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Ex1.xml" ContentType="application/vnd.ms-office.chartex+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xr:revisionPtr revIDLastSave="0" documentId="13_ncr:1_{6E325FD1-0CFE-49D2-B9A9-60CDD6AF7FAF}" xr6:coauthVersionLast="47" xr6:coauthVersionMax="47" xr10:uidLastSave="{00000000-0000-0000-0000-000000000000}"/>
  <bookViews>
    <workbookView xWindow="-120" yWindow="-120" windowWidth="29040" windowHeight="15720" firstSheet="2" activeTab="2" xr2:uid="{EA06DB9D-D5BC-4A2E-89F2-125A72F79722}"/>
  </bookViews>
  <sheets>
    <sheet name="Intro" sheetId="7937" r:id="rId1"/>
    <sheet name="DMS input" sheetId="7961" r:id="rId2"/>
    <sheet name="PTRM input" sheetId="7960" r:id="rId3"/>
    <sheet name="WACC" sheetId="2" r:id="rId4"/>
    <sheet name="Assets" sheetId="18" r:id="rId5"/>
    <sheet name="Analysis" sheetId="24" r:id="rId6"/>
    <sheet name="X factors" sheetId="19" r:id="rId7"/>
    <sheet name="Revenue summary" sheetId="7941" r:id="rId8"/>
    <sheet name="APA Revenue Chart" sheetId="7983" r:id="rId9"/>
    <sheet name="Tables" sheetId="7984" r:id="rId10"/>
    <sheet name="Equity raising costs" sheetId="7949" r:id="rId11"/>
    <sheet name="Chart 1-Revenue" sheetId="7955" r:id="rId12"/>
    <sheet name="Chart 2-Building blocks" sheetId="7957" r:id="rId13"/>
  </sheets>
  <definedNames>
    <definedName name="_xlchart.v5.0" hidden="1">'APA Revenue Chart'!$Q$3:$Q$9</definedName>
    <definedName name="_xlchart.v5.1" hidden="1">'APA Revenue Chart'!$R$3:$R$9</definedName>
    <definedName name="A10acvalue" localSheetId="8">#REF!</definedName>
    <definedName name="A10acvalue">'PTRM input'!$K$16</definedName>
    <definedName name="A10offset">10</definedName>
    <definedName name="A10remlife" localSheetId="8">#REF!</definedName>
    <definedName name="A10remlife">'PTRM input'!$L$16</definedName>
    <definedName name="A10stdlife" localSheetId="8">#REF!</definedName>
    <definedName name="A10stdlife">'PTRM input'!$M$16</definedName>
    <definedName name="A10taxremlife" localSheetId="8">#REF!</definedName>
    <definedName name="A10taxremlife">'PTRM input'!$O$16</definedName>
    <definedName name="A10taxstdlife" localSheetId="8">#REF!</definedName>
    <definedName name="A10taxstdlife">'PTRM input'!$P$16</definedName>
    <definedName name="A10taxvalue" localSheetId="8">#REF!</definedName>
    <definedName name="A10taxvalue">'PTRM input'!$N$16</definedName>
    <definedName name="A10value">'PTRM input'!$J$16</definedName>
    <definedName name="A11acvalue" localSheetId="8">#REF!</definedName>
    <definedName name="A11acvalue">'PTRM input'!$K$17</definedName>
    <definedName name="A11offset">11</definedName>
    <definedName name="A11remlife" localSheetId="8">#REF!</definedName>
    <definedName name="A11remlife">'PTRM input'!$L$17</definedName>
    <definedName name="A11stdlife" localSheetId="8">#REF!</definedName>
    <definedName name="A11stdlife">'PTRM input'!$M$17</definedName>
    <definedName name="A11taxremlife" localSheetId="8">#REF!</definedName>
    <definedName name="A11taxremlife">'PTRM input'!$O$17</definedName>
    <definedName name="A11taxstdlife" localSheetId="8">#REF!</definedName>
    <definedName name="A11taxstdlife">'PTRM input'!$P$17</definedName>
    <definedName name="A11taxvalue" localSheetId="8">#REF!</definedName>
    <definedName name="A11taxvalue">'PTRM input'!$N$17</definedName>
    <definedName name="A11value">'PTRM input'!$J$17</definedName>
    <definedName name="A12acvalue" localSheetId="8">#REF!</definedName>
    <definedName name="A12acvalue">'PTRM input'!$K$18</definedName>
    <definedName name="A12offset">12</definedName>
    <definedName name="A12remlife" localSheetId="8">#REF!</definedName>
    <definedName name="A12remlife">'PTRM input'!$L$18</definedName>
    <definedName name="A12stdlife" localSheetId="8">#REF!</definedName>
    <definedName name="A12stdlife">'PTRM input'!$M$18</definedName>
    <definedName name="A12taxremlife" localSheetId="8">#REF!</definedName>
    <definedName name="A12taxremlife">'PTRM input'!$O$18</definedName>
    <definedName name="A12taxstdlife" localSheetId="8">#REF!</definedName>
    <definedName name="A12taxstdlife">'PTRM input'!$P$18</definedName>
    <definedName name="A12taxvalue" localSheetId="8">#REF!</definedName>
    <definedName name="A12taxvalue">'PTRM input'!$N$18</definedName>
    <definedName name="A12value">'PTRM input'!$J$18</definedName>
    <definedName name="A13acvalue" localSheetId="8">#REF!</definedName>
    <definedName name="A13acvalue">'PTRM input'!$K$19</definedName>
    <definedName name="A13offset">13</definedName>
    <definedName name="A13remlife" localSheetId="8">#REF!</definedName>
    <definedName name="A13remlife">'PTRM input'!$L$19</definedName>
    <definedName name="A13stdlife" localSheetId="8">#REF!</definedName>
    <definedName name="A13stdlife">'PTRM input'!$M$19</definedName>
    <definedName name="A13taxremlife" localSheetId="8">#REF!</definedName>
    <definedName name="A13taxremlife">'PTRM input'!$O$19</definedName>
    <definedName name="A13taxstdlife" localSheetId="8">#REF!</definedName>
    <definedName name="A13taxstdlife">'PTRM input'!$P$19</definedName>
    <definedName name="A13taxvalue" localSheetId="8">#REF!</definedName>
    <definedName name="A13taxvalue">'PTRM input'!$N$19</definedName>
    <definedName name="A13value">'PTRM input'!$J$19</definedName>
    <definedName name="A14acvalue" localSheetId="8">#REF!</definedName>
    <definedName name="A14acvalue">'PTRM input'!$K$20</definedName>
    <definedName name="A14offset">14</definedName>
    <definedName name="A14remlife" localSheetId="8">#REF!</definedName>
    <definedName name="A14remlife">'PTRM input'!$L$20</definedName>
    <definedName name="A14stdlife" localSheetId="8">#REF!</definedName>
    <definedName name="A14stdlife">'PTRM input'!$M$20</definedName>
    <definedName name="A14taxremlife" localSheetId="8">#REF!</definedName>
    <definedName name="A14taxremlife">'PTRM input'!$O$20</definedName>
    <definedName name="A14taxstdlife" localSheetId="8">#REF!</definedName>
    <definedName name="A14taxstdlife">'PTRM input'!$P$20</definedName>
    <definedName name="A14taxvalue" localSheetId="8">#REF!</definedName>
    <definedName name="A14taxvalue">'PTRM input'!$N$20</definedName>
    <definedName name="A14value">'PTRM input'!$J$20</definedName>
    <definedName name="A15acvalue" localSheetId="8">#REF!</definedName>
    <definedName name="A15acvalue">'PTRM input'!$K$21</definedName>
    <definedName name="A15offset">15</definedName>
    <definedName name="A15remlife" localSheetId="8">#REF!</definedName>
    <definedName name="A15remlife">'PTRM input'!$L$21</definedName>
    <definedName name="A15stdlife" localSheetId="8">#REF!</definedName>
    <definedName name="A15stdlife">'PTRM input'!$M$21</definedName>
    <definedName name="A15taxremlife" localSheetId="8">#REF!</definedName>
    <definedName name="A15taxremlife">'PTRM input'!$O$21</definedName>
    <definedName name="A15taxstdlife" localSheetId="8">#REF!</definedName>
    <definedName name="A15taxstdlife">'PTRM input'!$P$21</definedName>
    <definedName name="A15taxvalue" localSheetId="8">#REF!</definedName>
    <definedName name="A15taxvalue">'PTRM input'!$N$21</definedName>
    <definedName name="A15value">'PTRM input'!$J$21</definedName>
    <definedName name="A16acvalue" localSheetId="8">#REF!</definedName>
    <definedName name="A16acvalue">'PTRM input'!$K$22</definedName>
    <definedName name="A16offset">16</definedName>
    <definedName name="A16remlife" localSheetId="8">#REF!</definedName>
    <definedName name="A16remlife">'PTRM input'!$L$22</definedName>
    <definedName name="A16stdlife" localSheetId="8">#REF!</definedName>
    <definedName name="A16stdlife">'PTRM input'!$M$22</definedName>
    <definedName name="A16taxremlife" localSheetId="8">#REF!</definedName>
    <definedName name="A16taxremlife">'PTRM input'!$O$22</definedName>
    <definedName name="A16taxstdlife" localSheetId="8">#REF!</definedName>
    <definedName name="A16taxstdlife">'PTRM input'!$P$22</definedName>
    <definedName name="A16taxvalue" localSheetId="8">#REF!</definedName>
    <definedName name="A16taxvalue">'PTRM input'!$N$22</definedName>
    <definedName name="A16value">'PTRM input'!$J$22</definedName>
    <definedName name="A17acvalue" localSheetId="8">#REF!</definedName>
    <definedName name="A17acvalue">'PTRM input'!$K$23</definedName>
    <definedName name="A17offset">17</definedName>
    <definedName name="A17remlife" localSheetId="8">#REF!</definedName>
    <definedName name="A17remlife">'PTRM input'!$L$23</definedName>
    <definedName name="A17stdlife" localSheetId="8">#REF!</definedName>
    <definedName name="A17stdlife">'PTRM input'!$M$23</definedName>
    <definedName name="A17taxremlife" localSheetId="8">#REF!</definedName>
    <definedName name="A17taxremlife">'PTRM input'!$O$23</definedName>
    <definedName name="A17taxstdlife" localSheetId="8">#REF!</definedName>
    <definedName name="A17taxstdlife">'PTRM input'!$P$23</definedName>
    <definedName name="A17taxvalue" localSheetId="8">#REF!</definedName>
    <definedName name="A17taxvalue">'PTRM input'!$N$23</definedName>
    <definedName name="A17value">'PTRM input'!$J$23</definedName>
    <definedName name="A18acvalue" localSheetId="8">#REF!</definedName>
    <definedName name="A18acvalue">'PTRM input'!$K$24</definedName>
    <definedName name="A18offset">18</definedName>
    <definedName name="A18remlife" localSheetId="8">#REF!</definedName>
    <definedName name="A18remlife">'PTRM input'!$L$24</definedName>
    <definedName name="A18stdlife" localSheetId="8">#REF!</definedName>
    <definedName name="A18stdlife">'PTRM input'!$M$24</definedName>
    <definedName name="A18taxremlife" localSheetId="8">#REF!</definedName>
    <definedName name="A18taxremlife">'PTRM input'!$O$24</definedName>
    <definedName name="A18taxstdlife" localSheetId="8">#REF!</definedName>
    <definedName name="A18taxstdlife">'PTRM input'!$P$24</definedName>
    <definedName name="A18taxvalue" localSheetId="8">#REF!</definedName>
    <definedName name="A18taxvalue">'PTRM input'!$N$24</definedName>
    <definedName name="A18value">'PTRM input'!$J$24</definedName>
    <definedName name="A19acvalue" localSheetId="8">#REF!</definedName>
    <definedName name="A19acvalue">'PTRM input'!$K$25</definedName>
    <definedName name="A19offset">19</definedName>
    <definedName name="A19remlife" localSheetId="8">#REF!</definedName>
    <definedName name="A19remlife">'PTRM input'!$L$25</definedName>
    <definedName name="A19stdlife" localSheetId="8">#REF!</definedName>
    <definedName name="A19stdlife">'PTRM input'!$M$25</definedName>
    <definedName name="A19taxremlife" localSheetId="8">#REF!</definedName>
    <definedName name="A19taxremlife">'PTRM input'!$O$25</definedName>
    <definedName name="A19taxstdlife" localSheetId="8">#REF!</definedName>
    <definedName name="A19taxstdlife">'PTRM input'!$P$25</definedName>
    <definedName name="A19taxvalue" localSheetId="8">#REF!</definedName>
    <definedName name="A19taxvalue">'PTRM input'!$N$25</definedName>
    <definedName name="A19value">'PTRM input'!$J$25</definedName>
    <definedName name="A1acvalue" localSheetId="8">#REF!</definedName>
    <definedName name="A1acvalue">'PTRM input'!$K$7</definedName>
    <definedName name="A1offset">1</definedName>
    <definedName name="A1remlife" localSheetId="8">#REF!</definedName>
    <definedName name="A1remlife">'PTRM input'!$L$7</definedName>
    <definedName name="A1stdlife" localSheetId="8">#REF!</definedName>
    <definedName name="A1stdlife">'PTRM input'!$M$7</definedName>
    <definedName name="A1taxremlife" localSheetId="8">#REF!</definedName>
    <definedName name="A1taxremlife">'PTRM input'!$O$7</definedName>
    <definedName name="A1taxstdlife" localSheetId="8">#REF!</definedName>
    <definedName name="A1taxstdlife">'PTRM input'!$P$7</definedName>
    <definedName name="A1taxvalue" localSheetId="8">#REF!</definedName>
    <definedName name="A1taxvalue">'PTRM input'!$N$7</definedName>
    <definedName name="A1value">'PTRM input'!$J$7</definedName>
    <definedName name="A20acvalue" localSheetId="8">#REF!</definedName>
    <definedName name="A20acvalue">'PTRM input'!$K$26</definedName>
    <definedName name="A20offset">20</definedName>
    <definedName name="A20remlife" localSheetId="8">#REF!</definedName>
    <definedName name="A20remlife">'PTRM input'!$L$26</definedName>
    <definedName name="A20stdlife" localSheetId="8">#REF!</definedName>
    <definedName name="A20stdlife">'PTRM input'!$M$26</definedName>
    <definedName name="A20taxremlife" localSheetId="8">#REF!</definedName>
    <definedName name="A20taxremlife">'PTRM input'!$O$26</definedName>
    <definedName name="A20taxstdlife" localSheetId="8">#REF!</definedName>
    <definedName name="A20taxstdlife">'PTRM input'!$P$26</definedName>
    <definedName name="A20taxvalue" localSheetId="8">#REF!</definedName>
    <definedName name="A20taxvalue">'PTRM input'!$N$26</definedName>
    <definedName name="A20value">'PTRM input'!$J$26</definedName>
    <definedName name="A21acvalue" localSheetId="8">#REF!</definedName>
    <definedName name="A21acvalue">'PTRM input'!$K$27</definedName>
    <definedName name="A21offset">21</definedName>
    <definedName name="A21remlife" localSheetId="8">#REF!</definedName>
    <definedName name="A21remlife">'PTRM input'!$L$27</definedName>
    <definedName name="A21stdlife" localSheetId="8">#REF!</definedName>
    <definedName name="A21stdlife">'PTRM input'!$M$27</definedName>
    <definedName name="A21taxremlife" localSheetId="8">#REF!</definedName>
    <definedName name="A21taxremlife">'PTRM input'!$O$27</definedName>
    <definedName name="A21taxstdlife" localSheetId="8">#REF!</definedName>
    <definedName name="A21taxstdlife">'PTRM input'!$P$27</definedName>
    <definedName name="A21taxvalue" localSheetId="8">#REF!</definedName>
    <definedName name="A21taxvalue">'PTRM input'!$N$27</definedName>
    <definedName name="A21value">'PTRM input'!$J$27</definedName>
    <definedName name="A22acvalue" localSheetId="8">#REF!</definedName>
    <definedName name="A22acvalue">'PTRM input'!$K$28</definedName>
    <definedName name="A22offset">22</definedName>
    <definedName name="A22remlife" localSheetId="8">#REF!</definedName>
    <definedName name="A22remlife">'PTRM input'!$L$28</definedName>
    <definedName name="A22stdlife" localSheetId="8">#REF!</definedName>
    <definedName name="A22stdlife">'PTRM input'!$M$28</definedName>
    <definedName name="A22taxremlife" localSheetId="8">#REF!</definedName>
    <definedName name="A22taxremlife">'PTRM input'!$O$28</definedName>
    <definedName name="A22taxstdlife" localSheetId="8">#REF!</definedName>
    <definedName name="A22taxstdlife">'PTRM input'!$P$28</definedName>
    <definedName name="A22taxvalue" localSheetId="8">#REF!</definedName>
    <definedName name="A22taxvalue">'PTRM input'!$N$28</definedName>
    <definedName name="A22value">'PTRM input'!$J$28</definedName>
    <definedName name="A23acvalue" localSheetId="8">#REF!</definedName>
    <definedName name="A23acvalue">'PTRM input'!$K$29</definedName>
    <definedName name="A23offset">23</definedName>
    <definedName name="A23remlife" localSheetId="8">#REF!</definedName>
    <definedName name="A23remlife">'PTRM input'!$L$29</definedName>
    <definedName name="A23stdlife" localSheetId="8">#REF!</definedName>
    <definedName name="A23stdlife">'PTRM input'!$M$29</definedName>
    <definedName name="A23taxremlife" localSheetId="8">#REF!</definedName>
    <definedName name="A23taxremlife">'PTRM input'!$O$29</definedName>
    <definedName name="A23taxstdlife" localSheetId="8">#REF!</definedName>
    <definedName name="A23taxstdlife">'PTRM input'!$P$29</definedName>
    <definedName name="A23taxvalue" localSheetId="8">#REF!</definedName>
    <definedName name="A23taxvalue">'PTRM input'!$N$29</definedName>
    <definedName name="A23value">'PTRM input'!$J$29</definedName>
    <definedName name="A24acvalue" localSheetId="8">#REF!</definedName>
    <definedName name="A24acvalue">'PTRM input'!$K$30</definedName>
    <definedName name="A24offset">24</definedName>
    <definedName name="A24remlife" localSheetId="8">#REF!</definedName>
    <definedName name="A24remlife">'PTRM input'!$L$30</definedName>
    <definedName name="A24stdlife" localSheetId="8">#REF!</definedName>
    <definedName name="A24stdlife">'PTRM input'!$M$30</definedName>
    <definedName name="A24taxremlife" localSheetId="8">#REF!</definedName>
    <definedName name="A24taxremlife">'PTRM input'!$O$30</definedName>
    <definedName name="A24taxstdlife" localSheetId="8">#REF!</definedName>
    <definedName name="A24taxstdlife">'PTRM input'!$P$30</definedName>
    <definedName name="A24taxvalue" localSheetId="8">#REF!</definedName>
    <definedName name="A24taxvalue">'PTRM input'!$N$30</definedName>
    <definedName name="A24value">'PTRM input'!$J$30</definedName>
    <definedName name="A25acvalue" localSheetId="8">#REF!</definedName>
    <definedName name="A25acvalue">'PTRM input'!$K$31</definedName>
    <definedName name="A25offset">25</definedName>
    <definedName name="A25remlife" localSheetId="8">#REF!</definedName>
    <definedName name="A25remlife">'PTRM input'!$L$31</definedName>
    <definedName name="A25stdlife" localSheetId="8">#REF!</definedName>
    <definedName name="A25stdlife">'PTRM input'!$M$31</definedName>
    <definedName name="A25taxremlife" localSheetId="8">#REF!</definedName>
    <definedName name="A25taxremlife">'PTRM input'!$O$31</definedName>
    <definedName name="A25taxstdlife" localSheetId="8">#REF!</definedName>
    <definedName name="A25taxstdlife">'PTRM input'!$P$31</definedName>
    <definedName name="A25taxvalue" localSheetId="8">#REF!</definedName>
    <definedName name="A25taxvalue">'PTRM input'!$N$31</definedName>
    <definedName name="A25value">'PTRM input'!$J$31</definedName>
    <definedName name="A26acvalue" localSheetId="8">#REF!</definedName>
    <definedName name="A26acvalue">'PTRM input'!$K$32</definedName>
    <definedName name="A26offset">26</definedName>
    <definedName name="A26remlife" localSheetId="8">#REF!</definedName>
    <definedName name="A26remlife">'PTRM input'!$L$32</definedName>
    <definedName name="A26stdlife" localSheetId="8">#REF!</definedName>
    <definedName name="A26stdlife">'PTRM input'!$M$32</definedName>
    <definedName name="A26taxremlife" localSheetId="8">#REF!</definedName>
    <definedName name="A26taxremlife">'PTRM input'!$O$32</definedName>
    <definedName name="A26taxstdlife" localSheetId="8">#REF!</definedName>
    <definedName name="A26taxstdlife">'PTRM input'!$P$32</definedName>
    <definedName name="A26taxvalue" localSheetId="8">#REF!</definedName>
    <definedName name="A26taxvalue">'PTRM input'!$N$32</definedName>
    <definedName name="A26value">'PTRM input'!$J$32</definedName>
    <definedName name="A27acvalue" localSheetId="8">#REF!</definedName>
    <definedName name="A27acvalue">'PTRM input'!$K$33</definedName>
    <definedName name="A27offset">27</definedName>
    <definedName name="A27remlife" localSheetId="8">#REF!</definedName>
    <definedName name="A27remlife">'PTRM input'!$L$33</definedName>
    <definedName name="A27stdlife" localSheetId="8">#REF!</definedName>
    <definedName name="A27stdlife">'PTRM input'!$M$33</definedName>
    <definedName name="A27taxremlife" localSheetId="8">#REF!</definedName>
    <definedName name="A27taxremlife">'PTRM input'!$O$33</definedName>
    <definedName name="A27taxstdlife" localSheetId="8">#REF!</definedName>
    <definedName name="A27taxstdlife">'PTRM input'!$P$33</definedName>
    <definedName name="A27taxvalue" localSheetId="8">#REF!</definedName>
    <definedName name="A27taxvalue">'PTRM input'!$N$33</definedName>
    <definedName name="A27value">'PTRM input'!$J$33</definedName>
    <definedName name="A28acvalue" localSheetId="8">#REF!</definedName>
    <definedName name="A28acvalue">'PTRM input'!$K$34</definedName>
    <definedName name="A28offset">28</definedName>
    <definedName name="A28remlife" localSheetId="8">#REF!</definedName>
    <definedName name="A28remlife">'PTRM input'!$L$34</definedName>
    <definedName name="A28stdlife" localSheetId="8">#REF!</definedName>
    <definedName name="A28stdlife">'PTRM input'!$M$34</definedName>
    <definedName name="A28taxremlife" localSheetId="8">#REF!</definedName>
    <definedName name="A28taxremlife">'PTRM input'!$O$34</definedName>
    <definedName name="A28taxstdlife" localSheetId="8">#REF!</definedName>
    <definedName name="A28taxstdlife">'PTRM input'!$P$34</definedName>
    <definedName name="A28taxvalue" localSheetId="8">#REF!</definedName>
    <definedName name="A28taxvalue">'PTRM input'!$N$34</definedName>
    <definedName name="A28value">'PTRM input'!$J$34</definedName>
    <definedName name="A29acvalue" localSheetId="8">#REF!</definedName>
    <definedName name="A29acvalue">'PTRM input'!$K$35</definedName>
    <definedName name="A29offset">29</definedName>
    <definedName name="A29remlife" localSheetId="8">#REF!</definedName>
    <definedName name="A29remlife">'PTRM input'!$L$35</definedName>
    <definedName name="A29stdlife" localSheetId="8">#REF!</definedName>
    <definedName name="A29stdlife">'PTRM input'!$M$35</definedName>
    <definedName name="A29taxremlife" localSheetId="8">#REF!</definedName>
    <definedName name="A29taxremlife">'PTRM input'!$O$35</definedName>
    <definedName name="A29taxstdlife" localSheetId="8">#REF!</definedName>
    <definedName name="A29taxstdlife">'PTRM input'!$P$35</definedName>
    <definedName name="A29taxvalue" localSheetId="8">#REF!</definedName>
    <definedName name="A29taxvalue">'PTRM input'!$N$35</definedName>
    <definedName name="A29value">'PTRM input'!$J$35</definedName>
    <definedName name="A2acvalue" localSheetId="8">#REF!</definedName>
    <definedName name="A2acvalue">'PTRM input'!$K$8</definedName>
    <definedName name="A2offset">2</definedName>
    <definedName name="A2remlife" localSheetId="8">#REF!</definedName>
    <definedName name="A2remlife">'PTRM input'!$L$8</definedName>
    <definedName name="A2stdlife" localSheetId="8">#REF!</definedName>
    <definedName name="A2stdlife">'PTRM input'!$M$8</definedName>
    <definedName name="A2taxremlife" localSheetId="8">#REF!</definedName>
    <definedName name="A2taxremlife">'PTRM input'!$O$8</definedName>
    <definedName name="A2taxstdlife" localSheetId="8">#REF!</definedName>
    <definedName name="A2taxstdlife">'PTRM input'!$P$8</definedName>
    <definedName name="A2taxvalue" localSheetId="8">#REF!</definedName>
    <definedName name="A2taxvalue">'PTRM input'!$N$8</definedName>
    <definedName name="A2value">'PTRM input'!$J$8</definedName>
    <definedName name="A30acvalue" localSheetId="8">#REF!</definedName>
    <definedName name="A30acvalue">'PTRM input'!$K$36</definedName>
    <definedName name="A30offset">30</definedName>
    <definedName name="A30remlife" localSheetId="8">#REF!</definedName>
    <definedName name="A30remlife">'PTRM input'!$L$36</definedName>
    <definedName name="A30stdlife" localSheetId="8">#REF!</definedName>
    <definedName name="A30stdlife">'PTRM input'!$M$36</definedName>
    <definedName name="A30taxremlife" localSheetId="8">#REF!</definedName>
    <definedName name="A30taxremlife">'PTRM input'!$O$36</definedName>
    <definedName name="A30taxstdlife" localSheetId="8">#REF!</definedName>
    <definedName name="A30taxstdlife">'PTRM input'!$P$36</definedName>
    <definedName name="A30taxvalue" localSheetId="8">#REF!</definedName>
    <definedName name="A30taxvalue">'PTRM input'!$N$36</definedName>
    <definedName name="A30value">'PTRM input'!$J$36</definedName>
    <definedName name="A31acvalue" localSheetId="8">#REF!</definedName>
    <definedName name="A31acvalue">'PTRM input'!$K$37</definedName>
    <definedName name="A31offset">31</definedName>
    <definedName name="A31remlife" localSheetId="8">#REF!</definedName>
    <definedName name="A31remlife">'PTRM input'!$L$37</definedName>
    <definedName name="A31stdlife" localSheetId="8">#REF!</definedName>
    <definedName name="A31stdlife">'PTRM input'!$M$37</definedName>
    <definedName name="A31taxremlife" localSheetId="8">#REF!</definedName>
    <definedName name="A31taxremlife">'PTRM input'!$O$37</definedName>
    <definedName name="A31taxstdlife" localSheetId="8">#REF!</definedName>
    <definedName name="A31taxstdlife">'PTRM input'!$P$37</definedName>
    <definedName name="A31taxvalue" localSheetId="8">#REF!</definedName>
    <definedName name="A31taxvalue">'PTRM input'!$N$37</definedName>
    <definedName name="A31value">'PTRM input'!$J$37</definedName>
    <definedName name="A32acvalue" localSheetId="8">#REF!</definedName>
    <definedName name="A32acvalue">'PTRM input'!$K$38</definedName>
    <definedName name="A32offset">32</definedName>
    <definedName name="A32remlife" localSheetId="8">#REF!</definedName>
    <definedName name="A32remlife">'PTRM input'!$L$38</definedName>
    <definedName name="A32stdlife" localSheetId="8">#REF!</definedName>
    <definedName name="A32stdlife">'PTRM input'!$M$38</definedName>
    <definedName name="A32taxremlife" localSheetId="8">#REF!</definedName>
    <definedName name="A32taxremlife">'PTRM input'!$O$38</definedName>
    <definedName name="A32taxstdlife" localSheetId="8">#REF!</definedName>
    <definedName name="A32taxstdlife">'PTRM input'!$P$38</definedName>
    <definedName name="A32taxvalue" localSheetId="8">#REF!</definedName>
    <definedName name="A32taxvalue">'PTRM input'!$N$38</definedName>
    <definedName name="A32value">'PTRM input'!$J$38</definedName>
    <definedName name="A33acvalue" localSheetId="8">#REF!</definedName>
    <definedName name="A33acvalue">'PTRM input'!$K$39</definedName>
    <definedName name="A33offset">33</definedName>
    <definedName name="A33remlife" localSheetId="8">#REF!</definedName>
    <definedName name="A33remlife">'PTRM input'!$L$39</definedName>
    <definedName name="A33stdlife" localSheetId="8">#REF!</definedName>
    <definedName name="A33stdlife">'PTRM input'!$M$39</definedName>
    <definedName name="A33taxremlife" localSheetId="8">#REF!</definedName>
    <definedName name="A33taxremlife">'PTRM input'!$O$39</definedName>
    <definedName name="A33taxstdlife" localSheetId="8">#REF!</definedName>
    <definedName name="A33taxstdlife">'PTRM input'!$P$39</definedName>
    <definedName name="A33taxvalue" localSheetId="8">#REF!</definedName>
    <definedName name="A33taxvalue">'PTRM input'!$N$39</definedName>
    <definedName name="A33value">'PTRM input'!$J$39</definedName>
    <definedName name="A34acvalue" localSheetId="8">#REF!</definedName>
    <definedName name="A34acvalue">'PTRM input'!$K$40</definedName>
    <definedName name="A34offset">34</definedName>
    <definedName name="A34remlife" localSheetId="8">#REF!</definedName>
    <definedName name="A34remlife">'PTRM input'!$L$40</definedName>
    <definedName name="A34stdlife" localSheetId="8">#REF!</definedName>
    <definedName name="A34stdlife">'PTRM input'!$M$40</definedName>
    <definedName name="A34taxremlife" localSheetId="8">#REF!</definedName>
    <definedName name="A34taxremlife">'PTRM input'!$O$40</definedName>
    <definedName name="A34taxstdlife" localSheetId="8">#REF!</definedName>
    <definedName name="A34taxstdlife">'PTRM input'!$P$40</definedName>
    <definedName name="A34taxvalue" localSheetId="8">#REF!</definedName>
    <definedName name="A34taxvalue">'PTRM input'!$N$40</definedName>
    <definedName name="A34value">'PTRM input'!$J$40</definedName>
    <definedName name="A35acvalue" localSheetId="8">#REF!</definedName>
    <definedName name="A35acvalue">'PTRM input'!$K$41</definedName>
    <definedName name="A35offset">35</definedName>
    <definedName name="A35remlife" localSheetId="8">#REF!</definedName>
    <definedName name="A35remlife">'PTRM input'!$L$41</definedName>
    <definedName name="A35stdlife" localSheetId="8">#REF!</definedName>
    <definedName name="A35stdlife">'PTRM input'!$M$41</definedName>
    <definedName name="A35taxremlife" localSheetId="8">#REF!</definedName>
    <definedName name="A35taxremlife">'PTRM input'!$O$41</definedName>
    <definedName name="A35taxstdlife" localSheetId="8">#REF!</definedName>
    <definedName name="A35taxstdlife">'PTRM input'!$P$41</definedName>
    <definedName name="A35taxvalue" localSheetId="8">#REF!</definedName>
    <definedName name="A35taxvalue">'PTRM input'!$N$41</definedName>
    <definedName name="A35value">'PTRM input'!$J$41</definedName>
    <definedName name="A36acvalue" localSheetId="8">#REF!</definedName>
    <definedName name="A36acvalue">'PTRM input'!$K$42</definedName>
    <definedName name="A36offset">36</definedName>
    <definedName name="A36remlife" localSheetId="8">#REF!</definedName>
    <definedName name="A36remlife">'PTRM input'!$L$42</definedName>
    <definedName name="A36stdlife" localSheetId="8">#REF!</definedName>
    <definedName name="A36stdlife">'PTRM input'!$M$42</definedName>
    <definedName name="A36taxremlife" localSheetId="8">#REF!</definedName>
    <definedName name="A36taxremlife">'PTRM input'!$O$42</definedName>
    <definedName name="A36taxstdlife" localSheetId="8">#REF!</definedName>
    <definedName name="A36taxstdlife">'PTRM input'!$P$42</definedName>
    <definedName name="A36taxvalue" localSheetId="8">#REF!</definedName>
    <definedName name="A36taxvalue">'PTRM input'!$N$42</definedName>
    <definedName name="A36value">'PTRM input'!$J$42</definedName>
    <definedName name="A37acvalue" localSheetId="8">#REF!</definedName>
    <definedName name="A37acvalue">'PTRM input'!$K$43</definedName>
    <definedName name="A37offset">37</definedName>
    <definedName name="A37remlife" localSheetId="8">#REF!</definedName>
    <definedName name="A37remlife">'PTRM input'!$L$43</definedName>
    <definedName name="A37stdlife" localSheetId="8">#REF!</definedName>
    <definedName name="A37stdlife">'PTRM input'!$M$43</definedName>
    <definedName name="A37taxremlife" localSheetId="8">#REF!</definedName>
    <definedName name="A37taxremlife">'PTRM input'!$O$43</definedName>
    <definedName name="A37taxstdlife" localSheetId="8">#REF!</definedName>
    <definedName name="A37taxstdlife">'PTRM input'!$P$43</definedName>
    <definedName name="A37taxvalue" localSheetId="8">#REF!</definedName>
    <definedName name="A37taxvalue">'PTRM input'!$N$43</definedName>
    <definedName name="A37value">'PTRM input'!$J$43</definedName>
    <definedName name="A38acvalue" localSheetId="8">#REF!</definedName>
    <definedName name="A38acvalue">'PTRM input'!$K$44</definedName>
    <definedName name="A38offset">38</definedName>
    <definedName name="A38remlife" localSheetId="8">#REF!</definedName>
    <definedName name="A38remlife">'PTRM input'!$L$44</definedName>
    <definedName name="A38stdlife" localSheetId="8">#REF!</definedName>
    <definedName name="A38stdlife">'PTRM input'!$M$44</definedName>
    <definedName name="A38taxremlife" localSheetId="8">#REF!</definedName>
    <definedName name="A38taxremlife">'PTRM input'!$O$44</definedName>
    <definedName name="A38taxstdlife" localSheetId="8">#REF!</definedName>
    <definedName name="A38taxstdlife">'PTRM input'!$P$44</definedName>
    <definedName name="A38taxvalue" localSheetId="8">#REF!</definedName>
    <definedName name="A38taxvalue">'PTRM input'!$N$44</definedName>
    <definedName name="A38value">'PTRM input'!$J$44</definedName>
    <definedName name="A39acvalue" localSheetId="8">#REF!</definedName>
    <definedName name="A39acvalue">'PTRM input'!$K$45</definedName>
    <definedName name="A39offset">39</definedName>
    <definedName name="A39remlife" localSheetId="8">#REF!</definedName>
    <definedName name="A39remlife">'PTRM input'!$L$45</definedName>
    <definedName name="A39stdlife" localSheetId="8">#REF!</definedName>
    <definedName name="A39stdlife">'PTRM input'!$M$45</definedName>
    <definedName name="A39taxremlife" localSheetId="8">#REF!</definedName>
    <definedName name="A39taxremlife">'PTRM input'!$O$45</definedName>
    <definedName name="A39taxstdlife" localSheetId="8">#REF!</definedName>
    <definedName name="A39taxstdlife">'PTRM input'!$P$45</definedName>
    <definedName name="A39taxvalue" localSheetId="8">#REF!</definedName>
    <definedName name="A39taxvalue">'PTRM input'!$N$45</definedName>
    <definedName name="A39value">'PTRM input'!$J$45</definedName>
    <definedName name="A3acvalue" localSheetId="8">#REF!</definedName>
    <definedName name="A3acvalue">'PTRM input'!$K$9</definedName>
    <definedName name="A3offset">3</definedName>
    <definedName name="A3remlife" localSheetId="8">#REF!</definedName>
    <definedName name="A3remlife">'PTRM input'!$L$9</definedName>
    <definedName name="A3stdlife" localSheetId="8">#REF!</definedName>
    <definedName name="A3stdlife">'PTRM input'!$M$9</definedName>
    <definedName name="A3taxremlife" localSheetId="8">#REF!</definedName>
    <definedName name="A3taxremlife">'PTRM input'!$O$9</definedName>
    <definedName name="A3taxstdlife" localSheetId="8">#REF!</definedName>
    <definedName name="A3taxstdlife">'PTRM input'!$P$9</definedName>
    <definedName name="A3taxvalue" localSheetId="8">#REF!</definedName>
    <definedName name="A3taxvalue">'PTRM input'!$N$9</definedName>
    <definedName name="A3value">'PTRM input'!$J$9</definedName>
    <definedName name="A40acvalue" localSheetId="8">#REF!</definedName>
    <definedName name="A40acvalue">'PTRM input'!$K$46</definedName>
    <definedName name="A40offset">40</definedName>
    <definedName name="A40remlife" localSheetId="8">#REF!</definedName>
    <definedName name="A40remlife">'PTRM input'!$L$46</definedName>
    <definedName name="A40stdlife" localSheetId="8">#REF!</definedName>
    <definedName name="A40stdlife">'PTRM input'!$M$46</definedName>
    <definedName name="A40taxremlife" localSheetId="8">#REF!</definedName>
    <definedName name="A40taxremlife">'PTRM input'!$O$46</definedName>
    <definedName name="A40taxstdlife" localSheetId="8">#REF!</definedName>
    <definedName name="A40taxstdlife">'PTRM input'!$P$46</definedName>
    <definedName name="A40taxvalue" localSheetId="8">#REF!</definedName>
    <definedName name="A40taxvalue">'PTRM input'!$N$46</definedName>
    <definedName name="A40value">'PTRM input'!$J$46</definedName>
    <definedName name="A41acvalue" localSheetId="8">#REF!</definedName>
    <definedName name="A41acvalue">'PTRM input'!$K$47</definedName>
    <definedName name="A41offset">41</definedName>
    <definedName name="A41remlife" localSheetId="8">#REF!</definedName>
    <definedName name="A41remlife">'PTRM input'!$L$47</definedName>
    <definedName name="A41stdlife" localSheetId="8">#REF!</definedName>
    <definedName name="A41stdlife">'PTRM input'!$M$47</definedName>
    <definedName name="A41taxremlife" localSheetId="8">#REF!</definedName>
    <definedName name="A41taxremlife">'PTRM input'!$O$47</definedName>
    <definedName name="A41taxstdlife" localSheetId="8">#REF!</definedName>
    <definedName name="A41taxstdlife">'PTRM input'!$P$47</definedName>
    <definedName name="A41taxvalue" localSheetId="8">#REF!</definedName>
    <definedName name="A41taxvalue">'PTRM input'!$N$47</definedName>
    <definedName name="A41value">'PTRM input'!$J$47</definedName>
    <definedName name="A42acvalue" localSheetId="8">#REF!</definedName>
    <definedName name="A42acvalue">'PTRM input'!$K$48</definedName>
    <definedName name="A42offset">42</definedName>
    <definedName name="A42remlife" localSheetId="8">#REF!</definedName>
    <definedName name="A42remlife">'PTRM input'!$L$48</definedName>
    <definedName name="A42stdlife" localSheetId="8">#REF!</definedName>
    <definedName name="A42stdlife">'PTRM input'!$M$48</definedName>
    <definedName name="A42taxremlife" localSheetId="8">#REF!</definedName>
    <definedName name="A42taxremlife">'PTRM input'!$O$48</definedName>
    <definedName name="A42taxstdlife" localSheetId="8">#REF!</definedName>
    <definedName name="A42taxstdlife">'PTRM input'!$P$48</definedName>
    <definedName name="A42taxvalue" localSheetId="8">#REF!</definedName>
    <definedName name="A42taxvalue">'PTRM input'!$N$48</definedName>
    <definedName name="A42value">'PTRM input'!$J$48</definedName>
    <definedName name="A43acvalue" localSheetId="8">#REF!</definedName>
    <definedName name="A43acvalue">'PTRM input'!$K$49</definedName>
    <definedName name="A43offset">43</definedName>
    <definedName name="A43remlife" localSheetId="8">#REF!</definedName>
    <definedName name="A43remlife">'PTRM input'!$L$49</definedName>
    <definedName name="A43stdlife" localSheetId="8">#REF!</definedName>
    <definedName name="A43stdlife">'PTRM input'!$M$49</definedName>
    <definedName name="A43taxremlife" localSheetId="8">#REF!</definedName>
    <definedName name="A43taxremlife">'PTRM input'!$O$49</definedName>
    <definedName name="A43taxstdlife" localSheetId="8">#REF!</definedName>
    <definedName name="A43taxstdlife">'PTRM input'!$P$49</definedName>
    <definedName name="A43taxvalue" localSheetId="8">#REF!</definedName>
    <definedName name="A43taxvalue">'PTRM input'!$N$49</definedName>
    <definedName name="A43value">'PTRM input'!$J$49</definedName>
    <definedName name="A44acvalue" localSheetId="8">#REF!</definedName>
    <definedName name="A44acvalue">'PTRM input'!$K$50</definedName>
    <definedName name="A44offset">44</definedName>
    <definedName name="A44remlife" localSheetId="8">#REF!</definedName>
    <definedName name="A44remlife">'PTRM input'!$L$50</definedName>
    <definedName name="A44stdlife" localSheetId="8">#REF!</definedName>
    <definedName name="A44stdlife">'PTRM input'!$M$50</definedName>
    <definedName name="A44taxremlife" localSheetId="8">#REF!</definedName>
    <definedName name="A44taxremlife">'PTRM input'!$O$50</definedName>
    <definedName name="A44taxstdlife" localSheetId="8">#REF!</definedName>
    <definedName name="A44taxstdlife">'PTRM input'!$P$50</definedName>
    <definedName name="A44taxvalue" localSheetId="8">#REF!</definedName>
    <definedName name="A44taxvalue">'PTRM input'!$N$50</definedName>
    <definedName name="A44value">'PTRM input'!$J$50</definedName>
    <definedName name="A45acvalue" localSheetId="8">#REF!</definedName>
    <definedName name="A45acvalue">'PTRM input'!$K$51</definedName>
    <definedName name="A45offset">45</definedName>
    <definedName name="A45remlife" localSheetId="8">#REF!</definedName>
    <definedName name="A45remlife">'PTRM input'!$L$51</definedName>
    <definedName name="A45stdlife" localSheetId="8">#REF!</definedName>
    <definedName name="A45stdlife">'PTRM input'!$M$51</definedName>
    <definedName name="A45taxremlife" localSheetId="8">#REF!</definedName>
    <definedName name="A45taxremlife">'PTRM input'!$O$51</definedName>
    <definedName name="A45taxstdlife" localSheetId="8">#REF!</definedName>
    <definedName name="A45taxstdlife">'PTRM input'!$P$51</definedName>
    <definedName name="A45taxvalue" localSheetId="8">#REF!</definedName>
    <definedName name="A45taxvalue">'PTRM input'!$N$51</definedName>
    <definedName name="A45value">'PTRM input'!$J$51</definedName>
    <definedName name="A46acvalue" localSheetId="8">#REF!</definedName>
    <definedName name="A46acvalue">'PTRM input'!$K$52</definedName>
    <definedName name="A46offset">46</definedName>
    <definedName name="A46remlife" localSheetId="8">#REF!</definedName>
    <definedName name="A46remlife">'PTRM input'!$L$52</definedName>
    <definedName name="A46stdlife" localSheetId="8">#REF!</definedName>
    <definedName name="A46stdlife">'PTRM input'!$M$52</definedName>
    <definedName name="A46taxremlife" localSheetId="8">#REF!</definedName>
    <definedName name="A46taxremlife">'PTRM input'!$O$52</definedName>
    <definedName name="A46taxstdlife" localSheetId="8">#REF!</definedName>
    <definedName name="A46taxstdlife">'PTRM input'!$P$52</definedName>
    <definedName name="A46taxvalue" localSheetId="8">#REF!</definedName>
    <definedName name="A46taxvalue">'PTRM input'!$N$52</definedName>
    <definedName name="A46value">'PTRM input'!$J$52</definedName>
    <definedName name="A47acvalue" localSheetId="8">#REF!</definedName>
    <definedName name="A47acvalue">'PTRM input'!$K$53</definedName>
    <definedName name="A47offset">47</definedName>
    <definedName name="A47remlife" localSheetId="8">#REF!</definedName>
    <definedName name="A47remlife">'PTRM input'!$L$53</definedName>
    <definedName name="A47stdlife" localSheetId="8">#REF!</definedName>
    <definedName name="A47stdlife">'PTRM input'!$M$53</definedName>
    <definedName name="A47taxremlife" localSheetId="8">#REF!</definedName>
    <definedName name="A47taxremlife">'PTRM input'!$O$53</definedName>
    <definedName name="A47taxstdlife" localSheetId="8">#REF!</definedName>
    <definedName name="A47taxstdlife">'PTRM input'!$P$53</definedName>
    <definedName name="A47taxvalue" localSheetId="8">#REF!</definedName>
    <definedName name="A47taxvalue">'PTRM input'!$N$53</definedName>
    <definedName name="A47value">'PTRM input'!$J$53</definedName>
    <definedName name="A48acvalue" localSheetId="8">#REF!</definedName>
    <definedName name="A48acvalue">'PTRM input'!$K$54</definedName>
    <definedName name="A48offset">48</definedName>
    <definedName name="A48remlife" localSheetId="8">#REF!</definedName>
    <definedName name="A48remlife">'PTRM input'!$L$54</definedName>
    <definedName name="A48stdlife" localSheetId="8">#REF!</definedName>
    <definedName name="A48stdlife">'PTRM input'!$M$54</definedName>
    <definedName name="A48taxremlife" localSheetId="8">#REF!</definedName>
    <definedName name="A48taxremlife">'PTRM input'!$O$54</definedName>
    <definedName name="A48taxstdlife" localSheetId="8">#REF!</definedName>
    <definedName name="A48taxstdlife">'PTRM input'!$P$54</definedName>
    <definedName name="A48taxvalue" localSheetId="8">#REF!</definedName>
    <definedName name="A48taxvalue">'PTRM input'!$N$54</definedName>
    <definedName name="A48value">'PTRM input'!$J$54</definedName>
    <definedName name="A49acvalue" localSheetId="8">#REF!</definedName>
    <definedName name="A49acvalue">'PTRM input'!$K$55</definedName>
    <definedName name="A49offset">49</definedName>
    <definedName name="A49remlife" localSheetId="8">#REF!</definedName>
    <definedName name="A49remlife">'PTRM input'!$L$55</definedName>
    <definedName name="A49stdlife" localSheetId="8">#REF!</definedName>
    <definedName name="A49stdlife">'PTRM input'!$M$55</definedName>
    <definedName name="A49taxremlife" localSheetId="8">#REF!</definedName>
    <definedName name="A49taxremlife">'PTRM input'!$O$55</definedName>
    <definedName name="A49taxstdlife" localSheetId="8">#REF!</definedName>
    <definedName name="A49taxstdlife">'PTRM input'!$P$55</definedName>
    <definedName name="A49taxvalue" localSheetId="8">#REF!</definedName>
    <definedName name="A49taxvalue">'PTRM input'!$N$55</definedName>
    <definedName name="A49value">'PTRM input'!$J$55</definedName>
    <definedName name="A4acvalue" localSheetId="8">#REF!</definedName>
    <definedName name="A4acvalue">'PTRM input'!$K$10</definedName>
    <definedName name="A4offset">4</definedName>
    <definedName name="A4remlife" localSheetId="8">#REF!</definedName>
    <definedName name="A4remlife">'PTRM input'!$L$10</definedName>
    <definedName name="A4stdlife" localSheetId="8">#REF!</definedName>
    <definedName name="A4stdlife">'PTRM input'!$M$10</definedName>
    <definedName name="A4taxremlife" localSheetId="8">#REF!</definedName>
    <definedName name="A4taxremlife">'PTRM input'!$O$10</definedName>
    <definedName name="A4taxstdlife" localSheetId="8">#REF!</definedName>
    <definedName name="A4taxstdlife">'PTRM input'!$P$10</definedName>
    <definedName name="A4taxvalue" localSheetId="8">#REF!</definedName>
    <definedName name="A4taxvalue">'PTRM input'!$N$10</definedName>
    <definedName name="A4value">'PTRM input'!$J$10</definedName>
    <definedName name="A50acvalue" localSheetId="8">#REF!</definedName>
    <definedName name="A50acvalue">'PTRM input'!$K$56</definedName>
    <definedName name="A50offset">50</definedName>
    <definedName name="A50remlife" localSheetId="8">#REF!</definedName>
    <definedName name="A50remlife">'PTRM input'!$L$56</definedName>
    <definedName name="A50stdlife" localSheetId="8">#REF!</definedName>
    <definedName name="A50stdlife">'PTRM input'!$M$56</definedName>
    <definedName name="A50taxremlife" localSheetId="8">#REF!</definedName>
    <definedName name="A50taxremlife">'PTRM input'!$O$56</definedName>
    <definedName name="A50taxstdlife" localSheetId="8">#REF!</definedName>
    <definedName name="A50taxstdlife">'PTRM input'!$P$56</definedName>
    <definedName name="A50taxvalue" localSheetId="8">#REF!</definedName>
    <definedName name="A50taxvalue">'PTRM input'!$N$56</definedName>
    <definedName name="A50value">'PTRM input'!$J$56</definedName>
    <definedName name="A5acvalue" localSheetId="8">#REF!</definedName>
    <definedName name="A5acvalue">'PTRM input'!$K$11</definedName>
    <definedName name="A5offset">5</definedName>
    <definedName name="A5remlife" localSheetId="8">#REF!</definedName>
    <definedName name="A5remlife">'PTRM input'!$L$11</definedName>
    <definedName name="A5stdlife" localSheetId="8">#REF!</definedName>
    <definedName name="A5stdlife">'PTRM input'!$M$11</definedName>
    <definedName name="A5taxremlife" localSheetId="8">#REF!</definedName>
    <definedName name="A5taxremlife">'PTRM input'!$O$11</definedName>
    <definedName name="A5taxstdlife" localSheetId="8">#REF!</definedName>
    <definedName name="A5taxstdlife">'PTRM input'!$P$11</definedName>
    <definedName name="A5taxvalue" localSheetId="8">#REF!</definedName>
    <definedName name="A5taxvalue">'PTRM input'!$N$11</definedName>
    <definedName name="A5value">'PTRM input'!$J$11</definedName>
    <definedName name="A6acvalue" localSheetId="8">#REF!</definedName>
    <definedName name="A6acvalue">'PTRM input'!$K$12</definedName>
    <definedName name="A6offset">6</definedName>
    <definedName name="A6remlife" localSheetId="8">#REF!</definedName>
    <definedName name="A6remlife">'PTRM input'!$L$12</definedName>
    <definedName name="A6stdlife" localSheetId="8">#REF!</definedName>
    <definedName name="A6stdlife">'PTRM input'!$M$12</definedName>
    <definedName name="A6taxremlife" localSheetId="8">#REF!</definedName>
    <definedName name="A6taxremlife">'PTRM input'!$O$12</definedName>
    <definedName name="A6taxstdlife" localSheetId="8">#REF!</definedName>
    <definedName name="A6taxstdlife">'PTRM input'!$P$12</definedName>
    <definedName name="A6taxvalue" localSheetId="8">#REF!</definedName>
    <definedName name="A6taxvalue">'PTRM input'!$N$12</definedName>
    <definedName name="A6value">'PTRM input'!$J$12</definedName>
    <definedName name="A7acvalue" localSheetId="8">#REF!</definedName>
    <definedName name="A7acvalue">'PTRM input'!$K$13</definedName>
    <definedName name="A7offset">7</definedName>
    <definedName name="A7remlife" localSheetId="8">#REF!</definedName>
    <definedName name="A7remlife">'PTRM input'!$L$13</definedName>
    <definedName name="A7stdlife" localSheetId="8">#REF!</definedName>
    <definedName name="A7stdlife">'PTRM input'!$M$13</definedName>
    <definedName name="A7taxremlife" localSheetId="8">#REF!</definedName>
    <definedName name="A7taxremlife">'PTRM input'!$O$13</definedName>
    <definedName name="A7taxstdlife" localSheetId="8">#REF!</definedName>
    <definedName name="A7taxstdlife">'PTRM input'!$P$13</definedName>
    <definedName name="A7taxvalue" localSheetId="8">#REF!</definedName>
    <definedName name="A7taxvalue">'PTRM input'!$N$13</definedName>
    <definedName name="A7value">'PTRM input'!$J$13</definedName>
    <definedName name="A8acvalue" localSheetId="8">#REF!</definedName>
    <definedName name="A8acvalue">'PTRM input'!$K$14</definedName>
    <definedName name="A8offset">8</definedName>
    <definedName name="A8remlife" localSheetId="8">#REF!</definedName>
    <definedName name="A8remlife">'PTRM input'!$L$14</definedName>
    <definedName name="A8stdlife" localSheetId="8">#REF!</definedName>
    <definedName name="A8stdlife">'PTRM input'!$M$14</definedName>
    <definedName name="A8taxremlife" localSheetId="8">#REF!</definedName>
    <definedName name="A8taxremlife">'PTRM input'!$O$14</definedName>
    <definedName name="A8taxstdlife" localSheetId="8">#REF!</definedName>
    <definedName name="A8taxstdlife">'PTRM input'!$P$14</definedName>
    <definedName name="A8taxvalue" localSheetId="8">#REF!</definedName>
    <definedName name="A8taxvalue">'PTRM input'!$N$14</definedName>
    <definedName name="A8value">'PTRM input'!$J$14</definedName>
    <definedName name="A9acvalue" localSheetId="8">#REF!</definedName>
    <definedName name="A9acvalue">'PTRM input'!$K$15</definedName>
    <definedName name="A9offset">9</definedName>
    <definedName name="A9remlife" localSheetId="8">#REF!</definedName>
    <definedName name="A9remlife">'PTRM input'!$L$15</definedName>
    <definedName name="A9stdlife" localSheetId="8">#REF!</definedName>
    <definedName name="A9stdlife">'PTRM input'!$M$15</definedName>
    <definedName name="A9taxremlife" localSheetId="8">#REF!</definedName>
    <definedName name="A9taxremlife">'PTRM input'!$O$15</definedName>
    <definedName name="A9taxstdlife" localSheetId="8">#REF!</definedName>
    <definedName name="A9taxstdlife">'PTRM input'!$P$15</definedName>
    <definedName name="A9taxvalue" localSheetId="8">#REF!</definedName>
    <definedName name="A9taxvalue">'PTRM input'!$N$15</definedName>
    <definedName name="A9value">'PTRM input'!$J$15</definedName>
    <definedName name="abba" localSheetId="8" hidden="1">{"Ownership",#N/A,FALSE,"Ownership";"Contents",#N/A,FALSE,"Contents"}</definedName>
    <definedName name="abba" hidden="1">{"Ownership",#N/A,FALSE,"Ownership";"Contents",#N/A,FALSE,"Contents"}</definedName>
    <definedName name="anscount" hidden="1">1</definedName>
    <definedName name="ARR">#REF!</definedName>
    <definedName name="ARR_Fmt2">#REF!</definedName>
    <definedName name="Asset1" localSheetId="8">#REF!</definedName>
    <definedName name="Asset1">'PTRM input'!$G$7</definedName>
    <definedName name="Asset10" localSheetId="8">#REF!</definedName>
    <definedName name="Asset10">'PTRM input'!$G$16</definedName>
    <definedName name="Asset11" localSheetId="8">#REF!</definedName>
    <definedName name="Asset11">'PTRM input'!$G$17</definedName>
    <definedName name="Asset12" localSheetId="8">#REF!</definedName>
    <definedName name="Asset12">'PTRM input'!$G$18</definedName>
    <definedName name="Asset13" localSheetId="8">#REF!</definedName>
    <definedName name="Asset13">'PTRM input'!$G$19</definedName>
    <definedName name="Asset14" localSheetId="8">#REF!</definedName>
    <definedName name="Asset14">'PTRM input'!$G$20</definedName>
    <definedName name="Asset15" localSheetId="8">#REF!</definedName>
    <definedName name="Asset15">'PTRM input'!$G$21</definedName>
    <definedName name="Asset16" localSheetId="8">#REF!</definedName>
    <definedName name="Asset16">'PTRM input'!$G$22</definedName>
    <definedName name="Asset17" localSheetId="8">#REF!</definedName>
    <definedName name="Asset17">'PTRM input'!$G$23</definedName>
    <definedName name="Asset18" localSheetId="8">#REF!</definedName>
    <definedName name="Asset18">'PTRM input'!$G$24</definedName>
    <definedName name="Asset19" localSheetId="8">#REF!</definedName>
    <definedName name="Asset19">'PTRM input'!$G$25</definedName>
    <definedName name="Asset2" localSheetId="8">#REF!</definedName>
    <definedName name="Asset2">'PTRM input'!$G$8</definedName>
    <definedName name="Asset20" localSheetId="8">#REF!</definedName>
    <definedName name="Asset20">'PTRM input'!$G$26</definedName>
    <definedName name="Asset21" localSheetId="8">#REF!</definedName>
    <definedName name="Asset21">'PTRM input'!$G$27</definedName>
    <definedName name="Asset22" localSheetId="8">#REF!</definedName>
    <definedName name="Asset22">'PTRM input'!$G$28</definedName>
    <definedName name="Asset23" localSheetId="8">#REF!</definedName>
    <definedName name="Asset23">'PTRM input'!$G$29</definedName>
    <definedName name="Asset24" localSheetId="8">#REF!</definedName>
    <definedName name="Asset24">'PTRM input'!$G$30</definedName>
    <definedName name="Asset25" localSheetId="8">#REF!</definedName>
    <definedName name="Asset25">'PTRM input'!$G$31</definedName>
    <definedName name="Asset26" localSheetId="8">#REF!</definedName>
    <definedName name="Asset26">'PTRM input'!$G$32</definedName>
    <definedName name="Asset27" localSheetId="8">#REF!</definedName>
    <definedName name="Asset27">'PTRM input'!$G$33</definedName>
    <definedName name="Asset28" localSheetId="8">#REF!</definedName>
    <definedName name="Asset28">'PTRM input'!$G$34</definedName>
    <definedName name="Asset29" localSheetId="8">#REF!</definedName>
    <definedName name="Asset29">'PTRM input'!$G$35</definedName>
    <definedName name="Asset3" localSheetId="8">#REF!</definedName>
    <definedName name="Asset3">'PTRM input'!$G$9</definedName>
    <definedName name="Asset30" localSheetId="8">#REF!</definedName>
    <definedName name="Asset30">'PTRM input'!$G$36</definedName>
    <definedName name="Asset31" localSheetId="8">#REF!</definedName>
    <definedName name="Asset31">'PTRM input'!$G$37</definedName>
    <definedName name="Asset32" localSheetId="8">#REF!</definedName>
    <definedName name="Asset32">'PTRM input'!$G$38</definedName>
    <definedName name="Asset33" localSheetId="8">#REF!</definedName>
    <definedName name="Asset33">'PTRM input'!$G$39</definedName>
    <definedName name="Asset34" localSheetId="8">#REF!</definedName>
    <definedName name="Asset34">'PTRM input'!$G$40</definedName>
    <definedName name="Asset35" localSheetId="8">#REF!</definedName>
    <definedName name="Asset35">'PTRM input'!$G$41</definedName>
    <definedName name="Asset36" localSheetId="8">#REF!</definedName>
    <definedName name="Asset36">'PTRM input'!$G$42</definedName>
    <definedName name="Asset37" localSheetId="8">#REF!</definedName>
    <definedName name="Asset37">'PTRM input'!$G$43</definedName>
    <definedName name="Asset38" localSheetId="8">#REF!</definedName>
    <definedName name="Asset38">'PTRM input'!$G$44</definedName>
    <definedName name="Asset39" localSheetId="8">#REF!</definedName>
    <definedName name="Asset39">'PTRM input'!$G$45</definedName>
    <definedName name="Asset4" localSheetId="8">#REF!</definedName>
    <definedName name="Asset4">'PTRM input'!$G$10</definedName>
    <definedName name="Asset40" localSheetId="8">#REF!</definedName>
    <definedName name="Asset40">'PTRM input'!$G$46</definedName>
    <definedName name="Asset41" localSheetId="8">#REF!</definedName>
    <definedName name="Asset41">'PTRM input'!$G$47</definedName>
    <definedName name="Asset42" localSheetId="8">#REF!</definedName>
    <definedName name="Asset42">'PTRM input'!$G$48</definedName>
    <definedName name="Asset43" localSheetId="8">#REF!</definedName>
    <definedName name="Asset43">'PTRM input'!$G$49</definedName>
    <definedName name="Asset44" localSheetId="8">#REF!</definedName>
    <definedName name="Asset44">'PTRM input'!$G$50</definedName>
    <definedName name="Asset45" localSheetId="8">#REF!</definedName>
    <definedName name="Asset45">'PTRM input'!$G$51</definedName>
    <definedName name="Asset46" localSheetId="8">#REF!</definedName>
    <definedName name="Asset46">'PTRM input'!$G$52</definedName>
    <definedName name="Asset47" localSheetId="8">#REF!</definedName>
    <definedName name="Asset47">'PTRM input'!$G$53</definedName>
    <definedName name="Asset48" localSheetId="8">#REF!</definedName>
    <definedName name="Asset48">'PTRM input'!$G$54</definedName>
    <definedName name="Asset49" localSheetId="8">#REF!</definedName>
    <definedName name="Asset49">'PTRM input'!$G$55</definedName>
    <definedName name="Asset5" localSheetId="8">#REF!</definedName>
    <definedName name="Asset5">'PTRM input'!$G$11</definedName>
    <definedName name="Asset50" localSheetId="8">#REF!</definedName>
    <definedName name="Asset50">'PTRM input'!$G$56</definedName>
    <definedName name="Asset6" localSheetId="8">#REF!</definedName>
    <definedName name="Asset6">'PTRM input'!$G$12</definedName>
    <definedName name="Asset7" localSheetId="8">#REF!</definedName>
    <definedName name="Asset7">'PTRM input'!$G$13</definedName>
    <definedName name="Asset8" localSheetId="8">#REF!</definedName>
    <definedName name="Asset8">'PTRM input'!$G$14</definedName>
    <definedName name="Asset9" localSheetId="8">#REF!</definedName>
    <definedName name="Asset9">'PTRM input'!$G$15</definedName>
    <definedName name="Base_Reg_Year">'PTRM input'!$Q$7</definedName>
    <definedName name="CA">#REF!</definedName>
    <definedName name="CA_Fmt2">#REF!</definedName>
    <definedName name="Calendar">#REF!</definedName>
    <definedName name="CESS">#REF!</definedName>
    <definedName name="CESS_Fmt2">#REF!</definedName>
    <definedName name="Chosen_ERC_approach">'X factors'!$G$16</definedName>
    <definedName name="CPI">#REF!</definedName>
    <definedName name="CPI_Fmt2">#REF!</definedName>
    <definedName name="CRCP_final_year" localSheetId="8">#REF!</definedName>
    <definedName name="CRCP_final_year">#REF!</definedName>
    <definedName name="CRCP_span" localSheetId="8">CONCATENATE('APA Revenue Chart'!CRCP_y1, " to ",'APA Revenue Chart'!CRCP_y5)</definedName>
    <definedName name="CRCP_span">CONCATENATE(CRCP_y1, " to ",CRCP_y5)</definedName>
    <definedName name="CRCP_start_year">#REF!</definedName>
    <definedName name="CRCP_y1" localSheetId="8">#REF!</definedName>
    <definedName name="CRCP_y1">#REF!</definedName>
    <definedName name="CRCP_y10" localSheetId="8">#REF!</definedName>
    <definedName name="CRCP_y10">#REF!</definedName>
    <definedName name="CRCP_y11" localSheetId="8">#REF!</definedName>
    <definedName name="CRCP_y11">#REF!</definedName>
    <definedName name="CRCP_y12" localSheetId="8">#REF!</definedName>
    <definedName name="CRCP_y12">#REF!</definedName>
    <definedName name="CRCP_y13" localSheetId="8">#REF!</definedName>
    <definedName name="CRCP_y13">#REF!</definedName>
    <definedName name="CRCP_y14" localSheetId="8">#REF!</definedName>
    <definedName name="CRCP_y14">#REF!</definedName>
    <definedName name="CRCP_y15" localSheetId="8">#REF!</definedName>
    <definedName name="CRCP_y15">#REF!</definedName>
    <definedName name="CRCP_y16">#REF!</definedName>
    <definedName name="CRCP_y2" localSheetId="8">#REF!</definedName>
    <definedName name="CRCP_y2">#REF!</definedName>
    <definedName name="CRCP_y3" localSheetId="8">#REF!</definedName>
    <definedName name="CRCP_y3">#REF!</definedName>
    <definedName name="CRCP_y4" localSheetId="8">#REF!</definedName>
    <definedName name="CRCP_y4">#REF!</definedName>
    <definedName name="CRCP_y5" localSheetId="8">#REF!</definedName>
    <definedName name="CRCP_y5">#REF!</definedName>
    <definedName name="CRCP_y6" localSheetId="8">#REF!</definedName>
    <definedName name="CRCP_y6">#REF!</definedName>
    <definedName name="CRCP_y7" localSheetId="8">#REF!</definedName>
    <definedName name="CRCP_y7">#REF!</definedName>
    <definedName name="CRCP_y8" localSheetId="8">#REF!</definedName>
    <definedName name="CRCP_y8">#REF!</definedName>
    <definedName name="CRCP_y9" localSheetId="8">#REF!</definedName>
    <definedName name="CRCP_y9">#REF!</definedName>
    <definedName name="CRY" localSheetId="8">#REF!</definedName>
    <definedName name="CRY">#REF!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2_01_UOM">#REF!</definedName>
    <definedName name="dms_040102_04_UOM">#REF!</definedName>
    <definedName name="dms_0502_Inst_Year">#REF!</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vg_Duration_Sustained_Int_Row">#REF!</definedName>
    <definedName name="dms_060301_checkvalue" localSheetId="8">#REF!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 localSheetId="8">#REF!</definedName>
    <definedName name="dms_060301_LastRow">#REF!</definedName>
    <definedName name="dms_060301_MaxRows">#REF!</definedName>
    <definedName name="dms_060701_ARR_MaxRows" localSheetId="8">#REF!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8">#REF!</definedName>
    <definedName name="dms_060701_Reset_MaxRows">#REF!</definedName>
    <definedName name="dms_060701_Rows">#REF!</definedName>
    <definedName name="dms_060701_StartDateTxt" localSheetId="8">#REF!</definedName>
    <definedName name="dms_060701_StartDateTxt">#REF!</definedName>
    <definedName name="dms_060701_StartDateVal">#REF!</definedName>
    <definedName name="dms_0608_LastRow" localSheetId="8">#REF!</definedName>
    <definedName name="dms_0608_LastRow">#REF!</definedName>
    <definedName name="dms_0608_OffsetRows" localSheetId="8">#REF!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801_StartCell" localSheetId="8">#REF!</definedName>
    <definedName name="dms_060801_StartCell">#REF!</definedName>
    <definedName name="dms_070904_01_Rows">#REF!</definedName>
    <definedName name="dms_070904_Start_Year">#REF!</definedName>
    <definedName name="DMS_50_01_01a">'PTRM input'!$J$7:$J$56</definedName>
    <definedName name="DMS_50_01_01a_AC">'PTRM input'!$K$7:$K$56</definedName>
    <definedName name="DMS_50_01_01a_AI">'PTRM input'!$J$7:$J$56</definedName>
    <definedName name="DMS_50_01_01aa">'PTRM input'!$K$7:$K$56</definedName>
    <definedName name="DMS_50_01_01b">'PTRM input'!$L$7:$L$56</definedName>
    <definedName name="DMS_50_01_01bb">'PTRM input'!$M$7:$M$56</definedName>
    <definedName name="DMS_50_01_01c">'PTRM input'!$N$7:$N$56</definedName>
    <definedName name="DMS_50_01_01d">'PTRM input'!$O$7:$O$56</definedName>
    <definedName name="DMS_50_01_01dd">'PTRM input'!$P$7:$P$56</definedName>
    <definedName name="DMS_50_01_02">'PTRM input'!$G$61:$K$110</definedName>
    <definedName name="DMS_50_01_03">'PTRM input'!$G$115:$K$164</definedName>
    <definedName name="DMS_50_01_05">'PTRM input'!$G$169:$K$218</definedName>
    <definedName name="DMS_50_01_06">'PTRM input'!$G$223:$K$272</definedName>
    <definedName name="DMS_50_01_07">'PTRM input'!$G$331:$K$380</definedName>
    <definedName name="DMS_50_01_09">'PTRM input'!$G$385:$K$434</definedName>
    <definedName name="DMS_50_01_10">'PTRM input'!$G$439:$K$448</definedName>
    <definedName name="DMS_50_01_11">'PTRM input'!$G$453:$K$462</definedName>
    <definedName name="DMS_50_01_12">'PTRM input'!$G$503:$G$507</definedName>
    <definedName name="DMS_50_01_15">'PTRM input'!$G$277:$K$326</definedName>
    <definedName name="DMS_50_02_01">WACC!$G$6:$K$15</definedName>
    <definedName name="DMS_50_02_02">WACC!$G$18:$K$25</definedName>
    <definedName name="DMS_50_02_04">WACC!$G$27:$K$28</definedName>
    <definedName name="DMS_50_03_01">Assets!$G$1434:$K$1438</definedName>
    <definedName name="DMS_50_03_02">Assets!$G$1443:$K$1446</definedName>
    <definedName name="DMS_50_04_01">'Revenue summary'!$G$7:$K$11</definedName>
    <definedName name="DMS_50_04_02_02a">'Revenue summary'!$G$16:$K$16</definedName>
    <definedName name="dms_663">#REF!</definedName>
    <definedName name="dms_663_List" localSheetId="8">#REF!</definedName>
    <definedName name="dms_663_List">#REF!</definedName>
    <definedName name="dms_ABN">#REF!</definedName>
    <definedName name="dms_ABN_List" localSheetId="8">#REF!</definedName>
    <definedName name="dms_ABN_List">#REF!</definedName>
    <definedName name="dms_Addr1">#REF!</definedName>
    <definedName name="dms_Addr1_List" localSheetId="8">#REF!</definedName>
    <definedName name="dms_Addr1_List">#REF!</definedName>
    <definedName name="dms_Addr2">#REF!</definedName>
    <definedName name="dms_Addr2_List" localSheetId="8">#REF!</definedName>
    <definedName name="dms_Addr2_List">#REF!</definedName>
    <definedName name="dms_Amendment_Text" localSheetId="8">#REF!</definedName>
    <definedName name="dms_Amendment_Text">#REF!</definedName>
    <definedName name="dms_AmendmentReason">#REF!</definedName>
    <definedName name="dms_ARR">#REF!</definedName>
    <definedName name="DMS_assetclassnames">'PTRM input'!$G$7:$G$56</definedName>
    <definedName name="DMS_assetlife">'PTRM input'!$L$6:$M$6</definedName>
    <definedName name="dms_Beg">#REF!</definedName>
    <definedName name="DMS_BuildBlock">'Revenue summary'!$D$7:$D$11</definedName>
    <definedName name="dms_CA">#REF!</definedName>
    <definedName name="dms_Cal_Year_B4_CRY" localSheetId="8">#REF!</definedName>
    <definedName name="dms_Cal_Year_B4_CRY">#REF!</definedName>
    <definedName name="dms_CBD_flag" localSheetId="8">#REF!</definedName>
    <definedName name="dms_CBD_flag">#REF!</definedName>
    <definedName name="dms_CBD_flag_NSP">#REF!</definedName>
    <definedName name="dms_Classification">#REF!</definedName>
    <definedName name="dms_Confid_status_List" localSheetId="8">#REF!</definedName>
    <definedName name="dms_Confid_status_List">#REF!</definedName>
    <definedName name="dms_ContactEmail">#REF!</definedName>
    <definedName name="dms_ContactEmail2">#REF!</definedName>
    <definedName name="dms_ContactName1">#REF!</definedName>
    <definedName name="dms_ContactName2">#REF!</definedName>
    <definedName name="dms_ContactPh1">#REF!</definedName>
    <definedName name="dms_ContactPh2">#REF!</definedName>
    <definedName name="DMS_CostOfCapitalParameters">WACC!$B$6:$B$15</definedName>
    <definedName name="dms_CRCP_FinalYear_Result">#REF!</definedName>
    <definedName name="dms_CRCP_start_row" localSheetId="8">#REF!</definedName>
    <definedName name="dms_CRCP_start_row">#REF!</definedName>
    <definedName name="dms_CRCPlength_List" localSheetId="8">#REF!</definedName>
    <definedName name="dms_CRCPlength_List">#REF!</definedName>
    <definedName name="dms_CRCPlength_Num" localSheetId="8">#REF!</definedName>
    <definedName name="dms_CRCPlength_Num">#REF!</definedName>
    <definedName name="dms_CRY_RYE" localSheetId="8">#REF!</definedName>
    <definedName name="dms_CRY_RYE">#REF!</definedName>
    <definedName name="dms_CRY_start_row" localSheetId="8">#REF!</definedName>
    <definedName name="dms_CRY_start_row">#REF!</definedName>
    <definedName name="dms_CRY_start_year" localSheetId="8">#REF!</definedName>
    <definedName name="dms_CRY_start_year">#REF!</definedName>
    <definedName name="DMS_DandEcosts">'PTRM input'!$E$503:$E$507</definedName>
    <definedName name="dms_DataQuality">#REF!</definedName>
    <definedName name="dms_DataQuality_List" localSheetId="8">#REF!</definedName>
    <definedName name="dms_DataQuality_List">#REF!</definedName>
    <definedName name="dms_Defined_Names_Used">#REF!</definedName>
    <definedName name="dms_DeterminationRef">#REF!</definedName>
    <definedName name="dms_DeterminationRef_List" localSheetId="8">#REF!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 localSheetId="8">#REF!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COpex">'PTRM input'!$E$439:$F$448</definedName>
    <definedName name="dms_FeederName_1" localSheetId="8">#REF!</definedName>
    <definedName name="dms_FeederName_1">#REF!</definedName>
    <definedName name="dms_FeederName_2" localSheetId="8">#REF!</definedName>
    <definedName name="dms_FeederName_2">#REF!</definedName>
    <definedName name="dms_FeederName_3" localSheetId="8">#REF!</definedName>
    <definedName name="dms_FeederName_3">#REF!</definedName>
    <definedName name="dms_FeederName_4" localSheetId="8">#REF!</definedName>
    <definedName name="dms_FeederName_4">#REF!</definedName>
    <definedName name="dms_FeederName_5" localSheetId="8">#REF!</definedName>
    <definedName name="dms_FeederName_5">#REF!</definedName>
    <definedName name="dms_FeederType_5_flag" localSheetId="8">#REF!</definedName>
    <definedName name="dms_FeederType_5_flag">#REF!</definedName>
    <definedName name="dms_FifthFeeder_flag_NSP" localSheetId="8">#REF!</definedName>
    <definedName name="dms_FifthFeeder_flag_NSP">#REF!</definedName>
    <definedName name="dms_FormControl">#REF!</definedName>
    <definedName name="dms_FormControl_Choices" localSheetId="8">#REF!</definedName>
    <definedName name="dms_FormControl_Choices">#REF!</definedName>
    <definedName name="dms_FormControl_List" localSheetId="8">#REF!</definedName>
    <definedName name="dms_FormControl_List">#REF!</definedName>
    <definedName name="dms_FRCP_start_row" localSheetId="8">#REF!</definedName>
    <definedName name="dms_FRCP_start_row">#REF!</definedName>
    <definedName name="dms_FRCP_y1">#REF!</definedName>
    <definedName name="dms_FRCPlength_List" localSheetId="8">#REF!</definedName>
    <definedName name="dms_FRCPlength_List">#REF!</definedName>
    <definedName name="dms_FRCPlength_Num" localSheetId="8">#REF!</definedName>
    <definedName name="dms_FRCPlength_Num">#REF!</definedName>
    <definedName name="dms_Header_Span" localSheetId="8">#REF!</definedName>
    <definedName name="dms_Header_Span">#REF!</definedName>
    <definedName name="dms_InputFOC">'DMS input'!$C$34</definedName>
    <definedName name="dms_InputSource" localSheetId="8">#REF!</definedName>
    <definedName name="dms_InputSource">'DMS input'!$C$32</definedName>
    <definedName name="dms_Jurisdiction">#REF!</definedName>
    <definedName name="dms_JurisdictionList" localSheetId="8">#REF!</definedName>
    <definedName name="dms_JurisdictionList">#REF!</definedName>
    <definedName name="dms_LeapYear_Result" localSheetId="8">#REF!</definedName>
    <definedName name="dms_LeapYear_Result">#REF!</definedName>
    <definedName name="dms_LongRural_flag" localSheetId="8">#REF!</definedName>
    <definedName name="dms_LongRural_flag">#REF!</definedName>
    <definedName name="dms_LongRural_flag_NSP">#REF!</definedName>
    <definedName name="dms_Mid">#REF!</definedName>
    <definedName name="dms_Model" localSheetId="8">#REF!</definedName>
    <definedName name="dms_Model">#REF!</definedName>
    <definedName name="dms_Model_List" localSheetId="8">#REF!</definedName>
    <definedName name="dms_Model_List">#REF!</definedName>
    <definedName name="dms_Model_Name_Format1">#REF!</definedName>
    <definedName name="dms_Model_Span" localSheetId="8">#REF!</definedName>
    <definedName name="dms_Model_Span">#REF!</definedName>
    <definedName name="dms_Model_Span_List" localSheetId="8">#REF!</definedName>
    <definedName name="dms_Model_Span_List">#REF!</definedName>
    <definedName name="dms_Multi_RYE_flag">#REF!</definedName>
    <definedName name="dms_MultiYear_ABC_RIN">#REF!</definedName>
    <definedName name="dms_MultiYear_FinalYear_Result">#REF!</definedName>
    <definedName name="dms_MultiYear_Flag" localSheetId="8">#REF!</definedName>
    <definedName name="dms_MultiYear_Flag">#REF!</definedName>
    <definedName name="dms_MultiYear_ResponseFlag" localSheetId="8">#REF!</definedName>
    <definedName name="dms_MultiYear_ResponseFlag">#REF!</definedName>
    <definedName name="dms_N0205_AssetType">#REF!</definedName>
    <definedName name="DMS_oassetvalue">'PTRM input'!$J$6:$K$6</definedName>
    <definedName name="DMS_otaxvalue">'PTRM input'!$N$6</definedName>
    <definedName name="dms_PAddr1">#REF!</definedName>
    <definedName name="dms_PAddr1_List" localSheetId="8">#REF!</definedName>
    <definedName name="dms_PAddr1_List">#REF!</definedName>
    <definedName name="dms_PAddr2">#REF!</definedName>
    <definedName name="dms_PAddr2_List" localSheetId="8">#REF!</definedName>
    <definedName name="dms_PAddr2_List">#REF!</definedName>
    <definedName name="dms_Partial">#REF!</definedName>
    <definedName name="dms_PostCode">#REF!</definedName>
    <definedName name="dms_PostCode_List">#REF!</definedName>
    <definedName name="dms_PPostCode">#REF!</definedName>
    <definedName name="dms_PPostCode_List">#REF!</definedName>
    <definedName name="dms_PRCP_start_row" localSheetId="8">#REF!</definedName>
    <definedName name="dms_PRCP_start_row">#REF!</definedName>
    <definedName name="dms_PRCPlength_List" localSheetId="8">#REF!</definedName>
    <definedName name="dms_PRCPlength_List">#REF!</definedName>
    <definedName name="dms_PRCPlength_Num" localSheetId="8">#REF!</definedName>
    <definedName name="dms_PRCPlength_Num">#REF!</definedName>
    <definedName name="dms_Previous_DollarReal_year" localSheetId="8">#REF!</definedName>
    <definedName name="dms_Previous_DollarReal_year">#REF!</definedName>
    <definedName name="dms_PState">#REF!</definedName>
    <definedName name="dms_PState_List" localSheetId="8">#REF!</definedName>
    <definedName name="dms_PState_List">#REF!</definedName>
    <definedName name="dms_PSuburb">#REF!</definedName>
    <definedName name="dms_PSuburb_List" localSheetId="8">#REF!</definedName>
    <definedName name="dms_PSuburb_List">#REF!</definedName>
    <definedName name="dms_PTRM_RAB_PIT">#REF!</definedName>
    <definedName name="dms_PTRM_TAB_PIT">#REF!</definedName>
    <definedName name="dms_Public_Lighting">#REF!</definedName>
    <definedName name="dms_Public_Lighting_List" localSheetId="8">#REF!</definedName>
    <definedName name="dms_Public_Lighting_List">#REF!</definedName>
    <definedName name="DMS_RAB">Assets!$B$1434:$B$1438</definedName>
    <definedName name="dms_Reason_Interruption">#REF!</definedName>
    <definedName name="dms_Reset_final_year" localSheetId="8">#REF!</definedName>
    <definedName name="dms_Reset_final_year">#REF!</definedName>
    <definedName name="dms_Reset_RYE" localSheetId="8">#REF!</definedName>
    <definedName name="dms_Reset_RYE">#REF!</definedName>
    <definedName name="dms_Reset_Span">#REF!</definedName>
    <definedName name="DMS_RevAdjust">'PTRM input'!$E$453:$F$462</definedName>
    <definedName name="dms_RPT" localSheetId="8">#REF!</definedName>
    <definedName name="dms_RPT">#REF!</definedName>
    <definedName name="dms_RPT_List" localSheetId="8">#REF!</definedName>
    <definedName name="dms_RPT_List">#REF!</definedName>
    <definedName name="dms_RPTMonth" localSheetId="8">#REF!</definedName>
    <definedName name="dms_RPTMonth">#REF!</definedName>
    <definedName name="dms_RPTMonth_List" localSheetId="8">#REF!</definedName>
    <definedName name="dms_RPTMonth_List">#REF!</definedName>
    <definedName name="DMS_RSrevcap1">'Revenue summary'!$D$16</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8">#REF!</definedName>
    <definedName name="dms_RYE_result">#REF!</definedName>
    <definedName name="dms_RYE_start_row" localSheetId="8">#REF!</definedName>
    <definedName name="dms_RYE_start_row">#REF!</definedName>
    <definedName name="dms_S140101_UOM">#REF!</definedName>
    <definedName name="dms_S140201_UOM">#REF!</definedName>
    <definedName name="dms_Sector">#REF!</definedName>
    <definedName name="dms_Sector_List" localSheetId="8">#REF!</definedName>
    <definedName name="dms_Sector_List">#REF!</definedName>
    <definedName name="dms_Segment" localSheetId="8">#REF!</definedName>
    <definedName name="dms_Segment">#REF!</definedName>
    <definedName name="dms_Segment_List" localSheetId="8">#REF!</definedName>
    <definedName name="dms_Segment_List">#REF!</definedName>
    <definedName name="dms_Selected_Quality">#REF!</definedName>
    <definedName name="dms_Selected_Source" localSheetId="8">#REF!</definedName>
    <definedName name="dms_Selected_Source">#REF!</definedName>
    <definedName name="dms_Selected_Status">#REF!</definedName>
    <definedName name="dms_ShortRural_flag" localSheetId="8">#REF!</definedName>
    <definedName name="dms_ShortRural_flag">#REF!</definedName>
    <definedName name="dms_ShortRural_flag_NSP">#REF!</definedName>
    <definedName name="dms_SingleYear_FinalYear_Result">#REF!</definedName>
    <definedName name="dms_SingleYear_Model" localSheetId="8">#REF!</definedName>
    <definedName name="dms_SingleYear_Model">#REF!</definedName>
    <definedName name="dms_SingleYearModel" localSheetId="8">#REF!</definedName>
    <definedName name="dms_SingleYearModel">#REF!</definedName>
    <definedName name="dms_Source">#REF!</definedName>
    <definedName name="dms_SourceList" localSheetId="8">#REF!</definedName>
    <definedName name="dms_SourceList">#REF!</definedName>
    <definedName name="dms_Specified_FinalYear" localSheetId="8">#REF!</definedName>
    <definedName name="dms_Specified_FinalYear">#REF!</definedName>
    <definedName name="dms_Specified_RYE" localSheetId="8">#REF!</definedName>
    <definedName name="dms_Specified_RYE">#REF!</definedName>
    <definedName name="dms_SpecifiedYear_final_year">#REF!</definedName>
    <definedName name="dms_SpecifiedYear_Span" localSheetId="8">#REF!</definedName>
    <definedName name="dms_SpecifiedYear_Span">#REF!</definedName>
    <definedName name="dms_start_year" localSheetId="8">#REF!</definedName>
    <definedName name="dms_start_year">#REF!</definedName>
    <definedName name="dms_State">#REF!</definedName>
    <definedName name="dms_State_List" localSheetId="8">#REF!</definedName>
    <definedName name="dms_State_List">#REF!</definedName>
    <definedName name="dms_STPIS_Exclusion_List">#REF!</definedName>
    <definedName name="dms_SubmissionDate">#REF!</definedName>
    <definedName name="dms_Suburb">#REF!</definedName>
    <definedName name="dms_Suburb_List" localSheetId="8">#REF!</definedName>
    <definedName name="dms_Suburb_List">#REF!</definedName>
    <definedName name="DMS_TAB">Assets!$B$1443:$B$1446</definedName>
    <definedName name="DMS_taxassetlife">'PTRM input'!$O$6:$P$6</definedName>
    <definedName name="DMS_TaxRates">WACC!$B$27:$B$28</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 localSheetId="8">#REF!</definedName>
    <definedName name="dms_TradingName">#REF!</definedName>
    <definedName name="dms_TradingName_List" localSheetId="8">#REF!</definedName>
    <definedName name="dms_TradingName_List">#REF!</definedName>
    <definedName name="dms_TradingNameFull">#REF!</definedName>
    <definedName name="dms_TradingNameFull_List" localSheetId="8">#REF!</definedName>
    <definedName name="dms_TradingNameFull_List">#REF!</definedName>
    <definedName name="dms_Typed_Submission_Date" localSheetId="8">#REF!</definedName>
    <definedName name="dms_Typed_Submission_Date">#REF!</definedName>
    <definedName name="dms_Urban_flag" localSheetId="8">#REF!</definedName>
    <definedName name="dms_Urban_flag">#REF!</definedName>
    <definedName name="dms_Urban_flag_NSP">#REF!</definedName>
    <definedName name="DMS_WACCAnalysis">WACC!$B$18:$B$25</definedName>
    <definedName name="dms_Worksheet_List" localSheetId="8">#REF!</definedName>
    <definedName name="dms_Worksheet_List">#REF!</definedName>
    <definedName name="DMS_Xfactor">#REF!</definedName>
    <definedName name="dms_y1" localSheetId="8">#REF!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Drc" localSheetId="8">#REF!</definedName>
    <definedName name="Drc">'PTRM input'!$G$507</definedName>
    <definedName name="Drpc" localSheetId="8">#REF!</definedName>
    <definedName name="Drpc">'PTRM input'!$G$505</definedName>
    <definedName name="Drpt" localSheetId="8">#REF!</definedName>
    <definedName name="Drpt">'PTRM input'!$G$506</definedName>
    <definedName name="Dv" localSheetId="8">#REF!</definedName>
    <definedName name="Dv">'PTRM input'!$G$493</definedName>
    <definedName name="EB">#REF!</definedName>
    <definedName name="EB_Fmt2">#REF!</definedName>
    <definedName name="ERC_Final_Calc" localSheetId="8">#REF!</definedName>
    <definedName name="ERC_Final_Calc">'Equity raising costs'!$Q$52</definedName>
    <definedName name="ERC_Form_of_control">'X factors'!$V$2</definedName>
    <definedName name="ERC_table">'X factors'!$X$2:$Y$3</definedName>
    <definedName name="ERC_Yr01_Com" localSheetId="8">#REF!</definedName>
    <definedName name="ERC_Yr01_Com">'PTRM input'!$G$272</definedName>
    <definedName name="ERC_Yr01_Inc" localSheetId="8">#REF!</definedName>
    <definedName name="ERC_Yr01_Inc">'PTRM input'!$G$110</definedName>
    <definedName name="f" localSheetId="8">#REF!</definedName>
    <definedName name="f">'PTRM input'!$G$485</definedName>
    <definedName name="Financial">#REF!</definedName>
    <definedName name="Form_of_control_reverse_table">'X factors'!$U$2:$V$2</definedName>
    <definedName name="FRCP_final_year" localSheetId="8">#REF!</definedName>
    <definedName name="FRCP_final_year">#REF!</definedName>
    <definedName name="FRCP_span" localSheetId="8">CONCATENATE('APA Revenue Chart'!FRCP_y1, " to ", 'APA Revenue Chart'!FRCP_y5)</definedName>
    <definedName name="FRCP_span">CONCATENATE(FRCP_y1, " to ", FRCP_y5)</definedName>
    <definedName name="FRCP_start_year">#REF!</definedName>
    <definedName name="FRCP_y1" localSheetId="8">#REF!</definedName>
    <definedName name="FRCP_y1">#REF!</definedName>
    <definedName name="FRCP_y10" localSheetId="8">#REF!</definedName>
    <definedName name="FRCP_y10">#REF!</definedName>
    <definedName name="FRCP_y11" localSheetId="8">#REF!</definedName>
    <definedName name="FRCP_y11">#REF!</definedName>
    <definedName name="FRCP_y12" localSheetId="8">#REF!</definedName>
    <definedName name="FRCP_y12">#REF!</definedName>
    <definedName name="FRCP_y13" localSheetId="8">#REF!</definedName>
    <definedName name="FRCP_y13">#REF!</definedName>
    <definedName name="FRCP_y14" localSheetId="8">#REF!</definedName>
    <definedName name="FRCP_y14">#REF!</definedName>
    <definedName name="FRCP_y15" localSheetId="8">#REF!</definedName>
    <definedName name="FRCP_y15">#REF!</definedName>
    <definedName name="FRCP_y16">#REF!</definedName>
    <definedName name="FRCP_y2" localSheetId="8">#REF!</definedName>
    <definedName name="FRCP_y2">#REF!</definedName>
    <definedName name="FRCP_y3" localSheetId="8">#REF!</definedName>
    <definedName name="FRCP_y3">#REF!</definedName>
    <definedName name="FRCP_y4" localSheetId="8">#REF!</definedName>
    <definedName name="FRCP_y4">#REF!</definedName>
    <definedName name="FRCP_y5" localSheetId="8">#REF!</definedName>
    <definedName name="FRCP_y5">#REF!</definedName>
    <definedName name="FRCP_y6" localSheetId="8">#REF!</definedName>
    <definedName name="FRCP_y6">#REF!</definedName>
    <definedName name="FRCP_y7" localSheetId="8">#REF!</definedName>
    <definedName name="FRCP_y7">#REF!</definedName>
    <definedName name="FRCP_y8" localSheetId="8">#REF!</definedName>
    <definedName name="FRCP_y8">#REF!</definedName>
    <definedName name="FRCP_y9" localSheetId="8">#REF!</definedName>
    <definedName name="FRCP_y9">#REF!</definedName>
    <definedName name="FRY" localSheetId="8">#REF!</definedName>
    <definedName name="FRY">#REF!</definedName>
    <definedName name="g" localSheetId="8">#REF!</definedName>
    <definedName name="g">'PTRM input'!$G$492</definedName>
    <definedName name="Icpr" localSheetId="8">#REF!</definedName>
    <definedName name="Icpr">'PTRM input'!$G$503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8" hidden="1">{"Ownership",#N/A,FALSE,"Ownership";"Contents",#N/A,FALSE,"Contents"}</definedName>
    <definedName name="LAN" hidden="1">{"Ownership",#N/A,FALSE,"Ownership";"Contents",#N/A,FALSE,"Contents"}</definedName>
    <definedName name="NPV_Diff_RevCap">'X factors'!$R$51</definedName>
    <definedName name="P_0_RevCap" localSheetId="8">#REF!</definedName>
    <definedName name="P_0_RevCap">'X factors'!$G$49</definedName>
    <definedName name="Pr">'PTRM input'!$G$503</definedName>
    <definedName name="PRCP_final_year" localSheetId="8">#REF!</definedName>
    <definedName name="PRCP_final_year">#REF!</definedName>
    <definedName name="PRCP_start_year">#REF!</definedName>
    <definedName name="PRCP_y1" localSheetId="8">#REF!</definedName>
    <definedName name="PRCP_y1">#REF!</definedName>
    <definedName name="PRCP_y10" localSheetId="8">#REF!</definedName>
    <definedName name="PRCP_y10">#REF!</definedName>
    <definedName name="PRCP_y11" localSheetId="8">#REF!</definedName>
    <definedName name="PRCP_y11">#REF!</definedName>
    <definedName name="PRCP_y12" localSheetId="8">#REF!</definedName>
    <definedName name="PRCP_y12">#REF!</definedName>
    <definedName name="PRCP_y13" localSheetId="8">#REF!</definedName>
    <definedName name="PRCP_y13">#REF!</definedName>
    <definedName name="PRCP_y14" localSheetId="8">#REF!</definedName>
    <definedName name="PRCP_y14">#REF!</definedName>
    <definedName name="PRCP_y15" localSheetId="8">#REF!</definedName>
    <definedName name="PRCP_y15">#REF!</definedName>
    <definedName name="PRCP_y16">#REF!</definedName>
    <definedName name="PRCP_y2" localSheetId="8">#REF!</definedName>
    <definedName name="PRCP_y2">#REF!</definedName>
    <definedName name="PRCP_y3" localSheetId="8">#REF!</definedName>
    <definedName name="PRCP_y3">#REF!</definedName>
    <definedName name="PRCP_y4" localSheetId="8">#REF!</definedName>
    <definedName name="PRCP_y4">#REF!</definedName>
    <definedName name="PRCP_y5" localSheetId="8">#REF!</definedName>
    <definedName name="PRCP_y5">#REF!</definedName>
    <definedName name="PRCP_y6" localSheetId="8">#REF!</definedName>
    <definedName name="PRCP_y6">#REF!</definedName>
    <definedName name="PRCP_y7" localSheetId="8">#REF!</definedName>
    <definedName name="PRCP_y7">#REF!</definedName>
    <definedName name="PRCP_y8" localSheetId="8">#REF!</definedName>
    <definedName name="PRCP_y8">#REF!</definedName>
    <definedName name="PRCP_y9" localSheetId="8">#REF!</definedName>
    <definedName name="PRCP_y9">#REF!</definedName>
    <definedName name="Pricing">#REF!</definedName>
    <definedName name="Pricing_Fmt2">#REF!</definedName>
    <definedName name="_xlnm.Print_Area" localSheetId="5">Analysis!$A$1:$N$167</definedName>
    <definedName name="_xlnm.Print_Area" localSheetId="4">Assets!$A$1:$P$1448</definedName>
    <definedName name="_xlnm.Print_Area" localSheetId="11">'Chart 1-Revenue'!$A$1:$N$28</definedName>
    <definedName name="_xlnm.Print_Area" localSheetId="12">'Chart 2-Building blocks'!$A$1:$N$28</definedName>
    <definedName name="_xlnm.Print_Area" localSheetId="10">'Equity raising costs'!$E$1:$R$53</definedName>
    <definedName name="_xlnm.Print_Area" localSheetId="0">Intro!$A$1:$Y$71</definedName>
    <definedName name="_xlnm.Print_Area" localSheetId="2">'PTRM input'!$A$1:$S$630</definedName>
    <definedName name="_xlnm.Print_Area" localSheetId="7">'Revenue summary'!$A$1:$T$31</definedName>
    <definedName name="_xlnm.Print_Area" localSheetId="3">WACC!$A$1:$S$36</definedName>
    <definedName name="_xlnm.Print_Area" localSheetId="6">'X factors'!$A$1:$S$69</definedName>
    <definedName name="PTRM">#REF!</definedName>
    <definedName name="PTRM_Fmt2">#REF!</definedName>
    <definedName name="RAB" localSheetId="8">#REF!</definedName>
    <definedName name="RAB">'PTRM input'!$J$57</definedName>
    <definedName name="Reg_Period_Length" localSheetId="8">#REF!</definedName>
    <definedName name="Reg_Period_Length">'PTRM input'!$R$7</definedName>
    <definedName name="Reset">#REF!</definedName>
    <definedName name="Reset_Fmt2">#REF!</definedName>
    <definedName name="RFM">#REF!</definedName>
    <definedName name="RFM_Fmt2">#REF!</definedName>
    <definedName name="rvanilla01" localSheetId="8">#REF!</definedName>
    <definedName name="rvanilla01">WACC!$G$19</definedName>
    <definedName name="rvanilla02" localSheetId="8">#REF!</definedName>
    <definedName name="rvanilla02">WACC!$H$19</definedName>
    <definedName name="rvanilla03" localSheetId="8">#REF!</definedName>
    <definedName name="rvanilla03">WACC!$I$19</definedName>
    <definedName name="rvanilla04" localSheetId="8">#REF!</definedName>
    <definedName name="rvanilla04">WACC!$J$19</definedName>
    <definedName name="rvanilla05" localSheetId="8">#REF!</definedName>
    <definedName name="rvanilla05">WACC!$K$19</definedName>
    <definedName name="rvanilla06" localSheetId="8">#REF!</definedName>
    <definedName name="rvanilla06">WACC!$L$19</definedName>
    <definedName name="rvanilla07" localSheetId="8">#REF!</definedName>
    <definedName name="rvanilla07">WACC!$M$19</definedName>
    <definedName name="rvanilla08" localSheetId="8">#REF!</definedName>
    <definedName name="rvanilla08">WACC!$N$19</definedName>
    <definedName name="rvanilla09" localSheetId="8">#REF!</definedName>
    <definedName name="rvanilla09">WACC!$O$19</definedName>
    <definedName name="rvanilla10" localSheetId="8">#REF!</definedName>
    <definedName name="rvanilla10">WACC!$P$19</definedName>
    <definedName name="s_rev_00_RevCap" localSheetId="8">#REF!</definedName>
    <definedName name="s_rev_00_RevCap">'X factors'!$F$45</definedName>
    <definedName name="s_rev_01_RevCap" localSheetId="8">#REF!</definedName>
    <definedName name="s_rev_01_RevCap">'X factors'!$G$45</definedName>
    <definedName name="s_rev_02_RevCap" localSheetId="8">#REF!</definedName>
    <definedName name="s_rev_02_RevCap">'X factors'!$H$45</definedName>
    <definedName name="s_rev_03_RevCap" localSheetId="8">#REF!</definedName>
    <definedName name="s_rev_03_RevCap">'X factors'!$I$45</definedName>
    <definedName name="s_rev_04_RevCap" localSheetId="8">#REF!</definedName>
    <definedName name="s_rev_04_RevCap">'X factors'!$J$45</definedName>
    <definedName name="s_rev_05_RevCap" localSheetId="8">#REF!</definedName>
    <definedName name="s_rev_05_RevCap">'X factors'!$K$45</definedName>
    <definedName name="s_rev_06_RevCap" localSheetId="8">#REF!</definedName>
    <definedName name="s_rev_06_RevCap">'X factors'!$L$45</definedName>
    <definedName name="s_rev_07_RevCap" localSheetId="8">#REF!</definedName>
    <definedName name="s_rev_07_RevCap">'X factors'!$M$45</definedName>
    <definedName name="s_rev_08_RevCap" localSheetId="8">#REF!</definedName>
    <definedName name="s_rev_08_RevCap">'X factors'!$N$45</definedName>
    <definedName name="s_rev_09_RevCap" localSheetId="8">#REF!</definedName>
    <definedName name="s_rev_09_RevCap">'X factors'!$O$45</definedName>
    <definedName name="s_rev_10_RevCap" localSheetId="8">#REF!</definedName>
    <definedName name="s_rev_10_RevCap">'X factors'!$P$45</definedName>
    <definedName name="Seo" localSheetId="8">#REF!</definedName>
    <definedName name="Seo">'PTRM input'!$G$504</definedName>
    <definedName name="solver_adj" localSheetId="6" hidden="1">'X factors'!$E$49</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'X factors'!$R$44</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0</definedName>
    <definedName name="Td">Analysis!$D$87</definedName>
    <definedName name="Td_Cashflow_Calc">WACC!$R$28</definedName>
    <definedName name="Td_Final">WACC!$G$28</definedName>
    <definedName name="Te">Analysis!$D$76</definedName>
    <definedName name="Te_Cashflow_Calc">WACC!$R$27</definedName>
    <definedName name="Te_Final">WACC!$G$27</definedName>
    <definedName name="teest" localSheetId="8" hidden="1">{"Ownership",#N/A,FALSE,"Ownership";"Contents",#N/A,FALSE,"Contents"}</definedName>
    <definedName name="teest" hidden="1">{"Ownership",#N/A,FALSE,"Ownership";"Contents",#N/A,FALSE,"Contents"}</definedName>
    <definedName name="test" localSheetId="8" hidden="1">{"Ownership",#N/A,FALSE,"Ownership";"Contents",#N/A,FALSE,"Contents"}</definedName>
    <definedName name="test" hidden="1">{"Ownership",#N/A,FALSE,"Ownership";"Contents",#N/A,FALSE,"Contents"}</definedName>
    <definedName name="total_rev_01">'X factors'!$G$40</definedName>
    <definedName name="total_rev_02" localSheetId="8">#REF!</definedName>
    <definedName name="total_rev_02">'X factors'!$H$40</definedName>
    <definedName name="total_rev_03" localSheetId="8">#REF!</definedName>
    <definedName name="total_rev_03">'X factors'!$I$40</definedName>
    <definedName name="total_rev_04" localSheetId="8">#REF!</definedName>
    <definedName name="total_rev_04">'X factors'!$J$40</definedName>
    <definedName name="total_rev_05" localSheetId="8">#REF!</definedName>
    <definedName name="total_rev_05">'X factors'!$K$40</definedName>
    <definedName name="total_rev_06" localSheetId="8">#REF!</definedName>
    <definedName name="total_rev_06">'X factors'!$L$40</definedName>
    <definedName name="total_rev_07" localSheetId="8">#REF!</definedName>
    <definedName name="total_rev_07">'X factors'!$M$40</definedName>
    <definedName name="total_rev_08" localSheetId="8">#REF!</definedName>
    <definedName name="total_rev_08">'X factors'!$N$40</definedName>
    <definedName name="total_rev_09" localSheetId="8">#REF!</definedName>
    <definedName name="total_rev_09">'X factors'!$O$40</definedName>
    <definedName name="total_rev_10" localSheetId="8">#REF!</definedName>
    <definedName name="total_rev_10">'X factors'!$P$40</definedName>
    <definedName name="vanilla01" localSheetId="8">#REF!</definedName>
    <definedName name="vanilla01">WACC!$G$18</definedName>
    <definedName name="vanilla02" localSheetId="8">#REF!</definedName>
    <definedName name="vanilla02">WACC!$H$18</definedName>
    <definedName name="vanilla03" localSheetId="8">#REF!</definedName>
    <definedName name="vanilla03">WACC!$I$18</definedName>
    <definedName name="vanilla04" localSheetId="8">#REF!</definedName>
    <definedName name="vanilla04">WACC!$J$18</definedName>
    <definedName name="vanilla05" localSheetId="8">#REF!</definedName>
    <definedName name="vanilla05">WACC!$K$18</definedName>
    <definedName name="vanilla06" localSheetId="8">#REF!</definedName>
    <definedName name="vanilla06">WACC!$L$18</definedName>
    <definedName name="vanilla07" localSheetId="8">#REF!</definedName>
    <definedName name="vanilla07">WACC!$M$18</definedName>
    <definedName name="vanilla08" localSheetId="8">#REF!</definedName>
    <definedName name="vanilla08">WACC!$N$18</definedName>
    <definedName name="vanilla09" localSheetId="8">#REF!</definedName>
    <definedName name="vanilla09">WACC!$O$18</definedName>
    <definedName name="vanilla10" localSheetId="8">#REF!</definedName>
    <definedName name="vanilla10">WACC!$P$18</definedName>
    <definedName name="WACC">#REF!</definedName>
    <definedName name="WACC_Fmt2">#REF!</definedName>
    <definedName name="wrn.App._.Custodians." localSheetId="8" hidden="1">{"Ownership",#N/A,FALSE,"Ownership";"Contents",#N/A,FALSE,"Contents"}</definedName>
    <definedName name="wrn.App._.Custodians." hidden="1">{"Ownership",#N/A,FALSE,"Ownership";"Contents",#N/A,FALSE,"Contents"}</definedName>
    <definedName name="X_02_RevCap" localSheetId="8">#REF!</definedName>
    <definedName name="X_02_RevCap">'X factors'!$H$49</definedName>
    <definedName name="X_03_RevCap" localSheetId="8">#REF!</definedName>
    <definedName name="X_03_RevCap">'X factors'!$I$49</definedName>
    <definedName name="X_04_RevCap" localSheetId="8">#REF!</definedName>
    <definedName name="X_04_RevCap">'X factors'!$J$49</definedName>
    <definedName name="X_05_RevCap" localSheetId="8">#REF!</definedName>
    <definedName name="X_05_RevCap">'X factors'!$K$49</definedName>
    <definedName name="X_06_RevCap" localSheetId="8">#REF!</definedName>
    <definedName name="X_06_RevCap">'X factors'!$L$49</definedName>
    <definedName name="X_07_RevCap" localSheetId="8">#REF!</definedName>
    <definedName name="X_07_RevCap">'X factors'!$M$49</definedName>
    <definedName name="X_08_RevCap" localSheetId="8">#REF!</definedName>
    <definedName name="X_08_RevCap">'X factors'!$N$49</definedName>
    <definedName name="X_09_RevCap" localSheetId="8">#REF!</definedName>
    <definedName name="X_09_RevCap">'X factors'!$O$49</definedName>
    <definedName name="X_10_RevCap" localSheetId="8">#REF!</definedName>
    <definedName name="X_10_RevCap">'X factors'!$P$49</definedName>
    <definedName name="Year_Of_Update">'X factors'!$F$21</definedName>
    <definedName name="Yr_01_Diff_RevCap" localSheetId="8">#REF!</definedName>
    <definedName name="Yr_01_Diff_RevCap">'X factors'!$G$42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7984" l="1"/>
  <c r="F24" i="7984"/>
  <c r="F25" i="7984"/>
  <c r="F26" i="7984"/>
  <c r="F27" i="7984"/>
  <c r="F28" i="7984"/>
  <c r="C29" i="7984"/>
  <c r="D29" i="7984"/>
  <c r="E29" i="7984"/>
  <c r="F29" i="7984"/>
  <c r="D30" i="7984"/>
  <c r="F30" i="7984"/>
  <c r="F21" i="7984"/>
  <c r="B30" i="7984"/>
  <c r="B22" i="7984"/>
  <c r="B23" i="7984"/>
  <c r="B24" i="7984"/>
  <c r="B25" i="7984"/>
  <c r="B26" i="7984"/>
  <c r="B27" i="7984"/>
  <c r="B28" i="7984"/>
  <c r="B29" i="7984"/>
  <c r="B21" i="7984"/>
  <c r="D21" i="7984" l="1"/>
  <c r="D22" i="7984"/>
  <c r="D24" i="7984" l="1"/>
  <c r="D26" i="7984"/>
  <c r="D28" i="7984"/>
  <c r="D27" i="7984"/>
  <c r="D25" i="7984"/>
  <c r="H821" i="18" l="1"/>
  <c r="H899" i="18"/>
  <c r="H912" i="18"/>
  <c r="H925" i="18"/>
  <c r="H938" i="18"/>
  <c r="H951" i="18"/>
  <c r="H964" i="18"/>
  <c r="H977" i="18"/>
  <c r="H990" i="18"/>
  <c r="H1003" i="18"/>
  <c r="H1016" i="18"/>
  <c r="H1029" i="18"/>
  <c r="H1042" i="18"/>
  <c r="H1055" i="18"/>
  <c r="H1068" i="18"/>
  <c r="H1081" i="18"/>
  <c r="H1094" i="18"/>
  <c r="H1107" i="18"/>
  <c r="H1120" i="18"/>
  <c r="H1133" i="18"/>
  <c r="H1146" i="18"/>
  <c r="H1159" i="18"/>
  <c r="H1172" i="18"/>
  <c r="H1185" i="18"/>
  <c r="H1198" i="18"/>
  <c r="H1211" i="18"/>
  <c r="H1224" i="18"/>
  <c r="H1237" i="18"/>
  <c r="H1250" i="18"/>
  <c r="H1263" i="18"/>
  <c r="H1276" i="18"/>
  <c r="H1289" i="18"/>
  <c r="H1302" i="18"/>
  <c r="H1315" i="18"/>
  <c r="H1328" i="18"/>
  <c r="H1341" i="18"/>
  <c r="H1354" i="18"/>
  <c r="H1367" i="18"/>
  <c r="I821" i="18"/>
  <c r="I822" i="18"/>
  <c r="I899" i="18"/>
  <c r="I900" i="18"/>
  <c r="I912" i="18"/>
  <c r="I913" i="18"/>
  <c r="I925" i="18"/>
  <c r="I926" i="18"/>
  <c r="I938" i="18"/>
  <c r="I939" i="18"/>
  <c r="I951" i="18"/>
  <c r="I952" i="18"/>
  <c r="I964" i="18"/>
  <c r="I965" i="18"/>
  <c r="I977" i="18"/>
  <c r="I978" i="18"/>
  <c r="I990" i="18"/>
  <c r="I991" i="18"/>
  <c r="I1003" i="18"/>
  <c r="I1004" i="18"/>
  <c r="I1016" i="18"/>
  <c r="I1017" i="18"/>
  <c r="I1029" i="18"/>
  <c r="I1030" i="18"/>
  <c r="I1042" i="18"/>
  <c r="I1043" i="18"/>
  <c r="I1055" i="18"/>
  <c r="I1056" i="18"/>
  <c r="I1068" i="18"/>
  <c r="I1069" i="18"/>
  <c r="I1081" i="18"/>
  <c r="I1082" i="18"/>
  <c r="I1094" i="18"/>
  <c r="I1095" i="18"/>
  <c r="I1107" i="18"/>
  <c r="I1108" i="18"/>
  <c r="I1120" i="18"/>
  <c r="I1121" i="18"/>
  <c r="I1133" i="18"/>
  <c r="I1134" i="18"/>
  <c r="I1146" i="18"/>
  <c r="I1147" i="18"/>
  <c r="I1159" i="18"/>
  <c r="I1160" i="18"/>
  <c r="I1172" i="18"/>
  <c r="I1173" i="18"/>
  <c r="I1185" i="18"/>
  <c r="I1186" i="18"/>
  <c r="I1198" i="18"/>
  <c r="I1199" i="18"/>
  <c r="I1211" i="18"/>
  <c r="I1212" i="18"/>
  <c r="I1224" i="18"/>
  <c r="I1225" i="18"/>
  <c r="I1237" i="18"/>
  <c r="I1238" i="18"/>
  <c r="I1250" i="18"/>
  <c r="I1251" i="18"/>
  <c r="I1263" i="18"/>
  <c r="I1264" i="18"/>
  <c r="I1276" i="18"/>
  <c r="I1277" i="18"/>
  <c r="I1289" i="18"/>
  <c r="I1290" i="18"/>
  <c r="I1302" i="18"/>
  <c r="I1303" i="18"/>
  <c r="I1315" i="18"/>
  <c r="I1316" i="18"/>
  <c r="I1328" i="18"/>
  <c r="I1329" i="18"/>
  <c r="I1341" i="18"/>
  <c r="I1342" i="18"/>
  <c r="I1354" i="18"/>
  <c r="I1355" i="18"/>
  <c r="I1367" i="18"/>
  <c r="I1368" i="18"/>
  <c r="J821" i="18"/>
  <c r="J822" i="18"/>
  <c r="J823" i="18"/>
  <c r="J899" i="18"/>
  <c r="J900" i="18"/>
  <c r="J901" i="18"/>
  <c r="J912" i="18"/>
  <c r="J913" i="18"/>
  <c r="J914" i="18"/>
  <c r="J925" i="18"/>
  <c r="J926" i="18"/>
  <c r="J927" i="18"/>
  <c r="J938" i="18"/>
  <c r="J939" i="18"/>
  <c r="J940" i="18"/>
  <c r="J951" i="18"/>
  <c r="J952" i="18"/>
  <c r="J953" i="18"/>
  <c r="J964" i="18"/>
  <c r="J965" i="18"/>
  <c r="J966" i="18"/>
  <c r="J977" i="18"/>
  <c r="J978" i="18"/>
  <c r="J979" i="18"/>
  <c r="J990" i="18"/>
  <c r="J991" i="18"/>
  <c r="J992" i="18"/>
  <c r="J1003" i="18"/>
  <c r="J1004" i="18"/>
  <c r="J1005" i="18"/>
  <c r="J1016" i="18"/>
  <c r="J1017" i="18"/>
  <c r="J1018" i="18"/>
  <c r="J1029" i="18"/>
  <c r="J1030" i="18"/>
  <c r="J1031" i="18"/>
  <c r="J1042" i="18"/>
  <c r="J1043" i="18"/>
  <c r="J1044" i="18"/>
  <c r="J1055" i="18"/>
  <c r="J1056" i="18"/>
  <c r="J1057" i="18"/>
  <c r="J1068" i="18"/>
  <c r="J1069" i="18"/>
  <c r="J1070" i="18"/>
  <c r="J1081" i="18"/>
  <c r="J1082" i="18"/>
  <c r="J1083" i="18"/>
  <c r="J1094" i="18"/>
  <c r="J1095" i="18"/>
  <c r="J1096" i="18"/>
  <c r="J1107" i="18"/>
  <c r="J1108" i="18"/>
  <c r="J1109" i="18"/>
  <c r="J1120" i="18"/>
  <c r="J1121" i="18"/>
  <c r="J1122" i="18"/>
  <c r="J1133" i="18"/>
  <c r="J1134" i="18"/>
  <c r="J1135" i="18"/>
  <c r="J1146" i="18"/>
  <c r="J1147" i="18"/>
  <c r="J1148" i="18"/>
  <c r="J1159" i="18"/>
  <c r="J1160" i="18"/>
  <c r="J1161" i="18"/>
  <c r="J1172" i="18"/>
  <c r="J1173" i="18"/>
  <c r="J1174" i="18"/>
  <c r="J1185" i="18"/>
  <c r="J1186" i="18"/>
  <c r="J1187" i="18"/>
  <c r="J1198" i="18"/>
  <c r="J1199" i="18"/>
  <c r="J1200" i="18"/>
  <c r="J1211" i="18"/>
  <c r="J1212" i="18"/>
  <c r="J1213" i="18"/>
  <c r="J1224" i="18"/>
  <c r="J1225" i="18"/>
  <c r="J1226" i="18"/>
  <c r="J1237" i="18"/>
  <c r="J1238" i="18"/>
  <c r="J1239" i="18"/>
  <c r="J1250" i="18"/>
  <c r="J1251" i="18"/>
  <c r="J1252" i="18"/>
  <c r="J1263" i="18"/>
  <c r="J1264" i="18"/>
  <c r="J1265" i="18"/>
  <c r="J1276" i="18"/>
  <c r="J1277" i="18"/>
  <c r="J1278" i="18"/>
  <c r="J1289" i="18"/>
  <c r="J1290" i="18"/>
  <c r="J1291" i="18"/>
  <c r="J1302" i="18"/>
  <c r="J1303" i="18"/>
  <c r="J1304" i="18"/>
  <c r="J1315" i="18"/>
  <c r="J1316" i="18"/>
  <c r="J1317" i="18"/>
  <c r="J1328" i="18"/>
  <c r="J1329" i="18"/>
  <c r="J1330" i="18"/>
  <c r="J1341" i="18"/>
  <c r="J1342" i="18"/>
  <c r="J1343" i="18"/>
  <c r="J1354" i="18"/>
  <c r="J1355" i="18"/>
  <c r="J1356" i="18"/>
  <c r="J1367" i="18"/>
  <c r="J1368" i="18"/>
  <c r="J1369" i="18"/>
  <c r="K821" i="18"/>
  <c r="K822" i="18"/>
  <c r="K823" i="18"/>
  <c r="K824" i="18"/>
  <c r="K899" i="18"/>
  <c r="K900" i="18"/>
  <c r="K901" i="18"/>
  <c r="K902" i="18"/>
  <c r="K912" i="18"/>
  <c r="K913" i="18"/>
  <c r="K914" i="18"/>
  <c r="K915" i="18"/>
  <c r="K925" i="18"/>
  <c r="K926" i="18"/>
  <c r="K927" i="18"/>
  <c r="K928" i="18"/>
  <c r="K938" i="18"/>
  <c r="K939" i="18"/>
  <c r="K940" i="18"/>
  <c r="K941" i="18"/>
  <c r="K951" i="18"/>
  <c r="K952" i="18"/>
  <c r="K953" i="18"/>
  <c r="K954" i="18"/>
  <c r="K964" i="18"/>
  <c r="K965" i="18"/>
  <c r="K966" i="18"/>
  <c r="K967" i="18"/>
  <c r="K977" i="18"/>
  <c r="K978" i="18"/>
  <c r="K979" i="18"/>
  <c r="K980" i="18"/>
  <c r="K990" i="18"/>
  <c r="K991" i="18"/>
  <c r="K992" i="18"/>
  <c r="K993" i="18"/>
  <c r="K1003" i="18"/>
  <c r="K1004" i="18"/>
  <c r="K1005" i="18"/>
  <c r="K1006" i="18"/>
  <c r="K1016" i="18"/>
  <c r="K1017" i="18"/>
  <c r="K1018" i="18"/>
  <c r="K1019" i="18"/>
  <c r="K1029" i="18"/>
  <c r="K1030" i="18"/>
  <c r="K1031" i="18"/>
  <c r="K1032" i="18"/>
  <c r="K1042" i="18"/>
  <c r="K1043" i="18"/>
  <c r="K1044" i="18"/>
  <c r="K1045" i="18"/>
  <c r="K1055" i="18"/>
  <c r="K1056" i="18"/>
  <c r="K1057" i="18"/>
  <c r="K1058" i="18"/>
  <c r="K1068" i="18"/>
  <c r="K1069" i="18"/>
  <c r="K1070" i="18"/>
  <c r="K1071" i="18"/>
  <c r="K1081" i="18"/>
  <c r="K1082" i="18"/>
  <c r="K1083" i="18"/>
  <c r="K1084" i="18"/>
  <c r="K1094" i="18"/>
  <c r="K1095" i="18"/>
  <c r="K1096" i="18"/>
  <c r="K1097" i="18"/>
  <c r="K1107" i="18"/>
  <c r="K1108" i="18"/>
  <c r="K1109" i="18"/>
  <c r="K1110" i="18"/>
  <c r="K1120" i="18"/>
  <c r="K1121" i="18"/>
  <c r="K1122" i="18"/>
  <c r="K1123" i="18"/>
  <c r="K1133" i="18"/>
  <c r="K1134" i="18"/>
  <c r="K1135" i="18"/>
  <c r="K1136" i="18"/>
  <c r="K1146" i="18"/>
  <c r="K1147" i="18"/>
  <c r="K1148" i="18"/>
  <c r="K1149" i="18"/>
  <c r="K1159" i="18"/>
  <c r="K1160" i="18"/>
  <c r="K1161" i="18"/>
  <c r="K1162" i="18"/>
  <c r="K1172" i="18"/>
  <c r="K1173" i="18"/>
  <c r="K1174" i="18"/>
  <c r="K1175" i="18"/>
  <c r="K1185" i="18"/>
  <c r="K1186" i="18"/>
  <c r="K1187" i="18"/>
  <c r="K1188" i="18"/>
  <c r="K1198" i="18"/>
  <c r="K1199" i="18"/>
  <c r="K1200" i="18"/>
  <c r="K1201" i="18"/>
  <c r="K1211" i="18"/>
  <c r="K1212" i="18"/>
  <c r="K1213" i="18"/>
  <c r="K1214" i="18"/>
  <c r="K1224" i="18"/>
  <c r="K1225" i="18"/>
  <c r="K1226" i="18"/>
  <c r="K1227" i="18"/>
  <c r="K1237" i="18"/>
  <c r="K1238" i="18"/>
  <c r="K1239" i="18"/>
  <c r="K1240" i="18"/>
  <c r="K1250" i="18"/>
  <c r="K1251" i="18"/>
  <c r="K1252" i="18"/>
  <c r="K1253" i="18"/>
  <c r="K1263" i="18"/>
  <c r="K1264" i="18"/>
  <c r="K1265" i="18"/>
  <c r="K1266" i="18"/>
  <c r="K1276" i="18"/>
  <c r="K1277" i="18"/>
  <c r="K1278" i="18"/>
  <c r="K1279" i="18"/>
  <c r="K1289" i="18"/>
  <c r="K1290" i="18"/>
  <c r="K1291" i="18"/>
  <c r="K1292" i="18"/>
  <c r="K1302" i="18"/>
  <c r="K1303" i="18"/>
  <c r="K1304" i="18"/>
  <c r="K1305" i="18"/>
  <c r="K1315" i="18"/>
  <c r="K1316" i="18"/>
  <c r="K1317" i="18"/>
  <c r="K1318" i="18"/>
  <c r="K1328" i="18"/>
  <c r="K1329" i="18"/>
  <c r="K1330" i="18"/>
  <c r="K1331" i="18"/>
  <c r="K1341" i="18"/>
  <c r="K1342" i="18"/>
  <c r="K1343" i="18"/>
  <c r="K1344" i="18"/>
  <c r="K1354" i="18"/>
  <c r="K1355" i="18"/>
  <c r="K1356" i="18"/>
  <c r="K1357" i="18"/>
  <c r="K1367" i="18"/>
  <c r="K1368" i="18"/>
  <c r="K1369" i="18"/>
  <c r="K1370" i="18"/>
  <c r="F45" i="19"/>
  <c r="G9" i="2"/>
  <c r="D19" i="24" s="1"/>
  <c r="G8" i="2"/>
  <c r="D18" i="24" s="1"/>
  <c r="F55" i="24"/>
  <c r="F105" i="24" s="1"/>
  <c r="G13" i="2"/>
  <c r="G52" i="24" s="1"/>
  <c r="G7" i="2"/>
  <c r="D35" i="24" s="1"/>
  <c r="H13" i="2"/>
  <c r="H52" i="24" s="1"/>
  <c r="H9" i="2"/>
  <c r="H8" i="2" s="1"/>
  <c r="I13" i="2"/>
  <c r="I52" i="24" s="1"/>
  <c r="I9" i="2"/>
  <c r="I8" i="2" s="1"/>
  <c r="J13" i="2"/>
  <c r="J52" i="24" s="1"/>
  <c r="J9" i="2"/>
  <c r="J8" i="2"/>
  <c r="K13" i="2"/>
  <c r="K52" i="24" s="1"/>
  <c r="K9" i="2"/>
  <c r="K8" i="2" s="1"/>
  <c r="E62" i="7960"/>
  <c r="B9" i="7984" s="1"/>
  <c r="E63" i="7960"/>
  <c r="B10" i="7984" s="1"/>
  <c r="E64" i="7960"/>
  <c r="B11" i="7984" s="1"/>
  <c r="E65" i="7960"/>
  <c r="B12" i="7984" s="1"/>
  <c r="E66" i="7960"/>
  <c r="B13" i="7984" s="1"/>
  <c r="E67" i="7960"/>
  <c r="B14" i="7984" s="1"/>
  <c r="E68" i="7960"/>
  <c r="B15" i="7984" s="1"/>
  <c r="E69" i="7960"/>
  <c r="B16" i="7984" s="1"/>
  <c r="E61" i="7960"/>
  <c r="B8" i="7984" s="1"/>
  <c r="G3" i="18"/>
  <c r="G311" i="18" s="1"/>
  <c r="G323" i="18" s="1"/>
  <c r="G482" i="7960"/>
  <c r="G218" i="7960"/>
  <c r="G434" i="7960"/>
  <c r="N12" i="7983"/>
  <c r="L9" i="2"/>
  <c r="L8" i="2"/>
  <c r="M9" i="2"/>
  <c r="M8" i="2" s="1"/>
  <c r="N9" i="2"/>
  <c r="N8" i="2" s="1"/>
  <c r="O9" i="2"/>
  <c r="O8" i="2" s="1"/>
  <c r="J10" i="2"/>
  <c r="K14" i="2"/>
  <c r="J14" i="2"/>
  <c r="J10" i="24" s="1"/>
  <c r="I14" i="2"/>
  <c r="I10" i="24" s="1"/>
  <c r="H14" i="2"/>
  <c r="H10" i="24" s="1"/>
  <c r="G14" i="2"/>
  <c r="G467" i="7960"/>
  <c r="G464" i="7960"/>
  <c r="G465" i="7960"/>
  <c r="H467" i="7960"/>
  <c r="H464" i="7960"/>
  <c r="H465" i="7960"/>
  <c r="I467" i="7960"/>
  <c r="I464" i="7960"/>
  <c r="I465" i="7960"/>
  <c r="J467" i="7960"/>
  <c r="J464" i="7960"/>
  <c r="J465" i="7960"/>
  <c r="K467" i="7960"/>
  <c r="K464" i="7960"/>
  <c r="K465" i="7960"/>
  <c r="L821" i="18"/>
  <c r="L822" i="18"/>
  <c r="L823" i="18"/>
  <c r="L824" i="18"/>
  <c r="L825" i="18"/>
  <c r="L899" i="18"/>
  <c r="L900" i="18"/>
  <c r="L901" i="18"/>
  <c r="L902" i="18"/>
  <c r="L903" i="18"/>
  <c r="L912" i="18"/>
  <c r="L913" i="18"/>
  <c r="L914" i="18"/>
  <c r="L915" i="18"/>
  <c r="L916" i="18"/>
  <c r="L925" i="18"/>
  <c r="L926" i="18"/>
  <c r="L927" i="18"/>
  <c r="L928" i="18"/>
  <c r="L929" i="18"/>
  <c r="L938" i="18"/>
  <c r="L939" i="18"/>
  <c r="L940" i="18"/>
  <c r="L941" i="18"/>
  <c r="L942" i="18"/>
  <c r="L951" i="18"/>
  <c r="L952" i="18"/>
  <c r="L953" i="18"/>
  <c r="L954" i="18"/>
  <c r="L955" i="18"/>
  <c r="L964" i="18"/>
  <c r="L965" i="18"/>
  <c r="L966" i="18"/>
  <c r="L967" i="18"/>
  <c r="L968" i="18"/>
  <c r="L977" i="18"/>
  <c r="L978" i="18"/>
  <c r="L979" i="18"/>
  <c r="L980" i="18"/>
  <c r="L981" i="18"/>
  <c r="L990" i="18"/>
  <c r="L991" i="18"/>
  <c r="L992" i="18"/>
  <c r="L993" i="18"/>
  <c r="L994" i="18"/>
  <c r="L1003" i="18"/>
  <c r="L1004" i="18"/>
  <c r="L1005" i="18"/>
  <c r="L1006" i="18"/>
  <c r="L1007" i="18"/>
  <c r="L1016" i="18"/>
  <c r="L1017" i="18"/>
  <c r="L1018" i="18"/>
  <c r="L1019" i="18"/>
  <c r="L1020" i="18"/>
  <c r="L1029" i="18"/>
  <c r="L1030" i="18"/>
  <c r="L1031" i="18"/>
  <c r="L1032" i="18"/>
  <c r="L1033" i="18"/>
  <c r="L1042" i="18"/>
  <c r="L1043" i="18"/>
  <c r="L1044" i="18"/>
  <c r="L1045" i="18"/>
  <c r="L1046" i="18"/>
  <c r="L1055" i="18"/>
  <c r="L1056" i="18"/>
  <c r="L1057" i="18"/>
  <c r="L1058" i="18"/>
  <c r="L1059" i="18"/>
  <c r="L1068" i="18"/>
  <c r="L1069" i="18"/>
  <c r="L1070" i="18"/>
  <c r="L1071" i="18"/>
  <c r="L1072" i="18"/>
  <c r="L1081" i="18"/>
  <c r="L1082" i="18"/>
  <c r="L1083" i="18"/>
  <c r="L1084" i="18"/>
  <c r="L1085" i="18"/>
  <c r="L1094" i="18"/>
  <c r="L1095" i="18"/>
  <c r="L1096" i="18"/>
  <c r="L1097" i="18"/>
  <c r="L1098" i="18"/>
  <c r="L1107" i="18"/>
  <c r="L1108" i="18"/>
  <c r="L1109" i="18"/>
  <c r="L1110" i="18"/>
  <c r="L1111" i="18"/>
  <c r="L1120" i="18"/>
  <c r="L1121" i="18"/>
  <c r="L1122" i="18"/>
  <c r="L1123" i="18"/>
  <c r="L1124" i="18"/>
  <c r="L1133" i="18"/>
  <c r="L1134" i="18"/>
  <c r="L1135" i="18"/>
  <c r="L1136" i="18"/>
  <c r="L1137" i="18"/>
  <c r="L1146" i="18"/>
  <c r="L1147" i="18"/>
  <c r="L1148" i="18"/>
  <c r="L1149" i="18"/>
  <c r="L1150" i="18"/>
  <c r="L1159" i="18"/>
  <c r="L1160" i="18"/>
  <c r="L1161" i="18"/>
  <c r="L1162" i="18"/>
  <c r="L1163" i="18"/>
  <c r="L1172" i="18"/>
  <c r="L1173" i="18"/>
  <c r="L1174" i="18"/>
  <c r="L1175" i="18"/>
  <c r="L1176" i="18"/>
  <c r="L1185" i="18"/>
  <c r="L1186" i="18"/>
  <c r="L1187" i="18"/>
  <c r="L1188" i="18"/>
  <c r="L1189" i="18"/>
  <c r="L1198" i="18"/>
  <c r="L1199" i="18"/>
  <c r="L1200" i="18"/>
  <c r="L1201" i="18"/>
  <c r="L1202" i="18"/>
  <c r="L1211" i="18"/>
  <c r="L1212" i="18"/>
  <c r="L1213" i="18"/>
  <c r="L1214" i="18"/>
  <c r="L1215" i="18"/>
  <c r="L1224" i="18"/>
  <c r="L1225" i="18"/>
  <c r="L1226" i="18"/>
  <c r="L1227" i="18"/>
  <c r="L1228" i="18"/>
  <c r="L1237" i="18"/>
  <c r="L1238" i="18"/>
  <c r="L1239" i="18"/>
  <c r="L1240" i="18"/>
  <c r="L1241" i="18"/>
  <c r="L1250" i="18"/>
  <c r="L1251" i="18"/>
  <c r="L1252" i="18"/>
  <c r="L1253" i="18"/>
  <c r="L1254" i="18"/>
  <c r="L1263" i="18"/>
  <c r="L1264" i="18"/>
  <c r="L1265" i="18"/>
  <c r="L1266" i="18"/>
  <c r="L1267" i="18"/>
  <c r="L1276" i="18"/>
  <c r="L1277" i="18"/>
  <c r="L1278" i="18"/>
  <c r="L1279" i="18"/>
  <c r="L1280" i="18"/>
  <c r="L1289" i="18"/>
  <c r="L1290" i="18"/>
  <c r="L1291" i="18"/>
  <c r="L1292" i="18"/>
  <c r="L1293" i="18"/>
  <c r="L1302" i="18"/>
  <c r="L1303" i="18"/>
  <c r="L1304" i="18"/>
  <c r="L1305" i="18"/>
  <c r="L1306" i="18"/>
  <c r="L1315" i="18"/>
  <c r="L1316" i="18"/>
  <c r="L1317" i="18"/>
  <c r="L1318" i="18"/>
  <c r="L1319" i="18"/>
  <c r="L1328" i="18"/>
  <c r="L1329" i="18"/>
  <c r="L1330" i="18"/>
  <c r="L1331" i="18"/>
  <c r="L1332" i="18"/>
  <c r="L1341" i="18"/>
  <c r="L1342" i="18"/>
  <c r="L1343" i="18"/>
  <c r="L1344" i="18"/>
  <c r="L1345" i="18"/>
  <c r="L1354" i="18"/>
  <c r="L1355" i="18"/>
  <c r="L1356" i="18"/>
  <c r="L1357" i="18"/>
  <c r="L1358" i="18"/>
  <c r="L1367" i="18"/>
  <c r="L1368" i="18"/>
  <c r="L1369" i="18"/>
  <c r="L1370" i="18"/>
  <c r="L1371" i="18"/>
  <c r="M821" i="18"/>
  <c r="M822" i="18"/>
  <c r="M823" i="18"/>
  <c r="M824" i="18"/>
  <c r="M825" i="18"/>
  <c r="M826" i="18"/>
  <c r="M899" i="18"/>
  <c r="M900" i="18"/>
  <c r="M901" i="18"/>
  <c r="M902" i="18"/>
  <c r="M903" i="18"/>
  <c r="M904" i="18"/>
  <c r="M912" i="18"/>
  <c r="M913" i="18"/>
  <c r="M914" i="18"/>
  <c r="M915" i="18"/>
  <c r="M916" i="18"/>
  <c r="M917" i="18"/>
  <c r="M925" i="18"/>
  <c r="M926" i="18"/>
  <c r="M927" i="18"/>
  <c r="M928" i="18"/>
  <c r="M929" i="18"/>
  <c r="M930" i="18"/>
  <c r="M938" i="18"/>
  <c r="M939" i="18"/>
  <c r="M940" i="18"/>
  <c r="M941" i="18"/>
  <c r="M942" i="18"/>
  <c r="M943" i="18"/>
  <c r="M951" i="18"/>
  <c r="M952" i="18"/>
  <c r="M953" i="18"/>
  <c r="M954" i="18"/>
  <c r="M955" i="18"/>
  <c r="M956" i="18"/>
  <c r="M964" i="18"/>
  <c r="M965" i="18"/>
  <c r="M966" i="18"/>
  <c r="M967" i="18"/>
  <c r="M968" i="18"/>
  <c r="M969" i="18"/>
  <c r="M977" i="18"/>
  <c r="M978" i="18"/>
  <c r="M979" i="18"/>
  <c r="M980" i="18"/>
  <c r="M981" i="18"/>
  <c r="M982" i="18"/>
  <c r="M990" i="18"/>
  <c r="M991" i="18"/>
  <c r="M992" i="18"/>
  <c r="M993" i="18"/>
  <c r="M994" i="18"/>
  <c r="M995" i="18"/>
  <c r="M1003" i="18"/>
  <c r="M1004" i="18"/>
  <c r="M1005" i="18"/>
  <c r="M1006" i="18"/>
  <c r="M1007" i="18"/>
  <c r="M1008" i="18"/>
  <c r="M1016" i="18"/>
  <c r="M1017" i="18"/>
  <c r="M1018" i="18"/>
  <c r="M1019" i="18"/>
  <c r="M1020" i="18"/>
  <c r="M1021" i="18"/>
  <c r="M1029" i="18"/>
  <c r="M1030" i="18"/>
  <c r="M1031" i="18"/>
  <c r="M1032" i="18"/>
  <c r="M1033" i="18"/>
  <c r="M1034" i="18"/>
  <c r="M1042" i="18"/>
  <c r="M1043" i="18"/>
  <c r="M1044" i="18"/>
  <c r="M1045" i="18"/>
  <c r="M1046" i="18"/>
  <c r="M1047" i="18"/>
  <c r="M1055" i="18"/>
  <c r="M1056" i="18"/>
  <c r="M1057" i="18"/>
  <c r="M1058" i="18"/>
  <c r="M1059" i="18"/>
  <c r="M1060" i="18"/>
  <c r="M1068" i="18"/>
  <c r="M1069" i="18"/>
  <c r="M1070" i="18"/>
  <c r="M1071" i="18"/>
  <c r="M1072" i="18"/>
  <c r="M1073" i="18"/>
  <c r="M1081" i="18"/>
  <c r="M1082" i="18"/>
  <c r="M1083" i="18"/>
  <c r="M1084" i="18"/>
  <c r="M1085" i="18"/>
  <c r="M1086" i="18"/>
  <c r="M1094" i="18"/>
  <c r="M1095" i="18"/>
  <c r="M1096" i="18"/>
  <c r="M1097" i="18"/>
  <c r="M1098" i="18"/>
  <c r="M1099" i="18"/>
  <c r="M1107" i="18"/>
  <c r="M1108" i="18"/>
  <c r="M1109" i="18"/>
  <c r="M1110" i="18"/>
  <c r="M1111" i="18"/>
  <c r="M1112" i="18"/>
  <c r="M1120" i="18"/>
  <c r="M1121" i="18"/>
  <c r="M1122" i="18"/>
  <c r="M1123" i="18"/>
  <c r="M1124" i="18"/>
  <c r="M1125" i="18"/>
  <c r="M1133" i="18"/>
  <c r="M1134" i="18"/>
  <c r="M1135" i="18"/>
  <c r="M1136" i="18"/>
  <c r="M1137" i="18"/>
  <c r="M1138" i="18"/>
  <c r="M1146" i="18"/>
  <c r="M1147" i="18"/>
  <c r="M1148" i="18"/>
  <c r="M1149" i="18"/>
  <c r="M1150" i="18"/>
  <c r="M1151" i="18"/>
  <c r="M1159" i="18"/>
  <c r="M1160" i="18"/>
  <c r="M1161" i="18"/>
  <c r="M1162" i="18"/>
  <c r="M1163" i="18"/>
  <c r="M1164" i="18"/>
  <c r="M1172" i="18"/>
  <c r="M1173" i="18"/>
  <c r="M1174" i="18"/>
  <c r="M1175" i="18"/>
  <c r="M1176" i="18"/>
  <c r="M1177" i="18"/>
  <c r="M1185" i="18"/>
  <c r="M1186" i="18"/>
  <c r="M1187" i="18"/>
  <c r="M1188" i="18"/>
  <c r="M1189" i="18"/>
  <c r="M1190" i="18"/>
  <c r="M1198" i="18"/>
  <c r="M1199" i="18"/>
  <c r="M1200" i="18"/>
  <c r="M1201" i="18"/>
  <c r="M1202" i="18"/>
  <c r="M1203" i="18"/>
  <c r="M1211" i="18"/>
  <c r="M1212" i="18"/>
  <c r="M1213" i="18"/>
  <c r="M1214" i="18"/>
  <c r="M1215" i="18"/>
  <c r="M1216" i="18"/>
  <c r="M1224" i="18"/>
  <c r="M1225" i="18"/>
  <c r="M1226" i="18"/>
  <c r="M1227" i="18"/>
  <c r="M1228" i="18"/>
  <c r="M1229" i="18"/>
  <c r="M1237" i="18"/>
  <c r="M1238" i="18"/>
  <c r="M1239" i="18"/>
  <c r="M1240" i="18"/>
  <c r="M1241" i="18"/>
  <c r="M1242" i="18"/>
  <c r="M1250" i="18"/>
  <c r="M1251" i="18"/>
  <c r="M1252" i="18"/>
  <c r="M1253" i="18"/>
  <c r="M1254" i="18"/>
  <c r="M1255" i="18"/>
  <c r="M1263" i="18"/>
  <c r="M1264" i="18"/>
  <c r="M1265" i="18"/>
  <c r="M1266" i="18"/>
  <c r="M1267" i="18"/>
  <c r="M1268" i="18"/>
  <c r="M1276" i="18"/>
  <c r="M1277" i="18"/>
  <c r="M1278" i="18"/>
  <c r="M1279" i="18"/>
  <c r="M1280" i="18"/>
  <c r="M1281" i="18"/>
  <c r="M1289" i="18"/>
  <c r="M1290" i="18"/>
  <c r="M1291" i="18"/>
  <c r="M1292" i="18"/>
  <c r="M1293" i="18"/>
  <c r="M1294" i="18"/>
  <c r="M1302" i="18"/>
  <c r="M1303" i="18"/>
  <c r="M1304" i="18"/>
  <c r="M1305" i="18"/>
  <c r="M1306" i="18"/>
  <c r="M1307" i="18"/>
  <c r="M1315" i="18"/>
  <c r="M1316" i="18"/>
  <c r="M1317" i="18"/>
  <c r="M1318" i="18"/>
  <c r="M1319" i="18"/>
  <c r="M1320" i="18"/>
  <c r="M1328" i="18"/>
  <c r="M1329" i="18"/>
  <c r="M1330" i="18"/>
  <c r="M1331" i="18"/>
  <c r="M1332" i="18"/>
  <c r="M1333" i="18"/>
  <c r="M1341" i="18"/>
  <c r="M1342" i="18"/>
  <c r="M1343" i="18"/>
  <c r="M1344" i="18"/>
  <c r="M1345" i="18"/>
  <c r="M1346" i="18"/>
  <c r="M1354" i="18"/>
  <c r="M1355" i="18"/>
  <c r="M1356" i="18"/>
  <c r="M1357" i="18"/>
  <c r="M1358" i="18"/>
  <c r="M1359" i="18"/>
  <c r="M1367" i="18"/>
  <c r="M1368" i="18"/>
  <c r="M1369" i="18"/>
  <c r="M1370" i="18"/>
  <c r="M1371" i="18"/>
  <c r="M1372" i="18"/>
  <c r="N821" i="18"/>
  <c r="N822" i="18"/>
  <c r="N823" i="18"/>
  <c r="N824" i="18"/>
  <c r="N825" i="18"/>
  <c r="N826" i="18"/>
  <c r="N827" i="18"/>
  <c r="N899" i="18"/>
  <c r="N900" i="18"/>
  <c r="N901" i="18"/>
  <c r="N902" i="18"/>
  <c r="N903" i="18"/>
  <c r="N904" i="18"/>
  <c r="N905" i="18"/>
  <c r="N912" i="18"/>
  <c r="N913" i="18"/>
  <c r="N914" i="18"/>
  <c r="N915" i="18"/>
  <c r="N916" i="18"/>
  <c r="N917" i="18"/>
  <c r="N918" i="18"/>
  <c r="N925" i="18"/>
  <c r="N926" i="18"/>
  <c r="N927" i="18"/>
  <c r="N928" i="18"/>
  <c r="N929" i="18"/>
  <c r="N930" i="18"/>
  <c r="N931" i="18"/>
  <c r="N938" i="18"/>
  <c r="N939" i="18"/>
  <c r="N940" i="18"/>
  <c r="N941" i="18"/>
  <c r="N942" i="18"/>
  <c r="N943" i="18"/>
  <c r="N944" i="18"/>
  <c r="N951" i="18"/>
  <c r="N952" i="18"/>
  <c r="N953" i="18"/>
  <c r="N954" i="18"/>
  <c r="N955" i="18"/>
  <c r="N956" i="18"/>
  <c r="N957" i="18"/>
  <c r="N964" i="18"/>
  <c r="N965" i="18"/>
  <c r="N966" i="18"/>
  <c r="N967" i="18"/>
  <c r="N968" i="18"/>
  <c r="N969" i="18"/>
  <c r="N970" i="18"/>
  <c r="N977" i="18"/>
  <c r="N978" i="18"/>
  <c r="N979" i="18"/>
  <c r="N980" i="18"/>
  <c r="N981" i="18"/>
  <c r="N982" i="18"/>
  <c r="N983" i="18"/>
  <c r="N990" i="18"/>
  <c r="N991" i="18"/>
  <c r="N992" i="18"/>
  <c r="N993" i="18"/>
  <c r="N994" i="18"/>
  <c r="N995" i="18"/>
  <c r="N996" i="18"/>
  <c r="N1003" i="18"/>
  <c r="N1004" i="18"/>
  <c r="N1005" i="18"/>
  <c r="N1006" i="18"/>
  <c r="N1007" i="18"/>
  <c r="N1008" i="18"/>
  <c r="N1009" i="18"/>
  <c r="N1016" i="18"/>
  <c r="N1017" i="18"/>
  <c r="N1018" i="18"/>
  <c r="N1019" i="18"/>
  <c r="N1020" i="18"/>
  <c r="N1021" i="18"/>
  <c r="N1022" i="18"/>
  <c r="N1029" i="18"/>
  <c r="N1030" i="18"/>
  <c r="N1031" i="18"/>
  <c r="N1032" i="18"/>
  <c r="N1033" i="18"/>
  <c r="N1034" i="18"/>
  <c r="N1035" i="18"/>
  <c r="N1042" i="18"/>
  <c r="N1043" i="18"/>
  <c r="N1044" i="18"/>
  <c r="N1045" i="18"/>
  <c r="N1046" i="18"/>
  <c r="N1047" i="18"/>
  <c r="N1048" i="18"/>
  <c r="N1055" i="18"/>
  <c r="N1056" i="18"/>
  <c r="N1057" i="18"/>
  <c r="N1058" i="18"/>
  <c r="N1059" i="18"/>
  <c r="N1060" i="18"/>
  <c r="N1061" i="18"/>
  <c r="N1068" i="18"/>
  <c r="N1069" i="18"/>
  <c r="N1070" i="18"/>
  <c r="N1071" i="18"/>
  <c r="N1072" i="18"/>
  <c r="N1073" i="18"/>
  <c r="N1074" i="18"/>
  <c r="N1081" i="18"/>
  <c r="N1082" i="18"/>
  <c r="N1083" i="18"/>
  <c r="N1084" i="18"/>
  <c r="N1085" i="18"/>
  <c r="N1086" i="18"/>
  <c r="N1087" i="18"/>
  <c r="N1094" i="18"/>
  <c r="N1095" i="18"/>
  <c r="N1096" i="18"/>
  <c r="N1097" i="18"/>
  <c r="N1098" i="18"/>
  <c r="N1099" i="18"/>
  <c r="N1100" i="18"/>
  <c r="N1107" i="18"/>
  <c r="N1108" i="18"/>
  <c r="N1109" i="18"/>
  <c r="N1110" i="18"/>
  <c r="N1111" i="18"/>
  <c r="N1112" i="18"/>
  <c r="N1113" i="18"/>
  <c r="N1120" i="18"/>
  <c r="N1121" i="18"/>
  <c r="N1122" i="18"/>
  <c r="N1123" i="18"/>
  <c r="N1124" i="18"/>
  <c r="N1125" i="18"/>
  <c r="N1126" i="18"/>
  <c r="N1133" i="18"/>
  <c r="N1134" i="18"/>
  <c r="N1135" i="18"/>
  <c r="N1136" i="18"/>
  <c r="N1137" i="18"/>
  <c r="N1138" i="18"/>
  <c r="N1139" i="18"/>
  <c r="N1146" i="18"/>
  <c r="N1147" i="18"/>
  <c r="N1148" i="18"/>
  <c r="N1149" i="18"/>
  <c r="N1150" i="18"/>
  <c r="N1151" i="18"/>
  <c r="N1152" i="18"/>
  <c r="N1159" i="18"/>
  <c r="N1160" i="18"/>
  <c r="N1161" i="18"/>
  <c r="N1162" i="18"/>
  <c r="N1163" i="18"/>
  <c r="N1164" i="18"/>
  <c r="N1165" i="18"/>
  <c r="N1172" i="18"/>
  <c r="N1173" i="18"/>
  <c r="N1174" i="18"/>
  <c r="N1175" i="18"/>
  <c r="N1176" i="18"/>
  <c r="N1177" i="18"/>
  <c r="N1178" i="18"/>
  <c r="N1185" i="18"/>
  <c r="N1186" i="18"/>
  <c r="N1187" i="18"/>
  <c r="N1188" i="18"/>
  <c r="N1189" i="18"/>
  <c r="N1190" i="18"/>
  <c r="N1191" i="18"/>
  <c r="N1198" i="18"/>
  <c r="N1199" i="18"/>
  <c r="N1200" i="18"/>
  <c r="N1201" i="18"/>
  <c r="N1202" i="18"/>
  <c r="N1203" i="18"/>
  <c r="N1204" i="18"/>
  <c r="N1211" i="18"/>
  <c r="N1212" i="18"/>
  <c r="N1213" i="18"/>
  <c r="N1214" i="18"/>
  <c r="N1215" i="18"/>
  <c r="N1216" i="18"/>
  <c r="N1217" i="18"/>
  <c r="N1224" i="18"/>
  <c r="N1225" i="18"/>
  <c r="N1226" i="18"/>
  <c r="N1227" i="18"/>
  <c r="N1228" i="18"/>
  <c r="N1229" i="18"/>
  <c r="N1230" i="18"/>
  <c r="N1237" i="18"/>
  <c r="N1238" i="18"/>
  <c r="N1239" i="18"/>
  <c r="N1240" i="18"/>
  <c r="N1241" i="18"/>
  <c r="N1242" i="18"/>
  <c r="N1243" i="18"/>
  <c r="N1250" i="18"/>
  <c r="N1251" i="18"/>
  <c r="N1252" i="18"/>
  <c r="N1253" i="18"/>
  <c r="N1254" i="18"/>
  <c r="N1255" i="18"/>
  <c r="N1256" i="18"/>
  <c r="N1263" i="18"/>
  <c r="N1264" i="18"/>
  <c r="N1265" i="18"/>
  <c r="N1266" i="18"/>
  <c r="N1267" i="18"/>
  <c r="N1268" i="18"/>
  <c r="N1269" i="18"/>
  <c r="N1276" i="18"/>
  <c r="N1277" i="18"/>
  <c r="N1278" i="18"/>
  <c r="N1279" i="18"/>
  <c r="N1280" i="18"/>
  <c r="N1281" i="18"/>
  <c r="N1282" i="18"/>
  <c r="N1289" i="18"/>
  <c r="N1290" i="18"/>
  <c r="N1291" i="18"/>
  <c r="N1292" i="18"/>
  <c r="N1293" i="18"/>
  <c r="N1294" i="18"/>
  <c r="N1295" i="18"/>
  <c r="N1302" i="18"/>
  <c r="N1303" i="18"/>
  <c r="N1304" i="18"/>
  <c r="N1305" i="18"/>
  <c r="N1306" i="18"/>
  <c r="N1307" i="18"/>
  <c r="N1308" i="18"/>
  <c r="N1315" i="18"/>
  <c r="N1316" i="18"/>
  <c r="N1317" i="18"/>
  <c r="N1318" i="18"/>
  <c r="N1319" i="18"/>
  <c r="N1320" i="18"/>
  <c r="N1321" i="18"/>
  <c r="N1328" i="18"/>
  <c r="N1329" i="18"/>
  <c r="N1330" i="18"/>
  <c r="N1331" i="18"/>
  <c r="N1332" i="18"/>
  <c r="N1333" i="18"/>
  <c r="N1334" i="18"/>
  <c r="N1341" i="18"/>
  <c r="N1342" i="18"/>
  <c r="N1343" i="18"/>
  <c r="N1344" i="18"/>
  <c r="N1345" i="18"/>
  <c r="N1346" i="18"/>
  <c r="N1347" i="18"/>
  <c r="N1354" i="18"/>
  <c r="N1355" i="18"/>
  <c r="N1356" i="18"/>
  <c r="N1357" i="18"/>
  <c r="N1358" i="18"/>
  <c r="N1359" i="18"/>
  <c r="N1360" i="18"/>
  <c r="N1367" i="18"/>
  <c r="N1368" i="18"/>
  <c r="N1369" i="18"/>
  <c r="N1370" i="18"/>
  <c r="N1371" i="18"/>
  <c r="N1372" i="18"/>
  <c r="N1373" i="18"/>
  <c r="O821" i="18"/>
  <c r="O822" i="18"/>
  <c r="O823" i="18"/>
  <c r="O824" i="18"/>
  <c r="O825" i="18"/>
  <c r="O826" i="18"/>
  <c r="O827" i="18"/>
  <c r="O828" i="18"/>
  <c r="O899" i="18"/>
  <c r="O900" i="18"/>
  <c r="O901" i="18"/>
  <c r="O902" i="18"/>
  <c r="O903" i="18"/>
  <c r="O904" i="18"/>
  <c r="O905" i="18"/>
  <c r="O906" i="18"/>
  <c r="O912" i="18"/>
  <c r="O913" i="18"/>
  <c r="O914" i="18"/>
  <c r="O915" i="18"/>
  <c r="O916" i="18"/>
  <c r="O917" i="18"/>
  <c r="O918" i="18"/>
  <c r="O919" i="18"/>
  <c r="O925" i="18"/>
  <c r="O926" i="18"/>
  <c r="O927" i="18"/>
  <c r="O928" i="18"/>
  <c r="O929" i="18"/>
  <c r="O930" i="18"/>
  <c r="O931" i="18"/>
  <c r="O932" i="18"/>
  <c r="O938" i="18"/>
  <c r="O939" i="18"/>
  <c r="O940" i="18"/>
  <c r="O941" i="18"/>
  <c r="O942" i="18"/>
  <c r="O943" i="18"/>
  <c r="O944" i="18"/>
  <c r="O945" i="18"/>
  <c r="O951" i="18"/>
  <c r="O952" i="18"/>
  <c r="O953" i="18"/>
  <c r="O954" i="18"/>
  <c r="O955" i="18"/>
  <c r="O956" i="18"/>
  <c r="O957" i="18"/>
  <c r="O958" i="18"/>
  <c r="O964" i="18"/>
  <c r="O965" i="18"/>
  <c r="O966" i="18"/>
  <c r="O967" i="18"/>
  <c r="O968" i="18"/>
  <c r="O969" i="18"/>
  <c r="O970" i="18"/>
  <c r="O971" i="18"/>
  <c r="O977" i="18"/>
  <c r="O978" i="18"/>
  <c r="O979" i="18"/>
  <c r="O980" i="18"/>
  <c r="O981" i="18"/>
  <c r="O982" i="18"/>
  <c r="O983" i="18"/>
  <c r="O984" i="18"/>
  <c r="O990" i="18"/>
  <c r="O991" i="18"/>
  <c r="O992" i="18"/>
  <c r="O993" i="18"/>
  <c r="O994" i="18"/>
  <c r="O995" i="18"/>
  <c r="O996" i="18"/>
  <c r="O997" i="18"/>
  <c r="O1003" i="18"/>
  <c r="O1004" i="18"/>
  <c r="O1005" i="18"/>
  <c r="O1006" i="18"/>
  <c r="O1007" i="18"/>
  <c r="O1008" i="18"/>
  <c r="O1009" i="18"/>
  <c r="O1010" i="18"/>
  <c r="O1016" i="18"/>
  <c r="O1017" i="18"/>
  <c r="O1018" i="18"/>
  <c r="O1019" i="18"/>
  <c r="O1020" i="18"/>
  <c r="O1021" i="18"/>
  <c r="O1022" i="18"/>
  <c r="O1023" i="18"/>
  <c r="O1029" i="18"/>
  <c r="O1030" i="18"/>
  <c r="O1031" i="18"/>
  <c r="O1032" i="18"/>
  <c r="O1033" i="18"/>
  <c r="O1034" i="18"/>
  <c r="O1035" i="18"/>
  <c r="O1036" i="18"/>
  <c r="O1042" i="18"/>
  <c r="O1043" i="18"/>
  <c r="O1044" i="18"/>
  <c r="O1045" i="18"/>
  <c r="O1046" i="18"/>
  <c r="O1047" i="18"/>
  <c r="O1048" i="18"/>
  <c r="O1049" i="18"/>
  <c r="O1055" i="18"/>
  <c r="O1056" i="18"/>
  <c r="O1057" i="18"/>
  <c r="O1058" i="18"/>
  <c r="O1059" i="18"/>
  <c r="O1060" i="18"/>
  <c r="O1061" i="18"/>
  <c r="O1062" i="18"/>
  <c r="O1068" i="18"/>
  <c r="O1069" i="18"/>
  <c r="O1070" i="18"/>
  <c r="O1071" i="18"/>
  <c r="O1072" i="18"/>
  <c r="O1073" i="18"/>
  <c r="O1074" i="18"/>
  <c r="O1075" i="18"/>
  <c r="O1081" i="18"/>
  <c r="O1082" i="18"/>
  <c r="O1083" i="18"/>
  <c r="O1084" i="18"/>
  <c r="O1085" i="18"/>
  <c r="O1086" i="18"/>
  <c r="O1087" i="18"/>
  <c r="O1088" i="18"/>
  <c r="O1094" i="18"/>
  <c r="O1095" i="18"/>
  <c r="O1096" i="18"/>
  <c r="O1097" i="18"/>
  <c r="O1098" i="18"/>
  <c r="O1099" i="18"/>
  <c r="O1100" i="18"/>
  <c r="O1101" i="18"/>
  <c r="O1107" i="18"/>
  <c r="O1108" i="18"/>
  <c r="O1109" i="18"/>
  <c r="O1110" i="18"/>
  <c r="O1111" i="18"/>
  <c r="O1112" i="18"/>
  <c r="O1113" i="18"/>
  <c r="O1114" i="18"/>
  <c r="O1120" i="18"/>
  <c r="O1121" i="18"/>
  <c r="O1122" i="18"/>
  <c r="O1123" i="18"/>
  <c r="O1124" i="18"/>
  <c r="O1125" i="18"/>
  <c r="O1126" i="18"/>
  <c r="O1127" i="18"/>
  <c r="O1133" i="18"/>
  <c r="O1134" i="18"/>
  <c r="O1135" i="18"/>
  <c r="O1136" i="18"/>
  <c r="O1137" i="18"/>
  <c r="O1138" i="18"/>
  <c r="O1139" i="18"/>
  <c r="O1140" i="18"/>
  <c r="O1146" i="18"/>
  <c r="O1147" i="18"/>
  <c r="O1148" i="18"/>
  <c r="O1149" i="18"/>
  <c r="O1150" i="18"/>
  <c r="O1151" i="18"/>
  <c r="O1152" i="18"/>
  <c r="O1153" i="18"/>
  <c r="O1159" i="18"/>
  <c r="O1160" i="18"/>
  <c r="O1161" i="18"/>
  <c r="O1162" i="18"/>
  <c r="O1163" i="18"/>
  <c r="O1164" i="18"/>
  <c r="O1165" i="18"/>
  <c r="O1166" i="18"/>
  <c r="O1172" i="18"/>
  <c r="O1173" i="18"/>
  <c r="O1174" i="18"/>
  <c r="O1175" i="18"/>
  <c r="O1176" i="18"/>
  <c r="O1177" i="18"/>
  <c r="O1178" i="18"/>
  <c r="O1179" i="18"/>
  <c r="O1185" i="18"/>
  <c r="O1186" i="18"/>
  <c r="O1187" i="18"/>
  <c r="O1188" i="18"/>
  <c r="O1189" i="18"/>
  <c r="O1190" i="18"/>
  <c r="O1191" i="18"/>
  <c r="O1192" i="18"/>
  <c r="O1198" i="18"/>
  <c r="O1199" i="18"/>
  <c r="O1200" i="18"/>
  <c r="O1201" i="18"/>
  <c r="O1202" i="18"/>
  <c r="O1203" i="18"/>
  <c r="O1204" i="18"/>
  <c r="O1205" i="18"/>
  <c r="O1211" i="18"/>
  <c r="O1212" i="18"/>
  <c r="O1213" i="18"/>
  <c r="O1214" i="18"/>
  <c r="O1215" i="18"/>
  <c r="O1216" i="18"/>
  <c r="O1217" i="18"/>
  <c r="O1218" i="18"/>
  <c r="O1224" i="18"/>
  <c r="O1225" i="18"/>
  <c r="O1226" i="18"/>
  <c r="O1227" i="18"/>
  <c r="O1228" i="18"/>
  <c r="O1229" i="18"/>
  <c r="O1230" i="18"/>
  <c r="O1231" i="18"/>
  <c r="O1237" i="18"/>
  <c r="O1238" i="18"/>
  <c r="O1239" i="18"/>
  <c r="O1240" i="18"/>
  <c r="O1241" i="18"/>
  <c r="O1242" i="18"/>
  <c r="O1243" i="18"/>
  <c r="O1244" i="18"/>
  <c r="O1250" i="18"/>
  <c r="O1251" i="18"/>
  <c r="O1252" i="18"/>
  <c r="O1253" i="18"/>
  <c r="O1254" i="18"/>
  <c r="O1255" i="18"/>
  <c r="O1256" i="18"/>
  <c r="O1257" i="18"/>
  <c r="O1263" i="18"/>
  <c r="O1264" i="18"/>
  <c r="O1265" i="18"/>
  <c r="O1266" i="18"/>
  <c r="O1267" i="18"/>
  <c r="O1268" i="18"/>
  <c r="O1269" i="18"/>
  <c r="O1270" i="18"/>
  <c r="O1276" i="18"/>
  <c r="O1277" i="18"/>
  <c r="O1278" i="18"/>
  <c r="O1279" i="18"/>
  <c r="O1280" i="18"/>
  <c r="O1281" i="18"/>
  <c r="O1282" i="18"/>
  <c r="O1283" i="18"/>
  <c r="O1289" i="18"/>
  <c r="O1290" i="18"/>
  <c r="O1291" i="18"/>
  <c r="O1292" i="18"/>
  <c r="O1293" i="18"/>
  <c r="O1294" i="18"/>
  <c r="O1295" i="18"/>
  <c r="O1296" i="18"/>
  <c r="O1302" i="18"/>
  <c r="O1303" i="18"/>
  <c r="O1304" i="18"/>
  <c r="O1305" i="18"/>
  <c r="O1306" i="18"/>
  <c r="O1307" i="18"/>
  <c r="O1308" i="18"/>
  <c r="O1309" i="18"/>
  <c r="O1315" i="18"/>
  <c r="O1316" i="18"/>
  <c r="O1317" i="18"/>
  <c r="O1318" i="18"/>
  <c r="O1319" i="18"/>
  <c r="O1320" i="18"/>
  <c r="O1321" i="18"/>
  <c r="O1322" i="18"/>
  <c r="O1328" i="18"/>
  <c r="O1329" i="18"/>
  <c r="O1330" i="18"/>
  <c r="O1331" i="18"/>
  <c r="O1332" i="18"/>
  <c r="O1333" i="18"/>
  <c r="O1334" i="18"/>
  <c r="O1335" i="18"/>
  <c r="O1341" i="18"/>
  <c r="O1342" i="18"/>
  <c r="O1343" i="18"/>
  <c r="O1344" i="18"/>
  <c r="O1345" i="18"/>
  <c r="O1346" i="18"/>
  <c r="O1347" i="18"/>
  <c r="O1348" i="18"/>
  <c r="O1354" i="18"/>
  <c r="O1355" i="18"/>
  <c r="O1356" i="18"/>
  <c r="O1357" i="18"/>
  <c r="O1358" i="18"/>
  <c r="O1359" i="18"/>
  <c r="O1360" i="18"/>
  <c r="O1361" i="18"/>
  <c r="O1367" i="18"/>
  <c r="O1368" i="18"/>
  <c r="O1369" i="18"/>
  <c r="O1370" i="18"/>
  <c r="O1371" i="18"/>
  <c r="O1372" i="18"/>
  <c r="O1373" i="18"/>
  <c r="O1374" i="18"/>
  <c r="P821" i="18"/>
  <c r="P822" i="18"/>
  <c r="P823" i="18"/>
  <c r="P824" i="18"/>
  <c r="P825" i="18"/>
  <c r="P826" i="18"/>
  <c r="P827" i="18"/>
  <c r="P828" i="18"/>
  <c r="P829" i="18"/>
  <c r="P899" i="18"/>
  <c r="P900" i="18"/>
  <c r="P901" i="18"/>
  <c r="P902" i="18"/>
  <c r="P903" i="18"/>
  <c r="P904" i="18"/>
  <c r="P905" i="18"/>
  <c r="P906" i="18"/>
  <c r="P907" i="18"/>
  <c r="P912" i="18"/>
  <c r="P913" i="18"/>
  <c r="P914" i="18"/>
  <c r="P915" i="18"/>
  <c r="P916" i="18"/>
  <c r="P917" i="18"/>
  <c r="P918" i="18"/>
  <c r="P919" i="18"/>
  <c r="P920" i="18"/>
  <c r="P925" i="18"/>
  <c r="P926" i="18"/>
  <c r="P927" i="18"/>
  <c r="P928" i="18"/>
  <c r="P929" i="18"/>
  <c r="P930" i="18"/>
  <c r="P931" i="18"/>
  <c r="P932" i="18"/>
  <c r="P933" i="18"/>
  <c r="P938" i="18"/>
  <c r="P939" i="18"/>
  <c r="P940" i="18"/>
  <c r="P941" i="18"/>
  <c r="P942" i="18"/>
  <c r="P943" i="18"/>
  <c r="P944" i="18"/>
  <c r="P945" i="18"/>
  <c r="P946" i="18"/>
  <c r="P951" i="18"/>
  <c r="P952" i="18"/>
  <c r="P953" i="18"/>
  <c r="P954" i="18"/>
  <c r="P955" i="18"/>
  <c r="P956" i="18"/>
  <c r="P957" i="18"/>
  <c r="P958" i="18"/>
  <c r="P959" i="18"/>
  <c r="P964" i="18"/>
  <c r="P965" i="18"/>
  <c r="P966" i="18"/>
  <c r="P967" i="18"/>
  <c r="P968" i="18"/>
  <c r="P969" i="18"/>
  <c r="P970" i="18"/>
  <c r="P971" i="18"/>
  <c r="P972" i="18"/>
  <c r="P977" i="18"/>
  <c r="P978" i="18"/>
  <c r="P979" i="18"/>
  <c r="P980" i="18"/>
  <c r="P981" i="18"/>
  <c r="P982" i="18"/>
  <c r="P983" i="18"/>
  <c r="P984" i="18"/>
  <c r="P985" i="18"/>
  <c r="P990" i="18"/>
  <c r="P991" i="18"/>
  <c r="P992" i="18"/>
  <c r="P993" i="18"/>
  <c r="P994" i="18"/>
  <c r="P995" i="18"/>
  <c r="P996" i="18"/>
  <c r="P997" i="18"/>
  <c r="P998" i="18"/>
  <c r="P1003" i="18"/>
  <c r="P1004" i="18"/>
  <c r="P1005" i="18"/>
  <c r="P1006" i="18"/>
  <c r="P1007" i="18"/>
  <c r="P1008" i="18"/>
  <c r="P1009" i="18"/>
  <c r="P1010" i="18"/>
  <c r="P1011" i="18"/>
  <c r="P1016" i="18"/>
  <c r="P1017" i="18"/>
  <c r="P1018" i="18"/>
  <c r="P1019" i="18"/>
  <c r="P1020" i="18"/>
  <c r="P1021" i="18"/>
  <c r="P1022" i="18"/>
  <c r="P1023" i="18"/>
  <c r="P1024" i="18"/>
  <c r="P1029" i="18"/>
  <c r="P1030" i="18"/>
  <c r="P1031" i="18"/>
  <c r="P1032" i="18"/>
  <c r="P1033" i="18"/>
  <c r="P1034" i="18"/>
  <c r="P1035" i="18"/>
  <c r="P1036" i="18"/>
  <c r="P1037" i="18"/>
  <c r="P1042" i="18"/>
  <c r="P1043" i="18"/>
  <c r="P1044" i="18"/>
  <c r="P1045" i="18"/>
  <c r="P1046" i="18"/>
  <c r="P1047" i="18"/>
  <c r="P1048" i="18"/>
  <c r="P1049" i="18"/>
  <c r="P1050" i="18"/>
  <c r="P1055" i="18"/>
  <c r="P1056" i="18"/>
  <c r="P1057" i="18"/>
  <c r="P1058" i="18"/>
  <c r="P1059" i="18"/>
  <c r="P1060" i="18"/>
  <c r="P1061" i="18"/>
  <c r="P1062" i="18"/>
  <c r="P1063" i="18"/>
  <c r="P1068" i="18"/>
  <c r="P1069" i="18"/>
  <c r="P1070" i="18"/>
  <c r="P1071" i="18"/>
  <c r="P1072" i="18"/>
  <c r="P1073" i="18"/>
  <c r="P1074" i="18"/>
  <c r="P1075" i="18"/>
  <c r="P1076" i="18"/>
  <c r="P1081" i="18"/>
  <c r="P1082" i="18"/>
  <c r="P1083" i="18"/>
  <c r="P1084" i="18"/>
  <c r="P1085" i="18"/>
  <c r="P1086" i="18"/>
  <c r="P1087" i="18"/>
  <c r="P1088" i="18"/>
  <c r="P1089" i="18"/>
  <c r="P1094" i="18"/>
  <c r="P1095" i="18"/>
  <c r="P1096" i="18"/>
  <c r="P1097" i="18"/>
  <c r="P1098" i="18"/>
  <c r="P1099" i="18"/>
  <c r="P1100" i="18"/>
  <c r="P1101" i="18"/>
  <c r="P1102" i="18"/>
  <c r="P1107" i="18"/>
  <c r="P1108" i="18"/>
  <c r="P1109" i="18"/>
  <c r="P1110" i="18"/>
  <c r="P1111" i="18"/>
  <c r="P1112" i="18"/>
  <c r="P1113" i="18"/>
  <c r="P1114" i="18"/>
  <c r="P1115" i="18"/>
  <c r="P1120" i="18"/>
  <c r="P1121" i="18"/>
  <c r="P1122" i="18"/>
  <c r="P1123" i="18"/>
  <c r="P1124" i="18"/>
  <c r="P1125" i="18"/>
  <c r="P1126" i="18"/>
  <c r="P1127" i="18"/>
  <c r="P1128" i="18"/>
  <c r="P1133" i="18"/>
  <c r="P1134" i="18"/>
  <c r="P1135" i="18"/>
  <c r="P1136" i="18"/>
  <c r="P1137" i="18"/>
  <c r="P1138" i="18"/>
  <c r="P1139" i="18"/>
  <c r="P1140" i="18"/>
  <c r="P1141" i="18"/>
  <c r="P1146" i="18"/>
  <c r="P1147" i="18"/>
  <c r="P1148" i="18"/>
  <c r="P1149" i="18"/>
  <c r="P1150" i="18"/>
  <c r="P1151" i="18"/>
  <c r="P1152" i="18"/>
  <c r="P1153" i="18"/>
  <c r="P1154" i="18"/>
  <c r="P1159" i="18"/>
  <c r="P1160" i="18"/>
  <c r="P1161" i="18"/>
  <c r="P1162" i="18"/>
  <c r="P1163" i="18"/>
  <c r="P1164" i="18"/>
  <c r="P1165" i="18"/>
  <c r="P1166" i="18"/>
  <c r="P1167" i="18"/>
  <c r="P1172" i="18"/>
  <c r="P1173" i="18"/>
  <c r="P1174" i="18"/>
  <c r="P1175" i="18"/>
  <c r="P1176" i="18"/>
  <c r="P1177" i="18"/>
  <c r="P1178" i="18"/>
  <c r="P1179" i="18"/>
  <c r="P1180" i="18"/>
  <c r="P1185" i="18"/>
  <c r="P1186" i="18"/>
  <c r="P1187" i="18"/>
  <c r="P1188" i="18"/>
  <c r="P1189" i="18"/>
  <c r="P1190" i="18"/>
  <c r="P1191" i="18"/>
  <c r="P1192" i="18"/>
  <c r="P1193" i="18"/>
  <c r="P1198" i="18"/>
  <c r="P1199" i="18"/>
  <c r="P1200" i="18"/>
  <c r="P1201" i="18"/>
  <c r="P1202" i="18"/>
  <c r="P1203" i="18"/>
  <c r="P1204" i="18"/>
  <c r="P1205" i="18"/>
  <c r="P1206" i="18"/>
  <c r="P1211" i="18"/>
  <c r="P1212" i="18"/>
  <c r="P1213" i="18"/>
  <c r="P1214" i="18"/>
  <c r="P1215" i="18"/>
  <c r="P1216" i="18"/>
  <c r="P1217" i="18"/>
  <c r="P1218" i="18"/>
  <c r="P1219" i="18"/>
  <c r="P1224" i="18"/>
  <c r="P1225" i="18"/>
  <c r="P1226" i="18"/>
  <c r="P1227" i="18"/>
  <c r="P1228" i="18"/>
  <c r="P1229" i="18"/>
  <c r="P1230" i="18"/>
  <c r="P1231" i="18"/>
  <c r="P1232" i="18"/>
  <c r="P1237" i="18"/>
  <c r="P1238" i="18"/>
  <c r="P1239" i="18"/>
  <c r="P1240" i="18"/>
  <c r="P1241" i="18"/>
  <c r="P1242" i="18"/>
  <c r="P1243" i="18"/>
  <c r="P1244" i="18"/>
  <c r="P1245" i="18"/>
  <c r="P1250" i="18"/>
  <c r="P1251" i="18"/>
  <c r="P1252" i="18"/>
  <c r="P1253" i="18"/>
  <c r="P1254" i="18"/>
  <c r="P1255" i="18"/>
  <c r="P1256" i="18"/>
  <c r="P1257" i="18"/>
  <c r="P1258" i="18"/>
  <c r="P1263" i="18"/>
  <c r="P1264" i="18"/>
  <c r="P1265" i="18"/>
  <c r="P1266" i="18"/>
  <c r="P1267" i="18"/>
  <c r="P1268" i="18"/>
  <c r="P1269" i="18"/>
  <c r="P1270" i="18"/>
  <c r="P1271" i="18"/>
  <c r="P1276" i="18"/>
  <c r="P1277" i="18"/>
  <c r="P1278" i="18"/>
  <c r="P1279" i="18"/>
  <c r="P1280" i="18"/>
  <c r="P1281" i="18"/>
  <c r="P1282" i="18"/>
  <c r="P1283" i="18"/>
  <c r="P1284" i="18"/>
  <c r="P1289" i="18"/>
  <c r="P1290" i="18"/>
  <c r="P1291" i="18"/>
  <c r="P1292" i="18"/>
  <c r="P1293" i="18"/>
  <c r="P1294" i="18"/>
  <c r="P1295" i="18"/>
  <c r="P1296" i="18"/>
  <c r="P1297" i="18"/>
  <c r="P1302" i="18"/>
  <c r="P1303" i="18"/>
  <c r="P1304" i="18"/>
  <c r="P1305" i="18"/>
  <c r="P1306" i="18"/>
  <c r="P1307" i="18"/>
  <c r="P1308" i="18"/>
  <c r="P1309" i="18"/>
  <c r="P1310" i="18"/>
  <c r="P1315" i="18"/>
  <c r="P1316" i="18"/>
  <c r="P1317" i="18"/>
  <c r="P1318" i="18"/>
  <c r="P1319" i="18"/>
  <c r="P1320" i="18"/>
  <c r="P1321" i="18"/>
  <c r="P1322" i="18"/>
  <c r="P1323" i="18"/>
  <c r="P1328" i="18"/>
  <c r="P1329" i="18"/>
  <c r="P1330" i="18"/>
  <c r="P1331" i="18"/>
  <c r="P1332" i="18"/>
  <c r="P1333" i="18"/>
  <c r="P1334" i="18"/>
  <c r="P1335" i="18"/>
  <c r="P1336" i="18"/>
  <c r="P1341" i="18"/>
  <c r="P1342" i="18"/>
  <c r="P1343" i="18"/>
  <c r="P1344" i="18"/>
  <c r="P1345" i="18"/>
  <c r="P1346" i="18"/>
  <c r="P1347" i="18"/>
  <c r="P1348" i="18"/>
  <c r="P1349" i="18"/>
  <c r="P1354" i="18"/>
  <c r="P1355" i="18"/>
  <c r="P1356" i="18"/>
  <c r="P1357" i="18"/>
  <c r="P1358" i="18"/>
  <c r="P1359" i="18"/>
  <c r="P1360" i="18"/>
  <c r="P1361" i="18"/>
  <c r="P1362" i="18"/>
  <c r="P1367" i="18"/>
  <c r="P1368" i="18"/>
  <c r="P1369" i="18"/>
  <c r="P1370" i="18"/>
  <c r="P1371" i="18"/>
  <c r="P1372" i="18"/>
  <c r="P1373" i="18"/>
  <c r="P1374" i="18"/>
  <c r="P1375" i="18"/>
  <c r="E495" i="7960"/>
  <c r="E490" i="7960"/>
  <c r="E484" i="7960"/>
  <c r="E480" i="7960"/>
  <c r="E272" i="7960"/>
  <c r="E5" i="7960"/>
  <c r="G433" i="7960"/>
  <c r="G431" i="7960"/>
  <c r="E577" i="7960"/>
  <c r="BI1376" i="18"/>
  <c r="BH1376" i="18"/>
  <c r="BG1376" i="18"/>
  <c r="BF1376" i="18"/>
  <c r="BE1376" i="18"/>
  <c r="BD1376" i="18"/>
  <c r="BC1376" i="18"/>
  <c r="BB1376" i="18"/>
  <c r="BA1376" i="18"/>
  <c r="AZ1376" i="18"/>
  <c r="AY1376" i="18"/>
  <c r="AX1376" i="18"/>
  <c r="AW1376" i="18"/>
  <c r="AV1376" i="18"/>
  <c r="AU1376" i="18"/>
  <c r="AT1376" i="18"/>
  <c r="AS1376" i="18"/>
  <c r="AR1376" i="18"/>
  <c r="AQ1376" i="18"/>
  <c r="AP1376" i="18"/>
  <c r="AO1376" i="18"/>
  <c r="AN1376" i="18"/>
  <c r="AM1376" i="18"/>
  <c r="AL1376" i="18"/>
  <c r="AK1376" i="18"/>
  <c r="AJ1376" i="18"/>
  <c r="AI1376" i="18"/>
  <c r="AH1376" i="18"/>
  <c r="AG1376" i="18"/>
  <c r="AF1376" i="18"/>
  <c r="AE1376" i="18"/>
  <c r="AD1376" i="18"/>
  <c r="AC1376" i="18"/>
  <c r="AB1376" i="18"/>
  <c r="AA1376" i="18"/>
  <c r="Z1376" i="18"/>
  <c r="Y1376" i="18"/>
  <c r="X1376" i="18"/>
  <c r="W1376" i="18"/>
  <c r="V1376" i="18"/>
  <c r="U1376" i="18"/>
  <c r="T1376" i="18"/>
  <c r="S1376" i="18"/>
  <c r="R1376" i="18"/>
  <c r="Q1376" i="18"/>
  <c r="BI1375" i="18"/>
  <c r="BH1375" i="18"/>
  <c r="BG1375" i="18"/>
  <c r="BF1375" i="18"/>
  <c r="BE1375" i="18"/>
  <c r="BD1375" i="18"/>
  <c r="BC1375" i="18"/>
  <c r="BB1375" i="18"/>
  <c r="BA1375" i="18"/>
  <c r="AZ1375" i="18"/>
  <c r="AY1375" i="18"/>
  <c r="AX1375" i="18"/>
  <c r="AW1375" i="18"/>
  <c r="AV1375" i="18"/>
  <c r="AU1375" i="18"/>
  <c r="AT1375" i="18"/>
  <c r="AS1375" i="18"/>
  <c r="AR1375" i="18"/>
  <c r="AQ1375" i="18"/>
  <c r="AP1375" i="18"/>
  <c r="AO1375" i="18"/>
  <c r="AN1375" i="18"/>
  <c r="AM1375" i="18"/>
  <c r="AL1375" i="18"/>
  <c r="AK1375" i="18"/>
  <c r="AJ1375" i="18"/>
  <c r="AI1375" i="18"/>
  <c r="AH1375" i="18"/>
  <c r="AG1375" i="18"/>
  <c r="AF1375" i="18"/>
  <c r="AE1375" i="18"/>
  <c r="AD1375" i="18"/>
  <c r="AC1375" i="18"/>
  <c r="AB1375" i="18"/>
  <c r="AA1375" i="18"/>
  <c r="Z1375" i="18"/>
  <c r="Y1375" i="18"/>
  <c r="X1375" i="18"/>
  <c r="W1375" i="18"/>
  <c r="V1375" i="18"/>
  <c r="U1375" i="18"/>
  <c r="T1375" i="18"/>
  <c r="S1375" i="18"/>
  <c r="R1375" i="18"/>
  <c r="Q1375" i="18"/>
  <c r="BI1374" i="18"/>
  <c r="BH1374" i="18"/>
  <c r="BG1374" i="18"/>
  <c r="BF1374" i="18"/>
  <c r="BE1374" i="18"/>
  <c r="BD1374" i="18"/>
  <c r="BC1374" i="18"/>
  <c r="BB1374" i="18"/>
  <c r="BA1374" i="18"/>
  <c r="AZ1374" i="18"/>
  <c r="AY1374" i="18"/>
  <c r="AX1374" i="18"/>
  <c r="AW1374" i="18"/>
  <c r="AV1374" i="18"/>
  <c r="AU1374" i="18"/>
  <c r="AT1374" i="18"/>
  <c r="AS1374" i="18"/>
  <c r="AR1374" i="18"/>
  <c r="AQ1374" i="18"/>
  <c r="AP1374" i="18"/>
  <c r="AO1374" i="18"/>
  <c r="AN1374" i="18"/>
  <c r="AM1374" i="18"/>
  <c r="AL1374" i="18"/>
  <c r="AK1374" i="18"/>
  <c r="AJ1374" i="18"/>
  <c r="AI1374" i="18"/>
  <c r="AH1374" i="18"/>
  <c r="AG1374" i="18"/>
  <c r="AF1374" i="18"/>
  <c r="AE1374" i="18"/>
  <c r="AD1374" i="18"/>
  <c r="AC1374" i="18"/>
  <c r="AB1374" i="18"/>
  <c r="AA1374" i="18"/>
  <c r="Z1374" i="18"/>
  <c r="Y1374" i="18"/>
  <c r="X1374" i="18"/>
  <c r="W1374" i="18"/>
  <c r="V1374" i="18"/>
  <c r="U1374" i="18"/>
  <c r="T1374" i="18"/>
  <c r="S1374" i="18"/>
  <c r="R1374" i="18"/>
  <c r="Q1374" i="18"/>
  <c r="BI1373" i="18"/>
  <c r="BH1373" i="18"/>
  <c r="BG1373" i="18"/>
  <c r="BF1373" i="18"/>
  <c r="BE1373" i="18"/>
  <c r="BD1373" i="18"/>
  <c r="BC1373" i="18"/>
  <c r="BB1373" i="18"/>
  <c r="BA1373" i="18"/>
  <c r="AZ1373" i="18"/>
  <c r="AY1373" i="18"/>
  <c r="AX1373" i="18"/>
  <c r="AW1373" i="18"/>
  <c r="AV1373" i="18"/>
  <c r="AU1373" i="18"/>
  <c r="AT1373" i="18"/>
  <c r="AS1373" i="18"/>
  <c r="AR1373" i="18"/>
  <c r="AQ1373" i="18"/>
  <c r="AP1373" i="18"/>
  <c r="AO1373" i="18"/>
  <c r="AN1373" i="18"/>
  <c r="AM1373" i="18"/>
  <c r="AL1373" i="18"/>
  <c r="AK1373" i="18"/>
  <c r="AJ1373" i="18"/>
  <c r="AI1373" i="18"/>
  <c r="AH1373" i="18"/>
  <c r="AG1373" i="18"/>
  <c r="AF1373" i="18"/>
  <c r="AE1373" i="18"/>
  <c r="AD1373" i="18"/>
  <c r="AC1373" i="18"/>
  <c r="AB1373" i="18"/>
  <c r="AA1373" i="18"/>
  <c r="Z1373" i="18"/>
  <c r="Y1373" i="18"/>
  <c r="X1373" i="18"/>
  <c r="W1373" i="18"/>
  <c r="V1373" i="18"/>
  <c r="U1373" i="18"/>
  <c r="T1373" i="18"/>
  <c r="S1373" i="18"/>
  <c r="R1373" i="18"/>
  <c r="Q1373" i="18"/>
  <c r="BI1372" i="18"/>
  <c r="BH1372" i="18"/>
  <c r="BG1372" i="18"/>
  <c r="BF1372" i="18"/>
  <c r="BE1372" i="18"/>
  <c r="BD1372" i="18"/>
  <c r="BC1372" i="18"/>
  <c r="BB1372" i="18"/>
  <c r="BA1372" i="18"/>
  <c r="AZ1372" i="18"/>
  <c r="AY1372" i="18"/>
  <c r="AX1372" i="18"/>
  <c r="AW1372" i="18"/>
  <c r="AV1372" i="18"/>
  <c r="AU1372" i="18"/>
  <c r="AT1372" i="18"/>
  <c r="AS1372" i="18"/>
  <c r="AR1372" i="18"/>
  <c r="AQ1372" i="18"/>
  <c r="AP1372" i="18"/>
  <c r="AO1372" i="18"/>
  <c r="AN1372" i="18"/>
  <c r="AM1372" i="18"/>
  <c r="AL1372" i="18"/>
  <c r="AK1372" i="18"/>
  <c r="AJ1372" i="18"/>
  <c r="AI1372" i="18"/>
  <c r="AH1372" i="18"/>
  <c r="AG1372" i="18"/>
  <c r="AF1372" i="18"/>
  <c r="AE1372" i="18"/>
  <c r="AD1372" i="18"/>
  <c r="AC1372" i="18"/>
  <c r="AB1372" i="18"/>
  <c r="AA1372" i="18"/>
  <c r="Z1372" i="18"/>
  <c r="Y1372" i="18"/>
  <c r="X1372" i="18"/>
  <c r="W1372" i="18"/>
  <c r="V1372" i="18"/>
  <c r="U1372" i="18"/>
  <c r="T1372" i="18"/>
  <c r="S1372" i="18"/>
  <c r="R1372" i="18"/>
  <c r="Q1372" i="18"/>
  <c r="BI1371" i="18"/>
  <c r="BH1371" i="18"/>
  <c r="BG1371" i="18"/>
  <c r="BF1371" i="18"/>
  <c r="BE1371" i="18"/>
  <c r="BD1371" i="18"/>
  <c r="BC1371" i="18"/>
  <c r="BB1371" i="18"/>
  <c r="BA1371" i="18"/>
  <c r="AZ1371" i="18"/>
  <c r="AY1371" i="18"/>
  <c r="AX1371" i="18"/>
  <c r="AW1371" i="18"/>
  <c r="AV1371" i="18"/>
  <c r="AU1371" i="18"/>
  <c r="AT1371" i="18"/>
  <c r="AS1371" i="18"/>
  <c r="AR1371" i="18"/>
  <c r="AQ1371" i="18"/>
  <c r="AP1371" i="18"/>
  <c r="AO1371" i="18"/>
  <c r="AN1371" i="18"/>
  <c r="AM1371" i="18"/>
  <c r="AL1371" i="18"/>
  <c r="AK1371" i="18"/>
  <c r="AJ1371" i="18"/>
  <c r="AI1371" i="18"/>
  <c r="AH1371" i="18"/>
  <c r="AG1371" i="18"/>
  <c r="AF1371" i="18"/>
  <c r="AE1371" i="18"/>
  <c r="AD1371" i="18"/>
  <c r="AC1371" i="18"/>
  <c r="AB1371" i="18"/>
  <c r="AA1371" i="18"/>
  <c r="Z1371" i="18"/>
  <c r="Y1371" i="18"/>
  <c r="X1371" i="18"/>
  <c r="W1371" i="18"/>
  <c r="V1371" i="18"/>
  <c r="U1371" i="18"/>
  <c r="T1371" i="18"/>
  <c r="S1371" i="18"/>
  <c r="R1371" i="18"/>
  <c r="Q1371" i="18"/>
  <c r="BI1370" i="18"/>
  <c r="BI1367" i="18"/>
  <c r="BI1368" i="18"/>
  <c r="BI1369" i="18"/>
  <c r="BH1370" i="18"/>
  <c r="BG1370" i="18"/>
  <c r="BF1370" i="18"/>
  <c r="BE1370" i="18"/>
  <c r="BD1370" i="18"/>
  <c r="BC1370" i="18"/>
  <c r="BB1370" i="18"/>
  <c r="BA1370" i="18"/>
  <c r="AZ1370" i="18"/>
  <c r="AY1370" i="18"/>
  <c r="AX1370" i="18"/>
  <c r="AW1370" i="18"/>
  <c r="AW1367" i="18"/>
  <c r="AW1368" i="18"/>
  <c r="AW1369" i="18"/>
  <c r="AV1370" i="18"/>
  <c r="AU1370" i="18"/>
  <c r="AT1370" i="18"/>
  <c r="AS1370" i="18"/>
  <c r="AR1370" i="18"/>
  <c r="AQ1370" i="18"/>
  <c r="AP1370" i="18"/>
  <c r="AO1370" i="18"/>
  <c r="AN1370" i="18"/>
  <c r="AM1370" i="18"/>
  <c r="AL1370" i="18"/>
  <c r="AK1370" i="18"/>
  <c r="AK1367" i="18"/>
  <c r="AK1368" i="18"/>
  <c r="AK1369" i="18"/>
  <c r="AJ1370" i="18"/>
  <c r="AI1370" i="18"/>
  <c r="AH1370" i="18"/>
  <c r="AG1370" i="18"/>
  <c r="AF1370" i="18"/>
  <c r="AE1370" i="18"/>
  <c r="AD1370" i="18"/>
  <c r="AC1370" i="18"/>
  <c r="AB1370" i="18"/>
  <c r="AA1370" i="18"/>
  <c r="Z1370" i="18"/>
  <c r="Y1370" i="18"/>
  <c r="Y1367" i="18"/>
  <c r="Y1368" i="18"/>
  <c r="Y1369" i="18"/>
  <c r="X1370" i="18"/>
  <c r="W1370" i="18"/>
  <c r="V1370" i="18"/>
  <c r="U1370" i="18"/>
  <c r="T1370" i="18"/>
  <c r="S1370" i="18"/>
  <c r="R1370" i="18"/>
  <c r="Q1370" i="18"/>
  <c r="BH1369" i="18"/>
  <c r="BG1369" i="18"/>
  <c r="BF1369" i="18"/>
  <c r="BF1367" i="18"/>
  <c r="BF1368" i="18"/>
  <c r="BE1369" i="18"/>
  <c r="BD1369" i="18"/>
  <c r="BC1369" i="18"/>
  <c r="BB1369" i="18"/>
  <c r="BA1369" i="18"/>
  <c r="AZ1369" i="18"/>
  <c r="AY1369" i="18"/>
  <c r="AX1369" i="18"/>
  <c r="AV1369" i="18"/>
  <c r="AU1369" i="18"/>
  <c r="AT1369" i="18"/>
  <c r="AT1367" i="18"/>
  <c r="AT1368" i="18"/>
  <c r="AS1369" i="18"/>
  <c r="AR1369" i="18"/>
  <c r="AQ1369" i="18"/>
  <c r="AP1369" i="18"/>
  <c r="AO1369" i="18"/>
  <c r="AN1369" i="18"/>
  <c r="AM1369" i="18"/>
  <c r="AL1369" i="18"/>
  <c r="AJ1369" i="18"/>
  <c r="AI1369" i="18"/>
  <c r="AH1369" i="18"/>
  <c r="AH1367" i="18"/>
  <c r="AH1368" i="18"/>
  <c r="AG1369" i="18"/>
  <c r="AF1369" i="18"/>
  <c r="AE1369" i="18"/>
  <c r="AD1369" i="18"/>
  <c r="AC1369" i="18"/>
  <c r="AB1369" i="18"/>
  <c r="AA1369" i="18"/>
  <c r="Z1369" i="18"/>
  <c r="X1369" i="18"/>
  <c r="W1369" i="18"/>
  <c r="V1369" i="18"/>
  <c r="V1367" i="18"/>
  <c r="V1368" i="18"/>
  <c r="U1369" i="18"/>
  <c r="T1369" i="18"/>
  <c r="S1369" i="18"/>
  <c r="R1369" i="18"/>
  <c r="Q1369" i="18"/>
  <c r="BH1368" i="18"/>
  <c r="BG1368" i="18"/>
  <c r="BE1368" i="18"/>
  <c r="BD1368" i="18"/>
  <c r="BC1368" i="18"/>
  <c r="BC1367" i="18"/>
  <c r="BB1368" i="18"/>
  <c r="BA1368" i="18"/>
  <c r="AZ1368" i="18"/>
  <c r="AY1368" i="18"/>
  <c r="AX1368" i="18"/>
  <c r="AV1368" i="18"/>
  <c r="AU1368" i="18"/>
  <c r="AS1368" i="18"/>
  <c r="AR1368" i="18"/>
  <c r="AQ1368" i="18"/>
  <c r="AQ1367" i="18"/>
  <c r="AP1368" i="18"/>
  <c r="AO1368" i="18"/>
  <c r="AN1368" i="18"/>
  <c r="AM1368" i="18"/>
  <c r="AL1368" i="18"/>
  <c r="AJ1368" i="18"/>
  <c r="AI1368" i="18"/>
  <c r="AG1368" i="18"/>
  <c r="AF1368" i="18"/>
  <c r="AE1368" i="18"/>
  <c r="AE1367" i="18"/>
  <c r="AD1368" i="18"/>
  <c r="AC1368" i="18"/>
  <c r="AB1368" i="18"/>
  <c r="AA1368" i="18"/>
  <c r="Z1368" i="18"/>
  <c r="X1368" i="18"/>
  <c r="W1368" i="18"/>
  <c r="U1368" i="18"/>
  <c r="T1368" i="18"/>
  <c r="S1368" i="18"/>
  <c r="S1367" i="18"/>
  <c r="R1368" i="18"/>
  <c r="Q1368" i="18"/>
  <c r="BH1367" i="18"/>
  <c r="BG1367" i="18"/>
  <c r="BE1367" i="18"/>
  <c r="BD1367" i="18"/>
  <c r="BB1367" i="18"/>
  <c r="BA1367" i="18"/>
  <c r="AZ1367" i="18"/>
  <c r="AY1367" i="18"/>
  <c r="AX1367" i="18"/>
  <c r="AV1367" i="18"/>
  <c r="AU1367" i="18"/>
  <c r="AS1367" i="18"/>
  <c r="AR1367" i="18"/>
  <c r="AP1367" i="18"/>
  <c r="AO1367" i="18"/>
  <c r="AN1367" i="18"/>
  <c r="AM1367" i="18"/>
  <c r="AL1367" i="18"/>
  <c r="AJ1367" i="18"/>
  <c r="AI1367" i="18"/>
  <c r="AG1367" i="18"/>
  <c r="AF1367" i="18"/>
  <c r="AD1367" i="18"/>
  <c r="AC1367" i="18"/>
  <c r="AB1367" i="18"/>
  <c r="AA1367" i="18"/>
  <c r="Z1367" i="18"/>
  <c r="X1367" i="18"/>
  <c r="W1367" i="18"/>
  <c r="U1367" i="18"/>
  <c r="T1367" i="18"/>
  <c r="R1367" i="18"/>
  <c r="Q1367" i="18"/>
  <c r="BI1363" i="18"/>
  <c r="BH1363" i="18"/>
  <c r="BG1363" i="18"/>
  <c r="BF1363" i="18"/>
  <c r="BE1363" i="18"/>
  <c r="BD1363" i="18"/>
  <c r="BC1363" i="18"/>
  <c r="BB1363" i="18"/>
  <c r="BA1363" i="18"/>
  <c r="AZ1363" i="18"/>
  <c r="AY1363" i="18"/>
  <c r="AX1363" i="18"/>
  <c r="AW1363" i="18"/>
  <c r="AV1363" i="18"/>
  <c r="AU1363" i="18"/>
  <c r="AT1363" i="18"/>
  <c r="AS1363" i="18"/>
  <c r="AR1363" i="18"/>
  <c r="AQ1363" i="18"/>
  <c r="AP1363" i="18"/>
  <c r="AO1363" i="18"/>
  <c r="AN1363" i="18"/>
  <c r="AM1363" i="18"/>
  <c r="AL1363" i="18"/>
  <c r="AK1363" i="18"/>
  <c r="AJ1363" i="18"/>
  <c r="AI1363" i="18"/>
  <c r="AH1363" i="18"/>
  <c r="AG1363" i="18"/>
  <c r="AF1363" i="18"/>
  <c r="AE1363" i="18"/>
  <c r="AD1363" i="18"/>
  <c r="AC1363" i="18"/>
  <c r="AB1363" i="18"/>
  <c r="AA1363" i="18"/>
  <c r="Z1363" i="18"/>
  <c r="Y1363" i="18"/>
  <c r="X1363" i="18"/>
  <c r="W1363" i="18"/>
  <c r="V1363" i="18"/>
  <c r="U1363" i="18"/>
  <c r="T1363" i="18"/>
  <c r="S1363" i="18"/>
  <c r="R1363" i="18"/>
  <c r="Q1363" i="18"/>
  <c r="BI1362" i="18"/>
  <c r="BH1362" i="18"/>
  <c r="BG1362" i="18"/>
  <c r="BF1362" i="18"/>
  <c r="BE1362" i="18"/>
  <c r="BD1362" i="18"/>
  <c r="BC1362" i="18"/>
  <c r="BB1362" i="18"/>
  <c r="BA1362" i="18"/>
  <c r="AZ1362" i="18"/>
  <c r="AY1362" i="18"/>
  <c r="AX1362" i="18"/>
  <c r="AW1362" i="18"/>
  <c r="AV1362" i="18"/>
  <c r="AU1362" i="18"/>
  <c r="AT1362" i="18"/>
  <c r="AS1362" i="18"/>
  <c r="AR1362" i="18"/>
  <c r="AQ1362" i="18"/>
  <c r="AP1362" i="18"/>
  <c r="AO1362" i="18"/>
  <c r="AN1362" i="18"/>
  <c r="AM1362" i="18"/>
  <c r="AL1362" i="18"/>
  <c r="AK1362" i="18"/>
  <c r="AJ1362" i="18"/>
  <c r="AI1362" i="18"/>
  <c r="AH1362" i="18"/>
  <c r="AG1362" i="18"/>
  <c r="AF1362" i="18"/>
  <c r="AE1362" i="18"/>
  <c r="AD1362" i="18"/>
  <c r="AC1362" i="18"/>
  <c r="AB1362" i="18"/>
  <c r="AA1362" i="18"/>
  <c r="Z1362" i="18"/>
  <c r="Y1362" i="18"/>
  <c r="X1362" i="18"/>
  <c r="W1362" i="18"/>
  <c r="V1362" i="18"/>
  <c r="U1362" i="18"/>
  <c r="T1362" i="18"/>
  <c r="S1362" i="18"/>
  <c r="R1362" i="18"/>
  <c r="Q1362" i="18"/>
  <c r="BI1361" i="18"/>
  <c r="BH1361" i="18"/>
  <c r="BG1361" i="18"/>
  <c r="BF1361" i="18"/>
  <c r="BE1361" i="18"/>
  <c r="BD1361" i="18"/>
  <c r="BC1361" i="18"/>
  <c r="BB1361" i="18"/>
  <c r="BA1361" i="18"/>
  <c r="AZ1361" i="18"/>
  <c r="AY1361" i="18"/>
  <c r="AX1361" i="18"/>
  <c r="AW1361" i="18"/>
  <c r="AV1361" i="18"/>
  <c r="AU1361" i="18"/>
  <c r="AT1361" i="18"/>
  <c r="AS1361" i="18"/>
  <c r="AR1361" i="18"/>
  <c r="AQ1361" i="18"/>
  <c r="AP1361" i="18"/>
  <c r="AO1361" i="18"/>
  <c r="AN1361" i="18"/>
  <c r="AM1361" i="18"/>
  <c r="AL1361" i="18"/>
  <c r="AK1361" i="18"/>
  <c r="AJ1361" i="18"/>
  <c r="AI1361" i="18"/>
  <c r="AH1361" i="18"/>
  <c r="AG1361" i="18"/>
  <c r="AF1361" i="18"/>
  <c r="AE1361" i="18"/>
  <c r="AD1361" i="18"/>
  <c r="AC1361" i="18"/>
  <c r="AB1361" i="18"/>
  <c r="AA1361" i="18"/>
  <c r="Z1361" i="18"/>
  <c r="Y1361" i="18"/>
  <c r="X1361" i="18"/>
  <c r="W1361" i="18"/>
  <c r="V1361" i="18"/>
  <c r="U1361" i="18"/>
  <c r="T1361" i="18"/>
  <c r="S1361" i="18"/>
  <c r="R1361" i="18"/>
  <c r="Q1361" i="18"/>
  <c r="BI1360" i="18"/>
  <c r="BH1360" i="18"/>
  <c r="BG1360" i="18"/>
  <c r="BF1360" i="18"/>
  <c r="BE1360" i="18"/>
  <c r="BD1360" i="18"/>
  <c r="BC1360" i="18"/>
  <c r="BB1360" i="18"/>
  <c r="BA1360" i="18"/>
  <c r="AZ1360" i="18"/>
  <c r="AY1360" i="18"/>
  <c r="AX1360" i="18"/>
  <c r="AW1360" i="18"/>
  <c r="AV1360" i="18"/>
  <c r="AU1360" i="18"/>
  <c r="AT1360" i="18"/>
  <c r="AS1360" i="18"/>
  <c r="AR1360" i="18"/>
  <c r="AQ1360" i="18"/>
  <c r="AP1360" i="18"/>
  <c r="AO1360" i="18"/>
  <c r="AN1360" i="18"/>
  <c r="AM1360" i="18"/>
  <c r="AL1360" i="18"/>
  <c r="AK1360" i="18"/>
  <c r="AJ1360" i="18"/>
  <c r="AI1360" i="18"/>
  <c r="AH1360" i="18"/>
  <c r="AG1360" i="18"/>
  <c r="AF1360" i="18"/>
  <c r="AE1360" i="18"/>
  <c r="AD1360" i="18"/>
  <c r="AC1360" i="18"/>
  <c r="AB1360" i="18"/>
  <c r="AA1360" i="18"/>
  <c r="Z1360" i="18"/>
  <c r="Y1360" i="18"/>
  <c r="X1360" i="18"/>
  <c r="W1360" i="18"/>
  <c r="V1360" i="18"/>
  <c r="U1360" i="18"/>
  <c r="T1360" i="18"/>
  <c r="S1360" i="18"/>
  <c r="R1360" i="18"/>
  <c r="Q1360" i="18"/>
  <c r="BI1359" i="18"/>
  <c r="BH1359" i="18"/>
  <c r="BG1359" i="18"/>
  <c r="BF1359" i="18"/>
  <c r="BE1359" i="18"/>
  <c r="BD1359" i="18"/>
  <c r="BC1359" i="18"/>
  <c r="BB1359" i="18"/>
  <c r="BA1359" i="18"/>
  <c r="AZ1359" i="18"/>
  <c r="AY1359" i="18"/>
  <c r="AX1359" i="18"/>
  <c r="AW1359" i="18"/>
  <c r="AV1359" i="18"/>
  <c r="AU1359" i="18"/>
  <c r="AT1359" i="18"/>
  <c r="AS1359" i="18"/>
  <c r="AR1359" i="18"/>
  <c r="AQ1359" i="18"/>
  <c r="AP1359" i="18"/>
  <c r="AO1359" i="18"/>
  <c r="AN1359" i="18"/>
  <c r="AM1359" i="18"/>
  <c r="AL1359" i="18"/>
  <c r="AK1359" i="18"/>
  <c r="AJ1359" i="18"/>
  <c r="AI1359" i="18"/>
  <c r="AH1359" i="18"/>
  <c r="AG1359" i="18"/>
  <c r="AF1359" i="18"/>
  <c r="AE1359" i="18"/>
  <c r="AD1359" i="18"/>
  <c r="AC1359" i="18"/>
  <c r="AB1359" i="18"/>
  <c r="AA1359" i="18"/>
  <c r="Z1359" i="18"/>
  <c r="Y1359" i="18"/>
  <c r="X1359" i="18"/>
  <c r="W1359" i="18"/>
  <c r="V1359" i="18"/>
  <c r="U1359" i="18"/>
  <c r="T1359" i="18"/>
  <c r="S1359" i="18"/>
  <c r="R1359" i="18"/>
  <c r="Q1359" i="18"/>
  <c r="BI1358" i="18"/>
  <c r="BH1358" i="18"/>
  <c r="BG1358" i="18"/>
  <c r="BF1358" i="18"/>
  <c r="BE1358" i="18"/>
  <c r="BD1358" i="18"/>
  <c r="BC1358" i="18"/>
  <c r="BB1358" i="18"/>
  <c r="BA1358" i="18"/>
  <c r="AZ1358" i="18"/>
  <c r="AY1358" i="18"/>
  <c r="AX1358" i="18"/>
  <c r="AW1358" i="18"/>
  <c r="AV1358" i="18"/>
  <c r="AU1358" i="18"/>
  <c r="AT1358" i="18"/>
  <c r="AS1358" i="18"/>
  <c r="AR1358" i="18"/>
  <c r="AQ1358" i="18"/>
  <c r="AP1358" i="18"/>
  <c r="AO1358" i="18"/>
  <c r="AN1358" i="18"/>
  <c r="AM1358" i="18"/>
  <c r="AL1358" i="18"/>
  <c r="AK1358" i="18"/>
  <c r="AJ1358" i="18"/>
  <c r="AI1358" i="18"/>
  <c r="AH1358" i="18"/>
  <c r="AG1358" i="18"/>
  <c r="AF1358" i="18"/>
  <c r="AE1358" i="18"/>
  <c r="AD1358" i="18"/>
  <c r="AC1358" i="18"/>
  <c r="AB1358" i="18"/>
  <c r="AA1358" i="18"/>
  <c r="Z1358" i="18"/>
  <c r="Y1358" i="18"/>
  <c r="X1358" i="18"/>
  <c r="W1358" i="18"/>
  <c r="V1358" i="18"/>
  <c r="U1358" i="18"/>
  <c r="T1358" i="18"/>
  <c r="S1358" i="18"/>
  <c r="R1358" i="18"/>
  <c r="Q1358" i="18"/>
  <c r="BI1357" i="18"/>
  <c r="BH1357" i="18"/>
  <c r="BG1357" i="18"/>
  <c r="BF1357" i="18"/>
  <c r="BE1357" i="18"/>
  <c r="BD1357" i="18"/>
  <c r="BC1357" i="18"/>
  <c r="BC1354" i="18"/>
  <c r="BC1355" i="18"/>
  <c r="BC1356" i="18"/>
  <c r="BB1357" i="18"/>
  <c r="BA1357" i="18"/>
  <c r="AZ1357" i="18"/>
  <c r="AY1357" i="18"/>
  <c r="AX1357" i="18"/>
  <c r="AW1357" i="18"/>
  <c r="AV1357" i="18"/>
  <c r="AU1357" i="18"/>
  <c r="AT1357" i="18"/>
  <c r="AS1357" i="18"/>
  <c r="AR1357" i="18"/>
  <c r="AQ1357" i="18"/>
  <c r="AQ1354" i="18"/>
  <c r="AQ1355" i="18"/>
  <c r="AQ1356" i="18"/>
  <c r="AP1357" i="18"/>
  <c r="AO1357" i="18"/>
  <c r="AN1357" i="18"/>
  <c r="AM1357" i="18"/>
  <c r="AL1357" i="18"/>
  <c r="AK1357" i="18"/>
  <c r="AJ1357" i="18"/>
  <c r="AI1357" i="18"/>
  <c r="AH1357" i="18"/>
  <c r="AG1357" i="18"/>
  <c r="AF1357" i="18"/>
  <c r="AE1357" i="18"/>
  <c r="AE1354" i="18"/>
  <c r="AE1355" i="18"/>
  <c r="AE1356" i="18"/>
  <c r="AD1357" i="18"/>
  <c r="AC1357" i="18"/>
  <c r="AB1357" i="18"/>
  <c r="AA1357" i="18"/>
  <c r="Z1357" i="18"/>
  <c r="Y1357" i="18"/>
  <c r="X1357" i="18"/>
  <c r="W1357" i="18"/>
  <c r="V1357" i="18"/>
  <c r="U1357" i="18"/>
  <c r="T1357" i="18"/>
  <c r="S1357" i="18"/>
  <c r="S1354" i="18"/>
  <c r="S1355" i="18"/>
  <c r="S1356" i="18"/>
  <c r="R1357" i="18"/>
  <c r="Q1357" i="18"/>
  <c r="BI1356" i="18"/>
  <c r="BH1356" i="18"/>
  <c r="BG1356" i="18"/>
  <c r="BF1356" i="18"/>
  <c r="BE1356" i="18"/>
  <c r="BD1356" i="18"/>
  <c r="BB1356" i="18"/>
  <c r="BA1356" i="18"/>
  <c r="AZ1356" i="18"/>
  <c r="AZ1354" i="18"/>
  <c r="AZ1355" i="18"/>
  <c r="AY1356" i="18"/>
  <c r="AX1356" i="18"/>
  <c r="AW1356" i="18"/>
  <c r="AV1356" i="18"/>
  <c r="AU1356" i="18"/>
  <c r="AT1356" i="18"/>
  <c r="AS1356" i="18"/>
  <c r="AR1356" i="18"/>
  <c r="AP1356" i="18"/>
  <c r="AO1356" i="18"/>
  <c r="AN1356" i="18"/>
  <c r="AN1354" i="18"/>
  <c r="AN1355" i="18"/>
  <c r="AM1356" i="18"/>
  <c r="AL1356" i="18"/>
  <c r="AK1356" i="18"/>
  <c r="AJ1356" i="18"/>
  <c r="AI1356" i="18"/>
  <c r="AH1356" i="18"/>
  <c r="AG1356" i="18"/>
  <c r="AF1356" i="18"/>
  <c r="AD1356" i="18"/>
  <c r="AC1356" i="18"/>
  <c r="AB1356" i="18"/>
  <c r="AB1354" i="18"/>
  <c r="AB1355" i="18"/>
  <c r="AA1356" i="18"/>
  <c r="Z1356" i="18"/>
  <c r="Y1356" i="18"/>
  <c r="X1356" i="18"/>
  <c r="W1356" i="18"/>
  <c r="V1356" i="18"/>
  <c r="U1356" i="18"/>
  <c r="T1356" i="18"/>
  <c r="R1356" i="18"/>
  <c r="Q1356" i="18"/>
  <c r="BI1355" i="18"/>
  <c r="BI1354" i="18"/>
  <c r="BH1355" i="18"/>
  <c r="BG1355" i="18"/>
  <c r="BF1355" i="18"/>
  <c r="BE1355" i="18"/>
  <c r="BD1355" i="18"/>
  <c r="BB1355" i="18"/>
  <c r="BA1355" i="18"/>
  <c r="AY1355" i="18"/>
  <c r="AX1355" i="18"/>
  <c r="AW1355" i="18"/>
  <c r="AW1354" i="18"/>
  <c r="AV1355" i="18"/>
  <c r="AU1355" i="18"/>
  <c r="AT1355" i="18"/>
  <c r="AS1355" i="18"/>
  <c r="AR1355" i="18"/>
  <c r="AP1355" i="18"/>
  <c r="AO1355" i="18"/>
  <c r="AM1355" i="18"/>
  <c r="AL1355" i="18"/>
  <c r="AK1355" i="18"/>
  <c r="AK1354" i="18"/>
  <c r="AJ1355" i="18"/>
  <c r="AI1355" i="18"/>
  <c r="AH1355" i="18"/>
  <c r="AG1355" i="18"/>
  <c r="AF1355" i="18"/>
  <c r="AD1355" i="18"/>
  <c r="AC1355" i="18"/>
  <c r="AA1355" i="18"/>
  <c r="Z1355" i="18"/>
  <c r="Y1355" i="18"/>
  <c r="Y1354" i="18"/>
  <c r="X1355" i="18"/>
  <c r="W1355" i="18"/>
  <c r="V1355" i="18"/>
  <c r="U1355" i="18"/>
  <c r="T1355" i="18"/>
  <c r="R1355" i="18"/>
  <c r="Q1355" i="18"/>
  <c r="BH1354" i="18"/>
  <c r="BG1354" i="18"/>
  <c r="BF1354" i="18"/>
  <c r="BE1354" i="18"/>
  <c r="BD1354" i="18"/>
  <c r="BB1354" i="18"/>
  <c r="BA1354" i="18"/>
  <c r="AY1354" i="18"/>
  <c r="AX1354" i="18"/>
  <c r="AV1354" i="18"/>
  <c r="AU1354" i="18"/>
  <c r="AT1354" i="18"/>
  <c r="AS1354" i="18"/>
  <c r="AR1354" i="18"/>
  <c r="AP1354" i="18"/>
  <c r="AO1354" i="18"/>
  <c r="AM1354" i="18"/>
  <c r="AL1354" i="18"/>
  <c r="AJ1354" i="18"/>
  <c r="AI1354" i="18"/>
  <c r="AH1354" i="18"/>
  <c r="AG1354" i="18"/>
  <c r="AF1354" i="18"/>
  <c r="AD1354" i="18"/>
  <c r="AC1354" i="18"/>
  <c r="AA1354" i="18"/>
  <c r="Z1354" i="18"/>
  <c r="X1354" i="18"/>
  <c r="W1354" i="18"/>
  <c r="V1354" i="18"/>
  <c r="U1354" i="18"/>
  <c r="T1354" i="18"/>
  <c r="R1354" i="18"/>
  <c r="Q1354" i="18"/>
  <c r="BI1350" i="18"/>
  <c r="BH1350" i="18"/>
  <c r="BG1350" i="18"/>
  <c r="BF1350" i="18"/>
  <c r="BE1350" i="18"/>
  <c r="BD1350" i="18"/>
  <c r="BC1350" i="18"/>
  <c r="BB1350" i="18"/>
  <c r="BA1350" i="18"/>
  <c r="AZ1350" i="18"/>
  <c r="AY1350" i="18"/>
  <c r="AX1350" i="18"/>
  <c r="AW1350" i="18"/>
  <c r="AV1350" i="18"/>
  <c r="AU1350" i="18"/>
  <c r="AT1350" i="18"/>
  <c r="AS1350" i="18"/>
  <c r="AR1350" i="18"/>
  <c r="AQ1350" i="18"/>
  <c r="AP1350" i="18"/>
  <c r="AO1350" i="18"/>
  <c r="AN1350" i="18"/>
  <c r="AM1350" i="18"/>
  <c r="AL1350" i="18"/>
  <c r="AK1350" i="18"/>
  <c r="AJ1350" i="18"/>
  <c r="AI1350" i="18"/>
  <c r="AH1350" i="18"/>
  <c r="AG1350" i="18"/>
  <c r="AF1350" i="18"/>
  <c r="AE1350" i="18"/>
  <c r="AD1350" i="18"/>
  <c r="AC1350" i="18"/>
  <c r="AB1350" i="18"/>
  <c r="AA1350" i="18"/>
  <c r="Z1350" i="18"/>
  <c r="Y1350" i="18"/>
  <c r="X1350" i="18"/>
  <c r="W1350" i="18"/>
  <c r="V1350" i="18"/>
  <c r="U1350" i="18"/>
  <c r="T1350" i="18"/>
  <c r="S1350" i="18"/>
  <c r="R1350" i="18"/>
  <c r="Q1350" i="18"/>
  <c r="BI1349" i="18"/>
  <c r="BH1349" i="18"/>
  <c r="BG1349" i="18"/>
  <c r="BF1349" i="18"/>
  <c r="BE1349" i="18"/>
  <c r="BD1349" i="18"/>
  <c r="BC1349" i="18"/>
  <c r="BB1349" i="18"/>
  <c r="BA1349" i="18"/>
  <c r="AZ1349" i="18"/>
  <c r="AY1349" i="18"/>
  <c r="AX1349" i="18"/>
  <c r="AW1349" i="18"/>
  <c r="AV1349" i="18"/>
  <c r="AU1349" i="18"/>
  <c r="AT1349" i="18"/>
  <c r="AS1349" i="18"/>
  <c r="AR1349" i="18"/>
  <c r="AQ1349" i="18"/>
  <c r="AP1349" i="18"/>
  <c r="AO1349" i="18"/>
  <c r="AN1349" i="18"/>
  <c r="AM1349" i="18"/>
  <c r="AL1349" i="18"/>
  <c r="AK1349" i="18"/>
  <c r="AJ1349" i="18"/>
  <c r="AI1349" i="18"/>
  <c r="AH1349" i="18"/>
  <c r="AG1349" i="18"/>
  <c r="AF1349" i="18"/>
  <c r="AE1349" i="18"/>
  <c r="AD1349" i="18"/>
  <c r="AC1349" i="18"/>
  <c r="AB1349" i="18"/>
  <c r="AA1349" i="18"/>
  <c r="Z1349" i="18"/>
  <c r="Y1349" i="18"/>
  <c r="X1349" i="18"/>
  <c r="W1349" i="18"/>
  <c r="V1349" i="18"/>
  <c r="U1349" i="18"/>
  <c r="T1349" i="18"/>
  <c r="S1349" i="18"/>
  <c r="R1349" i="18"/>
  <c r="Q1349" i="18"/>
  <c r="BI1348" i="18"/>
  <c r="BH1348" i="18"/>
  <c r="BG1348" i="18"/>
  <c r="BF1348" i="18"/>
  <c r="BE1348" i="18"/>
  <c r="BD1348" i="18"/>
  <c r="BC1348" i="18"/>
  <c r="BB1348" i="18"/>
  <c r="BA1348" i="18"/>
  <c r="AZ1348" i="18"/>
  <c r="AY1348" i="18"/>
  <c r="AX1348" i="18"/>
  <c r="AW1348" i="18"/>
  <c r="AV1348" i="18"/>
  <c r="AU1348" i="18"/>
  <c r="AT1348" i="18"/>
  <c r="AS1348" i="18"/>
  <c r="AR1348" i="18"/>
  <c r="AQ1348" i="18"/>
  <c r="AP1348" i="18"/>
  <c r="AO1348" i="18"/>
  <c r="AN1348" i="18"/>
  <c r="AM1348" i="18"/>
  <c r="AL1348" i="18"/>
  <c r="AK1348" i="18"/>
  <c r="AJ1348" i="18"/>
  <c r="AI1348" i="18"/>
  <c r="AH1348" i="18"/>
  <c r="AG1348" i="18"/>
  <c r="AF1348" i="18"/>
  <c r="AE1348" i="18"/>
  <c r="AD1348" i="18"/>
  <c r="AC1348" i="18"/>
  <c r="AB1348" i="18"/>
  <c r="AA1348" i="18"/>
  <c r="Z1348" i="18"/>
  <c r="Y1348" i="18"/>
  <c r="X1348" i="18"/>
  <c r="W1348" i="18"/>
  <c r="V1348" i="18"/>
  <c r="U1348" i="18"/>
  <c r="T1348" i="18"/>
  <c r="S1348" i="18"/>
  <c r="R1348" i="18"/>
  <c r="Q1348" i="18"/>
  <c r="BI1347" i="18"/>
  <c r="BH1347" i="18"/>
  <c r="BG1347" i="18"/>
  <c r="BF1347" i="18"/>
  <c r="BE1347" i="18"/>
  <c r="BD1347" i="18"/>
  <c r="BC1347" i="18"/>
  <c r="BB1347" i="18"/>
  <c r="BA1347" i="18"/>
  <c r="AZ1347" i="18"/>
  <c r="AY1347" i="18"/>
  <c r="AX1347" i="18"/>
  <c r="AW1347" i="18"/>
  <c r="AV1347" i="18"/>
  <c r="AU1347" i="18"/>
  <c r="AT1347" i="18"/>
  <c r="AS1347" i="18"/>
  <c r="AR1347" i="18"/>
  <c r="AQ1347" i="18"/>
  <c r="AP1347" i="18"/>
  <c r="AO1347" i="18"/>
  <c r="AN1347" i="18"/>
  <c r="AM1347" i="18"/>
  <c r="AL1347" i="18"/>
  <c r="AK1347" i="18"/>
  <c r="AJ1347" i="18"/>
  <c r="AI1347" i="18"/>
  <c r="AH1347" i="18"/>
  <c r="AG1347" i="18"/>
  <c r="AF1347" i="18"/>
  <c r="AE1347" i="18"/>
  <c r="AD1347" i="18"/>
  <c r="AC1347" i="18"/>
  <c r="AB1347" i="18"/>
  <c r="AA1347" i="18"/>
  <c r="Z1347" i="18"/>
  <c r="Y1347" i="18"/>
  <c r="X1347" i="18"/>
  <c r="W1347" i="18"/>
  <c r="V1347" i="18"/>
  <c r="U1347" i="18"/>
  <c r="T1347" i="18"/>
  <c r="S1347" i="18"/>
  <c r="R1347" i="18"/>
  <c r="Q1347" i="18"/>
  <c r="BI1346" i="18"/>
  <c r="BH1346" i="18"/>
  <c r="BG1346" i="18"/>
  <c r="BF1346" i="18"/>
  <c r="BE1346" i="18"/>
  <c r="BD1346" i="18"/>
  <c r="BC1346" i="18"/>
  <c r="BB1346" i="18"/>
  <c r="BA1346" i="18"/>
  <c r="AZ1346" i="18"/>
  <c r="AY1346" i="18"/>
  <c r="AX1346" i="18"/>
  <c r="AW1346" i="18"/>
  <c r="AV1346" i="18"/>
  <c r="AU1346" i="18"/>
  <c r="AT1346" i="18"/>
  <c r="AS1346" i="18"/>
  <c r="AR1346" i="18"/>
  <c r="AQ1346" i="18"/>
  <c r="AP1346" i="18"/>
  <c r="AO1346" i="18"/>
  <c r="AN1346" i="18"/>
  <c r="AM1346" i="18"/>
  <c r="AL1346" i="18"/>
  <c r="AK1346" i="18"/>
  <c r="AJ1346" i="18"/>
  <c r="AI1346" i="18"/>
  <c r="AH1346" i="18"/>
  <c r="AG1346" i="18"/>
  <c r="AF1346" i="18"/>
  <c r="AE1346" i="18"/>
  <c r="AD1346" i="18"/>
  <c r="AC1346" i="18"/>
  <c r="AB1346" i="18"/>
  <c r="AA1346" i="18"/>
  <c r="Z1346" i="18"/>
  <c r="Y1346" i="18"/>
  <c r="X1346" i="18"/>
  <c r="W1346" i="18"/>
  <c r="V1346" i="18"/>
  <c r="U1346" i="18"/>
  <c r="T1346" i="18"/>
  <c r="S1346" i="18"/>
  <c r="R1346" i="18"/>
  <c r="Q1346" i="18"/>
  <c r="BI1345" i="18"/>
  <c r="BH1345" i="18"/>
  <c r="BG1345" i="18"/>
  <c r="BF1345" i="18"/>
  <c r="BE1345" i="18"/>
  <c r="BD1345" i="18"/>
  <c r="BC1345" i="18"/>
  <c r="BB1345" i="18"/>
  <c r="BA1345" i="18"/>
  <c r="AZ1345" i="18"/>
  <c r="AY1345" i="18"/>
  <c r="AX1345" i="18"/>
  <c r="AW1345" i="18"/>
  <c r="AV1345" i="18"/>
  <c r="AU1345" i="18"/>
  <c r="AT1345" i="18"/>
  <c r="AS1345" i="18"/>
  <c r="AR1345" i="18"/>
  <c r="AQ1345" i="18"/>
  <c r="AP1345" i="18"/>
  <c r="AO1345" i="18"/>
  <c r="AN1345" i="18"/>
  <c r="AM1345" i="18"/>
  <c r="AL1345" i="18"/>
  <c r="AK1345" i="18"/>
  <c r="AJ1345" i="18"/>
  <c r="AI1345" i="18"/>
  <c r="AH1345" i="18"/>
  <c r="AG1345" i="18"/>
  <c r="AF1345" i="18"/>
  <c r="AE1345" i="18"/>
  <c r="AD1345" i="18"/>
  <c r="AC1345" i="18"/>
  <c r="AB1345" i="18"/>
  <c r="AA1345" i="18"/>
  <c r="Z1345" i="18"/>
  <c r="Y1345" i="18"/>
  <c r="X1345" i="18"/>
  <c r="W1345" i="18"/>
  <c r="V1345" i="18"/>
  <c r="U1345" i="18"/>
  <c r="T1345" i="18"/>
  <c r="S1345" i="18"/>
  <c r="R1345" i="18"/>
  <c r="Q1345" i="18"/>
  <c r="BI1344" i="18"/>
  <c r="BI1341" i="18"/>
  <c r="BI1342" i="18"/>
  <c r="BI1343" i="18"/>
  <c r="BH1344" i="18"/>
  <c r="BG1344" i="18"/>
  <c r="BF1344" i="18"/>
  <c r="BE1344" i="18"/>
  <c r="BD1344" i="18"/>
  <c r="BC1344" i="18"/>
  <c r="BB1344" i="18"/>
  <c r="BA1344" i="18"/>
  <c r="AZ1344" i="18"/>
  <c r="AY1344" i="18"/>
  <c r="AX1344" i="18"/>
  <c r="AW1344" i="18"/>
  <c r="AW1341" i="18"/>
  <c r="AW1342" i="18"/>
  <c r="AW1343" i="18"/>
  <c r="AV1344" i="18"/>
  <c r="AU1344" i="18"/>
  <c r="AT1344" i="18"/>
  <c r="AS1344" i="18"/>
  <c r="AR1344" i="18"/>
  <c r="AQ1344" i="18"/>
  <c r="AP1344" i="18"/>
  <c r="AO1344" i="18"/>
  <c r="AN1344" i="18"/>
  <c r="AM1344" i="18"/>
  <c r="AL1344" i="18"/>
  <c r="AK1344" i="18"/>
  <c r="AK1341" i="18"/>
  <c r="AK1342" i="18"/>
  <c r="AK1343" i="18"/>
  <c r="AJ1344" i="18"/>
  <c r="AI1344" i="18"/>
  <c r="AH1344" i="18"/>
  <c r="AG1344" i="18"/>
  <c r="AF1344" i="18"/>
  <c r="AE1344" i="18"/>
  <c r="AD1344" i="18"/>
  <c r="AC1344" i="18"/>
  <c r="AB1344" i="18"/>
  <c r="AA1344" i="18"/>
  <c r="Z1344" i="18"/>
  <c r="Y1344" i="18"/>
  <c r="Y1341" i="18"/>
  <c r="Y1342" i="18"/>
  <c r="Y1343" i="18"/>
  <c r="X1344" i="18"/>
  <c r="W1344" i="18"/>
  <c r="V1344" i="18"/>
  <c r="U1344" i="18"/>
  <c r="T1344" i="18"/>
  <c r="S1344" i="18"/>
  <c r="R1344" i="18"/>
  <c r="Q1344" i="18"/>
  <c r="BH1343" i="18"/>
  <c r="BG1343" i="18"/>
  <c r="BF1343" i="18"/>
  <c r="BF1341" i="18"/>
  <c r="BF1342" i="18"/>
  <c r="BE1343" i="18"/>
  <c r="BD1343" i="18"/>
  <c r="BC1343" i="18"/>
  <c r="BB1343" i="18"/>
  <c r="BA1343" i="18"/>
  <c r="AZ1343" i="18"/>
  <c r="AY1343" i="18"/>
  <c r="AX1343" i="18"/>
  <c r="AV1343" i="18"/>
  <c r="AU1343" i="18"/>
  <c r="AT1343" i="18"/>
  <c r="AT1341" i="18"/>
  <c r="AT1342" i="18"/>
  <c r="AS1343" i="18"/>
  <c r="AR1343" i="18"/>
  <c r="AQ1343" i="18"/>
  <c r="AP1343" i="18"/>
  <c r="AO1343" i="18"/>
  <c r="AN1343" i="18"/>
  <c r="AM1343" i="18"/>
  <c r="AL1343" i="18"/>
  <c r="AJ1343" i="18"/>
  <c r="AI1343" i="18"/>
  <c r="AH1343" i="18"/>
  <c r="AH1341" i="18"/>
  <c r="AH1342" i="18"/>
  <c r="AG1343" i="18"/>
  <c r="AF1343" i="18"/>
  <c r="AE1343" i="18"/>
  <c r="AD1343" i="18"/>
  <c r="AC1343" i="18"/>
  <c r="AB1343" i="18"/>
  <c r="AA1343" i="18"/>
  <c r="Z1343" i="18"/>
  <c r="X1343" i="18"/>
  <c r="W1343" i="18"/>
  <c r="V1343" i="18"/>
  <c r="V1341" i="18"/>
  <c r="V1342" i="18"/>
  <c r="U1343" i="18"/>
  <c r="T1343" i="18"/>
  <c r="S1343" i="18"/>
  <c r="R1343" i="18"/>
  <c r="Q1343" i="18"/>
  <c r="BH1342" i="18"/>
  <c r="BG1342" i="18"/>
  <c r="BE1342" i="18"/>
  <c r="BD1342" i="18"/>
  <c r="BC1342" i="18"/>
  <c r="BC1341" i="18"/>
  <c r="BB1342" i="18"/>
  <c r="BA1342" i="18"/>
  <c r="AZ1342" i="18"/>
  <c r="AY1342" i="18"/>
  <c r="AX1342" i="18"/>
  <c r="AV1342" i="18"/>
  <c r="AU1342" i="18"/>
  <c r="AS1342" i="18"/>
  <c r="AR1342" i="18"/>
  <c r="AQ1342" i="18"/>
  <c r="AQ1341" i="18"/>
  <c r="AP1342" i="18"/>
  <c r="AO1342" i="18"/>
  <c r="AN1342" i="18"/>
  <c r="AM1342" i="18"/>
  <c r="AL1342" i="18"/>
  <c r="AJ1342" i="18"/>
  <c r="AI1342" i="18"/>
  <c r="AG1342" i="18"/>
  <c r="AF1342" i="18"/>
  <c r="AE1342" i="18"/>
  <c r="AE1341" i="18"/>
  <c r="AD1342" i="18"/>
  <c r="AC1342" i="18"/>
  <c r="AB1342" i="18"/>
  <c r="AA1342" i="18"/>
  <c r="Z1342" i="18"/>
  <c r="X1342" i="18"/>
  <c r="W1342" i="18"/>
  <c r="U1342" i="18"/>
  <c r="T1342" i="18"/>
  <c r="S1342" i="18"/>
  <c r="S1341" i="18"/>
  <c r="R1342" i="18"/>
  <c r="Q1342" i="18"/>
  <c r="BH1341" i="18"/>
  <c r="BG1341" i="18"/>
  <c r="BE1341" i="18"/>
  <c r="BD1341" i="18"/>
  <c r="BB1341" i="18"/>
  <c r="BA1341" i="18"/>
  <c r="AZ1341" i="18"/>
  <c r="AY1341" i="18"/>
  <c r="AX1341" i="18"/>
  <c r="AV1341" i="18"/>
  <c r="AU1341" i="18"/>
  <c r="AS1341" i="18"/>
  <c r="AR1341" i="18"/>
  <c r="AP1341" i="18"/>
  <c r="AO1341" i="18"/>
  <c r="AN1341" i="18"/>
  <c r="AM1341" i="18"/>
  <c r="AL1341" i="18"/>
  <c r="AJ1341" i="18"/>
  <c r="AI1341" i="18"/>
  <c r="AG1341" i="18"/>
  <c r="AF1341" i="18"/>
  <c r="AD1341" i="18"/>
  <c r="AC1341" i="18"/>
  <c r="AB1341" i="18"/>
  <c r="AA1341" i="18"/>
  <c r="Z1341" i="18"/>
  <c r="X1341" i="18"/>
  <c r="W1341" i="18"/>
  <c r="U1341" i="18"/>
  <c r="T1341" i="18"/>
  <c r="R1341" i="18"/>
  <c r="Q1341" i="18"/>
  <c r="BI1337" i="18"/>
  <c r="BH1337" i="18"/>
  <c r="BG1337" i="18"/>
  <c r="BF1337" i="18"/>
  <c r="BE1337" i="18"/>
  <c r="BD1337" i="18"/>
  <c r="BC1337" i="18"/>
  <c r="BB1337" i="18"/>
  <c r="BA1337" i="18"/>
  <c r="AZ1337" i="18"/>
  <c r="AY1337" i="18"/>
  <c r="AX1337" i="18"/>
  <c r="AW1337" i="18"/>
  <c r="AV1337" i="18"/>
  <c r="AU1337" i="18"/>
  <c r="AT1337" i="18"/>
  <c r="AS1337" i="18"/>
  <c r="AR1337" i="18"/>
  <c r="AQ1337" i="18"/>
  <c r="AP1337" i="18"/>
  <c r="AO1337" i="18"/>
  <c r="AN1337" i="18"/>
  <c r="AM1337" i="18"/>
  <c r="AL1337" i="18"/>
  <c r="AK1337" i="18"/>
  <c r="AJ1337" i="18"/>
  <c r="AI1337" i="18"/>
  <c r="AH1337" i="18"/>
  <c r="AG1337" i="18"/>
  <c r="AF1337" i="18"/>
  <c r="AE1337" i="18"/>
  <c r="AD1337" i="18"/>
  <c r="AC1337" i="18"/>
  <c r="AB1337" i="18"/>
  <c r="AA1337" i="18"/>
  <c r="Z1337" i="18"/>
  <c r="Y1337" i="18"/>
  <c r="X1337" i="18"/>
  <c r="W1337" i="18"/>
  <c r="V1337" i="18"/>
  <c r="U1337" i="18"/>
  <c r="T1337" i="18"/>
  <c r="S1337" i="18"/>
  <c r="R1337" i="18"/>
  <c r="Q1337" i="18"/>
  <c r="BI1336" i="18"/>
  <c r="BH1336" i="18"/>
  <c r="BG1336" i="18"/>
  <c r="BF1336" i="18"/>
  <c r="BE1336" i="18"/>
  <c r="BD1336" i="18"/>
  <c r="BC1336" i="18"/>
  <c r="BB1336" i="18"/>
  <c r="BA1336" i="18"/>
  <c r="AZ1336" i="18"/>
  <c r="AY1336" i="18"/>
  <c r="AX1336" i="18"/>
  <c r="AW1336" i="18"/>
  <c r="AV1336" i="18"/>
  <c r="AU1336" i="18"/>
  <c r="AT1336" i="18"/>
  <c r="AS1336" i="18"/>
  <c r="AR1336" i="18"/>
  <c r="AQ1336" i="18"/>
  <c r="AP1336" i="18"/>
  <c r="AO1336" i="18"/>
  <c r="AN1336" i="18"/>
  <c r="AM1336" i="18"/>
  <c r="AL1336" i="18"/>
  <c r="AK1336" i="18"/>
  <c r="AJ1336" i="18"/>
  <c r="AI1336" i="18"/>
  <c r="AH1336" i="18"/>
  <c r="AG1336" i="18"/>
  <c r="AF1336" i="18"/>
  <c r="AE1336" i="18"/>
  <c r="AD1336" i="18"/>
  <c r="AC1336" i="18"/>
  <c r="AB1336" i="18"/>
  <c r="AA1336" i="18"/>
  <c r="Z1336" i="18"/>
  <c r="Y1336" i="18"/>
  <c r="X1336" i="18"/>
  <c r="W1336" i="18"/>
  <c r="V1336" i="18"/>
  <c r="U1336" i="18"/>
  <c r="T1336" i="18"/>
  <c r="S1336" i="18"/>
  <c r="R1336" i="18"/>
  <c r="Q1336" i="18"/>
  <c r="BI1335" i="18"/>
  <c r="BH1335" i="18"/>
  <c r="BG1335" i="18"/>
  <c r="BF1335" i="18"/>
  <c r="BE1335" i="18"/>
  <c r="BD1335" i="18"/>
  <c r="BC1335" i="18"/>
  <c r="BB1335" i="18"/>
  <c r="BA1335" i="18"/>
  <c r="AZ1335" i="18"/>
  <c r="AY1335" i="18"/>
  <c r="AX1335" i="18"/>
  <c r="AW1335" i="18"/>
  <c r="AV1335" i="18"/>
  <c r="AU1335" i="18"/>
  <c r="AT1335" i="18"/>
  <c r="AS1335" i="18"/>
  <c r="AR1335" i="18"/>
  <c r="AQ1335" i="18"/>
  <c r="AP1335" i="18"/>
  <c r="AO1335" i="18"/>
  <c r="AN1335" i="18"/>
  <c r="AM1335" i="18"/>
  <c r="AL1335" i="18"/>
  <c r="AK1335" i="18"/>
  <c r="AJ1335" i="18"/>
  <c r="AI1335" i="18"/>
  <c r="AH1335" i="18"/>
  <c r="AG1335" i="18"/>
  <c r="AF1335" i="18"/>
  <c r="AE1335" i="18"/>
  <c r="AD1335" i="18"/>
  <c r="AC1335" i="18"/>
  <c r="AB1335" i="18"/>
  <c r="AA1335" i="18"/>
  <c r="Z1335" i="18"/>
  <c r="Y1335" i="18"/>
  <c r="X1335" i="18"/>
  <c r="W1335" i="18"/>
  <c r="V1335" i="18"/>
  <c r="U1335" i="18"/>
  <c r="T1335" i="18"/>
  <c r="S1335" i="18"/>
  <c r="R1335" i="18"/>
  <c r="Q1335" i="18"/>
  <c r="BI1334" i="18"/>
  <c r="BH1334" i="18"/>
  <c r="BG1334" i="18"/>
  <c r="BF1334" i="18"/>
  <c r="BE1334" i="18"/>
  <c r="BD1334" i="18"/>
  <c r="BC1334" i="18"/>
  <c r="BB1334" i="18"/>
  <c r="BA1334" i="18"/>
  <c r="AZ1334" i="18"/>
  <c r="AY1334" i="18"/>
  <c r="AX1334" i="18"/>
  <c r="AW1334" i="18"/>
  <c r="AV1334" i="18"/>
  <c r="AU1334" i="18"/>
  <c r="AT1334" i="18"/>
  <c r="AS1334" i="18"/>
  <c r="AR1334" i="18"/>
  <c r="AQ1334" i="18"/>
  <c r="AP1334" i="18"/>
  <c r="AO1334" i="18"/>
  <c r="AN1334" i="18"/>
  <c r="AM1334" i="18"/>
  <c r="AL1334" i="18"/>
  <c r="AK1334" i="18"/>
  <c r="AJ1334" i="18"/>
  <c r="AI1334" i="18"/>
  <c r="AH1334" i="18"/>
  <c r="AG1334" i="18"/>
  <c r="AF1334" i="18"/>
  <c r="AE1334" i="18"/>
  <c r="AD1334" i="18"/>
  <c r="AC1334" i="18"/>
  <c r="AB1334" i="18"/>
  <c r="AA1334" i="18"/>
  <c r="Z1334" i="18"/>
  <c r="Y1334" i="18"/>
  <c r="X1334" i="18"/>
  <c r="W1334" i="18"/>
  <c r="V1334" i="18"/>
  <c r="U1334" i="18"/>
  <c r="T1334" i="18"/>
  <c r="S1334" i="18"/>
  <c r="R1334" i="18"/>
  <c r="Q1334" i="18"/>
  <c r="BI1333" i="18"/>
  <c r="BH1333" i="18"/>
  <c r="BG1333" i="18"/>
  <c r="BF1333" i="18"/>
  <c r="BE1333" i="18"/>
  <c r="BD1333" i="18"/>
  <c r="BC1333" i="18"/>
  <c r="BB1333" i="18"/>
  <c r="BA1333" i="18"/>
  <c r="AZ1333" i="18"/>
  <c r="AY1333" i="18"/>
  <c r="AX1333" i="18"/>
  <c r="AW1333" i="18"/>
  <c r="AV1333" i="18"/>
  <c r="AU1333" i="18"/>
  <c r="AT1333" i="18"/>
  <c r="AS1333" i="18"/>
  <c r="AR1333" i="18"/>
  <c r="AQ1333" i="18"/>
  <c r="AP1333" i="18"/>
  <c r="AO1333" i="18"/>
  <c r="AN1333" i="18"/>
  <c r="AM1333" i="18"/>
  <c r="AL1333" i="18"/>
  <c r="AK1333" i="18"/>
  <c r="AJ1333" i="18"/>
  <c r="AI1333" i="18"/>
  <c r="AH1333" i="18"/>
  <c r="AG1333" i="18"/>
  <c r="AF1333" i="18"/>
  <c r="AE1333" i="18"/>
  <c r="AD1333" i="18"/>
  <c r="AC1333" i="18"/>
  <c r="AB1333" i="18"/>
  <c r="AA1333" i="18"/>
  <c r="Z1333" i="18"/>
  <c r="Y1333" i="18"/>
  <c r="X1333" i="18"/>
  <c r="W1333" i="18"/>
  <c r="V1333" i="18"/>
  <c r="U1333" i="18"/>
  <c r="T1333" i="18"/>
  <c r="S1333" i="18"/>
  <c r="R1333" i="18"/>
  <c r="Q1333" i="18"/>
  <c r="BI1332" i="18"/>
  <c r="BH1332" i="18"/>
  <c r="BG1332" i="18"/>
  <c r="BF1332" i="18"/>
  <c r="BE1332" i="18"/>
  <c r="BD1332" i="18"/>
  <c r="BC1332" i="18"/>
  <c r="BB1332" i="18"/>
  <c r="BA1332" i="18"/>
  <c r="AZ1332" i="18"/>
  <c r="AY1332" i="18"/>
  <c r="AX1332" i="18"/>
  <c r="AW1332" i="18"/>
  <c r="AV1332" i="18"/>
  <c r="AU1332" i="18"/>
  <c r="AT1332" i="18"/>
  <c r="AS1332" i="18"/>
  <c r="AR1332" i="18"/>
  <c r="AQ1332" i="18"/>
  <c r="AP1332" i="18"/>
  <c r="AO1332" i="18"/>
  <c r="AN1332" i="18"/>
  <c r="AM1332" i="18"/>
  <c r="AL1332" i="18"/>
  <c r="AK1332" i="18"/>
  <c r="AJ1332" i="18"/>
  <c r="AI1332" i="18"/>
  <c r="AH1332" i="18"/>
  <c r="AG1332" i="18"/>
  <c r="AF1332" i="18"/>
  <c r="AE1332" i="18"/>
  <c r="AD1332" i="18"/>
  <c r="AC1332" i="18"/>
  <c r="AB1332" i="18"/>
  <c r="AA1332" i="18"/>
  <c r="Z1332" i="18"/>
  <c r="Y1332" i="18"/>
  <c r="X1332" i="18"/>
  <c r="W1332" i="18"/>
  <c r="V1332" i="18"/>
  <c r="U1332" i="18"/>
  <c r="T1332" i="18"/>
  <c r="S1332" i="18"/>
  <c r="R1332" i="18"/>
  <c r="Q1332" i="18"/>
  <c r="BI1331" i="18"/>
  <c r="BH1331" i="18"/>
  <c r="BG1331" i="18"/>
  <c r="BF1331" i="18"/>
  <c r="BE1331" i="18"/>
  <c r="BD1331" i="18"/>
  <c r="BC1331" i="18"/>
  <c r="BC1328" i="18"/>
  <c r="BC1329" i="18"/>
  <c r="BC1330" i="18"/>
  <c r="BB1331" i="18"/>
  <c r="BA1331" i="18"/>
  <c r="AZ1331" i="18"/>
  <c r="AY1331" i="18"/>
  <c r="AX1331" i="18"/>
  <c r="AW1331" i="18"/>
  <c r="AV1331" i="18"/>
  <c r="AU1331" i="18"/>
  <c r="AT1331" i="18"/>
  <c r="AS1331" i="18"/>
  <c r="AR1331" i="18"/>
  <c r="AQ1331" i="18"/>
  <c r="AQ1328" i="18"/>
  <c r="AQ1329" i="18"/>
  <c r="AQ1330" i="18"/>
  <c r="AP1331" i="18"/>
  <c r="AO1331" i="18"/>
  <c r="AN1331" i="18"/>
  <c r="AM1331" i="18"/>
  <c r="AL1331" i="18"/>
  <c r="AK1331" i="18"/>
  <c r="AJ1331" i="18"/>
  <c r="AI1331" i="18"/>
  <c r="AH1331" i="18"/>
  <c r="AG1331" i="18"/>
  <c r="AF1331" i="18"/>
  <c r="AE1331" i="18"/>
  <c r="AE1328" i="18"/>
  <c r="AE1329" i="18"/>
  <c r="AE1330" i="18"/>
  <c r="AD1331" i="18"/>
  <c r="AC1331" i="18"/>
  <c r="AB1331" i="18"/>
  <c r="AA1331" i="18"/>
  <c r="Z1331" i="18"/>
  <c r="Y1331" i="18"/>
  <c r="X1331" i="18"/>
  <c r="W1331" i="18"/>
  <c r="V1331" i="18"/>
  <c r="U1331" i="18"/>
  <c r="T1331" i="18"/>
  <c r="S1331" i="18"/>
  <c r="S1328" i="18"/>
  <c r="S1329" i="18"/>
  <c r="S1330" i="18"/>
  <c r="R1331" i="18"/>
  <c r="Q1331" i="18"/>
  <c r="BI1330" i="18"/>
  <c r="BH1330" i="18"/>
  <c r="BG1330" i="18"/>
  <c r="BF1330" i="18"/>
  <c r="BE1330" i="18"/>
  <c r="BD1330" i="18"/>
  <c r="BB1330" i="18"/>
  <c r="BA1330" i="18"/>
  <c r="AZ1330" i="18"/>
  <c r="AZ1328" i="18"/>
  <c r="AZ1329" i="18"/>
  <c r="AY1330" i="18"/>
  <c r="AX1330" i="18"/>
  <c r="AW1330" i="18"/>
  <c r="AV1330" i="18"/>
  <c r="AU1330" i="18"/>
  <c r="AT1330" i="18"/>
  <c r="AS1330" i="18"/>
  <c r="AR1330" i="18"/>
  <c r="AP1330" i="18"/>
  <c r="AO1330" i="18"/>
  <c r="AN1330" i="18"/>
  <c r="AN1328" i="18"/>
  <c r="AN1329" i="18"/>
  <c r="AM1330" i="18"/>
  <c r="AL1330" i="18"/>
  <c r="AK1330" i="18"/>
  <c r="AJ1330" i="18"/>
  <c r="AI1330" i="18"/>
  <c r="AH1330" i="18"/>
  <c r="AG1330" i="18"/>
  <c r="AF1330" i="18"/>
  <c r="AD1330" i="18"/>
  <c r="AC1330" i="18"/>
  <c r="AB1330" i="18"/>
  <c r="AB1328" i="18"/>
  <c r="AB1329" i="18"/>
  <c r="AA1330" i="18"/>
  <c r="Z1330" i="18"/>
  <c r="Y1330" i="18"/>
  <c r="X1330" i="18"/>
  <c r="W1330" i="18"/>
  <c r="V1330" i="18"/>
  <c r="U1330" i="18"/>
  <c r="T1330" i="18"/>
  <c r="R1330" i="18"/>
  <c r="Q1330" i="18"/>
  <c r="BI1329" i="18"/>
  <c r="BI1328" i="18"/>
  <c r="BH1329" i="18"/>
  <c r="BG1329" i="18"/>
  <c r="BF1329" i="18"/>
  <c r="BE1329" i="18"/>
  <c r="BD1329" i="18"/>
  <c r="BB1329" i="18"/>
  <c r="BA1329" i="18"/>
  <c r="AY1329" i="18"/>
  <c r="AX1329" i="18"/>
  <c r="AW1329" i="18"/>
  <c r="AW1328" i="18"/>
  <c r="AV1329" i="18"/>
  <c r="AU1329" i="18"/>
  <c r="AT1329" i="18"/>
  <c r="AS1329" i="18"/>
  <c r="AR1329" i="18"/>
  <c r="AP1329" i="18"/>
  <c r="AO1329" i="18"/>
  <c r="AM1329" i="18"/>
  <c r="AL1329" i="18"/>
  <c r="AK1329" i="18"/>
  <c r="AK1328" i="18"/>
  <c r="AJ1329" i="18"/>
  <c r="AI1329" i="18"/>
  <c r="AH1329" i="18"/>
  <c r="AG1329" i="18"/>
  <c r="AF1329" i="18"/>
  <c r="AD1329" i="18"/>
  <c r="AC1329" i="18"/>
  <c r="AA1329" i="18"/>
  <c r="Z1329" i="18"/>
  <c r="Y1329" i="18"/>
  <c r="Y1328" i="18"/>
  <c r="X1329" i="18"/>
  <c r="W1329" i="18"/>
  <c r="V1329" i="18"/>
  <c r="U1329" i="18"/>
  <c r="T1329" i="18"/>
  <c r="R1329" i="18"/>
  <c r="Q1329" i="18"/>
  <c r="BH1328" i="18"/>
  <c r="BG1328" i="18"/>
  <c r="BF1328" i="18"/>
  <c r="BE1328" i="18"/>
  <c r="BD1328" i="18"/>
  <c r="BB1328" i="18"/>
  <c r="BA1328" i="18"/>
  <c r="AY1328" i="18"/>
  <c r="AX1328" i="18"/>
  <c r="AV1328" i="18"/>
  <c r="AU1328" i="18"/>
  <c r="AT1328" i="18"/>
  <c r="AS1328" i="18"/>
  <c r="AR1328" i="18"/>
  <c r="AP1328" i="18"/>
  <c r="AO1328" i="18"/>
  <c r="AM1328" i="18"/>
  <c r="AL1328" i="18"/>
  <c r="AJ1328" i="18"/>
  <c r="AI1328" i="18"/>
  <c r="AH1328" i="18"/>
  <c r="AG1328" i="18"/>
  <c r="AF1328" i="18"/>
  <c r="AD1328" i="18"/>
  <c r="AC1328" i="18"/>
  <c r="AA1328" i="18"/>
  <c r="Z1328" i="18"/>
  <c r="X1328" i="18"/>
  <c r="W1328" i="18"/>
  <c r="V1328" i="18"/>
  <c r="U1328" i="18"/>
  <c r="T1328" i="18"/>
  <c r="R1328" i="18"/>
  <c r="Q1328" i="18"/>
  <c r="BI1324" i="18"/>
  <c r="BH1324" i="18"/>
  <c r="BG1324" i="18"/>
  <c r="BF1324" i="18"/>
  <c r="BE1324" i="18"/>
  <c r="BD1324" i="18"/>
  <c r="BC1324" i="18"/>
  <c r="BB1324" i="18"/>
  <c r="BA1324" i="18"/>
  <c r="AZ1324" i="18"/>
  <c r="AY1324" i="18"/>
  <c r="AX1324" i="18"/>
  <c r="AW1324" i="18"/>
  <c r="AV1324" i="18"/>
  <c r="AU1324" i="18"/>
  <c r="AT1324" i="18"/>
  <c r="AS1324" i="18"/>
  <c r="AR1324" i="18"/>
  <c r="AQ1324" i="18"/>
  <c r="AP1324" i="18"/>
  <c r="AO1324" i="18"/>
  <c r="AN1324" i="18"/>
  <c r="AM1324" i="18"/>
  <c r="AL1324" i="18"/>
  <c r="AK1324" i="18"/>
  <c r="AJ1324" i="18"/>
  <c r="AI1324" i="18"/>
  <c r="AH1324" i="18"/>
  <c r="AG1324" i="18"/>
  <c r="AF1324" i="18"/>
  <c r="AE1324" i="18"/>
  <c r="AD1324" i="18"/>
  <c r="AC1324" i="18"/>
  <c r="AB1324" i="18"/>
  <c r="AA1324" i="18"/>
  <c r="Z1324" i="18"/>
  <c r="Y1324" i="18"/>
  <c r="X1324" i="18"/>
  <c r="W1324" i="18"/>
  <c r="V1324" i="18"/>
  <c r="U1324" i="18"/>
  <c r="T1324" i="18"/>
  <c r="S1324" i="18"/>
  <c r="R1324" i="18"/>
  <c r="Q1324" i="18"/>
  <c r="BI1323" i="18"/>
  <c r="BH1323" i="18"/>
  <c r="BG1323" i="18"/>
  <c r="BF1323" i="18"/>
  <c r="BE1323" i="18"/>
  <c r="BD1323" i="18"/>
  <c r="BC1323" i="18"/>
  <c r="BB1323" i="18"/>
  <c r="BA1323" i="18"/>
  <c r="AZ1323" i="18"/>
  <c r="AY1323" i="18"/>
  <c r="AX1323" i="18"/>
  <c r="AW1323" i="18"/>
  <c r="AV1323" i="18"/>
  <c r="AU1323" i="18"/>
  <c r="AT1323" i="18"/>
  <c r="AS1323" i="18"/>
  <c r="AR1323" i="18"/>
  <c r="AQ1323" i="18"/>
  <c r="AP1323" i="18"/>
  <c r="AO1323" i="18"/>
  <c r="AN1323" i="18"/>
  <c r="AM1323" i="18"/>
  <c r="AL1323" i="18"/>
  <c r="AK1323" i="18"/>
  <c r="AJ1323" i="18"/>
  <c r="AI1323" i="18"/>
  <c r="AH1323" i="18"/>
  <c r="AG1323" i="18"/>
  <c r="AF1323" i="18"/>
  <c r="AE1323" i="18"/>
  <c r="AD1323" i="18"/>
  <c r="AC1323" i="18"/>
  <c r="AB1323" i="18"/>
  <c r="AA1323" i="18"/>
  <c r="Z1323" i="18"/>
  <c r="Y1323" i="18"/>
  <c r="X1323" i="18"/>
  <c r="W1323" i="18"/>
  <c r="V1323" i="18"/>
  <c r="U1323" i="18"/>
  <c r="T1323" i="18"/>
  <c r="S1323" i="18"/>
  <c r="R1323" i="18"/>
  <c r="Q1323" i="18"/>
  <c r="BI1322" i="18"/>
  <c r="BH1322" i="18"/>
  <c r="BG1322" i="18"/>
  <c r="BF1322" i="18"/>
  <c r="BE1322" i="18"/>
  <c r="BD1322" i="18"/>
  <c r="BC1322" i="18"/>
  <c r="BB1322" i="18"/>
  <c r="BA1322" i="18"/>
  <c r="AZ1322" i="18"/>
  <c r="AY1322" i="18"/>
  <c r="AX1322" i="18"/>
  <c r="AW1322" i="18"/>
  <c r="AV1322" i="18"/>
  <c r="AU1322" i="18"/>
  <c r="AT1322" i="18"/>
  <c r="AS1322" i="18"/>
  <c r="AR1322" i="18"/>
  <c r="AQ1322" i="18"/>
  <c r="AP1322" i="18"/>
  <c r="AO1322" i="18"/>
  <c r="AN1322" i="18"/>
  <c r="AM1322" i="18"/>
  <c r="AL1322" i="18"/>
  <c r="AK1322" i="18"/>
  <c r="AJ1322" i="18"/>
  <c r="AI1322" i="18"/>
  <c r="AH1322" i="18"/>
  <c r="AG1322" i="18"/>
  <c r="AF1322" i="18"/>
  <c r="AE1322" i="18"/>
  <c r="AD1322" i="18"/>
  <c r="AC1322" i="18"/>
  <c r="AB1322" i="18"/>
  <c r="AA1322" i="18"/>
  <c r="Z1322" i="18"/>
  <c r="Y1322" i="18"/>
  <c r="X1322" i="18"/>
  <c r="W1322" i="18"/>
  <c r="V1322" i="18"/>
  <c r="U1322" i="18"/>
  <c r="T1322" i="18"/>
  <c r="S1322" i="18"/>
  <c r="R1322" i="18"/>
  <c r="Q1322" i="18"/>
  <c r="BI1321" i="18"/>
  <c r="BH1321" i="18"/>
  <c r="BG1321" i="18"/>
  <c r="BF1321" i="18"/>
  <c r="BE1321" i="18"/>
  <c r="BD1321" i="18"/>
  <c r="BC1321" i="18"/>
  <c r="BB1321" i="18"/>
  <c r="BA1321" i="18"/>
  <c r="AZ1321" i="18"/>
  <c r="AY1321" i="18"/>
  <c r="AX1321" i="18"/>
  <c r="AW1321" i="18"/>
  <c r="AV1321" i="18"/>
  <c r="AU1321" i="18"/>
  <c r="AT1321" i="18"/>
  <c r="AS1321" i="18"/>
  <c r="AR1321" i="18"/>
  <c r="AQ1321" i="18"/>
  <c r="AP1321" i="18"/>
  <c r="AO1321" i="18"/>
  <c r="AN1321" i="18"/>
  <c r="AM1321" i="18"/>
  <c r="AL1321" i="18"/>
  <c r="AK1321" i="18"/>
  <c r="AJ1321" i="18"/>
  <c r="AI1321" i="18"/>
  <c r="AH1321" i="18"/>
  <c r="AG1321" i="18"/>
  <c r="AF1321" i="18"/>
  <c r="AE1321" i="18"/>
  <c r="AD1321" i="18"/>
  <c r="AC1321" i="18"/>
  <c r="AB1321" i="18"/>
  <c r="AA1321" i="18"/>
  <c r="Z1321" i="18"/>
  <c r="Y1321" i="18"/>
  <c r="X1321" i="18"/>
  <c r="W1321" i="18"/>
  <c r="V1321" i="18"/>
  <c r="U1321" i="18"/>
  <c r="T1321" i="18"/>
  <c r="S1321" i="18"/>
  <c r="R1321" i="18"/>
  <c r="Q1321" i="18"/>
  <c r="BI1320" i="18"/>
  <c r="BH1320" i="18"/>
  <c r="BG1320" i="18"/>
  <c r="BF1320" i="18"/>
  <c r="BE1320" i="18"/>
  <c r="BD1320" i="18"/>
  <c r="BC1320" i="18"/>
  <c r="BB1320" i="18"/>
  <c r="BA1320" i="18"/>
  <c r="AZ1320" i="18"/>
  <c r="AY1320" i="18"/>
  <c r="AX1320" i="18"/>
  <c r="AW1320" i="18"/>
  <c r="AV1320" i="18"/>
  <c r="AU1320" i="18"/>
  <c r="AT1320" i="18"/>
  <c r="AS1320" i="18"/>
  <c r="AR1320" i="18"/>
  <c r="AQ1320" i="18"/>
  <c r="AP1320" i="18"/>
  <c r="AO1320" i="18"/>
  <c r="AN1320" i="18"/>
  <c r="AM1320" i="18"/>
  <c r="AL1320" i="18"/>
  <c r="AK1320" i="18"/>
  <c r="AJ1320" i="18"/>
  <c r="AI1320" i="18"/>
  <c r="AH1320" i="18"/>
  <c r="AG1320" i="18"/>
  <c r="AF1320" i="18"/>
  <c r="AE1320" i="18"/>
  <c r="AD1320" i="18"/>
  <c r="AC1320" i="18"/>
  <c r="AB1320" i="18"/>
  <c r="AA1320" i="18"/>
  <c r="Z1320" i="18"/>
  <c r="Y1320" i="18"/>
  <c r="X1320" i="18"/>
  <c r="W1320" i="18"/>
  <c r="V1320" i="18"/>
  <c r="U1320" i="18"/>
  <c r="T1320" i="18"/>
  <c r="S1320" i="18"/>
  <c r="R1320" i="18"/>
  <c r="Q1320" i="18"/>
  <c r="BI1319" i="18"/>
  <c r="BH1319" i="18"/>
  <c r="BG1319" i="18"/>
  <c r="BF1319" i="18"/>
  <c r="BE1319" i="18"/>
  <c r="BD1319" i="18"/>
  <c r="BC1319" i="18"/>
  <c r="BB1319" i="18"/>
  <c r="BA1319" i="18"/>
  <c r="AZ1319" i="18"/>
  <c r="AY1319" i="18"/>
  <c r="AX1319" i="18"/>
  <c r="AW1319" i="18"/>
  <c r="AV1319" i="18"/>
  <c r="AU1319" i="18"/>
  <c r="AT1319" i="18"/>
  <c r="AS1319" i="18"/>
  <c r="AR1319" i="18"/>
  <c r="AQ1319" i="18"/>
  <c r="AP1319" i="18"/>
  <c r="AO1319" i="18"/>
  <c r="AN1319" i="18"/>
  <c r="AM1319" i="18"/>
  <c r="AL1319" i="18"/>
  <c r="AK1319" i="18"/>
  <c r="AJ1319" i="18"/>
  <c r="AI1319" i="18"/>
  <c r="AH1319" i="18"/>
  <c r="AG1319" i="18"/>
  <c r="AF1319" i="18"/>
  <c r="AE1319" i="18"/>
  <c r="AD1319" i="18"/>
  <c r="AC1319" i="18"/>
  <c r="AB1319" i="18"/>
  <c r="AA1319" i="18"/>
  <c r="Z1319" i="18"/>
  <c r="Y1319" i="18"/>
  <c r="X1319" i="18"/>
  <c r="W1319" i="18"/>
  <c r="V1319" i="18"/>
  <c r="U1319" i="18"/>
  <c r="T1319" i="18"/>
  <c r="S1319" i="18"/>
  <c r="R1319" i="18"/>
  <c r="Q1319" i="18"/>
  <c r="BI1318" i="18"/>
  <c r="BH1318" i="18"/>
  <c r="BG1318" i="18"/>
  <c r="BF1318" i="18"/>
  <c r="BE1318" i="18"/>
  <c r="BD1318" i="18"/>
  <c r="BC1318" i="18"/>
  <c r="BB1318" i="18"/>
  <c r="BA1318" i="18"/>
  <c r="AZ1318" i="18"/>
  <c r="AY1318" i="18"/>
  <c r="AX1318" i="18"/>
  <c r="AW1318" i="18"/>
  <c r="AW1315" i="18"/>
  <c r="AW1316" i="18"/>
  <c r="AW1317" i="18"/>
  <c r="AV1318" i="18"/>
  <c r="AU1318" i="18"/>
  <c r="AT1318" i="18"/>
  <c r="AS1318" i="18"/>
  <c r="AR1318" i="18"/>
  <c r="AQ1318" i="18"/>
  <c r="AP1318" i="18"/>
  <c r="AO1318" i="18"/>
  <c r="AN1318" i="18"/>
  <c r="AM1318" i="18"/>
  <c r="AL1318" i="18"/>
  <c r="AK1318" i="18"/>
  <c r="AJ1318" i="18"/>
  <c r="AI1318" i="18"/>
  <c r="AH1318" i="18"/>
  <c r="AG1318" i="18"/>
  <c r="AF1318" i="18"/>
  <c r="AE1318" i="18"/>
  <c r="AD1318" i="18"/>
  <c r="AC1318" i="18"/>
  <c r="AB1318" i="18"/>
  <c r="AA1318" i="18"/>
  <c r="Z1318" i="18"/>
  <c r="Y1318" i="18"/>
  <c r="Y1315" i="18"/>
  <c r="Y1316" i="18"/>
  <c r="Y1317" i="18"/>
  <c r="X1318" i="18"/>
  <c r="W1318" i="18"/>
  <c r="V1318" i="18"/>
  <c r="U1318" i="18"/>
  <c r="T1318" i="18"/>
  <c r="S1318" i="18"/>
  <c r="R1318" i="18"/>
  <c r="Q1318" i="18"/>
  <c r="BI1317" i="18"/>
  <c r="BH1317" i="18"/>
  <c r="BG1317" i="18"/>
  <c r="BF1317" i="18"/>
  <c r="BF1315" i="18"/>
  <c r="BF1316" i="18"/>
  <c r="BE1317" i="18"/>
  <c r="BD1317" i="18"/>
  <c r="BC1317" i="18"/>
  <c r="BB1317" i="18"/>
  <c r="BA1317" i="18"/>
  <c r="AZ1317" i="18"/>
  <c r="AY1317" i="18"/>
  <c r="AX1317" i="18"/>
  <c r="AV1317" i="18"/>
  <c r="AU1317" i="18"/>
  <c r="AT1317" i="18"/>
  <c r="AT1315" i="18"/>
  <c r="AT1316" i="18"/>
  <c r="AS1317" i="18"/>
  <c r="AR1317" i="18"/>
  <c r="AQ1317" i="18"/>
  <c r="AP1317" i="18"/>
  <c r="AO1317" i="18"/>
  <c r="AN1317" i="18"/>
  <c r="AM1317" i="18"/>
  <c r="AL1317" i="18"/>
  <c r="AK1317" i="18"/>
  <c r="AJ1317" i="18"/>
  <c r="AI1317" i="18"/>
  <c r="AH1317" i="18"/>
  <c r="AH1315" i="18"/>
  <c r="AH1316" i="18"/>
  <c r="AG1317" i="18"/>
  <c r="AF1317" i="18"/>
  <c r="AE1317" i="18"/>
  <c r="AD1317" i="18"/>
  <c r="AC1317" i="18"/>
  <c r="AB1317" i="18"/>
  <c r="AA1317" i="18"/>
  <c r="Z1317" i="18"/>
  <c r="X1317" i="18"/>
  <c r="W1317" i="18"/>
  <c r="V1317" i="18"/>
  <c r="V1315" i="18"/>
  <c r="V1316" i="18"/>
  <c r="U1317" i="18"/>
  <c r="T1317" i="18"/>
  <c r="S1317" i="18"/>
  <c r="R1317" i="18"/>
  <c r="Q1317" i="18"/>
  <c r="BI1316" i="18"/>
  <c r="BH1316" i="18"/>
  <c r="BG1316" i="18"/>
  <c r="BE1316" i="18"/>
  <c r="BD1316" i="18"/>
  <c r="BC1316" i="18"/>
  <c r="BC1315" i="18"/>
  <c r="BB1316" i="18"/>
  <c r="BA1316" i="18"/>
  <c r="AZ1316" i="18"/>
  <c r="AY1316" i="18"/>
  <c r="AX1316" i="18"/>
  <c r="AV1316" i="18"/>
  <c r="AU1316" i="18"/>
  <c r="AS1316" i="18"/>
  <c r="AR1316" i="18"/>
  <c r="AQ1316" i="18"/>
  <c r="AQ1315" i="18"/>
  <c r="AP1316" i="18"/>
  <c r="AO1316" i="18"/>
  <c r="AN1316" i="18"/>
  <c r="AM1316" i="18"/>
  <c r="AL1316" i="18"/>
  <c r="AK1316" i="18"/>
  <c r="AJ1316" i="18"/>
  <c r="AI1316" i="18"/>
  <c r="AG1316" i="18"/>
  <c r="AF1316" i="18"/>
  <c r="AE1316" i="18"/>
  <c r="AE1315" i="18"/>
  <c r="AD1316" i="18"/>
  <c r="AC1316" i="18"/>
  <c r="AB1316" i="18"/>
  <c r="AA1316" i="18"/>
  <c r="Z1316" i="18"/>
  <c r="X1316" i="18"/>
  <c r="W1316" i="18"/>
  <c r="U1316" i="18"/>
  <c r="T1316" i="18"/>
  <c r="S1316" i="18"/>
  <c r="S1315" i="18"/>
  <c r="R1316" i="18"/>
  <c r="Q1316" i="18"/>
  <c r="BI1315" i="18"/>
  <c r="BH1315" i="18"/>
  <c r="BG1315" i="18"/>
  <c r="BE1315" i="18"/>
  <c r="BD1315" i="18"/>
  <c r="BB1315" i="18"/>
  <c r="BA1315" i="18"/>
  <c r="AZ1315" i="18"/>
  <c r="AY1315" i="18"/>
  <c r="AX1315" i="18"/>
  <c r="AV1315" i="18"/>
  <c r="AU1315" i="18"/>
  <c r="AS1315" i="18"/>
  <c r="AR1315" i="18"/>
  <c r="AP1315" i="18"/>
  <c r="AO1315" i="18"/>
  <c r="AN1315" i="18"/>
  <c r="AM1315" i="18"/>
  <c r="AL1315" i="18"/>
  <c r="AK1315" i="18"/>
  <c r="AJ1315" i="18"/>
  <c r="AI1315" i="18"/>
  <c r="AG1315" i="18"/>
  <c r="AF1315" i="18"/>
  <c r="AD1315" i="18"/>
  <c r="AC1315" i="18"/>
  <c r="AB1315" i="18"/>
  <c r="AA1315" i="18"/>
  <c r="Z1315" i="18"/>
  <c r="X1315" i="18"/>
  <c r="W1315" i="18"/>
  <c r="U1315" i="18"/>
  <c r="T1315" i="18"/>
  <c r="R1315" i="18"/>
  <c r="Q1315" i="18"/>
  <c r="BI1311" i="18"/>
  <c r="BH1311" i="18"/>
  <c r="BG1311" i="18"/>
  <c r="BF1311" i="18"/>
  <c r="BE1311" i="18"/>
  <c r="BD1311" i="18"/>
  <c r="BC1311" i="18"/>
  <c r="BB1311" i="18"/>
  <c r="BA1311" i="18"/>
  <c r="AZ1311" i="18"/>
  <c r="AY1311" i="18"/>
  <c r="AX1311" i="18"/>
  <c r="AW1311" i="18"/>
  <c r="AV1311" i="18"/>
  <c r="AU1311" i="18"/>
  <c r="AT1311" i="18"/>
  <c r="AS1311" i="18"/>
  <c r="AR1311" i="18"/>
  <c r="AQ1311" i="18"/>
  <c r="AP1311" i="18"/>
  <c r="AO1311" i="18"/>
  <c r="AN1311" i="18"/>
  <c r="AM1311" i="18"/>
  <c r="AL1311" i="18"/>
  <c r="AK1311" i="18"/>
  <c r="AJ1311" i="18"/>
  <c r="AI1311" i="18"/>
  <c r="AH1311" i="18"/>
  <c r="AG1311" i="18"/>
  <c r="AF1311" i="18"/>
  <c r="AE1311" i="18"/>
  <c r="AD1311" i="18"/>
  <c r="AC1311" i="18"/>
  <c r="AB1311" i="18"/>
  <c r="AA1311" i="18"/>
  <c r="Z1311" i="18"/>
  <c r="Y1311" i="18"/>
  <c r="X1311" i="18"/>
  <c r="W1311" i="18"/>
  <c r="V1311" i="18"/>
  <c r="U1311" i="18"/>
  <c r="T1311" i="18"/>
  <c r="S1311" i="18"/>
  <c r="R1311" i="18"/>
  <c r="Q1311" i="18"/>
  <c r="BI1310" i="18"/>
  <c r="BH1310" i="18"/>
  <c r="BG1310" i="18"/>
  <c r="BF1310" i="18"/>
  <c r="BE1310" i="18"/>
  <c r="BD1310" i="18"/>
  <c r="BC1310" i="18"/>
  <c r="BB1310" i="18"/>
  <c r="BA1310" i="18"/>
  <c r="AZ1310" i="18"/>
  <c r="AY1310" i="18"/>
  <c r="AX1310" i="18"/>
  <c r="AW1310" i="18"/>
  <c r="AV1310" i="18"/>
  <c r="AU1310" i="18"/>
  <c r="AT1310" i="18"/>
  <c r="AS1310" i="18"/>
  <c r="AR1310" i="18"/>
  <c r="AQ1310" i="18"/>
  <c r="AP1310" i="18"/>
  <c r="AO1310" i="18"/>
  <c r="AN1310" i="18"/>
  <c r="AM1310" i="18"/>
  <c r="AL1310" i="18"/>
  <c r="AK1310" i="18"/>
  <c r="AJ1310" i="18"/>
  <c r="AI1310" i="18"/>
  <c r="AH1310" i="18"/>
  <c r="AG1310" i="18"/>
  <c r="AF1310" i="18"/>
  <c r="AE1310" i="18"/>
  <c r="AD1310" i="18"/>
  <c r="AC1310" i="18"/>
  <c r="AB1310" i="18"/>
  <c r="AA1310" i="18"/>
  <c r="Z1310" i="18"/>
  <c r="Y1310" i="18"/>
  <c r="X1310" i="18"/>
  <c r="W1310" i="18"/>
  <c r="V1310" i="18"/>
  <c r="U1310" i="18"/>
  <c r="T1310" i="18"/>
  <c r="S1310" i="18"/>
  <c r="R1310" i="18"/>
  <c r="Q1310" i="18"/>
  <c r="BI1309" i="18"/>
  <c r="BH1309" i="18"/>
  <c r="BG1309" i="18"/>
  <c r="BF1309" i="18"/>
  <c r="BE1309" i="18"/>
  <c r="BD1309" i="18"/>
  <c r="BC1309" i="18"/>
  <c r="BB1309" i="18"/>
  <c r="BA1309" i="18"/>
  <c r="AZ1309" i="18"/>
  <c r="AY1309" i="18"/>
  <c r="AX1309" i="18"/>
  <c r="AW1309" i="18"/>
  <c r="AV1309" i="18"/>
  <c r="AU1309" i="18"/>
  <c r="AT1309" i="18"/>
  <c r="AS1309" i="18"/>
  <c r="AR1309" i="18"/>
  <c r="AQ1309" i="18"/>
  <c r="AP1309" i="18"/>
  <c r="AO1309" i="18"/>
  <c r="AN1309" i="18"/>
  <c r="AM1309" i="18"/>
  <c r="AL1309" i="18"/>
  <c r="AK1309" i="18"/>
  <c r="AJ1309" i="18"/>
  <c r="AI1309" i="18"/>
  <c r="AH1309" i="18"/>
  <c r="AG1309" i="18"/>
  <c r="AF1309" i="18"/>
  <c r="AE1309" i="18"/>
  <c r="AD1309" i="18"/>
  <c r="AC1309" i="18"/>
  <c r="AB1309" i="18"/>
  <c r="AA1309" i="18"/>
  <c r="Z1309" i="18"/>
  <c r="Y1309" i="18"/>
  <c r="X1309" i="18"/>
  <c r="W1309" i="18"/>
  <c r="V1309" i="18"/>
  <c r="U1309" i="18"/>
  <c r="T1309" i="18"/>
  <c r="S1309" i="18"/>
  <c r="R1309" i="18"/>
  <c r="Q1309" i="18"/>
  <c r="BI1308" i="18"/>
  <c r="BH1308" i="18"/>
  <c r="BG1308" i="18"/>
  <c r="BF1308" i="18"/>
  <c r="BE1308" i="18"/>
  <c r="BD1308" i="18"/>
  <c r="BC1308" i="18"/>
  <c r="BB1308" i="18"/>
  <c r="BA1308" i="18"/>
  <c r="AZ1308" i="18"/>
  <c r="AY1308" i="18"/>
  <c r="AX1308" i="18"/>
  <c r="AW1308" i="18"/>
  <c r="AV1308" i="18"/>
  <c r="AU1308" i="18"/>
  <c r="AT1308" i="18"/>
  <c r="AS1308" i="18"/>
  <c r="AR1308" i="18"/>
  <c r="AQ1308" i="18"/>
  <c r="AP1308" i="18"/>
  <c r="AO1308" i="18"/>
  <c r="AN1308" i="18"/>
  <c r="AM1308" i="18"/>
  <c r="AL1308" i="18"/>
  <c r="AK1308" i="18"/>
  <c r="AJ1308" i="18"/>
  <c r="AI1308" i="18"/>
  <c r="AH1308" i="18"/>
  <c r="AG1308" i="18"/>
  <c r="AF1308" i="18"/>
  <c r="AE1308" i="18"/>
  <c r="AD1308" i="18"/>
  <c r="AC1308" i="18"/>
  <c r="AB1308" i="18"/>
  <c r="AA1308" i="18"/>
  <c r="Z1308" i="18"/>
  <c r="Y1308" i="18"/>
  <c r="X1308" i="18"/>
  <c r="W1308" i="18"/>
  <c r="V1308" i="18"/>
  <c r="U1308" i="18"/>
  <c r="T1308" i="18"/>
  <c r="S1308" i="18"/>
  <c r="R1308" i="18"/>
  <c r="Q1308" i="18"/>
  <c r="BI1307" i="18"/>
  <c r="BH1307" i="18"/>
  <c r="BG1307" i="18"/>
  <c r="BF1307" i="18"/>
  <c r="BE1307" i="18"/>
  <c r="BD1307" i="18"/>
  <c r="BC1307" i="18"/>
  <c r="BB1307" i="18"/>
  <c r="BA1307" i="18"/>
  <c r="AZ1307" i="18"/>
  <c r="AY1307" i="18"/>
  <c r="AX1307" i="18"/>
  <c r="AW1307" i="18"/>
  <c r="AV1307" i="18"/>
  <c r="AU1307" i="18"/>
  <c r="AT1307" i="18"/>
  <c r="AS1307" i="18"/>
  <c r="AR1307" i="18"/>
  <c r="AQ1307" i="18"/>
  <c r="AP1307" i="18"/>
  <c r="AO1307" i="18"/>
  <c r="AN1307" i="18"/>
  <c r="AM1307" i="18"/>
  <c r="AL1307" i="18"/>
  <c r="AK1307" i="18"/>
  <c r="AJ1307" i="18"/>
  <c r="AI1307" i="18"/>
  <c r="AH1307" i="18"/>
  <c r="AG1307" i="18"/>
  <c r="AF1307" i="18"/>
  <c r="AE1307" i="18"/>
  <c r="AD1307" i="18"/>
  <c r="AC1307" i="18"/>
  <c r="AB1307" i="18"/>
  <c r="AA1307" i="18"/>
  <c r="Z1307" i="18"/>
  <c r="Y1307" i="18"/>
  <c r="X1307" i="18"/>
  <c r="W1307" i="18"/>
  <c r="V1307" i="18"/>
  <c r="U1307" i="18"/>
  <c r="T1307" i="18"/>
  <c r="S1307" i="18"/>
  <c r="R1307" i="18"/>
  <c r="Q1307" i="18"/>
  <c r="BI1306" i="18"/>
  <c r="BH1306" i="18"/>
  <c r="BG1306" i="18"/>
  <c r="BF1306" i="18"/>
  <c r="BE1306" i="18"/>
  <c r="BD1306" i="18"/>
  <c r="BC1306" i="18"/>
  <c r="BB1306" i="18"/>
  <c r="BA1306" i="18"/>
  <c r="AZ1306" i="18"/>
  <c r="AY1306" i="18"/>
  <c r="AX1306" i="18"/>
  <c r="AW1306" i="18"/>
  <c r="AV1306" i="18"/>
  <c r="AU1306" i="18"/>
  <c r="AT1306" i="18"/>
  <c r="AS1306" i="18"/>
  <c r="AR1306" i="18"/>
  <c r="AQ1306" i="18"/>
  <c r="AP1306" i="18"/>
  <c r="AO1306" i="18"/>
  <c r="AN1306" i="18"/>
  <c r="AM1306" i="18"/>
  <c r="AL1306" i="18"/>
  <c r="AK1306" i="18"/>
  <c r="AJ1306" i="18"/>
  <c r="AI1306" i="18"/>
  <c r="AH1306" i="18"/>
  <c r="AG1306" i="18"/>
  <c r="AF1306" i="18"/>
  <c r="AE1306" i="18"/>
  <c r="AD1306" i="18"/>
  <c r="AC1306" i="18"/>
  <c r="AB1306" i="18"/>
  <c r="AA1306" i="18"/>
  <c r="Z1306" i="18"/>
  <c r="Y1306" i="18"/>
  <c r="X1306" i="18"/>
  <c r="W1306" i="18"/>
  <c r="V1306" i="18"/>
  <c r="U1306" i="18"/>
  <c r="T1306" i="18"/>
  <c r="S1306" i="18"/>
  <c r="R1306" i="18"/>
  <c r="Q1306" i="18"/>
  <c r="BI1305" i="18"/>
  <c r="BH1305" i="18"/>
  <c r="BG1305" i="18"/>
  <c r="BF1305" i="18"/>
  <c r="BE1305" i="18"/>
  <c r="BD1305" i="18"/>
  <c r="BC1305" i="18"/>
  <c r="BC1302" i="18"/>
  <c r="BC1303" i="18"/>
  <c r="BC1304" i="18"/>
  <c r="BB1305" i="18"/>
  <c r="BA1305" i="18"/>
  <c r="AZ1305" i="18"/>
  <c r="AY1305" i="18"/>
  <c r="AX1305" i="18"/>
  <c r="AW1305" i="18"/>
  <c r="AV1305" i="18"/>
  <c r="AU1305" i="18"/>
  <c r="AT1305" i="18"/>
  <c r="AS1305" i="18"/>
  <c r="AR1305" i="18"/>
  <c r="AQ1305" i="18"/>
  <c r="AQ1302" i="18"/>
  <c r="AQ1303" i="18"/>
  <c r="AQ1304" i="18"/>
  <c r="AP1305" i="18"/>
  <c r="AO1305" i="18"/>
  <c r="AN1305" i="18"/>
  <c r="AM1305" i="18"/>
  <c r="AL1305" i="18"/>
  <c r="AK1305" i="18"/>
  <c r="AJ1305" i="18"/>
  <c r="AI1305" i="18"/>
  <c r="AH1305" i="18"/>
  <c r="AG1305" i="18"/>
  <c r="AF1305" i="18"/>
  <c r="AE1305" i="18"/>
  <c r="AE1302" i="18"/>
  <c r="AE1303" i="18"/>
  <c r="AE1304" i="18"/>
  <c r="AD1305" i="18"/>
  <c r="AC1305" i="18"/>
  <c r="AB1305" i="18"/>
  <c r="AA1305" i="18"/>
  <c r="Z1305" i="18"/>
  <c r="Y1305" i="18"/>
  <c r="X1305" i="18"/>
  <c r="W1305" i="18"/>
  <c r="V1305" i="18"/>
  <c r="U1305" i="18"/>
  <c r="T1305" i="18"/>
  <c r="S1305" i="18"/>
  <c r="S1302" i="18"/>
  <c r="S1303" i="18"/>
  <c r="S1304" i="18"/>
  <c r="R1305" i="18"/>
  <c r="Q1305" i="18"/>
  <c r="BI1304" i="18"/>
  <c r="BH1304" i="18"/>
  <c r="BG1304" i="18"/>
  <c r="BF1304" i="18"/>
  <c r="BE1304" i="18"/>
  <c r="BD1304" i="18"/>
  <c r="BB1304" i="18"/>
  <c r="BA1304" i="18"/>
  <c r="AZ1304" i="18"/>
  <c r="AZ1302" i="18"/>
  <c r="AZ1303" i="18"/>
  <c r="AY1304" i="18"/>
  <c r="AX1304" i="18"/>
  <c r="AW1304" i="18"/>
  <c r="AV1304" i="18"/>
  <c r="AU1304" i="18"/>
  <c r="AT1304" i="18"/>
  <c r="AS1304" i="18"/>
  <c r="AR1304" i="18"/>
  <c r="AP1304" i="18"/>
  <c r="AO1304" i="18"/>
  <c r="AN1304" i="18"/>
  <c r="AN1302" i="18"/>
  <c r="AN1303" i="18"/>
  <c r="AM1304" i="18"/>
  <c r="AL1304" i="18"/>
  <c r="AK1304" i="18"/>
  <c r="AJ1304" i="18"/>
  <c r="AI1304" i="18"/>
  <c r="AH1304" i="18"/>
  <c r="AG1304" i="18"/>
  <c r="AF1304" i="18"/>
  <c r="AD1304" i="18"/>
  <c r="AC1304" i="18"/>
  <c r="AB1304" i="18"/>
  <c r="AB1302" i="18"/>
  <c r="AB1303" i="18"/>
  <c r="AA1304" i="18"/>
  <c r="Z1304" i="18"/>
  <c r="Y1304" i="18"/>
  <c r="X1304" i="18"/>
  <c r="W1304" i="18"/>
  <c r="V1304" i="18"/>
  <c r="U1304" i="18"/>
  <c r="T1304" i="18"/>
  <c r="R1304" i="18"/>
  <c r="Q1304" i="18"/>
  <c r="BI1303" i="18"/>
  <c r="BI1302" i="18"/>
  <c r="BH1303" i="18"/>
  <c r="BG1303" i="18"/>
  <c r="BF1303" i="18"/>
  <c r="BE1303" i="18"/>
  <c r="BD1303" i="18"/>
  <c r="BB1303" i="18"/>
  <c r="BA1303" i="18"/>
  <c r="AY1303" i="18"/>
  <c r="AX1303" i="18"/>
  <c r="AW1303" i="18"/>
  <c r="AW1302" i="18"/>
  <c r="AV1303" i="18"/>
  <c r="AU1303" i="18"/>
  <c r="AT1303" i="18"/>
  <c r="AS1303" i="18"/>
  <c r="AR1303" i="18"/>
  <c r="AP1303" i="18"/>
  <c r="AO1303" i="18"/>
  <c r="AM1303" i="18"/>
  <c r="AL1303" i="18"/>
  <c r="AK1303" i="18"/>
  <c r="AK1302" i="18"/>
  <c r="AJ1303" i="18"/>
  <c r="AI1303" i="18"/>
  <c r="AH1303" i="18"/>
  <c r="AG1303" i="18"/>
  <c r="AF1303" i="18"/>
  <c r="AD1303" i="18"/>
  <c r="AC1303" i="18"/>
  <c r="AA1303" i="18"/>
  <c r="Z1303" i="18"/>
  <c r="Y1303" i="18"/>
  <c r="Y1302" i="18"/>
  <c r="X1303" i="18"/>
  <c r="W1303" i="18"/>
  <c r="V1303" i="18"/>
  <c r="U1303" i="18"/>
  <c r="T1303" i="18"/>
  <c r="R1303" i="18"/>
  <c r="Q1303" i="18"/>
  <c r="BH1302" i="18"/>
  <c r="BG1302" i="18"/>
  <c r="BF1302" i="18"/>
  <c r="BE1302" i="18"/>
  <c r="BD1302" i="18"/>
  <c r="BB1302" i="18"/>
  <c r="BA1302" i="18"/>
  <c r="AY1302" i="18"/>
  <c r="AX1302" i="18"/>
  <c r="AV1302" i="18"/>
  <c r="AU1302" i="18"/>
  <c r="AT1302" i="18"/>
  <c r="AS1302" i="18"/>
  <c r="AR1302" i="18"/>
  <c r="AP1302" i="18"/>
  <c r="AO1302" i="18"/>
  <c r="AM1302" i="18"/>
  <c r="AL1302" i="18"/>
  <c r="AJ1302" i="18"/>
  <c r="AI1302" i="18"/>
  <c r="AH1302" i="18"/>
  <c r="AG1302" i="18"/>
  <c r="AF1302" i="18"/>
  <c r="AD1302" i="18"/>
  <c r="AC1302" i="18"/>
  <c r="AA1302" i="18"/>
  <c r="Z1302" i="18"/>
  <c r="X1302" i="18"/>
  <c r="W1302" i="18"/>
  <c r="V1302" i="18"/>
  <c r="U1302" i="18"/>
  <c r="T1302" i="18"/>
  <c r="R1302" i="18"/>
  <c r="Q1302" i="18"/>
  <c r="BI1298" i="18"/>
  <c r="BH1298" i="18"/>
  <c r="BG1298" i="18"/>
  <c r="BF1298" i="18"/>
  <c r="BE1298" i="18"/>
  <c r="BD1298" i="18"/>
  <c r="BC1298" i="18"/>
  <c r="BB1298" i="18"/>
  <c r="BA1298" i="18"/>
  <c r="AZ1298" i="18"/>
  <c r="AY1298" i="18"/>
  <c r="AX1298" i="18"/>
  <c r="AW1298" i="18"/>
  <c r="AV1298" i="18"/>
  <c r="AU1298" i="18"/>
  <c r="AT1298" i="18"/>
  <c r="AS1298" i="18"/>
  <c r="AR1298" i="18"/>
  <c r="AQ1298" i="18"/>
  <c r="AP1298" i="18"/>
  <c r="AO1298" i="18"/>
  <c r="AN1298" i="18"/>
  <c r="AM1298" i="18"/>
  <c r="AL1298" i="18"/>
  <c r="AK1298" i="18"/>
  <c r="AJ1298" i="18"/>
  <c r="AI1298" i="18"/>
  <c r="AH1298" i="18"/>
  <c r="AG1298" i="18"/>
  <c r="AF1298" i="18"/>
  <c r="AE1298" i="18"/>
  <c r="AD1298" i="18"/>
  <c r="AC1298" i="18"/>
  <c r="AB1298" i="18"/>
  <c r="AA1298" i="18"/>
  <c r="Z1298" i="18"/>
  <c r="Y1298" i="18"/>
  <c r="X1298" i="18"/>
  <c r="W1298" i="18"/>
  <c r="V1298" i="18"/>
  <c r="U1298" i="18"/>
  <c r="T1298" i="18"/>
  <c r="S1298" i="18"/>
  <c r="R1298" i="18"/>
  <c r="Q1298" i="18"/>
  <c r="BI1297" i="18"/>
  <c r="BH1297" i="18"/>
  <c r="BG1297" i="18"/>
  <c r="BF1297" i="18"/>
  <c r="BE1297" i="18"/>
  <c r="BD1297" i="18"/>
  <c r="BC1297" i="18"/>
  <c r="BB1297" i="18"/>
  <c r="BA1297" i="18"/>
  <c r="AZ1297" i="18"/>
  <c r="AY1297" i="18"/>
  <c r="AX1297" i="18"/>
  <c r="AW1297" i="18"/>
  <c r="AV1297" i="18"/>
  <c r="AU1297" i="18"/>
  <c r="AT1297" i="18"/>
  <c r="AS1297" i="18"/>
  <c r="AR1297" i="18"/>
  <c r="AQ1297" i="18"/>
  <c r="AP1297" i="18"/>
  <c r="AO1297" i="18"/>
  <c r="AN1297" i="18"/>
  <c r="AM1297" i="18"/>
  <c r="AL1297" i="18"/>
  <c r="AK1297" i="18"/>
  <c r="AJ1297" i="18"/>
  <c r="AI1297" i="18"/>
  <c r="AH1297" i="18"/>
  <c r="AG1297" i="18"/>
  <c r="AF1297" i="18"/>
  <c r="AE1297" i="18"/>
  <c r="AD1297" i="18"/>
  <c r="AC1297" i="18"/>
  <c r="AB1297" i="18"/>
  <c r="AA1297" i="18"/>
  <c r="Z1297" i="18"/>
  <c r="Y1297" i="18"/>
  <c r="X1297" i="18"/>
  <c r="W1297" i="18"/>
  <c r="V1297" i="18"/>
  <c r="U1297" i="18"/>
  <c r="T1297" i="18"/>
  <c r="S1297" i="18"/>
  <c r="R1297" i="18"/>
  <c r="Q1297" i="18"/>
  <c r="BI1296" i="18"/>
  <c r="BH1296" i="18"/>
  <c r="BG1296" i="18"/>
  <c r="BF1296" i="18"/>
  <c r="BE1296" i="18"/>
  <c r="BD1296" i="18"/>
  <c r="BC1296" i="18"/>
  <c r="BB1296" i="18"/>
  <c r="BA1296" i="18"/>
  <c r="AZ1296" i="18"/>
  <c r="AY1296" i="18"/>
  <c r="AX1296" i="18"/>
  <c r="AW1296" i="18"/>
  <c r="AV1296" i="18"/>
  <c r="AU1296" i="18"/>
  <c r="AT1296" i="18"/>
  <c r="AS1296" i="18"/>
  <c r="AR1296" i="18"/>
  <c r="AQ1296" i="18"/>
  <c r="AP1296" i="18"/>
  <c r="AO1296" i="18"/>
  <c r="AN1296" i="18"/>
  <c r="AM1296" i="18"/>
  <c r="AL1296" i="18"/>
  <c r="AK1296" i="18"/>
  <c r="AJ1296" i="18"/>
  <c r="AI1296" i="18"/>
  <c r="AH1296" i="18"/>
  <c r="AG1296" i="18"/>
  <c r="AF1296" i="18"/>
  <c r="AE1296" i="18"/>
  <c r="AD1296" i="18"/>
  <c r="AC1296" i="18"/>
  <c r="AB1296" i="18"/>
  <c r="AA1296" i="18"/>
  <c r="Z1296" i="18"/>
  <c r="Y1296" i="18"/>
  <c r="X1296" i="18"/>
  <c r="W1296" i="18"/>
  <c r="V1296" i="18"/>
  <c r="U1296" i="18"/>
  <c r="T1296" i="18"/>
  <c r="S1296" i="18"/>
  <c r="R1296" i="18"/>
  <c r="Q1296" i="18"/>
  <c r="BI1295" i="18"/>
  <c r="BH1295" i="18"/>
  <c r="BG1295" i="18"/>
  <c r="BF1295" i="18"/>
  <c r="BE1295" i="18"/>
  <c r="BD1295" i="18"/>
  <c r="BC1295" i="18"/>
  <c r="BB1295" i="18"/>
  <c r="BA1295" i="18"/>
  <c r="AZ1295" i="18"/>
  <c r="AY1295" i="18"/>
  <c r="AX1295" i="18"/>
  <c r="AW1295" i="18"/>
  <c r="AV1295" i="18"/>
  <c r="AU1295" i="18"/>
  <c r="AT1295" i="18"/>
  <c r="AS1295" i="18"/>
  <c r="AR1295" i="18"/>
  <c r="AQ1295" i="18"/>
  <c r="AP1295" i="18"/>
  <c r="AO1295" i="18"/>
  <c r="AN1295" i="18"/>
  <c r="AM1295" i="18"/>
  <c r="AL1295" i="18"/>
  <c r="AK1295" i="18"/>
  <c r="AJ1295" i="18"/>
  <c r="AI1295" i="18"/>
  <c r="AH1295" i="18"/>
  <c r="AG1295" i="18"/>
  <c r="AF1295" i="18"/>
  <c r="AE1295" i="18"/>
  <c r="AD1295" i="18"/>
  <c r="AC1295" i="18"/>
  <c r="AB1295" i="18"/>
  <c r="AA1295" i="18"/>
  <c r="Z1295" i="18"/>
  <c r="Y1295" i="18"/>
  <c r="X1295" i="18"/>
  <c r="W1295" i="18"/>
  <c r="V1295" i="18"/>
  <c r="U1295" i="18"/>
  <c r="T1295" i="18"/>
  <c r="S1295" i="18"/>
  <c r="R1295" i="18"/>
  <c r="Q1295" i="18"/>
  <c r="BI1294" i="18"/>
  <c r="BH1294" i="18"/>
  <c r="BG1294" i="18"/>
  <c r="BF1294" i="18"/>
  <c r="BE1294" i="18"/>
  <c r="BD1294" i="18"/>
  <c r="BC1294" i="18"/>
  <c r="BB1294" i="18"/>
  <c r="BA1294" i="18"/>
  <c r="AZ1294" i="18"/>
  <c r="AY1294" i="18"/>
  <c r="AX1294" i="18"/>
  <c r="AW1294" i="18"/>
  <c r="AV1294" i="18"/>
  <c r="AU1294" i="18"/>
  <c r="AT1294" i="18"/>
  <c r="AS1294" i="18"/>
  <c r="AR1294" i="18"/>
  <c r="AQ1294" i="18"/>
  <c r="AP1294" i="18"/>
  <c r="AO1294" i="18"/>
  <c r="AN1294" i="18"/>
  <c r="AM1294" i="18"/>
  <c r="AL1294" i="18"/>
  <c r="AK1294" i="18"/>
  <c r="AJ1294" i="18"/>
  <c r="AI1294" i="18"/>
  <c r="AH1294" i="18"/>
  <c r="AG1294" i="18"/>
  <c r="AF1294" i="18"/>
  <c r="AE1294" i="18"/>
  <c r="AD1294" i="18"/>
  <c r="AC1294" i="18"/>
  <c r="AB1294" i="18"/>
  <c r="AA1294" i="18"/>
  <c r="Z1294" i="18"/>
  <c r="Y1294" i="18"/>
  <c r="X1294" i="18"/>
  <c r="W1294" i="18"/>
  <c r="V1294" i="18"/>
  <c r="U1294" i="18"/>
  <c r="T1294" i="18"/>
  <c r="S1294" i="18"/>
  <c r="R1294" i="18"/>
  <c r="Q1294" i="18"/>
  <c r="BI1293" i="18"/>
  <c r="BH1293" i="18"/>
  <c r="BG1293" i="18"/>
  <c r="BF1293" i="18"/>
  <c r="BE1293" i="18"/>
  <c r="BD1293" i="18"/>
  <c r="BC1293" i="18"/>
  <c r="BB1293" i="18"/>
  <c r="BA1293" i="18"/>
  <c r="AZ1293" i="18"/>
  <c r="AY1293" i="18"/>
  <c r="AX1293" i="18"/>
  <c r="AW1293" i="18"/>
  <c r="AV1293" i="18"/>
  <c r="AU1293" i="18"/>
  <c r="AT1293" i="18"/>
  <c r="AS1293" i="18"/>
  <c r="AR1293" i="18"/>
  <c r="AQ1293" i="18"/>
  <c r="AP1293" i="18"/>
  <c r="AO1293" i="18"/>
  <c r="AN1293" i="18"/>
  <c r="AM1293" i="18"/>
  <c r="AL1293" i="18"/>
  <c r="AK1293" i="18"/>
  <c r="AJ1293" i="18"/>
  <c r="AI1293" i="18"/>
  <c r="AH1293" i="18"/>
  <c r="AG1293" i="18"/>
  <c r="AF1293" i="18"/>
  <c r="AE1293" i="18"/>
  <c r="AD1293" i="18"/>
  <c r="AC1293" i="18"/>
  <c r="AB1293" i="18"/>
  <c r="AA1293" i="18"/>
  <c r="Z1293" i="18"/>
  <c r="Y1293" i="18"/>
  <c r="X1293" i="18"/>
  <c r="W1293" i="18"/>
  <c r="V1293" i="18"/>
  <c r="U1293" i="18"/>
  <c r="T1293" i="18"/>
  <c r="S1293" i="18"/>
  <c r="R1293" i="18"/>
  <c r="Q1293" i="18"/>
  <c r="BI1292" i="18"/>
  <c r="BI1289" i="18"/>
  <c r="BI1290" i="18"/>
  <c r="BI1291" i="18"/>
  <c r="BH1292" i="18"/>
  <c r="BG1292" i="18"/>
  <c r="BF1292" i="18"/>
  <c r="BE1292" i="18"/>
  <c r="BD1292" i="18"/>
  <c r="BC1292" i="18"/>
  <c r="BB1292" i="18"/>
  <c r="BA1292" i="18"/>
  <c r="AZ1292" i="18"/>
  <c r="AY1292" i="18"/>
  <c r="AX1292" i="18"/>
  <c r="AW1292" i="18"/>
  <c r="AW1289" i="18"/>
  <c r="AW1290" i="18"/>
  <c r="AW1291" i="18"/>
  <c r="AV1292" i="18"/>
  <c r="AU1292" i="18"/>
  <c r="AT1292" i="18"/>
  <c r="AS1292" i="18"/>
  <c r="AR1292" i="18"/>
  <c r="AQ1292" i="18"/>
  <c r="AP1292" i="18"/>
  <c r="AO1292" i="18"/>
  <c r="AN1292" i="18"/>
  <c r="AM1292" i="18"/>
  <c r="AL1292" i="18"/>
  <c r="AK1292" i="18"/>
  <c r="AK1289" i="18"/>
  <c r="AK1290" i="18"/>
  <c r="AK1291" i="18"/>
  <c r="AJ1292" i="18"/>
  <c r="AI1292" i="18"/>
  <c r="AH1292" i="18"/>
  <c r="AG1292" i="18"/>
  <c r="AF1292" i="18"/>
  <c r="AE1292" i="18"/>
  <c r="AD1292" i="18"/>
  <c r="AC1292" i="18"/>
  <c r="AB1292" i="18"/>
  <c r="AA1292" i="18"/>
  <c r="Z1292" i="18"/>
  <c r="Y1292" i="18"/>
  <c r="Y1289" i="18"/>
  <c r="Y1290" i="18"/>
  <c r="Y1291" i="18"/>
  <c r="X1292" i="18"/>
  <c r="W1292" i="18"/>
  <c r="V1292" i="18"/>
  <c r="U1292" i="18"/>
  <c r="T1292" i="18"/>
  <c r="S1292" i="18"/>
  <c r="R1292" i="18"/>
  <c r="Q1292" i="18"/>
  <c r="BH1291" i="18"/>
  <c r="BG1291" i="18"/>
  <c r="BF1291" i="18"/>
  <c r="BF1289" i="18"/>
  <c r="BF1290" i="18"/>
  <c r="BE1291" i="18"/>
  <c r="BD1291" i="18"/>
  <c r="BC1291" i="18"/>
  <c r="BB1291" i="18"/>
  <c r="BA1291" i="18"/>
  <c r="AZ1291" i="18"/>
  <c r="AY1291" i="18"/>
  <c r="AX1291" i="18"/>
  <c r="AV1291" i="18"/>
  <c r="AU1291" i="18"/>
  <c r="AT1291" i="18"/>
  <c r="AT1289" i="18"/>
  <c r="AT1290" i="18"/>
  <c r="AS1291" i="18"/>
  <c r="AR1291" i="18"/>
  <c r="AQ1291" i="18"/>
  <c r="AP1291" i="18"/>
  <c r="AO1291" i="18"/>
  <c r="AN1291" i="18"/>
  <c r="AM1291" i="18"/>
  <c r="AL1291" i="18"/>
  <c r="AJ1291" i="18"/>
  <c r="AI1291" i="18"/>
  <c r="AH1291" i="18"/>
  <c r="AH1289" i="18"/>
  <c r="AH1290" i="18"/>
  <c r="AG1291" i="18"/>
  <c r="AF1291" i="18"/>
  <c r="AE1291" i="18"/>
  <c r="AD1291" i="18"/>
  <c r="AC1291" i="18"/>
  <c r="AB1291" i="18"/>
  <c r="AA1291" i="18"/>
  <c r="Z1291" i="18"/>
  <c r="X1291" i="18"/>
  <c r="W1291" i="18"/>
  <c r="V1291" i="18"/>
  <c r="V1289" i="18"/>
  <c r="V1290" i="18"/>
  <c r="U1291" i="18"/>
  <c r="T1291" i="18"/>
  <c r="S1291" i="18"/>
  <c r="R1291" i="18"/>
  <c r="Q1291" i="18"/>
  <c r="BH1290" i="18"/>
  <c r="BG1290" i="18"/>
  <c r="BE1290" i="18"/>
  <c r="BD1290" i="18"/>
  <c r="BC1290" i="18"/>
  <c r="BC1289" i="18"/>
  <c r="BB1290" i="18"/>
  <c r="BA1290" i="18"/>
  <c r="AZ1290" i="18"/>
  <c r="AY1290" i="18"/>
  <c r="AX1290" i="18"/>
  <c r="AV1290" i="18"/>
  <c r="AU1290" i="18"/>
  <c r="AS1290" i="18"/>
  <c r="AR1290" i="18"/>
  <c r="AQ1290" i="18"/>
  <c r="AQ1289" i="18"/>
  <c r="AP1290" i="18"/>
  <c r="AO1290" i="18"/>
  <c r="AN1290" i="18"/>
  <c r="AM1290" i="18"/>
  <c r="AL1290" i="18"/>
  <c r="AJ1290" i="18"/>
  <c r="AI1290" i="18"/>
  <c r="AG1290" i="18"/>
  <c r="AF1290" i="18"/>
  <c r="AE1290" i="18"/>
  <c r="AE1289" i="18"/>
  <c r="AD1290" i="18"/>
  <c r="AC1290" i="18"/>
  <c r="AB1290" i="18"/>
  <c r="AA1290" i="18"/>
  <c r="Z1290" i="18"/>
  <c r="X1290" i="18"/>
  <c r="W1290" i="18"/>
  <c r="U1290" i="18"/>
  <c r="T1290" i="18"/>
  <c r="S1290" i="18"/>
  <c r="S1289" i="18"/>
  <c r="R1290" i="18"/>
  <c r="Q1290" i="18"/>
  <c r="BH1289" i="18"/>
  <c r="BG1289" i="18"/>
  <c r="BE1289" i="18"/>
  <c r="BD1289" i="18"/>
  <c r="BB1289" i="18"/>
  <c r="BA1289" i="18"/>
  <c r="AZ1289" i="18"/>
  <c r="AY1289" i="18"/>
  <c r="AX1289" i="18"/>
  <c r="AV1289" i="18"/>
  <c r="AU1289" i="18"/>
  <c r="AS1289" i="18"/>
  <c r="AR1289" i="18"/>
  <c r="AP1289" i="18"/>
  <c r="AO1289" i="18"/>
  <c r="AN1289" i="18"/>
  <c r="AM1289" i="18"/>
  <c r="AL1289" i="18"/>
  <c r="AJ1289" i="18"/>
  <c r="AI1289" i="18"/>
  <c r="AG1289" i="18"/>
  <c r="AF1289" i="18"/>
  <c r="AD1289" i="18"/>
  <c r="AC1289" i="18"/>
  <c r="AB1289" i="18"/>
  <c r="AA1289" i="18"/>
  <c r="Z1289" i="18"/>
  <c r="X1289" i="18"/>
  <c r="W1289" i="18"/>
  <c r="U1289" i="18"/>
  <c r="T1289" i="18"/>
  <c r="R1289" i="18"/>
  <c r="Q1289" i="18"/>
  <c r="BI1285" i="18"/>
  <c r="BH1285" i="18"/>
  <c r="BG1285" i="18"/>
  <c r="BF1285" i="18"/>
  <c r="BE1285" i="18"/>
  <c r="BD1285" i="18"/>
  <c r="BC1285" i="18"/>
  <c r="BB1285" i="18"/>
  <c r="BA1285" i="18"/>
  <c r="AZ1285" i="18"/>
  <c r="AY1285" i="18"/>
  <c r="AX1285" i="18"/>
  <c r="AW1285" i="18"/>
  <c r="AV1285" i="18"/>
  <c r="AU1285" i="18"/>
  <c r="AT1285" i="18"/>
  <c r="AS1285" i="18"/>
  <c r="AR1285" i="18"/>
  <c r="AQ1285" i="18"/>
  <c r="AP1285" i="18"/>
  <c r="AO1285" i="18"/>
  <c r="AN1285" i="18"/>
  <c r="AM1285" i="18"/>
  <c r="AL1285" i="18"/>
  <c r="AK1285" i="18"/>
  <c r="AJ1285" i="18"/>
  <c r="AI1285" i="18"/>
  <c r="AH1285" i="18"/>
  <c r="AG1285" i="18"/>
  <c r="AF1285" i="18"/>
  <c r="AE1285" i="18"/>
  <c r="AD1285" i="18"/>
  <c r="AC1285" i="18"/>
  <c r="AB1285" i="18"/>
  <c r="AA1285" i="18"/>
  <c r="Z1285" i="18"/>
  <c r="Y1285" i="18"/>
  <c r="X1285" i="18"/>
  <c r="W1285" i="18"/>
  <c r="V1285" i="18"/>
  <c r="U1285" i="18"/>
  <c r="T1285" i="18"/>
  <c r="S1285" i="18"/>
  <c r="R1285" i="18"/>
  <c r="Q1285" i="18"/>
  <c r="BI1284" i="18"/>
  <c r="BH1284" i="18"/>
  <c r="BG1284" i="18"/>
  <c r="BF1284" i="18"/>
  <c r="BE1284" i="18"/>
  <c r="BD1284" i="18"/>
  <c r="BC1284" i="18"/>
  <c r="BB1284" i="18"/>
  <c r="BA1284" i="18"/>
  <c r="AZ1284" i="18"/>
  <c r="AY1284" i="18"/>
  <c r="AX1284" i="18"/>
  <c r="AW1284" i="18"/>
  <c r="AV1284" i="18"/>
  <c r="AU1284" i="18"/>
  <c r="AT1284" i="18"/>
  <c r="AS1284" i="18"/>
  <c r="AR1284" i="18"/>
  <c r="AQ1284" i="18"/>
  <c r="AP1284" i="18"/>
  <c r="AO1284" i="18"/>
  <c r="AN1284" i="18"/>
  <c r="AM1284" i="18"/>
  <c r="AL1284" i="18"/>
  <c r="AK1284" i="18"/>
  <c r="AJ1284" i="18"/>
  <c r="AI1284" i="18"/>
  <c r="AH1284" i="18"/>
  <c r="AG1284" i="18"/>
  <c r="AF1284" i="18"/>
  <c r="AE1284" i="18"/>
  <c r="AD1284" i="18"/>
  <c r="AC1284" i="18"/>
  <c r="AB1284" i="18"/>
  <c r="AA1284" i="18"/>
  <c r="Z1284" i="18"/>
  <c r="Y1284" i="18"/>
  <c r="X1284" i="18"/>
  <c r="W1284" i="18"/>
  <c r="V1284" i="18"/>
  <c r="U1284" i="18"/>
  <c r="T1284" i="18"/>
  <c r="S1284" i="18"/>
  <c r="R1284" i="18"/>
  <c r="Q1284" i="18"/>
  <c r="BI1283" i="18"/>
  <c r="BH1283" i="18"/>
  <c r="BG1283" i="18"/>
  <c r="BF1283" i="18"/>
  <c r="BE1283" i="18"/>
  <c r="BD1283" i="18"/>
  <c r="BC1283" i="18"/>
  <c r="BB1283" i="18"/>
  <c r="BA1283" i="18"/>
  <c r="AZ1283" i="18"/>
  <c r="AY1283" i="18"/>
  <c r="AX1283" i="18"/>
  <c r="AW1283" i="18"/>
  <c r="AV1283" i="18"/>
  <c r="AU1283" i="18"/>
  <c r="AT1283" i="18"/>
  <c r="AS1283" i="18"/>
  <c r="AR1283" i="18"/>
  <c r="AQ1283" i="18"/>
  <c r="AP1283" i="18"/>
  <c r="AO1283" i="18"/>
  <c r="AN1283" i="18"/>
  <c r="AM1283" i="18"/>
  <c r="AL1283" i="18"/>
  <c r="AK1283" i="18"/>
  <c r="AJ1283" i="18"/>
  <c r="AI1283" i="18"/>
  <c r="AH1283" i="18"/>
  <c r="AG1283" i="18"/>
  <c r="AF1283" i="18"/>
  <c r="AE1283" i="18"/>
  <c r="AD1283" i="18"/>
  <c r="AC1283" i="18"/>
  <c r="AB1283" i="18"/>
  <c r="AA1283" i="18"/>
  <c r="Z1283" i="18"/>
  <c r="Y1283" i="18"/>
  <c r="X1283" i="18"/>
  <c r="W1283" i="18"/>
  <c r="V1283" i="18"/>
  <c r="U1283" i="18"/>
  <c r="T1283" i="18"/>
  <c r="S1283" i="18"/>
  <c r="R1283" i="18"/>
  <c r="Q1283" i="18"/>
  <c r="BI1282" i="18"/>
  <c r="BH1282" i="18"/>
  <c r="BG1282" i="18"/>
  <c r="BF1282" i="18"/>
  <c r="BE1282" i="18"/>
  <c r="BD1282" i="18"/>
  <c r="BC1282" i="18"/>
  <c r="BB1282" i="18"/>
  <c r="BA1282" i="18"/>
  <c r="AZ1282" i="18"/>
  <c r="AY1282" i="18"/>
  <c r="AX1282" i="18"/>
  <c r="AW1282" i="18"/>
  <c r="AV1282" i="18"/>
  <c r="AU1282" i="18"/>
  <c r="AT1282" i="18"/>
  <c r="AS1282" i="18"/>
  <c r="AR1282" i="18"/>
  <c r="AQ1282" i="18"/>
  <c r="AP1282" i="18"/>
  <c r="AO1282" i="18"/>
  <c r="AN1282" i="18"/>
  <c r="AM1282" i="18"/>
  <c r="AL1282" i="18"/>
  <c r="AK1282" i="18"/>
  <c r="AJ1282" i="18"/>
  <c r="AI1282" i="18"/>
  <c r="AH1282" i="18"/>
  <c r="AG1282" i="18"/>
  <c r="AF1282" i="18"/>
  <c r="AE1282" i="18"/>
  <c r="AD1282" i="18"/>
  <c r="AC1282" i="18"/>
  <c r="AB1282" i="18"/>
  <c r="AA1282" i="18"/>
  <c r="Z1282" i="18"/>
  <c r="Y1282" i="18"/>
  <c r="X1282" i="18"/>
  <c r="W1282" i="18"/>
  <c r="V1282" i="18"/>
  <c r="U1282" i="18"/>
  <c r="T1282" i="18"/>
  <c r="S1282" i="18"/>
  <c r="R1282" i="18"/>
  <c r="Q1282" i="18"/>
  <c r="BI1281" i="18"/>
  <c r="BH1281" i="18"/>
  <c r="BG1281" i="18"/>
  <c r="BF1281" i="18"/>
  <c r="BE1281" i="18"/>
  <c r="BD1281" i="18"/>
  <c r="BC1281" i="18"/>
  <c r="BB1281" i="18"/>
  <c r="BA1281" i="18"/>
  <c r="AZ1281" i="18"/>
  <c r="AY1281" i="18"/>
  <c r="AX1281" i="18"/>
  <c r="AW1281" i="18"/>
  <c r="AV1281" i="18"/>
  <c r="AU1281" i="18"/>
  <c r="AT1281" i="18"/>
  <c r="AS1281" i="18"/>
  <c r="AR1281" i="18"/>
  <c r="AQ1281" i="18"/>
  <c r="AP1281" i="18"/>
  <c r="AO1281" i="18"/>
  <c r="AN1281" i="18"/>
  <c r="AM1281" i="18"/>
  <c r="AL1281" i="18"/>
  <c r="AK1281" i="18"/>
  <c r="AJ1281" i="18"/>
  <c r="AI1281" i="18"/>
  <c r="AH1281" i="18"/>
  <c r="AG1281" i="18"/>
  <c r="AF1281" i="18"/>
  <c r="AE1281" i="18"/>
  <c r="AD1281" i="18"/>
  <c r="AC1281" i="18"/>
  <c r="AB1281" i="18"/>
  <c r="AA1281" i="18"/>
  <c r="Z1281" i="18"/>
  <c r="Y1281" i="18"/>
  <c r="X1281" i="18"/>
  <c r="W1281" i="18"/>
  <c r="V1281" i="18"/>
  <c r="U1281" i="18"/>
  <c r="T1281" i="18"/>
  <c r="S1281" i="18"/>
  <c r="R1281" i="18"/>
  <c r="Q1281" i="18"/>
  <c r="BI1280" i="18"/>
  <c r="BH1280" i="18"/>
  <c r="BG1280" i="18"/>
  <c r="BF1280" i="18"/>
  <c r="BE1280" i="18"/>
  <c r="BD1280" i="18"/>
  <c r="BC1280" i="18"/>
  <c r="BB1280" i="18"/>
  <c r="BA1280" i="18"/>
  <c r="AZ1280" i="18"/>
  <c r="AY1280" i="18"/>
  <c r="AX1280" i="18"/>
  <c r="AW1280" i="18"/>
  <c r="AV1280" i="18"/>
  <c r="AU1280" i="18"/>
  <c r="AT1280" i="18"/>
  <c r="AS1280" i="18"/>
  <c r="AR1280" i="18"/>
  <c r="AQ1280" i="18"/>
  <c r="AP1280" i="18"/>
  <c r="AO1280" i="18"/>
  <c r="AN1280" i="18"/>
  <c r="AM1280" i="18"/>
  <c r="AL1280" i="18"/>
  <c r="AK1280" i="18"/>
  <c r="AJ1280" i="18"/>
  <c r="AI1280" i="18"/>
  <c r="AH1280" i="18"/>
  <c r="AG1280" i="18"/>
  <c r="AF1280" i="18"/>
  <c r="AE1280" i="18"/>
  <c r="AD1280" i="18"/>
  <c r="AC1280" i="18"/>
  <c r="AB1280" i="18"/>
  <c r="AA1280" i="18"/>
  <c r="Z1280" i="18"/>
  <c r="Y1280" i="18"/>
  <c r="X1280" i="18"/>
  <c r="W1280" i="18"/>
  <c r="V1280" i="18"/>
  <c r="U1280" i="18"/>
  <c r="T1280" i="18"/>
  <c r="S1280" i="18"/>
  <c r="R1280" i="18"/>
  <c r="Q1280" i="18"/>
  <c r="BI1279" i="18"/>
  <c r="BH1279" i="18"/>
  <c r="BG1279" i="18"/>
  <c r="BF1279" i="18"/>
  <c r="BE1279" i="18"/>
  <c r="BD1279" i="18"/>
  <c r="BC1279" i="18"/>
  <c r="BC1276" i="18"/>
  <c r="BC1277" i="18"/>
  <c r="BC1278" i="18"/>
  <c r="BB1279" i="18"/>
  <c r="BA1279" i="18"/>
  <c r="AZ1279" i="18"/>
  <c r="AY1279" i="18"/>
  <c r="AX1279" i="18"/>
  <c r="AW1279" i="18"/>
  <c r="AV1279" i="18"/>
  <c r="AU1279" i="18"/>
  <c r="AT1279" i="18"/>
  <c r="AS1279" i="18"/>
  <c r="AR1279" i="18"/>
  <c r="AQ1279" i="18"/>
  <c r="AQ1276" i="18"/>
  <c r="AQ1277" i="18"/>
  <c r="AQ1278" i="18"/>
  <c r="AP1279" i="18"/>
  <c r="AO1279" i="18"/>
  <c r="AN1279" i="18"/>
  <c r="AM1279" i="18"/>
  <c r="AL1279" i="18"/>
  <c r="AK1279" i="18"/>
  <c r="AJ1279" i="18"/>
  <c r="AI1279" i="18"/>
  <c r="AH1279" i="18"/>
  <c r="AG1279" i="18"/>
  <c r="AF1279" i="18"/>
  <c r="AE1279" i="18"/>
  <c r="AE1276" i="18"/>
  <c r="AE1277" i="18"/>
  <c r="AE1278" i="18"/>
  <c r="AD1279" i="18"/>
  <c r="AC1279" i="18"/>
  <c r="AB1279" i="18"/>
  <c r="AA1279" i="18"/>
  <c r="Z1279" i="18"/>
  <c r="Y1279" i="18"/>
  <c r="X1279" i="18"/>
  <c r="W1279" i="18"/>
  <c r="V1279" i="18"/>
  <c r="U1279" i="18"/>
  <c r="T1279" i="18"/>
  <c r="S1279" i="18"/>
  <c r="S1276" i="18"/>
  <c r="S1277" i="18"/>
  <c r="S1278" i="18"/>
  <c r="R1279" i="18"/>
  <c r="Q1279" i="18"/>
  <c r="BI1278" i="18"/>
  <c r="BH1278" i="18"/>
  <c r="BG1278" i="18"/>
  <c r="BF1278" i="18"/>
  <c r="BE1278" i="18"/>
  <c r="BD1278" i="18"/>
  <c r="BB1278" i="18"/>
  <c r="BA1278" i="18"/>
  <c r="AZ1278" i="18"/>
  <c r="AZ1276" i="18"/>
  <c r="AZ1277" i="18"/>
  <c r="AY1278" i="18"/>
  <c r="AX1278" i="18"/>
  <c r="AW1278" i="18"/>
  <c r="AV1278" i="18"/>
  <c r="AU1278" i="18"/>
  <c r="AT1278" i="18"/>
  <c r="AS1278" i="18"/>
  <c r="AR1278" i="18"/>
  <c r="AP1278" i="18"/>
  <c r="AO1278" i="18"/>
  <c r="AN1278" i="18"/>
  <c r="AN1276" i="18"/>
  <c r="AN1277" i="18"/>
  <c r="AM1278" i="18"/>
  <c r="AL1278" i="18"/>
  <c r="AK1278" i="18"/>
  <c r="AJ1278" i="18"/>
  <c r="AI1278" i="18"/>
  <c r="AH1278" i="18"/>
  <c r="AG1278" i="18"/>
  <c r="AF1278" i="18"/>
  <c r="AD1278" i="18"/>
  <c r="AC1278" i="18"/>
  <c r="AB1278" i="18"/>
  <c r="AB1276" i="18"/>
  <c r="AB1277" i="18"/>
  <c r="AA1278" i="18"/>
  <c r="Z1278" i="18"/>
  <c r="Y1278" i="18"/>
  <c r="X1278" i="18"/>
  <c r="W1278" i="18"/>
  <c r="V1278" i="18"/>
  <c r="U1278" i="18"/>
  <c r="T1278" i="18"/>
  <c r="R1278" i="18"/>
  <c r="Q1278" i="18"/>
  <c r="BI1277" i="18"/>
  <c r="BI1276" i="18"/>
  <c r="BH1277" i="18"/>
  <c r="BG1277" i="18"/>
  <c r="BF1277" i="18"/>
  <c r="BE1277" i="18"/>
  <c r="BD1277" i="18"/>
  <c r="BB1277" i="18"/>
  <c r="BA1277" i="18"/>
  <c r="AY1277" i="18"/>
  <c r="AX1277" i="18"/>
  <c r="AW1277" i="18"/>
  <c r="AW1276" i="18"/>
  <c r="AV1277" i="18"/>
  <c r="AU1277" i="18"/>
  <c r="AT1277" i="18"/>
  <c r="AS1277" i="18"/>
  <c r="AR1277" i="18"/>
  <c r="AP1277" i="18"/>
  <c r="AO1277" i="18"/>
  <c r="AM1277" i="18"/>
  <c r="AL1277" i="18"/>
  <c r="AK1277" i="18"/>
  <c r="AK1276" i="18"/>
  <c r="AJ1277" i="18"/>
  <c r="AI1277" i="18"/>
  <c r="AH1277" i="18"/>
  <c r="AG1277" i="18"/>
  <c r="AF1277" i="18"/>
  <c r="AD1277" i="18"/>
  <c r="AC1277" i="18"/>
  <c r="AA1277" i="18"/>
  <c r="Z1277" i="18"/>
  <c r="Y1277" i="18"/>
  <c r="Y1276" i="18"/>
  <c r="X1277" i="18"/>
  <c r="W1277" i="18"/>
  <c r="V1277" i="18"/>
  <c r="U1277" i="18"/>
  <c r="T1277" i="18"/>
  <c r="R1277" i="18"/>
  <c r="Q1277" i="18"/>
  <c r="BH1276" i="18"/>
  <c r="BG1276" i="18"/>
  <c r="BF1276" i="18"/>
  <c r="BE1276" i="18"/>
  <c r="BD1276" i="18"/>
  <c r="BB1276" i="18"/>
  <c r="BA1276" i="18"/>
  <c r="AY1276" i="18"/>
  <c r="AX1276" i="18"/>
  <c r="AV1276" i="18"/>
  <c r="AU1276" i="18"/>
  <c r="AT1276" i="18"/>
  <c r="AS1276" i="18"/>
  <c r="AR1276" i="18"/>
  <c r="AP1276" i="18"/>
  <c r="AO1276" i="18"/>
  <c r="AM1276" i="18"/>
  <c r="AL1276" i="18"/>
  <c r="AJ1276" i="18"/>
  <c r="AI1276" i="18"/>
  <c r="AH1276" i="18"/>
  <c r="AG1276" i="18"/>
  <c r="AF1276" i="18"/>
  <c r="AD1276" i="18"/>
  <c r="AC1276" i="18"/>
  <c r="AA1276" i="18"/>
  <c r="Z1276" i="18"/>
  <c r="X1276" i="18"/>
  <c r="W1276" i="18"/>
  <c r="V1276" i="18"/>
  <c r="U1276" i="18"/>
  <c r="T1276" i="18"/>
  <c r="R1276" i="18"/>
  <c r="Q1276" i="18"/>
  <c r="BI1272" i="18"/>
  <c r="BH1272" i="18"/>
  <c r="BG1272" i="18"/>
  <c r="BF1272" i="18"/>
  <c r="BE1272" i="18"/>
  <c r="BD1272" i="18"/>
  <c r="BC1272" i="18"/>
  <c r="BB1272" i="18"/>
  <c r="BA1272" i="18"/>
  <c r="AZ1272" i="18"/>
  <c r="AY1272" i="18"/>
  <c r="AX1272" i="18"/>
  <c r="AW1272" i="18"/>
  <c r="AV1272" i="18"/>
  <c r="AU1272" i="18"/>
  <c r="AT1272" i="18"/>
  <c r="AS1272" i="18"/>
  <c r="AR1272" i="18"/>
  <c r="AQ1272" i="18"/>
  <c r="AP1272" i="18"/>
  <c r="AO1272" i="18"/>
  <c r="AN1272" i="18"/>
  <c r="AM1272" i="18"/>
  <c r="AL1272" i="18"/>
  <c r="AK1272" i="18"/>
  <c r="AJ1272" i="18"/>
  <c r="AI1272" i="18"/>
  <c r="AH1272" i="18"/>
  <c r="AG1272" i="18"/>
  <c r="AF1272" i="18"/>
  <c r="AE1272" i="18"/>
  <c r="AD1272" i="18"/>
  <c r="AC1272" i="18"/>
  <c r="AB1272" i="18"/>
  <c r="AA1272" i="18"/>
  <c r="Z1272" i="18"/>
  <c r="Y1272" i="18"/>
  <c r="X1272" i="18"/>
  <c r="W1272" i="18"/>
  <c r="V1272" i="18"/>
  <c r="U1272" i="18"/>
  <c r="T1272" i="18"/>
  <c r="S1272" i="18"/>
  <c r="R1272" i="18"/>
  <c r="Q1272" i="18"/>
  <c r="BI1271" i="18"/>
  <c r="BH1271" i="18"/>
  <c r="BG1271" i="18"/>
  <c r="BF1271" i="18"/>
  <c r="BE1271" i="18"/>
  <c r="BD1271" i="18"/>
  <c r="BC1271" i="18"/>
  <c r="BB1271" i="18"/>
  <c r="BA1271" i="18"/>
  <c r="AZ1271" i="18"/>
  <c r="AY1271" i="18"/>
  <c r="AX1271" i="18"/>
  <c r="AW1271" i="18"/>
  <c r="AV1271" i="18"/>
  <c r="AU1271" i="18"/>
  <c r="AT1271" i="18"/>
  <c r="AS1271" i="18"/>
  <c r="AR1271" i="18"/>
  <c r="AQ1271" i="18"/>
  <c r="AP1271" i="18"/>
  <c r="AO1271" i="18"/>
  <c r="AN1271" i="18"/>
  <c r="AM1271" i="18"/>
  <c r="AL1271" i="18"/>
  <c r="AK1271" i="18"/>
  <c r="AJ1271" i="18"/>
  <c r="AI1271" i="18"/>
  <c r="AH1271" i="18"/>
  <c r="AG1271" i="18"/>
  <c r="AF1271" i="18"/>
  <c r="AE1271" i="18"/>
  <c r="AD1271" i="18"/>
  <c r="AC1271" i="18"/>
  <c r="AB1271" i="18"/>
  <c r="AA1271" i="18"/>
  <c r="Z1271" i="18"/>
  <c r="Y1271" i="18"/>
  <c r="X1271" i="18"/>
  <c r="W1271" i="18"/>
  <c r="V1271" i="18"/>
  <c r="U1271" i="18"/>
  <c r="T1271" i="18"/>
  <c r="S1271" i="18"/>
  <c r="R1271" i="18"/>
  <c r="Q1271" i="18"/>
  <c r="BI1270" i="18"/>
  <c r="BH1270" i="18"/>
  <c r="BG1270" i="18"/>
  <c r="BF1270" i="18"/>
  <c r="BE1270" i="18"/>
  <c r="BD1270" i="18"/>
  <c r="BC1270" i="18"/>
  <c r="BB1270" i="18"/>
  <c r="BA1270" i="18"/>
  <c r="AZ1270" i="18"/>
  <c r="AY1270" i="18"/>
  <c r="AX1270" i="18"/>
  <c r="AW1270" i="18"/>
  <c r="AV1270" i="18"/>
  <c r="AU1270" i="18"/>
  <c r="AT1270" i="18"/>
  <c r="AS1270" i="18"/>
  <c r="AR1270" i="18"/>
  <c r="AQ1270" i="18"/>
  <c r="AP1270" i="18"/>
  <c r="AO1270" i="18"/>
  <c r="AN1270" i="18"/>
  <c r="AM1270" i="18"/>
  <c r="AL1270" i="18"/>
  <c r="AK1270" i="18"/>
  <c r="AJ1270" i="18"/>
  <c r="AI1270" i="18"/>
  <c r="AH1270" i="18"/>
  <c r="AG1270" i="18"/>
  <c r="AF1270" i="18"/>
  <c r="AE1270" i="18"/>
  <c r="AD1270" i="18"/>
  <c r="AC1270" i="18"/>
  <c r="AB1270" i="18"/>
  <c r="AA1270" i="18"/>
  <c r="Z1270" i="18"/>
  <c r="Y1270" i="18"/>
  <c r="X1270" i="18"/>
  <c r="W1270" i="18"/>
  <c r="V1270" i="18"/>
  <c r="U1270" i="18"/>
  <c r="T1270" i="18"/>
  <c r="S1270" i="18"/>
  <c r="R1270" i="18"/>
  <c r="Q1270" i="18"/>
  <c r="BI1269" i="18"/>
  <c r="BH1269" i="18"/>
  <c r="BG1269" i="18"/>
  <c r="BF1269" i="18"/>
  <c r="BE1269" i="18"/>
  <c r="BD1269" i="18"/>
  <c r="BC1269" i="18"/>
  <c r="BB1269" i="18"/>
  <c r="BA1269" i="18"/>
  <c r="AZ1269" i="18"/>
  <c r="AY1269" i="18"/>
  <c r="AX1269" i="18"/>
  <c r="AW1269" i="18"/>
  <c r="AV1269" i="18"/>
  <c r="AU1269" i="18"/>
  <c r="AT1269" i="18"/>
  <c r="AS1269" i="18"/>
  <c r="AR1269" i="18"/>
  <c r="AQ1269" i="18"/>
  <c r="AP1269" i="18"/>
  <c r="AO1269" i="18"/>
  <c r="AN1269" i="18"/>
  <c r="AM1269" i="18"/>
  <c r="AL1269" i="18"/>
  <c r="AK1269" i="18"/>
  <c r="AJ1269" i="18"/>
  <c r="AI1269" i="18"/>
  <c r="AH1269" i="18"/>
  <c r="AG1269" i="18"/>
  <c r="AF1269" i="18"/>
  <c r="AE1269" i="18"/>
  <c r="AD1269" i="18"/>
  <c r="AC1269" i="18"/>
  <c r="AB1269" i="18"/>
  <c r="AA1269" i="18"/>
  <c r="Z1269" i="18"/>
  <c r="Y1269" i="18"/>
  <c r="X1269" i="18"/>
  <c r="W1269" i="18"/>
  <c r="V1269" i="18"/>
  <c r="U1269" i="18"/>
  <c r="T1269" i="18"/>
  <c r="S1269" i="18"/>
  <c r="R1269" i="18"/>
  <c r="Q1269" i="18"/>
  <c r="BI1268" i="18"/>
  <c r="BH1268" i="18"/>
  <c r="BG1268" i="18"/>
  <c r="BF1268" i="18"/>
  <c r="BE1268" i="18"/>
  <c r="BD1268" i="18"/>
  <c r="BC1268" i="18"/>
  <c r="BB1268" i="18"/>
  <c r="BA1268" i="18"/>
  <c r="AZ1268" i="18"/>
  <c r="AY1268" i="18"/>
  <c r="AX1268" i="18"/>
  <c r="AW1268" i="18"/>
  <c r="AV1268" i="18"/>
  <c r="AU1268" i="18"/>
  <c r="AT1268" i="18"/>
  <c r="AS1268" i="18"/>
  <c r="AR1268" i="18"/>
  <c r="AQ1268" i="18"/>
  <c r="AP1268" i="18"/>
  <c r="AO1268" i="18"/>
  <c r="AN1268" i="18"/>
  <c r="AM1268" i="18"/>
  <c r="AL1268" i="18"/>
  <c r="AK1268" i="18"/>
  <c r="AJ1268" i="18"/>
  <c r="AI1268" i="18"/>
  <c r="AH1268" i="18"/>
  <c r="AG1268" i="18"/>
  <c r="AF1268" i="18"/>
  <c r="AE1268" i="18"/>
  <c r="AD1268" i="18"/>
  <c r="AC1268" i="18"/>
  <c r="AB1268" i="18"/>
  <c r="AA1268" i="18"/>
  <c r="Z1268" i="18"/>
  <c r="Y1268" i="18"/>
  <c r="X1268" i="18"/>
  <c r="W1268" i="18"/>
  <c r="V1268" i="18"/>
  <c r="U1268" i="18"/>
  <c r="T1268" i="18"/>
  <c r="S1268" i="18"/>
  <c r="R1268" i="18"/>
  <c r="Q1268" i="18"/>
  <c r="BI1267" i="18"/>
  <c r="BH1267" i="18"/>
  <c r="BG1267" i="18"/>
  <c r="BF1267" i="18"/>
  <c r="BE1267" i="18"/>
  <c r="BD1267" i="18"/>
  <c r="BC1267" i="18"/>
  <c r="BB1267" i="18"/>
  <c r="BA1267" i="18"/>
  <c r="AZ1267" i="18"/>
  <c r="AY1267" i="18"/>
  <c r="AX1267" i="18"/>
  <c r="AW1267" i="18"/>
  <c r="AV1267" i="18"/>
  <c r="AU1267" i="18"/>
  <c r="AT1267" i="18"/>
  <c r="AS1267" i="18"/>
  <c r="AR1267" i="18"/>
  <c r="AQ1267" i="18"/>
  <c r="AP1267" i="18"/>
  <c r="AO1267" i="18"/>
  <c r="AN1267" i="18"/>
  <c r="AM1267" i="18"/>
  <c r="AL1267" i="18"/>
  <c r="AK1267" i="18"/>
  <c r="AJ1267" i="18"/>
  <c r="AI1267" i="18"/>
  <c r="AH1267" i="18"/>
  <c r="AG1267" i="18"/>
  <c r="AF1267" i="18"/>
  <c r="AE1267" i="18"/>
  <c r="AD1267" i="18"/>
  <c r="AC1267" i="18"/>
  <c r="AB1267" i="18"/>
  <c r="AA1267" i="18"/>
  <c r="Z1267" i="18"/>
  <c r="Y1267" i="18"/>
  <c r="X1267" i="18"/>
  <c r="W1267" i="18"/>
  <c r="V1267" i="18"/>
  <c r="U1267" i="18"/>
  <c r="T1267" i="18"/>
  <c r="S1267" i="18"/>
  <c r="R1267" i="18"/>
  <c r="Q1267" i="18"/>
  <c r="BI1266" i="18"/>
  <c r="BI1263" i="18"/>
  <c r="BI1264" i="18"/>
  <c r="BI1265" i="18"/>
  <c r="BH1266" i="18"/>
  <c r="BG1266" i="18"/>
  <c r="BF1266" i="18"/>
  <c r="BE1266" i="18"/>
  <c r="BD1266" i="18"/>
  <c r="BC1266" i="18"/>
  <c r="BB1266" i="18"/>
  <c r="BA1266" i="18"/>
  <c r="AZ1266" i="18"/>
  <c r="AY1266" i="18"/>
  <c r="AX1266" i="18"/>
  <c r="AW1266" i="18"/>
  <c r="AW1263" i="18"/>
  <c r="AW1264" i="18"/>
  <c r="AW1265" i="18"/>
  <c r="AV1266" i="18"/>
  <c r="AU1266" i="18"/>
  <c r="AT1266" i="18"/>
  <c r="AS1266" i="18"/>
  <c r="AR1266" i="18"/>
  <c r="AQ1266" i="18"/>
  <c r="AP1266" i="18"/>
  <c r="AO1266" i="18"/>
  <c r="AN1266" i="18"/>
  <c r="AM1266" i="18"/>
  <c r="AL1266" i="18"/>
  <c r="AK1266" i="18"/>
  <c r="AK1263" i="18"/>
  <c r="AK1264" i="18"/>
  <c r="AK1265" i="18"/>
  <c r="AJ1266" i="18"/>
  <c r="AI1266" i="18"/>
  <c r="AH1266" i="18"/>
  <c r="AG1266" i="18"/>
  <c r="AF1266" i="18"/>
  <c r="AE1266" i="18"/>
  <c r="AD1266" i="18"/>
  <c r="AC1266" i="18"/>
  <c r="AB1266" i="18"/>
  <c r="AA1266" i="18"/>
  <c r="Z1266" i="18"/>
  <c r="Y1266" i="18"/>
  <c r="Y1263" i="18"/>
  <c r="Y1264" i="18"/>
  <c r="Y1265" i="18"/>
  <c r="X1266" i="18"/>
  <c r="W1266" i="18"/>
  <c r="V1266" i="18"/>
  <c r="U1266" i="18"/>
  <c r="T1266" i="18"/>
  <c r="S1266" i="18"/>
  <c r="R1266" i="18"/>
  <c r="Q1266" i="18"/>
  <c r="BH1265" i="18"/>
  <c r="BG1265" i="18"/>
  <c r="BF1265" i="18"/>
  <c r="BF1263" i="18"/>
  <c r="BF1264" i="18"/>
  <c r="BE1265" i="18"/>
  <c r="BD1265" i="18"/>
  <c r="BC1265" i="18"/>
  <c r="BB1265" i="18"/>
  <c r="BA1265" i="18"/>
  <c r="AZ1265" i="18"/>
  <c r="AY1265" i="18"/>
  <c r="AX1265" i="18"/>
  <c r="AV1265" i="18"/>
  <c r="AU1265" i="18"/>
  <c r="AT1265" i="18"/>
  <c r="AT1263" i="18"/>
  <c r="AT1264" i="18"/>
  <c r="AS1265" i="18"/>
  <c r="AR1265" i="18"/>
  <c r="AQ1265" i="18"/>
  <c r="AP1265" i="18"/>
  <c r="AO1265" i="18"/>
  <c r="AN1265" i="18"/>
  <c r="AM1265" i="18"/>
  <c r="AL1265" i="18"/>
  <c r="AJ1265" i="18"/>
  <c r="AI1265" i="18"/>
  <c r="AH1265" i="18"/>
  <c r="AH1263" i="18"/>
  <c r="AH1264" i="18"/>
  <c r="AG1265" i="18"/>
  <c r="AF1265" i="18"/>
  <c r="AE1265" i="18"/>
  <c r="AD1265" i="18"/>
  <c r="AC1265" i="18"/>
  <c r="AB1265" i="18"/>
  <c r="AA1265" i="18"/>
  <c r="Z1265" i="18"/>
  <c r="X1265" i="18"/>
  <c r="W1265" i="18"/>
  <c r="V1265" i="18"/>
  <c r="V1263" i="18"/>
  <c r="V1264" i="18"/>
  <c r="U1265" i="18"/>
  <c r="T1265" i="18"/>
  <c r="S1265" i="18"/>
  <c r="R1265" i="18"/>
  <c r="Q1265" i="18"/>
  <c r="BH1264" i="18"/>
  <c r="BG1264" i="18"/>
  <c r="BE1264" i="18"/>
  <c r="BD1264" i="18"/>
  <c r="BC1264" i="18"/>
  <c r="BC1263" i="18"/>
  <c r="BB1264" i="18"/>
  <c r="BA1264" i="18"/>
  <c r="AZ1264" i="18"/>
  <c r="AY1264" i="18"/>
  <c r="AX1264" i="18"/>
  <c r="AV1264" i="18"/>
  <c r="AU1264" i="18"/>
  <c r="AS1264" i="18"/>
  <c r="AR1264" i="18"/>
  <c r="AQ1264" i="18"/>
  <c r="AQ1263" i="18"/>
  <c r="AP1264" i="18"/>
  <c r="AO1264" i="18"/>
  <c r="AN1264" i="18"/>
  <c r="AM1264" i="18"/>
  <c r="AL1264" i="18"/>
  <c r="AJ1264" i="18"/>
  <c r="AI1264" i="18"/>
  <c r="AG1264" i="18"/>
  <c r="AF1264" i="18"/>
  <c r="AE1264" i="18"/>
  <c r="AE1263" i="18"/>
  <c r="AD1264" i="18"/>
  <c r="AC1264" i="18"/>
  <c r="AB1264" i="18"/>
  <c r="AA1264" i="18"/>
  <c r="Z1264" i="18"/>
  <c r="X1264" i="18"/>
  <c r="W1264" i="18"/>
  <c r="U1264" i="18"/>
  <c r="T1264" i="18"/>
  <c r="S1264" i="18"/>
  <c r="S1263" i="18"/>
  <c r="R1264" i="18"/>
  <c r="Q1264" i="18"/>
  <c r="BH1263" i="18"/>
  <c r="BG1263" i="18"/>
  <c r="BE1263" i="18"/>
  <c r="BD1263" i="18"/>
  <c r="BB1263" i="18"/>
  <c r="BA1263" i="18"/>
  <c r="AZ1263" i="18"/>
  <c r="AY1263" i="18"/>
  <c r="AX1263" i="18"/>
  <c r="AV1263" i="18"/>
  <c r="AU1263" i="18"/>
  <c r="AS1263" i="18"/>
  <c r="AR1263" i="18"/>
  <c r="AP1263" i="18"/>
  <c r="AO1263" i="18"/>
  <c r="AN1263" i="18"/>
  <c r="AM1263" i="18"/>
  <c r="AL1263" i="18"/>
  <c r="AJ1263" i="18"/>
  <c r="AI1263" i="18"/>
  <c r="AG1263" i="18"/>
  <c r="AF1263" i="18"/>
  <c r="AD1263" i="18"/>
  <c r="AC1263" i="18"/>
  <c r="AB1263" i="18"/>
  <c r="AA1263" i="18"/>
  <c r="Z1263" i="18"/>
  <c r="X1263" i="18"/>
  <c r="W1263" i="18"/>
  <c r="U1263" i="18"/>
  <c r="T1263" i="18"/>
  <c r="R1263" i="18"/>
  <c r="Q1263" i="18"/>
  <c r="BI1259" i="18"/>
  <c r="BH1259" i="18"/>
  <c r="BG1259" i="18"/>
  <c r="BF1259" i="18"/>
  <c r="BE1259" i="18"/>
  <c r="BD1259" i="18"/>
  <c r="BC1259" i="18"/>
  <c r="BB1259" i="18"/>
  <c r="BA1259" i="18"/>
  <c r="AZ1259" i="18"/>
  <c r="AY1259" i="18"/>
  <c r="AX1259" i="18"/>
  <c r="AW1259" i="18"/>
  <c r="AV1259" i="18"/>
  <c r="AU1259" i="18"/>
  <c r="AT1259" i="18"/>
  <c r="AS1259" i="18"/>
  <c r="AR1259" i="18"/>
  <c r="AQ1259" i="18"/>
  <c r="AP1259" i="18"/>
  <c r="AO1259" i="18"/>
  <c r="AN1259" i="18"/>
  <c r="AM1259" i="18"/>
  <c r="AL1259" i="18"/>
  <c r="AK1259" i="18"/>
  <c r="AJ1259" i="18"/>
  <c r="AI1259" i="18"/>
  <c r="AH1259" i="18"/>
  <c r="AG1259" i="18"/>
  <c r="AF1259" i="18"/>
  <c r="AE1259" i="18"/>
  <c r="AD1259" i="18"/>
  <c r="AC1259" i="18"/>
  <c r="AB1259" i="18"/>
  <c r="AA1259" i="18"/>
  <c r="Z1259" i="18"/>
  <c r="Y1259" i="18"/>
  <c r="X1259" i="18"/>
  <c r="W1259" i="18"/>
  <c r="V1259" i="18"/>
  <c r="U1259" i="18"/>
  <c r="T1259" i="18"/>
  <c r="S1259" i="18"/>
  <c r="R1259" i="18"/>
  <c r="Q1259" i="18"/>
  <c r="BI1258" i="18"/>
  <c r="BH1258" i="18"/>
  <c r="BG1258" i="18"/>
  <c r="BF1258" i="18"/>
  <c r="BE1258" i="18"/>
  <c r="BD1258" i="18"/>
  <c r="BC1258" i="18"/>
  <c r="BB1258" i="18"/>
  <c r="BA1258" i="18"/>
  <c r="AZ1258" i="18"/>
  <c r="AY1258" i="18"/>
  <c r="AX1258" i="18"/>
  <c r="AW1258" i="18"/>
  <c r="AV1258" i="18"/>
  <c r="AU1258" i="18"/>
  <c r="AT1258" i="18"/>
  <c r="AS1258" i="18"/>
  <c r="AR1258" i="18"/>
  <c r="AQ1258" i="18"/>
  <c r="AP1258" i="18"/>
  <c r="AO1258" i="18"/>
  <c r="AN1258" i="18"/>
  <c r="AM1258" i="18"/>
  <c r="AL1258" i="18"/>
  <c r="AK1258" i="18"/>
  <c r="AJ1258" i="18"/>
  <c r="AI1258" i="18"/>
  <c r="AH1258" i="18"/>
  <c r="AG1258" i="18"/>
  <c r="AF1258" i="18"/>
  <c r="AE1258" i="18"/>
  <c r="AD1258" i="18"/>
  <c r="AC1258" i="18"/>
  <c r="AB1258" i="18"/>
  <c r="AA1258" i="18"/>
  <c r="Z1258" i="18"/>
  <c r="Y1258" i="18"/>
  <c r="X1258" i="18"/>
  <c r="W1258" i="18"/>
  <c r="V1258" i="18"/>
  <c r="U1258" i="18"/>
  <c r="T1258" i="18"/>
  <c r="S1258" i="18"/>
  <c r="R1258" i="18"/>
  <c r="Q1258" i="18"/>
  <c r="BI1257" i="18"/>
  <c r="BH1257" i="18"/>
  <c r="BG1257" i="18"/>
  <c r="BF1257" i="18"/>
  <c r="BE1257" i="18"/>
  <c r="BD1257" i="18"/>
  <c r="BC1257" i="18"/>
  <c r="BB1257" i="18"/>
  <c r="BA1257" i="18"/>
  <c r="AZ1257" i="18"/>
  <c r="AY1257" i="18"/>
  <c r="AX1257" i="18"/>
  <c r="AW1257" i="18"/>
  <c r="AV1257" i="18"/>
  <c r="AU1257" i="18"/>
  <c r="AT1257" i="18"/>
  <c r="AS1257" i="18"/>
  <c r="AR1257" i="18"/>
  <c r="AQ1257" i="18"/>
  <c r="AP1257" i="18"/>
  <c r="AO1257" i="18"/>
  <c r="AN1257" i="18"/>
  <c r="AM1257" i="18"/>
  <c r="AL1257" i="18"/>
  <c r="AK1257" i="18"/>
  <c r="AJ1257" i="18"/>
  <c r="AI1257" i="18"/>
  <c r="AH1257" i="18"/>
  <c r="AG1257" i="18"/>
  <c r="AF1257" i="18"/>
  <c r="AE1257" i="18"/>
  <c r="AD1257" i="18"/>
  <c r="AC1257" i="18"/>
  <c r="AB1257" i="18"/>
  <c r="AA1257" i="18"/>
  <c r="Z1257" i="18"/>
  <c r="Y1257" i="18"/>
  <c r="X1257" i="18"/>
  <c r="W1257" i="18"/>
  <c r="V1257" i="18"/>
  <c r="U1257" i="18"/>
  <c r="T1257" i="18"/>
  <c r="S1257" i="18"/>
  <c r="R1257" i="18"/>
  <c r="Q1257" i="18"/>
  <c r="BI1256" i="18"/>
  <c r="BH1256" i="18"/>
  <c r="BG1256" i="18"/>
  <c r="BF1256" i="18"/>
  <c r="BE1256" i="18"/>
  <c r="BD1256" i="18"/>
  <c r="BC1256" i="18"/>
  <c r="BB1256" i="18"/>
  <c r="BA1256" i="18"/>
  <c r="AZ1256" i="18"/>
  <c r="AY1256" i="18"/>
  <c r="AX1256" i="18"/>
  <c r="AW1256" i="18"/>
  <c r="AV1256" i="18"/>
  <c r="AU1256" i="18"/>
  <c r="AT1256" i="18"/>
  <c r="AS1256" i="18"/>
  <c r="AR1256" i="18"/>
  <c r="AQ1256" i="18"/>
  <c r="AP1256" i="18"/>
  <c r="AO1256" i="18"/>
  <c r="AN1256" i="18"/>
  <c r="AM1256" i="18"/>
  <c r="AL1256" i="18"/>
  <c r="AK1256" i="18"/>
  <c r="AJ1256" i="18"/>
  <c r="AI1256" i="18"/>
  <c r="AH1256" i="18"/>
  <c r="AG1256" i="18"/>
  <c r="AF1256" i="18"/>
  <c r="AE1256" i="18"/>
  <c r="AD1256" i="18"/>
  <c r="AC1256" i="18"/>
  <c r="AB1256" i="18"/>
  <c r="AA1256" i="18"/>
  <c r="Z1256" i="18"/>
  <c r="Y1256" i="18"/>
  <c r="X1256" i="18"/>
  <c r="W1256" i="18"/>
  <c r="V1256" i="18"/>
  <c r="U1256" i="18"/>
  <c r="T1256" i="18"/>
  <c r="S1256" i="18"/>
  <c r="R1256" i="18"/>
  <c r="Q1256" i="18"/>
  <c r="BI1255" i="18"/>
  <c r="BH1255" i="18"/>
  <c r="BG1255" i="18"/>
  <c r="BF1255" i="18"/>
  <c r="BE1255" i="18"/>
  <c r="BD1255" i="18"/>
  <c r="BC1255" i="18"/>
  <c r="BB1255" i="18"/>
  <c r="BA1255" i="18"/>
  <c r="AZ1255" i="18"/>
  <c r="AY1255" i="18"/>
  <c r="AX1255" i="18"/>
  <c r="AW1255" i="18"/>
  <c r="AV1255" i="18"/>
  <c r="AU1255" i="18"/>
  <c r="AT1255" i="18"/>
  <c r="AS1255" i="18"/>
  <c r="AR1255" i="18"/>
  <c r="AQ1255" i="18"/>
  <c r="AP1255" i="18"/>
  <c r="AO1255" i="18"/>
  <c r="AN1255" i="18"/>
  <c r="AM1255" i="18"/>
  <c r="AL1255" i="18"/>
  <c r="AK1255" i="18"/>
  <c r="AJ1255" i="18"/>
  <c r="AI1255" i="18"/>
  <c r="AH1255" i="18"/>
  <c r="AG1255" i="18"/>
  <c r="AF1255" i="18"/>
  <c r="AE1255" i="18"/>
  <c r="AD1255" i="18"/>
  <c r="AC1255" i="18"/>
  <c r="AB1255" i="18"/>
  <c r="AA1255" i="18"/>
  <c r="Z1255" i="18"/>
  <c r="Y1255" i="18"/>
  <c r="X1255" i="18"/>
  <c r="W1255" i="18"/>
  <c r="V1255" i="18"/>
  <c r="U1255" i="18"/>
  <c r="T1255" i="18"/>
  <c r="S1255" i="18"/>
  <c r="R1255" i="18"/>
  <c r="Q1255" i="18"/>
  <c r="BI1254" i="18"/>
  <c r="BH1254" i="18"/>
  <c r="BG1254" i="18"/>
  <c r="BF1254" i="18"/>
  <c r="BE1254" i="18"/>
  <c r="BD1254" i="18"/>
  <c r="BC1254" i="18"/>
  <c r="BB1254" i="18"/>
  <c r="BA1254" i="18"/>
  <c r="AZ1254" i="18"/>
  <c r="AY1254" i="18"/>
  <c r="AX1254" i="18"/>
  <c r="AW1254" i="18"/>
  <c r="AV1254" i="18"/>
  <c r="AU1254" i="18"/>
  <c r="AT1254" i="18"/>
  <c r="AS1254" i="18"/>
  <c r="AR1254" i="18"/>
  <c r="AQ1254" i="18"/>
  <c r="AP1254" i="18"/>
  <c r="AO1254" i="18"/>
  <c r="AN1254" i="18"/>
  <c r="AM1254" i="18"/>
  <c r="AL1254" i="18"/>
  <c r="AK1254" i="18"/>
  <c r="AJ1254" i="18"/>
  <c r="AI1254" i="18"/>
  <c r="AH1254" i="18"/>
  <c r="AG1254" i="18"/>
  <c r="AF1254" i="18"/>
  <c r="AE1254" i="18"/>
  <c r="AD1254" i="18"/>
  <c r="AC1254" i="18"/>
  <c r="AB1254" i="18"/>
  <c r="AA1254" i="18"/>
  <c r="Z1254" i="18"/>
  <c r="Y1254" i="18"/>
  <c r="X1254" i="18"/>
  <c r="W1254" i="18"/>
  <c r="V1254" i="18"/>
  <c r="U1254" i="18"/>
  <c r="T1254" i="18"/>
  <c r="S1254" i="18"/>
  <c r="R1254" i="18"/>
  <c r="Q1254" i="18"/>
  <c r="BI1253" i="18"/>
  <c r="BH1253" i="18"/>
  <c r="BG1253" i="18"/>
  <c r="BF1253" i="18"/>
  <c r="BE1253" i="18"/>
  <c r="BD1253" i="18"/>
  <c r="BC1253" i="18"/>
  <c r="BC1250" i="18"/>
  <c r="BC1251" i="18"/>
  <c r="BC1252" i="18"/>
  <c r="BB1253" i="18"/>
  <c r="BA1253" i="18"/>
  <c r="AZ1253" i="18"/>
  <c r="AY1253" i="18"/>
  <c r="AX1253" i="18"/>
  <c r="AW1253" i="18"/>
  <c r="AV1253" i="18"/>
  <c r="AU1253" i="18"/>
  <c r="AT1253" i="18"/>
  <c r="AS1253" i="18"/>
  <c r="AR1253" i="18"/>
  <c r="AQ1253" i="18"/>
  <c r="AQ1250" i="18"/>
  <c r="AQ1251" i="18"/>
  <c r="AQ1252" i="18"/>
  <c r="AP1253" i="18"/>
  <c r="AO1253" i="18"/>
  <c r="AN1253" i="18"/>
  <c r="AM1253" i="18"/>
  <c r="AL1253" i="18"/>
  <c r="AK1253" i="18"/>
  <c r="AJ1253" i="18"/>
  <c r="AI1253" i="18"/>
  <c r="AH1253" i="18"/>
  <c r="AG1253" i="18"/>
  <c r="AF1253" i="18"/>
  <c r="AE1253" i="18"/>
  <c r="AE1250" i="18"/>
  <c r="AE1251" i="18"/>
  <c r="AE1252" i="18"/>
  <c r="AD1253" i="18"/>
  <c r="AC1253" i="18"/>
  <c r="AB1253" i="18"/>
  <c r="AA1253" i="18"/>
  <c r="Z1253" i="18"/>
  <c r="Y1253" i="18"/>
  <c r="X1253" i="18"/>
  <c r="W1253" i="18"/>
  <c r="V1253" i="18"/>
  <c r="U1253" i="18"/>
  <c r="T1253" i="18"/>
  <c r="S1253" i="18"/>
  <c r="S1250" i="18"/>
  <c r="S1251" i="18"/>
  <c r="S1252" i="18"/>
  <c r="R1253" i="18"/>
  <c r="Q1253" i="18"/>
  <c r="BI1252" i="18"/>
  <c r="BH1252" i="18"/>
  <c r="BG1252" i="18"/>
  <c r="BF1252" i="18"/>
  <c r="BE1252" i="18"/>
  <c r="BD1252" i="18"/>
  <c r="BB1252" i="18"/>
  <c r="BA1252" i="18"/>
  <c r="AZ1252" i="18"/>
  <c r="AZ1250" i="18"/>
  <c r="AZ1251" i="18"/>
  <c r="AY1252" i="18"/>
  <c r="AX1252" i="18"/>
  <c r="AW1252" i="18"/>
  <c r="AV1252" i="18"/>
  <c r="AU1252" i="18"/>
  <c r="AT1252" i="18"/>
  <c r="AS1252" i="18"/>
  <c r="AR1252" i="18"/>
  <c r="AP1252" i="18"/>
  <c r="AO1252" i="18"/>
  <c r="AN1252" i="18"/>
  <c r="AN1250" i="18"/>
  <c r="AN1251" i="18"/>
  <c r="AM1252" i="18"/>
  <c r="AL1252" i="18"/>
  <c r="AK1252" i="18"/>
  <c r="AJ1252" i="18"/>
  <c r="AI1252" i="18"/>
  <c r="AH1252" i="18"/>
  <c r="AG1252" i="18"/>
  <c r="AF1252" i="18"/>
  <c r="AD1252" i="18"/>
  <c r="AC1252" i="18"/>
  <c r="AB1252" i="18"/>
  <c r="AB1250" i="18"/>
  <c r="AB1251" i="18"/>
  <c r="AA1252" i="18"/>
  <c r="Z1252" i="18"/>
  <c r="Y1252" i="18"/>
  <c r="X1252" i="18"/>
  <c r="W1252" i="18"/>
  <c r="V1252" i="18"/>
  <c r="U1252" i="18"/>
  <c r="T1252" i="18"/>
  <c r="R1252" i="18"/>
  <c r="Q1252" i="18"/>
  <c r="BI1251" i="18"/>
  <c r="BI1250" i="18"/>
  <c r="BH1251" i="18"/>
  <c r="BG1251" i="18"/>
  <c r="BF1251" i="18"/>
  <c r="BE1251" i="18"/>
  <c r="BD1251" i="18"/>
  <c r="BB1251" i="18"/>
  <c r="BA1251" i="18"/>
  <c r="AY1251" i="18"/>
  <c r="AX1251" i="18"/>
  <c r="AW1251" i="18"/>
  <c r="AW1250" i="18"/>
  <c r="AV1251" i="18"/>
  <c r="AU1251" i="18"/>
  <c r="AT1251" i="18"/>
  <c r="AS1251" i="18"/>
  <c r="AR1251" i="18"/>
  <c r="AP1251" i="18"/>
  <c r="AO1251" i="18"/>
  <c r="AM1251" i="18"/>
  <c r="AL1251" i="18"/>
  <c r="AK1251" i="18"/>
  <c r="AK1250" i="18"/>
  <c r="AJ1251" i="18"/>
  <c r="AI1251" i="18"/>
  <c r="AH1251" i="18"/>
  <c r="AG1251" i="18"/>
  <c r="AF1251" i="18"/>
  <c r="AD1251" i="18"/>
  <c r="AC1251" i="18"/>
  <c r="AA1251" i="18"/>
  <c r="Z1251" i="18"/>
  <c r="Y1251" i="18"/>
  <c r="Y1250" i="18"/>
  <c r="X1251" i="18"/>
  <c r="W1251" i="18"/>
  <c r="V1251" i="18"/>
  <c r="U1251" i="18"/>
  <c r="T1251" i="18"/>
  <c r="R1251" i="18"/>
  <c r="Q1251" i="18"/>
  <c r="BH1250" i="18"/>
  <c r="BG1250" i="18"/>
  <c r="BF1250" i="18"/>
  <c r="BE1250" i="18"/>
  <c r="BD1250" i="18"/>
  <c r="BB1250" i="18"/>
  <c r="BA1250" i="18"/>
  <c r="AY1250" i="18"/>
  <c r="AX1250" i="18"/>
  <c r="AV1250" i="18"/>
  <c r="AU1250" i="18"/>
  <c r="AT1250" i="18"/>
  <c r="AS1250" i="18"/>
  <c r="AR1250" i="18"/>
  <c r="AP1250" i="18"/>
  <c r="AO1250" i="18"/>
  <c r="AM1250" i="18"/>
  <c r="AL1250" i="18"/>
  <c r="AJ1250" i="18"/>
  <c r="AI1250" i="18"/>
  <c r="AH1250" i="18"/>
  <c r="AG1250" i="18"/>
  <c r="AF1250" i="18"/>
  <c r="AD1250" i="18"/>
  <c r="AC1250" i="18"/>
  <c r="AA1250" i="18"/>
  <c r="Z1250" i="18"/>
  <c r="X1250" i="18"/>
  <c r="W1250" i="18"/>
  <c r="V1250" i="18"/>
  <c r="U1250" i="18"/>
  <c r="T1250" i="18"/>
  <c r="R1250" i="18"/>
  <c r="Q1250" i="18"/>
  <c r="BI1246" i="18"/>
  <c r="BH1246" i="18"/>
  <c r="BG1246" i="18"/>
  <c r="BF1246" i="18"/>
  <c r="BE1246" i="18"/>
  <c r="BD1246" i="18"/>
  <c r="BC1246" i="18"/>
  <c r="BB1246" i="18"/>
  <c r="BA1246" i="18"/>
  <c r="AZ1246" i="18"/>
  <c r="AY1246" i="18"/>
  <c r="AX1246" i="18"/>
  <c r="AW1246" i="18"/>
  <c r="AV1246" i="18"/>
  <c r="AU1246" i="18"/>
  <c r="AT1246" i="18"/>
  <c r="AS1246" i="18"/>
  <c r="AR1246" i="18"/>
  <c r="AQ1246" i="18"/>
  <c r="AP1246" i="18"/>
  <c r="AO1246" i="18"/>
  <c r="AN1246" i="18"/>
  <c r="AM1246" i="18"/>
  <c r="AL1246" i="18"/>
  <c r="AK1246" i="18"/>
  <c r="AJ1246" i="18"/>
  <c r="AI1246" i="18"/>
  <c r="AH1246" i="18"/>
  <c r="AG1246" i="18"/>
  <c r="AF1246" i="18"/>
  <c r="AE1246" i="18"/>
  <c r="AD1246" i="18"/>
  <c r="AC1246" i="18"/>
  <c r="AB1246" i="18"/>
  <c r="AA1246" i="18"/>
  <c r="Z1246" i="18"/>
  <c r="Y1246" i="18"/>
  <c r="X1246" i="18"/>
  <c r="W1246" i="18"/>
  <c r="V1246" i="18"/>
  <c r="U1246" i="18"/>
  <c r="T1246" i="18"/>
  <c r="S1246" i="18"/>
  <c r="R1246" i="18"/>
  <c r="Q1246" i="18"/>
  <c r="BI1245" i="18"/>
  <c r="BH1245" i="18"/>
  <c r="BG1245" i="18"/>
  <c r="BF1245" i="18"/>
  <c r="BE1245" i="18"/>
  <c r="BD1245" i="18"/>
  <c r="BC1245" i="18"/>
  <c r="BB1245" i="18"/>
  <c r="BA1245" i="18"/>
  <c r="AZ1245" i="18"/>
  <c r="AY1245" i="18"/>
  <c r="AX1245" i="18"/>
  <c r="AW1245" i="18"/>
  <c r="AV1245" i="18"/>
  <c r="AU1245" i="18"/>
  <c r="AT1245" i="18"/>
  <c r="AS1245" i="18"/>
  <c r="AR1245" i="18"/>
  <c r="AQ1245" i="18"/>
  <c r="AP1245" i="18"/>
  <c r="AO1245" i="18"/>
  <c r="AN1245" i="18"/>
  <c r="AM1245" i="18"/>
  <c r="AL1245" i="18"/>
  <c r="AK1245" i="18"/>
  <c r="AJ1245" i="18"/>
  <c r="AI1245" i="18"/>
  <c r="AH1245" i="18"/>
  <c r="AG1245" i="18"/>
  <c r="AF1245" i="18"/>
  <c r="AE1245" i="18"/>
  <c r="AD1245" i="18"/>
  <c r="AC1245" i="18"/>
  <c r="AB1245" i="18"/>
  <c r="AA1245" i="18"/>
  <c r="Z1245" i="18"/>
  <c r="Y1245" i="18"/>
  <c r="X1245" i="18"/>
  <c r="W1245" i="18"/>
  <c r="V1245" i="18"/>
  <c r="U1245" i="18"/>
  <c r="T1245" i="18"/>
  <c r="S1245" i="18"/>
  <c r="R1245" i="18"/>
  <c r="Q1245" i="18"/>
  <c r="BI1244" i="18"/>
  <c r="BH1244" i="18"/>
  <c r="BG1244" i="18"/>
  <c r="BF1244" i="18"/>
  <c r="BE1244" i="18"/>
  <c r="BD1244" i="18"/>
  <c r="BC1244" i="18"/>
  <c r="BB1244" i="18"/>
  <c r="BA1244" i="18"/>
  <c r="AZ1244" i="18"/>
  <c r="AY1244" i="18"/>
  <c r="AX1244" i="18"/>
  <c r="AW1244" i="18"/>
  <c r="AV1244" i="18"/>
  <c r="AU1244" i="18"/>
  <c r="AT1244" i="18"/>
  <c r="AS1244" i="18"/>
  <c r="AR1244" i="18"/>
  <c r="AQ1244" i="18"/>
  <c r="AP1244" i="18"/>
  <c r="AO1244" i="18"/>
  <c r="AN1244" i="18"/>
  <c r="AM1244" i="18"/>
  <c r="AL1244" i="18"/>
  <c r="AK1244" i="18"/>
  <c r="AJ1244" i="18"/>
  <c r="AI1244" i="18"/>
  <c r="AH1244" i="18"/>
  <c r="AG1244" i="18"/>
  <c r="AF1244" i="18"/>
  <c r="AE1244" i="18"/>
  <c r="AD1244" i="18"/>
  <c r="AC1244" i="18"/>
  <c r="AB1244" i="18"/>
  <c r="AA1244" i="18"/>
  <c r="Z1244" i="18"/>
  <c r="Y1244" i="18"/>
  <c r="X1244" i="18"/>
  <c r="W1244" i="18"/>
  <c r="V1244" i="18"/>
  <c r="U1244" i="18"/>
  <c r="T1244" i="18"/>
  <c r="S1244" i="18"/>
  <c r="R1244" i="18"/>
  <c r="Q1244" i="18"/>
  <c r="BI1243" i="18"/>
  <c r="BH1243" i="18"/>
  <c r="BG1243" i="18"/>
  <c r="BF1243" i="18"/>
  <c r="BE1243" i="18"/>
  <c r="BD1243" i="18"/>
  <c r="BC1243" i="18"/>
  <c r="BB1243" i="18"/>
  <c r="BA1243" i="18"/>
  <c r="AZ1243" i="18"/>
  <c r="AY1243" i="18"/>
  <c r="AX1243" i="18"/>
  <c r="AW1243" i="18"/>
  <c r="AV1243" i="18"/>
  <c r="AU1243" i="18"/>
  <c r="AT1243" i="18"/>
  <c r="AS1243" i="18"/>
  <c r="AR1243" i="18"/>
  <c r="AQ1243" i="18"/>
  <c r="AP1243" i="18"/>
  <c r="AO1243" i="18"/>
  <c r="AN1243" i="18"/>
  <c r="AM1243" i="18"/>
  <c r="AL1243" i="18"/>
  <c r="AK1243" i="18"/>
  <c r="AJ1243" i="18"/>
  <c r="AI1243" i="18"/>
  <c r="AH1243" i="18"/>
  <c r="AG1243" i="18"/>
  <c r="AF1243" i="18"/>
  <c r="AE1243" i="18"/>
  <c r="AD1243" i="18"/>
  <c r="AC1243" i="18"/>
  <c r="AB1243" i="18"/>
  <c r="AA1243" i="18"/>
  <c r="Z1243" i="18"/>
  <c r="Y1243" i="18"/>
  <c r="X1243" i="18"/>
  <c r="W1243" i="18"/>
  <c r="V1243" i="18"/>
  <c r="U1243" i="18"/>
  <c r="T1243" i="18"/>
  <c r="S1243" i="18"/>
  <c r="R1243" i="18"/>
  <c r="Q1243" i="18"/>
  <c r="BI1242" i="18"/>
  <c r="BH1242" i="18"/>
  <c r="BG1242" i="18"/>
  <c r="BF1242" i="18"/>
  <c r="BE1242" i="18"/>
  <c r="BD1242" i="18"/>
  <c r="BC1242" i="18"/>
  <c r="BB1242" i="18"/>
  <c r="BA1242" i="18"/>
  <c r="AZ1242" i="18"/>
  <c r="AY1242" i="18"/>
  <c r="AX1242" i="18"/>
  <c r="AW1242" i="18"/>
  <c r="AV1242" i="18"/>
  <c r="AU1242" i="18"/>
  <c r="AT1242" i="18"/>
  <c r="AS1242" i="18"/>
  <c r="AR1242" i="18"/>
  <c r="AQ1242" i="18"/>
  <c r="AP1242" i="18"/>
  <c r="AO1242" i="18"/>
  <c r="AN1242" i="18"/>
  <c r="AM1242" i="18"/>
  <c r="AL1242" i="18"/>
  <c r="AK1242" i="18"/>
  <c r="AJ1242" i="18"/>
  <c r="AI1242" i="18"/>
  <c r="AH1242" i="18"/>
  <c r="AG1242" i="18"/>
  <c r="AF1242" i="18"/>
  <c r="AE1242" i="18"/>
  <c r="AD1242" i="18"/>
  <c r="AC1242" i="18"/>
  <c r="AB1242" i="18"/>
  <c r="AA1242" i="18"/>
  <c r="Z1242" i="18"/>
  <c r="Y1242" i="18"/>
  <c r="X1242" i="18"/>
  <c r="W1242" i="18"/>
  <c r="V1242" i="18"/>
  <c r="U1242" i="18"/>
  <c r="T1242" i="18"/>
  <c r="S1242" i="18"/>
  <c r="R1242" i="18"/>
  <c r="Q1242" i="18"/>
  <c r="BI1241" i="18"/>
  <c r="BH1241" i="18"/>
  <c r="BG1241" i="18"/>
  <c r="BF1241" i="18"/>
  <c r="BE1241" i="18"/>
  <c r="BD1241" i="18"/>
  <c r="BC1241" i="18"/>
  <c r="BB1241" i="18"/>
  <c r="BA1241" i="18"/>
  <c r="AZ1241" i="18"/>
  <c r="AY1241" i="18"/>
  <c r="AX1241" i="18"/>
  <c r="AW1241" i="18"/>
  <c r="AV1241" i="18"/>
  <c r="AU1241" i="18"/>
  <c r="AT1241" i="18"/>
  <c r="AS1241" i="18"/>
  <c r="AR1241" i="18"/>
  <c r="AQ1241" i="18"/>
  <c r="AP1241" i="18"/>
  <c r="AO1241" i="18"/>
  <c r="AN1241" i="18"/>
  <c r="AM1241" i="18"/>
  <c r="AL1241" i="18"/>
  <c r="AK1241" i="18"/>
  <c r="AJ1241" i="18"/>
  <c r="AI1241" i="18"/>
  <c r="AH1241" i="18"/>
  <c r="AG1241" i="18"/>
  <c r="AF1241" i="18"/>
  <c r="AE1241" i="18"/>
  <c r="AD1241" i="18"/>
  <c r="AC1241" i="18"/>
  <c r="AB1241" i="18"/>
  <c r="AA1241" i="18"/>
  <c r="Z1241" i="18"/>
  <c r="Y1241" i="18"/>
  <c r="X1241" i="18"/>
  <c r="W1241" i="18"/>
  <c r="V1241" i="18"/>
  <c r="U1241" i="18"/>
  <c r="T1241" i="18"/>
  <c r="S1241" i="18"/>
  <c r="R1241" i="18"/>
  <c r="Q1241" i="18"/>
  <c r="BI1240" i="18"/>
  <c r="BI1237" i="18"/>
  <c r="BI1238" i="18"/>
  <c r="BI1239" i="18"/>
  <c r="BH1240" i="18"/>
  <c r="BG1240" i="18"/>
  <c r="BF1240" i="18"/>
  <c r="BE1240" i="18"/>
  <c r="BD1240" i="18"/>
  <c r="BC1240" i="18"/>
  <c r="BB1240" i="18"/>
  <c r="BA1240" i="18"/>
  <c r="AZ1240" i="18"/>
  <c r="AY1240" i="18"/>
  <c r="AX1240" i="18"/>
  <c r="AW1240" i="18"/>
  <c r="AW1237" i="18"/>
  <c r="AW1238" i="18"/>
  <c r="AW1239" i="18"/>
  <c r="AV1240" i="18"/>
  <c r="AU1240" i="18"/>
  <c r="AT1240" i="18"/>
  <c r="AS1240" i="18"/>
  <c r="AR1240" i="18"/>
  <c r="AQ1240" i="18"/>
  <c r="AP1240" i="18"/>
  <c r="AO1240" i="18"/>
  <c r="AN1240" i="18"/>
  <c r="AM1240" i="18"/>
  <c r="AL1240" i="18"/>
  <c r="AK1240" i="18"/>
  <c r="AK1237" i="18"/>
  <c r="AK1238" i="18"/>
  <c r="AK1239" i="18"/>
  <c r="AJ1240" i="18"/>
  <c r="AI1240" i="18"/>
  <c r="AH1240" i="18"/>
  <c r="AG1240" i="18"/>
  <c r="AF1240" i="18"/>
  <c r="AE1240" i="18"/>
  <c r="AD1240" i="18"/>
  <c r="AC1240" i="18"/>
  <c r="AB1240" i="18"/>
  <c r="AA1240" i="18"/>
  <c r="Z1240" i="18"/>
  <c r="Y1240" i="18"/>
  <c r="Y1237" i="18"/>
  <c r="Y1238" i="18"/>
  <c r="Y1239" i="18"/>
  <c r="X1240" i="18"/>
  <c r="W1240" i="18"/>
  <c r="V1240" i="18"/>
  <c r="U1240" i="18"/>
  <c r="T1240" i="18"/>
  <c r="S1240" i="18"/>
  <c r="R1240" i="18"/>
  <c r="Q1240" i="18"/>
  <c r="BH1239" i="18"/>
  <c r="BG1239" i="18"/>
  <c r="BF1239" i="18"/>
  <c r="BF1237" i="18"/>
  <c r="BF1238" i="18"/>
  <c r="BE1239" i="18"/>
  <c r="BD1239" i="18"/>
  <c r="BC1239" i="18"/>
  <c r="BB1239" i="18"/>
  <c r="BA1239" i="18"/>
  <c r="AZ1239" i="18"/>
  <c r="AY1239" i="18"/>
  <c r="AX1239" i="18"/>
  <c r="AV1239" i="18"/>
  <c r="AU1239" i="18"/>
  <c r="AT1239" i="18"/>
  <c r="AT1237" i="18"/>
  <c r="AT1238" i="18"/>
  <c r="AS1239" i="18"/>
  <c r="AR1239" i="18"/>
  <c r="AQ1239" i="18"/>
  <c r="AP1239" i="18"/>
  <c r="AO1239" i="18"/>
  <c r="AN1239" i="18"/>
  <c r="AM1239" i="18"/>
  <c r="AL1239" i="18"/>
  <c r="AJ1239" i="18"/>
  <c r="AI1239" i="18"/>
  <c r="AH1239" i="18"/>
  <c r="AH1237" i="18"/>
  <c r="AH1238" i="18"/>
  <c r="AG1239" i="18"/>
  <c r="AF1239" i="18"/>
  <c r="AE1239" i="18"/>
  <c r="AD1239" i="18"/>
  <c r="AC1239" i="18"/>
  <c r="AB1239" i="18"/>
  <c r="AA1239" i="18"/>
  <c r="Z1239" i="18"/>
  <c r="X1239" i="18"/>
  <c r="W1239" i="18"/>
  <c r="V1239" i="18"/>
  <c r="V1237" i="18"/>
  <c r="V1238" i="18"/>
  <c r="U1239" i="18"/>
  <c r="T1239" i="18"/>
  <c r="S1239" i="18"/>
  <c r="R1239" i="18"/>
  <c r="Q1239" i="18"/>
  <c r="BH1238" i="18"/>
  <c r="BG1238" i="18"/>
  <c r="BE1238" i="18"/>
  <c r="BD1238" i="18"/>
  <c r="BC1238" i="18"/>
  <c r="BC1237" i="18"/>
  <c r="BB1238" i="18"/>
  <c r="BA1238" i="18"/>
  <c r="AZ1238" i="18"/>
  <c r="AY1238" i="18"/>
  <c r="AX1238" i="18"/>
  <c r="AV1238" i="18"/>
  <c r="AU1238" i="18"/>
  <c r="AS1238" i="18"/>
  <c r="AR1238" i="18"/>
  <c r="AQ1238" i="18"/>
  <c r="AQ1237" i="18"/>
  <c r="AP1238" i="18"/>
  <c r="AO1238" i="18"/>
  <c r="AN1238" i="18"/>
  <c r="AM1238" i="18"/>
  <c r="AL1238" i="18"/>
  <c r="AJ1238" i="18"/>
  <c r="AI1238" i="18"/>
  <c r="AG1238" i="18"/>
  <c r="AF1238" i="18"/>
  <c r="AE1238" i="18"/>
  <c r="AE1237" i="18"/>
  <c r="AD1238" i="18"/>
  <c r="AC1238" i="18"/>
  <c r="AB1238" i="18"/>
  <c r="AA1238" i="18"/>
  <c r="Z1238" i="18"/>
  <c r="X1238" i="18"/>
  <c r="W1238" i="18"/>
  <c r="U1238" i="18"/>
  <c r="T1238" i="18"/>
  <c r="S1238" i="18"/>
  <c r="S1237" i="18"/>
  <c r="R1238" i="18"/>
  <c r="Q1238" i="18"/>
  <c r="BH1237" i="18"/>
  <c r="BG1237" i="18"/>
  <c r="BE1237" i="18"/>
  <c r="BD1237" i="18"/>
  <c r="BB1237" i="18"/>
  <c r="BA1237" i="18"/>
  <c r="AZ1237" i="18"/>
  <c r="AY1237" i="18"/>
  <c r="AX1237" i="18"/>
  <c r="AV1237" i="18"/>
  <c r="AU1237" i="18"/>
  <c r="AS1237" i="18"/>
  <c r="AR1237" i="18"/>
  <c r="AP1237" i="18"/>
  <c r="AO1237" i="18"/>
  <c r="AN1237" i="18"/>
  <c r="AM1237" i="18"/>
  <c r="AL1237" i="18"/>
  <c r="AJ1237" i="18"/>
  <c r="AI1237" i="18"/>
  <c r="AG1237" i="18"/>
  <c r="AF1237" i="18"/>
  <c r="AD1237" i="18"/>
  <c r="AC1237" i="18"/>
  <c r="AB1237" i="18"/>
  <c r="AA1237" i="18"/>
  <c r="Z1237" i="18"/>
  <c r="X1237" i="18"/>
  <c r="W1237" i="18"/>
  <c r="U1237" i="18"/>
  <c r="T1237" i="18"/>
  <c r="R1237" i="18"/>
  <c r="Q1237" i="18"/>
  <c r="BI1233" i="18"/>
  <c r="BH1233" i="18"/>
  <c r="BG1233" i="18"/>
  <c r="BF1233" i="18"/>
  <c r="BE1233" i="18"/>
  <c r="BD1233" i="18"/>
  <c r="BC1233" i="18"/>
  <c r="BB1233" i="18"/>
  <c r="BA1233" i="18"/>
  <c r="AZ1233" i="18"/>
  <c r="AY1233" i="18"/>
  <c r="AX1233" i="18"/>
  <c r="AW1233" i="18"/>
  <c r="AV1233" i="18"/>
  <c r="AU1233" i="18"/>
  <c r="AT1233" i="18"/>
  <c r="AS1233" i="18"/>
  <c r="AR1233" i="18"/>
  <c r="AQ1233" i="18"/>
  <c r="AP1233" i="18"/>
  <c r="AO1233" i="18"/>
  <c r="AN1233" i="18"/>
  <c r="AM1233" i="18"/>
  <c r="AL1233" i="18"/>
  <c r="AK1233" i="18"/>
  <c r="AJ1233" i="18"/>
  <c r="AI1233" i="18"/>
  <c r="AH1233" i="18"/>
  <c r="AG1233" i="18"/>
  <c r="AF1233" i="18"/>
  <c r="AE1233" i="18"/>
  <c r="AD1233" i="18"/>
  <c r="AC1233" i="18"/>
  <c r="AB1233" i="18"/>
  <c r="AA1233" i="18"/>
  <c r="Z1233" i="18"/>
  <c r="Y1233" i="18"/>
  <c r="X1233" i="18"/>
  <c r="W1233" i="18"/>
  <c r="V1233" i="18"/>
  <c r="U1233" i="18"/>
  <c r="T1233" i="18"/>
  <c r="S1233" i="18"/>
  <c r="R1233" i="18"/>
  <c r="Q1233" i="18"/>
  <c r="BI1232" i="18"/>
  <c r="BH1232" i="18"/>
  <c r="BG1232" i="18"/>
  <c r="BF1232" i="18"/>
  <c r="BE1232" i="18"/>
  <c r="BD1232" i="18"/>
  <c r="BC1232" i="18"/>
  <c r="BB1232" i="18"/>
  <c r="BA1232" i="18"/>
  <c r="AZ1232" i="18"/>
  <c r="AY1232" i="18"/>
  <c r="AX1232" i="18"/>
  <c r="AW1232" i="18"/>
  <c r="AV1232" i="18"/>
  <c r="AU1232" i="18"/>
  <c r="AT1232" i="18"/>
  <c r="AS1232" i="18"/>
  <c r="AR1232" i="18"/>
  <c r="AQ1232" i="18"/>
  <c r="AP1232" i="18"/>
  <c r="AO1232" i="18"/>
  <c r="AN1232" i="18"/>
  <c r="AM1232" i="18"/>
  <c r="AL1232" i="18"/>
  <c r="AK1232" i="18"/>
  <c r="AJ1232" i="18"/>
  <c r="AI1232" i="18"/>
  <c r="AH1232" i="18"/>
  <c r="AG1232" i="18"/>
  <c r="AF1232" i="18"/>
  <c r="AE1232" i="18"/>
  <c r="AD1232" i="18"/>
  <c r="AC1232" i="18"/>
  <c r="AB1232" i="18"/>
  <c r="AA1232" i="18"/>
  <c r="Z1232" i="18"/>
  <c r="Y1232" i="18"/>
  <c r="X1232" i="18"/>
  <c r="W1232" i="18"/>
  <c r="V1232" i="18"/>
  <c r="U1232" i="18"/>
  <c r="T1232" i="18"/>
  <c r="S1232" i="18"/>
  <c r="R1232" i="18"/>
  <c r="Q1232" i="18"/>
  <c r="BI1231" i="18"/>
  <c r="BH1231" i="18"/>
  <c r="BG1231" i="18"/>
  <c r="BF1231" i="18"/>
  <c r="BE1231" i="18"/>
  <c r="BD1231" i="18"/>
  <c r="BC1231" i="18"/>
  <c r="BB1231" i="18"/>
  <c r="BA1231" i="18"/>
  <c r="AZ1231" i="18"/>
  <c r="AY1231" i="18"/>
  <c r="AX1231" i="18"/>
  <c r="AW1231" i="18"/>
  <c r="AV1231" i="18"/>
  <c r="AU1231" i="18"/>
  <c r="AT1231" i="18"/>
  <c r="AS1231" i="18"/>
  <c r="AR1231" i="18"/>
  <c r="AQ1231" i="18"/>
  <c r="AP1231" i="18"/>
  <c r="AO1231" i="18"/>
  <c r="AN1231" i="18"/>
  <c r="AM1231" i="18"/>
  <c r="AL1231" i="18"/>
  <c r="AK1231" i="18"/>
  <c r="AJ1231" i="18"/>
  <c r="AI1231" i="18"/>
  <c r="AH1231" i="18"/>
  <c r="AG1231" i="18"/>
  <c r="AF1231" i="18"/>
  <c r="AE1231" i="18"/>
  <c r="AD1231" i="18"/>
  <c r="AC1231" i="18"/>
  <c r="AB1231" i="18"/>
  <c r="AA1231" i="18"/>
  <c r="Z1231" i="18"/>
  <c r="Y1231" i="18"/>
  <c r="X1231" i="18"/>
  <c r="W1231" i="18"/>
  <c r="V1231" i="18"/>
  <c r="U1231" i="18"/>
  <c r="T1231" i="18"/>
  <c r="S1231" i="18"/>
  <c r="R1231" i="18"/>
  <c r="Q1231" i="18"/>
  <c r="BI1230" i="18"/>
  <c r="BH1230" i="18"/>
  <c r="BG1230" i="18"/>
  <c r="BF1230" i="18"/>
  <c r="BE1230" i="18"/>
  <c r="BD1230" i="18"/>
  <c r="BC1230" i="18"/>
  <c r="BB1230" i="18"/>
  <c r="BA1230" i="18"/>
  <c r="AZ1230" i="18"/>
  <c r="AY1230" i="18"/>
  <c r="AX1230" i="18"/>
  <c r="AW1230" i="18"/>
  <c r="AV1230" i="18"/>
  <c r="AU1230" i="18"/>
  <c r="AT1230" i="18"/>
  <c r="AS1230" i="18"/>
  <c r="AR1230" i="18"/>
  <c r="AQ1230" i="18"/>
  <c r="AP1230" i="18"/>
  <c r="AO1230" i="18"/>
  <c r="AN1230" i="18"/>
  <c r="AM1230" i="18"/>
  <c r="AL1230" i="18"/>
  <c r="AK1230" i="18"/>
  <c r="AJ1230" i="18"/>
  <c r="AI1230" i="18"/>
  <c r="AH1230" i="18"/>
  <c r="AG1230" i="18"/>
  <c r="AF1230" i="18"/>
  <c r="AE1230" i="18"/>
  <c r="AD1230" i="18"/>
  <c r="AC1230" i="18"/>
  <c r="AB1230" i="18"/>
  <c r="AA1230" i="18"/>
  <c r="Z1230" i="18"/>
  <c r="Y1230" i="18"/>
  <c r="X1230" i="18"/>
  <c r="W1230" i="18"/>
  <c r="V1230" i="18"/>
  <c r="U1230" i="18"/>
  <c r="T1230" i="18"/>
  <c r="S1230" i="18"/>
  <c r="R1230" i="18"/>
  <c r="Q1230" i="18"/>
  <c r="BI1229" i="18"/>
  <c r="BH1229" i="18"/>
  <c r="BG1229" i="18"/>
  <c r="BF1229" i="18"/>
  <c r="BE1229" i="18"/>
  <c r="BD1229" i="18"/>
  <c r="BC1229" i="18"/>
  <c r="BB1229" i="18"/>
  <c r="BA1229" i="18"/>
  <c r="AZ1229" i="18"/>
  <c r="AY1229" i="18"/>
  <c r="AX1229" i="18"/>
  <c r="AW1229" i="18"/>
  <c r="AV1229" i="18"/>
  <c r="AU1229" i="18"/>
  <c r="AT1229" i="18"/>
  <c r="AS1229" i="18"/>
  <c r="AR1229" i="18"/>
  <c r="AQ1229" i="18"/>
  <c r="AP1229" i="18"/>
  <c r="AO1229" i="18"/>
  <c r="AN1229" i="18"/>
  <c r="AM1229" i="18"/>
  <c r="AL1229" i="18"/>
  <c r="AK1229" i="18"/>
  <c r="AJ1229" i="18"/>
  <c r="AI1229" i="18"/>
  <c r="AH1229" i="18"/>
  <c r="AG1229" i="18"/>
  <c r="AF1229" i="18"/>
  <c r="AE1229" i="18"/>
  <c r="AD1229" i="18"/>
  <c r="AC1229" i="18"/>
  <c r="AB1229" i="18"/>
  <c r="AA1229" i="18"/>
  <c r="Z1229" i="18"/>
  <c r="Y1229" i="18"/>
  <c r="X1229" i="18"/>
  <c r="W1229" i="18"/>
  <c r="V1229" i="18"/>
  <c r="U1229" i="18"/>
  <c r="T1229" i="18"/>
  <c r="S1229" i="18"/>
  <c r="R1229" i="18"/>
  <c r="Q1229" i="18"/>
  <c r="BI1228" i="18"/>
  <c r="BH1228" i="18"/>
  <c r="BG1228" i="18"/>
  <c r="BF1228" i="18"/>
  <c r="BE1228" i="18"/>
  <c r="BD1228" i="18"/>
  <c r="BC1228" i="18"/>
  <c r="BB1228" i="18"/>
  <c r="BA1228" i="18"/>
  <c r="AZ1228" i="18"/>
  <c r="AY1228" i="18"/>
  <c r="AX1228" i="18"/>
  <c r="AW1228" i="18"/>
  <c r="AV1228" i="18"/>
  <c r="AU1228" i="18"/>
  <c r="AT1228" i="18"/>
  <c r="AS1228" i="18"/>
  <c r="AR1228" i="18"/>
  <c r="AQ1228" i="18"/>
  <c r="AP1228" i="18"/>
  <c r="AO1228" i="18"/>
  <c r="AN1228" i="18"/>
  <c r="AM1228" i="18"/>
  <c r="AL1228" i="18"/>
  <c r="AK1228" i="18"/>
  <c r="AJ1228" i="18"/>
  <c r="AI1228" i="18"/>
  <c r="AH1228" i="18"/>
  <c r="AG1228" i="18"/>
  <c r="AF1228" i="18"/>
  <c r="AE1228" i="18"/>
  <c r="AD1228" i="18"/>
  <c r="AC1228" i="18"/>
  <c r="AB1228" i="18"/>
  <c r="AA1228" i="18"/>
  <c r="Z1228" i="18"/>
  <c r="Y1228" i="18"/>
  <c r="X1228" i="18"/>
  <c r="W1228" i="18"/>
  <c r="V1228" i="18"/>
  <c r="U1228" i="18"/>
  <c r="T1228" i="18"/>
  <c r="S1228" i="18"/>
  <c r="R1228" i="18"/>
  <c r="Q1228" i="18"/>
  <c r="BI1227" i="18"/>
  <c r="BH1227" i="18"/>
  <c r="BG1227" i="18"/>
  <c r="BF1227" i="18"/>
  <c r="BE1227" i="18"/>
  <c r="BD1227" i="18"/>
  <c r="BC1227" i="18"/>
  <c r="BC1224" i="18"/>
  <c r="BC1225" i="18"/>
  <c r="BC1226" i="18"/>
  <c r="BB1227" i="18"/>
  <c r="BA1227" i="18"/>
  <c r="AZ1227" i="18"/>
  <c r="AY1227" i="18"/>
  <c r="AX1227" i="18"/>
  <c r="AW1227" i="18"/>
  <c r="AV1227" i="18"/>
  <c r="AU1227" i="18"/>
  <c r="AT1227" i="18"/>
  <c r="AS1227" i="18"/>
  <c r="AR1227" i="18"/>
  <c r="AQ1227" i="18"/>
  <c r="AQ1224" i="18"/>
  <c r="AQ1225" i="18"/>
  <c r="AQ1226" i="18"/>
  <c r="AP1227" i="18"/>
  <c r="AO1227" i="18"/>
  <c r="AN1227" i="18"/>
  <c r="AM1227" i="18"/>
  <c r="AL1227" i="18"/>
  <c r="AK1227" i="18"/>
  <c r="AJ1227" i="18"/>
  <c r="AI1227" i="18"/>
  <c r="AH1227" i="18"/>
  <c r="AG1227" i="18"/>
  <c r="AF1227" i="18"/>
  <c r="AE1227" i="18"/>
  <c r="AE1224" i="18"/>
  <c r="AE1225" i="18"/>
  <c r="AE1226" i="18"/>
  <c r="AD1227" i="18"/>
  <c r="AC1227" i="18"/>
  <c r="AB1227" i="18"/>
  <c r="AA1227" i="18"/>
  <c r="Z1227" i="18"/>
  <c r="Y1227" i="18"/>
  <c r="X1227" i="18"/>
  <c r="W1227" i="18"/>
  <c r="V1227" i="18"/>
  <c r="U1227" i="18"/>
  <c r="T1227" i="18"/>
  <c r="S1227" i="18"/>
  <c r="S1224" i="18"/>
  <c r="S1225" i="18"/>
  <c r="S1226" i="18"/>
  <c r="R1227" i="18"/>
  <c r="Q1227" i="18"/>
  <c r="BI1226" i="18"/>
  <c r="BH1226" i="18"/>
  <c r="BG1226" i="18"/>
  <c r="BF1226" i="18"/>
  <c r="BE1226" i="18"/>
  <c r="BD1226" i="18"/>
  <c r="BB1226" i="18"/>
  <c r="BA1226" i="18"/>
  <c r="AZ1226" i="18"/>
  <c r="AZ1224" i="18"/>
  <c r="AZ1225" i="18"/>
  <c r="AY1226" i="18"/>
  <c r="AX1226" i="18"/>
  <c r="AW1226" i="18"/>
  <c r="AV1226" i="18"/>
  <c r="AU1226" i="18"/>
  <c r="AT1226" i="18"/>
  <c r="AS1226" i="18"/>
  <c r="AR1226" i="18"/>
  <c r="AP1226" i="18"/>
  <c r="AO1226" i="18"/>
  <c r="AN1226" i="18"/>
  <c r="AN1224" i="18"/>
  <c r="AN1225" i="18"/>
  <c r="AM1226" i="18"/>
  <c r="AL1226" i="18"/>
  <c r="AK1226" i="18"/>
  <c r="AJ1226" i="18"/>
  <c r="AI1226" i="18"/>
  <c r="AH1226" i="18"/>
  <c r="AG1226" i="18"/>
  <c r="AF1226" i="18"/>
  <c r="AD1226" i="18"/>
  <c r="AC1226" i="18"/>
  <c r="AB1226" i="18"/>
  <c r="AB1224" i="18"/>
  <c r="AB1225" i="18"/>
  <c r="AA1226" i="18"/>
  <c r="Z1226" i="18"/>
  <c r="Y1226" i="18"/>
  <c r="X1226" i="18"/>
  <c r="W1226" i="18"/>
  <c r="V1226" i="18"/>
  <c r="U1226" i="18"/>
  <c r="T1226" i="18"/>
  <c r="R1226" i="18"/>
  <c r="Q1226" i="18"/>
  <c r="BI1225" i="18"/>
  <c r="BI1224" i="18"/>
  <c r="BH1225" i="18"/>
  <c r="BG1225" i="18"/>
  <c r="BF1225" i="18"/>
  <c r="BE1225" i="18"/>
  <c r="BD1225" i="18"/>
  <c r="BB1225" i="18"/>
  <c r="BA1225" i="18"/>
  <c r="AY1225" i="18"/>
  <c r="AX1225" i="18"/>
  <c r="AW1225" i="18"/>
  <c r="AW1224" i="18"/>
  <c r="AV1225" i="18"/>
  <c r="AU1225" i="18"/>
  <c r="AT1225" i="18"/>
  <c r="AS1225" i="18"/>
  <c r="AR1225" i="18"/>
  <c r="AP1225" i="18"/>
  <c r="AO1225" i="18"/>
  <c r="AM1225" i="18"/>
  <c r="AL1225" i="18"/>
  <c r="AK1225" i="18"/>
  <c r="AK1224" i="18"/>
  <c r="AJ1225" i="18"/>
  <c r="AI1225" i="18"/>
  <c r="AH1225" i="18"/>
  <c r="AG1225" i="18"/>
  <c r="AF1225" i="18"/>
  <c r="AD1225" i="18"/>
  <c r="AC1225" i="18"/>
  <c r="AA1225" i="18"/>
  <c r="Z1225" i="18"/>
  <c r="Y1225" i="18"/>
  <c r="Y1224" i="18"/>
  <c r="X1225" i="18"/>
  <c r="W1225" i="18"/>
  <c r="V1225" i="18"/>
  <c r="U1225" i="18"/>
  <c r="T1225" i="18"/>
  <c r="R1225" i="18"/>
  <c r="Q1225" i="18"/>
  <c r="BH1224" i="18"/>
  <c r="BG1224" i="18"/>
  <c r="BF1224" i="18"/>
  <c r="BE1224" i="18"/>
  <c r="BD1224" i="18"/>
  <c r="BB1224" i="18"/>
  <c r="BA1224" i="18"/>
  <c r="AY1224" i="18"/>
  <c r="AX1224" i="18"/>
  <c r="AV1224" i="18"/>
  <c r="AU1224" i="18"/>
  <c r="AT1224" i="18"/>
  <c r="AS1224" i="18"/>
  <c r="AR1224" i="18"/>
  <c r="AP1224" i="18"/>
  <c r="AO1224" i="18"/>
  <c r="AM1224" i="18"/>
  <c r="AL1224" i="18"/>
  <c r="AJ1224" i="18"/>
  <c r="AI1224" i="18"/>
  <c r="AH1224" i="18"/>
  <c r="AG1224" i="18"/>
  <c r="AF1224" i="18"/>
  <c r="AD1224" i="18"/>
  <c r="AC1224" i="18"/>
  <c r="AA1224" i="18"/>
  <c r="Z1224" i="18"/>
  <c r="X1224" i="18"/>
  <c r="W1224" i="18"/>
  <c r="V1224" i="18"/>
  <c r="U1224" i="18"/>
  <c r="T1224" i="18"/>
  <c r="R1224" i="18"/>
  <c r="Q1224" i="18"/>
  <c r="BI1220" i="18"/>
  <c r="BH1220" i="18"/>
  <c r="BG1220" i="18"/>
  <c r="BF1220" i="18"/>
  <c r="BE1220" i="18"/>
  <c r="BD1220" i="18"/>
  <c r="BC1220" i="18"/>
  <c r="BB1220" i="18"/>
  <c r="BA1220" i="18"/>
  <c r="AZ1220" i="18"/>
  <c r="AY1220" i="18"/>
  <c r="AX1220" i="18"/>
  <c r="AW1220" i="18"/>
  <c r="AV1220" i="18"/>
  <c r="AU1220" i="18"/>
  <c r="AT1220" i="18"/>
  <c r="AS1220" i="18"/>
  <c r="AR1220" i="18"/>
  <c r="AQ1220" i="18"/>
  <c r="AP1220" i="18"/>
  <c r="AO1220" i="18"/>
  <c r="AN1220" i="18"/>
  <c r="AM1220" i="18"/>
  <c r="AL1220" i="18"/>
  <c r="AK1220" i="18"/>
  <c r="AJ1220" i="18"/>
  <c r="AI1220" i="18"/>
  <c r="AH1220" i="18"/>
  <c r="AG1220" i="18"/>
  <c r="AF1220" i="18"/>
  <c r="AE1220" i="18"/>
  <c r="AD1220" i="18"/>
  <c r="AC1220" i="18"/>
  <c r="AB1220" i="18"/>
  <c r="AA1220" i="18"/>
  <c r="Z1220" i="18"/>
  <c r="Y1220" i="18"/>
  <c r="X1220" i="18"/>
  <c r="W1220" i="18"/>
  <c r="V1220" i="18"/>
  <c r="U1220" i="18"/>
  <c r="T1220" i="18"/>
  <c r="S1220" i="18"/>
  <c r="R1220" i="18"/>
  <c r="Q1220" i="18"/>
  <c r="BI1219" i="18"/>
  <c r="BH1219" i="18"/>
  <c r="BG1219" i="18"/>
  <c r="BF1219" i="18"/>
  <c r="BE1219" i="18"/>
  <c r="BD1219" i="18"/>
  <c r="BC1219" i="18"/>
  <c r="BB1219" i="18"/>
  <c r="BA1219" i="18"/>
  <c r="AZ1219" i="18"/>
  <c r="AY1219" i="18"/>
  <c r="AX1219" i="18"/>
  <c r="AW1219" i="18"/>
  <c r="AV1219" i="18"/>
  <c r="AU1219" i="18"/>
  <c r="AT1219" i="18"/>
  <c r="AS1219" i="18"/>
  <c r="AR1219" i="18"/>
  <c r="AQ1219" i="18"/>
  <c r="AP1219" i="18"/>
  <c r="AO1219" i="18"/>
  <c r="AN1219" i="18"/>
  <c r="AM1219" i="18"/>
  <c r="AL1219" i="18"/>
  <c r="AK1219" i="18"/>
  <c r="AJ1219" i="18"/>
  <c r="AI1219" i="18"/>
  <c r="AH1219" i="18"/>
  <c r="AG1219" i="18"/>
  <c r="AF1219" i="18"/>
  <c r="AE1219" i="18"/>
  <c r="AD1219" i="18"/>
  <c r="AC1219" i="18"/>
  <c r="AB1219" i="18"/>
  <c r="AA1219" i="18"/>
  <c r="Z1219" i="18"/>
  <c r="Y1219" i="18"/>
  <c r="X1219" i="18"/>
  <c r="W1219" i="18"/>
  <c r="V1219" i="18"/>
  <c r="U1219" i="18"/>
  <c r="T1219" i="18"/>
  <c r="S1219" i="18"/>
  <c r="R1219" i="18"/>
  <c r="Q1219" i="18"/>
  <c r="BI1218" i="18"/>
  <c r="BH1218" i="18"/>
  <c r="BG1218" i="18"/>
  <c r="BF1218" i="18"/>
  <c r="BE1218" i="18"/>
  <c r="BD1218" i="18"/>
  <c r="BC1218" i="18"/>
  <c r="BB1218" i="18"/>
  <c r="BA1218" i="18"/>
  <c r="AZ1218" i="18"/>
  <c r="AY1218" i="18"/>
  <c r="AX1218" i="18"/>
  <c r="AW1218" i="18"/>
  <c r="AV1218" i="18"/>
  <c r="AU1218" i="18"/>
  <c r="AT1218" i="18"/>
  <c r="AS1218" i="18"/>
  <c r="AR1218" i="18"/>
  <c r="AQ1218" i="18"/>
  <c r="AP1218" i="18"/>
  <c r="AO1218" i="18"/>
  <c r="AN1218" i="18"/>
  <c r="AM1218" i="18"/>
  <c r="AL1218" i="18"/>
  <c r="AK1218" i="18"/>
  <c r="AJ1218" i="18"/>
  <c r="AI1218" i="18"/>
  <c r="AH1218" i="18"/>
  <c r="AG1218" i="18"/>
  <c r="AF1218" i="18"/>
  <c r="AE1218" i="18"/>
  <c r="AD1218" i="18"/>
  <c r="AC1218" i="18"/>
  <c r="AB1218" i="18"/>
  <c r="AA1218" i="18"/>
  <c r="Z1218" i="18"/>
  <c r="Y1218" i="18"/>
  <c r="X1218" i="18"/>
  <c r="W1218" i="18"/>
  <c r="V1218" i="18"/>
  <c r="U1218" i="18"/>
  <c r="T1218" i="18"/>
  <c r="S1218" i="18"/>
  <c r="R1218" i="18"/>
  <c r="Q1218" i="18"/>
  <c r="BI1217" i="18"/>
  <c r="BH1217" i="18"/>
  <c r="BG1217" i="18"/>
  <c r="BF1217" i="18"/>
  <c r="BE1217" i="18"/>
  <c r="BD1217" i="18"/>
  <c r="BC1217" i="18"/>
  <c r="BB1217" i="18"/>
  <c r="BA1217" i="18"/>
  <c r="AZ1217" i="18"/>
  <c r="AY1217" i="18"/>
  <c r="AX1217" i="18"/>
  <c r="AW1217" i="18"/>
  <c r="AV1217" i="18"/>
  <c r="AU1217" i="18"/>
  <c r="AT1217" i="18"/>
  <c r="AS1217" i="18"/>
  <c r="AR1217" i="18"/>
  <c r="AQ1217" i="18"/>
  <c r="AP1217" i="18"/>
  <c r="AO1217" i="18"/>
  <c r="AN1217" i="18"/>
  <c r="AM1217" i="18"/>
  <c r="AL1217" i="18"/>
  <c r="AK1217" i="18"/>
  <c r="AJ1217" i="18"/>
  <c r="AI1217" i="18"/>
  <c r="AH1217" i="18"/>
  <c r="AG1217" i="18"/>
  <c r="AF1217" i="18"/>
  <c r="AE1217" i="18"/>
  <c r="AD1217" i="18"/>
  <c r="AC1217" i="18"/>
  <c r="AB1217" i="18"/>
  <c r="AA1217" i="18"/>
  <c r="Z1217" i="18"/>
  <c r="Y1217" i="18"/>
  <c r="X1217" i="18"/>
  <c r="W1217" i="18"/>
  <c r="V1217" i="18"/>
  <c r="U1217" i="18"/>
  <c r="T1217" i="18"/>
  <c r="S1217" i="18"/>
  <c r="R1217" i="18"/>
  <c r="Q1217" i="18"/>
  <c r="BI1216" i="18"/>
  <c r="BH1216" i="18"/>
  <c r="BG1216" i="18"/>
  <c r="BF1216" i="18"/>
  <c r="BE1216" i="18"/>
  <c r="BD1216" i="18"/>
  <c r="BC1216" i="18"/>
  <c r="BB1216" i="18"/>
  <c r="BA1216" i="18"/>
  <c r="AZ1216" i="18"/>
  <c r="AY1216" i="18"/>
  <c r="AX1216" i="18"/>
  <c r="AW1216" i="18"/>
  <c r="AV1216" i="18"/>
  <c r="AU1216" i="18"/>
  <c r="AT1216" i="18"/>
  <c r="AS1216" i="18"/>
  <c r="AR1216" i="18"/>
  <c r="AQ1216" i="18"/>
  <c r="AP1216" i="18"/>
  <c r="AO1216" i="18"/>
  <c r="AN1216" i="18"/>
  <c r="AM1216" i="18"/>
  <c r="AL1216" i="18"/>
  <c r="AK1216" i="18"/>
  <c r="AJ1216" i="18"/>
  <c r="AI1216" i="18"/>
  <c r="AH1216" i="18"/>
  <c r="AG1216" i="18"/>
  <c r="AF1216" i="18"/>
  <c r="AE1216" i="18"/>
  <c r="AD1216" i="18"/>
  <c r="AC1216" i="18"/>
  <c r="AB1216" i="18"/>
  <c r="AA1216" i="18"/>
  <c r="Z1216" i="18"/>
  <c r="Y1216" i="18"/>
  <c r="X1216" i="18"/>
  <c r="W1216" i="18"/>
  <c r="V1216" i="18"/>
  <c r="U1216" i="18"/>
  <c r="T1216" i="18"/>
  <c r="S1216" i="18"/>
  <c r="R1216" i="18"/>
  <c r="Q1216" i="18"/>
  <c r="BI1215" i="18"/>
  <c r="BH1215" i="18"/>
  <c r="BG1215" i="18"/>
  <c r="BF1215" i="18"/>
  <c r="BE1215" i="18"/>
  <c r="BD1215" i="18"/>
  <c r="BC1215" i="18"/>
  <c r="BB1215" i="18"/>
  <c r="BA1215" i="18"/>
  <c r="AZ1215" i="18"/>
  <c r="AY1215" i="18"/>
  <c r="AX1215" i="18"/>
  <c r="AW1215" i="18"/>
  <c r="AV1215" i="18"/>
  <c r="AU1215" i="18"/>
  <c r="AT1215" i="18"/>
  <c r="AS1215" i="18"/>
  <c r="AR1215" i="18"/>
  <c r="AQ1215" i="18"/>
  <c r="AP1215" i="18"/>
  <c r="AO1215" i="18"/>
  <c r="AN1215" i="18"/>
  <c r="AM1215" i="18"/>
  <c r="AL1215" i="18"/>
  <c r="AK1215" i="18"/>
  <c r="AJ1215" i="18"/>
  <c r="AI1215" i="18"/>
  <c r="AH1215" i="18"/>
  <c r="AG1215" i="18"/>
  <c r="AF1215" i="18"/>
  <c r="AE1215" i="18"/>
  <c r="AD1215" i="18"/>
  <c r="AC1215" i="18"/>
  <c r="AB1215" i="18"/>
  <c r="AA1215" i="18"/>
  <c r="Z1215" i="18"/>
  <c r="Y1215" i="18"/>
  <c r="X1215" i="18"/>
  <c r="W1215" i="18"/>
  <c r="V1215" i="18"/>
  <c r="U1215" i="18"/>
  <c r="T1215" i="18"/>
  <c r="S1215" i="18"/>
  <c r="R1215" i="18"/>
  <c r="Q1215" i="18"/>
  <c r="BI1214" i="18"/>
  <c r="BI1211" i="18"/>
  <c r="BI1212" i="18"/>
  <c r="BI1213" i="18"/>
  <c r="BH1214" i="18"/>
  <c r="BG1214" i="18"/>
  <c r="BF1214" i="18"/>
  <c r="BE1214" i="18"/>
  <c r="BD1214" i="18"/>
  <c r="BC1214" i="18"/>
  <c r="BB1214" i="18"/>
  <c r="BA1214" i="18"/>
  <c r="AZ1214" i="18"/>
  <c r="AY1214" i="18"/>
  <c r="AX1214" i="18"/>
  <c r="AW1214" i="18"/>
  <c r="AW1211" i="18"/>
  <c r="AW1212" i="18"/>
  <c r="AW1213" i="18"/>
  <c r="AV1214" i="18"/>
  <c r="AU1214" i="18"/>
  <c r="AT1214" i="18"/>
  <c r="AS1214" i="18"/>
  <c r="AR1214" i="18"/>
  <c r="AQ1214" i="18"/>
  <c r="AP1214" i="18"/>
  <c r="AO1214" i="18"/>
  <c r="AN1214" i="18"/>
  <c r="AM1214" i="18"/>
  <c r="AL1214" i="18"/>
  <c r="AK1214" i="18"/>
  <c r="AK1211" i="18"/>
  <c r="AK1212" i="18"/>
  <c r="AK1213" i="18"/>
  <c r="AJ1214" i="18"/>
  <c r="AI1214" i="18"/>
  <c r="AH1214" i="18"/>
  <c r="AG1214" i="18"/>
  <c r="AF1214" i="18"/>
  <c r="AE1214" i="18"/>
  <c r="AD1214" i="18"/>
  <c r="AC1214" i="18"/>
  <c r="AB1214" i="18"/>
  <c r="AA1214" i="18"/>
  <c r="Z1214" i="18"/>
  <c r="Y1214" i="18"/>
  <c r="Y1211" i="18"/>
  <c r="Y1212" i="18"/>
  <c r="Y1213" i="18"/>
  <c r="X1214" i="18"/>
  <c r="W1214" i="18"/>
  <c r="V1214" i="18"/>
  <c r="U1214" i="18"/>
  <c r="T1214" i="18"/>
  <c r="S1214" i="18"/>
  <c r="R1214" i="18"/>
  <c r="Q1214" i="18"/>
  <c r="BH1213" i="18"/>
  <c r="BG1213" i="18"/>
  <c r="BF1213" i="18"/>
  <c r="BF1211" i="18"/>
  <c r="BF1212" i="18"/>
  <c r="BE1213" i="18"/>
  <c r="BD1213" i="18"/>
  <c r="BC1213" i="18"/>
  <c r="BB1213" i="18"/>
  <c r="BA1213" i="18"/>
  <c r="AZ1213" i="18"/>
  <c r="AY1213" i="18"/>
  <c r="AX1213" i="18"/>
  <c r="AV1213" i="18"/>
  <c r="AU1213" i="18"/>
  <c r="AT1213" i="18"/>
  <c r="AT1211" i="18"/>
  <c r="AT1212" i="18"/>
  <c r="AS1213" i="18"/>
  <c r="AR1213" i="18"/>
  <c r="AQ1213" i="18"/>
  <c r="AP1213" i="18"/>
  <c r="AO1213" i="18"/>
  <c r="AN1213" i="18"/>
  <c r="AM1213" i="18"/>
  <c r="AL1213" i="18"/>
  <c r="AJ1213" i="18"/>
  <c r="AI1213" i="18"/>
  <c r="AH1213" i="18"/>
  <c r="AH1211" i="18"/>
  <c r="AH1212" i="18"/>
  <c r="AG1213" i="18"/>
  <c r="AF1213" i="18"/>
  <c r="AE1213" i="18"/>
  <c r="AD1213" i="18"/>
  <c r="AC1213" i="18"/>
  <c r="AB1213" i="18"/>
  <c r="AA1213" i="18"/>
  <c r="Z1213" i="18"/>
  <c r="X1213" i="18"/>
  <c r="W1213" i="18"/>
  <c r="V1213" i="18"/>
  <c r="V1211" i="18"/>
  <c r="V1212" i="18"/>
  <c r="U1213" i="18"/>
  <c r="T1213" i="18"/>
  <c r="S1213" i="18"/>
  <c r="R1213" i="18"/>
  <c r="Q1213" i="18"/>
  <c r="BH1212" i="18"/>
  <c r="BG1212" i="18"/>
  <c r="BE1212" i="18"/>
  <c r="BD1212" i="18"/>
  <c r="BC1212" i="18"/>
  <c r="BB1212" i="18"/>
  <c r="BA1212" i="18"/>
  <c r="AZ1212" i="18"/>
  <c r="AY1212" i="18"/>
  <c r="AX1212" i="18"/>
  <c r="AV1212" i="18"/>
  <c r="AU1212" i="18"/>
  <c r="AS1212" i="18"/>
  <c r="AR1212" i="18"/>
  <c r="AQ1212" i="18"/>
  <c r="AQ1211" i="18"/>
  <c r="AP1212" i="18"/>
  <c r="AO1212" i="18"/>
  <c r="AN1212" i="18"/>
  <c r="AM1212" i="18"/>
  <c r="AL1212" i="18"/>
  <c r="AJ1212" i="18"/>
  <c r="AI1212" i="18"/>
  <c r="AG1212" i="18"/>
  <c r="AF1212" i="18"/>
  <c r="AE1212" i="18"/>
  <c r="AE1211" i="18"/>
  <c r="AD1212" i="18"/>
  <c r="AC1212" i="18"/>
  <c r="AB1212" i="18"/>
  <c r="AA1212" i="18"/>
  <c r="Z1212" i="18"/>
  <c r="X1212" i="18"/>
  <c r="W1212" i="18"/>
  <c r="U1212" i="18"/>
  <c r="T1212" i="18"/>
  <c r="S1212" i="18"/>
  <c r="S1211" i="18"/>
  <c r="R1212" i="18"/>
  <c r="Q1212" i="18"/>
  <c r="BH1211" i="18"/>
  <c r="BG1211" i="18"/>
  <c r="BE1211" i="18"/>
  <c r="BD1211" i="18"/>
  <c r="BC1211" i="18"/>
  <c r="BB1211" i="18"/>
  <c r="BA1211" i="18"/>
  <c r="AZ1211" i="18"/>
  <c r="AY1211" i="18"/>
  <c r="AX1211" i="18"/>
  <c r="AV1211" i="18"/>
  <c r="AU1211" i="18"/>
  <c r="AS1211" i="18"/>
  <c r="AR1211" i="18"/>
  <c r="AP1211" i="18"/>
  <c r="AO1211" i="18"/>
  <c r="AN1211" i="18"/>
  <c r="AM1211" i="18"/>
  <c r="AL1211" i="18"/>
  <c r="AJ1211" i="18"/>
  <c r="AI1211" i="18"/>
  <c r="AG1211" i="18"/>
  <c r="AF1211" i="18"/>
  <c r="AD1211" i="18"/>
  <c r="AC1211" i="18"/>
  <c r="AB1211" i="18"/>
  <c r="AA1211" i="18"/>
  <c r="Z1211" i="18"/>
  <c r="X1211" i="18"/>
  <c r="W1211" i="18"/>
  <c r="U1211" i="18"/>
  <c r="T1211" i="18"/>
  <c r="R1211" i="18"/>
  <c r="Q1211" i="18"/>
  <c r="BI1207" i="18"/>
  <c r="BH1207" i="18"/>
  <c r="BG1207" i="18"/>
  <c r="BF1207" i="18"/>
  <c r="BE1207" i="18"/>
  <c r="BD1207" i="18"/>
  <c r="BC1207" i="18"/>
  <c r="BB1207" i="18"/>
  <c r="BA1207" i="18"/>
  <c r="AZ1207" i="18"/>
  <c r="AY1207" i="18"/>
  <c r="AX1207" i="18"/>
  <c r="AW1207" i="18"/>
  <c r="AV1207" i="18"/>
  <c r="AU1207" i="18"/>
  <c r="AT1207" i="18"/>
  <c r="AS1207" i="18"/>
  <c r="AR1207" i="18"/>
  <c r="AQ1207" i="18"/>
  <c r="AP1207" i="18"/>
  <c r="AO1207" i="18"/>
  <c r="AN1207" i="18"/>
  <c r="AM1207" i="18"/>
  <c r="AL1207" i="18"/>
  <c r="AK1207" i="18"/>
  <c r="AJ1207" i="18"/>
  <c r="AI1207" i="18"/>
  <c r="AH1207" i="18"/>
  <c r="AG1207" i="18"/>
  <c r="AF1207" i="18"/>
  <c r="AE1207" i="18"/>
  <c r="AD1207" i="18"/>
  <c r="AC1207" i="18"/>
  <c r="AB1207" i="18"/>
  <c r="AA1207" i="18"/>
  <c r="Z1207" i="18"/>
  <c r="Y1207" i="18"/>
  <c r="X1207" i="18"/>
  <c r="W1207" i="18"/>
  <c r="V1207" i="18"/>
  <c r="U1207" i="18"/>
  <c r="T1207" i="18"/>
  <c r="S1207" i="18"/>
  <c r="R1207" i="18"/>
  <c r="Q1207" i="18"/>
  <c r="BI1206" i="18"/>
  <c r="BH1206" i="18"/>
  <c r="BG1206" i="18"/>
  <c r="BF1206" i="18"/>
  <c r="BE1206" i="18"/>
  <c r="BD1206" i="18"/>
  <c r="BC1206" i="18"/>
  <c r="BB1206" i="18"/>
  <c r="BA1206" i="18"/>
  <c r="AZ1206" i="18"/>
  <c r="AY1206" i="18"/>
  <c r="AX1206" i="18"/>
  <c r="AW1206" i="18"/>
  <c r="AV1206" i="18"/>
  <c r="AU1206" i="18"/>
  <c r="AT1206" i="18"/>
  <c r="AS1206" i="18"/>
  <c r="AR1206" i="18"/>
  <c r="AQ1206" i="18"/>
  <c r="AP1206" i="18"/>
  <c r="AO1206" i="18"/>
  <c r="AN1206" i="18"/>
  <c r="AM1206" i="18"/>
  <c r="AL1206" i="18"/>
  <c r="AK1206" i="18"/>
  <c r="AJ1206" i="18"/>
  <c r="AI1206" i="18"/>
  <c r="AH1206" i="18"/>
  <c r="AG1206" i="18"/>
  <c r="AF1206" i="18"/>
  <c r="AE1206" i="18"/>
  <c r="AD1206" i="18"/>
  <c r="AC1206" i="18"/>
  <c r="AB1206" i="18"/>
  <c r="AA1206" i="18"/>
  <c r="Z1206" i="18"/>
  <c r="Y1206" i="18"/>
  <c r="X1206" i="18"/>
  <c r="W1206" i="18"/>
  <c r="V1206" i="18"/>
  <c r="U1206" i="18"/>
  <c r="T1206" i="18"/>
  <c r="S1206" i="18"/>
  <c r="R1206" i="18"/>
  <c r="Q1206" i="18"/>
  <c r="BI1205" i="18"/>
  <c r="BH1205" i="18"/>
  <c r="BG1205" i="18"/>
  <c r="BF1205" i="18"/>
  <c r="BE1205" i="18"/>
  <c r="BD1205" i="18"/>
  <c r="BC1205" i="18"/>
  <c r="BB1205" i="18"/>
  <c r="BA1205" i="18"/>
  <c r="AZ1205" i="18"/>
  <c r="AY1205" i="18"/>
  <c r="AX1205" i="18"/>
  <c r="AW1205" i="18"/>
  <c r="AV1205" i="18"/>
  <c r="AU1205" i="18"/>
  <c r="AT1205" i="18"/>
  <c r="AS1205" i="18"/>
  <c r="AR1205" i="18"/>
  <c r="AQ1205" i="18"/>
  <c r="AP1205" i="18"/>
  <c r="AO1205" i="18"/>
  <c r="AN1205" i="18"/>
  <c r="AM1205" i="18"/>
  <c r="AL1205" i="18"/>
  <c r="AK1205" i="18"/>
  <c r="AJ1205" i="18"/>
  <c r="AI1205" i="18"/>
  <c r="AH1205" i="18"/>
  <c r="AG1205" i="18"/>
  <c r="AF1205" i="18"/>
  <c r="AE1205" i="18"/>
  <c r="AD1205" i="18"/>
  <c r="AC1205" i="18"/>
  <c r="AB1205" i="18"/>
  <c r="AA1205" i="18"/>
  <c r="Z1205" i="18"/>
  <c r="Y1205" i="18"/>
  <c r="X1205" i="18"/>
  <c r="W1205" i="18"/>
  <c r="V1205" i="18"/>
  <c r="U1205" i="18"/>
  <c r="T1205" i="18"/>
  <c r="S1205" i="18"/>
  <c r="R1205" i="18"/>
  <c r="Q1205" i="18"/>
  <c r="BI1204" i="18"/>
  <c r="BH1204" i="18"/>
  <c r="BG1204" i="18"/>
  <c r="BF1204" i="18"/>
  <c r="BE1204" i="18"/>
  <c r="BD1204" i="18"/>
  <c r="BC1204" i="18"/>
  <c r="BB1204" i="18"/>
  <c r="BA1204" i="18"/>
  <c r="AZ1204" i="18"/>
  <c r="AY1204" i="18"/>
  <c r="AX1204" i="18"/>
  <c r="AW1204" i="18"/>
  <c r="AV1204" i="18"/>
  <c r="AU1204" i="18"/>
  <c r="AT1204" i="18"/>
  <c r="AS1204" i="18"/>
  <c r="AR1204" i="18"/>
  <c r="AQ1204" i="18"/>
  <c r="AP1204" i="18"/>
  <c r="AO1204" i="18"/>
  <c r="AN1204" i="18"/>
  <c r="AM1204" i="18"/>
  <c r="AL1204" i="18"/>
  <c r="AK1204" i="18"/>
  <c r="AJ1204" i="18"/>
  <c r="AI1204" i="18"/>
  <c r="AH1204" i="18"/>
  <c r="AG1204" i="18"/>
  <c r="AF1204" i="18"/>
  <c r="AE1204" i="18"/>
  <c r="AD1204" i="18"/>
  <c r="AC1204" i="18"/>
  <c r="AB1204" i="18"/>
  <c r="AA1204" i="18"/>
  <c r="Z1204" i="18"/>
  <c r="Y1204" i="18"/>
  <c r="X1204" i="18"/>
  <c r="W1204" i="18"/>
  <c r="V1204" i="18"/>
  <c r="U1204" i="18"/>
  <c r="T1204" i="18"/>
  <c r="S1204" i="18"/>
  <c r="R1204" i="18"/>
  <c r="Q1204" i="18"/>
  <c r="BI1203" i="18"/>
  <c r="BH1203" i="18"/>
  <c r="BG1203" i="18"/>
  <c r="BF1203" i="18"/>
  <c r="BE1203" i="18"/>
  <c r="BD1203" i="18"/>
  <c r="BC1203" i="18"/>
  <c r="BB1203" i="18"/>
  <c r="BA1203" i="18"/>
  <c r="AZ1203" i="18"/>
  <c r="AY1203" i="18"/>
  <c r="AX1203" i="18"/>
  <c r="AW1203" i="18"/>
  <c r="AV1203" i="18"/>
  <c r="AU1203" i="18"/>
  <c r="AT1203" i="18"/>
  <c r="AS1203" i="18"/>
  <c r="AR1203" i="18"/>
  <c r="AQ1203" i="18"/>
  <c r="AP1203" i="18"/>
  <c r="AO1203" i="18"/>
  <c r="AN1203" i="18"/>
  <c r="AM1203" i="18"/>
  <c r="AL1203" i="18"/>
  <c r="AK1203" i="18"/>
  <c r="AJ1203" i="18"/>
  <c r="AI1203" i="18"/>
  <c r="AH1203" i="18"/>
  <c r="AG1203" i="18"/>
  <c r="AF1203" i="18"/>
  <c r="AE1203" i="18"/>
  <c r="AD1203" i="18"/>
  <c r="AC1203" i="18"/>
  <c r="AB1203" i="18"/>
  <c r="AA1203" i="18"/>
  <c r="Z1203" i="18"/>
  <c r="Y1203" i="18"/>
  <c r="X1203" i="18"/>
  <c r="W1203" i="18"/>
  <c r="V1203" i="18"/>
  <c r="U1203" i="18"/>
  <c r="T1203" i="18"/>
  <c r="S1203" i="18"/>
  <c r="R1203" i="18"/>
  <c r="Q1203" i="18"/>
  <c r="BI1202" i="18"/>
  <c r="BH1202" i="18"/>
  <c r="BG1202" i="18"/>
  <c r="BF1202" i="18"/>
  <c r="BE1202" i="18"/>
  <c r="BD1202" i="18"/>
  <c r="BC1202" i="18"/>
  <c r="BB1202" i="18"/>
  <c r="BA1202" i="18"/>
  <c r="AZ1202" i="18"/>
  <c r="AY1202" i="18"/>
  <c r="AX1202" i="18"/>
  <c r="AW1202" i="18"/>
  <c r="AV1202" i="18"/>
  <c r="AU1202" i="18"/>
  <c r="AT1202" i="18"/>
  <c r="AS1202" i="18"/>
  <c r="AR1202" i="18"/>
  <c r="AQ1202" i="18"/>
  <c r="AP1202" i="18"/>
  <c r="AO1202" i="18"/>
  <c r="AN1202" i="18"/>
  <c r="AM1202" i="18"/>
  <c r="AL1202" i="18"/>
  <c r="AK1202" i="18"/>
  <c r="AJ1202" i="18"/>
  <c r="AI1202" i="18"/>
  <c r="AH1202" i="18"/>
  <c r="AG1202" i="18"/>
  <c r="AF1202" i="18"/>
  <c r="AE1202" i="18"/>
  <c r="AD1202" i="18"/>
  <c r="AC1202" i="18"/>
  <c r="AB1202" i="18"/>
  <c r="AA1202" i="18"/>
  <c r="Z1202" i="18"/>
  <c r="Y1202" i="18"/>
  <c r="X1202" i="18"/>
  <c r="W1202" i="18"/>
  <c r="V1202" i="18"/>
  <c r="U1202" i="18"/>
  <c r="T1202" i="18"/>
  <c r="S1202" i="18"/>
  <c r="R1202" i="18"/>
  <c r="Q1202" i="18"/>
  <c r="BI1201" i="18"/>
  <c r="BH1201" i="18"/>
  <c r="BG1201" i="18"/>
  <c r="BF1201" i="18"/>
  <c r="BE1201" i="18"/>
  <c r="BD1201" i="18"/>
  <c r="BC1201" i="18"/>
  <c r="BC1198" i="18"/>
  <c r="BC1199" i="18"/>
  <c r="BC1200" i="18"/>
  <c r="BB1201" i="18"/>
  <c r="BA1201" i="18"/>
  <c r="AZ1201" i="18"/>
  <c r="AY1201" i="18"/>
  <c r="AX1201" i="18"/>
  <c r="AW1201" i="18"/>
  <c r="AV1201" i="18"/>
  <c r="AU1201" i="18"/>
  <c r="AT1201" i="18"/>
  <c r="AS1201" i="18"/>
  <c r="AR1201" i="18"/>
  <c r="AQ1201" i="18"/>
  <c r="AQ1198" i="18"/>
  <c r="AQ1199" i="18"/>
  <c r="AQ1200" i="18"/>
  <c r="AP1201" i="18"/>
  <c r="AO1201" i="18"/>
  <c r="AN1201" i="18"/>
  <c r="AM1201" i="18"/>
  <c r="AL1201" i="18"/>
  <c r="AK1201" i="18"/>
  <c r="AJ1201" i="18"/>
  <c r="AI1201" i="18"/>
  <c r="AH1201" i="18"/>
  <c r="AG1201" i="18"/>
  <c r="AF1201" i="18"/>
  <c r="AE1201" i="18"/>
  <c r="AE1198" i="18"/>
  <c r="AE1199" i="18"/>
  <c r="AE1200" i="18"/>
  <c r="AD1201" i="18"/>
  <c r="AC1201" i="18"/>
  <c r="AB1201" i="18"/>
  <c r="AA1201" i="18"/>
  <c r="Z1201" i="18"/>
  <c r="Y1201" i="18"/>
  <c r="X1201" i="18"/>
  <c r="W1201" i="18"/>
  <c r="V1201" i="18"/>
  <c r="U1201" i="18"/>
  <c r="T1201" i="18"/>
  <c r="S1201" i="18"/>
  <c r="S1198" i="18"/>
  <c r="S1199" i="18"/>
  <c r="S1200" i="18"/>
  <c r="R1201" i="18"/>
  <c r="Q1201" i="18"/>
  <c r="BI1200" i="18"/>
  <c r="BH1200" i="18"/>
  <c r="BG1200" i="18"/>
  <c r="BF1200" i="18"/>
  <c r="BE1200" i="18"/>
  <c r="BD1200" i="18"/>
  <c r="BB1200" i="18"/>
  <c r="BA1200" i="18"/>
  <c r="AZ1200" i="18"/>
  <c r="AZ1198" i="18"/>
  <c r="AZ1199" i="18"/>
  <c r="AY1200" i="18"/>
  <c r="AX1200" i="18"/>
  <c r="AW1200" i="18"/>
  <c r="AV1200" i="18"/>
  <c r="AU1200" i="18"/>
  <c r="AT1200" i="18"/>
  <c r="AS1200" i="18"/>
  <c r="AR1200" i="18"/>
  <c r="AP1200" i="18"/>
  <c r="AO1200" i="18"/>
  <c r="AN1200" i="18"/>
  <c r="AN1198" i="18"/>
  <c r="AN1199" i="18"/>
  <c r="AM1200" i="18"/>
  <c r="AL1200" i="18"/>
  <c r="AK1200" i="18"/>
  <c r="AJ1200" i="18"/>
  <c r="AI1200" i="18"/>
  <c r="AH1200" i="18"/>
  <c r="AG1200" i="18"/>
  <c r="AF1200" i="18"/>
  <c r="AD1200" i="18"/>
  <c r="AC1200" i="18"/>
  <c r="AB1200" i="18"/>
  <c r="AB1198" i="18"/>
  <c r="AB1199" i="18"/>
  <c r="AA1200" i="18"/>
  <c r="Z1200" i="18"/>
  <c r="Y1200" i="18"/>
  <c r="X1200" i="18"/>
  <c r="W1200" i="18"/>
  <c r="V1200" i="18"/>
  <c r="U1200" i="18"/>
  <c r="T1200" i="18"/>
  <c r="R1200" i="18"/>
  <c r="Q1200" i="18"/>
  <c r="BI1199" i="18"/>
  <c r="BI1198" i="18"/>
  <c r="BH1199" i="18"/>
  <c r="BG1199" i="18"/>
  <c r="BF1199" i="18"/>
  <c r="BE1199" i="18"/>
  <c r="BD1199" i="18"/>
  <c r="BB1199" i="18"/>
  <c r="BA1199" i="18"/>
  <c r="AY1199" i="18"/>
  <c r="AX1199" i="18"/>
  <c r="AW1199" i="18"/>
  <c r="AW1198" i="18"/>
  <c r="AV1199" i="18"/>
  <c r="AU1199" i="18"/>
  <c r="AT1199" i="18"/>
  <c r="AS1199" i="18"/>
  <c r="AR1199" i="18"/>
  <c r="AP1199" i="18"/>
  <c r="AO1199" i="18"/>
  <c r="AM1199" i="18"/>
  <c r="AL1199" i="18"/>
  <c r="AK1199" i="18"/>
  <c r="AK1198" i="18"/>
  <c r="AJ1199" i="18"/>
  <c r="AI1199" i="18"/>
  <c r="AH1199" i="18"/>
  <c r="AG1199" i="18"/>
  <c r="AF1199" i="18"/>
  <c r="AD1199" i="18"/>
  <c r="AC1199" i="18"/>
  <c r="AA1199" i="18"/>
  <c r="Z1199" i="18"/>
  <c r="Y1199" i="18"/>
  <c r="Y1198" i="18"/>
  <c r="X1199" i="18"/>
  <c r="W1199" i="18"/>
  <c r="V1199" i="18"/>
  <c r="U1199" i="18"/>
  <c r="T1199" i="18"/>
  <c r="R1199" i="18"/>
  <c r="Q1199" i="18"/>
  <c r="BH1198" i="18"/>
  <c r="BG1198" i="18"/>
  <c r="BF1198" i="18"/>
  <c r="BE1198" i="18"/>
  <c r="BD1198" i="18"/>
  <c r="BB1198" i="18"/>
  <c r="BA1198" i="18"/>
  <c r="AY1198" i="18"/>
  <c r="AX1198" i="18"/>
  <c r="AV1198" i="18"/>
  <c r="AU1198" i="18"/>
  <c r="AT1198" i="18"/>
  <c r="AS1198" i="18"/>
  <c r="AR1198" i="18"/>
  <c r="AP1198" i="18"/>
  <c r="AO1198" i="18"/>
  <c r="AM1198" i="18"/>
  <c r="AL1198" i="18"/>
  <c r="AJ1198" i="18"/>
  <c r="AI1198" i="18"/>
  <c r="AH1198" i="18"/>
  <c r="AG1198" i="18"/>
  <c r="AF1198" i="18"/>
  <c r="AD1198" i="18"/>
  <c r="AC1198" i="18"/>
  <c r="AA1198" i="18"/>
  <c r="Z1198" i="18"/>
  <c r="X1198" i="18"/>
  <c r="W1198" i="18"/>
  <c r="V1198" i="18"/>
  <c r="U1198" i="18"/>
  <c r="T1198" i="18"/>
  <c r="R1198" i="18"/>
  <c r="Q1198" i="18"/>
  <c r="BI1194" i="18"/>
  <c r="BH1194" i="18"/>
  <c r="BG1194" i="18"/>
  <c r="BF1194" i="18"/>
  <c r="BE1194" i="18"/>
  <c r="BD1194" i="18"/>
  <c r="BC1194" i="18"/>
  <c r="BB1194" i="18"/>
  <c r="BA1194" i="18"/>
  <c r="AZ1194" i="18"/>
  <c r="AY1194" i="18"/>
  <c r="AX1194" i="18"/>
  <c r="AW1194" i="18"/>
  <c r="AV1194" i="18"/>
  <c r="AU1194" i="18"/>
  <c r="AT1194" i="18"/>
  <c r="AS1194" i="18"/>
  <c r="AR1194" i="18"/>
  <c r="AQ1194" i="18"/>
  <c r="AP1194" i="18"/>
  <c r="AO1194" i="18"/>
  <c r="AN1194" i="18"/>
  <c r="AM1194" i="18"/>
  <c r="AL1194" i="18"/>
  <c r="AK1194" i="18"/>
  <c r="AJ1194" i="18"/>
  <c r="AI1194" i="18"/>
  <c r="AH1194" i="18"/>
  <c r="AG1194" i="18"/>
  <c r="AF1194" i="18"/>
  <c r="AE1194" i="18"/>
  <c r="AD1194" i="18"/>
  <c r="AC1194" i="18"/>
  <c r="AB1194" i="18"/>
  <c r="AA1194" i="18"/>
  <c r="Z1194" i="18"/>
  <c r="Y1194" i="18"/>
  <c r="X1194" i="18"/>
  <c r="W1194" i="18"/>
  <c r="V1194" i="18"/>
  <c r="U1194" i="18"/>
  <c r="T1194" i="18"/>
  <c r="S1194" i="18"/>
  <c r="R1194" i="18"/>
  <c r="Q1194" i="18"/>
  <c r="BI1193" i="18"/>
  <c r="BH1193" i="18"/>
  <c r="BG1193" i="18"/>
  <c r="BF1193" i="18"/>
  <c r="BE1193" i="18"/>
  <c r="BD1193" i="18"/>
  <c r="BC1193" i="18"/>
  <c r="BB1193" i="18"/>
  <c r="BA1193" i="18"/>
  <c r="AZ1193" i="18"/>
  <c r="AY1193" i="18"/>
  <c r="AX1193" i="18"/>
  <c r="AW1193" i="18"/>
  <c r="AV1193" i="18"/>
  <c r="AU1193" i="18"/>
  <c r="AT1193" i="18"/>
  <c r="AS1193" i="18"/>
  <c r="AR1193" i="18"/>
  <c r="AQ1193" i="18"/>
  <c r="AP1193" i="18"/>
  <c r="AO1193" i="18"/>
  <c r="AN1193" i="18"/>
  <c r="AM1193" i="18"/>
  <c r="AL1193" i="18"/>
  <c r="AK1193" i="18"/>
  <c r="AJ1193" i="18"/>
  <c r="AI1193" i="18"/>
  <c r="AH1193" i="18"/>
  <c r="AG1193" i="18"/>
  <c r="AF1193" i="18"/>
  <c r="AE1193" i="18"/>
  <c r="AD1193" i="18"/>
  <c r="AC1193" i="18"/>
  <c r="AB1193" i="18"/>
  <c r="AA1193" i="18"/>
  <c r="Z1193" i="18"/>
  <c r="Y1193" i="18"/>
  <c r="X1193" i="18"/>
  <c r="W1193" i="18"/>
  <c r="V1193" i="18"/>
  <c r="U1193" i="18"/>
  <c r="T1193" i="18"/>
  <c r="S1193" i="18"/>
  <c r="R1193" i="18"/>
  <c r="Q1193" i="18"/>
  <c r="BI1192" i="18"/>
  <c r="BH1192" i="18"/>
  <c r="BG1192" i="18"/>
  <c r="BF1192" i="18"/>
  <c r="BE1192" i="18"/>
  <c r="BD1192" i="18"/>
  <c r="BC1192" i="18"/>
  <c r="BB1192" i="18"/>
  <c r="BA1192" i="18"/>
  <c r="AZ1192" i="18"/>
  <c r="AY1192" i="18"/>
  <c r="AX1192" i="18"/>
  <c r="AW1192" i="18"/>
  <c r="AV1192" i="18"/>
  <c r="AU1192" i="18"/>
  <c r="AT1192" i="18"/>
  <c r="AS1192" i="18"/>
  <c r="AR1192" i="18"/>
  <c r="AQ1192" i="18"/>
  <c r="AP1192" i="18"/>
  <c r="AO1192" i="18"/>
  <c r="AN1192" i="18"/>
  <c r="AM1192" i="18"/>
  <c r="AL1192" i="18"/>
  <c r="AK1192" i="18"/>
  <c r="AJ1192" i="18"/>
  <c r="AI1192" i="18"/>
  <c r="AH1192" i="18"/>
  <c r="AG1192" i="18"/>
  <c r="AF1192" i="18"/>
  <c r="AE1192" i="18"/>
  <c r="AD1192" i="18"/>
  <c r="AC1192" i="18"/>
  <c r="AB1192" i="18"/>
  <c r="AA1192" i="18"/>
  <c r="Z1192" i="18"/>
  <c r="Y1192" i="18"/>
  <c r="X1192" i="18"/>
  <c r="W1192" i="18"/>
  <c r="V1192" i="18"/>
  <c r="U1192" i="18"/>
  <c r="T1192" i="18"/>
  <c r="S1192" i="18"/>
  <c r="R1192" i="18"/>
  <c r="Q1192" i="18"/>
  <c r="BI1191" i="18"/>
  <c r="BH1191" i="18"/>
  <c r="BG1191" i="18"/>
  <c r="BF1191" i="18"/>
  <c r="BE1191" i="18"/>
  <c r="BD1191" i="18"/>
  <c r="BC1191" i="18"/>
  <c r="BB1191" i="18"/>
  <c r="BA1191" i="18"/>
  <c r="AZ1191" i="18"/>
  <c r="AY1191" i="18"/>
  <c r="AX1191" i="18"/>
  <c r="AW1191" i="18"/>
  <c r="AV1191" i="18"/>
  <c r="AU1191" i="18"/>
  <c r="AT1191" i="18"/>
  <c r="AS1191" i="18"/>
  <c r="AR1191" i="18"/>
  <c r="AQ1191" i="18"/>
  <c r="AP1191" i="18"/>
  <c r="AO1191" i="18"/>
  <c r="AN1191" i="18"/>
  <c r="AM1191" i="18"/>
  <c r="AL1191" i="18"/>
  <c r="AK1191" i="18"/>
  <c r="AJ1191" i="18"/>
  <c r="AI1191" i="18"/>
  <c r="AH1191" i="18"/>
  <c r="AG1191" i="18"/>
  <c r="AF1191" i="18"/>
  <c r="AE1191" i="18"/>
  <c r="AD1191" i="18"/>
  <c r="AC1191" i="18"/>
  <c r="AB1191" i="18"/>
  <c r="AA1191" i="18"/>
  <c r="Z1191" i="18"/>
  <c r="Y1191" i="18"/>
  <c r="X1191" i="18"/>
  <c r="W1191" i="18"/>
  <c r="V1191" i="18"/>
  <c r="U1191" i="18"/>
  <c r="T1191" i="18"/>
  <c r="S1191" i="18"/>
  <c r="R1191" i="18"/>
  <c r="Q1191" i="18"/>
  <c r="BI1190" i="18"/>
  <c r="BH1190" i="18"/>
  <c r="BG1190" i="18"/>
  <c r="BF1190" i="18"/>
  <c r="BE1190" i="18"/>
  <c r="BD1190" i="18"/>
  <c r="BC1190" i="18"/>
  <c r="BB1190" i="18"/>
  <c r="BA1190" i="18"/>
  <c r="AZ1190" i="18"/>
  <c r="AY1190" i="18"/>
  <c r="AX1190" i="18"/>
  <c r="AW1190" i="18"/>
  <c r="AV1190" i="18"/>
  <c r="AU1190" i="18"/>
  <c r="AT1190" i="18"/>
  <c r="AS1190" i="18"/>
  <c r="AR1190" i="18"/>
  <c r="AQ1190" i="18"/>
  <c r="AP1190" i="18"/>
  <c r="AO1190" i="18"/>
  <c r="AN1190" i="18"/>
  <c r="AM1190" i="18"/>
  <c r="AL1190" i="18"/>
  <c r="AK1190" i="18"/>
  <c r="AJ1190" i="18"/>
  <c r="AI1190" i="18"/>
  <c r="AH1190" i="18"/>
  <c r="AG1190" i="18"/>
  <c r="AF1190" i="18"/>
  <c r="AE1190" i="18"/>
  <c r="AD1190" i="18"/>
  <c r="AC1190" i="18"/>
  <c r="AB1190" i="18"/>
  <c r="AA1190" i="18"/>
  <c r="Z1190" i="18"/>
  <c r="Y1190" i="18"/>
  <c r="X1190" i="18"/>
  <c r="W1190" i="18"/>
  <c r="V1190" i="18"/>
  <c r="U1190" i="18"/>
  <c r="T1190" i="18"/>
  <c r="S1190" i="18"/>
  <c r="R1190" i="18"/>
  <c r="Q1190" i="18"/>
  <c r="BI1189" i="18"/>
  <c r="BH1189" i="18"/>
  <c r="BG1189" i="18"/>
  <c r="BF1189" i="18"/>
  <c r="BE1189" i="18"/>
  <c r="BD1189" i="18"/>
  <c r="BC1189" i="18"/>
  <c r="BB1189" i="18"/>
  <c r="BA1189" i="18"/>
  <c r="AZ1189" i="18"/>
  <c r="AY1189" i="18"/>
  <c r="AX1189" i="18"/>
  <c r="AW1189" i="18"/>
  <c r="AV1189" i="18"/>
  <c r="AU1189" i="18"/>
  <c r="AT1189" i="18"/>
  <c r="AS1189" i="18"/>
  <c r="AR1189" i="18"/>
  <c r="AQ1189" i="18"/>
  <c r="AP1189" i="18"/>
  <c r="AO1189" i="18"/>
  <c r="AN1189" i="18"/>
  <c r="AM1189" i="18"/>
  <c r="AL1189" i="18"/>
  <c r="AK1189" i="18"/>
  <c r="AJ1189" i="18"/>
  <c r="AI1189" i="18"/>
  <c r="AH1189" i="18"/>
  <c r="AG1189" i="18"/>
  <c r="AF1189" i="18"/>
  <c r="AE1189" i="18"/>
  <c r="AD1189" i="18"/>
  <c r="AC1189" i="18"/>
  <c r="AB1189" i="18"/>
  <c r="AA1189" i="18"/>
  <c r="Z1189" i="18"/>
  <c r="Y1189" i="18"/>
  <c r="X1189" i="18"/>
  <c r="W1189" i="18"/>
  <c r="V1189" i="18"/>
  <c r="U1189" i="18"/>
  <c r="T1189" i="18"/>
  <c r="S1189" i="18"/>
  <c r="R1189" i="18"/>
  <c r="Q1189" i="18"/>
  <c r="BI1188" i="18"/>
  <c r="BI1185" i="18"/>
  <c r="BI1186" i="18"/>
  <c r="BI1187" i="18"/>
  <c r="BH1188" i="18"/>
  <c r="BG1188" i="18"/>
  <c r="BF1188" i="18"/>
  <c r="BE1188" i="18"/>
  <c r="BD1188" i="18"/>
  <c r="BC1188" i="18"/>
  <c r="BB1188" i="18"/>
  <c r="BA1188" i="18"/>
  <c r="AZ1188" i="18"/>
  <c r="AY1188" i="18"/>
  <c r="AX1188" i="18"/>
  <c r="AW1188" i="18"/>
  <c r="AW1185" i="18"/>
  <c r="AW1186" i="18"/>
  <c r="AW1187" i="18"/>
  <c r="AV1188" i="18"/>
  <c r="AU1188" i="18"/>
  <c r="AT1188" i="18"/>
  <c r="AS1188" i="18"/>
  <c r="AR1188" i="18"/>
  <c r="AQ1188" i="18"/>
  <c r="AP1188" i="18"/>
  <c r="AO1188" i="18"/>
  <c r="AN1188" i="18"/>
  <c r="AM1188" i="18"/>
  <c r="AL1188" i="18"/>
  <c r="AK1188" i="18"/>
  <c r="AK1185" i="18"/>
  <c r="AK1186" i="18"/>
  <c r="AK1187" i="18"/>
  <c r="AJ1188" i="18"/>
  <c r="AI1188" i="18"/>
  <c r="AH1188" i="18"/>
  <c r="AG1188" i="18"/>
  <c r="AF1188" i="18"/>
  <c r="AE1188" i="18"/>
  <c r="AD1188" i="18"/>
  <c r="AC1188" i="18"/>
  <c r="AB1188" i="18"/>
  <c r="AA1188" i="18"/>
  <c r="Z1188" i="18"/>
  <c r="Y1188" i="18"/>
  <c r="Y1185" i="18"/>
  <c r="Y1186" i="18"/>
  <c r="Y1187" i="18"/>
  <c r="X1188" i="18"/>
  <c r="W1188" i="18"/>
  <c r="V1188" i="18"/>
  <c r="U1188" i="18"/>
  <c r="T1188" i="18"/>
  <c r="S1188" i="18"/>
  <c r="R1188" i="18"/>
  <c r="Q1188" i="18"/>
  <c r="BH1187" i="18"/>
  <c r="BG1187" i="18"/>
  <c r="BF1187" i="18"/>
  <c r="BF1185" i="18"/>
  <c r="BF1186" i="18"/>
  <c r="BE1187" i="18"/>
  <c r="BD1187" i="18"/>
  <c r="BC1187" i="18"/>
  <c r="BB1187" i="18"/>
  <c r="BA1187" i="18"/>
  <c r="AZ1187" i="18"/>
  <c r="AY1187" i="18"/>
  <c r="AX1187" i="18"/>
  <c r="AV1187" i="18"/>
  <c r="AU1187" i="18"/>
  <c r="AT1187" i="18"/>
  <c r="AT1185" i="18"/>
  <c r="AT1186" i="18"/>
  <c r="AS1187" i="18"/>
  <c r="AR1187" i="18"/>
  <c r="AQ1187" i="18"/>
  <c r="AP1187" i="18"/>
  <c r="AO1187" i="18"/>
  <c r="AN1187" i="18"/>
  <c r="AM1187" i="18"/>
  <c r="AL1187" i="18"/>
  <c r="AJ1187" i="18"/>
  <c r="AI1187" i="18"/>
  <c r="AH1187" i="18"/>
  <c r="AH1185" i="18"/>
  <c r="AH1186" i="18"/>
  <c r="AG1187" i="18"/>
  <c r="AF1187" i="18"/>
  <c r="AE1187" i="18"/>
  <c r="AD1187" i="18"/>
  <c r="AC1187" i="18"/>
  <c r="AB1187" i="18"/>
  <c r="AA1187" i="18"/>
  <c r="Z1187" i="18"/>
  <c r="X1187" i="18"/>
  <c r="W1187" i="18"/>
  <c r="V1187" i="18"/>
  <c r="V1185" i="18"/>
  <c r="V1186" i="18"/>
  <c r="U1187" i="18"/>
  <c r="T1187" i="18"/>
  <c r="S1187" i="18"/>
  <c r="R1187" i="18"/>
  <c r="Q1187" i="18"/>
  <c r="BH1186" i="18"/>
  <c r="BG1186" i="18"/>
  <c r="BE1186" i="18"/>
  <c r="BD1186" i="18"/>
  <c r="BC1186" i="18"/>
  <c r="BC1185" i="18"/>
  <c r="BB1186" i="18"/>
  <c r="BA1186" i="18"/>
  <c r="AZ1186" i="18"/>
  <c r="AY1186" i="18"/>
  <c r="AX1186" i="18"/>
  <c r="AV1186" i="18"/>
  <c r="AU1186" i="18"/>
  <c r="AS1186" i="18"/>
  <c r="AR1186" i="18"/>
  <c r="AQ1186" i="18"/>
  <c r="AQ1185" i="18"/>
  <c r="AP1186" i="18"/>
  <c r="AO1186" i="18"/>
  <c r="AN1186" i="18"/>
  <c r="AM1186" i="18"/>
  <c r="AL1186" i="18"/>
  <c r="AJ1186" i="18"/>
  <c r="AI1186" i="18"/>
  <c r="AG1186" i="18"/>
  <c r="AF1186" i="18"/>
  <c r="AE1186" i="18"/>
  <c r="AE1185" i="18"/>
  <c r="AD1186" i="18"/>
  <c r="AC1186" i="18"/>
  <c r="AB1186" i="18"/>
  <c r="AA1186" i="18"/>
  <c r="Z1186" i="18"/>
  <c r="X1186" i="18"/>
  <c r="W1186" i="18"/>
  <c r="U1186" i="18"/>
  <c r="T1186" i="18"/>
  <c r="S1186" i="18"/>
  <c r="S1185" i="18"/>
  <c r="R1186" i="18"/>
  <c r="Q1186" i="18"/>
  <c r="BH1185" i="18"/>
  <c r="BG1185" i="18"/>
  <c r="BE1185" i="18"/>
  <c r="BD1185" i="18"/>
  <c r="BB1185" i="18"/>
  <c r="BA1185" i="18"/>
  <c r="AZ1185" i="18"/>
  <c r="AY1185" i="18"/>
  <c r="AX1185" i="18"/>
  <c r="AV1185" i="18"/>
  <c r="AU1185" i="18"/>
  <c r="AS1185" i="18"/>
  <c r="AR1185" i="18"/>
  <c r="AP1185" i="18"/>
  <c r="AO1185" i="18"/>
  <c r="AN1185" i="18"/>
  <c r="AM1185" i="18"/>
  <c r="AL1185" i="18"/>
  <c r="AJ1185" i="18"/>
  <c r="AI1185" i="18"/>
  <c r="AG1185" i="18"/>
  <c r="AF1185" i="18"/>
  <c r="AD1185" i="18"/>
  <c r="AC1185" i="18"/>
  <c r="AB1185" i="18"/>
  <c r="AA1185" i="18"/>
  <c r="Z1185" i="18"/>
  <c r="X1185" i="18"/>
  <c r="W1185" i="18"/>
  <c r="U1185" i="18"/>
  <c r="T1185" i="18"/>
  <c r="R1185" i="18"/>
  <c r="Q1185" i="18"/>
  <c r="BI1181" i="18"/>
  <c r="BH1181" i="18"/>
  <c r="BG1181" i="18"/>
  <c r="BF1181" i="18"/>
  <c r="BE1181" i="18"/>
  <c r="BD1181" i="18"/>
  <c r="BC1181" i="18"/>
  <c r="BB1181" i="18"/>
  <c r="BA1181" i="18"/>
  <c r="AZ1181" i="18"/>
  <c r="AY1181" i="18"/>
  <c r="AX1181" i="18"/>
  <c r="AW1181" i="18"/>
  <c r="AV1181" i="18"/>
  <c r="AU1181" i="18"/>
  <c r="AT1181" i="18"/>
  <c r="AS1181" i="18"/>
  <c r="AR1181" i="18"/>
  <c r="AQ1181" i="18"/>
  <c r="AP1181" i="18"/>
  <c r="AO1181" i="18"/>
  <c r="AN1181" i="18"/>
  <c r="AM1181" i="18"/>
  <c r="AL1181" i="18"/>
  <c r="AK1181" i="18"/>
  <c r="AJ1181" i="18"/>
  <c r="AI1181" i="18"/>
  <c r="AH1181" i="18"/>
  <c r="AG1181" i="18"/>
  <c r="AF1181" i="18"/>
  <c r="AE1181" i="18"/>
  <c r="AD1181" i="18"/>
  <c r="AC1181" i="18"/>
  <c r="AB1181" i="18"/>
  <c r="AA1181" i="18"/>
  <c r="Z1181" i="18"/>
  <c r="Y1181" i="18"/>
  <c r="X1181" i="18"/>
  <c r="W1181" i="18"/>
  <c r="V1181" i="18"/>
  <c r="U1181" i="18"/>
  <c r="T1181" i="18"/>
  <c r="S1181" i="18"/>
  <c r="R1181" i="18"/>
  <c r="Q1181" i="18"/>
  <c r="BI1180" i="18"/>
  <c r="BH1180" i="18"/>
  <c r="BG1180" i="18"/>
  <c r="BF1180" i="18"/>
  <c r="BE1180" i="18"/>
  <c r="BD1180" i="18"/>
  <c r="BC1180" i="18"/>
  <c r="BB1180" i="18"/>
  <c r="BA1180" i="18"/>
  <c r="AZ1180" i="18"/>
  <c r="AY1180" i="18"/>
  <c r="AX1180" i="18"/>
  <c r="AW1180" i="18"/>
  <c r="AV1180" i="18"/>
  <c r="AU1180" i="18"/>
  <c r="AT1180" i="18"/>
  <c r="AS1180" i="18"/>
  <c r="AR1180" i="18"/>
  <c r="AQ1180" i="18"/>
  <c r="AP1180" i="18"/>
  <c r="AO1180" i="18"/>
  <c r="AN1180" i="18"/>
  <c r="AM1180" i="18"/>
  <c r="AL1180" i="18"/>
  <c r="AK1180" i="18"/>
  <c r="AJ1180" i="18"/>
  <c r="AI1180" i="18"/>
  <c r="AH1180" i="18"/>
  <c r="AG1180" i="18"/>
  <c r="AF1180" i="18"/>
  <c r="AE1180" i="18"/>
  <c r="AD1180" i="18"/>
  <c r="AC1180" i="18"/>
  <c r="AB1180" i="18"/>
  <c r="AA1180" i="18"/>
  <c r="Z1180" i="18"/>
  <c r="Y1180" i="18"/>
  <c r="X1180" i="18"/>
  <c r="W1180" i="18"/>
  <c r="V1180" i="18"/>
  <c r="U1180" i="18"/>
  <c r="T1180" i="18"/>
  <c r="S1180" i="18"/>
  <c r="R1180" i="18"/>
  <c r="Q1180" i="18"/>
  <c r="BI1179" i="18"/>
  <c r="BH1179" i="18"/>
  <c r="BG1179" i="18"/>
  <c r="BF1179" i="18"/>
  <c r="BE1179" i="18"/>
  <c r="BD1179" i="18"/>
  <c r="BC1179" i="18"/>
  <c r="BB1179" i="18"/>
  <c r="BA1179" i="18"/>
  <c r="AZ1179" i="18"/>
  <c r="AY1179" i="18"/>
  <c r="AX1179" i="18"/>
  <c r="AW1179" i="18"/>
  <c r="AV1179" i="18"/>
  <c r="AU1179" i="18"/>
  <c r="AT1179" i="18"/>
  <c r="AS1179" i="18"/>
  <c r="AR1179" i="18"/>
  <c r="AQ1179" i="18"/>
  <c r="AP1179" i="18"/>
  <c r="AO1179" i="18"/>
  <c r="AN1179" i="18"/>
  <c r="AM1179" i="18"/>
  <c r="AL1179" i="18"/>
  <c r="AK1179" i="18"/>
  <c r="AJ1179" i="18"/>
  <c r="AI1179" i="18"/>
  <c r="AH1179" i="18"/>
  <c r="AG1179" i="18"/>
  <c r="AF1179" i="18"/>
  <c r="AE1179" i="18"/>
  <c r="AD1179" i="18"/>
  <c r="AC1179" i="18"/>
  <c r="AB1179" i="18"/>
  <c r="AA1179" i="18"/>
  <c r="Z1179" i="18"/>
  <c r="Y1179" i="18"/>
  <c r="X1179" i="18"/>
  <c r="W1179" i="18"/>
  <c r="V1179" i="18"/>
  <c r="U1179" i="18"/>
  <c r="T1179" i="18"/>
  <c r="S1179" i="18"/>
  <c r="R1179" i="18"/>
  <c r="Q1179" i="18"/>
  <c r="BI1178" i="18"/>
  <c r="BH1178" i="18"/>
  <c r="BG1178" i="18"/>
  <c r="BF1178" i="18"/>
  <c r="BE1178" i="18"/>
  <c r="BD1178" i="18"/>
  <c r="BC1178" i="18"/>
  <c r="BB1178" i="18"/>
  <c r="BA1178" i="18"/>
  <c r="AZ1178" i="18"/>
  <c r="AY1178" i="18"/>
  <c r="AX1178" i="18"/>
  <c r="AW1178" i="18"/>
  <c r="AV1178" i="18"/>
  <c r="AU1178" i="18"/>
  <c r="AT1178" i="18"/>
  <c r="AS1178" i="18"/>
  <c r="AR1178" i="18"/>
  <c r="AQ1178" i="18"/>
  <c r="AP1178" i="18"/>
  <c r="AO1178" i="18"/>
  <c r="AN1178" i="18"/>
  <c r="AM1178" i="18"/>
  <c r="AL1178" i="18"/>
  <c r="AK1178" i="18"/>
  <c r="AJ1178" i="18"/>
  <c r="AI1178" i="18"/>
  <c r="AH1178" i="18"/>
  <c r="AG1178" i="18"/>
  <c r="AF1178" i="18"/>
  <c r="AE1178" i="18"/>
  <c r="AD1178" i="18"/>
  <c r="AC1178" i="18"/>
  <c r="AB1178" i="18"/>
  <c r="AA1178" i="18"/>
  <c r="Z1178" i="18"/>
  <c r="Y1178" i="18"/>
  <c r="X1178" i="18"/>
  <c r="W1178" i="18"/>
  <c r="V1178" i="18"/>
  <c r="U1178" i="18"/>
  <c r="T1178" i="18"/>
  <c r="S1178" i="18"/>
  <c r="R1178" i="18"/>
  <c r="Q1178" i="18"/>
  <c r="BI1177" i="18"/>
  <c r="BH1177" i="18"/>
  <c r="BG1177" i="18"/>
  <c r="BF1177" i="18"/>
  <c r="BE1177" i="18"/>
  <c r="BD1177" i="18"/>
  <c r="BC1177" i="18"/>
  <c r="BB1177" i="18"/>
  <c r="BA1177" i="18"/>
  <c r="AZ1177" i="18"/>
  <c r="AY1177" i="18"/>
  <c r="AX1177" i="18"/>
  <c r="AW1177" i="18"/>
  <c r="AV1177" i="18"/>
  <c r="AU1177" i="18"/>
  <c r="AT1177" i="18"/>
  <c r="AS1177" i="18"/>
  <c r="AR1177" i="18"/>
  <c r="AQ1177" i="18"/>
  <c r="AP1177" i="18"/>
  <c r="AO1177" i="18"/>
  <c r="AN1177" i="18"/>
  <c r="AM1177" i="18"/>
  <c r="AL1177" i="18"/>
  <c r="AK1177" i="18"/>
  <c r="AJ1177" i="18"/>
  <c r="AI1177" i="18"/>
  <c r="AH1177" i="18"/>
  <c r="AG1177" i="18"/>
  <c r="AF1177" i="18"/>
  <c r="AE1177" i="18"/>
  <c r="AD1177" i="18"/>
  <c r="AC1177" i="18"/>
  <c r="AB1177" i="18"/>
  <c r="AA1177" i="18"/>
  <c r="Z1177" i="18"/>
  <c r="Y1177" i="18"/>
  <c r="X1177" i="18"/>
  <c r="W1177" i="18"/>
  <c r="V1177" i="18"/>
  <c r="U1177" i="18"/>
  <c r="T1177" i="18"/>
  <c r="S1177" i="18"/>
  <c r="R1177" i="18"/>
  <c r="Q1177" i="18"/>
  <c r="BI1176" i="18"/>
  <c r="BH1176" i="18"/>
  <c r="BG1176" i="18"/>
  <c r="BF1176" i="18"/>
  <c r="BE1176" i="18"/>
  <c r="BD1176" i="18"/>
  <c r="BC1176" i="18"/>
  <c r="BB1176" i="18"/>
  <c r="BA1176" i="18"/>
  <c r="AZ1176" i="18"/>
  <c r="AY1176" i="18"/>
  <c r="AX1176" i="18"/>
  <c r="AW1176" i="18"/>
  <c r="AV1176" i="18"/>
  <c r="AU1176" i="18"/>
  <c r="AT1176" i="18"/>
  <c r="AS1176" i="18"/>
  <c r="AR1176" i="18"/>
  <c r="AQ1176" i="18"/>
  <c r="AP1176" i="18"/>
  <c r="AO1176" i="18"/>
  <c r="AN1176" i="18"/>
  <c r="AM1176" i="18"/>
  <c r="AL1176" i="18"/>
  <c r="AK1176" i="18"/>
  <c r="AJ1176" i="18"/>
  <c r="AI1176" i="18"/>
  <c r="AH1176" i="18"/>
  <c r="AG1176" i="18"/>
  <c r="AF1176" i="18"/>
  <c r="AE1176" i="18"/>
  <c r="AD1176" i="18"/>
  <c r="AC1176" i="18"/>
  <c r="AB1176" i="18"/>
  <c r="AA1176" i="18"/>
  <c r="Z1176" i="18"/>
  <c r="Y1176" i="18"/>
  <c r="X1176" i="18"/>
  <c r="W1176" i="18"/>
  <c r="V1176" i="18"/>
  <c r="U1176" i="18"/>
  <c r="T1176" i="18"/>
  <c r="S1176" i="18"/>
  <c r="R1176" i="18"/>
  <c r="Q1176" i="18"/>
  <c r="BI1175" i="18"/>
  <c r="BH1175" i="18"/>
  <c r="BG1175" i="18"/>
  <c r="BF1175" i="18"/>
  <c r="BE1175" i="18"/>
  <c r="BD1175" i="18"/>
  <c r="BC1175" i="18"/>
  <c r="BC1172" i="18"/>
  <c r="BC1173" i="18"/>
  <c r="BC1174" i="18"/>
  <c r="BB1175" i="18"/>
  <c r="BA1175" i="18"/>
  <c r="AZ1175" i="18"/>
  <c r="AY1175" i="18"/>
  <c r="AX1175" i="18"/>
  <c r="AW1175" i="18"/>
  <c r="AV1175" i="18"/>
  <c r="AU1175" i="18"/>
  <c r="AT1175" i="18"/>
  <c r="AS1175" i="18"/>
  <c r="AR1175" i="18"/>
  <c r="AQ1175" i="18"/>
  <c r="AQ1172" i="18"/>
  <c r="AQ1173" i="18"/>
  <c r="AQ1174" i="18"/>
  <c r="AP1175" i="18"/>
  <c r="AO1175" i="18"/>
  <c r="AN1175" i="18"/>
  <c r="AM1175" i="18"/>
  <c r="AL1175" i="18"/>
  <c r="AK1175" i="18"/>
  <c r="AJ1175" i="18"/>
  <c r="AI1175" i="18"/>
  <c r="AH1175" i="18"/>
  <c r="AG1175" i="18"/>
  <c r="AF1175" i="18"/>
  <c r="AE1175" i="18"/>
  <c r="AE1172" i="18"/>
  <c r="AE1173" i="18"/>
  <c r="AE1174" i="18"/>
  <c r="AD1175" i="18"/>
  <c r="AC1175" i="18"/>
  <c r="AB1175" i="18"/>
  <c r="AA1175" i="18"/>
  <c r="Z1175" i="18"/>
  <c r="Y1175" i="18"/>
  <c r="X1175" i="18"/>
  <c r="W1175" i="18"/>
  <c r="V1175" i="18"/>
  <c r="U1175" i="18"/>
  <c r="T1175" i="18"/>
  <c r="S1175" i="18"/>
  <c r="S1172" i="18"/>
  <c r="S1173" i="18"/>
  <c r="S1174" i="18"/>
  <c r="R1175" i="18"/>
  <c r="Q1175" i="18"/>
  <c r="BI1174" i="18"/>
  <c r="BH1174" i="18"/>
  <c r="BG1174" i="18"/>
  <c r="BF1174" i="18"/>
  <c r="BE1174" i="18"/>
  <c r="BD1174" i="18"/>
  <c r="BB1174" i="18"/>
  <c r="BA1174" i="18"/>
  <c r="AZ1174" i="18"/>
  <c r="AZ1172" i="18"/>
  <c r="AZ1173" i="18"/>
  <c r="AY1174" i="18"/>
  <c r="AX1174" i="18"/>
  <c r="AW1174" i="18"/>
  <c r="AV1174" i="18"/>
  <c r="AU1174" i="18"/>
  <c r="AT1174" i="18"/>
  <c r="AS1174" i="18"/>
  <c r="AR1174" i="18"/>
  <c r="AP1174" i="18"/>
  <c r="AO1174" i="18"/>
  <c r="AN1174" i="18"/>
  <c r="AN1172" i="18"/>
  <c r="AN1173" i="18"/>
  <c r="AM1174" i="18"/>
  <c r="AL1174" i="18"/>
  <c r="AK1174" i="18"/>
  <c r="AJ1174" i="18"/>
  <c r="AI1174" i="18"/>
  <c r="AH1174" i="18"/>
  <c r="AG1174" i="18"/>
  <c r="AF1174" i="18"/>
  <c r="AD1174" i="18"/>
  <c r="AC1174" i="18"/>
  <c r="AB1174" i="18"/>
  <c r="AB1172" i="18"/>
  <c r="AB1173" i="18"/>
  <c r="AA1174" i="18"/>
  <c r="Z1174" i="18"/>
  <c r="Y1174" i="18"/>
  <c r="X1174" i="18"/>
  <c r="W1174" i="18"/>
  <c r="V1174" i="18"/>
  <c r="U1174" i="18"/>
  <c r="T1174" i="18"/>
  <c r="R1174" i="18"/>
  <c r="Q1174" i="18"/>
  <c r="BI1173" i="18"/>
  <c r="BI1172" i="18"/>
  <c r="BH1173" i="18"/>
  <c r="BG1173" i="18"/>
  <c r="BF1173" i="18"/>
  <c r="BE1173" i="18"/>
  <c r="BD1173" i="18"/>
  <c r="BB1173" i="18"/>
  <c r="BA1173" i="18"/>
  <c r="AY1173" i="18"/>
  <c r="AX1173" i="18"/>
  <c r="AW1173" i="18"/>
  <c r="AW1172" i="18"/>
  <c r="AV1173" i="18"/>
  <c r="AU1173" i="18"/>
  <c r="AT1173" i="18"/>
  <c r="AS1173" i="18"/>
  <c r="AR1173" i="18"/>
  <c r="AP1173" i="18"/>
  <c r="AO1173" i="18"/>
  <c r="AM1173" i="18"/>
  <c r="AL1173" i="18"/>
  <c r="AK1173" i="18"/>
  <c r="AK1172" i="18"/>
  <c r="AJ1173" i="18"/>
  <c r="AI1173" i="18"/>
  <c r="AH1173" i="18"/>
  <c r="AG1173" i="18"/>
  <c r="AF1173" i="18"/>
  <c r="AD1173" i="18"/>
  <c r="AC1173" i="18"/>
  <c r="AA1173" i="18"/>
  <c r="Z1173" i="18"/>
  <c r="Y1173" i="18"/>
  <c r="Y1172" i="18"/>
  <c r="X1173" i="18"/>
  <c r="W1173" i="18"/>
  <c r="V1173" i="18"/>
  <c r="U1173" i="18"/>
  <c r="T1173" i="18"/>
  <c r="R1173" i="18"/>
  <c r="Q1173" i="18"/>
  <c r="BH1172" i="18"/>
  <c r="BG1172" i="18"/>
  <c r="BF1172" i="18"/>
  <c r="BE1172" i="18"/>
  <c r="BD1172" i="18"/>
  <c r="BB1172" i="18"/>
  <c r="BA1172" i="18"/>
  <c r="AY1172" i="18"/>
  <c r="AX1172" i="18"/>
  <c r="AV1172" i="18"/>
  <c r="AU1172" i="18"/>
  <c r="AT1172" i="18"/>
  <c r="AS1172" i="18"/>
  <c r="AR1172" i="18"/>
  <c r="AP1172" i="18"/>
  <c r="AO1172" i="18"/>
  <c r="AM1172" i="18"/>
  <c r="AL1172" i="18"/>
  <c r="AJ1172" i="18"/>
  <c r="AI1172" i="18"/>
  <c r="AH1172" i="18"/>
  <c r="AG1172" i="18"/>
  <c r="AF1172" i="18"/>
  <c r="AD1172" i="18"/>
  <c r="AC1172" i="18"/>
  <c r="AA1172" i="18"/>
  <c r="Z1172" i="18"/>
  <c r="X1172" i="18"/>
  <c r="W1172" i="18"/>
  <c r="V1172" i="18"/>
  <c r="U1172" i="18"/>
  <c r="T1172" i="18"/>
  <c r="R1172" i="18"/>
  <c r="Q1172" i="18"/>
  <c r="BI1168" i="18"/>
  <c r="BH1168" i="18"/>
  <c r="BG1168" i="18"/>
  <c r="BF1168" i="18"/>
  <c r="BE1168" i="18"/>
  <c r="BD1168" i="18"/>
  <c r="BC1168" i="18"/>
  <c r="BB1168" i="18"/>
  <c r="BA1168" i="18"/>
  <c r="AZ1168" i="18"/>
  <c r="AY1168" i="18"/>
  <c r="AX1168" i="18"/>
  <c r="AW1168" i="18"/>
  <c r="AV1168" i="18"/>
  <c r="AU1168" i="18"/>
  <c r="AT1168" i="18"/>
  <c r="AS1168" i="18"/>
  <c r="AR1168" i="18"/>
  <c r="AQ1168" i="18"/>
  <c r="AP1168" i="18"/>
  <c r="AO1168" i="18"/>
  <c r="AN1168" i="18"/>
  <c r="AM1168" i="18"/>
  <c r="AL1168" i="18"/>
  <c r="AK1168" i="18"/>
  <c r="AJ1168" i="18"/>
  <c r="AI1168" i="18"/>
  <c r="AH1168" i="18"/>
  <c r="AG1168" i="18"/>
  <c r="AF1168" i="18"/>
  <c r="AE1168" i="18"/>
  <c r="AD1168" i="18"/>
  <c r="AC1168" i="18"/>
  <c r="AB1168" i="18"/>
  <c r="AA1168" i="18"/>
  <c r="Z1168" i="18"/>
  <c r="Y1168" i="18"/>
  <c r="X1168" i="18"/>
  <c r="W1168" i="18"/>
  <c r="V1168" i="18"/>
  <c r="U1168" i="18"/>
  <c r="T1168" i="18"/>
  <c r="S1168" i="18"/>
  <c r="R1168" i="18"/>
  <c r="Q1168" i="18"/>
  <c r="BI1167" i="18"/>
  <c r="BH1167" i="18"/>
  <c r="BG1167" i="18"/>
  <c r="BF1167" i="18"/>
  <c r="BE1167" i="18"/>
  <c r="BD1167" i="18"/>
  <c r="BC1167" i="18"/>
  <c r="BB1167" i="18"/>
  <c r="BA1167" i="18"/>
  <c r="AZ1167" i="18"/>
  <c r="AY1167" i="18"/>
  <c r="AX1167" i="18"/>
  <c r="AW1167" i="18"/>
  <c r="AV1167" i="18"/>
  <c r="AU1167" i="18"/>
  <c r="AT1167" i="18"/>
  <c r="AS1167" i="18"/>
  <c r="AR1167" i="18"/>
  <c r="AQ1167" i="18"/>
  <c r="AP1167" i="18"/>
  <c r="AO1167" i="18"/>
  <c r="AN1167" i="18"/>
  <c r="AM1167" i="18"/>
  <c r="AL1167" i="18"/>
  <c r="AK1167" i="18"/>
  <c r="AJ1167" i="18"/>
  <c r="AI1167" i="18"/>
  <c r="AH1167" i="18"/>
  <c r="AG1167" i="18"/>
  <c r="AF1167" i="18"/>
  <c r="AE1167" i="18"/>
  <c r="AD1167" i="18"/>
  <c r="AC1167" i="18"/>
  <c r="AB1167" i="18"/>
  <c r="AA1167" i="18"/>
  <c r="Z1167" i="18"/>
  <c r="Y1167" i="18"/>
  <c r="X1167" i="18"/>
  <c r="W1167" i="18"/>
  <c r="V1167" i="18"/>
  <c r="U1167" i="18"/>
  <c r="T1167" i="18"/>
  <c r="S1167" i="18"/>
  <c r="R1167" i="18"/>
  <c r="Q1167" i="18"/>
  <c r="BI1166" i="18"/>
  <c r="BH1166" i="18"/>
  <c r="BG1166" i="18"/>
  <c r="BF1166" i="18"/>
  <c r="BE1166" i="18"/>
  <c r="BD1166" i="18"/>
  <c r="BC1166" i="18"/>
  <c r="BB1166" i="18"/>
  <c r="BA1166" i="18"/>
  <c r="AZ1166" i="18"/>
  <c r="AY1166" i="18"/>
  <c r="AX1166" i="18"/>
  <c r="AW1166" i="18"/>
  <c r="AV1166" i="18"/>
  <c r="AU1166" i="18"/>
  <c r="AT1166" i="18"/>
  <c r="AS1166" i="18"/>
  <c r="AR1166" i="18"/>
  <c r="AQ1166" i="18"/>
  <c r="AP1166" i="18"/>
  <c r="AO1166" i="18"/>
  <c r="AN1166" i="18"/>
  <c r="AM1166" i="18"/>
  <c r="AL1166" i="18"/>
  <c r="AK1166" i="18"/>
  <c r="AJ1166" i="18"/>
  <c r="AI1166" i="18"/>
  <c r="AH1166" i="18"/>
  <c r="AG1166" i="18"/>
  <c r="AF1166" i="18"/>
  <c r="AE1166" i="18"/>
  <c r="AD1166" i="18"/>
  <c r="AC1166" i="18"/>
  <c r="AB1166" i="18"/>
  <c r="AA1166" i="18"/>
  <c r="Z1166" i="18"/>
  <c r="Y1166" i="18"/>
  <c r="X1166" i="18"/>
  <c r="W1166" i="18"/>
  <c r="V1166" i="18"/>
  <c r="U1166" i="18"/>
  <c r="T1166" i="18"/>
  <c r="S1166" i="18"/>
  <c r="R1166" i="18"/>
  <c r="Q1166" i="18"/>
  <c r="BI1165" i="18"/>
  <c r="BH1165" i="18"/>
  <c r="BG1165" i="18"/>
  <c r="BF1165" i="18"/>
  <c r="BE1165" i="18"/>
  <c r="BD1165" i="18"/>
  <c r="BC1165" i="18"/>
  <c r="BB1165" i="18"/>
  <c r="BA1165" i="18"/>
  <c r="AZ1165" i="18"/>
  <c r="AY1165" i="18"/>
  <c r="AX1165" i="18"/>
  <c r="AW1165" i="18"/>
  <c r="AV1165" i="18"/>
  <c r="AU1165" i="18"/>
  <c r="AT1165" i="18"/>
  <c r="AS1165" i="18"/>
  <c r="AR1165" i="18"/>
  <c r="AQ1165" i="18"/>
  <c r="AP1165" i="18"/>
  <c r="AO1165" i="18"/>
  <c r="AN1165" i="18"/>
  <c r="AM1165" i="18"/>
  <c r="AL1165" i="18"/>
  <c r="AK1165" i="18"/>
  <c r="AJ1165" i="18"/>
  <c r="AI1165" i="18"/>
  <c r="AH1165" i="18"/>
  <c r="AG1165" i="18"/>
  <c r="AF1165" i="18"/>
  <c r="AE1165" i="18"/>
  <c r="AD1165" i="18"/>
  <c r="AC1165" i="18"/>
  <c r="AB1165" i="18"/>
  <c r="AA1165" i="18"/>
  <c r="Z1165" i="18"/>
  <c r="Y1165" i="18"/>
  <c r="X1165" i="18"/>
  <c r="W1165" i="18"/>
  <c r="V1165" i="18"/>
  <c r="U1165" i="18"/>
  <c r="T1165" i="18"/>
  <c r="S1165" i="18"/>
  <c r="R1165" i="18"/>
  <c r="Q1165" i="18"/>
  <c r="BI1164" i="18"/>
  <c r="BH1164" i="18"/>
  <c r="BG1164" i="18"/>
  <c r="BF1164" i="18"/>
  <c r="BE1164" i="18"/>
  <c r="BD1164" i="18"/>
  <c r="BC1164" i="18"/>
  <c r="BB1164" i="18"/>
  <c r="BA1164" i="18"/>
  <c r="AZ1164" i="18"/>
  <c r="AY1164" i="18"/>
  <c r="AX1164" i="18"/>
  <c r="AW1164" i="18"/>
  <c r="AV1164" i="18"/>
  <c r="AU1164" i="18"/>
  <c r="AT1164" i="18"/>
  <c r="AS1164" i="18"/>
  <c r="AR1164" i="18"/>
  <c r="AQ1164" i="18"/>
  <c r="AP1164" i="18"/>
  <c r="AO1164" i="18"/>
  <c r="AN1164" i="18"/>
  <c r="AM1164" i="18"/>
  <c r="AL1164" i="18"/>
  <c r="AK1164" i="18"/>
  <c r="AJ1164" i="18"/>
  <c r="AI1164" i="18"/>
  <c r="AH1164" i="18"/>
  <c r="AG1164" i="18"/>
  <c r="AF1164" i="18"/>
  <c r="AE1164" i="18"/>
  <c r="AD1164" i="18"/>
  <c r="AC1164" i="18"/>
  <c r="AB1164" i="18"/>
  <c r="AA1164" i="18"/>
  <c r="Z1164" i="18"/>
  <c r="Y1164" i="18"/>
  <c r="X1164" i="18"/>
  <c r="W1164" i="18"/>
  <c r="V1164" i="18"/>
  <c r="U1164" i="18"/>
  <c r="T1164" i="18"/>
  <c r="S1164" i="18"/>
  <c r="R1164" i="18"/>
  <c r="Q1164" i="18"/>
  <c r="BI1163" i="18"/>
  <c r="BH1163" i="18"/>
  <c r="BG1163" i="18"/>
  <c r="BF1163" i="18"/>
  <c r="BE1163" i="18"/>
  <c r="BD1163" i="18"/>
  <c r="BC1163" i="18"/>
  <c r="BB1163" i="18"/>
  <c r="BA1163" i="18"/>
  <c r="AZ1163" i="18"/>
  <c r="AY1163" i="18"/>
  <c r="AX1163" i="18"/>
  <c r="AW1163" i="18"/>
  <c r="AV1163" i="18"/>
  <c r="AU1163" i="18"/>
  <c r="AT1163" i="18"/>
  <c r="AS1163" i="18"/>
  <c r="AR1163" i="18"/>
  <c r="AQ1163" i="18"/>
  <c r="AP1163" i="18"/>
  <c r="AO1163" i="18"/>
  <c r="AN1163" i="18"/>
  <c r="AM1163" i="18"/>
  <c r="AL1163" i="18"/>
  <c r="AK1163" i="18"/>
  <c r="AJ1163" i="18"/>
  <c r="AI1163" i="18"/>
  <c r="AH1163" i="18"/>
  <c r="AG1163" i="18"/>
  <c r="AF1163" i="18"/>
  <c r="AE1163" i="18"/>
  <c r="AD1163" i="18"/>
  <c r="AC1163" i="18"/>
  <c r="AB1163" i="18"/>
  <c r="AA1163" i="18"/>
  <c r="Z1163" i="18"/>
  <c r="Y1163" i="18"/>
  <c r="X1163" i="18"/>
  <c r="W1163" i="18"/>
  <c r="V1163" i="18"/>
  <c r="U1163" i="18"/>
  <c r="T1163" i="18"/>
  <c r="S1163" i="18"/>
  <c r="R1163" i="18"/>
  <c r="Q1163" i="18"/>
  <c r="BI1162" i="18"/>
  <c r="BI1159" i="18"/>
  <c r="BI1160" i="18"/>
  <c r="BI1161" i="18"/>
  <c r="BH1162" i="18"/>
  <c r="BG1162" i="18"/>
  <c r="BF1162" i="18"/>
  <c r="BE1162" i="18"/>
  <c r="BD1162" i="18"/>
  <c r="BC1162" i="18"/>
  <c r="BB1162" i="18"/>
  <c r="BA1162" i="18"/>
  <c r="AZ1162" i="18"/>
  <c r="AY1162" i="18"/>
  <c r="AX1162" i="18"/>
  <c r="AW1162" i="18"/>
  <c r="AW1159" i="18"/>
  <c r="AW1160" i="18"/>
  <c r="AW1161" i="18"/>
  <c r="AV1162" i="18"/>
  <c r="AU1162" i="18"/>
  <c r="AT1162" i="18"/>
  <c r="AS1162" i="18"/>
  <c r="AR1162" i="18"/>
  <c r="AQ1162" i="18"/>
  <c r="AP1162" i="18"/>
  <c r="AO1162" i="18"/>
  <c r="AN1162" i="18"/>
  <c r="AM1162" i="18"/>
  <c r="AL1162" i="18"/>
  <c r="AK1162" i="18"/>
  <c r="AK1159" i="18"/>
  <c r="AK1160" i="18"/>
  <c r="AK1161" i="18"/>
  <c r="AJ1162" i="18"/>
  <c r="AI1162" i="18"/>
  <c r="AH1162" i="18"/>
  <c r="AG1162" i="18"/>
  <c r="AF1162" i="18"/>
  <c r="AE1162" i="18"/>
  <c r="AD1162" i="18"/>
  <c r="AC1162" i="18"/>
  <c r="AB1162" i="18"/>
  <c r="AA1162" i="18"/>
  <c r="Z1162" i="18"/>
  <c r="Y1162" i="18"/>
  <c r="Y1159" i="18"/>
  <c r="Y1160" i="18"/>
  <c r="Y1161" i="18"/>
  <c r="X1162" i="18"/>
  <c r="W1162" i="18"/>
  <c r="V1162" i="18"/>
  <c r="U1162" i="18"/>
  <c r="T1162" i="18"/>
  <c r="S1162" i="18"/>
  <c r="R1162" i="18"/>
  <c r="Q1162" i="18"/>
  <c r="BH1161" i="18"/>
  <c r="BG1161" i="18"/>
  <c r="BF1161" i="18"/>
  <c r="BF1159" i="18"/>
  <c r="BF1160" i="18"/>
  <c r="BE1161" i="18"/>
  <c r="BD1161" i="18"/>
  <c r="BC1161" i="18"/>
  <c r="BB1161" i="18"/>
  <c r="BA1161" i="18"/>
  <c r="AZ1161" i="18"/>
  <c r="AY1161" i="18"/>
  <c r="AX1161" i="18"/>
  <c r="AV1161" i="18"/>
  <c r="AU1161" i="18"/>
  <c r="AT1161" i="18"/>
  <c r="AT1159" i="18"/>
  <c r="AT1160" i="18"/>
  <c r="AS1161" i="18"/>
  <c r="AR1161" i="18"/>
  <c r="AQ1161" i="18"/>
  <c r="AP1161" i="18"/>
  <c r="AO1161" i="18"/>
  <c r="AN1161" i="18"/>
  <c r="AM1161" i="18"/>
  <c r="AL1161" i="18"/>
  <c r="AJ1161" i="18"/>
  <c r="AI1161" i="18"/>
  <c r="AH1161" i="18"/>
  <c r="AH1159" i="18"/>
  <c r="AH1160" i="18"/>
  <c r="AG1161" i="18"/>
  <c r="AF1161" i="18"/>
  <c r="AE1161" i="18"/>
  <c r="AD1161" i="18"/>
  <c r="AC1161" i="18"/>
  <c r="AB1161" i="18"/>
  <c r="AA1161" i="18"/>
  <c r="Z1161" i="18"/>
  <c r="X1161" i="18"/>
  <c r="W1161" i="18"/>
  <c r="V1161" i="18"/>
  <c r="V1159" i="18"/>
  <c r="V1160" i="18"/>
  <c r="U1161" i="18"/>
  <c r="T1161" i="18"/>
  <c r="S1161" i="18"/>
  <c r="R1161" i="18"/>
  <c r="Q1161" i="18"/>
  <c r="BH1160" i="18"/>
  <c r="BG1160" i="18"/>
  <c r="BE1160" i="18"/>
  <c r="BD1160" i="18"/>
  <c r="BC1160" i="18"/>
  <c r="BC1159" i="18"/>
  <c r="BB1160" i="18"/>
  <c r="BA1160" i="18"/>
  <c r="AZ1160" i="18"/>
  <c r="AY1160" i="18"/>
  <c r="AX1160" i="18"/>
  <c r="AV1160" i="18"/>
  <c r="AU1160" i="18"/>
  <c r="AS1160" i="18"/>
  <c r="AR1160" i="18"/>
  <c r="AQ1160" i="18"/>
  <c r="AQ1159" i="18"/>
  <c r="AP1160" i="18"/>
  <c r="AO1160" i="18"/>
  <c r="AN1160" i="18"/>
  <c r="AM1160" i="18"/>
  <c r="AL1160" i="18"/>
  <c r="AJ1160" i="18"/>
  <c r="AI1160" i="18"/>
  <c r="AG1160" i="18"/>
  <c r="AF1160" i="18"/>
  <c r="AE1160" i="18"/>
  <c r="AE1159" i="18"/>
  <c r="AD1160" i="18"/>
  <c r="AC1160" i="18"/>
  <c r="AB1160" i="18"/>
  <c r="AA1160" i="18"/>
  <c r="Z1160" i="18"/>
  <c r="X1160" i="18"/>
  <c r="W1160" i="18"/>
  <c r="U1160" i="18"/>
  <c r="T1160" i="18"/>
  <c r="S1160" i="18"/>
  <c r="S1159" i="18"/>
  <c r="R1160" i="18"/>
  <c r="Q1160" i="18"/>
  <c r="BH1159" i="18"/>
  <c r="BG1159" i="18"/>
  <c r="BE1159" i="18"/>
  <c r="BD1159" i="18"/>
  <c r="BB1159" i="18"/>
  <c r="BA1159" i="18"/>
  <c r="AZ1159" i="18"/>
  <c r="AY1159" i="18"/>
  <c r="AX1159" i="18"/>
  <c r="AV1159" i="18"/>
  <c r="AU1159" i="18"/>
  <c r="AS1159" i="18"/>
  <c r="AR1159" i="18"/>
  <c r="AP1159" i="18"/>
  <c r="AO1159" i="18"/>
  <c r="AN1159" i="18"/>
  <c r="AM1159" i="18"/>
  <c r="AL1159" i="18"/>
  <c r="AJ1159" i="18"/>
  <c r="AI1159" i="18"/>
  <c r="AG1159" i="18"/>
  <c r="AF1159" i="18"/>
  <c r="AD1159" i="18"/>
  <c r="AC1159" i="18"/>
  <c r="AB1159" i="18"/>
  <c r="AA1159" i="18"/>
  <c r="Z1159" i="18"/>
  <c r="X1159" i="18"/>
  <c r="W1159" i="18"/>
  <c r="U1159" i="18"/>
  <c r="T1159" i="18"/>
  <c r="R1159" i="18"/>
  <c r="Q1159" i="18"/>
  <c r="BI1155" i="18"/>
  <c r="BH1155" i="18"/>
  <c r="BG1155" i="18"/>
  <c r="BF1155" i="18"/>
  <c r="BE1155" i="18"/>
  <c r="BD1155" i="18"/>
  <c r="BC1155" i="18"/>
  <c r="BB1155" i="18"/>
  <c r="BA1155" i="18"/>
  <c r="AZ1155" i="18"/>
  <c r="AY1155" i="18"/>
  <c r="AX1155" i="18"/>
  <c r="AW1155" i="18"/>
  <c r="AV1155" i="18"/>
  <c r="AU1155" i="18"/>
  <c r="AT1155" i="18"/>
  <c r="AS1155" i="18"/>
  <c r="AR1155" i="18"/>
  <c r="AQ1155" i="18"/>
  <c r="AP1155" i="18"/>
  <c r="AO1155" i="18"/>
  <c r="AN1155" i="18"/>
  <c r="AM1155" i="18"/>
  <c r="AL1155" i="18"/>
  <c r="AK1155" i="18"/>
  <c r="AJ1155" i="18"/>
  <c r="AI1155" i="18"/>
  <c r="AH1155" i="18"/>
  <c r="AG1155" i="18"/>
  <c r="AF1155" i="18"/>
  <c r="AE1155" i="18"/>
  <c r="AD1155" i="18"/>
  <c r="AC1155" i="18"/>
  <c r="AB1155" i="18"/>
  <c r="AA1155" i="18"/>
  <c r="Z1155" i="18"/>
  <c r="Y1155" i="18"/>
  <c r="X1155" i="18"/>
  <c r="W1155" i="18"/>
  <c r="V1155" i="18"/>
  <c r="U1155" i="18"/>
  <c r="T1155" i="18"/>
  <c r="S1155" i="18"/>
  <c r="R1155" i="18"/>
  <c r="Q1155" i="18"/>
  <c r="BI1154" i="18"/>
  <c r="BH1154" i="18"/>
  <c r="BG1154" i="18"/>
  <c r="BF1154" i="18"/>
  <c r="BE1154" i="18"/>
  <c r="BD1154" i="18"/>
  <c r="BC1154" i="18"/>
  <c r="BB1154" i="18"/>
  <c r="BA1154" i="18"/>
  <c r="AZ1154" i="18"/>
  <c r="AY1154" i="18"/>
  <c r="AX1154" i="18"/>
  <c r="AW1154" i="18"/>
  <c r="AV1154" i="18"/>
  <c r="AU1154" i="18"/>
  <c r="AT1154" i="18"/>
  <c r="AS1154" i="18"/>
  <c r="AR1154" i="18"/>
  <c r="AQ1154" i="18"/>
  <c r="AP1154" i="18"/>
  <c r="AO1154" i="18"/>
  <c r="AN1154" i="18"/>
  <c r="AM1154" i="18"/>
  <c r="AL1154" i="18"/>
  <c r="AK1154" i="18"/>
  <c r="AJ1154" i="18"/>
  <c r="AI1154" i="18"/>
  <c r="AH1154" i="18"/>
  <c r="AG1154" i="18"/>
  <c r="AF1154" i="18"/>
  <c r="AE1154" i="18"/>
  <c r="AD1154" i="18"/>
  <c r="AC1154" i="18"/>
  <c r="AB1154" i="18"/>
  <c r="AA1154" i="18"/>
  <c r="Z1154" i="18"/>
  <c r="Y1154" i="18"/>
  <c r="X1154" i="18"/>
  <c r="W1154" i="18"/>
  <c r="V1154" i="18"/>
  <c r="U1154" i="18"/>
  <c r="T1154" i="18"/>
  <c r="S1154" i="18"/>
  <c r="R1154" i="18"/>
  <c r="Q1154" i="18"/>
  <c r="BI1153" i="18"/>
  <c r="BH1153" i="18"/>
  <c r="BG1153" i="18"/>
  <c r="BF1153" i="18"/>
  <c r="BE1153" i="18"/>
  <c r="BD1153" i="18"/>
  <c r="BC1153" i="18"/>
  <c r="BB1153" i="18"/>
  <c r="BA1153" i="18"/>
  <c r="AZ1153" i="18"/>
  <c r="AY1153" i="18"/>
  <c r="AX1153" i="18"/>
  <c r="AW1153" i="18"/>
  <c r="AV1153" i="18"/>
  <c r="AU1153" i="18"/>
  <c r="AT1153" i="18"/>
  <c r="AS1153" i="18"/>
  <c r="AR1153" i="18"/>
  <c r="AQ1153" i="18"/>
  <c r="AP1153" i="18"/>
  <c r="AO1153" i="18"/>
  <c r="AN1153" i="18"/>
  <c r="AM1153" i="18"/>
  <c r="AL1153" i="18"/>
  <c r="AK1153" i="18"/>
  <c r="AJ1153" i="18"/>
  <c r="AI1153" i="18"/>
  <c r="AH1153" i="18"/>
  <c r="AG1153" i="18"/>
  <c r="AF1153" i="18"/>
  <c r="AE1153" i="18"/>
  <c r="AD1153" i="18"/>
  <c r="AC1153" i="18"/>
  <c r="AB1153" i="18"/>
  <c r="AA1153" i="18"/>
  <c r="Z1153" i="18"/>
  <c r="Y1153" i="18"/>
  <c r="X1153" i="18"/>
  <c r="W1153" i="18"/>
  <c r="V1153" i="18"/>
  <c r="U1153" i="18"/>
  <c r="T1153" i="18"/>
  <c r="S1153" i="18"/>
  <c r="R1153" i="18"/>
  <c r="Q1153" i="18"/>
  <c r="BI1152" i="18"/>
  <c r="BH1152" i="18"/>
  <c r="BG1152" i="18"/>
  <c r="BF1152" i="18"/>
  <c r="BE1152" i="18"/>
  <c r="BD1152" i="18"/>
  <c r="BC1152" i="18"/>
  <c r="BB1152" i="18"/>
  <c r="BA1152" i="18"/>
  <c r="AZ1152" i="18"/>
  <c r="AY1152" i="18"/>
  <c r="AX1152" i="18"/>
  <c r="AW1152" i="18"/>
  <c r="AV1152" i="18"/>
  <c r="AU1152" i="18"/>
  <c r="AT1152" i="18"/>
  <c r="AS1152" i="18"/>
  <c r="AR1152" i="18"/>
  <c r="AQ1152" i="18"/>
  <c r="AP1152" i="18"/>
  <c r="AO1152" i="18"/>
  <c r="AN1152" i="18"/>
  <c r="AM1152" i="18"/>
  <c r="AL1152" i="18"/>
  <c r="AK1152" i="18"/>
  <c r="AJ1152" i="18"/>
  <c r="AI1152" i="18"/>
  <c r="AH1152" i="18"/>
  <c r="AG1152" i="18"/>
  <c r="AF1152" i="18"/>
  <c r="AE1152" i="18"/>
  <c r="AD1152" i="18"/>
  <c r="AC1152" i="18"/>
  <c r="AB1152" i="18"/>
  <c r="AA1152" i="18"/>
  <c r="Z1152" i="18"/>
  <c r="Y1152" i="18"/>
  <c r="X1152" i="18"/>
  <c r="W1152" i="18"/>
  <c r="V1152" i="18"/>
  <c r="U1152" i="18"/>
  <c r="T1152" i="18"/>
  <c r="S1152" i="18"/>
  <c r="R1152" i="18"/>
  <c r="Q1152" i="18"/>
  <c r="BI1151" i="18"/>
  <c r="BH1151" i="18"/>
  <c r="BG1151" i="18"/>
  <c r="BF1151" i="18"/>
  <c r="BE1151" i="18"/>
  <c r="BD1151" i="18"/>
  <c r="BC1151" i="18"/>
  <c r="BB1151" i="18"/>
  <c r="BA1151" i="18"/>
  <c r="AZ1151" i="18"/>
  <c r="AY1151" i="18"/>
  <c r="AX1151" i="18"/>
  <c r="AW1151" i="18"/>
  <c r="AV1151" i="18"/>
  <c r="AU1151" i="18"/>
  <c r="AT1151" i="18"/>
  <c r="AS1151" i="18"/>
  <c r="AR1151" i="18"/>
  <c r="AQ1151" i="18"/>
  <c r="AP1151" i="18"/>
  <c r="AO1151" i="18"/>
  <c r="AN1151" i="18"/>
  <c r="AM1151" i="18"/>
  <c r="AL1151" i="18"/>
  <c r="AK1151" i="18"/>
  <c r="AJ1151" i="18"/>
  <c r="AI1151" i="18"/>
  <c r="AH1151" i="18"/>
  <c r="AG1151" i="18"/>
  <c r="AF1151" i="18"/>
  <c r="AE1151" i="18"/>
  <c r="AD1151" i="18"/>
  <c r="AC1151" i="18"/>
  <c r="AB1151" i="18"/>
  <c r="AA1151" i="18"/>
  <c r="Z1151" i="18"/>
  <c r="Y1151" i="18"/>
  <c r="X1151" i="18"/>
  <c r="W1151" i="18"/>
  <c r="V1151" i="18"/>
  <c r="U1151" i="18"/>
  <c r="T1151" i="18"/>
  <c r="S1151" i="18"/>
  <c r="R1151" i="18"/>
  <c r="Q1151" i="18"/>
  <c r="BI1150" i="18"/>
  <c r="BH1150" i="18"/>
  <c r="BG1150" i="18"/>
  <c r="BF1150" i="18"/>
  <c r="BE1150" i="18"/>
  <c r="BD1150" i="18"/>
  <c r="BC1150" i="18"/>
  <c r="BB1150" i="18"/>
  <c r="BA1150" i="18"/>
  <c r="AZ1150" i="18"/>
  <c r="AY1150" i="18"/>
  <c r="AX1150" i="18"/>
  <c r="AW1150" i="18"/>
  <c r="AV1150" i="18"/>
  <c r="AU1150" i="18"/>
  <c r="AT1150" i="18"/>
  <c r="AS1150" i="18"/>
  <c r="AR1150" i="18"/>
  <c r="AQ1150" i="18"/>
  <c r="AP1150" i="18"/>
  <c r="AO1150" i="18"/>
  <c r="AN1150" i="18"/>
  <c r="AM1150" i="18"/>
  <c r="AL1150" i="18"/>
  <c r="AK1150" i="18"/>
  <c r="AJ1150" i="18"/>
  <c r="AI1150" i="18"/>
  <c r="AH1150" i="18"/>
  <c r="AG1150" i="18"/>
  <c r="AF1150" i="18"/>
  <c r="AE1150" i="18"/>
  <c r="AD1150" i="18"/>
  <c r="AC1150" i="18"/>
  <c r="AB1150" i="18"/>
  <c r="AA1150" i="18"/>
  <c r="Z1150" i="18"/>
  <c r="Y1150" i="18"/>
  <c r="X1150" i="18"/>
  <c r="W1150" i="18"/>
  <c r="V1150" i="18"/>
  <c r="U1150" i="18"/>
  <c r="T1150" i="18"/>
  <c r="S1150" i="18"/>
  <c r="R1150" i="18"/>
  <c r="Q1150" i="18"/>
  <c r="BI1149" i="18"/>
  <c r="BH1149" i="18"/>
  <c r="BG1149" i="18"/>
  <c r="BF1149" i="18"/>
  <c r="BE1149" i="18"/>
  <c r="BD1149" i="18"/>
  <c r="BC1149" i="18"/>
  <c r="BB1149" i="18"/>
  <c r="BA1149" i="18"/>
  <c r="AZ1149" i="18"/>
  <c r="AY1149" i="18"/>
  <c r="AX1149" i="18"/>
  <c r="AW1149" i="18"/>
  <c r="AV1149" i="18"/>
  <c r="AU1149" i="18"/>
  <c r="AT1149" i="18"/>
  <c r="AS1149" i="18"/>
  <c r="AR1149" i="18"/>
  <c r="AQ1149" i="18"/>
  <c r="AQ1146" i="18"/>
  <c r="AQ1147" i="18"/>
  <c r="AQ1148" i="18"/>
  <c r="AP1149" i="18"/>
  <c r="AO1149" i="18"/>
  <c r="AN1149" i="18"/>
  <c r="AM1149" i="18"/>
  <c r="AL1149" i="18"/>
  <c r="AK1149" i="18"/>
  <c r="AJ1149" i="18"/>
  <c r="AI1149" i="18"/>
  <c r="AH1149" i="18"/>
  <c r="AG1149" i="18"/>
  <c r="AF1149" i="18"/>
  <c r="AE1149" i="18"/>
  <c r="AE1146" i="18"/>
  <c r="AE1147" i="18"/>
  <c r="AE1148" i="18"/>
  <c r="AD1149" i="18"/>
  <c r="AC1149" i="18"/>
  <c r="AB1149" i="18"/>
  <c r="AA1149" i="18"/>
  <c r="Z1149" i="18"/>
  <c r="Y1149" i="18"/>
  <c r="X1149" i="18"/>
  <c r="W1149" i="18"/>
  <c r="V1149" i="18"/>
  <c r="U1149" i="18"/>
  <c r="T1149" i="18"/>
  <c r="S1149" i="18"/>
  <c r="S1146" i="18"/>
  <c r="S1147" i="18"/>
  <c r="S1148" i="18"/>
  <c r="R1149" i="18"/>
  <c r="Q1149" i="18"/>
  <c r="BI1148" i="18"/>
  <c r="BH1148" i="18"/>
  <c r="BG1148" i="18"/>
  <c r="BF1148" i="18"/>
  <c r="BE1148" i="18"/>
  <c r="BD1148" i="18"/>
  <c r="BC1148" i="18"/>
  <c r="BB1148" i="18"/>
  <c r="BA1148" i="18"/>
  <c r="AZ1148" i="18"/>
  <c r="AZ1146" i="18"/>
  <c r="AZ1147" i="18"/>
  <c r="AY1148" i="18"/>
  <c r="AX1148" i="18"/>
  <c r="AW1148" i="18"/>
  <c r="AV1148" i="18"/>
  <c r="AU1148" i="18"/>
  <c r="AT1148" i="18"/>
  <c r="AS1148" i="18"/>
  <c r="AR1148" i="18"/>
  <c r="AP1148" i="18"/>
  <c r="AO1148" i="18"/>
  <c r="AN1148" i="18"/>
  <c r="AN1146" i="18"/>
  <c r="AN1147" i="18"/>
  <c r="AM1148" i="18"/>
  <c r="AL1148" i="18"/>
  <c r="AK1148" i="18"/>
  <c r="AJ1148" i="18"/>
  <c r="AI1148" i="18"/>
  <c r="AH1148" i="18"/>
  <c r="AG1148" i="18"/>
  <c r="AF1148" i="18"/>
  <c r="AD1148" i="18"/>
  <c r="AC1148" i="18"/>
  <c r="AB1148" i="18"/>
  <c r="AA1148" i="18"/>
  <c r="Z1148" i="18"/>
  <c r="Y1148" i="18"/>
  <c r="X1148" i="18"/>
  <c r="W1148" i="18"/>
  <c r="V1148" i="18"/>
  <c r="U1148" i="18"/>
  <c r="T1148" i="18"/>
  <c r="R1148" i="18"/>
  <c r="Q1148" i="18"/>
  <c r="BI1147" i="18"/>
  <c r="BI1146" i="18"/>
  <c r="BH1147" i="18"/>
  <c r="BG1147" i="18"/>
  <c r="BF1147" i="18"/>
  <c r="BE1147" i="18"/>
  <c r="BD1147" i="18"/>
  <c r="BC1147" i="18"/>
  <c r="BB1147" i="18"/>
  <c r="BA1147" i="18"/>
  <c r="AY1147" i="18"/>
  <c r="AX1147" i="18"/>
  <c r="AW1147" i="18"/>
  <c r="AW1146" i="18"/>
  <c r="AV1147" i="18"/>
  <c r="AU1147" i="18"/>
  <c r="AT1147" i="18"/>
  <c r="AS1147" i="18"/>
  <c r="AR1147" i="18"/>
  <c r="AP1147" i="18"/>
  <c r="AO1147" i="18"/>
  <c r="AM1147" i="18"/>
  <c r="AL1147" i="18"/>
  <c r="AK1147" i="18"/>
  <c r="AK1146" i="18"/>
  <c r="AJ1147" i="18"/>
  <c r="AI1147" i="18"/>
  <c r="AH1147" i="18"/>
  <c r="AG1147" i="18"/>
  <c r="AF1147" i="18"/>
  <c r="AD1147" i="18"/>
  <c r="AC1147" i="18"/>
  <c r="AB1147" i="18"/>
  <c r="AA1147" i="18"/>
  <c r="Z1147" i="18"/>
  <c r="Y1147" i="18"/>
  <c r="X1147" i="18"/>
  <c r="W1147" i="18"/>
  <c r="V1147" i="18"/>
  <c r="U1147" i="18"/>
  <c r="T1147" i="18"/>
  <c r="R1147" i="18"/>
  <c r="Q1147" i="18"/>
  <c r="BH1146" i="18"/>
  <c r="BG1146" i="18"/>
  <c r="BF1146" i="18"/>
  <c r="BE1146" i="18"/>
  <c r="BD1146" i="18"/>
  <c r="BC1146" i="18"/>
  <c r="BB1146" i="18"/>
  <c r="BA1146" i="18"/>
  <c r="AY1146" i="18"/>
  <c r="AX1146" i="18"/>
  <c r="AV1146" i="18"/>
  <c r="AU1146" i="18"/>
  <c r="AT1146" i="18"/>
  <c r="AS1146" i="18"/>
  <c r="AR1146" i="18"/>
  <c r="AP1146" i="18"/>
  <c r="AO1146" i="18"/>
  <c r="AM1146" i="18"/>
  <c r="AL1146" i="18"/>
  <c r="AJ1146" i="18"/>
  <c r="AI1146" i="18"/>
  <c r="AH1146" i="18"/>
  <c r="AG1146" i="18"/>
  <c r="AF1146" i="18"/>
  <c r="AD1146" i="18"/>
  <c r="AC1146" i="18"/>
  <c r="AB1146" i="18"/>
  <c r="AA1146" i="18"/>
  <c r="Z1146" i="18"/>
  <c r="Y1146" i="18"/>
  <c r="X1146" i="18"/>
  <c r="W1146" i="18"/>
  <c r="V1146" i="18"/>
  <c r="U1146" i="18"/>
  <c r="T1146" i="18"/>
  <c r="R1146" i="18"/>
  <c r="Q1146" i="18"/>
  <c r="BI1142" i="18"/>
  <c r="BH1142" i="18"/>
  <c r="BG1142" i="18"/>
  <c r="BF1142" i="18"/>
  <c r="BE1142" i="18"/>
  <c r="BD1142" i="18"/>
  <c r="BC1142" i="18"/>
  <c r="BB1142" i="18"/>
  <c r="BA1142" i="18"/>
  <c r="AZ1142" i="18"/>
  <c r="AY1142" i="18"/>
  <c r="AX1142" i="18"/>
  <c r="AW1142" i="18"/>
  <c r="AV1142" i="18"/>
  <c r="AU1142" i="18"/>
  <c r="AT1142" i="18"/>
  <c r="AS1142" i="18"/>
  <c r="AR1142" i="18"/>
  <c r="AQ1142" i="18"/>
  <c r="AP1142" i="18"/>
  <c r="AO1142" i="18"/>
  <c r="AN1142" i="18"/>
  <c r="AM1142" i="18"/>
  <c r="AL1142" i="18"/>
  <c r="AK1142" i="18"/>
  <c r="AJ1142" i="18"/>
  <c r="AI1142" i="18"/>
  <c r="AH1142" i="18"/>
  <c r="AG1142" i="18"/>
  <c r="AF1142" i="18"/>
  <c r="AE1142" i="18"/>
  <c r="AD1142" i="18"/>
  <c r="AC1142" i="18"/>
  <c r="AB1142" i="18"/>
  <c r="AA1142" i="18"/>
  <c r="Z1142" i="18"/>
  <c r="Y1142" i="18"/>
  <c r="X1142" i="18"/>
  <c r="W1142" i="18"/>
  <c r="V1142" i="18"/>
  <c r="U1142" i="18"/>
  <c r="T1142" i="18"/>
  <c r="S1142" i="18"/>
  <c r="R1142" i="18"/>
  <c r="Q1142" i="18"/>
  <c r="BI1141" i="18"/>
  <c r="BH1141" i="18"/>
  <c r="BG1141" i="18"/>
  <c r="BF1141" i="18"/>
  <c r="BE1141" i="18"/>
  <c r="BD1141" i="18"/>
  <c r="BC1141" i="18"/>
  <c r="BB1141" i="18"/>
  <c r="BA1141" i="18"/>
  <c r="AZ1141" i="18"/>
  <c r="AY1141" i="18"/>
  <c r="AX1141" i="18"/>
  <c r="AW1141" i="18"/>
  <c r="AV1141" i="18"/>
  <c r="AU1141" i="18"/>
  <c r="AT1141" i="18"/>
  <c r="AS1141" i="18"/>
  <c r="AR1141" i="18"/>
  <c r="AQ1141" i="18"/>
  <c r="AP1141" i="18"/>
  <c r="AO1141" i="18"/>
  <c r="AN1141" i="18"/>
  <c r="AM1141" i="18"/>
  <c r="AL1141" i="18"/>
  <c r="AK1141" i="18"/>
  <c r="AJ1141" i="18"/>
  <c r="AI1141" i="18"/>
  <c r="AH1141" i="18"/>
  <c r="AG1141" i="18"/>
  <c r="AF1141" i="18"/>
  <c r="AE1141" i="18"/>
  <c r="AD1141" i="18"/>
  <c r="AC1141" i="18"/>
  <c r="AB1141" i="18"/>
  <c r="AA1141" i="18"/>
  <c r="Z1141" i="18"/>
  <c r="Y1141" i="18"/>
  <c r="X1141" i="18"/>
  <c r="W1141" i="18"/>
  <c r="V1141" i="18"/>
  <c r="U1141" i="18"/>
  <c r="T1141" i="18"/>
  <c r="S1141" i="18"/>
  <c r="R1141" i="18"/>
  <c r="Q1141" i="18"/>
  <c r="BI1140" i="18"/>
  <c r="BH1140" i="18"/>
  <c r="BG1140" i="18"/>
  <c r="BF1140" i="18"/>
  <c r="BE1140" i="18"/>
  <c r="BD1140" i="18"/>
  <c r="BC1140" i="18"/>
  <c r="BB1140" i="18"/>
  <c r="BA1140" i="18"/>
  <c r="AZ1140" i="18"/>
  <c r="AY1140" i="18"/>
  <c r="AX1140" i="18"/>
  <c r="AW1140" i="18"/>
  <c r="AV1140" i="18"/>
  <c r="AU1140" i="18"/>
  <c r="AT1140" i="18"/>
  <c r="AS1140" i="18"/>
  <c r="AR1140" i="18"/>
  <c r="AQ1140" i="18"/>
  <c r="AP1140" i="18"/>
  <c r="AO1140" i="18"/>
  <c r="AN1140" i="18"/>
  <c r="AM1140" i="18"/>
  <c r="AL1140" i="18"/>
  <c r="AK1140" i="18"/>
  <c r="AJ1140" i="18"/>
  <c r="AI1140" i="18"/>
  <c r="AH1140" i="18"/>
  <c r="AG1140" i="18"/>
  <c r="AF1140" i="18"/>
  <c r="AE1140" i="18"/>
  <c r="AD1140" i="18"/>
  <c r="AC1140" i="18"/>
  <c r="AB1140" i="18"/>
  <c r="AA1140" i="18"/>
  <c r="Z1140" i="18"/>
  <c r="Y1140" i="18"/>
  <c r="X1140" i="18"/>
  <c r="W1140" i="18"/>
  <c r="V1140" i="18"/>
  <c r="U1140" i="18"/>
  <c r="T1140" i="18"/>
  <c r="S1140" i="18"/>
  <c r="R1140" i="18"/>
  <c r="Q1140" i="18"/>
  <c r="BI1139" i="18"/>
  <c r="BH1139" i="18"/>
  <c r="BG1139" i="18"/>
  <c r="BF1139" i="18"/>
  <c r="BE1139" i="18"/>
  <c r="BD1139" i="18"/>
  <c r="BC1139" i="18"/>
  <c r="BB1139" i="18"/>
  <c r="BA1139" i="18"/>
  <c r="AZ1139" i="18"/>
  <c r="AY1139" i="18"/>
  <c r="AX1139" i="18"/>
  <c r="AW1139" i="18"/>
  <c r="AV1139" i="18"/>
  <c r="AU1139" i="18"/>
  <c r="AT1139" i="18"/>
  <c r="AS1139" i="18"/>
  <c r="AR1139" i="18"/>
  <c r="AQ1139" i="18"/>
  <c r="AP1139" i="18"/>
  <c r="AO1139" i="18"/>
  <c r="AN1139" i="18"/>
  <c r="AM1139" i="18"/>
  <c r="AL1139" i="18"/>
  <c r="AK1139" i="18"/>
  <c r="AJ1139" i="18"/>
  <c r="AI1139" i="18"/>
  <c r="AH1139" i="18"/>
  <c r="AG1139" i="18"/>
  <c r="AF1139" i="18"/>
  <c r="AE1139" i="18"/>
  <c r="AD1139" i="18"/>
  <c r="AC1139" i="18"/>
  <c r="AB1139" i="18"/>
  <c r="AA1139" i="18"/>
  <c r="Z1139" i="18"/>
  <c r="Y1139" i="18"/>
  <c r="X1139" i="18"/>
  <c r="W1139" i="18"/>
  <c r="V1139" i="18"/>
  <c r="U1139" i="18"/>
  <c r="T1139" i="18"/>
  <c r="S1139" i="18"/>
  <c r="R1139" i="18"/>
  <c r="Q1139" i="18"/>
  <c r="BI1138" i="18"/>
  <c r="BH1138" i="18"/>
  <c r="BG1138" i="18"/>
  <c r="BF1138" i="18"/>
  <c r="BE1138" i="18"/>
  <c r="BD1138" i="18"/>
  <c r="BC1138" i="18"/>
  <c r="BB1138" i="18"/>
  <c r="BA1138" i="18"/>
  <c r="AZ1138" i="18"/>
  <c r="AY1138" i="18"/>
  <c r="AX1138" i="18"/>
  <c r="AW1138" i="18"/>
  <c r="AV1138" i="18"/>
  <c r="AU1138" i="18"/>
  <c r="AT1138" i="18"/>
  <c r="AS1138" i="18"/>
  <c r="AR1138" i="18"/>
  <c r="AQ1138" i="18"/>
  <c r="AP1138" i="18"/>
  <c r="AO1138" i="18"/>
  <c r="AN1138" i="18"/>
  <c r="AM1138" i="18"/>
  <c r="AL1138" i="18"/>
  <c r="AK1138" i="18"/>
  <c r="AJ1138" i="18"/>
  <c r="AI1138" i="18"/>
  <c r="AH1138" i="18"/>
  <c r="AG1138" i="18"/>
  <c r="AF1138" i="18"/>
  <c r="AE1138" i="18"/>
  <c r="AD1138" i="18"/>
  <c r="AC1138" i="18"/>
  <c r="AB1138" i="18"/>
  <c r="AA1138" i="18"/>
  <c r="Z1138" i="18"/>
  <c r="Y1138" i="18"/>
  <c r="X1138" i="18"/>
  <c r="W1138" i="18"/>
  <c r="V1138" i="18"/>
  <c r="U1138" i="18"/>
  <c r="T1138" i="18"/>
  <c r="S1138" i="18"/>
  <c r="R1138" i="18"/>
  <c r="Q1138" i="18"/>
  <c r="BI1137" i="18"/>
  <c r="BH1137" i="18"/>
  <c r="BG1137" i="18"/>
  <c r="BF1137" i="18"/>
  <c r="BE1137" i="18"/>
  <c r="BD1137" i="18"/>
  <c r="BC1137" i="18"/>
  <c r="BB1137" i="18"/>
  <c r="BA1137" i="18"/>
  <c r="AZ1137" i="18"/>
  <c r="AY1137" i="18"/>
  <c r="AX1137" i="18"/>
  <c r="AW1137" i="18"/>
  <c r="AV1137" i="18"/>
  <c r="AU1137" i="18"/>
  <c r="AT1137" i="18"/>
  <c r="AS1137" i="18"/>
  <c r="AR1137" i="18"/>
  <c r="AQ1137" i="18"/>
  <c r="AP1137" i="18"/>
  <c r="AO1137" i="18"/>
  <c r="AN1137" i="18"/>
  <c r="AM1137" i="18"/>
  <c r="AL1137" i="18"/>
  <c r="AK1137" i="18"/>
  <c r="AJ1137" i="18"/>
  <c r="AI1137" i="18"/>
  <c r="AH1137" i="18"/>
  <c r="AG1137" i="18"/>
  <c r="AF1137" i="18"/>
  <c r="AE1137" i="18"/>
  <c r="AD1137" i="18"/>
  <c r="AC1137" i="18"/>
  <c r="AB1137" i="18"/>
  <c r="AA1137" i="18"/>
  <c r="Z1137" i="18"/>
  <c r="Y1137" i="18"/>
  <c r="X1137" i="18"/>
  <c r="W1137" i="18"/>
  <c r="V1137" i="18"/>
  <c r="U1137" i="18"/>
  <c r="T1137" i="18"/>
  <c r="S1137" i="18"/>
  <c r="R1137" i="18"/>
  <c r="Q1137" i="18"/>
  <c r="BI1136" i="18"/>
  <c r="BI1133" i="18"/>
  <c r="BI1134" i="18"/>
  <c r="BI1135" i="18"/>
  <c r="BH1136" i="18"/>
  <c r="BG1136" i="18"/>
  <c r="BF1136" i="18"/>
  <c r="BE1136" i="18"/>
  <c r="BD1136" i="18"/>
  <c r="BC1136" i="18"/>
  <c r="BB1136" i="18"/>
  <c r="BA1136" i="18"/>
  <c r="AZ1136" i="18"/>
  <c r="AY1136" i="18"/>
  <c r="AX1136" i="18"/>
  <c r="AW1136" i="18"/>
  <c r="AW1133" i="18"/>
  <c r="AW1134" i="18"/>
  <c r="AW1135" i="18"/>
  <c r="AV1136" i="18"/>
  <c r="AU1136" i="18"/>
  <c r="AT1136" i="18"/>
  <c r="AS1136" i="18"/>
  <c r="AR1136" i="18"/>
  <c r="AQ1136" i="18"/>
  <c r="AP1136" i="18"/>
  <c r="AO1136" i="18"/>
  <c r="AN1136" i="18"/>
  <c r="AM1136" i="18"/>
  <c r="AL1136" i="18"/>
  <c r="AK1136" i="18"/>
  <c r="AK1133" i="18"/>
  <c r="AK1134" i="18"/>
  <c r="AK1135" i="18"/>
  <c r="AJ1136" i="18"/>
  <c r="AI1136" i="18"/>
  <c r="AH1136" i="18"/>
  <c r="AG1136" i="18"/>
  <c r="AF1136" i="18"/>
  <c r="AE1136" i="18"/>
  <c r="AD1136" i="18"/>
  <c r="AC1136" i="18"/>
  <c r="AB1136" i="18"/>
  <c r="AA1136" i="18"/>
  <c r="Z1136" i="18"/>
  <c r="Y1136" i="18"/>
  <c r="Y1133" i="18"/>
  <c r="Y1134" i="18"/>
  <c r="Y1135" i="18"/>
  <c r="X1136" i="18"/>
  <c r="W1136" i="18"/>
  <c r="V1136" i="18"/>
  <c r="U1136" i="18"/>
  <c r="T1136" i="18"/>
  <c r="S1136" i="18"/>
  <c r="R1136" i="18"/>
  <c r="Q1136" i="18"/>
  <c r="BH1135" i="18"/>
  <c r="BG1135" i="18"/>
  <c r="BF1135" i="18"/>
  <c r="BF1133" i="18"/>
  <c r="BF1134" i="18"/>
  <c r="BE1135" i="18"/>
  <c r="BD1135" i="18"/>
  <c r="BC1135" i="18"/>
  <c r="BB1135" i="18"/>
  <c r="BA1135" i="18"/>
  <c r="AZ1135" i="18"/>
  <c r="AY1135" i="18"/>
  <c r="AX1135" i="18"/>
  <c r="AV1135" i="18"/>
  <c r="AU1135" i="18"/>
  <c r="AT1135" i="18"/>
  <c r="AT1133" i="18"/>
  <c r="AT1134" i="18"/>
  <c r="AS1135" i="18"/>
  <c r="AR1135" i="18"/>
  <c r="AQ1135" i="18"/>
  <c r="AP1135" i="18"/>
  <c r="AO1135" i="18"/>
  <c r="AN1135" i="18"/>
  <c r="AM1135" i="18"/>
  <c r="AL1135" i="18"/>
  <c r="AJ1135" i="18"/>
  <c r="AI1135" i="18"/>
  <c r="AH1135" i="18"/>
  <c r="AH1133" i="18"/>
  <c r="AH1134" i="18"/>
  <c r="AG1135" i="18"/>
  <c r="AF1135" i="18"/>
  <c r="AE1135" i="18"/>
  <c r="AD1135" i="18"/>
  <c r="AC1135" i="18"/>
  <c r="AB1135" i="18"/>
  <c r="AA1135" i="18"/>
  <c r="Z1135" i="18"/>
  <c r="X1135" i="18"/>
  <c r="W1135" i="18"/>
  <c r="V1135" i="18"/>
  <c r="V1133" i="18"/>
  <c r="V1134" i="18"/>
  <c r="U1135" i="18"/>
  <c r="T1135" i="18"/>
  <c r="S1135" i="18"/>
  <c r="R1135" i="18"/>
  <c r="Q1135" i="18"/>
  <c r="BH1134" i="18"/>
  <c r="BG1134" i="18"/>
  <c r="BE1134" i="18"/>
  <c r="BD1134" i="18"/>
  <c r="BC1134" i="18"/>
  <c r="BC1133" i="18"/>
  <c r="BB1134" i="18"/>
  <c r="BA1134" i="18"/>
  <c r="AZ1134" i="18"/>
  <c r="AY1134" i="18"/>
  <c r="AX1134" i="18"/>
  <c r="AV1134" i="18"/>
  <c r="AU1134" i="18"/>
  <c r="AS1134" i="18"/>
  <c r="AR1134" i="18"/>
  <c r="AQ1134" i="18"/>
  <c r="AQ1133" i="18"/>
  <c r="AP1134" i="18"/>
  <c r="AO1134" i="18"/>
  <c r="AN1134" i="18"/>
  <c r="AM1134" i="18"/>
  <c r="AL1134" i="18"/>
  <c r="AJ1134" i="18"/>
  <c r="AI1134" i="18"/>
  <c r="AG1134" i="18"/>
  <c r="AF1134" i="18"/>
  <c r="AE1134" i="18"/>
  <c r="AE1133" i="18"/>
  <c r="AD1134" i="18"/>
  <c r="AC1134" i="18"/>
  <c r="AB1134" i="18"/>
  <c r="AA1134" i="18"/>
  <c r="Z1134" i="18"/>
  <c r="X1134" i="18"/>
  <c r="W1134" i="18"/>
  <c r="U1134" i="18"/>
  <c r="T1134" i="18"/>
  <c r="S1134" i="18"/>
  <c r="S1133" i="18"/>
  <c r="R1134" i="18"/>
  <c r="Q1134" i="18"/>
  <c r="BH1133" i="18"/>
  <c r="BG1133" i="18"/>
  <c r="BE1133" i="18"/>
  <c r="BD1133" i="18"/>
  <c r="BB1133" i="18"/>
  <c r="BA1133" i="18"/>
  <c r="AZ1133" i="18"/>
  <c r="AY1133" i="18"/>
  <c r="AX1133" i="18"/>
  <c r="AV1133" i="18"/>
  <c r="AU1133" i="18"/>
  <c r="AS1133" i="18"/>
  <c r="AR1133" i="18"/>
  <c r="AP1133" i="18"/>
  <c r="AO1133" i="18"/>
  <c r="AN1133" i="18"/>
  <c r="AM1133" i="18"/>
  <c r="AL1133" i="18"/>
  <c r="AJ1133" i="18"/>
  <c r="AI1133" i="18"/>
  <c r="AG1133" i="18"/>
  <c r="AF1133" i="18"/>
  <c r="AD1133" i="18"/>
  <c r="AC1133" i="18"/>
  <c r="AB1133" i="18"/>
  <c r="AA1133" i="18"/>
  <c r="Z1133" i="18"/>
  <c r="X1133" i="18"/>
  <c r="W1133" i="18"/>
  <c r="U1133" i="18"/>
  <c r="T1133" i="18"/>
  <c r="R1133" i="18"/>
  <c r="Q1133" i="18"/>
  <c r="BI1129" i="18"/>
  <c r="BH1129" i="18"/>
  <c r="BG1129" i="18"/>
  <c r="BF1129" i="18"/>
  <c r="BE1129" i="18"/>
  <c r="BD1129" i="18"/>
  <c r="BC1129" i="18"/>
  <c r="BB1129" i="18"/>
  <c r="BA1129" i="18"/>
  <c r="AZ1129" i="18"/>
  <c r="AY1129" i="18"/>
  <c r="AX1129" i="18"/>
  <c r="AW1129" i="18"/>
  <c r="AV1129" i="18"/>
  <c r="AU1129" i="18"/>
  <c r="AT1129" i="18"/>
  <c r="AS1129" i="18"/>
  <c r="AR1129" i="18"/>
  <c r="AQ1129" i="18"/>
  <c r="AP1129" i="18"/>
  <c r="AO1129" i="18"/>
  <c r="AN1129" i="18"/>
  <c r="AM1129" i="18"/>
  <c r="AL1129" i="18"/>
  <c r="AK1129" i="18"/>
  <c r="AJ1129" i="18"/>
  <c r="AI1129" i="18"/>
  <c r="AH1129" i="18"/>
  <c r="AG1129" i="18"/>
  <c r="AF1129" i="18"/>
  <c r="AE1129" i="18"/>
  <c r="AD1129" i="18"/>
  <c r="AC1129" i="18"/>
  <c r="AB1129" i="18"/>
  <c r="AA1129" i="18"/>
  <c r="Z1129" i="18"/>
  <c r="Y1129" i="18"/>
  <c r="X1129" i="18"/>
  <c r="W1129" i="18"/>
  <c r="V1129" i="18"/>
  <c r="U1129" i="18"/>
  <c r="T1129" i="18"/>
  <c r="S1129" i="18"/>
  <c r="R1129" i="18"/>
  <c r="Q1129" i="18"/>
  <c r="BI1128" i="18"/>
  <c r="BH1128" i="18"/>
  <c r="BG1128" i="18"/>
  <c r="BF1128" i="18"/>
  <c r="BE1128" i="18"/>
  <c r="BD1128" i="18"/>
  <c r="BC1128" i="18"/>
  <c r="BB1128" i="18"/>
  <c r="BA1128" i="18"/>
  <c r="AZ1128" i="18"/>
  <c r="AY1128" i="18"/>
  <c r="AX1128" i="18"/>
  <c r="AW1128" i="18"/>
  <c r="AV1128" i="18"/>
  <c r="AU1128" i="18"/>
  <c r="AT1128" i="18"/>
  <c r="AS1128" i="18"/>
  <c r="AR1128" i="18"/>
  <c r="AQ1128" i="18"/>
  <c r="AP1128" i="18"/>
  <c r="AO1128" i="18"/>
  <c r="AN1128" i="18"/>
  <c r="AM1128" i="18"/>
  <c r="AL1128" i="18"/>
  <c r="AK1128" i="18"/>
  <c r="AJ1128" i="18"/>
  <c r="AI1128" i="18"/>
  <c r="AH1128" i="18"/>
  <c r="AG1128" i="18"/>
  <c r="AF1128" i="18"/>
  <c r="AE1128" i="18"/>
  <c r="AD1128" i="18"/>
  <c r="AC1128" i="18"/>
  <c r="AB1128" i="18"/>
  <c r="AA1128" i="18"/>
  <c r="Z1128" i="18"/>
  <c r="Y1128" i="18"/>
  <c r="X1128" i="18"/>
  <c r="W1128" i="18"/>
  <c r="V1128" i="18"/>
  <c r="U1128" i="18"/>
  <c r="T1128" i="18"/>
  <c r="S1128" i="18"/>
  <c r="R1128" i="18"/>
  <c r="Q1128" i="18"/>
  <c r="BI1127" i="18"/>
  <c r="BH1127" i="18"/>
  <c r="BG1127" i="18"/>
  <c r="BF1127" i="18"/>
  <c r="BE1127" i="18"/>
  <c r="BD1127" i="18"/>
  <c r="BC1127" i="18"/>
  <c r="BB1127" i="18"/>
  <c r="BA1127" i="18"/>
  <c r="AZ1127" i="18"/>
  <c r="AY1127" i="18"/>
  <c r="AX1127" i="18"/>
  <c r="AW1127" i="18"/>
  <c r="AV1127" i="18"/>
  <c r="AU1127" i="18"/>
  <c r="AT1127" i="18"/>
  <c r="AS1127" i="18"/>
  <c r="AR1127" i="18"/>
  <c r="AQ1127" i="18"/>
  <c r="AP1127" i="18"/>
  <c r="AO1127" i="18"/>
  <c r="AN1127" i="18"/>
  <c r="AM1127" i="18"/>
  <c r="AL1127" i="18"/>
  <c r="AK1127" i="18"/>
  <c r="AJ1127" i="18"/>
  <c r="AI1127" i="18"/>
  <c r="AH1127" i="18"/>
  <c r="AG1127" i="18"/>
  <c r="AF1127" i="18"/>
  <c r="AE1127" i="18"/>
  <c r="AD1127" i="18"/>
  <c r="AC1127" i="18"/>
  <c r="AB1127" i="18"/>
  <c r="AA1127" i="18"/>
  <c r="Z1127" i="18"/>
  <c r="Y1127" i="18"/>
  <c r="X1127" i="18"/>
  <c r="W1127" i="18"/>
  <c r="V1127" i="18"/>
  <c r="U1127" i="18"/>
  <c r="T1127" i="18"/>
  <c r="S1127" i="18"/>
  <c r="R1127" i="18"/>
  <c r="Q1127" i="18"/>
  <c r="BI1126" i="18"/>
  <c r="BH1126" i="18"/>
  <c r="BG1126" i="18"/>
  <c r="BF1126" i="18"/>
  <c r="BE1126" i="18"/>
  <c r="BD1126" i="18"/>
  <c r="BC1126" i="18"/>
  <c r="BB1126" i="18"/>
  <c r="BA1126" i="18"/>
  <c r="AZ1126" i="18"/>
  <c r="AY1126" i="18"/>
  <c r="AX1126" i="18"/>
  <c r="AW1126" i="18"/>
  <c r="AV1126" i="18"/>
  <c r="AU1126" i="18"/>
  <c r="AT1126" i="18"/>
  <c r="AS1126" i="18"/>
  <c r="AR1126" i="18"/>
  <c r="AQ1126" i="18"/>
  <c r="AP1126" i="18"/>
  <c r="AO1126" i="18"/>
  <c r="AN1126" i="18"/>
  <c r="AM1126" i="18"/>
  <c r="AL1126" i="18"/>
  <c r="AK1126" i="18"/>
  <c r="AJ1126" i="18"/>
  <c r="AI1126" i="18"/>
  <c r="AH1126" i="18"/>
  <c r="AG1126" i="18"/>
  <c r="AF1126" i="18"/>
  <c r="AE1126" i="18"/>
  <c r="AD1126" i="18"/>
  <c r="AC1126" i="18"/>
  <c r="AB1126" i="18"/>
  <c r="AA1126" i="18"/>
  <c r="Z1126" i="18"/>
  <c r="Y1126" i="18"/>
  <c r="X1126" i="18"/>
  <c r="W1126" i="18"/>
  <c r="V1126" i="18"/>
  <c r="U1126" i="18"/>
  <c r="T1126" i="18"/>
  <c r="S1126" i="18"/>
  <c r="R1126" i="18"/>
  <c r="Q1126" i="18"/>
  <c r="BI1125" i="18"/>
  <c r="BH1125" i="18"/>
  <c r="BG1125" i="18"/>
  <c r="BF1125" i="18"/>
  <c r="BE1125" i="18"/>
  <c r="BD1125" i="18"/>
  <c r="BC1125" i="18"/>
  <c r="BB1125" i="18"/>
  <c r="BA1125" i="18"/>
  <c r="AZ1125" i="18"/>
  <c r="AY1125" i="18"/>
  <c r="AX1125" i="18"/>
  <c r="AW1125" i="18"/>
  <c r="AV1125" i="18"/>
  <c r="AU1125" i="18"/>
  <c r="AT1125" i="18"/>
  <c r="AS1125" i="18"/>
  <c r="AR1125" i="18"/>
  <c r="AQ1125" i="18"/>
  <c r="AP1125" i="18"/>
  <c r="AO1125" i="18"/>
  <c r="AN1125" i="18"/>
  <c r="AM1125" i="18"/>
  <c r="AL1125" i="18"/>
  <c r="AK1125" i="18"/>
  <c r="AJ1125" i="18"/>
  <c r="AI1125" i="18"/>
  <c r="AH1125" i="18"/>
  <c r="AG1125" i="18"/>
  <c r="AF1125" i="18"/>
  <c r="AE1125" i="18"/>
  <c r="AD1125" i="18"/>
  <c r="AC1125" i="18"/>
  <c r="AB1125" i="18"/>
  <c r="AA1125" i="18"/>
  <c r="Z1125" i="18"/>
  <c r="Y1125" i="18"/>
  <c r="X1125" i="18"/>
  <c r="W1125" i="18"/>
  <c r="V1125" i="18"/>
  <c r="U1125" i="18"/>
  <c r="T1125" i="18"/>
  <c r="S1125" i="18"/>
  <c r="R1125" i="18"/>
  <c r="Q1125" i="18"/>
  <c r="BI1124" i="18"/>
  <c r="BH1124" i="18"/>
  <c r="BG1124" i="18"/>
  <c r="BF1124" i="18"/>
  <c r="BE1124" i="18"/>
  <c r="BD1124" i="18"/>
  <c r="BC1124" i="18"/>
  <c r="BB1124" i="18"/>
  <c r="BA1124" i="18"/>
  <c r="AZ1124" i="18"/>
  <c r="AY1124" i="18"/>
  <c r="AX1124" i="18"/>
  <c r="AW1124" i="18"/>
  <c r="AV1124" i="18"/>
  <c r="AU1124" i="18"/>
  <c r="AT1124" i="18"/>
  <c r="AS1124" i="18"/>
  <c r="AR1124" i="18"/>
  <c r="AQ1124" i="18"/>
  <c r="AP1124" i="18"/>
  <c r="AO1124" i="18"/>
  <c r="AN1124" i="18"/>
  <c r="AM1124" i="18"/>
  <c r="AL1124" i="18"/>
  <c r="AK1124" i="18"/>
  <c r="AJ1124" i="18"/>
  <c r="AI1124" i="18"/>
  <c r="AH1124" i="18"/>
  <c r="AG1124" i="18"/>
  <c r="AF1124" i="18"/>
  <c r="AE1124" i="18"/>
  <c r="AD1124" i="18"/>
  <c r="AC1124" i="18"/>
  <c r="AB1124" i="18"/>
  <c r="AA1124" i="18"/>
  <c r="Z1124" i="18"/>
  <c r="Y1124" i="18"/>
  <c r="X1124" i="18"/>
  <c r="W1124" i="18"/>
  <c r="V1124" i="18"/>
  <c r="U1124" i="18"/>
  <c r="T1124" i="18"/>
  <c r="S1124" i="18"/>
  <c r="R1124" i="18"/>
  <c r="Q1124" i="18"/>
  <c r="BI1123" i="18"/>
  <c r="BH1123" i="18"/>
  <c r="BG1123" i="18"/>
  <c r="BF1123" i="18"/>
  <c r="BE1123" i="18"/>
  <c r="BD1123" i="18"/>
  <c r="BC1123" i="18"/>
  <c r="BB1123" i="18"/>
  <c r="BA1123" i="18"/>
  <c r="AZ1123" i="18"/>
  <c r="AY1123" i="18"/>
  <c r="AX1123" i="18"/>
  <c r="AW1123" i="18"/>
  <c r="AV1123" i="18"/>
  <c r="AU1123" i="18"/>
  <c r="AT1123" i="18"/>
  <c r="AS1123" i="18"/>
  <c r="AR1123" i="18"/>
  <c r="AQ1123" i="18"/>
  <c r="AQ1120" i="18"/>
  <c r="AQ1121" i="18"/>
  <c r="AQ1122" i="18"/>
  <c r="AP1123" i="18"/>
  <c r="AO1123" i="18"/>
  <c r="AN1123" i="18"/>
  <c r="AM1123" i="18"/>
  <c r="AL1123" i="18"/>
  <c r="AK1123" i="18"/>
  <c r="AJ1123" i="18"/>
  <c r="AI1123" i="18"/>
  <c r="AH1123" i="18"/>
  <c r="AG1123" i="18"/>
  <c r="AF1123" i="18"/>
  <c r="AE1123" i="18"/>
  <c r="AE1120" i="18"/>
  <c r="AE1121" i="18"/>
  <c r="AE1122" i="18"/>
  <c r="AD1123" i="18"/>
  <c r="AC1123" i="18"/>
  <c r="AB1123" i="18"/>
  <c r="AA1123" i="18"/>
  <c r="Z1123" i="18"/>
  <c r="Y1123" i="18"/>
  <c r="X1123" i="18"/>
  <c r="W1123" i="18"/>
  <c r="V1123" i="18"/>
  <c r="U1123" i="18"/>
  <c r="T1123" i="18"/>
  <c r="S1123" i="18"/>
  <c r="S1120" i="18"/>
  <c r="S1121" i="18"/>
  <c r="S1122" i="18"/>
  <c r="R1123" i="18"/>
  <c r="Q1123" i="18"/>
  <c r="BI1122" i="18"/>
  <c r="BH1122" i="18"/>
  <c r="BG1122" i="18"/>
  <c r="BF1122" i="18"/>
  <c r="BE1122" i="18"/>
  <c r="BD1122" i="18"/>
  <c r="BC1122" i="18"/>
  <c r="BB1122" i="18"/>
  <c r="BA1122" i="18"/>
  <c r="AZ1122" i="18"/>
  <c r="AZ1120" i="18"/>
  <c r="AZ1121" i="18"/>
  <c r="AY1122" i="18"/>
  <c r="AX1122" i="18"/>
  <c r="AW1122" i="18"/>
  <c r="AV1122" i="18"/>
  <c r="AU1122" i="18"/>
  <c r="AT1122" i="18"/>
  <c r="AS1122" i="18"/>
  <c r="AR1122" i="18"/>
  <c r="AP1122" i="18"/>
  <c r="AO1122" i="18"/>
  <c r="AN1122" i="18"/>
  <c r="AN1120" i="18"/>
  <c r="AN1121" i="18"/>
  <c r="AM1122" i="18"/>
  <c r="AL1122" i="18"/>
  <c r="AK1122" i="18"/>
  <c r="AJ1122" i="18"/>
  <c r="AI1122" i="18"/>
  <c r="AH1122" i="18"/>
  <c r="AG1122" i="18"/>
  <c r="AF1122" i="18"/>
  <c r="AD1122" i="18"/>
  <c r="AC1122" i="18"/>
  <c r="AB1122" i="18"/>
  <c r="AB1120" i="18"/>
  <c r="AB1121" i="18"/>
  <c r="AA1122" i="18"/>
  <c r="Z1122" i="18"/>
  <c r="Y1122" i="18"/>
  <c r="X1122" i="18"/>
  <c r="W1122" i="18"/>
  <c r="V1122" i="18"/>
  <c r="U1122" i="18"/>
  <c r="T1122" i="18"/>
  <c r="R1122" i="18"/>
  <c r="Q1122" i="18"/>
  <c r="BI1121" i="18"/>
  <c r="BI1120" i="18"/>
  <c r="BH1121" i="18"/>
  <c r="BG1121" i="18"/>
  <c r="BF1121" i="18"/>
  <c r="BE1121" i="18"/>
  <c r="BD1121" i="18"/>
  <c r="BC1121" i="18"/>
  <c r="BB1121" i="18"/>
  <c r="BA1121" i="18"/>
  <c r="AY1121" i="18"/>
  <c r="AX1121" i="18"/>
  <c r="AW1121" i="18"/>
  <c r="AW1120" i="18"/>
  <c r="AV1121" i="18"/>
  <c r="AU1121" i="18"/>
  <c r="AT1121" i="18"/>
  <c r="AS1121" i="18"/>
  <c r="AR1121" i="18"/>
  <c r="AP1121" i="18"/>
  <c r="AO1121" i="18"/>
  <c r="AM1121" i="18"/>
  <c r="AL1121" i="18"/>
  <c r="AK1121" i="18"/>
  <c r="AK1120" i="18"/>
  <c r="AJ1121" i="18"/>
  <c r="AI1121" i="18"/>
  <c r="AH1121" i="18"/>
  <c r="AG1121" i="18"/>
  <c r="AF1121" i="18"/>
  <c r="AD1121" i="18"/>
  <c r="AC1121" i="18"/>
  <c r="AA1121" i="18"/>
  <c r="Z1121" i="18"/>
  <c r="Y1121" i="18"/>
  <c r="Y1120" i="18"/>
  <c r="X1121" i="18"/>
  <c r="W1121" i="18"/>
  <c r="V1121" i="18"/>
  <c r="U1121" i="18"/>
  <c r="T1121" i="18"/>
  <c r="R1121" i="18"/>
  <c r="Q1121" i="18"/>
  <c r="BH1120" i="18"/>
  <c r="BG1120" i="18"/>
  <c r="BF1120" i="18"/>
  <c r="BE1120" i="18"/>
  <c r="BD1120" i="18"/>
  <c r="BC1120" i="18"/>
  <c r="BB1120" i="18"/>
  <c r="BA1120" i="18"/>
  <c r="AY1120" i="18"/>
  <c r="AX1120" i="18"/>
  <c r="AV1120" i="18"/>
  <c r="AU1120" i="18"/>
  <c r="AT1120" i="18"/>
  <c r="AS1120" i="18"/>
  <c r="AR1120" i="18"/>
  <c r="AP1120" i="18"/>
  <c r="AO1120" i="18"/>
  <c r="AM1120" i="18"/>
  <c r="AL1120" i="18"/>
  <c r="AJ1120" i="18"/>
  <c r="AI1120" i="18"/>
  <c r="AH1120" i="18"/>
  <c r="AG1120" i="18"/>
  <c r="AF1120" i="18"/>
  <c r="AD1120" i="18"/>
  <c r="AC1120" i="18"/>
  <c r="AA1120" i="18"/>
  <c r="Z1120" i="18"/>
  <c r="X1120" i="18"/>
  <c r="W1120" i="18"/>
  <c r="V1120" i="18"/>
  <c r="U1120" i="18"/>
  <c r="T1120" i="18"/>
  <c r="R1120" i="18"/>
  <c r="Q1120" i="18"/>
  <c r="BI1116" i="18"/>
  <c r="BH1116" i="18"/>
  <c r="BG1116" i="18"/>
  <c r="BF1116" i="18"/>
  <c r="BE1116" i="18"/>
  <c r="BD1116" i="18"/>
  <c r="BC1116" i="18"/>
  <c r="BB1116" i="18"/>
  <c r="BA1116" i="18"/>
  <c r="AZ1116" i="18"/>
  <c r="AY1116" i="18"/>
  <c r="AX1116" i="18"/>
  <c r="AW1116" i="18"/>
  <c r="AV1116" i="18"/>
  <c r="AU1116" i="18"/>
  <c r="AT1116" i="18"/>
  <c r="AS1116" i="18"/>
  <c r="AR1116" i="18"/>
  <c r="AQ1116" i="18"/>
  <c r="AP1116" i="18"/>
  <c r="AO1116" i="18"/>
  <c r="AN1116" i="18"/>
  <c r="AM1116" i="18"/>
  <c r="AL1116" i="18"/>
  <c r="AK1116" i="18"/>
  <c r="AJ1116" i="18"/>
  <c r="AI1116" i="18"/>
  <c r="AH1116" i="18"/>
  <c r="AG1116" i="18"/>
  <c r="AF1116" i="18"/>
  <c r="AE1116" i="18"/>
  <c r="AD1116" i="18"/>
  <c r="AC1116" i="18"/>
  <c r="AB1116" i="18"/>
  <c r="AA1116" i="18"/>
  <c r="Z1116" i="18"/>
  <c r="Y1116" i="18"/>
  <c r="X1116" i="18"/>
  <c r="W1116" i="18"/>
  <c r="V1116" i="18"/>
  <c r="U1116" i="18"/>
  <c r="T1116" i="18"/>
  <c r="S1116" i="18"/>
  <c r="R1116" i="18"/>
  <c r="Q1116" i="18"/>
  <c r="BI1115" i="18"/>
  <c r="BH1115" i="18"/>
  <c r="BG1115" i="18"/>
  <c r="BF1115" i="18"/>
  <c r="BE1115" i="18"/>
  <c r="BD1115" i="18"/>
  <c r="BC1115" i="18"/>
  <c r="BB1115" i="18"/>
  <c r="BA1115" i="18"/>
  <c r="AZ1115" i="18"/>
  <c r="AY1115" i="18"/>
  <c r="AX1115" i="18"/>
  <c r="AW1115" i="18"/>
  <c r="AV1115" i="18"/>
  <c r="AU1115" i="18"/>
  <c r="AT1115" i="18"/>
  <c r="AS1115" i="18"/>
  <c r="AR1115" i="18"/>
  <c r="AQ1115" i="18"/>
  <c r="AP1115" i="18"/>
  <c r="AO1115" i="18"/>
  <c r="AN1115" i="18"/>
  <c r="AM1115" i="18"/>
  <c r="AL1115" i="18"/>
  <c r="AK1115" i="18"/>
  <c r="AJ1115" i="18"/>
  <c r="AI1115" i="18"/>
  <c r="AH1115" i="18"/>
  <c r="AG1115" i="18"/>
  <c r="AF1115" i="18"/>
  <c r="AE1115" i="18"/>
  <c r="AD1115" i="18"/>
  <c r="AC1115" i="18"/>
  <c r="AB1115" i="18"/>
  <c r="AA1115" i="18"/>
  <c r="Z1115" i="18"/>
  <c r="Y1115" i="18"/>
  <c r="X1115" i="18"/>
  <c r="W1115" i="18"/>
  <c r="V1115" i="18"/>
  <c r="U1115" i="18"/>
  <c r="T1115" i="18"/>
  <c r="S1115" i="18"/>
  <c r="R1115" i="18"/>
  <c r="Q1115" i="18"/>
  <c r="BI1114" i="18"/>
  <c r="BH1114" i="18"/>
  <c r="BG1114" i="18"/>
  <c r="BF1114" i="18"/>
  <c r="BE1114" i="18"/>
  <c r="BD1114" i="18"/>
  <c r="BC1114" i="18"/>
  <c r="BB1114" i="18"/>
  <c r="BA1114" i="18"/>
  <c r="AZ1114" i="18"/>
  <c r="AY1114" i="18"/>
  <c r="AX1114" i="18"/>
  <c r="AW1114" i="18"/>
  <c r="AV1114" i="18"/>
  <c r="AU1114" i="18"/>
  <c r="AT1114" i="18"/>
  <c r="AS1114" i="18"/>
  <c r="AR1114" i="18"/>
  <c r="AQ1114" i="18"/>
  <c r="AP1114" i="18"/>
  <c r="AO1114" i="18"/>
  <c r="AN1114" i="18"/>
  <c r="AM1114" i="18"/>
  <c r="AL1114" i="18"/>
  <c r="AK1114" i="18"/>
  <c r="AJ1114" i="18"/>
  <c r="AI1114" i="18"/>
  <c r="AH1114" i="18"/>
  <c r="AG1114" i="18"/>
  <c r="AF1114" i="18"/>
  <c r="AE1114" i="18"/>
  <c r="AD1114" i="18"/>
  <c r="AC1114" i="18"/>
  <c r="AB1114" i="18"/>
  <c r="AA1114" i="18"/>
  <c r="Z1114" i="18"/>
  <c r="Y1114" i="18"/>
  <c r="X1114" i="18"/>
  <c r="W1114" i="18"/>
  <c r="V1114" i="18"/>
  <c r="U1114" i="18"/>
  <c r="T1114" i="18"/>
  <c r="S1114" i="18"/>
  <c r="R1114" i="18"/>
  <c r="Q1114" i="18"/>
  <c r="BI1113" i="18"/>
  <c r="BH1113" i="18"/>
  <c r="BG1113" i="18"/>
  <c r="BF1113" i="18"/>
  <c r="BE1113" i="18"/>
  <c r="BD1113" i="18"/>
  <c r="BC1113" i="18"/>
  <c r="BB1113" i="18"/>
  <c r="BA1113" i="18"/>
  <c r="AZ1113" i="18"/>
  <c r="AY1113" i="18"/>
  <c r="AX1113" i="18"/>
  <c r="AW1113" i="18"/>
  <c r="AV1113" i="18"/>
  <c r="AU1113" i="18"/>
  <c r="AT1113" i="18"/>
  <c r="AS1113" i="18"/>
  <c r="AR1113" i="18"/>
  <c r="AQ1113" i="18"/>
  <c r="AP1113" i="18"/>
  <c r="AO1113" i="18"/>
  <c r="AN1113" i="18"/>
  <c r="AM1113" i="18"/>
  <c r="AL1113" i="18"/>
  <c r="AK1113" i="18"/>
  <c r="AJ1113" i="18"/>
  <c r="AI1113" i="18"/>
  <c r="AH1113" i="18"/>
  <c r="AG1113" i="18"/>
  <c r="AF1113" i="18"/>
  <c r="AE1113" i="18"/>
  <c r="AD1113" i="18"/>
  <c r="AC1113" i="18"/>
  <c r="AB1113" i="18"/>
  <c r="AA1113" i="18"/>
  <c r="Z1113" i="18"/>
  <c r="Y1113" i="18"/>
  <c r="X1113" i="18"/>
  <c r="W1113" i="18"/>
  <c r="V1113" i="18"/>
  <c r="U1113" i="18"/>
  <c r="T1113" i="18"/>
  <c r="S1113" i="18"/>
  <c r="R1113" i="18"/>
  <c r="Q1113" i="18"/>
  <c r="BI1112" i="18"/>
  <c r="BH1112" i="18"/>
  <c r="BG1112" i="18"/>
  <c r="BF1112" i="18"/>
  <c r="BE1112" i="18"/>
  <c r="BD1112" i="18"/>
  <c r="BC1112" i="18"/>
  <c r="BB1112" i="18"/>
  <c r="BA1112" i="18"/>
  <c r="AZ1112" i="18"/>
  <c r="AY1112" i="18"/>
  <c r="AX1112" i="18"/>
  <c r="AW1112" i="18"/>
  <c r="AV1112" i="18"/>
  <c r="AU1112" i="18"/>
  <c r="AT1112" i="18"/>
  <c r="AS1112" i="18"/>
  <c r="AR1112" i="18"/>
  <c r="AQ1112" i="18"/>
  <c r="AP1112" i="18"/>
  <c r="AO1112" i="18"/>
  <c r="AN1112" i="18"/>
  <c r="AM1112" i="18"/>
  <c r="AL1112" i="18"/>
  <c r="AK1112" i="18"/>
  <c r="AJ1112" i="18"/>
  <c r="AI1112" i="18"/>
  <c r="AH1112" i="18"/>
  <c r="AG1112" i="18"/>
  <c r="AF1112" i="18"/>
  <c r="AE1112" i="18"/>
  <c r="AD1112" i="18"/>
  <c r="AC1112" i="18"/>
  <c r="AB1112" i="18"/>
  <c r="AA1112" i="18"/>
  <c r="Z1112" i="18"/>
  <c r="Y1112" i="18"/>
  <c r="X1112" i="18"/>
  <c r="W1112" i="18"/>
  <c r="V1112" i="18"/>
  <c r="U1112" i="18"/>
  <c r="T1112" i="18"/>
  <c r="S1112" i="18"/>
  <c r="R1112" i="18"/>
  <c r="Q1112" i="18"/>
  <c r="BI1111" i="18"/>
  <c r="BH1111" i="18"/>
  <c r="BG1111" i="18"/>
  <c r="BF1111" i="18"/>
  <c r="BE1111" i="18"/>
  <c r="BD1111" i="18"/>
  <c r="BC1111" i="18"/>
  <c r="BB1111" i="18"/>
  <c r="BA1111" i="18"/>
  <c r="AZ1111" i="18"/>
  <c r="AY1111" i="18"/>
  <c r="AX1111" i="18"/>
  <c r="AW1111" i="18"/>
  <c r="AV1111" i="18"/>
  <c r="AU1111" i="18"/>
  <c r="AT1111" i="18"/>
  <c r="AS1111" i="18"/>
  <c r="AR1111" i="18"/>
  <c r="AQ1111" i="18"/>
  <c r="AP1111" i="18"/>
  <c r="AO1111" i="18"/>
  <c r="AN1111" i="18"/>
  <c r="AM1111" i="18"/>
  <c r="AL1111" i="18"/>
  <c r="AK1111" i="18"/>
  <c r="AJ1111" i="18"/>
  <c r="AI1111" i="18"/>
  <c r="AH1111" i="18"/>
  <c r="AG1111" i="18"/>
  <c r="AF1111" i="18"/>
  <c r="AE1111" i="18"/>
  <c r="AD1111" i="18"/>
  <c r="AC1111" i="18"/>
  <c r="AB1111" i="18"/>
  <c r="AA1111" i="18"/>
  <c r="Z1111" i="18"/>
  <c r="Y1111" i="18"/>
  <c r="X1111" i="18"/>
  <c r="W1111" i="18"/>
  <c r="V1111" i="18"/>
  <c r="U1111" i="18"/>
  <c r="T1111" i="18"/>
  <c r="S1111" i="18"/>
  <c r="R1111" i="18"/>
  <c r="Q1111" i="18"/>
  <c r="BI1110" i="18"/>
  <c r="BI1107" i="18"/>
  <c r="BI1108" i="18"/>
  <c r="BI1109" i="18"/>
  <c r="BH1110" i="18"/>
  <c r="BG1110" i="18"/>
  <c r="BF1110" i="18"/>
  <c r="BE1110" i="18"/>
  <c r="BD1110" i="18"/>
  <c r="BC1110" i="18"/>
  <c r="BB1110" i="18"/>
  <c r="BA1110" i="18"/>
  <c r="AZ1110" i="18"/>
  <c r="AY1110" i="18"/>
  <c r="AX1110" i="18"/>
  <c r="AW1110" i="18"/>
  <c r="AW1107" i="18"/>
  <c r="AW1108" i="18"/>
  <c r="AW1109" i="18"/>
  <c r="AV1110" i="18"/>
  <c r="AU1110" i="18"/>
  <c r="AT1110" i="18"/>
  <c r="AS1110" i="18"/>
  <c r="AR1110" i="18"/>
  <c r="AQ1110" i="18"/>
  <c r="AP1110" i="18"/>
  <c r="AO1110" i="18"/>
  <c r="AN1110" i="18"/>
  <c r="AM1110" i="18"/>
  <c r="AL1110" i="18"/>
  <c r="AK1110" i="18"/>
  <c r="AK1107" i="18"/>
  <c r="AK1108" i="18"/>
  <c r="AK1109" i="18"/>
  <c r="AJ1110" i="18"/>
  <c r="AI1110" i="18"/>
  <c r="AH1110" i="18"/>
  <c r="AG1110" i="18"/>
  <c r="AF1110" i="18"/>
  <c r="AE1110" i="18"/>
  <c r="AD1110" i="18"/>
  <c r="AC1110" i="18"/>
  <c r="AB1110" i="18"/>
  <c r="AA1110" i="18"/>
  <c r="Z1110" i="18"/>
  <c r="Y1110" i="18"/>
  <c r="Y1107" i="18"/>
  <c r="Y1108" i="18"/>
  <c r="Y1109" i="18"/>
  <c r="X1110" i="18"/>
  <c r="W1110" i="18"/>
  <c r="V1110" i="18"/>
  <c r="U1110" i="18"/>
  <c r="T1110" i="18"/>
  <c r="S1110" i="18"/>
  <c r="R1110" i="18"/>
  <c r="Q1110" i="18"/>
  <c r="BH1109" i="18"/>
  <c r="BG1109" i="18"/>
  <c r="BF1109" i="18"/>
  <c r="BF1107" i="18"/>
  <c r="BF1108" i="18"/>
  <c r="BE1109" i="18"/>
  <c r="BD1109" i="18"/>
  <c r="BC1109" i="18"/>
  <c r="BB1109" i="18"/>
  <c r="BA1109" i="18"/>
  <c r="AZ1109" i="18"/>
  <c r="AY1109" i="18"/>
  <c r="AX1109" i="18"/>
  <c r="AV1109" i="18"/>
  <c r="AU1109" i="18"/>
  <c r="AT1109" i="18"/>
  <c r="AT1107" i="18"/>
  <c r="AT1108" i="18"/>
  <c r="AS1109" i="18"/>
  <c r="AR1109" i="18"/>
  <c r="AQ1109" i="18"/>
  <c r="AP1109" i="18"/>
  <c r="AO1109" i="18"/>
  <c r="AN1109" i="18"/>
  <c r="AM1109" i="18"/>
  <c r="AL1109" i="18"/>
  <c r="AJ1109" i="18"/>
  <c r="AI1109" i="18"/>
  <c r="AH1109" i="18"/>
  <c r="AH1107" i="18"/>
  <c r="AH1108" i="18"/>
  <c r="AG1109" i="18"/>
  <c r="AF1109" i="18"/>
  <c r="AE1109" i="18"/>
  <c r="AD1109" i="18"/>
  <c r="AC1109" i="18"/>
  <c r="AB1109" i="18"/>
  <c r="AA1109" i="18"/>
  <c r="Z1109" i="18"/>
  <c r="X1109" i="18"/>
  <c r="W1109" i="18"/>
  <c r="V1109" i="18"/>
  <c r="V1107" i="18"/>
  <c r="V1108" i="18"/>
  <c r="U1109" i="18"/>
  <c r="T1109" i="18"/>
  <c r="S1109" i="18"/>
  <c r="R1109" i="18"/>
  <c r="Q1109" i="18"/>
  <c r="BH1108" i="18"/>
  <c r="BG1108" i="18"/>
  <c r="BE1108" i="18"/>
  <c r="BD1108" i="18"/>
  <c r="BC1108" i="18"/>
  <c r="BC1107" i="18"/>
  <c r="BB1108" i="18"/>
  <c r="BA1108" i="18"/>
  <c r="AZ1108" i="18"/>
  <c r="AY1108" i="18"/>
  <c r="AX1108" i="18"/>
  <c r="AV1108" i="18"/>
  <c r="AU1108" i="18"/>
  <c r="AS1108" i="18"/>
  <c r="AR1108" i="18"/>
  <c r="AQ1108" i="18"/>
  <c r="AQ1107" i="18"/>
  <c r="AP1108" i="18"/>
  <c r="AO1108" i="18"/>
  <c r="AN1108" i="18"/>
  <c r="AM1108" i="18"/>
  <c r="AL1108" i="18"/>
  <c r="AJ1108" i="18"/>
  <c r="AI1108" i="18"/>
  <c r="AG1108" i="18"/>
  <c r="AF1108" i="18"/>
  <c r="AE1108" i="18"/>
  <c r="AE1107" i="18"/>
  <c r="AD1108" i="18"/>
  <c r="AC1108" i="18"/>
  <c r="AB1108" i="18"/>
  <c r="AA1108" i="18"/>
  <c r="Z1108" i="18"/>
  <c r="X1108" i="18"/>
  <c r="W1108" i="18"/>
  <c r="U1108" i="18"/>
  <c r="T1108" i="18"/>
  <c r="S1108" i="18"/>
  <c r="S1107" i="18"/>
  <c r="R1108" i="18"/>
  <c r="Q1108" i="18"/>
  <c r="BH1107" i="18"/>
  <c r="BG1107" i="18"/>
  <c r="BE1107" i="18"/>
  <c r="BD1107" i="18"/>
  <c r="BB1107" i="18"/>
  <c r="BA1107" i="18"/>
  <c r="AZ1107" i="18"/>
  <c r="AY1107" i="18"/>
  <c r="AX1107" i="18"/>
  <c r="AV1107" i="18"/>
  <c r="AU1107" i="18"/>
  <c r="AS1107" i="18"/>
  <c r="AR1107" i="18"/>
  <c r="AP1107" i="18"/>
  <c r="AO1107" i="18"/>
  <c r="AN1107" i="18"/>
  <c r="AM1107" i="18"/>
  <c r="AL1107" i="18"/>
  <c r="AJ1107" i="18"/>
  <c r="AI1107" i="18"/>
  <c r="AG1107" i="18"/>
  <c r="AF1107" i="18"/>
  <c r="AD1107" i="18"/>
  <c r="AC1107" i="18"/>
  <c r="AB1107" i="18"/>
  <c r="AA1107" i="18"/>
  <c r="Z1107" i="18"/>
  <c r="X1107" i="18"/>
  <c r="W1107" i="18"/>
  <c r="U1107" i="18"/>
  <c r="T1107" i="18"/>
  <c r="R1107" i="18"/>
  <c r="Q1107" i="18"/>
  <c r="BI1103" i="18"/>
  <c r="BH1103" i="18"/>
  <c r="BG1103" i="18"/>
  <c r="BF1103" i="18"/>
  <c r="BE1103" i="18"/>
  <c r="BD1103" i="18"/>
  <c r="BC1103" i="18"/>
  <c r="BB1103" i="18"/>
  <c r="BA1103" i="18"/>
  <c r="AZ1103" i="18"/>
  <c r="AY1103" i="18"/>
  <c r="AX1103" i="18"/>
  <c r="AW1103" i="18"/>
  <c r="AV1103" i="18"/>
  <c r="AU1103" i="18"/>
  <c r="AT1103" i="18"/>
  <c r="AS1103" i="18"/>
  <c r="AR1103" i="18"/>
  <c r="AQ1103" i="18"/>
  <c r="AP1103" i="18"/>
  <c r="AO1103" i="18"/>
  <c r="AN1103" i="18"/>
  <c r="AM1103" i="18"/>
  <c r="AL1103" i="18"/>
  <c r="AK1103" i="18"/>
  <c r="AJ1103" i="18"/>
  <c r="AI1103" i="18"/>
  <c r="AH1103" i="18"/>
  <c r="AG1103" i="18"/>
  <c r="AF1103" i="18"/>
  <c r="AE1103" i="18"/>
  <c r="AD1103" i="18"/>
  <c r="AC1103" i="18"/>
  <c r="AB1103" i="18"/>
  <c r="AA1103" i="18"/>
  <c r="Z1103" i="18"/>
  <c r="Y1103" i="18"/>
  <c r="X1103" i="18"/>
  <c r="W1103" i="18"/>
  <c r="V1103" i="18"/>
  <c r="U1103" i="18"/>
  <c r="T1103" i="18"/>
  <c r="S1103" i="18"/>
  <c r="R1103" i="18"/>
  <c r="Q1103" i="18"/>
  <c r="BI1102" i="18"/>
  <c r="BH1102" i="18"/>
  <c r="BG1102" i="18"/>
  <c r="BF1102" i="18"/>
  <c r="BE1102" i="18"/>
  <c r="BD1102" i="18"/>
  <c r="BC1102" i="18"/>
  <c r="BB1102" i="18"/>
  <c r="BA1102" i="18"/>
  <c r="AZ1102" i="18"/>
  <c r="AY1102" i="18"/>
  <c r="AX1102" i="18"/>
  <c r="AW1102" i="18"/>
  <c r="AV1102" i="18"/>
  <c r="AU1102" i="18"/>
  <c r="AT1102" i="18"/>
  <c r="AS1102" i="18"/>
  <c r="AR1102" i="18"/>
  <c r="AQ1102" i="18"/>
  <c r="AP1102" i="18"/>
  <c r="AO1102" i="18"/>
  <c r="AN1102" i="18"/>
  <c r="AM1102" i="18"/>
  <c r="AL1102" i="18"/>
  <c r="AK1102" i="18"/>
  <c r="AJ1102" i="18"/>
  <c r="AI1102" i="18"/>
  <c r="AH1102" i="18"/>
  <c r="AG1102" i="18"/>
  <c r="AF1102" i="18"/>
  <c r="AE1102" i="18"/>
  <c r="AD1102" i="18"/>
  <c r="AC1102" i="18"/>
  <c r="AB1102" i="18"/>
  <c r="AA1102" i="18"/>
  <c r="Z1102" i="18"/>
  <c r="Y1102" i="18"/>
  <c r="X1102" i="18"/>
  <c r="W1102" i="18"/>
  <c r="V1102" i="18"/>
  <c r="U1102" i="18"/>
  <c r="T1102" i="18"/>
  <c r="S1102" i="18"/>
  <c r="R1102" i="18"/>
  <c r="Q1102" i="18"/>
  <c r="BI1101" i="18"/>
  <c r="BH1101" i="18"/>
  <c r="BG1101" i="18"/>
  <c r="BF1101" i="18"/>
  <c r="BE1101" i="18"/>
  <c r="BD1101" i="18"/>
  <c r="BC1101" i="18"/>
  <c r="BB1101" i="18"/>
  <c r="BA1101" i="18"/>
  <c r="AZ1101" i="18"/>
  <c r="AY1101" i="18"/>
  <c r="AX1101" i="18"/>
  <c r="AW1101" i="18"/>
  <c r="AV1101" i="18"/>
  <c r="AU1101" i="18"/>
  <c r="AT1101" i="18"/>
  <c r="AS1101" i="18"/>
  <c r="AR1101" i="18"/>
  <c r="AQ1101" i="18"/>
  <c r="AP1101" i="18"/>
  <c r="AO1101" i="18"/>
  <c r="AN1101" i="18"/>
  <c r="AM1101" i="18"/>
  <c r="AL1101" i="18"/>
  <c r="AK1101" i="18"/>
  <c r="AJ1101" i="18"/>
  <c r="AI1101" i="18"/>
  <c r="AH1101" i="18"/>
  <c r="AG1101" i="18"/>
  <c r="AF1101" i="18"/>
  <c r="AE1101" i="18"/>
  <c r="AD1101" i="18"/>
  <c r="AC1101" i="18"/>
  <c r="AB1101" i="18"/>
  <c r="AA1101" i="18"/>
  <c r="Z1101" i="18"/>
  <c r="Y1101" i="18"/>
  <c r="X1101" i="18"/>
  <c r="W1101" i="18"/>
  <c r="V1101" i="18"/>
  <c r="U1101" i="18"/>
  <c r="T1101" i="18"/>
  <c r="S1101" i="18"/>
  <c r="R1101" i="18"/>
  <c r="Q1101" i="18"/>
  <c r="BI1100" i="18"/>
  <c r="BH1100" i="18"/>
  <c r="BG1100" i="18"/>
  <c r="BF1100" i="18"/>
  <c r="BE1100" i="18"/>
  <c r="BD1100" i="18"/>
  <c r="BC1100" i="18"/>
  <c r="BB1100" i="18"/>
  <c r="BA1100" i="18"/>
  <c r="AZ1100" i="18"/>
  <c r="AY1100" i="18"/>
  <c r="AX1100" i="18"/>
  <c r="AW1100" i="18"/>
  <c r="AV1100" i="18"/>
  <c r="AU1100" i="18"/>
  <c r="AT1100" i="18"/>
  <c r="AS1100" i="18"/>
  <c r="AR1100" i="18"/>
  <c r="AQ1100" i="18"/>
  <c r="AP1100" i="18"/>
  <c r="AO1100" i="18"/>
  <c r="AN1100" i="18"/>
  <c r="AM1100" i="18"/>
  <c r="AL1100" i="18"/>
  <c r="AK1100" i="18"/>
  <c r="AJ1100" i="18"/>
  <c r="AI1100" i="18"/>
  <c r="AH1100" i="18"/>
  <c r="AG1100" i="18"/>
  <c r="AF1100" i="18"/>
  <c r="AE1100" i="18"/>
  <c r="AD1100" i="18"/>
  <c r="AC1100" i="18"/>
  <c r="AB1100" i="18"/>
  <c r="AA1100" i="18"/>
  <c r="Z1100" i="18"/>
  <c r="Y1100" i="18"/>
  <c r="X1100" i="18"/>
  <c r="W1100" i="18"/>
  <c r="V1100" i="18"/>
  <c r="U1100" i="18"/>
  <c r="T1100" i="18"/>
  <c r="S1100" i="18"/>
  <c r="R1100" i="18"/>
  <c r="Q1100" i="18"/>
  <c r="BI1099" i="18"/>
  <c r="BH1099" i="18"/>
  <c r="BG1099" i="18"/>
  <c r="BF1099" i="18"/>
  <c r="BE1099" i="18"/>
  <c r="BD1099" i="18"/>
  <c r="BC1099" i="18"/>
  <c r="BB1099" i="18"/>
  <c r="BA1099" i="18"/>
  <c r="AZ1099" i="18"/>
  <c r="AY1099" i="18"/>
  <c r="AX1099" i="18"/>
  <c r="AW1099" i="18"/>
  <c r="AV1099" i="18"/>
  <c r="AU1099" i="18"/>
  <c r="AT1099" i="18"/>
  <c r="AS1099" i="18"/>
  <c r="AR1099" i="18"/>
  <c r="AQ1099" i="18"/>
  <c r="AP1099" i="18"/>
  <c r="AO1099" i="18"/>
  <c r="AN1099" i="18"/>
  <c r="AM1099" i="18"/>
  <c r="AL1099" i="18"/>
  <c r="AK1099" i="18"/>
  <c r="AJ1099" i="18"/>
  <c r="AI1099" i="18"/>
  <c r="AH1099" i="18"/>
  <c r="AG1099" i="18"/>
  <c r="AF1099" i="18"/>
  <c r="AE1099" i="18"/>
  <c r="AD1099" i="18"/>
  <c r="AC1099" i="18"/>
  <c r="AB1099" i="18"/>
  <c r="AA1099" i="18"/>
  <c r="Z1099" i="18"/>
  <c r="Y1099" i="18"/>
  <c r="X1099" i="18"/>
  <c r="W1099" i="18"/>
  <c r="V1099" i="18"/>
  <c r="U1099" i="18"/>
  <c r="T1099" i="18"/>
  <c r="S1099" i="18"/>
  <c r="R1099" i="18"/>
  <c r="Q1099" i="18"/>
  <c r="BI1098" i="18"/>
  <c r="BH1098" i="18"/>
  <c r="BG1098" i="18"/>
  <c r="BF1098" i="18"/>
  <c r="BE1098" i="18"/>
  <c r="BD1098" i="18"/>
  <c r="BC1098" i="18"/>
  <c r="BB1098" i="18"/>
  <c r="BA1098" i="18"/>
  <c r="AZ1098" i="18"/>
  <c r="AY1098" i="18"/>
  <c r="AX1098" i="18"/>
  <c r="AW1098" i="18"/>
  <c r="AV1098" i="18"/>
  <c r="AU1098" i="18"/>
  <c r="AT1098" i="18"/>
  <c r="AS1098" i="18"/>
  <c r="AR1098" i="18"/>
  <c r="AQ1098" i="18"/>
  <c r="AP1098" i="18"/>
  <c r="AO1098" i="18"/>
  <c r="AN1098" i="18"/>
  <c r="AM1098" i="18"/>
  <c r="AL1098" i="18"/>
  <c r="AK1098" i="18"/>
  <c r="AJ1098" i="18"/>
  <c r="AI1098" i="18"/>
  <c r="AH1098" i="18"/>
  <c r="AG1098" i="18"/>
  <c r="AF1098" i="18"/>
  <c r="AE1098" i="18"/>
  <c r="AD1098" i="18"/>
  <c r="AC1098" i="18"/>
  <c r="AB1098" i="18"/>
  <c r="AA1098" i="18"/>
  <c r="Z1098" i="18"/>
  <c r="Y1098" i="18"/>
  <c r="X1098" i="18"/>
  <c r="W1098" i="18"/>
  <c r="V1098" i="18"/>
  <c r="U1098" i="18"/>
  <c r="T1098" i="18"/>
  <c r="S1098" i="18"/>
  <c r="R1098" i="18"/>
  <c r="Q1098" i="18"/>
  <c r="BI1097" i="18"/>
  <c r="BH1097" i="18"/>
  <c r="BG1097" i="18"/>
  <c r="BF1097" i="18"/>
  <c r="BE1097" i="18"/>
  <c r="BD1097" i="18"/>
  <c r="BC1097" i="18"/>
  <c r="BC1094" i="18"/>
  <c r="BC1095" i="18"/>
  <c r="BC1096" i="18"/>
  <c r="BB1097" i="18"/>
  <c r="BA1097" i="18"/>
  <c r="AZ1097" i="18"/>
  <c r="AY1097" i="18"/>
  <c r="AX1097" i="18"/>
  <c r="AW1097" i="18"/>
  <c r="AV1097" i="18"/>
  <c r="AU1097" i="18"/>
  <c r="AT1097" i="18"/>
  <c r="AS1097" i="18"/>
  <c r="AR1097" i="18"/>
  <c r="AQ1097" i="18"/>
  <c r="AQ1094" i="18"/>
  <c r="AQ1095" i="18"/>
  <c r="AQ1096" i="18"/>
  <c r="AP1097" i="18"/>
  <c r="AO1097" i="18"/>
  <c r="AN1097" i="18"/>
  <c r="AM1097" i="18"/>
  <c r="AL1097" i="18"/>
  <c r="AK1097" i="18"/>
  <c r="AJ1097" i="18"/>
  <c r="AI1097" i="18"/>
  <c r="AH1097" i="18"/>
  <c r="AG1097" i="18"/>
  <c r="AF1097" i="18"/>
  <c r="AE1097" i="18"/>
  <c r="AE1094" i="18"/>
  <c r="AE1095" i="18"/>
  <c r="AE1096" i="18"/>
  <c r="AD1097" i="18"/>
  <c r="AC1097" i="18"/>
  <c r="AB1097" i="18"/>
  <c r="AA1097" i="18"/>
  <c r="Z1097" i="18"/>
  <c r="Y1097" i="18"/>
  <c r="X1097" i="18"/>
  <c r="W1097" i="18"/>
  <c r="V1097" i="18"/>
  <c r="U1097" i="18"/>
  <c r="T1097" i="18"/>
  <c r="S1097" i="18"/>
  <c r="R1097" i="18"/>
  <c r="Q1097" i="18"/>
  <c r="BI1096" i="18"/>
  <c r="BH1096" i="18"/>
  <c r="BG1096" i="18"/>
  <c r="BF1096" i="18"/>
  <c r="BE1096" i="18"/>
  <c r="BD1096" i="18"/>
  <c r="BB1096" i="18"/>
  <c r="BA1096" i="18"/>
  <c r="AZ1096" i="18"/>
  <c r="AZ1094" i="18"/>
  <c r="AZ1095" i="18"/>
  <c r="AY1096" i="18"/>
  <c r="AX1096" i="18"/>
  <c r="AW1096" i="18"/>
  <c r="AV1096" i="18"/>
  <c r="AU1096" i="18"/>
  <c r="AT1096" i="18"/>
  <c r="AS1096" i="18"/>
  <c r="AR1096" i="18"/>
  <c r="AP1096" i="18"/>
  <c r="AO1096" i="18"/>
  <c r="AN1096" i="18"/>
  <c r="AN1094" i="18"/>
  <c r="AN1095" i="18"/>
  <c r="AM1096" i="18"/>
  <c r="AL1096" i="18"/>
  <c r="AK1096" i="18"/>
  <c r="AJ1096" i="18"/>
  <c r="AI1096" i="18"/>
  <c r="AH1096" i="18"/>
  <c r="AG1096" i="18"/>
  <c r="AF1096" i="18"/>
  <c r="AD1096" i="18"/>
  <c r="AC1096" i="18"/>
  <c r="AB1096" i="18"/>
  <c r="AB1094" i="18"/>
  <c r="AB1095" i="18"/>
  <c r="AA1096" i="18"/>
  <c r="Z1096" i="18"/>
  <c r="Y1096" i="18"/>
  <c r="X1096" i="18"/>
  <c r="W1096" i="18"/>
  <c r="V1096" i="18"/>
  <c r="U1096" i="18"/>
  <c r="T1096" i="18"/>
  <c r="S1096" i="18"/>
  <c r="R1096" i="18"/>
  <c r="Q1096" i="18"/>
  <c r="BI1095" i="18"/>
  <c r="BI1094" i="18"/>
  <c r="BH1095" i="18"/>
  <c r="BG1095" i="18"/>
  <c r="BF1095" i="18"/>
  <c r="BE1095" i="18"/>
  <c r="BD1095" i="18"/>
  <c r="BB1095" i="18"/>
  <c r="BA1095" i="18"/>
  <c r="AY1095" i="18"/>
  <c r="AX1095" i="18"/>
  <c r="AW1095" i="18"/>
  <c r="AW1094" i="18"/>
  <c r="AV1095" i="18"/>
  <c r="AU1095" i="18"/>
  <c r="AT1095" i="18"/>
  <c r="AS1095" i="18"/>
  <c r="AR1095" i="18"/>
  <c r="AP1095" i="18"/>
  <c r="AO1095" i="18"/>
  <c r="AM1095" i="18"/>
  <c r="AL1095" i="18"/>
  <c r="AK1095" i="18"/>
  <c r="AK1094" i="18"/>
  <c r="AJ1095" i="18"/>
  <c r="AI1095" i="18"/>
  <c r="AH1095" i="18"/>
  <c r="AG1095" i="18"/>
  <c r="AF1095" i="18"/>
  <c r="AD1095" i="18"/>
  <c r="AC1095" i="18"/>
  <c r="AA1095" i="18"/>
  <c r="Z1095" i="18"/>
  <c r="Y1095" i="18"/>
  <c r="Y1094" i="18"/>
  <c r="X1095" i="18"/>
  <c r="W1095" i="18"/>
  <c r="V1095" i="18"/>
  <c r="U1095" i="18"/>
  <c r="T1095" i="18"/>
  <c r="S1095" i="18"/>
  <c r="R1095" i="18"/>
  <c r="Q1095" i="18"/>
  <c r="BH1094" i="18"/>
  <c r="BG1094" i="18"/>
  <c r="BF1094" i="18"/>
  <c r="BE1094" i="18"/>
  <c r="BD1094" i="18"/>
  <c r="BB1094" i="18"/>
  <c r="BA1094" i="18"/>
  <c r="AY1094" i="18"/>
  <c r="AX1094" i="18"/>
  <c r="AV1094" i="18"/>
  <c r="AU1094" i="18"/>
  <c r="AT1094" i="18"/>
  <c r="AS1094" i="18"/>
  <c r="AR1094" i="18"/>
  <c r="AP1094" i="18"/>
  <c r="AO1094" i="18"/>
  <c r="AM1094" i="18"/>
  <c r="AL1094" i="18"/>
  <c r="AJ1094" i="18"/>
  <c r="AI1094" i="18"/>
  <c r="AH1094" i="18"/>
  <c r="AG1094" i="18"/>
  <c r="AF1094" i="18"/>
  <c r="AD1094" i="18"/>
  <c r="AC1094" i="18"/>
  <c r="AA1094" i="18"/>
  <c r="Z1094" i="18"/>
  <c r="X1094" i="18"/>
  <c r="W1094" i="18"/>
  <c r="V1094" i="18"/>
  <c r="U1094" i="18"/>
  <c r="T1094" i="18"/>
  <c r="S1094" i="18"/>
  <c r="R1094" i="18"/>
  <c r="Q1094" i="18"/>
  <c r="BI1090" i="18"/>
  <c r="BH1090" i="18"/>
  <c r="BG1090" i="18"/>
  <c r="BF1090" i="18"/>
  <c r="BE1090" i="18"/>
  <c r="BD1090" i="18"/>
  <c r="BC1090" i="18"/>
  <c r="BB1090" i="18"/>
  <c r="BA1090" i="18"/>
  <c r="AZ1090" i="18"/>
  <c r="AY1090" i="18"/>
  <c r="AX1090" i="18"/>
  <c r="AW1090" i="18"/>
  <c r="AV1090" i="18"/>
  <c r="AU1090" i="18"/>
  <c r="AT1090" i="18"/>
  <c r="AS1090" i="18"/>
  <c r="AR1090" i="18"/>
  <c r="AQ1090" i="18"/>
  <c r="AP1090" i="18"/>
  <c r="AO1090" i="18"/>
  <c r="AN1090" i="18"/>
  <c r="AM1090" i="18"/>
  <c r="AL1090" i="18"/>
  <c r="AK1090" i="18"/>
  <c r="AJ1090" i="18"/>
  <c r="AI1090" i="18"/>
  <c r="AH1090" i="18"/>
  <c r="AG1090" i="18"/>
  <c r="AF1090" i="18"/>
  <c r="AE1090" i="18"/>
  <c r="AD1090" i="18"/>
  <c r="AC1090" i="18"/>
  <c r="AB1090" i="18"/>
  <c r="AA1090" i="18"/>
  <c r="Z1090" i="18"/>
  <c r="Y1090" i="18"/>
  <c r="X1090" i="18"/>
  <c r="W1090" i="18"/>
  <c r="V1090" i="18"/>
  <c r="U1090" i="18"/>
  <c r="T1090" i="18"/>
  <c r="S1090" i="18"/>
  <c r="R1090" i="18"/>
  <c r="Q1090" i="18"/>
  <c r="BI1089" i="18"/>
  <c r="BH1089" i="18"/>
  <c r="BG1089" i="18"/>
  <c r="BF1089" i="18"/>
  <c r="BE1089" i="18"/>
  <c r="BD1089" i="18"/>
  <c r="BC1089" i="18"/>
  <c r="BB1089" i="18"/>
  <c r="BA1089" i="18"/>
  <c r="AZ1089" i="18"/>
  <c r="AY1089" i="18"/>
  <c r="AX1089" i="18"/>
  <c r="AW1089" i="18"/>
  <c r="AV1089" i="18"/>
  <c r="AU1089" i="18"/>
  <c r="AT1089" i="18"/>
  <c r="AS1089" i="18"/>
  <c r="AR1089" i="18"/>
  <c r="AQ1089" i="18"/>
  <c r="AP1089" i="18"/>
  <c r="AO1089" i="18"/>
  <c r="AN1089" i="18"/>
  <c r="AM1089" i="18"/>
  <c r="AL1089" i="18"/>
  <c r="AK1089" i="18"/>
  <c r="AJ1089" i="18"/>
  <c r="AI1089" i="18"/>
  <c r="AH1089" i="18"/>
  <c r="AG1089" i="18"/>
  <c r="AF1089" i="18"/>
  <c r="AE1089" i="18"/>
  <c r="AD1089" i="18"/>
  <c r="AC1089" i="18"/>
  <c r="AB1089" i="18"/>
  <c r="AA1089" i="18"/>
  <c r="Z1089" i="18"/>
  <c r="Y1089" i="18"/>
  <c r="X1089" i="18"/>
  <c r="W1089" i="18"/>
  <c r="V1089" i="18"/>
  <c r="U1089" i="18"/>
  <c r="T1089" i="18"/>
  <c r="S1089" i="18"/>
  <c r="R1089" i="18"/>
  <c r="Q1089" i="18"/>
  <c r="BI1088" i="18"/>
  <c r="BH1088" i="18"/>
  <c r="BG1088" i="18"/>
  <c r="BF1088" i="18"/>
  <c r="BE1088" i="18"/>
  <c r="BD1088" i="18"/>
  <c r="BC1088" i="18"/>
  <c r="BB1088" i="18"/>
  <c r="BA1088" i="18"/>
  <c r="AZ1088" i="18"/>
  <c r="AY1088" i="18"/>
  <c r="AX1088" i="18"/>
  <c r="AW1088" i="18"/>
  <c r="AV1088" i="18"/>
  <c r="AU1088" i="18"/>
  <c r="AT1088" i="18"/>
  <c r="AS1088" i="18"/>
  <c r="AR1088" i="18"/>
  <c r="AQ1088" i="18"/>
  <c r="AP1088" i="18"/>
  <c r="AO1088" i="18"/>
  <c r="AN1088" i="18"/>
  <c r="AM1088" i="18"/>
  <c r="AL1088" i="18"/>
  <c r="AK1088" i="18"/>
  <c r="AJ1088" i="18"/>
  <c r="AI1088" i="18"/>
  <c r="AH1088" i="18"/>
  <c r="AG1088" i="18"/>
  <c r="AF1088" i="18"/>
  <c r="AE1088" i="18"/>
  <c r="AD1088" i="18"/>
  <c r="AC1088" i="18"/>
  <c r="AB1088" i="18"/>
  <c r="AA1088" i="18"/>
  <c r="Z1088" i="18"/>
  <c r="Y1088" i="18"/>
  <c r="X1088" i="18"/>
  <c r="W1088" i="18"/>
  <c r="V1088" i="18"/>
  <c r="U1088" i="18"/>
  <c r="T1088" i="18"/>
  <c r="S1088" i="18"/>
  <c r="R1088" i="18"/>
  <c r="Q1088" i="18"/>
  <c r="BI1087" i="18"/>
  <c r="BH1087" i="18"/>
  <c r="BG1087" i="18"/>
  <c r="BF1087" i="18"/>
  <c r="BE1087" i="18"/>
  <c r="BD1087" i="18"/>
  <c r="BC1087" i="18"/>
  <c r="BB1087" i="18"/>
  <c r="BA1087" i="18"/>
  <c r="AZ1087" i="18"/>
  <c r="AY1087" i="18"/>
  <c r="AX1087" i="18"/>
  <c r="AW1087" i="18"/>
  <c r="AV1087" i="18"/>
  <c r="AU1087" i="18"/>
  <c r="AT1087" i="18"/>
  <c r="AS1087" i="18"/>
  <c r="AR1087" i="18"/>
  <c r="AQ1087" i="18"/>
  <c r="AP1087" i="18"/>
  <c r="AO1087" i="18"/>
  <c r="AN1087" i="18"/>
  <c r="AM1087" i="18"/>
  <c r="AL1087" i="18"/>
  <c r="AK1087" i="18"/>
  <c r="AJ1087" i="18"/>
  <c r="AI1087" i="18"/>
  <c r="AH1087" i="18"/>
  <c r="AG1087" i="18"/>
  <c r="AF1087" i="18"/>
  <c r="AE1087" i="18"/>
  <c r="AD1087" i="18"/>
  <c r="AC1087" i="18"/>
  <c r="AB1087" i="18"/>
  <c r="AA1087" i="18"/>
  <c r="Z1087" i="18"/>
  <c r="Y1087" i="18"/>
  <c r="X1087" i="18"/>
  <c r="W1087" i="18"/>
  <c r="V1087" i="18"/>
  <c r="U1087" i="18"/>
  <c r="T1087" i="18"/>
  <c r="S1087" i="18"/>
  <c r="R1087" i="18"/>
  <c r="Q1087" i="18"/>
  <c r="BI1086" i="18"/>
  <c r="BH1086" i="18"/>
  <c r="BG1086" i="18"/>
  <c r="BF1086" i="18"/>
  <c r="BE1086" i="18"/>
  <c r="BD1086" i="18"/>
  <c r="BC1086" i="18"/>
  <c r="BB1086" i="18"/>
  <c r="BA1086" i="18"/>
  <c r="AZ1086" i="18"/>
  <c r="AY1086" i="18"/>
  <c r="AX1086" i="18"/>
  <c r="AW1086" i="18"/>
  <c r="AV1086" i="18"/>
  <c r="AU1086" i="18"/>
  <c r="AT1086" i="18"/>
  <c r="AS1086" i="18"/>
  <c r="AR1086" i="18"/>
  <c r="AQ1086" i="18"/>
  <c r="AP1086" i="18"/>
  <c r="AO1086" i="18"/>
  <c r="AN1086" i="18"/>
  <c r="AM1086" i="18"/>
  <c r="AL1086" i="18"/>
  <c r="AK1086" i="18"/>
  <c r="AJ1086" i="18"/>
  <c r="AI1086" i="18"/>
  <c r="AH1086" i="18"/>
  <c r="AG1086" i="18"/>
  <c r="AF1086" i="18"/>
  <c r="AE1086" i="18"/>
  <c r="AD1086" i="18"/>
  <c r="AC1086" i="18"/>
  <c r="AB1086" i="18"/>
  <c r="AA1086" i="18"/>
  <c r="Z1086" i="18"/>
  <c r="Y1086" i="18"/>
  <c r="X1086" i="18"/>
  <c r="W1086" i="18"/>
  <c r="V1086" i="18"/>
  <c r="U1086" i="18"/>
  <c r="T1086" i="18"/>
  <c r="S1086" i="18"/>
  <c r="R1086" i="18"/>
  <c r="Q1086" i="18"/>
  <c r="BI1085" i="18"/>
  <c r="BH1085" i="18"/>
  <c r="BG1085" i="18"/>
  <c r="BF1085" i="18"/>
  <c r="BE1085" i="18"/>
  <c r="BD1085" i="18"/>
  <c r="BC1085" i="18"/>
  <c r="BB1085" i="18"/>
  <c r="BA1085" i="18"/>
  <c r="AZ1085" i="18"/>
  <c r="AY1085" i="18"/>
  <c r="AX1085" i="18"/>
  <c r="AW1085" i="18"/>
  <c r="AV1085" i="18"/>
  <c r="AU1085" i="18"/>
  <c r="AT1085" i="18"/>
  <c r="AS1085" i="18"/>
  <c r="AR1085" i="18"/>
  <c r="AQ1085" i="18"/>
  <c r="AP1085" i="18"/>
  <c r="AO1085" i="18"/>
  <c r="AN1085" i="18"/>
  <c r="AM1085" i="18"/>
  <c r="AL1085" i="18"/>
  <c r="AK1085" i="18"/>
  <c r="AJ1085" i="18"/>
  <c r="AI1085" i="18"/>
  <c r="AH1085" i="18"/>
  <c r="AG1085" i="18"/>
  <c r="AF1085" i="18"/>
  <c r="AE1085" i="18"/>
  <c r="AD1085" i="18"/>
  <c r="AC1085" i="18"/>
  <c r="AB1085" i="18"/>
  <c r="AA1085" i="18"/>
  <c r="Z1085" i="18"/>
  <c r="Y1085" i="18"/>
  <c r="X1085" i="18"/>
  <c r="W1085" i="18"/>
  <c r="V1085" i="18"/>
  <c r="U1085" i="18"/>
  <c r="T1085" i="18"/>
  <c r="S1085" i="18"/>
  <c r="R1085" i="18"/>
  <c r="Q1085" i="18"/>
  <c r="BI1084" i="18"/>
  <c r="BI1081" i="18"/>
  <c r="BI1082" i="18"/>
  <c r="BI1083" i="18"/>
  <c r="BH1084" i="18"/>
  <c r="BG1084" i="18"/>
  <c r="BF1084" i="18"/>
  <c r="BE1084" i="18"/>
  <c r="BD1084" i="18"/>
  <c r="BC1084" i="18"/>
  <c r="BB1084" i="18"/>
  <c r="BA1084" i="18"/>
  <c r="AZ1084" i="18"/>
  <c r="AY1084" i="18"/>
  <c r="AX1084" i="18"/>
  <c r="AW1084" i="18"/>
  <c r="AW1081" i="18"/>
  <c r="AW1082" i="18"/>
  <c r="AW1083" i="18"/>
  <c r="AV1084" i="18"/>
  <c r="AU1084" i="18"/>
  <c r="AT1084" i="18"/>
  <c r="AS1084" i="18"/>
  <c r="AR1084" i="18"/>
  <c r="AQ1084" i="18"/>
  <c r="AP1084" i="18"/>
  <c r="AO1084" i="18"/>
  <c r="AN1084" i="18"/>
  <c r="AM1084" i="18"/>
  <c r="AL1084" i="18"/>
  <c r="AK1084" i="18"/>
  <c r="AK1081" i="18"/>
  <c r="AK1082" i="18"/>
  <c r="AK1083" i="18"/>
  <c r="AJ1084" i="18"/>
  <c r="AI1084" i="18"/>
  <c r="AH1084" i="18"/>
  <c r="AG1084" i="18"/>
  <c r="AF1084" i="18"/>
  <c r="AE1084" i="18"/>
  <c r="AD1084" i="18"/>
  <c r="AC1084" i="18"/>
  <c r="AB1084" i="18"/>
  <c r="AA1084" i="18"/>
  <c r="Z1084" i="18"/>
  <c r="Y1084" i="18"/>
  <c r="Y1081" i="18"/>
  <c r="Y1082" i="18"/>
  <c r="Y1083" i="18"/>
  <c r="X1084" i="18"/>
  <c r="W1084" i="18"/>
  <c r="V1084" i="18"/>
  <c r="U1084" i="18"/>
  <c r="T1084" i="18"/>
  <c r="S1084" i="18"/>
  <c r="R1084" i="18"/>
  <c r="Q1084" i="18"/>
  <c r="BH1083" i="18"/>
  <c r="BG1083" i="18"/>
  <c r="BF1083" i="18"/>
  <c r="BF1081" i="18"/>
  <c r="BF1082" i="18"/>
  <c r="BE1083" i="18"/>
  <c r="BD1083" i="18"/>
  <c r="BC1083" i="18"/>
  <c r="BB1083" i="18"/>
  <c r="BA1083" i="18"/>
  <c r="AZ1083" i="18"/>
  <c r="AY1083" i="18"/>
  <c r="AX1083" i="18"/>
  <c r="AV1083" i="18"/>
  <c r="AU1083" i="18"/>
  <c r="AT1083" i="18"/>
  <c r="AT1081" i="18"/>
  <c r="AT1082" i="18"/>
  <c r="AS1083" i="18"/>
  <c r="AR1083" i="18"/>
  <c r="AQ1083" i="18"/>
  <c r="AP1083" i="18"/>
  <c r="AO1083" i="18"/>
  <c r="AN1083" i="18"/>
  <c r="AM1083" i="18"/>
  <c r="AL1083" i="18"/>
  <c r="AJ1083" i="18"/>
  <c r="AI1083" i="18"/>
  <c r="AH1083" i="18"/>
  <c r="AH1081" i="18"/>
  <c r="AH1082" i="18"/>
  <c r="AG1083" i="18"/>
  <c r="AF1083" i="18"/>
  <c r="AE1083" i="18"/>
  <c r="AD1083" i="18"/>
  <c r="AC1083" i="18"/>
  <c r="AB1083" i="18"/>
  <c r="AA1083" i="18"/>
  <c r="Z1083" i="18"/>
  <c r="X1083" i="18"/>
  <c r="W1083" i="18"/>
  <c r="V1083" i="18"/>
  <c r="V1081" i="18"/>
  <c r="V1082" i="18"/>
  <c r="U1083" i="18"/>
  <c r="T1083" i="18"/>
  <c r="S1083" i="18"/>
  <c r="R1083" i="18"/>
  <c r="Q1083" i="18"/>
  <c r="BH1082" i="18"/>
  <c r="BG1082" i="18"/>
  <c r="BE1082" i="18"/>
  <c r="BD1082" i="18"/>
  <c r="BC1082" i="18"/>
  <c r="BC1081" i="18"/>
  <c r="BB1082" i="18"/>
  <c r="BA1082" i="18"/>
  <c r="AZ1082" i="18"/>
  <c r="AY1082" i="18"/>
  <c r="AX1082" i="18"/>
  <c r="AV1082" i="18"/>
  <c r="AU1082" i="18"/>
  <c r="AS1082" i="18"/>
  <c r="AR1082" i="18"/>
  <c r="AQ1082" i="18"/>
  <c r="AQ1081" i="18"/>
  <c r="AP1082" i="18"/>
  <c r="AO1082" i="18"/>
  <c r="AN1082" i="18"/>
  <c r="AM1082" i="18"/>
  <c r="AL1082" i="18"/>
  <c r="AJ1082" i="18"/>
  <c r="AI1082" i="18"/>
  <c r="AG1082" i="18"/>
  <c r="AF1082" i="18"/>
  <c r="AE1082" i="18"/>
  <c r="AE1081" i="18"/>
  <c r="AD1082" i="18"/>
  <c r="AC1082" i="18"/>
  <c r="AB1082" i="18"/>
  <c r="AA1082" i="18"/>
  <c r="Z1082" i="18"/>
  <c r="X1082" i="18"/>
  <c r="W1082" i="18"/>
  <c r="U1082" i="18"/>
  <c r="T1082" i="18"/>
  <c r="S1082" i="18"/>
  <c r="R1082" i="18"/>
  <c r="Q1082" i="18"/>
  <c r="BH1081" i="18"/>
  <c r="BG1081" i="18"/>
  <c r="BE1081" i="18"/>
  <c r="BD1081" i="18"/>
  <c r="BB1081" i="18"/>
  <c r="BA1081" i="18"/>
  <c r="AZ1081" i="18"/>
  <c r="AY1081" i="18"/>
  <c r="AX1081" i="18"/>
  <c r="AV1081" i="18"/>
  <c r="AU1081" i="18"/>
  <c r="AS1081" i="18"/>
  <c r="AR1081" i="18"/>
  <c r="AP1081" i="18"/>
  <c r="AO1081" i="18"/>
  <c r="AN1081" i="18"/>
  <c r="AM1081" i="18"/>
  <c r="AL1081" i="18"/>
  <c r="AJ1081" i="18"/>
  <c r="AI1081" i="18"/>
  <c r="AG1081" i="18"/>
  <c r="AF1081" i="18"/>
  <c r="AD1081" i="18"/>
  <c r="AC1081" i="18"/>
  <c r="AB1081" i="18"/>
  <c r="AA1081" i="18"/>
  <c r="Z1081" i="18"/>
  <c r="X1081" i="18"/>
  <c r="W1081" i="18"/>
  <c r="U1081" i="18"/>
  <c r="T1081" i="18"/>
  <c r="S1081" i="18"/>
  <c r="R1081" i="18"/>
  <c r="Q1081" i="18"/>
  <c r="BI1077" i="18"/>
  <c r="BH1077" i="18"/>
  <c r="BG1077" i="18"/>
  <c r="BF1077" i="18"/>
  <c r="BE1077" i="18"/>
  <c r="BD1077" i="18"/>
  <c r="BC1077" i="18"/>
  <c r="BB1077" i="18"/>
  <c r="BA1077" i="18"/>
  <c r="AZ1077" i="18"/>
  <c r="AY1077" i="18"/>
  <c r="AX1077" i="18"/>
  <c r="AW1077" i="18"/>
  <c r="AV1077" i="18"/>
  <c r="AU1077" i="18"/>
  <c r="AT1077" i="18"/>
  <c r="AS1077" i="18"/>
  <c r="AR1077" i="18"/>
  <c r="AQ1077" i="18"/>
  <c r="AP1077" i="18"/>
  <c r="AO1077" i="18"/>
  <c r="AN1077" i="18"/>
  <c r="AM1077" i="18"/>
  <c r="AL1077" i="18"/>
  <c r="AK1077" i="18"/>
  <c r="AJ1077" i="18"/>
  <c r="AI1077" i="18"/>
  <c r="AH1077" i="18"/>
  <c r="AG1077" i="18"/>
  <c r="AF1077" i="18"/>
  <c r="AE1077" i="18"/>
  <c r="AD1077" i="18"/>
  <c r="AC1077" i="18"/>
  <c r="AB1077" i="18"/>
  <c r="AA1077" i="18"/>
  <c r="Z1077" i="18"/>
  <c r="Y1077" i="18"/>
  <c r="X1077" i="18"/>
  <c r="W1077" i="18"/>
  <c r="V1077" i="18"/>
  <c r="U1077" i="18"/>
  <c r="T1077" i="18"/>
  <c r="S1077" i="18"/>
  <c r="R1077" i="18"/>
  <c r="Q1077" i="18"/>
  <c r="BI1076" i="18"/>
  <c r="BH1076" i="18"/>
  <c r="BG1076" i="18"/>
  <c r="BF1076" i="18"/>
  <c r="BE1076" i="18"/>
  <c r="BD1076" i="18"/>
  <c r="BC1076" i="18"/>
  <c r="BB1076" i="18"/>
  <c r="BA1076" i="18"/>
  <c r="AZ1076" i="18"/>
  <c r="AY1076" i="18"/>
  <c r="AX1076" i="18"/>
  <c r="AW1076" i="18"/>
  <c r="AV1076" i="18"/>
  <c r="AU1076" i="18"/>
  <c r="AT1076" i="18"/>
  <c r="AS1076" i="18"/>
  <c r="AR1076" i="18"/>
  <c r="AQ1076" i="18"/>
  <c r="AP1076" i="18"/>
  <c r="AO1076" i="18"/>
  <c r="AN1076" i="18"/>
  <c r="AM1076" i="18"/>
  <c r="AL1076" i="18"/>
  <c r="AK1076" i="18"/>
  <c r="AJ1076" i="18"/>
  <c r="AI1076" i="18"/>
  <c r="AH1076" i="18"/>
  <c r="AG1076" i="18"/>
  <c r="AF1076" i="18"/>
  <c r="AE1076" i="18"/>
  <c r="AD1076" i="18"/>
  <c r="AC1076" i="18"/>
  <c r="AB1076" i="18"/>
  <c r="AA1076" i="18"/>
  <c r="Z1076" i="18"/>
  <c r="Y1076" i="18"/>
  <c r="X1076" i="18"/>
  <c r="W1076" i="18"/>
  <c r="V1076" i="18"/>
  <c r="U1076" i="18"/>
  <c r="T1076" i="18"/>
  <c r="S1076" i="18"/>
  <c r="R1076" i="18"/>
  <c r="Q1076" i="18"/>
  <c r="BI1075" i="18"/>
  <c r="BH1075" i="18"/>
  <c r="BG1075" i="18"/>
  <c r="BF1075" i="18"/>
  <c r="BE1075" i="18"/>
  <c r="BD1075" i="18"/>
  <c r="BC1075" i="18"/>
  <c r="BB1075" i="18"/>
  <c r="BA1075" i="18"/>
  <c r="AZ1075" i="18"/>
  <c r="AY1075" i="18"/>
  <c r="AX1075" i="18"/>
  <c r="AW1075" i="18"/>
  <c r="AV1075" i="18"/>
  <c r="AU1075" i="18"/>
  <c r="AT1075" i="18"/>
  <c r="AS1075" i="18"/>
  <c r="AR1075" i="18"/>
  <c r="AQ1075" i="18"/>
  <c r="AP1075" i="18"/>
  <c r="AO1075" i="18"/>
  <c r="AN1075" i="18"/>
  <c r="AM1075" i="18"/>
  <c r="AL1075" i="18"/>
  <c r="AK1075" i="18"/>
  <c r="AJ1075" i="18"/>
  <c r="AI1075" i="18"/>
  <c r="AH1075" i="18"/>
  <c r="AG1075" i="18"/>
  <c r="AF1075" i="18"/>
  <c r="AE1075" i="18"/>
  <c r="AD1075" i="18"/>
  <c r="AC1075" i="18"/>
  <c r="AB1075" i="18"/>
  <c r="AA1075" i="18"/>
  <c r="Z1075" i="18"/>
  <c r="Y1075" i="18"/>
  <c r="X1075" i="18"/>
  <c r="W1075" i="18"/>
  <c r="V1075" i="18"/>
  <c r="U1075" i="18"/>
  <c r="T1075" i="18"/>
  <c r="S1075" i="18"/>
  <c r="R1075" i="18"/>
  <c r="Q1075" i="18"/>
  <c r="BI1074" i="18"/>
  <c r="BH1074" i="18"/>
  <c r="BG1074" i="18"/>
  <c r="BF1074" i="18"/>
  <c r="BE1074" i="18"/>
  <c r="BD1074" i="18"/>
  <c r="BC1074" i="18"/>
  <c r="BB1074" i="18"/>
  <c r="BA1074" i="18"/>
  <c r="AZ1074" i="18"/>
  <c r="AY1074" i="18"/>
  <c r="AX1074" i="18"/>
  <c r="AW1074" i="18"/>
  <c r="AV1074" i="18"/>
  <c r="AU1074" i="18"/>
  <c r="AT1074" i="18"/>
  <c r="AS1074" i="18"/>
  <c r="AR1074" i="18"/>
  <c r="AQ1074" i="18"/>
  <c r="AP1074" i="18"/>
  <c r="AO1074" i="18"/>
  <c r="AN1074" i="18"/>
  <c r="AM1074" i="18"/>
  <c r="AL1074" i="18"/>
  <c r="AK1074" i="18"/>
  <c r="AJ1074" i="18"/>
  <c r="AI1074" i="18"/>
  <c r="AH1074" i="18"/>
  <c r="AG1074" i="18"/>
  <c r="AF1074" i="18"/>
  <c r="AE1074" i="18"/>
  <c r="AD1074" i="18"/>
  <c r="AC1074" i="18"/>
  <c r="AB1074" i="18"/>
  <c r="AA1074" i="18"/>
  <c r="Z1074" i="18"/>
  <c r="Y1074" i="18"/>
  <c r="X1074" i="18"/>
  <c r="W1074" i="18"/>
  <c r="V1074" i="18"/>
  <c r="U1074" i="18"/>
  <c r="T1074" i="18"/>
  <c r="S1074" i="18"/>
  <c r="R1074" i="18"/>
  <c r="Q1074" i="18"/>
  <c r="BI1073" i="18"/>
  <c r="BH1073" i="18"/>
  <c r="BG1073" i="18"/>
  <c r="BF1073" i="18"/>
  <c r="BE1073" i="18"/>
  <c r="BD1073" i="18"/>
  <c r="BC1073" i="18"/>
  <c r="BB1073" i="18"/>
  <c r="BA1073" i="18"/>
  <c r="AZ1073" i="18"/>
  <c r="AY1073" i="18"/>
  <c r="AX1073" i="18"/>
  <c r="AW1073" i="18"/>
  <c r="AV1073" i="18"/>
  <c r="AU1073" i="18"/>
  <c r="AT1073" i="18"/>
  <c r="AS1073" i="18"/>
  <c r="AR1073" i="18"/>
  <c r="AQ1073" i="18"/>
  <c r="AP1073" i="18"/>
  <c r="AO1073" i="18"/>
  <c r="AN1073" i="18"/>
  <c r="AM1073" i="18"/>
  <c r="AL1073" i="18"/>
  <c r="AK1073" i="18"/>
  <c r="AJ1073" i="18"/>
  <c r="AI1073" i="18"/>
  <c r="AH1073" i="18"/>
  <c r="AG1073" i="18"/>
  <c r="AF1073" i="18"/>
  <c r="AE1073" i="18"/>
  <c r="AD1073" i="18"/>
  <c r="AC1073" i="18"/>
  <c r="AB1073" i="18"/>
  <c r="AA1073" i="18"/>
  <c r="Z1073" i="18"/>
  <c r="Y1073" i="18"/>
  <c r="X1073" i="18"/>
  <c r="W1073" i="18"/>
  <c r="V1073" i="18"/>
  <c r="U1073" i="18"/>
  <c r="T1073" i="18"/>
  <c r="S1073" i="18"/>
  <c r="R1073" i="18"/>
  <c r="Q1073" i="18"/>
  <c r="BI1072" i="18"/>
  <c r="BH1072" i="18"/>
  <c r="BG1072" i="18"/>
  <c r="BF1072" i="18"/>
  <c r="BE1072" i="18"/>
  <c r="BD1072" i="18"/>
  <c r="BC1072" i="18"/>
  <c r="BB1072" i="18"/>
  <c r="BA1072" i="18"/>
  <c r="AZ1072" i="18"/>
  <c r="AY1072" i="18"/>
  <c r="AX1072" i="18"/>
  <c r="AW1072" i="18"/>
  <c r="AV1072" i="18"/>
  <c r="AU1072" i="18"/>
  <c r="AT1072" i="18"/>
  <c r="AS1072" i="18"/>
  <c r="AR1072" i="18"/>
  <c r="AQ1072" i="18"/>
  <c r="AP1072" i="18"/>
  <c r="AO1072" i="18"/>
  <c r="AN1072" i="18"/>
  <c r="AM1072" i="18"/>
  <c r="AL1072" i="18"/>
  <c r="AK1072" i="18"/>
  <c r="AJ1072" i="18"/>
  <c r="AI1072" i="18"/>
  <c r="AH1072" i="18"/>
  <c r="AG1072" i="18"/>
  <c r="AF1072" i="18"/>
  <c r="AE1072" i="18"/>
  <c r="AD1072" i="18"/>
  <c r="AC1072" i="18"/>
  <c r="AB1072" i="18"/>
  <c r="AA1072" i="18"/>
  <c r="Z1072" i="18"/>
  <c r="Y1072" i="18"/>
  <c r="X1072" i="18"/>
  <c r="W1072" i="18"/>
  <c r="V1072" i="18"/>
  <c r="U1072" i="18"/>
  <c r="T1072" i="18"/>
  <c r="S1072" i="18"/>
  <c r="R1072" i="18"/>
  <c r="Q1072" i="18"/>
  <c r="BI1071" i="18"/>
  <c r="BH1071" i="18"/>
  <c r="BG1071" i="18"/>
  <c r="BF1071" i="18"/>
  <c r="BE1071" i="18"/>
  <c r="BD1071" i="18"/>
  <c r="BC1071" i="18"/>
  <c r="BC1068" i="18"/>
  <c r="BC1069" i="18"/>
  <c r="BC1070" i="18"/>
  <c r="BB1071" i="18"/>
  <c r="BA1071" i="18"/>
  <c r="AZ1071" i="18"/>
  <c r="AY1071" i="18"/>
  <c r="AX1071" i="18"/>
  <c r="AW1071" i="18"/>
  <c r="AV1071" i="18"/>
  <c r="AU1071" i="18"/>
  <c r="AT1071" i="18"/>
  <c r="AS1071" i="18"/>
  <c r="AR1071" i="18"/>
  <c r="AQ1071" i="18"/>
  <c r="AQ1068" i="18"/>
  <c r="AQ1069" i="18"/>
  <c r="AQ1070" i="18"/>
  <c r="AP1071" i="18"/>
  <c r="AO1071" i="18"/>
  <c r="AN1071" i="18"/>
  <c r="AM1071" i="18"/>
  <c r="AL1071" i="18"/>
  <c r="AK1071" i="18"/>
  <c r="AJ1071" i="18"/>
  <c r="AI1071" i="18"/>
  <c r="AH1071" i="18"/>
  <c r="AG1071" i="18"/>
  <c r="AF1071" i="18"/>
  <c r="AE1071" i="18"/>
  <c r="AE1068" i="18"/>
  <c r="AE1069" i="18"/>
  <c r="AE1070" i="18"/>
  <c r="AD1071" i="18"/>
  <c r="AC1071" i="18"/>
  <c r="AB1071" i="18"/>
  <c r="AA1071" i="18"/>
  <c r="Z1071" i="18"/>
  <c r="Y1071" i="18"/>
  <c r="X1071" i="18"/>
  <c r="W1071" i="18"/>
  <c r="V1071" i="18"/>
  <c r="U1071" i="18"/>
  <c r="T1071" i="18"/>
  <c r="S1071" i="18"/>
  <c r="R1071" i="18"/>
  <c r="Q1071" i="18"/>
  <c r="BI1070" i="18"/>
  <c r="BH1070" i="18"/>
  <c r="BG1070" i="18"/>
  <c r="BF1070" i="18"/>
  <c r="BE1070" i="18"/>
  <c r="BD1070" i="18"/>
  <c r="BB1070" i="18"/>
  <c r="BA1070" i="18"/>
  <c r="AZ1070" i="18"/>
  <c r="AZ1068" i="18"/>
  <c r="AZ1069" i="18"/>
  <c r="AY1070" i="18"/>
  <c r="AX1070" i="18"/>
  <c r="AW1070" i="18"/>
  <c r="AV1070" i="18"/>
  <c r="AU1070" i="18"/>
  <c r="AT1070" i="18"/>
  <c r="AS1070" i="18"/>
  <c r="AR1070" i="18"/>
  <c r="AP1070" i="18"/>
  <c r="AO1070" i="18"/>
  <c r="AN1070" i="18"/>
  <c r="AN1068" i="18"/>
  <c r="AN1069" i="18"/>
  <c r="AM1070" i="18"/>
  <c r="AL1070" i="18"/>
  <c r="AK1070" i="18"/>
  <c r="AJ1070" i="18"/>
  <c r="AI1070" i="18"/>
  <c r="AH1070" i="18"/>
  <c r="AG1070" i="18"/>
  <c r="AF1070" i="18"/>
  <c r="AD1070" i="18"/>
  <c r="AC1070" i="18"/>
  <c r="AB1070" i="18"/>
  <c r="AB1068" i="18"/>
  <c r="AB1069" i="18"/>
  <c r="AA1070" i="18"/>
  <c r="Z1070" i="18"/>
  <c r="Y1070" i="18"/>
  <c r="X1070" i="18"/>
  <c r="W1070" i="18"/>
  <c r="V1070" i="18"/>
  <c r="U1070" i="18"/>
  <c r="T1070" i="18"/>
  <c r="S1070" i="18"/>
  <c r="R1070" i="18"/>
  <c r="Q1070" i="18"/>
  <c r="BI1069" i="18"/>
  <c r="BI1068" i="18"/>
  <c r="BH1069" i="18"/>
  <c r="BG1069" i="18"/>
  <c r="BF1069" i="18"/>
  <c r="BE1069" i="18"/>
  <c r="BD1069" i="18"/>
  <c r="BB1069" i="18"/>
  <c r="BA1069" i="18"/>
  <c r="AY1069" i="18"/>
  <c r="AX1069" i="18"/>
  <c r="AW1069" i="18"/>
  <c r="AW1068" i="18"/>
  <c r="AV1069" i="18"/>
  <c r="AU1069" i="18"/>
  <c r="AT1069" i="18"/>
  <c r="AS1069" i="18"/>
  <c r="AR1069" i="18"/>
  <c r="AP1069" i="18"/>
  <c r="AO1069" i="18"/>
  <c r="AM1069" i="18"/>
  <c r="AL1069" i="18"/>
  <c r="AK1069" i="18"/>
  <c r="AK1068" i="18"/>
  <c r="AJ1069" i="18"/>
  <c r="AI1069" i="18"/>
  <c r="AH1069" i="18"/>
  <c r="AG1069" i="18"/>
  <c r="AF1069" i="18"/>
  <c r="AD1069" i="18"/>
  <c r="AC1069" i="18"/>
  <c r="AA1069" i="18"/>
  <c r="Z1069" i="18"/>
  <c r="Y1069" i="18"/>
  <c r="Y1068" i="18"/>
  <c r="X1069" i="18"/>
  <c r="W1069" i="18"/>
  <c r="V1069" i="18"/>
  <c r="U1069" i="18"/>
  <c r="T1069" i="18"/>
  <c r="S1069" i="18"/>
  <c r="R1069" i="18"/>
  <c r="Q1069" i="18"/>
  <c r="BH1068" i="18"/>
  <c r="BG1068" i="18"/>
  <c r="BF1068" i="18"/>
  <c r="BE1068" i="18"/>
  <c r="BD1068" i="18"/>
  <c r="BB1068" i="18"/>
  <c r="BA1068" i="18"/>
  <c r="AY1068" i="18"/>
  <c r="AX1068" i="18"/>
  <c r="AV1068" i="18"/>
  <c r="AU1068" i="18"/>
  <c r="AT1068" i="18"/>
  <c r="AS1068" i="18"/>
  <c r="AR1068" i="18"/>
  <c r="AP1068" i="18"/>
  <c r="AO1068" i="18"/>
  <c r="AM1068" i="18"/>
  <c r="AL1068" i="18"/>
  <c r="AJ1068" i="18"/>
  <c r="AI1068" i="18"/>
  <c r="AH1068" i="18"/>
  <c r="AG1068" i="18"/>
  <c r="AF1068" i="18"/>
  <c r="AD1068" i="18"/>
  <c r="AC1068" i="18"/>
  <c r="AA1068" i="18"/>
  <c r="Z1068" i="18"/>
  <c r="X1068" i="18"/>
  <c r="W1068" i="18"/>
  <c r="V1068" i="18"/>
  <c r="U1068" i="18"/>
  <c r="T1068" i="18"/>
  <c r="S1068" i="18"/>
  <c r="R1068" i="18"/>
  <c r="Q1068" i="18"/>
  <c r="BI1064" i="18"/>
  <c r="BH1064" i="18"/>
  <c r="BG1064" i="18"/>
  <c r="BF1064" i="18"/>
  <c r="BE1064" i="18"/>
  <c r="BD1064" i="18"/>
  <c r="BC1064" i="18"/>
  <c r="BB1064" i="18"/>
  <c r="BA1064" i="18"/>
  <c r="AZ1064" i="18"/>
  <c r="AY1064" i="18"/>
  <c r="AX1064" i="18"/>
  <c r="AW1064" i="18"/>
  <c r="AV1064" i="18"/>
  <c r="AU1064" i="18"/>
  <c r="AT1064" i="18"/>
  <c r="AS1064" i="18"/>
  <c r="AR1064" i="18"/>
  <c r="AQ1064" i="18"/>
  <c r="AP1064" i="18"/>
  <c r="AO1064" i="18"/>
  <c r="AN1064" i="18"/>
  <c r="AM1064" i="18"/>
  <c r="AL1064" i="18"/>
  <c r="AK1064" i="18"/>
  <c r="AJ1064" i="18"/>
  <c r="AI1064" i="18"/>
  <c r="AH1064" i="18"/>
  <c r="AG1064" i="18"/>
  <c r="AF1064" i="18"/>
  <c r="AE1064" i="18"/>
  <c r="AD1064" i="18"/>
  <c r="AC1064" i="18"/>
  <c r="AB1064" i="18"/>
  <c r="AA1064" i="18"/>
  <c r="Z1064" i="18"/>
  <c r="Y1064" i="18"/>
  <c r="X1064" i="18"/>
  <c r="W1064" i="18"/>
  <c r="V1064" i="18"/>
  <c r="U1064" i="18"/>
  <c r="T1064" i="18"/>
  <c r="S1064" i="18"/>
  <c r="R1064" i="18"/>
  <c r="Q1064" i="18"/>
  <c r="BI1063" i="18"/>
  <c r="BH1063" i="18"/>
  <c r="BG1063" i="18"/>
  <c r="BF1063" i="18"/>
  <c r="BE1063" i="18"/>
  <c r="BD1063" i="18"/>
  <c r="BC1063" i="18"/>
  <c r="BB1063" i="18"/>
  <c r="BA1063" i="18"/>
  <c r="AZ1063" i="18"/>
  <c r="AY1063" i="18"/>
  <c r="AX1063" i="18"/>
  <c r="AW1063" i="18"/>
  <c r="AV1063" i="18"/>
  <c r="AU1063" i="18"/>
  <c r="AT1063" i="18"/>
  <c r="AS1063" i="18"/>
  <c r="AR1063" i="18"/>
  <c r="AQ1063" i="18"/>
  <c r="AP1063" i="18"/>
  <c r="AO1063" i="18"/>
  <c r="AN1063" i="18"/>
  <c r="AM1063" i="18"/>
  <c r="AL1063" i="18"/>
  <c r="AK1063" i="18"/>
  <c r="AJ1063" i="18"/>
  <c r="AI1063" i="18"/>
  <c r="AH1063" i="18"/>
  <c r="AG1063" i="18"/>
  <c r="AF1063" i="18"/>
  <c r="AE1063" i="18"/>
  <c r="AD1063" i="18"/>
  <c r="AC1063" i="18"/>
  <c r="AB1063" i="18"/>
  <c r="AA1063" i="18"/>
  <c r="Z1063" i="18"/>
  <c r="Y1063" i="18"/>
  <c r="X1063" i="18"/>
  <c r="W1063" i="18"/>
  <c r="V1063" i="18"/>
  <c r="U1063" i="18"/>
  <c r="T1063" i="18"/>
  <c r="S1063" i="18"/>
  <c r="R1063" i="18"/>
  <c r="Q1063" i="18"/>
  <c r="BI1062" i="18"/>
  <c r="BH1062" i="18"/>
  <c r="BG1062" i="18"/>
  <c r="BF1062" i="18"/>
  <c r="BE1062" i="18"/>
  <c r="BD1062" i="18"/>
  <c r="BC1062" i="18"/>
  <c r="BB1062" i="18"/>
  <c r="BA1062" i="18"/>
  <c r="AZ1062" i="18"/>
  <c r="AY1062" i="18"/>
  <c r="AX1062" i="18"/>
  <c r="AW1062" i="18"/>
  <c r="AV1062" i="18"/>
  <c r="AU1062" i="18"/>
  <c r="AT1062" i="18"/>
  <c r="AS1062" i="18"/>
  <c r="AR1062" i="18"/>
  <c r="AQ1062" i="18"/>
  <c r="AP1062" i="18"/>
  <c r="AO1062" i="18"/>
  <c r="AN1062" i="18"/>
  <c r="AM1062" i="18"/>
  <c r="AL1062" i="18"/>
  <c r="AK1062" i="18"/>
  <c r="AJ1062" i="18"/>
  <c r="AI1062" i="18"/>
  <c r="AH1062" i="18"/>
  <c r="AG1062" i="18"/>
  <c r="AF1062" i="18"/>
  <c r="AE1062" i="18"/>
  <c r="AD1062" i="18"/>
  <c r="AC1062" i="18"/>
  <c r="AB1062" i="18"/>
  <c r="AA1062" i="18"/>
  <c r="Z1062" i="18"/>
  <c r="Y1062" i="18"/>
  <c r="X1062" i="18"/>
  <c r="W1062" i="18"/>
  <c r="V1062" i="18"/>
  <c r="U1062" i="18"/>
  <c r="T1062" i="18"/>
  <c r="S1062" i="18"/>
  <c r="R1062" i="18"/>
  <c r="Q1062" i="18"/>
  <c r="BI1061" i="18"/>
  <c r="BH1061" i="18"/>
  <c r="BG1061" i="18"/>
  <c r="BF1061" i="18"/>
  <c r="BE1061" i="18"/>
  <c r="BD1061" i="18"/>
  <c r="BC1061" i="18"/>
  <c r="BB1061" i="18"/>
  <c r="BA1061" i="18"/>
  <c r="AZ1061" i="18"/>
  <c r="AY1061" i="18"/>
  <c r="AX1061" i="18"/>
  <c r="AW1061" i="18"/>
  <c r="AV1061" i="18"/>
  <c r="AU1061" i="18"/>
  <c r="AT1061" i="18"/>
  <c r="AS1061" i="18"/>
  <c r="AR1061" i="18"/>
  <c r="AQ1061" i="18"/>
  <c r="AP1061" i="18"/>
  <c r="AO1061" i="18"/>
  <c r="AN1061" i="18"/>
  <c r="AM1061" i="18"/>
  <c r="AL1061" i="18"/>
  <c r="AK1061" i="18"/>
  <c r="AJ1061" i="18"/>
  <c r="AI1061" i="18"/>
  <c r="AH1061" i="18"/>
  <c r="AG1061" i="18"/>
  <c r="AF1061" i="18"/>
  <c r="AE1061" i="18"/>
  <c r="AD1061" i="18"/>
  <c r="AC1061" i="18"/>
  <c r="AB1061" i="18"/>
  <c r="AA1061" i="18"/>
  <c r="Z1061" i="18"/>
  <c r="Y1061" i="18"/>
  <c r="X1061" i="18"/>
  <c r="W1061" i="18"/>
  <c r="V1061" i="18"/>
  <c r="U1061" i="18"/>
  <c r="T1061" i="18"/>
  <c r="S1061" i="18"/>
  <c r="R1061" i="18"/>
  <c r="Q1061" i="18"/>
  <c r="BI1060" i="18"/>
  <c r="BH1060" i="18"/>
  <c r="BG1060" i="18"/>
  <c r="BF1060" i="18"/>
  <c r="BE1060" i="18"/>
  <c r="BD1060" i="18"/>
  <c r="BC1060" i="18"/>
  <c r="BB1060" i="18"/>
  <c r="BA1060" i="18"/>
  <c r="AZ1060" i="18"/>
  <c r="AY1060" i="18"/>
  <c r="AX1060" i="18"/>
  <c r="AW1060" i="18"/>
  <c r="AV1060" i="18"/>
  <c r="AU1060" i="18"/>
  <c r="AT1060" i="18"/>
  <c r="AS1060" i="18"/>
  <c r="AR1060" i="18"/>
  <c r="AQ1060" i="18"/>
  <c r="AP1060" i="18"/>
  <c r="AO1060" i="18"/>
  <c r="AN1060" i="18"/>
  <c r="AM1060" i="18"/>
  <c r="AL1060" i="18"/>
  <c r="AK1060" i="18"/>
  <c r="AJ1060" i="18"/>
  <c r="AI1060" i="18"/>
  <c r="AH1060" i="18"/>
  <c r="AG1060" i="18"/>
  <c r="AF1060" i="18"/>
  <c r="AE1060" i="18"/>
  <c r="AD1060" i="18"/>
  <c r="AC1060" i="18"/>
  <c r="AB1060" i="18"/>
  <c r="AA1060" i="18"/>
  <c r="Z1060" i="18"/>
  <c r="Y1060" i="18"/>
  <c r="X1060" i="18"/>
  <c r="W1060" i="18"/>
  <c r="V1060" i="18"/>
  <c r="U1060" i="18"/>
  <c r="T1060" i="18"/>
  <c r="S1060" i="18"/>
  <c r="R1060" i="18"/>
  <c r="Q1060" i="18"/>
  <c r="BI1059" i="18"/>
  <c r="BH1059" i="18"/>
  <c r="BG1059" i="18"/>
  <c r="BF1059" i="18"/>
  <c r="BE1059" i="18"/>
  <c r="BD1059" i="18"/>
  <c r="BC1059" i="18"/>
  <c r="BB1059" i="18"/>
  <c r="BA1059" i="18"/>
  <c r="AZ1059" i="18"/>
  <c r="AY1059" i="18"/>
  <c r="AX1059" i="18"/>
  <c r="AW1059" i="18"/>
  <c r="AV1059" i="18"/>
  <c r="AU1059" i="18"/>
  <c r="AT1059" i="18"/>
  <c r="AS1059" i="18"/>
  <c r="AR1059" i="18"/>
  <c r="AQ1059" i="18"/>
  <c r="AP1059" i="18"/>
  <c r="AO1059" i="18"/>
  <c r="AN1059" i="18"/>
  <c r="AM1059" i="18"/>
  <c r="AL1059" i="18"/>
  <c r="AK1059" i="18"/>
  <c r="AJ1059" i="18"/>
  <c r="AI1059" i="18"/>
  <c r="AH1059" i="18"/>
  <c r="AG1059" i="18"/>
  <c r="AF1059" i="18"/>
  <c r="AE1059" i="18"/>
  <c r="AD1059" i="18"/>
  <c r="AC1059" i="18"/>
  <c r="AB1059" i="18"/>
  <c r="AA1059" i="18"/>
  <c r="Z1059" i="18"/>
  <c r="Y1059" i="18"/>
  <c r="X1059" i="18"/>
  <c r="W1059" i="18"/>
  <c r="V1059" i="18"/>
  <c r="U1059" i="18"/>
  <c r="T1059" i="18"/>
  <c r="S1059" i="18"/>
  <c r="R1059" i="18"/>
  <c r="Q1059" i="18"/>
  <c r="BI1058" i="18"/>
  <c r="BI1055" i="18"/>
  <c r="BI1056" i="18"/>
  <c r="BI1057" i="18"/>
  <c r="BH1058" i="18"/>
  <c r="BG1058" i="18"/>
  <c r="BF1058" i="18"/>
  <c r="BE1058" i="18"/>
  <c r="BD1058" i="18"/>
  <c r="BC1058" i="18"/>
  <c r="BB1058" i="18"/>
  <c r="BA1058" i="18"/>
  <c r="AZ1058" i="18"/>
  <c r="AY1058" i="18"/>
  <c r="AX1058" i="18"/>
  <c r="AX1055" i="18"/>
  <c r="AX1056" i="18"/>
  <c r="AX1057" i="18"/>
  <c r="AW1058" i="18"/>
  <c r="AW1055" i="18"/>
  <c r="AW1056" i="18"/>
  <c r="AW1057" i="18"/>
  <c r="AV1058" i="18"/>
  <c r="AU1058" i="18"/>
  <c r="AT1058" i="18"/>
  <c r="AS1058" i="18"/>
  <c r="AR1058" i="18"/>
  <c r="AQ1058" i="18"/>
  <c r="AP1058" i="18"/>
  <c r="AO1058" i="18"/>
  <c r="AN1058" i="18"/>
  <c r="AM1058" i="18"/>
  <c r="AL1058" i="18"/>
  <c r="AL1055" i="18"/>
  <c r="AL1056" i="18"/>
  <c r="AL1057" i="18"/>
  <c r="AK1058" i="18"/>
  <c r="AK1055" i="18"/>
  <c r="AK1056" i="18"/>
  <c r="AK1057" i="18"/>
  <c r="AJ1058" i="18"/>
  <c r="AI1058" i="18"/>
  <c r="AH1058" i="18"/>
  <c r="AG1058" i="18"/>
  <c r="AF1058" i="18"/>
  <c r="AE1058" i="18"/>
  <c r="AD1058" i="18"/>
  <c r="AC1058" i="18"/>
  <c r="AB1058" i="18"/>
  <c r="AA1058" i="18"/>
  <c r="Z1058" i="18"/>
  <c r="Z1055" i="18"/>
  <c r="Z1056" i="18"/>
  <c r="Z1057" i="18"/>
  <c r="Y1058" i="18"/>
  <c r="Y1055" i="18"/>
  <c r="Y1056" i="18"/>
  <c r="Y1057" i="18"/>
  <c r="X1058" i="18"/>
  <c r="W1058" i="18"/>
  <c r="V1058" i="18"/>
  <c r="U1058" i="18"/>
  <c r="T1058" i="18"/>
  <c r="S1058" i="18"/>
  <c r="R1058" i="18"/>
  <c r="Q1058" i="18"/>
  <c r="BH1057" i="18"/>
  <c r="BG1057" i="18"/>
  <c r="BG1055" i="18"/>
  <c r="BG1056" i="18"/>
  <c r="BF1057" i="18"/>
  <c r="BF1055" i="18"/>
  <c r="BF1056" i="18"/>
  <c r="BE1057" i="18"/>
  <c r="BD1057" i="18"/>
  <c r="BC1057" i="18"/>
  <c r="BB1057" i="18"/>
  <c r="BA1057" i="18"/>
  <c r="AZ1057" i="18"/>
  <c r="AY1057" i="18"/>
  <c r="AV1057" i="18"/>
  <c r="AU1057" i="18"/>
  <c r="AU1055" i="18"/>
  <c r="AU1056" i="18"/>
  <c r="AT1057" i="18"/>
  <c r="AT1055" i="18"/>
  <c r="AT1056" i="18"/>
  <c r="AS1057" i="18"/>
  <c r="AR1057" i="18"/>
  <c r="AQ1057" i="18"/>
  <c r="AP1057" i="18"/>
  <c r="AO1057" i="18"/>
  <c r="AN1057" i="18"/>
  <c r="AM1057" i="18"/>
  <c r="AJ1057" i="18"/>
  <c r="AI1057" i="18"/>
  <c r="AI1055" i="18"/>
  <c r="AI1056" i="18"/>
  <c r="AH1057" i="18"/>
  <c r="AH1055" i="18"/>
  <c r="AH1056" i="18"/>
  <c r="AG1057" i="18"/>
  <c r="AF1057" i="18"/>
  <c r="AE1057" i="18"/>
  <c r="AD1057" i="18"/>
  <c r="AC1057" i="18"/>
  <c r="AB1057" i="18"/>
  <c r="AA1057" i="18"/>
  <c r="X1057" i="18"/>
  <c r="W1057" i="18"/>
  <c r="W1055" i="18"/>
  <c r="W1056" i="18"/>
  <c r="V1057" i="18"/>
  <c r="V1055" i="18"/>
  <c r="V1056" i="18"/>
  <c r="U1057" i="18"/>
  <c r="T1057" i="18"/>
  <c r="S1057" i="18"/>
  <c r="R1057" i="18"/>
  <c r="Q1057" i="18"/>
  <c r="BH1056" i="18"/>
  <c r="BE1056" i="18"/>
  <c r="BD1056" i="18"/>
  <c r="BD1055" i="18"/>
  <c r="BC1056" i="18"/>
  <c r="BC1055" i="18"/>
  <c r="BB1056" i="18"/>
  <c r="BA1056" i="18"/>
  <c r="AZ1056" i="18"/>
  <c r="AY1056" i="18"/>
  <c r="AV1056" i="18"/>
  <c r="AS1056" i="18"/>
  <c r="AR1056" i="18"/>
  <c r="AR1055" i="18"/>
  <c r="AQ1056" i="18"/>
  <c r="AQ1055" i="18"/>
  <c r="AP1056" i="18"/>
  <c r="AO1056" i="18"/>
  <c r="AN1056" i="18"/>
  <c r="AM1056" i="18"/>
  <c r="AJ1056" i="18"/>
  <c r="AG1056" i="18"/>
  <c r="AF1056" i="18"/>
  <c r="AF1055" i="18"/>
  <c r="AE1056" i="18"/>
  <c r="AE1055" i="18"/>
  <c r="AD1056" i="18"/>
  <c r="AC1056" i="18"/>
  <c r="AB1056" i="18"/>
  <c r="AA1056" i="18"/>
  <c r="X1056" i="18"/>
  <c r="U1056" i="18"/>
  <c r="T1056" i="18"/>
  <c r="T1055" i="18"/>
  <c r="S1056" i="18"/>
  <c r="R1056" i="18"/>
  <c r="Q1056" i="18"/>
  <c r="BH1055" i="18"/>
  <c r="BE1055" i="18"/>
  <c r="BB1055" i="18"/>
  <c r="BA1055" i="18"/>
  <c r="AZ1055" i="18"/>
  <c r="AY1055" i="18"/>
  <c r="AV1055" i="18"/>
  <c r="AS1055" i="18"/>
  <c r="AP1055" i="18"/>
  <c r="AO1055" i="18"/>
  <c r="AN1055" i="18"/>
  <c r="AM1055" i="18"/>
  <c r="AJ1055" i="18"/>
  <c r="AG1055" i="18"/>
  <c r="AD1055" i="18"/>
  <c r="AC1055" i="18"/>
  <c r="AB1055" i="18"/>
  <c r="AA1055" i="18"/>
  <c r="X1055" i="18"/>
  <c r="U1055" i="18"/>
  <c r="S1055" i="18"/>
  <c r="R1055" i="18"/>
  <c r="Q1055" i="18"/>
  <c r="BI1051" i="18"/>
  <c r="BH1051" i="18"/>
  <c r="BG1051" i="18"/>
  <c r="BF1051" i="18"/>
  <c r="BE1051" i="18"/>
  <c r="BD1051" i="18"/>
  <c r="BC1051" i="18"/>
  <c r="BB1051" i="18"/>
  <c r="BA1051" i="18"/>
  <c r="AZ1051" i="18"/>
  <c r="AY1051" i="18"/>
  <c r="AX1051" i="18"/>
  <c r="AW1051" i="18"/>
  <c r="AV1051" i="18"/>
  <c r="AU1051" i="18"/>
  <c r="AT1051" i="18"/>
  <c r="AS1051" i="18"/>
  <c r="AR1051" i="18"/>
  <c r="AQ1051" i="18"/>
  <c r="AP1051" i="18"/>
  <c r="AO1051" i="18"/>
  <c r="AN1051" i="18"/>
  <c r="AM1051" i="18"/>
  <c r="AL1051" i="18"/>
  <c r="AK1051" i="18"/>
  <c r="AJ1051" i="18"/>
  <c r="AI1051" i="18"/>
  <c r="AH1051" i="18"/>
  <c r="AG1051" i="18"/>
  <c r="AF1051" i="18"/>
  <c r="AE1051" i="18"/>
  <c r="AD1051" i="18"/>
  <c r="AC1051" i="18"/>
  <c r="AB1051" i="18"/>
  <c r="AA1051" i="18"/>
  <c r="Z1051" i="18"/>
  <c r="Y1051" i="18"/>
  <c r="X1051" i="18"/>
  <c r="W1051" i="18"/>
  <c r="V1051" i="18"/>
  <c r="U1051" i="18"/>
  <c r="T1051" i="18"/>
  <c r="S1051" i="18"/>
  <c r="R1051" i="18"/>
  <c r="Q1051" i="18"/>
  <c r="BI1050" i="18"/>
  <c r="BH1050" i="18"/>
  <c r="BG1050" i="18"/>
  <c r="BF1050" i="18"/>
  <c r="BE1050" i="18"/>
  <c r="BD1050" i="18"/>
  <c r="BC1050" i="18"/>
  <c r="BB1050" i="18"/>
  <c r="BA1050" i="18"/>
  <c r="AZ1050" i="18"/>
  <c r="AY1050" i="18"/>
  <c r="AX1050" i="18"/>
  <c r="AW1050" i="18"/>
  <c r="AV1050" i="18"/>
  <c r="AU1050" i="18"/>
  <c r="AT1050" i="18"/>
  <c r="AS1050" i="18"/>
  <c r="AR1050" i="18"/>
  <c r="AQ1050" i="18"/>
  <c r="AP1050" i="18"/>
  <c r="AO1050" i="18"/>
  <c r="AN1050" i="18"/>
  <c r="AM1050" i="18"/>
  <c r="AL1050" i="18"/>
  <c r="AK1050" i="18"/>
  <c r="AJ1050" i="18"/>
  <c r="AI1050" i="18"/>
  <c r="AH1050" i="18"/>
  <c r="AG1050" i="18"/>
  <c r="AF1050" i="18"/>
  <c r="AE1050" i="18"/>
  <c r="AD1050" i="18"/>
  <c r="AC1050" i="18"/>
  <c r="AB1050" i="18"/>
  <c r="AA1050" i="18"/>
  <c r="Z1050" i="18"/>
  <c r="Y1050" i="18"/>
  <c r="X1050" i="18"/>
  <c r="W1050" i="18"/>
  <c r="V1050" i="18"/>
  <c r="U1050" i="18"/>
  <c r="T1050" i="18"/>
  <c r="S1050" i="18"/>
  <c r="R1050" i="18"/>
  <c r="Q1050" i="18"/>
  <c r="BI1049" i="18"/>
  <c r="BH1049" i="18"/>
  <c r="BG1049" i="18"/>
  <c r="BF1049" i="18"/>
  <c r="BE1049" i="18"/>
  <c r="BD1049" i="18"/>
  <c r="BC1049" i="18"/>
  <c r="BB1049" i="18"/>
  <c r="BA1049" i="18"/>
  <c r="AZ1049" i="18"/>
  <c r="AY1049" i="18"/>
  <c r="AX1049" i="18"/>
  <c r="AW1049" i="18"/>
  <c r="AV1049" i="18"/>
  <c r="AU1049" i="18"/>
  <c r="AT1049" i="18"/>
  <c r="AS1049" i="18"/>
  <c r="AR1049" i="18"/>
  <c r="AQ1049" i="18"/>
  <c r="AP1049" i="18"/>
  <c r="AO1049" i="18"/>
  <c r="AN1049" i="18"/>
  <c r="AM1049" i="18"/>
  <c r="AL1049" i="18"/>
  <c r="AK1049" i="18"/>
  <c r="AJ1049" i="18"/>
  <c r="AI1049" i="18"/>
  <c r="AH1049" i="18"/>
  <c r="AG1049" i="18"/>
  <c r="AF1049" i="18"/>
  <c r="AE1049" i="18"/>
  <c r="AD1049" i="18"/>
  <c r="AC1049" i="18"/>
  <c r="AB1049" i="18"/>
  <c r="AA1049" i="18"/>
  <c r="Z1049" i="18"/>
  <c r="Y1049" i="18"/>
  <c r="X1049" i="18"/>
  <c r="W1049" i="18"/>
  <c r="V1049" i="18"/>
  <c r="U1049" i="18"/>
  <c r="T1049" i="18"/>
  <c r="S1049" i="18"/>
  <c r="R1049" i="18"/>
  <c r="Q1049" i="18"/>
  <c r="BI1048" i="18"/>
  <c r="BH1048" i="18"/>
  <c r="BG1048" i="18"/>
  <c r="BF1048" i="18"/>
  <c r="BE1048" i="18"/>
  <c r="BD1048" i="18"/>
  <c r="BC1048" i="18"/>
  <c r="BB1048" i="18"/>
  <c r="BA1048" i="18"/>
  <c r="AZ1048" i="18"/>
  <c r="AY1048" i="18"/>
  <c r="AX1048" i="18"/>
  <c r="AW1048" i="18"/>
  <c r="AV1048" i="18"/>
  <c r="AU1048" i="18"/>
  <c r="AT1048" i="18"/>
  <c r="AS1048" i="18"/>
  <c r="AR1048" i="18"/>
  <c r="AQ1048" i="18"/>
  <c r="AP1048" i="18"/>
  <c r="AO1048" i="18"/>
  <c r="AN1048" i="18"/>
  <c r="AM1048" i="18"/>
  <c r="AL1048" i="18"/>
  <c r="AK1048" i="18"/>
  <c r="AJ1048" i="18"/>
  <c r="AI1048" i="18"/>
  <c r="AH1048" i="18"/>
  <c r="AG1048" i="18"/>
  <c r="AF1048" i="18"/>
  <c r="AE1048" i="18"/>
  <c r="AD1048" i="18"/>
  <c r="AC1048" i="18"/>
  <c r="AB1048" i="18"/>
  <c r="AA1048" i="18"/>
  <c r="Z1048" i="18"/>
  <c r="Y1048" i="18"/>
  <c r="X1048" i="18"/>
  <c r="W1048" i="18"/>
  <c r="V1048" i="18"/>
  <c r="U1048" i="18"/>
  <c r="T1048" i="18"/>
  <c r="S1048" i="18"/>
  <c r="R1048" i="18"/>
  <c r="Q1048" i="18"/>
  <c r="BI1047" i="18"/>
  <c r="BH1047" i="18"/>
  <c r="BG1047" i="18"/>
  <c r="BF1047" i="18"/>
  <c r="BE1047" i="18"/>
  <c r="BD1047" i="18"/>
  <c r="BC1047" i="18"/>
  <c r="BB1047" i="18"/>
  <c r="BA1047" i="18"/>
  <c r="AZ1047" i="18"/>
  <c r="AY1047" i="18"/>
  <c r="AX1047" i="18"/>
  <c r="AW1047" i="18"/>
  <c r="AV1047" i="18"/>
  <c r="AU1047" i="18"/>
  <c r="AT1047" i="18"/>
  <c r="AS1047" i="18"/>
  <c r="AR1047" i="18"/>
  <c r="AQ1047" i="18"/>
  <c r="AP1047" i="18"/>
  <c r="AO1047" i="18"/>
  <c r="AN1047" i="18"/>
  <c r="AM1047" i="18"/>
  <c r="AL1047" i="18"/>
  <c r="AK1047" i="18"/>
  <c r="AJ1047" i="18"/>
  <c r="AI1047" i="18"/>
  <c r="AH1047" i="18"/>
  <c r="AG1047" i="18"/>
  <c r="AF1047" i="18"/>
  <c r="AE1047" i="18"/>
  <c r="AD1047" i="18"/>
  <c r="AC1047" i="18"/>
  <c r="AB1047" i="18"/>
  <c r="AA1047" i="18"/>
  <c r="Z1047" i="18"/>
  <c r="Y1047" i="18"/>
  <c r="X1047" i="18"/>
  <c r="W1047" i="18"/>
  <c r="V1047" i="18"/>
  <c r="U1047" i="18"/>
  <c r="T1047" i="18"/>
  <c r="S1047" i="18"/>
  <c r="R1047" i="18"/>
  <c r="Q1047" i="18"/>
  <c r="BI1046" i="18"/>
  <c r="BH1046" i="18"/>
  <c r="BG1046" i="18"/>
  <c r="BF1046" i="18"/>
  <c r="BE1046" i="18"/>
  <c r="BD1046" i="18"/>
  <c r="BC1046" i="18"/>
  <c r="BB1046" i="18"/>
  <c r="BA1046" i="18"/>
  <c r="AZ1046" i="18"/>
  <c r="AY1046" i="18"/>
  <c r="AX1046" i="18"/>
  <c r="AW1046" i="18"/>
  <c r="AV1046" i="18"/>
  <c r="AU1046" i="18"/>
  <c r="AT1046" i="18"/>
  <c r="AS1046" i="18"/>
  <c r="AR1046" i="18"/>
  <c r="AQ1046" i="18"/>
  <c r="AP1046" i="18"/>
  <c r="AO1046" i="18"/>
  <c r="AN1046" i="18"/>
  <c r="AM1046" i="18"/>
  <c r="AL1046" i="18"/>
  <c r="AK1046" i="18"/>
  <c r="AJ1046" i="18"/>
  <c r="AI1046" i="18"/>
  <c r="AH1046" i="18"/>
  <c r="AG1046" i="18"/>
  <c r="AF1046" i="18"/>
  <c r="AE1046" i="18"/>
  <c r="AD1046" i="18"/>
  <c r="AC1046" i="18"/>
  <c r="AB1046" i="18"/>
  <c r="AA1046" i="18"/>
  <c r="Z1046" i="18"/>
  <c r="Y1046" i="18"/>
  <c r="X1046" i="18"/>
  <c r="W1046" i="18"/>
  <c r="V1046" i="18"/>
  <c r="U1046" i="18"/>
  <c r="T1046" i="18"/>
  <c r="S1046" i="18"/>
  <c r="R1046" i="18"/>
  <c r="Q1046" i="18"/>
  <c r="BI1045" i="18"/>
  <c r="BH1045" i="18"/>
  <c r="BG1045" i="18"/>
  <c r="BF1045" i="18"/>
  <c r="BE1045" i="18"/>
  <c r="BD1045" i="18"/>
  <c r="BD1042" i="18"/>
  <c r="BD1043" i="18"/>
  <c r="BD1044" i="18"/>
  <c r="BC1045" i="18"/>
  <c r="BC1042" i="18"/>
  <c r="BC1043" i="18"/>
  <c r="BC1044" i="18"/>
  <c r="BB1045" i="18"/>
  <c r="BA1045" i="18"/>
  <c r="AZ1045" i="18"/>
  <c r="AY1045" i="18"/>
  <c r="AX1045" i="18"/>
  <c r="AW1045" i="18"/>
  <c r="AV1045" i="18"/>
  <c r="AU1045" i="18"/>
  <c r="AT1045" i="18"/>
  <c r="AS1045" i="18"/>
  <c r="AR1045" i="18"/>
  <c r="AR1042" i="18"/>
  <c r="AR1043" i="18"/>
  <c r="AR1044" i="18"/>
  <c r="AQ1045" i="18"/>
  <c r="AQ1042" i="18"/>
  <c r="AQ1043" i="18"/>
  <c r="AQ1044" i="18"/>
  <c r="AP1045" i="18"/>
  <c r="AO1045" i="18"/>
  <c r="AN1045" i="18"/>
  <c r="AM1045" i="18"/>
  <c r="AL1045" i="18"/>
  <c r="AK1045" i="18"/>
  <c r="AJ1045" i="18"/>
  <c r="AI1045" i="18"/>
  <c r="AH1045" i="18"/>
  <c r="AG1045" i="18"/>
  <c r="AF1045" i="18"/>
  <c r="AF1042" i="18"/>
  <c r="AF1043" i="18"/>
  <c r="AF1044" i="18"/>
  <c r="AE1045" i="18"/>
  <c r="AE1042" i="18"/>
  <c r="AE1043" i="18"/>
  <c r="AE1044" i="18"/>
  <c r="AD1045" i="18"/>
  <c r="AC1045" i="18"/>
  <c r="AB1045" i="18"/>
  <c r="AA1045" i="18"/>
  <c r="Z1045" i="18"/>
  <c r="Y1045" i="18"/>
  <c r="X1045" i="18"/>
  <c r="W1045" i="18"/>
  <c r="V1045" i="18"/>
  <c r="U1045" i="18"/>
  <c r="T1045" i="18"/>
  <c r="S1045" i="18"/>
  <c r="R1045" i="18"/>
  <c r="Q1045" i="18"/>
  <c r="BI1044" i="18"/>
  <c r="BH1044" i="18"/>
  <c r="BG1044" i="18"/>
  <c r="BF1044" i="18"/>
  <c r="BE1044" i="18"/>
  <c r="BB1044" i="18"/>
  <c r="BA1044" i="18"/>
  <c r="BA1042" i="18"/>
  <c r="BA1043" i="18"/>
  <c r="AZ1044" i="18"/>
  <c r="AZ1042" i="18"/>
  <c r="AZ1043" i="18"/>
  <c r="AY1044" i="18"/>
  <c r="AX1044" i="18"/>
  <c r="AW1044" i="18"/>
  <c r="AV1044" i="18"/>
  <c r="AU1044" i="18"/>
  <c r="AT1044" i="18"/>
  <c r="AS1044" i="18"/>
  <c r="AP1044" i="18"/>
  <c r="AO1044" i="18"/>
  <c r="AO1042" i="18"/>
  <c r="AO1043" i="18"/>
  <c r="AN1044" i="18"/>
  <c r="AN1042" i="18"/>
  <c r="AN1043" i="18"/>
  <c r="AM1044" i="18"/>
  <c r="AL1044" i="18"/>
  <c r="AK1044" i="18"/>
  <c r="AJ1044" i="18"/>
  <c r="AI1044" i="18"/>
  <c r="AH1044" i="18"/>
  <c r="AG1044" i="18"/>
  <c r="AD1044" i="18"/>
  <c r="AC1044" i="18"/>
  <c r="AC1042" i="18"/>
  <c r="AC1043" i="18"/>
  <c r="AB1044" i="18"/>
  <c r="AB1042" i="18"/>
  <c r="AB1043" i="18"/>
  <c r="AA1044" i="18"/>
  <c r="Z1044" i="18"/>
  <c r="Y1044" i="18"/>
  <c r="X1044" i="18"/>
  <c r="W1044" i="18"/>
  <c r="V1044" i="18"/>
  <c r="U1044" i="18"/>
  <c r="T1044" i="18"/>
  <c r="S1044" i="18"/>
  <c r="R1044" i="18"/>
  <c r="Q1044" i="18"/>
  <c r="Q1042" i="18"/>
  <c r="Q1043" i="18"/>
  <c r="BI1043" i="18"/>
  <c r="BH1043" i="18"/>
  <c r="BG1043" i="18"/>
  <c r="BF1043" i="18"/>
  <c r="BE1043" i="18"/>
  <c r="BB1043" i="18"/>
  <c r="AY1043" i="18"/>
  <c r="AX1043" i="18"/>
  <c r="AX1042" i="18"/>
  <c r="AW1043" i="18"/>
  <c r="AW1042" i="18"/>
  <c r="AV1043" i="18"/>
  <c r="AU1043" i="18"/>
  <c r="AT1043" i="18"/>
  <c r="AS1043" i="18"/>
  <c r="AP1043" i="18"/>
  <c r="AM1043" i="18"/>
  <c r="AL1043" i="18"/>
  <c r="AL1042" i="18"/>
  <c r="AK1043" i="18"/>
  <c r="AK1042" i="18"/>
  <c r="AJ1043" i="18"/>
  <c r="AI1043" i="18"/>
  <c r="AH1043" i="18"/>
  <c r="AG1043" i="18"/>
  <c r="AD1043" i="18"/>
  <c r="AA1043" i="18"/>
  <c r="Z1043" i="18"/>
  <c r="Z1042" i="18"/>
  <c r="Y1043" i="18"/>
  <c r="Y1042" i="18"/>
  <c r="X1043" i="18"/>
  <c r="W1043" i="18"/>
  <c r="V1043" i="18"/>
  <c r="U1043" i="18"/>
  <c r="T1043" i="18"/>
  <c r="S1043" i="18"/>
  <c r="R1043" i="18"/>
  <c r="BI1042" i="18"/>
  <c r="BH1042" i="18"/>
  <c r="BG1042" i="18"/>
  <c r="BF1042" i="18"/>
  <c r="BE1042" i="18"/>
  <c r="BB1042" i="18"/>
  <c r="AY1042" i="18"/>
  <c r="AV1042" i="18"/>
  <c r="AU1042" i="18"/>
  <c r="AT1042" i="18"/>
  <c r="AS1042" i="18"/>
  <c r="AP1042" i="18"/>
  <c r="AM1042" i="18"/>
  <c r="AJ1042" i="18"/>
  <c r="AI1042" i="18"/>
  <c r="AH1042" i="18"/>
  <c r="AG1042" i="18"/>
  <c r="AD1042" i="18"/>
  <c r="AA1042" i="18"/>
  <c r="X1042" i="18"/>
  <c r="W1042" i="18"/>
  <c r="V1042" i="18"/>
  <c r="U1042" i="18"/>
  <c r="T1042" i="18"/>
  <c r="S1042" i="18"/>
  <c r="R1042" i="18"/>
  <c r="BI1038" i="18"/>
  <c r="BH1038" i="18"/>
  <c r="BG1038" i="18"/>
  <c r="BF1038" i="18"/>
  <c r="BE1038" i="18"/>
  <c r="BD1038" i="18"/>
  <c r="BC1038" i="18"/>
  <c r="BB1038" i="18"/>
  <c r="BA1038" i="18"/>
  <c r="AZ1038" i="18"/>
  <c r="AY1038" i="18"/>
  <c r="AX1038" i="18"/>
  <c r="AW1038" i="18"/>
  <c r="AV1038" i="18"/>
  <c r="AU1038" i="18"/>
  <c r="AT1038" i="18"/>
  <c r="AS1038" i="18"/>
  <c r="AR1038" i="18"/>
  <c r="AQ1038" i="18"/>
  <c r="AP1038" i="18"/>
  <c r="AO1038" i="18"/>
  <c r="AN1038" i="18"/>
  <c r="AM1038" i="18"/>
  <c r="AL1038" i="18"/>
  <c r="AK1038" i="18"/>
  <c r="AJ1038" i="18"/>
  <c r="AI1038" i="18"/>
  <c r="AH1038" i="18"/>
  <c r="AG1038" i="18"/>
  <c r="AF1038" i="18"/>
  <c r="AE1038" i="18"/>
  <c r="AD1038" i="18"/>
  <c r="AC1038" i="18"/>
  <c r="AB1038" i="18"/>
  <c r="AA1038" i="18"/>
  <c r="Z1038" i="18"/>
  <c r="Y1038" i="18"/>
  <c r="X1038" i="18"/>
  <c r="W1038" i="18"/>
  <c r="V1038" i="18"/>
  <c r="U1038" i="18"/>
  <c r="T1038" i="18"/>
  <c r="S1038" i="18"/>
  <c r="R1038" i="18"/>
  <c r="Q1038" i="18"/>
  <c r="BI1037" i="18"/>
  <c r="BH1037" i="18"/>
  <c r="BG1037" i="18"/>
  <c r="BF1037" i="18"/>
  <c r="BE1037" i="18"/>
  <c r="BD1037" i="18"/>
  <c r="BC1037" i="18"/>
  <c r="BB1037" i="18"/>
  <c r="BA1037" i="18"/>
  <c r="AZ1037" i="18"/>
  <c r="AY1037" i="18"/>
  <c r="AX1037" i="18"/>
  <c r="AW1037" i="18"/>
  <c r="AV1037" i="18"/>
  <c r="AU1037" i="18"/>
  <c r="AT1037" i="18"/>
  <c r="AS1037" i="18"/>
  <c r="AR1037" i="18"/>
  <c r="AQ1037" i="18"/>
  <c r="AP1037" i="18"/>
  <c r="AO1037" i="18"/>
  <c r="AN1037" i="18"/>
  <c r="AM1037" i="18"/>
  <c r="AL1037" i="18"/>
  <c r="AK1037" i="18"/>
  <c r="AJ1037" i="18"/>
  <c r="AI1037" i="18"/>
  <c r="AH1037" i="18"/>
  <c r="AG1037" i="18"/>
  <c r="AF1037" i="18"/>
  <c r="AE1037" i="18"/>
  <c r="AD1037" i="18"/>
  <c r="AC1037" i="18"/>
  <c r="AB1037" i="18"/>
  <c r="AA1037" i="18"/>
  <c r="Z1037" i="18"/>
  <c r="Y1037" i="18"/>
  <c r="X1037" i="18"/>
  <c r="W1037" i="18"/>
  <c r="V1037" i="18"/>
  <c r="U1037" i="18"/>
  <c r="T1037" i="18"/>
  <c r="S1037" i="18"/>
  <c r="R1037" i="18"/>
  <c r="Q1037" i="18"/>
  <c r="BI1036" i="18"/>
  <c r="BH1036" i="18"/>
  <c r="BG1036" i="18"/>
  <c r="BF1036" i="18"/>
  <c r="BE1036" i="18"/>
  <c r="BD1036" i="18"/>
  <c r="BC1036" i="18"/>
  <c r="BB1036" i="18"/>
  <c r="BA1036" i="18"/>
  <c r="AZ1036" i="18"/>
  <c r="AY1036" i="18"/>
  <c r="AX1036" i="18"/>
  <c r="AW1036" i="18"/>
  <c r="AV1036" i="18"/>
  <c r="AU1036" i="18"/>
  <c r="AT1036" i="18"/>
  <c r="AS1036" i="18"/>
  <c r="AR1036" i="18"/>
  <c r="AQ1036" i="18"/>
  <c r="AP1036" i="18"/>
  <c r="AO1036" i="18"/>
  <c r="AN1036" i="18"/>
  <c r="AM1036" i="18"/>
  <c r="AL1036" i="18"/>
  <c r="AK1036" i="18"/>
  <c r="AJ1036" i="18"/>
  <c r="AI1036" i="18"/>
  <c r="AH1036" i="18"/>
  <c r="AG1036" i="18"/>
  <c r="AF1036" i="18"/>
  <c r="AE1036" i="18"/>
  <c r="AD1036" i="18"/>
  <c r="AC1036" i="18"/>
  <c r="AB1036" i="18"/>
  <c r="AA1036" i="18"/>
  <c r="Z1036" i="18"/>
  <c r="Y1036" i="18"/>
  <c r="X1036" i="18"/>
  <c r="W1036" i="18"/>
  <c r="V1036" i="18"/>
  <c r="U1036" i="18"/>
  <c r="T1036" i="18"/>
  <c r="S1036" i="18"/>
  <c r="R1036" i="18"/>
  <c r="Q1036" i="18"/>
  <c r="BI1035" i="18"/>
  <c r="BH1035" i="18"/>
  <c r="BG1035" i="18"/>
  <c r="BF1035" i="18"/>
  <c r="BE1035" i="18"/>
  <c r="BD1035" i="18"/>
  <c r="BC1035" i="18"/>
  <c r="BB1035" i="18"/>
  <c r="BA1035" i="18"/>
  <c r="AZ1035" i="18"/>
  <c r="AY1035" i="18"/>
  <c r="AX1035" i="18"/>
  <c r="AW1035" i="18"/>
  <c r="AV1035" i="18"/>
  <c r="AU1035" i="18"/>
  <c r="AT1035" i="18"/>
  <c r="AS1035" i="18"/>
  <c r="AR1035" i="18"/>
  <c r="AQ1035" i="18"/>
  <c r="AP1035" i="18"/>
  <c r="AO1035" i="18"/>
  <c r="AN1035" i="18"/>
  <c r="AM1035" i="18"/>
  <c r="AL1035" i="18"/>
  <c r="AK1035" i="18"/>
  <c r="AJ1035" i="18"/>
  <c r="AI1035" i="18"/>
  <c r="AH1035" i="18"/>
  <c r="AG1035" i="18"/>
  <c r="AF1035" i="18"/>
  <c r="AE1035" i="18"/>
  <c r="AD1035" i="18"/>
  <c r="AC1035" i="18"/>
  <c r="AB1035" i="18"/>
  <c r="AA1035" i="18"/>
  <c r="Z1035" i="18"/>
  <c r="Y1035" i="18"/>
  <c r="X1035" i="18"/>
  <c r="W1035" i="18"/>
  <c r="V1035" i="18"/>
  <c r="U1035" i="18"/>
  <c r="T1035" i="18"/>
  <c r="S1035" i="18"/>
  <c r="R1035" i="18"/>
  <c r="Q1035" i="18"/>
  <c r="BI1034" i="18"/>
  <c r="BH1034" i="18"/>
  <c r="BG1034" i="18"/>
  <c r="BF1034" i="18"/>
  <c r="BE1034" i="18"/>
  <c r="BD1034" i="18"/>
  <c r="BC1034" i="18"/>
  <c r="BB1034" i="18"/>
  <c r="BA1034" i="18"/>
  <c r="AZ1034" i="18"/>
  <c r="AY1034" i="18"/>
  <c r="AX1034" i="18"/>
  <c r="AW1034" i="18"/>
  <c r="AV1034" i="18"/>
  <c r="AU1034" i="18"/>
  <c r="AT1034" i="18"/>
  <c r="AS1034" i="18"/>
  <c r="AR1034" i="18"/>
  <c r="AQ1034" i="18"/>
  <c r="AP1034" i="18"/>
  <c r="AO1034" i="18"/>
  <c r="AN1034" i="18"/>
  <c r="AM1034" i="18"/>
  <c r="AL1034" i="18"/>
  <c r="AK1034" i="18"/>
  <c r="AJ1034" i="18"/>
  <c r="AI1034" i="18"/>
  <c r="AH1034" i="18"/>
  <c r="AG1034" i="18"/>
  <c r="AF1034" i="18"/>
  <c r="AE1034" i="18"/>
  <c r="AD1034" i="18"/>
  <c r="AC1034" i="18"/>
  <c r="AB1034" i="18"/>
  <c r="AA1034" i="18"/>
  <c r="Z1034" i="18"/>
  <c r="Y1034" i="18"/>
  <c r="X1034" i="18"/>
  <c r="W1034" i="18"/>
  <c r="V1034" i="18"/>
  <c r="U1034" i="18"/>
  <c r="T1034" i="18"/>
  <c r="S1034" i="18"/>
  <c r="R1034" i="18"/>
  <c r="Q1034" i="18"/>
  <c r="BI1033" i="18"/>
  <c r="BH1033" i="18"/>
  <c r="BG1033" i="18"/>
  <c r="BF1033" i="18"/>
  <c r="BE1033" i="18"/>
  <c r="BD1033" i="18"/>
  <c r="BC1033" i="18"/>
  <c r="BB1033" i="18"/>
  <c r="BA1033" i="18"/>
  <c r="AZ1033" i="18"/>
  <c r="AY1033" i="18"/>
  <c r="AX1033" i="18"/>
  <c r="AW1033" i="18"/>
  <c r="AV1033" i="18"/>
  <c r="AU1033" i="18"/>
  <c r="AT1033" i="18"/>
  <c r="AS1033" i="18"/>
  <c r="AR1033" i="18"/>
  <c r="AQ1033" i="18"/>
  <c r="AP1033" i="18"/>
  <c r="AO1033" i="18"/>
  <c r="AN1033" i="18"/>
  <c r="AM1033" i="18"/>
  <c r="AL1033" i="18"/>
  <c r="AK1033" i="18"/>
  <c r="AJ1033" i="18"/>
  <c r="AI1033" i="18"/>
  <c r="AH1033" i="18"/>
  <c r="AG1033" i="18"/>
  <c r="AF1033" i="18"/>
  <c r="AE1033" i="18"/>
  <c r="AD1033" i="18"/>
  <c r="AC1033" i="18"/>
  <c r="AB1033" i="18"/>
  <c r="AA1033" i="18"/>
  <c r="Z1033" i="18"/>
  <c r="Y1033" i="18"/>
  <c r="X1033" i="18"/>
  <c r="W1033" i="18"/>
  <c r="V1033" i="18"/>
  <c r="U1033" i="18"/>
  <c r="T1033" i="18"/>
  <c r="S1033" i="18"/>
  <c r="R1033" i="18"/>
  <c r="Q1033" i="18"/>
  <c r="BI1032" i="18"/>
  <c r="BI1029" i="18"/>
  <c r="BI1030" i="18"/>
  <c r="BI1031" i="18"/>
  <c r="BH1032" i="18"/>
  <c r="BG1032" i="18"/>
  <c r="BF1032" i="18"/>
  <c r="BE1032" i="18"/>
  <c r="BD1032" i="18"/>
  <c r="BC1032" i="18"/>
  <c r="BB1032" i="18"/>
  <c r="BA1032" i="18"/>
  <c r="AZ1032" i="18"/>
  <c r="AY1032" i="18"/>
  <c r="AX1032" i="18"/>
  <c r="AX1029" i="18"/>
  <c r="AX1030" i="18"/>
  <c r="AX1031" i="18"/>
  <c r="AW1032" i="18"/>
  <c r="AW1029" i="18"/>
  <c r="AW1030" i="18"/>
  <c r="AW1031" i="18"/>
  <c r="AV1032" i="18"/>
  <c r="AU1032" i="18"/>
  <c r="AT1032" i="18"/>
  <c r="AS1032" i="18"/>
  <c r="AR1032" i="18"/>
  <c r="AQ1032" i="18"/>
  <c r="AP1032" i="18"/>
  <c r="AO1032" i="18"/>
  <c r="AN1032" i="18"/>
  <c r="AM1032" i="18"/>
  <c r="AL1032" i="18"/>
  <c r="AL1029" i="18"/>
  <c r="AL1030" i="18"/>
  <c r="AL1031" i="18"/>
  <c r="AK1032" i="18"/>
  <c r="AK1029" i="18"/>
  <c r="AK1030" i="18"/>
  <c r="AK1031" i="18"/>
  <c r="AJ1032" i="18"/>
  <c r="AI1032" i="18"/>
  <c r="AH1032" i="18"/>
  <c r="AG1032" i="18"/>
  <c r="AF1032" i="18"/>
  <c r="AE1032" i="18"/>
  <c r="AD1032" i="18"/>
  <c r="AC1032" i="18"/>
  <c r="AB1032" i="18"/>
  <c r="AA1032" i="18"/>
  <c r="Z1032" i="18"/>
  <c r="Z1029" i="18"/>
  <c r="Z1030" i="18"/>
  <c r="Z1031" i="18"/>
  <c r="Y1032" i="18"/>
  <c r="Y1029" i="18"/>
  <c r="Y1030" i="18"/>
  <c r="Y1031" i="18"/>
  <c r="X1032" i="18"/>
  <c r="W1032" i="18"/>
  <c r="V1032" i="18"/>
  <c r="U1032" i="18"/>
  <c r="T1032" i="18"/>
  <c r="S1032" i="18"/>
  <c r="R1032" i="18"/>
  <c r="Q1032" i="18"/>
  <c r="BH1031" i="18"/>
  <c r="BG1031" i="18"/>
  <c r="BG1029" i="18"/>
  <c r="BG1030" i="18"/>
  <c r="BF1031" i="18"/>
  <c r="BF1029" i="18"/>
  <c r="BF1030" i="18"/>
  <c r="BE1031" i="18"/>
  <c r="BD1031" i="18"/>
  <c r="BC1031" i="18"/>
  <c r="BB1031" i="18"/>
  <c r="BA1031" i="18"/>
  <c r="AZ1031" i="18"/>
  <c r="AY1031" i="18"/>
  <c r="AV1031" i="18"/>
  <c r="AU1031" i="18"/>
  <c r="AU1029" i="18"/>
  <c r="AU1030" i="18"/>
  <c r="AT1031" i="18"/>
  <c r="AT1029" i="18"/>
  <c r="AT1030" i="18"/>
  <c r="AS1031" i="18"/>
  <c r="AR1031" i="18"/>
  <c r="AQ1031" i="18"/>
  <c r="AP1031" i="18"/>
  <c r="AO1031" i="18"/>
  <c r="AN1031" i="18"/>
  <c r="AM1031" i="18"/>
  <c r="AJ1031" i="18"/>
  <c r="AI1031" i="18"/>
  <c r="AI1029" i="18"/>
  <c r="AI1030" i="18"/>
  <c r="AH1031" i="18"/>
  <c r="AH1029" i="18"/>
  <c r="AH1030" i="18"/>
  <c r="AG1031" i="18"/>
  <c r="AF1031" i="18"/>
  <c r="AE1031" i="18"/>
  <c r="AD1031" i="18"/>
  <c r="AC1031" i="18"/>
  <c r="AB1031" i="18"/>
  <c r="AA1031" i="18"/>
  <c r="X1031" i="18"/>
  <c r="W1031" i="18"/>
  <c r="W1029" i="18"/>
  <c r="W1030" i="18"/>
  <c r="V1031" i="18"/>
  <c r="V1029" i="18"/>
  <c r="V1030" i="18"/>
  <c r="U1031" i="18"/>
  <c r="T1031" i="18"/>
  <c r="S1031" i="18"/>
  <c r="R1031" i="18"/>
  <c r="Q1031" i="18"/>
  <c r="BH1030" i="18"/>
  <c r="BE1030" i="18"/>
  <c r="BD1030" i="18"/>
  <c r="BD1029" i="18"/>
  <c r="BC1030" i="18"/>
  <c r="BC1029" i="18"/>
  <c r="BB1030" i="18"/>
  <c r="BA1030" i="18"/>
  <c r="AZ1030" i="18"/>
  <c r="AY1030" i="18"/>
  <c r="AV1030" i="18"/>
  <c r="AS1030" i="18"/>
  <c r="AR1030" i="18"/>
  <c r="AR1029" i="18"/>
  <c r="AQ1030" i="18"/>
  <c r="AQ1029" i="18"/>
  <c r="AP1030" i="18"/>
  <c r="AO1030" i="18"/>
  <c r="AN1030" i="18"/>
  <c r="AM1030" i="18"/>
  <c r="AJ1030" i="18"/>
  <c r="AG1030" i="18"/>
  <c r="AF1030" i="18"/>
  <c r="AF1029" i="18"/>
  <c r="AE1030" i="18"/>
  <c r="AE1029" i="18"/>
  <c r="AD1030" i="18"/>
  <c r="AC1030" i="18"/>
  <c r="AB1030" i="18"/>
  <c r="AA1030" i="18"/>
  <c r="X1030" i="18"/>
  <c r="U1030" i="18"/>
  <c r="T1030" i="18"/>
  <c r="S1030" i="18"/>
  <c r="R1030" i="18"/>
  <c r="Q1030" i="18"/>
  <c r="BH1029" i="18"/>
  <c r="BE1029" i="18"/>
  <c r="BB1029" i="18"/>
  <c r="BA1029" i="18"/>
  <c r="AZ1029" i="18"/>
  <c r="AY1029" i="18"/>
  <c r="AV1029" i="18"/>
  <c r="AS1029" i="18"/>
  <c r="AP1029" i="18"/>
  <c r="AO1029" i="18"/>
  <c r="AN1029" i="18"/>
  <c r="AM1029" i="18"/>
  <c r="AJ1029" i="18"/>
  <c r="AG1029" i="18"/>
  <c r="AD1029" i="18"/>
  <c r="AC1029" i="18"/>
  <c r="AB1029" i="18"/>
  <c r="AA1029" i="18"/>
  <c r="X1029" i="18"/>
  <c r="U1029" i="18"/>
  <c r="T1029" i="18"/>
  <c r="S1029" i="18"/>
  <c r="R1029" i="18"/>
  <c r="Q1029" i="18"/>
  <c r="BI1025" i="18"/>
  <c r="BH1025" i="18"/>
  <c r="BG1025" i="18"/>
  <c r="BF1025" i="18"/>
  <c r="BE1025" i="18"/>
  <c r="BD1025" i="18"/>
  <c r="BC1025" i="18"/>
  <c r="BB1025" i="18"/>
  <c r="BA1025" i="18"/>
  <c r="AZ1025" i="18"/>
  <c r="AY1025" i="18"/>
  <c r="AX1025" i="18"/>
  <c r="AW1025" i="18"/>
  <c r="AV1025" i="18"/>
  <c r="AU1025" i="18"/>
  <c r="AT1025" i="18"/>
  <c r="AS1025" i="18"/>
  <c r="AR1025" i="18"/>
  <c r="AQ1025" i="18"/>
  <c r="AP1025" i="18"/>
  <c r="AO1025" i="18"/>
  <c r="AN1025" i="18"/>
  <c r="AM1025" i="18"/>
  <c r="AL1025" i="18"/>
  <c r="AK1025" i="18"/>
  <c r="AJ1025" i="18"/>
  <c r="AI1025" i="18"/>
  <c r="AH1025" i="18"/>
  <c r="AG1025" i="18"/>
  <c r="AF1025" i="18"/>
  <c r="AE1025" i="18"/>
  <c r="AD1025" i="18"/>
  <c r="AC1025" i="18"/>
  <c r="AB1025" i="18"/>
  <c r="AA1025" i="18"/>
  <c r="Z1025" i="18"/>
  <c r="Y1025" i="18"/>
  <c r="X1025" i="18"/>
  <c r="W1025" i="18"/>
  <c r="V1025" i="18"/>
  <c r="U1025" i="18"/>
  <c r="T1025" i="18"/>
  <c r="S1025" i="18"/>
  <c r="R1025" i="18"/>
  <c r="Q1025" i="18"/>
  <c r="BI1024" i="18"/>
  <c r="BH1024" i="18"/>
  <c r="BG1024" i="18"/>
  <c r="BF1024" i="18"/>
  <c r="BE1024" i="18"/>
  <c r="BD1024" i="18"/>
  <c r="BC1024" i="18"/>
  <c r="BB1024" i="18"/>
  <c r="BA1024" i="18"/>
  <c r="AZ1024" i="18"/>
  <c r="AY1024" i="18"/>
  <c r="AX1024" i="18"/>
  <c r="AW1024" i="18"/>
  <c r="AV1024" i="18"/>
  <c r="AU1024" i="18"/>
  <c r="AT1024" i="18"/>
  <c r="AS1024" i="18"/>
  <c r="AR1024" i="18"/>
  <c r="AQ1024" i="18"/>
  <c r="AP1024" i="18"/>
  <c r="AO1024" i="18"/>
  <c r="AN1024" i="18"/>
  <c r="AM1024" i="18"/>
  <c r="AL1024" i="18"/>
  <c r="AK1024" i="18"/>
  <c r="AJ1024" i="18"/>
  <c r="AI1024" i="18"/>
  <c r="AH1024" i="18"/>
  <c r="AG1024" i="18"/>
  <c r="AF1024" i="18"/>
  <c r="AE1024" i="18"/>
  <c r="AD1024" i="18"/>
  <c r="AC1024" i="18"/>
  <c r="AB1024" i="18"/>
  <c r="AA1024" i="18"/>
  <c r="Z1024" i="18"/>
  <c r="Y1024" i="18"/>
  <c r="X1024" i="18"/>
  <c r="W1024" i="18"/>
  <c r="V1024" i="18"/>
  <c r="U1024" i="18"/>
  <c r="T1024" i="18"/>
  <c r="S1024" i="18"/>
  <c r="R1024" i="18"/>
  <c r="Q1024" i="18"/>
  <c r="BI1023" i="18"/>
  <c r="BH1023" i="18"/>
  <c r="BG1023" i="18"/>
  <c r="BF1023" i="18"/>
  <c r="BE1023" i="18"/>
  <c r="BD1023" i="18"/>
  <c r="BC1023" i="18"/>
  <c r="BB1023" i="18"/>
  <c r="BA1023" i="18"/>
  <c r="AZ1023" i="18"/>
  <c r="AY1023" i="18"/>
  <c r="AX1023" i="18"/>
  <c r="AW1023" i="18"/>
  <c r="AV1023" i="18"/>
  <c r="AU1023" i="18"/>
  <c r="AT1023" i="18"/>
  <c r="AS1023" i="18"/>
  <c r="AR1023" i="18"/>
  <c r="AQ1023" i="18"/>
  <c r="AP1023" i="18"/>
  <c r="AO1023" i="18"/>
  <c r="AN1023" i="18"/>
  <c r="AM1023" i="18"/>
  <c r="AL1023" i="18"/>
  <c r="AK1023" i="18"/>
  <c r="AJ1023" i="18"/>
  <c r="AI1023" i="18"/>
  <c r="AH1023" i="18"/>
  <c r="AG1023" i="18"/>
  <c r="AF1023" i="18"/>
  <c r="AE1023" i="18"/>
  <c r="AD1023" i="18"/>
  <c r="AC1023" i="18"/>
  <c r="AB1023" i="18"/>
  <c r="AA1023" i="18"/>
  <c r="Z1023" i="18"/>
  <c r="Y1023" i="18"/>
  <c r="X1023" i="18"/>
  <c r="W1023" i="18"/>
  <c r="V1023" i="18"/>
  <c r="U1023" i="18"/>
  <c r="T1023" i="18"/>
  <c r="S1023" i="18"/>
  <c r="R1023" i="18"/>
  <c r="Q1023" i="18"/>
  <c r="BI1022" i="18"/>
  <c r="BH1022" i="18"/>
  <c r="BG1022" i="18"/>
  <c r="BF1022" i="18"/>
  <c r="BE1022" i="18"/>
  <c r="BD1022" i="18"/>
  <c r="BC1022" i="18"/>
  <c r="BB1022" i="18"/>
  <c r="BA1022" i="18"/>
  <c r="AZ1022" i="18"/>
  <c r="AY1022" i="18"/>
  <c r="AX1022" i="18"/>
  <c r="AW1022" i="18"/>
  <c r="AV1022" i="18"/>
  <c r="AU1022" i="18"/>
  <c r="AT1022" i="18"/>
  <c r="AS1022" i="18"/>
  <c r="AR1022" i="18"/>
  <c r="AQ1022" i="18"/>
  <c r="AP1022" i="18"/>
  <c r="AO1022" i="18"/>
  <c r="AN1022" i="18"/>
  <c r="AM1022" i="18"/>
  <c r="AL1022" i="18"/>
  <c r="AK1022" i="18"/>
  <c r="AJ1022" i="18"/>
  <c r="AI1022" i="18"/>
  <c r="AH1022" i="18"/>
  <c r="AG1022" i="18"/>
  <c r="AF1022" i="18"/>
  <c r="AE1022" i="18"/>
  <c r="AD1022" i="18"/>
  <c r="AC1022" i="18"/>
  <c r="AB1022" i="18"/>
  <c r="AA1022" i="18"/>
  <c r="Z1022" i="18"/>
  <c r="Y1022" i="18"/>
  <c r="X1022" i="18"/>
  <c r="W1022" i="18"/>
  <c r="V1022" i="18"/>
  <c r="U1022" i="18"/>
  <c r="T1022" i="18"/>
  <c r="S1022" i="18"/>
  <c r="R1022" i="18"/>
  <c r="Q1022" i="18"/>
  <c r="BI1021" i="18"/>
  <c r="BH1021" i="18"/>
  <c r="BG1021" i="18"/>
  <c r="BF1021" i="18"/>
  <c r="BE1021" i="18"/>
  <c r="BD1021" i="18"/>
  <c r="BC1021" i="18"/>
  <c r="BB1021" i="18"/>
  <c r="BA1021" i="18"/>
  <c r="AZ1021" i="18"/>
  <c r="AY1021" i="18"/>
  <c r="AX1021" i="18"/>
  <c r="AW1021" i="18"/>
  <c r="AV1021" i="18"/>
  <c r="AU1021" i="18"/>
  <c r="AT1021" i="18"/>
  <c r="AS1021" i="18"/>
  <c r="AR1021" i="18"/>
  <c r="AQ1021" i="18"/>
  <c r="AP1021" i="18"/>
  <c r="AO1021" i="18"/>
  <c r="AN1021" i="18"/>
  <c r="AM1021" i="18"/>
  <c r="AL1021" i="18"/>
  <c r="AK1021" i="18"/>
  <c r="AJ1021" i="18"/>
  <c r="AI1021" i="18"/>
  <c r="AH1021" i="18"/>
  <c r="AG1021" i="18"/>
  <c r="AF1021" i="18"/>
  <c r="AE1021" i="18"/>
  <c r="AD1021" i="18"/>
  <c r="AC1021" i="18"/>
  <c r="AB1021" i="18"/>
  <c r="AA1021" i="18"/>
  <c r="Z1021" i="18"/>
  <c r="Y1021" i="18"/>
  <c r="X1021" i="18"/>
  <c r="W1021" i="18"/>
  <c r="V1021" i="18"/>
  <c r="U1021" i="18"/>
  <c r="T1021" i="18"/>
  <c r="S1021" i="18"/>
  <c r="R1021" i="18"/>
  <c r="Q1021" i="18"/>
  <c r="BI1020" i="18"/>
  <c r="BH1020" i="18"/>
  <c r="BG1020" i="18"/>
  <c r="BF1020" i="18"/>
  <c r="BE1020" i="18"/>
  <c r="BD1020" i="18"/>
  <c r="BC1020" i="18"/>
  <c r="BB1020" i="18"/>
  <c r="BA1020" i="18"/>
  <c r="AZ1020" i="18"/>
  <c r="AY1020" i="18"/>
  <c r="AX1020" i="18"/>
  <c r="AW1020" i="18"/>
  <c r="AV1020" i="18"/>
  <c r="AU1020" i="18"/>
  <c r="AT1020" i="18"/>
  <c r="AS1020" i="18"/>
  <c r="AR1020" i="18"/>
  <c r="AQ1020" i="18"/>
  <c r="AP1020" i="18"/>
  <c r="AO1020" i="18"/>
  <c r="AN1020" i="18"/>
  <c r="AM1020" i="18"/>
  <c r="AL1020" i="18"/>
  <c r="AK1020" i="18"/>
  <c r="AJ1020" i="18"/>
  <c r="AI1020" i="18"/>
  <c r="AH1020" i="18"/>
  <c r="AG1020" i="18"/>
  <c r="AF1020" i="18"/>
  <c r="AE1020" i="18"/>
  <c r="AD1020" i="18"/>
  <c r="AC1020" i="18"/>
  <c r="AB1020" i="18"/>
  <c r="AA1020" i="18"/>
  <c r="Z1020" i="18"/>
  <c r="Y1020" i="18"/>
  <c r="X1020" i="18"/>
  <c r="W1020" i="18"/>
  <c r="V1020" i="18"/>
  <c r="U1020" i="18"/>
  <c r="T1020" i="18"/>
  <c r="S1020" i="18"/>
  <c r="R1020" i="18"/>
  <c r="Q1020" i="18"/>
  <c r="BI1019" i="18"/>
  <c r="BH1019" i="18"/>
  <c r="BG1019" i="18"/>
  <c r="BF1019" i="18"/>
  <c r="BE1019" i="18"/>
  <c r="BD1019" i="18"/>
  <c r="BD1016" i="18"/>
  <c r="BD1017" i="18"/>
  <c r="BD1018" i="18"/>
  <c r="BC1019" i="18"/>
  <c r="BC1016" i="18"/>
  <c r="BC1017" i="18"/>
  <c r="BC1018" i="18"/>
  <c r="BB1019" i="18"/>
  <c r="BA1019" i="18"/>
  <c r="AZ1019" i="18"/>
  <c r="AY1019" i="18"/>
  <c r="AX1019" i="18"/>
  <c r="AW1019" i="18"/>
  <c r="AV1019" i="18"/>
  <c r="AU1019" i="18"/>
  <c r="AT1019" i="18"/>
  <c r="AS1019" i="18"/>
  <c r="AR1019" i="18"/>
  <c r="AR1016" i="18"/>
  <c r="AR1017" i="18"/>
  <c r="AR1018" i="18"/>
  <c r="AQ1019" i="18"/>
  <c r="AQ1016" i="18"/>
  <c r="AQ1017" i="18"/>
  <c r="AQ1018" i="18"/>
  <c r="AP1019" i="18"/>
  <c r="AO1019" i="18"/>
  <c r="AN1019" i="18"/>
  <c r="AM1019" i="18"/>
  <c r="AL1019" i="18"/>
  <c r="AK1019" i="18"/>
  <c r="AJ1019" i="18"/>
  <c r="AI1019" i="18"/>
  <c r="AH1019" i="18"/>
  <c r="AG1019" i="18"/>
  <c r="AF1019" i="18"/>
  <c r="AF1016" i="18"/>
  <c r="AF1017" i="18"/>
  <c r="AF1018" i="18"/>
  <c r="AE1019" i="18"/>
  <c r="AE1016" i="18"/>
  <c r="AE1017" i="18"/>
  <c r="AE1018" i="18"/>
  <c r="AD1019" i="18"/>
  <c r="AC1019" i="18"/>
  <c r="AB1019" i="18"/>
  <c r="AA1019" i="18"/>
  <c r="Z1019" i="18"/>
  <c r="Y1019" i="18"/>
  <c r="X1019" i="18"/>
  <c r="W1019" i="18"/>
  <c r="V1019" i="18"/>
  <c r="U1019" i="18"/>
  <c r="T1019" i="18"/>
  <c r="T1016" i="18"/>
  <c r="T1017" i="18"/>
  <c r="T1018" i="18"/>
  <c r="S1019" i="18"/>
  <c r="R1019" i="18"/>
  <c r="Q1019" i="18"/>
  <c r="BI1018" i="18"/>
  <c r="BH1018" i="18"/>
  <c r="BG1018" i="18"/>
  <c r="BF1018" i="18"/>
  <c r="BE1018" i="18"/>
  <c r="BB1018" i="18"/>
  <c r="BA1018" i="18"/>
  <c r="BA1016" i="18"/>
  <c r="BA1017" i="18"/>
  <c r="AZ1018" i="18"/>
  <c r="AZ1016" i="18"/>
  <c r="AZ1017" i="18"/>
  <c r="AY1018" i="18"/>
  <c r="AX1018" i="18"/>
  <c r="AW1018" i="18"/>
  <c r="AV1018" i="18"/>
  <c r="AU1018" i="18"/>
  <c r="AT1018" i="18"/>
  <c r="AS1018" i="18"/>
  <c r="AP1018" i="18"/>
  <c r="AO1018" i="18"/>
  <c r="AO1016" i="18"/>
  <c r="AO1017" i="18"/>
  <c r="AN1018" i="18"/>
  <c r="AN1016" i="18"/>
  <c r="AN1017" i="18"/>
  <c r="AM1018" i="18"/>
  <c r="AL1018" i="18"/>
  <c r="AK1018" i="18"/>
  <c r="AJ1018" i="18"/>
  <c r="AI1018" i="18"/>
  <c r="AH1018" i="18"/>
  <c r="AG1018" i="18"/>
  <c r="AD1018" i="18"/>
  <c r="AC1018" i="18"/>
  <c r="AC1016" i="18"/>
  <c r="AC1017" i="18"/>
  <c r="AB1018" i="18"/>
  <c r="AB1016" i="18"/>
  <c r="AB1017" i="18"/>
  <c r="AA1018" i="18"/>
  <c r="Z1018" i="18"/>
  <c r="Y1018" i="18"/>
  <c r="X1018" i="18"/>
  <c r="W1018" i="18"/>
  <c r="V1018" i="18"/>
  <c r="U1018" i="18"/>
  <c r="S1018" i="18"/>
  <c r="R1018" i="18"/>
  <c r="Q1018" i="18"/>
  <c r="Q1016" i="18"/>
  <c r="Q1017" i="18"/>
  <c r="BI1017" i="18"/>
  <c r="BI1016" i="18"/>
  <c r="BH1017" i="18"/>
  <c r="BG1017" i="18"/>
  <c r="BF1017" i="18"/>
  <c r="BE1017" i="18"/>
  <c r="BB1017" i="18"/>
  <c r="AY1017" i="18"/>
  <c r="AX1017" i="18"/>
  <c r="AX1016" i="18"/>
  <c r="AW1017" i="18"/>
  <c r="AW1016" i="18"/>
  <c r="AV1017" i="18"/>
  <c r="AU1017" i="18"/>
  <c r="AT1017" i="18"/>
  <c r="AS1017" i="18"/>
  <c r="AP1017" i="18"/>
  <c r="AM1017" i="18"/>
  <c r="AL1017" i="18"/>
  <c r="AL1016" i="18"/>
  <c r="AK1017" i="18"/>
  <c r="AK1016" i="18"/>
  <c r="AJ1017" i="18"/>
  <c r="AI1017" i="18"/>
  <c r="AH1017" i="18"/>
  <c r="AG1017" i="18"/>
  <c r="AD1017" i="18"/>
  <c r="AA1017" i="18"/>
  <c r="Z1017" i="18"/>
  <c r="Z1016" i="18"/>
  <c r="Y1017" i="18"/>
  <c r="Y1016" i="18"/>
  <c r="X1017" i="18"/>
  <c r="W1017" i="18"/>
  <c r="V1017" i="18"/>
  <c r="U1017" i="18"/>
  <c r="S1017" i="18"/>
  <c r="R1017" i="18"/>
  <c r="BH1016" i="18"/>
  <c r="BG1016" i="18"/>
  <c r="BF1016" i="18"/>
  <c r="BE1016" i="18"/>
  <c r="BB1016" i="18"/>
  <c r="AY1016" i="18"/>
  <c r="AV1016" i="18"/>
  <c r="AU1016" i="18"/>
  <c r="AT1016" i="18"/>
  <c r="AS1016" i="18"/>
  <c r="AP1016" i="18"/>
  <c r="AM1016" i="18"/>
  <c r="AJ1016" i="18"/>
  <c r="AI1016" i="18"/>
  <c r="AH1016" i="18"/>
  <c r="AG1016" i="18"/>
  <c r="AD1016" i="18"/>
  <c r="AA1016" i="18"/>
  <c r="X1016" i="18"/>
  <c r="W1016" i="18"/>
  <c r="V1016" i="18"/>
  <c r="U1016" i="18"/>
  <c r="S1016" i="18"/>
  <c r="R1016" i="18"/>
  <c r="BI1012" i="18"/>
  <c r="BH1012" i="18"/>
  <c r="BG1012" i="18"/>
  <c r="BF1012" i="18"/>
  <c r="BE1012" i="18"/>
  <c r="BD1012" i="18"/>
  <c r="BC1012" i="18"/>
  <c r="BB1012" i="18"/>
  <c r="BA1012" i="18"/>
  <c r="AZ1012" i="18"/>
  <c r="AY1012" i="18"/>
  <c r="AX1012" i="18"/>
  <c r="AW1012" i="18"/>
  <c r="AV1012" i="18"/>
  <c r="AU1012" i="18"/>
  <c r="AT1012" i="18"/>
  <c r="AS1012" i="18"/>
  <c r="AR1012" i="18"/>
  <c r="AQ1012" i="18"/>
  <c r="AP1012" i="18"/>
  <c r="AO1012" i="18"/>
  <c r="AN1012" i="18"/>
  <c r="AM1012" i="18"/>
  <c r="AL1012" i="18"/>
  <c r="AK1012" i="18"/>
  <c r="AJ1012" i="18"/>
  <c r="AI1012" i="18"/>
  <c r="AH1012" i="18"/>
  <c r="AG1012" i="18"/>
  <c r="AF1012" i="18"/>
  <c r="AE1012" i="18"/>
  <c r="AD1012" i="18"/>
  <c r="AC1012" i="18"/>
  <c r="AB1012" i="18"/>
  <c r="AA1012" i="18"/>
  <c r="Z1012" i="18"/>
  <c r="Y1012" i="18"/>
  <c r="X1012" i="18"/>
  <c r="W1012" i="18"/>
  <c r="V1012" i="18"/>
  <c r="U1012" i="18"/>
  <c r="T1012" i="18"/>
  <c r="S1012" i="18"/>
  <c r="R1012" i="18"/>
  <c r="Q1012" i="18"/>
  <c r="BI1011" i="18"/>
  <c r="BH1011" i="18"/>
  <c r="BG1011" i="18"/>
  <c r="BF1011" i="18"/>
  <c r="BE1011" i="18"/>
  <c r="BD1011" i="18"/>
  <c r="BC1011" i="18"/>
  <c r="BB1011" i="18"/>
  <c r="BA1011" i="18"/>
  <c r="AZ1011" i="18"/>
  <c r="AY1011" i="18"/>
  <c r="AX1011" i="18"/>
  <c r="AW1011" i="18"/>
  <c r="AV1011" i="18"/>
  <c r="AU1011" i="18"/>
  <c r="AT1011" i="18"/>
  <c r="AS1011" i="18"/>
  <c r="AR1011" i="18"/>
  <c r="AQ1011" i="18"/>
  <c r="AP1011" i="18"/>
  <c r="AO1011" i="18"/>
  <c r="AN1011" i="18"/>
  <c r="AM1011" i="18"/>
  <c r="AL1011" i="18"/>
  <c r="AK1011" i="18"/>
  <c r="AJ1011" i="18"/>
  <c r="AI1011" i="18"/>
  <c r="AH1011" i="18"/>
  <c r="AG1011" i="18"/>
  <c r="AF1011" i="18"/>
  <c r="AE1011" i="18"/>
  <c r="AD1011" i="18"/>
  <c r="AC1011" i="18"/>
  <c r="AB1011" i="18"/>
  <c r="AA1011" i="18"/>
  <c r="Z1011" i="18"/>
  <c r="Y1011" i="18"/>
  <c r="X1011" i="18"/>
  <c r="W1011" i="18"/>
  <c r="V1011" i="18"/>
  <c r="U1011" i="18"/>
  <c r="T1011" i="18"/>
  <c r="S1011" i="18"/>
  <c r="R1011" i="18"/>
  <c r="Q1011" i="18"/>
  <c r="BI1010" i="18"/>
  <c r="BH1010" i="18"/>
  <c r="BG1010" i="18"/>
  <c r="BF1010" i="18"/>
  <c r="BE1010" i="18"/>
  <c r="BD1010" i="18"/>
  <c r="BC1010" i="18"/>
  <c r="BB1010" i="18"/>
  <c r="BA1010" i="18"/>
  <c r="AZ1010" i="18"/>
  <c r="AY1010" i="18"/>
  <c r="AX1010" i="18"/>
  <c r="AW1010" i="18"/>
  <c r="AV1010" i="18"/>
  <c r="AU1010" i="18"/>
  <c r="AT1010" i="18"/>
  <c r="AS1010" i="18"/>
  <c r="AR1010" i="18"/>
  <c r="AQ1010" i="18"/>
  <c r="AP1010" i="18"/>
  <c r="AO1010" i="18"/>
  <c r="AN1010" i="18"/>
  <c r="AM1010" i="18"/>
  <c r="AL1010" i="18"/>
  <c r="AK1010" i="18"/>
  <c r="AJ1010" i="18"/>
  <c r="AI1010" i="18"/>
  <c r="AH1010" i="18"/>
  <c r="AG1010" i="18"/>
  <c r="AF1010" i="18"/>
  <c r="AE1010" i="18"/>
  <c r="AD1010" i="18"/>
  <c r="AC1010" i="18"/>
  <c r="AB1010" i="18"/>
  <c r="AA1010" i="18"/>
  <c r="Z1010" i="18"/>
  <c r="Y1010" i="18"/>
  <c r="X1010" i="18"/>
  <c r="W1010" i="18"/>
  <c r="V1010" i="18"/>
  <c r="U1010" i="18"/>
  <c r="T1010" i="18"/>
  <c r="S1010" i="18"/>
  <c r="R1010" i="18"/>
  <c r="Q1010" i="18"/>
  <c r="BI1009" i="18"/>
  <c r="BH1009" i="18"/>
  <c r="BG1009" i="18"/>
  <c r="BF1009" i="18"/>
  <c r="BE1009" i="18"/>
  <c r="BD1009" i="18"/>
  <c r="BC1009" i="18"/>
  <c r="BB1009" i="18"/>
  <c r="BA1009" i="18"/>
  <c r="AZ1009" i="18"/>
  <c r="AY1009" i="18"/>
  <c r="AX1009" i="18"/>
  <c r="AW1009" i="18"/>
  <c r="AV1009" i="18"/>
  <c r="AU1009" i="18"/>
  <c r="AT1009" i="18"/>
  <c r="AS1009" i="18"/>
  <c r="AR1009" i="18"/>
  <c r="AQ1009" i="18"/>
  <c r="AP1009" i="18"/>
  <c r="AO1009" i="18"/>
  <c r="AN1009" i="18"/>
  <c r="AM1009" i="18"/>
  <c r="AL1009" i="18"/>
  <c r="AK1009" i="18"/>
  <c r="AJ1009" i="18"/>
  <c r="AI1009" i="18"/>
  <c r="AH1009" i="18"/>
  <c r="AG1009" i="18"/>
  <c r="AF1009" i="18"/>
  <c r="AE1009" i="18"/>
  <c r="AD1009" i="18"/>
  <c r="AC1009" i="18"/>
  <c r="AB1009" i="18"/>
  <c r="AA1009" i="18"/>
  <c r="Z1009" i="18"/>
  <c r="Y1009" i="18"/>
  <c r="X1009" i="18"/>
  <c r="W1009" i="18"/>
  <c r="V1009" i="18"/>
  <c r="U1009" i="18"/>
  <c r="T1009" i="18"/>
  <c r="S1009" i="18"/>
  <c r="R1009" i="18"/>
  <c r="Q1009" i="18"/>
  <c r="BI1008" i="18"/>
  <c r="BH1008" i="18"/>
  <c r="BG1008" i="18"/>
  <c r="BF1008" i="18"/>
  <c r="BE1008" i="18"/>
  <c r="BD1008" i="18"/>
  <c r="BC1008" i="18"/>
  <c r="BB1008" i="18"/>
  <c r="BA1008" i="18"/>
  <c r="AZ1008" i="18"/>
  <c r="AY1008" i="18"/>
  <c r="AX1008" i="18"/>
  <c r="AW1008" i="18"/>
  <c r="AV1008" i="18"/>
  <c r="AU1008" i="18"/>
  <c r="AT1008" i="18"/>
  <c r="AS1008" i="18"/>
  <c r="AR1008" i="18"/>
  <c r="AQ1008" i="18"/>
  <c r="AP1008" i="18"/>
  <c r="AO1008" i="18"/>
  <c r="AN1008" i="18"/>
  <c r="AM1008" i="18"/>
  <c r="AL1008" i="18"/>
  <c r="AK1008" i="18"/>
  <c r="AJ1008" i="18"/>
  <c r="AI1008" i="18"/>
  <c r="AH1008" i="18"/>
  <c r="AG1008" i="18"/>
  <c r="AF1008" i="18"/>
  <c r="AE1008" i="18"/>
  <c r="AD1008" i="18"/>
  <c r="AC1008" i="18"/>
  <c r="AB1008" i="18"/>
  <c r="AA1008" i="18"/>
  <c r="Z1008" i="18"/>
  <c r="Y1008" i="18"/>
  <c r="X1008" i="18"/>
  <c r="W1008" i="18"/>
  <c r="V1008" i="18"/>
  <c r="U1008" i="18"/>
  <c r="T1008" i="18"/>
  <c r="S1008" i="18"/>
  <c r="R1008" i="18"/>
  <c r="Q1008" i="18"/>
  <c r="BI1007" i="18"/>
  <c r="BH1007" i="18"/>
  <c r="BG1007" i="18"/>
  <c r="BF1007" i="18"/>
  <c r="BE1007" i="18"/>
  <c r="BD1007" i="18"/>
  <c r="BC1007" i="18"/>
  <c r="BB1007" i="18"/>
  <c r="BA1007" i="18"/>
  <c r="AZ1007" i="18"/>
  <c r="AY1007" i="18"/>
  <c r="AX1007" i="18"/>
  <c r="AW1007" i="18"/>
  <c r="AV1007" i="18"/>
  <c r="AU1007" i="18"/>
  <c r="AT1007" i="18"/>
  <c r="AS1007" i="18"/>
  <c r="AR1007" i="18"/>
  <c r="AQ1007" i="18"/>
  <c r="AP1007" i="18"/>
  <c r="AO1007" i="18"/>
  <c r="AN1007" i="18"/>
  <c r="AM1007" i="18"/>
  <c r="AL1007" i="18"/>
  <c r="AK1007" i="18"/>
  <c r="AJ1007" i="18"/>
  <c r="AI1007" i="18"/>
  <c r="AH1007" i="18"/>
  <c r="AG1007" i="18"/>
  <c r="AF1007" i="18"/>
  <c r="AE1007" i="18"/>
  <c r="AD1007" i="18"/>
  <c r="AC1007" i="18"/>
  <c r="AB1007" i="18"/>
  <c r="AA1007" i="18"/>
  <c r="Z1007" i="18"/>
  <c r="Y1007" i="18"/>
  <c r="X1007" i="18"/>
  <c r="W1007" i="18"/>
  <c r="V1007" i="18"/>
  <c r="U1007" i="18"/>
  <c r="T1007" i="18"/>
  <c r="S1007" i="18"/>
  <c r="R1007" i="18"/>
  <c r="Q1007" i="18"/>
  <c r="BI1006" i="18"/>
  <c r="BI1003" i="18"/>
  <c r="BI1004" i="18"/>
  <c r="BI1005" i="18"/>
  <c r="BH1006" i="18"/>
  <c r="BG1006" i="18"/>
  <c r="BF1006" i="18"/>
  <c r="BE1006" i="18"/>
  <c r="BD1006" i="18"/>
  <c r="BC1006" i="18"/>
  <c r="BB1006" i="18"/>
  <c r="BA1006" i="18"/>
  <c r="AZ1006" i="18"/>
  <c r="AY1006" i="18"/>
  <c r="AX1006" i="18"/>
  <c r="AX1003" i="18"/>
  <c r="AX1004" i="18"/>
  <c r="AX1005" i="18"/>
  <c r="AW1006" i="18"/>
  <c r="AW1003" i="18"/>
  <c r="AW1004" i="18"/>
  <c r="AW1005" i="18"/>
  <c r="AV1006" i="18"/>
  <c r="AU1006" i="18"/>
  <c r="AT1006" i="18"/>
  <c r="AS1006" i="18"/>
  <c r="AR1006" i="18"/>
  <c r="AQ1006" i="18"/>
  <c r="AP1006" i="18"/>
  <c r="AO1006" i="18"/>
  <c r="AN1006" i="18"/>
  <c r="AM1006" i="18"/>
  <c r="AL1006" i="18"/>
  <c r="AL1003" i="18"/>
  <c r="AL1004" i="18"/>
  <c r="AL1005" i="18"/>
  <c r="AK1006" i="18"/>
  <c r="AK1003" i="18"/>
  <c r="AK1004" i="18"/>
  <c r="AK1005" i="18"/>
  <c r="AJ1006" i="18"/>
  <c r="AI1006" i="18"/>
  <c r="AH1006" i="18"/>
  <c r="AG1006" i="18"/>
  <c r="AF1006" i="18"/>
  <c r="AE1006" i="18"/>
  <c r="AD1006" i="18"/>
  <c r="AC1006" i="18"/>
  <c r="AB1006" i="18"/>
  <c r="AA1006" i="18"/>
  <c r="Z1006" i="18"/>
  <c r="Y1006" i="18"/>
  <c r="Y1003" i="18"/>
  <c r="Y1004" i="18"/>
  <c r="Y1005" i="18"/>
  <c r="X1006" i="18"/>
  <c r="W1006" i="18"/>
  <c r="V1006" i="18"/>
  <c r="U1006" i="18"/>
  <c r="T1006" i="18"/>
  <c r="S1006" i="18"/>
  <c r="R1006" i="18"/>
  <c r="Q1006" i="18"/>
  <c r="BH1005" i="18"/>
  <c r="BG1005" i="18"/>
  <c r="BG1003" i="18"/>
  <c r="BG1004" i="18"/>
  <c r="BF1005" i="18"/>
  <c r="BF1003" i="18"/>
  <c r="BF1004" i="18"/>
  <c r="BE1005" i="18"/>
  <c r="BD1005" i="18"/>
  <c r="BC1005" i="18"/>
  <c r="BB1005" i="18"/>
  <c r="BA1005" i="18"/>
  <c r="AZ1005" i="18"/>
  <c r="AY1005" i="18"/>
  <c r="AV1005" i="18"/>
  <c r="AU1005" i="18"/>
  <c r="AU1003" i="18"/>
  <c r="AU1004" i="18"/>
  <c r="AT1005" i="18"/>
  <c r="AT1003" i="18"/>
  <c r="AT1004" i="18"/>
  <c r="AS1005" i="18"/>
  <c r="AR1005" i="18"/>
  <c r="AQ1005" i="18"/>
  <c r="AP1005" i="18"/>
  <c r="AO1005" i="18"/>
  <c r="AN1005" i="18"/>
  <c r="AM1005" i="18"/>
  <c r="AJ1005" i="18"/>
  <c r="AI1005" i="18"/>
  <c r="AI1003" i="18"/>
  <c r="AI1004" i="18"/>
  <c r="AH1005" i="18"/>
  <c r="AH1003" i="18"/>
  <c r="AH1004" i="18"/>
  <c r="AG1005" i="18"/>
  <c r="AF1005" i="18"/>
  <c r="AE1005" i="18"/>
  <c r="AD1005" i="18"/>
  <c r="AC1005" i="18"/>
  <c r="AB1005" i="18"/>
  <c r="AA1005" i="18"/>
  <c r="Z1005" i="18"/>
  <c r="X1005" i="18"/>
  <c r="W1005" i="18"/>
  <c r="W1003" i="18"/>
  <c r="W1004" i="18"/>
  <c r="V1005" i="18"/>
  <c r="V1003" i="18"/>
  <c r="V1004" i="18"/>
  <c r="U1005" i="18"/>
  <c r="T1005" i="18"/>
  <c r="S1005" i="18"/>
  <c r="R1005" i="18"/>
  <c r="Q1005" i="18"/>
  <c r="BH1004" i="18"/>
  <c r="BE1004" i="18"/>
  <c r="BD1004" i="18"/>
  <c r="BD1003" i="18"/>
  <c r="BC1004" i="18"/>
  <c r="BC1003" i="18"/>
  <c r="BB1004" i="18"/>
  <c r="BA1004" i="18"/>
  <c r="AZ1004" i="18"/>
  <c r="AY1004" i="18"/>
  <c r="AV1004" i="18"/>
  <c r="AS1004" i="18"/>
  <c r="AR1004" i="18"/>
  <c r="AR1003" i="18"/>
  <c r="AQ1004" i="18"/>
  <c r="AQ1003" i="18"/>
  <c r="AP1004" i="18"/>
  <c r="AO1004" i="18"/>
  <c r="AN1004" i="18"/>
  <c r="AM1004" i="18"/>
  <c r="AJ1004" i="18"/>
  <c r="AG1004" i="18"/>
  <c r="AF1004" i="18"/>
  <c r="AE1004" i="18"/>
  <c r="AE1003" i="18"/>
  <c r="AD1004" i="18"/>
  <c r="AC1004" i="18"/>
  <c r="AB1004" i="18"/>
  <c r="AA1004" i="18"/>
  <c r="Z1004" i="18"/>
  <c r="X1004" i="18"/>
  <c r="U1004" i="18"/>
  <c r="T1004" i="18"/>
  <c r="T1003" i="18"/>
  <c r="S1004" i="18"/>
  <c r="R1004" i="18"/>
  <c r="Q1004" i="18"/>
  <c r="BH1003" i="18"/>
  <c r="BE1003" i="18"/>
  <c r="BB1003" i="18"/>
  <c r="BA1003" i="18"/>
  <c r="AZ1003" i="18"/>
  <c r="AY1003" i="18"/>
  <c r="AV1003" i="18"/>
  <c r="AS1003" i="18"/>
  <c r="AP1003" i="18"/>
  <c r="AO1003" i="18"/>
  <c r="AN1003" i="18"/>
  <c r="AM1003" i="18"/>
  <c r="AJ1003" i="18"/>
  <c r="AG1003" i="18"/>
  <c r="AF1003" i="18"/>
  <c r="AD1003" i="18"/>
  <c r="AC1003" i="18"/>
  <c r="AB1003" i="18"/>
  <c r="AA1003" i="18"/>
  <c r="Z1003" i="18"/>
  <c r="X1003" i="18"/>
  <c r="U1003" i="18"/>
  <c r="S1003" i="18"/>
  <c r="R1003" i="18"/>
  <c r="Q1003" i="18"/>
  <c r="BI999" i="18"/>
  <c r="BH999" i="18"/>
  <c r="BG999" i="18"/>
  <c r="BF999" i="18"/>
  <c r="BE999" i="18"/>
  <c r="BD999" i="18"/>
  <c r="BC999" i="18"/>
  <c r="BB999" i="18"/>
  <c r="BA999" i="18"/>
  <c r="AZ999" i="18"/>
  <c r="AY999" i="18"/>
  <c r="AX999" i="18"/>
  <c r="AW999" i="18"/>
  <c r="AV999" i="18"/>
  <c r="AU999" i="18"/>
  <c r="AT999" i="18"/>
  <c r="AS999" i="18"/>
  <c r="AR999" i="18"/>
  <c r="AQ999" i="18"/>
  <c r="AP999" i="18"/>
  <c r="AO999" i="18"/>
  <c r="AN999" i="18"/>
  <c r="AM999" i="18"/>
  <c r="AL999" i="18"/>
  <c r="AK999" i="18"/>
  <c r="AJ999" i="18"/>
  <c r="AI999" i="18"/>
  <c r="AH999" i="18"/>
  <c r="AG999" i="18"/>
  <c r="AF999" i="18"/>
  <c r="AE999" i="18"/>
  <c r="AD999" i="18"/>
  <c r="AC999" i="18"/>
  <c r="AB999" i="18"/>
  <c r="AA999" i="18"/>
  <c r="Z999" i="18"/>
  <c r="Y999" i="18"/>
  <c r="X999" i="18"/>
  <c r="W999" i="18"/>
  <c r="V999" i="18"/>
  <c r="U999" i="18"/>
  <c r="T999" i="18"/>
  <c r="S999" i="18"/>
  <c r="R999" i="18"/>
  <c r="Q999" i="18"/>
  <c r="BI998" i="18"/>
  <c r="BH998" i="18"/>
  <c r="BG998" i="18"/>
  <c r="BF998" i="18"/>
  <c r="BE998" i="18"/>
  <c r="BD998" i="18"/>
  <c r="BC998" i="18"/>
  <c r="BB998" i="18"/>
  <c r="BA998" i="18"/>
  <c r="AZ998" i="18"/>
  <c r="AY998" i="18"/>
  <c r="AX998" i="18"/>
  <c r="AW998" i="18"/>
  <c r="AV998" i="18"/>
  <c r="AU998" i="18"/>
  <c r="AT998" i="18"/>
  <c r="AS998" i="18"/>
  <c r="AR998" i="18"/>
  <c r="AQ998" i="18"/>
  <c r="AP998" i="18"/>
  <c r="AO998" i="18"/>
  <c r="AN998" i="18"/>
  <c r="AM998" i="18"/>
  <c r="AL998" i="18"/>
  <c r="AK998" i="18"/>
  <c r="AJ998" i="18"/>
  <c r="AI998" i="18"/>
  <c r="AH998" i="18"/>
  <c r="AG998" i="18"/>
  <c r="AF998" i="18"/>
  <c r="AE998" i="18"/>
  <c r="AD998" i="18"/>
  <c r="AC998" i="18"/>
  <c r="AB998" i="18"/>
  <c r="AA998" i="18"/>
  <c r="Z998" i="18"/>
  <c r="Y998" i="18"/>
  <c r="X998" i="18"/>
  <c r="W998" i="18"/>
  <c r="V998" i="18"/>
  <c r="U998" i="18"/>
  <c r="T998" i="18"/>
  <c r="S998" i="18"/>
  <c r="R998" i="18"/>
  <c r="Q998" i="18"/>
  <c r="BI997" i="18"/>
  <c r="BH997" i="18"/>
  <c r="BG997" i="18"/>
  <c r="BF997" i="18"/>
  <c r="BE997" i="18"/>
  <c r="BD997" i="18"/>
  <c r="BC997" i="18"/>
  <c r="BB997" i="18"/>
  <c r="BA997" i="18"/>
  <c r="AZ997" i="18"/>
  <c r="AY997" i="18"/>
  <c r="AX997" i="18"/>
  <c r="AW997" i="18"/>
  <c r="AV997" i="18"/>
  <c r="AU997" i="18"/>
  <c r="AT997" i="18"/>
  <c r="AS997" i="18"/>
  <c r="AR997" i="18"/>
  <c r="AQ997" i="18"/>
  <c r="AP997" i="18"/>
  <c r="AO997" i="18"/>
  <c r="AN997" i="18"/>
  <c r="AM997" i="18"/>
  <c r="AL997" i="18"/>
  <c r="AK997" i="18"/>
  <c r="AJ997" i="18"/>
  <c r="AI997" i="18"/>
  <c r="AH997" i="18"/>
  <c r="AG997" i="18"/>
  <c r="AF997" i="18"/>
  <c r="AE997" i="18"/>
  <c r="AD997" i="18"/>
  <c r="AC997" i="18"/>
  <c r="AB997" i="18"/>
  <c r="AA997" i="18"/>
  <c r="Z997" i="18"/>
  <c r="Y997" i="18"/>
  <c r="X997" i="18"/>
  <c r="W997" i="18"/>
  <c r="V997" i="18"/>
  <c r="U997" i="18"/>
  <c r="T997" i="18"/>
  <c r="S997" i="18"/>
  <c r="R997" i="18"/>
  <c r="Q997" i="18"/>
  <c r="BI996" i="18"/>
  <c r="BH996" i="18"/>
  <c r="BG996" i="18"/>
  <c r="BF996" i="18"/>
  <c r="BE996" i="18"/>
  <c r="BD996" i="18"/>
  <c r="BC996" i="18"/>
  <c r="BB996" i="18"/>
  <c r="BA996" i="18"/>
  <c r="AZ996" i="18"/>
  <c r="AY996" i="18"/>
  <c r="AX996" i="18"/>
  <c r="AW996" i="18"/>
  <c r="AV996" i="18"/>
  <c r="AU996" i="18"/>
  <c r="AT996" i="18"/>
  <c r="AS996" i="18"/>
  <c r="AR996" i="18"/>
  <c r="AQ996" i="18"/>
  <c r="AP996" i="18"/>
  <c r="AO996" i="18"/>
  <c r="AN996" i="18"/>
  <c r="AM996" i="18"/>
  <c r="AL996" i="18"/>
  <c r="AK996" i="18"/>
  <c r="AJ996" i="18"/>
  <c r="AI996" i="18"/>
  <c r="AH996" i="18"/>
  <c r="AG996" i="18"/>
  <c r="AF996" i="18"/>
  <c r="AE996" i="18"/>
  <c r="AD996" i="18"/>
  <c r="AC996" i="18"/>
  <c r="AB996" i="18"/>
  <c r="AA996" i="18"/>
  <c r="Z996" i="18"/>
  <c r="Y996" i="18"/>
  <c r="X996" i="18"/>
  <c r="W996" i="18"/>
  <c r="V996" i="18"/>
  <c r="U996" i="18"/>
  <c r="T996" i="18"/>
  <c r="S996" i="18"/>
  <c r="R996" i="18"/>
  <c r="Q996" i="18"/>
  <c r="BI995" i="18"/>
  <c r="BH995" i="18"/>
  <c r="BG995" i="18"/>
  <c r="BF995" i="18"/>
  <c r="BE995" i="18"/>
  <c r="BD995" i="18"/>
  <c r="BC995" i="18"/>
  <c r="BB995" i="18"/>
  <c r="BA995" i="18"/>
  <c r="AZ995" i="18"/>
  <c r="AY995" i="18"/>
  <c r="AX995" i="18"/>
  <c r="AW995" i="18"/>
  <c r="AV995" i="18"/>
  <c r="AU995" i="18"/>
  <c r="AT995" i="18"/>
  <c r="AS995" i="18"/>
  <c r="AR995" i="18"/>
  <c r="AQ995" i="18"/>
  <c r="AP995" i="18"/>
  <c r="AO995" i="18"/>
  <c r="AN995" i="18"/>
  <c r="AM995" i="18"/>
  <c r="AL995" i="18"/>
  <c r="AK995" i="18"/>
  <c r="AJ995" i="18"/>
  <c r="AI995" i="18"/>
  <c r="AH995" i="18"/>
  <c r="AG995" i="18"/>
  <c r="AF995" i="18"/>
  <c r="AE995" i="18"/>
  <c r="AD995" i="18"/>
  <c r="AC995" i="18"/>
  <c r="AB995" i="18"/>
  <c r="AA995" i="18"/>
  <c r="Z995" i="18"/>
  <c r="Y995" i="18"/>
  <c r="X995" i="18"/>
  <c r="W995" i="18"/>
  <c r="V995" i="18"/>
  <c r="U995" i="18"/>
  <c r="T995" i="18"/>
  <c r="S995" i="18"/>
  <c r="R995" i="18"/>
  <c r="Q995" i="18"/>
  <c r="BI994" i="18"/>
  <c r="BH994" i="18"/>
  <c r="BG994" i="18"/>
  <c r="BF994" i="18"/>
  <c r="BE994" i="18"/>
  <c r="BD994" i="18"/>
  <c r="BC994" i="18"/>
  <c r="BB994" i="18"/>
  <c r="BA994" i="18"/>
  <c r="AZ994" i="18"/>
  <c r="AY994" i="18"/>
  <c r="AX994" i="18"/>
  <c r="AW994" i="18"/>
  <c r="AV994" i="18"/>
  <c r="AU994" i="18"/>
  <c r="AT994" i="18"/>
  <c r="AS994" i="18"/>
  <c r="AR994" i="18"/>
  <c r="AQ994" i="18"/>
  <c r="AP994" i="18"/>
  <c r="AO994" i="18"/>
  <c r="AN994" i="18"/>
  <c r="AM994" i="18"/>
  <c r="AL994" i="18"/>
  <c r="AK994" i="18"/>
  <c r="AJ994" i="18"/>
  <c r="AI994" i="18"/>
  <c r="AH994" i="18"/>
  <c r="AG994" i="18"/>
  <c r="AF994" i="18"/>
  <c r="AE994" i="18"/>
  <c r="AD994" i="18"/>
  <c r="AC994" i="18"/>
  <c r="AB994" i="18"/>
  <c r="AA994" i="18"/>
  <c r="Z994" i="18"/>
  <c r="Y994" i="18"/>
  <c r="X994" i="18"/>
  <c r="W994" i="18"/>
  <c r="V994" i="18"/>
  <c r="U994" i="18"/>
  <c r="T994" i="18"/>
  <c r="S994" i="18"/>
  <c r="R994" i="18"/>
  <c r="Q994" i="18"/>
  <c r="BI993" i="18"/>
  <c r="BH993" i="18"/>
  <c r="BG993" i="18"/>
  <c r="BF993" i="18"/>
  <c r="BE993" i="18"/>
  <c r="BD993" i="18"/>
  <c r="BD990" i="18"/>
  <c r="BD991" i="18"/>
  <c r="BD992" i="18"/>
  <c r="BC993" i="18"/>
  <c r="BC990" i="18"/>
  <c r="BC991" i="18"/>
  <c r="BC992" i="18"/>
  <c r="BB993" i="18"/>
  <c r="BA993" i="18"/>
  <c r="AZ993" i="18"/>
  <c r="AY993" i="18"/>
  <c r="AX993" i="18"/>
  <c r="AW993" i="18"/>
  <c r="AV993" i="18"/>
  <c r="AU993" i="18"/>
  <c r="AT993" i="18"/>
  <c r="AS993" i="18"/>
  <c r="AR993" i="18"/>
  <c r="AR990" i="18"/>
  <c r="AR991" i="18"/>
  <c r="AR992" i="18"/>
  <c r="AQ993" i="18"/>
  <c r="AQ990" i="18"/>
  <c r="AQ991" i="18"/>
  <c r="AQ992" i="18"/>
  <c r="AP993" i="18"/>
  <c r="AO993" i="18"/>
  <c r="AN993" i="18"/>
  <c r="AM993" i="18"/>
  <c r="AL993" i="18"/>
  <c r="AK993" i="18"/>
  <c r="AJ993" i="18"/>
  <c r="AI993" i="18"/>
  <c r="AH993" i="18"/>
  <c r="AG993" i="18"/>
  <c r="AF993" i="18"/>
  <c r="AF990" i="18"/>
  <c r="AF991" i="18"/>
  <c r="AF992" i="18"/>
  <c r="AE993" i="18"/>
  <c r="AE990" i="18"/>
  <c r="AE991" i="18"/>
  <c r="AE992" i="18"/>
  <c r="AD993" i="18"/>
  <c r="AC993" i="18"/>
  <c r="AB993" i="18"/>
  <c r="AA993" i="18"/>
  <c r="Z993" i="18"/>
  <c r="Y993" i="18"/>
  <c r="X993" i="18"/>
  <c r="W993" i="18"/>
  <c r="V993" i="18"/>
  <c r="U993" i="18"/>
  <c r="T993" i="18"/>
  <c r="T990" i="18"/>
  <c r="T991" i="18"/>
  <c r="T992" i="18"/>
  <c r="S993" i="18"/>
  <c r="R993" i="18"/>
  <c r="Q993" i="18"/>
  <c r="BI992" i="18"/>
  <c r="BH992" i="18"/>
  <c r="BG992" i="18"/>
  <c r="BF992" i="18"/>
  <c r="BE992" i="18"/>
  <c r="BB992" i="18"/>
  <c r="BA992" i="18"/>
  <c r="BA990" i="18"/>
  <c r="BA991" i="18"/>
  <c r="AZ992" i="18"/>
  <c r="AZ990" i="18"/>
  <c r="AZ991" i="18"/>
  <c r="AY992" i="18"/>
  <c r="AX992" i="18"/>
  <c r="AW992" i="18"/>
  <c r="AV992" i="18"/>
  <c r="AU992" i="18"/>
  <c r="AT992" i="18"/>
  <c r="AS992" i="18"/>
  <c r="AP992" i="18"/>
  <c r="AO992" i="18"/>
  <c r="AO990" i="18"/>
  <c r="AO991" i="18"/>
  <c r="AN992" i="18"/>
  <c r="AN990" i="18"/>
  <c r="AN991" i="18"/>
  <c r="AM992" i="18"/>
  <c r="AL992" i="18"/>
  <c r="AK992" i="18"/>
  <c r="AJ992" i="18"/>
  <c r="AI992" i="18"/>
  <c r="AH992" i="18"/>
  <c r="AG992" i="18"/>
  <c r="AD992" i="18"/>
  <c r="AC992" i="18"/>
  <c r="AC990" i="18"/>
  <c r="AC991" i="18"/>
  <c r="AB992" i="18"/>
  <c r="AB990" i="18"/>
  <c r="AB991" i="18"/>
  <c r="AA992" i="18"/>
  <c r="Z992" i="18"/>
  <c r="Y992" i="18"/>
  <c r="X992" i="18"/>
  <c r="W992" i="18"/>
  <c r="V992" i="18"/>
  <c r="U992" i="18"/>
  <c r="S992" i="18"/>
  <c r="R992" i="18"/>
  <c r="Q992" i="18"/>
  <c r="Q990" i="18"/>
  <c r="Q991" i="18"/>
  <c r="BI991" i="18"/>
  <c r="BI990" i="18"/>
  <c r="BH991" i="18"/>
  <c r="BG991" i="18"/>
  <c r="BF991" i="18"/>
  <c r="BE991" i="18"/>
  <c r="BB991" i="18"/>
  <c r="AY991" i="18"/>
  <c r="AX991" i="18"/>
  <c r="AW991" i="18"/>
  <c r="AW990" i="18"/>
  <c r="AV991" i="18"/>
  <c r="AU991" i="18"/>
  <c r="AT991" i="18"/>
  <c r="AS991" i="18"/>
  <c r="AP991" i="18"/>
  <c r="AM991" i="18"/>
  <c r="AL991" i="18"/>
  <c r="AL990" i="18"/>
  <c r="AK991" i="18"/>
  <c r="AK990" i="18"/>
  <c r="AJ991" i="18"/>
  <c r="AI991" i="18"/>
  <c r="AH991" i="18"/>
  <c r="AG991" i="18"/>
  <c r="AD991" i="18"/>
  <c r="AA991" i="18"/>
  <c r="Z991" i="18"/>
  <c r="Z990" i="18"/>
  <c r="Y991" i="18"/>
  <c r="Y990" i="18"/>
  <c r="X991" i="18"/>
  <c r="W991" i="18"/>
  <c r="V991" i="18"/>
  <c r="U991" i="18"/>
  <c r="S991" i="18"/>
  <c r="R991" i="18"/>
  <c r="BH990" i="18"/>
  <c r="BG990" i="18"/>
  <c r="BF990" i="18"/>
  <c r="BE990" i="18"/>
  <c r="BB990" i="18"/>
  <c r="AY990" i="18"/>
  <c r="AX990" i="18"/>
  <c r="AV990" i="18"/>
  <c r="AU990" i="18"/>
  <c r="AT990" i="18"/>
  <c r="AS990" i="18"/>
  <c r="AP990" i="18"/>
  <c r="AM990" i="18"/>
  <c r="AJ990" i="18"/>
  <c r="AI990" i="18"/>
  <c r="AH990" i="18"/>
  <c r="AG990" i="18"/>
  <c r="AD990" i="18"/>
  <c r="AA990" i="18"/>
  <c r="X990" i="18"/>
  <c r="W990" i="18"/>
  <c r="V990" i="18"/>
  <c r="U990" i="18"/>
  <c r="S990" i="18"/>
  <c r="R990" i="18"/>
  <c r="BI986" i="18"/>
  <c r="BH986" i="18"/>
  <c r="BG986" i="18"/>
  <c r="BF986" i="18"/>
  <c r="BE986" i="18"/>
  <c r="BD986" i="18"/>
  <c r="BC986" i="18"/>
  <c r="BB986" i="18"/>
  <c r="BA986" i="18"/>
  <c r="AZ986" i="18"/>
  <c r="AY986" i="18"/>
  <c r="AX986" i="18"/>
  <c r="AW986" i="18"/>
  <c r="AV986" i="18"/>
  <c r="AU986" i="18"/>
  <c r="AT986" i="18"/>
  <c r="AS986" i="18"/>
  <c r="AR986" i="18"/>
  <c r="AQ986" i="18"/>
  <c r="AP986" i="18"/>
  <c r="AO986" i="18"/>
  <c r="AN986" i="18"/>
  <c r="AM986" i="18"/>
  <c r="AL986" i="18"/>
  <c r="AK986" i="18"/>
  <c r="AJ986" i="18"/>
  <c r="AI986" i="18"/>
  <c r="AH986" i="18"/>
  <c r="AG986" i="18"/>
  <c r="AF986" i="18"/>
  <c r="AE986" i="18"/>
  <c r="AD986" i="18"/>
  <c r="AC986" i="18"/>
  <c r="AB986" i="18"/>
  <c r="AA986" i="18"/>
  <c r="Z986" i="18"/>
  <c r="Y986" i="18"/>
  <c r="X986" i="18"/>
  <c r="W986" i="18"/>
  <c r="V986" i="18"/>
  <c r="U986" i="18"/>
  <c r="T986" i="18"/>
  <c r="S986" i="18"/>
  <c r="R986" i="18"/>
  <c r="Q986" i="18"/>
  <c r="BI985" i="18"/>
  <c r="BH985" i="18"/>
  <c r="BG985" i="18"/>
  <c r="BF985" i="18"/>
  <c r="BE985" i="18"/>
  <c r="BD985" i="18"/>
  <c r="BC985" i="18"/>
  <c r="BB985" i="18"/>
  <c r="BA985" i="18"/>
  <c r="AZ985" i="18"/>
  <c r="AY985" i="18"/>
  <c r="AX985" i="18"/>
  <c r="AW985" i="18"/>
  <c r="AV985" i="18"/>
  <c r="AU985" i="18"/>
  <c r="AT985" i="18"/>
  <c r="AS985" i="18"/>
  <c r="AR985" i="18"/>
  <c r="AQ985" i="18"/>
  <c r="AP985" i="18"/>
  <c r="AO985" i="18"/>
  <c r="AN985" i="18"/>
  <c r="AM985" i="18"/>
  <c r="AL985" i="18"/>
  <c r="AK985" i="18"/>
  <c r="AJ985" i="18"/>
  <c r="AI985" i="18"/>
  <c r="AH985" i="18"/>
  <c r="AG985" i="18"/>
  <c r="AF985" i="18"/>
  <c r="AE985" i="18"/>
  <c r="AD985" i="18"/>
  <c r="AC985" i="18"/>
  <c r="AB985" i="18"/>
  <c r="AA985" i="18"/>
  <c r="Z985" i="18"/>
  <c r="Y985" i="18"/>
  <c r="X985" i="18"/>
  <c r="W985" i="18"/>
  <c r="V985" i="18"/>
  <c r="U985" i="18"/>
  <c r="T985" i="18"/>
  <c r="S985" i="18"/>
  <c r="R985" i="18"/>
  <c r="Q985" i="18"/>
  <c r="BI984" i="18"/>
  <c r="BH984" i="18"/>
  <c r="BG984" i="18"/>
  <c r="BF984" i="18"/>
  <c r="BE984" i="18"/>
  <c r="BD984" i="18"/>
  <c r="BC984" i="18"/>
  <c r="BB984" i="18"/>
  <c r="BA984" i="18"/>
  <c r="AZ984" i="18"/>
  <c r="AY984" i="18"/>
  <c r="AX984" i="18"/>
  <c r="AW984" i="18"/>
  <c r="AV984" i="18"/>
  <c r="AU984" i="18"/>
  <c r="AT984" i="18"/>
  <c r="AS984" i="18"/>
  <c r="AR984" i="18"/>
  <c r="AQ984" i="18"/>
  <c r="AP984" i="18"/>
  <c r="AO984" i="18"/>
  <c r="AN984" i="18"/>
  <c r="AM984" i="18"/>
  <c r="AL984" i="18"/>
  <c r="AK984" i="18"/>
  <c r="AJ984" i="18"/>
  <c r="AI984" i="18"/>
  <c r="AH984" i="18"/>
  <c r="AG984" i="18"/>
  <c r="AF984" i="18"/>
  <c r="AE984" i="18"/>
  <c r="AD984" i="18"/>
  <c r="AC984" i="18"/>
  <c r="AB984" i="18"/>
  <c r="AA984" i="18"/>
  <c r="Z984" i="18"/>
  <c r="Y984" i="18"/>
  <c r="X984" i="18"/>
  <c r="W984" i="18"/>
  <c r="V984" i="18"/>
  <c r="U984" i="18"/>
  <c r="T984" i="18"/>
  <c r="S984" i="18"/>
  <c r="R984" i="18"/>
  <c r="Q984" i="18"/>
  <c r="BI983" i="18"/>
  <c r="BH983" i="18"/>
  <c r="BG983" i="18"/>
  <c r="BF983" i="18"/>
  <c r="BE983" i="18"/>
  <c r="BD983" i="18"/>
  <c r="BC983" i="18"/>
  <c r="BB983" i="18"/>
  <c r="BA983" i="18"/>
  <c r="AZ983" i="18"/>
  <c r="AY983" i="18"/>
  <c r="AX983" i="18"/>
  <c r="AW983" i="18"/>
  <c r="AV983" i="18"/>
  <c r="AU983" i="18"/>
  <c r="AT983" i="18"/>
  <c r="AS983" i="18"/>
  <c r="AR983" i="18"/>
  <c r="AQ983" i="18"/>
  <c r="AP983" i="18"/>
  <c r="AO983" i="18"/>
  <c r="AN983" i="18"/>
  <c r="AM983" i="18"/>
  <c r="AL983" i="18"/>
  <c r="AK983" i="18"/>
  <c r="AJ983" i="18"/>
  <c r="AI983" i="18"/>
  <c r="AH983" i="18"/>
  <c r="AG983" i="18"/>
  <c r="AF983" i="18"/>
  <c r="AE983" i="18"/>
  <c r="AD983" i="18"/>
  <c r="AC983" i="18"/>
  <c r="AB983" i="18"/>
  <c r="AA983" i="18"/>
  <c r="Z983" i="18"/>
  <c r="Y983" i="18"/>
  <c r="X983" i="18"/>
  <c r="W983" i="18"/>
  <c r="V983" i="18"/>
  <c r="U983" i="18"/>
  <c r="T983" i="18"/>
  <c r="S983" i="18"/>
  <c r="R983" i="18"/>
  <c r="Q983" i="18"/>
  <c r="BI982" i="18"/>
  <c r="BH982" i="18"/>
  <c r="BG982" i="18"/>
  <c r="BF982" i="18"/>
  <c r="BE982" i="18"/>
  <c r="BD982" i="18"/>
  <c r="BC982" i="18"/>
  <c r="BB982" i="18"/>
  <c r="BA982" i="18"/>
  <c r="AZ982" i="18"/>
  <c r="AY982" i="18"/>
  <c r="AX982" i="18"/>
  <c r="AW982" i="18"/>
  <c r="AV982" i="18"/>
  <c r="AU982" i="18"/>
  <c r="AT982" i="18"/>
  <c r="AS982" i="18"/>
  <c r="AR982" i="18"/>
  <c r="AQ982" i="18"/>
  <c r="AP982" i="18"/>
  <c r="AO982" i="18"/>
  <c r="AN982" i="18"/>
  <c r="AM982" i="18"/>
  <c r="AL982" i="18"/>
  <c r="AK982" i="18"/>
  <c r="AJ982" i="18"/>
  <c r="AI982" i="18"/>
  <c r="AH982" i="18"/>
  <c r="AG982" i="18"/>
  <c r="AF982" i="18"/>
  <c r="AE982" i="18"/>
  <c r="AD982" i="18"/>
  <c r="AC982" i="18"/>
  <c r="AB982" i="18"/>
  <c r="AA982" i="18"/>
  <c r="Z982" i="18"/>
  <c r="Y982" i="18"/>
  <c r="X982" i="18"/>
  <c r="W982" i="18"/>
  <c r="V982" i="18"/>
  <c r="U982" i="18"/>
  <c r="T982" i="18"/>
  <c r="S982" i="18"/>
  <c r="R982" i="18"/>
  <c r="Q982" i="18"/>
  <c r="BI981" i="18"/>
  <c r="BH981" i="18"/>
  <c r="BG981" i="18"/>
  <c r="BF981" i="18"/>
  <c r="BE981" i="18"/>
  <c r="BD981" i="18"/>
  <c r="BC981" i="18"/>
  <c r="BB981" i="18"/>
  <c r="BA981" i="18"/>
  <c r="AZ981" i="18"/>
  <c r="AY981" i="18"/>
  <c r="AX981" i="18"/>
  <c r="AW981" i="18"/>
  <c r="AV981" i="18"/>
  <c r="AU981" i="18"/>
  <c r="AT981" i="18"/>
  <c r="AS981" i="18"/>
  <c r="AR981" i="18"/>
  <c r="AQ981" i="18"/>
  <c r="AP981" i="18"/>
  <c r="AO981" i="18"/>
  <c r="AN981" i="18"/>
  <c r="AM981" i="18"/>
  <c r="AL981" i="18"/>
  <c r="AK981" i="18"/>
  <c r="AJ981" i="18"/>
  <c r="AI981" i="18"/>
  <c r="AH981" i="18"/>
  <c r="AG981" i="18"/>
  <c r="AF981" i="18"/>
  <c r="AE981" i="18"/>
  <c r="AD981" i="18"/>
  <c r="AC981" i="18"/>
  <c r="AB981" i="18"/>
  <c r="AA981" i="18"/>
  <c r="Z981" i="18"/>
  <c r="Y981" i="18"/>
  <c r="X981" i="18"/>
  <c r="W981" i="18"/>
  <c r="V981" i="18"/>
  <c r="U981" i="18"/>
  <c r="T981" i="18"/>
  <c r="S981" i="18"/>
  <c r="R981" i="18"/>
  <c r="Q981" i="18"/>
  <c r="BI980" i="18"/>
  <c r="BI977" i="18"/>
  <c r="BI978" i="18"/>
  <c r="BI979" i="18"/>
  <c r="BH980" i="18"/>
  <c r="BG980" i="18"/>
  <c r="BF980" i="18"/>
  <c r="BE980" i="18"/>
  <c r="BD980" i="18"/>
  <c r="BC980" i="18"/>
  <c r="BB980" i="18"/>
  <c r="BA980" i="18"/>
  <c r="AZ980" i="18"/>
  <c r="AY980" i="18"/>
  <c r="AX980" i="18"/>
  <c r="AX977" i="18"/>
  <c r="AX978" i="18"/>
  <c r="AX979" i="18"/>
  <c r="AW980" i="18"/>
  <c r="AW977" i="18"/>
  <c r="AW978" i="18"/>
  <c r="AW979" i="18"/>
  <c r="AV980" i="18"/>
  <c r="AU980" i="18"/>
  <c r="AT980" i="18"/>
  <c r="AS980" i="18"/>
  <c r="AR980" i="18"/>
  <c r="AQ980" i="18"/>
  <c r="AP980" i="18"/>
  <c r="AO980" i="18"/>
  <c r="AN980" i="18"/>
  <c r="AM980" i="18"/>
  <c r="AL980" i="18"/>
  <c r="AL977" i="18"/>
  <c r="AL978" i="18"/>
  <c r="AL979" i="18"/>
  <c r="AK980" i="18"/>
  <c r="AK977" i="18"/>
  <c r="AK978" i="18"/>
  <c r="AK979" i="18"/>
  <c r="AJ980" i="18"/>
  <c r="AI980" i="18"/>
  <c r="AH980" i="18"/>
  <c r="AG980" i="18"/>
  <c r="AF980" i="18"/>
  <c r="AE980" i="18"/>
  <c r="AD980" i="18"/>
  <c r="AC980" i="18"/>
  <c r="AB980" i="18"/>
  <c r="AA980" i="18"/>
  <c r="Z980" i="18"/>
  <c r="Z977" i="18"/>
  <c r="Z978" i="18"/>
  <c r="Z979" i="18"/>
  <c r="Y980" i="18"/>
  <c r="Y977" i="18"/>
  <c r="Y978" i="18"/>
  <c r="Y979" i="18"/>
  <c r="X980" i="18"/>
  <c r="W980" i="18"/>
  <c r="V980" i="18"/>
  <c r="U980" i="18"/>
  <c r="T980" i="18"/>
  <c r="S980" i="18"/>
  <c r="R980" i="18"/>
  <c r="Q980" i="18"/>
  <c r="BH979" i="18"/>
  <c r="BG979" i="18"/>
  <c r="BG977" i="18"/>
  <c r="BG978" i="18"/>
  <c r="BF979" i="18"/>
  <c r="BF977" i="18"/>
  <c r="BF978" i="18"/>
  <c r="BE979" i="18"/>
  <c r="BD979" i="18"/>
  <c r="BC979" i="18"/>
  <c r="BB979" i="18"/>
  <c r="BA979" i="18"/>
  <c r="AZ979" i="18"/>
  <c r="AY979" i="18"/>
  <c r="AV979" i="18"/>
  <c r="AU979" i="18"/>
  <c r="AU977" i="18"/>
  <c r="AU978" i="18"/>
  <c r="AT979" i="18"/>
  <c r="AT977" i="18"/>
  <c r="AT978" i="18"/>
  <c r="AS979" i="18"/>
  <c r="AR979" i="18"/>
  <c r="AQ979" i="18"/>
  <c r="AP979" i="18"/>
  <c r="AO979" i="18"/>
  <c r="AN979" i="18"/>
  <c r="AM979" i="18"/>
  <c r="AJ979" i="18"/>
  <c r="AI979" i="18"/>
  <c r="AI977" i="18"/>
  <c r="AI978" i="18"/>
  <c r="AH979" i="18"/>
  <c r="AH977" i="18"/>
  <c r="AH978" i="18"/>
  <c r="AG979" i="18"/>
  <c r="AF979" i="18"/>
  <c r="AE979" i="18"/>
  <c r="AD979" i="18"/>
  <c r="AC979" i="18"/>
  <c r="AB979" i="18"/>
  <c r="AA979" i="18"/>
  <c r="X979" i="18"/>
  <c r="W979" i="18"/>
  <c r="W977" i="18"/>
  <c r="W978" i="18"/>
  <c r="V979" i="18"/>
  <c r="V977" i="18"/>
  <c r="V978" i="18"/>
  <c r="U979" i="18"/>
  <c r="T979" i="18"/>
  <c r="S979" i="18"/>
  <c r="R979" i="18"/>
  <c r="Q979" i="18"/>
  <c r="BH978" i="18"/>
  <c r="BE978" i="18"/>
  <c r="BD978" i="18"/>
  <c r="BD977" i="18"/>
  <c r="BC978" i="18"/>
  <c r="BC977" i="18"/>
  <c r="BB978" i="18"/>
  <c r="BA978" i="18"/>
  <c r="AZ978" i="18"/>
  <c r="AY978" i="18"/>
  <c r="AV978" i="18"/>
  <c r="AS978" i="18"/>
  <c r="AR978" i="18"/>
  <c r="AR977" i="18"/>
  <c r="AQ978" i="18"/>
  <c r="AQ977" i="18"/>
  <c r="AP978" i="18"/>
  <c r="AO978" i="18"/>
  <c r="AN978" i="18"/>
  <c r="AM978" i="18"/>
  <c r="AJ978" i="18"/>
  <c r="AG978" i="18"/>
  <c r="AF978" i="18"/>
  <c r="AF977" i="18"/>
  <c r="AE978" i="18"/>
  <c r="AE977" i="18"/>
  <c r="AD978" i="18"/>
  <c r="AC978" i="18"/>
  <c r="AB978" i="18"/>
  <c r="AA978" i="18"/>
  <c r="X978" i="18"/>
  <c r="U978" i="18"/>
  <c r="T978" i="18"/>
  <c r="T977" i="18"/>
  <c r="S978" i="18"/>
  <c r="R978" i="18"/>
  <c r="Q978" i="18"/>
  <c r="BH977" i="18"/>
  <c r="BE977" i="18"/>
  <c r="BB977" i="18"/>
  <c r="BA977" i="18"/>
  <c r="AZ977" i="18"/>
  <c r="AY977" i="18"/>
  <c r="AV977" i="18"/>
  <c r="AS977" i="18"/>
  <c r="AP977" i="18"/>
  <c r="AO977" i="18"/>
  <c r="AN977" i="18"/>
  <c r="AM977" i="18"/>
  <c r="AJ977" i="18"/>
  <c r="AG977" i="18"/>
  <c r="AD977" i="18"/>
  <c r="AC977" i="18"/>
  <c r="AB977" i="18"/>
  <c r="AA977" i="18"/>
  <c r="X977" i="18"/>
  <c r="U977" i="18"/>
  <c r="S977" i="18"/>
  <c r="R977" i="18"/>
  <c r="Q977" i="18"/>
  <c r="BI973" i="18"/>
  <c r="BH973" i="18"/>
  <c r="BG973" i="18"/>
  <c r="BF973" i="18"/>
  <c r="BE973" i="18"/>
  <c r="BD973" i="18"/>
  <c r="BC973" i="18"/>
  <c r="BB973" i="18"/>
  <c r="BA973" i="18"/>
  <c r="AZ973" i="18"/>
  <c r="AY973" i="18"/>
  <c r="AX973" i="18"/>
  <c r="AW973" i="18"/>
  <c r="AV973" i="18"/>
  <c r="AU973" i="18"/>
  <c r="AT973" i="18"/>
  <c r="AS973" i="18"/>
  <c r="AR973" i="18"/>
  <c r="AQ973" i="18"/>
  <c r="AP973" i="18"/>
  <c r="AO973" i="18"/>
  <c r="AN973" i="18"/>
  <c r="AM973" i="18"/>
  <c r="AL973" i="18"/>
  <c r="AK973" i="18"/>
  <c r="AJ973" i="18"/>
  <c r="AI973" i="18"/>
  <c r="AH973" i="18"/>
  <c r="AG973" i="18"/>
  <c r="AF973" i="18"/>
  <c r="AE973" i="18"/>
  <c r="AD973" i="18"/>
  <c r="AC973" i="18"/>
  <c r="AB973" i="18"/>
  <c r="AA973" i="18"/>
  <c r="Z973" i="18"/>
  <c r="Y973" i="18"/>
  <c r="X973" i="18"/>
  <c r="W973" i="18"/>
  <c r="V973" i="18"/>
  <c r="U973" i="18"/>
  <c r="T973" i="18"/>
  <c r="S973" i="18"/>
  <c r="R973" i="18"/>
  <c r="Q973" i="18"/>
  <c r="BI972" i="18"/>
  <c r="BH972" i="18"/>
  <c r="BG972" i="18"/>
  <c r="BF972" i="18"/>
  <c r="BE972" i="18"/>
  <c r="BD972" i="18"/>
  <c r="BC972" i="18"/>
  <c r="BB972" i="18"/>
  <c r="BA972" i="18"/>
  <c r="AZ972" i="18"/>
  <c r="AY972" i="18"/>
  <c r="AX972" i="18"/>
  <c r="AW972" i="18"/>
  <c r="AV972" i="18"/>
  <c r="AU972" i="18"/>
  <c r="AT972" i="18"/>
  <c r="AS972" i="18"/>
  <c r="AR972" i="18"/>
  <c r="AQ972" i="18"/>
  <c r="AP972" i="18"/>
  <c r="AO972" i="18"/>
  <c r="AN972" i="18"/>
  <c r="AM972" i="18"/>
  <c r="AL972" i="18"/>
  <c r="AK972" i="18"/>
  <c r="AJ972" i="18"/>
  <c r="AI972" i="18"/>
  <c r="AH972" i="18"/>
  <c r="AG972" i="18"/>
  <c r="AF972" i="18"/>
  <c r="AE972" i="18"/>
  <c r="AD972" i="18"/>
  <c r="AC972" i="18"/>
  <c r="AB972" i="18"/>
  <c r="AA972" i="18"/>
  <c r="Z972" i="18"/>
  <c r="Y972" i="18"/>
  <c r="X972" i="18"/>
  <c r="W972" i="18"/>
  <c r="V972" i="18"/>
  <c r="U972" i="18"/>
  <c r="T972" i="18"/>
  <c r="S972" i="18"/>
  <c r="R972" i="18"/>
  <c r="Q972" i="18"/>
  <c r="BI971" i="18"/>
  <c r="BH971" i="18"/>
  <c r="BG971" i="18"/>
  <c r="BF971" i="18"/>
  <c r="BE971" i="18"/>
  <c r="BD971" i="18"/>
  <c r="BC971" i="18"/>
  <c r="BB971" i="18"/>
  <c r="BA971" i="18"/>
  <c r="AZ971" i="18"/>
  <c r="AY971" i="18"/>
  <c r="AX971" i="18"/>
  <c r="AW971" i="18"/>
  <c r="AV971" i="18"/>
  <c r="AU971" i="18"/>
  <c r="AT971" i="18"/>
  <c r="AS971" i="18"/>
  <c r="AR971" i="18"/>
  <c r="AQ971" i="18"/>
  <c r="AP971" i="18"/>
  <c r="AO971" i="18"/>
  <c r="AN971" i="18"/>
  <c r="AM971" i="18"/>
  <c r="AL971" i="18"/>
  <c r="AK971" i="18"/>
  <c r="AJ971" i="18"/>
  <c r="AI971" i="18"/>
  <c r="AH971" i="18"/>
  <c r="AG971" i="18"/>
  <c r="AF971" i="18"/>
  <c r="AE971" i="18"/>
  <c r="AD971" i="18"/>
  <c r="AC971" i="18"/>
  <c r="AB971" i="18"/>
  <c r="AA971" i="18"/>
  <c r="Z971" i="18"/>
  <c r="Y971" i="18"/>
  <c r="X971" i="18"/>
  <c r="W971" i="18"/>
  <c r="V971" i="18"/>
  <c r="U971" i="18"/>
  <c r="T971" i="18"/>
  <c r="S971" i="18"/>
  <c r="R971" i="18"/>
  <c r="Q971" i="18"/>
  <c r="BI970" i="18"/>
  <c r="BH970" i="18"/>
  <c r="BG970" i="18"/>
  <c r="BF970" i="18"/>
  <c r="BE970" i="18"/>
  <c r="BD970" i="18"/>
  <c r="BC970" i="18"/>
  <c r="BB970" i="18"/>
  <c r="BA970" i="18"/>
  <c r="AZ970" i="18"/>
  <c r="AY970" i="18"/>
  <c r="AX970" i="18"/>
  <c r="AW970" i="18"/>
  <c r="AV970" i="18"/>
  <c r="AU970" i="18"/>
  <c r="AT970" i="18"/>
  <c r="AS970" i="18"/>
  <c r="AR970" i="18"/>
  <c r="AQ970" i="18"/>
  <c r="AP970" i="18"/>
  <c r="AO970" i="18"/>
  <c r="AN970" i="18"/>
  <c r="AM970" i="18"/>
  <c r="AL970" i="18"/>
  <c r="AK970" i="18"/>
  <c r="AJ970" i="18"/>
  <c r="AI970" i="18"/>
  <c r="AH970" i="18"/>
  <c r="AG970" i="18"/>
  <c r="AF970" i="18"/>
  <c r="AE970" i="18"/>
  <c r="AD970" i="18"/>
  <c r="AC970" i="18"/>
  <c r="AB970" i="18"/>
  <c r="AA970" i="18"/>
  <c r="Z970" i="18"/>
  <c r="Y970" i="18"/>
  <c r="X970" i="18"/>
  <c r="W970" i="18"/>
  <c r="V970" i="18"/>
  <c r="U970" i="18"/>
  <c r="T970" i="18"/>
  <c r="S970" i="18"/>
  <c r="R970" i="18"/>
  <c r="Q970" i="18"/>
  <c r="BI969" i="18"/>
  <c r="BH969" i="18"/>
  <c r="BG969" i="18"/>
  <c r="BF969" i="18"/>
  <c r="BE969" i="18"/>
  <c r="BD969" i="18"/>
  <c r="BC969" i="18"/>
  <c r="BB969" i="18"/>
  <c r="BA969" i="18"/>
  <c r="AZ969" i="18"/>
  <c r="AY969" i="18"/>
  <c r="AX969" i="18"/>
  <c r="AW969" i="18"/>
  <c r="AV969" i="18"/>
  <c r="AU969" i="18"/>
  <c r="AT969" i="18"/>
  <c r="AS969" i="18"/>
  <c r="AR969" i="18"/>
  <c r="AQ969" i="18"/>
  <c r="AP969" i="18"/>
  <c r="AO969" i="18"/>
  <c r="AN969" i="18"/>
  <c r="AM969" i="18"/>
  <c r="AL969" i="18"/>
  <c r="AK969" i="18"/>
  <c r="AJ969" i="18"/>
  <c r="AI969" i="18"/>
  <c r="AH969" i="18"/>
  <c r="AG969" i="18"/>
  <c r="AF969" i="18"/>
  <c r="AE969" i="18"/>
  <c r="AD969" i="18"/>
  <c r="AC969" i="18"/>
  <c r="AB969" i="18"/>
  <c r="AA969" i="18"/>
  <c r="Z969" i="18"/>
  <c r="Y969" i="18"/>
  <c r="X969" i="18"/>
  <c r="W969" i="18"/>
  <c r="V969" i="18"/>
  <c r="U969" i="18"/>
  <c r="T969" i="18"/>
  <c r="S969" i="18"/>
  <c r="R969" i="18"/>
  <c r="Q969" i="18"/>
  <c r="BI968" i="18"/>
  <c r="BH968" i="18"/>
  <c r="BG968" i="18"/>
  <c r="BF968" i="18"/>
  <c r="BE968" i="18"/>
  <c r="BD968" i="18"/>
  <c r="BC968" i="18"/>
  <c r="BB968" i="18"/>
  <c r="BA968" i="18"/>
  <c r="AZ968" i="18"/>
  <c r="AY968" i="18"/>
  <c r="AX968" i="18"/>
  <c r="AW968" i="18"/>
  <c r="AV968" i="18"/>
  <c r="AU968" i="18"/>
  <c r="AT968" i="18"/>
  <c r="AS968" i="18"/>
  <c r="AR968" i="18"/>
  <c r="AQ968" i="18"/>
  <c r="AP968" i="18"/>
  <c r="AO968" i="18"/>
  <c r="AN968" i="18"/>
  <c r="AM968" i="18"/>
  <c r="AL968" i="18"/>
  <c r="AK968" i="18"/>
  <c r="AJ968" i="18"/>
  <c r="AI968" i="18"/>
  <c r="AH968" i="18"/>
  <c r="AG968" i="18"/>
  <c r="AF968" i="18"/>
  <c r="AE968" i="18"/>
  <c r="AD968" i="18"/>
  <c r="AC968" i="18"/>
  <c r="AB968" i="18"/>
  <c r="AA968" i="18"/>
  <c r="Z968" i="18"/>
  <c r="Y968" i="18"/>
  <c r="X968" i="18"/>
  <c r="W968" i="18"/>
  <c r="V968" i="18"/>
  <c r="U968" i="18"/>
  <c r="T968" i="18"/>
  <c r="S968" i="18"/>
  <c r="R968" i="18"/>
  <c r="Q968" i="18"/>
  <c r="BI967" i="18"/>
  <c r="BH967" i="18"/>
  <c r="BG967" i="18"/>
  <c r="BF967" i="18"/>
  <c r="BE967" i="18"/>
  <c r="BD967" i="18"/>
  <c r="BD964" i="18"/>
  <c r="BD965" i="18"/>
  <c r="BD966" i="18"/>
  <c r="BC967" i="18"/>
  <c r="BC964" i="18"/>
  <c r="BC965" i="18"/>
  <c r="BC966" i="18"/>
  <c r="BB967" i="18"/>
  <c r="BA967" i="18"/>
  <c r="AZ967" i="18"/>
  <c r="AY967" i="18"/>
  <c r="AX967" i="18"/>
  <c r="AW967" i="18"/>
  <c r="AV967" i="18"/>
  <c r="AU967" i="18"/>
  <c r="AT967" i="18"/>
  <c r="AS967" i="18"/>
  <c r="AR967" i="18"/>
  <c r="AR964" i="18"/>
  <c r="AR965" i="18"/>
  <c r="AR966" i="18"/>
  <c r="AQ967" i="18"/>
  <c r="AQ964" i="18"/>
  <c r="AQ965" i="18"/>
  <c r="AQ966" i="18"/>
  <c r="AP967" i="18"/>
  <c r="AO967" i="18"/>
  <c r="AN967" i="18"/>
  <c r="AM967" i="18"/>
  <c r="AL967" i="18"/>
  <c r="AK967" i="18"/>
  <c r="AJ967" i="18"/>
  <c r="AI967" i="18"/>
  <c r="AH967" i="18"/>
  <c r="AG967" i="18"/>
  <c r="AF967" i="18"/>
  <c r="AF964" i="18"/>
  <c r="AF965" i="18"/>
  <c r="AF966" i="18"/>
  <c r="AE967" i="18"/>
  <c r="AE964" i="18"/>
  <c r="AE965" i="18"/>
  <c r="AE966" i="18"/>
  <c r="AD967" i="18"/>
  <c r="AC967" i="18"/>
  <c r="AB967" i="18"/>
  <c r="AA967" i="18"/>
  <c r="Z967" i="18"/>
  <c r="Y967" i="18"/>
  <c r="X967" i="18"/>
  <c r="W967" i="18"/>
  <c r="V967" i="18"/>
  <c r="U967" i="18"/>
  <c r="T967" i="18"/>
  <c r="T964" i="18"/>
  <c r="T965" i="18"/>
  <c r="T966" i="18"/>
  <c r="S967" i="18"/>
  <c r="R967" i="18"/>
  <c r="Q967" i="18"/>
  <c r="BI966" i="18"/>
  <c r="BH966" i="18"/>
  <c r="BG966" i="18"/>
  <c r="BF966" i="18"/>
  <c r="BE966" i="18"/>
  <c r="BB966" i="18"/>
  <c r="BA966" i="18"/>
  <c r="BA964" i="18"/>
  <c r="BA965" i="18"/>
  <c r="AZ966" i="18"/>
  <c r="AZ964" i="18"/>
  <c r="AZ965" i="18"/>
  <c r="AY966" i="18"/>
  <c r="AX966" i="18"/>
  <c r="AW966" i="18"/>
  <c r="AV966" i="18"/>
  <c r="AU966" i="18"/>
  <c r="AT966" i="18"/>
  <c r="AS966" i="18"/>
  <c r="AP966" i="18"/>
  <c r="AO966" i="18"/>
  <c r="AO964" i="18"/>
  <c r="AO965" i="18"/>
  <c r="AN966" i="18"/>
  <c r="AN964" i="18"/>
  <c r="AN965" i="18"/>
  <c r="AM966" i="18"/>
  <c r="AL966" i="18"/>
  <c r="AK966" i="18"/>
  <c r="AJ966" i="18"/>
  <c r="AI966" i="18"/>
  <c r="AH966" i="18"/>
  <c r="AG966" i="18"/>
  <c r="AD966" i="18"/>
  <c r="AC966" i="18"/>
  <c r="AC964" i="18"/>
  <c r="AC965" i="18"/>
  <c r="AB966" i="18"/>
  <c r="AB964" i="18"/>
  <c r="AB965" i="18"/>
  <c r="AA966" i="18"/>
  <c r="Z966" i="18"/>
  <c r="Y966" i="18"/>
  <c r="X966" i="18"/>
  <c r="W966" i="18"/>
  <c r="V966" i="18"/>
  <c r="U966" i="18"/>
  <c r="S966" i="18"/>
  <c r="R966" i="18"/>
  <c r="Q966" i="18"/>
  <c r="BI965" i="18"/>
  <c r="BI964" i="18"/>
  <c r="BH965" i="18"/>
  <c r="BG965" i="18"/>
  <c r="BF965" i="18"/>
  <c r="BE965" i="18"/>
  <c r="BB965" i="18"/>
  <c r="AY965" i="18"/>
  <c r="AX965" i="18"/>
  <c r="AX964" i="18"/>
  <c r="AW965" i="18"/>
  <c r="AW964" i="18"/>
  <c r="AV965" i="18"/>
  <c r="AU965" i="18"/>
  <c r="AT965" i="18"/>
  <c r="AS965" i="18"/>
  <c r="AP965" i="18"/>
  <c r="AM965" i="18"/>
  <c r="AL965" i="18"/>
  <c r="AL964" i="18"/>
  <c r="AK965" i="18"/>
  <c r="AK964" i="18"/>
  <c r="AJ965" i="18"/>
  <c r="AI965" i="18"/>
  <c r="AH965" i="18"/>
  <c r="AG965" i="18"/>
  <c r="AD965" i="18"/>
  <c r="AA965" i="18"/>
  <c r="Z965" i="18"/>
  <c r="Z964" i="18"/>
  <c r="Y965" i="18"/>
  <c r="Y964" i="18"/>
  <c r="X965" i="18"/>
  <c r="W965" i="18"/>
  <c r="V965" i="18"/>
  <c r="U965" i="18"/>
  <c r="S965" i="18"/>
  <c r="R965" i="18"/>
  <c r="Q965" i="18"/>
  <c r="BH964" i="18"/>
  <c r="BG964" i="18"/>
  <c r="BF964" i="18"/>
  <c r="BE964" i="18"/>
  <c r="BB964" i="18"/>
  <c r="AY964" i="18"/>
  <c r="AV964" i="18"/>
  <c r="AU964" i="18"/>
  <c r="AT964" i="18"/>
  <c r="AS964" i="18"/>
  <c r="AP964" i="18"/>
  <c r="AM964" i="18"/>
  <c r="AJ964" i="18"/>
  <c r="AI964" i="18"/>
  <c r="AH964" i="18"/>
  <c r="AG964" i="18"/>
  <c r="AD964" i="18"/>
  <c r="AA964" i="18"/>
  <c r="X964" i="18"/>
  <c r="W964" i="18"/>
  <c r="V964" i="18"/>
  <c r="U964" i="18"/>
  <c r="S964" i="18"/>
  <c r="R964" i="18"/>
  <c r="Q964" i="18"/>
  <c r="BI960" i="18"/>
  <c r="BH960" i="18"/>
  <c r="BG960" i="18"/>
  <c r="BF960" i="18"/>
  <c r="BE960" i="18"/>
  <c r="BD960" i="18"/>
  <c r="BC960" i="18"/>
  <c r="BB960" i="18"/>
  <c r="BA960" i="18"/>
  <c r="AZ960" i="18"/>
  <c r="AY960" i="18"/>
  <c r="AX960" i="18"/>
  <c r="AW960" i="18"/>
  <c r="AV960" i="18"/>
  <c r="AU960" i="18"/>
  <c r="AT960" i="18"/>
  <c r="AS960" i="18"/>
  <c r="AR960" i="18"/>
  <c r="AQ960" i="18"/>
  <c r="AP960" i="18"/>
  <c r="AO960" i="18"/>
  <c r="AN960" i="18"/>
  <c r="AM960" i="18"/>
  <c r="AL960" i="18"/>
  <c r="AK960" i="18"/>
  <c r="AJ960" i="18"/>
  <c r="AI960" i="18"/>
  <c r="AH960" i="18"/>
  <c r="AG960" i="18"/>
  <c r="AF960" i="18"/>
  <c r="AE960" i="18"/>
  <c r="AD960" i="18"/>
  <c r="AC960" i="18"/>
  <c r="AB960" i="18"/>
  <c r="AA960" i="18"/>
  <c r="Z960" i="18"/>
  <c r="Y960" i="18"/>
  <c r="X960" i="18"/>
  <c r="W960" i="18"/>
  <c r="V960" i="18"/>
  <c r="U960" i="18"/>
  <c r="T960" i="18"/>
  <c r="S960" i="18"/>
  <c r="R960" i="18"/>
  <c r="Q960" i="18"/>
  <c r="BI959" i="18"/>
  <c r="BH959" i="18"/>
  <c r="BG959" i="18"/>
  <c r="BF959" i="18"/>
  <c r="BE959" i="18"/>
  <c r="BD959" i="18"/>
  <c r="BC959" i="18"/>
  <c r="BB959" i="18"/>
  <c r="BA959" i="18"/>
  <c r="AZ959" i="18"/>
  <c r="AY959" i="18"/>
  <c r="AX959" i="18"/>
  <c r="AW959" i="18"/>
  <c r="AV959" i="18"/>
  <c r="AU959" i="18"/>
  <c r="AT959" i="18"/>
  <c r="AS959" i="18"/>
  <c r="AR959" i="18"/>
  <c r="AQ959" i="18"/>
  <c r="AP959" i="18"/>
  <c r="AO959" i="18"/>
  <c r="AN959" i="18"/>
  <c r="AM959" i="18"/>
  <c r="AL959" i="18"/>
  <c r="AK959" i="18"/>
  <c r="AJ959" i="18"/>
  <c r="AI959" i="18"/>
  <c r="AH959" i="18"/>
  <c r="AG959" i="18"/>
  <c r="AF959" i="18"/>
  <c r="AE959" i="18"/>
  <c r="AD959" i="18"/>
  <c r="AC959" i="18"/>
  <c r="AB959" i="18"/>
  <c r="AA959" i="18"/>
  <c r="Z959" i="18"/>
  <c r="Y959" i="18"/>
  <c r="X959" i="18"/>
  <c r="W959" i="18"/>
  <c r="V959" i="18"/>
  <c r="U959" i="18"/>
  <c r="T959" i="18"/>
  <c r="S959" i="18"/>
  <c r="R959" i="18"/>
  <c r="Q959" i="18"/>
  <c r="BI958" i="18"/>
  <c r="BH958" i="18"/>
  <c r="BG958" i="18"/>
  <c r="BF958" i="18"/>
  <c r="BE958" i="18"/>
  <c r="BD958" i="18"/>
  <c r="BC958" i="18"/>
  <c r="BB958" i="18"/>
  <c r="BA958" i="18"/>
  <c r="AZ958" i="18"/>
  <c r="AY958" i="18"/>
  <c r="AX958" i="18"/>
  <c r="AW958" i="18"/>
  <c r="AV958" i="18"/>
  <c r="AU958" i="18"/>
  <c r="AT958" i="18"/>
  <c r="AS958" i="18"/>
  <c r="AR958" i="18"/>
  <c r="AQ958" i="18"/>
  <c r="AP958" i="18"/>
  <c r="AO958" i="18"/>
  <c r="AN958" i="18"/>
  <c r="AM958" i="18"/>
  <c r="AL958" i="18"/>
  <c r="AK958" i="18"/>
  <c r="AJ958" i="18"/>
  <c r="AI958" i="18"/>
  <c r="AH958" i="18"/>
  <c r="AG958" i="18"/>
  <c r="AF958" i="18"/>
  <c r="AE958" i="18"/>
  <c r="AD958" i="18"/>
  <c r="AC958" i="18"/>
  <c r="AB958" i="18"/>
  <c r="AA958" i="18"/>
  <c r="Z958" i="18"/>
  <c r="Y958" i="18"/>
  <c r="X958" i="18"/>
  <c r="W958" i="18"/>
  <c r="V958" i="18"/>
  <c r="U958" i="18"/>
  <c r="T958" i="18"/>
  <c r="S958" i="18"/>
  <c r="R958" i="18"/>
  <c r="Q958" i="18"/>
  <c r="BI957" i="18"/>
  <c r="BH957" i="18"/>
  <c r="BG957" i="18"/>
  <c r="BF957" i="18"/>
  <c r="BE957" i="18"/>
  <c r="BD957" i="18"/>
  <c r="BC957" i="18"/>
  <c r="BB957" i="18"/>
  <c r="BA957" i="18"/>
  <c r="AZ957" i="18"/>
  <c r="AY957" i="18"/>
  <c r="AX957" i="18"/>
  <c r="AW957" i="18"/>
  <c r="AV957" i="18"/>
  <c r="AU957" i="18"/>
  <c r="AT957" i="18"/>
  <c r="AS957" i="18"/>
  <c r="AR957" i="18"/>
  <c r="AQ957" i="18"/>
  <c r="AP957" i="18"/>
  <c r="AO957" i="18"/>
  <c r="AN957" i="18"/>
  <c r="AM957" i="18"/>
  <c r="AL957" i="18"/>
  <c r="AK957" i="18"/>
  <c r="AJ957" i="18"/>
  <c r="AI957" i="18"/>
  <c r="AH957" i="18"/>
  <c r="AG957" i="18"/>
  <c r="AF957" i="18"/>
  <c r="AE957" i="18"/>
  <c r="AD957" i="18"/>
  <c r="AC957" i="18"/>
  <c r="AB957" i="18"/>
  <c r="AA957" i="18"/>
  <c r="Z957" i="18"/>
  <c r="Y957" i="18"/>
  <c r="X957" i="18"/>
  <c r="W957" i="18"/>
  <c r="V957" i="18"/>
  <c r="U957" i="18"/>
  <c r="T957" i="18"/>
  <c r="S957" i="18"/>
  <c r="R957" i="18"/>
  <c r="Q957" i="18"/>
  <c r="BI956" i="18"/>
  <c r="BH956" i="18"/>
  <c r="BG956" i="18"/>
  <c r="BF956" i="18"/>
  <c r="BE956" i="18"/>
  <c r="BD956" i="18"/>
  <c r="BC956" i="18"/>
  <c r="BB956" i="18"/>
  <c r="BA956" i="18"/>
  <c r="AZ956" i="18"/>
  <c r="AY956" i="18"/>
  <c r="AX956" i="18"/>
  <c r="AW956" i="18"/>
  <c r="AV956" i="18"/>
  <c r="AU956" i="18"/>
  <c r="AT956" i="18"/>
  <c r="AS956" i="18"/>
  <c r="AR956" i="18"/>
  <c r="AQ956" i="18"/>
  <c r="AP956" i="18"/>
  <c r="AO956" i="18"/>
  <c r="AN956" i="18"/>
  <c r="AM956" i="18"/>
  <c r="AL956" i="18"/>
  <c r="AK956" i="18"/>
  <c r="AJ956" i="18"/>
  <c r="AI956" i="18"/>
  <c r="AH956" i="18"/>
  <c r="AG956" i="18"/>
  <c r="AF956" i="18"/>
  <c r="AE956" i="18"/>
  <c r="AD956" i="18"/>
  <c r="AC956" i="18"/>
  <c r="AB956" i="18"/>
  <c r="AA956" i="18"/>
  <c r="Z956" i="18"/>
  <c r="Y956" i="18"/>
  <c r="X956" i="18"/>
  <c r="W956" i="18"/>
  <c r="V956" i="18"/>
  <c r="U956" i="18"/>
  <c r="T956" i="18"/>
  <c r="S956" i="18"/>
  <c r="R956" i="18"/>
  <c r="Q956" i="18"/>
  <c r="BI955" i="18"/>
  <c r="BH955" i="18"/>
  <c r="BG955" i="18"/>
  <c r="BF955" i="18"/>
  <c r="BE955" i="18"/>
  <c r="BD955" i="18"/>
  <c r="BC955" i="18"/>
  <c r="BB955" i="18"/>
  <c r="BA955" i="18"/>
  <c r="AZ955" i="18"/>
  <c r="AY955" i="18"/>
  <c r="AX955" i="18"/>
  <c r="AW955" i="18"/>
  <c r="AV955" i="18"/>
  <c r="AU955" i="18"/>
  <c r="AT955" i="18"/>
  <c r="AS955" i="18"/>
  <c r="AR955" i="18"/>
  <c r="AQ955" i="18"/>
  <c r="AP955" i="18"/>
  <c r="AO955" i="18"/>
  <c r="AN955" i="18"/>
  <c r="AM955" i="18"/>
  <c r="AL955" i="18"/>
  <c r="AK955" i="18"/>
  <c r="AJ955" i="18"/>
  <c r="AI955" i="18"/>
  <c r="AH955" i="18"/>
  <c r="AG955" i="18"/>
  <c r="AF955" i="18"/>
  <c r="AE955" i="18"/>
  <c r="AD955" i="18"/>
  <c r="AC955" i="18"/>
  <c r="AB955" i="18"/>
  <c r="AA955" i="18"/>
  <c r="Z955" i="18"/>
  <c r="Y955" i="18"/>
  <c r="X955" i="18"/>
  <c r="W955" i="18"/>
  <c r="V955" i="18"/>
  <c r="U955" i="18"/>
  <c r="T955" i="18"/>
  <c r="S955" i="18"/>
  <c r="R955" i="18"/>
  <c r="Q955" i="18"/>
  <c r="BI954" i="18"/>
  <c r="BI951" i="18"/>
  <c r="BI952" i="18"/>
  <c r="BI953" i="18"/>
  <c r="BH954" i="18"/>
  <c r="BG954" i="18"/>
  <c r="BF954" i="18"/>
  <c r="BE954" i="18"/>
  <c r="BD954" i="18"/>
  <c r="BC954" i="18"/>
  <c r="BB954" i="18"/>
  <c r="BA954" i="18"/>
  <c r="AZ954" i="18"/>
  <c r="AY954" i="18"/>
  <c r="AX954" i="18"/>
  <c r="AX951" i="18"/>
  <c r="AX952" i="18"/>
  <c r="AX953" i="18"/>
  <c r="AW954" i="18"/>
  <c r="AW951" i="18"/>
  <c r="AW952" i="18"/>
  <c r="AW953" i="18"/>
  <c r="AV954" i="18"/>
  <c r="AU954" i="18"/>
  <c r="AT954" i="18"/>
  <c r="AS954" i="18"/>
  <c r="AR954" i="18"/>
  <c r="AQ954" i="18"/>
  <c r="AP954" i="18"/>
  <c r="AO954" i="18"/>
  <c r="AN954" i="18"/>
  <c r="AM954" i="18"/>
  <c r="AL954" i="18"/>
  <c r="AL951" i="18"/>
  <c r="AL952" i="18"/>
  <c r="AL953" i="18"/>
  <c r="AK954" i="18"/>
  <c r="AK951" i="18"/>
  <c r="AK952" i="18"/>
  <c r="AK953" i="18"/>
  <c r="AJ954" i="18"/>
  <c r="AI954" i="18"/>
  <c r="AH954" i="18"/>
  <c r="AG954" i="18"/>
  <c r="AF954" i="18"/>
  <c r="AE954" i="18"/>
  <c r="AD954" i="18"/>
  <c r="AC954" i="18"/>
  <c r="AB954" i="18"/>
  <c r="AA954" i="18"/>
  <c r="Z954" i="18"/>
  <c r="Z951" i="18"/>
  <c r="Z952" i="18"/>
  <c r="Z953" i="18"/>
  <c r="Y954" i="18"/>
  <c r="Y951" i="18"/>
  <c r="Y952" i="18"/>
  <c r="Y953" i="18"/>
  <c r="X954" i="18"/>
  <c r="W954" i="18"/>
  <c r="V954" i="18"/>
  <c r="U954" i="18"/>
  <c r="T954" i="18"/>
  <c r="S954" i="18"/>
  <c r="R954" i="18"/>
  <c r="Q954" i="18"/>
  <c r="BH953" i="18"/>
  <c r="BG953" i="18"/>
  <c r="BF953" i="18"/>
  <c r="BF951" i="18"/>
  <c r="BF952" i="18"/>
  <c r="BE953" i="18"/>
  <c r="BD953" i="18"/>
  <c r="BC953" i="18"/>
  <c r="BB953" i="18"/>
  <c r="BA953" i="18"/>
  <c r="AZ953" i="18"/>
  <c r="AY953" i="18"/>
  <c r="AV953" i="18"/>
  <c r="AU953" i="18"/>
  <c r="AU951" i="18"/>
  <c r="AU952" i="18"/>
  <c r="AT953" i="18"/>
  <c r="AT951" i="18"/>
  <c r="AT952" i="18"/>
  <c r="AS953" i="18"/>
  <c r="AR953" i="18"/>
  <c r="AQ953" i="18"/>
  <c r="AP953" i="18"/>
  <c r="AO953" i="18"/>
  <c r="AN953" i="18"/>
  <c r="AM953" i="18"/>
  <c r="AJ953" i="18"/>
  <c r="AI953" i="18"/>
  <c r="AI951" i="18"/>
  <c r="AI952" i="18"/>
  <c r="AH953" i="18"/>
  <c r="AH951" i="18"/>
  <c r="AH952" i="18"/>
  <c r="AG953" i="18"/>
  <c r="AF953" i="18"/>
  <c r="AE953" i="18"/>
  <c r="AD953" i="18"/>
  <c r="AC953" i="18"/>
  <c r="AB953" i="18"/>
  <c r="AA953" i="18"/>
  <c r="X953" i="18"/>
  <c r="W953" i="18"/>
  <c r="W951" i="18"/>
  <c r="W952" i="18"/>
  <c r="V953" i="18"/>
  <c r="U953" i="18"/>
  <c r="T953" i="18"/>
  <c r="S953" i="18"/>
  <c r="R953" i="18"/>
  <c r="Q953" i="18"/>
  <c r="BH952" i="18"/>
  <c r="BG952" i="18"/>
  <c r="BE952" i="18"/>
  <c r="BD952" i="18"/>
  <c r="BD951" i="18"/>
  <c r="BC952" i="18"/>
  <c r="BC951" i="18"/>
  <c r="BB952" i="18"/>
  <c r="BA952" i="18"/>
  <c r="AZ952" i="18"/>
  <c r="AY952" i="18"/>
  <c r="AV952" i="18"/>
  <c r="AS952" i="18"/>
  <c r="AR952" i="18"/>
  <c r="AR951" i="18"/>
  <c r="AQ952" i="18"/>
  <c r="AQ951" i="18"/>
  <c r="AP952" i="18"/>
  <c r="AO952" i="18"/>
  <c r="AN952" i="18"/>
  <c r="AM952" i="18"/>
  <c r="AJ952" i="18"/>
  <c r="AG952" i="18"/>
  <c r="AF952" i="18"/>
  <c r="AF951" i="18"/>
  <c r="AE952" i="18"/>
  <c r="AE951" i="18"/>
  <c r="AD952" i="18"/>
  <c r="AC952" i="18"/>
  <c r="AB952" i="18"/>
  <c r="AA952" i="18"/>
  <c r="X952" i="18"/>
  <c r="V952" i="18"/>
  <c r="U952" i="18"/>
  <c r="T952" i="18"/>
  <c r="T951" i="18"/>
  <c r="S952" i="18"/>
  <c r="R952" i="18"/>
  <c r="Q952" i="18"/>
  <c r="BH951" i="18"/>
  <c r="BG951" i="18"/>
  <c r="BE951" i="18"/>
  <c r="BB951" i="18"/>
  <c r="BA951" i="18"/>
  <c r="AZ951" i="18"/>
  <c r="AY951" i="18"/>
  <c r="AV951" i="18"/>
  <c r="AS951" i="18"/>
  <c r="AP951" i="18"/>
  <c r="AO951" i="18"/>
  <c r="AN951" i="18"/>
  <c r="AM951" i="18"/>
  <c r="AJ951" i="18"/>
  <c r="AG951" i="18"/>
  <c r="AD951" i="18"/>
  <c r="AC951" i="18"/>
  <c r="AB951" i="18"/>
  <c r="AA951" i="18"/>
  <c r="X951" i="18"/>
  <c r="V951" i="18"/>
  <c r="U951" i="18"/>
  <c r="S951" i="18"/>
  <c r="R951" i="18"/>
  <c r="Q951" i="18"/>
  <c r="BI947" i="18"/>
  <c r="BH947" i="18"/>
  <c r="BG947" i="18"/>
  <c r="BF947" i="18"/>
  <c r="BE947" i="18"/>
  <c r="BD947" i="18"/>
  <c r="BC947" i="18"/>
  <c r="BB947" i="18"/>
  <c r="BA947" i="18"/>
  <c r="AZ947" i="18"/>
  <c r="AY947" i="18"/>
  <c r="AX947" i="18"/>
  <c r="AW947" i="18"/>
  <c r="AV947" i="18"/>
  <c r="AU947" i="18"/>
  <c r="AT947" i="18"/>
  <c r="AS947" i="18"/>
  <c r="AR947" i="18"/>
  <c r="AQ947" i="18"/>
  <c r="AP947" i="18"/>
  <c r="AO947" i="18"/>
  <c r="AN947" i="18"/>
  <c r="AM947" i="18"/>
  <c r="AL947" i="18"/>
  <c r="AK947" i="18"/>
  <c r="AJ947" i="18"/>
  <c r="AI947" i="18"/>
  <c r="AH947" i="18"/>
  <c r="AG947" i="18"/>
  <c r="AF947" i="18"/>
  <c r="AE947" i="18"/>
  <c r="AD947" i="18"/>
  <c r="AC947" i="18"/>
  <c r="AB947" i="18"/>
  <c r="AA947" i="18"/>
  <c r="Z947" i="18"/>
  <c r="Y947" i="18"/>
  <c r="X947" i="18"/>
  <c r="W947" i="18"/>
  <c r="V947" i="18"/>
  <c r="U947" i="18"/>
  <c r="T947" i="18"/>
  <c r="S947" i="18"/>
  <c r="R947" i="18"/>
  <c r="Q947" i="18"/>
  <c r="BI946" i="18"/>
  <c r="BH946" i="18"/>
  <c r="BG946" i="18"/>
  <c r="BF946" i="18"/>
  <c r="BE946" i="18"/>
  <c r="BD946" i="18"/>
  <c r="BC946" i="18"/>
  <c r="BB946" i="18"/>
  <c r="BA946" i="18"/>
  <c r="AZ946" i="18"/>
  <c r="AY946" i="18"/>
  <c r="AX946" i="18"/>
  <c r="AW946" i="18"/>
  <c r="AV946" i="18"/>
  <c r="AU946" i="18"/>
  <c r="AT946" i="18"/>
  <c r="AS946" i="18"/>
  <c r="AR946" i="18"/>
  <c r="AQ946" i="18"/>
  <c r="AP946" i="18"/>
  <c r="AO946" i="18"/>
  <c r="AN946" i="18"/>
  <c r="AM946" i="18"/>
  <c r="AL946" i="18"/>
  <c r="AK946" i="18"/>
  <c r="AJ946" i="18"/>
  <c r="AI946" i="18"/>
  <c r="AH946" i="18"/>
  <c r="AG946" i="18"/>
  <c r="AF946" i="18"/>
  <c r="AE946" i="18"/>
  <c r="AD946" i="18"/>
  <c r="AC946" i="18"/>
  <c r="AB946" i="18"/>
  <c r="AA946" i="18"/>
  <c r="Z946" i="18"/>
  <c r="Y946" i="18"/>
  <c r="X946" i="18"/>
  <c r="W946" i="18"/>
  <c r="V946" i="18"/>
  <c r="U946" i="18"/>
  <c r="T946" i="18"/>
  <c r="S946" i="18"/>
  <c r="R946" i="18"/>
  <c r="Q946" i="18"/>
  <c r="BI945" i="18"/>
  <c r="BH945" i="18"/>
  <c r="BG945" i="18"/>
  <c r="BF945" i="18"/>
  <c r="BE945" i="18"/>
  <c r="BD945" i="18"/>
  <c r="BC945" i="18"/>
  <c r="BB945" i="18"/>
  <c r="BA945" i="18"/>
  <c r="AZ945" i="18"/>
  <c r="AY945" i="18"/>
  <c r="AX945" i="18"/>
  <c r="AW945" i="18"/>
  <c r="AV945" i="18"/>
  <c r="AU945" i="18"/>
  <c r="AT945" i="18"/>
  <c r="AS945" i="18"/>
  <c r="AR945" i="18"/>
  <c r="AQ945" i="18"/>
  <c r="AP945" i="18"/>
  <c r="AO945" i="18"/>
  <c r="AN945" i="18"/>
  <c r="AM945" i="18"/>
  <c r="AL945" i="18"/>
  <c r="AK945" i="18"/>
  <c r="AJ945" i="18"/>
  <c r="AI945" i="18"/>
  <c r="AH945" i="18"/>
  <c r="AG945" i="18"/>
  <c r="AF945" i="18"/>
  <c r="AE945" i="18"/>
  <c r="AD945" i="18"/>
  <c r="AC945" i="18"/>
  <c r="AB945" i="18"/>
  <c r="AA945" i="18"/>
  <c r="Z945" i="18"/>
  <c r="Y945" i="18"/>
  <c r="X945" i="18"/>
  <c r="W945" i="18"/>
  <c r="V945" i="18"/>
  <c r="U945" i="18"/>
  <c r="T945" i="18"/>
  <c r="S945" i="18"/>
  <c r="R945" i="18"/>
  <c r="Q945" i="18"/>
  <c r="BI944" i="18"/>
  <c r="BH944" i="18"/>
  <c r="BG944" i="18"/>
  <c r="BF944" i="18"/>
  <c r="BE944" i="18"/>
  <c r="BD944" i="18"/>
  <c r="BC944" i="18"/>
  <c r="BB944" i="18"/>
  <c r="BA944" i="18"/>
  <c r="AZ944" i="18"/>
  <c r="AY944" i="18"/>
  <c r="AX944" i="18"/>
  <c r="AW944" i="18"/>
  <c r="AV944" i="18"/>
  <c r="AU944" i="18"/>
  <c r="AT944" i="18"/>
  <c r="AS944" i="18"/>
  <c r="AR944" i="18"/>
  <c r="AQ944" i="18"/>
  <c r="AP944" i="18"/>
  <c r="AO944" i="18"/>
  <c r="AN944" i="18"/>
  <c r="AM944" i="18"/>
  <c r="AL944" i="18"/>
  <c r="AK944" i="18"/>
  <c r="AJ944" i="18"/>
  <c r="AI944" i="18"/>
  <c r="AH944" i="18"/>
  <c r="AG944" i="18"/>
  <c r="AF944" i="18"/>
  <c r="AE944" i="18"/>
  <c r="AD944" i="18"/>
  <c r="AC944" i="18"/>
  <c r="AB944" i="18"/>
  <c r="AA944" i="18"/>
  <c r="Z944" i="18"/>
  <c r="Y944" i="18"/>
  <c r="X944" i="18"/>
  <c r="W944" i="18"/>
  <c r="V944" i="18"/>
  <c r="U944" i="18"/>
  <c r="T944" i="18"/>
  <c r="S944" i="18"/>
  <c r="R944" i="18"/>
  <c r="Q944" i="18"/>
  <c r="BI943" i="18"/>
  <c r="BH943" i="18"/>
  <c r="BG943" i="18"/>
  <c r="BF943" i="18"/>
  <c r="BE943" i="18"/>
  <c r="BD943" i="18"/>
  <c r="BC943" i="18"/>
  <c r="BB943" i="18"/>
  <c r="BA943" i="18"/>
  <c r="AZ943" i="18"/>
  <c r="AY943" i="18"/>
  <c r="AX943" i="18"/>
  <c r="AW943" i="18"/>
  <c r="AV943" i="18"/>
  <c r="AU943" i="18"/>
  <c r="AT943" i="18"/>
  <c r="AS943" i="18"/>
  <c r="AR943" i="18"/>
  <c r="AQ943" i="18"/>
  <c r="AP943" i="18"/>
  <c r="AO943" i="18"/>
  <c r="AN943" i="18"/>
  <c r="AM943" i="18"/>
  <c r="AL943" i="18"/>
  <c r="AK943" i="18"/>
  <c r="AJ943" i="18"/>
  <c r="AI943" i="18"/>
  <c r="AH943" i="18"/>
  <c r="AG943" i="18"/>
  <c r="AF943" i="18"/>
  <c r="AE943" i="18"/>
  <c r="AD943" i="18"/>
  <c r="AC943" i="18"/>
  <c r="AB943" i="18"/>
  <c r="AA943" i="18"/>
  <c r="Z943" i="18"/>
  <c r="Y943" i="18"/>
  <c r="X943" i="18"/>
  <c r="W943" i="18"/>
  <c r="V943" i="18"/>
  <c r="U943" i="18"/>
  <c r="T943" i="18"/>
  <c r="S943" i="18"/>
  <c r="R943" i="18"/>
  <c r="Q943" i="18"/>
  <c r="BI942" i="18"/>
  <c r="BH942" i="18"/>
  <c r="BG942" i="18"/>
  <c r="BF942" i="18"/>
  <c r="BE942" i="18"/>
  <c r="BD942" i="18"/>
  <c r="BC942" i="18"/>
  <c r="BB942" i="18"/>
  <c r="BA942" i="18"/>
  <c r="AZ942" i="18"/>
  <c r="AY942" i="18"/>
  <c r="AX942" i="18"/>
  <c r="AW942" i="18"/>
  <c r="AV942" i="18"/>
  <c r="AU942" i="18"/>
  <c r="AT942" i="18"/>
  <c r="AS942" i="18"/>
  <c r="AR942" i="18"/>
  <c r="AQ942" i="18"/>
  <c r="AP942" i="18"/>
  <c r="AO942" i="18"/>
  <c r="AN942" i="18"/>
  <c r="AM942" i="18"/>
  <c r="AL942" i="18"/>
  <c r="AK942" i="18"/>
  <c r="AJ942" i="18"/>
  <c r="AI942" i="18"/>
  <c r="AH942" i="18"/>
  <c r="AG942" i="18"/>
  <c r="AF942" i="18"/>
  <c r="AE942" i="18"/>
  <c r="AD942" i="18"/>
  <c r="AC942" i="18"/>
  <c r="AB942" i="18"/>
  <c r="AA942" i="18"/>
  <c r="Z942" i="18"/>
  <c r="Y942" i="18"/>
  <c r="X942" i="18"/>
  <c r="W942" i="18"/>
  <c r="V942" i="18"/>
  <c r="U942" i="18"/>
  <c r="T942" i="18"/>
  <c r="S942" i="18"/>
  <c r="R942" i="18"/>
  <c r="Q942" i="18"/>
  <c r="BI941" i="18"/>
  <c r="BH941" i="18"/>
  <c r="BG941" i="18"/>
  <c r="BF941" i="18"/>
  <c r="BE941" i="18"/>
  <c r="BD941" i="18"/>
  <c r="BD938" i="18"/>
  <c r="BD939" i="18"/>
  <c r="BD940" i="18"/>
  <c r="BC941" i="18"/>
  <c r="BC938" i="18"/>
  <c r="BC939" i="18"/>
  <c r="BC940" i="18"/>
  <c r="BB941" i="18"/>
  <c r="BA941" i="18"/>
  <c r="AZ941" i="18"/>
  <c r="AY941" i="18"/>
  <c r="AX941" i="18"/>
  <c r="AW941" i="18"/>
  <c r="AV941" i="18"/>
  <c r="AU941" i="18"/>
  <c r="AT941" i="18"/>
  <c r="AS941" i="18"/>
  <c r="AR941" i="18"/>
  <c r="AR938" i="18"/>
  <c r="AR939" i="18"/>
  <c r="AR940" i="18"/>
  <c r="AQ941" i="18"/>
  <c r="AQ938" i="18"/>
  <c r="AQ939" i="18"/>
  <c r="AQ940" i="18"/>
  <c r="AP941" i="18"/>
  <c r="AO941" i="18"/>
  <c r="AN941" i="18"/>
  <c r="AM941" i="18"/>
  <c r="AL941" i="18"/>
  <c r="AK941" i="18"/>
  <c r="AJ941" i="18"/>
  <c r="AI941" i="18"/>
  <c r="AH941" i="18"/>
  <c r="AG941" i="18"/>
  <c r="AF941" i="18"/>
  <c r="AF938" i="18"/>
  <c r="AF939" i="18"/>
  <c r="AF940" i="18"/>
  <c r="AE941" i="18"/>
  <c r="AE938" i="18"/>
  <c r="AE939" i="18"/>
  <c r="AE940" i="18"/>
  <c r="AD941" i="18"/>
  <c r="AC941" i="18"/>
  <c r="AB941" i="18"/>
  <c r="AA941" i="18"/>
  <c r="Z941" i="18"/>
  <c r="Y941" i="18"/>
  <c r="X941" i="18"/>
  <c r="W941" i="18"/>
  <c r="V941" i="18"/>
  <c r="U941" i="18"/>
  <c r="T941" i="18"/>
  <c r="S941" i="18"/>
  <c r="R941" i="18"/>
  <c r="Q941" i="18"/>
  <c r="BI940" i="18"/>
  <c r="BH940" i="18"/>
  <c r="BG940" i="18"/>
  <c r="BF940" i="18"/>
  <c r="BE940" i="18"/>
  <c r="BB940" i="18"/>
  <c r="BA940" i="18"/>
  <c r="BA938" i="18"/>
  <c r="BA939" i="18"/>
  <c r="AZ940" i="18"/>
  <c r="AZ938" i="18"/>
  <c r="AZ939" i="18"/>
  <c r="AY940" i="18"/>
  <c r="AX940" i="18"/>
  <c r="AW940" i="18"/>
  <c r="AV940" i="18"/>
  <c r="AU940" i="18"/>
  <c r="AT940" i="18"/>
  <c r="AS940" i="18"/>
  <c r="AP940" i="18"/>
  <c r="AO940" i="18"/>
  <c r="AO938" i="18"/>
  <c r="AO939" i="18"/>
  <c r="AN940" i="18"/>
  <c r="AN938" i="18"/>
  <c r="AN939" i="18"/>
  <c r="AM940" i="18"/>
  <c r="AL940" i="18"/>
  <c r="AK940" i="18"/>
  <c r="AJ940" i="18"/>
  <c r="AI940" i="18"/>
  <c r="AH940" i="18"/>
  <c r="AG940" i="18"/>
  <c r="AD940" i="18"/>
  <c r="AC940" i="18"/>
  <c r="AC938" i="18"/>
  <c r="AC939" i="18"/>
  <c r="AB940" i="18"/>
  <c r="AB938" i="18"/>
  <c r="AB939" i="18"/>
  <c r="AA940" i="18"/>
  <c r="Z940" i="18"/>
  <c r="Y940" i="18"/>
  <c r="X940" i="18"/>
  <c r="W940" i="18"/>
  <c r="V940" i="18"/>
  <c r="U940" i="18"/>
  <c r="T940" i="18"/>
  <c r="S940" i="18"/>
  <c r="R940" i="18"/>
  <c r="Q940" i="18"/>
  <c r="Q938" i="18"/>
  <c r="Q939" i="18"/>
  <c r="BI939" i="18"/>
  <c r="BI938" i="18"/>
  <c r="BH939" i="18"/>
  <c r="BG939" i="18"/>
  <c r="BF939" i="18"/>
  <c r="BE939" i="18"/>
  <c r="BB939" i="18"/>
  <c r="AY939" i="18"/>
  <c r="AX939" i="18"/>
  <c r="AX938" i="18"/>
  <c r="AW939" i="18"/>
  <c r="AW938" i="18"/>
  <c r="AV939" i="18"/>
  <c r="AU939" i="18"/>
  <c r="AT939" i="18"/>
  <c r="AS939" i="18"/>
  <c r="AP939" i="18"/>
  <c r="AM939" i="18"/>
  <c r="AL939" i="18"/>
  <c r="AL938" i="18"/>
  <c r="AK939" i="18"/>
  <c r="AK938" i="18"/>
  <c r="AJ939" i="18"/>
  <c r="AI939" i="18"/>
  <c r="AH939" i="18"/>
  <c r="AG939" i="18"/>
  <c r="AD939" i="18"/>
  <c r="AA939" i="18"/>
  <c r="Z939" i="18"/>
  <c r="Z938" i="18"/>
  <c r="Y939" i="18"/>
  <c r="Y938" i="18"/>
  <c r="X939" i="18"/>
  <c r="W939" i="18"/>
  <c r="V939" i="18"/>
  <c r="U939" i="18"/>
  <c r="T939" i="18"/>
  <c r="S939" i="18"/>
  <c r="R939" i="18"/>
  <c r="BH938" i="18"/>
  <c r="BG938" i="18"/>
  <c r="BF938" i="18"/>
  <c r="BE938" i="18"/>
  <c r="BB938" i="18"/>
  <c r="AY938" i="18"/>
  <c r="AV938" i="18"/>
  <c r="AU938" i="18"/>
  <c r="AT938" i="18"/>
  <c r="AS938" i="18"/>
  <c r="AP938" i="18"/>
  <c r="AM938" i="18"/>
  <c r="AJ938" i="18"/>
  <c r="AI938" i="18"/>
  <c r="AH938" i="18"/>
  <c r="AG938" i="18"/>
  <c r="AD938" i="18"/>
  <c r="AA938" i="18"/>
  <c r="X938" i="18"/>
  <c r="W938" i="18"/>
  <c r="V938" i="18"/>
  <c r="U938" i="18"/>
  <c r="T938" i="18"/>
  <c r="S938" i="18"/>
  <c r="R938" i="18"/>
  <c r="BI934" i="18"/>
  <c r="BH934" i="18"/>
  <c r="BG934" i="18"/>
  <c r="BF934" i="18"/>
  <c r="BE934" i="18"/>
  <c r="BD934" i="18"/>
  <c r="BC934" i="18"/>
  <c r="BB934" i="18"/>
  <c r="BA934" i="18"/>
  <c r="AZ934" i="18"/>
  <c r="AY934" i="18"/>
  <c r="AX934" i="18"/>
  <c r="AW934" i="18"/>
  <c r="AV934" i="18"/>
  <c r="AU934" i="18"/>
  <c r="AT934" i="18"/>
  <c r="AS934" i="18"/>
  <c r="AR934" i="18"/>
  <c r="AQ934" i="18"/>
  <c r="AP934" i="18"/>
  <c r="AO934" i="18"/>
  <c r="AN934" i="18"/>
  <c r="AM934" i="18"/>
  <c r="AL934" i="18"/>
  <c r="AK934" i="18"/>
  <c r="AJ934" i="18"/>
  <c r="AI934" i="18"/>
  <c r="AH934" i="18"/>
  <c r="AG934" i="18"/>
  <c r="AF934" i="18"/>
  <c r="AE934" i="18"/>
  <c r="AD934" i="18"/>
  <c r="AC934" i="18"/>
  <c r="AB934" i="18"/>
  <c r="AA934" i="18"/>
  <c r="Z934" i="18"/>
  <c r="Y934" i="18"/>
  <c r="X934" i="18"/>
  <c r="W934" i="18"/>
  <c r="V934" i="18"/>
  <c r="U934" i="18"/>
  <c r="T934" i="18"/>
  <c r="S934" i="18"/>
  <c r="R934" i="18"/>
  <c r="Q934" i="18"/>
  <c r="BI933" i="18"/>
  <c r="BH933" i="18"/>
  <c r="BG933" i="18"/>
  <c r="BF933" i="18"/>
  <c r="BE933" i="18"/>
  <c r="BD933" i="18"/>
  <c r="BC933" i="18"/>
  <c r="BB933" i="18"/>
  <c r="BA933" i="18"/>
  <c r="AZ933" i="18"/>
  <c r="AY933" i="18"/>
  <c r="AX933" i="18"/>
  <c r="AW933" i="18"/>
  <c r="AV933" i="18"/>
  <c r="AU933" i="18"/>
  <c r="AT933" i="18"/>
  <c r="AS933" i="18"/>
  <c r="AR933" i="18"/>
  <c r="AQ933" i="18"/>
  <c r="AP933" i="18"/>
  <c r="AO933" i="18"/>
  <c r="AN933" i="18"/>
  <c r="AM933" i="18"/>
  <c r="AL933" i="18"/>
  <c r="AK933" i="18"/>
  <c r="AJ933" i="18"/>
  <c r="AI933" i="18"/>
  <c r="AH933" i="18"/>
  <c r="AG933" i="18"/>
  <c r="AF933" i="18"/>
  <c r="AE933" i="18"/>
  <c r="AD933" i="18"/>
  <c r="AC933" i="18"/>
  <c r="AB933" i="18"/>
  <c r="AA933" i="18"/>
  <c r="Z933" i="18"/>
  <c r="Y933" i="18"/>
  <c r="X933" i="18"/>
  <c r="W933" i="18"/>
  <c r="V933" i="18"/>
  <c r="U933" i="18"/>
  <c r="T933" i="18"/>
  <c r="S933" i="18"/>
  <c r="R933" i="18"/>
  <c r="Q933" i="18"/>
  <c r="BI932" i="18"/>
  <c r="BH932" i="18"/>
  <c r="BG932" i="18"/>
  <c r="BF932" i="18"/>
  <c r="BE932" i="18"/>
  <c r="BD932" i="18"/>
  <c r="BC932" i="18"/>
  <c r="BB932" i="18"/>
  <c r="BA932" i="18"/>
  <c r="AZ932" i="18"/>
  <c r="AY932" i="18"/>
  <c r="AX932" i="18"/>
  <c r="AW932" i="18"/>
  <c r="AV932" i="18"/>
  <c r="AU932" i="18"/>
  <c r="AT932" i="18"/>
  <c r="AS932" i="18"/>
  <c r="AR932" i="18"/>
  <c r="AQ932" i="18"/>
  <c r="AP932" i="18"/>
  <c r="AO932" i="18"/>
  <c r="AN932" i="18"/>
  <c r="AM932" i="18"/>
  <c r="AL932" i="18"/>
  <c r="AK932" i="18"/>
  <c r="AJ932" i="18"/>
  <c r="AI932" i="18"/>
  <c r="AH932" i="18"/>
  <c r="AG932" i="18"/>
  <c r="AF932" i="18"/>
  <c r="AE932" i="18"/>
  <c r="AD932" i="18"/>
  <c r="AC932" i="18"/>
  <c r="AB932" i="18"/>
  <c r="AA932" i="18"/>
  <c r="Z932" i="18"/>
  <c r="Y932" i="18"/>
  <c r="X932" i="18"/>
  <c r="W932" i="18"/>
  <c r="V932" i="18"/>
  <c r="U932" i="18"/>
  <c r="T932" i="18"/>
  <c r="S932" i="18"/>
  <c r="R932" i="18"/>
  <c r="Q932" i="18"/>
  <c r="BI931" i="18"/>
  <c r="BH931" i="18"/>
  <c r="BG931" i="18"/>
  <c r="BF931" i="18"/>
  <c r="BE931" i="18"/>
  <c r="BD931" i="18"/>
  <c r="BC931" i="18"/>
  <c r="BB931" i="18"/>
  <c r="BA931" i="18"/>
  <c r="AZ931" i="18"/>
  <c r="AY931" i="18"/>
  <c r="AX931" i="18"/>
  <c r="AW931" i="18"/>
  <c r="AV931" i="18"/>
  <c r="AU931" i="18"/>
  <c r="AT931" i="18"/>
  <c r="AS931" i="18"/>
  <c r="AR931" i="18"/>
  <c r="AQ931" i="18"/>
  <c r="AP931" i="18"/>
  <c r="AO931" i="18"/>
  <c r="AN931" i="18"/>
  <c r="AM931" i="18"/>
  <c r="AL931" i="18"/>
  <c r="AK931" i="18"/>
  <c r="AJ931" i="18"/>
  <c r="AI931" i="18"/>
  <c r="AH931" i="18"/>
  <c r="AG931" i="18"/>
  <c r="AF931" i="18"/>
  <c r="AE931" i="18"/>
  <c r="AD931" i="18"/>
  <c r="AC931" i="18"/>
  <c r="AB931" i="18"/>
  <c r="AA931" i="18"/>
  <c r="Z931" i="18"/>
  <c r="Y931" i="18"/>
  <c r="X931" i="18"/>
  <c r="W931" i="18"/>
  <c r="V931" i="18"/>
  <c r="U931" i="18"/>
  <c r="T931" i="18"/>
  <c r="S931" i="18"/>
  <c r="R931" i="18"/>
  <c r="Q931" i="18"/>
  <c r="BI930" i="18"/>
  <c r="BH930" i="18"/>
  <c r="BG930" i="18"/>
  <c r="BF930" i="18"/>
  <c r="BE930" i="18"/>
  <c r="BD930" i="18"/>
  <c r="BC930" i="18"/>
  <c r="BB930" i="18"/>
  <c r="BA930" i="18"/>
  <c r="AZ930" i="18"/>
  <c r="AY930" i="18"/>
  <c r="AX930" i="18"/>
  <c r="AW930" i="18"/>
  <c r="AV930" i="18"/>
  <c r="AU930" i="18"/>
  <c r="AT930" i="18"/>
  <c r="AS930" i="18"/>
  <c r="AR930" i="18"/>
  <c r="AQ930" i="18"/>
  <c r="AP930" i="18"/>
  <c r="AO930" i="18"/>
  <c r="AN930" i="18"/>
  <c r="AM930" i="18"/>
  <c r="AL930" i="18"/>
  <c r="AK930" i="18"/>
  <c r="AJ930" i="18"/>
  <c r="AI930" i="18"/>
  <c r="AH930" i="18"/>
  <c r="AG930" i="18"/>
  <c r="AF930" i="18"/>
  <c r="AE930" i="18"/>
  <c r="AD930" i="18"/>
  <c r="AC930" i="18"/>
  <c r="AB930" i="18"/>
  <c r="AA930" i="18"/>
  <c r="Z930" i="18"/>
  <c r="Y930" i="18"/>
  <c r="X930" i="18"/>
  <c r="W930" i="18"/>
  <c r="V930" i="18"/>
  <c r="U930" i="18"/>
  <c r="T930" i="18"/>
  <c r="S930" i="18"/>
  <c r="R930" i="18"/>
  <c r="Q930" i="18"/>
  <c r="BI929" i="18"/>
  <c r="BH929" i="18"/>
  <c r="BG929" i="18"/>
  <c r="BF929" i="18"/>
  <c r="BE929" i="18"/>
  <c r="BD929" i="18"/>
  <c r="BC929" i="18"/>
  <c r="BB929" i="18"/>
  <c r="BA929" i="18"/>
  <c r="AZ929" i="18"/>
  <c r="AY929" i="18"/>
  <c r="AX929" i="18"/>
  <c r="AW929" i="18"/>
  <c r="AV929" i="18"/>
  <c r="AU929" i="18"/>
  <c r="AT929" i="18"/>
  <c r="AS929" i="18"/>
  <c r="AR929" i="18"/>
  <c r="AQ929" i="18"/>
  <c r="AP929" i="18"/>
  <c r="AO929" i="18"/>
  <c r="AN929" i="18"/>
  <c r="AM929" i="18"/>
  <c r="AL929" i="18"/>
  <c r="AK929" i="18"/>
  <c r="AJ929" i="18"/>
  <c r="AI929" i="18"/>
  <c r="AH929" i="18"/>
  <c r="AG929" i="18"/>
  <c r="AF929" i="18"/>
  <c r="AE929" i="18"/>
  <c r="AD929" i="18"/>
  <c r="AC929" i="18"/>
  <c r="AB929" i="18"/>
  <c r="AA929" i="18"/>
  <c r="Z929" i="18"/>
  <c r="Y929" i="18"/>
  <c r="X929" i="18"/>
  <c r="W929" i="18"/>
  <c r="V929" i="18"/>
  <c r="U929" i="18"/>
  <c r="T929" i="18"/>
  <c r="S929" i="18"/>
  <c r="R929" i="18"/>
  <c r="Q929" i="18"/>
  <c r="BI928" i="18"/>
  <c r="BI925" i="18"/>
  <c r="BI926" i="18"/>
  <c r="BI927" i="18"/>
  <c r="BH928" i="18"/>
  <c r="BG928" i="18"/>
  <c r="BF928" i="18"/>
  <c r="BE928" i="18"/>
  <c r="BD928" i="18"/>
  <c r="BC928" i="18"/>
  <c r="BB928" i="18"/>
  <c r="BA928" i="18"/>
  <c r="AZ928" i="18"/>
  <c r="AY928" i="18"/>
  <c r="AX928" i="18"/>
  <c r="AX925" i="18"/>
  <c r="AX926" i="18"/>
  <c r="AX927" i="18"/>
  <c r="AW928" i="18"/>
  <c r="AW925" i="18"/>
  <c r="AW926" i="18"/>
  <c r="AW927" i="18"/>
  <c r="AV928" i="18"/>
  <c r="AU928" i="18"/>
  <c r="AT928" i="18"/>
  <c r="AS928" i="18"/>
  <c r="AR928" i="18"/>
  <c r="AQ928" i="18"/>
  <c r="AP928" i="18"/>
  <c r="AO928" i="18"/>
  <c r="AN928" i="18"/>
  <c r="AM928" i="18"/>
  <c r="AL928" i="18"/>
  <c r="AL925" i="18"/>
  <c r="AL926" i="18"/>
  <c r="AL927" i="18"/>
  <c r="AK928" i="18"/>
  <c r="AK925" i="18"/>
  <c r="AK926" i="18"/>
  <c r="AK927" i="18"/>
  <c r="AJ928" i="18"/>
  <c r="AI928" i="18"/>
  <c r="AH928" i="18"/>
  <c r="AG928" i="18"/>
  <c r="AF928" i="18"/>
  <c r="AE928" i="18"/>
  <c r="AD928" i="18"/>
  <c r="AC928" i="18"/>
  <c r="AB928" i="18"/>
  <c r="AA928" i="18"/>
  <c r="Z928" i="18"/>
  <c r="Z925" i="18"/>
  <c r="Z926" i="18"/>
  <c r="Z927" i="18"/>
  <c r="Y928" i="18"/>
  <c r="Y925" i="18"/>
  <c r="Y926" i="18"/>
  <c r="Y927" i="18"/>
  <c r="X928" i="18"/>
  <c r="W928" i="18"/>
  <c r="V928" i="18"/>
  <c r="U928" i="18"/>
  <c r="T928" i="18"/>
  <c r="S928" i="18"/>
  <c r="R928" i="18"/>
  <c r="Q928" i="18"/>
  <c r="BH927" i="18"/>
  <c r="BG927" i="18"/>
  <c r="BG925" i="18"/>
  <c r="BG926" i="18"/>
  <c r="BF927" i="18"/>
  <c r="BF925" i="18"/>
  <c r="BF926" i="18"/>
  <c r="BE927" i="18"/>
  <c r="BD927" i="18"/>
  <c r="BC927" i="18"/>
  <c r="BB927" i="18"/>
  <c r="BA927" i="18"/>
  <c r="AZ927" i="18"/>
  <c r="AY927" i="18"/>
  <c r="AV927" i="18"/>
  <c r="AU927" i="18"/>
  <c r="AU925" i="18"/>
  <c r="AU926" i="18"/>
  <c r="AT927" i="18"/>
  <c r="AT925" i="18"/>
  <c r="AT926" i="18"/>
  <c r="AS927" i="18"/>
  <c r="AR927" i="18"/>
  <c r="AQ927" i="18"/>
  <c r="AP927" i="18"/>
  <c r="AO927" i="18"/>
  <c r="AN927" i="18"/>
  <c r="AM927" i="18"/>
  <c r="AJ927" i="18"/>
  <c r="AI927" i="18"/>
  <c r="AI925" i="18"/>
  <c r="AI926" i="18"/>
  <c r="AH927" i="18"/>
  <c r="AH925" i="18"/>
  <c r="AH926" i="18"/>
  <c r="AG927" i="18"/>
  <c r="AF927" i="18"/>
  <c r="AE927" i="18"/>
  <c r="AD927" i="18"/>
  <c r="AC927" i="18"/>
  <c r="AB927" i="18"/>
  <c r="AA927" i="18"/>
  <c r="X927" i="18"/>
  <c r="W927" i="18"/>
  <c r="W925" i="18"/>
  <c r="W926" i="18"/>
  <c r="V927" i="18"/>
  <c r="V925" i="18"/>
  <c r="V926" i="18"/>
  <c r="U927" i="18"/>
  <c r="T927" i="18"/>
  <c r="S927" i="18"/>
  <c r="R927" i="18"/>
  <c r="Q927" i="18"/>
  <c r="BH926" i="18"/>
  <c r="BE926" i="18"/>
  <c r="BD926" i="18"/>
  <c r="BD925" i="18"/>
  <c r="BC926" i="18"/>
  <c r="BC925" i="18"/>
  <c r="BB926" i="18"/>
  <c r="BA926" i="18"/>
  <c r="AZ926" i="18"/>
  <c r="AY926" i="18"/>
  <c r="AV926" i="18"/>
  <c r="AS926" i="18"/>
  <c r="AR926" i="18"/>
  <c r="AR925" i="18"/>
  <c r="AQ926" i="18"/>
  <c r="AQ925" i="18"/>
  <c r="AP926" i="18"/>
  <c r="AO926" i="18"/>
  <c r="AN926" i="18"/>
  <c r="AM926" i="18"/>
  <c r="AJ926" i="18"/>
  <c r="AG926" i="18"/>
  <c r="AF926" i="18"/>
  <c r="AF925" i="18"/>
  <c r="AE926" i="18"/>
  <c r="AE925" i="18"/>
  <c r="AD926" i="18"/>
  <c r="AC926" i="18"/>
  <c r="AB926" i="18"/>
  <c r="AA926" i="18"/>
  <c r="X926" i="18"/>
  <c r="U926" i="18"/>
  <c r="T926" i="18"/>
  <c r="T925" i="18"/>
  <c r="S926" i="18"/>
  <c r="R926" i="18"/>
  <c r="Q926" i="18"/>
  <c r="BH925" i="18"/>
  <c r="BE925" i="18"/>
  <c r="BB925" i="18"/>
  <c r="BA925" i="18"/>
  <c r="AZ925" i="18"/>
  <c r="AY925" i="18"/>
  <c r="AV925" i="18"/>
  <c r="AS925" i="18"/>
  <c r="AP925" i="18"/>
  <c r="AO925" i="18"/>
  <c r="AN925" i="18"/>
  <c r="AM925" i="18"/>
  <c r="AJ925" i="18"/>
  <c r="AG925" i="18"/>
  <c r="AD925" i="18"/>
  <c r="AC925" i="18"/>
  <c r="AB925" i="18"/>
  <c r="AA925" i="18"/>
  <c r="X925" i="18"/>
  <c r="U925" i="18"/>
  <c r="S925" i="18"/>
  <c r="R925" i="18"/>
  <c r="Q925" i="18"/>
  <c r="BI921" i="18"/>
  <c r="BH921" i="18"/>
  <c r="BG921" i="18"/>
  <c r="BF921" i="18"/>
  <c r="BE921" i="18"/>
  <c r="BD921" i="18"/>
  <c r="BC921" i="18"/>
  <c r="BB921" i="18"/>
  <c r="BA921" i="18"/>
  <c r="AZ921" i="18"/>
  <c r="AY921" i="18"/>
  <c r="AX921" i="18"/>
  <c r="AW921" i="18"/>
  <c r="AV921" i="18"/>
  <c r="AU921" i="18"/>
  <c r="AT921" i="18"/>
  <c r="AS921" i="18"/>
  <c r="AR921" i="18"/>
  <c r="AQ921" i="18"/>
  <c r="AP921" i="18"/>
  <c r="AO921" i="18"/>
  <c r="AN921" i="18"/>
  <c r="AM921" i="18"/>
  <c r="AL921" i="18"/>
  <c r="AK921" i="18"/>
  <c r="AJ921" i="18"/>
  <c r="AI921" i="18"/>
  <c r="AH921" i="18"/>
  <c r="AG921" i="18"/>
  <c r="AF921" i="18"/>
  <c r="AE921" i="18"/>
  <c r="AD921" i="18"/>
  <c r="AC921" i="18"/>
  <c r="AB921" i="18"/>
  <c r="AA921" i="18"/>
  <c r="Z921" i="18"/>
  <c r="Y921" i="18"/>
  <c r="X921" i="18"/>
  <c r="W921" i="18"/>
  <c r="V921" i="18"/>
  <c r="U921" i="18"/>
  <c r="T921" i="18"/>
  <c r="S921" i="18"/>
  <c r="R921" i="18"/>
  <c r="Q921" i="18"/>
  <c r="BI920" i="18"/>
  <c r="BH920" i="18"/>
  <c r="BG920" i="18"/>
  <c r="BF920" i="18"/>
  <c r="BE920" i="18"/>
  <c r="BD920" i="18"/>
  <c r="BC920" i="18"/>
  <c r="BB920" i="18"/>
  <c r="BA920" i="18"/>
  <c r="AZ920" i="18"/>
  <c r="AY920" i="18"/>
  <c r="AX920" i="18"/>
  <c r="AW920" i="18"/>
  <c r="AV920" i="18"/>
  <c r="AU920" i="18"/>
  <c r="AT920" i="18"/>
  <c r="AS920" i="18"/>
  <c r="AR920" i="18"/>
  <c r="AQ920" i="18"/>
  <c r="AP920" i="18"/>
  <c r="AO920" i="18"/>
  <c r="AN920" i="18"/>
  <c r="AM920" i="18"/>
  <c r="AL920" i="18"/>
  <c r="AK920" i="18"/>
  <c r="AJ920" i="18"/>
  <c r="AI920" i="18"/>
  <c r="AH920" i="18"/>
  <c r="AG920" i="18"/>
  <c r="AF920" i="18"/>
  <c r="AE920" i="18"/>
  <c r="AD920" i="18"/>
  <c r="AC920" i="18"/>
  <c r="AB920" i="18"/>
  <c r="AA920" i="18"/>
  <c r="Z920" i="18"/>
  <c r="Y920" i="18"/>
  <c r="X920" i="18"/>
  <c r="W920" i="18"/>
  <c r="V920" i="18"/>
  <c r="U920" i="18"/>
  <c r="T920" i="18"/>
  <c r="S920" i="18"/>
  <c r="R920" i="18"/>
  <c r="Q920" i="18"/>
  <c r="BI919" i="18"/>
  <c r="BH919" i="18"/>
  <c r="BG919" i="18"/>
  <c r="BF919" i="18"/>
  <c r="BE919" i="18"/>
  <c r="BD919" i="18"/>
  <c r="BC919" i="18"/>
  <c r="BB919" i="18"/>
  <c r="BA919" i="18"/>
  <c r="AZ919" i="18"/>
  <c r="AY919" i="18"/>
  <c r="AX919" i="18"/>
  <c r="AW919" i="18"/>
  <c r="AV919" i="18"/>
  <c r="AU919" i="18"/>
  <c r="AT919" i="18"/>
  <c r="AS919" i="18"/>
  <c r="AR919" i="18"/>
  <c r="AQ919" i="18"/>
  <c r="AP919" i="18"/>
  <c r="AO919" i="18"/>
  <c r="AN919" i="18"/>
  <c r="AM919" i="18"/>
  <c r="AL919" i="18"/>
  <c r="AK919" i="18"/>
  <c r="AJ919" i="18"/>
  <c r="AI919" i="18"/>
  <c r="AH919" i="18"/>
  <c r="AG919" i="18"/>
  <c r="AF919" i="18"/>
  <c r="AE919" i="18"/>
  <c r="AD919" i="18"/>
  <c r="AC919" i="18"/>
  <c r="AB919" i="18"/>
  <c r="AA919" i="18"/>
  <c r="Z919" i="18"/>
  <c r="Y919" i="18"/>
  <c r="X919" i="18"/>
  <c r="W919" i="18"/>
  <c r="V919" i="18"/>
  <c r="U919" i="18"/>
  <c r="T919" i="18"/>
  <c r="S919" i="18"/>
  <c r="R919" i="18"/>
  <c r="Q919" i="18"/>
  <c r="BI918" i="18"/>
  <c r="BH918" i="18"/>
  <c r="BG918" i="18"/>
  <c r="BF918" i="18"/>
  <c r="BE918" i="18"/>
  <c r="BD918" i="18"/>
  <c r="BC918" i="18"/>
  <c r="BB918" i="18"/>
  <c r="BA918" i="18"/>
  <c r="AZ918" i="18"/>
  <c r="AY918" i="18"/>
  <c r="AX918" i="18"/>
  <c r="AW918" i="18"/>
  <c r="AV918" i="18"/>
  <c r="AU918" i="18"/>
  <c r="AT918" i="18"/>
  <c r="AS918" i="18"/>
  <c r="AR918" i="18"/>
  <c r="AQ918" i="18"/>
  <c r="AP918" i="18"/>
  <c r="AO918" i="18"/>
  <c r="AN918" i="18"/>
  <c r="AM918" i="18"/>
  <c r="AL918" i="18"/>
  <c r="AK918" i="18"/>
  <c r="AJ918" i="18"/>
  <c r="AI918" i="18"/>
  <c r="AH918" i="18"/>
  <c r="AG918" i="18"/>
  <c r="AF918" i="18"/>
  <c r="AE918" i="18"/>
  <c r="AD918" i="18"/>
  <c r="AC918" i="18"/>
  <c r="AB918" i="18"/>
  <c r="AA918" i="18"/>
  <c r="Z918" i="18"/>
  <c r="Y918" i="18"/>
  <c r="X918" i="18"/>
  <c r="W918" i="18"/>
  <c r="V918" i="18"/>
  <c r="U918" i="18"/>
  <c r="T918" i="18"/>
  <c r="S918" i="18"/>
  <c r="R918" i="18"/>
  <c r="Q918" i="18"/>
  <c r="BI917" i="18"/>
  <c r="BH917" i="18"/>
  <c r="BG917" i="18"/>
  <c r="BF917" i="18"/>
  <c r="BE917" i="18"/>
  <c r="BD917" i="18"/>
  <c r="BC917" i="18"/>
  <c r="BB917" i="18"/>
  <c r="BA917" i="18"/>
  <c r="AZ917" i="18"/>
  <c r="AY917" i="18"/>
  <c r="AX917" i="18"/>
  <c r="AW917" i="18"/>
  <c r="AV917" i="18"/>
  <c r="AU917" i="18"/>
  <c r="AT917" i="18"/>
  <c r="AS917" i="18"/>
  <c r="AR917" i="18"/>
  <c r="AQ917" i="18"/>
  <c r="AP917" i="18"/>
  <c r="AO917" i="18"/>
  <c r="AN917" i="18"/>
  <c r="AM917" i="18"/>
  <c r="AL917" i="18"/>
  <c r="AK917" i="18"/>
  <c r="AJ917" i="18"/>
  <c r="AI917" i="18"/>
  <c r="AH917" i="18"/>
  <c r="AG917" i="18"/>
  <c r="AF917" i="18"/>
  <c r="AE917" i="18"/>
  <c r="AD917" i="18"/>
  <c r="AC917" i="18"/>
  <c r="AB917" i="18"/>
  <c r="AA917" i="18"/>
  <c r="Z917" i="18"/>
  <c r="Y917" i="18"/>
  <c r="X917" i="18"/>
  <c r="W917" i="18"/>
  <c r="V917" i="18"/>
  <c r="U917" i="18"/>
  <c r="T917" i="18"/>
  <c r="S917" i="18"/>
  <c r="R917" i="18"/>
  <c r="Q917" i="18"/>
  <c r="BI916" i="18"/>
  <c r="BH916" i="18"/>
  <c r="BG916" i="18"/>
  <c r="BF916" i="18"/>
  <c r="BE916" i="18"/>
  <c r="BD916" i="18"/>
  <c r="BC916" i="18"/>
  <c r="BB916" i="18"/>
  <c r="BA916" i="18"/>
  <c r="AZ916" i="18"/>
  <c r="AY916" i="18"/>
  <c r="AX916" i="18"/>
  <c r="AW916" i="18"/>
  <c r="AV916" i="18"/>
  <c r="AU916" i="18"/>
  <c r="AT916" i="18"/>
  <c r="AS916" i="18"/>
  <c r="AR916" i="18"/>
  <c r="AQ916" i="18"/>
  <c r="AP916" i="18"/>
  <c r="AO916" i="18"/>
  <c r="AN916" i="18"/>
  <c r="AM916" i="18"/>
  <c r="AL916" i="18"/>
  <c r="AK916" i="18"/>
  <c r="AJ916" i="18"/>
  <c r="AI916" i="18"/>
  <c r="AH916" i="18"/>
  <c r="AG916" i="18"/>
  <c r="AF916" i="18"/>
  <c r="AE916" i="18"/>
  <c r="AD916" i="18"/>
  <c r="AC916" i="18"/>
  <c r="AB916" i="18"/>
  <c r="AA916" i="18"/>
  <c r="Z916" i="18"/>
  <c r="Y916" i="18"/>
  <c r="X916" i="18"/>
  <c r="W916" i="18"/>
  <c r="V916" i="18"/>
  <c r="U916" i="18"/>
  <c r="T916" i="18"/>
  <c r="S916" i="18"/>
  <c r="R916" i="18"/>
  <c r="Q916" i="18"/>
  <c r="BI915" i="18"/>
  <c r="BH915" i="18"/>
  <c r="BG915" i="18"/>
  <c r="BF915" i="18"/>
  <c r="BE915" i="18"/>
  <c r="BD915" i="18"/>
  <c r="BC915" i="18"/>
  <c r="BC912" i="18"/>
  <c r="BC913" i="18"/>
  <c r="BC914" i="18"/>
  <c r="BB915" i="18"/>
  <c r="BA915" i="18"/>
  <c r="AZ915" i="18"/>
  <c r="AY915" i="18"/>
  <c r="AX915" i="18"/>
  <c r="AW915" i="18"/>
  <c r="AV915" i="18"/>
  <c r="AU915" i="18"/>
  <c r="AT915" i="18"/>
  <c r="AS915" i="18"/>
  <c r="AR915" i="18"/>
  <c r="AR912" i="18"/>
  <c r="AR913" i="18"/>
  <c r="AR914" i="18"/>
  <c r="AQ915" i="18"/>
  <c r="AQ912" i="18"/>
  <c r="AQ913" i="18"/>
  <c r="AQ914" i="18"/>
  <c r="AP915" i="18"/>
  <c r="AO915" i="18"/>
  <c r="AN915" i="18"/>
  <c r="AM915" i="18"/>
  <c r="AL915" i="18"/>
  <c r="AK915" i="18"/>
  <c r="AJ915" i="18"/>
  <c r="AI915" i="18"/>
  <c r="AH915" i="18"/>
  <c r="AG915" i="18"/>
  <c r="AF915" i="18"/>
  <c r="AE915" i="18"/>
  <c r="AE912" i="18"/>
  <c r="AE913" i="18"/>
  <c r="AE914" i="18"/>
  <c r="AD915" i="18"/>
  <c r="AC915" i="18"/>
  <c r="AB915" i="18"/>
  <c r="AA915" i="18"/>
  <c r="Z915" i="18"/>
  <c r="Y915" i="18"/>
  <c r="X915" i="18"/>
  <c r="W915" i="18"/>
  <c r="V915" i="18"/>
  <c r="U915" i="18"/>
  <c r="T915" i="18"/>
  <c r="S915" i="18"/>
  <c r="R915" i="18"/>
  <c r="Q915" i="18"/>
  <c r="BI914" i="18"/>
  <c r="BH914" i="18"/>
  <c r="BG914" i="18"/>
  <c r="BF914" i="18"/>
  <c r="BE914" i="18"/>
  <c r="BD914" i="18"/>
  <c r="BB914" i="18"/>
  <c r="BA914" i="18"/>
  <c r="BA912" i="18"/>
  <c r="BA913" i="18"/>
  <c r="AZ914" i="18"/>
  <c r="AZ912" i="18"/>
  <c r="AZ913" i="18"/>
  <c r="AY914" i="18"/>
  <c r="AX914" i="18"/>
  <c r="AW914" i="18"/>
  <c r="AV914" i="18"/>
  <c r="AU914" i="18"/>
  <c r="AT914" i="18"/>
  <c r="AS914" i="18"/>
  <c r="AP914" i="18"/>
  <c r="AO914" i="18"/>
  <c r="AO912" i="18"/>
  <c r="AO913" i="18"/>
  <c r="AN914" i="18"/>
  <c r="AN912" i="18"/>
  <c r="AN913" i="18"/>
  <c r="AM914" i="18"/>
  <c r="AL914" i="18"/>
  <c r="AK914" i="18"/>
  <c r="AJ914" i="18"/>
  <c r="AI914" i="18"/>
  <c r="AH914" i="18"/>
  <c r="AG914" i="18"/>
  <c r="AF914" i="18"/>
  <c r="AD914" i="18"/>
  <c r="AC914" i="18"/>
  <c r="AB914" i="18"/>
  <c r="AB912" i="18"/>
  <c r="AB913" i="18"/>
  <c r="AA914" i="18"/>
  <c r="Z914" i="18"/>
  <c r="Y914" i="18"/>
  <c r="X914" i="18"/>
  <c r="W914" i="18"/>
  <c r="V914" i="18"/>
  <c r="U914" i="18"/>
  <c r="T914" i="18"/>
  <c r="S914" i="18"/>
  <c r="R914" i="18"/>
  <c r="Q914" i="18"/>
  <c r="Q912" i="18"/>
  <c r="Q913" i="18"/>
  <c r="BI913" i="18"/>
  <c r="BI912" i="18"/>
  <c r="BH913" i="18"/>
  <c r="BG913" i="18"/>
  <c r="BF913" i="18"/>
  <c r="BE913" i="18"/>
  <c r="BD913" i="18"/>
  <c r="BB913" i="18"/>
  <c r="AY913" i="18"/>
  <c r="AX913" i="18"/>
  <c r="AX912" i="18"/>
  <c r="AW913" i="18"/>
  <c r="AW912" i="18"/>
  <c r="AV913" i="18"/>
  <c r="AU913" i="18"/>
  <c r="AT913" i="18"/>
  <c r="AS913" i="18"/>
  <c r="AP913" i="18"/>
  <c r="AM913" i="18"/>
  <c r="AL913" i="18"/>
  <c r="AL912" i="18"/>
  <c r="AK913" i="18"/>
  <c r="AK912" i="18"/>
  <c r="AJ913" i="18"/>
  <c r="AI913" i="18"/>
  <c r="AH913" i="18"/>
  <c r="AG913" i="18"/>
  <c r="AF913" i="18"/>
  <c r="AD913" i="18"/>
  <c r="AC913" i="18"/>
  <c r="AA913" i="18"/>
  <c r="Z913" i="18"/>
  <c r="Z912" i="18"/>
  <c r="Y913" i="18"/>
  <c r="Y912" i="18"/>
  <c r="X913" i="18"/>
  <c r="W913" i="18"/>
  <c r="V913" i="18"/>
  <c r="U913" i="18"/>
  <c r="T913" i="18"/>
  <c r="S913" i="18"/>
  <c r="R913" i="18"/>
  <c r="BH912" i="18"/>
  <c r="BG912" i="18"/>
  <c r="BF912" i="18"/>
  <c r="BE912" i="18"/>
  <c r="BD912" i="18"/>
  <c r="BB912" i="18"/>
  <c r="AY912" i="18"/>
  <c r="AV912" i="18"/>
  <c r="AU912" i="18"/>
  <c r="AT912" i="18"/>
  <c r="AS912" i="18"/>
  <c r="AP912" i="18"/>
  <c r="AM912" i="18"/>
  <c r="AJ912" i="18"/>
  <c r="AI912" i="18"/>
  <c r="AH912" i="18"/>
  <c r="AG912" i="18"/>
  <c r="AF912" i="18"/>
  <c r="AD912" i="18"/>
  <c r="AC912" i="18"/>
  <c r="AA912" i="18"/>
  <c r="X912" i="18"/>
  <c r="W912" i="18"/>
  <c r="V912" i="18"/>
  <c r="U912" i="18"/>
  <c r="T912" i="18"/>
  <c r="S912" i="18"/>
  <c r="R912" i="18"/>
  <c r="BI908" i="18"/>
  <c r="BH908" i="18"/>
  <c r="BG908" i="18"/>
  <c r="BF908" i="18"/>
  <c r="BE908" i="18"/>
  <c r="BD908" i="18"/>
  <c r="BC908" i="18"/>
  <c r="BB908" i="18"/>
  <c r="BA908" i="18"/>
  <c r="AZ908" i="18"/>
  <c r="AY908" i="18"/>
  <c r="AX908" i="18"/>
  <c r="AW908" i="18"/>
  <c r="AV908" i="18"/>
  <c r="AU908" i="18"/>
  <c r="AT908" i="18"/>
  <c r="AS908" i="18"/>
  <c r="AR908" i="18"/>
  <c r="AQ908" i="18"/>
  <c r="AP908" i="18"/>
  <c r="AO908" i="18"/>
  <c r="AN908" i="18"/>
  <c r="AM908" i="18"/>
  <c r="AL908" i="18"/>
  <c r="AK908" i="18"/>
  <c r="AJ908" i="18"/>
  <c r="AI908" i="18"/>
  <c r="AH908" i="18"/>
  <c r="AG908" i="18"/>
  <c r="AF908" i="18"/>
  <c r="AE908" i="18"/>
  <c r="AD908" i="18"/>
  <c r="AC908" i="18"/>
  <c r="AB908" i="18"/>
  <c r="AA908" i="18"/>
  <c r="Z908" i="18"/>
  <c r="Y908" i="18"/>
  <c r="X908" i="18"/>
  <c r="W908" i="18"/>
  <c r="V908" i="18"/>
  <c r="U908" i="18"/>
  <c r="T908" i="18"/>
  <c r="S908" i="18"/>
  <c r="R908" i="18"/>
  <c r="Q908" i="18"/>
  <c r="BI907" i="18"/>
  <c r="BH907" i="18"/>
  <c r="BG907" i="18"/>
  <c r="BF907" i="18"/>
  <c r="BE907" i="18"/>
  <c r="BD907" i="18"/>
  <c r="BC907" i="18"/>
  <c r="BB907" i="18"/>
  <c r="BA907" i="18"/>
  <c r="AZ907" i="18"/>
  <c r="AY907" i="18"/>
  <c r="AX907" i="18"/>
  <c r="AW907" i="18"/>
  <c r="AV907" i="18"/>
  <c r="AU907" i="18"/>
  <c r="AT907" i="18"/>
  <c r="AS907" i="18"/>
  <c r="AR907" i="18"/>
  <c r="AQ907" i="18"/>
  <c r="AP907" i="18"/>
  <c r="AO907" i="18"/>
  <c r="AN907" i="18"/>
  <c r="AM907" i="18"/>
  <c r="AL907" i="18"/>
  <c r="AK907" i="18"/>
  <c r="AJ907" i="18"/>
  <c r="AI907" i="18"/>
  <c r="AH907" i="18"/>
  <c r="AG907" i="18"/>
  <c r="AF907" i="18"/>
  <c r="AE907" i="18"/>
  <c r="AD907" i="18"/>
  <c r="AC907" i="18"/>
  <c r="AB907" i="18"/>
  <c r="AA907" i="18"/>
  <c r="Z907" i="18"/>
  <c r="Y907" i="18"/>
  <c r="X907" i="18"/>
  <c r="W907" i="18"/>
  <c r="V907" i="18"/>
  <c r="U907" i="18"/>
  <c r="T907" i="18"/>
  <c r="S907" i="18"/>
  <c r="R907" i="18"/>
  <c r="Q907" i="18"/>
  <c r="BI906" i="18"/>
  <c r="BH906" i="18"/>
  <c r="BG906" i="18"/>
  <c r="BF906" i="18"/>
  <c r="BE906" i="18"/>
  <c r="BD906" i="18"/>
  <c r="BC906" i="18"/>
  <c r="BB906" i="18"/>
  <c r="BA906" i="18"/>
  <c r="AZ906" i="18"/>
  <c r="AY906" i="18"/>
  <c r="AX906" i="18"/>
  <c r="AW906" i="18"/>
  <c r="AV906" i="18"/>
  <c r="AU906" i="18"/>
  <c r="AT906" i="18"/>
  <c r="AS906" i="18"/>
  <c r="AR906" i="18"/>
  <c r="AQ906" i="18"/>
  <c r="AP906" i="18"/>
  <c r="AO906" i="18"/>
  <c r="AN906" i="18"/>
  <c r="AM906" i="18"/>
  <c r="AL906" i="18"/>
  <c r="AK906" i="18"/>
  <c r="AJ906" i="18"/>
  <c r="AI906" i="18"/>
  <c r="AH906" i="18"/>
  <c r="AG906" i="18"/>
  <c r="AF906" i="18"/>
  <c r="AE906" i="18"/>
  <c r="AD906" i="18"/>
  <c r="AC906" i="18"/>
  <c r="AB906" i="18"/>
  <c r="AA906" i="18"/>
  <c r="Z906" i="18"/>
  <c r="Y906" i="18"/>
  <c r="X906" i="18"/>
  <c r="W906" i="18"/>
  <c r="V906" i="18"/>
  <c r="U906" i="18"/>
  <c r="T906" i="18"/>
  <c r="S906" i="18"/>
  <c r="R906" i="18"/>
  <c r="Q906" i="18"/>
  <c r="BI905" i="18"/>
  <c r="BH905" i="18"/>
  <c r="BG905" i="18"/>
  <c r="BF905" i="18"/>
  <c r="BE905" i="18"/>
  <c r="BD905" i="18"/>
  <c r="BC905" i="18"/>
  <c r="BB905" i="18"/>
  <c r="BA905" i="18"/>
  <c r="AZ905" i="18"/>
  <c r="AY905" i="18"/>
  <c r="AX905" i="18"/>
  <c r="AW905" i="18"/>
  <c r="AV905" i="18"/>
  <c r="AU905" i="18"/>
  <c r="AT905" i="18"/>
  <c r="AS905" i="18"/>
  <c r="AR905" i="18"/>
  <c r="AQ905" i="18"/>
  <c r="AP905" i="18"/>
  <c r="AO905" i="18"/>
  <c r="AN905" i="18"/>
  <c r="AM905" i="18"/>
  <c r="AL905" i="18"/>
  <c r="AK905" i="18"/>
  <c r="AJ905" i="18"/>
  <c r="AI905" i="18"/>
  <c r="AH905" i="18"/>
  <c r="AG905" i="18"/>
  <c r="AF905" i="18"/>
  <c r="AE905" i="18"/>
  <c r="AD905" i="18"/>
  <c r="AC905" i="18"/>
  <c r="AB905" i="18"/>
  <c r="AA905" i="18"/>
  <c r="Z905" i="18"/>
  <c r="Y905" i="18"/>
  <c r="X905" i="18"/>
  <c r="W905" i="18"/>
  <c r="V905" i="18"/>
  <c r="U905" i="18"/>
  <c r="T905" i="18"/>
  <c r="S905" i="18"/>
  <c r="R905" i="18"/>
  <c r="Q905" i="18"/>
  <c r="BI904" i="18"/>
  <c r="BH904" i="18"/>
  <c r="BG904" i="18"/>
  <c r="BF904" i="18"/>
  <c r="BE904" i="18"/>
  <c r="BD904" i="18"/>
  <c r="BC904" i="18"/>
  <c r="BB904" i="18"/>
  <c r="BA904" i="18"/>
  <c r="AZ904" i="18"/>
  <c r="AY904" i="18"/>
  <c r="AX904" i="18"/>
  <c r="AW904" i="18"/>
  <c r="AV904" i="18"/>
  <c r="AU904" i="18"/>
  <c r="AT904" i="18"/>
  <c r="AS904" i="18"/>
  <c r="AR904" i="18"/>
  <c r="AQ904" i="18"/>
  <c r="AP904" i="18"/>
  <c r="AO904" i="18"/>
  <c r="AN904" i="18"/>
  <c r="AM904" i="18"/>
  <c r="AL904" i="18"/>
  <c r="AK904" i="18"/>
  <c r="AJ904" i="18"/>
  <c r="AI904" i="18"/>
  <c r="AH904" i="18"/>
  <c r="AG904" i="18"/>
  <c r="AF904" i="18"/>
  <c r="AE904" i="18"/>
  <c r="AD904" i="18"/>
  <c r="AC904" i="18"/>
  <c r="AB904" i="18"/>
  <c r="AA904" i="18"/>
  <c r="Z904" i="18"/>
  <c r="Y904" i="18"/>
  <c r="X904" i="18"/>
  <c r="W904" i="18"/>
  <c r="V904" i="18"/>
  <c r="U904" i="18"/>
  <c r="T904" i="18"/>
  <c r="S904" i="18"/>
  <c r="R904" i="18"/>
  <c r="Q904" i="18"/>
  <c r="BI903" i="18"/>
  <c r="BH903" i="18"/>
  <c r="BG903" i="18"/>
  <c r="BF903" i="18"/>
  <c r="BE903" i="18"/>
  <c r="BD903" i="18"/>
  <c r="BC903" i="18"/>
  <c r="BB903" i="18"/>
  <c r="BA903" i="18"/>
  <c r="AZ903" i="18"/>
  <c r="AY903" i="18"/>
  <c r="AX903" i="18"/>
  <c r="AW903" i="18"/>
  <c r="AV903" i="18"/>
  <c r="AU903" i="18"/>
  <c r="AT903" i="18"/>
  <c r="AS903" i="18"/>
  <c r="AR903" i="18"/>
  <c r="AQ903" i="18"/>
  <c r="AP903" i="18"/>
  <c r="AO903" i="18"/>
  <c r="AN903" i="18"/>
  <c r="AM903" i="18"/>
  <c r="AL903" i="18"/>
  <c r="AK903" i="18"/>
  <c r="AJ903" i="18"/>
  <c r="AI903" i="18"/>
  <c r="AH903" i="18"/>
  <c r="AG903" i="18"/>
  <c r="AF903" i="18"/>
  <c r="AE903" i="18"/>
  <c r="AD903" i="18"/>
  <c r="AC903" i="18"/>
  <c r="AB903" i="18"/>
  <c r="AA903" i="18"/>
  <c r="Z903" i="18"/>
  <c r="Y903" i="18"/>
  <c r="X903" i="18"/>
  <c r="W903" i="18"/>
  <c r="V903" i="18"/>
  <c r="U903" i="18"/>
  <c r="T903" i="18"/>
  <c r="S903" i="18"/>
  <c r="R903" i="18"/>
  <c r="Q903" i="18"/>
  <c r="BI902" i="18"/>
  <c r="BI899" i="18"/>
  <c r="BI900" i="18"/>
  <c r="BI901" i="18"/>
  <c r="BH902" i="18"/>
  <c r="BG902" i="18"/>
  <c r="BF902" i="18"/>
  <c r="BE902" i="18"/>
  <c r="BD902" i="18"/>
  <c r="BC902" i="18"/>
  <c r="BB902" i="18"/>
  <c r="BA902" i="18"/>
  <c r="AZ902" i="18"/>
  <c r="AY902" i="18"/>
  <c r="AX902" i="18"/>
  <c r="AX899" i="18"/>
  <c r="AX900" i="18"/>
  <c r="AX901" i="18"/>
  <c r="AW902" i="18"/>
  <c r="AW899" i="18"/>
  <c r="AW900" i="18"/>
  <c r="AW901" i="18"/>
  <c r="AV902" i="18"/>
  <c r="AU902" i="18"/>
  <c r="AT902" i="18"/>
  <c r="AS902" i="18"/>
  <c r="AR902" i="18"/>
  <c r="AQ902" i="18"/>
  <c r="AP902" i="18"/>
  <c r="AO902" i="18"/>
  <c r="AN902" i="18"/>
  <c r="AM902" i="18"/>
  <c r="AL902" i="18"/>
  <c r="AL899" i="18"/>
  <c r="AL900" i="18"/>
  <c r="AL901" i="18"/>
  <c r="AK902" i="18"/>
  <c r="AK899" i="18"/>
  <c r="AK900" i="18"/>
  <c r="AK901" i="18"/>
  <c r="AJ902" i="18"/>
  <c r="AI902" i="18"/>
  <c r="AH902" i="18"/>
  <c r="AG902" i="18"/>
  <c r="AF902" i="18"/>
  <c r="AE902" i="18"/>
  <c r="AD902" i="18"/>
  <c r="AC902" i="18"/>
  <c r="AB902" i="18"/>
  <c r="AA902" i="18"/>
  <c r="Z902" i="18"/>
  <c r="Y902" i="18"/>
  <c r="Y899" i="18"/>
  <c r="Y900" i="18"/>
  <c r="Y901" i="18"/>
  <c r="X902" i="18"/>
  <c r="W902" i="18"/>
  <c r="V902" i="18"/>
  <c r="U902" i="18"/>
  <c r="T902" i="18"/>
  <c r="S902" i="18"/>
  <c r="R902" i="18"/>
  <c r="Q902" i="18"/>
  <c r="BH901" i="18"/>
  <c r="BG901" i="18"/>
  <c r="BG899" i="18"/>
  <c r="BG900" i="18"/>
  <c r="BF901" i="18"/>
  <c r="BF899" i="18"/>
  <c r="BF900" i="18"/>
  <c r="BE901" i="18"/>
  <c r="BD901" i="18"/>
  <c r="BC901" i="18"/>
  <c r="BB901" i="18"/>
  <c r="BA901" i="18"/>
  <c r="AZ901" i="18"/>
  <c r="AY901" i="18"/>
  <c r="AV901" i="18"/>
  <c r="AU901" i="18"/>
  <c r="AU899" i="18"/>
  <c r="AU900" i="18"/>
  <c r="AT901" i="18"/>
  <c r="AT899" i="18"/>
  <c r="AT900" i="18"/>
  <c r="AS901" i="18"/>
  <c r="AR901" i="18"/>
  <c r="AQ901" i="18"/>
  <c r="AP901" i="18"/>
  <c r="AO901" i="18"/>
  <c r="AN901" i="18"/>
  <c r="AM901" i="18"/>
  <c r="AJ901" i="18"/>
  <c r="AI901" i="18"/>
  <c r="AI899" i="18"/>
  <c r="AI900" i="18"/>
  <c r="AH901" i="18"/>
  <c r="AH899" i="18"/>
  <c r="AH900" i="18"/>
  <c r="AG901" i="18"/>
  <c r="AF901" i="18"/>
  <c r="AE901" i="18"/>
  <c r="AD901" i="18"/>
  <c r="AC901" i="18"/>
  <c r="AB901" i="18"/>
  <c r="AA901" i="18"/>
  <c r="Z901" i="18"/>
  <c r="X901" i="18"/>
  <c r="W901" i="18"/>
  <c r="V901" i="18"/>
  <c r="U901" i="18"/>
  <c r="T901" i="18"/>
  <c r="S901" i="18"/>
  <c r="R901" i="18"/>
  <c r="Q901" i="18"/>
  <c r="BH900" i="18"/>
  <c r="BE900" i="18"/>
  <c r="BD900" i="18"/>
  <c r="BD899" i="18"/>
  <c r="BC900" i="18"/>
  <c r="BC899" i="18"/>
  <c r="BB900" i="18"/>
  <c r="BA900" i="18"/>
  <c r="AZ900" i="18"/>
  <c r="AY900" i="18"/>
  <c r="AV900" i="18"/>
  <c r="AS900" i="18"/>
  <c r="AR900" i="18"/>
  <c r="AR899" i="18"/>
  <c r="AQ900" i="18"/>
  <c r="AQ899" i="18"/>
  <c r="AP900" i="18"/>
  <c r="AO900" i="18"/>
  <c r="AN900" i="18"/>
  <c r="AM900" i="18"/>
  <c r="AJ900" i="18"/>
  <c r="AG900" i="18"/>
  <c r="AF900" i="18"/>
  <c r="AF899" i="18"/>
  <c r="AE900" i="18"/>
  <c r="AE899" i="18"/>
  <c r="AD900" i="18"/>
  <c r="AC900" i="18"/>
  <c r="AB900" i="18"/>
  <c r="AA900" i="18"/>
  <c r="Z900" i="18"/>
  <c r="X900" i="18"/>
  <c r="W900" i="18"/>
  <c r="V900" i="18"/>
  <c r="U900" i="18"/>
  <c r="T900" i="18"/>
  <c r="S900" i="18"/>
  <c r="R900" i="18"/>
  <c r="Q900" i="18"/>
  <c r="BH899" i="18"/>
  <c r="BE899" i="18"/>
  <c r="BB899" i="18"/>
  <c r="BA899" i="18"/>
  <c r="AZ899" i="18"/>
  <c r="AY899" i="18"/>
  <c r="AV899" i="18"/>
  <c r="AS899" i="18"/>
  <c r="AP899" i="18"/>
  <c r="AO899" i="18"/>
  <c r="AN899" i="18"/>
  <c r="AM899" i="18"/>
  <c r="AJ899" i="18"/>
  <c r="AG899" i="18"/>
  <c r="AD899" i="18"/>
  <c r="AC899" i="18"/>
  <c r="AB899" i="18"/>
  <c r="AA899" i="18"/>
  <c r="Z899" i="18"/>
  <c r="X899" i="18"/>
  <c r="W899" i="18"/>
  <c r="V899" i="18"/>
  <c r="U899" i="18"/>
  <c r="T899" i="18"/>
  <c r="S899" i="18"/>
  <c r="R899" i="18"/>
  <c r="Q899" i="18"/>
  <c r="G516" i="7960"/>
  <c r="G575" i="7960"/>
  <c r="E628" i="7960"/>
  <c r="E627" i="7960"/>
  <c r="E626" i="7960"/>
  <c r="E625" i="7960"/>
  <c r="E624" i="7960"/>
  <c r="E623" i="7960"/>
  <c r="E622" i="7960"/>
  <c r="E621" i="7960"/>
  <c r="E620" i="7960"/>
  <c r="E619" i="7960"/>
  <c r="E618" i="7960"/>
  <c r="E617" i="7960"/>
  <c r="E616" i="7960"/>
  <c r="E615" i="7960"/>
  <c r="E614" i="7960"/>
  <c r="E613" i="7960"/>
  <c r="E612" i="7960"/>
  <c r="E611" i="7960"/>
  <c r="E610" i="7960"/>
  <c r="E609" i="7960"/>
  <c r="E608" i="7960"/>
  <c r="E607" i="7960"/>
  <c r="E606" i="7960"/>
  <c r="E605" i="7960"/>
  <c r="E604" i="7960"/>
  <c r="E603" i="7960"/>
  <c r="E602" i="7960"/>
  <c r="E601" i="7960"/>
  <c r="E600" i="7960"/>
  <c r="E599" i="7960"/>
  <c r="E598" i="7960"/>
  <c r="E597" i="7960"/>
  <c r="E596" i="7960"/>
  <c r="E595" i="7960"/>
  <c r="E594" i="7960"/>
  <c r="E593" i="7960"/>
  <c r="E592" i="7960"/>
  <c r="E591" i="7960"/>
  <c r="E590" i="7960"/>
  <c r="E589" i="7960"/>
  <c r="E588" i="7960"/>
  <c r="E587" i="7960"/>
  <c r="E586" i="7960"/>
  <c r="E585" i="7960"/>
  <c r="E584" i="7960"/>
  <c r="E583" i="7960"/>
  <c r="E582" i="7960"/>
  <c r="E581" i="7960"/>
  <c r="E580" i="7960"/>
  <c r="E579" i="7960"/>
  <c r="E578" i="7960"/>
  <c r="E519" i="7960"/>
  <c r="E569" i="7960"/>
  <c r="E568" i="7960"/>
  <c r="E567" i="7960"/>
  <c r="E566" i="7960"/>
  <c r="E565" i="7960"/>
  <c r="E564" i="7960"/>
  <c r="E563" i="7960"/>
  <c r="E562" i="7960"/>
  <c r="E561" i="7960"/>
  <c r="E560" i="7960"/>
  <c r="E559" i="7960"/>
  <c r="E558" i="7960"/>
  <c r="E557" i="7960"/>
  <c r="E556" i="7960"/>
  <c r="E555" i="7960"/>
  <c r="E554" i="7960"/>
  <c r="E553" i="7960"/>
  <c r="E552" i="7960"/>
  <c r="E551" i="7960"/>
  <c r="E550" i="7960"/>
  <c r="E549" i="7960"/>
  <c r="E548" i="7960"/>
  <c r="E547" i="7960"/>
  <c r="E546" i="7960"/>
  <c r="E545" i="7960"/>
  <c r="E544" i="7960"/>
  <c r="E543" i="7960"/>
  <c r="E542" i="7960"/>
  <c r="E541" i="7960"/>
  <c r="E540" i="7960"/>
  <c r="E539" i="7960"/>
  <c r="E538" i="7960"/>
  <c r="E537" i="7960"/>
  <c r="E536" i="7960"/>
  <c r="E535" i="7960"/>
  <c r="E534" i="7960"/>
  <c r="E533" i="7960"/>
  <c r="E532" i="7960"/>
  <c r="E531" i="7960"/>
  <c r="E530" i="7960"/>
  <c r="E529" i="7960"/>
  <c r="E528" i="7960"/>
  <c r="E527" i="7960"/>
  <c r="E526" i="7960"/>
  <c r="E525" i="7960"/>
  <c r="E524" i="7960"/>
  <c r="E523" i="7960"/>
  <c r="E522" i="7960"/>
  <c r="E521" i="7960"/>
  <c r="E520" i="7960"/>
  <c r="P327" i="7960"/>
  <c r="O327" i="7960"/>
  <c r="N327" i="7960"/>
  <c r="M327" i="7960"/>
  <c r="L327" i="7960"/>
  <c r="E326" i="7960"/>
  <c r="E325" i="7960"/>
  <c r="E324" i="7960"/>
  <c r="E323" i="7960"/>
  <c r="E322" i="7960"/>
  <c r="E321" i="7960"/>
  <c r="E320" i="7960"/>
  <c r="E319" i="7960"/>
  <c r="E318" i="7960"/>
  <c r="E317" i="7960"/>
  <c r="E316" i="7960"/>
  <c r="E315" i="7960"/>
  <c r="E314" i="7960"/>
  <c r="E313" i="7960"/>
  <c r="E312" i="7960"/>
  <c r="E311" i="7960"/>
  <c r="E310" i="7960"/>
  <c r="E309" i="7960"/>
  <c r="E308" i="7960"/>
  <c r="E307" i="7960"/>
  <c r="E306" i="7960"/>
  <c r="E305" i="7960"/>
  <c r="E304" i="7960"/>
  <c r="E303" i="7960"/>
  <c r="E302" i="7960"/>
  <c r="E301" i="7960"/>
  <c r="E300" i="7960"/>
  <c r="E299" i="7960"/>
  <c r="E298" i="7960"/>
  <c r="E297" i="7960"/>
  <c r="E296" i="7960"/>
  <c r="E295" i="7960"/>
  <c r="E294" i="7960"/>
  <c r="E293" i="7960"/>
  <c r="E292" i="7960"/>
  <c r="E291" i="7960"/>
  <c r="E290" i="7960"/>
  <c r="E289" i="7960"/>
  <c r="E288" i="7960"/>
  <c r="E287" i="7960"/>
  <c r="E286" i="7960"/>
  <c r="E285" i="7960"/>
  <c r="E284" i="7960"/>
  <c r="E283" i="7960"/>
  <c r="E282" i="7960"/>
  <c r="E281" i="7960"/>
  <c r="E280" i="7960"/>
  <c r="E279" i="7960"/>
  <c r="E278" i="7960"/>
  <c r="E277" i="7960"/>
  <c r="C15" i="7961"/>
  <c r="B2" i="7961"/>
  <c r="F2" i="7949"/>
  <c r="F149" i="24"/>
  <c r="F148" i="24"/>
  <c r="F147" i="24"/>
  <c r="F146" i="24"/>
  <c r="F145" i="24"/>
  <c r="L465" i="7960"/>
  <c r="M465" i="7960"/>
  <c r="N465" i="7960"/>
  <c r="O465" i="7960"/>
  <c r="P465" i="7960"/>
  <c r="H466" i="7960"/>
  <c r="I466" i="7960"/>
  <c r="J466" i="7960"/>
  <c r="K466" i="7960"/>
  <c r="L466" i="7960"/>
  <c r="M466" i="7960"/>
  <c r="N466" i="7960"/>
  <c r="O466" i="7960"/>
  <c r="P466" i="7960"/>
  <c r="G466" i="7960"/>
  <c r="H463" i="7960"/>
  <c r="I463" i="7960"/>
  <c r="J463" i="7960"/>
  <c r="K463" i="7960"/>
  <c r="L463" i="7960"/>
  <c r="M463" i="7960"/>
  <c r="N463" i="7960"/>
  <c r="O463" i="7960"/>
  <c r="P463" i="7960"/>
  <c r="L464" i="7960"/>
  <c r="M464" i="7960"/>
  <c r="N464" i="7960"/>
  <c r="O464" i="7960"/>
  <c r="P464" i="7960"/>
  <c r="G463" i="7960"/>
  <c r="D2" i="7941"/>
  <c r="C2" i="7957"/>
  <c r="C2" i="7955"/>
  <c r="D2" i="19"/>
  <c r="B2" i="24"/>
  <c r="B2" i="18"/>
  <c r="B2" i="2"/>
  <c r="E2" i="7960"/>
  <c r="G474" i="7960"/>
  <c r="P10" i="2"/>
  <c r="F12" i="7941"/>
  <c r="F26" i="7941" s="1"/>
  <c r="F40" i="19"/>
  <c r="P467" i="7960"/>
  <c r="O467" i="7960"/>
  <c r="N467" i="7960"/>
  <c r="M467" i="7960"/>
  <c r="L467" i="7960"/>
  <c r="P434" i="7960"/>
  <c r="O434" i="7960"/>
  <c r="N434" i="7960"/>
  <c r="M434" i="7960"/>
  <c r="L434" i="7960"/>
  <c r="K434" i="7960"/>
  <c r="J434" i="7960"/>
  <c r="I434" i="7960"/>
  <c r="H434" i="7960"/>
  <c r="E434" i="7960"/>
  <c r="P433" i="7960"/>
  <c r="O433" i="7960"/>
  <c r="N433" i="7960"/>
  <c r="M433" i="7960"/>
  <c r="L433" i="7960"/>
  <c r="K433" i="7960"/>
  <c r="J433" i="7960"/>
  <c r="I433" i="7960"/>
  <c r="H433" i="7960"/>
  <c r="E433" i="7960"/>
  <c r="P432" i="7960"/>
  <c r="O432" i="7960"/>
  <c r="N432" i="7960"/>
  <c r="M432" i="7960"/>
  <c r="L432" i="7960"/>
  <c r="K432" i="7960"/>
  <c r="J432" i="7960"/>
  <c r="I432" i="7960"/>
  <c r="H432" i="7960"/>
  <c r="G432" i="7960"/>
  <c r="E432" i="7960"/>
  <c r="P431" i="7960"/>
  <c r="O431" i="7960"/>
  <c r="N431" i="7960"/>
  <c r="M431" i="7960"/>
  <c r="L431" i="7960"/>
  <c r="K431" i="7960"/>
  <c r="J431" i="7960"/>
  <c r="I431" i="7960"/>
  <c r="H431" i="7960"/>
  <c r="E431" i="7960"/>
  <c r="P430" i="7960"/>
  <c r="O430" i="7960"/>
  <c r="N430" i="7960"/>
  <c r="M430" i="7960"/>
  <c r="L430" i="7960"/>
  <c r="K430" i="7960"/>
  <c r="J430" i="7960"/>
  <c r="I430" i="7960"/>
  <c r="H430" i="7960"/>
  <c r="G430" i="7960"/>
  <c r="E430" i="7960"/>
  <c r="P429" i="7960"/>
  <c r="O429" i="7960"/>
  <c r="N429" i="7960"/>
  <c r="M429" i="7960"/>
  <c r="L429" i="7960"/>
  <c r="K429" i="7960"/>
  <c r="J429" i="7960"/>
  <c r="I429" i="7960"/>
  <c r="H429" i="7960"/>
  <c r="G429" i="7960"/>
  <c r="E429" i="7960"/>
  <c r="P428" i="7960"/>
  <c r="O428" i="7960"/>
  <c r="N428" i="7960"/>
  <c r="M428" i="7960"/>
  <c r="L428" i="7960"/>
  <c r="K428" i="7960"/>
  <c r="J428" i="7960"/>
  <c r="I428" i="7960"/>
  <c r="H428" i="7960"/>
  <c r="G428" i="7960"/>
  <c r="E428" i="7960"/>
  <c r="P427" i="7960"/>
  <c r="O427" i="7960"/>
  <c r="N427" i="7960"/>
  <c r="M427" i="7960"/>
  <c r="L427" i="7960"/>
  <c r="K427" i="7960"/>
  <c r="J427" i="7960"/>
  <c r="I427" i="7960"/>
  <c r="H427" i="7960"/>
  <c r="G427" i="7960"/>
  <c r="E427" i="7960"/>
  <c r="P426" i="7960"/>
  <c r="O426" i="7960"/>
  <c r="N426" i="7960"/>
  <c r="M426" i="7960"/>
  <c r="L426" i="7960"/>
  <c r="K426" i="7960"/>
  <c r="J426" i="7960"/>
  <c r="I426" i="7960"/>
  <c r="H426" i="7960"/>
  <c r="G426" i="7960"/>
  <c r="E426" i="7960"/>
  <c r="P425" i="7960"/>
  <c r="O425" i="7960"/>
  <c r="N425" i="7960"/>
  <c r="M425" i="7960"/>
  <c r="L425" i="7960"/>
  <c r="K425" i="7960"/>
  <c r="J425" i="7960"/>
  <c r="I425" i="7960"/>
  <c r="H425" i="7960"/>
  <c r="G425" i="7960"/>
  <c r="E425" i="7960"/>
  <c r="P424" i="7960"/>
  <c r="O424" i="7960"/>
  <c r="N424" i="7960"/>
  <c r="M424" i="7960"/>
  <c r="L424" i="7960"/>
  <c r="K424" i="7960"/>
  <c r="J424" i="7960"/>
  <c r="I424" i="7960"/>
  <c r="H424" i="7960"/>
  <c r="G424" i="7960"/>
  <c r="E424" i="7960"/>
  <c r="P423" i="7960"/>
  <c r="O423" i="7960"/>
  <c r="N423" i="7960"/>
  <c r="M423" i="7960"/>
  <c r="L423" i="7960"/>
  <c r="K423" i="7960"/>
  <c r="J423" i="7960"/>
  <c r="I423" i="7960"/>
  <c r="H423" i="7960"/>
  <c r="G423" i="7960"/>
  <c r="E423" i="7960"/>
  <c r="P422" i="7960"/>
  <c r="O422" i="7960"/>
  <c r="N422" i="7960"/>
  <c r="M422" i="7960"/>
  <c r="L422" i="7960"/>
  <c r="K422" i="7960"/>
  <c r="J422" i="7960"/>
  <c r="I422" i="7960"/>
  <c r="H422" i="7960"/>
  <c r="G422" i="7960"/>
  <c r="E422" i="7960"/>
  <c r="P421" i="7960"/>
  <c r="O421" i="7960"/>
  <c r="N421" i="7960"/>
  <c r="M421" i="7960"/>
  <c r="L421" i="7960"/>
  <c r="K421" i="7960"/>
  <c r="J421" i="7960"/>
  <c r="I421" i="7960"/>
  <c r="H421" i="7960"/>
  <c r="G421" i="7960"/>
  <c r="E421" i="7960"/>
  <c r="P420" i="7960"/>
  <c r="O420" i="7960"/>
  <c r="N420" i="7960"/>
  <c r="M420" i="7960"/>
  <c r="L420" i="7960"/>
  <c r="K420" i="7960"/>
  <c r="J420" i="7960"/>
  <c r="I420" i="7960"/>
  <c r="H420" i="7960"/>
  <c r="G420" i="7960"/>
  <c r="E420" i="7960"/>
  <c r="P419" i="7960"/>
  <c r="O419" i="7960"/>
  <c r="N419" i="7960"/>
  <c r="M419" i="7960"/>
  <c r="L419" i="7960"/>
  <c r="K419" i="7960"/>
  <c r="J419" i="7960"/>
  <c r="I419" i="7960"/>
  <c r="H419" i="7960"/>
  <c r="G419" i="7960"/>
  <c r="E419" i="7960"/>
  <c r="P418" i="7960"/>
  <c r="O418" i="7960"/>
  <c r="N418" i="7960"/>
  <c r="M418" i="7960"/>
  <c r="L418" i="7960"/>
  <c r="K418" i="7960"/>
  <c r="J418" i="7960"/>
  <c r="I418" i="7960"/>
  <c r="H418" i="7960"/>
  <c r="G418" i="7960"/>
  <c r="E418" i="7960"/>
  <c r="P417" i="7960"/>
  <c r="O417" i="7960"/>
  <c r="N417" i="7960"/>
  <c r="M417" i="7960"/>
  <c r="L417" i="7960"/>
  <c r="K417" i="7960"/>
  <c r="J417" i="7960"/>
  <c r="I417" i="7960"/>
  <c r="H417" i="7960"/>
  <c r="G417" i="7960"/>
  <c r="E417" i="7960"/>
  <c r="P416" i="7960"/>
  <c r="O416" i="7960"/>
  <c r="N416" i="7960"/>
  <c r="M416" i="7960"/>
  <c r="L416" i="7960"/>
  <c r="K416" i="7960"/>
  <c r="J416" i="7960"/>
  <c r="I416" i="7960"/>
  <c r="H416" i="7960"/>
  <c r="G416" i="7960"/>
  <c r="E416" i="7960"/>
  <c r="P415" i="7960"/>
  <c r="O415" i="7960"/>
  <c r="N415" i="7960"/>
  <c r="M415" i="7960"/>
  <c r="L415" i="7960"/>
  <c r="K415" i="7960"/>
  <c r="J415" i="7960"/>
  <c r="I415" i="7960"/>
  <c r="H415" i="7960"/>
  <c r="G415" i="7960"/>
  <c r="E415" i="7960"/>
  <c r="P414" i="7960"/>
  <c r="O414" i="7960"/>
  <c r="N414" i="7960"/>
  <c r="M414" i="7960"/>
  <c r="L414" i="7960"/>
  <c r="K414" i="7960"/>
  <c r="J414" i="7960"/>
  <c r="I414" i="7960"/>
  <c r="H414" i="7960"/>
  <c r="G414" i="7960"/>
  <c r="E414" i="7960"/>
  <c r="P413" i="7960"/>
  <c r="O413" i="7960"/>
  <c r="N413" i="7960"/>
  <c r="M413" i="7960"/>
  <c r="L413" i="7960"/>
  <c r="K413" i="7960"/>
  <c r="J413" i="7960"/>
  <c r="I413" i="7960"/>
  <c r="H413" i="7960"/>
  <c r="G413" i="7960"/>
  <c r="E413" i="7960"/>
  <c r="P412" i="7960"/>
  <c r="O412" i="7960"/>
  <c r="N412" i="7960"/>
  <c r="M412" i="7960"/>
  <c r="L412" i="7960"/>
  <c r="K412" i="7960"/>
  <c r="J412" i="7960"/>
  <c r="I412" i="7960"/>
  <c r="H412" i="7960"/>
  <c r="G412" i="7960"/>
  <c r="E412" i="7960"/>
  <c r="P411" i="7960"/>
  <c r="O411" i="7960"/>
  <c r="N411" i="7960"/>
  <c r="M411" i="7960"/>
  <c r="L411" i="7960"/>
  <c r="K411" i="7960"/>
  <c r="J411" i="7960"/>
  <c r="I411" i="7960"/>
  <c r="H411" i="7960"/>
  <c r="G411" i="7960"/>
  <c r="E411" i="7960"/>
  <c r="P410" i="7960"/>
  <c r="O410" i="7960"/>
  <c r="N410" i="7960"/>
  <c r="M410" i="7960"/>
  <c r="L410" i="7960"/>
  <c r="K410" i="7960"/>
  <c r="J410" i="7960"/>
  <c r="I410" i="7960"/>
  <c r="H410" i="7960"/>
  <c r="G410" i="7960"/>
  <c r="E410" i="7960"/>
  <c r="P409" i="7960"/>
  <c r="O409" i="7960"/>
  <c r="N409" i="7960"/>
  <c r="M409" i="7960"/>
  <c r="L409" i="7960"/>
  <c r="K409" i="7960"/>
  <c r="J409" i="7960"/>
  <c r="I409" i="7960"/>
  <c r="H409" i="7960"/>
  <c r="G409" i="7960"/>
  <c r="E409" i="7960"/>
  <c r="P408" i="7960"/>
  <c r="O408" i="7960"/>
  <c r="N408" i="7960"/>
  <c r="M408" i="7960"/>
  <c r="L408" i="7960"/>
  <c r="K408" i="7960"/>
  <c r="J408" i="7960"/>
  <c r="I408" i="7960"/>
  <c r="H408" i="7960"/>
  <c r="G408" i="7960"/>
  <c r="E408" i="7960"/>
  <c r="P407" i="7960"/>
  <c r="O407" i="7960"/>
  <c r="N407" i="7960"/>
  <c r="M407" i="7960"/>
  <c r="L407" i="7960"/>
  <c r="K407" i="7960"/>
  <c r="J407" i="7960"/>
  <c r="I407" i="7960"/>
  <c r="H407" i="7960"/>
  <c r="G407" i="7960"/>
  <c r="E407" i="7960"/>
  <c r="P406" i="7960"/>
  <c r="O406" i="7960"/>
  <c r="N406" i="7960"/>
  <c r="M406" i="7960"/>
  <c r="L406" i="7960"/>
  <c r="K406" i="7960"/>
  <c r="J406" i="7960"/>
  <c r="I406" i="7960"/>
  <c r="H406" i="7960"/>
  <c r="G406" i="7960"/>
  <c r="E406" i="7960"/>
  <c r="P405" i="7960"/>
  <c r="O405" i="7960"/>
  <c r="N405" i="7960"/>
  <c r="M405" i="7960"/>
  <c r="L405" i="7960"/>
  <c r="K405" i="7960"/>
  <c r="J405" i="7960"/>
  <c r="I405" i="7960"/>
  <c r="H405" i="7960"/>
  <c r="G405" i="7960"/>
  <c r="E405" i="7960"/>
  <c r="P404" i="7960"/>
  <c r="O404" i="7960"/>
  <c r="N404" i="7960"/>
  <c r="M404" i="7960"/>
  <c r="L404" i="7960"/>
  <c r="K404" i="7960"/>
  <c r="J404" i="7960"/>
  <c r="I404" i="7960"/>
  <c r="H404" i="7960"/>
  <c r="G404" i="7960"/>
  <c r="E404" i="7960"/>
  <c r="P403" i="7960"/>
  <c r="O403" i="7960"/>
  <c r="N403" i="7960"/>
  <c r="M403" i="7960"/>
  <c r="L403" i="7960"/>
  <c r="K403" i="7960"/>
  <c r="J403" i="7960"/>
  <c r="I403" i="7960"/>
  <c r="H403" i="7960"/>
  <c r="G403" i="7960"/>
  <c r="E403" i="7960"/>
  <c r="P402" i="7960"/>
  <c r="O402" i="7960"/>
  <c r="N402" i="7960"/>
  <c r="M402" i="7960"/>
  <c r="L402" i="7960"/>
  <c r="K402" i="7960"/>
  <c r="J402" i="7960"/>
  <c r="I402" i="7960"/>
  <c r="H402" i="7960"/>
  <c r="G402" i="7960"/>
  <c r="E402" i="7960"/>
  <c r="P401" i="7960"/>
  <c r="O401" i="7960"/>
  <c r="N401" i="7960"/>
  <c r="M401" i="7960"/>
  <c r="L401" i="7960"/>
  <c r="K401" i="7960"/>
  <c r="J401" i="7960"/>
  <c r="I401" i="7960"/>
  <c r="H401" i="7960"/>
  <c r="G401" i="7960"/>
  <c r="E401" i="7960"/>
  <c r="P400" i="7960"/>
  <c r="O400" i="7960"/>
  <c r="N400" i="7960"/>
  <c r="M400" i="7960"/>
  <c r="L400" i="7960"/>
  <c r="K400" i="7960"/>
  <c r="J400" i="7960"/>
  <c r="I400" i="7960"/>
  <c r="H400" i="7960"/>
  <c r="G400" i="7960"/>
  <c r="E400" i="7960"/>
  <c r="P399" i="7960"/>
  <c r="O399" i="7960"/>
  <c r="N399" i="7960"/>
  <c r="M399" i="7960"/>
  <c r="L399" i="7960"/>
  <c r="K399" i="7960"/>
  <c r="J399" i="7960"/>
  <c r="I399" i="7960"/>
  <c r="H399" i="7960"/>
  <c r="G399" i="7960"/>
  <c r="E399" i="7960"/>
  <c r="P398" i="7960"/>
  <c r="O398" i="7960"/>
  <c r="N398" i="7960"/>
  <c r="M398" i="7960"/>
  <c r="L398" i="7960"/>
  <c r="K398" i="7960"/>
  <c r="J398" i="7960"/>
  <c r="I398" i="7960"/>
  <c r="H398" i="7960"/>
  <c r="G398" i="7960"/>
  <c r="E398" i="7960"/>
  <c r="P397" i="7960"/>
  <c r="O397" i="7960"/>
  <c r="N397" i="7960"/>
  <c r="M397" i="7960"/>
  <c r="L397" i="7960"/>
  <c r="K397" i="7960"/>
  <c r="J397" i="7960"/>
  <c r="I397" i="7960"/>
  <c r="H397" i="7960"/>
  <c r="G397" i="7960"/>
  <c r="E397" i="7960"/>
  <c r="P396" i="7960"/>
  <c r="O396" i="7960"/>
  <c r="N396" i="7960"/>
  <c r="M396" i="7960"/>
  <c r="L396" i="7960"/>
  <c r="K396" i="7960"/>
  <c r="J396" i="7960"/>
  <c r="I396" i="7960"/>
  <c r="H396" i="7960"/>
  <c r="G396" i="7960"/>
  <c r="E396" i="7960"/>
  <c r="P395" i="7960"/>
  <c r="O395" i="7960"/>
  <c r="N395" i="7960"/>
  <c r="M395" i="7960"/>
  <c r="L395" i="7960"/>
  <c r="K395" i="7960"/>
  <c r="J395" i="7960"/>
  <c r="I395" i="7960"/>
  <c r="H395" i="7960"/>
  <c r="G395" i="7960"/>
  <c r="E395" i="7960"/>
  <c r="P394" i="7960"/>
  <c r="O394" i="7960"/>
  <c r="N394" i="7960"/>
  <c r="M394" i="7960"/>
  <c r="L394" i="7960"/>
  <c r="K394" i="7960"/>
  <c r="J394" i="7960"/>
  <c r="I394" i="7960"/>
  <c r="H394" i="7960"/>
  <c r="G394" i="7960"/>
  <c r="E394" i="7960"/>
  <c r="P393" i="7960"/>
  <c r="O393" i="7960"/>
  <c r="N393" i="7960"/>
  <c r="M393" i="7960"/>
  <c r="L393" i="7960"/>
  <c r="E393" i="7960"/>
  <c r="P392" i="7960"/>
  <c r="O392" i="7960"/>
  <c r="N392" i="7960"/>
  <c r="M392" i="7960"/>
  <c r="L392" i="7960"/>
  <c r="E392" i="7960"/>
  <c r="P391" i="7960"/>
  <c r="O391" i="7960"/>
  <c r="N391" i="7960"/>
  <c r="M391" i="7960"/>
  <c r="L391" i="7960"/>
  <c r="E391" i="7960"/>
  <c r="P390" i="7960"/>
  <c r="O390" i="7960"/>
  <c r="N390" i="7960"/>
  <c r="M390" i="7960"/>
  <c r="L390" i="7960"/>
  <c r="E390" i="7960"/>
  <c r="P389" i="7960"/>
  <c r="O389" i="7960"/>
  <c r="N389" i="7960"/>
  <c r="M389" i="7960"/>
  <c r="L389" i="7960"/>
  <c r="E389" i="7960"/>
  <c r="P388" i="7960"/>
  <c r="O388" i="7960"/>
  <c r="N388" i="7960"/>
  <c r="M388" i="7960"/>
  <c r="L388" i="7960"/>
  <c r="E388" i="7960"/>
  <c r="P387" i="7960"/>
  <c r="O387" i="7960"/>
  <c r="N387" i="7960"/>
  <c r="M387" i="7960"/>
  <c r="L387" i="7960"/>
  <c r="E387" i="7960"/>
  <c r="P386" i="7960"/>
  <c r="O386" i="7960"/>
  <c r="N386" i="7960"/>
  <c r="M386" i="7960"/>
  <c r="L386" i="7960"/>
  <c r="E386" i="7960"/>
  <c r="P385" i="7960"/>
  <c r="O385" i="7960"/>
  <c r="N385" i="7960"/>
  <c r="M385" i="7960"/>
  <c r="L385" i="7960"/>
  <c r="E385" i="7960"/>
  <c r="P381" i="7960"/>
  <c r="O381" i="7960"/>
  <c r="N381" i="7960"/>
  <c r="M381" i="7960"/>
  <c r="L381" i="7960"/>
  <c r="K381" i="7960"/>
  <c r="J381" i="7960"/>
  <c r="I381" i="7960"/>
  <c r="H381" i="7960"/>
  <c r="G381" i="7960"/>
  <c r="E380" i="7960"/>
  <c r="E379" i="7960"/>
  <c r="E378" i="7960"/>
  <c r="E377" i="7960"/>
  <c r="E376" i="7960"/>
  <c r="E375" i="7960"/>
  <c r="E374" i="7960"/>
  <c r="E373" i="7960"/>
  <c r="E372" i="7960"/>
  <c r="E371" i="7960"/>
  <c r="E370" i="7960"/>
  <c r="E369" i="7960"/>
  <c r="E368" i="7960"/>
  <c r="E367" i="7960"/>
  <c r="E366" i="7960"/>
  <c r="E365" i="7960"/>
  <c r="E364" i="7960"/>
  <c r="E363" i="7960"/>
  <c r="E362" i="7960"/>
  <c r="E361" i="7960"/>
  <c r="E360" i="7960"/>
  <c r="E359" i="7960"/>
  <c r="E358" i="7960"/>
  <c r="E357" i="7960"/>
  <c r="E356" i="7960"/>
  <c r="E355" i="7960"/>
  <c r="E354" i="7960"/>
  <c r="E353" i="7960"/>
  <c r="E352" i="7960"/>
  <c r="E351" i="7960"/>
  <c r="E350" i="7960"/>
  <c r="E349" i="7960"/>
  <c r="E348" i="7960"/>
  <c r="E347" i="7960"/>
  <c r="E346" i="7960"/>
  <c r="E345" i="7960"/>
  <c r="E344" i="7960"/>
  <c r="E343" i="7960"/>
  <c r="E342" i="7960"/>
  <c r="E341" i="7960"/>
  <c r="E340" i="7960"/>
  <c r="E339" i="7960"/>
  <c r="E338" i="7960"/>
  <c r="E337" i="7960"/>
  <c r="E336" i="7960"/>
  <c r="E335" i="7960"/>
  <c r="E334" i="7960"/>
  <c r="E333" i="7960"/>
  <c r="E332" i="7960"/>
  <c r="E331" i="7960"/>
  <c r="P273" i="7960"/>
  <c r="O273" i="7960"/>
  <c r="N273" i="7960"/>
  <c r="M273" i="7960"/>
  <c r="L273" i="7960"/>
  <c r="E271" i="7960"/>
  <c r="E270" i="7960"/>
  <c r="E269" i="7960"/>
  <c r="E268" i="7960"/>
  <c r="E267" i="7960"/>
  <c r="E266" i="7960"/>
  <c r="E265" i="7960"/>
  <c r="E264" i="7960"/>
  <c r="E263" i="7960"/>
  <c r="E262" i="7960"/>
  <c r="E261" i="7960"/>
  <c r="E260" i="7960"/>
  <c r="E259" i="7960"/>
  <c r="E258" i="7960"/>
  <c r="E257" i="7960"/>
  <c r="E256" i="7960"/>
  <c r="E255" i="7960"/>
  <c r="E254" i="7960"/>
  <c r="E253" i="7960"/>
  <c r="E252" i="7960"/>
  <c r="E251" i="7960"/>
  <c r="E250" i="7960"/>
  <c r="E249" i="7960"/>
  <c r="E248" i="7960"/>
  <c r="E247" i="7960"/>
  <c r="E246" i="7960"/>
  <c r="E245" i="7960"/>
  <c r="E244" i="7960"/>
  <c r="E243" i="7960"/>
  <c r="E242" i="7960"/>
  <c r="E241" i="7960"/>
  <c r="E240" i="7960"/>
  <c r="E239" i="7960"/>
  <c r="E238" i="7960"/>
  <c r="E237" i="7960"/>
  <c r="E236" i="7960"/>
  <c r="E235" i="7960"/>
  <c r="E234" i="7960"/>
  <c r="E233" i="7960"/>
  <c r="E232" i="7960"/>
  <c r="E231" i="7960"/>
  <c r="E230" i="7960"/>
  <c r="E229" i="7960"/>
  <c r="E228" i="7960"/>
  <c r="E227" i="7960"/>
  <c r="E226" i="7960"/>
  <c r="E225" i="7960"/>
  <c r="E224" i="7960"/>
  <c r="E223" i="7960"/>
  <c r="P218" i="7960"/>
  <c r="O218" i="7960"/>
  <c r="N218" i="7960"/>
  <c r="M218" i="7960"/>
  <c r="L218" i="7960"/>
  <c r="K218" i="7960"/>
  <c r="J218" i="7960"/>
  <c r="I218" i="7960"/>
  <c r="H218" i="7960"/>
  <c r="E218" i="7960"/>
  <c r="P217" i="7960"/>
  <c r="O217" i="7960"/>
  <c r="N217" i="7960"/>
  <c r="M217" i="7960"/>
  <c r="L217" i="7960"/>
  <c r="K217" i="7960"/>
  <c r="J217" i="7960"/>
  <c r="I217" i="7960"/>
  <c r="H217" i="7960"/>
  <c r="G217" i="7960"/>
  <c r="E217" i="7960"/>
  <c r="P216" i="7960"/>
  <c r="O216" i="7960"/>
  <c r="N216" i="7960"/>
  <c r="M216" i="7960"/>
  <c r="L216" i="7960"/>
  <c r="K216" i="7960"/>
  <c r="J216" i="7960"/>
  <c r="I216" i="7960"/>
  <c r="H216" i="7960"/>
  <c r="G216" i="7960"/>
  <c r="E216" i="7960"/>
  <c r="P215" i="7960"/>
  <c r="O215" i="7960"/>
  <c r="N215" i="7960"/>
  <c r="M215" i="7960"/>
  <c r="L215" i="7960"/>
  <c r="K215" i="7960"/>
  <c r="J215" i="7960"/>
  <c r="I215" i="7960"/>
  <c r="H215" i="7960"/>
  <c r="G215" i="7960"/>
  <c r="E215" i="7960"/>
  <c r="P214" i="7960"/>
  <c r="O214" i="7960"/>
  <c r="N214" i="7960"/>
  <c r="M214" i="7960"/>
  <c r="L214" i="7960"/>
  <c r="K214" i="7960"/>
  <c r="J214" i="7960"/>
  <c r="I214" i="7960"/>
  <c r="H214" i="7960"/>
  <c r="G214" i="7960"/>
  <c r="E214" i="7960"/>
  <c r="P213" i="7960"/>
  <c r="O213" i="7960"/>
  <c r="N213" i="7960"/>
  <c r="M213" i="7960"/>
  <c r="L213" i="7960"/>
  <c r="K213" i="7960"/>
  <c r="J213" i="7960"/>
  <c r="I213" i="7960"/>
  <c r="H213" i="7960"/>
  <c r="G213" i="7960"/>
  <c r="E213" i="7960"/>
  <c r="P212" i="7960"/>
  <c r="O212" i="7960"/>
  <c r="N212" i="7960"/>
  <c r="M212" i="7960"/>
  <c r="L212" i="7960"/>
  <c r="K212" i="7960"/>
  <c r="J212" i="7960"/>
  <c r="I212" i="7960"/>
  <c r="H212" i="7960"/>
  <c r="G212" i="7960"/>
  <c r="E212" i="7960"/>
  <c r="P211" i="7960"/>
  <c r="O211" i="7960"/>
  <c r="N211" i="7960"/>
  <c r="M211" i="7960"/>
  <c r="L211" i="7960"/>
  <c r="K211" i="7960"/>
  <c r="J211" i="7960"/>
  <c r="I211" i="7960"/>
  <c r="H211" i="7960"/>
  <c r="G211" i="7960"/>
  <c r="E211" i="7960"/>
  <c r="P210" i="7960"/>
  <c r="O210" i="7960"/>
  <c r="N210" i="7960"/>
  <c r="M210" i="7960"/>
  <c r="L210" i="7960"/>
  <c r="K210" i="7960"/>
  <c r="J210" i="7960"/>
  <c r="I210" i="7960"/>
  <c r="H210" i="7960"/>
  <c r="G210" i="7960"/>
  <c r="E210" i="7960"/>
  <c r="P209" i="7960"/>
  <c r="O209" i="7960"/>
  <c r="N209" i="7960"/>
  <c r="M209" i="7960"/>
  <c r="L209" i="7960"/>
  <c r="K209" i="7960"/>
  <c r="J209" i="7960"/>
  <c r="I209" i="7960"/>
  <c r="H209" i="7960"/>
  <c r="G209" i="7960"/>
  <c r="E209" i="7960"/>
  <c r="P208" i="7960"/>
  <c r="O208" i="7960"/>
  <c r="N208" i="7960"/>
  <c r="M208" i="7960"/>
  <c r="L208" i="7960"/>
  <c r="K208" i="7960"/>
  <c r="J208" i="7960"/>
  <c r="I208" i="7960"/>
  <c r="H208" i="7960"/>
  <c r="G208" i="7960"/>
  <c r="E208" i="7960"/>
  <c r="P207" i="7960"/>
  <c r="O207" i="7960"/>
  <c r="N207" i="7960"/>
  <c r="M207" i="7960"/>
  <c r="L207" i="7960"/>
  <c r="K207" i="7960"/>
  <c r="J207" i="7960"/>
  <c r="I207" i="7960"/>
  <c r="H207" i="7960"/>
  <c r="G207" i="7960"/>
  <c r="E207" i="7960"/>
  <c r="P206" i="7960"/>
  <c r="O206" i="7960"/>
  <c r="N206" i="7960"/>
  <c r="M206" i="7960"/>
  <c r="L206" i="7960"/>
  <c r="K206" i="7960"/>
  <c r="J206" i="7960"/>
  <c r="I206" i="7960"/>
  <c r="H206" i="7960"/>
  <c r="G206" i="7960"/>
  <c r="E206" i="7960"/>
  <c r="P205" i="7960"/>
  <c r="O205" i="7960"/>
  <c r="N205" i="7960"/>
  <c r="M205" i="7960"/>
  <c r="L205" i="7960"/>
  <c r="K205" i="7960"/>
  <c r="J205" i="7960"/>
  <c r="I205" i="7960"/>
  <c r="H205" i="7960"/>
  <c r="G205" i="7960"/>
  <c r="E205" i="7960"/>
  <c r="P204" i="7960"/>
  <c r="O204" i="7960"/>
  <c r="N204" i="7960"/>
  <c r="M204" i="7960"/>
  <c r="L204" i="7960"/>
  <c r="K204" i="7960"/>
  <c r="J204" i="7960"/>
  <c r="I204" i="7960"/>
  <c r="H204" i="7960"/>
  <c r="G204" i="7960"/>
  <c r="E204" i="7960"/>
  <c r="P203" i="7960"/>
  <c r="O203" i="7960"/>
  <c r="N203" i="7960"/>
  <c r="M203" i="7960"/>
  <c r="L203" i="7960"/>
  <c r="K203" i="7960"/>
  <c r="J203" i="7960"/>
  <c r="I203" i="7960"/>
  <c r="H203" i="7960"/>
  <c r="G203" i="7960"/>
  <c r="E203" i="7960"/>
  <c r="P202" i="7960"/>
  <c r="O202" i="7960"/>
  <c r="N202" i="7960"/>
  <c r="M202" i="7960"/>
  <c r="L202" i="7960"/>
  <c r="K202" i="7960"/>
  <c r="J202" i="7960"/>
  <c r="I202" i="7960"/>
  <c r="H202" i="7960"/>
  <c r="G202" i="7960"/>
  <c r="E202" i="7960"/>
  <c r="P201" i="7960"/>
  <c r="O201" i="7960"/>
  <c r="N201" i="7960"/>
  <c r="M201" i="7960"/>
  <c r="L201" i="7960"/>
  <c r="K201" i="7960"/>
  <c r="J201" i="7960"/>
  <c r="I201" i="7960"/>
  <c r="H201" i="7960"/>
  <c r="G201" i="7960"/>
  <c r="E201" i="7960"/>
  <c r="P200" i="7960"/>
  <c r="O200" i="7960"/>
  <c r="N200" i="7960"/>
  <c r="M200" i="7960"/>
  <c r="L200" i="7960"/>
  <c r="K200" i="7960"/>
  <c r="J200" i="7960"/>
  <c r="I200" i="7960"/>
  <c r="H200" i="7960"/>
  <c r="G200" i="7960"/>
  <c r="E200" i="7960"/>
  <c r="P199" i="7960"/>
  <c r="O199" i="7960"/>
  <c r="N199" i="7960"/>
  <c r="M199" i="7960"/>
  <c r="L199" i="7960"/>
  <c r="K199" i="7960"/>
  <c r="J199" i="7960"/>
  <c r="I199" i="7960"/>
  <c r="H199" i="7960"/>
  <c r="G199" i="7960"/>
  <c r="E199" i="7960"/>
  <c r="P198" i="7960"/>
  <c r="O198" i="7960"/>
  <c r="N198" i="7960"/>
  <c r="M198" i="7960"/>
  <c r="L198" i="7960"/>
  <c r="K198" i="7960"/>
  <c r="J198" i="7960"/>
  <c r="I198" i="7960"/>
  <c r="H198" i="7960"/>
  <c r="G198" i="7960"/>
  <c r="E198" i="7960"/>
  <c r="P197" i="7960"/>
  <c r="O197" i="7960"/>
  <c r="N197" i="7960"/>
  <c r="M197" i="7960"/>
  <c r="L197" i="7960"/>
  <c r="K197" i="7960"/>
  <c r="J197" i="7960"/>
  <c r="I197" i="7960"/>
  <c r="H197" i="7960"/>
  <c r="G197" i="7960"/>
  <c r="E197" i="7960"/>
  <c r="P196" i="7960"/>
  <c r="O196" i="7960"/>
  <c r="N196" i="7960"/>
  <c r="M196" i="7960"/>
  <c r="L196" i="7960"/>
  <c r="K196" i="7960"/>
  <c r="J196" i="7960"/>
  <c r="I196" i="7960"/>
  <c r="H196" i="7960"/>
  <c r="G196" i="7960"/>
  <c r="E196" i="7960"/>
  <c r="P195" i="7960"/>
  <c r="O195" i="7960"/>
  <c r="N195" i="7960"/>
  <c r="M195" i="7960"/>
  <c r="L195" i="7960"/>
  <c r="K195" i="7960"/>
  <c r="J195" i="7960"/>
  <c r="I195" i="7960"/>
  <c r="H195" i="7960"/>
  <c r="G195" i="7960"/>
  <c r="E195" i="7960"/>
  <c r="P194" i="7960"/>
  <c r="O194" i="7960"/>
  <c r="N194" i="7960"/>
  <c r="M194" i="7960"/>
  <c r="L194" i="7960"/>
  <c r="K194" i="7960"/>
  <c r="J194" i="7960"/>
  <c r="I194" i="7960"/>
  <c r="H194" i="7960"/>
  <c r="G194" i="7960"/>
  <c r="E194" i="7960"/>
  <c r="P193" i="7960"/>
  <c r="O193" i="7960"/>
  <c r="N193" i="7960"/>
  <c r="M193" i="7960"/>
  <c r="L193" i="7960"/>
  <c r="K193" i="7960"/>
  <c r="J193" i="7960"/>
  <c r="I193" i="7960"/>
  <c r="H193" i="7960"/>
  <c r="G193" i="7960"/>
  <c r="E193" i="7960"/>
  <c r="P192" i="7960"/>
  <c r="O192" i="7960"/>
  <c r="N192" i="7960"/>
  <c r="M192" i="7960"/>
  <c r="L192" i="7960"/>
  <c r="K192" i="7960"/>
  <c r="J192" i="7960"/>
  <c r="I192" i="7960"/>
  <c r="H192" i="7960"/>
  <c r="G192" i="7960"/>
  <c r="E192" i="7960"/>
  <c r="P191" i="7960"/>
  <c r="O191" i="7960"/>
  <c r="N191" i="7960"/>
  <c r="M191" i="7960"/>
  <c r="L191" i="7960"/>
  <c r="K191" i="7960"/>
  <c r="J191" i="7960"/>
  <c r="I191" i="7960"/>
  <c r="H191" i="7960"/>
  <c r="G191" i="7960"/>
  <c r="E191" i="7960"/>
  <c r="P190" i="7960"/>
  <c r="O190" i="7960"/>
  <c r="N190" i="7960"/>
  <c r="M190" i="7960"/>
  <c r="L190" i="7960"/>
  <c r="K190" i="7960"/>
  <c r="J190" i="7960"/>
  <c r="I190" i="7960"/>
  <c r="H190" i="7960"/>
  <c r="G190" i="7960"/>
  <c r="E190" i="7960"/>
  <c r="P189" i="7960"/>
  <c r="O189" i="7960"/>
  <c r="N189" i="7960"/>
  <c r="M189" i="7960"/>
  <c r="L189" i="7960"/>
  <c r="K189" i="7960"/>
  <c r="J189" i="7960"/>
  <c r="I189" i="7960"/>
  <c r="H189" i="7960"/>
  <c r="G189" i="7960"/>
  <c r="E189" i="7960"/>
  <c r="P188" i="7960"/>
  <c r="O188" i="7960"/>
  <c r="N188" i="7960"/>
  <c r="M188" i="7960"/>
  <c r="L188" i="7960"/>
  <c r="K188" i="7960"/>
  <c r="J188" i="7960"/>
  <c r="I188" i="7960"/>
  <c r="H188" i="7960"/>
  <c r="G188" i="7960"/>
  <c r="E188" i="7960"/>
  <c r="P187" i="7960"/>
  <c r="O187" i="7960"/>
  <c r="N187" i="7960"/>
  <c r="M187" i="7960"/>
  <c r="L187" i="7960"/>
  <c r="K187" i="7960"/>
  <c r="J187" i="7960"/>
  <c r="I187" i="7960"/>
  <c r="H187" i="7960"/>
  <c r="G187" i="7960"/>
  <c r="E187" i="7960"/>
  <c r="P186" i="7960"/>
  <c r="O186" i="7960"/>
  <c r="N186" i="7960"/>
  <c r="M186" i="7960"/>
  <c r="L186" i="7960"/>
  <c r="K186" i="7960"/>
  <c r="J186" i="7960"/>
  <c r="I186" i="7960"/>
  <c r="H186" i="7960"/>
  <c r="G186" i="7960"/>
  <c r="E186" i="7960"/>
  <c r="P185" i="7960"/>
  <c r="O185" i="7960"/>
  <c r="N185" i="7960"/>
  <c r="M185" i="7960"/>
  <c r="L185" i="7960"/>
  <c r="K185" i="7960"/>
  <c r="J185" i="7960"/>
  <c r="I185" i="7960"/>
  <c r="H185" i="7960"/>
  <c r="G185" i="7960"/>
  <c r="E185" i="7960"/>
  <c r="P184" i="7960"/>
  <c r="O184" i="7960"/>
  <c r="N184" i="7960"/>
  <c r="M184" i="7960"/>
  <c r="L184" i="7960"/>
  <c r="K184" i="7960"/>
  <c r="J184" i="7960"/>
  <c r="I184" i="7960"/>
  <c r="H184" i="7960"/>
  <c r="G184" i="7960"/>
  <c r="E184" i="7960"/>
  <c r="P183" i="7960"/>
  <c r="O183" i="7960"/>
  <c r="N183" i="7960"/>
  <c r="M183" i="7960"/>
  <c r="L183" i="7960"/>
  <c r="K183" i="7960"/>
  <c r="J183" i="7960"/>
  <c r="I183" i="7960"/>
  <c r="H183" i="7960"/>
  <c r="G183" i="7960"/>
  <c r="E183" i="7960"/>
  <c r="P182" i="7960"/>
  <c r="O182" i="7960"/>
  <c r="N182" i="7960"/>
  <c r="M182" i="7960"/>
  <c r="L182" i="7960"/>
  <c r="K182" i="7960"/>
  <c r="J182" i="7960"/>
  <c r="I182" i="7960"/>
  <c r="H182" i="7960"/>
  <c r="G182" i="7960"/>
  <c r="E182" i="7960"/>
  <c r="P181" i="7960"/>
  <c r="O181" i="7960"/>
  <c r="N181" i="7960"/>
  <c r="M181" i="7960"/>
  <c r="L181" i="7960"/>
  <c r="K181" i="7960"/>
  <c r="J181" i="7960"/>
  <c r="I181" i="7960"/>
  <c r="H181" i="7960"/>
  <c r="G181" i="7960"/>
  <c r="E181" i="7960"/>
  <c r="P180" i="7960"/>
  <c r="O180" i="7960"/>
  <c r="N180" i="7960"/>
  <c r="M180" i="7960"/>
  <c r="L180" i="7960"/>
  <c r="K180" i="7960"/>
  <c r="J180" i="7960"/>
  <c r="I180" i="7960"/>
  <c r="H180" i="7960"/>
  <c r="G180" i="7960"/>
  <c r="E180" i="7960"/>
  <c r="P179" i="7960"/>
  <c r="O179" i="7960"/>
  <c r="N179" i="7960"/>
  <c r="M179" i="7960"/>
  <c r="L179" i="7960"/>
  <c r="K179" i="7960"/>
  <c r="J179" i="7960"/>
  <c r="I179" i="7960"/>
  <c r="H179" i="7960"/>
  <c r="G179" i="7960"/>
  <c r="E179" i="7960"/>
  <c r="P178" i="7960"/>
  <c r="O178" i="7960"/>
  <c r="N178" i="7960"/>
  <c r="M178" i="7960"/>
  <c r="L178" i="7960"/>
  <c r="K178" i="7960"/>
  <c r="J178" i="7960"/>
  <c r="I178" i="7960"/>
  <c r="H178" i="7960"/>
  <c r="G178" i="7960"/>
  <c r="E178" i="7960"/>
  <c r="P177" i="7960"/>
  <c r="O177" i="7960"/>
  <c r="N177" i="7960"/>
  <c r="M177" i="7960"/>
  <c r="L177" i="7960"/>
  <c r="E177" i="7960"/>
  <c r="P176" i="7960"/>
  <c r="O176" i="7960"/>
  <c r="N176" i="7960"/>
  <c r="M176" i="7960"/>
  <c r="L176" i="7960"/>
  <c r="E176" i="7960"/>
  <c r="P175" i="7960"/>
  <c r="O175" i="7960"/>
  <c r="N175" i="7960"/>
  <c r="M175" i="7960"/>
  <c r="L175" i="7960"/>
  <c r="E175" i="7960"/>
  <c r="P174" i="7960"/>
  <c r="O174" i="7960"/>
  <c r="N174" i="7960"/>
  <c r="M174" i="7960"/>
  <c r="L174" i="7960"/>
  <c r="E174" i="7960"/>
  <c r="P173" i="7960"/>
  <c r="O173" i="7960"/>
  <c r="N173" i="7960"/>
  <c r="M173" i="7960"/>
  <c r="L173" i="7960"/>
  <c r="E173" i="7960"/>
  <c r="P172" i="7960"/>
  <c r="O172" i="7960"/>
  <c r="N172" i="7960"/>
  <c r="M172" i="7960"/>
  <c r="L172" i="7960"/>
  <c r="E172" i="7960"/>
  <c r="P171" i="7960"/>
  <c r="O171" i="7960"/>
  <c r="N171" i="7960"/>
  <c r="M171" i="7960"/>
  <c r="L171" i="7960"/>
  <c r="E171" i="7960"/>
  <c r="P170" i="7960"/>
  <c r="O170" i="7960"/>
  <c r="N170" i="7960"/>
  <c r="M170" i="7960"/>
  <c r="L170" i="7960"/>
  <c r="E170" i="7960"/>
  <c r="P169" i="7960"/>
  <c r="O169" i="7960"/>
  <c r="N169" i="7960"/>
  <c r="M169" i="7960"/>
  <c r="L169" i="7960"/>
  <c r="E169" i="7960"/>
  <c r="P165" i="7960"/>
  <c r="O165" i="7960"/>
  <c r="N165" i="7960"/>
  <c r="M165" i="7960"/>
  <c r="L165" i="7960"/>
  <c r="K165" i="7960"/>
  <c r="J165" i="7960"/>
  <c r="I165" i="7960"/>
  <c r="H165" i="7960"/>
  <c r="G165" i="7960"/>
  <c r="E164" i="7960"/>
  <c r="E163" i="7960"/>
  <c r="E162" i="7960"/>
  <c r="E161" i="7960"/>
  <c r="E160" i="7960"/>
  <c r="E159" i="7960"/>
  <c r="E158" i="7960"/>
  <c r="E157" i="7960"/>
  <c r="E156" i="7960"/>
  <c r="E155" i="7960"/>
  <c r="E154" i="7960"/>
  <c r="E153" i="7960"/>
  <c r="E152" i="7960"/>
  <c r="E151" i="7960"/>
  <c r="E150" i="7960"/>
  <c r="E149" i="7960"/>
  <c r="E148" i="7960"/>
  <c r="E147" i="7960"/>
  <c r="E146" i="7960"/>
  <c r="E145" i="7960"/>
  <c r="E144" i="7960"/>
  <c r="E143" i="7960"/>
  <c r="E142" i="7960"/>
  <c r="E141" i="7960"/>
  <c r="E140" i="7960"/>
  <c r="E139" i="7960"/>
  <c r="E138" i="7960"/>
  <c r="E137" i="7960"/>
  <c r="E136" i="7960"/>
  <c r="E135" i="7960"/>
  <c r="E134" i="7960"/>
  <c r="E133" i="7960"/>
  <c r="E132" i="7960"/>
  <c r="E131" i="7960"/>
  <c r="E130" i="7960"/>
  <c r="E129" i="7960"/>
  <c r="E128" i="7960"/>
  <c r="E127" i="7960"/>
  <c r="E126" i="7960"/>
  <c r="E125" i="7960"/>
  <c r="E124" i="7960"/>
  <c r="E123" i="7960"/>
  <c r="E122" i="7960"/>
  <c r="E121" i="7960"/>
  <c r="E120" i="7960"/>
  <c r="E119" i="7960"/>
  <c r="E118" i="7960"/>
  <c r="E117" i="7960"/>
  <c r="E116" i="7960"/>
  <c r="E115" i="7960"/>
  <c r="P111" i="7960"/>
  <c r="O111" i="7960"/>
  <c r="N111" i="7960"/>
  <c r="M111" i="7960"/>
  <c r="L111" i="7960"/>
  <c r="E110" i="7960"/>
  <c r="E109" i="7960"/>
  <c r="E108" i="7960"/>
  <c r="E107" i="7960"/>
  <c r="E106" i="7960"/>
  <c r="E105" i="7960"/>
  <c r="E104" i="7960"/>
  <c r="E103" i="7960"/>
  <c r="E102" i="7960"/>
  <c r="E101" i="7960"/>
  <c r="E100" i="7960"/>
  <c r="E99" i="7960"/>
  <c r="E98" i="7960"/>
  <c r="E97" i="7960"/>
  <c r="E96" i="7960"/>
  <c r="E95" i="7960"/>
  <c r="E94" i="7960"/>
  <c r="E93" i="7960"/>
  <c r="E92" i="7960"/>
  <c r="E91" i="7960"/>
  <c r="E90" i="7960"/>
  <c r="E89" i="7960"/>
  <c r="E88" i="7960"/>
  <c r="E87" i="7960"/>
  <c r="E86" i="7960"/>
  <c r="E85" i="7960"/>
  <c r="E84" i="7960"/>
  <c r="E83" i="7960"/>
  <c r="E82" i="7960"/>
  <c r="E81" i="7960"/>
  <c r="E80" i="7960"/>
  <c r="E79" i="7960"/>
  <c r="E78" i="7960"/>
  <c r="E77" i="7960"/>
  <c r="E76" i="7960"/>
  <c r="E75" i="7960"/>
  <c r="E74" i="7960"/>
  <c r="E73" i="7960"/>
  <c r="E72" i="7960"/>
  <c r="E71" i="7960"/>
  <c r="E70" i="7960"/>
  <c r="G60" i="7960"/>
  <c r="G4" i="18" s="1"/>
  <c r="G4" i="19" s="1"/>
  <c r="G4" i="7941" s="1"/>
  <c r="F13" i="24"/>
  <c r="L7" i="2"/>
  <c r="M7" i="2"/>
  <c r="N7" i="2"/>
  <c r="O7" i="2"/>
  <c r="P7" i="2"/>
  <c r="P9" i="2"/>
  <c r="P8" i="2" s="1"/>
  <c r="K7" i="2"/>
  <c r="J7" i="2"/>
  <c r="I7" i="2"/>
  <c r="H7" i="2"/>
  <c r="F4" i="7949"/>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28" i="18"/>
  <c r="B116" i="18" s="1"/>
  <c r="C141" i="18"/>
  <c r="B129" i="18"/>
  <c r="C154" i="18"/>
  <c r="B142" i="18" s="1"/>
  <c r="C167" i="18"/>
  <c r="B155" i="18" s="1"/>
  <c r="C180" i="18"/>
  <c r="B168" i="18" s="1"/>
  <c r="C193" i="18"/>
  <c r="B181" i="18"/>
  <c r="C206" i="18"/>
  <c r="B194" i="18"/>
  <c r="C219" i="18"/>
  <c r="B207" i="18" s="1"/>
  <c r="C232" i="18"/>
  <c r="B220" i="18" s="1"/>
  <c r="C245" i="18"/>
  <c r="B233" i="18" s="1"/>
  <c r="C258" i="18"/>
  <c r="B246" i="18" s="1"/>
  <c r="C271" i="18"/>
  <c r="B259" i="18" s="1"/>
  <c r="C284" i="18"/>
  <c r="B272" i="18"/>
  <c r="C297" i="18"/>
  <c r="B285" i="18"/>
  <c r="C310" i="18"/>
  <c r="B298" i="18" s="1"/>
  <c r="C323" i="18"/>
  <c r="B311" i="18"/>
  <c r="C336" i="18"/>
  <c r="B324" i="18"/>
  <c r="C349" i="18"/>
  <c r="B337" i="18"/>
  <c r="C362" i="18"/>
  <c r="B350" i="18" s="1"/>
  <c r="C375" i="18"/>
  <c r="B363" i="18" s="1"/>
  <c r="C388" i="18"/>
  <c r="B376" i="18"/>
  <c r="C401" i="18"/>
  <c r="B389" i="18"/>
  <c r="C414" i="18"/>
  <c r="B402" i="18" s="1"/>
  <c r="C427" i="18"/>
  <c r="B415" i="18"/>
  <c r="C440" i="18"/>
  <c r="B428" i="18"/>
  <c r="C453" i="18"/>
  <c r="B441" i="18"/>
  <c r="C466" i="18"/>
  <c r="B454" i="18" s="1"/>
  <c r="C479" i="18"/>
  <c r="B467" i="18" s="1"/>
  <c r="C492" i="18"/>
  <c r="B480" i="18" s="1"/>
  <c r="C505" i="18"/>
  <c r="B493" i="18"/>
  <c r="C518" i="18"/>
  <c r="B506" i="18" s="1"/>
  <c r="C531" i="18"/>
  <c r="B519" i="18"/>
  <c r="C544" i="18"/>
  <c r="B532" i="18" s="1"/>
  <c r="C557" i="18"/>
  <c r="B545" i="18" s="1"/>
  <c r="C570" i="18"/>
  <c r="B558" i="18"/>
  <c r="C583" i="18"/>
  <c r="B571" i="18" s="1"/>
  <c r="C596" i="18"/>
  <c r="B584" i="18"/>
  <c r="C609" i="18"/>
  <c r="B597" i="18" s="1"/>
  <c r="C622" i="18"/>
  <c r="B610" i="18" s="1"/>
  <c r="C635" i="18"/>
  <c r="B623" i="18"/>
  <c r="C648" i="18"/>
  <c r="B636" i="18" s="1"/>
  <c r="C661" i="18"/>
  <c r="B649" i="18"/>
  <c r="C674" i="18"/>
  <c r="B662" i="18" s="1"/>
  <c r="C687" i="18"/>
  <c r="B675" i="18" s="1"/>
  <c r="C700" i="18"/>
  <c r="B688" i="18" s="1"/>
  <c r="C713" i="18"/>
  <c r="B701" i="18"/>
  <c r="C726" i="18"/>
  <c r="B714" i="18" s="1"/>
  <c r="C739" i="18"/>
  <c r="B727" i="18" s="1"/>
  <c r="C752" i="18"/>
  <c r="B740" i="18" s="1"/>
  <c r="C765" i="18"/>
  <c r="B753" i="18" s="1"/>
  <c r="F775" i="18"/>
  <c r="C792" i="18"/>
  <c r="B780" i="18" s="1"/>
  <c r="C805" i="18"/>
  <c r="B793" i="18" s="1"/>
  <c r="C818" i="18"/>
  <c r="B806" i="18" s="1"/>
  <c r="C831" i="18"/>
  <c r="B819" i="18" s="1"/>
  <c r="C844" i="18"/>
  <c r="B832" i="18" s="1"/>
  <c r="C857" i="18"/>
  <c r="B845" i="18" s="1"/>
  <c r="C870" i="18"/>
  <c r="B858" i="18"/>
  <c r="C883" i="18"/>
  <c r="B871" i="18"/>
  <c r="C896" i="18"/>
  <c r="B884" i="18" s="1"/>
  <c r="C909" i="18"/>
  <c r="B897" i="18"/>
  <c r="C922" i="18"/>
  <c r="B910" i="18"/>
  <c r="C935" i="18"/>
  <c r="B923" i="18"/>
  <c r="C948" i="18"/>
  <c r="B936" i="18" s="1"/>
  <c r="C961" i="18"/>
  <c r="B949" i="18" s="1"/>
  <c r="C974" i="18"/>
  <c r="B962" i="18" s="1"/>
  <c r="C987" i="18"/>
  <c r="B975" i="18" s="1"/>
  <c r="C1000" i="18"/>
  <c r="B988" i="18" s="1"/>
  <c r="C1013" i="18"/>
  <c r="B1001" i="18"/>
  <c r="C1026" i="18"/>
  <c r="B1014" i="18" s="1"/>
  <c r="C1039" i="18"/>
  <c r="B1027" i="18"/>
  <c r="C1052" i="18"/>
  <c r="B1040" i="18" s="1"/>
  <c r="C1065" i="18"/>
  <c r="B1053" i="18" s="1"/>
  <c r="C1078" i="18"/>
  <c r="B1066" i="18" s="1"/>
  <c r="C1091" i="18"/>
  <c r="B1079" i="18" s="1"/>
  <c r="C1104" i="18"/>
  <c r="B1092" i="18"/>
  <c r="C1117" i="18"/>
  <c r="B1105" i="18"/>
  <c r="C1130" i="18"/>
  <c r="B1118" i="18" s="1"/>
  <c r="C1143" i="18"/>
  <c r="B1131" i="18" s="1"/>
  <c r="C1156" i="18"/>
  <c r="B1144" i="18" s="1"/>
  <c r="C1169" i="18"/>
  <c r="B1157" i="18" s="1"/>
  <c r="C1182" i="18"/>
  <c r="B1170" i="18" s="1"/>
  <c r="C1195" i="18"/>
  <c r="B1183" i="18" s="1"/>
  <c r="C1208" i="18"/>
  <c r="B1196" i="18" s="1"/>
  <c r="C1221" i="18"/>
  <c r="B1209" i="18" s="1"/>
  <c r="C1234" i="18"/>
  <c r="B1222" i="18" s="1"/>
  <c r="C1247" i="18"/>
  <c r="B1235" i="18" s="1"/>
  <c r="C1260" i="18"/>
  <c r="B1248" i="18" s="1"/>
  <c r="C1273" i="18"/>
  <c r="B1261" i="18" s="1"/>
  <c r="C1286" i="18"/>
  <c r="B1274" i="18"/>
  <c r="C1299" i="18"/>
  <c r="B1287" i="18" s="1"/>
  <c r="C1312" i="18"/>
  <c r="B1300" i="18" s="1"/>
  <c r="C1325" i="18"/>
  <c r="B1313" i="18"/>
  <c r="C1338" i="18"/>
  <c r="B1326" i="18" s="1"/>
  <c r="C1351" i="18"/>
  <c r="B1339" i="18"/>
  <c r="C1364" i="18"/>
  <c r="B1352" i="18" s="1"/>
  <c r="C1377" i="18"/>
  <c r="B1365" i="18" s="1"/>
  <c r="C1390" i="18"/>
  <c r="B1378" i="18" s="1"/>
  <c r="C1403" i="18"/>
  <c r="B1391" i="18" s="1"/>
  <c r="C1416" i="18"/>
  <c r="B1404" i="18" s="1"/>
  <c r="C1429" i="18"/>
  <c r="B1417" i="18" s="1"/>
  <c r="Q65" i="24"/>
  <c r="R65" i="24"/>
  <c r="S65" i="24"/>
  <c r="T65" i="24"/>
  <c r="U65" i="24"/>
  <c r="V65" i="24"/>
  <c r="W65" i="24"/>
  <c r="X65" i="24"/>
  <c r="Y65" i="24"/>
  <c r="Z65" i="24"/>
  <c r="AA65" i="24"/>
  <c r="AB65" i="24"/>
  <c r="AC65" i="24"/>
  <c r="AD65" i="24"/>
  <c r="AE65" i="24"/>
  <c r="AF65"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BG65" i="24"/>
  <c r="BH65" i="24"/>
  <c r="BI65" i="24"/>
  <c r="Q69" i="24"/>
  <c r="Q132" i="24" s="1"/>
  <c r="R69" i="24"/>
  <c r="R132" i="24" s="1"/>
  <c r="S69" i="24"/>
  <c r="S132" i="24" s="1"/>
  <c r="T69" i="24"/>
  <c r="T132" i="24" s="1"/>
  <c r="U69" i="24"/>
  <c r="U132" i="24" s="1"/>
  <c r="V69" i="24"/>
  <c r="V132" i="24" s="1"/>
  <c r="W69" i="24"/>
  <c r="W132" i="24" s="1"/>
  <c r="X69" i="24"/>
  <c r="X132" i="24" s="1"/>
  <c r="Y69" i="24"/>
  <c r="Y132" i="24" s="1"/>
  <c r="Z69" i="24"/>
  <c r="Z132" i="24" s="1"/>
  <c r="AA69" i="24"/>
  <c r="AA132" i="24" s="1"/>
  <c r="AB69" i="24"/>
  <c r="AB132" i="24" s="1"/>
  <c r="AC69" i="24"/>
  <c r="AC132" i="24" s="1"/>
  <c r="AD69" i="24"/>
  <c r="AD132" i="24" s="1"/>
  <c r="AE69" i="24"/>
  <c r="AE132" i="24" s="1"/>
  <c r="AF69" i="24"/>
  <c r="AF132" i="24" s="1"/>
  <c r="AG69" i="24"/>
  <c r="AG132" i="24" s="1"/>
  <c r="AH69" i="24"/>
  <c r="AH132" i="24" s="1"/>
  <c r="AI69" i="24"/>
  <c r="AI132" i="24" s="1"/>
  <c r="AJ69" i="24"/>
  <c r="AJ132" i="24" s="1"/>
  <c r="AK69" i="24"/>
  <c r="AK132" i="24" s="1"/>
  <c r="AL69" i="24"/>
  <c r="AL132" i="24" s="1"/>
  <c r="AM69" i="24"/>
  <c r="AM132" i="24" s="1"/>
  <c r="AN69" i="24"/>
  <c r="AN132" i="24" s="1"/>
  <c r="AO69" i="24"/>
  <c r="AO132" i="24" s="1"/>
  <c r="AP69" i="24"/>
  <c r="AP132" i="24" s="1"/>
  <c r="AQ69" i="24"/>
  <c r="AQ132" i="24" s="1"/>
  <c r="AR69" i="24"/>
  <c r="AR132" i="24" s="1"/>
  <c r="AS69" i="24"/>
  <c r="AS132" i="24" s="1"/>
  <c r="AT69" i="24"/>
  <c r="AT132" i="24" s="1"/>
  <c r="AU69" i="24"/>
  <c r="AU132" i="24" s="1"/>
  <c r="AV69" i="24"/>
  <c r="AV132" i="24" s="1"/>
  <c r="AW69" i="24"/>
  <c r="AW132" i="24" s="1"/>
  <c r="AX69" i="24"/>
  <c r="AX132" i="24" s="1"/>
  <c r="AY69" i="24"/>
  <c r="AY132" i="24" s="1"/>
  <c r="AZ69" i="24"/>
  <c r="AZ132" i="24" s="1"/>
  <c r="BA69" i="24"/>
  <c r="BA132" i="24" s="1"/>
  <c r="BB69" i="24"/>
  <c r="BB132" i="24" s="1"/>
  <c r="BC69" i="24"/>
  <c r="BC132" i="24" s="1"/>
  <c r="BD69" i="24"/>
  <c r="BD132" i="24" s="1"/>
  <c r="BE69" i="24"/>
  <c r="BE132" i="24" s="1"/>
  <c r="BF69" i="24"/>
  <c r="BF132" i="24" s="1"/>
  <c r="BG69" i="24"/>
  <c r="BG132" i="24" s="1"/>
  <c r="BH69" i="24"/>
  <c r="BH132" i="24" s="1"/>
  <c r="BI69" i="24"/>
  <c r="BI132" i="24" s="1"/>
  <c r="F70" i="24"/>
  <c r="Q45" i="24"/>
  <c r="R45" i="24"/>
  <c r="S45" i="24"/>
  <c r="T45" i="24"/>
  <c r="U45" i="24"/>
  <c r="V45" i="24"/>
  <c r="W45" i="24"/>
  <c r="X45" i="24"/>
  <c r="Y45" i="24"/>
  <c r="Z45" i="24"/>
  <c r="AA45" i="24"/>
  <c r="AB45" i="24"/>
  <c r="AC45" i="24"/>
  <c r="AD45" i="24"/>
  <c r="AE45" i="24"/>
  <c r="AF45"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H152" i="24"/>
  <c r="I152" i="24" s="1"/>
  <c r="F16" i="7941"/>
  <c r="F30" i="7941" s="1"/>
  <c r="D57" i="24"/>
  <c r="G495" i="7960"/>
  <c r="G497" i="7960" s="1"/>
  <c r="G4" i="7949"/>
  <c r="Q822" i="18"/>
  <c r="R822" i="18"/>
  <c r="Q823" i="18"/>
  <c r="R823" i="18"/>
  <c r="S823" i="18"/>
  <c r="T823" i="18"/>
  <c r="U823" i="18"/>
  <c r="Q821" i="18"/>
  <c r="S822" i="18"/>
  <c r="T822" i="18"/>
  <c r="U822" i="18"/>
  <c r="Q826" i="18"/>
  <c r="R826" i="18"/>
  <c r="Q824" i="18"/>
  <c r="R824" i="18"/>
  <c r="S824" i="18"/>
  <c r="R821" i="18"/>
  <c r="S821" i="18"/>
  <c r="T821" i="18"/>
  <c r="U821" i="18"/>
  <c r="V821" i="18"/>
  <c r="S826" i="18"/>
  <c r="T826" i="18"/>
  <c r="Q825" i="18"/>
  <c r="R825" i="18"/>
  <c r="V823" i="18"/>
  <c r="V822" i="18"/>
  <c r="Q828" i="18"/>
  <c r="Q827" i="18"/>
  <c r="T824" i="18"/>
  <c r="S825" i="18"/>
  <c r="T825" i="18"/>
  <c r="U826" i="18"/>
  <c r="V826" i="18"/>
  <c r="W821" i="18"/>
  <c r="W822" i="18"/>
  <c r="W823" i="18"/>
  <c r="R828" i="18"/>
  <c r="Q829" i="18"/>
  <c r="R829" i="18"/>
  <c r="R827" i="18"/>
  <c r="S827" i="18"/>
  <c r="U824" i="18"/>
  <c r="V824" i="18"/>
  <c r="W826" i="18"/>
  <c r="X826" i="18"/>
  <c r="U825" i="18"/>
  <c r="V825" i="18"/>
  <c r="S828" i="18"/>
  <c r="X823" i="18"/>
  <c r="X822" i="18"/>
  <c r="X821" i="18"/>
  <c r="S829" i="18"/>
  <c r="T829" i="18"/>
  <c r="U829" i="18"/>
  <c r="T827" i="18"/>
  <c r="U827" i="18"/>
  <c r="Q830" i="18"/>
  <c r="R830" i="18"/>
  <c r="W824" i="18"/>
  <c r="X824" i="18"/>
  <c r="Y824" i="18"/>
  <c r="W825" i="18"/>
  <c r="X825" i="18"/>
  <c r="Y825" i="18"/>
  <c r="T828" i="18"/>
  <c r="Y826" i="18"/>
  <c r="Y821" i="18"/>
  <c r="Y822" i="18"/>
  <c r="Y823" i="18"/>
  <c r="S830" i="18"/>
  <c r="T830" i="18"/>
  <c r="V827" i="18"/>
  <c r="W827" i="18"/>
  <c r="X827" i="18"/>
  <c r="Y827" i="18"/>
  <c r="Z827" i="18"/>
  <c r="V829" i="18"/>
  <c r="W829" i="18"/>
  <c r="U828" i="18"/>
  <c r="Z822" i="18"/>
  <c r="Z824" i="18"/>
  <c r="Z825" i="18"/>
  <c r="Z826" i="18"/>
  <c r="Z821" i="18"/>
  <c r="Z823" i="18"/>
  <c r="X829" i="18"/>
  <c r="Y829" i="18"/>
  <c r="U830" i="18"/>
  <c r="V830" i="18"/>
  <c r="W830" i="18"/>
  <c r="V828" i="18"/>
  <c r="W828" i="18"/>
  <c r="X828" i="18"/>
  <c r="AA821" i="18"/>
  <c r="AA825" i="18"/>
  <c r="AA826" i="18"/>
  <c r="AA822" i="18"/>
  <c r="AA823" i="18"/>
  <c r="AA824" i="18"/>
  <c r="AA827" i="18"/>
  <c r="X830" i="18"/>
  <c r="Y830" i="18"/>
  <c r="Y828" i="18"/>
  <c r="Z829" i="18"/>
  <c r="AA829" i="18"/>
  <c r="AB827" i="18"/>
  <c r="AB823" i="18"/>
  <c r="AB824" i="18"/>
  <c r="AB826" i="18"/>
  <c r="AB825" i="18"/>
  <c r="AB821" i="18"/>
  <c r="AB822" i="18"/>
  <c r="AB829" i="18"/>
  <c r="AC829" i="18"/>
  <c r="Z830" i="18"/>
  <c r="AA830" i="18"/>
  <c r="Z828" i="18"/>
  <c r="AA828" i="18"/>
  <c r="AC821" i="18"/>
  <c r="AC824" i="18"/>
  <c r="AC823" i="18"/>
  <c r="AC825" i="18"/>
  <c r="AC827" i="18"/>
  <c r="AC822" i="18"/>
  <c r="AC826" i="18"/>
  <c r="AB830" i="18"/>
  <c r="AB828" i="18"/>
  <c r="AC828" i="18"/>
  <c r="AD828" i="18"/>
  <c r="AD822" i="18"/>
  <c r="AD829" i="18"/>
  <c r="AD827" i="18"/>
  <c r="AD823" i="18"/>
  <c r="AD826" i="18"/>
  <c r="AD824" i="18"/>
  <c r="AD825" i="18"/>
  <c r="AD821" i="18"/>
  <c r="AC830" i="18"/>
  <c r="AD830" i="18"/>
  <c r="AE830" i="18"/>
  <c r="AE825" i="18"/>
  <c r="AE824" i="18"/>
  <c r="AE827" i="18"/>
  <c r="AE829" i="18"/>
  <c r="AE826" i="18"/>
  <c r="AE828" i="18"/>
  <c r="AE822" i="18"/>
  <c r="AE821" i="18"/>
  <c r="AE823" i="18"/>
  <c r="AF822" i="18"/>
  <c r="AF824" i="18"/>
  <c r="AF823" i="18"/>
  <c r="AF828" i="18"/>
  <c r="AF830" i="18"/>
  <c r="AF825" i="18"/>
  <c r="AF826" i="18"/>
  <c r="AF829" i="18"/>
  <c r="AF821" i="18"/>
  <c r="AF827" i="18"/>
  <c r="AG827" i="18"/>
  <c r="AG826" i="18"/>
  <c r="AG828" i="18"/>
  <c r="AG829" i="18"/>
  <c r="AG825" i="18"/>
  <c r="AG823" i="18"/>
  <c r="AG822" i="18"/>
  <c r="AG821" i="18"/>
  <c r="AG830" i="18"/>
  <c r="AG824" i="18"/>
  <c r="AH821" i="18"/>
  <c r="AH825" i="18"/>
  <c r="AH827" i="18"/>
  <c r="AH824" i="18"/>
  <c r="AH829" i="18"/>
  <c r="AH830" i="18"/>
  <c r="AH822" i="18"/>
  <c r="AH828" i="18"/>
  <c r="AH826" i="18"/>
  <c r="AH823" i="18"/>
  <c r="AI826" i="18"/>
  <c r="AI830" i="18"/>
  <c r="AI825" i="18"/>
  <c r="AI828" i="18"/>
  <c r="AI824" i="18"/>
  <c r="AI821" i="18"/>
  <c r="AI823" i="18"/>
  <c r="AI822" i="18"/>
  <c r="AI829" i="18"/>
  <c r="AI827" i="18"/>
  <c r="AJ827" i="18"/>
  <c r="AJ823" i="18"/>
  <c r="AJ830" i="18"/>
  <c r="AJ828" i="18"/>
  <c r="AJ826" i="18"/>
  <c r="AJ829" i="18"/>
  <c r="AJ821" i="18"/>
  <c r="AJ822" i="18"/>
  <c r="AJ824" i="18"/>
  <c r="AJ825" i="18"/>
  <c r="AK825" i="18"/>
  <c r="AK829" i="18"/>
  <c r="AK824" i="18"/>
  <c r="AK826" i="18"/>
  <c r="AK827" i="18"/>
  <c r="AK821" i="18"/>
  <c r="AK828" i="18"/>
  <c r="AK830" i="18"/>
  <c r="AK822" i="18"/>
  <c r="AK823" i="18"/>
  <c r="AL829" i="18"/>
  <c r="AL823" i="18"/>
  <c r="AL830" i="18"/>
  <c r="AL824" i="18"/>
  <c r="AL828" i="18"/>
  <c r="AL827" i="18"/>
  <c r="AL825" i="18"/>
  <c r="AL822" i="18"/>
  <c r="AL821" i="18"/>
  <c r="AL826" i="18"/>
  <c r="AM825" i="18"/>
  <c r="AM830" i="18"/>
  <c r="AM826" i="18"/>
  <c r="AM823" i="18"/>
  <c r="AM821" i="18"/>
  <c r="AM827" i="18"/>
  <c r="AM824" i="18"/>
  <c r="AM829" i="18"/>
  <c r="AM822" i="18"/>
  <c r="AM828" i="18"/>
  <c r="AN821" i="18"/>
  <c r="AN829" i="18"/>
  <c r="AN826" i="18"/>
  <c r="AN825" i="18"/>
  <c r="AN828" i="18"/>
  <c r="AN824" i="18"/>
  <c r="AN823" i="18"/>
  <c r="AN822" i="18"/>
  <c r="AN827" i="18"/>
  <c r="AN830" i="18"/>
  <c r="AO822" i="18"/>
  <c r="AO824" i="18"/>
  <c r="AO830" i="18"/>
  <c r="AO828" i="18"/>
  <c r="AO829" i="18"/>
  <c r="AO821" i="18"/>
  <c r="AO825" i="18"/>
  <c r="AO827" i="18"/>
  <c r="AO823" i="18"/>
  <c r="AO826" i="18"/>
  <c r="AP827" i="18"/>
  <c r="AP828" i="18"/>
  <c r="AP824" i="18"/>
  <c r="AP826" i="18"/>
  <c r="AP821" i="18"/>
  <c r="AP830" i="18"/>
  <c r="AP822" i="18"/>
  <c r="AP823" i="18"/>
  <c r="AP825" i="18"/>
  <c r="AP829" i="18"/>
  <c r="AQ823" i="18"/>
  <c r="AQ828" i="18"/>
  <c r="AQ822" i="18"/>
  <c r="AQ826" i="18"/>
  <c r="AQ829" i="18"/>
  <c r="AQ830" i="18"/>
  <c r="AQ824" i="18"/>
  <c r="AQ827" i="18"/>
  <c r="AQ825" i="18"/>
  <c r="AQ821" i="18"/>
  <c r="AR825" i="18"/>
  <c r="AR830" i="18"/>
  <c r="AR826" i="18"/>
  <c r="AR827" i="18"/>
  <c r="AR829" i="18"/>
  <c r="AR822" i="18"/>
  <c r="AR823" i="18"/>
  <c r="AR821" i="18"/>
  <c r="AR824" i="18"/>
  <c r="AR828" i="18"/>
  <c r="AS828" i="18"/>
  <c r="AS823" i="18"/>
  <c r="AS827" i="18"/>
  <c r="AS830" i="18"/>
  <c r="AS825" i="18"/>
  <c r="AS824" i="18"/>
  <c r="AS822" i="18"/>
  <c r="AS821" i="18"/>
  <c r="AS829" i="18"/>
  <c r="AS826" i="18"/>
  <c r="AT826" i="18"/>
  <c r="AT824" i="18"/>
  <c r="AT829" i="18"/>
  <c r="AT825" i="18"/>
  <c r="AT823" i="18"/>
  <c r="AT822" i="18"/>
  <c r="AT830" i="18"/>
  <c r="AT828" i="18"/>
  <c r="AT821" i="18"/>
  <c r="AT827" i="18"/>
  <c r="AU827" i="18"/>
  <c r="AU828" i="18"/>
  <c r="AU824" i="18"/>
  <c r="AU830" i="18"/>
  <c r="AU823" i="18"/>
  <c r="AU829" i="18"/>
  <c r="AU826" i="18"/>
  <c r="AU821" i="18"/>
  <c r="AU822" i="18"/>
  <c r="AU825" i="18"/>
  <c r="AV825" i="18"/>
  <c r="AV822" i="18"/>
  <c r="AV829" i="18"/>
  <c r="AV828" i="18"/>
  <c r="AV821" i="18"/>
  <c r="AV823" i="18"/>
  <c r="AV824" i="18"/>
  <c r="AV827" i="18"/>
  <c r="AV826" i="18"/>
  <c r="AV830" i="18"/>
  <c r="AW830" i="18"/>
  <c r="AW827" i="18"/>
  <c r="AW821" i="18"/>
  <c r="AW822" i="18"/>
  <c r="AW824" i="18"/>
  <c r="AW828" i="18"/>
  <c r="AW825" i="18"/>
  <c r="AW826" i="18"/>
  <c r="AW823" i="18"/>
  <c r="AW829" i="18"/>
  <c r="AX825" i="18"/>
  <c r="AX827" i="18"/>
  <c r="AX829" i="18"/>
  <c r="AX830" i="18"/>
  <c r="AX823" i="18"/>
  <c r="AX828" i="18"/>
  <c r="AX822" i="18"/>
  <c r="AX826" i="18"/>
  <c r="AX824" i="18"/>
  <c r="AX821" i="18"/>
  <c r="AY823" i="18"/>
  <c r="AY821" i="18"/>
  <c r="AY829" i="18"/>
  <c r="AY825" i="18"/>
  <c r="AY824" i="18"/>
  <c r="AY822" i="18"/>
  <c r="AY830" i="18"/>
  <c r="AY826" i="18"/>
  <c r="AY828" i="18"/>
  <c r="AY827" i="18"/>
  <c r="AZ827" i="18"/>
  <c r="AZ824" i="18"/>
  <c r="AZ823" i="18"/>
  <c r="AZ828" i="18"/>
  <c r="AZ830" i="18"/>
  <c r="AZ825" i="18"/>
  <c r="AZ821" i="18"/>
  <c r="AZ826" i="18"/>
  <c r="AZ822" i="18"/>
  <c r="AZ829" i="18"/>
  <c r="BA828" i="18"/>
  <c r="BA824" i="18"/>
  <c r="BA829" i="18"/>
  <c r="BA821" i="18"/>
  <c r="BA823" i="18"/>
  <c r="BA822" i="18"/>
  <c r="BA825" i="18"/>
  <c r="BA827" i="18"/>
  <c r="BA826" i="18"/>
  <c r="BA830" i="18"/>
  <c r="BB826" i="18"/>
  <c r="BB825" i="18"/>
  <c r="BB823" i="18"/>
  <c r="BB827" i="18"/>
  <c r="BB822" i="18"/>
  <c r="BB821" i="18"/>
  <c r="BB828" i="18"/>
  <c r="BB829" i="18"/>
  <c r="BB830" i="18"/>
  <c r="BB824" i="18"/>
  <c r="BC829" i="18"/>
  <c r="BC828" i="18"/>
  <c r="BC826" i="18"/>
  <c r="BC830" i="18"/>
  <c r="BC822" i="18"/>
  <c r="BC823" i="18"/>
  <c r="BC824" i="18"/>
  <c r="BC827" i="18"/>
  <c r="BC825" i="18"/>
  <c r="BC821" i="18"/>
  <c r="BD830" i="18"/>
  <c r="BD822" i="18"/>
  <c r="BD826" i="18"/>
  <c r="BD828" i="18"/>
  <c r="BD821" i="18"/>
  <c r="BD825" i="18"/>
  <c r="BD824" i="18"/>
  <c r="BD829" i="18"/>
  <c r="BD827" i="18"/>
  <c r="BD823" i="18"/>
  <c r="BE830" i="18"/>
  <c r="BE821" i="18"/>
  <c r="BE822" i="18"/>
  <c r="BE829" i="18"/>
  <c r="BE828" i="18"/>
  <c r="BE823" i="18"/>
  <c r="BE824" i="18"/>
  <c r="BE827" i="18"/>
  <c r="BE825" i="18"/>
  <c r="BE826" i="18"/>
  <c r="BF827" i="18"/>
  <c r="BF823" i="18"/>
  <c r="BF829" i="18"/>
  <c r="BF821" i="18"/>
  <c r="BF826" i="18"/>
  <c r="BF822" i="18"/>
  <c r="BF825" i="18"/>
  <c r="BF824" i="18"/>
  <c r="BF828" i="18"/>
  <c r="BF830" i="18"/>
  <c r="BG829" i="18"/>
  <c r="BG828" i="18"/>
  <c r="BG823" i="18"/>
  <c r="BG824" i="18"/>
  <c r="BG822" i="18"/>
  <c r="BG826" i="18"/>
  <c r="BG827" i="18"/>
  <c r="BG830" i="18"/>
  <c r="BG825" i="18"/>
  <c r="BG821" i="18"/>
  <c r="BH821" i="18"/>
  <c r="BH830" i="18"/>
  <c r="BH829" i="18"/>
  <c r="BH822" i="18"/>
  <c r="BH827" i="18"/>
  <c r="BH824" i="18"/>
  <c r="BH825" i="18"/>
  <c r="BH826" i="18"/>
  <c r="BH823" i="18"/>
  <c r="BH828" i="18"/>
  <c r="BI823" i="18"/>
  <c r="BI830" i="18"/>
  <c r="BI826" i="18"/>
  <c r="BI829" i="18"/>
  <c r="BI821" i="18"/>
  <c r="BI825" i="18"/>
  <c r="BI824" i="18"/>
  <c r="BI828" i="18"/>
  <c r="BI827" i="18"/>
  <c r="BI822" i="18"/>
  <c r="AP570" i="7960"/>
  <c r="AJ570" i="7960"/>
  <c r="V570" i="7960"/>
  <c r="P570" i="7960"/>
  <c r="R570" i="7960"/>
  <c r="L570" i="7960"/>
  <c r="K570" i="7960"/>
  <c r="N570" i="7960"/>
  <c r="I570" i="7960"/>
  <c r="U570" i="7960"/>
  <c r="S570" i="7960"/>
  <c r="BH570" i="7960"/>
  <c r="BG570" i="7960"/>
  <c r="BE570" i="7960"/>
  <c r="BC570" i="7960"/>
  <c r="J570" i="7960"/>
  <c r="H570" i="7960"/>
  <c r="BB570" i="7960"/>
  <c r="AW570" i="7960"/>
  <c r="AV570" i="7960"/>
  <c r="AU570" i="7960"/>
  <c r="AX570" i="7960"/>
  <c r="AS570" i="7960"/>
  <c r="AR570" i="7960"/>
  <c r="AQ570" i="7960"/>
  <c r="AT570" i="7960"/>
  <c r="AO570" i="7960"/>
  <c r="AN570" i="7960"/>
  <c r="AM570" i="7960"/>
  <c r="AK570" i="7960"/>
  <c r="AI570" i="7960"/>
  <c r="Q570" i="7960"/>
  <c r="O570" i="7960"/>
  <c r="M570" i="7960"/>
  <c r="G570" i="7960"/>
  <c r="Z570" i="7960"/>
  <c r="T570" i="7960"/>
  <c r="BI570" i="7960"/>
  <c r="BD570" i="7960"/>
  <c r="BF570" i="7960"/>
  <c r="BA570" i="7960"/>
  <c r="AZ570" i="7960"/>
  <c r="AY570" i="7960"/>
  <c r="AL570" i="7960"/>
  <c r="AG570" i="7960"/>
  <c r="AF570" i="7960"/>
  <c r="AE570" i="7960"/>
  <c r="AH570" i="7960"/>
  <c r="AC570" i="7960"/>
  <c r="AB570" i="7960"/>
  <c r="AA570" i="7960"/>
  <c r="AD570" i="7960"/>
  <c r="Y570" i="7960"/>
  <c r="X570" i="7960"/>
  <c r="W570" i="7960"/>
  <c r="J28" i="2"/>
  <c r="O28" i="2"/>
  <c r="H28" i="2"/>
  <c r="M28" i="2"/>
  <c r="K28" i="2"/>
  <c r="I28" i="2"/>
  <c r="P28" i="2"/>
  <c r="N28" i="2"/>
  <c r="L28" i="2"/>
  <c r="L27" i="2"/>
  <c r="P27" i="2"/>
  <c r="M27" i="2"/>
  <c r="N27" i="2"/>
  <c r="J27" i="2"/>
  <c r="O27" i="2"/>
  <c r="K27" i="2"/>
  <c r="H27" i="2"/>
  <c r="I27" i="2"/>
  <c r="M10" i="2"/>
  <c r="O10" i="2"/>
  <c r="N10" i="2"/>
  <c r="L10" i="2"/>
  <c r="G452" i="7960" l="1"/>
  <c r="G10" i="24"/>
  <c r="G438" i="7960"/>
  <c r="G222" i="7960"/>
  <c r="H60" i="7960"/>
  <c r="H114" i="7960" s="1"/>
  <c r="H276" i="7960" s="1"/>
  <c r="L13" i="2"/>
  <c r="L52" i="24" s="1"/>
  <c r="G384" i="7960"/>
  <c r="G4" i="2"/>
  <c r="J20" i="2"/>
  <c r="M13" i="2"/>
  <c r="N13" i="2" s="1"/>
  <c r="O13" i="2" s="1"/>
  <c r="G476" i="7960"/>
  <c r="G114" i="7960"/>
  <c r="G276" i="7960" s="1"/>
  <c r="G470" i="7960"/>
  <c r="F473" i="7960" s="1"/>
  <c r="E59" i="7960" s="1"/>
  <c r="H168" i="7960"/>
  <c r="H480" i="7960" s="1"/>
  <c r="H470" i="7960"/>
  <c r="G330" i="7960"/>
  <c r="G168" i="7960"/>
  <c r="G519" i="7960"/>
  <c r="G578" i="7960"/>
  <c r="G1209" i="18"/>
  <c r="H1209" i="18" s="1"/>
  <c r="G1001" i="18"/>
  <c r="G662" i="18"/>
  <c r="G674" i="18" s="1"/>
  <c r="G480" i="18"/>
  <c r="G492" i="18" s="1"/>
  <c r="H3" i="18"/>
  <c r="I3" i="18" s="1"/>
  <c r="G1417" i="18"/>
  <c r="H1417" i="18" s="1"/>
  <c r="G285" i="18"/>
  <c r="G297" i="18" s="1"/>
  <c r="G1222" i="18"/>
  <c r="G1014" i="18"/>
  <c r="H1014" i="18" s="1"/>
  <c r="G675" i="18"/>
  <c r="G687" i="18" s="1"/>
  <c r="G493" i="18"/>
  <c r="G505" i="18" s="1"/>
  <c r="G298" i="18"/>
  <c r="G310" i="18" s="1"/>
  <c r="G1196" i="18"/>
  <c r="H1196" i="18" s="1"/>
  <c r="G988" i="18"/>
  <c r="G649" i="18"/>
  <c r="G661" i="18" s="1"/>
  <c r="G467" i="18"/>
  <c r="G479" i="18" s="1"/>
  <c r="G272" i="18"/>
  <c r="G284" i="18" s="1"/>
  <c r="G1183" i="18"/>
  <c r="H1183" i="18" s="1"/>
  <c r="G975" i="18"/>
  <c r="H975" i="18" s="1"/>
  <c r="G636" i="18"/>
  <c r="G648" i="18" s="1"/>
  <c r="G454" i="18"/>
  <c r="G466" i="18" s="1"/>
  <c r="G1378" i="18"/>
  <c r="H1378" i="18" s="1"/>
  <c r="G1170" i="18"/>
  <c r="H1170" i="18" s="1"/>
  <c r="G962" i="18"/>
  <c r="H962" i="18" s="1"/>
  <c r="G623" i="18"/>
  <c r="G635" i="18" s="1"/>
  <c r="G441" i="18"/>
  <c r="G453" i="18" s="1"/>
  <c r="G259" i="18"/>
  <c r="G271" i="18" s="1"/>
  <c r="G1365" i="18"/>
  <c r="G1157" i="18"/>
  <c r="H1157" i="18" s="1"/>
  <c r="G949" i="18"/>
  <c r="H949" i="18" s="1"/>
  <c r="G610" i="18"/>
  <c r="G428" i="18"/>
  <c r="G440" i="18" s="1"/>
  <c r="G1352" i="18"/>
  <c r="H1352" i="18" s="1"/>
  <c r="G1144" i="18"/>
  <c r="H1144" i="18" s="1"/>
  <c r="G936" i="18"/>
  <c r="H936" i="18" s="1"/>
  <c r="G597" i="18"/>
  <c r="G609" i="18" s="1"/>
  <c r="G415" i="18"/>
  <c r="G427" i="18" s="1"/>
  <c r="G246" i="18"/>
  <c r="G258" i="18" s="1"/>
  <c r="G1339" i="18"/>
  <c r="H1339" i="18" s="1"/>
  <c r="G1131" i="18"/>
  <c r="H1131" i="18" s="1"/>
  <c r="G923" i="18"/>
  <c r="G584" i="18"/>
  <c r="G596" i="18" s="1"/>
  <c r="G402" i="18"/>
  <c r="G414" i="18" s="1"/>
  <c r="G233" i="18"/>
  <c r="G245" i="18" s="1"/>
  <c r="G1326" i="18"/>
  <c r="H1326" i="18" s="1"/>
  <c r="G1118" i="18"/>
  <c r="G910" i="18"/>
  <c r="G389" i="18"/>
  <c r="G401" i="18" s="1"/>
  <c r="G1313" i="18"/>
  <c r="H1313" i="18" s="1"/>
  <c r="G1105" i="18"/>
  <c r="H1105" i="18" s="1"/>
  <c r="I1105" i="18" s="1"/>
  <c r="G897" i="18"/>
  <c r="G571" i="18"/>
  <c r="G376" i="18"/>
  <c r="G388" i="18" s="1"/>
  <c r="G1300" i="18"/>
  <c r="H1300" i="18" s="1"/>
  <c r="G1092" i="18"/>
  <c r="H1092" i="18" s="1"/>
  <c r="G753" i="18"/>
  <c r="H753" i="18" s="1"/>
  <c r="G363" i="18"/>
  <c r="G375" i="18" s="1"/>
  <c r="G1287" i="18"/>
  <c r="H1287" i="18" s="1"/>
  <c r="G1079" i="18"/>
  <c r="H1079" i="18" s="1"/>
  <c r="G558" i="18"/>
  <c r="G570" i="18" s="1"/>
  <c r="G1274" i="18"/>
  <c r="H1274" i="18" s="1"/>
  <c r="G1066" i="18"/>
  <c r="H1066" i="18" s="1"/>
  <c r="G545" i="18"/>
  <c r="G557" i="18" s="1"/>
  <c r="G350" i="18"/>
  <c r="G1261" i="18"/>
  <c r="H1261" i="18" s="1"/>
  <c r="G1053" i="18"/>
  <c r="H1053" i="18" s="1"/>
  <c r="G532" i="18"/>
  <c r="G544" i="18" s="1"/>
  <c r="G337" i="18"/>
  <c r="G349" i="18" s="1"/>
  <c r="H1222" i="18"/>
  <c r="G1248" i="18"/>
  <c r="H1248" i="18" s="1"/>
  <c r="G1040" i="18"/>
  <c r="H1040" i="18" s="1"/>
  <c r="G701" i="18"/>
  <c r="G713" i="18" s="1"/>
  <c r="G519" i="18"/>
  <c r="G531" i="18" s="1"/>
  <c r="G324" i="18"/>
  <c r="G336" i="18" s="1"/>
  <c r="G1235" i="18"/>
  <c r="G1027" i="18"/>
  <c r="H1027" i="18" s="1"/>
  <c r="G688" i="18"/>
  <c r="G700" i="18" s="1"/>
  <c r="G506" i="18"/>
  <c r="G518" i="18" s="1"/>
  <c r="K10" i="2"/>
  <c r="K18" i="2" s="1"/>
  <c r="H482" i="7960"/>
  <c r="I482" i="7960" s="1"/>
  <c r="H384" i="7960"/>
  <c r="O219" i="7960"/>
  <c r="N219" i="7960"/>
  <c r="Q382" i="7960"/>
  <c r="P435" i="7960"/>
  <c r="L435" i="7960"/>
  <c r="J22" i="2"/>
  <c r="J18" i="2"/>
  <c r="P219" i="7960"/>
  <c r="N435" i="7960"/>
  <c r="L219" i="7960"/>
  <c r="F53" i="19"/>
  <c r="D24" i="19"/>
  <c r="O435" i="7960"/>
  <c r="G4" i="24"/>
  <c r="H4" i="18"/>
  <c r="F4" i="18"/>
  <c r="Q166" i="7960"/>
  <c r="K10" i="24"/>
  <c r="L14" i="2"/>
  <c r="L18" i="2" s="1"/>
  <c r="M219" i="7960"/>
  <c r="M435" i="7960"/>
  <c r="H1118" i="18"/>
  <c r="H910" i="18"/>
  <c r="G10" i="2"/>
  <c r="H222" i="7960"/>
  <c r="H10" i="2"/>
  <c r="H495" i="7960"/>
  <c r="H497" i="7960" s="1"/>
  <c r="H452" i="7960"/>
  <c r="J152" i="24"/>
  <c r="I10" i="2"/>
  <c r="D13" i="7983"/>
  <c r="G13" i="7983"/>
  <c r="N6" i="7983"/>
  <c r="G10" i="7983"/>
  <c r="D11" i="7983"/>
  <c r="F13" i="7983"/>
  <c r="E13" i="7983"/>
  <c r="Q468" i="7960"/>
  <c r="N3" i="7983"/>
  <c r="G8" i="7983"/>
  <c r="F11" i="7983"/>
  <c r="E11" i="7983"/>
  <c r="N4" i="7983"/>
  <c r="F8" i="7983"/>
  <c r="N7" i="7983"/>
  <c r="E8" i="7983"/>
  <c r="N9" i="7983"/>
  <c r="R3" i="7983" s="1"/>
  <c r="C8" i="7983"/>
  <c r="C11" i="7983"/>
  <c r="C13" i="7983"/>
  <c r="D8" i="7983"/>
  <c r="N5" i="7983"/>
  <c r="G11" i="7983"/>
  <c r="H311" i="18" l="1"/>
  <c r="H597" i="18"/>
  <c r="N52" i="24"/>
  <c r="E451" i="7960"/>
  <c r="E167" i="7960"/>
  <c r="H519" i="7960"/>
  <c r="H438" i="7960"/>
  <c r="E113" i="7960"/>
  <c r="H415" i="18"/>
  <c r="I415" i="18" s="1"/>
  <c r="E275" i="7960"/>
  <c r="H330" i="7960"/>
  <c r="E383" i="7960"/>
  <c r="H578" i="7960"/>
  <c r="I60" i="7960"/>
  <c r="M52" i="24"/>
  <c r="E518" i="7960"/>
  <c r="H476" i="7960"/>
  <c r="H4" i="2"/>
  <c r="J24" i="2"/>
  <c r="N8" i="7983"/>
  <c r="I1339" i="18"/>
  <c r="H428" i="18"/>
  <c r="I1352" i="18"/>
  <c r="H480" i="18"/>
  <c r="H493" i="18"/>
  <c r="G480" i="7960"/>
  <c r="G484" i="7960"/>
  <c r="H402" i="18"/>
  <c r="I402" i="18" s="1"/>
  <c r="H467" i="18"/>
  <c r="I467" i="18" s="1"/>
  <c r="H662" i="18"/>
  <c r="I662" i="18" s="1"/>
  <c r="E509" i="7960"/>
  <c r="E221" i="7960"/>
  <c r="E329" i="7960"/>
  <c r="E437" i="7960"/>
  <c r="G765" i="18"/>
  <c r="H1001" i="18"/>
  <c r="H675" i="18"/>
  <c r="I675" i="18" s="1"/>
  <c r="H259" i="18"/>
  <c r="I259" i="18" s="1"/>
  <c r="H988" i="18"/>
  <c r="I988" i="18" s="1"/>
  <c r="I1222" i="18"/>
  <c r="H298" i="18"/>
  <c r="I298" i="18" s="1"/>
  <c r="I1209" i="18"/>
  <c r="H441" i="18"/>
  <c r="I441" i="18" s="1"/>
  <c r="I1183" i="18"/>
  <c r="H701" i="18"/>
  <c r="I701" i="18" s="1"/>
  <c r="I1313" i="18"/>
  <c r="I1001" i="18"/>
  <c r="I1300" i="18"/>
  <c r="I1027" i="18"/>
  <c r="H636" i="18"/>
  <c r="I636" i="18" s="1"/>
  <c r="H454" i="18"/>
  <c r="H1365" i="18"/>
  <c r="I1365" i="18" s="1"/>
  <c r="H923" i="18"/>
  <c r="I923" i="18" s="1"/>
  <c r="H285" i="18"/>
  <c r="I285" i="18" s="1"/>
  <c r="I1261" i="18"/>
  <c r="H519" i="18"/>
  <c r="I519" i="18" s="1"/>
  <c r="H897" i="18"/>
  <c r="I897" i="18" s="1"/>
  <c r="H324" i="18"/>
  <c r="I324" i="18" s="1"/>
  <c r="H246" i="18"/>
  <c r="I246" i="18" s="1"/>
  <c r="H272" i="18"/>
  <c r="I272" i="18" s="1"/>
  <c r="H337" i="18"/>
  <c r="I337" i="18" s="1"/>
  <c r="H545" i="18"/>
  <c r="I545" i="18" s="1"/>
  <c r="H688" i="18"/>
  <c r="I688" i="18" s="1"/>
  <c r="H389" i="18"/>
  <c r="I389" i="18" s="1"/>
  <c r="I1157" i="18"/>
  <c r="I1066" i="18"/>
  <c r="H649" i="18"/>
  <c r="I649" i="18" s="1"/>
  <c r="H506" i="18"/>
  <c r="H532" i="18"/>
  <c r="I532" i="18" s="1"/>
  <c r="I454" i="18"/>
  <c r="I480" i="18"/>
  <c r="J3" i="18"/>
  <c r="I493" i="18"/>
  <c r="I506" i="18"/>
  <c r="I1170" i="18"/>
  <c r="I1378" i="18"/>
  <c r="H571" i="18"/>
  <c r="I571" i="18" s="1"/>
  <c r="G583" i="18"/>
  <c r="H584" i="18"/>
  <c r="I584" i="18" s="1"/>
  <c r="I1274" i="18"/>
  <c r="G622" i="18"/>
  <c r="H610" i="18"/>
  <c r="I610" i="18" s="1"/>
  <c r="I936" i="18"/>
  <c r="I975" i="18"/>
  <c r="I1417" i="18"/>
  <c r="I949" i="18"/>
  <c r="I1144" i="18"/>
  <c r="H233" i="18"/>
  <c r="I233" i="18" s="1"/>
  <c r="I1131" i="18"/>
  <c r="I1014" i="18"/>
  <c r="I311" i="18"/>
  <c r="I428" i="18"/>
  <c r="H1235" i="18"/>
  <c r="I1235" i="18" s="1"/>
  <c r="H558" i="18"/>
  <c r="I558" i="18" s="1"/>
  <c r="H363" i="18"/>
  <c r="I363" i="18" s="1"/>
  <c r="G362" i="18"/>
  <c r="H350" i="18"/>
  <c r="I350" i="18" s="1"/>
  <c r="H623" i="18"/>
  <c r="I623" i="18" s="1"/>
  <c r="I1040" i="18"/>
  <c r="I1079" i="18"/>
  <c r="I1248" i="18"/>
  <c r="I1287" i="18"/>
  <c r="I1196" i="18"/>
  <c r="I1092" i="18"/>
  <c r="I1053" i="18"/>
  <c r="H376" i="18"/>
  <c r="I376" i="18" s="1"/>
  <c r="K20" i="2"/>
  <c r="K22" i="2"/>
  <c r="K7" i="19"/>
  <c r="K11" i="24"/>
  <c r="J11" i="24"/>
  <c r="J7" i="19"/>
  <c r="I962" i="18"/>
  <c r="L11" i="24"/>
  <c r="L7" i="19"/>
  <c r="H22" i="2"/>
  <c r="H20" i="2"/>
  <c r="H18" i="2"/>
  <c r="I20" i="2"/>
  <c r="I22" i="2"/>
  <c r="I18" i="2"/>
  <c r="O52" i="24"/>
  <c r="P13" i="2"/>
  <c r="G18" i="2"/>
  <c r="D25" i="24"/>
  <c r="G22" i="2"/>
  <c r="E156" i="24"/>
  <c r="G20" i="2"/>
  <c r="I597" i="18"/>
  <c r="I910" i="18"/>
  <c r="L22" i="2"/>
  <c r="I1118" i="18"/>
  <c r="I753" i="18"/>
  <c r="I1326" i="18"/>
  <c r="D19" i="7941"/>
  <c r="D28" i="7941"/>
  <c r="B113" i="18"/>
  <c r="F4" i="24"/>
  <c r="F4" i="19"/>
  <c r="M14" i="2"/>
  <c r="L10" i="24"/>
  <c r="H4" i="7949"/>
  <c r="H4" i="19"/>
  <c r="I4" i="18"/>
  <c r="H4" i="24"/>
  <c r="L20" i="2"/>
  <c r="N13" i="7983"/>
  <c r="N11" i="7983"/>
  <c r="J482" i="7960"/>
  <c r="I519" i="7960" l="1"/>
  <c r="I476" i="7960"/>
  <c r="I495" i="7960"/>
  <c r="I497" i="7960" s="1"/>
  <c r="I384" i="7960"/>
  <c r="I470" i="7960"/>
  <c r="I578" i="7960"/>
  <c r="I168" i="7960"/>
  <c r="I480" i="7960" s="1"/>
  <c r="I452" i="7960"/>
  <c r="J60" i="7960"/>
  <c r="I222" i="7960"/>
  <c r="I438" i="7960"/>
  <c r="I4" i="2"/>
  <c r="I114" i="7960"/>
  <c r="I276" i="7960" s="1"/>
  <c r="I330" i="7960"/>
  <c r="J1079" i="18"/>
  <c r="I24" i="2"/>
  <c r="J962" i="18"/>
  <c r="J1352" i="18"/>
  <c r="J337" i="18"/>
  <c r="J1274" i="18"/>
  <c r="J675" i="18"/>
  <c r="J350" i="18"/>
  <c r="J1417" i="18"/>
  <c r="J1105" i="18"/>
  <c r="J1118" i="18"/>
  <c r="J1144" i="18"/>
  <c r="J897" i="18"/>
  <c r="J1300" i="18"/>
  <c r="J1196" i="18"/>
  <c r="J1248" i="18"/>
  <c r="K1248" i="18" s="1"/>
  <c r="J1287" i="18"/>
  <c r="J1235" i="18"/>
  <c r="J1092" i="18"/>
  <c r="J558" i="18"/>
  <c r="J298" i="18"/>
  <c r="J415" i="18"/>
  <c r="K3" i="18"/>
  <c r="K337" i="18" s="1"/>
  <c r="J246" i="18"/>
  <c r="J480" i="18"/>
  <c r="J441" i="18"/>
  <c r="J610" i="18"/>
  <c r="J936" i="18"/>
  <c r="J363" i="18"/>
  <c r="J923" i="18"/>
  <c r="J532" i="18"/>
  <c r="J988" i="18"/>
  <c r="J233" i="18"/>
  <c r="J584" i="18"/>
  <c r="J389" i="18"/>
  <c r="J949" i="18"/>
  <c r="J571" i="18"/>
  <c r="J636" i="18"/>
  <c r="J649" i="18"/>
  <c r="J1222" i="18"/>
  <c r="J1131" i="18"/>
  <c r="J1183" i="18"/>
  <c r="J1014" i="18"/>
  <c r="J1378" i="18"/>
  <c r="J285" i="18"/>
  <c r="J324" i="18"/>
  <c r="J1170" i="18"/>
  <c r="J402" i="18"/>
  <c r="J311" i="18"/>
  <c r="J1365" i="18"/>
  <c r="J701" i="18"/>
  <c r="J519" i="18"/>
  <c r="J623" i="18"/>
  <c r="J493" i="18"/>
  <c r="J428" i="18"/>
  <c r="J1066" i="18"/>
  <c r="J1157" i="18"/>
  <c r="J506" i="18"/>
  <c r="J1001" i="18"/>
  <c r="J1339" i="18"/>
  <c r="J1027" i="18"/>
  <c r="J662" i="18"/>
  <c r="J1053" i="18"/>
  <c r="J467" i="18"/>
  <c r="J454" i="18"/>
  <c r="J1040" i="18"/>
  <c r="J1313" i="18"/>
  <c r="J259" i="18"/>
  <c r="J1261" i="18"/>
  <c r="J910" i="18"/>
  <c r="J1209" i="18"/>
  <c r="J545" i="18"/>
  <c r="J272" i="18"/>
  <c r="J975" i="18"/>
  <c r="J376" i="18"/>
  <c r="K376" i="18" s="1"/>
  <c r="J688" i="18"/>
  <c r="K24" i="2"/>
  <c r="H24" i="2"/>
  <c r="F4" i="7941"/>
  <c r="F36" i="7949"/>
  <c r="F44" i="7949"/>
  <c r="L24" i="2"/>
  <c r="J4" i="18"/>
  <c r="I4" i="19"/>
  <c r="I4" i="24"/>
  <c r="I4" i="7949"/>
  <c r="H4" i="7941"/>
  <c r="H53" i="19"/>
  <c r="M10" i="24"/>
  <c r="N14" i="2"/>
  <c r="M22" i="2"/>
  <c r="M18" i="2"/>
  <c r="M20" i="2"/>
  <c r="J1326" i="18"/>
  <c r="G7" i="19"/>
  <c r="G8" i="19" s="1"/>
  <c r="G11" i="24"/>
  <c r="G12" i="24" s="1"/>
  <c r="J753" i="18"/>
  <c r="AP52" i="24"/>
  <c r="U52" i="24"/>
  <c r="V52" i="24"/>
  <c r="AD52" i="24"/>
  <c r="AC52" i="24"/>
  <c r="T52" i="24"/>
  <c r="AT52" i="24"/>
  <c r="AK52" i="24"/>
  <c r="AJ52" i="24"/>
  <c r="AV52" i="24"/>
  <c r="AB52" i="24"/>
  <c r="P52" i="24"/>
  <c r="BD52" i="24"/>
  <c r="AR52" i="24"/>
  <c r="BB52" i="24"/>
  <c r="S52" i="24"/>
  <c r="BH52" i="24"/>
  <c r="Y52" i="24"/>
  <c r="AA52" i="24"/>
  <c r="W52" i="24"/>
  <c r="AO52" i="24"/>
  <c r="X52" i="24"/>
  <c r="AW52" i="24"/>
  <c r="AF52" i="24"/>
  <c r="BE52" i="24"/>
  <c r="AN52" i="24"/>
  <c r="AZ52" i="24"/>
  <c r="AI52" i="24"/>
  <c r="AE52" i="24"/>
  <c r="AS52" i="24"/>
  <c r="R52" i="24"/>
  <c r="AL52" i="24"/>
  <c r="AM52" i="24"/>
  <c r="Z52" i="24"/>
  <c r="AH52" i="24"/>
  <c r="AQ52" i="24"/>
  <c r="AY52" i="24"/>
  <c r="AX52" i="24"/>
  <c r="BF52" i="24"/>
  <c r="BC52" i="24"/>
  <c r="AG52" i="24"/>
  <c r="AU52" i="24"/>
  <c r="BA52" i="24"/>
  <c r="BI52" i="24"/>
  <c r="BG52" i="24"/>
  <c r="Q52" i="24"/>
  <c r="J597" i="18"/>
  <c r="K597" i="18"/>
  <c r="K1079" i="18"/>
  <c r="G24" i="2"/>
  <c r="K1274" i="18"/>
  <c r="H11" i="24"/>
  <c r="H7" i="19"/>
  <c r="I11" i="24"/>
  <c r="I7" i="19"/>
  <c r="K482" i="7960"/>
  <c r="L481" i="7960" s="1"/>
  <c r="J476" i="7960" l="1"/>
  <c r="J330" i="7960"/>
  <c r="J438" i="7960"/>
  <c r="J4" i="2"/>
  <c r="J470" i="7960"/>
  <c r="J578" i="7960"/>
  <c r="J384" i="7960"/>
  <c r="K60" i="7960"/>
  <c r="J222" i="7960"/>
  <c r="J452" i="7960"/>
  <c r="J519" i="7960"/>
  <c r="J168" i="7960"/>
  <c r="J480" i="7960" s="1"/>
  <c r="J114" i="7960"/>
  <c r="J276" i="7960" s="1"/>
  <c r="J495" i="7960"/>
  <c r="J497" i="7960" s="1"/>
  <c r="K1235" i="18"/>
  <c r="K493" i="18"/>
  <c r="K1313" i="18"/>
  <c r="K1092" i="18"/>
  <c r="K962" i="18"/>
  <c r="K558" i="18"/>
  <c r="K988" i="18"/>
  <c r="K545" i="18"/>
  <c r="K1417" i="18"/>
  <c r="K1209" i="18"/>
  <c r="K910" i="18"/>
  <c r="K1339" i="18"/>
  <c r="K1196" i="18"/>
  <c r="K1118" i="18"/>
  <c r="K1144" i="18"/>
  <c r="K936" i="18"/>
  <c r="K506" i="18"/>
  <c r="K1014" i="18"/>
  <c r="K610" i="18"/>
  <c r="K1300" i="18"/>
  <c r="K1352" i="18"/>
  <c r="K1157" i="18"/>
  <c r="K1066" i="18"/>
  <c r="K480" i="18"/>
  <c r="K1287" i="18"/>
  <c r="K1040" i="18"/>
  <c r="K897" i="18"/>
  <c r="K975" i="18"/>
  <c r="K1053" i="18"/>
  <c r="K1365" i="18"/>
  <c r="K584" i="18"/>
  <c r="K1105" i="18"/>
  <c r="K272" i="18"/>
  <c r="L3" i="18"/>
  <c r="L597" i="18" s="1"/>
  <c r="K701" i="18"/>
  <c r="K688" i="18"/>
  <c r="K298" i="18"/>
  <c r="K259" i="18"/>
  <c r="K662" i="18"/>
  <c r="K949" i="18"/>
  <c r="K454" i="18"/>
  <c r="K441" i="18"/>
  <c r="K285" i="18"/>
  <c r="K1131" i="18"/>
  <c r="K246" i="18"/>
  <c r="K1378" i="18"/>
  <c r="K233" i="18"/>
  <c r="K415" i="18"/>
  <c r="K571" i="18"/>
  <c r="K649" i="18"/>
  <c r="K519" i="18"/>
  <c r="K623" i="18"/>
  <c r="K1170" i="18"/>
  <c r="K467" i="18"/>
  <c r="K675" i="18"/>
  <c r="K1222" i="18"/>
  <c r="K350" i="18"/>
  <c r="K1261" i="18"/>
  <c r="K1001" i="18"/>
  <c r="K1183" i="18"/>
  <c r="K428" i="18"/>
  <c r="K923" i="18"/>
  <c r="K311" i="18"/>
  <c r="K324" i="18"/>
  <c r="K363" i="18"/>
  <c r="K402" i="18"/>
  <c r="K636" i="18"/>
  <c r="K532" i="18"/>
  <c r="K389" i="18"/>
  <c r="K1027" i="18"/>
  <c r="M24" i="2"/>
  <c r="K753" i="18"/>
  <c r="M7" i="19"/>
  <c r="M11" i="24"/>
  <c r="O14" i="2"/>
  <c r="N18" i="2"/>
  <c r="N10" i="24"/>
  <c r="N22" i="2"/>
  <c r="N20" i="2"/>
  <c r="I53" i="19"/>
  <c r="I4" i="7941"/>
  <c r="K4" i="18"/>
  <c r="J4" i="19"/>
  <c r="J4" i="24"/>
  <c r="J4" i="7949"/>
  <c r="H12" i="24"/>
  <c r="G13" i="24"/>
  <c r="K1326" i="18"/>
  <c r="H8" i="19"/>
  <c r="I8" i="19" s="1"/>
  <c r="J8" i="19" s="1"/>
  <c r="K8" i="19" s="1"/>
  <c r="L8" i="19" s="1"/>
  <c r="L482" i="7960"/>
  <c r="M481" i="7960" s="1"/>
  <c r="G485" i="7960"/>
  <c r="K384" i="7960" l="1"/>
  <c r="K222" i="7960"/>
  <c r="K4" i="2"/>
  <c r="K452" i="7960"/>
  <c r="K578" i="7960"/>
  <c r="K330" i="7960"/>
  <c r="K470" i="7960"/>
  <c r="K495" i="7960"/>
  <c r="K497" i="7960" s="1"/>
  <c r="K476" i="7960"/>
  <c r="K519" i="7960"/>
  <c r="G490" i="7960"/>
  <c r="K168" i="7960"/>
  <c r="K480" i="7960" s="1"/>
  <c r="K438" i="7960"/>
  <c r="K114" i="7960"/>
  <c r="K276" i="7960" s="1"/>
  <c r="L60" i="7960"/>
  <c r="M8" i="19"/>
  <c r="M482" i="7960"/>
  <c r="N481" i="7960" s="1"/>
  <c r="L1196" i="18"/>
  <c r="L1274" i="18"/>
  <c r="L701" i="18"/>
  <c r="L1209" i="18"/>
  <c r="L324" i="18"/>
  <c r="L897" i="18"/>
  <c r="L441" i="18"/>
  <c r="L1079" i="18"/>
  <c r="L675" i="18"/>
  <c r="L1040" i="18"/>
  <c r="L519" i="18"/>
  <c r="L389" i="18"/>
  <c r="L545" i="18"/>
  <c r="L975" i="18"/>
  <c r="L558" i="18"/>
  <c r="L415" i="18"/>
  <c r="L753" i="18"/>
  <c r="L428" i="18"/>
  <c r="M3" i="18"/>
  <c r="L259" i="18"/>
  <c r="L298" i="18"/>
  <c r="L1066" i="18"/>
  <c r="L688" i="18"/>
  <c r="L623" i="18"/>
  <c r="L506" i="18"/>
  <c r="L636" i="18"/>
  <c r="L1170" i="18"/>
  <c r="L1183" i="18"/>
  <c r="L649" i="18"/>
  <c r="L454" i="18"/>
  <c r="L1261" i="18"/>
  <c r="L1222" i="18"/>
  <c r="L584" i="18"/>
  <c r="L1157" i="18"/>
  <c r="L988" i="18"/>
  <c r="L610" i="18"/>
  <c r="L936" i="18"/>
  <c r="L1092" i="18"/>
  <c r="L1352" i="18"/>
  <c r="L1378" i="18"/>
  <c r="L233" i="18"/>
  <c r="L1365" i="18"/>
  <c r="L493" i="18"/>
  <c r="L662" i="18"/>
  <c r="L1001" i="18"/>
  <c r="L1339" i="18"/>
  <c r="L467" i="18"/>
  <c r="L949" i="18"/>
  <c r="L246" i="18"/>
  <c r="L571" i="18"/>
  <c r="L1027" i="18"/>
  <c r="L350" i="18"/>
  <c r="L1053" i="18"/>
  <c r="L376" i="18"/>
  <c r="L910" i="18"/>
  <c r="L1287" i="18"/>
  <c r="L962" i="18"/>
  <c r="L532" i="18"/>
  <c r="L923" i="18"/>
  <c r="L402" i="18"/>
  <c r="L311" i="18"/>
  <c r="L272" i="18"/>
  <c r="L363" i="18"/>
  <c r="L1118" i="18"/>
  <c r="L1144" i="18"/>
  <c r="L1417" i="18"/>
  <c r="L1313" i="18"/>
  <c r="L480" i="18"/>
  <c r="L1014" i="18"/>
  <c r="L337" i="18"/>
  <c r="L1248" i="18"/>
  <c r="L1105" i="18"/>
  <c r="L1131" i="18"/>
  <c r="M753" i="18"/>
  <c r="L1300" i="18"/>
  <c r="M1300" i="18" s="1"/>
  <c r="L285" i="18"/>
  <c r="L1235" i="18"/>
  <c r="J4" i="7941"/>
  <c r="J53" i="19"/>
  <c r="K4" i="19"/>
  <c r="L4" i="18"/>
  <c r="K4" i="24"/>
  <c r="K4" i="7949"/>
  <c r="I12" i="24"/>
  <c r="H13" i="24"/>
  <c r="L1326" i="18"/>
  <c r="N24" i="2"/>
  <c r="N11" i="24"/>
  <c r="N7" i="19"/>
  <c r="P14" i="2"/>
  <c r="O18" i="2"/>
  <c r="O22" i="2"/>
  <c r="O20" i="2"/>
  <c r="O10" i="24"/>
  <c r="H6" i="2"/>
  <c r="P6" i="2"/>
  <c r="N6" i="2"/>
  <c r="K6" i="2"/>
  <c r="J6" i="2"/>
  <c r="O6" i="2"/>
  <c r="M6" i="2"/>
  <c r="G6" i="2"/>
  <c r="D6" i="18"/>
  <c r="L6" i="2"/>
  <c r="I6" i="2"/>
  <c r="L495" i="7960" l="1"/>
  <c r="L497" i="7960" s="1"/>
  <c r="L470" i="7960"/>
  <c r="M60" i="7960"/>
  <c r="L384" i="7960"/>
  <c r="L519" i="7960"/>
  <c r="L578" i="7960"/>
  <c r="L222" i="7960"/>
  <c r="L114" i="7960"/>
  <c r="L276" i="7960" s="1"/>
  <c r="L452" i="7960"/>
  <c r="L438" i="7960"/>
  <c r="L330" i="7960"/>
  <c r="L476" i="7960"/>
  <c r="L168" i="7960"/>
  <c r="L480" i="7960" s="1"/>
  <c r="L4" i="2"/>
  <c r="M949" i="18"/>
  <c r="N8" i="19"/>
  <c r="N482" i="7960"/>
  <c r="O482" i="7960" s="1"/>
  <c r="M1079" i="18"/>
  <c r="M454" i="18"/>
  <c r="M597" i="18"/>
  <c r="M1105" i="18"/>
  <c r="M493" i="18"/>
  <c r="M1209" i="18"/>
  <c r="M415" i="18"/>
  <c r="M389" i="18"/>
  <c r="M1053" i="18"/>
  <c r="M506" i="18"/>
  <c r="M350" i="18"/>
  <c r="M1196" i="18"/>
  <c r="M1027" i="18"/>
  <c r="M1274" i="18"/>
  <c r="M1092" i="18"/>
  <c r="M688" i="18"/>
  <c r="M988" i="18"/>
  <c r="M298" i="18"/>
  <c r="M1261" i="18"/>
  <c r="M363" i="18"/>
  <c r="M246" i="18"/>
  <c r="N3" i="18"/>
  <c r="N1209" i="18" s="1"/>
  <c r="M1131" i="18"/>
  <c r="M233" i="18"/>
  <c r="M1014" i="18"/>
  <c r="M285" i="18"/>
  <c r="M259" i="18"/>
  <c r="M1183" i="18"/>
  <c r="M1365" i="18"/>
  <c r="M480" i="18"/>
  <c r="M441" i="18"/>
  <c r="M701" i="18"/>
  <c r="M1001" i="18"/>
  <c r="M623" i="18"/>
  <c r="M1339" i="18"/>
  <c r="M675" i="18"/>
  <c r="M1313" i="18"/>
  <c r="M649" i="18"/>
  <c r="N649" i="18" s="1"/>
  <c r="M610" i="18"/>
  <c r="M584" i="18"/>
  <c r="M936" i="18"/>
  <c r="M1170" i="18"/>
  <c r="N1170" i="18" s="1"/>
  <c r="M1157" i="18"/>
  <c r="M1287" i="18"/>
  <c r="M962" i="18"/>
  <c r="M662" i="18"/>
  <c r="M1352" i="18"/>
  <c r="M532" i="18"/>
  <c r="M428" i="18"/>
  <c r="M636" i="18"/>
  <c r="M311" i="18"/>
  <c r="M467" i="18"/>
  <c r="M571" i="18"/>
  <c r="M1066" i="18"/>
  <c r="N1066" i="18" s="1"/>
  <c r="M324" i="18"/>
  <c r="N324" i="18" s="1"/>
  <c r="M1144" i="18"/>
  <c r="M1378" i="18"/>
  <c r="M897" i="18"/>
  <c r="M910" i="18"/>
  <c r="M1118" i="18"/>
  <c r="M1417" i="18"/>
  <c r="M1235" i="18"/>
  <c r="M975" i="18"/>
  <c r="M1040" i="18"/>
  <c r="M1248" i="18"/>
  <c r="M923" i="18"/>
  <c r="M337" i="18"/>
  <c r="M272" i="18"/>
  <c r="M558" i="18"/>
  <c r="M376" i="18"/>
  <c r="N376" i="18" s="1"/>
  <c r="M402" i="18"/>
  <c r="M545" i="18"/>
  <c r="N1079" i="18"/>
  <c r="M1222" i="18"/>
  <c r="N1222" i="18" s="1"/>
  <c r="M519" i="18"/>
  <c r="O24" i="2"/>
  <c r="O7" i="19"/>
  <c r="O11" i="24"/>
  <c r="Y10" i="24"/>
  <c r="AO10" i="24"/>
  <c r="BE10" i="24"/>
  <c r="AQ10" i="24"/>
  <c r="AF10" i="24"/>
  <c r="W10" i="24"/>
  <c r="AE10" i="24"/>
  <c r="AD10" i="24"/>
  <c r="AT10" i="24"/>
  <c r="Q10" i="24"/>
  <c r="BI10" i="24"/>
  <c r="AC10" i="24"/>
  <c r="S10" i="24"/>
  <c r="BC10" i="24"/>
  <c r="AR10" i="24"/>
  <c r="V10" i="24"/>
  <c r="BG10" i="24"/>
  <c r="AZ10" i="24"/>
  <c r="U10" i="24"/>
  <c r="BA10" i="24"/>
  <c r="AA10" i="24"/>
  <c r="AB10" i="24"/>
  <c r="AW10" i="24"/>
  <c r="AM10" i="24"/>
  <c r="AY10" i="24"/>
  <c r="BB10" i="24"/>
  <c r="Z10" i="24"/>
  <c r="AP10" i="24"/>
  <c r="BH10" i="24"/>
  <c r="X10" i="24"/>
  <c r="T10" i="24"/>
  <c r="AK10" i="24"/>
  <c r="AV10" i="24"/>
  <c r="P20" i="2"/>
  <c r="P21" i="2" s="1"/>
  <c r="P10" i="24"/>
  <c r="P18" i="2"/>
  <c r="AS10" i="24"/>
  <c r="AI10" i="24"/>
  <c r="AU10" i="24"/>
  <c r="AG10" i="24"/>
  <c r="AL10" i="24"/>
  <c r="AJ10" i="24"/>
  <c r="AN10" i="24"/>
  <c r="BF10" i="24"/>
  <c r="BD10" i="24"/>
  <c r="P22" i="2"/>
  <c r="P23" i="2" s="1"/>
  <c r="R10" i="24"/>
  <c r="AH10" i="24"/>
  <c r="AX10" i="24"/>
  <c r="M1326" i="18"/>
  <c r="L4" i="7949"/>
  <c r="M4" i="18"/>
  <c r="L4" i="19"/>
  <c r="L4" i="24"/>
  <c r="K4" i="7941"/>
  <c r="K53" i="19"/>
  <c r="J12" i="24"/>
  <c r="I13" i="24"/>
  <c r="M23" i="2"/>
  <c r="M10" i="19"/>
  <c r="M21" i="2"/>
  <c r="M11" i="2"/>
  <c r="M15" i="2"/>
  <c r="O10" i="19"/>
  <c r="O15" i="2"/>
  <c r="O21" i="2"/>
  <c r="O11" i="2"/>
  <c r="O23" i="2"/>
  <c r="J21" i="2"/>
  <c r="J23" i="2"/>
  <c r="J10" i="19"/>
  <c r="J11" i="2"/>
  <c r="J15" i="2"/>
  <c r="K23" i="2"/>
  <c r="K15" i="2"/>
  <c r="K11" i="2"/>
  <c r="K21" i="2"/>
  <c r="K10" i="19"/>
  <c r="I10" i="19"/>
  <c r="I11" i="2"/>
  <c r="I15" i="2"/>
  <c r="I21" i="2"/>
  <c r="I23" i="2"/>
  <c r="I6" i="18"/>
  <c r="AL6" i="18"/>
  <c r="AW6" i="18"/>
  <c r="BA6" i="18"/>
  <c r="K6" i="18"/>
  <c r="BE6" i="18"/>
  <c r="AA6" i="18"/>
  <c r="AI6" i="18"/>
  <c r="AD6" i="18"/>
  <c r="AQ6" i="18"/>
  <c r="AN6" i="18"/>
  <c r="AM6" i="18"/>
  <c r="J6" i="18"/>
  <c r="S6" i="18"/>
  <c r="BI6" i="18"/>
  <c r="X6" i="18"/>
  <c r="AB6" i="18"/>
  <c r="W6" i="18"/>
  <c r="AJ6" i="18"/>
  <c r="AY6" i="18"/>
  <c r="AR6" i="18"/>
  <c r="AX6" i="18"/>
  <c r="R6" i="18"/>
  <c r="U6" i="18"/>
  <c r="AG6" i="18"/>
  <c r="BG6" i="18"/>
  <c r="AV6" i="18"/>
  <c r="BD6" i="18"/>
  <c r="N6" i="18"/>
  <c r="BB6" i="18"/>
  <c r="G6" i="18"/>
  <c r="AS6" i="18"/>
  <c r="AC6" i="18"/>
  <c r="O6" i="18"/>
  <c r="AP6" i="18"/>
  <c r="T6" i="18"/>
  <c r="Y6" i="18"/>
  <c r="AE6" i="18"/>
  <c r="AF6" i="18"/>
  <c r="AZ6" i="18"/>
  <c r="V6" i="18"/>
  <c r="AH6" i="18"/>
  <c r="Q6" i="18"/>
  <c r="BF6" i="18"/>
  <c r="AK6" i="18"/>
  <c r="AT6" i="18"/>
  <c r="Z6" i="18"/>
  <c r="BC6" i="18"/>
  <c r="H6" i="18"/>
  <c r="M6" i="18"/>
  <c r="AO6" i="18"/>
  <c r="AU6" i="18"/>
  <c r="L6" i="18"/>
  <c r="BH6" i="18"/>
  <c r="P6" i="18"/>
  <c r="N11" i="2"/>
  <c r="N10" i="19"/>
  <c r="N21" i="2"/>
  <c r="N23" i="2"/>
  <c r="N15" i="2"/>
  <c r="G10" i="19"/>
  <c r="G6" i="24"/>
  <c r="G11" i="2"/>
  <c r="G15" i="2"/>
  <c r="G23" i="2"/>
  <c r="G21" i="2"/>
  <c r="P10" i="19"/>
  <c r="P11" i="2"/>
  <c r="P15" i="2"/>
  <c r="L23" i="2"/>
  <c r="L15" i="2"/>
  <c r="L11" i="2"/>
  <c r="L21" i="2"/>
  <c r="L10" i="19"/>
  <c r="H15" i="2"/>
  <c r="H10" i="19"/>
  <c r="H11" i="2"/>
  <c r="H23" i="2"/>
  <c r="H21" i="2"/>
  <c r="O8" i="19" l="1"/>
  <c r="M452" i="7960"/>
  <c r="M438" i="7960"/>
  <c r="M476" i="7960"/>
  <c r="M222" i="7960"/>
  <c r="M168" i="7960"/>
  <c r="M480" i="7960" s="1"/>
  <c r="M4" i="2"/>
  <c r="M330" i="7960"/>
  <c r="N60" i="7960"/>
  <c r="M578" i="7960"/>
  <c r="M114" i="7960"/>
  <c r="M276" i="7960" s="1"/>
  <c r="M470" i="7960"/>
  <c r="M384" i="7960"/>
  <c r="M495" i="7960"/>
  <c r="M497" i="7960" s="1"/>
  <c r="M519" i="7960"/>
  <c r="N441" i="18"/>
  <c r="N662" i="18"/>
  <c r="N1131" i="18"/>
  <c r="N1196" i="18"/>
  <c r="N272" i="18"/>
  <c r="N337" i="18"/>
  <c r="O481" i="7960"/>
  <c r="O3" i="18"/>
  <c r="N623" i="18"/>
  <c r="O623" i="18" s="1"/>
  <c r="N415" i="18"/>
  <c r="O415" i="18" s="1"/>
  <c r="N389" i="18"/>
  <c r="O389" i="18" s="1"/>
  <c r="N519" i="18"/>
  <c r="O519" i="18" s="1"/>
  <c r="N1014" i="18"/>
  <c r="O1014" i="18" s="1"/>
  <c r="N298" i="18"/>
  <c r="N688" i="18"/>
  <c r="O688" i="18" s="1"/>
  <c r="N675" i="18"/>
  <c r="N988" i="18"/>
  <c r="O988" i="18" s="1"/>
  <c r="N610" i="18"/>
  <c r="N1183" i="18"/>
  <c r="N480" i="18"/>
  <c r="N246" i="18"/>
  <c r="N506" i="18"/>
  <c r="N701" i="18"/>
  <c r="N1157" i="18"/>
  <c r="N454" i="18"/>
  <c r="N467" i="18"/>
  <c r="N493" i="18"/>
  <c r="N233" i="18"/>
  <c r="N259" i="18"/>
  <c r="N571" i="18"/>
  <c r="N1261" i="18"/>
  <c r="N285" i="18"/>
  <c r="O285" i="18" s="1"/>
  <c r="N1365" i="18"/>
  <c r="N1339" i="18"/>
  <c r="N1352" i="18"/>
  <c r="N1248" i="18"/>
  <c r="N584" i="18"/>
  <c r="N1287" i="18"/>
  <c r="N532" i="18"/>
  <c r="N311" i="18"/>
  <c r="N1144" i="18"/>
  <c r="O1144" i="18" s="1"/>
  <c r="N1313" i="18"/>
  <c r="N363" i="18"/>
  <c r="N350" i="18"/>
  <c r="O350" i="18" s="1"/>
  <c r="N1027" i="18"/>
  <c r="N428" i="18"/>
  <c r="O428" i="18" s="1"/>
  <c r="N936" i="18"/>
  <c r="N1053" i="18"/>
  <c r="N1378" i="18"/>
  <c r="N545" i="18"/>
  <c r="N1001" i="18"/>
  <c r="N1417" i="18"/>
  <c r="N1105" i="18"/>
  <c r="N897" i="18"/>
  <c r="N753" i="18"/>
  <c r="N910" i="18"/>
  <c r="N923" i="18"/>
  <c r="O923" i="18" s="1"/>
  <c r="N1300" i="18"/>
  <c r="N1040" i="18"/>
  <c r="N402" i="18"/>
  <c r="N1235" i="18"/>
  <c r="N975" i="18"/>
  <c r="O975" i="18" s="1"/>
  <c r="N558" i="18"/>
  <c r="N949" i="18"/>
  <c r="N597" i="18"/>
  <c r="N636" i="18"/>
  <c r="N1092" i="18"/>
  <c r="N1274" i="18"/>
  <c r="N1118" i="18"/>
  <c r="N962" i="18"/>
  <c r="P481" i="7960"/>
  <c r="P482" i="7960" s="1"/>
  <c r="P24" i="2"/>
  <c r="K12" i="24"/>
  <c r="J13" i="24"/>
  <c r="L4" i="7941"/>
  <c r="L53" i="19"/>
  <c r="M4" i="24"/>
  <c r="M4" i="7949"/>
  <c r="M4" i="19"/>
  <c r="N4" i="18"/>
  <c r="O1196" i="18"/>
  <c r="N1326" i="18"/>
  <c r="O1209" i="18"/>
  <c r="BD11" i="24"/>
  <c r="AI11" i="24"/>
  <c r="R11" i="24"/>
  <c r="P11" i="24"/>
  <c r="AM11" i="24"/>
  <c r="V11" i="24"/>
  <c r="AQ11" i="24"/>
  <c r="BH11" i="24"/>
  <c r="AK11" i="24"/>
  <c r="T11" i="24"/>
  <c r="Z11" i="24"/>
  <c r="P7" i="19"/>
  <c r="P8" i="19" s="1"/>
  <c r="AO11" i="24"/>
  <c r="S11" i="24"/>
  <c r="AN11" i="24"/>
  <c r="AW11" i="24"/>
  <c r="AF11" i="24"/>
  <c r="AT11" i="24"/>
  <c r="AY11" i="24"/>
  <c r="BF11" i="24"/>
  <c r="U11" i="24"/>
  <c r="BB11" i="24"/>
  <c r="BC11" i="24"/>
  <c r="AH11" i="24"/>
  <c r="Y11" i="24"/>
  <c r="AA11" i="24"/>
  <c r="BE11" i="24"/>
  <c r="AL11" i="24"/>
  <c r="W11" i="24"/>
  <c r="BA11" i="24"/>
  <c r="AP11" i="24"/>
  <c r="AR11" i="24"/>
  <c r="AZ11" i="24"/>
  <c r="AG11" i="24"/>
  <c r="BI11" i="24"/>
  <c r="AC11" i="24"/>
  <c r="AE11" i="24"/>
  <c r="AS11" i="24"/>
  <c r="AX11" i="24"/>
  <c r="AU11" i="24"/>
  <c r="BG11" i="24"/>
  <c r="AD11" i="24"/>
  <c r="AV11" i="24"/>
  <c r="X11" i="24"/>
  <c r="AJ11" i="24"/>
  <c r="Q11" i="24"/>
  <c r="AB11" i="24"/>
  <c r="H19" i="2"/>
  <c r="J25" i="2"/>
  <c r="L19" i="2"/>
  <c r="H25" i="2"/>
  <c r="O25" i="2"/>
  <c r="N25" i="2"/>
  <c r="M25" i="2"/>
  <c r="K19" i="2"/>
  <c r="K25" i="2"/>
  <c r="G19" i="2"/>
  <c r="I25" i="2"/>
  <c r="O19" i="2"/>
  <c r="I19" i="2"/>
  <c r="P19" i="2"/>
  <c r="L25" i="2"/>
  <c r="P25" i="2"/>
  <c r="J19" i="2"/>
  <c r="G7" i="18"/>
  <c r="G11" i="19"/>
  <c r="M19" i="2"/>
  <c r="G7" i="24"/>
  <c r="H6" i="24"/>
  <c r="I6" i="24" s="1"/>
  <c r="J6" i="24" s="1"/>
  <c r="K6" i="24" s="1"/>
  <c r="L6" i="24" s="1"/>
  <c r="M6" i="24" s="1"/>
  <c r="N6" i="24" s="1"/>
  <c r="O6" i="24" s="1"/>
  <c r="P6" i="24" s="1"/>
  <c r="Q6" i="24" s="1"/>
  <c r="R6" i="24" s="1"/>
  <c r="S6" i="24" s="1"/>
  <c r="T6" i="24" s="1"/>
  <c r="U6" i="24" s="1"/>
  <c r="V6" i="24" s="1"/>
  <c r="W6" i="24" s="1"/>
  <c r="X6" i="24" s="1"/>
  <c r="Y6" i="24" s="1"/>
  <c r="Z6" i="24" s="1"/>
  <c r="AA6" i="24" s="1"/>
  <c r="AB6" i="24" s="1"/>
  <c r="AC6" i="24" s="1"/>
  <c r="AD6" i="24" s="1"/>
  <c r="AE6" i="24" s="1"/>
  <c r="AF6" i="24" s="1"/>
  <c r="AG6" i="24" s="1"/>
  <c r="AH6" i="24" s="1"/>
  <c r="AI6" i="24" s="1"/>
  <c r="AJ6" i="24" s="1"/>
  <c r="AK6" i="24" s="1"/>
  <c r="AL6" i="24" s="1"/>
  <c r="AM6" i="24" s="1"/>
  <c r="AN6" i="24" s="1"/>
  <c r="AO6" i="24" s="1"/>
  <c r="AP6" i="24" s="1"/>
  <c r="AQ6" i="24" s="1"/>
  <c r="AR6" i="24" s="1"/>
  <c r="AS6" i="24" s="1"/>
  <c r="AT6" i="24" s="1"/>
  <c r="AU6" i="24" s="1"/>
  <c r="AV6" i="24" s="1"/>
  <c r="AW6" i="24" s="1"/>
  <c r="AX6" i="24" s="1"/>
  <c r="AY6" i="24" s="1"/>
  <c r="AZ6" i="24" s="1"/>
  <c r="BA6" i="24" s="1"/>
  <c r="BB6" i="24" s="1"/>
  <c r="BC6" i="24" s="1"/>
  <c r="BD6" i="24" s="1"/>
  <c r="BE6" i="24" s="1"/>
  <c r="BF6" i="24" s="1"/>
  <c r="BG6" i="24" s="1"/>
  <c r="BH6" i="24" s="1"/>
  <c r="BI6" i="24" s="1"/>
  <c r="N19" i="2"/>
  <c r="G25" i="2"/>
  <c r="N4" i="2" l="1"/>
  <c r="N222" i="7960"/>
  <c r="N519" i="7960"/>
  <c r="N578" i="7960"/>
  <c r="N470" i="7960"/>
  <c r="N384" i="7960"/>
  <c r="N476" i="7960"/>
  <c r="O60" i="7960"/>
  <c r="N495" i="7960"/>
  <c r="N497" i="7960" s="1"/>
  <c r="N438" i="7960"/>
  <c r="N330" i="7960"/>
  <c r="N114" i="7960"/>
  <c r="N276" i="7960" s="1"/>
  <c r="N452" i="7960"/>
  <c r="N168" i="7960"/>
  <c r="N480" i="7960" s="1"/>
  <c r="O246" i="18"/>
  <c r="O1183" i="18"/>
  <c r="P3" i="18"/>
  <c r="O298" i="18"/>
  <c r="O1066" i="18"/>
  <c r="O441" i="18"/>
  <c r="P441" i="18" s="1"/>
  <c r="O1222" i="18"/>
  <c r="O1261" i="18"/>
  <c r="O949" i="18"/>
  <c r="O1001" i="18"/>
  <c r="O1092" i="18"/>
  <c r="P1092" i="18" s="1"/>
  <c r="O1131" i="18"/>
  <c r="O962" i="18"/>
  <c r="P962" i="18" s="1"/>
  <c r="O662" i="18"/>
  <c r="O675" i="18"/>
  <c r="O532" i="18"/>
  <c r="O324" i="18"/>
  <c r="O454" i="18"/>
  <c r="O506" i="18"/>
  <c r="O480" i="18"/>
  <c r="O1365" i="18"/>
  <c r="O636" i="18"/>
  <c r="O610" i="18"/>
  <c r="O1339" i="18"/>
  <c r="P1339" i="18" s="1"/>
  <c r="O571" i="18"/>
  <c r="O1170" i="18"/>
  <c r="O1053" i="18"/>
  <c r="O259" i="18"/>
  <c r="P259" i="18" s="1"/>
  <c r="O233" i="18"/>
  <c r="O701" i="18"/>
  <c r="O493" i="18"/>
  <c r="O1157" i="18"/>
  <c r="O936" i="18"/>
  <c r="O467" i="18"/>
  <c r="O272" i="18"/>
  <c r="O1235" i="18"/>
  <c r="O1378" i="18"/>
  <c r="O1287" i="18"/>
  <c r="O1027" i="18"/>
  <c r="O584" i="18"/>
  <c r="O1248" i="18"/>
  <c r="O363" i="18"/>
  <c r="P363" i="18" s="1"/>
  <c r="O337" i="18"/>
  <c r="O376" i="18"/>
  <c r="O545" i="18"/>
  <c r="O1352" i="18"/>
  <c r="O1274" i="18"/>
  <c r="P1274" i="18" s="1"/>
  <c r="O1118" i="18"/>
  <c r="O311" i="18"/>
  <c r="O1313" i="18"/>
  <c r="O558" i="18"/>
  <c r="O1417" i="18"/>
  <c r="O1105" i="18"/>
  <c r="O1300" i="18"/>
  <c r="O753" i="18"/>
  <c r="O910" i="18"/>
  <c r="O402" i="18"/>
  <c r="O597" i="18"/>
  <c r="O1040" i="18"/>
  <c r="O897" i="18"/>
  <c r="P897" i="18" s="1"/>
  <c r="O1079" i="18"/>
  <c r="O649" i="18"/>
  <c r="P165" i="18"/>
  <c r="P164" i="18"/>
  <c r="O164" i="18"/>
  <c r="N163" i="18"/>
  <c r="P163" i="18"/>
  <c r="O163" i="18"/>
  <c r="M162" i="18"/>
  <c r="N162" i="18"/>
  <c r="P162" i="18"/>
  <c r="O162" i="18"/>
  <c r="P282" i="18"/>
  <c r="J549" i="18"/>
  <c r="K549" i="18" s="1"/>
  <c r="G55" i="18"/>
  <c r="G106" i="18" s="1"/>
  <c r="P1196" i="18"/>
  <c r="K13" i="24"/>
  <c r="L12" i="24"/>
  <c r="P1209" i="18"/>
  <c r="O1326" i="18"/>
  <c r="N4" i="7949"/>
  <c r="N4" i="19"/>
  <c r="O4" i="18"/>
  <c r="N4" i="24"/>
  <c r="M53" i="19"/>
  <c r="M4" i="7941"/>
  <c r="H45" i="18"/>
  <c r="M539" i="18"/>
  <c r="N539" i="18" s="1"/>
  <c r="N201" i="18"/>
  <c r="N188" i="18"/>
  <c r="L43" i="18"/>
  <c r="M695" i="18"/>
  <c r="N695" i="18" s="1"/>
  <c r="L56" i="18"/>
  <c r="L53" i="18"/>
  <c r="M383" i="18"/>
  <c r="N383" i="18" s="1"/>
  <c r="L590" i="18"/>
  <c r="M590" i="18" s="1"/>
  <c r="L42" i="18"/>
  <c r="M240" i="18"/>
  <c r="N240" i="18" s="1"/>
  <c r="O240" i="18" s="1"/>
  <c r="P240" i="18" s="1"/>
  <c r="L49" i="18"/>
  <c r="O123" i="18"/>
  <c r="M279" i="18"/>
  <c r="N279" i="18" s="1"/>
  <c r="L25" i="18"/>
  <c r="I262" i="18"/>
  <c r="J262" i="18" s="1"/>
  <c r="G54" i="18"/>
  <c r="G105" i="18" s="1"/>
  <c r="L720" i="18"/>
  <c r="M720" i="18" s="1"/>
  <c r="N720" i="18" s="1"/>
  <c r="L60" i="18"/>
  <c r="L37" i="18"/>
  <c r="H235" i="18"/>
  <c r="I235" i="18" s="1"/>
  <c r="L538" i="18"/>
  <c r="M538" i="18" s="1"/>
  <c r="N538" i="18" s="1"/>
  <c r="L35" i="18"/>
  <c r="M201" i="18"/>
  <c r="L48" i="18"/>
  <c r="M292" i="18"/>
  <c r="N292" i="18" s="1"/>
  <c r="K58" i="18"/>
  <c r="N123" i="18"/>
  <c r="L239" i="18"/>
  <c r="M239" i="18" s="1"/>
  <c r="N239" i="18" s="1"/>
  <c r="L447" i="18"/>
  <c r="M447" i="18" s="1"/>
  <c r="N447" i="18" s="1"/>
  <c r="K36" i="18"/>
  <c r="L19" i="18"/>
  <c r="L46" i="18"/>
  <c r="H586" i="18"/>
  <c r="H596" i="18" s="1"/>
  <c r="L291" i="18"/>
  <c r="M291" i="18" s="1"/>
  <c r="M448" i="18"/>
  <c r="N448" i="18" s="1"/>
  <c r="M435" i="18"/>
  <c r="N435" i="18" s="1"/>
  <c r="L317" i="18"/>
  <c r="M317" i="18" s="1"/>
  <c r="L11" i="18"/>
  <c r="P123" i="18"/>
  <c r="M708" i="18"/>
  <c r="N708" i="18" s="1"/>
  <c r="O708" i="18" s="1"/>
  <c r="P708" i="18" s="1"/>
  <c r="M552" i="18"/>
  <c r="N552" i="18" s="1"/>
  <c r="L23" i="18"/>
  <c r="P214" i="18"/>
  <c r="L26" i="18"/>
  <c r="M513" i="18"/>
  <c r="N513" i="18" s="1"/>
  <c r="L20" i="18"/>
  <c r="M331" i="18"/>
  <c r="N331" i="18" s="1"/>
  <c r="H30" i="18"/>
  <c r="M604" i="18"/>
  <c r="N604" i="18" s="1"/>
  <c r="O604" i="18" s="1"/>
  <c r="P604" i="18" s="1"/>
  <c r="L38" i="18"/>
  <c r="M396" i="18"/>
  <c r="N396" i="18" s="1"/>
  <c r="N227" i="18"/>
  <c r="M318" i="18"/>
  <c r="N318" i="18" s="1"/>
  <c r="O318" i="18" s="1"/>
  <c r="P318" i="18" s="1"/>
  <c r="L45" i="18"/>
  <c r="M227" i="18"/>
  <c r="L58" i="18"/>
  <c r="L30" i="18"/>
  <c r="M591" i="18"/>
  <c r="N591" i="18" s="1"/>
  <c r="L41" i="18"/>
  <c r="M461" i="18"/>
  <c r="N461" i="18" s="1"/>
  <c r="O461" i="18" s="1"/>
  <c r="P461" i="18" s="1"/>
  <c r="M474" i="18"/>
  <c r="N474" i="18" s="1"/>
  <c r="M656" i="18"/>
  <c r="N656" i="18" s="1"/>
  <c r="M760" i="18"/>
  <c r="N760" i="18" s="1"/>
  <c r="M721" i="18"/>
  <c r="N721" i="18" s="1"/>
  <c r="I418" i="18"/>
  <c r="J418" i="18" s="1"/>
  <c r="L36" i="18"/>
  <c r="L32" i="18"/>
  <c r="M487" i="18"/>
  <c r="N487" i="18" s="1"/>
  <c r="L57" i="18"/>
  <c r="M266" i="18"/>
  <c r="N266" i="18" s="1"/>
  <c r="L59" i="18"/>
  <c r="M669" i="18"/>
  <c r="N669" i="18" s="1"/>
  <c r="O669" i="18" s="1"/>
  <c r="P227" i="18"/>
  <c r="L52" i="18"/>
  <c r="M253" i="18"/>
  <c r="N253" i="18" s="1"/>
  <c r="O214" i="18"/>
  <c r="M123" i="18"/>
  <c r="M526" i="18"/>
  <c r="N526" i="18" s="1"/>
  <c r="O526" i="18" s="1"/>
  <c r="M630" i="18"/>
  <c r="N630" i="18" s="1"/>
  <c r="O201" i="18"/>
  <c r="M422" i="18"/>
  <c r="N422" i="18" s="1"/>
  <c r="L22" i="18"/>
  <c r="O227" i="18"/>
  <c r="L16" i="18"/>
  <c r="L17" i="18"/>
  <c r="M643" i="18"/>
  <c r="N643" i="18" s="1"/>
  <c r="O643" i="18" s="1"/>
  <c r="P643" i="18" s="1"/>
  <c r="H22" i="18"/>
  <c r="L29" i="18"/>
  <c r="L21" i="18"/>
  <c r="M175" i="18"/>
  <c r="L47" i="18"/>
  <c r="L51" i="18"/>
  <c r="L31" i="18"/>
  <c r="L12" i="18"/>
  <c r="L34" i="18"/>
  <c r="M500" i="18"/>
  <c r="N500" i="18" s="1"/>
  <c r="M747" i="18"/>
  <c r="N747" i="18" s="1"/>
  <c r="M682" i="18"/>
  <c r="N682" i="18" s="1"/>
  <c r="M188" i="18"/>
  <c r="L14" i="18"/>
  <c r="L54" i="18"/>
  <c r="L15" i="18"/>
  <c r="M357" i="18"/>
  <c r="N357" i="18" s="1"/>
  <c r="M734" i="18"/>
  <c r="N734" i="18" s="1"/>
  <c r="N214" i="18"/>
  <c r="L24" i="18"/>
  <c r="L28" i="18"/>
  <c r="L39" i="18"/>
  <c r="P188" i="18"/>
  <c r="M617" i="18"/>
  <c r="N617" i="18" s="1"/>
  <c r="M409" i="18"/>
  <c r="N409" i="18" s="1"/>
  <c r="O188" i="18"/>
  <c r="P201" i="18"/>
  <c r="M578" i="18"/>
  <c r="N578" i="18" s="1"/>
  <c r="O578" i="18" s="1"/>
  <c r="L18" i="18"/>
  <c r="L50" i="18"/>
  <c r="M214" i="18"/>
  <c r="L27" i="18"/>
  <c r="L55" i="18"/>
  <c r="L40" i="18"/>
  <c r="M370" i="18"/>
  <c r="N370" i="18" s="1"/>
  <c r="L44" i="18"/>
  <c r="L33" i="18"/>
  <c r="L13" i="18"/>
  <c r="M344" i="18"/>
  <c r="N344" i="18" s="1"/>
  <c r="O344" i="18" s="1"/>
  <c r="P344" i="18" s="1"/>
  <c r="M565" i="18"/>
  <c r="N565" i="18" s="1"/>
  <c r="M136" i="18"/>
  <c r="M305" i="18"/>
  <c r="N305" i="18" s="1"/>
  <c r="H47" i="18"/>
  <c r="K43" i="18"/>
  <c r="L408" i="18"/>
  <c r="M408" i="18" s="1"/>
  <c r="L330" i="18"/>
  <c r="M330" i="18" s="1"/>
  <c r="L265" i="18"/>
  <c r="M265" i="18" s="1"/>
  <c r="L668" i="18"/>
  <c r="M668" i="18" s="1"/>
  <c r="L616" i="18"/>
  <c r="M616" i="18" s="1"/>
  <c r="K46" i="18"/>
  <c r="K29" i="18"/>
  <c r="L551" i="18"/>
  <c r="M551" i="18" s="1"/>
  <c r="L252" i="18"/>
  <c r="M252" i="18" s="1"/>
  <c r="N252" i="18" s="1"/>
  <c r="K30" i="18"/>
  <c r="L486" i="18"/>
  <c r="M486" i="18" s="1"/>
  <c r="N486" i="18" s="1"/>
  <c r="O486" i="18" s="1"/>
  <c r="H625" i="18"/>
  <c r="H635" i="18" s="1"/>
  <c r="L707" i="18"/>
  <c r="M707" i="18" s="1"/>
  <c r="N707" i="18" s="1"/>
  <c r="O707" i="18" s="1"/>
  <c r="P707" i="18" s="1"/>
  <c r="L746" i="18"/>
  <c r="M746" i="18" s="1"/>
  <c r="G50" i="18"/>
  <c r="G101" i="18" s="1"/>
  <c r="L473" i="18"/>
  <c r="M473" i="18" s="1"/>
  <c r="H50" i="18"/>
  <c r="I301" i="18"/>
  <c r="H46" i="18"/>
  <c r="I678" i="18"/>
  <c r="J678" i="18" s="1"/>
  <c r="I509" i="18"/>
  <c r="J509" i="18" s="1"/>
  <c r="H37" i="18"/>
  <c r="H27" i="18"/>
  <c r="I236" i="18"/>
  <c r="J236" i="18" s="1"/>
  <c r="I496" i="18"/>
  <c r="J496" i="18" s="1"/>
  <c r="I639" i="18"/>
  <c r="J639" i="18" s="1"/>
  <c r="I756" i="18"/>
  <c r="J756" i="18" s="1"/>
  <c r="I600" i="18"/>
  <c r="J600" i="18" s="1"/>
  <c r="H40" i="18"/>
  <c r="H48" i="18"/>
  <c r="H39" i="18"/>
  <c r="H31" i="18"/>
  <c r="H43" i="18"/>
  <c r="I730" i="18"/>
  <c r="J730" i="18" s="1"/>
  <c r="K730" i="18" s="1"/>
  <c r="H28" i="18"/>
  <c r="H35" i="18"/>
  <c r="I665" i="18"/>
  <c r="J665" i="18" s="1"/>
  <c r="I275" i="18"/>
  <c r="J275" i="18" s="1"/>
  <c r="H24" i="18"/>
  <c r="H54" i="18"/>
  <c r="H57" i="18"/>
  <c r="H36" i="18"/>
  <c r="H33" i="18"/>
  <c r="H23" i="18"/>
  <c r="H59" i="18"/>
  <c r="H20" i="18"/>
  <c r="H26" i="18"/>
  <c r="H41" i="18"/>
  <c r="I249" i="18"/>
  <c r="J249" i="18" s="1"/>
  <c r="I353" i="18"/>
  <c r="J353" i="18" s="1"/>
  <c r="I392" i="18"/>
  <c r="J392" i="18" s="1"/>
  <c r="H38" i="18"/>
  <c r="I704" i="18"/>
  <c r="J704" i="18" s="1"/>
  <c r="H55" i="18"/>
  <c r="H29" i="18"/>
  <c r="I340" i="18"/>
  <c r="J340" i="18" s="1"/>
  <c r="K340" i="18" s="1"/>
  <c r="I717" i="18"/>
  <c r="J717" i="18" s="1"/>
  <c r="I743" i="18"/>
  <c r="J743" i="18" s="1"/>
  <c r="I522" i="18"/>
  <c r="J522" i="18" s="1"/>
  <c r="I327" i="18"/>
  <c r="J327" i="18" s="1"/>
  <c r="I288" i="18"/>
  <c r="J288" i="18" s="1"/>
  <c r="I314" i="18"/>
  <c r="J314" i="18" s="1"/>
  <c r="H56" i="18"/>
  <c r="I548" i="18"/>
  <c r="J548" i="18" s="1"/>
  <c r="K548" i="18" s="1"/>
  <c r="I561" i="18"/>
  <c r="J561" i="18" s="1"/>
  <c r="K561" i="18" s="1"/>
  <c r="L561" i="18" s="1"/>
  <c r="H34" i="18"/>
  <c r="H32" i="18"/>
  <c r="I691" i="18"/>
  <c r="J691" i="18" s="1"/>
  <c r="K691" i="18" s="1"/>
  <c r="L691" i="18" s="1"/>
  <c r="I470" i="18"/>
  <c r="J470" i="18" s="1"/>
  <c r="H60" i="18"/>
  <c r="I652" i="18"/>
  <c r="J652" i="18" s="1"/>
  <c r="I535" i="18"/>
  <c r="J535" i="18" s="1"/>
  <c r="I405" i="18"/>
  <c r="J405" i="18" s="1"/>
  <c r="K405" i="18" s="1"/>
  <c r="L405" i="18" s="1"/>
  <c r="I587" i="18"/>
  <c r="J587" i="18" s="1"/>
  <c r="H44" i="18"/>
  <c r="H58" i="18"/>
  <c r="H53" i="18"/>
  <c r="I431" i="18"/>
  <c r="J431" i="18" s="1"/>
  <c r="H52" i="18"/>
  <c r="I626" i="18"/>
  <c r="J626" i="18" s="1"/>
  <c r="I379" i="18"/>
  <c r="J379" i="18" s="1"/>
  <c r="K379" i="18" s="1"/>
  <c r="I457" i="18"/>
  <c r="J457" i="18" s="1"/>
  <c r="H25" i="18"/>
  <c r="I613" i="18"/>
  <c r="J613" i="18" s="1"/>
  <c r="H42" i="18"/>
  <c r="I444" i="18"/>
  <c r="J444" i="18" s="1"/>
  <c r="H51" i="18"/>
  <c r="I574" i="18"/>
  <c r="J574" i="18" s="1"/>
  <c r="I366" i="18"/>
  <c r="J366" i="18" s="1"/>
  <c r="K366" i="18" s="1"/>
  <c r="H49" i="18"/>
  <c r="H21" i="18"/>
  <c r="I483" i="18"/>
  <c r="J483" i="18" s="1"/>
  <c r="K483" i="18" s="1"/>
  <c r="H742" i="18"/>
  <c r="L382" i="18"/>
  <c r="M382" i="18" s="1"/>
  <c r="N382" i="18" s="1"/>
  <c r="O382" i="18" s="1"/>
  <c r="K22" i="18"/>
  <c r="K60" i="18"/>
  <c r="L356" i="18"/>
  <c r="M356" i="18" s="1"/>
  <c r="L343" i="18"/>
  <c r="M343" i="18" s="1"/>
  <c r="K55" i="18"/>
  <c r="K40" i="18"/>
  <c r="K33" i="18"/>
  <c r="L564" i="18"/>
  <c r="M564" i="18" s="1"/>
  <c r="K21" i="18"/>
  <c r="L278" i="18"/>
  <c r="M278" i="18" s="1"/>
  <c r="H469" i="18"/>
  <c r="H479" i="18" s="1"/>
  <c r="L460" i="18"/>
  <c r="M460" i="18" s="1"/>
  <c r="K56" i="18"/>
  <c r="L421" i="18"/>
  <c r="M421" i="18" s="1"/>
  <c r="K42" i="18"/>
  <c r="G51" i="18"/>
  <c r="G102" i="18" s="1"/>
  <c r="L525" i="18"/>
  <c r="M525" i="18" s="1"/>
  <c r="N525" i="18" s="1"/>
  <c r="O525" i="18" s="1"/>
  <c r="K35" i="18"/>
  <c r="L512" i="18"/>
  <c r="M512" i="18" s="1"/>
  <c r="L499" i="18"/>
  <c r="M499" i="18" s="1"/>
  <c r="G42" i="18"/>
  <c r="G93" i="18" s="1"/>
  <c r="G36" i="18"/>
  <c r="G87" i="18" s="1"/>
  <c r="L681" i="18"/>
  <c r="M681" i="18" s="1"/>
  <c r="N681" i="18" s="1"/>
  <c r="K39" i="18"/>
  <c r="K26" i="18"/>
  <c r="K31" i="18"/>
  <c r="G27" i="18"/>
  <c r="G78" i="18" s="1"/>
  <c r="G39" i="18"/>
  <c r="G90" i="18" s="1"/>
  <c r="L577" i="18"/>
  <c r="M577" i="18" s="1"/>
  <c r="N577" i="18" s="1"/>
  <c r="L369" i="18"/>
  <c r="M369" i="18" s="1"/>
  <c r="K20" i="18"/>
  <c r="K34" i="18"/>
  <c r="H690" i="18"/>
  <c r="H700" i="18" s="1"/>
  <c r="H638" i="18"/>
  <c r="I638" i="18" s="1"/>
  <c r="K37" i="18"/>
  <c r="K57" i="18"/>
  <c r="K53" i="18"/>
  <c r="K24" i="18"/>
  <c r="K41" i="18"/>
  <c r="L733" i="18"/>
  <c r="M733" i="18" s="1"/>
  <c r="L694" i="18"/>
  <c r="M694" i="18" s="1"/>
  <c r="N694" i="18" s="1"/>
  <c r="O694" i="18" s="1"/>
  <c r="P694" i="18" s="1"/>
  <c r="K45" i="18"/>
  <c r="G58" i="18"/>
  <c r="G109" i="18" s="1"/>
  <c r="L642" i="18"/>
  <c r="M642" i="18" s="1"/>
  <c r="N642" i="18" s="1"/>
  <c r="K54" i="18"/>
  <c r="K44" i="18"/>
  <c r="K51" i="18"/>
  <c r="K52" i="18"/>
  <c r="K28" i="18"/>
  <c r="G44" i="18"/>
  <c r="G95" i="18" s="1"/>
  <c r="H599" i="18"/>
  <c r="H609" i="18" s="1"/>
  <c r="H248" i="18"/>
  <c r="H258" i="18" s="1"/>
  <c r="L629" i="18"/>
  <c r="M629" i="18" s="1"/>
  <c r="L395" i="18"/>
  <c r="M395" i="18" s="1"/>
  <c r="K25" i="18"/>
  <c r="L655" i="18"/>
  <c r="M655" i="18" s="1"/>
  <c r="N655" i="18" s="1"/>
  <c r="K32" i="18"/>
  <c r="H313" i="18"/>
  <c r="H323" i="18" s="1"/>
  <c r="K47" i="18"/>
  <c r="K48" i="18"/>
  <c r="L304" i="18"/>
  <c r="M304" i="18" s="1"/>
  <c r="N304" i="18" s="1"/>
  <c r="K50" i="18"/>
  <c r="K49" i="18"/>
  <c r="L759" i="18"/>
  <c r="M759" i="18" s="1"/>
  <c r="N759" i="18" s="1"/>
  <c r="K27" i="18"/>
  <c r="K23" i="18"/>
  <c r="H274" i="18"/>
  <c r="H284" i="18" s="1"/>
  <c r="H352" i="18"/>
  <c r="I352" i="18" s="1"/>
  <c r="K38" i="18"/>
  <c r="K59" i="18"/>
  <c r="L434" i="18"/>
  <c r="M434" i="18" s="1"/>
  <c r="L603" i="18"/>
  <c r="M603" i="18" s="1"/>
  <c r="G37" i="18"/>
  <c r="G88" i="18" s="1"/>
  <c r="G20" i="18"/>
  <c r="G71" i="18" s="1"/>
  <c r="H703" i="18"/>
  <c r="H713" i="18" s="1"/>
  <c r="H508" i="18"/>
  <c r="I508" i="18" s="1"/>
  <c r="G48" i="18"/>
  <c r="G99" i="18" s="1"/>
  <c r="H378" i="18"/>
  <c r="H388" i="18" s="1"/>
  <c r="O18" i="18"/>
  <c r="G24" i="18"/>
  <c r="G75" i="18" s="1"/>
  <c r="G35" i="18"/>
  <c r="G86" i="18" s="1"/>
  <c r="P139" i="18"/>
  <c r="H391" i="18"/>
  <c r="I391" i="18" s="1"/>
  <c r="H443" i="18"/>
  <c r="I443" i="18" s="1"/>
  <c r="P16" i="18"/>
  <c r="H755" i="18"/>
  <c r="H765" i="18" s="1"/>
  <c r="H677" i="18"/>
  <c r="I677" i="18" s="1"/>
  <c r="H534" i="18"/>
  <c r="H544" i="18" s="1"/>
  <c r="J666" i="18"/>
  <c r="K666" i="18" s="1"/>
  <c r="L666" i="18" s="1"/>
  <c r="H430" i="18"/>
  <c r="H440" i="18" s="1"/>
  <c r="G57" i="18"/>
  <c r="G108" i="18" s="1"/>
  <c r="G47" i="18"/>
  <c r="G98" i="18" s="1"/>
  <c r="G23" i="18"/>
  <c r="G74" i="18" s="1"/>
  <c r="P555" i="18"/>
  <c r="H261" i="18"/>
  <c r="I261" i="18" s="1"/>
  <c r="J261" i="18" s="1"/>
  <c r="H560" i="18"/>
  <c r="I560" i="18" s="1"/>
  <c r="G49" i="18"/>
  <c r="G100" i="18" s="1"/>
  <c r="G60" i="18"/>
  <c r="G111" i="18" s="1"/>
  <c r="G40" i="18"/>
  <c r="G91" i="18" s="1"/>
  <c r="H417" i="18"/>
  <c r="I417" i="18" s="1"/>
  <c r="P20" i="18"/>
  <c r="P464" i="18"/>
  <c r="P25" i="18"/>
  <c r="I30" i="18"/>
  <c r="P295" i="18"/>
  <c r="P13" i="18"/>
  <c r="P55" i="18"/>
  <c r="O31" i="18"/>
  <c r="P35" i="18"/>
  <c r="P19" i="18"/>
  <c r="P42" i="18"/>
  <c r="P568" i="18"/>
  <c r="P386" i="18"/>
  <c r="P18" i="18"/>
  <c r="P659" i="18"/>
  <c r="P28" i="18"/>
  <c r="P51" i="18"/>
  <c r="O42" i="18"/>
  <c r="P15" i="18"/>
  <c r="I57" i="18"/>
  <c r="O13" i="18"/>
  <c r="H482" i="18"/>
  <c r="I482" i="18" s="1"/>
  <c r="G53" i="18"/>
  <c r="G104" i="18" s="1"/>
  <c r="G34" i="18"/>
  <c r="G85" i="18" s="1"/>
  <c r="G29" i="18"/>
  <c r="G80" i="18" s="1"/>
  <c r="G59" i="18"/>
  <c r="G110" i="18" s="1"/>
  <c r="G26" i="18"/>
  <c r="G77" i="18" s="1"/>
  <c r="P57" i="18"/>
  <c r="I59" i="18"/>
  <c r="H573" i="18"/>
  <c r="H583" i="18" s="1"/>
  <c r="G46" i="18"/>
  <c r="G97" i="18" s="1"/>
  <c r="H612" i="18"/>
  <c r="H622" i="18" s="1"/>
  <c r="G30" i="18"/>
  <c r="G81" i="18" s="1"/>
  <c r="H365" i="18"/>
  <c r="I365" i="18" s="1"/>
  <c r="J718" i="18"/>
  <c r="K718" i="18" s="1"/>
  <c r="H521" i="18"/>
  <c r="I521" i="18" s="1"/>
  <c r="G28" i="18"/>
  <c r="P52" i="18"/>
  <c r="P56" i="18"/>
  <c r="P607" i="18"/>
  <c r="O25" i="18"/>
  <c r="H729" i="18"/>
  <c r="G33" i="18"/>
  <c r="G84" i="18" s="1"/>
  <c r="G31" i="18"/>
  <c r="G82" i="18" s="1"/>
  <c r="H404" i="18"/>
  <c r="H414" i="18" s="1"/>
  <c r="P22" i="18"/>
  <c r="P34" i="18"/>
  <c r="J341" i="18"/>
  <c r="K341" i="18" s="1"/>
  <c r="P360" i="18"/>
  <c r="P26" i="18"/>
  <c r="G25" i="18"/>
  <c r="G76" i="18" s="1"/>
  <c r="G22" i="18"/>
  <c r="G73" i="18" s="1"/>
  <c r="G52" i="18"/>
  <c r="G103" i="18" s="1"/>
  <c r="H651" i="18"/>
  <c r="I651" i="18" s="1"/>
  <c r="J651" i="18" s="1"/>
  <c r="G43" i="18"/>
  <c r="G94" i="18" s="1"/>
  <c r="H326" i="18"/>
  <c r="H336" i="18" s="1"/>
  <c r="G56" i="18"/>
  <c r="G107" i="18" s="1"/>
  <c r="O58" i="18"/>
  <c r="P46" i="18"/>
  <c r="G38" i="18"/>
  <c r="G89" i="18" s="1"/>
  <c r="H456" i="18"/>
  <c r="H466" i="18" s="1"/>
  <c r="G32" i="18"/>
  <c r="G83" i="18" s="1"/>
  <c r="H300" i="18"/>
  <c r="I300" i="18" s="1"/>
  <c r="G41" i="18"/>
  <c r="G92" i="18" s="1"/>
  <c r="H287" i="18"/>
  <c r="H297" i="18" s="1"/>
  <c r="P59" i="18"/>
  <c r="P44" i="18"/>
  <c r="J627" i="18"/>
  <c r="K627" i="18" s="1"/>
  <c r="P334" i="18"/>
  <c r="P178" i="18"/>
  <c r="G21" i="18"/>
  <c r="G72" i="18" s="1"/>
  <c r="H547" i="18"/>
  <c r="H557" i="18" s="1"/>
  <c r="H664" i="18"/>
  <c r="H674" i="18" s="1"/>
  <c r="H339" i="18"/>
  <c r="I339" i="18" s="1"/>
  <c r="H716" i="18"/>
  <c r="G45" i="18"/>
  <c r="G96" i="18" s="1"/>
  <c r="H495" i="18"/>
  <c r="H505" i="18" s="1"/>
  <c r="P32" i="18"/>
  <c r="J263" i="18"/>
  <c r="K263" i="18" s="1"/>
  <c r="P47" i="18"/>
  <c r="P41" i="18"/>
  <c r="P54" i="18"/>
  <c r="I51" i="18"/>
  <c r="P438" i="18"/>
  <c r="O47" i="18"/>
  <c r="P29" i="18"/>
  <c r="P60" i="18"/>
  <c r="P23" i="18"/>
  <c r="P31" i="18"/>
  <c r="P36" i="18"/>
  <c r="I48" i="18"/>
  <c r="I36" i="18"/>
  <c r="O26" i="18"/>
  <c r="O50" i="18"/>
  <c r="O34" i="18"/>
  <c r="O60" i="18"/>
  <c r="P43" i="18"/>
  <c r="P38" i="18"/>
  <c r="P24" i="18"/>
  <c r="P27" i="18"/>
  <c r="I53" i="18"/>
  <c r="O48" i="18"/>
  <c r="O17" i="18"/>
  <c r="J497" i="18"/>
  <c r="K497" i="18" s="1"/>
  <c r="P49" i="18"/>
  <c r="I39" i="18"/>
  <c r="O44" i="18"/>
  <c r="P451" i="18"/>
  <c r="P737" i="18"/>
  <c r="P17" i="18"/>
  <c r="P30" i="18"/>
  <c r="P33" i="18"/>
  <c r="O49" i="18"/>
  <c r="O55" i="18"/>
  <c r="O28" i="18"/>
  <c r="P347" i="18"/>
  <c r="P21" i="18"/>
  <c r="P45" i="18"/>
  <c r="P14" i="18"/>
  <c r="P39" i="18"/>
  <c r="J601" i="18"/>
  <c r="K601" i="18" s="1"/>
  <c r="O24" i="18"/>
  <c r="O11" i="18"/>
  <c r="O23" i="18"/>
  <c r="P711" i="18"/>
  <c r="P58" i="18"/>
  <c r="P37" i="18"/>
  <c r="P50" i="18"/>
  <c r="P40" i="18"/>
  <c r="P11" i="18"/>
  <c r="O37" i="18"/>
  <c r="P633" i="18"/>
  <c r="O38" i="18"/>
  <c r="P12" i="18"/>
  <c r="P48" i="18"/>
  <c r="P53" i="18"/>
  <c r="P581" i="18"/>
  <c r="O52" i="18"/>
  <c r="P516" i="18"/>
  <c r="P373" i="18"/>
  <c r="J692" i="18"/>
  <c r="K692" i="18" s="1"/>
  <c r="I43" i="18"/>
  <c r="J731" i="18"/>
  <c r="K731" i="18" s="1"/>
  <c r="J653" i="18"/>
  <c r="K653" i="18" s="1"/>
  <c r="L653" i="18" s="1"/>
  <c r="M653" i="18" s="1"/>
  <c r="I56" i="18"/>
  <c r="P230" i="18"/>
  <c r="O41" i="18"/>
  <c r="P321" i="18"/>
  <c r="P542" i="18"/>
  <c r="O20" i="18"/>
  <c r="J315" i="18"/>
  <c r="K315" i="18" s="1"/>
  <c r="L315" i="18" s="1"/>
  <c r="M315" i="18" s="1"/>
  <c r="N315" i="18" s="1"/>
  <c r="O315" i="18" s="1"/>
  <c r="J419" i="18"/>
  <c r="P490" i="18"/>
  <c r="P646" i="18"/>
  <c r="P217" i="18"/>
  <c r="O53" i="18"/>
  <c r="O56" i="18"/>
  <c r="I25" i="18"/>
  <c r="I22" i="18"/>
  <c r="I26" i="18"/>
  <c r="P529" i="18"/>
  <c r="O15" i="18"/>
  <c r="P256" i="18"/>
  <c r="P698" i="18"/>
  <c r="P243" i="18"/>
  <c r="J510" i="18"/>
  <c r="K510" i="18" s="1"/>
  <c r="I47" i="18"/>
  <c r="I58" i="18"/>
  <c r="J289" i="18"/>
  <c r="K289" i="18" s="1"/>
  <c r="I29" i="18"/>
  <c r="P412" i="18"/>
  <c r="P425" i="18"/>
  <c r="O30" i="18"/>
  <c r="O14" i="18"/>
  <c r="I44" i="18"/>
  <c r="J458" i="18"/>
  <c r="K458" i="18" s="1"/>
  <c r="I42" i="18"/>
  <c r="J354" i="18"/>
  <c r="K354" i="18" s="1"/>
  <c r="L354" i="18" s="1"/>
  <c r="M354" i="18" s="1"/>
  <c r="N354" i="18" s="1"/>
  <c r="J393" i="18"/>
  <c r="K393" i="18" s="1"/>
  <c r="O16" i="18"/>
  <c r="P620" i="18"/>
  <c r="P399" i="18"/>
  <c r="O19" i="18"/>
  <c r="J380" i="18"/>
  <c r="K380" i="18" s="1"/>
  <c r="L380" i="18" s="1"/>
  <c r="I27" i="18"/>
  <c r="J614" i="18"/>
  <c r="K614" i="18" s="1"/>
  <c r="L614" i="18" s="1"/>
  <c r="J484" i="18"/>
  <c r="K484" i="18" s="1"/>
  <c r="P204" i="18"/>
  <c r="P126" i="18"/>
  <c r="P724" i="18"/>
  <c r="P191" i="18"/>
  <c r="P477" i="18"/>
  <c r="O57" i="18"/>
  <c r="J588" i="18"/>
  <c r="K588" i="18" s="1"/>
  <c r="I50" i="18"/>
  <c r="I33" i="18"/>
  <c r="J562" i="18"/>
  <c r="K562" i="18" s="1"/>
  <c r="P308" i="18"/>
  <c r="P750" i="18"/>
  <c r="O51" i="18"/>
  <c r="O46" i="18"/>
  <c r="O45" i="18"/>
  <c r="P685" i="18"/>
  <c r="P763" i="18"/>
  <c r="J471" i="18"/>
  <c r="K471" i="18" s="1"/>
  <c r="L471" i="18" s="1"/>
  <c r="M471" i="18" s="1"/>
  <c r="N471" i="18" s="1"/>
  <c r="J432" i="18"/>
  <c r="K432" i="18" s="1"/>
  <c r="L432" i="18" s="1"/>
  <c r="M432" i="18" s="1"/>
  <c r="I54" i="18"/>
  <c r="J406" i="18"/>
  <c r="K406" i="18" s="1"/>
  <c r="L406" i="18" s="1"/>
  <c r="M406" i="18" s="1"/>
  <c r="N406" i="18" s="1"/>
  <c r="J523" i="18"/>
  <c r="K523" i="18" s="1"/>
  <c r="I28" i="18"/>
  <c r="I35" i="18"/>
  <c r="I46" i="18"/>
  <c r="J640" i="18"/>
  <c r="K640" i="18" s="1"/>
  <c r="J536" i="18"/>
  <c r="K536" i="18" s="1"/>
  <c r="I31" i="18"/>
  <c r="I52" i="18"/>
  <c r="J705" i="18"/>
  <c r="K705" i="18" s="1"/>
  <c r="I45" i="18"/>
  <c r="J679" i="18"/>
  <c r="K679" i="18" s="1"/>
  <c r="L679" i="18" s="1"/>
  <c r="J445" i="18"/>
  <c r="K445" i="18" s="1"/>
  <c r="L445" i="18" s="1"/>
  <c r="M445" i="18" s="1"/>
  <c r="N445" i="18" s="1"/>
  <c r="O445" i="18" s="1"/>
  <c r="P445" i="18" s="1"/>
  <c r="J250" i="18"/>
  <c r="J757" i="18"/>
  <c r="K757" i="18" s="1"/>
  <c r="J328" i="18"/>
  <c r="K328" i="18" s="1"/>
  <c r="L328" i="18" s="1"/>
  <c r="J367" i="18"/>
  <c r="J302" i="18"/>
  <c r="K302" i="18" s="1"/>
  <c r="I21" i="18"/>
  <c r="I49" i="18"/>
  <c r="J744" i="18"/>
  <c r="K744" i="18" s="1"/>
  <c r="I41" i="18"/>
  <c r="I60" i="18"/>
  <c r="I20" i="18"/>
  <c r="J276" i="18"/>
  <c r="K276" i="18" s="1"/>
  <c r="L276" i="18" s="1"/>
  <c r="I38" i="18"/>
  <c r="I23" i="18"/>
  <c r="J575" i="18"/>
  <c r="K575" i="18" s="1"/>
  <c r="I40" i="18"/>
  <c r="I32" i="18"/>
  <c r="O21" i="18"/>
  <c r="J237" i="18"/>
  <c r="K237" i="18" s="1"/>
  <c r="I37" i="18"/>
  <c r="I24" i="18"/>
  <c r="I34" i="18"/>
  <c r="I55" i="18"/>
  <c r="P594" i="18"/>
  <c r="O33" i="18"/>
  <c r="O35" i="18"/>
  <c r="O32" i="18"/>
  <c r="O40" i="18"/>
  <c r="P269" i="18"/>
  <c r="O29" i="18"/>
  <c r="P503" i="18"/>
  <c r="O39" i="18"/>
  <c r="O59" i="18"/>
  <c r="O27" i="18"/>
  <c r="O43" i="18"/>
  <c r="O54" i="18"/>
  <c r="P672" i="18"/>
  <c r="O12" i="18"/>
  <c r="O22" i="18"/>
  <c r="O36" i="18"/>
  <c r="M46" i="18"/>
  <c r="M16" i="18"/>
  <c r="N306" i="18"/>
  <c r="O306" i="18" s="1"/>
  <c r="P306" i="18" s="1"/>
  <c r="N423" i="18"/>
  <c r="O423" i="18" s="1"/>
  <c r="N202" i="18"/>
  <c r="M31" i="18"/>
  <c r="M26" i="18"/>
  <c r="N345" i="18"/>
  <c r="N358" i="18"/>
  <c r="O358" i="18" s="1"/>
  <c r="P215" i="18"/>
  <c r="P202" i="18"/>
  <c r="N241" i="18"/>
  <c r="M53" i="18"/>
  <c r="N722" i="18"/>
  <c r="N527" i="18"/>
  <c r="O527" i="18" s="1"/>
  <c r="M15" i="18"/>
  <c r="M51" i="18"/>
  <c r="M42" i="18"/>
  <c r="N215" i="18"/>
  <c r="N371" i="18"/>
  <c r="O371" i="18" s="1"/>
  <c r="M23" i="18"/>
  <c r="N540" i="18"/>
  <c r="O540" i="18" s="1"/>
  <c r="M30" i="18"/>
  <c r="M33" i="18"/>
  <c r="M11" i="18"/>
  <c r="M57" i="18"/>
  <c r="M43" i="18"/>
  <c r="M34" i="18"/>
  <c r="M13" i="18"/>
  <c r="N267" i="18"/>
  <c r="O267" i="18" s="1"/>
  <c r="O215" i="18"/>
  <c r="M47" i="18"/>
  <c r="N436" i="18"/>
  <c r="O436" i="18" s="1"/>
  <c r="P436" i="18" s="1"/>
  <c r="N514" i="18"/>
  <c r="N605" i="18"/>
  <c r="N670" i="18"/>
  <c r="O670" i="18" s="1"/>
  <c r="M24" i="18"/>
  <c r="M59" i="18"/>
  <c r="N176" i="18"/>
  <c r="O176" i="18" s="1"/>
  <c r="N683" i="18"/>
  <c r="O683" i="18" s="1"/>
  <c r="M17" i="18"/>
  <c r="P228" i="18"/>
  <c r="M20" i="18"/>
  <c r="O124" i="18"/>
  <c r="N657" i="18"/>
  <c r="O657" i="18" s="1"/>
  <c r="P657" i="18" s="1"/>
  <c r="N332" i="18"/>
  <c r="O332" i="18" s="1"/>
  <c r="M14" i="18"/>
  <c r="M21" i="18"/>
  <c r="P124" i="18"/>
  <c r="N475" i="18"/>
  <c r="O475" i="18" s="1"/>
  <c r="N709" i="18"/>
  <c r="O709" i="18" s="1"/>
  <c r="P709" i="18" s="1"/>
  <c r="M29" i="18"/>
  <c r="N761" i="18"/>
  <c r="M60" i="18"/>
  <c r="M18" i="18"/>
  <c r="M40" i="18"/>
  <c r="M36" i="18"/>
  <c r="N319" i="18"/>
  <c r="N137" i="18"/>
  <c r="O137" i="18" s="1"/>
  <c r="N384" i="18"/>
  <c r="N501" i="18"/>
  <c r="O501" i="18" s="1"/>
  <c r="N592" i="18"/>
  <c r="M44" i="18"/>
  <c r="M37" i="18"/>
  <c r="N462" i="18"/>
  <c r="O462" i="18" s="1"/>
  <c r="P462" i="18" s="1"/>
  <c r="M35" i="18"/>
  <c r="N579" i="18"/>
  <c r="N735" i="18"/>
  <c r="M56" i="18"/>
  <c r="M19" i="18"/>
  <c r="N748" i="18"/>
  <c r="O748" i="18" s="1"/>
  <c r="P748" i="18" s="1"/>
  <c r="M25" i="18"/>
  <c r="N553" i="18"/>
  <c r="O553" i="18" s="1"/>
  <c r="N631" i="18"/>
  <c r="N293" i="18"/>
  <c r="O293" i="18" s="1"/>
  <c r="P293" i="18" s="1"/>
  <c r="M50" i="18"/>
  <c r="O189" i="18"/>
  <c r="N618" i="18"/>
  <c r="M54" i="18"/>
  <c r="N228" i="18"/>
  <c r="M49" i="18"/>
  <c r="O228" i="18"/>
  <c r="N410" i="18"/>
  <c r="M12" i="18"/>
  <c r="M58" i="18"/>
  <c r="M52" i="18"/>
  <c r="N189" i="18"/>
  <c r="M45" i="18"/>
  <c r="M55" i="18"/>
  <c r="M48" i="18"/>
  <c r="M22" i="18"/>
  <c r="M41" i="18"/>
  <c r="N644" i="18"/>
  <c r="O202" i="18"/>
  <c r="N696" i="18"/>
  <c r="O696" i="18" s="1"/>
  <c r="M38" i="18"/>
  <c r="M32" i="18"/>
  <c r="N566" i="18"/>
  <c r="O566" i="18" s="1"/>
  <c r="P189" i="18"/>
  <c r="M39" i="18"/>
  <c r="N280" i="18"/>
  <c r="M28" i="18"/>
  <c r="N397" i="18"/>
  <c r="O397" i="18" s="1"/>
  <c r="P397" i="18" s="1"/>
  <c r="N124" i="18"/>
  <c r="N449" i="18"/>
  <c r="O449" i="18" s="1"/>
  <c r="N488" i="18"/>
  <c r="O488" i="18" s="1"/>
  <c r="N254" i="18"/>
  <c r="M27" i="18"/>
  <c r="G32" i="24"/>
  <c r="G40" i="24"/>
  <c r="H7" i="24"/>
  <c r="G48" i="24"/>
  <c r="G909" i="18"/>
  <c r="G1026" i="18"/>
  <c r="G948" i="18"/>
  <c r="G1117" i="18"/>
  <c r="G1169" i="18"/>
  <c r="H7" i="18"/>
  <c r="G1325" i="18"/>
  <c r="G1039" i="18"/>
  <c r="G935" i="18"/>
  <c r="G1013" i="18"/>
  <c r="G922" i="18"/>
  <c r="G1195" i="18"/>
  <c r="G1052" i="18"/>
  <c r="G1078" i="18"/>
  <c r="G1130" i="18"/>
  <c r="H1380" i="18"/>
  <c r="G987" i="18"/>
  <c r="G1338" i="18"/>
  <c r="G1208" i="18"/>
  <c r="G1065" i="18"/>
  <c r="G1000" i="18"/>
  <c r="G974" i="18"/>
  <c r="G1247" i="18"/>
  <c r="G1091" i="18"/>
  <c r="H1419" i="18"/>
  <c r="G1182" i="18"/>
  <c r="G1377" i="18"/>
  <c r="G1221" i="18"/>
  <c r="G1364" i="18"/>
  <c r="G1390" i="18"/>
  <c r="G1234" i="18"/>
  <c r="G1104" i="18"/>
  <c r="G961" i="18"/>
  <c r="G1156" i="18"/>
  <c r="G1273" i="18"/>
  <c r="G1299" i="18"/>
  <c r="G1286" i="18"/>
  <c r="G1260" i="18"/>
  <c r="G1143" i="18"/>
  <c r="G1429" i="18"/>
  <c r="G1351" i="18"/>
  <c r="G1312" i="18"/>
  <c r="N13" i="18"/>
  <c r="N55" i="18"/>
  <c r="N53" i="18"/>
  <c r="O125" i="18"/>
  <c r="N21" i="18"/>
  <c r="O424" i="18"/>
  <c r="P424" i="18" s="1"/>
  <c r="O320" i="18"/>
  <c r="O203" i="18"/>
  <c r="N36" i="18"/>
  <c r="N50" i="18"/>
  <c r="N58" i="18"/>
  <c r="O359" i="18"/>
  <c r="P359" i="18" s="1"/>
  <c r="N41" i="18"/>
  <c r="O593" i="18"/>
  <c r="P593" i="18" s="1"/>
  <c r="O346" i="18"/>
  <c r="O229" i="18"/>
  <c r="O710" i="18"/>
  <c r="P710" i="18" s="1"/>
  <c r="O437" i="18"/>
  <c r="N56" i="18"/>
  <c r="P229" i="18"/>
  <c r="O281" i="18"/>
  <c r="P190" i="18"/>
  <c r="N47" i="18"/>
  <c r="O723" i="18"/>
  <c r="O216" i="18"/>
  <c r="O138" i="18"/>
  <c r="O177" i="18"/>
  <c r="N12" i="18"/>
  <c r="O619" i="18"/>
  <c r="P619" i="18" s="1"/>
  <c r="N35" i="18"/>
  <c r="N23" i="18"/>
  <c r="O567" i="18"/>
  <c r="N14" i="18"/>
  <c r="N30" i="18"/>
  <c r="N37" i="18"/>
  <c r="O749" i="18"/>
  <c r="N59" i="18"/>
  <c r="P125" i="18"/>
  <c r="O268" i="18"/>
  <c r="O762" i="18"/>
  <c r="O658" i="18"/>
  <c r="N25" i="18"/>
  <c r="O476" i="18"/>
  <c r="O385" i="18"/>
  <c r="O515" i="18"/>
  <c r="N57" i="18"/>
  <c r="O684" i="18"/>
  <c r="N38" i="18"/>
  <c r="N11" i="18"/>
  <c r="O398" i="18"/>
  <c r="N42" i="18"/>
  <c r="N19" i="18"/>
  <c r="N16" i="18"/>
  <c r="O580" i="18"/>
  <c r="N20" i="18"/>
  <c r="N40" i="18"/>
  <c r="O645" i="18"/>
  <c r="P645" i="18" s="1"/>
  <c r="O697" i="18"/>
  <c r="N46" i="18"/>
  <c r="O606" i="18"/>
  <c r="N49" i="18"/>
  <c r="N17" i="18"/>
  <c r="O294" i="18"/>
  <c r="O502" i="18"/>
  <c r="N33" i="18"/>
  <c r="O372" i="18"/>
  <c r="N34" i="18"/>
  <c r="P138" i="18"/>
  <c r="N39" i="18"/>
  <c r="O632" i="18"/>
  <c r="P216" i="18"/>
  <c r="O255" i="18"/>
  <c r="N48" i="18"/>
  <c r="N45" i="18"/>
  <c r="N28" i="18"/>
  <c r="O190" i="18"/>
  <c r="O671" i="18"/>
  <c r="O541" i="18"/>
  <c r="N31" i="18"/>
  <c r="O333" i="18"/>
  <c r="N52" i="18"/>
  <c r="N22" i="18"/>
  <c r="N54" i="18"/>
  <c r="N27" i="18"/>
  <c r="N32" i="18"/>
  <c r="O736" i="18"/>
  <c r="N24" i="18"/>
  <c r="N60" i="18"/>
  <c r="O307" i="18"/>
  <c r="N44" i="18"/>
  <c r="O450" i="18"/>
  <c r="O554" i="18"/>
  <c r="P554" i="18" s="1"/>
  <c r="O411" i="18"/>
  <c r="O528" i="18"/>
  <c r="N29" i="18"/>
  <c r="P203" i="18"/>
  <c r="O463" i="18"/>
  <c r="N18" i="18"/>
  <c r="N15" i="18"/>
  <c r="N51" i="18"/>
  <c r="O242" i="18"/>
  <c r="P242" i="18" s="1"/>
  <c r="N26" i="18"/>
  <c r="O489" i="18"/>
  <c r="N43" i="18"/>
  <c r="H11" i="19"/>
  <c r="I11" i="19" s="1"/>
  <c r="J11" i="19" s="1"/>
  <c r="K11" i="19" s="1"/>
  <c r="L11" i="19" s="1"/>
  <c r="M11" i="19" s="1"/>
  <c r="N11" i="19" s="1"/>
  <c r="O11" i="19" s="1"/>
  <c r="P11" i="19" s="1"/>
  <c r="K537" i="18"/>
  <c r="K706" i="18"/>
  <c r="K667" i="18"/>
  <c r="J24" i="18"/>
  <c r="J29" i="18"/>
  <c r="K342" i="18"/>
  <c r="L342" i="18" s="1"/>
  <c r="K745" i="18"/>
  <c r="L745" i="18" s="1"/>
  <c r="K589" i="18"/>
  <c r="L589" i="18" s="1"/>
  <c r="M589" i="18" s="1"/>
  <c r="N589" i="18" s="1"/>
  <c r="O589" i="18" s="1"/>
  <c r="K303" i="18"/>
  <c r="L303" i="18" s="1"/>
  <c r="J40" i="18"/>
  <c r="J45" i="18"/>
  <c r="K485" i="18"/>
  <c r="J31" i="18"/>
  <c r="K316" i="18"/>
  <c r="L316" i="18" s="1"/>
  <c r="J51" i="18"/>
  <c r="J56" i="18"/>
  <c r="K693" i="18"/>
  <c r="K459" i="18"/>
  <c r="L459" i="18" s="1"/>
  <c r="M459" i="18" s="1"/>
  <c r="N459" i="18" s="1"/>
  <c r="K498" i="18"/>
  <c r="J21" i="18"/>
  <c r="J32" i="18"/>
  <c r="K719" i="18"/>
  <c r="K394" i="18"/>
  <c r="J44" i="18"/>
  <c r="J49" i="18"/>
  <c r="J33" i="18"/>
  <c r="K329" i="18"/>
  <c r="K511" i="18"/>
  <c r="J59" i="18"/>
  <c r="J42" i="18"/>
  <c r="K238" i="18"/>
  <c r="J22" i="18"/>
  <c r="K277" i="18"/>
  <c r="K290" i="18"/>
  <c r="K368" i="18"/>
  <c r="J39" i="18"/>
  <c r="J38" i="18"/>
  <c r="K602" i="18"/>
  <c r="K407" i="18"/>
  <c r="K680" i="18"/>
  <c r="K758" i="18"/>
  <c r="J54" i="18"/>
  <c r="K615" i="18"/>
  <c r="L615" i="18" s="1"/>
  <c r="M615" i="18" s="1"/>
  <c r="J28" i="18"/>
  <c r="J60" i="18"/>
  <c r="K641" i="18"/>
  <c r="K264" i="18"/>
  <c r="L264" i="18" s="1"/>
  <c r="J46" i="18"/>
  <c r="J30" i="18"/>
  <c r="K576" i="18"/>
  <c r="J55" i="18"/>
  <c r="J23" i="18"/>
  <c r="K563" i="18"/>
  <c r="J52" i="18"/>
  <c r="K420" i="18"/>
  <c r="J47" i="18"/>
  <c r="K251" i="18"/>
  <c r="L251" i="18" s="1"/>
  <c r="M251" i="18" s="1"/>
  <c r="K654" i="18"/>
  <c r="L654" i="18" s="1"/>
  <c r="M654" i="18" s="1"/>
  <c r="N654" i="18" s="1"/>
  <c r="O654" i="18" s="1"/>
  <c r="J35" i="18"/>
  <c r="K355" i="18"/>
  <c r="L355" i="18" s="1"/>
  <c r="J36" i="18"/>
  <c r="J37" i="18"/>
  <c r="K381" i="18"/>
  <c r="K472" i="18"/>
  <c r="J20" i="18"/>
  <c r="J48" i="18"/>
  <c r="K446" i="18"/>
  <c r="L446" i="18" s="1"/>
  <c r="J50" i="18"/>
  <c r="J27" i="18"/>
  <c r="K550" i="18"/>
  <c r="L550" i="18" s="1"/>
  <c r="K732" i="18"/>
  <c r="L732" i="18" s="1"/>
  <c r="M732" i="18" s="1"/>
  <c r="J58" i="18"/>
  <c r="J43" i="18"/>
  <c r="K628" i="18"/>
  <c r="J53" i="18"/>
  <c r="J26" i="18"/>
  <c r="J25" i="18"/>
  <c r="J41" i="18"/>
  <c r="J57" i="18"/>
  <c r="K524" i="18"/>
  <c r="L524" i="18" s="1"/>
  <c r="K433" i="18"/>
  <c r="J34" i="18"/>
  <c r="O330" i="7960" l="1"/>
  <c r="O438" i="7960"/>
  <c r="O452" i="7960"/>
  <c r="O4" i="2"/>
  <c r="O222" i="7960"/>
  <c r="O470" i="7960"/>
  <c r="O168" i="7960"/>
  <c r="O480" i="7960" s="1"/>
  <c r="P60" i="7960"/>
  <c r="O476" i="7960"/>
  <c r="O384" i="7960"/>
  <c r="O495" i="7960"/>
  <c r="O497" i="7960" s="1"/>
  <c r="O519" i="7960"/>
  <c r="O114" i="7960"/>
  <c r="O276" i="7960" s="1"/>
  <c r="O578" i="7960"/>
  <c r="P311" i="18"/>
  <c r="Q3" i="18"/>
  <c r="Q137" i="18" s="1"/>
  <c r="P1066" i="18"/>
  <c r="P415" i="18"/>
  <c r="P1131" i="18"/>
  <c r="P1014" i="18"/>
  <c r="P519" i="18"/>
  <c r="P988" i="18"/>
  <c r="P1261" i="18"/>
  <c r="P298" i="18"/>
  <c r="P688" i="18"/>
  <c r="P324" i="18"/>
  <c r="P1183" i="18"/>
  <c r="P1222" i="18"/>
  <c r="P506" i="18"/>
  <c r="P246" i="18"/>
  <c r="P662" i="18"/>
  <c r="P1053" i="18"/>
  <c r="Q1053" i="18" s="1"/>
  <c r="Q1065" i="18" s="1"/>
  <c r="P649" i="18"/>
  <c r="P1170" i="18"/>
  <c r="P1001" i="18"/>
  <c r="P285" i="18"/>
  <c r="P949" i="18"/>
  <c r="P532" i="18"/>
  <c r="P1157" i="18"/>
  <c r="P428" i="18"/>
  <c r="P376" i="18"/>
  <c r="P1313" i="18"/>
  <c r="P701" i="18"/>
  <c r="P493" i="18"/>
  <c r="P1365" i="18"/>
  <c r="P467" i="18"/>
  <c r="P936" i="18"/>
  <c r="P233" i="18"/>
  <c r="P610" i="18"/>
  <c r="P675" i="18"/>
  <c r="P1144" i="18"/>
  <c r="P350" i="18"/>
  <c r="P636" i="18"/>
  <c r="P337" i="18"/>
  <c r="P571" i="18"/>
  <c r="P480" i="18"/>
  <c r="P454" i="18"/>
  <c r="P975" i="18"/>
  <c r="P558" i="18"/>
  <c r="P1118" i="18"/>
  <c r="P1287" i="18"/>
  <c r="P545" i="18"/>
  <c r="P1300" i="18"/>
  <c r="P1248" i="18"/>
  <c r="P272" i="18"/>
  <c r="P923" i="18"/>
  <c r="P1378" i="18"/>
  <c r="P1027" i="18"/>
  <c r="P1235" i="18"/>
  <c r="P1352" i="18"/>
  <c r="P584" i="18"/>
  <c r="P1417" i="18"/>
  <c r="P910" i="18"/>
  <c r="P753" i="18"/>
  <c r="P597" i="18"/>
  <c r="P402" i="18"/>
  <c r="P1079" i="18"/>
  <c r="P1040" i="18"/>
  <c r="P1105" i="18"/>
  <c r="P623" i="18"/>
  <c r="P389" i="18"/>
  <c r="O253" i="18"/>
  <c r="P253" i="18" s="1"/>
  <c r="N175" i="18"/>
  <c r="P177" i="18"/>
  <c r="P176" i="18"/>
  <c r="L13" i="24"/>
  <c r="M12" i="24"/>
  <c r="P4" i="18"/>
  <c r="O4" i="7949"/>
  <c r="O4" i="24"/>
  <c r="O4" i="19"/>
  <c r="N53" i="19"/>
  <c r="N4" i="7941"/>
  <c r="P1326" i="18"/>
  <c r="P137" i="18"/>
  <c r="N136" i="18"/>
  <c r="I586" i="18"/>
  <c r="I596" i="18" s="1"/>
  <c r="O720" i="18"/>
  <c r="P720" i="18" s="1"/>
  <c r="O292" i="18"/>
  <c r="P292" i="18" s="1"/>
  <c r="O487" i="18"/>
  <c r="P487" i="18" s="1"/>
  <c r="O591" i="18"/>
  <c r="P591" i="18" s="1"/>
  <c r="J235" i="18"/>
  <c r="K235" i="18" s="1"/>
  <c r="L235" i="18" s="1"/>
  <c r="I648" i="18"/>
  <c r="K639" i="18"/>
  <c r="L639" i="18" s="1"/>
  <c r="M639" i="18" s="1"/>
  <c r="N330" i="18"/>
  <c r="O330" i="18" s="1"/>
  <c r="P330" i="18" s="1"/>
  <c r="J352" i="18"/>
  <c r="K352" i="18" s="1"/>
  <c r="L352" i="18" s="1"/>
  <c r="K651" i="18"/>
  <c r="L651" i="18" s="1"/>
  <c r="I742" i="18"/>
  <c r="J742" i="18" s="1"/>
  <c r="K742" i="18" s="1"/>
  <c r="H661" i="18"/>
  <c r="H362" i="18"/>
  <c r="O396" i="18"/>
  <c r="P396" i="18" s="1"/>
  <c r="I661" i="18"/>
  <c r="O448" i="18"/>
  <c r="P448" i="18" s="1"/>
  <c r="O305" i="18"/>
  <c r="P305" i="18" s="1"/>
  <c r="O474" i="18"/>
  <c r="P474" i="18" s="1"/>
  <c r="K262" i="18"/>
  <c r="L262" i="18" s="1"/>
  <c r="N291" i="18"/>
  <c r="O291" i="18" s="1"/>
  <c r="P291" i="18" s="1"/>
  <c r="N590" i="18"/>
  <c r="O590" i="18" s="1"/>
  <c r="O500" i="18"/>
  <c r="P500" i="18" s="1"/>
  <c r="I492" i="18"/>
  <c r="I349" i="18"/>
  <c r="K418" i="18"/>
  <c r="L418" i="18" s="1"/>
  <c r="I531" i="18"/>
  <c r="K522" i="18"/>
  <c r="L522" i="18" s="1"/>
  <c r="O239" i="18"/>
  <c r="P239" i="18" s="1"/>
  <c r="L10" i="18"/>
  <c r="H245" i="18"/>
  <c r="K392" i="18"/>
  <c r="L392" i="18" s="1"/>
  <c r="P669" i="18"/>
  <c r="O266" i="18"/>
  <c r="P266" i="18" s="1"/>
  <c r="K236" i="18"/>
  <c r="L236" i="18" s="1"/>
  <c r="I245" i="18"/>
  <c r="M561" i="18"/>
  <c r="N561" i="18" s="1"/>
  <c r="O561" i="18" s="1"/>
  <c r="O682" i="18"/>
  <c r="P682" i="18" s="1"/>
  <c r="L340" i="18"/>
  <c r="M340" i="18" s="1"/>
  <c r="K704" i="18"/>
  <c r="L704" i="18" s="1"/>
  <c r="L548" i="18"/>
  <c r="M548" i="18" s="1"/>
  <c r="I755" i="18"/>
  <c r="I765" i="18" s="1"/>
  <c r="O747" i="18"/>
  <c r="P747" i="18" s="1"/>
  <c r="I469" i="18"/>
  <c r="I479" i="18" s="1"/>
  <c r="O409" i="18"/>
  <c r="P409" i="18" s="1"/>
  <c r="O370" i="18"/>
  <c r="P370" i="18" s="1"/>
  <c r="O513" i="18"/>
  <c r="P513" i="18" s="1"/>
  <c r="I547" i="18"/>
  <c r="I557" i="18" s="1"/>
  <c r="I362" i="18"/>
  <c r="K743" i="18"/>
  <c r="L743" i="18" s="1"/>
  <c r="I401" i="18"/>
  <c r="I310" i="18"/>
  <c r="N278" i="18"/>
  <c r="O278" i="18" s="1"/>
  <c r="K353" i="18"/>
  <c r="L353" i="18" s="1"/>
  <c r="I690" i="18"/>
  <c r="I700" i="18" s="1"/>
  <c r="O252" i="18"/>
  <c r="P252" i="18" s="1"/>
  <c r="I687" i="18"/>
  <c r="I570" i="18"/>
  <c r="K470" i="18"/>
  <c r="L470" i="18" s="1"/>
  <c r="J301" i="18"/>
  <c r="K301" i="18" s="1"/>
  <c r="L301" i="18" s="1"/>
  <c r="M301" i="18" s="1"/>
  <c r="I518" i="18"/>
  <c r="I625" i="18"/>
  <c r="J625" i="18" s="1"/>
  <c r="J635" i="18" s="1"/>
  <c r="I664" i="18"/>
  <c r="J664" i="18" s="1"/>
  <c r="J674" i="18" s="1"/>
  <c r="I453" i="18"/>
  <c r="H271" i="18"/>
  <c r="N369" i="18"/>
  <c r="O369" i="18" s="1"/>
  <c r="H648" i="18"/>
  <c r="J482" i="18"/>
  <c r="K482" i="18" s="1"/>
  <c r="K492" i="18" s="1"/>
  <c r="H492" i="18"/>
  <c r="H76" i="18"/>
  <c r="I274" i="18"/>
  <c r="J274" i="18" s="1"/>
  <c r="K274" i="18" s="1"/>
  <c r="I378" i="18"/>
  <c r="J378" i="18" s="1"/>
  <c r="J388" i="18" s="1"/>
  <c r="K587" i="18"/>
  <c r="L587" i="18" s="1"/>
  <c r="M587" i="18" s="1"/>
  <c r="I313" i="18"/>
  <c r="I323" i="18" s="1"/>
  <c r="N460" i="18"/>
  <c r="O460" i="18" s="1"/>
  <c r="N603" i="18"/>
  <c r="O603" i="18" s="1"/>
  <c r="P603" i="18" s="1"/>
  <c r="I248" i="18"/>
  <c r="I258" i="18" s="1"/>
  <c r="O655" i="18"/>
  <c r="P655" i="18" s="1"/>
  <c r="O759" i="18"/>
  <c r="P759" i="18" s="1"/>
  <c r="H310" i="18"/>
  <c r="H570" i="18"/>
  <c r="J677" i="18"/>
  <c r="K677" i="18" s="1"/>
  <c r="L677" i="18" s="1"/>
  <c r="I599" i="18"/>
  <c r="I609" i="18" s="1"/>
  <c r="I612" i="18"/>
  <c r="J612" i="18" s="1"/>
  <c r="J622" i="18" s="1"/>
  <c r="L289" i="18"/>
  <c r="M289" i="18" s="1"/>
  <c r="N289" i="18" s="1"/>
  <c r="H375" i="18"/>
  <c r="H427" i="18"/>
  <c r="J391" i="18"/>
  <c r="J401" i="18" s="1"/>
  <c r="H453" i="18"/>
  <c r="I456" i="18"/>
  <c r="J456" i="18" s="1"/>
  <c r="J466" i="18" s="1"/>
  <c r="H518" i="18"/>
  <c r="H401" i="18"/>
  <c r="I534" i="18"/>
  <c r="I544" i="18" s="1"/>
  <c r="I404" i="18"/>
  <c r="I414" i="18" s="1"/>
  <c r="J508" i="18"/>
  <c r="K508" i="18" s="1"/>
  <c r="I703" i="18"/>
  <c r="J703" i="18" s="1"/>
  <c r="J713" i="18" s="1"/>
  <c r="I430" i="18"/>
  <c r="I440" i="18" s="1"/>
  <c r="H687" i="18"/>
  <c r="J443" i="18"/>
  <c r="K443" i="18" s="1"/>
  <c r="I326" i="18"/>
  <c r="I336" i="18" s="1"/>
  <c r="I729" i="18"/>
  <c r="G79" i="18"/>
  <c r="J339" i="18"/>
  <c r="K339" i="18" s="1"/>
  <c r="K349" i="18" s="1"/>
  <c r="H349" i="18"/>
  <c r="M328" i="18"/>
  <c r="N328" i="18" s="1"/>
  <c r="O328" i="18" s="1"/>
  <c r="P328" i="18" s="1"/>
  <c r="I287" i="18"/>
  <c r="J287" i="18" s="1"/>
  <c r="J297" i="18" s="1"/>
  <c r="H531" i="18"/>
  <c r="I716" i="18"/>
  <c r="J716" i="18" s="1"/>
  <c r="J300" i="18"/>
  <c r="K300" i="18" s="1"/>
  <c r="I573" i="18"/>
  <c r="I583" i="18" s="1"/>
  <c r="P10" i="18"/>
  <c r="J521" i="18"/>
  <c r="K521" i="18" s="1"/>
  <c r="I495" i="18"/>
  <c r="I505" i="18" s="1"/>
  <c r="L484" i="18"/>
  <c r="M484" i="18" s="1"/>
  <c r="L393" i="18"/>
  <c r="M393" i="18" s="1"/>
  <c r="H80" i="18"/>
  <c r="K419" i="18"/>
  <c r="L419" i="18" s="1"/>
  <c r="H71" i="18"/>
  <c r="H98" i="18"/>
  <c r="H92" i="18"/>
  <c r="O354" i="18"/>
  <c r="P354" i="18" s="1"/>
  <c r="H100" i="18"/>
  <c r="H109" i="18"/>
  <c r="H83" i="18"/>
  <c r="H85" i="18"/>
  <c r="H95" i="18"/>
  <c r="H79" i="18"/>
  <c r="H73" i="18"/>
  <c r="M614" i="18"/>
  <c r="N614" i="18" s="1"/>
  <c r="L640" i="18"/>
  <c r="M640" i="18" s="1"/>
  <c r="H99" i="18"/>
  <c r="H91" i="18"/>
  <c r="P423" i="18"/>
  <c r="L302" i="18"/>
  <c r="M302" i="18" s="1"/>
  <c r="P371" i="18"/>
  <c r="H72" i="18"/>
  <c r="N432" i="18"/>
  <c r="O432" i="18" s="1"/>
  <c r="P432" i="18" s="1"/>
  <c r="K250" i="18"/>
  <c r="P527" i="18"/>
  <c r="L237" i="18"/>
  <c r="M237" i="18" s="1"/>
  <c r="N237" i="18" s="1"/>
  <c r="M679" i="18"/>
  <c r="N679" i="18" s="1"/>
  <c r="K367" i="18"/>
  <c r="L367" i="18" s="1"/>
  <c r="M367" i="18" s="1"/>
  <c r="N367" i="18" s="1"/>
  <c r="H78" i="18"/>
  <c r="H97" i="18"/>
  <c r="J560" i="18"/>
  <c r="J570" i="18" s="1"/>
  <c r="H106" i="18"/>
  <c r="H87" i="18"/>
  <c r="P267" i="18"/>
  <c r="H89" i="18"/>
  <c r="H86" i="18"/>
  <c r="H77" i="18"/>
  <c r="H82" i="18"/>
  <c r="H88" i="18"/>
  <c r="M380" i="18"/>
  <c r="N380" i="18" s="1"/>
  <c r="O380" i="18" s="1"/>
  <c r="H110" i="18"/>
  <c r="P332" i="18"/>
  <c r="H108" i="18"/>
  <c r="O447" i="18"/>
  <c r="P447" i="18" s="1"/>
  <c r="O10" i="18"/>
  <c r="H74" i="18"/>
  <c r="H94" i="18"/>
  <c r="J638" i="18"/>
  <c r="L433" i="18"/>
  <c r="M433" i="18" s="1"/>
  <c r="N433" i="18" s="1"/>
  <c r="O433" i="18" s="1"/>
  <c r="H107" i="18"/>
  <c r="H105" i="18"/>
  <c r="H102" i="18"/>
  <c r="H101" i="18"/>
  <c r="O304" i="18"/>
  <c r="H81" i="18"/>
  <c r="M550" i="18"/>
  <c r="N550" i="18" s="1"/>
  <c r="O550" i="18" s="1"/>
  <c r="M745" i="18"/>
  <c r="N745" i="18" s="1"/>
  <c r="H103" i="18"/>
  <c r="O319" i="18"/>
  <c r="P319" i="18" s="1"/>
  <c r="N615" i="18"/>
  <c r="O615" i="18" s="1"/>
  <c r="P615" i="18" s="1"/>
  <c r="K327" i="18"/>
  <c r="O459" i="18"/>
  <c r="P459" i="18" s="1"/>
  <c r="M342" i="18"/>
  <c r="N342" i="18" s="1"/>
  <c r="O342" i="18" s="1"/>
  <c r="N251" i="18"/>
  <c r="O251" i="18" s="1"/>
  <c r="P251" i="18" s="1"/>
  <c r="P411" i="18"/>
  <c r="M405" i="18"/>
  <c r="P525" i="18"/>
  <c r="L601" i="18"/>
  <c r="M601" i="18" s="1"/>
  <c r="N601" i="18" s="1"/>
  <c r="H75" i="18"/>
  <c r="L420" i="18"/>
  <c r="P654" i="18"/>
  <c r="P658" i="18"/>
  <c r="H84" i="18"/>
  <c r="H111" i="18"/>
  <c r="H93" i="18"/>
  <c r="M691" i="18"/>
  <c r="M303" i="18"/>
  <c r="N303" i="18" s="1"/>
  <c r="O303" i="18" s="1"/>
  <c r="H104" i="18"/>
  <c r="P553" i="18"/>
  <c r="H90" i="18"/>
  <c r="P385" i="18"/>
  <c r="P476" i="18"/>
  <c r="I375" i="18"/>
  <c r="J365" i="18"/>
  <c r="N499" i="18"/>
  <c r="P358" i="18"/>
  <c r="O539" i="18"/>
  <c r="P539" i="18" s="1"/>
  <c r="O357" i="18"/>
  <c r="P357" i="18" s="1"/>
  <c r="P566" i="18"/>
  <c r="L575" i="18"/>
  <c r="M575" i="18" s="1"/>
  <c r="O760" i="18"/>
  <c r="P760" i="18" s="1"/>
  <c r="H1429" i="18"/>
  <c r="I1419" i="18"/>
  <c r="P502" i="18"/>
  <c r="L693" i="18"/>
  <c r="M693" i="18" s="1"/>
  <c r="L562" i="18"/>
  <c r="M562" i="18" s="1"/>
  <c r="K613" i="18"/>
  <c r="L613" i="18" s="1"/>
  <c r="M613" i="18" s="1"/>
  <c r="K652" i="18"/>
  <c r="J661" i="18"/>
  <c r="N668" i="18"/>
  <c r="L692" i="18"/>
  <c r="M692" i="18" s="1"/>
  <c r="N692" i="18" s="1"/>
  <c r="O734" i="18"/>
  <c r="P734" i="18" s="1"/>
  <c r="G162" i="24"/>
  <c r="G34" i="19"/>
  <c r="G22" i="7949"/>
  <c r="O617" i="18"/>
  <c r="P617" i="18" s="1"/>
  <c r="P320" i="18"/>
  <c r="P540" i="18"/>
  <c r="O280" i="18"/>
  <c r="O631" i="18"/>
  <c r="P631" i="18" s="1"/>
  <c r="K756" i="18"/>
  <c r="L756" i="18" s="1"/>
  <c r="N343" i="18"/>
  <c r="O343" i="18" s="1"/>
  <c r="P343" i="18" s="1"/>
  <c r="K535" i="18"/>
  <c r="L535" i="18" s="1"/>
  <c r="M535" i="18" s="1"/>
  <c r="L680" i="18"/>
  <c r="K249" i="18"/>
  <c r="P632" i="18"/>
  <c r="P749" i="18"/>
  <c r="L537" i="18"/>
  <c r="K717" i="18"/>
  <c r="L717" i="18" s="1"/>
  <c r="M717" i="18" s="1"/>
  <c r="O592" i="18"/>
  <c r="P592" i="18" s="1"/>
  <c r="P382" i="18"/>
  <c r="K678" i="18"/>
  <c r="L678" i="18" s="1"/>
  <c r="M678" i="18" s="1"/>
  <c r="O605" i="18"/>
  <c r="L472" i="18"/>
  <c r="M472" i="18" s="1"/>
  <c r="N472" i="18" s="1"/>
  <c r="O721" i="18"/>
  <c r="P721" i="18" s="1"/>
  <c r="O384" i="18"/>
  <c r="N746" i="18"/>
  <c r="O746" i="18" s="1"/>
  <c r="P398" i="18"/>
  <c r="L705" i="18"/>
  <c r="M705" i="18" s="1"/>
  <c r="P589" i="18"/>
  <c r="M316" i="18"/>
  <c r="N316" i="18" s="1"/>
  <c r="P488" i="18"/>
  <c r="O735" i="18"/>
  <c r="P735" i="18" s="1"/>
  <c r="O514" i="18"/>
  <c r="N317" i="18"/>
  <c r="L510" i="18"/>
  <c r="O565" i="18"/>
  <c r="P565" i="18" s="1"/>
  <c r="P346" i="18"/>
  <c r="L719" i="18"/>
  <c r="M719" i="18" s="1"/>
  <c r="P580" i="18"/>
  <c r="N473" i="18"/>
  <c r="O473" i="18" s="1"/>
  <c r="P473" i="18" s="1"/>
  <c r="O642" i="18"/>
  <c r="O406" i="18"/>
  <c r="L329" i="18"/>
  <c r="O695" i="18"/>
  <c r="P333" i="18"/>
  <c r="L458" i="18"/>
  <c r="K261" i="18"/>
  <c r="L261" i="18" s="1"/>
  <c r="J271" i="18"/>
  <c r="L366" i="18"/>
  <c r="P449" i="18"/>
  <c r="O618" i="18"/>
  <c r="O383" i="18"/>
  <c r="P383" i="18" s="1"/>
  <c r="K509" i="18"/>
  <c r="L497" i="18"/>
  <c r="L485" i="18"/>
  <c r="P268" i="18"/>
  <c r="O279" i="18"/>
  <c r="P279" i="18" s="1"/>
  <c r="L523" i="18"/>
  <c r="O538" i="18"/>
  <c r="O422" i="18"/>
  <c r="K457" i="18"/>
  <c r="P683" i="18"/>
  <c r="L341" i="18"/>
  <c r="P578" i="18"/>
  <c r="L706" i="18"/>
  <c r="M706" i="18" s="1"/>
  <c r="P723" i="18"/>
  <c r="L277" i="18"/>
  <c r="M277" i="18" s="1"/>
  <c r="N277" i="18" s="1"/>
  <c r="N551" i="18"/>
  <c r="O551" i="18" s="1"/>
  <c r="P551" i="18" s="1"/>
  <c r="O254" i="18"/>
  <c r="L511" i="18"/>
  <c r="L238" i="18"/>
  <c r="P463" i="18"/>
  <c r="N356" i="18"/>
  <c r="O761" i="18"/>
  <c r="P761" i="18" s="1"/>
  <c r="O241" i="18"/>
  <c r="M524" i="18"/>
  <c r="N524" i="18" s="1"/>
  <c r="N732" i="18"/>
  <c r="O552" i="18"/>
  <c r="K496" i="18"/>
  <c r="P736" i="18"/>
  <c r="L744" i="18"/>
  <c r="L536" i="18"/>
  <c r="O471" i="18"/>
  <c r="P471" i="18" s="1"/>
  <c r="L379" i="18"/>
  <c r="M379" i="18" s="1"/>
  <c r="N379" i="18" s="1"/>
  <c r="P670" i="18"/>
  <c r="O644" i="18"/>
  <c r="P644" i="18" s="1"/>
  <c r="O410" i="18"/>
  <c r="P410" i="18" s="1"/>
  <c r="M10" i="18"/>
  <c r="O345" i="18"/>
  <c r="M446" i="18"/>
  <c r="K314" i="18"/>
  <c r="P294" i="18"/>
  <c r="L368" i="18"/>
  <c r="N733" i="18"/>
  <c r="O733" i="18" s="1"/>
  <c r="P733" i="18" s="1"/>
  <c r="L483" i="18"/>
  <c r="N421" i="18"/>
  <c r="L290" i="18"/>
  <c r="L628" i="18"/>
  <c r="L576" i="18"/>
  <c r="M576" i="18" s="1"/>
  <c r="N576" i="18" s="1"/>
  <c r="N434" i="18"/>
  <c r="O434" i="18" s="1"/>
  <c r="L667" i="18"/>
  <c r="M667" i="18" s="1"/>
  <c r="M666" i="18"/>
  <c r="N666" i="18" s="1"/>
  <c r="K431" i="18"/>
  <c r="P606" i="18"/>
  <c r="K665" i="18"/>
  <c r="N616" i="18"/>
  <c r="O616" i="18" s="1"/>
  <c r="L498" i="18"/>
  <c r="L718" i="18"/>
  <c r="P307" i="18"/>
  <c r="P372" i="18"/>
  <c r="P526" i="18"/>
  <c r="K275" i="18"/>
  <c r="P486" i="18"/>
  <c r="N408" i="18"/>
  <c r="P475" i="18"/>
  <c r="O579" i="18"/>
  <c r="P579" i="18" s="1"/>
  <c r="L758" i="18"/>
  <c r="M758" i="18" s="1"/>
  <c r="P255" i="18"/>
  <c r="M276" i="18"/>
  <c r="P528" i="18"/>
  <c r="K626" i="18"/>
  <c r="N653" i="18"/>
  <c r="P501" i="18"/>
  <c r="P696" i="18"/>
  <c r="N265" i="18"/>
  <c r="M355" i="18"/>
  <c r="M264" i="18"/>
  <c r="N264" i="18" s="1"/>
  <c r="P450" i="18"/>
  <c r="P515" i="18"/>
  <c r="P437" i="18"/>
  <c r="K444" i="18"/>
  <c r="L627" i="18"/>
  <c r="N564" i="18"/>
  <c r="H48" i="24"/>
  <c r="I7" i="24"/>
  <c r="H40" i="24"/>
  <c r="H32" i="24"/>
  <c r="H162" i="24" s="1"/>
  <c r="O722" i="18"/>
  <c r="N10" i="18"/>
  <c r="L588" i="18"/>
  <c r="K600" i="18"/>
  <c r="H909" i="18"/>
  <c r="H961" i="18"/>
  <c r="H1156" i="18"/>
  <c r="H1013" i="18"/>
  <c r="H1078" i="18"/>
  <c r="I1420" i="18"/>
  <c r="H1052" i="18"/>
  <c r="H974" i="18"/>
  <c r="H1117" i="18"/>
  <c r="H1195" i="18"/>
  <c r="H1065" i="18"/>
  <c r="H1260" i="18"/>
  <c r="H1143" i="18"/>
  <c r="H1026" i="18"/>
  <c r="H1221" i="18"/>
  <c r="H1312" i="18"/>
  <c r="H948" i="18"/>
  <c r="I7" i="18"/>
  <c r="H1299" i="18"/>
  <c r="H1091" i="18"/>
  <c r="H1325" i="18"/>
  <c r="H1247" i="18"/>
  <c r="H1286" i="18"/>
  <c r="H922" i="18"/>
  <c r="H1377" i="18"/>
  <c r="H935" i="18"/>
  <c r="H1273" i="18"/>
  <c r="H1169" i="18"/>
  <c r="H1351" i="18"/>
  <c r="H1000" i="18"/>
  <c r="I1381" i="18"/>
  <c r="J1381" i="18" s="1"/>
  <c r="H1208" i="18"/>
  <c r="H1234" i="18"/>
  <c r="H1338" i="18"/>
  <c r="H1104" i="18"/>
  <c r="H1130" i="18"/>
  <c r="H1182" i="18"/>
  <c r="H1364" i="18"/>
  <c r="H987" i="18"/>
  <c r="H1039" i="18"/>
  <c r="P315" i="18"/>
  <c r="L730" i="18"/>
  <c r="M730" i="18" s="1"/>
  <c r="O656" i="18"/>
  <c r="O630" i="18"/>
  <c r="L381" i="18"/>
  <c r="M381" i="18" s="1"/>
  <c r="N381" i="18" s="1"/>
  <c r="L641" i="18"/>
  <c r="L407" i="18"/>
  <c r="M407" i="18" s="1"/>
  <c r="P489" i="18"/>
  <c r="P762" i="18"/>
  <c r="N395" i="18"/>
  <c r="O577" i="18"/>
  <c r="P577" i="18" s="1"/>
  <c r="L549" i="18"/>
  <c r="K288" i="18"/>
  <c r="I427" i="18"/>
  <c r="J417" i="18"/>
  <c r="O331" i="18"/>
  <c r="L563" i="18"/>
  <c r="L602" i="18"/>
  <c r="P671" i="18"/>
  <c r="P697" i="18"/>
  <c r="P684" i="18"/>
  <c r="P541" i="18"/>
  <c r="I1380" i="18"/>
  <c r="H1390" i="18"/>
  <c r="L757" i="18"/>
  <c r="L394" i="18"/>
  <c r="P567" i="18"/>
  <c r="N629" i="18"/>
  <c r="O629" i="18" s="1"/>
  <c r="P629" i="18" s="1"/>
  <c r="O681" i="18"/>
  <c r="P681" i="18" s="1"/>
  <c r="H96" i="18"/>
  <c r="O435" i="18"/>
  <c r="N512" i="18"/>
  <c r="P281" i="18"/>
  <c r="L731" i="18"/>
  <c r="M731" i="18" s="1"/>
  <c r="L263" i="18"/>
  <c r="K574" i="18"/>
  <c r="I271" i="18"/>
  <c r="Q632" i="18" l="1"/>
  <c r="R632" i="18" s="1"/>
  <c r="Q683" i="18"/>
  <c r="R683" i="18" s="1"/>
  <c r="Q449" i="18"/>
  <c r="R449" i="18" s="1"/>
  <c r="Q694" i="18"/>
  <c r="P4" i="2"/>
  <c r="P438" i="7960"/>
  <c r="P222" i="7960"/>
  <c r="P476" i="7960"/>
  <c r="P578" i="7960"/>
  <c r="Q578" i="7960" s="1"/>
  <c r="R578" i="7960" s="1"/>
  <c r="S578" i="7960" s="1"/>
  <c r="T578" i="7960" s="1"/>
  <c r="U578" i="7960" s="1"/>
  <c r="V578" i="7960" s="1"/>
  <c r="W578" i="7960" s="1"/>
  <c r="X578" i="7960" s="1"/>
  <c r="Y578" i="7960" s="1"/>
  <c r="Z578" i="7960" s="1"/>
  <c r="AA578" i="7960" s="1"/>
  <c r="AB578" i="7960" s="1"/>
  <c r="AC578" i="7960" s="1"/>
  <c r="AD578" i="7960" s="1"/>
  <c r="AE578" i="7960" s="1"/>
  <c r="AF578" i="7960" s="1"/>
  <c r="AG578" i="7960" s="1"/>
  <c r="AH578" i="7960" s="1"/>
  <c r="AI578" i="7960" s="1"/>
  <c r="AJ578" i="7960" s="1"/>
  <c r="AK578" i="7960" s="1"/>
  <c r="AL578" i="7960" s="1"/>
  <c r="AM578" i="7960" s="1"/>
  <c r="AN578" i="7960" s="1"/>
  <c r="AO578" i="7960" s="1"/>
  <c r="AP578" i="7960" s="1"/>
  <c r="AQ578" i="7960" s="1"/>
  <c r="AR578" i="7960" s="1"/>
  <c r="AS578" i="7960" s="1"/>
  <c r="AT578" i="7960" s="1"/>
  <c r="AU578" i="7960" s="1"/>
  <c r="AV578" i="7960" s="1"/>
  <c r="AW578" i="7960" s="1"/>
  <c r="AX578" i="7960" s="1"/>
  <c r="AY578" i="7960" s="1"/>
  <c r="AZ578" i="7960" s="1"/>
  <c r="BA578" i="7960" s="1"/>
  <c r="BB578" i="7960" s="1"/>
  <c r="BC578" i="7960" s="1"/>
  <c r="BD578" i="7960" s="1"/>
  <c r="BE578" i="7960" s="1"/>
  <c r="BF578" i="7960" s="1"/>
  <c r="BG578" i="7960" s="1"/>
  <c r="BH578" i="7960" s="1"/>
  <c r="BI578" i="7960" s="1"/>
  <c r="P168" i="7960"/>
  <c r="P480" i="7960" s="1"/>
  <c r="P519" i="7960"/>
  <c r="Q519" i="7960" s="1"/>
  <c r="R519" i="7960" s="1"/>
  <c r="S519" i="7960" s="1"/>
  <c r="T519" i="7960" s="1"/>
  <c r="U519" i="7960" s="1"/>
  <c r="V519" i="7960" s="1"/>
  <c r="W519" i="7960" s="1"/>
  <c r="X519" i="7960" s="1"/>
  <c r="Y519" i="7960" s="1"/>
  <c r="Z519" i="7960" s="1"/>
  <c r="AA519" i="7960" s="1"/>
  <c r="AB519" i="7960" s="1"/>
  <c r="AC519" i="7960" s="1"/>
  <c r="AD519" i="7960" s="1"/>
  <c r="AE519" i="7960" s="1"/>
  <c r="AF519" i="7960" s="1"/>
  <c r="AG519" i="7960" s="1"/>
  <c r="AH519" i="7960" s="1"/>
  <c r="AI519" i="7960" s="1"/>
  <c r="AJ519" i="7960" s="1"/>
  <c r="AK519" i="7960" s="1"/>
  <c r="AL519" i="7960" s="1"/>
  <c r="AM519" i="7960" s="1"/>
  <c r="AN519" i="7960" s="1"/>
  <c r="AO519" i="7960" s="1"/>
  <c r="AP519" i="7960" s="1"/>
  <c r="AQ519" i="7960" s="1"/>
  <c r="AR519" i="7960" s="1"/>
  <c r="AS519" i="7960" s="1"/>
  <c r="AT519" i="7960" s="1"/>
  <c r="AU519" i="7960" s="1"/>
  <c r="AV519" i="7960" s="1"/>
  <c r="AW519" i="7960" s="1"/>
  <c r="AX519" i="7960" s="1"/>
  <c r="AY519" i="7960" s="1"/>
  <c r="AZ519" i="7960" s="1"/>
  <c r="BA519" i="7960" s="1"/>
  <c r="BB519" i="7960" s="1"/>
  <c r="BC519" i="7960" s="1"/>
  <c r="BD519" i="7960" s="1"/>
  <c r="BE519" i="7960" s="1"/>
  <c r="BF519" i="7960" s="1"/>
  <c r="BG519" i="7960" s="1"/>
  <c r="BH519" i="7960" s="1"/>
  <c r="BI519" i="7960" s="1"/>
  <c r="P495" i="7960"/>
  <c r="P497" i="7960" s="1"/>
  <c r="D25" i="19" s="1"/>
  <c r="P384" i="7960"/>
  <c r="P470" i="7960"/>
  <c r="P452" i="7960"/>
  <c r="P114" i="7960"/>
  <c r="P276" i="7960" s="1"/>
  <c r="P330" i="7960"/>
  <c r="G498" i="7960"/>
  <c r="Q412" i="18"/>
  <c r="Q201" i="18"/>
  <c r="Q204" i="18"/>
  <c r="Q216" i="18"/>
  <c r="Q214" i="18"/>
  <c r="Q202" i="18"/>
  <c r="Q218" i="18"/>
  <c r="Q205" i="18"/>
  <c r="Q215" i="18"/>
  <c r="Q217" i="18"/>
  <c r="Q203" i="18"/>
  <c r="Q256" i="18"/>
  <c r="Q477" i="18"/>
  <c r="R477" i="18" s="1"/>
  <c r="Q554" i="18"/>
  <c r="Q696" i="18"/>
  <c r="Q762" i="18"/>
  <c r="Q528" i="18"/>
  <c r="Q580" i="18"/>
  <c r="Q749" i="18"/>
  <c r="Q358" i="18"/>
  <c r="Q360" i="18"/>
  <c r="Q490" i="18"/>
  <c r="Q346" i="18"/>
  <c r="Q555" i="18"/>
  <c r="Q763" i="18"/>
  <c r="Q425" i="18"/>
  <c r="R425" i="18" s="1"/>
  <c r="Q437" i="18"/>
  <c r="R437" i="18" s="1"/>
  <c r="Q459" i="18"/>
  <c r="Q371" i="18"/>
  <c r="Q910" i="18"/>
  <c r="Q922" i="18" s="1"/>
  <c r="Q451" i="18"/>
  <c r="Q344" i="18"/>
  <c r="Q1131" i="18"/>
  <c r="Q1143" i="18" s="1"/>
  <c r="Q463" i="18"/>
  <c r="Q267" i="18"/>
  <c r="Q581" i="18"/>
  <c r="Q373" i="18"/>
  <c r="Q707" i="18"/>
  <c r="Q515" i="18"/>
  <c r="Q721" i="18"/>
  <c r="Q672" i="18"/>
  <c r="R672" i="18" s="1"/>
  <c r="Q423" i="18"/>
  <c r="R423" i="18" s="1"/>
  <c r="Q354" i="18"/>
  <c r="Q240" i="18"/>
  <c r="Q321" i="18"/>
  <c r="Q529" i="18"/>
  <c r="Q698" i="18"/>
  <c r="Q646" i="18"/>
  <c r="Q593" i="18"/>
  <c r="Q294" i="18"/>
  <c r="Q461" i="18"/>
  <c r="Q669" i="18"/>
  <c r="Q138" i="18"/>
  <c r="Q503" i="18"/>
  <c r="Q347" i="18"/>
  <c r="Q295" i="18"/>
  <c r="Q620" i="18"/>
  <c r="Q471" i="18"/>
  <c r="R471" i="18" s="1"/>
  <c r="Q736" i="18"/>
  <c r="Q436" i="18"/>
  <c r="Q385" i="18"/>
  <c r="Q658" i="18"/>
  <c r="R658" i="18" s="1"/>
  <c r="Q370" i="18"/>
  <c r="Q177" i="18"/>
  <c r="Q308" i="18"/>
  <c r="Q607" i="18"/>
  <c r="Q399" i="18"/>
  <c r="Q242" i="18"/>
  <c r="Q654" i="18"/>
  <c r="Q328" i="18"/>
  <c r="Q1274" i="18"/>
  <c r="Q1286" i="18" s="1"/>
  <c r="Q571" i="18"/>
  <c r="Q568" i="18"/>
  <c r="Q243" i="18"/>
  <c r="R243" i="18" s="1"/>
  <c r="Q438" i="18"/>
  <c r="Q382" i="18"/>
  <c r="Q633" i="18"/>
  <c r="Q298" i="18"/>
  <c r="Q737" i="18"/>
  <c r="Q724" i="18"/>
  <c r="R3" i="18"/>
  <c r="Q1066" i="18"/>
  <c r="Q1078" i="18" s="1"/>
  <c r="Q389" i="18"/>
  <c r="Q688" i="18"/>
  <c r="Q988" i="18"/>
  <c r="Q1000" i="18" s="1"/>
  <c r="Q623" i="18"/>
  <c r="Q415" i="18"/>
  <c r="Q506" i="18"/>
  <c r="Q1261" i="18"/>
  <c r="Q1273" i="18" s="1"/>
  <c r="Q1339" i="18"/>
  <c r="Q1351" i="18" s="1"/>
  <c r="Q324" i="18"/>
  <c r="Q1014" i="18"/>
  <c r="Q1183" i="18"/>
  <c r="Q1195" i="18" s="1"/>
  <c r="Q441" i="18"/>
  <c r="Q285" i="18"/>
  <c r="Q1092" i="18"/>
  <c r="Q1104" i="18" s="1"/>
  <c r="Q246" i="18"/>
  <c r="Q519" i="18"/>
  <c r="Q350" i="18"/>
  <c r="Q337" i="18"/>
  <c r="Q532" i="18"/>
  <c r="R532" i="18" s="1"/>
  <c r="Q662" i="18"/>
  <c r="Q936" i="18"/>
  <c r="Q948" i="18" s="1"/>
  <c r="Q649" i="18"/>
  <c r="Q1222" i="18"/>
  <c r="Q1234" i="18" s="1"/>
  <c r="Q610" i="18"/>
  <c r="Q1365" i="18"/>
  <c r="Q1377" i="18" s="1"/>
  <c r="Q962" i="18"/>
  <c r="Q974" i="18" s="1"/>
  <c r="Q1170" i="18"/>
  <c r="Q1182" i="18" s="1"/>
  <c r="Q1144" i="18"/>
  <c r="Q1156" i="18" s="1"/>
  <c r="Q454" i="18"/>
  <c r="Q259" i="18"/>
  <c r="R259" i="18" s="1"/>
  <c r="Q467" i="18"/>
  <c r="R467" i="18" s="1"/>
  <c r="Q428" i="18"/>
  <c r="Q1313" i="18"/>
  <c r="Q1325" i="18" s="1"/>
  <c r="Q584" i="18"/>
  <c r="Q233" i="18"/>
  <c r="Q311" i="18"/>
  <c r="Q675" i="18"/>
  <c r="Q376" i="18"/>
  <c r="Q636" i="18"/>
  <c r="Q493" i="18"/>
  <c r="Q363" i="18"/>
  <c r="Q480" i="18"/>
  <c r="Q701" i="18"/>
  <c r="Q1157" i="18"/>
  <c r="Q1169" i="18" s="1"/>
  <c r="Q1248" i="18"/>
  <c r="Q1260" i="18" s="1"/>
  <c r="Q1027" i="18"/>
  <c r="Q1039" i="18" s="1"/>
  <c r="Q1235" i="18"/>
  <c r="Q1287" i="18"/>
  <c r="Q1299" i="18" s="1"/>
  <c r="Q1105" i="18"/>
  <c r="Q1117" i="18" s="1"/>
  <c r="Q1118" i="18"/>
  <c r="Q1130" i="18" s="1"/>
  <c r="Q1378" i="18"/>
  <c r="Q558" i="18"/>
  <c r="Q923" i="18"/>
  <c r="Q935" i="18" s="1"/>
  <c r="Q975" i="18"/>
  <c r="Q987" i="18" s="1"/>
  <c r="Q1040" i="18"/>
  <c r="Q1052" i="18" s="1"/>
  <c r="Q545" i="18"/>
  <c r="Q272" i="18"/>
  <c r="Q897" i="18"/>
  <c r="Q909" i="18" s="1"/>
  <c r="Q1352" i="18"/>
  <c r="Q1364" i="18" s="1"/>
  <c r="Q244" i="18"/>
  <c r="R244" i="18" s="1"/>
  <c r="Q400" i="18"/>
  <c r="R400" i="18" s="1"/>
  <c r="Q163" i="18"/>
  <c r="Q162" i="18"/>
  <c r="Q188" i="18"/>
  <c r="Q725" i="18"/>
  <c r="R725" i="18" s="1"/>
  <c r="Q569" i="18"/>
  <c r="R569" i="18" s="1"/>
  <c r="Q230" i="18"/>
  <c r="Q1196" i="18"/>
  <c r="Q1208" i="18" s="1"/>
  <c r="Q283" i="18"/>
  <c r="R283" i="18" s="1"/>
  <c r="Q164" i="18"/>
  <c r="Q191" i="18"/>
  <c r="Q270" i="18"/>
  <c r="Q439" i="18"/>
  <c r="R439" i="18" s="1"/>
  <c r="Q608" i="18"/>
  <c r="R608" i="18" s="1"/>
  <c r="Q634" i="18"/>
  <c r="R634" i="18" s="1"/>
  <c r="Q504" i="18"/>
  <c r="R504" i="18" s="1"/>
  <c r="Q686" i="18"/>
  <c r="R686" i="18" s="1"/>
  <c r="Q738" i="18"/>
  <c r="R738" i="18" s="1"/>
  <c r="Q361" i="18"/>
  <c r="R361" i="18" s="1"/>
  <c r="Q374" i="18"/>
  <c r="R374" i="18" s="1"/>
  <c r="Q478" i="18"/>
  <c r="R478" i="18" s="1"/>
  <c r="Q166" i="18"/>
  <c r="Q322" i="18"/>
  <c r="R322" i="18" s="1"/>
  <c r="Q296" i="18"/>
  <c r="R296" i="18" s="1"/>
  <c r="Q125" i="18"/>
  <c r="Q165" i="18"/>
  <c r="Q712" i="18"/>
  <c r="R712" i="18" s="1"/>
  <c r="Q127" i="18"/>
  <c r="Q530" i="18"/>
  <c r="R530" i="18" s="1"/>
  <c r="Q751" i="18"/>
  <c r="R751" i="18" s="1"/>
  <c r="Q387" i="18"/>
  <c r="R387" i="18" s="1"/>
  <c r="Q465" i="18"/>
  <c r="R465" i="18" s="1"/>
  <c r="Q192" i="18"/>
  <c r="Q595" i="18"/>
  <c r="R595" i="18" s="1"/>
  <c r="Q126" i="18"/>
  <c r="Q597" i="18"/>
  <c r="R597" i="18" s="1"/>
  <c r="Q582" i="18"/>
  <c r="R582" i="18" s="1"/>
  <c r="Q764" i="18"/>
  <c r="R764" i="18" s="1"/>
  <c r="Q231" i="18"/>
  <c r="Q229" i="18"/>
  <c r="Q556" i="18"/>
  <c r="R556" i="18" s="1"/>
  <c r="Q753" i="18"/>
  <c r="R753" i="18" s="1"/>
  <c r="Q660" i="18"/>
  <c r="R660" i="18" s="1"/>
  <c r="Q673" i="18"/>
  <c r="R673" i="18" s="1"/>
  <c r="Q452" i="18"/>
  <c r="R452" i="18" s="1"/>
  <c r="Q426" i="18"/>
  <c r="R426" i="18" s="1"/>
  <c r="Q139" i="18"/>
  <c r="Q621" i="18"/>
  <c r="R621" i="18" s="1"/>
  <c r="Q190" i="18"/>
  <c r="Q1417" i="18"/>
  <c r="Q227" i="18"/>
  <c r="Q348" i="18"/>
  <c r="R348" i="18" s="1"/>
  <c r="Q491" i="18"/>
  <c r="R491" i="18" s="1"/>
  <c r="Q699" i="18"/>
  <c r="R699" i="18" s="1"/>
  <c r="Q335" i="18"/>
  <c r="Q543" i="18"/>
  <c r="R543" i="18" s="1"/>
  <c r="Q517" i="18"/>
  <c r="R517" i="18" s="1"/>
  <c r="Q123" i="18"/>
  <c r="Q140" i="18"/>
  <c r="Q257" i="18"/>
  <c r="R257" i="18" s="1"/>
  <c r="Q189" i="18"/>
  <c r="Q124" i="18"/>
  <c r="Q228" i="18"/>
  <c r="Q647" i="18"/>
  <c r="R647" i="18" s="1"/>
  <c r="Q309" i="18"/>
  <c r="R309" i="18" s="1"/>
  <c r="Q179" i="18"/>
  <c r="Q413" i="18"/>
  <c r="R413" i="18" s="1"/>
  <c r="Q402" i="18"/>
  <c r="Q540" i="18"/>
  <c r="R540" i="18" s="1"/>
  <c r="Q445" i="18"/>
  <c r="R445" i="18" s="1"/>
  <c r="Q542" i="18"/>
  <c r="R542" i="18" s="1"/>
  <c r="Q711" i="18"/>
  <c r="R711" i="18" s="1"/>
  <c r="Q397" i="18"/>
  <c r="R397" i="18" s="1"/>
  <c r="Q269" i="18"/>
  <c r="Q709" i="18"/>
  <c r="R709" i="18" s="1"/>
  <c r="Q735" i="18"/>
  <c r="R735" i="18" s="1"/>
  <c r="Q643" i="18"/>
  <c r="R643" i="18" s="1"/>
  <c r="Q332" i="18"/>
  <c r="R332" i="18" s="1"/>
  <c r="Q747" i="18"/>
  <c r="R747" i="18" s="1"/>
  <c r="Q318" i="18"/>
  <c r="R318" i="18" s="1"/>
  <c r="Q657" i="18"/>
  <c r="Q516" i="18"/>
  <c r="R516" i="18" s="1"/>
  <c r="Q334" i="18"/>
  <c r="Q424" i="18"/>
  <c r="Q410" i="18"/>
  <c r="R410" i="18" s="1"/>
  <c r="Q592" i="18"/>
  <c r="R592" i="18" s="1"/>
  <c r="Q320" i="18"/>
  <c r="R320" i="18" s="1"/>
  <c r="Q553" i="18"/>
  <c r="R553" i="18" s="1"/>
  <c r="Q306" i="18"/>
  <c r="R306" i="18" s="1"/>
  <c r="Q708" i="18"/>
  <c r="R708" i="18" s="1"/>
  <c r="Q305" i="18"/>
  <c r="R305" i="18" s="1"/>
  <c r="Q293" i="18"/>
  <c r="R293" i="18" s="1"/>
  <c r="Q949" i="18"/>
  <c r="Q961" i="18" s="1"/>
  <c r="Q750" i="18"/>
  <c r="Q748" i="18"/>
  <c r="Q619" i="18"/>
  <c r="Q710" i="18"/>
  <c r="R710" i="18" s="1"/>
  <c r="Q604" i="18"/>
  <c r="R604" i="18" s="1"/>
  <c r="Q239" i="18"/>
  <c r="R239" i="18" s="1"/>
  <c r="Q1300" i="18"/>
  <c r="Q1312" i="18" s="1"/>
  <c r="Q685" i="18"/>
  <c r="R685" i="18" s="1"/>
  <c r="Q359" i="18"/>
  <c r="Q1209" i="18"/>
  <c r="Q1221" i="18" s="1"/>
  <c r="Q486" i="18"/>
  <c r="R486" i="18" s="1"/>
  <c r="Q645" i="18"/>
  <c r="R645" i="18" s="1"/>
  <c r="Q527" i="18"/>
  <c r="R527" i="18" s="1"/>
  <c r="Q1001" i="18"/>
  <c r="Q1013" i="18" s="1"/>
  <c r="Q594" i="18"/>
  <c r="Q659" i="18"/>
  <c r="R659" i="18" s="1"/>
  <c r="Q464" i="18"/>
  <c r="Q501" i="18"/>
  <c r="R501" i="18" s="1"/>
  <c r="Q644" i="18"/>
  <c r="R644" i="18" s="1"/>
  <c r="Q462" i="18"/>
  <c r="R462" i="18" s="1"/>
  <c r="Q411" i="18"/>
  <c r="R411" i="18" s="1"/>
  <c r="Q720" i="18"/>
  <c r="R720" i="18" s="1"/>
  <c r="Q1079" i="18"/>
  <c r="Q1091" i="18" s="1"/>
  <c r="Q386" i="18"/>
  <c r="Q178" i="18"/>
  <c r="R178" i="18" s="1"/>
  <c r="Q282" i="18"/>
  <c r="Q176" i="18"/>
  <c r="O175" i="18"/>
  <c r="R176" i="18"/>
  <c r="R177" i="18"/>
  <c r="J586" i="18"/>
  <c r="K586" i="18" s="1"/>
  <c r="K596" i="18" s="1"/>
  <c r="O53" i="19"/>
  <c r="O4" i="7941"/>
  <c r="Q4" i="18"/>
  <c r="P4" i="24"/>
  <c r="P4" i="19"/>
  <c r="P4" i="7949"/>
  <c r="Q1326" i="18"/>
  <c r="N12" i="24"/>
  <c r="M13" i="24"/>
  <c r="P136" i="18"/>
  <c r="O136" i="18"/>
  <c r="Q487" i="18"/>
  <c r="R487" i="18" s="1"/>
  <c r="J245" i="18"/>
  <c r="Q292" i="18"/>
  <c r="R292" i="18" s="1"/>
  <c r="P590" i="18"/>
  <c r="Q590" i="18" s="1"/>
  <c r="R590" i="18" s="1"/>
  <c r="M651" i="18"/>
  <c r="N651" i="18" s="1"/>
  <c r="J362" i="18"/>
  <c r="Q330" i="18"/>
  <c r="R330" i="18" s="1"/>
  <c r="Q448" i="18"/>
  <c r="R448" i="18" s="1"/>
  <c r="Q474" i="18"/>
  <c r="R474" i="18" s="1"/>
  <c r="Q291" i="18"/>
  <c r="R291" i="18" s="1"/>
  <c r="M704" i="18"/>
  <c r="N704" i="18" s="1"/>
  <c r="Q682" i="18"/>
  <c r="R682" i="18" s="1"/>
  <c r="M522" i="18"/>
  <c r="N522" i="18" s="1"/>
  <c r="O522" i="18" s="1"/>
  <c r="M262" i="18"/>
  <c r="N262" i="18" s="1"/>
  <c r="O262" i="18" s="1"/>
  <c r="K310" i="18"/>
  <c r="P561" i="18"/>
  <c r="Q561" i="18" s="1"/>
  <c r="R561" i="18" s="1"/>
  <c r="I388" i="18"/>
  <c r="Q513" i="18"/>
  <c r="R513" i="18" s="1"/>
  <c r="Q500" i="18"/>
  <c r="R500" i="18" s="1"/>
  <c r="J547" i="18"/>
  <c r="K547" i="18" s="1"/>
  <c r="K557" i="18" s="1"/>
  <c r="J690" i="18"/>
  <c r="K690" i="18" s="1"/>
  <c r="K700" i="18" s="1"/>
  <c r="M392" i="18"/>
  <c r="N392" i="18" s="1"/>
  <c r="Q409" i="18"/>
  <c r="R409" i="18" s="1"/>
  <c r="N340" i="18"/>
  <c r="O340" i="18" s="1"/>
  <c r="J687" i="18"/>
  <c r="J469" i="18"/>
  <c r="J479" i="18" s="1"/>
  <c r="J755" i="18"/>
  <c r="J765" i="18" s="1"/>
  <c r="L482" i="18"/>
  <c r="M482" i="18" s="1"/>
  <c r="J492" i="18"/>
  <c r="K378" i="18"/>
  <c r="L378" i="18" s="1"/>
  <c r="L388" i="18" s="1"/>
  <c r="N301" i="18"/>
  <c r="O301" i="18" s="1"/>
  <c r="J313" i="18"/>
  <c r="K313" i="18" s="1"/>
  <c r="L313" i="18" s="1"/>
  <c r="M313" i="18" s="1"/>
  <c r="K664" i="18"/>
  <c r="L664" i="18" s="1"/>
  <c r="M664" i="18" s="1"/>
  <c r="N664" i="18" s="1"/>
  <c r="I635" i="18"/>
  <c r="I284" i="18"/>
  <c r="J534" i="18"/>
  <c r="K534" i="18" s="1"/>
  <c r="K544" i="18" s="1"/>
  <c r="I674" i="18"/>
  <c r="J453" i="18"/>
  <c r="N587" i="18"/>
  <c r="O587" i="18" s="1"/>
  <c r="K625" i="18"/>
  <c r="L625" i="18" s="1"/>
  <c r="M625" i="18" s="1"/>
  <c r="P460" i="18"/>
  <c r="Q460" i="18" s="1"/>
  <c r="R460" i="18" s="1"/>
  <c r="K456" i="18"/>
  <c r="K466" i="18" s="1"/>
  <c r="Q655" i="18"/>
  <c r="R655" i="18" s="1"/>
  <c r="I466" i="18"/>
  <c r="J248" i="18"/>
  <c r="K248" i="18" s="1"/>
  <c r="K258" i="18" s="1"/>
  <c r="K391" i="18"/>
  <c r="L391" i="18" s="1"/>
  <c r="Q759" i="18"/>
  <c r="R759" i="18" s="1"/>
  <c r="K716" i="18"/>
  <c r="L716" i="18" s="1"/>
  <c r="I713" i="18"/>
  <c r="J599" i="18"/>
  <c r="K599" i="18" s="1"/>
  <c r="L599" i="18" s="1"/>
  <c r="I622" i="18"/>
  <c r="K612" i="18"/>
  <c r="L612" i="18" s="1"/>
  <c r="L622" i="18" s="1"/>
  <c r="K703" i="18"/>
  <c r="K713" i="18" s="1"/>
  <c r="J430" i="18"/>
  <c r="K430" i="18" s="1"/>
  <c r="K440" i="18" s="1"/>
  <c r="L339" i="18"/>
  <c r="M339" i="18" s="1"/>
  <c r="J349" i="18"/>
  <c r="J729" i="18"/>
  <c r="J326" i="18"/>
  <c r="K326" i="18" s="1"/>
  <c r="J404" i="18"/>
  <c r="J518" i="18"/>
  <c r="N393" i="18"/>
  <c r="O393" i="18" s="1"/>
  <c r="P393" i="18" s="1"/>
  <c r="K518" i="18"/>
  <c r="L508" i="18"/>
  <c r="M508" i="18" s="1"/>
  <c r="K284" i="18"/>
  <c r="K287" i="18"/>
  <c r="L287" i="18" s="1"/>
  <c r="J495" i="18"/>
  <c r="J505" i="18" s="1"/>
  <c r="I297" i="18"/>
  <c r="J573" i="18"/>
  <c r="K573" i="18" s="1"/>
  <c r="K583" i="18" s="1"/>
  <c r="J531" i="18"/>
  <c r="L300" i="18"/>
  <c r="L310" i="18" s="1"/>
  <c r="J310" i="18"/>
  <c r="N719" i="18"/>
  <c r="O719" i="18" s="1"/>
  <c r="M419" i="18"/>
  <c r="N419" i="18" s="1"/>
  <c r="O614" i="18"/>
  <c r="P614" i="18" s="1"/>
  <c r="Q614" i="18" s="1"/>
  <c r="N302" i="18"/>
  <c r="O302" i="18" s="1"/>
  <c r="P302" i="18" s="1"/>
  <c r="K362" i="18"/>
  <c r="K560" i="18"/>
  <c r="L560" i="18" s="1"/>
  <c r="L570" i="18" s="1"/>
  <c r="Q432" i="18"/>
  <c r="R432" i="18" s="1"/>
  <c r="O367" i="18"/>
  <c r="L250" i="18"/>
  <c r="P303" i="18"/>
  <c r="Q303" i="18" s="1"/>
  <c r="R303" i="18" s="1"/>
  <c r="N613" i="18"/>
  <c r="Q761" i="18"/>
  <c r="R761" i="18" s="1"/>
  <c r="Q315" i="18"/>
  <c r="R315" i="18" s="1"/>
  <c r="Q319" i="18"/>
  <c r="R319" i="18" s="1"/>
  <c r="O379" i="18"/>
  <c r="P379" i="18" s="1"/>
  <c r="Q603" i="18"/>
  <c r="P304" i="18"/>
  <c r="Q304" i="18" s="1"/>
  <c r="R304" i="18" s="1"/>
  <c r="P342" i="18"/>
  <c r="Q342" i="18" s="1"/>
  <c r="R342" i="18" s="1"/>
  <c r="Q577" i="18"/>
  <c r="R577" i="18" s="1"/>
  <c r="J648" i="18"/>
  <c r="K638" i="18"/>
  <c r="Q447" i="18"/>
  <c r="R447" i="18" s="1"/>
  <c r="Q631" i="18"/>
  <c r="R631" i="18" s="1"/>
  <c r="Q565" i="18"/>
  <c r="R565" i="18" s="1"/>
  <c r="Q591" i="18"/>
  <c r="R591" i="18" s="1"/>
  <c r="M418" i="18"/>
  <c r="N418" i="18" s="1"/>
  <c r="O601" i="18"/>
  <c r="P601" i="18" s="1"/>
  <c r="L327" i="18"/>
  <c r="M327" i="18" s="1"/>
  <c r="O692" i="18"/>
  <c r="P692" i="18" s="1"/>
  <c r="Q692" i="18" s="1"/>
  <c r="Q551" i="18"/>
  <c r="R551" i="18" s="1"/>
  <c r="N405" i="18"/>
  <c r="O405" i="18" s="1"/>
  <c r="P405" i="18" s="1"/>
  <c r="Q405" i="18" s="1"/>
  <c r="K1381" i="18"/>
  <c r="L1381" i="18" s="1"/>
  <c r="M1381" i="18" s="1"/>
  <c r="N1381" i="18" s="1"/>
  <c r="O1381" i="18" s="1"/>
  <c r="Q617" i="18"/>
  <c r="R617" i="18" s="1"/>
  <c r="K687" i="18"/>
  <c r="Q525" i="18"/>
  <c r="R525" i="18" s="1"/>
  <c r="O745" i="18"/>
  <c r="Q251" i="18"/>
  <c r="R251" i="18" s="1"/>
  <c r="O289" i="18"/>
  <c r="P289" i="18" s="1"/>
  <c r="Q289" i="18" s="1"/>
  <c r="N691" i="18"/>
  <c r="O691" i="18" s="1"/>
  <c r="M420" i="18"/>
  <c r="N420" i="18" s="1"/>
  <c r="Q488" i="18"/>
  <c r="R488" i="18" s="1"/>
  <c r="O666" i="18"/>
  <c r="P666" i="18" s="1"/>
  <c r="O316" i="18"/>
  <c r="P316" i="18" s="1"/>
  <c r="P369" i="18"/>
  <c r="Q369" i="18" s="1"/>
  <c r="I1390" i="18"/>
  <c r="J1380" i="18"/>
  <c r="L457" i="18"/>
  <c r="M457" i="18" s="1"/>
  <c r="N575" i="18"/>
  <c r="O575" i="18" s="1"/>
  <c r="L249" i="18"/>
  <c r="O564" i="18"/>
  <c r="O265" i="18"/>
  <c r="O668" i="18"/>
  <c r="P668" i="18" s="1"/>
  <c r="M394" i="18"/>
  <c r="N394" i="18" s="1"/>
  <c r="M718" i="18"/>
  <c r="N718" i="18" s="1"/>
  <c r="O718" i="18" s="1"/>
  <c r="N562" i="18"/>
  <c r="O562" i="18" s="1"/>
  <c r="P562" i="18" s="1"/>
  <c r="Q562" i="18" s="1"/>
  <c r="Q697" i="18"/>
  <c r="O732" i="18"/>
  <c r="Q473" i="18"/>
  <c r="R473" i="18" s="1"/>
  <c r="Q502" i="18"/>
  <c r="Q357" i="18"/>
  <c r="R357" i="18" s="1"/>
  <c r="P630" i="18"/>
  <c r="L665" i="18"/>
  <c r="P616" i="18"/>
  <c r="O421" i="18"/>
  <c r="P421" i="18" s="1"/>
  <c r="M458" i="18"/>
  <c r="N458" i="18" s="1"/>
  <c r="M366" i="18"/>
  <c r="N366" i="18" s="1"/>
  <c r="M470" i="18"/>
  <c r="M483" i="18"/>
  <c r="N483" i="18" s="1"/>
  <c r="O483" i="18" s="1"/>
  <c r="N276" i="18"/>
  <c r="N446" i="18"/>
  <c r="O446" i="18" s="1"/>
  <c r="M549" i="18"/>
  <c r="N549" i="18" s="1"/>
  <c r="Q526" i="18"/>
  <c r="R526" i="18" s="1"/>
  <c r="M628" i="18"/>
  <c r="N628" i="18" s="1"/>
  <c r="M341" i="18"/>
  <c r="N341" i="18" s="1"/>
  <c r="O341" i="18" s="1"/>
  <c r="P433" i="18"/>
  <c r="M627" i="18"/>
  <c r="N627" i="18" s="1"/>
  <c r="Q255" i="18"/>
  <c r="R255" i="18" s="1"/>
  <c r="Q372" i="18"/>
  <c r="R372" i="18" s="1"/>
  <c r="Q343" i="18"/>
  <c r="R343" i="18" s="1"/>
  <c r="K453" i="18"/>
  <c r="L443" i="18"/>
  <c r="P280" i="18"/>
  <c r="P384" i="18"/>
  <c r="L431" i="18"/>
  <c r="M353" i="18"/>
  <c r="Q671" i="18"/>
  <c r="R671" i="18" s="1"/>
  <c r="N730" i="18"/>
  <c r="J284" i="18"/>
  <c r="L274" i="18"/>
  <c r="M368" i="18"/>
  <c r="L687" i="18"/>
  <c r="M677" i="18"/>
  <c r="N677" i="18" s="1"/>
  <c r="L362" i="18"/>
  <c r="M352" i="18"/>
  <c r="N717" i="18"/>
  <c r="O717" i="18" s="1"/>
  <c r="Q734" i="18"/>
  <c r="O679" i="18"/>
  <c r="P679" i="18" s="1"/>
  <c r="Q679" i="18" s="1"/>
  <c r="Q566" i="18"/>
  <c r="O512" i="18"/>
  <c r="M744" i="18"/>
  <c r="N744" i="18" s="1"/>
  <c r="M511" i="18"/>
  <c r="N511" i="18" s="1"/>
  <c r="P605" i="18"/>
  <c r="Q605" i="18" s="1"/>
  <c r="R605" i="18" s="1"/>
  <c r="P241" i="18"/>
  <c r="Q241" i="18" s="1"/>
  <c r="P550" i="18"/>
  <c r="Q550" i="18" s="1"/>
  <c r="Q307" i="18"/>
  <c r="R307" i="18" s="1"/>
  <c r="O237" i="18"/>
  <c r="P237" i="18" s="1"/>
  <c r="M588" i="18"/>
  <c r="N588" i="18" s="1"/>
  <c r="M756" i="18"/>
  <c r="N756" i="18" s="1"/>
  <c r="P618" i="18"/>
  <c r="M537" i="18"/>
  <c r="N537" i="18" s="1"/>
  <c r="P278" i="18"/>
  <c r="Q278" i="18" s="1"/>
  <c r="M329" i="18"/>
  <c r="N329" i="18" s="1"/>
  <c r="N731" i="18"/>
  <c r="O731" i="18" s="1"/>
  <c r="P731" i="18" s="1"/>
  <c r="P380" i="18"/>
  <c r="Q380" i="18" s="1"/>
  <c r="R380" i="18" s="1"/>
  <c r="Q398" i="18"/>
  <c r="R398" i="18" s="1"/>
  <c r="O653" i="18"/>
  <c r="P653" i="18" s="1"/>
  <c r="P746" i="18"/>
  <c r="Q746" i="18" s="1"/>
  <c r="N758" i="18"/>
  <c r="O758" i="18" s="1"/>
  <c r="P434" i="18"/>
  <c r="P406" i="18"/>
  <c r="Q406" i="18" s="1"/>
  <c r="N706" i="18"/>
  <c r="Q489" i="18"/>
  <c r="L314" i="18"/>
  <c r="M314" i="18" s="1"/>
  <c r="Q615" i="18"/>
  <c r="R615" i="18" s="1"/>
  <c r="L626" i="18"/>
  <c r="M626" i="18" s="1"/>
  <c r="N626" i="18" s="1"/>
  <c r="Q279" i="18"/>
  <c r="R279" i="18" s="1"/>
  <c r="L652" i="18"/>
  <c r="M652" i="18" s="1"/>
  <c r="K661" i="18"/>
  <c r="M757" i="18"/>
  <c r="Q567" i="18"/>
  <c r="P656" i="18"/>
  <c r="L496" i="18"/>
  <c r="P422" i="18"/>
  <c r="Q422" i="18" s="1"/>
  <c r="R422" i="18" s="1"/>
  <c r="M743" i="18"/>
  <c r="M523" i="18"/>
  <c r="L275" i="18"/>
  <c r="P552" i="18"/>
  <c r="Q552" i="18" s="1"/>
  <c r="R552" i="18" s="1"/>
  <c r="M641" i="18"/>
  <c r="I961" i="18"/>
  <c r="I1195" i="18"/>
  <c r="I1156" i="18"/>
  <c r="I1208" i="18"/>
  <c r="I1091" i="18"/>
  <c r="I1247" i="18"/>
  <c r="J7" i="18"/>
  <c r="I1000" i="18"/>
  <c r="I1286" i="18"/>
  <c r="I1169" i="18"/>
  <c r="I1052" i="18"/>
  <c r="I974" i="18"/>
  <c r="I909" i="18"/>
  <c r="I922" i="18"/>
  <c r="I1234" i="18"/>
  <c r="I1377" i="18"/>
  <c r="I1130" i="18"/>
  <c r="I1013" i="18"/>
  <c r="I1039" i="18"/>
  <c r="I1182" i="18"/>
  <c r="I1273" i="18"/>
  <c r="J1421" i="18"/>
  <c r="I1117" i="18"/>
  <c r="I1325" i="18"/>
  <c r="I1078" i="18"/>
  <c r="I948" i="18"/>
  <c r="I1104" i="18"/>
  <c r="I1338" i="18"/>
  <c r="J1382" i="18"/>
  <c r="I1143" i="18"/>
  <c r="I1351" i="18"/>
  <c r="I1299" i="18"/>
  <c r="I1026" i="18"/>
  <c r="I1364" i="18"/>
  <c r="I1312" i="18"/>
  <c r="I935" i="18"/>
  <c r="I1065" i="18"/>
  <c r="I1260" i="18"/>
  <c r="I1221" i="18"/>
  <c r="I987" i="18"/>
  <c r="I109" i="18"/>
  <c r="I90" i="18"/>
  <c r="I85" i="18"/>
  <c r="I97" i="18"/>
  <c r="I96" i="18"/>
  <c r="I101" i="18"/>
  <c r="I83" i="18"/>
  <c r="I106" i="18"/>
  <c r="I102" i="18"/>
  <c r="I79" i="18"/>
  <c r="I75" i="18"/>
  <c r="I81" i="18"/>
  <c r="I87" i="18"/>
  <c r="I80" i="18"/>
  <c r="I94" i="18"/>
  <c r="I72" i="18"/>
  <c r="I89" i="18"/>
  <c r="I105" i="18"/>
  <c r="I93" i="18"/>
  <c r="I91" i="18"/>
  <c r="I71" i="18"/>
  <c r="I95" i="18"/>
  <c r="I82" i="18"/>
  <c r="I111" i="18"/>
  <c r="I92" i="18"/>
  <c r="I100" i="18"/>
  <c r="I110" i="18"/>
  <c r="I103" i="18"/>
  <c r="I107" i="18"/>
  <c r="I76" i="18"/>
  <c r="I98" i="18"/>
  <c r="I74" i="18"/>
  <c r="I84" i="18"/>
  <c r="I77" i="18"/>
  <c r="I86" i="18"/>
  <c r="I108" i="18"/>
  <c r="I88" i="18"/>
  <c r="I99" i="18"/>
  <c r="I104" i="18"/>
  <c r="I73" i="18"/>
  <c r="I78" i="18"/>
  <c r="J1420" i="18"/>
  <c r="L600" i="18"/>
  <c r="P254" i="18"/>
  <c r="O408" i="18"/>
  <c r="Q578" i="18"/>
  <c r="M235" i="18"/>
  <c r="L245" i="18"/>
  <c r="N705" i="18"/>
  <c r="O705" i="18" s="1"/>
  <c r="N535" i="18"/>
  <c r="O535" i="18" s="1"/>
  <c r="P535" i="18" s="1"/>
  <c r="Q723" i="18"/>
  <c r="P642" i="18"/>
  <c r="N678" i="18"/>
  <c r="L444" i="18"/>
  <c r="P514" i="18"/>
  <c r="Q514" i="18" s="1"/>
  <c r="R514" i="18" s="1"/>
  <c r="N693" i="18"/>
  <c r="M536" i="18"/>
  <c r="Q383" i="18"/>
  <c r="O317" i="18"/>
  <c r="N407" i="18"/>
  <c r="O407" i="18" s="1"/>
  <c r="O524" i="18"/>
  <c r="P524" i="18" s="1"/>
  <c r="Q333" i="18"/>
  <c r="Q629" i="18"/>
  <c r="Q541" i="18"/>
  <c r="R541" i="18" s="1"/>
  <c r="P331" i="18"/>
  <c r="Q450" i="18"/>
  <c r="Q579" i="18"/>
  <c r="R579" i="18" s="1"/>
  <c r="M290" i="18"/>
  <c r="Q733" i="18"/>
  <c r="O356" i="18"/>
  <c r="N639" i="18"/>
  <c r="Q760" i="18"/>
  <c r="R760" i="18" s="1"/>
  <c r="Q539" i="18"/>
  <c r="O576" i="18"/>
  <c r="P576" i="18" s="1"/>
  <c r="N640" i="18"/>
  <c r="Q268" i="18"/>
  <c r="K365" i="18"/>
  <c r="K375" i="18" s="1"/>
  <c r="J375" i="18"/>
  <c r="M263" i="18"/>
  <c r="I48" i="24"/>
  <c r="I40" i="24"/>
  <c r="I32" i="24"/>
  <c r="I162" i="24" s="1"/>
  <c r="J7" i="24"/>
  <c r="H22" i="7949"/>
  <c r="Q253" i="18"/>
  <c r="N355" i="18"/>
  <c r="O355" i="18" s="1"/>
  <c r="M680" i="18"/>
  <c r="P722" i="18"/>
  <c r="K271" i="18"/>
  <c r="Q252" i="18"/>
  <c r="M602" i="18"/>
  <c r="L288" i="18"/>
  <c r="M288" i="18" s="1"/>
  <c r="M236" i="18"/>
  <c r="Q475" i="18"/>
  <c r="R475" i="18" s="1"/>
  <c r="L742" i="18"/>
  <c r="P345" i="18"/>
  <c r="Q266" i="18"/>
  <c r="N548" i="18"/>
  <c r="O472" i="18"/>
  <c r="P472" i="18" s="1"/>
  <c r="K531" i="18"/>
  <c r="L521" i="18"/>
  <c r="M521" i="18" s="1"/>
  <c r="Q476" i="18"/>
  <c r="O264" i="18"/>
  <c r="M497" i="18"/>
  <c r="L271" i="18"/>
  <c r="O395" i="18"/>
  <c r="P395" i="18" s="1"/>
  <c r="Q395" i="18" s="1"/>
  <c r="P538" i="18"/>
  <c r="Q538" i="18" s="1"/>
  <c r="R538" i="18" s="1"/>
  <c r="Q281" i="18"/>
  <c r="M498" i="18"/>
  <c r="Q681" i="18"/>
  <c r="R681" i="18" s="1"/>
  <c r="P435" i="18"/>
  <c r="M261" i="18"/>
  <c r="N261" i="18" s="1"/>
  <c r="Q684" i="18"/>
  <c r="R684" i="18" s="1"/>
  <c r="J427" i="18"/>
  <c r="O277" i="18"/>
  <c r="N667" i="18"/>
  <c r="P695" i="18"/>
  <c r="K245" i="18"/>
  <c r="K417" i="18"/>
  <c r="I1429" i="18"/>
  <c r="J1419" i="18"/>
  <c r="O499" i="18"/>
  <c r="Q396" i="18"/>
  <c r="R396" i="18" s="1"/>
  <c r="M510" i="18"/>
  <c r="N510" i="18" s="1"/>
  <c r="Q589" i="18"/>
  <c r="R589" i="18" s="1"/>
  <c r="G10" i="7941"/>
  <c r="G24" i="7941" s="1"/>
  <c r="H34" i="19"/>
  <c r="H10" i="7941" s="1"/>
  <c r="Q606" i="18"/>
  <c r="L574" i="18"/>
  <c r="M563" i="18"/>
  <c r="N563" i="18" s="1"/>
  <c r="O563" i="18" s="1"/>
  <c r="O381" i="18"/>
  <c r="M238" i="18"/>
  <c r="N484" i="18"/>
  <c r="M485" i="18"/>
  <c r="L509" i="18"/>
  <c r="Q670" i="18"/>
  <c r="R670" i="18" s="1"/>
  <c r="R694" i="18" l="1"/>
  <c r="R762" i="18"/>
  <c r="S762" i="18" s="1"/>
  <c r="R370" i="18"/>
  <c r="R696" i="18"/>
  <c r="S696" i="18" s="1"/>
  <c r="R721" i="18"/>
  <c r="R346" i="18"/>
  <c r="R328" i="18"/>
  <c r="R337" i="18"/>
  <c r="R669" i="18"/>
  <c r="R358" i="18"/>
  <c r="S358" i="18" s="1"/>
  <c r="R267" i="18"/>
  <c r="R294" i="18"/>
  <c r="R463" i="18"/>
  <c r="R580" i="18"/>
  <c r="R528" i="18"/>
  <c r="R515" i="18"/>
  <c r="S515" i="18" s="1"/>
  <c r="R555" i="18"/>
  <c r="R654" i="18"/>
  <c r="R242" i="18"/>
  <c r="R399" i="18"/>
  <c r="R137" i="18"/>
  <c r="R204" i="18"/>
  <c r="R216" i="18"/>
  <c r="R218" i="18"/>
  <c r="R215" i="18"/>
  <c r="R217" i="18"/>
  <c r="R202" i="18"/>
  <c r="R203" i="18"/>
  <c r="R205" i="18"/>
  <c r="R214" i="18"/>
  <c r="R201" i="18"/>
  <c r="L586" i="18"/>
  <c r="L596" i="18" s="1"/>
  <c r="R736" i="18"/>
  <c r="S736" i="18" s="1"/>
  <c r="R354" i="18"/>
  <c r="R459" i="18"/>
  <c r="R1235" i="18"/>
  <c r="R1247" i="18" s="1"/>
  <c r="Q1247" i="18"/>
  <c r="R461" i="18"/>
  <c r="R581" i="18"/>
  <c r="S3" i="18"/>
  <c r="S517" i="18" s="1"/>
  <c r="R389" i="18"/>
  <c r="R1066" i="18"/>
  <c r="R1078" i="18" s="1"/>
  <c r="R688" i="18"/>
  <c r="R324" i="18"/>
  <c r="R623" i="18"/>
  <c r="R298" i="18"/>
  <c r="R1131" i="18"/>
  <c r="R1143" i="18" s="1"/>
  <c r="R519" i="18"/>
  <c r="R1261" i="18"/>
  <c r="R1273" i="18" s="1"/>
  <c r="R988" i="18"/>
  <c r="R1000" i="18" s="1"/>
  <c r="R1092" i="18"/>
  <c r="R285" i="18"/>
  <c r="R415" i="18"/>
  <c r="R506" i="18"/>
  <c r="R949" i="18"/>
  <c r="R961" i="18" s="1"/>
  <c r="R454" i="18"/>
  <c r="R1001" i="18"/>
  <c r="R1013" i="18" s="1"/>
  <c r="R246" i="18"/>
  <c r="R1183" i="18"/>
  <c r="R1195" i="18" s="1"/>
  <c r="R1339" i="18"/>
  <c r="R1351" i="18" s="1"/>
  <c r="R1053" i="18"/>
  <c r="R649" i="18"/>
  <c r="R350" i="18"/>
  <c r="R1365" i="18"/>
  <c r="R1377" i="18" s="1"/>
  <c r="R571" i="18"/>
  <c r="R1222" i="18"/>
  <c r="R1234" i="18" s="1"/>
  <c r="R662" i="18"/>
  <c r="R962" i="18"/>
  <c r="R974" i="18" s="1"/>
  <c r="R610" i="18"/>
  <c r="R1170" i="18"/>
  <c r="R1182" i="18" s="1"/>
  <c r="R936" i="18"/>
  <c r="R948" i="18" s="1"/>
  <c r="R1274" i="18"/>
  <c r="R1286" i="18" s="1"/>
  <c r="R1144" i="18"/>
  <c r="R1156" i="18" s="1"/>
  <c r="R493" i="18"/>
  <c r="R1378" i="18"/>
  <c r="R1300" i="18"/>
  <c r="R376" i="18"/>
  <c r="R1157" i="18"/>
  <c r="R1169" i="18" s="1"/>
  <c r="R363" i="18"/>
  <c r="R701" i="18"/>
  <c r="R233" i="18"/>
  <c r="R636" i="18"/>
  <c r="R675" i="18"/>
  <c r="R910" i="18"/>
  <c r="R922" i="18" s="1"/>
  <c r="R1313" i="18"/>
  <c r="R1325" i="18" s="1"/>
  <c r="R480" i="18"/>
  <c r="R428" i="18"/>
  <c r="R584" i="18"/>
  <c r="R311" i="18"/>
  <c r="R1248" i="18"/>
  <c r="R1260" i="18" s="1"/>
  <c r="R139" i="18"/>
  <c r="R229" i="18"/>
  <c r="R125" i="18"/>
  <c r="R123" i="18"/>
  <c r="R162" i="18"/>
  <c r="R1118" i="18"/>
  <c r="R1130" i="18" s="1"/>
  <c r="R227" i="18"/>
  <c r="R192" i="18"/>
  <c r="R1352" i="18"/>
  <c r="R1364" i="18" s="1"/>
  <c r="R1027" i="18"/>
  <c r="R1039" i="18" s="1"/>
  <c r="R164" i="18"/>
  <c r="R230" i="18"/>
  <c r="R127" i="18"/>
  <c r="R163" i="18"/>
  <c r="R897" i="18"/>
  <c r="R909" i="18" s="1"/>
  <c r="R558" i="18"/>
  <c r="R191" i="18"/>
  <c r="R272" i="18"/>
  <c r="R923" i="18"/>
  <c r="R935" i="18" s="1"/>
  <c r="R1417" i="18"/>
  <c r="S1417" i="18" s="1"/>
  <c r="R545" i="18"/>
  <c r="R189" i="18"/>
  <c r="R228" i="18"/>
  <c r="R165" i="18"/>
  <c r="R166" i="18"/>
  <c r="R1079" i="18"/>
  <c r="R1091" i="18" s="1"/>
  <c r="R1040" i="18"/>
  <c r="R1052" i="18" s="1"/>
  <c r="R126" i="18"/>
  <c r="R231" i="18"/>
  <c r="R975" i="18"/>
  <c r="R987" i="18" s="1"/>
  <c r="R1287" i="18"/>
  <c r="R1299" i="18" s="1"/>
  <c r="R1105" i="18"/>
  <c r="R1117" i="18" s="1"/>
  <c r="R124" i="18"/>
  <c r="R190" i="18"/>
  <c r="R359" i="18"/>
  <c r="R748" i="18"/>
  <c r="S748" i="18" s="1"/>
  <c r="R256" i="18"/>
  <c r="R503" i="18"/>
  <c r="S503" i="18" s="1"/>
  <c r="R373" i="18"/>
  <c r="R568" i="18"/>
  <c r="R657" i="18"/>
  <c r="R308" i="18"/>
  <c r="R724" i="18"/>
  <c r="S724" i="18" s="1"/>
  <c r="R620" i="18"/>
  <c r="S620" i="18" s="1"/>
  <c r="R529" i="18"/>
  <c r="S529" i="18" s="1"/>
  <c r="R360" i="18"/>
  <c r="R321" i="18"/>
  <c r="R607" i="18"/>
  <c r="S607" i="18" s="1"/>
  <c r="R295" i="18"/>
  <c r="S295" i="18" s="1"/>
  <c r="R334" i="18"/>
  <c r="S334" i="18" s="1"/>
  <c r="R763" i="18"/>
  <c r="R188" i="18"/>
  <c r="S188" i="18" s="1"/>
  <c r="R424" i="18"/>
  <c r="S424" i="18" s="1"/>
  <c r="R386" i="18"/>
  <c r="R750" i="18"/>
  <c r="R646" i="18"/>
  <c r="R269" i="18"/>
  <c r="R438" i="18"/>
  <c r="R179" i="18"/>
  <c r="R347" i="18"/>
  <c r="S347" i="18" s="1"/>
  <c r="R707" i="18"/>
  <c r="R344" i="18"/>
  <c r="R464" i="18"/>
  <c r="R138" i="18"/>
  <c r="R402" i="18"/>
  <c r="R1209" i="18"/>
  <c r="R1221" i="18" s="1"/>
  <c r="R1196" i="18"/>
  <c r="R1208" i="18" s="1"/>
  <c r="R140" i="18"/>
  <c r="R490" i="18"/>
  <c r="S490" i="18" s="1"/>
  <c r="R619" i="18"/>
  <c r="S619" i="18" s="1"/>
  <c r="R594" i="18"/>
  <c r="R412" i="18"/>
  <c r="R282" i="18"/>
  <c r="R593" i="18"/>
  <c r="S593" i="18" s="1"/>
  <c r="R749" i="18"/>
  <c r="S447" i="18"/>
  <c r="S486" i="18"/>
  <c r="S251" i="18"/>
  <c r="S645" i="18"/>
  <c r="S753" i="18"/>
  <c r="S608" i="18"/>
  <c r="R737" i="18"/>
  <c r="S737" i="18" s="1"/>
  <c r="R698" i="18"/>
  <c r="S764" i="18"/>
  <c r="S540" i="18"/>
  <c r="S711" i="18"/>
  <c r="R441" i="18"/>
  <c r="R451" i="18"/>
  <c r="S451" i="18" s="1"/>
  <c r="S296" i="18"/>
  <c r="S632" i="18"/>
  <c r="S525" i="18"/>
  <c r="S432" i="18"/>
  <c r="S759" i="18"/>
  <c r="S543" i="18"/>
  <c r="S556" i="18"/>
  <c r="R270" i="18"/>
  <c r="R633" i="18"/>
  <c r="S633" i="18" s="1"/>
  <c r="R385" i="18"/>
  <c r="S735" i="18"/>
  <c r="S514" i="18"/>
  <c r="S445" i="18"/>
  <c r="R335" i="18"/>
  <c r="R1014" i="18"/>
  <c r="R1026" i="18" s="1"/>
  <c r="Q1026" i="18"/>
  <c r="R382" i="18"/>
  <c r="R436" i="18"/>
  <c r="S436" i="18" s="1"/>
  <c r="R240" i="18"/>
  <c r="R371" i="18"/>
  <c r="S371" i="18" s="1"/>
  <c r="R554" i="18"/>
  <c r="S554" i="18" s="1"/>
  <c r="J596" i="18"/>
  <c r="S176" i="18"/>
  <c r="S177" i="18"/>
  <c r="P175" i="18"/>
  <c r="S487" i="18"/>
  <c r="P4" i="7941"/>
  <c r="P53" i="19"/>
  <c r="R4" i="18"/>
  <c r="Q4" i="24"/>
  <c r="Q1338" i="18"/>
  <c r="R1326" i="18"/>
  <c r="O12" i="24"/>
  <c r="N13" i="24"/>
  <c r="Q136" i="18"/>
  <c r="O651" i="18"/>
  <c r="P651" i="18" s="1"/>
  <c r="S590" i="18"/>
  <c r="M661" i="18"/>
  <c r="S291" i="18"/>
  <c r="O704" i="18"/>
  <c r="P704" i="18" s="1"/>
  <c r="Q704" i="18" s="1"/>
  <c r="K635" i="18"/>
  <c r="L547" i="18"/>
  <c r="L557" i="18" s="1"/>
  <c r="J557" i="18"/>
  <c r="L456" i="18"/>
  <c r="M456" i="18" s="1"/>
  <c r="M466" i="18" s="1"/>
  <c r="L518" i="18"/>
  <c r="L690" i="18"/>
  <c r="M690" i="18" s="1"/>
  <c r="M700" i="18" s="1"/>
  <c r="J700" i="18"/>
  <c r="P340" i="18"/>
  <c r="Q340" i="18" s="1"/>
  <c r="K388" i="18"/>
  <c r="L492" i="18"/>
  <c r="K401" i="18"/>
  <c r="O664" i="18"/>
  <c r="P664" i="18" s="1"/>
  <c r="K755" i="18"/>
  <c r="L755" i="18" s="1"/>
  <c r="L765" i="18" s="1"/>
  <c r="K469" i="18"/>
  <c r="L469" i="18" s="1"/>
  <c r="L479" i="18" s="1"/>
  <c r="K323" i="18"/>
  <c r="J323" i="18"/>
  <c r="N313" i="18"/>
  <c r="O313" i="18" s="1"/>
  <c r="M323" i="18"/>
  <c r="M378" i="18"/>
  <c r="N378" i="18" s="1"/>
  <c r="N388" i="18" s="1"/>
  <c r="K622" i="18"/>
  <c r="L534" i="18"/>
  <c r="M534" i="18" s="1"/>
  <c r="M544" i="18" s="1"/>
  <c r="J544" i="18"/>
  <c r="L609" i="18"/>
  <c r="M599" i="18"/>
  <c r="N599" i="18" s="1"/>
  <c r="K674" i="18"/>
  <c r="K609" i="18"/>
  <c r="K297" i="18"/>
  <c r="J609" i="18"/>
  <c r="J258" i="18"/>
  <c r="L248" i="18"/>
  <c r="L258" i="18" s="1"/>
  <c r="K495" i="18"/>
  <c r="K505" i="18" s="1"/>
  <c r="N339" i="18"/>
  <c r="N349" i="18" s="1"/>
  <c r="L430" i="18"/>
  <c r="L440" i="18" s="1"/>
  <c r="L703" i="18"/>
  <c r="M703" i="18" s="1"/>
  <c r="M713" i="18" s="1"/>
  <c r="J440" i="18"/>
  <c r="L349" i="18"/>
  <c r="M612" i="18"/>
  <c r="M622" i="18" s="1"/>
  <c r="J583" i="18"/>
  <c r="R614" i="18"/>
  <c r="S614" i="18" s="1"/>
  <c r="K404" i="18"/>
  <c r="K414" i="18" s="1"/>
  <c r="J336" i="18"/>
  <c r="K729" i="18"/>
  <c r="J414" i="18"/>
  <c r="M287" i="18"/>
  <c r="M297" i="18" s="1"/>
  <c r="L573" i="18"/>
  <c r="M573" i="18" s="1"/>
  <c r="Q421" i="18"/>
  <c r="R421" i="18" s="1"/>
  <c r="I22" i="7949"/>
  <c r="M300" i="18"/>
  <c r="N300" i="18" s="1"/>
  <c r="N310" i="18" s="1"/>
  <c r="O419" i="18"/>
  <c r="P419" i="18" s="1"/>
  <c r="Q302" i="18"/>
  <c r="R302" i="18" s="1"/>
  <c r="S302" i="18" s="1"/>
  <c r="P717" i="18"/>
  <c r="Q717" i="18" s="1"/>
  <c r="R717" i="18" s="1"/>
  <c r="S473" i="18"/>
  <c r="S631" i="18"/>
  <c r="M509" i="18"/>
  <c r="M518" i="18" s="1"/>
  <c r="S422" i="18"/>
  <c r="N652" i="18"/>
  <c r="N661" i="18" s="1"/>
  <c r="M560" i="18"/>
  <c r="M570" i="18" s="1"/>
  <c r="K570" i="18"/>
  <c r="S577" i="18"/>
  <c r="Q653" i="18"/>
  <c r="R653" i="18" s="1"/>
  <c r="S653" i="18" s="1"/>
  <c r="I34" i="19"/>
  <c r="I10" i="7941" s="1"/>
  <c r="R241" i="18"/>
  <c r="S241" i="18" s="1"/>
  <c r="P367" i="18"/>
  <c r="Q367" i="18" s="1"/>
  <c r="R367" i="18" s="1"/>
  <c r="M349" i="18"/>
  <c r="S303" i="18"/>
  <c r="O626" i="18"/>
  <c r="P626" i="18" s="1"/>
  <c r="Q668" i="18"/>
  <c r="R668" i="18" s="1"/>
  <c r="M250" i="18"/>
  <c r="R746" i="18"/>
  <c r="S746" i="18" s="1"/>
  <c r="Q379" i="18"/>
  <c r="R379" i="18" s="1"/>
  <c r="S379" i="18" s="1"/>
  <c r="O627" i="18"/>
  <c r="P627" i="18" s="1"/>
  <c r="O613" i="18"/>
  <c r="P613" i="18" s="1"/>
  <c r="Q613" i="18" s="1"/>
  <c r="P745" i="18"/>
  <c r="Q745" i="18" s="1"/>
  <c r="R745" i="18" s="1"/>
  <c r="S745" i="18" s="1"/>
  <c r="R603" i="18"/>
  <c r="S603" i="18" s="1"/>
  <c r="R268" i="18"/>
  <c r="R405" i="18"/>
  <c r="S405" i="18" s="1"/>
  <c r="N457" i="18"/>
  <c r="O457" i="18" s="1"/>
  <c r="P457" i="18" s="1"/>
  <c r="S658" i="18"/>
  <c r="N625" i="18"/>
  <c r="N635" i="18" s="1"/>
  <c r="S342" i="18"/>
  <c r="O418" i="18"/>
  <c r="P418" i="18" s="1"/>
  <c r="S761" i="18"/>
  <c r="S304" i="18"/>
  <c r="P355" i="18"/>
  <c r="Q355" i="18" s="1"/>
  <c r="R355" i="18" s="1"/>
  <c r="S355" i="18" s="1"/>
  <c r="R289" i="18"/>
  <c r="S289" i="18" s="1"/>
  <c r="Q393" i="18"/>
  <c r="R393" i="18" s="1"/>
  <c r="L638" i="18"/>
  <c r="M638" i="18" s="1"/>
  <c r="K648" i="18"/>
  <c r="O756" i="18"/>
  <c r="P756" i="18" s="1"/>
  <c r="Q756" i="18" s="1"/>
  <c r="M600" i="18"/>
  <c r="O420" i="18"/>
  <c r="N327" i="18"/>
  <c r="O327" i="18" s="1"/>
  <c r="S565" i="18"/>
  <c r="O366" i="18"/>
  <c r="P366" i="18" s="1"/>
  <c r="Q601" i="18"/>
  <c r="R601" i="18" s="1"/>
  <c r="S579" i="18"/>
  <c r="S617" i="18"/>
  <c r="N641" i="18"/>
  <c r="O641" i="18" s="1"/>
  <c r="S589" i="18"/>
  <c r="P264" i="18"/>
  <c r="Q264" i="18" s="1"/>
  <c r="R264" i="18" s="1"/>
  <c r="L365" i="18"/>
  <c r="L375" i="18" s="1"/>
  <c r="S380" i="18"/>
  <c r="O667" i="18"/>
  <c r="P667" i="18" s="1"/>
  <c r="Q667" i="18" s="1"/>
  <c r="P575" i="18"/>
  <c r="Q575" i="18" s="1"/>
  <c r="J1390" i="18"/>
  <c r="Q434" i="18"/>
  <c r="O510" i="18"/>
  <c r="P510" i="18" s="1"/>
  <c r="Q576" i="18"/>
  <c r="R576" i="18" s="1"/>
  <c r="S576" i="18" s="1"/>
  <c r="S605" i="18"/>
  <c r="S526" i="18"/>
  <c r="O588" i="18"/>
  <c r="P588" i="18" s="1"/>
  <c r="Q535" i="18"/>
  <c r="R535" i="18" s="1"/>
  <c r="O511" i="18"/>
  <c r="P511" i="18" s="1"/>
  <c r="S671" i="18"/>
  <c r="M531" i="18"/>
  <c r="L323" i="18"/>
  <c r="L297" i="18"/>
  <c r="P691" i="18"/>
  <c r="Q691" i="18" s="1"/>
  <c r="M492" i="18"/>
  <c r="O628" i="18"/>
  <c r="P628" i="18" s="1"/>
  <c r="R723" i="18"/>
  <c r="S723" i="18" s="1"/>
  <c r="S682" i="18"/>
  <c r="M742" i="18"/>
  <c r="O329" i="18"/>
  <c r="P329" i="18" s="1"/>
  <c r="P407" i="18"/>
  <c r="Q407" i="18" s="1"/>
  <c r="R566" i="18"/>
  <c r="M716" i="18"/>
  <c r="N716" i="18" s="1"/>
  <c r="O640" i="18"/>
  <c r="R476" i="18"/>
  <c r="M362" i="18"/>
  <c r="N352" i="18"/>
  <c r="O352" i="18" s="1"/>
  <c r="O261" i="18"/>
  <c r="N498" i="18"/>
  <c r="S683" i="18"/>
  <c r="S398" i="18"/>
  <c r="J1429" i="18"/>
  <c r="K1419" i="18"/>
  <c r="L1419" i="18" s="1"/>
  <c r="M275" i="18"/>
  <c r="S357" i="18"/>
  <c r="S343" i="18"/>
  <c r="P522" i="18"/>
  <c r="Q522" i="18" s="1"/>
  <c r="R522" i="18" s="1"/>
  <c r="S522" i="18" s="1"/>
  <c r="S409" i="18"/>
  <c r="O484" i="18"/>
  <c r="P484" i="18" s="1"/>
  <c r="P381" i="18"/>
  <c r="M444" i="18"/>
  <c r="O744" i="18"/>
  <c r="P744" i="18" s="1"/>
  <c r="S460" i="18"/>
  <c r="Q384" i="18"/>
  <c r="R384" i="18" s="1"/>
  <c r="O394" i="18"/>
  <c r="P394" i="18" s="1"/>
  <c r="Q394" i="18" s="1"/>
  <c r="Q316" i="18"/>
  <c r="R383" i="18"/>
  <c r="O276" i="18"/>
  <c r="P276" i="18" s="1"/>
  <c r="S372" i="18"/>
  <c r="P732" i="18"/>
  <c r="Q731" i="18"/>
  <c r="R731" i="18" s="1"/>
  <c r="S731" i="18" s="1"/>
  <c r="S538" i="18"/>
  <c r="K1421" i="18"/>
  <c r="L1421" i="18" s="1"/>
  <c r="S747" i="18"/>
  <c r="N290" i="18"/>
  <c r="O290" i="18" s="1"/>
  <c r="P290" i="18" s="1"/>
  <c r="Q290" i="18" s="1"/>
  <c r="R290" i="18" s="1"/>
  <c r="K427" i="18"/>
  <c r="L417" i="18"/>
  <c r="N602" i="18"/>
  <c r="O602" i="18" s="1"/>
  <c r="N680" i="18"/>
  <c r="O680" i="18" s="1"/>
  <c r="O730" i="18"/>
  <c r="M496" i="18"/>
  <c r="P317" i="18"/>
  <c r="M431" i="18"/>
  <c r="N431" i="18" s="1"/>
  <c r="O431" i="18" s="1"/>
  <c r="P431" i="18" s="1"/>
  <c r="R502" i="18"/>
  <c r="N470" i="18"/>
  <c r="L326" i="18"/>
  <c r="M326" i="18" s="1"/>
  <c r="M336" i="18" s="1"/>
  <c r="K336" i="18"/>
  <c r="R692" i="18"/>
  <c r="M687" i="18"/>
  <c r="N314" i="18"/>
  <c r="O314" i="18" s="1"/>
  <c r="P314" i="18" s="1"/>
  <c r="P483" i="18"/>
  <c r="Q483" i="18" s="1"/>
  <c r="P563" i="18"/>
  <c r="Q563" i="18" s="1"/>
  <c r="H24" i="7941"/>
  <c r="I6" i="7983" s="1"/>
  <c r="H6" i="7983"/>
  <c r="R252" i="18"/>
  <c r="Q618" i="18"/>
  <c r="R618" i="18" s="1"/>
  <c r="P564" i="18"/>
  <c r="M574" i="18"/>
  <c r="R395" i="18"/>
  <c r="R333" i="18"/>
  <c r="S333" i="18" s="1"/>
  <c r="P262" i="18"/>
  <c r="N508" i="18"/>
  <c r="R281" i="18"/>
  <c r="Q656" i="18"/>
  <c r="M635" i="18"/>
  <c r="P758" i="18"/>
  <c r="P512" i="18"/>
  <c r="R734" i="18"/>
  <c r="S734" i="18" s="1"/>
  <c r="N368" i="18"/>
  <c r="L284" i="18"/>
  <c r="Q280" i="18"/>
  <c r="P341" i="18"/>
  <c r="Q341" i="18" s="1"/>
  <c r="R341" i="18" s="1"/>
  <c r="O458" i="18"/>
  <c r="P458" i="18" s="1"/>
  <c r="Q458" i="18" s="1"/>
  <c r="M665" i="18"/>
  <c r="N665" i="18" s="1"/>
  <c r="L674" i="18"/>
  <c r="Q630" i="18"/>
  <c r="N353" i="18"/>
  <c r="P718" i="18"/>
  <c r="S670" i="18"/>
  <c r="Q666" i="18"/>
  <c r="R666" i="18" s="1"/>
  <c r="S666" i="18" s="1"/>
  <c r="Q254" i="18"/>
  <c r="R254" i="18" s="1"/>
  <c r="S254" i="18" s="1"/>
  <c r="P719" i="18"/>
  <c r="Q719" i="18" s="1"/>
  <c r="R606" i="18"/>
  <c r="S396" i="18"/>
  <c r="M391" i="18"/>
  <c r="N391" i="18" s="1"/>
  <c r="N401" i="18" s="1"/>
  <c r="L401" i="18"/>
  <c r="O706" i="18"/>
  <c r="N536" i="18"/>
  <c r="O536" i="18" s="1"/>
  <c r="P536" i="18" s="1"/>
  <c r="O677" i="18"/>
  <c r="S681" i="18"/>
  <c r="Q695" i="18"/>
  <c r="R369" i="18"/>
  <c r="L531" i="18"/>
  <c r="N521" i="18"/>
  <c r="O521" i="18" s="1"/>
  <c r="O537" i="18"/>
  <c r="R266" i="18"/>
  <c r="S266" i="18" s="1"/>
  <c r="R550" i="18"/>
  <c r="R697" i="18"/>
  <c r="S697" i="18" s="1"/>
  <c r="S684" i="18"/>
  <c r="S541" i="18"/>
  <c r="P587" i="18"/>
  <c r="L635" i="18"/>
  <c r="R278" i="18"/>
  <c r="Q433" i="18"/>
  <c r="R433" i="18" s="1"/>
  <c r="M274" i="18"/>
  <c r="O392" i="18"/>
  <c r="P392" i="18" s="1"/>
  <c r="Q392" i="18" s="1"/>
  <c r="R629" i="18"/>
  <c r="Q642" i="18"/>
  <c r="J1104" i="18"/>
  <c r="J1325" i="18"/>
  <c r="J1065" i="18"/>
  <c r="J1091" i="18"/>
  <c r="J1299" i="18"/>
  <c r="J1078" i="18"/>
  <c r="J1143" i="18"/>
  <c r="J1130" i="18"/>
  <c r="J961" i="18"/>
  <c r="J1221" i="18"/>
  <c r="J1039" i="18"/>
  <c r="J948" i="18"/>
  <c r="J1364" i="18"/>
  <c r="K1383" i="18"/>
  <c r="J1026" i="18"/>
  <c r="J987" i="18"/>
  <c r="J1117" i="18"/>
  <c r="K1422" i="18"/>
  <c r="J1234" i="18"/>
  <c r="J1338" i="18"/>
  <c r="J909" i="18"/>
  <c r="J1013" i="18"/>
  <c r="J922" i="18"/>
  <c r="J1260" i="18"/>
  <c r="J1169" i="18"/>
  <c r="J974" i="18"/>
  <c r="J935" i="18"/>
  <c r="J1182" i="18"/>
  <c r="J1377" i="18"/>
  <c r="J1286" i="18"/>
  <c r="J1208" i="18"/>
  <c r="J1247" i="18"/>
  <c r="J1156" i="18"/>
  <c r="J1000" i="18"/>
  <c r="K7" i="18"/>
  <c r="J1351" i="18"/>
  <c r="J1312" i="18"/>
  <c r="J1052" i="18"/>
  <c r="J1273" i="18"/>
  <c r="J1195" i="18"/>
  <c r="J77" i="18"/>
  <c r="J87" i="18"/>
  <c r="J96" i="18"/>
  <c r="J79" i="18"/>
  <c r="J78" i="18"/>
  <c r="J93" i="18"/>
  <c r="J109" i="18"/>
  <c r="J76" i="18"/>
  <c r="J85" i="18"/>
  <c r="J90" i="18"/>
  <c r="J95" i="18"/>
  <c r="J105" i="18"/>
  <c r="J91" i="18"/>
  <c r="J101" i="18"/>
  <c r="J89" i="18"/>
  <c r="J99" i="18"/>
  <c r="J71" i="18"/>
  <c r="J100" i="18"/>
  <c r="J72" i="18"/>
  <c r="J86" i="18"/>
  <c r="J103" i="18"/>
  <c r="J82" i="18"/>
  <c r="J104" i="18"/>
  <c r="J81" i="18"/>
  <c r="J74" i="18"/>
  <c r="J94" i="18"/>
  <c r="J73" i="18"/>
  <c r="J84" i="18"/>
  <c r="J75" i="18"/>
  <c r="J102" i="18"/>
  <c r="J97" i="18"/>
  <c r="J107" i="18"/>
  <c r="J110" i="18"/>
  <c r="J98" i="18"/>
  <c r="J92" i="18"/>
  <c r="J111" i="18"/>
  <c r="J80" i="18"/>
  <c r="J88" i="18"/>
  <c r="J106" i="18"/>
  <c r="J108" i="18"/>
  <c r="J83" i="18"/>
  <c r="N497" i="18"/>
  <c r="O497" i="18" s="1"/>
  <c r="Q331" i="18"/>
  <c r="M443" i="18"/>
  <c r="L453" i="18"/>
  <c r="O693" i="18"/>
  <c r="Q435" i="18"/>
  <c r="Q616" i="18"/>
  <c r="N238" i="18"/>
  <c r="Q722" i="18"/>
  <c r="M245" i="18"/>
  <c r="N235" i="18"/>
  <c r="S307" i="18"/>
  <c r="R578" i="18"/>
  <c r="S578" i="18" s="1"/>
  <c r="Q237" i="18"/>
  <c r="L661" i="18"/>
  <c r="S513" i="18"/>
  <c r="P277" i="18"/>
  <c r="M271" i="18"/>
  <c r="Q472" i="18"/>
  <c r="R472" i="18" s="1"/>
  <c r="N523" i="18"/>
  <c r="Q345" i="18"/>
  <c r="R345" i="18" s="1"/>
  <c r="S345" i="18" s="1"/>
  <c r="N236" i="18"/>
  <c r="O236" i="18" s="1"/>
  <c r="N288" i="18"/>
  <c r="O288" i="18" s="1"/>
  <c r="P356" i="18"/>
  <c r="Q356" i="18" s="1"/>
  <c r="R356" i="18" s="1"/>
  <c r="S356" i="18" s="1"/>
  <c r="J48" i="24"/>
  <c r="K7" i="24"/>
  <c r="J32" i="24"/>
  <c r="J40" i="24"/>
  <c r="O639" i="18"/>
  <c r="O678" i="18"/>
  <c r="P678" i="18" s="1"/>
  <c r="Q678" i="18" s="1"/>
  <c r="R679" i="18"/>
  <c r="S679" i="18" s="1"/>
  <c r="O549" i="18"/>
  <c r="P446" i="18"/>
  <c r="R562" i="18"/>
  <c r="S562" i="18" s="1"/>
  <c r="M249" i="18"/>
  <c r="N482" i="18"/>
  <c r="P1381" i="18"/>
  <c r="Q1381" i="18" s="1"/>
  <c r="K1380" i="18"/>
  <c r="P265" i="18"/>
  <c r="N263" i="18"/>
  <c r="N271" i="18" s="1"/>
  <c r="K1382" i="18"/>
  <c r="S655" i="18"/>
  <c r="O548" i="18"/>
  <c r="P548" i="18" s="1"/>
  <c r="Q548" i="18" s="1"/>
  <c r="P499" i="18"/>
  <c r="Q499" i="18" s="1"/>
  <c r="R499" i="18" s="1"/>
  <c r="R406" i="18"/>
  <c r="K1420" i="18"/>
  <c r="N757" i="18"/>
  <c r="O757" i="18" s="1"/>
  <c r="P757" i="18" s="1"/>
  <c r="Q757" i="18" s="1"/>
  <c r="R253" i="18"/>
  <c r="R450" i="18"/>
  <c r="S450" i="18" s="1"/>
  <c r="Q524" i="18"/>
  <c r="N485" i="18"/>
  <c r="P705" i="18"/>
  <c r="S760" i="18"/>
  <c r="R733" i="18"/>
  <c r="P301" i="18"/>
  <c r="R539" i="18"/>
  <c r="P408" i="18"/>
  <c r="N743" i="18"/>
  <c r="R567" i="18"/>
  <c r="R489" i="18"/>
  <c r="S480" i="18" l="1"/>
  <c r="S282" i="18"/>
  <c r="S471" i="18"/>
  <c r="S370" i="18"/>
  <c r="S439" i="18"/>
  <c r="T439" i="18" s="1"/>
  <c r="S412" i="18"/>
  <c r="T412" i="18" s="1"/>
  <c r="S646" i="18"/>
  <c r="T646" i="18" s="1"/>
  <c r="S568" i="18"/>
  <c r="T568" i="18" s="1"/>
  <c r="S591" i="18"/>
  <c r="S346" i="18"/>
  <c r="S721" i="18"/>
  <c r="S294" i="18"/>
  <c r="S657" i="18"/>
  <c r="S615" i="18"/>
  <c r="S592" i="18"/>
  <c r="S475" i="18"/>
  <c r="M586" i="18"/>
  <c r="M596" i="18" s="1"/>
  <c r="S267" i="18"/>
  <c r="S218" i="18"/>
  <c r="S205" i="18"/>
  <c r="S216" i="18"/>
  <c r="S203" i="18"/>
  <c r="S217" i="18"/>
  <c r="S204" i="18"/>
  <c r="S202" i="18"/>
  <c r="S215" i="18"/>
  <c r="S467" i="18"/>
  <c r="S244" i="18"/>
  <c r="S530" i="18"/>
  <c r="S257" i="18"/>
  <c r="S201" i="18"/>
  <c r="S214" i="18"/>
  <c r="S478" i="18"/>
  <c r="S332" i="18"/>
  <c r="T3" i="18"/>
  <c r="T658" i="18" s="1"/>
  <c r="S389" i="18"/>
  <c r="S1066" i="18"/>
  <c r="S1078" i="18" s="1"/>
  <c r="S988" i="18"/>
  <c r="S1000" i="18" s="1"/>
  <c r="S688" i="18"/>
  <c r="S1261" i="18"/>
  <c r="S1273" i="18" s="1"/>
  <c r="S1131" i="18"/>
  <c r="S1143" i="18" s="1"/>
  <c r="S441" i="18"/>
  <c r="S298" i="18"/>
  <c r="S519" i="18"/>
  <c r="S623" i="18"/>
  <c r="S1183" i="18"/>
  <c r="S1195" i="18" s="1"/>
  <c r="S1014" i="18"/>
  <c r="S1026" i="18" s="1"/>
  <c r="S324" i="18"/>
  <c r="S649" i="18"/>
  <c r="S506" i="18"/>
  <c r="S936" i="18"/>
  <c r="S948" i="18" s="1"/>
  <c r="S285" i="18"/>
  <c r="T285" i="18" s="1"/>
  <c r="S415" i="18"/>
  <c r="S259" i="18"/>
  <c r="S337" i="18"/>
  <c r="S350" i="18"/>
  <c r="S1001" i="18"/>
  <c r="S1013" i="18" s="1"/>
  <c r="S949" i="18"/>
  <c r="S961" i="18" s="1"/>
  <c r="S1339" i="18"/>
  <c r="S1351" i="18" s="1"/>
  <c r="S454" i="18"/>
  <c r="S246" i="18"/>
  <c r="S532" i="18"/>
  <c r="S1144" i="18"/>
  <c r="S1156" i="18" s="1"/>
  <c r="S311" i="18"/>
  <c r="S584" i="18"/>
  <c r="S662" i="18"/>
  <c r="S1313" i="18"/>
  <c r="S1325" i="18" s="1"/>
  <c r="S1365" i="18"/>
  <c r="S1274" i="18"/>
  <c r="S1286" i="18" s="1"/>
  <c r="S1170" i="18"/>
  <c r="S1182" i="18" s="1"/>
  <c r="S962" i="18"/>
  <c r="S974" i="18" s="1"/>
  <c r="S1157" i="18"/>
  <c r="S1169" i="18" s="1"/>
  <c r="S675" i="18"/>
  <c r="S610" i="18"/>
  <c r="S1222" i="18"/>
  <c r="S1234" i="18" s="1"/>
  <c r="S166" i="18"/>
  <c r="S975" i="18"/>
  <c r="S987" i="18" s="1"/>
  <c r="S192" i="18"/>
  <c r="S126" i="18"/>
  <c r="S228" i="18"/>
  <c r="S231" i="18"/>
  <c r="S701" i="18"/>
  <c r="S363" i="18"/>
  <c r="S229" i="18"/>
  <c r="S162" i="18"/>
  <c r="S493" i="18"/>
  <c r="S227" i="18"/>
  <c r="S230" i="18"/>
  <c r="S910" i="18"/>
  <c r="S922" i="18" s="1"/>
  <c r="S233" i="18"/>
  <c r="S127" i="18"/>
  <c r="S1235" i="18"/>
  <c r="S1247" i="18" s="1"/>
  <c r="S190" i="18"/>
  <c r="S164" i="18"/>
  <c r="S636" i="18"/>
  <c r="S191" i="18"/>
  <c r="S125" i="18"/>
  <c r="S163" i="18"/>
  <c r="S376" i="18"/>
  <c r="S123" i="18"/>
  <c r="S165" i="18"/>
  <c r="S124" i="18"/>
  <c r="S555" i="18"/>
  <c r="T555" i="18" s="1"/>
  <c r="S270" i="18"/>
  <c r="S686" i="18"/>
  <c r="S751" i="18"/>
  <c r="S698" i="18"/>
  <c r="S545" i="18"/>
  <c r="S1352" i="18"/>
  <c r="S1364" i="18" s="1"/>
  <c r="S504" i="18"/>
  <c r="S387" i="18"/>
  <c r="S397" i="18"/>
  <c r="S923" i="18"/>
  <c r="S935" i="18" s="1"/>
  <c r="S272" i="18"/>
  <c r="S897" i="18"/>
  <c r="S909" i="18" s="1"/>
  <c r="S399" i="18"/>
  <c r="T399" i="18" s="1"/>
  <c r="S699" i="18"/>
  <c r="T699" i="18" s="1"/>
  <c r="S189" i="18"/>
  <c r="S582" i="18"/>
  <c r="T582" i="18" s="1"/>
  <c r="S293" i="18"/>
  <c r="S712" i="18"/>
  <c r="S647" i="18"/>
  <c r="S1027" i="18"/>
  <c r="S1039" i="18" s="1"/>
  <c r="S1079" i="18"/>
  <c r="S1091" i="18" s="1"/>
  <c r="S139" i="18"/>
  <c r="S425" i="18"/>
  <c r="S1105" i="18"/>
  <c r="S1117" i="18" s="1"/>
  <c r="S558" i="18"/>
  <c r="S1287" i="18"/>
  <c r="S1299" i="18" s="1"/>
  <c r="S725" i="18"/>
  <c r="S542" i="18"/>
  <c r="S660" i="18"/>
  <c r="S569" i="18"/>
  <c r="T569" i="18" s="1"/>
  <c r="S465" i="18"/>
  <c r="S673" i="18"/>
  <c r="T673" i="18" s="1"/>
  <c r="S335" i="18"/>
  <c r="T335" i="18" s="1"/>
  <c r="S1040" i="18"/>
  <c r="S1052" i="18" s="1"/>
  <c r="S138" i="18"/>
  <c r="S477" i="18"/>
  <c r="S178" i="18"/>
  <c r="S516" i="18"/>
  <c r="S659" i="18"/>
  <c r="S426" i="18"/>
  <c r="S634" i="18"/>
  <c r="S1118" i="18"/>
  <c r="S1130" i="18" s="1"/>
  <c r="S1248" i="18"/>
  <c r="S1260" i="18" s="1"/>
  <c r="S491" i="18"/>
  <c r="T491" i="18" s="1"/>
  <c r="S386" i="18"/>
  <c r="T386" i="18" s="1"/>
  <c r="S464" i="18"/>
  <c r="T464" i="18" s="1"/>
  <c r="S707" i="18"/>
  <c r="T707" i="18" s="1"/>
  <c r="S306" i="18"/>
  <c r="T306" i="18" s="1"/>
  <c r="S763" i="18"/>
  <c r="S269" i="18"/>
  <c r="S1209" i="18"/>
  <c r="S1221" i="18" s="1"/>
  <c r="S708" i="18"/>
  <c r="S423" i="18"/>
  <c r="S694" i="18"/>
  <c r="S359" i="18"/>
  <c r="S438" i="18"/>
  <c r="S239" i="18"/>
  <c r="S385" i="18"/>
  <c r="S360" i="18"/>
  <c r="S308" i="18"/>
  <c r="T308" i="18" s="1"/>
  <c r="S720" i="18"/>
  <c r="T720" i="18" s="1"/>
  <c r="S354" i="18"/>
  <c r="S242" i="18"/>
  <c r="T242" i="18" s="1"/>
  <c r="S344" i="18"/>
  <c r="S654" i="18"/>
  <c r="S594" i="18"/>
  <c r="S402" i="18"/>
  <c r="S1196" i="18"/>
  <c r="S1208" i="18" s="1"/>
  <c r="S240" i="18"/>
  <c r="S320" i="18"/>
  <c r="S462" i="18"/>
  <c r="S527" i="18"/>
  <c r="S382" i="18"/>
  <c r="S140" i="18"/>
  <c r="S321" i="18"/>
  <c r="S179" i="18"/>
  <c r="S137" i="18"/>
  <c r="S643" i="18"/>
  <c r="T643" i="18" s="1"/>
  <c r="S750" i="18"/>
  <c r="S749" i="18"/>
  <c r="T749" i="18" s="1"/>
  <c r="S373" i="18"/>
  <c r="S256" i="18"/>
  <c r="S305" i="18"/>
  <c r="S644" i="18"/>
  <c r="S604" i="18"/>
  <c r="T554" i="18"/>
  <c r="S528" i="18"/>
  <c r="T356" i="18"/>
  <c r="T746" i="18"/>
  <c r="T737" i="18"/>
  <c r="T1417" i="18"/>
  <c r="S243" i="18"/>
  <c r="S595" i="18"/>
  <c r="S672" i="18"/>
  <c r="S1092" i="18"/>
  <c r="S1104" i="18" s="1"/>
  <c r="R1104" i="18"/>
  <c r="S255" i="18"/>
  <c r="S361" i="18"/>
  <c r="S318" i="18"/>
  <c r="S322" i="18"/>
  <c r="T322" i="18" s="1"/>
  <c r="T562" i="18"/>
  <c r="T307" i="18"/>
  <c r="T372" i="18"/>
  <c r="T460" i="18"/>
  <c r="T357" i="18"/>
  <c r="S400" i="18"/>
  <c r="S292" i="18"/>
  <c r="S561" i="18"/>
  <c r="S348" i="18"/>
  <c r="T348" i="18" s="1"/>
  <c r="T289" i="18"/>
  <c r="T525" i="18"/>
  <c r="S571" i="18"/>
  <c r="S452" i="18"/>
  <c r="S463" i="18"/>
  <c r="S551" i="18"/>
  <c r="S413" i="18"/>
  <c r="S669" i="18"/>
  <c r="S315" i="18"/>
  <c r="S328" i="18"/>
  <c r="S330" i="18"/>
  <c r="T760" i="18"/>
  <c r="T380" i="18"/>
  <c r="T291" i="18"/>
  <c r="T529" i="18"/>
  <c r="S580" i="18"/>
  <c r="S488" i="18"/>
  <c r="S553" i="18"/>
  <c r="S500" i="18"/>
  <c r="S1300" i="18"/>
  <c r="S1312" i="18" s="1"/>
  <c r="R1312" i="18"/>
  <c r="S710" i="18"/>
  <c r="S374" i="18"/>
  <c r="S448" i="18"/>
  <c r="S685" i="18"/>
  <c r="T685" i="18" s="1"/>
  <c r="T747" i="18"/>
  <c r="T526" i="18"/>
  <c r="T303" i="18"/>
  <c r="T445" i="18"/>
  <c r="T724" i="18"/>
  <c r="S1053" i="18"/>
  <c r="S1065" i="18" s="1"/>
  <c r="R1065" i="18"/>
  <c r="S581" i="18"/>
  <c r="S621" i="18"/>
  <c r="S552" i="18"/>
  <c r="S474" i="18"/>
  <c r="T605" i="18"/>
  <c r="T745" i="18"/>
  <c r="S1378" i="18"/>
  <c r="S461" i="18"/>
  <c r="T461" i="18" s="1"/>
  <c r="S319" i="18"/>
  <c r="S309" i="18"/>
  <c r="S501" i="18"/>
  <c r="S459" i="18"/>
  <c r="S410" i="18"/>
  <c r="S283" i="18"/>
  <c r="T666" i="18"/>
  <c r="S709" i="18"/>
  <c r="S449" i="18"/>
  <c r="S411" i="18"/>
  <c r="S428" i="18"/>
  <c r="S738" i="18"/>
  <c r="S279" i="18"/>
  <c r="S597" i="18"/>
  <c r="S437" i="18"/>
  <c r="Q175" i="18"/>
  <c r="R175" i="18" s="1"/>
  <c r="Q651" i="18"/>
  <c r="R651" i="18" s="1"/>
  <c r="T177" i="18"/>
  <c r="R704" i="18"/>
  <c r="S704" i="18" s="1"/>
  <c r="R1338" i="18"/>
  <c r="S1326" i="18"/>
  <c r="S4" i="18"/>
  <c r="R4" i="24"/>
  <c r="P12" i="24"/>
  <c r="O13" i="24"/>
  <c r="R136" i="18"/>
  <c r="N690" i="18"/>
  <c r="O690" i="18" s="1"/>
  <c r="P690" i="18" s="1"/>
  <c r="M547" i="18"/>
  <c r="N547" i="18" s="1"/>
  <c r="L466" i="18"/>
  <c r="O378" i="18"/>
  <c r="O388" i="18" s="1"/>
  <c r="M388" i="18"/>
  <c r="R340" i="18"/>
  <c r="S340" i="18" s="1"/>
  <c r="L700" i="18"/>
  <c r="K479" i="18"/>
  <c r="N703" i="18"/>
  <c r="N713" i="18" s="1"/>
  <c r="M755" i="18"/>
  <c r="M765" i="18" s="1"/>
  <c r="M430" i="18"/>
  <c r="M440" i="18" s="1"/>
  <c r="Q664" i="18"/>
  <c r="R664" i="18" s="1"/>
  <c r="S664" i="18" s="1"/>
  <c r="L713" i="18"/>
  <c r="K765" i="18"/>
  <c r="M248" i="18"/>
  <c r="M258" i="18" s="1"/>
  <c r="M469" i="18"/>
  <c r="N469" i="18" s="1"/>
  <c r="O469" i="18" s="1"/>
  <c r="L544" i="18"/>
  <c r="N509" i="18"/>
  <c r="O509" i="18" s="1"/>
  <c r="P509" i="18" s="1"/>
  <c r="N534" i="18"/>
  <c r="O534" i="18" s="1"/>
  <c r="O544" i="18" s="1"/>
  <c r="O339" i="18"/>
  <c r="P339" i="18" s="1"/>
  <c r="P349" i="18" s="1"/>
  <c r="M609" i="18"/>
  <c r="L495" i="18"/>
  <c r="M495" i="18" s="1"/>
  <c r="N495" i="18" s="1"/>
  <c r="N612" i="18"/>
  <c r="O612" i="18" s="1"/>
  <c r="S421" i="18"/>
  <c r="T421" i="18" s="1"/>
  <c r="N287" i="18"/>
  <c r="N297" i="18" s="1"/>
  <c r="N573" i="18"/>
  <c r="O573" i="18" s="1"/>
  <c r="P573" i="18" s="1"/>
  <c r="O300" i="18"/>
  <c r="O310" i="18" s="1"/>
  <c r="M583" i="18"/>
  <c r="L583" i="18"/>
  <c r="L729" i="18"/>
  <c r="L404" i="18"/>
  <c r="M310" i="18"/>
  <c r="P327" i="18"/>
  <c r="Q327" i="18" s="1"/>
  <c r="R327" i="18" s="1"/>
  <c r="Q419" i="18"/>
  <c r="N560" i="18"/>
  <c r="O560" i="18" s="1"/>
  <c r="O570" i="18" s="1"/>
  <c r="O652" i="18"/>
  <c r="O661" i="18" s="1"/>
  <c r="N600" i="18"/>
  <c r="O600" i="18" s="1"/>
  <c r="P600" i="18" s="1"/>
  <c r="Q600" i="18" s="1"/>
  <c r="R600" i="18" s="1"/>
  <c r="S600" i="18" s="1"/>
  <c r="S601" i="18"/>
  <c r="T601" i="18" s="1"/>
  <c r="Q627" i="18"/>
  <c r="R627" i="18" s="1"/>
  <c r="S627" i="18" s="1"/>
  <c r="T627" i="18" s="1"/>
  <c r="O625" i="18"/>
  <c r="P625" i="18" s="1"/>
  <c r="S433" i="18"/>
  <c r="T433" i="18" s="1"/>
  <c r="T603" i="18"/>
  <c r="R756" i="18"/>
  <c r="S756" i="18" s="1"/>
  <c r="S668" i="18"/>
  <c r="R613" i="18"/>
  <c r="S613" i="18" s="1"/>
  <c r="S367" i="18"/>
  <c r="Q626" i="18"/>
  <c r="R626" i="18" s="1"/>
  <c r="R394" i="18"/>
  <c r="S394" i="18" s="1"/>
  <c r="N250" i="18"/>
  <c r="N574" i="18"/>
  <c r="O574" i="18" s="1"/>
  <c r="Q329" i="18"/>
  <c r="R329" i="18" s="1"/>
  <c r="S329" i="18" s="1"/>
  <c r="M648" i="18"/>
  <c r="S499" i="18"/>
  <c r="T499" i="18" s="1"/>
  <c r="P420" i="18"/>
  <c r="R483" i="18"/>
  <c r="S483" i="18" s="1"/>
  <c r="T483" i="18" s="1"/>
  <c r="S268" i="18"/>
  <c r="T268" i="18" s="1"/>
  <c r="Q418" i="18"/>
  <c r="R418" i="18" s="1"/>
  <c r="N638" i="18"/>
  <c r="O638" i="18" s="1"/>
  <c r="O648" i="18" s="1"/>
  <c r="L648" i="18"/>
  <c r="Q431" i="18"/>
  <c r="R431" i="18" s="1"/>
  <c r="S502" i="18"/>
  <c r="S393" i="18"/>
  <c r="I24" i="7941"/>
  <c r="J6" i="7983" s="1"/>
  <c r="Q276" i="18"/>
  <c r="R276" i="18" s="1"/>
  <c r="S276" i="18" s="1"/>
  <c r="Q366" i="18"/>
  <c r="R366" i="18" s="1"/>
  <c r="S366" i="18" s="1"/>
  <c r="R691" i="18"/>
  <c r="S691" i="18" s="1"/>
  <c r="R667" i="18"/>
  <c r="S667" i="18" s="1"/>
  <c r="R575" i="18"/>
  <c r="S575" i="18" s="1"/>
  <c r="S290" i="18"/>
  <c r="T290" i="18" s="1"/>
  <c r="R458" i="18"/>
  <c r="S458" i="18" s="1"/>
  <c r="T333" i="18"/>
  <c r="Q510" i="18"/>
  <c r="R510" i="18" s="1"/>
  <c r="S510" i="18" s="1"/>
  <c r="R434" i="18"/>
  <c r="S434" i="18" s="1"/>
  <c r="P641" i="18"/>
  <c r="Q641" i="18" s="1"/>
  <c r="R641" i="18" s="1"/>
  <c r="R392" i="18"/>
  <c r="S392" i="18" s="1"/>
  <c r="R719" i="18"/>
  <c r="S719" i="18" s="1"/>
  <c r="Q628" i="18"/>
  <c r="R628" i="18" s="1"/>
  <c r="Q588" i="18"/>
  <c r="R588" i="18" s="1"/>
  <c r="S588" i="18" s="1"/>
  <c r="Q511" i="18"/>
  <c r="R1381" i="18"/>
  <c r="S1381" i="18" s="1"/>
  <c r="Q744" i="18"/>
  <c r="S535" i="18"/>
  <c r="T535" i="18" s="1"/>
  <c r="S264" i="18"/>
  <c r="T264" i="18" s="1"/>
  <c r="L1383" i="18"/>
  <c r="M1383" i="18" s="1"/>
  <c r="N456" i="18"/>
  <c r="N466" i="18" s="1"/>
  <c r="T254" i="18"/>
  <c r="M365" i="18"/>
  <c r="M375" i="18" s="1"/>
  <c r="Q277" i="18"/>
  <c r="N275" i="18"/>
  <c r="O275" i="18" s="1"/>
  <c r="P275" i="18" s="1"/>
  <c r="N742" i="18"/>
  <c r="O742" i="18" s="1"/>
  <c r="O485" i="18"/>
  <c r="P485" i="18" s="1"/>
  <c r="R722" i="18"/>
  <c r="S722" i="18" s="1"/>
  <c r="S395" i="18"/>
  <c r="S383" i="18"/>
  <c r="S550" i="18"/>
  <c r="S566" i="18"/>
  <c r="Q314" i="18"/>
  <c r="R314" i="18" s="1"/>
  <c r="S314" i="18" s="1"/>
  <c r="Q512" i="18"/>
  <c r="S472" i="18"/>
  <c r="T472" i="18" s="1"/>
  <c r="T681" i="18"/>
  <c r="N492" i="18"/>
  <c r="O482" i="18"/>
  <c r="P288" i="18"/>
  <c r="R616" i="18"/>
  <c r="S616" i="18" s="1"/>
  <c r="S539" i="18"/>
  <c r="P236" i="18"/>
  <c r="Q236" i="18" s="1"/>
  <c r="S253" i="18"/>
  <c r="S406" i="18"/>
  <c r="R563" i="18"/>
  <c r="S563" i="18" s="1"/>
  <c r="S384" i="18"/>
  <c r="Q265" i="18"/>
  <c r="O743" i="18"/>
  <c r="M1421" i="18"/>
  <c r="N1421" i="18" s="1"/>
  <c r="P261" i="18"/>
  <c r="Q261" i="18" s="1"/>
  <c r="R237" i="18"/>
  <c r="S237" i="18" s="1"/>
  <c r="O238" i="18"/>
  <c r="P238" i="18" s="1"/>
  <c r="R548" i="18"/>
  <c r="S278" i="18"/>
  <c r="M1419" i="18"/>
  <c r="N1419" i="18" s="1"/>
  <c r="P352" i="18"/>
  <c r="Q352" i="18" s="1"/>
  <c r="S606" i="18"/>
  <c r="R678" i="18"/>
  <c r="O523" i="18"/>
  <c r="O531" i="18" s="1"/>
  <c r="R280" i="18"/>
  <c r="Q457" i="18"/>
  <c r="R457" i="18" s="1"/>
  <c r="T697" i="18"/>
  <c r="O687" i="18"/>
  <c r="P677" i="18"/>
  <c r="M401" i="18"/>
  <c r="O391" i="18"/>
  <c r="O368" i="18"/>
  <c r="Q758" i="18"/>
  <c r="R642" i="18"/>
  <c r="P497" i="18"/>
  <c r="Q301" i="18"/>
  <c r="R301" i="18" s="1"/>
  <c r="S301" i="18" s="1"/>
  <c r="J162" i="24"/>
  <c r="J34" i="19"/>
  <c r="Q484" i="18"/>
  <c r="P640" i="18"/>
  <c r="Q640" i="18" s="1"/>
  <c r="S489" i="18"/>
  <c r="T489" i="18" s="1"/>
  <c r="P693" i="18"/>
  <c r="Q693" i="18" s="1"/>
  <c r="L1422" i="18"/>
  <c r="M1422" i="18" s="1"/>
  <c r="O470" i="18"/>
  <c r="N496" i="18"/>
  <c r="R316" i="18"/>
  <c r="L1382" i="18"/>
  <c r="N245" i="18"/>
  <c r="N274" i="18"/>
  <c r="Q587" i="18"/>
  <c r="R587" i="18" s="1"/>
  <c r="R630" i="18"/>
  <c r="O235" i="18"/>
  <c r="S567" i="18"/>
  <c r="O263" i="18"/>
  <c r="M674" i="18"/>
  <c r="P730" i="18"/>
  <c r="P602" i="18"/>
  <c r="Q602" i="18" s="1"/>
  <c r="P706" i="18"/>
  <c r="Q706" i="18" s="1"/>
  <c r="O716" i="18"/>
  <c r="S717" i="18"/>
  <c r="T717" i="18" s="1"/>
  <c r="S629" i="18"/>
  <c r="T629" i="18" s="1"/>
  <c r="Q536" i="18"/>
  <c r="R536" i="18" s="1"/>
  <c r="S252" i="18"/>
  <c r="R524" i="18"/>
  <c r="Q446" i="18"/>
  <c r="N531" i="18"/>
  <c r="P521" i="18"/>
  <c r="Q732" i="18"/>
  <c r="K1429" i="18"/>
  <c r="Q718" i="18"/>
  <c r="R718" i="18" s="1"/>
  <c r="S718" i="18" s="1"/>
  <c r="Q705" i="18"/>
  <c r="R705" i="18" s="1"/>
  <c r="T409" i="18"/>
  <c r="Q408" i="18"/>
  <c r="R695" i="18"/>
  <c r="S695" i="18" s="1"/>
  <c r="S476" i="18"/>
  <c r="K1013" i="18"/>
  <c r="K974" i="18"/>
  <c r="K79" i="18"/>
  <c r="K82" i="18"/>
  <c r="K1065" i="18"/>
  <c r="K98" i="18"/>
  <c r="K1039" i="18"/>
  <c r="K1104" i="18"/>
  <c r="K1221" i="18"/>
  <c r="K1026" i="18"/>
  <c r="K1247" i="18"/>
  <c r="K1130" i="18"/>
  <c r="K1234" i="18"/>
  <c r="K961" i="18"/>
  <c r="K71" i="18"/>
  <c r="K76" i="18"/>
  <c r="K103" i="18"/>
  <c r="K987" i="18"/>
  <c r="K1169" i="18"/>
  <c r="K935" i="18"/>
  <c r="K1091" i="18"/>
  <c r="K1208" i="18"/>
  <c r="K110" i="18"/>
  <c r="K99" i="18"/>
  <c r="K1182" i="18"/>
  <c r="K1351" i="18"/>
  <c r="K102" i="18"/>
  <c r="K89" i="18"/>
  <c r="L1384" i="18"/>
  <c r="M1384" i="18" s="1"/>
  <c r="K1156" i="18"/>
  <c r="K1273" i="18"/>
  <c r="K1260" i="18"/>
  <c r="K1143" i="18"/>
  <c r="K1195" i="18"/>
  <c r="K1312" i="18"/>
  <c r="K948" i="18"/>
  <c r="K1052" i="18"/>
  <c r="K95" i="18"/>
  <c r="K100" i="18"/>
  <c r="K85" i="18"/>
  <c r="K1299" i="18"/>
  <c r="K72" i="18"/>
  <c r="L1423" i="18"/>
  <c r="K111" i="18"/>
  <c r="K922" i="18"/>
  <c r="K1325" i="18"/>
  <c r="K93" i="18"/>
  <c r="K97" i="18"/>
  <c r="K77" i="18"/>
  <c r="K909" i="18"/>
  <c r="K1117" i="18"/>
  <c r="K1078" i="18"/>
  <c r="K101" i="18"/>
  <c r="K1338" i="18"/>
  <c r="K1364" i="18"/>
  <c r="K94" i="18"/>
  <c r="K1286" i="18"/>
  <c r="K104" i="18"/>
  <c r="K90" i="18"/>
  <c r="K88" i="18"/>
  <c r="K1377" i="18"/>
  <c r="L7" i="18"/>
  <c r="K96" i="18"/>
  <c r="K1000" i="18"/>
  <c r="K91" i="18"/>
  <c r="K105" i="18"/>
  <c r="K107" i="18"/>
  <c r="K75" i="18"/>
  <c r="K87" i="18"/>
  <c r="K109" i="18"/>
  <c r="K106" i="18"/>
  <c r="K81" i="18"/>
  <c r="K83" i="18"/>
  <c r="K73" i="18"/>
  <c r="K92" i="18"/>
  <c r="K78" i="18"/>
  <c r="K74" i="18"/>
  <c r="K84" i="18"/>
  <c r="K86" i="18"/>
  <c r="K108" i="18"/>
  <c r="K80" i="18"/>
  <c r="Q262" i="18"/>
  <c r="R262" i="18" s="1"/>
  <c r="S262" i="18" s="1"/>
  <c r="M284" i="18"/>
  <c r="S341" i="18"/>
  <c r="O665" i="18"/>
  <c r="O674" i="18" s="1"/>
  <c r="N674" i="18"/>
  <c r="S369" i="18"/>
  <c r="R656" i="18"/>
  <c r="L336" i="18"/>
  <c r="N326" i="18"/>
  <c r="N336" i="18" s="1"/>
  <c r="T345" i="18"/>
  <c r="N443" i="18"/>
  <c r="M453" i="18"/>
  <c r="K40" i="24"/>
  <c r="K48" i="24"/>
  <c r="K32" i="24"/>
  <c r="K162" i="24" s="1"/>
  <c r="L7" i="24"/>
  <c r="O353" i="18"/>
  <c r="S281" i="18"/>
  <c r="Q381" i="18"/>
  <c r="Q564" i="18"/>
  <c r="R564" i="18" s="1"/>
  <c r="R757" i="18"/>
  <c r="R435" i="18"/>
  <c r="P680" i="18"/>
  <c r="Q680" i="18" s="1"/>
  <c r="R680" i="18" s="1"/>
  <c r="T655" i="18"/>
  <c r="L1380" i="18"/>
  <c r="K1390" i="18"/>
  <c r="N249" i="18"/>
  <c r="O249" i="18" s="1"/>
  <c r="P639" i="18"/>
  <c r="R331" i="18"/>
  <c r="N323" i="18"/>
  <c r="P549" i="18"/>
  <c r="Q317" i="18"/>
  <c r="R317" i="18" s="1"/>
  <c r="N444" i="18"/>
  <c r="P537" i="18"/>
  <c r="Q537" i="18" s="1"/>
  <c r="R537" i="18" s="1"/>
  <c r="O508" i="18"/>
  <c r="M417" i="18"/>
  <c r="L427" i="18"/>
  <c r="N362" i="18"/>
  <c r="O498" i="18"/>
  <c r="R407" i="18"/>
  <c r="S733" i="18"/>
  <c r="T302" i="18"/>
  <c r="T696" i="18"/>
  <c r="L1420" i="18"/>
  <c r="M1420" i="18" s="1"/>
  <c r="O599" i="18"/>
  <c r="P599" i="18" s="1"/>
  <c r="S618" i="18"/>
  <c r="O323" i="18"/>
  <c r="P313" i="18"/>
  <c r="N687" i="18"/>
  <c r="S692" i="18"/>
  <c r="J22" i="7949"/>
  <c r="T718" i="18" l="1"/>
  <c r="U718" i="18" s="1"/>
  <c r="T550" i="18"/>
  <c r="T561" i="18"/>
  <c r="T515" i="18"/>
  <c r="T384" i="18"/>
  <c r="T383" i="18"/>
  <c r="T276" i="18"/>
  <c r="T394" i="18"/>
  <c r="T279" i="18"/>
  <c r="T410" i="18"/>
  <c r="U410" i="18" s="1"/>
  <c r="T734" i="18"/>
  <c r="T328" i="18"/>
  <c r="T342" i="18"/>
  <c r="T385" i="18"/>
  <c r="T631" i="18"/>
  <c r="T738" i="18"/>
  <c r="T459" i="18"/>
  <c r="T541" i="18"/>
  <c r="T315" i="18"/>
  <c r="T579" i="18"/>
  <c r="T382" i="18"/>
  <c r="T239" i="18"/>
  <c r="T558" i="18"/>
  <c r="T397" i="18"/>
  <c r="T563" i="18"/>
  <c r="U563" i="18" s="1"/>
  <c r="T406" i="18"/>
  <c r="T722" i="18"/>
  <c r="T393" i="18"/>
  <c r="T367" i="18"/>
  <c r="T428" i="18"/>
  <c r="T282" i="18"/>
  <c r="T490" i="18"/>
  <c r="T607" i="18"/>
  <c r="T671" i="18"/>
  <c r="T527" i="18"/>
  <c r="T426" i="18"/>
  <c r="T387" i="18"/>
  <c r="T692" i="18"/>
  <c r="U692" i="18" s="1"/>
  <c r="T398" i="18"/>
  <c r="T358" i="18"/>
  <c r="T321" i="18"/>
  <c r="T567" i="18"/>
  <c r="T253" i="18"/>
  <c r="T719" i="18"/>
  <c r="T502" i="18"/>
  <c r="T613" i="18"/>
  <c r="U613" i="18" s="1"/>
  <c r="T379" i="18"/>
  <c r="T487" i="18"/>
  <c r="T474" i="18"/>
  <c r="T614" i="18"/>
  <c r="T753" i="18"/>
  <c r="T473" i="18"/>
  <c r="T748" i="18"/>
  <c r="T462" i="18"/>
  <c r="T359" i="18"/>
  <c r="T659" i="18"/>
  <c r="T522" i="18"/>
  <c r="U522" i="18" s="1"/>
  <c r="T341" i="18"/>
  <c r="U341" i="18" s="1"/>
  <c r="T396" i="18"/>
  <c r="U396" i="18" s="1"/>
  <c r="T578" i="18"/>
  <c r="T392" i="18"/>
  <c r="T668" i="18"/>
  <c r="U668" i="18" s="1"/>
  <c r="T589" i="18"/>
  <c r="T590" i="18"/>
  <c r="T304" i="18"/>
  <c r="T405" i="18"/>
  <c r="T432" i="18"/>
  <c r="T653" i="18"/>
  <c r="T731" i="18"/>
  <c r="T694" i="18"/>
  <c r="T597" i="18"/>
  <c r="T618" i="18"/>
  <c r="T539" i="18"/>
  <c r="T576" i="18"/>
  <c r="T761" i="18"/>
  <c r="T565" i="18"/>
  <c r="T684" i="18"/>
  <c r="T436" i="18"/>
  <c r="T343" i="18"/>
  <c r="T240" i="18"/>
  <c r="T423" i="18"/>
  <c r="T545" i="18"/>
  <c r="T266" i="18"/>
  <c r="T395" i="18"/>
  <c r="T281" i="18"/>
  <c r="T262" i="18"/>
  <c r="T278" i="18"/>
  <c r="T723" i="18"/>
  <c r="T683" i="18"/>
  <c r="T538" i="18"/>
  <c r="T581" i="18"/>
  <c r="T617" i="18"/>
  <c r="T513" i="18"/>
  <c r="T577" i="18"/>
  <c r="T477" i="18"/>
  <c r="T721" i="18"/>
  <c r="T369" i="18"/>
  <c r="T355" i="18"/>
  <c r="T241" i="18"/>
  <c r="T450" i="18"/>
  <c r="T501" i="18"/>
  <c r="T305" i="18"/>
  <c r="T402" i="18"/>
  <c r="T647" i="18"/>
  <c r="T657" i="18"/>
  <c r="T244" i="18"/>
  <c r="T751" i="18"/>
  <c r="T233" i="18"/>
  <c r="T662" i="18"/>
  <c r="T332" i="18"/>
  <c r="T267" i="18"/>
  <c r="T425" i="18"/>
  <c r="T504" i="18"/>
  <c r="N586" i="18"/>
  <c r="O586" i="18" s="1"/>
  <c r="P586" i="18" s="1"/>
  <c r="P596" i="18" s="1"/>
  <c r="T205" i="18"/>
  <c r="T217" i="18"/>
  <c r="T218" i="18"/>
  <c r="T204" i="18"/>
  <c r="T216" i="18"/>
  <c r="T203" i="18"/>
  <c r="T214" i="18"/>
  <c r="T201" i="18"/>
  <c r="T670" i="18"/>
  <c r="T215" i="18"/>
  <c r="T202" i="18"/>
  <c r="T623" i="18"/>
  <c r="T542" i="18"/>
  <c r="T725" i="18"/>
  <c r="T675" i="18"/>
  <c r="T1365" i="18"/>
  <c r="T1377" i="18" s="1"/>
  <c r="S1377" i="18"/>
  <c r="U3" i="18"/>
  <c r="T1066" i="18"/>
  <c r="T1078" i="18" s="1"/>
  <c r="T389" i="18"/>
  <c r="T688" i="18"/>
  <c r="T1261" i="18"/>
  <c r="T1273" i="18" s="1"/>
  <c r="T1131" i="18"/>
  <c r="T1143" i="18" s="1"/>
  <c r="T441" i="18"/>
  <c r="T1014" i="18"/>
  <c r="T1026" i="18" s="1"/>
  <c r="T988" i="18"/>
  <c r="T324" i="18"/>
  <c r="T454" i="18"/>
  <c r="T649" i="18"/>
  <c r="T506" i="18"/>
  <c r="T1053" i="18"/>
  <c r="T1065" i="18" s="1"/>
  <c r="T936" i="18"/>
  <c r="T948" i="18" s="1"/>
  <c r="T298" i="18"/>
  <c r="T246" i="18"/>
  <c r="T1183" i="18"/>
  <c r="T1195" i="18" s="1"/>
  <c r="T1092" i="18"/>
  <c r="T1104" i="18" s="1"/>
  <c r="T519" i="18"/>
  <c r="T337" i="18"/>
  <c r="T532" i="18"/>
  <c r="T467" i="18"/>
  <c r="T259" i="18"/>
  <c r="T1001" i="18"/>
  <c r="T1013" i="18" s="1"/>
  <c r="T571" i="18"/>
  <c r="T1339" i="18"/>
  <c r="T1351" i="18" s="1"/>
  <c r="T350" i="18"/>
  <c r="T415" i="18"/>
  <c r="T949" i="18"/>
  <c r="T961" i="18" s="1"/>
  <c r="T1274" i="18"/>
  <c r="T1286" i="18" s="1"/>
  <c r="T127" i="18"/>
  <c r="T166" i="18"/>
  <c r="T311" i="18"/>
  <c r="U311" i="18" s="1"/>
  <c r="T1222" i="18"/>
  <c r="T1234" i="18" s="1"/>
  <c r="T1378" i="18"/>
  <c r="U1378" i="18" s="1"/>
  <c r="T191" i="18"/>
  <c r="T165" i="18"/>
  <c r="T636" i="18"/>
  <c r="T610" i="18"/>
  <c r="T164" i="18"/>
  <c r="T163" i="18"/>
  <c r="T1144" i="18"/>
  <c r="T1156" i="18" s="1"/>
  <c r="T192" i="18"/>
  <c r="T1157" i="18"/>
  <c r="T1169" i="18" s="1"/>
  <c r="T230" i="18"/>
  <c r="T162" i="18"/>
  <c r="T1170" i="18"/>
  <c r="T124" i="18"/>
  <c r="T126" i="18"/>
  <c r="T1300" i="18"/>
  <c r="T1312" i="18" s="1"/>
  <c r="T123" i="18"/>
  <c r="T231" i="18"/>
  <c r="T493" i="18"/>
  <c r="T1313" i="18"/>
  <c r="T1325" i="18" s="1"/>
  <c r="T480" i="18"/>
  <c r="T227" i="18"/>
  <c r="T584" i="18"/>
  <c r="T229" i="18"/>
  <c r="T962" i="18"/>
  <c r="T974" i="18" s="1"/>
  <c r="T228" i="18"/>
  <c r="T125" i="18"/>
  <c r="T701" i="18"/>
  <c r="T764" i="18"/>
  <c r="T283" i="18"/>
  <c r="T257" i="18"/>
  <c r="T376" i="18"/>
  <c r="T374" i="18"/>
  <c r="U374" i="18" s="1"/>
  <c r="T296" i="18"/>
  <c r="T517" i="18"/>
  <c r="T975" i="18"/>
  <c r="T987" i="18" s="1"/>
  <c r="T910" i="18"/>
  <c r="T922" i="18" s="1"/>
  <c r="T608" i="18"/>
  <c r="T272" i="18"/>
  <c r="T711" i="18"/>
  <c r="T452" i="18"/>
  <c r="T413" i="18"/>
  <c r="T363" i="18"/>
  <c r="T556" i="18"/>
  <c r="T178" i="18"/>
  <c r="T138" i="18"/>
  <c r="T543" i="18"/>
  <c r="T621" i="18"/>
  <c r="U621" i="18" s="1"/>
  <c r="T309" i="18"/>
  <c r="U309" i="18" s="1"/>
  <c r="T400" i="18"/>
  <c r="U400" i="18" s="1"/>
  <c r="T361" i="18"/>
  <c r="T243" i="18"/>
  <c r="T595" i="18"/>
  <c r="T190" i="18"/>
  <c r="U190" i="18" s="1"/>
  <c r="T478" i="18"/>
  <c r="T451" i="18"/>
  <c r="T1235" i="18"/>
  <c r="T1247" i="18" s="1"/>
  <c r="T633" i="18"/>
  <c r="T530" i="18"/>
  <c r="T634" i="18"/>
  <c r="T503" i="18"/>
  <c r="T1105" i="18"/>
  <c r="T1117" i="18" s="1"/>
  <c r="T293" i="18"/>
  <c r="T270" i="18"/>
  <c r="T189" i="18"/>
  <c r="T188" i="18"/>
  <c r="U188" i="18" s="1"/>
  <c r="T424" i="18"/>
  <c r="T137" i="18"/>
  <c r="T318" i="18"/>
  <c r="U318" i="18" s="1"/>
  <c r="T897" i="18"/>
  <c r="T909" i="18" s="1"/>
  <c r="T1079" i="18"/>
  <c r="T1091" i="18" s="1"/>
  <c r="T347" i="18"/>
  <c r="T672" i="18"/>
  <c r="T712" i="18"/>
  <c r="T604" i="18"/>
  <c r="T516" i="18"/>
  <c r="T1040" i="18"/>
  <c r="T1052" i="18" s="1"/>
  <c r="T465" i="18"/>
  <c r="T619" i="18"/>
  <c r="U619" i="18" s="1"/>
  <c r="T620" i="18"/>
  <c r="T471" i="18"/>
  <c r="U471" i="18" s="1"/>
  <c r="T371" i="18"/>
  <c r="T660" i="18"/>
  <c r="T1352" i="18"/>
  <c r="T1364" i="18" s="1"/>
  <c r="T1287" i="18"/>
  <c r="T1299" i="18" s="1"/>
  <c r="T686" i="18"/>
  <c r="T1027" i="18"/>
  <c r="T1039" i="18" s="1"/>
  <c r="T1196" i="18"/>
  <c r="T1208" i="18" s="1"/>
  <c r="T593" i="18"/>
  <c r="T1118" i="18"/>
  <c r="T1130" i="18" s="1"/>
  <c r="T139" i="18"/>
  <c r="T334" i="18"/>
  <c r="T645" i="18"/>
  <c r="T179" i="18"/>
  <c r="T923" i="18"/>
  <c r="T935" i="18" s="1"/>
  <c r="T1248" i="18"/>
  <c r="T1260" i="18" s="1"/>
  <c r="T295" i="18"/>
  <c r="U295" i="18" s="1"/>
  <c r="T698" i="18"/>
  <c r="U698" i="18" s="1"/>
  <c r="T540" i="18"/>
  <c r="T319" i="18"/>
  <c r="U319" i="18" s="1"/>
  <c r="T448" i="18"/>
  <c r="U448" i="18" s="1"/>
  <c r="T615" i="18"/>
  <c r="U615" i="18" s="1"/>
  <c r="T553" i="18"/>
  <c r="T256" i="18"/>
  <c r="T447" i="18"/>
  <c r="T708" i="18"/>
  <c r="T591" i="18"/>
  <c r="T330" i="18"/>
  <c r="T594" i="18"/>
  <c r="T736" i="18"/>
  <c r="U736" i="18" s="1"/>
  <c r="T269" i="18"/>
  <c r="U269" i="18" s="1"/>
  <c r="T344" i="18"/>
  <c r="U344" i="18" s="1"/>
  <c r="T763" i="18"/>
  <c r="U763" i="18" s="1"/>
  <c r="T750" i="18"/>
  <c r="T528" i="18"/>
  <c r="U528" i="18" s="1"/>
  <c r="T486" i="18"/>
  <c r="U486" i="18" s="1"/>
  <c r="T346" i="18"/>
  <c r="U346" i="18" s="1"/>
  <c r="T1209" i="18"/>
  <c r="T1221" i="18" s="1"/>
  <c r="T251" i="18"/>
  <c r="T759" i="18"/>
  <c r="T592" i="18"/>
  <c r="T644" i="18"/>
  <c r="T488" i="18"/>
  <c r="T292" i="18"/>
  <c r="T632" i="18"/>
  <c r="T373" i="18"/>
  <c r="U373" i="18" s="1"/>
  <c r="T710" i="18"/>
  <c r="T370" i="18"/>
  <c r="U370" i="18" s="1"/>
  <c r="T500" i="18"/>
  <c r="U500" i="18" s="1"/>
  <c r="T551" i="18"/>
  <c r="U551" i="18" s="1"/>
  <c r="T360" i="18"/>
  <c r="U360" i="18" s="1"/>
  <c r="T320" i="18"/>
  <c r="U320" i="18" s="1"/>
  <c r="T176" i="18"/>
  <c r="T654" i="18"/>
  <c r="T735" i="18"/>
  <c r="T552" i="18"/>
  <c r="T669" i="18"/>
  <c r="T709" i="18"/>
  <c r="T463" i="18"/>
  <c r="T294" i="18"/>
  <c r="T411" i="18"/>
  <c r="T255" i="18"/>
  <c r="U255" i="18" s="1"/>
  <c r="T449" i="18"/>
  <c r="U449" i="18" s="1"/>
  <c r="T438" i="18"/>
  <c r="U438" i="18" s="1"/>
  <c r="T580" i="18"/>
  <c r="U580" i="18" s="1"/>
  <c r="T514" i="18"/>
  <c r="U514" i="18" s="1"/>
  <c r="T140" i="18"/>
  <c r="T475" i="18"/>
  <c r="U475" i="18" s="1"/>
  <c r="T354" i="18"/>
  <c r="U354" i="18" s="1"/>
  <c r="T437" i="18"/>
  <c r="T682" i="18"/>
  <c r="U666" i="18"/>
  <c r="U409" i="18"/>
  <c r="U333" i="18"/>
  <c r="U483" i="18"/>
  <c r="T762" i="18"/>
  <c r="T679" i="18"/>
  <c r="U681" i="18"/>
  <c r="U535" i="18"/>
  <c r="U242" i="18"/>
  <c r="T422" i="18"/>
  <c r="S651" i="18"/>
  <c r="T651" i="18" s="1"/>
  <c r="O703" i="18"/>
  <c r="O713" i="18" s="1"/>
  <c r="M557" i="18"/>
  <c r="S175" i="18"/>
  <c r="Q690" i="18"/>
  <c r="Q700" i="18" s="1"/>
  <c r="O700" i="18"/>
  <c r="N700" i="18"/>
  <c r="Q12" i="24"/>
  <c r="P13" i="24"/>
  <c r="S1338" i="18"/>
  <c r="T1326" i="18"/>
  <c r="S4" i="24"/>
  <c r="T4" i="18"/>
  <c r="S136" i="18"/>
  <c r="P378" i="18"/>
  <c r="P388" i="18" s="1"/>
  <c r="M505" i="18"/>
  <c r="T340" i="18"/>
  <c r="U340" i="18" s="1"/>
  <c r="N755" i="18"/>
  <c r="O755" i="18" s="1"/>
  <c r="P755" i="18" s="1"/>
  <c r="P765" i="18" s="1"/>
  <c r="N518" i="18"/>
  <c r="T664" i="18"/>
  <c r="N544" i="18"/>
  <c r="N430" i="18"/>
  <c r="O430" i="18" s="1"/>
  <c r="O440" i="18" s="1"/>
  <c r="N248" i="18"/>
  <c r="N258" i="18" s="1"/>
  <c r="M479" i="18"/>
  <c r="Q339" i="18"/>
  <c r="Q349" i="18" s="1"/>
  <c r="P469" i="18"/>
  <c r="Q469" i="18" s="1"/>
  <c r="R469" i="18" s="1"/>
  <c r="N479" i="18"/>
  <c r="O495" i="18"/>
  <c r="P495" i="18" s="1"/>
  <c r="P300" i="18"/>
  <c r="P310" i="18" s="1"/>
  <c r="L505" i="18"/>
  <c r="P534" i="18"/>
  <c r="Q534" i="18" s="1"/>
  <c r="Q544" i="18" s="1"/>
  <c r="N622" i="18"/>
  <c r="O349" i="18"/>
  <c r="O287" i="18"/>
  <c r="O297" i="18" s="1"/>
  <c r="M404" i="18"/>
  <c r="M414" i="18" s="1"/>
  <c r="L414" i="18"/>
  <c r="S641" i="18"/>
  <c r="T641" i="18" s="1"/>
  <c r="M729" i="18"/>
  <c r="R419" i="18"/>
  <c r="O635" i="18"/>
  <c r="P652" i="18"/>
  <c r="P661" i="18" s="1"/>
  <c r="P560" i="18"/>
  <c r="P570" i="18" s="1"/>
  <c r="N609" i="18"/>
  <c r="N570" i="18"/>
  <c r="U499" i="18"/>
  <c r="N583" i="18"/>
  <c r="P574" i="18"/>
  <c r="Q574" i="18" s="1"/>
  <c r="Q625" i="18"/>
  <c r="R625" i="18" s="1"/>
  <c r="S625" i="18" s="1"/>
  <c r="P635" i="18"/>
  <c r="T237" i="18"/>
  <c r="T366" i="18"/>
  <c r="S431" i="18"/>
  <c r="T431" i="18" s="1"/>
  <c r="P665" i="18"/>
  <c r="Q665" i="18" s="1"/>
  <c r="N1384" i="18"/>
  <c r="O1384" i="18" s="1"/>
  <c r="P1384" i="18" s="1"/>
  <c r="O250" i="18"/>
  <c r="O326" i="18"/>
  <c r="O336" i="18" s="1"/>
  <c r="O1421" i="18"/>
  <c r="P1421" i="18" s="1"/>
  <c r="Q1421" i="18" s="1"/>
  <c r="R1421" i="18" s="1"/>
  <c r="R511" i="18"/>
  <c r="S511" i="18" s="1"/>
  <c r="T511" i="18" s="1"/>
  <c r="U511" i="18" s="1"/>
  <c r="T314" i="18"/>
  <c r="U314" i="18" s="1"/>
  <c r="Q420" i="18"/>
  <c r="T616" i="18"/>
  <c r="S418" i="18"/>
  <c r="T418" i="18" s="1"/>
  <c r="P638" i="18"/>
  <c r="P648" i="18" s="1"/>
  <c r="T329" i="18"/>
  <c r="T434" i="18"/>
  <c r="U629" i="18"/>
  <c r="N365" i="18"/>
  <c r="O365" i="18" s="1"/>
  <c r="O375" i="18" s="1"/>
  <c r="Q599" i="18"/>
  <c r="R599" i="18" s="1"/>
  <c r="S599" i="18" s="1"/>
  <c r="N648" i="18"/>
  <c r="R640" i="18"/>
  <c r="S640" i="18" s="1"/>
  <c r="T640" i="18" s="1"/>
  <c r="U640" i="18" s="1"/>
  <c r="S628" i="18"/>
  <c r="T628" i="18" s="1"/>
  <c r="U628" i="18" s="1"/>
  <c r="U472" i="18"/>
  <c r="N1383" i="18"/>
  <c r="O1383" i="18" s="1"/>
  <c r="P1383" i="18" s="1"/>
  <c r="Q485" i="18"/>
  <c r="R485" i="18" s="1"/>
  <c r="S485" i="18" s="1"/>
  <c r="R265" i="18"/>
  <c r="S265" i="18" s="1"/>
  <c r="S457" i="18"/>
  <c r="T457" i="18" s="1"/>
  <c r="T691" i="18"/>
  <c r="S537" i="18"/>
  <c r="T537" i="18" s="1"/>
  <c r="T667" i="18"/>
  <c r="T458" i="18"/>
  <c r="O456" i="18"/>
  <c r="O466" i="18" s="1"/>
  <c r="O518" i="18"/>
  <c r="S587" i="18"/>
  <c r="T588" i="18"/>
  <c r="U588" i="18" s="1"/>
  <c r="T575" i="18"/>
  <c r="U575" i="18" s="1"/>
  <c r="S327" i="18"/>
  <c r="T327" i="18" s="1"/>
  <c r="U327" i="18" s="1"/>
  <c r="S626" i="18"/>
  <c r="T626" i="18" s="1"/>
  <c r="N284" i="18"/>
  <c r="U254" i="18"/>
  <c r="L1429" i="18"/>
  <c r="R446" i="18"/>
  <c r="S446" i="18" s="1"/>
  <c r="T446" i="18" s="1"/>
  <c r="P742" i="18"/>
  <c r="Q742" i="18" s="1"/>
  <c r="R744" i="18"/>
  <c r="S744" i="18" s="1"/>
  <c r="T744" i="18" s="1"/>
  <c r="T510" i="18"/>
  <c r="R352" i="18"/>
  <c r="S352" i="18" s="1"/>
  <c r="O444" i="18"/>
  <c r="L1390" i="18"/>
  <c r="T476" i="18"/>
  <c r="U476" i="18" s="1"/>
  <c r="P368" i="18"/>
  <c r="S630" i="18"/>
  <c r="T630" i="18" s="1"/>
  <c r="S435" i="18"/>
  <c r="R602" i="18"/>
  <c r="S602" i="18" s="1"/>
  <c r="P609" i="18"/>
  <c r="P498" i="18"/>
  <c r="Q498" i="18" s="1"/>
  <c r="S536" i="18"/>
  <c r="T695" i="18"/>
  <c r="U695" i="18" s="1"/>
  <c r="P353" i="18"/>
  <c r="Q353" i="18" s="1"/>
  <c r="O496" i="18"/>
  <c r="Q238" i="18"/>
  <c r="S280" i="18"/>
  <c r="T280" i="18" s="1"/>
  <c r="U280" i="18" s="1"/>
  <c r="S757" i="18"/>
  <c r="T757" i="18" s="1"/>
  <c r="U757" i="18" s="1"/>
  <c r="R693" i="18"/>
  <c r="J10" i="7941"/>
  <c r="J24" i="7941" s="1"/>
  <c r="K34" i="19"/>
  <c r="K10" i="7941" s="1"/>
  <c r="S680" i="18"/>
  <c r="R236" i="18"/>
  <c r="S236" i="18" s="1"/>
  <c r="T236" i="18" s="1"/>
  <c r="R512" i="18"/>
  <c r="P249" i="18"/>
  <c r="Q249" i="18" s="1"/>
  <c r="Q275" i="18"/>
  <c r="R275" i="18" s="1"/>
  <c r="R277" i="18"/>
  <c r="U489" i="18"/>
  <c r="O622" i="18"/>
  <c r="O362" i="18"/>
  <c r="O479" i="18"/>
  <c r="T301" i="18"/>
  <c r="O274" i="18"/>
  <c r="P743" i="18"/>
  <c r="Q743" i="18" s="1"/>
  <c r="R743" i="18" s="1"/>
  <c r="O1419" i="18"/>
  <c r="Q549" i="18"/>
  <c r="R732" i="18"/>
  <c r="S732" i="18" s="1"/>
  <c r="T732" i="18" s="1"/>
  <c r="P687" i="18"/>
  <c r="Q677" i="18"/>
  <c r="M427" i="18"/>
  <c r="N417" i="18"/>
  <c r="O417" i="18" s="1"/>
  <c r="O427" i="18" s="1"/>
  <c r="S331" i="18"/>
  <c r="P263" i="18"/>
  <c r="P271" i="18" s="1"/>
  <c r="P323" i="18"/>
  <c r="Q313" i="18"/>
  <c r="Q323" i="18" s="1"/>
  <c r="T733" i="18"/>
  <c r="U733" i="18" s="1"/>
  <c r="M1380" i="18"/>
  <c r="N1380" i="18" s="1"/>
  <c r="S564" i="18"/>
  <c r="T564" i="18" s="1"/>
  <c r="Q521" i="18"/>
  <c r="S524" i="18"/>
  <c r="T566" i="18"/>
  <c r="T252" i="18"/>
  <c r="R261" i="18"/>
  <c r="Q639" i="18"/>
  <c r="P612" i="18"/>
  <c r="O547" i="18"/>
  <c r="N557" i="18"/>
  <c r="R408" i="18"/>
  <c r="S408" i="18" s="1"/>
  <c r="T408" i="18" s="1"/>
  <c r="U408" i="18" s="1"/>
  <c r="P523" i="18"/>
  <c r="S407" i="18"/>
  <c r="U696" i="18"/>
  <c r="O583" i="18"/>
  <c r="Q573" i="18"/>
  <c r="P391" i="18"/>
  <c r="Q391" i="18" s="1"/>
  <c r="R391" i="18" s="1"/>
  <c r="R401" i="18" s="1"/>
  <c r="O401" i="18"/>
  <c r="S317" i="18"/>
  <c r="T317" i="18" s="1"/>
  <c r="L922" i="18"/>
  <c r="L1143" i="18"/>
  <c r="L1013" i="18"/>
  <c r="L1377" i="18"/>
  <c r="L974" i="18"/>
  <c r="L1325" i="18"/>
  <c r="L909" i="18"/>
  <c r="L111" i="18"/>
  <c r="L63" i="18"/>
  <c r="L68" i="18"/>
  <c r="L1026" i="18"/>
  <c r="L1052" i="18"/>
  <c r="L70" i="18"/>
  <c r="L107" i="18"/>
  <c r="L73" i="18"/>
  <c r="M1411" i="18"/>
  <c r="L1117" i="18"/>
  <c r="L987" i="18"/>
  <c r="L93" i="18"/>
  <c r="L67" i="18"/>
  <c r="L86" i="18"/>
  <c r="L1104" i="18"/>
  <c r="L1169" i="18"/>
  <c r="L89" i="18"/>
  <c r="L91" i="18"/>
  <c r="L87" i="18"/>
  <c r="L62" i="18"/>
  <c r="L1299" i="18"/>
  <c r="L935" i="18"/>
  <c r="L72" i="18"/>
  <c r="L83" i="18"/>
  <c r="M1385" i="18"/>
  <c r="N1385" i="18" s="1"/>
  <c r="L1208" i="18"/>
  <c r="L95" i="18"/>
  <c r="L1039" i="18"/>
  <c r="L106" i="18"/>
  <c r="L99" i="18"/>
  <c r="L80" i="18"/>
  <c r="L1156" i="18"/>
  <c r="L110" i="18"/>
  <c r="L1312" i="18"/>
  <c r="M1398" i="18"/>
  <c r="L102" i="18"/>
  <c r="L75" i="18"/>
  <c r="L79" i="18"/>
  <c r="M852" i="18"/>
  <c r="N852" i="18" s="1"/>
  <c r="O852" i="18" s="1"/>
  <c r="L76" i="18"/>
  <c r="M1424" i="18"/>
  <c r="L92" i="18"/>
  <c r="L1195" i="18"/>
  <c r="L88" i="18"/>
  <c r="L98" i="18"/>
  <c r="M7" i="18"/>
  <c r="L1338" i="18"/>
  <c r="L82" i="18"/>
  <c r="L105" i="18"/>
  <c r="L71" i="18"/>
  <c r="L97" i="18"/>
  <c r="M800" i="18"/>
  <c r="N800" i="18" s="1"/>
  <c r="L104" i="18"/>
  <c r="L1091" i="18"/>
  <c r="L108" i="18"/>
  <c r="L64" i="18"/>
  <c r="L1351" i="18"/>
  <c r="L1182" i="18"/>
  <c r="L1247" i="18"/>
  <c r="L1130" i="18"/>
  <c r="L94" i="18"/>
  <c r="L84" i="18"/>
  <c r="M787" i="18"/>
  <c r="L1221" i="18"/>
  <c r="L90" i="18"/>
  <c r="L948" i="18"/>
  <c r="L101" i="18"/>
  <c r="L1078" i="18"/>
  <c r="M839" i="18"/>
  <c r="M891" i="18"/>
  <c r="L103" i="18"/>
  <c r="L96" i="18"/>
  <c r="L1260" i="18"/>
  <c r="L100" i="18"/>
  <c r="L1000" i="18"/>
  <c r="L74" i="18"/>
  <c r="L77" i="18"/>
  <c r="L109" i="18"/>
  <c r="L1234" i="18"/>
  <c r="L65" i="18"/>
  <c r="L1364" i="18"/>
  <c r="L69" i="18"/>
  <c r="M865" i="18"/>
  <c r="L66" i="18"/>
  <c r="L81" i="18"/>
  <c r="L1273" i="18"/>
  <c r="M878" i="18"/>
  <c r="L961" i="18"/>
  <c r="L85" i="18"/>
  <c r="L1065" i="18"/>
  <c r="L1286" i="18"/>
  <c r="L78" i="18"/>
  <c r="N1422" i="18"/>
  <c r="O1422" i="18" s="1"/>
  <c r="P1422" i="18" s="1"/>
  <c r="R484" i="18"/>
  <c r="R758" i="18"/>
  <c r="O492" i="18"/>
  <c r="P482" i="18"/>
  <c r="P508" i="18"/>
  <c r="U655" i="18"/>
  <c r="N453" i="18"/>
  <c r="L40" i="24"/>
  <c r="L48" i="24"/>
  <c r="L32" i="24"/>
  <c r="L162" i="24" s="1"/>
  <c r="M7" i="24"/>
  <c r="O443" i="18"/>
  <c r="M1382" i="18"/>
  <c r="Q288" i="18"/>
  <c r="T756" i="18"/>
  <c r="S656" i="18"/>
  <c r="P716" i="18"/>
  <c r="Q509" i="18"/>
  <c r="R509" i="18" s="1"/>
  <c r="S509" i="18" s="1"/>
  <c r="P235" i="18"/>
  <c r="O245" i="18"/>
  <c r="P470" i="18"/>
  <c r="O271" i="18"/>
  <c r="N505" i="18"/>
  <c r="Q730" i="18"/>
  <c r="S642" i="18"/>
  <c r="T642" i="18" s="1"/>
  <c r="S548" i="18"/>
  <c r="T548" i="18" s="1"/>
  <c r="U548" i="18" s="1"/>
  <c r="K22" i="7949"/>
  <c r="L22" i="7949" s="1"/>
  <c r="S316" i="18"/>
  <c r="T316" i="18" s="1"/>
  <c r="U316" i="18" s="1"/>
  <c r="N1420" i="18"/>
  <c r="T704" i="18"/>
  <c r="S678" i="18"/>
  <c r="O609" i="18"/>
  <c r="M1423" i="18"/>
  <c r="Q497" i="18"/>
  <c r="R706" i="18"/>
  <c r="R381" i="18"/>
  <c r="P700" i="18"/>
  <c r="T606" i="18"/>
  <c r="S705" i="18"/>
  <c r="T705" i="18" s="1"/>
  <c r="T600" i="18"/>
  <c r="T1381" i="18"/>
  <c r="U394" i="18" l="1"/>
  <c r="U278" i="18"/>
  <c r="U281" i="18"/>
  <c r="U384" i="18"/>
  <c r="U266" i="18"/>
  <c r="U276" i="18"/>
  <c r="U608" i="18"/>
  <c r="U595" i="18"/>
  <c r="U670" i="18"/>
  <c r="U441" i="18"/>
  <c r="U540" i="18"/>
  <c r="U517" i="18"/>
  <c r="U594" i="18"/>
  <c r="U550" i="18"/>
  <c r="U252" i="18"/>
  <c r="U290" i="18"/>
  <c r="U434" i="18"/>
  <c r="U463" i="18"/>
  <c r="U591" i="18"/>
  <c r="U604" i="18"/>
  <c r="U530" i="18"/>
  <c r="U363" i="18"/>
  <c r="U268" i="18"/>
  <c r="U632" i="18"/>
  <c r="U317" i="18"/>
  <c r="U366" i="18"/>
  <c r="U751" i="18"/>
  <c r="U383" i="18"/>
  <c r="U537" i="18"/>
  <c r="U237" i="18"/>
  <c r="U289" i="18"/>
  <c r="U402" i="18"/>
  <c r="U488" i="18"/>
  <c r="U567" i="18"/>
  <c r="U744" i="18"/>
  <c r="U529" i="18"/>
  <c r="U709" i="18"/>
  <c r="U708" i="18"/>
  <c r="U413" i="18"/>
  <c r="U458" i="18"/>
  <c r="U662" i="18"/>
  <c r="U393" i="18"/>
  <c r="U664" i="18"/>
  <c r="U562" i="18"/>
  <c r="U303" i="18"/>
  <c r="U669" i="18"/>
  <c r="U592" i="18"/>
  <c r="U447" i="18"/>
  <c r="U593" i="18"/>
  <c r="U672" i="18"/>
  <c r="U452" i="18"/>
  <c r="U642" i="18"/>
  <c r="U431" i="18"/>
  <c r="U705" i="18"/>
  <c r="U667" i="18"/>
  <c r="U555" i="18"/>
  <c r="U369" i="18"/>
  <c r="U236" i="18"/>
  <c r="U398" i="18"/>
  <c r="U457" i="18"/>
  <c r="U515" i="18"/>
  <c r="U717" i="18"/>
  <c r="U418" i="18"/>
  <c r="U627" i="18"/>
  <c r="U177" i="18"/>
  <c r="U380" i="18"/>
  <c r="U412" i="18"/>
  <c r="U552" i="18"/>
  <c r="U759" i="18"/>
  <c r="U347" i="18"/>
  <c r="U451" i="18"/>
  <c r="U711" i="18"/>
  <c r="U264" i="18"/>
  <c r="U510" i="18"/>
  <c r="U539" i="18"/>
  <c r="U616" i="18"/>
  <c r="U597" i="18"/>
  <c r="U735" i="18"/>
  <c r="U251" i="18"/>
  <c r="U272" i="18"/>
  <c r="N596" i="18"/>
  <c r="U233" i="18"/>
  <c r="U218" i="18"/>
  <c r="U205" i="18"/>
  <c r="U204" i="18"/>
  <c r="U217" i="18"/>
  <c r="U203" i="18"/>
  <c r="U202" i="18"/>
  <c r="U215" i="18"/>
  <c r="U201" i="18"/>
  <c r="U214" i="18"/>
  <c r="U216" i="18"/>
  <c r="U697" i="18"/>
  <c r="U262" i="18"/>
  <c r="U617" i="18"/>
  <c r="U433" i="18"/>
  <c r="U465" i="18"/>
  <c r="U283" i="18"/>
  <c r="U558" i="18"/>
  <c r="U645" i="18"/>
  <c r="U382" i="18"/>
  <c r="U267" i="18"/>
  <c r="U477" i="18"/>
  <c r="U653" i="18"/>
  <c r="U578" i="18"/>
  <c r="U684" i="18"/>
  <c r="U502" i="18"/>
  <c r="U719" i="18"/>
  <c r="P703" i="18"/>
  <c r="P713" i="18" s="1"/>
  <c r="U376" i="18"/>
  <c r="U423" i="18"/>
  <c r="U253" i="18"/>
  <c r="U357" i="18"/>
  <c r="U542" i="18"/>
  <c r="U724" i="18"/>
  <c r="U490" i="18"/>
  <c r="U568" i="18"/>
  <c r="U241" i="18"/>
  <c r="U647" i="18"/>
  <c r="U292" i="18"/>
  <c r="U330" i="18"/>
  <c r="U334" i="18"/>
  <c r="U634" i="18"/>
  <c r="U701" i="18"/>
  <c r="U658" i="18"/>
  <c r="U1170" i="18"/>
  <c r="U1182" i="18" s="1"/>
  <c r="T1182" i="18"/>
  <c r="V3" i="18"/>
  <c r="V486" i="18" s="1"/>
  <c r="U389" i="18"/>
  <c r="U1261" i="18"/>
  <c r="U1273" i="18" s="1"/>
  <c r="U688" i="18"/>
  <c r="U1066" i="18"/>
  <c r="U623" i="18"/>
  <c r="U649" i="18"/>
  <c r="U1092" i="18"/>
  <c r="U1104" i="18" s="1"/>
  <c r="U1014" i="18"/>
  <c r="U1026" i="18" s="1"/>
  <c r="U1131" i="18"/>
  <c r="U1143" i="18" s="1"/>
  <c r="U337" i="18"/>
  <c r="U1053" i="18"/>
  <c r="U1065" i="18" s="1"/>
  <c r="U506" i="18"/>
  <c r="U246" i="18"/>
  <c r="U936" i="18"/>
  <c r="U948" i="18" s="1"/>
  <c r="U571" i="18"/>
  <c r="U324" i="18"/>
  <c r="U298" i="18"/>
  <c r="U1183" i="18"/>
  <c r="U1195" i="18" s="1"/>
  <c r="U519" i="18"/>
  <c r="U454" i="18"/>
  <c r="U285" i="18"/>
  <c r="U467" i="18"/>
  <c r="U227" i="18"/>
  <c r="U1222" i="18"/>
  <c r="U1234" i="18" s="1"/>
  <c r="U231" i="18"/>
  <c r="U124" i="18"/>
  <c r="U1001" i="18"/>
  <c r="U1013" i="18" s="1"/>
  <c r="U229" i="18"/>
  <c r="U166" i="18"/>
  <c r="U125" i="18"/>
  <c r="U1365" i="18"/>
  <c r="U1377" i="18" s="1"/>
  <c r="U949" i="18"/>
  <c r="U961" i="18" s="1"/>
  <c r="U164" i="18"/>
  <c r="U532" i="18"/>
  <c r="U1339" i="18"/>
  <c r="U1351" i="18" s="1"/>
  <c r="U228" i="18"/>
  <c r="U165" i="18"/>
  <c r="U163" i="18"/>
  <c r="U162" i="18"/>
  <c r="U259" i="18"/>
  <c r="U123" i="18"/>
  <c r="U230" i="18"/>
  <c r="U127" i="18"/>
  <c r="U192" i="18"/>
  <c r="U675" i="18"/>
  <c r="U350" i="18"/>
  <c r="U1274" i="18"/>
  <c r="U1286" i="18" s="1"/>
  <c r="U126" i="18"/>
  <c r="U738" i="18"/>
  <c r="U480" i="18"/>
  <c r="U737" i="18"/>
  <c r="U636" i="18"/>
  <c r="U1235" i="18"/>
  <c r="U1247" i="18" s="1"/>
  <c r="U584" i="18"/>
  <c r="U1313" i="18"/>
  <c r="U1325" i="18" s="1"/>
  <c r="U685" i="18"/>
  <c r="U244" i="18"/>
  <c r="U348" i="18"/>
  <c r="U191" i="18"/>
  <c r="U962" i="18"/>
  <c r="U974" i="18" s="1"/>
  <c r="U1300" i="18"/>
  <c r="U1312" i="18" s="1"/>
  <c r="U493" i="18"/>
  <c r="U322" i="18"/>
  <c r="U581" i="18"/>
  <c r="U1144" i="18"/>
  <c r="U1156" i="18" s="1"/>
  <c r="U439" i="18"/>
  <c r="U1157" i="18"/>
  <c r="U1169" i="18" s="1"/>
  <c r="U137" i="18"/>
  <c r="U387" i="18"/>
  <c r="U504" i="18"/>
  <c r="U178" i="18"/>
  <c r="U910" i="18"/>
  <c r="U922" i="18" s="1"/>
  <c r="U556" i="18"/>
  <c r="U478" i="18"/>
  <c r="U282" i="18"/>
  <c r="U646" i="18"/>
  <c r="U335" i="18"/>
  <c r="U461" i="18"/>
  <c r="U582" i="18"/>
  <c r="U296" i="18"/>
  <c r="U554" i="18"/>
  <c r="U975" i="18"/>
  <c r="U987" i="18" s="1"/>
  <c r="U138" i="18"/>
  <c r="U436" i="18"/>
  <c r="U725" i="18"/>
  <c r="U673" i="18"/>
  <c r="U659" i="18"/>
  <c r="U445" i="18"/>
  <c r="U397" i="18"/>
  <c r="U243" i="18"/>
  <c r="U543" i="18"/>
  <c r="U426" i="18"/>
  <c r="U569" i="18"/>
  <c r="U361" i="18"/>
  <c r="U257" i="18"/>
  <c r="U399" i="18"/>
  <c r="V399" i="18" s="1"/>
  <c r="U1352" i="18"/>
  <c r="U1364" i="18" s="1"/>
  <c r="U491" i="18"/>
  <c r="U657" i="18"/>
  <c r="U633" i="18"/>
  <c r="U748" i="18"/>
  <c r="U660" i="18"/>
  <c r="U1196" i="18"/>
  <c r="U1208" i="18" s="1"/>
  <c r="U1105" i="18"/>
  <c r="U1117" i="18" s="1"/>
  <c r="U328" i="18"/>
  <c r="U270" i="18"/>
  <c r="U749" i="18"/>
  <c r="U464" i="18"/>
  <c r="U1027" i="18"/>
  <c r="U1039" i="18" s="1"/>
  <c r="U897" i="18"/>
  <c r="U909" i="18" s="1"/>
  <c r="U561" i="18"/>
  <c r="U308" i="18"/>
  <c r="V308" i="18" s="1"/>
  <c r="U359" i="18"/>
  <c r="U240" i="18"/>
  <c r="U923" i="18"/>
  <c r="U935" i="18" s="1"/>
  <c r="U1079" i="18"/>
  <c r="U1091" i="18" s="1"/>
  <c r="U1118" i="18"/>
  <c r="U1130" i="18" s="1"/>
  <c r="U332" i="18"/>
  <c r="U189" i="18"/>
  <c r="U501" i="18"/>
  <c r="U179" i="18"/>
  <c r="U474" i="18"/>
  <c r="U371" i="18"/>
  <c r="U712" i="18"/>
  <c r="U239" i="18"/>
  <c r="U525" i="18"/>
  <c r="U293" i="18"/>
  <c r="U516" i="18"/>
  <c r="V516" i="18" s="1"/>
  <c r="U1040" i="18"/>
  <c r="U1052" i="18" s="1"/>
  <c r="U139" i="18"/>
  <c r="U527" i="18"/>
  <c r="U686" i="18"/>
  <c r="U620" i="18"/>
  <c r="U306" i="18"/>
  <c r="U386" i="18"/>
  <c r="U1287" i="18"/>
  <c r="U1299" i="18" s="1"/>
  <c r="U305" i="18"/>
  <c r="U315" i="18"/>
  <c r="U321" i="18"/>
  <c r="U694" i="18"/>
  <c r="U707" i="18"/>
  <c r="U1248" i="18"/>
  <c r="U1260" i="18" s="1"/>
  <c r="U385" i="18"/>
  <c r="U424" i="18"/>
  <c r="U279" i="18"/>
  <c r="U372" i="18"/>
  <c r="U526" i="18"/>
  <c r="U654" i="18"/>
  <c r="U731" i="18"/>
  <c r="U294" i="18"/>
  <c r="U679" i="18"/>
  <c r="U411" i="18"/>
  <c r="U553" i="18"/>
  <c r="U644" i="18"/>
  <c r="U710" i="18"/>
  <c r="U356" i="18"/>
  <c r="U291" i="18"/>
  <c r="U342" i="18"/>
  <c r="U762" i="18"/>
  <c r="U256" i="18"/>
  <c r="U487" i="18"/>
  <c r="U760" i="18"/>
  <c r="U538" i="18"/>
  <c r="U682" i="18"/>
  <c r="U671" i="18"/>
  <c r="U746" i="18"/>
  <c r="U422" i="18"/>
  <c r="U745" i="18"/>
  <c r="U437" i="18"/>
  <c r="U750" i="18"/>
  <c r="U541" i="18"/>
  <c r="U590" i="18"/>
  <c r="U450" i="18"/>
  <c r="U379" i="18"/>
  <c r="U761" i="18"/>
  <c r="U1209" i="18"/>
  <c r="U1221" i="18" s="1"/>
  <c r="U614" i="18"/>
  <c r="U683" i="18"/>
  <c r="U176" i="18"/>
  <c r="U605" i="18"/>
  <c r="U734" i="18"/>
  <c r="U473" i="18"/>
  <c r="U747" i="18"/>
  <c r="U304" i="18"/>
  <c r="U579" i="18"/>
  <c r="U721" i="18"/>
  <c r="U307" i="18"/>
  <c r="U358" i="18"/>
  <c r="U140" i="18"/>
  <c r="U576" i="18"/>
  <c r="U589" i="18"/>
  <c r="U343" i="18"/>
  <c r="V343" i="18" s="1"/>
  <c r="U395" i="18"/>
  <c r="U432" i="18"/>
  <c r="U720" i="18"/>
  <c r="U1417" i="18"/>
  <c r="V1417" i="18" s="1"/>
  <c r="U425" i="18"/>
  <c r="U565" i="18"/>
  <c r="U699" i="18"/>
  <c r="U460" i="18"/>
  <c r="U462" i="18"/>
  <c r="U601" i="18"/>
  <c r="U643" i="18"/>
  <c r="U415" i="18"/>
  <c r="U723" i="18"/>
  <c r="U577" i="18"/>
  <c r="U753" i="18"/>
  <c r="U631" i="18"/>
  <c r="U355" i="18"/>
  <c r="U405" i="18"/>
  <c r="U459" i="18"/>
  <c r="U421" i="18"/>
  <c r="U367" i="18"/>
  <c r="U428" i="18"/>
  <c r="V736" i="18"/>
  <c r="U610" i="18"/>
  <c r="U722" i="18"/>
  <c r="U392" i="18"/>
  <c r="U406" i="18"/>
  <c r="U503" i="18"/>
  <c r="U764" i="18"/>
  <c r="U988" i="18"/>
  <c r="U1000" i="18" s="1"/>
  <c r="T1000" i="18"/>
  <c r="U302" i="18"/>
  <c r="U607" i="18"/>
  <c r="U618" i="18"/>
  <c r="U545" i="18"/>
  <c r="U513" i="18"/>
  <c r="U603" i="18"/>
  <c r="U345" i="18"/>
  <c r="R690" i="18"/>
  <c r="S690" i="18" s="1"/>
  <c r="T175" i="18"/>
  <c r="U175" i="18" s="1"/>
  <c r="T4" i="24"/>
  <c r="U4" i="18"/>
  <c r="T1338" i="18"/>
  <c r="U1326" i="18"/>
  <c r="R12" i="24"/>
  <c r="Q13" i="24"/>
  <c r="Q378" i="18"/>
  <c r="R378" i="18" s="1"/>
  <c r="S378" i="18" s="1"/>
  <c r="T136" i="18"/>
  <c r="Q755" i="18"/>
  <c r="R755" i="18" s="1"/>
  <c r="R765" i="18" s="1"/>
  <c r="O765" i="18"/>
  <c r="N765" i="18"/>
  <c r="P430" i="18"/>
  <c r="P440" i="18" s="1"/>
  <c r="N440" i="18"/>
  <c r="P544" i="18"/>
  <c r="R534" i="18"/>
  <c r="S534" i="18" s="1"/>
  <c r="T534" i="18" s="1"/>
  <c r="U534" i="18" s="1"/>
  <c r="Q300" i="18"/>
  <c r="Q310" i="18" s="1"/>
  <c r="R339" i="18"/>
  <c r="S339" i="18" s="1"/>
  <c r="S349" i="18" s="1"/>
  <c r="O248" i="18"/>
  <c r="P248" i="18" s="1"/>
  <c r="O505" i="18"/>
  <c r="S469" i="18"/>
  <c r="T469" i="18" s="1"/>
  <c r="P287" i="18"/>
  <c r="P297" i="18" s="1"/>
  <c r="Q583" i="18"/>
  <c r="N404" i="18"/>
  <c r="O404" i="18" s="1"/>
  <c r="P404" i="18" s="1"/>
  <c r="P414" i="18" s="1"/>
  <c r="U641" i="18"/>
  <c r="N729" i="18"/>
  <c r="Q560" i="18"/>
  <c r="Q570" i="18" s="1"/>
  <c r="P326" i="18"/>
  <c r="Q326" i="18" s="1"/>
  <c r="Q652" i="18"/>
  <c r="Q661" i="18" s="1"/>
  <c r="R574" i="18"/>
  <c r="S574" i="18" s="1"/>
  <c r="P674" i="18"/>
  <c r="T625" i="18"/>
  <c r="U625" i="18" s="1"/>
  <c r="S419" i="18"/>
  <c r="T419" i="18" s="1"/>
  <c r="R635" i="18"/>
  <c r="Q609" i="18"/>
  <c r="Q635" i="18"/>
  <c r="P583" i="18"/>
  <c r="S1421" i="18"/>
  <c r="T1421" i="18" s="1"/>
  <c r="S609" i="18"/>
  <c r="M1429" i="18"/>
  <c r="Q638" i="18"/>
  <c r="R638" i="18" s="1"/>
  <c r="S638" i="18" s="1"/>
  <c r="P362" i="18"/>
  <c r="U329" i="18"/>
  <c r="N375" i="18"/>
  <c r="O1385" i="18"/>
  <c r="P1385" i="18" s="1"/>
  <c r="P250" i="18"/>
  <c r="Q250" i="18" s="1"/>
  <c r="R250" i="18" s="1"/>
  <c r="U732" i="18"/>
  <c r="Q263" i="18"/>
  <c r="R263" i="18" s="1"/>
  <c r="S263" i="18" s="1"/>
  <c r="T263" i="18" s="1"/>
  <c r="U263" i="18" s="1"/>
  <c r="U630" i="18"/>
  <c r="P365" i="18"/>
  <c r="Q365" i="18" s="1"/>
  <c r="R365" i="18" s="1"/>
  <c r="Q1383" i="18"/>
  <c r="R1383" i="18" s="1"/>
  <c r="R420" i="18"/>
  <c r="M22" i="7949"/>
  <c r="U626" i="18"/>
  <c r="L34" i="19"/>
  <c r="T485" i="18"/>
  <c r="R249" i="18"/>
  <c r="S249" i="18" s="1"/>
  <c r="T249" i="18" s="1"/>
  <c r="U249" i="18" s="1"/>
  <c r="U691" i="18"/>
  <c r="T587" i="18"/>
  <c r="U587" i="18" s="1"/>
  <c r="Q1422" i="18"/>
  <c r="R1422" i="18" s="1"/>
  <c r="Q523" i="18"/>
  <c r="R523" i="18" s="1"/>
  <c r="P531" i="18"/>
  <c r="R573" i="18"/>
  <c r="T265" i="18"/>
  <c r="U265" i="18" s="1"/>
  <c r="P456" i="18"/>
  <c r="P466" i="18" s="1"/>
  <c r="U446" i="18"/>
  <c r="P1419" i="18"/>
  <c r="U600" i="18"/>
  <c r="N1423" i="18"/>
  <c r="O1423" i="18" s="1"/>
  <c r="P518" i="18"/>
  <c r="Q508" i="18"/>
  <c r="S758" i="18"/>
  <c r="N787" i="18"/>
  <c r="S391" i="18"/>
  <c r="Q368" i="18"/>
  <c r="R368" i="18" s="1"/>
  <c r="S368" i="18" s="1"/>
  <c r="T368" i="18" s="1"/>
  <c r="U368" i="18" s="1"/>
  <c r="S706" i="18"/>
  <c r="T706" i="18" s="1"/>
  <c r="T656" i="18"/>
  <c r="L61" i="18"/>
  <c r="Q1384" i="18"/>
  <c r="R1384" i="18" s="1"/>
  <c r="T599" i="18"/>
  <c r="R639" i="18"/>
  <c r="S639" i="18" s="1"/>
  <c r="U756" i="18"/>
  <c r="U566" i="18"/>
  <c r="R521" i="18"/>
  <c r="S521" i="18" s="1"/>
  <c r="M1390" i="18"/>
  <c r="T602" i="18"/>
  <c r="P852" i="18"/>
  <c r="Q852" i="18" s="1"/>
  <c r="O453" i="18"/>
  <c r="P443" i="18"/>
  <c r="Q495" i="18"/>
  <c r="R495" i="18" s="1"/>
  <c r="Q586" i="18"/>
  <c r="Q596" i="18" s="1"/>
  <c r="O596" i="18"/>
  <c r="N1398" i="18"/>
  <c r="O1398" i="18" s="1"/>
  <c r="S275" i="18"/>
  <c r="T275" i="18" s="1"/>
  <c r="U275" i="18" s="1"/>
  <c r="V341" i="18"/>
  <c r="O1420" i="18"/>
  <c r="P1420" i="18" s="1"/>
  <c r="T509" i="18"/>
  <c r="U509" i="18" s="1"/>
  <c r="Q687" i="18"/>
  <c r="U301" i="18"/>
  <c r="Q716" i="18"/>
  <c r="P245" i="18"/>
  <c r="Q235" i="18"/>
  <c r="N865" i="18"/>
  <c r="O865" i="18" s="1"/>
  <c r="P865" i="18" s="1"/>
  <c r="O1380" i="18"/>
  <c r="P1380" i="18" s="1"/>
  <c r="S261" i="18"/>
  <c r="S635" i="18"/>
  <c r="T678" i="18"/>
  <c r="U678" i="18" s="1"/>
  <c r="T352" i="18"/>
  <c r="U352" i="18" s="1"/>
  <c r="R730" i="18"/>
  <c r="S730" i="18" s="1"/>
  <c r="R497" i="18"/>
  <c r="S497" i="18" s="1"/>
  <c r="Q482" i="18"/>
  <c r="Q492" i="18" s="1"/>
  <c r="P492" i="18"/>
  <c r="S484" i="18"/>
  <c r="T331" i="18"/>
  <c r="R677" i="18"/>
  <c r="S677" i="18" s="1"/>
  <c r="S687" i="18" s="1"/>
  <c r="R609" i="18"/>
  <c r="O284" i="18"/>
  <c r="P274" i="18"/>
  <c r="T407" i="18"/>
  <c r="P622" i="18"/>
  <c r="Q612" i="18"/>
  <c r="Q622" i="18" s="1"/>
  <c r="S381" i="18"/>
  <c r="M32" i="24"/>
  <c r="M162" i="24" s="1"/>
  <c r="M48" i="24"/>
  <c r="M40" i="24"/>
  <c r="N7" i="24"/>
  <c r="R498" i="18"/>
  <c r="S498" i="18" s="1"/>
  <c r="T498" i="18" s="1"/>
  <c r="P479" i="18"/>
  <c r="O557" i="18"/>
  <c r="P547" i="18"/>
  <c r="N427" i="18"/>
  <c r="P417" i="18"/>
  <c r="Q470" i="18"/>
  <c r="S743" i="18"/>
  <c r="T743" i="18" s="1"/>
  <c r="U743" i="18" s="1"/>
  <c r="T435" i="18"/>
  <c r="O800" i="18"/>
  <c r="T680" i="18"/>
  <c r="U680" i="18" s="1"/>
  <c r="S277" i="18"/>
  <c r="T536" i="18"/>
  <c r="S693" i="18"/>
  <c r="T693" i="18" s="1"/>
  <c r="U693" i="18" s="1"/>
  <c r="T524" i="18"/>
  <c r="U524" i="18" s="1"/>
  <c r="Q401" i="18"/>
  <c r="N839" i="18"/>
  <c r="U564" i="18"/>
  <c r="R313" i="18"/>
  <c r="R323" i="18" s="1"/>
  <c r="R549" i="18"/>
  <c r="S549" i="18" s="1"/>
  <c r="T549" i="18" s="1"/>
  <c r="U549" i="18" s="1"/>
  <c r="K6" i="7983"/>
  <c r="R353" i="18"/>
  <c r="S353" i="18" s="1"/>
  <c r="T353" i="18" s="1"/>
  <c r="U353" i="18" s="1"/>
  <c r="Q362" i="18"/>
  <c r="U606" i="18"/>
  <c r="R288" i="18"/>
  <c r="M1351" i="18"/>
  <c r="M1260" i="18"/>
  <c r="M101" i="18"/>
  <c r="M69" i="18"/>
  <c r="M105" i="18"/>
  <c r="M88" i="18"/>
  <c r="N879" i="18"/>
  <c r="M77" i="18"/>
  <c r="M102" i="18"/>
  <c r="M107" i="18"/>
  <c r="N866" i="18"/>
  <c r="N1412" i="18"/>
  <c r="M71" i="18"/>
  <c r="M922" i="18"/>
  <c r="M1234" i="18"/>
  <c r="M1377" i="18"/>
  <c r="M84" i="18"/>
  <c r="M103" i="18"/>
  <c r="M68" i="18"/>
  <c r="N853" i="18"/>
  <c r="O853" i="18" s="1"/>
  <c r="N1399" i="18"/>
  <c r="M108" i="18"/>
  <c r="M90" i="18"/>
  <c r="M91" i="18"/>
  <c r="N788" i="18"/>
  <c r="M1169" i="18"/>
  <c r="M1143" i="18"/>
  <c r="M81" i="18"/>
  <c r="M63" i="18"/>
  <c r="M70" i="18"/>
  <c r="M1299" i="18"/>
  <c r="M1039" i="18"/>
  <c r="M94" i="18"/>
  <c r="M89" i="18"/>
  <c r="N892" i="18"/>
  <c r="M1338" i="18"/>
  <c r="M79" i="18"/>
  <c r="M1182" i="18"/>
  <c r="N840" i="18"/>
  <c r="M1091" i="18"/>
  <c r="M1286" i="18"/>
  <c r="M106" i="18"/>
  <c r="M62" i="18"/>
  <c r="M93" i="18"/>
  <c r="M110" i="18"/>
  <c r="M1195" i="18"/>
  <c r="M74" i="18"/>
  <c r="M948" i="18"/>
  <c r="M83" i="18"/>
  <c r="N1386" i="18"/>
  <c r="O1386" i="18" s="1"/>
  <c r="M974" i="18"/>
  <c r="M1078" i="18"/>
  <c r="M86" i="18"/>
  <c r="M1312" i="18"/>
  <c r="M1013" i="18"/>
  <c r="M1117" i="18"/>
  <c r="M64" i="18"/>
  <c r="M67" i="18"/>
  <c r="M100" i="18"/>
  <c r="M1221" i="18"/>
  <c r="M85" i="18"/>
  <c r="M909" i="18"/>
  <c r="M1156" i="18"/>
  <c r="M95" i="18"/>
  <c r="M65" i="18"/>
  <c r="M1026" i="18"/>
  <c r="M99" i="18"/>
  <c r="M92" i="18"/>
  <c r="M1130" i="18"/>
  <c r="M78" i="18"/>
  <c r="M73" i="18"/>
  <c r="M1325" i="18"/>
  <c r="M76" i="18"/>
  <c r="N801" i="18"/>
  <c r="N1425" i="18"/>
  <c r="M1065" i="18"/>
  <c r="M987" i="18"/>
  <c r="M82" i="18"/>
  <c r="M98" i="18"/>
  <c r="M961" i="18"/>
  <c r="M1273" i="18"/>
  <c r="M72" i="18"/>
  <c r="M66" i="18"/>
  <c r="M104" i="18"/>
  <c r="M935" i="18"/>
  <c r="M80" i="18"/>
  <c r="M75" i="18"/>
  <c r="M97" i="18"/>
  <c r="M1000" i="18"/>
  <c r="M96" i="18"/>
  <c r="M1052" i="18"/>
  <c r="M111" i="18"/>
  <c r="N7" i="18"/>
  <c r="M1104" i="18"/>
  <c r="M1208" i="18"/>
  <c r="M87" i="18"/>
  <c r="M109" i="18"/>
  <c r="M1364" i="18"/>
  <c r="M1247" i="18"/>
  <c r="R742" i="18"/>
  <c r="S742" i="18" s="1"/>
  <c r="P444" i="18"/>
  <c r="Q444" i="18" s="1"/>
  <c r="P401" i="18"/>
  <c r="S512" i="18"/>
  <c r="R238" i="18"/>
  <c r="N878" i="18"/>
  <c r="N1424" i="18"/>
  <c r="N1411" i="18"/>
  <c r="Q674" i="18"/>
  <c r="R665" i="18"/>
  <c r="R674" i="18" s="1"/>
  <c r="P496" i="18"/>
  <c r="P505" i="18" s="1"/>
  <c r="N1382" i="18"/>
  <c r="U704" i="18"/>
  <c r="N891" i="18"/>
  <c r="K24" i="7941"/>
  <c r="L6" i="7983" s="1"/>
  <c r="U1381" i="18"/>
  <c r="U651" i="18"/>
  <c r="V373" i="18" l="1"/>
  <c r="V489" i="18"/>
  <c r="V302" i="18"/>
  <c r="V628" i="18"/>
  <c r="V428" i="18"/>
  <c r="V400" i="18"/>
  <c r="V254" i="18"/>
  <c r="V280" i="18"/>
  <c r="W280" i="18" s="1"/>
  <c r="V693" i="18"/>
  <c r="V691" i="18"/>
  <c r="V655" i="18"/>
  <c r="V626" i="18"/>
  <c r="V680" i="18"/>
  <c r="V681" i="18"/>
  <c r="V249" i="18"/>
  <c r="V641" i="18"/>
  <c r="V301" i="18"/>
  <c r="V600" i="18"/>
  <c r="V753" i="18"/>
  <c r="V266" i="18"/>
  <c r="V734" i="18"/>
  <c r="V671" i="18"/>
  <c r="V731" i="18"/>
  <c r="V620" i="18"/>
  <c r="V545" i="18"/>
  <c r="W545" i="18" s="1"/>
  <c r="V329" i="18"/>
  <c r="V577" i="18"/>
  <c r="V575" i="18"/>
  <c r="V605" i="18"/>
  <c r="V633" i="18"/>
  <c r="V642" i="18"/>
  <c r="V696" i="18"/>
  <c r="V176" i="18"/>
  <c r="V526" i="18"/>
  <c r="V527" i="18"/>
  <c r="V460" i="18"/>
  <c r="V432" i="18"/>
  <c r="V683" i="18"/>
  <c r="V760" i="18"/>
  <c r="V240" i="18"/>
  <c r="V283" i="18"/>
  <c r="V233" i="18"/>
  <c r="V603" i="18"/>
  <c r="V618" i="18"/>
  <c r="V522" i="18"/>
  <c r="V610" i="18"/>
  <c r="V395" i="18"/>
  <c r="V614" i="18"/>
  <c r="V487" i="18"/>
  <c r="V418" i="18"/>
  <c r="V576" i="18"/>
  <c r="V743" i="18"/>
  <c r="V459" i="18"/>
  <c r="V309" i="18"/>
  <c r="V515" i="18"/>
  <c r="V476" i="18"/>
  <c r="V589" i="18"/>
  <c r="V353" i="18"/>
  <c r="V408" i="18"/>
  <c r="V405" i="18"/>
  <c r="V763" i="18"/>
  <c r="V358" i="18"/>
  <c r="V457" i="18"/>
  <c r="V548" i="18"/>
  <c r="V550" i="18"/>
  <c r="V630" i="18"/>
  <c r="V668" i="18"/>
  <c r="V500" i="18"/>
  <c r="V191" i="18"/>
  <c r="V517" i="18"/>
  <c r="V252" i="18"/>
  <c r="V549" i="18"/>
  <c r="V263" i="18"/>
  <c r="V640" i="18"/>
  <c r="W640" i="18" s="1"/>
  <c r="V621" i="18"/>
  <c r="V580" i="18"/>
  <c r="V692" i="18"/>
  <c r="V721" i="18"/>
  <c r="V315" i="18"/>
  <c r="V474" i="18"/>
  <c r="V348" i="18"/>
  <c r="V385" i="18"/>
  <c r="V269" i="18"/>
  <c r="V732" i="18"/>
  <c r="V625" i="18"/>
  <c r="V281" i="18"/>
  <c r="V344" i="18"/>
  <c r="V666" i="18"/>
  <c r="V535" i="18"/>
  <c r="V579" i="18"/>
  <c r="V553" i="18"/>
  <c r="V305" i="18"/>
  <c r="V328" i="18"/>
  <c r="V534" i="18"/>
  <c r="W534" i="18" s="1"/>
  <c r="V370" i="18"/>
  <c r="V563" i="18"/>
  <c r="V499" i="18"/>
  <c r="V304" i="18"/>
  <c r="V745" i="18"/>
  <c r="V501" i="18"/>
  <c r="V445" i="18"/>
  <c r="V678" i="18"/>
  <c r="V561" i="18"/>
  <c r="V316" i="18"/>
  <c r="V374" i="18"/>
  <c r="V340" i="18"/>
  <c r="V718" i="18"/>
  <c r="V511" i="18"/>
  <c r="W511" i="18" s="1"/>
  <c r="V747" i="18"/>
  <c r="V293" i="18"/>
  <c r="V695" i="18"/>
  <c r="V717" i="18"/>
  <c r="V564" i="18"/>
  <c r="V587" i="18"/>
  <c r="V613" i="18"/>
  <c r="V177" i="18"/>
  <c r="V588" i="18"/>
  <c r="V431" i="18"/>
  <c r="V567" i="18"/>
  <c r="V290" i="18"/>
  <c r="V237" i="18"/>
  <c r="W237" i="18" s="1"/>
  <c r="V616" i="18"/>
  <c r="V383" i="18"/>
  <c r="V594" i="18"/>
  <c r="V398" i="18"/>
  <c r="V664" i="18"/>
  <c r="V334" i="18"/>
  <c r="V201" i="18"/>
  <c r="V510" i="18"/>
  <c r="V236" i="18"/>
  <c r="V366" i="18"/>
  <c r="V244" i="18"/>
  <c r="V578" i="18"/>
  <c r="V215" i="18"/>
  <c r="V264" i="18"/>
  <c r="V369" i="18"/>
  <c r="V662" i="18"/>
  <c r="V317" i="18"/>
  <c r="V685" i="18"/>
  <c r="V292" i="18"/>
  <c r="V422" i="18"/>
  <c r="V679" i="18"/>
  <c r="V189" i="18"/>
  <c r="V659" i="18"/>
  <c r="V178" i="18"/>
  <c r="V268" i="18"/>
  <c r="V698" i="18"/>
  <c r="V473" i="18"/>
  <c r="V746" i="18"/>
  <c r="V306" i="18"/>
  <c r="V332" i="18"/>
  <c r="V660" i="18"/>
  <c r="V673" i="18"/>
  <c r="V554" i="18"/>
  <c r="V342" i="18"/>
  <c r="V525" i="18"/>
  <c r="V376" i="18"/>
  <c r="V291" i="18"/>
  <c r="V707" i="18"/>
  <c r="V239" i="18"/>
  <c r="V590" i="18"/>
  <c r="V356" i="18"/>
  <c r="V694" i="18"/>
  <c r="V712" i="18"/>
  <c r="V701" i="18"/>
  <c r="Q703" i="18"/>
  <c r="R703" i="18" s="1"/>
  <c r="V217" i="18"/>
  <c r="V204" i="18"/>
  <c r="V629" i="18"/>
  <c r="V218" i="18"/>
  <c r="V205" i="18"/>
  <c r="V216" i="18"/>
  <c r="V202" i="18"/>
  <c r="V203" i="18"/>
  <c r="V214" i="18"/>
  <c r="V436" i="18"/>
  <c r="R700" i="18"/>
  <c r="V571" i="18"/>
  <c r="V584" i="18"/>
  <c r="V461" i="18"/>
  <c r="V276" i="18"/>
  <c r="V597" i="18"/>
  <c r="V333" i="18"/>
  <c r="W3" i="18"/>
  <c r="V1261" i="18"/>
  <c r="V1273" i="18" s="1"/>
  <c r="V389" i="18"/>
  <c r="V988" i="18"/>
  <c r="V1000" i="18" s="1"/>
  <c r="V1131" i="18"/>
  <c r="V1143" i="18" s="1"/>
  <c r="V337" i="18"/>
  <c r="V623" i="18"/>
  <c r="V649" i="18"/>
  <c r="V1014" i="18"/>
  <c r="V1026" i="18" s="1"/>
  <c r="V1092" i="18"/>
  <c r="V1104" i="18" s="1"/>
  <c r="V519" i="18"/>
  <c r="V230" i="18"/>
  <c r="V124" i="18"/>
  <c r="V285" i="18"/>
  <c r="V228" i="18"/>
  <c r="V246" i="18"/>
  <c r="V454" i="18"/>
  <c r="V227" i="18"/>
  <c r="V231" i="18"/>
  <c r="V415" i="18"/>
  <c r="V163" i="18"/>
  <c r="V1053" i="18"/>
  <c r="V1065" i="18" s="1"/>
  <c r="V229" i="18"/>
  <c r="V127" i="18"/>
  <c r="V165" i="18"/>
  <c r="V259" i="18"/>
  <c r="V298" i="18"/>
  <c r="V164" i="18"/>
  <c r="V1339" i="18"/>
  <c r="V1351" i="18" s="1"/>
  <c r="V1183" i="18"/>
  <c r="V1195" i="18" s="1"/>
  <c r="V125" i="18"/>
  <c r="V324" i="18"/>
  <c r="V126" i="18"/>
  <c r="V166" i="18"/>
  <c r="V162" i="18"/>
  <c r="V936" i="18"/>
  <c r="V948" i="18" s="1"/>
  <c r="V675" i="18"/>
  <c r="V123" i="18"/>
  <c r="V192" i="18"/>
  <c r="V1170" i="18"/>
  <c r="V1182" i="18" s="1"/>
  <c r="V480" i="18"/>
  <c r="V1274" i="18"/>
  <c r="V1286" i="18" s="1"/>
  <c r="V962" i="18"/>
  <c r="V974" i="18" s="1"/>
  <c r="V1222" i="18"/>
  <c r="V1234" i="18" s="1"/>
  <c r="V311" i="18"/>
  <c r="V1365" i="18"/>
  <c r="V1377" i="18" s="1"/>
  <c r="V1001" i="18"/>
  <c r="V1013" i="18" s="1"/>
  <c r="V949" i="18"/>
  <c r="V961" i="18" s="1"/>
  <c r="V493" i="18"/>
  <c r="V190" i="18"/>
  <c r="W190" i="18" s="1"/>
  <c r="V608" i="18"/>
  <c r="V425" i="18"/>
  <c r="V699" i="18"/>
  <c r="V1144" i="18"/>
  <c r="V1156" i="18" s="1"/>
  <c r="V412" i="18"/>
  <c r="V137" i="18"/>
  <c r="V1157" i="18"/>
  <c r="V1169" i="18" s="1"/>
  <c r="V1300" i="18"/>
  <c r="V1312" i="18" s="1"/>
  <c r="V1235" i="18"/>
  <c r="V1247" i="18" s="1"/>
  <c r="V751" i="18"/>
  <c r="V1313" i="18"/>
  <c r="V1325" i="18" s="1"/>
  <c r="V477" i="18"/>
  <c r="V529" i="18"/>
  <c r="V764" i="18"/>
  <c r="V607" i="18"/>
  <c r="V711" i="18"/>
  <c r="W711" i="18" s="1"/>
  <c r="V568" i="18"/>
  <c r="V724" i="18"/>
  <c r="V530" i="18"/>
  <c r="V555" i="18"/>
  <c r="V272" i="18"/>
  <c r="V738" i="18"/>
  <c r="V647" i="18"/>
  <c r="V413" i="18"/>
  <c r="V542" i="18"/>
  <c r="V267" i="18"/>
  <c r="V462" i="18"/>
  <c r="V243" i="18"/>
  <c r="V720" i="18"/>
  <c r="V543" i="18"/>
  <c r="V975" i="18"/>
  <c r="V987" i="18" s="1"/>
  <c r="V910" i="18"/>
  <c r="V922" i="18" s="1"/>
  <c r="V471" i="18"/>
  <c r="V410" i="18"/>
  <c r="V282" i="18"/>
  <c r="V382" i="18"/>
  <c r="V725" i="18"/>
  <c r="V387" i="18"/>
  <c r="V645" i="18"/>
  <c r="V296" i="18"/>
  <c r="V593" i="18"/>
  <c r="V504" i="18"/>
  <c r="V619" i="18"/>
  <c r="V295" i="18"/>
  <c r="V634" i="18"/>
  <c r="V556" i="18"/>
  <c r="V643" i="18"/>
  <c r="V465" i="18"/>
  <c r="V672" i="18"/>
  <c r="V188" i="18"/>
  <c r="V335" i="18"/>
  <c r="V138" i="18"/>
  <c r="V242" i="18"/>
  <c r="V748" i="18"/>
  <c r="V361" i="18"/>
  <c r="V478" i="18"/>
  <c r="V1352" i="18"/>
  <c r="V1364" i="18" s="1"/>
  <c r="V397" i="18"/>
  <c r="V503" i="18"/>
  <c r="V604" i="18"/>
  <c r="V686" i="18"/>
  <c r="V897" i="18"/>
  <c r="V909" i="18" s="1"/>
  <c r="V346" i="18"/>
  <c r="W346" i="18" s="1"/>
  <c r="V289" i="18"/>
  <c r="V447" i="18"/>
  <c r="V631" i="18"/>
  <c r="V438" i="18"/>
  <c r="V565" i="18"/>
  <c r="V359" i="18"/>
  <c r="V448" i="18"/>
  <c r="V708" i="18"/>
  <c r="V279" i="18"/>
  <c r="V552" i="18"/>
  <c r="V1248" i="18"/>
  <c r="V1260" i="18" s="1"/>
  <c r="V551" i="18"/>
  <c r="V380" i="18"/>
  <c r="V449" i="18"/>
  <c r="V357" i="18"/>
  <c r="V658" i="18"/>
  <c r="W658" i="18" s="1"/>
  <c r="V735" i="18"/>
  <c r="W735" i="18" s="1"/>
  <c r="V386" i="18"/>
  <c r="V1118" i="18"/>
  <c r="V1130" i="18" s="1"/>
  <c r="V1027" i="18"/>
  <c r="V1039" i="18" s="1"/>
  <c r="V632" i="18"/>
  <c r="V475" i="18"/>
  <c r="V709" i="18"/>
  <c r="V513" i="18"/>
  <c r="V424" i="18"/>
  <c r="V464" i="18"/>
  <c r="V1105" i="18"/>
  <c r="V1117" i="18" s="1"/>
  <c r="V1196" i="18"/>
  <c r="V1208" i="18" s="1"/>
  <c r="V1040" i="18"/>
  <c r="V1052" i="18" s="1"/>
  <c r="V670" i="18"/>
  <c r="V684" i="18"/>
  <c r="V1079" i="18"/>
  <c r="V1091" i="18" s="1"/>
  <c r="V330" i="18"/>
  <c r="W330" i="18" s="1"/>
  <c r="V139" i="18"/>
  <c r="V528" i="18"/>
  <c r="V540" i="18"/>
  <c r="V1287" i="18"/>
  <c r="V1299" i="18" s="1"/>
  <c r="V255" i="18"/>
  <c r="V179" i="18"/>
  <c r="V488" i="18"/>
  <c r="V923" i="18"/>
  <c r="V935" i="18" s="1"/>
  <c r="V319" i="18"/>
  <c r="V360" i="18"/>
  <c r="V320" i="18"/>
  <c r="V270" i="18"/>
  <c r="V463" i="18"/>
  <c r="V294" i="18"/>
  <c r="V1209" i="18"/>
  <c r="V1221" i="18" s="1"/>
  <c r="V437" i="18"/>
  <c r="V682" i="18"/>
  <c r="V345" i="18"/>
  <c r="V761" i="18"/>
  <c r="V654" i="18"/>
  <c r="V723" i="18"/>
  <c r="V372" i="18"/>
  <c r="V409" i="18"/>
  <c r="V719" i="18"/>
  <c r="V367" i="18"/>
  <c r="V406" i="18"/>
  <c r="V278" i="18"/>
  <c r="V421" i="18"/>
  <c r="V256" i="18"/>
  <c r="V750" i="18"/>
  <c r="V253" i="18"/>
  <c r="W253" i="18" s="1"/>
  <c r="V262" i="18"/>
  <c r="V541" i="18"/>
  <c r="V762" i="18"/>
  <c r="V379" i="18"/>
  <c r="V601" i="18"/>
  <c r="V396" i="18"/>
  <c r="V697" i="18"/>
  <c r="V722" i="18"/>
  <c r="V355" i="18"/>
  <c r="V411" i="18"/>
  <c r="V433" i="18"/>
  <c r="V392" i="18"/>
  <c r="V140" i="18"/>
  <c r="V450" i="18"/>
  <c r="V241" i="18"/>
  <c r="V538" i="18"/>
  <c r="V644" i="18"/>
  <c r="V472" i="18"/>
  <c r="V458" i="18"/>
  <c r="V595" i="18"/>
  <c r="V667" i="18"/>
  <c r="V384" i="18"/>
  <c r="W376" i="18"/>
  <c r="V318" i="18"/>
  <c r="V1378" i="18"/>
  <c r="V354" i="18"/>
  <c r="V627" i="18"/>
  <c r="W627" i="18" s="1"/>
  <c r="V506" i="18"/>
  <c r="V393" i="18"/>
  <c r="V451" i="18"/>
  <c r="V502" i="18"/>
  <c r="W662" i="18"/>
  <c r="V657" i="18"/>
  <c r="V636" i="18"/>
  <c r="V327" i="18"/>
  <c r="V347" i="18"/>
  <c r="V617" i="18"/>
  <c r="V491" i="18"/>
  <c r="V439" i="18"/>
  <c r="V737" i="18"/>
  <c r="V757" i="18"/>
  <c r="V759" i="18"/>
  <c r="V423" i="18"/>
  <c r="W428" i="18"/>
  <c r="V653" i="18"/>
  <c r="V483" i="18"/>
  <c r="V441" i="18"/>
  <c r="V581" i="18"/>
  <c r="V615" i="18"/>
  <c r="V394" i="18"/>
  <c r="V363" i="18"/>
  <c r="V257" i="18"/>
  <c r="V582" i="18"/>
  <c r="V322" i="18"/>
  <c r="V314" i="18"/>
  <c r="V558" i="18"/>
  <c r="V591" i="18"/>
  <c r="V467" i="18"/>
  <c r="W467" i="18" s="1"/>
  <c r="V537" i="18"/>
  <c r="W537" i="18" s="1"/>
  <c r="V452" i="18"/>
  <c r="V402" i="18"/>
  <c r="V569" i="18"/>
  <c r="V744" i="18"/>
  <c r="V592" i="18"/>
  <c r="V562" i="18"/>
  <c r="V426" i="18"/>
  <c r="V646" i="18"/>
  <c r="V350" i="18"/>
  <c r="V1066" i="18"/>
  <c r="V1078" i="18" s="1"/>
  <c r="U1078" i="18"/>
  <c r="V490" i="18"/>
  <c r="V669" i="18"/>
  <c r="V539" i="18"/>
  <c r="V705" i="18"/>
  <c r="W705" i="18" s="1"/>
  <c r="V514" i="18"/>
  <c r="V434" i="18"/>
  <c r="V307" i="18"/>
  <c r="V710" i="18"/>
  <c r="V321" i="18"/>
  <c r="V371" i="18"/>
  <c r="V749" i="18"/>
  <c r="V532" i="18"/>
  <c r="V688" i="18"/>
  <c r="V251" i="18"/>
  <c r="V303" i="18"/>
  <c r="V733" i="18"/>
  <c r="M34" i="19"/>
  <c r="M10" i="7941" s="1"/>
  <c r="Q430" i="18"/>
  <c r="Q440" i="18" s="1"/>
  <c r="V175" i="18"/>
  <c r="W175" i="18" s="1"/>
  <c r="Q388" i="18"/>
  <c r="T378" i="18"/>
  <c r="U378" i="18" s="1"/>
  <c r="R388" i="18"/>
  <c r="S388" i="18"/>
  <c r="S12" i="24"/>
  <c r="R13" i="24"/>
  <c r="U1338" i="18"/>
  <c r="V1326" i="18"/>
  <c r="V4" i="18"/>
  <c r="U4" i="24"/>
  <c r="U136" i="18"/>
  <c r="S755" i="18"/>
  <c r="T755" i="18" s="1"/>
  <c r="U755" i="18" s="1"/>
  <c r="Q765" i="18"/>
  <c r="T339" i="18"/>
  <c r="T349" i="18" s="1"/>
  <c r="R349" i="18"/>
  <c r="Q287" i="18"/>
  <c r="Q297" i="18" s="1"/>
  <c r="S544" i="18"/>
  <c r="R544" i="18"/>
  <c r="R560" i="18"/>
  <c r="S560" i="18" s="1"/>
  <c r="S570" i="18" s="1"/>
  <c r="O258" i="18"/>
  <c r="Q248" i="18"/>
  <c r="R248" i="18" s="1"/>
  <c r="R300" i="18"/>
  <c r="R310" i="18" s="1"/>
  <c r="Q404" i="18"/>
  <c r="R404" i="18" s="1"/>
  <c r="R414" i="18" s="1"/>
  <c r="O414" i="18"/>
  <c r="P336" i="18"/>
  <c r="N414" i="18"/>
  <c r="T638" i="18"/>
  <c r="U638" i="18" s="1"/>
  <c r="R652" i="18"/>
  <c r="R661" i="18" s="1"/>
  <c r="O729" i="18"/>
  <c r="T635" i="18"/>
  <c r="T574" i="18"/>
  <c r="U574" i="18" s="1"/>
  <c r="V574" i="18" s="1"/>
  <c r="W574" i="18" s="1"/>
  <c r="S648" i="18"/>
  <c r="Q648" i="18"/>
  <c r="U419" i="18"/>
  <c r="V419" i="18" s="1"/>
  <c r="P375" i="18"/>
  <c r="N1390" i="18"/>
  <c r="Q496" i="18"/>
  <c r="Q505" i="18" s="1"/>
  <c r="S1422" i="18"/>
  <c r="T1422" i="18" s="1"/>
  <c r="U1422" i="18" s="1"/>
  <c r="V1422" i="18" s="1"/>
  <c r="Q1385" i="18"/>
  <c r="R1385" i="18" s="1"/>
  <c r="S1385" i="18" s="1"/>
  <c r="L10" i="7941"/>
  <c r="L24" i="7941" s="1"/>
  <c r="M24" i="7941" s="1"/>
  <c r="U1421" i="18"/>
  <c r="V1421" i="18" s="1"/>
  <c r="P258" i="18"/>
  <c r="Q456" i="18"/>
  <c r="Q466" i="18" s="1"/>
  <c r="P1386" i="18"/>
  <c r="Q1386" i="18" s="1"/>
  <c r="R482" i="18"/>
  <c r="R492" i="18" s="1"/>
  <c r="O801" i="18"/>
  <c r="P801" i="18" s="1"/>
  <c r="S1383" i="18"/>
  <c r="T1383" i="18" s="1"/>
  <c r="V275" i="18"/>
  <c r="S250" i="18"/>
  <c r="V368" i="18"/>
  <c r="Q271" i="18"/>
  <c r="S420" i="18"/>
  <c r="T420" i="18" s="1"/>
  <c r="U420" i="18" s="1"/>
  <c r="Q531" i="18"/>
  <c r="U635" i="18"/>
  <c r="R271" i="18"/>
  <c r="N1429" i="18"/>
  <c r="R586" i="18"/>
  <c r="R596" i="18" s="1"/>
  <c r="V265" i="18"/>
  <c r="W265" i="18" s="1"/>
  <c r="U485" i="18"/>
  <c r="V485" i="18" s="1"/>
  <c r="R583" i="18"/>
  <c r="R612" i="18"/>
  <c r="R622" i="18" s="1"/>
  <c r="T381" i="18"/>
  <c r="S573" i="18"/>
  <c r="S583" i="18" s="1"/>
  <c r="T730" i="18"/>
  <c r="U730" i="18" s="1"/>
  <c r="V446" i="18"/>
  <c r="T609" i="18"/>
  <c r="O879" i="18"/>
  <c r="P879" i="18" s="1"/>
  <c r="V509" i="18"/>
  <c r="T362" i="18"/>
  <c r="T497" i="18"/>
  <c r="U497" i="18" s="1"/>
  <c r="V497" i="18" s="1"/>
  <c r="W497" i="18" s="1"/>
  <c r="S523" i="18"/>
  <c r="Q336" i="18"/>
  <c r="R326" i="18"/>
  <c r="P853" i="18"/>
  <c r="Q853" i="18" s="1"/>
  <c r="V524" i="18"/>
  <c r="U498" i="18"/>
  <c r="V498" i="18" s="1"/>
  <c r="P453" i="18"/>
  <c r="S401" i="18"/>
  <c r="R852" i="18"/>
  <c r="Q547" i="18"/>
  <c r="Q557" i="18" s="1"/>
  <c r="P557" i="18"/>
  <c r="Q245" i="18"/>
  <c r="R235" i="18"/>
  <c r="T677" i="18"/>
  <c r="T687" i="18" s="1"/>
  <c r="U656" i="18"/>
  <c r="S362" i="18"/>
  <c r="S1384" i="18"/>
  <c r="T1384" i="18" s="1"/>
  <c r="S365" i="18"/>
  <c r="S375" i="18" s="1"/>
  <c r="R375" i="18"/>
  <c r="L65" i="24"/>
  <c r="L69" i="24"/>
  <c r="L132" i="24" s="1"/>
  <c r="O891" i="18"/>
  <c r="T512" i="18"/>
  <c r="U512" i="18" s="1"/>
  <c r="V512" i="18" s="1"/>
  <c r="U536" i="18"/>
  <c r="T544" i="18"/>
  <c r="S700" i="18"/>
  <c r="V704" i="18"/>
  <c r="O892" i="18"/>
  <c r="T277" i="18"/>
  <c r="U277" i="18" s="1"/>
  <c r="V277" i="18" s="1"/>
  <c r="Q865" i="18"/>
  <c r="P800" i="18"/>
  <c r="Q800" i="18" s="1"/>
  <c r="R800" i="18" s="1"/>
  <c r="T484" i="18"/>
  <c r="R362" i="18"/>
  <c r="U602" i="18"/>
  <c r="U706" i="18"/>
  <c r="V706" i="18" s="1"/>
  <c r="U331" i="18"/>
  <c r="Q443" i="18"/>
  <c r="T639" i="18"/>
  <c r="T391" i="18"/>
  <c r="T401" i="18" s="1"/>
  <c r="T261" i="18"/>
  <c r="S271" i="18"/>
  <c r="Q274" i="18"/>
  <c r="R274" i="18" s="1"/>
  <c r="R284" i="18" s="1"/>
  <c r="P284" i="18"/>
  <c r="P1398" i="18"/>
  <c r="S495" i="18"/>
  <c r="V566" i="18"/>
  <c r="Q375" i="18"/>
  <c r="Q1419" i="18"/>
  <c r="R1419" i="18" s="1"/>
  <c r="M61" i="18"/>
  <c r="V756" i="18"/>
  <c r="R444" i="18"/>
  <c r="S444" i="18" s="1"/>
  <c r="T444" i="18" s="1"/>
  <c r="U435" i="18"/>
  <c r="V435" i="18" s="1"/>
  <c r="P427" i="18"/>
  <c r="Q417" i="18"/>
  <c r="T690" i="18"/>
  <c r="S665" i="18"/>
  <c r="S674" i="18" s="1"/>
  <c r="O878" i="18"/>
  <c r="M6" i="7983"/>
  <c r="O6" i="7983" s="1"/>
  <c r="R6" i="7983" s="1"/>
  <c r="O787" i="18"/>
  <c r="S313" i="18"/>
  <c r="T313" i="18" s="1"/>
  <c r="T323" i="18" s="1"/>
  <c r="U469" i="18"/>
  <c r="V606" i="18"/>
  <c r="R508" i="18"/>
  <c r="S508" i="18" s="1"/>
  <c r="S518" i="18" s="1"/>
  <c r="Q518" i="18"/>
  <c r="R648" i="18"/>
  <c r="P1423" i="18"/>
  <c r="Q1423" i="18" s="1"/>
  <c r="N32" i="24"/>
  <c r="N162" i="24" s="1"/>
  <c r="N48" i="24"/>
  <c r="O7" i="24"/>
  <c r="N40" i="24"/>
  <c r="U599" i="18"/>
  <c r="T758" i="18"/>
  <c r="S238" i="18"/>
  <c r="T238" i="18" s="1"/>
  <c r="U238" i="18" s="1"/>
  <c r="V238" i="18" s="1"/>
  <c r="O1399" i="18"/>
  <c r="U407" i="18"/>
  <c r="Q1420" i="18"/>
  <c r="R1420" i="18" s="1"/>
  <c r="S1420" i="18" s="1"/>
  <c r="T1420" i="18" s="1"/>
  <c r="U1420" i="18" s="1"/>
  <c r="R531" i="18"/>
  <c r="T521" i="18"/>
  <c r="O839" i="18"/>
  <c r="O866" i="18"/>
  <c r="P866" i="18" s="1"/>
  <c r="Q866" i="18" s="1"/>
  <c r="O1411" i="18"/>
  <c r="P1411" i="18" s="1"/>
  <c r="T742" i="18"/>
  <c r="O1424" i="18"/>
  <c r="O1382" i="18"/>
  <c r="N1260" i="18"/>
  <c r="N1013" i="18"/>
  <c r="N948" i="18"/>
  <c r="O1413" i="18"/>
  <c r="N79" i="18"/>
  <c r="N93" i="18"/>
  <c r="N106" i="18"/>
  <c r="N974" i="18"/>
  <c r="N64" i="18"/>
  <c r="N68" i="18"/>
  <c r="O880" i="18"/>
  <c r="N97" i="18"/>
  <c r="N63" i="18"/>
  <c r="N1026" i="18"/>
  <c r="N1091" i="18"/>
  <c r="N75" i="18"/>
  <c r="N1312" i="18"/>
  <c r="N1052" i="18"/>
  <c r="N1351" i="18"/>
  <c r="N105" i="18"/>
  <c r="N76" i="18"/>
  <c r="N77" i="18"/>
  <c r="N1000" i="18"/>
  <c r="N1325" i="18"/>
  <c r="N110" i="18"/>
  <c r="N922" i="18"/>
  <c r="N1182" i="18"/>
  <c r="N86" i="18"/>
  <c r="N109" i="18"/>
  <c r="N81" i="18"/>
  <c r="O867" i="18"/>
  <c r="P867" i="18" s="1"/>
  <c r="N1273" i="18"/>
  <c r="N90" i="18"/>
  <c r="N83" i="18"/>
  <c r="N102" i="18"/>
  <c r="N1286" i="18"/>
  <c r="N1078" i="18"/>
  <c r="N84" i="18"/>
  <c r="N85" i="18"/>
  <c r="O1426" i="18"/>
  <c r="N1364" i="18"/>
  <c r="N1221" i="18"/>
  <c r="O893" i="18"/>
  <c r="N1338" i="18"/>
  <c r="N73" i="18"/>
  <c r="N67" i="18"/>
  <c r="N70" i="18"/>
  <c r="N1195" i="18"/>
  <c r="N1234" i="18"/>
  <c r="N1299" i="18"/>
  <c r="O1387" i="18"/>
  <c r="N1104" i="18"/>
  <c r="N1117" i="18"/>
  <c r="N1377" i="18"/>
  <c r="N74" i="18"/>
  <c r="N1247" i="18"/>
  <c r="N95" i="18"/>
  <c r="N111" i="18"/>
  <c r="N100" i="18"/>
  <c r="N99" i="18"/>
  <c r="N62" i="18"/>
  <c r="N909" i="18"/>
  <c r="O7" i="18"/>
  <c r="N80" i="18"/>
  <c r="N91" i="18"/>
  <c r="N103" i="18"/>
  <c r="N1143" i="18"/>
  <c r="N69" i="18"/>
  <c r="N65" i="18"/>
  <c r="N94" i="18"/>
  <c r="N935" i="18"/>
  <c r="N107" i="18"/>
  <c r="N961" i="18"/>
  <c r="N78" i="18"/>
  <c r="N104" i="18"/>
  <c r="N96" i="18"/>
  <c r="N1208" i="18"/>
  <c r="O841" i="18"/>
  <c r="P841" i="18" s="1"/>
  <c r="N71" i="18"/>
  <c r="O1400" i="18"/>
  <c r="P1400" i="18" s="1"/>
  <c r="N98" i="18"/>
  <c r="O854" i="18"/>
  <c r="N1169" i="18"/>
  <c r="N89" i="18"/>
  <c r="N101" i="18"/>
  <c r="O802" i="18"/>
  <c r="P802" i="18" s="1"/>
  <c r="N87" i="18"/>
  <c r="N92" i="18"/>
  <c r="N88" i="18"/>
  <c r="N66" i="18"/>
  <c r="N82" i="18"/>
  <c r="N1039" i="18"/>
  <c r="N1156" i="18"/>
  <c r="N1065" i="18"/>
  <c r="N108" i="18"/>
  <c r="N1130" i="18"/>
  <c r="N987" i="18"/>
  <c r="O789" i="18"/>
  <c r="P789" i="18" s="1"/>
  <c r="N72" i="18"/>
  <c r="O1412" i="18"/>
  <c r="P1412" i="18" s="1"/>
  <c r="Q1412" i="18" s="1"/>
  <c r="O1425" i="18"/>
  <c r="O840" i="18"/>
  <c r="O788" i="18"/>
  <c r="P788" i="18" s="1"/>
  <c r="S288" i="18"/>
  <c r="T288" i="18" s="1"/>
  <c r="R470" i="18"/>
  <c r="Q479" i="18"/>
  <c r="R687" i="18"/>
  <c r="Q1380" i="18"/>
  <c r="R716" i="18"/>
  <c r="U362" i="18"/>
  <c r="V352" i="18"/>
  <c r="V651" i="18"/>
  <c r="V1381" i="18"/>
  <c r="W476" i="18" l="1"/>
  <c r="X476" i="18" s="1"/>
  <c r="W515" i="18"/>
  <c r="W281" i="18"/>
  <c r="W500" i="18"/>
  <c r="W236" i="18"/>
  <c r="W283" i="18"/>
  <c r="W506" i="18"/>
  <c r="W630" i="18"/>
  <c r="X630" i="18" s="1"/>
  <c r="W314" i="18"/>
  <c r="W628" i="18"/>
  <c r="W327" i="18"/>
  <c r="W605" i="18"/>
  <c r="W747" i="18"/>
  <c r="W722" i="18"/>
  <c r="W409" i="18"/>
  <c r="W488" i="18"/>
  <c r="X488" i="18" s="1"/>
  <c r="W513" i="18"/>
  <c r="W361" i="18"/>
  <c r="W645" i="18"/>
  <c r="W647" i="18"/>
  <c r="W480" i="18"/>
  <c r="W436" i="18"/>
  <c r="W342" i="18"/>
  <c r="W329" i="18"/>
  <c r="W684" i="18"/>
  <c r="W277" i="18"/>
  <c r="W613" i="18"/>
  <c r="W366" i="18"/>
  <c r="W731" i="18"/>
  <c r="W1421" i="18"/>
  <c r="W268" i="18"/>
  <c r="X268" i="18" s="1"/>
  <c r="W477" i="18"/>
  <c r="W303" i="18"/>
  <c r="W578" i="18"/>
  <c r="W575" i="18"/>
  <c r="W320" i="18"/>
  <c r="W551" i="18"/>
  <c r="W562" i="18"/>
  <c r="W406" i="18"/>
  <c r="W617" i="18"/>
  <c r="W178" i="18"/>
  <c r="W744" i="18"/>
  <c r="W422" i="18"/>
  <c r="X422" i="18" s="1"/>
  <c r="W279" i="18"/>
  <c r="W413" i="18"/>
  <c r="W696" i="18"/>
  <c r="W435" i="18"/>
  <c r="X435" i="18" s="1"/>
  <c r="W498" i="18"/>
  <c r="X498" i="18" s="1"/>
  <c r="W368" i="18"/>
  <c r="W646" i="18"/>
  <c r="W239" i="18"/>
  <c r="W322" i="18"/>
  <c r="W263" i="18"/>
  <c r="W240" i="18"/>
  <c r="W636" i="18"/>
  <c r="W398" i="18"/>
  <c r="W318" i="18"/>
  <c r="W486" i="18"/>
  <c r="W697" i="18"/>
  <c r="W372" i="18"/>
  <c r="W709" i="18"/>
  <c r="W448" i="18"/>
  <c r="W748" i="18"/>
  <c r="W214" i="18"/>
  <c r="W418" i="18"/>
  <c r="W353" i="18"/>
  <c r="W704" i="18"/>
  <c r="W433" i="18"/>
  <c r="W688" i="18"/>
  <c r="W693" i="18"/>
  <c r="W431" i="18"/>
  <c r="W582" i="18"/>
  <c r="W717" i="18"/>
  <c r="W760" i="18"/>
  <c r="W657" i="18"/>
  <c r="W666" i="18"/>
  <c r="W673" i="18"/>
  <c r="W655" i="18"/>
  <c r="X655" i="18" s="1"/>
  <c r="W396" i="18"/>
  <c r="X396" i="18" s="1"/>
  <c r="W723" i="18"/>
  <c r="X723" i="18" s="1"/>
  <c r="W255" i="18"/>
  <c r="W475" i="18"/>
  <c r="W359" i="18"/>
  <c r="W252" i="18"/>
  <c r="W384" i="18"/>
  <c r="W549" i="18"/>
  <c r="W539" i="18"/>
  <c r="W341" i="18"/>
  <c r="W615" i="18"/>
  <c r="W695" i="18"/>
  <c r="W571" i="18"/>
  <c r="W311" i="18"/>
  <c r="W685" i="18"/>
  <c r="W751" i="18"/>
  <c r="W542" i="18"/>
  <c r="W355" i="18"/>
  <c r="X355" i="18" s="1"/>
  <c r="W350" i="18"/>
  <c r="W756" i="18"/>
  <c r="W275" i="18"/>
  <c r="W710" i="18"/>
  <c r="W694" i="18"/>
  <c r="W753" i="18"/>
  <c r="W432" i="18"/>
  <c r="W527" i="18"/>
  <c r="W344" i="18"/>
  <c r="W473" i="18"/>
  <c r="W732" i="18"/>
  <c r="W601" i="18"/>
  <c r="W654" i="18"/>
  <c r="W632" i="18"/>
  <c r="W565" i="18"/>
  <c r="X565" i="18" s="1"/>
  <c r="W363" i="18"/>
  <c r="X363" i="18" s="1"/>
  <c r="W460" i="18"/>
  <c r="W285" i="18"/>
  <c r="W619" i="18"/>
  <c r="W626" i="18"/>
  <c r="W360" i="18"/>
  <c r="W397" i="18"/>
  <c r="W591" i="18"/>
  <c r="W343" i="18"/>
  <c r="W603" i="18"/>
  <c r="W558" i="18"/>
  <c r="W719" i="18"/>
  <c r="X719" i="18" s="1"/>
  <c r="W678" i="18"/>
  <c r="W419" i="18"/>
  <c r="W356" i="18"/>
  <c r="W369" i="18"/>
  <c r="X369" i="18" s="1"/>
  <c r="W561" i="18"/>
  <c r="X561" i="18" s="1"/>
  <c r="W483" i="18"/>
  <c r="W1417" i="18"/>
  <c r="X1417" i="18" s="1"/>
  <c r="W526" i="18"/>
  <c r="W641" i="18"/>
  <c r="W266" i="18"/>
  <c r="W408" i="18"/>
  <c r="W379" i="18"/>
  <c r="W540" i="18"/>
  <c r="W438" i="18"/>
  <c r="W618" i="18"/>
  <c r="W701" i="18"/>
  <c r="W576" i="18"/>
  <c r="W238" i="18"/>
  <c r="X238" i="18" s="1"/>
  <c r="W423" i="18"/>
  <c r="X423" i="18" s="1"/>
  <c r="W564" i="18"/>
  <c r="X564" i="18" s="1"/>
  <c r="W502" i="18"/>
  <c r="X502" i="18" s="1"/>
  <c r="W503" i="18"/>
  <c r="W446" i="18"/>
  <c r="W587" i="18"/>
  <c r="W367" i="18"/>
  <c r="W692" i="18"/>
  <c r="W316" i="18"/>
  <c r="W569" i="18"/>
  <c r="W706" i="18"/>
  <c r="W434" i="18"/>
  <c r="W590" i="18"/>
  <c r="W402" i="18"/>
  <c r="W293" i="18"/>
  <c r="X293" i="18" s="1"/>
  <c r="W653" i="18"/>
  <c r="X653" i="18" s="1"/>
  <c r="W457" i="18"/>
  <c r="X457" i="18" s="1"/>
  <c r="W176" i="18"/>
  <c r="W249" i="18"/>
  <c r="X249" i="18" s="1"/>
  <c r="W548" i="18"/>
  <c r="W458" i="18"/>
  <c r="W762" i="18"/>
  <c r="W528" i="18"/>
  <c r="W631" i="18"/>
  <c r="W334" i="18"/>
  <c r="W509" i="18"/>
  <c r="W616" i="18"/>
  <c r="W254" i="18"/>
  <c r="X254" i="18" s="1"/>
  <c r="W394" i="18"/>
  <c r="X394" i="18" s="1"/>
  <c r="W671" i="18"/>
  <c r="X671" i="18" s="1"/>
  <c r="W625" i="18"/>
  <c r="X625" i="18" s="1"/>
  <c r="W669" i="18"/>
  <c r="X669" i="18" s="1"/>
  <c r="W759" i="18"/>
  <c r="X759" i="18" s="1"/>
  <c r="W392" i="18"/>
  <c r="W383" i="18"/>
  <c r="X383" i="18" s="1"/>
  <c r="W680" i="18"/>
  <c r="W736" i="18"/>
  <c r="W584" i="18"/>
  <c r="W411" i="18"/>
  <c r="W593" i="18"/>
  <c r="W524" i="18"/>
  <c r="W522" i="18"/>
  <c r="W514" i="18"/>
  <c r="W358" i="18"/>
  <c r="W452" i="18"/>
  <c r="W535" i="18"/>
  <c r="X535" i="18" s="1"/>
  <c r="W395" i="18"/>
  <c r="W718" i="18"/>
  <c r="X718" i="18" s="1"/>
  <c r="W370" i="18"/>
  <c r="X370" i="18" s="1"/>
  <c r="W472" i="18"/>
  <c r="X472" i="18" s="1"/>
  <c r="W541" i="18"/>
  <c r="X541" i="18" s="1"/>
  <c r="W682" i="18"/>
  <c r="W386" i="18"/>
  <c r="W447" i="18"/>
  <c r="Q713" i="18"/>
  <c r="W579" i="18"/>
  <c r="W204" i="18"/>
  <c r="W201" i="18"/>
  <c r="W203" i="18"/>
  <c r="W202" i="18"/>
  <c r="X202" i="18" s="1"/>
  <c r="W259" i="18"/>
  <c r="W216" i="18"/>
  <c r="X216" i="18" s="1"/>
  <c r="W205" i="18"/>
  <c r="W218" i="18"/>
  <c r="W217" i="18"/>
  <c r="W215" i="18"/>
  <c r="W304" i="18"/>
  <c r="X304" i="18" s="1"/>
  <c r="W672" i="18"/>
  <c r="V635" i="18"/>
  <c r="W317" i="18"/>
  <c r="W597" i="18"/>
  <c r="U339" i="18"/>
  <c r="U349" i="18" s="1"/>
  <c r="X3" i="18"/>
  <c r="W1066" i="18"/>
  <c r="W1078" i="18" s="1"/>
  <c r="W389" i="18"/>
  <c r="W441" i="18"/>
  <c r="X441" i="18" s="1"/>
  <c r="W988" i="18"/>
  <c r="W1000" i="18" s="1"/>
  <c r="W1131" i="18"/>
  <c r="W1143" i="18" s="1"/>
  <c r="W1261" i="18"/>
  <c r="W1273" i="18" s="1"/>
  <c r="W165" i="18"/>
  <c r="W123" i="18"/>
  <c r="W231" i="18"/>
  <c r="W125" i="18"/>
  <c r="W623" i="18"/>
  <c r="W229" i="18"/>
  <c r="W164" i="18"/>
  <c r="W230" i="18"/>
  <c r="W124" i="18"/>
  <c r="W166" i="18"/>
  <c r="W337" i="18"/>
  <c r="W126" i="18"/>
  <c r="W228" i="18"/>
  <c r="W163" i="18"/>
  <c r="W649" i="18"/>
  <c r="W127" i="18"/>
  <c r="W162" i="18"/>
  <c r="W1092" i="18"/>
  <c r="W1104" i="18" s="1"/>
  <c r="W1014" i="18"/>
  <c r="W1026" i="18" s="1"/>
  <c r="W532" i="18"/>
  <c r="X532" i="18" s="1"/>
  <c r="W519" i="18"/>
  <c r="W298" i="18"/>
  <c r="W1053" i="18"/>
  <c r="W1065" i="18" s="1"/>
  <c r="W1183" i="18"/>
  <c r="W1195" i="18" s="1"/>
  <c r="W1339" i="18"/>
  <c r="W1351" i="18" s="1"/>
  <c r="W454" i="18"/>
  <c r="W227" i="18"/>
  <c r="W1378" i="18"/>
  <c r="W936" i="18"/>
  <c r="W948" i="18" s="1"/>
  <c r="W415" i="18"/>
  <c r="W1274" i="18"/>
  <c r="W1286" i="18" s="1"/>
  <c r="W400" i="18"/>
  <c r="W493" i="18"/>
  <c r="W962" i="18"/>
  <c r="W974" i="18" s="1"/>
  <c r="W737" i="18"/>
  <c r="X737" i="18" s="1"/>
  <c r="W490" i="18"/>
  <c r="X490" i="18" s="1"/>
  <c r="W451" i="18"/>
  <c r="W581" i="18"/>
  <c r="W949" i="18"/>
  <c r="W961" i="18" s="1"/>
  <c r="W621" i="18"/>
  <c r="W439" i="18"/>
  <c r="W244" i="18"/>
  <c r="W517" i="18"/>
  <c r="W1170" i="18"/>
  <c r="W1182" i="18" s="1"/>
  <c r="W1222" i="18"/>
  <c r="W1234" i="18" s="1"/>
  <c r="W1001" i="18"/>
  <c r="W1013" i="18" s="1"/>
  <c r="W1365" i="18"/>
  <c r="W1377" i="18" s="1"/>
  <c r="W374" i="18"/>
  <c r="W191" i="18"/>
  <c r="X191" i="18" s="1"/>
  <c r="W698" i="18"/>
  <c r="W347" i="18"/>
  <c r="X347" i="18" s="1"/>
  <c r="W272" i="18"/>
  <c r="W1144" i="18"/>
  <c r="W1156" i="18" s="1"/>
  <c r="W491" i="18"/>
  <c r="W555" i="18"/>
  <c r="X555" i="18" s="1"/>
  <c r="W138" i="18"/>
  <c r="W554" i="18"/>
  <c r="W426" i="18"/>
  <c r="W1235" i="18"/>
  <c r="W1247" i="18" s="1"/>
  <c r="W399" i="18"/>
  <c r="W257" i="18"/>
  <c r="W1300" i="18"/>
  <c r="W1312" i="18" s="1"/>
  <c r="W1313" i="18"/>
  <c r="W1325" i="18" s="1"/>
  <c r="W137" i="18"/>
  <c r="W461" i="18"/>
  <c r="X461" i="18" s="1"/>
  <c r="W529" i="18"/>
  <c r="X529" i="18" s="1"/>
  <c r="W659" i="18"/>
  <c r="W633" i="18"/>
  <c r="X633" i="18" s="1"/>
  <c r="W1157" i="18"/>
  <c r="W1169" i="18" s="1"/>
  <c r="W525" i="18"/>
  <c r="W975" i="18"/>
  <c r="W987" i="18" s="1"/>
  <c r="W474" i="18"/>
  <c r="W763" i="18"/>
  <c r="W504" i="18"/>
  <c r="W305" i="18"/>
  <c r="W189" i="18"/>
  <c r="W296" i="18"/>
  <c r="W306" i="18"/>
  <c r="W712" i="18"/>
  <c r="X712" i="18" s="1"/>
  <c r="W243" i="18"/>
  <c r="W910" i="18"/>
  <c r="W922" i="18" s="1"/>
  <c r="W321" i="18"/>
  <c r="X321" i="18" s="1"/>
  <c r="W251" i="18"/>
  <c r="X251" i="18" s="1"/>
  <c r="W707" i="18"/>
  <c r="W580" i="18"/>
  <c r="X580" i="18" s="1"/>
  <c r="W308" i="18"/>
  <c r="W516" i="18"/>
  <c r="X516" i="18" s="1"/>
  <c r="W725" i="18"/>
  <c r="W373" i="18"/>
  <c r="W592" i="18"/>
  <c r="W487" i="18"/>
  <c r="W501" i="18"/>
  <c r="W269" i="18"/>
  <c r="W387" i="18"/>
  <c r="W660" i="18"/>
  <c r="X660" i="18" s="1"/>
  <c r="W643" i="18"/>
  <c r="W465" i="18"/>
  <c r="W594" i="18"/>
  <c r="X594" i="18" s="1"/>
  <c r="W749" i="18"/>
  <c r="X749" i="18" s="1"/>
  <c r="W577" i="18"/>
  <c r="X577" i="18" s="1"/>
  <c r="W620" i="18"/>
  <c r="W1352" i="18"/>
  <c r="W1364" i="18" s="1"/>
  <c r="W267" i="18"/>
  <c r="X267" i="18" s="1"/>
  <c r="W720" i="18"/>
  <c r="W292" i="18"/>
  <c r="W332" i="18"/>
  <c r="W371" i="18"/>
  <c r="W543" i="18"/>
  <c r="W385" i="18"/>
  <c r="W462" i="18"/>
  <c r="W478" i="18"/>
  <c r="W139" i="18"/>
  <c r="W242" i="18"/>
  <c r="X242" i="18" s="1"/>
  <c r="W354" i="18"/>
  <c r="X354" i="18" s="1"/>
  <c r="W410" i="18"/>
  <c r="W746" i="18"/>
  <c r="X746" i="18" s="1"/>
  <c r="W464" i="18"/>
  <c r="X464" i="18" s="1"/>
  <c r="W1248" i="18"/>
  <c r="W1260" i="18" s="1"/>
  <c r="W291" i="18"/>
  <c r="W424" i="18"/>
  <c r="W923" i="18"/>
  <c r="W935" i="18" s="1"/>
  <c r="W1040" i="18"/>
  <c r="W1052" i="18" s="1"/>
  <c r="W614" i="18"/>
  <c r="X614" i="18" s="1"/>
  <c r="W686" i="18"/>
  <c r="W1196" i="18"/>
  <c r="W1208" i="18" s="1"/>
  <c r="W897" i="18"/>
  <c r="W909" i="18" s="1"/>
  <c r="W179" i="18"/>
  <c r="X179" i="18" s="1"/>
  <c r="W679" i="18"/>
  <c r="X679" i="18" s="1"/>
  <c r="W1105" i="18"/>
  <c r="W1117" i="18" s="1"/>
  <c r="W708" i="18"/>
  <c r="W307" i="18"/>
  <c r="X307" i="18" s="1"/>
  <c r="W563" i="18"/>
  <c r="X563" i="18" s="1"/>
  <c r="W1079" i="18"/>
  <c r="W1091" i="18" s="1"/>
  <c r="W1027" i="18"/>
  <c r="W1039" i="18" s="1"/>
  <c r="W683" i="18"/>
  <c r="X683" i="18" s="1"/>
  <c r="W289" i="18"/>
  <c r="W319" i="18"/>
  <c r="W589" i="18"/>
  <c r="W270" i="18"/>
  <c r="W333" i="18"/>
  <c r="X333" i="18" s="1"/>
  <c r="W1118" i="18"/>
  <c r="W1130" i="18" s="1"/>
  <c r="W552" i="18"/>
  <c r="W1287" i="18"/>
  <c r="W1299" i="18" s="1"/>
  <c r="W437" i="18"/>
  <c r="X437" i="18" s="1"/>
  <c r="W567" i="18"/>
  <c r="W667" i="18"/>
  <c r="W757" i="18"/>
  <c r="X757" i="18" s="1"/>
  <c r="W629" i="18"/>
  <c r="X629" i="18" s="1"/>
  <c r="W644" i="18"/>
  <c r="X644" i="18" s="1"/>
  <c r="W489" i="18"/>
  <c r="W668" i="18"/>
  <c r="X668" i="18" s="1"/>
  <c r="W345" i="18"/>
  <c r="W450" i="18"/>
  <c r="W538" i="18"/>
  <c r="X538" i="18" s="1"/>
  <c r="W340" i="18"/>
  <c r="X340" i="18" s="1"/>
  <c r="W1209" i="18"/>
  <c r="W1221" i="18" s="1"/>
  <c r="W294" i="18"/>
  <c r="X294" i="18" s="1"/>
  <c r="W290" i="18"/>
  <c r="X290" i="18" s="1"/>
  <c r="W264" i="18"/>
  <c r="W499" i="18"/>
  <c r="X499" i="18" s="1"/>
  <c r="W664" i="18"/>
  <c r="W761" i="18"/>
  <c r="W256" i="18"/>
  <c r="X256" i="18" s="1"/>
  <c r="W642" i="18"/>
  <c r="X642" i="18" s="1"/>
  <c r="W750" i="18"/>
  <c r="W241" i="18"/>
  <c r="W140" i="18"/>
  <c r="W262" i="18"/>
  <c r="W278" i="18"/>
  <c r="X278" i="18" s="1"/>
  <c r="W177" i="18"/>
  <c r="X177" i="18" s="1"/>
  <c r="W733" i="18"/>
  <c r="X733" i="18" s="1"/>
  <c r="W510" i="18"/>
  <c r="X510" i="18" s="1"/>
  <c r="W445" i="18"/>
  <c r="X445" i="18" s="1"/>
  <c r="W405" i="18"/>
  <c r="X405" i="18" s="1"/>
  <c r="X175" i="18"/>
  <c r="W745" i="18"/>
  <c r="W550" i="18"/>
  <c r="X705" i="18"/>
  <c r="X511" i="18"/>
  <c r="X537" i="18"/>
  <c r="W738" i="18"/>
  <c r="X738" i="18" s="1"/>
  <c r="W233" i="18"/>
  <c r="X233" i="18" s="1"/>
  <c r="W276" i="18"/>
  <c r="X276" i="18" s="1"/>
  <c r="X467" i="18"/>
  <c r="X280" i="18"/>
  <c r="X732" i="18"/>
  <c r="W382" i="18"/>
  <c r="X382" i="18" s="1"/>
  <c r="W412" i="18"/>
  <c r="X412" i="18" s="1"/>
  <c r="W192" i="18"/>
  <c r="W309" i="18"/>
  <c r="X428" i="18"/>
  <c r="W335" i="18"/>
  <c r="W282" i="18"/>
  <c r="W315" i="18"/>
  <c r="X315" i="18" s="1"/>
  <c r="X640" i="18"/>
  <c r="X237" i="18"/>
  <c r="X545" i="18"/>
  <c r="X515" i="18"/>
  <c r="W188" i="18"/>
  <c r="W530" i="18"/>
  <c r="W699" i="18"/>
  <c r="W675" i="18"/>
  <c r="X675" i="18" s="1"/>
  <c r="W610" i="18"/>
  <c r="X610" i="18" s="1"/>
  <c r="W721" i="18"/>
  <c r="X701" i="18"/>
  <c r="W471" i="18"/>
  <c r="X471" i="18" s="1"/>
  <c r="W724" i="18"/>
  <c r="X724" i="18" s="1"/>
  <c r="W425" i="18"/>
  <c r="W691" i="18"/>
  <c r="X691" i="18" s="1"/>
  <c r="W588" i="18"/>
  <c r="X588" i="18" s="1"/>
  <c r="X376" i="18"/>
  <c r="X330" i="18"/>
  <c r="W568" i="18"/>
  <c r="X568" i="18" s="1"/>
  <c r="W608" i="18"/>
  <c r="X608" i="18" s="1"/>
  <c r="W600" i="18"/>
  <c r="X600" i="18" s="1"/>
  <c r="W681" i="18"/>
  <c r="X681" i="18" s="1"/>
  <c r="X253" i="18"/>
  <c r="X658" i="18"/>
  <c r="X346" i="18"/>
  <c r="X711" i="18"/>
  <c r="W459" i="18"/>
  <c r="X459" i="18" s="1"/>
  <c r="X574" i="18"/>
  <c r="W357" i="18"/>
  <c r="X357" i="18" s="1"/>
  <c r="W556" i="18"/>
  <c r="W607" i="18"/>
  <c r="W348" i="18"/>
  <c r="W302" i="18"/>
  <c r="X302" i="18" s="1"/>
  <c r="X534" i="18"/>
  <c r="W463" i="18"/>
  <c r="W670" i="18"/>
  <c r="X670" i="18" s="1"/>
  <c r="W449" i="18"/>
  <c r="X449" i="18" s="1"/>
  <c r="W634" i="18"/>
  <c r="X634" i="18" s="1"/>
  <c r="W764" i="18"/>
  <c r="X764" i="18" s="1"/>
  <c r="W328" i="18"/>
  <c r="X328" i="18" s="1"/>
  <c r="W301" i="18"/>
  <c r="X301" i="18" s="1"/>
  <c r="X497" i="18"/>
  <c r="X558" i="18"/>
  <c r="W393" i="18"/>
  <c r="X393" i="18" s="1"/>
  <c r="W734" i="18"/>
  <c r="W595" i="18"/>
  <c r="X595" i="18" s="1"/>
  <c r="W421" i="18"/>
  <c r="W380" i="18"/>
  <c r="X380" i="18" s="1"/>
  <c r="W604" i="18"/>
  <c r="X604" i="18" s="1"/>
  <c r="W295" i="18"/>
  <c r="X295" i="18" s="1"/>
  <c r="W324" i="18"/>
  <c r="X324" i="18" s="1"/>
  <c r="W246" i="18"/>
  <c r="X246" i="18" s="1"/>
  <c r="W553" i="18"/>
  <c r="X553" i="18" s="1"/>
  <c r="W743" i="18"/>
  <c r="X743" i="18" s="1"/>
  <c r="R430" i="18"/>
  <c r="R440" i="18" s="1"/>
  <c r="V378" i="18"/>
  <c r="W378" i="18" s="1"/>
  <c r="N34" i="19"/>
  <c r="N10" i="7941" s="1"/>
  <c r="N24" i="7941" s="1"/>
  <c r="O24" i="7941" s="1"/>
  <c r="N22" i="7949"/>
  <c r="W4" i="18"/>
  <c r="V4" i="24"/>
  <c r="V1338" i="18"/>
  <c r="W1326" i="18"/>
  <c r="S13" i="24"/>
  <c r="T12" i="24"/>
  <c r="V755" i="18"/>
  <c r="W755" i="18" s="1"/>
  <c r="S765" i="18"/>
  <c r="V136" i="18"/>
  <c r="R287" i="18"/>
  <c r="R297" i="18" s="1"/>
  <c r="T560" i="18"/>
  <c r="U560" i="18" s="1"/>
  <c r="U570" i="18" s="1"/>
  <c r="R570" i="18"/>
  <c r="V638" i="18"/>
  <c r="W638" i="18" s="1"/>
  <c r="Q258" i="18"/>
  <c r="S404" i="18"/>
  <c r="S414" i="18" s="1"/>
  <c r="S300" i="18"/>
  <c r="S310" i="18" s="1"/>
  <c r="Q414" i="18"/>
  <c r="T648" i="18"/>
  <c r="R496" i="18"/>
  <c r="S496" i="18" s="1"/>
  <c r="T496" i="18" s="1"/>
  <c r="P729" i="18"/>
  <c r="S652" i="18"/>
  <c r="T652" i="18" s="1"/>
  <c r="W1422" i="18"/>
  <c r="X1422" i="18" s="1"/>
  <c r="Q1400" i="18"/>
  <c r="R1400" i="18" s="1"/>
  <c r="R456" i="18"/>
  <c r="R466" i="18" s="1"/>
  <c r="S482" i="18"/>
  <c r="S492" i="18" s="1"/>
  <c r="R1386" i="18"/>
  <c r="S1386" i="18" s="1"/>
  <c r="T1386" i="18" s="1"/>
  <c r="U1386" i="18" s="1"/>
  <c r="U1383" i="18"/>
  <c r="V1383" i="18" s="1"/>
  <c r="W1383" i="18" s="1"/>
  <c r="Q801" i="18"/>
  <c r="R801" i="18" s="1"/>
  <c r="T250" i="18"/>
  <c r="U250" i="18" s="1"/>
  <c r="V250" i="18" s="1"/>
  <c r="U391" i="18"/>
  <c r="U401" i="18" s="1"/>
  <c r="S586" i="18"/>
  <c r="W606" i="18"/>
  <c r="W485" i="18"/>
  <c r="X485" i="18" s="1"/>
  <c r="T665" i="18"/>
  <c r="T674" i="18" s="1"/>
  <c r="T508" i="18"/>
  <c r="T518" i="18" s="1"/>
  <c r="V420" i="18"/>
  <c r="W420" i="18" s="1"/>
  <c r="X420" i="18" s="1"/>
  <c r="O1429" i="18"/>
  <c r="T573" i="18"/>
  <c r="T583" i="18" s="1"/>
  <c r="Q1411" i="18"/>
  <c r="Q841" i="18"/>
  <c r="R841" i="18" s="1"/>
  <c r="S841" i="18" s="1"/>
  <c r="T523" i="18"/>
  <c r="U523" i="18" s="1"/>
  <c r="Q789" i="18"/>
  <c r="R866" i="18"/>
  <c r="S866" i="18" s="1"/>
  <c r="S612" i="18"/>
  <c r="R336" i="18"/>
  <c r="S326" i="18"/>
  <c r="T326" i="18" s="1"/>
  <c r="T336" i="18" s="1"/>
  <c r="S531" i="18"/>
  <c r="P787" i="18"/>
  <c r="Q787" i="18" s="1"/>
  <c r="R1412" i="18"/>
  <c r="S1412" i="18" s="1"/>
  <c r="U381" i="18"/>
  <c r="U388" i="18" s="1"/>
  <c r="T388" i="18"/>
  <c r="Q867" i="18"/>
  <c r="R867" i="18" s="1"/>
  <c r="S867" i="18" s="1"/>
  <c r="Q879" i="18"/>
  <c r="Q788" i="18"/>
  <c r="R788" i="18" s="1"/>
  <c r="S788" i="18" s="1"/>
  <c r="T788" i="18" s="1"/>
  <c r="T1385" i="18"/>
  <c r="U1385" i="18" s="1"/>
  <c r="U444" i="18"/>
  <c r="V444" i="18" s="1"/>
  <c r="W444" i="18" s="1"/>
  <c r="X444" i="18" s="1"/>
  <c r="Q802" i="18"/>
  <c r="R802" i="18" s="1"/>
  <c r="O48" i="24"/>
  <c r="O40" i="24"/>
  <c r="P7" i="24"/>
  <c r="O32" i="24"/>
  <c r="O162" i="24" s="1"/>
  <c r="U758" i="18"/>
  <c r="U765" i="18" s="1"/>
  <c r="T765" i="18"/>
  <c r="Q1398" i="18"/>
  <c r="R1398" i="18" s="1"/>
  <c r="R1423" i="18"/>
  <c r="S1423" i="18" s="1"/>
  <c r="T1423" i="18" s="1"/>
  <c r="V602" i="18"/>
  <c r="Q453" i="18"/>
  <c r="R443" i="18"/>
  <c r="R453" i="18" s="1"/>
  <c r="V536" i="18"/>
  <c r="U544" i="18"/>
  <c r="M65" i="24"/>
  <c r="M69" i="24"/>
  <c r="M132" i="24" s="1"/>
  <c r="P1399" i="18"/>
  <c r="Q1399" i="18" s="1"/>
  <c r="O1325" i="18"/>
  <c r="O1182" i="18"/>
  <c r="O86" i="18"/>
  <c r="O97" i="18"/>
  <c r="O101" i="18"/>
  <c r="O90" i="18"/>
  <c r="O1338" i="18"/>
  <c r="O89" i="18"/>
  <c r="O1299" i="18"/>
  <c r="O83" i="18"/>
  <c r="O75" i="18"/>
  <c r="O72" i="18"/>
  <c r="O1091" i="18"/>
  <c r="P1401" i="18"/>
  <c r="O105" i="18"/>
  <c r="O99" i="18"/>
  <c r="O104" i="18"/>
  <c r="O108" i="18"/>
  <c r="O909" i="18"/>
  <c r="O974" i="18"/>
  <c r="O65" i="18"/>
  <c r="O95" i="18"/>
  <c r="O68" i="18"/>
  <c r="O110" i="18"/>
  <c r="O1286" i="18"/>
  <c r="O107" i="18"/>
  <c r="P881" i="18"/>
  <c r="O1208" i="18"/>
  <c r="O1130" i="18"/>
  <c r="O111" i="18"/>
  <c r="O96" i="18"/>
  <c r="P1414" i="18"/>
  <c r="P855" i="18"/>
  <c r="O1104" i="18"/>
  <c r="O1273" i="18"/>
  <c r="O1247" i="18"/>
  <c r="O80" i="18"/>
  <c r="O103" i="18"/>
  <c r="O66" i="18"/>
  <c r="O102" i="18"/>
  <c r="O1364" i="18"/>
  <c r="O1221" i="18"/>
  <c r="O62" i="18"/>
  <c r="O109" i="18"/>
  <c r="O1377" i="18"/>
  <c r="O84" i="18"/>
  <c r="O1143" i="18"/>
  <c r="O961" i="18"/>
  <c r="P1388" i="18"/>
  <c r="O93" i="18"/>
  <c r="O82" i="18"/>
  <c r="O100" i="18"/>
  <c r="O1039" i="18"/>
  <c r="O106" i="18"/>
  <c r="P868" i="18"/>
  <c r="Q868" i="18" s="1"/>
  <c r="O1351" i="18"/>
  <c r="P790" i="18"/>
  <c r="O1234" i="18"/>
  <c r="O94" i="18"/>
  <c r="O88" i="18"/>
  <c r="O77" i="18"/>
  <c r="P803" i="18"/>
  <c r="Q803" i="18" s="1"/>
  <c r="R803" i="18" s="1"/>
  <c r="O948" i="18"/>
  <c r="O85" i="18"/>
  <c r="O76" i="18"/>
  <c r="O935" i="18"/>
  <c r="O73" i="18"/>
  <c r="P1427" i="18"/>
  <c r="O1078" i="18"/>
  <c r="O81" i="18"/>
  <c r="O63" i="18"/>
  <c r="O987" i="18"/>
  <c r="O91" i="18"/>
  <c r="O1052" i="18"/>
  <c r="O1117" i="18"/>
  <c r="O1195" i="18"/>
  <c r="O79" i="18"/>
  <c r="O1312" i="18"/>
  <c r="O92" i="18"/>
  <c r="O1026" i="18"/>
  <c r="O74" i="18"/>
  <c r="O1065" i="18"/>
  <c r="O922" i="18"/>
  <c r="O69" i="18"/>
  <c r="O71" i="18"/>
  <c r="O1260" i="18"/>
  <c r="P894" i="18"/>
  <c r="O70" i="18"/>
  <c r="O67" i="18"/>
  <c r="P842" i="18"/>
  <c r="O78" i="18"/>
  <c r="O1000" i="18"/>
  <c r="O1013" i="18"/>
  <c r="O1156" i="18"/>
  <c r="P7" i="18"/>
  <c r="O98" i="18"/>
  <c r="O64" i="18"/>
  <c r="O87" i="18"/>
  <c r="O1169" i="18"/>
  <c r="P1424" i="18"/>
  <c r="U639" i="18"/>
  <c r="P878" i="18"/>
  <c r="Q878" i="18" s="1"/>
  <c r="Q427" i="18"/>
  <c r="R547" i="18"/>
  <c r="R557" i="18" s="1"/>
  <c r="P892" i="18"/>
  <c r="R245" i="18"/>
  <c r="S235" i="18"/>
  <c r="R479" i="18"/>
  <c r="S470" i="18"/>
  <c r="P880" i="18"/>
  <c r="R1380" i="18"/>
  <c r="O1390" i="18"/>
  <c r="S1419" i="18"/>
  <c r="T271" i="18"/>
  <c r="U261" i="18"/>
  <c r="R865" i="18"/>
  <c r="V1420" i="18"/>
  <c r="U521" i="18"/>
  <c r="W566" i="18"/>
  <c r="S716" i="18"/>
  <c r="T700" i="18"/>
  <c r="N61" i="18"/>
  <c r="U609" i="18"/>
  <c r="V599" i="18"/>
  <c r="R713" i="18"/>
  <c r="U690" i="18"/>
  <c r="U484" i="18"/>
  <c r="V484" i="18" s="1"/>
  <c r="P1387" i="18"/>
  <c r="Q1387" i="18" s="1"/>
  <c r="R1387" i="18" s="1"/>
  <c r="P839" i="18"/>
  <c r="V730" i="18"/>
  <c r="U288" i="18"/>
  <c r="V288" i="18" s="1"/>
  <c r="W288" i="18" s="1"/>
  <c r="X288" i="18" s="1"/>
  <c r="P854" i="18"/>
  <c r="Q854" i="18" s="1"/>
  <c r="U677" i="18"/>
  <c r="U687" i="18" s="1"/>
  <c r="T495" i="18"/>
  <c r="T365" i="18"/>
  <c r="W512" i="18"/>
  <c r="X512" i="18" s="1"/>
  <c r="V469" i="18"/>
  <c r="W469" i="18" s="1"/>
  <c r="Q284" i="18"/>
  <c r="P1426" i="18"/>
  <c r="Q1426" i="18" s="1"/>
  <c r="R1426" i="18" s="1"/>
  <c r="U742" i="18"/>
  <c r="S800" i="18"/>
  <c r="T800" i="18" s="1"/>
  <c r="U800" i="18" s="1"/>
  <c r="V800" i="18" s="1"/>
  <c r="W800" i="18" s="1"/>
  <c r="X800" i="18" s="1"/>
  <c r="P840" i="18"/>
  <c r="P1413" i="18"/>
  <c r="U1384" i="18"/>
  <c r="V1384" i="18" s="1"/>
  <c r="W1384" i="18" s="1"/>
  <c r="X1384" i="18" s="1"/>
  <c r="S852" i="18"/>
  <c r="P893" i="18"/>
  <c r="P1382" i="18"/>
  <c r="Q1382" i="18" s="1"/>
  <c r="R1382" i="18" s="1"/>
  <c r="S1382" i="18" s="1"/>
  <c r="S703" i="18"/>
  <c r="S274" i="18"/>
  <c r="S284" i="18" s="1"/>
  <c r="P891" i="18"/>
  <c r="V656" i="18"/>
  <c r="V407" i="18"/>
  <c r="S323" i="18"/>
  <c r="U313" i="18"/>
  <c r="U323" i="18" s="1"/>
  <c r="R258" i="18"/>
  <c r="S248" i="18"/>
  <c r="T248" i="18" s="1"/>
  <c r="U248" i="18" s="1"/>
  <c r="P1425" i="18"/>
  <c r="Q1425" i="18" s="1"/>
  <c r="R1425" i="18" s="1"/>
  <c r="R518" i="18"/>
  <c r="V331" i="18"/>
  <c r="W331" i="18" s="1"/>
  <c r="R417" i="18"/>
  <c r="R853" i="18"/>
  <c r="V362" i="18"/>
  <c r="W352" i="18"/>
  <c r="W651" i="18"/>
  <c r="W1381" i="18"/>
  <c r="X591" i="18" l="1"/>
  <c r="X524" i="18"/>
  <c r="Y524" i="18" s="1"/>
  <c r="X334" i="18"/>
  <c r="X316" i="18"/>
  <c r="X408" i="18"/>
  <c r="X236" i="18"/>
  <c r="X626" i="18"/>
  <c r="X252" i="18"/>
  <c r="X500" i="18"/>
  <c r="X584" i="18"/>
  <c r="X762" i="18"/>
  <c r="X587" i="18"/>
  <c r="X275" i="18"/>
  <c r="X359" i="18"/>
  <c r="X704" i="18"/>
  <c r="X308" i="18"/>
  <c r="X491" i="18"/>
  <c r="X581" i="18"/>
  <c r="X298" i="18"/>
  <c r="X458" i="18"/>
  <c r="X446" i="18"/>
  <c r="X285" i="18"/>
  <c r="X756" i="18"/>
  <c r="X353" i="18"/>
  <c r="X361" i="18"/>
  <c r="X451" i="18"/>
  <c r="X682" i="18"/>
  <c r="X548" i="18"/>
  <c r="X483" i="18"/>
  <c r="X460" i="18"/>
  <c r="X350" i="18"/>
  <c r="X255" i="18"/>
  <c r="X418" i="18"/>
  <c r="X368" i="18"/>
  <c r="X303" i="18"/>
  <c r="X513" i="18"/>
  <c r="X601" i="18"/>
  <c r="X366" i="18"/>
  <c r="X657" i="18"/>
  <c r="X434" i="18"/>
  <c r="X760" i="18"/>
  <c r="X486" i="18"/>
  <c r="X277" i="18"/>
  <c r="X616" i="18"/>
  <c r="X706" i="18"/>
  <c r="X344" i="18"/>
  <c r="X615" i="18"/>
  <c r="X717" i="18"/>
  <c r="X684" i="18"/>
  <c r="X509" i="18"/>
  <c r="X398" i="18"/>
  <c r="X617" i="18"/>
  <c r="X329" i="18"/>
  <c r="X432" i="18"/>
  <c r="X539" i="18"/>
  <c r="X597" i="18"/>
  <c r="X693" i="18"/>
  <c r="X447" i="18"/>
  <c r="X528" i="18"/>
  <c r="X641" i="18"/>
  <c r="X448" i="18"/>
  <c r="X696" i="18"/>
  <c r="X419" i="18"/>
  <c r="X709" i="18"/>
  <c r="X590" i="18"/>
  <c r="X697" i="18"/>
  <c r="X613" i="18"/>
  <c r="X744" i="18"/>
  <c r="X522" i="18"/>
  <c r="X341" i="18"/>
  <c r="X562" i="18"/>
  <c r="V339" i="18"/>
  <c r="W339" i="18" s="1"/>
  <c r="W635" i="18"/>
  <c r="S430" i="18"/>
  <c r="T430" i="18" s="1"/>
  <c r="X692" i="18"/>
  <c r="X218" i="18"/>
  <c r="X205" i="18"/>
  <c r="X217" i="18"/>
  <c r="X215" i="18"/>
  <c r="X214" i="18"/>
  <c r="X203" i="18"/>
  <c r="X201" i="18"/>
  <c r="X204" i="18"/>
  <c r="X487" i="18"/>
  <c r="X265" i="18"/>
  <c r="X685" i="18"/>
  <c r="X436" i="18"/>
  <c r="X327" i="18"/>
  <c r="X751" i="18"/>
  <c r="X628" i="18"/>
  <c r="X367" i="18"/>
  <c r="X322" i="18"/>
  <c r="X411" i="18"/>
  <c r="X431" i="18"/>
  <c r="X374" i="18"/>
  <c r="X603" i="18"/>
  <c r="X678" i="18"/>
  <c r="X605" i="18"/>
  <c r="X619" i="18"/>
  <c r="X552" i="18"/>
  <c r="X306" i="18"/>
  <c r="X415" i="18"/>
  <c r="X649" i="18"/>
  <c r="X636" i="18"/>
  <c r="X551" i="18"/>
  <c r="X385" i="18"/>
  <c r="X296" i="18"/>
  <c r="X240" i="18"/>
  <c r="X575" i="18"/>
  <c r="X501" i="18"/>
  <c r="X189" i="18"/>
  <c r="X399" i="18"/>
  <c r="X1378" i="18"/>
  <c r="X263" i="18"/>
  <c r="X506" i="18"/>
  <c r="X305" i="18"/>
  <c r="X517" i="18"/>
  <c r="X227" i="18"/>
  <c r="X582" i="18"/>
  <c r="X332" i="18"/>
  <c r="X426" i="18"/>
  <c r="X244" i="18"/>
  <c r="X454" i="18"/>
  <c r="X753" i="18"/>
  <c r="X319" i="18"/>
  <c r="X292" i="18"/>
  <c r="X763" i="18"/>
  <c r="X554" i="18"/>
  <c r="X439" i="18"/>
  <c r="X694" i="18"/>
  <c r="X475" i="18"/>
  <c r="X259" i="18"/>
  <c r="X402" i="18"/>
  <c r="X262" i="18"/>
  <c r="X345" i="18"/>
  <c r="X289" i="18"/>
  <c r="X424" i="18"/>
  <c r="X720" i="18"/>
  <c r="X725" i="18"/>
  <c r="X474" i="18"/>
  <c r="X621" i="18"/>
  <c r="X1421" i="18"/>
  <c r="Y3" i="18"/>
  <c r="Y347" i="18" s="1"/>
  <c r="X1066" i="18"/>
  <c r="X1078" i="18" s="1"/>
  <c r="X688" i="18"/>
  <c r="X1131" i="18"/>
  <c r="X1143" i="18" s="1"/>
  <c r="X389" i="18"/>
  <c r="X163" i="18"/>
  <c r="X164" i="18"/>
  <c r="X124" i="18"/>
  <c r="X126" i="18"/>
  <c r="X162" i="18"/>
  <c r="X662" i="18"/>
  <c r="X1261" i="18"/>
  <c r="X1273" i="18" s="1"/>
  <c r="X127" i="18"/>
  <c r="X231" i="18"/>
  <c r="X125" i="18"/>
  <c r="X229" i="18"/>
  <c r="X165" i="18"/>
  <c r="X571" i="18"/>
  <c r="X230" i="18"/>
  <c r="X988" i="18"/>
  <c r="X1000" i="18" s="1"/>
  <c r="X123" i="18"/>
  <c r="X166" i="18"/>
  <c r="X1014" i="18"/>
  <c r="X1026" i="18" s="1"/>
  <c r="X337" i="18"/>
  <c r="X228" i="18"/>
  <c r="X1092" i="18"/>
  <c r="X1104" i="18" s="1"/>
  <c r="X623" i="18"/>
  <c r="X192" i="18"/>
  <c r="X283" i="18"/>
  <c r="X1183" i="18"/>
  <c r="X1195" i="18" s="1"/>
  <c r="X309" i="18"/>
  <c r="X962" i="18"/>
  <c r="X974" i="18" s="1"/>
  <c r="X480" i="18"/>
  <c r="X1339" i="18"/>
  <c r="X1351" i="18" s="1"/>
  <c r="X348" i="18"/>
  <c r="X1053" i="18"/>
  <c r="X1065" i="18" s="1"/>
  <c r="X452" i="18"/>
  <c r="X949" i="18"/>
  <c r="X961" i="18" s="1"/>
  <c r="X936" i="18"/>
  <c r="X948" i="18" s="1"/>
  <c r="X519" i="18"/>
  <c r="X1170" i="18"/>
  <c r="X1182" i="18" s="1"/>
  <c r="X530" i="18"/>
  <c r="X190" i="18"/>
  <c r="X413" i="18"/>
  <c r="X272" i="18"/>
  <c r="X647" i="18"/>
  <c r="X477" i="18"/>
  <c r="X400" i="18"/>
  <c r="X178" i="18"/>
  <c r="X1222" i="18"/>
  <c r="X1234" i="18" s="1"/>
  <c r="X607" i="18"/>
  <c r="X138" i="18"/>
  <c r="X425" i="18"/>
  <c r="X1001" i="18"/>
  <c r="X1013" i="18" s="1"/>
  <c r="X318" i="18"/>
  <c r="X699" i="18"/>
  <c r="X1274" i="18"/>
  <c r="X1286" i="18" s="1"/>
  <c r="X1365" i="18"/>
  <c r="X1377" i="18" s="1"/>
  <c r="X569" i="18"/>
  <c r="X673" i="18"/>
  <c r="X646" i="18"/>
  <c r="X1313" i="18"/>
  <c r="X1325" i="18" s="1"/>
  <c r="X282" i="18"/>
  <c r="X556" i="18"/>
  <c r="X503" i="18"/>
  <c r="Y503" i="18" s="1"/>
  <c r="X257" i="18"/>
  <c r="X1235" i="18"/>
  <c r="X1247" i="18" s="1"/>
  <c r="X748" i="18"/>
  <c r="X698" i="18"/>
  <c r="X736" i="18"/>
  <c r="X1144" i="18"/>
  <c r="X1156" i="18" s="1"/>
  <c r="X1157" i="18"/>
  <c r="X1169" i="18" s="1"/>
  <c r="X1300" i="18"/>
  <c r="X1312" i="18" s="1"/>
  <c r="X397" i="18"/>
  <c r="X659" i="18"/>
  <c r="X188" i="18"/>
  <c r="X335" i="18"/>
  <c r="X514" i="18"/>
  <c r="X137" i="18"/>
  <c r="X645" i="18"/>
  <c r="X527" i="18"/>
  <c r="Y527" i="18" s="1"/>
  <c r="X672" i="18"/>
  <c r="X666" i="18"/>
  <c r="X578" i="18"/>
  <c r="X387" i="18"/>
  <c r="X707" i="18"/>
  <c r="X279" i="18"/>
  <c r="X438" i="18"/>
  <c r="X576" i="18"/>
  <c r="X371" i="18"/>
  <c r="X747" i="18"/>
  <c r="X269" i="18"/>
  <c r="X526" i="18"/>
  <c r="X176" i="18"/>
  <c r="X139" i="18"/>
  <c r="X462" i="18"/>
  <c r="X343" i="18"/>
  <c r="Y343" i="18" s="1"/>
  <c r="X358" i="18"/>
  <c r="X620" i="18"/>
  <c r="X478" i="18"/>
  <c r="X463" i="18"/>
  <c r="X643" i="18"/>
  <c r="X473" i="18"/>
  <c r="X342" i="18"/>
  <c r="X320" i="18"/>
  <c r="X360" i="18"/>
  <c r="X1352" i="18"/>
  <c r="X1364" i="18" s="1"/>
  <c r="X373" i="18"/>
  <c r="X410" i="18"/>
  <c r="X525" i="18"/>
  <c r="X618" i="18"/>
  <c r="X543" i="18"/>
  <c r="X735" i="18"/>
  <c r="Y735" i="18" s="1"/>
  <c r="X243" i="18"/>
  <c r="X395" i="18"/>
  <c r="X465" i="18"/>
  <c r="X504" i="18"/>
  <c r="X632" i="18"/>
  <c r="X734" i="18"/>
  <c r="X710" i="18"/>
  <c r="X975" i="18"/>
  <c r="X987" i="18" s="1"/>
  <c r="X745" i="18"/>
  <c r="X631" i="18"/>
  <c r="X386" i="18"/>
  <c r="X910" i="18"/>
  <c r="X922" i="18" s="1"/>
  <c r="X540" i="18"/>
  <c r="X721" i="18"/>
  <c r="X266" i="18"/>
  <c r="X731" i="18"/>
  <c r="Y731" i="18" s="1"/>
  <c r="X592" i="18"/>
  <c r="Y592" i="18" s="1"/>
  <c r="X1287" i="18"/>
  <c r="X1299" i="18" s="1"/>
  <c r="X923" i="18"/>
  <c r="X935" i="18" s="1"/>
  <c r="X722" i="18"/>
  <c r="X589" i="18"/>
  <c r="X627" i="18"/>
  <c r="X281" i="18"/>
  <c r="X384" i="18"/>
  <c r="X686" i="18"/>
  <c r="X1118" i="18"/>
  <c r="X1130" i="18" s="1"/>
  <c r="X1105" i="18"/>
  <c r="X1117" i="18" s="1"/>
  <c r="X1248" i="18"/>
  <c r="X1260" i="18" s="1"/>
  <c r="X409" i="18"/>
  <c r="X708" i="18"/>
  <c r="X1040" i="18"/>
  <c r="X1052" i="18" s="1"/>
  <c r="X291" i="18"/>
  <c r="X1079" i="18"/>
  <c r="X1091" i="18" s="1"/>
  <c r="X372" i="18"/>
  <c r="X379" i="18"/>
  <c r="X270" i="18"/>
  <c r="X421" i="18"/>
  <c r="X1027" i="18"/>
  <c r="X1039" i="18" s="1"/>
  <c r="X897" i="18"/>
  <c r="X909" i="18" s="1"/>
  <c r="X1196" i="18"/>
  <c r="X1208" i="18" s="1"/>
  <c r="X654" i="18"/>
  <c r="X392" i="18"/>
  <c r="X750" i="18"/>
  <c r="X695" i="18"/>
  <c r="X1209" i="18"/>
  <c r="X1221" i="18" s="1"/>
  <c r="X140" i="18"/>
  <c r="X550" i="18"/>
  <c r="X680" i="18"/>
  <c r="Y680" i="18" s="1"/>
  <c r="X549" i="18"/>
  <c r="Y549" i="18" s="1"/>
  <c r="X667" i="18"/>
  <c r="X264" i="18"/>
  <c r="X241" i="18"/>
  <c r="X567" i="18"/>
  <c r="X489" i="18"/>
  <c r="X664" i="18"/>
  <c r="X761" i="18"/>
  <c r="X450" i="18"/>
  <c r="X317" i="18"/>
  <c r="X314" i="18"/>
  <c r="X311" i="18"/>
  <c r="X239" i="18"/>
  <c r="X378" i="18"/>
  <c r="Y1417" i="18"/>
  <c r="X542" i="18"/>
  <c r="X406" i="18"/>
  <c r="X356" i="18"/>
  <c r="X493" i="18"/>
  <c r="X593" i="18"/>
  <c r="X433" i="18"/>
  <c r="X579" i="18"/>
  <c r="O34" i="19"/>
  <c r="O10" i="7941" s="1"/>
  <c r="S287" i="18"/>
  <c r="S297" i="18" s="1"/>
  <c r="O22" i="7949"/>
  <c r="X755" i="18"/>
  <c r="T13" i="24"/>
  <c r="U12" i="24"/>
  <c r="X4" i="18"/>
  <c r="W4" i="24"/>
  <c r="W1338" i="18"/>
  <c r="X1326" i="18"/>
  <c r="W136" i="18"/>
  <c r="R505" i="18"/>
  <c r="T404" i="18"/>
  <c r="T414" i="18" s="1"/>
  <c r="V560" i="18"/>
  <c r="W560" i="18" s="1"/>
  <c r="X560" i="18" s="1"/>
  <c r="T570" i="18"/>
  <c r="T300" i="18"/>
  <c r="S505" i="18"/>
  <c r="U496" i="18"/>
  <c r="V496" i="18" s="1"/>
  <c r="S661" i="18"/>
  <c r="U652" i="18"/>
  <c r="T661" i="18"/>
  <c r="Q729" i="18"/>
  <c r="T482" i="18"/>
  <c r="T492" i="18" s="1"/>
  <c r="S1400" i="18"/>
  <c r="T1400" i="18" s="1"/>
  <c r="X1383" i="18"/>
  <c r="U573" i="18"/>
  <c r="U583" i="18" s="1"/>
  <c r="S456" i="18"/>
  <c r="S466" i="18" s="1"/>
  <c r="S801" i="18"/>
  <c r="T801" i="18" s="1"/>
  <c r="X331" i="18"/>
  <c r="U258" i="18"/>
  <c r="T716" i="18"/>
  <c r="U716" i="18" s="1"/>
  <c r="U665" i="18"/>
  <c r="V665" i="18" s="1"/>
  <c r="T867" i="18"/>
  <c r="U867" i="18" s="1"/>
  <c r="V867" i="18" s="1"/>
  <c r="U508" i="18"/>
  <c r="V508" i="18" s="1"/>
  <c r="V518" i="18" s="1"/>
  <c r="W250" i="18"/>
  <c r="X250" i="18" s="1"/>
  <c r="T1419" i="18"/>
  <c r="U1419" i="18" s="1"/>
  <c r="V1419" i="18" s="1"/>
  <c r="S596" i="18"/>
  <c r="T586" i="18"/>
  <c r="X606" i="18"/>
  <c r="V391" i="18"/>
  <c r="V401" i="18" s="1"/>
  <c r="V1385" i="18"/>
  <c r="W1385" i="18" s="1"/>
  <c r="V677" i="18"/>
  <c r="V687" i="18" s="1"/>
  <c r="R787" i="18"/>
  <c r="T531" i="18"/>
  <c r="X638" i="18"/>
  <c r="T1412" i="18"/>
  <c r="U1412" i="18" s="1"/>
  <c r="T841" i="18"/>
  <c r="U841" i="18" s="1"/>
  <c r="T866" i="18"/>
  <c r="U866" i="18" s="1"/>
  <c r="V866" i="18" s="1"/>
  <c r="S622" i="18"/>
  <c r="T612" i="18"/>
  <c r="T622" i="18" s="1"/>
  <c r="X469" i="18"/>
  <c r="R1411" i="18"/>
  <c r="R789" i="18"/>
  <c r="S789" i="18" s="1"/>
  <c r="R879" i="18"/>
  <c r="S879" i="18" s="1"/>
  <c r="T879" i="18" s="1"/>
  <c r="U788" i="18"/>
  <c r="V788" i="18" s="1"/>
  <c r="V1386" i="18"/>
  <c r="W1386" i="18" s="1"/>
  <c r="S1398" i="18"/>
  <c r="T1398" i="18" s="1"/>
  <c r="U1398" i="18" s="1"/>
  <c r="S1425" i="18"/>
  <c r="T1425" i="18" s="1"/>
  <c r="U1425" i="18" s="1"/>
  <c r="S336" i="18"/>
  <c r="U326" i="18"/>
  <c r="V326" i="18" s="1"/>
  <c r="V336" i="18" s="1"/>
  <c r="V523" i="18"/>
  <c r="V313" i="18"/>
  <c r="W313" i="18" s="1"/>
  <c r="X313" i="18" s="1"/>
  <c r="V381" i="18"/>
  <c r="Q1413" i="18"/>
  <c r="R1413" i="18" s="1"/>
  <c r="S1413" i="18" s="1"/>
  <c r="Q1388" i="18"/>
  <c r="W1420" i="18"/>
  <c r="Q892" i="18"/>
  <c r="S1380" i="18"/>
  <c r="W407" i="18"/>
  <c r="P1312" i="18"/>
  <c r="P1338" i="18"/>
  <c r="Q895" i="18"/>
  <c r="R895" i="18" s="1"/>
  <c r="P1377" i="18"/>
  <c r="P1052" i="18"/>
  <c r="P67" i="18"/>
  <c r="P110" i="18"/>
  <c r="Q1428" i="18"/>
  <c r="R1428" i="18" s="1"/>
  <c r="S1428" i="18" s="1"/>
  <c r="Q804" i="18"/>
  <c r="R804" i="18" s="1"/>
  <c r="P935" i="18"/>
  <c r="Q856" i="18"/>
  <c r="P948" i="18"/>
  <c r="P76" i="18"/>
  <c r="P96" i="18"/>
  <c r="Q791" i="18"/>
  <c r="R791" i="18" s="1"/>
  <c r="P70" i="18"/>
  <c r="Q882" i="18"/>
  <c r="R882" i="18" s="1"/>
  <c r="P922" i="18"/>
  <c r="P1299" i="18"/>
  <c r="P1273" i="18"/>
  <c r="P89" i="18"/>
  <c r="P81" i="18"/>
  <c r="P1260" i="18"/>
  <c r="P107" i="18"/>
  <c r="Q7" i="18"/>
  <c r="P1351" i="18"/>
  <c r="P1065" i="18"/>
  <c r="P92" i="18"/>
  <c r="P97" i="18"/>
  <c r="P74" i="18"/>
  <c r="P99" i="18"/>
  <c r="P1026" i="18"/>
  <c r="P62" i="18"/>
  <c r="P1182" i="18"/>
  <c r="P101" i="18"/>
  <c r="P1000" i="18"/>
  <c r="P94" i="18"/>
  <c r="P111" i="18"/>
  <c r="P87" i="18"/>
  <c r="P1247" i="18"/>
  <c r="Q1389" i="18"/>
  <c r="R1389" i="18" s="1"/>
  <c r="P91" i="18"/>
  <c r="P1234" i="18"/>
  <c r="P1039" i="18"/>
  <c r="P98" i="18"/>
  <c r="P1104" i="18"/>
  <c r="P84" i="18"/>
  <c r="P68" i="18"/>
  <c r="P1169" i="18"/>
  <c r="P88" i="18"/>
  <c r="P66" i="18"/>
  <c r="P73" i="18"/>
  <c r="P79" i="18"/>
  <c r="P69" i="18"/>
  <c r="P85" i="18"/>
  <c r="P1117" i="18"/>
  <c r="P1143" i="18"/>
  <c r="P102" i="18"/>
  <c r="P109" i="18"/>
  <c r="P104" i="18"/>
  <c r="P1221" i="18"/>
  <c r="P1325" i="18"/>
  <c r="P64" i="18"/>
  <c r="P105" i="18"/>
  <c r="P108" i="18"/>
  <c r="P1195" i="18"/>
  <c r="P65" i="18"/>
  <c r="P80" i="18"/>
  <c r="P95" i="18"/>
  <c r="P100" i="18"/>
  <c r="P1013" i="18"/>
  <c r="P93" i="18"/>
  <c r="P78" i="18"/>
  <c r="P1156" i="18"/>
  <c r="P83" i="18"/>
  <c r="P106" i="18"/>
  <c r="P961" i="18"/>
  <c r="P86" i="18"/>
  <c r="P77" i="18"/>
  <c r="P974" i="18"/>
  <c r="P75" i="18"/>
  <c r="P1208" i="18"/>
  <c r="P1091" i="18"/>
  <c r="P987" i="18"/>
  <c r="P103" i="18"/>
  <c r="Q843" i="18"/>
  <c r="R843" i="18" s="1"/>
  <c r="S843" i="18" s="1"/>
  <c r="P1130" i="18"/>
  <c r="P72" i="18"/>
  <c r="P1364" i="18"/>
  <c r="P909" i="18"/>
  <c r="P90" i="18"/>
  <c r="P1286" i="18"/>
  <c r="Q1402" i="18"/>
  <c r="R1402" i="18" s="1"/>
  <c r="S1402" i="18" s="1"/>
  <c r="P63" i="18"/>
  <c r="Q869" i="18"/>
  <c r="R869" i="18" s="1"/>
  <c r="S869" i="18" s="1"/>
  <c r="P82" i="18"/>
  <c r="P71" i="18"/>
  <c r="Q1415" i="18"/>
  <c r="R1415" i="18" s="1"/>
  <c r="P1078" i="18"/>
  <c r="P1429" i="18"/>
  <c r="U531" i="18"/>
  <c r="V521" i="18"/>
  <c r="W656" i="18"/>
  <c r="X656" i="18" s="1"/>
  <c r="T258" i="18"/>
  <c r="Q855" i="18"/>
  <c r="R855" i="18" s="1"/>
  <c r="S855" i="18" s="1"/>
  <c r="S713" i="18"/>
  <c r="T703" i="18"/>
  <c r="S1387" i="18"/>
  <c r="T1387" i="18" s="1"/>
  <c r="V609" i="18"/>
  <c r="W599" i="18"/>
  <c r="O61" i="18"/>
  <c r="Q881" i="18"/>
  <c r="T852" i="18"/>
  <c r="U852" i="18" s="1"/>
  <c r="V852" i="18" s="1"/>
  <c r="S1426" i="18"/>
  <c r="T1426" i="18" s="1"/>
  <c r="T505" i="18"/>
  <c r="S865" i="18"/>
  <c r="Q891" i="18"/>
  <c r="V639" i="18"/>
  <c r="U648" i="18"/>
  <c r="W602" i="18"/>
  <c r="X602" i="18" s="1"/>
  <c r="Q839" i="18"/>
  <c r="U1423" i="18"/>
  <c r="Q1424" i="18"/>
  <c r="Q1414" i="18"/>
  <c r="Q894" i="18"/>
  <c r="Q842" i="18"/>
  <c r="R1399" i="18"/>
  <c r="S1399" i="18" s="1"/>
  <c r="T1399" i="18" s="1"/>
  <c r="Q840" i="18"/>
  <c r="R854" i="18"/>
  <c r="S854" i="18" s="1"/>
  <c r="T854" i="18" s="1"/>
  <c r="S443" i="18"/>
  <c r="S802" i="18"/>
  <c r="Q1401" i="18"/>
  <c r="S479" i="18"/>
  <c r="T470" i="18"/>
  <c r="V742" i="18"/>
  <c r="U700" i="18"/>
  <c r="V690" i="18"/>
  <c r="Q790" i="18"/>
  <c r="R790" i="18" s="1"/>
  <c r="Q880" i="18"/>
  <c r="P1390" i="18"/>
  <c r="U495" i="18"/>
  <c r="V495" i="18" s="1"/>
  <c r="T274" i="18"/>
  <c r="X566" i="18"/>
  <c r="Q1427" i="18"/>
  <c r="R878" i="18"/>
  <c r="U271" i="18"/>
  <c r="V261" i="18"/>
  <c r="T375" i="18"/>
  <c r="U365" i="18"/>
  <c r="U375" i="18" s="1"/>
  <c r="W484" i="18"/>
  <c r="X484" i="18" s="1"/>
  <c r="V758" i="18"/>
  <c r="S245" i="18"/>
  <c r="T235" i="18"/>
  <c r="P32" i="24"/>
  <c r="P162" i="24" s="1"/>
  <c r="P48" i="24"/>
  <c r="Q7" i="24"/>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P40" i="24"/>
  <c r="W730" i="18"/>
  <c r="S803" i="18"/>
  <c r="S853" i="18"/>
  <c r="T853" i="18" s="1"/>
  <c r="R427" i="18"/>
  <c r="S417" i="18"/>
  <c r="S427" i="18" s="1"/>
  <c r="S547" i="18"/>
  <c r="T547" i="18" s="1"/>
  <c r="T557" i="18" s="1"/>
  <c r="S258" i="18"/>
  <c r="V248" i="18"/>
  <c r="V258" i="18" s="1"/>
  <c r="Q893" i="18"/>
  <c r="R893" i="18" s="1"/>
  <c r="S893" i="18" s="1"/>
  <c r="T893" i="18" s="1"/>
  <c r="N65" i="24"/>
  <c r="N69" i="24"/>
  <c r="N132" i="24" s="1"/>
  <c r="T1382" i="18"/>
  <c r="U1382" i="18" s="1"/>
  <c r="R868" i="18"/>
  <c r="W536" i="18"/>
  <c r="V544" i="18"/>
  <c r="W362" i="18"/>
  <c r="X352" i="18"/>
  <c r="X651" i="18"/>
  <c r="X1381" i="18"/>
  <c r="Y483" i="18" l="1"/>
  <c r="Y653" i="18"/>
  <c r="Y307" i="18"/>
  <c r="Y1383" i="18"/>
  <c r="Y280" i="18"/>
  <c r="Y724" i="18"/>
  <c r="Y251" i="18"/>
  <c r="Y606" i="18"/>
  <c r="Y567" i="18"/>
  <c r="Y421" i="18"/>
  <c r="Y589" i="18"/>
  <c r="Y632" i="18"/>
  <c r="Y643" i="18"/>
  <c r="Y625" i="18"/>
  <c r="Y241" i="18"/>
  <c r="Y270" i="18"/>
  <c r="Y722" i="18"/>
  <c r="Y719" i="18"/>
  <c r="Y379" i="18"/>
  <c r="Y509" i="18"/>
  <c r="Y641" i="18"/>
  <c r="Y600" i="18"/>
  <c r="Y370" i="18"/>
  <c r="Y321" i="18"/>
  <c r="Y256" i="18"/>
  <c r="Y354" i="18"/>
  <c r="Y285" i="18"/>
  <c r="Y649" i="18"/>
  <c r="Y457" i="18"/>
  <c r="Y281" i="18"/>
  <c r="Y342" i="18"/>
  <c r="Z342" i="18" s="1"/>
  <c r="Y757" i="18"/>
  <c r="Y693" i="18"/>
  <c r="Y489" i="18"/>
  <c r="Y627" i="18"/>
  <c r="Y734" i="18"/>
  <c r="Y473" i="18"/>
  <c r="Y445" i="18"/>
  <c r="Y613" i="18"/>
  <c r="Y718" i="18"/>
  <c r="Y344" i="18"/>
  <c r="Y201" i="18"/>
  <c r="Y469" i="18"/>
  <c r="Y681" i="18"/>
  <c r="Y449" i="18"/>
  <c r="Y502" i="18"/>
  <c r="Y640" i="18"/>
  <c r="Y477" i="18"/>
  <c r="Y309" i="18"/>
  <c r="Y250" i="18"/>
  <c r="Y380" i="18"/>
  <c r="Y647" i="18"/>
  <c r="Y602" i="18"/>
  <c r="Y295" i="18"/>
  <c r="Y604" i="18"/>
  <c r="Y764" i="18"/>
  <c r="Y695" i="18"/>
  <c r="Y335" i="18"/>
  <c r="Y646" i="18"/>
  <c r="Y283" i="18"/>
  <c r="Y759" i="18"/>
  <c r="Y252" i="18"/>
  <c r="Y684" i="18"/>
  <c r="Y540" i="18"/>
  <c r="Y176" i="18"/>
  <c r="Y579" i="18"/>
  <c r="Y444" i="18"/>
  <c r="Y378" i="18"/>
  <c r="Y314" i="18"/>
  <c r="Y373" i="18"/>
  <c r="Y188" i="18"/>
  <c r="Y673" i="18"/>
  <c r="Y413" i="18"/>
  <c r="Y192" i="18"/>
  <c r="Y634" i="18"/>
  <c r="Y433" i="18"/>
  <c r="Y239" i="18"/>
  <c r="Y317" i="18"/>
  <c r="Y392" i="18"/>
  <c r="Y631" i="18"/>
  <c r="Y747" i="18"/>
  <c r="Y659" i="18"/>
  <c r="Y623" i="18"/>
  <c r="Y603" i="18"/>
  <c r="Y755" i="18"/>
  <c r="Y409" i="18"/>
  <c r="Y656" i="18"/>
  <c r="Y311" i="18"/>
  <c r="Y450" i="18"/>
  <c r="Y654" i="18"/>
  <c r="Y745" i="18"/>
  <c r="Y371" i="18"/>
  <c r="Y397" i="18"/>
  <c r="Y530" i="18"/>
  <c r="Y751" i="18"/>
  <c r="Y420" i="18"/>
  <c r="Y686" i="18"/>
  <c r="Y331" i="18"/>
  <c r="Y542" i="18"/>
  <c r="Y761" i="18"/>
  <c r="Y384" i="18"/>
  <c r="Y320" i="18"/>
  <c r="Y576" i="18"/>
  <c r="S440" i="18"/>
  <c r="V349" i="18"/>
  <c r="Y203" i="18"/>
  <c r="Y389" i="18"/>
  <c r="Y214" i="18"/>
  <c r="Y215" i="18"/>
  <c r="Y217" i="18"/>
  <c r="Y535" i="18"/>
  <c r="Y204" i="18"/>
  <c r="Y202" i="18"/>
  <c r="Y205" i="18"/>
  <c r="Y662" i="18"/>
  <c r="Y490" i="18"/>
  <c r="Y218" i="18"/>
  <c r="Y438" i="18"/>
  <c r="Y699" i="18"/>
  <c r="Y762" i="18"/>
  <c r="Y279" i="18"/>
  <c r="Y363" i="18"/>
  <c r="Y216" i="18"/>
  <c r="Y688" i="18"/>
  <c r="Y423" i="18"/>
  <c r="Y246" i="18"/>
  <c r="Y723" i="18"/>
  <c r="Y515" i="18"/>
  <c r="Y372" i="18"/>
  <c r="Y395" i="18"/>
  <c r="Y620" i="18"/>
  <c r="Y666" i="18"/>
  <c r="Y584" i="18"/>
  <c r="Y800" i="18"/>
  <c r="Y359" i="18"/>
  <c r="Y552" i="18"/>
  <c r="Y601" i="18"/>
  <c r="Y701" i="18"/>
  <c r="Y512" i="18"/>
  <c r="Y532" i="18"/>
  <c r="Y428" i="18"/>
  <c r="Y460" i="18"/>
  <c r="Y615" i="18"/>
  <c r="Y318" i="18"/>
  <c r="Y519" i="18"/>
  <c r="Y341" i="18"/>
  <c r="Y658" i="18"/>
  <c r="Y707" i="18"/>
  <c r="Y736" i="18"/>
  <c r="Y237" i="18"/>
  <c r="Y448" i="18"/>
  <c r="Y350" i="18"/>
  <c r="Y463" i="18"/>
  <c r="Y698" i="18"/>
  <c r="Y630" i="18"/>
  <c r="Y255" i="18"/>
  <c r="Y374" i="18"/>
  <c r="Y465" i="18"/>
  <c r="Y578" i="18"/>
  <c r="Y748" i="18"/>
  <c r="Y588" i="18"/>
  <c r="Y565" i="18"/>
  <c r="Y366" i="18"/>
  <c r="Y328" i="18"/>
  <c r="Y346" i="18"/>
  <c r="Y358" i="18"/>
  <c r="Y672" i="18"/>
  <c r="Y348" i="18"/>
  <c r="Y324" i="18"/>
  <c r="Y669" i="18"/>
  <c r="Y1422" i="18"/>
  <c r="Y545" i="18"/>
  <c r="Y402" i="18"/>
  <c r="Y744" i="18"/>
  <c r="Y356" i="18"/>
  <c r="Y1384" i="18"/>
  <c r="Z1384" i="18" s="1"/>
  <c r="Y550" i="18"/>
  <c r="Y539" i="18"/>
  <c r="Y259" i="18"/>
  <c r="Y617" i="18"/>
  <c r="Y461" i="18"/>
  <c r="Y406" i="18"/>
  <c r="Y679" i="18"/>
  <c r="Y691" i="18"/>
  <c r="Y382" i="18"/>
  <c r="Y367" i="18"/>
  <c r="Y558" i="18"/>
  <c r="Y419" i="18"/>
  <c r="Y415" i="18"/>
  <c r="Z3" i="18"/>
  <c r="Y441" i="18"/>
  <c r="Y1066" i="18"/>
  <c r="Y1078" i="18" s="1"/>
  <c r="Y163" i="18"/>
  <c r="Y123" i="18"/>
  <c r="Y166" i="18"/>
  <c r="Y162" i="18"/>
  <c r="Y1131" i="18"/>
  <c r="Y1143" i="18" s="1"/>
  <c r="Y126" i="18"/>
  <c r="Y127" i="18"/>
  <c r="Y230" i="18"/>
  <c r="Y125" i="18"/>
  <c r="Y164" i="18"/>
  <c r="Y231" i="18"/>
  <c r="Y165" i="18"/>
  <c r="Y124" i="18"/>
  <c r="Y229" i="18"/>
  <c r="Y1261" i="18"/>
  <c r="Y1273" i="18" s="1"/>
  <c r="Y988" i="18"/>
  <c r="Y1000" i="18" s="1"/>
  <c r="Y571" i="18"/>
  <c r="Y1014" i="18"/>
  <c r="Y1026" i="18" s="1"/>
  <c r="Y337" i="18"/>
  <c r="Y595" i="18"/>
  <c r="Y228" i="18"/>
  <c r="Y1092" i="18"/>
  <c r="Y1104" i="18" s="1"/>
  <c r="Y493" i="18"/>
  <c r="Y685" i="18"/>
  <c r="Y439" i="18"/>
  <c r="Y738" i="18"/>
  <c r="Y936" i="18"/>
  <c r="Y948" i="18" s="1"/>
  <c r="Y1339" i="18"/>
  <c r="Y1351" i="18" s="1"/>
  <c r="Y272" i="18"/>
  <c r="Y334" i="18"/>
  <c r="Y412" i="18"/>
  <c r="Y582" i="18"/>
  <c r="Y949" i="18"/>
  <c r="Y961" i="18" s="1"/>
  <c r="Y1183" i="18"/>
  <c r="Y1195" i="18" s="1"/>
  <c r="Y962" i="18"/>
  <c r="Y974" i="18" s="1"/>
  <c r="Y480" i="18"/>
  <c r="Y1053" i="18"/>
  <c r="Y1065" i="18" s="1"/>
  <c r="Y737" i="18"/>
  <c r="Y191" i="18"/>
  <c r="Y436" i="18"/>
  <c r="Y138" i="18"/>
  <c r="Y244" i="18"/>
  <c r="Y190" i="18"/>
  <c r="Y361" i="18"/>
  <c r="Y500" i="18"/>
  <c r="Y593" i="18"/>
  <c r="Y1001" i="18"/>
  <c r="Y1013" i="18" s="1"/>
  <c r="Y426" i="18"/>
  <c r="Y529" i="18"/>
  <c r="Y569" i="18"/>
  <c r="Y607" i="18"/>
  <c r="Y1170" i="18"/>
  <c r="Y1182" i="18" s="1"/>
  <c r="Y399" i="18"/>
  <c r="Y1222" i="18"/>
  <c r="Y1234" i="18" s="1"/>
  <c r="Y1365" i="18"/>
  <c r="Y1377" i="18" s="1"/>
  <c r="Y1274" i="18"/>
  <c r="Y1286" i="18" s="1"/>
  <c r="Y660" i="18"/>
  <c r="Y357" i="18"/>
  <c r="Y551" i="18"/>
  <c r="Y137" i="18"/>
  <c r="Y308" i="18"/>
  <c r="Y242" i="18"/>
  <c r="Y1300" i="18"/>
  <c r="Y1312" i="18" s="1"/>
  <c r="Y1144" i="18"/>
  <c r="Y1156" i="18" s="1"/>
  <c r="Y749" i="18"/>
  <c r="Y139" i="18"/>
  <c r="Y516" i="18"/>
  <c r="Y267" i="18"/>
  <c r="Y760" i="18"/>
  <c r="Y1157" i="18"/>
  <c r="Y1169" i="18" s="1"/>
  <c r="Y1313" i="18"/>
  <c r="Y1325" i="18" s="1"/>
  <c r="Y709" i="18"/>
  <c r="Y725" i="18"/>
  <c r="Y296" i="18"/>
  <c r="Y712" i="18"/>
  <c r="Y385" i="18"/>
  <c r="Y475" i="18"/>
  <c r="Y306" i="18"/>
  <c r="Y189" i="18"/>
  <c r="Y514" i="18"/>
  <c r="Y594" i="18"/>
  <c r="Y257" i="18"/>
  <c r="Y1235" i="18"/>
  <c r="Y1247" i="18" s="1"/>
  <c r="Y580" i="18"/>
  <c r="Y614" i="18"/>
  <c r="Y387" i="18"/>
  <c r="Y418" i="18"/>
  <c r="Y975" i="18"/>
  <c r="Y987" i="18" s="1"/>
  <c r="Y386" i="18"/>
  <c r="Y333" i="18"/>
  <c r="Y410" i="18"/>
  <c r="Y269" i="18"/>
  <c r="Y398" i="18"/>
  <c r="Y411" i="18"/>
  <c r="Y458" i="18"/>
  <c r="Y526" i="18"/>
  <c r="Y525" i="18"/>
  <c r="Y179" i="18"/>
  <c r="Y618" i="18"/>
  <c r="Y910" i="18"/>
  <c r="Y922" i="18" s="1"/>
  <c r="Y360" i="18"/>
  <c r="Y464" i="18"/>
  <c r="Y478" i="18"/>
  <c r="Y541" i="18"/>
  <c r="Y710" i="18"/>
  <c r="Y655" i="18"/>
  <c r="Y393" i="18"/>
  <c r="Y253" i="18"/>
  <c r="Y243" i="18"/>
  <c r="Y1352" i="18"/>
  <c r="Y1364" i="18" s="1"/>
  <c r="Y504" i="18"/>
  <c r="Y543" i="18"/>
  <c r="Y1248" i="18"/>
  <c r="Y1260" i="18" s="1"/>
  <c r="Y1027" i="18"/>
  <c r="Y1039" i="18" s="1"/>
  <c r="Y732" i="18"/>
  <c r="Y345" i="18"/>
  <c r="Y1105" i="18"/>
  <c r="Y1117" i="18" s="1"/>
  <c r="Y923" i="18"/>
  <c r="Y935" i="18" s="1"/>
  <c r="Y499" i="18"/>
  <c r="Y1079" i="18"/>
  <c r="Y1091" i="18" s="1"/>
  <c r="Y1118" i="18"/>
  <c r="Y1130" i="18" s="1"/>
  <c r="Y408" i="18"/>
  <c r="Y1287" i="18"/>
  <c r="Y1299" i="18" s="1"/>
  <c r="Y1040" i="18"/>
  <c r="Y1052" i="18" s="1"/>
  <c r="Y1196" i="18"/>
  <c r="Y1208" i="18" s="1"/>
  <c r="Y140" i="18"/>
  <c r="Y268" i="18"/>
  <c r="Y708" i="18"/>
  <c r="Y291" i="18"/>
  <c r="Y897" i="18"/>
  <c r="Y909" i="18" s="1"/>
  <c r="Y264" i="18"/>
  <c r="Y750" i="18"/>
  <c r="Y1209" i="18"/>
  <c r="Y1221" i="18" s="1"/>
  <c r="Y446" i="18"/>
  <c r="Y664" i="18"/>
  <c r="Y678" i="18"/>
  <c r="Y667" i="18"/>
  <c r="Y704" i="18"/>
  <c r="Y175" i="18"/>
  <c r="Y534" i="18"/>
  <c r="Y394" i="18"/>
  <c r="Y301" i="18"/>
  <c r="Y303" i="18"/>
  <c r="Y548" i="18"/>
  <c r="Y564" i="18"/>
  <c r="Y706" i="18"/>
  <c r="Y670" i="18"/>
  <c r="Y322" i="18"/>
  <c r="Y628" i="18"/>
  <c r="Y290" i="18"/>
  <c r="Y587" i="18"/>
  <c r="Y431" i="18"/>
  <c r="Y636" i="18"/>
  <c r="Y605" i="18"/>
  <c r="Y316" i="18"/>
  <c r="Y422" i="18"/>
  <c r="Y497" i="18"/>
  <c r="Y353" i="18"/>
  <c r="Y302" i="18"/>
  <c r="Y498" i="18"/>
  <c r="Y240" i="18"/>
  <c r="Y1378" i="18"/>
  <c r="Y294" i="18"/>
  <c r="Y511" i="18"/>
  <c r="Y537" i="18"/>
  <c r="Y633" i="18"/>
  <c r="Y288" i="18"/>
  <c r="Y553" i="18"/>
  <c r="Y657" i="18"/>
  <c r="Y756" i="18"/>
  <c r="Y263" i="18"/>
  <c r="Y227" i="18"/>
  <c r="Y501" i="18"/>
  <c r="Y705" i="18"/>
  <c r="Y626" i="18"/>
  <c r="Y476" i="18"/>
  <c r="Y577" i="18"/>
  <c r="Y293" i="18"/>
  <c r="Y355" i="18"/>
  <c r="Y696" i="18"/>
  <c r="Y743" i="18"/>
  <c r="Y619" i="18"/>
  <c r="Y454" i="18"/>
  <c r="Y517" i="18"/>
  <c r="Y510" i="18"/>
  <c r="Y522" i="18"/>
  <c r="Y275" i="18"/>
  <c r="Y277" i="18"/>
  <c r="Y746" i="18"/>
  <c r="Y608" i="18"/>
  <c r="Y471" i="18"/>
  <c r="Y437" i="18"/>
  <c r="Y753" i="18"/>
  <c r="Y554" i="18"/>
  <c r="Y332" i="18"/>
  <c r="Y305" i="18"/>
  <c r="Y513" i="18"/>
  <c r="Y717" i="18"/>
  <c r="Y675" i="18"/>
  <c r="Y435" i="18"/>
  <c r="X635" i="18"/>
  <c r="Y425" i="18"/>
  <c r="Y452" i="18"/>
  <c r="Y563" i="18"/>
  <c r="Y265" i="18"/>
  <c r="Y506" i="18"/>
  <c r="Y575" i="18"/>
  <c r="Y621" i="18"/>
  <c r="Y763" i="18"/>
  <c r="Y538" i="18"/>
  <c r="Y487" i="18"/>
  <c r="Y238" i="18"/>
  <c r="Y315" i="18"/>
  <c r="Y682" i="18"/>
  <c r="Y610" i="18"/>
  <c r="Y629" i="18"/>
  <c r="Y451" i="18"/>
  <c r="Y1421" i="18"/>
  <c r="Y694" i="18"/>
  <c r="Y474" i="18"/>
  <c r="Y292" i="18"/>
  <c r="Y177" i="18"/>
  <c r="Y340" i="18"/>
  <c r="Y276" i="18"/>
  <c r="Y376" i="18"/>
  <c r="Y330" i="18"/>
  <c r="Y447" i="18"/>
  <c r="Y642" i="18"/>
  <c r="Y644" i="18"/>
  <c r="Y298" i="18"/>
  <c r="Y555" i="18"/>
  <c r="Y720" i="18"/>
  <c r="Y319" i="18"/>
  <c r="Y432" i="18"/>
  <c r="Y733" i="18"/>
  <c r="Y459" i="18"/>
  <c r="Y574" i="18"/>
  <c r="Y568" i="18"/>
  <c r="Y405" i="18"/>
  <c r="Y697" i="18"/>
  <c r="Y581" i="18"/>
  <c r="Y683" i="18"/>
  <c r="Y424" i="18"/>
  <c r="Y278" i="18"/>
  <c r="Y597" i="18"/>
  <c r="Y488" i="18"/>
  <c r="Y472" i="18"/>
  <c r="Y591" i="18"/>
  <c r="Y671" i="18"/>
  <c r="Y383" i="18"/>
  <c r="P34" i="19"/>
  <c r="P10" i="7941" s="1"/>
  <c r="Q10" i="7941" s="1"/>
  <c r="Y266" i="18"/>
  <c r="Y462" i="18"/>
  <c r="Y645" i="18"/>
  <c r="Y556" i="18"/>
  <c r="Y178" i="18"/>
  <c r="Y486" i="18"/>
  <c r="Y396" i="18"/>
  <c r="Y491" i="18"/>
  <c r="Y668" i="18"/>
  <c r="Y289" i="18"/>
  <c r="Y561" i="18"/>
  <c r="Y528" i="18"/>
  <c r="Y369" i="18"/>
  <c r="Y254" i="18"/>
  <c r="Y616" i="18"/>
  <c r="Y368" i="18"/>
  <c r="Y467" i="18"/>
  <c r="Y562" i="18"/>
  <c r="Y721" i="18"/>
  <c r="Y282" i="18"/>
  <c r="Y400" i="18"/>
  <c r="Y249" i="18"/>
  <c r="Y236" i="18"/>
  <c r="Y434" i="18"/>
  <c r="Y590" i="18"/>
  <c r="Y262" i="18"/>
  <c r="Y304" i="18"/>
  <c r="Y329" i="18"/>
  <c r="Y233" i="18"/>
  <c r="Y711" i="18"/>
  <c r="Y327" i="18"/>
  <c r="Y485" i="18"/>
  <c r="Y692" i="18"/>
  <c r="T287" i="18"/>
  <c r="T297" i="18" s="1"/>
  <c r="P22" i="7949"/>
  <c r="Q22" i="7949" s="1"/>
  <c r="P24" i="7941"/>
  <c r="Q24" i="7941" s="1"/>
  <c r="W570" i="18"/>
  <c r="X1338" i="18"/>
  <c r="Y1326" i="18"/>
  <c r="X4" i="24"/>
  <c r="Y4" i="18"/>
  <c r="V12" i="24"/>
  <c r="U13" i="24"/>
  <c r="X136" i="18"/>
  <c r="Y560" i="18"/>
  <c r="V570" i="18"/>
  <c r="U404" i="18"/>
  <c r="U674" i="18"/>
  <c r="T310" i="18"/>
  <c r="U300" i="18"/>
  <c r="U482" i="18"/>
  <c r="U492" i="18" s="1"/>
  <c r="U1400" i="18"/>
  <c r="V1400" i="18" s="1"/>
  <c r="T456" i="18"/>
  <c r="U456" i="18" s="1"/>
  <c r="U466" i="18" s="1"/>
  <c r="R729" i="18"/>
  <c r="V573" i="18"/>
  <c r="V583" i="18" s="1"/>
  <c r="V652" i="18"/>
  <c r="U661" i="18"/>
  <c r="U801" i="18"/>
  <c r="V801" i="18" s="1"/>
  <c r="V323" i="18"/>
  <c r="W391" i="18"/>
  <c r="W401" i="18" s="1"/>
  <c r="W508" i="18"/>
  <c r="W518" i="18" s="1"/>
  <c r="W677" i="18"/>
  <c r="W687" i="18" s="1"/>
  <c r="U518" i="18"/>
  <c r="V1412" i="18"/>
  <c r="W1412" i="18" s="1"/>
  <c r="W1419" i="18"/>
  <c r="X1419" i="18" s="1"/>
  <c r="Y1419" i="18" s="1"/>
  <c r="S787" i="18"/>
  <c r="T787" i="18" s="1"/>
  <c r="W349" i="18"/>
  <c r="X339" i="18"/>
  <c r="Y339" i="18" s="1"/>
  <c r="V505" i="18"/>
  <c r="X1385" i="18"/>
  <c r="Y1385" i="18" s="1"/>
  <c r="V716" i="18"/>
  <c r="U547" i="18"/>
  <c r="U557" i="18" s="1"/>
  <c r="W496" i="18"/>
  <c r="T596" i="18"/>
  <c r="U586" i="18"/>
  <c r="W323" i="18"/>
  <c r="W788" i="18"/>
  <c r="X788" i="18" s="1"/>
  <c r="V531" i="18"/>
  <c r="U612" i="18"/>
  <c r="U622" i="18" s="1"/>
  <c r="V1382" i="18"/>
  <c r="W1382" i="18" s="1"/>
  <c r="X1382" i="18" s="1"/>
  <c r="W867" i="18"/>
  <c r="X867" i="18" s="1"/>
  <c r="Y867" i="18" s="1"/>
  <c r="S804" i="18"/>
  <c r="T804" i="18" s="1"/>
  <c r="Y638" i="18"/>
  <c r="T843" i="18"/>
  <c r="U843" i="18" s="1"/>
  <c r="T789" i="18"/>
  <c r="U789" i="18" s="1"/>
  <c r="R856" i="18"/>
  <c r="S856" i="18" s="1"/>
  <c r="W523" i="18"/>
  <c r="X523" i="18" s="1"/>
  <c r="X1386" i="18"/>
  <c r="Y1386" i="18" s="1"/>
  <c r="S1389" i="18"/>
  <c r="T1389" i="18" s="1"/>
  <c r="U1426" i="18"/>
  <c r="V1426" i="18" s="1"/>
  <c r="W1426" i="18" s="1"/>
  <c r="X1426" i="18" s="1"/>
  <c r="U336" i="18"/>
  <c r="W326" i="18"/>
  <c r="X326" i="18" s="1"/>
  <c r="X336" i="18" s="1"/>
  <c r="V841" i="18"/>
  <c r="W841" i="18" s="1"/>
  <c r="W521" i="18"/>
  <c r="U879" i="18"/>
  <c r="V879" i="18" s="1"/>
  <c r="W852" i="18"/>
  <c r="X852" i="18" s="1"/>
  <c r="Y852" i="18" s="1"/>
  <c r="Q1390" i="18"/>
  <c r="T869" i="18"/>
  <c r="U869" i="18" s="1"/>
  <c r="W381" i="18"/>
  <c r="V388" i="18"/>
  <c r="S1411" i="18"/>
  <c r="U854" i="18"/>
  <c r="T855" i="18"/>
  <c r="U855" i="18" s="1"/>
  <c r="V1398" i="18"/>
  <c r="W1398" i="18" s="1"/>
  <c r="X1398" i="18" s="1"/>
  <c r="Y1398" i="18" s="1"/>
  <c r="X536" i="18"/>
  <c r="W544" i="18"/>
  <c r="W742" i="18"/>
  <c r="T479" i="18"/>
  <c r="U470" i="18"/>
  <c r="S557" i="18"/>
  <c r="X407" i="18"/>
  <c r="Y407" i="18" s="1"/>
  <c r="S878" i="18"/>
  <c r="T878" i="18" s="1"/>
  <c r="U878" i="18" s="1"/>
  <c r="V878" i="18" s="1"/>
  <c r="W878" i="18" s="1"/>
  <c r="X878" i="18" s="1"/>
  <c r="Y878" i="18" s="1"/>
  <c r="R1427" i="18"/>
  <c r="U1399" i="18"/>
  <c r="V1423" i="18"/>
  <c r="R881" i="18"/>
  <c r="U1387" i="18"/>
  <c r="W248" i="18"/>
  <c r="W258" i="18" s="1"/>
  <c r="T1402" i="18"/>
  <c r="R894" i="18"/>
  <c r="S894" i="18" s="1"/>
  <c r="Y484" i="18"/>
  <c r="X1420" i="18"/>
  <c r="W639" i="18"/>
  <c r="V648" i="18"/>
  <c r="O65" i="24"/>
  <c r="O69" i="24"/>
  <c r="O132" i="24" s="1"/>
  <c r="T284" i="18"/>
  <c r="U274" i="18"/>
  <c r="U284" i="18" s="1"/>
  <c r="U430" i="18"/>
  <c r="V430" i="18" s="1"/>
  <c r="V440" i="18" s="1"/>
  <c r="T440" i="18"/>
  <c r="V365" i="18"/>
  <c r="W365" i="18" s="1"/>
  <c r="W665" i="18"/>
  <c r="V674" i="18"/>
  <c r="R891" i="18"/>
  <c r="T417" i="18"/>
  <c r="U417" i="18" s="1"/>
  <c r="T1428" i="18"/>
  <c r="S1415" i="18"/>
  <c r="T1415" i="18" s="1"/>
  <c r="U1415" i="18" s="1"/>
  <c r="R7" i="18"/>
  <c r="Y566" i="18"/>
  <c r="X570" i="18"/>
  <c r="V700" i="18"/>
  <c r="W690" i="18"/>
  <c r="W700" i="18" s="1"/>
  <c r="V1425" i="18"/>
  <c r="T1413" i="18"/>
  <c r="U1413" i="18" s="1"/>
  <c r="W758" i="18"/>
  <c r="V765" i="18"/>
  <c r="R1401" i="18"/>
  <c r="S1401" i="18" s="1"/>
  <c r="P61" i="18"/>
  <c r="Q1429" i="18"/>
  <c r="R1424" i="18"/>
  <c r="S790" i="18"/>
  <c r="T790" i="18" s="1"/>
  <c r="R839" i="18"/>
  <c r="T802" i="18"/>
  <c r="U802" i="18" s="1"/>
  <c r="V802" i="18" s="1"/>
  <c r="S895" i="18"/>
  <c r="U893" i="18"/>
  <c r="V893" i="18" s="1"/>
  <c r="X730" i="18"/>
  <c r="T443" i="18"/>
  <c r="S453" i="18"/>
  <c r="R1414" i="18"/>
  <c r="S1414" i="18" s="1"/>
  <c r="T1414" i="18" s="1"/>
  <c r="U1414" i="18" s="1"/>
  <c r="V1414" i="18" s="1"/>
  <c r="U505" i="18"/>
  <c r="R880" i="18"/>
  <c r="S880" i="18" s="1"/>
  <c r="T880" i="18" s="1"/>
  <c r="U853" i="18"/>
  <c r="V853" i="18" s="1"/>
  <c r="T865" i="18"/>
  <c r="U865" i="18" s="1"/>
  <c r="V865" i="18" s="1"/>
  <c r="W865" i="18" s="1"/>
  <c r="S791" i="18"/>
  <c r="T791" i="18" s="1"/>
  <c r="S882" i="18"/>
  <c r="T882" i="18" s="1"/>
  <c r="U882" i="18" s="1"/>
  <c r="T803" i="18"/>
  <c r="R842" i="18"/>
  <c r="T1380" i="18"/>
  <c r="V271" i="18"/>
  <c r="W261" i="18"/>
  <c r="X261" i="18" s="1"/>
  <c r="R840" i="18"/>
  <c r="S840" i="18" s="1"/>
  <c r="W495" i="18"/>
  <c r="X599" i="18"/>
  <c r="X609" i="18" s="1"/>
  <c r="W609" i="18"/>
  <c r="T713" i="18"/>
  <c r="U703" i="18"/>
  <c r="U713" i="18" s="1"/>
  <c r="S868" i="18"/>
  <c r="T868" i="18" s="1"/>
  <c r="T245" i="18"/>
  <c r="U235" i="18"/>
  <c r="R892" i="18"/>
  <c r="W866" i="18"/>
  <c r="R1388" i="18"/>
  <c r="S1388" i="18" s="1"/>
  <c r="X323" i="18"/>
  <c r="Y313" i="18"/>
  <c r="Y1381" i="18"/>
  <c r="Y651" i="18"/>
  <c r="X362" i="18"/>
  <c r="Y352" i="18"/>
  <c r="Z444" i="18" l="1"/>
  <c r="Z395" i="18"/>
  <c r="Z249" i="18"/>
  <c r="Z550" i="18"/>
  <c r="Z693" i="18"/>
  <c r="Z321" i="18"/>
  <c r="Z735" i="18"/>
  <c r="Z731" i="18"/>
  <c r="Z254" i="18"/>
  <c r="Z383" i="18"/>
  <c r="Z574" i="18"/>
  <c r="Z369" i="18"/>
  <c r="Z600" i="18"/>
  <c r="Z376" i="18"/>
  <c r="Z680" i="18"/>
  <c r="Z568" i="18"/>
  <c r="Z632" i="18"/>
  <c r="Z370" i="18"/>
  <c r="Z270" i="18"/>
  <c r="Z604" i="18"/>
  <c r="Z363" i="18"/>
  <c r="Z1383" i="18"/>
  <c r="Z241" i="18"/>
  <c r="Z409" i="18"/>
  <c r="Z434" i="18"/>
  <c r="Z610" i="18"/>
  <c r="Z641" i="18"/>
  <c r="Z553" i="18"/>
  <c r="Z236" i="18"/>
  <c r="Z682" i="18"/>
  <c r="Z252" i="18"/>
  <c r="Z330" i="18"/>
  <c r="Z603" i="18"/>
  <c r="Z372" i="18"/>
  <c r="Z579" i="18"/>
  <c r="Z748" i="18"/>
  <c r="Z640" i="18"/>
  <c r="Z528" i="18"/>
  <c r="Z671" i="18"/>
  <c r="Z502" i="18"/>
  <c r="Z304" i="18"/>
  <c r="Z561" i="18"/>
  <c r="Z591" i="18"/>
  <c r="Z293" i="18"/>
  <c r="Z519" i="18"/>
  <c r="Z262" i="18"/>
  <c r="Z289" i="18"/>
  <c r="Z472" i="18"/>
  <c r="Z577" i="18"/>
  <c r="Z473" i="18"/>
  <c r="Z433" i="18"/>
  <c r="Z590" i="18"/>
  <c r="Z668" i="18"/>
  <c r="Z746" i="18"/>
  <c r="Z643" i="18"/>
  <c r="Z634" i="18"/>
  <c r="Z469" i="18"/>
  <c r="Z315" i="18"/>
  <c r="Z447" i="18"/>
  <c r="Z238" i="18"/>
  <c r="Z666" i="18"/>
  <c r="Z602" i="18"/>
  <c r="Z459" i="18"/>
  <c r="Z445" i="18"/>
  <c r="Z852" i="18"/>
  <c r="Z638" i="18"/>
  <c r="Z282" i="18"/>
  <c r="Z733" i="18"/>
  <c r="Z675" i="18"/>
  <c r="Z278" i="18"/>
  <c r="Z684" i="18"/>
  <c r="Z424" i="18"/>
  <c r="Z513" i="18"/>
  <c r="Z626" i="18"/>
  <c r="Z239" i="18"/>
  <c r="Z683" i="18"/>
  <c r="Z720" i="18"/>
  <c r="Z474" i="18"/>
  <c r="Z575" i="18"/>
  <c r="Z705" i="18"/>
  <c r="Z710" i="18"/>
  <c r="Z439" i="18"/>
  <c r="Z485" i="18"/>
  <c r="Z542" i="18"/>
  <c r="Z645" i="18"/>
  <c r="Z555" i="18"/>
  <c r="Z694" i="18"/>
  <c r="Z506" i="18"/>
  <c r="Z510" i="18"/>
  <c r="Z501" i="18"/>
  <c r="Z576" i="18"/>
  <c r="Z678" i="18"/>
  <c r="Z541" i="18"/>
  <c r="Z709" i="18"/>
  <c r="Z698" i="18"/>
  <c r="Z545" i="18"/>
  <c r="AA545" i="18" s="1"/>
  <c r="Z250" i="18"/>
  <c r="Z407" i="18"/>
  <c r="Z418" i="18"/>
  <c r="Z276" i="18"/>
  <c r="Z380" i="18"/>
  <c r="Z878" i="18"/>
  <c r="Z597" i="18"/>
  <c r="Z538" i="18"/>
  <c r="Z721" i="18"/>
  <c r="Z432" i="18"/>
  <c r="Z867" i="18"/>
  <c r="Z319" i="18"/>
  <c r="Z621" i="18"/>
  <c r="Z275" i="18"/>
  <c r="Z625" i="18"/>
  <c r="Z327" i="18"/>
  <c r="Z311" i="18"/>
  <c r="Z462" i="18"/>
  <c r="Z697" i="18"/>
  <c r="Z298" i="18"/>
  <c r="Z1421" i="18"/>
  <c r="Z265" i="18"/>
  <c r="AA265" i="18" s="1"/>
  <c r="Z554" i="18"/>
  <c r="Z1378" i="18"/>
  <c r="Z320" i="18"/>
  <c r="Z664" i="18"/>
  <c r="Z499" i="18"/>
  <c r="Z691" i="18"/>
  <c r="Z348" i="18"/>
  <c r="Z711" i="18"/>
  <c r="Z467" i="18"/>
  <c r="Z266" i="18"/>
  <c r="Z405" i="18"/>
  <c r="Z644" i="18"/>
  <c r="Z563" i="18"/>
  <c r="Z454" i="18"/>
  <c r="Z290" i="18"/>
  <c r="Z446" i="18"/>
  <c r="Z464" i="18"/>
  <c r="Z679" i="18"/>
  <c r="Z202" i="18"/>
  <c r="Z488" i="18"/>
  <c r="Z487" i="18"/>
  <c r="Z681" i="18"/>
  <c r="Z578" i="18"/>
  <c r="Z396" i="18"/>
  <c r="Z340" i="18"/>
  <c r="Z483" i="18"/>
  <c r="Z486" i="18"/>
  <c r="Z717" i="18"/>
  <c r="Z636" i="18"/>
  <c r="Z562" i="18"/>
  <c r="Z484" i="18"/>
  <c r="Z560" i="18"/>
  <c r="AA560" i="18" s="1"/>
  <c r="Z233" i="18"/>
  <c r="Z368" i="18"/>
  <c r="Z527" i="18"/>
  <c r="Z629" i="18"/>
  <c r="Z437" i="18"/>
  <c r="Z619" i="18"/>
  <c r="Z756" i="18"/>
  <c r="Z628" i="18"/>
  <c r="Z360" i="18"/>
  <c r="Z406" i="18"/>
  <c r="Z755" i="18"/>
  <c r="Z1398" i="18"/>
  <c r="Z1386" i="18"/>
  <c r="Z329" i="18"/>
  <c r="Z616" i="18"/>
  <c r="Z656" i="18"/>
  <c r="Z343" i="18"/>
  <c r="Z549" i="18"/>
  <c r="Z425" i="18"/>
  <c r="Z471" i="18"/>
  <c r="Z743" i="18"/>
  <c r="Z657" i="18"/>
  <c r="Z302" i="18"/>
  <c r="Z461" i="18"/>
  <c r="Z672" i="18"/>
  <c r="Z215" i="18"/>
  <c r="Z358" i="18"/>
  <c r="Z214" i="18"/>
  <c r="Z359" i="18"/>
  <c r="Z736" i="18"/>
  <c r="Z218" i="18"/>
  <c r="Z649" i="18"/>
  <c r="Z216" i="18"/>
  <c r="Z217" i="18"/>
  <c r="Z204" i="18"/>
  <c r="Z201" i="18"/>
  <c r="Z203" i="18"/>
  <c r="Z387" i="18"/>
  <c r="Z205" i="18"/>
  <c r="Y635" i="18"/>
  <c r="Y349" i="18"/>
  <c r="Z386" i="18"/>
  <c r="Z725" i="18"/>
  <c r="Z660" i="18"/>
  <c r="Z244" i="18"/>
  <c r="Z436" i="18"/>
  <c r="Z685" i="18"/>
  <c r="Z191" i="18"/>
  <c r="Z760" i="18"/>
  <c r="Z399" i="18"/>
  <c r="Z737" i="18"/>
  <c r="Z449" i="18"/>
  <c r="Z318" i="18"/>
  <c r="Z240" i="18"/>
  <c r="Z431" i="18"/>
  <c r="Z670" i="18"/>
  <c r="Z345" i="18"/>
  <c r="Z744" i="18"/>
  <c r="Z279" i="18"/>
  <c r="Z498" i="18"/>
  <c r="Z587" i="18"/>
  <c r="Z706" i="18"/>
  <c r="Z584" i="18"/>
  <c r="Z564" i="18"/>
  <c r="AA564" i="18" s="1"/>
  <c r="Z291" i="18"/>
  <c r="Z476" i="18"/>
  <c r="Z734" i="18"/>
  <c r="Z353" i="18"/>
  <c r="Z669" i="18"/>
  <c r="Z548" i="18"/>
  <c r="Z708" i="18"/>
  <c r="Z627" i="18"/>
  <c r="Z497" i="18"/>
  <c r="Z341" i="18"/>
  <c r="Z303" i="18"/>
  <c r="Z268" i="18"/>
  <c r="Z526" i="18"/>
  <c r="Z514" i="18"/>
  <c r="Z529" i="18"/>
  <c r="AA529" i="18" s="1"/>
  <c r="Z489" i="18"/>
  <c r="AA489" i="18" s="1"/>
  <c r="Z800" i="18"/>
  <c r="Z246" i="18"/>
  <c r="Z301" i="18"/>
  <c r="Z140" i="18"/>
  <c r="Z504" i="18"/>
  <c r="Z458" i="18"/>
  <c r="Z324" i="18"/>
  <c r="Z328" i="18"/>
  <c r="Z394" i="18"/>
  <c r="Z463" i="18"/>
  <c r="Z696" i="18"/>
  <c r="Z227" i="18"/>
  <c r="Z524" i="18"/>
  <c r="Z699" i="18"/>
  <c r="Z532" i="18"/>
  <c r="Z243" i="18"/>
  <c r="AA243" i="18" s="1"/>
  <c r="Z763" i="18"/>
  <c r="Z402" i="18"/>
  <c r="Z722" i="18"/>
  <c r="Z263" i="18"/>
  <c r="Z759" i="18"/>
  <c r="Z438" i="18"/>
  <c r="Z662" i="18"/>
  <c r="Z738" i="18"/>
  <c r="Z420" i="18"/>
  <c r="Z701" i="18"/>
  <c r="AA3" i="18"/>
  <c r="Z441" i="18"/>
  <c r="Z688" i="18"/>
  <c r="Z162" i="18"/>
  <c r="Z389" i="18"/>
  <c r="Z124" i="18"/>
  <c r="Z163" i="18"/>
  <c r="Z126" i="18"/>
  <c r="Z165" i="18"/>
  <c r="Z166" i="18"/>
  <c r="Z127" i="18"/>
  <c r="Z231" i="18"/>
  <c r="Z1066" i="18"/>
  <c r="Z1078" i="18" s="1"/>
  <c r="Z125" i="18"/>
  <c r="Z164" i="18"/>
  <c r="Z123" i="18"/>
  <c r="Z230" i="18"/>
  <c r="Z1131" i="18"/>
  <c r="Z1143" i="18" s="1"/>
  <c r="Z493" i="18"/>
  <c r="Z1261" i="18"/>
  <c r="Z1273" i="18" s="1"/>
  <c r="Z322" i="18"/>
  <c r="Z571" i="18"/>
  <c r="Z988" i="18"/>
  <c r="Z1000" i="18" s="1"/>
  <c r="Z517" i="18"/>
  <c r="Z764" i="18"/>
  <c r="Z490" i="18"/>
  <c r="Z374" i="18"/>
  <c r="Z724" i="18"/>
  <c r="Z581" i="18"/>
  <c r="Z1092" i="18"/>
  <c r="Z1104" i="18" s="1"/>
  <c r="Z423" i="18"/>
  <c r="Z192" i="18"/>
  <c r="Z608" i="18"/>
  <c r="Z962" i="18"/>
  <c r="Z974" i="18" s="1"/>
  <c r="Z309" i="18"/>
  <c r="Z452" i="18"/>
  <c r="Z451" i="18"/>
  <c r="Z1014" i="18"/>
  <c r="Z1026" i="18" s="1"/>
  <c r="Z1183" i="18"/>
  <c r="Z1195" i="18" s="1"/>
  <c r="Z1053" i="18"/>
  <c r="Z1065" i="18" s="1"/>
  <c r="Z295" i="18"/>
  <c r="Z491" i="18"/>
  <c r="Z633" i="18"/>
  <c r="Z949" i="18"/>
  <c r="Z961" i="18" s="1"/>
  <c r="Z138" i="18"/>
  <c r="Z477" i="18"/>
  <c r="Z647" i="18"/>
  <c r="Z1339" i="18"/>
  <c r="Z1351" i="18" s="1"/>
  <c r="Z178" i="18"/>
  <c r="Z936" i="18"/>
  <c r="Z948" i="18" s="1"/>
  <c r="Z530" i="18"/>
  <c r="Z413" i="18"/>
  <c r="Z400" i="18"/>
  <c r="Z190" i="18"/>
  <c r="Z1274" i="18"/>
  <c r="Z1286" i="18" s="1"/>
  <c r="Z397" i="18"/>
  <c r="Z569" i="18"/>
  <c r="Z332" i="18"/>
  <c r="Z605" i="18"/>
  <c r="Z139" i="18"/>
  <c r="Z556" i="18"/>
  <c r="Z305" i="18"/>
  <c r="Z448" i="18"/>
  <c r="Z255" i="18"/>
  <c r="Z1170" i="18"/>
  <c r="Z1182" i="18" s="1"/>
  <c r="Z692" i="18"/>
  <c r="Z503" i="18"/>
  <c r="Z1222" i="18"/>
  <c r="Z1234" i="18" s="1"/>
  <c r="Z1001" i="18"/>
  <c r="Z1013" i="18" s="1"/>
  <c r="Z1365" i="18"/>
  <c r="Z1377" i="18" s="1"/>
  <c r="Z356" i="18"/>
  <c r="Z292" i="18"/>
  <c r="Z1235" i="18"/>
  <c r="Z1247" i="18" s="1"/>
  <c r="Z551" i="18"/>
  <c r="Z465" i="18"/>
  <c r="Z620" i="18"/>
  <c r="Z373" i="18"/>
  <c r="Z355" i="18"/>
  <c r="Z631" i="18"/>
  <c r="Z540" i="18"/>
  <c r="Z176" i="18"/>
  <c r="Z1313" i="18"/>
  <c r="Z1325" i="18" s="1"/>
  <c r="Z588" i="18"/>
  <c r="Z1157" i="18"/>
  <c r="Z1169" i="18" s="1"/>
  <c r="Z719" i="18"/>
  <c r="Z592" i="18"/>
  <c r="Z1144" i="18"/>
  <c r="Z1156" i="18" s="1"/>
  <c r="Z1300" i="18"/>
  <c r="Z1312" i="18" s="1"/>
  <c r="Z137" i="18"/>
  <c r="Z357" i="18"/>
  <c r="Z257" i="18"/>
  <c r="Z707" i="18"/>
  <c r="Z975" i="18"/>
  <c r="Z987" i="18" s="1"/>
  <c r="Z253" i="18"/>
  <c r="Z478" i="18"/>
  <c r="Z1352" i="18"/>
  <c r="Z1364" i="18" s="1"/>
  <c r="Z393" i="18"/>
  <c r="Z525" i="18"/>
  <c r="AA525" i="18" s="1"/>
  <c r="Z910" i="18"/>
  <c r="Z922" i="18" s="1"/>
  <c r="Z256" i="18"/>
  <c r="Z589" i="18"/>
  <c r="Z543" i="18"/>
  <c r="Z614" i="18"/>
  <c r="Z281" i="18"/>
  <c r="Z179" i="18"/>
  <c r="Z177" i="18"/>
  <c r="Z642" i="18"/>
  <c r="Z384" i="18"/>
  <c r="Z655" i="18"/>
  <c r="Z1118" i="18"/>
  <c r="Z1130" i="18" s="1"/>
  <c r="Z1027" i="18"/>
  <c r="Z1039" i="18" s="1"/>
  <c r="Z1040" i="18"/>
  <c r="Z1052" i="18" s="1"/>
  <c r="Z1105" i="18"/>
  <c r="Z1117" i="18" s="1"/>
  <c r="Z1196" i="18"/>
  <c r="Z1208" i="18" s="1"/>
  <c r="Z1079" i="18"/>
  <c r="Z1091" i="18" s="1"/>
  <c r="Z897" i="18"/>
  <c r="Z909" i="18" s="1"/>
  <c r="Z1287" i="18"/>
  <c r="Z1299" i="18" s="1"/>
  <c r="Z923" i="18"/>
  <c r="Z935" i="18" s="1"/>
  <c r="Z435" i="18"/>
  <c r="Z1248" i="18"/>
  <c r="Z1260" i="18" s="1"/>
  <c r="Z630" i="18"/>
  <c r="Z378" i="18"/>
  <c r="Z264" i="18"/>
  <c r="Z534" i="18"/>
  <c r="Z512" i="18"/>
  <c r="Z1209" i="18"/>
  <c r="Z1221" i="18" s="1"/>
  <c r="Z750" i="18"/>
  <c r="Z667" i="18"/>
  <c r="Z615" i="18"/>
  <c r="AA615" i="18" s="1"/>
  <c r="Z382" i="18"/>
  <c r="AA382" i="18" s="1"/>
  <c r="Z617" i="18"/>
  <c r="AA454" i="18"/>
  <c r="Z623" i="18"/>
  <c r="AA623" i="18" s="1"/>
  <c r="Z552" i="18"/>
  <c r="AA552" i="18" s="1"/>
  <c r="Z565" i="18"/>
  <c r="Z346" i="18"/>
  <c r="Z371" i="18"/>
  <c r="Z367" i="18"/>
  <c r="Z428" i="18"/>
  <c r="Z658" i="18"/>
  <c r="AA731" i="18"/>
  <c r="Z745" i="18"/>
  <c r="Z1422" i="18"/>
  <c r="Z762" i="18"/>
  <c r="AA762" i="18" s="1"/>
  <c r="Z580" i="18"/>
  <c r="Z267" i="18"/>
  <c r="Z228" i="18"/>
  <c r="Z686" i="18"/>
  <c r="Z460" i="18"/>
  <c r="Z283" i="18"/>
  <c r="Z259" i="18"/>
  <c r="Z732" i="18"/>
  <c r="Z618" i="18"/>
  <c r="AA618" i="18" s="1"/>
  <c r="Z516" i="18"/>
  <c r="AA516" i="18" s="1"/>
  <c r="Z480" i="18"/>
  <c r="AA480" i="18" s="1"/>
  <c r="Z595" i="18"/>
  <c r="Z654" i="18"/>
  <c r="AA654" i="18" s="1"/>
  <c r="Z272" i="18"/>
  <c r="Z601" i="18"/>
  <c r="Z607" i="18"/>
  <c r="Z337" i="18"/>
  <c r="Z450" i="18"/>
  <c r="Z673" i="18"/>
  <c r="Z539" i="18"/>
  <c r="Z594" i="18"/>
  <c r="AA594" i="18" s="1"/>
  <c r="Z749" i="18"/>
  <c r="Z307" i="18"/>
  <c r="AA307" i="18" s="1"/>
  <c r="Z515" i="18"/>
  <c r="Z188" i="18"/>
  <c r="Z237" i="18"/>
  <c r="Z457" i="18"/>
  <c r="Z659" i="18"/>
  <c r="Z314" i="18"/>
  <c r="Z646" i="18"/>
  <c r="Z189" i="18"/>
  <c r="Z426" i="18"/>
  <c r="Z582" i="18"/>
  <c r="Z613" i="18"/>
  <c r="AA613" i="18" s="1"/>
  <c r="Z392" i="18"/>
  <c r="AA392" i="18" s="1"/>
  <c r="Z347" i="18"/>
  <c r="AA347" i="18" s="1"/>
  <c r="Z335" i="18"/>
  <c r="Z411" i="18"/>
  <c r="Z306" i="18"/>
  <c r="Z242" i="18"/>
  <c r="Z412" i="18"/>
  <c r="Z747" i="18"/>
  <c r="Z1417" i="18"/>
  <c r="AA1417" i="18" s="1"/>
  <c r="Z285" i="18"/>
  <c r="Z695" i="18"/>
  <c r="Z398" i="18"/>
  <c r="AA398" i="18" s="1"/>
  <c r="Z475" i="18"/>
  <c r="Z308" i="18"/>
  <c r="Z593" i="18"/>
  <c r="AA593" i="18" s="1"/>
  <c r="Z334" i="18"/>
  <c r="Z229" i="18"/>
  <c r="Z317" i="18"/>
  <c r="Z415" i="18"/>
  <c r="Z280" i="18"/>
  <c r="Z751" i="18"/>
  <c r="Z277" i="18"/>
  <c r="Z421" i="18"/>
  <c r="Z288" i="18"/>
  <c r="Z537" i="18"/>
  <c r="AA537" i="18" s="1"/>
  <c r="Z761" i="18"/>
  <c r="AA761" i="18" s="1"/>
  <c r="Z175" i="18"/>
  <c r="AA175" i="18" s="1"/>
  <c r="Z269" i="18"/>
  <c r="Z385" i="18"/>
  <c r="Z500" i="18"/>
  <c r="Z251" i="18"/>
  <c r="Z419" i="18"/>
  <c r="Z331" i="18"/>
  <c r="Z354" i="18"/>
  <c r="Z567" i="18"/>
  <c r="Z511" i="18"/>
  <c r="Z422" i="18"/>
  <c r="AA422" i="18" s="1"/>
  <c r="Z757" i="18"/>
  <c r="AA757" i="18" s="1"/>
  <c r="Z704" i="18"/>
  <c r="Z408" i="18"/>
  <c r="Z410" i="18"/>
  <c r="AA410" i="18" s="1"/>
  <c r="Z712" i="18"/>
  <c r="Z361" i="18"/>
  <c r="Z509" i="18"/>
  <c r="Z558" i="18"/>
  <c r="Z606" i="18"/>
  <c r="Z653" i="18"/>
  <c r="Z379" i="18"/>
  <c r="Z753" i="18"/>
  <c r="Z522" i="18"/>
  <c r="AA522" i="18" s="1"/>
  <c r="Z344" i="18"/>
  <c r="AA344" i="18" s="1"/>
  <c r="Z294" i="18"/>
  <c r="AA294" i="18" s="1"/>
  <c r="Z316" i="18"/>
  <c r="AA316" i="18" s="1"/>
  <c r="Z718" i="18"/>
  <c r="AA718" i="18" s="1"/>
  <c r="Z333" i="18"/>
  <c r="AA333" i="18" s="1"/>
  <c r="Z296" i="18"/>
  <c r="Z723" i="18"/>
  <c r="Z350" i="18"/>
  <c r="Z366" i="18"/>
  <c r="Z535" i="18"/>
  <c r="U287" i="18"/>
  <c r="U297" i="18" s="1"/>
  <c r="Z4" i="18"/>
  <c r="Y4" i="24"/>
  <c r="V13" i="24"/>
  <c r="W12" i="24"/>
  <c r="Y1338" i="18"/>
  <c r="Z1326" i="18"/>
  <c r="Y136" i="18"/>
  <c r="Z136" i="18" s="1"/>
  <c r="AA136" i="18" s="1"/>
  <c r="V404" i="18"/>
  <c r="V414" i="18" s="1"/>
  <c r="U414" i="18"/>
  <c r="V300" i="18"/>
  <c r="U310" i="18"/>
  <c r="V456" i="18"/>
  <c r="V466" i="18" s="1"/>
  <c r="V482" i="18"/>
  <c r="V492" i="18" s="1"/>
  <c r="T466" i="18"/>
  <c r="W1400" i="18"/>
  <c r="X1400" i="18" s="1"/>
  <c r="Y1400" i="18" s="1"/>
  <c r="Z1400" i="18" s="1"/>
  <c r="W573" i="18"/>
  <c r="W583" i="18" s="1"/>
  <c r="W652" i="18"/>
  <c r="V661" i="18"/>
  <c r="X391" i="18"/>
  <c r="Y391" i="18" s="1"/>
  <c r="Y401" i="18" s="1"/>
  <c r="S729" i="18"/>
  <c r="T729" i="18" s="1"/>
  <c r="Y788" i="18"/>
  <c r="Z788" i="18" s="1"/>
  <c r="AA788" i="18" s="1"/>
  <c r="X1412" i="18"/>
  <c r="Y1412" i="18" s="1"/>
  <c r="Z1412" i="18" s="1"/>
  <c r="AA1412" i="18" s="1"/>
  <c r="V547" i="18"/>
  <c r="V557" i="18" s="1"/>
  <c r="X508" i="18"/>
  <c r="X518" i="18" s="1"/>
  <c r="W505" i="18"/>
  <c r="X677" i="18"/>
  <c r="X687" i="18" s="1"/>
  <c r="W716" i="18"/>
  <c r="X716" i="18" s="1"/>
  <c r="Z1385" i="18"/>
  <c r="X349" i="18"/>
  <c r="Z339" i="18"/>
  <c r="U787" i="18"/>
  <c r="V787" i="18" s="1"/>
  <c r="S891" i="18"/>
  <c r="T891" i="18" s="1"/>
  <c r="V843" i="18"/>
  <c r="W843" i="18" s="1"/>
  <c r="X843" i="18" s="1"/>
  <c r="U596" i="18"/>
  <c r="V586" i="18"/>
  <c r="X496" i="18"/>
  <c r="Y1382" i="18"/>
  <c r="Z1382" i="18" s="1"/>
  <c r="AA1382" i="18" s="1"/>
  <c r="V855" i="18"/>
  <c r="W855" i="18" s="1"/>
  <c r="S1390" i="18"/>
  <c r="V612" i="18"/>
  <c r="V622" i="18" s="1"/>
  <c r="V789" i="18"/>
  <c r="W789" i="18" s="1"/>
  <c r="X381" i="18"/>
  <c r="W388" i="18"/>
  <c r="T856" i="18"/>
  <c r="U856" i="18" s="1"/>
  <c r="V856" i="18" s="1"/>
  <c r="W856" i="18" s="1"/>
  <c r="X521" i="18"/>
  <c r="W531" i="18"/>
  <c r="W879" i="18"/>
  <c r="X879" i="18" s="1"/>
  <c r="Y599" i="18"/>
  <c r="Y609" i="18" s="1"/>
  <c r="V869" i="18"/>
  <c r="W869" i="18" s="1"/>
  <c r="V1413" i="18"/>
  <c r="W1413" i="18" s="1"/>
  <c r="X1413" i="18" s="1"/>
  <c r="T1401" i="18"/>
  <c r="U1401" i="18" s="1"/>
  <c r="U1389" i="18"/>
  <c r="V1389" i="18" s="1"/>
  <c r="W1389" i="18" s="1"/>
  <c r="X248" i="18"/>
  <c r="X258" i="18" s="1"/>
  <c r="W336" i="18"/>
  <c r="Y326" i="18"/>
  <c r="U1402" i="18"/>
  <c r="T1411" i="18"/>
  <c r="Y523" i="18"/>
  <c r="Z523" i="18" s="1"/>
  <c r="X841" i="18"/>
  <c r="Y841" i="18" s="1"/>
  <c r="Z841" i="18" s="1"/>
  <c r="U427" i="18"/>
  <c r="T840" i="18"/>
  <c r="U840" i="18" s="1"/>
  <c r="W1414" i="18"/>
  <c r="X1414" i="18" s="1"/>
  <c r="Y1414" i="18" s="1"/>
  <c r="Z1414" i="18" s="1"/>
  <c r="X271" i="18"/>
  <c r="S839" i="18"/>
  <c r="W1425" i="18"/>
  <c r="X1425" i="18" s="1"/>
  <c r="Y1425" i="18" s="1"/>
  <c r="Z1425" i="18" s="1"/>
  <c r="V470" i="18"/>
  <c r="U479" i="18"/>
  <c r="U880" i="18"/>
  <c r="U443" i="18"/>
  <c r="T453" i="18"/>
  <c r="V882" i="18"/>
  <c r="W882" i="18" s="1"/>
  <c r="V1415" i="18"/>
  <c r="W1415" i="18" s="1"/>
  <c r="Y1420" i="18"/>
  <c r="Z1420" i="18" s="1"/>
  <c r="U245" i="18"/>
  <c r="V235" i="18"/>
  <c r="S1424" i="18"/>
  <c r="R1429" i="18"/>
  <c r="V375" i="18"/>
  <c r="U804" i="18"/>
  <c r="Z566" i="18"/>
  <c r="Y570" i="18"/>
  <c r="X639" i="18"/>
  <c r="W648" i="18"/>
  <c r="X758" i="18"/>
  <c r="X765" i="18" s="1"/>
  <c r="W765" i="18"/>
  <c r="W271" i="18"/>
  <c r="Y261" i="18"/>
  <c r="Y271" i="18" s="1"/>
  <c r="S7" i="18"/>
  <c r="U1380" i="18"/>
  <c r="X690" i="18"/>
  <c r="S892" i="18"/>
  <c r="V854" i="18"/>
  <c r="U803" i="18"/>
  <c r="W893" i="18"/>
  <c r="S881" i="18"/>
  <c r="Y536" i="18"/>
  <c r="X544" i="18"/>
  <c r="U791" i="18"/>
  <c r="X665" i="18"/>
  <c r="W674" i="18"/>
  <c r="V274" i="18"/>
  <c r="W274" i="18" s="1"/>
  <c r="W284" i="18" s="1"/>
  <c r="W853" i="18"/>
  <c r="V1387" i="18"/>
  <c r="W1387" i="18" s="1"/>
  <c r="T1388" i="18"/>
  <c r="U1388" i="18" s="1"/>
  <c r="R1390" i="18"/>
  <c r="U1428" i="18"/>
  <c r="V1428" i="18" s="1"/>
  <c r="U440" i="18"/>
  <c r="W430" i="18"/>
  <c r="X430" i="18" s="1"/>
  <c r="W375" i="18"/>
  <c r="X365" i="18"/>
  <c r="X375" i="18" s="1"/>
  <c r="V703" i="18"/>
  <c r="V713" i="18" s="1"/>
  <c r="X866" i="18"/>
  <c r="Y866" i="18" s="1"/>
  <c r="Y730" i="18"/>
  <c r="W801" i="18"/>
  <c r="X801" i="18" s="1"/>
  <c r="X865" i="18"/>
  <c r="Y865" i="18" s="1"/>
  <c r="Z865" i="18" s="1"/>
  <c r="AA865" i="18" s="1"/>
  <c r="T894" i="18"/>
  <c r="U894" i="18" s="1"/>
  <c r="V894" i="18" s="1"/>
  <c r="U790" i="18"/>
  <c r="V1399" i="18"/>
  <c r="W1399" i="18" s="1"/>
  <c r="X1399" i="18" s="1"/>
  <c r="T895" i="18"/>
  <c r="U895" i="18" s="1"/>
  <c r="P69" i="24"/>
  <c r="P132" i="24" s="1"/>
  <c r="P65" i="24"/>
  <c r="X495" i="18"/>
  <c r="T427" i="18"/>
  <c r="V417" i="18"/>
  <c r="V427" i="18" s="1"/>
  <c r="W1423" i="18"/>
  <c r="X1423" i="18" s="1"/>
  <c r="Y1423" i="18" s="1"/>
  <c r="Z1423" i="18" s="1"/>
  <c r="U868" i="18"/>
  <c r="V868" i="18" s="1"/>
  <c r="S1427" i="18"/>
  <c r="X742" i="18"/>
  <c r="Z1419" i="18"/>
  <c r="S842" i="18"/>
  <c r="W802" i="18"/>
  <c r="Y323" i="18"/>
  <c r="Z313" i="18"/>
  <c r="Z651" i="18"/>
  <c r="Y1426" i="18"/>
  <c r="Z1381" i="18"/>
  <c r="Y362" i="18"/>
  <c r="Z352" i="18"/>
  <c r="AA241" i="18" l="1"/>
  <c r="AA1383" i="18"/>
  <c r="AA640" i="18"/>
  <c r="AA748" i="18"/>
  <c r="AA433" i="18"/>
  <c r="AA638" i="18"/>
  <c r="AA372" i="18"/>
  <c r="AA632" i="18"/>
  <c r="AA383" i="18"/>
  <c r="AA755" i="18"/>
  <c r="AA603" i="18"/>
  <c r="AA140" i="18"/>
  <c r="AA327" i="18"/>
  <c r="AA376" i="18"/>
  <c r="AA733" i="18"/>
  <c r="AA277" i="18"/>
  <c r="AA285" i="18"/>
  <c r="AA673" i="18"/>
  <c r="AA328" i="18"/>
  <c r="AA628" i="18"/>
  <c r="AA396" i="18"/>
  <c r="AA275" i="18"/>
  <c r="AA262" i="18"/>
  <c r="AA698" i="18"/>
  <c r="AA1398" i="18"/>
  <c r="AA254" i="18"/>
  <c r="AA604" i="18"/>
  <c r="AA460" i="18"/>
  <c r="AA662" i="18"/>
  <c r="AA324" i="18"/>
  <c r="AA756" i="18"/>
  <c r="AA578" i="18"/>
  <c r="AA666" i="18"/>
  <c r="AA288" i="18"/>
  <c r="AA409" i="18"/>
  <c r="AA266" i="18"/>
  <c r="AA653" i="18"/>
  <c r="AA747" i="18"/>
  <c r="AA659" i="18"/>
  <c r="AA686" i="18"/>
  <c r="AA384" i="18"/>
  <c r="AA657" i="18"/>
  <c r="AA619" i="18"/>
  <c r="AA1419" i="18"/>
  <c r="AA753" i="18"/>
  <c r="AA506" i="18"/>
  <c r="AA1425" i="18"/>
  <c r="AA1400" i="18"/>
  <c r="AA606" i="18"/>
  <c r="AA354" i="18"/>
  <c r="AA280" i="18"/>
  <c r="AA457" i="18"/>
  <c r="AA298" i="18"/>
  <c r="AA642" i="18"/>
  <c r="AA465" i="18"/>
  <c r="AA605" i="18"/>
  <c r="AA633" i="18"/>
  <c r="AA374" i="18"/>
  <c r="AA743" i="18"/>
  <c r="AA487" i="18"/>
  <c r="AA867" i="18"/>
  <c r="AA447" i="18"/>
  <c r="AA591" i="18"/>
  <c r="AA330" i="18"/>
  <c r="AA421" i="18"/>
  <c r="AA1414" i="18"/>
  <c r="AA558" i="18"/>
  <c r="AA242" i="18"/>
  <c r="AA532" i="18"/>
  <c r="AA607" i="18"/>
  <c r="AA267" i="18"/>
  <c r="AA735" i="18"/>
  <c r="AA378" i="18"/>
  <c r="AA177" i="18"/>
  <c r="AA357" i="18"/>
  <c r="AA629" i="18"/>
  <c r="AA625" i="18"/>
  <c r="AA350" i="18"/>
  <c r="AA509" i="18"/>
  <c r="AA306" i="18"/>
  <c r="AA641" i="18"/>
  <c r="AA270" i="18"/>
  <c r="AA580" i="18"/>
  <c r="AA363" i="18"/>
  <c r="AA301" i="18"/>
  <c r="AA577" i="18"/>
  <c r="AA550" i="18"/>
  <c r="AA445" i="18"/>
  <c r="AA568" i="18"/>
  <c r="AA251" i="18"/>
  <c r="AA411" i="18"/>
  <c r="AA675" i="18"/>
  <c r="AA680" i="18"/>
  <c r="AA246" i="18"/>
  <c r="AA399" i="18"/>
  <c r="AA368" i="18"/>
  <c r="AA679" i="18"/>
  <c r="AA502" i="18"/>
  <c r="AA658" i="18"/>
  <c r="AA1420" i="18"/>
  <c r="AA712" i="18"/>
  <c r="AA500" i="18"/>
  <c r="AA237" i="18"/>
  <c r="AA272" i="18"/>
  <c r="AA565" i="18"/>
  <c r="AA356" i="18"/>
  <c r="AA800" i="18"/>
  <c r="AA291" i="18"/>
  <c r="AA760" i="18"/>
  <c r="AB760" i="18" s="1"/>
  <c r="AA343" i="18"/>
  <c r="AA694" i="18"/>
  <c r="AA671" i="18"/>
  <c r="AA579" i="18"/>
  <c r="AA432" i="18"/>
  <c r="AA513" i="18"/>
  <c r="AA538" i="18"/>
  <c r="AA684" i="18"/>
  <c r="AA278" i="18"/>
  <c r="AA645" i="18"/>
  <c r="AA498" i="18"/>
  <c r="AA644" i="18"/>
  <c r="AA486" i="18"/>
  <c r="AA250" i="18"/>
  <c r="AA379" i="18"/>
  <c r="AA408" i="18"/>
  <c r="AA683" i="18"/>
  <c r="AA459" i="18"/>
  <c r="AA444" i="18"/>
  <c r="AA563" i="18"/>
  <c r="AA549" i="18"/>
  <c r="AA732" i="18"/>
  <c r="AA282" i="18"/>
  <c r="AA371" i="18"/>
  <c r="AA656" i="18"/>
  <c r="AA514" i="18"/>
  <c r="AA706" i="18"/>
  <c r="AA436" i="18"/>
  <c r="AA736" i="18"/>
  <c r="AA610" i="18"/>
  <c r="AA704" i="18"/>
  <c r="AA419" i="18"/>
  <c r="AA616" i="18"/>
  <c r="AA424" i="18"/>
  <c r="AA574" i="18"/>
  <c r="AA395" i="18"/>
  <c r="AA488" i="18"/>
  <c r="AA337" i="18"/>
  <c r="AA348" i="18"/>
  <c r="AA1386" i="18"/>
  <c r="AA464" i="18"/>
  <c r="AA617" i="18"/>
  <c r="AA524" i="18"/>
  <c r="AA526" i="18"/>
  <c r="AA358" i="18"/>
  <c r="AA841" i="18"/>
  <c r="AA535" i="18"/>
  <c r="AA697" i="18"/>
  <c r="AA511" i="18"/>
  <c r="AA385" i="18"/>
  <c r="AA415" i="18"/>
  <c r="AA233" i="18"/>
  <c r="AA467" i="18"/>
  <c r="AA597" i="18"/>
  <c r="AA188" i="18"/>
  <c r="AA501" i="18"/>
  <c r="AA721" i="18"/>
  <c r="AA746" i="18"/>
  <c r="AA463" i="18"/>
  <c r="AA744" i="18"/>
  <c r="AA279" i="18"/>
  <c r="AA523" i="18"/>
  <c r="AA366" i="18"/>
  <c r="AA406" i="18"/>
  <c r="AA269" i="18"/>
  <c r="AA317" i="18"/>
  <c r="AA695" i="18"/>
  <c r="AA335" i="18"/>
  <c r="AA311" i="18"/>
  <c r="AA515" i="18"/>
  <c r="AA293" i="18"/>
  <c r="AA259" i="18"/>
  <c r="AA497" i="18"/>
  <c r="Z635" i="18"/>
  <c r="AA201" i="18"/>
  <c r="AA319" i="18"/>
  <c r="AA218" i="18"/>
  <c r="AA205" i="18"/>
  <c r="AA217" i="18"/>
  <c r="AA202" i="18"/>
  <c r="AA204" i="18"/>
  <c r="AA216" i="18"/>
  <c r="AA543" i="18"/>
  <c r="AA592" i="18"/>
  <c r="AA437" i="18"/>
  <c r="AA394" i="18"/>
  <c r="AA345" i="18"/>
  <c r="AA668" i="18"/>
  <c r="AA289" i="18"/>
  <c r="AA589" i="18"/>
  <c r="AA719" i="18"/>
  <c r="AA370" i="18"/>
  <c r="AA346" i="18"/>
  <c r="AA236" i="18"/>
  <c r="AA708" i="18"/>
  <c r="AA431" i="18"/>
  <c r="AA458" i="18"/>
  <c r="AA548" i="18"/>
  <c r="AA503" i="18"/>
  <c r="AA530" i="18"/>
  <c r="AA309" i="18"/>
  <c r="AA493" i="18"/>
  <c r="AA214" i="18"/>
  <c r="AA393" i="18"/>
  <c r="AA692" i="18"/>
  <c r="AA263" i="18"/>
  <c r="AA353" i="18"/>
  <c r="AA540" i="18"/>
  <c r="AA215" i="18"/>
  <c r="AA542" i="18"/>
  <c r="AA472" i="18"/>
  <c r="AA321" i="18"/>
  <c r="AA705" i="18"/>
  <c r="AA627" i="18"/>
  <c r="AA584" i="18"/>
  <c r="AA587" i="18"/>
  <c r="AA418" i="18"/>
  <c r="AA750" i="18"/>
  <c r="AA478" i="18"/>
  <c r="AA329" i="18"/>
  <c r="AA425" i="18"/>
  <c r="AA576" i="18"/>
  <c r="AA485" i="18"/>
  <c r="AA878" i="18"/>
  <c r="AA575" i="18"/>
  <c r="AA722" i="18"/>
  <c r="AA626" i="18"/>
  <c r="AA734" i="18"/>
  <c r="AA302" i="18"/>
  <c r="AA446" i="18"/>
  <c r="AA763" i="18"/>
  <c r="AA203" i="18"/>
  <c r="AA484" i="18"/>
  <c r="AA252" i="18"/>
  <c r="AA693" i="18"/>
  <c r="AA189" i="18"/>
  <c r="AA314" i="18"/>
  <c r="AA852" i="18"/>
  <c r="AA539" i="18"/>
  <c r="AA1384" i="18"/>
  <c r="AA1421" i="18"/>
  <c r="AA696" i="18"/>
  <c r="AA476" i="18"/>
  <c r="AA483" i="18"/>
  <c r="AA290" i="18"/>
  <c r="AA512" i="18"/>
  <c r="AA318" i="18"/>
  <c r="AA449" i="18"/>
  <c r="AA315" i="18"/>
  <c r="AA527" i="18"/>
  <c r="AA571" i="18"/>
  <c r="AA400" i="18"/>
  <c r="AA451" i="18"/>
  <c r="AA322" i="18"/>
  <c r="AA413" i="18"/>
  <c r="AA452" i="18"/>
  <c r="AA471" i="18"/>
  <c r="AA340" i="18"/>
  <c r="AA720" i="18"/>
  <c r="AA608" i="18"/>
  <c r="AA389" i="18"/>
  <c r="AA255" i="18"/>
  <c r="AA192" i="18"/>
  <c r="AA230" i="18"/>
  <c r="AA253" i="18"/>
  <c r="AA355" i="18"/>
  <c r="AA448" i="18"/>
  <c r="AA423" i="18"/>
  <c r="V287" i="18"/>
  <c r="V297" i="18" s="1"/>
  <c r="AA655" i="18"/>
  <c r="AA373" i="18"/>
  <c r="AA305" i="18"/>
  <c r="AA477" i="18"/>
  <c r="AA678" i="18"/>
  <c r="AA707" i="18"/>
  <c r="AA620" i="18"/>
  <c r="AA581" i="18"/>
  <c r="AA688" i="18"/>
  <c r="AA139" i="18"/>
  <c r="AA724" i="18"/>
  <c r="AA1378" i="18"/>
  <c r="AA519" i="18"/>
  <c r="AA562" i="18"/>
  <c r="AA402" i="18"/>
  <c r="AA670" i="18"/>
  <c r="AA1422" i="18"/>
  <c r="AA428" i="18"/>
  <c r="AA249" i="18"/>
  <c r="AB249" i="18" s="1"/>
  <c r="AA238" i="18"/>
  <c r="AA630" i="18"/>
  <c r="AA179" i="18"/>
  <c r="AA332" i="18"/>
  <c r="AA491" i="18"/>
  <c r="AA490" i="18"/>
  <c r="AA636" i="18"/>
  <c r="AA681" i="18"/>
  <c r="AA331" i="18"/>
  <c r="AA320" i="18"/>
  <c r="AA711" i="18"/>
  <c r="AA717" i="18"/>
  <c r="AA759" i="18"/>
  <c r="AA749" i="18"/>
  <c r="AA407" i="18"/>
  <c r="AA621" i="18"/>
  <c r="AA669" i="18"/>
  <c r="AA745" i="18"/>
  <c r="AA367" i="18"/>
  <c r="AA602" i="18"/>
  <c r="AA555" i="18"/>
  <c r="AA292" i="18"/>
  <c r="AA240" i="18"/>
  <c r="AA510" i="18"/>
  <c r="AA682" i="18"/>
  <c r="AA561" i="18"/>
  <c r="AA276" i="18"/>
  <c r="AA434" i="18"/>
  <c r="AB3" i="18"/>
  <c r="AA125" i="18"/>
  <c r="AA127" i="18"/>
  <c r="AA126" i="18"/>
  <c r="AA164" i="18"/>
  <c r="AA123" i="18"/>
  <c r="AA166" i="18"/>
  <c r="AA441" i="18"/>
  <c r="AA165" i="18"/>
  <c r="AA163" i="18"/>
  <c r="AA124" i="18"/>
  <c r="AA162" i="18"/>
  <c r="AA1066" i="18"/>
  <c r="AA1078" i="18" s="1"/>
  <c r="AA231" i="18"/>
  <c r="AA1131" i="18"/>
  <c r="AA1143" i="18" s="1"/>
  <c r="AA227" i="18"/>
  <c r="AA229" i="18"/>
  <c r="AA228" i="18"/>
  <c r="AA685" i="18"/>
  <c r="AA595" i="18"/>
  <c r="AA283" i="18"/>
  <c r="AA751" i="18"/>
  <c r="AA988" i="18"/>
  <c r="AA1000" i="18" s="1"/>
  <c r="AA1261" i="18"/>
  <c r="AA1273" i="18" s="1"/>
  <c r="AA239" i="18"/>
  <c r="AA634" i="18"/>
  <c r="AA646" i="18"/>
  <c r="AA699" i="18"/>
  <c r="AA582" i="18"/>
  <c r="AA1092" i="18"/>
  <c r="AA1104" i="18" s="1"/>
  <c r="AA1014" i="18"/>
  <c r="AA1026" i="18" s="1"/>
  <c r="AA334" i="18"/>
  <c r="AA737" i="18"/>
  <c r="AA303" i="18"/>
  <c r="AA962" i="18"/>
  <c r="AA974" i="18" s="1"/>
  <c r="AA412" i="18"/>
  <c r="AA554" i="18"/>
  <c r="AA738" i="18"/>
  <c r="AA191" i="18"/>
  <c r="AA1339" i="18"/>
  <c r="AA1351" i="18" s="1"/>
  <c r="AA138" i="18"/>
  <c r="AA672" i="18"/>
  <c r="AA936" i="18"/>
  <c r="AA948" i="18" s="1"/>
  <c r="AA553" i="18"/>
  <c r="AA380" i="18"/>
  <c r="AA647" i="18"/>
  <c r="AA178" i="18"/>
  <c r="AA1183" i="18"/>
  <c r="AA1195" i="18" s="1"/>
  <c r="AA426" i="18"/>
  <c r="AA474" i="18"/>
  <c r="AA304" i="18"/>
  <c r="AA295" i="18"/>
  <c r="AA359" i="18"/>
  <c r="AA1053" i="18"/>
  <c r="AA1065" i="18" s="1"/>
  <c r="AA949" i="18"/>
  <c r="AA961" i="18" s="1"/>
  <c r="AA361" i="18"/>
  <c r="AA473" i="18"/>
  <c r="AA723" i="18"/>
  <c r="AA369" i="18"/>
  <c r="AA308" i="18"/>
  <c r="AA1170" i="18"/>
  <c r="AA1182" i="18" s="1"/>
  <c r="AA1274" i="18"/>
  <c r="AA1286" i="18" s="1"/>
  <c r="AA569" i="18"/>
  <c r="AA725" i="18"/>
  <c r="AA462" i="18"/>
  <c r="AA643" i="18"/>
  <c r="AA1365" i="18"/>
  <c r="AA1377" i="18" s="1"/>
  <c r="AA1001" i="18"/>
  <c r="AA1013" i="18" s="1"/>
  <c r="AA438" i="18"/>
  <c r="AA342" i="18"/>
  <c r="AA601" i="18"/>
  <c r="AA296" i="18"/>
  <c r="AA556" i="18"/>
  <c r="AA475" i="18"/>
  <c r="AA190" i="18"/>
  <c r="AA660" i="18"/>
  <c r="AA1222" i="18"/>
  <c r="AA1234" i="18" s="1"/>
  <c r="AA1157" i="18"/>
  <c r="AA1169" i="18" s="1"/>
  <c r="AA551" i="18"/>
  <c r="AA360" i="18"/>
  <c r="AA176" i="18"/>
  <c r="AA1144" i="18"/>
  <c r="AA1156" i="18" s="1"/>
  <c r="AA1235" i="18"/>
  <c r="AA1247" i="18" s="1"/>
  <c r="AA691" i="18"/>
  <c r="AA387" i="18"/>
  <c r="AA341" i="18"/>
  <c r="AA504" i="18"/>
  <c r="AA631" i="18"/>
  <c r="AA386" i="18"/>
  <c r="AA137" i="18"/>
  <c r="AA541" i="18"/>
  <c r="AA1300" i="18"/>
  <c r="AA1312" i="18" s="1"/>
  <c r="AA1313" i="18"/>
  <c r="AA1325" i="18" s="1"/>
  <c r="AA588" i="18"/>
  <c r="AA257" i="18"/>
  <c r="AA600" i="18"/>
  <c r="AA1352" i="18"/>
  <c r="AA1364" i="18" s="1"/>
  <c r="AA281" i="18"/>
  <c r="AA567" i="18"/>
  <c r="AA450" i="18"/>
  <c r="AB450" i="18" s="1"/>
  <c r="AA975" i="18"/>
  <c r="AA987" i="18" s="1"/>
  <c r="AA256" i="18"/>
  <c r="AA910" i="18"/>
  <c r="AA922" i="18" s="1"/>
  <c r="AA268" i="18"/>
  <c r="AA614" i="18"/>
  <c r="AA499" i="18"/>
  <c r="AA1118" i="18"/>
  <c r="AA1130" i="18" s="1"/>
  <c r="AA1287" i="18"/>
  <c r="AA1299" i="18" s="1"/>
  <c r="AA1040" i="18"/>
  <c r="AA1052" i="18" s="1"/>
  <c r="AA1248" i="18"/>
  <c r="AA1260" i="18" s="1"/>
  <c r="AA923" i="18"/>
  <c r="AA935" i="18" s="1"/>
  <c r="AA1196" i="18"/>
  <c r="AA1208" i="18" s="1"/>
  <c r="AA1105" i="18"/>
  <c r="AA1117" i="18" s="1"/>
  <c r="AA897" i="18"/>
  <c r="AA909" i="18" s="1"/>
  <c r="AA1079" i="18"/>
  <c r="AA1091" i="18" s="1"/>
  <c r="AA1027" i="18"/>
  <c r="AA1039" i="18" s="1"/>
  <c r="AA435" i="18"/>
  <c r="AA264" i="18"/>
  <c r="AA1209" i="18"/>
  <c r="AA1221" i="18" s="1"/>
  <c r="AA534" i="18"/>
  <c r="AA667" i="18"/>
  <c r="AA469" i="18"/>
  <c r="AA701" i="18"/>
  <c r="AA405" i="18"/>
  <c r="AA439" i="18"/>
  <c r="AA420" i="18"/>
  <c r="AB420" i="18" s="1"/>
  <c r="AA461" i="18"/>
  <c r="AB461" i="18" s="1"/>
  <c r="AB522" i="18"/>
  <c r="AA764" i="18"/>
  <c r="AA709" i="18"/>
  <c r="AA528" i="18"/>
  <c r="AA397" i="18"/>
  <c r="AA517" i="18"/>
  <c r="AA664" i="18"/>
  <c r="AA244" i="18"/>
  <c r="AA590" i="18"/>
  <c r="AB347" i="18"/>
  <c r="AA710" i="18"/>
  <c r="AA649" i="18"/>
  <c r="AA4" i="18"/>
  <c r="Z4" i="24"/>
  <c r="Z1338" i="18"/>
  <c r="AA1326" i="18"/>
  <c r="W13" i="24"/>
  <c r="X12" i="24"/>
  <c r="W404" i="18"/>
  <c r="W456" i="18"/>
  <c r="W466" i="18" s="1"/>
  <c r="W300" i="18"/>
  <c r="V310" i="18"/>
  <c r="W482" i="18"/>
  <c r="X482" i="18" s="1"/>
  <c r="X492" i="18" s="1"/>
  <c r="X573" i="18"/>
  <c r="X583" i="18" s="1"/>
  <c r="Z391" i="18"/>
  <c r="Z401" i="18" s="1"/>
  <c r="W547" i="18"/>
  <c r="W557" i="18" s="1"/>
  <c r="X401" i="18"/>
  <c r="U729" i="18"/>
  <c r="V729" i="18" s="1"/>
  <c r="Y508" i="18"/>
  <c r="Y518" i="18" s="1"/>
  <c r="X652" i="18"/>
  <c r="W661" i="18"/>
  <c r="Y716" i="18"/>
  <c r="Y677" i="18"/>
  <c r="AA1385" i="18"/>
  <c r="W787" i="18"/>
  <c r="X787" i="18" s="1"/>
  <c r="Z349" i="18"/>
  <c r="AA339" i="18"/>
  <c r="X505" i="18"/>
  <c r="Y843" i="18"/>
  <c r="Z843" i="18" s="1"/>
  <c r="AA843" i="18" s="1"/>
  <c r="Y758" i="18"/>
  <c r="Z758" i="18" s="1"/>
  <c r="U891" i="18"/>
  <c r="V891" i="18" s="1"/>
  <c r="Y496" i="18"/>
  <c r="Z496" i="18" s="1"/>
  <c r="AA496" i="18" s="1"/>
  <c r="X1415" i="18"/>
  <c r="Y1415" i="18" s="1"/>
  <c r="Z1415" i="18" s="1"/>
  <c r="AA1415" i="18" s="1"/>
  <c r="V596" i="18"/>
  <c r="W586" i="18"/>
  <c r="V1401" i="18"/>
  <c r="W1401" i="18" s="1"/>
  <c r="X855" i="18"/>
  <c r="Y855" i="18" s="1"/>
  <c r="Z855" i="18" s="1"/>
  <c r="AA855" i="18" s="1"/>
  <c r="W612" i="18"/>
  <c r="W1428" i="18"/>
  <c r="X1428" i="18" s="1"/>
  <c r="Y1428" i="18" s="1"/>
  <c r="Z1428" i="18" s="1"/>
  <c r="AA1428" i="18" s="1"/>
  <c r="V840" i="18"/>
  <c r="W840" i="18" s="1"/>
  <c r="X840" i="18" s="1"/>
  <c r="Y840" i="18" s="1"/>
  <c r="Z840" i="18" s="1"/>
  <c r="AA840" i="18" s="1"/>
  <c r="V1402" i="18"/>
  <c r="W1402" i="18" s="1"/>
  <c r="X1402" i="18" s="1"/>
  <c r="Y1402" i="18" s="1"/>
  <c r="Y879" i="18"/>
  <c r="Z879" i="18" s="1"/>
  <c r="AA879" i="18" s="1"/>
  <c r="AB879" i="18" s="1"/>
  <c r="Y248" i="18"/>
  <c r="Y258" i="18" s="1"/>
  <c r="X856" i="18"/>
  <c r="Y856" i="18" s="1"/>
  <c r="Z856" i="18" s="1"/>
  <c r="AA856" i="18" s="1"/>
  <c r="AB856" i="18" s="1"/>
  <c r="Y521" i="18"/>
  <c r="X531" i="18"/>
  <c r="W868" i="18"/>
  <c r="X868" i="18" s="1"/>
  <c r="Y868" i="18" s="1"/>
  <c r="Z868" i="18" s="1"/>
  <c r="AA868" i="18" s="1"/>
  <c r="X1389" i="18"/>
  <c r="Y1389" i="18" s="1"/>
  <c r="Y336" i="18"/>
  <c r="Z326" i="18"/>
  <c r="X388" i="18"/>
  <c r="Y381" i="18"/>
  <c r="Z866" i="18"/>
  <c r="AA866" i="18" s="1"/>
  <c r="X789" i="18"/>
  <c r="Y789" i="18" s="1"/>
  <c r="Z789" i="18" s="1"/>
  <c r="AA789" i="18" s="1"/>
  <c r="Y495" i="18"/>
  <c r="Z599" i="18"/>
  <c r="Z609" i="18" s="1"/>
  <c r="X869" i="18"/>
  <c r="Y869" i="18" s="1"/>
  <c r="U1411" i="18"/>
  <c r="W854" i="18"/>
  <c r="X854" i="18" s="1"/>
  <c r="W417" i="18"/>
  <c r="W427" i="18" s="1"/>
  <c r="X440" i="18"/>
  <c r="AA1423" i="18"/>
  <c r="T1390" i="18"/>
  <c r="X882" i="18"/>
  <c r="Y882" i="18" s="1"/>
  <c r="S1429" i="18"/>
  <c r="T1424" i="18"/>
  <c r="Z730" i="18"/>
  <c r="X700" i="18"/>
  <c r="Y690" i="18"/>
  <c r="X802" i="18"/>
  <c r="Y802" i="18" s="1"/>
  <c r="X1387" i="18"/>
  <c r="Y1387" i="18" s="1"/>
  <c r="Z1387" i="18" s="1"/>
  <c r="AA1387" i="18" s="1"/>
  <c r="Z536" i="18"/>
  <c r="Y544" i="18"/>
  <c r="T839" i="18"/>
  <c r="V245" i="18"/>
  <c r="W235" i="18"/>
  <c r="W245" i="18" s="1"/>
  <c r="W894" i="18"/>
  <c r="X894" i="18" s="1"/>
  <c r="Y1399" i="18"/>
  <c r="Z1399" i="18" s="1"/>
  <c r="AA1399" i="18" s="1"/>
  <c r="Y639" i="18"/>
  <c r="X648" i="18"/>
  <c r="V804" i="18"/>
  <c r="X853" i="18"/>
  <c r="Y853" i="18" s="1"/>
  <c r="Y365" i="18"/>
  <c r="V803" i="18"/>
  <c r="W803" i="18" s="1"/>
  <c r="X803" i="18" s="1"/>
  <c r="Y803" i="18" s="1"/>
  <c r="Y430" i="18"/>
  <c r="Y440" i="18" s="1"/>
  <c r="W440" i="18"/>
  <c r="Y742" i="18"/>
  <c r="W703" i="18"/>
  <c r="W713" i="18" s="1"/>
  <c r="V790" i="18"/>
  <c r="V895" i="18"/>
  <c r="W895" i="18" s="1"/>
  <c r="T1427" i="18"/>
  <c r="V791" i="18"/>
  <c r="W791" i="18" s="1"/>
  <c r="Y665" i="18"/>
  <c r="X674" i="18"/>
  <c r="T881" i="18"/>
  <c r="T7" i="18"/>
  <c r="X893" i="18"/>
  <c r="V880" i="18"/>
  <c r="AA566" i="18"/>
  <c r="Z570" i="18"/>
  <c r="Y801" i="18"/>
  <c r="Z801" i="18" s="1"/>
  <c r="AA801" i="18" s="1"/>
  <c r="V1380" i="18"/>
  <c r="U1390" i="18"/>
  <c r="V284" i="18"/>
  <c r="X274" i="18"/>
  <c r="U453" i="18"/>
  <c r="V443" i="18"/>
  <c r="T842" i="18"/>
  <c r="V1388" i="18"/>
  <c r="W1388" i="18" s="1"/>
  <c r="T892" i="18"/>
  <c r="W470" i="18"/>
  <c r="V479" i="18"/>
  <c r="Z261" i="18"/>
  <c r="AA313" i="18"/>
  <c r="Z323" i="18"/>
  <c r="AA651" i="18"/>
  <c r="Z1426" i="18"/>
  <c r="Z362" i="18"/>
  <c r="AA352" i="18"/>
  <c r="Y1413" i="18"/>
  <c r="AA1381" i="18"/>
  <c r="AB641" i="18" l="1"/>
  <c r="AB749" i="18"/>
  <c r="AB464" i="18"/>
  <c r="AB395" i="18"/>
  <c r="AB346" i="18"/>
  <c r="AB638" i="18"/>
  <c r="AB551" i="18"/>
  <c r="AB625" i="18"/>
  <c r="AB467" i="18"/>
  <c r="AB231" i="18"/>
  <c r="AB582" i="18"/>
  <c r="AB397" i="18"/>
  <c r="AB405" i="18"/>
  <c r="AB660" i="18"/>
  <c r="AB308" i="18"/>
  <c r="AB553" i="18"/>
  <c r="AB699" i="18"/>
  <c r="AB755" i="18"/>
  <c r="AB855" i="18"/>
  <c r="AB356" i="18"/>
  <c r="AB701" i="18"/>
  <c r="AB541" i="18"/>
  <c r="AB532" i="18"/>
  <c r="AB801" i="18"/>
  <c r="AB1385" i="18"/>
  <c r="AB647" i="18"/>
  <c r="AB1428" i="18"/>
  <c r="AB354" i="18"/>
  <c r="AB380" i="18"/>
  <c r="AB292" i="18"/>
  <c r="AB555" i="18"/>
  <c r="AB684" i="18"/>
  <c r="AB1387" i="18"/>
  <c r="AB569" i="18"/>
  <c r="AB840" i="18"/>
  <c r="AB588" i="18"/>
  <c r="AB343" i="18"/>
  <c r="AB337" i="18"/>
  <c r="AB868" i="18"/>
  <c r="AB610" i="18"/>
  <c r="AB789" i="18"/>
  <c r="AB1399" i="18"/>
  <c r="AB1423" i="18"/>
  <c r="AB496" i="18"/>
  <c r="AB565" i="18"/>
  <c r="AB528" i="18"/>
  <c r="AB709" i="18"/>
  <c r="AB435" i="18"/>
  <c r="W287" i="18"/>
  <c r="X287" i="18" s="1"/>
  <c r="X297" i="18" s="1"/>
  <c r="AB669" i="18"/>
  <c r="AB630" i="18"/>
  <c r="AB407" i="18"/>
  <c r="AB291" i="18"/>
  <c r="AB214" i="18"/>
  <c r="AB204" i="18"/>
  <c r="AB759" i="18"/>
  <c r="AB215" i="18"/>
  <c r="AB216" i="18"/>
  <c r="AB348" i="18"/>
  <c r="AB371" i="18"/>
  <c r="AB408" i="18"/>
  <c r="AB469" i="18"/>
  <c r="AB499" i="18"/>
  <c r="AC499" i="18" s="1"/>
  <c r="AB272" i="18"/>
  <c r="AB399" i="18"/>
  <c r="AB379" i="18"/>
  <c r="AB386" i="18"/>
  <c r="AB607" i="18"/>
  <c r="AB497" i="18"/>
  <c r="AB502" i="18"/>
  <c r="AB708" i="18"/>
  <c r="AB1421" i="18"/>
  <c r="AB747" i="18"/>
  <c r="AB202" i="18"/>
  <c r="AB217" i="18"/>
  <c r="AB490" i="18"/>
  <c r="AB205" i="18"/>
  <c r="AB1419" i="18"/>
  <c r="AB306" i="18"/>
  <c r="AC306" i="18" s="1"/>
  <c r="AB410" i="18"/>
  <c r="AC410" i="18" s="1"/>
  <c r="AB203" i="18"/>
  <c r="AB218" i="18"/>
  <c r="AB712" i="18"/>
  <c r="AB332" i="18"/>
  <c r="AB843" i="18"/>
  <c r="AB244" i="18"/>
  <c r="AB179" i="18"/>
  <c r="AB201" i="18"/>
  <c r="AA635" i="18"/>
  <c r="AB575" i="18"/>
  <c r="AB711" i="18"/>
  <c r="AB655" i="18"/>
  <c r="AB256" i="18"/>
  <c r="AB341" i="18"/>
  <c r="AC341" i="18" s="1"/>
  <c r="AB373" i="18"/>
  <c r="AB387" i="18"/>
  <c r="AC387" i="18" s="1"/>
  <c r="AB691" i="18"/>
  <c r="AB632" i="18"/>
  <c r="AB683" i="18"/>
  <c r="AB717" i="18"/>
  <c r="AB1422" i="18"/>
  <c r="AB649" i="18"/>
  <c r="AB251" i="18"/>
  <c r="AB419" i="18"/>
  <c r="AB320" i="18"/>
  <c r="AB670" i="18"/>
  <c r="AB590" i="18"/>
  <c r="AB704" i="18"/>
  <c r="AB307" i="18"/>
  <c r="AB600" i="18"/>
  <c r="AB360" i="18"/>
  <c r="AB725" i="18"/>
  <c r="AB266" i="18"/>
  <c r="AB1417" i="18"/>
  <c r="AB398" i="18"/>
  <c r="AB504" i="18"/>
  <c r="AB601" i="18"/>
  <c r="AB756" i="18"/>
  <c r="AB342" i="18"/>
  <c r="AB278" i="18"/>
  <c r="AB428" i="18"/>
  <c r="AB489" i="18"/>
  <c r="AB227" i="18"/>
  <c r="AB736" i="18"/>
  <c r="AB188" i="18"/>
  <c r="AB1386" i="18"/>
  <c r="AB305" i="18"/>
  <c r="AB593" i="18"/>
  <c r="AB487" i="18"/>
  <c r="AB865" i="18"/>
  <c r="AB513" i="18"/>
  <c r="AB317" i="18"/>
  <c r="AB445" i="18"/>
  <c r="AB503" i="18"/>
  <c r="AB1378" i="18"/>
  <c r="AB406" i="18"/>
  <c r="AB568" i="18"/>
  <c r="AB626" i="18"/>
  <c r="AB421" i="18"/>
  <c r="AB538" i="18"/>
  <c r="AB437" i="18"/>
  <c r="AB537" i="18"/>
  <c r="AB241" i="18"/>
  <c r="AB382" i="18"/>
  <c r="AB318" i="18"/>
  <c r="AB350" i="18"/>
  <c r="AB613" i="18"/>
  <c r="AB733" i="18"/>
  <c r="AB396" i="18"/>
  <c r="AB340" i="18"/>
  <c r="AB433" i="18"/>
  <c r="AB578" i="18"/>
  <c r="AB488" i="18"/>
  <c r="AB418" i="18"/>
  <c r="AB617" i="18"/>
  <c r="AB394" i="18"/>
  <c r="AB285" i="18"/>
  <c r="AB878" i="18"/>
  <c r="AB512" i="18"/>
  <c r="AB558" i="18"/>
  <c r="AB706" i="18"/>
  <c r="AB192" i="18"/>
  <c r="AB653" i="18"/>
  <c r="AB1398" i="18"/>
  <c r="AB327" i="18"/>
  <c r="AB483" i="18"/>
  <c r="AB436" i="18"/>
  <c r="AB240" i="18"/>
  <c r="AB425" i="18"/>
  <c r="AC3" i="18"/>
  <c r="AB506" i="18"/>
  <c r="AB123" i="18"/>
  <c r="AB126" i="18"/>
  <c r="AB165" i="18"/>
  <c r="AB163" i="18"/>
  <c r="AB125" i="18"/>
  <c r="AB164" i="18"/>
  <c r="AB166" i="18"/>
  <c r="AB389" i="18"/>
  <c r="AB127" i="18"/>
  <c r="AB124" i="18"/>
  <c r="AB162" i="18"/>
  <c r="AB230" i="18"/>
  <c r="AB1066" i="18"/>
  <c r="AB1078" i="18" s="1"/>
  <c r="AB229" i="18"/>
  <c r="AB621" i="18"/>
  <c r="AB1131" i="18"/>
  <c r="AB1143" i="18" s="1"/>
  <c r="AB322" i="18"/>
  <c r="AB988" i="18"/>
  <c r="AB1000" i="18" s="1"/>
  <c r="AB724" i="18"/>
  <c r="AB439" i="18"/>
  <c r="AB764" i="18"/>
  <c r="AB1261" i="18"/>
  <c r="AB1273" i="18" s="1"/>
  <c r="AB962" i="18"/>
  <c r="AB974" i="18" s="1"/>
  <c r="AB228" i="18"/>
  <c r="AB608" i="18"/>
  <c r="AB751" i="18"/>
  <c r="AB517" i="18"/>
  <c r="AB452" i="18"/>
  <c r="AB491" i="18"/>
  <c r="AB335" i="18"/>
  <c r="AB413" i="18"/>
  <c r="AB1014" i="18"/>
  <c r="AB1026" i="18" s="1"/>
  <c r="AB1092" i="18"/>
  <c r="AB1104" i="18" s="1"/>
  <c r="AB633" i="18"/>
  <c r="AB659" i="18"/>
  <c r="AB646" i="18"/>
  <c r="AB645" i="18"/>
  <c r="AB334" i="18"/>
  <c r="AB748" i="18"/>
  <c r="AB679" i="18"/>
  <c r="AB594" i="18"/>
  <c r="AB605" i="18"/>
  <c r="AB1183" i="18"/>
  <c r="AB1195" i="18" s="1"/>
  <c r="AB516" i="18"/>
  <c r="AB319" i="18"/>
  <c r="AB178" i="18"/>
  <c r="AB359" i="18"/>
  <c r="AC359" i="18" s="1"/>
  <c r="AB474" i="18"/>
  <c r="AC474" i="18" s="1"/>
  <c r="AB936" i="18"/>
  <c r="AB948" i="18" s="1"/>
  <c r="AB267" i="18"/>
  <c r="AB1053" i="18"/>
  <c r="AB1065" i="18" s="1"/>
  <c r="AB1339" i="18"/>
  <c r="AB1351" i="18" s="1"/>
  <c r="AB139" i="18"/>
  <c r="AB138" i="18"/>
  <c r="AB949" i="18"/>
  <c r="AB961" i="18" s="1"/>
  <c r="AB552" i="18"/>
  <c r="AB514" i="18"/>
  <c r="AB1222" i="18"/>
  <c r="AB1234" i="18" s="1"/>
  <c r="AB616" i="18"/>
  <c r="AB243" i="18"/>
  <c r="AB618" i="18"/>
  <c r="AB668" i="18"/>
  <c r="AB190" i="18"/>
  <c r="AB540" i="18"/>
  <c r="AC540" i="18" s="1"/>
  <c r="AB686" i="18"/>
  <c r="AB526" i="18"/>
  <c r="AB333" i="18"/>
  <c r="AB1001" i="18"/>
  <c r="AB1013" i="18" s="1"/>
  <c r="AB1274" i="18"/>
  <c r="AB1286" i="18" s="1"/>
  <c r="AB627" i="18"/>
  <c r="AB1365" i="18"/>
  <c r="AB1377" i="18" s="1"/>
  <c r="AB1170" i="18"/>
  <c r="AB1182" i="18" s="1"/>
  <c r="AB296" i="18"/>
  <c r="AB710" i="18"/>
  <c r="AB176" i="18"/>
  <c r="AB589" i="18"/>
  <c r="AB525" i="18"/>
  <c r="AB631" i="18"/>
  <c r="AB257" i="18"/>
  <c r="AB137" i="18"/>
  <c r="AB140" i="18"/>
  <c r="AC140" i="18" s="1"/>
  <c r="AB550" i="18"/>
  <c r="AB1313" i="18"/>
  <c r="AB1325" i="18" s="1"/>
  <c r="AB1300" i="18"/>
  <c r="AB1312" i="18" s="1"/>
  <c r="AB1235" i="18"/>
  <c r="AB1247" i="18" s="1"/>
  <c r="AB1144" i="18"/>
  <c r="AB1156" i="18" s="1"/>
  <c r="AB1157" i="18"/>
  <c r="AB1169" i="18" s="1"/>
  <c r="AB975" i="18"/>
  <c r="AB987" i="18" s="1"/>
  <c r="AB910" i="18"/>
  <c r="AB922" i="18" s="1"/>
  <c r="AB175" i="18"/>
  <c r="AB614" i="18"/>
  <c r="AB1352" i="18"/>
  <c r="AB1364" i="18" s="1"/>
  <c r="AB664" i="18"/>
  <c r="AB378" i="18"/>
  <c r="AB1040" i="18"/>
  <c r="AB1052" i="18" s="1"/>
  <c r="AB1383" i="18"/>
  <c r="AC1383" i="18" s="1"/>
  <c r="AB1079" i="18"/>
  <c r="AB1091" i="18" s="1"/>
  <c r="AB1027" i="18"/>
  <c r="AB1039" i="18" s="1"/>
  <c r="AB1287" i="18"/>
  <c r="AB1299" i="18" s="1"/>
  <c r="AB897" i="18"/>
  <c r="AB909" i="18" s="1"/>
  <c r="AB1196" i="18"/>
  <c r="AB1208" i="18" s="1"/>
  <c r="AB923" i="18"/>
  <c r="AB935" i="18" s="1"/>
  <c r="AB1118" i="18"/>
  <c r="AB1130" i="18" s="1"/>
  <c r="AB1105" i="18"/>
  <c r="AB1117" i="18" s="1"/>
  <c r="AB1248" i="18"/>
  <c r="AB1260" i="18" s="1"/>
  <c r="AB667" i="18"/>
  <c r="AB560" i="18"/>
  <c r="AB534" i="18"/>
  <c r="AB264" i="18"/>
  <c r="AB1209" i="18"/>
  <c r="AB1221" i="18" s="1"/>
  <c r="AB254" i="18"/>
  <c r="AC254" i="18" s="1"/>
  <c r="AB237" i="18"/>
  <c r="AC237" i="18" s="1"/>
  <c r="AB279" i="18"/>
  <c r="AC279" i="18" s="1"/>
  <c r="AB316" i="18"/>
  <c r="AB270" i="18"/>
  <c r="AB255" i="18"/>
  <c r="AB1382" i="18"/>
  <c r="AB189" i="18"/>
  <c r="AB476" i="18"/>
  <c r="AB302" i="18"/>
  <c r="AB451" i="18"/>
  <c r="AB484" i="18"/>
  <c r="AB548" i="18"/>
  <c r="AB369" i="18"/>
  <c r="AB374" i="18"/>
  <c r="AB434" i="18"/>
  <c r="AB344" i="18"/>
  <c r="AC344" i="18" s="1"/>
  <c r="AB529" i="18"/>
  <c r="AB298" i="18"/>
  <c r="AB788" i="18"/>
  <c r="AC788" i="18" s="1"/>
  <c r="AB358" i="18"/>
  <c r="AC358" i="18" s="1"/>
  <c r="AB478" i="18"/>
  <c r="AB510" i="18"/>
  <c r="AB1414" i="18"/>
  <c r="AB763" i="18"/>
  <c r="AB734" i="18"/>
  <c r="AB400" i="18"/>
  <c r="AB385" i="18"/>
  <c r="AB675" i="18"/>
  <c r="AB475" i="18"/>
  <c r="AB723" i="18"/>
  <c r="AB672" i="18"/>
  <c r="AB634" i="18"/>
  <c r="AB357" i="18"/>
  <c r="AC357" i="18" s="1"/>
  <c r="AB465" i="18"/>
  <c r="AB276" i="18"/>
  <c r="AB250" i="18"/>
  <c r="AB644" i="18"/>
  <c r="AB485" i="18"/>
  <c r="AB750" i="18"/>
  <c r="AB315" i="18"/>
  <c r="AB681" i="18"/>
  <c r="AB459" i="18"/>
  <c r="AB721" i="18"/>
  <c r="AB463" i="18"/>
  <c r="AB236" i="18"/>
  <c r="AB511" i="18"/>
  <c r="AB640" i="18"/>
  <c r="AB556" i="18"/>
  <c r="AB473" i="18"/>
  <c r="AB239" i="18"/>
  <c r="AB177" i="18"/>
  <c r="AB642" i="18"/>
  <c r="AB561" i="18"/>
  <c r="AB574" i="18"/>
  <c r="AB282" i="18"/>
  <c r="AB523" i="18"/>
  <c r="AB301" i="18"/>
  <c r="AB431" i="18"/>
  <c r="AB471" i="18"/>
  <c r="AB415" i="18"/>
  <c r="AB480" i="18"/>
  <c r="AB486" i="18"/>
  <c r="AB623" i="18"/>
  <c r="AB697" i="18"/>
  <c r="AB392" i="18"/>
  <c r="AB331" i="18"/>
  <c r="AB238" i="18"/>
  <c r="AB268" i="18"/>
  <c r="AB361" i="18"/>
  <c r="AB454" i="18"/>
  <c r="AB688" i="18"/>
  <c r="AB695" i="18"/>
  <c r="AB800" i="18"/>
  <c r="AB1420" i="18"/>
  <c r="AB372" i="18"/>
  <c r="AB579" i="18"/>
  <c r="AB290" i="18"/>
  <c r="AB692" i="18"/>
  <c r="AB761" i="18"/>
  <c r="AB324" i="18"/>
  <c r="AC324" i="18" s="1"/>
  <c r="AB246" i="18"/>
  <c r="AC246" i="18" s="1"/>
  <c r="AB587" i="18"/>
  <c r="AB366" i="18"/>
  <c r="AB411" i="18"/>
  <c r="AB191" i="18"/>
  <c r="AB658" i="18"/>
  <c r="AB363" i="18"/>
  <c r="AB581" i="18"/>
  <c r="AB277" i="18"/>
  <c r="AB321" i="18"/>
  <c r="AB370" i="18"/>
  <c r="AB368" i="18"/>
  <c r="AB383" i="18"/>
  <c r="AB746" i="18"/>
  <c r="AB393" i="18"/>
  <c r="AB275" i="18"/>
  <c r="AB577" i="18"/>
  <c r="AB524" i="18"/>
  <c r="AB353" i="18"/>
  <c r="AB678" i="18"/>
  <c r="AB545" i="18"/>
  <c r="AB738" i="18"/>
  <c r="AB409" i="18"/>
  <c r="AB620" i="18"/>
  <c r="AB509" i="18"/>
  <c r="AB472" i="18"/>
  <c r="AB720" i="18"/>
  <c r="AB288" i="18"/>
  <c r="AB460" i="18"/>
  <c r="AB698" i="18"/>
  <c r="AB615" i="18"/>
  <c r="AB867" i="18"/>
  <c r="AB549" i="18"/>
  <c r="AB666" i="18"/>
  <c r="AB696" i="18"/>
  <c r="AB636" i="18"/>
  <c r="AB329" i="18"/>
  <c r="AB438" i="18"/>
  <c r="AB554" i="18"/>
  <c r="AB283" i="18"/>
  <c r="AB345" i="18"/>
  <c r="AB762" i="18"/>
  <c r="AB707" i="18"/>
  <c r="AB294" i="18"/>
  <c r="AB852" i="18"/>
  <c r="AB423" i="18"/>
  <c r="AB330" i="18"/>
  <c r="AB732" i="18"/>
  <c r="AB680" i="18"/>
  <c r="AB446" i="18"/>
  <c r="AB519" i="18"/>
  <c r="AB311" i="18"/>
  <c r="AB597" i="18"/>
  <c r="AB671" i="18"/>
  <c r="AB571" i="18"/>
  <c r="AB500" i="18"/>
  <c r="AB295" i="18"/>
  <c r="AB412" i="18"/>
  <c r="AB595" i="18"/>
  <c r="AB441" i="18"/>
  <c r="AB722" i="18"/>
  <c r="AB580" i="18"/>
  <c r="AB384" i="18"/>
  <c r="AB136" i="18"/>
  <c r="AB457" i="18"/>
  <c r="AB448" i="18"/>
  <c r="AB606" i="18"/>
  <c r="AB293" i="18"/>
  <c r="AB501" i="18"/>
  <c r="AB619" i="18"/>
  <c r="AB449" i="18"/>
  <c r="AB693" i="18"/>
  <c r="AB576" i="18"/>
  <c r="AB654" i="18"/>
  <c r="AB719" i="18"/>
  <c r="AB422" i="18"/>
  <c r="AB592" i="18"/>
  <c r="AB757" i="18"/>
  <c r="AB263" i="18"/>
  <c r="AB602" i="18"/>
  <c r="AB447" i="18"/>
  <c r="AB402" i="18"/>
  <c r="AB567" i="18"/>
  <c r="AB304" i="18"/>
  <c r="AB685" i="18"/>
  <c r="AB591" i="18"/>
  <c r="AB705" i="18"/>
  <c r="AB744" i="18"/>
  <c r="AB682" i="18"/>
  <c r="AB662" i="18"/>
  <c r="AB355" i="18"/>
  <c r="AB718" i="18"/>
  <c r="AB629" i="18"/>
  <c r="AB458" i="18"/>
  <c r="AB743" i="18"/>
  <c r="AB493" i="18"/>
  <c r="AB603" i="18"/>
  <c r="AB252" i="18"/>
  <c r="AB564" i="18"/>
  <c r="AB289" i="18"/>
  <c r="AB432" i="18"/>
  <c r="AB543" i="18"/>
  <c r="AB376" i="18"/>
  <c r="AB563" i="18"/>
  <c r="AB367" i="18"/>
  <c r="AB753" i="18"/>
  <c r="AB562" i="18"/>
  <c r="AB281" i="18"/>
  <c r="AB643" i="18"/>
  <c r="AB303" i="18"/>
  <c r="AB673" i="18"/>
  <c r="AB1384" i="18"/>
  <c r="AB735" i="18"/>
  <c r="AB527" i="18"/>
  <c r="AB444" i="18"/>
  <c r="AB253" i="18"/>
  <c r="AB1412" i="18"/>
  <c r="AB542" i="18"/>
  <c r="AB657" i="18"/>
  <c r="AB694" i="18"/>
  <c r="AB309" i="18"/>
  <c r="AB280" i="18"/>
  <c r="AB269" i="18"/>
  <c r="AB328" i="18"/>
  <c r="AB628" i="18"/>
  <c r="AB535" i="18"/>
  <c r="AB656" i="18"/>
  <c r="AB1425" i="18"/>
  <c r="AB242" i="18"/>
  <c r="AB745" i="18"/>
  <c r="AB604" i="18"/>
  <c r="AB462" i="18"/>
  <c r="AB426" i="18"/>
  <c r="AB737" i="18"/>
  <c r="AB515" i="18"/>
  <c r="AB539" i="18"/>
  <c r="AB731" i="18"/>
  <c r="AB477" i="18"/>
  <c r="AB233" i="18"/>
  <c r="AB498" i="18"/>
  <c r="AB841" i="18"/>
  <c r="AB314" i="18"/>
  <c r="AB424" i="18"/>
  <c r="AB259" i="18"/>
  <c r="AB530" i="18"/>
  <c r="AB262" i="18"/>
  <c r="AB265" i="18"/>
  <c r="AB584" i="18"/>
  <c r="AB1400" i="18"/>
  <c r="Y482" i="18"/>
  <c r="Y492" i="18" s="1"/>
  <c r="AA1338" i="18"/>
  <c r="AB1326" i="18"/>
  <c r="AB4" i="18"/>
  <c r="AA4" i="24"/>
  <c r="X13" i="24"/>
  <c r="Y12" i="24"/>
  <c r="X456" i="18"/>
  <c r="Y456" i="18" s="1"/>
  <c r="Y466" i="18" s="1"/>
  <c r="W414" i="18"/>
  <c r="X404" i="18"/>
  <c r="Y573" i="18"/>
  <c r="Z573" i="18" s="1"/>
  <c r="Z583" i="18" s="1"/>
  <c r="X547" i="18"/>
  <c r="Y547" i="18" s="1"/>
  <c r="Y557" i="18" s="1"/>
  <c r="W310" i="18"/>
  <c r="W492" i="18"/>
  <c r="X300" i="18"/>
  <c r="AA391" i="18"/>
  <c r="AA401" i="18" s="1"/>
  <c r="Y505" i="18"/>
  <c r="Z508" i="18"/>
  <c r="AA508" i="18" s="1"/>
  <c r="AA518" i="18" s="1"/>
  <c r="Z716" i="18"/>
  <c r="W729" i="18"/>
  <c r="X729" i="18" s="1"/>
  <c r="Y652" i="18"/>
  <c r="X661" i="18"/>
  <c r="Y687" i="18"/>
  <c r="Z677" i="18"/>
  <c r="Y765" i="18"/>
  <c r="AB866" i="18"/>
  <c r="X703" i="18"/>
  <c r="X713" i="18" s="1"/>
  <c r="X417" i="18"/>
  <c r="X427" i="18" s="1"/>
  <c r="AB339" i="18"/>
  <c r="AA349" i="18"/>
  <c r="W596" i="18"/>
  <c r="X586" i="18"/>
  <c r="W891" i="18"/>
  <c r="X891" i="18" s="1"/>
  <c r="Y891" i="18" s="1"/>
  <c r="Z891" i="18" s="1"/>
  <c r="AA891" i="18" s="1"/>
  <c r="AB891" i="18" s="1"/>
  <c r="AC891" i="18" s="1"/>
  <c r="Z248" i="18"/>
  <c r="Z258" i="18" s="1"/>
  <c r="X1401" i="18"/>
  <c r="Y1401" i="18" s="1"/>
  <c r="Z1401" i="18" s="1"/>
  <c r="AA1401" i="18" s="1"/>
  <c r="AB1401" i="18" s="1"/>
  <c r="W622" i="18"/>
  <c r="X612" i="18"/>
  <c r="Z521" i="18"/>
  <c r="Y531" i="18"/>
  <c r="Y854" i="18"/>
  <c r="Z495" i="18"/>
  <c r="Z505" i="18" s="1"/>
  <c r="V1411" i="18"/>
  <c r="W1411" i="18" s="1"/>
  <c r="AA326" i="18"/>
  <c r="AA336" i="18" s="1"/>
  <c r="Z336" i="18"/>
  <c r="AA599" i="18"/>
  <c r="AA609" i="18" s="1"/>
  <c r="Z381" i="18"/>
  <c r="Y388" i="18"/>
  <c r="Y894" i="18"/>
  <c r="Z894" i="18" s="1"/>
  <c r="AA894" i="18" s="1"/>
  <c r="AB894" i="18" s="1"/>
  <c r="AA758" i="18"/>
  <c r="Z765" i="18"/>
  <c r="Z802" i="18"/>
  <c r="AA802" i="18" s="1"/>
  <c r="AB802" i="18" s="1"/>
  <c r="V453" i="18"/>
  <c r="W443" i="18"/>
  <c r="Z742" i="18"/>
  <c r="Y787" i="18"/>
  <c r="Z853" i="18"/>
  <c r="AA853" i="18" s="1"/>
  <c r="AB853" i="18" s="1"/>
  <c r="W880" i="18"/>
  <c r="X880" i="18" s="1"/>
  <c r="Y893" i="18"/>
  <c r="AA730" i="18"/>
  <c r="AB566" i="18"/>
  <c r="AA570" i="18"/>
  <c r="U839" i="18"/>
  <c r="V839" i="18" s="1"/>
  <c r="U1427" i="18"/>
  <c r="V1390" i="18"/>
  <c r="W1380" i="18"/>
  <c r="AB1415" i="18"/>
  <c r="Z882" i="18"/>
  <c r="Z271" i="18"/>
  <c r="AA261" i="18"/>
  <c r="Z665" i="18"/>
  <c r="Y674" i="18"/>
  <c r="Z1389" i="18"/>
  <c r="W804" i="18"/>
  <c r="X804" i="18" s="1"/>
  <c r="X1388" i="18"/>
  <c r="Y1388" i="18" s="1"/>
  <c r="Z1388" i="18" s="1"/>
  <c r="AA1388" i="18" s="1"/>
  <c r="AB1388" i="18" s="1"/>
  <c r="Z1402" i="18"/>
  <c r="AA1402" i="18" s="1"/>
  <c r="Z803" i="18"/>
  <c r="AA803" i="18" s="1"/>
  <c r="AB803" i="18" s="1"/>
  <c r="Z430" i="18"/>
  <c r="Y700" i="18"/>
  <c r="Z690" i="18"/>
  <c r="AA690" i="18" s="1"/>
  <c r="U7" i="18"/>
  <c r="U881" i="18"/>
  <c r="X470" i="18"/>
  <c r="W479" i="18"/>
  <c r="X284" i="18"/>
  <c r="Y274" i="18"/>
  <c r="X235" i="18"/>
  <c r="X895" i="18"/>
  <c r="Y895" i="18" s="1"/>
  <c r="Z895" i="18" s="1"/>
  <c r="AA895" i="18" s="1"/>
  <c r="AB895" i="18" s="1"/>
  <c r="W790" i="18"/>
  <c r="X790" i="18" s="1"/>
  <c r="Y790" i="18" s="1"/>
  <c r="Z790" i="18" s="1"/>
  <c r="AA790" i="18" s="1"/>
  <c r="AB790" i="18" s="1"/>
  <c r="Y648" i="18"/>
  <c r="Z639" i="18"/>
  <c r="AA536" i="18"/>
  <c r="Z544" i="18"/>
  <c r="X791" i="18"/>
  <c r="Y791" i="18" s="1"/>
  <c r="Y375" i="18"/>
  <c r="U1424" i="18"/>
  <c r="T1429" i="18"/>
  <c r="U892" i="18"/>
  <c r="U842" i="18"/>
  <c r="V842" i="18" s="1"/>
  <c r="W842" i="18" s="1"/>
  <c r="X842" i="18" s="1"/>
  <c r="Y842" i="18" s="1"/>
  <c r="Z365" i="18"/>
  <c r="AA365" i="18" s="1"/>
  <c r="AA375" i="18" s="1"/>
  <c r="Z869" i="18"/>
  <c r="AA323" i="18"/>
  <c r="AB313" i="18"/>
  <c r="AA362" i="18"/>
  <c r="AB352" i="18"/>
  <c r="AB651" i="18"/>
  <c r="AB1381" i="18"/>
  <c r="AA1426" i="18"/>
  <c r="Z1413" i="18"/>
  <c r="AC641" i="18" l="1"/>
  <c r="AC640" i="18"/>
  <c r="AC535" i="18"/>
  <c r="AC303" i="18"/>
  <c r="AC458" i="18"/>
  <c r="AC580" i="18"/>
  <c r="AC423" i="18"/>
  <c r="AC698" i="18"/>
  <c r="AC746" i="18"/>
  <c r="AC511" i="18"/>
  <c r="AC723" i="18"/>
  <c r="AC434" i="18"/>
  <c r="AC628" i="18"/>
  <c r="AC643" i="18"/>
  <c r="AC629" i="18"/>
  <c r="AC592" i="18"/>
  <c r="AC722" i="18"/>
  <c r="AC852" i="18"/>
  <c r="AC460" i="18"/>
  <c r="AC383" i="18"/>
  <c r="AC480" i="18"/>
  <c r="AC236" i="18"/>
  <c r="AC475" i="18"/>
  <c r="AC672" i="18"/>
  <c r="AD672" i="18" s="1"/>
  <c r="AC328" i="18"/>
  <c r="AC281" i="18"/>
  <c r="AC718" i="18"/>
  <c r="AC422" i="18"/>
  <c r="AC441" i="18"/>
  <c r="AC294" i="18"/>
  <c r="AC288" i="18"/>
  <c r="AC415" i="18"/>
  <c r="AC463" i="18"/>
  <c r="AC233" i="18"/>
  <c r="AC269" i="18"/>
  <c r="AC562" i="18"/>
  <c r="AC719" i="18"/>
  <c r="AC707" i="18"/>
  <c r="AC280" i="18"/>
  <c r="AC753" i="18"/>
  <c r="AC662" i="18"/>
  <c r="AC654" i="18"/>
  <c r="AC412" i="18"/>
  <c r="AC731" i="18"/>
  <c r="AC309" i="18"/>
  <c r="AC367" i="18"/>
  <c r="AC682" i="18"/>
  <c r="AC576" i="18"/>
  <c r="AC393" i="18"/>
  <c r="AD393" i="18" s="1"/>
  <c r="AC802" i="18"/>
  <c r="AC1401" i="18"/>
  <c r="AC539" i="18"/>
  <c r="AC1415" i="18"/>
  <c r="AC691" i="18"/>
  <c r="AC399" i="18"/>
  <c r="AC1387" i="18"/>
  <c r="AC515" i="18"/>
  <c r="AC657" i="18"/>
  <c r="AC431" i="18"/>
  <c r="AC584" i="18"/>
  <c r="AC542" i="18"/>
  <c r="AC671" i="18"/>
  <c r="AC800" i="18"/>
  <c r="AC301" i="18"/>
  <c r="AC681" i="18"/>
  <c r="AC675" i="18"/>
  <c r="AC1385" i="18"/>
  <c r="AC721" i="18"/>
  <c r="AC1412" i="18"/>
  <c r="AC329" i="18"/>
  <c r="AC738" i="18"/>
  <c r="AC658" i="18"/>
  <c r="AC695" i="18"/>
  <c r="AC523" i="18"/>
  <c r="AC625" i="18"/>
  <c r="AC563" i="18"/>
  <c r="AC179" i="18"/>
  <c r="AC856" i="18"/>
  <c r="AC265" i="18"/>
  <c r="AC311" i="18"/>
  <c r="AD311" i="18" s="1"/>
  <c r="AC636" i="18"/>
  <c r="AC545" i="18"/>
  <c r="AC191" i="18"/>
  <c r="AC282" i="18"/>
  <c r="AC750" i="18"/>
  <c r="AC694" i="18"/>
  <c r="AC737" i="18"/>
  <c r="AC803" i="18"/>
  <c r="AC262" i="18"/>
  <c r="AC604" i="18"/>
  <c r="AC519" i="18"/>
  <c r="AC696" i="18"/>
  <c r="AC678" i="18"/>
  <c r="AC249" i="18"/>
  <c r="AC454" i="18"/>
  <c r="AC574" i="18"/>
  <c r="AC471" i="18"/>
  <c r="AC894" i="18"/>
  <c r="AC376" i="18"/>
  <c r="AC369" i="18"/>
  <c r="AC448" i="18"/>
  <c r="AC446" i="18"/>
  <c r="AC666" i="18"/>
  <c r="AC353" i="18"/>
  <c r="AC347" i="18"/>
  <c r="AC361" i="18"/>
  <c r="AC561" i="18"/>
  <c r="AC476" i="18"/>
  <c r="AC552" i="18"/>
  <c r="AC603" i="18"/>
  <c r="AC447" i="18"/>
  <c r="AC457" i="18"/>
  <c r="AC680" i="18"/>
  <c r="AC549" i="18"/>
  <c r="AC524" i="18"/>
  <c r="AC411" i="18"/>
  <c r="AC642" i="18"/>
  <c r="AC395" i="18"/>
  <c r="AC1400" i="18"/>
  <c r="AC459" i="18"/>
  <c r="AC493" i="18"/>
  <c r="AC602" i="18"/>
  <c r="AC136" i="18"/>
  <c r="AC732" i="18"/>
  <c r="AC867" i="18"/>
  <c r="AC577" i="18"/>
  <c r="AC366" i="18"/>
  <c r="AC238" i="18"/>
  <c r="AC1382" i="18"/>
  <c r="AC627" i="18"/>
  <c r="AC630" i="18"/>
  <c r="AC840" i="18"/>
  <c r="AC744" i="18"/>
  <c r="AC743" i="18"/>
  <c r="AC263" i="18"/>
  <c r="AC384" i="18"/>
  <c r="AC330" i="18"/>
  <c r="AC615" i="18"/>
  <c r="AC275" i="18"/>
  <c r="AC587" i="18"/>
  <c r="AC331" i="18"/>
  <c r="AC478" i="18"/>
  <c r="AC632" i="18"/>
  <c r="AC379" i="18"/>
  <c r="AC755" i="18"/>
  <c r="AC709" i="18"/>
  <c r="AC1419" i="18"/>
  <c r="AC528" i="18"/>
  <c r="AC256" i="18"/>
  <c r="AC371" i="18"/>
  <c r="AC601" i="18"/>
  <c r="AC1422" i="18"/>
  <c r="AC843" i="18"/>
  <c r="AC497" i="18"/>
  <c r="AC343" i="18"/>
  <c r="AC701" i="18"/>
  <c r="AC504" i="18"/>
  <c r="AC607" i="18"/>
  <c r="AC1388" i="18"/>
  <c r="AC530" i="18"/>
  <c r="AC253" i="18"/>
  <c r="AC705" i="18"/>
  <c r="AC762" i="18"/>
  <c r="AC368" i="18"/>
  <c r="AC496" i="18"/>
  <c r="AC485" i="18"/>
  <c r="AC356" i="18"/>
  <c r="AC378" i="18"/>
  <c r="AC668" i="18"/>
  <c r="AC711" i="18"/>
  <c r="AC866" i="18"/>
  <c r="AC259" i="18"/>
  <c r="AC242" i="18"/>
  <c r="AC444" i="18"/>
  <c r="AC1423" i="18"/>
  <c r="AC591" i="18"/>
  <c r="AC449" i="18"/>
  <c r="AC337" i="18"/>
  <c r="AC345" i="18"/>
  <c r="AC472" i="18"/>
  <c r="AC370" i="18"/>
  <c r="AC692" i="18"/>
  <c r="AC801" i="18"/>
  <c r="AC397" i="18"/>
  <c r="AC664" i="18"/>
  <c r="AC525" i="18"/>
  <c r="AC618" i="18"/>
  <c r="AC319" i="18"/>
  <c r="AC491" i="18"/>
  <c r="AC670" i="18"/>
  <c r="AC745" i="18"/>
  <c r="AC789" i="18"/>
  <c r="AC693" i="18"/>
  <c r="AC450" i="18"/>
  <c r="AC761" i="18"/>
  <c r="AC631" i="18"/>
  <c r="AC790" i="18"/>
  <c r="AC853" i="18"/>
  <c r="AC424" i="18"/>
  <c r="AC1425" i="18"/>
  <c r="AC527" i="18"/>
  <c r="AC432" i="18"/>
  <c r="AC685" i="18"/>
  <c r="AC619" i="18"/>
  <c r="AC283" i="18"/>
  <c r="AC509" i="18"/>
  <c r="AC321" i="18"/>
  <c r="AC290" i="18"/>
  <c r="AC473" i="18"/>
  <c r="AC644" i="18"/>
  <c r="AC734" i="18"/>
  <c r="AC548" i="18"/>
  <c r="AC428" i="18"/>
  <c r="AC747" i="18"/>
  <c r="AC314" i="18"/>
  <c r="AC735" i="18"/>
  <c r="AC289" i="18"/>
  <c r="AC501" i="18"/>
  <c r="AC571" i="18"/>
  <c r="AC554" i="18"/>
  <c r="AC620" i="18"/>
  <c r="AC277" i="18"/>
  <c r="AC579" i="18"/>
  <c r="AC697" i="18"/>
  <c r="AC556" i="18"/>
  <c r="AC250" i="18"/>
  <c r="AC763" i="18"/>
  <c r="AC1421" i="18"/>
  <c r="AC251" i="18"/>
  <c r="AC708" i="18"/>
  <c r="AC656" i="18"/>
  <c r="AC841" i="18"/>
  <c r="AC1399" i="18"/>
  <c r="AC1384" i="18"/>
  <c r="AC564" i="18"/>
  <c r="AC567" i="18"/>
  <c r="AC293" i="18"/>
  <c r="AC438" i="18"/>
  <c r="AC409" i="18"/>
  <c r="AC581" i="18"/>
  <c r="AC372" i="18"/>
  <c r="AC623" i="18"/>
  <c r="AC346" i="18"/>
  <c r="AC276" i="18"/>
  <c r="AC1414" i="18"/>
  <c r="AC638" i="18"/>
  <c r="AC498" i="18"/>
  <c r="AC879" i="18"/>
  <c r="AC252" i="18"/>
  <c r="AC402" i="18"/>
  <c r="AC597" i="18"/>
  <c r="AC292" i="18"/>
  <c r="AC363" i="18"/>
  <c r="AC1420" i="18"/>
  <c r="AC486" i="18"/>
  <c r="AC465" i="18"/>
  <c r="AC510" i="18"/>
  <c r="AC296" i="18"/>
  <c r="AC514" i="18"/>
  <c r="AC594" i="18"/>
  <c r="AC608" i="18"/>
  <c r="AC649" i="18"/>
  <c r="AC502" i="18"/>
  <c r="Y287" i="18"/>
  <c r="Y297" i="18" s="1"/>
  <c r="W297" i="18"/>
  <c r="AC215" i="18"/>
  <c r="AC203" i="18"/>
  <c r="AC216" i="18"/>
  <c r="AC205" i="18"/>
  <c r="AC218" i="18"/>
  <c r="AC204" i="18"/>
  <c r="AC214" i="18"/>
  <c r="AC217" i="18"/>
  <c r="AC320" i="18"/>
  <c r="AC342" i="18"/>
  <c r="AC201" i="18"/>
  <c r="AC202" i="18"/>
  <c r="AC717" i="18"/>
  <c r="AB635" i="18"/>
  <c r="AC660" i="18"/>
  <c r="AC389" i="18"/>
  <c r="AC488" i="18"/>
  <c r="AC270" i="18"/>
  <c r="AC578" i="18"/>
  <c r="AC400" i="18"/>
  <c r="AC332" i="18"/>
  <c r="AC316" i="18"/>
  <c r="AC333" i="18"/>
  <c r="AC266" i="18"/>
  <c r="AC760" i="18"/>
  <c r="AC512" i="18"/>
  <c r="AC868" i="18"/>
  <c r="AC878" i="18"/>
  <c r="AC679" i="18"/>
  <c r="AC699" i="18"/>
  <c r="AC285" i="18"/>
  <c r="AC748" i="18"/>
  <c r="AC308" i="18"/>
  <c r="AC398" i="18"/>
  <c r="AC385" i="18"/>
  <c r="AC541" i="18"/>
  <c r="AC255" i="18"/>
  <c r="AC645" i="18"/>
  <c r="AC764" i="18"/>
  <c r="AC646" i="18"/>
  <c r="AC439" i="18"/>
  <c r="AD3" i="18"/>
  <c r="AC688" i="18"/>
  <c r="AC125" i="18"/>
  <c r="AC126" i="18"/>
  <c r="AC165" i="18"/>
  <c r="AC166" i="18"/>
  <c r="AC124" i="18"/>
  <c r="AC164" i="18"/>
  <c r="AC123" i="18"/>
  <c r="AC127" i="18"/>
  <c r="AC163" i="18"/>
  <c r="AC162" i="18"/>
  <c r="AC1066" i="18"/>
  <c r="AC1078" i="18" s="1"/>
  <c r="AC568" i="18"/>
  <c r="AC1131" i="18"/>
  <c r="AC1143" i="18" s="1"/>
  <c r="AC673" i="18"/>
  <c r="AC405" i="18"/>
  <c r="AC425" i="18"/>
  <c r="AC490" i="18"/>
  <c r="AC374" i="18"/>
  <c r="AC451" i="18"/>
  <c r="AC555" i="18"/>
  <c r="AC669" i="18"/>
  <c r="AC653" i="18"/>
  <c r="AC595" i="18"/>
  <c r="AC634" i="18"/>
  <c r="AC500" i="18"/>
  <c r="AC228" i="18"/>
  <c r="AC962" i="18"/>
  <c r="AC974" i="18" s="1"/>
  <c r="AC477" i="18"/>
  <c r="AC720" i="18"/>
  <c r="AC1261" i="18"/>
  <c r="AC1273" i="18" s="1"/>
  <c r="AC988" i="18"/>
  <c r="AC1000" i="18" s="1"/>
  <c r="AC517" i="18"/>
  <c r="AC1092" i="18"/>
  <c r="AC1104" i="18" s="1"/>
  <c r="AC1014" i="18"/>
  <c r="AC1026" i="18" s="1"/>
  <c r="AC647" i="18"/>
  <c r="AC426" i="18"/>
  <c r="AC334" i="18"/>
  <c r="AC433" i="18"/>
  <c r="AC327" i="18"/>
  <c r="AC189" i="18"/>
  <c r="AC295" i="18"/>
  <c r="AC553" i="18"/>
  <c r="AC304" i="18"/>
  <c r="AC725" i="18"/>
  <c r="AC1339" i="18"/>
  <c r="AC1351" i="18" s="1"/>
  <c r="AC392" i="18"/>
  <c r="AC1183" i="18"/>
  <c r="AC1195" i="18" s="1"/>
  <c r="AC138" i="18"/>
  <c r="AC267" i="18"/>
  <c r="AC949" i="18"/>
  <c r="AC961" i="18" s="1"/>
  <c r="AC1053" i="18"/>
  <c r="AC1065" i="18" s="1"/>
  <c r="AC605" i="18"/>
  <c r="AC139" i="18"/>
  <c r="AC757" i="18"/>
  <c r="AC462" i="18"/>
  <c r="AC178" i="18"/>
  <c r="AC355" i="18"/>
  <c r="AC936" i="18"/>
  <c r="AC948" i="18" s="1"/>
  <c r="AC569" i="18"/>
  <c r="AC1001" i="18"/>
  <c r="AC1013" i="18" s="1"/>
  <c r="AC386" i="18"/>
  <c r="AC190" i="18"/>
  <c r="AC600" i="18"/>
  <c r="AC1170" i="18"/>
  <c r="AC1182" i="18" s="1"/>
  <c r="AC710" i="18"/>
  <c r="AC1222" i="18"/>
  <c r="AC1234" i="18" s="1"/>
  <c r="AC1365" i="18"/>
  <c r="AC1377" i="18" s="1"/>
  <c r="AC543" i="18"/>
  <c r="AC1274" i="18"/>
  <c r="AC1286" i="18" s="1"/>
  <c r="AC291" i="18"/>
  <c r="AC177" i="18"/>
  <c r="AC408" i="18"/>
  <c r="AC137" i="18"/>
  <c r="AC257" i="18"/>
  <c r="AC1300" i="18"/>
  <c r="AC1312" i="18" s="1"/>
  <c r="AC1235" i="18"/>
  <c r="AC1247" i="18" s="1"/>
  <c r="AC268" i="18"/>
  <c r="AC1144" i="18"/>
  <c r="AC1156" i="18" s="1"/>
  <c r="AC1157" i="18"/>
  <c r="AC1169" i="18" s="1"/>
  <c r="AC1313" i="18"/>
  <c r="AC1325" i="18" s="1"/>
  <c r="AC176" i="18"/>
  <c r="AC435" i="18"/>
  <c r="AC1352" i="18"/>
  <c r="AC1364" i="18" s="1"/>
  <c r="AC614" i="18"/>
  <c r="AC975" i="18"/>
  <c r="AC987" i="18" s="1"/>
  <c r="AC606" i="18"/>
  <c r="AC910" i="18"/>
  <c r="AC922" i="18" s="1"/>
  <c r="AC1196" i="18"/>
  <c r="AC1208" i="18" s="1"/>
  <c r="AC897" i="18"/>
  <c r="AC909" i="18" s="1"/>
  <c r="AC1248" i="18"/>
  <c r="AC1260" i="18" s="1"/>
  <c r="AC1105" i="18"/>
  <c r="AC1117" i="18" s="1"/>
  <c r="AC923" i="18"/>
  <c r="AC935" i="18" s="1"/>
  <c r="AC1079" i="18"/>
  <c r="AC1091" i="18" s="1"/>
  <c r="AC469" i="18"/>
  <c r="AC1118" i="18"/>
  <c r="AC1130" i="18" s="1"/>
  <c r="AC1287" i="18"/>
  <c r="AC1299" i="18" s="1"/>
  <c r="AC1027" i="18"/>
  <c r="AC1039" i="18" s="1"/>
  <c r="AC1040" i="18"/>
  <c r="AC1052" i="18" s="1"/>
  <c r="AC560" i="18"/>
  <c r="AC667" i="18"/>
  <c r="AC534" i="18"/>
  <c r="AC264" i="18"/>
  <c r="AC1209" i="18"/>
  <c r="AC1221" i="18" s="1"/>
  <c r="AC558" i="18"/>
  <c r="AC418" i="18"/>
  <c r="AC419" i="18"/>
  <c r="AC756" i="18"/>
  <c r="AC513" i="18"/>
  <c r="AC865" i="18"/>
  <c r="AC551" i="18"/>
  <c r="AC487" i="18"/>
  <c r="AC532" i="18"/>
  <c r="AC593" i="18"/>
  <c r="AC340" i="18"/>
  <c r="AC613" i="18"/>
  <c r="AC461" i="18"/>
  <c r="AC305" i="18"/>
  <c r="AC610" i="18"/>
  <c r="AC582" i="18"/>
  <c r="AC396" i="18"/>
  <c r="AC350" i="18"/>
  <c r="AC407" i="18"/>
  <c r="AC1386" i="18"/>
  <c r="AC659" i="18"/>
  <c r="AC724" i="18"/>
  <c r="AD724" i="18" s="1"/>
  <c r="AC272" i="18"/>
  <c r="AC380" i="18"/>
  <c r="AC733" i="18"/>
  <c r="AC318" i="18"/>
  <c r="AC683" i="18"/>
  <c r="AC188" i="18"/>
  <c r="AC550" i="18"/>
  <c r="AC526" i="18"/>
  <c r="AC633" i="18"/>
  <c r="AC354" i="18"/>
  <c r="AC655" i="18"/>
  <c r="AC382" i="18"/>
  <c r="AC244" i="18"/>
  <c r="AC736" i="18"/>
  <c r="AD736" i="18" s="1"/>
  <c r="AD523" i="18"/>
  <c r="AC686" i="18"/>
  <c r="AC322" i="18"/>
  <c r="AC240" i="18"/>
  <c r="AC759" i="18"/>
  <c r="AC575" i="18"/>
  <c r="AC241" i="18"/>
  <c r="AC464" i="18"/>
  <c r="AC227" i="18"/>
  <c r="AC436" i="18"/>
  <c r="AC704" i="18"/>
  <c r="AC278" i="18"/>
  <c r="AC626" i="18"/>
  <c r="AC360" i="18"/>
  <c r="AC413" i="18"/>
  <c r="AC621" i="18"/>
  <c r="AC483" i="18"/>
  <c r="AC348" i="18"/>
  <c r="AC1417" i="18"/>
  <c r="AC537" i="18"/>
  <c r="AC307" i="18"/>
  <c r="AC335" i="18"/>
  <c r="AC229" i="18"/>
  <c r="AC855" i="18"/>
  <c r="AC231" i="18"/>
  <c r="AC437" i="18"/>
  <c r="AC406" i="18"/>
  <c r="AC522" i="18"/>
  <c r="AC1398" i="18"/>
  <c r="AC588" i="18"/>
  <c r="AC538" i="18"/>
  <c r="AC1378" i="18"/>
  <c r="AC684" i="18"/>
  <c r="AC484" i="18"/>
  <c r="AC589" i="18"/>
  <c r="AC243" i="18"/>
  <c r="AC516" i="18"/>
  <c r="AC452" i="18"/>
  <c r="AC230" i="18"/>
  <c r="AC394" i="18"/>
  <c r="AC467" i="18"/>
  <c r="AC421" i="18"/>
  <c r="AC503" i="18"/>
  <c r="AC590" i="18"/>
  <c r="AC239" i="18"/>
  <c r="AC315" i="18"/>
  <c r="AC712" i="18"/>
  <c r="AC298" i="18"/>
  <c r="AC616" i="18"/>
  <c r="AC192" i="18"/>
  <c r="AC420" i="18"/>
  <c r="AC373" i="18"/>
  <c r="AC445" i="18"/>
  <c r="AC565" i="18"/>
  <c r="AC529" i="18"/>
  <c r="AC302" i="18"/>
  <c r="AC175" i="18"/>
  <c r="AC751" i="18"/>
  <c r="AC506" i="18"/>
  <c r="AC706" i="18"/>
  <c r="AC617" i="18"/>
  <c r="AC749" i="18"/>
  <c r="AC489" i="18"/>
  <c r="AC317" i="18"/>
  <c r="AC1428" i="18"/>
  <c r="Z456" i="18"/>
  <c r="Z466" i="18" s="1"/>
  <c r="Z482" i="18"/>
  <c r="Z492" i="18" s="1"/>
  <c r="AB1338" i="18"/>
  <c r="AC1326" i="18"/>
  <c r="AB4" i="24"/>
  <c r="AC4" i="18"/>
  <c r="Y13" i="24"/>
  <c r="Z12" i="24"/>
  <c r="X466" i="18"/>
  <c r="AA573" i="18"/>
  <c r="AA583" i="18" s="1"/>
  <c r="Y404" i="18"/>
  <c r="Z404" i="18" s="1"/>
  <c r="X414" i="18"/>
  <c r="X557" i="18"/>
  <c r="Y583" i="18"/>
  <c r="Z547" i="18"/>
  <c r="Z557" i="18" s="1"/>
  <c r="AB391" i="18"/>
  <c r="AB401" i="18" s="1"/>
  <c r="X310" i="18"/>
  <c r="Y300" i="18"/>
  <c r="Z300" i="18" s="1"/>
  <c r="Z310" i="18" s="1"/>
  <c r="AA716" i="18"/>
  <c r="AB508" i="18"/>
  <c r="AB518" i="18" s="1"/>
  <c r="Z518" i="18"/>
  <c r="Y729" i="18"/>
  <c r="Z729" i="18" s="1"/>
  <c r="Z652" i="18"/>
  <c r="Y661" i="18"/>
  <c r="Y417" i="18"/>
  <c r="Z417" i="18" s="1"/>
  <c r="AA417" i="18" s="1"/>
  <c r="AA427" i="18" s="1"/>
  <c r="Z687" i="18"/>
  <c r="AA677" i="18"/>
  <c r="Y703" i="18"/>
  <c r="Y713" i="18" s="1"/>
  <c r="AA248" i="18"/>
  <c r="AA258" i="18" s="1"/>
  <c r="AC339" i="18"/>
  <c r="AB349" i="18"/>
  <c r="AA495" i="18"/>
  <c r="AA505" i="18" s="1"/>
  <c r="AB599" i="18"/>
  <c r="AC599" i="18" s="1"/>
  <c r="Y586" i="18"/>
  <c r="Z586" i="18" s="1"/>
  <c r="Z596" i="18" s="1"/>
  <c r="X596" i="18"/>
  <c r="X622" i="18"/>
  <c r="Y612" i="18"/>
  <c r="AA381" i="18"/>
  <c r="Z388" i="18"/>
  <c r="AB326" i="18"/>
  <c r="Z842" i="18"/>
  <c r="AA842" i="18" s="1"/>
  <c r="AB842" i="18" s="1"/>
  <c r="AC842" i="18" s="1"/>
  <c r="Z791" i="18"/>
  <c r="AA791" i="18" s="1"/>
  <c r="AB791" i="18" s="1"/>
  <c r="AC791" i="18" s="1"/>
  <c r="X1411" i="18"/>
  <c r="Y804" i="18"/>
  <c r="Z854" i="18"/>
  <c r="AA854" i="18" s="1"/>
  <c r="AB854" i="18" s="1"/>
  <c r="AC854" i="18" s="1"/>
  <c r="U1429" i="18"/>
  <c r="AA1389" i="18"/>
  <c r="AB1389" i="18" s="1"/>
  <c r="AC1389" i="18" s="1"/>
  <c r="AA869" i="18"/>
  <c r="AB869" i="18" s="1"/>
  <c r="AC869" i="18" s="1"/>
  <c r="Z531" i="18"/>
  <c r="AA521" i="18"/>
  <c r="AA700" i="18"/>
  <c r="AA665" i="18"/>
  <c r="Z674" i="18"/>
  <c r="V881" i="18"/>
  <c r="AB365" i="18"/>
  <c r="AC365" i="18" s="1"/>
  <c r="Z375" i="18"/>
  <c r="Y284" i="18"/>
  <c r="AB536" i="18"/>
  <c r="AA544" i="18"/>
  <c r="Z274" i="18"/>
  <c r="Z284" i="18" s="1"/>
  <c r="AA639" i="18"/>
  <c r="Z648" i="18"/>
  <c r="AA271" i="18"/>
  <c r="AB758" i="18"/>
  <c r="AA765" i="18"/>
  <c r="W453" i="18"/>
  <c r="X443" i="18"/>
  <c r="AB730" i="18"/>
  <c r="Y470" i="18"/>
  <c r="X479" i="18"/>
  <c r="AB261" i="18"/>
  <c r="W1390" i="18"/>
  <c r="X1380" i="18"/>
  <c r="Z440" i="18"/>
  <c r="AA430" i="18"/>
  <c r="AA440" i="18" s="1"/>
  <c r="AC566" i="18"/>
  <c r="AB570" i="18"/>
  <c r="W839" i="18"/>
  <c r="X839" i="18" s="1"/>
  <c r="V892" i="18"/>
  <c r="AA742" i="18"/>
  <c r="AB742" i="18" s="1"/>
  <c r="X245" i="18"/>
  <c r="Y235" i="18"/>
  <c r="Z235" i="18" s="1"/>
  <c r="Z787" i="18"/>
  <c r="AA787" i="18" s="1"/>
  <c r="AB787" i="18" s="1"/>
  <c r="AC787" i="18" s="1"/>
  <c r="AD787" i="18" s="1"/>
  <c r="Z700" i="18"/>
  <c r="AB690" i="18"/>
  <c r="AB700" i="18" s="1"/>
  <c r="V1424" i="18"/>
  <c r="Z893" i="18"/>
  <c r="AA893" i="18" s="1"/>
  <c r="AB893" i="18" s="1"/>
  <c r="AC893" i="18" s="1"/>
  <c r="V7" i="18"/>
  <c r="V1427" i="18"/>
  <c r="Y880" i="18"/>
  <c r="Z880" i="18" s="1"/>
  <c r="AA880" i="18" s="1"/>
  <c r="AB880" i="18" s="1"/>
  <c r="AC880" i="18" s="1"/>
  <c r="AA882" i="18"/>
  <c r="AB882" i="18" s="1"/>
  <c r="AC895" i="18"/>
  <c r="AB1402" i="18"/>
  <c r="AC1402" i="18" s="1"/>
  <c r="AB323" i="18"/>
  <c r="AC313" i="18"/>
  <c r="AB1426" i="18"/>
  <c r="AC651" i="18"/>
  <c r="AC1381" i="18"/>
  <c r="AA1413" i="18"/>
  <c r="AB362" i="18"/>
  <c r="AC352" i="18"/>
  <c r="AD191" i="18" l="1"/>
  <c r="AD789" i="18"/>
  <c r="AD684" i="18"/>
  <c r="AD298" i="18"/>
  <c r="AD400" i="18"/>
  <c r="AD670" i="18"/>
  <c r="AD436" i="18"/>
  <c r="AD721" i="18"/>
  <c r="AD408" i="18"/>
  <c r="AD447" i="18"/>
  <c r="AD303" i="18"/>
  <c r="AD617" i="18"/>
  <c r="AD791" i="18"/>
  <c r="AD361" i="18"/>
  <c r="AD233" i="18"/>
  <c r="AD660" i="18"/>
  <c r="AD289" i="18"/>
  <c r="AD382" i="18"/>
  <c r="AD540" i="18"/>
  <c r="AD380" i="18"/>
  <c r="AD478" i="18"/>
  <c r="AD460" i="18"/>
  <c r="AD627" i="18"/>
  <c r="AD801" i="18"/>
  <c r="AD538" i="18"/>
  <c r="AD136" i="18"/>
  <c r="AD217" i="18"/>
  <c r="AD307" i="18"/>
  <c r="AD320" i="18"/>
  <c r="AD256" i="18"/>
  <c r="AD214" i="18"/>
  <c r="AD1400" i="18"/>
  <c r="AD294" i="18"/>
  <c r="AD472" i="18"/>
  <c r="AD418" i="18"/>
  <c r="AD257" i="18"/>
  <c r="AD553" i="18"/>
  <c r="Z287" i="18"/>
  <c r="Z297" i="18" s="1"/>
  <c r="AD218" i="18"/>
  <c r="AD205" i="18"/>
  <c r="AD216" i="18"/>
  <c r="AD202" i="18"/>
  <c r="AD201" i="18"/>
  <c r="AD203" i="18"/>
  <c r="AD204" i="18"/>
  <c r="AD215" i="18"/>
  <c r="AD699" i="18"/>
  <c r="AC375" i="18"/>
  <c r="AC609" i="18"/>
  <c r="AC635" i="18"/>
  <c r="AD395" i="18"/>
  <c r="AD641" i="18"/>
  <c r="AD1421" i="18"/>
  <c r="AD363" i="18"/>
  <c r="AD803" i="18"/>
  <c r="AD489" i="18"/>
  <c r="AD305" i="18"/>
  <c r="AD552" i="18"/>
  <c r="AD317" i="18"/>
  <c r="AD524" i="18"/>
  <c r="AD737" i="18"/>
  <c r="AD788" i="18"/>
  <c r="AD562" i="18"/>
  <c r="AD579" i="18"/>
  <c r="AD397" i="18"/>
  <c r="AD731" i="18"/>
  <c r="AD574" i="18"/>
  <c r="AD704" i="18"/>
  <c r="AD251" i="18"/>
  <c r="AD1388" i="18"/>
  <c r="AD321" i="18"/>
  <c r="AD852" i="18"/>
  <c r="AD701" i="18"/>
  <c r="AD638" i="18"/>
  <c r="AD471" i="18"/>
  <c r="AD285" i="18"/>
  <c r="AD705" i="18"/>
  <c r="AD347" i="18"/>
  <c r="AD679" i="18"/>
  <c r="AD419" i="18"/>
  <c r="AD569" i="18"/>
  <c r="AD304" i="18"/>
  <c r="AD842" i="18"/>
  <c r="AD749" i="18"/>
  <c r="AD1422" i="18"/>
  <c r="AD616" i="18"/>
  <c r="AD891" i="18"/>
  <c r="AD681" i="18"/>
  <c r="AD1378" i="18"/>
  <c r="AD545" i="18"/>
  <c r="AD499" i="18"/>
  <c r="AD604" i="18"/>
  <c r="AD692" i="18"/>
  <c r="AD474" i="18"/>
  <c r="AD603" i="18"/>
  <c r="AD511" i="18"/>
  <c r="AD244" i="18"/>
  <c r="AD666" i="18"/>
  <c r="AD272" i="18"/>
  <c r="AD619" i="18"/>
  <c r="AD465" i="18"/>
  <c r="AD802" i="18"/>
  <c r="AD411" i="18"/>
  <c r="AD389" i="18"/>
  <c r="AD253" i="18"/>
  <c r="AD409" i="18"/>
  <c r="AD434" i="18"/>
  <c r="AD558" i="18"/>
  <c r="AD137" i="18"/>
  <c r="AD355" i="18"/>
  <c r="AD295" i="18"/>
  <c r="AD514" i="18"/>
  <c r="AD383" i="18"/>
  <c r="AD856" i="18"/>
  <c r="AD706" i="18"/>
  <c r="AD722" i="18"/>
  <c r="AD712" i="18"/>
  <c r="AD539" i="18"/>
  <c r="AD372" i="18"/>
  <c r="AD588" i="18"/>
  <c r="AD571" i="18"/>
  <c r="AD561" i="18"/>
  <c r="AD537" i="18"/>
  <c r="AD497" i="18"/>
  <c r="AD1383" i="18"/>
  <c r="AD535" i="18"/>
  <c r="AD528" i="18"/>
  <c r="AD747" i="18"/>
  <c r="AD659" i="18"/>
  <c r="AD735" i="18"/>
  <c r="AD366" i="18"/>
  <c r="AD461" i="18"/>
  <c r="AD738" i="18"/>
  <c r="AD487" i="18"/>
  <c r="AD680" i="18"/>
  <c r="AD486" i="18"/>
  <c r="AD344" i="18"/>
  <c r="AD476" i="18"/>
  <c r="AD506" i="18"/>
  <c r="AD1385" i="18"/>
  <c r="AD315" i="18"/>
  <c r="AD590" i="18"/>
  <c r="AD601" i="18"/>
  <c r="AD458" i="18"/>
  <c r="AD496" i="18"/>
  <c r="AD1417" i="18"/>
  <c r="AD615" i="18"/>
  <c r="AD254" i="18"/>
  <c r="AD324" i="18"/>
  <c r="AD354" i="18"/>
  <c r="AD501" i="18"/>
  <c r="AD333" i="18"/>
  <c r="AD656" i="18"/>
  <c r="AD368" i="18"/>
  <c r="AD613" i="18"/>
  <c r="AD329" i="18"/>
  <c r="AD369" i="18"/>
  <c r="AD551" i="18"/>
  <c r="AD412" i="18"/>
  <c r="AD399" i="18"/>
  <c r="AD606" i="18"/>
  <c r="AD291" i="18"/>
  <c r="AD757" i="18"/>
  <c r="AD433" i="18"/>
  <c r="AD653" i="18"/>
  <c r="AD708" i="18"/>
  <c r="AD751" i="18"/>
  <c r="AD239" i="18"/>
  <c r="AD503" i="18"/>
  <c r="AD678" i="18"/>
  <c r="AD1398" i="18"/>
  <c r="AD1415" i="18"/>
  <c r="AD290" i="18"/>
  <c r="AD348" i="18"/>
  <c r="AD345" i="18"/>
  <c r="AD356" i="18"/>
  <c r="AD464" i="18"/>
  <c r="AD277" i="18"/>
  <c r="AD633" i="18"/>
  <c r="AD567" i="18"/>
  <c r="AD316" i="18"/>
  <c r="AD314" i="18"/>
  <c r="AD342" i="18"/>
  <c r="AD340" i="18"/>
  <c r="AD330" i="18"/>
  <c r="AD675" i="18"/>
  <c r="AD868" i="18"/>
  <c r="AD654" i="18"/>
  <c r="AD275" i="18"/>
  <c r="AD334" i="18"/>
  <c r="AD669" i="18"/>
  <c r="AD485" i="18"/>
  <c r="AD694" i="18"/>
  <c r="AD504" i="18"/>
  <c r="AD288" i="18"/>
  <c r="AD319" i="18"/>
  <c r="AD522" i="18"/>
  <c r="AD658" i="18"/>
  <c r="AD483" i="18"/>
  <c r="AD723" i="18"/>
  <c r="AD241" i="18"/>
  <c r="AD428" i="18"/>
  <c r="AD526" i="18"/>
  <c r="AD564" i="18"/>
  <c r="AD332" i="18"/>
  <c r="AD894" i="18"/>
  <c r="AD636" i="18"/>
  <c r="AD398" i="18"/>
  <c r="AD691" i="18"/>
  <c r="AD250" i="18"/>
  <c r="AD578" i="18"/>
  <c r="AD744" i="18"/>
  <c r="AD620" i="18"/>
  <c r="AD543" i="18"/>
  <c r="AD605" i="18"/>
  <c r="AD555" i="18"/>
  <c r="AD556" i="18"/>
  <c r="AD1402" i="18"/>
  <c r="AD563" i="18"/>
  <c r="AD421" i="18"/>
  <c r="AD302" i="18"/>
  <c r="AD584" i="18"/>
  <c r="AD353" i="18"/>
  <c r="AD467" i="18"/>
  <c r="AD671" i="18"/>
  <c r="AD618" i="18"/>
  <c r="AD406" i="18"/>
  <c r="AD306" i="18"/>
  <c r="AD448" i="18"/>
  <c r="AD236" i="18"/>
  <c r="AD575" i="18"/>
  <c r="AD549" i="18"/>
  <c r="AD1384" i="18"/>
  <c r="AD734" i="18"/>
  <c r="AD790" i="18"/>
  <c r="AD423" i="18"/>
  <c r="AD717" i="18"/>
  <c r="AD693" i="18"/>
  <c r="AD878" i="18"/>
  <c r="AD840" i="18"/>
  <c r="AD292" i="18"/>
  <c r="AD451" i="18"/>
  <c r="AD623" i="18"/>
  <c r="AD745" i="18"/>
  <c r="AD880" i="18"/>
  <c r="AD529" i="18"/>
  <c r="AD269" i="18"/>
  <c r="AD387" i="18"/>
  <c r="AD394" i="18"/>
  <c r="AD384" i="18"/>
  <c r="AD525" i="18"/>
  <c r="AD698" i="18"/>
  <c r="AD413" i="18"/>
  <c r="AD602" i="18"/>
  <c r="AD282" i="18"/>
  <c r="AD759" i="18"/>
  <c r="AD707" i="18"/>
  <c r="AD279" i="18"/>
  <c r="AD1399" i="18"/>
  <c r="AD357" i="18"/>
  <c r="AD1386" i="18"/>
  <c r="AD450" i="18"/>
  <c r="AD764" i="18"/>
  <c r="AD591" i="18"/>
  <c r="AD415" i="18"/>
  <c r="AD308" i="18"/>
  <c r="AD1412" i="18"/>
  <c r="AD446" i="18"/>
  <c r="AD435" i="18"/>
  <c r="AD374" i="18"/>
  <c r="AD695" i="18"/>
  <c r="AD1389" i="18"/>
  <c r="AD343" i="18"/>
  <c r="AD1401" i="18"/>
  <c r="AD597" i="18"/>
  <c r="AD230" i="18"/>
  <c r="AD592" i="18"/>
  <c r="AD548" i="18"/>
  <c r="AD283" i="18"/>
  <c r="AD359" i="18"/>
  <c r="AD493" i="18"/>
  <c r="AD371" i="18"/>
  <c r="AD240" i="18"/>
  <c r="AD337" i="18"/>
  <c r="AD711" i="18"/>
  <c r="AD841" i="18"/>
  <c r="AD1387" i="18"/>
  <c r="AD407" i="18"/>
  <c r="AD449" i="18"/>
  <c r="AD645" i="18"/>
  <c r="AD1423" i="18"/>
  <c r="AD748" i="18"/>
  <c r="AD865" i="18"/>
  <c r="AD682" i="18"/>
  <c r="AD176" i="18"/>
  <c r="AD490" i="18"/>
  <c r="AD709" i="18"/>
  <c r="AD750" i="18"/>
  <c r="AD580" i="18"/>
  <c r="AD629" i="18"/>
  <c r="AD358" i="18"/>
  <c r="AD855" i="18"/>
  <c r="AD457" i="18"/>
  <c r="AD628" i="18"/>
  <c r="AD761" i="18"/>
  <c r="AD322" i="18"/>
  <c r="AD293" i="18"/>
  <c r="AD763" i="18"/>
  <c r="AD866" i="18"/>
  <c r="AD431" i="18"/>
  <c r="AD350" i="18"/>
  <c r="AD685" i="18"/>
  <c r="AD255" i="18"/>
  <c r="AD444" i="18"/>
  <c r="AD746" i="18"/>
  <c r="AD1382" i="18"/>
  <c r="AD266" i="18"/>
  <c r="AD542" i="18"/>
  <c r="AD517" i="18"/>
  <c r="AD425" i="18"/>
  <c r="AD577" i="18"/>
  <c r="AD854" i="18"/>
  <c r="AD473" i="18"/>
  <c r="AD565" i="18"/>
  <c r="AD843" i="18"/>
  <c r="AD753" i="18"/>
  <c r="AD179" i="18"/>
  <c r="AD263" i="18"/>
  <c r="AD607" i="18"/>
  <c r="AD581" i="18"/>
  <c r="AD686" i="18"/>
  <c r="AD402" i="18"/>
  <c r="AD640" i="18"/>
  <c r="AD530" i="18"/>
  <c r="AD238" i="18"/>
  <c r="AD396" i="18"/>
  <c r="AD432" i="18"/>
  <c r="AD541" i="18"/>
  <c r="AD259" i="18"/>
  <c r="AD644" i="18"/>
  <c r="AD760" i="18"/>
  <c r="AD600" i="18"/>
  <c r="AD519" i="18"/>
  <c r="AD697" i="18"/>
  <c r="AD445" i="18"/>
  <c r="AD718" i="18"/>
  <c r="AD243" i="18"/>
  <c r="AD280" i="18"/>
  <c r="AD459" i="18"/>
  <c r="AD335" i="18"/>
  <c r="AD743" i="18"/>
  <c r="AD510" i="18"/>
  <c r="AD626" i="18"/>
  <c r="AD379" i="18"/>
  <c r="AD140" i="18"/>
  <c r="AD252" i="18"/>
  <c r="AD301" i="18"/>
  <c r="AD188" i="18"/>
  <c r="AD587" i="18"/>
  <c r="AD582" i="18"/>
  <c r="AD527" i="18"/>
  <c r="AD385" i="18"/>
  <c r="AD593" i="18"/>
  <c r="AD632" i="18"/>
  <c r="AD488" i="18"/>
  <c r="AD392" i="18"/>
  <c r="AD673" i="18"/>
  <c r="AD441" i="18"/>
  <c r="AD893" i="18"/>
  <c r="AD625" i="18"/>
  <c r="AD800" i="18"/>
  <c r="AD367" i="18"/>
  <c r="AD668" i="18"/>
  <c r="AD867" i="18"/>
  <c r="AD237" i="18"/>
  <c r="AD879" i="18"/>
  <c r="AD331" i="18"/>
  <c r="AD683" i="18"/>
  <c r="AD370" i="18"/>
  <c r="AD610" i="18"/>
  <c r="AD1425" i="18"/>
  <c r="AD276" i="18"/>
  <c r="AD532" i="18"/>
  <c r="AD732" i="18"/>
  <c r="AD480" i="18"/>
  <c r="AD512" i="18"/>
  <c r="AD513" i="18"/>
  <c r="AD268" i="18"/>
  <c r="AD386" i="18"/>
  <c r="AD720" i="18"/>
  <c r="AD589" i="18"/>
  <c r="AD515" i="18"/>
  <c r="AD642" i="18"/>
  <c r="AD281" i="18"/>
  <c r="AD475" i="18"/>
  <c r="AD1428" i="18"/>
  <c r="AD249" i="18"/>
  <c r="AD420" i="18"/>
  <c r="AD309" i="18"/>
  <c r="AD484" i="18"/>
  <c r="AD853" i="18"/>
  <c r="AD1419" i="18"/>
  <c r="AD631" i="18"/>
  <c r="AD328" i="18"/>
  <c r="AD463" i="18"/>
  <c r="AD278" i="18"/>
  <c r="AD762" i="18"/>
  <c r="AD410" i="18"/>
  <c r="AD498" i="18"/>
  <c r="AD246" i="18"/>
  <c r="AD318" i="18"/>
  <c r="AD696" i="18"/>
  <c r="AD270" i="18"/>
  <c r="AD424" i="18"/>
  <c r="AD346" i="18"/>
  <c r="AD576" i="18"/>
  <c r="AD454" i="18"/>
  <c r="AD756" i="18"/>
  <c r="AD725" i="18"/>
  <c r="AD477" i="18"/>
  <c r="AD568" i="18"/>
  <c r="AE3" i="18"/>
  <c r="AD688" i="18"/>
  <c r="AD126" i="18"/>
  <c r="AD125" i="18"/>
  <c r="AD124" i="18"/>
  <c r="AD123" i="18"/>
  <c r="AD166" i="18"/>
  <c r="AD165" i="18"/>
  <c r="AD127" i="18"/>
  <c r="AD164" i="18"/>
  <c r="AD649" i="18"/>
  <c r="AD231" i="18"/>
  <c r="AD162" i="18"/>
  <c r="AE162" i="18" s="1"/>
  <c r="AD227" i="18"/>
  <c r="AD621" i="18"/>
  <c r="AD192" i="18"/>
  <c r="AD229" i="18"/>
  <c r="AD1066" i="18"/>
  <c r="AD1078" i="18" s="1"/>
  <c r="AD405" i="18"/>
  <c r="AD439" i="18"/>
  <c r="AD502" i="18"/>
  <c r="AD452" i="18"/>
  <c r="AD554" i="18"/>
  <c r="AD1131" i="18"/>
  <c r="AD1143" i="18" s="1"/>
  <c r="AD422" i="18"/>
  <c r="AD962" i="18"/>
  <c r="AD974" i="18" s="1"/>
  <c r="AD646" i="18"/>
  <c r="AD988" i="18"/>
  <c r="AD1000" i="18" s="1"/>
  <c r="AD228" i="18"/>
  <c r="AD491" i="18"/>
  <c r="AD242" i="18"/>
  <c r="AD426" i="18"/>
  <c r="AD1261" i="18"/>
  <c r="AD1273" i="18" s="1"/>
  <c r="AD262" i="18"/>
  <c r="AD733" i="18"/>
  <c r="AD437" i="18"/>
  <c r="AD1092" i="18"/>
  <c r="AD1104" i="18" s="1"/>
  <c r="AD516" i="18"/>
  <c r="AD138" i="18"/>
  <c r="AD719" i="18"/>
  <c r="AD438" i="18"/>
  <c r="AD1014" i="18"/>
  <c r="AD1026" i="18" s="1"/>
  <c r="AD373" i="18"/>
  <c r="AD647" i="18"/>
  <c r="AD643" i="18"/>
  <c r="AD936" i="18"/>
  <c r="AD948" i="18" s="1"/>
  <c r="AD949" i="18"/>
  <c r="AD961" i="18" s="1"/>
  <c r="AD139" i="18"/>
  <c r="AD509" i="18"/>
  <c r="AD1053" i="18"/>
  <c r="AD1065" i="18" s="1"/>
  <c r="AD296" i="18"/>
  <c r="AD655" i="18"/>
  <c r="AD1339" i="18"/>
  <c r="AD1351" i="18" s="1"/>
  <c r="AD1183" i="18"/>
  <c r="AD1195" i="18" s="1"/>
  <c r="AD267" i="18"/>
  <c r="AD360" i="18"/>
  <c r="AD341" i="18"/>
  <c r="AD178" i="18"/>
  <c r="AD1222" i="18"/>
  <c r="AD1234" i="18" s="1"/>
  <c r="AD630" i="18"/>
  <c r="AD1001" i="18"/>
  <c r="AD1013" i="18" s="1"/>
  <c r="AD1365" i="18"/>
  <c r="AD1377" i="18" s="1"/>
  <c r="AD550" i="18"/>
  <c r="AD1274" i="18"/>
  <c r="AD1286" i="18" s="1"/>
  <c r="AD190" i="18"/>
  <c r="AD710" i="18"/>
  <c r="AD1170" i="18"/>
  <c r="AD1182" i="18" s="1"/>
  <c r="AD177" i="18"/>
  <c r="AD1313" i="18"/>
  <c r="AD1325" i="18" s="1"/>
  <c r="AD1300" i="18"/>
  <c r="AD1312" i="18" s="1"/>
  <c r="AD664" i="18"/>
  <c r="AD1157" i="18"/>
  <c r="AD1169" i="18" s="1"/>
  <c r="AD1144" i="18"/>
  <c r="AD1156" i="18" s="1"/>
  <c r="AD1235" i="18"/>
  <c r="AD1247" i="18" s="1"/>
  <c r="AD175" i="18"/>
  <c r="AD378" i="18"/>
  <c r="AD975" i="18"/>
  <c r="AD987" i="18" s="1"/>
  <c r="AD910" i="18"/>
  <c r="AD922" i="18" s="1"/>
  <c r="AD1352" i="18"/>
  <c r="AD1364" i="18" s="1"/>
  <c r="AD614" i="18"/>
  <c r="AD1287" i="18"/>
  <c r="AD1299" i="18" s="1"/>
  <c r="AD1027" i="18"/>
  <c r="AD1039" i="18" s="1"/>
  <c r="AD923" i="18"/>
  <c r="AD935" i="18" s="1"/>
  <c r="AD1414" i="18"/>
  <c r="AD1420" i="18"/>
  <c r="AD897" i="18"/>
  <c r="AD909" i="18" s="1"/>
  <c r="AD469" i="18"/>
  <c r="AD1248" i="18"/>
  <c r="AD1260" i="18" s="1"/>
  <c r="AD1118" i="18"/>
  <c r="AD1130" i="18" s="1"/>
  <c r="AD1079" i="18"/>
  <c r="AD1091" i="18" s="1"/>
  <c r="AD1105" i="18"/>
  <c r="AD1117" i="18" s="1"/>
  <c r="AD1196" i="18"/>
  <c r="AD1208" i="18" s="1"/>
  <c r="AD1040" i="18"/>
  <c r="AD1052" i="18" s="1"/>
  <c r="AD534" i="18"/>
  <c r="AD560" i="18"/>
  <c r="AD755" i="18"/>
  <c r="AD667" i="18"/>
  <c r="AD264" i="18"/>
  <c r="AD1209" i="18"/>
  <c r="AD1221" i="18" s="1"/>
  <c r="AD662" i="18"/>
  <c r="AD500" i="18"/>
  <c r="AD376" i="18"/>
  <c r="AD189" i="18"/>
  <c r="AD634" i="18"/>
  <c r="AD608" i="18"/>
  <c r="AD657" i="18"/>
  <c r="AD462" i="18"/>
  <c r="AD327" i="18"/>
  <c r="AD595" i="18"/>
  <c r="AD163" i="18"/>
  <c r="AD594" i="18"/>
  <c r="AD265" i="18"/>
  <c r="AA456" i="18"/>
  <c r="AA466" i="18" s="1"/>
  <c r="AA482" i="18"/>
  <c r="AA492" i="18" s="1"/>
  <c r="AB573" i="18"/>
  <c r="AC573" i="18" s="1"/>
  <c r="Z13" i="24"/>
  <c r="AA12" i="24"/>
  <c r="AD4" i="18"/>
  <c r="AC4" i="24"/>
  <c r="AC1338" i="18"/>
  <c r="AD1326" i="18"/>
  <c r="AA547" i="18"/>
  <c r="AA557" i="18" s="1"/>
  <c r="AA404" i="18"/>
  <c r="AB404" i="18" s="1"/>
  <c r="AB414" i="18" s="1"/>
  <c r="Z414" i="18"/>
  <c r="Y414" i="18"/>
  <c r="AC391" i="18"/>
  <c r="AC508" i="18"/>
  <c r="AC518" i="18" s="1"/>
  <c r="AB716" i="18"/>
  <c r="Y310" i="18"/>
  <c r="AA300" i="18"/>
  <c r="AB300" i="18" s="1"/>
  <c r="Y427" i="18"/>
  <c r="AB248" i="18"/>
  <c r="AB258" i="18" s="1"/>
  <c r="AA652" i="18"/>
  <c r="Z661" i="18"/>
  <c r="Z703" i="18"/>
  <c r="Z713" i="18" s="1"/>
  <c r="AA729" i="18"/>
  <c r="AB677" i="18"/>
  <c r="AA687" i="18"/>
  <c r="AD599" i="18"/>
  <c r="AA586" i="18"/>
  <c r="AA596" i="18" s="1"/>
  <c r="AB495" i="18"/>
  <c r="AD339" i="18"/>
  <c r="AC349" i="18"/>
  <c r="AB609" i="18"/>
  <c r="Y596" i="18"/>
  <c r="Y622" i="18"/>
  <c r="Z612" i="18"/>
  <c r="AC690" i="18"/>
  <c r="AC700" i="18" s="1"/>
  <c r="Z804" i="18"/>
  <c r="AA804" i="18" s="1"/>
  <c r="AB804" i="18" s="1"/>
  <c r="AC804" i="18" s="1"/>
  <c r="AD804" i="18" s="1"/>
  <c r="AC326" i="18"/>
  <c r="AC336" i="18" s="1"/>
  <c r="AB336" i="18"/>
  <c r="AD869" i="18"/>
  <c r="AB381" i="18"/>
  <c r="AA388" i="18"/>
  <c r="AA531" i="18"/>
  <c r="AB521" i="18"/>
  <c r="AB531" i="18" s="1"/>
  <c r="AB430" i="18"/>
  <c r="AB440" i="18" s="1"/>
  <c r="Y1411" i="18"/>
  <c r="AC882" i="18"/>
  <c r="AD882" i="18" s="1"/>
  <c r="AB639" i="18"/>
  <c r="AA648" i="18"/>
  <c r="Z245" i="18"/>
  <c r="AA235" i="18"/>
  <c r="W892" i="18"/>
  <c r="AD365" i="18"/>
  <c r="AA274" i="18"/>
  <c r="AA284" i="18" s="1"/>
  <c r="Z427" i="18"/>
  <c r="AB417" i="18"/>
  <c r="AD895" i="18"/>
  <c r="Y245" i="18"/>
  <c r="X453" i="18"/>
  <c r="Y443" i="18"/>
  <c r="Y839" i="18"/>
  <c r="W881" i="18"/>
  <c r="V1429" i="18"/>
  <c r="W1424" i="18"/>
  <c r="AC536" i="18"/>
  <c r="AB544" i="18"/>
  <c r="W7" i="18"/>
  <c r="X1390" i="18"/>
  <c r="Y1380" i="18"/>
  <c r="Z470" i="18"/>
  <c r="Y479" i="18"/>
  <c r="AB375" i="18"/>
  <c r="AB271" i="18"/>
  <c r="AC261" i="18"/>
  <c r="AD261" i="18" s="1"/>
  <c r="AD566" i="18"/>
  <c r="AC570" i="18"/>
  <c r="AC730" i="18"/>
  <c r="AC758" i="18"/>
  <c r="AB765" i="18"/>
  <c r="AB665" i="18"/>
  <c r="AA674" i="18"/>
  <c r="W1427" i="18"/>
  <c r="AC742" i="18"/>
  <c r="AD313" i="18"/>
  <c r="AC323" i="18"/>
  <c r="AD1381" i="18"/>
  <c r="AC1426" i="18"/>
  <c r="AB1413" i="18"/>
  <c r="AC362" i="18"/>
  <c r="AD352" i="18"/>
  <c r="AD651" i="18"/>
  <c r="AE617" i="18" l="1"/>
  <c r="AE721" i="18"/>
  <c r="AE630" i="18"/>
  <c r="AE804" i="18"/>
  <c r="AE801" i="18"/>
  <c r="AE175" i="18"/>
  <c r="AE373" i="18"/>
  <c r="AE646" i="18"/>
  <c r="AE136" i="18"/>
  <c r="AE298" i="18"/>
  <c r="AE647" i="18"/>
  <c r="AE616" i="18"/>
  <c r="AE528" i="18"/>
  <c r="AF528" i="18" s="1"/>
  <c r="AE307" i="18"/>
  <c r="AF307" i="18" s="1"/>
  <c r="AE608" i="18"/>
  <c r="AF608" i="18" s="1"/>
  <c r="AE634" i="18"/>
  <c r="AF634" i="18" s="1"/>
  <c r="AA287" i="18"/>
  <c r="AA297" i="18" s="1"/>
  <c r="AE372" i="18"/>
  <c r="AE203" i="18"/>
  <c r="AE201" i="18"/>
  <c r="AE333" i="18"/>
  <c r="AE205" i="18"/>
  <c r="AE216" i="18"/>
  <c r="AE204" i="18"/>
  <c r="AE202" i="18"/>
  <c r="AE599" i="18"/>
  <c r="AE869" i="18"/>
  <c r="AE462" i="18"/>
  <c r="AE802" i="18"/>
  <c r="AE218" i="18"/>
  <c r="AE535" i="18"/>
  <c r="AE355" i="18"/>
  <c r="AE625" i="18"/>
  <c r="AE214" i="18"/>
  <c r="AE893" i="18"/>
  <c r="AE641" i="18"/>
  <c r="AE215" i="18"/>
  <c r="AE217" i="18"/>
  <c r="AE588" i="18"/>
  <c r="AE311" i="18"/>
  <c r="AE539" i="18"/>
  <c r="AD635" i="18"/>
  <c r="AE487" i="18"/>
  <c r="AE891" i="18"/>
  <c r="AE712" i="18"/>
  <c r="AE265" i="18"/>
  <c r="AE745" i="18"/>
  <c r="AE604" i="18"/>
  <c r="AE692" i="18"/>
  <c r="AE594" i="18"/>
  <c r="AE305" i="18"/>
  <c r="AE545" i="18"/>
  <c r="AE411" i="18"/>
  <c r="AE486" i="18"/>
  <c r="AE189" i="18"/>
  <c r="AE1422" i="18"/>
  <c r="AE680" i="18"/>
  <c r="AE408" i="18"/>
  <c r="AE749" i="18"/>
  <c r="AE320" i="18"/>
  <c r="AE627" i="18"/>
  <c r="AE295" i="18"/>
  <c r="AE137" i="18"/>
  <c r="AE1383" i="18"/>
  <c r="AE289" i="18"/>
  <c r="AE409" i="18"/>
  <c r="AE882" i="18"/>
  <c r="AE497" i="18"/>
  <c r="AE540" i="18"/>
  <c r="AE253" i="18"/>
  <c r="AE571" i="18"/>
  <c r="AE363" i="18"/>
  <c r="AF363" i="18" s="1"/>
  <c r="AE389" i="18"/>
  <c r="AE755" i="18"/>
  <c r="AE643" i="18"/>
  <c r="AE228" i="18"/>
  <c r="AE227" i="18"/>
  <c r="AE436" i="18"/>
  <c r="AE701" i="18"/>
  <c r="AE477" i="18"/>
  <c r="AE328" i="18"/>
  <c r="AE1425" i="18"/>
  <c r="AE673" i="18"/>
  <c r="AE510" i="18"/>
  <c r="AE259" i="18"/>
  <c r="AE473" i="18"/>
  <c r="AE322" i="18"/>
  <c r="AE865" i="18"/>
  <c r="AE592" i="18"/>
  <c r="AE764" i="18"/>
  <c r="AE693" i="18"/>
  <c r="AE344" i="18"/>
  <c r="AE241" i="18"/>
  <c r="AE675" i="18"/>
  <c r="AE503" i="18"/>
  <c r="AE656" i="18"/>
  <c r="AE688" i="18"/>
  <c r="AE395" i="18"/>
  <c r="AE852" i="18"/>
  <c r="AE725" i="18"/>
  <c r="AE631" i="18"/>
  <c r="AE610" i="18"/>
  <c r="AE392" i="18"/>
  <c r="AE743" i="18"/>
  <c r="AF743" i="18" s="1"/>
  <c r="AE541" i="18"/>
  <c r="AE854" i="18"/>
  <c r="AF854" i="18" s="1"/>
  <c r="AE761" i="18"/>
  <c r="AE748" i="18"/>
  <c r="AE230" i="18"/>
  <c r="AE450" i="18"/>
  <c r="AE717" i="18"/>
  <c r="AE555" i="18"/>
  <c r="AE723" i="18"/>
  <c r="AE330" i="18"/>
  <c r="AE239" i="18"/>
  <c r="AF3" i="18"/>
  <c r="AE126" i="18"/>
  <c r="AE123" i="18"/>
  <c r="AE125" i="18"/>
  <c r="AE124" i="18"/>
  <c r="AE127" i="18"/>
  <c r="AE166" i="18"/>
  <c r="AE165" i="18"/>
  <c r="AE164" i="18"/>
  <c r="AE163" i="18"/>
  <c r="AE309" i="18"/>
  <c r="AE293" i="18"/>
  <c r="AE763" i="18"/>
  <c r="AE1066" i="18"/>
  <c r="AE1078" i="18" s="1"/>
  <c r="AE603" i="18"/>
  <c r="AE451" i="18"/>
  <c r="AE321" i="18"/>
  <c r="AF321" i="18" s="1"/>
  <c r="AE699" i="18"/>
  <c r="AE374" i="18"/>
  <c r="AE633" i="18"/>
  <c r="AE292" i="18"/>
  <c r="AE385" i="18"/>
  <c r="AE659" i="18"/>
  <c r="AF659" i="18" s="1"/>
  <c r="AE511" i="18"/>
  <c r="AE371" i="18"/>
  <c r="AE500" i="18"/>
  <c r="AE413" i="18"/>
  <c r="AF413" i="18" s="1"/>
  <c r="AE383" i="18"/>
  <c r="AE1131" i="18"/>
  <c r="AE1143" i="18" s="1"/>
  <c r="AE1261" i="18"/>
  <c r="AE1273" i="18" s="1"/>
  <c r="AE707" i="18"/>
  <c r="AE962" i="18"/>
  <c r="AE974" i="18" s="1"/>
  <c r="AE418" i="18"/>
  <c r="AF418" i="18" s="1"/>
  <c r="AE327" i="18"/>
  <c r="AE410" i="18"/>
  <c r="AE660" i="18"/>
  <c r="AE988" i="18"/>
  <c r="AE1000" i="18" s="1"/>
  <c r="AE334" i="18"/>
  <c r="AE1092" i="18"/>
  <c r="AE1104" i="18" s="1"/>
  <c r="AE1014" i="18"/>
  <c r="AE1026" i="18" s="1"/>
  <c r="AE949" i="18"/>
  <c r="AE961" i="18" s="1"/>
  <c r="AE256" i="18"/>
  <c r="AE1339" i="18"/>
  <c r="AE1351" i="18" s="1"/>
  <c r="AE281" i="18"/>
  <c r="AE499" i="18"/>
  <c r="AE936" i="18"/>
  <c r="AE948" i="18" s="1"/>
  <c r="AE1053" i="18"/>
  <c r="AE1065" i="18" s="1"/>
  <c r="AE178" i="18"/>
  <c r="AE267" i="18"/>
  <c r="AF267" i="18" s="1"/>
  <c r="AE1183" i="18"/>
  <c r="AE1195" i="18" s="1"/>
  <c r="AE139" i="18"/>
  <c r="AE710" i="18"/>
  <c r="AE1222" i="18"/>
  <c r="AE1234" i="18" s="1"/>
  <c r="AE750" i="18"/>
  <c r="AE190" i="18"/>
  <c r="AF190" i="18" s="1"/>
  <c r="AE1170" i="18"/>
  <c r="AE1182" i="18" s="1"/>
  <c r="AE1274" i="18"/>
  <c r="AE1286" i="18" s="1"/>
  <c r="AE1001" i="18"/>
  <c r="AE1013" i="18" s="1"/>
  <c r="AE177" i="18"/>
  <c r="AF177" i="18" s="1"/>
  <c r="AE1365" i="18"/>
  <c r="AE1377" i="18" s="1"/>
  <c r="AE1157" i="18"/>
  <c r="AE1169" i="18" s="1"/>
  <c r="AE1144" i="18"/>
  <c r="AE1156" i="18" s="1"/>
  <c r="AE664" i="18"/>
  <c r="AE1235" i="18"/>
  <c r="AE1247" i="18" s="1"/>
  <c r="AE1300" i="18"/>
  <c r="AE1312" i="18" s="1"/>
  <c r="AE1313" i="18"/>
  <c r="AE1325" i="18" s="1"/>
  <c r="AE378" i="18"/>
  <c r="AE614" i="18"/>
  <c r="AE910" i="18"/>
  <c r="AE922" i="18" s="1"/>
  <c r="AE975" i="18"/>
  <c r="AE987" i="18" s="1"/>
  <c r="AE1352" i="18"/>
  <c r="AE1364" i="18" s="1"/>
  <c r="AE1419" i="18"/>
  <c r="AE1118" i="18"/>
  <c r="AE1130" i="18" s="1"/>
  <c r="AE897" i="18"/>
  <c r="AE909" i="18" s="1"/>
  <c r="AE1027" i="18"/>
  <c r="AE1039" i="18" s="1"/>
  <c r="AE469" i="18"/>
  <c r="AE879" i="18"/>
  <c r="AE1287" i="18"/>
  <c r="AE1299" i="18" s="1"/>
  <c r="AE923" i="18"/>
  <c r="AE935" i="18" s="1"/>
  <c r="AE1105" i="18"/>
  <c r="AE1117" i="18" s="1"/>
  <c r="AE1248" i="18"/>
  <c r="AE1260" i="18" s="1"/>
  <c r="AE1385" i="18"/>
  <c r="AE1040" i="18"/>
  <c r="AE1052" i="18" s="1"/>
  <c r="AE1196" i="18"/>
  <c r="AE1208" i="18" s="1"/>
  <c r="AE1079" i="18"/>
  <c r="AE1091" i="18" s="1"/>
  <c r="AE638" i="18"/>
  <c r="AF638" i="18" s="1"/>
  <c r="AE667" i="18"/>
  <c r="AE264" i="18"/>
  <c r="AE1388" i="18"/>
  <c r="AF1388" i="18" s="1"/>
  <c r="AE1209" i="18"/>
  <c r="AE1221" i="18" s="1"/>
  <c r="AE560" i="18"/>
  <c r="AE534" i="18"/>
  <c r="AE233" i="18"/>
  <c r="AE756" i="18"/>
  <c r="AE853" i="18"/>
  <c r="AE370" i="18"/>
  <c r="AF370" i="18" s="1"/>
  <c r="AE335" i="18"/>
  <c r="AE432" i="18"/>
  <c r="AF432" i="18" s="1"/>
  <c r="AE1389" i="18"/>
  <c r="AF1389" i="18" s="1"/>
  <c r="AE628" i="18"/>
  <c r="AF628" i="18" s="1"/>
  <c r="AE597" i="18"/>
  <c r="AF597" i="18" s="1"/>
  <c r="AE1386" i="18"/>
  <c r="AF1386" i="18" s="1"/>
  <c r="AE423" i="18"/>
  <c r="AF423" i="18" s="1"/>
  <c r="AE605" i="18"/>
  <c r="AF605" i="18" s="1"/>
  <c r="AE340" i="18"/>
  <c r="AE563" i="18"/>
  <c r="AE501" i="18"/>
  <c r="AE231" i="18"/>
  <c r="AE553" i="18"/>
  <c r="AE478" i="18"/>
  <c r="AF478" i="18" s="1"/>
  <c r="AE251" i="18"/>
  <c r="AF251" i="18" s="1"/>
  <c r="AE454" i="18"/>
  <c r="AF454" i="18" s="1"/>
  <c r="AE484" i="18"/>
  <c r="AE683" i="18"/>
  <c r="AF683" i="18" s="1"/>
  <c r="AE488" i="18"/>
  <c r="AF488" i="18" s="1"/>
  <c r="AE459" i="18"/>
  <c r="AF459" i="18" s="1"/>
  <c r="AE396" i="18"/>
  <c r="AF396" i="18" s="1"/>
  <c r="AE623" i="18"/>
  <c r="AF623" i="18" s="1"/>
  <c r="AE1423" i="18"/>
  <c r="AF1423" i="18" s="1"/>
  <c r="AE1401" i="18"/>
  <c r="AE357" i="18"/>
  <c r="AE790" i="18"/>
  <c r="AE543" i="18"/>
  <c r="AE483" i="18"/>
  <c r="AE342" i="18"/>
  <c r="AF342" i="18" s="1"/>
  <c r="AE514" i="18"/>
  <c r="AF514" i="18" s="1"/>
  <c r="AE354" i="18"/>
  <c r="AF354" i="18" s="1"/>
  <c r="AE341" i="18"/>
  <c r="AF341" i="18" s="1"/>
  <c r="AE438" i="18"/>
  <c r="AF438" i="18" s="1"/>
  <c r="AE422" i="18"/>
  <c r="AF422" i="18" s="1"/>
  <c r="AE257" i="18"/>
  <c r="AF257" i="18" s="1"/>
  <c r="AE191" i="18"/>
  <c r="AF191" i="18" s="1"/>
  <c r="AE704" i="18"/>
  <c r="AF704" i="18" s="1"/>
  <c r="AE576" i="18"/>
  <c r="AF576" i="18" s="1"/>
  <c r="AE420" i="18"/>
  <c r="AF420" i="18" s="1"/>
  <c r="AE331" i="18"/>
  <c r="AE280" i="18"/>
  <c r="AE238" i="18"/>
  <c r="AE425" i="18"/>
  <c r="AE457" i="18"/>
  <c r="AE645" i="18"/>
  <c r="AF645" i="18" s="1"/>
  <c r="AE343" i="18"/>
  <c r="AF343" i="18" s="1"/>
  <c r="AE1399" i="18"/>
  <c r="AF1399" i="18" s="1"/>
  <c r="AE734" i="18"/>
  <c r="AF734" i="18" s="1"/>
  <c r="AE620" i="18"/>
  <c r="AF620" i="18" s="1"/>
  <c r="AE658" i="18"/>
  <c r="AF658" i="18" s="1"/>
  <c r="AE314" i="18"/>
  <c r="AF314" i="18" s="1"/>
  <c r="AE653" i="18"/>
  <c r="AF653" i="18" s="1"/>
  <c r="AE324" i="18"/>
  <c r="AF324" i="18" s="1"/>
  <c r="AE738" i="18"/>
  <c r="AF738" i="18" s="1"/>
  <c r="AE722" i="18"/>
  <c r="AF722" i="18" s="1"/>
  <c r="AE724" i="18"/>
  <c r="AE1400" i="18"/>
  <c r="AE465" i="18"/>
  <c r="AE472" i="18"/>
  <c r="AE360" i="18"/>
  <c r="AE719" i="18"/>
  <c r="AF719" i="18" s="1"/>
  <c r="AE552" i="18"/>
  <c r="AF552" i="18" s="1"/>
  <c r="AE684" i="18"/>
  <c r="AF684" i="18" s="1"/>
  <c r="AE574" i="18"/>
  <c r="AF574" i="18" s="1"/>
  <c r="AE1428" i="18"/>
  <c r="AF1428" i="18" s="1"/>
  <c r="AE237" i="18"/>
  <c r="AF237" i="18" s="1"/>
  <c r="AE632" i="18"/>
  <c r="AF632" i="18" s="1"/>
  <c r="AE243" i="18"/>
  <c r="AF243" i="18" s="1"/>
  <c r="AE530" i="18"/>
  <c r="AF530" i="18" s="1"/>
  <c r="AE517" i="18"/>
  <c r="AF517" i="18" s="1"/>
  <c r="AE855" i="18"/>
  <c r="AF855" i="18" s="1"/>
  <c r="AE449" i="18"/>
  <c r="AE384" i="18"/>
  <c r="AE279" i="18"/>
  <c r="AE1384" i="18"/>
  <c r="AE744" i="18"/>
  <c r="AE522" i="18"/>
  <c r="AF522" i="18" s="1"/>
  <c r="AE316" i="18"/>
  <c r="AF316" i="18" s="1"/>
  <c r="AE433" i="18"/>
  <c r="AF433" i="18" s="1"/>
  <c r="AE254" i="18"/>
  <c r="AF254" i="18" s="1"/>
  <c r="AE461" i="18"/>
  <c r="AF461" i="18" s="1"/>
  <c r="AE706" i="18"/>
  <c r="AF706" i="18" s="1"/>
  <c r="AE294" i="18"/>
  <c r="AF294" i="18" s="1"/>
  <c r="AE842" i="18"/>
  <c r="AF842" i="18" s="1"/>
  <c r="AE619" i="18"/>
  <c r="AF619" i="18" s="1"/>
  <c r="AE1402" i="18"/>
  <c r="AF1402" i="18" s="1"/>
  <c r="AE138" i="18"/>
  <c r="AF138" i="18" s="1"/>
  <c r="AE554" i="18"/>
  <c r="AE649" i="18"/>
  <c r="AE393" i="18"/>
  <c r="AE489" i="18"/>
  <c r="AE731" i="18"/>
  <c r="AE346" i="18"/>
  <c r="AF346" i="18" s="1"/>
  <c r="AE577" i="18"/>
  <c r="AF577" i="18" s="1"/>
  <c r="AE867" i="18"/>
  <c r="AF867" i="18" s="1"/>
  <c r="AE593" i="18"/>
  <c r="AF593" i="18" s="1"/>
  <c r="AE718" i="18"/>
  <c r="AF718" i="18" s="1"/>
  <c r="AE640" i="18"/>
  <c r="AF640" i="18" s="1"/>
  <c r="AE542" i="18"/>
  <c r="AF542" i="18" s="1"/>
  <c r="AE358" i="18"/>
  <c r="AF358" i="18" s="1"/>
  <c r="AE407" i="18"/>
  <c r="AF407" i="18" s="1"/>
  <c r="AE269" i="18"/>
  <c r="AF269" i="18" s="1"/>
  <c r="AE759" i="18"/>
  <c r="AF759" i="18" s="1"/>
  <c r="AE549" i="18"/>
  <c r="AE578" i="18"/>
  <c r="AE319" i="18"/>
  <c r="AE567" i="18"/>
  <c r="AE757" i="18"/>
  <c r="AE615" i="18"/>
  <c r="AF615" i="18" s="1"/>
  <c r="AF617" i="18"/>
  <c r="AD375" i="18"/>
  <c r="AE366" i="18"/>
  <c r="AF366" i="18" s="1"/>
  <c r="AE524" i="18"/>
  <c r="AF524" i="18" s="1"/>
  <c r="AE382" i="18"/>
  <c r="AF382" i="18" s="1"/>
  <c r="AE249" i="18"/>
  <c r="AF249" i="18" s="1"/>
  <c r="AE272" i="18"/>
  <c r="AF272" i="18" s="1"/>
  <c r="AE791" i="18"/>
  <c r="AF791" i="18" s="1"/>
  <c r="AE516" i="18"/>
  <c r="AF516" i="18" s="1"/>
  <c r="AE452" i="18"/>
  <c r="AF452" i="18" s="1"/>
  <c r="AE789" i="18"/>
  <c r="AE441" i="18"/>
  <c r="AE397" i="18"/>
  <c r="AE424" i="18"/>
  <c r="AE720" i="18"/>
  <c r="AE527" i="18"/>
  <c r="AF527" i="18" s="1"/>
  <c r="AE445" i="18"/>
  <c r="AF445" i="18" s="1"/>
  <c r="AE402" i="18"/>
  <c r="AF402" i="18" s="1"/>
  <c r="AE266" i="18"/>
  <c r="AF266" i="18" s="1"/>
  <c r="AE629" i="18"/>
  <c r="AF629" i="18" s="1"/>
  <c r="AE1387" i="18"/>
  <c r="AF1387" i="18" s="1"/>
  <c r="AE529" i="18"/>
  <c r="AF529" i="18" s="1"/>
  <c r="AE282" i="18"/>
  <c r="AF282" i="18" s="1"/>
  <c r="AE575" i="18"/>
  <c r="AF575" i="18" s="1"/>
  <c r="AE250" i="18"/>
  <c r="AF250" i="18" s="1"/>
  <c r="AE288" i="18"/>
  <c r="AE277" i="18"/>
  <c r="AE291" i="18"/>
  <c r="AE1417" i="18"/>
  <c r="AE735" i="18"/>
  <c r="AE317" i="18"/>
  <c r="AF317" i="18" s="1"/>
  <c r="AE523" i="18"/>
  <c r="AF523" i="18" s="1"/>
  <c r="AE376" i="18"/>
  <c r="AF376" i="18" s="1"/>
  <c r="AE666" i="18"/>
  <c r="AF666" i="18" s="1"/>
  <c r="AE662" i="18"/>
  <c r="AF662" i="18" s="1"/>
  <c r="AE1420" i="18"/>
  <c r="AF1420" i="18" s="1"/>
  <c r="AE502" i="18"/>
  <c r="AF502" i="18" s="1"/>
  <c r="AE361" i="18"/>
  <c r="AF361" i="18" s="1"/>
  <c r="AE304" i="18"/>
  <c r="AF304" i="18" s="1"/>
  <c r="AE579" i="18"/>
  <c r="AF579" i="18" s="1"/>
  <c r="AE270" i="18"/>
  <c r="AF270" i="18" s="1"/>
  <c r="AE386" i="18"/>
  <c r="AE475" i="18"/>
  <c r="AE582" i="18"/>
  <c r="AE697" i="18"/>
  <c r="AE686" i="18"/>
  <c r="AE1382" i="18"/>
  <c r="AF1382" i="18" s="1"/>
  <c r="AE580" i="18"/>
  <c r="AF580" i="18" s="1"/>
  <c r="AE841" i="18"/>
  <c r="AF841" i="18" s="1"/>
  <c r="AE584" i="18"/>
  <c r="AF584" i="18" s="1"/>
  <c r="AE602" i="18"/>
  <c r="AF602" i="18" s="1"/>
  <c r="AE236" i="18"/>
  <c r="AF236" i="18" s="1"/>
  <c r="AE691" i="18"/>
  <c r="AF691" i="18" s="1"/>
  <c r="AE421" i="18"/>
  <c r="AF421" i="18" s="1"/>
  <c r="AE464" i="18"/>
  <c r="AF464" i="18" s="1"/>
  <c r="AE606" i="18"/>
  <c r="AF606" i="18" s="1"/>
  <c r="AE496" i="18"/>
  <c r="AF496" i="18" s="1"/>
  <c r="AE747" i="18"/>
  <c r="AE657" i="18"/>
  <c r="AE303" i="18"/>
  <c r="AE244" i="18"/>
  <c r="AE1414" i="18"/>
  <c r="AF1414" i="18" s="1"/>
  <c r="AE655" i="18"/>
  <c r="AF655" i="18" s="1"/>
  <c r="AE437" i="18"/>
  <c r="AF437" i="18" s="1"/>
  <c r="AE439" i="18"/>
  <c r="AE803" i="18"/>
  <c r="AF803" i="18" s="1"/>
  <c r="AE569" i="18"/>
  <c r="AF569" i="18" s="1"/>
  <c r="AE562" i="18"/>
  <c r="AF562" i="18" s="1"/>
  <c r="AE696" i="18"/>
  <c r="AF696" i="18" s="1"/>
  <c r="AE268" i="18"/>
  <c r="AF268" i="18" s="1"/>
  <c r="AE668" i="18"/>
  <c r="AF668" i="18" s="1"/>
  <c r="AE587" i="18"/>
  <c r="AF587" i="18" s="1"/>
  <c r="AE787" i="18"/>
  <c r="AE581" i="18"/>
  <c r="AE746" i="18"/>
  <c r="AE711" i="18"/>
  <c r="AE485" i="18"/>
  <c r="AE698" i="18"/>
  <c r="AF698" i="18" s="1"/>
  <c r="AE448" i="18"/>
  <c r="AF448" i="18" s="1"/>
  <c r="AE398" i="18"/>
  <c r="AE504" i="18"/>
  <c r="AF504" i="18" s="1"/>
  <c r="AE356" i="18"/>
  <c r="AF356" i="18" s="1"/>
  <c r="AE399" i="18"/>
  <c r="AF399" i="18" s="1"/>
  <c r="AE458" i="18"/>
  <c r="AF458" i="18" s="1"/>
  <c r="AE474" i="18"/>
  <c r="AF474" i="18" s="1"/>
  <c r="AE296" i="18"/>
  <c r="AF296" i="18" s="1"/>
  <c r="AE733" i="18"/>
  <c r="AE405" i="18"/>
  <c r="AE400" i="18"/>
  <c r="AE419" i="18"/>
  <c r="AE788" i="18"/>
  <c r="AE318" i="18"/>
  <c r="AF318" i="18" s="1"/>
  <c r="AE513" i="18"/>
  <c r="AF513" i="18" s="1"/>
  <c r="AE642" i="18"/>
  <c r="AF642" i="18" s="1"/>
  <c r="AE188" i="18"/>
  <c r="AF188" i="18" s="1"/>
  <c r="AE695" i="18"/>
  <c r="AF695" i="18" s="1"/>
  <c r="AE607" i="18"/>
  <c r="AF607" i="18" s="1"/>
  <c r="AE444" i="18"/>
  <c r="AF444" i="18" s="1"/>
  <c r="AE525" i="18"/>
  <c r="AF525" i="18" s="1"/>
  <c r="AE337" i="18"/>
  <c r="AF337" i="18" s="1"/>
  <c r="AE435" i="18"/>
  <c r="AF435" i="18" s="1"/>
  <c r="AE394" i="18"/>
  <c r="AF394" i="18" s="1"/>
  <c r="AE306" i="18"/>
  <c r="AE636" i="18"/>
  <c r="AE694" i="18"/>
  <c r="AE345" i="18"/>
  <c r="AE412" i="18"/>
  <c r="AE262" i="18"/>
  <c r="AF262" i="18" s="1"/>
  <c r="AE670" i="18"/>
  <c r="AF670" i="18" s="1"/>
  <c r="AE679" i="18"/>
  <c r="AF679" i="18" s="1"/>
  <c r="AE737" i="18"/>
  <c r="AF737" i="18" s="1"/>
  <c r="AE246" i="18"/>
  <c r="AF246" i="18" s="1"/>
  <c r="AE512" i="18"/>
  <c r="AF512" i="18" s="1"/>
  <c r="AE515" i="18"/>
  <c r="AF515" i="18" s="1"/>
  <c r="AE301" i="18"/>
  <c r="AF301" i="18" s="1"/>
  <c r="AE600" i="18"/>
  <c r="AE263" i="18"/>
  <c r="AE255" i="18"/>
  <c r="AE387" i="18"/>
  <c r="AE240" i="18"/>
  <c r="AE446" i="18"/>
  <c r="AF446" i="18" s="1"/>
  <c r="AE302" i="18"/>
  <c r="AF302" i="18" s="1"/>
  <c r="AE406" i="18"/>
  <c r="AF406" i="18" s="1"/>
  <c r="AE894" i="18"/>
  <c r="AF894" i="18" s="1"/>
  <c r="AE476" i="18"/>
  <c r="AF476" i="18" s="1"/>
  <c r="AE348" i="18"/>
  <c r="AF348" i="18" s="1"/>
  <c r="AE551" i="18"/>
  <c r="AF551" i="18" s="1"/>
  <c r="AE601" i="18"/>
  <c r="AF601" i="18" s="1"/>
  <c r="AE509" i="18"/>
  <c r="AF509" i="18" s="1"/>
  <c r="AE229" i="18"/>
  <c r="AE380" i="18"/>
  <c r="AE347" i="18"/>
  <c r="AE498" i="18"/>
  <c r="AE480" i="18"/>
  <c r="AE589" i="18"/>
  <c r="AE252" i="18"/>
  <c r="AF252" i="18" s="1"/>
  <c r="AE179" i="18"/>
  <c r="AF179" i="18" s="1"/>
  <c r="AE685" i="18"/>
  <c r="AF685" i="18" s="1"/>
  <c r="AE556" i="18"/>
  <c r="AF556" i="18" s="1"/>
  <c r="AE493" i="18"/>
  <c r="AF493" i="18" s="1"/>
  <c r="AE1412" i="18"/>
  <c r="AF1412" i="18" s="1"/>
  <c r="AE708" i="18"/>
  <c r="AF708" i="18" s="1"/>
  <c r="AE618" i="18"/>
  <c r="AF618" i="18" s="1"/>
  <c r="AE332" i="18"/>
  <c r="AF332" i="18" s="1"/>
  <c r="AE669" i="18"/>
  <c r="AF669" i="18" s="1"/>
  <c r="AE290" i="18"/>
  <c r="AE369" i="18"/>
  <c r="AE590" i="18"/>
  <c r="AE426" i="18"/>
  <c r="AE192" i="18"/>
  <c r="AE736" i="18"/>
  <c r="AF736" i="18" s="1"/>
  <c r="AE705" i="18"/>
  <c r="AF705" i="18" s="1"/>
  <c r="AE751" i="18"/>
  <c r="AE762" i="18"/>
  <c r="AF762" i="18" s="1"/>
  <c r="AE732" i="18"/>
  <c r="AF732" i="18" s="1"/>
  <c r="AE367" i="18"/>
  <c r="AF367" i="18" s="1"/>
  <c r="AE140" i="18"/>
  <c r="AF140" i="18" s="1"/>
  <c r="AE760" i="18"/>
  <c r="AF760" i="18" s="1"/>
  <c r="AE753" i="18"/>
  <c r="AF753" i="18" s="1"/>
  <c r="AE350" i="18"/>
  <c r="AE490" i="18"/>
  <c r="AE359" i="18"/>
  <c r="AE308" i="18"/>
  <c r="AE840" i="18"/>
  <c r="AE671" i="18"/>
  <c r="AE564" i="18"/>
  <c r="AF564" i="18" s="1"/>
  <c r="AE275" i="18"/>
  <c r="AF275" i="18" s="1"/>
  <c r="AE1415" i="18"/>
  <c r="AF1415" i="18" s="1"/>
  <c r="AE329" i="18"/>
  <c r="AF329" i="18" s="1"/>
  <c r="AE315" i="18"/>
  <c r="AF315" i="18" s="1"/>
  <c r="AF137" i="18"/>
  <c r="AE595" i="18"/>
  <c r="AF595" i="18" s="1"/>
  <c r="AE537" i="18"/>
  <c r="AF537" i="18" s="1"/>
  <c r="AE856" i="18"/>
  <c r="AF856" i="18" s="1"/>
  <c r="AE460" i="18"/>
  <c r="AF460" i="18" s="1"/>
  <c r="AE558" i="18"/>
  <c r="AF558" i="18" s="1"/>
  <c r="AE1378" i="18"/>
  <c r="AE550" i="18"/>
  <c r="AE242" i="18"/>
  <c r="AE621" i="18"/>
  <c r="AE672" i="18"/>
  <c r="AE285" i="18"/>
  <c r="AF285" i="18" s="1"/>
  <c r="AE519" i="18"/>
  <c r="AF519" i="18" s="1"/>
  <c r="AE278" i="18"/>
  <c r="AF278" i="18" s="1"/>
  <c r="AE532" i="18"/>
  <c r="AF532" i="18" s="1"/>
  <c r="AE800" i="18"/>
  <c r="AF800" i="18" s="1"/>
  <c r="AE379" i="18"/>
  <c r="AF379" i="18" s="1"/>
  <c r="AE644" i="18"/>
  <c r="AF644" i="18" s="1"/>
  <c r="AE843" i="18"/>
  <c r="AF843" i="18" s="1"/>
  <c r="AE431" i="18"/>
  <c r="AF431" i="18" s="1"/>
  <c r="AE176" i="18"/>
  <c r="AF176" i="18" s="1"/>
  <c r="AE283" i="18"/>
  <c r="AF283" i="18" s="1"/>
  <c r="AE415" i="18"/>
  <c r="AE878" i="18"/>
  <c r="AE467" i="18"/>
  <c r="AE526" i="18"/>
  <c r="AE654" i="18"/>
  <c r="AE1398" i="18"/>
  <c r="AF1398" i="18" s="1"/>
  <c r="AE613" i="18"/>
  <c r="AF613" i="18" s="1"/>
  <c r="AE506" i="18"/>
  <c r="AF506" i="18" s="1"/>
  <c r="AD271" i="18"/>
  <c r="AF721" i="18"/>
  <c r="AE561" i="18"/>
  <c r="AF561" i="18" s="1"/>
  <c r="AE1421" i="18"/>
  <c r="AF1421" i="18" s="1"/>
  <c r="AE538" i="18"/>
  <c r="AF538" i="18" s="1"/>
  <c r="AE434" i="18"/>
  <c r="AF434" i="18" s="1"/>
  <c r="AE681" i="18"/>
  <c r="AF681" i="18" s="1"/>
  <c r="AE491" i="18"/>
  <c r="AF491" i="18" s="1"/>
  <c r="AE447" i="18"/>
  <c r="AE471" i="18"/>
  <c r="AE568" i="18"/>
  <c r="AE463" i="18"/>
  <c r="AE276" i="18"/>
  <c r="AE709" i="18"/>
  <c r="AF709" i="18" s="1"/>
  <c r="AE626" i="18"/>
  <c r="AF626" i="18" s="1"/>
  <c r="AE565" i="18"/>
  <c r="AF565" i="18" s="1"/>
  <c r="AE866" i="18"/>
  <c r="AF866" i="18" s="1"/>
  <c r="AE682" i="18"/>
  <c r="AF682" i="18" s="1"/>
  <c r="AE548" i="18"/>
  <c r="AF548" i="18" s="1"/>
  <c r="AE591" i="18"/>
  <c r="AF591" i="18" s="1"/>
  <c r="AE353" i="18"/>
  <c r="AF353" i="18" s="1"/>
  <c r="AE428" i="18"/>
  <c r="AF428" i="18" s="1"/>
  <c r="AE868" i="18"/>
  <c r="AF868" i="18" s="1"/>
  <c r="AE678" i="18"/>
  <c r="AE368" i="18"/>
  <c r="AE880" i="18"/>
  <c r="AB456" i="18"/>
  <c r="AB466" i="18" s="1"/>
  <c r="AB482" i="18"/>
  <c r="AB492" i="18" s="1"/>
  <c r="AB583" i="18"/>
  <c r="AD1338" i="18"/>
  <c r="AE1326" i="18"/>
  <c r="AD4" i="24"/>
  <c r="AE4" i="18"/>
  <c r="AB12" i="24"/>
  <c r="AA13" i="24"/>
  <c r="AB547" i="18"/>
  <c r="AB557" i="18" s="1"/>
  <c r="AA414" i="18"/>
  <c r="AC404" i="18"/>
  <c r="AC716" i="18"/>
  <c r="AD508" i="18"/>
  <c r="AD518" i="18" s="1"/>
  <c r="AC401" i="18"/>
  <c r="AD391" i="18"/>
  <c r="AA310" i="18"/>
  <c r="AC300" i="18"/>
  <c r="AB310" i="18"/>
  <c r="AA703" i="18"/>
  <c r="AA713" i="18" s="1"/>
  <c r="AC248" i="18"/>
  <c r="AD248" i="18" s="1"/>
  <c r="AD258" i="18" s="1"/>
  <c r="AD609" i="18"/>
  <c r="AB729" i="18"/>
  <c r="AC729" i="18" s="1"/>
  <c r="AD729" i="18" s="1"/>
  <c r="AB652" i="18"/>
  <c r="AA661" i="18"/>
  <c r="AC677" i="18"/>
  <c r="AB687" i="18"/>
  <c r="AB586" i="18"/>
  <c r="AB596" i="18" s="1"/>
  <c r="Z839" i="18"/>
  <c r="AA839" i="18" s="1"/>
  <c r="AD349" i="18"/>
  <c r="AE339" i="18"/>
  <c r="AC495" i="18"/>
  <c r="AB505" i="18"/>
  <c r="AD742" i="18"/>
  <c r="AC430" i="18"/>
  <c r="AC440" i="18" s="1"/>
  <c r="AD690" i="18"/>
  <c r="AD700" i="18" s="1"/>
  <c r="Z622" i="18"/>
  <c r="AA612" i="18"/>
  <c r="AC381" i="18"/>
  <c r="AB388" i="18"/>
  <c r="AC521" i="18"/>
  <c r="Z1411" i="18"/>
  <c r="AE365" i="18"/>
  <c r="AB274" i="18"/>
  <c r="AB284" i="18" s="1"/>
  <c r="AC583" i="18"/>
  <c r="AD573" i="18"/>
  <c r="AD326" i="18"/>
  <c r="X7" i="18"/>
  <c r="X1427" i="18"/>
  <c r="Y1427" i="18" s="1"/>
  <c r="Z1427" i="18" s="1"/>
  <c r="AD758" i="18"/>
  <c r="AC765" i="18"/>
  <c r="AE261" i="18"/>
  <c r="AC417" i="18"/>
  <c r="AC427" i="18" s="1"/>
  <c r="AB427" i="18"/>
  <c r="AA470" i="18"/>
  <c r="Z479" i="18"/>
  <c r="AA245" i="18"/>
  <c r="AD536" i="18"/>
  <c r="AC544" i="18"/>
  <c r="AD730" i="18"/>
  <c r="Y1390" i="18"/>
  <c r="X1424" i="18"/>
  <c r="W1429" i="18"/>
  <c r="AC271" i="18"/>
  <c r="Z1380" i="18"/>
  <c r="X892" i="18"/>
  <c r="AB235" i="18"/>
  <c r="AE566" i="18"/>
  <c r="AD570" i="18"/>
  <c r="X881" i="18"/>
  <c r="AC639" i="18"/>
  <c r="AB648" i="18"/>
  <c r="AC665" i="18"/>
  <c r="AB674" i="18"/>
  <c r="AE895" i="18"/>
  <c r="AF895" i="18" s="1"/>
  <c r="Y453" i="18"/>
  <c r="Z443" i="18"/>
  <c r="AD323" i="18"/>
  <c r="AE313" i="18"/>
  <c r="AD1426" i="18"/>
  <c r="AE651" i="18"/>
  <c r="AE1381" i="18"/>
  <c r="AD362" i="18"/>
  <c r="AE352" i="18"/>
  <c r="AC1413" i="18"/>
  <c r="AF804" i="18" l="1"/>
  <c r="AF680" i="18"/>
  <c r="AF539" i="18"/>
  <c r="AF1422" i="18"/>
  <c r="AF189" i="18"/>
  <c r="AF588" i="18"/>
  <c r="AF1385" i="18"/>
  <c r="AF327" i="18"/>
  <c r="AF535" i="18"/>
  <c r="AF295" i="18"/>
  <c r="AF265" i="18"/>
  <c r="AF256" i="18"/>
  <c r="AF802" i="18"/>
  <c r="AF371" i="18"/>
  <c r="AF320" i="18"/>
  <c r="AF511" i="18"/>
  <c r="AF749" i="18"/>
  <c r="AF869" i="18"/>
  <c r="AF541" i="18"/>
  <c r="AF408" i="18"/>
  <c r="AF599" i="18"/>
  <c r="AF540" i="18"/>
  <c r="AF654" i="18"/>
  <c r="AF671" i="18"/>
  <c r="AF589" i="18"/>
  <c r="AF240" i="18"/>
  <c r="AF412" i="18"/>
  <c r="AF788" i="18"/>
  <c r="AF485" i="18"/>
  <c r="AF244" i="18"/>
  <c r="AF686" i="18"/>
  <c r="AF735" i="18"/>
  <c r="AF720" i="18"/>
  <c r="AF757" i="18"/>
  <c r="AF731" i="18"/>
  <c r="AF744" i="18"/>
  <c r="AF360" i="18"/>
  <c r="AF457" i="18"/>
  <c r="AF483" i="18"/>
  <c r="AF553" i="18"/>
  <c r="AF853" i="18"/>
  <c r="AF178" i="18"/>
  <c r="AF451" i="18"/>
  <c r="AF239" i="18"/>
  <c r="AF641" i="18"/>
  <c r="AF276" i="18"/>
  <c r="AF672" i="18"/>
  <c r="AF463" i="18"/>
  <c r="AF526" i="18"/>
  <c r="AF621" i="18"/>
  <c r="AF840" i="18"/>
  <c r="AF545" i="18"/>
  <c r="AF480" i="18"/>
  <c r="AF387" i="18"/>
  <c r="AF345" i="18"/>
  <c r="AF419" i="18"/>
  <c r="AF711" i="18"/>
  <c r="AF303" i="18"/>
  <c r="AF697" i="18"/>
  <c r="AF1417" i="18"/>
  <c r="AF424" i="18"/>
  <c r="AF567" i="18"/>
  <c r="AF489" i="18"/>
  <c r="AF1384" i="18"/>
  <c r="AF472" i="18"/>
  <c r="AF425" i="18"/>
  <c r="AF543" i="18"/>
  <c r="AF756" i="18"/>
  <c r="AF882" i="18"/>
  <c r="AF893" i="18"/>
  <c r="AF242" i="18"/>
  <c r="AF255" i="18"/>
  <c r="AF746" i="18"/>
  <c r="AF397" i="18"/>
  <c r="AF279" i="18"/>
  <c r="AF465" i="18"/>
  <c r="AF238" i="18"/>
  <c r="AF790" i="18"/>
  <c r="AF311" i="18"/>
  <c r="AF1425" i="18"/>
  <c r="AF372" i="18"/>
  <c r="AF880" i="18"/>
  <c r="AF467" i="18"/>
  <c r="AF308" i="18"/>
  <c r="AF590" i="18"/>
  <c r="AF498" i="18"/>
  <c r="AF694" i="18"/>
  <c r="AF400" i="18"/>
  <c r="AF657" i="18"/>
  <c r="AF582" i="18"/>
  <c r="AF291" i="18"/>
  <c r="AF319" i="18"/>
  <c r="AF393" i="18"/>
  <c r="AF368" i="18"/>
  <c r="AF471" i="18"/>
  <c r="AF878" i="18"/>
  <c r="AF550" i="18"/>
  <c r="AF359" i="18"/>
  <c r="AF369" i="18"/>
  <c r="AF347" i="18"/>
  <c r="AF263" i="18"/>
  <c r="AF636" i="18"/>
  <c r="AF405" i="18"/>
  <c r="AF581" i="18"/>
  <c r="AF747" i="18"/>
  <c r="AF475" i="18"/>
  <c r="AF277" i="18"/>
  <c r="AF441" i="18"/>
  <c r="AF578" i="18"/>
  <c r="AF649" i="18"/>
  <c r="AF384" i="18"/>
  <c r="AF1400" i="18"/>
  <c r="AF280" i="18"/>
  <c r="AF357" i="18"/>
  <c r="AF501" i="18"/>
  <c r="AF879" i="18"/>
  <c r="AF136" i="18"/>
  <c r="AF692" i="18"/>
  <c r="AF625" i="18"/>
  <c r="AF568" i="18"/>
  <c r="AF447" i="18"/>
  <c r="AF415" i="18"/>
  <c r="AF1378" i="18"/>
  <c r="AF490" i="18"/>
  <c r="AF290" i="18"/>
  <c r="AF380" i="18"/>
  <c r="AF600" i="18"/>
  <c r="AF733" i="18"/>
  <c r="AF787" i="18"/>
  <c r="AF386" i="18"/>
  <c r="AF288" i="18"/>
  <c r="AF789" i="18"/>
  <c r="AF549" i="18"/>
  <c r="AF554" i="18"/>
  <c r="AF449" i="18"/>
  <c r="AF724" i="18"/>
  <c r="AF331" i="18"/>
  <c r="AF1401" i="18"/>
  <c r="AF563" i="18"/>
  <c r="AF281" i="18"/>
  <c r="AF383" i="18"/>
  <c r="AF293" i="18"/>
  <c r="AF1383" i="18"/>
  <c r="AF604" i="18"/>
  <c r="AF355" i="18"/>
  <c r="AB287" i="18"/>
  <c r="AC287" i="18" s="1"/>
  <c r="AD287" i="18" s="1"/>
  <c r="AD297" i="18" s="1"/>
  <c r="AF486" i="18"/>
  <c r="AF217" i="18"/>
  <c r="AF497" i="18"/>
  <c r="AF411" i="18"/>
  <c r="AF215" i="18"/>
  <c r="AF253" i="18"/>
  <c r="AF673" i="18"/>
  <c r="AF202" i="18"/>
  <c r="AF305" i="18"/>
  <c r="AF750" i="18"/>
  <c r="AF334" i="18"/>
  <c r="AF385" i="18"/>
  <c r="AF627" i="18"/>
  <c r="AF328" i="18"/>
  <c r="AF289" i="18"/>
  <c r="AF594" i="18"/>
  <c r="AF656" i="18"/>
  <c r="AF477" i="18"/>
  <c r="AF204" i="18"/>
  <c r="AF335" i="18"/>
  <c r="AF748" i="18"/>
  <c r="AF503" i="18"/>
  <c r="AF701" i="18"/>
  <c r="AF216" i="18"/>
  <c r="AF761" i="18"/>
  <c r="AF205" i="18"/>
  <c r="AF214" i="18"/>
  <c r="AF201" i="18"/>
  <c r="AF707" i="18"/>
  <c r="AF603" i="18"/>
  <c r="AF203" i="18"/>
  <c r="AF340" i="18"/>
  <c r="AF233" i="18"/>
  <c r="AF499" i="18"/>
  <c r="AF763" i="18"/>
  <c r="AF218" i="18"/>
  <c r="AE271" i="18"/>
  <c r="AE609" i="18"/>
  <c r="AE635" i="18"/>
  <c r="AF852" i="18"/>
  <c r="AF500" i="18"/>
  <c r="AF675" i="18"/>
  <c r="AG3" i="18"/>
  <c r="AG140" i="18" s="1"/>
  <c r="AF688" i="18"/>
  <c r="AF125" i="18"/>
  <c r="AF127" i="18"/>
  <c r="AF126" i="18"/>
  <c r="AF124" i="18"/>
  <c r="AF123" i="18"/>
  <c r="AF166" i="18"/>
  <c r="AG166" i="18" s="1"/>
  <c r="AF389" i="18"/>
  <c r="AF350" i="18"/>
  <c r="AF165" i="18"/>
  <c r="AF231" i="18"/>
  <c r="AF164" i="18"/>
  <c r="AF230" i="18"/>
  <c r="AF163" i="18"/>
  <c r="AF436" i="18"/>
  <c r="AF162" i="18"/>
  <c r="AG162" i="18" s="1"/>
  <c r="AF751" i="18"/>
  <c r="AF487" i="18"/>
  <c r="AF229" i="18"/>
  <c r="AF192" i="18"/>
  <c r="AF699" i="18"/>
  <c r="AF1066" i="18"/>
  <c r="AF1078" i="18" s="1"/>
  <c r="AF306" i="18"/>
  <c r="AF712" i="18"/>
  <c r="AF439" i="18"/>
  <c r="AF292" i="18"/>
  <c r="AF426" i="18"/>
  <c r="AF1131" i="18"/>
  <c r="AF1143" i="18" s="1"/>
  <c r="AF398" i="18"/>
  <c r="AF228" i="18"/>
  <c r="AF1261" i="18"/>
  <c r="AF1273" i="18" s="1"/>
  <c r="AF725" i="18"/>
  <c r="AF962" i="18"/>
  <c r="AF974" i="18" s="1"/>
  <c r="AF988" i="18"/>
  <c r="AF1000" i="18" s="1"/>
  <c r="AF678" i="18"/>
  <c r="AG678" i="18" s="1"/>
  <c r="AF1014" i="18"/>
  <c r="AF1026" i="18" s="1"/>
  <c r="AF1092" i="18"/>
  <c r="AF1104" i="18" s="1"/>
  <c r="AF949" i="18"/>
  <c r="AF961" i="18" s="1"/>
  <c r="AF1053" i="18"/>
  <c r="AF1065" i="18" s="1"/>
  <c r="AF139" i="18"/>
  <c r="AF936" i="18"/>
  <c r="AF948" i="18" s="1"/>
  <c r="AF1339" i="18"/>
  <c r="AF1351" i="18" s="1"/>
  <c r="AF1183" i="18"/>
  <c r="AF1195" i="18" s="1"/>
  <c r="AF175" i="18"/>
  <c r="AF1170" i="18"/>
  <c r="AF1182" i="18" s="1"/>
  <c r="AF484" i="18"/>
  <c r="AF1001" i="18"/>
  <c r="AF1013" i="18" s="1"/>
  <c r="AF1365" i="18"/>
  <c r="AF1377" i="18" s="1"/>
  <c r="AF1222" i="18"/>
  <c r="AF1234" i="18" s="1"/>
  <c r="AF710" i="18"/>
  <c r="AG710" i="18" s="1"/>
  <c r="AF1274" i="18"/>
  <c r="AF1286" i="18" s="1"/>
  <c r="AF1235" i="18"/>
  <c r="AF1247" i="18" s="1"/>
  <c r="AF1313" i="18"/>
  <c r="AF1325" i="18" s="1"/>
  <c r="AF1300" i="18"/>
  <c r="AF1312" i="18" s="1"/>
  <c r="AF1144" i="18"/>
  <c r="AF1156" i="18" s="1"/>
  <c r="AF1157" i="18"/>
  <c r="AF1169" i="18" s="1"/>
  <c r="AF664" i="18"/>
  <c r="AF378" i="18"/>
  <c r="AF1352" i="18"/>
  <c r="AF1364" i="18" s="1"/>
  <c r="AF975" i="18"/>
  <c r="AF987" i="18" s="1"/>
  <c r="AF614" i="18"/>
  <c r="AF910" i="18"/>
  <c r="AF922" i="18" s="1"/>
  <c r="AF469" i="18"/>
  <c r="AF755" i="18"/>
  <c r="AF1040" i="18"/>
  <c r="AF1052" i="18" s="1"/>
  <c r="AF1027" i="18"/>
  <c r="AF1039" i="18" s="1"/>
  <c r="AF897" i="18"/>
  <c r="AF909" i="18" s="1"/>
  <c r="AF1196" i="18"/>
  <c r="AF1208" i="18" s="1"/>
  <c r="AF1287" i="18"/>
  <c r="AF1299" i="18" s="1"/>
  <c r="AF923" i="18"/>
  <c r="AF935" i="18" s="1"/>
  <c r="AF1105" i="18"/>
  <c r="AF1117" i="18" s="1"/>
  <c r="AF1419" i="18"/>
  <c r="AF1118" i="18"/>
  <c r="AF1130" i="18" s="1"/>
  <c r="AF1079" i="18"/>
  <c r="AF1091" i="18" s="1"/>
  <c r="AF1248" i="18"/>
  <c r="AF1260" i="18" s="1"/>
  <c r="AF1209" i="18"/>
  <c r="AF1221" i="18" s="1"/>
  <c r="AF534" i="18"/>
  <c r="AF560" i="18"/>
  <c r="AF264" i="18"/>
  <c r="AF667" i="18"/>
  <c r="AF392" i="18"/>
  <c r="AG392" i="18" s="1"/>
  <c r="AF241" i="18"/>
  <c r="AG241" i="18" s="1"/>
  <c r="AF227" i="18"/>
  <c r="AG227" i="18" s="1"/>
  <c r="AF646" i="18"/>
  <c r="AF610" i="18"/>
  <c r="AF344" i="18"/>
  <c r="AF309" i="18"/>
  <c r="AF373" i="18"/>
  <c r="AF631" i="18"/>
  <c r="AF693" i="18"/>
  <c r="AF643" i="18"/>
  <c r="AG524" i="18"/>
  <c r="AF298" i="18"/>
  <c r="AF764" i="18"/>
  <c r="AF891" i="18"/>
  <c r="AF592" i="18"/>
  <c r="AF409" i="18"/>
  <c r="AF330" i="18"/>
  <c r="AF395" i="18"/>
  <c r="AF865" i="18"/>
  <c r="AF801" i="18"/>
  <c r="AF723" i="18"/>
  <c r="AF322" i="18"/>
  <c r="AF745" i="18"/>
  <c r="AG1398" i="18"/>
  <c r="AF555" i="18"/>
  <c r="AF647" i="18"/>
  <c r="AF473" i="18"/>
  <c r="AF571" i="18"/>
  <c r="AF660" i="18"/>
  <c r="AF633" i="18"/>
  <c r="AF717" i="18"/>
  <c r="AF630" i="18"/>
  <c r="AF259" i="18"/>
  <c r="AF462" i="18"/>
  <c r="AF410" i="18"/>
  <c r="AF374" i="18"/>
  <c r="AF450" i="18"/>
  <c r="AF616" i="18"/>
  <c r="AF510" i="18"/>
  <c r="AF333" i="18"/>
  <c r="AC456" i="18"/>
  <c r="AD456" i="18" s="1"/>
  <c r="AC482" i="18"/>
  <c r="AD482" i="18" s="1"/>
  <c r="AC547" i="18"/>
  <c r="AC557" i="18" s="1"/>
  <c r="AE4" i="24"/>
  <c r="AF4" i="18"/>
  <c r="AB13" i="24"/>
  <c r="AC12" i="24"/>
  <c r="AE1338" i="18"/>
  <c r="AF1326" i="18"/>
  <c r="AE508" i="18"/>
  <c r="AE518" i="18" s="1"/>
  <c r="AD716" i="18"/>
  <c r="AC414" i="18"/>
  <c r="AD404" i="18"/>
  <c r="AB703" i="18"/>
  <c r="AC703" i="18" s="1"/>
  <c r="AD703" i="18" s="1"/>
  <c r="AD713" i="18" s="1"/>
  <c r="AE391" i="18"/>
  <c r="AD401" i="18"/>
  <c r="AE248" i="18"/>
  <c r="AE258" i="18" s="1"/>
  <c r="AC258" i="18"/>
  <c r="AC310" i="18"/>
  <c r="AD300" i="18"/>
  <c r="AE300" i="18" s="1"/>
  <c r="AE310" i="18" s="1"/>
  <c r="AC586" i="18"/>
  <c r="AC596" i="18" s="1"/>
  <c r="AE729" i="18"/>
  <c r="AF729" i="18" s="1"/>
  <c r="AC652" i="18"/>
  <c r="AB661" i="18"/>
  <c r="AC687" i="18"/>
  <c r="AD677" i="18"/>
  <c r="AE742" i="18"/>
  <c r="AC505" i="18"/>
  <c r="AD495" i="18"/>
  <c r="AE690" i="18"/>
  <c r="AE700" i="18" s="1"/>
  <c r="AD430" i="18"/>
  <c r="AD440" i="18" s="1"/>
  <c r="AE349" i="18"/>
  <c r="AF339" i="18"/>
  <c r="AD417" i="18"/>
  <c r="AD427" i="18" s="1"/>
  <c r="AA622" i="18"/>
  <c r="AB612" i="18"/>
  <c r="AE375" i="18"/>
  <c r="AF261" i="18"/>
  <c r="AC274" i="18"/>
  <c r="AC284" i="18" s="1"/>
  <c r="AA1411" i="18"/>
  <c r="AF365" i="18"/>
  <c r="AC531" i="18"/>
  <c r="AD521" i="18"/>
  <c r="AD336" i="18"/>
  <c r="AE326" i="18"/>
  <c r="AD381" i="18"/>
  <c r="AC388" i="18"/>
  <c r="AE573" i="18"/>
  <c r="AE583" i="18" s="1"/>
  <c r="AD583" i="18"/>
  <c r="AB470" i="18"/>
  <c r="AA479" i="18"/>
  <c r="Y881" i="18"/>
  <c r="AF566" i="18"/>
  <c r="AE570" i="18"/>
  <c r="X1429" i="18"/>
  <c r="Y1424" i="18"/>
  <c r="AE758" i="18"/>
  <c r="AD765" i="18"/>
  <c r="AB245" i="18"/>
  <c r="AC235" i="18"/>
  <c r="AD235" i="18" s="1"/>
  <c r="AB839" i="18"/>
  <c r="Y892" i="18"/>
  <c r="AE536" i="18"/>
  <c r="AD544" i="18"/>
  <c r="Y7" i="18"/>
  <c r="Z1390" i="18"/>
  <c r="AA1380" i="18"/>
  <c r="Z453" i="18"/>
  <c r="AA443" i="18"/>
  <c r="AD665" i="18"/>
  <c r="AC674" i="18"/>
  <c r="AE730" i="18"/>
  <c r="AD639" i="18"/>
  <c r="AC648" i="18"/>
  <c r="AA1427" i="18"/>
  <c r="AB1427" i="18" s="1"/>
  <c r="AC1427" i="18" s="1"/>
  <c r="AD1427" i="18" s="1"/>
  <c r="AE1427" i="18" s="1"/>
  <c r="AF1427" i="18" s="1"/>
  <c r="AG1427" i="18" s="1"/>
  <c r="AE323" i="18"/>
  <c r="AF313" i="18"/>
  <c r="AF1381" i="18"/>
  <c r="AE362" i="18"/>
  <c r="AF352" i="18"/>
  <c r="AF651" i="18"/>
  <c r="AE1426" i="18"/>
  <c r="AD1413" i="18"/>
  <c r="AG376" i="18" l="1"/>
  <c r="AG420" i="18"/>
  <c r="AG190" i="18"/>
  <c r="AG237" i="18"/>
  <c r="AG628" i="18"/>
  <c r="AG266" i="18"/>
  <c r="AG655" i="18"/>
  <c r="AG478" i="18"/>
  <c r="AG342" i="18"/>
  <c r="AG189" i="18"/>
  <c r="AH189" i="18" s="1"/>
  <c r="AG515" i="18"/>
  <c r="AG307" i="18"/>
  <c r="AG539" i="18"/>
  <c r="AG867" i="18"/>
  <c r="AG869" i="18"/>
  <c r="AG705" i="18"/>
  <c r="AH705" i="18" s="1"/>
  <c r="AG413" i="18"/>
  <c r="AG192" i="18"/>
  <c r="AG289" i="18"/>
  <c r="AG493" i="18"/>
  <c r="AG1422" i="18"/>
  <c r="AG732" i="18"/>
  <c r="AG577" i="18"/>
  <c r="AG324" i="18"/>
  <c r="AG1428" i="18"/>
  <c r="AG467" i="18"/>
  <c r="AG680" i="18"/>
  <c r="AG512" i="18"/>
  <c r="AG593" i="18"/>
  <c r="AG842" i="18"/>
  <c r="AG329" i="18"/>
  <c r="AG358" i="18"/>
  <c r="AG419" i="18"/>
  <c r="AG576" i="18"/>
  <c r="AG1415" i="18"/>
  <c r="AG868" i="18"/>
  <c r="AG402" i="18"/>
  <c r="AG382" i="18"/>
  <c r="AG449" i="18"/>
  <c r="AG405" i="18"/>
  <c r="AG242" i="18"/>
  <c r="AG345" i="18"/>
  <c r="AG483" i="18"/>
  <c r="AH483" i="18" s="1"/>
  <c r="AG592" i="18"/>
  <c r="AG285" i="18"/>
  <c r="AG523" i="18"/>
  <c r="AG460" i="18"/>
  <c r="AG729" i="18"/>
  <c r="AG346" i="18"/>
  <c r="AG617" i="18"/>
  <c r="AG626" i="18"/>
  <c r="AG344" i="18"/>
  <c r="AG599" i="18"/>
  <c r="AG610" i="18"/>
  <c r="AG632" i="18"/>
  <c r="AG659" i="18"/>
  <c r="AG646" i="18"/>
  <c r="AG893" i="18"/>
  <c r="AG550" i="18"/>
  <c r="AG372" i="18"/>
  <c r="AG878" i="18"/>
  <c r="AG471" i="18"/>
  <c r="AG672" i="18"/>
  <c r="AH672" i="18" s="1"/>
  <c r="AG368" i="18"/>
  <c r="AG424" i="18"/>
  <c r="AG641" i="18"/>
  <c r="AG485" i="18"/>
  <c r="AG788" i="18"/>
  <c r="AG802" i="18"/>
  <c r="AG303" i="18"/>
  <c r="AG331" i="18"/>
  <c r="AG447" i="18"/>
  <c r="AF609" i="18"/>
  <c r="AG385" i="18"/>
  <c r="AG625" i="18"/>
  <c r="AG615" i="18"/>
  <c r="AG315" i="18"/>
  <c r="AG720" i="18"/>
  <c r="AG880" i="18"/>
  <c r="AG697" i="18"/>
  <c r="AG463" i="18"/>
  <c r="AG527" i="18"/>
  <c r="AG280" i="18"/>
  <c r="AG409" i="18"/>
  <c r="AG301" i="18"/>
  <c r="AG412" i="18"/>
  <c r="AG629" i="18"/>
  <c r="AG320" i="18"/>
  <c r="AG436" i="18"/>
  <c r="AG293" i="18"/>
  <c r="AG334" i="18"/>
  <c r="AG891" i="18"/>
  <c r="AG398" i="18"/>
  <c r="AG333" i="18"/>
  <c r="AH333" i="18" s="1"/>
  <c r="AG475" i="18"/>
  <c r="AG462" i="18"/>
  <c r="AG657" i="18"/>
  <c r="AG506" i="18"/>
  <c r="AG733" i="18"/>
  <c r="AG278" i="18"/>
  <c r="AG636" i="18"/>
  <c r="AG718" i="18"/>
  <c r="AG511" i="18"/>
  <c r="AG764" i="18"/>
  <c r="AG708" i="18"/>
  <c r="AG437" i="18"/>
  <c r="AG407" i="18"/>
  <c r="AG852" i="18"/>
  <c r="AG530" i="18"/>
  <c r="AG600" i="18"/>
  <c r="AG645" i="18"/>
  <c r="AG1417" i="18"/>
  <c r="AG519" i="18"/>
  <c r="AG461" i="18"/>
  <c r="AG584" i="18"/>
  <c r="AG510" i="18"/>
  <c r="AG246" i="18"/>
  <c r="AG643" i="18"/>
  <c r="AG662" i="18"/>
  <c r="AG616" i="18"/>
  <c r="AG787" i="18"/>
  <c r="AG630" i="18"/>
  <c r="AG296" i="18"/>
  <c r="AG571" i="18"/>
  <c r="AG601" i="18"/>
  <c r="AG745" i="18"/>
  <c r="AG654" i="18"/>
  <c r="AH654" i="18" s="1"/>
  <c r="AG317" i="18"/>
  <c r="AG514" i="18"/>
  <c r="AG371" i="18"/>
  <c r="AG693" i="18"/>
  <c r="AG509" i="18"/>
  <c r="AG602" i="18"/>
  <c r="AG484" i="18"/>
  <c r="AG746" i="18"/>
  <c r="AG604" i="18"/>
  <c r="AG353" i="18"/>
  <c r="AG450" i="18"/>
  <c r="AG394" i="18"/>
  <c r="AG473" i="18"/>
  <c r="AG736" i="18"/>
  <c r="AG322" i="18"/>
  <c r="AG308" i="18"/>
  <c r="AG1382" i="18"/>
  <c r="AG238" i="18"/>
  <c r="AG1388" i="18"/>
  <c r="AG618" i="18"/>
  <c r="AG513" i="18"/>
  <c r="AG735" i="18"/>
  <c r="AG666" i="18"/>
  <c r="AG750" i="18"/>
  <c r="AG762" i="18"/>
  <c r="AG686" i="18"/>
  <c r="AG619" i="18"/>
  <c r="AG305" i="18"/>
  <c r="AG259" i="18"/>
  <c r="AG298" i="18"/>
  <c r="AG474" i="18"/>
  <c r="AG374" i="18"/>
  <c r="AG435" i="18"/>
  <c r="AG633" i="18"/>
  <c r="AG737" i="18"/>
  <c r="AG647" i="18"/>
  <c r="AG275" i="18"/>
  <c r="AG723" i="18"/>
  <c r="AG801" i="18"/>
  <c r="AG244" i="18"/>
  <c r="AG722" i="18"/>
  <c r="AG597" i="18"/>
  <c r="AG367" i="18"/>
  <c r="AG265" i="18"/>
  <c r="AG335" i="18"/>
  <c r="AG411" i="18"/>
  <c r="AG276" i="18"/>
  <c r="AG355" i="18"/>
  <c r="AG582" i="18"/>
  <c r="AG239" i="18"/>
  <c r="AG747" i="18"/>
  <c r="AG558" i="18"/>
  <c r="AG556" i="18"/>
  <c r="AG251" i="18"/>
  <c r="AG263" i="18"/>
  <c r="AG426" i="18"/>
  <c r="AG717" i="18"/>
  <c r="AG410" i="18"/>
  <c r="AG679" i="18"/>
  <c r="AG660" i="18"/>
  <c r="AG551" i="18"/>
  <c r="AG555" i="18"/>
  <c r="AG621" i="18"/>
  <c r="AG638" i="18"/>
  <c r="AG865" i="18"/>
  <c r="AG711" i="18"/>
  <c r="AG517" i="18"/>
  <c r="AG454" i="18"/>
  <c r="AG1383" i="18"/>
  <c r="AG255" i="18"/>
  <c r="AG228" i="18"/>
  <c r="AG283" i="18"/>
  <c r="AG500" i="18"/>
  <c r="AG581" i="18"/>
  <c r="AG445" i="18"/>
  <c r="AG348" i="18"/>
  <c r="AG749" i="18"/>
  <c r="AG179" i="18"/>
  <c r="AG432" i="18"/>
  <c r="AG526" i="18"/>
  <c r="AG1389" i="18"/>
  <c r="AG395" i="18"/>
  <c r="AG400" i="18"/>
  <c r="AG640" i="18"/>
  <c r="AG354" i="18"/>
  <c r="AG256" i="18"/>
  <c r="AG332" i="18"/>
  <c r="AG357" i="18"/>
  <c r="AG671" i="18"/>
  <c r="AG790" i="18"/>
  <c r="AG564" i="18"/>
  <c r="AG543" i="18"/>
  <c r="AG568" i="18"/>
  <c r="AG553" i="18"/>
  <c r="AH553" i="18" s="1"/>
  <c r="AG330" i="18"/>
  <c r="AG694" i="18"/>
  <c r="AG366" i="18"/>
  <c r="AG542" i="18"/>
  <c r="AG1386" i="18"/>
  <c r="AG490" i="18"/>
  <c r="AG486" i="18"/>
  <c r="AB297" i="18"/>
  <c r="AC297" i="18"/>
  <c r="AE287" i="18"/>
  <c r="AE297" i="18" s="1"/>
  <c r="AG328" i="18"/>
  <c r="AG1384" i="18"/>
  <c r="AG498" i="18"/>
  <c r="AG205" i="18"/>
  <c r="AG688" i="18"/>
  <c r="AG791" i="18"/>
  <c r="AG840" i="18"/>
  <c r="AG569" i="18"/>
  <c r="AG761" i="18"/>
  <c r="AG216" i="18"/>
  <c r="AG548" i="18"/>
  <c r="AG451" i="18"/>
  <c r="AG218" i="18"/>
  <c r="AG472" i="18"/>
  <c r="AG431" i="18"/>
  <c r="AG528" i="18"/>
  <c r="AG292" i="18"/>
  <c r="AG1402" i="18"/>
  <c r="AG882" i="18"/>
  <c r="AG314" i="18"/>
  <c r="AG439" i="18"/>
  <c r="AG272" i="18"/>
  <c r="AG701" i="18"/>
  <c r="AG574" i="18"/>
  <c r="AG202" i="18"/>
  <c r="AG425" i="18"/>
  <c r="AG631" i="18"/>
  <c r="AG448" i="18"/>
  <c r="AG177" i="18"/>
  <c r="AG137" i="18"/>
  <c r="AG529" i="18"/>
  <c r="AG503" i="18"/>
  <c r="AG433" i="18"/>
  <c r="AG497" i="18"/>
  <c r="AG1414" i="18"/>
  <c r="AG855" i="18"/>
  <c r="AG373" i="18"/>
  <c r="AG318" i="18"/>
  <c r="AG423" i="18"/>
  <c r="AG800" i="18"/>
  <c r="AG1420" i="18"/>
  <c r="AG541" i="18"/>
  <c r="AG253" i="18"/>
  <c r="AG204" i="18"/>
  <c r="AG294" i="18"/>
  <c r="AG309" i="18"/>
  <c r="AG683" i="18"/>
  <c r="AG565" i="18"/>
  <c r="AG236" i="18"/>
  <c r="AG361" i="18"/>
  <c r="AG327" i="18"/>
  <c r="AG203" i="18"/>
  <c r="AG215" i="18"/>
  <c r="AG379" i="18"/>
  <c r="AG399" i="18"/>
  <c r="AG1385" i="18"/>
  <c r="AG721" i="18"/>
  <c r="AG363" i="18"/>
  <c r="AG370" i="18"/>
  <c r="AG866" i="18"/>
  <c r="AG311" i="18"/>
  <c r="AG201" i="18"/>
  <c r="AG217" i="18"/>
  <c r="AG229" i="18"/>
  <c r="AG1421" i="18"/>
  <c r="AG620" i="18"/>
  <c r="AG587" i="18"/>
  <c r="AG1412" i="18"/>
  <c r="AH1412" i="18" s="1"/>
  <c r="AG841" i="18"/>
  <c r="AG457" i="18"/>
  <c r="AG532" i="18"/>
  <c r="AG249" i="18"/>
  <c r="AG487" i="18"/>
  <c r="AG590" i="18"/>
  <c r="AG552" i="18"/>
  <c r="AG1387" i="18"/>
  <c r="AG725" i="18"/>
  <c r="AG751" i="18"/>
  <c r="AG675" i="18"/>
  <c r="AG522" i="18"/>
  <c r="AG214" i="18"/>
  <c r="AD547" i="18"/>
  <c r="AE547" i="18" s="1"/>
  <c r="AE557" i="18" s="1"/>
  <c r="AF271" i="18"/>
  <c r="AG691" i="18"/>
  <c r="AG591" i="18"/>
  <c r="AC466" i="18"/>
  <c r="AG434" i="18"/>
  <c r="AG562" i="18"/>
  <c r="AG579" i="18"/>
  <c r="AG540" i="18"/>
  <c r="AG606" i="18"/>
  <c r="AG337" i="18"/>
  <c r="AG383" i="18"/>
  <c r="AG743" i="18"/>
  <c r="AG695" i="18"/>
  <c r="AG268" i="18"/>
  <c r="AG670" i="18"/>
  <c r="AG476" i="18"/>
  <c r="AG231" i="18"/>
  <c r="AG279" i="18"/>
  <c r="AG759" i="18"/>
  <c r="AG446" i="18"/>
  <c r="AG444" i="18"/>
  <c r="AG563" i="18"/>
  <c r="AG1423" i="18"/>
  <c r="AG269" i="18"/>
  <c r="AG282" i="18"/>
  <c r="AG623" i="18"/>
  <c r="AG191" i="18"/>
  <c r="AG178" i="18"/>
  <c r="AG692" i="18"/>
  <c r="AG489" i="18"/>
  <c r="AG1401" i="18"/>
  <c r="AG252" i="18"/>
  <c r="AG356" i="18"/>
  <c r="AG233" i="18"/>
  <c r="AG649" i="18"/>
  <c r="AG756" i="18"/>
  <c r="AG406" i="18"/>
  <c r="AG567" i="18"/>
  <c r="AG704" i="18"/>
  <c r="AG545" i="18"/>
  <c r="AG188" i="18"/>
  <c r="AG340" i="18"/>
  <c r="AG369" i="18"/>
  <c r="AG578" i="18"/>
  <c r="AG501" i="18"/>
  <c r="AG480" i="18"/>
  <c r="AG441" i="18"/>
  <c r="AG653" i="18"/>
  <c r="AH3" i="18"/>
  <c r="AG124" i="18"/>
  <c r="AG123" i="18"/>
  <c r="AG126" i="18"/>
  <c r="AG127" i="18"/>
  <c r="AG125" i="18"/>
  <c r="AG165" i="18"/>
  <c r="AG163" i="18"/>
  <c r="AG685" i="18"/>
  <c r="AG164" i="18"/>
  <c r="AG230" i="18"/>
  <c r="AG724" i="18"/>
  <c r="AG738" i="18"/>
  <c r="AG580" i="18"/>
  <c r="AG452" i="18"/>
  <c r="AG603" i="18"/>
  <c r="AG502" i="18"/>
  <c r="AG634" i="18"/>
  <c r="AG699" i="18"/>
  <c r="AG421" i="18"/>
  <c r="AG1066" i="18"/>
  <c r="AG1078" i="18" s="1"/>
  <c r="AG613" i="18"/>
  <c r="AG270" i="18"/>
  <c r="AG138" i="18"/>
  <c r="AG627" i="18"/>
  <c r="AG243" i="18"/>
  <c r="AG706" i="18"/>
  <c r="AG1131" i="18"/>
  <c r="AG1143" i="18" s="1"/>
  <c r="AG516" i="18"/>
  <c r="AG1261" i="18"/>
  <c r="AG1273" i="18" s="1"/>
  <c r="AG988" i="18"/>
  <c r="AG1000" i="18" s="1"/>
  <c r="AG962" i="18"/>
  <c r="AG974" i="18" s="1"/>
  <c r="AG257" i="18"/>
  <c r="AG1092" i="18"/>
  <c r="AG1104" i="18" s="1"/>
  <c r="AG1014" i="18"/>
  <c r="AG1026" i="18" s="1"/>
  <c r="AG176" i="18"/>
  <c r="AG1339" i="18"/>
  <c r="AG1351" i="18" s="1"/>
  <c r="AG949" i="18"/>
  <c r="AG961" i="18" s="1"/>
  <c r="AG1183" i="18"/>
  <c r="AG1195" i="18" s="1"/>
  <c r="AG1053" i="18"/>
  <c r="AG1065" i="18" s="1"/>
  <c r="AG936" i="18"/>
  <c r="AG948" i="18" s="1"/>
  <c r="AG1001" i="18"/>
  <c r="AG1013" i="18" s="1"/>
  <c r="AG1170" i="18"/>
  <c r="AG1182" i="18" s="1"/>
  <c r="AG1365" i="18"/>
  <c r="AG1377" i="18" s="1"/>
  <c r="AG1274" i="18"/>
  <c r="AG1286" i="18" s="1"/>
  <c r="AG175" i="18"/>
  <c r="AG1222" i="18"/>
  <c r="AG1234" i="18" s="1"/>
  <c r="AG496" i="18"/>
  <c r="AG1157" i="18"/>
  <c r="AG1169" i="18" s="1"/>
  <c r="AG1300" i="18"/>
  <c r="AG1312" i="18" s="1"/>
  <c r="AG664" i="18"/>
  <c r="AG1235" i="18"/>
  <c r="AG1247" i="18" s="1"/>
  <c r="AG1144" i="18"/>
  <c r="AG1156" i="18" s="1"/>
  <c r="AG1313" i="18"/>
  <c r="AG1325" i="18" s="1"/>
  <c r="AG1352" i="18"/>
  <c r="AG1364" i="18" s="1"/>
  <c r="AG975" i="18"/>
  <c r="AG987" i="18" s="1"/>
  <c r="AG378" i="18"/>
  <c r="AG614" i="18"/>
  <c r="AG910" i="18"/>
  <c r="AG922" i="18" s="1"/>
  <c r="AG923" i="18"/>
  <c r="AG935" i="18" s="1"/>
  <c r="AG1118" i="18"/>
  <c r="AG1130" i="18" s="1"/>
  <c r="AG469" i="18"/>
  <c r="AG1105" i="18"/>
  <c r="AG1117" i="18" s="1"/>
  <c r="AG755" i="18"/>
  <c r="AG1419" i="18"/>
  <c r="AG1287" i="18"/>
  <c r="AG1299" i="18" s="1"/>
  <c r="AG1027" i="18"/>
  <c r="AG1039" i="18" s="1"/>
  <c r="AG1040" i="18"/>
  <c r="AG1052" i="18" s="1"/>
  <c r="AG1079" i="18"/>
  <c r="AG1091" i="18" s="1"/>
  <c r="AG1196" i="18"/>
  <c r="AG1208" i="18" s="1"/>
  <c r="AG1248" i="18"/>
  <c r="AG1260" i="18" s="1"/>
  <c r="AG897" i="18"/>
  <c r="AG909" i="18" s="1"/>
  <c r="AG560" i="18"/>
  <c r="AG667" i="18"/>
  <c r="AG534" i="18"/>
  <c r="AG1209" i="18"/>
  <c r="AG1221" i="18" s="1"/>
  <c r="AG264" i="18"/>
  <c r="AG803" i="18"/>
  <c r="AG763" i="18"/>
  <c r="AG240" i="18"/>
  <c r="AG396" i="18"/>
  <c r="AG537" i="18"/>
  <c r="AG250" i="18"/>
  <c r="AG1425" i="18"/>
  <c r="AG277" i="18"/>
  <c r="AG1378" i="18"/>
  <c r="AH1378" i="18" s="1"/>
  <c r="AG504" i="18"/>
  <c r="AG499" i="18"/>
  <c r="AG347" i="18"/>
  <c r="AG422" i="18"/>
  <c r="AG538" i="18"/>
  <c r="AG304" i="18"/>
  <c r="AG658" i="18"/>
  <c r="AG136" i="18"/>
  <c r="AG668" i="18"/>
  <c r="AG254" i="18"/>
  <c r="AG415" i="18"/>
  <c r="AG642" i="18"/>
  <c r="AG879" i="18"/>
  <c r="AG290" i="18"/>
  <c r="AG734" i="18"/>
  <c r="AG359" i="18"/>
  <c r="AG464" i="18"/>
  <c r="AG684" i="18"/>
  <c r="AG748" i="18"/>
  <c r="AG608" i="18"/>
  <c r="AG731" i="18"/>
  <c r="AG491" i="18"/>
  <c r="AG281" i="18"/>
  <c r="AG535" i="18"/>
  <c r="AG753" i="18"/>
  <c r="AG719" i="18"/>
  <c r="AG477" i="18"/>
  <c r="AG696" i="18"/>
  <c r="AG316" i="18"/>
  <c r="AG321" i="18"/>
  <c r="AG525" i="18"/>
  <c r="AG757" i="18"/>
  <c r="AG428" i="18"/>
  <c r="AG605" i="18"/>
  <c r="AG387" i="18"/>
  <c r="AG459" i="18"/>
  <c r="AG595" i="18"/>
  <c r="AG744" i="18"/>
  <c r="AG656" i="18"/>
  <c r="AG458" i="18"/>
  <c r="AG393" i="18"/>
  <c r="AG418" i="18"/>
  <c r="AG262" i="18"/>
  <c r="AG397" i="18"/>
  <c r="AG895" i="18"/>
  <c r="AF635" i="18"/>
  <c r="AG139" i="18"/>
  <c r="AH139" i="18" s="1"/>
  <c r="AG712" i="18"/>
  <c r="AG488" i="18"/>
  <c r="AG380" i="18"/>
  <c r="AG438" i="18"/>
  <c r="AG644" i="18"/>
  <c r="AG554" i="18"/>
  <c r="AG854" i="18"/>
  <c r="AG607" i="18"/>
  <c r="AG319" i="18"/>
  <c r="AG267" i="18"/>
  <c r="AG894" i="18"/>
  <c r="AG291" i="18"/>
  <c r="AG709" i="18"/>
  <c r="AH1417" i="18"/>
  <c r="AH259" i="18"/>
  <c r="AG465" i="18"/>
  <c r="AG843" i="18"/>
  <c r="AG306" i="18"/>
  <c r="AG350" i="18"/>
  <c r="AG341" i="18"/>
  <c r="AG669" i="18"/>
  <c r="AG1399" i="18"/>
  <c r="AG561" i="18"/>
  <c r="AG549" i="18"/>
  <c r="AG707" i="18"/>
  <c r="AG295" i="18"/>
  <c r="AG789" i="18"/>
  <c r="AG853" i="18"/>
  <c r="AG589" i="18"/>
  <c r="AG386" i="18"/>
  <c r="AH386" i="18" s="1"/>
  <c r="AG594" i="18"/>
  <c r="AH594" i="18" s="1"/>
  <c r="AG698" i="18"/>
  <c r="AG1400" i="18"/>
  <c r="AG408" i="18"/>
  <c r="AG384" i="18"/>
  <c r="AG856" i="18"/>
  <c r="AG389" i="18"/>
  <c r="AG343" i="18"/>
  <c r="AG760" i="18"/>
  <c r="AG360" i="18"/>
  <c r="AG682" i="18"/>
  <c r="AH682" i="18" s="1"/>
  <c r="AG575" i="18"/>
  <c r="AH575" i="18" s="1"/>
  <c r="AG302" i="18"/>
  <c r="AG288" i="18"/>
  <c r="AG588" i="18"/>
  <c r="AH588" i="18" s="1"/>
  <c r="AG673" i="18"/>
  <c r="AH673" i="18" s="1"/>
  <c r="AG804" i="18"/>
  <c r="AG681" i="18"/>
  <c r="AC492" i="18"/>
  <c r="AG4" i="18"/>
  <c r="AF4" i="24"/>
  <c r="AC13" i="24"/>
  <c r="AD12" i="24"/>
  <c r="AF1338" i="18"/>
  <c r="AG1326" i="18"/>
  <c r="AF508" i="18"/>
  <c r="AF518" i="18" s="1"/>
  <c r="AF248" i="18"/>
  <c r="AF258" i="18" s="1"/>
  <c r="AB713" i="18"/>
  <c r="AE716" i="18"/>
  <c r="AD414" i="18"/>
  <c r="AE404" i="18"/>
  <c r="AE401" i="18"/>
  <c r="AF391" i="18"/>
  <c r="AG391" i="18" s="1"/>
  <c r="AD310" i="18"/>
  <c r="AF300" i="18"/>
  <c r="AG300" i="18" s="1"/>
  <c r="AD652" i="18"/>
  <c r="AC661" i="18"/>
  <c r="AD586" i="18"/>
  <c r="AF742" i="18"/>
  <c r="AF690" i="18"/>
  <c r="AF700" i="18" s="1"/>
  <c r="AD687" i="18"/>
  <c r="AE677" i="18"/>
  <c r="AE687" i="18" s="1"/>
  <c r="AD505" i="18"/>
  <c r="AE430" i="18"/>
  <c r="AE495" i="18"/>
  <c r="AF349" i="18"/>
  <c r="AG339" i="18"/>
  <c r="Z892" i="18"/>
  <c r="AA892" i="18" s="1"/>
  <c r="AE482" i="18"/>
  <c r="AD492" i="18"/>
  <c r="AE417" i="18"/>
  <c r="AE427" i="18" s="1"/>
  <c r="AE456" i="18"/>
  <c r="AD466" i="18"/>
  <c r="AD274" i="18"/>
  <c r="AD284" i="18" s="1"/>
  <c r="AC713" i="18"/>
  <c r="AE703" i="18"/>
  <c r="AB622" i="18"/>
  <c r="AC612" i="18"/>
  <c r="AG261" i="18"/>
  <c r="AH261" i="18" s="1"/>
  <c r="AB1411" i="18"/>
  <c r="Z881" i="18"/>
  <c r="AE336" i="18"/>
  <c r="AF326" i="18"/>
  <c r="AF375" i="18"/>
  <c r="AG365" i="18"/>
  <c r="AE521" i="18"/>
  <c r="AF521" i="18" s="1"/>
  <c r="AF531" i="18" s="1"/>
  <c r="AD531" i="18"/>
  <c r="AE381" i="18"/>
  <c r="AD388" i="18"/>
  <c r="AF573" i="18"/>
  <c r="Z7" i="18"/>
  <c r="AF536" i="18"/>
  <c r="AE544" i="18"/>
  <c r="AF730" i="18"/>
  <c r="AA1390" i="18"/>
  <c r="AB1380" i="18"/>
  <c r="AC1380" i="18" s="1"/>
  <c r="AC1390" i="18" s="1"/>
  <c r="AE665" i="18"/>
  <c r="AD674" i="18"/>
  <c r="AC245" i="18"/>
  <c r="Z1424" i="18"/>
  <c r="Y1429" i="18"/>
  <c r="AD245" i="18"/>
  <c r="AE235" i="18"/>
  <c r="AE639" i="18"/>
  <c r="AD648" i="18"/>
  <c r="AG566" i="18"/>
  <c r="AF570" i="18"/>
  <c r="AC839" i="18"/>
  <c r="AC470" i="18"/>
  <c r="AB479" i="18"/>
  <c r="AA453" i="18"/>
  <c r="AB443" i="18"/>
  <c r="AF758" i="18"/>
  <c r="AE765" i="18"/>
  <c r="AF323" i="18"/>
  <c r="AG313" i="18"/>
  <c r="AG651" i="18"/>
  <c r="AF362" i="18"/>
  <c r="AG352" i="18"/>
  <c r="AG1381" i="18"/>
  <c r="AF1426" i="18"/>
  <c r="AE1413" i="18"/>
  <c r="AH867" i="18" l="1"/>
  <c r="AH405" i="18"/>
  <c r="AH491" i="18"/>
  <c r="AH304" i="18"/>
  <c r="AH538" i="18"/>
  <c r="AH306" i="18"/>
  <c r="AH380" i="18"/>
  <c r="AH626" i="18"/>
  <c r="AH488" i="18"/>
  <c r="AH605" i="18"/>
  <c r="AH506" i="18"/>
  <c r="AH804" i="18"/>
  <c r="AH539" i="18"/>
  <c r="AH712" i="18"/>
  <c r="AH657" i="18"/>
  <c r="AH424" i="18"/>
  <c r="AH577" i="18"/>
  <c r="AH525" i="18"/>
  <c r="AH599" i="18"/>
  <c r="AH295" i="18"/>
  <c r="AH321" i="18"/>
  <c r="AH660" i="18"/>
  <c r="AH625" i="18"/>
  <c r="AH343" i="18"/>
  <c r="AH445" i="18"/>
  <c r="AH367" i="18"/>
  <c r="AH450" i="18"/>
  <c r="AH630" i="18"/>
  <c r="AH316" i="18"/>
  <c r="AH389" i="18"/>
  <c r="AH549" i="18"/>
  <c r="AH789" i="18"/>
  <c r="AH856" i="18"/>
  <c r="AI856" i="18" s="1"/>
  <c r="AH319" i="18"/>
  <c r="AH393" i="18"/>
  <c r="AH419" i="18"/>
  <c r="AH706" i="18"/>
  <c r="AH762" i="18"/>
  <c r="AH616" i="18"/>
  <c r="AH764" i="18"/>
  <c r="AH320" i="18"/>
  <c r="AH707" i="18"/>
  <c r="AH384" i="18"/>
  <c r="AH1399" i="18"/>
  <c r="AH607" i="18"/>
  <c r="AH524" i="18"/>
  <c r="AH285" i="18"/>
  <c r="AH346" i="18"/>
  <c r="AH408" i="18"/>
  <c r="AH669" i="18"/>
  <c r="AH753" i="18"/>
  <c r="AH1400" i="18"/>
  <c r="AH341" i="18"/>
  <c r="AH744" i="18"/>
  <c r="AH535" i="18"/>
  <c r="AH512" i="18"/>
  <c r="AH854" i="18"/>
  <c r="AH345" i="18"/>
  <c r="AH729" i="18"/>
  <c r="AH681" i="18"/>
  <c r="AH350" i="18"/>
  <c r="AH281" i="18"/>
  <c r="AH641" i="18"/>
  <c r="AH738" i="18"/>
  <c r="AH787" i="18"/>
  <c r="AH137" i="18"/>
  <c r="AH283" i="18"/>
  <c r="AH244" i="18"/>
  <c r="AH750" i="18"/>
  <c r="AH511" i="18"/>
  <c r="AH801" i="18"/>
  <c r="AH718" i="18"/>
  <c r="AH251" i="18"/>
  <c r="AH556" i="18"/>
  <c r="AH510" i="18"/>
  <c r="AH278" i="18"/>
  <c r="AH647" i="18"/>
  <c r="AH747" i="18"/>
  <c r="AH561" i="18"/>
  <c r="AH291" i="18"/>
  <c r="AH1427" i="18"/>
  <c r="AH880" i="18"/>
  <c r="AH731" i="18"/>
  <c r="AH1389" i="18"/>
  <c r="AH239" i="18"/>
  <c r="AH633" i="18"/>
  <c r="AH514" i="18"/>
  <c r="AH894" i="18"/>
  <c r="AH608" i="18"/>
  <c r="AH136" i="18"/>
  <c r="AH537" i="18"/>
  <c r="AH457" i="18"/>
  <c r="AH582" i="18"/>
  <c r="AH317" i="18"/>
  <c r="AH267" i="18"/>
  <c r="AH658" i="18"/>
  <c r="AH308" i="18"/>
  <c r="AH475" i="18"/>
  <c r="AH439" i="18"/>
  <c r="AH276" i="18"/>
  <c r="AH852" i="18"/>
  <c r="AH360" i="18"/>
  <c r="AH843" i="18"/>
  <c r="AH554" i="18"/>
  <c r="AH458" i="18"/>
  <c r="AH696" i="18"/>
  <c r="AH734" i="18"/>
  <c r="AH347" i="18"/>
  <c r="AH593" i="18"/>
  <c r="AH760" i="18"/>
  <c r="AH869" i="18"/>
  <c r="AH465" i="18"/>
  <c r="AH644" i="18"/>
  <c r="AH656" i="18"/>
  <c r="AH290" i="18"/>
  <c r="AH800" i="18"/>
  <c r="AH423" i="18"/>
  <c r="AH841" i="18"/>
  <c r="AH231" i="18"/>
  <c r="AH565" i="18"/>
  <c r="AH292" i="18"/>
  <c r="AF287" i="18"/>
  <c r="AF297" i="18" s="1"/>
  <c r="AD557" i="18"/>
  <c r="AF547" i="18"/>
  <c r="AF557" i="18" s="1"/>
  <c r="AG635" i="18"/>
  <c r="AH471" i="18"/>
  <c r="AH204" i="18"/>
  <c r="AH581" i="18"/>
  <c r="AH205" i="18"/>
  <c r="AH218" i="18"/>
  <c r="AH202" i="18"/>
  <c r="AH214" i="18"/>
  <c r="AH215" i="18"/>
  <c r="AH216" i="18"/>
  <c r="AH595" i="18"/>
  <c r="AH720" i="18"/>
  <c r="AH263" i="18"/>
  <c r="AH748" i="18"/>
  <c r="AH636" i="18"/>
  <c r="AH499" i="18"/>
  <c r="AH372" i="18"/>
  <c r="AH459" i="18"/>
  <c r="AH256" i="18"/>
  <c r="AH684" i="18"/>
  <c r="AH334" i="18"/>
  <c r="AH203" i="18"/>
  <c r="AH438" i="18"/>
  <c r="AH462" i="18"/>
  <c r="AH387" i="18"/>
  <c r="AH428" i="18"/>
  <c r="AH266" i="18"/>
  <c r="AH464" i="18"/>
  <c r="AH568" i="18"/>
  <c r="AH293" i="18"/>
  <c r="AH369" i="18"/>
  <c r="AH178" i="18"/>
  <c r="AH757" i="18"/>
  <c r="AH301" i="18"/>
  <c r="AH359" i="18"/>
  <c r="AH632" i="18"/>
  <c r="AH332" i="18"/>
  <c r="AH250" i="18"/>
  <c r="AH217" i="18"/>
  <c r="AH188" i="18"/>
  <c r="AH592" i="18"/>
  <c r="AH201" i="18"/>
  <c r="AH519" i="18"/>
  <c r="AH461" i="18"/>
  <c r="AH240" i="18"/>
  <c r="AH257" i="18"/>
  <c r="AH502" i="18"/>
  <c r="AH415" i="18"/>
  <c r="AH385" i="18"/>
  <c r="AH763" i="18"/>
  <c r="AH496" i="18"/>
  <c r="AH288" i="18"/>
  <c r="AH711" i="18"/>
  <c r="AH589" i="18"/>
  <c r="AH655" i="18"/>
  <c r="AH435" i="18"/>
  <c r="AH618" i="18"/>
  <c r="AH895" i="18"/>
  <c r="AH509" i="18"/>
  <c r="AH1415" i="18"/>
  <c r="AH383" i="18"/>
  <c r="AH254" i="18"/>
  <c r="AH526" i="18"/>
  <c r="AH803" i="18"/>
  <c r="AH603" i="18"/>
  <c r="AH302" i="18"/>
  <c r="AH865" i="18"/>
  <c r="AH853" i="18"/>
  <c r="AH891" i="18"/>
  <c r="AH709" i="18"/>
  <c r="AH802" i="18"/>
  <c r="AH397" i="18"/>
  <c r="AH1386" i="18"/>
  <c r="AH1422" i="18"/>
  <c r="AH140" i="18"/>
  <c r="AH305" i="18"/>
  <c r="AH749" i="18"/>
  <c r="AH659" i="18"/>
  <c r="AH431" i="18"/>
  <c r="AH704" i="18"/>
  <c r="AH759" i="18"/>
  <c r="AH567" i="18"/>
  <c r="AH175" i="18"/>
  <c r="AH406" i="18"/>
  <c r="AH516" i="18"/>
  <c r="AH580" i="18"/>
  <c r="AH756" i="18"/>
  <c r="AH649" i="18"/>
  <c r="AG349" i="18"/>
  <c r="AH517" i="18"/>
  <c r="AH243" i="18"/>
  <c r="AH373" i="18"/>
  <c r="AH653" i="18"/>
  <c r="AH441" i="18"/>
  <c r="AG401" i="18"/>
  <c r="AH480" i="18"/>
  <c r="AH262" i="18"/>
  <c r="AH376" i="18"/>
  <c r="AH368" i="18"/>
  <c r="AH879" i="18"/>
  <c r="AH315" i="18"/>
  <c r="AH177" i="18"/>
  <c r="AH1425" i="18"/>
  <c r="AH501" i="18"/>
  <c r="AH1382" i="18"/>
  <c r="AH418" i="18"/>
  <c r="AH355" i="18"/>
  <c r="AH719" i="18"/>
  <c r="AH289" i="18"/>
  <c r="AH642" i="18"/>
  <c r="AH615" i="18"/>
  <c r="AH542" i="18"/>
  <c r="AH578" i="18"/>
  <c r="AH692" i="18"/>
  <c r="AH489" i="18"/>
  <c r="AH617" i="18"/>
  <c r="AH562" i="18"/>
  <c r="AH522" i="18"/>
  <c r="AH670" i="18"/>
  <c r="AH587" i="18"/>
  <c r="AH446" i="18"/>
  <c r="AH370" i="18"/>
  <c r="AH253" i="18"/>
  <c r="AH541" i="18"/>
  <c r="AH382" i="18"/>
  <c r="AH1423" i="18"/>
  <c r="AH340" i="18"/>
  <c r="AH233" i="18"/>
  <c r="AH402" i="18"/>
  <c r="AH604" i="18"/>
  <c r="AH298" i="18"/>
  <c r="AH329" i="18"/>
  <c r="AH597" i="18"/>
  <c r="AH238" i="18"/>
  <c r="AH378" i="18"/>
  <c r="AH627" i="18"/>
  <c r="AH294" i="18"/>
  <c r="AH855" i="18"/>
  <c r="AH523" i="18"/>
  <c r="AH478" i="18"/>
  <c r="AH640" i="18"/>
  <c r="AH485" i="18"/>
  <c r="AH497" i="18"/>
  <c r="AH732" i="18"/>
  <c r="AH527" i="18"/>
  <c r="AH307" i="18"/>
  <c r="AH409" i="18"/>
  <c r="AH280" i="18"/>
  <c r="AH342" i="18"/>
  <c r="AH745" i="18"/>
  <c r="AH866" i="18"/>
  <c r="AH530" i="18"/>
  <c r="AH686" i="18"/>
  <c r="AH735" i="18"/>
  <c r="AH451" i="18"/>
  <c r="AH1402" i="18"/>
  <c r="AH163" i="18"/>
  <c r="AH723" i="18"/>
  <c r="AH322" i="18"/>
  <c r="AH552" i="18"/>
  <c r="AH192" i="18"/>
  <c r="AH176" i="18"/>
  <c r="AH421" i="18"/>
  <c r="AH621" i="18"/>
  <c r="AH275" i="18"/>
  <c r="AH736" i="18"/>
  <c r="AH363" i="18"/>
  <c r="AH678" i="18"/>
  <c r="AH331" i="18"/>
  <c r="AH543" i="18"/>
  <c r="AH503" i="18"/>
  <c r="AH241" i="18"/>
  <c r="AH733" i="18"/>
  <c r="AH683" i="18"/>
  <c r="AH571" i="18"/>
  <c r="AH500" i="18"/>
  <c r="AH668" i="18"/>
  <c r="AH396" i="18"/>
  <c r="AH634" i="18"/>
  <c r="AH237" i="18"/>
  <c r="AH691" i="18"/>
  <c r="AH623" i="18"/>
  <c r="AH1398" i="18"/>
  <c r="AH788" i="18"/>
  <c r="AH400" i="18"/>
  <c r="AH721" i="18"/>
  <c r="AH579" i="18"/>
  <c r="AH395" i="18"/>
  <c r="AH179" i="18"/>
  <c r="AH590" i="18"/>
  <c r="AH574" i="18"/>
  <c r="AH190" i="18"/>
  <c r="AH249" i="18"/>
  <c r="AH279" i="18"/>
  <c r="AH498" i="18"/>
  <c r="AH432" i="18"/>
  <c r="AH569" i="18"/>
  <c r="AH790" i="18"/>
  <c r="AH272" i="18"/>
  <c r="AH528" i="18"/>
  <c r="AH296" i="18"/>
  <c r="AH227" i="18"/>
  <c r="AH563" i="18"/>
  <c r="AH463" i="18"/>
  <c r="AH242" i="18"/>
  <c r="AH356" i="18"/>
  <c r="AH564" i="18"/>
  <c r="AH434" i="18"/>
  <c r="AH550" i="18"/>
  <c r="AH487" i="18"/>
  <c r="AH761" i="18"/>
  <c r="AH337" i="18"/>
  <c r="AH358" i="18"/>
  <c r="AH407" i="18"/>
  <c r="AH361" i="18"/>
  <c r="AH697" i="18"/>
  <c r="AH467" i="18"/>
  <c r="AH743" i="18"/>
  <c r="AH486" i="18"/>
  <c r="AH675" i="18"/>
  <c r="AH420" i="18"/>
  <c r="AH529" i="18"/>
  <c r="AH576" i="18"/>
  <c r="AH662" i="18"/>
  <c r="AH620" i="18"/>
  <c r="AH1385" i="18"/>
  <c r="AH600" i="18"/>
  <c r="AH1383" i="18"/>
  <c r="AH548" i="18"/>
  <c r="AH558" i="18"/>
  <c r="AH236" i="18"/>
  <c r="AH447" i="18"/>
  <c r="AH1420" i="18"/>
  <c r="AH878" i="18"/>
  <c r="AH751" i="18"/>
  <c r="AH551" i="18"/>
  <c r="AH460" i="18"/>
  <c r="AH701" i="18"/>
  <c r="AH314" i="18"/>
  <c r="AH1388" i="18"/>
  <c r="AH842" i="18"/>
  <c r="AH1384" i="18"/>
  <c r="AI3" i="18"/>
  <c r="AI682" i="18" s="1"/>
  <c r="AH125" i="18"/>
  <c r="AH123" i="18"/>
  <c r="AH124" i="18"/>
  <c r="AH126" i="18"/>
  <c r="AH127" i="18"/>
  <c r="AH166" i="18"/>
  <c r="AH165" i="18"/>
  <c r="AH309" i="18"/>
  <c r="AH698" i="18"/>
  <c r="AH645" i="18"/>
  <c r="AH229" i="18"/>
  <c r="AH477" i="18"/>
  <c r="AH422" i="18"/>
  <c r="AH601" i="18"/>
  <c r="AH452" i="18"/>
  <c r="AH695" i="18"/>
  <c r="AH699" i="18"/>
  <c r="AH1066" i="18"/>
  <c r="AH1078" i="18" s="1"/>
  <c r="AH426" i="18"/>
  <c r="AH504" i="18"/>
  <c r="AH138" i="18"/>
  <c r="AH631" i="18"/>
  <c r="AH1131" i="18"/>
  <c r="AH1143" i="18" s="1"/>
  <c r="AH1261" i="18"/>
  <c r="AH1273" i="18" s="1"/>
  <c r="AH988" i="18"/>
  <c r="AH1000" i="18" s="1"/>
  <c r="AH962" i="18"/>
  <c r="AH974" i="18" s="1"/>
  <c r="AH1014" i="18"/>
  <c r="AH1026" i="18" s="1"/>
  <c r="AH1092" i="18"/>
  <c r="AH1104" i="18" s="1"/>
  <c r="AH1053" i="18"/>
  <c r="AH1065" i="18" s="1"/>
  <c r="AH1339" i="18"/>
  <c r="AH1351" i="18" s="1"/>
  <c r="AH1183" i="18"/>
  <c r="AH1195" i="18" s="1"/>
  <c r="AH936" i="18"/>
  <c r="AH948" i="18" s="1"/>
  <c r="AH949" i="18"/>
  <c r="AH961" i="18" s="1"/>
  <c r="AH710" i="18"/>
  <c r="AH1170" i="18"/>
  <c r="AH1182" i="18" s="1"/>
  <c r="AH1274" i="18"/>
  <c r="AH1286" i="18" s="1"/>
  <c r="AH1001" i="18"/>
  <c r="AH1013" i="18" s="1"/>
  <c r="AH1414" i="18"/>
  <c r="AH1222" i="18"/>
  <c r="AH1234" i="18" s="1"/>
  <c r="AH1365" i="18"/>
  <c r="AH1377" i="18" s="1"/>
  <c r="AH1235" i="18"/>
  <c r="AH1247" i="18" s="1"/>
  <c r="AH1157" i="18"/>
  <c r="AH1169" i="18" s="1"/>
  <c r="AH1300" i="18"/>
  <c r="AH1312" i="18" s="1"/>
  <c r="AH1144" i="18"/>
  <c r="AH1156" i="18" s="1"/>
  <c r="AH664" i="18"/>
  <c r="AH1313" i="18"/>
  <c r="AH1325" i="18" s="1"/>
  <c r="AH614" i="18"/>
  <c r="AH1352" i="18"/>
  <c r="AH1364" i="18" s="1"/>
  <c r="AH910" i="18"/>
  <c r="AH922" i="18" s="1"/>
  <c r="AH638" i="18"/>
  <c r="AH975" i="18"/>
  <c r="AH987" i="18" s="1"/>
  <c r="AH1287" i="18"/>
  <c r="AH1299" i="18" s="1"/>
  <c r="AH897" i="18"/>
  <c r="AH909" i="18" s="1"/>
  <c r="AH755" i="18"/>
  <c r="AH469" i="18"/>
  <c r="AH1248" i="18"/>
  <c r="AH1260" i="18" s="1"/>
  <c r="AH1027" i="18"/>
  <c r="AH1039" i="18" s="1"/>
  <c r="AH1105" i="18"/>
  <c r="AH1117" i="18" s="1"/>
  <c r="AH1419" i="18"/>
  <c r="AH1079" i="18"/>
  <c r="AH1091" i="18" s="1"/>
  <c r="AH1196" i="18"/>
  <c r="AH1208" i="18" s="1"/>
  <c r="AH923" i="18"/>
  <c r="AH935" i="18" s="1"/>
  <c r="AH1040" i="18"/>
  <c r="AH1052" i="18" s="1"/>
  <c r="AH1118" i="18"/>
  <c r="AH1130" i="18" s="1"/>
  <c r="AH1209" i="18"/>
  <c r="AH1221" i="18" s="1"/>
  <c r="AH264" i="18"/>
  <c r="AH534" i="18"/>
  <c r="AH667" i="18"/>
  <c r="AH560" i="18"/>
  <c r="AH868" i="18"/>
  <c r="AH688" i="18"/>
  <c r="AH1428" i="18"/>
  <c r="AH162" i="18"/>
  <c r="AH324" i="18"/>
  <c r="AH725" i="18"/>
  <c r="AH411" i="18"/>
  <c r="AH629" i="18"/>
  <c r="AH282" i="18"/>
  <c r="AH268" i="18"/>
  <c r="AH679" i="18"/>
  <c r="AH412" i="18"/>
  <c r="AH379" i="18"/>
  <c r="AH717" i="18"/>
  <c r="AH436" i="18"/>
  <c r="AH680" i="18"/>
  <c r="AH228" i="18"/>
  <c r="AH353" i="18"/>
  <c r="AH513" i="18"/>
  <c r="AH555" i="18"/>
  <c r="AH602" i="18"/>
  <c r="AH303" i="18"/>
  <c r="AH708" i="18"/>
  <c r="AH1421" i="18"/>
  <c r="AH328" i="18"/>
  <c r="AH540" i="18"/>
  <c r="AH371" i="18"/>
  <c r="AI371" i="18" s="1"/>
  <c r="AH472" i="18"/>
  <c r="AH474" i="18"/>
  <c r="AH724" i="18"/>
  <c r="AH398" i="18"/>
  <c r="AH246" i="18"/>
  <c r="AH484" i="18"/>
  <c r="AH671" i="18"/>
  <c r="AH610" i="18"/>
  <c r="AH348" i="18"/>
  <c r="AH344" i="18"/>
  <c r="AH476" i="18"/>
  <c r="AH454" i="18"/>
  <c r="AH269" i="18"/>
  <c r="AH327" i="18"/>
  <c r="AH722" i="18"/>
  <c r="AH374" i="18"/>
  <c r="AH230" i="18"/>
  <c r="AH255" i="18"/>
  <c r="AH357" i="18"/>
  <c r="AH265" i="18"/>
  <c r="AH737" i="18"/>
  <c r="AH584" i="18"/>
  <c r="AH515" i="18"/>
  <c r="AH666" i="18"/>
  <c r="AH311" i="18"/>
  <c r="AH366" i="18"/>
  <c r="AH392" i="18"/>
  <c r="AH399" i="18"/>
  <c r="AH191" i="18"/>
  <c r="AH694" i="18"/>
  <c r="AI694" i="18" s="1"/>
  <c r="AH619" i="18"/>
  <c r="AI619" i="18" s="1"/>
  <c r="AH746" i="18"/>
  <c r="AG609" i="18"/>
  <c r="AH318" i="18"/>
  <c r="AH277" i="18"/>
  <c r="AH270" i="18"/>
  <c r="AH164" i="18"/>
  <c r="AH413" i="18"/>
  <c r="AH335" i="18"/>
  <c r="AH646" i="18"/>
  <c r="AH394" i="18"/>
  <c r="AH693" i="18"/>
  <c r="AH252" i="18"/>
  <c r="AH643" i="18"/>
  <c r="AI643" i="18" s="1"/>
  <c r="AH433" i="18"/>
  <c r="AH493" i="18"/>
  <c r="AH1387" i="18"/>
  <c r="AH882" i="18"/>
  <c r="AH606" i="18"/>
  <c r="AH330" i="18"/>
  <c r="AH532" i="18"/>
  <c r="AH410" i="18"/>
  <c r="AH613" i="18"/>
  <c r="AH685" i="18"/>
  <c r="AH448" i="18"/>
  <c r="AH473" i="18"/>
  <c r="AH437" i="18"/>
  <c r="AI437" i="18" s="1"/>
  <c r="AH545" i="18"/>
  <c r="AH425" i="18"/>
  <c r="AH1401" i="18"/>
  <c r="AH354" i="18"/>
  <c r="AH444" i="18"/>
  <c r="AH628" i="18"/>
  <c r="AH490" i="18"/>
  <c r="AH791" i="18"/>
  <c r="AH591" i="18"/>
  <c r="AH893" i="18"/>
  <c r="AH449" i="18"/>
  <c r="AH840" i="18"/>
  <c r="AG248" i="18"/>
  <c r="AH248" i="18" s="1"/>
  <c r="AG508" i="18"/>
  <c r="AG518" i="18" s="1"/>
  <c r="AH4" i="18"/>
  <c r="AG4" i="24"/>
  <c r="AG1338" i="18"/>
  <c r="AH1326" i="18"/>
  <c r="AE12" i="24"/>
  <c r="AD13" i="24"/>
  <c r="AF716" i="18"/>
  <c r="AG716" i="18" s="1"/>
  <c r="AE414" i="18"/>
  <c r="AF404" i="18"/>
  <c r="AF401" i="18"/>
  <c r="AH391" i="18"/>
  <c r="AG310" i="18"/>
  <c r="AF310" i="18"/>
  <c r="AH300" i="18"/>
  <c r="AG742" i="18"/>
  <c r="AF677" i="18"/>
  <c r="AF687" i="18" s="1"/>
  <c r="AD596" i="18"/>
  <c r="AE586" i="18"/>
  <c r="AG690" i="18"/>
  <c r="AH690" i="18" s="1"/>
  <c r="AE652" i="18"/>
  <c r="AD661" i="18"/>
  <c r="AD1380" i="18"/>
  <c r="AD1390" i="18" s="1"/>
  <c r="AH339" i="18"/>
  <c r="AE274" i="18"/>
  <c r="AE284" i="18" s="1"/>
  <c r="AF417" i="18"/>
  <c r="AF427" i="18" s="1"/>
  <c r="AE505" i="18"/>
  <c r="AF495" i="18"/>
  <c r="AG495" i="18" s="1"/>
  <c r="AG505" i="18" s="1"/>
  <c r="AE440" i="18"/>
  <c r="AF430" i="18"/>
  <c r="AF482" i="18"/>
  <c r="AE492" i="18"/>
  <c r="AD612" i="18"/>
  <c r="AC622" i="18"/>
  <c r="AE713" i="18"/>
  <c r="AF703" i="18"/>
  <c r="AG271" i="18"/>
  <c r="AE466" i="18"/>
  <c r="AF456" i="18"/>
  <c r="AG375" i="18"/>
  <c r="AH365" i="18"/>
  <c r="AG573" i="18"/>
  <c r="AF583" i="18"/>
  <c r="AG326" i="18"/>
  <c r="AF336" i="18"/>
  <c r="AF381" i="18"/>
  <c r="AE388" i="18"/>
  <c r="AC1411" i="18"/>
  <c r="AA881" i="18"/>
  <c r="AE531" i="18"/>
  <c r="AG521" i="18"/>
  <c r="AE245" i="18"/>
  <c r="AF235" i="18"/>
  <c r="AG235" i="18" s="1"/>
  <c r="AG245" i="18" s="1"/>
  <c r="AA7" i="18"/>
  <c r="AD839" i="18"/>
  <c r="AH566" i="18"/>
  <c r="AG570" i="18"/>
  <c r="AA1424" i="18"/>
  <c r="Z1429" i="18"/>
  <c r="AG758" i="18"/>
  <c r="AF765" i="18"/>
  <c r="AD470" i="18"/>
  <c r="AC479" i="18"/>
  <c r="AF639" i="18"/>
  <c r="AE648" i="18"/>
  <c r="AF665" i="18"/>
  <c r="AE674" i="18"/>
  <c r="AG730" i="18"/>
  <c r="AG536" i="18"/>
  <c r="AF544" i="18"/>
  <c r="AB1390" i="18"/>
  <c r="AB892" i="18"/>
  <c r="AB453" i="18"/>
  <c r="AC443" i="18"/>
  <c r="AD443" i="18" s="1"/>
  <c r="AG323" i="18"/>
  <c r="AH313" i="18"/>
  <c r="AH651" i="18"/>
  <c r="AF1413" i="18"/>
  <c r="AG1426" i="18"/>
  <c r="AG362" i="18"/>
  <c r="AH352" i="18"/>
  <c r="AH1381" i="18"/>
  <c r="AI626" i="18" l="1"/>
  <c r="AI348" i="18"/>
  <c r="AI791" i="18"/>
  <c r="AI539" i="18"/>
  <c r="AI324" i="18"/>
  <c r="AI854" i="18"/>
  <c r="AI449" i="18"/>
  <c r="AI602" i="18"/>
  <c r="AI490" i="18"/>
  <c r="AI386" i="18"/>
  <c r="AI513" i="18"/>
  <c r="AI840" i="18"/>
  <c r="AI519" i="18"/>
  <c r="AI335" i="18"/>
  <c r="AI628" i="18"/>
  <c r="AI410" i="18"/>
  <c r="AI270" i="18"/>
  <c r="AI625" i="18"/>
  <c r="AI389" i="18"/>
  <c r="AI613" i="18"/>
  <c r="AI303" i="18"/>
  <c r="AI591" i="18"/>
  <c r="AI532" i="18"/>
  <c r="AI277" i="18"/>
  <c r="AI744" i="18"/>
  <c r="AI762" i="18"/>
  <c r="AI399" i="18"/>
  <c r="AI350" i="18"/>
  <c r="AI344" i="18"/>
  <c r="AI259" i="18"/>
  <c r="AI642" i="18"/>
  <c r="AI354" i="18"/>
  <c r="AI265" i="18"/>
  <c r="AI398" i="18"/>
  <c r="AI281" i="18"/>
  <c r="AI261" i="18"/>
  <c r="AI1401" i="18"/>
  <c r="AI405" i="18"/>
  <c r="AI724" i="18"/>
  <c r="AI1400" i="18"/>
  <c r="AI646" i="18"/>
  <c r="AI882" i="18"/>
  <c r="AI753" i="18"/>
  <c r="AI393" i="18"/>
  <c r="AI599" i="18"/>
  <c r="AI317" i="18"/>
  <c r="AI454" i="18"/>
  <c r="AI545" i="18"/>
  <c r="AI1387" i="18"/>
  <c r="AI669" i="18"/>
  <c r="AI554" i="18"/>
  <c r="AI843" i="18"/>
  <c r="AI633" i="18"/>
  <c r="AI276" i="18"/>
  <c r="AI1389" i="18"/>
  <c r="AI601" i="18"/>
  <c r="AI787" i="18"/>
  <c r="AI542" i="18"/>
  <c r="AI535" i="18"/>
  <c r="AI666" i="18"/>
  <c r="AI374" i="18"/>
  <c r="AJ374" i="18" s="1"/>
  <c r="AI458" i="18"/>
  <c r="AI289" i="18"/>
  <c r="AI705" i="18"/>
  <c r="AJ705" i="18" s="1"/>
  <c r="AI140" i="18"/>
  <c r="AI493" i="18"/>
  <c r="AI450" i="18"/>
  <c r="AI737" i="18"/>
  <c r="AI269" i="18"/>
  <c r="AI717" i="18"/>
  <c r="AI357" i="18"/>
  <c r="AI476" i="18"/>
  <c r="AI189" i="18"/>
  <c r="AI594" i="18"/>
  <c r="AI315" i="18"/>
  <c r="AI879" i="18"/>
  <c r="AI411" i="18"/>
  <c r="AI422" i="18"/>
  <c r="AI425" i="18"/>
  <c r="AJ425" i="18" s="1"/>
  <c r="AI647" i="18"/>
  <c r="AJ647" i="18" s="1"/>
  <c r="AI413" i="18"/>
  <c r="AI191" i="18"/>
  <c r="AI555" i="18"/>
  <c r="AI725" i="18"/>
  <c r="AI477" i="18"/>
  <c r="AI1415" i="18"/>
  <c r="AI1422" i="18"/>
  <c r="AI177" i="18"/>
  <c r="AI438" i="18"/>
  <c r="AG287" i="18"/>
  <c r="AG297" i="18" s="1"/>
  <c r="AG547" i="18"/>
  <c r="AG557" i="18" s="1"/>
  <c r="AI216" i="18"/>
  <c r="AI217" i="18"/>
  <c r="AI215" i="18"/>
  <c r="AI203" i="18"/>
  <c r="AI214" i="18"/>
  <c r="AI202" i="18"/>
  <c r="AI373" i="18"/>
  <c r="AI218" i="18"/>
  <c r="AI627" i="18"/>
  <c r="AI517" i="18"/>
  <c r="AI205" i="18"/>
  <c r="AI1425" i="18"/>
  <c r="AI201" i="18"/>
  <c r="AI204" i="18"/>
  <c r="AI308" i="18"/>
  <c r="AG258" i="18"/>
  <c r="AH635" i="18"/>
  <c r="AH700" i="18"/>
  <c r="AI499" i="18"/>
  <c r="AI706" i="18"/>
  <c r="AJ706" i="18" s="1"/>
  <c r="AH609" i="18"/>
  <c r="AH375" i="18"/>
  <c r="AI474" i="18"/>
  <c r="AI293" i="18"/>
  <c r="AI1385" i="18"/>
  <c r="AI607" i="18"/>
  <c r="AI595" i="18"/>
  <c r="AI433" i="18"/>
  <c r="AI341" i="18"/>
  <c r="AI584" i="18"/>
  <c r="AI428" i="18"/>
  <c r="AI379" i="18"/>
  <c r="AH271" i="18"/>
  <c r="AI708" i="18"/>
  <c r="AI511" i="18"/>
  <c r="AI629" i="18"/>
  <c r="AI360" i="18"/>
  <c r="AI285" i="18"/>
  <c r="AI600" i="18"/>
  <c r="AI445" i="18"/>
  <c r="AI761" i="18"/>
  <c r="AI895" i="18"/>
  <c r="AI272" i="18"/>
  <c r="AI1427" i="18"/>
  <c r="AI618" i="18"/>
  <c r="AI745" i="18"/>
  <c r="AI1417" i="18"/>
  <c r="AI406" i="18"/>
  <c r="AI1402" i="18"/>
  <c r="AI278" i="18"/>
  <c r="AI653" i="18"/>
  <c r="AI316" i="18"/>
  <c r="AI487" i="18"/>
  <c r="AI841" i="18"/>
  <c r="AI790" i="18"/>
  <c r="AI802" i="18"/>
  <c r="AI541" i="18"/>
  <c r="AI435" i="18"/>
  <c r="AI446" i="18"/>
  <c r="AI400" i="18"/>
  <c r="AI136" i="18"/>
  <c r="AI280" i="18"/>
  <c r="AI604" i="18"/>
  <c r="AI137" i="18"/>
  <c r="AJ3" i="18"/>
  <c r="AI125" i="18"/>
  <c r="AI124" i="18"/>
  <c r="AI123" i="18"/>
  <c r="AI127" i="18"/>
  <c r="AI126" i="18"/>
  <c r="AI231" i="18"/>
  <c r="AI164" i="18"/>
  <c r="AI529" i="18"/>
  <c r="AI162" i="18"/>
  <c r="AI163" i="18"/>
  <c r="AI457" i="18"/>
  <c r="AI424" i="18"/>
  <c r="AI472" i="18"/>
  <c r="AI515" i="18"/>
  <c r="AI634" i="18"/>
  <c r="AI538" i="18"/>
  <c r="AI452" i="18"/>
  <c r="AI334" i="18"/>
  <c r="AI462" i="18"/>
  <c r="AI179" i="18"/>
  <c r="AI1066" i="18"/>
  <c r="AI1078" i="18" s="1"/>
  <c r="AI699" i="18"/>
  <c r="AI1131" i="18"/>
  <c r="AI1143" i="18" s="1"/>
  <c r="AI138" i="18"/>
  <c r="AI1261" i="18"/>
  <c r="AI1273" i="18" s="1"/>
  <c r="AI176" i="18"/>
  <c r="AI962" i="18"/>
  <c r="AI974" i="18" s="1"/>
  <c r="AI988" i="18"/>
  <c r="AI1000" i="18" s="1"/>
  <c r="AI1092" i="18"/>
  <c r="AI1104" i="18" s="1"/>
  <c r="AI1014" i="18"/>
  <c r="AI1026" i="18" s="1"/>
  <c r="AI1183" i="18"/>
  <c r="AI1195" i="18" s="1"/>
  <c r="AI949" i="18"/>
  <c r="AI961" i="18" s="1"/>
  <c r="AI1339" i="18"/>
  <c r="AI1351" i="18" s="1"/>
  <c r="AI936" i="18"/>
  <c r="AI948" i="18" s="1"/>
  <c r="AI1053" i="18"/>
  <c r="AI1065" i="18" s="1"/>
  <c r="AI1222" i="18"/>
  <c r="AI1234" i="18" s="1"/>
  <c r="AI1274" i="18"/>
  <c r="AI1286" i="18" s="1"/>
  <c r="AI1001" i="18"/>
  <c r="AI1013" i="18" s="1"/>
  <c r="AI1170" i="18"/>
  <c r="AI1182" i="18" s="1"/>
  <c r="AI1365" i="18"/>
  <c r="AI1377" i="18" s="1"/>
  <c r="AI1300" i="18"/>
  <c r="AI1312" i="18" s="1"/>
  <c r="AI1235" i="18"/>
  <c r="AI1247" i="18" s="1"/>
  <c r="AI1313" i="18"/>
  <c r="AI1325" i="18" s="1"/>
  <c r="AI1144" i="18"/>
  <c r="AI1156" i="18" s="1"/>
  <c r="AI1157" i="18"/>
  <c r="AI1169" i="18" s="1"/>
  <c r="AI664" i="18"/>
  <c r="AI378" i="18"/>
  <c r="AI910" i="18"/>
  <c r="AI922" i="18" s="1"/>
  <c r="AI975" i="18"/>
  <c r="AI987" i="18" s="1"/>
  <c r="AI893" i="18"/>
  <c r="AI638" i="18"/>
  <c r="AI1352" i="18"/>
  <c r="AI1364" i="18" s="1"/>
  <c r="AI614" i="18"/>
  <c r="AI897" i="18"/>
  <c r="AI909" i="18" s="1"/>
  <c r="AI1027" i="18"/>
  <c r="AI1039" i="18" s="1"/>
  <c r="AI1196" i="18"/>
  <c r="AI1208" i="18" s="1"/>
  <c r="AI1040" i="18"/>
  <c r="AI1052" i="18" s="1"/>
  <c r="AI1419" i="18"/>
  <c r="AI1079" i="18"/>
  <c r="AI1091" i="18" s="1"/>
  <c r="AI469" i="18"/>
  <c r="AI1105" i="18"/>
  <c r="AI1117" i="18" s="1"/>
  <c r="AI1287" i="18"/>
  <c r="AI1299" i="18" s="1"/>
  <c r="AI755" i="18"/>
  <c r="AI923" i="18"/>
  <c r="AI935" i="18" s="1"/>
  <c r="AI1248" i="18"/>
  <c r="AI1260" i="18" s="1"/>
  <c r="AI1118" i="18"/>
  <c r="AI1130" i="18" s="1"/>
  <c r="AI264" i="18"/>
  <c r="AI667" i="18"/>
  <c r="AI534" i="18"/>
  <c r="AI1209" i="18"/>
  <c r="AI1221" i="18" s="1"/>
  <c r="AI560" i="18"/>
  <c r="AI1384" i="18"/>
  <c r="AI568" i="18"/>
  <c r="AI620" i="18"/>
  <c r="AI1386" i="18"/>
  <c r="AI550" i="18"/>
  <c r="AI291" i="18"/>
  <c r="AI569" i="18"/>
  <c r="AI709" i="18"/>
  <c r="AI736" i="18"/>
  <c r="AI655" i="18"/>
  <c r="AI322" i="18"/>
  <c r="AJ322" i="18" s="1"/>
  <c r="AI1423" i="18"/>
  <c r="AJ1423" i="18" s="1"/>
  <c r="AI524" i="18"/>
  <c r="AJ524" i="18" s="1"/>
  <c r="AI480" i="18"/>
  <c r="AI749" i="18"/>
  <c r="AI720" i="18"/>
  <c r="AI738" i="18"/>
  <c r="AI842" i="18"/>
  <c r="AI359" i="18"/>
  <c r="AI662" i="18"/>
  <c r="AI397" i="18"/>
  <c r="AI434" i="18"/>
  <c r="AI251" i="18"/>
  <c r="AI432" i="18"/>
  <c r="AI891" i="18"/>
  <c r="AI589" i="18"/>
  <c r="AI649" i="18"/>
  <c r="AI759" i="18"/>
  <c r="AI491" i="18"/>
  <c r="AI485" i="18"/>
  <c r="AI552" i="18"/>
  <c r="AI387" i="18"/>
  <c r="AI419" i="18"/>
  <c r="AI1388" i="18"/>
  <c r="AI556" i="18"/>
  <c r="AI576" i="18"/>
  <c r="AI1412" i="18"/>
  <c r="AI564" i="18"/>
  <c r="AI789" i="18"/>
  <c r="AI233" i="18"/>
  <c r="AI853" i="18"/>
  <c r="AJ853" i="18" s="1"/>
  <c r="AI275" i="18"/>
  <c r="AJ275" i="18" s="1"/>
  <c r="AI711" i="18"/>
  <c r="AI723" i="18"/>
  <c r="AI678" i="18"/>
  <c r="AI263" i="18"/>
  <c r="AI537" i="18"/>
  <c r="AI329" i="18"/>
  <c r="AI788" i="18"/>
  <c r="AI415" i="18"/>
  <c r="AI353" i="18"/>
  <c r="AI561" i="18"/>
  <c r="AI1428" i="18"/>
  <c r="AI229" i="18"/>
  <c r="AI346" i="18"/>
  <c r="AI314" i="18"/>
  <c r="AI696" i="18"/>
  <c r="AI894" i="18"/>
  <c r="AI356" i="18"/>
  <c r="AI483" i="18"/>
  <c r="AI543" i="18"/>
  <c r="AI865" i="18"/>
  <c r="AI369" i="18"/>
  <c r="AI288" i="18"/>
  <c r="AI578" i="18"/>
  <c r="AI640" i="18"/>
  <c r="AI461" i="18"/>
  <c r="AI692" i="18"/>
  <c r="AI1398" i="18"/>
  <c r="AI423" i="18"/>
  <c r="AI330" i="18"/>
  <c r="AI318" i="18"/>
  <c r="AI333" i="18"/>
  <c r="AI255" i="18"/>
  <c r="AI630" i="18"/>
  <c r="AI610" i="18"/>
  <c r="AI228" i="18"/>
  <c r="AI657" i="18"/>
  <c r="AI688" i="18"/>
  <c r="AI645" i="18"/>
  <c r="AI632" i="18"/>
  <c r="AI701" i="18"/>
  <c r="AI376" i="18"/>
  <c r="AI420" i="18"/>
  <c r="AI244" i="18"/>
  <c r="AI242" i="18"/>
  <c r="AI340" i="18"/>
  <c r="AI302" i="18"/>
  <c r="AI565" i="18"/>
  <c r="AI530" i="18"/>
  <c r="AJ530" i="18" s="1"/>
  <c r="AI670" i="18"/>
  <c r="AI238" i="18"/>
  <c r="AI668" i="18"/>
  <c r="AI732" i="18"/>
  <c r="AI623" i="18"/>
  <c r="AI292" i="18"/>
  <c r="AH310" i="18"/>
  <c r="AI444" i="18"/>
  <c r="AI867" i="18"/>
  <c r="AI606" i="18"/>
  <c r="AI615" i="18"/>
  <c r="AI488" i="18"/>
  <c r="AJ488" i="18" s="1"/>
  <c r="AI230" i="18"/>
  <c r="AJ230" i="18" s="1"/>
  <c r="AI343" i="18"/>
  <c r="AJ343" i="18" s="1"/>
  <c r="AI671" i="18"/>
  <c r="AJ671" i="18" s="1"/>
  <c r="AI680" i="18"/>
  <c r="AJ680" i="18" s="1"/>
  <c r="AI760" i="18"/>
  <c r="AI868" i="18"/>
  <c r="AI698" i="18"/>
  <c r="AI734" i="18"/>
  <c r="AI460" i="18"/>
  <c r="AI262" i="18"/>
  <c r="AI675" i="18"/>
  <c r="AI295" i="18"/>
  <c r="AI188" i="18"/>
  <c r="AI439" i="18"/>
  <c r="AI621" i="18"/>
  <c r="AI712" i="18"/>
  <c r="AJ712" i="18" s="1"/>
  <c r="AI496" i="18"/>
  <c r="AJ496" i="18" s="1"/>
  <c r="AI510" i="18"/>
  <c r="AJ510" i="18" s="1"/>
  <c r="AI502" i="18"/>
  <c r="AJ502" i="18" s="1"/>
  <c r="AI503" i="18"/>
  <c r="AJ503" i="18" s="1"/>
  <c r="AI253" i="18"/>
  <c r="AI500" i="18"/>
  <c r="AI567" i="18"/>
  <c r="AI866" i="18"/>
  <c r="AI880" i="18"/>
  <c r="AI383" i="18"/>
  <c r="AI746" i="18"/>
  <c r="AI707" i="18"/>
  <c r="AI484" i="18"/>
  <c r="AI660" i="18"/>
  <c r="AI436" i="18"/>
  <c r="AI588" i="18"/>
  <c r="AJ588" i="18" s="1"/>
  <c r="AI1414" i="18"/>
  <c r="AJ1414" i="18" s="1"/>
  <c r="AI631" i="18"/>
  <c r="AJ631" i="18" s="1"/>
  <c r="AI309" i="18"/>
  <c r="AJ309" i="18" s="1"/>
  <c r="AI750" i="18"/>
  <c r="AI551" i="18"/>
  <c r="AI486" i="18"/>
  <c r="AI672" i="18"/>
  <c r="AI331" i="18"/>
  <c r="AI139" i="18"/>
  <c r="AI603" i="18"/>
  <c r="AI681" i="18"/>
  <c r="AI763" i="18"/>
  <c r="AI869" i="18"/>
  <c r="AI257" i="18"/>
  <c r="AI527" i="18"/>
  <c r="AI431" i="18"/>
  <c r="AJ431" i="18" s="1"/>
  <c r="AI571" i="18"/>
  <c r="AJ571" i="18" s="1"/>
  <c r="AI497" i="18"/>
  <c r="AJ497" i="18" s="1"/>
  <c r="AI382" i="18"/>
  <c r="AJ382" i="18" s="1"/>
  <c r="AI459" i="18"/>
  <c r="AI246" i="18"/>
  <c r="AI367" i="18"/>
  <c r="AI243" i="18"/>
  <c r="AI804" i="18"/>
  <c r="AI165" i="18"/>
  <c r="AJ165" i="18" s="1"/>
  <c r="AI355" i="18"/>
  <c r="AI751" i="18"/>
  <c r="AI267" i="18"/>
  <c r="AI743" i="18"/>
  <c r="AI575" i="18"/>
  <c r="AI175" i="18"/>
  <c r="AI465" i="18"/>
  <c r="AI803" i="18"/>
  <c r="AI526" i="18"/>
  <c r="AI395" i="18"/>
  <c r="AI240" i="18"/>
  <c r="AI522" i="18"/>
  <c r="AI192" i="18"/>
  <c r="AI683" i="18"/>
  <c r="AI441" i="18"/>
  <c r="AI617" i="18"/>
  <c r="AI372" i="18"/>
  <c r="AI504" i="18"/>
  <c r="AI418" i="18"/>
  <c r="AI878" i="18"/>
  <c r="AI801" i="18"/>
  <c r="AI467" i="18"/>
  <c r="AI673" i="18"/>
  <c r="AI471" i="18"/>
  <c r="AI463" i="18"/>
  <c r="AI305" i="18"/>
  <c r="AI498" i="18"/>
  <c r="AI304" i="18"/>
  <c r="AI579" i="18"/>
  <c r="AI385" i="18"/>
  <c r="AI735" i="18"/>
  <c r="AI597" i="18"/>
  <c r="AI733" i="18"/>
  <c r="AI294" i="18"/>
  <c r="AI451" i="18"/>
  <c r="AI380" i="18"/>
  <c r="AI426" i="18"/>
  <c r="AI1382" i="18"/>
  <c r="AI1420" i="18"/>
  <c r="AI764" i="18"/>
  <c r="AI580" i="18"/>
  <c r="AI697" i="18"/>
  <c r="AI636" i="18"/>
  <c r="AI563" i="18"/>
  <c r="AI718" i="18"/>
  <c r="AI279" i="18"/>
  <c r="AI852" i="18"/>
  <c r="AI721" i="18"/>
  <c r="AI658" i="18"/>
  <c r="AI756" i="18"/>
  <c r="AI659" i="18"/>
  <c r="AI605" i="18"/>
  <c r="AI421" i="18"/>
  <c r="AI402" i="18"/>
  <c r="AI747" i="18"/>
  <c r="AJ371" i="18"/>
  <c r="AI512" i="18"/>
  <c r="AI412" i="18"/>
  <c r="AI710" i="18"/>
  <c r="AI166" i="18"/>
  <c r="AI319" i="18"/>
  <c r="AI447" i="18"/>
  <c r="AI616" i="18"/>
  <c r="AI516" i="18"/>
  <c r="AI361" i="18"/>
  <c r="AI684" i="18"/>
  <c r="AI227" i="18"/>
  <c r="AI748" i="18"/>
  <c r="AI249" i="18"/>
  <c r="AI608" i="18"/>
  <c r="AI241" i="18"/>
  <c r="AI345" i="18"/>
  <c r="AJ345" i="18" s="1"/>
  <c r="AI686" i="18"/>
  <c r="AI363" i="18"/>
  <c r="AI475" i="18"/>
  <c r="AI250" i="18"/>
  <c r="AI489" i="18"/>
  <c r="AI306" i="18"/>
  <c r="AI473" i="18"/>
  <c r="AI283" i="18"/>
  <c r="AI252" i="18"/>
  <c r="AI392" i="18"/>
  <c r="AI1378" i="18"/>
  <c r="AJ1378" i="18" s="1"/>
  <c r="AI540" i="18"/>
  <c r="AI290" i="18"/>
  <c r="AI679" i="18"/>
  <c r="AJ679" i="18" s="1"/>
  <c r="AI553" i="18"/>
  <c r="AJ553" i="18" s="1"/>
  <c r="AI236" i="18"/>
  <c r="AJ236" i="18" s="1"/>
  <c r="AI558" i="18"/>
  <c r="AI641" i="18"/>
  <c r="AI407" i="18"/>
  <c r="AI239" i="18"/>
  <c r="AI301" i="18"/>
  <c r="AI190" i="18"/>
  <c r="AI266" i="18"/>
  <c r="AI307" i="18"/>
  <c r="AI731" i="18"/>
  <c r="AI501" i="18"/>
  <c r="AI478" i="18"/>
  <c r="AI298" i="18"/>
  <c r="AI592" i="18"/>
  <c r="AJ592" i="18" s="1"/>
  <c r="AI523" i="18"/>
  <c r="AJ523" i="18" s="1"/>
  <c r="AI593" i="18"/>
  <c r="AJ593" i="18" s="1"/>
  <c r="AJ545" i="18"/>
  <c r="AH349" i="18"/>
  <c r="AI448" i="18"/>
  <c r="AI384" i="18"/>
  <c r="AI693" i="18"/>
  <c r="AI644" i="18"/>
  <c r="AI366" i="18"/>
  <c r="AI654" i="18"/>
  <c r="AI722" i="18"/>
  <c r="AI332" i="18"/>
  <c r="AI328" i="18"/>
  <c r="AI368" i="18"/>
  <c r="AJ368" i="18" s="1"/>
  <c r="AI268" i="18"/>
  <c r="AJ268" i="18" s="1"/>
  <c r="AI695" i="18"/>
  <c r="AJ695" i="18" s="1"/>
  <c r="AI549" i="18"/>
  <c r="AJ549" i="18" s="1"/>
  <c r="AI237" i="18"/>
  <c r="AI548" i="18"/>
  <c r="AI347" i="18"/>
  <c r="AI358" i="18"/>
  <c r="AI321" i="18"/>
  <c r="AI296" i="18"/>
  <c r="AI525" i="18"/>
  <c r="AI574" i="18"/>
  <c r="AI757" i="18"/>
  <c r="AI370" i="18"/>
  <c r="AI256" i="18"/>
  <c r="AI409" i="18"/>
  <c r="AI178" i="18"/>
  <c r="AI587" i="18"/>
  <c r="AJ587" i="18" s="1"/>
  <c r="AI254" i="18"/>
  <c r="AJ254" i="18" s="1"/>
  <c r="AI704" i="18"/>
  <c r="AJ704" i="18" s="1"/>
  <c r="AI408" i="18"/>
  <c r="AI729" i="18"/>
  <c r="AI685" i="18"/>
  <c r="AI1399" i="18"/>
  <c r="AI394" i="18"/>
  <c r="AI582" i="18"/>
  <c r="AI311" i="18"/>
  <c r="AI656" i="18"/>
  <c r="AI327" i="18"/>
  <c r="AI577" i="18"/>
  <c r="AI1421" i="18"/>
  <c r="AJ1421" i="18" s="1"/>
  <c r="AI719" i="18"/>
  <c r="AJ719" i="18" s="1"/>
  <c r="AI282" i="18"/>
  <c r="AJ282" i="18" s="1"/>
  <c r="AI506" i="18"/>
  <c r="AJ506" i="18" s="1"/>
  <c r="AI1383" i="18"/>
  <c r="AI464" i="18"/>
  <c r="AI337" i="18"/>
  <c r="AI509" i="18"/>
  <c r="AI528" i="18"/>
  <c r="AI320" i="18"/>
  <c r="AI590" i="18"/>
  <c r="AI800" i="18"/>
  <c r="AI691" i="18"/>
  <c r="AI514" i="18"/>
  <c r="AI396" i="18"/>
  <c r="AI342" i="18"/>
  <c r="AI562" i="18"/>
  <c r="AJ562" i="18" s="1"/>
  <c r="AI855" i="18"/>
  <c r="AJ855" i="18" s="1"/>
  <c r="AI581" i="18"/>
  <c r="AJ581" i="18" s="1"/>
  <c r="AH508" i="18"/>
  <c r="AH518" i="18" s="1"/>
  <c r="AE13" i="24"/>
  <c r="AF12" i="24"/>
  <c r="AH1338" i="18"/>
  <c r="AI1326" i="18"/>
  <c r="AI4" i="18"/>
  <c r="AH4" i="24"/>
  <c r="AH716" i="18"/>
  <c r="AG404" i="18"/>
  <c r="AH404" i="18" s="1"/>
  <c r="AH414" i="18" s="1"/>
  <c r="AF414" i="18"/>
  <c r="AH401" i="18"/>
  <c r="AI391" i="18"/>
  <c r="AH742" i="18"/>
  <c r="AI300" i="18"/>
  <c r="AG677" i="18"/>
  <c r="AH677" i="18" s="1"/>
  <c r="AI677" i="18" s="1"/>
  <c r="AI690" i="18"/>
  <c r="AG700" i="18"/>
  <c r="AF274" i="18"/>
  <c r="AF284" i="18" s="1"/>
  <c r="AE1380" i="18"/>
  <c r="AF1380" i="18" s="1"/>
  <c r="AF1390" i="18" s="1"/>
  <c r="AF652" i="18"/>
  <c r="AE661" i="18"/>
  <c r="AG417" i="18"/>
  <c r="AG427" i="18" s="1"/>
  <c r="AE596" i="18"/>
  <c r="AF586" i="18"/>
  <c r="AI339" i="18"/>
  <c r="AF440" i="18"/>
  <c r="AG430" i="18"/>
  <c r="AH495" i="18"/>
  <c r="AI495" i="18" s="1"/>
  <c r="AF505" i="18"/>
  <c r="AF492" i="18"/>
  <c r="AG482" i="18"/>
  <c r="AG456" i="18"/>
  <c r="AF466" i="18"/>
  <c r="AG703" i="18"/>
  <c r="AF713" i="18"/>
  <c r="AD622" i="18"/>
  <c r="AE612" i="18"/>
  <c r="AG531" i="18"/>
  <c r="AH521" i="18"/>
  <c r="AG381" i="18"/>
  <c r="AF388" i="18"/>
  <c r="AG336" i="18"/>
  <c r="AH326" i="18"/>
  <c r="AB881" i="18"/>
  <c r="AG583" i="18"/>
  <c r="AH573" i="18"/>
  <c r="AD1411" i="18"/>
  <c r="AI365" i="18"/>
  <c r="AD453" i="18"/>
  <c r="AE443" i="18"/>
  <c r="AH536" i="18"/>
  <c r="AG544" i="18"/>
  <c r="AG639" i="18"/>
  <c r="AF648" i="18"/>
  <c r="AF245" i="18"/>
  <c r="AH235" i="18"/>
  <c r="AH245" i="18" s="1"/>
  <c r="AH730" i="18"/>
  <c r="AG665" i="18"/>
  <c r="AF674" i="18"/>
  <c r="AE470" i="18"/>
  <c r="AD479" i="18"/>
  <c r="AI566" i="18"/>
  <c r="AH570" i="18"/>
  <c r="AE839" i="18"/>
  <c r="AB7" i="18"/>
  <c r="AC892" i="18"/>
  <c r="AH758" i="18"/>
  <c r="AG765" i="18"/>
  <c r="AC453" i="18"/>
  <c r="AB1424" i="18"/>
  <c r="AA1429" i="18"/>
  <c r="AI313" i="18"/>
  <c r="AH323" i="18"/>
  <c r="AI1381" i="18"/>
  <c r="AH1426" i="18"/>
  <c r="AI651" i="18"/>
  <c r="AH258" i="18"/>
  <c r="AI248" i="18"/>
  <c r="AG1413" i="18"/>
  <c r="AH362" i="18"/>
  <c r="AI352" i="18"/>
  <c r="AJ669" i="18" l="1"/>
  <c r="AJ1428" i="18"/>
  <c r="AJ257" i="18"/>
  <c r="AJ597" i="18"/>
  <c r="AJ694" i="18"/>
  <c r="AJ267" i="18"/>
  <c r="AJ640" i="18"/>
  <c r="AJ348" i="18"/>
  <c r="AJ397" i="18"/>
  <c r="AK397" i="18" s="1"/>
  <c r="AJ660" i="18"/>
  <c r="AJ869" i="18"/>
  <c r="AJ434" i="18"/>
  <c r="AJ852" i="18"/>
  <c r="AJ735" i="18"/>
  <c r="AJ335" i="18"/>
  <c r="AJ751" i="18"/>
  <c r="AK751" i="18" s="1"/>
  <c r="AJ578" i="18"/>
  <c r="AJ389" i="18"/>
  <c r="AJ1389" i="18"/>
  <c r="AJ396" i="18"/>
  <c r="AJ692" i="18"/>
  <c r="AJ514" i="18"/>
  <c r="AJ306" i="18"/>
  <c r="AJ447" i="18"/>
  <c r="AJ279" i="18"/>
  <c r="AJ385" i="18"/>
  <c r="AK385" i="18" s="1"/>
  <c r="AJ372" i="18"/>
  <c r="AJ355" i="18"/>
  <c r="AJ292" i="18"/>
  <c r="AJ645" i="18"/>
  <c r="AJ288" i="18"/>
  <c r="AJ682" i="18"/>
  <c r="AK682" i="18" s="1"/>
  <c r="AJ342" i="18"/>
  <c r="AJ175" i="18"/>
  <c r="AJ233" i="18"/>
  <c r="AJ575" i="18"/>
  <c r="AJ743" i="18"/>
  <c r="AJ489" i="18"/>
  <c r="AJ319" i="18"/>
  <c r="AJ718" i="18"/>
  <c r="AJ579" i="18"/>
  <c r="AK579" i="18" s="1"/>
  <c r="AJ617" i="18"/>
  <c r="AJ688" i="18"/>
  <c r="AJ369" i="18"/>
  <c r="AK369" i="18" s="1"/>
  <c r="AJ633" i="18"/>
  <c r="AK633" i="18" s="1"/>
  <c r="AJ561" i="18"/>
  <c r="AJ733" i="18"/>
  <c r="AJ250" i="18"/>
  <c r="AJ563" i="18"/>
  <c r="AJ304" i="18"/>
  <c r="AJ732" i="18"/>
  <c r="AJ657" i="18"/>
  <c r="AJ436" i="18"/>
  <c r="AJ484" i="18"/>
  <c r="AJ399" i="18"/>
  <c r="AK399" i="18" s="1"/>
  <c r="AJ407" i="18"/>
  <c r="AJ475" i="18"/>
  <c r="AK475" i="18" s="1"/>
  <c r="AJ710" i="18"/>
  <c r="AJ636" i="18"/>
  <c r="AJ498" i="18"/>
  <c r="AJ668" i="18"/>
  <c r="AJ228" i="18"/>
  <c r="AJ398" i="18"/>
  <c r="AJ461" i="18"/>
  <c r="AJ239" i="18"/>
  <c r="AJ259" i="18"/>
  <c r="AJ548" i="18"/>
  <c r="AJ350" i="18"/>
  <c r="AJ641" i="18"/>
  <c r="AJ363" i="18"/>
  <c r="AJ412" i="18"/>
  <c r="AJ697" i="18"/>
  <c r="AJ500" i="18"/>
  <c r="AJ868" i="18"/>
  <c r="AJ238" i="18"/>
  <c r="AJ610" i="18"/>
  <c r="AJ474" i="18"/>
  <c r="AJ191" i="18"/>
  <c r="AJ493" i="18"/>
  <c r="AJ577" i="18"/>
  <c r="AJ527" i="18"/>
  <c r="AJ432" i="18"/>
  <c r="AJ327" i="18"/>
  <c r="AK327" i="18" s="1"/>
  <c r="AJ789" i="18"/>
  <c r="AJ261" i="18"/>
  <c r="AK261" i="18" s="1"/>
  <c r="AJ353" i="18"/>
  <c r="AJ408" i="18"/>
  <c r="AJ237" i="18"/>
  <c r="AK237" i="18" s="1"/>
  <c r="AJ558" i="18"/>
  <c r="AJ686" i="18"/>
  <c r="AK686" i="18" s="1"/>
  <c r="AJ512" i="18"/>
  <c r="AJ580" i="18"/>
  <c r="AK580" i="18" s="1"/>
  <c r="AJ670" i="18"/>
  <c r="AJ630" i="18"/>
  <c r="AJ413" i="18"/>
  <c r="AJ290" i="18"/>
  <c r="AJ865" i="18"/>
  <c r="AK865" i="18" s="1"/>
  <c r="AJ311" i="18"/>
  <c r="AJ256" i="18"/>
  <c r="AJ332" i="18"/>
  <c r="AJ478" i="18"/>
  <c r="AJ540" i="18"/>
  <c r="AJ608" i="18"/>
  <c r="AJ747" i="18"/>
  <c r="AJ1420" i="18"/>
  <c r="AJ463" i="18"/>
  <c r="AJ683" i="18"/>
  <c r="AJ243" i="18"/>
  <c r="AJ681" i="18"/>
  <c r="AJ746" i="18"/>
  <c r="AJ439" i="18"/>
  <c r="AJ606" i="18"/>
  <c r="AJ302" i="18"/>
  <c r="AJ333" i="18"/>
  <c r="AJ415" i="18"/>
  <c r="AJ1388" i="18"/>
  <c r="AJ241" i="18"/>
  <c r="AJ707" i="18"/>
  <c r="AJ591" i="18"/>
  <c r="AJ590" i="18"/>
  <c r="AJ249" i="18"/>
  <c r="AJ192" i="18"/>
  <c r="AJ367" i="18"/>
  <c r="AJ603" i="18"/>
  <c r="AJ383" i="18"/>
  <c r="AJ867" i="18"/>
  <c r="AK867" i="18" s="1"/>
  <c r="AJ340" i="18"/>
  <c r="AK340" i="18" s="1"/>
  <c r="AJ318" i="18"/>
  <c r="AJ483" i="18"/>
  <c r="AK483" i="18" s="1"/>
  <c r="AJ788" i="18"/>
  <c r="AJ513" i="18"/>
  <c r="AK513" i="18" s="1"/>
  <c r="AJ842" i="18"/>
  <c r="AJ550" i="18"/>
  <c r="AJ438" i="18"/>
  <c r="AJ804" i="18"/>
  <c r="AJ255" i="18"/>
  <c r="AJ800" i="18"/>
  <c r="AJ722" i="18"/>
  <c r="AJ402" i="18"/>
  <c r="AJ320" i="18"/>
  <c r="AJ394" i="18"/>
  <c r="AJ757" i="18"/>
  <c r="AJ654" i="18"/>
  <c r="AK654" i="18" s="1"/>
  <c r="AJ731" i="18"/>
  <c r="AJ392" i="18"/>
  <c r="AJ748" i="18"/>
  <c r="AJ421" i="18"/>
  <c r="AJ426" i="18"/>
  <c r="AJ673" i="18"/>
  <c r="AJ522" i="18"/>
  <c r="AJ246" i="18"/>
  <c r="AJ139" i="18"/>
  <c r="AJ882" i="18"/>
  <c r="AJ295" i="18"/>
  <c r="AJ444" i="18"/>
  <c r="AJ242" i="18"/>
  <c r="AJ330" i="18"/>
  <c r="AJ419" i="18"/>
  <c r="AJ177" i="18"/>
  <c r="AK177" i="18" s="1"/>
  <c r="AJ691" i="18"/>
  <c r="AJ764" i="18"/>
  <c r="AK764" i="18" s="1"/>
  <c r="AJ615" i="18"/>
  <c r="AJ535" i="18"/>
  <c r="AJ582" i="18"/>
  <c r="AJ501" i="18"/>
  <c r="AJ471" i="18"/>
  <c r="AJ528" i="18"/>
  <c r="AJ1399" i="18"/>
  <c r="AJ574" i="18"/>
  <c r="AJ366" i="18"/>
  <c r="AJ307" i="18"/>
  <c r="AJ252" i="18"/>
  <c r="AJ605" i="18"/>
  <c r="AJ724" i="18"/>
  <c r="AJ467" i="18"/>
  <c r="AK467" i="18" s="1"/>
  <c r="AJ240" i="18"/>
  <c r="AJ619" i="18"/>
  <c r="AJ331" i="18"/>
  <c r="AJ140" i="18"/>
  <c r="AJ675" i="18"/>
  <c r="AJ244" i="18"/>
  <c r="AJ281" i="18"/>
  <c r="AJ537" i="18"/>
  <c r="AJ387" i="18"/>
  <c r="AJ324" i="18"/>
  <c r="AJ1422" i="18"/>
  <c r="AJ357" i="18"/>
  <c r="AJ298" i="18"/>
  <c r="AJ437" i="18"/>
  <c r="AJ621" i="18"/>
  <c r="AJ370" i="18"/>
  <c r="AK370" i="18" s="1"/>
  <c r="AJ1382" i="18"/>
  <c r="AJ625" i="18"/>
  <c r="AJ509" i="18"/>
  <c r="AJ685" i="18"/>
  <c r="AJ525" i="18"/>
  <c r="AJ644" i="18"/>
  <c r="AJ266" i="18"/>
  <c r="AJ283" i="18"/>
  <c r="AJ684" i="18"/>
  <c r="AJ659" i="18"/>
  <c r="AJ843" i="18"/>
  <c r="AJ801" i="18"/>
  <c r="AJ395" i="18"/>
  <c r="AJ1387" i="18"/>
  <c r="AJ672" i="18"/>
  <c r="AJ449" i="18"/>
  <c r="AJ262" i="18"/>
  <c r="AJ490" i="18"/>
  <c r="AJ420" i="18"/>
  <c r="AJ787" i="18"/>
  <c r="AJ552" i="18"/>
  <c r="AJ519" i="18"/>
  <c r="AJ1415" i="18"/>
  <c r="AJ717" i="18"/>
  <c r="AJ656" i="18"/>
  <c r="AJ441" i="18"/>
  <c r="AJ693" i="18"/>
  <c r="AJ361" i="18"/>
  <c r="AJ380" i="18"/>
  <c r="AJ526" i="18"/>
  <c r="AJ276" i="18"/>
  <c r="AJ486" i="18"/>
  <c r="AK486" i="18" s="1"/>
  <c r="AJ880" i="18"/>
  <c r="AK880" i="18" s="1"/>
  <c r="AJ460" i="18"/>
  <c r="AJ344" i="18"/>
  <c r="AJ854" i="18"/>
  <c r="AJ314" i="18"/>
  <c r="AJ485" i="18"/>
  <c r="AJ517" i="18"/>
  <c r="AJ409" i="18"/>
  <c r="AJ305" i="18"/>
  <c r="AJ565" i="18"/>
  <c r="AJ729" i="18"/>
  <c r="AJ190" i="18"/>
  <c r="AJ756" i="18"/>
  <c r="AJ464" i="18"/>
  <c r="AJ643" i="18"/>
  <c r="AJ321" i="18"/>
  <c r="AK321" i="18" s="1"/>
  <c r="AJ384" i="18"/>
  <c r="AK384" i="18" s="1"/>
  <c r="AJ301" i="18"/>
  <c r="AK301" i="18" s="1"/>
  <c r="AJ744" i="18"/>
  <c r="AJ516" i="18"/>
  <c r="AJ658" i="18"/>
  <c r="AJ451" i="18"/>
  <c r="AJ418" i="18"/>
  <c r="AJ803" i="18"/>
  <c r="AJ1401" i="18"/>
  <c r="AJ551" i="18"/>
  <c r="AJ866" i="18"/>
  <c r="AJ734" i="18"/>
  <c r="AJ410" i="18"/>
  <c r="AJ723" i="18"/>
  <c r="AJ627" i="18"/>
  <c r="AJ328" i="18"/>
  <c r="AK328" i="18" s="1"/>
  <c r="AJ763" i="18"/>
  <c r="AJ315" i="18"/>
  <c r="AK315" i="18" s="1"/>
  <c r="AJ599" i="18"/>
  <c r="AJ337" i="18"/>
  <c r="AJ296" i="18"/>
  <c r="AJ473" i="18"/>
  <c r="AJ878" i="18"/>
  <c r="AJ1383" i="18"/>
  <c r="AJ642" i="18"/>
  <c r="AJ358" i="18"/>
  <c r="AJ448" i="18"/>
  <c r="AJ405" i="18"/>
  <c r="AJ616" i="18"/>
  <c r="AJ721" i="18"/>
  <c r="AJ294" i="18"/>
  <c r="AK294" i="18" s="1"/>
  <c r="AJ504" i="18"/>
  <c r="AK504" i="18" s="1"/>
  <c r="AJ465" i="18"/>
  <c r="AK465" i="18" s="1"/>
  <c r="AJ459" i="18"/>
  <c r="AJ750" i="18"/>
  <c r="AJ567" i="18"/>
  <c r="AJ698" i="18"/>
  <c r="AJ1400" i="18"/>
  <c r="AJ711" i="18"/>
  <c r="AJ293" i="18"/>
  <c r="AJ379" i="18"/>
  <c r="AJ472" i="18"/>
  <c r="AJ595" i="18"/>
  <c r="AH287" i="18"/>
  <c r="AH297" i="18" s="1"/>
  <c r="AH547" i="18"/>
  <c r="AI547" i="18" s="1"/>
  <c r="AI557" i="18" s="1"/>
  <c r="AJ477" i="18"/>
  <c r="AJ218" i="18"/>
  <c r="AJ386" i="18"/>
  <c r="AJ568" i="18"/>
  <c r="AJ202" i="18"/>
  <c r="AJ1384" i="18"/>
  <c r="AJ428" i="18"/>
  <c r="AJ277" i="18"/>
  <c r="AJ720" i="18"/>
  <c r="AJ556" i="18"/>
  <c r="AJ891" i="18"/>
  <c r="AJ214" i="18"/>
  <c r="AJ433" i="18"/>
  <c r="AJ204" i="18"/>
  <c r="AJ203" i="18"/>
  <c r="AJ541" i="18"/>
  <c r="AJ201" i="18"/>
  <c r="AJ215" i="18"/>
  <c r="AJ802" i="18"/>
  <c r="AJ607" i="18"/>
  <c r="AJ217" i="18"/>
  <c r="AJ701" i="18"/>
  <c r="AJ423" i="18"/>
  <c r="AJ346" i="18"/>
  <c r="AJ263" i="18"/>
  <c r="AJ270" i="18"/>
  <c r="AJ662" i="18"/>
  <c r="AJ655" i="18"/>
  <c r="AJ893" i="18"/>
  <c r="AJ205" i="18"/>
  <c r="AJ216" i="18"/>
  <c r="AJ253" i="18"/>
  <c r="AJ760" i="18"/>
  <c r="AJ623" i="18"/>
  <c r="AJ632" i="18"/>
  <c r="AJ1398" i="18"/>
  <c r="AJ229" i="18"/>
  <c r="AJ678" i="18"/>
  <c r="AJ554" i="18"/>
  <c r="AJ359" i="18"/>
  <c r="AJ736" i="18"/>
  <c r="AI635" i="18"/>
  <c r="AI609" i="18"/>
  <c r="AI700" i="18"/>
  <c r="AJ790" i="18"/>
  <c r="AJ841" i="18"/>
  <c r="AJ737" i="18"/>
  <c r="AJ1386" i="18"/>
  <c r="AJ424" i="18"/>
  <c r="AJ422" i="18"/>
  <c r="AJ620" i="18"/>
  <c r="AJ457" i="18"/>
  <c r="AJ725" i="18"/>
  <c r="AJ176" i="18"/>
  <c r="AJ163" i="18"/>
  <c r="AJ308" i="18"/>
  <c r="AJ278" i="18"/>
  <c r="AJ629" i="18"/>
  <c r="AJ162" i="18"/>
  <c r="AJ602" i="18"/>
  <c r="AJ1402" i="18"/>
  <c r="AJ511" i="18"/>
  <c r="AI508" i="18"/>
  <c r="AJ508" i="18" s="1"/>
  <c r="AJ251" i="18"/>
  <c r="AJ749" i="18"/>
  <c r="AK3" i="18"/>
  <c r="AJ125" i="18"/>
  <c r="AJ127" i="18"/>
  <c r="AJ124" i="18"/>
  <c r="AJ123" i="18"/>
  <c r="AJ126" i="18"/>
  <c r="AJ649" i="18"/>
  <c r="AJ166" i="18"/>
  <c r="AJ227" i="18"/>
  <c r="AJ347" i="18"/>
  <c r="AJ354" i="18"/>
  <c r="AJ188" i="18"/>
  <c r="AJ529" i="18"/>
  <c r="AJ738" i="18"/>
  <c r="AJ329" i="18"/>
  <c r="AJ491" i="18"/>
  <c r="AJ626" i="18"/>
  <c r="AK626" i="18" s="1"/>
  <c r="AJ515" i="18"/>
  <c r="AJ452" i="18"/>
  <c r="AJ696" i="18"/>
  <c r="AJ543" i="18"/>
  <c r="AJ699" i="18"/>
  <c r="AJ1066" i="18"/>
  <c r="AJ1078" i="18" s="1"/>
  <c r="AJ178" i="18"/>
  <c r="AJ138" i="18"/>
  <c r="AJ1131" i="18"/>
  <c r="AJ1143" i="18" s="1"/>
  <c r="AJ1261" i="18"/>
  <c r="AJ1273" i="18" s="1"/>
  <c r="AJ988" i="18"/>
  <c r="AJ1000" i="18" s="1"/>
  <c r="AJ962" i="18"/>
  <c r="AJ974" i="18" s="1"/>
  <c r="AJ1092" i="18"/>
  <c r="AJ1104" i="18" s="1"/>
  <c r="AJ1014" i="18"/>
  <c r="AJ1026" i="18" s="1"/>
  <c r="AJ936" i="18"/>
  <c r="AJ948" i="18" s="1"/>
  <c r="AJ1339" i="18"/>
  <c r="AJ1351" i="18" s="1"/>
  <c r="AJ1183" i="18"/>
  <c r="AJ1195" i="18" s="1"/>
  <c r="AJ949" i="18"/>
  <c r="AJ961" i="18" s="1"/>
  <c r="AJ1053" i="18"/>
  <c r="AJ1065" i="18" s="1"/>
  <c r="AJ1222" i="18"/>
  <c r="AJ1234" i="18" s="1"/>
  <c r="AJ1274" i="18"/>
  <c r="AJ1286" i="18" s="1"/>
  <c r="AJ1001" i="18"/>
  <c r="AJ1013" i="18" s="1"/>
  <c r="AJ1365" i="18"/>
  <c r="AJ1377" i="18" s="1"/>
  <c r="AJ1170" i="18"/>
  <c r="AJ1182" i="18" s="1"/>
  <c r="AJ1235" i="18"/>
  <c r="AJ1247" i="18" s="1"/>
  <c r="AJ664" i="18"/>
  <c r="AJ1313" i="18"/>
  <c r="AJ1325" i="18" s="1"/>
  <c r="AJ1144" i="18"/>
  <c r="AJ1156" i="18" s="1"/>
  <c r="AJ1300" i="18"/>
  <c r="AJ1312" i="18" s="1"/>
  <c r="AJ1157" i="18"/>
  <c r="AJ1169" i="18" s="1"/>
  <c r="AJ614" i="18"/>
  <c r="AJ1352" i="18"/>
  <c r="AJ1364" i="18" s="1"/>
  <c r="AJ975" i="18"/>
  <c r="AJ987" i="18" s="1"/>
  <c r="AJ910" i="18"/>
  <c r="AJ922" i="18" s="1"/>
  <c r="AJ638" i="18"/>
  <c r="AJ1248" i="18"/>
  <c r="AJ1260" i="18" s="1"/>
  <c r="AJ1079" i="18"/>
  <c r="AJ1091" i="18" s="1"/>
  <c r="AJ1105" i="18"/>
  <c r="AJ1117" i="18" s="1"/>
  <c r="AJ923" i="18"/>
  <c r="AJ935" i="18" s="1"/>
  <c r="AJ1287" i="18"/>
  <c r="AJ1299" i="18" s="1"/>
  <c r="AJ1118" i="18"/>
  <c r="AJ1130" i="18" s="1"/>
  <c r="AJ1027" i="18"/>
  <c r="AJ1039" i="18" s="1"/>
  <c r="AJ897" i="18"/>
  <c r="AJ909" i="18" s="1"/>
  <c r="AJ469" i="18"/>
  <c r="AJ1419" i="18"/>
  <c r="AJ1196" i="18"/>
  <c r="AJ1208" i="18" s="1"/>
  <c r="AJ1040" i="18"/>
  <c r="AJ1052" i="18" s="1"/>
  <c r="AJ755" i="18"/>
  <c r="AJ534" i="18"/>
  <c r="AJ264" i="18"/>
  <c r="AJ1209" i="18"/>
  <c r="AJ1221" i="18" s="1"/>
  <c r="AJ560" i="18"/>
  <c r="AJ667" i="18"/>
  <c r="AJ435" i="18"/>
  <c r="AJ653" i="18"/>
  <c r="AJ406" i="18"/>
  <c r="AK406" i="18" s="1"/>
  <c r="AJ708" i="18"/>
  <c r="AK337" i="18"/>
  <c r="AJ879" i="18"/>
  <c r="AJ753" i="18"/>
  <c r="AJ487" i="18"/>
  <c r="AJ1417" i="18"/>
  <c r="AK1417" i="18" s="1"/>
  <c r="AJ454" i="18"/>
  <c r="AJ316" i="18"/>
  <c r="AJ745" i="18"/>
  <c r="AJ189" i="18"/>
  <c r="AK506" i="18"/>
  <c r="AJ480" i="18"/>
  <c r="AJ164" i="18"/>
  <c r="AK164" i="18" s="1"/>
  <c r="AJ762" i="18"/>
  <c r="AJ1385" i="18"/>
  <c r="AJ618" i="18"/>
  <c r="AJ666" i="18"/>
  <c r="AJ584" i="18"/>
  <c r="AJ499" i="18"/>
  <c r="AJ1427" i="18"/>
  <c r="AJ341" i="18"/>
  <c r="AK389" i="18"/>
  <c r="AK275" i="18"/>
  <c r="AK1423" i="18"/>
  <c r="AJ179" i="18"/>
  <c r="AK179" i="18" s="1"/>
  <c r="AJ231" i="18"/>
  <c r="AJ856" i="18"/>
  <c r="AJ594" i="18"/>
  <c r="AJ272" i="18"/>
  <c r="AJ646" i="18"/>
  <c r="AK853" i="18"/>
  <c r="AK322" i="18"/>
  <c r="AJ462" i="18"/>
  <c r="AJ137" i="18"/>
  <c r="AJ601" i="18"/>
  <c r="AJ895" i="18"/>
  <c r="AJ539" i="18"/>
  <c r="AK233" i="18"/>
  <c r="AJ334" i="18"/>
  <c r="AK334" i="18" s="1"/>
  <c r="AJ604" i="18"/>
  <c r="AK604" i="18" s="1"/>
  <c r="AJ411" i="18"/>
  <c r="AJ761" i="18"/>
  <c r="AJ613" i="18"/>
  <c r="AJ280" i="18"/>
  <c r="AJ393" i="18"/>
  <c r="AJ445" i="18"/>
  <c r="AK445" i="18" s="1"/>
  <c r="AJ840" i="18"/>
  <c r="AK840" i="18" s="1"/>
  <c r="AK1378" i="18"/>
  <c r="AI505" i="18"/>
  <c r="AK497" i="18"/>
  <c r="AK309" i="18"/>
  <c r="AK734" i="18"/>
  <c r="AJ458" i="18"/>
  <c r="AJ564" i="18"/>
  <c r="AJ759" i="18"/>
  <c r="AJ555" i="18"/>
  <c r="AJ709" i="18"/>
  <c r="AJ538" i="18"/>
  <c r="AJ136" i="18"/>
  <c r="AJ303" i="18"/>
  <c r="AJ600" i="18"/>
  <c r="AJ542" i="18"/>
  <c r="AI687" i="18"/>
  <c r="AK704" i="18"/>
  <c r="AI310" i="18"/>
  <c r="AJ628" i="18"/>
  <c r="AJ356" i="18"/>
  <c r="AK356" i="18" s="1"/>
  <c r="AJ265" i="18"/>
  <c r="AK265" i="18" s="1"/>
  <c r="AJ1412" i="18"/>
  <c r="AJ317" i="18"/>
  <c r="AK317" i="18" s="1"/>
  <c r="AJ569" i="18"/>
  <c r="AJ378" i="18"/>
  <c r="AJ634" i="18"/>
  <c r="AJ400" i="18"/>
  <c r="AJ289" i="18"/>
  <c r="AJ285" i="18"/>
  <c r="AJ1425" i="18"/>
  <c r="AK558" i="18"/>
  <c r="AI271" i="18"/>
  <c r="AK592" i="18"/>
  <c r="AJ450" i="18"/>
  <c r="AJ376" i="18"/>
  <c r="AJ532" i="18"/>
  <c r="AJ894" i="18"/>
  <c r="AJ791" i="18"/>
  <c r="AJ576" i="18"/>
  <c r="AK576" i="18" s="1"/>
  <c r="AJ589" i="18"/>
  <c r="AK589" i="18" s="1"/>
  <c r="AJ476" i="18"/>
  <c r="AK476" i="18" s="1"/>
  <c r="AJ291" i="18"/>
  <c r="AK291" i="18" s="1"/>
  <c r="AJ446" i="18"/>
  <c r="AJ269" i="18"/>
  <c r="AJ360" i="18"/>
  <c r="AJ373" i="18"/>
  <c r="AI4" i="24"/>
  <c r="AJ4" i="18"/>
  <c r="AI1338" i="18"/>
  <c r="AJ1326" i="18"/>
  <c r="AF13" i="24"/>
  <c r="AG12" i="24"/>
  <c r="AI716" i="18"/>
  <c r="AG414" i="18"/>
  <c r="AI404" i="18"/>
  <c r="AJ300" i="18"/>
  <c r="AI742" i="18"/>
  <c r="AG687" i="18"/>
  <c r="AJ391" i="18"/>
  <c r="AI401" i="18"/>
  <c r="AJ690" i="18"/>
  <c r="AJ677" i="18"/>
  <c r="AH687" i="18"/>
  <c r="AG274" i="18"/>
  <c r="AG284" i="18" s="1"/>
  <c r="AE1390" i="18"/>
  <c r="AH417" i="18"/>
  <c r="AI417" i="18" s="1"/>
  <c r="AI427" i="18" s="1"/>
  <c r="AF596" i="18"/>
  <c r="AG586" i="18"/>
  <c r="AG652" i="18"/>
  <c r="AF661" i="18"/>
  <c r="AI349" i="18"/>
  <c r="AJ339" i="18"/>
  <c r="AH505" i="18"/>
  <c r="AJ495" i="18"/>
  <c r="AG440" i="18"/>
  <c r="AH430" i="18"/>
  <c r="AH440" i="18" s="1"/>
  <c r="AI235" i="18"/>
  <c r="AI245" i="18" s="1"/>
  <c r="AG492" i="18"/>
  <c r="AH482" i="18"/>
  <c r="AE622" i="18"/>
  <c r="AF612" i="18"/>
  <c r="AF622" i="18" s="1"/>
  <c r="AG713" i="18"/>
  <c r="AH703" i="18"/>
  <c r="AG466" i="18"/>
  <c r="AH456" i="18"/>
  <c r="AH583" i="18"/>
  <c r="AI573" i="18"/>
  <c r="AI583" i="18" s="1"/>
  <c r="AC881" i="18"/>
  <c r="AE1411" i="18"/>
  <c r="AH381" i="18"/>
  <c r="AG388" i="18"/>
  <c r="AI375" i="18"/>
  <c r="AJ365" i="18"/>
  <c r="AI521" i="18"/>
  <c r="AJ521" i="18" s="1"/>
  <c r="AH531" i="18"/>
  <c r="AH336" i="18"/>
  <c r="AI326" i="18"/>
  <c r="AG1380" i="18"/>
  <c r="AF470" i="18"/>
  <c r="AE479" i="18"/>
  <c r="AH639" i="18"/>
  <c r="AG648" i="18"/>
  <c r="AI758" i="18"/>
  <c r="AH765" i="18"/>
  <c r="AH665" i="18"/>
  <c r="AG674" i="18"/>
  <c r="AC1424" i="18"/>
  <c r="AB1429" i="18"/>
  <c r="AF839" i="18"/>
  <c r="AE453" i="18"/>
  <c r="AF443" i="18"/>
  <c r="AI730" i="18"/>
  <c r="AD892" i="18"/>
  <c r="AI536" i="18"/>
  <c r="AH544" i="18"/>
  <c r="AJ566" i="18"/>
  <c r="AI570" i="18"/>
  <c r="AC7" i="18"/>
  <c r="AK729" i="18"/>
  <c r="AJ313" i="18"/>
  <c r="AI323" i="18"/>
  <c r="AJ1381" i="18"/>
  <c r="AI362" i="18"/>
  <c r="AJ352" i="18"/>
  <c r="AI1426" i="18"/>
  <c r="AJ651" i="18"/>
  <c r="AH1413" i="18"/>
  <c r="AI258" i="18"/>
  <c r="AJ248" i="18"/>
  <c r="AK257" i="18" l="1"/>
  <c r="AK276" i="18"/>
  <c r="AL276" i="18" s="1"/>
  <c r="AK393" i="18"/>
  <c r="AK1387" i="18"/>
  <c r="AK413" i="18"/>
  <c r="AK395" i="18"/>
  <c r="AK243" i="18"/>
  <c r="AK532" i="18"/>
  <c r="AK575" i="18"/>
  <c r="AK454" i="18"/>
  <c r="AK722" i="18"/>
  <c r="AK617" i="18"/>
  <c r="AK425" i="18"/>
  <c r="AK498" i="18"/>
  <c r="AK350" i="18"/>
  <c r="AK1385" i="18"/>
  <c r="AK530" i="18"/>
  <c r="AK241" i="18"/>
  <c r="AK645" i="18"/>
  <c r="AK358" i="18"/>
  <c r="AL358" i="18" s="1"/>
  <c r="AK551" i="18"/>
  <c r="AK441" i="18"/>
  <c r="AK659" i="18"/>
  <c r="AK324" i="18"/>
  <c r="AK574" i="18"/>
  <c r="AK882" i="18"/>
  <c r="AK800" i="18"/>
  <c r="AK249" i="18"/>
  <c r="AL249" i="18" s="1"/>
  <c r="AK1420" i="18"/>
  <c r="AK791" i="18"/>
  <c r="AK288" i="18"/>
  <c r="AK605" i="18"/>
  <c r="AK282" i="18"/>
  <c r="AK242" i="18"/>
  <c r="AL242" i="18" s="1"/>
  <c r="AK376" i="18"/>
  <c r="AK743" i="18"/>
  <c r="AK843" i="18"/>
  <c r="AL843" i="18" s="1"/>
  <c r="AK463" i="18"/>
  <c r="AK279" i="18"/>
  <c r="AK868" i="18"/>
  <c r="AK1425" i="18"/>
  <c r="AK673" i="18"/>
  <c r="AK136" i="18"/>
  <c r="AK587" i="18"/>
  <c r="AK267" i="18"/>
  <c r="AK549" i="18"/>
  <c r="AL549" i="18" s="1"/>
  <c r="AK1382" i="18"/>
  <c r="AK548" i="18"/>
  <c r="AK762" i="18"/>
  <c r="AK619" i="18"/>
  <c r="AK392" i="18"/>
  <c r="AK660" i="18"/>
  <c r="AL660" i="18" s="1"/>
  <c r="AK379" i="18"/>
  <c r="AK642" i="18"/>
  <c r="AK1401" i="18"/>
  <c r="AK305" i="18"/>
  <c r="AK656" i="18"/>
  <c r="AK387" i="18"/>
  <c r="AK255" i="18"/>
  <c r="AK590" i="18"/>
  <c r="AK419" i="18"/>
  <c r="AL419" i="18" s="1"/>
  <c r="AK191" i="18"/>
  <c r="AK493" i="18"/>
  <c r="AK464" i="18"/>
  <c r="AL464" i="18" s="1"/>
  <c r="AK280" i="18"/>
  <c r="AK519" i="18"/>
  <c r="AK316" i="18"/>
  <c r="AK357" i="18"/>
  <c r="AK593" i="18"/>
  <c r="AK366" i="18"/>
  <c r="AK285" i="18"/>
  <c r="AK447" i="18"/>
  <c r="AL447" i="18" s="1"/>
  <c r="AK538" i="18"/>
  <c r="AK691" i="18"/>
  <c r="AK335" i="18"/>
  <c r="AK719" i="18"/>
  <c r="AK407" i="18"/>
  <c r="AK341" i="18"/>
  <c r="AK474" i="18"/>
  <c r="AK415" i="18"/>
  <c r="AK662" i="18"/>
  <c r="AK293" i="18"/>
  <c r="AK1383" i="18"/>
  <c r="AK803" i="18"/>
  <c r="AK409" i="18"/>
  <c r="AK528" i="18"/>
  <c r="AK627" i="18"/>
  <c r="AK189" i="18"/>
  <c r="AK383" i="18"/>
  <c r="AK894" i="18"/>
  <c r="AK745" i="18"/>
  <c r="AL745" i="18" s="1"/>
  <c r="AK756" i="18"/>
  <c r="AK571" i="18"/>
  <c r="AK459" i="18"/>
  <c r="AK670" i="18"/>
  <c r="AK618" i="18"/>
  <c r="AK448" i="18"/>
  <c r="AL448" i="18" s="1"/>
  <c r="AK382" i="18"/>
  <c r="AK500" i="18"/>
  <c r="AK1414" i="18"/>
  <c r="AL1414" i="18" s="1"/>
  <c r="AK289" i="18"/>
  <c r="AK306" i="18"/>
  <c r="AK709" i="18"/>
  <c r="AK545" i="18"/>
  <c r="AK695" i="18"/>
  <c r="AK363" i="18"/>
  <c r="AK646" i="18"/>
  <c r="AK1427" i="18"/>
  <c r="AK480" i="18"/>
  <c r="AK697" i="18"/>
  <c r="AK434" i="18"/>
  <c r="AK680" i="18"/>
  <c r="AK711" i="18"/>
  <c r="AK418" i="18"/>
  <c r="AK1415" i="18"/>
  <c r="AL1415" i="18" s="1"/>
  <c r="AK266" i="18"/>
  <c r="AK281" i="18"/>
  <c r="AK471" i="18"/>
  <c r="AK438" i="18"/>
  <c r="AK643" i="18"/>
  <c r="AK746" i="18"/>
  <c r="AK628" i="18"/>
  <c r="AL628" i="18" s="1"/>
  <c r="AK333" i="18"/>
  <c r="AK246" i="18"/>
  <c r="AK262" i="18"/>
  <c r="AK616" i="18"/>
  <c r="AK789" i="18"/>
  <c r="AK402" i="18"/>
  <c r="AK562" i="18"/>
  <c r="AL562" i="18" s="1"/>
  <c r="AK239" i="18"/>
  <c r="AK1422" i="18"/>
  <c r="AK303" i="18"/>
  <c r="AK373" i="18"/>
  <c r="AK431" i="18"/>
  <c r="AL431" i="18" s="1"/>
  <c r="AK400" i="18"/>
  <c r="AK553" i="18"/>
  <c r="AK555" i="18"/>
  <c r="AK514" i="18"/>
  <c r="AK342" i="18"/>
  <c r="AK539" i="18"/>
  <c r="AK272" i="18"/>
  <c r="AK499" i="18"/>
  <c r="AK1389" i="18"/>
  <c r="AK581" i="18"/>
  <c r="AK692" i="18"/>
  <c r="AK653" i="18"/>
  <c r="AK736" i="18"/>
  <c r="AK263" i="18"/>
  <c r="AK1400" i="18"/>
  <c r="AK473" i="18"/>
  <c r="AK451" i="18"/>
  <c r="AK485" i="18"/>
  <c r="AK244" i="18"/>
  <c r="AK501" i="18"/>
  <c r="AK478" i="18"/>
  <c r="AK621" i="18"/>
  <c r="AK1421" i="18"/>
  <c r="AK461" i="18"/>
  <c r="AK723" i="18"/>
  <c r="AK577" i="18"/>
  <c r="AK675" i="18"/>
  <c r="AK329" i="18"/>
  <c r="AK410" i="18"/>
  <c r="AK603" i="18"/>
  <c r="AK542" i="18"/>
  <c r="AK361" i="18"/>
  <c r="AK460" i="18"/>
  <c r="AK693" i="18"/>
  <c r="AK450" i="18"/>
  <c r="AK690" i="18"/>
  <c r="AK319" i="18"/>
  <c r="AK634" i="18"/>
  <c r="AK523" i="18"/>
  <c r="AK759" i="18"/>
  <c r="AK613" i="18"/>
  <c r="AK895" i="18"/>
  <c r="AK594" i="18"/>
  <c r="AK640" i="18"/>
  <c r="AL640" i="18" s="1"/>
  <c r="AK345" i="18"/>
  <c r="AK657" i="18"/>
  <c r="AK359" i="18"/>
  <c r="AL359" i="18" s="1"/>
  <c r="AK346" i="18"/>
  <c r="AK277" i="18"/>
  <c r="AL277" i="18" s="1"/>
  <c r="AK698" i="18"/>
  <c r="AK296" i="18"/>
  <c r="AK658" i="18"/>
  <c r="AK552" i="18"/>
  <c r="AK582" i="18"/>
  <c r="AL582" i="18" s="1"/>
  <c r="AK426" i="18"/>
  <c r="AK842" i="18"/>
  <c r="AK1388" i="18"/>
  <c r="AK724" i="18"/>
  <c r="AK318" i="18"/>
  <c r="AK330" i="18"/>
  <c r="AK412" i="18"/>
  <c r="AK252" i="18"/>
  <c r="AK666" i="18"/>
  <c r="AK405" i="18"/>
  <c r="AK600" i="18"/>
  <c r="AK694" i="18"/>
  <c r="AK706" i="18"/>
  <c r="AK595" i="18"/>
  <c r="AK295" i="18"/>
  <c r="AK625" i="18"/>
  <c r="AK365" i="18"/>
  <c r="AL365" i="18" s="1"/>
  <c r="AK360" i="18"/>
  <c r="AK269" i="18"/>
  <c r="AL269" i="18" s="1"/>
  <c r="AK489" i="18"/>
  <c r="AK368" i="18"/>
  <c r="AK564" i="18"/>
  <c r="AK641" i="18"/>
  <c r="AK761" i="18"/>
  <c r="AL761" i="18" s="1"/>
  <c r="AK601" i="18"/>
  <c r="AK856" i="18"/>
  <c r="AK348" i="18"/>
  <c r="AK606" i="18"/>
  <c r="AK374" i="18"/>
  <c r="AL374" i="18" s="1"/>
  <c r="AK238" i="18"/>
  <c r="AK554" i="18"/>
  <c r="AL554" i="18" s="1"/>
  <c r="AK567" i="18"/>
  <c r="AK516" i="18"/>
  <c r="AK140" i="18"/>
  <c r="AK535" i="18"/>
  <c r="AK421" i="18"/>
  <c r="AK672" i="18"/>
  <c r="AK372" i="18"/>
  <c r="AK437" i="18"/>
  <c r="AK631" i="18"/>
  <c r="AK302" i="18"/>
  <c r="AK228" i="18"/>
  <c r="AK408" i="18"/>
  <c r="AK236" i="18"/>
  <c r="AK175" i="18"/>
  <c r="AK432" i="18"/>
  <c r="AK307" i="18"/>
  <c r="AK355" i="18"/>
  <c r="AK712" i="18"/>
  <c r="AK866" i="18"/>
  <c r="AK268" i="18"/>
  <c r="AK391" i="18"/>
  <c r="AL391" i="18" s="1"/>
  <c r="AK446" i="18"/>
  <c r="AK679" i="18"/>
  <c r="AK569" i="18"/>
  <c r="AK311" i="18"/>
  <c r="AK458" i="18"/>
  <c r="AK396" i="18"/>
  <c r="AL396" i="18" s="1"/>
  <c r="AK411" i="18"/>
  <c r="AK231" i="18"/>
  <c r="AK578" i="18"/>
  <c r="AK398" i="18"/>
  <c r="AK371" i="18"/>
  <c r="AK750" i="18"/>
  <c r="AL750" i="18" s="1"/>
  <c r="AK599" i="18"/>
  <c r="AK344" i="18"/>
  <c r="AK420" i="18"/>
  <c r="AL420" i="18" s="1"/>
  <c r="AK509" i="18"/>
  <c r="AK331" i="18"/>
  <c r="AK748" i="18"/>
  <c r="AL748" i="18" s="1"/>
  <c r="AK423" i="18"/>
  <c r="AK428" i="18"/>
  <c r="AK607" i="18"/>
  <c r="AK541" i="18"/>
  <c r="AK708" i="18"/>
  <c r="AK436" i="18"/>
  <c r="AK491" i="18"/>
  <c r="AK749" i="18"/>
  <c r="AK477" i="18"/>
  <c r="AL477" i="18" s="1"/>
  <c r="AK668" i="18"/>
  <c r="AK503" i="18"/>
  <c r="AK841" i="18"/>
  <c r="AK790" i="18"/>
  <c r="AK893" i="18"/>
  <c r="AK449" i="18"/>
  <c r="AK462" i="18"/>
  <c r="AK684" i="18"/>
  <c r="AK444" i="18"/>
  <c r="AK584" i="18"/>
  <c r="AK283" i="18"/>
  <c r="AK610" i="18"/>
  <c r="AK855" i="18"/>
  <c r="AK735" i="18"/>
  <c r="AK561" i="18"/>
  <c r="AK563" i="18"/>
  <c r="AK240" i="18"/>
  <c r="AK602" i="18"/>
  <c r="AK655" i="18"/>
  <c r="AI287" i="18"/>
  <c r="AI297" i="18" s="1"/>
  <c r="AH557" i="18"/>
  <c r="AJ547" i="18"/>
  <c r="AJ557" i="18" s="1"/>
  <c r="AJ687" i="18"/>
  <c r="AJ531" i="18"/>
  <c r="AK508" i="18"/>
  <c r="AI518" i="18"/>
  <c r="AK176" i="18"/>
  <c r="AK515" i="18"/>
  <c r="AK216" i="18"/>
  <c r="AK204" i="18"/>
  <c r="AK217" i="18"/>
  <c r="AK251" i="18"/>
  <c r="AK343" i="18"/>
  <c r="AK732" i="18"/>
  <c r="AK192" i="18"/>
  <c r="AK705" i="18"/>
  <c r="AK484" i="18"/>
  <c r="AK671" i="18"/>
  <c r="AK878" i="18"/>
  <c r="AK215" i="18"/>
  <c r="AK1428" i="18"/>
  <c r="AK763" i="18"/>
  <c r="AK502" i="18"/>
  <c r="AK201" i="18"/>
  <c r="AK202" i="18"/>
  <c r="AK205" i="18"/>
  <c r="AK203" i="18"/>
  <c r="AK629" i="18"/>
  <c r="AK218" i="18"/>
  <c r="AK718" i="18"/>
  <c r="AK1386" i="18"/>
  <c r="AK214" i="18"/>
  <c r="AK644" i="18"/>
  <c r="AK512" i="18"/>
  <c r="AK891" i="18"/>
  <c r="AK737" i="18"/>
  <c r="AJ635" i="18"/>
  <c r="AK527" i="18"/>
  <c r="AK683" i="18"/>
  <c r="AK710" i="18"/>
  <c r="AK422" i="18"/>
  <c r="AJ310" i="18"/>
  <c r="AK304" i="18"/>
  <c r="AK630" i="18"/>
  <c r="AK731" i="18"/>
  <c r="AK439" i="18"/>
  <c r="AK733" i="18"/>
  <c r="AK139" i="18"/>
  <c r="AK757" i="18"/>
  <c r="AK526" i="18"/>
  <c r="AK1384" i="18"/>
  <c r="AK308" i="18"/>
  <c r="AK620" i="18"/>
  <c r="AK424" i="18"/>
  <c r="AK162" i="18"/>
  <c r="AK804" i="18"/>
  <c r="AK537" i="18"/>
  <c r="AK386" i="18"/>
  <c r="AK725" i="18"/>
  <c r="AK278" i="18"/>
  <c r="AK380" i="18"/>
  <c r="AK801" i="18"/>
  <c r="AJ271" i="18"/>
  <c r="AJ609" i="18"/>
  <c r="AK615" i="18"/>
  <c r="AK717" i="18"/>
  <c r="AK488" i="18"/>
  <c r="AK230" i="18"/>
  <c r="AK510" i="18"/>
  <c r="AK788" i="18"/>
  <c r="AL3" i="18"/>
  <c r="AL275" i="18" s="1"/>
  <c r="AK126" i="18"/>
  <c r="AK124" i="18"/>
  <c r="AK125" i="18"/>
  <c r="AK127" i="18"/>
  <c r="AK123" i="18"/>
  <c r="AK166" i="18"/>
  <c r="AL166" i="18" s="1"/>
  <c r="AK568" i="18"/>
  <c r="AK490" i="18"/>
  <c r="AK347" i="18"/>
  <c r="AK165" i="18"/>
  <c r="AK163" i="18"/>
  <c r="AK744" i="18"/>
  <c r="AK457" i="18"/>
  <c r="AK254" i="18"/>
  <c r="AK524" i="18"/>
  <c r="AK540" i="18"/>
  <c r="AK452" i="18"/>
  <c r="AK137" i="18"/>
  <c r="AK178" i="18"/>
  <c r="AK1066" i="18"/>
  <c r="AK1078" i="18" s="1"/>
  <c r="AK1131" i="18"/>
  <c r="AK1143" i="18" s="1"/>
  <c r="AK1412" i="18"/>
  <c r="AK138" i="18"/>
  <c r="AK962" i="18"/>
  <c r="AK974" i="18" s="1"/>
  <c r="AK1261" i="18"/>
  <c r="AK1273" i="18" s="1"/>
  <c r="AK988" i="18"/>
  <c r="AK1000" i="18" s="1"/>
  <c r="AK1092" i="18"/>
  <c r="AK1104" i="18" s="1"/>
  <c r="AK949" i="18"/>
  <c r="AK961" i="18" s="1"/>
  <c r="AK1014" i="18"/>
  <c r="AK1026" i="18" s="1"/>
  <c r="AK787" i="18"/>
  <c r="AK1053" i="18"/>
  <c r="AK1065" i="18" s="1"/>
  <c r="AK936" i="18"/>
  <c r="AK948" i="18" s="1"/>
  <c r="AK1339" i="18"/>
  <c r="AK1351" i="18" s="1"/>
  <c r="AK1183" i="18"/>
  <c r="AK1195" i="18" s="1"/>
  <c r="AK378" i="18"/>
  <c r="AK1274" i="18"/>
  <c r="AK1286" i="18" s="1"/>
  <c r="AK1001" i="18"/>
  <c r="AK1013" i="18" s="1"/>
  <c r="AK1170" i="18"/>
  <c r="AK1182" i="18" s="1"/>
  <c r="AK1222" i="18"/>
  <c r="AK1234" i="18" s="1"/>
  <c r="AK1365" i="18"/>
  <c r="AK1377" i="18" s="1"/>
  <c r="AK1313" i="18"/>
  <c r="AK1325" i="18" s="1"/>
  <c r="AK1144" i="18"/>
  <c r="AK1156" i="18" s="1"/>
  <c r="AK1235" i="18"/>
  <c r="AK1247" i="18" s="1"/>
  <c r="AK1157" i="18"/>
  <c r="AK1169" i="18" s="1"/>
  <c r="AK664" i="18"/>
  <c r="AK1300" i="18"/>
  <c r="AK1312" i="18" s="1"/>
  <c r="AK638" i="18"/>
  <c r="AK975" i="18"/>
  <c r="AK987" i="18" s="1"/>
  <c r="AK1352" i="18"/>
  <c r="AK1364" i="18" s="1"/>
  <c r="AK910" i="18"/>
  <c r="AK922" i="18" s="1"/>
  <c r="AK614" i="18"/>
  <c r="AK1118" i="18"/>
  <c r="AK1130" i="18" s="1"/>
  <c r="AK1248" i="18"/>
  <c r="AK1260" i="18" s="1"/>
  <c r="AK1040" i="18"/>
  <c r="AK1052" i="18" s="1"/>
  <c r="AK755" i="18"/>
  <c r="AK1196" i="18"/>
  <c r="AK1208" i="18" s="1"/>
  <c r="AK1105" i="18"/>
  <c r="AK1117" i="18" s="1"/>
  <c r="AK469" i="18"/>
  <c r="AK1079" i="18"/>
  <c r="AK1091" i="18" s="1"/>
  <c r="AK897" i="18"/>
  <c r="AK909" i="18" s="1"/>
  <c r="AK1027" i="18"/>
  <c r="AK1039" i="18" s="1"/>
  <c r="AK923" i="18"/>
  <c r="AK935" i="18" s="1"/>
  <c r="AK1287" i="18"/>
  <c r="AK1299" i="18" s="1"/>
  <c r="AK1419" i="18"/>
  <c r="AK560" i="18"/>
  <c r="AK534" i="18"/>
  <c r="AK264" i="18"/>
  <c r="AK667" i="18"/>
  <c r="AK1209" i="18"/>
  <c r="AK1221" i="18" s="1"/>
  <c r="AK433" i="18"/>
  <c r="AL691" i="18"/>
  <c r="AK472" i="18"/>
  <c r="AK721" i="18"/>
  <c r="AL406" i="18"/>
  <c r="AK738" i="18"/>
  <c r="AL738" i="18" s="1"/>
  <c r="AK550" i="18"/>
  <c r="AK250" i="18"/>
  <c r="AL604" i="18"/>
  <c r="AK529" i="18"/>
  <c r="AK669" i="18"/>
  <c r="AK290" i="18"/>
  <c r="AJ518" i="18"/>
  <c r="AL294" i="18"/>
  <c r="AK852" i="18"/>
  <c r="AK188" i="18"/>
  <c r="AK298" i="18"/>
  <c r="AK556" i="18"/>
  <c r="AK332" i="18"/>
  <c r="AK354" i="18"/>
  <c r="AK591" i="18"/>
  <c r="AK256" i="18"/>
  <c r="AK435" i="18"/>
  <c r="AL435" i="18" s="1"/>
  <c r="AK701" i="18"/>
  <c r="AK394" i="18"/>
  <c r="AL1417" i="18"/>
  <c r="AK314" i="18"/>
  <c r="AK227" i="18"/>
  <c r="AK292" i="18"/>
  <c r="AK320" i="18"/>
  <c r="AK270" i="18"/>
  <c r="AL270" i="18" s="1"/>
  <c r="AK608" i="18"/>
  <c r="AL608" i="18" s="1"/>
  <c r="AK487" i="18"/>
  <c r="AL487" i="18" s="1"/>
  <c r="AK517" i="18"/>
  <c r="AK496" i="18"/>
  <c r="AK229" i="18"/>
  <c r="AK511" i="18"/>
  <c r="AK869" i="18"/>
  <c r="AK854" i="18"/>
  <c r="AK699" i="18"/>
  <c r="AK760" i="18"/>
  <c r="AK647" i="18"/>
  <c r="AL237" i="18"/>
  <c r="AK678" i="18"/>
  <c r="AL678" i="18" s="1"/>
  <c r="AK753" i="18"/>
  <c r="AL753" i="18" s="1"/>
  <c r="AK597" i="18"/>
  <c r="AK879" i="18"/>
  <c r="AK707" i="18"/>
  <c r="AK1398" i="18"/>
  <c r="AK1402" i="18"/>
  <c r="AK367" i="18"/>
  <c r="AK632" i="18"/>
  <c r="AK543" i="18"/>
  <c r="AK649" i="18"/>
  <c r="AK253" i="18"/>
  <c r="AK685" i="18"/>
  <c r="AL576" i="18"/>
  <c r="AL558" i="18"/>
  <c r="AL441" i="18"/>
  <c r="AK747" i="18"/>
  <c r="AK525" i="18"/>
  <c r="AL525" i="18" s="1"/>
  <c r="AK565" i="18"/>
  <c r="AK259" i="18"/>
  <c r="AK353" i="18"/>
  <c r="AK190" i="18"/>
  <c r="AK720" i="18"/>
  <c r="AK636" i="18"/>
  <c r="AK681" i="18"/>
  <c r="AK688" i="18"/>
  <c r="AK802" i="18"/>
  <c r="AK522" i="18"/>
  <c r="AK623" i="18"/>
  <c r="AK696" i="18"/>
  <c r="AL696" i="18" s="1"/>
  <c r="AK588" i="18"/>
  <c r="AK1399" i="18"/>
  <c r="AG13" i="24"/>
  <c r="AH12" i="24"/>
  <c r="AJ1338" i="18"/>
  <c r="AK1326" i="18"/>
  <c r="AK4" i="18"/>
  <c r="AJ4" i="24"/>
  <c r="AJ716" i="18"/>
  <c r="AJ404" i="18"/>
  <c r="AI414" i="18"/>
  <c r="AK300" i="18"/>
  <c r="AK677" i="18"/>
  <c r="AJ700" i="18"/>
  <c r="AJ401" i="18"/>
  <c r="AJ742" i="18"/>
  <c r="AJ417" i="18"/>
  <c r="AJ427" i="18" s="1"/>
  <c r="AH274" i="18"/>
  <c r="AH284" i="18" s="1"/>
  <c r="AJ235" i="18"/>
  <c r="AJ245" i="18" s="1"/>
  <c r="AH427" i="18"/>
  <c r="AH652" i="18"/>
  <c r="AG661" i="18"/>
  <c r="AG596" i="18"/>
  <c r="AH586" i="18"/>
  <c r="AJ349" i="18"/>
  <c r="AK339" i="18"/>
  <c r="AI430" i="18"/>
  <c r="AI440" i="18" s="1"/>
  <c r="AJ505" i="18"/>
  <c r="AK495" i="18"/>
  <c r="AH492" i="18"/>
  <c r="AI482" i="18"/>
  <c r="AG612" i="18"/>
  <c r="AI456" i="18"/>
  <c r="AI466" i="18" s="1"/>
  <c r="AH466" i="18"/>
  <c r="AI703" i="18"/>
  <c r="AH713" i="18"/>
  <c r="AJ573" i="18"/>
  <c r="AJ583" i="18" s="1"/>
  <c r="AF1411" i="18"/>
  <c r="AI381" i="18"/>
  <c r="AH388" i="18"/>
  <c r="AI531" i="18"/>
  <c r="AK521" i="18"/>
  <c r="AD881" i="18"/>
  <c r="AJ326" i="18"/>
  <c r="AJ336" i="18" s="1"/>
  <c r="AI336" i="18"/>
  <c r="AG1390" i="18"/>
  <c r="AH1380" i="18"/>
  <c r="AJ375" i="18"/>
  <c r="AG470" i="18"/>
  <c r="AF479" i="18"/>
  <c r="AF453" i="18"/>
  <c r="AG443" i="18"/>
  <c r="AD7" i="18"/>
  <c r="AG839" i="18"/>
  <c r="AJ730" i="18"/>
  <c r="AI665" i="18"/>
  <c r="AH674" i="18"/>
  <c r="AE892" i="18"/>
  <c r="AD1424" i="18"/>
  <c r="AC1429" i="18"/>
  <c r="AJ758" i="18"/>
  <c r="AI765" i="18"/>
  <c r="AJ536" i="18"/>
  <c r="AI544" i="18"/>
  <c r="AK566" i="18"/>
  <c r="AJ570" i="18"/>
  <c r="AI639" i="18"/>
  <c r="AH648" i="18"/>
  <c r="AJ323" i="18"/>
  <c r="AK313" i="18"/>
  <c r="AJ1426" i="18"/>
  <c r="AK1381" i="18"/>
  <c r="AK651" i="18"/>
  <c r="AJ362" i="18"/>
  <c r="AK352" i="18"/>
  <c r="AJ258" i="18"/>
  <c r="AK248" i="18"/>
  <c r="AI1413" i="18"/>
  <c r="AL328" i="18" l="1"/>
  <c r="AL701" i="18"/>
  <c r="AL842" i="18"/>
  <c r="AL238" i="18"/>
  <c r="AL346" i="18"/>
  <c r="AL1428" i="18"/>
  <c r="AL508" i="18"/>
  <c r="AL340" i="18"/>
  <c r="AL712" i="18"/>
  <c r="AL317" i="18"/>
  <c r="AL643" i="18"/>
  <c r="AL178" i="18"/>
  <c r="AL408" i="18"/>
  <c r="AL415" i="18"/>
  <c r="AL868" i="18"/>
  <c r="AL412" i="18"/>
  <c r="AL137" i="18"/>
  <c r="AL240" i="18"/>
  <c r="AL467" i="18"/>
  <c r="AL366" i="18"/>
  <c r="AL437" i="18"/>
  <c r="AL355" i="18"/>
  <c r="AL724" i="18"/>
  <c r="AL384" i="18"/>
  <c r="AL537" i="18"/>
  <c r="AL422" i="18"/>
  <c r="AL1399" i="18"/>
  <c r="AL1423" i="18"/>
  <c r="AL471" i="18"/>
  <c r="AL486" i="18"/>
  <c r="AL407" i="18"/>
  <c r="AL867" i="18"/>
  <c r="AL710" i="18"/>
  <c r="AL610" i="18"/>
  <c r="AL588" i="18"/>
  <c r="AL539" i="18"/>
  <c r="AL538" i="18"/>
  <c r="AL552" i="18"/>
  <c r="AL322" i="18"/>
  <c r="AL473" i="18"/>
  <c r="AL502" i="18"/>
  <c r="AL176" i="18"/>
  <c r="AL283" i="18"/>
  <c r="AL865" i="18"/>
  <c r="AL191" i="18"/>
  <c r="AL425" i="18"/>
  <c r="AL459" i="18"/>
  <c r="AL788" i="18"/>
  <c r="AL424" i="18"/>
  <c r="AL685" i="18"/>
  <c r="AL293" i="18"/>
  <c r="AL670" i="18"/>
  <c r="AL522" i="18"/>
  <c r="AL578" i="18"/>
  <c r="AL421" i="18"/>
  <c r="AL309" i="18"/>
  <c r="AL1421" i="18"/>
  <c r="AL413" i="18"/>
  <c r="AL252" i="18"/>
  <c r="AL671" i="18"/>
  <c r="AL591" i="18"/>
  <c r="AL893" i="18"/>
  <c r="AL756" i="18"/>
  <c r="AL729" i="18"/>
  <c r="AL681" i="18"/>
  <c r="AL698" i="18"/>
  <c r="AL632" i="18"/>
  <c r="AL682" i="18"/>
  <c r="AL719" i="18"/>
  <c r="AL373" i="18"/>
  <c r="AL348" i="18"/>
  <c r="AL399" i="18"/>
  <c r="AL354" i="18"/>
  <c r="AL372" i="18"/>
  <c r="AL460" i="18"/>
  <c r="AL853" i="18"/>
  <c r="AL790" i="18"/>
  <c r="AL569" i="18"/>
  <c r="AL444" i="18"/>
  <c r="AL296" i="18"/>
  <c r="AL409" i="18"/>
  <c r="AL342" i="18"/>
  <c r="AL139" i="18"/>
  <c r="AL705" i="18"/>
  <c r="AL1420" i="18"/>
  <c r="AL282" i="18"/>
  <c r="AL369" i="18"/>
  <c r="AL545" i="18"/>
  <c r="AL791" i="18"/>
  <c r="AL357" i="18"/>
  <c r="AL649" i="18"/>
  <c r="AL360" i="18"/>
  <c r="AL426" i="18"/>
  <c r="AL542" i="18"/>
  <c r="AL708" i="18"/>
  <c r="AL673" i="18"/>
  <c r="AL491" i="18"/>
  <c r="AL675" i="18"/>
  <c r="AL723" i="18"/>
  <c r="AL641" i="18"/>
  <c r="AL654" i="18"/>
  <c r="AL1427" i="18"/>
  <c r="AL634" i="18"/>
  <c r="AL337" i="18"/>
  <c r="AL484" i="18"/>
  <c r="AL636" i="18"/>
  <c r="AL279" i="18"/>
  <c r="AL367" i="18"/>
  <c r="AL335" i="18"/>
  <c r="AL854" i="18"/>
  <c r="AL233" i="18"/>
  <c r="AL327" i="18"/>
  <c r="AL315" i="18"/>
  <c r="AL711" i="18"/>
  <c r="AL1388" i="18"/>
  <c r="AL265" i="18"/>
  <c r="AL751" i="18"/>
  <c r="AL305" i="18"/>
  <c r="AL1383" i="18"/>
  <c r="AL590" i="18"/>
  <c r="AL684" i="18"/>
  <c r="AL228" i="18"/>
  <c r="AL532" i="18"/>
  <c r="AL607" i="18"/>
  <c r="AL1386" i="18"/>
  <c r="AL192" i="18"/>
  <c r="AL697" i="18"/>
  <c r="AL472" i="18"/>
  <c r="AL581" i="18"/>
  <c r="AL445" i="18"/>
  <c r="AL631" i="18"/>
  <c r="AL686" i="18"/>
  <c r="AL802" i="18"/>
  <c r="AL1389" i="18"/>
  <c r="AL523" i="18"/>
  <c r="AL720" i="18"/>
  <c r="AL658" i="18"/>
  <c r="AL1402" i="18"/>
  <c r="AL840" i="18"/>
  <c r="AL869" i="18"/>
  <c r="AL267" i="18"/>
  <c r="AL1425" i="18"/>
  <c r="AL856" i="18"/>
  <c r="AL175" i="18"/>
  <c r="AL657" i="18"/>
  <c r="AL332" i="18"/>
  <c r="AL303" i="18"/>
  <c r="AL334" i="18"/>
  <c r="AL345" i="18"/>
  <c r="AL450" i="18"/>
  <c r="AL743" i="18"/>
  <c r="AL746" i="18"/>
  <c r="AL400" i="18"/>
  <c r="AL587" i="18"/>
  <c r="AL718" i="18"/>
  <c r="AL732" i="18"/>
  <c r="AL625" i="18"/>
  <c r="AL463" i="18"/>
  <c r="AL662" i="18"/>
  <c r="AL580" i="18"/>
  <c r="AL734" i="18"/>
  <c r="AL577" i="18"/>
  <c r="AL891" i="18"/>
  <c r="AL647" i="18"/>
  <c r="AL423" i="18"/>
  <c r="AL526" i="18"/>
  <c r="AL760" i="18"/>
  <c r="AL434" i="18"/>
  <c r="AL1398" i="18"/>
  <c r="AL616" i="18"/>
  <c r="AL511" i="18"/>
  <c r="AL1378" i="18"/>
  <c r="AL320" i="18"/>
  <c r="AL485" i="18"/>
  <c r="AL594" i="18"/>
  <c r="AL563" i="18"/>
  <c r="AL556" i="18"/>
  <c r="AL344" i="18"/>
  <c r="AL619" i="18"/>
  <c r="AL617" i="18"/>
  <c r="AL411" i="18"/>
  <c r="AL501" i="18"/>
  <c r="AL490" i="18"/>
  <c r="AL289" i="18"/>
  <c r="AL380" i="18"/>
  <c r="AL218" i="18"/>
  <c r="AL356" i="18"/>
  <c r="AL646" i="18"/>
  <c r="AL749" i="18"/>
  <c r="AL878" i="18"/>
  <c r="AL256" i="18"/>
  <c r="AL512" i="18"/>
  <c r="AL688" i="18"/>
  <c r="AL504" i="18"/>
  <c r="AL353" i="18"/>
  <c r="AL446" i="18"/>
  <c r="AL707" i="18"/>
  <c r="AL759" i="18"/>
  <c r="AL229" i="18"/>
  <c r="AL659" i="18"/>
  <c r="AL292" i="18"/>
  <c r="AL368" i="18"/>
  <c r="AL333" i="18"/>
  <c r="AL603" i="18"/>
  <c r="AL692" i="18"/>
  <c r="AL188" i="18"/>
  <c r="AL514" i="18"/>
  <c r="AL189" i="18"/>
  <c r="AL244" i="18"/>
  <c r="AL330" i="18"/>
  <c r="AL803" i="18"/>
  <c r="AL1412" i="18"/>
  <c r="AL281" i="18"/>
  <c r="AL278" i="18"/>
  <c r="AL630" i="18"/>
  <c r="AL251" i="18"/>
  <c r="AL787" i="18"/>
  <c r="AL253" i="18"/>
  <c r="AL301" i="18"/>
  <c r="AL584" i="18"/>
  <c r="AL246" i="18"/>
  <c r="AL690" i="18"/>
  <c r="AL140" i="18"/>
  <c r="AL880" i="18"/>
  <c r="AL398" i="18"/>
  <c r="AL564" i="18"/>
  <c r="AL493" i="18"/>
  <c r="AL291" i="18"/>
  <c r="AL599" i="18"/>
  <c r="AL382" i="18"/>
  <c r="AL879" i="18"/>
  <c r="AL800" i="18"/>
  <c r="AL496" i="18"/>
  <c r="AL555" i="18"/>
  <c r="AL227" i="18"/>
  <c r="AL553" i="18"/>
  <c r="AL361" i="18"/>
  <c r="AL735" i="18"/>
  <c r="AL574" i="18"/>
  <c r="AL852" i="18"/>
  <c r="AL497" i="18"/>
  <c r="AL385" i="18"/>
  <c r="AL605" i="18"/>
  <c r="AL633" i="18"/>
  <c r="AL304" i="18"/>
  <c r="AL203" i="18"/>
  <c r="AL623" i="18"/>
  <c r="AL500" i="18"/>
  <c r="AL737" i="18"/>
  <c r="AL179" i="18"/>
  <c r="AL529" i="18"/>
  <c r="AL722" i="18"/>
  <c r="AL254" i="18"/>
  <c r="AL231" i="18"/>
  <c r="AL595" i="18"/>
  <c r="AL363" i="18"/>
  <c r="AL190" i="18"/>
  <c r="AL565" i="18"/>
  <c r="AL709" i="18"/>
  <c r="AL597" i="18"/>
  <c r="AL1400" i="18"/>
  <c r="AL517" i="18"/>
  <c r="AL311" i="18"/>
  <c r="AL314" i="18"/>
  <c r="AL394" i="18"/>
  <c r="AL324" i="18"/>
  <c r="AL454" i="18"/>
  <c r="AL316" i="18"/>
  <c r="AL645" i="18"/>
  <c r="AL600" i="18"/>
  <c r="AL764" i="18"/>
  <c r="AL550" i="18"/>
  <c r="AL866" i="18"/>
  <c r="AL402" i="18"/>
  <c r="AL386" i="18"/>
  <c r="AL205" i="18"/>
  <c r="AJ287" i="18"/>
  <c r="AJ297" i="18" s="1"/>
  <c r="AK547" i="18"/>
  <c r="AL547" i="18" s="1"/>
  <c r="AL202" i="18"/>
  <c r="AL319" i="18"/>
  <c r="AL626" i="18"/>
  <c r="AL201" i="18"/>
  <c r="AL217" i="18"/>
  <c r="AL350" i="18"/>
  <c r="AL693" i="18"/>
  <c r="AL262" i="18"/>
  <c r="AL488" i="18"/>
  <c r="AL308" i="18"/>
  <c r="AL461" i="18"/>
  <c r="AL695" i="18"/>
  <c r="AL717" i="18"/>
  <c r="AL204" i="18"/>
  <c r="AL621" i="18"/>
  <c r="AL405" i="18"/>
  <c r="AL757" i="18"/>
  <c r="AL215" i="18"/>
  <c r="AL216" i="18"/>
  <c r="AL214" i="18"/>
  <c r="AL509" i="18"/>
  <c r="AL568" i="18"/>
  <c r="AL257" i="18"/>
  <c r="AL882" i="18"/>
  <c r="AL432" i="18"/>
  <c r="AL239" i="18"/>
  <c r="AL731" i="18"/>
  <c r="AL387" i="18"/>
  <c r="AL519" i="18"/>
  <c r="AL571" i="18"/>
  <c r="AL575" i="18"/>
  <c r="AL1401" i="18"/>
  <c r="AL1422" i="18"/>
  <c r="AL1384" i="18"/>
  <c r="AL510" i="18"/>
  <c r="AL285" i="18"/>
  <c r="AL601" i="18"/>
  <c r="AL895" i="18"/>
  <c r="AL540" i="18"/>
  <c r="AL618" i="18"/>
  <c r="AL615" i="18"/>
  <c r="AL644" i="18"/>
  <c r="AL679" i="18"/>
  <c r="AL593" i="18"/>
  <c r="AL318" i="18"/>
  <c r="AL524" i="18"/>
  <c r="AL465" i="18"/>
  <c r="AL307" i="18"/>
  <c r="AL162" i="18"/>
  <c r="AL804" i="18"/>
  <c r="AL483" i="18"/>
  <c r="AL379" i="18"/>
  <c r="AL1382" i="18"/>
  <c r="AL331" i="18"/>
  <c r="AL392" i="18"/>
  <c r="AL515" i="18"/>
  <c r="AL527" i="18"/>
  <c r="AL236" i="18"/>
  <c r="AL457" i="18"/>
  <c r="AL329" i="18"/>
  <c r="AL462" i="18"/>
  <c r="AL666" i="18"/>
  <c r="AL263" i="18"/>
  <c r="AL503" i="18"/>
  <c r="AL680" i="18"/>
  <c r="AL458" i="18"/>
  <c r="AL243" i="18"/>
  <c r="AL551" i="18"/>
  <c r="AL1387" i="18"/>
  <c r="AL642" i="18"/>
  <c r="AL451" i="18"/>
  <c r="AL418" i="18"/>
  <c r="AL516" i="18"/>
  <c r="AL376" i="18"/>
  <c r="AL1385" i="18"/>
  <c r="AL656" i="18"/>
  <c r="AL744" i="18"/>
  <c r="AL541" i="18"/>
  <c r="AL613" i="18"/>
  <c r="AL548" i="18"/>
  <c r="AL530" i="18"/>
  <c r="AL602" i="18"/>
  <c r="AL725" i="18"/>
  <c r="AL567" i="18"/>
  <c r="AL163" i="18"/>
  <c r="AL706" i="18"/>
  <c r="AL789" i="18"/>
  <c r="AL288" i="18"/>
  <c r="AL733" i="18"/>
  <c r="AL241" i="18"/>
  <c r="AL668" i="18"/>
  <c r="AL653" i="18"/>
  <c r="AL272" i="18"/>
  <c r="AL428" i="18"/>
  <c r="AL306" i="18"/>
  <c r="AL480" i="18"/>
  <c r="AL290" i="18"/>
  <c r="AL499" i="18"/>
  <c r="AL589" i="18"/>
  <c r="AL762" i="18"/>
  <c r="AL704" i="18"/>
  <c r="AL341" i="18"/>
  <c r="AL592" i="18"/>
  <c r="AL165" i="18"/>
  <c r="AL763" i="18"/>
  <c r="AL894" i="18"/>
  <c r="AL498" i="18"/>
  <c r="AL370" i="18"/>
  <c r="AL513" i="18"/>
  <c r="AL395" i="18"/>
  <c r="AL298" i="18"/>
  <c r="AL535" i="18"/>
  <c r="AL669" i="18"/>
  <c r="AL295" i="18"/>
  <c r="AL250" i="18"/>
  <c r="AL579" i="18"/>
  <c r="AL721" i="18"/>
  <c r="AL302" i="18"/>
  <c r="AL433" i="18"/>
  <c r="AL138" i="18"/>
  <c r="AL347" i="18"/>
  <c r="AL475" i="18"/>
  <c r="AL801" i="18"/>
  <c r="AL449" i="18"/>
  <c r="AL672" i="18"/>
  <c r="AL321" i="18"/>
  <c r="AL397" i="18"/>
  <c r="AK635" i="18"/>
  <c r="AK609" i="18"/>
  <c r="AL561" i="18"/>
  <c r="AL436" i="18"/>
  <c r="AL736" i="18"/>
  <c r="AL855" i="18"/>
  <c r="AL841" i="18"/>
  <c r="AL528" i="18"/>
  <c r="AL255" i="18"/>
  <c r="AL629" i="18"/>
  <c r="AL268" i="18"/>
  <c r="AL439" i="18"/>
  <c r="AL627" i="18"/>
  <c r="AK401" i="18"/>
  <c r="AK518" i="18"/>
  <c r="AK687" i="18"/>
  <c r="AK375" i="18"/>
  <c r="AL620" i="18"/>
  <c r="AK700" i="18"/>
  <c r="AM3" i="18"/>
  <c r="AM1414" i="18" s="1"/>
  <c r="AL126" i="18"/>
  <c r="AL127" i="18"/>
  <c r="AL123" i="18"/>
  <c r="AL124" i="18"/>
  <c r="AL125" i="18"/>
  <c r="AL230" i="18"/>
  <c r="AL164" i="18"/>
  <c r="AL747" i="18"/>
  <c r="AL474" i="18"/>
  <c r="AL383" i="18"/>
  <c r="AL410" i="18"/>
  <c r="AL393" i="18"/>
  <c r="AL655" i="18"/>
  <c r="AL543" i="18"/>
  <c r="AL177" i="18"/>
  <c r="AL452" i="18"/>
  <c r="AL699" i="18"/>
  <c r="AL136" i="18"/>
  <c r="AL1066" i="18"/>
  <c r="AL1078" i="18" s="1"/>
  <c r="AL1131" i="18"/>
  <c r="AL1143" i="18" s="1"/>
  <c r="AL1261" i="18"/>
  <c r="AL1273" i="18" s="1"/>
  <c r="AL962" i="18"/>
  <c r="AL974" i="18" s="1"/>
  <c r="AL949" i="18"/>
  <c r="AL961" i="18" s="1"/>
  <c r="AL988" i="18"/>
  <c r="AL1000" i="18" s="1"/>
  <c r="AL1092" i="18"/>
  <c r="AL1104" i="18" s="1"/>
  <c r="AL1014" i="18"/>
  <c r="AL1026" i="18" s="1"/>
  <c r="AL1183" i="18"/>
  <c r="AL1195" i="18" s="1"/>
  <c r="AL936" i="18"/>
  <c r="AL948" i="18" s="1"/>
  <c r="AL1339" i="18"/>
  <c r="AL1351" i="18" s="1"/>
  <c r="AL1053" i="18"/>
  <c r="AL1065" i="18" s="1"/>
  <c r="AL378" i="18"/>
  <c r="AL1170" i="18"/>
  <c r="AL1182" i="18" s="1"/>
  <c r="AL1001" i="18"/>
  <c r="AL1013" i="18" s="1"/>
  <c r="AL1222" i="18"/>
  <c r="AL1234" i="18" s="1"/>
  <c r="AL1365" i="18"/>
  <c r="AL1377" i="18" s="1"/>
  <c r="AL1274" i="18"/>
  <c r="AL1286" i="18" s="1"/>
  <c r="AL664" i="18"/>
  <c r="AL1157" i="18"/>
  <c r="AL1169" i="18" s="1"/>
  <c r="AL1144" i="18"/>
  <c r="AL1156" i="18" s="1"/>
  <c r="AL1300" i="18"/>
  <c r="AL1312" i="18" s="1"/>
  <c r="AL1313" i="18"/>
  <c r="AL1325" i="18" s="1"/>
  <c r="AL1235" i="18"/>
  <c r="AL1247" i="18" s="1"/>
  <c r="AL614" i="18"/>
  <c r="AL1352" i="18"/>
  <c r="AL1364" i="18" s="1"/>
  <c r="AL910" i="18"/>
  <c r="AL922" i="18" s="1"/>
  <c r="AL638" i="18"/>
  <c r="AL975" i="18"/>
  <c r="AL987" i="18" s="1"/>
  <c r="AL1027" i="18"/>
  <c r="AL1039" i="18" s="1"/>
  <c r="AL755" i="18"/>
  <c r="AL897" i="18"/>
  <c r="AL909" i="18" s="1"/>
  <c r="AL1079" i="18"/>
  <c r="AL1091" i="18" s="1"/>
  <c r="AL1040" i="18"/>
  <c r="AL1052" i="18" s="1"/>
  <c r="AL1196" i="18"/>
  <c r="AL1208" i="18" s="1"/>
  <c r="AL1419" i="18"/>
  <c r="AL1105" i="18"/>
  <c r="AL1117" i="18" s="1"/>
  <c r="AL1118" i="18"/>
  <c r="AL1130" i="18" s="1"/>
  <c r="AL1248" i="18"/>
  <c r="AL1260" i="18" s="1"/>
  <c r="AL1287" i="18"/>
  <c r="AL1299" i="18" s="1"/>
  <c r="AL923" i="18"/>
  <c r="AL935" i="18" s="1"/>
  <c r="AL469" i="18"/>
  <c r="AL560" i="18"/>
  <c r="AL264" i="18"/>
  <c r="AL534" i="18"/>
  <c r="AL667" i="18"/>
  <c r="AL261" i="18"/>
  <c r="AL1209" i="18"/>
  <c r="AL1221" i="18" s="1"/>
  <c r="AL478" i="18"/>
  <c r="AL266" i="18"/>
  <c r="AL683" i="18"/>
  <c r="AL389" i="18"/>
  <c r="AL343" i="18"/>
  <c r="AL438" i="18"/>
  <c r="AL506" i="18"/>
  <c r="AL476" i="18"/>
  <c r="AL259" i="18"/>
  <c r="AK271" i="18"/>
  <c r="AL694" i="18"/>
  <c r="AL371" i="18"/>
  <c r="AL280" i="18"/>
  <c r="AL606" i="18"/>
  <c r="AL489" i="18"/>
  <c r="AL4" i="18"/>
  <c r="AK4" i="24"/>
  <c r="AK1338" i="18"/>
  <c r="AL1326" i="18"/>
  <c r="AH13" i="24"/>
  <c r="AI12" i="24"/>
  <c r="AK716" i="18"/>
  <c r="AL716" i="18" s="1"/>
  <c r="AK417" i="18"/>
  <c r="AK427" i="18" s="1"/>
  <c r="AL677" i="18"/>
  <c r="AJ414" i="18"/>
  <c r="AK404" i="18"/>
  <c r="AL300" i="18"/>
  <c r="AK310" i="18"/>
  <c r="AK742" i="18"/>
  <c r="AK235" i="18"/>
  <c r="AL235" i="18" s="1"/>
  <c r="AI274" i="18"/>
  <c r="AI284" i="18" s="1"/>
  <c r="AJ430" i="18"/>
  <c r="AJ440" i="18" s="1"/>
  <c r="AI586" i="18"/>
  <c r="AH596" i="18"/>
  <c r="AI652" i="18"/>
  <c r="AH661" i="18"/>
  <c r="AJ456" i="18"/>
  <c r="AJ466" i="18" s="1"/>
  <c r="AK349" i="18"/>
  <c r="AL339" i="18"/>
  <c r="AL495" i="18"/>
  <c r="AK505" i="18"/>
  <c r="AG622" i="18"/>
  <c r="AH612" i="18"/>
  <c r="AI612" i="18" s="1"/>
  <c r="AI622" i="18" s="1"/>
  <c r="AK326" i="18"/>
  <c r="AK336" i="18" s="1"/>
  <c r="AI492" i="18"/>
  <c r="AJ482" i="18"/>
  <c r="AK573" i="18"/>
  <c r="AK583" i="18" s="1"/>
  <c r="AJ703" i="18"/>
  <c r="AI713" i="18"/>
  <c r="AL521" i="18"/>
  <c r="AK531" i="18"/>
  <c r="AG1411" i="18"/>
  <c r="AJ381" i="18"/>
  <c r="AI388" i="18"/>
  <c r="AE881" i="18"/>
  <c r="AI1380" i="18"/>
  <c r="AH1390" i="18"/>
  <c r="AJ665" i="18"/>
  <c r="AI674" i="18"/>
  <c r="AJ639" i="18"/>
  <c r="AI648" i="18"/>
  <c r="AF892" i="18"/>
  <c r="AE7" i="18"/>
  <c r="AK730" i="18"/>
  <c r="AK536" i="18"/>
  <c r="AJ544" i="18"/>
  <c r="AG453" i="18"/>
  <c r="AH443" i="18"/>
  <c r="AL566" i="18"/>
  <c r="AK570" i="18"/>
  <c r="AH470" i="18"/>
  <c r="AG479" i="18"/>
  <c r="AK758" i="18"/>
  <c r="AJ765" i="18"/>
  <c r="AH839" i="18"/>
  <c r="AE1424" i="18"/>
  <c r="AD1429" i="18"/>
  <c r="AK323" i="18"/>
  <c r="AL313" i="18"/>
  <c r="AL1381" i="18"/>
  <c r="AK258" i="18"/>
  <c r="AL248" i="18"/>
  <c r="AJ1413" i="18"/>
  <c r="AK1426" i="18"/>
  <c r="AL651" i="18"/>
  <c r="AK362" i="18"/>
  <c r="AL352" i="18"/>
  <c r="AM590" i="18" l="1"/>
  <c r="AM732" i="18"/>
  <c r="AM554" i="18"/>
  <c r="AM446" i="18"/>
  <c r="AM625" i="18"/>
  <c r="AM678" i="18"/>
  <c r="AM543" i="18"/>
  <c r="AM501" i="18"/>
  <c r="AM525" i="18"/>
  <c r="AM177" i="18"/>
  <c r="AM626" i="18"/>
  <c r="AM655" i="18"/>
  <c r="AM729" i="18"/>
  <c r="AM508" i="18"/>
  <c r="AM343" i="18"/>
  <c r="AM371" i="18"/>
  <c r="AM694" i="18"/>
  <c r="AM391" i="18"/>
  <c r="AM280" i="18"/>
  <c r="AM683" i="18"/>
  <c r="AK287" i="18"/>
  <c r="AK297" i="18" s="1"/>
  <c r="AK557" i="18"/>
  <c r="AL557" i="18"/>
  <c r="AM214" i="18"/>
  <c r="AM216" i="18"/>
  <c r="AM215" i="18"/>
  <c r="AM217" i="18"/>
  <c r="AM201" i="18"/>
  <c r="AM843" i="18"/>
  <c r="AM457" i="18"/>
  <c r="AM204" i="18"/>
  <c r="AM724" i="18"/>
  <c r="AM620" i="18"/>
  <c r="AM673" i="18"/>
  <c r="AM202" i="18"/>
  <c r="AM866" i="18"/>
  <c r="AM205" i="18"/>
  <c r="AM454" i="18"/>
  <c r="AM203" i="18"/>
  <c r="AM191" i="18"/>
  <c r="AM690" i="18"/>
  <c r="AM517" i="18"/>
  <c r="AM478" i="18"/>
  <c r="AM218" i="18"/>
  <c r="AM631" i="18"/>
  <c r="AM599" i="18"/>
  <c r="AM562" i="18"/>
  <c r="AM588" i="18"/>
  <c r="AL635" i="18"/>
  <c r="AL609" i="18"/>
  <c r="AL245" i="18"/>
  <c r="AM393" i="18"/>
  <c r="AM254" i="18"/>
  <c r="AL531" i="18"/>
  <c r="AM409" i="18"/>
  <c r="AM441" i="18"/>
  <c r="AM569" i="18"/>
  <c r="AM463" i="18"/>
  <c r="AM345" i="18"/>
  <c r="AM528" i="18"/>
  <c r="AM547" i="18"/>
  <c r="AM697" i="18"/>
  <c r="AM618" i="18"/>
  <c r="AM348" i="18"/>
  <c r="AM514" i="18"/>
  <c r="AM389" i="18"/>
  <c r="AM747" i="18"/>
  <c r="AM696" i="18"/>
  <c r="AM565" i="18"/>
  <c r="AM164" i="18"/>
  <c r="AM749" i="18"/>
  <c r="AM266" i="18"/>
  <c r="AM230" i="18"/>
  <c r="AM670" i="18"/>
  <c r="AM1423" i="18"/>
  <c r="AM787" i="18"/>
  <c r="AM753" i="18"/>
  <c r="AM337" i="18"/>
  <c r="AM1399" i="18"/>
  <c r="AM537" i="18"/>
  <c r="AM275" i="18"/>
  <c r="AM603" i="18"/>
  <c r="AM137" i="18"/>
  <c r="AM675" i="18"/>
  <c r="AM423" i="18"/>
  <c r="AM269" i="18"/>
  <c r="AM654" i="18"/>
  <c r="AM1388" i="18"/>
  <c r="AM738" i="18"/>
  <c r="AM698" i="18"/>
  <c r="AM472" i="18"/>
  <c r="AM394" i="18"/>
  <c r="AM250" i="18"/>
  <c r="AM613" i="18"/>
  <c r="AM660" i="18"/>
  <c r="AM163" i="18"/>
  <c r="AM408" i="18"/>
  <c r="AM376" i="18"/>
  <c r="AM610" i="18"/>
  <c r="AM317" i="18"/>
  <c r="AM344" i="18"/>
  <c r="AM515" i="18"/>
  <c r="AM396" i="18"/>
  <c r="AM277" i="18"/>
  <c r="AM854" i="18"/>
  <c r="AM853" i="18"/>
  <c r="AM1420" i="18"/>
  <c r="AM852" i="18"/>
  <c r="AM640" i="18"/>
  <c r="AM552" i="18"/>
  <c r="AM720" i="18"/>
  <c r="AM1427" i="18"/>
  <c r="AM649" i="18"/>
  <c r="AM295" i="18"/>
  <c r="AM763" i="18"/>
  <c r="AM467" i="18"/>
  <c r="AM400" i="18"/>
  <c r="AM270" i="18"/>
  <c r="AM722" i="18"/>
  <c r="AM576" i="18"/>
  <c r="AM540" i="18"/>
  <c r="AM567" i="18"/>
  <c r="AM308" i="18"/>
  <c r="AM733" i="18"/>
  <c r="AM251" i="18"/>
  <c r="AM246" i="18"/>
  <c r="AM236" i="18"/>
  <c r="AM737" i="18"/>
  <c r="AM379" i="18"/>
  <c r="AM437" i="18"/>
  <c r="AM380" i="18"/>
  <c r="AM636" i="18"/>
  <c r="AM550" i="18"/>
  <c r="AM1401" i="18"/>
  <c r="AM669" i="18"/>
  <c r="AM592" i="18"/>
  <c r="AM448" i="18"/>
  <c r="AM633" i="18"/>
  <c r="AM237" i="18"/>
  <c r="AM617" i="18"/>
  <c r="AM731" i="18"/>
  <c r="AM460" i="18"/>
  <c r="AM600" i="18"/>
  <c r="AM643" i="18"/>
  <c r="AM365" i="18"/>
  <c r="AM1421" i="18"/>
  <c r="AM397" i="18"/>
  <c r="AM486" i="18"/>
  <c r="AM342" i="18"/>
  <c r="AM662" i="18"/>
  <c r="AM743" i="18"/>
  <c r="AM395" i="18"/>
  <c r="AM359" i="18"/>
  <c r="AM668" i="18"/>
  <c r="AM641" i="18"/>
  <c r="AM685" i="18"/>
  <c r="AM595" i="18"/>
  <c r="AM175" i="18"/>
  <c r="AM407" i="18"/>
  <c r="AM680" i="18"/>
  <c r="AM535" i="18"/>
  <c r="AM341" i="18"/>
  <c r="AM628" i="18"/>
  <c r="AM328" i="18"/>
  <c r="AM385" i="18"/>
  <c r="AM593" i="18"/>
  <c r="AM718" i="18"/>
  <c r="AM712" i="18"/>
  <c r="AM229" i="18"/>
  <c r="AM756" i="18"/>
  <c r="AM1389" i="18"/>
  <c r="AM296" i="18"/>
  <c r="AM575" i="18"/>
  <c r="AM556" i="18"/>
  <c r="AM432" i="18"/>
  <c r="AM523" i="18"/>
  <c r="AM346" i="18"/>
  <c r="AM882" i="18"/>
  <c r="AM372" i="18"/>
  <c r="AM509" i="18"/>
  <c r="AM386" i="18"/>
  <c r="AM318" i="18"/>
  <c r="AM188" i="18"/>
  <c r="AM356" i="18"/>
  <c r="AM529" i="18"/>
  <c r="AM298" i="18"/>
  <c r="AM704" i="18"/>
  <c r="AM630" i="18"/>
  <c r="AM398" i="18"/>
  <c r="AM688" i="18"/>
  <c r="AM868" i="18"/>
  <c r="AM602" i="18"/>
  <c r="AM283" i="18"/>
  <c r="AM619" i="18"/>
  <c r="AM623" i="18"/>
  <c r="AM426" i="18"/>
  <c r="AM488" i="18"/>
  <c r="AM597" i="18"/>
  <c r="AM605" i="18"/>
  <c r="AM503" i="18"/>
  <c r="AM757" i="18"/>
  <c r="AM686" i="18"/>
  <c r="AM719" i="18"/>
  <c r="AM242" i="18"/>
  <c r="AM679" i="18"/>
  <c r="AM657" i="18"/>
  <c r="AM285" i="18"/>
  <c r="AM361" i="18"/>
  <c r="AM725" i="18"/>
  <c r="AM316" i="18"/>
  <c r="AM895" i="18"/>
  <c r="AM584" i="18"/>
  <c r="AM281" i="18"/>
  <c r="AM762" i="18"/>
  <c r="AM253" i="18"/>
  <c r="AM244" i="18"/>
  <c r="AM867" i="18"/>
  <c r="AM745" i="18"/>
  <c r="AM262" i="18"/>
  <c r="AM256" i="18"/>
  <c r="AL687" i="18"/>
  <c r="AL700" i="18"/>
  <c r="AM447" i="18"/>
  <c r="AM267" i="18"/>
  <c r="AM136" i="18"/>
  <c r="AM891" i="18"/>
  <c r="AM879" i="18"/>
  <c r="AM497" i="18"/>
  <c r="AM511" i="18"/>
  <c r="AM705" i="18"/>
  <c r="AM370" i="18"/>
  <c r="AM471" i="18"/>
  <c r="AM691" i="18"/>
  <c r="AM869" i="18"/>
  <c r="AM504" i="18"/>
  <c r="AM642" i="18"/>
  <c r="AM324" i="18"/>
  <c r="AM263" i="18"/>
  <c r="AM415" i="18"/>
  <c r="AM439" i="18"/>
  <c r="AM880" i="18"/>
  <c r="AM418" i="18"/>
  <c r="AM574" i="18"/>
  <c r="AM644" i="18"/>
  <c r="AM369" i="18"/>
  <c r="AM589" i="18"/>
  <c r="AM445" i="18"/>
  <c r="AM764" i="18"/>
  <c r="AM483" i="18"/>
  <c r="AM751" i="18"/>
  <c r="AM436" i="18"/>
  <c r="AM252" i="18"/>
  <c r="AL375" i="18"/>
  <c r="AM489" i="18"/>
  <c r="AM374" i="18"/>
  <c r="AM709" i="18"/>
  <c r="AM261" i="18"/>
  <c r="AM699" i="18"/>
  <c r="AM249" i="18"/>
  <c r="AM335" i="18"/>
  <c r="AM357" i="18"/>
  <c r="AM707" i="18"/>
  <c r="AM542" i="18"/>
  <c r="AM607" i="18"/>
  <c r="AM238" i="18"/>
  <c r="AM708" i="18"/>
  <c r="AM840" i="18"/>
  <c r="AM305" i="18"/>
  <c r="AM498" i="18"/>
  <c r="AM502" i="18"/>
  <c r="AM288" i="18"/>
  <c r="AM526" i="18"/>
  <c r="AM571" i="18"/>
  <c r="AM512" i="18"/>
  <c r="AM855" i="18"/>
  <c r="AM421" i="18"/>
  <c r="AM666" i="18"/>
  <c r="AM710" i="18"/>
  <c r="AM499" i="18"/>
  <c r="AM681" i="18"/>
  <c r="AM355" i="18"/>
  <c r="AM241" i="18"/>
  <c r="AM176" i="18"/>
  <c r="AM856" i="18"/>
  <c r="AM606" i="18"/>
  <c r="AM893" i="18"/>
  <c r="AM616" i="18"/>
  <c r="AM500" i="18"/>
  <c r="AM1398" i="18"/>
  <c r="AM1383" i="18"/>
  <c r="AM484" i="18"/>
  <c r="AM301" i="18"/>
  <c r="AM411" i="18"/>
  <c r="AM458" i="18"/>
  <c r="AM645" i="18"/>
  <c r="AM257" i="18"/>
  <c r="AM1417" i="18"/>
  <c r="AM491" i="18"/>
  <c r="AM293" i="18"/>
  <c r="AM392" i="18"/>
  <c r="AM333" i="18"/>
  <c r="AM405" i="18"/>
  <c r="AM671" i="18"/>
  <c r="AM789" i="18"/>
  <c r="AM413" i="18"/>
  <c r="AM290" i="18"/>
  <c r="AM473" i="18"/>
  <c r="AM580" i="18"/>
  <c r="AM695" i="18"/>
  <c r="AM419" i="18"/>
  <c r="AM1382" i="18"/>
  <c r="AM311" i="18"/>
  <c r="AM1422" i="18"/>
  <c r="AM373" i="18"/>
  <c r="AM240" i="18"/>
  <c r="AM841" i="18"/>
  <c r="AM748" i="18"/>
  <c r="AM581" i="18"/>
  <c r="AM577" i="18"/>
  <c r="AM461" i="18"/>
  <c r="AM304" i="18"/>
  <c r="AM548" i="18"/>
  <c r="AM435" i="18"/>
  <c r="AM162" i="18"/>
  <c r="AM594" i="18"/>
  <c r="AM475" i="18"/>
  <c r="AM865" i="18"/>
  <c r="AM480" i="18"/>
  <c r="AM303" i="18"/>
  <c r="AM629" i="18"/>
  <c r="AM591" i="18"/>
  <c r="AM243" i="18"/>
  <c r="AM487" i="18"/>
  <c r="AM1428" i="18"/>
  <c r="AM233" i="18"/>
  <c r="AM545" i="18"/>
  <c r="AM239" i="18"/>
  <c r="AM265" i="18"/>
  <c r="AM178" i="18"/>
  <c r="AM231" i="18"/>
  <c r="AM459" i="18"/>
  <c r="AM760" i="18"/>
  <c r="AM801" i="18"/>
  <c r="AM464" i="18"/>
  <c r="AM1387" i="18"/>
  <c r="AM701" i="18"/>
  <c r="AM347" i="18"/>
  <c r="AM387" i="18"/>
  <c r="AM306" i="18"/>
  <c r="AM513" i="18"/>
  <c r="AM692" i="18"/>
  <c r="AM615" i="18"/>
  <c r="AM723" i="18"/>
  <c r="AM532" i="18"/>
  <c r="AN3" i="18"/>
  <c r="AM125" i="18"/>
  <c r="AM127" i="18"/>
  <c r="AM124" i="18"/>
  <c r="AM123" i="18"/>
  <c r="AM126" i="18"/>
  <c r="AM166" i="18"/>
  <c r="AM165" i="18"/>
  <c r="AM431" i="18"/>
  <c r="AM717" i="18"/>
  <c r="AM228" i="18"/>
  <c r="AM292" i="18"/>
  <c r="AM179" i="18"/>
  <c r="AM452" i="18"/>
  <c r="AM1066" i="18"/>
  <c r="AM1078" i="18" s="1"/>
  <c r="AM496" i="18"/>
  <c r="AM1131" i="18"/>
  <c r="AM1143" i="18" s="1"/>
  <c r="AM962" i="18"/>
  <c r="AM974" i="18" s="1"/>
  <c r="AM949" i="18"/>
  <c r="AM961" i="18" s="1"/>
  <c r="AM988" i="18"/>
  <c r="AM1000" i="18" s="1"/>
  <c r="AM1261" i="18"/>
  <c r="AM1273" i="18" s="1"/>
  <c r="AM1092" i="18"/>
  <c r="AM1104" i="18" s="1"/>
  <c r="AM1014" i="18"/>
  <c r="AM1026" i="18" s="1"/>
  <c r="AM1183" i="18"/>
  <c r="AM1195" i="18" s="1"/>
  <c r="AM1339" i="18"/>
  <c r="AM1351" i="18" s="1"/>
  <c r="AM1053" i="18"/>
  <c r="AM1065" i="18" s="1"/>
  <c r="AM936" i="18"/>
  <c r="AM948" i="18" s="1"/>
  <c r="AM1170" i="18"/>
  <c r="AM1182" i="18" s="1"/>
  <c r="AM1001" i="18"/>
  <c r="AM1013" i="18" s="1"/>
  <c r="AM1222" i="18"/>
  <c r="AM1234" i="18" s="1"/>
  <c r="AM1365" i="18"/>
  <c r="AM1377" i="18" s="1"/>
  <c r="AM378" i="18"/>
  <c r="AM1274" i="18"/>
  <c r="AM1286" i="18" s="1"/>
  <c r="AM1300" i="18"/>
  <c r="AM1312" i="18" s="1"/>
  <c r="AM1313" i="18"/>
  <c r="AM1325" i="18" s="1"/>
  <c r="AM1235" i="18"/>
  <c r="AM1247" i="18" s="1"/>
  <c r="AM1157" i="18"/>
  <c r="AM1169" i="18" s="1"/>
  <c r="AM664" i="18"/>
  <c r="AM1144" i="18"/>
  <c r="AM1156" i="18" s="1"/>
  <c r="AM1352" i="18"/>
  <c r="AM1364" i="18" s="1"/>
  <c r="AM910" i="18"/>
  <c r="AM922" i="18" s="1"/>
  <c r="AM638" i="18"/>
  <c r="AM975" i="18"/>
  <c r="AM987" i="18" s="1"/>
  <c r="AM614" i="18"/>
  <c r="AM1118" i="18"/>
  <c r="AM1130" i="18" s="1"/>
  <c r="AM897" i="18"/>
  <c r="AM909" i="18" s="1"/>
  <c r="AM755" i="18"/>
  <c r="AM1105" i="18"/>
  <c r="AM1117" i="18" s="1"/>
  <c r="AM1248" i="18"/>
  <c r="AM1260" i="18" s="1"/>
  <c r="AM1079" i="18"/>
  <c r="AM1091" i="18" s="1"/>
  <c r="AM1040" i="18"/>
  <c r="AM1052" i="18" s="1"/>
  <c r="AM469" i="18"/>
  <c r="AM1196" i="18"/>
  <c r="AM1208" i="18" s="1"/>
  <c r="AM1027" i="18"/>
  <c r="AM1039" i="18" s="1"/>
  <c r="AM1419" i="18"/>
  <c r="AM923" i="18"/>
  <c r="AM935" i="18" s="1"/>
  <c r="AM1287" i="18"/>
  <c r="AM1299" i="18" s="1"/>
  <c r="AM1209" i="18"/>
  <c r="AM1221" i="18" s="1"/>
  <c r="AM667" i="18"/>
  <c r="AM264" i="18"/>
  <c r="AM534" i="18"/>
  <c r="AM560" i="18"/>
  <c r="AM1425" i="18"/>
  <c r="AM350" i="18"/>
  <c r="AM384" i="18"/>
  <c r="AM646" i="18"/>
  <c r="AM734" i="18"/>
  <c r="AM382" i="18"/>
  <c r="AM790" i="18"/>
  <c r="AM804" i="18"/>
  <c r="AM563" i="18"/>
  <c r="AM761" i="18"/>
  <c r="AM682" i="18"/>
  <c r="AM422" i="18"/>
  <c r="AM363" i="18"/>
  <c r="AM693" i="18"/>
  <c r="AM340" i="18"/>
  <c r="AM894" i="18"/>
  <c r="AM477" i="18"/>
  <c r="AM138" i="18"/>
  <c r="AM527" i="18"/>
  <c r="AM428" i="18"/>
  <c r="AM736" i="18"/>
  <c r="AM276" i="18"/>
  <c r="AM462" i="18"/>
  <c r="AM485" i="18"/>
  <c r="AM803" i="18"/>
  <c r="AM358" i="18"/>
  <c r="AM259" i="18"/>
  <c r="AL271" i="18"/>
  <c r="AM659" i="18"/>
  <c r="AM289" i="18"/>
  <c r="AM493" i="18"/>
  <c r="AM601" i="18"/>
  <c r="AM735" i="18"/>
  <c r="AM434" i="18"/>
  <c r="AM291" i="18"/>
  <c r="AM334" i="18"/>
  <c r="AM530" i="18"/>
  <c r="AM750" i="18"/>
  <c r="AM788" i="18"/>
  <c r="AM1402" i="18"/>
  <c r="AM684" i="18"/>
  <c r="AM367" i="18"/>
  <c r="AM568" i="18"/>
  <c r="AM578" i="18"/>
  <c r="AM433" i="18"/>
  <c r="AM321" i="18"/>
  <c r="AM272" i="18"/>
  <c r="AM519" i="18"/>
  <c r="AM354" i="18"/>
  <c r="AM541" i="18"/>
  <c r="AM227" i="18"/>
  <c r="AM582" i="18"/>
  <c r="AM558" i="18"/>
  <c r="AL401" i="18"/>
  <c r="AM561" i="18"/>
  <c r="AM315" i="18"/>
  <c r="AM476" i="18"/>
  <c r="AM410" i="18"/>
  <c r="AM634" i="18"/>
  <c r="AM1384" i="18"/>
  <c r="AM451" i="18"/>
  <c r="AM538" i="18"/>
  <c r="AM330" i="18"/>
  <c r="AM802" i="18"/>
  <c r="AN802" i="18" s="1"/>
  <c r="AM294" i="18"/>
  <c r="AM449" i="18"/>
  <c r="AM366" i="18"/>
  <c r="AM658" i="18"/>
  <c r="AM878" i="18"/>
  <c r="AM279" i="18"/>
  <c r="AM322" i="18"/>
  <c r="AM647" i="18"/>
  <c r="AM490" i="18"/>
  <c r="AM282" i="18"/>
  <c r="AM302" i="18"/>
  <c r="AM268" i="18"/>
  <c r="AM653" i="18"/>
  <c r="AM307" i="18"/>
  <c r="AM399" i="18"/>
  <c r="AM744" i="18"/>
  <c r="AN744" i="18" s="1"/>
  <c r="AM420" i="18"/>
  <c r="AM139" i="18"/>
  <c r="AM539" i="18"/>
  <c r="AM255" i="18"/>
  <c r="AM320" i="18"/>
  <c r="AM506" i="18"/>
  <c r="AM383" i="18"/>
  <c r="AM746" i="18"/>
  <c r="AM1400" i="18"/>
  <c r="AM465" i="18"/>
  <c r="AM1378" i="18"/>
  <c r="AM672" i="18"/>
  <c r="AM327" i="18"/>
  <c r="AM406" i="18"/>
  <c r="AM516" i="18"/>
  <c r="AM842" i="18"/>
  <c r="AM278" i="18"/>
  <c r="AM1415" i="18"/>
  <c r="AM424" i="18"/>
  <c r="AM353" i="18"/>
  <c r="AM425" i="18"/>
  <c r="AM190" i="18"/>
  <c r="AM192" i="18"/>
  <c r="AM140" i="18"/>
  <c r="AM1412" i="18"/>
  <c r="AM791" i="18"/>
  <c r="AM721" i="18"/>
  <c r="AM510" i="18"/>
  <c r="AM711" i="18"/>
  <c r="AM551" i="18"/>
  <c r="AM368" i="18"/>
  <c r="AM656" i="18"/>
  <c r="AM608" i="18"/>
  <c r="AM450" i="18"/>
  <c r="AM522" i="18"/>
  <c r="AM329" i="18"/>
  <c r="AM555" i="18"/>
  <c r="AM438" i="18"/>
  <c r="AM474" i="18"/>
  <c r="AM412" i="18"/>
  <c r="AM524" i="18"/>
  <c r="AM800" i="18"/>
  <c r="AM587" i="18"/>
  <c r="AM759" i="18"/>
  <c r="AM309" i="18"/>
  <c r="AM627" i="18"/>
  <c r="AM332" i="18"/>
  <c r="AM621" i="18"/>
  <c r="AM360" i="18"/>
  <c r="AM604" i="18"/>
  <c r="AL518" i="18"/>
  <c r="AM1386" i="18"/>
  <c r="AM444" i="18"/>
  <c r="AM632" i="18"/>
  <c r="AM402" i="18"/>
  <c r="AM564" i="18"/>
  <c r="AM579" i="18"/>
  <c r="AM331" i="18"/>
  <c r="AM553" i="18"/>
  <c r="AM706" i="18"/>
  <c r="AM314" i="18"/>
  <c r="AN314" i="18" s="1"/>
  <c r="AM1385" i="18"/>
  <c r="AM549" i="18"/>
  <c r="AM189" i="18"/>
  <c r="AM319" i="18"/>
  <c r="AM4" i="18"/>
  <c r="AL4" i="24"/>
  <c r="AJ12" i="24"/>
  <c r="AI13" i="24"/>
  <c r="AL1338" i="18"/>
  <c r="AM1326" i="18"/>
  <c r="AM677" i="18"/>
  <c r="AL417" i="18"/>
  <c r="AL427" i="18" s="1"/>
  <c r="AM716" i="18"/>
  <c r="AJ274" i="18"/>
  <c r="AK274" i="18" s="1"/>
  <c r="AK284" i="18" s="1"/>
  <c r="AK414" i="18"/>
  <c r="AL404" i="18"/>
  <c r="AL310" i="18"/>
  <c r="AM300" i="18"/>
  <c r="AM235" i="18"/>
  <c r="AK245" i="18"/>
  <c r="AL742" i="18"/>
  <c r="AK430" i="18"/>
  <c r="AK440" i="18" s="1"/>
  <c r="AJ652" i="18"/>
  <c r="AI661" i="18"/>
  <c r="AJ586" i="18"/>
  <c r="AI596" i="18"/>
  <c r="AK456" i="18"/>
  <c r="AK466" i="18" s="1"/>
  <c r="AM521" i="18"/>
  <c r="AL573" i="18"/>
  <c r="AL583" i="18" s="1"/>
  <c r="AL349" i="18"/>
  <c r="AM339" i="18"/>
  <c r="AL326" i="18"/>
  <c r="AL336" i="18" s="1"/>
  <c r="AM495" i="18"/>
  <c r="AL505" i="18"/>
  <c r="AK482" i="18"/>
  <c r="AJ492" i="18"/>
  <c r="AH622" i="18"/>
  <c r="AJ612" i="18"/>
  <c r="AK703" i="18"/>
  <c r="AJ713" i="18"/>
  <c r="AH1411" i="18"/>
  <c r="AF881" i="18"/>
  <c r="AK381" i="18"/>
  <c r="AJ388" i="18"/>
  <c r="AI1390" i="18"/>
  <c r="AJ1380" i="18"/>
  <c r="AI839" i="18"/>
  <c r="AF7" i="18"/>
  <c r="AK665" i="18"/>
  <c r="AJ674" i="18"/>
  <c r="AF1424" i="18"/>
  <c r="AE1429" i="18"/>
  <c r="AG892" i="18"/>
  <c r="AM566" i="18"/>
  <c r="AL570" i="18"/>
  <c r="AL730" i="18"/>
  <c r="AL536" i="18"/>
  <c r="AK544" i="18"/>
  <c r="AH453" i="18"/>
  <c r="AI443" i="18"/>
  <c r="AI470" i="18"/>
  <c r="AH479" i="18"/>
  <c r="AL758" i="18"/>
  <c r="AK765" i="18"/>
  <c r="AK639" i="18"/>
  <c r="AJ648" i="18"/>
  <c r="AL323" i="18"/>
  <c r="AM313" i="18"/>
  <c r="AM1381" i="18"/>
  <c r="AL258" i="18"/>
  <c r="AM248" i="18"/>
  <c r="AK1413" i="18"/>
  <c r="AM651" i="18"/>
  <c r="AL362" i="18"/>
  <c r="AM352" i="18"/>
  <c r="AL1426" i="18"/>
  <c r="AN525" i="18" l="1"/>
  <c r="AN368" i="18"/>
  <c r="AN516" i="18"/>
  <c r="AN309" i="18"/>
  <c r="AN399" i="18"/>
  <c r="AN711" i="18"/>
  <c r="AN672" i="18"/>
  <c r="AN579" i="18"/>
  <c r="AN289" i="18"/>
  <c r="AN625" i="18"/>
  <c r="AN412" i="18"/>
  <c r="AN474" i="18"/>
  <c r="AN632" i="18"/>
  <c r="AN192" i="18"/>
  <c r="AN329" i="18"/>
  <c r="AN684" i="18"/>
  <c r="AN694" i="18"/>
  <c r="AN425" i="18"/>
  <c r="AN320" i="18"/>
  <c r="AN1402" i="18"/>
  <c r="AN485" i="18"/>
  <c r="AN804" i="18"/>
  <c r="AN599" i="18"/>
  <c r="AN759" i="18"/>
  <c r="AN519" i="18"/>
  <c r="AN587" i="18"/>
  <c r="AN272" i="18"/>
  <c r="AN800" i="18"/>
  <c r="AN524" i="18"/>
  <c r="AN393" i="18"/>
  <c r="AN564" i="18"/>
  <c r="AN410" i="18"/>
  <c r="AN746" i="18"/>
  <c r="AN647" i="18"/>
  <c r="AN347" i="18"/>
  <c r="AN190" i="18"/>
  <c r="AN803" i="18"/>
  <c r="AN604" i="18"/>
  <c r="AN446" i="18"/>
  <c r="AN878" i="18"/>
  <c r="AN554" i="18"/>
  <c r="AN788" i="18"/>
  <c r="AN462" i="18"/>
  <c r="AN790" i="18"/>
  <c r="AN547" i="18"/>
  <c r="AN631" i="18"/>
  <c r="AN406" i="18"/>
  <c r="AN553" i="18"/>
  <c r="AN538" i="18"/>
  <c r="AN653" i="18"/>
  <c r="AN721" i="18"/>
  <c r="AN791" i="18"/>
  <c r="AN634" i="18"/>
  <c r="AN1412" i="18"/>
  <c r="AN306" i="18"/>
  <c r="AN438" i="18"/>
  <c r="AN383" i="18"/>
  <c r="AN358" i="18"/>
  <c r="AN1386" i="18"/>
  <c r="AN563" i="18"/>
  <c r="AN391" i="18"/>
  <c r="AN319" i="18"/>
  <c r="AN360" i="18"/>
  <c r="AN658" i="18"/>
  <c r="AN558" i="18"/>
  <c r="AN750" i="18"/>
  <c r="AN551" i="18"/>
  <c r="AN331" i="18"/>
  <c r="AN433" i="18"/>
  <c r="AN677" i="18"/>
  <c r="AN1428" i="18"/>
  <c r="AN191" i="18"/>
  <c r="AN706" i="18"/>
  <c r="AN330" i="18"/>
  <c r="AN749" i="18"/>
  <c r="AN307" i="18"/>
  <c r="AN755" i="18"/>
  <c r="AN340" i="18"/>
  <c r="AN1384" i="18"/>
  <c r="AN465" i="18"/>
  <c r="AN1400" i="18"/>
  <c r="AN490" i="18"/>
  <c r="AN555" i="18"/>
  <c r="AN1415" i="18"/>
  <c r="AN366" i="18"/>
  <c r="AN608" i="18"/>
  <c r="AN278" i="18"/>
  <c r="AN139" i="18"/>
  <c r="AN449" i="18"/>
  <c r="AN327" i="18"/>
  <c r="AN510" i="18"/>
  <c r="AN1378" i="18"/>
  <c r="AN302" i="18"/>
  <c r="AN402" i="18"/>
  <c r="AN282" i="18"/>
  <c r="AN140" i="18"/>
  <c r="AN717" i="18"/>
  <c r="AN444" i="18"/>
  <c r="AN367" i="18"/>
  <c r="AN450" i="18"/>
  <c r="AN539" i="18"/>
  <c r="AN1385" i="18"/>
  <c r="AN627" i="18"/>
  <c r="AN656" i="18"/>
  <c r="AN842" i="18"/>
  <c r="AN420" i="18"/>
  <c r="AN294" i="18"/>
  <c r="AN541" i="18"/>
  <c r="AN291" i="18"/>
  <c r="AN690" i="18"/>
  <c r="AL287" i="18"/>
  <c r="AL297" i="18" s="1"/>
  <c r="AN218" i="18"/>
  <c r="AN204" i="18"/>
  <c r="AN428" i="18"/>
  <c r="AN646" i="18"/>
  <c r="AN138" i="18"/>
  <c r="AN203" i="18"/>
  <c r="AN735" i="18"/>
  <c r="AN201" i="18"/>
  <c r="AN517" i="18"/>
  <c r="AN695" i="18"/>
  <c r="AN217" i="18"/>
  <c r="AN205" i="18"/>
  <c r="AN215" i="18"/>
  <c r="AN216" i="18"/>
  <c r="AN422" i="18"/>
  <c r="AN202" i="18"/>
  <c r="AN214" i="18"/>
  <c r="AN561" i="18"/>
  <c r="AN568" i="18"/>
  <c r="AM245" i="18"/>
  <c r="AM700" i="18"/>
  <c r="AN615" i="18"/>
  <c r="AN545" i="18"/>
  <c r="AN475" i="18"/>
  <c r="AN1382" i="18"/>
  <c r="AN645" i="18"/>
  <c r="AN241" i="18"/>
  <c r="AM531" i="18"/>
  <c r="AN682" i="18"/>
  <c r="AN292" i="18"/>
  <c r="AN692" i="18"/>
  <c r="AN233" i="18"/>
  <c r="AN594" i="18"/>
  <c r="AN419" i="18"/>
  <c r="AN458" i="18"/>
  <c r="AN355" i="18"/>
  <c r="AN238" i="18"/>
  <c r="AN411" i="18"/>
  <c r="AN681" i="18"/>
  <c r="AN580" i="18"/>
  <c r="AN301" i="18"/>
  <c r="AN387" i="18"/>
  <c r="AN528" i="18"/>
  <c r="AN548" i="18"/>
  <c r="AN473" i="18"/>
  <c r="AN484" i="18"/>
  <c r="AN304" i="18"/>
  <c r="AN582" i="18"/>
  <c r="AN530" i="18"/>
  <c r="AN276" i="18"/>
  <c r="AN382" i="18"/>
  <c r="AN701" i="18"/>
  <c r="AN620" i="18"/>
  <c r="AN461" i="18"/>
  <c r="AM635" i="18"/>
  <c r="AN227" i="18"/>
  <c r="AN334" i="18"/>
  <c r="AN736" i="18"/>
  <c r="AN734" i="18"/>
  <c r="AN166" i="18"/>
  <c r="AN1387" i="18"/>
  <c r="AN348" i="18"/>
  <c r="AN577" i="18"/>
  <c r="AN464" i="18"/>
  <c r="AN543" i="18"/>
  <c r="AN581" i="18"/>
  <c r="AN268" i="18"/>
  <c r="AN451" i="18"/>
  <c r="AN354" i="18"/>
  <c r="AN434" i="18"/>
  <c r="AN527" i="18"/>
  <c r="AN384" i="18"/>
  <c r="AN801" i="18"/>
  <c r="AN487" i="18"/>
  <c r="AN748" i="18"/>
  <c r="AN405" i="18"/>
  <c r="AN760" i="18"/>
  <c r="AN601" i="18"/>
  <c r="AN477" i="18"/>
  <c r="AN350" i="18"/>
  <c r="AN321" i="18"/>
  <c r="AN493" i="18"/>
  <c r="AN894" i="18"/>
  <c r="AN1425" i="18"/>
  <c r="AN496" i="18"/>
  <c r="AN856" i="18"/>
  <c r="AN189" i="18"/>
  <c r="AN621" i="18"/>
  <c r="AN280" i="18"/>
  <c r="AN353" i="18"/>
  <c r="AN255" i="18"/>
  <c r="AN322" i="18"/>
  <c r="AN476" i="18"/>
  <c r="AN659" i="18"/>
  <c r="AN693" i="18"/>
  <c r="AN532" i="18"/>
  <c r="AN265" i="18"/>
  <c r="AN480" i="18"/>
  <c r="AN514" i="18"/>
  <c r="AN729" i="18"/>
  <c r="AN549" i="18"/>
  <c r="AN332" i="18"/>
  <c r="AN522" i="18"/>
  <c r="AN424" i="18"/>
  <c r="AN626" i="18"/>
  <c r="AN279" i="18"/>
  <c r="AN315" i="18"/>
  <c r="AN578" i="18"/>
  <c r="AN254" i="18"/>
  <c r="AN363" i="18"/>
  <c r="AN723" i="18"/>
  <c r="AN239" i="18"/>
  <c r="AN865" i="18"/>
  <c r="AN311" i="18"/>
  <c r="AN257" i="18"/>
  <c r="AN176" i="18"/>
  <c r="AN840" i="18"/>
  <c r="AN435" i="18"/>
  <c r="AN177" i="18"/>
  <c r="AN1417" i="18"/>
  <c r="AN590" i="18"/>
  <c r="AN502" i="18"/>
  <c r="AN535" i="18"/>
  <c r="AN688" i="18"/>
  <c r="AN432" i="18"/>
  <c r="AN680" i="18"/>
  <c r="AN398" i="18"/>
  <c r="AN556" i="18"/>
  <c r="AN407" i="18"/>
  <c r="AN630" i="18"/>
  <c r="AN575" i="18"/>
  <c r="AN244" i="18"/>
  <c r="AN757" i="18"/>
  <c r="AN704" i="18"/>
  <c r="AN243" i="18"/>
  <c r="AN841" i="18"/>
  <c r="AN290" i="18"/>
  <c r="AN1383" i="18"/>
  <c r="AN445" i="18"/>
  <c r="AN370" i="18"/>
  <c r="AN253" i="18"/>
  <c r="AN503" i="18"/>
  <c r="AM401" i="18"/>
  <c r="AN589" i="18"/>
  <c r="AN705" i="18"/>
  <c r="AN762" i="18"/>
  <c r="AN369" i="18"/>
  <c r="AN511" i="18"/>
  <c r="AN597" i="18"/>
  <c r="AM518" i="18"/>
  <c r="AN421" i="18"/>
  <c r="AN335" i="18"/>
  <c r="AN644" i="18"/>
  <c r="AN497" i="18"/>
  <c r="AN281" i="18"/>
  <c r="AN488" i="18"/>
  <c r="AN500" i="18"/>
  <c r="AN855" i="18"/>
  <c r="AN249" i="18"/>
  <c r="AN574" i="18"/>
  <c r="AN879" i="18"/>
  <c r="AN463" i="18"/>
  <c r="AN333" i="18"/>
  <c r="AN616" i="18"/>
  <c r="AN512" i="18"/>
  <c r="AN699" i="18"/>
  <c r="AN454" i="18"/>
  <c r="AN392" i="18"/>
  <c r="AN893" i="18"/>
  <c r="AN571" i="18"/>
  <c r="AN261" i="18"/>
  <c r="AN293" i="18"/>
  <c r="AN606" i="18"/>
  <c r="AN526" i="18"/>
  <c r="AN709" i="18"/>
  <c r="AN228" i="18"/>
  <c r="AN513" i="18"/>
  <c r="AN162" i="18"/>
  <c r="AN697" i="18"/>
  <c r="AN491" i="18"/>
  <c r="AN508" i="18"/>
  <c r="AN288" i="18"/>
  <c r="AN374" i="18"/>
  <c r="AN868" i="18"/>
  <c r="AN523" i="18"/>
  <c r="AN341" i="18"/>
  <c r="AN1421" i="18"/>
  <c r="AN1401" i="18"/>
  <c r="AN866" i="18"/>
  <c r="AN852" i="18"/>
  <c r="AN610" i="18"/>
  <c r="AN137" i="18"/>
  <c r="AN259" i="18"/>
  <c r="AM271" i="18"/>
  <c r="AM375" i="18"/>
  <c r="AN550" i="18"/>
  <c r="AN345" i="18"/>
  <c r="AN1420" i="18"/>
  <c r="AN376" i="18"/>
  <c r="AN603" i="18"/>
  <c r="AN643" i="18"/>
  <c r="AN636" i="18"/>
  <c r="AN164" i="18"/>
  <c r="AN853" i="18"/>
  <c r="AN408" i="18"/>
  <c r="AN275" i="18"/>
  <c r="AN380" i="18"/>
  <c r="AN854" i="18"/>
  <c r="AN163" i="18"/>
  <c r="AN537" i="18"/>
  <c r="AN296" i="18"/>
  <c r="AN175" i="18"/>
  <c r="AN600" i="18"/>
  <c r="AN576" i="18"/>
  <c r="AN277" i="18"/>
  <c r="AN660" i="18"/>
  <c r="AN1399" i="18"/>
  <c r="AM557" i="18"/>
  <c r="AN418" i="18"/>
  <c r="AN891" i="18"/>
  <c r="AN584" i="18"/>
  <c r="AN298" i="18"/>
  <c r="AN1389" i="18"/>
  <c r="AN595" i="18"/>
  <c r="AN230" i="18"/>
  <c r="AN437" i="18"/>
  <c r="AN722" i="18"/>
  <c r="AN396" i="18"/>
  <c r="AN613" i="18"/>
  <c r="AN337" i="18"/>
  <c r="AN489" i="18"/>
  <c r="AN880" i="18"/>
  <c r="AN136" i="18"/>
  <c r="AN895" i="18"/>
  <c r="AN426" i="18"/>
  <c r="AN756" i="18"/>
  <c r="AN685" i="18"/>
  <c r="AN266" i="18"/>
  <c r="AN270" i="18"/>
  <c r="AN515" i="18"/>
  <c r="AN250" i="18"/>
  <c r="AN753" i="18"/>
  <c r="AN498" i="18"/>
  <c r="AN439" i="18"/>
  <c r="AN267" i="18"/>
  <c r="AN316" i="18"/>
  <c r="AN529" i="18"/>
  <c r="AN229" i="18"/>
  <c r="AN641" i="18"/>
  <c r="AN389" i="18"/>
  <c r="AN737" i="18"/>
  <c r="AN400" i="18"/>
  <c r="AN344" i="18"/>
  <c r="AN394" i="18"/>
  <c r="AN787" i="18"/>
  <c r="AN305" i="18"/>
  <c r="AN478" i="18"/>
  <c r="AN415" i="18"/>
  <c r="AN447" i="18"/>
  <c r="AN725" i="18"/>
  <c r="AN623" i="18"/>
  <c r="AN356" i="18"/>
  <c r="AN712" i="18"/>
  <c r="AN668" i="18"/>
  <c r="AN460" i="18"/>
  <c r="AN236" i="18"/>
  <c r="AN467" i="18"/>
  <c r="AN565" i="18"/>
  <c r="AN472" i="18"/>
  <c r="AN1423" i="18"/>
  <c r="AN1414" i="18"/>
  <c r="AN263" i="18"/>
  <c r="AN361" i="18"/>
  <c r="AN619" i="18"/>
  <c r="AN188" i="18"/>
  <c r="AN683" i="18"/>
  <c r="AN359" i="18"/>
  <c r="AN731" i="18"/>
  <c r="AN246" i="18"/>
  <c r="AN763" i="18"/>
  <c r="AN618" i="18"/>
  <c r="AN698" i="18"/>
  <c r="AN670" i="18"/>
  <c r="AN708" i="18"/>
  <c r="AN501" i="18"/>
  <c r="AN324" i="18"/>
  <c r="AN285" i="18"/>
  <c r="AN318" i="18"/>
  <c r="AN718" i="18"/>
  <c r="AN395" i="18"/>
  <c r="AN617" i="18"/>
  <c r="AN251" i="18"/>
  <c r="AN295" i="18"/>
  <c r="AN441" i="18"/>
  <c r="AN738" i="18"/>
  <c r="AN252" i="18"/>
  <c r="AN642" i="18"/>
  <c r="AN562" i="18"/>
  <c r="AN657" i="18"/>
  <c r="AN724" i="18"/>
  <c r="AN386" i="18"/>
  <c r="AN593" i="18"/>
  <c r="AN743" i="18"/>
  <c r="AN237" i="18"/>
  <c r="AN733" i="18"/>
  <c r="AN649" i="18"/>
  <c r="AN673" i="18"/>
  <c r="AN1388" i="18"/>
  <c r="AN343" i="18"/>
  <c r="AN607" i="18"/>
  <c r="AN436" i="18"/>
  <c r="AN504" i="18"/>
  <c r="AN256" i="18"/>
  <c r="AN679" i="18"/>
  <c r="AN678" i="18"/>
  <c r="AN509" i="18"/>
  <c r="AN385" i="18"/>
  <c r="AN662" i="18"/>
  <c r="AN633" i="18"/>
  <c r="AN308" i="18"/>
  <c r="AN1427" i="18"/>
  <c r="AN696" i="18"/>
  <c r="AN654" i="18"/>
  <c r="AO3" i="18"/>
  <c r="AN124" i="18"/>
  <c r="AN127" i="18"/>
  <c r="AN123" i="18"/>
  <c r="AN125" i="18"/>
  <c r="AN126" i="18"/>
  <c r="AN506" i="18"/>
  <c r="AN431" i="18"/>
  <c r="AN379" i="18"/>
  <c r="AN165" i="18"/>
  <c r="AN605" i="18"/>
  <c r="AN761" i="18"/>
  <c r="AN452" i="18"/>
  <c r="AN1066" i="18"/>
  <c r="AN1078" i="18" s="1"/>
  <c r="AN1131" i="18"/>
  <c r="AN1143" i="18" s="1"/>
  <c r="AN988" i="18"/>
  <c r="AN1000" i="18" s="1"/>
  <c r="AN949" i="18"/>
  <c r="AN961" i="18" s="1"/>
  <c r="AN1261" i="18"/>
  <c r="AN1273" i="18" s="1"/>
  <c r="AN962" i="18"/>
  <c r="AN974" i="18" s="1"/>
  <c r="AN1014" i="18"/>
  <c r="AN1026" i="18" s="1"/>
  <c r="AN1092" i="18"/>
  <c r="AN1104" i="18" s="1"/>
  <c r="AN1053" i="18"/>
  <c r="AN1065" i="18" s="1"/>
  <c r="AN936" i="18"/>
  <c r="AN948" i="18" s="1"/>
  <c r="AN1183" i="18"/>
  <c r="AN1195" i="18" s="1"/>
  <c r="AN1339" i="18"/>
  <c r="AN1351" i="18" s="1"/>
  <c r="AN378" i="18"/>
  <c r="AN1170" i="18"/>
  <c r="AN1182" i="18" s="1"/>
  <c r="AN1274" i="18"/>
  <c r="AN1286" i="18" s="1"/>
  <c r="AN1222" i="18"/>
  <c r="AN1234" i="18" s="1"/>
  <c r="AN1365" i="18"/>
  <c r="AN1377" i="18" s="1"/>
  <c r="AN1001" i="18"/>
  <c r="AN1013" i="18" s="1"/>
  <c r="AN1157" i="18"/>
  <c r="AN1169" i="18" s="1"/>
  <c r="AN1300" i="18"/>
  <c r="AN1312" i="18" s="1"/>
  <c r="AN1313" i="18"/>
  <c r="AN1325" i="18" s="1"/>
  <c r="AN1144" i="18"/>
  <c r="AN1156" i="18" s="1"/>
  <c r="AN664" i="18"/>
  <c r="AN1235" i="18"/>
  <c r="AN1247" i="18" s="1"/>
  <c r="AN1352" i="18"/>
  <c r="AN1364" i="18" s="1"/>
  <c r="AN975" i="18"/>
  <c r="AN987" i="18" s="1"/>
  <c r="AN910" i="18"/>
  <c r="AN922" i="18" s="1"/>
  <c r="AN614" i="18"/>
  <c r="AN638" i="18"/>
  <c r="AN1419" i="18"/>
  <c r="AN1105" i="18"/>
  <c r="AN1117" i="18" s="1"/>
  <c r="AN469" i="18"/>
  <c r="AN897" i="18"/>
  <c r="AN909" i="18" s="1"/>
  <c r="AN1027" i="18"/>
  <c r="AN1039" i="18" s="1"/>
  <c r="AN1196" i="18"/>
  <c r="AN1208" i="18" s="1"/>
  <c r="AN1118" i="18"/>
  <c r="AN1130" i="18" s="1"/>
  <c r="AN923" i="18"/>
  <c r="AN935" i="18" s="1"/>
  <c r="AN1040" i="18"/>
  <c r="AN1052" i="18" s="1"/>
  <c r="AN1287" i="18"/>
  <c r="AN1299" i="18" s="1"/>
  <c r="AN1079" i="18"/>
  <c r="AN1091" i="18" s="1"/>
  <c r="AN1248" i="18"/>
  <c r="AN1260" i="18" s="1"/>
  <c r="AN667" i="18"/>
  <c r="AN365" i="18"/>
  <c r="AN534" i="18"/>
  <c r="AN560" i="18"/>
  <c r="AN1209" i="18"/>
  <c r="AN1221" i="18" s="1"/>
  <c r="AN264" i="18"/>
  <c r="AN459" i="18"/>
  <c r="AN591" i="18"/>
  <c r="AN240" i="18"/>
  <c r="AN413" i="18"/>
  <c r="AO413" i="18" s="1"/>
  <c r="AN1398" i="18"/>
  <c r="AN499" i="18"/>
  <c r="AN542" i="18"/>
  <c r="AN751" i="18"/>
  <c r="AN869" i="18"/>
  <c r="AN262" i="18"/>
  <c r="AN242" i="18"/>
  <c r="AN409" i="18"/>
  <c r="AN372" i="18"/>
  <c r="AN342" i="18"/>
  <c r="AN448" i="18"/>
  <c r="AN567" i="18"/>
  <c r="AN720" i="18"/>
  <c r="AN569" i="18"/>
  <c r="AN269" i="18"/>
  <c r="AN457" i="18"/>
  <c r="AN655" i="18"/>
  <c r="AN231" i="18"/>
  <c r="AN629" i="18"/>
  <c r="AN373" i="18"/>
  <c r="AN789" i="18"/>
  <c r="AO789" i="18" s="1"/>
  <c r="AN710" i="18"/>
  <c r="AN707" i="18"/>
  <c r="AN483" i="18"/>
  <c r="AN691" i="18"/>
  <c r="AN745" i="18"/>
  <c r="AN719" i="18"/>
  <c r="AN283" i="18"/>
  <c r="AN882" i="18"/>
  <c r="AN328" i="18"/>
  <c r="AN486" i="18"/>
  <c r="AN592" i="18"/>
  <c r="AN540" i="18"/>
  <c r="AN552" i="18"/>
  <c r="AN747" i="18"/>
  <c r="AN423" i="18"/>
  <c r="AO423" i="18" s="1"/>
  <c r="AN371" i="18"/>
  <c r="AM609" i="18"/>
  <c r="AN179" i="18"/>
  <c r="AO179" i="18" s="1"/>
  <c r="AN732" i="18"/>
  <c r="AN178" i="18"/>
  <c r="AN303" i="18"/>
  <c r="AN1422" i="18"/>
  <c r="AN671" i="18"/>
  <c r="AN666" i="18"/>
  <c r="AN357" i="18"/>
  <c r="AN764" i="18"/>
  <c r="AN471" i="18"/>
  <c r="AN867" i="18"/>
  <c r="AN686" i="18"/>
  <c r="AN602" i="18"/>
  <c r="AN346" i="18"/>
  <c r="AN628" i="18"/>
  <c r="AO628" i="18" s="1"/>
  <c r="AN397" i="18"/>
  <c r="AO397" i="18" s="1"/>
  <c r="AN669" i="18"/>
  <c r="AN588" i="18"/>
  <c r="AN640" i="18"/>
  <c r="AN317" i="18"/>
  <c r="AN675" i="18"/>
  <c r="AN843" i="18"/>
  <c r="AM417" i="18"/>
  <c r="AM427" i="18" s="1"/>
  <c r="AM4" i="24"/>
  <c r="AN4" i="18"/>
  <c r="AM1338" i="18"/>
  <c r="AN1326" i="18"/>
  <c r="AK12" i="24"/>
  <c r="AJ13" i="24"/>
  <c r="AM687" i="18"/>
  <c r="AL274" i="18"/>
  <c r="AM274" i="18" s="1"/>
  <c r="AM284" i="18" s="1"/>
  <c r="AJ284" i="18"/>
  <c r="AN716" i="18"/>
  <c r="AN235" i="18"/>
  <c r="AL414" i="18"/>
  <c r="AM404" i="18"/>
  <c r="AN300" i="18"/>
  <c r="AM310" i="18"/>
  <c r="AM742" i="18"/>
  <c r="AL430" i="18"/>
  <c r="AM430" i="18" s="1"/>
  <c r="AM440" i="18" s="1"/>
  <c r="AL456" i="18"/>
  <c r="AL466" i="18" s="1"/>
  <c r="AM573" i="18"/>
  <c r="AN573" i="18" s="1"/>
  <c r="AN521" i="18"/>
  <c r="AK586" i="18"/>
  <c r="AJ596" i="18"/>
  <c r="AK652" i="18"/>
  <c r="AJ661" i="18"/>
  <c r="AN339" i="18"/>
  <c r="AM349" i="18"/>
  <c r="AM326" i="18"/>
  <c r="AM505" i="18"/>
  <c r="AN495" i="18"/>
  <c r="AJ622" i="18"/>
  <c r="AK612" i="18"/>
  <c r="AK492" i="18"/>
  <c r="AL482" i="18"/>
  <c r="AK713" i="18"/>
  <c r="AL703" i="18"/>
  <c r="AI1411" i="18"/>
  <c r="AL381" i="18"/>
  <c r="AK388" i="18"/>
  <c r="AJ1390" i="18"/>
  <c r="AK1380" i="18"/>
  <c r="AK1390" i="18" s="1"/>
  <c r="AG881" i="18"/>
  <c r="AM536" i="18"/>
  <c r="AL544" i="18"/>
  <c r="AG1424" i="18"/>
  <c r="AF1429" i="18"/>
  <c r="AG7" i="18"/>
  <c r="AJ470" i="18"/>
  <c r="AI479" i="18"/>
  <c r="AM730" i="18"/>
  <c r="AJ839" i="18"/>
  <c r="AL665" i="18"/>
  <c r="AK674" i="18"/>
  <c r="AM758" i="18"/>
  <c r="AL765" i="18"/>
  <c r="AL639" i="18"/>
  <c r="AK648" i="18"/>
  <c r="AH892" i="18"/>
  <c r="AI453" i="18"/>
  <c r="AJ443" i="18"/>
  <c r="AN566" i="18"/>
  <c r="AM570" i="18"/>
  <c r="AM323" i="18"/>
  <c r="AN313" i="18"/>
  <c r="AM1426" i="18"/>
  <c r="AM258" i="18"/>
  <c r="AN248" i="18"/>
  <c r="AM362" i="18"/>
  <c r="AN352" i="18"/>
  <c r="AN1381" i="18"/>
  <c r="AN651" i="18"/>
  <c r="AL1413" i="18"/>
  <c r="AO269" i="18" l="1"/>
  <c r="AO588" i="18"/>
  <c r="AO178" i="18"/>
  <c r="AO283" i="18"/>
  <c r="AO690" i="18"/>
  <c r="AO471" i="18"/>
  <c r="AO332" i="18"/>
  <c r="AM287" i="18"/>
  <c r="AN287" i="18" s="1"/>
  <c r="AN297" i="18" s="1"/>
  <c r="AO729" i="18"/>
  <c r="AO317" i="18"/>
  <c r="AO1422" i="18"/>
  <c r="AO309" i="18"/>
  <c r="AO710" i="18"/>
  <c r="AO759" i="18"/>
  <c r="AO499" i="18"/>
  <c r="AO640" i="18"/>
  <c r="AO303" i="18"/>
  <c r="AO371" i="18"/>
  <c r="AO457" i="18"/>
  <c r="AO201" i="18"/>
  <c r="AO422" i="18"/>
  <c r="AO459" i="18"/>
  <c r="AO203" i="18"/>
  <c r="AO346" i="18"/>
  <c r="AO254" i="18"/>
  <c r="AO592" i="18"/>
  <c r="AO655" i="18"/>
  <c r="AO448" i="18"/>
  <c r="AO308" i="18"/>
  <c r="AO214" i="18"/>
  <c r="AO567" i="18"/>
  <c r="AO279" i="18"/>
  <c r="AO342" i="18"/>
  <c r="AO202" i="18"/>
  <c r="AO626" i="18"/>
  <c r="AO476" i="18"/>
  <c r="AO662" i="18"/>
  <c r="AO363" i="18"/>
  <c r="AO547" i="18"/>
  <c r="AO391" i="18"/>
  <c r="AO867" i="18"/>
  <c r="AO522" i="18"/>
  <c r="AO882" i="18"/>
  <c r="AO322" i="18"/>
  <c r="AO216" i="18"/>
  <c r="AO353" i="18"/>
  <c r="AO215" i="18"/>
  <c r="AO719" i="18"/>
  <c r="AO205" i="18"/>
  <c r="AO189" i="18"/>
  <c r="AO1423" i="18"/>
  <c r="AO204" i="18"/>
  <c r="AO217" i="18"/>
  <c r="AO621" i="18"/>
  <c r="AO745" i="18"/>
  <c r="AO190" i="18"/>
  <c r="AO677" i="18"/>
  <c r="AO599" i="18"/>
  <c r="AO843" i="18"/>
  <c r="AO192" i="18"/>
  <c r="AO444" i="18"/>
  <c r="AO751" i="18"/>
  <c r="AO746" i="18"/>
  <c r="AO218" i="18"/>
  <c r="AO357" i="18"/>
  <c r="AO894" i="18"/>
  <c r="AO675" i="18"/>
  <c r="AO671" i="18"/>
  <c r="AO707" i="18"/>
  <c r="AO749" i="18"/>
  <c r="AO542" i="18"/>
  <c r="AO477" i="18"/>
  <c r="AN557" i="18"/>
  <c r="AN583" i="18"/>
  <c r="AN401" i="18"/>
  <c r="AO237" i="18"/>
  <c r="AO361" i="18"/>
  <c r="AO438" i="18"/>
  <c r="AO483" i="18"/>
  <c r="AO555" i="18"/>
  <c r="AO869" i="18"/>
  <c r="AO1414" i="18"/>
  <c r="AO801" i="18"/>
  <c r="AO302" i="18"/>
  <c r="AO840" i="18"/>
  <c r="AO139" i="18"/>
  <c r="AO578" i="18"/>
  <c r="AO673" i="18"/>
  <c r="AO602" i="18"/>
  <c r="AO686" i="18"/>
  <c r="AO315" i="18"/>
  <c r="AO540" i="18"/>
  <c r="AO231" i="18"/>
  <c r="AN700" i="18"/>
  <c r="AO649" i="18"/>
  <c r="AN635" i="18"/>
  <c r="AO516" i="18"/>
  <c r="AO1425" i="18"/>
  <c r="AO487" i="18"/>
  <c r="AN518" i="18"/>
  <c r="AO350" i="18"/>
  <c r="AO1384" i="18"/>
  <c r="AO263" i="18"/>
  <c r="AO733" i="18"/>
  <c r="AO140" i="18"/>
  <c r="AO176" i="18"/>
  <c r="AO458" i="18"/>
  <c r="AO1398" i="18"/>
  <c r="AO743" i="18"/>
  <c r="AO472" i="18"/>
  <c r="AO419" i="18"/>
  <c r="AO565" i="18"/>
  <c r="AO461" i="18"/>
  <c r="AN609" i="18"/>
  <c r="AO666" i="18"/>
  <c r="AO549" i="18"/>
  <c r="AO486" i="18"/>
  <c r="AO693" i="18"/>
  <c r="AO569" i="18"/>
  <c r="AO240" i="18"/>
  <c r="AO410" i="18"/>
  <c r="AO467" i="18"/>
  <c r="AO620" i="18"/>
  <c r="AO498" i="18"/>
  <c r="AO328" i="18"/>
  <c r="AO659" i="18"/>
  <c r="AO647" i="18"/>
  <c r="AO551" i="18"/>
  <c r="AO856" i="18"/>
  <c r="AO320" i="18"/>
  <c r="AO256" i="18"/>
  <c r="AO718" i="18"/>
  <c r="AO587" i="18"/>
  <c r="AO493" i="18"/>
  <c r="AO504" i="18"/>
  <c r="AO318" i="18"/>
  <c r="AO787" i="18"/>
  <c r="AO761" i="18"/>
  <c r="AO694" i="18"/>
  <c r="AO436" i="18"/>
  <c r="AN245" i="18"/>
  <c r="AO605" i="18"/>
  <c r="AO607" i="18"/>
  <c r="AO285" i="18"/>
  <c r="AO625" i="18"/>
  <c r="AN531" i="18"/>
  <c r="AO669" i="18"/>
  <c r="AO732" i="18"/>
  <c r="AO329" i="18"/>
  <c r="AO691" i="18"/>
  <c r="AO280" i="18"/>
  <c r="AO372" i="18"/>
  <c r="AO165" i="18"/>
  <c r="AO1386" i="18"/>
  <c r="AO681" i="18"/>
  <c r="AO748" i="18"/>
  <c r="AO324" i="18"/>
  <c r="AN687" i="18"/>
  <c r="AO1400" i="18"/>
  <c r="AO485" i="18"/>
  <c r="AO439" i="18"/>
  <c r="AO412" i="18"/>
  <c r="AO880" i="18"/>
  <c r="AO510" i="18"/>
  <c r="AO298" i="18"/>
  <c r="AO558" i="18"/>
  <c r="AO600" i="18"/>
  <c r="AO261" i="18"/>
  <c r="AO636" i="18"/>
  <c r="AO228" i="18"/>
  <c r="AO249" i="18"/>
  <c r="AO852" i="18"/>
  <c r="AO480" i="18"/>
  <c r="AO402" i="18"/>
  <c r="AO489" i="18"/>
  <c r="AO294" i="18"/>
  <c r="AO175" i="18"/>
  <c r="AO804" i="18"/>
  <c r="AO571" i="18"/>
  <c r="AO643" i="18"/>
  <c r="AO358" i="18"/>
  <c r="AO855" i="18"/>
  <c r="AO866" i="18"/>
  <c r="AO265" i="18"/>
  <c r="AO788" i="18"/>
  <c r="AO502" i="18"/>
  <c r="AO564" i="18"/>
  <c r="AO584" i="18"/>
  <c r="AO744" i="18"/>
  <c r="AO296" i="18"/>
  <c r="AO420" i="18"/>
  <c r="AO606" i="18"/>
  <c r="AO680" i="18"/>
  <c r="AO684" i="18"/>
  <c r="AO616" i="18"/>
  <c r="AO1401" i="18"/>
  <c r="AO532" i="18"/>
  <c r="AO658" i="18"/>
  <c r="AO645" i="18"/>
  <c r="AO366" i="18"/>
  <c r="AO590" i="18"/>
  <c r="AO554" i="18"/>
  <c r="AO891" i="18"/>
  <c r="AO327" i="18"/>
  <c r="AO704" i="18"/>
  <c r="AO537" i="18"/>
  <c r="AO293" i="18"/>
  <c r="AO556" i="18"/>
  <c r="AO333" i="18"/>
  <c r="AO1421" i="18"/>
  <c r="AO1382" i="18"/>
  <c r="AO842" i="18"/>
  <c r="AO257" i="18"/>
  <c r="AO406" i="18"/>
  <c r="AO418" i="18"/>
  <c r="AO711" i="18"/>
  <c r="AO488" i="18"/>
  <c r="AO163" i="18"/>
  <c r="AO398" i="18"/>
  <c r="AO376" i="18"/>
  <c r="AO463" i="18"/>
  <c r="AO341" i="18"/>
  <c r="AN417" i="18"/>
  <c r="AN427" i="18" s="1"/>
  <c r="AP3" i="18"/>
  <c r="AP423" i="18" s="1"/>
  <c r="AO123" i="18"/>
  <c r="AO124" i="18"/>
  <c r="AO126" i="18"/>
  <c r="AO127" i="18"/>
  <c r="AO125" i="18"/>
  <c r="AO347" i="18"/>
  <c r="AO603" i="18"/>
  <c r="AO634" i="18"/>
  <c r="AO136" i="18"/>
  <c r="AO452" i="18"/>
  <c r="AO1066" i="18"/>
  <c r="AO1078" i="18" s="1"/>
  <c r="AO1131" i="18"/>
  <c r="AO1143" i="18" s="1"/>
  <c r="AO895" i="18"/>
  <c r="AO962" i="18"/>
  <c r="AO974" i="18" s="1"/>
  <c r="AO1261" i="18"/>
  <c r="AO1273" i="18" s="1"/>
  <c r="AO988" i="18"/>
  <c r="AO1000" i="18" s="1"/>
  <c r="AO949" i="18"/>
  <c r="AO961" i="18" s="1"/>
  <c r="AO1014" i="18"/>
  <c r="AO1026" i="18" s="1"/>
  <c r="AO1092" i="18"/>
  <c r="AO1104" i="18" s="1"/>
  <c r="AO1183" i="18"/>
  <c r="AO1195" i="18" s="1"/>
  <c r="AO1053" i="18"/>
  <c r="AO1065" i="18" s="1"/>
  <c r="AO936" i="18"/>
  <c r="AO948" i="18" s="1"/>
  <c r="AO1339" i="18"/>
  <c r="AO1351" i="18" s="1"/>
  <c r="AO378" i="18"/>
  <c r="AO1222" i="18"/>
  <c r="AO1234" i="18" s="1"/>
  <c r="AO1170" i="18"/>
  <c r="AO1182" i="18" s="1"/>
  <c r="AO1001" i="18"/>
  <c r="AO1013" i="18" s="1"/>
  <c r="AO1274" i="18"/>
  <c r="AO1286" i="18" s="1"/>
  <c r="AO1365" i="18"/>
  <c r="AO1377" i="18" s="1"/>
  <c r="AO1300" i="18"/>
  <c r="AO1312" i="18" s="1"/>
  <c r="AO1235" i="18"/>
  <c r="AO1247" i="18" s="1"/>
  <c r="AO1144" i="18"/>
  <c r="AO1156" i="18" s="1"/>
  <c r="AO1313" i="18"/>
  <c r="AO1325" i="18" s="1"/>
  <c r="AO1157" i="18"/>
  <c r="AO1169" i="18" s="1"/>
  <c r="AO664" i="18"/>
  <c r="AO910" i="18"/>
  <c r="AO922" i="18" s="1"/>
  <c r="AO638" i="18"/>
  <c r="AO614" i="18"/>
  <c r="AO755" i="18"/>
  <c r="AO975" i="18"/>
  <c r="AO987" i="18" s="1"/>
  <c r="AO1352" i="18"/>
  <c r="AO1364" i="18" s="1"/>
  <c r="AO1040" i="18"/>
  <c r="AO1052" i="18" s="1"/>
  <c r="AO1196" i="18"/>
  <c r="AO1208" i="18" s="1"/>
  <c r="AO923" i="18"/>
  <c r="AO935" i="18" s="1"/>
  <c r="AO469" i="18"/>
  <c r="AO1105" i="18"/>
  <c r="AO1117" i="18" s="1"/>
  <c r="AO1027" i="18"/>
  <c r="AO1039" i="18" s="1"/>
  <c r="AO1079" i="18"/>
  <c r="AO1091" i="18" s="1"/>
  <c r="AO1287" i="18"/>
  <c r="AO1299" i="18" s="1"/>
  <c r="AO1118" i="18"/>
  <c r="AO1130" i="18" s="1"/>
  <c r="AO897" i="18"/>
  <c r="AO909" i="18" s="1"/>
  <c r="AO1419" i="18"/>
  <c r="AO1248" i="18"/>
  <c r="AO1260" i="18" s="1"/>
  <c r="AO508" i="18"/>
  <c r="AO560" i="18"/>
  <c r="AO264" i="18"/>
  <c r="AO534" i="18"/>
  <c r="AO365" i="18"/>
  <c r="AO1209" i="18"/>
  <c r="AO1221" i="18" s="1"/>
  <c r="AO667" i="18"/>
  <c r="AO656" i="18"/>
  <c r="AO1383" i="18"/>
  <c r="AO593" i="18"/>
  <c r="AO601" i="18"/>
  <c r="AO501" i="18"/>
  <c r="AO608" i="18"/>
  <c r="AO411" i="18"/>
  <c r="AO236" i="18"/>
  <c r="AO701" i="18"/>
  <c r="AO394" i="18"/>
  <c r="AO304" i="18"/>
  <c r="AO753" i="18"/>
  <c r="AO311" i="18"/>
  <c r="AO800" i="18"/>
  <c r="AO374" i="18"/>
  <c r="AO524" i="18"/>
  <c r="AO281" i="18"/>
  <c r="AO854" i="18"/>
  <c r="AO594" i="18"/>
  <c r="AO762" i="18"/>
  <c r="AO1420" i="18"/>
  <c r="AO865" i="18"/>
  <c r="AO523" i="18"/>
  <c r="AO568" i="18"/>
  <c r="AO340" i="18"/>
  <c r="AO654" i="18"/>
  <c r="AO290" i="18"/>
  <c r="AO386" i="18"/>
  <c r="AO272" i="18"/>
  <c r="AO708" i="18"/>
  <c r="AO670" i="18"/>
  <c r="AO695" i="18"/>
  <c r="AO460" i="18"/>
  <c r="AO646" i="18"/>
  <c r="AO344" i="18"/>
  <c r="AO191" i="18"/>
  <c r="AO250" i="18"/>
  <c r="AO548" i="18"/>
  <c r="AO393" i="18"/>
  <c r="AO288" i="18"/>
  <c r="AO579" i="18"/>
  <c r="AO879" i="18"/>
  <c r="AO233" i="18"/>
  <c r="AO511" i="18"/>
  <c r="AO345" i="18"/>
  <c r="AO239" i="18"/>
  <c r="AO868" i="18"/>
  <c r="AO561" i="18"/>
  <c r="AO255" i="18"/>
  <c r="AO720" i="18"/>
  <c r="AO591" i="18"/>
  <c r="AO289" i="18"/>
  <c r="AO696" i="18"/>
  <c r="AO841" i="18"/>
  <c r="AO724" i="18"/>
  <c r="AO282" i="18"/>
  <c r="AO241" i="18"/>
  <c r="AO698" i="18"/>
  <c r="AO577" i="18"/>
  <c r="AO668" i="18"/>
  <c r="AO428" i="18"/>
  <c r="AO400" i="18"/>
  <c r="AO166" i="18"/>
  <c r="AP166" i="18" s="1"/>
  <c r="AO515" i="18"/>
  <c r="AO528" i="18"/>
  <c r="AO314" i="18"/>
  <c r="AO449" i="18"/>
  <c r="AO574" i="18"/>
  <c r="AO380" i="18"/>
  <c r="AO692" i="18"/>
  <c r="AO369" i="18"/>
  <c r="AO550" i="18"/>
  <c r="AO723" i="18"/>
  <c r="AO757" i="18"/>
  <c r="AO878" i="18"/>
  <c r="AO433" i="18"/>
  <c r="AO1427" i="18"/>
  <c r="AO243" i="18"/>
  <c r="AO657" i="18"/>
  <c r="AO1412" i="18"/>
  <c r="AO301" i="18"/>
  <c r="AO618" i="18"/>
  <c r="AO348" i="18"/>
  <c r="AO712" i="18"/>
  <c r="AO291" i="18"/>
  <c r="AO737" i="18"/>
  <c r="AO734" i="18"/>
  <c r="AO270" i="18"/>
  <c r="AO387" i="18"/>
  <c r="AO337" i="18"/>
  <c r="AO1417" i="18"/>
  <c r="AP1417" i="18" s="1"/>
  <c r="AO331" i="18"/>
  <c r="AO709" i="18"/>
  <c r="AO717" i="18"/>
  <c r="AO699" i="18"/>
  <c r="AO292" i="18"/>
  <c r="AO244" i="18"/>
  <c r="AO631" i="18"/>
  <c r="AO760" i="18"/>
  <c r="AO562" i="18"/>
  <c r="AO580" i="18"/>
  <c r="AO763" i="18"/>
  <c r="AO1387" i="18"/>
  <c r="AO356" i="18"/>
  <c r="AO541" i="18"/>
  <c r="AO389" i="18"/>
  <c r="AO736" i="18"/>
  <c r="AO266" i="18"/>
  <c r="AO382" i="18"/>
  <c r="AO613" i="18"/>
  <c r="AO177" i="18"/>
  <c r="AO368" i="18"/>
  <c r="AO526" i="18"/>
  <c r="AO407" i="18"/>
  <c r="AO563" i="18"/>
  <c r="AO512" i="18"/>
  <c r="AO535" i="18"/>
  <c r="AO682" i="18"/>
  <c r="AO370" i="18"/>
  <c r="AO1415" i="18"/>
  <c r="AO633" i="18"/>
  <c r="AO496" i="18"/>
  <c r="AO642" i="18"/>
  <c r="AO738" i="18"/>
  <c r="AO581" i="18"/>
  <c r="AO246" i="18"/>
  <c r="AP246" i="18" s="1"/>
  <c r="AO384" i="18"/>
  <c r="AO623" i="18"/>
  <c r="AO538" i="18"/>
  <c r="AO641" i="18"/>
  <c r="AO334" i="18"/>
  <c r="AO685" i="18"/>
  <c r="AO276" i="18"/>
  <c r="AO396" i="18"/>
  <c r="AO435" i="18"/>
  <c r="AO539" i="18"/>
  <c r="AO575" i="18"/>
  <c r="AO803" i="18"/>
  <c r="AO893" i="18"/>
  <c r="AO432" i="18"/>
  <c r="AO445" i="18"/>
  <c r="AO450" i="18"/>
  <c r="AP450" i="18" s="1"/>
  <c r="AO252" i="18"/>
  <c r="AO441" i="18"/>
  <c r="AO543" i="18"/>
  <c r="AO731" i="18"/>
  <c r="AO527" i="18"/>
  <c r="AO725" i="18"/>
  <c r="AO653" i="18"/>
  <c r="AO229" i="18"/>
  <c r="AO227" i="18"/>
  <c r="AO756" i="18"/>
  <c r="AO530" i="18"/>
  <c r="AO722" i="18"/>
  <c r="AO1428" i="18"/>
  <c r="AO1399" i="18"/>
  <c r="AO491" i="18"/>
  <c r="AO630" i="18"/>
  <c r="AO553" i="18"/>
  <c r="AO392" i="18"/>
  <c r="AO688" i="18"/>
  <c r="AO259" i="18"/>
  <c r="AN271" i="18"/>
  <c r="AO335" i="18"/>
  <c r="AO627" i="18"/>
  <c r="AP165" i="18"/>
  <c r="AO425" i="18"/>
  <c r="AO385" i="18"/>
  <c r="AO490" i="18"/>
  <c r="AO238" i="18"/>
  <c r="AO295" i="18"/>
  <c r="AO464" i="18"/>
  <c r="AO359" i="18"/>
  <c r="AO434" i="18"/>
  <c r="AP434" i="18" s="1"/>
  <c r="AO447" i="18"/>
  <c r="AO465" i="18"/>
  <c r="AO529" i="18"/>
  <c r="AO330" i="18"/>
  <c r="AO582" i="18"/>
  <c r="AO437" i="18"/>
  <c r="AO306" i="18"/>
  <c r="AO660" i="18"/>
  <c r="AO697" i="18"/>
  <c r="AO597" i="18"/>
  <c r="AO275" i="18"/>
  <c r="AO454" i="18"/>
  <c r="AO503" i="18"/>
  <c r="AO367" i="18"/>
  <c r="AO421" i="18"/>
  <c r="AO1385" i="18"/>
  <c r="AP1385" i="18" s="1"/>
  <c r="AO321" i="18"/>
  <c r="AO409" i="18"/>
  <c r="AO379" i="18"/>
  <c r="AO446" i="18"/>
  <c r="AO509" i="18"/>
  <c r="AO706" i="18"/>
  <c r="AO355" i="18"/>
  <c r="AO251" i="18"/>
  <c r="AO138" i="18"/>
  <c r="AO683" i="18"/>
  <c r="AO354" i="18"/>
  <c r="AO415" i="18"/>
  <c r="AO791" i="18"/>
  <c r="AO307" i="18"/>
  <c r="AO426" i="18"/>
  <c r="AO802" i="18"/>
  <c r="AO230" i="18"/>
  <c r="AO790" i="18"/>
  <c r="AO277" i="18"/>
  <c r="AO162" i="18"/>
  <c r="AP162" i="18" s="1"/>
  <c r="AO408" i="18"/>
  <c r="AO475" i="18"/>
  <c r="AO253" i="18"/>
  <c r="AO525" i="18"/>
  <c r="AO500" i="18"/>
  <c r="AO1402" i="18"/>
  <c r="AO747" i="18"/>
  <c r="AO373" i="18"/>
  <c r="AO604" i="18"/>
  <c r="AO242" i="18"/>
  <c r="AN375" i="18"/>
  <c r="AO431" i="18"/>
  <c r="AO360" i="18"/>
  <c r="AO678" i="18"/>
  <c r="AO343" i="18"/>
  <c r="AO484" i="18"/>
  <c r="AO617" i="18"/>
  <c r="AO735" i="18"/>
  <c r="AO188" i="18"/>
  <c r="AO451" i="18"/>
  <c r="AO478" i="18"/>
  <c r="AO474" i="18"/>
  <c r="AO316" i="18"/>
  <c r="AO1378" i="18"/>
  <c r="AP1378" i="18" s="1"/>
  <c r="AO399" i="18"/>
  <c r="AO595" i="18"/>
  <c r="AO462" i="18"/>
  <c r="AP462" i="18" s="1"/>
  <c r="AO576" i="18"/>
  <c r="AO497" i="18"/>
  <c r="AO853" i="18"/>
  <c r="AO545" i="18"/>
  <c r="AO705" i="18"/>
  <c r="AO137" i="18"/>
  <c r="AO405" i="18"/>
  <c r="AO278" i="18"/>
  <c r="AO764" i="18"/>
  <c r="AO424" i="18"/>
  <c r="AO552" i="18"/>
  <c r="AO629" i="18"/>
  <c r="AO383" i="18"/>
  <c r="AO262" i="18"/>
  <c r="AO506" i="18"/>
  <c r="AO319" i="18"/>
  <c r="AP319" i="18" s="1"/>
  <c r="AO679" i="18"/>
  <c r="AO1388" i="18"/>
  <c r="AO473" i="18"/>
  <c r="AO395" i="18"/>
  <c r="AO519" i="18"/>
  <c r="AO619" i="18"/>
  <c r="AO268" i="18"/>
  <c r="AO305" i="18"/>
  <c r="AO632" i="18"/>
  <c r="AO267" i="18"/>
  <c r="AO721" i="18"/>
  <c r="AO672" i="18"/>
  <c r="AO1389" i="18"/>
  <c r="AO750" i="18"/>
  <c r="AO513" i="18"/>
  <c r="AO644" i="18"/>
  <c r="AP644" i="18" s="1"/>
  <c r="AO164" i="18"/>
  <c r="AP164" i="18" s="1"/>
  <c r="AO615" i="18"/>
  <c r="AO589" i="18"/>
  <c r="AO610" i="18"/>
  <c r="AO514" i="18"/>
  <c r="AO517" i="18"/>
  <c r="AL284" i="18"/>
  <c r="AN4" i="24"/>
  <c r="AO4" i="18"/>
  <c r="AL12" i="24"/>
  <c r="AK13" i="24"/>
  <c r="AN1338" i="18"/>
  <c r="AO1326" i="18"/>
  <c r="AN274" i="18"/>
  <c r="AN284" i="18" s="1"/>
  <c r="AO235" i="18"/>
  <c r="AO716" i="18"/>
  <c r="AM414" i="18"/>
  <c r="AN404" i="18"/>
  <c r="AL440" i="18"/>
  <c r="AN430" i="18"/>
  <c r="AN440" i="18" s="1"/>
  <c r="AO300" i="18"/>
  <c r="AN310" i="18"/>
  <c r="AM456" i="18"/>
  <c r="AM466" i="18" s="1"/>
  <c r="AN742" i="18"/>
  <c r="AO573" i="18"/>
  <c r="AM583" i="18"/>
  <c r="AO521" i="18"/>
  <c r="AL652" i="18"/>
  <c r="AK661" i="18"/>
  <c r="AK596" i="18"/>
  <c r="AL586" i="18"/>
  <c r="AN326" i="18"/>
  <c r="AM336" i="18"/>
  <c r="AO339" i="18"/>
  <c r="AN349" i="18"/>
  <c r="AO495" i="18"/>
  <c r="AN505" i="18"/>
  <c r="AL492" i="18"/>
  <c r="AM482" i="18"/>
  <c r="AK622" i="18"/>
  <c r="AL612" i="18"/>
  <c r="AM703" i="18"/>
  <c r="AL713" i="18"/>
  <c r="AL1380" i="18"/>
  <c r="AL1390" i="18" s="1"/>
  <c r="AM381" i="18"/>
  <c r="AL388" i="18"/>
  <c r="AH881" i="18"/>
  <c r="AJ1411" i="18"/>
  <c r="AJ453" i="18"/>
  <c r="AK443" i="18"/>
  <c r="AK453" i="18" s="1"/>
  <c r="AH7" i="18"/>
  <c r="AK839" i="18"/>
  <c r="AH1424" i="18"/>
  <c r="AG1429" i="18"/>
  <c r="AN536" i="18"/>
  <c r="AM544" i="18"/>
  <c r="AM665" i="18"/>
  <c r="AL674" i="18"/>
  <c r="AN758" i="18"/>
  <c r="AM765" i="18"/>
  <c r="AM639" i="18"/>
  <c r="AL648" i="18"/>
  <c r="AN730" i="18"/>
  <c r="AO566" i="18"/>
  <c r="AN570" i="18"/>
  <c r="AK470" i="18"/>
  <c r="AJ479" i="18"/>
  <c r="AI892" i="18"/>
  <c r="AN323" i="18"/>
  <c r="AO313" i="18"/>
  <c r="AN362" i="18"/>
  <c r="AO352" i="18"/>
  <c r="AN1426" i="18"/>
  <c r="AN258" i="18"/>
  <c r="AO248" i="18"/>
  <c r="AM1413" i="18"/>
  <c r="AO651" i="18"/>
  <c r="AO1381" i="18"/>
  <c r="AP243" i="18" l="1"/>
  <c r="AP1399" i="18"/>
  <c r="AP709" i="18"/>
  <c r="AP893" i="18"/>
  <c r="AP629" i="18"/>
  <c r="AP389" i="18"/>
  <c r="AP275" i="18"/>
  <c r="AP397" i="18"/>
  <c r="AP1415" i="18"/>
  <c r="AP632" i="18"/>
  <c r="AP697" i="18"/>
  <c r="AP253" i="18"/>
  <c r="AP355" i="18"/>
  <c r="AP660" i="18"/>
  <c r="AP229" i="18"/>
  <c r="AP682" i="18"/>
  <c r="AQ682" i="18" s="1"/>
  <c r="AP763" i="18"/>
  <c r="AQ763" i="18" s="1"/>
  <c r="AP734" i="18"/>
  <c r="AP723" i="18"/>
  <c r="AP241" i="18"/>
  <c r="AP879" i="18"/>
  <c r="AP753" i="18"/>
  <c r="AP593" i="18"/>
  <c r="AP399" i="18"/>
  <c r="AP1427" i="18"/>
  <c r="AP503" i="18"/>
  <c r="AP331" i="18"/>
  <c r="AP490" i="18"/>
  <c r="AP597" i="18"/>
  <c r="AP800" i="18"/>
  <c r="AP251" i="18"/>
  <c r="AP698" i="18"/>
  <c r="AP268" i="18"/>
  <c r="AP405" i="18"/>
  <c r="AP735" i="18"/>
  <c r="AP475" i="18"/>
  <c r="AP706" i="18"/>
  <c r="AP306" i="18"/>
  <c r="AP627" i="18"/>
  <c r="AP653" i="18"/>
  <c r="AP276" i="18"/>
  <c r="AP535" i="18"/>
  <c r="AP580" i="18"/>
  <c r="AP737" i="18"/>
  <c r="AP550" i="18"/>
  <c r="AQ550" i="18" s="1"/>
  <c r="AP282" i="18"/>
  <c r="AP513" i="18"/>
  <c r="AP464" i="18"/>
  <c r="AP1428" i="18"/>
  <c r="AP895" i="18"/>
  <c r="AP722" i="18"/>
  <c r="AP524" i="18"/>
  <c r="AP721" i="18"/>
  <c r="AP541" i="18"/>
  <c r="AP891" i="18"/>
  <c r="AP267" i="18"/>
  <c r="AQ267" i="18" s="1"/>
  <c r="AP385" i="18"/>
  <c r="AP511" i="18"/>
  <c r="AQ511" i="18" s="1"/>
  <c r="AP525" i="18"/>
  <c r="AP757" i="18"/>
  <c r="AP729" i="18"/>
  <c r="AP517" i="18"/>
  <c r="AP619" i="18"/>
  <c r="AP137" i="18"/>
  <c r="AP617" i="18"/>
  <c r="AP408" i="18"/>
  <c r="AP509" i="18"/>
  <c r="AP437" i="18"/>
  <c r="AP335" i="18"/>
  <c r="AP725" i="18"/>
  <c r="AP685" i="18"/>
  <c r="AP512" i="18"/>
  <c r="AQ512" i="18" s="1"/>
  <c r="AP562" i="18"/>
  <c r="AP291" i="18"/>
  <c r="AP369" i="18"/>
  <c r="AP288" i="18"/>
  <c r="AP178" i="18"/>
  <c r="AP471" i="18"/>
  <c r="AP594" i="18"/>
  <c r="AP604" i="18"/>
  <c r="AP854" i="18"/>
  <c r="AP373" i="18"/>
  <c r="AP736" i="18"/>
  <c r="AP354" i="18"/>
  <c r="AP428" i="18"/>
  <c r="AP1402" i="18"/>
  <c r="AP337" i="18"/>
  <c r="AP478" i="18"/>
  <c r="AP756" i="18"/>
  <c r="AP577" i="18"/>
  <c r="AP573" i="18"/>
  <c r="AP1387" i="18"/>
  <c r="AP514" i="18"/>
  <c r="AP519" i="18"/>
  <c r="AP705" i="18"/>
  <c r="AP484" i="18"/>
  <c r="AP446" i="18"/>
  <c r="AP582" i="18"/>
  <c r="AP527" i="18"/>
  <c r="AP334" i="18"/>
  <c r="AP563" i="18"/>
  <c r="AP760" i="18"/>
  <c r="AP712" i="18"/>
  <c r="AP692" i="18"/>
  <c r="AP841" i="18"/>
  <c r="AP393" i="18"/>
  <c r="AP588" i="18"/>
  <c r="AP506" i="18"/>
  <c r="AP515" i="18"/>
  <c r="AP1383" i="18"/>
  <c r="AP1389" i="18"/>
  <c r="AP400" i="18"/>
  <c r="AP454" i="18"/>
  <c r="AP530" i="18"/>
  <c r="AP374" i="18"/>
  <c r="AP878" i="18"/>
  <c r="AP451" i="18"/>
  <c r="AP370" i="18"/>
  <c r="AP610" i="18"/>
  <c r="AP395" i="18"/>
  <c r="AP545" i="18"/>
  <c r="AP343" i="18"/>
  <c r="AP277" i="18"/>
  <c r="AP379" i="18"/>
  <c r="AP330" i="18"/>
  <c r="AP731" i="18"/>
  <c r="AP641" i="18"/>
  <c r="AP407" i="18"/>
  <c r="AP363" i="18"/>
  <c r="AP421" i="18"/>
  <c r="AP675" i="18"/>
  <c r="AP791" i="18"/>
  <c r="AP266" i="18"/>
  <c r="AP433" i="18"/>
  <c r="AP316" i="18"/>
  <c r="AP496" i="18"/>
  <c r="AP683" i="18"/>
  <c r="AP668" i="18"/>
  <c r="AQ668" i="18" s="1"/>
  <c r="AP500" i="18"/>
  <c r="AQ500" i="18" s="1"/>
  <c r="AP387" i="18"/>
  <c r="AP435" i="18"/>
  <c r="AP188" i="18"/>
  <c r="AP473" i="18"/>
  <c r="AP853" i="18"/>
  <c r="AP678" i="18"/>
  <c r="AP790" i="18"/>
  <c r="AP409" i="18"/>
  <c r="AP529" i="18"/>
  <c r="AP688" i="18"/>
  <c r="AP543" i="18"/>
  <c r="AP538" i="18"/>
  <c r="AP262" i="18"/>
  <c r="AP738" i="18"/>
  <c r="AP383" i="18"/>
  <c r="AP868" i="18"/>
  <c r="AP672" i="18"/>
  <c r="AP238" i="18"/>
  <c r="AP474" i="18"/>
  <c r="AP575" i="18"/>
  <c r="AP345" i="18"/>
  <c r="AP138" i="18"/>
  <c r="AP356" i="18"/>
  <c r="AP425" i="18"/>
  <c r="AP290" i="18"/>
  <c r="AP305" i="18"/>
  <c r="AP690" i="18"/>
  <c r="AP615" i="18"/>
  <c r="AP1388" i="18"/>
  <c r="AP497" i="18"/>
  <c r="AP360" i="18"/>
  <c r="AP321" i="18"/>
  <c r="AP307" i="18"/>
  <c r="AP717" i="18"/>
  <c r="AP750" i="18"/>
  <c r="AP432" i="18"/>
  <c r="AQ432" i="18" s="1"/>
  <c r="AP695" i="18"/>
  <c r="AP642" i="18"/>
  <c r="AP803" i="18"/>
  <c r="AP179" i="18"/>
  <c r="AP552" i="18"/>
  <c r="AP633" i="18"/>
  <c r="AQ633" i="18" s="1"/>
  <c r="AP424" i="18"/>
  <c r="AP539" i="18"/>
  <c r="AP386" i="18"/>
  <c r="AP764" i="18"/>
  <c r="AP227" i="18"/>
  <c r="AP233" i="18"/>
  <c r="AP278" i="18"/>
  <c r="AP589" i="18"/>
  <c r="AP679" i="18"/>
  <c r="AP576" i="18"/>
  <c r="AP802" i="18"/>
  <c r="AP789" i="18"/>
  <c r="AP447" i="18"/>
  <c r="AP553" i="18"/>
  <c r="AP252" i="18"/>
  <c r="AP384" i="18"/>
  <c r="AP177" i="18"/>
  <c r="AP1412" i="18"/>
  <c r="AP314" i="18"/>
  <c r="AP720" i="18"/>
  <c r="AP344" i="18"/>
  <c r="AP647" i="18"/>
  <c r="AP719" i="18"/>
  <c r="AP371" i="18"/>
  <c r="AP605" i="18"/>
  <c r="AP659" i="18"/>
  <c r="AP483" i="18"/>
  <c r="AP438" i="18"/>
  <c r="AP353" i="18"/>
  <c r="AP279" i="18"/>
  <c r="AP444" i="18"/>
  <c r="AP567" i="18"/>
  <c r="AP1398" i="18"/>
  <c r="AP192" i="18"/>
  <c r="AP322" i="18"/>
  <c r="AP759" i="18"/>
  <c r="AP761" i="18"/>
  <c r="AP315" i="18"/>
  <c r="AP843" i="18"/>
  <c r="AP882" i="18"/>
  <c r="AP308" i="18"/>
  <c r="AP710" i="18"/>
  <c r="AP686" i="18"/>
  <c r="AP599" i="18"/>
  <c r="AP448" i="18"/>
  <c r="AP309" i="18"/>
  <c r="AP418" i="18"/>
  <c r="AP732" i="18"/>
  <c r="AP707" i="18"/>
  <c r="AP662" i="18"/>
  <c r="AP283" i="18"/>
  <c r="AP625" i="18"/>
  <c r="AP894" i="18"/>
  <c r="AP189" i="18"/>
  <c r="AP626" i="18"/>
  <c r="AP281" i="18"/>
  <c r="AP656" i="18"/>
  <c r="AP372" i="18"/>
  <c r="AP410" i="18"/>
  <c r="AP602" i="18"/>
  <c r="AP867" i="18"/>
  <c r="AP655" i="18"/>
  <c r="AP526" i="18"/>
  <c r="AP628" i="18"/>
  <c r="AP348" i="18"/>
  <c r="AP380" i="18"/>
  <c r="AP696" i="18"/>
  <c r="AP548" i="18"/>
  <c r="AP855" i="18"/>
  <c r="AP240" i="18"/>
  <c r="AP190" i="18"/>
  <c r="AP391" i="18"/>
  <c r="AP592" i="18"/>
  <c r="AP595" i="18"/>
  <c r="AP242" i="18"/>
  <c r="AQ242" i="18" s="1"/>
  <c r="AP426" i="18"/>
  <c r="AP465" i="18"/>
  <c r="AP392" i="18"/>
  <c r="AP441" i="18"/>
  <c r="AP623" i="18"/>
  <c r="AP368" i="18"/>
  <c r="AP631" i="18"/>
  <c r="AP618" i="18"/>
  <c r="AP574" i="18"/>
  <c r="AP289" i="18"/>
  <c r="AP250" i="18"/>
  <c r="AP523" i="18"/>
  <c r="AP257" i="18"/>
  <c r="AP569" i="18"/>
  <c r="AP578" i="18"/>
  <c r="AP542" i="18"/>
  <c r="AP745" i="18"/>
  <c r="AP547" i="18"/>
  <c r="AP254" i="18"/>
  <c r="AP244" i="18"/>
  <c r="AP301" i="18"/>
  <c r="AP449" i="18"/>
  <c r="AP591" i="18"/>
  <c r="AP191" i="18"/>
  <c r="AP329" i="18"/>
  <c r="AP693" i="18"/>
  <c r="AP749" i="18"/>
  <c r="AP621" i="18"/>
  <c r="AP346" i="18"/>
  <c r="AP747" i="18"/>
  <c r="AP415" i="18"/>
  <c r="AP367" i="18"/>
  <c r="AP359" i="18"/>
  <c r="AP491" i="18"/>
  <c r="AP445" i="18"/>
  <c r="AP581" i="18"/>
  <c r="AP382" i="18"/>
  <c r="AP699" i="18"/>
  <c r="AP657" i="18"/>
  <c r="AP646" i="18"/>
  <c r="AP762" i="18"/>
  <c r="AP601" i="18"/>
  <c r="AP669" i="18"/>
  <c r="AP549" i="18"/>
  <c r="AP459" i="18"/>
  <c r="AP680" i="18"/>
  <c r="AM297" i="18"/>
  <c r="AO287" i="18"/>
  <c r="AO297" i="18" s="1"/>
  <c r="AP215" i="18"/>
  <c r="AP216" i="18"/>
  <c r="AP201" i="18"/>
  <c r="AP214" i="18"/>
  <c r="AP320" i="18"/>
  <c r="AP217" i="18"/>
  <c r="AP204" i="18"/>
  <c r="AP203" i="18"/>
  <c r="AP218" i="18"/>
  <c r="AP205" i="18"/>
  <c r="AP202" i="18"/>
  <c r="AO417" i="18"/>
  <c r="AO427" i="18" s="1"/>
  <c r="AP328" i="18"/>
  <c r="AP256" i="18"/>
  <c r="AP476" i="18"/>
  <c r="AP711" i="18"/>
  <c r="AP684" i="18"/>
  <c r="AP636" i="18"/>
  <c r="AP406" i="18"/>
  <c r="AP606" i="18"/>
  <c r="AP554" i="18"/>
  <c r="AP590" i="18"/>
  <c r="AP303" i="18"/>
  <c r="AP620" i="18"/>
  <c r="AP366" i="18"/>
  <c r="AP561" i="18"/>
  <c r="AP460" i="18"/>
  <c r="AP516" i="18"/>
  <c r="AP311" i="18"/>
  <c r="AP452" i="18"/>
  <c r="AP467" i="18"/>
  <c r="AP645" i="18"/>
  <c r="AP564" i="18"/>
  <c r="AP136" i="18"/>
  <c r="AP176" i="18"/>
  <c r="AP724" i="18"/>
  <c r="AP239" i="18"/>
  <c r="AP670" i="18"/>
  <c r="AP671" i="18"/>
  <c r="AP304" i="18"/>
  <c r="AP341" i="18"/>
  <c r="AP324" i="18"/>
  <c r="AP285" i="18"/>
  <c r="AP788" i="18"/>
  <c r="AP708" i="18"/>
  <c r="AP486" i="18"/>
  <c r="AP394" i="18"/>
  <c r="AP463" i="18"/>
  <c r="AP477" i="18"/>
  <c r="AP350" i="18"/>
  <c r="AP856" i="18"/>
  <c r="AP489" i="18"/>
  <c r="AP272" i="18"/>
  <c r="AP332" i="18"/>
  <c r="AP701" i="18"/>
  <c r="AP347" i="18"/>
  <c r="AP376" i="18"/>
  <c r="AP237" i="18"/>
  <c r="AP1414" i="18"/>
  <c r="AP402" i="18"/>
  <c r="AP568" i="18"/>
  <c r="AP236" i="18"/>
  <c r="AP398" i="18"/>
  <c r="AP1421" i="18"/>
  <c r="AP607" i="18"/>
  <c r="AP746" i="18"/>
  <c r="AP411" i="18"/>
  <c r="AP333" i="18"/>
  <c r="AP852" i="18"/>
  <c r="AP1384" i="18"/>
  <c r="AP654" i="18"/>
  <c r="AP865" i="18"/>
  <c r="AP608" i="18"/>
  <c r="AP556" i="18"/>
  <c r="AP1401" i="18"/>
  <c r="AP801" i="18"/>
  <c r="AP249" i="18"/>
  <c r="AP295" i="18"/>
  <c r="AP630" i="18"/>
  <c r="AP1425" i="18"/>
  <c r="AP396" i="18"/>
  <c r="AP342" i="18"/>
  <c r="AP613" i="18"/>
  <c r="AP280" i="18"/>
  <c r="AP270" i="18"/>
  <c r="AP691" i="18"/>
  <c r="AP528" i="18"/>
  <c r="AP255" i="18"/>
  <c r="AP579" i="18"/>
  <c r="AP340" i="18"/>
  <c r="AP1420" i="18"/>
  <c r="AP501" i="18"/>
  <c r="AP293" i="18"/>
  <c r="AP616" i="18"/>
  <c r="AP228" i="18"/>
  <c r="AP361" i="18"/>
  <c r="AP718" i="18"/>
  <c r="AP748" i="18"/>
  <c r="AP733" i="18"/>
  <c r="AP498" i="18"/>
  <c r="AP673" i="18"/>
  <c r="AO401" i="18"/>
  <c r="AP743" i="18"/>
  <c r="AP658" i="18"/>
  <c r="AP420" i="18"/>
  <c r="AP436" i="18"/>
  <c r="AP551" i="18"/>
  <c r="AO609" i="18"/>
  <c r="AQ3" i="18"/>
  <c r="AP126" i="18"/>
  <c r="AP125" i="18"/>
  <c r="AP123" i="18"/>
  <c r="AP124" i="18"/>
  <c r="AP127" i="18"/>
  <c r="AP230" i="18"/>
  <c r="AP431" i="18"/>
  <c r="AP504" i="18"/>
  <c r="AP292" i="18"/>
  <c r="AP140" i="18"/>
  <c r="AP139" i="18"/>
  <c r="AP1066" i="18"/>
  <c r="AP1078" i="18" s="1"/>
  <c r="AP1131" i="18"/>
  <c r="AP1143" i="18" s="1"/>
  <c r="AP949" i="18"/>
  <c r="AP961" i="18" s="1"/>
  <c r="AP1261" i="18"/>
  <c r="AP1273" i="18" s="1"/>
  <c r="AP988" i="18"/>
  <c r="AP1000" i="18" s="1"/>
  <c r="AP962" i="18"/>
  <c r="AP974" i="18" s="1"/>
  <c r="AP1092" i="18"/>
  <c r="AP1104" i="18" s="1"/>
  <c r="AP1014" i="18"/>
  <c r="AP1026" i="18" s="1"/>
  <c r="AP1339" i="18"/>
  <c r="AP1351" i="18" s="1"/>
  <c r="AP936" i="18"/>
  <c r="AP948" i="18" s="1"/>
  <c r="AP1053" i="18"/>
  <c r="AP1065" i="18" s="1"/>
  <c r="AP1183" i="18"/>
  <c r="AP1195" i="18" s="1"/>
  <c r="AP1170" i="18"/>
  <c r="AP1182" i="18" s="1"/>
  <c r="AP1365" i="18"/>
  <c r="AP1377" i="18" s="1"/>
  <c r="AP1001" i="18"/>
  <c r="AP1013" i="18" s="1"/>
  <c r="AP1222" i="18"/>
  <c r="AP1234" i="18" s="1"/>
  <c r="AP378" i="18"/>
  <c r="AP1274" i="18"/>
  <c r="AP1286" i="18" s="1"/>
  <c r="AP1235" i="18"/>
  <c r="AP1247" i="18" s="1"/>
  <c r="AP1300" i="18"/>
  <c r="AP1312" i="18" s="1"/>
  <c r="AP261" i="18"/>
  <c r="AP1313" i="18"/>
  <c r="AP1325" i="18" s="1"/>
  <c r="AP1157" i="18"/>
  <c r="AP1169" i="18" s="1"/>
  <c r="AP664" i="18"/>
  <c r="AP1144" i="18"/>
  <c r="AP1156" i="18" s="1"/>
  <c r="AP638" i="18"/>
  <c r="AP614" i="18"/>
  <c r="AP1352" i="18"/>
  <c r="AP1364" i="18" s="1"/>
  <c r="AP975" i="18"/>
  <c r="AP987" i="18" s="1"/>
  <c r="AP910" i="18"/>
  <c r="AP922" i="18" s="1"/>
  <c r="AP755" i="18"/>
  <c r="AP1079" i="18"/>
  <c r="AP1091" i="18" s="1"/>
  <c r="AP469" i="18"/>
  <c r="AP1196" i="18"/>
  <c r="AP1208" i="18" s="1"/>
  <c r="AP1118" i="18"/>
  <c r="AP1130" i="18" s="1"/>
  <c r="AP897" i="18"/>
  <c r="AP909" i="18" s="1"/>
  <c r="AP1105" i="18"/>
  <c r="AP1117" i="18" s="1"/>
  <c r="AP1287" i="18"/>
  <c r="AP1299" i="18" s="1"/>
  <c r="AP923" i="18"/>
  <c r="AP935" i="18" s="1"/>
  <c r="AP1248" i="18"/>
  <c r="AP1260" i="18" s="1"/>
  <c r="AP1419" i="18"/>
  <c r="AP1040" i="18"/>
  <c r="AP1052" i="18" s="1"/>
  <c r="AP1027" i="18"/>
  <c r="AP1039" i="18" s="1"/>
  <c r="AP677" i="18"/>
  <c r="AP534" i="18"/>
  <c r="AP264" i="18"/>
  <c r="AP508" i="18"/>
  <c r="AP1209" i="18"/>
  <c r="AP1221" i="18" s="1"/>
  <c r="AP560" i="18"/>
  <c r="AP667" i="18"/>
  <c r="AP365" i="18"/>
  <c r="AP681" i="18"/>
  <c r="AP461" i="18"/>
  <c r="AP296" i="18"/>
  <c r="AP458" i="18"/>
  <c r="AP600" i="18"/>
  <c r="AP493" i="18"/>
  <c r="AO700" i="18"/>
  <c r="AP413" i="18"/>
  <c r="AP163" i="18"/>
  <c r="AQ163" i="18" s="1"/>
  <c r="AP317" i="18"/>
  <c r="AP565" i="18"/>
  <c r="AP744" i="18"/>
  <c r="AP265" i="18"/>
  <c r="AP1423" i="18"/>
  <c r="AP558" i="18"/>
  <c r="AP869" i="18"/>
  <c r="AO687" i="18"/>
  <c r="AP269" i="18"/>
  <c r="AP488" i="18"/>
  <c r="AP840" i="18"/>
  <c r="AP584" i="18"/>
  <c r="AP866" i="18"/>
  <c r="AP263" i="18"/>
  <c r="AP298" i="18"/>
  <c r="AP555" i="18"/>
  <c r="AP302" i="18"/>
  <c r="AP510" i="18"/>
  <c r="AP231" i="18"/>
  <c r="AQ450" i="18"/>
  <c r="AQ246" i="18"/>
  <c r="AP502" i="18"/>
  <c r="AP358" i="18"/>
  <c r="AP318" i="18"/>
  <c r="AP880" i="18"/>
  <c r="AP540" i="18"/>
  <c r="AP643" i="18"/>
  <c r="AP487" i="18"/>
  <c r="AP412" i="18"/>
  <c r="AP522" i="18"/>
  <c r="AP571" i="18"/>
  <c r="AP649" i="18"/>
  <c r="AP439" i="18"/>
  <c r="AP357" i="18"/>
  <c r="AO635" i="18"/>
  <c r="AO245" i="18"/>
  <c r="AP634" i="18"/>
  <c r="AP640" i="18"/>
  <c r="AP842" i="18"/>
  <c r="AP537" i="18"/>
  <c r="AP1386" i="18"/>
  <c r="AP587" i="18"/>
  <c r="AP804" i="18"/>
  <c r="AP694" i="18"/>
  <c r="AP485" i="18"/>
  <c r="AO557" i="18"/>
  <c r="AO375" i="18"/>
  <c r="AQ162" i="18"/>
  <c r="AP259" i="18"/>
  <c r="AO271" i="18"/>
  <c r="AP603" i="18"/>
  <c r="AP457" i="18"/>
  <c r="AP1382" i="18"/>
  <c r="AP704" i="18"/>
  <c r="AP499" i="18"/>
  <c r="AP419" i="18"/>
  <c r="AP175" i="18"/>
  <c r="AP751" i="18"/>
  <c r="AP666" i="18"/>
  <c r="AO531" i="18"/>
  <c r="AQ1378" i="18"/>
  <c r="AO518" i="18"/>
  <c r="AP1422" i="18"/>
  <c r="AP787" i="18"/>
  <c r="AP327" i="18"/>
  <c r="AP532" i="18"/>
  <c r="AP472" i="18"/>
  <c r="AP294" i="18"/>
  <c r="AP480" i="18"/>
  <c r="AP1400" i="18"/>
  <c r="AP422" i="18"/>
  <c r="AO274" i="18"/>
  <c r="AO284" i="18" s="1"/>
  <c r="AO4" i="24"/>
  <c r="AP4" i="18"/>
  <c r="AO1338" i="18"/>
  <c r="AP1326" i="18"/>
  <c r="AL13" i="24"/>
  <c r="AM12" i="24"/>
  <c r="AP235" i="18"/>
  <c r="AO430" i="18"/>
  <c r="AO440" i="18" s="1"/>
  <c r="AP716" i="18"/>
  <c r="AO404" i="18"/>
  <c r="AN414" i="18"/>
  <c r="AO310" i="18"/>
  <c r="AP300" i="18"/>
  <c r="AN456" i="18"/>
  <c r="AN466" i="18" s="1"/>
  <c r="AO583" i="18"/>
  <c r="AO742" i="18"/>
  <c r="AP521" i="18"/>
  <c r="AM586" i="18"/>
  <c r="AL596" i="18"/>
  <c r="AM652" i="18"/>
  <c r="AL661" i="18"/>
  <c r="AP339" i="18"/>
  <c r="AO349" i="18"/>
  <c r="AO326" i="18"/>
  <c r="AN336" i="18"/>
  <c r="AO505" i="18"/>
  <c r="AP495" i="18"/>
  <c r="AM612" i="18"/>
  <c r="AL622" i="18"/>
  <c r="AM492" i="18"/>
  <c r="AN482" i="18"/>
  <c r="AM1380" i="18"/>
  <c r="AM1390" i="18" s="1"/>
  <c r="AM713" i="18"/>
  <c r="AN703" i="18"/>
  <c r="AK1411" i="18"/>
  <c r="AI881" i="18"/>
  <c r="AL443" i="18"/>
  <c r="AL453" i="18" s="1"/>
  <c r="AN381" i="18"/>
  <c r="AM388" i="18"/>
  <c r="AJ892" i="18"/>
  <c r="AI1424" i="18"/>
  <c r="AH1429" i="18"/>
  <c r="AL470" i="18"/>
  <c r="AK479" i="18"/>
  <c r="AP566" i="18"/>
  <c r="AO570" i="18"/>
  <c r="AI7" i="18"/>
  <c r="AN665" i="18"/>
  <c r="AM674" i="18"/>
  <c r="AO536" i="18"/>
  <c r="AN544" i="18"/>
  <c r="AL839" i="18"/>
  <c r="AO730" i="18"/>
  <c r="AO758" i="18"/>
  <c r="AN765" i="18"/>
  <c r="AN639" i="18"/>
  <c r="AM648" i="18"/>
  <c r="AP313" i="18"/>
  <c r="AO323" i="18"/>
  <c r="AN1413" i="18"/>
  <c r="AO1426" i="18"/>
  <c r="AP1381" i="18"/>
  <c r="AO362" i="18"/>
  <c r="AP352" i="18"/>
  <c r="AP651" i="18"/>
  <c r="AO258" i="18"/>
  <c r="AP248" i="18"/>
  <c r="AQ690" i="18" l="1"/>
  <c r="AQ446" i="18"/>
  <c r="AQ277" i="18"/>
  <c r="AQ370" i="18"/>
  <c r="AQ422" i="18"/>
  <c r="AQ731" i="18"/>
  <c r="AQ191" i="18"/>
  <c r="AQ696" i="18"/>
  <c r="AQ688" i="18"/>
  <c r="AQ725" i="18"/>
  <c r="AQ496" i="18"/>
  <c r="AQ1400" i="18"/>
  <c r="AQ701" i="18"/>
  <c r="AQ631" i="18"/>
  <c r="AQ692" i="18"/>
  <c r="AQ1427" i="18"/>
  <c r="AQ629" i="18"/>
  <c r="AQ447" i="18"/>
  <c r="AQ670" i="18"/>
  <c r="AQ587" i="18"/>
  <c r="AQ475" i="18"/>
  <c r="AQ573" i="18"/>
  <c r="AQ413" i="18"/>
  <c r="AQ272" i="18"/>
  <c r="AQ239" i="18"/>
  <c r="AQ407" i="18"/>
  <c r="AQ751" i="18"/>
  <c r="AQ318" i="18"/>
  <c r="AQ719" i="18"/>
  <c r="AQ724" i="18"/>
  <c r="AQ526" i="18"/>
  <c r="AQ803" i="18"/>
  <c r="AQ358" i="18"/>
  <c r="AQ733" i="18"/>
  <c r="AQ856" i="18"/>
  <c r="AQ406" i="18"/>
  <c r="AQ355" i="18"/>
  <c r="AQ502" i="18"/>
  <c r="AQ437" i="18"/>
  <c r="AQ547" i="18"/>
  <c r="AQ373" i="18"/>
  <c r="AQ632" i="18"/>
  <c r="AQ649" i="18"/>
  <c r="AQ757" i="18"/>
  <c r="AQ359" i="18"/>
  <c r="AQ599" i="18"/>
  <c r="AQ595" i="18"/>
  <c r="AQ788" i="18"/>
  <c r="AQ311" i="18"/>
  <c r="AQ592" i="18"/>
  <c r="AQ729" i="18"/>
  <c r="AQ666" i="18"/>
  <c r="AQ642" i="18"/>
  <c r="AQ302" i="18"/>
  <c r="AQ516" i="18"/>
  <c r="AQ391" i="18"/>
  <c r="AQ281" i="18"/>
  <c r="AQ1385" i="18"/>
  <c r="AQ669" i="18"/>
  <c r="AQ749" i="18"/>
  <c r="AQ175" i="18"/>
  <c r="AQ268" i="18"/>
  <c r="AQ1422" i="18"/>
  <c r="AQ419" i="18"/>
  <c r="AQ305" i="18"/>
  <c r="AQ241" i="18"/>
  <c r="AQ298" i="18"/>
  <c r="AQ855" i="18"/>
  <c r="AQ894" i="18"/>
  <c r="AQ607" i="18"/>
  <c r="AQ529" i="18"/>
  <c r="AQ760" i="18"/>
  <c r="AQ227" i="18"/>
  <c r="AQ296" i="18"/>
  <c r="AQ711" i="18"/>
  <c r="AQ136" i="18"/>
  <c r="AQ532" i="18"/>
  <c r="AQ709" i="18"/>
  <c r="AQ627" i="18"/>
  <c r="AQ384" i="18"/>
  <c r="AQ424" i="18"/>
  <c r="AQ804" i="18"/>
  <c r="AQ439" i="18"/>
  <c r="AQ880" i="18"/>
  <c r="AQ461" i="18"/>
  <c r="AQ486" i="18"/>
  <c r="AQ476" i="18"/>
  <c r="AQ293" i="18"/>
  <c r="AQ708" i="18"/>
  <c r="AP287" i="18"/>
  <c r="AQ287" i="18" s="1"/>
  <c r="AP635" i="18"/>
  <c r="AP417" i="18"/>
  <c r="AP427" i="18" s="1"/>
  <c r="AP401" i="18"/>
  <c r="AP245" i="18"/>
  <c r="AQ303" i="18"/>
  <c r="AQ218" i="18"/>
  <c r="AQ203" i="18"/>
  <c r="AQ316" i="18"/>
  <c r="AQ205" i="18"/>
  <c r="AQ204" i="18"/>
  <c r="AQ217" i="18"/>
  <c r="AQ214" i="18"/>
  <c r="AQ201" i="18"/>
  <c r="AQ347" i="18"/>
  <c r="AQ460" i="18"/>
  <c r="AQ216" i="18"/>
  <c r="AQ343" i="18"/>
  <c r="AQ304" i="18"/>
  <c r="AQ561" i="18"/>
  <c r="AQ202" i="18"/>
  <c r="AQ215" i="18"/>
  <c r="AQ698" i="18"/>
  <c r="AQ555" i="18"/>
  <c r="AQ383" i="18"/>
  <c r="AQ332" i="18"/>
  <c r="AQ671" i="18"/>
  <c r="AP583" i="18"/>
  <c r="AP609" i="18"/>
  <c r="AP531" i="18"/>
  <c r="AP375" i="18"/>
  <c r="AQ579" i="18"/>
  <c r="AQ617" i="18"/>
  <c r="AQ705" i="18"/>
  <c r="AQ1389" i="18"/>
  <c r="AQ371" i="18"/>
  <c r="AQ1388" i="18"/>
  <c r="AQ1402" i="18"/>
  <c r="AQ484" i="18"/>
  <c r="AQ262" i="18"/>
  <c r="AQ594" i="18"/>
  <c r="AP557" i="18"/>
  <c r="AQ499" i="18"/>
  <c r="AQ842" i="18"/>
  <c r="AQ465" i="18"/>
  <c r="AQ576" i="18"/>
  <c r="AQ285" i="18"/>
  <c r="AQ569" i="18"/>
  <c r="AQ472" i="18"/>
  <c r="AQ367" i="18"/>
  <c r="AQ704" i="18"/>
  <c r="AQ509" i="18"/>
  <c r="AQ640" i="18"/>
  <c r="AQ408" i="18"/>
  <c r="AQ540" i="18"/>
  <c r="AQ1421" i="18"/>
  <c r="AQ190" i="18"/>
  <c r="AQ255" i="18"/>
  <c r="AQ591" i="18"/>
  <c r="AQ517" i="18"/>
  <c r="AQ634" i="18"/>
  <c r="AQ706" i="18"/>
  <c r="AQ571" i="18"/>
  <c r="AQ738" i="18"/>
  <c r="AQ452" i="18"/>
  <c r="AQ672" i="18"/>
  <c r="AQ301" i="18"/>
  <c r="AQ564" i="18"/>
  <c r="AQ843" i="18"/>
  <c r="AQ882" i="18"/>
  <c r="AQ853" i="18"/>
  <c r="AQ656" i="18"/>
  <c r="AQ415" i="18"/>
  <c r="AQ681" i="18"/>
  <c r="AQ506" i="18"/>
  <c r="AQ393" i="18"/>
  <c r="AQ606" i="18"/>
  <c r="AQ528" i="18"/>
  <c r="AQ589" i="18"/>
  <c r="AQ192" i="18"/>
  <c r="AQ645" i="18"/>
  <c r="AQ718" i="18"/>
  <c r="AQ361" i="18"/>
  <c r="AQ166" i="18"/>
  <c r="AQ477" i="18"/>
  <c r="AQ228" i="18"/>
  <c r="AQ852" i="18"/>
  <c r="AQ348" i="18"/>
  <c r="AQ597" i="18"/>
  <c r="AQ250" i="18"/>
  <c r="AQ545" i="18"/>
  <c r="AQ548" i="18"/>
  <c r="AQ697" i="18"/>
  <c r="AQ179" i="18"/>
  <c r="AQ376" i="18"/>
  <c r="AQ489" i="18"/>
  <c r="AQ732" i="18"/>
  <c r="AQ405" i="18"/>
  <c r="AQ363" i="18"/>
  <c r="AQ601" i="18"/>
  <c r="AQ1414" i="18"/>
  <c r="AQ229" i="18"/>
  <c r="AQ374" i="18"/>
  <c r="AQ263" i="18"/>
  <c r="AQ356" i="18"/>
  <c r="AQ444" i="18"/>
  <c r="AQ428" i="18"/>
  <c r="AQ188" i="18"/>
  <c r="AQ400" i="18"/>
  <c r="AQ686" i="18"/>
  <c r="AQ660" i="18"/>
  <c r="AQ685" i="18"/>
  <c r="AQ684" i="18"/>
  <c r="AQ410" i="18"/>
  <c r="AQ380" i="18"/>
  <c r="AQ619" i="18"/>
  <c r="AQ1382" i="18"/>
  <c r="AQ552" i="18"/>
  <c r="AQ369" i="18"/>
  <c r="AQ753" i="18"/>
  <c r="AQ497" i="18"/>
  <c r="AQ723" i="18"/>
  <c r="AQ350" i="18"/>
  <c r="AQ693" i="18"/>
  <c r="AQ178" i="18"/>
  <c r="AQ866" i="18"/>
  <c r="AQ1415" i="18"/>
  <c r="AQ474" i="18"/>
  <c r="AQ644" i="18"/>
  <c r="AQ139" i="18"/>
  <c r="AQ397" i="18"/>
  <c r="AQ473" i="18"/>
  <c r="AQ279" i="18"/>
  <c r="AQ320" i="18"/>
  <c r="AQ613" i="18"/>
  <c r="AQ368" i="18"/>
  <c r="AQ433" i="18"/>
  <c r="AQ514" i="18"/>
  <c r="AQ457" i="18"/>
  <c r="AQ678" i="18"/>
  <c r="AQ243" i="18"/>
  <c r="AQ335" i="18"/>
  <c r="AQ1398" i="18"/>
  <c r="AQ522" i="18"/>
  <c r="AQ1412" i="18"/>
  <c r="AQ333" i="18"/>
  <c r="AQ330" i="18"/>
  <c r="AQ344" i="18"/>
  <c r="AQ584" i="18"/>
  <c r="AQ623" i="18"/>
  <c r="AQ869" i="18"/>
  <c r="AQ789" i="18"/>
  <c r="AQ291" i="18"/>
  <c r="AQ1399" i="18"/>
  <c r="AQ342" i="18"/>
  <c r="AQ647" i="18"/>
  <c r="AQ625" i="18"/>
  <c r="AQ480" i="18"/>
  <c r="AQ331" i="18"/>
  <c r="AQ655" i="18"/>
  <c r="AQ603" i="18"/>
  <c r="AQ434" i="18"/>
  <c r="AQ485" i="18"/>
  <c r="AQ764" i="18"/>
  <c r="AQ695" i="18"/>
  <c r="AQ412" i="18"/>
  <c r="AQ699" i="18"/>
  <c r="AQ418" i="18"/>
  <c r="AQ759" i="18"/>
  <c r="AQ675" i="18"/>
  <c r="AQ840" i="18"/>
  <c r="AQ659" i="18"/>
  <c r="AQ558" i="18"/>
  <c r="AQ541" i="18"/>
  <c r="AQ321" i="18"/>
  <c r="AQ292" i="18"/>
  <c r="AQ628" i="18"/>
  <c r="AQ328" i="18"/>
  <c r="AQ385" i="18"/>
  <c r="AQ396" i="18"/>
  <c r="AQ539" i="18"/>
  <c r="AQ294" i="18"/>
  <c r="AQ308" i="18"/>
  <c r="AQ462" i="18"/>
  <c r="AQ394" i="18"/>
  <c r="AQ421" i="18"/>
  <c r="AQ694" i="18"/>
  <c r="AQ562" i="18"/>
  <c r="AQ251" i="18"/>
  <c r="AQ868" i="18"/>
  <c r="AQ487" i="18"/>
  <c r="AQ580" i="18"/>
  <c r="AQ283" i="18"/>
  <c r="AQ253" i="18"/>
  <c r="AQ577" i="18"/>
  <c r="AQ756" i="18"/>
  <c r="AQ1423" i="18"/>
  <c r="AQ346" i="18"/>
  <c r="AQ626" i="18"/>
  <c r="AQ504" i="18"/>
  <c r="AQ389" i="18"/>
  <c r="AQ735" i="18"/>
  <c r="AQ710" i="18"/>
  <c r="AQ1425" i="18"/>
  <c r="AQ563" i="18"/>
  <c r="AQ721" i="18"/>
  <c r="AQ282" i="18"/>
  <c r="AQ643" i="18"/>
  <c r="AQ535" i="18"/>
  <c r="AQ800" i="18"/>
  <c r="AQ360" i="18"/>
  <c r="AQ878" i="18"/>
  <c r="AQ488" i="18"/>
  <c r="AQ265" i="18"/>
  <c r="AQ538" i="18"/>
  <c r="AQ493" i="18"/>
  <c r="AP687" i="18"/>
  <c r="AQ431" i="18"/>
  <c r="AQ254" i="18"/>
  <c r="AQ137" i="18"/>
  <c r="AQ278" i="18"/>
  <c r="AQ630" i="18"/>
  <c r="AQ581" i="18"/>
  <c r="AQ588" i="18"/>
  <c r="AQ618" i="18"/>
  <c r="AQ269" i="18"/>
  <c r="AQ582" i="18"/>
  <c r="AQ744" i="18"/>
  <c r="AQ578" i="18"/>
  <c r="AQ600" i="18"/>
  <c r="AQ513" i="18"/>
  <c r="AQ411" i="18"/>
  <c r="AQ327" i="18"/>
  <c r="AQ575" i="18"/>
  <c r="AQ345" i="18"/>
  <c r="AQ604" i="18"/>
  <c r="AQ1386" i="18"/>
  <c r="AQ893" i="18"/>
  <c r="AQ525" i="18"/>
  <c r="AQ657" i="18"/>
  <c r="AQ237" i="18"/>
  <c r="AQ445" i="18"/>
  <c r="AQ646" i="18"/>
  <c r="AQ231" i="18"/>
  <c r="AQ244" i="18"/>
  <c r="AQ895" i="18"/>
  <c r="AQ189" i="18"/>
  <c r="AQ565" i="18"/>
  <c r="AQ530" i="18"/>
  <c r="AQ458" i="18"/>
  <c r="AQ230" i="18"/>
  <c r="AQ722" i="18"/>
  <c r="AQ398" i="18"/>
  <c r="AQ1420" i="18"/>
  <c r="AQ523" i="18"/>
  <c r="AQ787" i="18"/>
  <c r="AQ543" i="18"/>
  <c r="AQ309" i="18"/>
  <c r="AQ841" i="18"/>
  <c r="AQ399" i="18"/>
  <c r="AQ537" i="18"/>
  <c r="AQ527" i="18"/>
  <c r="AQ717" i="18"/>
  <c r="AQ556" i="18"/>
  <c r="AQ653" i="18"/>
  <c r="AQ542" i="18"/>
  <c r="AQ510" i="18"/>
  <c r="AQ1387" i="18"/>
  <c r="AQ524" i="18"/>
  <c r="AQ354" i="18"/>
  <c r="AQ317" i="18"/>
  <c r="AQ372" i="18"/>
  <c r="AQ165" i="18"/>
  <c r="AQ593" i="18"/>
  <c r="AQ340" i="18"/>
  <c r="AQ290" i="18"/>
  <c r="AQ508" i="18"/>
  <c r="AP518" i="18"/>
  <c r="AQ441" i="18"/>
  <c r="AQ691" i="18"/>
  <c r="AQ590" i="18"/>
  <c r="AQ238" i="18"/>
  <c r="AQ449" i="18"/>
  <c r="AQ1401" i="18"/>
  <c r="AQ392" i="18"/>
  <c r="AQ319" i="18"/>
  <c r="AQ762" i="18"/>
  <c r="AQ615" i="18"/>
  <c r="AQ270" i="18"/>
  <c r="AQ176" i="18"/>
  <c r="AQ275" i="18"/>
  <c r="AQ567" i="18"/>
  <c r="AQ891" i="18"/>
  <c r="AQ464" i="18"/>
  <c r="AQ240" i="18"/>
  <c r="AQ748" i="18"/>
  <c r="AQ483" i="18"/>
  <c r="AQ341" i="18"/>
  <c r="AQ478" i="18"/>
  <c r="AQ337" i="18"/>
  <c r="AQ620" i="18"/>
  <c r="AQ503" i="18"/>
  <c r="AQ641" i="18"/>
  <c r="AQ471" i="18"/>
  <c r="AQ737" i="18"/>
  <c r="AP700" i="18"/>
  <c r="AQ288" i="18"/>
  <c r="AQ636" i="18"/>
  <c r="AQ382" i="18"/>
  <c r="AQ608" i="18"/>
  <c r="AQ1384" i="18"/>
  <c r="AQ448" i="18"/>
  <c r="AQ379" i="18"/>
  <c r="AQ307" i="18"/>
  <c r="AQ745" i="18"/>
  <c r="AQ402" i="18"/>
  <c r="AQ621" i="18"/>
  <c r="AQ865" i="18"/>
  <c r="AQ249" i="18"/>
  <c r="AQ177" i="18"/>
  <c r="AQ568" i="18"/>
  <c r="AQ790" i="18"/>
  <c r="AQ395" i="18"/>
  <c r="AQ736" i="18"/>
  <c r="AQ679" i="18"/>
  <c r="AQ515" i="18"/>
  <c r="AQ801" i="18"/>
  <c r="AQ276" i="18"/>
  <c r="AQ879" i="18"/>
  <c r="AQ761" i="18"/>
  <c r="AQ386" i="18"/>
  <c r="AQ747" i="18"/>
  <c r="AQ551" i="18"/>
  <c r="AQ426" i="18"/>
  <c r="AQ329" i="18"/>
  <c r="AQ680" i="18"/>
  <c r="AQ662" i="18"/>
  <c r="AQ720" i="18"/>
  <c r="AQ746" i="18"/>
  <c r="AQ252" i="18"/>
  <c r="AQ233" i="18"/>
  <c r="AR3" i="18"/>
  <c r="AQ124" i="18"/>
  <c r="AQ126" i="18"/>
  <c r="AQ127" i="18"/>
  <c r="AQ123" i="18"/>
  <c r="AQ125" i="18"/>
  <c r="AQ315" i="18"/>
  <c r="AQ236" i="18"/>
  <c r="AQ357" i="18"/>
  <c r="AQ164" i="18"/>
  <c r="AQ654" i="18"/>
  <c r="AQ140" i="18"/>
  <c r="AQ257" i="18"/>
  <c r="AQ435" i="18"/>
  <c r="AQ138" i="18"/>
  <c r="AQ1066" i="18"/>
  <c r="AQ1078" i="18" s="1"/>
  <c r="AQ1131" i="18"/>
  <c r="AQ1143" i="18" s="1"/>
  <c r="AQ988" i="18"/>
  <c r="AQ1000" i="18" s="1"/>
  <c r="AQ962" i="18"/>
  <c r="AQ974" i="18" s="1"/>
  <c r="AQ949" i="18"/>
  <c r="AQ961" i="18" s="1"/>
  <c r="AQ1261" i="18"/>
  <c r="AQ1273" i="18" s="1"/>
  <c r="AQ1014" i="18"/>
  <c r="AQ1026" i="18" s="1"/>
  <c r="AQ1092" i="18"/>
  <c r="AQ1104" i="18" s="1"/>
  <c r="AQ1339" i="18"/>
  <c r="AQ1351" i="18" s="1"/>
  <c r="AQ936" i="18"/>
  <c r="AQ948" i="18" s="1"/>
  <c r="AQ1053" i="18"/>
  <c r="AQ1065" i="18" s="1"/>
  <c r="AQ1183" i="18"/>
  <c r="AQ1195" i="18" s="1"/>
  <c r="AQ1274" i="18"/>
  <c r="AQ1286" i="18" s="1"/>
  <c r="AQ378" i="18"/>
  <c r="AQ1222" i="18"/>
  <c r="AQ1234" i="18" s="1"/>
  <c r="AQ1001" i="18"/>
  <c r="AQ1013" i="18" s="1"/>
  <c r="AQ1170" i="18"/>
  <c r="AQ1182" i="18" s="1"/>
  <c r="AQ1365" i="18"/>
  <c r="AQ1377" i="18" s="1"/>
  <c r="AQ1300" i="18"/>
  <c r="AQ1312" i="18" s="1"/>
  <c r="AQ1235" i="18"/>
  <c r="AQ1247" i="18" s="1"/>
  <c r="AQ664" i="18"/>
  <c r="AQ261" i="18"/>
  <c r="AQ1157" i="18"/>
  <c r="AQ1169" i="18" s="1"/>
  <c r="AQ1313" i="18"/>
  <c r="AQ1325" i="18" s="1"/>
  <c r="AQ1144" i="18"/>
  <c r="AQ1156" i="18" s="1"/>
  <c r="AQ755" i="18"/>
  <c r="AQ638" i="18"/>
  <c r="AQ614" i="18"/>
  <c r="AQ910" i="18"/>
  <c r="AQ922" i="18" s="1"/>
  <c r="AQ975" i="18"/>
  <c r="AQ987" i="18" s="1"/>
  <c r="AQ1352" i="18"/>
  <c r="AQ1364" i="18" s="1"/>
  <c r="AQ1027" i="18"/>
  <c r="AQ1039" i="18" s="1"/>
  <c r="AQ1079" i="18"/>
  <c r="AQ1091" i="18" s="1"/>
  <c r="AQ1248" i="18"/>
  <c r="AQ1260" i="18" s="1"/>
  <c r="AQ1105" i="18"/>
  <c r="AQ1117" i="18" s="1"/>
  <c r="AQ1196" i="18"/>
  <c r="AQ1208" i="18" s="1"/>
  <c r="AQ923" i="18"/>
  <c r="AQ935" i="18" s="1"/>
  <c r="AQ1287" i="18"/>
  <c r="AQ1299" i="18" s="1"/>
  <c r="AQ897" i="18"/>
  <c r="AQ909" i="18" s="1"/>
  <c r="AQ469" i="18"/>
  <c r="AQ1118" i="18"/>
  <c r="AQ1130" i="18" s="1"/>
  <c r="AQ1419" i="18"/>
  <c r="AQ1040" i="18"/>
  <c r="AQ1052" i="18" s="1"/>
  <c r="AQ1209" i="18"/>
  <c r="AQ1221" i="18" s="1"/>
  <c r="AQ534" i="18"/>
  <c r="AQ365" i="18"/>
  <c r="AQ264" i="18"/>
  <c r="AQ560" i="18"/>
  <c r="AQ677" i="18"/>
  <c r="AQ667" i="18"/>
  <c r="AQ306" i="18"/>
  <c r="AQ436" i="18"/>
  <c r="AQ334" i="18"/>
  <c r="AQ734" i="18"/>
  <c r="AQ366" i="18"/>
  <c r="AQ491" i="18"/>
  <c r="AQ314" i="18"/>
  <c r="AQ616" i="18"/>
  <c r="AQ553" i="18"/>
  <c r="AQ289" i="18"/>
  <c r="AQ519" i="18"/>
  <c r="AQ750" i="18"/>
  <c r="AQ1383" i="18"/>
  <c r="AQ867" i="18"/>
  <c r="AQ420" i="18"/>
  <c r="AQ605" i="18"/>
  <c r="AQ802" i="18"/>
  <c r="AQ438" i="18"/>
  <c r="AQ324" i="18"/>
  <c r="AQ490" i="18"/>
  <c r="AQ353" i="18"/>
  <c r="AQ554" i="18"/>
  <c r="AQ295" i="18"/>
  <c r="AQ574" i="18"/>
  <c r="AQ610" i="18"/>
  <c r="AQ259" i="18"/>
  <c r="AP271" i="18"/>
  <c r="AQ712" i="18"/>
  <c r="AQ423" i="18"/>
  <c r="AQ854" i="18"/>
  <c r="AQ791" i="18"/>
  <c r="AQ658" i="18"/>
  <c r="AQ1428" i="18"/>
  <c r="AQ673" i="18"/>
  <c r="AQ266" i="18"/>
  <c r="AQ463" i="18"/>
  <c r="AQ451" i="18"/>
  <c r="AQ387" i="18"/>
  <c r="AQ467" i="18"/>
  <c r="AQ454" i="18"/>
  <c r="AQ459" i="18"/>
  <c r="AQ683" i="18"/>
  <c r="AQ322" i="18"/>
  <c r="AQ549" i="18"/>
  <c r="AQ743" i="18"/>
  <c r="AQ425" i="18"/>
  <c r="AQ498" i="18"/>
  <c r="AQ707" i="18"/>
  <c r="AQ501" i="18"/>
  <c r="AQ602" i="18"/>
  <c r="AQ280" i="18"/>
  <c r="AQ409" i="18"/>
  <c r="AQ1417" i="18"/>
  <c r="AQ256" i="18"/>
  <c r="AP274" i="18"/>
  <c r="AP284" i="18" s="1"/>
  <c r="AQ235" i="18"/>
  <c r="AP1338" i="18"/>
  <c r="AQ1326" i="18"/>
  <c r="AQ4" i="18"/>
  <c r="AP4" i="24"/>
  <c r="AM13" i="24"/>
  <c r="AN12" i="24"/>
  <c r="AP430" i="18"/>
  <c r="AQ430" i="18" s="1"/>
  <c r="AO456" i="18"/>
  <c r="AO466" i="18" s="1"/>
  <c r="AQ716" i="18"/>
  <c r="AQ521" i="18"/>
  <c r="AP404" i="18"/>
  <c r="AO414" i="18"/>
  <c r="AP310" i="18"/>
  <c r="AQ300" i="18"/>
  <c r="AP742" i="18"/>
  <c r="AN652" i="18"/>
  <c r="AM661" i="18"/>
  <c r="AN586" i="18"/>
  <c r="AM596" i="18"/>
  <c r="AO336" i="18"/>
  <c r="AP326" i="18"/>
  <c r="AP349" i="18"/>
  <c r="AQ339" i="18"/>
  <c r="AP505" i="18"/>
  <c r="AQ495" i="18"/>
  <c r="AN492" i="18"/>
  <c r="AO482" i="18"/>
  <c r="AO492" i="18" s="1"/>
  <c r="AM622" i="18"/>
  <c r="AN612" i="18"/>
  <c r="AN1380" i="18"/>
  <c r="AO1380" i="18" s="1"/>
  <c r="AN713" i="18"/>
  <c r="AO703" i="18"/>
  <c r="AM443" i="18"/>
  <c r="AM453" i="18" s="1"/>
  <c r="AJ881" i="18"/>
  <c r="AO381" i="18"/>
  <c r="AN388" i="18"/>
  <c r="AL1411" i="18"/>
  <c r="AM470" i="18"/>
  <c r="AL479" i="18"/>
  <c r="AO639" i="18"/>
  <c r="AN648" i="18"/>
  <c r="AO665" i="18"/>
  <c r="AN674" i="18"/>
  <c r="AJ7" i="18"/>
  <c r="AP536" i="18"/>
  <c r="AO544" i="18"/>
  <c r="AJ1424" i="18"/>
  <c r="AI1429" i="18"/>
  <c r="AM839" i="18"/>
  <c r="AP730" i="18"/>
  <c r="AQ566" i="18"/>
  <c r="AP570" i="18"/>
  <c r="AK892" i="18"/>
  <c r="AP758" i="18"/>
  <c r="AO765" i="18"/>
  <c r="AQ313" i="18"/>
  <c r="AP323" i="18"/>
  <c r="AP258" i="18"/>
  <c r="AQ248" i="18"/>
  <c r="AP1426" i="18"/>
  <c r="AO1413" i="18"/>
  <c r="AP362" i="18"/>
  <c r="AQ352" i="18"/>
  <c r="AQ1381" i="18"/>
  <c r="AQ651" i="18"/>
  <c r="AR514" i="18" l="1"/>
  <c r="AR175" i="18"/>
  <c r="AP297" i="18"/>
  <c r="AR759" i="18"/>
  <c r="AR433" i="18"/>
  <c r="AR723" i="18"/>
  <c r="AR683" i="18"/>
  <c r="AR391" i="18"/>
  <c r="AR459" i="18"/>
  <c r="AR623" i="18"/>
  <c r="AR729" i="18"/>
  <c r="AR256" i="18"/>
  <c r="AR532" i="18"/>
  <c r="AR599" i="18"/>
  <c r="AS599" i="18" s="1"/>
  <c r="AR690" i="18"/>
  <c r="AS690" i="18" s="1"/>
  <c r="AR1400" i="18"/>
  <c r="AR699" i="18"/>
  <c r="AR610" i="18"/>
  <c r="AR602" i="18"/>
  <c r="AR616" i="18"/>
  <c r="AR434" i="18"/>
  <c r="AR753" i="18"/>
  <c r="AR603" i="18"/>
  <c r="AR673" i="18"/>
  <c r="AR1428" i="18"/>
  <c r="AR490" i="18"/>
  <c r="AR655" i="18"/>
  <c r="AR522" i="18"/>
  <c r="AR324" i="18"/>
  <c r="AR331" i="18"/>
  <c r="AS331" i="18" s="1"/>
  <c r="AR1398" i="18"/>
  <c r="AR474" i="18"/>
  <c r="AR418" i="18"/>
  <c r="AR1417" i="18"/>
  <c r="AR409" i="18"/>
  <c r="AR511" i="18"/>
  <c r="AR547" i="18"/>
  <c r="AR289" i="18"/>
  <c r="AR463" i="18"/>
  <c r="AR573" i="18"/>
  <c r="AR314" i="18"/>
  <c r="AR743" i="18"/>
  <c r="AR335" i="18"/>
  <c r="AR1415" i="18"/>
  <c r="AR625" i="18"/>
  <c r="AR243" i="18"/>
  <c r="AR526" i="18"/>
  <c r="AR802" i="18"/>
  <c r="AR322" i="18"/>
  <c r="AR575" i="18"/>
  <c r="AR869" i="18"/>
  <c r="AR280" i="18"/>
  <c r="AR553" i="18"/>
  <c r="AR549" i="18"/>
  <c r="AR423" i="18"/>
  <c r="AR712" i="18"/>
  <c r="AR306" i="18"/>
  <c r="AR840" i="18"/>
  <c r="AR457" i="18"/>
  <c r="AR188" i="18"/>
  <c r="AR287" i="18"/>
  <c r="AQ417" i="18"/>
  <c r="AQ427" i="18" s="1"/>
  <c r="AR369" i="18"/>
  <c r="AR201" i="18"/>
  <c r="AR552" i="18"/>
  <c r="AR214" i="18"/>
  <c r="AR217" i="18"/>
  <c r="AR204" i="18"/>
  <c r="AR462" i="18"/>
  <c r="AR215" i="18"/>
  <c r="AR202" i="18"/>
  <c r="AR205" i="18"/>
  <c r="AR332" i="18"/>
  <c r="AR203" i="18"/>
  <c r="AR216" i="18"/>
  <c r="AR218" i="18"/>
  <c r="AR675" i="18"/>
  <c r="AR605" i="18"/>
  <c r="AR497" i="18"/>
  <c r="AQ700" i="18"/>
  <c r="AQ583" i="18"/>
  <c r="AQ401" i="18"/>
  <c r="AR272" i="18"/>
  <c r="AR263" i="18"/>
  <c r="AR374" i="18"/>
  <c r="AQ635" i="18"/>
  <c r="AR731" i="18"/>
  <c r="AR801" i="18"/>
  <c r="AR140" i="18"/>
  <c r="AR654" i="18"/>
  <c r="AR746" i="18"/>
  <c r="AR499" i="18"/>
  <c r="AR550" i="18"/>
  <c r="AR491" i="18"/>
  <c r="AR164" i="18"/>
  <c r="AR584" i="18"/>
  <c r="AR574" i="18"/>
  <c r="AR866" i="18"/>
  <c r="AQ518" i="18"/>
  <c r="AQ297" i="18"/>
  <c r="AQ245" i="18"/>
  <c r="AR545" i="18"/>
  <c r="AQ609" i="18"/>
  <c r="AQ531" i="18"/>
  <c r="AR412" i="18"/>
  <c r="AR266" i="18"/>
  <c r="AR438" i="18"/>
  <c r="AR704" i="18"/>
  <c r="AR450" i="18"/>
  <c r="AR257" i="18"/>
  <c r="AR356" i="18"/>
  <c r="AR252" i="18"/>
  <c r="AR476" i="18"/>
  <c r="AR276" i="18"/>
  <c r="AR460" i="18"/>
  <c r="AR621" i="18"/>
  <c r="AR516" i="18"/>
  <c r="AR737" i="18"/>
  <c r="AR304" i="18"/>
  <c r="AR748" i="18"/>
  <c r="AR738" i="18"/>
  <c r="AR319" i="18"/>
  <c r="AR1385" i="18"/>
  <c r="AR691" i="18"/>
  <c r="AR627" i="18"/>
  <c r="AR630" i="18"/>
  <c r="AR653" i="18"/>
  <c r="AR504" i="18"/>
  <c r="AR489" i="18"/>
  <c r="AR589" i="18"/>
  <c r="AR577" i="18"/>
  <c r="AR465" i="18"/>
  <c r="AR402" i="18"/>
  <c r="AR725" i="18"/>
  <c r="AR471" i="18"/>
  <c r="AR760" i="18"/>
  <c r="AR240" i="18"/>
  <c r="AR571" i="18"/>
  <c r="AR166" i="18"/>
  <c r="AR640" i="18"/>
  <c r="AR278" i="18"/>
  <c r="AR406" i="18"/>
  <c r="AR684" i="18"/>
  <c r="AR556" i="18"/>
  <c r="AR626" i="18"/>
  <c r="AR579" i="18"/>
  <c r="AR588" i="18"/>
  <c r="AR411" i="18"/>
  <c r="AR253" i="18"/>
  <c r="AR720" i="18"/>
  <c r="AR358" i="18"/>
  <c r="AR515" i="18"/>
  <c r="AR293" i="18"/>
  <c r="AR745" i="18"/>
  <c r="AR607" i="18"/>
  <c r="AR641" i="18"/>
  <c r="AR751" i="18"/>
  <c r="AR513" i="18"/>
  <c r="AR706" i="18"/>
  <c r="AR405" i="18"/>
  <c r="AR268" i="18"/>
  <c r="AR601" i="18"/>
  <c r="AR528" i="18"/>
  <c r="AR399" i="18"/>
  <c r="AR578" i="18"/>
  <c r="AR1399" i="18"/>
  <c r="AR581" i="18"/>
  <c r="AR789" i="18"/>
  <c r="AR613" i="18"/>
  <c r="AR283" i="18"/>
  <c r="AR229" i="18"/>
  <c r="AR662" i="18"/>
  <c r="AR561" i="18"/>
  <c r="AR679" i="18"/>
  <c r="AR595" i="18"/>
  <c r="AR307" i="18"/>
  <c r="AR242" i="18"/>
  <c r="AR296" i="18"/>
  <c r="AR446" i="18"/>
  <c r="AR179" i="18"/>
  <c r="AR634" i="18"/>
  <c r="AR389" i="18"/>
  <c r="AR1427" i="18"/>
  <c r="AR137" i="18"/>
  <c r="AR439" i="18"/>
  <c r="AR710" i="18"/>
  <c r="AR424" i="18"/>
  <c r="AR565" i="18"/>
  <c r="AR645" i="18"/>
  <c r="AR788" i="18"/>
  <c r="AR346" i="18"/>
  <c r="AR718" i="18"/>
  <c r="AR580" i="18"/>
  <c r="AR357" i="18"/>
  <c r="AR502" i="18"/>
  <c r="AR680" i="18"/>
  <c r="AR408" i="18"/>
  <c r="AR736" i="18"/>
  <c r="AR670" i="18"/>
  <c r="AR363" i="18"/>
  <c r="AR671" i="18"/>
  <c r="AR415" i="18"/>
  <c r="AR701" i="18"/>
  <c r="AR686" i="18"/>
  <c r="AR709" i="18"/>
  <c r="AR230" i="18"/>
  <c r="AR666" i="18"/>
  <c r="AR192" i="18"/>
  <c r="AR447" i="18"/>
  <c r="AR376" i="18"/>
  <c r="AR539" i="18"/>
  <c r="AR189" i="18"/>
  <c r="AR368" i="18"/>
  <c r="AR265" i="18"/>
  <c r="AR1420" i="18"/>
  <c r="AR487" i="18"/>
  <c r="AQ557" i="18"/>
  <c r="AR501" i="18"/>
  <c r="AR695" i="18"/>
  <c r="AR454" i="18"/>
  <c r="AR344" i="18"/>
  <c r="AR420" i="18"/>
  <c r="AR1382" i="18"/>
  <c r="AR366" i="18"/>
  <c r="AR236" i="18"/>
  <c r="AR241" i="18"/>
  <c r="AR329" i="18"/>
  <c r="AR303" i="18"/>
  <c r="AR395" i="18"/>
  <c r="AR632" i="18"/>
  <c r="AR473" i="18"/>
  <c r="AR355" i="18"/>
  <c r="AR281" i="18"/>
  <c r="AR517" i="18"/>
  <c r="AR254" i="18"/>
  <c r="AR458" i="18"/>
  <c r="AR359" i="18"/>
  <c r="AR697" i="18"/>
  <c r="AR842" i="18"/>
  <c r="AR735" i="18"/>
  <c r="AR895" i="18"/>
  <c r="AR594" i="18"/>
  <c r="AR361" i="18"/>
  <c r="AR488" i="18"/>
  <c r="AR685" i="18"/>
  <c r="AR868" i="18"/>
  <c r="AR707" i="18"/>
  <c r="AR764" i="18"/>
  <c r="AR467" i="18"/>
  <c r="AR330" i="18"/>
  <c r="AR1378" i="18"/>
  <c r="AR867" i="18"/>
  <c r="AR619" i="18"/>
  <c r="AR734" i="18"/>
  <c r="AR315" i="18"/>
  <c r="AR475" i="18"/>
  <c r="AR426" i="18"/>
  <c r="AR239" i="18"/>
  <c r="AR722" i="18"/>
  <c r="AR496" i="18"/>
  <c r="AR633" i="18"/>
  <c r="AR383" i="18"/>
  <c r="AR367" i="18"/>
  <c r="AR841" i="18"/>
  <c r="AR437" i="18"/>
  <c r="AR347" i="18"/>
  <c r="AR628" i="18"/>
  <c r="AR692" i="18"/>
  <c r="AR393" i="18"/>
  <c r="AR244" i="18"/>
  <c r="AR523" i="18"/>
  <c r="AR878" i="18"/>
  <c r="AR733" i="18"/>
  <c r="AR251" i="18"/>
  <c r="AR498" i="18"/>
  <c r="AR387" i="18"/>
  <c r="AR333" i="18"/>
  <c r="AR277" i="18"/>
  <c r="AR1383" i="18"/>
  <c r="AR380" i="18"/>
  <c r="AR334" i="18"/>
  <c r="AR136" i="18"/>
  <c r="AR749" i="18"/>
  <c r="AR681" i="18"/>
  <c r="AR419" i="18"/>
  <c r="AR461" i="18"/>
  <c r="AR379" i="18"/>
  <c r="AR668" i="18"/>
  <c r="AR537" i="18"/>
  <c r="AR371" i="18"/>
  <c r="AR708" i="18"/>
  <c r="AR413" i="18"/>
  <c r="AR717" i="18"/>
  <c r="AR629" i="18"/>
  <c r="AR291" i="18"/>
  <c r="AR1425" i="18"/>
  <c r="AR231" i="18"/>
  <c r="AR506" i="18"/>
  <c r="AR342" i="18"/>
  <c r="AR360" i="18"/>
  <c r="AR660" i="18"/>
  <c r="AR562" i="18"/>
  <c r="AR425" i="18"/>
  <c r="AR485" i="18"/>
  <c r="AR451" i="18"/>
  <c r="AR1412" i="18"/>
  <c r="AR657" i="18"/>
  <c r="AR750" i="18"/>
  <c r="AR422" i="18"/>
  <c r="AR305" i="18"/>
  <c r="AR551" i="18"/>
  <c r="AR803" i="18"/>
  <c r="AR484" i="18"/>
  <c r="AR373" i="18"/>
  <c r="AR1402" i="18"/>
  <c r="AR227" i="18"/>
  <c r="AR787" i="18"/>
  <c r="AR656" i="18"/>
  <c r="AR464" i="18"/>
  <c r="AR343" i="18"/>
  <c r="AR309" i="18"/>
  <c r="AR600" i="18"/>
  <c r="AR688" i="18"/>
  <c r="AR431" i="18"/>
  <c r="AR646" i="18"/>
  <c r="AR400" i="18"/>
  <c r="AR228" i="18"/>
  <c r="AR800" i="18"/>
  <c r="AR398" i="18"/>
  <c r="AR694" i="18"/>
  <c r="AR724" i="18"/>
  <c r="AR165" i="18"/>
  <c r="AR327" i="18"/>
  <c r="AR250" i="18"/>
  <c r="AR525" i="18"/>
  <c r="AR719" i="18"/>
  <c r="AR448" i="18"/>
  <c r="AR285" i="18"/>
  <c r="AR642" i="18"/>
  <c r="AR853" i="18"/>
  <c r="AR891" i="18"/>
  <c r="AR191" i="18"/>
  <c r="AR604" i="18"/>
  <c r="AR372" i="18"/>
  <c r="AR1422" i="18"/>
  <c r="AR493" i="18"/>
  <c r="AR255" i="18"/>
  <c r="AR445" i="18"/>
  <c r="AR292" i="18"/>
  <c r="AR340" i="18"/>
  <c r="AR535" i="18"/>
  <c r="AR617" i="18"/>
  <c r="AR421" i="18"/>
  <c r="AR267" i="18"/>
  <c r="AR509" i="18"/>
  <c r="AR597" i="18"/>
  <c r="AR529" i="18"/>
  <c r="AR1389" i="18"/>
  <c r="AR1384" i="18"/>
  <c r="AR763" i="18"/>
  <c r="AR503" i="18"/>
  <c r="AR882" i="18"/>
  <c r="AR567" i="18"/>
  <c r="AR384" i="18"/>
  <c r="AR162" i="18"/>
  <c r="AR163" i="18"/>
  <c r="AR527" i="18"/>
  <c r="AR317" i="18"/>
  <c r="AR385" i="18"/>
  <c r="AR237" i="18"/>
  <c r="AR321" i="18"/>
  <c r="AR320" i="18"/>
  <c r="AR643" i="18"/>
  <c r="AR548" i="18"/>
  <c r="AR394" i="18"/>
  <c r="AQ687" i="18"/>
  <c r="AR747" i="18"/>
  <c r="AR348" i="18"/>
  <c r="AR790" i="18"/>
  <c r="AR592" i="18"/>
  <c r="AR608" i="18"/>
  <c r="AR540" i="18"/>
  <c r="AR620" i="18"/>
  <c r="AR843" i="18"/>
  <c r="AR275" i="18"/>
  <c r="AR855" i="18"/>
  <c r="AR392" i="18"/>
  <c r="AR500" i="18"/>
  <c r="AR543" i="18"/>
  <c r="AR354" i="18"/>
  <c r="AR477" i="18"/>
  <c r="AR472" i="18"/>
  <c r="AR538" i="18"/>
  <c r="AR606" i="18"/>
  <c r="AR282" i="18"/>
  <c r="AR139" i="18"/>
  <c r="AS3" i="18"/>
  <c r="AS729" i="18" s="1"/>
  <c r="AR126" i="18"/>
  <c r="AR124" i="18"/>
  <c r="AR125" i="18"/>
  <c r="AR127" i="18"/>
  <c r="AR123" i="18"/>
  <c r="AR530" i="18"/>
  <c r="AR436" i="18"/>
  <c r="AR644" i="18"/>
  <c r="AR894" i="18"/>
  <c r="AR138" i="18"/>
  <c r="AR1066" i="18"/>
  <c r="AR1078" i="18" s="1"/>
  <c r="AR1131" i="18"/>
  <c r="AR1143" i="18" s="1"/>
  <c r="AR988" i="18"/>
  <c r="AR1000" i="18" s="1"/>
  <c r="AR962" i="18"/>
  <c r="AR974" i="18" s="1"/>
  <c r="AR949" i="18"/>
  <c r="AR961" i="18" s="1"/>
  <c r="AR1261" i="18"/>
  <c r="AR1273" i="18" s="1"/>
  <c r="AR1092" i="18"/>
  <c r="AR1104" i="18" s="1"/>
  <c r="AR1014" i="18"/>
  <c r="AR1026" i="18" s="1"/>
  <c r="AR1053" i="18"/>
  <c r="AR1065" i="18" s="1"/>
  <c r="AR936" i="18"/>
  <c r="AR948" i="18" s="1"/>
  <c r="AR1183" i="18"/>
  <c r="AR1195" i="18" s="1"/>
  <c r="AR1339" i="18"/>
  <c r="AR1351" i="18" s="1"/>
  <c r="AR1222" i="18"/>
  <c r="AR1234" i="18" s="1"/>
  <c r="AR1001" i="18"/>
  <c r="AR1013" i="18" s="1"/>
  <c r="AR1365" i="18"/>
  <c r="AR1377" i="18" s="1"/>
  <c r="AR1170" i="18"/>
  <c r="AR1182" i="18" s="1"/>
  <c r="AR1274" i="18"/>
  <c r="AR1286" i="18" s="1"/>
  <c r="AR378" i="18"/>
  <c r="AR1235" i="18"/>
  <c r="AR1247" i="18" s="1"/>
  <c r="AR1313" i="18"/>
  <c r="AR1325" i="18" s="1"/>
  <c r="AR1300" i="18"/>
  <c r="AR1312" i="18" s="1"/>
  <c r="AR1144" i="18"/>
  <c r="AR1156" i="18" s="1"/>
  <c r="AR664" i="18"/>
  <c r="AR1157" i="18"/>
  <c r="AR1169" i="18" s="1"/>
  <c r="AR261" i="18"/>
  <c r="AR755" i="18"/>
  <c r="AR910" i="18"/>
  <c r="AR922" i="18" s="1"/>
  <c r="AR614" i="18"/>
  <c r="AR1352" i="18"/>
  <c r="AR1364" i="18" s="1"/>
  <c r="AR975" i="18"/>
  <c r="AR987" i="18" s="1"/>
  <c r="AR638" i="18"/>
  <c r="AR1027" i="18"/>
  <c r="AR1039" i="18" s="1"/>
  <c r="AR1105" i="18"/>
  <c r="AR1117" i="18" s="1"/>
  <c r="AR469" i="18"/>
  <c r="AR923" i="18"/>
  <c r="AR935" i="18" s="1"/>
  <c r="AR1248" i="18"/>
  <c r="AR1260" i="18" s="1"/>
  <c r="AR508" i="18"/>
  <c r="AR1040" i="18"/>
  <c r="AR1052" i="18" s="1"/>
  <c r="AR897" i="18"/>
  <c r="AR909" i="18" s="1"/>
  <c r="AR1419" i="18"/>
  <c r="AR1287" i="18"/>
  <c r="AR1299" i="18" s="1"/>
  <c r="AR1196" i="18"/>
  <c r="AR1208" i="18" s="1"/>
  <c r="AR1079" i="18"/>
  <c r="AR1091" i="18" s="1"/>
  <c r="AR1118" i="18"/>
  <c r="AR1130" i="18" s="1"/>
  <c r="AR560" i="18"/>
  <c r="AR534" i="18"/>
  <c r="AR667" i="18"/>
  <c r="AR365" i="18"/>
  <c r="AR1209" i="18"/>
  <c r="AR1221" i="18" s="1"/>
  <c r="AR264" i="18"/>
  <c r="AR677" i="18"/>
  <c r="AR669" i="18"/>
  <c r="AR386" i="18"/>
  <c r="AR555" i="18"/>
  <c r="AR568" i="18"/>
  <c r="AR382" i="18"/>
  <c r="AS382" i="18" s="1"/>
  <c r="AR311" i="18"/>
  <c r="AR337" i="18"/>
  <c r="AR564" i="18"/>
  <c r="AR176" i="18"/>
  <c r="AR757" i="18"/>
  <c r="AR1401" i="18"/>
  <c r="AR190" i="18"/>
  <c r="AR345" i="18"/>
  <c r="AR524" i="18"/>
  <c r="AR328" i="18"/>
  <c r="AR647" i="18"/>
  <c r="AR744" i="18"/>
  <c r="AR279" i="18"/>
  <c r="AR721" i="18"/>
  <c r="AR541" i="18"/>
  <c r="AS541" i="18" s="1"/>
  <c r="AR308" i="18"/>
  <c r="AS308" i="18" s="1"/>
  <c r="AQ323" i="18"/>
  <c r="AR558" i="18"/>
  <c r="AR480" i="18"/>
  <c r="AR658" i="18"/>
  <c r="AR678" i="18"/>
  <c r="AR295" i="18"/>
  <c r="AR178" i="18"/>
  <c r="AR893" i="18"/>
  <c r="AR262" i="18"/>
  <c r="AR407" i="18"/>
  <c r="AR1388" i="18"/>
  <c r="AR761" i="18"/>
  <c r="AR711" i="18"/>
  <c r="AR177" i="18"/>
  <c r="AR1421" i="18"/>
  <c r="AS1421" i="18" s="1"/>
  <c r="AR636" i="18"/>
  <c r="AS636" i="18" s="1"/>
  <c r="AR432" i="18"/>
  <c r="AS432" i="18" s="1"/>
  <c r="AR478" i="18"/>
  <c r="AR301" i="18"/>
  <c r="AR270" i="18"/>
  <c r="AR576" i="18"/>
  <c r="AR449" i="18"/>
  <c r="AR370" i="18"/>
  <c r="AR441" i="18"/>
  <c r="AR1387" i="18"/>
  <c r="AR569" i="18"/>
  <c r="AR852" i="18"/>
  <c r="AR582" i="18"/>
  <c r="AR593" i="18"/>
  <c r="AR563" i="18"/>
  <c r="AR1423" i="18"/>
  <c r="AR294" i="18"/>
  <c r="AS294" i="18" s="1"/>
  <c r="AQ440" i="18"/>
  <c r="AR659" i="18"/>
  <c r="AR696" i="18"/>
  <c r="AR791" i="18"/>
  <c r="AR554" i="18"/>
  <c r="AR693" i="18"/>
  <c r="AR486" i="18"/>
  <c r="AQ375" i="18"/>
  <c r="AR428" i="18"/>
  <c r="AR1386" i="18"/>
  <c r="AR631" i="18"/>
  <c r="AR246" i="18"/>
  <c r="AR249" i="18"/>
  <c r="AR682" i="18"/>
  <c r="AS682" i="18" s="1"/>
  <c r="AR288" i="18"/>
  <c r="AS288" i="18" s="1"/>
  <c r="AR856" i="18"/>
  <c r="AS856" i="18" s="1"/>
  <c r="AR341" i="18"/>
  <c r="AS341" i="18" s="1"/>
  <c r="AR672" i="18"/>
  <c r="AR615" i="18"/>
  <c r="AR512" i="18"/>
  <c r="AR238" i="18"/>
  <c r="AR302" i="18"/>
  <c r="AR1414" i="18"/>
  <c r="AR510" i="18"/>
  <c r="AR290" i="18"/>
  <c r="AR269" i="18"/>
  <c r="AR705" i="18"/>
  <c r="AR804" i="18"/>
  <c r="AR756" i="18"/>
  <c r="AR587" i="18"/>
  <c r="AS587" i="18" s="1"/>
  <c r="AR854" i="18"/>
  <c r="AS854" i="18" s="1"/>
  <c r="AR259" i="18"/>
  <c r="AQ271" i="18"/>
  <c r="AR353" i="18"/>
  <c r="AR350" i="18"/>
  <c r="AR519" i="18"/>
  <c r="AR435" i="18"/>
  <c r="AR444" i="18"/>
  <c r="AR233" i="18"/>
  <c r="AR298" i="18"/>
  <c r="AR879" i="18"/>
  <c r="AR318" i="18"/>
  <c r="AR865" i="18"/>
  <c r="AR880" i="18"/>
  <c r="AR483" i="18"/>
  <c r="AR452" i="18"/>
  <c r="AS452" i="18" s="1"/>
  <c r="AR762" i="18"/>
  <c r="AS762" i="18" s="1"/>
  <c r="AR649" i="18"/>
  <c r="AS649" i="18" s="1"/>
  <c r="AR590" i="18"/>
  <c r="AS590" i="18" s="1"/>
  <c r="AR698" i="18"/>
  <c r="AR591" i="18"/>
  <c r="AR542" i="18"/>
  <c r="AR397" i="18"/>
  <c r="AR396" i="18"/>
  <c r="AR618" i="18"/>
  <c r="AR732" i="18"/>
  <c r="AR410" i="18"/>
  <c r="AR316" i="18"/>
  <c r="AQ274" i="18"/>
  <c r="AQ284" i="18" s="1"/>
  <c r="AR235" i="18"/>
  <c r="AP440" i="18"/>
  <c r="AN13" i="24"/>
  <c r="AO12" i="24"/>
  <c r="AQ1338" i="18"/>
  <c r="AR1326" i="18"/>
  <c r="AR4" i="18"/>
  <c r="AQ4" i="24"/>
  <c r="AR430" i="18"/>
  <c r="AP456" i="18"/>
  <c r="AP466" i="18" s="1"/>
  <c r="AR716" i="18"/>
  <c r="AR521" i="18"/>
  <c r="AQ404" i="18"/>
  <c r="AP414" i="18"/>
  <c r="AQ310" i="18"/>
  <c r="AR300" i="18"/>
  <c r="AQ742" i="18"/>
  <c r="AO586" i="18"/>
  <c r="AN596" i="18"/>
  <c r="AO652" i="18"/>
  <c r="AN661" i="18"/>
  <c r="AQ349" i="18"/>
  <c r="AR339" i="18"/>
  <c r="AP336" i="18"/>
  <c r="AQ326" i="18"/>
  <c r="AP482" i="18"/>
  <c r="AR495" i="18"/>
  <c r="AQ505" i="18"/>
  <c r="AN622" i="18"/>
  <c r="AO612" i="18"/>
  <c r="AP612" i="18" s="1"/>
  <c r="AN443" i="18"/>
  <c r="AN453" i="18" s="1"/>
  <c r="AN1390" i="18"/>
  <c r="AO713" i="18"/>
  <c r="AP703" i="18"/>
  <c r="AP1380" i="18"/>
  <c r="AO1390" i="18"/>
  <c r="AK881" i="18"/>
  <c r="AM1411" i="18"/>
  <c r="AP381" i="18"/>
  <c r="AO388" i="18"/>
  <c r="AL892" i="18"/>
  <c r="AP639" i="18"/>
  <c r="AO648" i="18"/>
  <c r="AN839" i="18"/>
  <c r="AR566" i="18"/>
  <c r="AQ570" i="18"/>
  <c r="AN470" i="18"/>
  <c r="AM479" i="18"/>
  <c r="AK1424" i="18"/>
  <c r="AJ1429" i="18"/>
  <c r="AP665" i="18"/>
  <c r="AO674" i="18"/>
  <c r="AK7" i="18"/>
  <c r="AQ758" i="18"/>
  <c r="AP765" i="18"/>
  <c r="AQ536" i="18"/>
  <c r="AP544" i="18"/>
  <c r="AQ730" i="18"/>
  <c r="AR313" i="18"/>
  <c r="AR1381" i="18"/>
  <c r="AQ258" i="18"/>
  <c r="AR248" i="18"/>
  <c r="AQ1426" i="18"/>
  <c r="AQ362" i="18"/>
  <c r="AR352" i="18"/>
  <c r="AR651" i="18"/>
  <c r="AP1413" i="18"/>
  <c r="AS756" i="18" l="1"/>
  <c r="AS880" i="18"/>
  <c r="AS705" i="18"/>
  <c r="AS262" i="18"/>
  <c r="AS524" i="18"/>
  <c r="AS249" i="18"/>
  <c r="AS669" i="18"/>
  <c r="AS655" i="18"/>
  <c r="AS316" i="18"/>
  <c r="AS510" i="18"/>
  <c r="AS441" i="18"/>
  <c r="AS893" i="18"/>
  <c r="AS593" i="18"/>
  <c r="AS804" i="18"/>
  <c r="AS631" i="18"/>
  <c r="AS521" i="18"/>
  <c r="AS233" i="18"/>
  <c r="AS1414" i="18"/>
  <c r="AS370" i="18"/>
  <c r="AS246" i="18"/>
  <c r="AS569" i="18"/>
  <c r="AS879" i="18"/>
  <c r="AS396" i="18"/>
  <c r="AS444" i="18"/>
  <c r="AS449" i="18"/>
  <c r="AS1401" i="18"/>
  <c r="AS434" i="18"/>
  <c r="AS407" i="18"/>
  <c r="AS410" i="18"/>
  <c r="AS298" i="18"/>
  <c r="AS397" i="18"/>
  <c r="AS435" i="18"/>
  <c r="AS554" i="18"/>
  <c r="AS576" i="18"/>
  <c r="AS678" i="18"/>
  <c r="AS757" i="18"/>
  <c r="AS711" i="18"/>
  <c r="AS256" i="18"/>
  <c r="AS744" i="18"/>
  <c r="AS865" i="18"/>
  <c r="AS269" i="18"/>
  <c r="AS290" i="18"/>
  <c r="AS430" i="18"/>
  <c r="AS542" i="18"/>
  <c r="AS519" i="18"/>
  <c r="AS512" i="18"/>
  <c r="AS791" i="18"/>
  <c r="AS270" i="18"/>
  <c r="AS658" i="18"/>
  <c r="AS176" i="18"/>
  <c r="AS483" i="18"/>
  <c r="AS647" i="18"/>
  <c r="AS1386" i="18"/>
  <c r="AS1387" i="18"/>
  <c r="AS732" i="18"/>
  <c r="AS591" i="18"/>
  <c r="AS350" i="18"/>
  <c r="AS615" i="18"/>
  <c r="AS696" i="18"/>
  <c r="AS301" i="18"/>
  <c r="AS480" i="18"/>
  <c r="AS237" i="18"/>
  <c r="AS386" i="18"/>
  <c r="AS840" i="18"/>
  <c r="AS318" i="18"/>
  <c r="AS618" i="18"/>
  <c r="AS698" i="18"/>
  <c r="AS353" i="18"/>
  <c r="AS672" i="18"/>
  <c r="AS659" i="18"/>
  <c r="AS478" i="18"/>
  <c r="AS558" i="18"/>
  <c r="AS337" i="18"/>
  <c r="AS391" i="18"/>
  <c r="AS603" i="18"/>
  <c r="AS287" i="18"/>
  <c r="AS625" i="18"/>
  <c r="AS499" i="18"/>
  <c r="AS188" i="18"/>
  <c r="AS335" i="18"/>
  <c r="AS573" i="18"/>
  <c r="AS1428" i="18"/>
  <c r="AS547" i="18"/>
  <c r="AS866" i="18"/>
  <c r="AS574" i="18"/>
  <c r="AS328" i="18"/>
  <c r="AS139" i="18"/>
  <c r="AS592" i="18"/>
  <c r="AS178" i="18"/>
  <c r="AS345" i="18"/>
  <c r="AS606" i="18"/>
  <c r="AS348" i="18"/>
  <c r="AS295" i="18"/>
  <c r="AS190" i="18"/>
  <c r="AR417" i="18"/>
  <c r="AR427" i="18" s="1"/>
  <c r="AS205" i="18"/>
  <c r="AS202" i="18"/>
  <c r="AS215" i="18"/>
  <c r="AS309" i="18"/>
  <c r="AS1412" i="18"/>
  <c r="AS708" i="18"/>
  <c r="AS704" i="18"/>
  <c r="AS175" i="18"/>
  <c r="AS218" i="18"/>
  <c r="AS540" i="18"/>
  <c r="AS204" i="18"/>
  <c r="AS217" i="18"/>
  <c r="AS214" i="18"/>
  <c r="AS216" i="18"/>
  <c r="AS201" i="18"/>
  <c r="AS203" i="18"/>
  <c r="AS527" i="18"/>
  <c r="AS673" i="18"/>
  <c r="AS608" i="18"/>
  <c r="AS600" i="18"/>
  <c r="AS657" i="18"/>
  <c r="AS413" i="18"/>
  <c r="AS387" i="18"/>
  <c r="AS282" i="18"/>
  <c r="AS790" i="18"/>
  <c r="AS343" i="18"/>
  <c r="AS464" i="18"/>
  <c r="AS485" i="18"/>
  <c r="AS564" i="18"/>
  <c r="AS255" i="18"/>
  <c r="AS724" i="18"/>
  <c r="AS493" i="18"/>
  <c r="AS306" i="18"/>
  <c r="AS787" i="18"/>
  <c r="AS1422" i="18"/>
  <c r="AS550" i="18"/>
  <c r="AS895" i="18"/>
  <c r="AS604" i="18"/>
  <c r="AS302" i="18"/>
  <c r="AS486" i="18"/>
  <c r="AS582" i="18"/>
  <c r="AS761" i="18"/>
  <c r="AS320" i="18"/>
  <c r="AS597" i="18"/>
  <c r="AS238" i="18"/>
  <c r="AS693" i="18"/>
  <c r="AS852" i="18"/>
  <c r="AS1388" i="18"/>
  <c r="AS279" i="18"/>
  <c r="AS555" i="18"/>
  <c r="AS392" i="18"/>
  <c r="AS385" i="18"/>
  <c r="AS317" i="18"/>
  <c r="AS511" i="18"/>
  <c r="AS451" i="18"/>
  <c r="AS371" i="18"/>
  <c r="AS498" i="18"/>
  <c r="AS620" i="18"/>
  <c r="AS321" i="18"/>
  <c r="AS509" i="18"/>
  <c r="AS372" i="18"/>
  <c r="AS656" i="18"/>
  <c r="AS425" i="18"/>
  <c r="AS488" i="18"/>
  <c r="AS632" i="18"/>
  <c r="AR687" i="18"/>
  <c r="AS361" i="18"/>
  <c r="AS191" i="18"/>
  <c r="AS522" i="18"/>
  <c r="AS594" i="18"/>
  <c r="AS303" i="18"/>
  <c r="AR375" i="18"/>
  <c r="AS474" i="18"/>
  <c r="AS163" i="18"/>
  <c r="AS266" i="18"/>
  <c r="AS642" i="18"/>
  <c r="AS800" i="18"/>
  <c r="AS373" i="18"/>
  <c r="AS393" i="18"/>
  <c r="AS315" i="18"/>
  <c r="AS894" i="18"/>
  <c r="AS538" i="18"/>
  <c r="AS747" i="18"/>
  <c r="AS549" i="18"/>
  <c r="AS285" i="18"/>
  <c r="AS228" i="18"/>
  <c r="AS484" i="18"/>
  <c r="AS692" i="18"/>
  <c r="AS734" i="18"/>
  <c r="AS731" i="18"/>
  <c r="AS384" i="18"/>
  <c r="AS421" i="18"/>
  <c r="AS448" i="18"/>
  <c r="AS400" i="18"/>
  <c r="AS803" i="18"/>
  <c r="AS628" i="18"/>
  <c r="AS619" i="18"/>
  <c r="AR583" i="18"/>
  <c r="AS428" i="18"/>
  <c r="AS563" i="18"/>
  <c r="AS177" i="18"/>
  <c r="AS610" i="18"/>
  <c r="AS311" i="18"/>
  <c r="AS644" i="18"/>
  <c r="AS477" i="18"/>
  <c r="AS567" i="18"/>
  <c r="AS617" i="18"/>
  <c r="AS719" i="18"/>
  <c r="AS347" i="18"/>
  <c r="AS867" i="18"/>
  <c r="AS436" i="18"/>
  <c r="AS354" i="18"/>
  <c r="AS272" i="18"/>
  <c r="AS882" i="18"/>
  <c r="AS535" i="18"/>
  <c r="AS525" i="18"/>
  <c r="AS530" i="18"/>
  <c r="AS543" i="18"/>
  <c r="AS1415" i="18"/>
  <c r="AS503" i="18"/>
  <c r="AS721" i="18"/>
  <c r="AS568" i="18"/>
  <c r="AS755" i="18"/>
  <c r="AS500" i="18"/>
  <c r="AS743" i="18"/>
  <c r="AS763" i="18"/>
  <c r="AS717" i="18"/>
  <c r="AS333" i="18"/>
  <c r="AS277" i="18"/>
  <c r="AS475" i="18"/>
  <c r="AS685" i="18"/>
  <c r="AS473" i="18"/>
  <c r="AS623" i="18"/>
  <c r="AS709" i="18"/>
  <c r="AS580" i="18"/>
  <c r="AS242" i="18"/>
  <c r="AS1399" i="18"/>
  <c r="AS358" i="18"/>
  <c r="AS278" i="18"/>
  <c r="AS589" i="18"/>
  <c r="AS460" i="18"/>
  <c r="AS280" i="18"/>
  <c r="AS718" i="18"/>
  <c r="AS307" i="18"/>
  <c r="AS578" i="18"/>
  <c r="AS720" i="18"/>
  <c r="AS640" i="18"/>
  <c r="AS276" i="18"/>
  <c r="AR700" i="18"/>
  <c r="AS395" i="18"/>
  <c r="AS701" i="18"/>
  <c r="AS346" i="18"/>
  <c r="AS595" i="18"/>
  <c r="AS399" i="18"/>
  <c r="AS374" i="18"/>
  <c r="AS166" i="18"/>
  <c r="AS489" i="18"/>
  <c r="AS476" i="18"/>
  <c r="AS409" i="18"/>
  <c r="AS415" i="18"/>
  <c r="AS788" i="18"/>
  <c r="AS679" i="18"/>
  <c r="AS528" i="18"/>
  <c r="AS654" i="18"/>
  <c r="AS571" i="18"/>
  <c r="AS504" i="18"/>
  <c r="AS252" i="18"/>
  <c r="AS329" i="18"/>
  <c r="AS487" i="18"/>
  <c r="AS671" i="18"/>
  <c r="AS645" i="18"/>
  <c r="AS561" i="18"/>
  <c r="AS616" i="18"/>
  <c r="AS240" i="18"/>
  <c r="AS653" i="18"/>
  <c r="AS356" i="18"/>
  <c r="AS802" i="18"/>
  <c r="AS537" i="18"/>
  <c r="AS437" i="18"/>
  <c r="AS1378" i="18"/>
  <c r="AS241" i="18"/>
  <c r="AS1420" i="18"/>
  <c r="AS363" i="18"/>
  <c r="AS565" i="18"/>
  <c r="AS662" i="18"/>
  <c r="AS601" i="18"/>
  <c r="AS753" i="18"/>
  <c r="AS760" i="18"/>
  <c r="AS630" i="18"/>
  <c r="AS257" i="18"/>
  <c r="AR635" i="18"/>
  <c r="AR274" i="18"/>
  <c r="AR284" i="18" s="1"/>
  <c r="AS526" i="18"/>
  <c r="AS891" i="18"/>
  <c r="AS463" i="18"/>
  <c r="AS227" i="18"/>
  <c r="AS712" i="18"/>
  <c r="AS668" i="18"/>
  <c r="AS552" i="18"/>
  <c r="AS841" i="18"/>
  <c r="AS330" i="18"/>
  <c r="AS735" i="18"/>
  <c r="AS236" i="18"/>
  <c r="AS265" i="18"/>
  <c r="AS670" i="18"/>
  <c r="AS424" i="18"/>
  <c r="AS229" i="18"/>
  <c r="AS268" i="18"/>
  <c r="AS438" i="18"/>
  <c r="AS471" i="18"/>
  <c r="AS627" i="18"/>
  <c r="AR609" i="18"/>
  <c r="AS472" i="18"/>
  <c r="AS545" i="18"/>
  <c r="AS162" i="18"/>
  <c r="AS1398" i="18"/>
  <c r="AS853" i="18"/>
  <c r="AS694" i="18"/>
  <c r="AS562" i="18"/>
  <c r="AS379" i="18"/>
  <c r="AS459" i="18"/>
  <c r="AS467" i="18"/>
  <c r="AS842" i="18"/>
  <c r="AS366" i="18"/>
  <c r="AS368" i="18"/>
  <c r="AS736" i="18"/>
  <c r="AS710" i="18"/>
  <c r="AS164" i="18"/>
  <c r="AS405" i="18"/>
  <c r="AS433" i="18"/>
  <c r="AS725" i="18"/>
  <c r="AS691" i="18"/>
  <c r="AS289" i="18"/>
  <c r="AS259" i="18"/>
  <c r="AR271" i="18"/>
  <c r="AS398" i="18"/>
  <c r="AS1402" i="18"/>
  <c r="AS660" i="18"/>
  <c r="AS461" i="18"/>
  <c r="AS683" i="18"/>
  <c r="AS367" i="18"/>
  <c r="AS764" i="18"/>
  <c r="AS697" i="18"/>
  <c r="AS1382" i="18"/>
  <c r="AS408" i="18"/>
  <c r="AS439" i="18"/>
  <c r="AS314" i="18"/>
  <c r="AS706" i="18"/>
  <c r="AS253" i="18"/>
  <c r="AS402" i="18"/>
  <c r="AS1385" i="18"/>
  <c r="AS723" i="18"/>
  <c r="AS360" i="18"/>
  <c r="AS419" i="18"/>
  <c r="AS532" i="18"/>
  <c r="AS383" i="18"/>
  <c r="AS707" i="18"/>
  <c r="AS420" i="18"/>
  <c r="AS189" i="18"/>
  <c r="AS680" i="18"/>
  <c r="AS137" i="18"/>
  <c r="AS369" i="18"/>
  <c r="AS513" i="18"/>
  <c r="AS411" i="18"/>
  <c r="AS465" i="18"/>
  <c r="AS319" i="18"/>
  <c r="AS490" i="18"/>
  <c r="AR245" i="18"/>
  <c r="AS342" i="18"/>
  <c r="AS681" i="18"/>
  <c r="AS497" i="18"/>
  <c r="AS633" i="18"/>
  <c r="AS605" i="18"/>
  <c r="AS458" i="18"/>
  <c r="AS344" i="18"/>
  <c r="AS539" i="18"/>
  <c r="AS502" i="18"/>
  <c r="AS1427" i="18"/>
  <c r="AS1400" i="18"/>
  <c r="AS751" i="18"/>
  <c r="AS588" i="18"/>
  <c r="AS801" i="18"/>
  <c r="AS738" i="18"/>
  <c r="AS457" i="18"/>
  <c r="AS506" i="18"/>
  <c r="AR518" i="18"/>
  <c r="AS749" i="18"/>
  <c r="AS251" i="18"/>
  <c r="AS602" i="18"/>
  <c r="AS454" i="18"/>
  <c r="AS376" i="18"/>
  <c r="AS357" i="18"/>
  <c r="AS389" i="18"/>
  <c r="AS759" i="18"/>
  <c r="AS641" i="18"/>
  <c r="AS579" i="18"/>
  <c r="AS450" i="18"/>
  <c r="AS748" i="18"/>
  <c r="AS423" i="18"/>
  <c r="AS646" i="18"/>
  <c r="AS551" i="18"/>
  <c r="AS231" i="18"/>
  <c r="AS136" i="18"/>
  <c r="AS733" i="18"/>
  <c r="AS496" i="18"/>
  <c r="AS699" i="18"/>
  <c r="AS254" i="18"/>
  <c r="AS695" i="18"/>
  <c r="AS447" i="18"/>
  <c r="AS491" i="18"/>
  <c r="AS634" i="18"/>
  <c r="AS283" i="18"/>
  <c r="AS607" i="18"/>
  <c r="AS626" i="18"/>
  <c r="AS746" i="18"/>
  <c r="AS304" i="18"/>
  <c r="AT3" i="18"/>
  <c r="AT288" i="18" s="1"/>
  <c r="AS124" i="18"/>
  <c r="AS126" i="18"/>
  <c r="AS127" i="18"/>
  <c r="AS125" i="18"/>
  <c r="AS123" i="18"/>
  <c r="AS322" i="18"/>
  <c r="AS359" i="18"/>
  <c r="AS263" i="18"/>
  <c r="AS686" i="18"/>
  <c r="AS267" i="18"/>
  <c r="AS140" i="18"/>
  <c r="AS1423" i="18"/>
  <c r="AS138" i="18"/>
  <c r="AS1066" i="18"/>
  <c r="AS1078" i="18" s="1"/>
  <c r="AS1131" i="18"/>
  <c r="AS1143" i="18" s="1"/>
  <c r="AS988" i="18"/>
  <c r="AS1000" i="18" s="1"/>
  <c r="AS949" i="18"/>
  <c r="AS961" i="18" s="1"/>
  <c r="AS1261" i="18"/>
  <c r="AS1273" i="18" s="1"/>
  <c r="AS962" i="18"/>
  <c r="AS974" i="18" s="1"/>
  <c r="AS1014" i="18"/>
  <c r="AS1026" i="18" s="1"/>
  <c r="AS1092" i="18"/>
  <c r="AS1104" i="18" s="1"/>
  <c r="AS1183" i="18"/>
  <c r="AS1195" i="18" s="1"/>
  <c r="AS1339" i="18"/>
  <c r="AS1351" i="18" s="1"/>
  <c r="AS1053" i="18"/>
  <c r="AS1065" i="18" s="1"/>
  <c r="AS936" i="18"/>
  <c r="AS948" i="18" s="1"/>
  <c r="AS1001" i="18"/>
  <c r="AS1013" i="18" s="1"/>
  <c r="AS1222" i="18"/>
  <c r="AS1234" i="18" s="1"/>
  <c r="AS1274" i="18"/>
  <c r="AS1286" i="18" s="1"/>
  <c r="AS1170" i="18"/>
  <c r="AS1182" i="18" s="1"/>
  <c r="AS1365" i="18"/>
  <c r="AS1377" i="18" s="1"/>
  <c r="AS378" i="18"/>
  <c r="AS1300" i="18"/>
  <c r="AS1312" i="18" s="1"/>
  <c r="AS1144" i="18"/>
  <c r="AS1156" i="18" s="1"/>
  <c r="AS1313" i="18"/>
  <c r="AS1325" i="18" s="1"/>
  <c r="AS664" i="18"/>
  <c r="AS1157" i="18"/>
  <c r="AS1169" i="18" s="1"/>
  <c r="AS261" i="18"/>
  <c r="AS1235" i="18"/>
  <c r="AS1247" i="18" s="1"/>
  <c r="AS638" i="18"/>
  <c r="AS910" i="18"/>
  <c r="AS922" i="18" s="1"/>
  <c r="AS1352" i="18"/>
  <c r="AS1364" i="18" s="1"/>
  <c r="AS975" i="18"/>
  <c r="AS987" i="18" s="1"/>
  <c r="AS614" i="18"/>
  <c r="AS923" i="18"/>
  <c r="AS935" i="18" s="1"/>
  <c r="AS1105" i="18"/>
  <c r="AS1117" i="18" s="1"/>
  <c r="AS1079" i="18"/>
  <c r="AS1091" i="18" s="1"/>
  <c r="AS1027" i="18"/>
  <c r="AS1039" i="18" s="1"/>
  <c r="AS469" i="18"/>
  <c r="AS897" i="18"/>
  <c r="AS909" i="18" s="1"/>
  <c r="AS1040" i="18"/>
  <c r="AS1052" i="18" s="1"/>
  <c r="AS1118" i="18"/>
  <c r="AS1130" i="18" s="1"/>
  <c r="AS1196" i="18"/>
  <c r="AS1208" i="18" s="1"/>
  <c r="AS1419" i="18"/>
  <c r="AS1287" i="18"/>
  <c r="AS1299" i="18" s="1"/>
  <c r="AS1248" i="18"/>
  <c r="AS1260" i="18" s="1"/>
  <c r="AS508" i="18"/>
  <c r="AS667" i="18"/>
  <c r="AS534" i="18"/>
  <c r="AS264" i="18"/>
  <c r="AS1209" i="18"/>
  <c r="AS1221" i="18" s="1"/>
  <c r="AS365" i="18"/>
  <c r="AS677" i="18"/>
  <c r="AS560" i="18"/>
  <c r="AS855" i="18"/>
  <c r="AS394" i="18"/>
  <c r="AS1384" i="18"/>
  <c r="AS340" i="18"/>
  <c r="AS250" i="18"/>
  <c r="AS305" i="18"/>
  <c r="AS1425" i="18"/>
  <c r="AS334" i="18"/>
  <c r="AS878" i="18"/>
  <c r="AS722" i="18"/>
  <c r="AS418" i="18"/>
  <c r="AS517" i="18"/>
  <c r="AS501" i="18"/>
  <c r="AS192" i="18"/>
  <c r="AS584" i="18"/>
  <c r="AS179" i="18"/>
  <c r="AS613" i="18"/>
  <c r="AS745" i="18"/>
  <c r="AS556" i="18"/>
  <c r="AS553" i="18"/>
  <c r="AS737" i="18"/>
  <c r="AS675" i="18"/>
  <c r="AR401" i="18"/>
  <c r="AS332" i="18"/>
  <c r="AS275" i="18"/>
  <c r="AS548" i="18"/>
  <c r="AS1389" i="18"/>
  <c r="AS292" i="18"/>
  <c r="AS327" i="18"/>
  <c r="AS431" i="18"/>
  <c r="AS422" i="18"/>
  <c r="AS291" i="18"/>
  <c r="AS380" i="18"/>
  <c r="AS523" i="18"/>
  <c r="AS239" i="18"/>
  <c r="AS324" i="18"/>
  <c r="AS281" i="18"/>
  <c r="AS666" i="18"/>
  <c r="AS869" i="18"/>
  <c r="AS446" i="18"/>
  <c r="AS789" i="18"/>
  <c r="AS293" i="18"/>
  <c r="AS684" i="18"/>
  <c r="AS514" i="18"/>
  <c r="AS516" i="18"/>
  <c r="AS1417" i="18"/>
  <c r="AR557" i="18"/>
  <c r="AR297" i="18"/>
  <c r="AS243" i="18"/>
  <c r="AS843" i="18"/>
  <c r="AS643" i="18"/>
  <c r="AS529" i="18"/>
  <c r="AT529" i="18" s="1"/>
  <c r="AS445" i="18"/>
  <c r="AS165" i="18"/>
  <c r="AT165" i="18" s="1"/>
  <c r="AS688" i="18"/>
  <c r="AS750" i="18"/>
  <c r="AS629" i="18"/>
  <c r="AS1383" i="18"/>
  <c r="AS244" i="18"/>
  <c r="AS426" i="18"/>
  <c r="AS868" i="18"/>
  <c r="AS355" i="18"/>
  <c r="AS412" i="18"/>
  <c r="AS230" i="18"/>
  <c r="AS575" i="18"/>
  <c r="AS296" i="18"/>
  <c r="AS581" i="18"/>
  <c r="AS515" i="18"/>
  <c r="AT515" i="18" s="1"/>
  <c r="AS406" i="18"/>
  <c r="AS577" i="18"/>
  <c r="AS621" i="18"/>
  <c r="AS462" i="18"/>
  <c r="AS235" i="18"/>
  <c r="AR1338" i="18"/>
  <c r="AS1326" i="18"/>
  <c r="AP12" i="24"/>
  <c r="AO13" i="24"/>
  <c r="AS4" i="18"/>
  <c r="AR4" i="24"/>
  <c r="AQ456" i="18"/>
  <c r="AR440" i="18"/>
  <c r="AR531" i="18"/>
  <c r="AS716" i="18"/>
  <c r="AR404" i="18"/>
  <c r="AQ414" i="18"/>
  <c r="AR310" i="18"/>
  <c r="AS300" i="18"/>
  <c r="AR742" i="18"/>
  <c r="AP652" i="18"/>
  <c r="AO661" i="18"/>
  <c r="AP586" i="18"/>
  <c r="AO596" i="18"/>
  <c r="AQ336" i="18"/>
  <c r="AR326" i="18"/>
  <c r="AS339" i="18"/>
  <c r="AR349" i="18"/>
  <c r="AS495" i="18"/>
  <c r="AR505" i="18"/>
  <c r="AP492" i="18"/>
  <c r="AQ482" i="18"/>
  <c r="AQ1380" i="18"/>
  <c r="AQ1390" i="18" s="1"/>
  <c r="AO443" i="18"/>
  <c r="AO453" i="18" s="1"/>
  <c r="AP622" i="18"/>
  <c r="AO622" i="18"/>
  <c r="AQ612" i="18"/>
  <c r="AQ622" i="18" s="1"/>
  <c r="AP713" i="18"/>
  <c r="AQ703" i="18"/>
  <c r="AN1411" i="18"/>
  <c r="AQ381" i="18"/>
  <c r="AP388" i="18"/>
  <c r="AL881" i="18"/>
  <c r="AP1390" i="18"/>
  <c r="AQ639" i="18"/>
  <c r="AP648" i="18"/>
  <c r="AO470" i="18"/>
  <c r="AN479" i="18"/>
  <c r="AL7" i="18"/>
  <c r="AL1424" i="18"/>
  <c r="AK1429" i="18"/>
  <c r="AR730" i="18"/>
  <c r="AM892" i="18"/>
  <c r="AR536" i="18"/>
  <c r="AQ544" i="18"/>
  <c r="AS566" i="18"/>
  <c r="AR570" i="18"/>
  <c r="AO839" i="18"/>
  <c r="AR758" i="18"/>
  <c r="AQ765" i="18"/>
  <c r="AQ665" i="18"/>
  <c r="AP674" i="18"/>
  <c r="AR323" i="18"/>
  <c r="AS313" i="18"/>
  <c r="AS1381" i="18"/>
  <c r="AS651" i="18"/>
  <c r="AR1426" i="18"/>
  <c r="AQ1413" i="18"/>
  <c r="AR362" i="18"/>
  <c r="AS352" i="18"/>
  <c r="AR258" i="18"/>
  <c r="AS248" i="18"/>
  <c r="AT684" i="18" l="1"/>
  <c r="AT434" i="18"/>
  <c r="AT789" i="18"/>
  <c r="AT332" i="18"/>
  <c r="AT682" i="18"/>
  <c r="AT678" i="18"/>
  <c r="AT293" i="18"/>
  <c r="AT446" i="18"/>
  <c r="AT879" i="18"/>
  <c r="AT239" i="18"/>
  <c r="AT666" i="18"/>
  <c r="AT868" i="18"/>
  <c r="AT573" i="18"/>
  <c r="AT410" i="18"/>
  <c r="AT305" i="18"/>
  <c r="AT296" i="18"/>
  <c r="AT188" i="18"/>
  <c r="AT625" i="18"/>
  <c r="AT263" i="18"/>
  <c r="AT1383" i="18"/>
  <c r="AT391" i="18"/>
  <c r="AT441" i="18"/>
  <c r="AT250" i="18"/>
  <c r="AT1389" i="18"/>
  <c r="AT843" i="18"/>
  <c r="AT192" i="18"/>
  <c r="AT355" i="18"/>
  <c r="AT426" i="18"/>
  <c r="AT430" i="18"/>
  <c r="AT380" i="18"/>
  <c r="AT737" i="18"/>
  <c r="AT840" i="18"/>
  <c r="AT291" i="18"/>
  <c r="AT553" i="18"/>
  <c r="AT548" i="18"/>
  <c r="AT275" i="18"/>
  <c r="AT318" i="18"/>
  <c r="AT587" i="18"/>
  <c r="AT178" i="18"/>
  <c r="AT287" i="18"/>
  <c r="AT599" i="18"/>
  <c r="AT523" i="18"/>
  <c r="AT621" i="18"/>
  <c r="AT615" i="18"/>
  <c r="AT394" i="18"/>
  <c r="AT756" i="18"/>
  <c r="AT878" i="18"/>
  <c r="AT675" i="18"/>
  <c r="AT688" i="18"/>
  <c r="AT577" i="18"/>
  <c r="AT406" i="18"/>
  <c r="AT445" i="18"/>
  <c r="AT613" i="18"/>
  <c r="AS417" i="18"/>
  <c r="AS427" i="18" s="1"/>
  <c r="AS274" i="18"/>
  <c r="AS284" i="18" s="1"/>
  <c r="AT547" i="18"/>
  <c r="AT629" i="18"/>
  <c r="AT256" i="18"/>
  <c r="AT281" i="18"/>
  <c r="AT574" i="18"/>
  <c r="AT179" i="18"/>
  <c r="AT855" i="18"/>
  <c r="AT254" i="18"/>
  <c r="AT462" i="18"/>
  <c r="AT750" i="18"/>
  <c r="AT324" i="18"/>
  <c r="AT584" i="18"/>
  <c r="AT618" i="18"/>
  <c r="AT411" i="18"/>
  <c r="AT513" i="18"/>
  <c r="AT865" i="18"/>
  <c r="AT218" i="18"/>
  <c r="AT521" i="18"/>
  <c r="AT581" i="18"/>
  <c r="AT643" i="18"/>
  <c r="AT542" i="18"/>
  <c r="AT422" i="18"/>
  <c r="AT893" i="18"/>
  <c r="AT722" i="18"/>
  <c r="AT1423" i="18"/>
  <c r="AT659" i="18"/>
  <c r="AT304" i="18"/>
  <c r="AT646" i="18"/>
  <c r="AT602" i="18"/>
  <c r="AT1382" i="18"/>
  <c r="AT791" i="18"/>
  <c r="AT729" i="18"/>
  <c r="AT575" i="18"/>
  <c r="AT243" i="18"/>
  <c r="AT435" i="18"/>
  <c r="AT334" i="18"/>
  <c r="AT267" i="18"/>
  <c r="AT746" i="18"/>
  <c r="AT328" i="18"/>
  <c r="AT719" i="18"/>
  <c r="AT203" i="18"/>
  <c r="AT270" i="18"/>
  <c r="AT514" i="18"/>
  <c r="AT292" i="18"/>
  <c r="AT655" i="18"/>
  <c r="AT1425" i="18"/>
  <c r="AT686" i="18"/>
  <c r="AT341" i="18"/>
  <c r="AT251" i="18"/>
  <c r="AT736" i="18"/>
  <c r="AT201" i="18"/>
  <c r="AT749" i="18"/>
  <c r="AT216" i="18"/>
  <c r="AT499" i="18"/>
  <c r="AT214" i="18"/>
  <c r="AT215" i="18"/>
  <c r="AT457" i="18"/>
  <c r="AT484" i="18"/>
  <c r="AT217" i="18"/>
  <c r="AT202" i="18"/>
  <c r="AT244" i="18"/>
  <c r="AT732" i="18"/>
  <c r="AT869" i="18"/>
  <c r="AT345" i="18"/>
  <c r="AT745" i="18"/>
  <c r="AT447" i="18"/>
  <c r="AT205" i="18"/>
  <c r="AT695" i="18"/>
  <c r="AT579" i="18"/>
  <c r="AT204" i="18"/>
  <c r="AS401" i="18"/>
  <c r="AT530" i="18"/>
  <c r="AS635" i="18"/>
  <c r="AT140" i="18"/>
  <c r="AT444" i="18"/>
  <c r="AT551" i="18"/>
  <c r="AT539" i="18"/>
  <c r="AT738" i="18"/>
  <c r="AT228" i="18"/>
  <c r="AT801" i="18"/>
  <c r="AT567" i="18"/>
  <c r="AS583" i="18"/>
  <c r="AT699" i="18"/>
  <c r="AT588" i="18"/>
  <c r="AT354" i="18"/>
  <c r="AS609" i="18"/>
  <c r="AT721" i="18"/>
  <c r="AT856" i="18"/>
  <c r="AT491" i="18"/>
  <c r="AT854" i="18"/>
  <c r="AT342" i="18"/>
  <c r="AT465" i="18"/>
  <c r="AT549" i="18"/>
  <c r="AT408" i="18"/>
  <c r="AT568" i="18"/>
  <c r="AT710" i="18"/>
  <c r="AT472" i="18"/>
  <c r="AT627" i="18"/>
  <c r="AT463" i="18"/>
  <c r="AS531" i="18"/>
  <c r="AT1378" i="18"/>
  <c r="AT428" i="18"/>
  <c r="AT671" i="18"/>
  <c r="AT246" i="18"/>
  <c r="AT485" i="18"/>
  <c r="AT701" i="18"/>
  <c r="AT176" i="18"/>
  <c r="AT333" i="18"/>
  <c r="AT358" i="18"/>
  <c r="AT597" i="18"/>
  <c r="AT471" i="18"/>
  <c r="AT891" i="18"/>
  <c r="AT437" i="18"/>
  <c r="AT510" i="18"/>
  <c r="AT487" i="18"/>
  <c r="AT252" i="18"/>
  <c r="AT464" i="18"/>
  <c r="AT432" i="18"/>
  <c r="AT717" i="18"/>
  <c r="AT1399" i="18"/>
  <c r="AT320" i="18"/>
  <c r="AT1388" i="18"/>
  <c r="AT368" i="18"/>
  <c r="AT438" i="18"/>
  <c r="AT526" i="18"/>
  <c r="AT337" i="18"/>
  <c r="AT537" i="18"/>
  <c r="AT698" i="18"/>
  <c r="AT329" i="18"/>
  <c r="AT504" i="18"/>
  <c r="AT395" i="18"/>
  <c r="AT603" i="18"/>
  <c r="AT1412" i="18"/>
  <c r="AT242" i="18"/>
  <c r="AT620" i="18"/>
  <c r="AT448" i="18"/>
  <c r="AT369" i="18"/>
  <c r="AT555" i="18"/>
  <c r="AT697" i="18"/>
  <c r="AT852" i="18"/>
  <c r="AT366" i="18"/>
  <c r="AT541" i="18"/>
  <c r="AT268" i="18"/>
  <c r="AT163" i="18"/>
  <c r="AT294" i="18"/>
  <c r="AT802" i="18"/>
  <c r="AT895" i="18"/>
  <c r="AT571" i="18"/>
  <c r="AT372" i="18"/>
  <c r="AT361" i="18"/>
  <c r="AT397" i="18"/>
  <c r="AT309" i="18"/>
  <c r="AT580" i="18"/>
  <c r="AT331" i="18"/>
  <c r="AS297" i="18"/>
  <c r="AT421" i="18"/>
  <c r="AT137" i="18"/>
  <c r="AT279" i="18"/>
  <c r="AT764" i="18"/>
  <c r="AT693" i="18"/>
  <c r="AT842" i="18"/>
  <c r="AT761" i="18"/>
  <c r="AT229" i="18"/>
  <c r="AT747" i="18"/>
  <c r="AT478" i="18"/>
  <c r="AT787" i="18"/>
  <c r="AT1428" i="18"/>
  <c r="AT867" i="18"/>
  <c r="AT654" i="18"/>
  <c r="AT385" i="18"/>
  <c r="AT734" i="18"/>
  <c r="AT276" i="18"/>
  <c r="AT306" i="18"/>
  <c r="AT709" i="18"/>
  <c r="AT1401" i="18"/>
  <c r="AS245" i="18"/>
  <c r="AT359" i="18"/>
  <c r="AT316" i="18"/>
  <c r="AT496" i="18"/>
  <c r="AS440" i="18"/>
  <c r="AT751" i="18"/>
  <c r="AT882" i="18"/>
  <c r="AT680" i="18"/>
  <c r="AT407" i="18"/>
  <c r="AT367" i="18"/>
  <c r="AT238" i="18"/>
  <c r="AT467" i="18"/>
  <c r="AT582" i="18"/>
  <c r="AT424" i="18"/>
  <c r="AT538" i="18"/>
  <c r="AT257" i="18"/>
  <c r="AT522" i="18"/>
  <c r="AT347" i="18"/>
  <c r="AT528" i="18"/>
  <c r="AT592" i="18"/>
  <c r="AT692" i="18"/>
  <c r="AT493" i="18"/>
  <c r="AT623" i="18"/>
  <c r="AT480" i="18"/>
  <c r="AS557" i="18"/>
  <c r="AT322" i="18"/>
  <c r="AT647" i="18"/>
  <c r="AT733" i="18"/>
  <c r="AT423" i="18"/>
  <c r="AT506" i="18"/>
  <c r="AS518" i="18"/>
  <c r="AT1400" i="18"/>
  <c r="AT272" i="18"/>
  <c r="AT189" i="18"/>
  <c r="AT569" i="18"/>
  <c r="AT683" i="18"/>
  <c r="AT486" i="18"/>
  <c r="AT670" i="18"/>
  <c r="AT436" i="18"/>
  <c r="AT630" i="18"/>
  <c r="AT191" i="18"/>
  <c r="AT591" i="18"/>
  <c r="AT498" i="18"/>
  <c r="AT679" i="18"/>
  <c r="AT139" i="18"/>
  <c r="AT387" i="18"/>
  <c r="AT640" i="18"/>
  <c r="AT509" i="18"/>
  <c r="AT473" i="18"/>
  <c r="AT301" i="18"/>
  <c r="AT576" i="18"/>
  <c r="AT556" i="18"/>
  <c r="AT340" i="18"/>
  <c r="AT672" i="18"/>
  <c r="AT748" i="18"/>
  <c r="AT803" i="18"/>
  <c r="AT1427" i="18"/>
  <c r="AT543" i="18"/>
  <c r="AT420" i="18"/>
  <c r="AT554" i="18"/>
  <c r="AT461" i="18"/>
  <c r="AT259" i="18"/>
  <c r="AS271" i="18"/>
  <c r="AT459" i="18"/>
  <c r="AT302" i="18"/>
  <c r="AT265" i="18"/>
  <c r="AT382" i="18"/>
  <c r="AT760" i="18"/>
  <c r="AT474" i="18"/>
  <c r="AT290" i="18"/>
  <c r="AT371" i="18"/>
  <c r="AT788" i="18"/>
  <c r="AT894" i="18"/>
  <c r="AT413" i="18"/>
  <c r="AT720" i="18"/>
  <c r="AT321" i="18"/>
  <c r="AT685" i="18"/>
  <c r="AT335" i="18"/>
  <c r="AT1384" i="18"/>
  <c r="AT483" i="18"/>
  <c r="AT231" i="18"/>
  <c r="AT450" i="18"/>
  <c r="AT400" i="18"/>
  <c r="AT502" i="18"/>
  <c r="AT386" i="18"/>
  <c r="AT707" i="18"/>
  <c r="AT512" i="18"/>
  <c r="AT660" i="18"/>
  <c r="AT762" i="18"/>
  <c r="AT379" i="18"/>
  <c r="AT649" i="18"/>
  <c r="AT236" i="18"/>
  <c r="AT308" i="18"/>
  <c r="AT753" i="18"/>
  <c r="AT527" i="18"/>
  <c r="AT705" i="18"/>
  <c r="AT425" i="18"/>
  <c r="AT415" i="18"/>
  <c r="AT564" i="18"/>
  <c r="AT451" i="18"/>
  <c r="AT578" i="18"/>
  <c r="AT540" i="18"/>
  <c r="AT475" i="18"/>
  <c r="AT249" i="18"/>
  <c r="AT744" i="18"/>
  <c r="AT383" i="18"/>
  <c r="AT723" i="18"/>
  <c r="AT1402" i="18"/>
  <c r="AT636" i="18"/>
  <c r="AT562" i="18"/>
  <c r="AT735" i="18"/>
  <c r="AT711" i="18"/>
  <c r="AT601" i="18"/>
  <c r="AT348" i="18"/>
  <c r="AT356" i="18"/>
  <c r="AT656" i="18"/>
  <c r="AT409" i="18"/>
  <c r="AT476" i="18"/>
  <c r="AT343" i="18"/>
  <c r="AT307" i="18"/>
  <c r="AT673" i="18"/>
  <c r="AT804" i="18"/>
  <c r="AT641" i="18"/>
  <c r="AT617" i="18"/>
  <c r="AT344" i="18"/>
  <c r="AT262" i="18"/>
  <c r="AT532" i="18"/>
  <c r="AT1385" i="18"/>
  <c r="AT398" i="18"/>
  <c r="AT289" i="18"/>
  <c r="AT282" i="18"/>
  <c r="AT330" i="18"/>
  <c r="AT593" i="18"/>
  <c r="AT662" i="18"/>
  <c r="AT606" i="18"/>
  <c r="AT653" i="18"/>
  <c r="AT550" i="18"/>
  <c r="AT303" i="18"/>
  <c r="AT489" i="18"/>
  <c r="AT704" i="18"/>
  <c r="AT718" i="18"/>
  <c r="AT757" i="18"/>
  <c r="AT277" i="18"/>
  <c r="AT298" i="18"/>
  <c r="AT525" i="18"/>
  <c r="AT759" i="18"/>
  <c r="AT503" i="18"/>
  <c r="AT458" i="18"/>
  <c r="AT1387" i="18"/>
  <c r="AT419" i="18"/>
  <c r="AT402" i="18"/>
  <c r="AT642" i="18"/>
  <c r="AT691" i="18"/>
  <c r="AT694" i="18"/>
  <c r="AT1421" i="18"/>
  <c r="AT841" i="18"/>
  <c r="AT1414" i="18"/>
  <c r="AT565" i="18"/>
  <c r="AT644" i="18"/>
  <c r="AT240" i="18"/>
  <c r="AT604" i="18"/>
  <c r="AT594" i="18"/>
  <c r="AT166" i="18"/>
  <c r="AT1422" i="18"/>
  <c r="AT280" i="18"/>
  <c r="AT558" i="18"/>
  <c r="AU3" i="18"/>
  <c r="AU441" i="18" s="1"/>
  <c r="AT124" i="18"/>
  <c r="AT125" i="18"/>
  <c r="AT127" i="18"/>
  <c r="AT126" i="18"/>
  <c r="AT123" i="18"/>
  <c r="AT1386" i="18"/>
  <c r="AT136" i="18"/>
  <c r="AT1066" i="18"/>
  <c r="AT1078" i="18" s="1"/>
  <c r="AT1131" i="18"/>
  <c r="AT1143" i="18" s="1"/>
  <c r="AT962" i="18"/>
  <c r="AT974" i="18" s="1"/>
  <c r="AT988" i="18"/>
  <c r="AT1000" i="18" s="1"/>
  <c r="AT1261" i="18"/>
  <c r="AT1273" i="18" s="1"/>
  <c r="AT949" i="18"/>
  <c r="AT961" i="18" s="1"/>
  <c r="AT1092" i="18"/>
  <c r="AT1104" i="18" s="1"/>
  <c r="AT1014" i="18"/>
  <c r="AT1026" i="18" s="1"/>
  <c r="AT1339" i="18"/>
  <c r="AT1351" i="18" s="1"/>
  <c r="AT1053" i="18"/>
  <c r="AT1065" i="18" s="1"/>
  <c r="AT1183" i="18"/>
  <c r="AT1195" i="18" s="1"/>
  <c r="AT936" i="18"/>
  <c r="AT948" i="18" s="1"/>
  <c r="AT378" i="18"/>
  <c r="AT1365" i="18"/>
  <c r="AT1377" i="18" s="1"/>
  <c r="AT1170" i="18"/>
  <c r="AT1182" i="18" s="1"/>
  <c r="AT1222" i="18"/>
  <c r="AT1234" i="18" s="1"/>
  <c r="AT1274" i="18"/>
  <c r="AT1286" i="18" s="1"/>
  <c r="AT1001" i="18"/>
  <c r="AT1013" i="18" s="1"/>
  <c r="AT1313" i="18"/>
  <c r="AT1325" i="18" s="1"/>
  <c r="AT1157" i="18"/>
  <c r="AT1169" i="18" s="1"/>
  <c r="AT664" i="18"/>
  <c r="AT1235" i="18"/>
  <c r="AT1247" i="18" s="1"/>
  <c r="AT1300" i="18"/>
  <c r="AT1312" i="18" s="1"/>
  <c r="AT755" i="18"/>
  <c r="AT1144" i="18"/>
  <c r="AT1156" i="18" s="1"/>
  <c r="AT261" i="18"/>
  <c r="AT638" i="18"/>
  <c r="AT910" i="18"/>
  <c r="AT922" i="18" s="1"/>
  <c r="AT614" i="18"/>
  <c r="AT975" i="18"/>
  <c r="AT987" i="18" s="1"/>
  <c r="AT1352" i="18"/>
  <c r="AT1364" i="18" s="1"/>
  <c r="AT1040" i="18"/>
  <c r="AT1052" i="18" s="1"/>
  <c r="AT897" i="18"/>
  <c r="AT909" i="18" s="1"/>
  <c r="AT508" i="18"/>
  <c r="AT1079" i="18"/>
  <c r="AT1091" i="18" s="1"/>
  <c r="AT469" i="18"/>
  <c r="AT1118" i="18"/>
  <c r="AT1130" i="18" s="1"/>
  <c r="AT1287" i="18"/>
  <c r="AT1299" i="18" s="1"/>
  <c r="AT1419" i="18"/>
  <c r="AT1248" i="18"/>
  <c r="AT1260" i="18" s="1"/>
  <c r="AT1027" i="18"/>
  <c r="AT1039" i="18" s="1"/>
  <c r="AT923" i="18"/>
  <c r="AT935" i="18" s="1"/>
  <c r="AT1196" i="18"/>
  <c r="AT1208" i="18" s="1"/>
  <c r="AT1105" i="18"/>
  <c r="AT1117" i="18" s="1"/>
  <c r="AT365" i="18"/>
  <c r="AT677" i="18"/>
  <c r="AT1209" i="18"/>
  <c r="AT1221" i="18" s="1"/>
  <c r="AT667" i="18"/>
  <c r="AT534" i="18"/>
  <c r="AT560" i="18"/>
  <c r="AT264" i="18"/>
  <c r="AT626" i="18"/>
  <c r="AT535" i="18"/>
  <c r="AT389" i="18"/>
  <c r="AT1415" i="18"/>
  <c r="AT605" i="18"/>
  <c r="AT360" i="18"/>
  <c r="AT253" i="18"/>
  <c r="AT266" i="18"/>
  <c r="AT725" i="18"/>
  <c r="AT853" i="18"/>
  <c r="AT519" i="18"/>
  <c r="AT552" i="18"/>
  <c r="AT353" i="18"/>
  <c r="AT363" i="18"/>
  <c r="AT311" i="18"/>
  <c r="AT616" i="18"/>
  <c r="AT511" i="18"/>
  <c r="AT619" i="18"/>
  <c r="AT374" i="18"/>
  <c r="AT632" i="18"/>
  <c r="AT396" i="18"/>
  <c r="AT657" i="18"/>
  <c r="AT690" i="18"/>
  <c r="AT501" i="18"/>
  <c r="AS687" i="18"/>
  <c r="AT524" i="18"/>
  <c r="AT607" i="18"/>
  <c r="AT763" i="18"/>
  <c r="AT357" i="18"/>
  <c r="AT500" i="18"/>
  <c r="AT633" i="18"/>
  <c r="AT269" i="18"/>
  <c r="AT373" i="18"/>
  <c r="AT706" i="18"/>
  <c r="AT384" i="18"/>
  <c r="AT433" i="18"/>
  <c r="AT1398" i="18"/>
  <c r="AT866" i="18"/>
  <c r="AT668" i="18"/>
  <c r="AT590" i="18"/>
  <c r="AT1420" i="18"/>
  <c r="AT610" i="18"/>
  <c r="AT317" i="18"/>
  <c r="AT628" i="18"/>
  <c r="AT399" i="18"/>
  <c r="AT237" i="18"/>
  <c r="AT488" i="18"/>
  <c r="AT460" i="18"/>
  <c r="AT600" i="18"/>
  <c r="AT452" i="18"/>
  <c r="AT235" i="18"/>
  <c r="AT230" i="18"/>
  <c r="AT190" i="18"/>
  <c r="AT1417" i="18"/>
  <c r="AT431" i="18"/>
  <c r="AT370" i="18"/>
  <c r="AT517" i="18"/>
  <c r="AS375" i="18"/>
  <c r="AT295" i="18"/>
  <c r="AT283" i="18"/>
  <c r="AT743" i="18"/>
  <c r="AT376" i="18"/>
  <c r="AT669" i="18"/>
  <c r="AT497" i="18"/>
  <c r="AT490" i="18"/>
  <c r="AT800" i="18"/>
  <c r="AT314" i="18"/>
  <c r="AT731" i="18"/>
  <c r="AT405" i="18"/>
  <c r="AT162" i="18"/>
  <c r="AU162" i="18" s="1"/>
  <c r="AT233" i="18"/>
  <c r="AT712" i="18"/>
  <c r="AT241" i="18"/>
  <c r="AT177" i="18"/>
  <c r="AT561" i="18"/>
  <c r="AT790" i="18"/>
  <c r="AT595" i="18"/>
  <c r="AT608" i="18"/>
  <c r="AT315" i="18"/>
  <c r="AT589" i="18"/>
  <c r="AT724" i="18"/>
  <c r="AS700" i="18"/>
  <c r="AT412" i="18"/>
  <c r="AT658" i="18"/>
  <c r="AT516" i="18"/>
  <c r="AT327" i="18"/>
  <c r="AT880" i="18"/>
  <c r="AT418" i="18"/>
  <c r="AT138" i="18"/>
  <c r="AT449" i="18"/>
  <c r="AT634" i="18"/>
  <c r="AT392" i="18"/>
  <c r="AT454" i="18"/>
  <c r="AT696" i="18"/>
  <c r="AT681" i="18"/>
  <c r="AT319" i="18"/>
  <c r="AT285" i="18"/>
  <c r="AT439" i="18"/>
  <c r="AT477" i="18"/>
  <c r="AT164" i="18"/>
  <c r="AU164" i="18" s="1"/>
  <c r="AT545" i="18"/>
  <c r="AT227" i="18"/>
  <c r="AT350" i="18"/>
  <c r="AT563" i="18"/>
  <c r="AT645" i="18"/>
  <c r="AT631" i="18"/>
  <c r="AT708" i="18"/>
  <c r="AT346" i="18"/>
  <c r="AT393" i="18"/>
  <c r="AT278" i="18"/>
  <c r="AT255" i="18"/>
  <c r="AT175" i="18"/>
  <c r="AS1338" i="18"/>
  <c r="AT1326" i="18"/>
  <c r="AT4" i="18"/>
  <c r="AS4" i="24"/>
  <c r="AP13" i="24"/>
  <c r="AQ12" i="24"/>
  <c r="AQ466" i="18"/>
  <c r="AR456" i="18"/>
  <c r="AT716" i="18"/>
  <c r="AS404" i="18"/>
  <c r="AR414" i="18"/>
  <c r="AS310" i="18"/>
  <c r="AT300" i="18"/>
  <c r="AS742" i="18"/>
  <c r="AP596" i="18"/>
  <c r="AQ586" i="18"/>
  <c r="AQ652" i="18"/>
  <c r="AP661" i="18"/>
  <c r="AP443" i="18"/>
  <c r="AP453" i="18" s="1"/>
  <c r="AS349" i="18"/>
  <c r="AT339" i="18"/>
  <c r="AR336" i="18"/>
  <c r="AS326" i="18"/>
  <c r="AS505" i="18"/>
  <c r="AT495" i="18"/>
  <c r="AR1380" i="18"/>
  <c r="AR482" i="18"/>
  <c r="AR492" i="18" s="1"/>
  <c r="AQ492" i="18"/>
  <c r="AR612" i="18"/>
  <c r="AR622" i="18" s="1"/>
  <c r="AQ713" i="18"/>
  <c r="AR703" i="18"/>
  <c r="AM881" i="18"/>
  <c r="AR381" i="18"/>
  <c r="AQ388" i="18"/>
  <c r="AO1411" i="18"/>
  <c r="AS730" i="18"/>
  <c r="AR665" i="18"/>
  <c r="AQ674" i="18"/>
  <c r="AM7" i="18"/>
  <c r="AP470" i="18"/>
  <c r="AO479" i="18"/>
  <c r="AP839" i="18"/>
  <c r="AT566" i="18"/>
  <c r="AS570" i="18"/>
  <c r="AS536" i="18"/>
  <c r="AR544" i="18"/>
  <c r="AR639" i="18"/>
  <c r="AQ648" i="18"/>
  <c r="AS758" i="18"/>
  <c r="AR765" i="18"/>
  <c r="AN892" i="18"/>
  <c r="AM1424" i="18"/>
  <c r="AL1429" i="18"/>
  <c r="AS323" i="18"/>
  <c r="AT313" i="18"/>
  <c r="AR1413" i="18"/>
  <c r="AT651" i="18"/>
  <c r="AT1381" i="18"/>
  <c r="AS362" i="18"/>
  <c r="AT352" i="18"/>
  <c r="AS258" i="18"/>
  <c r="AT248" i="18"/>
  <c r="AS1426" i="18"/>
  <c r="AU600" i="18" l="1"/>
  <c r="AU658" i="18"/>
  <c r="AU460" i="18"/>
  <c r="AU269" i="18"/>
  <c r="AU488" i="18"/>
  <c r="AU237" i="18"/>
  <c r="AU439" i="18"/>
  <c r="AU373" i="18"/>
  <c r="AU175" i="18"/>
  <c r="AU669" i="18"/>
  <c r="AU633" i="18"/>
  <c r="AU1415" i="18"/>
  <c r="AU628" i="18"/>
  <c r="AU625" i="18"/>
  <c r="AU391" i="18"/>
  <c r="AU357" i="18"/>
  <c r="AU581" i="18"/>
  <c r="AU192" i="18"/>
  <c r="AU645" i="18"/>
  <c r="AU177" i="18"/>
  <c r="AU853" i="18"/>
  <c r="AU521" i="18"/>
  <c r="AU599" i="18"/>
  <c r="AU350" i="18"/>
  <c r="AU712" i="18"/>
  <c r="AU370" i="18"/>
  <c r="AU266" i="18"/>
  <c r="AU706" i="18"/>
  <c r="AU880" i="18"/>
  <c r="AU241" i="18"/>
  <c r="AU517" i="18"/>
  <c r="AU233" i="18"/>
  <c r="AU431" i="18"/>
  <c r="AU1417" i="18"/>
  <c r="AU477" i="18"/>
  <c r="AU412" i="18"/>
  <c r="AU285" i="18"/>
  <c r="AU389" i="18"/>
  <c r="AT417" i="18"/>
  <c r="AU417" i="18" s="1"/>
  <c r="AT274" i="18"/>
  <c r="AU274" i="18" s="1"/>
  <c r="AU355" i="18"/>
  <c r="AU214" i="18"/>
  <c r="AU205" i="18"/>
  <c r="AU216" i="18"/>
  <c r="AU201" i="18"/>
  <c r="AU202" i="18"/>
  <c r="AU217" i="18"/>
  <c r="AU218" i="18"/>
  <c r="AU278" i="18"/>
  <c r="AU681" i="18"/>
  <c r="AU235" i="18"/>
  <c r="AU396" i="18"/>
  <c r="AU360" i="18"/>
  <c r="AU1421" i="18"/>
  <c r="AU215" i="18"/>
  <c r="AU452" i="18"/>
  <c r="AU384" i="18"/>
  <c r="AU632" i="18"/>
  <c r="AU605" i="18"/>
  <c r="AU204" i="18"/>
  <c r="AU203" i="18"/>
  <c r="AT297" i="18"/>
  <c r="AU317" i="18"/>
  <c r="AU763" i="18"/>
  <c r="AT401" i="18"/>
  <c r="AT583" i="18"/>
  <c r="AU255" i="18"/>
  <c r="AU319" i="18"/>
  <c r="AU840" i="18"/>
  <c r="AU405" i="18"/>
  <c r="AU190" i="18"/>
  <c r="AU179" i="18"/>
  <c r="AT440" i="18"/>
  <c r="AT700" i="18"/>
  <c r="AU1414" i="18"/>
  <c r="AU841" i="18"/>
  <c r="AU601" i="18"/>
  <c r="AU735" i="18"/>
  <c r="AU303" i="18"/>
  <c r="AU641" i="18"/>
  <c r="AU562" i="18"/>
  <c r="AU550" i="18"/>
  <c r="AU304" i="18"/>
  <c r="AU653" i="18"/>
  <c r="AU855" i="18"/>
  <c r="AU607" i="18"/>
  <c r="AU393" i="18"/>
  <c r="AU696" i="18"/>
  <c r="AU314" i="18"/>
  <c r="AU610" i="18"/>
  <c r="AU524" i="18"/>
  <c r="AU606" i="18"/>
  <c r="AU346" i="18"/>
  <c r="AU454" i="18"/>
  <c r="AU724" i="18"/>
  <c r="AU800" i="18"/>
  <c r="AU575" i="18"/>
  <c r="AU1420" i="18"/>
  <c r="AU280" i="18"/>
  <c r="AU1387" i="18"/>
  <c r="AU708" i="18"/>
  <c r="AU392" i="18"/>
  <c r="AU589" i="18"/>
  <c r="AU490" i="18"/>
  <c r="AU410" i="18"/>
  <c r="AU590" i="18"/>
  <c r="AU501" i="18"/>
  <c r="AU311" i="18"/>
  <c r="AU1422" i="18"/>
  <c r="AU458" i="18"/>
  <c r="AU631" i="18"/>
  <c r="AU634" i="18"/>
  <c r="AU315" i="18"/>
  <c r="AU497" i="18"/>
  <c r="AU843" i="18"/>
  <c r="AU729" i="18"/>
  <c r="AU363" i="18"/>
  <c r="AU166" i="18"/>
  <c r="AU503" i="18"/>
  <c r="AU353" i="18"/>
  <c r="AU594" i="18"/>
  <c r="AU759" i="18"/>
  <c r="AU608" i="18"/>
  <c r="AU615" i="18"/>
  <c r="AU563" i="18"/>
  <c r="AU138" i="18"/>
  <c r="AU595" i="18"/>
  <c r="AU376" i="18"/>
  <c r="AU587" i="18"/>
  <c r="AU296" i="18"/>
  <c r="AU552" i="18"/>
  <c r="AU449" i="18"/>
  <c r="AU643" i="18"/>
  <c r="AU573" i="18"/>
  <c r="AU287" i="18"/>
  <c r="AU418" i="18"/>
  <c r="AU188" i="18"/>
  <c r="AU433" i="18"/>
  <c r="AU318" i="18"/>
  <c r="AU519" i="18"/>
  <c r="AU239" i="18"/>
  <c r="AT245" i="18"/>
  <c r="AT557" i="18"/>
  <c r="AU558" i="18"/>
  <c r="AU419" i="18"/>
  <c r="AU489" i="18"/>
  <c r="AU617" i="18"/>
  <c r="AU348" i="18"/>
  <c r="AU613" i="18"/>
  <c r="AU379" i="18"/>
  <c r="AU577" i="18"/>
  <c r="AU302" i="18"/>
  <c r="AU256" i="18"/>
  <c r="AU191" i="18"/>
  <c r="AU322" i="18"/>
  <c r="AU592" i="18"/>
  <c r="AU709" i="18"/>
  <c r="AU279" i="18"/>
  <c r="AU361" i="18"/>
  <c r="AU801" i="18"/>
  <c r="AU698" i="18"/>
  <c r="AU865" i="18"/>
  <c r="AU736" i="18"/>
  <c r="AU701" i="18"/>
  <c r="AU854" i="18"/>
  <c r="AU406" i="18"/>
  <c r="AU762" i="18"/>
  <c r="AU332" i="18"/>
  <c r="AU459" i="18"/>
  <c r="AU688" i="18"/>
  <c r="AU630" i="18"/>
  <c r="AU250" i="18"/>
  <c r="AU528" i="18"/>
  <c r="AU496" i="18"/>
  <c r="AU306" i="18"/>
  <c r="AU137" i="18"/>
  <c r="AU372" i="18"/>
  <c r="AU251" i="18"/>
  <c r="AU537" i="18"/>
  <c r="AU267" i="18"/>
  <c r="AU721" i="18"/>
  <c r="AU485" i="18"/>
  <c r="AU646" i="18"/>
  <c r="AU711" i="18"/>
  <c r="AU249" i="18"/>
  <c r="AU660" i="18"/>
  <c r="AU244" i="18"/>
  <c r="AU621" i="18"/>
  <c r="AU436" i="18"/>
  <c r="AU553" i="18"/>
  <c r="AU347" i="18"/>
  <c r="AU316" i="18"/>
  <c r="AU276" i="18"/>
  <c r="AU421" i="18"/>
  <c r="AU571" i="18"/>
  <c r="AU337" i="18"/>
  <c r="AU293" i="18"/>
  <c r="AU246" i="18"/>
  <c r="AU475" i="18"/>
  <c r="AU512" i="18"/>
  <c r="AU335" i="18"/>
  <c r="AU259" i="18"/>
  <c r="AT271" i="18"/>
  <c r="AU305" i="18"/>
  <c r="AU670" i="18"/>
  <c r="AU678" i="18"/>
  <c r="AU359" i="18"/>
  <c r="AU734" i="18"/>
  <c r="AU588" i="18"/>
  <c r="AU895" i="18"/>
  <c r="AU254" i="18"/>
  <c r="AU526" i="18"/>
  <c r="AU320" i="18"/>
  <c r="AU567" i="18"/>
  <c r="AU671" i="18"/>
  <c r="AU491" i="18"/>
  <c r="AU540" i="18"/>
  <c r="AU707" i="18"/>
  <c r="AU685" i="18"/>
  <c r="AU461" i="18"/>
  <c r="AU1383" i="18"/>
  <c r="AU486" i="18"/>
  <c r="AU666" i="18"/>
  <c r="AU522" i="18"/>
  <c r="AU385" i="18"/>
  <c r="AU749" i="18"/>
  <c r="AU438" i="18"/>
  <c r="AU1399" i="18"/>
  <c r="AU411" i="18"/>
  <c r="AU428" i="18"/>
  <c r="AU856" i="18"/>
  <c r="AT687" i="18"/>
  <c r="AU136" i="18"/>
  <c r="AU604" i="18"/>
  <c r="AU525" i="18"/>
  <c r="AU529" i="18"/>
  <c r="AU636" i="18"/>
  <c r="AU578" i="18"/>
  <c r="AU386" i="18"/>
  <c r="AU321" i="18"/>
  <c r="AU554" i="18"/>
  <c r="AU789" i="18"/>
  <c r="AU178" i="18"/>
  <c r="AU257" i="18"/>
  <c r="AU737" i="18"/>
  <c r="AU654" i="18"/>
  <c r="AU499" i="18"/>
  <c r="AU802" i="18"/>
  <c r="AU686" i="18"/>
  <c r="AU717" i="18"/>
  <c r="AU484" i="18"/>
  <c r="AU1378" i="18"/>
  <c r="AU1423" i="18"/>
  <c r="AU868" i="18"/>
  <c r="AU731" i="18"/>
  <c r="AU230" i="18"/>
  <c r="AU399" i="18"/>
  <c r="AU500" i="18"/>
  <c r="AU445" i="18"/>
  <c r="AU725" i="18"/>
  <c r="AT375" i="18"/>
  <c r="AU1386" i="18"/>
  <c r="AU240" i="18"/>
  <c r="AU746" i="18"/>
  <c r="AU593" i="18"/>
  <c r="AU548" i="18"/>
  <c r="AU1402" i="18"/>
  <c r="AU451" i="18"/>
  <c r="AU502" i="18"/>
  <c r="AU720" i="18"/>
  <c r="AU420" i="18"/>
  <c r="AU1389" i="18"/>
  <c r="AU683" i="18"/>
  <c r="AU462" i="18"/>
  <c r="AU538" i="18"/>
  <c r="AU345" i="18"/>
  <c r="AU867" i="18"/>
  <c r="AU699" i="18"/>
  <c r="AU294" i="18"/>
  <c r="AU1425" i="18"/>
  <c r="AU368" i="18"/>
  <c r="AU432" i="18"/>
  <c r="AU457" i="18"/>
  <c r="AU722" i="18"/>
  <c r="AU644" i="18"/>
  <c r="AU584" i="18"/>
  <c r="AU330" i="18"/>
  <c r="AU804" i="18"/>
  <c r="AU723" i="18"/>
  <c r="AU564" i="18"/>
  <c r="AU400" i="18"/>
  <c r="AU413" i="18"/>
  <c r="AU543" i="18"/>
  <c r="AU301" i="18"/>
  <c r="AU569" i="18"/>
  <c r="AU424" i="18"/>
  <c r="AU869" i="18"/>
  <c r="AU1428" i="18"/>
  <c r="AU659" i="18"/>
  <c r="AU163" i="18"/>
  <c r="AU878" i="18"/>
  <c r="AU1388" i="18"/>
  <c r="AU602" i="18"/>
  <c r="AU463" i="18"/>
  <c r="AU893" i="18"/>
  <c r="AU657" i="18"/>
  <c r="AU253" i="18"/>
  <c r="AU565" i="18"/>
  <c r="AU380" i="18"/>
  <c r="AU282" i="18"/>
  <c r="AU383" i="18"/>
  <c r="AU415" i="18"/>
  <c r="AU450" i="18"/>
  <c r="AU894" i="18"/>
  <c r="AU1427" i="18"/>
  <c r="AU473" i="18"/>
  <c r="AU189" i="18"/>
  <c r="AU879" i="18"/>
  <c r="AU582" i="18"/>
  <c r="AU732" i="18"/>
  <c r="AU787" i="18"/>
  <c r="AU263" i="18"/>
  <c r="AU268" i="18"/>
  <c r="AU620" i="18"/>
  <c r="AU1382" i="18"/>
  <c r="AU464" i="18"/>
  <c r="AU328" i="18"/>
  <c r="AU627" i="18"/>
  <c r="AU292" i="18"/>
  <c r="AU673" i="18"/>
  <c r="AU744" i="18"/>
  <c r="AU425" i="18"/>
  <c r="AU231" i="18"/>
  <c r="AU788" i="18"/>
  <c r="AU803" i="18"/>
  <c r="AU509" i="18"/>
  <c r="AU272" i="18"/>
  <c r="AU655" i="18"/>
  <c r="AU467" i="18"/>
  <c r="AU629" i="18"/>
  <c r="AU446" i="18"/>
  <c r="AU541" i="18"/>
  <c r="AU242" i="18"/>
  <c r="AU354" i="18"/>
  <c r="AU252" i="18"/>
  <c r="AU447" i="18"/>
  <c r="AU472" i="18"/>
  <c r="AU514" i="18"/>
  <c r="AU791" i="18"/>
  <c r="AU289" i="18"/>
  <c r="AU307" i="18"/>
  <c r="AU539" i="18"/>
  <c r="AU705" i="18"/>
  <c r="AU483" i="18"/>
  <c r="AU371" i="18"/>
  <c r="AU748" i="18"/>
  <c r="AU640" i="18"/>
  <c r="AU1400" i="18"/>
  <c r="AU334" i="18"/>
  <c r="AU238" i="18"/>
  <c r="AU747" i="18"/>
  <c r="AU366" i="18"/>
  <c r="AU1412" i="18"/>
  <c r="AU513" i="18"/>
  <c r="AU487" i="18"/>
  <c r="AU434" i="18"/>
  <c r="AU710" i="18"/>
  <c r="AU270" i="18"/>
  <c r="AU298" i="18"/>
  <c r="AU398" i="18"/>
  <c r="AU343" i="18"/>
  <c r="AU719" i="18"/>
  <c r="AU527" i="18"/>
  <c r="AU1384" i="18"/>
  <c r="AU290" i="18"/>
  <c r="AU672" i="18"/>
  <c r="AU387" i="18"/>
  <c r="AU480" i="18"/>
  <c r="AU367" i="18"/>
  <c r="AU675" i="18"/>
  <c r="AU229" i="18"/>
  <c r="AU756" i="18"/>
  <c r="AU852" i="18"/>
  <c r="AU603" i="18"/>
  <c r="AU228" i="18"/>
  <c r="AU510" i="18"/>
  <c r="AU140" i="18"/>
  <c r="AU568" i="18"/>
  <c r="AV3" i="18"/>
  <c r="AU123" i="18"/>
  <c r="AU127" i="18"/>
  <c r="AU126" i="18"/>
  <c r="AU125" i="18"/>
  <c r="AU124" i="18"/>
  <c r="AU662" i="18"/>
  <c r="AU374" i="18"/>
  <c r="AU478" i="18"/>
  <c r="AU750" i="18"/>
  <c r="AU882" i="18"/>
  <c r="AU1066" i="18"/>
  <c r="AU1078" i="18" s="1"/>
  <c r="AU1131" i="18"/>
  <c r="AU1143" i="18" s="1"/>
  <c r="AU1261" i="18"/>
  <c r="AU1273" i="18" s="1"/>
  <c r="AU988" i="18"/>
  <c r="AU1000" i="18" s="1"/>
  <c r="AU962" i="18"/>
  <c r="AU974" i="18" s="1"/>
  <c r="AU949" i="18"/>
  <c r="AU961" i="18" s="1"/>
  <c r="AU1014" i="18"/>
  <c r="AU1026" i="18" s="1"/>
  <c r="AU1092" i="18"/>
  <c r="AU1104" i="18" s="1"/>
  <c r="AU936" i="18"/>
  <c r="AU948" i="18" s="1"/>
  <c r="AU1183" i="18"/>
  <c r="AU1195" i="18" s="1"/>
  <c r="AU1339" i="18"/>
  <c r="AU1351" i="18" s="1"/>
  <c r="AU1053" i="18"/>
  <c r="AU1065" i="18" s="1"/>
  <c r="AU1222" i="18"/>
  <c r="AU1234" i="18" s="1"/>
  <c r="AU1274" i="18"/>
  <c r="AU1286" i="18" s="1"/>
  <c r="AU1170" i="18"/>
  <c r="AU1182" i="18" s="1"/>
  <c r="AU1001" i="18"/>
  <c r="AU1013" i="18" s="1"/>
  <c r="AU1365" i="18"/>
  <c r="AU1377" i="18" s="1"/>
  <c r="AU378" i="18"/>
  <c r="AU1144" i="18"/>
  <c r="AU1156" i="18" s="1"/>
  <c r="AU261" i="18"/>
  <c r="AU1235" i="18"/>
  <c r="AU1247" i="18" s="1"/>
  <c r="AU1157" i="18"/>
  <c r="AU1169" i="18" s="1"/>
  <c r="AU664" i="18"/>
  <c r="AU1300" i="18"/>
  <c r="AU1312" i="18" s="1"/>
  <c r="AU755" i="18"/>
  <c r="AU1313" i="18"/>
  <c r="AU1325" i="18" s="1"/>
  <c r="AU638" i="18"/>
  <c r="AU910" i="18"/>
  <c r="AU922" i="18" s="1"/>
  <c r="AU614" i="18"/>
  <c r="AU1352" i="18"/>
  <c r="AU1364" i="18" s="1"/>
  <c r="AU975" i="18"/>
  <c r="AU987" i="18" s="1"/>
  <c r="AU1196" i="18"/>
  <c r="AU1208" i="18" s="1"/>
  <c r="AU1248" i="18"/>
  <c r="AU1260" i="18" s="1"/>
  <c r="AU1419" i="18"/>
  <c r="AU1105" i="18"/>
  <c r="AU1117" i="18" s="1"/>
  <c r="AU1287" i="18"/>
  <c r="AU1299" i="18" s="1"/>
  <c r="AU508" i="18"/>
  <c r="AU1027" i="18"/>
  <c r="AU1039" i="18" s="1"/>
  <c r="AU1079" i="18"/>
  <c r="AU1091" i="18" s="1"/>
  <c r="AU923" i="18"/>
  <c r="AU935" i="18" s="1"/>
  <c r="AU469" i="18"/>
  <c r="AU1040" i="18"/>
  <c r="AU1052" i="18" s="1"/>
  <c r="AU897" i="18"/>
  <c r="AU909" i="18" s="1"/>
  <c r="AU1118" i="18"/>
  <c r="AU1130" i="18" s="1"/>
  <c r="AU677" i="18"/>
  <c r="AU690" i="18"/>
  <c r="AU1209" i="18"/>
  <c r="AU1221" i="18" s="1"/>
  <c r="AU667" i="18"/>
  <c r="AU264" i="18"/>
  <c r="AU365" i="18"/>
  <c r="AU560" i="18"/>
  <c r="AU534" i="18"/>
  <c r="AU694" i="18"/>
  <c r="AU277" i="18"/>
  <c r="AU1385" i="18"/>
  <c r="AU476" i="18"/>
  <c r="AU579" i="18"/>
  <c r="AU753" i="18"/>
  <c r="AU745" i="18"/>
  <c r="AU474" i="18"/>
  <c r="AU340" i="18"/>
  <c r="AU139" i="18"/>
  <c r="AU506" i="18"/>
  <c r="AT518" i="18"/>
  <c r="AU623" i="18"/>
  <c r="AU407" i="18"/>
  <c r="AU430" i="18"/>
  <c r="AU761" i="18"/>
  <c r="AU331" i="18"/>
  <c r="AU697" i="18"/>
  <c r="AU395" i="18"/>
  <c r="AU738" i="18"/>
  <c r="AU437" i="18"/>
  <c r="AU597" i="18"/>
  <c r="AU408" i="18"/>
  <c r="AT531" i="18"/>
  <c r="AT609" i="18"/>
  <c r="AU743" i="18"/>
  <c r="AU515" i="18"/>
  <c r="AU668" i="18"/>
  <c r="AU422" i="18"/>
  <c r="AU619" i="18"/>
  <c r="AU535" i="18"/>
  <c r="AU291" i="18"/>
  <c r="AU691" i="18"/>
  <c r="AU757" i="18"/>
  <c r="AU532" i="18"/>
  <c r="AV532" i="18" s="1"/>
  <c r="AU409" i="18"/>
  <c r="AV409" i="18" s="1"/>
  <c r="AU551" i="18"/>
  <c r="AU308" i="18"/>
  <c r="AU574" i="18"/>
  <c r="AU760" i="18"/>
  <c r="AU556" i="18"/>
  <c r="AU679" i="18"/>
  <c r="AU423" i="18"/>
  <c r="AU493" i="18"/>
  <c r="AU680" i="18"/>
  <c r="AU275" i="18"/>
  <c r="AU842" i="18"/>
  <c r="AU580" i="18"/>
  <c r="AU555" i="18"/>
  <c r="AU891" i="18"/>
  <c r="AV891" i="18" s="1"/>
  <c r="AU358" i="18"/>
  <c r="AU549" i="18"/>
  <c r="AU682" i="18"/>
  <c r="AU227" i="18"/>
  <c r="AU327" i="18"/>
  <c r="AU790" i="18"/>
  <c r="AU283" i="18"/>
  <c r="AU288" i="18"/>
  <c r="AU866" i="18"/>
  <c r="AU542" i="18"/>
  <c r="AU511" i="18"/>
  <c r="AU626" i="18"/>
  <c r="AU523" i="18"/>
  <c r="AU642" i="18"/>
  <c r="AU718" i="18"/>
  <c r="AU262" i="18"/>
  <c r="AU656" i="18"/>
  <c r="AU444" i="18"/>
  <c r="AU236" i="18"/>
  <c r="AU324" i="18"/>
  <c r="AU382" i="18"/>
  <c r="AU576" i="18"/>
  <c r="AU498" i="18"/>
  <c r="AU733" i="18"/>
  <c r="AU426" i="18"/>
  <c r="AU693" i="18"/>
  <c r="AU309" i="18"/>
  <c r="AU369" i="18"/>
  <c r="AU504" i="18"/>
  <c r="AU341" i="18"/>
  <c r="AU471" i="18"/>
  <c r="AU333" i="18"/>
  <c r="AU465" i="18"/>
  <c r="AU684" i="18"/>
  <c r="AT635" i="18"/>
  <c r="AU547" i="18"/>
  <c r="AU545" i="18"/>
  <c r="AU516" i="18"/>
  <c r="AU561" i="18"/>
  <c r="AU295" i="18"/>
  <c r="AU435" i="18"/>
  <c r="AU1398" i="18"/>
  <c r="AU243" i="18"/>
  <c r="AU616" i="18"/>
  <c r="AU402" i="18"/>
  <c r="AU704" i="18"/>
  <c r="AU344" i="18"/>
  <c r="AU356" i="18"/>
  <c r="AU394" i="18"/>
  <c r="AU649" i="18"/>
  <c r="AU165" i="18"/>
  <c r="AV165" i="18" s="1"/>
  <c r="AU265" i="18"/>
  <c r="AU281" i="18"/>
  <c r="AU591" i="18"/>
  <c r="AU647" i="18"/>
  <c r="AU692" i="18"/>
  <c r="AU751" i="18"/>
  <c r="AU1401" i="18"/>
  <c r="AU764" i="18"/>
  <c r="AU397" i="18"/>
  <c r="AU448" i="18"/>
  <c r="AU329" i="18"/>
  <c r="AU695" i="18"/>
  <c r="AU530" i="18"/>
  <c r="AU176" i="18"/>
  <c r="AU342" i="18"/>
  <c r="AU618" i="18"/>
  <c r="AR12" i="24"/>
  <c r="AQ13" i="24"/>
  <c r="AT4" i="24"/>
  <c r="AU4" i="18"/>
  <c r="AT1338" i="18"/>
  <c r="AU1326" i="18"/>
  <c r="AR466" i="18"/>
  <c r="AS456" i="18"/>
  <c r="AU716" i="18"/>
  <c r="AT404" i="18"/>
  <c r="AS414" i="18"/>
  <c r="AT742" i="18"/>
  <c r="AU300" i="18"/>
  <c r="AT310" i="18"/>
  <c r="AQ443" i="18"/>
  <c r="AQ453" i="18" s="1"/>
  <c r="AR652" i="18"/>
  <c r="AQ661" i="18"/>
  <c r="AQ596" i="18"/>
  <c r="AR586" i="18"/>
  <c r="AT326" i="18"/>
  <c r="AS336" i="18"/>
  <c r="AU339" i="18"/>
  <c r="AT349" i="18"/>
  <c r="AR1390" i="18"/>
  <c r="AS1380" i="18"/>
  <c r="AU495" i="18"/>
  <c r="AT505" i="18"/>
  <c r="AS612" i="18"/>
  <c r="AS622" i="18" s="1"/>
  <c r="AS482" i="18"/>
  <c r="AS703" i="18"/>
  <c r="AR713" i="18"/>
  <c r="AP1411" i="18"/>
  <c r="AS381" i="18"/>
  <c r="AR388" i="18"/>
  <c r="AN881" i="18"/>
  <c r="AS639" i="18"/>
  <c r="AR648" i="18"/>
  <c r="AT758" i="18"/>
  <c r="AS765" i="18"/>
  <c r="AQ839" i="18"/>
  <c r="AN7" i="18"/>
  <c r="AQ470" i="18"/>
  <c r="AP479" i="18"/>
  <c r="AN1424" i="18"/>
  <c r="AM1429" i="18"/>
  <c r="AS665" i="18"/>
  <c r="AR674" i="18"/>
  <c r="AO892" i="18"/>
  <c r="AT536" i="18"/>
  <c r="AS544" i="18"/>
  <c r="AU566" i="18"/>
  <c r="AT570" i="18"/>
  <c r="AT730" i="18"/>
  <c r="AT323" i="18"/>
  <c r="AU313" i="18"/>
  <c r="AT1426" i="18"/>
  <c r="AT258" i="18"/>
  <c r="AU248" i="18"/>
  <c r="AT362" i="18"/>
  <c r="AU352" i="18"/>
  <c r="AU651" i="18"/>
  <c r="AS1413" i="18"/>
  <c r="AU1381" i="18"/>
  <c r="AV625" i="18" l="1"/>
  <c r="AV761" i="18"/>
  <c r="AV275" i="18"/>
  <c r="AV619" i="18"/>
  <c r="AV407" i="18"/>
  <c r="AV493" i="18"/>
  <c r="AV474" i="18"/>
  <c r="AV176" i="18"/>
  <c r="AV394" i="18"/>
  <c r="AV358" i="18"/>
  <c r="AV551" i="18"/>
  <c r="AT427" i="18"/>
  <c r="AT284" i="18"/>
  <c r="AV218" i="18"/>
  <c r="AV203" i="18"/>
  <c r="AV217" i="18"/>
  <c r="AV204" i="18"/>
  <c r="AV202" i="18"/>
  <c r="AV616" i="18"/>
  <c r="AV504" i="18"/>
  <c r="AV642" i="18"/>
  <c r="AV201" i="18"/>
  <c r="AV243" i="18"/>
  <c r="AV672" i="18"/>
  <c r="AV216" i="18"/>
  <c r="AV764" i="18"/>
  <c r="AV1401" i="18"/>
  <c r="AV309" i="18"/>
  <c r="AV626" i="18"/>
  <c r="AV215" i="18"/>
  <c r="AV205" i="18"/>
  <c r="AV370" i="18"/>
  <c r="AV214" i="18"/>
  <c r="AV265" i="18"/>
  <c r="AV618" i="18"/>
  <c r="AV576" i="18"/>
  <c r="AV790" i="18"/>
  <c r="AV545" i="18"/>
  <c r="AV342" i="18"/>
  <c r="AV649" i="18"/>
  <c r="AV382" i="18"/>
  <c r="AU297" i="18"/>
  <c r="AU609" i="18"/>
  <c r="AV693" i="18"/>
  <c r="AV511" i="18"/>
  <c r="AV680" i="18"/>
  <c r="AV422" i="18"/>
  <c r="AV430" i="18"/>
  <c r="AV563" i="18"/>
  <c r="AV369" i="18"/>
  <c r="AV523" i="18"/>
  <c r="AV389" i="18"/>
  <c r="AU635" i="18"/>
  <c r="AV449" i="18"/>
  <c r="AV589" i="18"/>
  <c r="AV324" i="18"/>
  <c r="AV227" i="18"/>
  <c r="AU245" i="18"/>
  <c r="AV590" i="18"/>
  <c r="AV623" i="18"/>
  <c r="AV599" i="18"/>
  <c r="AU284" i="18"/>
  <c r="AV397" i="18"/>
  <c r="AV549" i="18"/>
  <c r="AV308" i="18"/>
  <c r="AV595" i="18"/>
  <c r="AV281" i="18"/>
  <c r="AV516" i="18"/>
  <c r="AV341" i="18"/>
  <c r="AV718" i="18"/>
  <c r="AV682" i="18"/>
  <c r="AV574" i="18"/>
  <c r="AV350" i="18"/>
  <c r="AV331" i="18"/>
  <c r="AV694" i="18"/>
  <c r="AV480" i="18"/>
  <c r="AV434" i="18"/>
  <c r="AV289" i="18"/>
  <c r="AV467" i="18"/>
  <c r="AV894" i="18"/>
  <c r="AV708" i="18"/>
  <c r="AV569" i="18"/>
  <c r="AV454" i="18"/>
  <c r="AV462" i="18"/>
  <c r="AV500" i="18"/>
  <c r="AV686" i="18"/>
  <c r="AV604" i="18"/>
  <c r="AV428" i="18"/>
  <c r="AU440" i="18"/>
  <c r="AV540" i="18"/>
  <c r="AV588" i="18"/>
  <c r="AV166" i="18"/>
  <c r="AV347" i="18"/>
  <c r="AV459" i="18"/>
  <c r="AV736" i="18"/>
  <c r="AV617" i="18"/>
  <c r="AW3" i="18"/>
  <c r="AV124" i="18"/>
  <c r="AV123" i="18"/>
  <c r="AV125" i="18"/>
  <c r="AV126" i="18"/>
  <c r="AV127" i="18"/>
  <c r="AV483" i="18"/>
  <c r="AV327" i="18"/>
  <c r="AV605" i="18"/>
  <c r="AV426" i="18"/>
  <c r="AV267" i="18"/>
  <c r="AV140" i="18"/>
  <c r="AV484" i="18"/>
  <c r="AV1066" i="18"/>
  <c r="AV1078" i="18" s="1"/>
  <c r="AV1131" i="18"/>
  <c r="AV1143" i="18" s="1"/>
  <c r="AV962" i="18"/>
  <c r="AV974" i="18" s="1"/>
  <c r="AV1261" i="18"/>
  <c r="AV1273" i="18" s="1"/>
  <c r="AV949" i="18"/>
  <c r="AV961" i="18" s="1"/>
  <c r="AV988" i="18"/>
  <c r="AV1000" i="18" s="1"/>
  <c r="AV1014" i="18"/>
  <c r="AV1026" i="18" s="1"/>
  <c r="AV1092" i="18"/>
  <c r="AV1104" i="18" s="1"/>
  <c r="AV936" i="18"/>
  <c r="AV948" i="18" s="1"/>
  <c r="AV1053" i="18"/>
  <c r="AV1065" i="18" s="1"/>
  <c r="AV1339" i="18"/>
  <c r="AV1351" i="18" s="1"/>
  <c r="AV1183" i="18"/>
  <c r="AV1195" i="18" s="1"/>
  <c r="AV1222" i="18"/>
  <c r="AV1234" i="18" s="1"/>
  <c r="AV1365" i="18"/>
  <c r="AV1377" i="18" s="1"/>
  <c r="AV378" i="18"/>
  <c r="AV1170" i="18"/>
  <c r="AV1182" i="18" s="1"/>
  <c r="AV1001" i="18"/>
  <c r="AV1013" i="18" s="1"/>
  <c r="AV1274" i="18"/>
  <c r="AV1286" i="18" s="1"/>
  <c r="AV1144" i="18"/>
  <c r="AV1156" i="18" s="1"/>
  <c r="AV1300" i="18"/>
  <c r="AV1312" i="18" s="1"/>
  <c r="AV755" i="18"/>
  <c r="AV261" i="18"/>
  <c r="AV1313" i="18"/>
  <c r="AV1325" i="18" s="1"/>
  <c r="AV664" i="18"/>
  <c r="AV1157" i="18"/>
  <c r="AV1169" i="18" s="1"/>
  <c r="AV1235" i="18"/>
  <c r="AV1247" i="18" s="1"/>
  <c r="AV1352" i="18"/>
  <c r="AV1364" i="18" s="1"/>
  <c r="AV638" i="18"/>
  <c r="AV910" i="18"/>
  <c r="AV922" i="18" s="1"/>
  <c r="AV975" i="18"/>
  <c r="AV987" i="18" s="1"/>
  <c r="AV614" i="18"/>
  <c r="AV508" i="18"/>
  <c r="AV1419" i="18"/>
  <c r="AV1105" i="18"/>
  <c r="AV1117" i="18" s="1"/>
  <c r="AV923" i="18"/>
  <c r="AV935" i="18" s="1"/>
  <c r="AV1027" i="18"/>
  <c r="AV1039" i="18" s="1"/>
  <c r="AV1248" i="18"/>
  <c r="AV1260" i="18" s="1"/>
  <c r="AV1079" i="18"/>
  <c r="AV1091" i="18" s="1"/>
  <c r="AV1040" i="18"/>
  <c r="AV1052" i="18" s="1"/>
  <c r="AV469" i="18"/>
  <c r="AV1287" i="18"/>
  <c r="AV1299" i="18" s="1"/>
  <c r="AV1196" i="18"/>
  <c r="AV1208" i="18" s="1"/>
  <c r="AV1118" i="18"/>
  <c r="AV1130" i="18" s="1"/>
  <c r="AV897" i="18"/>
  <c r="AV909" i="18" s="1"/>
  <c r="AV677" i="18"/>
  <c r="AV1209" i="18"/>
  <c r="AV1221" i="18" s="1"/>
  <c r="AV667" i="18"/>
  <c r="AV365" i="18"/>
  <c r="AV560" i="18"/>
  <c r="AV534" i="18"/>
  <c r="AV264" i="18"/>
  <c r="AV387" i="18"/>
  <c r="AV487" i="18"/>
  <c r="AV791" i="18"/>
  <c r="AV655" i="18"/>
  <c r="AV292" i="18"/>
  <c r="AV450" i="18"/>
  <c r="AV301" i="18"/>
  <c r="AV346" i="18"/>
  <c r="AV683" i="18"/>
  <c r="AV399" i="18"/>
  <c r="AV802" i="18"/>
  <c r="AV136" i="18"/>
  <c r="AV411" i="18"/>
  <c r="AV562" i="18"/>
  <c r="AV734" i="18"/>
  <c r="AW734" i="18" s="1"/>
  <c r="AV552" i="18"/>
  <c r="AV553" i="18"/>
  <c r="AV712" i="18"/>
  <c r="AV332" i="18"/>
  <c r="AV865" i="18"/>
  <c r="AV489" i="18"/>
  <c r="AV513" i="18"/>
  <c r="AV841" i="18"/>
  <c r="AV272" i="18"/>
  <c r="AV627" i="18"/>
  <c r="AV415" i="18"/>
  <c r="AV255" i="18"/>
  <c r="AV543" i="18"/>
  <c r="AV269" i="18"/>
  <c r="AV1389" i="18"/>
  <c r="AV230" i="18"/>
  <c r="AV499" i="18"/>
  <c r="AV1399" i="18"/>
  <c r="AV855" i="18"/>
  <c r="AV359" i="18"/>
  <c r="AV318" i="18"/>
  <c r="AV436" i="18"/>
  <c r="AV762" i="18"/>
  <c r="AV698" i="18"/>
  <c r="AV419" i="18"/>
  <c r="AV587" i="18"/>
  <c r="AV290" i="18"/>
  <c r="AV1412" i="18"/>
  <c r="AV632" i="18"/>
  <c r="AV509" i="18"/>
  <c r="AV328" i="18"/>
  <c r="AV383" i="18"/>
  <c r="AV285" i="18"/>
  <c r="AV413" i="18"/>
  <c r="AV319" i="18"/>
  <c r="AV420" i="18"/>
  <c r="AV731" i="18"/>
  <c r="AV654" i="18"/>
  <c r="AV438" i="18"/>
  <c r="AV606" i="18"/>
  <c r="AV373" i="18"/>
  <c r="AV621" i="18"/>
  <c r="AV485" i="18"/>
  <c r="AV406" i="18"/>
  <c r="AV801" i="18"/>
  <c r="AV558" i="18"/>
  <c r="AU375" i="18"/>
  <c r="AV1384" i="18"/>
  <c r="AV366" i="18"/>
  <c r="AV524" i="18"/>
  <c r="AV803" i="18"/>
  <c r="AV464" i="18"/>
  <c r="AV241" i="18"/>
  <c r="AV400" i="18"/>
  <c r="AV233" i="18"/>
  <c r="AV720" i="18"/>
  <c r="AV868" i="18"/>
  <c r="AV737" i="18"/>
  <c r="AV853" i="18"/>
  <c r="AV759" i="18"/>
  <c r="AV678" i="18"/>
  <c r="AV460" i="18"/>
  <c r="AV244" i="18"/>
  <c r="AV721" i="18"/>
  <c r="AV601" i="18"/>
  <c r="AV361" i="18"/>
  <c r="AV311" i="18"/>
  <c r="AV287" i="18"/>
  <c r="AV530" i="18"/>
  <c r="AV356" i="18"/>
  <c r="AV501" i="18"/>
  <c r="AV542" i="18"/>
  <c r="AV757" i="18"/>
  <c r="AV138" i="18"/>
  <c r="AV645" i="18"/>
  <c r="AV527" i="18"/>
  <c r="AV747" i="18"/>
  <c r="AV610" i="18"/>
  <c r="AV788" i="18"/>
  <c r="AV1382" i="18"/>
  <c r="AV282" i="18"/>
  <c r="AV893" i="18"/>
  <c r="AV564" i="18"/>
  <c r="AV439" i="18"/>
  <c r="AV502" i="18"/>
  <c r="AV696" i="18"/>
  <c r="AV257" i="18"/>
  <c r="AV179" i="18"/>
  <c r="AV594" i="18"/>
  <c r="AV670" i="18"/>
  <c r="AV412" i="18"/>
  <c r="AV660" i="18"/>
  <c r="AV641" i="18"/>
  <c r="AV279" i="18"/>
  <c r="AV729" i="18"/>
  <c r="AV695" i="18"/>
  <c r="AV344" i="18"/>
  <c r="AV418" i="18"/>
  <c r="AV866" i="18"/>
  <c r="AV555" i="18"/>
  <c r="AV691" i="18"/>
  <c r="AV843" i="18"/>
  <c r="AV506" i="18"/>
  <c r="AU518" i="18"/>
  <c r="AV568" i="18"/>
  <c r="AV719" i="18"/>
  <c r="AV238" i="18"/>
  <c r="AV315" i="18"/>
  <c r="AV231" i="18"/>
  <c r="AV620" i="18"/>
  <c r="AV380" i="18"/>
  <c r="AV463" i="18"/>
  <c r="AV723" i="18"/>
  <c r="AV722" i="18"/>
  <c r="AV451" i="18"/>
  <c r="AV393" i="18"/>
  <c r="AV178" i="18"/>
  <c r="AV633" i="18"/>
  <c r="AV749" i="18"/>
  <c r="AV581" i="18"/>
  <c r="AV305" i="18"/>
  <c r="AV249" i="18"/>
  <c r="AV537" i="18"/>
  <c r="AV303" i="18"/>
  <c r="AV709" i="18"/>
  <c r="AV433" i="18"/>
  <c r="AW165" i="18"/>
  <c r="AV573" i="18"/>
  <c r="AV547" i="18"/>
  <c r="AV391" i="18"/>
  <c r="AV329" i="18"/>
  <c r="AV704" i="18"/>
  <c r="AV643" i="18"/>
  <c r="AV733" i="18"/>
  <c r="AV288" i="18"/>
  <c r="AV580" i="18"/>
  <c r="AV291" i="18"/>
  <c r="AV631" i="18"/>
  <c r="AV139" i="18"/>
  <c r="AV882" i="18"/>
  <c r="AV343" i="18"/>
  <c r="AV334" i="18"/>
  <c r="AV514" i="18"/>
  <c r="AV425" i="18"/>
  <c r="AV268" i="18"/>
  <c r="AV565" i="18"/>
  <c r="AV602" i="18"/>
  <c r="AV804" i="18"/>
  <c r="AV457" i="18"/>
  <c r="AV1402" i="18"/>
  <c r="AV681" i="18"/>
  <c r="AV237" i="18"/>
  <c r="AV385" i="18"/>
  <c r="AV1417" i="18"/>
  <c r="AV246" i="18"/>
  <c r="AV711" i="18"/>
  <c r="AV251" i="18"/>
  <c r="AV1387" i="18"/>
  <c r="AV592" i="18"/>
  <c r="AV188" i="18"/>
  <c r="AU583" i="18"/>
  <c r="AU557" i="18"/>
  <c r="AU401" i="18"/>
  <c r="AV448" i="18"/>
  <c r="AV402" i="18"/>
  <c r="AV669" i="18"/>
  <c r="AV498" i="18"/>
  <c r="AV283" i="18"/>
  <c r="AV842" i="18"/>
  <c r="AV535" i="18"/>
  <c r="AV477" i="18"/>
  <c r="AV340" i="18"/>
  <c r="AV690" i="18"/>
  <c r="AV750" i="18"/>
  <c r="AV510" i="18"/>
  <c r="AV398" i="18"/>
  <c r="AV1400" i="18"/>
  <c r="AV472" i="18"/>
  <c r="AV744" i="18"/>
  <c r="AV263" i="18"/>
  <c r="AV253" i="18"/>
  <c r="AV330" i="18"/>
  <c r="AV432" i="18"/>
  <c r="AV548" i="18"/>
  <c r="AV488" i="18"/>
  <c r="AV789" i="18"/>
  <c r="AV190" i="18"/>
  <c r="AV192" i="18"/>
  <c r="AV259" i="18"/>
  <c r="AU271" i="18"/>
  <c r="AV646" i="18"/>
  <c r="AV372" i="18"/>
  <c r="AV280" i="18"/>
  <c r="AV322" i="18"/>
  <c r="AV177" i="18"/>
  <c r="AU687" i="18"/>
  <c r="AV478" i="18"/>
  <c r="AV228" i="18"/>
  <c r="AV298" i="18"/>
  <c r="AV640" i="18"/>
  <c r="AV447" i="18"/>
  <c r="AV673" i="18"/>
  <c r="AV787" i="18"/>
  <c r="AV657" i="18"/>
  <c r="AV1388" i="18"/>
  <c r="AV584" i="18"/>
  <c r="AV368" i="18"/>
  <c r="AV593" i="18"/>
  <c r="AV840" i="18"/>
  <c r="AV554" i="18"/>
  <c r="AV405" i="18"/>
  <c r="AV522" i="18"/>
  <c r="AU531" i="18"/>
  <c r="AV491" i="18"/>
  <c r="AV335" i="18"/>
  <c r="AV293" i="18"/>
  <c r="AV550" i="18"/>
  <c r="AV137" i="18"/>
  <c r="AV363" i="18"/>
  <c r="AV191" i="18"/>
  <c r="AV658" i="18"/>
  <c r="AV408" i="18"/>
  <c r="AV745" i="18"/>
  <c r="AV374" i="18"/>
  <c r="AV603" i="18"/>
  <c r="AV1421" i="18"/>
  <c r="AV748" i="18"/>
  <c r="AV252" i="18"/>
  <c r="AV732" i="18"/>
  <c r="AV763" i="18"/>
  <c r="AV878" i="18"/>
  <c r="AV644" i="18"/>
  <c r="AV1425" i="18"/>
  <c r="AV746" i="18"/>
  <c r="AV175" i="18"/>
  <c r="AV321" i="18"/>
  <c r="AV441" i="18"/>
  <c r="AV666" i="18"/>
  <c r="AV671" i="18"/>
  <c r="AV512" i="18"/>
  <c r="AV337" i="18"/>
  <c r="AV458" i="18"/>
  <c r="AV306" i="18"/>
  <c r="AV615" i="18"/>
  <c r="AV256" i="18"/>
  <c r="AV164" i="18"/>
  <c r="AW164" i="18" s="1"/>
  <c r="AV668" i="18"/>
  <c r="AV597" i="18"/>
  <c r="AV753" i="18"/>
  <c r="AV662" i="18"/>
  <c r="AV852" i="18"/>
  <c r="AV1415" i="18"/>
  <c r="AV371" i="18"/>
  <c r="AV354" i="18"/>
  <c r="AV239" i="18"/>
  <c r="AV582" i="18"/>
  <c r="AV317" i="18"/>
  <c r="AV163" i="18"/>
  <c r="AW163" i="18" s="1"/>
  <c r="AV266" i="18"/>
  <c r="AV294" i="18"/>
  <c r="AV240" i="18"/>
  <c r="AV1423" i="18"/>
  <c r="AV386" i="18"/>
  <c r="AV278" i="18"/>
  <c r="AV486" i="18"/>
  <c r="AV567" i="18"/>
  <c r="AV475" i="18"/>
  <c r="AV1422" i="18"/>
  <c r="AV496" i="18"/>
  <c r="AV384" i="18"/>
  <c r="AV302" i="18"/>
  <c r="AV521" i="18"/>
  <c r="AV684" i="18"/>
  <c r="AV437" i="18"/>
  <c r="AV756" i="18"/>
  <c r="AV608" i="18"/>
  <c r="AV242" i="18"/>
  <c r="AV1414" i="18"/>
  <c r="AV879" i="18"/>
  <c r="AV575" i="18"/>
  <c r="AV659" i="18"/>
  <c r="AV357" i="18"/>
  <c r="AV699" i="18"/>
  <c r="AV1386" i="18"/>
  <c r="AV1378" i="18"/>
  <c r="AV578" i="18"/>
  <c r="AV519" i="18"/>
  <c r="AV1383" i="18"/>
  <c r="AV320" i="18"/>
  <c r="AV735" i="18"/>
  <c r="AV571" i="18"/>
  <c r="AV353" i="18"/>
  <c r="AV528" i="18"/>
  <c r="AV452" i="18"/>
  <c r="AV577" i="18"/>
  <c r="AV236" i="18"/>
  <c r="AV376" i="18"/>
  <c r="AV579" i="18"/>
  <c r="AV692" i="18"/>
  <c r="AV435" i="18"/>
  <c r="AV465" i="18"/>
  <c r="AV444" i="18"/>
  <c r="AV1420" i="18"/>
  <c r="AV679" i="18"/>
  <c r="AV743" i="18"/>
  <c r="AV738" i="18"/>
  <c r="AV476" i="18"/>
  <c r="AV229" i="18"/>
  <c r="AV410" i="18"/>
  <c r="AV705" i="18"/>
  <c r="AV541" i="18"/>
  <c r="AV360" i="18"/>
  <c r="AV189" i="18"/>
  <c r="AV800" i="18"/>
  <c r="AV1428" i="18"/>
  <c r="AV628" i="18"/>
  <c r="AV867" i="18"/>
  <c r="AV636" i="18"/>
  <c r="AV162" i="18"/>
  <c r="AW162" i="18" s="1"/>
  <c r="AV461" i="18"/>
  <c r="AV526" i="18"/>
  <c r="AV304" i="18"/>
  <c r="AV421" i="18"/>
  <c r="AV296" i="18"/>
  <c r="AV250" i="18"/>
  <c r="AV517" i="18"/>
  <c r="AV379" i="18"/>
  <c r="AV634" i="18"/>
  <c r="AV751" i="18"/>
  <c r="AV423" i="18"/>
  <c r="AV235" i="18"/>
  <c r="AV647" i="18"/>
  <c r="AV295" i="18"/>
  <c r="AV333" i="18"/>
  <c r="AV656" i="18"/>
  <c r="AV497" i="18"/>
  <c r="AV556" i="18"/>
  <c r="AV395" i="18"/>
  <c r="AV1385" i="18"/>
  <c r="AV675" i="18"/>
  <c r="AV270" i="18"/>
  <c r="AV539" i="18"/>
  <c r="AV446" i="18"/>
  <c r="AV396" i="18"/>
  <c r="AV473" i="18"/>
  <c r="AV724" i="18"/>
  <c r="AV869" i="18"/>
  <c r="AV314" i="18"/>
  <c r="AV345" i="18"/>
  <c r="AV725" i="18"/>
  <c r="AV717" i="18"/>
  <c r="AV529" i="18"/>
  <c r="AV431" i="18"/>
  <c r="AV685" i="18"/>
  <c r="AV254" i="18"/>
  <c r="AV653" i="18"/>
  <c r="AV276" i="18"/>
  <c r="AV706" i="18"/>
  <c r="AV630" i="18"/>
  <c r="AV854" i="18"/>
  <c r="AV613" i="18"/>
  <c r="AV1398" i="18"/>
  <c r="AV515" i="18"/>
  <c r="AV591" i="18"/>
  <c r="AV561" i="18"/>
  <c r="AV471" i="18"/>
  <c r="AV262" i="18"/>
  <c r="AV490" i="18"/>
  <c r="AV760" i="18"/>
  <c r="AV880" i="18"/>
  <c r="AV697" i="18"/>
  <c r="AV277" i="18"/>
  <c r="AV367" i="18"/>
  <c r="AV710" i="18"/>
  <c r="AV307" i="18"/>
  <c r="AV629" i="18"/>
  <c r="AV607" i="18"/>
  <c r="AV1427" i="18"/>
  <c r="AV392" i="18"/>
  <c r="AV424" i="18"/>
  <c r="AV538" i="18"/>
  <c r="AV445" i="18"/>
  <c r="AV525" i="18"/>
  <c r="AV856" i="18"/>
  <c r="AV707" i="18"/>
  <c r="AV895" i="18"/>
  <c r="AV503" i="18"/>
  <c r="AV316" i="18"/>
  <c r="AV600" i="18"/>
  <c r="AV688" i="18"/>
  <c r="AU700" i="18"/>
  <c r="AV701" i="18"/>
  <c r="AV348" i="18"/>
  <c r="AV355" i="18"/>
  <c r="AV274" i="18"/>
  <c r="AV4" i="18"/>
  <c r="AU4" i="24"/>
  <c r="AU1338" i="18"/>
  <c r="AV1326" i="18"/>
  <c r="AR13" i="24"/>
  <c r="AS12" i="24"/>
  <c r="AT456" i="18"/>
  <c r="AS466" i="18"/>
  <c r="AV716" i="18"/>
  <c r="AT414" i="18"/>
  <c r="AU404" i="18"/>
  <c r="AU742" i="18"/>
  <c r="AV300" i="18"/>
  <c r="AU310" i="18"/>
  <c r="AR443" i="18"/>
  <c r="AS443" i="18" s="1"/>
  <c r="AS453" i="18" s="1"/>
  <c r="AS586" i="18"/>
  <c r="AS596" i="18" s="1"/>
  <c r="AR596" i="18"/>
  <c r="AS652" i="18"/>
  <c r="AR661" i="18"/>
  <c r="AT612" i="18"/>
  <c r="AT622" i="18" s="1"/>
  <c r="AV339" i="18"/>
  <c r="AU349" i="18"/>
  <c r="AT336" i="18"/>
  <c r="AU326" i="18"/>
  <c r="AU505" i="18"/>
  <c r="AV495" i="18"/>
  <c r="AT1380" i="18"/>
  <c r="AS1390" i="18"/>
  <c r="AS492" i="18"/>
  <c r="AT482" i="18"/>
  <c r="AT492" i="18" s="1"/>
  <c r="AT703" i="18"/>
  <c r="AS713" i="18"/>
  <c r="AO881" i="18"/>
  <c r="AT381" i="18"/>
  <c r="AS388" i="18"/>
  <c r="AQ1411" i="18"/>
  <c r="AR839" i="18"/>
  <c r="AP892" i="18"/>
  <c r="AT665" i="18"/>
  <c r="AS674" i="18"/>
  <c r="AU730" i="18"/>
  <c r="AO1424" i="18"/>
  <c r="AN1429" i="18"/>
  <c r="AU758" i="18"/>
  <c r="AT765" i="18"/>
  <c r="AU536" i="18"/>
  <c r="AT544" i="18"/>
  <c r="AR470" i="18"/>
  <c r="AQ479" i="18"/>
  <c r="AT639" i="18"/>
  <c r="AS648" i="18"/>
  <c r="AV566" i="18"/>
  <c r="AU570" i="18"/>
  <c r="AO7" i="18"/>
  <c r="AU323" i="18"/>
  <c r="AV313" i="18"/>
  <c r="AU427" i="18"/>
  <c r="AV417" i="18"/>
  <c r="AU258" i="18"/>
  <c r="AV248" i="18"/>
  <c r="AV1381" i="18"/>
  <c r="AT1413" i="18"/>
  <c r="AU362" i="18"/>
  <c r="AV352" i="18"/>
  <c r="AU1426" i="18"/>
  <c r="AV651" i="18"/>
  <c r="AW619" i="18" l="1"/>
  <c r="AW460" i="18"/>
  <c r="AW558" i="18"/>
  <c r="AW509" i="18"/>
  <c r="AW594" i="18"/>
  <c r="AW757" i="18"/>
  <c r="AW633" i="18"/>
  <c r="AW843" i="18"/>
  <c r="AW177" i="18"/>
  <c r="AW263" i="18"/>
  <c r="AW448" i="18"/>
  <c r="AW804" i="18"/>
  <c r="AW704" i="18"/>
  <c r="AW563" i="18"/>
  <c r="AW337" i="18"/>
  <c r="AW603" i="18"/>
  <c r="AX603" i="18" s="1"/>
  <c r="AW840" i="18"/>
  <c r="AW1383" i="18"/>
  <c r="AW582" i="18"/>
  <c r="AW717" i="18"/>
  <c r="AW262" i="18"/>
  <c r="AW656" i="18"/>
  <c r="AW1420" i="18"/>
  <c r="AW445" i="18"/>
  <c r="AW512" i="18"/>
  <c r="AW178" i="18"/>
  <c r="AW867" i="18"/>
  <c r="AW472" i="18"/>
  <c r="AW257" i="18"/>
  <c r="AW269" i="18"/>
  <c r="AW422" i="18"/>
  <c r="AW591" i="18"/>
  <c r="AW1378" i="18"/>
  <c r="AW372" i="18"/>
  <c r="AW547" i="18"/>
  <c r="AW696" i="18"/>
  <c r="AW501" i="18"/>
  <c r="AW853" i="18"/>
  <c r="AW485" i="18"/>
  <c r="AW543" i="18"/>
  <c r="AW136" i="18"/>
  <c r="AW459" i="18"/>
  <c r="AW680" i="18"/>
  <c r="AW355" i="18"/>
  <c r="AW392" i="18"/>
  <c r="AW515" i="18"/>
  <c r="AW869" i="18"/>
  <c r="AW1428" i="18"/>
  <c r="AW692" i="18"/>
  <c r="AW1386" i="18"/>
  <c r="AW1422" i="18"/>
  <c r="AW1415" i="18"/>
  <c r="AW441" i="18"/>
  <c r="AW658" i="18"/>
  <c r="AW1388" i="18"/>
  <c r="AW646" i="18"/>
  <c r="AW398" i="18"/>
  <c r="AW188" i="18"/>
  <c r="AW425" i="18"/>
  <c r="AW573" i="18"/>
  <c r="AW722" i="18"/>
  <c r="AW502" i="18"/>
  <c r="AW356" i="18"/>
  <c r="AW737" i="18"/>
  <c r="AW587" i="18"/>
  <c r="AW255" i="18"/>
  <c r="AW802" i="18"/>
  <c r="AW599" i="18"/>
  <c r="AW626" i="18"/>
  <c r="AW701" i="18"/>
  <c r="AW607" i="18"/>
  <c r="AW613" i="18"/>
  <c r="AW473" i="18"/>
  <c r="AW751" i="18"/>
  <c r="AW189" i="18"/>
  <c r="AW376" i="18"/>
  <c r="AW357" i="18"/>
  <c r="AW567" i="18"/>
  <c r="AW662" i="18"/>
  <c r="AW175" i="18"/>
  <c r="AW363" i="18"/>
  <c r="AW787" i="18"/>
  <c r="AW750" i="18"/>
  <c r="AW1387" i="18"/>
  <c r="AW334" i="18"/>
  <c r="AW176" i="18"/>
  <c r="AW463" i="18"/>
  <c r="AW344" i="18"/>
  <c r="AW564" i="18"/>
  <c r="AW287" i="18"/>
  <c r="AW720" i="18"/>
  <c r="AW606" i="18"/>
  <c r="AW419" i="18"/>
  <c r="AW627" i="18"/>
  <c r="AW590" i="18"/>
  <c r="AW1401" i="18"/>
  <c r="AW636" i="18"/>
  <c r="AW374" i="18"/>
  <c r="AW179" i="18"/>
  <c r="AW562" i="18"/>
  <c r="AW345" i="18"/>
  <c r="AW368" i="18"/>
  <c r="AW1412" i="18"/>
  <c r="AW397" i="18"/>
  <c r="AW435" i="18"/>
  <c r="AW408" i="18"/>
  <c r="AW852" i="18"/>
  <c r="AW592" i="18"/>
  <c r="AW415" i="18"/>
  <c r="AW693" i="18"/>
  <c r="AW360" i="18"/>
  <c r="AW673" i="18"/>
  <c r="AW343" i="18"/>
  <c r="AW698" i="18"/>
  <c r="AW307" i="18"/>
  <c r="AW630" i="18"/>
  <c r="AW446" i="18"/>
  <c r="AW379" i="18"/>
  <c r="AW541" i="18"/>
  <c r="AW324" i="18"/>
  <c r="AW575" i="18"/>
  <c r="AW278" i="18"/>
  <c r="AW597" i="18"/>
  <c r="AW1425" i="18"/>
  <c r="AW550" i="18"/>
  <c r="AW447" i="18"/>
  <c r="AW190" i="18"/>
  <c r="AW340" i="18"/>
  <c r="AW711" i="18"/>
  <c r="AW882" i="18"/>
  <c r="AW433" i="18"/>
  <c r="AW620" i="18"/>
  <c r="AW623" i="18"/>
  <c r="AW282" i="18"/>
  <c r="AW394" i="18"/>
  <c r="AW400" i="18"/>
  <c r="AW654" i="18"/>
  <c r="AW762" i="18"/>
  <c r="AW841" i="18"/>
  <c r="AW382" i="18"/>
  <c r="AW329" i="18"/>
  <c r="AW578" i="18"/>
  <c r="AW555" i="18"/>
  <c r="AW424" i="18"/>
  <c r="AW371" i="18"/>
  <c r="AW1427" i="18"/>
  <c r="AW475" i="18"/>
  <c r="AW723" i="18"/>
  <c r="AW659" i="18"/>
  <c r="AW380" i="18"/>
  <c r="AW600" i="18"/>
  <c r="AW577" i="18"/>
  <c r="AW644" i="18"/>
  <c r="AW293" i="18"/>
  <c r="AW640" i="18"/>
  <c r="AW789" i="18"/>
  <c r="AW477" i="18"/>
  <c r="AW246" i="18"/>
  <c r="AW139" i="18"/>
  <c r="AW709" i="18"/>
  <c r="AW231" i="18"/>
  <c r="AW891" i="18"/>
  <c r="AW1382" i="18"/>
  <c r="AW409" i="18"/>
  <c r="AW241" i="18"/>
  <c r="AW731" i="18"/>
  <c r="AW649" i="18"/>
  <c r="AW725" i="18"/>
  <c r="AW593" i="18"/>
  <c r="AW295" i="18"/>
  <c r="AW745" i="18"/>
  <c r="AW542" i="18"/>
  <c r="AW647" i="18"/>
  <c r="AW666" i="18"/>
  <c r="AW625" i="18"/>
  <c r="AW800" i="18"/>
  <c r="AW657" i="18"/>
  <c r="AW418" i="18"/>
  <c r="AW309" i="18"/>
  <c r="AW236" i="18"/>
  <c r="AW192" i="18"/>
  <c r="AW438" i="18"/>
  <c r="AW710" i="18"/>
  <c r="AW705" i="18"/>
  <c r="AW316" i="18"/>
  <c r="AW367" i="18"/>
  <c r="AW276" i="18"/>
  <c r="AW270" i="18"/>
  <c r="AW250" i="18"/>
  <c r="AW410" i="18"/>
  <c r="AW452" i="18"/>
  <c r="AW1414" i="18"/>
  <c r="AW1423" i="18"/>
  <c r="AW493" i="18"/>
  <c r="AW878" i="18"/>
  <c r="AW335" i="18"/>
  <c r="AW298" i="18"/>
  <c r="AW488" i="18"/>
  <c r="AW535" i="18"/>
  <c r="AW1417" i="18"/>
  <c r="AX1417" i="18" s="1"/>
  <c r="AW631" i="18"/>
  <c r="AW303" i="18"/>
  <c r="AW315" i="18"/>
  <c r="AW788" i="18"/>
  <c r="AW358" i="18"/>
  <c r="AW464" i="18"/>
  <c r="AW420" i="18"/>
  <c r="AW489" i="18"/>
  <c r="AW292" i="18"/>
  <c r="AW342" i="18"/>
  <c r="AW243" i="18"/>
  <c r="AW471" i="18"/>
  <c r="AW744" i="18"/>
  <c r="AW678" i="18"/>
  <c r="AW561" i="18"/>
  <c r="AW280" i="18"/>
  <c r="AW406" i="18"/>
  <c r="AW314" i="18"/>
  <c r="AW584" i="18"/>
  <c r="AW1398" i="18"/>
  <c r="AW699" i="18"/>
  <c r="AW373" i="18"/>
  <c r="AW634" i="18"/>
  <c r="AW233" i="18"/>
  <c r="AW879" i="18"/>
  <c r="AW503" i="18"/>
  <c r="AW653" i="18"/>
  <c r="AW229" i="18"/>
  <c r="AW240" i="18"/>
  <c r="AW763" i="18"/>
  <c r="AW491" i="18"/>
  <c r="AW548" i="18"/>
  <c r="AW842" i="18"/>
  <c r="AW385" i="18"/>
  <c r="AW291" i="18"/>
  <c r="AW537" i="18"/>
  <c r="AW238" i="18"/>
  <c r="AW279" i="18"/>
  <c r="AW610" i="18"/>
  <c r="AW311" i="18"/>
  <c r="AW803" i="18"/>
  <c r="AW319" i="18"/>
  <c r="AW865" i="18"/>
  <c r="AW655" i="18"/>
  <c r="AW449" i="18"/>
  <c r="AW444" i="18"/>
  <c r="AW322" i="18"/>
  <c r="AW801" i="18"/>
  <c r="AW538" i="18"/>
  <c r="AW354" i="18"/>
  <c r="AW565" i="18"/>
  <c r="AW759" i="18"/>
  <c r="AW411" i="18"/>
  <c r="AW628" i="18"/>
  <c r="AW866" i="18"/>
  <c r="AW423" i="18"/>
  <c r="AW321" i="18"/>
  <c r="AW868" i="18"/>
  <c r="AW407" i="18"/>
  <c r="AW396" i="18"/>
  <c r="AW137" i="18"/>
  <c r="AW251" i="18"/>
  <c r="AW532" i="18"/>
  <c r="AW764" i="18"/>
  <c r="AW706" i="18"/>
  <c r="AW668" i="18"/>
  <c r="AW277" i="18"/>
  <c r="AW675" i="18"/>
  <c r="AW296" i="18"/>
  <c r="AW528" i="18"/>
  <c r="AW242" i="18"/>
  <c r="AW228" i="18"/>
  <c r="AW895" i="18"/>
  <c r="AW697" i="18"/>
  <c r="AW254" i="18"/>
  <c r="AW1385" i="18"/>
  <c r="AW421" i="18"/>
  <c r="AW476" i="18"/>
  <c r="AW353" i="18"/>
  <c r="AW608" i="18"/>
  <c r="AW294" i="18"/>
  <c r="AW256" i="18"/>
  <c r="AW732" i="18"/>
  <c r="AW478" i="18"/>
  <c r="AW432" i="18"/>
  <c r="AW283" i="18"/>
  <c r="AW237" i="18"/>
  <c r="AW580" i="18"/>
  <c r="AW249" i="18"/>
  <c r="AW641" i="18"/>
  <c r="AW747" i="18"/>
  <c r="AW361" i="18"/>
  <c r="AW524" i="18"/>
  <c r="AW359" i="18"/>
  <c r="AW332" i="18"/>
  <c r="AW791" i="18"/>
  <c r="AW790" i="18"/>
  <c r="AW642" i="18"/>
  <c r="AW333" i="18"/>
  <c r="AW602" i="18"/>
  <c r="AW632" i="18"/>
  <c r="AW384" i="18"/>
  <c r="AW393" i="18"/>
  <c r="AW1400" i="18"/>
  <c r="AW348" i="18"/>
  <c r="AW579" i="18"/>
  <c r="AW514" i="18"/>
  <c r="AW629" i="18"/>
  <c r="AW486" i="18"/>
  <c r="AW695" i="18"/>
  <c r="AW517" i="18"/>
  <c r="AW880" i="18"/>
  <c r="AW304" i="18"/>
  <c r="AW571" i="18"/>
  <c r="AW266" i="18"/>
  <c r="AW252" i="18"/>
  <c r="AW522" i="18"/>
  <c r="AW330" i="18"/>
  <c r="AW498" i="18"/>
  <c r="AW681" i="18"/>
  <c r="AW288" i="18"/>
  <c r="AW305" i="18"/>
  <c r="AW568" i="18"/>
  <c r="AW660" i="18"/>
  <c r="AW527" i="18"/>
  <c r="AW601" i="18"/>
  <c r="AW366" i="18"/>
  <c r="AW855" i="18"/>
  <c r="AW712" i="18"/>
  <c r="AW487" i="18"/>
  <c r="AW576" i="18"/>
  <c r="AW504" i="18"/>
  <c r="AW239" i="18"/>
  <c r="AW671" i="18"/>
  <c r="AW510" i="18"/>
  <c r="AW439" i="18"/>
  <c r="AW399" i="18"/>
  <c r="AW854" i="18"/>
  <c r="AW746" i="18"/>
  <c r="AW893" i="18"/>
  <c r="AW272" i="18"/>
  <c r="AW539" i="18"/>
  <c r="AW386" i="18"/>
  <c r="AW707" i="18"/>
  <c r="AW685" i="18"/>
  <c r="AW395" i="18"/>
  <c r="AW738" i="18"/>
  <c r="AW756" i="18"/>
  <c r="AW615" i="18"/>
  <c r="AW856" i="18"/>
  <c r="AW760" i="18"/>
  <c r="AW431" i="18"/>
  <c r="AW556" i="18"/>
  <c r="AW526" i="18"/>
  <c r="AW743" i="18"/>
  <c r="AW735" i="18"/>
  <c r="AW437" i="18"/>
  <c r="AW306" i="18"/>
  <c r="AW748" i="18"/>
  <c r="AW405" i="18"/>
  <c r="AW474" i="18"/>
  <c r="AW669" i="18"/>
  <c r="AW1402" i="18"/>
  <c r="AW733" i="18"/>
  <c r="AW581" i="18"/>
  <c r="AW412" i="18"/>
  <c r="AW645" i="18"/>
  <c r="AW721" i="18"/>
  <c r="AW1384" i="18"/>
  <c r="AW383" i="18"/>
  <c r="AW1399" i="18"/>
  <c r="AW523" i="18"/>
  <c r="AW618" i="18"/>
  <c r="AW616" i="18"/>
  <c r="AW302" i="18"/>
  <c r="AW691" i="18"/>
  <c r="AW465" i="18"/>
  <c r="AW391" i="18"/>
  <c r="AW496" i="18"/>
  <c r="AW268" i="18"/>
  <c r="AW724" i="18"/>
  <c r="AW191" i="18"/>
  <c r="AW530" i="18"/>
  <c r="AW753" i="18"/>
  <c r="AW525" i="18"/>
  <c r="AW490" i="18"/>
  <c r="AW529" i="18"/>
  <c r="AW497" i="18"/>
  <c r="AW461" i="18"/>
  <c r="AW679" i="18"/>
  <c r="AW320" i="18"/>
  <c r="AW684" i="18"/>
  <c r="AW317" i="18"/>
  <c r="AW458" i="18"/>
  <c r="AW1421" i="18"/>
  <c r="AW554" i="18"/>
  <c r="AW253" i="18"/>
  <c r="AW402" i="18"/>
  <c r="AW457" i="18"/>
  <c r="AW643" i="18"/>
  <c r="AW749" i="18"/>
  <c r="AW670" i="18"/>
  <c r="AW138" i="18"/>
  <c r="AW244" i="18"/>
  <c r="AW328" i="18"/>
  <c r="AW499" i="18"/>
  <c r="AW595" i="18"/>
  <c r="AW369" i="18"/>
  <c r="AW265" i="18"/>
  <c r="AW216" i="18"/>
  <c r="AW467" i="18"/>
  <c r="AW201" i="18"/>
  <c r="AW347" i="18"/>
  <c r="AW214" i="18"/>
  <c r="AW346" i="18"/>
  <c r="AW511" i="18"/>
  <c r="AW413" i="18"/>
  <c r="AW436" i="18"/>
  <c r="AW672" i="18"/>
  <c r="AW285" i="18"/>
  <c r="AW318" i="18"/>
  <c r="AW551" i="18"/>
  <c r="AW450" i="18"/>
  <c r="AW605" i="18"/>
  <c r="AW331" i="18"/>
  <c r="AW202" i="18"/>
  <c r="AW327" i="18"/>
  <c r="AW350" i="18"/>
  <c r="AW205" i="18"/>
  <c r="AW204" i="18"/>
  <c r="AW483" i="18"/>
  <c r="AW604" i="18"/>
  <c r="AW227" i="18"/>
  <c r="AW215" i="18"/>
  <c r="AW217" i="18"/>
  <c r="AW686" i="18"/>
  <c r="AW500" i="18"/>
  <c r="AW589" i="18"/>
  <c r="AW230" i="18"/>
  <c r="AW553" i="18"/>
  <c r="AW387" i="18"/>
  <c r="AW203" i="18"/>
  <c r="AW621" i="18"/>
  <c r="AW290" i="18"/>
  <c r="AW1389" i="18"/>
  <c r="AW552" i="18"/>
  <c r="AW218" i="18"/>
  <c r="AW308" i="18"/>
  <c r="AV401" i="18"/>
  <c r="AW289" i="18"/>
  <c r="AW166" i="18"/>
  <c r="AW434" i="18"/>
  <c r="AW267" i="18"/>
  <c r="AW588" i="18"/>
  <c r="AW480" i="18"/>
  <c r="AW389" i="18"/>
  <c r="AW301" i="18"/>
  <c r="AW426" i="18"/>
  <c r="AW540" i="18"/>
  <c r="AV245" i="18"/>
  <c r="AV557" i="18"/>
  <c r="AW718" i="18"/>
  <c r="AW454" i="18"/>
  <c r="AW761" i="18"/>
  <c r="AW688" i="18"/>
  <c r="AV700" i="18"/>
  <c r="AV635" i="18"/>
  <c r="AW428" i="18"/>
  <c r="AV440" i="18"/>
  <c r="AW506" i="18"/>
  <c r="AV518" i="18"/>
  <c r="AW574" i="18"/>
  <c r="AV583" i="18"/>
  <c r="AW519" i="18"/>
  <c r="AV531" i="18"/>
  <c r="AW259" i="18"/>
  <c r="AV271" i="18"/>
  <c r="AW682" i="18"/>
  <c r="AX3" i="18"/>
  <c r="AX619" i="18" s="1"/>
  <c r="AW127" i="18"/>
  <c r="AW124" i="18"/>
  <c r="AW123" i="18"/>
  <c r="AW125" i="18"/>
  <c r="AW126" i="18"/>
  <c r="AW694" i="18"/>
  <c r="AW451" i="18"/>
  <c r="AW719" i="18"/>
  <c r="AW1066" i="18"/>
  <c r="AW1078" i="18" s="1"/>
  <c r="AW1131" i="18"/>
  <c r="AW1143" i="18" s="1"/>
  <c r="AW962" i="18"/>
  <c r="AW974" i="18" s="1"/>
  <c r="AW1261" i="18"/>
  <c r="AW1273" i="18" s="1"/>
  <c r="AW949" i="18"/>
  <c r="AW961" i="18" s="1"/>
  <c r="AW988" i="18"/>
  <c r="AW1000" i="18" s="1"/>
  <c r="AW1014" i="18"/>
  <c r="AW1026" i="18" s="1"/>
  <c r="AW1092" i="18"/>
  <c r="AW1104" i="18" s="1"/>
  <c r="AW1339" i="18"/>
  <c r="AW1351" i="18" s="1"/>
  <c r="AW936" i="18"/>
  <c r="AW948" i="18" s="1"/>
  <c r="AW1183" i="18"/>
  <c r="AW1195" i="18" s="1"/>
  <c r="AW1053" i="18"/>
  <c r="AW1065" i="18" s="1"/>
  <c r="AW1365" i="18"/>
  <c r="AW1377" i="18" s="1"/>
  <c r="AW1274" i="18"/>
  <c r="AW1286" i="18" s="1"/>
  <c r="AW1222" i="18"/>
  <c r="AW1234" i="18" s="1"/>
  <c r="AW378" i="18"/>
  <c r="AW1001" i="18"/>
  <c r="AW1013" i="18" s="1"/>
  <c r="AW1170" i="18"/>
  <c r="AW1182" i="18" s="1"/>
  <c r="AW1144" i="18"/>
  <c r="AW1156" i="18" s="1"/>
  <c r="AW1300" i="18"/>
  <c r="AW1312" i="18" s="1"/>
  <c r="AW261" i="18"/>
  <c r="AW1313" i="18"/>
  <c r="AW1325" i="18" s="1"/>
  <c r="AW755" i="18"/>
  <c r="AW664" i="18"/>
  <c r="AW1235" i="18"/>
  <c r="AW1247" i="18" s="1"/>
  <c r="AW1157" i="18"/>
  <c r="AW1169" i="18" s="1"/>
  <c r="AW1352" i="18"/>
  <c r="AW1364" i="18" s="1"/>
  <c r="AW975" i="18"/>
  <c r="AW987" i="18" s="1"/>
  <c r="AW910" i="18"/>
  <c r="AW922" i="18" s="1"/>
  <c r="AW614" i="18"/>
  <c r="AW638" i="18"/>
  <c r="AW430" i="18"/>
  <c r="AW923" i="18"/>
  <c r="AW935" i="18" s="1"/>
  <c r="AW1248" i="18"/>
  <c r="AW1260" i="18" s="1"/>
  <c r="AW469" i="18"/>
  <c r="AW1027" i="18"/>
  <c r="AW1039" i="18" s="1"/>
  <c r="AW1079" i="18"/>
  <c r="AW1091" i="18" s="1"/>
  <c r="AW1419" i="18"/>
  <c r="AW897" i="18"/>
  <c r="AW909" i="18" s="1"/>
  <c r="AW1040" i="18"/>
  <c r="AW1052" i="18" s="1"/>
  <c r="AW1118" i="18"/>
  <c r="AW1130" i="18" s="1"/>
  <c r="AW1105" i="18"/>
  <c r="AW1117" i="18" s="1"/>
  <c r="AW1287" i="18"/>
  <c r="AW1299" i="18" s="1"/>
  <c r="AW690" i="18"/>
  <c r="AW729" i="18"/>
  <c r="AW1196" i="18"/>
  <c r="AW1208" i="18" s="1"/>
  <c r="AW508" i="18"/>
  <c r="AW667" i="18"/>
  <c r="AW521" i="18"/>
  <c r="AW264" i="18"/>
  <c r="AW534" i="18"/>
  <c r="AW1209" i="18"/>
  <c r="AW1221" i="18" s="1"/>
  <c r="AW560" i="18"/>
  <c r="AW677" i="18"/>
  <c r="AW365" i="18"/>
  <c r="AW462" i="18"/>
  <c r="AX462" i="18" s="1"/>
  <c r="AW341" i="18"/>
  <c r="AX341" i="18" s="1"/>
  <c r="AW516" i="18"/>
  <c r="AV375" i="18"/>
  <c r="AW569" i="18"/>
  <c r="AW281" i="18"/>
  <c r="AW549" i="18"/>
  <c r="AW708" i="18"/>
  <c r="AW275" i="18"/>
  <c r="AV284" i="18"/>
  <c r="AX165" i="18"/>
  <c r="AW484" i="18"/>
  <c r="AW617" i="18"/>
  <c r="AW894" i="18"/>
  <c r="AW545" i="18"/>
  <c r="AW235" i="18"/>
  <c r="AX235" i="18" s="1"/>
  <c r="AV609" i="18"/>
  <c r="AV297" i="18"/>
  <c r="AW513" i="18"/>
  <c r="AW683" i="18"/>
  <c r="AV687" i="18"/>
  <c r="AW140" i="18"/>
  <c r="AW736" i="18"/>
  <c r="AW370" i="18"/>
  <c r="AW274" i="18"/>
  <c r="AV1338" i="18"/>
  <c r="AW1326" i="18"/>
  <c r="AT12" i="24"/>
  <c r="AS13" i="24"/>
  <c r="AW4" i="18"/>
  <c r="AV4" i="24"/>
  <c r="AU456" i="18"/>
  <c r="AU466" i="18" s="1"/>
  <c r="AT466" i="18"/>
  <c r="AW716" i="18"/>
  <c r="AV404" i="18"/>
  <c r="AU414" i="18"/>
  <c r="AR453" i="18"/>
  <c r="AV742" i="18"/>
  <c r="AW300" i="18"/>
  <c r="AV310" i="18"/>
  <c r="AT586" i="18"/>
  <c r="AT596" i="18" s="1"/>
  <c r="AT652" i="18"/>
  <c r="AS661" i="18"/>
  <c r="AU612" i="18"/>
  <c r="AU622" i="18" s="1"/>
  <c r="AU336" i="18"/>
  <c r="AV326" i="18"/>
  <c r="AV349" i="18"/>
  <c r="AW339" i="18"/>
  <c r="AU482" i="18"/>
  <c r="AT1390" i="18"/>
  <c r="AU1380" i="18"/>
  <c r="AV505" i="18"/>
  <c r="AW495" i="18"/>
  <c r="AT713" i="18"/>
  <c r="AU703" i="18"/>
  <c r="AR1411" i="18"/>
  <c r="AU381" i="18"/>
  <c r="AT388" i="18"/>
  <c r="AT443" i="18"/>
  <c r="AT453" i="18" s="1"/>
  <c r="AP881" i="18"/>
  <c r="AP1424" i="18"/>
  <c r="AO1429" i="18"/>
  <c r="AW566" i="18"/>
  <c r="AV570" i="18"/>
  <c r="AV536" i="18"/>
  <c r="AU544" i="18"/>
  <c r="AS839" i="18"/>
  <c r="AU639" i="18"/>
  <c r="AT648" i="18"/>
  <c r="AU665" i="18"/>
  <c r="AT674" i="18"/>
  <c r="AS470" i="18"/>
  <c r="AR479" i="18"/>
  <c r="AQ892" i="18"/>
  <c r="AP7" i="18"/>
  <c r="AV730" i="18"/>
  <c r="AV758" i="18"/>
  <c r="AU765" i="18"/>
  <c r="AW313" i="18"/>
  <c r="AV323" i="18"/>
  <c r="AW651" i="18"/>
  <c r="AW1381" i="18"/>
  <c r="AV427" i="18"/>
  <c r="AW417" i="18"/>
  <c r="AV1426" i="18"/>
  <c r="AV362" i="18"/>
  <c r="AW352" i="18"/>
  <c r="AV258" i="18"/>
  <c r="AW248" i="18"/>
  <c r="AU1413" i="18"/>
  <c r="AX484" i="18" l="1"/>
  <c r="AX762" i="18"/>
  <c r="AX474" i="18"/>
  <c r="AX706" i="18"/>
  <c r="AX538" i="18"/>
  <c r="AX136" i="18"/>
  <c r="AX545" i="18"/>
  <c r="AX573" i="18"/>
  <c r="AX354" i="18"/>
  <c r="AX275" i="18"/>
  <c r="AX764" i="18"/>
  <c r="AX324" i="18"/>
  <c r="AX344" i="18"/>
  <c r="AX445" i="18"/>
  <c r="AX357" i="18"/>
  <c r="AX333" i="18"/>
  <c r="AX391" i="18"/>
  <c r="AX736" i="18"/>
  <c r="AX366" i="18"/>
  <c r="AX541" i="18"/>
  <c r="AX607" i="18"/>
  <c r="AX140" i="18"/>
  <c r="AX695" i="18"/>
  <c r="AX251" i="18"/>
  <c r="AX678" i="18"/>
  <c r="AX438" i="18"/>
  <c r="AX731" i="18"/>
  <c r="AX380" i="18"/>
  <c r="AX379" i="18"/>
  <c r="AX757" i="18"/>
  <c r="AX337" i="18"/>
  <c r="AX894" i="18"/>
  <c r="AX852" i="18"/>
  <c r="AX395" i="18"/>
  <c r="AX549" i="18"/>
  <c r="AX272" i="18"/>
  <c r="AX694" i="18"/>
  <c r="AX524" i="18"/>
  <c r="AX617" i="18"/>
  <c r="AX355" i="18"/>
  <c r="AX683" i="18"/>
  <c r="AX497" i="18"/>
  <c r="AX361" i="18"/>
  <c r="AX1385" i="18"/>
  <c r="AX471" i="18"/>
  <c r="AX563" i="18"/>
  <c r="AX789" i="18"/>
  <c r="AX576" i="18"/>
  <c r="AX513" i="18"/>
  <c r="AX217" i="18"/>
  <c r="AX138" i="18"/>
  <c r="AX529" i="18"/>
  <c r="AX287" i="18"/>
  <c r="AX215" i="18"/>
  <c r="AX516" i="18"/>
  <c r="AX454" i="18"/>
  <c r="AX218" i="18"/>
  <c r="AX800" i="18"/>
  <c r="AX718" i="18"/>
  <c r="AX866" i="18"/>
  <c r="AX717" i="18"/>
  <c r="AX370" i="18"/>
  <c r="AX411" i="18"/>
  <c r="AX460" i="18"/>
  <c r="AX496" i="18"/>
  <c r="AX504" i="18"/>
  <c r="AX759" i="18"/>
  <c r="AX542" i="18"/>
  <c r="AX246" i="18"/>
  <c r="AX192" i="18"/>
  <c r="AX745" i="18"/>
  <c r="AX477" i="18"/>
  <c r="AX841" i="18"/>
  <c r="AX592" i="18"/>
  <c r="AX722" i="18"/>
  <c r="AX257" i="18"/>
  <c r="AX229" i="18"/>
  <c r="AX463" i="18"/>
  <c r="AX490" i="18"/>
  <c r="AX309" i="18"/>
  <c r="AX659" i="18"/>
  <c r="AX525" i="18"/>
  <c r="AX1384" i="18"/>
  <c r="AX579" i="18"/>
  <c r="AX418" i="18"/>
  <c r="AX723" i="18"/>
  <c r="AX345" i="18"/>
  <c r="AX334" i="18"/>
  <c r="AX761" i="18"/>
  <c r="AX556" i="18"/>
  <c r="AX475" i="18"/>
  <c r="AX433" i="18"/>
  <c r="AX1387" i="18"/>
  <c r="AX599" i="18"/>
  <c r="AX501" i="18"/>
  <c r="AX431" i="18"/>
  <c r="AX228" i="18"/>
  <c r="AX882" i="18"/>
  <c r="AX698" i="18"/>
  <c r="AX802" i="18"/>
  <c r="AX1415" i="18"/>
  <c r="AX696" i="18"/>
  <c r="AX420" i="18"/>
  <c r="AX625" i="18"/>
  <c r="AX371" i="18"/>
  <c r="AX711" i="18"/>
  <c r="AX343" i="18"/>
  <c r="AX547" i="18"/>
  <c r="AX561" i="18"/>
  <c r="AX569" i="18"/>
  <c r="AX671" i="18"/>
  <c r="AX283" i="18"/>
  <c r="AX410" i="18"/>
  <c r="AX666" i="18"/>
  <c r="AX424" i="18"/>
  <c r="AX340" i="18"/>
  <c r="AX1386" i="18"/>
  <c r="AX554" i="18"/>
  <c r="AX432" i="18"/>
  <c r="AX296" i="18"/>
  <c r="AX250" i="18"/>
  <c r="AX190" i="18"/>
  <c r="AX360" i="18"/>
  <c r="AW635" i="18"/>
  <c r="AW583" i="18"/>
  <c r="AW401" i="18"/>
  <c r="AX685" i="18"/>
  <c r="AX512" i="18"/>
  <c r="AX654" i="18"/>
  <c r="AX721" i="18"/>
  <c r="AX1427" i="18"/>
  <c r="AX500" i="18"/>
  <c r="AX319" i="18"/>
  <c r="AX575" i="18"/>
  <c r="AX314" i="18"/>
  <c r="AX548" i="18"/>
  <c r="AX708" i="18"/>
  <c r="AX1422" i="18"/>
  <c r="AX244" i="18"/>
  <c r="AX594" i="18"/>
  <c r="AW297" i="18"/>
  <c r="AW609" i="18"/>
  <c r="AX203" i="18"/>
  <c r="AX204" i="18"/>
  <c r="AX691" i="18"/>
  <c r="AX276" i="18"/>
  <c r="AX398" i="18"/>
  <c r="AX205" i="18"/>
  <c r="AX393" i="18"/>
  <c r="AX1383" i="18"/>
  <c r="AX425" i="18"/>
  <c r="AX587" i="18"/>
  <c r="AX435" i="18"/>
  <c r="AX373" i="18"/>
  <c r="AX571" i="18"/>
  <c r="AX202" i="18"/>
  <c r="AX214" i="18"/>
  <c r="AX565" i="18"/>
  <c r="AX306" i="18"/>
  <c r="AX201" i="18"/>
  <c r="AX582" i="18"/>
  <c r="AX405" i="18"/>
  <c r="AX634" i="18"/>
  <c r="AX535" i="18"/>
  <c r="AX880" i="18"/>
  <c r="AX478" i="18"/>
  <c r="AX491" i="18"/>
  <c r="AX302" i="18"/>
  <c r="AX256" i="18"/>
  <c r="AX216" i="18"/>
  <c r="AX139" i="18"/>
  <c r="AX591" i="18"/>
  <c r="AX399" i="18"/>
  <c r="AX374" i="18"/>
  <c r="AX760" i="18"/>
  <c r="AX488" i="18"/>
  <c r="AX281" i="18"/>
  <c r="AX1421" i="18"/>
  <c r="AX748" i="18"/>
  <c r="AX376" i="18"/>
  <c r="AW284" i="18"/>
  <c r="AW557" i="18"/>
  <c r="AX397" i="18"/>
  <c r="AX487" i="18"/>
  <c r="AX640" i="18"/>
  <c r="AX878" i="18"/>
  <c r="AX293" i="18"/>
  <c r="AX449" i="18"/>
  <c r="AX255" i="18"/>
  <c r="AX539" i="18"/>
  <c r="AX734" i="18"/>
  <c r="AX387" i="18"/>
  <c r="AX562" i="18"/>
  <c r="AX464" i="18"/>
  <c r="AX633" i="18"/>
  <c r="AX358" i="18"/>
  <c r="AX610" i="18"/>
  <c r="AX595" i="18"/>
  <c r="AX527" i="18"/>
  <c r="AX590" i="18"/>
  <c r="AX641" i="18"/>
  <c r="AX803" i="18"/>
  <c r="AW245" i="18"/>
  <c r="AY3" i="18"/>
  <c r="AY619" i="18" s="1"/>
  <c r="AX124" i="18"/>
  <c r="AX123" i="18"/>
  <c r="AX127" i="18"/>
  <c r="AX126" i="18"/>
  <c r="AX125" i="18"/>
  <c r="AX604" i="18"/>
  <c r="AX308" i="18"/>
  <c r="AX290" i="18"/>
  <c r="AX238" i="18"/>
  <c r="AX1066" i="18"/>
  <c r="AX1078" i="18" s="1"/>
  <c r="AX1131" i="18"/>
  <c r="AX1143" i="18" s="1"/>
  <c r="AX962" i="18"/>
  <c r="AX974" i="18" s="1"/>
  <c r="AX988" i="18"/>
  <c r="AX1000" i="18" s="1"/>
  <c r="AX949" i="18"/>
  <c r="AX961" i="18" s="1"/>
  <c r="AX1261" i="18"/>
  <c r="AX1273" i="18" s="1"/>
  <c r="AX1092" i="18"/>
  <c r="AX1104" i="18" s="1"/>
  <c r="AX1014" i="18"/>
  <c r="AX1026" i="18" s="1"/>
  <c r="AX1053" i="18"/>
  <c r="AX1065" i="18" s="1"/>
  <c r="AX1183" i="18"/>
  <c r="AX1195" i="18" s="1"/>
  <c r="AX1339" i="18"/>
  <c r="AX1351" i="18" s="1"/>
  <c r="AX936" i="18"/>
  <c r="AX948" i="18" s="1"/>
  <c r="AX1365" i="18"/>
  <c r="AX1377" i="18" s="1"/>
  <c r="AX1222" i="18"/>
  <c r="AX1234" i="18" s="1"/>
  <c r="AX1274" i="18"/>
  <c r="AX1286" i="18" s="1"/>
  <c r="AX1170" i="18"/>
  <c r="AX1182" i="18" s="1"/>
  <c r="AX1001" i="18"/>
  <c r="AX1013" i="18" s="1"/>
  <c r="AX378" i="18"/>
  <c r="AX755" i="18"/>
  <c r="AX1144" i="18"/>
  <c r="AX1156" i="18" s="1"/>
  <c r="AX261" i="18"/>
  <c r="AX1313" i="18"/>
  <c r="AX1325" i="18" s="1"/>
  <c r="AX1157" i="18"/>
  <c r="AX1169" i="18" s="1"/>
  <c r="AX1235" i="18"/>
  <c r="AX1247" i="18" s="1"/>
  <c r="AX664" i="18"/>
  <c r="AX1300" i="18"/>
  <c r="AX1312" i="18" s="1"/>
  <c r="AX910" i="18"/>
  <c r="AX922" i="18" s="1"/>
  <c r="AX975" i="18"/>
  <c r="AX987" i="18" s="1"/>
  <c r="AX614" i="18"/>
  <c r="AX638" i="18"/>
  <c r="AX1352" i="18"/>
  <c r="AX1364" i="18" s="1"/>
  <c r="AX1079" i="18"/>
  <c r="AX1091" i="18" s="1"/>
  <c r="AX469" i="18"/>
  <c r="AX430" i="18"/>
  <c r="AX1248" i="18"/>
  <c r="AX1260" i="18" s="1"/>
  <c r="AX923" i="18"/>
  <c r="AX935" i="18" s="1"/>
  <c r="AX1105" i="18"/>
  <c r="AX1117" i="18" s="1"/>
  <c r="AX1118" i="18"/>
  <c r="AX1130" i="18" s="1"/>
  <c r="AX508" i="18"/>
  <c r="AX690" i="18"/>
  <c r="AX1419" i="18"/>
  <c r="AX1196" i="18"/>
  <c r="AX1208" i="18" s="1"/>
  <c r="AX1040" i="18"/>
  <c r="AX1052" i="18" s="1"/>
  <c r="AX1027" i="18"/>
  <c r="AX1039" i="18" s="1"/>
  <c r="AX729" i="18"/>
  <c r="AX897" i="18"/>
  <c r="AX909" i="18" s="1"/>
  <c r="AX1287" i="18"/>
  <c r="AX1299" i="18" s="1"/>
  <c r="AX1209" i="18"/>
  <c r="AX1221" i="18" s="1"/>
  <c r="AX365" i="18"/>
  <c r="AX264" i="18"/>
  <c r="AX534" i="18"/>
  <c r="AX560" i="18"/>
  <c r="AX521" i="18"/>
  <c r="AX667" i="18"/>
  <c r="AX252" i="18"/>
  <c r="AX578" i="18"/>
  <c r="AX843" i="18"/>
  <c r="AX1428" i="18"/>
  <c r="AX241" i="18"/>
  <c r="AX382" i="18"/>
  <c r="AX428" i="18"/>
  <c r="AW440" i="18"/>
  <c r="AX363" i="18"/>
  <c r="AX791" i="18"/>
  <c r="AX644" i="18"/>
  <c r="AX790" i="18"/>
  <c r="AX733" i="18"/>
  <c r="AX855" i="18"/>
  <c r="AX668" i="18"/>
  <c r="AX315" i="18"/>
  <c r="AX289" i="18"/>
  <c r="AX669" i="18"/>
  <c r="AX436" i="18"/>
  <c r="AX441" i="18"/>
  <c r="AX332" i="18"/>
  <c r="AX1401" i="18"/>
  <c r="AX679" i="18"/>
  <c r="AX1402" i="18"/>
  <c r="AX328" i="18"/>
  <c r="AX386" i="18"/>
  <c r="AX537" i="18"/>
  <c r="AX347" i="18"/>
  <c r="AX413" i="18"/>
  <c r="AX662" i="18"/>
  <c r="AX712" i="18"/>
  <c r="AX369" i="18"/>
  <c r="AX499" i="18"/>
  <c r="AX240" i="18"/>
  <c r="AX243" i="18"/>
  <c r="AX744" i="18"/>
  <c r="AX558" i="18"/>
  <c r="AX608" i="18"/>
  <c r="AX580" i="18"/>
  <c r="AX426" i="18"/>
  <c r="AX177" i="18"/>
  <c r="AX567" i="18"/>
  <c r="AX628" i="18"/>
  <c r="AX230" i="18"/>
  <c r="AX294" i="18"/>
  <c r="AX632" i="18"/>
  <c r="AX437" i="18"/>
  <c r="AX589" i="18"/>
  <c r="AX372" i="18"/>
  <c r="AX868" i="18"/>
  <c r="AX869" i="18"/>
  <c r="AX301" i="18"/>
  <c r="AX593" i="18"/>
  <c r="AX879" i="18"/>
  <c r="AX606" i="18"/>
  <c r="AX1378" i="18"/>
  <c r="AX412" i="18"/>
  <c r="AX270" i="18"/>
  <c r="AX510" i="18"/>
  <c r="AX697" i="18"/>
  <c r="AX227" i="18"/>
  <c r="AX1412" i="18"/>
  <c r="AX684" i="18"/>
  <c r="AX406" i="18"/>
  <c r="AX735" i="18"/>
  <c r="AX540" i="18"/>
  <c r="AX1388" i="18"/>
  <c r="AX532" i="18"/>
  <c r="AX701" i="18"/>
  <c r="AX402" i="18"/>
  <c r="AX389" i="18"/>
  <c r="AX422" i="18"/>
  <c r="AX356" i="18"/>
  <c r="AX577" i="18"/>
  <c r="AX707" i="18"/>
  <c r="AX506" i="18"/>
  <c r="AW518" i="18"/>
  <c r="AX446" i="18"/>
  <c r="AX485" i="18"/>
  <c r="AX320" i="18"/>
  <c r="AX233" i="18"/>
  <c r="AX444" i="18"/>
  <c r="AX483" i="18"/>
  <c r="AX658" i="18"/>
  <c r="AX893" i="18"/>
  <c r="AX434" i="18"/>
  <c r="AX253" i="18"/>
  <c r="AX318" i="18"/>
  <c r="AX321" i="18"/>
  <c r="AX502" i="18"/>
  <c r="AX476" i="18"/>
  <c r="AX415" i="18"/>
  <c r="AX458" i="18"/>
  <c r="AX601" i="18"/>
  <c r="AX189" i="18"/>
  <c r="AX178" i="18"/>
  <c r="AX682" i="18"/>
  <c r="AX259" i="18"/>
  <c r="AW271" i="18"/>
  <c r="AX503" i="18"/>
  <c r="AX749" i="18"/>
  <c r="AX630" i="18"/>
  <c r="AX400" i="18"/>
  <c r="AX465" i="18"/>
  <c r="AX409" i="18"/>
  <c r="AX636" i="18"/>
  <c r="AX655" i="18"/>
  <c r="AX1425" i="18"/>
  <c r="AX618" i="18"/>
  <c r="AX166" i="18"/>
  <c r="AX322" i="18"/>
  <c r="AX285" i="18"/>
  <c r="AX753" i="18"/>
  <c r="AX623" i="18"/>
  <c r="AX421" i="18"/>
  <c r="AX522" i="18"/>
  <c r="AX236" i="18"/>
  <c r="AX176" i="18"/>
  <c r="AX642" i="18"/>
  <c r="AX239" i="18"/>
  <c r="AX645" i="18"/>
  <c r="AX523" i="18"/>
  <c r="AX268" i="18"/>
  <c r="AX686" i="18"/>
  <c r="AX447" i="18"/>
  <c r="AX329" i="18"/>
  <c r="AX277" i="18"/>
  <c r="AX342" i="18"/>
  <c r="AX867" i="18"/>
  <c r="AX1382" i="18"/>
  <c r="AX423" i="18"/>
  <c r="AX865" i="18"/>
  <c r="AX1423" i="18"/>
  <c r="AX249" i="18"/>
  <c r="AX605" i="18"/>
  <c r="AX368" i="18"/>
  <c r="AX511" i="18"/>
  <c r="AX486" i="18"/>
  <c r="AX620" i="18"/>
  <c r="AX656" i="18"/>
  <c r="AX384" i="18"/>
  <c r="AX719" i="18"/>
  <c r="AX670" i="18"/>
  <c r="AX675" i="18"/>
  <c r="AX188" i="18"/>
  <c r="AX552" i="18"/>
  <c r="AX550" i="18"/>
  <c r="AY550" i="18" s="1"/>
  <c r="AX724" i="18"/>
  <c r="AX602" i="18"/>
  <c r="AX895" i="18"/>
  <c r="AX788" i="18"/>
  <c r="AX751" i="18"/>
  <c r="AX568" i="18"/>
  <c r="AX473" i="18"/>
  <c r="AX1399" i="18"/>
  <c r="AX600" i="18"/>
  <c r="AX288" i="18"/>
  <c r="AX450" i="18"/>
  <c r="AX680" i="18"/>
  <c r="AX853" i="18"/>
  <c r="AX1414" i="18"/>
  <c r="AX709" i="18"/>
  <c r="AX725" i="18"/>
  <c r="AY725" i="18" s="1"/>
  <c r="AX451" i="18"/>
  <c r="AX555" i="18"/>
  <c r="AX653" i="18"/>
  <c r="AX750" i="18"/>
  <c r="AX269" i="18"/>
  <c r="AX732" i="18"/>
  <c r="AX461" i="18"/>
  <c r="AX626" i="18"/>
  <c r="AX367" i="18"/>
  <c r="AX279" i="18"/>
  <c r="AX396" i="18"/>
  <c r="AX305" i="18"/>
  <c r="AX613" i="18"/>
  <c r="AX509" i="18"/>
  <c r="AX681" i="18"/>
  <c r="AY681" i="18" s="1"/>
  <c r="AX551" i="18"/>
  <c r="AX175" i="18"/>
  <c r="AX530" i="18"/>
  <c r="AX452" i="18"/>
  <c r="AX631" i="18"/>
  <c r="AX515" i="18"/>
  <c r="AX581" i="18"/>
  <c r="AX854" i="18"/>
  <c r="AX643" i="18"/>
  <c r="AX710" i="18"/>
  <c r="AX801" i="18"/>
  <c r="AX688" i="18"/>
  <c r="AW700" i="18"/>
  <c r="AX448" i="18"/>
  <c r="AX359" i="18"/>
  <c r="AX597" i="18"/>
  <c r="AX439" i="18"/>
  <c r="AX738" i="18"/>
  <c r="AX385" i="18"/>
  <c r="AX392" i="18"/>
  <c r="AX163" i="18"/>
  <c r="AY163" i="18" s="1"/>
  <c r="AX574" i="18"/>
  <c r="AX673" i="18"/>
  <c r="AX307" i="18"/>
  <c r="AX704" i="18"/>
  <c r="AX1420" i="18"/>
  <c r="AX457" i="18"/>
  <c r="AX316" i="18"/>
  <c r="AX720" i="18"/>
  <c r="AX480" i="18"/>
  <c r="AX263" i="18"/>
  <c r="AX383" i="18"/>
  <c r="AX278" i="18"/>
  <c r="AX693" i="18"/>
  <c r="AX467" i="18"/>
  <c r="AX498" i="18"/>
  <c r="AX348" i="18"/>
  <c r="AX137" i="18"/>
  <c r="AX647" i="18"/>
  <c r="AX804" i="18"/>
  <c r="AX353" i="18"/>
  <c r="AX472" i="18"/>
  <c r="AX394" i="18"/>
  <c r="AX588" i="18"/>
  <c r="AX280" i="18"/>
  <c r="AX649" i="18"/>
  <c r="AX242" i="18"/>
  <c r="AX231" i="18"/>
  <c r="AX459" i="18"/>
  <c r="AX330" i="18"/>
  <c r="AX254" i="18"/>
  <c r="AX311" i="18"/>
  <c r="AX553" i="18"/>
  <c r="AX763" i="18"/>
  <c r="AX295" i="18"/>
  <c r="AX1400" i="18"/>
  <c r="AX629" i="18"/>
  <c r="AX646" i="18"/>
  <c r="AX493" i="18"/>
  <c r="AX282" i="18"/>
  <c r="AX327" i="18"/>
  <c r="AX584" i="18"/>
  <c r="AX737" i="18"/>
  <c r="AX528" i="18"/>
  <c r="AX303" i="18"/>
  <c r="AX267" i="18"/>
  <c r="AX856" i="18"/>
  <c r="AY165" i="18"/>
  <c r="AX705" i="18"/>
  <c r="AX627" i="18"/>
  <c r="AX699" i="18"/>
  <c r="AW375" i="18"/>
  <c r="AX298" i="18"/>
  <c r="AX543" i="18"/>
  <c r="AX615" i="18"/>
  <c r="AX747" i="18"/>
  <c r="AX519" i="18"/>
  <c r="AW531" i="18"/>
  <c r="AX1389" i="18"/>
  <c r="AX164" i="18"/>
  <c r="AX350" i="18"/>
  <c r="AX304" i="18"/>
  <c r="AX657" i="18"/>
  <c r="AX756" i="18"/>
  <c r="AX265" i="18"/>
  <c r="AX292" i="18"/>
  <c r="AX616" i="18"/>
  <c r="AX564" i="18"/>
  <c r="AX743" i="18"/>
  <c r="AX291" i="18"/>
  <c r="AX346" i="18"/>
  <c r="AX840" i="18"/>
  <c r="AX1398" i="18"/>
  <c r="AX274" i="18"/>
  <c r="AX842" i="18"/>
  <c r="AX179" i="18"/>
  <c r="AX517" i="18"/>
  <c r="AX419" i="18"/>
  <c r="AX262" i="18"/>
  <c r="AX514" i="18"/>
  <c r="AX677" i="18"/>
  <c r="AX335" i="18"/>
  <c r="AX407" i="18"/>
  <c r="AX317" i="18"/>
  <c r="AX660" i="18"/>
  <c r="AX692" i="18"/>
  <c r="AX621" i="18"/>
  <c r="AX266" i="18"/>
  <c r="AX787" i="18"/>
  <c r="AX331" i="18"/>
  <c r="AX191" i="18"/>
  <c r="AX162" i="18"/>
  <c r="AX489" i="18"/>
  <c r="AX746" i="18"/>
  <c r="AX891" i="18"/>
  <c r="AX526" i="18"/>
  <c r="AX237" i="18"/>
  <c r="AX672" i="18"/>
  <c r="AX408" i="18"/>
  <c r="AW687" i="18"/>
  <c r="AW1338" i="18"/>
  <c r="AX1326" i="18"/>
  <c r="AU12" i="24"/>
  <c r="AT13" i="24"/>
  <c r="AX4" i="18"/>
  <c r="AW4" i="24"/>
  <c r="AV456" i="18"/>
  <c r="AX716" i="18"/>
  <c r="AW404" i="18"/>
  <c r="AV414" i="18"/>
  <c r="AW742" i="18"/>
  <c r="AU586" i="18"/>
  <c r="AU596" i="18" s="1"/>
  <c r="AW310" i="18"/>
  <c r="AX300" i="18"/>
  <c r="AV612" i="18"/>
  <c r="AV622" i="18" s="1"/>
  <c r="AU652" i="18"/>
  <c r="AT661" i="18"/>
  <c r="AW349" i="18"/>
  <c r="AX339" i="18"/>
  <c r="AV336" i="18"/>
  <c r="AW326" i="18"/>
  <c r="AW505" i="18"/>
  <c r="AX495" i="18"/>
  <c r="AV1380" i="18"/>
  <c r="AU1390" i="18"/>
  <c r="AV482" i="18"/>
  <c r="AU492" i="18"/>
  <c r="AU443" i="18"/>
  <c r="AU453" i="18" s="1"/>
  <c r="AU713" i="18"/>
  <c r="AV703" i="18"/>
  <c r="AQ881" i="18"/>
  <c r="AV381" i="18"/>
  <c r="AU388" i="18"/>
  <c r="AS1411" i="18"/>
  <c r="AT839" i="18"/>
  <c r="AW536" i="18"/>
  <c r="AV544" i="18"/>
  <c r="AV639" i="18"/>
  <c r="AU648" i="18"/>
  <c r="AX566" i="18"/>
  <c r="AW570" i="18"/>
  <c r="AQ7" i="18"/>
  <c r="AR892" i="18"/>
  <c r="AW758" i="18"/>
  <c r="AV765" i="18"/>
  <c r="AQ1424" i="18"/>
  <c r="AP1429" i="18"/>
  <c r="AT470" i="18"/>
  <c r="AS479" i="18"/>
  <c r="AV665" i="18"/>
  <c r="AU674" i="18"/>
  <c r="AW730" i="18"/>
  <c r="AX313" i="18"/>
  <c r="AW323" i="18"/>
  <c r="AX651" i="18"/>
  <c r="AW362" i="18"/>
  <c r="AX352" i="18"/>
  <c r="AV1413" i="18"/>
  <c r="AX1381" i="18"/>
  <c r="AW1426" i="18"/>
  <c r="AW258" i="18"/>
  <c r="AX248" i="18"/>
  <c r="AW427" i="18"/>
  <c r="AX417" i="18"/>
  <c r="AY646" i="18" l="1"/>
  <c r="AY409" i="18"/>
  <c r="AY627" i="18"/>
  <c r="AY400" i="18"/>
  <c r="AY553" i="18"/>
  <c r="AY762" i="18"/>
  <c r="AY426" i="18"/>
  <c r="AY756" i="18"/>
  <c r="AY552" i="18"/>
  <c r="AY230" i="18"/>
  <c r="AY357" i="18"/>
  <c r="AY561" i="18"/>
  <c r="AY450" i="18"/>
  <c r="AY683" i="18"/>
  <c r="AY329" i="18"/>
  <c r="AY658" i="18"/>
  <c r="AY355" i="18"/>
  <c r="AY880" i="18"/>
  <c r="AY554" i="18"/>
  <c r="AY177" i="18"/>
  <c r="AY852" i="18"/>
  <c r="AY304" i="18"/>
  <c r="AY587" i="18"/>
  <c r="AY501" i="18"/>
  <c r="AY594" i="18"/>
  <c r="AY748" i="18"/>
  <c r="AY398" i="18"/>
  <c r="AY275" i="18"/>
  <c r="AY749" i="18"/>
  <c r="AY592" i="18"/>
  <c r="AY692" i="18"/>
  <c r="AY348" i="18"/>
  <c r="AY319" i="18"/>
  <c r="AY1427" i="18"/>
  <c r="AY686" i="18"/>
  <c r="AY444" i="18"/>
  <c r="AY599" i="18"/>
  <c r="AY317" i="18"/>
  <c r="AY231" i="18"/>
  <c r="AY392" i="18"/>
  <c r="AY1421" i="18"/>
  <c r="AY733" i="18"/>
  <c r="AY675" i="18"/>
  <c r="AY253" i="18"/>
  <c r="AY673" i="18"/>
  <c r="AY333" i="18"/>
  <c r="AY408" i="18"/>
  <c r="AY486" i="18"/>
  <c r="AY523" i="18"/>
  <c r="AY582" i="18"/>
  <c r="AY855" i="18"/>
  <c r="AY853" i="18"/>
  <c r="AY500" i="18"/>
  <c r="AY434" i="18"/>
  <c r="AY621" i="18"/>
  <c r="AY656" i="18"/>
  <c r="AY391" i="18"/>
  <c r="AY335" i="18"/>
  <c r="AY649" i="18"/>
  <c r="AY738" i="18"/>
  <c r="AY406" i="18"/>
  <c r="AY488" i="18"/>
  <c r="AY613" i="18"/>
  <c r="AY360" i="18"/>
  <c r="AY685" i="18"/>
  <c r="AY530" i="18"/>
  <c r="AY555" i="18"/>
  <c r="AY684" i="18"/>
  <c r="AY709" i="18"/>
  <c r="AY1420" i="18"/>
  <c r="AY704" i="18"/>
  <c r="AY1415" i="18"/>
  <c r="AY575" i="18"/>
  <c r="AY424" i="18"/>
  <c r="AY459" i="18"/>
  <c r="AY237" i="18"/>
  <c r="AY526" i="18"/>
  <c r="AY616" i="18"/>
  <c r="AY588" i="18"/>
  <c r="AY597" i="18"/>
  <c r="AY451" i="18"/>
  <c r="AY445" i="18"/>
  <c r="AY629" i="18"/>
  <c r="AY295" i="18"/>
  <c r="AY411" i="18"/>
  <c r="AY719" i="18"/>
  <c r="AY277" i="18"/>
  <c r="AY891" i="18"/>
  <c r="AY292" i="18"/>
  <c r="AY524" i="18"/>
  <c r="AY636" i="18"/>
  <c r="AY227" i="18"/>
  <c r="AY437" i="18"/>
  <c r="AY878" i="18"/>
  <c r="AY205" i="18"/>
  <c r="AY201" i="18"/>
  <c r="AY803" i="18"/>
  <c r="AY216" i="18"/>
  <c r="AY214" i="18"/>
  <c r="AY202" i="18"/>
  <c r="AY204" i="18"/>
  <c r="AY203" i="18"/>
  <c r="AY464" i="18"/>
  <c r="AY215" i="18"/>
  <c r="AY632" i="18"/>
  <c r="AY218" i="18"/>
  <c r="AY361" i="18"/>
  <c r="AY217" i="18"/>
  <c r="AX583" i="18"/>
  <c r="AX401" i="18"/>
  <c r="AY487" i="18"/>
  <c r="AY633" i="18"/>
  <c r="AX609" i="18"/>
  <c r="AY660" i="18"/>
  <c r="AY314" i="18"/>
  <c r="AY265" i="18"/>
  <c r="AY699" i="18"/>
  <c r="AY759" i="18"/>
  <c r="AY1400" i="18"/>
  <c r="AY242" i="18"/>
  <c r="AY341" i="18"/>
  <c r="AY307" i="18"/>
  <c r="AY385" i="18"/>
  <c r="AY256" i="18"/>
  <c r="AY551" i="18"/>
  <c r="AY1386" i="18"/>
  <c r="AY1414" i="18"/>
  <c r="AY188" i="18"/>
  <c r="AY309" i="18"/>
  <c r="AY447" i="18"/>
  <c r="AY535" i="18"/>
  <c r="AY708" i="18"/>
  <c r="AY893" i="18"/>
  <c r="AY379" i="18"/>
  <c r="AY1412" i="18"/>
  <c r="AY283" i="18"/>
  <c r="AY294" i="18"/>
  <c r="AY580" i="18"/>
  <c r="AY255" i="18"/>
  <c r="AY579" i="18"/>
  <c r="AY790" i="18"/>
  <c r="AY608" i="18"/>
  <c r="AY190" i="18"/>
  <c r="AY644" i="18"/>
  <c r="AY672" i="18"/>
  <c r="AY407" i="18"/>
  <c r="AY478" i="18"/>
  <c r="AY657" i="18"/>
  <c r="AY705" i="18"/>
  <c r="AY698" i="18"/>
  <c r="AY763" i="18"/>
  <c r="AY280" i="18"/>
  <c r="AY1384" i="18"/>
  <c r="AY574" i="18"/>
  <c r="AY439" i="18"/>
  <c r="AY192" i="18"/>
  <c r="AY509" i="18"/>
  <c r="AY251" i="18"/>
  <c r="AY680" i="18"/>
  <c r="AY670" i="18"/>
  <c r="AY620" i="18"/>
  <c r="AY268" i="18"/>
  <c r="AY374" i="18"/>
  <c r="AY630" i="18"/>
  <c r="AY483" i="18"/>
  <c r="AY736" i="18"/>
  <c r="AY697" i="18"/>
  <c r="AY538" i="18"/>
  <c r="AY628" i="18"/>
  <c r="AY662" i="18"/>
  <c r="AY306" i="18"/>
  <c r="AY791" i="18"/>
  <c r="AY399" i="18"/>
  <c r="AY510" i="18"/>
  <c r="AY1417" i="18"/>
  <c r="AY641" i="18"/>
  <c r="AY413" i="18"/>
  <c r="AY562" i="18"/>
  <c r="AX687" i="18"/>
  <c r="AY856" i="18"/>
  <c r="AY311" i="18"/>
  <c r="AY394" i="18"/>
  <c r="AY498" i="18"/>
  <c r="AY373" i="18"/>
  <c r="AY359" i="18"/>
  <c r="AY393" i="18"/>
  <c r="AY305" i="18"/>
  <c r="AY512" i="18"/>
  <c r="AY288" i="18"/>
  <c r="AY384" i="18"/>
  <c r="AY511" i="18"/>
  <c r="AY645" i="18"/>
  <c r="AY484" i="18"/>
  <c r="AY503" i="18"/>
  <c r="AY140" i="18"/>
  <c r="AY233" i="18"/>
  <c r="AY577" i="18"/>
  <c r="AY270" i="18"/>
  <c r="AY541" i="18"/>
  <c r="AY706" i="18"/>
  <c r="AY340" i="18"/>
  <c r="AY514" i="18"/>
  <c r="AY274" i="18"/>
  <c r="AY350" i="18"/>
  <c r="AY246" i="18"/>
  <c r="AY472" i="18"/>
  <c r="AY467" i="18"/>
  <c r="AY640" i="18"/>
  <c r="AY694" i="18"/>
  <c r="AY396" i="18"/>
  <c r="AY272" i="18"/>
  <c r="AY600" i="18"/>
  <c r="AY438" i="18"/>
  <c r="AY368" i="18"/>
  <c r="AY239" i="18"/>
  <c r="AY421" i="18"/>
  <c r="AY320" i="18"/>
  <c r="AY356" i="18"/>
  <c r="AY412" i="18"/>
  <c r="AY302" i="18"/>
  <c r="AY240" i="18"/>
  <c r="AY347" i="18"/>
  <c r="AY607" i="18"/>
  <c r="AY746" i="18"/>
  <c r="AY262" i="18"/>
  <c r="AY250" i="18"/>
  <c r="AY164" i="18"/>
  <c r="AZ164" i="18" s="1"/>
  <c r="AY545" i="18"/>
  <c r="AY267" i="18"/>
  <c r="AY734" i="18"/>
  <c r="AY353" i="18"/>
  <c r="AY693" i="18"/>
  <c r="AY718" i="18"/>
  <c r="AY1385" i="18"/>
  <c r="AY279" i="18"/>
  <c r="AY410" i="18"/>
  <c r="AY1399" i="18"/>
  <c r="AY334" i="18"/>
  <c r="AY605" i="18"/>
  <c r="AY642" i="18"/>
  <c r="AY623" i="18"/>
  <c r="AY420" i="18"/>
  <c r="AY485" i="18"/>
  <c r="AY422" i="18"/>
  <c r="AY595" i="18"/>
  <c r="AY499" i="18"/>
  <c r="AY537" i="18"/>
  <c r="AY723" i="18"/>
  <c r="AY382" i="18"/>
  <c r="AY489" i="18"/>
  <c r="AY419" i="18"/>
  <c r="AY1389" i="18"/>
  <c r="AY229" i="18"/>
  <c r="AY303" i="18"/>
  <c r="AY804" i="18"/>
  <c r="AY278" i="18"/>
  <c r="AY425" i="18"/>
  <c r="AY721" i="18"/>
  <c r="AY367" i="18"/>
  <c r="AY257" i="18"/>
  <c r="AY473" i="18"/>
  <c r="AY249" i="18"/>
  <c r="AY176" i="18"/>
  <c r="AY753" i="18"/>
  <c r="AY682" i="18"/>
  <c r="AY432" i="18"/>
  <c r="AY446" i="18"/>
  <c r="AY389" i="18"/>
  <c r="AY606" i="18"/>
  <c r="AY228" i="18"/>
  <c r="AY369" i="18"/>
  <c r="AY386" i="18"/>
  <c r="AY433" i="18"/>
  <c r="AY241" i="18"/>
  <c r="AY517" i="18"/>
  <c r="AY1398" i="18"/>
  <c r="AY696" i="18"/>
  <c r="AY528" i="18"/>
  <c r="AY462" i="18"/>
  <c r="AY647" i="18"/>
  <c r="AY383" i="18"/>
  <c r="AY345" i="18"/>
  <c r="AY801" i="18"/>
  <c r="AY477" i="18"/>
  <c r="AY626" i="18"/>
  <c r="AY395" i="18"/>
  <c r="AY568" i="18"/>
  <c r="AY603" i="18"/>
  <c r="AY1423" i="18"/>
  <c r="AY236" i="18"/>
  <c r="AY285" i="18"/>
  <c r="AY178" i="18"/>
  <c r="AY841" i="18"/>
  <c r="AY761" i="18"/>
  <c r="AY301" i="18"/>
  <c r="AY454" i="18"/>
  <c r="AY712" i="18"/>
  <c r="AY328" i="18"/>
  <c r="AY441" i="18"/>
  <c r="AY1428" i="18"/>
  <c r="AY840" i="18"/>
  <c r="AY866" i="18"/>
  <c r="AY460" i="18"/>
  <c r="AY263" i="18"/>
  <c r="AY710" i="18"/>
  <c r="AY281" i="18"/>
  <c r="AY461" i="18"/>
  <c r="AY666" i="18"/>
  <c r="AY751" i="18"/>
  <c r="AY802" i="18"/>
  <c r="AY865" i="18"/>
  <c r="AY522" i="18"/>
  <c r="AY322" i="18"/>
  <c r="AY474" i="18"/>
  <c r="AY701" i="18"/>
  <c r="AY757" i="18"/>
  <c r="AY435" i="18"/>
  <c r="AY1402" i="18"/>
  <c r="AY436" i="18"/>
  <c r="AY843" i="18"/>
  <c r="AY463" i="18"/>
  <c r="AY179" i="18"/>
  <c r="AY737" i="18"/>
  <c r="AY137" i="18"/>
  <c r="AY138" i="18"/>
  <c r="AY191" i="18"/>
  <c r="AY842" i="18"/>
  <c r="AY346" i="18"/>
  <c r="AY747" i="18"/>
  <c r="AY136" i="18"/>
  <c r="AY584" i="18"/>
  <c r="AY490" i="18"/>
  <c r="AY387" i="18"/>
  <c r="AY480" i="18"/>
  <c r="AY789" i="18"/>
  <c r="AY643" i="18"/>
  <c r="AY344" i="18"/>
  <c r="AY732" i="18"/>
  <c r="AY513" i="18"/>
  <c r="AY788" i="18"/>
  <c r="AY563" i="18"/>
  <c r="AY423" i="18"/>
  <c r="AY549" i="18"/>
  <c r="AY166" i="18"/>
  <c r="AY601" i="18"/>
  <c r="AY476" i="18"/>
  <c r="AY707" i="18"/>
  <c r="AY532" i="18"/>
  <c r="AY496" i="18"/>
  <c r="AY869" i="18"/>
  <c r="AY343" i="18"/>
  <c r="AY610" i="18"/>
  <c r="AY679" i="18"/>
  <c r="AY331" i="18"/>
  <c r="AY894" i="18"/>
  <c r="AY291" i="18"/>
  <c r="AY615" i="18"/>
  <c r="AY764" i="18"/>
  <c r="AY327" i="18"/>
  <c r="AY475" i="18"/>
  <c r="AY397" i="18"/>
  <c r="AY720" i="18"/>
  <c r="AY569" i="18"/>
  <c r="AY854" i="18"/>
  <c r="AY515" i="18"/>
  <c r="AY269" i="18"/>
  <c r="AY634" i="18"/>
  <c r="AY895" i="18"/>
  <c r="AY542" i="18"/>
  <c r="AY1382" i="18"/>
  <c r="AY659" i="18"/>
  <c r="AY618" i="18"/>
  <c r="AY458" i="18"/>
  <c r="AY502" i="18"/>
  <c r="AY276" i="18"/>
  <c r="AY1388" i="18"/>
  <c r="AY711" i="18"/>
  <c r="AY868" i="18"/>
  <c r="AY370" i="18"/>
  <c r="AY539" i="18"/>
  <c r="AY1401" i="18"/>
  <c r="AZ1401" i="18" s="1"/>
  <c r="AY162" i="18"/>
  <c r="AZ162" i="18" s="1"/>
  <c r="AY235" i="18"/>
  <c r="AY625" i="18"/>
  <c r="AY287" i="18"/>
  <c r="AY787" i="18"/>
  <c r="AY296" i="18"/>
  <c r="AY743" i="18"/>
  <c r="AY543" i="18"/>
  <c r="AY882" i="18"/>
  <c r="AY282" i="18"/>
  <c r="AY254" i="18"/>
  <c r="AY316" i="18"/>
  <c r="AY1422" i="18"/>
  <c r="AY581" i="18"/>
  <c r="AY631" i="18"/>
  <c r="AY750" i="18"/>
  <c r="AY591" i="18"/>
  <c r="AY602" i="18"/>
  <c r="AY324" i="18"/>
  <c r="AY867" i="18"/>
  <c r="AY678" i="18"/>
  <c r="AY1425" i="18"/>
  <c r="AY415" i="18"/>
  <c r="AY321" i="18"/>
  <c r="AY691" i="18"/>
  <c r="AY540" i="18"/>
  <c r="AY760" i="18"/>
  <c r="AY372" i="18"/>
  <c r="AY567" i="18"/>
  <c r="AY565" i="18"/>
  <c r="AY332" i="18"/>
  <c r="AY573" i="18"/>
  <c r="AZ573" i="18" s="1"/>
  <c r="AY547" i="18"/>
  <c r="AY266" i="18"/>
  <c r="AY695" i="18"/>
  <c r="AY564" i="18"/>
  <c r="AY298" i="18"/>
  <c r="AY504" i="18"/>
  <c r="AY493" i="18"/>
  <c r="AY330" i="18"/>
  <c r="AY293" i="18"/>
  <c r="AY457" i="18"/>
  <c r="AY731" i="18"/>
  <c r="AY571" i="18"/>
  <c r="AY452" i="18"/>
  <c r="AY653" i="18"/>
  <c r="AY717" i="18"/>
  <c r="AY724" i="18"/>
  <c r="AZ724" i="18" s="1"/>
  <c r="AY745" i="18"/>
  <c r="AY342" i="18"/>
  <c r="AY337" i="18"/>
  <c r="AY655" i="18"/>
  <c r="AY722" i="18"/>
  <c r="AY318" i="18"/>
  <c r="AY376" i="18"/>
  <c r="AY735" i="18"/>
  <c r="AY671" i="18"/>
  <c r="AY589" i="18"/>
  <c r="AY800" i="18"/>
  <c r="AY668" i="18"/>
  <c r="AY506" i="18"/>
  <c r="AX518" i="18"/>
  <c r="AZ3" i="18"/>
  <c r="AY126" i="18"/>
  <c r="AY125" i="18"/>
  <c r="AY127" i="18"/>
  <c r="AY124" i="18"/>
  <c r="AY123" i="18"/>
  <c r="AY471" i="18"/>
  <c r="AY448" i="18"/>
  <c r="AY529" i="18"/>
  <c r="AY465" i="18"/>
  <c r="AY175" i="18"/>
  <c r="AY1066" i="18"/>
  <c r="AY1078" i="18" s="1"/>
  <c r="AY1131" i="18"/>
  <c r="AY1143" i="18" s="1"/>
  <c r="AY988" i="18"/>
  <c r="AY1000" i="18" s="1"/>
  <c r="AY949" i="18"/>
  <c r="AY961" i="18" s="1"/>
  <c r="AY1261" i="18"/>
  <c r="AY1273" i="18" s="1"/>
  <c r="AY962" i="18"/>
  <c r="AY974" i="18" s="1"/>
  <c r="AY1092" i="18"/>
  <c r="AY1104" i="18" s="1"/>
  <c r="AY1014" i="18"/>
  <c r="AY1026" i="18" s="1"/>
  <c r="AY936" i="18"/>
  <c r="AY948" i="18" s="1"/>
  <c r="AY1183" i="18"/>
  <c r="AY1195" i="18" s="1"/>
  <c r="AY1339" i="18"/>
  <c r="AY1351" i="18" s="1"/>
  <c r="AY1053" i="18"/>
  <c r="AY1065" i="18" s="1"/>
  <c r="AY1222" i="18"/>
  <c r="AY1234" i="18" s="1"/>
  <c r="AY1365" i="18"/>
  <c r="AY1377" i="18" s="1"/>
  <c r="AY1170" i="18"/>
  <c r="AY1182" i="18" s="1"/>
  <c r="AY378" i="18"/>
  <c r="AY1274" i="18"/>
  <c r="AY1286" i="18" s="1"/>
  <c r="AY1001" i="18"/>
  <c r="AY1013" i="18" s="1"/>
  <c r="AY1144" i="18"/>
  <c r="AY1156" i="18" s="1"/>
  <c r="AY1235" i="18"/>
  <c r="AY1247" i="18" s="1"/>
  <c r="AY1313" i="18"/>
  <c r="AY1325" i="18" s="1"/>
  <c r="AY664" i="18"/>
  <c r="AY261" i="18"/>
  <c r="AY755" i="18"/>
  <c r="AY1157" i="18"/>
  <c r="AY1169" i="18" s="1"/>
  <c r="AY1300" i="18"/>
  <c r="AY1312" i="18" s="1"/>
  <c r="AY614" i="18"/>
  <c r="AY638" i="18"/>
  <c r="AY975" i="18"/>
  <c r="AY987" i="18" s="1"/>
  <c r="AY910" i="18"/>
  <c r="AY922" i="18" s="1"/>
  <c r="AY1352" i="18"/>
  <c r="AY1364" i="18" s="1"/>
  <c r="AY430" i="18"/>
  <c r="AY690" i="18"/>
  <c r="AY897" i="18"/>
  <c r="AY909" i="18" s="1"/>
  <c r="AY508" i="18"/>
  <c r="AY469" i="18"/>
  <c r="AY1027" i="18"/>
  <c r="AY1039" i="18" s="1"/>
  <c r="AY923" i="18"/>
  <c r="AY935" i="18" s="1"/>
  <c r="AY1118" i="18"/>
  <c r="AY1130" i="18" s="1"/>
  <c r="AY1040" i="18"/>
  <c r="AY1052" i="18" s="1"/>
  <c r="AY1105" i="18"/>
  <c r="AY1117" i="18" s="1"/>
  <c r="AY1079" i="18"/>
  <c r="AY1091" i="18" s="1"/>
  <c r="AY1248" i="18"/>
  <c r="AY1260" i="18" s="1"/>
  <c r="AY729" i="18"/>
  <c r="AY1196" i="18"/>
  <c r="AY1208" i="18" s="1"/>
  <c r="AY677" i="18"/>
  <c r="AY1287" i="18"/>
  <c r="AY1299" i="18" s="1"/>
  <c r="AY1419" i="18"/>
  <c r="AY521" i="18"/>
  <c r="AY667" i="18"/>
  <c r="AY534" i="18"/>
  <c r="AY365" i="18"/>
  <c r="AY264" i="18"/>
  <c r="AY560" i="18"/>
  <c r="AY1209" i="18"/>
  <c r="AY1221" i="18" s="1"/>
  <c r="AY1387" i="18"/>
  <c r="AY525" i="18"/>
  <c r="AX557" i="18"/>
  <c r="AZ165" i="18"/>
  <c r="AY654" i="18"/>
  <c r="AX245" i="18"/>
  <c r="AX297" i="18"/>
  <c r="AY363" i="18"/>
  <c r="AX375" i="18"/>
  <c r="AY366" i="18"/>
  <c r="AY418" i="18"/>
  <c r="AY431" i="18"/>
  <c r="AY428" i="18"/>
  <c r="AX440" i="18"/>
  <c r="AY354" i="18"/>
  <c r="AZ163" i="18"/>
  <c r="AY238" i="18"/>
  <c r="AY548" i="18"/>
  <c r="AY290" i="18"/>
  <c r="AY617" i="18"/>
  <c r="AY308" i="18"/>
  <c r="AY497" i="18"/>
  <c r="AY259" i="18"/>
  <c r="AX271" i="18"/>
  <c r="AY604" i="18"/>
  <c r="AY380" i="18"/>
  <c r="AX635" i="18"/>
  <c r="AY688" i="18"/>
  <c r="AX700" i="18"/>
  <c r="AY1378" i="18"/>
  <c r="AY879" i="18"/>
  <c r="AY590" i="18"/>
  <c r="AY558" i="18"/>
  <c r="AY516" i="18"/>
  <c r="AY1383" i="18"/>
  <c r="AY669" i="18"/>
  <c r="AY578" i="18"/>
  <c r="AY576" i="18"/>
  <c r="AY744" i="18"/>
  <c r="AY244" i="18"/>
  <c r="AY358" i="18"/>
  <c r="AY289" i="18"/>
  <c r="AY556" i="18"/>
  <c r="AX284" i="18"/>
  <c r="AY519" i="18"/>
  <c r="AX531" i="18"/>
  <c r="AY189" i="18"/>
  <c r="AY405" i="18"/>
  <c r="AY402" i="18"/>
  <c r="AY491" i="18"/>
  <c r="AY593" i="18"/>
  <c r="AY527" i="18"/>
  <c r="AY243" i="18"/>
  <c r="AY139" i="18"/>
  <c r="AY449" i="18"/>
  <c r="AY315" i="18"/>
  <c r="AY252" i="18"/>
  <c r="AY371" i="18"/>
  <c r="AU13" i="24"/>
  <c r="AV12" i="24"/>
  <c r="AX1338" i="18"/>
  <c r="AY1326" i="18"/>
  <c r="AW456" i="18"/>
  <c r="AV466" i="18"/>
  <c r="AY4" i="18"/>
  <c r="AX4" i="24"/>
  <c r="AV586" i="18"/>
  <c r="AW586" i="18" s="1"/>
  <c r="AW596" i="18" s="1"/>
  <c r="AY716" i="18"/>
  <c r="AX404" i="18"/>
  <c r="AW414" i="18"/>
  <c r="AX742" i="18"/>
  <c r="AX310" i="18"/>
  <c r="AY300" i="18"/>
  <c r="AW612" i="18"/>
  <c r="AW622" i="18" s="1"/>
  <c r="AV652" i="18"/>
  <c r="AU661" i="18"/>
  <c r="AX326" i="18"/>
  <c r="AW336" i="18"/>
  <c r="AY339" i="18"/>
  <c r="AX349" i="18"/>
  <c r="AV443" i="18"/>
  <c r="AV453" i="18" s="1"/>
  <c r="AV492" i="18"/>
  <c r="AW482" i="18"/>
  <c r="AW1380" i="18"/>
  <c r="AV1390" i="18"/>
  <c r="AX505" i="18"/>
  <c r="AY495" i="18"/>
  <c r="AW703" i="18"/>
  <c r="AV713" i="18"/>
  <c r="AT1411" i="18"/>
  <c r="AW381" i="18"/>
  <c r="AV388" i="18"/>
  <c r="AR881" i="18"/>
  <c r="AS892" i="18"/>
  <c r="AU470" i="18"/>
  <c r="AT479" i="18"/>
  <c r="AR1424" i="18"/>
  <c r="AQ1429" i="18"/>
  <c r="AW665" i="18"/>
  <c r="AV674" i="18"/>
  <c r="AW639" i="18"/>
  <c r="AV648" i="18"/>
  <c r="AX758" i="18"/>
  <c r="AW765" i="18"/>
  <c r="AY566" i="18"/>
  <c r="AX570" i="18"/>
  <c r="AX536" i="18"/>
  <c r="AW544" i="18"/>
  <c r="AU839" i="18"/>
  <c r="AX730" i="18"/>
  <c r="AR7" i="18"/>
  <c r="AX323" i="18"/>
  <c r="AY313" i="18"/>
  <c r="AX362" i="18"/>
  <c r="AY352" i="18"/>
  <c r="AY1381" i="18"/>
  <c r="AY651" i="18"/>
  <c r="AW1413" i="18"/>
  <c r="AX1426" i="18"/>
  <c r="AX427" i="18"/>
  <c r="AY417" i="18"/>
  <c r="AX258" i="18"/>
  <c r="AY248" i="18"/>
  <c r="AZ445" i="18" l="1"/>
  <c r="AZ803" i="18"/>
  <c r="AZ408" i="18"/>
  <c r="AZ582" i="18"/>
  <c r="AZ400" i="18"/>
  <c r="AZ744" i="18"/>
  <c r="AZ139" i="18"/>
  <c r="AZ424" i="18"/>
  <c r="AZ597" i="18"/>
  <c r="AZ329" i="18"/>
  <c r="AZ605" i="18"/>
  <c r="AZ653" i="18"/>
  <c r="AZ599" i="18"/>
  <c r="AZ322" i="18"/>
  <c r="AZ526" i="18"/>
  <c r="AZ177" i="18"/>
  <c r="AZ762" i="18"/>
  <c r="AZ725" i="18"/>
  <c r="AZ760" i="18"/>
  <c r="AZ522" i="18"/>
  <c r="AZ647" i="18"/>
  <c r="AZ753" i="18"/>
  <c r="AZ489" i="18"/>
  <c r="AZ1385" i="18"/>
  <c r="AZ356" i="18"/>
  <c r="AZ192" i="18"/>
  <c r="AZ621" i="18"/>
  <c r="AZ670" i="18"/>
  <c r="AZ527" i="18"/>
  <c r="AZ709" i="18"/>
  <c r="AZ565" i="18"/>
  <c r="AZ801" i="18"/>
  <c r="AZ548" i="18"/>
  <c r="AZ510" i="18"/>
  <c r="AZ891" i="18"/>
  <c r="AZ392" i="18"/>
  <c r="AZ571" i="18"/>
  <c r="AZ397" i="18"/>
  <c r="AZ419" i="18"/>
  <c r="AZ350" i="18"/>
  <c r="AZ399" i="18"/>
  <c r="AZ402" i="18"/>
  <c r="AZ354" i="18"/>
  <c r="AZ853" i="18"/>
  <c r="AZ704" i="18"/>
  <c r="AZ800" i="18"/>
  <c r="AZ731" i="18"/>
  <c r="AZ405" i="18"/>
  <c r="AZ575" i="18"/>
  <c r="AZ230" i="18"/>
  <c r="AZ524" i="18"/>
  <c r="AZ684" i="18"/>
  <c r="AZ592" i="18"/>
  <c r="AZ555" i="18"/>
  <c r="AZ282" i="18"/>
  <c r="AZ865" i="18"/>
  <c r="AZ462" i="18"/>
  <c r="AZ176" i="18"/>
  <c r="AZ718" i="18"/>
  <c r="AZ320" i="18"/>
  <c r="AZ305" i="18"/>
  <c r="AZ361" i="18"/>
  <c r="AZ636" i="18"/>
  <c r="AZ332" i="18"/>
  <c r="AZ229" i="18"/>
  <c r="AZ553" i="18"/>
  <c r="AZ669" i="18"/>
  <c r="AZ308" i="18"/>
  <c r="AZ749" i="18"/>
  <c r="AZ431" i="18"/>
  <c r="AZ673" i="18"/>
  <c r="AZ434" i="18"/>
  <c r="AZ629" i="18"/>
  <c r="AZ398" i="18"/>
  <c r="AZ321" i="18"/>
  <c r="AZ543" i="18"/>
  <c r="AZ615" i="18"/>
  <c r="AZ138" i="18"/>
  <c r="AZ751" i="18"/>
  <c r="AZ841" i="18"/>
  <c r="AZ696" i="18"/>
  <c r="AZ353" i="18"/>
  <c r="AZ421" i="18"/>
  <c r="AZ1384" i="18"/>
  <c r="AZ294" i="18"/>
  <c r="AZ341" i="18"/>
  <c r="AZ632" i="18"/>
  <c r="AZ608" i="18"/>
  <c r="AZ491" i="18"/>
  <c r="AZ383" i="18"/>
  <c r="AZ189" i="18"/>
  <c r="AZ618" i="18"/>
  <c r="AZ291" i="18"/>
  <c r="AZ137" i="18"/>
  <c r="BA137" i="18" s="1"/>
  <c r="AZ473" i="18"/>
  <c r="BA473" i="18" s="1"/>
  <c r="AZ538" i="18"/>
  <c r="AZ640" i="18"/>
  <c r="AZ620" i="18"/>
  <c r="AZ576" i="18"/>
  <c r="AZ552" i="18"/>
  <c r="AZ733" i="18"/>
  <c r="AZ444" i="18"/>
  <c r="AZ554" i="18"/>
  <c r="AZ370" i="18"/>
  <c r="AZ1399" i="18"/>
  <c r="AZ380" i="18"/>
  <c r="AZ451" i="18"/>
  <c r="AZ567" i="18"/>
  <c r="AZ432" i="18"/>
  <c r="AZ1386" i="18"/>
  <c r="AZ237" i="18"/>
  <c r="AZ412" i="18"/>
  <c r="AZ578" i="18"/>
  <c r="AZ619" i="18"/>
  <c r="AZ748" i="18"/>
  <c r="AZ528" i="18"/>
  <c r="AZ1383" i="18"/>
  <c r="AZ685" i="18"/>
  <c r="AZ594" i="18"/>
  <c r="AZ319" i="18"/>
  <c r="AZ376" i="18"/>
  <c r="AZ516" i="18"/>
  <c r="AZ233" i="18"/>
  <c r="AZ523" i="18"/>
  <c r="AZ275" i="18"/>
  <c r="AZ649" i="18"/>
  <c r="AZ1420" i="18"/>
  <c r="AZ504" i="18"/>
  <c r="AZ296" i="18"/>
  <c r="AZ894" i="18"/>
  <c r="AZ737" i="18"/>
  <c r="AZ461" i="18"/>
  <c r="AZ285" i="18"/>
  <c r="AZ517" i="18"/>
  <c r="AZ763" i="18"/>
  <c r="AZ1412" i="18"/>
  <c r="AZ1400" i="18"/>
  <c r="AZ1415" i="18"/>
  <c r="AZ717" i="18"/>
  <c r="AZ477" i="18"/>
  <c r="AZ645" i="18"/>
  <c r="AZ188" i="18"/>
  <c r="AZ389" i="18"/>
  <c r="AZ1389" i="18"/>
  <c r="AZ487" i="18"/>
  <c r="AZ683" i="18"/>
  <c r="AZ345" i="18"/>
  <c r="AZ384" i="18"/>
  <c r="AZ238" i="18"/>
  <c r="AZ279" i="18"/>
  <c r="AZ497" i="18"/>
  <c r="AZ587" i="18"/>
  <c r="AZ231" i="18"/>
  <c r="AZ802" i="18"/>
  <c r="AZ249" i="18"/>
  <c r="AZ227" i="18"/>
  <c r="AZ852" i="18"/>
  <c r="AZ558" i="18"/>
  <c r="AZ272" i="18"/>
  <c r="AZ486" i="18"/>
  <c r="AZ658" i="18"/>
  <c r="AZ295" i="18"/>
  <c r="AZ654" i="18"/>
  <c r="AZ292" i="18"/>
  <c r="AZ500" i="18"/>
  <c r="AZ722" i="18"/>
  <c r="AZ298" i="18"/>
  <c r="AZ787" i="18"/>
  <c r="AZ270" i="18"/>
  <c r="AZ394" i="18"/>
  <c r="AZ736" i="18"/>
  <c r="AZ698" i="18"/>
  <c r="AZ379" i="18"/>
  <c r="AZ759" i="18"/>
  <c r="AZ672" i="18"/>
  <c r="AZ426" i="18"/>
  <c r="AZ539" i="18"/>
  <c r="AZ1428" i="18"/>
  <c r="AZ644" i="18"/>
  <c r="AZ588" i="18"/>
  <c r="AZ446" i="18"/>
  <c r="AZ511" i="18"/>
  <c r="AZ246" i="18"/>
  <c r="AZ410" i="18"/>
  <c r="AZ251" i="18"/>
  <c r="AZ437" i="18"/>
  <c r="AZ550" i="18"/>
  <c r="AZ372" i="18"/>
  <c r="AZ288" i="18"/>
  <c r="AZ882" i="18"/>
  <c r="AZ441" i="18"/>
  <c r="AZ391" i="18"/>
  <c r="AZ371" i="18"/>
  <c r="AZ556" i="18"/>
  <c r="AZ590" i="18"/>
  <c r="AZ467" i="18"/>
  <c r="AZ719" i="18"/>
  <c r="AZ1421" i="18"/>
  <c r="AZ627" i="18"/>
  <c r="AZ406" i="18"/>
  <c r="AZ1387" i="18"/>
  <c r="AZ655" i="18"/>
  <c r="AZ564" i="18"/>
  <c r="AZ679" i="18"/>
  <c r="AZ463" i="18"/>
  <c r="AZ483" i="18"/>
  <c r="AZ705" i="18"/>
  <c r="AZ893" i="18"/>
  <c r="AZ699" i="18"/>
  <c r="AZ303" i="18"/>
  <c r="AZ243" i="18"/>
  <c r="AZ641" i="18"/>
  <c r="AZ530" i="18"/>
  <c r="AZ252" i="18"/>
  <c r="AZ289" i="18"/>
  <c r="AZ879" i="18"/>
  <c r="AZ304" i="18"/>
  <c r="AZ880" i="18"/>
  <c r="AZ756" i="18"/>
  <c r="AZ253" i="18"/>
  <c r="AZ357" i="18"/>
  <c r="AZ625" i="18"/>
  <c r="AZ420" i="18"/>
  <c r="AZ250" i="18"/>
  <c r="AZ856" i="18"/>
  <c r="AZ630" i="18"/>
  <c r="AZ657" i="18"/>
  <c r="AZ708" i="18"/>
  <c r="AZ686" i="18"/>
  <c r="AZ472" i="18"/>
  <c r="AZ593" i="18"/>
  <c r="AZ656" i="18"/>
  <c r="AZ328" i="18"/>
  <c r="AZ302" i="18"/>
  <c r="AZ675" i="18"/>
  <c r="AZ682" i="18"/>
  <c r="AZ315" i="18"/>
  <c r="AZ358" i="18"/>
  <c r="AZ1378" i="18"/>
  <c r="AZ617" i="18"/>
  <c r="AZ613" i="18"/>
  <c r="AZ366" i="18"/>
  <c r="AZ501" i="18"/>
  <c r="AZ411" i="18"/>
  <c r="AZ616" i="18"/>
  <c r="AZ266" i="18"/>
  <c r="AZ235" i="18"/>
  <c r="AZ278" i="18"/>
  <c r="AZ140" i="18"/>
  <c r="AZ374" i="18"/>
  <c r="AZ478" i="18"/>
  <c r="BA478" i="18" s="1"/>
  <c r="AZ535" i="18"/>
  <c r="AZ314" i="18"/>
  <c r="AZ878" i="18"/>
  <c r="AZ449" i="18"/>
  <c r="AZ244" i="18"/>
  <c r="AZ290" i="18"/>
  <c r="AZ1427" i="18"/>
  <c r="AZ355" i="18"/>
  <c r="AZ317" i="18"/>
  <c r="AZ525" i="18"/>
  <c r="AZ547" i="18"/>
  <c r="AZ866" i="18"/>
  <c r="AZ395" i="18"/>
  <c r="AZ746" i="18"/>
  <c r="AZ694" i="18"/>
  <c r="AZ503" i="18"/>
  <c r="AZ562" i="18"/>
  <c r="AZ407" i="18"/>
  <c r="AZ447" i="18"/>
  <c r="AZ660" i="18"/>
  <c r="AZ764" i="18"/>
  <c r="AZ203" i="18"/>
  <c r="AZ204" i="18"/>
  <c r="AZ202" i="18"/>
  <c r="AZ610" i="18"/>
  <c r="AZ843" i="18"/>
  <c r="AZ281" i="18"/>
  <c r="AZ257" i="18"/>
  <c r="AZ734" i="18"/>
  <c r="AZ239" i="18"/>
  <c r="AZ340" i="18"/>
  <c r="AZ791" i="18"/>
  <c r="AZ509" i="18"/>
  <c r="AZ551" i="18"/>
  <c r="AZ214" i="18"/>
  <c r="AZ343" i="18"/>
  <c r="AZ436" i="18"/>
  <c r="AZ710" i="18"/>
  <c r="AZ1423" i="18"/>
  <c r="AZ241" i="18"/>
  <c r="AZ367" i="18"/>
  <c r="AZ368" i="18"/>
  <c r="AZ359" i="18"/>
  <c r="AZ306" i="18"/>
  <c r="AZ256" i="18"/>
  <c r="AZ217" i="18"/>
  <c r="AZ216" i="18"/>
  <c r="AZ263" i="18"/>
  <c r="AZ603" i="18"/>
  <c r="AZ433" i="18"/>
  <c r="AZ721" i="18"/>
  <c r="AZ422" i="18"/>
  <c r="AZ438" i="18"/>
  <c r="AZ706" i="18"/>
  <c r="AZ373" i="18"/>
  <c r="AZ255" i="18"/>
  <c r="AZ385" i="18"/>
  <c r="AZ435" i="18"/>
  <c r="AZ460" i="18"/>
  <c r="AZ568" i="18"/>
  <c r="AZ386" i="18"/>
  <c r="AZ425" i="18"/>
  <c r="AZ600" i="18"/>
  <c r="AZ541" i="18"/>
  <c r="AZ498" i="18"/>
  <c r="AZ628" i="18"/>
  <c r="AZ574" i="18"/>
  <c r="AZ580" i="18"/>
  <c r="AZ307" i="18"/>
  <c r="AZ218" i="18"/>
  <c r="AZ201" i="18"/>
  <c r="AZ757" i="18"/>
  <c r="AZ205" i="18"/>
  <c r="AZ840" i="18"/>
  <c r="AZ262" i="18"/>
  <c r="AZ396" i="18"/>
  <c r="AZ697" i="18"/>
  <c r="AZ215" i="18"/>
  <c r="AZ606" i="18"/>
  <c r="AZ642" i="18"/>
  <c r="AZ347" i="18"/>
  <c r="AZ589" i="18"/>
  <c r="AZ457" i="18"/>
  <c r="AZ540" i="18"/>
  <c r="AZ254" i="18"/>
  <c r="AZ711" i="18"/>
  <c r="AZ348" i="18"/>
  <c r="AZ268" i="18"/>
  <c r="AZ418" i="18"/>
  <c r="AZ738" i="18"/>
  <c r="AZ607" i="18"/>
  <c r="AZ265" i="18"/>
  <c r="AZ333" i="18"/>
  <c r="AZ537" i="18"/>
  <c r="AZ712" i="18"/>
  <c r="AZ671" i="18"/>
  <c r="AZ691" i="18"/>
  <c r="AY401" i="18"/>
  <c r="AY635" i="18"/>
  <c r="AZ626" i="18"/>
  <c r="AZ804" i="18"/>
  <c r="AZ623" i="18"/>
  <c r="AZ577" i="18"/>
  <c r="AZ311" i="18"/>
  <c r="AZ280" i="18"/>
  <c r="AZ283" i="18"/>
  <c r="AZ242" i="18"/>
  <c r="AY557" i="18"/>
  <c r="AZ393" i="18"/>
  <c r="AZ476" i="18"/>
  <c r="AZ545" i="18"/>
  <c r="AZ464" i="18"/>
  <c r="AZ337" i="18"/>
  <c r="AZ287" i="18"/>
  <c r="AZ331" i="18"/>
  <c r="AZ179" i="18"/>
  <c r="AZ666" i="18"/>
  <c r="AZ178" i="18"/>
  <c r="AZ1398" i="18"/>
  <c r="AZ723" i="18"/>
  <c r="AZ693" i="18"/>
  <c r="AY284" i="18"/>
  <c r="AZ512" i="18"/>
  <c r="AZ680" i="18"/>
  <c r="AZ471" i="18"/>
  <c r="AZ458" i="18"/>
  <c r="AZ240" i="18"/>
  <c r="AZ344" i="18"/>
  <c r="AZ236" i="18"/>
  <c r="AZ267" i="18"/>
  <c r="AZ485" i="18"/>
  <c r="AZ604" i="18"/>
  <c r="AZ334" i="18"/>
  <c r="AZ1417" i="18"/>
  <c r="AZ514" i="18"/>
  <c r="AZ484" i="18"/>
  <c r="AZ382" i="18"/>
  <c r="AZ450" i="18"/>
  <c r="AZ439" i="18"/>
  <c r="AZ1402" i="18"/>
  <c r="AZ681" i="18"/>
  <c r="AZ327" i="18"/>
  <c r="AZ309" i="18"/>
  <c r="AZ646" i="18"/>
  <c r="AZ488" i="18"/>
  <c r="AZ692" i="18"/>
  <c r="AZ318" i="18"/>
  <c r="AZ790" i="18"/>
  <c r="AZ452" i="18"/>
  <c r="AZ369" i="18"/>
  <c r="AZ502" i="18"/>
  <c r="AY687" i="18"/>
  <c r="AZ591" i="18"/>
  <c r="AZ750" i="18"/>
  <c r="AZ695" i="18"/>
  <c r="AZ277" i="18"/>
  <c r="AZ454" i="18"/>
  <c r="AZ293" i="18"/>
  <c r="AZ631" i="18"/>
  <c r="AZ868" i="18"/>
  <c r="AZ493" i="18"/>
  <c r="AY245" i="18"/>
  <c r="AZ519" i="18"/>
  <c r="AY531" i="18"/>
  <c r="AZ363" i="18"/>
  <c r="AY375" i="18"/>
  <c r="BA3" i="18"/>
  <c r="AZ124" i="18"/>
  <c r="AZ127" i="18"/>
  <c r="AZ125" i="18"/>
  <c r="AZ126" i="18"/>
  <c r="AZ123" i="18"/>
  <c r="AZ745" i="18"/>
  <c r="AZ360" i="18"/>
  <c r="AZ190" i="18"/>
  <c r="AZ175" i="18"/>
  <c r="AZ1066" i="18"/>
  <c r="AZ1078" i="18" s="1"/>
  <c r="AZ1131" i="18"/>
  <c r="AZ1143" i="18" s="1"/>
  <c r="AZ1261" i="18"/>
  <c r="AZ1273" i="18" s="1"/>
  <c r="AZ988" i="18"/>
  <c r="AZ1000" i="18" s="1"/>
  <c r="AZ962" i="18"/>
  <c r="AZ974" i="18" s="1"/>
  <c r="AZ949" i="18"/>
  <c r="AZ961" i="18" s="1"/>
  <c r="AZ1014" i="18"/>
  <c r="AZ1026" i="18" s="1"/>
  <c r="AZ1092" i="18"/>
  <c r="AZ1104" i="18" s="1"/>
  <c r="AZ1183" i="18"/>
  <c r="AZ1195" i="18" s="1"/>
  <c r="AZ1339" i="18"/>
  <c r="AZ1351" i="18" s="1"/>
  <c r="AZ936" i="18"/>
  <c r="AZ948" i="18" s="1"/>
  <c r="AZ1053" i="18"/>
  <c r="AZ1065" i="18" s="1"/>
  <c r="AZ1001" i="18"/>
  <c r="AZ1013" i="18" s="1"/>
  <c r="AZ1222" i="18"/>
  <c r="AZ1234" i="18" s="1"/>
  <c r="AZ1365" i="18"/>
  <c r="AZ1377" i="18" s="1"/>
  <c r="AZ1274" i="18"/>
  <c r="AZ1286" i="18" s="1"/>
  <c r="AZ378" i="18"/>
  <c r="AZ1170" i="18"/>
  <c r="AZ1182" i="18" s="1"/>
  <c r="AZ1157" i="18"/>
  <c r="AZ1169" i="18" s="1"/>
  <c r="AZ261" i="18"/>
  <c r="AZ664" i="18"/>
  <c r="AZ755" i="18"/>
  <c r="AZ1313" i="18"/>
  <c r="AZ1325" i="18" s="1"/>
  <c r="AZ1235" i="18"/>
  <c r="AZ1247" i="18" s="1"/>
  <c r="AZ1144" i="18"/>
  <c r="AZ1156" i="18" s="1"/>
  <c r="AZ1300" i="18"/>
  <c r="AZ1312" i="18" s="1"/>
  <c r="AZ1352" i="18"/>
  <c r="AZ1364" i="18" s="1"/>
  <c r="AZ975" i="18"/>
  <c r="AZ987" i="18" s="1"/>
  <c r="AZ638" i="18"/>
  <c r="AZ910" i="18"/>
  <c r="AZ922" i="18" s="1"/>
  <c r="AZ614" i="18"/>
  <c r="AZ430" i="18"/>
  <c r="AZ508" i="18"/>
  <c r="AZ1196" i="18"/>
  <c r="AZ1208" i="18" s="1"/>
  <c r="AZ1118" i="18"/>
  <c r="AZ1130" i="18" s="1"/>
  <c r="AZ897" i="18"/>
  <c r="AZ909" i="18" s="1"/>
  <c r="AZ923" i="18"/>
  <c r="AZ935" i="18" s="1"/>
  <c r="AZ1027" i="18"/>
  <c r="AZ1039" i="18" s="1"/>
  <c r="AZ1287" i="18"/>
  <c r="AZ1299" i="18" s="1"/>
  <c r="AZ1105" i="18"/>
  <c r="AZ1117" i="18" s="1"/>
  <c r="AZ469" i="18"/>
  <c r="AZ677" i="18"/>
  <c r="AZ1040" i="18"/>
  <c r="AZ1052" i="18" s="1"/>
  <c r="AZ1248" i="18"/>
  <c r="AZ1260" i="18" s="1"/>
  <c r="AZ690" i="18"/>
  <c r="AZ729" i="18"/>
  <c r="AZ1419" i="18"/>
  <c r="AZ1079" i="18"/>
  <c r="AZ1091" i="18" s="1"/>
  <c r="AZ264" i="18"/>
  <c r="AZ1209" i="18"/>
  <c r="AZ1221" i="18" s="1"/>
  <c r="AZ521" i="18"/>
  <c r="AZ534" i="18"/>
  <c r="AZ365" i="18"/>
  <c r="AZ667" i="18"/>
  <c r="AZ560" i="18"/>
  <c r="AZ602" i="18"/>
  <c r="AZ707" i="18"/>
  <c r="AZ662" i="18"/>
  <c r="AZ732" i="18"/>
  <c r="AZ643" i="18"/>
  <c r="AZ301" i="18"/>
  <c r="AZ789" i="18"/>
  <c r="AZ581" i="18"/>
  <c r="AZ659" i="18"/>
  <c r="AZ761" i="18"/>
  <c r="AZ480" i="18"/>
  <c r="AY297" i="18"/>
  <c r="AZ228" i="18"/>
  <c r="AZ1422" i="18"/>
  <c r="AZ1382" i="18"/>
  <c r="AZ701" i="18"/>
  <c r="AZ387" i="18"/>
  <c r="AZ869" i="18"/>
  <c r="AZ316" i="18"/>
  <c r="AZ542" i="18"/>
  <c r="AZ490" i="18"/>
  <c r="AY583" i="18"/>
  <c r="AZ465" i="18"/>
  <c r="AZ496" i="18"/>
  <c r="AZ743" i="18"/>
  <c r="AZ895" i="18"/>
  <c r="AZ506" i="18"/>
  <c r="AY518" i="18"/>
  <c r="AZ584" i="18"/>
  <c r="AZ330" i="18"/>
  <c r="AZ529" i="18"/>
  <c r="AZ1388" i="18"/>
  <c r="AZ855" i="18"/>
  <c r="AZ634" i="18"/>
  <c r="AZ474" i="18"/>
  <c r="AZ136" i="18"/>
  <c r="AZ688" i="18"/>
  <c r="AY700" i="18"/>
  <c r="AZ259" i="18"/>
  <c r="AY271" i="18"/>
  <c r="AZ428" i="18"/>
  <c r="AY440" i="18"/>
  <c r="AZ448" i="18"/>
  <c r="AZ276" i="18"/>
  <c r="AZ579" i="18"/>
  <c r="AZ269" i="18"/>
  <c r="AZ601" i="18"/>
  <c r="AZ747" i="18"/>
  <c r="AZ413" i="18"/>
  <c r="AZ515" i="18"/>
  <c r="AZ166" i="18"/>
  <c r="AZ346" i="18"/>
  <c r="AZ415" i="18"/>
  <c r="AZ499" i="18"/>
  <c r="AZ854" i="18"/>
  <c r="AZ549" i="18"/>
  <c r="AZ842" i="18"/>
  <c r="AZ1425" i="18"/>
  <c r="AZ595" i="18"/>
  <c r="AZ569" i="18"/>
  <c r="AZ423" i="18"/>
  <c r="AZ191" i="18"/>
  <c r="AZ678" i="18"/>
  <c r="AZ720" i="18"/>
  <c r="AZ563" i="18"/>
  <c r="AZ335" i="18"/>
  <c r="AZ867" i="18"/>
  <c r="AZ668" i="18"/>
  <c r="AZ788" i="18"/>
  <c r="AZ475" i="18"/>
  <c r="AY609" i="18"/>
  <c r="AZ1414" i="18"/>
  <c r="AZ409" i="18"/>
  <c r="AZ561" i="18"/>
  <c r="AZ735" i="18"/>
  <c r="AZ459" i="18"/>
  <c r="AZ342" i="18"/>
  <c r="AZ324" i="18"/>
  <c r="BA324" i="18" s="1"/>
  <c r="AZ532" i="18"/>
  <c r="AZ633" i="18"/>
  <c r="AZ513" i="18"/>
  <c r="AZ274" i="18"/>
  <c r="AZ4" i="18"/>
  <c r="AY4" i="24"/>
  <c r="AW466" i="18"/>
  <c r="AX456" i="18"/>
  <c r="AY1338" i="18"/>
  <c r="AZ1326" i="18"/>
  <c r="AV13" i="24"/>
  <c r="AW12" i="24"/>
  <c r="AX586" i="18"/>
  <c r="AY586" i="18" s="1"/>
  <c r="AV596" i="18"/>
  <c r="AZ716" i="18"/>
  <c r="AX612" i="18"/>
  <c r="AY612" i="18" s="1"/>
  <c r="AX414" i="18"/>
  <c r="AY404" i="18"/>
  <c r="AY742" i="18"/>
  <c r="AY310" i="18"/>
  <c r="AZ300" i="18"/>
  <c r="AW443" i="18"/>
  <c r="AW453" i="18" s="1"/>
  <c r="AW652" i="18"/>
  <c r="AV661" i="18"/>
  <c r="AZ339" i="18"/>
  <c r="AY349" i="18"/>
  <c r="AX336" i="18"/>
  <c r="AY326" i="18"/>
  <c r="AZ495" i="18"/>
  <c r="AY505" i="18"/>
  <c r="AW492" i="18"/>
  <c r="AX482" i="18"/>
  <c r="AX1380" i="18"/>
  <c r="AW1390" i="18"/>
  <c r="AX703" i="18"/>
  <c r="AW713" i="18"/>
  <c r="AS881" i="18"/>
  <c r="AX381" i="18"/>
  <c r="AW388" i="18"/>
  <c r="AU1411" i="18"/>
  <c r="AY536" i="18"/>
  <c r="AX544" i="18"/>
  <c r="AY758" i="18"/>
  <c r="AX765" i="18"/>
  <c r="AX665" i="18"/>
  <c r="AW674" i="18"/>
  <c r="AS7" i="18"/>
  <c r="AV470" i="18"/>
  <c r="AU479" i="18"/>
  <c r="AS1424" i="18"/>
  <c r="AR1429" i="18"/>
  <c r="AT892" i="18"/>
  <c r="AY730" i="18"/>
  <c r="AX639" i="18"/>
  <c r="AW648" i="18"/>
  <c r="AZ566" i="18"/>
  <c r="AY570" i="18"/>
  <c r="AV839" i="18"/>
  <c r="AY323" i="18"/>
  <c r="AZ313" i="18"/>
  <c r="AZ651" i="18"/>
  <c r="AY427" i="18"/>
  <c r="AZ417" i="18"/>
  <c r="AY362" i="18"/>
  <c r="AZ352" i="18"/>
  <c r="AY1426" i="18"/>
  <c r="AZ1381" i="18"/>
  <c r="AY258" i="18"/>
  <c r="AZ248" i="18"/>
  <c r="AX1413" i="18"/>
  <c r="BA629" i="18" l="1"/>
  <c r="BA402" i="18"/>
  <c r="BA205" i="18"/>
  <c r="BA790" i="18"/>
  <c r="BA706" i="18"/>
  <c r="BA675" i="18"/>
  <c r="BA201" i="18"/>
  <c r="BA218" i="18"/>
  <c r="BA542" i="18"/>
  <c r="BA410" i="18"/>
  <c r="BA789" i="18"/>
  <c r="BA343" i="18"/>
  <c r="BA319" i="18"/>
  <c r="BA550" i="18"/>
  <c r="BA269" i="18"/>
  <c r="BA605" i="18"/>
  <c r="BA483" i="18"/>
  <c r="BA275" i="18"/>
  <c r="BA138" i="18"/>
  <c r="BA545" i="18"/>
  <c r="BA526" i="18"/>
  <c r="BA681" i="18"/>
  <c r="BA791" i="18"/>
  <c r="BA420" i="18"/>
  <c r="BA788" i="18"/>
  <c r="BA880" i="18"/>
  <c r="AZ401" i="18"/>
  <c r="BA202" i="18"/>
  <c r="BA214" i="18"/>
  <c r="BA204" i="18"/>
  <c r="BA203" i="18"/>
  <c r="BA216" i="18"/>
  <c r="BA753" i="18"/>
  <c r="BA215" i="18"/>
  <c r="BA217" i="18"/>
  <c r="AZ245" i="18"/>
  <c r="AZ635" i="18"/>
  <c r="AZ609" i="18"/>
  <c r="AZ297" i="18"/>
  <c r="BA869" i="18"/>
  <c r="BA357" i="18"/>
  <c r="BA547" i="18"/>
  <c r="BA532" i="18"/>
  <c r="BA577" i="18"/>
  <c r="BA475" i="18"/>
  <c r="BA294" i="18"/>
  <c r="BA236" i="18"/>
  <c r="BA327" i="18"/>
  <c r="BA722" i="18"/>
  <c r="BA641" i="18"/>
  <c r="BA435" i="18"/>
  <c r="BA1378" i="18"/>
  <c r="BA504" i="18"/>
  <c r="BA601" i="18"/>
  <c r="BA680" i="18"/>
  <c r="BA262" i="18"/>
  <c r="BA704" i="18"/>
  <c r="BA389" i="18"/>
  <c r="BA868" i="18"/>
  <c r="BA1428" i="18"/>
  <c r="BA490" i="18"/>
  <c r="BA237" i="18"/>
  <c r="BA162" i="18"/>
  <c r="BB162" i="18" s="1"/>
  <c r="BA252" i="18"/>
  <c r="BA709" i="18"/>
  <c r="BA522" i="18"/>
  <c r="BA705" i="18"/>
  <c r="BA653" i="18"/>
  <c r="BA164" i="18"/>
  <c r="BA763" i="18"/>
  <c r="BA342" i="18"/>
  <c r="BA436" i="18"/>
  <c r="BA668" i="18"/>
  <c r="BA723" i="18"/>
  <c r="BA460" i="18"/>
  <c r="BA1402" i="18"/>
  <c r="BA757" i="18"/>
  <c r="BA380" i="18"/>
  <c r="BA406" i="18"/>
  <c r="BA346" i="18"/>
  <c r="BA282" i="18"/>
  <c r="BA579" i="18"/>
  <c r="BA243" i="18"/>
  <c r="BA759" i="18"/>
  <c r="BA710" i="18"/>
  <c r="BA525" i="18"/>
  <c r="BA316" i="18"/>
  <c r="BA373" i="18"/>
  <c r="BA387" i="18"/>
  <c r="BA374" i="18"/>
  <c r="BA517" i="18"/>
  <c r="BA307" i="18"/>
  <c r="BA301" i="18"/>
  <c r="BA348" i="18"/>
  <c r="BA445" i="18"/>
  <c r="BA419" i="18"/>
  <c r="BA597" i="18"/>
  <c r="BA564" i="18"/>
  <c r="BA685" i="18"/>
  <c r="BA867" i="18"/>
  <c r="BA304" i="18"/>
  <c r="BA841" i="18"/>
  <c r="BA803" i="18"/>
  <c r="BA422" i="18"/>
  <c r="BA535" i="18"/>
  <c r="BA515" i="18"/>
  <c r="BA431" i="18"/>
  <c r="BA448" i="18"/>
  <c r="BA311" i="18"/>
  <c r="BA358" i="18"/>
  <c r="BA408" i="18"/>
  <c r="BA353" i="18"/>
  <c r="BA610" i="18"/>
  <c r="BA516" i="18"/>
  <c r="BA457" i="18"/>
  <c r="BA600" i="18"/>
  <c r="BA1382" i="18"/>
  <c r="BA736" i="18"/>
  <c r="BA244" i="18"/>
  <c r="BA627" i="18"/>
  <c r="BA631" i="18"/>
  <c r="BA305" i="18"/>
  <c r="BA764" i="18"/>
  <c r="BA344" i="18"/>
  <c r="BA288" i="18"/>
  <c r="BA561" i="18"/>
  <c r="BA246" i="18"/>
  <c r="BA337" i="18"/>
  <c r="BA270" i="18"/>
  <c r="BA335" i="18"/>
  <c r="BA382" i="18"/>
  <c r="BA660" i="18"/>
  <c r="BA1385" i="18"/>
  <c r="BA413" i="18"/>
  <c r="BA523" i="18"/>
  <c r="BA493" i="18"/>
  <c r="BA399" i="18"/>
  <c r="BA395" i="18"/>
  <c r="BA686" i="18"/>
  <c r="BA751" i="18"/>
  <c r="BA1400" i="18"/>
  <c r="BA647" i="18"/>
  <c r="BA454" i="18"/>
  <c r="BA308" i="18"/>
  <c r="BA1422" i="18"/>
  <c r="BA426" i="18"/>
  <c r="BA865" i="18"/>
  <c r="BA893" i="18"/>
  <c r="BA332" i="18"/>
  <c r="BA256" i="18"/>
  <c r="BA240" i="18"/>
  <c r="BA241" i="18"/>
  <c r="BA229" i="18"/>
  <c r="BA484" i="18"/>
  <c r="BA853" i="18"/>
  <c r="BA540" i="18"/>
  <c r="BA694" i="18"/>
  <c r="BA136" i="18"/>
  <c r="BA1421" i="18"/>
  <c r="BA477" i="18"/>
  <c r="BA684" i="18"/>
  <c r="BA606" i="18"/>
  <c r="BA683" i="18"/>
  <c r="BA320" i="18"/>
  <c r="BA228" i="18"/>
  <c r="BA438" i="18"/>
  <c r="BA176" i="18"/>
  <c r="BA657" i="18"/>
  <c r="BA452" i="18"/>
  <c r="BA239" i="18"/>
  <c r="BA328" i="18"/>
  <c r="BA476" i="18"/>
  <c r="BA673" i="18"/>
  <c r="BA591" i="18"/>
  <c r="BA450" i="18"/>
  <c r="BA178" i="18"/>
  <c r="BA500" i="18"/>
  <c r="BA491" i="18"/>
  <c r="BA573" i="18"/>
  <c r="BA1414" i="18"/>
  <c r="BA760" i="18"/>
  <c r="BA720" i="18"/>
  <c r="BA514" i="18"/>
  <c r="BA296" i="18"/>
  <c r="BA527" i="18"/>
  <c r="BA418" i="18"/>
  <c r="BA471" i="18"/>
  <c r="BA444" i="18"/>
  <c r="BA555" i="18"/>
  <c r="BA878" i="18"/>
  <c r="BA474" i="18"/>
  <c r="BA670" i="18"/>
  <c r="BA575" i="18"/>
  <c r="BA317" i="18"/>
  <c r="BA734" i="18"/>
  <c r="BA291" i="18"/>
  <c r="BA367" i="18"/>
  <c r="BA731" i="18"/>
  <c r="BA497" i="18"/>
  <c r="BA480" i="18"/>
  <c r="BA630" i="18"/>
  <c r="BA306" i="18"/>
  <c r="BA649" i="18"/>
  <c r="BA733" i="18"/>
  <c r="BA608" i="18"/>
  <c r="BA1427" i="18"/>
  <c r="BA235" i="18"/>
  <c r="BA251" i="18"/>
  <c r="BA625" i="18"/>
  <c r="BA682" i="18"/>
  <c r="BA287" i="18"/>
  <c r="BA409" i="18"/>
  <c r="BA603" i="18"/>
  <c r="BA1399" i="18"/>
  <c r="BA447" i="18"/>
  <c r="BA856" i="18"/>
  <c r="BA556" i="18"/>
  <c r="BA843" i="18"/>
  <c r="BA391" i="18"/>
  <c r="BA738" i="18"/>
  <c r="BA189" i="18"/>
  <c r="BA292" i="18"/>
  <c r="BA303" i="18"/>
  <c r="BA604" i="18"/>
  <c r="BA524" i="18"/>
  <c r="BA842" i="18"/>
  <c r="BA509" i="18"/>
  <c r="BA298" i="18"/>
  <c r="BA640" i="18"/>
  <c r="BA562" i="18"/>
  <c r="BA634" i="18"/>
  <c r="BA749" i="18"/>
  <c r="BA584" i="18"/>
  <c r="BA1415" i="18"/>
  <c r="BA281" i="18"/>
  <c r="BA333" i="18"/>
  <c r="BA1383" i="18"/>
  <c r="BA712" i="18"/>
  <c r="BA356" i="18"/>
  <c r="BA761" i="18"/>
  <c r="BA588" i="18"/>
  <c r="BA636" i="18"/>
  <c r="BA541" i="18"/>
  <c r="BA1412" i="18"/>
  <c r="BA1387" i="18"/>
  <c r="BA891" i="18"/>
  <c r="BA276" i="18"/>
  <c r="BA735" i="18"/>
  <c r="BA563" i="18"/>
  <c r="BA502" i="18"/>
  <c r="BA567" i="18"/>
  <c r="BA488" i="18"/>
  <c r="BA432" i="18"/>
  <c r="BA678" i="18"/>
  <c r="BA852" i="18"/>
  <c r="BA366" i="18"/>
  <c r="BA549" i="18"/>
  <c r="BA548" i="18"/>
  <c r="BA691" i="18"/>
  <c r="BA255" i="18"/>
  <c r="BA592" i="18"/>
  <c r="BA855" i="18"/>
  <c r="BA394" i="18"/>
  <c r="BA672" i="18"/>
  <c r="BA449" i="18"/>
  <c r="BA386" i="18"/>
  <c r="BA383" i="18"/>
  <c r="BA277" i="18"/>
  <c r="BA250" i="18"/>
  <c r="BA659" i="18"/>
  <c r="BA697" i="18"/>
  <c r="BA616" i="18"/>
  <c r="BA489" i="18"/>
  <c r="BA698" i="18"/>
  <c r="BA318" i="18"/>
  <c r="BA840" i="18"/>
  <c r="BA190" i="18"/>
  <c r="BA568" i="18"/>
  <c r="BA165" i="18"/>
  <c r="BA1384" i="18"/>
  <c r="BA866" i="18"/>
  <c r="BA646" i="18"/>
  <c r="BA746" i="18"/>
  <c r="BA655" i="18"/>
  <c r="BA593" i="18"/>
  <c r="BA192" i="18"/>
  <c r="BA854" i="18"/>
  <c r="BA140" i="18"/>
  <c r="BA530" i="18"/>
  <c r="BA623" i="18"/>
  <c r="BA589" i="18"/>
  <c r="BA1388" i="18"/>
  <c r="BA510" i="18"/>
  <c r="BA620" i="18"/>
  <c r="BA242" i="18"/>
  <c r="BA543" i="18"/>
  <c r="BA257" i="18"/>
  <c r="BA581" i="18"/>
  <c r="BA393" i="18"/>
  <c r="BA552" i="18"/>
  <c r="BA802" i="18"/>
  <c r="BA658" i="18"/>
  <c r="BA329" i="18"/>
  <c r="BA732" i="18"/>
  <c r="BA360" i="18"/>
  <c r="BA314" i="18"/>
  <c r="BA701" i="18"/>
  <c r="BA249" i="18"/>
  <c r="BA283" i="18"/>
  <c r="BA188" i="18"/>
  <c r="BA1423" i="18"/>
  <c r="BA1420" i="18"/>
  <c r="BA191" i="18"/>
  <c r="BA800" i="18"/>
  <c r="BA499" i="18"/>
  <c r="BA467" i="18"/>
  <c r="BA537" i="18"/>
  <c r="BA699" i="18"/>
  <c r="BA529" i="18"/>
  <c r="BA396" i="18"/>
  <c r="BA895" i="18"/>
  <c r="BA354" i="18"/>
  <c r="BA412" i="18"/>
  <c r="BA762" i="18"/>
  <c r="BA718" i="18"/>
  <c r="BA451" i="18"/>
  <c r="BA669" i="18"/>
  <c r="BA369" i="18"/>
  <c r="BA582" i="18"/>
  <c r="BA654" i="18"/>
  <c r="BA643" i="18"/>
  <c r="BA163" i="18"/>
  <c r="BA882" i="18"/>
  <c r="BA662" i="18"/>
  <c r="BA745" i="18"/>
  <c r="BA459" i="18"/>
  <c r="BA139" i="18"/>
  <c r="BA613" i="18"/>
  <c r="BA267" i="18"/>
  <c r="BA615" i="18"/>
  <c r="BA372" i="18"/>
  <c r="BA423" i="18"/>
  <c r="BA719" i="18"/>
  <c r="BA415" i="18"/>
  <c r="BA580" i="18"/>
  <c r="BA231" i="18"/>
  <c r="BA425" i="18"/>
  <c r="BA434" i="18"/>
  <c r="BA330" i="18"/>
  <c r="BA441" i="18"/>
  <c r="BA743" i="18"/>
  <c r="BA619" i="18"/>
  <c r="BA744" i="18"/>
  <c r="BA501" i="18"/>
  <c r="BA461" i="18"/>
  <c r="BA340" i="18"/>
  <c r="BA345" i="18"/>
  <c r="BA571" i="18"/>
  <c r="BA368" i="18"/>
  <c r="BA385" i="18"/>
  <c r="BA302" i="18"/>
  <c r="BA230" i="18"/>
  <c r="BA551" i="18"/>
  <c r="BA707" i="18"/>
  <c r="BA804" i="18"/>
  <c r="BA721" i="18"/>
  <c r="BA628" i="18"/>
  <c r="BA553" i="18"/>
  <c r="BA370" i="18"/>
  <c r="BA618" i="18"/>
  <c r="BA1386" i="18"/>
  <c r="BA569" i="18"/>
  <c r="BA787" i="18"/>
  <c r="BA671" i="18"/>
  <c r="BA879" i="18"/>
  <c r="BA621" i="18"/>
  <c r="BA590" i="18"/>
  <c r="BA711" i="18"/>
  <c r="BA350" i="18"/>
  <c r="BA496" i="18"/>
  <c r="BA498" i="18"/>
  <c r="BA397" i="18"/>
  <c r="BA400" i="18"/>
  <c r="BA315" i="18"/>
  <c r="BA341" i="18"/>
  <c r="BA576" i="18"/>
  <c r="BA347" i="18"/>
  <c r="BA894" i="18"/>
  <c r="BA539" i="18"/>
  <c r="BA458" i="18"/>
  <c r="BA512" i="18"/>
  <c r="BA607" i="18"/>
  <c r="BA602" i="18"/>
  <c r="BA1398" i="18"/>
  <c r="BA439" i="18"/>
  <c r="BA392" i="18"/>
  <c r="BA177" i="18"/>
  <c r="BA737" i="18"/>
  <c r="BA238" i="18"/>
  <c r="BA511" i="18"/>
  <c r="BA565" i="18"/>
  <c r="BA334" i="18"/>
  <c r="BA253" i="18"/>
  <c r="BA503" i="18"/>
  <c r="BA321" i="18"/>
  <c r="BA265" i="18"/>
  <c r="BA263" i="18"/>
  <c r="BA656" i="18"/>
  <c r="BA528" i="18"/>
  <c r="BA725" i="18"/>
  <c r="BA558" i="18"/>
  <c r="BA465" i="18"/>
  <c r="BA538" i="18"/>
  <c r="BA626" i="18"/>
  <c r="BA407" i="18"/>
  <c r="BA578" i="18"/>
  <c r="BA437" i="18"/>
  <c r="BA554" i="18"/>
  <c r="BA801" i="18"/>
  <c r="BA295" i="18"/>
  <c r="BA750" i="18"/>
  <c r="BA433" i="18"/>
  <c r="BA594" i="18"/>
  <c r="BA645" i="18"/>
  <c r="BA748" i="18"/>
  <c r="BA599" i="18"/>
  <c r="AZ284" i="18"/>
  <c r="BA1401" i="18"/>
  <c r="BA587" i="18"/>
  <c r="BA405" i="18"/>
  <c r="BA642" i="18"/>
  <c r="BA513" i="18"/>
  <c r="BA463" i="18"/>
  <c r="BA595" i="18"/>
  <c r="BA331" i="18"/>
  <c r="BA633" i="18"/>
  <c r="BA617" i="18"/>
  <c r="BA696" i="18"/>
  <c r="BA574" i="18"/>
  <c r="BA485" i="18"/>
  <c r="BA309" i="18"/>
  <c r="BA1425" i="18"/>
  <c r="BA472" i="18"/>
  <c r="BA398" i="18"/>
  <c r="BA278" i="18"/>
  <c r="BA708" i="18"/>
  <c r="BA747" i="18"/>
  <c r="BA266" i="18"/>
  <c r="BA446" i="18"/>
  <c r="BA644" i="18"/>
  <c r="BA462" i="18"/>
  <c r="BA293" i="18"/>
  <c r="BA272" i="18"/>
  <c r="BA289" i="18"/>
  <c r="BA268" i="18"/>
  <c r="BA371" i="18"/>
  <c r="BA756" i="18"/>
  <c r="BA666" i="18"/>
  <c r="BA695" i="18"/>
  <c r="BA179" i="18"/>
  <c r="BA379" i="18"/>
  <c r="BA464" i="18"/>
  <c r="BA421" i="18"/>
  <c r="BA355" i="18"/>
  <c r="BA632" i="18"/>
  <c r="BA322" i="18"/>
  <c r="BA280" i="18"/>
  <c r="BA227" i="18"/>
  <c r="BA285" i="18"/>
  <c r="BA361" i="18"/>
  <c r="BA290" i="18"/>
  <c r="BA724" i="18"/>
  <c r="BA233" i="18"/>
  <c r="AZ583" i="18"/>
  <c r="BA254" i="18"/>
  <c r="BA279" i="18"/>
  <c r="BA376" i="18"/>
  <c r="BA487" i="18"/>
  <c r="BA692" i="18"/>
  <c r="BA1389" i="18"/>
  <c r="BA717" i="18"/>
  <c r="BA693" i="18"/>
  <c r="BA411" i="18"/>
  <c r="BA259" i="18"/>
  <c r="AZ271" i="18"/>
  <c r="BA506" i="18"/>
  <c r="AZ518" i="18"/>
  <c r="BA688" i="18"/>
  <c r="AZ700" i="18"/>
  <c r="BA363" i="18"/>
  <c r="AZ375" i="18"/>
  <c r="BA519" i="18"/>
  <c r="AZ531" i="18"/>
  <c r="AZ557" i="18"/>
  <c r="AZ687" i="18"/>
  <c r="BA428" i="18"/>
  <c r="AZ440" i="18"/>
  <c r="BB3" i="18"/>
  <c r="BA127" i="18"/>
  <c r="BA123" i="18"/>
  <c r="BA124" i="18"/>
  <c r="BA125" i="18"/>
  <c r="BA126" i="18"/>
  <c r="BA1417" i="18"/>
  <c r="BA486" i="18"/>
  <c r="BA166" i="18"/>
  <c r="BA679" i="18"/>
  <c r="BA424" i="18"/>
  <c r="BA359" i="18"/>
  <c r="BA175" i="18"/>
  <c r="BA1066" i="18"/>
  <c r="BA1078" i="18" s="1"/>
  <c r="BA1131" i="18"/>
  <c r="BA1143" i="18" s="1"/>
  <c r="BA962" i="18"/>
  <c r="BA974" i="18" s="1"/>
  <c r="BA1261" i="18"/>
  <c r="BA1273" i="18" s="1"/>
  <c r="BA949" i="18"/>
  <c r="BA961" i="18" s="1"/>
  <c r="BA988" i="18"/>
  <c r="BA1000" i="18" s="1"/>
  <c r="BA1014" i="18"/>
  <c r="BA1026" i="18" s="1"/>
  <c r="BA1092" i="18"/>
  <c r="BA1104" i="18" s="1"/>
  <c r="BA1053" i="18"/>
  <c r="BA1065" i="18" s="1"/>
  <c r="BA1339" i="18"/>
  <c r="BA1351" i="18" s="1"/>
  <c r="BA936" i="18"/>
  <c r="BA948" i="18" s="1"/>
  <c r="BA1183" i="18"/>
  <c r="BA1195" i="18" s="1"/>
  <c r="BA1170" i="18"/>
  <c r="BA1182" i="18" s="1"/>
  <c r="BA1365" i="18"/>
  <c r="BA1377" i="18" s="1"/>
  <c r="BA1001" i="18"/>
  <c r="BA1013" i="18" s="1"/>
  <c r="BA1222" i="18"/>
  <c r="BA1234" i="18" s="1"/>
  <c r="BA1274" i="18"/>
  <c r="BA1286" i="18" s="1"/>
  <c r="BA378" i="18"/>
  <c r="BA1235" i="18"/>
  <c r="BA1247" i="18" s="1"/>
  <c r="BA261" i="18"/>
  <c r="BA755" i="18"/>
  <c r="BA1144" i="18"/>
  <c r="BA1156" i="18" s="1"/>
  <c r="BA1313" i="18"/>
  <c r="BA1325" i="18" s="1"/>
  <c r="BA664" i="18"/>
  <c r="BA1300" i="18"/>
  <c r="BA1312" i="18" s="1"/>
  <c r="BA1157" i="18"/>
  <c r="BA1169" i="18" s="1"/>
  <c r="BA614" i="18"/>
  <c r="BA638" i="18"/>
  <c r="BA910" i="18"/>
  <c r="BA922" i="18" s="1"/>
  <c r="BA975" i="18"/>
  <c r="BA987" i="18" s="1"/>
  <c r="BA1352" i="18"/>
  <c r="BA1364" i="18" s="1"/>
  <c r="BA729" i="18"/>
  <c r="BA897" i="18"/>
  <c r="BA909" i="18" s="1"/>
  <c r="BA1040" i="18"/>
  <c r="BA1052" i="18" s="1"/>
  <c r="BA1027" i="18"/>
  <c r="BA1039" i="18" s="1"/>
  <c r="BA508" i="18"/>
  <c r="BA1118" i="18"/>
  <c r="BA1130" i="18" s="1"/>
  <c r="BA1419" i="18"/>
  <c r="BA1079" i="18"/>
  <c r="BA1091" i="18" s="1"/>
  <c r="BA469" i="18"/>
  <c r="BA1196" i="18"/>
  <c r="BA1208" i="18" s="1"/>
  <c r="BA430" i="18"/>
  <c r="BA1105" i="18"/>
  <c r="BA1117" i="18" s="1"/>
  <c r="BA1248" i="18"/>
  <c r="BA1260" i="18" s="1"/>
  <c r="BA1287" i="18"/>
  <c r="BA1299" i="18" s="1"/>
  <c r="BA690" i="18"/>
  <c r="BA923" i="18"/>
  <c r="BA935" i="18" s="1"/>
  <c r="BA677" i="18"/>
  <c r="BA521" i="18"/>
  <c r="BA560" i="18"/>
  <c r="BA1209" i="18"/>
  <c r="BA1221" i="18" s="1"/>
  <c r="BA667" i="18"/>
  <c r="BA264" i="18"/>
  <c r="BA365" i="18"/>
  <c r="BA274" i="18"/>
  <c r="BA534" i="18"/>
  <c r="BA384" i="18"/>
  <c r="AW13" i="24"/>
  <c r="AX12" i="24"/>
  <c r="AY456" i="18"/>
  <c r="AX466" i="18"/>
  <c r="BA4" i="18"/>
  <c r="AZ4" i="24"/>
  <c r="AZ1338" i="18"/>
  <c r="BA1326" i="18"/>
  <c r="AX596" i="18"/>
  <c r="AX622" i="18"/>
  <c r="BA716" i="18"/>
  <c r="AX443" i="18"/>
  <c r="AY443" i="18" s="1"/>
  <c r="AZ443" i="18" s="1"/>
  <c r="AZ453" i="18" s="1"/>
  <c r="AY414" i="18"/>
  <c r="AZ404" i="18"/>
  <c r="AZ742" i="18"/>
  <c r="BA300" i="18"/>
  <c r="AZ310" i="18"/>
  <c r="AX652" i="18"/>
  <c r="AW661" i="18"/>
  <c r="AY622" i="18"/>
  <c r="AZ612" i="18"/>
  <c r="AY336" i="18"/>
  <c r="AZ326" i="18"/>
  <c r="AZ349" i="18"/>
  <c r="BA339" i="18"/>
  <c r="AY1380" i="18"/>
  <c r="AX1390" i="18"/>
  <c r="AY482" i="18"/>
  <c r="AX492" i="18"/>
  <c r="AZ505" i="18"/>
  <c r="BA495" i="18"/>
  <c r="AZ586" i="18"/>
  <c r="AY596" i="18"/>
  <c r="AX713" i="18"/>
  <c r="AY703" i="18"/>
  <c r="AY381" i="18"/>
  <c r="AX388" i="18"/>
  <c r="AT881" i="18"/>
  <c r="AV1411" i="18"/>
  <c r="AZ758" i="18"/>
  <c r="AY765" i="18"/>
  <c r="AY639" i="18"/>
  <c r="AX648" i="18"/>
  <c r="AT1424" i="18"/>
  <c r="AS1429" i="18"/>
  <c r="AZ730" i="18"/>
  <c r="AY665" i="18"/>
  <c r="AX674" i="18"/>
  <c r="AW839" i="18"/>
  <c r="AZ536" i="18"/>
  <c r="AY544" i="18"/>
  <c r="AU892" i="18"/>
  <c r="AT7" i="18"/>
  <c r="BA566" i="18"/>
  <c r="AZ570" i="18"/>
  <c r="AW470" i="18"/>
  <c r="AV479" i="18"/>
  <c r="BA313" i="18"/>
  <c r="AZ323" i="18"/>
  <c r="BA651" i="18"/>
  <c r="AZ258" i="18"/>
  <c r="BA248" i="18"/>
  <c r="AY1413" i="18"/>
  <c r="AZ427" i="18"/>
  <c r="BA417" i="18"/>
  <c r="AZ362" i="18"/>
  <c r="BA352" i="18"/>
  <c r="BA1381" i="18"/>
  <c r="AZ1426" i="18"/>
  <c r="BB486" i="18" l="1"/>
  <c r="BB384" i="18"/>
  <c r="BB573" i="18"/>
  <c r="BB625" i="18"/>
  <c r="BB424" i="18"/>
  <c r="BB678" i="18"/>
  <c r="BB628" i="18"/>
  <c r="BB682" i="18"/>
  <c r="BB679" i="18"/>
  <c r="BB357" i="18"/>
  <c r="BB1382" i="18"/>
  <c r="BB593" i="18"/>
  <c r="BB600" i="18"/>
  <c r="BB545" i="18"/>
  <c r="BB216" i="18"/>
  <c r="BB311" i="18"/>
  <c r="BB574" i="18"/>
  <c r="BB1398" i="18"/>
  <c r="BB203" i="18"/>
  <c r="BB551" i="18"/>
  <c r="BB138" i="18"/>
  <c r="BB246" i="18"/>
  <c r="BB269" i="18"/>
  <c r="BB617" i="18"/>
  <c r="BB1417" i="18"/>
  <c r="BB343" i="18"/>
  <c r="BB337" i="18"/>
  <c r="BB696" i="18"/>
  <c r="BB307" i="18"/>
  <c r="BB675" i="18"/>
  <c r="BB280" i="18"/>
  <c r="BB433" i="18"/>
  <c r="BB204" i="18"/>
  <c r="BB361" i="18"/>
  <c r="BB517" i="18"/>
  <c r="BB137" i="18"/>
  <c r="BB750" i="18"/>
  <c r="BB214" i="18"/>
  <c r="BB867" i="18"/>
  <c r="BB295" i="18"/>
  <c r="BB321" i="18"/>
  <c r="BB719" i="18"/>
  <c r="BB1422" i="18"/>
  <c r="BB335" i="18"/>
  <c r="BB653" i="18"/>
  <c r="BB202" i="18"/>
  <c r="BB423" i="18"/>
  <c r="BB270" i="18"/>
  <c r="BB597" i="18"/>
  <c r="BB790" i="18"/>
  <c r="BB788" i="18"/>
  <c r="BB355" i="18"/>
  <c r="BB253" i="18"/>
  <c r="BB673" i="18"/>
  <c r="BB391" i="18"/>
  <c r="BB647" i="18"/>
  <c r="BB218" i="18"/>
  <c r="BB735" i="18"/>
  <c r="BB1400" i="18"/>
  <c r="BB358" i="18"/>
  <c r="BB445" i="18"/>
  <c r="BB217" i="18"/>
  <c r="BB201" i="18"/>
  <c r="BB627" i="18"/>
  <c r="BB399" i="18"/>
  <c r="BB599" i="18"/>
  <c r="BB175" i="18"/>
  <c r="BB493" i="18"/>
  <c r="BB525" i="18"/>
  <c r="BB265" i="18"/>
  <c r="BB379" i="18"/>
  <c r="BB370" i="18"/>
  <c r="BB267" i="18"/>
  <c r="BB751" i="18"/>
  <c r="BB348" i="18"/>
  <c r="BB406" i="18"/>
  <c r="BB215" i="18"/>
  <c r="BB1414" i="18"/>
  <c r="BB374" i="18"/>
  <c r="BB287" i="18"/>
  <c r="BB464" i="18"/>
  <c r="BB523" i="18"/>
  <c r="BB879" i="18"/>
  <c r="BB344" i="18"/>
  <c r="BB301" i="18"/>
  <c r="BB380" i="18"/>
  <c r="BB205" i="18"/>
  <c r="BA557" i="18"/>
  <c r="BA609" i="18"/>
  <c r="BA245" i="18"/>
  <c r="BA635" i="18"/>
  <c r="BA583" i="18"/>
  <c r="BA297" i="18"/>
  <c r="BA401" i="18"/>
  <c r="BB454" i="18"/>
  <c r="BB249" i="18"/>
  <c r="BB285" i="18"/>
  <c r="BB229" i="18"/>
  <c r="BB542" i="18"/>
  <c r="BB1428" i="18"/>
  <c r="BB458" i="18"/>
  <c r="BB331" i="18"/>
  <c r="BB580" i="18"/>
  <c r="BA284" i="18"/>
  <c r="BB448" i="18"/>
  <c r="BB869" i="18"/>
  <c r="BB801" i="18"/>
  <c r="BB633" i="18"/>
  <c r="BB698" i="18"/>
  <c r="BB1385" i="18"/>
  <c r="BB431" i="18"/>
  <c r="BB392" i="18"/>
  <c r="BB579" i="18"/>
  <c r="BB554" i="18"/>
  <c r="BB746" i="18"/>
  <c r="BB616" i="18"/>
  <c r="BB603" i="18"/>
  <c r="BB535" i="18"/>
  <c r="BB251" i="18"/>
  <c r="BB346" i="18"/>
  <c r="BB607" i="18"/>
  <c r="BB294" i="18"/>
  <c r="BB496" i="18"/>
  <c r="BB409" i="18"/>
  <c r="BB450" i="18"/>
  <c r="BB178" i="18"/>
  <c r="BB421" i="18"/>
  <c r="BB475" i="18"/>
  <c r="BB590" i="18"/>
  <c r="BB621" i="18"/>
  <c r="BB569" i="18"/>
  <c r="BB237" i="18"/>
  <c r="BB882" i="18"/>
  <c r="BB359" i="18"/>
  <c r="BB308" i="18"/>
  <c r="BB275" i="18"/>
  <c r="BB342" i="18"/>
  <c r="BB439" i="18"/>
  <c r="BB483" i="18"/>
  <c r="BB490" i="18"/>
  <c r="BB512" i="18"/>
  <c r="BB441" i="18"/>
  <c r="BB620" i="18"/>
  <c r="BB334" i="18"/>
  <c r="BB737" i="18"/>
  <c r="BB565" i="18"/>
  <c r="BB1420" i="18"/>
  <c r="BB721" i="18"/>
  <c r="BB706" i="18"/>
  <c r="BB460" i="18"/>
  <c r="BB704" i="18"/>
  <c r="BB289" i="18"/>
  <c r="BB539" i="18"/>
  <c r="BB568" i="18"/>
  <c r="BB1423" i="18"/>
  <c r="BB753" i="18"/>
  <c r="BB623" i="18"/>
  <c r="BB602" i="18"/>
  <c r="BB723" i="18"/>
  <c r="BB262" i="18"/>
  <c r="BB272" i="18"/>
  <c r="BB894" i="18"/>
  <c r="BB190" i="18"/>
  <c r="BB891" i="18"/>
  <c r="BB802" i="18"/>
  <c r="BB413" i="18"/>
  <c r="BB736" i="18"/>
  <c r="BB561" i="18"/>
  <c r="BB139" i="18"/>
  <c r="BB594" i="18"/>
  <c r="BB668" i="18"/>
  <c r="BB680" i="18"/>
  <c r="BB293" i="18"/>
  <c r="BB407" i="18"/>
  <c r="BB840" i="18"/>
  <c r="BB1386" i="18"/>
  <c r="BB393" i="18"/>
  <c r="BB748" i="18"/>
  <c r="BB789" i="18"/>
  <c r="BB164" i="18"/>
  <c r="BB577" i="18"/>
  <c r="BB601" i="18"/>
  <c r="BB266" i="18"/>
  <c r="BB626" i="18"/>
  <c r="BB329" i="18"/>
  <c r="BB762" i="18"/>
  <c r="BB504" i="18"/>
  <c r="BB747" i="18"/>
  <c r="BB538" i="18"/>
  <c r="BB571" i="18"/>
  <c r="BB582" i="18"/>
  <c r="BB354" i="18"/>
  <c r="BB764" i="18"/>
  <c r="BB563" i="18"/>
  <c r="BB457" i="18"/>
  <c r="BB410" i="18"/>
  <c r="BB314" i="18"/>
  <c r="BB387" i="18"/>
  <c r="BB1378" i="18"/>
  <c r="BB708" i="18"/>
  <c r="BB465" i="18"/>
  <c r="BB576" i="18"/>
  <c r="BB345" i="18"/>
  <c r="BB396" i="18"/>
  <c r="BB305" i="18"/>
  <c r="BB1399" i="18"/>
  <c r="BB516" i="18"/>
  <c r="BB532" i="18"/>
  <c r="BB804" i="18"/>
  <c r="BB373" i="18"/>
  <c r="BB478" i="18"/>
  <c r="BB632" i="18"/>
  <c r="BB402" i="18"/>
  <c r="BB278" i="18"/>
  <c r="BB656" i="18"/>
  <c r="BB341" i="18"/>
  <c r="BB340" i="18"/>
  <c r="BB467" i="18"/>
  <c r="BA687" i="18"/>
  <c r="BB631" i="18"/>
  <c r="BB500" i="18"/>
  <c r="BB408" i="18"/>
  <c r="BB604" i="18"/>
  <c r="BB165" i="18"/>
  <c r="BB316" i="18"/>
  <c r="BB526" i="18"/>
  <c r="BB707" i="18"/>
  <c r="BB880" i="18"/>
  <c r="BB398" i="18"/>
  <c r="BB263" i="18"/>
  <c r="BB315" i="18"/>
  <c r="BB619" i="18"/>
  <c r="BB800" i="18"/>
  <c r="BB446" i="18"/>
  <c r="BB732" i="18"/>
  <c r="BB528" i="18"/>
  <c r="BB188" i="18"/>
  <c r="BB498" i="18"/>
  <c r="BB513" i="18"/>
  <c r="BB744" i="18"/>
  <c r="BB587" i="18"/>
  <c r="BB718" i="18"/>
  <c r="BB543" i="18"/>
  <c r="BB692" i="18"/>
  <c r="BB259" i="18"/>
  <c r="BA271" i="18"/>
  <c r="BB480" i="18"/>
  <c r="BB567" i="18"/>
  <c r="BB575" i="18"/>
  <c r="BB290" i="18"/>
  <c r="BB1421" i="18"/>
  <c r="BB592" i="18"/>
  <c r="BB356" i="18"/>
  <c r="BB233" i="18"/>
  <c r="BB670" i="18"/>
  <c r="BB724" i="18"/>
  <c r="BB136" i="18"/>
  <c r="BB711" i="18"/>
  <c r="BB646" i="18"/>
  <c r="BB743" i="18"/>
  <c r="BB1401" i="18"/>
  <c r="BB412" i="18"/>
  <c r="BB613" i="18"/>
  <c r="BB242" i="18"/>
  <c r="BB733" i="18"/>
  <c r="BB255" i="18"/>
  <c r="BB712" i="18"/>
  <c r="BB254" i="18"/>
  <c r="BB474" i="18"/>
  <c r="BB177" i="18"/>
  <c r="BB694" i="18"/>
  <c r="BB1412" i="18"/>
  <c r="BB691" i="18"/>
  <c r="BB1383" i="18"/>
  <c r="BB288" i="18"/>
  <c r="BB878" i="18"/>
  <c r="BB240" i="18"/>
  <c r="BB540" i="18"/>
  <c r="BB330" i="18"/>
  <c r="BB852" i="18"/>
  <c r="BB895" i="18"/>
  <c r="BB541" i="18"/>
  <c r="BB548" i="18"/>
  <c r="BB333" i="18"/>
  <c r="BB476" i="18"/>
  <c r="BB555" i="18"/>
  <c r="BB256" i="18"/>
  <c r="BB856" i="18"/>
  <c r="BB655" i="18"/>
  <c r="BB506" i="18"/>
  <c r="BA518" i="18"/>
  <c r="BB636" i="18"/>
  <c r="BB549" i="18"/>
  <c r="BB281" i="18"/>
  <c r="BB328" i="18"/>
  <c r="BB444" i="18"/>
  <c r="BB332" i="18"/>
  <c r="BB502" i="18"/>
  <c r="BB244" i="18"/>
  <c r="BB660" i="18"/>
  <c r="BB422" i="18"/>
  <c r="BB1427" i="18"/>
  <c r="BB324" i="18"/>
  <c r="BB710" i="18"/>
  <c r="BB705" i="18"/>
  <c r="BB629" i="18"/>
  <c r="BB179" i="18"/>
  <c r="BB435" i="18"/>
  <c r="BB666" i="18"/>
  <c r="BB472" i="18"/>
  <c r="BB347" i="18"/>
  <c r="BB503" i="18"/>
  <c r="BB230" i="18"/>
  <c r="BB671" i="18"/>
  <c r="BB318" i="18"/>
  <c r="BB688" i="18"/>
  <c r="BA700" i="18"/>
  <c r="BB564" i="18"/>
  <c r="BB529" i="18"/>
  <c r="BB1384" i="18"/>
  <c r="BB510" i="18"/>
  <c r="BB588" i="18"/>
  <c r="BB366" i="18"/>
  <c r="BB1415" i="18"/>
  <c r="BB239" i="18"/>
  <c r="BB471" i="18"/>
  <c r="BB853" i="18"/>
  <c r="BB166" i="18"/>
  <c r="BB426" i="18"/>
  <c r="BB382" i="18"/>
  <c r="BB618" i="18"/>
  <c r="BB803" i="18"/>
  <c r="BB763" i="18"/>
  <c r="BB685" i="18"/>
  <c r="BB432" i="18"/>
  <c r="BB759" i="18"/>
  <c r="BB522" i="18"/>
  <c r="BB605" i="18"/>
  <c r="BB695" i="18"/>
  <c r="BB641" i="18"/>
  <c r="BB756" i="18"/>
  <c r="BB1425" i="18"/>
  <c r="BB595" i="18"/>
  <c r="BB302" i="18"/>
  <c r="BB642" i="18"/>
  <c r="BB163" i="18"/>
  <c r="BB434" i="18"/>
  <c r="BB608" i="18"/>
  <c r="BB699" i="18"/>
  <c r="BB1389" i="18"/>
  <c r="BB1388" i="18"/>
  <c r="BB761" i="18"/>
  <c r="BB866" i="18"/>
  <c r="BB584" i="18"/>
  <c r="BB452" i="18"/>
  <c r="BB418" i="18"/>
  <c r="BB893" i="18"/>
  <c r="BB491" i="18"/>
  <c r="BB419" i="18"/>
  <c r="BB276" i="18"/>
  <c r="BB227" i="18"/>
  <c r="BB243" i="18"/>
  <c r="BB709" i="18"/>
  <c r="BB319" i="18"/>
  <c r="BB252" i="18"/>
  <c r="BB722" i="18"/>
  <c r="BB371" i="18"/>
  <c r="BB327" i="18"/>
  <c r="BB437" i="18"/>
  <c r="BB309" i="18"/>
  <c r="BB385" i="18"/>
  <c r="BB787" i="18"/>
  <c r="BB643" i="18"/>
  <c r="BB425" i="18"/>
  <c r="BB1387" i="18"/>
  <c r="BB411" i="18"/>
  <c r="BB250" i="18"/>
  <c r="BB279" i="18"/>
  <c r="BB749" i="18"/>
  <c r="BB657" i="18"/>
  <c r="BB527" i="18"/>
  <c r="BB865" i="18"/>
  <c r="BB447" i="18"/>
  <c r="BB1402" i="18"/>
  <c r="BB681" i="18"/>
  <c r="BB268" i="18"/>
  <c r="BB236" i="18"/>
  <c r="BB578" i="18"/>
  <c r="BB485" i="18"/>
  <c r="BB368" i="18"/>
  <c r="BB238" i="18"/>
  <c r="BB654" i="18"/>
  <c r="BB231" i="18"/>
  <c r="BB658" i="18"/>
  <c r="BB537" i="18"/>
  <c r="BB693" i="18"/>
  <c r="BB589" i="18"/>
  <c r="BB277" i="18"/>
  <c r="BB376" i="18"/>
  <c r="BB634" i="18"/>
  <c r="BB176" i="18"/>
  <c r="BB296" i="18"/>
  <c r="BB438" i="18"/>
  <c r="BB484" i="18"/>
  <c r="BB428" i="18"/>
  <c r="BA440" i="18"/>
  <c r="BB383" i="18"/>
  <c r="BB241" i="18"/>
  <c r="BB562" i="18"/>
  <c r="BB497" i="18"/>
  <c r="BB514" i="18"/>
  <c r="BB228" i="18"/>
  <c r="BB720" i="18"/>
  <c r="BB369" i="18"/>
  <c r="BB415" i="18"/>
  <c r="BB552" i="18"/>
  <c r="BB499" i="18"/>
  <c r="BB489" i="18"/>
  <c r="BB530" i="18"/>
  <c r="BB449" i="18"/>
  <c r="BB591" i="18"/>
  <c r="BB640" i="18"/>
  <c r="BB731" i="18"/>
  <c r="BB320" i="18"/>
  <c r="BB843" i="18"/>
  <c r="BB140" i="18"/>
  <c r="BB672" i="18"/>
  <c r="BB649" i="18"/>
  <c r="BB298" i="18"/>
  <c r="BB367" i="18"/>
  <c r="BB303" i="18"/>
  <c r="BB683" i="18"/>
  <c r="BB760" i="18"/>
  <c r="BB581" i="18"/>
  <c r="BB191" i="18"/>
  <c r="BB697" i="18"/>
  <c r="BB854" i="18"/>
  <c r="BB394" i="18"/>
  <c r="BB509" i="18"/>
  <c r="BB291" i="18"/>
  <c r="BB292" i="18"/>
  <c r="BB606" i="18"/>
  <c r="BB556" i="18"/>
  <c r="BB686" i="18"/>
  <c r="BB459" i="18"/>
  <c r="BB610" i="18"/>
  <c r="BB282" i="18"/>
  <c r="BB553" i="18"/>
  <c r="BB841" i="18"/>
  <c r="BB791" i="18"/>
  <c r="BB547" i="18"/>
  <c r="BB420" i="18"/>
  <c r="BB868" i="18"/>
  <c r="BB745" i="18"/>
  <c r="BB462" i="18"/>
  <c r="BB363" i="18"/>
  <c r="BA375" i="18"/>
  <c r="BB558" i="18"/>
  <c r="BB235" i="18"/>
  <c r="BB400" i="18"/>
  <c r="BB463" i="18"/>
  <c r="BB461" i="18"/>
  <c r="BB669" i="18"/>
  <c r="BB372" i="18"/>
  <c r="BB659" i="18"/>
  <c r="BB283" i="18"/>
  <c r="BB855" i="18"/>
  <c r="BB306" i="18"/>
  <c r="BB842" i="18"/>
  <c r="BB734" i="18"/>
  <c r="BB189" i="18"/>
  <c r="BB684" i="18"/>
  <c r="BC3" i="18"/>
  <c r="BB127" i="18"/>
  <c r="BB124" i="18"/>
  <c r="BB123" i="18"/>
  <c r="BB125" i="18"/>
  <c r="BB126" i="18"/>
  <c r="BB350" i="18"/>
  <c r="BB645" i="18"/>
  <c r="BB717" i="18"/>
  <c r="BB515" i="18"/>
  <c r="BB386" i="18"/>
  <c r="BB1066" i="18"/>
  <c r="BB1078" i="18" s="1"/>
  <c r="BB1131" i="18"/>
  <c r="BB1143" i="18" s="1"/>
  <c r="BB1261" i="18"/>
  <c r="BB1273" i="18" s="1"/>
  <c r="BB962" i="18"/>
  <c r="BB974" i="18" s="1"/>
  <c r="BB988" i="18"/>
  <c r="BB1000" i="18" s="1"/>
  <c r="BB949" i="18"/>
  <c r="BB961" i="18" s="1"/>
  <c r="BB1092" i="18"/>
  <c r="BB1104" i="18" s="1"/>
  <c r="BB1014" i="18"/>
  <c r="BB1026" i="18" s="1"/>
  <c r="BB1183" i="18"/>
  <c r="BB1195" i="18" s="1"/>
  <c r="BB936" i="18"/>
  <c r="BB948" i="18" s="1"/>
  <c r="BB1339" i="18"/>
  <c r="BB1351" i="18" s="1"/>
  <c r="BB1053" i="18"/>
  <c r="BB1065" i="18" s="1"/>
  <c r="BB1274" i="18"/>
  <c r="BB1286" i="18" s="1"/>
  <c r="BB1001" i="18"/>
  <c r="BB1013" i="18" s="1"/>
  <c r="BB1170" i="18"/>
  <c r="BB1182" i="18" s="1"/>
  <c r="BB1365" i="18"/>
  <c r="BB1377" i="18" s="1"/>
  <c r="BB378" i="18"/>
  <c r="BB1222" i="18"/>
  <c r="BB1234" i="18" s="1"/>
  <c r="BB1300" i="18"/>
  <c r="BB1312" i="18" s="1"/>
  <c r="BB664" i="18"/>
  <c r="BB755" i="18"/>
  <c r="BB1313" i="18"/>
  <c r="BB1325" i="18" s="1"/>
  <c r="BB1157" i="18"/>
  <c r="BB1169" i="18" s="1"/>
  <c r="BB1235" i="18"/>
  <c r="BB1247" i="18" s="1"/>
  <c r="BB1144" i="18"/>
  <c r="BB1156" i="18" s="1"/>
  <c r="BB261" i="18"/>
  <c r="BB614" i="18"/>
  <c r="BB975" i="18"/>
  <c r="BB987" i="18" s="1"/>
  <c r="BB638" i="18"/>
  <c r="BB910" i="18"/>
  <c r="BB922" i="18" s="1"/>
  <c r="BB1352" i="18"/>
  <c r="BB1364" i="18" s="1"/>
  <c r="BB690" i="18"/>
  <c r="BB1287" i="18"/>
  <c r="BB1299" i="18" s="1"/>
  <c r="BB1248" i="18"/>
  <c r="BB1260" i="18" s="1"/>
  <c r="BB1079" i="18"/>
  <c r="BB1091" i="18" s="1"/>
  <c r="BB729" i="18"/>
  <c r="BB1118" i="18"/>
  <c r="BB1130" i="18" s="1"/>
  <c r="BB430" i="18"/>
  <c r="BB897" i="18"/>
  <c r="BB909" i="18" s="1"/>
  <c r="BB1105" i="18"/>
  <c r="BB1117" i="18" s="1"/>
  <c r="BB1027" i="18"/>
  <c r="BB1039" i="18" s="1"/>
  <c r="BB508" i="18"/>
  <c r="BB1196" i="18"/>
  <c r="BB1208" i="18" s="1"/>
  <c r="BB1040" i="18"/>
  <c r="BB1052" i="18" s="1"/>
  <c r="BB677" i="18"/>
  <c r="BB274" i="18"/>
  <c r="BB923" i="18"/>
  <c r="BB935" i="18" s="1"/>
  <c r="BB469" i="18"/>
  <c r="BB1419" i="18"/>
  <c r="BB534" i="18"/>
  <c r="BB521" i="18"/>
  <c r="BB1209" i="18"/>
  <c r="BB1221" i="18" s="1"/>
  <c r="BB667" i="18"/>
  <c r="BB264" i="18"/>
  <c r="BB365" i="18"/>
  <c r="BB560" i="18"/>
  <c r="BB395" i="18"/>
  <c r="BB436" i="18"/>
  <c r="BB353" i="18"/>
  <c r="BB757" i="18"/>
  <c r="BB701" i="18"/>
  <c r="BB304" i="18"/>
  <c r="BB473" i="18"/>
  <c r="BB322" i="18"/>
  <c r="BB550" i="18"/>
  <c r="BB519" i="18"/>
  <c r="BA531" i="18"/>
  <c r="BB389" i="18"/>
  <c r="BB662" i="18"/>
  <c r="BB644" i="18"/>
  <c r="BB360" i="18"/>
  <c r="BB725" i="18"/>
  <c r="BB192" i="18"/>
  <c r="BB397" i="18"/>
  <c r="BB511" i="18"/>
  <c r="BB501" i="18"/>
  <c r="BB405" i="18"/>
  <c r="BB451" i="18"/>
  <c r="BB615" i="18"/>
  <c r="BB257" i="18"/>
  <c r="BB487" i="18"/>
  <c r="BB630" i="18"/>
  <c r="BB524" i="18"/>
  <c r="BB317" i="18"/>
  <c r="BB738" i="18"/>
  <c r="BB477" i="18"/>
  <c r="BB488" i="18"/>
  <c r="BA1338" i="18"/>
  <c r="BB1326" i="18"/>
  <c r="AZ456" i="18"/>
  <c r="AY466" i="18"/>
  <c r="AX453" i="18"/>
  <c r="AX13" i="24"/>
  <c r="AY12" i="24"/>
  <c r="BB4" i="18"/>
  <c r="BA4" i="24"/>
  <c r="BB716" i="18"/>
  <c r="AZ414" i="18"/>
  <c r="BA404" i="18"/>
  <c r="BA742" i="18"/>
  <c r="BB300" i="18"/>
  <c r="BA310" i="18"/>
  <c r="AY652" i="18"/>
  <c r="AX661" i="18"/>
  <c r="AZ622" i="18"/>
  <c r="BA612" i="18"/>
  <c r="BA349" i="18"/>
  <c r="BB339" i="18"/>
  <c r="AZ336" i="18"/>
  <c r="BA326" i="18"/>
  <c r="BB495" i="18"/>
  <c r="BA505" i="18"/>
  <c r="AY492" i="18"/>
  <c r="AZ482" i="18"/>
  <c r="AY1390" i="18"/>
  <c r="AZ1380" i="18"/>
  <c r="AZ596" i="18"/>
  <c r="BA586" i="18"/>
  <c r="AY713" i="18"/>
  <c r="AZ703" i="18"/>
  <c r="AW1411" i="18"/>
  <c r="AU881" i="18"/>
  <c r="AZ381" i="18"/>
  <c r="AY388" i="18"/>
  <c r="AU7" i="18"/>
  <c r="AU1424" i="18"/>
  <c r="AT1429" i="18"/>
  <c r="BA536" i="18"/>
  <c r="AZ544" i="18"/>
  <c r="BB566" i="18"/>
  <c r="BA570" i="18"/>
  <c r="AX470" i="18"/>
  <c r="AW479" i="18"/>
  <c r="BA758" i="18"/>
  <c r="AZ765" i="18"/>
  <c r="AX839" i="18"/>
  <c r="AY453" i="18"/>
  <c r="BA443" i="18"/>
  <c r="AZ665" i="18"/>
  <c r="AY674" i="18"/>
  <c r="AZ639" i="18"/>
  <c r="AY648" i="18"/>
  <c r="AV892" i="18"/>
  <c r="BA730" i="18"/>
  <c r="BA323" i="18"/>
  <c r="BB313" i="18"/>
  <c r="BB651" i="18"/>
  <c r="AZ1413" i="18"/>
  <c r="BA362" i="18"/>
  <c r="BB352" i="18"/>
  <c r="BA1426" i="18"/>
  <c r="BB1381" i="18"/>
  <c r="BA427" i="18"/>
  <c r="BB417" i="18"/>
  <c r="BA258" i="18"/>
  <c r="BB248" i="18"/>
  <c r="BC524" i="18" l="1"/>
  <c r="BC218" i="18"/>
  <c r="BC216" i="18"/>
  <c r="BC214" i="18"/>
  <c r="BC867" i="18"/>
  <c r="BC228" i="18"/>
  <c r="BC201" i="18"/>
  <c r="BC215" i="18"/>
  <c r="BC217" i="18"/>
  <c r="BC204" i="18"/>
  <c r="BC203" i="18"/>
  <c r="BC205" i="18"/>
  <c r="BC202" i="18"/>
  <c r="BB635" i="18"/>
  <c r="BC514" i="18"/>
  <c r="BC509" i="18"/>
  <c r="BD509" i="18" s="1"/>
  <c r="BC599" i="18"/>
  <c r="BC591" i="18"/>
  <c r="BC659" i="18"/>
  <c r="BC791" i="18"/>
  <c r="BC449" i="18"/>
  <c r="BC372" i="18"/>
  <c r="BC841" i="18"/>
  <c r="BC282" i="18"/>
  <c r="BC176" i="18"/>
  <c r="BC681" i="18"/>
  <c r="BB609" i="18"/>
  <c r="BC634" i="18"/>
  <c r="BC644" i="18"/>
  <c r="BC477" i="18"/>
  <c r="BC738" i="18"/>
  <c r="BC662" i="18"/>
  <c r="BC317" i="18"/>
  <c r="BC389" i="18"/>
  <c r="BC669" i="18"/>
  <c r="BC553" i="18"/>
  <c r="BC298" i="18"/>
  <c r="BC649" i="18"/>
  <c r="BC630" i="18"/>
  <c r="BC178" i="18"/>
  <c r="BC672" i="18"/>
  <c r="BC865" i="18"/>
  <c r="BC327" i="18"/>
  <c r="BC550" i="18"/>
  <c r="BC517" i="18"/>
  <c r="BC140" i="18"/>
  <c r="BC257" i="18"/>
  <c r="BD257" i="18" s="1"/>
  <c r="BC516" i="18"/>
  <c r="BC581" i="18"/>
  <c r="BC345" i="18"/>
  <c r="BC623" i="18"/>
  <c r="BC537" i="18"/>
  <c r="BC657" i="18"/>
  <c r="BC542" i="18"/>
  <c r="BC334" i="18"/>
  <c r="BC574" i="18"/>
  <c r="BC500" i="18"/>
  <c r="BC558" i="18"/>
  <c r="BC340" i="18"/>
  <c r="BC788" i="18"/>
  <c r="BC253" i="18"/>
  <c r="BC407" i="18"/>
  <c r="BC451" i="18"/>
  <c r="BD451" i="18" s="1"/>
  <c r="BC573" i="18"/>
  <c r="BC684" i="18"/>
  <c r="BC561" i="18"/>
  <c r="BC565" i="18"/>
  <c r="BC668" i="18"/>
  <c r="BC576" i="18"/>
  <c r="BC294" i="18"/>
  <c r="BC423" i="18"/>
  <c r="BC304" i="18"/>
  <c r="BC405" i="18"/>
  <c r="BB284" i="18"/>
  <c r="BC189" i="18"/>
  <c r="BC406" i="18"/>
  <c r="BC315" i="18"/>
  <c r="BC165" i="18"/>
  <c r="BC696" i="18"/>
  <c r="BC289" i="18"/>
  <c r="BC322" i="18"/>
  <c r="BC473" i="18"/>
  <c r="BC701" i="18"/>
  <c r="BC734" i="18"/>
  <c r="BC462" i="18"/>
  <c r="BC346" i="18"/>
  <c r="BC577" i="18"/>
  <c r="BC843" i="18"/>
  <c r="BC626" i="18"/>
  <c r="BC615" i="18"/>
  <c r="BC751" i="18"/>
  <c r="BC287" i="18"/>
  <c r="BC397" i="18"/>
  <c r="BC436" i="18"/>
  <c r="BC645" i="18"/>
  <c r="BC842" i="18"/>
  <c r="BC745" i="18"/>
  <c r="BC789" i="18"/>
  <c r="BC526" i="18"/>
  <c r="BC391" i="18"/>
  <c r="BC192" i="18"/>
  <c r="BC395" i="18"/>
  <c r="BC350" i="18"/>
  <c r="BC409" i="18"/>
  <c r="BC579" i="18"/>
  <c r="BC487" i="18"/>
  <c r="BC725" i="18"/>
  <c r="BC292" i="18"/>
  <c r="BC647" i="18"/>
  <c r="BC438" i="18"/>
  <c r="BC236" i="18"/>
  <c r="BC625" i="18"/>
  <c r="BC488" i="18"/>
  <c r="BC360" i="18"/>
  <c r="BC291" i="18"/>
  <c r="BC720" i="18"/>
  <c r="BC296" i="18"/>
  <c r="BC268" i="18"/>
  <c r="BC1400" i="18"/>
  <c r="BC1428" i="18"/>
  <c r="BC191" i="18"/>
  <c r="BC367" i="18"/>
  <c r="BC272" i="18"/>
  <c r="BC369" i="18"/>
  <c r="BC603" i="18"/>
  <c r="BC571" i="18"/>
  <c r="BC484" i="18"/>
  <c r="BC578" i="18"/>
  <c r="BC447" i="18"/>
  <c r="BC437" i="18"/>
  <c r="BC139" i="18"/>
  <c r="BC163" i="18"/>
  <c r="BC618" i="18"/>
  <c r="BC239" i="18"/>
  <c r="BC666" i="18"/>
  <c r="BC379" i="18"/>
  <c r="BC506" i="18"/>
  <c r="BB518" i="18"/>
  <c r="BC555" i="18"/>
  <c r="BC504" i="18"/>
  <c r="BC354" i="18"/>
  <c r="BC694" i="18"/>
  <c r="BC512" i="18"/>
  <c r="BC358" i="18"/>
  <c r="BC496" i="18"/>
  <c r="BC567" i="18"/>
  <c r="BC551" i="18"/>
  <c r="BC631" i="18"/>
  <c r="BC642" i="18"/>
  <c r="BC382" i="18"/>
  <c r="BC1415" i="18"/>
  <c r="BC435" i="18"/>
  <c r="BC525" i="18"/>
  <c r="BC655" i="18"/>
  <c r="BC476" i="18"/>
  <c r="BC464" i="18"/>
  <c r="BC1420" i="18"/>
  <c r="BC177" i="18"/>
  <c r="BC747" i="18"/>
  <c r="BC493" i="18"/>
  <c r="BC746" i="18"/>
  <c r="BC480" i="18"/>
  <c r="BC704" i="18"/>
  <c r="BC527" i="18"/>
  <c r="BC371" i="18"/>
  <c r="BC392" i="18"/>
  <c r="BC302" i="18"/>
  <c r="BC426" i="18"/>
  <c r="BC366" i="18"/>
  <c r="BC179" i="18"/>
  <c r="BC229" i="18"/>
  <c r="BC396" i="18"/>
  <c r="BC333" i="18"/>
  <c r="BC675" i="18"/>
  <c r="BC441" i="18"/>
  <c r="BC474" i="18"/>
  <c r="BC750" i="18"/>
  <c r="BC344" i="18"/>
  <c r="BC656" i="18"/>
  <c r="BC632" i="18"/>
  <c r="BC363" i="18"/>
  <c r="BB375" i="18"/>
  <c r="BC722" i="18"/>
  <c r="BC175" i="18"/>
  <c r="BC595" i="18"/>
  <c r="BC166" i="18"/>
  <c r="BC588" i="18"/>
  <c r="BC629" i="18"/>
  <c r="BC535" i="18"/>
  <c r="BC753" i="18"/>
  <c r="BC548" i="18"/>
  <c r="BC164" i="18"/>
  <c r="BC891" i="18"/>
  <c r="BC254" i="18"/>
  <c r="BC680" i="18"/>
  <c r="BC136" i="18"/>
  <c r="BC882" i="18"/>
  <c r="BC259" i="18"/>
  <c r="BB271" i="18"/>
  <c r="BC545" i="18"/>
  <c r="BC749" i="18"/>
  <c r="BC252" i="18"/>
  <c r="BC491" i="18"/>
  <c r="BC384" i="18"/>
  <c r="BC510" i="18"/>
  <c r="BC705" i="18"/>
  <c r="BC1385" i="18"/>
  <c r="BC541" i="18"/>
  <c r="BC590" i="18"/>
  <c r="BC712" i="18"/>
  <c r="BC607" i="18"/>
  <c r="BC724" i="18"/>
  <c r="BC266" i="18"/>
  <c r="BC692" i="18"/>
  <c r="BC280" i="18"/>
  <c r="BC616" i="18"/>
  <c r="BC320" i="18"/>
  <c r="BC475" i="18"/>
  <c r="BC497" i="18"/>
  <c r="BC402" i="18"/>
  <c r="BC376" i="18"/>
  <c r="BC1402" i="18"/>
  <c r="BC279" i="18"/>
  <c r="BC319" i="18"/>
  <c r="BC893" i="18"/>
  <c r="BC1425" i="18"/>
  <c r="BC894" i="18"/>
  <c r="BC1384" i="18"/>
  <c r="BC710" i="18"/>
  <c r="BC249" i="18"/>
  <c r="BC879" i="18"/>
  <c r="BC439" i="18"/>
  <c r="BC190" i="18"/>
  <c r="BC255" i="18"/>
  <c r="BC138" i="18"/>
  <c r="BC670" i="18"/>
  <c r="BC433" i="18"/>
  <c r="BC543" i="18"/>
  <c r="BC374" i="18"/>
  <c r="BB297" i="18"/>
  <c r="BC306" i="18"/>
  <c r="BC868" i="18"/>
  <c r="BC246" i="18"/>
  <c r="BC633" i="18"/>
  <c r="BC800" i="18"/>
  <c r="BC880" i="18"/>
  <c r="BC562" i="18"/>
  <c r="BC162" i="18"/>
  <c r="BC277" i="18"/>
  <c r="BC355" i="18"/>
  <c r="BC250" i="18"/>
  <c r="BC709" i="18"/>
  <c r="BC418" i="18"/>
  <c r="BC756" i="18"/>
  <c r="BC653" i="18"/>
  <c r="BC529" i="18"/>
  <c r="BC324" i="18"/>
  <c r="BC380" i="18"/>
  <c r="BC329" i="18"/>
  <c r="BC895" i="18"/>
  <c r="BC431" i="18"/>
  <c r="BC265" i="18"/>
  <c r="BC733" i="18"/>
  <c r="BC602" i="18"/>
  <c r="BC233" i="18"/>
  <c r="BB245" i="18"/>
  <c r="BC262" i="18"/>
  <c r="BB401" i="18"/>
  <c r="BD3" i="18"/>
  <c r="BD701" i="18" s="1"/>
  <c r="BC124" i="18"/>
  <c r="BC127" i="18"/>
  <c r="BC123" i="18"/>
  <c r="BC126" i="18"/>
  <c r="BC125" i="18"/>
  <c r="BC1066" i="18"/>
  <c r="BC1078" i="18" s="1"/>
  <c r="BC1131" i="18"/>
  <c r="BC1143" i="18" s="1"/>
  <c r="BC949" i="18"/>
  <c r="BC961" i="18" s="1"/>
  <c r="BC988" i="18"/>
  <c r="BC1000" i="18" s="1"/>
  <c r="BC1261" i="18"/>
  <c r="BC1273" i="18" s="1"/>
  <c r="BC962" i="18"/>
  <c r="BC974" i="18" s="1"/>
  <c r="BC1092" i="18"/>
  <c r="BC1104" i="18" s="1"/>
  <c r="BC1014" i="18"/>
  <c r="BC1026" i="18" s="1"/>
  <c r="BC1053" i="18"/>
  <c r="BC1065" i="18" s="1"/>
  <c r="BC936" i="18"/>
  <c r="BC948" i="18" s="1"/>
  <c r="BC1339" i="18"/>
  <c r="BC1351" i="18" s="1"/>
  <c r="BC1183" i="18"/>
  <c r="BC1195" i="18" s="1"/>
  <c r="BC1365" i="18"/>
  <c r="BC1377" i="18" s="1"/>
  <c r="BC1001" i="18"/>
  <c r="BC1013" i="18" s="1"/>
  <c r="BC1274" i="18"/>
  <c r="BC1286" i="18" s="1"/>
  <c r="BC1222" i="18"/>
  <c r="BC1234" i="18" s="1"/>
  <c r="BC378" i="18"/>
  <c r="BC1170" i="18"/>
  <c r="BC1182" i="18" s="1"/>
  <c r="BC755" i="18"/>
  <c r="BC1235" i="18"/>
  <c r="BC1247" i="18" s="1"/>
  <c r="BC1157" i="18"/>
  <c r="BC1169" i="18" s="1"/>
  <c r="BC664" i="18"/>
  <c r="BC261" i="18"/>
  <c r="BC1313" i="18"/>
  <c r="BC1325" i="18" s="1"/>
  <c r="BC1300" i="18"/>
  <c r="BC1312" i="18" s="1"/>
  <c r="BC1144" i="18"/>
  <c r="BC1156" i="18" s="1"/>
  <c r="BC1352" i="18"/>
  <c r="BC1364" i="18" s="1"/>
  <c r="BC614" i="18"/>
  <c r="BC638" i="18"/>
  <c r="BC975" i="18"/>
  <c r="BC987" i="18" s="1"/>
  <c r="BC910" i="18"/>
  <c r="BC922" i="18" s="1"/>
  <c r="BC923" i="18"/>
  <c r="BC935" i="18" s="1"/>
  <c r="BC1248" i="18"/>
  <c r="BC1260" i="18" s="1"/>
  <c r="BC897" i="18"/>
  <c r="BC909" i="18" s="1"/>
  <c r="BC274" i="18"/>
  <c r="BC1196" i="18"/>
  <c r="BC1208" i="18" s="1"/>
  <c r="BC1419" i="18"/>
  <c r="BC1079" i="18"/>
  <c r="BC1091" i="18" s="1"/>
  <c r="BC1287" i="18"/>
  <c r="BC1299" i="18" s="1"/>
  <c r="BC508" i="18"/>
  <c r="BC430" i="18"/>
  <c r="BC1105" i="18"/>
  <c r="BC1117" i="18" s="1"/>
  <c r="BC690" i="18"/>
  <c r="BC1027" i="18"/>
  <c r="BC1039" i="18" s="1"/>
  <c r="BC1040" i="18"/>
  <c r="BC1052" i="18" s="1"/>
  <c r="BC1118" i="18"/>
  <c r="BC1130" i="18" s="1"/>
  <c r="BC677" i="18"/>
  <c r="BC729" i="18"/>
  <c r="BC469" i="18"/>
  <c r="BC560" i="18"/>
  <c r="BC264" i="18"/>
  <c r="BC365" i="18"/>
  <c r="BC235" i="18"/>
  <c r="BC521" i="18"/>
  <c r="BC547" i="18"/>
  <c r="BC667" i="18"/>
  <c r="BC534" i="18"/>
  <c r="BC1209" i="18"/>
  <c r="BC1221" i="18" s="1"/>
  <c r="BC855" i="18"/>
  <c r="BC420" i="18"/>
  <c r="BC556" i="18"/>
  <c r="BC465" i="18"/>
  <c r="BC393" i="18"/>
  <c r="BC731" i="18"/>
  <c r="BC237" i="18"/>
  <c r="BC241" i="18"/>
  <c r="BC460" i="18"/>
  <c r="BC589" i="18"/>
  <c r="BC251" i="18"/>
  <c r="BC243" i="18"/>
  <c r="BC452" i="18"/>
  <c r="BC641" i="18"/>
  <c r="BC748" i="18"/>
  <c r="BC564" i="18"/>
  <c r="BC305" i="18"/>
  <c r="BC321" i="18"/>
  <c r="BC852" i="18"/>
  <c r="BC540" i="18"/>
  <c r="BC458" i="18"/>
  <c r="BC242" i="18"/>
  <c r="BC373" i="18"/>
  <c r="BC356" i="18"/>
  <c r="BC707" i="18"/>
  <c r="BC718" i="18"/>
  <c r="BC628" i="18"/>
  <c r="BC519" i="18"/>
  <c r="BB531" i="18"/>
  <c r="BC673" i="18"/>
  <c r="BC283" i="18"/>
  <c r="BB557" i="18"/>
  <c r="BC606" i="18"/>
  <c r="BC293" i="18"/>
  <c r="BC719" i="18"/>
  <c r="BC640" i="18"/>
  <c r="BC723" i="18"/>
  <c r="BC383" i="18"/>
  <c r="BC478" i="18"/>
  <c r="BC693" i="18"/>
  <c r="BC445" i="18"/>
  <c r="BC411" i="18"/>
  <c r="BC227" i="18"/>
  <c r="BC584" i="18"/>
  <c r="BC695" i="18"/>
  <c r="BC357" i="18"/>
  <c r="BC1427" i="18"/>
  <c r="BC502" i="18"/>
  <c r="BC398" i="18"/>
  <c r="BC330" i="18"/>
  <c r="BC240" i="18"/>
  <c r="BC708" i="18"/>
  <c r="BC613" i="18"/>
  <c r="BC735" i="18"/>
  <c r="BC592" i="18"/>
  <c r="BC343" i="18"/>
  <c r="BC587" i="18"/>
  <c r="BC335" i="18"/>
  <c r="BC276" i="18"/>
  <c r="BC866" i="18"/>
  <c r="BC605" i="18"/>
  <c r="BC627" i="18"/>
  <c r="BC688" i="18"/>
  <c r="BB700" i="18"/>
  <c r="BC422" i="18"/>
  <c r="BC332" i="18"/>
  <c r="BC1378" i="18"/>
  <c r="BC1386" i="18"/>
  <c r="BC878" i="18"/>
  <c r="BC295" i="18"/>
  <c r="BC412" i="18"/>
  <c r="BC721" i="18"/>
  <c r="BC387" i="18"/>
  <c r="BC744" i="18"/>
  <c r="BC408" i="18"/>
  <c r="BC698" i="18"/>
  <c r="BC428" i="18"/>
  <c r="BB440" i="18"/>
  <c r="BC658" i="18"/>
  <c r="BC736" i="18"/>
  <c r="BC1387" i="18"/>
  <c r="BC419" i="18"/>
  <c r="BC761" i="18"/>
  <c r="BC522" i="18"/>
  <c r="BC318" i="18"/>
  <c r="BC444" i="18"/>
  <c r="BC137" i="18"/>
  <c r="BC621" i="18"/>
  <c r="BC288" i="18"/>
  <c r="BC601" i="18"/>
  <c r="BC1401" i="18"/>
  <c r="BC410" i="18"/>
  <c r="BC682" i="18"/>
  <c r="BC513" i="18"/>
  <c r="BC678" i="18"/>
  <c r="BC341" i="18"/>
  <c r="BC530" i="18"/>
  <c r="BC790" i="18"/>
  <c r="BC467" i="18"/>
  <c r="BC706" i="18"/>
  <c r="BC231" i="18"/>
  <c r="BC1399" i="18"/>
  <c r="BC425" i="18"/>
  <c r="BC450" i="18"/>
  <c r="BC1388" i="18"/>
  <c r="BC759" i="18"/>
  <c r="BC359" i="18"/>
  <c r="BC671" i="18"/>
  <c r="BC660" i="18"/>
  <c r="BC328" i="18"/>
  <c r="BC285" i="18"/>
  <c r="BC840" i="18"/>
  <c r="BC1383" i="18"/>
  <c r="BC421" i="18"/>
  <c r="BC743" i="18"/>
  <c r="BC311" i="18"/>
  <c r="BC267" i="18"/>
  <c r="BC342" i="18"/>
  <c r="BC498" i="18"/>
  <c r="BC399" i="18"/>
  <c r="BC454" i="18"/>
  <c r="BC617" i="18"/>
  <c r="BC489" i="18"/>
  <c r="BC804" i="18"/>
  <c r="BC802" i="18"/>
  <c r="BC314" i="18"/>
  <c r="BC654" i="18"/>
  <c r="BC308" i="18"/>
  <c r="BC643" i="18"/>
  <c r="BC370" i="18"/>
  <c r="BC1389" i="18"/>
  <c r="BC432" i="18"/>
  <c r="BC532" i="18"/>
  <c r="BC230" i="18"/>
  <c r="BC244" i="18"/>
  <c r="BC281" i="18"/>
  <c r="BC424" i="18"/>
  <c r="BC331" i="18"/>
  <c r="BC691" i="18"/>
  <c r="BC269" i="18"/>
  <c r="BC646" i="18"/>
  <c r="BC361" i="18"/>
  <c r="BC762" i="18"/>
  <c r="BC1398" i="18"/>
  <c r="BC188" i="18"/>
  <c r="BC597" i="18"/>
  <c r="BC386" i="18"/>
  <c r="BC490" i="18"/>
  <c r="BC461" i="18"/>
  <c r="BC610" i="18"/>
  <c r="BC394" i="18"/>
  <c r="BC760" i="18"/>
  <c r="BC538" i="18"/>
  <c r="BC499" i="18"/>
  <c r="BC301" i="18"/>
  <c r="BC580" i="18"/>
  <c r="BC348" i="18"/>
  <c r="BC238" i="18"/>
  <c r="BC1417" i="18"/>
  <c r="BC787" i="18"/>
  <c r="BC563" i="18"/>
  <c r="BC699" i="18"/>
  <c r="BC685" i="18"/>
  <c r="BC853" i="18"/>
  <c r="BC503" i="18"/>
  <c r="BC679" i="18"/>
  <c r="BC549" i="18"/>
  <c r="BC448" i="18"/>
  <c r="BC539" i="18"/>
  <c r="BC1412" i="18"/>
  <c r="BC594" i="18"/>
  <c r="BC711" i="18"/>
  <c r="BC523" i="18"/>
  <c r="BC737" i="18"/>
  <c r="BC1421" i="18"/>
  <c r="BC528" i="18"/>
  <c r="BC483" i="18"/>
  <c r="BB583" i="18"/>
  <c r="BC501" i="18"/>
  <c r="BC757" i="18"/>
  <c r="BB687" i="18"/>
  <c r="BC515" i="18"/>
  <c r="BC463" i="18"/>
  <c r="BC459" i="18"/>
  <c r="BC854" i="18"/>
  <c r="BC683" i="18"/>
  <c r="BC552" i="18"/>
  <c r="BC337" i="18"/>
  <c r="BC582" i="18"/>
  <c r="BC270" i="18"/>
  <c r="BC368" i="18"/>
  <c r="BC604" i="18"/>
  <c r="BC385" i="18"/>
  <c r="BC1422" i="18"/>
  <c r="BC608" i="18"/>
  <c r="BC763" i="18"/>
  <c r="BC347" i="18"/>
  <c r="BC636" i="18"/>
  <c r="BC856" i="18"/>
  <c r="BC278" i="18"/>
  <c r="BC620" i="18"/>
  <c r="BC316" i="18"/>
  <c r="BC568" i="18"/>
  <c r="BC764" i="18"/>
  <c r="BC619" i="18"/>
  <c r="BC290" i="18"/>
  <c r="BC732" i="18"/>
  <c r="BC457" i="18"/>
  <c r="BC511" i="18"/>
  <c r="BC353" i="18"/>
  <c r="BC717" i="18"/>
  <c r="BC307" i="18"/>
  <c r="BC400" i="18"/>
  <c r="BC686" i="18"/>
  <c r="BC697" i="18"/>
  <c r="BC303" i="18"/>
  <c r="BC415" i="18"/>
  <c r="BC600" i="18"/>
  <c r="BC569" i="18"/>
  <c r="BC1382" i="18"/>
  <c r="BC485" i="18"/>
  <c r="BC275" i="18"/>
  <c r="BC309" i="18"/>
  <c r="BC486" i="18"/>
  <c r="BC434" i="18"/>
  <c r="BC803" i="18"/>
  <c r="BC471" i="18"/>
  <c r="BC472" i="18"/>
  <c r="BC554" i="18"/>
  <c r="BC256" i="18"/>
  <c r="BC801" i="18"/>
  <c r="BC593" i="18"/>
  <c r="BC413" i="18"/>
  <c r="BC263" i="18"/>
  <c r="BC869" i="18"/>
  <c r="BC1423" i="18"/>
  <c r="BC575" i="18"/>
  <c r="BC446" i="18"/>
  <c r="BC1414" i="18"/>
  <c r="BC4" i="18"/>
  <c r="BB4" i="24"/>
  <c r="BB1338" i="18"/>
  <c r="BC1326" i="18"/>
  <c r="AZ12" i="24"/>
  <c r="AY13" i="24"/>
  <c r="BA456" i="18"/>
  <c r="AZ466" i="18"/>
  <c r="BC716" i="18"/>
  <c r="BA414" i="18"/>
  <c r="BB404" i="18"/>
  <c r="BB742" i="18"/>
  <c r="BB310" i="18"/>
  <c r="BC300" i="18"/>
  <c r="AZ652" i="18"/>
  <c r="AY661" i="18"/>
  <c r="BB612" i="18"/>
  <c r="BA622" i="18"/>
  <c r="BA336" i="18"/>
  <c r="BB326" i="18"/>
  <c r="BB336" i="18" s="1"/>
  <c r="BC339" i="18"/>
  <c r="BB349" i="18"/>
  <c r="AZ492" i="18"/>
  <c r="BA482" i="18"/>
  <c r="BA1380" i="18"/>
  <c r="BA1390" i="18" s="1"/>
  <c r="AZ1390" i="18"/>
  <c r="BC495" i="18"/>
  <c r="BB505" i="18"/>
  <c r="BB586" i="18"/>
  <c r="BA596" i="18"/>
  <c r="BA703" i="18"/>
  <c r="AZ713" i="18"/>
  <c r="BB443" i="18"/>
  <c r="BB453" i="18" s="1"/>
  <c r="AV881" i="18"/>
  <c r="BA381" i="18"/>
  <c r="AZ388" i="18"/>
  <c r="AX1411" i="18"/>
  <c r="BA639" i="18"/>
  <c r="AZ648" i="18"/>
  <c r="AY470" i="18"/>
  <c r="AX479" i="18"/>
  <c r="AW892" i="18"/>
  <c r="AY839" i="18"/>
  <c r="BC566" i="18"/>
  <c r="BB570" i="18"/>
  <c r="BA665" i="18"/>
  <c r="AZ674" i="18"/>
  <c r="BB758" i="18"/>
  <c r="BA765" i="18"/>
  <c r="BB536" i="18"/>
  <c r="BA544" i="18"/>
  <c r="AV1424" i="18"/>
  <c r="AU1429" i="18"/>
  <c r="AV7" i="18"/>
  <c r="BB730" i="18"/>
  <c r="BA453" i="18"/>
  <c r="BB323" i="18"/>
  <c r="BC313" i="18"/>
  <c r="BA1413" i="18"/>
  <c r="BB362" i="18"/>
  <c r="BC352" i="18"/>
  <c r="BC651" i="18"/>
  <c r="BC1381" i="18"/>
  <c r="BB258" i="18"/>
  <c r="BC248" i="18"/>
  <c r="BB427" i="18"/>
  <c r="BC417" i="18"/>
  <c r="BB1426" i="18"/>
  <c r="BD1427" i="18" l="1"/>
  <c r="BD671" i="18"/>
  <c r="BD698" i="18"/>
  <c r="BD564" i="18"/>
  <c r="BD269" i="18"/>
  <c r="BD283" i="18"/>
  <c r="BD357" i="18"/>
  <c r="BD804" i="18"/>
  <c r="BD594" i="18"/>
  <c r="BD691" i="18"/>
  <c r="BD683" i="18"/>
  <c r="BD854" i="18"/>
  <c r="BD359" i="18"/>
  <c r="BD413" i="18"/>
  <c r="BD278" i="18"/>
  <c r="BD489" i="18"/>
  <c r="BD499" i="18"/>
  <c r="BD1401" i="18"/>
  <c r="BD415" i="18"/>
  <c r="BD593" i="18"/>
  <c r="BD301" i="18"/>
  <c r="BD620" i="18"/>
  <c r="BD303" i="18"/>
  <c r="BD1412" i="18"/>
  <c r="BD288" i="18"/>
  <c r="BD287" i="18"/>
  <c r="BD335" i="18"/>
  <c r="BD472" i="18"/>
  <c r="BD307" i="18"/>
  <c r="BD679" i="18"/>
  <c r="BD610" i="18"/>
  <c r="BD244" i="18"/>
  <c r="BD498" i="18"/>
  <c r="BD425" i="18"/>
  <c r="BD137" i="18"/>
  <c r="BD721" i="18"/>
  <c r="BD623" i="18"/>
  <c r="BD487" i="18"/>
  <c r="BD615" i="18"/>
  <c r="BD538" i="18"/>
  <c r="BD276" i="18"/>
  <c r="BD256" i="18"/>
  <c r="BD454" i="18"/>
  <c r="BD292" i="18"/>
  <c r="BD515" i="18"/>
  <c r="BD1399" i="18"/>
  <c r="BD532" i="18"/>
  <c r="BD801" i="18"/>
  <c r="BD331" i="18"/>
  <c r="BD760" i="18"/>
  <c r="BD452" i="18"/>
  <c r="BD347" i="18"/>
  <c r="BD450" i="18"/>
  <c r="BD471" i="18"/>
  <c r="BD444" i="18"/>
  <c r="BD853" i="18"/>
  <c r="BD434" i="18"/>
  <c r="BD511" i="18"/>
  <c r="BD1422" i="18"/>
  <c r="BD685" i="18"/>
  <c r="BD386" i="18"/>
  <c r="BD432" i="18"/>
  <c r="BD311" i="18"/>
  <c r="BD706" i="18"/>
  <c r="BD522" i="18"/>
  <c r="BD878" i="18"/>
  <c r="BD478" i="18"/>
  <c r="BD584" i="18"/>
  <c r="BD621" i="18"/>
  <c r="BD763" i="18"/>
  <c r="BD343" i="18"/>
  <c r="BD350" i="18"/>
  <c r="BD743" i="18"/>
  <c r="BD761" i="18"/>
  <c r="BD1386" i="18"/>
  <c r="BD841" i="18"/>
  <c r="BD697" i="18"/>
  <c r="BD759" i="18"/>
  <c r="BD517" i="18"/>
  <c r="BD424" i="18"/>
  <c r="BD394" i="18"/>
  <c r="BD725" i="18"/>
  <c r="BD230" i="18"/>
  <c r="BD353" i="18"/>
  <c r="BD457" i="18"/>
  <c r="BD1389" i="18"/>
  <c r="BD467" i="18"/>
  <c r="BD1414" i="18"/>
  <c r="BD309" i="18"/>
  <c r="BD732" i="18"/>
  <c r="BD604" i="18"/>
  <c r="BD483" i="18"/>
  <c r="BD563" i="18"/>
  <c r="BD597" i="18"/>
  <c r="BD370" i="18"/>
  <c r="BD421" i="18"/>
  <c r="BD790" i="18"/>
  <c r="BD419" i="18"/>
  <c r="BD856" i="18"/>
  <c r="BD463" i="18"/>
  <c r="BD400" i="18"/>
  <c r="BD628" i="18"/>
  <c r="BD579" i="18"/>
  <c r="BD490" i="18"/>
  <c r="BD290" i="18"/>
  <c r="BD643" i="18"/>
  <c r="BD1383" i="18"/>
  <c r="BD530" i="18"/>
  <c r="BD1387" i="18"/>
  <c r="BD332" i="18"/>
  <c r="BD391" i="18"/>
  <c r="BD537" i="18"/>
  <c r="BD553" i="18"/>
  <c r="BD449" i="18"/>
  <c r="BD617" i="18"/>
  <c r="BD686" i="18"/>
  <c r="BD387" i="18"/>
  <c r="BD399" i="18"/>
  <c r="BD503" i="18"/>
  <c r="BD445" i="18"/>
  <c r="BD501" i="18"/>
  <c r="BD787" i="18"/>
  <c r="BD575" i="18"/>
  <c r="BD485" i="18"/>
  <c r="BD619" i="18"/>
  <c r="BD270" i="18"/>
  <c r="BD1421" i="18"/>
  <c r="BD1417" i="18"/>
  <c r="BD840" i="18"/>
  <c r="BD341" i="18"/>
  <c r="BD736" i="18"/>
  <c r="BD422" i="18"/>
  <c r="BD852" i="18"/>
  <c r="BD291" i="18"/>
  <c r="BD448" i="18"/>
  <c r="BD751" i="18"/>
  <c r="BD342" i="18"/>
  <c r="BD318" i="18"/>
  <c r="BD486" i="18"/>
  <c r="BD446" i="18"/>
  <c r="BD764" i="18"/>
  <c r="BD762" i="18"/>
  <c r="BD678" i="18"/>
  <c r="BD324" i="18"/>
  <c r="BD789" i="18"/>
  <c r="BD473" i="18"/>
  <c r="BD345" i="18"/>
  <c r="BD659" i="18"/>
  <c r="BD539" i="18"/>
  <c r="BD601" i="18"/>
  <c r="BD636" i="18"/>
  <c r="BD554" i="18"/>
  <c r="BD281" i="18"/>
  <c r="BD757" i="18"/>
  <c r="BD587" i="18"/>
  <c r="BD803" i="18"/>
  <c r="BD385" i="18"/>
  <c r="BD275" i="18"/>
  <c r="BD188" i="18"/>
  <c r="BD1423" i="18"/>
  <c r="BD582" i="18"/>
  <c r="BD238" i="18"/>
  <c r="BD654" i="18"/>
  <c r="BD285" i="18"/>
  <c r="BD658" i="18"/>
  <c r="BD869" i="18"/>
  <c r="BD569" i="18"/>
  <c r="BD568" i="18"/>
  <c r="BD337" i="18"/>
  <c r="BD523" i="18"/>
  <c r="BD348" i="18"/>
  <c r="BD361" i="18"/>
  <c r="BD314" i="18"/>
  <c r="BD328" i="18"/>
  <c r="BD513" i="18"/>
  <c r="BD398" i="18"/>
  <c r="BD606" i="18"/>
  <c r="BD420" i="18"/>
  <c r="BD488" i="18"/>
  <c r="BD322" i="18"/>
  <c r="BD591" i="18"/>
  <c r="BD459" i="18"/>
  <c r="BD744" i="18"/>
  <c r="BD1388" i="18"/>
  <c r="BD550" i="18"/>
  <c r="BD549" i="18"/>
  <c r="BD243" i="18"/>
  <c r="BD717" i="18"/>
  <c r="BD461" i="18"/>
  <c r="BD608" i="18"/>
  <c r="BD693" i="18"/>
  <c r="BD699" i="18"/>
  <c r="BD368" i="18"/>
  <c r="BD1382" i="18"/>
  <c r="BD737" i="18"/>
  <c r="BD263" i="18"/>
  <c r="BD600" i="18"/>
  <c r="BD316" i="18"/>
  <c r="BD552" i="18"/>
  <c r="BD711" i="18"/>
  <c r="BD580" i="18"/>
  <c r="BD646" i="18"/>
  <c r="BD802" i="18"/>
  <c r="BD660" i="18"/>
  <c r="BD682" i="18"/>
  <c r="BD627" i="18"/>
  <c r="BD855" i="18"/>
  <c r="BD573" i="18"/>
  <c r="BD516" i="18"/>
  <c r="BD599" i="18"/>
  <c r="BD438" i="18"/>
  <c r="BD217" i="18"/>
  <c r="BD215" i="18"/>
  <c r="BD625" i="18"/>
  <c r="BD201" i="18"/>
  <c r="BD330" i="18"/>
  <c r="BD458" i="18"/>
  <c r="BD393" i="18"/>
  <c r="BD214" i="18"/>
  <c r="BD409" i="18"/>
  <c r="BD405" i="18"/>
  <c r="BD577" i="18"/>
  <c r="BD304" i="18"/>
  <c r="BD202" i="18"/>
  <c r="BD395" i="18"/>
  <c r="BD205" i="18"/>
  <c r="BD1378" i="18"/>
  <c r="BD791" i="18"/>
  <c r="BD227" i="18"/>
  <c r="BD734" i="18"/>
  <c r="BD748" i="18"/>
  <c r="BD334" i="18"/>
  <c r="BD630" i="18"/>
  <c r="BD282" i="18"/>
  <c r="BD203" i="18"/>
  <c r="BD216" i="18"/>
  <c r="BD411" i="18"/>
  <c r="BD477" i="18"/>
  <c r="BD641" i="18"/>
  <c r="BD204" i="18"/>
  <c r="BD218" i="18"/>
  <c r="BC635" i="18"/>
  <c r="BD895" i="18"/>
  <c r="BE895" i="18" s="1"/>
  <c r="BD800" i="18"/>
  <c r="BD590" i="18"/>
  <c r="BD524" i="18"/>
  <c r="BD669" i="18"/>
  <c r="BD372" i="18"/>
  <c r="BD605" i="18"/>
  <c r="BD670" i="18"/>
  <c r="BD376" i="18"/>
  <c r="BD1385" i="18"/>
  <c r="BD240" i="18"/>
  <c r="BD719" i="18"/>
  <c r="BD373" i="18"/>
  <c r="BD293" i="18"/>
  <c r="BD242" i="18"/>
  <c r="BD241" i="18"/>
  <c r="BD255" i="18"/>
  <c r="BD602" i="18"/>
  <c r="BD162" i="18"/>
  <c r="BD439" i="18"/>
  <c r="BD265" i="18"/>
  <c r="BD880" i="18"/>
  <c r="BD229" i="18"/>
  <c r="BD673" i="18"/>
  <c r="BD321" i="18"/>
  <c r="BD465" i="18"/>
  <c r="BD431" i="18"/>
  <c r="BD233" i="18"/>
  <c r="BD277" i="18"/>
  <c r="BD433" i="18"/>
  <c r="BD1402" i="18"/>
  <c r="BD712" i="18"/>
  <c r="BD514" i="18"/>
  <c r="BD695" i="18"/>
  <c r="BD305" i="18"/>
  <c r="BD556" i="18"/>
  <c r="BD733" i="18"/>
  <c r="BD562" i="18"/>
  <c r="BD138" i="18"/>
  <c r="BD402" i="18"/>
  <c r="BD722" i="18"/>
  <c r="BD179" i="18"/>
  <c r="BD497" i="18"/>
  <c r="BD672" i="18"/>
  <c r="BD366" i="18"/>
  <c r="BD190" i="18"/>
  <c r="BD475" i="18"/>
  <c r="BD340" i="18"/>
  <c r="BD426" i="18"/>
  <c r="BD561" i="18"/>
  <c r="BD329" i="18"/>
  <c r="BD633" i="18"/>
  <c r="BD705" i="18"/>
  <c r="BD879" i="18"/>
  <c r="BD315" i="18"/>
  <c r="BD868" i="18"/>
  <c r="BD249" i="18"/>
  <c r="BD346" i="18"/>
  <c r="BD408" i="18"/>
  <c r="BD866" i="18"/>
  <c r="BD735" i="18"/>
  <c r="BD383" i="18"/>
  <c r="BD718" i="18"/>
  <c r="BD529" i="18"/>
  <c r="BD306" i="18"/>
  <c r="BE306" i="18" s="1"/>
  <c r="BD710" i="18"/>
  <c r="BD745" i="18"/>
  <c r="BD164" i="18"/>
  <c r="BD642" i="18"/>
  <c r="BD613" i="18"/>
  <c r="BD723" i="18"/>
  <c r="BD707" i="18"/>
  <c r="BD251" i="18"/>
  <c r="BD565" i="18"/>
  <c r="BD653" i="18"/>
  <c r="BD389" i="18"/>
  <c r="BD1384" i="18"/>
  <c r="BD738" i="18"/>
  <c r="BD684" i="18"/>
  <c r="BD631" i="18"/>
  <c r="BC583" i="18"/>
  <c r="BD708" i="18"/>
  <c r="BD640" i="18"/>
  <c r="BD356" i="18"/>
  <c r="BD589" i="18"/>
  <c r="BD644" i="18"/>
  <c r="BD756" i="18"/>
  <c r="BD317" i="18"/>
  <c r="BD894" i="18"/>
  <c r="BD753" i="18"/>
  <c r="BD704" i="18"/>
  <c r="BD460" i="18"/>
  <c r="BD192" i="18"/>
  <c r="BD418" i="18"/>
  <c r="BD662" i="18"/>
  <c r="BD692" i="18"/>
  <c r="BD749" i="18"/>
  <c r="BD535" i="18"/>
  <c r="BD266" i="18"/>
  <c r="BD629" i="18"/>
  <c r="BD724" i="18"/>
  <c r="BD634" i="18"/>
  <c r="BD1398" i="18"/>
  <c r="BD308" i="18"/>
  <c r="BD267" i="18"/>
  <c r="BD231" i="18"/>
  <c r="BD410" i="18"/>
  <c r="BD295" i="18"/>
  <c r="BD526" i="18"/>
  <c r="BD502" i="18"/>
  <c r="BD540" i="18"/>
  <c r="BD731" i="18"/>
  <c r="BD543" i="18"/>
  <c r="BD279" i="18"/>
  <c r="BD607" i="18"/>
  <c r="BD289" i="18"/>
  <c r="BD428" i="18"/>
  <c r="BC440" i="18"/>
  <c r="BD165" i="18"/>
  <c r="BE165" i="18" s="1"/>
  <c r="BD396" i="18"/>
  <c r="BD423" i="18"/>
  <c r="BD382" i="18"/>
  <c r="BD496" i="18"/>
  <c r="BD447" i="18"/>
  <c r="BD358" i="18"/>
  <c r="BD578" i="18"/>
  <c r="BD512" i="18"/>
  <c r="BD484" i="18"/>
  <c r="BD519" i="18"/>
  <c r="BC531" i="18"/>
  <c r="BD327" i="18"/>
  <c r="BD694" i="18"/>
  <c r="BD571" i="18"/>
  <c r="BD480" i="18"/>
  <c r="BD865" i="18"/>
  <c r="BD354" i="18"/>
  <c r="BD603" i="18"/>
  <c r="BD626" i="18"/>
  <c r="BD588" i="18"/>
  <c r="BD363" i="18"/>
  <c r="BC375" i="18"/>
  <c r="BD302" i="18"/>
  <c r="BD746" i="18"/>
  <c r="BD236" i="18"/>
  <c r="BD504" i="18"/>
  <c r="BD369" i="18"/>
  <c r="BC323" i="18"/>
  <c r="BD688" i="18"/>
  <c r="BC700" i="18"/>
  <c r="BD320" i="18"/>
  <c r="BD843" i="18"/>
  <c r="BD166" i="18"/>
  <c r="BD189" i="18"/>
  <c r="BD392" i="18"/>
  <c r="BD493" i="18"/>
  <c r="BD555" i="18"/>
  <c r="BD272" i="18"/>
  <c r="BC284" i="18"/>
  <c r="BC609" i="18"/>
  <c r="BE3" i="18"/>
  <c r="BE451" i="18" s="1"/>
  <c r="BD126" i="18"/>
  <c r="BD125" i="18"/>
  <c r="BD124" i="18"/>
  <c r="BD123" i="18"/>
  <c r="BD127" i="18"/>
  <c r="BD412" i="18"/>
  <c r="BD528" i="18"/>
  <c r="BD548" i="18"/>
  <c r="BD592" i="18"/>
  <c r="BD647" i="18"/>
  <c r="BD551" i="18"/>
  <c r="BD656" i="18"/>
  <c r="BD1066" i="18"/>
  <c r="BD1078" i="18" s="1"/>
  <c r="BD1131" i="18"/>
  <c r="BD1143" i="18" s="1"/>
  <c r="BD962" i="18"/>
  <c r="BD974" i="18" s="1"/>
  <c r="BD988" i="18"/>
  <c r="BD1000" i="18" s="1"/>
  <c r="BD949" i="18"/>
  <c r="BD961" i="18" s="1"/>
  <c r="BD1261" i="18"/>
  <c r="BD1273" i="18" s="1"/>
  <c r="BD1092" i="18"/>
  <c r="BD1104" i="18" s="1"/>
  <c r="BD1014" i="18"/>
  <c r="BD1026" i="18" s="1"/>
  <c r="BD1183" i="18"/>
  <c r="BD1195" i="18" s="1"/>
  <c r="BD936" i="18"/>
  <c r="BD948" i="18" s="1"/>
  <c r="BD1053" i="18"/>
  <c r="BD1065" i="18" s="1"/>
  <c r="BD1339" i="18"/>
  <c r="BD1351" i="18" s="1"/>
  <c r="BD1170" i="18"/>
  <c r="BD1182" i="18" s="1"/>
  <c r="BD1365" i="18"/>
  <c r="BD1377" i="18" s="1"/>
  <c r="BD378" i="18"/>
  <c r="BD1274" i="18"/>
  <c r="BD1286" i="18" s="1"/>
  <c r="BD1001" i="18"/>
  <c r="BD1013" i="18" s="1"/>
  <c r="BD1222" i="18"/>
  <c r="BD1234" i="18" s="1"/>
  <c r="BD1157" i="18"/>
  <c r="BD1169" i="18" s="1"/>
  <c r="BD1300" i="18"/>
  <c r="BD1312" i="18" s="1"/>
  <c r="BD1313" i="18"/>
  <c r="BD1325" i="18" s="1"/>
  <c r="BD755" i="18"/>
  <c r="BD1144" i="18"/>
  <c r="BD1156" i="18" s="1"/>
  <c r="BD1235" i="18"/>
  <c r="BD1247" i="18" s="1"/>
  <c r="BD261" i="18"/>
  <c r="BD664" i="18"/>
  <c r="BD614" i="18"/>
  <c r="BD975" i="18"/>
  <c r="BD987" i="18" s="1"/>
  <c r="BD1352" i="18"/>
  <c r="BD1364" i="18" s="1"/>
  <c r="BD638" i="18"/>
  <c r="BD677" i="18"/>
  <c r="BD910" i="18"/>
  <c r="BD922" i="18" s="1"/>
  <c r="BD430" i="18"/>
  <c r="BD1040" i="18"/>
  <c r="BD1052" i="18" s="1"/>
  <c r="BD897" i="18"/>
  <c r="BD909" i="18" s="1"/>
  <c r="BD1079" i="18"/>
  <c r="BD1091" i="18" s="1"/>
  <c r="BD1248" i="18"/>
  <c r="BD1260" i="18" s="1"/>
  <c r="BD729" i="18"/>
  <c r="BD508" i="18"/>
  <c r="BD469" i="18"/>
  <c r="BD1105" i="18"/>
  <c r="BD1117" i="18" s="1"/>
  <c r="BD690" i="18"/>
  <c r="BD1118" i="18"/>
  <c r="BD1130" i="18" s="1"/>
  <c r="BD274" i="18"/>
  <c r="BD1027" i="18"/>
  <c r="BD1039" i="18" s="1"/>
  <c r="BD1196" i="18"/>
  <c r="BD1208" i="18" s="1"/>
  <c r="BD923" i="18"/>
  <c r="BD935" i="18" s="1"/>
  <c r="BD1287" i="18"/>
  <c r="BD1299" i="18" s="1"/>
  <c r="BD1419" i="18"/>
  <c r="BD264" i="18"/>
  <c r="BD547" i="18"/>
  <c r="BE547" i="18" s="1"/>
  <c r="BD365" i="18"/>
  <c r="BD521" i="18"/>
  <c r="BD1209" i="18"/>
  <c r="BD1221" i="18" s="1"/>
  <c r="BD235" i="18"/>
  <c r="BD560" i="18"/>
  <c r="BD534" i="18"/>
  <c r="BD667" i="18"/>
  <c r="BD380" i="18"/>
  <c r="BD246" i="18"/>
  <c r="BD616" i="18"/>
  <c r="BD541" i="18"/>
  <c r="BD406" i="18"/>
  <c r="BD595" i="18"/>
  <c r="BD360" i="18"/>
  <c r="BD371" i="18"/>
  <c r="BE371" i="18" s="1"/>
  <c r="BD747" i="18"/>
  <c r="BD574" i="18"/>
  <c r="BD367" i="18"/>
  <c r="BC297" i="18"/>
  <c r="BD545" i="18"/>
  <c r="BD175" i="18"/>
  <c r="BD632" i="18"/>
  <c r="BD527" i="18"/>
  <c r="BD177" i="18"/>
  <c r="BD253" i="18"/>
  <c r="BD506" i="18"/>
  <c r="BC518" i="18"/>
  <c r="BD191" i="18"/>
  <c r="BC557" i="18"/>
  <c r="BD268" i="18"/>
  <c r="BD1420" i="18"/>
  <c r="BD788" i="18"/>
  <c r="BD379" i="18"/>
  <c r="BD1428" i="18"/>
  <c r="BD259" i="18"/>
  <c r="BC271" i="18"/>
  <c r="BD657" i="18"/>
  <c r="BD344" i="18"/>
  <c r="BD296" i="18"/>
  <c r="BD464" i="18"/>
  <c r="BD298" i="18"/>
  <c r="BD666" i="18"/>
  <c r="BD1400" i="18"/>
  <c r="BC245" i="18"/>
  <c r="BD842" i="18"/>
  <c r="BD510" i="18"/>
  <c r="BD882" i="18"/>
  <c r="BD681" i="18"/>
  <c r="BD750" i="18"/>
  <c r="BD407" i="18"/>
  <c r="BD476" i="18"/>
  <c r="BD581" i="18"/>
  <c r="BD239" i="18"/>
  <c r="BD645" i="18"/>
  <c r="BD384" i="18"/>
  <c r="BD136" i="18"/>
  <c r="BD176" i="18"/>
  <c r="BD474" i="18"/>
  <c r="BD720" i="18"/>
  <c r="BD655" i="18"/>
  <c r="BD542" i="18"/>
  <c r="BD618" i="18"/>
  <c r="BD436" i="18"/>
  <c r="BD709" i="18"/>
  <c r="BD1425" i="18"/>
  <c r="BD462" i="18"/>
  <c r="BD680" i="18"/>
  <c r="BD294" i="18"/>
  <c r="BD441" i="18"/>
  <c r="BD576" i="18"/>
  <c r="BD525" i="18"/>
  <c r="BD558" i="18"/>
  <c r="BD163" i="18"/>
  <c r="BE163" i="18" s="1"/>
  <c r="BD397" i="18"/>
  <c r="BC401" i="18"/>
  <c r="BD237" i="18"/>
  <c r="BD262" i="18"/>
  <c r="BD250" i="18"/>
  <c r="BD140" i="18"/>
  <c r="BD893" i="18"/>
  <c r="BD500" i="18"/>
  <c r="BD491" i="18"/>
  <c r="BD254" i="18"/>
  <c r="BD228" i="18"/>
  <c r="BD675" i="18"/>
  <c r="BC687" i="18"/>
  <c r="BD668" i="18"/>
  <c r="BD435" i="18"/>
  <c r="BD139" i="18"/>
  <c r="BD178" i="18"/>
  <c r="BD355" i="18"/>
  <c r="BD374" i="18"/>
  <c r="BD319" i="18"/>
  <c r="BD280" i="18"/>
  <c r="BD252" i="18"/>
  <c r="BD891" i="18"/>
  <c r="BD696" i="18"/>
  <c r="BD333" i="18"/>
  <c r="BD649" i="18"/>
  <c r="BD1415" i="18"/>
  <c r="BD567" i="18"/>
  <c r="BD437" i="18"/>
  <c r="BD867" i="18"/>
  <c r="BB456" i="18"/>
  <c r="BA466" i="18"/>
  <c r="AZ13" i="24"/>
  <c r="BA12" i="24"/>
  <c r="BC1338" i="18"/>
  <c r="BD1326" i="18"/>
  <c r="BC4" i="24"/>
  <c r="BD4" i="18"/>
  <c r="BD716" i="18"/>
  <c r="BB414" i="18"/>
  <c r="BC404" i="18"/>
  <c r="BC742" i="18"/>
  <c r="BC310" i="18"/>
  <c r="BD300" i="18"/>
  <c r="BC326" i="18"/>
  <c r="BD326" i="18" s="1"/>
  <c r="BA652" i="18"/>
  <c r="AZ661" i="18"/>
  <c r="BB622" i="18"/>
  <c r="BC612" i="18"/>
  <c r="BC349" i="18"/>
  <c r="BD339" i="18"/>
  <c r="BC505" i="18"/>
  <c r="BD495" i="18"/>
  <c r="BA492" i="18"/>
  <c r="BB482" i="18"/>
  <c r="BB1380" i="18"/>
  <c r="BD313" i="18"/>
  <c r="BC443" i="18"/>
  <c r="BB596" i="18"/>
  <c r="BC586" i="18"/>
  <c r="BA713" i="18"/>
  <c r="BB703" i="18"/>
  <c r="AY1411" i="18"/>
  <c r="BB381" i="18"/>
  <c r="BA388" i="18"/>
  <c r="AW881" i="18"/>
  <c r="AZ839" i="18"/>
  <c r="AW1424" i="18"/>
  <c r="AV1429" i="18"/>
  <c r="BD566" i="18"/>
  <c r="BC570" i="18"/>
  <c r="AX892" i="18"/>
  <c r="BC730" i="18"/>
  <c r="BC536" i="18"/>
  <c r="BB544" i="18"/>
  <c r="AW7" i="18"/>
  <c r="AZ470" i="18"/>
  <c r="AY479" i="18"/>
  <c r="BC758" i="18"/>
  <c r="BB765" i="18"/>
  <c r="BB665" i="18"/>
  <c r="BA674" i="18"/>
  <c r="BB639" i="18"/>
  <c r="BA648" i="18"/>
  <c r="BC258" i="18"/>
  <c r="BD248" i="18"/>
  <c r="BD1381" i="18"/>
  <c r="BC1426" i="18"/>
  <c r="BB1413" i="18"/>
  <c r="BC362" i="18"/>
  <c r="BD352" i="18"/>
  <c r="BC427" i="18"/>
  <c r="BD417" i="18"/>
  <c r="BD651" i="18"/>
  <c r="BE1389" i="18" l="1"/>
  <c r="BE437" i="18"/>
  <c r="BE515" i="18"/>
  <c r="BE278" i="18"/>
  <c r="BE532" i="18"/>
  <c r="BE854" i="18"/>
  <c r="BE177" i="18"/>
  <c r="BE459" i="18"/>
  <c r="BE1387" i="18"/>
  <c r="BE270" i="18"/>
  <c r="BE731" i="18"/>
  <c r="BE529" i="18"/>
  <c r="BE241" i="18"/>
  <c r="BE599" i="18"/>
  <c r="BE737" i="18"/>
  <c r="BE659" i="18"/>
  <c r="BE387" i="18"/>
  <c r="BE400" i="18"/>
  <c r="BE471" i="18"/>
  <c r="BE487" i="18"/>
  <c r="BE628" i="18"/>
  <c r="BE527" i="18"/>
  <c r="BE360" i="18"/>
  <c r="BE1415" i="18"/>
  <c r="BE139" i="18"/>
  <c r="BE316" i="18"/>
  <c r="BE511" i="18"/>
  <c r="BE803" i="18"/>
  <c r="BE1400" i="18"/>
  <c r="BE350" i="18"/>
  <c r="BE632" i="18"/>
  <c r="BE595" i="18"/>
  <c r="BE540" i="18"/>
  <c r="BE718" i="18"/>
  <c r="BE242" i="18"/>
  <c r="BE516" i="18"/>
  <c r="BE238" i="18"/>
  <c r="BE686" i="18"/>
  <c r="BE463" i="18"/>
  <c r="BE353" i="18"/>
  <c r="BE450" i="18"/>
  <c r="BE623" i="18"/>
  <c r="BE175" i="18"/>
  <c r="BE502" i="18"/>
  <c r="BE418" i="18"/>
  <c r="BE738" i="18"/>
  <c r="BE383" i="18"/>
  <c r="BE190" i="18"/>
  <c r="BE573" i="18"/>
  <c r="BE606" i="18"/>
  <c r="BE582" i="18"/>
  <c r="BE473" i="18"/>
  <c r="BE736" i="18"/>
  <c r="BE856" i="18"/>
  <c r="BE230" i="18"/>
  <c r="BE347" i="18"/>
  <c r="BE721" i="18"/>
  <c r="BE406" i="18"/>
  <c r="BE333" i="18"/>
  <c r="BE668" i="18"/>
  <c r="BE620" i="18"/>
  <c r="BE645" i="18"/>
  <c r="BE298" i="18"/>
  <c r="BE379" i="18"/>
  <c r="BE541" i="18"/>
  <c r="BE526" i="18"/>
  <c r="BE192" i="18"/>
  <c r="BE1384" i="18"/>
  <c r="BE304" i="18"/>
  <c r="BE398" i="18"/>
  <c r="BE419" i="18"/>
  <c r="BE725" i="18"/>
  <c r="BE478" i="18"/>
  <c r="BE399" i="18"/>
  <c r="BE435" i="18"/>
  <c r="BE239" i="18"/>
  <c r="BE551" i="18"/>
  <c r="BE295" i="18"/>
  <c r="BE460" i="18"/>
  <c r="BF460" i="18" s="1"/>
  <c r="BE866" i="18"/>
  <c r="BE719" i="18"/>
  <c r="BE513" i="18"/>
  <c r="BE188" i="18"/>
  <c r="BE425" i="18"/>
  <c r="BE618" i="18"/>
  <c r="BE246" i="18"/>
  <c r="BE493" i="18"/>
  <c r="BE410" i="18"/>
  <c r="BE678" i="18"/>
  <c r="BE537" i="18"/>
  <c r="BE522" i="18"/>
  <c r="BE498" i="18"/>
  <c r="BE576" i="18"/>
  <c r="BE671" i="18"/>
  <c r="BE346" i="18"/>
  <c r="BE682" i="18"/>
  <c r="BE1421" i="18"/>
  <c r="BE391" i="18"/>
  <c r="BE370" i="18"/>
  <c r="BE517" i="18"/>
  <c r="BE244" i="18"/>
  <c r="BE257" i="18"/>
  <c r="BE649" i="18"/>
  <c r="BE434" i="18"/>
  <c r="BE788" i="18"/>
  <c r="BE581" i="18"/>
  <c r="BE324" i="18"/>
  <c r="BE542" i="18"/>
  <c r="BE344" i="18"/>
  <c r="BE280" i="18"/>
  <c r="BE254" i="18"/>
  <c r="BE441" i="18"/>
  <c r="BE655" i="18"/>
  <c r="BE407" i="18"/>
  <c r="BE657" i="18"/>
  <c r="BE490" i="18"/>
  <c r="BE717" i="18"/>
  <c r="BE759" i="18"/>
  <c r="BE701" i="18"/>
  <c r="BE301" i="18"/>
  <c r="BE558" i="18"/>
  <c r="BE1420" i="18"/>
  <c r="BE319" i="18"/>
  <c r="BE720" i="18"/>
  <c r="BE750" i="18"/>
  <c r="BE359" i="18"/>
  <c r="BE853" i="18"/>
  <c r="BE528" i="18"/>
  <c r="BE308" i="18"/>
  <c r="BE317" i="18"/>
  <c r="BE707" i="18"/>
  <c r="BE868" i="18"/>
  <c r="BE282" i="18"/>
  <c r="BE243" i="18"/>
  <c r="BE348" i="18"/>
  <c r="BE563" i="18"/>
  <c r="BE1399" i="18"/>
  <c r="BE636" i="18"/>
  <c r="BE397" i="18"/>
  <c r="BE464" i="18"/>
  <c r="BE525" i="18"/>
  <c r="BE228" i="18"/>
  <c r="BE380" i="18"/>
  <c r="BE374" i="18"/>
  <c r="BE500" i="18"/>
  <c r="BE680" i="18"/>
  <c r="BE474" i="18"/>
  <c r="BE681" i="18"/>
  <c r="BE386" i="18"/>
  <c r="BE256" i="18"/>
  <c r="BE412" i="18"/>
  <c r="BE549" i="18"/>
  <c r="BE523" i="18"/>
  <c r="BE486" i="18"/>
  <c r="BE485" i="18"/>
  <c r="BE483" i="18"/>
  <c r="BE263" i="18"/>
  <c r="BE178" i="18"/>
  <c r="BE436" i="18"/>
  <c r="BE296" i="18"/>
  <c r="BE252" i="18"/>
  <c r="BE268" i="18"/>
  <c r="BE491" i="18"/>
  <c r="BE893" i="18"/>
  <c r="BE462" i="18"/>
  <c r="BE176" i="18"/>
  <c r="BE882" i="18"/>
  <c r="BE389" i="18"/>
  <c r="BE685" i="18"/>
  <c r="BE634" i="18"/>
  <c r="BE644" i="18"/>
  <c r="BE613" i="18"/>
  <c r="BE879" i="18"/>
  <c r="BE330" i="18"/>
  <c r="BE575" i="18"/>
  <c r="BE307" i="18"/>
  <c r="BE476" i="18"/>
  <c r="BE294" i="18"/>
  <c r="BE355" i="18"/>
  <c r="BE309" i="18"/>
  <c r="BE140" i="18"/>
  <c r="BE1425" i="18"/>
  <c r="BE136" i="18"/>
  <c r="BE510" i="18"/>
  <c r="BE276" i="18"/>
  <c r="BE191" i="18"/>
  <c r="BE499" i="18"/>
  <c r="BE1388" i="18"/>
  <c r="BE568" i="18"/>
  <c r="BE342" i="18"/>
  <c r="BF342" i="18" s="1"/>
  <c r="BE787" i="18"/>
  <c r="BE643" i="18"/>
  <c r="BE472" i="18"/>
  <c r="BE666" i="18"/>
  <c r="BE250" i="18"/>
  <c r="BE384" i="18"/>
  <c r="BE367" i="18"/>
  <c r="BE552" i="18"/>
  <c r="BE567" i="18"/>
  <c r="BE1428" i="18"/>
  <c r="BE696" i="18"/>
  <c r="BE616" i="18"/>
  <c r="BE1414" i="18"/>
  <c r="BE709" i="18"/>
  <c r="BE842" i="18"/>
  <c r="BE744" i="18"/>
  <c r="BE683" i="18"/>
  <c r="BE262" i="18"/>
  <c r="BE597" i="18"/>
  <c r="BE662" i="18"/>
  <c r="BE761" i="18"/>
  <c r="BE574" i="18"/>
  <c r="BE640" i="18"/>
  <c r="BE745" i="18"/>
  <c r="BE287" i="18"/>
  <c r="BE867" i="18"/>
  <c r="BE337" i="18"/>
  <c r="BE237" i="18"/>
  <c r="BE1417" i="18"/>
  <c r="BE335" i="18"/>
  <c r="BE432" i="18"/>
  <c r="BE747" i="18"/>
  <c r="BE658" i="18"/>
  <c r="BE760" i="18"/>
  <c r="BE240" i="18"/>
  <c r="BE405" i="18"/>
  <c r="BE894" i="18"/>
  <c r="BE249" i="18"/>
  <c r="BE1398" i="18"/>
  <c r="BE756" i="18"/>
  <c r="BE723" i="18"/>
  <c r="BE315" i="18"/>
  <c r="BE458" i="18"/>
  <c r="BE137" i="18"/>
  <c r="BE724" i="18"/>
  <c r="BE589" i="18"/>
  <c r="BE705" i="18"/>
  <c r="BE669" i="18"/>
  <c r="BE503" i="18"/>
  <c r="BE356" i="18"/>
  <c r="BE524" i="18"/>
  <c r="BE625" i="18"/>
  <c r="BE708" i="18"/>
  <c r="BE800" i="18"/>
  <c r="BE580" i="18"/>
  <c r="BE584" i="18"/>
  <c r="BE291" i="18"/>
  <c r="BE475" i="18"/>
  <c r="BE214" i="18"/>
  <c r="BE385" i="18"/>
  <c r="BE413" i="18"/>
  <c r="BE555" i="18"/>
  <c r="BE269" i="18"/>
  <c r="BD609" i="18"/>
  <c r="BE231" i="18"/>
  <c r="BE653" i="18"/>
  <c r="BE735" i="18"/>
  <c r="BE293" i="18"/>
  <c r="BE218" i="18"/>
  <c r="BE201" i="18"/>
  <c r="BE267" i="18"/>
  <c r="BE565" i="18"/>
  <c r="BE373" i="18"/>
  <c r="BE204" i="18"/>
  <c r="BE205" i="18"/>
  <c r="BE251" i="18"/>
  <c r="BE408" i="18"/>
  <c r="BE215" i="18"/>
  <c r="BE1385" i="18"/>
  <c r="BE202" i="18"/>
  <c r="BE217" i="18"/>
  <c r="BE216" i="18"/>
  <c r="BE203" i="18"/>
  <c r="BD635" i="18"/>
  <c r="BE179" i="18"/>
  <c r="BE629" i="18"/>
  <c r="BD336" i="18"/>
  <c r="BE753" i="18"/>
  <c r="BD323" i="18"/>
  <c r="BE514" i="18"/>
  <c r="BE790" i="18"/>
  <c r="BE497" i="18"/>
  <c r="BE421" i="18"/>
  <c r="BE488" i="18"/>
  <c r="BE255" i="18"/>
  <c r="BE693" i="18"/>
  <c r="BE457" i="18"/>
  <c r="BE343" i="18"/>
  <c r="BE608" i="18"/>
  <c r="BE321" i="18"/>
  <c r="BE656" i="18"/>
  <c r="BE660" i="18"/>
  <c r="BE571" i="18"/>
  <c r="BE764" i="18"/>
  <c r="BE509" i="18"/>
  <c r="BE590" i="18"/>
  <c r="BE712" i="18"/>
  <c r="BE340" i="18"/>
  <c r="BE392" i="18"/>
  <c r="BE1422" i="18"/>
  <c r="BE751" i="18"/>
  <c r="BE694" i="18"/>
  <c r="BE802" i="18"/>
  <c r="BE189" i="18"/>
  <c r="BE604" i="18"/>
  <c r="BE327" i="18"/>
  <c r="BE166" i="18"/>
  <c r="BE290" i="18"/>
  <c r="BD401" i="18"/>
  <c r="BE281" i="18"/>
  <c r="BE292" i="18"/>
  <c r="BE461" i="18"/>
  <c r="BE272" i="18"/>
  <c r="BD284" i="18"/>
  <c r="BE465" i="18"/>
  <c r="BE396" i="18"/>
  <c r="BE428" i="18"/>
  <c r="BE235" i="18"/>
  <c r="BD245" i="18"/>
  <c r="BE688" i="18"/>
  <c r="BD700" i="18"/>
  <c r="BE1401" i="18"/>
  <c r="BE519" i="18"/>
  <c r="BD531" i="18"/>
  <c r="BE673" i="18"/>
  <c r="BE164" i="18"/>
  <c r="BE706" i="18"/>
  <c r="BE1382" i="18"/>
  <c r="BE357" i="18"/>
  <c r="BE749" i="18"/>
  <c r="BE311" i="18"/>
  <c r="BE545" i="18"/>
  <c r="BD557" i="18"/>
  <c r="BE578" i="18"/>
  <c r="BE345" i="18"/>
  <c r="BE692" i="18"/>
  <c r="BE654" i="18"/>
  <c r="BE328" i="18"/>
  <c r="BE395" i="18"/>
  <c r="BE748" i="18"/>
  <c r="BE489" i="18"/>
  <c r="BE704" i="18"/>
  <c r="BE332" i="18"/>
  <c r="BE376" i="18"/>
  <c r="BE358" i="18"/>
  <c r="BE1386" i="18"/>
  <c r="BE279" i="18"/>
  <c r="BE762" i="18"/>
  <c r="BE843" i="18"/>
  <c r="BE454" i="18"/>
  <c r="BE763" i="18"/>
  <c r="BE734" i="18"/>
  <c r="BE448" i="18"/>
  <c r="BE431" i="18"/>
  <c r="BE366" i="18"/>
  <c r="BE449" i="18"/>
  <c r="BE670" i="18"/>
  <c r="BE642" i="18"/>
  <c r="BE698" i="18"/>
  <c r="BE543" i="18"/>
  <c r="BF3" i="18"/>
  <c r="BF701" i="18" s="1"/>
  <c r="BE124" i="18"/>
  <c r="BE125" i="18"/>
  <c r="BE126" i="18"/>
  <c r="BE127" i="18"/>
  <c r="BE123" i="18"/>
  <c r="BE722" i="18"/>
  <c r="BE334" i="18"/>
  <c r="BE891" i="18"/>
  <c r="BE1066" i="18"/>
  <c r="BE1078" i="18" s="1"/>
  <c r="BE1131" i="18"/>
  <c r="BE1143" i="18" s="1"/>
  <c r="BE988" i="18"/>
  <c r="BE1000" i="18" s="1"/>
  <c r="BE949" i="18"/>
  <c r="BE961" i="18" s="1"/>
  <c r="BE1261" i="18"/>
  <c r="BE1273" i="18" s="1"/>
  <c r="BE962" i="18"/>
  <c r="BE974" i="18" s="1"/>
  <c r="BE1014" i="18"/>
  <c r="BE1026" i="18" s="1"/>
  <c r="BE1092" i="18"/>
  <c r="BE1104" i="18" s="1"/>
  <c r="BE1053" i="18"/>
  <c r="BE1065" i="18" s="1"/>
  <c r="BE1339" i="18"/>
  <c r="BE1351" i="18" s="1"/>
  <c r="BE1183" i="18"/>
  <c r="BE1195" i="18" s="1"/>
  <c r="BE936" i="18"/>
  <c r="BE948" i="18" s="1"/>
  <c r="BE1365" i="18"/>
  <c r="BE1377" i="18" s="1"/>
  <c r="BE378" i="18"/>
  <c r="BE1170" i="18"/>
  <c r="BE1182" i="18" s="1"/>
  <c r="BE1001" i="18"/>
  <c r="BE1013" i="18" s="1"/>
  <c r="BE1274" i="18"/>
  <c r="BE1286" i="18" s="1"/>
  <c r="BE1222" i="18"/>
  <c r="BE1234" i="18" s="1"/>
  <c r="BE1313" i="18"/>
  <c r="BE1325" i="18" s="1"/>
  <c r="BE664" i="18"/>
  <c r="BE1300" i="18"/>
  <c r="BE1312" i="18" s="1"/>
  <c r="BE1157" i="18"/>
  <c r="BE1169" i="18" s="1"/>
  <c r="BE261" i="18"/>
  <c r="BE1235" i="18"/>
  <c r="BE1247" i="18" s="1"/>
  <c r="BE755" i="18"/>
  <c r="BE1144" i="18"/>
  <c r="BE1156" i="18" s="1"/>
  <c r="BE638" i="18"/>
  <c r="BE975" i="18"/>
  <c r="BE987" i="18" s="1"/>
  <c r="BE614" i="18"/>
  <c r="BE1352" i="18"/>
  <c r="BE1364" i="18" s="1"/>
  <c r="BE677" i="18"/>
  <c r="BE910" i="18"/>
  <c r="BE922" i="18" s="1"/>
  <c r="BE1105" i="18"/>
  <c r="BE1117" i="18" s="1"/>
  <c r="BE1287" i="18"/>
  <c r="BE1299" i="18" s="1"/>
  <c r="BE1040" i="18"/>
  <c r="BE1052" i="18" s="1"/>
  <c r="BE274" i="18"/>
  <c r="BE729" i="18"/>
  <c r="BE690" i="18"/>
  <c r="BE469" i="18"/>
  <c r="BE1027" i="18"/>
  <c r="BE1039" i="18" s="1"/>
  <c r="BE1079" i="18"/>
  <c r="BE1091" i="18" s="1"/>
  <c r="BE1419" i="18"/>
  <c r="BE1118" i="18"/>
  <c r="BE1130" i="18" s="1"/>
  <c r="BE923" i="18"/>
  <c r="BE935" i="18" s="1"/>
  <c r="BE430" i="18"/>
  <c r="BE508" i="18"/>
  <c r="BE897" i="18"/>
  <c r="BE909" i="18" s="1"/>
  <c r="BE1248" i="18"/>
  <c r="BE1260" i="18" s="1"/>
  <c r="BE1196" i="18"/>
  <c r="BE1208" i="18" s="1"/>
  <c r="BE1209" i="18"/>
  <c r="BE1221" i="18" s="1"/>
  <c r="BE560" i="18"/>
  <c r="BE534" i="18"/>
  <c r="BE521" i="18"/>
  <c r="BE264" i="18"/>
  <c r="BE365" i="18"/>
  <c r="BE667" i="18"/>
  <c r="BE697" i="18"/>
  <c r="BF697" i="18" s="1"/>
  <c r="BE424" i="18"/>
  <c r="BE369" i="18"/>
  <c r="BE411" i="18"/>
  <c r="BE732" i="18"/>
  <c r="BE855" i="18"/>
  <c r="BE561" i="18"/>
  <c r="BE621" i="18"/>
  <c r="BE562" i="18"/>
  <c r="BE601" i="18"/>
  <c r="BE277" i="18"/>
  <c r="BE711" i="18"/>
  <c r="BD297" i="18"/>
  <c r="BE452" i="18"/>
  <c r="BE801" i="18"/>
  <c r="BE320" i="18"/>
  <c r="BE610" i="18"/>
  <c r="BE504" i="18"/>
  <c r="BE538" i="18"/>
  <c r="BE564" i="18"/>
  <c r="BE535" i="18"/>
  <c r="BE530" i="18"/>
  <c r="BE733" i="18"/>
  <c r="BE229" i="18"/>
  <c r="BE467" i="18"/>
  <c r="BE233" i="18"/>
  <c r="BE675" i="18"/>
  <c r="BD687" i="18"/>
  <c r="BD440" i="18"/>
  <c r="BE439" i="18"/>
  <c r="BE679" i="18"/>
  <c r="BF679" i="18" s="1"/>
  <c r="BE236" i="18"/>
  <c r="BE789" i="18"/>
  <c r="BE569" i="18"/>
  <c r="BE630" i="18"/>
  <c r="BE289" i="18"/>
  <c r="BE1383" i="18"/>
  <c r="BE556" i="18"/>
  <c r="BE672" i="18"/>
  <c r="BE743" i="18"/>
  <c r="BE393" i="18"/>
  <c r="BE415" i="18"/>
  <c r="BE633" i="18"/>
  <c r="BE615" i="18"/>
  <c r="BE746" i="18"/>
  <c r="BE444" i="18"/>
  <c r="BE646" i="18"/>
  <c r="BE227" i="18"/>
  <c r="BF227" i="18" s="1"/>
  <c r="BE607" i="18"/>
  <c r="BE757" i="18"/>
  <c r="BE305" i="18"/>
  <c r="BE314" i="18"/>
  <c r="BE852" i="18"/>
  <c r="BE322" i="18"/>
  <c r="BE840" i="18"/>
  <c r="BE329" i="18"/>
  <c r="BE368" i="18"/>
  <c r="BE302" i="18"/>
  <c r="BE409" i="18"/>
  <c r="BE603" i="18"/>
  <c r="BE791" i="18"/>
  <c r="BE402" i="18"/>
  <c r="BE1423" i="18"/>
  <c r="BE695" i="18"/>
  <c r="BE266" i="18"/>
  <c r="BE361" i="18"/>
  <c r="BE283" i="18"/>
  <c r="BE275" i="18"/>
  <c r="BE259" i="18"/>
  <c r="BD271" i="18"/>
  <c r="BE627" i="18"/>
  <c r="BE501" i="18"/>
  <c r="BE641" i="18"/>
  <c r="BE619" i="18"/>
  <c r="BE285" i="18"/>
  <c r="BE354" i="18"/>
  <c r="BE422" i="18"/>
  <c r="BE138" i="18"/>
  <c r="BE484" i="18"/>
  <c r="BE577" i="18"/>
  <c r="BE1402" i="18"/>
  <c r="BE447" i="18"/>
  <c r="BE1427" i="18"/>
  <c r="BE446" i="18"/>
  <c r="BE647" i="18"/>
  <c r="BE841" i="18"/>
  <c r="BE804" i="18"/>
  <c r="BE477" i="18"/>
  <c r="BE303" i="18"/>
  <c r="BE363" i="18"/>
  <c r="BD375" i="18"/>
  <c r="BE617" i="18"/>
  <c r="BE865" i="18"/>
  <c r="BE341" i="18"/>
  <c r="BE880" i="18"/>
  <c r="BE512" i="18"/>
  <c r="BE1378" i="18"/>
  <c r="BE433" i="18"/>
  <c r="BE496" i="18"/>
  <c r="BE591" i="18"/>
  <c r="BE554" i="18"/>
  <c r="BF163" i="18"/>
  <c r="BE506" i="18"/>
  <c r="BD518" i="18"/>
  <c r="BE605" i="18"/>
  <c r="BE539" i="18"/>
  <c r="BE592" i="18"/>
  <c r="BE318" i="18"/>
  <c r="BE1412" i="18"/>
  <c r="BE445" i="18"/>
  <c r="BE593" i="18"/>
  <c r="BE588" i="18"/>
  <c r="BE331" i="18"/>
  <c r="BE480" i="18"/>
  <c r="BE691" i="18"/>
  <c r="BE265" i="18"/>
  <c r="BE631" i="18"/>
  <c r="BE579" i="18"/>
  <c r="BE162" i="18"/>
  <c r="BF162" i="18" s="1"/>
  <c r="BE382" i="18"/>
  <c r="BE878" i="18"/>
  <c r="BE594" i="18"/>
  <c r="BD583" i="18"/>
  <c r="BE550" i="18"/>
  <c r="BE710" i="18"/>
  <c r="BE699" i="18"/>
  <c r="BF699" i="18" s="1"/>
  <c r="BE253" i="18"/>
  <c r="BF253" i="18" s="1"/>
  <c r="BE372" i="18"/>
  <c r="BE869" i="18"/>
  <c r="BE548" i="18"/>
  <c r="BE553" i="18"/>
  <c r="BE587" i="18"/>
  <c r="BE626" i="18"/>
  <c r="BE394" i="18"/>
  <c r="BE426" i="18"/>
  <c r="BE600" i="18"/>
  <c r="BE420" i="18"/>
  <c r="BE684" i="18"/>
  <c r="BE288" i="18"/>
  <c r="BE602" i="18"/>
  <c r="BE423" i="18"/>
  <c r="BE438" i="18"/>
  <c r="BF438" i="18" s="1"/>
  <c r="BE4" i="18"/>
  <c r="BD4" i="24"/>
  <c r="BD1338" i="18"/>
  <c r="BE1326" i="18"/>
  <c r="BC456" i="18"/>
  <c r="BB466" i="18"/>
  <c r="BB12" i="24"/>
  <c r="BA13" i="24"/>
  <c r="BE716" i="18"/>
  <c r="BD404" i="18"/>
  <c r="BC414" i="18"/>
  <c r="BD742" i="18"/>
  <c r="BD310" i="18"/>
  <c r="BE300" i="18"/>
  <c r="BE326" i="18"/>
  <c r="BF326" i="18" s="1"/>
  <c r="BC336" i="18"/>
  <c r="BB652" i="18"/>
  <c r="BA661" i="18"/>
  <c r="BC622" i="18"/>
  <c r="BD612" i="18"/>
  <c r="BD622" i="18" s="1"/>
  <c r="BE313" i="18"/>
  <c r="BD349" i="18"/>
  <c r="BE339" i="18"/>
  <c r="BB1390" i="18"/>
  <c r="BC1380" i="18"/>
  <c r="BB492" i="18"/>
  <c r="BC482" i="18"/>
  <c r="BD482" i="18" s="1"/>
  <c r="BE495" i="18"/>
  <c r="BD505" i="18"/>
  <c r="BC596" i="18"/>
  <c r="BD586" i="18"/>
  <c r="BC453" i="18"/>
  <c r="BD443" i="18"/>
  <c r="BC703" i="18"/>
  <c r="BB713" i="18"/>
  <c r="AX881" i="18"/>
  <c r="BC381" i="18"/>
  <c r="BB388" i="18"/>
  <c r="AZ1411" i="18"/>
  <c r="BC665" i="18"/>
  <c r="BB674" i="18"/>
  <c r="BD536" i="18"/>
  <c r="BC544" i="18"/>
  <c r="AX1424" i="18"/>
  <c r="AW1429" i="18"/>
  <c r="BA839" i="18"/>
  <c r="BD758" i="18"/>
  <c r="BC765" i="18"/>
  <c r="AY892" i="18"/>
  <c r="BC639" i="18"/>
  <c r="BB648" i="18"/>
  <c r="AX7" i="18"/>
  <c r="BD730" i="18"/>
  <c r="BE566" i="18"/>
  <c r="BD570" i="18"/>
  <c r="BA470" i="18"/>
  <c r="AZ479" i="18"/>
  <c r="BE1381" i="18"/>
  <c r="BD362" i="18"/>
  <c r="BE352" i="18"/>
  <c r="BD1426" i="18"/>
  <c r="BE651" i="18"/>
  <c r="BD258" i="18"/>
  <c r="BE248" i="18"/>
  <c r="BD427" i="18"/>
  <c r="BE417" i="18"/>
  <c r="BC1413" i="18"/>
  <c r="BF302" i="18" l="1"/>
  <c r="BF287" i="18"/>
  <c r="BF329" i="18"/>
  <c r="BF467" i="18"/>
  <c r="BF640" i="18"/>
  <c r="BF1415" i="18"/>
  <c r="BF867" i="18"/>
  <c r="BF537" i="18"/>
  <c r="BF579" i="18"/>
  <c r="BF229" i="18"/>
  <c r="BF745" i="18"/>
  <c r="BF631" i="18"/>
  <c r="BF841" i="18"/>
  <c r="BF856" i="18"/>
  <c r="BF285" i="18"/>
  <c r="BF619" i="18"/>
  <c r="BF882" i="18"/>
  <c r="BF554" i="18"/>
  <c r="BF647" i="18"/>
  <c r="BF657" i="18"/>
  <c r="BF238" i="18"/>
  <c r="BF347" i="18"/>
  <c r="BF314" i="18"/>
  <c r="BF535" i="18"/>
  <c r="BF188" i="18"/>
  <c r="BF487" i="18"/>
  <c r="BF691" i="18"/>
  <c r="BF548" i="18"/>
  <c r="BF480" i="18"/>
  <c r="BF305" i="18"/>
  <c r="BF476" i="18"/>
  <c r="BF308" i="18"/>
  <c r="BF418" i="18"/>
  <c r="BF502" i="18"/>
  <c r="BF869" i="18"/>
  <c r="BF374" i="18"/>
  <c r="BF303" i="18"/>
  <c r="BF265" i="18"/>
  <c r="BF372" i="18"/>
  <c r="BF787" i="18"/>
  <c r="BF254" i="18"/>
  <c r="BF1421" i="18"/>
  <c r="BF750" i="18"/>
  <c r="BF368" i="18"/>
  <c r="BF725" i="18"/>
  <c r="BF439" i="18"/>
  <c r="BF1385" i="18"/>
  <c r="BF1388" i="18"/>
  <c r="BF491" i="18"/>
  <c r="BF840" i="18"/>
  <c r="BF307" i="18"/>
  <c r="BF683" i="18"/>
  <c r="BF606" i="18"/>
  <c r="BF477" i="18"/>
  <c r="BF422" i="18"/>
  <c r="BF757" i="18"/>
  <c r="BF733" i="18"/>
  <c r="BF649" i="18"/>
  <c r="BF804" i="18"/>
  <c r="BF354" i="18"/>
  <c r="BF607" i="18"/>
  <c r="BG607" i="18" s="1"/>
  <c r="BF530" i="18"/>
  <c r="BF710" i="18"/>
  <c r="BF1417" i="18"/>
  <c r="BF595" i="18"/>
  <c r="BF894" i="18"/>
  <c r="BF646" i="18"/>
  <c r="BF550" i="18"/>
  <c r="BF736" i="18"/>
  <c r="BF501" i="18"/>
  <c r="BF462" i="18"/>
  <c r="BF288" i="18"/>
  <c r="BF510" i="18"/>
  <c r="BF731" i="18"/>
  <c r="BF593" i="18"/>
  <c r="BF525" i="18"/>
  <c r="BF433" i="18"/>
  <c r="BF478" i="18"/>
  <c r="BF333" i="18"/>
  <c r="BF627" i="18"/>
  <c r="BF283" i="18"/>
  <c r="BF249" i="18"/>
  <c r="BF746" i="18"/>
  <c r="BF393" i="18"/>
  <c r="BF761" i="18"/>
  <c r="BF277" i="18"/>
  <c r="BF790" i="18"/>
  <c r="BF488" i="18"/>
  <c r="BF391" i="18"/>
  <c r="BF641" i="18"/>
  <c r="BF602" i="18"/>
  <c r="BF496" i="18"/>
  <c r="BF696" i="18"/>
  <c r="BF275" i="18"/>
  <c r="BF685" i="18"/>
  <c r="BF444" i="18"/>
  <c r="BF230" i="18"/>
  <c r="BF711" i="18"/>
  <c r="BF625" i="18"/>
  <c r="BF684" i="18"/>
  <c r="BF400" i="18"/>
  <c r="BF309" i="18"/>
  <c r="BF445" i="18"/>
  <c r="BF737" i="18"/>
  <c r="BF1378" i="18"/>
  <c r="BF529" i="18"/>
  <c r="BF337" i="18"/>
  <c r="BF551" i="18"/>
  <c r="BF361" i="18"/>
  <c r="BF759" i="18"/>
  <c r="BF743" i="18"/>
  <c r="BF344" i="18"/>
  <c r="BF610" i="18"/>
  <c r="BF601" i="18"/>
  <c r="BF423" i="18"/>
  <c r="BF243" i="18"/>
  <c r="BF643" i="18"/>
  <c r="BF420" i="18"/>
  <c r="BF473" i="18"/>
  <c r="BF532" i="18"/>
  <c r="BF304" i="18"/>
  <c r="BF246" i="18"/>
  <c r="BF266" i="18"/>
  <c r="BF387" i="18"/>
  <c r="BF672" i="18"/>
  <c r="BF708" i="18"/>
  <c r="BF320" i="18"/>
  <c r="BF373" i="18"/>
  <c r="BF256" i="18"/>
  <c r="BF486" i="18"/>
  <c r="BF620" i="18"/>
  <c r="BF588" i="18"/>
  <c r="BF263" i="18"/>
  <c r="BF682" i="18"/>
  <c r="BF1412" i="18"/>
  <c r="BF893" i="18"/>
  <c r="BF512" i="18"/>
  <c r="BF600" i="18"/>
  <c r="BF576" i="18"/>
  <c r="BF720" i="18"/>
  <c r="BF318" i="18"/>
  <c r="BF526" i="18"/>
  <c r="BF880" i="18"/>
  <c r="BF705" i="18"/>
  <c r="BF446" i="18"/>
  <c r="BF628" i="18"/>
  <c r="BF695" i="18"/>
  <c r="BF407" i="18"/>
  <c r="BF415" i="18"/>
  <c r="BF556" i="18"/>
  <c r="BF434" i="18"/>
  <c r="BF801" i="18"/>
  <c r="BF573" i="18"/>
  <c r="BF513" i="18"/>
  <c r="BF592" i="18"/>
  <c r="BF397" i="18"/>
  <c r="BF542" i="18"/>
  <c r="BF1427" i="18"/>
  <c r="BF865" i="18"/>
  <c r="BF1398" i="18"/>
  <c r="BF582" i="18"/>
  <c r="BF891" i="18"/>
  <c r="BF331" i="18"/>
  <c r="BF380" i="18"/>
  <c r="BF459" i="18"/>
  <c r="BF399" i="18"/>
  <c r="BF678" i="18"/>
  <c r="BF191" i="18"/>
  <c r="BG191" i="18" s="1"/>
  <c r="BF616" i="18"/>
  <c r="BF316" i="18"/>
  <c r="BF394" i="18"/>
  <c r="BF140" i="18"/>
  <c r="BF450" i="18"/>
  <c r="BF306" i="18"/>
  <c r="BF289" i="18"/>
  <c r="BF878" i="18"/>
  <c r="BF605" i="18"/>
  <c r="BF330" i="18"/>
  <c r="BF617" i="18"/>
  <c r="BF192" i="18"/>
  <c r="BF1402" i="18"/>
  <c r="BF451" i="18"/>
  <c r="BF791" i="18"/>
  <c r="BF294" i="18"/>
  <c r="BF524" i="18"/>
  <c r="BF630" i="18"/>
  <c r="BF868" i="18"/>
  <c r="BF732" i="18"/>
  <c r="BF656" i="18"/>
  <c r="BF568" i="18"/>
  <c r="BF591" i="18"/>
  <c r="BF426" i="18"/>
  <c r="BF1423" i="18"/>
  <c r="BF599" i="18"/>
  <c r="BF539" i="18"/>
  <c r="BF681" i="18"/>
  <c r="BF402" i="18"/>
  <c r="BF1399" i="18"/>
  <c r="BF353" i="18"/>
  <c r="BF587" i="18"/>
  <c r="BF295" i="18"/>
  <c r="BF382" i="18"/>
  <c r="BF1414" i="18"/>
  <c r="BF721" i="18"/>
  <c r="BF577" i="18"/>
  <c r="BF322" i="18"/>
  <c r="BF386" i="18"/>
  <c r="BF569" i="18"/>
  <c r="BF744" i="18"/>
  <c r="BF411" i="18"/>
  <c r="BF293" i="18"/>
  <c r="BF540" i="18"/>
  <c r="BF324" i="18"/>
  <c r="BF341" i="18"/>
  <c r="BF1383" i="18"/>
  <c r="BF594" i="18"/>
  <c r="BG594" i="18" s="1"/>
  <c r="BF447" i="18"/>
  <c r="BF686" i="18"/>
  <c r="BF626" i="18"/>
  <c r="BF553" i="18"/>
  <c r="BF437" i="18"/>
  <c r="BF355" i="18"/>
  <c r="BF558" i="18"/>
  <c r="BF852" i="18"/>
  <c r="BF346" i="18"/>
  <c r="BF789" i="18"/>
  <c r="BF233" i="18"/>
  <c r="BF296" i="18"/>
  <c r="BF369" i="18"/>
  <c r="BF215" i="18"/>
  <c r="BF205" i="18"/>
  <c r="BF204" i="18"/>
  <c r="BF214" i="18"/>
  <c r="BF604" i="18"/>
  <c r="BF436" i="18"/>
  <c r="BF176" i="18"/>
  <c r="BF343" i="18"/>
  <c r="BF203" i="18"/>
  <c r="BF201" i="18"/>
  <c r="BF517" i="18"/>
  <c r="BF693" i="18"/>
  <c r="BF216" i="18"/>
  <c r="BF218" i="18"/>
  <c r="BF217" i="18"/>
  <c r="BF268" i="18"/>
  <c r="BF749" i="18"/>
  <c r="BF202" i="18"/>
  <c r="BE635" i="18"/>
  <c r="BF853" i="18"/>
  <c r="BF463" i="18"/>
  <c r="BF360" i="18"/>
  <c r="BF474" i="18"/>
  <c r="BF412" i="18"/>
  <c r="BF458" i="18"/>
  <c r="BF315" i="18"/>
  <c r="BF358" i="18"/>
  <c r="BF1425" i="18"/>
  <c r="BF707" i="18"/>
  <c r="BF680" i="18"/>
  <c r="BF516" i="18"/>
  <c r="BF376" i="18"/>
  <c r="BF483" i="18"/>
  <c r="BF178" i="18"/>
  <c r="BF543" i="18"/>
  <c r="BF589" i="18"/>
  <c r="BF332" i="18"/>
  <c r="BF644" i="18"/>
  <c r="BF231" i="18"/>
  <c r="BF571" i="18"/>
  <c r="BF396" i="18"/>
  <c r="BF301" i="18"/>
  <c r="BF704" i="18"/>
  <c r="BF311" i="18"/>
  <c r="BF712" i="18"/>
  <c r="BF465" i="18"/>
  <c r="BE583" i="18"/>
  <c r="BF581" i="18"/>
  <c r="BF564" i="18"/>
  <c r="BF239" i="18"/>
  <c r="BF562" i="18"/>
  <c r="BF879" i="18"/>
  <c r="BF854" i="18"/>
  <c r="BF489" i="18"/>
  <c r="BF357" i="18"/>
  <c r="BF278" i="18"/>
  <c r="BF179" i="18"/>
  <c r="BF738" i="18"/>
  <c r="BF538" i="18"/>
  <c r="BF384" i="18"/>
  <c r="BF621" i="18"/>
  <c r="BF359" i="18"/>
  <c r="BF449" i="18"/>
  <c r="BF709" i="18"/>
  <c r="BF748" i="18"/>
  <c r="BF317" i="18"/>
  <c r="BF511" i="18"/>
  <c r="BF561" i="18"/>
  <c r="BF356" i="18"/>
  <c r="BF366" i="18"/>
  <c r="BF471" i="18"/>
  <c r="BF724" i="18"/>
  <c r="BF694" i="18"/>
  <c r="BF335" i="18"/>
  <c r="BF236" i="18"/>
  <c r="BF242" i="18"/>
  <c r="BF504" i="18"/>
  <c r="BF241" i="18"/>
  <c r="BF855" i="18"/>
  <c r="BF645" i="18"/>
  <c r="BF431" i="18"/>
  <c r="BF623" i="18"/>
  <c r="BF292" i="18"/>
  <c r="BF461" i="18"/>
  <c r="BF370" i="18"/>
  <c r="BF718" i="18"/>
  <c r="BF136" i="18"/>
  <c r="BF448" i="18"/>
  <c r="BF252" i="18"/>
  <c r="BF166" i="18"/>
  <c r="BF327" i="18"/>
  <c r="BF574" i="18"/>
  <c r="BF1401" i="18"/>
  <c r="BF350" i="18"/>
  <c r="BF636" i="18"/>
  <c r="BF734" i="18"/>
  <c r="BF1400" i="18"/>
  <c r="BG1400" i="18" s="1"/>
  <c r="BF371" i="18"/>
  <c r="BF255" i="18"/>
  <c r="BF282" i="18"/>
  <c r="BF334" i="18"/>
  <c r="BF763" i="18"/>
  <c r="BF267" i="18"/>
  <c r="BF723" i="18"/>
  <c r="BF413" i="18"/>
  <c r="BF175" i="18"/>
  <c r="BE401" i="18"/>
  <c r="BF500" i="18"/>
  <c r="BF484" i="18"/>
  <c r="BF603" i="18"/>
  <c r="BF662" i="18"/>
  <c r="BF615" i="18"/>
  <c r="BF228" i="18"/>
  <c r="BF452" i="18"/>
  <c r="BF319" i="18"/>
  <c r="BF424" i="18"/>
  <c r="BF722" i="18"/>
  <c r="BF658" i="18"/>
  <c r="BF454" i="18"/>
  <c r="BF262" i="18"/>
  <c r="BF666" i="18"/>
  <c r="BF895" i="18"/>
  <c r="BF866" i="18"/>
  <c r="BF555" i="18"/>
  <c r="BF659" i="18"/>
  <c r="BF138" i="18"/>
  <c r="BF419" i="18"/>
  <c r="BF409" i="18"/>
  <c r="BF1389" i="18"/>
  <c r="BF633" i="18"/>
  <c r="BF597" i="18"/>
  <c r="BF541" i="18"/>
  <c r="BF655" i="18"/>
  <c r="BF406" i="18"/>
  <c r="BF1387" i="18"/>
  <c r="BF123" i="18"/>
  <c r="BF668" i="18"/>
  <c r="BF843" i="18"/>
  <c r="BF803" i="18"/>
  <c r="BF503" i="18"/>
  <c r="BF177" i="18"/>
  <c r="BF519" i="18"/>
  <c r="BE531" i="18"/>
  <c r="BF259" i="18"/>
  <c r="BE271" i="18"/>
  <c r="BF675" i="18"/>
  <c r="BE687" i="18"/>
  <c r="BF389" i="18"/>
  <c r="BE245" i="18"/>
  <c r="BF432" i="18"/>
  <c r="BF485" i="18"/>
  <c r="BF190" i="18"/>
  <c r="BF165" i="18"/>
  <c r="BG165" i="18" s="1"/>
  <c r="BF575" i="18"/>
  <c r="BF457" i="18"/>
  <c r="BF842" i="18"/>
  <c r="BE323" i="18"/>
  <c r="BF1422" i="18"/>
  <c r="BF1382" i="18"/>
  <c r="BF251" i="18"/>
  <c r="BF385" i="18"/>
  <c r="BF321" i="18"/>
  <c r="BF669" i="18"/>
  <c r="BF629" i="18"/>
  <c r="BF719" i="18"/>
  <c r="BF435" i="18"/>
  <c r="BF395" i="18"/>
  <c r="BF398" i="18"/>
  <c r="BF509" i="18"/>
  <c r="BF634" i="18"/>
  <c r="BF257" i="18"/>
  <c r="BF291" i="18"/>
  <c r="BF421" i="18"/>
  <c r="BF527" i="18"/>
  <c r="BF549" i="18"/>
  <c r="BG3" i="18"/>
  <c r="BF126" i="18"/>
  <c r="BF127" i="18"/>
  <c r="BF125" i="18"/>
  <c r="BF124" i="18"/>
  <c r="BF717" i="18"/>
  <c r="BF139" i="18"/>
  <c r="BF1066" i="18"/>
  <c r="BF1078" i="18" s="1"/>
  <c r="BF1131" i="18"/>
  <c r="BF1143" i="18" s="1"/>
  <c r="BF962" i="18"/>
  <c r="BF974" i="18" s="1"/>
  <c r="BF1261" i="18"/>
  <c r="BF1273" i="18" s="1"/>
  <c r="BF949" i="18"/>
  <c r="BF961" i="18" s="1"/>
  <c r="BF988" i="18"/>
  <c r="BF1000" i="18" s="1"/>
  <c r="BF1014" i="18"/>
  <c r="BF1026" i="18" s="1"/>
  <c r="BF1092" i="18"/>
  <c r="BF1104" i="18" s="1"/>
  <c r="BF1339" i="18"/>
  <c r="BF1351" i="18" s="1"/>
  <c r="BF1053" i="18"/>
  <c r="BF1065" i="18" s="1"/>
  <c r="BF1183" i="18"/>
  <c r="BF1195" i="18" s="1"/>
  <c r="BF936" i="18"/>
  <c r="BF948" i="18" s="1"/>
  <c r="BF1170" i="18"/>
  <c r="BF1182" i="18" s="1"/>
  <c r="BF1365" i="18"/>
  <c r="BF1377" i="18" s="1"/>
  <c r="BF378" i="18"/>
  <c r="BF1274" i="18"/>
  <c r="BF1286" i="18" s="1"/>
  <c r="BF1222" i="18"/>
  <c r="BF1234" i="18" s="1"/>
  <c r="BF1001" i="18"/>
  <c r="BF1013" i="18" s="1"/>
  <c r="BF1144" i="18"/>
  <c r="BF1156" i="18" s="1"/>
  <c r="BF664" i="18"/>
  <c r="BF1313" i="18"/>
  <c r="BF1325" i="18" s="1"/>
  <c r="BF1235" i="18"/>
  <c r="BF1247" i="18" s="1"/>
  <c r="BF755" i="18"/>
  <c r="BF1157" i="18"/>
  <c r="BF1169" i="18" s="1"/>
  <c r="BF261" i="18"/>
  <c r="BF1300" i="18"/>
  <c r="BF1312" i="18" s="1"/>
  <c r="BF677" i="18"/>
  <c r="BF975" i="18"/>
  <c r="BF987" i="18" s="1"/>
  <c r="BF614" i="18"/>
  <c r="BF1352" i="18"/>
  <c r="BF1364" i="18" s="1"/>
  <c r="BF910" i="18"/>
  <c r="BF922" i="18" s="1"/>
  <c r="BF638" i="18"/>
  <c r="BF690" i="18"/>
  <c r="BF547" i="18"/>
  <c r="BF729" i="18"/>
  <c r="BF469" i="18"/>
  <c r="BF1105" i="18"/>
  <c r="BF1117" i="18" s="1"/>
  <c r="BF923" i="18"/>
  <c r="BF935" i="18" s="1"/>
  <c r="BF1040" i="18"/>
  <c r="BF1052" i="18" s="1"/>
  <c r="BF1196" i="18"/>
  <c r="BF1208" i="18" s="1"/>
  <c r="BF1419" i="18"/>
  <c r="BF897" i="18"/>
  <c r="BF909" i="18" s="1"/>
  <c r="BF1079" i="18"/>
  <c r="BF1091" i="18" s="1"/>
  <c r="BF430" i="18"/>
  <c r="BF1027" i="18"/>
  <c r="BF1039" i="18" s="1"/>
  <c r="BF1287" i="18"/>
  <c r="BF1299" i="18" s="1"/>
  <c r="BF1118" i="18"/>
  <c r="BF1130" i="18" s="1"/>
  <c r="BF235" i="18"/>
  <c r="BF508" i="18"/>
  <c r="BF1248" i="18"/>
  <c r="BF1260" i="18" s="1"/>
  <c r="BF274" i="18"/>
  <c r="BF534" i="18"/>
  <c r="BF667" i="18"/>
  <c r="BF264" i="18"/>
  <c r="BF365" i="18"/>
  <c r="BF560" i="18"/>
  <c r="BF521" i="18"/>
  <c r="BF1209" i="18"/>
  <c r="BF1221" i="18" s="1"/>
  <c r="BF280" i="18"/>
  <c r="BF764" i="18"/>
  <c r="BF523" i="18"/>
  <c r="BF328" i="18"/>
  <c r="BF348" i="18"/>
  <c r="BF189" i="18"/>
  <c r="BF584" i="18"/>
  <c r="BF756" i="18"/>
  <c r="BF493" i="18"/>
  <c r="BF340" i="18"/>
  <c r="BF383" i="18"/>
  <c r="BF590" i="18"/>
  <c r="BF425" i="18"/>
  <c r="BG166" i="18"/>
  <c r="BF281" i="18"/>
  <c r="BF608" i="18"/>
  <c r="BF552" i="18"/>
  <c r="BF137" i="18"/>
  <c r="BF441" i="18"/>
  <c r="BG163" i="18"/>
  <c r="BF270" i="18"/>
  <c r="BF515" i="18"/>
  <c r="BF747" i="18"/>
  <c r="BF497" i="18"/>
  <c r="BF498" i="18"/>
  <c r="BF367" i="18"/>
  <c r="BF514" i="18"/>
  <c r="BF653" i="18"/>
  <c r="BF237" i="18"/>
  <c r="BF244" i="18"/>
  <c r="BF290" i="18"/>
  <c r="BF706" i="18"/>
  <c r="BF671" i="18"/>
  <c r="BF751" i="18"/>
  <c r="BF405" i="18"/>
  <c r="BF272" i="18"/>
  <c r="BE284" i="18"/>
  <c r="BF250" i="18"/>
  <c r="BF490" i="18"/>
  <c r="BF654" i="18"/>
  <c r="BF800" i="18"/>
  <c r="BF164" i="18"/>
  <c r="BG164" i="18" s="1"/>
  <c r="BF632" i="18"/>
  <c r="BF475" i="18"/>
  <c r="BF1384" i="18"/>
  <c r="BF660" i="18"/>
  <c r="BF563" i="18"/>
  <c r="BF1420" i="18"/>
  <c r="BF698" i="18"/>
  <c r="BF788" i="18"/>
  <c r="BF762" i="18"/>
  <c r="BF692" i="18"/>
  <c r="BF545" i="18"/>
  <c r="BE557" i="18"/>
  <c r="BF269" i="18"/>
  <c r="BF673" i="18"/>
  <c r="BF735" i="18"/>
  <c r="BF760" i="18"/>
  <c r="BF240" i="18"/>
  <c r="BF528" i="18"/>
  <c r="BG528" i="18" s="1"/>
  <c r="BF410" i="18"/>
  <c r="BG410" i="18" s="1"/>
  <c r="BE297" i="18"/>
  <c r="BG162" i="18"/>
  <c r="BF506" i="18"/>
  <c r="BE518" i="18"/>
  <c r="BF276" i="18"/>
  <c r="BF642" i="18"/>
  <c r="BF613" i="18"/>
  <c r="BF279" i="18"/>
  <c r="BF522" i="18"/>
  <c r="BF345" i="18"/>
  <c r="BF408" i="18"/>
  <c r="BF802" i="18"/>
  <c r="BF472" i="18"/>
  <c r="BF618" i="18"/>
  <c r="BF499" i="18"/>
  <c r="BF567" i="18"/>
  <c r="BE609" i="18"/>
  <c r="BF363" i="18"/>
  <c r="BE375" i="18"/>
  <c r="BG610" i="18"/>
  <c r="BF464" i="18"/>
  <c r="BF670" i="18"/>
  <c r="BF298" i="18"/>
  <c r="BF1386" i="18"/>
  <c r="BF379" i="18"/>
  <c r="BF578" i="18"/>
  <c r="BF1428" i="18"/>
  <c r="BF392" i="18"/>
  <c r="BF753" i="18"/>
  <c r="BF565" i="18"/>
  <c r="BF688" i="18"/>
  <c r="BE700" i="18"/>
  <c r="BF428" i="18"/>
  <c r="BE440" i="18"/>
  <c r="BF580" i="18"/>
  <c r="BE1338" i="18"/>
  <c r="BF1326" i="18"/>
  <c r="BF4" i="18"/>
  <c r="BE4" i="24"/>
  <c r="BB13" i="24"/>
  <c r="BC12" i="24"/>
  <c r="BC466" i="18"/>
  <c r="BD456" i="18"/>
  <c r="BE336" i="18"/>
  <c r="BF716" i="18"/>
  <c r="BD414" i="18"/>
  <c r="BE404" i="18"/>
  <c r="BE742" i="18"/>
  <c r="BE310" i="18"/>
  <c r="BF300" i="18"/>
  <c r="BF313" i="18"/>
  <c r="BC652" i="18"/>
  <c r="BB661" i="18"/>
  <c r="BE612" i="18"/>
  <c r="BE349" i="18"/>
  <c r="BF339" i="18"/>
  <c r="BE482" i="18"/>
  <c r="BE492" i="18" s="1"/>
  <c r="BD492" i="18"/>
  <c r="BC492" i="18"/>
  <c r="BE505" i="18"/>
  <c r="BF495" i="18"/>
  <c r="BC1390" i="18"/>
  <c r="BD1380" i="18"/>
  <c r="BD453" i="18"/>
  <c r="BE443" i="18"/>
  <c r="BF443" i="18" s="1"/>
  <c r="BD596" i="18"/>
  <c r="BE586" i="18"/>
  <c r="BC713" i="18"/>
  <c r="BD703" i="18"/>
  <c r="BA1411" i="18"/>
  <c r="BD381" i="18"/>
  <c r="BC388" i="18"/>
  <c r="AY881" i="18"/>
  <c r="AY1424" i="18"/>
  <c r="AX1429" i="18"/>
  <c r="AY7" i="18"/>
  <c r="BF566" i="18"/>
  <c r="BE570" i="18"/>
  <c r="BD639" i="18"/>
  <c r="BC648" i="18"/>
  <c r="AZ892" i="18"/>
  <c r="BE536" i="18"/>
  <c r="BD544" i="18"/>
  <c r="BE730" i="18"/>
  <c r="BB470" i="18"/>
  <c r="BA479" i="18"/>
  <c r="BE758" i="18"/>
  <c r="BD765" i="18"/>
  <c r="BB839" i="18"/>
  <c r="BD665" i="18"/>
  <c r="BC674" i="18"/>
  <c r="BE258" i="18"/>
  <c r="BF248" i="18"/>
  <c r="BF1381" i="18"/>
  <c r="BD1413" i="18"/>
  <c r="BE362" i="18"/>
  <c r="BF352" i="18"/>
  <c r="BE1426" i="18"/>
  <c r="BE427" i="18"/>
  <c r="BF417" i="18"/>
  <c r="BF651" i="18"/>
  <c r="BG532" i="18" l="1"/>
  <c r="BG345" i="18"/>
  <c r="BG628" i="18"/>
  <c r="BG646" i="18"/>
  <c r="BG434" i="18"/>
  <c r="BG501" i="18"/>
  <c r="BG477" i="18"/>
  <c r="BG759" i="18"/>
  <c r="BG240" i="18"/>
  <c r="BG539" i="18"/>
  <c r="BG751" i="18"/>
  <c r="BG425" i="18"/>
  <c r="BG341" i="18"/>
  <c r="BG399" i="18"/>
  <c r="BG535" i="18"/>
  <c r="BG735" i="18"/>
  <c r="BG708" i="18"/>
  <c r="BG617" i="18"/>
  <c r="BG760" i="18"/>
  <c r="BG660" i="18"/>
  <c r="BG701" i="18"/>
  <c r="BG1384" i="18"/>
  <c r="BG789" i="18"/>
  <c r="BG330" i="18"/>
  <c r="BG249" i="18"/>
  <c r="BG306" i="18"/>
  <c r="BG460" i="18"/>
  <c r="BG289" i="18"/>
  <c r="BG565" i="18"/>
  <c r="BG753" i="18"/>
  <c r="BG227" i="18"/>
  <c r="BG475" i="18"/>
  <c r="BG441" i="18"/>
  <c r="BG756" i="18"/>
  <c r="BG346" i="18"/>
  <c r="BG1423" i="18"/>
  <c r="BG446" i="18"/>
  <c r="BG276" i="18"/>
  <c r="BG476" i="18"/>
  <c r="BG625" i="18"/>
  <c r="BG710" i="18"/>
  <c r="BG695" i="18"/>
  <c r="BG256" i="18"/>
  <c r="BG353" i="18"/>
  <c r="BG1428" i="18"/>
  <c r="BG418" i="18"/>
  <c r="BG1427" i="18"/>
  <c r="BG283" i="18"/>
  <c r="BG880" i="18"/>
  <c r="BG480" i="18"/>
  <c r="BG526" i="18"/>
  <c r="BG281" i="18"/>
  <c r="BG267" i="18"/>
  <c r="BG437" i="18"/>
  <c r="BG450" i="18"/>
  <c r="BG318" i="18"/>
  <c r="BG696" i="18"/>
  <c r="BG567" i="18"/>
  <c r="BG499" i="18"/>
  <c r="BG618" i="18"/>
  <c r="BG644" i="18"/>
  <c r="BG721" i="18"/>
  <c r="BG720" i="18"/>
  <c r="BG551" i="18"/>
  <c r="BG626" i="18"/>
  <c r="BG394" i="18"/>
  <c r="BG592" i="18"/>
  <c r="BG576" i="18"/>
  <c r="BG326" i="18"/>
  <c r="BG379" i="18"/>
  <c r="BG653" i="18"/>
  <c r="BG298" i="18"/>
  <c r="BG698" i="18"/>
  <c r="BG802" i="18"/>
  <c r="BG1420" i="18"/>
  <c r="BG250" i="18"/>
  <c r="BG386" i="18"/>
  <c r="BG280" i="18"/>
  <c r="BG561" i="18"/>
  <c r="BG879" i="18"/>
  <c r="BG382" i="18"/>
  <c r="BG316" i="18"/>
  <c r="BG600" i="18"/>
  <c r="BG355" i="18"/>
  <c r="BG654" i="18"/>
  <c r="BG246" i="18"/>
  <c r="BG764" i="18"/>
  <c r="BG882" i="18"/>
  <c r="BG314" i="18"/>
  <c r="BG511" i="18"/>
  <c r="BG562" i="18"/>
  <c r="BG543" i="18"/>
  <c r="BG447" i="18"/>
  <c r="BG573" i="18"/>
  <c r="BG512" i="18"/>
  <c r="BG304" i="18"/>
  <c r="BG371" i="18"/>
  <c r="BG527" i="18"/>
  <c r="BG578" i="18"/>
  <c r="BG472" i="18"/>
  <c r="BG673" i="18"/>
  <c r="BG192" i="18"/>
  <c r="BG632" i="18"/>
  <c r="BG514" i="18"/>
  <c r="BG421" i="18"/>
  <c r="BG241" i="18"/>
  <c r="BG1386" i="18"/>
  <c r="BG374" i="18"/>
  <c r="BG408" i="18"/>
  <c r="BG1414" i="18"/>
  <c r="BG800" i="18"/>
  <c r="BG671" i="18"/>
  <c r="BG608" i="18"/>
  <c r="BG242" i="18"/>
  <c r="BG384" i="18"/>
  <c r="BG670" i="18"/>
  <c r="BG579" i="18"/>
  <c r="BG522" i="18"/>
  <c r="BG869" i="18"/>
  <c r="BG692" i="18"/>
  <c r="BG295" i="18"/>
  <c r="BG747" i="18"/>
  <c r="BG584" i="18"/>
  <c r="BG236" i="18"/>
  <c r="BG538" i="18"/>
  <c r="BG287" i="18"/>
  <c r="BG464" i="18"/>
  <c r="BG683" i="18"/>
  <c r="BG548" i="18"/>
  <c r="BG569" i="18"/>
  <c r="BG244" i="18"/>
  <c r="BG515" i="18"/>
  <c r="BG189" i="18"/>
  <c r="BG738" i="18"/>
  <c r="BG315" i="18"/>
  <c r="BG732" i="18"/>
  <c r="BG372" i="18"/>
  <c r="BG865" i="18"/>
  <c r="BG762" i="18"/>
  <c r="BG681" i="18"/>
  <c r="BG243" i="18"/>
  <c r="BG237" i="18"/>
  <c r="BG270" i="18"/>
  <c r="BG344" i="18"/>
  <c r="BG348" i="18"/>
  <c r="BG694" i="18"/>
  <c r="BG599" i="18"/>
  <c r="BG391" i="18"/>
  <c r="BG580" i="18"/>
  <c r="BG307" i="18"/>
  <c r="BG878" i="18"/>
  <c r="BG642" i="18"/>
  <c r="BG553" i="18"/>
  <c r="BG788" i="18"/>
  <c r="BG605" i="18"/>
  <c r="BG361" i="18"/>
  <c r="BG305" i="18"/>
  <c r="BG640" i="18"/>
  <c r="BG1383" i="18"/>
  <c r="BG262" i="18"/>
  <c r="BF453" i="18"/>
  <c r="BF323" i="18"/>
  <c r="BF336" i="18"/>
  <c r="BG717" i="18"/>
  <c r="BG438" i="18"/>
  <c r="BG840" i="18"/>
  <c r="BG294" i="18"/>
  <c r="BG537" i="18"/>
  <c r="BG203" i="18"/>
  <c r="BG124" i="18"/>
  <c r="BG549" i="18"/>
  <c r="BG342" i="18"/>
  <c r="BG263" i="18"/>
  <c r="BG354" i="18"/>
  <c r="BG282" i="18"/>
  <c r="BG619" i="18"/>
  <c r="BG496" i="18"/>
  <c r="BG856" i="18"/>
  <c r="BG420" i="18"/>
  <c r="BG380" i="18"/>
  <c r="BG631" i="18"/>
  <c r="BG257" i="18"/>
  <c r="BG719" i="18"/>
  <c r="BG643" i="18"/>
  <c r="BG444" i="18"/>
  <c r="BG564" i="18"/>
  <c r="BG202" i="18"/>
  <c r="BG252" i="18"/>
  <c r="BG590" i="18"/>
  <c r="BG277" i="18"/>
  <c r="BG629" i="18"/>
  <c r="BG540" i="18"/>
  <c r="BG855" i="18"/>
  <c r="BG581" i="18"/>
  <c r="BG490" i="18"/>
  <c r="BG423" i="18"/>
  <c r="BG239" i="18"/>
  <c r="BG367" i="18"/>
  <c r="BG275" i="18"/>
  <c r="BG360" i="18"/>
  <c r="BG524" i="18"/>
  <c r="BG509" i="18"/>
  <c r="BG669" i="18"/>
  <c r="BG1415" i="18"/>
  <c r="BG604" i="18"/>
  <c r="BG503" i="18"/>
  <c r="BG630" i="18"/>
  <c r="BG498" i="18"/>
  <c r="BG627" i="18"/>
  <c r="BG595" i="18"/>
  <c r="BG852" i="18"/>
  <c r="BG321" i="18"/>
  <c r="BG697" i="18"/>
  <c r="BG504" i="18"/>
  <c r="BG359" i="18"/>
  <c r="BG217" i="18"/>
  <c r="BG725" i="18"/>
  <c r="BG497" i="18"/>
  <c r="BG333" i="18"/>
  <c r="BG530" i="18"/>
  <c r="BG493" i="18"/>
  <c r="BG343" i="18"/>
  <c r="BG843" i="18"/>
  <c r="BG621" i="18"/>
  <c r="BG218" i="18"/>
  <c r="BG787" i="18"/>
  <c r="BG1387" i="18"/>
  <c r="BG668" i="18"/>
  <c r="BG214" i="18"/>
  <c r="BG641" i="18"/>
  <c r="BG711" i="18"/>
  <c r="BG412" i="18"/>
  <c r="BG204" i="18"/>
  <c r="BG1417" i="18"/>
  <c r="BG1385" i="18"/>
  <c r="BG190" i="18"/>
  <c r="BG571" i="18"/>
  <c r="BG216" i="18"/>
  <c r="BG205" i="18"/>
  <c r="BG529" i="18"/>
  <c r="BG672" i="18"/>
  <c r="BG623" i="18"/>
  <c r="BG231" i="18"/>
  <c r="BG679" i="18"/>
  <c r="BG587" i="18"/>
  <c r="BG279" i="18"/>
  <c r="BG269" i="18"/>
  <c r="BG685" i="18"/>
  <c r="BG804" i="18"/>
  <c r="BG657" i="18"/>
  <c r="BG706" i="18"/>
  <c r="BG337" i="18"/>
  <c r="BG853" i="18"/>
  <c r="BG137" i="18"/>
  <c r="BG656" i="18"/>
  <c r="BG328" i="18"/>
  <c r="BG415" i="18"/>
  <c r="BG686" i="18"/>
  <c r="BG230" i="18"/>
  <c r="BG763" i="18"/>
  <c r="BG894" i="18"/>
  <c r="BG613" i="18"/>
  <c r="BG266" i="18"/>
  <c r="BG563" i="18"/>
  <c r="BG757" i="18"/>
  <c r="BG290" i="18"/>
  <c r="BG678" i="18"/>
  <c r="BG458" i="18"/>
  <c r="BG552" i="18"/>
  <c r="BG542" i="18"/>
  <c r="BG523" i="18"/>
  <c r="BG139" i="18"/>
  <c r="BG550" i="18"/>
  <c r="BG322" i="18"/>
  <c r="BG743" i="18"/>
  <c r="BG1398" i="18"/>
  <c r="BG201" i="18"/>
  <c r="BG215" i="18"/>
  <c r="BF297" i="18"/>
  <c r="BF401" i="18"/>
  <c r="BF583" i="18"/>
  <c r="BG575" i="18"/>
  <c r="BG866" i="18"/>
  <c r="BG308" i="18"/>
  <c r="BG292" i="18"/>
  <c r="BG582" i="18"/>
  <c r="BG666" i="18"/>
  <c r="BG291" i="18"/>
  <c r="BG487" i="18"/>
  <c r="BG616" i="18"/>
  <c r="BG489" i="18"/>
  <c r="BG376" i="18"/>
  <c r="BG301" i="18"/>
  <c r="BG705" i="18"/>
  <c r="BG462" i="18"/>
  <c r="BG556" i="18"/>
  <c r="BG634" i="18"/>
  <c r="BG302" i="18"/>
  <c r="BG329" i="18"/>
  <c r="BG693" i="18"/>
  <c r="BG513" i="18"/>
  <c r="BG368" i="18"/>
  <c r="BG749" i="18"/>
  <c r="BG406" i="18"/>
  <c r="BG387" i="18"/>
  <c r="BF245" i="18"/>
  <c r="BF609" i="18"/>
  <c r="BG525" i="18"/>
  <c r="BG485" i="18"/>
  <c r="BG591" i="18"/>
  <c r="BG568" i="18"/>
  <c r="BG327" i="18"/>
  <c r="BG366" i="18"/>
  <c r="BG1378" i="18"/>
  <c r="BG445" i="18"/>
  <c r="BG1422" i="18"/>
  <c r="BG593" i="18"/>
  <c r="BG357" i="18"/>
  <c r="BG736" i="18"/>
  <c r="BG803" i="18"/>
  <c r="BG645" i="18"/>
  <c r="BG893" i="18"/>
  <c r="BG309" i="18"/>
  <c r="BG483" i="18"/>
  <c r="BG731" i="18"/>
  <c r="BG895" i="18"/>
  <c r="BG188" i="18"/>
  <c r="BG422" i="18"/>
  <c r="BG177" i="18"/>
  <c r="BG1412" i="18"/>
  <c r="BG400" i="18"/>
  <c r="BG748" i="18"/>
  <c r="BG373" i="18"/>
  <c r="BG1425" i="18"/>
  <c r="BG500" i="18"/>
  <c r="BG691" i="18"/>
  <c r="BG396" i="18"/>
  <c r="BG265" i="18"/>
  <c r="BG228" i="18"/>
  <c r="BG555" i="18"/>
  <c r="BG647" i="18"/>
  <c r="BG463" i="18"/>
  <c r="BG684" i="18"/>
  <c r="BG454" i="18"/>
  <c r="BG471" i="18"/>
  <c r="BG432" i="18"/>
  <c r="BG704" i="18"/>
  <c r="BG615" i="18"/>
  <c r="BG278" i="18"/>
  <c r="BG854" i="18"/>
  <c r="BG662" i="18"/>
  <c r="BG461" i="18"/>
  <c r="BF505" i="18"/>
  <c r="BG517" i="18"/>
  <c r="BG602" i="18"/>
  <c r="BG601" i="18"/>
  <c r="BG383" i="18"/>
  <c r="BG733" i="18"/>
  <c r="BG659" i="18"/>
  <c r="BG268" i="18"/>
  <c r="BG554" i="18"/>
  <c r="BG750" i="18"/>
  <c r="BG658" i="18"/>
  <c r="BG448" i="18"/>
  <c r="BG603" i="18"/>
  <c r="BG1399" i="18"/>
  <c r="BG516" i="18"/>
  <c r="BG459" i="18"/>
  <c r="BG680" i="18"/>
  <c r="BG140" i="18"/>
  <c r="BG238" i="18"/>
  <c r="BG296" i="18"/>
  <c r="BG340" i="18"/>
  <c r="BG761" i="18"/>
  <c r="BG649" i="18"/>
  <c r="BG229" i="18"/>
  <c r="BG841" i="18"/>
  <c r="BG467" i="18"/>
  <c r="BG620" i="18"/>
  <c r="BG393" i="18"/>
  <c r="BG1401" i="18"/>
  <c r="BG636" i="18"/>
  <c r="BG439" i="18"/>
  <c r="BG428" i="18"/>
  <c r="BF440" i="18"/>
  <c r="BG688" i="18"/>
  <c r="BF700" i="18"/>
  <c r="BG506" i="18"/>
  <c r="BF518" i="18"/>
  <c r="BG272" i="18"/>
  <c r="BF284" i="18"/>
  <c r="BG259" i="18"/>
  <c r="BF271" i="18"/>
  <c r="BG707" i="18"/>
  <c r="BG402" i="18"/>
  <c r="BG332" i="18"/>
  <c r="BG484" i="18"/>
  <c r="BG334" i="18"/>
  <c r="BG724" i="18"/>
  <c r="BG451" i="18"/>
  <c r="BG545" i="18"/>
  <c r="BF557" i="18"/>
  <c r="BG655" i="18"/>
  <c r="BG176" i="18"/>
  <c r="BG699" i="18"/>
  <c r="BG369" i="18"/>
  <c r="BG723" i="18"/>
  <c r="BG1402" i="18"/>
  <c r="BG389" i="18"/>
  <c r="BG597" i="18"/>
  <c r="BG431" i="18"/>
  <c r="BG718" i="18"/>
  <c r="BG347" i="18"/>
  <c r="BG358" i="18"/>
  <c r="BG558" i="18"/>
  <c r="BG179" i="18"/>
  <c r="BG633" i="18"/>
  <c r="BG136" i="18"/>
  <c r="BG465" i="18"/>
  <c r="BG801" i="18"/>
  <c r="BG589" i="18"/>
  <c r="BG303" i="18"/>
  <c r="BG588" i="18"/>
  <c r="BG413" i="18"/>
  <c r="BG370" i="18"/>
  <c r="BG1389" i="18"/>
  <c r="BG722" i="18"/>
  <c r="BG488" i="18"/>
  <c r="BG449" i="18"/>
  <c r="BG606" i="18"/>
  <c r="BG486" i="18"/>
  <c r="BG510" i="18"/>
  <c r="BG1421" i="18"/>
  <c r="BG712" i="18"/>
  <c r="BG409" i="18"/>
  <c r="BG424" i="18"/>
  <c r="BG317" i="18"/>
  <c r="BG293" i="18"/>
  <c r="BG356" i="18"/>
  <c r="BG745" i="18"/>
  <c r="BG868" i="18"/>
  <c r="BG397" i="18"/>
  <c r="BG175" i="18"/>
  <c r="BG419" i="18"/>
  <c r="BG319" i="18"/>
  <c r="BG746" i="18"/>
  <c r="BG891" i="18"/>
  <c r="BG363" i="18"/>
  <c r="BF375" i="18"/>
  <c r="BF635" i="18"/>
  <c r="BH3" i="18"/>
  <c r="BH246" i="18" s="1"/>
  <c r="BG126" i="18"/>
  <c r="BG127" i="18"/>
  <c r="BG125" i="18"/>
  <c r="BG123" i="18"/>
  <c r="BG335" i="18"/>
  <c r="BG405" i="18"/>
  <c r="BG392" i="18"/>
  <c r="BG541" i="18"/>
  <c r="BG1066" i="18"/>
  <c r="BG1078" i="18" s="1"/>
  <c r="BG1131" i="18"/>
  <c r="BG1143" i="18" s="1"/>
  <c r="BG949" i="18"/>
  <c r="BG961" i="18" s="1"/>
  <c r="BG988" i="18"/>
  <c r="BG1000" i="18" s="1"/>
  <c r="BG1261" i="18"/>
  <c r="BG1273" i="18" s="1"/>
  <c r="BG962" i="18"/>
  <c r="BG974" i="18" s="1"/>
  <c r="BG1014" i="18"/>
  <c r="BG1026" i="18" s="1"/>
  <c r="BG1092" i="18"/>
  <c r="BG1104" i="18" s="1"/>
  <c r="BG1339" i="18"/>
  <c r="BG1351" i="18" s="1"/>
  <c r="BG1183" i="18"/>
  <c r="BG1195" i="18" s="1"/>
  <c r="BG1053" i="18"/>
  <c r="BG1065" i="18" s="1"/>
  <c r="BG936" i="18"/>
  <c r="BG948" i="18" s="1"/>
  <c r="BG1001" i="18"/>
  <c r="BG1013" i="18" s="1"/>
  <c r="BG1274" i="18"/>
  <c r="BG1286" i="18" s="1"/>
  <c r="BG1365" i="18"/>
  <c r="BG1377" i="18" s="1"/>
  <c r="BG1170" i="18"/>
  <c r="BG1182" i="18" s="1"/>
  <c r="BG1222" i="18"/>
  <c r="BG1234" i="18" s="1"/>
  <c r="BG378" i="18"/>
  <c r="BG1313" i="18"/>
  <c r="BG1325" i="18" s="1"/>
  <c r="BG261" i="18"/>
  <c r="BG1157" i="18"/>
  <c r="BG1169" i="18" s="1"/>
  <c r="BG664" i="18"/>
  <c r="BG1300" i="18"/>
  <c r="BG1312" i="18" s="1"/>
  <c r="BG1144" i="18"/>
  <c r="BG1156" i="18" s="1"/>
  <c r="BG1235" i="18"/>
  <c r="BG1247" i="18" s="1"/>
  <c r="BG755" i="18"/>
  <c r="BG677" i="18"/>
  <c r="BG910" i="18"/>
  <c r="BG922" i="18" s="1"/>
  <c r="BG975" i="18"/>
  <c r="BG987" i="18" s="1"/>
  <c r="BG1352" i="18"/>
  <c r="BG1364" i="18" s="1"/>
  <c r="BG614" i="18"/>
  <c r="BG638" i="18"/>
  <c r="BG235" i="18"/>
  <c r="BG1079" i="18"/>
  <c r="BG1091" i="18" s="1"/>
  <c r="BG274" i="18"/>
  <c r="BG1118" i="18"/>
  <c r="BG1130" i="18" s="1"/>
  <c r="BG1196" i="18"/>
  <c r="BG1208" i="18" s="1"/>
  <c r="BG547" i="18"/>
  <c r="BG1040" i="18"/>
  <c r="BG1052" i="18" s="1"/>
  <c r="BG1248" i="18"/>
  <c r="BG1260" i="18" s="1"/>
  <c r="BG923" i="18"/>
  <c r="BG935" i="18" s="1"/>
  <c r="BG1419" i="18"/>
  <c r="BG690" i="18"/>
  <c r="BG897" i="18"/>
  <c r="BG909" i="18" s="1"/>
  <c r="BG1105" i="18"/>
  <c r="BG1117" i="18" s="1"/>
  <c r="BG430" i="18"/>
  <c r="BG729" i="18"/>
  <c r="BG469" i="18"/>
  <c r="BG1287" i="18"/>
  <c r="BG1299" i="18" s="1"/>
  <c r="BG508" i="18"/>
  <c r="BG1027" i="18"/>
  <c r="BG1039" i="18" s="1"/>
  <c r="BG365" i="18"/>
  <c r="BG1209" i="18"/>
  <c r="BG1221" i="18" s="1"/>
  <c r="BG667" i="18"/>
  <c r="BG534" i="18"/>
  <c r="BG264" i="18"/>
  <c r="BG560" i="18"/>
  <c r="BG521" i="18"/>
  <c r="BG473" i="18"/>
  <c r="BG398" i="18"/>
  <c r="BG478" i="18"/>
  <c r="BG385" i="18"/>
  <c r="BG491" i="18"/>
  <c r="BG1388" i="18"/>
  <c r="BG502" i="18"/>
  <c r="BG709" i="18"/>
  <c r="BG311" i="18"/>
  <c r="BG138" i="18"/>
  <c r="BG452" i="18"/>
  <c r="BG519" i="18"/>
  <c r="BF531" i="18"/>
  <c r="BG407" i="18"/>
  <c r="BG411" i="18"/>
  <c r="BG867" i="18"/>
  <c r="BG682" i="18"/>
  <c r="BG395" i="18"/>
  <c r="BG433" i="18"/>
  <c r="BG251" i="18"/>
  <c r="BG285" i="18"/>
  <c r="BG842" i="18"/>
  <c r="BG233" i="18"/>
  <c r="BG331" i="18"/>
  <c r="BG734" i="18"/>
  <c r="BG255" i="18"/>
  <c r="BG350" i="18"/>
  <c r="BG574" i="18"/>
  <c r="BG791" i="18"/>
  <c r="BG253" i="18"/>
  <c r="BG744" i="18"/>
  <c r="BG426" i="18"/>
  <c r="BG435" i="18"/>
  <c r="BG737" i="18"/>
  <c r="BG1382" i="18"/>
  <c r="BG254" i="18"/>
  <c r="BG457" i="18"/>
  <c r="BG324" i="18"/>
  <c r="BG288" i="18"/>
  <c r="BG474" i="18"/>
  <c r="BG790" i="18"/>
  <c r="BG675" i="18"/>
  <c r="BF687" i="18"/>
  <c r="BG178" i="18"/>
  <c r="BG577" i="18"/>
  <c r="BG320" i="18"/>
  <c r="BG436" i="18"/>
  <c r="BE456" i="18"/>
  <c r="BD466" i="18"/>
  <c r="BF1338" i="18"/>
  <c r="BG1326" i="18"/>
  <c r="BC13" i="24"/>
  <c r="BD12" i="24"/>
  <c r="BF4" i="24"/>
  <c r="BG4" i="18"/>
  <c r="BG716" i="18"/>
  <c r="BG313" i="18"/>
  <c r="BF404" i="18"/>
  <c r="BE414" i="18"/>
  <c r="BF742" i="18"/>
  <c r="BF310" i="18"/>
  <c r="BG300" i="18"/>
  <c r="BF482" i="18"/>
  <c r="BF492" i="18" s="1"/>
  <c r="BG495" i="18"/>
  <c r="BD652" i="18"/>
  <c r="BC661" i="18"/>
  <c r="BE622" i="18"/>
  <c r="BF612" i="18"/>
  <c r="BF622" i="18" s="1"/>
  <c r="BF349" i="18"/>
  <c r="BG339" i="18"/>
  <c r="BE1380" i="18"/>
  <c r="BD1390" i="18"/>
  <c r="BE596" i="18"/>
  <c r="BF586" i="18"/>
  <c r="BE453" i="18"/>
  <c r="BG443" i="18"/>
  <c r="BE703" i="18"/>
  <c r="BD713" i="18"/>
  <c r="AZ881" i="18"/>
  <c r="BE381" i="18"/>
  <c r="BD388" i="18"/>
  <c r="BB1411" i="18"/>
  <c r="BC470" i="18"/>
  <c r="BB479" i="18"/>
  <c r="BF758" i="18"/>
  <c r="BE765" i="18"/>
  <c r="AZ1424" i="18"/>
  <c r="AY1429" i="18"/>
  <c r="BE665" i="18"/>
  <c r="BD674" i="18"/>
  <c r="BA892" i="18"/>
  <c r="AZ7" i="18"/>
  <c r="BE639" i="18"/>
  <c r="BD648" i="18"/>
  <c r="BF730" i="18"/>
  <c r="BF536" i="18"/>
  <c r="BE544" i="18"/>
  <c r="BC839" i="18"/>
  <c r="BG566" i="18"/>
  <c r="BF570" i="18"/>
  <c r="BG1381" i="18"/>
  <c r="BF427" i="18"/>
  <c r="BG417" i="18"/>
  <c r="BE1413" i="18"/>
  <c r="BF1426" i="18"/>
  <c r="BF362" i="18"/>
  <c r="BG352" i="18"/>
  <c r="BF258" i="18"/>
  <c r="BG248" i="18"/>
  <c r="BG651" i="18"/>
  <c r="BH433" i="18" l="1"/>
  <c r="BH594" i="18"/>
  <c r="BH732" i="18"/>
  <c r="BH411" i="18"/>
  <c r="BH695" i="18"/>
  <c r="BH580" i="18"/>
  <c r="BH474" i="18"/>
  <c r="BH288" i="18"/>
  <c r="BH579" i="18"/>
  <c r="BH457" i="18"/>
  <c r="BH458" i="18"/>
  <c r="BH1382" i="18"/>
  <c r="BH1386" i="18"/>
  <c r="BH341" i="18"/>
  <c r="BH138" i="18"/>
  <c r="BH374" i="18"/>
  <c r="BH303" i="18"/>
  <c r="BH360" i="18"/>
  <c r="BH670" i="18"/>
  <c r="BH561" i="18"/>
  <c r="BH573" i="18"/>
  <c r="BH709" i="18"/>
  <c r="BH574" i="18"/>
  <c r="BH882" i="18"/>
  <c r="BH592" i="18"/>
  <c r="BH435" i="18"/>
  <c r="BH450" i="18"/>
  <c r="BH255" i="18"/>
  <c r="BH802" i="18"/>
  <c r="BH490" i="18"/>
  <c r="BH254" i="18"/>
  <c r="BH295" i="18"/>
  <c r="BH1388" i="18"/>
  <c r="BH326" i="18"/>
  <c r="BH737" i="18"/>
  <c r="BH800" i="18"/>
  <c r="BH262" i="18"/>
  <c r="BH331" i="18"/>
  <c r="BH298" i="18"/>
  <c r="BH392" i="18"/>
  <c r="BH788" i="18"/>
  <c r="BH452" i="18"/>
  <c r="BH548" i="18"/>
  <c r="BH287" i="18"/>
  <c r="BH734" i="18"/>
  <c r="BH178" i="18"/>
  <c r="BH625" i="18"/>
  <c r="BH511" i="18"/>
  <c r="BH355" i="18"/>
  <c r="BH398" i="18"/>
  <c r="BH405" i="18"/>
  <c r="BH606" i="18"/>
  <c r="BH698" i="18"/>
  <c r="BH744" i="18"/>
  <c r="BH249" i="18"/>
  <c r="BH577" i="18"/>
  <c r="BH599" i="18"/>
  <c r="BH410" i="18"/>
  <c r="BH842" i="18"/>
  <c r="BH878" i="18"/>
  <c r="BH473" i="18"/>
  <c r="BH335" i="18"/>
  <c r="BH449" i="18"/>
  <c r="BH311" i="18"/>
  <c r="BH791" i="18"/>
  <c r="BH391" i="18"/>
  <c r="BH320" i="18"/>
  <c r="BH315" i="18"/>
  <c r="BH790" i="18"/>
  <c r="BH285" i="18"/>
  <c r="BH867" i="18"/>
  <c r="BH123" i="18"/>
  <c r="BH488" i="18"/>
  <c r="BH277" i="18"/>
  <c r="BH191" i="18"/>
  <c r="BH394" i="18"/>
  <c r="BH601" i="18"/>
  <c r="BH204" i="18"/>
  <c r="BH602" i="18"/>
  <c r="BH215" i="18"/>
  <c r="BH517" i="18"/>
  <c r="BH201" i="18"/>
  <c r="BH202" i="18"/>
  <c r="BH382" i="18"/>
  <c r="BH356" i="18"/>
  <c r="BH217" i="18"/>
  <c r="BH476" i="18"/>
  <c r="BH214" i="18"/>
  <c r="BH395" i="18"/>
  <c r="BH236" i="18"/>
  <c r="BH436" i="18"/>
  <c r="BH426" i="18"/>
  <c r="BH679" i="18"/>
  <c r="BH682" i="18"/>
  <c r="BH578" i="18"/>
  <c r="BH478" i="18"/>
  <c r="BH541" i="18"/>
  <c r="BH203" i="18"/>
  <c r="BH333" i="18"/>
  <c r="BH587" i="18"/>
  <c r="BH1427" i="18"/>
  <c r="BH205" i="18"/>
  <c r="BH329" i="18"/>
  <c r="BH216" i="18"/>
  <c r="BH218" i="18"/>
  <c r="BH267" i="18"/>
  <c r="BH407" i="18"/>
  <c r="BH125" i="18"/>
  <c r="BH350" i="18"/>
  <c r="BH330" i="18"/>
  <c r="BH1414" i="18"/>
  <c r="BG635" i="18"/>
  <c r="BG505" i="18"/>
  <c r="BH472" i="18"/>
  <c r="BH1415" i="18"/>
  <c r="BH164" i="18"/>
  <c r="BH166" i="18"/>
  <c r="BH597" i="18"/>
  <c r="BH589" i="18"/>
  <c r="BH554" i="18"/>
  <c r="BH672" i="18"/>
  <c r="BH549" i="18"/>
  <c r="BG297" i="18"/>
  <c r="BH759" i="18"/>
  <c r="BH891" i="18"/>
  <c r="BG609" i="18"/>
  <c r="BH139" i="18"/>
  <c r="BH319" i="18"/>
  <c r="BH696" i="18"/>
  <c r="BH523" i="18"/>
  <c r="BH853" i="18"/>
  <c r="BH712" i="18"/>
  <c r="BH542" i="18"/>
  <c r="BH654" i="18"/>
  <c r="BH175" i="18"/>
  <c r="BH1421" i="18"/>
  <c r="BH510" i="18"/>
  <c r="BH257" i="18"/>
  <c r="BH347" i="18"/>
  <c r="BG583" i="18"/>
  <c r="BH383" i="18"/>
  <c r="BH553" i="18"/>
  <c r="BH251" i="18"/>
  <c r="BH701" i="18"/>
  <c r="BH502" i="18"/>
  <c r="BH526" i="18"/>
  <c r="BH1378" i="18"/>
  <c r="BH718" i="18"/>
  <c r="BH626" i="18"/>
  <c r="BH227" i="18"/>
  <c r="BH868" i="18"/>
  <c r="BH619" i="18"/>
  <c r="BH532" i="18"/>
  <c r="BH431" i="18"/>
  <c r="BH269" i="18"/>
  <c r="BH694" i="18"/>
  <c r="BH753" i="18"/>
  <c r="BH880" i="18"/>
  <c r="BH486" i="18"/>
  <c r="BH722" i="18"/>
  <c r="BH801" i="18"/>
  <c r="BH501" i="18"/>
  <c r="BH460" i="18"/>
  <c r="BH425" i="18"/>
  <c r="BH1400" i="18"/>
  <c r="BH540" i="18"/>
  <c r="BH1389" i="18"/>
  <c r="BH465" i="18"/>
  <c r="BH503" i="18"/>
  <c r="BH462" i="18"/>
  <c r="BH250" i="18"/>
  <c r="BH337" i="18"/>
  <c r="BH294" i="18"/>
  <c r="BH136" i="18"/>
  <c r="BH275" i="18"/>
  <c r="BH1423" i="18"/>
  <c r="BH163" i="18"/>
  <c r="BH240" i="18"/>
  <c r="BH237" i="18"/>
  <c r="BH669" i="18"/>
  <c r="BH497" i="18"/>
  <c r="BH613" i="18"/>
  <c r="BH746" i="18"/>
  <c r="BH721" i="18"/>
  <c r="BH893" i="18"/>
  <c r="BH616" i="18"/>
  <c r="BH529" i="18"/>
  <c r="BH760" i="18"/>
  <c r="BH610" i="18"/>
  <c r="BH668" i="18"/>
  <c r="BH279" i="18"/>
  <c r="BH512" i="18"/>
  <c r="BH629" i="18"/>
  <c r="BH124" i="18"/>
  <c r="BH1402" i="18"/>
  <c r="BH302" i="18"/>
  <c r="BH353" i="18"/>
  <c r="BH253" i="18"/>
  <c r="BH590" i="18"/>
  <c r="BH379" i="18"/>
  <c r="BH385" i="18"/>
  <c r="BH1420" i="18"/>
  <c r="BH419" i="18"/>
  <c r="BH745" i="18"/>
  <c r="BH361" i="18"/>
  <c r="BH342" i="18"/>
  <c r="BH280" i="18"/>
  <c r="BH723" i="18"/>
  <c r="BH1385" i="18"/>
  <c r="BH621" i="18"/>
  <c r="BH291" i="18"/>
  <c r="BH358" i="18"/>
  <c r="BH764" i="18"/>
  <c r="BH384" i="18"/>
  <c r="BH641" i="18"/>
  <c r="BH710" i="18"/>
  <c r="BH318" i="18"/>
  <c r="BH373" i="18"/>
  <c r="BH685" i="18"/>
  <c r="BH327" i="18"/>
  <c r="BH564" i="18"/>
  <c r="BH659" i="18"/>
  <c r="BH265" i="18"/>
  <c r="BH359" i="18"/>
  <c r="BH647" i="18"/>
  <c r="BH412" i="18"/>
  <c r="BH140" i="18"/>
  <c r="BH673" i="18"/>
  <c r="BH524" i="18"/>
  <c r="BH1398" i="18"/>
  <c r="BH789" i="18"/>
  <c r="BH761" i="18"/>
  <c r="BH704" i="18"/>
  <c r="BH680" i="18"/>
  <c r="BH568" i="18"/>
  <c r="BH444" i="18"/>
  <c r="BH584" i="18"/>
  <c r="BH190" i="18"/>
  <c r="BH439" i="18"/>
  <c r="BH493" i="18"/>
  <c r="BH697" i="18"/>
  <c r="BH459" i="18"/>
  <c r="BH506" i="18"/>
  <c r="BG518" i="18"/>
  <c r="BH278" i="18"/>
  <c r="BH1383" i="18"/>
  <c r="BH525" i="18"/>
  <c r="BH396" i="18"/>
  <c r="BH530" i="18"/>
  <c r="BH188" i="18"/>
  <c r="BH516" i="18"/>
  <c r="BH787" i="18"/>
  <c r="BH894" i="18"/>
  <c r="BH438" i="18"/>
  <c r="BH642" i="18"/>
  <c r="BH537" i="18"/>
  <c r="BH301" i="18"/>
  <c r="BH552" i="18"/>
  <c r="BH748" i="18"/>
  <c r="BH666" i="18"/>
  <c r="BH441" i="18"/>
  <c r="BH393" i="18"/>
  <c r="BH605" i="18"/>
  <c r="BH233" i="18"/>
  <c r="BG245" i="18"/>
  <c r="BH644" i="18"/>
  <c r="BH389" i="18"/>
  <c r="BH305" i="18"/>
  <c r="BH369" i="18"/>
  <c r="BH451" i="18"/>
  <c r="BH328" i="18"/>
  <c r="BH316" i="18"/>
  <c r="BH343" i="18"/>
  <c r="BH399" i="18"/>
  <c r="BH357" i="18"/>
  <c r="BH603" i="18"/>
  <c r="BH708" i="18"/>
  <c r="BH400" i="18"/>
  <c r="BH615" i="18"/>
  <c r="BH640" i="18"/>
  <c r="BH575" i="18"/>
  <c r="BH627" i="18"/>
  <c r="BH866" i="18"/>
  <c r="BH671" i="18"/>
  <c r="BH699" i="18"/>
  <c r="BH498" i="18"/>
  <c r="BH724" i="18"/>
  <c r="BH656" i="18"/>
  <c r="BH402" i="18"/>
  <c r="BH348" i="18"/>
  <c r="BH646" i="18"/>
  <c r="BH731" i="18"/>
  <c r="BH231" i="18"/>
  <c r="BH711" i="18"/>
  <c r="BH571" i="18"/>
  <c r="BH720" i="18"/>
  <c r="BH263" i="18"/>
  <c r="BH528" i="18"/>
  <c r="BH519" i="18"/>
  <c r="BG531" i="18"/>
  <c r="BH633" i="18"/>
  <c r="BH747" i="18"/>
  <c r="BH591" i="18"/>
  <c r="BH657" i="18"/>
  <c r="BH176" i="18"/>
  <c r="BH725" i="18"/>
  <c r="BH334" i="18"/>
  <c r="BH707" i="18"/>
  <c r="BH314" i="18"/>
  <c r="BH565" i="18"/>
  <c r="BH454" i="18"/>
  <c r="BH636" i="18"/>
  <c r="BH239" i="18"/>
  <c r="BH550" i="18"/>
  <c r="BH854" i="18"/>
  <c r="BH879" i="18"/>
  <c r="BH1422" i="18"/>
  <c r="BG323" i="18"/>
  <c r="BG336" i="18"/>
  <c r="BI3" i="18"/>
  <c r="BH127" i="18"/>
  <c r="BH126" i="18"/>
  <c r="BH527" i="18"/>
  <c r="BH189" i="18"/>
  <c r="BH464" i="18"/>
  <c r="BH618" i="18"/>
  <c r="BH1066" i="18"/>
  <c r="BH1078" i="18" s="1"/>
  <c r="BH1131" i="18"/>
  <c r="BH1143" i="18" s="1"/>
  <c r="BH988" i="18"/>
  <c r="BH1000" i="18" s="1"/>
  <c r="BH962" i="18"/>
  <c r="BH974" i="18" s="1"/>
  <c r="BH949" i="18"/>
  <c r="BH961" i="18" s="1"/>
  <c r="BH1261" i="18"/>
  <c r="BH1273" i="18" s="1"/>
  <c r="BH1014" i="18"/>
  <c r="BH1026" i="18" s="1"/>
  <c r="BH1092" i="18"/>
  <c r="BH1104" i="18" s="1"/>
  <c r="BH936" i="18"/>
  <c r="BH948" i="18" s="1"/>
  <c r="BH1183" i="18"/>
  <c r="BH1195" i="18" s="1"/>
  <c r="BH1053" i="18"/>
  <c r="BH1065" i="18" s="1"/>
  <c r="BH1339" i="18"/>
  <c r="BH1351" i="18" s="1"/>
  <c r="BH1274" i="18"/>
  <c r="BH1286" i="18" s="1"/>
  <c r="BH1222" i="18"/>
  <c r="BH1234" i="18" s="1"/>
  <c r="BH1001" i="18"/>
  <c r="BH1013" i="18" s="1"/>
  <c r="BH1170" i="18"/>
  <c r="BH1182" i="18" s="1"/>
  <c r="BH1365" i="18"/>
  <c r="BH1377" i="18" s="1"/>
  <c r="BH378" i="18"/>
  <c r="BH1313" i="18"/>
  <c r="BH1325" i="18" s="1"/>
  <c r="BH1157" i="18"/>
  <c r="BH1169" i="18" s="1"/>
  <c r="BH261" i="18"/>
  <c r="BH1235" i="18"/>
  <c r="BH1247" i="18" s="1"/>
  <c r="BH1300" i="18"/>
  <c r="BH1312" i="18" s="1"/>
  <c r="BH664" i="18"/>
  <c r="BH1144" i="18"/>
  <c r="BH1156" i="18" s="1"/>
  <c r="BH755" i="18"/>
  <c r="BH910" i="18"/>
  <c r="BH922" i="18" s="1"/>
  <c r="BH975" i="18"/>
  <c r="BH987" i="18" s="1"/>
  <c r="BH614" i="18"/>
  <c r="BH1352" i="18"/>
  <c r="BH1364" i="18" s="1"/>
  <c r="BH677" i="18"/>
  <c r="BH638" i="18"/>
  <c r="BH1196" i="18"/>
  <c r="BH1208" i="18" s="1"/>
  <c r="BH1040" i="18"/>
  <c r="BH1052" i="18" s="1"/>
  <c r="BH235" i="18"/>
  <c r="BH547" i="18"/>
  <c r="BH1118" i="18"/>
  <c r="BH1130" i="18" s="1"/>
  <c r="BH430" i="18"/>
  <c r="BH274" i="18"/>
  <c r="BH897" i="18"/>
  <c r="BH909" i="18" s="1"/>
  <c r="BH1079" i="18"/>
  <c r="BH1091" i="18" s="1"/>
  <c r="BH1105" i="18"/>
  <c r="BH1117" i="18" s="1"/>
  <c r="BH729" i="18"/>
  <c r="BH1287" i="18"/>
  <c r="BH1299" i="18" s="1"/>
  <c r="BH690" i="18"/>
  <c r="BH1027" i="18"/>
  <c r="BH1039" i="18" s="1"/>
  <c r="BH923" i="18"/>
  <c r="BH935" i="18" s="1"/>
  <c r="BH469" i="18"/>
  <c r="BH1248" i="18"/>
  <c r="BH1260" i="18" s="1"/>
  <c r="BH1419" i="18"/>
  <c r="BH508" i="18"/>
  <c r="BH365" i="18"/>
  <c r="BH560" i="18"/>
  <c r="BH534" i="18"/>
  <c r="BH1209" i="18"/>
  <c r="BH1221" i="18" s="1"/>
  <c r="BH521" i="18"/>
  <c r="BH264" i="18"/>
  <c r="BH667" i="18"/>
  <c r="BH397" i="18"/>
  <c r="BH447" i="18"/>
  <c r="BH634" i="18"/>
  <c r="BH515" i="18"/>
  <c r="BH179" i="18"/>
  <c r="BH256" i="18"/>
  <c r="BH471" i="18"/>
  <c r="BH1384" i="18"/>
  <c r="BH655" i="18"/>
  <c r="BH751" i="18"/>
  <c r="BH484" i="18"/>
  <c r="BH645" i="18"/>
  <c r="BH281" i="18"/>
  <c r="BH607" i="18"/>
  <c r="BH684" i="18"/>
  <c r="BH556" i="18"/>
  <c r="BH308" i="18"/>
  <c r="BH576" i="18"/>
  <c r="BH445" i="18"/>
  <c r="BH408" i="18"/>
  <c r="BH283" i="18"/>
  <c r="BH749" i="18"/>
  <c r="BH706" i="18"/>
  <c r="BH643" i="18"/>
  <c r="BH446" i="18"/>
  <c r="BH691" i="18"/>
  <c r="BH569" i="18"/>
  <c r="BH332" i="18"/>
  <c r="BH367" i="18"/>
  <c r="BH346" i="18"/>
  <c r="BH229" i="18"/>
  <c r="BH432" i="18"/>
  <c r="BH513" i="18"/>
  <c r="BH756" i="18"/>
  <c r="BH500" i="18"/>
  <c r="BH543" i="18"/>
  <c r="BH843" i="18"/>
  <c r="BH683" i="18"/>
  <c r="BH290" i="18"/>
  <c r="BH736" i="18"/>
  <c r="BH757" i="18"/>
  <c r="BH230" i="18"/>
  <c r="BH692" i="18"/>
  <c r="BH604" i="18"/>
  <c r="BH660" i="18"/>
  <c r="BH406" i="18"/>
  <c r="BH630" i="18"/>
  <c r="BH259" i="18"/>
  <c r="BG271" i="18"/>
  <c r="BH514" i="18"/>
  <c r="BH688" i="18"/>
  <c r="BG700" i="18"/>
  <c r="BH649" i="18"/>
  <c r="BH368" i="18"/>
  <c r="BH555" i="18"/>
  <c r="BH344" i="18"/>
  <c r="BH693" i="18"/>
  <c r="BH539" i="18"/>
  <c r="BH415" i="18"/>
  <c r="BH307" i="18"/>
  <c r="BI163" i="18"/>
  <c r="BH252" i="18"/>
  <c r="BH370" i="18"/>
  <c r="BH243" i="18"/>
  <c r="BH763" i="18"/>
  <c r="BH475" i="18"/>
  <c r="BH477" i="18"/>
  <c r="BH869" i="18"/>
  <c r="BH380" i="18"/>
  <c r="BH628" i="18"/>
  <c r="BH422" i="18"/>
  <c r="BH738" i="18"/>
  <c r="BH803" i="18"/>
  <c r="BH581" i="18"/>
  <c r="BH735" i="18"/>
  <c r="BH852" i="18"/>
  <c r="BH485" i="18"/>
  <c r="BH376" i="18"/>
  <c r="BH137" i="18"/>
  <c r="BH165" i="18"/>
  <c r="BI165" i="18" s="1"/>
  <c r="BH434" i="18"/>
  <c r="BH733" i="18"/>
  <c r="BH363" i="18"/>
  <c r="BG375" i="18"/>
  <c r="BH321" i="18"/>
  <c r="BH293" i="18"/>
  <c r="BH705" i="18"/>
  <c r="BH413" i="18"/>
  <c r="BH632" i="18"/>
  <c r="BH750" i="18"/>
  <c r="BH192" i="18"/>
  <c r="BH322" i="18"/>
  <c r="BH241" i="18"/>
  <c r="BH489" i="18"/>
  <c r="BH1401" i="18"/>
  <c r="BH563" i="18"/>
  <c r="BH1387" i="18"/>
  <c r="BH522" i="18"/>
  <c r="BH386" i="18"/>
  <c r="BH593" i="18"/>
  <c r="BH662" i="18"/>
  <c r="BH535" i="18"/>
  <c r="BH496" i="18"/>
  <c r="BH1399" i="18"/>
  <c r="BH340" i="18"/>
  <c r="BH678" i="18"/>
  <c r="BH499" i="18"/>
  <c r="BH487" i="18"/>
  <c r="BH317" i="18"/>
  <c r="BH270" i="18"/>
  <c r="BH588" i="18"/>
  <c r="BH617" i="18"/>
  <c r="BH743" i="18"/>
  <c r="BH421" i="18"/>
  <c r="BH418" i="18"/>
  <c r="BH467" i="18"/>
  <c r="BH545" i="18"/>
  <c r="BG557" i="18"/>
  <c r="BH856" i="18"/>
  <c r="BH266" i="18"/>
  <c r="BH272" i="18"/>
  <c r="BG284" i="18"/>
  <c r="BH387" i="18"/>
  <c r="BH608" i="18"/>
  <c r="BH623" i="18"/>
  <c r="BH282" i="18"/>
  <c r="BH480" i="18"/>
  <c r="BH483" i="18"/>
  <c r="BH177" i="18"/>
  <c r="BH296" i="18"/>
  <c r="BH428" i="18"/>
  <c r="BG440" i="18"/>
  <c r="BG401" i="18"/>
  <c r="BH324" i="18"/>
  <c r="BH681" i="18"/>
  <c r="BH595" i="18"/>
  <c r="BH242" i="18"/>
  <c r="BH491" i="18"/>
  <c r="BH371" i="18"/>
  <c r="BH567" i="18"/>
  <c r="BH509" i="18"/>
  <c r="BH424" i="18"/>
  <c r="BH551" i="18"/>
  <c r="BH658" i="18"/>
  <c r="BH762" i="18"/>
  <c r="BH719" i="18"/>
  <c r="BH345" i="18"/>
  <c r="BH1417" i="18"/>
  <c r="BI1417" i="18" s="1"/>
  <c r="BH306" i="18"/>
  <c r="BH841" i="18"/>
  <c r="BH437" i="18"/>
  <c r="BH1425" i="18"/>
  <c r="BH162" i="18"/>
  <c r="BI162" i="18" s="1"/>
  <c r="BH354" i="18"/>
  <c r="BH538" i="18"/>
  <c r="BH461" i="18"/>
  <c r="BH289" i="18"/>
  <c r="BH600" i="18"/>
  <c r="BH448" i="18"/>
  <c r="BH562" i="18"/>
  <c r="BH309" i="18"/>
  <c r="BH292" i="18"/>
  <c r="BH238" i="18"/>
  <c r="BH372" i="18"/>
  <c r="BH675" i="18"/>
  <c r="BG687" i="18"/>
  <c r="BH304" i="18"/>
  <c r="BH504" i="18"/>
  <c r="BH1412" i="18"/>
  <c r="BH409" i="18"/>
  <c r="BH244" i="18"/>
  <c r="BH620" i="18"/>
  <c r="BH865" i="18"/>
  <c r="BH840" i="18"/>
  <c r="BH558" i="18"/>
  <c r="BH717" i="18"/>
  <c r="BH1428" i="18"/>
  <c r="BH686" i="18"/>
  <c r="BH855" i="18"/>
  <c r="BH420" i="18"/>
  <c r="BH276" i="18"/>
  <c r="BH895" i="18"/>
  <c r="BH804" i="18"/>
  <c r="BH366" i="18"/>
  <c r="BH653" i="18"/>
  <c r="BH268" i="18"/>
  <c r="BH582" i="18"/>
  <c r="BH423" i="18"/>
  <c r="BH463" i="18"/>
  <c r="BH228" i="18"/>
  <c r="BH631" i="18"/>
  <c r="BG4" i="24"/>
  <c r="BH4" i="18"/>
  <c r="BH313" i="18"/>
  <c r="BD13" i="24"/>
  <c r="BE12" i="24"/>
  <c r="BG1338" i="18"/>
  <c r="BH1326" i="18"/>
  <c r="BF456" i="18"/>
  <c r="BE466" i="18"/>
  <c r="BH716" i="18"/>
  <c r="BF414" i="18"/>
  <c r="BG404" i="18"/>
  <c r="BG742" i="18"/>
  <c r="BG310" i="18"/>
  <c r="BH300" i="18"/>
  <c r="BG482" i="18"/>
  <c r="BG492" i="18" s="1"/>
  <c r="BH495" i="18"/>
  <c r="BE652" i="18"/>
  <c r="BD661" i="18"/>
  <c r="BG612" i="18"/>
  <c r="BG349" i="18"/>
  <c r="BH339" i="18"/>
  <c r="BF1380" i="18"/>
  <c r="BG1380" i="18" s="1"/>
  <c r="BG1390" i="18" s="1"/>
  <c r="BE1390" i="18"/>
  <c r="BG453" i="18"/>
  <c r="BH443" i="18"/>
  <c r="BF596" i="18"/>
  <c r="BG586" i="18"/>
  <c r="BF703" i="18"/>
  <c r="BE713" i="18"/>
  <c r="BC1411" i="18"/>
  <c r="BF381" i="18"/>
  <c r="BE388" i="18"/>
  <c r="BA881" i="18"/>
  <c r="BF665" i="18"/>
  <c r="BE674" i="18"/>
  <c r="BD839" i="18"/>
  <c r="BG758" i="18"/>
  <c r="BF765" i="18"/>
  <c r="BA1424" i="18"/>
  <c r="AZ1429" i="18"/>
  <c r="BB892" i="18"/>
  <c r="BA7" i="18"/>
  <c r="BG730" i="18"/>
  <c r="BD470" i="18"/>
  <c r="BC479" i="18"/>
  <c r="BH566" i="18"/>
  <c r="BG570" i="18"/>
  <c r="BF639" i="18"/>
  <c r="BE648" i="18"/>
  <c r="BG536" i="18"/>
  <c r="BF544" i="18"/>
  <c r="BH1381" i="18"/>
  <c r="BH651" i="18"/>
  <c r="BG1426" i="18"/>
  <c r="BG258" i="18"/>
  <c r="BH248" i="18"/>
  <c r="BG427" i="18"/>
  <c r="BH417" i="18"/>
  <c r="BG362" i="18"/>
  <c r="BH352" i="18"/>
  <c r="BF1413" i="18"/>
  <c r="BI346" i="18" l="1"/>
  <c r="BI241" i="18"/>
  <c r="BI307" i="18"/>
  <c r="BI841" i="18"/>
  <c r="BI324" i="18"/>
  <c r="BI1382" i="18"/>
  <c r="BI681" i="18"/>
  <c r="BI790" i="18"/>
  <c r="BI573" i="18"/>
  <c r="BI604" i="18"/>
  <c r="BI192" i="18"/>
  <c r="BI276" i="18"/>
  <c r="BI420" i="18"/>
  <c r="BI660" i="18"/>
  <c r="BI852" i="18"/>
  <c r="BI499" i="18"/>
  <c r="BI678" i="18"/>
  <c r="BI322" i="18"/>
  <c r="BI306" i="18"/>
  <c r="BI855" i="18"/>
  <c r="BI684" i="18"/>
  <c r="BI487" i="18"/>
  <c r="BI437" i="18"/>
  <c r="BI457" i="18"/>
  <c r="BI686" i="18"/>
  <c r="BI288" i="18"/>
  <c r="BI238" i="18"/>
  <c r="BI230" i="18"/>
  <c r="BI719" i="18"/>
  <c r="BI757" i="18"/>
  <c r="BI558" i="18"/>
  <c r="BI344" i="18"/>
  <c r="BI467" i="18"/>
  <c r="BI448" i="18"/>
  <c r="BI551" i="18"/>
  <c r="BI296" i="18"/>
  <c r="BI418" i="18"/>
  <c r="BI628" i="18"/>
  <c r="BI368" i="18"/>
  <c r="BI311" i="18"/>
  <c r="BI706" i="18"/>
  <c r="BI802" i="18"/>
  <c r="BI1386" i="18"/>
  <c r="BI579" i="18"/>
  <c r="BI326" i="18"/>
  <c r="BI345" i="18"/>
  <c r="BI539" i="18"/>
  <c r="BI413" i="18"/>
  <c r="BI631" i="18"/>
  <c r="BI738" i="18"/>
  <c r="BI840" i="18"/>
  <c r="BI293" i="18"/>
  <c r="BI490" i="18"/>
  <c r="BI423" i="18"/>
  <c r="BI620" i="18"/>
  <c r="BI600" i="18"/>
  <c r="BI424" i="18"/>
  <c r="BI177" i="18"/>
  <c r="BI421" i="18"/>
  <c r="BI380" i="18"/>
  <c r="BI649" i="18"/>
  <c r="BI683" i="18"/>
  <c r="BI749" i="18"/>
  <c r="BI287" i="18"/>
  <c r="BI415" i="18"/>
  <c r="BI856" i="18"/>
  <c r="BI717" i="18"/>
  <c r="BI691" i="18"/>
  <c r="BI762" i="18"/>
  <c r="BI446" i="18"/>
  <c r="BI562" i="18"/>
  <c r="BI290" i="18"/>
  <c r="BI463" i="18"/>
  <c r="BI244" i="18"/>
  <c r="BI509" i="18"/>
  <c r="BI483" i="18"/>
  <c r="BI386" i="18"/>
  <c r="BI869" i="18"/>
  <c r="BI843" i="18"/>
  <c r="BI735" i="18"/>
  <c r="BI632" i="18"/>
  <c r="BI695" i="18"/>
  <c r="BI484" i="18"/>
  <c r="BI496" i="18"/>
  <c r="BI228" i="18"/>
  <c r="BI555" i="18"/>
  <c r="BI865" i="18"/>
  <c r="BI582" i="18"/>
  <c r="BI289" i="18"/>
  <c r="BI268" i="18"/>
  <c r="BI409" i="18"/>
  <c r="BI461" i="18"/>
  <c r="BI567" i="18"/>
  <c r="BI480" i="18"/>
  <c r="BI743" i="18"/>
  <c r="BI522" i="18"/>
  <c r="BI732" i="18"/>
  <c r="BI477" i="18"/>
  <c r="BI179" i="18"/>
  <c r="BI277" i="18"/>
  <c r="BI750" i="18"/>
  <c r="BI791" i="18"/>
  <c r="BI693" i="18"/>
  <c r="BI751" i="18"/>
  <c r="BI535" i="18"/>
  <c r="BI653" i="18"/>
  <c r="BI1412" i="18"/>
  <c r="BI538" i="18"/>
  <c r="BI371" i="18"/>
  <c r="BI282" i="18"/>
  <c r="BI617" i="18"/>
  <c r="BI1387" i="18"/>
  <c r="BI733" i="18"/>
  <c r="BI475" i="18"/>
  <c r="BI445" i="18"/>
  <c r="BI515" i="18"/>
  <c r="BI385" i="18"/>
  <c r="BI395" i="18"/>
  <c r="BI372" i="18"/>
  <c r="BI474" i="18"/>
  <c r="BI803" i="18"/>
  <c r="BI309" i="18"/>
  <c r="BI736" i="18"/>
  <c r="BI335" i="18"/>
  <c r="BI366" i="18"/>
  <c r="BI504" i="18"/>
  <c r="BI354" i="18"/>
  <c r="BI491" i="18"/>
  <c r="BI623" i="18"/>
  <c r="BI588" i="18"/>
  <c r="BI563" i="18"/>
  <c r="BI756" i="18"/>
  <c r="BI576" i="18"/>
  <c r="BI692" i="18"/>
  <c r="BI340" i="18"/>
  <c r="BI1399" i="18"/>
  <c r="BI705" i="18"/>
  <c r="BI658" i="18"/>
  <c r="BI643" i="18"/>
  <c r="BI804" i="18"/>
  <c r="BI304" i="18"/>
  <c r="BI242" i="18"/>
  <c r="BI608" i="18"/>
  <c r="BI270" i="18"/>
  <c r="BI1401" i="18"/>
  <c r="BI243" i="18"/>
  <c r="BI513" i="18"/>
  <c r="BI308" i="18"/>
  <c r="BI590" i="18"/>
  <c r="BI1389" i="18"/>
  <c r="BI405" i="18"/>
  <c r="BI266" i="18"/>
  <c r="BI1428" i="18"/>
  <c r="BI292" i="18"/>
  <c r="BI422" i="18"/>
  <c r="BI895" i="18"/>
  <c r="BI1425" i="18"/>
  <c r="BI595" i="18"/>
  <c r="BI387" i="18"/>
  <c r="BI317" i="18"/>
  <c r="BI489" i="18"/>
  <c r="BI630" i="18"/>
  <c r="BI432" i="18"/>
  <c r="BI556" i="18"/>
  <c r="BI331" i="18"/>
  <c r="BI709" i="18"/>
  <c r="BI138" i="18"/>
  <c r="BI599" i="18"/>
  <c r="BI592" i="18"/>
  <c r="BI868" i="18"/>
  <c r="BI329" i="18"/>
  <c r="BI298" i="18"/>
  <c r="BI253" i="18"/>
  <c r="BI262" i="18"/>
  <c r="BI425" i="18"/>
  <c r="BI315" i="18"/>
  <c r="BI526" i="18"/>
  <c r="BI391" i="18"/>
  <c r="BI512" i="18"/>
  <c r="BI511" i="18"/>
  <c r="BI295" i="18"/>
  <c r="BI625" i="18"/>
  <c r="BI283" i="18"/>
  <c r="BI434" i="18"/>
  <c r="BI763" i="18"/>
  <c r="BI256" i="18"/>
  <c r="BI450" i="18"/>
  <c r="BI1400" i="18"/>
  <c r="BI382" i="18"/>
  <c r="BI517" i="18"/>
  <c r="BI330" i="18"/>
  <c r="BI682" i="18"/>
  <c r="BI350" i="18"/>
  <c r="BI679" i="18"/>
  <c r="BI202" i="18"/>
  <c r="BI201" i="18"/>
  <c r="BI462" i="18"/>
  <c r="BI458" i="18"/>
  <c r="BI218" i="18"/>
  <c r="BI215" i="18"/>
  <c r="BI285" i="18"/>
  <c r="BI216" i="18"/>
  <c r="BI577" i="18"/>
  <c r="BI353" i="18"/>
  <c r="BI204" i="18"/>
  <c r="BI205" i="18"/>
  <c r="BI214" i="18"/>
  <c r="BI853" i="18"/>
  <c r="BI217" i="18"/>
  <c r="BI279" i="18"/>
  <c r="BI701" i="18"/>
  <c r="BI203" i="18"/>
  <c r="BH401" i="18"/>
  <c r="BI379" i="18"/>
  <c r="BI178" i="18"/>
  <c r="BH297" i="18"/>
  <c r="BH583" i="18"/>
  <c r="BH505" i="18"/>
  <c r="BI634" i="18"/>
  <c r="BI618" i="18"/>
  <c r="BI314" i="18"/>
  <c r="BI502" i="18"/>
  <c r="BI581" i="18"/>
  <c r="BI800" i="18"/>
  <c r="BI406" i="18"/>
  <c r="BI543" i="18"/>
  <c r="BI722" i="18"/>
  <c r="BI645" i="18"/>
  <c r="BI707" i="18"/>
  <c r="BI675" i="18"/>
  <c r="BH687" i="18"/>
  <c r="BI363" i="18"/>
  <c r="BH375" i="18"/>
  <c r="BI565" i="18"/>
  <c r="BI670" i="18"/>
  <c r="BI231" i="18"/>
  <c r="BI594" i="18"/>
  <c r="BI603" i="18"/>
  <c r="BI237" i="18"/>
  <c r="BI748" i="18"/>
  <c r="BI394" i="18"/>
  <c r="BI460" i="18"/>
  <c r="BI190" i="18"/>
  <c r="BI510" i="18"/>
  <c r="BI1423" i="18"/>
  <c r="BI359" i="18"/>
  <c r="BI616" i="18"/>
  <c r="BI545" i="18"/>
  <c r="BH557" i="18"/>
  <c r="BI259" i="18"/>
  <c r="BH271" i="18"/>
  <c r="BI731" i="18"/>
  <c r="BI175" i="18"/>
  <c r="BI357" i="18"/>
  <c r="BI419" i="18"/>
  <c r="BI552" i="18"/>
  <c r="BI540" i="18"/>
  <c r="BI549" i="18"/>
  <c r="BI584" i="18"/>
  <c r="BI880" i="18"/>
  <c r="BI139" i="18"/>
  <c r="BI265" i="18"/>
  <c r="BI361" i="18"/>
  <c r="BI428" i="18"/>
  <c r="BH440" i="18"/>
  <c r="BI519" i="18"/>
  <c r="BH531" i="18"/>
  <c r="BI646" i="18"/>
  <c r="BI374" i="18"/>
  <c r="BI399" i="18"/>
  <c r="BI472" i="18"/>
  <c r="BI301" i="18"/>
  <c r="BI337" i="18"/>
  <c r="BI626" i="18"/>
  <c r="BI444" i="18"/>
  <c r="BI891" i="18"/>
  <c r="BI587" i="18"/>
  <c r="BI659" i="18"/>
  <c r="BI712" i="18"/>
  <c r="BI882" i="18"/>
  <c r="BI348" i="18"/>
  <c r="BI561" i="18"/>
  <c r="BI343" i="18"/>
  <c r="BI407" i="18"/>
  <c r="BI537" i="18"/>
  <c r="BI319" i="18"/>
  <c r="BI542" i="18"/>
  <c r="BI568" i="18"/>
  <c r="BI737" i="18"/>
  <c r="BI501" i="18"/>
  <c r="BI564" i="18"/>
  <c r="BI334" i="18"/>
  <c r="BI698" i="18"/>
  <c r="BI402" i="18"/>
  <c r="BI842" i="18"/>
  <c r="BI316" i="18"/>
  <c r="BI548" i="18"/>
  <c r="BI642" i="18"/>
  <c r="BI411" i="18"/>
  <c r="BI1402" i="18"/>
  <c r="BI302" i="18"/>
  <c r="BI680" i="18"/>
  <c r="BI347" i="18"/>
  <c r="BI327" i="18"/>
  <c r="BI250" i="18"/>
  <c r="BI447" i="18"/>
  <c r="BI464" i="18"/>
  <c r="BI123" i="18"/>
  <c r="BI725" i="18"/>
  <c r="BI601" i="18"/>
  <c r="BI656" i="18"/>
  <c r="BI246" i="18"/>
  <c r="BI328" i="18"/>
  <c r="BI438" i="18"/>
  <c r="BI516" i="18"/>
  <c r="BI275" i="18"/>
  <c r="BI753" i="18"/>
  <c r="BI704" i="18"/>
  <c r="BI529" i="18"/>
  <c r="BI685" i="18"/>
  <c r="BI654" i="18"/>
  <c r="BI397" i="18"/>
  <c r="BI189" i="18"/>
  <c r="BI867" i="18"/>
  <c r="BI176" i="18"/>
  <c r="BI227" i="18"/>
  <c r="BI724" i="18"/>
  <c r="BI383" i="18"/>
  <c r="BI451" i="18"/>
  <c r="BI233" i="18"/>
  <c r="BH245" i="18"/>
  <c r="BI894" i="18"/>
  <c r="BI188" i="18"/>
  <c r="BI431" i="18"/>
  <c r="BI672" i="18"/>
  <c r="BI761" i="18"/>
  <c r="BI1427" i="18"/>
  <c r="BI373" i="18"/>
  <c r="BI541" i="18"/>
  <c r="BH609" i="18"/>
  <c r="BI500" i="18"/>
  <c r="BI893" i="18"/>
  <c r="BI607" i="18"/>
  <c r="BI527" i="18"/>
  <c r="BI267" i="18"/>
  <c r="BI657" i="18"/>
  <c r="BI426" i="18"/>
  <c r="BI498" i="18"/>
  <c r="BI746" i="18"/>
  <c r="BI580" i="18"/>
  <c r="BI787" i="18"/>
  <c r="BI530" i="18"/>
  <c r="BI280" i="18"/>
  <c r="BI613" i="18"/>
  <c r="BI789" i="18"/>
  <c r="BI629" i="18"/>
  <c r="BI318" i="18"/>
  <c r="BI478" i="18"/>
  <c r="BI281" i="18"/>
  <c r="BI126" i="18"/>
  <c r="BI392" i="18"/>
  <c r="BI591" i="18"/>
  <c r="BI734" i="18"/>
  <c r="BI699" i="18"/>
  <c r="BI255" i="18"/>
  <c r="BI369" i="18"/>
  <c r="BI744" i="18"/>
  <c r="BI610" i="18"/>
  <c r="BI396" i="18"/>
  <c r="BI589" i="18"/>
  <c r="BI523" i="18"/>
  <c r="BI1398" i="18"/>
  <c r="BI164" i="18"/>
  <c r="BI578" i="18"/>
  <c r="BI1422" i="18"/>
  <c r="BI747" i="18"/>
  <c r="BI878" i="18"/>
  <c r="BI671" i="18"/>
  <c r="BI355" i="18"/>
  <c r="BI305" i="18"/>
  <c r="BI320" i="18"/>
  <c r="BI694" i="18"/>
  <c r="BI525" i="18"/>
  <c r="BI257" i="18"/>
  <c r="BI760" i="18"/>
  <c r="BI524" i="18"/>
  <c r="BI1421" i="18"/>
  <c r="BI710" i="18"/>
  <c r="BI127" i="18"/>
  <c r="BI125" i="18"/>
  <c r="BI575" i="18"/>
  <c r="BI229" i="18"/>
  <c r="BI473" i="18"/>
  <c r="BI1066" i="18"/>
  <c r="BI1078" i="18" s="1"/>
  <c r="BI1131" i="18"/>
  <c r="BI1143" i="18" s="1"/>
  <c r="BI988" i="18"/>
  <c r="BI1000" i="18" s="1"/>
  <c r="BI949" i="18"/>
  <c r="BI961" i="18" s="1"/>
  <c r="BI962" i="18"/>
  <c r="BI974" i="18" s="1"/>
  <c r="BI1261" i="18"/>
  <c r="BI1273" i="18" s="1"/>
  <c r="BI1014" i="18"/>
  <c r="BI1026" i="18" s="1"/>
  <c r="BI1092" i="18"/>
  <c r="BI1104" i="18" s="1"/>
  <c r="BI936" i="18"/>
  <c r="BI948" i="18" s="1"/>
  <c r="BI1339" i="18"/>
  <c r="BI1351" i="18" s="1"/>
  <c r="BI1053" i="18"/>
  <c r="BI1065" i="18" s="1"/>
  <c r="BI1183" i="18"/>
  <c r="BI1195" i="18" s="1"/>
  <c r="BI1170" i="18"/>
  <c r="BI1182" i="18" s="1"/>
  <c r="BI1001" i="18"/>
  <c r="BI1013" i="18" s="1"/>
  <c r="BI1365" i="18"/>
  <c r="BI1377" i="18" s="1"/>
  <c r="BI1222" i="18"/>
  <c r="BI1234" i="18" s="1"/>
  <c r="BI1274" i="18"/>
  <c r="BI1286" i="18" s="1"/>
  <c r="BI378" i="18"/>
  <c r="BI261" i="18"/>
  <c r="BI1313" i="18"/>
  <c r="BI1325" i="18" s="1"/>
  <c r="BI1300" i="18"/>
  <c r="BI1312" i="18" s="1"/>
  <c r="BI755" i="18"/>
  <c r="BI1144" i="18"/>
  <c r="BI1156" i="18" s="1"/>
  <c r="BI664" i="18"/>
  <c r="BI1157" i="18"/>
  <c r="BI1169" i="18" s="1"/>
  <c r="BI1235" i="18"/>
  <c r="BI1247" i="18" s="1"/>
  <c r="BI1352" i="18"/>
  <c r="BI1364" i="18" s="1"/>
  <c r="BI677" i="18"/>
  <c r="BI638" i="18"/>
  <c r="BI975" i="18"/>
  <c r="BI987" i="18" s="1"/>
  <c r="BI910" i="18"/>
  <c r="BI922" i="18" s="1"/>
  <c r="BI614" i="18"/>
  <c r="BI897" i="18"/>
  <c r="BI909" i="18" s="1"/>
  <c r="BI235" i="18"/>
  <c r="BI1248" i="18"/>
  <c r="BI1260" i="18" s="1"/>
  <c r="BI1079" i="18"/>
  <c r="BI1091" i="18" s="1"/>
  <c r="BI547" i="18"/>
  <c r="BI1118" i="18"/>
  <c r="BI1130" i="18" s="1"/>
  <c r="BI430" i="18"/>
  <c r="BI469" i="18"/>
  <c r="BI1105" i="18"/>
  <c r="BI1117" i="18" s="1"/>
  <c r="BI729" i="18"/>
  <c r="BI1419" i="18"/>
  <c r="BI1287" i="18"/>
  <c r="BI1299" i="18" s="1"/>
  <c r="BI690" i="18"/>
  <c r="BI1196" i="18"/>
  <c r="BI1208" i="18" s="1"/>
  <c r="BI508" i="18"/>
  <c r="BI1027" i="18"/>
  <c r="BI1039" i="18" s="1"/>
  <c r="BI923" i="18"/>
  <c r="BI935" i="18" s="1"/>
  <c r="BI1040" i="18"/>
  <c r="BI1052" i="18" s="1"/>
  <c r="BI274" i="18"/>
  <c r="BI521" i="18"/>
  <c r="BI1209" i="18"/>
  <c r="BI1221" i="18" s="1"/>
  <c r="BI264" i="18"/>
  <c r="BI365" i="18"/>
  <c r="BI560" i="18"/>
  <c r="BI667" i="18"/>
  <c r="BI534" i="18"/>
  <c r="BI879" i="18"/>
  <c r="BI633" i="18"/>
  <c r="BI528" i="18"/>
  <c r="BI866" i="18"/>
  <c r="BI389" i="18"/>
  <c r="BI436" i="18"/>
  <c r="BI723" i="18"/>
  <c r="BI1383" i="18"/>
  <c r="BI788" i="18"/>
  <c r="BI503" i="18"/>
  <c r="BI673" i="18"/>
  <c r="BI360" i="18"/>
  <c r="BI641" i="18"/>
  <c r="BI574" i="18"/>
  <c r="BI452" i="18"/>
  <c r="BI854" i="18"/>
  <c r="BI333" i="18"/>
  <c r="BI263" i="18"/>
  <c r="BI627" i="18"/>
  <c r="BI644" i="18"/>
  <c r="BI398" i="18"/>
  <c r="BI497" i="18"/>
  <c r="BI278" i="18"/>
  <c r="BI486" i="18"/>
  <c r="BI718" i="18"/>
  <c r="BI240" i="18"/>
  <c r="BI384" i="18"/>
  <c r="BI410" i="18"/>
  <c r="BI249" i="18"/>
  <c r="BI550" i="18"/>
  <c r="BI488" i="18"/>
  <c r="BI720" i="18"/>
  <c r="BI136" i="18"/>
  <c r="BI640" i="18"/>
  <c r="BI465" i="18"/>
  <c r="BI605" i="18"/>
  <c r="BI597" i="18"/>
  <c r="BI459" i="18"/>
  <c r="BI124" i="18"/>
  <c r="BI269" i="18"/>
  <c r="BI341" i="18"/>
  <c r="BI764" i="18"/>
  <c r="BI254" i="18"/>
  <c r="BI137" i="18"/>
  <c r="BI370" i="18"/>
  <c r="BI745" i="18"/>
  <c r="BI367" i="18"/>
  <c r="BI433" i="18"/>
  <c r="BI655" i="18"/>
  <c r="BI251" i="18"/>
  <c r="BI239" i="18"/>
  <c r="BI619" i="18"/>
  <c r="BI571" i="18"/>
  <c r="BI166" i="18"/>
  <c r="BI615" i="18"/>
  <c r="BI532" i="18"/>
  <c r="BI393" i="18"/>
  <c r="BI696" i="18"/>
  <c r="BI697" i="18"/>
  <c r="BI303" i="18"/>
  <c r="BI668" i="18"/>
  <c r="BI140" i="18"/>
  <c r="BI358" i="18"/>
  <c r="BI435" i="18"/>
  <c r="BH635" i="18"/>
  <c r="BI1388" i="18"/>
  <c r="BI662" i="18"/>
  <c r="BI321" i="18"/>
  <c r="BI376" i="18"/>
  <c r="BI252" i="18"/>
  <c r="BI688" i="18"/>
  <c r="BH700" i="18"/>
  <c r="BI1415" i="18"/>
  <c r="BI332" i="18"/>
  <c r="BI1420" i="18"/>
  <c r="BI1384" i="18"/>
  <c r="BI553" i="18"/>
  <c r="BI636" i="18"/>
  <c r="BI721" i="18"/>
  <c r="BI711" i="18"/>
  <c r="BI449" i="18"/>
  <c r="BI400" i="18"/>
  <c r="BI606" i="18"/>
  <c r="BI441" i="18"/>
  <c r="BI801" i="18"/>
  <c r="BI506" i="18"/>
  <c r="BH518" i="18"/>
  <c r="BI493" i="18"/>
  <c r="BI342" i="18"/>
  <c r="BI759" i="18"/>
  <c r="BI412" i="18"/>
  <c r="BI291" i="18"/>
  <c r="BH336" i="18"/>
  <c r="BH323" i="18"/>
  <c r="BI272" i="18"/>
  <c r="BH284" i="18"/>
  <c r="BH453" i="18"/>
  <c r="BI236" i="18"/>
  <c r="BI593" i="18"/>
  <c r="BI485" i="18"/>
  <c r="BI356" i="18"/>
  <c r="BI514" i="18"/>
  <c r="BI476" i="18"/>
  <c r="BI569" i="18"/>
  <c r="BI408" i="18"/>
  <c r="BI471" i="18"/>
  <c r="BI602" i="18"/>
  <c r="BI454" i="18"/>
  <c r="BI669" i="18"/>
  <c r="BI708" i="18"/>
  <c r="BI294" i="18"/>
  <c r="BI666" i="18"/>
  <c r="BI1378" i="18"/>
  <c r="BI1385" i="18"/>
  <c r="BI439" i="18"/>
  <c r="BI1414" i="18"/>
  <c r="BI554" i="18"/>
  <c r="BI647" i="18"/>
  <c r="BI621" i="18"/>
  <c r="BI191" i="18"/>
  <c r="BI313" i="18"/>
  <c r="BG456" i="18"/>
  <c r="BF466" i="18"/>
  <c r="BH1338" i="18"/>
  <c r="BI1326" i="18"/>
  <c r="BI1338" i="18" s="1"/>
  <c r="BE13" i="24"/>
  <c r="BF12" i="24"/>
  <c r="BH4" i="24"/>
  <c r="BI4" i="18"/>
  <c r="BI4" i="24" s="1"/>
  <c r="BI716" i="18"/>
  <c r="BG414" i="18"/>
  <c r="BH404" i="18"/>
  <c r="BH742" i="18"/>
  <c r="BI300" i="18"/>
  <c r="BH310" i="18"/>
  <c r="BH482" i="18"/>
  <c r="BI482" i="18" s="1"/>
  <c r="BI495" i="18"/>
  <c r="BF652" i="18"/>
  <c r="BE661" i="18"/>
  <c r="BG622" i="18"/>
  <c r="BH612" i="18"/>
  <c r="BH622" i="18" s="1"/>
  <c r="BH1380" i="18"/>
  <c r="BH1390" i="18" s="1"/>
  <c r="BI339" i="18"/>
  <c r="BH349" i="18"/>
  <c r="BF1390" i="18"/>
  <c r="BG596" i="18"/>
  <c r="BH586" i="18"/>
  <c r="BI443" i="18"/>
  <c r="BF713" i="18"/>
  <c r="BG703" i="18"/>
  <c r="BB881" i="18"/>
  <c r="BG381" i="18"/>
  <c r="BF388" i="18"/>
  <c r="BD1411" i="18"/>
  <c r="BB7" i="18"/>
  <c r="BG665" i="18"/>
  <c r="BF674" i="18"/>
  <c r="BB1424" i="18"/>
  <c r="BA1429" i="18"/>
  <c r="BI566" i="18"/>
  <c r="BH570" i="18"/>
  <c r="BE470" i="18"/>
  <c r="BD479" i="18"/>
  <c r="BH758" i="18"/>
  <c r="BG765" i="18"/>
  <c r="BC892" i="18"/>
  <c r="BH536" i="18"/>
  <c r="BG544" i="18"/>
  <c r="BE839" i="18"/>
  <c r="BH730" i="18"/>
  <c r="BG639" i="18"/>
  <c r="BF648" i="18"/>
  <c r="BI1381" i="18"/>
  <c r="BH258" i="18"/>
  <c r="BI248" i="18"/>
  <c r="BH362" i="18"/>
  <c r="BI352" i="18"/>
  <c r="BG1413" i="18"/>
  <c r="BI651" i="18"/>
  <c r="BH427" i="18"/>
  <c r="BI417" i="18"/>
  <c r="BH1426" i="18"/>
  <c r="BI427" i="18" l="1"/>
  <c r="BI583" i="18"/>
  <c r="BI336" i="18"/>
  <c r="BI635" i="18"/>
  <c r="BI310" i="18"/>
  <c r="BI609" i="18"/>
  <c r="BI401" i="18"/>
  <c r="BI245" i="18"/>
  <c r="BI362" i="18"/>
  <c r="BI492" i="18"/>
  <c r="BI323" i="18"/>
  <c r="BI297" i="18"/>
  <c r="BI284" i="18"/>
  <c r="BI518" i="18"/>
  <c r="BI505" i="18"/>
  <c r="BI700" i="18"/>
  <c r="BI258" i="18"/>
  <c r="BI687" i="18"/>
  <c r="BI375" i="18"/>
  <c r="BI453" i="18"/>
  <c r="BI271" i="18"/>
  <c r="BI440" i="18"/>
  <c r="BI349" i="18"/>
  <c r="BI570" i="18"/>
  <c r="BI531" i="18"/>
  <c r="BI557" i="18"/>
  <c r="BF13" i="24"/>
  <c r="BG12" i="24"/>
  <c r="BG466" i="18"/>
  <c r="BH456" i="18"/>
  <c r="BH492" i="18"/>
  <c r="BH414" i="18"/>
  <c r="BI404" i="18"/>
  <c r="BI414" i="18" s="1"/>
  <c r="BI742" i="18"/>
  <c r="BI1380" i="18"/>
  <c r="BI1390" i="18" s="1"/>
  <c r="BG652" i="18"/>
  <c r="BF661" i="18"/>
  <c r="BI612" i="18"/>
  <c r="BI622" i="18" s="1"/>
  <c r="BI586" i="18"/>
  <c r="BI596" i="18" s="1"/>
  <c r="BH596" i="18"/>
  <c r="BG713" i="18"/>
  <c r="BH703" i="18"/>
  <c r="BE1411" i="18"/>
  <c r="BH381" i="18"/>
  <c r="BG388" i="18"/>
  <c r="BC881" i="18"/>
  <c r="BF470" i="18"/>
  <c r="BE479" i="18"/>
  <c r="BI536" i="18"/>
  <c r="BI544" i="18" s="1"/>
  <c r="BH544" i="18"/>
  <c r="BD892" i="18"/>
  <c r="BC7" i="18"/>
  <c r="BH665" i="18"/>
  <c r="BG674" i="18"/>
  <c r="BI730" i="18"/>
  <c r="BF839" i="18"/>
  <c r="BC1424" i="18"/>
  <c r="BB1429" i="18"/>
  <c r="BH639" i="18"/>
  <c r="BG648" i="18"/>
  <c r="BI758" i="18"/>
  <c r="BI765" i="18" s="1"/>
  <c r="BH765" i="18"/>
  <c r="BH1413" i="18"/>
  <c r="BI1426" i="18"/>
  <c r="BH12" i="24" l="1"/>
  <c r="BG13" i="24"/>
  <c r="BH466" i="18"/>
  <c r="BI456" i="18"/>
  <c r="BI466" i="18" s="1"/>
  <c r="BH652" i="18"/>
  <c r="BG661" i="18"/>
  <c r="BH713" i="18"/>
  <c r="BI703" i="18"/>
  <c r="BI713" i="18" s="1"/>
  <c r="BD881" i="18"/>
  <c r="BI381" i="18"/>
  <c r="BI388" i="18" s="1"/>
  <c r="BH388" i="18"/>
  <c r="BF1411" i="18"/>
  <c r="BI665" i="18"/>
  <c r="BI674" i="18" s="1"/>
  <c r="BH674" i="18"/>
  <c r="BD7" i="18"/>
  <c r="BE892" i="18"/>
  <c r="BG470" i="18"/>
  <c r="BF479" i="18"/>
  <c r="BI639" i="18"/>
  <c r="BI648" i="18" s="1"/>
  <c r="BH648" i="18"/>
  <c r="BD1424" i="18"/>
  <c r="BC1429" i="18"/>
  <c r="BG839" i="18"/>
  <c r="BI1413" i="18"/>
  <c r="BI12" i="24" l="1"/>
  <c r="BI13" i="24" s="1"/>
  <c r="BH13" i="24"/>
  <c r="BI652" i="18"/>
  <c r="BI661" i="18" s="1"/>
  <c r="BH661" i="18"/>
  <c r="BG1411" i="18"/>
  <c r="BE881" i="18"/>
  <c r="BE1424" i="18"/>
  <c r="BD1429" i="18"/>
  <c r="BE7" i="18"/>
  <c r="BH470" i="18"/>
  <c r="BG479" i="18"/>
  <c r="BF892" i="18"/>
  <c r="BH839" i="18"/>
  <c r="BF881" i="18" l="1"/>
  <c r="BH1411" i="18"/>
  <c r="BI839" i="18"/>
  <c r="BI470" i="18"/>
  <c r="BI479" i="18" s="1"/>
  <c r="BH479" i="18"/>
  <c r="BF1424" i="18"/>
  <c r="BE1429" i="18"/>
  <c r="BF7" i="18"/>
  <c r="BG892" i="18"/>
  <c r="BI1411" i="18" l="1"/>
  <c r="BG881" i="18"/>
  <c r="BH892" i="18"/>
  <c r="BG1424" i="18"/>
  <c r="BF1429" i="18"/>
  <c r="BG7" i="18"/>
  <c r="BH881" i="18" l="1"/>
  <c r="BH7" i="18"/>
  <c r="BH1424" i="18"/>
  <c r="BG1429" i="18"/>
  <c r="BI892" i="18"/>
  <c r="BI881" i="18" l="1"/>
  <c r="BI1424" i="18"/>
  <c r="BI1429" i="18" s="1"/>
  <c r="BH1429" i="18"/>
  <c r="BI7" i="18"/>
  <c r="E16" i="7984" l="1"/>
  <c r="F16" i="7984" s="1"/>
  <c r="T161" i="18" l="1"/>
  <c r="V161" i="18"/>
  <c r="X161" i="18"/>
  <c r="S161" i="18"/>
  <c r="M161" i="18"/>
  <c r="U161" i="18"/>
  <c r="W161" i="18"/>
  <c r="Q161" i="18"/>
  <c r="Z161" i="18"/>
  <c r="Y161" i="18"/>
  <c r="P161" i="18"/>
  <c r="R161" i="18"/>
  <c r="O161" i="18"/>
  <c r="N161" i="18"/>
  <c r="L161" i="18"/>
  <c r="L157" i="18"/>
  <c r="M157" i="18"/>
  <c r="J157" i="18"/>
  <c r="I157" i="18"/>
  <c r="H157" i="18"/>
  <c r="R157" i="18"/>
  <c r="K157" i="18"/>
  <c r="O157" i="18"/>
  <c r="S157" i="18"/>
  <c r="P157" i="18"/>
  <c r="V157" i="18"/>
  <c r="T157" i="18"/>
  <c r="U157" i="18"/>
  <c r="Q157" i="18"/>
  <c r="N157" i="18"/>
  <c r="S158" i="18"/>
  <c r="T158" i="18"/>
  <c r="R158" i="18"/>
  <c r="W158" i="18"/>
  <c r="P158" i="18"/>
  <c r="Q158" i="18"/>
  <c r="L158" i="18"/>
  <c r="V158" i="18"/>
  <c r="N158" i="18"/>
  <c r="O158" i="18"/>
  <c r="U158" i="18"/>
  <c r="M158" i="18"/>
  <c r="I158" i="18"/>
  <c r="K158" i="18"/>
  <c r="J158" i="18"/>
  <c r="Q159" i="18"/>
  <c r="R159" i="18"/>
  <c r="S159" i="18"/>
  <c r="T159" i="18"/>
  <c r="J159" i="18"/>
  <c r="P159" i="18"/>
  <c r="N159" i="18"/>
  <c r="K159" i="18"/>
  <c r="O159" i="18"/>
  <c r="M159" i="18"/>
  <c r="V159" i="18"/>
  <c r="L159" i="18"/>
  <c r="W159" i="18"/>
  <c r="U159" i="18"/>
  <c r="X159" i="18"/>
  <c r="X160" i="18"/>
  <c r="Y160" i="18"/>
  <c r="Q160" i="18"/>
  <c r="V160" i="18"/>
  <c r="U160" i="18"/>
  <c r="W160" i="18"/>
  <c r="M160" i="18"/>
  <c r="R160" i="18"/>
  <c r="L160" i="18"/>
  <c r="N160" i="18"/>
  <c r="S160" i="18"/>
  <c r="T160" i="18"/>
  <c r="P160" i="18"/>
  <c r="O160" i="18"/>
  <c r="K160" i="18"/>
  <c r="Z160" i="18" l="1"/>
  <c r="AA160" i="18" s="1"/>
  <c r="Y159" i="18"/>
  <c r="Z159" i="18" s="1"/>
  <c r="X158" i="18"/>
  <c r="Y158" i="18" s="1"/>
  <c r="AA161" i="18"/>
  <c r="AB161" i="18" s="1"/>
  <c r="W157" i="18"/>
  <c r="AB160" i="18" l="1"/>
  <c r="AC160" i="18" s="1"/>
  <c r="AD160" i="18" s="1"/>
  <c r="AE160" i="18" s="1"/>
  <c r="AF160" i="18" s="1"/>
  <c r="AC161" i="18"/>
  <c r="AD161" i="18" s="1"/>
  <c r="AE161" i="18" s="1"/>
  <c r="AA159" i="18"/>
  <c r="X157" i="18"/>
  <c r="Z158" i="18"/>
  <c r="AA158" i="18" s="1"/>
  <c r="AB158" i="18" s="1"/>
  <c r="AF161" i="18" l="1"/>
  <c r="AG161" i="18" s="1"/>
  <c r="Y157" i="18"/>
  <c r="AC158" i="18"/>
  <c r="AD158" i="18" s="1"/>
  <c r="AE158" i="18" s="1"/>
  <c r="AB159" i="18"/>
  <c r="AC159" i="18" s="1"/>
  <c r="AD159" i="18" s="1"/>
  <c r="AE159" i="18" s="1"/>
  <c r="AF159" i="18" s="1"/>
  <c r="AG159" i="18" s="1"/>
  <c r="AH159" i="18" s="1"/>
  <c r="AI159" i="18" s="1"/>
  <c r="AJ159" i="18" s="1"/>
  <c r="AK159" i="18" s="1"/>
  <c r="AL159" i="18" s="1"/>
  <c r="AM159" i="18" s="1"/>
  <c r="AN159" i="18" s="1"/>
  <c r="AO159" i="18" s="1"/>
  <c r="AP159" i="18" s="1"/>
  <c r="AQ159" i="18" s="1"/>
  <c r="AR159" i="18" s="1"/>
  <c r="AS159" i="18" s="1"/>
  <c r="AT159" i="18" s="1"/>
  <c r="AU159" i="18" s="1"/>
  <c r="AV159" i="18" s="1"/>
  <c r="AW159" i="18" s="1"/>
  <c r="AX159" i="18" s="1"/>
  <c r="AY159" i="18" s="1"/>
  <c r="AZ159" i="18" s="1"/>
  <c r="BA159" i="18" s="1"/>
  <c r="BB159" i="18" s="1"/>
  <c r="BC159" i="18" s="1"/>
  <c r="BD159" i="18" s="1"/>
  <c r="BE159" i="18" s="1"/>
  <c r="BF159" i="18" s="1"/>
  <c r="BG159" i="18" s="1"/>
  <c r="BH159" i="18" s="1"/>
  <c r="BI159" i="18" s="1"/>
  <c r="AH161" i="18"/>
  <c r="AI161" i="18" s="1"/>
  <c r="AJ161" i="18" s="1"/>
  <c r="AK161" i="18" s="1"/>
  <c r="AL161" i="18" s="1"/>
  <c r="AM161" i="18" s="1"/>
  <c r="AN161" i="18" s="1"/>
  <c r="AO161" i="18" s="1"/>
  <c r="AP161" i="18" s="1"/>
  <c r="AQ161" i="18" s="1"/>
  <c r="AR161" i="18" s="1"/>
  <c r="AS161" i="18" s="1"/>
  <c r="AT161" i="18" s="1"/>
  <c r="AU161" i="18" s="1"/>
  <c r="AV161" i="18" s="1"/>
  <c r="AW161" i="18" s="1"/>
  <c r="AX161" i="18" s="1"/>
  <c r="AY161" i="18" s="1"/>
  <c r="AZ161" i="18" s="1"/>
  <c r="BA161" i="18" s="1"/>
  <c r="BB161" i="18" s="1"/>
  <c r="BC161" i="18" s="1"/>
  <c r="BD161" i="18" s="1"/>
  <c r="BE161" i="18" s="1"/>
  <c r="BF161" i="18" s="1"/>
  <c r="BG161" i="18" s="1"/>
  <c r="BH161" i="18" s="1"/>
  <c r="BI161" i="18" s="1"/>
  <c r="AG160" i="18"/>
  <c r="AH160" i="18" s="1"/>
  <c r="AI160" i="18" s="1"/>
  <c r="AJ160" i="18" s="1"/>
  <c r="AK160" i="18" s="1"/>
  <c r="AL160" i="18" s="1"/>
  <c r="AM160" i="18" s="1"/>
  <c r="AN160" i="18" s="1"/>
  <c r="AO160" i="18" s="1"/>
  <c r="AP160" i="18" s="1"/>
  <c r="AQ160" i="18" s="1"/>
  <c r="AR160" i="18" s="1"/>
  <c r="AS160" i="18" s="1"/>
  <c r="AT160" i="18" s="1"/>
  <c r="AU160" i="18" s="1"/>
  <c r="AV160" i="18" s="1"/>
  <c r="AW160" i="18" s="1"/>
  <c r="AX160" i="18" s="1"/>
  <c r="AY160" i="18" s="1"/>
  <c r="AZ160" i="18" s="1"/>
  <c r="BA160" i="18" s="1"/>
  <c r="BB160" i="18" s="1"/>
  <c r="BC160" i="18" s="1"/>
  <c r="BD160" i="18" s="1"/>
  <c r="BE160" i="18" s="1"/>
  <c r="BF160" i="18" s="1"/>
  <c r="BG160" i="18" s="1"/>
  <c r="BH160" i="18" s="1"/>
  <c r="BI160" i="18" s="1"/>
  <c r="AF158" i="18" l="1"/>
  <c r="AG158" i="18"/>
  <c r="AH158" i="18" s="1"/>
  <c r="AI158" i="18" s="1"/>
  <c r="AJ158" i="18" s="1"/>
  <c r="AK158" i="18" s="1"/>
  <c r="AL158" i="18" s="1"/>
  <c r="AM158" i="18" s="1"/>
  <c r="AN158" i="18" s="1"/>
  <c r="AO158" i="18" s="1"/>
  <c r="AP158" i="18" s="1"/>
  <c r="AQ158" i="18" s="1"/>
  <c r="AR158" i="18" s="1"/>
  <c r="AS158" i="18" s="1"/>
  <c r="AT158" i="18" s="1"/>
  <c r="AU158" i="18" s="1"/>
  <c r="AV158" i="18" s="1"/>
  <c r="AW158" i="18" s="1"/>
  <c r="AX158" i="18" s="1"/>
  <c r="AY158" i="18" s="1"/>
  <c r="AZ158" i="18" s="1"/>
  <c r="BA158" i="18" s="1"/>
  <c r="BB158" i="18" s="1"/>
  <c r="BC158" i="18" s="1"/>
  <c r="BD158" i="18" s="1"/>
  <c r="BE158" i="18" s="1"/>
  <c r="BF158" i="18" s="1"/>
  <c r="BG158" i="18" s="1"/>
  <c r="BH158" i="18" s="1"/>
  <c r="BI158" i="18" s="1"/>
  <c r="Z157" i="18"/>
  <c r="AA157" i="18" l="1"/>
  <c r="AB157" i="18" l="1"/>
  <c r="AC157" i="18" l="1"/>
  <c r="AD157" i="18" l="1"/>
  <c r="AE157" i="18"/>
  <c r="AF157" i="18" l="1"/>
  <c r="AG157" i="18" l="1"/>
  <c r="AH157" i="18" l="1"/>
  <c r="AI157" i="18" l="1"/>
  <c r="AJ157" i="18" l="1"/>
  <c r="AK157" i="18" l="1"/>
  <c r="AL157" i="18" l="1"/>
  <c r="AM157" i="18" l="1"/>
  <c r="AN157" i="18" l="1"/>
  <c r="AO157" i="18" l="1"/>
  <c r="AP157" i="18" l="1"/>
  <c r="AQ157" i="18" l="1"/>
  <c r="AR157" i="18" l="1"/>
  <c r="AS157" i="18" l="1"/>
  <c r="AT157" i="18" l="1"/>
  <c r="AU157" i="18" l="1"/>
  <c r="AV157" i="18" l="1"/>
  <c r="AW157" i="18" l="1"/>
  <c r="AX157" i="18" l="1"/>
  <c r="AY157" i="18" l="1"/>
  <c r="AZ157" i="18" l="1"/>
  <c r="BA157" i="18" l="1"/>
  <c r="BB157" i="18" l="1"/>
  <c r="BC157" i="18" l="1"/>
  <c r="BD157" i="18" l="1"/>
  <c r="BE157" i="18" l="1"/>
  <c r="BF157" i="18" l="1"/>
  <c r="BG157" i="18" l="1"/>
  <c r="BH157" i="18" l="1"/>
  <c r="BI157" i="18" l="1"/>
  <c r="G714" i="18" l="1"/>
  <c r="G726" i="18" s="1"/>
  <c r="H714" i="18" l="1"/>
  <c r="H726" i="18" s="1"/>
  <c r="I714" i="18" l="1"/>
  <c r="I726" i="18" s="1"/>
  <c r="J714" i="18"/>
  <c r="K714" i="18" s="1"/>
  <c r="K726" i="18" s="1"/>
  <c r="J726" i="18" l="1"/>
  <c r="L714" i="18"/>
  <c r="L726" i="18" l="1"/>
  <c r="M714" i="18"/>
  <c r="N714" i="18" l="1"/>
  <c r="M726" i="18"/>
  <c r="N726" i="18" l="1"/>
  <c r="O714" i="18"/>
  <c r="O726" i="18" l="1"/>
  <c r="P714" i="18"/>
  <c r="P726" i="18" l="1"/>
  <c r="Q714" i="18"/>
  <c r="Q726" i="18" l="1"/>
  <c r="R714" i="18"/>
  <c r="R726" i="18" l="1"/>
  <c r="S714" i="18"/>
  <c r="S726" i="18" l="1"/>
  <c r="T714" i="18"/>
  <c r="T726" i="18" l="1"/>
  <c r="U714" i="18"/>
  <c r="V714" i="18" l="1"/>
  <c r="U726" i="18"/>
  <c r="V726" i="18" l="1"/>
  <c r="W714" i="18"/>
  <c r="W726" i="18" l="1"/>
  <c r="X714" i="18"/>
  <c r="X726" i="18" l="1"/>
  <c r="Y714" i="18"/>
  <c r="Z714" i="18" l="1"/>
  <c r="Y726" i="18"/>
  <c r="Z726" i="18" l="1"/>
  <c r="AA714" i="18"/>
  <c r="AA726" i="18" l="1"/>
  <c r="AB714" i="18"/>
  <c r="AC714" i="18" l="1"/>
  <c r="AB726" i="18"/>
  <c r="AC726" i="18" l="1"/>
  <c r="AD714" i="18"/>
  <c r="AD726" i="18" l="1"/>
  <c r="AE714" i="18"/>
  <c r="AF714" i="18" l="1"/>
  <c r="AE726" i="18"/>
  <c r="AF726" i="18" l="1"/>
  <c r="AG714" i="18"/>
  <c r="AG726" i="18" l="1"/>
  <c r="AH714" i="18"/>
  <c r="AH726" i="18" l="1"/>
  <c r="AI714" i="18"/>
  <c r="AJ714" i="18" l="1"/>
  <c r="AI726" i="18"/>
  <c r="AJ726" i="18" l="1"/>
  <c r="AK714" i="18"/>
  <c r="AL714" i="18" l="1"/>
  <c r="AK726" i="18"/>
  <c r="AL726" i="18" l="1"/>
  <c r="AM714" i="18"/>
  <c r="AM726" i="18" l="1"/>
  <c r="AN714" i="18"/>
  <c r="AN726" i="18" l="1"/>
  <c r="AO714" i="18"/>
  <c r="AO726" i="18" l="1"/>
  <c r="AP714" i="18"/>
  <c r="AP726" i="18" l="1"/>
  <c r="AQ714" i="18"/>
  <c r="AQ726" i="18" l="1"/>
  <c r="AR714" i="18"/>
  <c r="AR726" i="18" l="1"/>
  <c r="AS714" i="18"/>
  <c r="AS726" i="18" l="1"/>
  <c r="AT714" i="18"/>
  <c r="AT726" i="18" l="1"/>
  <c r="AU714" i="18"/>
  <c r="AU726" i="18" l="1"/>
  <c r="AV714" i="18"/>
  <c r="AW714" i="18" l="1"/>
  <c r="AV726" i="18"/>
  <c r="AW726" i="18" l="1"/>
  <c r="AX714" i="18"/>
  <c r="AX726" i="18" l="1"/>
  <c r="AY714" i="18"/>
  <c r="AZ714" i="18" l="1"/>
  <c r="AY726" i="18"/>
  <c r="AZ726" i="18" l="1"/>
  <c r="BA714" i="18"/>
  <c r="BA726" i="18" l="1"/>
  <c r="BB714" i="18"/>
  <c r="BB726" i="18" l="1"/>
  <c r="BC714" i="18"/>
  <c r="BD714" i="18" l="1"/>
  <c r="BC726" i="18"/>
  <c r="BD726" i="18" l="1"/>
  <c r="BE714" i="18"/>
  <c r="BF714" i="18" l="1"/>
  <c r="BE726" i="18"/>
  <c r="BF726" i="18" l="1"/>
  <c r="BG714" i="18"/>
  <c r="BG726" i="18" l="1"/>
  <c r="BH714" i="18"/>
  <c r="BH726" i="18" l="1"/>
  <c r="BI714" i="18"/>
  <c r="BI726" i="18" s="1"/>
  <c r="G1391" i="18" l="1"/>
  <c r="G1404" i="18" l="1"/>
  <c r="H1391" i="18"/>
  <c r="I1391" i="18" l="1"/>
  <c r="J1391" i="18" s="1"/>
  <c r="H1404" i="18"/>
  <c r="K1391" i="18" l="1"/>
  <c r="I1404" i="18"/>
  <c r="L1391" i="18"/>
  <c r="J1404" i="18" l="1"/>
  <c r="M1391" i="18"/>
  <c r="K1404" i="18"/>
  <c r="L1404" i="18" l="1"/>
  <c r="N1391" i="18"/>
  <c r="O1391" i="18" l="1"/>
  <c r="M1404" i="18"/>
  <c r="P1391" i="18" l="1"/>
  <c r="N1404" i="18"/>
  <c r="Q1391" i="18" l="1"/>
  <c r="O1404" i="18"/>
  <c r="P1404" i="18" l="1"/>
  <c r="R1391" i="18"/>
  <c r="Q1404" i="18" l="1"/>
  <c r="S1391" i="18"/>
  <c r="T1391" i="18" l="1"/>
  <c r="R1404" i="18"/>
  <c r="S1404" i="18" l="1"/>
  <c r="U1391" i="18"/>
  <c r="T1404" i="18" l="1"/>
  <c r="V1391" i="18"/>
  <c r="W1391" i="18" l="1"/>
  <c r="U1404" i="18"/>
  <c r="V1404" i="18" l="1"/>
  <c r="X1391" i="18"/>
  <c r="W1404" i="18" l="1"/>
  <c r="Y1391" i="18"/>
  <c r="Z1391" i="18" l="1"/>
  <c r="X1404" i="18"/>
  <c r="AA1391" i="18" l="1"/>
  <c r="Y1404" i="18"/>
  <c r="Z1404" i="18" l="1"/>
  <c r="AB1391" i="18"/>
  <c r="AA1404" i="18" l="1"/>
  <c r="AC1391" i="18"/>
  <c r="AD1391" i="18" l="1"/>
  <c r="AB1404" i="18"/>
  <c r="AC1404" i="18" l="1"/>
  <c r="AE1391" i="18"/>
  <c r="AF1391" i="18" l="1"/>
  <c r="AD1404" i="18"/>
  <c r="AG1391" i="18" l="1"/>
  <c r="AE1404" i="18"/>
  <c r="AF1404" i="18" l="1"/>
  <c r="AH1391" i="18"/>
  <c r="AI1391" i="18" l="1"/>
  <c r="AG1404" i="18"/>
  <c r="AH1404" i="18" l="1"/>
  <c r="AJ1391" i="18"/>
  <c r="AK1391" i="18" l="1"/>
  <c r="AI1404" i="18"/>
  <c r="AJ1404" i="18" l="1"/>
  <c r="AL1391" i="18"/>
  <c r="AK1404" i="18" l="1"/>
  <c r="AM1391" i="18"/>
  <c r="AL1404" i="18" l="1"/>
  <c r="AN1391" i="18"/>
  <c r="AM1404" i="18" l="1"/>
  <c r="AO1391" i="18"/>
  <c r="AP1391" i="18" l="1"/>
  <c r="AN1404" i="18"/>
  <c r="AQ1391" i="18" l="1"/>
  <c r="AO1404" i="18"/>
  <c r="AR1391" i="18" l="1"/>
  <c r="AP1404" i="18"/>
  <c r="AS1391" i="18" l="1"/>
  <c r="AQ1404" i="18"/>
  <c r="AT1391" i="18" l="1"/>
  <c r="AR1404" i="18"/>
  <c r="AS1404" i="18" l="1"/>
  <c r="AU1391" i="18"/>
  <c r="AT1404" i="18" l="1"/>
  <c r="AV1391" i="18"/>
  <c r="AU1404" i="18" l="1"/>
  <c r="AW1391" i="18"/>
  <c r="AX1391" i="18" l="1"/>
  <c r="AV1404" i="18"/>
  <c r="AW1404" i="18" l="1"/>
  <c r="AY1391" i="18"/>
  <c r="AZ1391" i="18" l="1"/>
  <c r="AX1404" i="18"/>
  <c r="BA1391" i="18" l="1"/>
  <c r="AY1404" i="18"/>
  <c r="BB1391" i="18" l="1"/>
  <c r="AZ1404" i="18"/>
  <c r="BC1391" i="18" l="1"/>
  <c r="BA1404" i="18"/>
  <c r="BB1404" i="18" l="1"/>
  <c r="BD1391" i="18"/>
  <c r="BE1391" i="18" l="1"/>
  <c r="BC1404" i="18"/>
  <c r="BD1404" i="18" l="1"/>
  <c r="BF1391" i="18"/>
  <c r="BG1391" i="18" l="1"/>
  <c r="BE1404" i="18"/>
  <c r="BF1404" i="18" l="1"/>
  <c r="BH1391" i="18"/>
  <c r="BI1391" i="18" l="1"/>
  <c r="BG1404" i="18"/>
  <c r="BH1404" i="18" l="1"/>
  <c r="BI1404" i="18" l="1"/>
  <c r="BI884" i="18" l="1"/>
  <c r="AS884" i="18"/>
  <c r="AC884" i="18"/>
  <c r="M884" i="18"/>
  <c r="H884" i="18"/>
  <c r="W884" i="18"/>
  <c r="AK884" i="18"/>
  <c r="AI884" i="18"/>
  <c r="AG884" i="18"/>
  <c r="P884" i="18"/>
  <c r="AT884" i="18"/>
  <c r="BH884" i="18"/>
  <c r="AR884" i="18"/>
  <c r="AB884" i="18"/>
  <c r="L884" i="18"/>
  <c r="AM884" i="18"/>
  <c r="BA884" i="18"/>
  <c r="R884" i="18"/>
  <c r="AU884" i="18"/>
  <c r="BG884" i="18"/>
  <c r="AQ884" i="18"/>
  <c r="AA884" i="18"/>
  <c r="K884" i="18"/>
  <c r="X884" i="18"/>
  <c r="AL884" i="18"/>
  <c r="U884" i="18"/>
  <c r="AY884" i="18"/>
  <c r="AW884" i="18"/>
  <c r="AV884" i="18"/>
  <c r="AD884" i="18"/>
  <c r="BF884" i="18"/>
  <c r="AP884" i="18"/>
  <c r="Z884" i="18"/>
  <c r="J884" i="18"/>
  <c r="V884" i="18"/>
  <c r="AH884" i="18"/>
  <c r="O884" i="18"/>
  <c r="N884" i="18"/>
  <c r="BE884" i="18"/>
  <c r="AO884" i="18"/>
  <c r="Y884" i="18"/>
  <c r="I884" i="18"/>
  <c r="BB884" i="18"/>
  <c r="AJ884" i="18"/>
  <c r="S884" i="18"/>
  <c r="Q884" i="18"/>
  <c r="AF884" i="18"/>
  <c r="BD884" i="18"/>
  <c r="AN884" i="18"/>
  <c r="G884" i="18"/>
  <c r="AZ884" i="18"/>
  <c r="AX884" i="18"/>
  <c r="AE884" i="18"/>
  <c r="BC884" i="18"/>
  <c r="T884" i="18" l="1"/>
  <c r="AN819" i="18" l="1"/>
  <c r="AN831" i="18" s="1"/>
  <c r="AA819" i="18"/>
  <c r="AA831" i="18" s="1"/>
  <c r="AE819" i="18"/>
  <c r="AE831" i="18" s="1"/>
  <c r="N819" i="18"/>
  <c r="N831" i="18" s="1"/>
  <c r="AW819" i="18"/>
  <c r="AW831" i="18" s="1"/>
  <c r="P819" i="18"/>
  <c r="P831" i="18" s="1"/>
  <c r="BE819" i="18"/>
  <c r="BE831" i="18" s="1"/>
  <c r="BG819" i="18"/>
  <c r="BG831" i="18" s="1"/>
  <c r="S819" i="18"/>
  <c r="S831" i="18" s="1"/>
  <c r="BA819" i="18"/>
  <c r="BA831" i="18" s="1"/>
  <c r="AC819" i="18"/>
  <c r="AC831" i="18" s="1"/>
  <c r="I819" i="18"/>
  <c r="AH819" i="18"/>
  <c r="AH831" i="18" s="1"/>
  <c r="M819" i="18"/>
  <c r="M831" i="18" s="1"/>
  <c r="AJ819" i="18"/>
  <c r="AJ831" i="18" s="1"/>
  <c r="L819" i="18"/>
  <c r="L831" i="18" s="1"/>
  <c r="BI819" i="18"/>
  <c r="BI831" i="18" s="1"/>
  <c r="AT819" i="18"/>
  <c r="AT831" i="18" s="1"/>
  <c r="AY819" i="18"/>
  <c r="AY831" i="18" s="1"/>
  <c r="AX819" i="18"/>
  <c r="AX831" i="18" s="1"/>
  <c r="BF819" i="18"/>
  <c r="BF831" i="18" s="1"/>
  <c r="AV819" i="18"/>
  <c r="AV831" i="18" s="1"/>
  <c r="BD819" i="18"/>
  <c r="BD831" i="18" s="1"/>
  <c r="G819" i="18"/>
  <c r="T819" i="18"/>
  <c r="T831" i="18" s="1"/>
  <c r="X819" i="18"/>
  <c r="X831" i="18" s="1"/>
  <c r="BB819" i="18"/>
  <c r="BB831" i="18" s="1"/>
  <c r="Q819" i="18"/>
  <c r="Q831" i="18" s="1"/>
  <c r="AB819" i="18"/>
  <c r="AB831" i="18" s="1"/>
  <c r="AQ819" i="18"/>
  <c r="AQ831" i="18" s="1"/>
  <c r="H819" i="18"/>
  <c r="AU819" i="18"/>
  <c r="AU831" i="18" s="1"/>
  <c r="AG819" i="18"/>
  <c r="AG831" i="18" s="1"/>
  <c r="AS819" i="18"/>
  <c r="AS831" i="18" s="1"/>
  <c r="BH819" i="18"/>
  <c r="BH831" i="18" s="1"/>
  <c r="BC819" i="18"/>
  <c r="BC831" i="18" s="1"/>
  <c r="AF819" i="18"/>
  <c r="AF831" i="18" s="1"/>
  <c r="AR819" i="18"/>
  <c r="AR831" i="18" s="1"/>
  <c r="R819" i="18"/>
  <c r="R831" i="18" s="1"/>
  <c r="AI819" i="18"/>
  <c r="AI831" i="18" s="1"/>
  <c r="K819" i="18"/>
  <c r="J819" i="18"/>
  <c r="AM819" i="18"/>
  <c r="AM831" i="18" s="1"/>
  <c r="AP819" i="18"/>
  <c r="AP831" i="18" s="1"/>
  <c r="AZ819" i="18"/>
  <c r="AZ831" i="18" s="1"/>
  <c r="Y819" i="18"/>
  <c r="Y831" i="18" s="1"/>
  <c r="AK819" i="18"/>
  <c r="AK831" i="18" s="1"/>
  <c r="W819" i="18"/>
  <c r="W831" i="18" s="1"/>
  <c r="U819" i="18"/>
  <c r="U831" i="18" s="1"/>
  <c r="AL819" i="18"/>
  <c r="AL831" i="18" s="1"/>
  <c r="V819" i="18"/>
  <c r="V831" i="18" s="1"/>
  <c r="AO819" i="18"/>
  <c r="AO831" i="18" s="1"/>
  <c r="Z819" i="18"/>
  <c r="Z831" i="18" s="1"/>
  <c r="O819" i="18"/>
  <c r="O831" i="18" s="1"/>
  <c r="AD819" i="18"/>
  <c r="AD831" i="18" s="1"/>
  <c r="G19" i="7949" l="1"/>
  <c r="G16" i="7941"/>
  <c r="G58" i="19"/>
  <c r="G30" i="7941" l="1"/>
  <c r="G17" i="7941"/>
  <c r="I58" i="19" l="1"/>
  <c r="I19" i="7949"/>
  <c r="H19" i="7949"/>
  <c r="H58" i="19"/>
  <c r="H16" i="7941"/>
  <c r="H9" i="7983"/>
  <c r="G31" i="7941"/>
  <c r="H10" i="7983" l="1"/>
  <c r="H30" i="7941"/>
  <c r="H17" i="7941"/>
  <c r="I16" i="7941"/>
  <c r="I17" i="7941" s="1"/>
  <c r="J19" i="7949"/>
  <c r="J58" i="19"/>
  <c r="K19" i="7949" l="1"/>
  <c r="K58" i="19"/>
  <c r="J16" i="7941"/>
  <c r="K16" i="7941" s="1"/>
  <c r="K17" i="7941" s="1"/>
  <c r="I9" i="7983"/>
  <c r="H31" i="7941"/>
  <c r="I30" i="7941"/>
  <c r="L16" i="7941" l="1"/>
  <c r="M16" i="7941" s="1"/>
  <c r="J9" i="7983"/>
  <c r="J10" i="7983" s="1"/>
  <c r="I31" i="7941"/>
  <c r="I10" i="7983"/>
  <c r="J30" i="7941"/>
  <c r="J17" i="7941"/>
  <c r="N16" i="7941" l="1"/>
  <c r="O16" i="7941" s="1"/>
  <c r="P16" i="7941" s="1"/>
  <c r="Q16" i="7941" s="1"/>
  <c r="J31" i="7941"/>
  <c r="K9" i="7983"/>
  <c r="K30" i="7941"/>
  <c r="L30" i="7941" l="1"/>
  <c r="M30" i="7941" s="1"/>
  <c r="N30" i="7941" s="1"/>
  <c r="O30" i="7941" s="1"/>
  <c r="P30" i="7941" s="1"/>
  <c r="Q30" i="7941" s="1"/>
  <c r="K31" i="7941"/>
  <c r="L9" i="7983"/>
  <c r="L10" i="7983" s="1"/>
  <c r="K10" i="7983"/>
  <c r="S16" i="7941"/>
  <c r="M9" i="7983" l="1"/>
  <c r="O9" i="7983" s="1"/>
  <c r="R9" i="7983" l="1"/>
  <c r="P9" i="7983"/>
  <c r="G831" i="18" l="1"/>
  <c r="H831" i="18"/>
  <c r="I831" i="18"/>
  <c r="J831" i="18"/>
  <c r="K831" i="18"/>
  <c r="I172" i="7960" l="1"/>
  <c r="I14" i="18" s="1"/>
  <c r="I65" i="18" s="1"/>
  <c r="I226" i="7960"/>
  <c r="I388" i="7960" s="1"/>
  <c r="K1396" i="18"/>
  <c r="L1396" i="18" s="1"/>
  <c r="M1396" i="18" s="1"/>
  <c r="N1396" i="18" s="1"/>
  <c r="Q1396" i="18"/>
  <c r="R1396" i="18" s="1"/>
  <c r="S1396" i="18" s="1"/>
  <c r="T1396" i="18" s="1"/>
  <c r="O1396" i="18"/>
  <c r="P1396" i="18" s="1"/>
  <c r="AD1396" i="18"/>
  <c r="W1396" i="18"/>
  <c r="AB1396" i="18"/>
  <c r="X1396" i="18"/>
  <c r="Y1396" i="18"/>
  <c r="Z1396" i="18"/>
  <c r="V1396" i="18"/>
  <c r="U1396" i="18"/>
  <c r="AA1396" i="18"/>
  <c r="AC1396" i="18"/>
  <c r="H172" i="7960"/>
  <c r="H14" i="18" s="1"/>
  <c r="H65" i="18" s="1"/>
  <c r="H226" i="7960"/>
  <c r="H388" i="7960" s="1"/>
  <c r="K227" i="7960"/>
  <c r="K389" i="7960" s="1"/>
  <c r="K173" i="7960"/>
  <c r="K15" i="18" s="1"/>
  <c r="K66" i="18" s="1"/>
  <c r="AC1395" i="18"/>
  <c r="M1395" i="18"/>
  <c r="N1395" i="18" s="1"/>
  <c r="AB1395" i="18"/>
  <c r="K1395" i="18"/>
  <c r="L1395" i="18" s="1"/>
  <c r="X1395" i="18"/>
  <c r="W1395" i="18"/>
  <c r="V1395" i="18"/>
  <c r="Z1395" i="18"/>
  <c r="AA1395" i="18" s="1"/>
  <c r="O1395" i="18"/>
  <c r="P1395" i="18" s="1"/>
  <c r="Q1395" i="18" s="1"/>
  <c r="Y1395" i="18"/>
  <c r="J1395" i="18"/>
  <c r="R1395" i="18"/>
  <c r="S1395" i="18" s="1"/>
  <c r="T1395" i="18" s="1"/>
  <c r="U1395" i="18" s="1"/>
  <c r="J173" i="7960"/>
  <c r="J15" i="18" s="1"/>
  <c r="J66" i="18" s="1"/>
  <c r="J227" i="7960"/>
  <c r="J389" i="7960" s="1"/>
  <c r="G226" i="7960"/>
  <c r="G388" i="7960" s="1"/>
  <c r="G172" i="7960"/>
  <c r="G14" i="18" s="1"/>
  <c r="G65" i="18" s="1"/>
  <c r="M1410" i="18"/>
  <c r="N1410" i="18" s="1"/>
  <c r="O1410" i="18"/>
  <c r="P1410" i="18"/>
  <c r="L1410" i="18"/>
  <c r="I1394" i="18"/>
  <c r="W1394" i="18"/>
  <c r="X1394" i="18" s="1"/>
  <c r="L1394" i="18"/>
  <c r="Y1394" i="18"/>
  <c r="Z1394" i="18" s="1"/>
  <c r="AA1394" i="18" s="1"/>
  <c r="U1394" i="18"/>
  <c r="V1394" i="18" s="1"/>
  <c r="M1394" i="18"/>
  <c r="N1394" i="18" s="1"/>
  <c r="O1394" i="18"/>
  <c r="P1394" i="18"/>
  <c r="Q1394" i="18"/>
  <c r="R1394" i="18" s="1"/>
  <c r="S1394" i="18"/>
  <c r="T1394" i="18"/>
  <c r="AB1394" i="18"/>
  <c r="J1394" i="18"/>
  <c r="K1394" i="18" s="1"/>
  <c r="I227" i="7960"/>
  <c r="I389" i="7960" s="1"/>
  <c r="I173" i="7960"/>
  <c r="I15" i="18" s="1"/>
  <c r="I66" i="18" s="1"/>
  <c r="R1393" i="18"/>
  <c r="S1393" i="18"/>
  <c r="W1393" i="18"/>
  <c r="L1393" i="18"/>
  <c r="AA1393" i="18"/>
  <c r="N1393" i="18"/>
  <c r="M1393" i="18"/>
  <c r="O1393" i="18"/>
  <c r="U1393" i="18"/>
  <c r="I1393" i="18"/>
  <c r="Y1393" i="18"/>
  <c r="J1393" i="18"/>
  <c r="K1393" i="18" s="1"/>
  <c r="Z1393" i="18"/>
  <c r="V1393" i="18"/>
  <c r="H1393" i="18"/>
  <c r="H1403" i="18" s="1"/>
  <c r="X1393" i="18"/>
  <c r="T1393" i="18"/>
  <c r="P1393" i="18"/>
  <c r="Q1393" i="18"/>
  <c r="G1403" i="18"/>
  <c r="M1409" i="18"/>
  <c r="N1409" i="18" s="1"/>
  <c r="O1409" i="18" s="1"/>
  <c r="K1409" i="18"/>
  <c r="L1409" i="18" s="1"/>
  <c r="H173" i="7960"/>
  <c r="H15" i="18" s="1"/>
  <c r="H66" i="18" s="1"/>
  <c r="H227" i="7960"/>
  <c r="H389" i="7960" s="1"/>
  <c r="J1408" i="18"/>
  <c r="K1408" i="18" s="1"/>
  <c r="L1408" i="18"/>
  <c r="M1408" i="18" s="1"/>
  <c r="N1408" i="18" s="1"/>
  <c r="G173" i="7960"/>
  <c r="G15" i="18" s="1"/>
  <c r="G66" i="18" s="1"/>
  <c r="G227" i="7960"/>
  <c r="G389" i="7960" s="1"/>
  <c r="I1407" i="18"/>
  <c r="J1407" i="18"/>
  <c r="K1407" i="18"/>
  <c r="L1407" i="18" s="1"/>
  <c r="M1407" i="18"/>
  <c r="K172" i="7960"/>
  <c r="K14" i="18" s="1"/>
  <c r="K65" i="18" s="1"/>
  <c r="K226" i="7960"/>
  <c r="K388" i="7960" s="1"/>
  <c r="I1406" i="18"/>
  <c r="J1406" i="18" s="1"/>
  <c r="K1406" i="18"/>
  <c r="L1406" i="18" s="1"/>
  <c r="G1416" i="18"/>
  <c r="H1406" i="18"/>
  <c r="H1416" i="18" s="1"/>
  <c r="J226" i="7960"/>
  <c r="J388" i="7960" s="1"/>
  <c r="J172" i="7960"/>
  <c r="J14" i="18" s="1"/>
  <c r="J65" i="18" s="1"/>
  <c r="N1397" i="18"/>
  <c r="U1397" i="18"/>
  <c r="V1397" i="18" s="1"/>
  <c r="W1397" i="18" s="1"/>
  <c r="X1397" i="18" s="1"/>
  <c r="AE1397" i="18"/>
  <c r="O1397" i="18"/>
  <c r="P1397" i="18" s="1"/>
  <c r="L1397" i="18"/>
  <c r="M1397" i="18" s="1"/>
  <c r="Y1397" i="18"/>
  <c r="Z1397" i="18"/>
  <c r="AA1397" i="18" s="1"/>
  <c r="AD1397" i="18"/>
  <c r="AB1397" i="18"/>
  <c r="Q1397" i="18"/>
  <c r="R1397" i="18" s="1"/>
  <c r="S1397" i="18" s="1"/>
  <c r="T1397" i="18" s="1"/>
  <c r="AC1397" i="18"/>
  <c r="K1403" i="18" l="1"/>
  <c r="M1406" i="18"/>
  <c r="N1406" i="18" s="1"/>
  <c r="O1406" i="18" s="1"/>
  <c r="P1406" i="18" s="1"/>
  <c r="Q1410" i="18"/>
  <c r="R1410" i="18" s="1"/>
  <c r="S1410" i="18" s="1"/>
  <c r="N1407" i="18"/>
  <c r="O1407" i="18" s="1"/>
  <c r="P1407" i="18" s="1"/>
  <c r="Q1407" i="18" s="1"/>
  <c r="AD1395" i="18"/>
  <c r="AE1395" i="18" s="1"/>
  <c r="AF1395" i="18" s="1"/>
  <c r="P1403" i="18"/>
  <c r="Y1403" i="18"/>
  <c r="P1409" i="18"/>
  <c r="N1403" i="18"/>
  <c r="AE1396" i="18"/>
  <c r="AF1396" i="18" s="1"/>
  <c r="I1416" i="18"/>
  <c r="J1416" i="18"/>
  <c r="AB1393" i="18"/>
  <c r="AC1393" i="18" s="1"/>
  <c r="AA1403" i="18"/>
  <c r="O1408" i="18"/>
  <c r="P1408" i="18" s="1"/>
  <c r="Q1408" i="18" s="1"/>
  <c r="L1403" i="18"/>
  <c r="Q1403" i="18"/>
  <c r="W1403" i="18"/>
  <c r="M173" i="18"/>
  <c r="U173" i="18"/>
  <c r="V173" i="18" s="1"/>
  <c r="Y173" i="18"/>
  <c r="S173" i="18"/>
  <c r="L173" i="18"/>
  <c r="K173" i="18"/>
  <c r="W173" i="18"/>
  <c r="X173" i="18" s="1"/>
  <c r="K837" i="18"/>
  <c r="L837" i="18" s="1"/>
  <c r="M837" i="18" s="1"/>
  <c r="N837" i="18" s="1"/>
  <c r="T173" i="18"/>
  <c r="P173" i="18"/>
  <c r="Q173" i="18" s="1"/>
  <c r="R173" i="18" s="1"/>
  <c r="N173" i="18"/>
  <c r="O173" i="18" s="1"/>
  <c r="S1403" i="18"/>
  <c r="S171" i="18"/>
  <c r="Q171" i="18"/>
  <c r="I835" i="18"/>
  <c r="J835" i="18" s="1"/>
  <c r="K835" i="18" s="1"/>
  <c r="L835" i="18" s="1"/>
  <c r="M835" i="18" s="1"/>
  <c r="N835" i="18" s="1"/>
  <c r="O835" i="18" s="1"/>
  <c r="P835" i="18" s="1"/>
  <c r="Q835" i="18" s="1"/>
  <c r="R835" i="18" s="1"/>
  <c r="S835" i="18" s="1"/>
  <c r="T835" i="18" s="1"/>
  <c r="U835" i="18" s="1"/>
  <c r="V835" i="18" s="1"/>
  <c r="W835" i="18" s="1"/>
  <c r="X835" i="18" s="1"/>
  <c r="Y835" i="18" s="1"/>
  <c r="Z835" i="18" s="1"/>
  <c r="AA835" i="18" s="1"/>
  <c r="AB835" i="18" s="1"/>
  <c r="AC835" i="18" s="1"/>
  <c r="AD835" i="18" s="1"/>
  <c r="AE835" i="18" s="1"/>
  <c r="AF835" i="18" s="1"/>
  <c r="AG835" i="18" s="1"/>
  <c r="AH835" i="18" s="1"/>
  <c r="AI835" i="18" s="1"/>
  <c r="AJ835" i="18" s="1"/>
  <c r="AK835" i="18" s="1"/>
  <c r="AL835" i="18" s="1"/>
  <c r="AM835" i="18" s="1"/>
  <c r="AN835" i="18" s="1"/>
  <c r="AO835" i="18" s="1"/>
  <c r="AP835" i="18" s="1"/>
  <c r="AQ835" i="18" s="1"/>
  <c r="AR835" i="18" s="1"/>
  <c r="AS835" i="18" s="1"/>
  <c r="AT835" i="18" s="1"/>
  <c r="AU835" i="18" s="1"/>
  <c r="AV835" i="18" s="1"/>
  <c r="AW835" i="18" s="1"/>
  <c r="AX835" i="18" s="1"/>
  <c r="AY835" i="18" s="1"/>
  <c r="AZ835" i="18" s="1"/>
  <c r="BA835" i="18" s="1"/>
  <c r="BB835" i="18" s="1"/>
  <c r="BC835" i="18" s="1"/>
  <c r="BD835" i="18" s="1"/>
  <c r="BE835" i="18" s="1"/>
  <c r="BF835" i="18" s="1"/>
  <c r="BG835" i="18" s="1"/>
  <c r="BH835" i="18" s="1"/>
  <c r="BI835" i="18" s="1"/>
  <c r="K171" i="18"/>
  <c r="L171" i="18" s="1"/>
  <c r="P171" i="18"/>
  <c r="J171" i="18"/>
  <c r="W171" i="18"/>
  <c r="I171" i="18"/>
  <c r="T171" i="18"/>
  <c r="U171" i="18" s="1"/>
  <c r="V171" i="18"/>
  <c r="M171" i="18"/>
  <c r="N171" i="18" s="1"/>
  <c r="O171" i="18" s="1"/>
  <c r="R171" i="18"/>
  <c r="T1403" i="18"/>
  <c r="R1403" i="18"/>
  <c r="X1403" i="18"/>
  <c r="N172" i="18"/>
  <c r="K172" i="18"/>
  <c r="L172" i="18" s="1"/>
  <c r="M172" i="18"/>
  <c r="J836" i="18"/>
  <c r="K836" i="18" s="1"/>
  <c r="L836" i="18" s="1"/>
  <c r="O172" i="18"/>
  <c r="P172" i="18" s="1"/>
  <c r="Q172" i="18" s="1"/>
  <c r="R172" i="18"/>
  <c r="S172" i="18" s="1"/>
  <c r="T172" i="18"/>
  <c r="U172" i="18" s="1"/>
  <c r="J172" i="18"/>
  <c r="V172" i="18"/>
  <c r="W172" i="18"/>
  <c r="X172" i="18" s="1"/>
  <c r="V1403" i="18"/>
  <c r="W174" i="18"/>
  <c r="X174" i="18"/>
  <c r="V174" i="18"/>
  <c r="P174" i="18"/>
  <c r="Q174" i="18" s="1"/>
  <c r="Y174" i="18"/>
  <c r="M174" i="18"/>
  <c r="L174" i="18"/>
  <c r="N174" i="18"/>
  <c r="Z174" i="18"/>
  <c r="R174" i="18"/>
  <c r="O174" i="18"/>
  <c r="L838" i="18"/>
  <c r="M838" i="18" s="1"/>
  <c r="N838" i="18" s="1"/>
  <c r="S174" i="18"/>
  <c r="T174" i="18" s="1"/>
  <c r="U174" i="18"/>
  <c r="Z1403" i="18"/>
  <c r="AC1394" i="18"/>
  <c r="AD1394" i="18" s="1"/>
  <c r="K1416" i="18"/>
  <c r="I1403" i="18"/>
  <c r="S170" i="18"/>
  <c r="U170" i="18"/>
  <c r="M170" i="18"/>
  <c r="L170" i="18"/>
  <c r="O170" i="18"/>
  <c r="P170" i="18"/>
  <c r="T170" i="18"/>
  <c r="J170" i="18"/>
  <c r="R170" i="18"/>
  <c r="H170" i="18"/>
  <c r="I170" i="18"/>
  <c r="V170" i="18"/>
  <c r="H834" i="18"/>
  <c r="N170" i="18"/>
  <c r="Q170" i="18"/>
  <c r="K170" i="18"/>
  <c r="U1403" i="18"/>
  <c r="AF1397" i="18"/>
  <c r="AG1397" i="18" s="1"/>
  <c r="O1403" i="18"/>
  <c r="L1416" i="18"/>
  <c r="M1403" i="18"/>
  <c r="J1403" i="18"/>
  <c r="G858" i="18" l="1"/>
  <c r="G806" i="18"/>
  <c r="G845" i="18"/>
  <c r="H845" i="18"/>
  <c r="G793" i="18"/>
  <c r="M1416" i="18"/>
  <c r="T1410" i="18"/>
  <c r="U1410" i="18" s="1"/>
  <c r="V1410" i="18" s="1"/>
  <c r="W1410" i="18" s="1"/>
  <c r="X1410" i="18" s="1"/>
  <c r="Y1410" i="18" s="1"/>
  <c r="Z1410" i="18" s="1"/>
  <c r="AA1410" i="18" s="1"/>
  <c r="AB1410" i="18" s="1"/>
  <c r="AC1410" i="18" s="1"/>
  <c r="AD1410" i="18" s="1"/>
  <c r="AE1410" i="18" s="1"/>
  <c r="AF1410" i="18" s="1"/>
  <c r="AG1410" i="18" s="1"/>
  <c r="AH1410" i="18" s="1"/>
  <c r="N1416" i="18"/>
  <c r="AG1395" i="18"/>
  <c r="AH1395" i="18" s="1"/>
  <c r="AI1395" i="18" s="1"/>
  <c r="AJ1395" i="18" s="1"/>
  <c r="O837" i="18"/>
  <c r="P837" i="18" s="1"/>
  <c r="Q837" i="18" s="1"/>
  <c r="R837" i="18" s="1"/>
  <c r="S837" i="18" s="1"/>
  <c r="T837" i="18" s="1"/>
  <c r="U837" i="18" s="1"/>
  <c r="V837" i="18" s="1"/>
  <c r="W837" i="18" s="1"/>
  <c r="X837" i="18" s="1"/>
  <c r="Y837" i="18" s="1"/>
  <c r="Z837" i="18" s="1"/>
  <c r="AA837" i="18" s="1"/>
  <c r="AB837" i="18" s="1"/>
  <c r="AC837" i="18" s="1"/>
  <c r="AD837" i="18" s="1"/>
  <c r="AE837" i="18" s="1"/>
  <c r="AF837" i="18" s="1"/>
  <c r="AG837" i="18" s="1"/>
  <c r="AH837" i="18" s="1"/>
  <c r="AI837" i="18" s="1"/>
  <c r="AJ837" i="18" s="1"/>
  <c r="AK837" i="18" s="1"/>
  <c r="AL837" i="18" s="1"/>
  <c r="AM837" i="18" s="1"/>
  <c r="AN837" i="18" s="1"/>
  <c r="AO837" i="18" s="1"/>
  <c r="AP837" i="18" s="1"/>
  <c r="AQ837" i="18" s="1"/>
  <c r="AR837" i="18" s="1"/>
  <c r="AS837" i="18" s="1"/>
  <c r="AT837" i="18" s="1"/>
  <c r="AU837" i="18" s="1"/>
  <c r="AV837" i="18" s="1"/>
  <c r="AW837" i="18" s="1"/>
  <c r="AX837" i="18" s="1"/>
  <c r="AY837" i="18" s="1"/>
  <c r="AZ837" i="18" s="1"/>
  <c r="BA837" i="18" s="1"/>
  <c r="BB837" i="18" s="1"/>
  <c r="BC837" i="18" s="1"/>
  <c r="BD837" i="18" s="1"/>
  <c r="BE837" i="18" s="1"/>
  <c r="BF837" i="18" s="1"/>
  <c r="BG837" i="18" s="1"/>
  <c r="BH837" i="18" s="1"/>
  <c r="BI837" i="18" s="1"/>
  <c r="O838" i="18"/>
  <c r="P838" i="18" s="1"/>
  <c r="Q838" i="18" s="1"/>
  <c r="R838" i="18" s="1"/>
  <c r="S838" i="18" s="1"/>
  <c r="T838" i="18" s="1"/>
  <c r="U838" i="18" s="1"/>
  <c r="V838" i="18" s="1"/>
  <c r="W838" i="18" s="1"/>
  <c r="X838" i="18" s="1"/>
  <c r="Y838" i="18" s="1"/>
  <c r="Z838" i="18" s="1"/>
  <c r="AA838" i="18" s="1"/>
  <c r="AB838" i="18" s="1"/>
  <c r="AC838" i="18" s="1"/>
  <c r="AD838" i="18" s="1"/>
  <c r="AE838" i="18" s="1"/>
  <c r="AF838" i="18" s="1"/>
  <c r="AG838" i="18" s="1"/>
  <c r="AH838" i="18" s="1"/>
  <c r="AI838" i="18" s="1"/>
  <c r="AJ838" i="18" s="1"/>
  <c r="AK838" i="18" s="1"/>
  <c r="AL838" i="18" s="1"/>
  <c r="AM838" i="18" s="1"/>
  <c r="AN838" i="18" s="1"/>
  <c r="AO838" i="18" s="1"/>
  <c r="AP838" i="18" s="1"/>
  <c r="AQ838" i="18" s="1"/>
  <c r="AR838" i="18" s="1"/>
  <c r="AS838" i="18" s="1"/>
  <c r="AT838" i="18" s="1"/>
  <c r="AU838" i="18" s="1"/>
  <c r="AV838" i="18" s="1"/>
  <c r="AW838" i="18" s="1"/>
  <c r="AX838" i="18" s="1"/>
  <c r="AY838" i="18" s="1"/>
  <c r="AZ838" i="18" s="1"/>
  <c r="BA838" i="18" s="1"/>
  <c r="BB838" i="18" s="1"/>
  <c r="BC838" i="18" s="1"/>
  <c r="BD838" i="18" s="1"/>
  <c r="BE838" i="18" s="1"/>
  <c r="BF838" i="18" s="1"/>
  <c r="BG838" i="18" s="1"/>
  <c r="BH838" i="18" s="1"/>
  <c r="BI838" i="18" s="1"/>
  <c r="I834" i="18"/>
  <c r="J834" i="18" s="1"/>
  <c r="K834" i="18" s="1"/>
  <c r="AE1394" i="18"/>
  <c r="AF1394" i="18" s="1"/>
  <c r="AG1394" i="18" s="1"/>
  <c r="AH1394" i="18" s="1"/>
  <c r="AI1394" i="18" s="1"/>
  <c r="M836" i="18"/>
  <c r="N836" i="18" s="1"/>
  <c r="O836" i="18" s="1"/>
  <c r="P836" i="18" s="1"/>
  <c r="Q836" i="18" s="1"/>
  <c r="AA174" i="18"/>
  <c r="AB174" i="18" s="1"/>
  <c r="AC174" i="18" s="1"/>
  <c r="AD174" i="18" s="1"/>
  <c r="AE174" i="18" s="1"/>
  <c r="AF174" i="18" s="1"/>
  <c r="AG174" i="18" s="1"/>
  <c r="AH174" i="18" s="1"/>
  <c r="AI174" i="18" s="1"/>
  <c r="AJ174" i="18" s="1"/>
  <c r="AK174" i="18" s="1"/>
  <c r="AL174" i="18" s="1"/>
  <c r="AM174" i="18" s="1"/>
  <c r="Z173" i="18"/>
  <c r="AA173" i="18" s="1"/>
  <c r="X171" i="18"/>
  <c r="Y171" i="18" s="1"/>
  <c r="Z171" i="18" s="1"/>
  <c r="AA171" i="18" s="1"/>
  <c r="AB171" i="18" s="1"/>
  <c r="AC171" i="18" s="1"/>
  <c r="Y172" i="18"/>
  <c r="Z172" i="18" s="1"/>
  <c r="AA172" i="18" s="1"/>
  <c r="AB172" i="18" s="1"/>
  <c r="AC172" i="18" s="1"/>
  <c r="AD172" i="18" s="1"/>
  <c r="AE172" i="18" s="1"/>
  <c r="AF172" i="18" s="1"/>
  <c r="AG172" i="18" s="1"/>
  <c r="AH172" i="18" s="1"/>
  <c r="AI172" i="18" s="1"/>
  <c r="AJ172" i="18" s="1"/>
  <c r="AK172" i="18" s="1"/>
  <c r="AL172" i="18" s="1"/>
  <c r="AM172" i="18" s="1"/>
  <c r="AN172" i="18" s="1"/>
  <c r="AO172" i="18" s="1"/>
  <c r="AP172" i="18" s="1"/>
  <c r="AQ172" i="18" s="1"/>
  <c r="AR172" i="18" s="1"/>
  <c r="AS172" i="18" s="1"/>
  <c r="AT172" i="18" s="1"/>
  <c r="AU172" i="18" s="1"/>
  <c r="AV172" i="18" s="1"/>
  <c r="AW172" i="18" s="1"/>
  <c r="AX172" i="18" s="1"/>
  <c r="AY172" i="18" s="1"/>
  <c r="AZ172" i="18" s="1"/>
  <c r="BA172" i="18" s="1"/>
  <c r="BB172" i="18" s="1"/>
  <c r="BC172" i="18" s="1"/>
  <c r="BD172" i="18" s="1"/>
  <c r="BE172" i="18" s="1"/>
  <c r="BF172" i="18" s="1"/>
  <c r="BG172" i="18" s="1"/>
  <c r="BH172" i="18" s="1"/>
  <c r="BI172" i="18" s="1"/>
  <c r="AG1396" i="18"/>
  <c r="AH1396" i="18" s="1"/>
  <c r="AI1396" i="18" s="1"/>
  <c r="AJ1396" i="18" s="1"/>
  <c r="AK1396" i="18" s="1"/>
  <c r="AL1396" i="18" s="1"/>
  <c r="W170" i="18"/>
  <c r="X170" i="18" s="1"/>
  <c r="AH1397" i="18"/>
  <c r="AI1397" i="18" s="1"/>
  <c r="AJ1397" i="18" s="1"/>
  <c r="Q1406" i="18"/>
  <c r="P1416" i="18"/>
  <c r="AD1393" i="18"/>
  <c r="AC1403" i="18"/>
  <c r="Q1409" i="18"/>
  <c r="R1408" i="18"/>
  <c r="R1407" i="18"/>
  <c r="O1416" i="18"/>
  <c r="AB1403" i="18"/>
  <c r="AI1410" i="18" l="1"/>
  <c r="AJ1410" i="18" s="1"/>
  <c r="AK1410" i="18" s="1"/>
  <c r="AL1410" i="18" s="1"/>
  <c r="AM1410" i="18" s="1"/>
  <c r="AN1410" i="18" s="1"/>
  <c r="AO1410" i="18" s="1"/>
  <c r="AP1410" i="18" s="1"/>
  <c r="AQ1410" i="18" s="1"/>
  <c r="AR1410" i="18" s="1"/>
  <c r="AS1410" i="18" s="1"/>
  <c r="AT1410" i="18" s="1"/>
  <c r="AU1410" i="18" s="1"/>
  <c r="AV1410" i="18" s="1"/>
  <c r="AW1410" i="18" s="1"/>
  <c r="AX1410" i="18" s="1"/>
  <c r="AY1410" i="18" s="1"/>
  <c r="AZ1410" i="18" s="1"/>
  <c r="BA1410" i="18" s="1"/>
  <c r="BB1410" i="18" s="1"/>
  <c r="BC1410" i="18" s="1"/>
  <c r="BD1410" i="18" s="1"/>
  <c r="BE1410" i="18" s="1"/>
  <c r="BF1410" i="18" s="1"/>
  <c r="BG1410" i="18" s="1"/>
  <c r="BH1410" i="18" s="1"/>
  <c r="BI1410" i="18" s="1"/>
  <c r="I845" i="18"/>
  <c r="H832" i="18"/>
  <c r="H844" i="18" s="1"/>
  <c r="I832" i="18"/>
  <c r="I844" i="18" s="1"/>
  <c r="AK1395" i="18"/>
  <c r="AL1395" i="18" s="1"/>
  <c r="AM1395" i="18" s="1"/>
  <c r="AN1395" i="18" s="1"/>
  <c r="AO1395" i="18" s="1"/>
  <c r="G832" i="18"/>
  <c r="G844" i="18" s="1"/>
  <c r="J858" i="18"/>
  <c r="AB173" i="18"/>
  <c r="AC173" i="18" s="1"/>
  <c r="AD173" i="18" s="1"/>
  <c r="AE173" i="18" s="1"/>
  <c r="AF173" i="18" s="1"/>
  <c r="AG173" i="18" s="1"/>
  <c r="AH173" i="18" s="1"/>
  <c r="AI173" i="18" s="1"/>
  <c r="AJ173" i="18" s="1"/>
  <c r="AK173" i="18" s="1"/>
  <c r="AL173" i="18" s="1"/>
  <c r="AM173" i="18" s="1"/>
  <c r="AN173" i="18" s="1"/>
  <c r="AO173" i="18" s="1"/>
  <c r="AP173" i="18" s="1"/>
  <c r="AQ173" i="18" s="1"/>
  <c r="AR173" i="18" s="1"/>
  <c r="AS173" i="18" s="1"/>
  <c r="AT173" i="18" s="1"/>
  <c r="AU173" i="18" s="1"/>
  <c r="AV173" i="18" s="1"/>
  <c r="AW173" i="18" s="1"/>
  <c r="AX173" i="18" s="1"/>
  <c r="AY173" i="18" s="1"/>
  <c r="AZ173" i="18" s="1"/>
  <c r="BA173" i="18" s="1"/>
  <c r="BB173" i="18" s="1"/>
  <c r="BC173" i="18" s="1"/>
  <c r="BD173" i="18" s="1"/>
  <c r="BE173" i="18" s="1"/>
  <c r="BF173" i="18" s="1"/>
  <c r="BG173" i="18" s="1"/>
  <c r="BH173" i="18" s="1"/>
  <c r="BI173" i="18" s="1"/>
  <c r="AJ1394" i="18"/>
  <c r="AK1394" i="18" s="1"/>
  <c r="AL1394" i="18" s="1"/>
  <c r="AM1394" i="18" s="1"/>
  <c r="AN1394" i="18" s="1"/>
  <c r="AO1394" i="18" s="1"/>
  <c r="AP1394" i="18" s="1"/>
  <c r="AQ1394" i="18" s="1"/>
  <c r="AR1394" i="18" s="1"/>
  <c r="AS1394" i="18" s="1"/>
  <c r="AT1394" i="18" s="1"/>
  <c r="AU1394" i="18" s="1"/>
  <c r="AV1394" i="18" s="1"/>
  <c r="AW1394" i="18" s="1"/>
  <c r="AX1394" i="18" s="1"/>
  <c r="AY1394" i="18" s="1"/>
  <c r="AZ1394" i="18" s="1"/>
  <c r="BA1394" i="18" s="1"/>
  <c r="BB1394" i="18" s="1"/>
  <c r="BC1394" i="18" s="1"/>
  <c r="BD1394" i="18" s="1"/>
  <c r="BE1394" i="18" s="1"/>
  <c r="BF1394" i="18" s="1"/>
  <c r="BG1394" i="18" s="1"/>
  <c r="BH1394" i="18" s="1"/>
  <c r="BI1394" i="18" s="1"/>
  <c r="L834" i="18"/>
  <c r="AD171" i="18"/>
  <c r="AE171" i="18" s="1"/>
  <c r="AF171" i="18" s="1"/>
  <c r="AG171" i="18" s="1"/>
  <c r="AH171" i="18" s="1"/>
  <c r="AI171" i="18" s="1"/>
  <c r="AJ171" i="18" s="1"/>
  <c r="AK171" i="18" s="1"/>
  <c r="AL171" i="18" s="1"/>
  <c r="AM171" i="18" s="1"/>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R836" i="18"/>
  <c r="S836" i="18" s="1"/>
  <c r="H230" i="7960"/>
  <c r="H392" i="7960" s="1"/>
  <c r="H176" i="7960"/>
  <c r="H18" i="18" s="1"/>
  <c r="H69" i="18" s="1"/>
  <c r="G171" i="7960"/>
  <c r="G13" i="18" s="1"/>
  <c r="G64" i="18" s="1"/>
  <c r="G225" i="7960"/>
  <c r="G387" i="7960" s="1"/>
  <c r="J228" i="7960"/>
  <c r="J390" i="7960" s="1"/>
  <c r="J174" i="7960"/>
  <c r="J16" i="18" s="1"/>
  <c r="J67" i="18" s="1"/>
  <c r="S1408" i="18"/>
  <c r="T1408" i="18" s="1"/>
  <c r="J175" i="7960"/>
  <c r="J17" i="18" s="1"/>
  <c r="J68" i="18" s="1"/>
  <c r="J229" i="7960"/>
  <c r="J391" i="7960" s="1"/>
  <c r="K225" i="7960"/>
  <c r="K387" i="7960" s="1"/>
  <c r="K171" i="7960"/>
  <c r="K13" i="18" s="1"/>
  <c r="K64" i="18" s="1"/>
  <c r="R1409" i="18"/>
  <c r="S1409" i="18" s="1"/>
  <c r="I177" i="7960"/>
  <c r="I19" i="18" s="1"/>
  <c r="I70" i="18" s="1"/>
  <c r="I231" i="7960"/>
  <c r="I393" i="7960" s="1"/>
  <c r="G231" i="7960"/>
  <c r="G393" i="7960" s="1"/>
  <c r="G177" i="7960"/>
  <c r="G19" i="18" s="1"/>
  <c r="G70" i="18" s="1"/>
  <c r="H170" i="7960"/>
  <c r="H12" i="18" s="1"/>
  <c r="H63" i="18" s="1"/>
  <c r="H224" i="7960"/>
  <c r="H386" i="7960" s="1"/>
  <c r="H229" i="7960"/>
  <c r="H391" i="7960" s="1"/>
  <c r="H175" i="7960"/>
  <c r="H17" i="18" s="1"/>
  <c r="H68" i="18" s="1"/>
  <c r="G223" i="7960"/>
  <c r="G169" i="7960"/>
  <c r="K177" i="7960"/>
  <c r="K19" i="18" s="1"/>
  <c r="K70" i="18" s="1"/>
  <c r="K231" i="7960"/>
  <c r="K393" i="7960" s="1"/>
  <c r="J225" i="7960"/>
  <c r="J387" i="7960" s="1"/>
  <c r="J171" i="7960"/>
  <c r="J13" i="18" s="1"/>
  <c r="J64" i="18" s="1"/>
  <c r="I228" i="7960"/>
  <c r="I390" i="7960" s="1"/>
  <c r="I174" i="7960"/>
  <c r="I16" i="18" s="1"/>
  <c r="I67" i="18" s="1"/>
  <c r="AD1403" i="18"/>
  <c r="AE1393" i="18"/>
  <c r="I230" i="7960"/>
  <c r="I392" i="7960" s="1"/>
  <c r="I176" i="7960"/>
  <c r="I18" i="18" s="1"/>
  <c r="I69" i="18" s="1"/>
  <c r="G229" i="7960"/>
  <c r="G391" i="7960" s="1"/>
  <c r="G175" i="7960"/>
  <c r="G17" i="18" s="1"/>
  <c r="G68" i="18" s="1"/>
  <c r="I171" i="7960"/>
  <c r="I13" i="18" s="1"/>
  <c r="I64" i="18" s="1"/>
  <c r="I225" i="7960"/>
  <c r="I387" i="7960" s="1"/>
  <c r="H174" i="7960"/>
  <c r="H16" i="18" s="1"/>
  <c r="H67" i="18" s="1"/>
  <c r="H228" i="7960"/>
  <c r="H390" i="7960" s="1"/>
  <c r="J170" i="7960"/>
  <c r="J12" i="18" s="1"/>
  <c r="J63" i="18" s="1"/>
  <c r="J224" i="7960"/>
  <c r="J386" i="7960" s="1"/>
  <c r="K175" i="7960"/>
  <c r="K17" i="18" s="1"/>
  <c r="K68" i="18" s="1"/>
  <c r="K229" i="7960"/>
  <c r="K391" i="7960" s="1"/>
  <c r="Q1416" i="18"/>
  <c r="R1406" i="18"/>
  <c r="S1406" i="18" s="1"/>
  <c r="AN174" i="18"/>
  <c r="AO174" i="18" s="1"/>
  <c r="AP174" i="18" s="1"/>
  <c r="AQ174" i="18" s="1"/>
  <c r="AR174" i="18" s="1"/>
  <c r="AS174" i="18" s="1"/>
  <c r="AT174" i="18" s="1"/>
  <c r="AU174" i="18" s="1"/>
  <c r="AV174" i="18" s="1"/>
  <c r="AW174" i="18" s="1"/>
  <c r="AX174" i="18" s="1"/>
  <c r="AY174" i="18" s="1"/>
  <c r="AZ174" i="18" s="1"/>
  <c r="BA174" i="18" s="1"/>
  <c r="BB174" i="18" s="1"/>
  <c r="BC174" i="18" s="1"/>
  <c r="BD174" i="18" s="1"/>
  <c r="BE174" i="18" s="1"/>
  <c r="BF174" i="18" s="1"/>
  <c r="BG174" i="18" s="1"/>
  <c r="BH174" i="18" s="1"/>
  <c r="BI174" i="18" s="1"/>
  <c r="H177" i="7960"/>
  <c r="H19" i="18" s="1"/>
  <c r="H70" i="18" s="1"/>
  <c r="H231" i="7960"/>
  <c r="H393" i="7960" s="1"/>
  <c r="G224" i="7960"/>
  <c r="G386" i="7960" s="1"/>
  <c r="G170" i="7960"/>
  <c r="G12" i="18" s="1"/>
  <c r="G63" i="18" s="1"/>
  <c r="I224" i="7960"/>
  <c r="I386" i="7960" s="1"/>
  <c r="I170" i="7960"/>
  <c r="I12" i="18" s="1"/>
  <c r="I63" i="18" s="1"/>
  <c r="H225" i="7960"/>
  <c r="H387" i="7960" s="1"/>
  <c r="H171" i="7960"/>
  <c r="H13" i="18" s="1"/>
  <c r="H64" i="18" s="1"/>
  <c r="I175" i="7960"/>
  <c r="I17" i="18" s="1"/>
  <c r="I68" i="18" s="1"/>
  <c r="I229" i="7960"/>
  <c r="I391" i="7960" s="1"/>
  <c r="S1407" i="18"/>
  <c r="T1407" i="18" s="1"/>
  <c r="Y170" i="18"/>
  <c r="AM1396" i="18"/>
  <c r="AN1396" i="18" s="1"/>
  <c r="AO1396" i="18" s="1"/>
  <c r="AP1396" i="18" s="1"/>
  <c r="AQ1396" i="18" s="1"/>
  <c r="AR1396" i="18" s="1"/>
  <c r="AS1396" i="18" s="1"/>
  <c r="AT1396" i="18" s="1"/>
  <c r="AU1396" i="18" s="1"/>
  <c r="AV1396" i="18" s="1"/>
  <c r="AW1396" i="18" s="1"/>
  <c r="AX1396" i="18" s="1"/>
  <c r="AY1396" i="18" s="1"/>
  <c r="AZ1396" i="18" s="1"/>
  <c r="BA1396" i="18" s="1"/>
  <c r="BB1396" i="18" s="1"/>
  <c r="BC1396" i="18" s="1"/>
  <c r="BD1396" i="18" s="1"/>
  <c r="BE1396" i="18" s="1"/>
  <c r="BF1396" i="18" s="1"/>
  <c r="BG1396" i="18" s="1"/>
  <c r="BH1396" i="18" s="1"/>
  <c r="BI1396" i="18" s="1"/>
  <c r="J177" i="7960"/>
  <c r="J19" i="18" s="1"/>
  <c r="J70" i="18" s="1"/>
  <c r="J231" i="7960"/>
  <c r="J393" i="7960" s="1"/>
  <c r="K224" i="7960"/>
  <c r="K386" i="7960" s="1"/>
  <c r="K170" i="7960"/>
  <c r="K12" i="18" s="1"/>
  <c r="K63" i="18" s="1"/>
  <c r="G176" i="7960"/>
  <c r="G18" i="18" s="1"/>
  <c r="G69" i="18" s="1"/>
  <c r="G230" i="7960"/>
  <c r="G392" i="7960" s="1"/>
  <c r="I223" i="7960"/>
  <c r="I169" i="7960"/>
  <c r="I111" i="7960"/>
  <c r="H169" i="7960"/>
  <c r="H223" i="7960"/>
  <c r="H111" i="7960"/>
  <c r="AK1397" i="18"/>
  <c r="AL1397" i="18" s="1"/>
  <c r="AM1397" i="18" s="1"/>
  <c r="G111" i="7960" l="1"/>
  <c r="J793" i="18"/>
  <c r="K793" i="18"/>
  <c r="J845" i="18"/>
  <c r="I858" i="18"/>
  <c r="H806" i="18"/>
  <c r="H793" i="18"/>
  <c r="K845" i="18"/>
  <c r="J806" i="18"/>
  <c r="I793" i="18"/>
  <c r="H858" i="18"/>
  <c r="I806" i="18"/>
  <c r="T836" i="18"/>
  <c r="U836" i="18" s="1"/>
  <c r="V836" i="18" s="1"/>
  <c r="W836" i="18" s="1"/>
  <c r="X836" i="18" s="1"/>
  <c r="Y836" i="18" s="1"/>
  <c r="Z836" i="18" s="1"/>
  <c r="AA836" i="18" s="1"/>
  <c r="AB836" i="18" s="1"/>
  <c r="AC836" i="18" s="1"/>
  <c r="AD836" i="18" s="1"/>
  <c r="AE836" i="18" s="1"/>
  <c r="AF836" i="18" s="1"/>
  <c r="AG836" i="18" s="1"/>
  <c r="AH836" i="18" s="1"/>
  <c r="AI836" i="18" s="1"/>
  <c r="AJ836" i="18" s="1"/>
  <c r="AK836" i="18" s="1"/>
  <c r="AL836" i="18" s="1"/>
  <c r="AM836" i="18" s="1"/>
  <c r="AN836" i="18" s="1"/>
  <c r="AO836" i="18" s="1"/>
  <c r="AP836" i="18" s="1"/>
  <c r="AQ836" i="18" s="1"/>
  <c r="AR836" i="18" s="1"/>
  <c r="AS836" i="18" s="1"/>
  <c r="AT836" i="18" s="1"/>
  <c r="AU836" i="18" s="1"/>
  <c r="AV836" i="18" s="1"/>
  <c r="AW836" i="18" s="1"/>
  <c r="AX836" i="18" s="1"/>
  <c r="AY836" i="18" s="1"/>
  <c r="AZ836" i="18" s="1"/>
  <c r="BA836" i="18" s="1"/>
  <c r="BB836" i="18" s="1"/>
  <c r="BC836" i="18" s="1"/>
  <c r="BD836" i="18" s="1"/>
  <c r="BE836" i="18" s="1"/>
  <c r="BF836" i="18" s="1"/>
  <c r="BG836" i="18" s="1"/>
  <c r="BH836" i="18" s="1"/>
  <c r="BI836" i="18" s="1"/>
  <c r="M834" i="18"/>
  <c r="AN1397" i="18"/>
  <c r="AO1397" i="18" s="1"/>
  <c r="AP1397" i="18" s="1"/>
  <c r="AQ1397" i="18" s="1"/>
  <c r="AR1397" i="18" s="1"/>
  <c r="AS1397" i="18" s="1"/>
  <c r="AT1397" i="18" s="1"/>
  <c r="AU1397" i="18" s="1"/>
  <c r="AV1397" i="18" s="1"/>
  <c r="AW1397" i="18" s="1"/>
  <c r="AX1397" i="18" s="1"/>
  <c r="AY1397" i="18" s="1"/>
  <c r="AZ1397" i="18" s="1"/>
  <c r="BA1397" i="18" s="1"/>
  <c r="BB1397" i="18" s="1"/>
  <c r="BC1397" i="18" s="1"/>
  <c r="BD1397" i="18" s="1"/>
  <c r="BE1397" i="18" s="1"/>
  <c r="BF1397" i="18" s="1"/>
  <c r="BG1397" i="18" s="1"/>
  <c r="BH1397" i="18" s="1"/>
  <c r="BI1397" i="18" s="1"/>
  <c r="AP1395" i="18"/>
  <c r="AQ1395" i="18" s="1"/>
  <c r="AR1395" i="18" s="1"/>
  <c r="AS1395" i="18" s="1"/>
  <c r="AT1395" i="18" s="1"/>
  <c r="AU1395" i="18" s="1"/>
  <c r="AV1395" i="18" s="1"/>
  <c r="AW1395" i="18" s="1"/>
  <c r="AX1395" i="18" s="1"/>
  <c r="AY1395" i="18" s="1"/>
  <c r="AZ1395" i="18" s="1"/>
  <c r="BA1395" i="18" s="1"/>
  <c r="BB1395" i="18" s="1"/>
  <c r="BC1395" i="18" s="1"/>
  <c r="BD1395" i="18" s="1"/>
  <c r="BE1395" i="18" s="1"/>
  <c r="BF1395" i="18" s="1"/>
  <c r="BG1395" i="18" s="1"/>
  <c r="BH1395" i="18" s="1"/>
  <c r="BI1395" i="18" s="1"/>
  <c r="S1416" i="18"/>
  <c r="U1408" i="18"/>
  <c r="V1408" i="18" s="1"/>
  <c r="W1408" i="18" s="1"/>
  <c r="X1408" i="18" s="1"/>
  <c r="Y1408" i="18" s="1"/>
  <c r="Z1408" i="18" s="1"/>
  <c r="AA1408" i="18" s="1"/>
  <c r="AB1408" i="18" s="1"/>
  <c r="AC1408" i="18" s="1"/>
  <c r="AD1408" i="18" s="1"/>
  <c r="AE1408" i="18" s="1"/>
  <c r="AF1408" i="18" s="1"/>
  <c r="AG1408" i="18" s="1"/>
  <c r="AH1408" i="18" s="1"/>
  <c r="AI1408" i="18" s="1"/>
  <c r="AJ1408" i="18" s="1"/>
  <c r="AK1408" i="18" s="1"/>
  <c r="AL1408" i="18" s="1"/>
  <c r="AM1408" i="18" s="1"/>
  <c r="AN1408" i="18" s="1"/>
  <c r="AO1408" i="18" s="1"/>
  <c r="AP1408" i="18" s="1"/>
  <c r="AQ1408" i="18" s="1"/>
  <c r="AR1408" i="18" s="1"/>
  <c r="AS1408" i="18" s="1"/>
  <c r="AT1408" i="18" s="1"/>
  <c r="AU1408" i="18" s="1"/>
  <c r="AV1408" i="18" s="1"/>
  <c r="AW1408" i="18" s="1"/>
  <c r="AX1408" i="18" s="1"/>
  <c r="AY1408" i="18" s="1"/>
  <c r="AZ1408" i="18" s="1"/>
  <c r="BA1408" i="18" s="1"/>
  <c r="BB1408" i="18" s="1"/>
  <c r="BC1408" i="18" s="1"/>
  <c r="BD1408" i="18" s="1"/>
  <c r="BE1408" i="18" s="1"/>
  <c r="BF1408" i="18" s="1"/>
  <c r="BG1408" i="18" s="1"/>
  <c r="BH1408" i="18" s="1"/>
  <c r="BI1408" i="18" s="1"/>
  <c r="Z135" i="18"/>
  <c r="AA135" i="18" s="1"/>
  <c r="AB135" i="18" s="1"/>
  <c r="AC135" i="18" s="1"/>
  <c r="AD135" i="18" s="1"/>
  <c r="AE135" i="18" s="1"/>
  <c r="S135" i="18"/>
  <c r="O135" i="18"/>
  <c r="X135" i="18"/>
  <c r="U135" i="18"/>
  <c r="V135" i="18" s="1"/>
  <c r="W135" i="18" s="1"/>
  <c r="L135" i="18"/>
  <c r="M135" i="18"/>
  <c r="Q135" i="18"/>
  <c r="N135" i="18"/>
  <c r="T135" i="18"/>
  <c r="Y135" i="18"/>
  <c r="R135" i="18"/>
  <c r="P135" i="18"/>
  <c r="J133" i="18"/>
  <c r="R133" i="18"/>
  <c r="S133" i="18" s="1"/>
  <c r="Y133" i="18"/>
  <c r="U133" i="18"/>
  <c r="M133" i="18"/>
  <c r="V133" i="18"/>
  <c r="O133" i="18"/>
  <c r="Z133" i="18"/>
  <c r="K133" i="18"/>
  <c r="AA133" i="18"/>
  <c r="AB133" i="18" s="1"/>
  <c r="AC133" i="18" s="1"/>
  <c r="L133" i="18"/>
  <c r="N133" i="18"/>
  <c r="T133" i="18"/>
  <c r="P133" i="18"/>
  <c r="W133" i="18"/>
  <c r="Q133" i="18"/>
  <c r="X133" i="18"/>
  <c r="O225" i="18"/>
  <c r="Q225" i="18"/>
  <c r="S225" i="18"/>
  <c r="M225" i="18"/>
  <c r="L225" i="18"/>
  <c r="N225" i="18"/>
  <c r="R225" i="18"/>
  <c r="K225" i="18"/>
  <c r="P225" i="18"/>
  <c r="T225" i="18"/>
  <c r="AE1403" i="18"/>
  <c r="H385" i="7960"/>
  <c r="H273" i="7960"/>
  <c r="H131" i="18"/>
  <c r="V131" i="18"/>
  <c r="U131" i="18"/>
  <c r="I131" i="18"/>
  <c r="Y131" i="18"/>
  <c r="O131" i="18"/>
  <c r="P131" i="18"/>
  <c r="T131" i="18"/>
  <c r="X131" i="18"/>
  <c r="Z131" i="18"/>
  <c r="J131" i="18"/>
  <c r="K131" i="18"/>
  <c r="W131" i="18"/>
  <c r="S131" i="18"/>
  <c r="AA131" i="18"/>
  <c r="L131" i="18"/>
  <c r="M131" i="18"/>
  <c r="Q131" i="18"/>
  <c r="N131" i="18"/>
  <c r="R131" i="18"/>
  <c r="R223" i="18"/>
  <c r="J223" i="18"/>
  <c r="Q223" i="18"/>
  <c r="P223" i="18"/>
  <c r="I223" i="18"/>
  <c r="L223" i="18"/>
  <c r="N223" i="18"/>
  <c r="K223" i="18"/>
  <c r="M223" i="18"/>
  <c r="O223" i="18"/>
  <c r="H11" i="18"/>
  <c r="H219" i="7960"/>
  <c r="K228" i="7960"/>
  <c r="K390" i="7960" s="1"/>
  <c r="K174" i="7960"/>
  <c r="K16" i="18" s="1"/>
  <c r="K67" i="18" s="1"/>
  <c r="Z170" i="18"/>
  <c r="AA170" i="18" s="1"/>
  <c r="L200" i="18"/>
  <c r="M200" i="18"/>
  <c r="N200" i="18"/>
  <c r="P200" i="18"/>
  <c r="O200" i="18"/>
  <c r="K186" i="18"/>
  <c r="O186" i="18"/>
  <c r="L186" i="18"/>
  <c r="M186" i="18"/>
  <c r="N186" i="18"/>
  <c r="I219" i="7960"/>
  <c r="I11" i="18"/>
  <c r="J169" i="7960"/>
  <c r="J111" i="7960"/>
  <c r="J223" i="7960"/>
  <c r="I385" i="7960"/>
  <c r="I273" i="7960"/>
  <c r="U1407" i="18"/>
  <c r="V1407" i="18" s="1"/>
  <c r="W1407" i="18" s="1"/>
  <c r="X1407" i="18" s="1"/>
  <c r="Y1407" i="18" s="1"/>
  <c r="Z1407" i="18" s="1"/>
  <c r="AA1407" i="18" s="1"/>
  <c r="AB1407" i="18" s="1"/>
  <c r="AC1407" i="18" s="1"/>
  <c r="AD1407" i="18" s="1"/>
  <c r="AE1407" i="18" s="1"/>
  <c r="AF1407" i="18" s="1"/>
  <c r="AG1407" i="18" s="1"/>
  <c r="AH1407" i="18" s="1"/>
  <c r="AI1407" i="18" s="1"/>
  <c r="AJ1407" i="18" s="1"/>
  <c r="AK1407" i="18" s="1"/>
  <c r="AL1407" i="18" s="1"/>
  <c r="AM1407" i="18" s="1"/>
  <c r="AN1407" i="18" s="1"/>
  <c r="AO1407" i="18" s="1"/>
  <c r="AP1407" i="18" s="1"/>
  <c r="AQ1407" i="18" s="1"/>
  <c r="AR1407" i="18" s="1"/>
  <c r="AS1407" i="18" s="1"/>
  <c r="AT1407" i="18" s="1"/>
  <c r="AU1407" i="18" s="1"/>
  <c r="AV1407" i="18" s="1"/>
  <c r="AW1407" i="18" s="1"/>
  <c r="AX1407" i="18" s="1"/>
  <c r="AY1407" i="18" s="1"/>
  <c r="AZ1407" i="18" s="1"/>
  <c r="BA1407" i="18" s="1"/>
  <c r="BB1407" i="18" s="1"/>
  <c r="BC1407" i="18" s="1"/>
  <c r="BD1407" i="18" s="1"/>
  <c r="BE1407" i="18" s="1"/>
  <c r="BF1407" i="18" s="1"/>
  <c r="BG1407" i="18" s="1"/>
  <c r="BH1407" i="18" s="1"/>
  <c r="BI1407" i="18" s="1"/>
  <c r="J184" i="18"/>
  <c r="M184" i="18"/>
  <c r="L184" i="18"/>
  <c r="K184" i="18"/>
  <c r="I184" i="18"/>
  <c r="G11" i="18"/>
  <c r="G385" i="7960"/>
  <c r="G228" i="7960"/>
  <c r="G390" i="7960" s="1"/>
  <c r="G174" i="7960"/>
  <c r="G16" i="18" s="1"/>
  <c r="G67" i="18" s="1"/>
  <c r="J198" i="18"/>
  <c r="K198" i="18"/>
  <c r="M198" i="18"/>
  <c r="L198" i="18"/>
  <c r="N198" i="18"/>
  <c r="AF1393" i="18"/>
  <c r="M185" i="18"/>
  <c r="L185" i="18"/>
  <c r="J185" i="18"/>
  <c r="K185" i="18"/>
  <c r="N185" i="18"/>
  <c r="J197" i="18"/>
  <c r="I197" i="18"/>
  <c r="L197" i="18"/>
  <c r="K197" i="18"/>
  <c r="M197" i="18"/>
  <c r="P222" i="18"/>
  <c r="L222" i="18"/>
  <c r="J222" i="18"/>
  <c r="H222" i="18"/>
  <c r="O222" i="18"/>
  <c r="I222" i="18"/>
  <c r="K222" i="18"/>
  <c r="Q222" i="18"/>
  <c r="M222" i="18"/>
  <c r="N222" i="18"/>
  <c r="K176" i="7960"/>
  <c r="K18" i="18" s="1"/>
  <c r="K69" i="18" s="1"/>
  <c r="K230" i="7960"/>
  <c r="K392" i="7960" s="1"/>
  <c r="Q132" i="18"/>
  <c r="L132" i="18"/>
  <c r="X132" i="18"/>
  <c r="U132" i="18"/>
  <c r="W132" i="18"/>
  <c r="V132" i="18"/>
  <c r="O132" i="18"/>
  <c r="Z132" i="18"/>
  <c r="K132" i="18"/>
  <c r="T132" i="18"/>
  <c r="J132" i="18"/>
  <c r="AB132" i="18"/>
  <c r="R132" i="18"/>
  <c r="M132" i="18"/>
  <c r="N132" i="18" s="1"/>
  <c r="S132" i="18"/>
  <c r="I132" i="18"/>
  <c r="AA132" i="18"/>
  <c r="P132" i="18"/>
  <c r="Y132" i="18"/>
  <c r="S224" i="18"/>
  <c r="J224" i="18"/>
  <c r="P224" i="18"/>
  <c r="Q224" i="18"/>
  <c r="L224" i="18"/>
  <c r="M224" i="18"/>
  <c r="O224" i="18"/>
  <c r="K224" i="18"/>
  <c r="N224" i="18"/>
  <c r="R224" i="18"/>
  <c r="J230" i="7960"/>
  <c r="J392" i="7960" s="1"/>
  <c r="J176" i="7960"/>
  <c r="J18" i="18" s="1"/>
  <c r="J69" i="18" s="1"/>
  <c r="K196" i="18"/>
  <c r="H196" i="18"/>
  <c r="J196" i="18"/>
  <c r="L196" i="18"/>
  <c r="I196" i="18"/>
  <c r="I209" i="18"/>
  <c r="K209" i="18"/>
  <c r="H209" i="18"/>
  <c r="J209" i="18"/>
  <c r="L209" i="18"/>
  <c r="W134" i="18"/>
  <c r="X134" i="18" s="1"/>
  <c r="U134" i="18"/>
  <c r="K134" i="18"/>
  <c r="R134" i="18"/>
  <c r="Y134" i="18"/>
  <c r="M134" i="18"/>
  <c r="T134" i="18"/>
  <c r="N134" i="18"/>
  <c r="AA134" i="18"/>
  <c r="AB134" i="18" s="1"/>
  <c r="AC134" i="18" s="1"/>
  <c r="AD134" i="18" s="1"/>
  <c r="Q134" i="18"/>
  <c r="L134" i="18"/>
  <c r="O134" i="18"/>
  <c r="S134" i="18"/>
  <c r="V134" i="18"/>
  <c r="Z134" i="18"/>
  <c r="P134" i="18"/>
  <c r="U226" i="18"/>
  <c r="M226" i="18"/>
  <c r="N226" i="18"/>
  <c r="O226" i="18"/>
  <c r="Q226" i="18"/>
  <c r="P226" i="18"/>
  <c r="T226" i="18"/>
  <c r="R226" i="18"/>
  <c r="S226" i="18"/>
  <c r="L226" i="18"/>
  <c r="M210" i="18"/>
  <c r="L210" i="18"/>
  <c r="J210" i="18"/>
  <c r="K210" i="18"/>
  <c r="I210" i="18"/>
  <c r="R1416" i="18"/>
  <c r="T1406" i="18"/>
  <c r="K211" i="18"/>
  <c r="L211" i="18"/>
  <c r="M211" i="18"/>
  <c r="J211" i="18"/>
  <c r="N211" i="18"/>
  <c r="O199" i="18"/>
  <c r="K199" i="18"/>
  <c r="N199" i="18"/>
  <c r="M199" i="18"/>
  <c r="L199" i="18"/>
  <c r="T1409" i="18"/>
  <c r="J832" i="18" l="1"/>
  <c r="J844" i="18" s="1"/>
  <c r="L858" i="18"/>
  <c r="L793" i="18"/>
  <c r="L806" i="18"/>
  <c r="O806" i="18"/>
  <c r="M858" i="18"/>
  <c r="K806" i="18"/>
  <c r="L845" i="18"/>
  <c r="K832" i="18"/>
  <c r="K844" i="18" s="1"/>
  <c r="N834" i="18"/>
  <c r="O834" i="18" s="1"/>
  <c r="U225" i="18"/>
  <c r="V225" i="18" s="1"/>
  <c r="W225" i="18" s="1"/>
  <c r="X225" i="18" s="1"/>
  <c r="V226" i="18"/>
  <c r="W226" i="18" s="1"/>
  <c r="X226" i="18" s="1"/>
  <c r="T224" i="18"/>
  <c r="U224" i="18" s="1"/>
  <c r="V224" i="18" s="1"/>
  <c r="W224" i="18" s="1"/>
  <c r="X224" i="18" s="1"/>
  <c r="Y224" i="18" s="1"/>
  <c r="Z224" i="18" s="1"/>
  <c r="AA224" i="18" s="1"/>
  <c r="O211" i="18"/>
  <c r="P211" i="18" s="1"/>
  <c r="Q211" i="18" s="1"/>
  <c r="R211" i="18" s="1"/>
  <c r="S211" i="18" s="1"/>
  <c r="T211" i="18" s="1"/>
  <c r="N210" i="18"/>
  <c r="O210" i="18" s="1"/>
  <c r="P210" i="18" s="1"/>
  <c r="Q210" i="18" s="1"/>
  <c r="P186" i="18"/>
  <c r="Q186" i="18" s="1"/>
  <c r="R186" i="18" s="1"/>
  <c r="S186" i="18" s="1"/>
  <c r="T186" i="18" s="1"/>
  <c r="U186" i="18" s="1"/>
  <c r="V186" i="18" s="1"/>
  <c r="W186" i="18" s="1"/>
  <c r="X186" i="18" s="1"/>
  <c r="Y186" i="18" s="1"/>
  <c r="Z186" i="18" s="1"/>
  <c r="AA186" i="18" s="1"/>
  <c r="AB186" i="18" s="1"/>
  <c r="AC186" i="18" s="1"/>
  <c r="AD186" i="18" s="1"/>
  <c r="AE186" i="18" s="1"/>
  <c r="AF186" i="18" s="1"/>
  <c r="AG186" i="18" s="1"/>
  <c r="AH186" i="18" s="1"/>
  <c r="AI186" i="18" s="1"/>
  <c r="AJ186" i="18" s="1"/>
  <c r="AK186" i="18" s="1"/>
  <c r="AL186" i="18" s="1"/>
  <c r="AM186" i="18" s="1"/>
  <c r="AN186" i="18" s="1"/>
  <c r="AO186" i="18" s="1"/>
  <c r="AP186" i="18" s="1"/>
  <c r="AQ186" i="18" s="1"/>
  <c r="AR186" i="18" s="1"/>
  <c r="AS186" i="18" s="1"/>
  <c r="AT186" i="18" s="1"/>
  <c r="AU186" i="18" s="1"/>
  <c r="AV186" i="18" s="1"/>
  <c r="AW186" i="18" s="1"/>
  <c r="AX186" i="18" s="1"/>
  <c r="AY186" i="18" s="1"/>
  <c r="AZ186" i="18" s="1"/>
  <c r="BA186" i="18" s="1"/>
  <c r="BB186" i="18" s="1"/>
  <c r="BC186" i="18" s="1"/>
  <c r="BD186" i="18" s="1"/>
  <c r="BE186" i="18" s="1"/>
  <c r="BF186" i="18" s="1"/>
  <c r="BG186" i="18" s="1"/>
  <c r="BH186" i="18" s="1"/>
  <c r="BI186" i="18" s="1"/>
  <c r="N197" i="18"/>
  <c r="O197" i="18" s="1"/>
  <c r="P197" i="18" s="1"/>
  <c r="P199" i="18"/>
  <c r="Q199" i="18" s="1"/>
  <c r="R199" i="18" s="1"/>
  <c r="S199" i="18" s="1"/>
  <c r="S223" i="18"/>
  <c r="T223" i="18" s="1"/>
  <c r="U223" i="18" s="1"/>
  <c r="V223" i="18" s="1"/>
  <c r="W223" i="18" s="1"/>
  <c r="Q200" i="18"/>
  <c r="R200" i="18" s="1"/>
  <c r="S200" i="18" s="1"/>
  <c r="T200" i="18" s="1"/>
  <c r="U200" i="18" s="1"/>
  <c r="V200" i="18" s="1"/>
  <c r="W200" i="18" s="1"/>
  <c r="X200" i="18" s="1"/>
  <c r="Y200" i="18" s="1"/>
  <c r="Z200" i="18" s="1"/>
  <c r="AA200" i="18" s="1"/>
  <c r="AB200" i="18" s="1"/>
  <c r="AC200" i="18" s="1"/>
  <c r="AD200" i="18" s="1"/>
  <c r="AE200" i="18" s="1"/>
  <c r="AF200" i="18" s="1"/>
  <c r="AG200" i="18" s="1"/>
  <c r="AH200" i="18" s="1"/>
  <c r="AI200" i="18" s="1"/>
  <c r="AJ200" i="18" s="1"/>
  <c r="AK200" i="18" s="1"/>
  <c r="AL200" i="18" s="1"/>
  <c r="AM200" i="18" s="1"/>
  <c r="AN200" i="18" s="1"/>
  <c r="AO200" i="18" s="1"/>
  <c r="AP200" i="18" s="1"/>
  <c r="AQ200" i="18" s="1"/>
  <c r="AR200" i="18" s="1"/>
  <c r="AS200" i="18" s="1"/>
  <c r="AT200" i="18" s="1"/>
  <c r="AU200" i="18" s="1"/>
  <c r="AV200" i="18" s="1"/>
  <c r="AW200" i="18" s="1"/>
  <c r="AX200" i="18" s="1"/>
  <c r="AY200" i="18" s="1"/>
  <c r="AZ200" i="18" s="1"/>
  <c r="BA200" i="18" s="1"/>
  <c r="BB200" i="18" s="1"/>
  <c r="BC200" i="18" s="1"/>
  <c r="BD200" i="18" s="1"/>
  <c r="BE200" i="18" s="1"/>
  <c r="BF200" i="18" s="1"/>
  <c r="BG200" i="18" s="1"/>
  <c r="BH200" i="18" s="1"/>
  <c r="BI200" i="18" s="1"/>
  <c r="AD133" i="18"/>
  <c r="AE133" i="18" s="1"/>
  <c r="AF133" i="18" s="1"/>
  <c r="AG133" i="18" s="1"/>
  <c r="AH133" i="18" s="1"/>
  <c r="AI133" i="18" s="1"/>
  <c r="AJ133" i="18" s="1"/>
  <c r="AK133" i="18" s="1"/>
  <c r="AL133" i="18" s="1"/>
  <c r="AM133" i="18" s="1"/>
  <c r="AN133" i="18" s="1"/>
  <c r="AO133" i="18" s="1"/>
  <c r="AP133" i="18" s="1"/>
  <c r="AQ133" i="18" s="1"/>
  <c r="AR133" i="18" s="1"/>
  <c r="AS133" i="18" s="1"/>
  <c r="AT133" i="18" s="1"/>
  <c r="AU133" i="18" s="1"/>
  <c r="AV133" i="18" s="1"/>
  <c r="AW133" i="18" s="1"/>
  <c r="AX133" i="18" s="1"/>
  <c r="AY133" i="18" s="1"/>
  <c r="AZ133" i="18" s="1"/>
  <c r="BA133" i="18" s="1"/>
  <c r="BB133" i="18" s="1"/>
  <c r="BC133" i="18" s="1"/>
  <c r="BD133" i="18" s="1"/>
  <c r="BE133" i="18" s="1"/>
  <c r="BF133" i="18" s="1"/>
  <c r="BG133" i="18" s="1"/>
  <c r="BH133" i="18" s="1"/>
  <c r="BI133" i="18" s="1"/>
  <c r="O185" i="18"/>
  <c r="P185" i="18" s="1"/>
  <c r="Q185" i="18" s="1"/>
  <c r="R185" i="18" s="1"/>
  <c r="S185" i="18" s="1"/>
  <c r="T185" i="18" s="1"/>
  <c r="U185" i="18" s="1"/>
  <c r="V185" i="18" s="1"/>
  <c r="W185" i="18" s="1"/>
  <c r="X185" i="18" s="1"/>
  <c r="Y185" i="18" s="1"/>
  <c r="Z185" i="18" s="1"/>
  <c r="AA185" i="18" s="1"/>
  <c r="AB185" i="18" s="1"/>
  <c r="AC185" i="18" s="1"/>
  <c r="AD185" i="18" s="1"/>
  <c r="AE185" i="18" s="1"/>
  <c r="AF185" i="18" s="1"/>
  <c r="AG185" i="18" s="1"/>
  <c r="AH185" i="18" s="1"/>
  <c r="AI185" i="18" s="1"/>
  <c r="AJ185" i="18" s="1"/>
  <c r="AK185" i="18" s="1"/>
  <c r="AL185" i="18" s="1"/>
  <c r="AM185" i="18" s="1"/>
  <c r="AN185" i="18" s="1"/>
  <c r="AO185" i="18" s="1"/>
  <c r="AP185" i="18" s="1"/>
  <c r="AQ185" i="18" s="1"/>
  <c r="AR185" i="18" s="1"/>
  <c r="AS185" i="18" s="1"/>
  <c r="AT185" i="18" s="1"/>
  <c r="AU185" i="18" s="1"/>
  <c r="AV185" i="18" s="1"/>
  <c r="AW185" i="18" s="1"/>
  <c r="AE134" i="18"/>
  <c r="AF134" i="18" s="1"/>
  <c r="AC132" i="18"/>
  <c r="AD132" i="18" s="1"/>
  <c r="AE132" i="18" s="1"/>
  <c r="AF132" i="18" s="1"/>
  <c r="AG132" i="18" s="1"/>
  <c r="AH132" i="18" s="1"/>
  <c r="O198" i="18"/>
  <c r="P198" i="18" s="1"/>
  <c r="AA119" i="18"/>
  <c r="AX119" i="18"/>
  <c r="AC119" i="18"/>
  <c r="AJ119" i="18"/>
  <c r="AR119" i="18"/>
  <c r="AY119" i="18"/>
  <c r="AV119" i="18"/>
  <c r="M119" i="18"/>
  <c r="H435" i="7960"/>
  <c r="AP119" i="18"/>
  <c r="AK119" i="18"/>
  <c r="AS119" i="18"/>
  <c r="AE119" i="18"/>
  <c r="AB119" i="18"/>
  <c r="W119" i="18"/>
  <c r="AZ119" i="18"/>
  <c r="Y119" i="18"/>
  <c r="Z119" i="18"/>
  <c r="O119" i="18"/>
  <c r="K119" i="18"/>
  <c r="Q119" i="18"/>
  <c r="U119" i="18"/>
  <c r="AI119" i="18"/>
  <c r="X119" i="18"/>
  <c r="AT119" i="18"/>
  <c r="AH119" i="18"/>
  <c r="AW119" i="18"/>
  <c r="AL119" i="18"/>
  <c r="AN119" i="18"/>
  <c r="AU119" i="18"/>
  <c r="S119" i="18"/>
  <c r="V119" i="18"/>
  <c r="P119" i="18"/>
  <c r="AD119" i="18"/>
  <c r="I119" i="18"/>
  <c r="AQ119" i="18"/>
  <c r="AF119" i="18"/>
  <c r="J119" i="18"/>
  <c r="R119" i="18"/>
  <c r="AG119" i="18"/>
  <c r="AM119" i="18"/>
  <c r="N119" i="18"/>
  <c r="T119" i="18"/>
  <c r="AO119" i="18"/>
  <c r="L119" i="18"/>
  <c r="O213" i="18"/>
  <c r="N213" i="18"/>
  <c r="P213" i="18"/>
  <c r="M213" i="18"/>
  <c r="L213" i="18"/>
  <c r="G10" i="18"/>
  <c r="G62" i="18"/>
  <c r="G61" i="18" s="1"/>
  <c r="N184" i="18"/>
  <c r="O184" i="18" s="1"/>
  <c r="I62" i="18"/>
  <c r="I61" i="18" s="1"/>
  <c r="I10" i="18"/>
  <c r="G219" i="7960"/>
  <c r="U1406" i="18"/>
  <c r="V1406" i="18" s="1"/>
  <c r="AG1393" i="18"/>
  <c r="K183" i="18"/>
  <c r="J183" i="18"/>
  <c r="I183" i="18"/>
  <c r="H183" i="18"/>
  <c r="L183" i="18"/>
  <c r="AB170" i="18"/>
  <c r="O212" i="18"/>
  <c r="M212" i="18"/>
  <c r="K212" i="18"/>
  <c r="L212" i="18"/>
  <c r="N212" i="18"/>
  <c r="M196" i="18"/>
  <c r="G273" i="7960"/>
  <c r="N120" i="18"/>
  <c r="S120" i="18"/>
  <c r="Z120" i="18"/>
  <c r="U120" i="18"/>
  <c r="AF120" i="18"/>
  <c r="AZ120" i="18"/>
  <c r="X120" i="18"/>
  <c r="BA120" i="18"/>
  <c r="AY120" i="18"/>
  <c r="AI120" i="18"/>
  <c r="AH120" i="18"/>
  <c r="AX120" i="18"/>
  <c r="AA120" i="18"/>
  <c r="AJ120" i="18"/>
  <c r="AU120" i="18"/>
  <c r="AE120" i="18"/>
  <c r="Q120" i="18"/>
  <c r="J120" i="18"/>
  <c r="AC120" i="18"/>
  <c r="AB120" i="18"/>
  <c r="T120" i="18"/>
  <c r="AG120" i="18"/>
  <c r="AS120" i="18"/>
  <c r="AT120" i="18"/>
  <c r="AO120" i="18"/>
  <c r="I435" i="7960"/>
  <c r="P120" i="18"/>
  <c r="L120" i="18"/>
  <c r="AQ120" i="18"/>
  <c r="O120" i="18"/>
  <c r="AK120" i="18"/>
  <c r="V120" i="18"/>
  <c r="AD120" i="18"/>
  <c r="AN120" i="18"/>
  <c r="AM120" i="18"/>
  <c r="AP120" i="18"/>
  <c r="AL120" i="18"/>
  <c r="M120" i="18"/>
  <c r="W120" i="18"/>
  <c r="K120" i="18"/>
  <c r="AR120" i="18"/>
  <c r="R120" i="18"/>
  <c r="AV120" i="18"/>
  <c r="AW120" i="18"/>
  <c r="Y120" i="18"/>
  <c r="K111" i="7960"/>
  <c r="K223" i="7960"/>
  <c r="K169" i="7960"/>
  <c r="M209" i="18"/>
  <c r="AY118" i="18"/>
  <c r="AC118" i="18"/>
  <c r="S118" i="18"/>
  <c r="X118" i="18"/>
  <c r="AU118" i="18"/>
  <c r="AK118" i="18"/>
  <c r="AL118" i="18"/>
  <c r="T118" i="18"/>
  <c r="AG118" i="18"/>
  <c r="Z118" i="18"/>
  <c r="AW118" i="18"/>
  <c r="H118" i="18"/>
  <c r="AF118" i="18"/>
  <c r="AM118" i="18"/>
  <c r="AR118" i="18"/>
  <c r="J118" i="18"/>
  <c r="AN118" i="18"/>
  <c r="Y118" i="18"/>
  <c r="AT118" i="18"/>
  <c r="U118" i="18"/>
  <c r="AD118" i="18"/>
  <c r="AP118" i="18"/>
  <c r="AH118" i="18"/>
  <c r="M118" i="18"/>
  <c r="AO118" i="18"/>
  <c r="N118" i="18"/>
  <c r="W118" i="18"/>
  <c r="R118" i="18"/>
  <c r="G435" i="7960"/>
  <c r="G1444" i="18" s="1"/>
  <c r="P118" i="18"/>
  <c r="AQ118" i="18"/>
  <c r="Q118" i="18"/>
  <c r="AE118" i="18"/>
  <c r="AX118" i="18"/>
  <c r="I118" i="18"/>
  <c r="V118" i="18"/>
  <c r="AS118" i="18"/>
  <c r="AJ118" i="18"/>
  <c r="AV118" i="18"/>
  <c r="L118" i="18"/>
  <c r="AI118" i="18"/>
  <c r="O118" i="18"/>
  <c r="K118" i="18"/>
  <c r="AB118" i="18"/>
  <c r="AA118" i="18"/>
  <c r="J385" i="7960"/>
  <c r="J273" i="7960"/>
  <c r="U1409" i="18"/>
  <c r="V1409" i="18" s="1"/>
  <c r="W1409" i="18" s="1"/>
  <c r="X1409" i="18" s="1"/>
  <c r="Y1409" i="18" s="1"/>
  <c r="Z1409" i="18" s="1"/>
  <c r="J11" i="18"/>
  <c r="J219" i="7960"/>
  <c r="AB131" i="18"/>
  <c r="AF135" i="18"/>
  <c r="AG135" i="18" s="1"/>
  <c r="AH135" i="18" s="1"/>
  <c r="AI135" i="18" s="1"/>
  <c r="AJ135" i="18" s="1"/>
  <c r="AK135" i="18" s="1"/>
  <c r="AL135" i="18" s="1"/>
  <c r="P187" i="18"/>
  <c r="N187" i="18"/>
  <c r="M187" i="18"/>
  <c r="O187" i="18"/>
  <c r="L187" i="18"/>
  <c r="T1416" i="18"/>
  <c r="R222" i="18"/>
  <c r="H10" i="18"/>
  <c r="H62" i="18"/>
  <c r="H61" i="18" s="1"/>
  <c r="AF1403" i="18"/>
  <c r="G857" i="18"/>
  <c r="Y225" i="18" l="1"/>
  <c r="Z225" i="18" s="1"/>
  <c r="AA225" i="18" s="1"/>
  <c r="AB225" i="18" s="1"/>
  <c r="AC225" i="18" s="1"/>
  <c r="AD225" i="18" s="1"/>
  <c r="AE225" i="18" s="1"/>
  <c r="AF225" i="18" s="1"/>
  <c r="AG225" i="18" s="1"/>
  <c r="AH225" i="18" s="1"/>
  <c r="AI225" i="18" s="1"/>
  <c r="AJ225" i="18" s="1"/>
  <c r="AK225" i="18" s="1"/>
  <c r="AL225" i="18" s="1"/>
  <c r="AM225" i="18" s="1"/>
  <c r="AN225" i="18" s="1"/>
  <c r="AO225" i="18" s="1"/>
  <c r="AP225" i="18" s="1"/>
  <c r="AQ225" i="18" s="1"/>
  <c r="AR225" i="18" s="1"/>
  <c r="AS225" i="18" s="1"/>
  <c r="AT225" i="18" s="1"/>
  <c r="AU225" i="18" s="1"/>
  <c r="AV225" i="18" s="1"/>
  <c r="AW225" i="18" s="1"/>
  <c r="AX225" i="18" s="1"/>
  <c r="AY225" i="18" s="1"/>
  <c r="AZ225" i="18" s="1"/>
  <c r="BA225" i="18" s="1"/>
  <c r="BB225" i="18" s="1"/>
  <c r="BC225" i="18" s="1"/>
  <c r="BD225" i="18" s="1"/>
  <c r="BE225" i="18" s="1"/>
  <c r="BF225" i="18" s="1"/>
  <c r="BG225" i="18" s="1"/>
  <c r="BH225" i="18" s="1"/>
  <c r="BI225" i="18" s="1"/>
  <c r="Q112" i="7960"/>
  <c r="O858" i="18"/>
  <c r="AB224" i="18"/>
  <c r="AC224" i="18" s="1"/>
  <c r="AD224" i="18" s="1"/>
  <c r="AE224" i="18" s="1"/>
  <c r="AF224" i="18" s="1"/>
  <c r="AG224" i="18" s="1"/>
  <c r="AH224" i="18" s="1"/>
  <c r="AI224" i="18" s="1"/>
  <c r="AJ224" i="18" s="1"/>
  <c r="AK224" i="18" s="1"/>
  <c r="AL224" i="18" s="1"/>
  <c r="AM224" i="18" s="1"/>
  <c r="AN224" i="18" s="1"/>
  <c r="AO224" i="18" s="1"/>
  <c r="AP224" i="18" s="1"/>
  <c r="AQ224" i="18" s="1"/>
  <c r="AR224" i="18" s="1"/>
  <c r="AS224" i="18" s="1"/>
  <c r="AT224" i="18" s="1"/>
  <c r="AU224" i="18" s="1"/>
  <c r="AV224" i="18" s="1"/>
  <c r="AW224" i="18" s="1"/>
  <c r="AX224" i="18" s="1"/>
  <c r="AY224" i="18" s="1"/>
  <c r="AZ224" i="18" s="1"/>
  <c r="BA224" i="18" s="1"/>
  <c r="BB224" i="18" s="1"/>
  <c r="BC224" i="18" s="1"/>
  <c r="BD224" i="18" s="1"/>
  <c r="BE224" i="18" s="1"/>
  <c r="BF224" i="18" s="1"/>
  <c r="BG224" i="18" s="1"/>
  <c r="BH224" i="18" s="1"/>
  <c r="BI224" i="18" s="1"/>
  <c r="M806" i="18"/>
  <c r="AI132" i="18"/>
  <c r="AJ132" i="18" s="1"/>
  <c r="AK132" i="18" s="1"/>
  <c r="AL132" i="18" s="1"/>
  <c r="AM132" i="18" s="1"/>
  <c r="AN132" i="18" s="1"/>
  <c r="AO132" i="18" s="1"/>
  <c r="AP132" i="18" s="1"/>
  <c r="AQ132" i="18" s="1"/>
  <c r="AR132" i="18" s="1"/>
  <c r="AS132" i="18" s="1"/>
  <c r="AT132" i="18" s="1"/>
  <c r="AU132" i="18" s="1"/>
  <c r="AV132" i="18" s="1"/>
  <c r="AW132" i="18" s="1"/>
  <c r="AX132" i="18" s="1"/>
  <c r="AY132" i="18" s="1"/>
  <c r="AZ132" i="18" s="1"/>
  <c r="BA132" i="18" s="1"/>
  <c r="BB132" i="18" s="1"/>
  <c r="BC132" i="18" s="1"/>
  <c r="BD132" i="18" s="1"/>
  <c r="BE132" i="18" s="1"/>
  <c r="BF132" i="18" s="1"/>
  <c r="BG132" i="18" s="1"/>
  <c r="BH132" i="18" s="1"/>
  <c r="BI132" i="18" s="1"/>
  <c r="P806" i="18"/>
  <c r="M845" i="18"/>
  <c r="K858" i="18"/>
  <c r="Y226" i="18"/>
  <c r="Z226" i="18" s="1"/>
  <c r="AA226" i="18" s="1"/>
  <c r="AB226" i="18" s="1"/>
  <c r="AC226" i="18" s="1"/>
  <c r="AD226" i="18" s="1"/>
  <c r="AE226" i="18" s="1"/>
  <c r="AF226" i="18" s="1"/>
  <c r="AG226" i="18" s="1"/>
  <c r="AH226" i="18" s="1"/>
  <c r="AI226" i="18" s="1"/>
  <c r="AJ226" i="18" s="1"/>
  <c r="AK226" i="18" s="1"/>
  <c r="AL226" i="18" s="1"/>
  <c r="AM226" i="18" s="1"/>
  <c r="AN226" i="18" s="1"/>
  <c r="AO226" i="18" s="1"/>
  <c r="AP226" i="18" s="1"/>
  <c r="AQ226" i="18" s="1"/>
  <c r="AR226" i="18" s="1"/>
  <c r="AS226" i="18" s="1"/>
  <c r="AT226" i="18" s="1"/>
  <c r="AU226" i="18" s="1"/>
  <c r="AV226" i="18" s="1"/>
  <c r="AW226" i="18" s="1"/>
  <c r="AX226" i="18" s="1"/>
  <c r="AY226" i="18" s="1"/>
  <c r="AZ226" i="18" s="1"/>
  <c r="BA226" i="18" s="1"/>
  <c r="BB226" i="18" s="1"/>
  <c r="BC226" i="18" s="1"/>
  <c r="BD226" i="18" s="1"/>
  <c r="BE226" i="18" s="1"/>
  <c r="BF226" i="18" s="1"/>
  <c r="BG226" i="18" s="1"/>
  <c r="BH226" i="18" s="1"/>
  <c r="BI226" i="18" s="1"/>
  <c r="L832" i="18"/>
  <c r="L844" i="18" s="1"/>
  <c r="Q197" i="18"/>
  <c r="R197" i="18" s="1"/>
  <c r="S197" i="18" s="1"/>
  <c r="Q198" i="18"/>
  <c r="R198" i="18" s="1"/>
  <c r="S198" i="18" s="1"/>
  <c r="T198" i="18" s="1"/>
  <c r="U198" i="18" s="1"/>
  <c r="V198" i="18" s="1"/>
  <c r="W198" i="18" s="1"/>
  <c r="X198" i="18" s="1"/>
  <c r="Y198" i="18" s="1"/>
  <c r="Z198" i="18" s="1"/>
  <c r="AA198" i="18" s="1"/>
  <c r="AB198" i="18" s="1"/>
  <c r="AC198" i="18" s="1"/>
  <c r="AD198" i="18" s="1"/>
  <c r="AE198" i="18" s="1"/>
  <c r="AF198" i="18" s="1"/>
  <c r="AG198" i="18" s="1"/>
  <c r="AH198" i="18" s="1"/>
  <c r="AI198" i="18" s="1"/>
  <c r="AJ198" i="18" s="1"/>
  <c r="AK198" i="18" s="1"/>
  <c r="AL198" i="18" s="1"/>
  <c r="AM198" i="18" s="1"/>
  <c r="AN198" i="18" s="1"/>
  <c r="AO198" i="18" s="1"/>
  <c r="AP198" i="18" s="1"/>
  <c r="AQ198" i="18" s="1"/>
  <c r="AR198" i="18" s="1"/>
  <c r="AS198" i="18" s="1"/>
  <c r="AT198" i="18" s="1"/>
  <c r="AU198" i="18" s="1"/>
  <c r="AV198" i="18" s="1"/>
  <c r="AW198" i="18" s="1"/>
  <c r="AX198" i="18" s="1"/>
  <c r="AY198" i="18" s="1"/>
  <c r="AZ198" i="18" s="1"/>
  <c r="BA198" i="18" s="1"/>
  <c r="BB198" i="18" s="1"/>
  <c r="BC198" i="18" s="1"/>
  <c r="BD198" i="18" s="1"/>
  <c r="BE198" i="18" s="1"/>
  <c r="BF198" i="18" s="1"/>
  <c r="BG198" i="18" s="1"/>
  <c r="BH198" i="18" s="1"/>
  <c r="BI198" i="18" s="1"/>
  <c r="U211" i="18"/>
  <c r="V211" i="18" s="1"/>
  <c r="W211" i="18" s="1"/>
  <c r="X211" i="18" s="1"/>
  <c r="Y211" i="18" s="1"/>
  <c r="Z211" i="18" s="1"/>
  <c r="AA211" i="18" s="1"/>
  <c r="AB211" i="18" s="1"/>
  <c r="AC211" i="18" s="1"/>
  <c r="AD211" i="18" s="1"/>
  <c r="AE211" i="18" s="1"/>
  <c r="AF211" i="18" s="1"/>
  <c r="AG211" i="18" s="1"/>
  <c r="AH211" i="18" s="1"/>
  <c r="AI211" i="18" s="1"/>
  <c r="AJ211" i="18" s="1"/>
  <c r="AK211" i="18" s="1"/>
  <c r="AL211" i="18" s="1"/>
  <c r="AM211" i="18" s="1"/>
  <c r="AN211" i="18" s="1"/>
  <c r="AO211" i="18" s="1"/>
  <c r="AP211" i="18" s="1"/>
  <c r="AQ211" i="18" s="1"/>
  <c r="AR211" i="18" s="1"/>
  <c r="AS211" i="18" s="1"/>
  <c r="AT211" i="18" s="1"/>
  <c r="AU211" i="18" s="1"/>
  <c r="AV211" i="18" s="1"/>
  <c r="AW211" i="18" s="1"/>
  <c r="AX211" i="18" s="1"/>
  <c r="AY211" i="18" s="1"/>
  <c r="AZ211" i="18" s="1"/>
  <c r="BA211" i="18" s="1"/>
  <c r="BB211" i="18" s="1"/>
  <c r="BC211" i="18" s="1"/>
  <c r="BD211" i="18" s="1"/>
  <c r="BE211" i="18" s="1"/>
  <c r="BF211" i="18" s="1"/>
  <c r="BG211" i="18" s="1"/>
  <c r="BH211" i="18" s="1"/>
  <c r="BI211" i="18" s="1"/>
  <c r="R210" i="18"/>
  <c r="S210" i="18" s="1"/>
  <c r="T210" i="18" s="1"/>
  <c r="Q187" i="18"/>
  <c r="R187" i="18" s="1"/>
  <c r="S187" i="18" s="1"/>
  <c r="T187" i="18" s="1"/>
  <c r="U187" i="18" s="1"/>
  <c r="Q213" i="18"/>
  <c r="R213" i="18" s="1"/>
  <c r="P212" i="18"/>
  <c r="Q212" i="18" s="1"/>
  <c r="R212" i="18" s="1"/>
  <c r="S212" i="18" s="1"/>
  <c r="AX185" i="18"/>
  <c r="AY185" i="18" s="1"/>
  <c r="AZ185" i="18" s="1"/>
  <c r="BA185" i="18" s="1"/>
  <c r="BB185" i="18" s="1"/>
  <c r="BC185" i="18" s="1"/>
  <c r="BD185" i="18" s="1"/>
  <c r="BE185" i="18" s="1"/>
  <c r="BF185" i="18" s="1"/>
  <c r="BG185" i="18" s="1"/>
  <c r="BH185" i="18" s="1"/>
  <c r="BI185" i="18" s="1"/>
  <c r="AG134" i="18"/>
  <c r="AH134" i="18" s="1"/>
  <c r="AI134" i="18" s="1"/>
  <c r="AJ134" i="18" s="1"/>
  <c r="T199" i="18"/>
  <c r="U199" i="18" s="1"/>
  <c r="V199" i="18" s="1"/>
  <c r="W199" i="18" s="1"/>
  <c r="X199" i="18" s="1"/>
  <c r="Y199" i="18" s="1"/>
  <c r="Z199" i="18" s="1"/>
  <c r="AA199" i="18" s="1"/>
  <c r="AB199" i="18" s="1"/>
  <c r="AC199" i="18" s="1"/>
  <c r="AD199" i="18" s="1"/>
  <c r="AE199" i="18" s="1"/>
  <c r="AF199" i="18" s="1"/>
  <c r="AG199" i="18" s="1"/>
  <c r="AH199" i="18" s="1"/>
  <c r="AI199" i="18" s="1"/>
  <c r="AJ199" i="18" s="1"/>
  <c r="AK199" i="18" s="1"/>
  <c r="AL199" i="18" s="1"/>
  <c r="AM199" i="18" s="1"/>
  <c r="AN199" i="18" s="1"/>
  <c r="AO199" i="18" s="1"/>
  <c r="AP199" i="18" s="1"/>
  <c r="AQ199" i="18" s="1"/>
  <c r="AR199" i="18" s="1"/>
  <c r="AS199" i="18" s="1"/>
  <c r="AT199" i="18" s="1"/>
  <c r="AU199" i="18" s="1"/>
  <c r="AV199" i="18" s="1"/>
  <c r="AW199" i="18" s="1"/>
  <c r="AX199" i="18" s="1"/>
  <c r="AY199" i="18" s="1"/>
  <c r="AZ199" i="18" s="1"/>
  <c r="BA199" i="18" s="1"/>
  <c r="BB199" i="18" s="1"/>
  <c r="BC199" i="18" s="1"/>
  <c r="BD199" i="18" s="1"/>
  <c r="BE199" i="18" s="1"/>
  <c r="BF199" i="18" s="1"/>
  <c r="BG199" i="18" s="1"/>
  <c r="BH199" i="18" s="1"/>
  <c r="BI199" i="18" s="1"/>
  <c r="BA119" i="18"/>
  <c r="BB119" i="18" s="1"/>
  <c r="BC119" i="18" s="1"/>
  <c r="BD119" i="18" s="1"/>
  <c r="BE119" i="18" s="1"/>
  <c r="BF119" i="18" s="1"/>
  <c r="BG119" i="18" s="1"/>
  <c r="BH119" i="18" s="1"/>
  <c r="BI119" i="18" s="1"/>
  <c r="BB120" i="18"/>
  <c r="BC120" i="18" s="1"/>
  <c r="G805" i="18"/>
  <c r="H795" i="18"/>
  <c r="H805" i="18" s="1"/>
  <c r="L890" i="18"/>
  <c r="M890" i="18" s="1"/>
  <c r="N890" i="18" s="1"/>
  <c r="O890" i="18" s="1"/>
  <c r="K798" i="18"/>
  <c r="L798" i="18" s="1"/>
  <c r="I848" i="18"/>
  <c r="J848" i="18" s="1"/>
  <c r="J62" i="18"/>
  <c r="J61" i="18" s="1"/>
  <c r="J10" i="18"/>
  <c r="AC170" i="18"/>
  <c r="I69" i="24"/>
  <c r="I132" i="24" s="1"/>
  <c r="I65" i="24"/>
  <c r="X223" i="18"/>
  <c r="Y223" i="18" s="1"/>
  <c r="Z223" i="18" s="1"/>
  <c r="AA223" i="18" s="1"/>
  <c r="AB223" i="18" s="1"/>
  <c r="AC223" i="18" s="1"/>
  <c r="AD223" i="18" s="1"/>
  <c r="AE223" i="18" s="1"/>
  <c r="AF223" i="18" s="1"/>
  <c r="AG223" i="18" s="1"/>
  <c r="AH223" i="18" s="1"/>
  <c r="AI223" i="18" s="1"/>
  <c r="AJ223" i="18" s="1"/>
  <c r="AK223" i="18" s="1"/>
  <c r="AL223" i="18" s="1"/>
  <c r="AM223" i="18" s="1"/>
  <c r="AN223" i="18" s="1"/>
  <c r="AO223" i="18" s="1"/>
  <c r="AP223" i="18" s="1"/>
  <c r="AQ223" i="18" s="1"/>
  <c r="AR223" i="18" s="1"/>
  <c r="AS223" i="18" s="1"/>
  <c r="AT223" i="18" s="1"/>
  <c r="AU223" i="18" s="1"/>
  <c r="AV223" i="18" s="1"/>
  <c r="AW223" i="18" s="1"/>
  <c r="AX223" i="18" s="1"/>
  <c r="AY223" i="18" s="1"/>
  <c r="AZ223" i="18" s="1"/>
  <c r="BA223" i="18" s="1"/>
  <c r="BB223" i="18" s="1"/>
  <c r="BC223" i="18" s="1"/>
  <c r="BD223" i="18" s="1"/>
  <c r="BE223" i="18" s="1"/>
  <c r="BF223" i="18" s="1"/>
  <c r="BG223" i="18" s="1"/>
  <c r="BH223" i="18" s="1"/>
  <c r="BI223" i="18" s="1"/>
  <c r="K850" i="18"/>
  <c r="N209" i="18"/>
  <c r="O209" i="18" s="1"/>
  <c r="N196" i="18"/>
  <c r="J849" i="18"/>
  <c r="K849" i="18" s="1"/>
  <c r="L849" i="18" s="1"/>
  <c r="I887" i="18"/>
  <c r="J887" i="18" s="1"/>
  <c r="K887" i="18" s="1"/>
  <c r="L887" i="18" s="1"/>
  <c r="M887" i="18" s="1"/>
  <c r="N887" i="18" s="1"/>
  <c r="O887" i="18" s="1"/>
  <c r="P887" i="18" s="1"/>
  <c r="Q887" i="18" s="1"/>
  <c r="R887" i="18" s="1"/>
  <c r="S887" i="18" s="1"/>
  <c r="T887" i="18" s="1"/>
  <c r="U887" i="18" s="1"/>
  <c r="V887" i="18" s="1"/>
  <c r="W887" i="18" s="1"/>
  <c r="X887" i="18" s="1"/>
  <c r="Y887" i="18" s="1"/>
  <c r="Z887" i="18" s="1"/>
  <c r="AA887" i="18" s="1"/>
  <c r="AB887" i="18" s="1"/>
  <c r="AC887" i="18" s="1"/>
  <c r="AD887" i="18" s="1"/>
  <c r="AE887" i="18" s="1"/>
  <c r="AF887" i="18" s="1"/>
  <c r="AG887" i="18" s="1"/>
  <c r="AH887" i="18" s="1"/>
  <c r="AI887" i="18" s="1"/>
  <c r="AJ887" i="18" s="1"/>
  <c r="AK887" i="18" s="1"/>
  <c r="AL887" i="18" s="1"/>
  <c r="AM887" i="18" s="1"/>
  <c r="AN887" i="18" s="1"/>
  <c r="AO887" i="18" s="1"/>
  <c r="AP887" i="18" s="1"/>
  <c r="AQ887" i="18" s="1"/>
  <c r="AR887" i="18" s="1"/>
  <c r="AS887" i="18" s="1"/>
  <c r="AT887" i="18" s="1"/>
  <c r="AU887" i="18" s="1"/>
  <c r="AV887" i="18" s="1"/>
  <c r="AW887" i="18" s="1"/>
  <c r="AX887" i="18" s="1"/>
  <c r="AY887" i="18" s="1"/>
  <c r="AZ887" i="18" s="1"/>
  <c r="BA887" i="18" s="1"/>
  <c r="BB887" i="18" s="1"/>
  <c r="BC887" i="18" s="1"/>
  <c r="BD887" i="18" s="1"/>
  <c r="BE887" i="18" s="1"/>
  <c r="BF887" i="18" s="1"/>
  <c r="BG887" i="18" s="1"/>
  <c r="BH887" i="18" s="1"/>
  <c r="BI887" i="18" s="1"/>
  <c r="V1416" i="18"/>
  <c r="W1406" i="18"/>
  <c r="H847" i="18"/>
  <c r="I847" i="18" s="1"/>
  <c r="J847" i="18" s="1"/>
  <c r="K847" i="18" s="1"/>
  <c r="AM135" i="18"/>
  <c r="AN135" i="18" s="1"/>
  <c r="AO135" i="18" s="1"/>
  <c r="AP135" i="18" s="1"/>
  <c r="AQ135" i="18" s="1"/>
  <c r="AR135" i="18" s="1"/>
  <c r="AS135" i="18" s="1"/>
  <c r="AT135" i="18" s="1"/>
  <c r="AU135" i="18" s="1"/>
  <c r="AV135" i="18" s="1"/>
  <c r="AW135" i="18" s="1"/>
  <c r="AX135" i="18" s="1"/>
  <c r="AY135" i="18" s="1"/>
  <c r="AZ135" i="18" s="1"/>
  <c r="BA135" i="18" s="1"/>
  <c r="BB135" i="18" s="1"/>
  <c r="BC135" i="18" s="1"/>
  <c r="BD135" i="18" s="1"/>
  <c r="BE135" i="18" s="1"/>
  <c r="BF135" i="18" s="1"/>
  <c r="BG135" i="18" s="1"/>
  <c r="BH135" i="18" s="1"/>
  <c r="BI135" i="18" s="1"/>
  <c r="G818" i="18"/>
  <c r="AC131" i="18"/>
  <c r="G65" i="24"/>
  <c r="G8" i="7949"/>
  <c r="G69" i="24"/>
  <c r="G1435" i="18"/>
  <c r="J888" i="18"/>
  <c r="K888" i="18" s="1"/>
  <c r="L888" i="18" s="1"/>
  <c r="M888" i="18" s="1"/>
  <c r="N888" i="18" s="1"/>
  <c r="O888" i="18" s="1"/>
  <c r="P888" i="18" s="1"/>
  <c r="Q888" i="18" s="1"/>
  <c r="R888" i="18" s="1"/>
  <c r="S888" i="18" s="1"/>
  <c r="T888" i="18" s="1"/>
  <c r="U888" i="18" s="1"/>
  <c r="V888" i="18" s="1"/>
  <c r="W888" i="18" s="1"/>
  <c r="X888" i="18" s="1"/>
  <c r="Y888" i="18" s="1"/>
  <c r="Z888" i="18" s="1"/>
  <c r="AA888" i="18" s="1"/>
  <c r="AB888" i="18" s="1"/>
  <c r="AC888" i="18" s="1"/>
  <c r="AD888" i="18" s="1"/>
  <c r="AE888" i="18" s="1"/>
  <c r="AF888" i="18" s="1"/>
  <c r="AG888" i="18" s="1"/>
  <c r="AH888" i="18" s="1"/>
  <c r="AI888" i="18" s="1"/>
  <c r="AJ888" i="18" s="1"/>
  <c r="AK888" i="18" s="1"/>
  <c r="AL888" i="18" s="1"/>
  <c r="AM888" i="18" s="1"/>
  <c r="AN888" i="18" s="1"/>
  <c r="AO888" i="18" s="1"/>
  <c r="AP888" i="18" s="1"/>
  <c r="AQ888" i="18" s="1"/>
  <c r="AR888" i="18" s="1"/>
  <c r="AS888" i="18" s="1"/>
  <c r="AT888" i="18" s="1"/>
  <c r="AU888" i="18" s="1"/>
  <c r="AV888" i="18" s="1"/>
  <c r="AW888" i="18" s="1"/>
  <c r="AX888" i="18" s="1"/>
  <c r="AY888" i="18" s="1"/>
  <c r="AZ888" i="18" s="1"/>
  <c r="BA888" i="18" s="1"/>
  <c r="BB888" i="18" s="1"/>
  <c r="BC888" i="18" s="1"/>
  <c r="BD888" i="18" s="1"/>
  <c r="BE888" i="18" s="1"/>
  <c r="BF888" i="18" s="1"/>
  <c r="BG888" i="18" s="1"/>
  <c r="BH888" i="18" s="1"/>
  <c r="BI888" i="18" s="1"/>
  <c r="I796" i="18"/>
  <c r="J796" i="18" s="1"/>
  <c r="K796" i="18" s="1"/>
  <c r="L796" i="18" s="1"/>
  <c r="M796" i="18" s="1"/>
  <c r="M183" i="18"/>
  <c r="P184" i="18"/>
  <c r="H69" i="24"/>
  <c r="H132" i="24" s="1"/>
  <c r="H65" i="24"/>
  <c r="K219" i="7960"/>
  <c r="Q220" i="7960" s="1"/>
  <c r="K11" i="18"/>
  <c r="AG1403" i="18"/>
  <c r="AH1393" i="18"/>
  <c r="AA1409" i="18"/>
  <c r="AB1409" i="18" s="1"/>
  <c r="AC1409" i="18" s="1"/>
  <c r="AD1409" i="18" s="1"/>
  <c r="AE1409" i="18" s="1"/>
  <c r="AF1409" i="18" s="1"/>
  <c r="AG1409" i="18" s="1"/>
  <c r="AH1409" i="18" s="1"/>
  <c r="AI1409" i="18" s="1"/>
  <c r="AJ1409" i="18" s="1"/>
  <c r="AK1409" i="18" s="1"/>
  <c r="AL1409" i="18" s="1"/>
  <c r="AM1409" i="18" s="1"/>
  <c r="AN1409" i="18" s="1"/>
  <c r="AO1409" i="18" s="1"/>
  <c r="AP1409" i="18" s="1"/>
  <c r="AQ1409" i="18" s="1"/>
  <c r="AR1409" i="18" s="1"/>
  <c r="AS1409" i="18" s="1"/>
  <c r="AT1409" i="18" s="1"/>
  <c r="AU1409" i="18" s="1"/>
  <c r="AV1409" i="18" s="1"/>
  <c r="AW1409" i="18" s="1"/>
  <c r="AX1409" i="18" s="1"/>
  <c r="AY1409" i="18" s="1"/>
  <c r="AZ1409" i="18" s="1"/>
  <c r="BA1409" i="18" s="1"/>
  <c r="BB1409" i="18" s="1"/>
  <c r="BC1409" i="18" s="1"/>
  <c r="BD1409" i="18" s="1"/>
  <c r="BE1409" i="18" s="1"/>
  <c r="BF1409" i="18" s="1"/>
  <c r="BG1409" i="18" s="1"/>
  <c r="BH1409" i="18" s="1"/>
  <c r="BI1409" i="18" s="1"/>
  <c r="K273" i="7960"/>
  <c r="Q274" i="7960" s="1"/>
  <c r="K385" i="7960"/>
  <c r="AZ118" i="18"/>
  <c r="S222" i="18"/>
  <c r="P834" i="18"/>
  <c r="Q834" i="18" s="1"/>
  <c r="H1444" i="18"/>
  <c r="I1444" i="18" s="1"/>
  <c r="K889" i="18"/>
  <c r="L889" i="18" s="1"/>
  <c r="L851" i="18"/>
  <c r="U1416" i="18"/>
  <c r="J797" i="18"/>
  <c r="K797" i="18" s="1"/>
  <c r="L797" i="18" s="1"/>
  <c r="M797" i="18" s="1"/>
  <c r="N797" i="18" s="1"/>
  <c r="O797" i="18" s="1"/>
  <c r="P797" i="18" s="1"/>
  <c r="Q797" i="18" s="1"/>
  <c r="R797" i="18" s="1"/>
  <c r="S797" i="18" s="1"/>
  <c r="T797" i="18" s="1"/>
  <c r="U797" i="18" s="1"/>
  <c r="V797" i="18" s="1"/>
  <c r="W797" i="18" s="1"/>
  <c r="X797" i="18" s="1"/>
  <c r="Y797" i="18" s="1"/>
  <c r="Z797" i="18" s="1"/>
  <c r="AA797" i="18" s="1"/>
  <c r="AB797" i="18" s="1"/>
  <c r="AC797" i="18" s="1"/>
  <c r="AD797" i="18" s="1"/>
  <c r="AE797" i="18" s="1"/>
  <c r="AF797" i="18" s="1"/>
  <c r="AG797" i="18" s="1"/>
  <c r="AH797" i="18" s="1"/>
  <c r="AI797" i="18" s="1"/>
  <c r="AJ797" i="18" s="1"/>
  <c r="AK797" i="18" s="1"/>
  <c r="AL797" i="18" s="1"/>
  <c r="AM797" i="18" s="1"/>
  <c r="AN797" i="18" s="1"/>
  <c r="AO797" i="18" s="1"/>
  <c r="AP797" i="18" s="1"/>
  <c r="AQ797" i="18" s="1"/>
  <c r="AR797" i="18" s="1"/>
  <c r="AS797" i="18" s="1"/>
  <c r="AT797" i="18" s="1"/>
  <c r="AU797" i="18" s="1"/>
  <c r="AV797" i="18" s="1"/>
  <c r="AW797" i="18" s="1"/>
  <c r="AX797" i="18" s="1"/>
  <c r="AY797" i="18" s="1"/>
  <c r="AZ797" i="18" s="1"/>
  <c r="BA797" i="18" s="1"/>
  <c r="BB797" i="18" s="1"/>
  <c r="BC797" i="18" s="1"/>
  <c r="BD797" i="18" s="1"/>
  <c r="BE797" i="18" s="1"/>
  <c r="BF797" i="18" s="1"/>
  <c r="BG797" i="18" s="1"/>
  <c r="BH797" i="18" s="1"/>
  <c r="BI797" i="18" s="1"/>
  <c r="G896" i="18"/>
  <c r="H886" i="18"/>
  <c r="H896" i="18" s="1"/>
  <c r="L799" i="18"/>
  <c r="M799" i="18" s="1"/>
  <c r="N799" i="18" s="1"/>
  <c r="AC121" i="18"/>
  <c r="Y121" i="18"/>
  <c r="AD121" i="18"/>
  <c r="R121" i="18"/>
  <c r="AG121" i="18"/>
  <c r="AI121" i="18"/>
  <c r="AS121" i="18"/>
  <c r="X121" i="18"/>
  <c r="N121" i="18"/>
  <c r="AL121" i="18"/>
  <c r="S121" i="18"/>
  <c r="AO121" i="18"/>
  <c r="Z121" i="18"/>
  <c r="M121" i="18"/>
  <c r="AR121" i="18"/>
  <c r="AA121" i="18"/>
  <c r="V121" i="18"/>
  <c r="AF121" i="18"/>
  <c r="AX121" i="18"/>
  <c r="J435" i="7960"/>
  <c r="AN121" i="18"/>
  <c r="AZ121" i="18"/>
  <c r="AU121" i="18"/>
  <c r="Q121" i="18"/>
  <c r="K121" i="18"/>
  <c r="P121" i="18"/>
  <c r="AQ121" i="18"/>
  <c r="AE121" i="18"/>
  <c r="AP121" i="18"/>
  <c r="U121" i="18"/>
  <c r="T121" i="18"/>
  <c r="O121" i="18"/>
  <c r="AJ121" i="18"/>
  <c r="L121" i="18"/>
  <c r="AH121" i="18"/>
  <c r="BB121" i="18"/>
  <c r="AY121" i="18"/>
  <c r="AK121" i="18"/>
  <c r="BA121" i="18"/>
  <c r="AV121" i="18"/>
  <c r="W121" i="18"/>
  <c r="AT121" i="18"/>
  <c r="AB121" i="18"/>
  <c r="AM121" i="18"/>
  <c r="AW121" i="18"/>
  <c r="K785" i="18"/>
  <c r="L785" i="18" s="1"/>
  <c r="M785" i="18" s="1"/>
  <c r="N785" i="18" s="1"/>
  <c r="O785" i="18" s="1"/>
  <c r="P785" i="18" s="1"/>
  <c r="Q785" i="18" s="1"/>
  <c r="R785" i="18" s="1"/>
  <c r="S785" i="18" s="1"/>
  <c r="N858" i="18" l="1"/>
  <c r="M793" i="18"/>
  <c r="Q806" i="18"/>
  <c r="T212" i="18"/>
  <c r="U212" i="18" s="1"/>
  <c r="V212" i="18" s="1"/>
  <c r="O845" i="18"/>
  <c r="H780" i="18"/>
  <c r="N806" i="18"/>
  <c r="M832" i="18"/>
  <c r="M844" i="18" s="1"/>
  <c r="Q858" i="18"/>
  <c r="T197" i="18"/>
  <c r="U197" i="18" s="1"/>
  <c r="V197" i="18" s="1"/>
  <c r="W197" i="18" s="1"/>
  <c r="X197" i="18" s="1"/>
  <c r="Y197" i="18" s="1"/>
  <c r="Z197" i="18" s="1"/>
  <c r="AA197" i="18" s="1"/>
  <c r="AB197" i="18" s="1"/>
  <c r="AC197" i="18" s="1"/>
  <c r="AD197" i="18" s="1"/>
  <c r="AE197" i="18" s="1"/>
  <c r="AF197" i="18" s="1"/>
  <c r="AG197" i="18" s="1"/>
  <c r="AH197" i="18" s="1"/>
  <c r="AI197" i="18" s="1"/>
  <c r="AJ197" i="18" s="1"/>
  <c r="AK197" i="18" s="1"/>
  <c r="AL197" i="18" s="1"/>
  <c r="AM197" i="18" s="1"/>
  <c r="AN197" i="18" s="1"/>
  <c r="AO197" i="18" s="1"/>
  <c r="AP197" i="18" s="1"/>
  <c r="AQ197" i="18" s="1"/>
  <c r="AR197" i="18" s="1"/>
  <c r="AS197" i="18" s="1"/>
  <c r="AT197" i="18" s="1"/>
  <c r="AU197" i="18" s="1"/>
  <c r="AV197" i="18" s="1"/>
  <c r="AW197" i="18" s="1"/>
  <c r="AX197" i="18" s="1"/>
  <c r="AY197" i="18" s="1"/>
  <c r="AZ197" i="18" s="1"/>
  <c r="BA197" i="18" s="1"/>
  <c r="BB197" i="18" s="1"/>
  <c r="BC197" i="18" s="1"/>
  <c r="BD197" i="18" s="1"/>
  <c r="BE197" i="18" s="1"/>
  <c r="BF197" i="18" s="1"/>
  <c r="BG197" i="18" s="1"/>
  <c r="BH197" i="18" s="1"/>
  <c r="BI197" i="18" s="1"/>
  <c r="G780" i="18"/>
  <c r="G792" i="18" s="1"/>
  <c r="N845" i="18"/>
  <c r="BD120" i="18"/>
  <c r="BE120" i="18" s="1"/>
  <c r="BF120" i="18" s="1"/>
  <c r="BG120" i="18" s="1"/>
  <c r="BH120" i="18" s="1"/>
  <c r="BI120" i="18" s="1"/>
  <c r="S213" i="18"/>
  <c r="T213" i="18" s="1"/>
  <c r="U213" i="18" s="1"/>
  <c r="V213" i="18" s="1"/>
  <c r="W213" i="18" s="1"/>
  <c r="X213" i="18" s="1"/>
  <c r="Y213" i="18" s="1"/>
  <c r="Z213" i="18" s="1"/>
  <c r="AA213" i="18" s="1"/>
  <c r="AB213" i="18" s="1"/>
  <c r="AC213" i="18" s="1"/>
  <c r="AD213" i="18" s="1"/>
  <c r="AE213" i="18" s="1"/>
  <c r="AF213" i="18" s="1"/>
  <c r="AG213" i="18" s="1"/>
  <c r="AH213" i="18" s="1"/>
  <c r="AI213" i="18" s="1"/>
  <c r="AJ213" i="18" s="1"/>
  <c r="AK213" i="18" s="1"/>
  <c r="AL213" i="18" s="1"/>
  <c r="AM213" i="18" s="1"/>
  <c r="AN213" i="18" s="1"/>
  <c r="AO213" i="18" s="1"/>
  <c r="AP213" i="18" s="1"/>
  <c r="AQ213" i="18" s="1"/>
  <c r="AR213" i="18" s="1"/>
  <c r="AS213" i="18" s="1"/>
  <c r="AT213" i="18" s="1"/>
  <c r="AU213" i="18" s="1"/>
  <c r="AV213" i="18" s="1"/>
  <c r="AW213" i="18" s="1"/>
  <c r="AX213" i="18" s="1"/>
  <c r="AY213" i="18" s="1"/>
  <c r="AZ213" i="18" s="1"/>
  <c r="BA213" i="18" s="1"/>
  <c r="BB213" i="18" s="1"/>
  <c r="BC213" i="18" s="1"/>
  <c r="BD213" i="18" s="1"/>
  <c r="BE213" i="18" s="1"/>
  <c r="BF213" i="18" s="1"/>
  <c r="BG213" i="18" s="1"/>
  <c r="BH213" i="18" s="1"/>
  <c r="BI213" i="18" s="1"/>
  <c r="I795" i="18"/>
  <c r="J795" i="18" s="1"/>
  <c r="K795" i="18" s="1"/>
  <c r="M889" i="18"/>
  <c r="N889" i="18" s="1"/>
  <c r="I886" i="18"/>
  <c r="I896" i="18" s="1"/>
  <c r="U210" i="18"/>
  <c r="V210" i="18" s="1"/>
  <c r="J1444" i="18"/>
  <c r="AK134" i="18"/>
  <c r="AL134" i="18" s="1"/>
  <c r="AM134" i="18" s="1"/>
  <c r="AN134" i="18" s="1"/>
  <c r="AO134" i="18" s="1"/>
  <c r="AP134" i="18" s="1"/>
  <c r="AQ134" i="18" s="1"/>
  <c r="AR134" i="18" s="1"/>
  <c r="AS134" i="18" s="1"/>
  <c r="AT134" i="18" s="1"/>
  <c r="AU134" i="18" s="1"/>
  <c r="AV134" i="18" s="1"/>
  <c r="AW134" i="18" s="1"/>
  <c r="AX134" i="18" s="1"/>
  <c r="AY134" i="18" s="1"/>
  <c r="AZ134" i="18" s="1"/>
  <c r="BA134" i="18" s="1"/>
  <c r="BB134" i="18" s="1"/>
  <c r="BC134" i="18" s="1"/>
  <c r="BD134" i="18" s="1"/>
  <c r="BE134" i="18" s="1"/>
  <c r="BF134" i="18" s="1"/>
  <c r="BG134" i="18" s="1"/>
  <c r="BH134" i="18" s="1"/>
  <c r="BI134" i="18" s="1"/>
  <c r="L850" i="18"/>
  <c r="M850" i="18" s="1"/>
  <c r="N850" i="18" s="1"/>
  <c r="O850" i="18" s="1"/>
  <c r="P850" i="18" s="1"/>
  <c r="Q850" i="18" s="1"/>
  <c r="R850" i="18" s="1"/>
  <c r="S850" i="18" s="1"/>
  <c r="T850" i="18" s="1"/>
  <c r="U850" i="18" s="1"/>
  <c r="V850" i="18" s="1"/>
  <c r="W850" i="18" s="1"/>
  <c r="X850" i="18" s="1"/>
  <c r="Y850" i="18" s="1"/>
  <c r="Z850" i="18" s="1"/>
  <c r="AA850" i="18" s="1"/>
  <c r="AB850" i="18" s="1"/>
  <c r="AC850" i="18" s="1"/>
  <c r="AD850" i="18" s="1"/>
  <c r="AE850" i="18" s="1"/>
  <c r="AF850" i="18" s="1"/>
  <c r="AG850" i="18" s="1"/>
  <c r="AH850" i="18" s="1"/>
  <c r="AI850" i="18" s="1"/>
  <c r="AJ850" i="18" s="1"/>
  <c r="AK850" i="18" s="1"/>
  <c r="AL850" i="18" s="1"/>
  <c r="AM850" i="18" s="1"/>
  <c r="AN850" i="18" s="1"/>
  <c r="AO850" i="18" s="1"/>
  <c r="AP850" i="18" s="1"/>
  <c r="AQ850" i="18" s="1"/>
  <c r="AR850" i="18" s="1"/>
  <c r="AS850" i="18" s="1"/>
  <c r="AT850" i="18" s="1"/>
  <c r="AU850" i="18" s="1"/>
  <c r="AV850" i="18" s="1"/>
  <c r="AW850" i="18" s="1"/>
  <c r="AX850" i="18" s="1"/>
  <c r="AY850" i="18" s="1"/>
  <c r="AZ850" i="18" s="1"/>
  <c r="BA850" i="18" s="1"/>
  <c r="BB850" i="18" s="1"/>
  <c r="BC850" i="18" s="1"/>
  <c r="BD850" i="18" s="1"/>
  <c r="BE850" i="18" s="1"/>
  <c r="BF850" i="18" s="1"/>
  <c r="BG850" i="18" s="1"/>
  <c r="BH850" i="18" s="1"/>
  <c r="BI850" i="18" s="1"/>
  <c r="I857" i="18"/>
  <c r="BC121" i="18"/>
  <c r="BD121" i="18" s="1"/>
  <c r="BE121" i="18" s="1"/>
  <c r="BF121" i="18" s="1"/>
  <c r="BG121" i="18" s="1"/>
  <c r="T785" i="18"/>
  <c r="U785" i="18" s="1"/>
  <c r="V785" i="18" s="1"/>
  <c r="W785" i="18" s="1"/>
  <c r="X785" i="18" s="1"/>
  <c r="Y785" i="18" s="1"/>
  <c r="Z785" i="18" s="1"/>
  <c r="AA785" i="18" s="1"/>
  <c r="AB785" i="18" s="1"/>
  <c r="AC785" i="18" s="1"/>
  <c r="AD785" i="18" s="1"/>
  <c r="AE785" i="18" s="1"/>
  <c r="AF785" i="18" s="1"/>
  <c r="AG785" i="18" s="1"/>
  <c r="AH785" i="18" s="1"/>
  <c r="AI785" i="18" s="1"/>
  <c r="AJ785" i="18" s="1"/>
  <c r="AK785" i="18" s="1"/>
  <c r="AL785" i="18" s="1"/>
  <c r="AM785" i="18" s="1"/>
  <c r="AN785" i="18" s="1"/>
  <c r="AO785" i="18" s="1"/>
  <c r="AP785" i="18" s="1"/>
  <c r="AQ785" i="18" s="1"/>
  <c r="AR785" i="18" s="1"/>
  <c r="AS785" i="18" s="1"/>
  <c r="AT785" i="18" s="1"/>
  <c r="AU785" i="18" s="1"/>
  <c r="AV785" i="18" s="1"/>
  <c r="AW785" i="18" s="1"/>
  <c r="AX785" i="18" s="1"/>
  <c r="AY785" i="18" s="1"/>
  <c r="AZ785" i="18" s="1"/>
  <c r="BA785" i="18" s="1"/>
  <c r="BB785" i="18" s="1"/>
  <c r="BC785" i="18" s="1"/>
  <c r="BD785" i="18" s="1"/>
  <c r="BE785" i="18" s="1"/>
  <c r="BF785" i="18" s="1"/>
  <c r="BG785" i="18" s="1"/>
  <c r="BH785" i="18" s="1"/>
  <c r="BI785" i="18" s="1"/>
  <c r="R834" i="18"/>
  <c r="N183" i="18"/>
  <c r="M849" i="18"/>
  <c r="N849" i="18" s="1"/>
  <c r="O849" i="18" s="1"/>
  <c r="P849" i="18" s="1"/>
  <c r="Q849" i="18" s="1"/>
  <c r="R849" i="18" s="1"/>
  <c r="AD170" i="18"/>
  <c r="K863" i="18"/>
  <c r="L863" i="18" s="1"/>
  <c r="AI1393" i="18"/>
  <c r="AH1403" i="18"/>
  <c r="T222" i="18"/>
  <c r="U222" i="18" s="1"/>
  <c r="H873" i="18"/>
  <c r="L847" i="18"/>
  <c r="G327" i="7960"/>
  <c r="H782" i="18"/>
  <c r="I782" i="18" s="1"/>
  <c r="BA118" i="18"/>
  <c r="L864" i="18"/>
  <c r="M864" i="18" s="1"/>
  <c r="N864" i="18" s="1"/>
  <c r="O864" i="18" s="1"/>
  <c r="G870" i="18"/>
  <c r="H860" i="18"/>
  <c r="I860" i="18" s="1"/>
  <c r="H1435" i="18"/>
  <c r="I1435" i="18" s="1"/>
  <c r="K848" i="18"/>
  <c r="M851" i="18"/>
  <c r="N851" i="18" s="1"/>
  <c r="AU122" i="18"/>
  <c r="AV122" i="18"/>
  <c r="AF122" i="18"/>
  <c r="Q122" i="18"/>
  <c r="BA122" i="18"/>
  <c r="AN122" i="18"/>
  <c r="Y122" i="18"/>
  <c r="AL122" i="18"/>
  <c r="V122" i="18"/>
  <c r="S122" i="18"/>
  <c r="AI122" i="18"/>
  <c r="AP122" i="18"/>
  <c r="AA122" i="18"/>
  <c r="AD122" i="18"/>
  <c r="AC122" i="18"/>
  <c r="AR122" i="18"/>
  <c r="U122" i="18"/>
  <c r="M122" i="18"/>
  <c r="AB122" i="18"/>
  <c r="N122" i="18"/>
  <c r="AQ122" i="18"/>
  <c r="AS122" i="18"/>
  <c r="AZ122" i="18"/>
  <c r="W122" i="18"/>
  <c r="AM122" i="18"/>
  <c r="AT122" i="18"/>
  <c r="X122" i="18"/>
  <c r="BC122" i="18"/>
  <c r="T122" i="18"/>
  <c r="L786" i="18"/>
  <c r="M786" i="18" s="1"/>
  <c r="N786" i="18" s="1"/>
  <c r="O786" i="18" s="1"/>
  <c r="P786" i="18" s="1"/>
  <c r="Q786" i="18" s="1"/>
  <c r="R786" i="18" s="1"/>
  <c r="S786" i="18" s="1"/>
  <c r="T786" i="18" s="1"/>
  <c r="U786" i="18" s="1"/>
  <c r="V786" i="18" s="1"/>
  <c r="W786" i="18" s="1"/>
  <c r="X786" i="18" s="1"/>
  <c r="Y786" i="18" s="1"/>
  <c r="Z786" i="18" s="1"/>
  <c r="AA786" i="18" s="1"/>
  <c r="AB786" i="18" s="1"/>
  <c r="AC786" i="18" s="1"/>
  <c r="AD786" i="18" s="1"/>
  <c r="AE786" i="18" s="1"/>
  <c r="AF786" i="18" s="1"/>
  <c r="AG786" i="18" s="1"/>
  <c r="AH786" i="18" s="1"/>
  <c r="AI786" i="18" s="1"/>
  <c r="AJ786" i="18" s="1"/>
  <c r="AK786" i="18" s="1"/>
  <c r="AL786" i="18" s="1"/>
  <c r="AM786" i="18" s="1"/>
  <c r="AN786" i="18" s="1"/>
  <c r="AO786" i="18" s="1"/>
  <c r="AP786" i="18" s="1"/>
  <c r="AQ786" i="18" s="1"/>
  <c r="AR786" i="18" s="1"/>
  <c r="AS786" i="18" s="1"/>
  <c r="AT786" i="18" s="1"/>
  <c r="AU786" i="18" s="1"/>
  <c r="AV786" i="18" s="1"/>
  <c r="AW786" i="18" s="1"/>
  <c r="AX786" i="18" s="1"/>
  <c r="AY786" i="18" s="1"/>
  <c r="AZ786" i="18" s="1"/>
  <c r="BA786" i="18" s="1"/>
  <c r="BB786" i="18" s="1"/>
  <c r="BC786" i="18" s="1"/>
  <c r="BD786" i="18" s="1"/>
  <c r="BE786" i="18" s="1"/>
  <c r="BF786" i="18" s="1"/>
  <c r="BG786" i="18" s="1"/>
  <c r="BH786" i="18" s="1"/>
  <c r="BI786" i="18" s="1"/>
  <c r="AW122" i="18"/>
  <c r="AO122" i="18"/>
  <c r="AG122" i="18"/>
  <c r="AH122" i="18"/>
  <c r="Z122" i="18"/>
  <c r="AE122" i="18"/>
  <c r="O122" i="18"/>
  <c r="K435" i="7960"/>
  <c r="BB122" i="18"/>
  <c r="AY122" i="18"/>
  <c r="R122" i="18"/>
  <c r="AK122" i="18"/>
  <c r="P122" i="18"/>
  <c r="AJ122" i="18"/>
  <c r="AX122" i="18"/>
  <c r="L122" i="18"/>
  <c r="G150" i="24"/>
  <c r="G132" i="24"/>
  <c r="AD131" i="18"/>
  <c r="K876" i="18"/>
  <c r="L876" i="18" s="1"/>
  <c r="H327" i="7960"/>
  <c r="I783" i="18"/>
  <c r="J783" i="18" s="1"/>
  <c r="K783" i="18" s="1"/>
  <c r="L783" i="18" s="1"/>
  <c r="H8" i="7949"/>
  <c r="H30" i="7949" s="1"/>
  <c r="G30" i="7949"/>
  <c r="H857" i="18"/>
  <c r="V187" i="18"/>
  <c r="Q184" i="18"/>
  <c r="R184" i="18" s="1"/>
  <c r="K327" i="7960"/>
  <c r="L877" i="18"/>
  <c r="M877" i="18" s="1"/>
  <c r="N877" i="18" s="1"/>
  <c r="K62" i="18"/>
  <c r="K61" i="18" s="1"/>
  <c r="K10" i="18"/>
  <c r="M798" i="18"/>
  <c r="N798" i="18" s="1"/>
  <c r="O798" i="18" s="1"/>
  <c r="P798" i="18" s="1"/>
  <c r="Q798" i="18" s="1"/>
  <c r="R798" i="18" s="1"/>
  <c r="S798" i="18" s="1"/>
  <c r="T798" i="18" s="1"/>
  <c r="U798" i="18" s="1"/>
  <c r="V798" i="18" s="1"/>
  <c r="W798" i="18" s="1"/>
  <c r="X798" i="18" s="1"/>
  <c r="Y798" i="18" s="1"/>
  <c r="Z798" i="18" s="1"/>
  <c r="AA798" i="18" s="1"/>
  <c r="AB798" i="18" s="1"/>
  <c r="AC798" i="18" s="1"/>
  <c r="AD798" i="18" s="1"/>
  <c r="AE798" i="18" s="1"/>
  <c r="AF798" i="18" s="1"/>
  <c r="AG798" i="18" s="1"/>
  <c r="AH798" i="18" s="1"/>
  <c r="AI798" i="18" s="1"/>
  <c r="AJ798" i="18" s="1"/>
  <c r="AK798" i="18" s="1"/>
  <c r="AL798" i="18" s="1"/>
  <c r="AM798" i="18" s="1"/>
  <c r="I861" i="18"/>
  <c r="J861" i="18" s="1"/>
  <c r="K861" i="18" s="1"/>
  <c r="L861" i="18" s="1"/>
  <c r="M861" i="18" s="1"/>
  <c r="N861" i="18" s="1"/>
  <c r="O861" i="18" s="1"/>
  <c r="I327" i="7960"/>
  <c r="J784" i="18"/>
  <c r="K784" i="18" s="1"/>
  <c r="L784" i="18" s="1"/>
  <c r="M784" i="18" s="1"/>
  <c r="I874" i="18"/>
  <c r="J874" i="18" s="1"/>
  <c r="K874" i="18" s="1"/>
  <c r="L874" i="18" s="1"/>
  <c r="M874" i="18" s="1"/>
  <c r="P890" i="18"/>
  <c r="Q890" i="18" s="1"/>
  <c r="R890" i="18" s="1"/>
  <c r="S890" i="18" s="1"/>
  <c r="T890" i="18" s="1"/>
  <c r="U890" i="18" s="1"/>
  <c r="V890" i="18" s="1"/>
  <c r="W890" i="18" s="1"/>
  <c r="X890" i="18" s="1"/>
  <c r="Y890" i="18" s="1"/>
  <c r="Z890" i="18" s="1"/>
  <c r="AA890" i="18" s="1"/>
  <c r="AB890" i="18" s="1"/>
  <c r="AC890" i="18" s="1"/>
  <c r="AD890" i="18" s="1"/>
  <c r="AE890" i="18" s="1"/>
  <c r="AF890" i="18" s="1"/>
  <c r="AG890" i="18" s="1"/>
  <c r="AH890" i="18" s="1"/>
  <c r="AI890" i="18" s="1"/>
  <c r="AJ890" i="18" s="1"/>
  <c r="AK890" i="18" s="1"/>
  <c r="AL890" i="18" s="1"/>
  <c r="AM890" i="18" s="1"/>
  <c r="AN890" i="18" s="1"/>
  <c r="AO890" i="18" s="1"/>
  <c r="AP890" i="18" s="1"/>
  <c r="AQ890" i="18" s="1"/>
  <c r="AR890" i="18" s="1"/>
  <c r="AS890" i="18" s="1"/>
  <c r="AT890" i="18" s="1"/>
  <c r="AU890" i="18" s="1"/>
  <c r="AV890" i="18" s="1"/>
  <c r="AW890" i="18" s="1"/>
  <c r="AX890" i="18" s="1"/>
  <c r="AY890" i="18" s="1"/>
  <c r="AZ890" i="18" s="1"/>
  <c r="BA890" i="18" s="1"/>
  <c r="BB890" i="18" s="1"/>
  <c r="BC890" i="18" s="1"/>
  <c r="BD890" i="18" s="1"/>
  <c r="BE890" i="18" s="1"/>
  <c r="BF890" i="18" s="1"/>
  <c r="BG890" i="18" s="1"/>
  <c r="BH890" i="18" s="1"/>
  <c r="BI890" i="18" s="1"/>
  <c r="J862" i="18"/>
  <c r="K862" i="18" s="1"/>
  <c r="P209" i="18"/>
  <c r="Q209" i="18" s="1"/>
  <c r="O196" i="18"/>
  <c r="J857" i="18"/>
  <c r="J327" i="7960"/>
  <c r="J875" i="18"/>
  <c r="K875" i="18" s="1"/>
  <c r="L875" i="18" s="1"/>
  <c r="M875" i="18" s="1"/>
  <c r="O799" i="18"/>
  <c r="P799" i="18" s="1"/>
  <c r="Q799" i="18" s="1"/>
  <c r="R799" i="18" s="1"/>
  <c r="S799" i="18" s="1"/>
  <c r="N796" i="18"/>
  <c r="O796" i="18" s="1"/>
  <c r="P796" i="18" s="1"/>
  <c r="Q796" i="18" s="1"/>
  <c r="R796" i="18" s="1"/>
  <c r="S796" i="18" s="1"/>
  <c r="T796" i="18" s="1"/>
  <c r="U796" i="18" s="1"/>
  <c r="V796" i="18" s="1"/>
  <c r="W796" i="18" s="1"/>
  <c r="W1416" i="18"/>
  <c r="X1406" i="18"/>
  <c r="J69" i="24"/>
  <c r="J132" i="24" s="1"/>
  <c r="J65" i="24"/>
  <c r="W212" i="18" l="1"/>
  <c r="X212" i="18" s="1"/>
  <c r="Y212" i="18" s="1"/>
  <c r="Z212" i="18" s="1"/>
  <c r="AA212" i="18" s="1"/>
  <c r="AB212" i="18" s="1"/>
  <c r="AC212" i="18" s="1"/>
  <c r="AD212" i="18" s="1"/>
  <c r="AE212" i="18" s="1"/>
  <c r="AF212" i="18" s="1"/>
  <c r="AG212" i="18" s="1"/>
  <c r="AH212" i="18" s="1"/>
  <c r="AI212" i="18" s="1"/>
  <c r="AJ212" i="18" s="1"/>
  <c r="AK212" i="18" s="1"/>
  <c r="AL212" i="18" s="1"/>
  <c r="AM212" i="18" s="1"/>
  <c r="AN212" i="18" s="1"/>
  <c r="AO212" i="18" s="1"/>
  <c r="AP212" i="18" s="1"/>
  <c r="AQ212" i="18" s="1"/>
  <c r="AR212" i="18" s="1"/>
  <c r="AS212" i="18" s="1"/>
  <c r="AT212" i="18" s="1"/>
  <c r="AU212" i="18" s="1"/>
  <c r="AV212" i="18" s="1"/>
  <c r="AW212" i="18" s="1"/>
  <c r="AX212" i="18" s="1"/>
  <c r="AY212" i="18" s="1"/>
  <c r="AZ212" i="18" s="1"/>
  <c r="BA212" i="18" s="1"/>
  <c r="BB212" i="18" s="1"/>
  <c r="BC212" i="18" s="1"/>
  <c r="BD212" i="18" s="1"/>
  <c r="BE212" i="18" s="1"/>
  <c r="BF212" i="18" s="1"/>
  <c r="BG212" i="18" s="1"/>
  <c r="BH212" i="18" s="1"/>
  <c r="BI212" i="18" s="1"/>
  <c r="P858" i="18"/>
  <c r="P845" i="18"/>
  <c r="R806" i="18"/>
  <c r="N793" i="18"/>
  <c r="J805" i="18"/>
  <c r="I805" i="18"/>
  <c r="N832" i="18"/>
  <c r="N844" i="18" s="1"/>
  <c r="K805" i="18"/>
  <c r="L795" i="18"/>
  <c r="M795" i="18" s="1"/>
  <c r="N795" i="18" s="1"/>
  <c r="J886" i="18"/>
  <c r="J896" i="18" s="1"/>
  <c r="W210" i="18"/>
  <c r="X210" i="18" s="1"/>
  <c r="Y210" i="18" s="1"/>
  <c r="Z210" i="18" s="1"/>
  <c r="AA210" i="18" s="1"/>
  <c r="AB210" i="18" s="1"/>
  <c r="AC210" i="18" s="1"/>
  <c r="AD210" i="18" s="1"/>
  <c r="AE210" i="18" s="1"/>
  <c r="AF210" i="18" s="1"/>
  <c r="AG210" i="18" s="1"/>
  <c r="AH210" i="18" s="1"/>
  <c r="AI210" i="18" s="1"/>
  <c r="AJ210" i="18" s="1"/>
  <c r="AK210" i="18" s="1"/>
  <c r="AL210" i="18" s="1"/>
  <c r="AM210" i="18" s="1"/>
  <c r="AN210" i="18" s="1"/>
  <c r="AO210" i="18" s="1"/>
  <c r="AP210" i="18" s="1"/>
  <c r="AQ210" i="18" s="1"/>
  <c r="AR210" i="18" s="1"/>
  <c r="AS210" i="18" s="1"/>
  <c r="AT210" i="18" s="1"/>
  <c r="AU210" i="18" s="1"/>
  <c r="AV210" i="18" s="1"/>
  <c r="AW210" i="18" s="1"/>
  <c r="AX210" i="18" s="1"/>
  <c r="AY210" i="18" s="1"/>
  <c r="AZ210" i="18" s="1"/>
  <c r="BA210" i="18" s="1"/>
  <c r="BB210" i="18" s="1"/>
  <c r="BC210" i="18" s="1"/>
  <c r="BD210" i="18" s="1"/>
  <c r="BE210" i="18" s="1"/>
  <c r="BF210" i="18" s="1"/>
  <c r="BG210" i="18" s="1"/>
  <c r="BH210" i="18" s="1"/>
  <c r="BI210" i="18" s="1"/>
  <c r="O889" i="18"/>
  <c r="P889" i="18" s="1"/>
  <c r="Q889" i="18" s="1"/>
  <c r="R889" i="18" s="1"/>
  <c r="S889" i="18" s="1"/>
  <c r="T889" i="18" s="1"/>
  <c r="U889" i="18" s="1"/>
  <c r="V889" i="18" s="1"/>
  <c r="W889" i="18" s="1"/>
  <c r="X889" i="18" s="1"/>
  <c r="Y889" i="18" s="1"/>
  <c r="Z889" i="18" s="1"/>
  <c r="AA889" i="18" s="1"/>
  <c r="AB889" i="18" s="1"/>
  <c r="AC889" i="18" s="1"/>
  <c r="AD889" i="18" s="1"/>
  <c r="AE889" i="18" s="1"/>
  <c r="AF889" i="18" s="1"/>
  <c r="AG889" i="18" s="1"/>
  <c r="AH889" i="18" s="1"/>
  <c r="AI889" i="18" s="1"/>
  <c r="AJ889" i="18" s="1"/>
  <c r="AK889" i="18" s="1"/>
  <c r="AL889" i="18" s="1"/>
  <c r="AM889" i="18" s="1"/>
  <c r="AN889" i="18" s="1"/>
  <c r="AO889" i="18" s="1"/>
  <c r="AP889" i="18" s="1"/>
  <c r="AQ889" i="18" s="1"/>
  <c r="AR889" i="18" s="1"/>
  <c r="AS889" i="18" s="1"/>
  <c r="AT889" i="18" s="1"/>
  <c r="AU889" i="18" s="1"/>
  <c r="AV889" i="18" s="1"/>
  <c r="AW889" i="18" s="1"/>
  <c r="AX889" i="18" s="1"/>
  <c r="AY889" i="18" s="1"/>
  <c r="AZ889" i="18" s="1"/>
  <c r="BA889" i="18" s="1"/>
  <c r="BB889" i="18" s="1"/>
  <c r="BC889" i="18" s="1"/>
  <c r="BD889" i="18" s="1"/>
  <c r="BE889" i="18" s="1"/>
  <c r="BF889" i="18" s="1"/>
  <c r="BG889" i="18" s="1"/>
  <c r="BH889" i="18" s="1"/>
  <c r="BI889" i="18" s="1"/>
  <c r="L862" i="18"/>
  <c r="M862" i="18" s="1"/>
  <c r="N862" i="18" s="1"/>
  <c r="O862" i="18" s="1"/>
  <c r="P862" i="18" s="1"/>
  <c r="Q862" i="18" s="1"/>
  <c r="R862" i="18" s="1"/>
  <c r="S862" i="18" s="1"/>
  <c r="T862" i="18" s="1"/>
  <c r="U862" i="18" s="1"/>
  <c r="V862" i="18" s="1"/>
  <c r="W862" i="18" s="1"/>
  <c r="X862" i="18" s="1"/>
  <c r="Y862" i="18" s="1"/>
  <c r="Z862" i="18" s="1"/>
  <c r="AA862" i="18" s="1"/>
  <c r="AB862" i="18" s="1"/>
  <c r="AC862" i="18" s="1"/>
  <c r="AD862" i="18" s="1"/>
  <c r="AE862" i="18" s="1"/>
  <c r="AF862" i="18" s="1"/>
  <c r="AG862" i="18" s="1"/>
  <c r="AH862" i="18" s="1"/>
  <c r="AI862" i="18" s="1"/>
  <c r="AJ862" i="18" s="1"/>
  <c r="AK862" i="18" s="1"/>
  <c r="AL862" i="18" s="1"/>
  <c r="AM862" i="18" s="1"/>
  <c r="AN862" i="18" s="1"/>
  <c r="AO862" i="18" s="1"/>
  <c r="AP862" i="18" s="1"/>
  <c r="AQ862" i="18" s="1"/>
  <c r="AR862" i="18" s="1"/>
  <c r="AS862" i="18" s="1"/>
  <c r="AT862" i="18" s="1"/>
  <c r="AU862" i="18" s="1"/>
  <c r="AV862" i="18" s="1"/>
  <c r="AW862" i="18" s="1"/>
  <c r="AX862" i="18" s="1"/>
  <c r="AY862" i="18" s="1"/>
  <c r="AZ862" i="18" s="1"/>
  <c r="BA862" i="18" s="1"/>
  <c r="BB862" i="18" s="1"/>
  <c r="BC862" i="18" s="1"/>
  <c r="BD862" i="18" s="1"/>
  <c r="BE862" i="18" s="1"/>
  <c r="BF862" i="18" s="1"/>
  <c r="BG862" i="18" s="1"/>
  <c r="BH862" i="18" s="1"/>
  <c r="BI862" i="18" s="1"/>
  <c r="J860" i="18"/>
  <c r="K860" i="18" s="1"/>
  <c r="L860" i="18" s="1"/>
  <c r="J1435" i="18"/>
  <c r="K1435" i="18" s="1"/>
  <c r="L1435" i="18" s="1"/>
  <c r="M1435" i="18" s="1"/>
  <c r="N1435" i="18" s="1"/>
  <c r="O1435" i="18" s="1"/>
  <c r="P1435" i="18" s="1"/>
  <c r="H870" i="18"/>
  <c r="M783" i="18"/>
  <c r="H792" i="18"/>
  <c r="S184" i="18"/>
  <c r="T184" i="18" s="1"/>
  <c r="U184" i="18" s="1"/>
  <c r="V184" i="18" s="1"/>
  <c r="W184" i="18" s="1"/>
  <c r="BH121" i="18"/>
  <c r="BI121" i="18" s="1"/>
  <c r="I870" i="18"/>
  <c r="V222" i="18"/>
  <c r="M863" i="18"/>
  <c r="N863" i="18" s="1"/>
  <c r="O863" i="18" s="1"/>
  <c r="M876" i="18"/>
  <c r="N876" i="18" s="1"/>
  <c r="O876" i="18" s="1"/>
  <c r="P876" i="18" s="1"/>
  <c r="Q876" i="18" s="1"/>
  <c r="R876" i="18" s="1"/>
  <c r="S876" i="18" s="1"/>
  <c r="T876" i="18" s="1"/>
  <c r="U876" i="18" s="1"/>
  <c r="V876" i="18" s="1"/>
  <c r="W876" i="18" s="1"/>
  <c r="X876" i="18" s="1"/>
  <c r="Y876" i="18" s="1"/>
  <c r="Z876" i="18" s="1"/>
  <c r="AA876" i="18" s="1"/>
  <c r="AB876" i="18" s="1"/>
  <c r="AC876" i="18" s="1"/>
  <c r="AD876" i="18" s="1"/>
  <c r="AE876" i="18" s="1"/>
  <c r="AF876" i="18" s="1"/>
  <c r="AG876" i="18" s="1"/>
  <c r="AH876" i="18" s="1"/>
  <c r="AI876" i="18" s="1"/>
  <c r="AJ876" i="18" s="1"/>
  <c r="AK876" i="18" s="1"/>
  <c r="AL876" i="18" s="1"/>
  <c r="AM876" i="18" s="1"/>
  <c r="AN876" i="18" s="1"/>
  <c r="AO876" i="18" s="1"/>
  <c r="AP876" i="18" s="1"/>
  <c r="AQ876" i="18" s="1"/>
  <c r="AR876" i="18" s="1"/>
  <c r="AS876" i="18" s="1"/>
  <c r="AT876" i="18" s="1"/>
  <c r="AU876" i="18" s="1"/>
  <c r="AV876" i="18" s="1"/>
  <c r="AW876" i="18" s="1"/>
  <c r="AX876" i="18" s="1"/>
  <c r="AY876" i="18" s="1"/>
  <c r="AZ876" i="18" s="1"/>
  <c r="BA876" i="18" s="1"/>
  <c r="BB876" i="18" s="1"/>
  <c r="BC876" i="18" s="1"/>
  <c r="BD876" i="18" s="1"/>
  <c r="BE876" i="18" s="1"/>
  <c r="BF876" i="18" s="1"/>
  <c r="BG876" i="18" s="1"/>
  <c r="BH876" i="18" s="1"/>
  <c r="BI876" i="18" s="1"/>
  <c r="H150" i="24"/>
  <c r="I150" i="24" s="1"/>
  <c r="J150" i="24" s="1"/>
  <c r="L848" i="18"/>
  <c r="K857" i="18"/>
  <c r="S834" i="18"/>
  <c r="AN798" i="18"/>
  <c r="AO798" i="18" s="1"/>
  <c r="AP798" i="18" s="1"/>
  <c r="AQ798" i="18" s="1"/>
  <c r="AR798" i="18" s="1"/>
  <c r="AS798" i="18" s="1"/>
  <c r="AT798" i="18" s="1"/>
  <c r="AU798" i="18" s="1"/>
  <c r="AV798" i="18" s="1"/>
  <c r="AW798" i="18" s="1"/>
  <c r="AX798" i="18" s="1"/>
  <c r="AY798" i="18" s="1"/>
  <c r="AZ798" i="18" s="1"/>
  <c r="BA798" i="18" s="1"/>
  <c r="BB798" i="18" s="1"/>
  <c r="BC798" i="18" s="1"/>
  <c r="BD798" i="18" s="1"/>
  <c r="BE798" i="18" s="1"/>
  <c r="BF798" i="18" s="1"/>
  <c r="BG798" i="18" s="1"/>
  <c r="BH798" i="18" s="1"/>
  <c r="BI798" i="18" s="1"/>
  <c r="N875" i="18"/>
  <c r="N874" i="18"/>
  <c r="O874" i="18" s="1"/>
  <c r="P874" i="18" s="1"/>
  <c r="Q874" i="18" s="1"/>
  <c r="R874" i="18" s="1"/>
  <c r="S874" i="18" s="1"/>
  <c r="T874" i="18" s="1"/>
  <c r="U874" i="18" s="1"/>
  <c r="V874" i="18" s="1"/>
  <c r="W874" i="18" s="1"/>
  <c r="X874" i="18" s="1"/>
  <c r="Y874" i="18" s="1"/>
  <c r="Z874" i="18" s="1"/>
  <c r="AA874" i="18" s="1"/>
  <c r="AB874" i="18" s="1"/>
  <c r="AC874" i="18" s="1"/>
  <c r="AD874" i="18" s="1"/>
  <c r="AE874" i="18" s="1"/>
  <c r="AF874" i="18" s="1"/>
  <c r="AG874" i="18" s="1"/>
  <c r="AH874" i="18" s="1"/>
  <c r="AI874" i="18" s="1"/>
  <c r="AJ874" i="18" s="1"/>
  <c r="AK874" i="18" s="1"/>
  <c r="AL874" i="18" s="1"/>
  <c r="AM874" i="18" s="1"/>
  <c r="AN874" i="18" s="1"/>
  <c r="AO874" i="18" s="1"/>
  <c r="AP874" i="18" s="1"/>
  <c r="AQ874" i="18" s="1"/>
  <c r="AR874" i="18" s="1"/>
  <c r="AS874" i="18" s="1"/>
  <c r="AT874" i="18" s="1"/>
  <c r="AU874" i="18" s="1"/>
  <c r="AV874" i="18" s="1"/>
  <c r="AW874" i="18" s="1"/>
  <c r="AX874" i="18" s="1"/>
  <c r="AY874" i="18" s="1"/>
  <c r="AZ874" i="18" s="1"/>
  <c r="BA874" i="18" s="1"/>
  <c r="BB874" i="18" s="1"/>
  <c r="BC874" i="18" s="1"/>
  <c r="BD874" i="18" s="1"/>
  <c r="BE874" i="18" s="1"/>
  <c r="BF874" i="18" s="1"/>
  <c r="BG874" i="18" s="1"/>
  <c r="BH874" i="18" s="1"/>
  <c r="BI874" i="18" s="1"/>
  <c r="J782" i="18"/>
  <c r="K782" i="18" s="1"/>
  <c r="X796" i="18"/>
  <c r="Y796" i="18" s="1"/>
  <c r="Z796" i="18" s="1"/>
  <c r="AA796" i="18" s="1"/>
  <c r="AB796" i="18" s="1"/>
  <c r="AC796" i="18" s="1"/>
  <c r="AD796" i="18" s="1"/>
  <c r="AE796" i="18" s="1"/>
  <c r="AF796" i="18" s="1"/>
  <c r="AG796" i="18" s="1"/>
  <c r="AH796" i="18" s="1"/>
  <c r="AI796" i="18" s="1"/>
  <c r="AJ796" i="18" s="1"/>
  <c r="AK796" i="18" s="1"/>
  <c r="AL796" i="18" s="1"/>
  <c r="N784" i="18"/>
  <c r="O784" i="18" s="1"/>
  <c r="P784" i="18" s="1"/>
  <c r="O877" i="18"/>
  <c r="BD122" i="18"/>
  <c r="BE122" i="18" s="1"/>
  <c r="BF122" i="18" s="1"/>
  <c r="BG122" i="18" s="1"/>
  <c r="BH122" i="18" s="1"/>
  <c r="BI122" i="18" s="1"/>
  <c r="O851" i="18"/>
  <c r="O183" i="18"/>
  <c r="P183" i="18" s="1"/>
  <c r="P861" i="18"/>
  <c r="Q861" i="18" s="1"/>
  <c r="R861" i="18" s="1"/>
  <c r="S861" i="18" s="1"/>
  <c r="T861" i="18" s="1"/>
  <c r="U861" i="18" s="1"/>
  <c r="V861" i="18" s="1"/>
  <c r="W861" i="18" s="1"/>
  <c r="X861" i="18" s="1"/>
  <c r="Y861" i="18" s="1"/>
  <c r="Z861" i="18" s="1"/>
  <c r="AA861" i="18" s="1"/>
  <c r="AB861" i="18" s="1"/>
  <c r="AC861" i="18" s="1"/>
  <c r="AD861" i="18" s="1"/>
  <c r="AE861" i="18" s="1"/>
  <c r="AF861" i="18" s="1"/>
  <c r="AG861" i="18" s="1"/>
  <c r="AH861" i="18" s="1"/>
  <c r="AI861" i="18" s="1"/>
  <c r="AJ861" i="18" s="1"/>
  <c r="AK861" i="18" s="1"/>
  <c r="AL861" i="18" s="1"/>
  <c r="AM861" i="18" s="1"/>
  <c r="AN861" i="18" s="1"/>
  <c r="AO861" i="18" s="1"/>
  <c r="AP861" i="18" s="1"/>
  <c r="AQ861" i="18" s="1"/>
  <c r="AR861" i="18" s="1"/>
  <c r="AS861" i="18" s="1"/>
  <c r="AT861" i="18" s="1"/>
  <c r="AU861" i="18" s="1"/>
  <c r="AV861" i="18" s="1"/>
  <c r="AW861" i="18" s="1"/>
  <c r="AX861" i="18" s="1"/>
  <c r="AY861" i="18" s="1"/>
  <c r="AZ861" i="18" s="1"/>
  <c r="BA861" i="18" s="1"/>
  <c r="BB861" i="18" s="1"/>
  <c r="BC861" i="18" s="1"/>
  <c r="BD861" i="18" s="1"/>
  <c r="BE861" i="18" s="1"/>
  <c r="BF861" i="18" s="1"/>
  <c r="BG861" i="18" s="1"/>
  <c r="BH861" i="18" s="1"/>
  <c r="BI861" i="18" s="1"/>
  <c r="AE131" i="18"/>
  <c r="AF131" i="18" s="1"/>
  <c r="P864" i="18"/>
  <c r="M847" i="18"/>
  <c r="AI1403" i="18"/>
  <c r="AJ1393" i="18"/>
  <c r="AE170" i="18"/>
  <c r="Q328" i="7960"/>
  <c r="S849" i="18"/>
  <c r="T849" i="18" s="1"/>
  <c r="U849" i="18" s="1"/>
  <c r="V849" i="18" s="1"/>
  <c r="W849" i="18" s="1"/>
  <c r="X849" i="18" s="1"/>
  <c r="Y849" i="18" s="1"/>
  <c r="Z849" i="18" s="1"/>
  <c r="AA849" i="18" s="1"/>
  <c r="AB849" i="18" s="1"/>
  <c r="AC849" i="18" s="1"/>
  <c r="AD849" i="18" s="1"/>
  <c r="AE849" i="18" s="1"/>
  <c r="AF849" i="18" s="1"/>
  <c r="AG849" i="18" s="1"/>
  <c r="AH849" i="18" s="1"/>
  <c r="AI849" i="18" s="1"/>
  <c r="AJ849" i="18" s="1"/>
  <c r="AK849" i="18" s="1"/>
  <c r="AL849" i="18" s="1"/>
  <c r="AM849" i="18" s="1"/>
  <c r="AN849" i="18" s="1"/>
  <c r="AO849" i="18" s="1"/>
  <c r="AP849" i="18" s="1"/>
  <c r="AQ849" i="18" s="1"/>
  <c r="AR849" i="18" s="1"/>
  <c r="AS849" i="18" s="1"/>
  <c r="AT849" i="18" s="1"/>
  <c r="AU849" i="18" s="1"/>
  <c r="AV849" i="18" s="1"/>
  <c r="AW849" i="18" s="1"/>
  <c r="AX849" i="18" s="1"/>
  <c r="AY849" i="18" s="1"/>
  <c r="AZ849" i="18" s="1"/>
  <c r="BA849" i="18" s="1"/>
  <c r="BB849" i="18" s="1"/>
  <c r="BC849" i="18" s="1"/>
  <c r="BD849" i="18" s="1"/>
  <c r="BE849" i="18" s="1"/>
  <c r="BF849" i="18" s="1"/>
  <c r="BG849" i="18" s="1"/>
  <c r="BH849" i="18" s="1"/>
  <c r="BI849" i="18" s="1"/>
  <c r="R209" i="18"/>
  <c r="I8" i="7949"/>
  <c r="BB118" i="18"/>
  <c r="I873" i="18"/>
  <c r="P196" i="18"/>
  <c r="X1416" i="18"/>
  <c r="Y1406" i="18"/>
  <c r="Q436" i="7960"/>
  <c r="K1444" i="18"/>
  <c r="T799" i="18"/>
  <c r="U799" i="18" s="1"/>
  <c r="V799" i="18" s="1"/>
  <c r="W799" i="18" s="1"/>
  <c r="X799" i="18" s="1"/>
  <c r="Y799" i="18" s="1"/>
  <c r="Z799" i="18" s="1"/>
  <c r="AA799" i="18" s="1"/>
  <c r="AB799" i="18" s="1"/>
  <c r="AC799" i="18" s="1"/>
  <c r="AD799" i="18" s="1"/>
  <c r="AE799" i="18" s="1"/>
  <c r="AF799" i="18" s="1"/>
  <c r="AG799" i="18" s="1"/>
  <c r="AH799" i="18" s="1"/>
  <c r="AI799" i="18" s="1"/>
  <c r="AJ799" i="18" s="1"/>
  <c r="AK799" i="18" s="1"/>
  <c r="AL799" i="18" s="1"/>
  <c r="AM799" i="18" s="1"/>
  <c r="AN799" i="18" s="1"/>
  <c r="AO799" i="18" s="1"/>
  <c r="AP799" i="18" s="1"/>
  <c r="AQ799" i="18" s="1"/>
  <c r="AR799" i="18" s="1"/>
  <c r="AS799" i="18" s="1"/>
  <c r="AT799" i="18" s="1"/>
  <c r="AU799" i="18" s="1"/>
  <c r="AV799" i="18" s="1"/>
  <c r="AW799" i="18" s="1"/>
  <c r="AX799" i="18" s="1"/>
  <c r="AY799" i="18" s="1"/>
  <c r="AZ799" i="18" s="1"/>
  <c r="BA799" i="18" s="1"/>
  <c r="BB799" i="18" s="1"/>
  <c r="BC799" i="18" s="1"/>
  <c r="BD799" i="18" s="1"/>
  <c r="BE799" i="18" s="1"/>
  <c r="BF799" i="18" s="1"/>
  <c r="BG799" i="18" s="1"/>
  <c r="BH799" i="18" s="1"/>
  <c r="BI799" i="18" s="1"/>
  <c r="K65" i="24"/>
  <c r="F65" i="24" s="1"/>
  <c r="K69" i="24"/>
  <c r="K132" i="24" s="1"/>
  <c r="W187" i="18"/>
  <c r="X187" i="18" s="1"/>
  <c r="Y187" i="18" s="1"/>
  <c r="Z187" i="18" s="1"/>
  <c r="AA187" i="18" s="1"/>
  <c r="AB187" i="18" s="1"/>
  <c r="AC187" i="18" s="1"/>
  <c r="AD187" i="18" s="1"/>
  <c r="AE187" i="18" s="1"/>
  <c r="AF187" i="18" s="1"/>
  <c r="AG187" i="18" s="1"/>
  <c r="AH187" i="18" s="1"/>
  <c r="AI187" i="18" s="1"/>
  <c r="AJ187" i="18" s="1"/>
  <c r="AK187" i="18" s="1"/>
  <c r="AL187" i="18" s="1"/>
  <c r="AM187" i="18" s="1"/>
  <c r="AN187" i="18" s="1"/>
  <c r="AO187" i="18" s="1"/>
  <c r="AP187" i="18" s="1"/>
  <c r="AQ187" i="18" s="1"/>
  <c r="AR187" i="18" s="1"/>
  <c r="AS187" i="18" s="1"/>
  <c r="AT187" i="18" s="1"/>
  <c r="AU187" i="18" s="1"/>
  <c r="AV187" i="18" s="1"/>
  <c r="AW187" i="18" s="1"/>
  <c r="AX187" i="18" s="1"/>
  <c r="AY187" i="18" s="1"/>
  <c r="Q845" i="18" l="1"/>
  <c r="K886" i="18"/>
  <c r="L886" i="18" s="1"/>
  <c r="N805" i="18"/>
  <c r="O793" i="18"/>
  <c r="O832" i="18"/>
  <c r="O844" i="18" s="1"/>
  <c r="R858" i="18"/>
  <c r="S858" i="18"/>
  <c r="I780" i="18"/>
  <c r="I792" i="18" s="1"/>
  <c r="L805" i="18"/>
  <c r="K870" i="18"/>
  <c r="J870" i="18"/>
  <c r="M860" i="18"/>
  <c r="N860" i="18" s="1"/>
  <c r="L870" i="18"/>
  <c r="X184" i="18"/>
  <c r="Y184" i="18" s="1"/>
  <c r="Z184" i="18" s="1"/>
  <c r="AA184" i="18" s="1"/>
  <c r="AB184" i="18" s="1"/>
  <c r="AC184" i="18" s="1"/>
  <c r="AD184" i="18" s="1"/>
  <c r="AE184" i="18" s="1"/>
  <c r="AF184" i="18" s="1"/>
  <c r="AG184" i="18" s="1"/>
  <c r="AH184" i="18" s="1"/>
  <c r="AI184" i="18" s="1"/>
  <c r="AJ184" i="18" s="1"/>
  <c r="AK184" i="18" s="1"/>
  <c r="AL184" i="18" s="1"/>
  <c r="AM184" i="18" s="1"/>
  <c r="AN184" i="18" s="1"/>
  <c r="AO184" i="18" s="1"/>
  <c r="AP184" i="18" s="1"/>
  <c r="AQ184" i="18" s="1"/>
  <c r="AR184" i="18" s="1"/>
  <c r="AS184" i="18" s="1"/>
  <c r="AT184" i="18" s="1"/>
  <c r="AU184" i="18" s="1"/>
  <c r="AV184" i="18" s="1"/>
  <c r="AW184" i="18" s="1"/>
  <c r="AX184" i="18" s="1"/>
  <c r="AY184" i="18" s="1"/>
  <c r="AZ184" i="18" s="1"/>
  <c r="BA184" i="18" s="1"/>
  <c r="BB184" i="18" s="1"/>
  <c r="BC184" i="18" s="1"/>
  <c r="BD184" i="18" s="1"/>
  <c r="BE184" i="18" s="1"/>
  <c r="BF184" i="18" s="1"/>
  <c r="BG184" i="18" s="1"/>
  <c r="BH184" i="18" s="1"/>
  <c r="BI184" i="18" s="1"/>
  <c r="M848" i="18"/>
  <c r="N848" i="18" s="1"/>
  <c r="L857" i="18"/>
  <c r="N783" i="18"/>
  <c r="O783" i="18" s="1"/>
  <c r="AG131" i="18"/>
  <c r="J873" i="18"/>
  <c r="L1444" i="18"/>
  <c r="M1444" i="18" s="1"/>
  <c r="Q784" i="18"/>
  <c r="R784" i="18" s="1"/>
  <c r="S784" i="18" s="1"/>
  <c r="T784" i="18" s="1"/>
  <c r="U784" i="18" s="1"/>
  <c r="V784" i="18" s="1"/>
  <c r="W784" i="18" s="1"/>
  <c r="X784" i="18" s="1"/>
  <c r="Y784" i="18" s="1"/>
  <c r="Z784" i="18" s="1"/>
  <c r="AA784" i="18" s="1"/>
  <c r="AB784" i="18" s="1"/>
  <c r="AC784" i="18" s="1"/>
  <c r="AD784" i="18" s="1"/>
  <c r="AE784" i="18" s="1"/>
  <c r="AF784" i="18" s="1"/>
  <c r="AG784" i="18" s="1"/>
  <c r="AH784" i="18" s="1"/>
  <c r="AI784" i="18" s="1"/>
  <c r="AJ784" i="18" s="1"/>
  <c r="AK784" i="18" s="1"/>
  <c r="AL784" i="18" s="1"/>
  <c r="AM784" i="18" s="1"/>
  <c r="AN784" i="18" s="1"/>
  <c r="AO784" i="18" s="1"/>
  <c r="AP784" i="18" s="1"/>
  <c r="AQ784" i="18" s="1"/>
  <c r="AR784" i="18" s="1"/>
  <c r="AS784" i="18" s="1"/>
  <c r="AT784" i="18" s="1"/>
  <c r="AU784" i="18" s="1"/>
  <c r="AV784" i="18" s="1"/>
  <c r="AW784" i="18" s="1"/>
  <c r="AX784" i="18" s="1"/>
  <c r="AY784" i="18" s="1"/>
  <c r="AZ784" i="18" s="1"/>
  <c r="BA784" i="18" s="1"/>
  <c r="BB784" i="18" s="1"/>
  <c r="BC784" i="18" s="1"/>
  <c r="BD784" i="18" s="1"/>
  <c r="BE784" i="18" s="1"/>
  <c r="BF784" i="18" s="1"/>
  <c r="BG784" i="18" s="1"/>
  <c r="BH784" i="18" s="1"/>
  <c r="BI784" i="18" s="1"/>
  <c r="M805" i="18"/>
  <c r="AZ187" i="18"/>
  <c r="BA187" i="18" s="1"/>
  <c r="BB187" i="18" s="1"/>
  <c r="BC187" i="18" s="1"/>
  <c r="BD187" i="18" s="1"/>
  <c r="BE187" i="18" s="1"/>
  <c r="BF187" i="18" s="1"/>
  <c r="BG187" i="18" s="1"/>
  <c r="BH187" i="18" s="1"/>
  <c r="BI187" i="18" s="1"/>
  <c r="AM796" i="18"/>
  <c r="AN796" i="18" s="1"/>
  <c r="AO796" i="18" s="1"/>
  <c r="AP796" i="18" s="1"/>
  <c r="AQ796" i="18" s="1"/>
  <c r="AR796" i="18" s="1"/>
  <c r="AS796" i="18" s="1"/>
  <c r="AT796" i="18" s="1"/>
  <c r="AU796" i="18" s="1"/>
  <c r="AV796" i="18" s="1"/>
  <c r="AW796" i="18" s="1"/>
  <c r="AX796" i="18" s="1"/>
  <c r="AY796" i="18" s="1"/>
  <c r="AZ796" i="18" s="1"/>
  <c r="BA796" i="18" s="1"/>
  <c r="BB796" i="18" s="1"/>
  <c r="BC796" i="18" s="1"/>
  <c r="BD796" i="18" s="1"/>
  <c r="BE796" i="18" s="1"/>
  <c r="BF796" i="18" s="1"/>
  <c r="BG796" i="18" s="1"/>
  <c r="BH796" i="18" s="1"/>
  <c r="BI796" i="18" s="1"/>
  <c r="BC118" i="18"/>
  <c r="BD118" i="18" s="1"/>
  <c r="O875" i="18"/>
  <c r="P875" i="18" s="1"/>
  <c r="Q875" i="18" s="1"/>
  <c r="Q196" i="18"/>
  <c r="R196" i="18" s="1"/>
  <c r="AF170" i="18"/>
  <c r="P877" i="18"/>
  <c r="AJ1403" i="18"/>
  <c r="AK1393" i="18"/>
  <c r="P851" i="18"/>
  <c r="Q851" i="18" s="1"/>
  <c r="R851" i="18" s="1"/>
  <c r="S851" i="18" s="1"/>
  <c r="T851" i="18" s="1"/>
  <c r="U851" i="18" s="1"/>
  <c r="V851" i="18" s="1"/>
  <c r="W851" i="18" s="1"/>
  <c r="X851" i="18" s="1"/>
  <c r="Y851" i="18" s="1"/>
  <c r="Z851" i="18" s="1"/>
  <c r="AA851" i="18" s="1"/>
  <c r="AB851" i="18" s="1"/>
  <c r="AC851" i="18" s="1"/>
  <c r="AD851" i="18" s="1"/>
  <c r="AE851" i="18" s="1"/>
  <c r="AF851" i="18" s="1"/>
  <c r="AG851" i="18" s="1"/>
  <c r="AH851" i="18" s="1"/>
  <c r="AI851" i="18" s="1"/>
  <c r="AJ851" i="18" s="1"/>
  <c r="AK851" i="18" s="1"/>
  <c r="AL851" i="18" s="1"/>
  <c r="AM851" i="18" s="1"/>
  <c r="AN851" i="18" s="1"/>
  <c r="AO851" i="18" s="1"/>
  <c r="AP851" i="18" s="1"/>
  <c r="AQ851" i="18" s="1"/>
  <c r="AR851" i="18" s="1"/>
  <c r="AS851" i="18" s="1"/>
  <c r="AT851" i="18" s="1"/>
  <c r="AU851" i="18" s="1"/>
  <c r="AV851" i="18" s="1"/>
  <c r="AW851" i="18" s="1"/>
  <c r="AX851" i="18" s="1"/>
  <c r="AY851" i="18" s="1"/>
  <c r="AZ851" i="18" s="1"/>
  <c r="BA851" i="18" s="1"/>
  <c r="BB851" i="18" s="1"/>
  <c r="BC851" i="18" s="1"/>
  <c r="BD851" i="18" s="1"/>
  <c r="BE851" i="18" s="1"/>
  <c r="BF851" i="18" s="1"/>
  <c r="BG851" i="18" s="1"/>
  <c r="BH851" i="18" s="1"/>
  <c r="BI851" i="18" s="1"/>
  <c r="T834" i="18"/>
  <c r="K150" i="24"/>
  <c r="L150" i="24" s="1"/>
  <c r="M150" i="24" s="1"/>
  <c r="N150" i="24" s="1"/>
  <c r="O150" i="24" s="1"/>
  <c r="P150" i="24" s="1"/>
  <c r="P863" i="18"/>
  <c r="Q863" i="18" s="1"/>
  <c r="R863" i="18" s="1"/>
  <c r="S863" i="18" s="1"/>
  <c r="T863" i="18" s="1"/>
  <c r="U863" i="18" s="1"/>
  <c r="V863" i="18" s="1"/>
  <c r="W863" i="18" s="1"/>
  <c r="X863" i="18" s="1"/>
  <c r="Y863" i="18" s="1"/>
  <c r="Z863" i="18" s="1"/>
  <c r="AA863" i="18" s="1"/>
  <c r="AB863" i="18" s="1"/>
  <c r="AC863" i="18" s="1"/>
  <c r="AD863" i="18" s="1"/>
  <c r="AE863" i="18" s="1"/>
  <c r="AF863" i="18" s="1"/>
  <c r="AG863" i="18" s="1"/>
  <c r="AH863" i="18" s="1"/>
  <c r="AI863" i="18" s="1"/>
  <c r="AJ863" i="18" s="1"/>
  <c r="AK863" i="18" s="1"/>
  <c r="AL863" i="18" s="1"/>
  <c r="AM863" i="18" s="1"/>
  <c r="AN863" i="18" s="1"/>
  <c r="AO863" i="18" s="1"/>
  <c r="AP863" i="18" s="1"/>
  <c r="AQ863" i="18" s="1"/>
  <c r="AR863" i="18" s="1"/>
  <c r="AS863" i="18" s="1"/>
  <c r="AT863" i="18" s="1"/>
  <c r="AU863" i="18" s="1"/>
  <c r="AV863" i="18" s="1"/>
  <c r="AW863" i="18" s="1"/>
  <c r="AX863" i="18" s="1"/>
  <c r="AY863" i="18" s="1"/>
  <c r="AZ863" i="18" s="1"/>
  <c r="BA863" i="18" s="1"/>
  <c r="BB863" i="18" s="1"/>
  <c r="BC863" i="18" s="1"/>
  <c r="BD863" i="18" s="1"/>
  <c r="BE863" i="18" s="1"/>
  <c r="BF863" i="18" s="1"/>
  <c r="BG863" i="18" s="1"/>
  <c r="BH863" i="18" s="1"/>
  <c r="BI863" i="18" s="1"/>
  <c r="N847" i="18"/>
  <c r="S209" i="18"/>
  <c r="L782" i="18"/>
  <c r="M782" i="18" s="1"/>
  <c r="Y1416" i="18"/>
  <c r="Z1406" i="18"/>
  <c r="Q183" i="18"/>
  <c r="R183" i="18" s="1"/>
  <c r="W222" i="18"/>
  <c r="I30" i="7949"/>
  <c r="J8" i="7949"/>
  <c r="Q864" i="18"/>
  <c r="R864" i="18" s="1"/>
  <c r="S864" i="18" s="1"/>
  <c r="T864" i="18" s="1"/>
  <c r="U864" i="18" s="1"/>
  <c r="V864" i="18" s="1"/>
  <c r="O795" i="18"/>
  <c r="K896" i="18" l="1"/>
  <c r="R845" i="18"/>
  <c r="S806" i="18"/>
  <c r="M870" i="18"/>
  <c r="P793" i="18"/>
  <c r="T806" i="18"/>
  <c r="T858" i="18"/>
  <c r="P832" i="18"/>
  <c r="P844" i="18" s="1"/>
  <c r="J780" i="18"/>
  <c r="J792" i="18" s="1"/>
  <c r="M857" i="18"/>
  <c r="R875" i="18"/>
  <c r="S875" i="18" s="1"/>
  <c r="T875" i="18" s="1"/>
  <c r="U875" i="18" s="1"/>
  <c r="V875" i="18" s="1"/>
  <c r="W875" i="18" s="1"/>
  <c r="X875" i="18" s="1"/>
  <c r="Y875" i="18" s="1"/>
  <c r="Z875" i="18" s="1"/>
  <c r="AA875" i="18" s="1"/>
  <c r="AB875" i="18" s="1"/>
  <c r="AC875" i="18" s="1"/>
  <c r="AD875" i="18" s="1"/>
  <c r="AE875" i="18" s="1"/>
  <c r="AF875" i="18" s="1"/>
  <c r="AG875" i="18" s="1"/>
  <c r="AH875" i="18" s="1"/>
  <c r="AI875" i="18" s="1"/>
  <c r="AJ875" i="18" s="1"/>
  <c r="AK875" i="18" s="1"/>
  <c r="AL875" i="18" s="1"/>
  <c r="AM875" i="18" s="1"/>
  <c r="AN875" i="18" s="1"/>
  <c r="AO875" i="18" s="1"/>
  <c r="AP875" i="18" s="1"/>
  <c r="AQ875" i="18" s="1"/>
  <c r="AR875" i="18" s="1"/>
  <c r="AS875" i="18" s="1"/>
  <c r="AT875" i="18" s="1"/>
  <c r="AU875" i="18" s="1"/>
  <c r="AV875" i="18" s="1"/>
  <c r="AW875" i="18" s="1"/>
  <c r="AX875" i="18" s="1"/>
  <c r="AY875" i="18" s="1"/>
  <c r="AZ875" i="18" s="1"/>
  <c r="BA875" i="18" s="1"/>
  <c r="BB875" i="18" s="1"/>
  <c r="BC875" i="18" s="1"/>
  <c r="BD875" i="18" s="1"/>
  <c r="BE875" i="18" s="1"/>
  <c r="BF875" i="18" s="1"/>
  <c r="BG875" i="18" s="1"/>
  <c r="BH875" i="18" s="1"/>
  <c r="BI875" i="18" s="1"/>
  <c r="K8" i="7949"/>
  <c r="K30" i="7949" s="1"/>
  <c r="P783" i="18"/>
  <c r="Q783" i="18" s="1"/>
  <c r="R783" i="18" s="1"/>
  <c r="S783" i="18" s="1"/>
  <c r="T783" i="18" s="1"/>
  <c r="U783" i="18" s="1"/>
  <c r="V783" i="18" s="1"/>
  <c r="W783" i="18" s="1"/>
  <c r="X783" i="18" s="1"/>
  <c r="Y783" i="18" s="1"/>
  <c r="Z783" i="18" s="1"/>
  <c r="AA783" i="18" s="1"/>
  <c r="AB783" i="18" s="1"/>
  <c r="AC783" i="18" s="1"/>
  <c r="AD783" i="18" s="1"/>
  <c r="AE783" i="18" s="1"/>
  <c r="AF783" i="18" s="1"/>
  <c r="AG783" i="18" s="1"/>
  <c r="AH783" i="18" s="1"/>
  <c r="AI783" i="18" s="1"/>
  <c r="AJ783" i="18" s="1"/>
  <c r="AK783" i="18" s="1"/>
  <c r="AL783" i="18" s="1"/>
  <c r="AM783" i="18" s="1"/>
  <c r="AN783" i="18" s="1"/>
  <c r="AO783" i="18" s="1"/>
  <c r="AP783" i="18" s="1"/>
  <c r="AQ783" i="18" s="1"/>
  <c r="AR783" i="18" s="1"/>
  <c r="AS783" i="18" s="1"/>
  <c r="AT783" i="18" s="1"/>
  <c r="AU783" i="18" s="1"/>
  <c r="AV783" i="18" s="1"/>
  <c r="AW783" i="18" s="1"/>
  <c r="AX783" i="18" s="1"/>
  <c r="AY783" i="18" s="1"/>
  <c r="AZ783" i="18" s="1"/>
  <c r="BA783" i="18" s="1"/>
  <c r="BB783" i="18" s="1"/>
  <c r="BC783" i="18" s="1"/>
  <c r="BD783" i="18" s="1"/>
  <c r="BE783" i="18" s="1"/>
  <c r="BF783" i="18" s="1"/>
  <c r="BG783" i="18" s="1"/>
  <c r="BH783" i="18" s="1"/>
  <c r="BI783" i="18" s="1"/>
  <c r="O848" i="18"/>
  <c r="BE118" i="18"/>
  <c r="O805" i="18"/>
  <c r="J30" i="7949"/>
  <c r="N1444" i="18"/>
  <c r="O1444" i="18" s="1"/>
  <c r="P1444" i="18" s="1"/>
  <c r="S196" i="18"/>
  <c r="L896" i="18"/>
  <c r="M886" i="18"/>
  <c r="N886" i="18" s="1"/>
  <c r="N896" i="18" s="1"/>
  <c r="AH131" i="18"/>
  <c r="O860" i="18"/>
  <c r="P860" i="18" s="1"/>
  <c r="P870" i="18" s="1"/>
  <c r="N870" i="18"/>
  <c r="W864" i="18"/>
  <c r="X864" i="18" s="1"/>
  <c r="Y864" i="18" s="1"/>
  <c r="Z864" i="18" s="1"/>
  <c r="AA864" i="18" s="1"/>
  <c r="AB864" i="18" s="1"/>
  <c r="AC864" i="18" s="1"/>
  <c r="AD864" i="18" s="1"/>
  <c r="AE864" i="18" s="1"/>
  <c r="AF864" i="18" s="1"/>
  <c r="AG864" i="18" s="1"/>
  <c r="AH864" i="18" s="1"/>
  <c r="AI864" i="18" s="1"/>
  <c r="AJ864" i="18" s="1"/>
  <c r="AK864" i="18" s="1"/>
  <c r="AL864" i="18" s="1"/>
  <c r="AM864" i="18" s="1"/>
  <c r="AN864" i="18" s="1"/>
  <c r="AO864" i="18" s="1"/>
  <c r="AP864" i="18" s="1"/>
  <c r="AQ864" i="18" s="1"/>
  <c r="AR864" i="18" s="1"/>
  <c r="AS864" i="18" s="1"/>
  <c r="AT864" i="18" s="1"/>
  <c r="AU864" i="18" s="1"/>
  <c r="AV864" i="18" s="1"/>
  <c r="AW864" i="18" s="1"/>
  <c r="AX864" i="18" s="1"/>
  <c r="AY864" i="18" s="1"/>
  <c r="AZ864" i="18" s="1"/>
  <c r="BA864" i="18" s="1"/>
  <c r="BB864" i="18" s="1"/>
  <c r="BC864" i="18" s="1"/>
  <c r="BD864" i="18" s="1"/>
  <c r="BE864" i="18" s="1"/>
  <c r="BF864" i="18" s="1"/>
  <c r="BG864" i="18" s="1"/>
  <c r="BH864" i="18" s="1"/>
  <c r="BI864" i="18" s="1"/>
  <c r="X222" i="18"/>
  <c r="O847" i="18"/>
  <c r="P847" i="18" s="1"/>
  <c r="N857" i="18"/>
  <c r="P795" i="18"/>
  <c r="Q877" i="18"/>
  <c r="AK1403" i="18"/>
  <c r="AL1393" i="18"/>
  <c r="K873" i="18"/>
  <c r="AG170" i="18"/>
  <c r="S183" i="18"/>
  <c r="T209" i="18"/>
  <c r="Z1416" i="18"/>
  <c r="AA1406" i="18"/>
  <c r="U834" i="18"/>
  <c r="N782" i="18"/>
  <c r="O782" i="18" s="1"/>
  <c r="E30" i="7984" l="1"/>
  <c r="E27" i="7984"/>
  <c r="Q793" i="18"/>
  <c r="S793" i="18"/>
  <c r="U858" i="18"/>
  <c r="K780" i="18"/>
  <c r="K792" i="18" s="1"/>
  <c r="L780" i="18"/>
  <c r="L792" i="18" s="1"/>
  <c r="U806" i="18"/>
  <c r="Q832" i="18"/>
  <c r="Q844" i="18" s="1"/>
  <c r="E25" i="7984"/>
  <c r="Q860" i="18"/>
  <c r="Q870" i="18" s="1"/>
  <c r="P848" i="18"/>
  <c r="Q848" i="18" s="1"/>
  <c r="R848" i="18" s="1"/>
  <c r="S848" i="18" s="1"/>
  <c r="T848" i="18" s="1"/>
  <c r="U848" i="18" s="1"/>
  <c r="V848" i="18" s="1"/>
  <c r="W848" i="18" s="1"/>
  <c r="X848" i="18" s="1"/>
  <c r="Y848" i="18" s="1"/>
  <c r="Z848" i="18" s="1"/>
  <c r="AA848" i="18" s="1"/>
  <c r="AB848" i="18" s="1"/>
  <c r="AC848" i="18" s="1"/>
  <c r="AD848" i="18" s="1"/>
  <c r="AE848" i="18" s="1"/>
  <c r="AF848" i="18" s="1"/>
  <c r="AG848" i="18" s="1"/>
  <c r="AH848" i="18" s="1"/>
  <c r="AI848" i="18" s="1"/>
  <c r="AJ848" i="18" s="1"/>
  <c r="AK848" i="18" s="1"/>
  <c r="AL848" i="18" s="1"/>
  <c r="AM848" i="18" s="1"/>
  <c r="AN848" i="18" s="1"/>
  <c r="AO848" i="18" s="1"/>
  <c r="AP848" i="18" s="1"/>
  <c r="AQ848" i="18" s="1"/>
  <c r="AR848" i="18" s="1"/>
  <c r="AS848" i="18" s="1"/>
  <c r="AT848" i="18" s="1"/>
  <c r="AU848" i="18" s="1"/>
  <c r="AV848" i="18" s="1"/>
  <c r="AW848" i="18" s="1"/>
  <c r="AX848" i="18" s="1"/>
  <c r="AY848" i="18" s="1"/>
  <c r="AZ848" i="18" s="1"/>
  <c r="BA848" i="18" s="1"/>
  <c r="BB848" i="18" s="1"/>
  <c r="BC848" i="18" s="1"/>
  <c r="BD848" i="18" s="1"/>
  <c r="BE848" i="18" s="1"/>
  <c r="BF848" i="18" s="1"/>
  <c r="BG848" i="18" s="1"/>
  <c r="BH848" i="18" s="1"/>
  <c r="BI848" i="18" s="1"/>
  <c r="L8" i="7949"/>
  <c r="Q847" i="18"/>
  <c r="T196" i="18"/>
  <c r="AL1403" i="18"/>
  <c r="AM1393" i="18"/>
  <c r="AI131" i="18"/>
  <c r="O870" i="18"/>
  <c r="V834" i="18"/>
  <c r="M896" i="18"/>
  <c r="O886" i="18"/>
  <c r="BF118" i="18"/>
  <c r="AA1416" i="18"/>
  <c r="AB1406" i="18"/>
  <c r="T183" i="18"/>
  <c r="AH170" i="18"/>
  <c r="R877" i="18"/>
  <c r="S877" i="18" s="1"/>
  <c r="T877" i="18" s="1"/>
  <c r="U877" i="18" s="1"/>
  <c r="V877" i="18" s="1"/>
  <c r="O857" i="18"/>
  <c r="P782" i="18"/>
  <c r="U209" i="18"/>
  <c r="L873" i="18"/>
  <c r="Y222" i="18"/>
  <c r="P805" i="18"/>
  <c r="Q795" i="18"/>
  <c r="S845" i="18" l="1"/>
  <c r="T793" i="18"/>
  <c r="R793" i="18"/>
  <c r="E24" i="7984"/>
  <c r="E23" i="7984"/>
  <c r="M780" i="18"/>
  <c r="M792" i="18" s="1"/>
  <c r="E22" i="7984"/>
  <c r="V806" i="18"/>
  <c r="E26" i="7984"/>
  <c r="V858" i="18"/>
  <c r="R832" i="18"/>
  <c r="R844" i="18" s="1"/>
  <c r="O780" i="18"/>
  <c r="O792" i="18" s="1"/>
  <c r="P857" i="18"/>
  <c r="R860" i="18"/>
  <c r="R870" i="18" s="1"/>
  <c r="M8" i="7949"/>
  <c r="L30" i="7949"/>
  <c r="AJ131" i="18"/>
  <c r="AM1403" i="18"/>
  <c r="AN1393" i="18"/>
  <c r="BG118" i="18"/>
  <c r="AI170" i="18"/>
  <c r="Q857" i="18"/>
  <c r="R847" i="18"/>
  <c r="W877" i="18"/>
  <c r="X877" i="18" s="1"/>
  <c r="Y877" i="18" s="1"/>
  <c r="Z877" i="18" s="1"/>
  <c r="AA877" i="18" s="1"/>
  <c r="AB877" i="18" s="1"/>
  <c r="AC877" i="18" s="1"/>
  <c r="AD877" i="18" s="1"/>
  <c r="AE877" i="18" s="1"/>
  <c r="AF877" i="18" s="1"/>
  <c r="AG877" i="18" s="1"/>
  <c r="AH877" i="18" s="1"/>
  <c r="AI877" i="18" s="1"/>
  <c r="AJ877" i="18" s="1"/>
  <c r="AK877" i="18" s="1"/>
  <c r="AL877" i="18" s="1"/>
  <c r="AM877" i="18" s="1"/>
  <c r="AN877" i="18" s="1"/>
  <c r="AO877" i="18" s="1"/>
  <c r="AP877" i="18" s="1"/>
  <c r="AQ877" i="18" s="1"/>
  <c r="AR877" i="18" s="1"/>
  <c r="AS877" i="18" s="1"/>
  <c r="AT877" i="18" s="1"/>
  <c r="AU877" i="18" s="1"/>
  <c r="AV877" i="18" s="1"/>
  <c r="AW877" i="18" s="1"/>
  <c r="AX877" i="18" s="1"/>
  <c r="AY877" i="18" s="1"/>
  <c r="AZ877" i="18" s="1"/>
  <c r="BA877" i="18" s="1"/>
  <c r="BB877" i="18" s="1"/>
  <c r="BC877" i="18" s="1"/>
  <c r="BD877" i="18" s="1"/>
  <c r="BE877" i="18" s="1"/>
  <c r="BF877" i="18" s="1"/>
  <c r="BG877" i="18" s="1"/>
  <c r="BH877" i="18" s="1"/>
  <c r="BI877" i="18" s="1"/>
  <c r="M873" i="18"/>
  <c r="U183" i="18"/>
  <c r="O896" i="18"/>
  <c r="P886" i="18"/>
  <c r="W834" i="18"/>
  <c r="AB1416" i="18"/>
  <c r="AC1406" i="18"/>
  <c r="Q805" i="18"/>
  <c r="R795" i="18"/>
  <c r="V209" i="18"/>
  <c r="Z222" i="18"/>
  <c r="Q782" i="18"/>
  <c r="U196" i="18"/>
  <c r="T845" i="18" l="1"/>
  <c r="U793" i="18"/>
  <c r="N780" i="18"/>
  <c r="N792" i="18" s="1"/>
  <c r="W858" i="18"/>
  <c r="W806" i="18"/>
  <c r="S832" i="18"/>
  <c r="S844" i="18" s="1"/>
  <c r="S860" i="18"/>
  <c r="S870" i="18" s="1"/>
  <c r="M30" i="7949"/>
  <c r="N8" i="7949"/>
  <c r="AC1416" i="18"/>
  <c r="AD1406" i="18"/>
  <c r="W209" i="18"/>
  <c r="N873" i="18"/>
  <c r="X834" i="18"/>
  <c r="R805" i="18"/>
  <c r="S795" i="18"/>
  <c r="AK131" i="18"/>
  <c r="R782" i="18"/>
  <c r="P896" i="18"/>
  <c r="Q886" i="18"/>
  <c r="V183" i="18"/>
  <c r="AJ170" i="18"/>
  <c r="V196" i="18"/>
  <c r="AA222" i="18"/>
  <c r="R857" i="18"/>
  <c r="S847" i="18"/>
  <c r="BH118" i="18"/>
  <c r="AN1403" i="18"/>
  <c r="AO1393" i="18"/>
  <c r="U845" i="18" l="1"/>
  <c r="V793" i="18"/>
  <c r="T860" i="18"/>
  <c r="T870" i="18" s="1"/>
  <c r="P780" i="18"/>
  <c r="P792" i="18" s="1"/>
  <c r="T832" i="18"/>
  <c r="T844" i="18" s="1"/>
  <c r="X806" i="18"/>
  <c r="X858" i="18"/>
  <c r="N30" i="7949"/>
  <c r="O8" i="7949"/>
  <c r="Y834" i="18"/>
  <c r="S857" i="18"/>
  <c r="T847" i="18"/>
  <c r="AK170" i="18"/>
  <c r="O873" i="18"/>
  <c r="S805" i="18"/>
  <c r="T795" i="18"/>
  <c r="X209" i="18"/>
  <c r="AD1416" i="18"/>
  <c r="AE1406" i="18"/>
  <c r="AO1403" i="18"/>
  <c r="AP1393" i="18"/>
  <c r="Q896" i="18"/>
  <c r="R886" i="18"/>
  <c r="S782" i="18"/>
  <c r="AB222" i="18"/>
  <c r="W183" i="18"/>
  <c r="W196" i="18"/>
  <c r="AL131" i="18"/>
  <c r="BI118" i="18"/>
  <c r="V845" i="18" l="1"/>
  <c r="U860" i="18"/>
  <c r="U870" i="18" s="1"/>
  <c r="W793" i="18"/>
  <c r="Q780" i="18"/>
  <c r="Q792" i="18" s="1"/>
  <c r="Y858" i="18"/>
  <c r="U832" i="18"/>
  <c r="U844" i="18" s="1"/>
  <c r="Y806" i="18"/>
  <c r="O30" i="7949"/>
  <c r="P8" i="7949"/>
  <c r="P30" i="7949" s="1"/>
  <c r="Y209" i="18"/>
  <c r="AM131" i="18"/>
  <c r="X183" i="18"/>
  <c r="P873" i="18"/>
  <c r="T857" i="18"/>
  <c r="U847" i="18"/>
  <c r="AC222" i="18"/>
  <c r="X196" i="18"/>
  <c r="Z834" i="18"/>
  <c r="R896" i="18"/>
  <c r="S886" i="18"/>
  <c r="T805" i="18"/>
  <c r="U795" i="18"/>
  <c r="AL170" i="18"/>
  <c r="T782" i="18"/>
  <c r="AP1403" i="18"/>
  <c r="AQ1393" i="18"/>
  <c r="AE1416" i="18"/>
  <c r="AF1406" i="18"/>
  <c r="V860" i="18" l="1"/>
  <c r="V870" i="18" s="1"/>
  <c r="W845" i="18"/>
  <c r="X793" i="18"/>
  <c r="V832" i="18"/>
  <c r="V844" i="18" s="1"/>
  <c r="Z858" i="18"/>
  <c r="Z806" i="18"/>
  <c r="R780" i="18"/>
  <c r="R792" i="18" s="1"/>
  <c r="Q8" i="7949"/>
  <c r="Q30" i="7949"/>
  <c r="AD222" i="18"/>
  <c r="U857" i="18"/>
  <c r="V847" i="18"/>
  <c r="Q873" i="18"/>
  <c r="AA834" i="18"/>
  <c r="Y183" i="18"/>
  <c r="U805" i="18"/>
  <c r="V795" i="18"/>
  <c r="AN131" i="18"/>
  <c r="AF1416" i="18"/>
  <c r="AG1406" i="18"/>
  <c r="S896" i="18"/>
  <c r="T886" i="18"/>
  <c r="U782" i="18"/>
  <c r="AM170" i="18"/>
  <c r="Y196" i="18"/>
  <c r="Z209" i="18"/>
  <c r="AQ1403" i="18"/>
  <c r="AR1393" i="18"/>
  <c r="W860" i="18" l="1"/>
  <c r="W870" i="18" s="1"/>
  <c r="X845" i="18"/>
  <c r="Y793" i="18"/>
  <c r="T780" i="18"/>
  <c r="T792" i="18" s="1"/>
  <c r="AA806" i="18"/>
  <c r="AA858" i="18"/>
  <c r="S780" i="18"/>
  <c r="S792" i="18" s="1"/>
  <c r="W832" i="18"/>
  <c r="W844" i="18" s="1"/>
  <c r="AG1416" i="18"/>
  <c r="AH1406" i="18"/>
  <c r="AO131" i="18"/>
  <c r="V857" i="18"/>
  <c r="W847" i="18"/>
  <c r="Z183" i="18"/>
  <c r="AS1393" i="18"/>
  <c r="AR1403" i="18"/>
  <c r="V805" i="18"/>
  <c r="W795" i="18"/>
  <c r="AA209" i="18"/>
  <c r="R873" i="18"/>
  <c r="AN170" i="18"/>
  <c r="AB834" i="18"/>
  <c r="V782" i="18"/>
  <c r="Z196" i="18"/>
  <c r="T896" i="18"/>
  <c r="U886" i="18"/>
  <c r="AE222" i="18"/>
  <c r="X860" i="18" l="1"/>
  <c r="X870" i="18" s="1"/>
  <c r="Y845" i="18"/>
  <c r="Z793" i="18"/>
  <c r="AB858" i="18"/>
  <c r="X832" i="18"/>
  <c r="X844" i="18" s="1"/>
  <c r="AB806" i="18"/>
  <c r="U780" i="18"/>
  <c r="U792" i="18" s="1"/>
  <c r="AA196" i="18"/>
  <c r="AS1403" i="18"/>
  <c r="AT1393" i="18"/>
  <c r="AP131" i="18"/>
  <c r="AF222" i="18"/>
  <c r="AB209" i="18"/>
  <c r="U896" i="18"/>
  <c r="V886" i="18"/>
  <c r="AC834" i="18"/>
  <c r="AA183" i="18"/>
  <c r="W805" i="18"/>
  <c r="X795" i="18"/>
  <c r="AH1416" i="18"/>
  <c r="AI1406" i="18"/>
  <c r="AO170" i="18"/>
  <c r="W782" i="18"/>
  <c r="X847" i="18"/>
  <c r="W857" i="18"/>
  <c r="S873" i="18"/>
  <c r="Y860" i="18" l="1"/>
  <c r="Y870" i="18" s="1"/>
  <c r="Z845" i="18"/>
  <c r="AA793" i="18"/>
  <c r="V780" i="18"/>
  <c r="V792" i="18" s="1"/>
  <c r="AC806" i="18"/>
  <c r="Y832" i="18"/>
  <c r="Y844" i="18" s="1"/>
  <c r="AC858" i="18"/>
  <c r="E28" i="7984"/>
  <c r="E21" i="7984"/>
  <c r="N57" i="7960"/>
  <c r="F1430" i="18" s="1"/>
  <c r="V896" i="18"/>
  <c r="W886" i="18"/>
  <c r="AQ131" i="18"/>
  <c r="AG222" i="18"/>
  <c r="AB183" i="18"/>
  <c r="AU1393" i="18"/>
  <c r="AT1403" i="18"/>
  <c r="X857" i="18"/>
  <c r="Y847" i="18"/>
  <c r="X782" i="18"/>
  <c r="X805" i="18"/>
  <c r="Y795" i="18"/>
  <c r="AP170" i="18"/>
  <c r="AC209" i="18"/>
  <c r="T873" i="18"/>
  <c r="AB196" i="18"/>
  <c r="AI1416" i="18"/>
  <c r="AJ1406" i="18"/>
  <c r="Z860" i="18"/>
  <c r="AD834" i="18"/>
  <c r="AA845" i="18" l="1"/>
  <c r="AB793" i="18"/>
  <c r="Z832" i="18"/>
  <c r="Z844" i="18" s="1"/>
  <c r="AD806" i="18"/>
  <c r="AD858" i="18"/>
  <c r="W780" i="18"/>
  <c r="W792" i="18" s="1"/>
  <c r="G1443" i="18"/>
  <c r="W896" i="18"/>
  <c r="X886" i="18"/>
  <c r="AH222" i="18"/>
  <c r="Y857" i="18"/>
  <c r="Z847" i="18"/>
  <c r="AD209" i="18"/>
  <c r="AU1403" i="18"/>
  <c r="AV1393" i="18"/>
  <c r="AC196" i="18"/>
  <c r="Y805" i="18"/>
  <c r="Z795" i="18"/>
  <c r="AR131" i="18"/>
  <c r="AE834" i="18"/>
  <c r="AC183" i="18"/>
  <c r="U873" i="18"/>
  <c r="AQ170" i="18"/>
  <c r="Y782" i="18"/>
  <c r="Z870" i="18"/>
  <c r="AA860" i="18"/>
  <c r="AJ1416" i="18"/>
  <c r="AK1406" i="18"/>
  <c r="AB845" i="18" l="1"/>
  <c r="AC793" i="18"/>
  <c r="AE858" i="18"/>
  <c r="AE806" i="18"/>
  <c r="AA832" i="18"/>
  <c r="AA844" i="18" s="1"/>
  <c r="X780" i="18"/>
  <c r="X792" i="18" s="1"/>
  <c r="AA870" i="18"/>
  <c r="AB860" i="18"/>
  <c r="AI222" i="18"/>
  <c r="AD196" i="18"/>
  <c r="AE209" i="18"/>
  <c r="X896" i="18"/>
  <c r="Y886" i="18"/>
  <c r="Z805" i="18"/>
  <c r="AA795" i="18"/>
  <c r="AD183" i="18"/>
  <c r="AV1403" i="18"/>
  <c r="AW1393" i="18"/>
  <c r="Z782" i="18"/>
  <c r="AR170" i="18"/>
  <c r="V873" i="18"/>
  <c r="Z857" i="18"/>
  <c r="AA847" i="18"/>
  <c r="AF834" i="18"/>
  <c r="AS131" i="18"/>
  <c r="AK1416" i="18"/>
  <c r="AL1406" i="18"/>
  <c r="AC845" i="18" l="1"/>
  <c r="AD793" i="18"/>
  <c r="Y780" i="18"/>
  <c r="Y792" i="18" s="1"/>
  <c r="AB832" i="18"/>
  <c r="AB844" i="18" s="1"/>
  <c r="AF806" i="18"/>
  <c r="AF858" i="18"/>
  <c r="AF209" i="18"/>
  <c r="AJ222" i="18"/>
  <c r="AA782" i="18"/>
  <c r="AT131" i="18"/>
  <c r="AE183" i="18"/>
  <c r="AG834" i="18"/>
  <c r="AA857" i="18"/>
  <c r="AB847" i="18"/>
  <c r="AA805" i="18"/>
  <c r="AB795" i="18"/>
  <c r="AW1403" i="18"/>
  <c r="AX1393" i="18"/>
  <c r="AB870" i="18"/>
  <c r="AC860" i="18"/>
  <c r="AE196" i="18"/>
  <c r="W873" i="18"/>
  <c r="AL1416" i="18"/>
  <c r="AM1406" i="18"/>
  <c r="AS170" i="18"/>
  <c r="Y896" i="18"/>
  <c r="Z886" i="18"/>
  <c r="AD845" i="18" l="1"/>
  <c r="AE793" i="18"/>
  <c r="AC832" i="18"/>
  <c r="AC844" i="18" s="1"/>
  <c r="Z780" i="18"/>
  <c r="Z792" i="18" s="1"/>
  <c r="AG858" i="18"/>
  <c r="AG806" i="18"/>
  <c r="AU131" i="18"/>
  <c r="Z896" i="18"/>
  <c r="AA886" i="18"/>
  <c r="AH834" i="18"/>
  <c r="AB782" i="18"/>
  <c r="AX1403" i="18"/>
  <c r="AY1393" i="18"/>
  <c r="AF183" i="18"/>
  <c r="AT170" i="18"/>
  <c r="AK222" i="18"/>
  <c r="AM1416" i="18"/>
  <c r="AN1406" i="18"/>
  <c r="AB805" i="18"/>
  <c r="AC795" i="18"/>
  <c r="AB857" i="18"/>
  <c r="AC847" i="18"/>
  <c r="AG209" i="18"/>
  <c r="X873" i="18"/>
  <c r="AF196" i="18"/>
  <c r="AC870" i="18"/>
  <c r="AD860" i="18"/>
  <c r="AE845" i="18" l="1"/>
  <c r="AF793" i="18"/>
  <c r="AH806" i="18"/>
  <c r="AH858" i="18"/>
  <c r="AA780" i="18"/>
  <c r="AA792" i="18" s="1"/>
  <c r="AD832" i="18"/>
  <c r="AD844" i="18" s="1"/>
  <c r="AC857" i="18"/>
  <c r="AD847" i="18"/>
  <c r="AA896" i="18"/>
  <c r="AB886" i="18"/>
  <c r="AY1403" i="18"/>
  <c r="AZ1393" i="18"/>
  <c r="AV131" i="18"/>
  <c r="AG196" i="18"/>
  <c r="AC782" i="18"/>
  <c r="AI834" i="18"/>
  <c r="AG183" i="18"/>
  <c r="AC805" i="18"/>
  <c r="AD795" i="18"/>
  <c r="AL222" i="18"/>
  <c r="AN1416" i="18"/>
  <c r="AO1406" i="18"/>
  <c r="AD870" i="18"/>
  <c r="AE860" i="18"/>
  <c r="Y873" i="18"/>
  <c r="AH209" i="18"/>
  <c r="AU170" i="18"/>
  <c r="AF845" i="18" l="1"/>
  <c r="AG793" i="18"/>
  <c r="AB780" i="18"/>
  <c r="AB792" i="18" s="1"/>
  <c r="AI858" i="18"/>
  <c r="AE832" i="18"/>
  <c r="AE844" i="18" s="1"/>
  <c r="AI806" i="18"/>
  <c r="C12" i="7984"/>
  <c r="C15" i="7984"/>
  <c r="C13" i="7984"/>
  <c r="C9" i="7984"/>
  <c r="AI209" i="18"/>
  <c r="AH196" i="18"/>
  <c r="AZ1403" i="18"/>
  <c r="BA1393" i="18"/>
  <c r="AB896" i="18"/>
  <c r="AC886" i="18"/>
  <c r="Z873" i="18"/>
  <c r="AH183" i="18"/>
  <c r="AJ834" i="18"/>
  <c r="AO1416" i="18"/>
  <c r="AP1406" i="18"/>
  <c r="AE870" i="18"/>
  <c r="AF860" i="18"/>
  <c r="AW131" i="18"/>
  <c r="AM222" i="18"/>
  <c r="AD805" i="18"/>
  <c r="AE795" i="18"/>
  <c r="AD857" i="18"/>
  <c r="AE847" i="18"/>
  <c r="AD782" i="18"/>
  <c r="AV170" i="18"/>
  <c r="C14" i="7984" l="1"/>
  <c r="AG845" i="18"/>
  <c r="C10" i="7984"/>
  <c r="G871" i="18"/>
  <c r="G883" i="18" s="1"/>
  <c r="G779" i="18" s="1"/>
  <c r="G629" i="7960"/>
  <c r="H871" i="18"/>
  <c r="H883" i="18" s="1"/>
  <c r="H629" i="7960"/>
  <c r="AH793" i="18"/>
  <c r="AJ858" i="18"/>
  <c r="AC780" i="18"/>
  <c r="AC792" i="18" s="1"/>
  <c r="AJ806" i="18"/>
  <c r="AF832" i="18"/>
  <c r="AF844" i="18" s="1"/>
  <c r="C11" i="7984"/>
  <c r="C24" i="7984"/>
  <c r="U155" i="18"/>
  <c r="U167" i="18" s="1"/>
  <c r="AW155" i="18"/>
  <c r="AW167" i="18" s="1"/>
  <c r="E11" i="7984"/>
  <c r="F11" i="7984" s="1"/>
  <c r="AG155" i="18"/>
  <c r="AG167" i="18" s="1"/>
  <c r="T155" i="18"/>
  <c r="T167" i="18" s="1"/>
  <c r="I155" i="18"/>
  <c r="I167" i="18" s="1"/>
  <c r="H155" i="18"/>
  <c r="H167" i="18" s="1"/>
  <c r="AL155" i="18"/>
  <c r="AL167" i="18" s="1"/>
  <c r="K155" i="18"/>
  <c r="K167" i="18" s="1"/>
  <c r="O155" i="18"/>
  <c r="O167" i="18" s="1"/>
  <c r="N155" i="18"/>
  <c r="N167" i="18" s="1"/>
  <c r="R155" i="18"/>
  <c r="R167" i="18" s="1"/>
  <c r="P155" i="18"/>
  <c r="P167" i="18" s="1"/>
  <c r="AZ155" i="18"/>
  <c r="AZ167" i="18" s="1"/>
  <c r="BE155" i="18"/>
  <c r="BE167" i="18" s="1"/>
  <c r="AJ155" i="18"/>
  <c r="AJ167" i="18" s="1"/>
  <c r="BI155" i="18"/>
  <c r="BI167" i="18" s="1"/>
  <c r="AY155" i="18"/>
  <c r="AY167" i="18" s="1"/>
  <c r="J155" i="18"/>
  <c r="J167" i="18" s="1"/>
  <c r="AA155" i="18"/>
  <c r="AA167" i="18" s="1"/>
  <c r="AI155" i="18"/>
  <c r="AI167" i="18" s="1"/>
  <c r="S155" i="18"/>
  <c r="S167" i="18" s="1"/>
  <c r="X155" i="18"/>
  <c r="X167" i="18" s="1"/>
  <c r="AX155" i="18"/>
  <c r="AX167" i="18" s="1"/>
  <c r="AR155" i="18"/>
  <c r="AR167" i="18" s="1"/>
  <c r="BB155" i="18"/>
  <c r="BB167" i="18" s="1"/>
  <c r="G155" i="18"/>
  <c r="G167" i="18" s="1"/>
  <c r="AD155" i="18"/>
  <c r="AD167" i="18" s="1"/>
  <c r="L155" i="18"/>
  <c r="L167" i="18" s="1"/>
  <c r="Z155" i="18"/>
  <c r="Z167" i="18" s="1"/>
  <c r="AT155" i="18"/>
  <c r="AT167" i="18" s="1"/>
  <c r="AH155" i="18"/>
  <c r="AH167" i="18" s="1"/>
  <c r="M155" i="18"/>
  <c r="M167" i="18" s="1"/>
  <c r="BF155" i="18"/>
  <c r="BF167" i="18" s="1"/>
  <c r="W155" i="18"/>
  <c r="W167" i="18" s="1"/>
  <c r="AK155" i="18"/>
  <c r="AK167" i="18" s="1"/>
  <c r="AU155" i="18"/>
  <c r="AU167" i="18" s="1"/>
  <c r="AO155" i="18"/>
  <c r="AO167" i="18" s="1"/>
  <c r="Y155" i="18"/>
  <c r="Y167" i="18" s="1"/>
  <c r="BC155" i="18"/>
  <c r="BC167" i="18" s="1"/>
  <c r="AQ155" i="18"/>
  <c r="AQ167" i="18" s="1"/>
  <c r="BD155" i="18"/>
  <c r="BD167" i="18" s="1"/>
  <c r="BG155" i="18"/>
  <c r="BG167" i="18" s="1"/>
  <c r="BH155" i="18"/>
  <c r="BH167" i="18" s="1"/>
  <c r="AC155" i="18"/>
  <c r="AC167" i="18" s="1"/>
  <c r="AS155" i="18"/>
  <c r="AS167" i="18" s="1"/>
  <c r="AP155" i="18"/>
  <c r="AP167" i="18" s="1"/>
  <c r="AM155" i="18"/>
  <c r="AM167" i="18" s="1"/>
  <c r="BA155" i="18"/>
  <c r="BA167" i="18" s="1"/>
  <c r="AV155" i="18"/>
  <c r="AV167" i="18" s="1"/>
  <c r="Q155" i="18"/>
  <c r="Q167" i="18" s="1"/>
  <c r="AF155" i="18"/>
  <c r="AF167" i="18" s="1"/>
  <c r="AB155" i="18"/>
  <c r="AB167" i="18" s="1"/>
  <c r="AE155" i="18"/>
  <c r="AE167" i="18" s="1"/>
  <c r="AN155" i="18"/>
  <c r="AN167" i="18" s="1"/>
  <c r="V155" i="18"/>
  <c r="V167" i="18" s="1"/>
  <c r="K220" i="18"/>
  <c r="K232" i="18" s="1"/>
  <c r="C16" i="7984"/>
  <c r="H220" i="18"/>
  <c r="H232" i="18" s="1"/>
  <c r="J220" i="18"/>
  <c r="J232" i="18" s="1"/>
  <c r="I220" i="18"/>
  <c r="I232" i="18" s="1"/>
  <c r="N220" i="18"/>
  <c r="N232" i="18" s="1"/>
  <c r="M220" i="18"/>
  <c r="M232" i="18" s="1"/>
  <c r="O220" i="18"/>
  <c r="O232" i="18" s="1"/>
  <c r="G220" i="18"/>
  <c r="G232" i="18" s="1"/>
  <c r="L220" i="18"/>
  <c r="L232" i="18" s="1"/>
  <c r="P220" i="18"/>
  <c r="P232" i="18" s="1"/>
  <c r="C23" i="7984"/>
  <c r="P142" i="18"/>
  <c r="L142" i="18"/>
  <c r="Q142" i="18"/>
  <c r="I142" i="18"/>
  <c r="N142" i="18"/>
  <c r="M9" i="7960"/>
  <c r="H142" i="18"/>
  <c r="M142" i="18"/>
  <c r="O142" i="18"/>
  <c r="E10" i="7984"/>
  <c r="F10" i="7984" s="1"/>
  <c r="S142" i="18"/>
  <c r="T142" i="18"/>
  <c r="R142" i="18"/>
  <c r="J142" i="18"/>
  <c r="G142" i="18"/>
  <c r="G154" i="18" s="1"/>
  <c r="K142" i="18"/>
  <c r="C22" i="7984"/>
  <c r="E9" i="7984"/>
  <c r="F9" i="7984" s="1"/>
  <c r="N129" i="18"/>
  <c r="N141" i="18" s="1"/>
  <c r="Q129" i="18"/>
  <c r="Q141" i="18" s="1"/>
  <c r="M129" i="18"/>
  <c r="M141" i="18" s="1"/>
  <c r="W129" i="18"/>
  <c r="W141" i="18" s="1"/>
  <c r="U129" i="18"/>
  <c r="U141" i="18" s="1"/>
  <c r="T129" i="18"/>
  <c r="T141" i="18" s="1"/>
  <c r="G129" i="18"/>
  <c r="G141" i="18" s="1"/>
  <c r="O129" i="18"/>
  <c r="O141" i="18" s="1"/>
  <c r="Z129" i="18"/>
  <c r="Z141" i="18" s="1"/>
  <c r="X129" i="18"/>
  <c r="X141" i="18" s="1"/>
  <c r="V129" i="18"/>
  <c r="V141" i="18" s="1"/>
  <c r="P129" i="18"/>
  <c r="P141" i="18" s="1"/>
  <c r="I129" i="18"/>
  <c r="I141" i="18" s="1"/>
  <c r="J129" i="18"/>
  <c r="J141" i="18" s="1"/>
  <c r="L129" i="18"/>
  <c r="L141" i="18" s="1"/>
  <c r="H129" i="18"/>
  <c r="H141" i="18" s="1"/>
  <c r="K129" i="18"/>
  <c r="K141" i="18" s="1"/>
  <c r="R129" i="18"/>
  <c r="R141" i="18" s="1"/>
  <c r="S129" i="18"/>
  <c r="S141" i="18" s="1"/>
  <c r="Y129" i="18"/>
  <c r="Y141" i="18" s="1"/>
  <c r="C27" i="7984"/>
  <c r="I194" i="18"/>
  <c r="I206" i="18" s="1"/>
  <c r="E14" i="7984"/>
  <c r="F14" i="7984" s="1"/>
  <c r="J194" i="18"/>
  <c r="J206" i="18" s="1"/>
  <c r="G194" i="18"/>
  <c r="G206" i="18" s="1"/>
  <c r="H194" i="18"/>
  <c r="H206" i="18" s="1"/>
  <c r="C26" i="7984"/>
  <c r="J181" i="18"/>
  <c r="J193" i="18" s="1"/>
  <c r="I181" i="18"/>
  <c r="I193" i="18" s="1"/>
  <c r="H181" i="18"/>
  <c r="H193" i="18" s="1"/>
  <c r="G181" i="18"/>
  <c r="G193" i="18" s="1"/>
  <c r="E13" i="7984"/>
  <c r="F13" i="7984" s="1"/>
  <c r="AA873" i="18"/>
  <c r="AC896" i="18"/>
  <c r="AD886" i="18"/>
  <c r="AI196" i="18"/>
  <c r="AJ209" i="18"/>
  <c r="AE805" i="18"/>
  <c r="AF795" i="18"/>
  <c r="AW170" i="18"/>
  <c r="AN222" i="18"/>
  <c r="AK834" i="18"/>
  <c r="AE782" i="18"/>
  <c r="AE857" i="18"/>
  <c r="AF847" i="18"/>
  <c r="AP1416" i="18"/>
  <c r="AQ1406" i="18"/>
  <c r="BA1403" i="18"/>
  <c r="BB1393" i="18"/>
  <c r="AI183" i="18"/>
  <c r="AF870" i="18"/>
  <c r="AG860" i="18"/>
  <c r="AX131" i="18"/>
  <c r="I168" i="18" l="1"/>
  <c r="I180" i="18" s="1"/>
  <c r="G168" i="18"/>
  <c r="G180" i="18" s="1"/>
  <c r="K168" i="18"/>
  <c r="K180" i="18" s="1"/>
  <c r="C25" i="7984"/>
  <c r="C28" i="7984"/>
  <c r="J168" i="18"/>
  <c r="J180" i="18" s="1"/>
  <c r="H168" i="18"/>
  <c r="H180" i="18" s="1"/>
  <c r="E12" i="7984"/>
  <c r="F12" i="7984" s="1"/>
  <c r="AH845" i="18"/>
  <c r="H207" i="18"/>
  <c r="H219" i="18" s="1"/>
  <c r="G207" i="18"/>
  <c r="G219" i="18" s="1"/>
  <c r="E15" i="7984"/>
  <c r="F15" i="7984" s="1"/>
  <c r="J207" i="18"/>
  <c r="J219" i="18" s="1"/>
  <c r="I207" i="18"/>
  <c r="I219" i="18" s="1"/>
  <c r="I871" i="18"/>
  <c r="I883" i="18" s="1"/>
  <c r="J57" i="7960"/>
  <c r="F9" i="18" s="1"/>
  <c r="F69" i="24" s="1"/>
  <c r="J871" i="18"/>
  <c r="J883" i="18" s="1"/>
  <c r="J629" i="7960"/>
  <c r="G46" i="24"/>
  <c r="G1445" i="18"/>
  <c r="G1446" i="18" s="1"/>
  <c r="G1430" i="18"/>
  <c r="H1443" i="18" s="1"/>
  <c r="AI793" i="18"/>
  <c r="AG832" i="18"/>
  <c r="AG844" i="18" s="1"/>
  <c r="AK806" i="18"/>
  <c r="AD780" i="18"/>
  <c r="AD792" i="18" s="1"/>
  <c r="AK858" i="18"/>
  <c r="K194" i="18"/>
  <c r="K206" i="18" s="1"/>
  <c r="U142" i="18"/>
  <c r="AA129" i="18"/>
  <c r="G727" i="18"/>
  <c r="G739" i="18" s="1"/>
  <c r="D23" i="7984"/>
  <c r="X152" i="18"/>
  <c r="R153" i="18"/>
  <c r="Q153" i="18"/>
  <c r="R152" i="18"/>
  <c r="S150" i="18"/>
  <c r="Q149" i="18"/>
  <c r="T153" i="18"/>
  <c r="AA150" i="18"/>
  <c r="AA151" i="18"/>
  <c r="W149" i="18"/>
  <c r="O151" i="18"/>
  <c r="P152" i="18"/>
  <c r="S149" i="18"/>
  <c r="V151" i="18"/>
  <c r="R149" i="18"/>
  <c r="P149" i="18"/>
  <c r="AB153" i="18"/>
  <c r="Z151" i="18"/>
  <c r="X149" i="18"/>
  <c r="U150" i="18"/>
  <c r="Y150" i="18"/>
  <c r="Y149" i="18"/>
  <c r="AB151" i="18"/>
  <c r="Z153" i="18"/>
  <c r="Z150" i="18"/>
  <c r="T150" i="18"/>
  <c r="M149" i="18"/>
  <c r="AD153" i="18"/>
  <c r="X153" i="18"/>
  <c r="O150" i="18"/>
  <c r="V150" i="18"/>
  <c r="N150" i="18"/>
  <c r="Z152" i="18"/>
  <c r="Y153" i="18"/>
  <c r="AA153" i="18"/>
  <c r="Q152" i="18"/>
  <c r="O149" i="18"/>
  <c r="T151" i="18"/>
  <c r="Y151" i="18"/>
  <c r="S153" i="18"/>
  <c r="AC152" i="18"/>
  <c r="R151" i="18"/>
  <c r="Q150" i="18"/>
  <c r="AA152" i="18"/>
  <c r="P9" i="7960"/>
  <c r="W150" i="18"/>
  <c r="U152" i="18"/>
  <c r="Z149" i="18"/>
  <c r="T149" i="18"/>
  <c r="X150" i="18"/>
  <c r="Q151" i="18"/>
  <c r="T152" i="18"/>
  <c r="AC153" i="18"/>
  <c r="U153" i="18"/>
  <c r="P150" i="18"/>
  <c r="W152" i="18"/>
  <c r="V153" i="18"/>
  <c r="U151" i="18"/>
  <c r="S151" i="18"/>
  <c r="V152" i="18"/>
  <c r="W153" i="18"/>
  <c r="AB152" i="18"/>
  <c r="W151" i="18"/>
  <c r="U149" i="18"/>
  <c r="R150" i="18"/>
  <c r="Y152" i="18"/>
  <c r="P151" i="18"/>
  <c r="N149" i="18"/>
  <c r="X151" i="18"/>
  <c r="V149" i="18"/>
  <c r="S152" i="18"/>
  <c r="T146" i="18"/>
  <c r="P144" i="18"/>
  <c r="I145" i="18"/>
  <c r="X147" i="18"/>
  <c r="T144" i="18"/>
  <c r="R145" i="18"/>
  <c r="N146" i="18"/>
  <c r="X148" i="18"/>
  <c r="R147" i="18"/>
  <c r="O146" i="18"/>
  <c r="Y148" i="18"/>
  <c r="Q147" i="18"/>
  <c r="R146" i="18"/>
  <c r="O148" i="18"/>
  <c r="U144" i="18"/>
  <c r="K145" i="18"/>
  <c r="N147" i="18"/>
  <c r="O145" i="18"/>
  <c r="S146" i="18"/>
  <c r="T148" i="18"/>
  <c r="Q144" i="18"/>
  <c r="S145" i="18"/>
  <c r="S147" i="18"/>
  <c r="J146" i="18"/>
  <c r="P148" i="18"/>
  <c r="N144" i="18"/>
  <c r="L145" i="18"/>
  <c r="W148" i="18"/>
  <c r="L147" i="18"/>
  <c r="P146" i="18"/>
  <c r="V148" i="18"/>
  <c r="I144" i="18"/>
  <c r="P145" i="18"/>
  <c r="U147" i="18"/>
  <c r="L144" i="18"/>
  <c r="M146" i="18"/>
  <c r="U148" i="18"/>
  <c r="H144" i="18"/>
  <c r="M145" i="18"/>
  <c r="T147" i="18"/>
  <c r="J145" i="18"/>
  <c r="Q146" i="18"/>
  <c r="S148" i="18"/>
  <c r="J144" i="18"/>
  <c r="T145" i="18"/>
  <c r="K147" i="18"/>
  <c r="L146" i="18"/>
  <c r="R148" i="18"/>
  <c r="R144" i="18"/>
  <c r="Q145" i="18"/>
  <c r="O147" i="18"/>
  <c r="K146" i="18"/>
  <c r="Q148" i="18"/>
  <c r="M144" i="18"/>
  <c r="U145" i="18"/>
  <c r="M147" i="18"/>
  <c r="P147" i="18"/>
  <c r="W146" i="18"/>
  <c r="L148" i="18"/>
  <c r="O144" i="18"/>
  <c r="V145" i="18"/>
  <c r="W147" i="18"/>
  <c r="V146" i="18"/>
  <c r="M148" i="18"/>
  <c r="K144" i="18"/>
  <c r="U146" i="18"/>
  <c r="N148" i="18"/>
  <c r="S144" i="18"/>
  <c r="N145" i="18"/>
  <c r="V147" i="18"/>
  <c r="Q220" i="18"/>
  <c r="C30" i="7984"/>
  <c r="G740" i="18"/>
  <c r="G752" i="18" s="1"/>
  <c r="K181" i="18"/>
  <c r="AJ196" i="18"/>
  <c r="AF857" i="18"/>
  <c r="AG847" i="18"/>
  <c r="AJ183" i="18"/>
  <c r="AX170" i="18"/>
  <c r="AF782" i="18"/>
  <c r="AD896" i="18"/>
  <c r="AE886" i="18"/>
  <c r="AL834" i="18"/>
  <c r="BB1403" i="18"/>
  <c r="BC1393" i="18"/>
  <c r="AF805" i="18"/>
  <c r="AG795" i="18"/>
  <c r="AB873" i="18"/>
  <c r="AG870" i="18"/>
  <c r="AH860" i="18"/>
  <c r="AO222" i="18"/>
  <c r="AY131" i="18"/>
  <c r="AQ1416" i="18"/>
  <c r="AR1406" i="18"/>
  <c r="AK209" i="18"/>
  <c r="L168" i="18" l="1"/>
  <c r="M168" i="18" s="1"/>
  <c r="M180" i="18" s="1"/>
  <c r="F766" i="18"/>
  <c r="K207" i="18"/>
  <c r="AI845" i="18"/>
  <c r="I629" i="7960"/>
  <c r="G1448" i="18"/>
  <c r="AJ793" i="18"/>
  <c r="AK793" i="18"/>
  <c r="AE780" i="18"/>
  <c r="AE792" i="18" s="1"/>
  <c r="AL806" i="18"/>
  <c r="AL858" i="18"/>
  <c r="AH832" i="18"/>
  <c r="AH844" i="18" s="1"/>
  <c r="N154" i="18"/>
  <c r="S154" i="18"/>
  <c r="L154" i="18"/>
  <c r="Q154" i="18"/>
  <c r="AE153" i="18"/>
  <c r="AF153" i="18" s="1"/>
  <c r="AG153" i="18" s="1"/>
  <c r="AH153" i="18" s="1"/>
  <c r="AI153" i="18" s="1"/>
  <c r="AJ153" i="18" s="1"/>
  <c r="AK153" i="18" s="1"/>
  <c r="AL153" i="18" s="1"/>
  <c r="R154" i="18"/>
  <c r="J154" i="18"/>
  <c r="Z148" i="18"/>
  <c r="AA148" i="18" s="1"/>
  <c r="AB148" i="18" s="1"/>
  <c r="AC148" i="18" s="1"/>
  <c r="AD148" i="18" s="1"/>
  <c r="AD152" i="18"/>
  <c r="AE152" i="18" s="1"/>
  <c r="AF152" i="18" s="1"/>
  <c r="AG152" i="18" s="1"/>
  <c r="AH152" i="18" s="1"/>
  <c r="W145" i="18"/>
  <c r="X145" i="18" s="1"/>
  <c r="Y145" i="18" s="1"/>
  <c r="Z145" i="18" s="1"/>
  <c r="AA145" i="18" s="1"/>
  <c r="O154" i="18"/>
  <c r="P154" i="18"/>
  <c r="I154" i="18"/>
  <c r="X146" i="18"/>
  <c r="Y146" i="18" s="1"/>
  <c r="Z146" i="18" s="1"/>
  <c r="AA146" i="18" s="1"/>
  <c r="AB146" i="18" s="1"/>
  <c r="AC146" i="18" s="1"/>
  <c r="AD146" i="18" s="1"/>
  <c r="AE146" i="18" s="1"/>
  <c r="AF146" i="18" s="1"/>
  <c r="AG146" i="18" s="1"/>
  <c r="AH146" i="18" s="1"/>
  <c r="AI146" i="18" s="1"/>
  <c r="AJ146" i="18" s="1"/>
  <c r="AK146" i="18" s="1"/>
  <c r="AL146" i="18" s="1"/>
  <c r="AM146" i="18" s="1"/>
  <c r="AN146" i="18" s="1"/>
  <c r="AO146" i="18" s="1"/>
  <c r="AP146" i="18" s="1"/>
  <c r="AQ146" i="18" s="1"/>
  <c r="AR146" i="18" s="1"/>
  <c r="AS146" i="18" s="1"/>
  <c r="AT146" i="18" s="1"/>
  <c r="AU146" i="18" s="1"/>
  <c r="AV146" i="18" s="1"/>
  <c r="AW146" i="18" s="1"/>
  <c r="AX146" i="18" s="1"/>
  <c r="AY146" i="18" s="1"/>
  <c r="AZ146" i="18" s="1"/>
  <c r="BA146" i="18" s="1"/>
  <c r="BB146" i="18" s="1"/>
  <c r="BC146" i="18" s="1"/>
  <c r="BD146" i="18" s="1"/>
  <c r="BE146" i="18" s="1"/>
  <c r="BF146" i="18" s="1"/>
  <c r="BG146" i="18" s="1"/>
  <c r="BH146" i="18" s="1"/>
  <c r="BI146" i="18" s="1"/>
  <c r="Y147" i="18"/>
  <c r="Z147" i="18" s="1"/>
  <c r="AA147" i="18" s="1"/>
  <c r="AB147" i="18" s="1"/>
  <c r="AC147" i="18" s="1"/>
  <c r="AD147" i="18" s="1"/>
  <c r="AE147" i="18" s="1"/>
  <c r="AF147" i="18" s="1"/>
  <c r="AG147" i="18" s="1"/>
  <c r="AH147" i="18" s="1"/>
  <c r="AI147" i="18" s="1"/>
  <c r="H740" i="18"/>
  <c r="I740" i="18" s="1"/>
  <c r="T154" i="18"/>
  <c r="AA149" i="18"/>
  <c r="AB149" i="18" s="1"/>
  <c r="AC149" i="18" s="1"/>
  <c r="AC151" i="18"/>
  <c r="AD151" i="18" s="1"/>
  <c r="AB150" i="18"/>
  <c r="AC150" i="18" s="1"/>
  <c r="AD150" i="18" s="1"/>
  <c r="AE150" i="18" s="1"/>
  <c r="AF150" i="18" s="1"/>
  <c r="AG150" i="18" s="1"/>
  <c r="AH150" i="18" s="1"/>
  <c r="AI150" i="18" s="1"/>
  <c r="AJ150" i="18" s="1"/>
  <c r="AK150" i="18" s="1"/>
  <c r="AL150" i="18" s="1"/>
  <c r="AM150" i="18" s="1"/>
  <c r="AN150" i="18" s="1"/>
  <c r="AO150" i="18" s="1"/>
  <c r="AP150" i="18" s="1"/>
  <c r="AQ150" i="18" s="1"/>
  <c r="AR150" i="18" s="1"/>
  <c r="AS150" i="18" s="1"/>
  <c r="AT150" i="18" s="1"/>
  <c r="AU150" i="18" s="1"/>
  <c r="AV150" i="18" s="1"/>
  <c r="AW150" i="18" s="1"/>
  <c r="AX150" i="18" s="1"/>
  <c r="AY150" i="18" s="1"/>
  <c r="AZ150" i="18" s="1"/>
  <c r="BA150" i="18" s="1"/>
  <c r="BB150" i="18" s="1"/>
  <c r="BC150" i="18" s="1"/>
  <c r="BD150" i="18" s="1"/>
  <c r="BE150" i="18" s="1"/>
  <c r="BF150" i="18" s="1"/>
  <c r="BG150" i="18" s="1"/>
  <c r="BH150" i="18" s="1"/>
  <c r="BI150" i="18" s="1"/>
  <c r="M154" i="18"/>
  <c r="L194" i="18"/>
  <c r="F89" i="24"/>
  <c r="F121" i="24"/>
  <c r="F150" i="24"/>
  <c r="L180" i="18"/>
  <c r="AB129" i="18"/>
  <c r="AA141" i="18"/>
  <c r="V142" i="18"/>
  <c r="U154" i="18"/>
  <c r="K154" i="18"/>
  <c r="N168" i="18"/>
  <c r="F23" i="7984"/>
  <c r="O815" i="18"/>
  <c r="P815" i="18" s="1"/>
  <c r="Q815" i="18" s="1"/>
  <c r="R815" i="18" s="1"/>
  <c r="M813" i="18"/>
  <c r="N813" i="18" s="1"/>
  <c r="O813" i="18" s="1"/>
  <c r="P813" i="18" s="1"/>
  <c r="N814" i="18"/>
  <c r="O814" i="18" s="1"/>
  <c r="P814" i="18" s="1"/>
  <c r="Q814" i="18" s="1"/>
  <c r="P816" i="18"/>
  <c r="Q816" i="18" s="1"/>
  <c r="R816" i="18" s="1"/>
  <c r="Q817" i="18"/>
  <c r="R817" i="18" s="1"/>
  <c r="S817" i="18" s="1"/>
  <c r="T817" i="18" s="1"/>
  <c r="K811" i="18"/>
  <c r="L811" i="18" s="1"/>
  <c r="M811" i="18" s="1"/>
  <c r="N811" i="18" s="1"/>
  <c r="O811" i="18" s="1"/>
  <c r="P811" i="18" s="1"/>
  <c r="J810" i="18"/>
  <c r="K810" i="18" s="1"/>
  <c r="L810" i="18" s="1"/>
  <c r="M810" i="18" s="1"/>
  <c r="N810" i="18" s="1"/>
  <c r="O810" i="18" s="1"/>
  <c r="P810" i="18" s="1"/>
  <c r="Q810" i="18" s="1"/>
  <c r="L812" i="18"/>
  <c r="M812" i="18" s="1"/>
  <c r="N812" i="18" s="1"/>
  <c r="O812" i="18" s="1"/>
  <c r="I809" i="18"/>
  <c r="J809" i="18" s="1"/>
  <c r="H808" i="18"/>
  <c r="Q232" i="18"/>
  <c r="V144" i="18"/>
  <c r="K193" i="18"/>
  <c r="L181" i="18"/>
  <c r="K219" i="18"/>
  <c r="R220" i="18"/>
  <c r="L207" i="18"/>
  <c r="H154" i="18"/>
  <c r="C8" i="7984"/>
  <c r="K57" i="7960"/>
  <c r="C21" i="7984"/>
  <c r="AS116" i="18"/>
  <c r="AS128" i="18" s="1"/>
  <c r="L116" i="18"/>
  <c r="L128" i="18" s="1"/>
  <c r="N116" i="18"/>
  <c r="N128" i="18" s="1"/>
  <c r="I116" i="18"/>
  <c r="I128" i="18" s="1"/>
  <c r="E8" i="7984"/>
  <c r="F8" i="7984" s="1"/>
  <c r="P116" i="18"/>
  <c r="P128" i="18" s="1"/>
  <c r="Z116" i="18"/>
  <c r="Z128" i="18" s="1"/>
  <c r="V116" i="18"/>
  <c r="V128" i="18" s="1"/>
  <c r="AB116" i="18"/>
  <c r="AB128" i="18" s="1"/>
  <c r="AD116" i="18"/>
  <c r="AD128" i="18" s="1"/>
  <c r="AK116" i="18"/>
  <c r="AK128" i="18" s="1"/>
  <c r="AO116" i="18"/>
  <c r="AO128" i="18" s="1"/>
  <c r="AL116" i="18"/>
  <c r="AL128" i="18" s="1"/>
  <c r="AQ116" i="18"/>
  <c r="AQ128" i="18" s="1"/>
  <c r="AV116" i="18"/>
  <c r="AV128" i="18" s="1"/>
  <c r="AM116" i="18"/>
  <c r="AM128" i="18" s="1"/>
  <c r="Y116" i="18"/>
  <c r="Y128" i="18" s="1"/>
  <c r="M116" i="18"/>
  <c r="M128" i="18" s="1"/>
  <c r="AR116" i="18"/>
  <c r="AR128" i="18" s="1"/>
  <c r="AF116" i="18"/>
  <c r="AF128" i="18" s="1"/>
  <c r="AJ116" i="18"/>
  <c r="AJ128" i="18" s="1"/>
  <c r="AU116" i="18"/>
  <c r="AU128" i="18" s="1"/>
  <c r="X116" i="18"/>
  <c r="X128" i="18" s="1"/>
  <c r="AN116" i="18"/>
  <c r="AN128" i="18" s="1"/>
  <c r="O116" i="18"/>
  <c r="O128" i="18" s="1"/>
  <c r="H116" i="18"/>
  <c r="H128" i="18" s="1"/>
  <c r="AP116" i="18"/>
  <c r="AP128" i="18" s="1"/>
  <c r="AW116" i="18"/>
  <c r="AW128" i="18" s="1"/>
  <c r="Q116" i="18"/>
  <c r="Q128" i="18" s="1"/>
  <c r="T116" i="18"/>
  <c r="T128" i="18" s="1"/>
  <c r="G116" i="18"/>
  <c r="G128" i="18" s="1"/>
  <c r="G115" i="18" s="1"/>
  <c r="G772" i="18" s="1"/>
  <c r="J116" i="18"/>
  <c r="J128" i="18" s="1"/>
  <c r="U116" i="18"/>
  <c r="U128" i="18" s="1"/>
  <c r="K116" i="18"/>
  <c r="K128" i="18" s="1"/>
  <c r="AA116" i="18"/>
  <c r="AA128" i="18" s="1"/>
  <c r="AE116" i="18"/>
  <c r="AE128" i="18" s="1"/>
  <c r="AI116" i="18"/>
  <c r="AI128" i="18" s="1"/>
  <c r="S116" i="18"/>
  <c r="S128" i="18" s="1"/>
  <c r="W116" i="18"/>
  <c r="W128" i="18" s="1"/>
  <c r="AH116" i="18"/>
  <c r="AH128" i="18" s="1"/>
  <c r="AC116" i="18"/>
  <c r="AC128" i="18" s="1"/>
  <c r="R116" i="18"/>
  <c r="R128" i="18" s="1"/>
  <c r="AT116" i="18"/>
  <c r="AT128" i="18" s="1"/>
  <c r="AG116" i="18"/>
  <c r="AG128" i="18" s="1"/>
  <c r="AX116" i="18"/>
  <c r="AX128" i="18" s="1"/>
  <c r="H727" i="18"/>
  <c r="F774" i="18"/>
  <c r="G767" i="18"/>
  <c r="G775" i="18" s="1"/>
  <c r="AK183" i="18"/>
  <c r="AL209" i="18"/>
  <c r="AR1416" i="18"/>
  <c r="AS1406" i="18"/>
  <c r="AH870" i="18"/>
  <c r="AI860" i="18"/>
  <c r="AC873" i="18"/>
  <c r="AG857" i="18"/>
  <c r="AH847" i="18"/>
  <c r="AE896" i="18"/>
  <c r="AF886" i="18"/>
  <c r="AZ131" i="18"/>
  <c r="AP222" i="18"/>
  <c r="AM834" i="18"/>
  <c r="BC1403" i="18"/>
  <c r="BD1393" i="18"/>
  <c r="AK196" i="18"/>
  <c r="AG805" i="18"/>
  <c r="AH795" i="18"/>
  <c r="AG782" i="18"/>
  <c r="AY170" i="18"/>
  <c r="AJ845" i="18" l="1"/>
  <c r="K871" i="18"/>
  <c r="K883" i="18" s="1"/>
  <c r="K629" i="7960"/>
  <c r="AM806" i="18"/>
  <c r="AF780" i="18"/>
  <c r="AF792" i="18" s="1"/>
  <c r="AI832" i="18"/>
  <c r="AI844" i="18" s="1"/>
  <c r="AM858" i="18"/>
  <c r="AJ147" i="18"/>
  <c r="AK147" i="18" s="1"/>
  <c r="AL147" i="18" s="1"/>
  <c r="AM147" i="18" s="1"/>
  <c r="AN147" i="18" s="1"/>
  <c r="AO147" i="18" s="1"/>
  <c r="AP147" i="18" s="1"/>
  <c r="AQ147" i="18" s="1"/>
  <c r="AR147" i="18" s="1"/>
  <c r="AS147" i="18" s="1"/>
  <c r="AT147" i="18" s="1"/>
  <c r="AU147" i="18" s="1"/>
  <c r="AV147" i="18" s="1"/>
  <c r="AW147" i="18" s="1"/>
  <c r="AX147" i="18" s="1"/>
  <c r="AY147" i="18" s="1"/>
  <c r="AZ147" i="18" s="1"/>
  <c r="BA147" i="18" s="1"/>
  <c r="BB147" i="18" s="1"/>
  <c r="BC147" i="18" s="1"/>
  <c r="BD147" i="18" s="1"/>
  <c r="BE147" i="18" s="1"/>
  <c r="BF147" i="18" s="1"/>
  <c r="BG147" i="18" s="1"/>
  <c r="BH147" i="18" s="1"/>
  <c r="BI147" i="18" s="1"/>
  <c r="H752" i="18"/>
  <c r="AE148" i="18"/>
  <c r="AF148" i="18" s="1"/>
  <c r="AG148" i="18" s="1"/>
  <c r="AH148" i="18" s="1"/>
  <c r="AI148" i="18" s="1"/>
  <c r="AJ148" i="18" s="1"/>
  <c r="AK148" i="18" s="1"/>
  <c r="AL148" i="18" s="1"/>
  <c r="AM148" i="18" s="1"/>
  <c r="AN148" i="18" s="1"/>
  <c r="AO148" i="18" s="1"/>
  <c r="AP148" i="18" s="1"/>
  <c r="AQ148" i="18" s="1"/>
  <c r="AR148" i="18" s="1"/>
  <c r="AS148" i="18" s="1"/>
  <c r="AT148" i="18" s="1"/>
  <c r="AU148" i="18" s="1"/>
  <c r="AV148" i="18" s="1"/>
  <c r="AW148" i="18" s="1"/>
  <c r="AX148" i="18" s="1"/>
  <c r="AY148" i="18" s="1"/>
  <c r="AZ148" i="18" s="1"/>
  <c r="BA148" i="18" s="1"/>
  <c r="BB148" i="18" s="1"/>
  <c r="BC148" i="18" s="1"/>
  <c r="BD148" i="18" s="1"/>
  <c r="BE148" i="18" s="1"/>
  <c r="BF148" i="18" s="1"/>
  <c r="BG148" i="18" s="1"/>
  <c r="BH148" i="18" s="1"/>
  <c r="BI148" i="18" s="1"/>
  <c r="AM153" i="18"/>
  <c r="AN153" i="18" s="1"/>
  <c r="AO153" i="18" s="1"/>
  <c r="AP153" i="18" s="1"/>
  <c r="AQ153" i="18" s="1"/>
  <c r="AR153" i="18" s="1"/>
  <c r="AS153" i="18" s="1"/>
  <c r="AT153" i="18" s="1"/>
  <c r="AU153" i="18" s="1"/>
  <c r="AV153" i="18" s="1"/>
  <c r="AW153" i="18" s="1"/>
  <c r="AX153" i="18" s="1"/>
  <c r="AY153" i="18" s="1"/>
  <c r="AZ153" i="18" s="1"/>
  <c r="BA153" i="18" s="1"/>
  <c r="BB153" i="18" s="1"/>
  <c r="BC153" i="18" s="1"/>
  <c r="BD153" i="18" s="1"/>
  <c r="BE153" i="18" s="1"/>
  <c r="BF153" i="18" s="1"/>
  <c r="BG153" i="18" s="1"/>
  <c r="BH153" i="18" s="1"/>
  <c r="BI153" i="18" s="1"/>
  <c r="AC129" i="18"/>
  <c r="AC141" i="18" s="1"/>
  <c r="AE151" i="18"/>
  <c r="AF151" i="18" s="1"/>
  <c r="AG151" i="18" s="1"/>
  <c r="AH151" i="18" s="1"/>
  <c r="AI151" i="18" s="1"/>
  <c r="AJ151" i="18" s="1"/>
  <c r="AK151" i="18" s="1"/>
  <c r="AL151" i="18" s="1"/>
  <c r="AM151" i="18" s="1"/>
  <c r="AN151" i="18" s="1"/>
  <c r="AO151" i="18" s="1"/>
  <c r="AP151" i="18" s="1"/>
  <c r="AQ151" i="18" s="1"/>
  <c r="AR151" i="18" s="1"/>
  <c r="AS151" i="18" s="1"/>
  <c r="AT151" i="18" s="1"/>
  <c r="AU151" i="18" s="1"/>
  <c r="AV151" i="18" s="1"/>
  <c r="AW151" i="18" s="1"/>
  <c r="AX151" i="18" s="1"/>
  <c r="AY151" i="18" s="1"/>
  <c r="AZ151" i="18" s="1"/>
  <c r="BA151" i="18" s="1"/>
  <c r="BB151" i="18" s="1"/>
  <c r="BC151" i="18" s="1"/>
  <c r="BD151" i="18" s="1"/>
  <c r="BE151" i="18" s="1"/>
  <c r="BF151" i="18" s="1"/>
  <c r="BG151" i="18" s="1"/>
  <c r="BH151" i="18" s="1"/>
  <c r="BI151" i="18" s="1"/>
  <c r="AB145" i="18"/>
  <c r="AC145" i="18" s="1"/>
  <c r="AD145" i="18" s="1"/>
  <c r="AE145" i="18" s="1"/>
  <c r="AF145" i="18" s="1"/>
  <c r="AG145" i="18" s="1"/>
  <c r="AH145" i="18" s="1"/>
  <c r="AI145" i="18" s="1"/>
  <c r="AJ145" i="18" s="1"/>
  <c r="AK145" i="18" s="1"/>
  <c r="AL145" i="18" s="1"/>
  <c r="AM145" i="18" s="1"/>
  <c r="AN145" i="18" s="1"/>
  <c r="AO145" i="18" s="1"/>
  <c r="AP145" i="18" s="1"/>
  <c r="AQ145" i="18" s="1"/>
  <c r="AR145" i="18" s="1"/>
  <c r="AS145" i="18" s="1"/>
  <c r="AT145" i="18" s="1"/>
  <c r="AU145" i="18" s="1"/>
  <c r="AV145" i="18" s="1"/>
  <c r="AW145" i="18" s="1"/>
  <c r="AX145" i="18" s="1"/>
  <c r="AY145" i="18" s="1"/>
  <c r="AZ145" i="18" s="1"/>
  <c r="BA145" i="18" s="1"/>
  <c r="BB145" i="18" s="1"/>
  <c r="BC145" i="18" s="1"/>
  <c r="BD145" i="18" s="1"/>
  <c r="BE145" i="18" s="1"/>
  <c r="BF145" i="18" s="1"/>
  <c r="BG145" i="18" s="1"/>
  <c r="BH145" i="18" s="1"/>
  <c r="BI145" i="18" s="1"/>
  <c r="S815" i="18"/>
  <c r="T815" i="18" s="1"/>
  <c r="M194" i="18"/>
  <c r="L206" i="18"/>
  <c r="G136" i="24"/>
  <c r="G448" i="7960"/>
  <c r="G7" i="7949"/>
  <c r="Q811" i="18"/>
  <c r="R811" i="18" s="1"/>
  <c r="U817" i="18"/>
  <c r="V817" i="18" s="1"/>
  <c r="W817" i="18" s="1"/>
  <c r="X817" i="18" s="1"/>
  <c r="Y817" i="18" s="1"/>
  <c r="Z817" i="18" s="1"/>
  <c r="AA817" i="18" s="1"/>
  <c r="AB817" i="18" s="1"/>
  <c r="AC817" i="18" s="1"/>
  <c r="AD817" i="18" s="1"/>
  <c r="AE817" i="18" s="1"/>
  <c r="AF817" i="18" s="1"/>
  <c r="AG817" i="18" s="1"/>
  <c r="AH817" i="18" s="1"/>
  <c r="AI817" i="18" s="1"/>
  <c r="AJ817" i="18" s="1"/>
  <c r="AK817" i="18" s="1"/>
  <c r="AL817" i="18" s="1"/>
  <c r="AM817" i="18" s="1"/>
  <c r="AN817" i="18" s="1"/>
  <c r="AO817" i="18" s="1"/>
  <c r="AP817" i="18" s="1"/>
  <c r="AQ817" i="18" s="1"/>
  <c r="AR817" i="18" s="1"/>
  <c r="AS817" i="18" s="1"/>
  <c r="AT817" i="18" s="1"/>
  <c r="AU817" i="18" s="1"/>
  <c r="AV817" i="18" s="1"/>
  <c r="AW817" i="18" s="1"/>
  <c r="AX817" i="18" s="1"/>
  <c r="AY817" i="18" s="1"/>
  <c r="AZ817" i="18" s="1"/>
  <c r="BA817" i="18" s="1"/>
  <c r="BB817" i="18" s="1"/>
  <c r="BC817" i="18" s="1"/>
  <c r="BD817" i="18" s="1"/>
  <c r="BE817" i="18" s="1"/>
  <c r="BF817" i="18" s="1"/>
  <c r="BG817" i="18" s="1"/>
  <c r="BH817" i="18" s="1"/>
  <c r="BI817" i="18" s="1"/>
  <c r="G1434" i="18"/>
  <c r="G17" i="24"/>
  <c r="G63" i="24"/>
  <c r="G771" i="18"/>
  <c r="G773" i="18" s="1"/>
  <c r="R814" i="18"/>
  <c r="S814" i="18" s="1"/>
  <c r="T814" i="18" s="1"/>
  <c r="W144" i="18"/>
  <c r="X144" i="18" s="1"/>
  <c r="AB141" i="18"/>
  <c r="L193" i="18"/>
  <c r="K809" i="18"/>
  <c r="L809" i="18" s="1"/>
  <c r="M809" i="18" s="1"/>
  <c r="N809" i="18" s="1"/>
  <c r="O809" i="18" s="1"/>
  <c r="P809" i="18" s="1"/>
  <c r="Q809" i="18" s="1"/>
  <c r="R809" i="18" s="1"/>
  <c r="S809" i="18" s="1"/>
  <c r="T809" i="18" s="1"/>
  <c r="U809" i="18" s="1"/>
  <c r="V809" i="18" s="1"/>
  <c r="W809" i="18" s="1"/>
  <c r="X809" i="18" s="1"/>
  <c r="Y809" i="18" s="1"/>
  <c r="Z809" i="18" s="1"/>
  <c r="AA809" i="18" s="1"/>
  <c r="AB809" i="18" s="1"/>
  <c r="AC809" i="18" s="1"/>
  <c r="AD809" i="18" s="1"/>
  <c r="AE809" i="18" s="1"/>
  <c r="AF809" i="18" s="1"/>
  <c r="AG809" i="18" s="1"/>
  <c r="AH809" i="18" s="1"/>
  <c r="AI809" i="18" s="1"/>
  <c r="AJ809" i="18" s="1"/>
  <c r="AK809" i="18" s="1"/>
  <c r="AL809" i="18" s="1"/>
  <c r="AM809" i="18" s="1"/>
  <c r="AN809" i="18" s="1"/>
  <c r="AO809" i="18" s="1"/>
  <c r="AP809" i="18" s="1"/>
  <c r="AQ809" i="18" s="1"/>
  <c r="AR809" i="18" s="1"/>
  <c r="AS809" i="18" s="1"/>
  <c r="AT809" i="18" s="1"/>
  <c r="AU809" i="18" s="1"/>
  <c r="AV809" i="18" s="1"/>
  <c r="AW809" i="18" s="1"/>
  <c r="AX809" i="18" s="1"/>
  <c r="AY809" i="18" s="1"/>
  <c r="AZ809" i="18" s="1"/>
  <c r="BA809" i="18" s="1"/>
  <c r="BB809" i="18" s="1"/>
  <c r="BC809" i="18" s="1"/>
  <c r="BD809" i="18" s="1"/>
  <c r="BE809" i="18" s="1"/>
  <c r="BF809" i="18" s="1"/>
  <c r="BG809" i="18" s="1"/>
  <c r="BH809" i="18" s="1"/>
  <c r="BI809" i="18" s="1"/>
  <c r="I752" i="18"/>
  <c r="J740" i="18"/>
  <c r="W142" i="18"/>
  <c r="V154" i="18"/>
  <c r="I808" i="18"/>
  <c r="H818" i="18"/>
  <c r="H779" i="18" s="1"/>
  <c r="F122" i="24"/>
  <c r="F124" i="24" s="1"/>
  <c r="F123" i="24"/>
  <c r="F125" i="24"/>
  <c r="F126" i="24" s="1"/>
  <c r="C18" i="7984"/>
  <c r="D8" i="7984" s="1"/>
  <c r="F91" i="24"/>
  <c r="F90" i="24"/>
  <c r="F92" i="24" s="1"/>
  <c r="F93" i="24"/>
  <c r="F94" i="24" s="1"/>
  <c r="H739" i="18"/>
  <c r="AD149" i="18"/>
  <c r="AI152" i="18"/>
  <c r="AJ152" i="18" s="1"/>
  <c r="AK152" i="18" s="1"/>
  <c r="AL152" i="18" s="1"/>
  <c r="AM152" i="18" s="1"/>
  <c r="AN152" i="18" s="1"/>
  <c r="AO152" i="18" s="1"/>
  <c r="AP152" i="18" s="1"/>
  <c r="AQ152" i="18" s="1"/>
  <c r="AR152" i="18" s="1"/>
  <c r="AS152" i="18" s="1"/>
  <c r="AT152" i="18" s="1"/>
  <c r="AU152" i="18" s="1"/>
  <c r="AV152" i="18" s="1"/>
  <c r="AW152" i="18" s="1"/>
  <c r="AX152" i="18" s="1"/>
  <c r="AY152" i="18" s="1"/>
  <c r="AZ152" i="18" s="1"/>
  <c r="BA152" i="18" s="1"/>
  <c r="BB152" i="18" s="1"/>
  <c r="BC152" i="18" s="1"/>
  <c r="BD152" i="18" s="1"/>
  <c r="BE152" i="18" s="1"/>
  <c r="BF152" i="18" s="1"/>
  <c r="BG152" i="18" s="1"/>
  <c r="BH152" i="18" s="1"/>
  <c r="BI152" i="18" s="1"/>
  <c r="I727" i="18"/>
  <c r="N180" i="18"/>
  <c r="O168" i="18"/>
  <c r="M181" i="18"/>
  <c r="P812" i="18"/>
  <c r="Q812" i="18" s="1"/>
  <c r="R812" i="18" s="1"/>
  <c r="S812" i="18" s="1"/>
  <c r="T812" i="18" s="1"/>
  <c r="U812" i="18" s="1"/>
  <c r="V812" i="18" s="1"/>
  <c r="W812" i="18" s="1"/>
  <c r="X812" i="18" s="1"/>
  <c r="Y812" i="18" s="1"/>
  <c r="Z812" i="18" s="1"/>
  <c r="AA812" i="18" s="1"/>
  <c r="AB812" i="18" s="1"/>
  <c r="AC812" i="18" s="1"/>
  <c r="AD812" i="18" s="1"/>
  <c r="AE812" i="18" s="1"/>
  <c r="AF812" i="18" s="1"/>
  <c r="AG812" i="18" s="1"/>
  <c r="AH812" i="18" s="1"/>
  <c r="AI812" i="18" s="1"/>
  <c r="AJ812" i="18" s="1"/>
  <c r="AK812" i="18" s="1"/>
  <c r="AL812" i="18" s="1"/>
  <c r="AM812" i="18" s="1"/>
  <c r="AN812" i="18" s="1"/>
  <c r="AO812" i="18" s="1"/>
  <c r="AP812" i="18" s="1"/>
  <c r="AQ812" i="18" s="1"/>
  <c r="AR812" i="18" s="1"/>
  <c r="AS812" i="18" s="1"/>
  <c r="AT812" i="18" s="1"/>
  <c r="AU812" i="18" s="1"/>
  <c r="AV812" i="18" s="1"/>
  <c r="AW812" i="18" s="1"/>
  <c r="AX812" i="18" s="1"/>
  <c r="AY812" i="18" s="1"/>
  <c r="AZ812" i="18" s="1"/>
  <c r="BA812" i="18" s="1"/>
  <c r="BB812" i="18" s="1"/>
  <c r="BC812" i="18" s="1"/>
  <c r="BD812" i="18" s="1"/>
  <c r="BE812" i="18" s="1"/>
  <c r="BF812" i="18" s="1"/>
  <c r="BG812" i="18" s="1"/>
  <c r="BH812" i="18" s="1"/>
  <c r="BI812" i="18" s="1"/>
  <c r="Q813" i="18"/>
  <c r="R813" i="18" s="1"/>
  <c r="S813" i="18" s="1"/>
  <c r="T813" i="18" s="1"/>
  <c r="U813" i="18" s="1"/>
  <c r="V813" i="18" s="1"/>
  <c r="W813" i="18" s="1"/>
  <c r="X813" i="18" s="1"/>
  <c r="Y813" i="18" s="1"/>
  <c r="Z813" i="18" s="1"/>
  <c r="AA813" i="18" s="1"/>
  <c r="AB813" i="18" s="1"/>
  <c r="AC813" i="18" s="1"/>
  <c r="AD813" i="18" s="1"/>
  <c r="AE813" i="18" s="1"/>
  <c r="AF813" i="18" s="1"/>
  <c r="AG813" i="18" s="1"/>
  <c r="AH813" i="18" s="1"/>
  <c r="AI813" i="18" s="1"/>
  <c r="AJ813" i="18" s="1"/>
  <c r="AK813" i="18" s="1"/>
  <c r="AL813" i="18" s="1"/>
  <c r="AM813" i="18" s="1"/>
  <c r="AN813" i="18" s="1"/>
  <c r="AO813" i="18" s="1"/>
  <c r="AP813" i="18" s="1"/>
  <c r="AQ813" i="18" s="1"/>
  <c r="AR813" i="18" s="1"/>
  <c r="AS813" i="18" s="1"/>
  <c r="AT813" i="18" s="1"/>
  <c r="AU813" i="18" s="1"/>
  <c r="AV813" i="18" s="1"/>
  <c r="AW813" i="18" s="1"/>
  <c r="AX813" i="18" s="1"/>
  <c r="AY813" i="18" s="1"/>
  <c r="AZ813" i="18" s="1"/>
  <c r="BA813" i="18" s="1"/>
  <c r="BB813" i="18" s="1"/>
  <c r="BC813" i="18" s="1"/>
  <c r="BD813" i="18" s="1"/>
  <c r="BE813" i="18" s="1"/>
  <c r="BF813" i="18" s="1"/>
  <c r="BG813" i="18" s="1"/>
  <c r="BH813" i="18" s="1"/>
  <c r="BI813" i="18" s="1"/>
  <c r="C3" i="7984"/>
  <c r="G1436" i="18"/>
  <c r="G766" i="18"/>
  <c r="AY116" i="18"/>
  <c r="AY128" i="18" s="1"/>
  <c r="L219" i="18"/>
  <c r="M207" i="18"/>
  <c r="R232" i="18"/>
  <c r="S220" i="18"/>
  <c r="R810" i="18"/>
  <c r="S810" i="18" s="1"/>
  <c r="T810" i="18" s="1"/>
  <c r="U810" i="18" s="1"/>
  <c r="V810" i="18" s="1"/>
  <c r="W810" i="18" s="1"/>
  <c r="X810" i="18" s="1"/>
  <c r="Y810" i="18" s="1"/>
  <c r="Z810" i="18" s="1"/>
  <c r="AA810" i="18" s="1"/>
  <c r="AB810" i="18" s="1"/>
  <c r="AC810" i="18" s="1"/>
  <c r="AD810" i="18" s="1"/>
  <c r="AE810" i="18" s="1"/>
  <c r="AF810" i="18" s="1"/>
  <c r="AG810" i="18" s="1"/>
  <c r="AH810" i="18" s="1"/>
  <c r="AI810" i="18" s="1"/>
  <c r="AJ810" i="18" s="1"/>
  <c r="AK810" i="18" s="1"/>
  <c r="AL810" i="18" s="1"/>
  <c r="AM810" i="18" s="1"/>
  <c r="AN810" i="18" s="1"/>
  <c r="AO810" i="18" s="1"/>
  <c r="AP810" i="18" s="1"/>
  <c r="AQ810" i="18" s="1"/>
  <c r="AR810" i="18" s="1"/>
  <c r="AS810" i="18" s="1"/>
  <c r="AT810" i="18" s="1"/>
  <c r="AU810" i="18" s="1"/>
  <c r="AV810" i="18" s="1"/>
  <c r="AW810" i="18" s="1"/>
  <c r="AX810" i="18" s="1"/>
  <c r="AY810" i="18" s="1"/>
  <c r="AZ810" i="18" s="1"/>
  <c r="BA810" i="18" s="1"/>
  <c r="BB810" i="18" s="1"/>
  <c r="BC810" i="18" s="1"/>
  <c r="BD810" i="18" s="1"/>
  <c r="BE810" i="18" s="1"/>
  <c r="BF810" i="18" s="1"/>
  <c r="BG810" i="18" s="1"/>
  <c r="BH810" i="18" s="1"/>
  <c r="BI810" i="18" s="1"/>
  <c r="S816" i="18"/>
  <c r="T816" i="18" s="1"/>
  <c r="U816" i="18" s="1"/>
  <c r="V816" i="18" s="1"/>
  <c r="W816" i="18" s="1"/>
  <c r="X816" i="18" s="1"/>
  <c r="Y816" i="18" s="1"/>
  <c r="Z816" i="18" s="1"/>
  <c r="AA816" i="18" s="1"/>
  <c r="AB816" i="18" s="1"/>
  <c r="AC816" i="18" s="1"/>
  <c r="AD816" i="18" s="1"/>
  <c r="AE816" i="18" s="1"/>
  <c r="AF816" i="18" s="1"/>
  <c r="AG816" i="18" s="1"/>
  <c r="AH816" i="18" s="1"/>
  <c r="AI816" i="18" s="1"/>
  <c r="AJ816" i="18" s="1"/>
  <c r="AK816" i="18" s="1"/>
  <c r="AL816" i="18" s="1"/>
  <c r="AM816" i="18" s="1"/>
  <c r="AN816" i="18" s="1"/>
  <c r="AO816" i="18" s="1"/>
  <c r="AP816" i="18" s="1"/>
  <c r="AQ816" i="18" s="1"/>
  <c r="AR816" i="18" s="1"/>
  <c r="AS816" i="18" s="1"/>
  <c r="AT816" i="18" s="1"/>
  <c r="AU816" i="18" s="1"/>
  <c r="AV816" i="18" s="1"/>
  <c r="AW816" i="18" s="1"/>
  <c r="AX816" i="18" s="1"/>
  <c r="AY816" i="18" s="1"/>
  <c r="AZ816" i="18" s="1"/>
  <c r="BA816" i="18" s="1"/>
  <c r="BB816" i="18" s="1"/>
  <c r="BC816" i="18" s="1"/>
  <c r="BD816" i="18" s="1"/>
  <c r="BE816" i="18" s="1"/>
  <c r="BF816" i="18" s="1"/>
  <c r="BG816" i="18" s="1"/>
  <c r="BH816" i="18" s="1"/>
  <c r="BI816" i="18" s="1"/>
  <c r="BD1403" i="18"/>
  <c r="BE1393" i="18"/>
  <c r="AS1416" i="18"/>
  <c r="AT1406" i="18"/>
  <c r="AI870" i="18"/>
  <c r="AJ860" i="18"/>
  <c r="AD873" i="18"/>
  <c r="AM209" i="18"/>
  <c r="AH805" i="18"/>
  <c r="AI795" i="18"/>
  <c r="AN834" i="18"/>
  <c r="AQ222" i="18"/>
  <c r="AZ170" i="18"/>
  <c r="AL183" i="18"/>
  <c r="AH857" i="18"/>
  <c r="AI847" i="18"/>
  <c r="AL196" i="18"/>
  <c r="AH782" i="18"/>
  <c r="BA131" i="18"/>
  <c r="AF896" i="18"/>
  <c r="AG886" i="18"/>
  <c r="AK845" i="18" l="1"/>
  <c r="L871" i="18"/>
  <c r="L883" i="18" s="1"/>
  <c r="L629" i="7960"/>
  <c r="AL793" i="18"/>
  <c r="U815" i="18"/>
  <c r="V815" i="18" s="1"/>
  <c r="W815" i="18" s="1"/>
  <c r="X815" i="18" s="1"/>
  <c r="Y815" i="18" s="1"/>
  <c r="Z815" i="18" s="1"/>
  <c r="AA815" i="18" s="1"/>
  <c r="AB815" i="18" s="1"/>
  <c r="AC815" i="18" s="1"/>
  <c r="AD815" i="18" s="1"/>
  <c r="AE815" i="18" s="1"/>
  <c r="AF815" i="18" s="1"/>
  <c r="AG815" i="18" s="1"/>
  <c r="AH815" i="18" s="1"/>
  <c r="AI815" i="18" s="1"/>
  <c r="AJ815" i="18" s="1"/>
  <c r="AK815" i="18" s="1"/>
  <c r="AL815" i="18" s="1"/>
  <c r="AM815" i="18" s="1"/>
  <c r="AN815" i="18" s="1"/>
  <c r="AO815" i="18" s="1"/>
  <c r="AP815" i="18" s="1"/>
  <c r="AQ815" i="18" s="1"/>
  <c r="AR815" i="18" s="1"/>
  <c r="AS815" i="18" s="1"/>
  <c r="AT815" i="18" s="1"/>
  <c r="AU815" i="18" s="1"/>
  <c r="AV815" i="18" s="1"/>
  <c r="AW815" i="18" s="1"/>
  <c r="AX815" i="18" s="1"/>
  <c r="AY815" i="18" s="1"/>
  <c r="AZ815" i="18" s="1"/>
  <c r="BA815" i="18" s="1"/>
  <c r="BB815" i="18" s="1"/>
  <c r="BC815" i="18" s="1"/>
  <c r="BD815" i="18" s="1"/>
  <c r="BE815" i="18" s="1"/>
  <c r="BF815" i="18" s="1"/>
  <c r="BG815" i="18" s="1"/>
  <c r="BH815" i="18" s="1"/>
  <c r="BI815" i="18" s="1"/>
  <c r="AN858" i="18"/>
  <c r="AJ832" i="18"/>
  <c r="AJ844" i="18" s="1"/>
  <c r="AN806" i="18"/>
  <c r="H115" i="18"/>
  <c r="H772" i="18" s="1"/>
  <c r="H1436" i="18" s="1"/>
  <c r="S811" i="18"/>
  <c r="T811" i="18" s="1"/>
  <c r="U811" i="18" s="1"/>
  <c r="V811" i="18" s="1"/>
  <c r="W811" i="18" s="1"/>
  <c r="X811" i="18" s="1"/>
  <c r="Y811" i="18" s="1"/>
  <c r="Z811" i="18" s="1"/>
  <c r="AA811" i="18" s="1"/>
  <c r="AB811" i="18" s="1"/>
  <c r="AC811" i="18" s="1"/>
  <c r="AD811" i="18" s="1"/>
  <c r="AE811" i="18" s="1"/>
  <c r="AF811" i="18" s="1"/>
  <c r="AG811" i="18" s="1"/>
  <c r="AH811" i="18" s="1"/>
  <c r="AI811" i="18" s="1"/>
  <c r="AJ811" i="18" s="1"/>
  <c r="AK811" i="18" s="1"/>
  <c r="AL811" i="18" s="1"/>
  <c r="AM811" i="18" s="1"/>
  <c r="AN811" i="18" s="1"/>
  <c r="AO811" i="18" s="1"/>
  <c r="AP811" i="18" s="1"/>
  <c r="AQ811" i="18" s="1"/>
  <c r="AR811" i="18" s="1"/>
  <c r="AS811" i="18" s="1"/>
  <c r="AT811" i="18" s="1"/>
  <c r="AU811" i="18" s="1"/>
  <c r="AV811" i="18" s="1"/>
  <c r="AW811" i="18" s="1"/>
  <c r="AX811" i="18" s="1"/>
  <c r="AY811" i="18" s="1"/>
  <c r="AZ811" i="18" s="1"/>
  <c r="BA811" i="18" s="1"/>
  <c r="BB811" i="18" s="1"/>
  <c r="BC811" i="18" s="1"/>
  <c r="BD811" i="18" s="1"/>
  <c r="BE811" i="18" s="1"/>
  <c r="BF811" i="18" s="1"/>
  <c r="BG811" i="18" s="1"/>
  <c r="BH811" i="18" s="1"/>
  <c r="BI811" i="18" s="1"/>
  <c r="M206" i="18"/>
  <c r="N194" i="18"/>
  <c r="AD129" i="18"/>
  <c r="G9" i="7949"/>
  <c r="D16" i="7984"/>
  <c r="D14" i="7984"/>
  <c r="D12" i="7984"/>
  <c r="D15" i="7984"/>
  <c r="D13" i="7984"/>
  <c r="D11" i="7984"/>
  <c r="D9" i="7984"/>
  <c r="D10" i="7984"/>
  <c r="G449" i="7960"/>
  <c r="I818" i="18"/>
  <c r="I779" i="18" s="1"/>
  <c r="I46" i="24" s="1"/>
  <c r="J808" i="18"/>
  <c r="AE149" i="18"/>
  <c r="AF149" i="18" s="1"/>
  <c r="AG149" i="18" s="1"/>
  <c r="AH149" i="18" s="1"/>
  <c r="AI149" i="18" s="1"/>
  <c r="W154" i="18"/>
  <c r="X142" i="18"/>
  <c r="Y142" i="18" s="1"/>
  <c r="N181" i="18"/>
  <c r="O181" i="18" s="1"/>
  <c r="O193" i="18" s="1"/>
  <c r="M193" i="18"/>
  <c r="H767" i="18"/>
  <c r="H775" i="18" s="1"/>
  <c r="H7" i="7949" s="1"/>
  <c r="G774" i="18"/>
  <c r="H1434" i="18" s="1"/>
  <c r="AZ116" i="18"/>
  <c r="J727" i="18"/>
  <c r="I739" i="18"/>
  <c r="I115" i="18" s="1"/>
  <c r="I772" i="18" s="1"/>
  <c r="G1437" i="18"/>
  <c r="C4" i="7984"/>
  <c r="C5" i="7984" s="1"/>
  <c r="M219" i="18"/>
  <c r="N207" i="18"/>
  <c r="O180" i="18"/>
  <c r="P168" i="18"/>
  <c r="G28" i="24"/>
  <c r="G133" i="24"/>
  <c r="G18" i="24"/>
  <c r="G19" i="24"/>
  <c r="H46" i="24"/>
  <c r="H1445" i="18"/>
  <c r="H1430" i="18"/>
  <c r="S232" i="18"/>
  <c r="T220" i="18"/>
  <c r="U220" i="18" s="1"/>
  <c r="U814" i="18"/>
  <c r="V814" i="18" s="1"/>
  <c r="W814" i="18" s="1"/>
  <c r="X814" i="18" s="1"/>
  <c r="Y814" i="18" s="1"/>
  <c r="Z814" i="18" s="1"/>
  <c r="AA814" i="18" s="1"/>
  <c r="AB814" i="18" s="1"/>
  <c r="AC814" i="18" s="1"/>
  <c r="AD814" i="18" s="1"/>
  <c r="AE814" i="18" s="1"/>
  <c r="AF814" i="18" s="1"/>
  <c r="AG814" i="18" s="1"/>
  <c r="AH814" i="18" s="1"/>
  <c r="AI814" i="18" s="1"/>
  <c r="AJ814" i="18" s="1"/>
  <c r="AK814" i="18" s="1"/>
  <c r="AL814" i="18" s="1"/>
  <c r="AM814" i="18" s="1"/>
  <c r="AN814" i="18" s="1"/>
  <c r="AO814" i="18" s="1"/>
  <c r="AP814" i="18" s="1"/>
  <c r="AQ814" i="18" s="1"/>
  <c r="AR814" i="18" s="1"/>
  <c r="AS814" i="18" s="1"/>
  <c r="AT814" i="18" s="1"/>
  <c r="AU814" i="18" s="1"/>
  <c r="AV814" i="18" s="1"/>
  <c r="AW814" i="18" s="1"/>
  <c r="AX814" i="18" s="1"/>
  <c r="AY814" i="18" s="1"/>
  <c r="AZ814" i="18" s="1"/>
  <c r="BA814" i="18" s="1"/>
  <c r="BB814" i="18" s="1"/>
  <c r="BC814" i="18" s="1"/>
  <c r="BD814" i="18" s="1"/>
  <c r="BE814" i="18" s="1"/>
  <c r="BF814" i="18" s="1"/>
  <c r="BG814" i="18" s="1"/>
  <c r="BH814" i="18" s="1"/>
  <c r="BI814" i="18" s="1"/>
  <c r="K740" i="18"/>
  <c r="J752" i="18"/>
  <c r="Y144" i="18"/>
  <c r="AI805" i="18"/>
  <c r="AJ795" i="18"/>
  <c r="AI857" i="18"/>
  <c r="AJ847" i="18"/>
  <c r="AM183" i="18"/>
  <c r="AM196" i="18"/>
  <c r="BA170" i="18"/>
  <c r="AE873" i="18"/>
  <c r="AN209" i="18"/>
  <c r="AJ870" i="18"/>
  <c r="AK860" i="18"/>
  <c r="BB131" i="18"/>
  <c r="BE1403" i="18"/>
  <c r="BF1393" i="18"/>
  <c r="AI782" i="18"/>
  <c r="AR222" i="18"/>
  <c r="AG896" i="18"/>
  <c r="AH886" i="18"/>
  <c r="AO834" i="18"/>
  <c r="AT1416" i="18"/>
  <c r="AU1406" i="18"/>
  <c r="AL845" i="18" l="1"/>
  <c r="M871" i="18"/>
  <c r="M883" i="18" s="1"/>
  <c r="M629" i="7960"/>
  <c r="G1438" i="18"/>
  <c r="G1440" i="18" s="1"/>
  <c r="D3" i="7984"/>
  <c r="AM793" i="18"/>
  <c r="H766" i="18"/>
  <c r="I766" i="18" s="1"/>
  <c r="AG780" i="18"/>
  <c r="AG792" i="18" s="1"/>
  <c r="AK832" i="18"/>
  <c r="AK844" i="18" s="1"/>
  <c r="AO806" i="18"/>
  <c r="AO858" i="18"/>
  <c r="D18" i="7984"/>
  <c r="AJ149" i="18"/>
  <c r="AK149" i="18" s="1"/>
  <c r="AL149" i="18" s="1"/>
  <c r="AM149" i="18" s="1"/>
  <c r="AN149" i="18" s="1"/>
  <c r="AO149" i="18" s="1"/>
  <c r="AP149" i="18" s="1"/>
  <c r="AQ149" i="18" s="1"/>
  <c r="AR149" i="18" s="1"/>
  <c r="AS149" i="18" s="1"/>
  <c r="AT149" i="18" s="1"/>
  <c r="AU149" i="18" s="1"/>
  <c r="AV149" i="18" s="1"/>
  <c r="AW149" i="18" s="1"/>
  <c r="AX149" i="18" s="1"/>
  <c r="AY149" i="18" s="1"/>
  <c r="AZ149" i="18" s="1"/>
  <c r="BA149" i="18" s="1"/>
  <c r="BB149" i="18" s="1"/>
  <c r="BC149" i="18" s="1"/>
  <c r="BD149" i="18" s="1"/>
  <c r="BE149" i="18" s="1"/>
  <c r="BF149" i="18" s="1"/>
  <c r="BG149" i="18" s="1"/>
  <c r="BH149" i="18" s="1"/>
  <c r="BI149" i="18" s="1"/>
  <c r="AD141" i="18"/>
  <c r="AE129" i="18"/>
  <c r="N206" i="18"/>
  <c r="O194" i="18"/>
  <c r="U232" i="18"/>
  <c r="V220" i="18"/>
  <c r="V232" i="18" s="1"/>
  <c r="G141" i="24"/>
  <c r="G25" i="24"/>
  <c r="E3" i="7984"/>
  <c r="Z144" i="18"/>
  <c r="AA144" i="18" s="1"/>
  <c r="AB144" i="18" s="1"/>
  <c r="AC144" i="18" s="1"/>
  <c r="J739" i="18"/>
  <c r="J115" i="18" s="1"/>
  <c r="J772" i="18" s="1"/>
  <c r="H9" i="7949"/>
  <c r="K752" i="18"/>
  <c r="L740" i="18"/>
  <c r="Q168" i="18"/>
  <c r="P180" i="18"/>
  <c r="BA116" i="18"/>
  <c r="BB116" i="18" s="1"/>
  <c r="BB128" i="18" s="1"/>
  <c r="AZ128" i="18"/>
  <c r="K727" i="18"/>
  <c r="H17" i="24"/>
  <c r="H63" i="24"/>
  <c r="H771" i="18"/>
  <c r="H1437" i="18" s="1"/>
  <c r="H1438" i="18" s="1"/>
  <c r="H448" i="7960"/>
  <c r="H136" i="24"/>
  <c r="X154" i="18"/>
  <c r="Z142" i="18"/>
  <c r="O207" i="18"/>
  <c r="N219" i="18"/>
  <c r="G26" i="24"/>
  <c r="F71" i="24"/>
  <c r="I1430" i="18"/>
  <c r="I1443" i="18"/>
  <c r="N193" i="18"/>
  <c r="P181" i="18"/>
  <c r="T232" i="18"/>
  <c r="I1436" i="18"/>
  <c r="I1445" i="18"/>
  <c r="H1446" i="18"/>
  <c r="Y154" i="18"/>
  <c r="G163" i="24"/>
  <c r="G32" i="19"/>
  <c r="K808" i="18"/>
  <c r="J818" i="18"/>
  <c r="J779" i="18" s="1"/>
  <c r="J46" i="24" s="1"/>
  <c r="G30" i="24"/>
  <c r="BC131" i="18"/>
  <c r="AU1416" i="18"/>
  <c r="AV1406" i="18"/>
  <c r="AJ857" i="18"/>
  <c r="AK847" i="18"/>
  <c r="AN196" i="18"/>
  <c r="BF1403" i="18"/>
  <c r="BG1393" i="18"/>
  <c r="AP834" i="18"/>
  <c r="AO209" i="18"/>
  <c r="AF873" i="18"/>
  <c r="AN183" i="18"/>
  <c r="AK870" i="18"/>
  <c r="AL860" i="18"/>
  <c r="AH896" i="18"/>
  <c r="AI886" i="18"/>
  <c r="BB170" i="18"/>
  <c r="AJ805" i="18"/>
  <c r="AK795" i="18"/>
  <c r="AS222" i="18"/>
  <c r="AJ782" i="18"/>
  <c r="AM845" i="18" l="1"/>
  <c r="I767" i="18"/>
  <c r="I775" i="18" s="1"/>
  <c r="I7" i="7949" s="1"/>
  <c r="I9" i="7949" s="1"/>
  <c r="H774" i="18"/>
  <c r="H1440" i="18" s="1"/>
  <c r="N629" i="7960"/>
  <c r="N871" i="18"/>
  <c r="N883" i="18" s="1"/>
  <c r="AN793" i="18"/>
  <c r="AH780" i="18"/>
  <c r="AH792" i="18" s="1"/>
  <c r="AI780" i="18"/>
  <c r="AI792" i="18" s="1"/>
  <c r="AP858" i="18"/>
  <c r="AP806" i="18"/>
  <c r="AL832" i="18"/>
  <c r="AL844" i="18" s="1"/>
  <c r="W220" i="18"/>
  <c r="J1436" i="18"/>
  <c r="O206" i="18"/>
  <c r="P194" i="18"/>
  <c r="AE141" i="18"/>
  <c r="AF129" i="18"/>
  <c r="AG129" i="18" s="1"/>
  <c r="BA128" i="18"/>
  <c r="AA142" i="18"/>
  <c r="M740" i="18"/>
  <c r="N740" i="18" s="1"/>
  <c r="N752" i="18" s="1"/>
  <c r="L752" i="18"/>
  <c r="K739" i="18"/>
  <c r="K115" i="18" s="1"/>
  <c r="K772" i="18" s="1"/>
  <c r="K818" i="18"/>
  <c r="K779" i="18" s="1"/>
  <c r="K46" i="24" s="1"/>
  <c r="L808" i="18"/>
  <c r="M808" i="18" s="1"/>
  <c r="M818" i="18" s="1"/>
  <c r="M779" i="18" s="1"/>
  <c r="M46" i="24" s="1"/>
  <c r="D4" i="7984"/>
  <c r="H773" i="18"/>
  <c r="G160" i="24"/>
  <c r="G31" i="19"/>
  <c r="G23" i="24"/>
  <c r="G64" i="24"/>
  <c r="O219" i="18"/>
  <c r="H18" i="24"/>
  <c r="H19" i="24"/>
  <c r="G45" i="24"/>
  <c r="G146" i="24"/>
  <c r="G33" i="19"/>
  <c r="G161" i="24"/>
  <c r="G20" i="7949" s="1"/>
  <c r="I1446" i="18"/>
  <c r="I1448" i="18" s="1"/>
  <c r="J1443" i="18"/>
  <c r="H449" i="7960"/>
  <c r="R168" i="18"/>
  <c r="F3" i="7984"/>
  <c r="AD144" i="18"/>
  <c r="AE144" i="18" s="1"/>
  <c r="AF144" i="18" s="1"/>
  <c r="H1448" i="18"/>
  <c r="P193" i="18"/>
  <c r="Q181" i="18"/>
  <c r="J1430" i="18"/>
  <c r="F151" i="24"/>
  <c r="F153" i="24" s="1"/>
  <c r="F119" i="24"/>
  <c r="F84" i="24"/>
  <c r="F116" i="24"/>
  <c r="F87" i="24"/>
  <c r="F76" i="24"/>
  <c r="F108" i="24"/>
  <c r="Z154" i="18"/>
  <c r="G8" i="7941"/>
  <c r="G22" i="7941" s="1"/>
  <c r="J1445" i="18"/>
  <c r="G70" i="24"/>
  <c r="G21" i="7949" s="1"/>
  <c r="G47" i="24"/>
  <c r="L727" i="18"/>
  <c r="M727" i="18" s="1"/>
  <c r="M739" i="18" s="1"/>
  <c r="BC116" i="18"/>
  <c r="J767" i="18"/>
  <c r="J775" i="18" s="1"/>
  <c r="I774" i="18"/>
  <c r="J766" i="18"/>
  <c r="Q180" i="18"/>
  <c r="I17" i="24"/>
  <c r="I1434" i="18"/>
  <c r="P207" i="18"/>
  <c r="I448" i="7960"/>
  <c r="AV1416" i="18"/>
  <c r="AW1406" i="18"/>
  <c r="AQ834" i="18"/>
  <c r="AO183" i="18"/>
  <c r="AK782" i="18"/>
  <c r="AG873" i="18"/>
  <c r="BG1403" i="18"/>
  <c r="BH1393" i="18"/>
  <c r="AO196" i="18"/>
  <c r="BC170" i="18"/>
  <c r="AI896" i="18"/>
  <c r="AJ886" i="18"/>
  <c r="AL870" i="18"/>
  <c r="AM860" i="18"/>
  <c r="AP209" i="18"/>
  <c r="AK857" i="18"/>
  <c r="AL847" i="18"/>
  <c r="BD131" i="18"/>
  <c r="AT222" i="18"/>
  <c r="AK805" i="18"/>
  <c r="AL795" i="18"/>
  <c r="I771" i="18" l="1"/>
  <c r="I63" i="24"/>
  <c r="I136" i="24"/>
  <c r="AN845" i="18"/>
  <c r="O629" i="7960"/>
  <c r="O871" i="18"/>
  <c r="O883" i="18" s="1"/>
  <c r="AO793" i="18"/>
  <c r="AQ806" i="18"/>
  <c r="AQ858" i="18"/>
  <c r="AJ780" i="18"/>
  <c r="AJ792" i="18" s="1"/>
  <c r="AM832" i="18"/>
  <c r="AM844" i="18" s="1"/>
  <c r="I449" i="7960"/>
  <c r="I30" i="24" s="1"/>
  <c r="I161" i="24" s="1"/>
  <c r="G49" i="24"/>
  <c r="G58" i="24" s="1"/>
  <c r="G34" i="24" s="1"/>
  <c r="G13" i="7949" s="1"/>
  <c r="K1436" i="18"/>
  <c r="W232" i="18"/>
  <c r="X220" i="18"/>
  <c r="G99" i="24"/>
  <c r="G100" i="24" s="1"/>
  <c r="G149" i="24" s="1"/>
  <c r="G167" i="24"/>
  <c r="AG141" i="18"/>
  <c r="AF141" i="18"/>
  <c r="AH129" i="18"/>
  <c r="AH141" i="18" s="1"/>
  <c r="P206" i="18"/>
  <c r="Q194" i="18"/>
  <c r="R194" i="18" s="1"/>
  <c r="R206" i="18" s="1"/>
  <c r="K1445" i="18"/>
  <c r="L1445" i="18" s="1"/>
  <c r="M1445" i="18" s="1"/>
  <c r="N1445" i="18" s="1"/>
  <c r="O1445" i="18" s="1"/>
  <c r="P1445" i="18" s="1"/>
  <c r="K1430" i="18"/>
  <c r="AG144" i="18"/>
  <c r="AH144" i="18" s="1"/>
  <c r="AI144" i="18" s="1"/>
  <c r="AJ144" i="18" s="1"/>
  <c r="AK144" i="18" s="1"/>
  <c r="AL144" i="18" s="1"/>
  <c r="H30" i="24"/>
  <c r="H146" i="24" s="1"/>
  <c r="E4" i="7984"/>
  <c r="E5" i="7984" s="1"/>
  <c r="I773" i="18"/>
  <c r="I1437" i="18"/>
  <c r="K766" i="18"/>
  <c r="J774" i="18"/>
  <c r="K767" i="18"/>
  <c r="K775" i="18" s="1"/>
  <c r="L818" i="18"/>
  <c r="L779" i="18" s="1"/>
  <c r="L46" i="24" s="1"/>
  <c r="J771" i="18"/>
  <c r="J63" i="24"/>
  <c r="J17" i="24"/>
  <c r="H26" i="24"/>
  <c r="G71" i="24"/>
  <c r="G116" i="24" s="1"/>
  <c r="J448" i="7960"/>
  <c r="J136" i="24"/>
  <c r="Q193" i="18"/>
  <c r="R181" i="18"/>
  <c r="H25" i="24"/>
  <c r="H141" i="24"/>
  <c r="H4" i="7983"/>
  <c r="J7" i="7949"/>
  <c r="G7" i="7941"/>
  <c r="N808" i="18"/>
  <c r="Q207" i="18"/>
  <c r="Q219" i="18" s="1"/>
  <c r="P219" i="18"/>
  <c r="BC128" i="18"/>
  <c r="K1443" i="18"/>
  <c r="J1446" i="18"/>
  <c r="G147" i="24"/>
  <c r="R180" i="18"/>
  <c r="S168" i="18"/>
  <c r="G9" i="7941"/>
  <c r="G23" i="7941" s="1"/>
  <c r="N727" i="18"/>
  <c r="O740" i="18"/>
  <c r="BD116" i="18"/>
  <c r="BD128" i="18" s="1"/>
  <c r="H133" i="24"/>
  <c r="H28" i="24"/>
  <c r="L739" i="18"/>
  <c r="L115" i="18" s="1"/>
  <c r="L772" i="18" s="1"/>
  <c r="D5" i="7984"/>
  <c r="M752" i="18"/>
  <c r="M115" i="18" s="1"/>
  <c r="M772" i="18" s="1"/>
  <c r="F112" i="24"/>
  <c r="F109" i="24"/>
  <c r="G3" i="7984"/>
  <c r="AB142" i="18"/>
  <c r="AA154" i="18"/>
  <c r="J1434" i="18"/>
  <c r="I19" i="24"/>
  <c r="I18" i="24"/>
  <c r="F77" i="24"/>
  <c r="F80" i="24"/>
  <c r="AM870" i="18"/>
  <c r="AN860" i="18"/>
  <c r="AR834" i="18"/>
  <c r="AL782" i="18"/>
  <c r="AL805" i="18"/>
  <c r="AM795" i="18"/>
  <c r="BH1403" i="18"/>
  <c r="BI1393" i="18"/>
  <c r="BI1403" i="18" s="1"/>
  <c r="AH873" i="18"/>
  <c r="AW1416" i="18"/>
  <c r="AX1406" i="18"/>
  <c r="AP196" i="18"/>
  <c r="AJ896" i="18"/>
  <c r="AK886" i="18"/>
  <c r="BD170" i="18"/>
  <c r="AP183" i="18"/>
  <c r="AQ209" i="18"/>
  <c r="AU222" i="18"/>
  <c r="BE131" i="18"/>
  <c r="AL857" i="18"/>
  <c r="AM847" i="18"/>
  <c r="AO845" i="18" l="1"/>
  <c r="L1436" i="18"/>
  <c r="M1436" i="18" s="1"/>
  <c r="N1436" i="18" s="1"/>
  <c r="O1436" i="18" s="1"/>
  <c r="P1436" i="18" s="1"/>
  <c r="I1438" i="18"/>
  <c r="I1440" i="18" s="1"/>
  <c r="P629" i="7960"/>
  <c r="P871" i="18"/>
  <c r="P883" i="18" s="1"/>
  <c r="I45" i="24"/>
  <c r="AP793" i="18"/>
  <c r="G101" i="24"/>
  <c r="G102" i="24" s="1"/>
  <c r="AK780" i="18"/>
  <c r="AK792" i="18" s="1"/>
  <c r="AR858" i="18"/>
  <c r="AN832" i="18"/>
  <c r="AN844" i="18" s="1"/>
  <c r="AR806" i="18"/>
  <c r="L1430" i="18"/>
  <c r="M1430" i="18" s="1"/>
  <c r="AI129" i="18"/>
  <c r="AI141" i="18" s="1"/>
  <c r="J449" i="7960"/>
  <c r="J30" i="24" s="1"/>
  <c r="J161" i="24" s="1"/>
  <c r="G23" i="7949"/>
  <c r="G24" i="7949" s="1"/>
  <c r="G35" i="24"/>
  <c r="G37" i="24" s="1"/>
  <c r="G42" i="24" s="1"/>
  <c r="G54" i="24" s="1"/>
  <c r="X232" i="18"/>
  <c r="Y220" i="18"/>
  <c r="H31" i="19"/>
  <c r="H7" i="7941" s="1"/>
  <c r="S194" i="18"/>
  <c r="S206" i="18" s="1"/>
  <c r="Q206" i="18"/>
  <c r="BE116" i="18"/>
  <c r="BF116" i="18" s="1"/>
  <c r="AM144" i="18"/>
  <c r="AN144" i="18" s="1"/>
  <c r="I146" i="24"/>
  <c r="G21" i="7941"/>
  <c r="G31" i="7949"/>
  <c r="G151" i="24"/>
  <c r="G134" i="24"/>
  <c r="G84" i="24"/>
  <c r="G108" i="24"/>
  <c r="H47" i="24"/>
  <c r="H147" i="24" s="1"/>
  <c r="H70" i="24"/>
  <c r="H21" i="7949" s="1"/>
  <c r="J19" i="24"/>
  <c r="J18" i="24"/>
  <c r="I26" i="24"/>
  <c r="O752" i="18"/>
  <c r="P740" i="18"/>
  <c r="F4" i="7984"/>
  <c r="F5" i="7984" s="1"/>
  <c r="J773" i="18"/>
  <c r="R207" i="18"/>
  <c r="N818" i="18"/>
  <c r="N779" i="18" s="1"/>
  <c r="N46" i="24" s="1"/>
  <c r="H3" i="7984"/>
  <c r="AB154" i="18"/>
  <c r="AC142" i="18"/>
  <c r="H163" i="24"/>
  <c r="H32" i="19"/>
  <c r="H33" i="19"/>
  <c r="H5" i="7983"/>
  <c r="H160" i="24"/>
  <c r="H23" i="24"/>
  <c r="H64" i="24"/>
  <c r="O808" i="18"/>
  <c r="J9" i="7949"/>
  <c r="K7" i="7949"/>
  <c r="L7" i="7949" s="1"/>
  <c r="M7" i="7949" s="1"/>
  <c r="J1448" i="18"/>
  <c r="R193" i="18"/>
  <c r="S181" i="18"/>
  <c r="K448" i="7960"/>
  <c r="K136" i="24"/>
  <c r="S180" i="18"/>
  <c r="T168" i="18"/>
  <c r="F110" i="24"/>
  <c r="F114" i="24" s="1"/>
  <c r="F113" i="24"/>
  <c r="K771" i="18"/>
  <c r="K63" i="24"/>
  <c r="K17" i="24"/>
  <c r="H71" i="24"/>
  <c r="H134" i="24" s="1"/>
  <c r="G14" i="7949"/>
  <c r="K774" i="18"/>
  <c r="L767" i="18"/>
  <c r="L775" i="18" s="1"/>
  <c r="L766" i="18"/>
  <c r="N739" i="18"/>
  <c r="N115" i="18" s="1"/>
  <c r="N772" i="18" s="1"/>
  <c r="O727" i="18"/>
  <c r="K1434" i="18"/>
  <c r="F81" i="24"/>
  <c r="F78" i="24"/>
  <c r="F82" i="24" s="1"/>
  <c r="J1437" i="18"/>
  <c r="J1438" i="18" s="1"/>
  <c r="H45" i="24"/>
  <c r="H161" i="24"/>
  <c r="H20" i="7949" s="1"/>
  <c r="I141" i="24"/>
  <c r="I25" i="24"/>
  <c r="K1446" i="18"/>
  <c r="L1448" i="18" s="1"/>
  <c r="L1443" i="18"/>
  <c r="I133" i="24"/>
  <c r="I28" i="24"/>
  <c r="I163" i="24" s="1"/>
  <c r="BF131" i="18"/>
  <c r="AV222" i="18"/>
  <c r="BE170" i="18"/>
  <c r="AR209" i="18"/>
  <c r="AK896" i="18"/>
  <c r="AL886" i="18"/>
  <c r="AM805" i="18"/>
  <c r="AN795" i="18"/>
  <c r="AQ196" i="18"/>
  <c r="AS834" i="18"/>
  <c r="AX1416" i="18"/>
  <c r="AY1406" i="18"/>
  <c r="AI873" i="18"/>
  <c r="AM857" i="18"/>
  <c r="AN847" i="18"/>
  <c r="AQ183" i="18"/>
  <c r="AN870" i="18"/>
  <c r="AO860" i="18"/>
  <c r="AM782" i="18"/>
  <c r="J1440" i="18" l="1"/>
  <c r="AP845" i="18"/>
  <c r="G121" i="24"/>
  <c r="Q629" i="7960"/>
  <c r="Q871" i="18"/>
  <c r="Q883" i="18" s="1"/>
  <c r="G145" i="24"/>
  <c r="BE128" i="18"/>
  <c r="AQ793" i="18"/>
  <c r="J146" i="24"/>
  <c r="AS858" i="18"/>
  <c r="AJ129" i="18"/>
  <c r="AJ141" i="18" s="1"/>
  <c r="J45" i="24"/>
  <c r="AS806" i="18"/>
  <c r="AO832" i="18"/>
  <c r="AO844" i="18" s="1"/>
  <c r="G89" i="24"/>
  <c r="G91" i="24" s="1"/>
  <c r="G164" i="24"/>
  <c r="G165" i="24" s="1"/>
  <c r="K9" i="7949"/>
  <c r="L9" i="7949" s="1"/>
  <c r="M9" i="7949" s="1"/>
  <c r="N9" i="7949" s="1"/>
  <c r="O9" i="7949" s="1"/>
  <c r="P9" i="7949" s="1"/>
  <c r="G26" i="7941"/>
  <c r="G76" i="24"/>
  <c r="G80" i="24" s="1"/>
  <c r="L136" i="24"/>
  <c r="T194" i="18"/>
  <c r="G35" i="19"/>
  <c r="G11" i="7941" s="1"/>
  <c r="G25" i="7941" s="1"/>
  <c r="Z220" i="18"/>
  <c r="Y232" i="18"/>
  <c r="H49" i="24"/>
  <c r="N1430" i="18"/>
  <c r="K1437" i="18"/>
  <c r="L1437" i="18" s="1"/>
  <c r="M1437" i="18" s="1"/>
  <c r="H167" i="24"/>
  <c r="J26" i="24"/>
  <c r="H151" i="24"/>
  <c r="K1448" i="18"/>
  <c r="H31" i="7949"/>
  <c r="H32" i="7949" s="1"/>
  <c r="G32" i="7949"/>
  <c r="S207" i="18"/>
  <c r="R219" i="18"/>
  <c r="P752" i="18"/>
  <c r="Q740" i="18"/>
  <c r="H3" i="7983"/>
  <c r="H21" i="7941"/>
  <c r="I3" i="7983" s="1"/>
  <c r="M1443" i="18"/>
  <c r="M1446" i="18" s="1"/>
  <c r="L1446" i="18"/>
  <c r="M1448" i="18" s="1"/>
  <c r="H9" i="7941"/>
  <c r="H23" i="7941" s="1"/>
  <c r="I33" i="19"/>
  <c r="I9" i="7941" s="1"/>
  <c r="T180" i="18"/>
  <c r="U168" i="18"/>
  <c r="H8" i="7941"/>
  <c r="H22" i="7941" s="1"/>
  <c r="I32" i="19"/>
  <c r="I8" i="7941" s="1"/>
  <c r="I31" i="19"/>
  <c r="I23" i="24"/>
  <c r="I64" i="24"/>
  <c r="I160" i="24"/>
  <c r="I167" i="24" s="1"/>
  <c r="H84" i="24"/>
  <c r="N7" i="7949"/>
  <c r="O7" i="7949" s="1"/>
  <c r="P7" i="7949" s="1"/>
  <c r="Q7" i="7949" s="1"/>
  <c r="Q9" i="7949" s="1"/>
  <c r="G103" i="24"/>
  <c r="G117" i="24"/>
  <c r="K449" i="7960"/>
  <c r="L448" i="7960"/>
  <c r="L449" i="7960" s="1"/>
  <c r="L30" i="24" s="1"/>
  <c r="AC154" i="18"/>
  <c r="AD142" i="18"/>
  <c r="G123" i="24"/>
  <c r="H116" i="24"/>
  <c r="G53" i="24"/>
  <c r="G85" i="24"/>
  <c r="G25" i="7949"/>
  <c r="G26" i="7949" s="1"/>
  <c r="G33" i="7949" s="1"/>
  <c r="G39" i="7949" s="1"/>
  <c r="G15" i="7949"/>
  <c r="G42" i="7949" s="1"/>
  <c r="S193" i="18"/>
  <c r="T181" i="18"/>
  <c r="J133" i="24"/>
  <c r="J28" i="24"/>
  <c r="J163" i="24" s="1"/>
  <c r="AO144" i="18"/>
  <c r="M766" i="18"/>
  <c r="L774" i="18"/>
  <c r="M767" i="18"/>
  <c r="M775" i="18" s="1"/>
  <c r="L1434" i="18"/>
  <c r="M1434" i="18" s="1"/>
  <c r="K18" i="24"/>
  <c r="K19" i="24"/>
  <c r="BF128" i="18"/>
  <c r="BG116" i="18"/>
  <c r="I71" i="24"/>
  <c r="I134" i="24" s="1"/>
  <c r="G112" i="24"/>
  <c r="G109" i="24"/>
  <c r="L17" i="24"/>
  <c r="L771" i="18"/>
  <c r="L773" i="18" s="1"/>
  <c r="L63" i="24"/>
  <c r="O739" i="18"/>
  <c r="O115" i="18" s="1"/>
  <c r="O772" i="18" s="1"/>
  <c r="P727" i="18"/>
  <c r="G4" i="7984"/>
  <c r="K773" i="18"/>
  <c r="H13" i="7983"/>
  <c r="I47" i="24"/>
  <c r="I70" i="24"/>
  <c r="I21" i="7949" s="1"/>
  <c r="P808" i="18"/>
  <c r="O818" i="18"/>
  <c r="O779" i="18" s="1"/>
  <c r="O46" i="24" s="1"/>
  <c r="I20" i="7949"/>
  <c r="J20" i="7949" s="1"/>
  <c r="J141" i="24"/>
  <c r="J25" i="24"/>
  <c r="BF170" i="18"/>
  <c r="AS209" i="18"/>
  <c r="AR183" i="18"/>
  <c r="AJ873" i="18"/>
  <c r="AN805" i="18"/>
  <c r="AO795" i="18"/>
  <c r="AL896" i="18"/>
  <c r="AM886" i="18"/>
  <c r="AY1416" i="18"/>
  <c r="AZ1406" i="18"/>
  <c r="AN782" i="18"/>
  <c r="AT834" i="18"/>
  <c r="AW222" i="18"/>
  <c r="AR196" i="18"/>
  <c r="BG131" i="18"/>
  <c r="AN857" i="18"/>
  <c r="AO847" i="18"/>
  <c r="AO870" i="18"/>
  <c r="AP860" i="18"/>
  <c r="AQ845" i="18" l="1"/>
  <c r="R871" i="18"/>
  <c r="R883" i="18" s="1"/>
  <c r="R629" i="7960"/>
  <c r="G36" i="19"/>
  <c r="AK129" i="18"/>
  <c r="AK141" i="18" s="1"/>
  <c r="T871" i="18"/>
  <c r="T883" i="18" s="1"/>
  <c r="T629" i="7960"/>
  <c r="AR793" i="18"/>
  <c r="AM780" i="18"/>
  <c r="AM792" i="18" s="1"/>
  <c r="AT806" i="18"/>
  <c r="AP832" i="18"/>
  <c r="AP844" i="18" s="1"/>
  <c r="AL780" i="18"/>
  <c r="AL792" i="18" s="1"/>
  <c r="AT858" i="18"/>
  <c r="K1438" i="18"/>
  <c r="T206" i="18"/>
  <c r="U194" i="18"/>
  <c r="M448" i="7960"/>
  <c r="M449" i="7960" s="1"/>
  <c r="M30" i="24" s="1"/>
  <c r="M45" i="24" s="1"/>
  <c r="AA220" i="18"/>
  <c r="Z232" i="18"/>
  <c r="I84" i="24"/>
  <c r="I22" i="7941"/>
  <c r="J4" i="7983" s="1"/>
  <c r="I31" i="7949"/>
  <c r="I32" i="7949" s="1"/>
  <c r="I38" i="7949" s="1"/>
  <c r="I151" i="24"/>
  <c r="N1437" i="18"/>
  <c r="O1437" i="18" s="1"/>
  <c r="P1437" i="18" s="1"/>
  <c r="L45" i="24"/>
  <c r="L161" i="24"/>
  <c r="I5" i="7983"/>
  <c r="I23" i="7941"/>
  <c r="M63" i="24"/>
  <c r="M771" i="18"/>
  <c r="M773" i="18" s="1"/>
  <c r="M17" i="24"/>
  <c r="N766" i="18"/>
  <c r="N767" i="18"/>
  <c r="N775" i="18" s="1"/>
  <c r="M774" i="18"/>
  <c r="G5" i="7984"/>
  <c r="H5" i="7984" s="1"/>
  <c r="H4" i="7984"/>
  <c r="G86" i="24"/>
  <c r="G87" i="24"/>
  <c r="K26" i="24"/>
  <c r="G56" i="24"/>
  <c r="G55" i="24"/>
  <c r="K30" i="24"/>
  <c r="Q450" i="7960"/>
  <c r="J71" i="24"/>
  <c r="J84" i="24" s="1"/>
  <c r="J47" i="24"/>
  <c r="J70" i="24"/>
  <c r="J21" i="7949" s="1"/>
  <c r="M1438" i="18"/>
  <c r="O1430" i="18"/>
  <c r="AP144" i="18"/>
  <c r="G118" i="24"/>
  <c r="G119" i="24"/>
  <c r="P818" i="18"/>
  <c r="P779" i="18" s="1"/>
  <c r="P46" i="24" s="1"/>
  <c r="Q808" i="18"/>
  <c r="L133" i="24"/>
  <c r="L28" i="24"/>
  <c r="L163" i="24" s="1"/>
  <c r="G105" i="24"/>
  <c r="G104" i="24"/>
  <c r="N1434" i="18"/>
  <c r="L18" i="24"/>
  <c r="L19" i="24"/>
  <c r="K71" i="24" s="1"/>
  <c r="K134" i="24" s="1"/>
  <c r="H7" i="7983"/>
  <c r="H8" i="7983" s="1"/>
  <c r="Q752" i="18"/>
  <c r="R740" i="18"/>
  <c r="G38" i="7949"/>
  <c r="G34" i="7949"/>
  <c r="K133" i="24"/>
  <c r="K28" i="24"/>
  <c r="K163" i="24" s="1"/>
  <c r="U180" i="18"/>
  <c r="V168" i="18"/>
  <c r="H38" i="7949"/>
  <c r="N1443" i="18"/>
  <c r="N1448" i="18"/>
  <c r="P739" i="18"/>
  <c r="P115" i="18" s="1"/>
  <c r="P772" i="18" s="1"/>
  <c r="Q727" i="18"/>
  <c r="AD154" i="18"/>
  <c r="AE142" i="18"/>
  <c r="S219" i="18"/>
  <c r="T207" i="18"/>
  <c r="K25" i="24"/>
  <c r="K141" i="24"/>
  <c r="G110" i="24"/>
  <c r="G113" i="24"/>
  <c r="J23" i="24"/>
  <c r="J160" i="24"/>
  <c r="J167" i="24" s="1"/>
  <c r="J64" i="24"/>
  <c r="I4" i="7983"/>
  <c r="I147" i="24"/>
  <c r="I116" i="24"/>
  <c r="I49" i="24"/>
  <c r="T193" i="18"/>
  <c r="U181" i="18"/>
  <c r="I7" i="7941"/>
  <c r="J31" i="19"/>
  <c r="BG128" i="18"/>
  <c r="BH116" i="18"/>
  <c r="M136" i="24"/>
  <c r="J32" i="19"/>
  <c r="J8" i="7941" s="1"/>
  <c r="J33" i="19"/>
  <c r="J9" i="7941" s="1"/>
  <c r="L1438" i="18"/>
  <c r="AT209" i="18"/>
  <c r="AS183" i="18"/>
  <c r="AU834" i="18"/>
  <c r="BH131" i="18"/>
  <c r="AO805" i="18"/>
  <c r="AP795" i="18"/>
  <c r="AO857" i="18"/>
  <c r="AP847" i="18"/>
  <c r="AP870" i="18"/>
  <c r="AQ860" i="18"/>
  <c r="AX222" i="18"/>
  <c r="AS196" i="18"/>
  <c r="AO782" i="18"/>
  <c r="AZ1416" i="18"/>
  <c r="BA1406" i="18"/>
  <c r="BG170" i="18"/>
  <c r="AM896" i="18"/>
  <c r="AN886" i="18"/>
  <c r="AK873" i="18"/>
  <c r="G12" i="7941" l="1"/>
  <c r="AR845" i="18"/>
  <c r="M1440" i="18"/>
  <c r="AL129" i="18"/>
  <c r="AM129" i="18" s="1"/>
  <c r="N448" i="7960"/>
  <c r="N449" i="7960" s="1"/>
  <c r="N30" i="24" s="1"/>
  <c r="N161" i="24" s="1"/>
  <c r="S871" i="18"/>
  <c r="S883" i="18" s="1"/>
  <c r="S629" i="7960"/>
  <c r="G40" i="19"/>
  <c r="G42" i="19" s="1"/>
  <c r="G43" i="19" s="1"/>
  <c r="K1440" i="18"/>
  <c r="J5" i="7983"/>
  <c r="J13" i="7983" s="1"/>
  <c r="U871" i="18"/>
  <c r="U883" i="18" s="1"/>
  <c r="U629" i="7960"/>
  <c r="L1440" i="18"/>
  <c r="AS793" i="18"/>
  <c r="AQ832" i="18"/>
  <c r="AQ844" i="18" s="1"/>
  <c r="AN780" i="18"/>
  <c r="AN792" i="18" s="1"/>
  <c r="AU858" i="18"/>
  <c r="AU806" i="18"/>
  <c r="M161" i="24"/>
  <c r="J22" i="7941"/>
  <c r="K4" i="7983" s="1"/>
  <c r="J23" i="7941"/>
  <c r="K5" i="7983" s="1"/>
  <c r="K13" i="7983" s="1"/>
  <c r="K31" i="19"/>
  <c r="L31" i="19" s="1"/>
  <c r="U206" i="18"/>
  <c r="V194" i="18"/>
  <c r="W194" i="18" s="1"/>
  <c r="W206" i="18" s="1"/>
  <c r="AB220" i="18"/>
  <c r="AA232" i="18"/>
  <c r="N136" i="24"/>
  <c r="J7" i="7941"/>
  <c r="Q739" i="18"/>
  <c r="Q115" i="18" s="1"/>
  <c r="Q772" i="18" s="1"/>
  <c r="R727" i="18"/>
  <c r="G40" i="7949"/>
  <c r="G57" i="24"/>
  <c r="G93" i="24" s="1"/>
  <c r="G94" i="24" s="1"/>
  <c r="G90" i="24"/>
  <c r="G92" i="24" s="1"/>
  <c r="G77" i="24"/>
  <c r="H58" i="24"/>
  <c r="H34" i="24" s="1"/>
  <c r="H99" i="24"/>
  <c r="R752" i="18"/>
  <c r="S740" i="18"/>
  <c r="J116" i="24"/>
  <c r="J49" i="24"/>
  <c r="K70" i="24"/>
  <c r="K21" i="7949" s="1"/>
  <c r="L21" i="7949" s="1"/>
  <c r="M21" i="7949" s="1"/>
  <c r="N21" i="7949" s="1"/>
  <c r="O21" i="7949" s="1"/>
  <c r="K47" i="24"/>
  <c r="K84" i="24"/>
  <c r="Q818" i="18"/>
  <c r="Q779" i="18" s="1"/>
  <c r="Q46" i="24" s="1"/>
  <c r="R808" i="18"/>
  <c r="J134" i="24"/>
  <c r="J31" i="7949"/>
  <c r="L26" i="24"/>
  <c r="H11" i="7983"/>
  <c r="I13" i="7983"/>
  <c r="N1446" i="18"/>
  <c r="O1443" i="18"/>
  <c r="K152" i="24"/>
  <c r="L141" i="24"/>
  <c r="L25" i="24"/>
  <c r="I21" i="7941"/>
  <c r="J147" i="24"/>
  <c r="O1434" i="18"/>
  <c r="N1438" i="18"/>
  <c r="O1440" i="18" s="1"/>
  <c r="U193" i="18"/>
  <c r="V181" i="18"/>
  <c r="G114" i="24"/>
  <c r="G131" i="24"/>
  <c r="G135" i="24" s="1"/>
  <c r="J151" i="24"/>
  <c r="K23" i="24"/>
  <c r="K64" i="24"/>
  <c r="K160" i="24"/>
  <c r="V180" i="18"/>
  <c r="W168" i="18"/>
  <c r="T219" i="18"/>
  <c r="U207" i="18"/>
  <c r="AQ144" i="18"/>
  <c r="N771" i="18"/>
  <c r="N773" i="18" s="1"/>
  <c r="N17" i="24"/>
  <c r="N63" i="24"/>
  <c r="M133" i="24"/>
  <c r="M28" i="24"/>
  <c r="M163" i="24" s="1"/>
  <c r="K33" i="19"/>
  <c r="G148" i="24"/>
  <c r="G122" i="24"/>
  <c r="G124" i="24" s="1"/>
  <c r="G125" i="24"/>
  <c r="G126" i="24" s="1"/>
  <c r="P1430" i="18"/>
  <c r="BH128" i="18"/>
  <c r="BI116" i="18"/>
  <c r="BI128" i="18" s="1"/>
  <c r="K32" i="19"/>
  <c r="K8" i="7941" s="1"/>
  <c r="N1440" i="18"/>
  <c r="N774" i="18"/>
  <c r="O767" i="18"/>
  <c r="O775" i="18" s="1"/>
  <c r="O766" i="18"/>
  <c r="AE154" i="18"/>
  <c r="AF142" i="18"/>
  <c r="K161" i="24"/>
  <c r="K20" i="7949" s="1"/>
  <c r="K45" i="24"/>
  <c r="K146" i="24"/>
  <c r="M19" i="24"/>
  <c r="L71" i="24" s="1"/>
  <c r="L134" i="24" s="1"/>
  <c r="M18" i="24"/>
  <c r="AT183" i="18"/>
  <c r="AV834" i="18"/>
  <c r="BH170" i="18"/>
  <c r="AT196" i="18"/>
  <c r="AY222" i="18"/>
  <c r="AN896" i="18"/>
  <c r="AO886" i="18"/>
  <c r="AP857" i="18"/>
  <c r="AQ847" i="18"/>
  <c r="BA1416" i="18"/>
  <c r="BB1406" i="18"/>
  <c r="AL873" i="18"/>
  <c r="AU209" i="18"/>
  <c r="BI131" i="18"/>
  <c r="AQ870" i="18"/>
  <c r="AR860" i="18"/>
  <c r="AP782" i="18"/>
  <c r="AP805" i="18"/>
  <c r="AQ795" i="18"/>
  <c r="O448" i="7960" l="1"/>
  <c r="P448" i="7960" s="1"/>
  <c r="P449" i="7960" s="1"/>
  <c r="P30" i="24" s="1"/>
  <c r="N45" i="24"/>
  <c r="AL141" i="18"/>
  <c r="AS845" i="18"/>
  <c r="K7" i="7941"/>
  <c r="K22" i="7941"/>
  <c r="L4" i="7983" s="1"/>
  <c r="M4" i="7983" s="1"/>
  <c r="O4" i="7983" s="1"/>
  <c r="R8" i="7983" s="1"/>
  <c r="V871" i="18"/>
  <c r="V883" i="18" s="1"/>
  <c r="V629" i="7960"/>
  <c r="AT793" i="18"/>
  <c r="AR832" i="18"/>
  <c r="AR844" i="18" s="1"/>
  <c r="AV806" i="18"/>
  <c r="AV858" i="18"/>
  <c r="K49" i="24"/>
  <c r="Q1430" i="18"/>
  <c r="M13" i="7983"/>
  <c r="V206" i="18"/>
  <c r="X194" i="18"/>
  <c r="AB232" i="18"/>
  <c r="AC220" i="18"/>
  <c r="K147" i="24"/>
  <c r="L147" i="24" s="1"/>
  <c r="M147" i="24" s="1"/>
  <c r="K167" i="24"/>
  <c r="AM141" i="18"/>
  <c r="AN129" i="18"/>
  <c r="L32" i="19"/>
  <c r="L8" i="7941" s="1"/>
  <c r="O449" i="7960"/>
  <c r="O30" i="24" s="1"/>
  <c r="G153" i="24"/>
  <c r="J32" i="7949"/>
  <c r="K31" i="7949"/>
  <c r="K32" i="7949" s="1"/>
  <c r="K9" i="7941"/>
  <c r="K23" i="7941" s="1"/>
  <c r="P767" i="18"/>
  <c r="P775" i="18" s="1"/>
  <c r="O774" i="18"/>
  <c r="P766" i="18"/>
  <c r="L7" i="7941"/>
  <c r="O136" i="24"/>
  <c r="K151" i="24"/>
  <c r="L151" i="24" s="1"/>
  <c r="M151" i="24" s="1"/>
  <c r="N151" i="24" s="1"/>
  <c r="O151" i="24" s="1"/>
  <c r="P151" i="24" s="1"/>
  <c r="L23" i="24"/>
  <c r="L160" i="24"/>
  <c r="L167" i="24" s="1"/>
  <c r="L64" i="24"/>
  <c r="R739" i="18"/>
  <c r="R115" i="18" s="1"/>
  <c r="R772" i="18" s="1"/>
  <c r="S727" i="18"/>
  <c r="M31" i="19"/>
  <c r="N31" i="19" s="1"/>
  <c r="O17" i="24"/>
  <c r="O771" i="18"/>
  <c r="O773" i="18" s="1"/>
  <c r="O63" i="24"/>
  <c r="L152" i="24"/>
  <c r="M152" i="24" s="1"/>
  <c r="N152" i="24" s="1"/>
  <c r="O1446" i="18"/>
  <c r="P1448" i="18" s="1"/>
  <c r="P1443" i="18"/>
  <c r="P1446" i="18" s="1"/>
  <c r="P21" i="7949"/>
  <c r="Q21" i="7949" s="1"/>
  <c r="L33" i="19"/>
  <c r="N18" i="24"/>
  <c r="N19" i="24"/>
  <c r="W180" i="18"/>
  <c r="X168" i="18"/>
  <c r="O1448" i="18"/>
  <c r="R818" i="18"/>
  <c r="R779" i="18" s="1"/>
  <c r="R46" i="24" s="1"/>
  <c r="S808" i="18"/>
  <c r="G78" i="24"/>
  <c r="G82" i="24" s="1"/>
  <c r="G81" i="24"/>
  <c r="M141" i="24"/>
  <c r="M25" i="24"/>
  <c r="N133" i="24"/>
  <c r="N28" i="24"/>
  <c r="N163" i="24" s="1"/>
  <c r="O1438" i="18"/>
  <c r="P1440" i="18" s="1"/>
  <c r="P1434" i="18"/>
  <c r="P1438" i="18" s="1"/>
  <c r="S752" i="18"/>
  <c r="T740" i="18"/>
  <c r="V193" i="18"/>
  <c r="W181" i="18"/>
  <c r="L146" i="24"/>
  <c r="M146" i="24" s="1"/>
  <c r="AR144" i="18"/>
  <c r="G138" i="24"/>
  <c r="G137" i="24"/>
  <c r="G139" i="24" s="1"/>
  <c r="K116" i="24"/>
  <c r="M26" i="24"/>
  <c r="L20" i="7949"/>
  <c r="M20" i="7949" s="1"/>
  <c r="N20" i="7949" s="1"/>
  <c r="O20" i="7949" s="1"/>
  <c r="P20" i="7949" s="1"/>
  <c r="Q20" i="7949" s="1"/>
  <c r="U219" i="18"/>
  <c r="V207" i="18"/>
  <c r="L47" i="24"/>
  <c r="L84" i="24"/>
  <c r="L70" i="24"/>
  <c r="H100" i="24"/>
  <c r="H149" i="24" s="1"/>
  <c r="AF154" i="18"/>
  <c r="AG142" i="18"/>
  <c r="J3" i="7983"/>
  <c r="J21" i="7941"/>
  <c r="K3" i="7983" s="1"/>
  <c r="H35" i="24"/>
  <c r="H164" i="24" s="1"/>
  <c r="H165" i="24" s="1"/>
  <c r="H13" i="7949"/>
  <c r="H23" i="7949"/>
  <c r="BI170" i="18"/>
  <c r="AQ782" i="18"/>
  <c r="BB1416" i="18"/>
  <c r="BC1406" i="18"/>
  <c r="AW834" i="18"/>
  <c r="AU183" i="18"/>
  <c r="AM873" i="18"/>
  <c r="AQ805" i="18"/>
  <c r="AR795" i="18"/>
  <c r="AR870" i="18"/>
  <c r="AS860" i="18"/>
  <c r="AU196" i="18"/>
  <c r="AZ222" i="18"/>
  <c r="AQ857" i="18"/>
  <c r="AR847" i="18"/>
  <c r="AV209" i="18"/>
  <c r="AO896" i="18"/>
  <c r="AP886" i="18"/>
  <c r="AT845" i="18" l="1"/>
  <c r="L22" i="7941"/>
  <c r="M22" i="7941" s="1"/>
  <c r="W871" i="18"/>
  <c r="W883" i="18" s="1"/>
  <c r="W629" i="7960"/>
  <c r="AU793" i="18"/>
  <c r="AW806" i="18"/>
  <c r="AS832" i="18"/>
  <c r="AS844" i="18" s="1"/>
  <c r="AO780" i="18"/>
  <c r="AO792" i="18" s="1"/>
  <c r="AW858" i="18"/>
  <c r="AP780" i="18"/>
  <c r="AP792" i="18" s="1"/>
  <c r="H35" i="19"/>
  <c r="H11" i="7941" s="1"/>
  <c r="H25" i="7941" s="1"/>
  <c r="X206" i="18"/>
  <c r="Y194" i="18"/>
  <c r="AC232" i="18"/>
  <c r="AD220" i="18"/>
  <c r="L31" i="7949"/>
  <c r="L32" i="7949" s="1"/>
  <c r="L38" i="7949" s="1"/>
  <c r="N147" i="24"/>
  <c r="O147" i="24" s="1"/>
  <c r="P147" i="24" s="1"/>
  <c r="N146" i="24"/>
  <c r="O146" i="24" s="1"/>
  <c r="P146" i="24" s="1"/>
  <c r="R1430" i="18"/>
  <c r="M32" i="19"/>
  <c r="M8" i="7941" s="1"/>
  <c r="AN141" i="18"/>
  <c r="P136" i="24"/>
  <c r="AO129" i="18"/>
  <c r="N22" i="7941"/>
  <c r="O22" i="7941" s="1"/>
  <c r="P22" i="7941" s="1"/>
  <c r="Q22" i="7941" s="1"/>
  <c r="N26" i="24"/>
  <c r="N141" i="24"/>
  <c r="N25" i="24"/>
  <c r="O18" i="24"/>
  <c r="O19" i="24"/>
  <c r="N71" i="24" s="1"/>
  <c r="J38" i="7949"/>
  <c r="K21" i="7941"/>
  <c r="L21" i="7941" s="1"/>
  <c r="M21" i="7941" s="1"/>
  <c r="M33" i="19"/>
  <c r="L9" i="7941"/>
  <c r="M7" i="7941"/>
  <c r="Q766" i="18"/>
  <c r="Q767" i="18"/>
  <c r="Q775" i="18" s="1"/>
  <c r="P774" i="18"/>
  <c r="AS144" i="18"/>
  <c r="P63" i="24"/>
  <c r="P17" i="24"/>
  <c r="P771" i="18"/>
  <c r="P773" i="18" s="1"/>
  <c r="O133" i="24"/>
  <c r="O28" i="24"/>
  <c r="O163" i="24" s="1"/>
  <c r="M71" i="24"/>
  <c r="M134" i="24" s="1"/>
  <c r="M160" i="24"/>
  <c r="M167" i="24" s="1"/>
  <c r="M64" i="24"/>
  <c r="M23" i="24"/>
  <c r="S739" i="18"/>
  <c r="S115" i="18" s="1"/>
  <c r="S772" i="18" s="1"/>
  <c r="T727" i="18"/>
  <c r="AG154" i="18"/>
  <c r="AH142" i="18"/>
  <c r="M47" i="24"/>
  <c r="M70" i="24"/>
  <c r="H108" i="24"/>
  <c r="W193" i="18"/>
  <c r="X181" i="18"/>
  <c r="H37" i="24"/>
  <c r="H101" i="24"/>
  <c r="O152" i="24"/>
  <c r="P152" i="24" s="1"/>
  <c r="N7" i="7941"/>
  <c r="S818" i="18"/>
  <c r="S779" i="18" s="1"/>
  <c r="S46" i="24" s="1"/>
  <c r="T808" i="18"/>
  <c r="L5" i="7983"/>
  <c r="L23" i="7941"/>
  <c r="M23" i="7941" s="1"/>
  <c r="N23" i="7941" s="1"/>
  <c r="O23" i="7941" s="1"/>
  <c r="P23" i="7941" s="1"/>
  <c r="Q23" i="7941" s="1"/>
  <c r="P45" i="24"/>
  <c r="P161" i="24"/>
  <c r="H14" i="7949"/>
  <c r="T752" i="18"/>
  <c r="U740" i="18"/>
  <c r="O161" i="24"/>
  <c r="O45" i="24"/>
  <c r="L116" i="24"/>
  <c r="L49" i="24"/>
  <c r="X180" i="18"/>
  <c r="Y168" i="18"/>
  <c r="O31" i="19"/>
  <c r="K38" i="7949"/>
  <c r="H24" i="7949"/>
  <c r="V219" i="18"/>
  <c r="W207" i="18"/>
  <c r="BA222" i="18"/>
  <c r="AX834" i="18"/>
  <c r="AR857" i="18"/>
  <c r="AS847" i="18"/>
  <c r="BC1416" i="18"/>
  <c r="BD1406" i="18"/>
  <c r="AV196" i="18"/>
  <c r="AR805" i="18"/>
  <c r="AS795" i="18"/>
  <c r="AS870" i="18"/>
  <c r="AT860" i="18"/>
  <c r="AP896" i="18"/>
  <c r="AQ886" i="18"/>
  <c r="AV183" i="18"/>
  <c r="AR782" i="18"/>
  <c r="AN873" i="18"/>
  <c r="AW209" i="18"/>
  <c r="AU845" i="18" l="1"/>
  <c r="H36" i="19"/>
  <c r="H40" i="19" s="1"/>
  <c r="X871" i="18"/>
  <c r="X883" i="18" s="1"/>
  <c r="X629" i="7960"/>
  <c r="AV793" i="18"/>
  <c r="AT832" i="18"/>
  <c r="AT844" i="18" s="1"/>
  <c r="AX806" i="18"/>
  <c r="AX858" i="18"/>
  <c r="M31" i="7949"/>
  <c r="N31" i="7949" s="1"/>
  <c r="N32" i="7949" s="1"/>
  <c r="N38" i="7949" s="1"/>
  <c r="Y206" i="18"/>
  <c r="Z194" i="18"/>
  <c r="N32" i="19"/>
  <c r="O32" i="19" s="1"/>
  <c r="AD232" i="18"/>
  <c r="AE220" i="18"/>
  <c r="Q136" i="24"/>
  <c r="AO141" i="18"/>
  <c r="AP129" i="18"/>
  <c r="N84" i="24"/>
  <c r="N134" i="24"/>
  <c r="T739" i="18"/>
  <c r="T115" i="18" s="1"/>
  <c r="T772" i="18" s="1"/>
  <c r="U727" i="18"/>
  <c r="O25" i="24"/>
  <c r="O141" i="24"/>
  <c r="N23" i="24"/>
  <c r="N64" i="24"/>
  <c r="N160" i="24"/>
  <c r="N167" i="24" s="1"/>
  <c r="T818" i="18"/>
  <c r="T779" i="18" s="1"/>
  <c r="T46" i="24" s="1"/>
  <c r="U808" i="18"/>
  <c r="I7" i="7983"/>
  <c r="Q63" i="24"/>
  <c r="Q771" i="18"/>
  <c r="Q773" i="18" s="1"/>
  <c r="Q17" i="24"/>
  <c r="R766" i="18"/>
  <c r="Q774" i="18"/>
  <c r="R767" i="18"/>
  <c r="R775" i="18" s="1"/>
  <c r="H109" i="24"/>
  <c r="H112" i="24"/>
  <c r="Y180" i="18"/>
  <c r="Z168" i="18"/>
  <c r="H15" i="7949"/>
  <c r="H25" i="7949"/>
  <c r="H26" i="7949" s="1"/>
  <c r="H33" i="7949" s="1"/>
  <c r="H76" i="24"/>
  <c r="H42" i="24"/>
  <c r="H54" i="24" s="1"/>
  <c r="H89" i="24"/>
  <c r="H26" i="7941"/>
  <c r="P28" i="24"/>
  <c r="P163" i="24" s="1"/>
  <c r="P133" i="24"/>
  <c r="N70" i="24"/>
  <c r="N47" i="24"/>
  <c r="AT144" i="18"/>
  <c r="AU144" i="18" s="1"/>
  <c r="AV144" i="18" s="1"/>
  <c r="AW144" i="18" s="1"/>
  <c r="AX144" i="18" s="1"/>
  <c r="P18" i="24"/>
  <c r="P19" i="24"/>
  <c r="M9" i="7941"/>
  <c r="N33" i="19"/>
  <c r="S1430" i="18"/>
  <c r="X193" i="18"/>
  <c r="Y181" i="18"/>
  <c r="M84" i="24"/>
  <c r="L3" i="7983"/>
  <c r="N21" i="7941"/>
  <c r="O21" i="7941" s="1"/>
  <c r="P21" i="7941" s="1"/>
  <c r="Q21" i="7941" s="1"/>
  <c r="O7" i="7941"/>
  <c r="P31" i="19"/>
  <c r="L13" i="7983"/>
  <c r="M5" i="7983"/>
  <c r="O5" i="7983" s="1"/>
  <c r="R5" i="7983" s="1"/>
  <c r="M116" i="24"/>
  <c r="M49" i="24"/>
  <c r="O26" i="24"/>
  <c r="W219" i="18"/>
  <c r="X207" i="18"/>
  <c r="H102" i="24"/>
  <c r="H121" i="24"/>
  <c r="H145" i="24"/>
  <c r="U752" i="18"/>
  <c r="V740" i="18"/>
  <c r="AH154" i="18"/>
  <c r="AI142" i="18"/>
  <c r="AT870" i="18"/>
  <c r="AU860" i="18"/>
  <c r="AS805" i="18"/>
  <c r="AT795" i="18"/>
  <c r="AS782" i="18"/>
  <c r="AO873" i="18"/>
  <c r="AW196" i="18"/>
  <c r="AS857" i="18"/>
  <c r="AT847" i="18"/>
  <c r="AY834" i="18"/>
  <c r="AQ896" i="18"/>
  <c r="AR886" i="18"/>
  <c r="BD1416" i="18"/>
  <c r="BE1406" i="18"/>
  <c r="AX209" i="18"/>
  <c r="BB222" i="18"/>
  <c r="AW183" i="18"/>
  <c r="H12" i="7941" l="1"/>
  <c r="AV845" i="18"/>
  <c r="Y629" i="7960"/>
  <c r="Y871" i="18"/>
  <c r="Y883" i="18" s="1"/>
  <c r="AW793" i="18"/>
  <c r="O31" i="7949"/>
  <c r="AQ780" i="18"/>
  <c r="AQ792" i="18" s="1"/>
  <c r="AY806" i="18"/>
  <c r="AR780" i="18"/>
  <c r="AR792" i="18" s="1"/>
  <c r="AU832" i="18"/>
  <c r="AU844" i="18" s="1"/>
  <c r="M32" i="7949"/>
  <c r="M38" i="7949" s="1"/>
  <c r="AY858" i="18"/>
  <c r="N8" i="7941"/>
  <c r="AA194" i="18"/>
  <c r="Z206" i="18"/>
  <c r="AF220" i="18"/>
  <c r="AE232" i="18"/>
  <c r="AY144" i="18"/>
  <c r="AZ144" i="18" s="1"/>
  <c r="AP141" i="18"/>
  <c r="AQ129" i="18"/>
  <c r="P26" i="24"/>
  <c r="H53" i="24"/>
  <c r="H85" i="24"/>
  <c r="Q28" i="24"/>
  <c r="Q133" i="24"/>
  <c r="H123" i="24"/>
  <c r="P25" i="24"/>
  <c r="P141" i="24"/>
  <c r="H80" i="24"/>
  <c r="H117" i="24"/>
  <c r="H103" i="24"/>
  <c r="H39" i="7949"/>
  <c r="H40" i="7949" s="1"/>
  <c r="H34" i="7949"/>
  <c r="I8" i="7983"/>
  <c r="I11" i="7983"/>
  <c r="H42" i="7949"/>
  <c r="Q19" i="24"/>
  <c r="P71" i="24" s="1"/>
  <c r="Q18" i="24"/>
  <c r="O70" i="24"/>
  <c r="O47" i="24"/>
  <c r="Z180" i="18"/>
  <c r="AA168" i="18"/>
  <c r="O64" i="24"/>
  <c r="O23" i="24"/>
  <c r="O160" i="24"/>
  <c r="O167" i="24" s="1"/>
  <c r="X219" i="18"/>
  <c r="Y207" i="18"/>
  <c r="O71" i="24"/>
  <c r="O134" i="24" s="1"/>
  <c r="U739" i="18"/>
  <c r="U115" i="18" s="1"/>
  <c r="U772" i="18" s="1"/>
  <c r="V727" i="18"/>
  <c r="M3" i="7983"/>
  <c r="AI154" i="18"/>
  <c r="AJ142" i="18"/>
  <c r="H113" i="24"/>
  <c r="H110" i="24"/>
  <c r="Y193" i="18"/>
  <c r="Z181" i="18"/>
  <c r="R136" i="24"/>
  <c r="U818" i="18"/>
  <c r="U779" i="18" s="1"/>
  <c r="U46" i="24" s="1"/>
  <c r="V808" i="18"/>
  <c r="N116" i="24"/>
  <c r="N49" i="24"/>
  <c r="V752" i="18"/>
  <c r="W740" i="18"/>
  <c r="R63" i="24"/>
  <c r="R17" i="24"/>
  <c r="R771" i="18"/>
  <c r="R773" i="18" s="1"/>
  <c r="O8" i="7941"/>
  <c r="P32" i="19"/>
  <c r="P8" i="7941" s="1"/>
  <c r="P7" i="7941"/>
  <c r="Q7" i="7941" s="1"/>
  <c r="T1430" i="18"/>
  <c r="R774" i="18"/>
  <c r="S767" i="18"/>
  <c r="S775" i="18" s="1"/>
  <c r="S766" i="18"/>
  <c r="H91" i="24"/>
  <c r="N9" i="7941"/>
  <c r="O33" i="19"/>
  <c r="AT805" i="18"/>
  <c r="AU795" i="18"/>
  <c r="AX196" i="18"/>
  <c r="AR896" i="18"/>
  <c r="AS886" i="18"/>
  <c r="AU870" i="18"/>
  <c r="AV860" i="18"/>
  <c r="AT857" i="18"/>
  <c r="AU847" i="18"/>
  <c r="BC222" i="18"/>
  <c r="AP873" i="18"/>
  <c r="AX183" i="18"/>
  <c r="AT782" i="18"/>
  <c r="BE1416" i="18"/>
  <c r="BF1406" i="18"/>
  <c r="AZ834" i="18"/>
  <c r="AY209" i="18"/>
  <c r="S136" i="24" l="1"/>
  <c r="AW845" i="18"/>
  <c r="Z871" i="18"/>
  <c r="Z883" i="18" s="1"/>
  <c r="Z629" i="7960"/>
  <c r="AX793" i="18"/>
  <c r="O32" i="7949"/>
  <c r="P31" i="7949"/>
  <c r="AV832" i="18"/>
  <c r="AV844" i="18" s="1"/>
  <c r="O84" i="24"/>
  <c r="AZ858" i="18"/>
  <c r="AZ806" i="18"/>
  <c r="AA206" i="18"/>
  <c r="AB194" i="18"/>
  <c r="AF232" i="18"/>
  <c r="AG220" i="18"/>
  <c r="AQ141" i="18"/>
  <c r="AR129" i="18"/>
  <c r="AS129" i="18" s="1"/>
  <c r="AS141" i="18" s="1"/>
  <c r="Q8" i="7941"/>
  <c r="Z193" i="18"/>
  <c r="AA181" i="18"/>
  <c r="H87" i="24"/>
  <c r="H86" i="24"/>
  <c r="H55" i="24"/>
  <c r="H56" i="24"/>
  <c r="R28" i="24"/>
  <c r="R133" i="24"/>
  <c r="H105" i="24"/>
  <c r="H104" i="24"/>
  <c r="P134" i="24"/>
  <c r="AA180" i="18"/>
  <c r="AB168" i="18"/>
  <c r="H119" i="24"/>
  <c r="H118" i="24"/>
  <c r="P70" i="24"/>
  <c r="P47" i="24"/>
  <c r="P49" i="24" s="1"/>
  <c r="P84" i="24"/>
  <c r="H114" i="24"/>
  <c r="H131" i="24"/>
  <c r="H135" i="24" s="1"/>
  <c r="O3" i="7983"/>
  <c r="R4" i="7983" s="1"/>
  <c r="R7" i="7983" s="1"/>
  <c r="Y219" i="18"/>
  <c r="Z207" i="18"/>
  <c r="W752" i="18"/>
  <c r="X740" i="18"/>
  <c r="BA144" i="18"/>
  <c r="O116" i="24"/>
  <c r="O49" i="24"/>
  <c r="T767" i="18"/>
  <c r="T775" i="18" s="1"/>
  <c r="T766" i="18"/>
  <c r="S774" i="18"/>
  <c r="V739" i="18"/>
  <c r="V115" i="18" s="1"/>
  <c r="V772" i="18" s="1"/>
  <c r="W727" i="18"/>
  <c r="O9" i="7941"/>
  <c r="P33" i="19"/>
  <c r="AJ154" i="18"/>
  <c r="AK142" i="18"/>
  <c r="Q25" i="24"/>
  <c r="Q141" i="24"/>
  <c r="R18" i="24"/>
  <c r="R19" i="24"/>
  <c r="R26" i="24" s="1"/>
  <c r="Q26" i="24"/>
  <c r="P23" i="24"/>
  <c r="P160" i="24"/>
  <c r="P167" i="24" s="1"/>
  <c r="P64" i="24"/>
  <c r="S17" i="24"/>
  <c r="S771" i="18"/>
  <c r="S773" i="18" s="1"/>
  <c r="S63" i="24"/>
  <c r="U1430" i="18"/>
  <c r="V818" i="18"/>
  <c r="V779" i="18" s="1"/>
  <c r="V46" i="24" s="1"/>
  <c r="W808" i="18"/>
  <c r="AU782" i="18"/>
  <c r="AY196" i="18"/>
  <c r="AS896" i="18"/>
  <c r="AT886" i="18"/>
  <c r="AU805" i="18"/>
  <c r="AV795" i="18"/>
  <c r="BA834" i="18"/>
  <c r="AV870" i="18"/>
  <c r="AW860" i="18"/>
  <c r="AY183" i="18"/>
  <c r="AQ873" i="18"/>
  <c r="BF1416" i="18"/>
  <c r="BG1406" i="18"/>
  <c r="AU857" i="18"/>
  <c r="AV847" i="18"/>
  <c r="AZ209" i="18"/>
  <c r="BD222" i="18"/>
  <c r="AX845" i="18" l="1"/>
  <c r="AA871" i="18"/>
  <c r="AA883" i="18" s="1"/>
  <c r="AA629" i="7960"/>
  <c r="AY793" i="18"/>
  <c r="P32" i="7949"/>
  <c r="P38" i="7949" s="1"/>
  <c r="Q31" i="7949"/>
  <c r="O38" i="7949"/>
  <c r="BA858" i="18"/>
  <c r="AW832" i="18"/>
  <c r="AW844" i="18" s="1"/>
  <c r="BA806" i="18"/>
  <c r="AS780" i="18"/>
  <c r="AS792" i="18" s="1"/>
  <c r="Q71" i="24"/>
  <c r="Q134" i="24" s="1"/>
  <c r="AB206" i="18"/>
  <c r="AC194" i="18"/>
  <c r="AH220" i="18"/>
  <c r="AG232" i="18"/>
  <c r="T136" i="24"/>
  <c r="AR141" i="18"/>
  <c r="AT129" i="18"/>
  <c r="T17" i="24"/>
  <c r="T63" i="24"/>
  <c r="T771" i="18"/>
  <c r="T773" i="18" s="1"/>
  <c r="H57" i="24"/>
  <c r="H93" i="24" s="1"/>
  <c r="H94" i="24" s="1"/>
  <c r="H77" i="24"/>
  <c r="H90" i="24"/>
  <c r="H92" i="24" s="1"/>
  <c r="I99" i="24"/>
  <c r="I58" i="24"/>
  <c r="I34" i="24" s="1"/>
  <c r="Q47" i="24"/>
  <c r="Q70" i="24"/>
  <c r="H138" i="24"/>
  <c r="H137" i="24"/>
  <c r="H139" i="24" s="1"/>
  <c r="R47" i="24"/>
  <c r="R70" i="24"/>
  <c r="W818" i="18"/>
  <c r="W779" i="18" s="1"/>
  <c r="W46" i="24" s="1"/>
  <c r="X808" i="18"/>
  <c r="R141" i="24"/>
  <c r="R25" i="24"/>
  <c r="H148" i="24"/>
  <c r="H125" i="24"/>
  <c r="H126" i="24" s="1"/>
  <c r="H122" i="24"/>
  <c r="H124" i="24" s="1"/>
  <c r="BB144" i="18"/>
  <c r="BC144" i="18" s="1"/>
  <c r="AA193" i="18"/>
  <c r="AB181" i="18"/>
  <c r="AK154" i="18"/>
  <c r="AL142" i="18"/>
  <c r="X752" i="18"/>
  <c r="Y740" i="18"/>
  <c r="S133" i="24"/>
  <c r="S28" i="24"/>
  <c r="AB180" i="18"/>
  <c r="AC168" i="18"/>
  <c r="P9" i="7941"/>
  <c r="Q9" i="7941" s="1"/>
  <c r="Z219" i="18"/>
  <c r="AA207" i="18"/>
  <c r="U766" i="18"/>
  <c r="T774" i="18"/>
  <c r="U767" i="18"/>
  <c r="U775" i="18" s="1"/>
  <c r="V1430" i="18"/>
  <c r="Q64" i="24"/>
  <c r="Q23" i="24"/>
  <c r="S19" i="24"/>
  <c r="S18" i="24"/>
  <c r="W739" i="18"/>
  <c r="W115" i="18" s="1"/>
  <c r="W772" i="18" s="1"/>
  <c r="X727" i="18"/>
  <c r="P116" i="24"/>
  <c r="AW870" i="18"/>
  <c r="AX860" i="18"/>
  <c r="AT896" i="18"/>
  <c r="AU886" i="18"/>
  <c r="BB834" i="18"/>
  <c r="AR873" i="18"/>
  <c r="AV857" i="18"/>
  <c r="AW847" i="18"/>
  <c r="BG1416" i="18"/>
  <c r="BH1406" i="18"/>
  <c r="AZ196" i="18"/>
  <c r="BE222" i="18"/>
  <c r="AV782" i="18"/>
  <c r="AV805" i="18"/>
  <c r="AW795" i="18"/>
  <c r="BA209" i="18"/>
  <c r="AZ183" i="18"/>
  <c r="Q32" i="7949" l="1"/>
  <c r="AY845" i="18"/>
  <c r="Q38" i="7949"/>
  <c r="AB871" i="18"/>
  <c r="AB883" i="18" s="1"/>
  <c r="AB629" i="7960"/>
  <c r="AZ793" i="18"/>
  <c r="AX832" i="18"/>
  <c r="AX844" i="18" s="1"/>
  <c r="AT780" i="18"/>
  <c r="AT792" i="18" s="1"/>
  <c r="AU780" i="18"/>
  <c r="AU792" i="18" s="1"/>
  <c r="BB806" i="18"/>
  <c r="BB858" i="18"/>
  <c r="Q84" i="24"/>
  <c r="AD194" i="18"/>
  <c r="AD206" i="18" s="1"/>
  <c r="AC206" i="18"/>
  <c r="AI220" i="18"/>
  <c r="AH232" i="18"/>
  <c r="AT141" i="18"/>
  <c r="W1430" i="18"/>
  <c r="AU129" i="18"/>
  <c r="U136" i="24"/>
  <c r="Y752" i="18"/>
  <c r="Z740" i="18"/>
  <c r="R64" i="24"/>
  <c r="R23" i="24"/>
  <c r="I35" i="24"/>
  <c r="I164" i="24" s="1"/>
  <c r="I165" i="24" s="1"/>
  <c r="I23" i="7949"/>
  <c r="I13" i="7949"/>
  <c r="I100" i="24"/>
  <c r="I149" i="24" s="1"/>
  <c r="H81" i="24"/>
  <c r="H78" i="24"/>
  <c r="H82" i="24" s="1"/>
  <c r="X818" i="18"/>
  <c r="X779" i="18" s="1"/>
  <c r="X46" i="24" s="1"/>
  <c r="Y808" i="18"/>
  <c r="AA219" i="18"/>
  <c r="AB207" i="18"/>
  <c r="BD144" i="18"/>
  <c r="BE144" i="18" s="1"/>
  <c r="BF144" i="18" s="1"/>
  <c r="R49" i="24"/>
  <c r="T133" i="24"/>
  <c r="T28" i="24"/>
  <c r="AL154" i="18"/>
  <c r="AM142" i="18"/>
  <c r="U63" i="24"/>
  <c r="U771" i="18"/>
  <c r="U773" i="18" s="1"/>
  <c r="U17" i="24"/>
  <c r="V766" i="18"/>
  <c r="V767" i="18"/>
  <c r="V775" i="18" s="1"/>
  <c r="U774" i="18"/>
  <c r="X739" i="18"/>
  <c r="X115" i="18" s="1"/>
  <c r="X772" i="18" s="1"/>
  <c r="Y727" i="18"/>
  <c r="AB193" i="18"/>
  <c r="AC181" i="18"/>
  <c r="T18" i="24"/>
  <c r="T19" i="24"/>
  <c r="S71" i="24" s="1"/>
  <c r="S134" i="24" s="1"/>
  <c r="H153" i="24"/>
  <c r="AC180" i="18"/>
  <c r="AD168" i="18"/>
  <c r="R71" i="24"/>
  <c r="R116" i="24" s="1"/>
  <c r="S26" i="24"/>
  <c r="S25" i="24"/>
  <c r="S141" i="24"/>
  <c r="Q116" i="24"/>
  <c r="Q49" i="24"/>
  <c r="AW857" i="18"/>
  <c r="AX847" i="18"/>
  <c r="AU896" i="18"/>
  <c r="AV886" i="18"/>
  <c r="BA183" i="18"/>
  <c r="BA196" i="18"/>
  <c r="AS873" i="18"/>
  <c r="AW782" i="18"/>
  <c r="BB209" i="18"/>
  <c r="BH1416" i="18"/>
  <c r="BI1406" i="18"/>
  <c r="BI1416" i="18" s="1"/>
  <c r="AX870" i="18"/>
  <c r="AY860" i="18"/>
  <c r="BC834" i="18"/>
  <c r="AW805" i="18"/>
  <c r="AX795" i="18"/>
  <c r="BF222" i="18"/>
  <c r="AZ845" i="18" l="1"/>
  <c r="I35" i="19"/>
  <c r="I11" i="7941" s="1"/>
  <c r="I25" i="7941" s="1"/>
  <c r="AE194" i="18"/>
  <c r="AE206" i="18" s="1"/>
  <c r="AC871" i="18"/>
  <c r="AC883" i="18" s="1"/>
  <c r="AC629" i="7960"/>
  <c r="BA793" i="18"/>
  <c r="X1430" i="18"/>
  <c r="AV780" i="18"/>
  <c r="AV792" i="18" s="1"/>
  <c r="AY832" i="18"/>
  <c r="AY844" i="18" s="1"/>
  <c r="BC858" i="18"/>
  <c r="BC806" i="18"/>
  <c r="I37" i="24"/>
  <c r="I42" i="24" s="1"/>
  <c r="I54" i="24" s="1"/>
  <c r="AJ220" i="18"/>
  <c r="AI232" i="18"/>
  <c r="V136" i="24"/>
  <c r="AU141" i="18"/>
  <c r="AV129" i="18"/>
  <c r="V17" i="24"/>
  <c r="V771" i="18"/>
  <c r="V773" i="18" s="1"/>
  <c r="V63" i="24"/>
  <c r="I14" i="7949"/>
  <c r="I24" i="7949"/>
  <c r="AD180" i="18"/>
  <c r="AE168" i="18"/>
  <c r="AM154" i="18"/>
  <c r="AN142" i="18"/>
  <c r="U19" i="24"/>
  <c r="T71" i="24" s="1"/>
  <c r="T134" i="24" s="1"/>
  <c r="U18" i="24"/>
  <c r="Z752" i="18"/>
  <c r="AA740" i="18"/>
  <c r="AB219" i="18"/>
  <c r="AC207" i="18"/>
  <c r="W767" i="18"/>
  <c r="W775" i="18" s="1"/>
  <c r="V774" i="18"/>
  <c r="W766" i="18"/>
  <c r="U28" i="24"/>
  <c r="U133" i="24"/>
  <c r="S23" i="24"/>
  <c r="S64" i="24"/>
  <c r="T26" i="24"/>
  <c r="Y818" i="18"/>
  <c r="Y779" i="18" s="1"/>
  <c r="Y46" i="24" s="1"/>
  <c r="Z808" i="18"/>
  <c r="T141" i="24"/>
  <c r="T25" i="24"/>
  <c r="AC193" i="18"/>
  <c r="AD181" i="18"/>
  <c r="BG144" i="18"/>
  <c r="BH144" i="18" s="1"/>
  <c r="S47" i="24"/>
  <c r="S70" i="24"/>
  <c r="S84" i="24"/>
  <c r="R134" i="24"/>
  <c r="R84" i="24"/>
  <c r="I108" i="24"/>
  <c r="Y739" i="18"/>
  <c r="Y115" i="18" s="1"/>
  <c r="Y772" i="18" s="1"/>
  <c r="Z727" i="18"/>
  <c r="I101" i="24"/>
  <c r="BC209" i="18"/>
  <c r="AT873" i="18"/>
  <c r="BG222" i="18"/>
  <c r="AV896" i="18"/>
  <c r="AW886" i="18"/>
  <c r="BD834" i="18"/>
  <c r="AY870" i="18"/>
  <c r="AZ860" i="18"/>
  <c r="AX782" i="18"/>
  <c r="BB183" i="18"/>
  <c r="BB196" i="18"/>
  <c r="AX857" i="18"/>
  <c r="AY847" i="18"/>
  <c r="AX805" i="18"/>
  <c r="AY795" i="18"/>
  <c r="I36" i="19" l="1"/>
  <c r="AF194" i="18"/>
  <c r="AF206" i="18" s="1"/>
  <c r="BA845" i="18"/>
  <c r="AG194" i="18"/>
  <c r="AG206" i="18" s="1"/>
  <c r="AD871" i="18"/>
  <c r="AD883" i="18" s="1"/>
  <c r="AD629" i="7960"/>
  <c r="BB793" i="18"/>
  <c r="BD806" i="18"/>
  <c r="BD858" i="18"/>
  <c r="AZ832" i="18"/>
  <c r="AZ844" i="18" s="1"/>
  <c r="I89" i="24"/>
  <c r="I91" i="24" s="1"/>
  <c r="I76" i="24"/>
  <c r="I80" i="24" s="1"/>
  <c r="AW780" i="18"/>
  <c r="AW792" i="18" s="1"/>
  <c r="I26" i="7941"/>
  <c r="AJ232" i="18"/>
  <c r="AK220" i="18"/>
  <c r="AV141" i="18"/>
  <c r="AW129" i="18"/>
  <c r="AA752" i="18"/>
  <c r="AB740" i="18"/>
  <c r="U141" i="24"/>
  <c r="U25" i="24"/>
  <c r="S116" i="24"/>
  <c r="S49" i="24"/>
  <c r="AN154" i="18"/>
  <c r="AO142" i="18"/>
  <c r="AD193" i="18"/>
  <c r="AE181" i="18"/>
  <c r="Y1430" i="18"/>
  <c r="I12" i="7941"/>
  <c r="I40" i="19"/>
  <c r="I25" i="7949"/>
  <c r="I26" i="7949" s="1"/>
  <c r="I15" i="7949"/>
  <c r="Z818" i="18"/>
  <c r="Z779" i="18" s="1"/>
  <c r="Z46" i="24" s="1"/>
  <c r="AA808" i="18"/>
  <c r="AE180" i="18"/>
  <c r="AF168" i="18"/>
  <c r="J7" i="7983"/>
  <c r="V28" i="24"/>
  <c r="V133" i="24"/>
  <c r="T47" i="24"/>
  <c r="T84" i="24"/>
  <c r="T70" i="24"/>
  <c r="V18" i="24"/>
  <c r="V19" i="24"/>
  <c r="V26" i="24" s="1"/>
  <c r="W771" i="18"/>
  <c r="W773" i="18" s="1"/>
  <c r="W17" i="24"/>
  <c r="W63" i="24"/>
  <c r="W774" i="18"/>
  <c r="X767" i="18"/>
  <c r="X775" i="18" s="1"/>
  <c r="X766" i="18"/>
  <c r="I53" i="24"/>
  <c r="I85" i="24"/>
  <c r="T23" i="24"/>
  <c r="T64" i="24"/>
  <c r="I121" i="24"/>
  <c r="I102" i="24"/>
  <c r="I145" i="24"/>
  <c r="W136" i="24"/>
  <c r="BI144" i="18"/>
  <c r="I109" i="24"/>
  <c r="I112" i="24"/>
  <c r="U26" i="24"/>
  <c r="Z739" i="18"/>
  <c r="Z115" i="18" s="1"/>
  <c r="Z772" i="18" s="1"/>
  <c r="AA727" i="18"/>
  <c r="AC219" i="18"/>
  <c r="AD207" i="18"/>
  <c r="BC196" i="18"/>
  <c r="AU873" i="18"/>
  <c r="AZ870" i="18"/>
  <c r="BA860" i="18"/>
  <c r="AY857" i="18"/>
  <c r="AZ847" i="18"/>
  <c r="BE834" i="18"/>
  <c r="BH222" i="18"/>
  <c r="AW896" i="18"/>
  <c r="AX886" i="18"/>
  <c r="BD209" i="18"/>
  <c r="BC183" i="18"/>
  <c r="AY805" i="18"/>
  <c r="AZ795" i="18"/>
  <c r="AY782" i="18"/>
  <c r="AH194" i="18" l="1"/>
  <c r="BB845" i="18"/>
  <c r="X136" i="24"/>
  <c r="AE871" i="18"/>
  <c r="AE883" i="18" s="1"/>
  <c r="AE629" i="7960"/>
  <c r="BC793" i="18"/>
  <c r="BA832" i="18"/>
  <c r="BA844" i="18" s="1"/>
  <c r="BE858" i="18"/>
  <c r="BE806" i="18"/>
  <c r="AK232" i="18"/>
  <c r="AL220" i="18"/>
  <c r="AW141" i="18"/>
  <c r="AX129" i="18"/>
  <c r="AY129" i="18" s="1"/>
  <c r="AY141" i="18" s="1"/>
  <c r="W19" i="24"/>
  <c r="W18" i="24"/>
  <c r="AO154" i="18"/>
  <c r="AP142" i="18"/>
  <c r="W28" i="24"/>
  <c r="W133" i="24"/>
  <c r="AH206" i="18"/>
  <c r="AI194" i="18"/>
  <c r="V25" i="24"/>
  <c r="V141" i="24"/>
  <c r="AE193" i="18"/>
  <c r="AF181" i="18"/>
  <c r="V47" i="24"/>
  <c r="V70" i="24"/>
  <c r="AA739" i="18"/>
  <c r="AA115" i="18" s="1"/>
  <c r="AA772" i="18" s="1"/>
  <c r="AB727" i="18"/>
  <c r="I123" i="24"/>
  <c r="AA818" i="18"/>
  <c r="AA779" i="18" s="1"/>
  <c r="AA46" i="24" s="1"/>
  <c r="AB808" i="18"/>
  <c r="U64" i="24"/>
  <c r="U23" i="24"/>
  <c r="I87" i="24"/>
  <c r="I86" i="24"/>
  <c r="T116" i="24"/>
  <c r="T49" i="24"/>
  <c r="I42" i="7949"/>
  <c r="U71" i="24"/>
  <c r="I56" i="24"/>
  <c r="I55" i="24"/>
  <c r="I33" i="7949"/>
  <c r="AD219" i="18"/>
  <c r="AE207" i="18"/>
  <c r="U47" i="24"/>
  <c r="U49" i="24" s="1"/>
  <c r="U70" i="24"/>
  <c r="Y766" i="18"/>
  <c r="X774" i="18"/>
  <c r="Y767" i="18"/>
  <c r="Y775" i="18" s="1"/>
  <c r="AB752" i="18"/>
  <c r="AC740" i="18"/>
  <c r="AF180" i="18"/>
  <c r="AG168" i="18"/>
  <c r="I117" i="24"/>
  <c r="I103" i="24"/>
  <c r="I110" i="24"/>
  <c r="I113" i="24"/>
  <c r="X771" i="18"/>
  <c r="X773" i="18" s="1"/>
  <c r="X17" i="24"/>
  <c r="X63" i="24"/>
  <c r="J8" i="7983"/>
  <c r="J11" i="7983"/>
  <c r="Z1430" i="18"/>
  <c r="BD183" i="18"/>
  <c r="BA870" i="18"/>
  <c r="BB860" i="18"/>
  <c r="AZ857" i="18"/>
  <c r="BA847" i="18"/>
  <c r="AX896" i="18"/>
  <c r="AY886" i="18"/>
  <c r="AZ805" i="18"/>
  <c r="BA795" i="18"/>
  <c r="AZ782" i="18"/>
  <c r="AV873" i="18"/>
  <c r="BE209" i="18"/>
  <c r="BI222" i="18"/>
  <c r="BF834" i="18"/>
  <c r="BD196" i="18"/>
  <c r="BC845" i="18" l="1"/>
  <c r="Y136" i="24"/>
  <c r="AF871" i="18"/>
  <c r="AF883" i="18" s="1"/>
  <c r="AF629" i="7960"/>
  <c r="BD793" i="18"/>
  <c r="AY780" i="18"/>
  <c r="AY792" i="18" s="1"/>
  <c r="BF858" i="18"/>
  <c r="BB832" i="18"/>
  <c r="BB844" i="18" s="1"/>
  <c r="AX780" i="18"/>
  <c r="AX792" i="18" s="1"/>
  <c r="BF806" i="18"/>
  <c r="AM220" i="18"/>
  <c r="AL232" i="18"/>
  <c r="AX141" i="18"/>
  <c r="AZ129" i="18"/>
  <c r="I57" i="24"/>
  <c r="I93" i="24" s="1"/>
  <c r="I94" i="24" s="1"/>
  <c r="I77" i="24"/>
  <c r="I90" i="24"/>
  <c r="I92" i="24" s="1"/>
  <c r="V23" i="24"/>
  <c r="V64" i="24"/>
  <c r="U116" i="24"/>
  <c r="U134" i="24"/>
  <c r="AI206" i="18"/>
  <c r="AJ194" i="18"/>
  <c r="AB818" i="18"/>
  <c r="AB779" i="18" s="1"/>
  <c r="AB46" i="24" s="1"/>
  <c r="AC808" i="18"/>
  <c r="J99" i="24"/>
  <c r="J58" i="24"/>
  <c r="J34" i="24" s="1"/>
  <c r="AP154" i="18"/>
  <c r="AQ142" i="18"/>
  <c r="W25" i="24"/>
  <c r="W141" i="24"/>
  <c r="I119" i="24"/>
  <c r="I118" i="24"/>
  <c r="AG180" i="18"/>
  <c r="AH168" i="18"/>
  <c r="AB739" i="18"/>
  <c r="AB115" i="18" s="1"/>
  <c r="AB772" i="18" s="1"/>
  <c r="AC727" i="18"/>
  <c r="V71" i="24"/>
  <c r="V116" i="24" s="1"/>
  <c r="W26" i="24"/>
  <c r="AC752" i="18"/>
  <c r="AD740" i="18"/>
  <c r="AE219" i="18"/>
  <c r="AF207" i="18"/>
  <c r="X18" i="24"/>
  <c r="X19" i="24"/>
  <c r="AA1430" i="18"/>
  <c r="V49" i="24"/>
  <c r="I105" i="24"/>
  <c r="I104" i="24"/>
  <c r="Y63" i="24"/>
  <c r="Y17" i="24"/>
  <c r="Y771" i="18"/>
  <c r="Y773" i="18" s="1"/>
  <c r="Z766" i="18"/>
  <c r="Y774" i="18"/>
  <c r="Z767" i="18"/>
  <c r="Z775" i="18" s="1"/>
  <c r="U84" i="24"/>
  <c r="X133" i="24"/>
  <c r="X28" i="24"/>
  <c r="AF193" i="18"/>
  <c r="AG181" i="18"/>
  <c r="I131" i="24"/>
  <c r="I135" i="24" s="1"/>
  <c r="I114" i="24"/>
  <c r="I39" i="7949"/>
  <c r="I34" i="7949"/>
  <c r="BB870" i="18"/>
  <c r="BC860" i="18"/>
  <c r="BE196" i="18"/>
  <c r="BG834" i="18"/>
  <c r="BA805" i="18"/>
  <c r="BB795" i="18"/>
  <c r="BA782" i="18"/>
  <c r="BF209" i="18"/>
  <c r="BE183" i="18"/>
  <c r="AW873" i="18"/>
  <c r="AY896" i="18"/>
  <c r="AZ886" i="18"/>
  <c r="BA857" i="18"/>
  <c r="BB847" i="18"/>
  <c r="BD845" i="18" l="1"/>
  <c r="AG871" i="18"/>
  <c r="AG883" i="18" s="1"/>
  <c r="AG629" i="7960"/>
  <c r="BE793" i="18"/>
  <c r="Z136" i="24"/>
  <c r="BC832" i="18"/>
  <c r="BC844" i="18" s="1"/>
  <c r="BG858" i="18"/>
  <c r="BG806" i="18"/>
  <c r="AZ780" i="18"/>
  <c r="AZ792" i="18" s="1"/>
  <c r="AM232" i="18"/>
  <c r="AN220" i="18"/>
  <c r="AZ141" i="18"/>
  <c r="BA129" i="18"/>
  <c r="AC818" i="18"/>
  <c r="AC779" i="18" s="1"/>
  <c r="AC46" i="24" s="1"/>
  <c r="AD808" i="18"/>
  <c r="AC739" i="18"/>
  <c r="AC115" i="18" s="1"/>
  <c r="AC772" i="18" s="1"/>
  <c r="AD727" i="18"/>
  <c r="AJ206" i="18"/>
  <c r="AK194" i="18"/>
  <c r="X26" i="24"/>
  <c r="AB1430" i="18"/>
  <c r="Z771" i="18"/>
  <c r="Z773" i="18" s="1"/>
  <c r="Z17" i="24"/>
  <c r="Z63" i="24"/>
  <c r="W23" i="24"/>
  <c r="W64" i="24"/>
  <c r="X25" i="24"/>
  <c r="X141" i="24"/>
  <c r="AQ154" i="18"/>
  <c r="AR142" i="18"/>
  <c r="Y133" i="24"/>
  <c r="Y28" i="24"/>
  <c r="AD752" i="18"/>
  <c r="AE740" i="18"/>
  <c r="J35" i="24"/>
  <c r="J37" i="24" s="1"/>
  <c r="J23" i="7949"/>
  <c r="J13" i="7949"/>
  <c r="AH180" i="18"/>
  <c r="AI168" i="18"/>
  <c r="J100" i="24"/>
  <c r="J149" i="24" s="1"/>
  <c r="AF219" i="18"/>
  <c r="AG207" i="18"/>
  <c r="I40" i="7949"/>
  <c r="I148" i="24"/>
  <c r="I122" i="24"/>
  <c r="I124" i="24" s="1"/>
  <c r="I125" i="24"/>
  <c r="I126" i="24" s="1"/>
  <c r="I78" i="24"/>
  <c r="I82" i="24" s="1"/>
  <c r="I81" i="24"/>
  <c r="Y18" i="24"/>
  <c r="Y19" i="24"/>
  <c r="X71" i="24" s="1"/>
  <c r="I138" i="24"/>
  <c r="I137" i="24"/>
  <c r="I139" i="24" s="1"/>
  <c r="W70" i="24"/>
  <c r="W47" i="24"/>
  <c r="Z774" i="18"/>
  <c r="AA767" i="18"/>
  <c r="AA775" i="18" s="1"/>
  <c r="AA766" i="18"/>
  <c r="W71" i="24"/>
  <c r="W134" i="24" s="1"/>
  <c r="AG193" i="18"/>
  <c r="AH181" i="18"/>
  <c r="V134" i="24"/>
  <c r="V84" i="24"/>
  <c r="BH834" i="18"/>
  <c r="AX873" i="18"/>
  <c r="BG209" i="18"/>
  <c r="BB782" i="18"/>
  <c r="BF183" i="18"/>
  <c r="BB857" i="18"/>
  <c r="BC847" i="18"/>
  <c r="BF196" i="18"/>
  <c r="AZ896" i="18"/>
  <c r="BA886" i="18"/>
  <c r="BC870" i="18"/>
  <c r="BD860" i="18"/>
  <c r="BB805" i="18"/>
  <c r="BC795" i="18"/>
  <c r="BE845" i="18" l="1"/>
  <c r="AH871" i="18"/>
  <c r="AH883" i="18" s="1"/>
  <c r="AH629" i="7960"/>
  <c r="BF793" i="18"/>
  <c r="BH806" i="18"/>
  <c r="AC1430" i="18"/>
  <c r="BH858" i="18"/>
  <c r="BD832" i="18"/>
  <c r="BD844" i="18" s="1"/>
  <c r="BA780" i="18"/>
  <c r="BA792" i="18" s="1"/>
  <c r="J101" i="24"/>
  <c r="J102" i="24" s="1"/>
  <c r="AN232" i="18"/>
  <c r="AO220" i="18"/>
  <c r="AA136" i="24"/>
  <c r="J108" i="24"/>
  <c r="J112" i="24" s="1"/>
  <c r="J35" i="19"/>
  <c r="J11" i="7941" s="1"/>
  <c r="J25" i="7941" s="1"/>
  <c r="J164" i="24"/>
  <c r="J165" i="24" s="1"/>
  <c r="BA141" i="18"/>
  <c r="BB129" i="18"/>
  <c r="BB141" i="18" s="1"/>
  <c r="X134" i="24"/>
  <c r="X70" i="24"/>
  <c r="X47" i="24"/>
  <c r="X49" i="24" s="1"/>
  <c r="X84" i="24"/>
  <c r="AK206" i="18"/>
  <c r="AL194" i="18"/>
  <c r="AR154" i="18"/>
  <c r="AS142" i="18"/>
  <c r="Y25" i="24"/>
  <c r="Y141" i="24"/>
  <c r="AI180" i="18"/>
  <c r="AJ168" i="18"/>
  <c r="J14" i="7949"/>
  <c r="X23" i="24"/>
  <c r="X64" i="24"/>
  <c r="AD739" i="18"/>
  <c r="AD115" i="18" s="1"/>
  <c r="AD772" i="18" s="1"/>
  <c r="AE727" i="18"/>
  <c r="AH193" i="18"/>
  <c r="AI181" i="18"/>
  <c r="AB767" i="18"/>
  <c r="AB775" i="18" s="1"/>
  <c r="AB766" i="18"/>
  <c r="AA774" i="18"/>
  <c r="J24" i="7949"/>
  <c r="AA63" i="24"/>
  <c r="AA771" i="18"/>
  <c r="AA773" i="18" s="1"/>
  <c r="AA17" i="24"/>
  <c r="J89" i="24"/>
  <c r="J76" i="24"/>
  <c r="J42" i="24"/>
  <c r="J54" i="24" s="1"/>
  <c r="J26" i="7941"/>
  <c r="AD818" i="18"/>
  <c r="AD779" i="18" s="1"/>
  <c r="AD46" i="24" s="1"/>
  <c r="AE808" i="18"/>
  <c r="Y26" i="24"/>
  <c r="W116" i="24"/>
  <c r="W49" i="24"/>
  <c r="Z18" i="24"/>
  <c r="Z19" i="24"/>
  <c r="Y71" i="24" s="1"/>
  <c r="Y134" i="24" s="1"/>
  <c r="AE752" i="18"/>
  <c r="AF740" i="18"/>
  <c r="Z28" i="24"/>
  <c r="Z133" i="24"/>
  <c r="I153" i="24"/>
  <c r="W84" i="24"/>
  <c r="AG219" i="18"/>
  <c r="AH207" i="18"/>
  <c r="BH209" i="18"/>
  <c r="BC805" i="18"/>
  <c r="BD795" i="18"/>
  <c r="BD870" i="18"/>
  <c r="BE860" i="18"/>
  <c r="AY873" i="18"/>
  <c r="BA896" i="18"/>
  <c r="BB886" i="18"/>
  <c r="BC782" i="18"/>
  <c r="BC857" i="18"/>
  <c r="BD847" i="18"/>
  <c r="BI834" i="18"/>
  <c r="BG183" i="18"/>
  <c r="BG196" i="18"/>
  <c r="BF845" i="18" l="1"/>
  <c r="AI629" i="7960"/>
  <c r="AI871" i="18"/>
  <c r="AI883" i="18" s="1"/>
  <c r="J109" i="24"/>
  <c r="J113" i="24" s="1"/>
  <c r="J145" i="24"/>
  <c r="BG793" i="18"/>
  <c r="J121" i="24"/>
  <c r="J123" i="24" s="1"/>
  <c r="BB780" i="18"/>
  <c r="BB792" i="18" s="1"/>
  <c r="BE832" i="18"/>
  <c r="BE844" i="18" s="1"/>
  <c r="BI858" i="18"/>
  <c r="J36" i="19"/>
  <c r="BI806" i="18"/>
  <c r="AO232" i="18"/>
  <c r="AP220" i="18"/>
  <c r="AB136" i="24"/>
  <c r="BC129" i="18"/>
  <c r="AS154" i="18"/>
  <c r="AT142" i="18"/>
  <c r="Y70" i="24"/>
  <c r="Y47" i="24"/>
  <c r="Y84" i="24"/>
  <c r="AB771" i="18"/>
  <c r="AB773" i="18" s="1"/>
  <c r="AB63" i="24"/>
  <c r="AB17" i="24"/>
  <c r="AC766" i="18"/>
  <c r="AC767" i="18"/>
  <c r="AC775" i="18" s="1"/>
  <c r="AB774" i="18"/>
  <c r="AL206" i="18"/>
  <c r="AM194" i="18"/>
  <c r="AI193" i="18"/>
  <c r="AJ181" i="18"/>
  <c r="AE818" i="18"/>
  <c r="AE779" i="18" s="1"/>
  <c r="AE46" i="24" s="1"/>
  <c r="AF808" i="18"/>
  <c r="J53" i="24"/>
  <c r="J85" i="24"/>
  <c r="AF752" i="18"/>
  <c r="AG740" i="18"/>
  <c r="J25" i="7949"/>
  <c r="J26" i="7949" s="1"/>
  <c r="J15" i="7949"/>
  <c r="J117" i="24"/>
  <c r="J103" i="24"/>
  <c r="J91" i="24"/>
  <c r="AJ180" i="18"/>
  <c r="AK168" i="18"/>
  <c r="J80" i="24"/>
  <c r="AA18" i="24"/>
  <c r="AA19" i="24"/>
  <c r="AA26" i="24" s="1"/>
  <c r="AD1430" i="18"/>
  <c r="AH219" i="18"/>
  <c r="AI207" i="18"/>
  <c r="Z25" i="24"/>
  <c r="Z141" i="24"/>
  <c r="AA28" i="24"/>
  <c r="AA133" i="24"/>
  <c r="Z26" i="24"/>
  <c r="K7" i="7983"/>
  <c r="Y23" i="24"/>
  <c r="Y64" i="24"/>
  <c r="AE739" i="18"/>
  <c r="AE115" i="18" s="1"/>
  <c r="AE772" i="18" s="1"/>
  <c r="AF727" i="18"/>
  <c r="X116" i="24"/>
  <c r="BD805" i="18"/>
  <c r="BE795" i="18"/>
  <c r="BD857" i="18"/>
  <c r="BE847" i="18"/>
  <c r="AZ873" i="18"/>
  <c r="BB896" i="18"/>
  <c r="BC886" i="18"/>
  <c r="BH196" i="18"/>
  <c r="BH183" i="18"/>
  <c r="BI209" i="18"/>
  <c r="BD782" i="18"/>
  <c r="BE870" i="18"/>
  <c r="BF860" i="18"/>
  <c r="J12" i="7941" l="1"/>
  <c r="J110" i="24"/>
  <c r="J114" i="24" s="1"/>
  <c r="BG845" i="18"/>
  <c r="AJ871" i="18"/>
  <c r="AJ883" i="18" s="1"/>
  <c r="AJ629" i="7960"/>
  <c r="BH793" i="18"/>
  <c r="BF832" i="18"/>
  <c r="BF844" i="18" s="1"/>
  <c r="J40" i="19"/>
  <c r="BC780" i="18"/>
  <c r="BC792" i="18" s="1"/>
  <c r="AE1430" i="18"/>
  <c r="AP232" i="18"/>
  <c r="AQ220" i="18"/>
  <c r="BC141" i="18"/>
  <c r="BD129" i="18"/>
  <c r="BE129" i="18" s="1"/>
  <c r="BE141" i="18" s="1"/>
  <c r="AI219" i="18"/>
  <c r="AJ207" i="18"/>
  <c r="AN194" i="18"/>
  <c r="AM206" i="18"/>
  <c r="Z64" i="24"/>
  <c r="Z23" i="24"/>
  <c r="AC17" i="24"/>
  <c r="AC771" i="18"/>
  <c r="AC773" i="18" s="1"/>
  <c r="AC63" i="24"/>
  <c r="AC136" i="24"/>
  <c r="AD767" i="18"/>
  <c r="AD775" i="18" s="1"/>
  <c r="AC774" i="18"/>
  <c r="AD766" i="18"/>
  <c r="J105" i="24"/>
  <c r="J104" i="24"/>
  <c r="J42" i="7949"/>
  <c r="AG752" i="18"/>
  <c r="AH740" i="18"/>
  <c r="AB19" i="24"/>
  <c r="AB18" i="24"/>
  <c r="J56" i="24"/>
  <c r="J55" i="24"/>
  <c r="J33" i="7949"/>
  <c r="AB28" i="24"/>
  <c r="AB133" i="24"/>
  <c r="J119" i="24"/>
  <c r="J118" i="24"/>
  <c r="Z47" i="24"/>
  <c r="Z70" i="24"/>
  <c r="AF818" i="18"/>
  <c r="AF779" i="18" s="1"/>
  <c r="AF46" i="24" s="1"/>
  <c r="AG808" i="18"/>
  <c r="K8" i="7983"/>
  <c r="K11" i="7983"/>
  <c r="M11" i="7983" s="1"/>
  <c r="Z71" i="24"/>
  <c r="Z134" i="24" s="1"/>
  <c r="AA25" i="24"/>
  <c r="AA141" i="24"/>
  <c r="Y116" i="24"/>
  <c r="Y49" i="24"/>
  <c r="AT154" i="18"/>
  <c r="AU142" i="18"/>
  <c r="AK180" i="18"/>
  <c r="AL168" i="18"/>
  <c r="AJ193" i="18"/>
  <c r="AK181" i="18"/>
  <c r="AA47" i="24"/>
  <c r="AA70" i="24"/>
  <c r="AF739" i="18"/>
  <c r="AF115" i="18" s="1"/>
  <c r="AF772" i="18" s="1"/>
  <c r="AG727" i="18"/>
  <c r="J87" i="24"/>
  <c r="J86" i="24"/>
  <c r="BE805" i="18"/>
  <c r="BF795" i="18"/>
  <c r="BE857" i="18"/>
  <c r="BF847" i="18"/>
  <c r="BE782" i="18"/>
  <c r="BI183" i="18"/>
  <c r="BC896" i="18"/>
  <c r="BD886" i="18"/>
  <c r="BA873" i="18"/>
  <c r="BF870" i="18"/>
  <c r="BG860" i="18"/>
  <c r="BI196" i="18"/>
  <c r="J131" i="24" l="1"/>
  <c r="J135" i="24" s="1"/>
  <c r="BH845" i="18"/>
  <c r="AK871" i="18"/>
  <c r="AK883" i="18" s="1"/>
  <c r="AK629" i="7960"/>
  <c r="BI793" i="18"/>
  <c r="AF1430" i="18"/>
  <c r="BG832" i="18"/>
  <c r="BG844" i="18" s="1"/>
  <c r="BD780" i="18"/>
  <c r="BD792" i="18" s="1"/>
  <c r="AQ232" i="18"/>
  <c r="AR220" i="18"/>
  <c r="AD136" i="24"/>
  <c r="BD141" i="18"/>
  <c r="BF129" i="18"/>
  <c r="AA64" i="24"/>
  <c r="AA23" i="24"/>
  <c r="AE767" i="18"/>
  <c r="AE775" i="18" s="1"/>
  <c r="AE766" i="18"/>
  <c r="AD774" i="18"/>
  <c r="J39" i="7949"/>
  <c r="J34" i="7949"/>
  <c r="AD771" i="18"/>
  <c r="AD773" i="18" s="1"/>
  <c r="AD63" i="24"/>
  <c r="AD17" i="24"/>
  <c r="K58" i="24"/>
  <c r="K34" i="24" s="1"/>
  <c r="K99" i="24"/>
  <c r="AC28" i="24"/>
  <c r="AC133" i="24"/>
  <c r="AG818" i="18"/>
  <c r="AG779" i="18" s="1"/>
  <c r="AG46" i="24" s="1"/>
  <c r="AH808" i="18"/>
  <c r="J57" i="24"/>
  <c r="J93" i="24" s="1"/>
  <c r="J94" i="24" s="1"/>
  <c r="J90" i="24"/>
  <c r="J92" i="24" s="1"/>
  <c r="J77" i="24"/>
  <c r="AC19" i="24"/>
  <c r="AC18" i="24"/>
  <c r="AB25" i="24"/>
  <c r="AB141" i="24"/>
  <c r="AL180" i="18"/>
  <c r="AM168" i="18"/>
  <c r="Z84" i="24"/>
  <c r="AA71" i="24"/>
  <c r="AA116" i="24" s="1"/>
  <c r="AB26" i="24"/>
  <c r="J138" i="24"/>
  <c r="J137" i="24"/>
  <c r="J139" i="24" s="1"/>
  <c r="AH752" i="18"/>
  <c r="AI740" i="18"/>
  <c r="Z116" i="24"/>
  <c r="Z49" i="24"/>
  <c r="AO194" i="18"/>
  <c r="AN206" i="18"/>
  <c r="AK193" i="18"/>
  <c r="AL181" i="18"/>
  <c r="AJ219" i="18"/>
  <c r="AK207" i="18"/>
  <c r="AG739" i="18"/>
  <c r="AG115" i="18" s="1"/>
  <c r="AG772" i="18" s="1"/>
  <c r="AH727" i="18"/>
  <c r="AA49" i="24"/>
  <c r="AU154" i="18"/>
  <c r="AV142" i="18"/>
  <c r="J148" i="24"/>
  <c r="J125" i="24"/>
  <c r="J126" i="24" s="1"/>
  <c r="J122" i="24"/>
  <c r="J124" i="24" s="1"/>
  <c r="BD896" i="18"/>
  <c r="BE886" i="18"/>
  <c r="BF857" i="18"/>
  <c r="BG847" i="18"/>
  <c r="BF805" i="18"/>
  <c r="BG795" i="18"/>
  <c r="BG870" i="18"/>
  <c r="BH860" i="18"/>
  <c r="BB873" i="18"/>
  <c r="BF782" i="18"/>
  <c r="BI845" i="18" l="1"/>
  <c r="AL871" i="18"/>
  <c r="AL883" i="18" s="1"/>
  <c r="AL629" i="7960"/>
  <c r="BE780" i="18"/>
  <c r="BE792" i="18" s="1"/>
  <c r="BH832" i="18"/>
  <c r="BH844" i="18" s="1"/>
  <c r="AG1430" i="18"/>
  <c r="AR232" i="18"/>
  <c r="AS220" i="18"/>
  <c r="BF141" i="18"/>
  <c r="BG129" i="18"/>
  <c r="AC141" i="24"/>
  <c r="AC25" i="24"/>
  <c r="K35" i="24"/>
  <c r="K164" i="24" s="1"/>
  <c r="K165" i="24" s="1"/>
  <c r="K23" i="7949"/>
  <c r="K13" i="7949"/>
  <c r="AC26" i="24"/>
  <c r="AB71" i="24"/>
  <c r="AB134" i="24" s="1"/>
  <c r="AD28" i="24"/>
  <c r="AD133" i="24"/>
  <c r="J78" i="24"/>
  <c r="J82" i="24" s="1"/>
  <c r="J81" i="24"/>
  <c r="AI752" i="18"/>
  <c r="AJ740" i="18"/>
  <c r="AH739" i="18"/>
  <c r="AH115" i="18" s="1"/>
  <c r="AH772" i="18" s="1"/>
  <c r="AI727" i="18"/>
  <c r="AB47" i="24"/>
  <c r="AB70" i="24"/>
  <c r="J40" i="7949"/>
  <c r="AD19" i="24"/>
  <c r="AC71" i="24" s="1"/>
  <c r="AC134" i="24" s="1"/>
  <c r="AD18" i="24"/>
  <c r="AA134" i="24"/>
  <c r="AA84" i="24"/>
  <c r="AM180" i="18"/>
  <c r="AN168" i="18"/>
  <c r="AE771" i="18"/>
  <c r="AE773" i="18" s="1"/>
  <c r="AE17" i="24"/>
  <c r="AE63" i="24"/>
  <c r="AH818" i="18"/>
  <c r="AH779" i="18" s="1"/>
  <c r="AH46" i="24" s="1"/>
  <c r="AI808" i="18"/>
  <c r="AE774" i="18"/>
  <c r="AF766" i="18"/>
  <c r="AF767" i="18"/>
  <c r="AF775" i="18" s="1"/>
  <c r="AE136" i="24"/>
  <c r="AL193" i="18"/>
  <c r="AM181" i="18"/>
  <c r="J153" i="24"/>
  <c r="AB23" i="24"/>
  <c r="AB64" i="24"/>
  <c r="AK219" i="18"/>
  <c r="AL207" i="18"/>
  <c r="AV154" i="18"/>
  <c r="AW142" i="18"/>
  <c r="AP194" i="18"/>
  <c r="AO206" i="18"/>
  <c r="K100" i="24"/>
  <c r="K149" i="24" s="1"/>
  <c r="BG782" i="18"/>
  <c r="BG805" i="18"/>
  <c r="BH795" i="18"/>
  <c r="BC873" i="18"/>
  <c r="BH870" i="18"/>
  <c r="BI860" i="18"/>
  <c r="BI870" i="18" s="1"/>
  <c r="BE896" i="18"/>
  <c r="BF886" i="18"/>
  <c r="BG857" i="18"/>
  <c r="BH847" i="18"/>
  <c r="K108" i="24" l="1"/>
  <c r="K112" i="24" s="1"/>
  <c r="AF136" i="24"/>
  <c r="AM871" i="18"/>
  <c r="AM883" i="18" s="1"/>
  <c r="AM629" i="7960"/>
  <c r="K101" i="24"/>
  <c r="K102" i="24" s="1"/>
  <c r="K35" i="19"/>
  <c r="K36" i="19" s="1"/>
  <c r="BI832" i="18"/>
  <c r="BI844" i="18" s="1"/>
  <c r="BF780" i="18"/>
  <c r="BF792" i="18" s="1"/>
  <c r="K37" i="24"/>
  <c r="K26" i="7941" s="1"/>
  <c r="L26" i="7941" s="1"/>
  <c r="M26" i="7941" s="1"/>
  <c r="N26" i="7941" s="1"/>
  <c r="O26" i="7941" s="1"/>
  <c r="P26" i="7941" s="1"/>
  <c r="Q26" i="7941" s="1"/>
  <c r="AS232" i="18"/>
  <c r="AT220" i="18"/>
  <c r="AB84" i="24"/>
  <c r="BG141" i="18"/>
  <c r="BH129" i="18"/>
  <c r="AC70" i="24"/>
  <c r="AC47" i="24"/>
  <c r="AC84" i="24"/>
  <c r="K14" i="7949"/>
  <c r="L13" i="7949"/>
  <c r="L14" i="7949" s="1"/>
  <c r="K24" i="7949"/>
  <c r="L23" i="7949"/>
  <c r="M23" i="7949" s="1"/>
  <c r="N23" i="7949" s="1"/>
  <c r="O23" i="7949" s="1"/>
  <c r="P23" i="7949" s="1"/>
  <c r="Q23" i="7949" s="1"/>
  <c r="AI818" i="18"/>
  <c r="AI779" i="18" s="1"/>
  <c r="AI46" i="24" s="1"/>
  <c r="AJ808" i="18"/>
  <c r="AB116" i="24"/>
  <c r="AB49" i="24"/>
  <c r="AD25" i="24"/>
  <c r="AD141" i="24"/>
  <c r="AD26" i="24"/>
  <c r="AI739" i="18"/>
  <c r="AI115" i="18" s="1"/>
  <c r="AI772" i="18" s="1"/>
  <c r="AJ727" i="18"/>
  <c r="AG767" i="18"/>
  <c r="AG775" i="18" s="1"/>
  <c r="AF774" i="18"/>
  <c r="AG766" i="18"/>
  <c r="AJ752" i="18"/>
  <c r="AK740" i="18"/>
  <c r="AL219" i="18"/>
  <c r="AM207" i="18"/>
  <c r="AF771" i="18"/>
  <c r="AF773" i="18" s="1"/>
  <c r="AF63" i="24"/>
  <c r="AF17" i="24"/>
  <c r="AE28" i="24"/>
  <c r="AE133" i="24"/>
  <c r="AH1430" i="18"/>
  <c r="AN180" i="18"/>
  <c r="AO168" i="18"/>
  <c r="AC64" i="24"/>
  <c r="AC23" i="24"/>
  <c r="AE18" i="24"/>
  <c r="AE19" i="24"/>
  <c r="AW154" i="18"/>
  <c r="AX142" i="18"/>
  <c r="AQ194" i="18"/>
  <c r="AP206" i="18"/>
  <c r="AN181" i="18"/>
  <c r="AM193" i="18"/>
  <c r="BH857" i="18"/>
  <c r="BI847" i="18"/>
  <c r="BI857" i="18" s="1"/>
  <c r="BD873" i="18"/>
  <c r="BH805" i="18"/>
  <c r="BI795" i="18"/>
  <c r="BI805" i="18" s="1"/>
  <c r="BH782" i="18"/>
  <c r="BF896" i="18"/>
  <c r="BG886" i="18"/>
  <c r="K109" i="24" l="1"/>
  <c r="K113" i="24" s="1"/>
  <c r="K42" i="24"/>
  <c r="K89" i="24"/>
  <c r="K91" i="24" s="1"/>
  <c r="K76" i="24"/>
  <c r="K80" i="24" s="1"/>
  <c r="K121" i="24"/>
  <c r="K123" i="24" s="1"/>
  <c r="K145" i="24"/>
  <c r="L145" i="24" s="1"/>
  <c r="M145" i="24" s="1"/>
  <c r="N145" i="24" s="1"/>
  <c r="O145" i="24" s="1"/>
  <c r="P145" i="24" s="1"/>
  <c r="K11" i="7941"/>
  <c r="K25" i="7941" s="1"/>
  <c r="L7" i="7983" s="1"/>
  <c r="AN871" i="18"/>
  <c r="AN883" i="18" s="1"/>
  <c r="AN629" i="7960"/>
  <c r="L35" i="19"/>
  <c r="M35" i="19" s="1"/>
  <c r="M11" i="7941" s="1"/>
  <c r="BG780" i="18"/>
  <c r="BG792" i="18" s="1"/>
  <c r="M13" i="7949"/>
  <c r="M14" i="7949" s="1"/>
  <c r="M15" i="7949" s="1"/>
  <c r="M42" i="7949" s="1"/>
  <c r="AT232" i="18"/>
  <c r="AU220" i="18"/>
  <c r="AI1430" i="18"/>
  <c r="BI129" i="18"/>
  <c r="BI141" i="18" s="1"/>
  <c r="BH141" i="18"/>
  <c r="L15" i="7949"/>
  <c r="L42" i="7949" s="1"/>
  <c r="L25" i="7949"/>
  <c r="AO181" i="18"/>
  <c r="AN193" i="18"/>
  <c r="K15" i="7949"/>
  <c r="K25" i="7949"/>
  <c r="K26" i="7949" s="1"/>
  <c r="AE25" i="24"/>
  <c r="AE141" i="24"/>
  <c r="AD23" i="24"/>
  <c r="AD64" i="24"/>
  <c r="AO180" i="18"/>
  <c r="AP168" i="18"/>
  <c r="K117" i="24"/>
  <c r="K103" i="24"/>
  <c r="AK752" i="18"/>
  <c r="AL740" i="18"/>
  <c r="AR194" i="18"/>
  <c r="AQ206" i="18"/>
  <c r="AG774" i="18"/>
  <c r="AH766" i="18"/>
  <c r="AH767" i="18"/>
  <c r="AH775" i="18" s="1"/>
  <c r="AE26" i="24"/>
  <c r="AG136" i="24"/>
  <c r="AK727" i="18"/>
  <c r="AJ739" i="18"/>
  <c r="AJ115" i="18" s="1"/>
  <c r="AJ772" i="18" s="1"/>
  <c r="AJ818" i="18"/>
  <c r="AJ779" i="18" s="1"/>
  <c r="AJ46" i="24" s="1"/>
  <c r="AK808" i="18"/>
  <c r="K12" i="7941"/>
  <c r="K40" i="19"/>
  <c r="AG17" i="24"/>
  <c r="AG771" i="18"/>
  <c r="AG773" i="18" s="1"/>
  <c r="AG63" i="24"/>
  <c r="AY142" i="18"/>
  <c r="AX154" i="18"/>
  <c r="AC116" i="24"/>
  <c r="AC49" i="24"/>
  <c r="AF19" i="24"/>
  <c r="AE71" i="24" s="1"/>
  <c r="AE134" i="24" s="1"/>
  <c r="AF18" i="24"/>
  <c r="AF28" i="24"/>
  <c r="AF133" i="24"/>
  <c r="AD71" i="24"/>
  <c r="AD84" i="24" s="1"/>
  <c r="AM219" i="18"/>
  <c r="AN207" i="18"/>
  <c r="AD47" i="24"/>
  <c r="AD49" i="24" s="1"/>
  <c r="AD70" i="24"/>
  <c r="BE873" i="18"/>
  <c r="BG896" i="18"/>
  <c r="BH886" i="18"/>
  <c r="BI782" i="18"/>
  <c r="K54" i="24" l="1"/>
  <c r="K53" i="24" s="1"/>
  <c r="K110" i="24"/>
  <c r="K131" i="24" s="1"/>
  <c r="K135" i="24" s="1"/>
  <c r="AH136" i="24"/>
  <c r="M36" i="19"/>
  <c r="M12" i="7941" s="1"/>
  <c r="L36" i="19"/>
  <c r="L12" i="7941" s="1"/>
  <c r="N35" i="19"/>
  <c r="O35" i="19" s="1"/>
  <c r="O11" i="7941" s="1"/>
  <c r="L11" i="7941"/>
  <c r="L25" i="7941" s="1"/>
  <c r="M25" i="7941" s="1"/>
  <c r="N25" i="7941" s="1"/>
  <c r="AO871" i="18"/>
  <c r="AO883" i="18" s="1"/>
  <c r="AO629" i="7960"/>
  <c r="M25" i="7949"/>
  <c r="BH780" i="18"/>
  <c r="BH792" i="18" s="1"/>
  <c r="N13" i="7949"/>
  <c r="N14" i="7949" s="1"/>
  <c r="N25" i="7949" s="1"/>
  <c r="AV220" i="18"/>
  <c r="AU232" i="18"/>
  <c r="K119" i="24"/>
  <c r="K118" i="24"/>
  <c r="AO193" i="18"/>
  <c r="AP181" i="18"/>
  <c r="AP180" i="18"/>
  <c r="AQ168" i="18"/>
  <c r="AH17" i="24"/>
  <c r="AH771" i="18"/>
  <c r="AH773" i="18" s="1"/>
  <c r="AH63" i="24"/>
  <c r="AI766" i="18"/>
  <c r="AI767" i="18"/>
  <c r="AI775" i="18" s="1"/>
  <c r="AH774" i="18"/>
  <c r="L11" i="7983"/>
  <c r="L8" i="7983"/>
  <c r="M7" i="7983"/>
  <c r="AN219" i="18"/>
  <c r="AO207" i="18"/>
  <c r="K33" i="7949"/>
  <c r="AS194" i="18"/>
  <c r="AR206" i="18"/>
  <c r="AZ142" i="18"/>
  <c r="AY154" i="18"/>
  <c r="AD116" i="24"/>
  <c r="AD134" i="24"/>
  <c r="K114" i="24"/>
  <c r="K42" i="7949"/>
  <c r="AE64" i="24"/>
  <c r="AE23" i="24"/>
  <c r="K104" i="24"/>
  <c r="K105" i="24"/>
  <c r="AL752" i="18"/>
  <c r="AM740" i="18"/>
  <c r="AG133" i="24"/>
  <c r="AG28" i="24"/>
  <c r="R42" i="19"/>
  <c r="R43" i="19" s="1"/>
  <c r="L40" i="19"/>
  <c r="L45" i="19" s="1"/>
  <c r="AE47" i="24"/>
  <c r="AE70" i="24"/>
  <c r="AE84" i="24"/>
  <c r="AK818" i="18"/>
  <c r="AK779" i="18" s="1"/>
  <c r="AK46" i="24" s="1"/>
  <c r="AL808" i="18"/>
  <c r="AK739" i="18"/>
  <c r="AK115" i="18" s="1"/>
  <c r="AK772" i="18" s="1"/>
  <c r="AL727" i="18"/>
  <c r="AF141" i="24"/>
  <c r="AF25" i="24"/>
  <c r="AG18" i="24"/>
  <c r="AG19" i="24"/>
  <c r="AG26" i="24" s="1"/>
  <c r="AF26" i="24"/>
  <c r="AJ1430" i="18"/>
  <c r="BF873" i="18"/>
  <c r="BH896" i="18"/>
  <c r="BI886" i="18"/>
  <c r="BI896" i="18" s="1"/>
  <c r="K85" i="24" l="1"/>
  <c r="K87" i="24" s="1"/>
  <c r="K56" i="24"/>
  <c r="K55" i="24"/>
  <c r="L58" i="24" s="1"/>
  <c r="L34" i="24" s="1"/>
  <c r="K86" i="24"/>
  <c r="N11" i="7941"/>
  <c r="O25" i="7941"/>
  <c r="P25" i="7941" s="1"/>
  <c r="Q25" i="7941" s="1"/>
  <c r="N36" i="19"/>
  <c r="N12" i="7941" s="1"/>
  <c r="P35" i="19"/>
  <c r="P11" i="7941" s="1"/>
  <c r="O36" i="19"/>
  <c r="O12" i="7941" s="1"/>
  <c r="AP871" i="18"/>
  <c r="AP883" i="18" s="1"/>
  <c r="AP629" i="7960"/>
  <c r="O13" i="7949"/>
  <c r="O14" i="7949" s="1"/>
  <c r="N15" i="7949"/>
  <c r="N42" i="7949" s="1"/>
  <c r="M40" i="19"/>
  <c r="M45" i="19" s="1"/>
  <c r="M19" i="7949" s="1"/>
  <c r="M24" i="7949" s="1"/>
  <c r="M26" i="7949" s="1"/>
  <c r="M33" i="7949" s="1"/>
  <c r="AV232" i="18"/>
  <c r="AW220" i="18"/>
  <c r="L58" i="19"/>
  <c r="L19" i="7949"/>
  <c r="AG70" i="24"/>
  <c r="AG47" i="24"/>
  <c r="AG25" i="24"/>
  <c r="AG141" i="24"/>
  <c r="AQ180" i="18"/>
  <c r="AR168" i="18"/>
  <c r="AI17" i="24"/>
  <c r="AI63" i="24"/>
  <c r="AI771" i="18"/>
  <c r="AI773" i="18" s="1"/>
  <c r="AL739" i="18"/>
  <c r="AL115" i="18" s="1"/>
  <c r="AL772" i="18" s="1"/>
  <c r="AM727" i="18"/>
  <c r="AQ181" i="18"/>
  <c r="AP193" i="18"/>
  <c r="AI774" i="18"/>
  <c r="AJ767" i="18"/>
  <c r="AJ775" i="18" s="1"/>
  <c r="AJ766" i="18"/>
  <c r="O7" i="7983"/>
  <c r="M8" i="7983"/>
  <c r="O8" i="7983" s="1"/>
  <c r="BA142" i="18"/>
  <c r="AZ154" i="18"/>
  <c r="AF23" i="24"/>
  <c r="AF64" i="24"/>
  <c r="AL818" i="18"/>
  <c r="AL779" i="18" s="1"/>
  <c r="AL46" i="24" s="1"/>
  <c r="AM808" i="18"/>
  <c r="AH19" i="24"/>
  <c r="AH18" i="24"/>
  <c r="K57" i="24"/>
  <c r="K93" i="24" s="1"/>
  <c r="K94" i="24" s="1"/>
  <c r="K77" i="24"/>
  <c r="K90" i="24"/>
  <c r="K92" i="24" s="1"/>
  <c r="AT194" i="18"/>
  <c r="AS206" i="18"/>
  <c r="K138" i="24"/>
  <c r="K137" i="24"/>
  <c r="K139" i="24" s="1"/>
  <c r="AM752" i="18"/>
  <c r="AN740" i="18"/>
  <c r="K148" i="24"/>
  <c r="K125" i="24"/>
  <c r="K126" i="24" s="1"/>
  <c r="K122" i="24"/>
  <c r="K124" i="24" s="1"/>
  <c r="AI136" i="24"/>
  <c r="AH28" i="24"/>
  <c r="AH133" i="24"/>
  <c r="AK1430" i="18"/>
  <c r="AF71" i="24"/>
  <c r="AF134" i="24" s="1"/>
  <c r="AE116" i="24"/>
  <c r="AE49" i="24"/>
  <c r="K39" i="7949"/>
  <c r="K34" i="7949"/>
  <c r="AF70" i="24"/>
  <c r="AF47" i="24"/>
  <c r="AP207" i="18"/>
  <c r="AO219" i="18"/>
  <c r="BG873" i="18"/>
  <c r="Q11" i="7941" l="1"/>
  <c r="L99" i="24"/>
  <c r="P36" i="19"/>
  <c r="P12" i="7941" s="1"/>
  <c r="Q12" i="7941" s="1"/>
  <c r="AQ871" i="18"/>
  <c r="AQ883" i="18" s="1"/>
  <c r="AQ629" i="7960"/>
  <c r="BI780" i="18"/>
  <c r="BI792" i="18" s="1"/>
  <c r="N40" i="19"/>
  <c r="O40" i="19" s="1"/>
  <c r="P13" i="7949"/>
  <c r="P14" i="7949" s="1"/>
  <c r="M58" i="19"/>
  <c r="AW232" i="18"/>
  <c r="AX220" i="18"/>
  <c r="AF84" i="24"/>
  <c r="AJ136" i="24"/>
  <c r="AG71" i="24"/>
  <c r="AG116" i="24" s="1"/>
  <c r="AH26" i="24"/>
  <c r="AI28" i="24"/>
  <c r="AI133" i="24"/>
  <c r="O25" i="7949"/>
  <c r="O15" i="7949"/>
  <c r="AI19" i="24"/>
  <c r="AI18" i="24"/>
  <c r="AR180" i="18"/>
  <c r="AS168" i="18"/>
  <c r="AF116" i="24"/>
  <c r="AF49" i="24"/>
  <c r="AM818" i="18"/>
  <c r="AM779" i="18" s="1"/>
  <c r="AM46" i="24" s="1"/>
  <c r="AN808" i="18"/>
  <c r="AG23" i="24"/>
  <c r="AG64" i="24"/>
  <c r="M39" i="7949"/>
  <c r="M40" i="7949" s="1"/>
  <c r="M34" i="7949"/>
  <c r="AG49" i="24"/>
  <c r="AK767" i="18"/>
  <c r="AK775" i="18" s="1"/>
  <c r="AK766" i="18"/>
  <c r="AJ774" i="18"/>
  <c r="AH25" i="24"/>
  <c r="AH141" i="24"/>
  <c r="AL1430" i="18"/>
  <c r="AJ63" i="24"/>
  <c r="AJ771" i="18"/>
  <c r="AJ773" i="18" s="1"/>
  <c r="AJ17" i="24"/>
  <c r="BB142" i="18"/>
  <c r="BA154" i="18"/>
  <c r="L24" i="7949"/>
  <c r="L26" i="7949" s="1"/>
  <c r="O10" i="7983"/>
  <c r="P8" i="7983"/>
  <c r="K40" i="7949"/>
  <c r="L35" i="24"/>
  <c r="L37" i="24" s="1"/>
  <c r="AR181" i="18"/>
  <c r="AQ193" i="18"/>
  <c r="L148" i="24"/>
  <c r="M148" i="24" s="1"/>
  <c r="N148" i="24" s="1"/>
  <c r="O148" i="24" s="1"/>
  <c r="P148" i="24" s="1"/>
  <c r="K153" i="24"/>
  <c r="AU194" i="18"/>
  <c r="AT206" i="18"/>
  <c r="K81" i="24"/>
  <c r="K78" i="24"/>
  <c r="K82" i="24" s="1"/>
  <c r="L100" i="24"/>
  <c r="L149" i="24" s="1"/>
  <c r="AM739" i="18"/>
  <c r="AM115" i="18" s="1"/>
  <c r="AM772" i="18" s="1"/>
  <c r="AN727" i="18"/>
  <c r="AN752" i="18"/>
  <c r="AO740" i="18"/>
  <c r="AQ207" i="18"/>
  <c r="AP219" i="18"/>
  <c r="BH873" i="18"/>
  <c r="S12" i="7941" l="1"/>
  <c r="Q13" i="7949"/>
  <c r="N45" i="19"/>
  <c r="N19" i="7949" s="1"/>
  <c r="AR871" i="18"/>
  <c r="AR883" i="18" s="1"/>
  <c r="AR629" i="7960"/>
  <c r="L108" i="24"/>
  <c r="L112" i="24" s="1"/>
  <c r="L101" i="24"/>
  <c r="L121" i="24" s="1"/>
  <c r="AY220" i="18"/>
  <c r="AX232" i="18"/>
  <c r="L153" i="24"/>
  <c r="AV194" i="18"/>
  <c r="AU206" i="18"/>
  <c r="AH23" i="24"/>
  <c r="AH64" i="24"/>
  <c r="AS180" i="18"/>
  <c r="AT168" i="18"/>
  <c r="O45" i="19"/>
  <c r="P40" i="19"/>
  <c r="P45" i="19" s="1"/>
  <c r="AK774" i="18"/>
  <c r="AL766" i="18"/>
  <c r="AL767" i="18"/>
  <c r="AL775" i="18" s="1"/>
  <c r="N58" i="19"/>
  <c r="AK136" i="24"/>
  <c r="AI25" i="24"/>
  <c r="AI141" i="24"/>
  <c r="AR207" i="18"/>
  <c r="AQ219" i="18"/>
  <c r="AJ18" i="24"/>
  <c r="AJ19" i="24"/>
  <c r="AI71" i="24" s="1"/>
  <c r="AI26" i="24"/>
  <c r="L33" i="7949"/>
  <c r="BC142" i="18"/>
  <c r="BB154" i="18"/>
  <c r="O42" i="7949"/>
  <c r="AN739" i="18"/>
  <c r="AN115" i="18" s="1"/>
  <c r="AN772" i="18" s="1"/>
  <c r="AO727" i="18"/>
  <c r="L164" i="24"/>
  <c r="L165" i="24" s="1"/>
  <c r="AS181" i="18"/>
  <c r="AR193" i="18"/>
  <c r="AM1430" i="18"/>
  <c r="AO752" i="18"/>
  <c r="AP740" i="18"/>
  <c r="L76" i="24"/>
  <c r="L89" i="24"/>
  <c r="L42" i="24"/>
  <c r="L54" i="24" s="1"/>
  <c r="AH71" i="24"/>
  <c r="AH134" i="24" s="1"/>
  <c r="AN818" i="18"/>
  <c r="AN779" i="18" s="1"/>
  <c r="AN46" i="24" s="1"/>
  <c r="AO808" i="18"/>
  <c r="AK63" i="24"/>
  <c r="AK17" i="24"/>
  <c r="AK771" i="18"/>
  <c r="AK773" i="18" s="1"/>
  <c r="P15" i="7949"/>
  <c r="P42" i="7949" s="1"/>
  <c r="P25" i="7949"/>
  <c r="Q25" i="7949" s="1"/>
  <c r="Q14" i="7949"/>
  <c r="AH70" i="24"/>
  <c r="AH47" i="24"/>
  <c r="AJ28" i="24"/>
  <c r="AJ133" i="24"/>
  <c r="AG134" i="24"/>
  <c r="AG84" i="24"/>
  <c r="BI873" i="18"/>
  <c r="AL136" i="24" l="1"/>
  <c r="L102" i="24"/>
  <c r="L117" i="24" s="1"/>
  <c r="AS871" i="18"/>
  <c r="AS883" i="18" s="1"/>
  <c r="AS629" i="7960"/>
  <c r="L109" i="24"/>
  <c r="L113" i="24" s="1"/>
  <c r="R40" i="19"/>
  <c r="Q42" i="7949"/>
  <c r="AZ220" i="18"/>
  <c r="AY232" i="18"/>
  <c r="L53" i="24"/>
  <c r="L85" i="24"/>
  <c r="L39" i="7949"/>
  <c r="L34" i="7949"/>
  <c r="P58" i="19"/>
  <c r="P19" i="7949"/>
  <c r="P24" i="7949" s="1"/>
  <c r="AI84" i="24"/>
  <c r="AI134" i="24"/>
  <c r="O58" i="19"/>
  <c r="O19" i="7949"/>
  <c r="O24" i="7949" s="1"/>
  <c r="O26" i="7949" s="1"/>
  <c r="O33" i="7949" s="1"/>
  <c r="AI47" i="24"/>
  <c r="AI70" i="24"/>
  <c r="AS207" i="18"/>
  <c r="AR219" i="18"/>
  <c r="L91" i="24"/>
  <c r="AT181" i="18"/>
  <c r="AS193" i="18"/>
  <c r="AT180" i="18"/>
  <c r="AU168" i="18"/>
  <c r="AM766" i="18"/>
  <c r="AL774" i="18"/>
  <c r="AM767" i="18"/>
  <c r="AM775" i="18" s="1"/>
  <c r="AH116" i="24"/>
  <c r="AH49" i="24"/>
  <c r="AJ26" i="24"/>
  <c r="L123" i="24"/>
  <c r="AO739" i="18"/>
  <c r="AO115" i="18" s="1"/>
  <c r="AO772" i="18" s="1"/>
  <c r="AP727" i="18"/>
  <c r="L80" i="24"/>
  <c r="AH84" i="24"/>
  <c r="AI64" i="24"/>
  <c r="AI23" i="24"/>
  <c r="N24" i="7949"/>
  <c r="N26" i="7949" s="1"/>
  <c r="AP752" i="18"/>
  <c r="AQ740" i="18"/>
  <c r="AJ141" i="24"/>
  <c r="AJ25" i="24"/>
  <c r="AK19" i="24"/>
  <c r="AJ71" i="24" s="1"/>
  <c r="AK18" i="24"/>
  <c r="Q15" i="7949"/>
  <c r="BD142" i="18"/>
  <c r="BC154" i="18"/>
  <c r="AN1430" i="18"/>
  <c r="R45" i="19"/>
  <c r="AW194" i="18"/>
  <c r="AV206" i="18"/>
  <c r="AL771" i="18"/>
  <c r="AL773" i="18" s="1"/>
  <c r="AL17" i="24"/>
  <c r="AL63" i="24"/>
  <c r="AK133" i="24"/>
  <c r="AK28" i="24"/>
  <c r="AO818" i="18"/>
  <c r="AO779" i="18" s="1"/>
  <c r="AO46" i="24" s="1"/>
  <c r="AP808" i="18"/>
  <c r="L103" i="24" l="1"/>
  <c r="L105" i="24" s="1"/>
  <c r="R51" i="19"/>
  <c r="AT871" i="18"/>
  <c r="AT883" i="18" s="1"/>
  <c r="AT629" i="7960"/>
  <c r="AM136" i="24"/>
  <c r="L110" i="24"/>
  <c r="L114" i="24" s="1"/>
  <c r="BA220" i="18"/>
  <c r="AZ232" i="18"/>
  <c r="AO1430" i="18"/>
  <c r="AJ134" i="24"/>
  <c r="AI116" i="24"/>
  <c r="AI49" i="24"/>
  <c r="AL133" i="24"/>
  <c r="AL28" i="24"/>
  <c r="L119" i="24"/>
  <c r="L118" i="24"/>
  <c r="AL19" i="24"/>
  <c r="AL26" i="24" s="1"/>
  <c r="AL18" i="24"/>
  <c r="O39" i="7949"/>
  <c r="O40" i="7949" s="1"/>
  <c r="O34" i="7949"/>
  <c r="AQ752" i="18"/>
  <c r="AR740" i="18"/>
  <c r="AN766" i="18"/>
  <c r="AN767" i="18"/>
  <c r="AN775" i="18" s="1"/>
  <c r="AM774" i="18"/>
  <c r="AU180" i="18"/>
  <c r="AV168" i="18"/>
  <c r="P26" i="7949"/>
  <c r="P33" i="7949" s="1"/>
  <c r="Q24" i="7949"/>
  <c r="Q19" i="7949"/>
  <c r="D27" i="19" a="1"/>
  <c r="D27" i="19" s="1"/>
  <c r="AX194" i="18"/>
  <c r="AW206" i="18"/>
  <c r="AU181" i="18"/>
  <c r="AT193" i="18"/>
  <c r="AP739" i="18"/>
  <c r="AP115" i="18" s="1"/>
  <c r="AP772" i="18" s="1"/>
  <c r="AQ727" i="18"/>
  <c r="N33" i="7949"/>
  <c r="AM17" i="24"/>
  <c r="AM63" i="24"/>
  <c r="AM771" i="18"/>
  <c r="AM773" i="18" s="1"/>
  <c r="AP818" i="18"/>
  <c r="AP779" i="18" s="1"/>
  <c r="AP46" i="24" s="1"/>
  <c r="AQ808" i="18"/>
  <c r="L40" i="7949"/>
  <c r="AJ23" i="24"/>
  <c r="AJ64" i="24"/>
  <c r="L87" i="24"/>
  <c r="L86" i="24"/>
  <c r="BE142" i="18"/>
  <c r="BD154" i="18"/>
  <c r="AK25" i="24"/>
  <c r="AK141" i="24"/>
  <c r="AK26" i="24"/>
  <c r="L104" i="24"/>
  <c r="AJ47" i="24"/>
  <c r="AJ49" i="24" s="1"/>
  <c r="AJ70" i="24"/>
  <c r="AJ84" i="24"/>
  <c r="AT207" i="18"/>
  <c r="AS219" i="18"/>
  <c r="L55" i="24"/>
  <c r="L56" i="24"/>
  <c r="L131" i="24" l="1"/>
  <c r="L135" i="24" s="1"/>
  <c r="AU871" i="18"/>
  <c r="AU883" i="18" s="1"/>
  <c r="AU629" i="7960"/>
  <c r="AP1430" i="18"/>
  <c r="BB220" i="18"/>
  <c r="BA232" i="18"/>
  <c r="AQ739" i="18"/>
  <c r="AQ115" i="18" s="1"/>
  <c r="AQ772" i="18" s="1"/>
  <c r="AR727" i="18"/>
  <c r="AK70" i="24"/>
  <c r="AK47" i="24"/>
  <c r="AY194" i="18"/>
  <c r="AX206" i="18"/>
  <c r="AL70" i="24"/>
  <c r="AL47" i="24"/>
  <c r="AM133" i="24"/>
  <c r="AM28" i="24"/>
  <c r="AK71" i="24"/>
  <c r="AK134" i="24" s="1"/>
  <c r="AV180" i="18"/>
  <c r="AW168" i="18"/>
  <c r="AU207" i="18"/>
  <c r="AT219" i="18"/>
  <c r="AV181" i="18"/>
  <c r="AU193" i="18"/>
  <c r="L138" i="24"/>
  <c r="L137" i="24"/>
  <c r="L139" i="24" s="1"/>
  <c r="AL141" i="24"/>
  <c r="AL25" i="24"/>
  <c r="BF142" i="18"/>
  <c r="BE154" i="18"/>
  <c r="AN17" i="24"/>
  <c r="AN771" i="18"/>
  <c r="AN773" i="18" s="1"/>
  <c r="AN63" i="24"/>
  <c r="L122" i="24"/>
  <c r="L124" i="24" s="1"/>
  <c r="L125" i="24"/>
  <c r="L126" i="24" s="1"/>
  <c r="AQ818" i="18"/>
  <c r="AQ779" i="18" s="1"/>
  <c r="AQ46" i="24" s="1"/>
  <c r="AR808" i="18"/>
  <c r="AK64" i="24"/>
  <c r="AK23" i="24"/>
  <c r="AM19" i="24"/>
  <c r="AM18" i="24"/>
  <c r="AN136" i="24"/>
  <c r="AR752" i="18"/>
  <c r="AS740" i="18"/>
  <c r="P39" i="7949"/>
  <c r="P40" i="7949" s="1"/>
  <c r="P34" i="7949"/>
  <c r="Q26" i="7949"/>
  <c r="L57" i="24"/>
  <c r="L93" i="24" s="1"/>
  <c r="L94" i="24" s="1"/>
  <c r="L90" i="24"/>
  <c r="L92" i="24" s="1"/>
  <c r="L77" i="24"/>
  <c r="N39" i="7949"/>
  <c r="N34" i="7949"/>
  <c r="Q33" i="7949"/>
  <c r="M99" i="24"/>
  <c r="M58" i="24"/>
  <c r="M34" i="24" s="1"/>
  <c r="AO767" i="18"/>
  <c r="AO775" i="18" s="1"/>
  <c r="AN774" i="18"/>
  <c r="AO766" i="18"/>
  <c r="AJ116" i="24"/>
  <c r="AV871" i="18" l="1"/>
  <c r="AV883" i="18" s="1"/>
  <c r="AV629" i="7960"/>
  <c r="BB232" i="18"/>
  <c r="BC220" i="18"/>
  <c r="AK84" i="24"/>
  <c r="AO136" i="24"/>
  <c r="BG142" i="18"/>
  <c r="BF154" i="18"/>
  <c r="AM25" i="24"/>
  <c r="AM141" i="24"/>
  <c r="AK116" i="24"/>
  <c r="AK49" i="24"/>
  <c r="AW181" i="18"/>
  <c r="AV193" i="18"/>
  <c r="AO17" i="24"/>
  <c r="AO63" i="24"/>
  <c r="AO771" i="18"/>
  <c r="AO773" i="18" s="1"/>
  <c r="AL23" i="24"/>
  <c r="AL64" i="24"/>
  <c r="AZ194" i="18"/>
  <c r="AY206" i="18"/>
  <c r="AV207" i="18"/>
  <c r="AU219" i="18"/>
  <c r="AQ1430" i="18"/>
  <c r="AS752" i="18"/>
  <c r="AT740" i="18"/>
  <c r="AL71" i="24"/>
  <c r="AM26" i="24"/>
  <c r="L81" i="24"/>
  <c r="L78" i="24"/>
  <c r="L82" i="24" s="1"/>
  <c r="AR739" i="18"/>
  <c r="AR115" i="18" s="1"/>
  <c r="AR772" i="18" s="1"/>
  <c r="AS727" i="18"/>
  <c r="M100" i="24"/>
  <c r="M149" i="24" s="1"/>
  <c r="M153" i="24" s="1"/>
  <c r="AR818" i="18"/>
  <c r="AR779" i="18" s="1"/>
  <c r="AR46" i="24" s="1"/>
  <c r="AS808" i="18"/>
  <c r="AL49" i="24"/>
  <c r="M35" i="24"/>
  <c r="M164" i="24" s="1"/>
  <c r="M165" i="24" s="1"/>
  <c r="N40" i="7949"/>
  <c r="Q40" i="7949" s="1"/>
  <c r="Q39" i="7949"/>
  <c r="AW180" i="18"/>
  <c r="AX168" i="18"/>
  <c r="AN133" i="24"/>
  <c r="AN28" i="24"/>
  <c r="Q34" i="7949"/>
  <c r="AO774" i="18"/>
  <c r="AP766" i="18"/>
  <c r="AP767" i="18"/>
  <c r="AP775" i="18" s="1"/>
  <c r="AN19" i="24"/>
  <c r="AM71" i="24" s="1"/>
  <c r="AM134" i="24" s="1"/>
  <c r="AN18" i="24"/>
  <c r="AW629" i="7960" l="1"/>
  <c r="AW871" i="18"/>
  <c r="AW883" i="18" s="1"/>
  <c r="M37" i="24"/>
  <c r="M42" i="24" s="1"/>
  <c r="M54" i="24" s="1"/>
  <c r="BD220" i="18"/>
  <c r="BC232" i="18"/>
  <c r="M108" i="24"/>
  <c r="M112" i="24" s="1"/>
  <c r="M101" i="24"/>
  <c r="M121" i="24" s="1"/>
  <c r="AP136" i="24"/>
  <c r="Q47" i="7949"/>
  <c r="Q51" i="7949" s="1"/>
  <c r="Q46" i="7949"/>
  <c r="AO28" i="24"/>
  <c r="AO133" i="24"/>
  <c r="AN26" i="24"/>
  <c r="AT752" i="18"/>
  <c r="AU740" i="18"/>
  <c r="AS739" i="18"/>
  <c r="AS115" i="18" s="1"/>
  <c r="AS772" i="18" s="1"/>
  <c r="AT727" i="18"/>
  <c r="AO18" i="24"/>
  <c r="AO19" i="24"/>
  <c r="AN71" i="24" s="1"/>
  <c r="AM23" i="24"/>
  <c r="AM64" i="24"/>
  <c r="AL134" i="24"/>
  <c r="AL84" i="24"/>
  <c r="AQ766" i="18"/>
  <c r="AP774" i="18"/>
  <c r="AQ767" i="18"/>
  <c r="AQ775" i="18" s="1"/>
  <c r="AR1430" i="18"/>
  <c r="AP63" i="24"/>
  <c r="AP17" i="24"/>
  <c r="AP771" i="18"/>
  <c r="AP773" i="18" s="1"/>
  <c r="AL116" i="24"/>
  <c r="BH142" i="18"/>
  <c r="BG154" i="18"/>
  <c r="AS818" i="18"/>
  <c r="AS779" i="18" s="1"/>
  <c r="AS46" i="24" s="1"/>
  <c r="AT808" i="18"/>
  <c r="AW207" i="18"/>
  <c r="AV219" i="18"/>
  <c r="AX180" i="18"/>
  <c r="AY168" i="18"/>
  <c r="AM70" i="24"/>
  <c r="AM47" i="24"/>
  <c r="AM84" i="24"/>
  <c r="AN141" i="24"/>
  <c r="AN25" i="24"/>
  <c r="AX181" i="18"/>
  <c r="AW193" i="18"/>
  <c r="BA194" i="18"/>
  <c r="AZ206" i="18"/>
  <c r="M89" i="24" l="1"/>
  <c r="M76" i="24"/>
  <c r="AX871" i="18"/>
  <c r="AX883" i="18" s="1"/>
  <c r="AX629" i="7960"/>
  <c r="AQ136" i="24"/>
  <c r="M102" i="24"/>
  <c r="M117" i="24" s="1"/>
  <c r="M109" i="24"/>
  <c r="M110" i="24" s="1"/>
  <c r="AS1430" i="18"/>
  <c r="BE220" i="18"/>
  <c r="BD232" i="18"/>
  <c r="AN134" i="24"/>
  <c r="M80" i="24"/>
  <c r="AP18" i="24"/>
  <c r="AP19" i="24"/>
  <c r="AO71" i="24" s="1"/>
  <c r="AO134" i="24" s="1"/>
  <c r="AY180" i="18"/>
  <c r="AZ168" i="18"/>
  <c r="AX207" i="18"/>
  <c r="AW219" i="18"/>
  <c r="AN47" i="24"/>
  <c r="AN49" i="24" s="1"/>
  <c r="AN70" i="24"/>
  <c r="AN84" i="24"/>
  <c r="AT818" i="18"/>
  <c r="AT779" i="18" s="1"/>
  <c r="AT46" i="24" s="1"/>
  <c r="AU808" i="18"/>
  <c r="AO26" i="24"/>
  <c r="M123" i="24"/>
  <c r="AT739" i="18"/>
  <c r="AT115" i="18" s="1"/>
  <c r="AT772" i="18" s="1"/>
  <c r="AU727" i="18"/>
  <c r="AQ771" i="18"/>
  <c r="AQ773" i="18" s="1"/>
  <c r="AQ17" i="24"/>
  <c r="AQ63" i="24"/>
  <c r="Q50" i="7949"/>
  <c r="Q52" i="7949" s="1"/>
  <c r="D26" i="19" s="1"/>
  <c r="E23" i="19" s="1"/>
  <c r="Q48" i="7949"/>
  <c r="M91" i="24"/>
  <c r="AM116" i="24"/>
  <c r="AM49" i="24"/>
  <c r="AR767" i="18"/>
  <c r="AR775" i="18" s="1"/>
  <c r="AR766" i="18"/>
  <c r="AQ774" i="18"/>
  <c r="BB194" i="18"/>
  <c r="BA206" i="18"/>
  <c r="AY181" i="18"/>
  <c r="AX193" i="18"/>
  <c r="AN23" i="24"/>
  <c r="AN64" i="24"/>
  <c r="AO141" i="24"/>
  <c r="AO25" i="24"/>
  <c r="M53" i="24"/>
  <c r="M85" i="24"/>
  <c r="AU752" i="18"/>
  <c r="AV740" i="18"/>
  <c r="BI142" i="18"/>
  <c r="BI154" i="18" s="1"/>
  <c r="BH154" i="18"/>
  <c r="AP28" i="24"/>
  <c r="AP133" i="24"/>
  <c r="M113" i="24" l="1"/>
  <c r="M103" i="24"/>
  <c r="M104" i="24" s="1"/>
  <c r="AY871" i="18"/>
  <c r="AY883" i="18" s="1"/>
  <c r="AY629" i="7960"/>
  <c r="BF220" i="18"/>
  <c r="BE232" i="18"/>
  <c r="BC194" i="18"/>
  <c r="BB206" i="18"/>
  <c r="M131" i="24"/>
  <c r="M135" i="24" s="1"/>
  <c r="M114" i="24"/>
  <c r="AR17" i="24"/>
  <c r="AR771" i="18"/>
  <c r="AR773" i="18" s="1"/>
  <c r="AR63" i="24"/>
  <c r="AT1430" i="18"/>
  <c r="AY207" i="18"/>
  <c r="AX219" i="18"/>
  <c r="AQ133" i="24"/>
  <c r="AQ28" i="24"/>
  <c r="AR774" i="18"/>
  <c r="AS766" i="18"/>
  <c r="AS767" i="18"/>
  <c r="AS775" i="18" s="1"/>
  <c r="AR136" i="24"/>
  <c r="AP26" i="24"/>
  <c r="AP141" i="24"/>
  <c r="AP25" i="24"/>
  <c r="AZ181" i="18"/>
  <c r="AY193" i="18"/>
  <c r="M87" i="24"/>
  <c r="M86" i="24"/>
  <c r="M119" i="24"/>
  <c r="M118" i="24"/>
  <c r="AU739" i="18"/>
  <c r="AU115" i="18" s="1"/>
  <c r="AU772" i="18" s="1"/>
  <c r="AV727" i="18"/>
  <c r="AV752" i="18"/>
  <c r="AW740" i="18"/>
  <c r="AQ19" i="24"/>
  <c r="AQ26" i="24" s="1"/>
  <c r="AQ18" i="24"/>
  <c r="M55" i="24"/>
  <c r="M56" i="24"/>
  <c r="AO23" i="24"/>
  <c r="AO64" i="24"/>
  <c r="AO47" i="24"/>
  <c r="AO70" i="24"/>
  <c r="AO84" i="24"/>
  <c r="AZ180" i="18"/>
  <c r="BA168" i="18"/>
  <c r="AU818" i="18"/>
  <c r="AU779" i="18" s="1"/>
  <c r="AU46" i="24" s="1"/>
  <c r="AV808" i="18"/>
  <c r="AN116" i="24"/>
  <c r="M105" i="24" l="1"/>
  <c r="AZ871" i="18"/>
  <c r="AZ883" i="18" s="1"/>
  <c r="AZ629" i="7960"/>
  <c r="BG220" i="18"/>
  <c r="BF232" i="18"/>
  <c r="AZ207" i="18"/>
  <c r="AY219" i="18"/>
  <c r="BA181" i="18"/>
  <c r="AZ193" i="18"/>
  <c r="AV818" i="18"/>
  <c r="AV779" i="18" s="1"/>
  <c r="AV46" i="24" s="1"/>
  <c r="AW808" i="18"/>
  <c r="AR18" i="24"/>
  <c r="AR19" i="24"/>
  <c r="AO116" i="24"/>
  <c r="AO49" i="24"/>
  <c r="AP71" i="24"/>
  <c r="AP134" i="24" s="1"/>
  <c r="M137" i="24"/>
  <c r="M139" i="24" s="1"/>
  <c r="M138" i="24"/>
  <c r="AS771" i="18"/>
  <c r="AS773" i="18" s="1"/>
  <c r="AS17" i="24"/>
  <c r="AS63" i="24"/>
  <c r="M57" i="24"/>
  <c r="M93" i="24" s="1"/>
  <c r="M94" i="24" s="1"/>
  <c r="M90" i="24"/>
  <c r="M92" i="24" s="1"/>
  <c r="M77" i="24"/>
  <c r="AU1430" i="18"/>
  <c r="AQ141" i="24"/>
  <c r="AQ25" i="24"/>
  <c r="AP64" i="24"/>
  <c r="AP23" i="24"/>
  <c r="AR28" i="24"/>
  <c r="AR133" i="24"/>
  <c r="BA180" i="18"/>
  <c r="BB168" i="18"/>
  <c r="AW752" i="18"/>
  <c r="AX740" i="18"/>
  <c r="AV739" i="18"/>
  <c r="AV115" i="18" s="1"/>
  <c r="AV772" i="18" s="1"/>
  <c r="AW727" i="18"/>
  <c r="AS136" i="24"/>
  <c r="BD194" i="18"/>
  <c r="BC206" i="18"/>
  <c r="N99" i="24"/>
  <c r="N58" i="24"/>
  <c r="N34" i="24" s="1"/>
  <c r="AQ47" i="24"/>
  <c r="AQ70" i="24"/>
  <c r="M125" i="24"/>
  <c r="M126" i="24" s="1"/>
  <c r="M122" i="24"/>
  <c r="M124" i="24" s="1"/>
  <c r="AP70" i="24"/>
  <c r="AP47" i="24"/>
  <c r="AT766" i="18"/>
  <c r="AS774" i="18"/>
  <c r="AT767" i="18"/>
  <c r="AT775" i="18" s="1"/>
  <c r="BA871" i="18" l="1"/>
  <c r="BA883" i="18" s="1"/>
  <c r="BA629" i="7960"/>
  <c r="AT136" i="24"/>
  <c r="BG232" i="18"/>
  <c r="BH220" i="18"/>
  <c r="AQ49" i="24"/>
  <c r="N35" i="24"/>
  <c r="N164" i="24" s="1"/>
  <c r="N165" i="24" s="1"/>
  <c r="AR141" i="24"/>
  <c r="AR25" i="24"/>
  <c r="AT17" i="24"/>
  <c r="AT63" i="24"/>
  <c r="AT771" i="18"/>
  <c r="AT773" i="18" s="1"/>
  <c r="AU767" i="18"/>
  <c r="AU775" i="18" s="1"/>
  <c r="AT774" i="18"/>
  <c r="AU766" i="18"/>
  <c r="AP116" i="24"/>
  <c r="AP49" i="24"/>
  <c r="N100" i="24"/>
  <c r="N149" i="24" s="1"/>
  <c r="N153" i="24" s="1"/>
  <c r="AV1430" i="18"/>
  <c r="BE194" i="18"/>
  <c r="BD206" i="18"/>
  <c r="AP84" i="24"/>
  <c r="AW739" i="18"/>
  <c r="AW115" i="18" s="1"/>
  <c r="AW772" i="18" s="1"/>
  <c r="AX727" i="18"/>
  <c r="AS18" i="24"/>
  <c r="AS19" i="24"/>
  <c r="AW818" i="18"/>
  <c r="AW779" i="18" s="1"/>
  <c r="AW46" i="24" s="1"/>
  <c r="AX808" i="18"/>
  <c r="AS133" i="24"/>
  <c r="AS28" i="24"/>
  <c r="AQ23" i="24"/>
  <c r="AQ64" i="24"/>
  <c r="AQ71" i="24"/>
  <c r="AQ116" i="24" s="1"/>
  <c r="AR26" i="24"/>
  <c r="M81" i="24"/>
  <c r="M78" i="24"/>
  <c r="M82" i="24" s="1"/>
  <c r="BB181" i="18"/>
  <c r="BA193" i="18"/>
  <c r="AX752" i="18"/>
  <c r="AY740" i="18"/>
  <c r="BA207" i="18"/>
  <c r="AZ219" i="18"/>
  <c r="BC168" i="18"/>
  <c r="BB180" i="18"/>
  <c r="BB871" i="18" l="1"/>
  <c r="BB883" i="18" s="1"/>
  <c r="BB629" i="7960"/>
  <c r="BH232" i="18"/>
  <c r="BI220" i="18"/>
  <c r="BI232" i="18" s="1"/>
  <c r="N108" i="24"/>
  <c r="N109" i="24" s="1"/>
  <c r="N101" i="24"/>
  <c r="N121" i="24" s="1"/>
  <c r="AU136" i="24"/>
  <c r="BD168" i="18"/>
  <c r="BC180" i="18"/>
  <c r="AV767" i="18"/>
  <c r="AV775" i="18" s="1"/>
  <c r="AU774" i="18"/>
  <c r="AV766" i="18"/>
  <c r="AR71" i="24"/>
  <c r="AR134" i="24" s="1"/>
  <c r="AS26" i="24"/>
  <c r="BB207" i="18"/>
  <c r="BA219" i="18"/>
  <c r="AX739" i="18"/>
  <c r="AX115" i="18" s="1"/>
  <c r="AX772" i="18" s="1"/>
  <c r="AY727" i="18"/>
  <c r="AR23" i="24"/>
  <c r="AR64" i="24"/>
  <c r="AY752" i="18"/>
  <c r="AZ740" i="18"/>
  <c r="AS141" i="24"/>
  <c r="AS25" i="24"/>
  <c r="AT19" i="24"/>
  <c r="AT18" i="24"/>
  <c r="BC181" i="18"/>
  <c r="BB193" i="18"/>
  <c r="N37" i="24"/>
  <c r="AR47" i="24"/>
  <c r="AR70" i="24"/>
  <c r="AX818" i="18"/>
  <c r="AX779" i="18" s="1"/>
  <c r="AX46" i="24" s="1"/>
  <c r="AY808" i="18"/>
  <c r="AU63" i="24"/>
  <c r="AU771" i="18"/>
  <c r="AU773" i="18" s="1"/>
  <c r="AU17" i="24"/>
  <c r="AT133" i="24"/>
  <c r="AT28" i="24"/>
  <c r="BF194" i="18"/>
  <c r="BE206" i="18"/>
  <c r="AW1430" i="18"/>
  <c r="AQ134" i="24"/>
  <c r="AQ84" i="24"/>
  <c r="N112" i="24" l="1"/>
  <c r="N102" i="24"/>
  <c r="N103" i="24" s="1"/>
  <c r="BC871" i="18"/>
  <c r="BC883" i="18" s="1"/>
  <c r="BC629" i="7960"/>
  <c r="AR84" i="24"/>
  <c r="AV136" i="24"/>
  <c r="AY739" i="18"/>
  <c r="AY115" i="18" s="1"/>
  <c r="AY772" i="18" s="1"/>
  <c r="AZ727" i="18"/>
  <c r="BC207" i="18"/>
  <c r="BB219" i="18"/>
  <c r="BG194" i="18"/>
  <c r="BF206" i="18"/>
  <c r="AS71" i="24"/>
  <c r="AS134" i="24" s="1"/>
  <c r="AT26" i="24"/>
  <c r="AR116" i="24"/>
  <c r="AR49" i="24"/>
  <c r="N89" i="24"/>
  <c r="N42" i="24"/>
  <c r="N54" i="24" s="1"/>
  <c r="N76" i="24"/>
  <c r="N110" i="24"/>
  <c r="N113" i="24"/>
  <c r="BD181" i="18"/>
  <c r="BC193" i="18"/>
  <c r="AT141" i="24"/>
  <c r="AT25" i="24"/>
  <c r="AX1430" i="18"/>
  <c r="AV771" i="18"/>
  <c r="AV773" i="18" s="1"/>
  <c r="AV17" i="24"/>
  <c r="AV63" i="24"/>
  <c r="BE168" i="18"/>
  <c r="BD180" i="18"/>
  <c r="AY818" i="18"/>
  <c r="AY779" i="18" s="1"/>
  <c r="AY46" i="24" s="1"/>
  <c r="AZ808" i="18"/>
  <c r="N123" i="24"/>
  <c r="AS70" i="24"/>
  <c r="AS47" i="24"/>
  <c r="AW767" i="18"/>
  <c r="AW775" i="18" s="1"/>
  <c r="AV774" i="18"/>
  <c r="AW766" i="18"/>
  <c r="AS64" i="24"/>
  <c r="AS23" i="24"/>
  <c r="AZ752" i="18"/>
  <c r="BA740" i="18"/>
  <c r="AU19" i="24"/>
  <c r="AU18" i="24"/>
  <c r="AU133" i="24"/>
  <c r="AU28" i="24"/>
  <c r="N117" i="24" l="1"/>
  <c r="N118" i="24" s="1"/>
  <c r="BD871" i="18"/>
  <c r="BD883" i="18" s="1"/>
  <c r="BD629" i="7960"/>
  <c r="AY1430" i="18"/>
  <c r="AW136" i="24"/>
  <c r="AU26" i="24"/>
  <c r="AV19" i="24"/>
  <c r="AV26" i="24" s="1"/>
  <c r="AV18" i="24"/>
  <c r="N80" i="24"/>
  <c r="AV28" i="24"/>
  <c r="AV133" i="24"/>
  <c r="BF168" i="18"/>
  <c r="BE180" i="18"/>
  <c r="N85" i="24"/>
  <c r="N53" i="24"/>
  <c r="AT70" i="24"/>
  <c r="AT47" i="24"/>
  <c r="AS116" i="24"/>
  <c r="AS49" i="24"/>
  <c r="BD207" i="18"/>
  <c r="BC219" i="18"/>
  <c r="N91" i="24"/>
  <c r="AW63" i="24"/>
  <c r="AW771" i="18"/>
  <c r="AW773" i="18" s="1"/>
  <c r="AW17" i="24"/>
  <c r="AZ739" i="18"/>
  <c r="AZ115" i="18" s="1"/>
  <c r="AZ772" i="18" s="1"/>
  <c r="BA727" i="18"/>
  <c r="AT71" i="24"/>
  <c r="AT64" i="24"/>
  <c r="AT23" i="24"/>
  <c r="AS84" i="24"/>
  <c r="BE181" i="18"/>
  <c r="BD193" i="18"/>
  <c r="N105" i="24"/>
  <c r="N104" i="24"/>
  <c r="AZ818" i="18"/>
  <c r="AZ779" i="18" s="1"/>
  <c r="AZ46" i="24" s="1"/>
  <c r="BA808" i="18"/>
  <c r="BA752" i="18"/>
  <c r="BB740" i="18"/>
  <c r="AX766" i="18"/>
  <c r="AW774" i="18"/>
  <c r="AX767" i="18"/>
  <c r="AX775" i="18" s="1"/>
  <c r="BH194" i="18"/>
  <c r="BG206" i="18"/>
  <c r="AU25" i="24"/>
  <c r="AU141" i="24"/>
  <c r="N131" i="24"/>
  <c r="N135" i="24" s="1"/>
  <c r="N114" i="24"/>
  <c r="N119" i="24" l="1"/>
  <c r="AX136" i="24"/>
  <c r="BE871" i="18"/>
  <c r="BE883" i="18" s="1"/>
  <c r="BE629" i="7960"/>
  <c r="AT84" i="24"/>
  <c r="AT134" i="24"/>
  <c r="BG168" i="18"/>
  <c r="BF180" i="18"/>
  <c r="AW19" i="24"/>
  <c r="AW18" i="24"/>
  <c r="BI194" i="18"/>
  <c r="BI206" i="18" s="1"/>
  <c r="BH206" i="18"/>
  <c r="AX771" i="18"/>
  <c r="AX773" i="18" s="1"/>
  <c r="AX17" i="24"/>
  <c r="AX63" i="24"/>
  <c r="AY766" i="18"/>
  <c r="AX774" i="18"/>
  <c r="AY767" i="18"/>
  <c r="AY775" i="18" s="1"/>
  <c r="BB752" i="18"/>
  <c r="BC740" i="18"/>
  <c r="BA818" i="18"/>
  <c r="BA779" i="18" s="1"/>
  <c r="BA46" i="24" s="1"/>
  <c r="BB808" i="18"/>
  <c r="N87" i="24"/>
  <c r="N86" i="24"/>
  <c r="AT116" i="24"/>
  <c r="AT49" i="24"/>
  <c r="N56" i="24"/>
  <c r="N55" i="24"/>
  <c r="AW133" i="24"/>
  <c r="AW28" i="24"/>
  <c r="AZ1430" i="18"/>
  <c r="N122" i="24"/>
  <c r="N124" i="24" s="1"/>
  <c r="N125" i="24"/>
  <c r="N126" i="24" s="1"/>
  <c r="N138" i="24"/>
  <c r="N137" i="24"/>
  <c r="N139" i="24" s="1"/>
  <c r="BE207" i="18"/>
  <c r="BD219" i="18"/>
  <c r="AU71" i="24"/>
  <c r="AU134" i="24" s="1"/>
  <c r="BA739" i="18"/>
  <c r="BA115" i="18" s="1"/>
  <c r="BA772" i="18" s="1"/>
  <c r="BB727" i="18"/>
  <c r="AV141" i="24"/>
  <c r="AV25" i="24"/>
  <c r="AV70" i="24"/>
  <c r="AV47" i="24"/>
  <c r="BF181" i="18"/>
  <c r="BE193" i="18"/>
  <c r="AU64" i="24"/>
  <c r="AU23" i="24"/>
  <c r="AU47" i="24"/>
  <c r="AU70" i="24"/>
  <c r="AU84" i="24" l="1"/>
  <c r="BF871" i="18"/>
  <c r="BF883" i="18" s="1"/>
  <c r="BF629" i="7960"/>
  <c r="AY136" i="24"/>
  <c r="BA1430" i="18"/>
  <c r="AY63" i="24"/>
  <c r="AY771" i="18"/>
  <c r="AY773" i="18" s="1"/>
  <c r="AY17" i="24"/>
  <c r="AV49" i="24"/>
  <c r="AX19" i="24"/>
  <c r="AX18" i="24"/>
  <c r="AV64" i="24"/>
  <c r="AV23" i="24"/>
  <c r="BB739" i="18"/>
  <c r="BB115" i="18" s="1"/>
  <c r="BB772" i="18" s="1"/>
  <c r="BC727" i="18"/>
  <c r="AW25" i="24"/>
  <c r="AW141" i="24"/>
  <c r="AV71" i="24"/>
  <c r="AW26" i="24"/>
  <c r="AZ767" i="18"/>
  <c r="AZ775" i="18" s="1"/>
  <c r="AY774" i="18"/>
  <c r="AZ766" i="18"/>
  <c r="BG181" i="18"/>
  <c r="BF193" i="18"/>
  <c r="AX28" i="24"/>
  <c r="AX133" i="24"/>
  <c r="O99" i="24"/>
  <c r="O58" i="24"/>
  <c r="O34" i="24" s="1"/>
  <c r="N57" i="24"/>
  <c r="N93" i="24" s="1"/>
  <c r="N94" i="24" s="1"/>
  <c r="N77" i="24"/>
  <c r="N90" i="24"/>
  <c r="N92" i="24" s="1"/>
  <c r="BH168" i="18"/>
  <c r="BG180" i="18"/>
  <c r="BC752" i="18"/>
  <c r="BD740" i="18"/>
  <c r="BB818" i="18"/>
  <c r="BB779" i="18" s="1"/>
  <c r="BB46" i="24" s="1"/>
  <c r="BC808" i="18"/>
  <c r="AU116" i="24"/>
  <c r="AU49" i="24"/>
  <c r="BF207" i="18"/>
  <c r="BE219" i="18"/>
  <c r="BG871" i="18" l="1"/>
  <c r="BG883" i="18" s="1"/>
  <c r="BG629" i="7960"/>
  <c r="BC739" i="18"/>
  <c r="BC115" i="18" s="1"/>
  <c r="BC772" i="18" s="1"/>
  <c r="BD727" i="18"/>
  <c r="O35" i="24"/>
  <c r="O164" i="24" s="1"/>
  <c r="O165" i="24" s="1"/>
  <c r="AW47" i="24"/>
  <c r="AW70" i="24"/>
  <c r="N78" i="24"/>
  <c r="N82" i="24" s="1"/>
  <c r="N81" i="24"/>
  <c r="O100" i="24"/>
  <c r="O149" i="24" s="1"/>
  <c r="O153" i="24" s="1"/>
  <c r="AV134" i="24"/>
  <c r="AV84" i="24"/>
  <c r="AW64" i="24"/>
  <c r="AW23" i="24"/>
  <c r="BG207" i="18"/>
  <c r="BF219" i="18"/>
  <c r="AX25" i="24"/>
  <c r="AX141" i="24"/>
  <c r="BA767" i="18"/>
  <c r="BA775" i="18" s="1"/>
  <c r="BA766" i="18"/>
  <c r="AZ774" i="18"/>
  <c r="AY133" i="24"/>
  <c r="AY28" i="24"/>
  <c r="BC818" i="18"/>
  <c r="BC779" i="18" s="1"/>
  <c r="BC46" i="24" s="1"/>
  <c r="BD808" i="18"/>
  <c r="AW71" i="24"/>
  <c r="AW134" i="24" s="1"/>
  <c r="AX26" i="24"/>
  <c r="BH181" i="18"/>
  <c r="BG193" i="18"/>
  <c r="BD752" i="18"/>
  <c r="BE740" i="18"/>
  <c r="AZ771" i="18"/>
  <c r="AZ773" i="18" s="1"/>
  <c r="AZ63" i="24"/>
  <c r="AZ17" i="24"/>
  <c r="BI168" i="18"/>
  <c r="BI180" i="18" s="1"/>
  <c r="BH180" i="18"/>
  <c r="AV116" i="24"/>
  <c r="AY18" i="24"/>
  <c r="AY19" i="24"/>
  <c r="BB1430" i="18"/>
  <c r="AZ136" i="24"/>
  <c r="O101" i="24" l="1"/>
  <c r="O121" i="24" s="1"/>
  <c r="O108" i="24"/>
  <c r="O112" i="24" s="1"/>
  <c r="BH871" i="18"/>
  <c r="BH883" i="18" s="1"/>
  <c r="BH629" i="7960"/>
  <c r="O37" i="24"/>
  <c r="O89" i="24" s="1"/>
  <c r="BA136" i="24"/>
  <c r="AY26" i="24"/>
  <c r="BC1430" i="18"/>
  <c r="AY141" i="24"/>
  <c r="AY25" i="24"/>
  <c r="BA17" i="24"/>
  <c r="BA63" i="24"/>
  <c r="BA771" i="18"/>
  <c r="BA773" i="18" s="1"/>
  <c r="AW116" i="24"/>
  <c r="AW49" i="24"/>
  <c r="AX70" i="24"/>
  <c r="AX47" i="24"/>
  <c r="BD818" i="18"/>
  <c r="BD779" i="18" s="1"/>
  <c r="BD46" i="24" s="1"/>
  <c r="BE808" i="18"/>
  <c r="BA774" i="18"/>
  <c r="BB766" i="18"/>
  <c r="BB767" i="18"/>
  <c r="BB775" i="18" s="1"/>
  <c r="AZ133" i="24"/>
  <c r="AZ28" i="24"/>
  <c r="BH207" i="18"/>
  <c r="BG219" i="18"/>
  <c r="AZ19" i="24"/>
  <c r="AY71" i="24" s="1"/>
  <c r="AY134" i="24" s="1"/>
  <c r="AZ18" i="24"/>
  <c r="AW84" i="24"/>
  <c r="AX23" i="24"/>
  <c r="AX64" i="24"/>
  <c r="BE752" i="18"/>
  <c r="BF740" i="18"/>
  <c r="BD739" i="18"/>
  <c r="BD115" i="18" s="1"/>
  <c r="BD772" i="18" s="1"/>
  <c r="BE727" i="18"/>
  <c r="BI181" i="18"/>
  <c r="BI193" i="18" s="1"/>
  <c r="BH193" i="18"/>
  <c r="AX71" i="24"/>
  <c r="AX134" i="24" s="1"/>
  <c r="O109" i="24" l="1"/>
  <c r="O102" i="24"/>
  <c r="BB136" i="24"/>
  <c r="O76" i="24"/>
  <c r="O80" i="24" s="1"/>
  <c r="O42" i="24"/>
  <c r="O54" i="24" s="1"/>
  <c r="O85" i="24" s="1"/>
  <c r="BI871" i="18"/>
  <c r="BI883" i="18" s="1"/>
  <c r="BI629" i="7960"/>
  <c r="AX84" i="24"/>
  <c r="O91" i="24"/>
  <c r="BE739" i="18"/>
  <c r="BE115" i="18" s="1"/>
  <c r="BE772" i="18" s="1"/>
  <c r="BF727" i="18"/>
  <c r="AY64" i="24"/>
  <c r="AY23" i="24"/>
  <c r="BA18" i="24"/>
  <c r="BA19" i="24"/>
  <c r="BC766" i="18"/>
  <c r="BC767" i="18"/>
  <c r="BC775" i="18" s="1"/>
  <c r="BB774" i="18"/>
  <c r="O117" i="24"/>
  <c r="O103" i="24"/>
  <c r="BA133" i="24"/>
  <c r="BA28" i="24"/>
  <c r="BB17" i="24"/>
  <c r="BB771" i="18"/>
  <c r="BB773" i="18" s="1"/>
  <c r="BB63" i="24"/>
  <c r="O110" i="24"/>
  <c r="O113" i="24"/>
  <c r="O123" i="24"/>
  <c r="BD1430" i="18"/>
  <c r="AZ26" i="24"/>
  <c r="AY70" i="24"/>
  <c r="AY47" i="24"/>
  <c r="AY84" i="24"/>
  <c r="BI207" i="18"/>
  <c r="BI219" i="18" s="1"/>
  <c r="BH219" i="18"/>
  <c r="BF752" i="18"/>
  <c r="BG740" i="18"/>
  <c r="BE818" i="18"/>
  <c r="BE779" i="18" s="1"/>
  <c r="BE46" i="24" s="1"/>
  <c r="BF808" i="18"/>
  <c r="AZ141" i="24"/>
  <c r="AZ25" i="24"/>
  <c r="AX116" i="24"/>
  <c r="AX49" i="24"/>
  <c r="O53" i="24" l="1"/>
  <c r="O56" i="24" s="1"/>
  <c r="BA26" i="24"/>
  <c r="AZ23" i="24"/>
  <c r="AZ64" i="24"/>
  <c r="BD766" i="18"/>
  <c r="BD767" i="18"/>
  <c r="BD775" i="18" s="1"/>
  <c r="BC774" i="18"/>
  <c r="BA25" i="24"/>
  <c r="BA141" i="24"/>
  <c r="BB28" i="24"/>
  <c r="BB133" i="24"/>
  <c r="BF818" i="18"/>
  <c r="BF779" i="18" s="1"/>
  <c r="BF46" i="24" s="1"/>
  <c r="BG808" i="18"/>
  <c r="BG752" i="18"/>
  <c r="BH740" i="18"/>
  <c r="BB18" i="24"/>
  <c r="BB19" i="24"/>
  <c r="BE1430" i="18"/>
  <c r="O87" i="24"/>
  <c r="O86" i="24"/>
  <c r="BF739" i="18"/>
  <c r="BF115" i="18" s="1"/>
  <c r="BF772" i="18" s="1"/>
  <c r="BG727" i="18"/>
  <c r="AY116" i="24"/>
  <c r="AY49" i="24"/>
  <c r="BC771" i="18"/>
  <c r="BC773" i="18" s="1"/>
  <c r="BC17" i="24"/>
  <c r="BC63" i="24"/>
  <c r="O114" i="24"/>
  <c r="O131" i="24"/>
  <c r="O135" i="24" s="1"/>
  <c r="O105" i="24"/>
  <c r="O104" i="24"/>
  <c r="O119" i="24"/>
  <c r="O118" i="24"/>
  <c r="AZ71" i="24"/>
  <c r="AZ134" i="24" s="1"/>
  <c r="AZ47" i="24"/>
  <c r="AZ70" i="24"/>
  <c r="BC136" i="24"/>
  <c r="O55" i="24" l="1"/>
  <c r="P99" i="24" s="1"/>
  <c r="AZ84" i="24"/>
  <c r="O57" i="24"/>
  <c r="O93" i="24" s="1"/>
  <c r="O94" i="24" s="1"/>
  <c r="O77" i="24"/>
  <c r="O90" i="24"/>
  <c r="O92" i="24" s="1"/>
  <c r="BG818" i="18"/>
  <c r="BG779" i="18" s="1"/>
  <c r="BG46" i="24" s="1"/>
  <c r="BH808" i="18"/>
  <c r="BG739" i="18"/>
  <c r="BG115" i="18" s="1"/>
  <c r="BG772" i="18" s="1"/>
  <c r="BH727" i="18"/>
  <c r="AZ116" i="24"/>
  <c r="AZ49" i="24"/>
  <c r="BE767" i="18"/>
  <c r="BE775" i="18" s="1"/>
  <c r="BE766" i="18"/>
  <c r="BD774" i="18"/>
  <c r="BB26" i="24"/>
  <c r="BB141" i="24"/>
  <c r="BB25" i="24"/>
  <c r="BA70" i="24"/>
  <c r="BA47" i="24"/>
  <c r="BC18" i="24"/>
  <c r="BC19" i="24"/>
  <c r="BB71" i="24" s="1"/>
  <c r="BB134" i="24" s="1"/>
  <c r="BC28" i="24"/>
  <c r="BC133" i="24"/>
  <c r="BD63" i="24"/>
  <c r="BD771" i="18"/>
  <c r="BD773" i="18" s="1"/>
  <c r="BD17" i="24"/>
  <c r="BF1430" i="18"/>
  <c r="BH752" i="18"/>
  <c r="BI740" i="18"/>
  <c r="BI752" i="18" s="1"/>
  <c r="BA64" i="24"/>
  <c r="BA23" i="24"/>
  <c r="BD136" i="24"/>
  <c r="O122" i="24"/>
  <c r="O124" i="24" s="1"/>
  <c r="O125" i="24"/>
  <c r="O126" i="24" s="1"/>
  <c r="BA71" i="24"/>
  <c r="BA134" i="24" s="1"/>
  <c r="O137" i="24"/>
  <c r="O139" i="24" s="1"/>
  <c r="O138" i="24"/>
  <c r="P58" i="24" l="1"/>
  <c r="P34" i="24" s="1"/>
  <c r="BG1430" i="18"/>
  <c r="BE136" i="24"/>
  <c r="BD28" i="24"/>
  <c r="BD133" i="24"/>
  <c r="BE771" i="18"/>
  <c r="BE773" i="18" s="1"/>
  <c r="BE63" i="24"/>
  <c r="BE17" i="24"/>
  <c r="BB47" i="24"/>
  <c r="BB70" i="24"/>
  <c r="BB84" i="24"/>
  <c r="BD19" i="24"/>
  <c r="BC71" i="24" s="1"/>
  <c r="BC134" i="24" s="1"/>
  <c r="BD18" i="24"/>
  <c r="BC26" i="24"/>
  <c r="BF767" i="18"/>
  <c r="BF775" i="18" s="1"/>
  <c r="BF766" i="18"/>
  <c r="BE774" i="18"/>
  <c r="BH818" i="18"/>
  <c r="BH779" i="18" s="1"/>
  <c r="BH46" i="24" s="1"/>
  <c r="BI808" i="18"/>
  <c r="BI818" i="18" s="1"/>
  <c r="BI779" i="18" s="1"/>
  <c r="BI46" i="24" s="1"/>
  <c r="BB64" i="24"/>
  <c r="BB23" i="24"/>
  <c r="BA116" i="24"/>
  <c r="BA49" i="24"/>
  <c r="O78" i="24"/>
  <c r="O82" i="24" s="1"/>
  <c r="O81" i="24"/>
  <c r="P100" i="24"/>
  <c r="P149" i="24" s="1"/>
  <c r="P153" i="24" s="1"/>
  <c r="E155" i="24" s="1"/>
  <c r="BH739" i="18"/>
  <c r="BH115" i="18" s="1"/>
  <c r="BH772" i="18" s="1"/>
  <c r="BI727" i="18"/>
  <c r="BI739" i="18" s="1"/>
  <c r="BI115" i="18" s="1"/>
  <c r="BI772" i="18" s="1"/>
  <c r="BC25" i="24"/>
  <c r="BC141" i="24"/>
  <c r="BA84" i="24"/>
  <c r="P35" i="24"/>
  <c r="P164" i="24" s="1"/>
  <c r="P165" i="24" s="1"/>
  <c r="P101" i="24" l="1"/>
  <c r="P102" i="24" s="1"/>
  <c r="P108" i="24"/>
  <c r="P109" i="24" s="1"/>
  <c r="P37" i="24"/>
  <c r="P42" i="24" s="1"/>
  <c r="P54" i="24" s="1"/>
  <c r="BF774" i="18"/>
  <c r="BG767" i="18"/>
  <c r="BG775" i="18" s="1"/>
  <c r="BG766" i="18"/>
  <c r="BC64" i="24"/>
  <c r="BC23" i="24"/>
  <c r="BF63" i="24"/>
  <c r="BF17" i="24"/>
  <c r="BF771" i="18"/>
  <c r="BF773" i="18" s="1"/>
  <c r="BF136" i="24"/>
  <c r="BC70" i="24"/>
  <c r="BC47" i="24"/>
  <c r="BC84" i="24"/>
  <c r="BD141" i="24"/>
  <c r="BD25" i="24"/>
  <c r="BD26" i="24"/>
  <c r="BE133" i="24"/>
  <c r="BE28" i="24"/>
  <c r="BB116" i="24"/>
  <c r="BB49" i="24"/>
  <c r="BE18" i="24"/>
  <c r="BE19" i="24"/>
  <c r="BH1430" i="18"/>
  <c r="BI1430" i="18" s="1"/>
  <c r="BG136" i="24" l="1"/>
  <c r="P89" i="24"/>
  <c r="P91" i="24" s="1"/>
  <c r="P112" i="24"/>
  <c r="P76" i="24"/>
  <c r="P80" i="24" s="1"/>
  <c r="P121" i="24"/>
  <c r="P123" i="24" s="1"/>
  <c r="P117" i="24"/>
  <c r="P103" i="24"/>
  <c r="BE26" i="24"/>
  <c r="BE141" i="24"/>
  <c r="BE25" i="24"/>
  <c r="P110" i="24"/>
  <c r="P113" i="24"/>
  <c r="BF19" i="24"/>
  <c r="BF18" i="24"/>
  <c r="BF28" i="24"/>
  <c r="BF133" i="24"/>
  <c r="BD71" i="24"/>
  <c r="BD134" i="24" s="1"/>
  <c r="BD47" i="24"/>
  <c r="BD70" i="24"/>
  <c r="BG63" i="24"/>
  <c r="BG771" i="18"/>
  <c r="BG773" i="18" s="1"/>
  <c r="BG17" i="24"/>
  <c r="BC116" i="24"/>
  <c r="BC49" i="24"/>
  <c r="P85" i="24"/>
  <c r="P53" i="24"/>
  <c r="BH767" i="18"/>
  <c r="BH775" i="18" s="1"/>
  <c r="BH766" i="18"/>
  <c r="BG774" i="18"/>
  <c r="BD23" i="24"/>
  <c r="BD64" i="24"/>
  <c r="BH136" i="24" l="1"/>
  <c r="BE23" i="24"/>
  <c r="BE64" i="24"/>
  <c r="BI766" i="18"/>
  <c r="BI774" i="18" s="1"/>
  <c r="BI66" i="24" s="1"/>
  <c r="F66" i="24" s="1"/>
  <c r="BI767" i="18"/>
  <c r="BI775" i="18" s="1"/>
  <c r="BH774" i="18"/>
  <c r="BF141" i="24"/>
  <c r="BF25" i="24"/>
  <c r="BF26" i="24"/>
  <c r="BG19" i="24"/>
  <c r="BG26" i="24" s="1"/>
  <c r="BG18" i="24"/>
  <c r="P105" i="24"/>
  <c r="P104" i="24"/>
  <c r="BD116" i="24"/>
  <c r="BD49" i="24"/>
  <c r="BH17" i="24"/>
  <c r="BH63" i="24"/>
  <c r="BH771" i="18"/>
  <c r="BH773" i="18" s="1"/>
  <c r="P56" i="24"/>
  <c r="P55" i="24"/>
  <c r="P87" i="24"/>
  <c r="P86" i="24"/>
  <c r="P131" i="24"/>
  <c r="P135" i="24" s="1"/>
  <c r="P114" i="24"/>
  <c r="BG133" i="24"/>
  <c r="BG28" i="24"/>
  <c r="BE71" i="24"/>
  <c r="BE134" i="24" s="1"/>
  <c r="BE70" i="24"/>
  <c r="BE47" i="24"/>
  <c r="BD84" i="24"/>
  <c r="P119" i="24"/>
  <c r="P118" i="24"/>
  <c r="BE84" i="24" l="1"/>
  <c r="BE116" i="24"/>
  <c r="BE49" i="24"/>
  <c r="BG25" i="24"/>
  <c r="BG141" i="24"/>
  <c r="BF71" i="24"/>
  <c r="BF134" i="24" s="1"/>
  <c r="BF70" i="24"/>
  <c r="BF47" i="24"/>
  <c r="P137" i="24"/>
  <c r="P139" i="24" s="1"/>
  <c r="P138" i="24"/>
  <c r="BF23" i="24"/>
  <c r="BF64" i="24"/>
  <c r="Q99" i="24"/>
  <c r="Q58" i="24"/>
  <c r="Q34" i="24" s="1"/>
  <c r="Q35" i="24" s="1"/>
  <c r="Q37" i="24" s="1"/>
  <c r="P57" i="24"/>
  <c r="P93" i="24" s="1"/>
  <c r="P94" i="24" s="1"/>
  <c r="P90" i="24"/>
  <c r="P92" i="24" s="1"/>
  <c r="P77" i="24"/>
  <c r="BH19" i="24"/>
  <c r="BH18" i="24"/>
  <c r="P122" i="24"/>
  <c r="P124" i="24" s="1"/>
  <c r="P125" i="24"/>
  <c r="P126" i="24" s="1"/>
  <c r="BG47" i="24"/>
  <c r="BG70" i="24"/>
  <c r="BI17" i="24"/>
  <c r="BI771" i="18"/>
  <c r="BI773" i="18" s="1"/>
  <c r="BI63" i="24"/>
  <c r="BI136" i="24"/>
  <c r="BH28" i="24"/>
  <c r="BH133" i="24"/>
  <c r="BF84" i="24" l="1"/>
  <c r="Q100" i="24"/>
  <c r="Q108" i="24" s="1"/>
  <c r="BG49" i="24"/>
  <c r="P78" i="24"/>
  <c r="P82" i="24" s="1"/>
  <c r="P81" i="24"/>
  <c r="Q42" i="24"/>
  <c r="Q54" i="24" s="1"/>
  <c r="Q89" i="24"/>
  <c r="Q76" i="24"/>
  <c r="BI133" i="24"/>
  <c r="BI28" i="24"/>
  <c r="BI18" i="24"/>
  <c r="BI19" i="24"/>
  <c r="BF116" i="24"/>
  <c r="BF49" i="24"/>
  <c r="BH141" i="24"/>
  <c r="BH25" i="24"/>
  <c r="BG23" i="24"/>
  <c r="BG64" i="24"/>
  <c r="BG71" i="24"/>
  <c r="BH26" i="24"/>
  <c r="Q101" i="24" l="1"/>
  <c r="Q121" i="24" s="1"/>
  <c r="BI141" i="24"/>
  <c r="BI25" i="24"/>
  <c r="Q80" i="24"/>
  <c r="Q53" i="24"/>
  <c r="Q85" i="24"/>
  <c r="BI26" i="24"/>
  <c r="BI71" i="24"/>
  <c r="BI134" i="24" s="1"/>
  <c r="Q91" i="24"/>
  <c r="BH71" i="24"/>
  <c r="BH134" i="24" s="1"/>
  <c r="BH47" i="24"/>
  <c r="BH70" i="24"/>
  <c r="BG134" i="24"/>
  <c r="BG84" i="24"/>
  <c r="BG116" i="24"/>
  <c r="BH64" i="24"/>
  <c r="BH23" i="24"/>
  <c r="Q112" i="24"/>
  <c r="Q109" i="24"/>
  <c r="BH84" i="24" l="1"/>
  <c r="Q102" i="24"/>
  <c r="Q117" i="24" s="1"/>
  <c r="BI84" i="24"/>
  <c r="E84" i="24" s="1"/>
  <c r="BI47" i="24"/>
  <c r="BI70" i="24"/>
  <c r="Q123" i="24"/>
  <c r="BH116" i="24"/>
  <c r="BH49" i="24"/>
  <c r="Q110" i="24"/>
  <c r="Q113" i="24"/>
  <c r="Q87" i="24"/>
  <c r="Q86" i="24"/>
  <c r="Q56" i="24"/>
  <c r="Q55" i="24"/>
  <c r="BI23" i="24"/>
  <c r="BI64" i="24"/>
  <c r="F64" i="24" s="1"/>
  <c r="F63" i="24" s="1"/>
  <c r="Q103" i="24" l="1"/>
  <c r="Q104" i="24" s="1"/>
  <c r="R99" i="24"/>
  <c r="R58" i="24"/>
  <c r="R34" i="24" s="1"/>
  <c r="R35" i="24" s="1"/>
  <c r="R37" i="24" s="1"/>
  <c r="Q57" i="24"/>
  <c r="Q93" i="24" s="1"/>
  <c r="Q94" i="24" s="1"/>
  <c r="Q77" i="24"/>
  <c r="Q90" i="24"/>
  <c r="Q92" i="24" s="1"/>
  <c r="Q131" i="24"/>
  <c r="Q135" i="24" s="1"/>
  <c r="Q114" i="24"/>
  <c r="BI116" i="24"/>
  <c r="E116" i="24" s="1"/>
  <c r="BI49" i="24"/>
  <c r="Q119" i="24"/>
  <c r="Q118" i="24"/>
  <c r="Q105" i="24" l="1"/>
  <c r="R76" i="24"/>
  <c r="R89" i="24"/>
  <c r="R42" i="24"/>
  <c r="R54" i="24" s="1"/>
  <c r="Q122" i="24"/>
  <c r="Q124" i="24" s="1"/>
  <c r="Q125" i="24"/>
  <c r="Q126" i="24" s="1"/>
  <c r="Q137" i="24"/>
  <c r="Q139" i="24" s="1"/>
  <c r="Q138" i="24"/>
  <c r="Q81" i="24"/>
  <c r="Q78" i="24"/>
  <c r="Q82" i="24" s="1"/>
  <c r="R100" i="24"/>
  <c r="R101" i="24" s="1"/>
  <c r="R108" i="24" l="1"/>
  <c r="R102" i="24"/>
  <c r="R121" i="24"/>
  <c r="R85" i="24"/>
  <c r="R53" i="24"/>
  <c r="R91" i="24"/>
  <c r="R80" i="24"/>
  <c r="R56" i="24" l="1"/>
  <c r="R55" i="24"/>
  <c r="R87" i="24"/>
  <c r="R86" i="24"/>
  <c r="R123" i="24"/>
  <c r="R117" i="24"/>
  <c r="R103" i="24"/>
  <c r="R112" i="24"/>
  <c r="R109" i="24"/>
  <c r="R113" i="24" l="1"/>
  <c r="R110" i="24"/>
  <c r="R104" i="24"/>
  <c r="R105" i="24"/>
  <c r="R119" i="24"/>
  <c r="R118" i="24"/>
  <c r="S58" i="24"/>
  <c r="S34" i="24" s="1"/>
  <c r="S35" i="24" s="1"/>
  <c r="S37" i="24" s="1"/>
  <c r="S99" i="24"/>
  <c r="R57" i="24"/>
  <c r="R93" i="24" s="1"/>
  <c r="R94" i="24" s="1"/>
  <c r="R90" i="24"/>
  <c r="R92" i="24" s="1"/>
  <c r="R77" i="24"/>
  <c r="S100" i="24" l="1"/>
  <c r="S101" i="24" s="1"/>
  <c r="S89" i="24"/>
  <c r="S42" i="24"/>
  <c r="S54" i="24" s="1"/>
  <c r="S76" i="24"/>
  <c r="R81" i="24"/>
  <c r="R78" i="24"/>
  <c r="R82" i="24" s="1"/>
  <c r="R125" i="24"/>
  <c r="R126" i="24" s="1"/>
  <c r="R122" i="24"/>
  <c r="R124" i="24" s="1"/>
  <c r="R114" i="24"/>
  <c r="R131" i="24"/>
  <c r="R135" i="24" s="1"/>
  <c r="S108" i="24" l="1"/>
  <c r="S109" i="24" s="1"/>
  <c r="S80" i="24"/>
  <c r="S85" i="24"/>
  <c r="S53" i="24"/>
  <c r="R138" i="24"/>
  <c r="R137" i="24"/>
  <c r="R139" i="24" s="1"/>
  <c r="S91" i="24"/>
  <c r="S102" i="24"/>
  <c r="S121" i="24"/>
  <c r="S112" i="24" l="1"/>
  <c r="S123" i="24"/>
  <c r="S117" i="24"/>
  <c r="S103" i="24"/>
  <c r="S113" i="24"/>
  <c r="S110" i="24"/>
  <c r="S55" i="24"/>
  <c r="S56" i="24"/>
  <c r="S87" i="24"/>
  <c r="S86" i="24"/>
  <c r="S57" i="24" l="1"/>
  <c r="S93" i="24" s="1"/>
  <c r="S94" i="24" s="1"/>
  <c r="S77" i="24"/>
  <c r="S90" i="24"/>
  <c r="S92" i="24" s="1"/>
  <c r="S114" i="24"/>
  <c r="S131" i="24"/>
  <c r="S135" i="24" s="1"/>
  <c r="S104" i="24"/>
  <c r="S105" i="24"/>
  <c r="T99" i="24"/>
  <c r="T58" i="24"/>
  <c r="T34" i="24" s="1"/>
  <c r="T35" i="24" s="1"/>
  <c r="T37" i="24" s="1"/>
  <c r="S119" i="24"/>
  <c r="S118" i="24"/>
  <c r="T100" i="24" l="1"/>
  <c r="T101" i="24" s="1"/>
  <c r="S122" i="24"/>
  <c r="S124" i="24" s="1"/>
  <c r="S125" i="24"/>
  <c r="S126" i="24" s="1"/>
  <c r="T89" i="24"/>
  <c r="T42" i="24"/>
  <c r="T54" i="24" s="1"/>
  <c r="T76" i="24"/>
  <c r="S137" i="24"/>
  <c r="S139" i="24" s="1"/>
  <c r="S138" i="24"/>
  <c r="S78" i="24"/>
  <c r="S82" i="24" s="1"/>
  <c r="S81" i="24"/>
  <c r="T108" i="24" l="1"/>
  <c r="T109" i="24" s="1"/>
  <c r="T80" i="24"/>
  <c r="T53" i="24"/>
  <c r="T85" i="24"/>
  <c r="T91" i="24"/>
  <c r="T121" i="24"/>
  <c r="T102" i="24"/>
  <c r="T112" i="24" l="1"/>
  <c r="T123" i="24"/>
  <c r="T117" i="24"/>
  <c r="T103" i="24"/>
  <c r="T113" i="24"/>
  <c r="T110" i="24"/>
  <c r="T87" i="24"/>
  <c r="T86" i="24"/>
  <c r="T55" i="24"/>
  <c r="T56" i="24"/>
  <c r="U99" i="24" l="1"/>
  <c r="U58" i="24"/>
  <c r="U34" i="24" s="1"/>
  <c r="U35" i="24" s="1"/>
  <c r="U37" i="24" s="1"/>
  <c r="T57" i="24"/>
  <c r="T93" i="24" s="1"/>
  <c r="T94" i="24" s="1"/>
  <c r="T77" i="24"/>
  <c r="T90" i="24"/>
  <c r="T92" i="24" s="1"/>
  <c r="T114" i="24"/>
  <c r="T131" i="24"/>
  <c r="T135" i="24" s="1"/>
  <c r="T105" i="24"/>
  <c r="T104" i="24"/>
  <c r="T119" i="24"/>
  <c r="T118" i="24"/>
  <c r="T122" i="24" l="1"/>
  <c r="T124" i="24" s="1"/>
  <c r="T125" i="24"/>
  <c r="T126" i="24" s="1"/>
  <c r="U42" i="24"/>
  <c r="U54" i="24" s="1"/>
  <c r="U89" i="24"/>
  <c r="U76" i="24"/>
  <c r="T137" i="24"/>
  <c r="T139" i="24" s="1"/>
  <c r="T138" i="24"/>
  <c r="T78" i="24"/>
  <c r="T82" i="24" s="1"/>
  <c r="T81" i="24"/>
  <c r="U100" i="24"/>
  <c r="U101" i="24" s="1"/>
  <c r="U108" i="24" l="1"/>
  <c r="U109" i="24" s="1"/>
  <c r="U121" i="24"/>
  <c r="U102" i="24"/>
  <c r="U80" i="24"/>
  <c r="U91" i="24"/>
  <c r="U85" i="24"/>
  <c r="U53" i="24"/>
  <c r="U112" i="24" l="1"/>
  <c r="U87" i="24"/>
  <c r="U86" i="24"/>
  <c r="U55" i="24"/>
  <c r="U56" i="24"/>
  <c r="U110" i="24"/>
  <c r="U113" i="24"/>
  <c r="U117" i="24"/>
  <c r="U103" i="24"/>
  <c r="U123" i="24"/>
  <c r="U105" i="24" l="1"/>
  <c r="U104" i="24"/>
  <c r="U119" i="24"/>
  <c r="U118" i="24"/>
  <c r="U131" i="24"/>
  <c r="U135" i="24" s="1"/>
  <c r="U114" i="24"/>
  <c r="U57" i="24"/>
  <c r="U93" i="24" s="1"/>
  <c r="U94" i="24" s="1"/>
  <c r="U77" i="24"/>
  <c r="U90" i="24"/>
  <c r="U92" i="24" s="1"/>
  <c r="V58" i="24"/>
  <c r="V34" i="24" s="1"/>
  <c r="V35" i="24" s="1"/>
  <c r="V37" i="24" s="1"/>
  <c r="V99" i="24"/>
  <c r="V100" i="24" l="1"/>
  <c r="V101" i="24" s="1"/>
  <c r="U78" i="24"/>
  <c r="U82" i="24" s="1"/>
  <c r="U81" i="24"/>
  <c r="V42" i="24"/>
  <c r="V54" i="24" s="1"/>
  <c r="V76" i="24"/>
  <c r="V89" i="24"/>
  <c r="U137" i="24"/>
  <c r="U139" i="24" s="1"/>
  <c r="U138" i="24"/>
  <c r="U122" i="24"/>
  <c r="U124" i="24" s="1"/>
  <c r="U125" i="24"/>
  <c r="U126" i="24" s="1"/>
  <c r="V108" i="24" l="1"/>
  <c r="V112" i="24" s="1"/>
  <c r="V91" i="24"/>
  <c r="V80" i="24"/>
  <c r="V85" i="24"/>
  <c r="V53" i="24"/>
  <c r="V102" i="24"/>
  <c r="V121" i="24"/>
  <c r="V109" i="24" l="1"/>
  <c r="V113" i="24" s="1"/>
  <c r="V117" i="24"/>
  <c r="V103" i="24"/>
  <c r="V123" i="24"/>
  <c r="V56" i="24"/>
  <c r="V55" i="24"/>
  <c r="V87" i="24"/>
  <c r="V86" i="24"/>
  <c r="V110" i="24" l="1"/>
  <c r="V57" i="24"/>
  <c r="V93" i="24" s="1"/>
  <c r="V94" i="24" s="1"/>
  <c r="V90" i="24"/>
  <c r="V92" i="24" s="1"/>
  <c r="V77" i="24"/>
  <c r="W99" i="24"/>
  <c r="W58" i="24"/>
  <c r="W34" i="24" s="1"/>
  <c r="W35" i="24" s="1"/>
  <c r="W37" i="24" s="1"/>
  <c r="V131" i="24"/>
  <c r="V135" i="24" s="1"/>
  <c r="V114" i="24"/>
  <c r="V104" i="24"/>
  <c r="V105" i="24"/>
  <c r="V119" i="24"/>
  <c r="V118" i="24"/>
  <c r="V122" i="24" l="1"/>
  <c r="V124" i="24" s="1"/>
  <c r="V125" i="24"/>
  <c r="V126" i="24" s="1"/>
  <c r="W76" i="24"/>
  <c r="W42" i="24"/>
  <c r="W54" i="24" s="1"/>
  <c r="W89" i="24"/>
  <c r="V138" i="24"/>
  <c r="V137" i="24"/>
  <c r="V139" i="24" s="1"/>
  <c r="W100" i="24"/>
  <c r="W101" i="24" s="1"/>
  <c r="V81" i="24"/>
  <c r="V78" i="24"/>
  <c r="V82" i="24" s="1"/>
  <c r="W108" i="24" l="1"/>
  <c r="W112" i="24" s="1"/>
  <c r="W102" i="24"/>
  <c r="W121" i="24"/>
  <c r="W91" i="24"/>
  <c r="W53" i="24"/>
  <c r="W85" i="24"/>
  <c r="W80" i="24"/>
  <c r="W109" i="24" l="1"/>
  <c r="W110" i="24" s="1"/>
  <c r="W123" i="24"/>
  <c r="W87" i="24"/>
  <c r="W86" i="24"/>
  <c r="W55" i="24"/>
  <c r="W56" i="24"/>
  <c r="W117" i="24"/>
  <c r="W103" i="24"/>
  <c r="W113" i="24" l="1"/>
  <c r="W105" i="24"/>
  <c r="W104" i="24"/>
  <c r="W119" i="24"/>
  <c r="W118" i="24"/>
  <c r="W57" i="24"/>
  <c r="W93" i="24" s="1"/>
  <c r="W94" i="24" s="1"/>
  <c r="W90" i="24"/>
  <c r="W92" i="24" s="1"/>
  <c r="W77" i="24"/>
  <c r="X99" i="24"/>
  <c r="X58" i="24"/>
  <c r="X34" i="24" s="1"/>
  <c r="X35" i="24" s="1"/>
  <c r="X37" i="24" s="1"/>
  <c r="W114" i="24"/>
  <c r="W131" i="24"/>
  <c r="W135" i="24" s="1"/>
  <c r="X89" i="24" l="1"/>
  <c r="X76" i="24"/>
  <c r="X42" i="24"/>
  <c r="X54" i="24" s="1"/>
  <c r="W138" i="24"/>
  <c r="W137" i="24"/>
  <c r="W139" i="24" s="1"/>
  <c r="X100" i="24"/>
  <c r="X101" i="24" s="1"/>
  <c r="W81" i="24"/>
  <c r="W78" i="24"/>
  <c r="W82" i="24" s="1"/>
  <c r="W125" i="24"/>
  <c r="W126" i="24" s="1"/>
  <c r="W122" i="24"/>
  <c r="W124" i="24" s="1"/>
  <c r="X108" i="24" l="1"/>
  <c r="X112" i="24" s="1"/>
  <c r="X121" i="24"/>
  <c r="X102" i="24"/>
  <c r="X80" i="24"/>
  <c r="X85" i="24"/>
  <c r="X53" i="24"/>
  <c r="X91" i="24"/>
  <c r="X109" i="24" l="1"/>
  <c r="X113" i="24" s="1"/>
  <c r="X87" i="24"/>
  <c r="X86" i="24"/>
  <c r="X56" i="24"/>
  <c r="X55" i="24"/>
  <c r="X117" i="24"/>
  <c r="X103" i="24"/>
  <c r="X123" i="24"/>
  <c r="X110" i="24" l="1"/>
  <c r="X114" i="24" s="1"/>
  <c r="X104" i="24"/>
  <c r="X105" i="24"/>
  <c r="X119" i="24"/>
  <c r="X118" i="24"/>
  <c r="Y58" i="24"/>
  <c r="Y34" i="24" s="1"/>
  <c r="Y35" i="24" s="1"/>
  <c r="Y37" i="24" s="1"/>
  <c r="Y99" i="24"/>
  <c r="X57" i="24"/>
  <c r="X93" i="24" s="1"/>
  <c r="X94" i="24" s="1"/>
  <c r="X77" i="24"/>
  <c r="X90" i="24"/>
  <c r="X92" i="24" s="1"/>
  <c r="X131" i="24" l="1"/>
  <c r="X135" i="24" s="1"/>
  <c r="X138" i="24" s="1"/>
  <c r="Y100" i="24"/>
  <c r="Y101" i="24" s="1"/>
  <c r="X78" i="24"/>
  <c r="X82" i="24" s="1"/>
  <c r="X81" i="24"/>
  <c r="Y89" i="24"/>
  <c r="Y76" i="24"/>
  <c r="Y42" i="24"/>
  <c r="Y54" i="24" s="1"/>
  <c r="X122" i="24"/>
  <c r="X124" i="24" s="1"/>
  <c r="X125" i="24"/>
  <c r="X126" i="24" s="1"/>
  <c r="X137" i="24" l="1"/>
  <c r="X139" i="24" s="1"/>
  <c r="Y108" i="24"/>
  <c r="Y112" i="24" s="1"/>
  <c r="Y80" i="24"/>
  <c r="Y53" i="24"/>
  <c r="Y85" i="24"/>
  <c r="Y91" i="24"/>
  <c r="Y102" i="24"/>
  <c r="Y121" i="24"/>
  <c r="Y109" i="24" l="1"/>
  <c r="Y110" i="24" s="1"/>
  <c r="Y123" i="24"/>
  <c r="Y117" i="24"/>
  <c r="Y103" i="24"/>
  <c r="Y87" i="24"/>
  <c r="Y86" i="24"/>
  <c r="Y55" i="24"/>
  <c r="Y56" i="24"/>
  <c r="Y113" i="24" l="1"/>
  <c r="Y57" i="24"/>
  <c r="Y93" i="24" s="1"/>
  <c r="Y94" i="24" s="1"/>
  <c r="Y77" i="24"/>
  <c r="Y90" i="24"/>
  <c r="Y92" i="24" s="1"/>
  <c r="Z99" i="24"/>
  <c r="Z58" i="24"/>
  <c r="Z34" i="24" s="1"/>
  <c r="Z35" i="24" s="1"/>
  <c r="Z37" i="24" s="1"/>
  <c r="Y131" i="24"/>
  <c r="Y135" i="24" s="1"/>
  <c r="Y114" i="24"/>
  <c r="Y104" i="24"/>
  <c r="Y105" i="24"/>
  <c r="Y119" i="24"/>
  <c r="Y118" i="24"/>
  <c r="Z89" i="24" l="1"/>
  <c r="Z42" i="24"/>
  <c r="Z54" i="24" s="1"/>
  <c r="Z76" i="24"/>
  <c r="Y125" i="24"/>
  <c r="Y126" i="24" s="1"/>
  <c r="Y122" i="24"/>
  <c r="Y124" i="24" s="1"/>
  <c r="Y137" i="24"/>
  <c r="Y139" i="24" s="1"/>
  <c r="Y138" i="24"/>
  <c r="Z100" i="24"/>
  <c r="Z101" i="24" s="1"/>
  <c r="Y81" i="24"/>
  <c r="Y78" i="24"/>
  <c r="Y82" i="24" s="1"/>
  <c r="Z108" i="24" l="1"/>
  <c r="Z109" i="24" s="1"/>
  <c r="Z91" i="24"/>
  <c r="Z102" i="24"/>
  <c r="Z121" i="24"/>
  <c r="Z80" i="24"/>
  <c r="Z53" i="24"/>
  <c r="Z85" i="24"/>
  <c r="Z112" i="24" l="1"/>
  <c r="Z87" i="24"/>
  <c r="Z86" i="24"/>
  <c r="Z55" i="24"/>
  <c r="Z56" i="24"/>
  <c r="Z123" i="24"/>
  <c r="Z117" i="24"/>
  <c r="Z103" i="24"/>
  <c r="Z113" i="24"/>
  <c r="Z110" i="24"/>
  <c r="Z114" i="24" l="1"/>
  <c r="Z131" i="24"/>
  <c r="Z135" i="24" s="1"/>
  <c r="Z104" i="24"/>
  <c r="Z105" i="24"/>
  <c r="Z119" i="24"/>
  <c r="Z118" i="24"/>
  <c r="Z57" i="24"/>
  <c r="Z93" i="24" s="1"/>
  <c r="Z94" i="24" s="1"/>
  <c r="Z90" i="24"/>
  <c r="Z92" i="24" s="1"/>
  <c r="Z77" i="24"/>
  <c r="AA58" i="24"/>
  <c r="AA34" i="24" s="1"/>
  <c r="AA35" i="24" s="1"/>
  <c r="AA37" i="24" s="1"/>
  <c r="AA99" i="24"/>
  <c r="AA89" i="24" l="1"/>
  <c r="AA42" i="24"/>
  <c r="AA54" i="24" s="1"/>
  <c r="AA76" i="24"/>
  <c r="Z78" i="24"/>
  <c r="Z82" i="24" s="1"/>
  <c r="Z81" i="24"/>
  <c r="AA100" i="24"/>
  <c r="AA101" i="24" s="1"/>
  <c r="Z122" i="24"/>
  <c r="Z124" i="24" s="1"/>
  <c r="Z125" i="24"/>
  <c r="Z126" i="24" s="1"/>
  <c r="Z138" i="24"/>
  <c r="Z137" i="24"/>
  <c r="Z139" i="24" s="1"/>
  <c r="AA121" i="24" l="1"/>
  <c r="AA102" i="24"/>
  <c r="AA53" i="24"/>
  <c r="AA85" i="24"/>
  <c r="AA108" i="24"/>
  <c r="AA80" i="24"/>
  <c r="AA91" i="24"/>
  <c r="AA112" i="24" l="1"/>
  <c r="AA109" i="24"/>
  <c r="AA117" i="24"/>
  <c r="AA103" i="24"/>
  <c r="AA87" i="24"/>
  <c r="AA86" i="24"/>
  <c r="AA56" i="24"/>
  <c r="AA55" i="24"/>
  <c r="AA123" i="24"/>
  <c r="AB58" i="24" l="1"/>
  <c r="AB34" i="24" s="1"/>
  <c r="AB35" i="24" s="1"/>
  <c r="AB37" i="24" s="1"/>
  <c r="AB99" i="24"/>
  <c r="AA57" i="24"/>
  <c r="AA93" i="24" s="1"/>
  <c r="AA94" i="24" s="1"/>
  <c r="AA77" i="24"/>
  <c r="AA90" i="24"/>
  <c r="AA92" i="24" s="1"/>
  <c r="AA104" i="24"/>
  <c r="AA105" i="24"/>
  <c r="AA119" i="24"/>
  <c r="AA118" i="24"/>
  <c r="AA113" i="24"/>
  <c r="AA110" i="24"/>
  <c r="AB100" i="24" l="1"/>
  <c r="AB101" i="24" s="1"/>
  <c r="AA131" i="24"/>
  <c r="AA135" i="24" s="1"/>
  <c r="AA114" i="24"/>
  <c r="AA125" i="24"/>
  <c r="AA126" i="24" s="1"/>
  <c r="AA122" i="24"/>
  <c r="AA124" i="24" s="1"/>
  <c r="AA78" i="24"/>
  <c r="AA82" i="24" s="1"/>
  <c r="AA81" i="24"/>
  <c r="AB42" i="24"/>
  <c r="AB54" i="24" s="1"/>
  <c r="AB76" i="24"/>
  <c r="AB89" i="24"/>
  <c r="AB80" i="24" l="1"/>
  <c r="AB91" i="24"/>
  <c r="AA138" i="24"/>
  <c r="AA137" i="24"/>
  <c r="AA139" i="24" s="1"/>
  <c r="AB53" i="24"/>
  <c r="AB85" i="24"/>
  <c r="AB121" i="24"/>
  <c r="AB102" i="24"/>
  <c r="AB108" i="24"/>
  <c r="AB117" i="24" l="1"/>
  <c r="AB103" i="24"/>
  <c r="AB112" i="24"/>
  <c r="AB109" i="24"/>
  <c r="AB123" i="24"/>
  <c r="AB87" i="24"/>
  <c r="AB86" i="24"/>
  <c r="AB56" i="24"/>
  <c r="AB55" i="24"/>
  <c r="AC58" i="24" l="1"/>
  <c r="AC34" i="24" s="1"/>
  <c r="AC35" i="24" s="1"/>
  <c r="AC37" i="24" s="1"/>
  <c r="AC99" i="24"/>
  <c r="AB57" i="24"/>
  <c r="AB93" i="24" s="1"/>
  <c r="AB94" i="24" s="1"/>
  <c r="AB90" i="24"/>
  <c r="AB92" i="24" s="1"/>
  <c r="AB77" i="24"/>
  <c r="AB113" i="24"/>
  <c r="AB110" i="24"/>
  <c r="AB104" i="24"/>
  <c r="AB105" i="24"/>
  <c r="AB119" i="24"/>
  <c r="AB118" i="24"/>
  <c r="AB125" i="24" l="1"/>
  <c r="AB126" i="24" s="1"/>
  <c r="AB122" i="24"/>
  <c r="AB124" i="24" s="1"/>
  <c r="AB131" i="24"/>
  <c r="AB135" i="24" s="1"/>
  <c r="AB114" i="24"/>
  <c r="AB78" i="24"/>
  <c r="AB82" i="24" s="1"/>
  <c r="AB81" i="24"/>
  <c r="AC100" i="24"/>
  <c r="AC101" i="24" s="1"/>
  <c r="AC89" i="24"/>
  <c r="AC76" i="24"/>
  <c r="AC42" i="24"/>
  <c r="AC54" i="24" s="1"/>
  <c r="AC108" i="24" l="1"/>
  <c r="AC109" i="24" s="1"/>
  <c r="AC85" i="24"/>
  <c r="AC53" i="24"/>
  <c r="AC91" i="24"/>
  <c r="AC80" i="24"/>
  <c r="AC102" i="24"/>
  <c r="AC121" i="24"/>
  <c r="AB138" i="24"/>
  <c r="AB137" i="24"/>
  <c r="AB139" i="24" s="1"/>
  <c r="AC112" i="24" l="1"/>
  <c r="AC123" i="24"/>
  <c r="AC56" i="24"/>
  <c r="AC55" i="24"/>
  <c r="AC110" i="24"/>
  <c r="AC113" i="24"/>
  <c r="AC117" i="24"/>
  <c r="AC103" i="24"/>
  <c r="AC87" i="24"/>
  <c r="AC86" i="24"/>
  <c r="AC119" i="24" l="1"/>
  <c r="AC118" i="24"/>
  <c r="AC104" i="24"/>
  <c r="AC105" i="24"/>
  <c r="AC131" i="24"/>
  <c r="AC135" i="24" s="1"/>
  <c r="AC114" i="24"/>
  <c r="AD99" i="24"/>
  <c r="AD58" i="24"/>
  <c r="AD34" i="24" s="1"/>
  <c r="AD35" i="24" s="1"/>
  <c r="AD37" i="24" s="1"/>
  <c r="AC57" i="24"/>
  <c r="AC93" i="24" s="1"/>
  <c r="AC94" i="24" s="1"/>
  <c r="AC90" i="24"/>
  <c r="AC92" i="24" s="1"/>
  <c r="AC77" i="24"/>
  <c r="AD89" i="24" l="1"/>
  <c r="AD42" i="24"/>
  <c r="AD54" i="24" s="1"/>
  <c r="AD76" i="24"/>
  <c r="AC137" i="24"/>
  <c r="AC139" i="24" s="1"/>
  <c r="AC138" i="24"/>
  <c r="AC78" i="24"/>
  <c r="AC82" i="24" s="1"/>
  <c r="AC81" i="24"/>
  <c r="AD100" i="24"/>
  <c r="AD108" i="24" s="1"/>
  <c r="AC125" i="24"/>
  <c r="AC126" i="24" s="1"/>
  <c r="AC122" i="24"/>
  <c r="AC124" i="24" s="1"/>
  <c r="AD101" i="24" l="1"/>
  <c r="AD53" i="24"/>
  <c r="AD85" i="24"/>
  <c r="AD112" i="24"/>
  <c r="AD109" i="24"/>
  <c r="AD80" i="24"/>
  <c r="AD91" i="24"/>
  <c r="AD110" i="24" l="1"/>
  <c r="AD113" i="24"/>
  <c r="AD87" i="24"/>
  <c r="AD86" i="24"/>
  <c r="AD56" i="24"/>
  <c r="AD55" i="24"/>
  <c r="AD121" i="24"/>
  <c r="AD102" i="24"/>
  <c r="AD117" i="24" l="1"/>
  <c r="AD103" i="24"/>
  <c r="AD57" i="24"/>
  <c r="AD93" i="24" s="1"/>
  <c r="AD94" i="24" s="1"/>
  <c r="AD90" i="24"/>
  <c r="AD92" i="24" s="1"/>
  <c r="AD77" i="24"/>
  <c r="AD123" i="24"/>
  <c r="AE99" i="24"/>
  <c r="AE58" i="24"/>
  <c r="AE34" i="24" s="1"/>
  <c r="AE35" i="24" s="1"/>
  <c r="AE37" i="24" s="1"/>
  <c r="AD131" i="24"/>
  <c r="AD135" i="24" s="1"/>
  <c r="AD114" i="24"/>
  <c r="AD138" i="24" l="1"/>
  <c r="AD137" i="24"/>
  <c r="AD139" i="24" s="1"/>
  <c r="AE100" i="24"/>
  <c r="AE108" i="24" s="1"/>
  <c r="AD81" i="24"/>
  <c r="AD78" i="24"/>
  <c r="AD82" i="24" s="1"/>
  <c r="AE42" i="24"/>
  <c r="AE54" i="24" s="1"/>
  <c r="AE76" i="24"/>
  <c r="AE89" i="24"/>
  <c r="AD104" i="24"/>
  <c r="AD105" i="24"/>
  <c r="AD119" i="24"/>
  <c r="AD118" i="24"/>
  <c r="AE101" i="24" l="1"/>
  <c r="AE121" i="24" s="1"/>
  <c r="AD122" i="24"/>
  <c r="AD124" i="24" s="1"/>
  <c r="AD125" i="24"/>
  <c r="AD126" i="24" s="1"/>
  <c r="AE80" i="24"/>
  <c r="AE53" i="24"/>
  <c r="AE85" i="24"/>
  <c r="AE91" i="24"/>
  <c r="AE109" i="24"/>
  <c r="AE112" i="24"/>
  <c r="AE102" i="24" l="1"/>
  <c r="AE117" i="24" s="1"/>
  <c r="AE119" i="24" s="1"/>
  <c r="AE110" i="24"/>
  <c r="AE113" i="24"/>
  <c r="AE123" i="24"/>
  <c r="AE87" i="24"/>
  <c r="AE86" i="24"/>
  <c r="AE56" i="24"/>
  <c r="AE55" i="24"/>
  <c r="AE103" i="24" l="1"/>
  <c r="AE105" i="24" s="1"/>
  <c r="AE118" i="24"/>
  <c r="AE104" i="24"/>
  <c r="AE57" i="24"/>
  <c r="AE93" i="24" s="1"/>
  <c r="AE94" i="24" s="1"/>
  <c r="AE77" i="24"/>
  <c r="AE90" i="24"/>
  <c r="AE92" i="24" s="1"/>
  <c r="AF58" i="24"/>
  <c r="AF34" i="24" s="1"/>
  <c r="AF35" i="24" s="1"/>
  <c r="AF37" i="24" s="1"/>
  <c r="AF99" i="24"/>
  <c r="AE114" i="24"/>
  <c r="AE131" i="24"/>
  <c r="AE135" i="24" s="1"/>
  <c r="AE122" i="24" l="1"/>
  <c r="AE124" i="24" s="1"/>
  <c r="AE125" i="24"/>
  <c r="AE126" i="24" s="1"/>
  <c r="AF89" i="24"/>
  <c r="AF42" i="24"/>
  <c r="AF54" i="24" s="1"/>
  <c r="AF76" i="24"/>
  <c r="AE138" i="24"/>
  <c r="AE137" i="24"/>
  <c r="AE139" i="24" s="1"/>
  <c r="AF100" i="24"/>
  <c r="AF101" i="24" s="1"/>
  <c r="AE78" i="24"/>
  <c r="AE82" i="24" s="1"/>
  <c r="AE81" i="24"/>
  <c r="AF108" i="24" l="1"/>
  <c r="AF109" i="24" s="1"/>
  <c r="AF102" i="24"/>
  <c r="AF121" i="24"/>
  <c r="AF80" i="24"/>
  <c r="AF53" i="24"/>
  <c r="AF85" i="24"/>
  <c r="AF91" i="24"/>
  <c r="AF112" i="24" l="1"/>
  <c r="AF123" i="24"/>
  <c r="AF87" i="24"/>
  <c r="AF86" i="24"/>
  <c r="AF55" i="24"/>
  <c r="AF56" i="24"/>
  <c r="AF117" i="24"/>
  <c r="AF103" i="24"/>
  <c r="AF113" i="24"/>
  <c r="AF110" i="24"/>
  <c r="AF131" i="24" l="1"/>
  <c r="AF135" i="24" s="1"/>
  <c r="AF114" i="24"/>
  <c r="AF104" i="24"/>
  <c r="AF105" i="24"/>
  <c r="AF57" i="24"/>
  <c r="AF93" i="24" s="1"/>
  <c r="AF94" i="24" s="1"/>
  <c r="AF77" i="24"/>
  <c r="AF90" i="24"/>
  <c r="AF92" i="24" s="1"/>
  <c r="AG58" i="24"/>
  <c r="AG34" i="24" s="1"/>
  <c r="AG35" i="24" s="1"/>
  <c r="AG37" i="24" s="1"/>
  <c r="AG99" i="24"/>
  <c r="AF119" i="24"/>
  <c r="AF118" i="24"/>
  <c r="AG76" i="24" l="1"/>
  <c r="AG42" i="24"/>
  <c r="AG54" i="24" s="1"/>
  <c r="AG89" i="24"/>
  <c r="AG100" i="24"/>
  <c r="AG101" i="24" s="1"/>
  <c r="AF81" i="24"/>
  <c r="AF78" i="24"/>
  <c r="AF82" i="24" s="1"/>
  <c r="AF122" i="24"/>
  <c r="AF124" i="24" s="1"/>
  <c r="AF125" i="24"/>
  <c r="AF126" i="24" s="1"/>
  <c r="AF138" i="24"/>
  <c r="AF137" i="24"/>
  <c r="AF139" i="24" s="1"/>
  <c r="AG108" i="24" l="1"/>
  <c r="AG112" i="24" s="1"/>
  <c r="AG102" i="24"/>
  <c r="AG121" i="24"/>
  <c r="AG91" i="24"/>
  <c r="AG53" i="24"/>
  <c r="AG85" i="24"/>
  <c r="AG80" i="24"/>
  <c r="AG109" i="24" l="1"/>
  <c r="AG113" i="24" s="1"/>
  <c r="AG87" i="24"/>
  <c r="AG86" i="24"/>
  <c r="AG56" i="24"/>
  <c r="AG55" i="24"/>
  <c r="AG123" i="24"/>
  <c r="AG117" i="24"/>
  <c r="AG103" i="24"/>
  <c r="AG110" i="24" l="1"/>
  <c r="AG131" i="24" s="1"/>
  <c r="AG135" i="24" s="1"/>
  <c r="AG105" i="24"/>
  <c r="AG104" i="24"/>
  <c r="AH99" i="24"/>
  <c r="AH58" i="24"/>
  <c r="AH34" i="24" s="1"/>
  <c r="AH35" i="24" s="1"/>
  <c r="AH37" i="24" s="1"/>
  <c r="AG57" i="24"/>
  <c r="AG93" i="24" s="1"/>
  <c r="AG94" i="24" s="1"/>
  <c r="AG90" i="24"/>
  <c r="AG92" i="24" s="1"/>
  <c r="AG77" i="24"/>
  <c r="AG119" i="24"/>
  <c r="AG118" i="24"/>
  <c r="AG114" i="24" l="1"/>
  <c r="AG81" i="24"/>
  <c r="AG78" i="24"/>
  <c r="AG82" i="24" s="1"/>
  <c r="AH76" i="24"/>
  <c r="AH89" i="24"/>
  <c r="AH42" i="24"/>
  <c r="AH54" i="24" s="1"/>
  <c r="AH100" i="24"/>
  <c r="AH101" i="24" s="1"/>
  <c r="AG137" i="24"/>
  <c r="AG139" i="24" s="1"/>
  <c r="AG138" i="24"/>
  <c r="AG122" i="24"/>
  <c r="AG124" i="24" s="1"/>
  <c r="AG125" i="24"/>
  <c r="AG126" i="24" s="1"/>
  <c r="AH108" i="24" l="1"/>
  <c r="AH109" i="24" s="1"/>
  <c r="AH121" i="24"/>
  <c r="AH102" i="24"/>
  <c r="AH85" i="24"/>
  <c r="AH53" i="24"/>
  <c r="AH91" i="24"/>
  <c r="AH80" i="24"/>
  <c r="AH112" i="24" l="1"/>
  <c r="AH87" i="24"/>
  <c r="AH86" i="24"/>
  <c r="AH55" i="24"/>
  <c r="AH56" i="24"/>
  <c r="AH117" i="24"/>
  <c r="AH103" i="24"/>
  <c r="AH123" i="24"/>
  <c r="AH110" i="24"/>
  <c r="AH113" i="24"/>
  <c r="AH114" i="24" l="1"/>
  <c r="AH131" i="24"/>
  <c r="AH135" i="24" s="1"/>
  <c r="AH104" i="24"/>
  <c r="AH105" i="24"/>
  <c r="AH119" i="24"/>
  <c r="AH118" i="24"/>
  <c r="AH57" i="24"/>
  <c r="AH93" i="24" s="1"/>
  <c r="AH94" i="24" s="1"/>
  <c r="AH90" i="24"/>
  <c r="AH92" i="24" s="1"/>
  <c r="AH77" i="24"/>
  <c r="AI58" i="24"/>
  <c r="AI34" i="24" s="1"/>
  <c r="AI35" i="24" s="1"/>
  <c r="AI37" i="24" s="1"/>
  <c r="AI99" i="24"/>
  <c r="AI42" i="24" l="1"/>
  <c r="AI54" i="24" s="1"/>
  <c r="AI89" i="24"/>
  <c r="AI76" i="24"/>
  <c r="AI100" i="24"/>
  <c r="AI101" i="24" s="1"/>
  <c r="AH81" i="24"/>
  <c r="AH78" i="24"/>
  <c r="AH82" i="24" s="1"/>
  <c r="AH122" i="24"/>
  <c r="AH124" i="24" s="1"/>
  <c r="AH125" i="24"/>
  <c r="AH126" i="24" s="1"/>
  <c r="AH137" i="24"/>
  <c r="AH139" i="24" s="1"/>
  <c r="AH138" i="24"/>
  <c r="AI108" i="24" l="1"/>
  <c r="AI112" i="24" s="1"/>
  <c r="AI121" i="24"/>
  <c r="AI102" i="24"/>
  <c r="AI80" i="24"/>
  <c r="AI91" i="24"/>
  <c r="AI53" i="24"/>
  <c r="AI85" i="24"/>
  <c r="AI109" i="24" l="1"/>
  <c r="AI87" i="24"/>
  <c r="AI86" i="24"/>
  <c r="AI55" i="24"/>
  <c r="AI56" i="24"/>
  <c r="AI117" i="24"/>
  <c r="AI103" i="24"/>
  <c r="AI123" i="24"/>
  <c r="AI110" i="24"/>
  <c r="AI113" i="24"/>
  <c r="AI114" i="24" l="1"/>
  <c r="AI131" i="24"/>
  <c r="AI135" i="24" s="1"/>
  <c r="AI105" i="24"/>
  <c r="AI104" i="24"/>
  <c r="AI119" i="24"/>
  <c r="AI118" i="24"/>
  <c r="AI57" i="24"/>
  <c r="AI93" i="24" s="1"/>
  <c r="AI94" i="24" s="1"/>
  <c r="AI77" i="24"/>
  <c r="AI90" i="24"/>
  <c r="AI92" i="24" s="1"/>
  <c r="AJ99" i="24"/>
  <c r="AJ58" i="24"/>
  <c r="AJ34" i="24" s="1"/>
  <c r="AJ35" i="24" s="1"/>
  <c r="AJ37" i="24" s="1"/>
  <c r="AJ100" i="24" l="1"/>
  <c r="AJ101" i="24" s="1"/>
  <c r="AI78" i="24"/>
  <c r="AI82" i="24" s="1"/>
  <c r="AI81" i="24"/>
  <c r="AI122" i="24"/>
  <c r="AI124" i="24" s="1"/>
  <c r="AI125" i="24"/>
  <c r="AI126" i="24" s="1"/>
  <c r="AJ89" i="24"/>
  <c r="AJ76" i="24"/>
  <c r="AJ42" i="24"/>
  <c r="AJ54" i="24" s="1"/>
  <c r="AI137" i="24"/>
  <c r="AI139" i="24" s="1"/>
  <c r="AI138" i="24"/>
  <c r="AJ108" i="24" l="1"/>
  <c r="AJ112" i="24" s="1"/>
  <c r="AJ91" i="24"/>
  <c r="AJ80" i="24"/>
  <c r="AJ53" i="24"/>
  <c r="AJ85" i="24"/>
  <c r="AJ121" i="24"/>
  <c r="AJ102" i="24"/>
  <c r="AJ109" i="24" l="1"/>
  <c r="AJ110" i="24" s="1"/>
  <c r="AJ123" i="24"/>
  <c r="AJ56" i="24"/>
  <c r="AJ55" i="24"/>
  <c r="AJ117" i="24"/>
  <c r="AJ103" i="24"/>
  <c r="AJ87" i="24"/>
  <c r="AJ86" i="24"/>
  <c r="AJ113" i="24" l="1"/>
  <c r="AJ131" i="24"/>
  <c r="AJ135" i="24" s="1"/>
  <c r="AJ114" i="24"/>
  <c r="AJ104" i="24"/>
  <c r="AJ105" i="24"/>
  <c r="AJ119" i="24"/>
  <c r="AJ118" i="24"/>
  <c r="AK99" i="24"/>
  <c r="AK58" i="24"/>
  <c r="AK34" i="24" s="1"/>
  <c r="AK35" i="24" s="1"/>
  <c r="AK37" i="24" s="1"/>
  <c r="AJ57" i="24"/>
  <c r="AJ93" i="24" s="1"/>
  <c r="AJ94" i="24" s="1"/>
  <c r="AJ90" i="24"/>
  <c r="AJ92" i="24" s="1"/>
  <c r="AJ77" i="24"/>
  <c r="AK42" i="24" l="1"/>
  <c r="AK54" i="24" s="1"/>
  <c r="AK89" i="24"/>
  <c r="AK76" i="24"/>
  <c r="AJ81" i="24"/>
  <c r="AJ78" i="24"/>
  <c r="AJ82" i="24" s="1"/>
  <c r="AK100" i="24"/>
  <c r="AK101" i="24" s="1"/>
  <c r="AJ122" i="24"/>
  <c r="AJ124" i="24" s="1"/>
  <c r="AJ125" i="24"/>
  <c r="AJ126" i="24" s="1"/>
  <c r="AJ137" i="24"/>
  <c r="AJ139" i="24" s="1"/>
  <c r="AJ138" i="24"/>
  <c r="AK108" i="24" l="1"/>
  <c r="AK109" i="24" s="1"/>
  <c r="AK121" i="24"/>
  <c r="AK102" i="24"/>
  <c r="AK80" i="24"/>
  <c r="AK91" i="24"/>
  <c r="AK53" i="24"/>
  <c r="AK85" i="24"/>
  <c r="AK112" i="24" l="1"/>
  <c r="AK56" i="24"/>
  <c r="AK55" i="24"/>
  <c r="AK87" i="24"/>
  <c r="AK86" i="24"/>
  <c r="AK117" i="24"/>
  <c r="AK103" i="24"/>
  <c r="AK123" i="24"/>
  <c r="AK110" i="24"/>
  <c r="AK113" i="24"/>
  <c r="AK119" i="24" l="1"/>
  <c r="AK118" i="24"/>
  <c r="AK131" i="24"/>
  <c r="AK135" i="24" s="1"/>
  <c r="AK114" i="24"/>
  <c r="AK105" i="24"/>
  <c r="AK104" i="24"/>
  <c r="AL58" i="24"/>
  <c r="AL34" i="24" s="1"/>
  <c r="AL35" i="24" s="1"/>
  <c r="AL37" i="24" s="1"/>
  <c r="AL99" i="24"/>
  <c r="AK57" i="24"/>
  <c r="AK93" i="24" s="1"/>
  <c r="AK94" i="24" s="1"/>
  <c r="AK77" i="24"/>
  <c r="AK90" i="24"/>
  <c r="AK92" i="24" s="1"/>
  <c r="AK78" i="24" l="1"/>
  <c r="AK82" i="24" s="1"/>
  <c r="AK81" i="24"/>
  <c r="AL100" i="24"/>
  <c r="AL108" i="24" s="1"/>
  <c r="AL89" i="24"/>
  <c r="AL42" i="24"/>
  <c r="AL54" i="24" s="1"/>
  <c r="AL76" i="24"/>
  <c r="AK125" i="24"/>
  <c r="AK126" i="24" s="1"/>
  <c r="AK122" i="24"/>
  <c r="AK124" i="24" s="1"/>
  <c r="AK137" i="24"/>
  <c r="AK139" i="24" s="1"/>
  <c r="AK138" i="24"/>
  <c r="AL101" i="24" l="1"/>
  <c r="AL121" i="24" s="1"/>
  <c r="AL80" i="24"/>
  <c r="AL53" i="24"/>
  <c r="AL85" i="24"/>
  <c r="AL91" i="24"/>
  <c r="AL109" i="24"/>
  <c r="AL112" i="24"/>
  <c r="AL102" i="24" l="1"/>
  <c r="AL103" i="24" s="1"/>
  <c r="AL110" i="24"/>
  <c r="AL113" i="24"/>
  <c r="AL87" i="24"/>
  <c r="AL86" i="24"/>
  <c r="AL56" i="24"/>
  <c r="AL55" i="24"/>
  <c r="AL123" i="24"/>
  <c r="AL117" i="24" l="1"/>
  <c r="AL118" i="24" s="1"/>
  <c r="AL105" i="24"/>
  <c r="AL104" i="24"/>
  <c r="AM99" i="24"/>
  <c r="AM58" i="24"/>
  <c r="AM34" i="24" s="1"/>
  <c r="AM35" i="24" s="1"/>
  <c r="AM37" i="24" s="1"/>
  <c r="AL57" i="24"/>
  <c r="AL93" i="24" s="1"/>
  <c r="AL94" i="24" s="1"/>
  <c r="AL77" i="24"/>
  <c r="AL90" i="24"/>
  <c r="AL92" i="24" s="1"/>
  <c r="AL114" i="24"/>
  <c r="AL131" i="24"/>
  <c r="AL135" i="24" s="1"/>
  <c r="AL119" i="24" l="1"/>
  <c r="AL78" i="24"/>
  <c r="AL82" i="24" s="1"/>
  <c r="AL81" i="24"/>
  <c r="AL137" i="24"/>
  <c r="AL139" i="24" s="1"/>
  <c r="AL138" i="24"/>
  <c r="AM76" i="24"/>
  <c r="AM89" i="24"/>
  <c r="AM42" i="24"/>
  <c r="AM54" i="24" s="1"/>
  <c r="AM100" i="24"/>
  <c r="AM101" i="24" s="1"/>
  <c r="AL122" i="24"/>
  <c r="AL124" i="24" s="1"/>
  <c r="AL125" i="24"/>
  <c r="AL126" i="24" s="1"/>
  <c r="AM108" i="24" l="1"/>
  <c r="AM109" i="24" s="1"/>
  <c r="AM53" i="24"/>
  <c r="AM85" i="24"/>
  <c r="AM91" i="24"/>
  <c r="AM102" i="24"/>
  <c r="AM121" i="24"/>
  <c r="AM80" i="24"/>
  <c r="AM112" i="24" l="1"/>
  <c r="AM117" i="24"/>
  <c r="AM103" i="24"/>
  <c r="AM123" i="24"/>
  <c r="AM87" i="24"/>
  <c r="AM86" i="24"/>
  <c r="AM56" i="24"/>
  <c r="AM55" i="24"/>
  <c r="AM113" i="24"/>
  <c r="AM110" i="24"/>
  <c r="AN58" i="24" l="1"/>
  <c r="AN34" i="24" s="1"/>
  <c r="AN35" i="24" s="1"/>
  <c r="AN37" i="24" s="1"/>
  <c r="AN99" i="24"/>
  <c r="AM131" i="24"/>
  <c r="AM135" i="24" s="1"/>
  <c r="AM114" i="24"/>
  <c r="AM57" i="24"/>
  <c r="AM93" i="24" s="1"/>
  <c r="AM94" i="24" s="1"/>
  <c r="AM90" i="24"/>
  <c r="AM92" i="24" s="1"/>
  <c r="AM77" i="24"/>
  <c r="AM104" i="24"/>
  <c r="AM105" i="24"/>
  <c r="AM119" i="24"/>
  <c r="AM118" i="24"/>
  <c r="AM122" i="24" l="1"/>
  <c r="AM124" i="24" s="1"/>
  <c r="AM125" i="24"/>
  <c r="AM126" i="24" s="1"/>
  <c r="AN100" i="24"/>
  <c r="AN101" i="24" s="1"/>
  <c r="AM78" i="24"/>
  <c r="AM82" i="24" s="1"/>
  <c r="AM81" i="24"/>
  <c r="AM138" i="24"/>
  <c r="AM137" i="24"/>
  <c r="AM139" i="24" s="1"/>
  <c r="AN76" i="24"/>
  <c r="AN42" i="24"/>
  <c r="AN54" i="24" s="1"/>
  <c r="AN89" i="24"/>
  <c r="AN108" i="24" l="1"/>
  <c r="AN109" i="24" s="1"/>
  <c r="AN80" i="24"/>
  <c r="AN53" i="24"/>
  <c r="AN85" i="24"/>
  <c r="AN91" i="24"/>
  <c r="AN102" i="24"/>
  <c r="AN121" i="24"/>
  <c r="AN112" i="24" l="1"/>
  <c r="AN117" i="24"/>
  <c r="AN103" i="24"/>
  <c r="AN123" i="24"/>
  <c r="AN113" i="24"/>
  <c r="AN110" i="24"/>
  <c r="AN87" i="24"/>
  <c r="AN86" i="24"/>
  <c r="AN55" i="24"/>
  <c r="AN56" i="24"/>
  <c r="AN57" i="24" l="1"/>
  <c r="AN93" i="24" s="1"/>
  <c r="AN94" i="24" s="1"/>
  <c r="AN77" i="24"/>
  <c r="AN90" i="24"/>
  <c r="AN92" i="24" s="1"/>
  <c r="AO99" i="24"/>
  <c r="AO58" i="24"/>
  <c r="AO34" i="24" s="1"/>
  <c r="AO35" i="24" s="1"/>
  <c r="AO37" i="24" s="1"/>
  <c r="AN114" i="24"/>
  <c r="AN131" i="24"/>
  <c r="AN135" i="24" s="1"/>
  <c r="AN104" i="24"/>
  <c r="AN105" i="24"/>
  <c r="AN119" i="24"/>
  <c r="AN118" i="24"/>
  <c r="AN122" i="24" l="1"/>
  <c r="AN124" i="24" s="1"/>
  <c r="AN125" i="24"/>
  <c r="AN126" i="24" s="1"/>
  <c r="AO42" i="24"/>
  <c r="AO54" i="24" s="1"/>
  <c r="AO89" i="24"/>
  <c r="AO76" i="24"/>
  <c r="AN138" i="24"/>
  <c r="AN137" i="24"/>
  <c r="AN139" i="24" s="1"/>
  <c r="AO100" i="24"/>
  <c r="AO101" i="24" s="1"/>
  <c r="AN78" i="24"/>
  <c r="AN82" i="24" s="1"/>
  <c r="AN81" i="24"/>
  <c r="AO108" i="24" l="1"/>
  <c r="AO112" i="24" s="1"/>
  <c r="AO121" i="24"/>
  <c r="AO102" i="24"/>
  <c r="AO80" i="24"/>
  <c r="AO91" i="24"/>
  <c r="AO53" i="24"/>
  <c r="AO85" i="24"/>
  <c r="AO109" i="24" l="1"/>
  <c r="AO113" i="24" s="1"/>
  <c r="AO87" i="24"/>
  <c r="AO86" i="24"/>
  <c r="AO56" i="24"/>
  <c r="AO55" i="24"/>
  <c r="AO117" i="24"/>
  <c r="AO103" i="24"/>
  <c r="AO123" i="24"/>
  <c r="AO110" i="24" l="1"/>
  <c r="AO114" i="24" s="1"/>
  <c r="AO119" i="24"/>
  <c r="AO118" i="24"/>
  <c r="AO105" i="24"/>
  <c r="AO104" i="24"/>
  <c r="AP58" i="24"/>
  <c r="AP34" i="24" s="1"/>
  <c r="AP35" i="24" s="1"/>
  <c r="AP37" i="24" s="1"/>
  <c r="AP99" i="24"/>
  <c r="AO57" i="24"/>
  <c r="AO93" i="24" s="1"/>
  <c r="AO94" i="24" s="1"/>
  <c r="AO77" i="24"/>
  <c r="AO90" i="24"/>
  <c r="AO92" i="24" s="1"/>
  <c r="AO131" i="24" l="1"/>
  <c r="AO135" i="24" s="1"/>
  <c r="AO138" i="24" s="1"/>
  <c r="AO78" i="24"/>
  <c r="AO82" i="24" s="1"/>
  <c r="AO81" i="24"/>
  <c r="AP89" i="24"/>
  <c r="AP42" i="24"/>
  <c r="AP54" i="24" s="1"/>
  <c r="AP76" i="24"/>
  <c r="AP100" i="24"/>
  <c r="AP101" i="24" s="1"/>
  <c r="AO122" i="24"/>
  <c r="AO124" i="24" s="1"/>
  <c r="AO125" i="24"/>
  <c r="AO126" i="24" s="1"/>
  <c r="AO137" i="24" l="1"/>
  <c r="AO139" i="24" s="1"/>
  <c r="AP108" i="24"/>
  <c r="AP112" i="24" s="1"/>
  <c r="AP121" i="24"/>
  <c r="AP102" i="24"/>
  <c r="AP80" i="24"/>
  <c r="AP53" i="24"/>
  <c r="AP85" i="24"/>
  <c r="AP91" i="24"/>
  <c r="AP109" i="24" l="1"/>
  <c r="AP113" i="24" s="1"/>
  <c r="AP87" i="24"/>
  <c r="AP86" i="24"/>
  <c r="AP56" i="24"/>
  <c r="AP55" i="24"/>
  <c r="AP117" i="24"/>
  <c r="AP103" i="24"/>
  <c r="AP123" i="24"/>
  <c r="AP110" i="24" l="1"/>
  <c r="AP131" i="24" s="1"/>
  <c r="AP135" i="24" s="1"/>
  <c r="AP104" i="24"/>
  <c r="AP105" i="24"/>
  <c r="AP119" i="24"/>
  <c r="AP118" i="24"/>
  <c r="AQ99" i="24"/>
  <c r="AQ58" i="24"/>
  <c r="AQ34" i="24" s="1"/>
  <c r="AQ35" i="24" s="1"/>
  <c r="AQ37" i="24" s="1"/>
  <c r="AP57" i="24"/>
  <c r="AP93" i="24" s="1"/>
  <c r="AP94" i="24" s="1"/>
  <c r="AP77" i="24"/>
  <c r="AP90" i="24"/>
  <c r="AP92" i="24" s="1"/>
  <c r="AP114" i="24" l="1"/>
  <c r="AP81" i="24"/>
  <c r="AP78" i="24"/>
  <c r="AP82" i="24" s="1"/>
  <c r="AQ76" i="24"/>
  <c r="AQ42" i="24"/>
  <c r="AQ54" i="24" s="1"/>
  <c r="AQ89" i="24"/>
  <c r="AQ100" i="24"/>
  <c r="AQ101" i="24" s="1"/>
  <c r="AP138" i="24"/>
  <c r="AP137" i="24"/>
  <c r="AP139" i="24" s="1"/>
  <c r="AP125" i="24"/>
  <c r="AP126" i="24" s="1"/>
  <c r="AP122" i="24"/>
  <c r="AP124" i="24" s="1"/>
  <c r="AQ108" i="24" l="1"/>
  <c r="AQ112" i="24" s="1"/>
  <c r="AQ91" i="24"/>
  <c r="AQ121" i="24"/>
  <c r="AQ102" i="24"/>
  <c r="AQ53" i="24"/>
  <c r="AQ85" i="24"/>
  <c r="AQ80" i="24"/>
  <c r="AQ109" i="24" l="1"/>
  <c r="AQ110" i="24" s="1"/>
  <c r="AQ117" i="24"/>
  <c r="AQ103" i="24"/>
  <c r="AQ87" i="24"/>
  <c r="AQ86" i="24"/>
  <c r="AQ56" i="24"/>
  <c r="AQ55" i="24"/>
  <c r="AQ123" i="24"/>
  <c r="AQ113" i="24" l="1"/>
  <c r="AQ114" i="24"/>
  <c r="AQ131" i="24"/>
  <c r="AQ135" i="24" s="1"/>
  <c r="AQ57" i="24"/>
  <c r="AQ93" i="24" s="1"/>
  <c r="AQ94" i="24" s="1"/>
  <c r="AQ90" i="24"/>
  <c r="AQ92" i="24" s="1"/>
  <c r="AQ77" i="24"/>
  <c r="AR58" i="24"/>
  <c r="AR34" i="24" s="1"/>
  <c r="AR35" i="24" s="1"/>
  <c r="AR37" i="24" s="1"/>
  <c r="AR99" i="24"/>
  <c r="AQ105" i="24"/>
  <c r="AQ104" i="24"/>
  <c r="AQ119" i="24"/>
  <c r="AQ118" i="24"/>
  <c r="AQ125" i="24" l="1"/>
  <c r="AQ126" i="24" s="1"/>
  <c r="AQ122" i="24"/>
  <c r="AQ124" i="24" s="1"/>
  <c r="AR100" i="24"/>
  <c r="AR101" i="24" s="1"/>
  <c r="AR42" i="24"/>
  <c r="AR54" i="24" s="1"/>
  <c r="AR89" i="24"/>
  <c r="AR76" i="24"/>
  <c r="AQ81" i="24"/>
  <c r="AQ78" i="24"/>
  <c r="AQ82" i="24" s="1"/>
  <c r="AQ138" i="24"/>
  <c r="AQ137" i="24"/>
  <c r="AQ139" i="24" s="1"/>
  <c r="AR80" i="24" l="1"/>
  <c r="AR91" i="24"/>
  <c r="AR102" i="24"/>
  <c r="AR121" i="24"/>
  <c r="AR53" i="24"/>
  <c r="AR85" i="24"/>
  <c r="AR108" i="24"/>
  <c r="AR87" i="24" l="1"/>
  <c r="AR86" i="24"/>
  <c r="AR123" i="24"/>
  <c r="AR109" i="24"/>
  <c r="AR112" i="24"/>
  <c r="AR55" i="24"/>
  <c r="AR56" i="24"/>
  <c r="AR117" i="24"/>
  <c r="AR103" i="24"/>
  <c r="AR105" i="24" l="1"/>
  <c r="AR104" i="24"/>
  <c r="AR57" i="24"/>
  <c r="AR93" i="24" s="1"/>
  <c r="AR94" i="24" s="1"/>
  <c r="AR77" i="24"/>
  <c r="AR90" i="24"/>
  <c r="AR92" i="24" s="1"/>
  <c r="AR113" i="24"/>
  <c r="AR110" i="24"/>
  <c r="AR119" i="24"/>
  <c r="AR118" i="24"/>
  <c r="AS99" i="24"/>
  <c r="AS58" i="24"/>
  <c r="AS34" i="24" s="1"/>
  <c r="AS35" i="24" s="1"/>
  <c r="AS37" i="24" s="1"/>
  <c r="AS100" i="24" l="1"/>
  <c r="AS101" i="24" s="1"/>
  <c r="AS42" i="24"/>
  <c r="AS54" i="24" s="1"/>
  <c r="AS76" i="24"/>
  <c r="AS89" i="24"/>
  <c r="AR114" i="24"/>
  <c r="AR131" i="24"/>
  <c r="AR135" i="24" s="1"/>
  <c r="AR78" i="24"/>
  <c r="AR82" i="24" s="1"/>
  <c r="AR81" i="24"/>
  <c r="AR125" i="24"/>
  <c r="AR126" i="24" s="1"/>
  <c r="AR122" i="24"/>
  <c r="AR124" i="24" s="1"/>
  <c r="AS108" i="24" l="1"/>
  <c r="AS109" i="24" s="1"/>
  <c r="AR138" i="24"/>
  <c r="AR137" i="24"/>
  <c r="AR139" i="24" s="1"/>
  <c r="AS91" i="24"/>
  <c r="AS80" i="24"/>
  <c r="AS53" i="24"/>
  <c r="AS85" i="24"/>
  <c r="AS121" i="24"/>
  <c r="AS102" i="24"/>
  <c r="AS112" i="24" l="1"/>
  <c r="AS117" i="24"/>
  <c r="AS103" i="24"/>
  <c r="AS113" i="24"/>
  <c r="AS110" i="24"/>
  <c r="AS123" i="24"/>
  <c r="AS87" i="24"/>
  <c r="AS86" i="24"/>
  <c r="AS56" i="24"/>
  <c r="AS55" i="24"/>
  <c r="AT99" i="24" l="1"/>
  <c r="AT58" i="24"/>
  <c r="AT34" i="24" s="1"/>
  <c r="AT35" i="24" s="1"/>
  <c r="AT37" i="24" s="1"/>
  <c r="AS57" i="24"/>
  <c r="AS93" i="24" s="1"/>
  <c r="AS94" i="24" s="1"/>
  <c r="AS90" i="24"/>
  <c r="AS92" i="24" s="1"/>
  <c r="AS77" i="24"/>
  <c r="AS131" i="24"/>
  <c r="AS135" i="24" s="1"/>
  <c r="AS114" i="24"/>
  <c r="AS104" i="24"/>
  <c r="AS105" i="24"/>
  <c r="AS119" i="24"/>
  <c r="AS118" i="24"/>
  <c r="AS81" i="24" l="1"/>
  <c r="AS78" i="24"/>
  <c r="AS82" i="24" s="1"/>
  <c r="AS138" i="24"/>
  <c r="AS137" i="24"/>
  <c r="AS139" i="24" s="1"/>
  <c r="AS122" i="24"/>
  <c r="AS124" i="24" s="1"/>
  <c r="AS125" i="24"/>
  <c r="AS126" i="24" s="1"/>
  <c r="AT76" i="24"/>
  <c r="AT89" i="24"/>
  <c r="AT42" i="24"/>
  <c r="AT54" i="24" s="1"/>
  <c r="AT100" i="24"/>
  <c r="AT108" i="24" s="1"/>
  <c r="AT101" i="24" l="1"/>
  <c r="AT121" i="24" s="1"/>
  <c r="AT112" i="24"/>
  <c r="AT109" i="24"/>
  <c r="AT91" i="24"/>
  <c r="AT53" i="24"/>
  <c r="AT85" i="24"/>
  <c r="AT80" i="24"/>
  <c r="AT102" i="24" l="1"/>
  <c r="AT117" i="24" s="1"/>
  <c r="AT87" i="24"/>
  <c r="AT86" i="24"/>
  <c r="AT56" i="24"/>
  <c r="AT55" i="24"/>
  <c r="AT123" i="24"/>
  <c r="AT113" i="24"/>
  <c r="AT110" i="24"/>
  <c r="AT103" i="24" l="1"/>
  <c r="AT105" i="24" s="1"/>
  <c r="AT131" i="24"/>
  <c r="AT135" i="24" s="1"/>
  <c r="AT114" i="24"/>
  <c r="AT119" i="24"/>
  <c r="AT118" i="24"/>
  <c r="AU58" i="24"/>
  <c r="AU34" i="24" s="1"/>
  <c r="AU35" i="24" s="1"/>
  <c r="AU37" i="24" s="1"/>
  <c r="AU99" i="24"/>
  <c r="AT57" i="24"/>
  <c r="AT93" i="24" s="1"/>
  <c r="AT94" i="24" s="1"/>
  <c r="AT90" i="24"/>
  <c r="AT92" i="24" s="1"/>
  <c r="AT77" i="24"/>
  <c r="AT104" i="24" l="1"/>
  <c r="AT125" i="24" s="1"/>
  <c r="AT126" i="24" s="1"/>
  <c r="AT81" i="24"/>
  <c r="AT78" i="24"/>
  <c r="AT82" i="24" s="1"/>
  <c r="AU100" i="24"/>
  <c r="AU101" i="24" s="1"/>
  <c r="AU42" i="24"/>
  <c r="AU54" i="24" s="1"/>
  <c r="AU76" i="24"/>
  <c r="AU89" i="24"/>
  <c r="AT137" i="24"/>
  <c r="AT139" i="24" s="1"/>
  <c r="AT138" i="24"/>
  <c r="AT122" i="24" l="1"/>
  <c r="AT124" i="24" s="1"/>
  <c r="AU108" i="24"/>
  <c r="AU109" i="24" s="1"/>
  <c r="AU80" i="24"/>
  <c r="AU91" i="24"/>
  <c r="AU85" i="24"/>
  <c r="AU53" i="24"/>
  <c r="AU121" i="24"/>
  <c r="AU102" i="24"/>
  <c r="AU112" i="24" l="1"/>
  <c r="AU117" i="24"/>
  <c r="AU103" i="24"/>
  <c r="AU123" i="24"/>
  <c r="AU110" i="24"/>
  <c r="AU113" i="24"/>
  <c r="AU56" i="24"/>
  <c r="AU55" i="24"/>
  <c r="AU87" i="24"/>
  <c r="AU86" i="24"/>
  <c r="AV58" i="24" l="1"/>
  <c r="AV34" i="24" s="1"/>
  <c r="AV35" i="24" s="1"/>
  <c r="AV37" i="24" s="1"/>
  <c r="AV99" i="24"/>
  <c r="AU57" i="24"/>
  <c r="AU93" i="24" s="1"/>
  <c r="AU94" i="24" s="1"/>
  <c r="AU77" i="24"/>
  <c r="AU90" i="24"/>
  <c r="AU92" i="24" s="1"/>
  <c r="AU131" i="24"/>
  <c r="AU135" i="24" s="1"/>
  <c r="AU114" i="24"/>
  <c r="AU105" i="24"/>
  <c r="AU104" i="24"/>
  <c r="AU119" i="24"/>
  <c r="AU118" i="24"/>
  <c r="AU125" i="24" l="1"/>
  <c r="AU126" i="24" s="1"/>
  <c r="AU122" i="24"/>
  <c r="AU124" i="24" s="1"/>
  <c r="AU137" i="24"/>
  <c r="AU139" i="24" s="1"/>
  <c r="AU138" i="24"/>
  <c r="AU81" i="24"/>
  <c r="AU78" i="24"/>
  <c r="AU82" i="24" s="1"/>
  <c r="AV100" i="24"/>
  <c r="AV108" i="24" s="1"/>
  <c r="AV76" i="24"/>
  <c r="AV42" i="24"/>
  <c r="AV54" i="24" s="1"/>
  <c r="AV89" i="24"/>
  <c r="AV101" i="24" l="1"/>
  <c r="AV121" i="24" s="1"/>
  <c r="AV80" i="24"/>
  <c r="AV91" i="24"/>
  <c r="AV53" i="24"/>
  <c r="AV85" i="24"/>
  <c r="AV112" i="24"/>
  <c r="AV109" i="24"/>
  <c r="AV102" i="24" l="1"/>
  <c r="AV117" i="24" s="1"/>
  <c r="AV113" i="24"/>
  <c r="AV110" i="24"/>
  <c r="AV123" i="24"/>
  <c r="AV87" i="24"/>
  <c r="AV86" i="24"/>
  <c r="AV56" i="24"/>
  <c r="AV55" i="24"/>
  <c r="AV103" i="24" l="1"/>
  <c r="AV104" i="24" s="1"/>
  <c r="AV57" i="24"/>
  <c r="AV93" i="24" s="1"/>
  <c r="AV94" i="24" s="1"/>
  <c r="AV77" i="24"/>
  <c r="AV90" i="24"/>
  <c r="AV92" i="24" s="1"/>
  <c r="AV119" i="24"/>
  <c r="AV118" i="24"/>
  <c r="AV114" i="24"/>
  <c r="AV131" i="24"/>
  <c r="AV135" i="24" s="1"/>
  <c r="AW99" i="24"/>
  <c r="AW58" i="24"/>
  <c r="AW34" i="24" s="1"/>
  <c r="AW35" i="24" s="1"/>
  <c r="AW37" i="24" s="1"/>
  <c r="AV105" i="24" l="1"/>
  <c r="AV125" i="24"/>
  <c r="AV126" i="24" s="1"/>
  <c r="AV122" i="24"/>
  <c r="AV124" i="24" s="1"/>
  <c r="AW89" i="24"/>
  <c r="AW76" i="24"/>
  <c r="AW42" i="24"/>
  <c r="AW54" i="24" s="1"/>
  <c r="AV138" i="24"/>
  <c r="AV137" i="24"/>
  <c r="AV139" i="24" s="1"/>
  <c r="AW100" i="24"/>
  <c r="AW108" i="24" s="1"/>
  <c r="AV81" i="24"/>
  <c r="AV78" i="24"/>
  <c r="AV82" i="24" s="1"/>
  <c r="AW101" i="24" l="1"/>
  <c r="AW102" i="24" s="1"/>
  <c r="AW109" i="24"/>
  <c r="AW112" i="24"/>
  <c r="AW80" i="24"/>
  <c r="AW53" i="24"/>
  <c r="AW85" i="24"/>
  <c r="AW91" i="24"/>
  <c r="AW121" i="24" l="1"/>
  <c r="AW123" i="24" s="1"/>
  <c r="AW87" i="24"/>
  <c r="AW86" i="24"/>
  <c r="AW55" i="24"/>
  <c r="AW56" i="24"/>
  <c r="AW113" i="24"/>
  <c r="AW110" i="24"/>
  <c r="AW117" i="24"/>
  <c r="AW103" i="24"/>
  <c r="AW104" i="24" l="1"/>
  <c r="AW105" i="24"/>
  <c r="AW119" i="24"/>
  <c r="AW118" i="24"/>
  <c r="AW114" i="24"/>
  <c r="AW131" i="24"/>
  <c r="AW135" i="24" s="1"/>
  <c r="AW57" i="24"/>
  <c r="AW93" i="24" s="1"/>
  <c r="AW94" i="24" s="1"/>
  <c r="AW90" i="24"/>
  <c r="AW92" i="24" s="1"/>
  <c r="AW77" i="24"/>
  <c r="AX99" i="24"/>
  <c r="AX58" i="24"/>
  <c r="AX34" i="24" s="1"/>
  <c r="AX35" i="24" s="1"/>
  <c r="AX37" i="24" s="1"/>
  <c r="AX100" i="24" l="1"/>
  <c r="AX101" i="24" s="1"/>
  <c r="AW138" i="24"/>
  <c r="AW137" i="24"/>
  <c r="AW139" i="24" s="1"/>
  <c r="AX89" i="24"/>
  <c r="AX42" i="24"/>
  <c r="AX54" i="24" s="1"/>
  <c r="AX76" i="24"/>
  <c r="AW78" i="24"/>
  <c r="AW82" i="24" s="1"/>
  <c r="AW81" i="24"/>
  <c r="AW122" i="24"/>
  <c r="AW124" i="24" s="1"/>
  <c r="AW125" i="24"/>
  <c r="AW126" i="24" s="1"/>
  <c r="AX108" i="24" l="1"/>
  <c r="AX112" i="24" s="1"/>
  <c r="AX80" i="24"/>
  <c r="AX91" i="24"/>
  <c r="AX53" i="24"/>
  <c r="AX85" i="24"/>
  <c r="AX121" i="24"/>
  <c r="AX102" i="24"/>
  <c r="AX109" i="24" l="1"/>
  <c r="AX113" i="24" s="1"/>
  <c r="AX117" i="24"/>
  <c r="AX103" i="24"/>
  <c r="AX123" i="24"/>
  <c r="AX87" i="24"/>
  <c r="AX86" i="24"/>
  <c r="AX56" i="24"/>
  <c r="AX55" i="24"/>
  <c r="AX110" i="24" l="1"/>
  <c r="AX131" i="24" s="1"/>
  <c r="AX135" i="24" s="1"/>
  <c r="AY99" i="24"/>
  <c r="AY58" i="24"/>
  <c r="AY34" i="24" s="1"/>
  <c r="AY35" i="24" s="1"/>
  <c r="AY37" i="24" s="1"/>
  <c r="AX57" i="24"/>
  <c r="AX93" i="24" s="1"/>
  <c r="AX94" i="24" s="1"/>
  <c r="AX77" i="24"/>
  <c r="AX90" i="24"/>
  <c r="AX92" i="24" s="1"/>
  <c r="AX104" i="24"/>
  <c r="AX105" i="24"/>
  <c r="AX119" i="24"/>
  <c r="AX118" i="24"/>
  <c r="AX114" i="24" l="1"/>
  <c r="AX137" i="24"/>
  <c r="AX139" i="24" s="1"/>
  <c r="AX138" i="24"/>
  <c r="AX122" i="24"/>
  <c r="AX124" i="24" s="1"/>
  <c r="AX125" i="24"/>
  <c r="AX126" i="24" s="1"/>
  <c r="AX78" i="24"/>
  <c r="AX82" i="24" s="1"/>
  <c r="AX81" i="24"/>
  <c r="AY42" i="24"/>
  <c r="AY54" i="24" s="1"/>
  <c r="AY89" i="24"/>
  <c r="AY76" i="24"/>
  <c r="AY100" i="24"/>
  <c r="AY101" i="24" s="1"/>
  <c r="AY108" i="24" l="1"/>
  <c r="AY109" i="24" s="1"/>
  <c r="AY80" i="24"/>
  <c r="AY121" i="24"/>
  <c r="AY102" i="24"/>
  <c r="AY85" i="24"/>
  <c r="AY53" i="24"/>
  <c r="AY91" i="24"/>
  <c r="AY112" i="24" l="1"/>
  <c r="AY110" i="24"/>
  <c r="AY113" i="24"/>
  <c r="AY87" i="24"/>
  <c r="AY86" i="24"/>
  <c r="AY56" i="24"/>
  <c r="AY55" i="24"/>
  <c r="AY117" i="24"/>
  <c r="AY103" i="24"/>
  <c r="AY123" i="24"/>
  <c r="AY119" i="24" l="1"/>
  <c r="AY118" i="24"/>
  <c r="AY105" i="24"/>
  <c r="AY104" i="24"/>
  <c r="AZ58" i="24"/>
  <c r="AZ34" i="24" s="1"/>
  <c r="AZ35" i="24" s="1"/>
  <c r="AZ37" i="24" s="1"/>
  <c r="AZ99" i="24"/>
  <c r="AY57" i="24"/>
  <c r="AY93" i="24" s="1"/>
  <c r="AY94" i="24" s="1"/>
  <c r="AY77" i="24"/>
  <c r="AY90" i="24"/>
  <c r="AY92" i="24" s="1"/>
  <c r="AY131" i="24"/>
  <c r="AY135" i="24" s="1"/>
  <c r="AY114" i="24"/>
  <c r="AY138" i="24" l="1"/>
  <c r="AY137" i="24"/>
  <c r="AY139" i="24" s="1"/>
  <c r="AY81" i="24"/>
  <c r="AY78" i="24"/>
  <c r="AY82" i="24" s="1"/>
  <c r="AZ100" i="24"/>
  <c r="AZ101" i="24" s="1"/>
  <c r="AZ89" i="24"/>
  <c r="AZ42" i="24"/>
  <c r="AZ54" i="24" s="1"/>
  <c r="AZ76" i="24"/>
  <c r="AY125" i="24"/>
  <c r="AY126" i="24" s="1"/>
  <c r="AY122" i="24"/>
  <c r="AY124" i="24" s="1"/>
  <c r="AZ108" i="24" l="1"/>
  <c r="AZ109" i="24" s="1"/>
  <c r="AZ80" i="24"/>
  <c r="AZ85" i="24"/>
  <c r="AZ53" i="24"/>
  <c r="AZ91" i="24"/>
  <c r="AZ102" i="24"/>
  <c r="AZ121" i="24"/>
  <c r="AZ112" i="24" l="1"/>
  <c r="AZ117" i="24"/>
  <c r="AZ103" i="24"/>
  <c r="AZ55" i="24"/>
  <c r="AZ56" i="24"/>
  <c r="AZ123" i="24"/>
  <c r="AZ87" i="24"/>
  <c r="AZ86" i="24"/>
  <c r="AZ110" i="24"/>
  <c r="AZ113" i="24"/>
  <c r="AZ131" i="24" l="1"/>
  <c r="AZ135" i="24" s="1"/>
  <c r="AZ114" i="24"/>
  <c r="AZ57" i="24"/>
  <c r="AZ93" i="24" s="1"/>
  <c r="AZ94" i="24" s="1"/>
  <c r="AZ77" i="24"/>
  <c r="AZ90" i="24"/>
  <c r="AZ92" i="24" s="1"/>
  <c r="BA99" i="24"/>
  <c r="BA58" i="24"/>
  <c r="BA34" i="24" s="1"/>
  <c r="BA35" i="24" s="1"/>
  <c r="BA37" i="24" s="1"/>
  <c r="AZ104" i="24"/>
  <c r="AZ105" i="24"/>
  <c r="AZ119" i="24"/>
  <c r="AZ118" i="24"/>
  <c r="AZ125" i="24" l="1"/>
  <c r="AZ126" i="24" s="1"/>
  <c r="AZ122" i="24"/>
  <c r="AZ124" i="24" s="1"/>
  <c r="BA89" i="24"/>
  <c r="BA76" i="24"/>
  <c r="BA42" i="24"/>
  <c r="BA54" i="24" s="1"/>
  <c r="AZ81" i="24"/>
  <c r="AZ78" i="24"/>
  <c r="AZ82" i="24" s="1"/>
  <c r="AZ137" i="24"/>
  <c r="AZ139" i="24" s="1"/>
  <c r="AZ138" i="24"/>
  <c r="BA100" i="24"/>
  <c r="BA101" i="24" s="1"/>
  <c r="BA102" i="24" l="1"/>
  <c r="BA121" i="24"/>
  <c r="BA53" i="24"/>
  <c r="BA85" i="24"/>
  <c r="BA108" i="24"/>
  <c r="BA80" i="24"/>
  <c r="BA91" i="24"/>
  <c r="BA87" i="24" l="1"/>
  <c r="BA86" i="24"/>
  <c r="BA55" i="24"/>
  <c r="BA56" i="24"/>
  <c r="BA123" i="24"/>
  <c r="BA109" i="24"/>
  <c r="BA112" i="24"/>
  <c r="BA117" i="24"/>
  <c r="BA103" i="24"/>
  <c r="BA105" i="24" l="1"/>
  <c r="BA104" i="24"/>
  <c r="BA119" i="24"/>
  <c r="BA118" i="24"/>
  <c r="BA110" i="24"/>
  <c r="BA113" i="24"/>
  <c r="BA57" i="24"/>
  <c r="BA93" i="24" s="1"/>
  <c r="BA94" i="24" s="1"/>
  <c r="BA77" i="24"/>
  <c r="BA90" i="24"/>
  <c r="BA92" i="24" s="1"/>
  <c r="BB99" i="24"/>
  <c r="BB58" i="24"/>
  <c r="BB34" i="24" s="1"/>
  <c r="BB35" i="24" s="1"/>
  <c r="BB37" i="24" s="1"/>
  <c r="BB76" i="24" l="1"/>
  <c r="BB89" i="24"/>
  <c r="BB42" i="24"/>
  <c r="BB54" i="24" s="1"/>
  <c r="BA114" i="24"/>
  <c r="BA131" i="24"/>
  <c r="BA135" i="24" s="1"/>
  <c r="BB100" i="24"/>
  <c r="BB108" i="24" s="1"/>
  <c r="BA78" i="24"/>
  <c r="BA82" i="24" s="1"/>
  <c r="BA81" i="24"/>
  <c r="BA122" i="24"/>
  <c r="BA124" i="24" s="1"/>
  <c r="BA125" i="24"/>
  <c r="BA126" i="24" s="1"/>
  <c r="BB101" i="24" l="1"/>
  <c r="BB121" i="24" s="1"/>
  <c r="BA137" i="24"/>
  <c r="BA139" i="24" s="1"/>
  <c r="BA138" i="24"/>
  <c r="BB112" i="24"/>
  <c r="BB109" i="24"/>
  <c r="BB85" i="24"/>
  <c r="BB53" i="24"/>
  <c r="BB91" i="24"/>
  <c r="BB80" i="24"/>
  <c r="BB102" i="24" l="1"/>
  <c r="BB117" i="24" s="1"/>
  <c r="BB56" i="24"/>
  <c r="BB55" i="24"/>
  <c r="BB87" i="24"/>
  <c r="BB86" i="24"/>
  <c r="BB113" i="24"/>
  <c r="BB110" i="24"/>
  <c r="BB123" i="24"/>
  <c r="BB103" i="24" l="1"/>
  <c r="BB104" i="24" s="1"/>
  <c r="BB114" i="24"/>
  <c r="BB131" i="24"/>
  <c r="BB135" i="24" s="1"/>
  <c r="BB119" i="24"/>
  <c r="BB118" i="24"/>
  <c r="BC99" i="24"/>
  <c r="BC58" i="24"/>
  <c r="BC34" i="24" s="1"/>
  <c r="BC35" i="24" s="1"/>
  <c r="BC37" i="24" s="1"/>
  <c r="BB57" i="24"/>
  <c r="BB93" i="24" s="1"/>
  <c r="BB94" i="24" s="1"/>
  <c r="BB90" i="24"/>
  <c r="BB92" i="24" s="1"/>
  <c r="BB77" i="24"/>
  <c r="BB105" i="24" l="1"/>
  <c r="BB78" i="24"/>
  <c r="BB82" i="24" s="1"/>
  <c r="BB81" i="24"/>
  <c r="BC100" i="24"/>
  <c r="BC101" i="24" s="1"/>
  <c r="BC76" i="24"/>
  <c r="BC89" i="24"/>
  <c r="BC42" i="24"/>
  <c r="BC54" i="24" s="1"/>
  <c r="BB138" i="24"/>
  <c r="BB137" i="24"/>
  <c r="BB139" i="24" s="1"/>
  <c r="BB125" i="24"/>
  <c r="BB126" i="24" s="1"/>
  <c r="BB122" i="24"/>
  <c r="BB124" i="24" s="1"/>
  <c r="BC108" i="24" l="1"/>
  <c r="BC112" i="24" s="1"/>
  <c r="BC80" i="24"/>
  <c r="BC53" i="24"/>
  <c r="BC85" i="24"/>
  <c r="BC91" i="24"/>
  <c r="BC102" i="24"/>
  <c r="BC121" i="24"/>
  <c r="BC109" i="24" l="1"/>
  <c r="BC110" i="24" s="1"/>
  <c r="BC123" i="24"/>
  <c r="BC117" i="24"/>
  <c r="BC103" i="24"/>
  <c r="BC87" i="24"/>
  <c r="BC86" i="24"/>
  <c r="BC56" i="24"/>
  <c r="BC55" i="24"/>
  <c r="BC113" i="24" l="1"/>
  <c r="BD58" i="24"/>
  <c r="BD34" i="24" s="1"/>
  <c r="BD35" i="24" s="1"/>
  <c r="BD37" i="24" s="1"/>
  <c r="BD99" i="24"/>
  <c r="BC119" i="24"/>
  <c r="BC118" i="24"/>
  <c r="BC131" i="24"/>
  <c r="BC135" i="24" s="1"/>
  <c r="BC114" i="24"/>
  <c r="BC57" i="24"/>
  <c r="BC93" i="24" s="1"/>
  <c r="BC94" i="24" s="1"/>
  <c r="BC77" i="24"/>
  <c r="BC90" i="24"/>
  <c r="BC92" i="24" s="1"/>
  <c r="BC104" i="24"/>
  <c r="BC105" i="24"/>
  <c r="BC125" i="24" l="1"/>
  <c r="BC126" i="24" s="1"/>
  <c r="BC122" i="24"/>
  <c r="BC124" i="24" s="1"/>
  <c r="BC78" i="24"/>
  <c r="BC82" i="24" s="1"/>
  <c r="BC81" i="24"/>
  <c r="BC138" i="24"/>
  <c r="BC137" i="24"/>
  <c r="BC139" i="24" s="1"/>
  <c r="BD100" i="24"/>
  <c r="BD101" i="24" s="1"/>
  <c r="BD89" i="24"/>
  <c r="BD76" i="24"/>
  <c r="BD42" i="24"/>
  <c r="BD54" i="24" s="1"/>
  <c r="BD108" i="24" l="1"/>
  <c r="BD109" i="24" s="1"/>
  <c r="BD53" i="24"/>
  <c r="BD85" i="24"/>
  <c r="BD80" i="24"/>
  <c r="BD91" i="24"/>
  <c r="BD121" i="24"/>
  <c r="BD102" i="24"/>
  <c r="BD112" i="24" l="1"/>
  <c r="BD117" i="24"/>
  <c r="BD103" i="24"/>
  <c r="BD113" i="24"/>
  <c r="BD110" i="24"/>
  <c r="BD123" i="24"/>
  <c r="BD87" i="24"/>
  <c r="BD86" i="24"/>
  <c r="BD56" i="24"/>
  <c r="BD55" i="24"/>
  <c r="BE99" i="24" l="1"/>
  <c r="BE58" i="24"/>
  <c r="BE34" i="24" s="1"/>
  <c r="BE35" i="24" s="1"/>
  <c r="BE37" i="24" s="1"/>
  <c r="BD57" i="24"/>
  <c r="BD93" i="24" s="1"/>
  <c r="BD90" i="24"/>
  <c r="BD77" i="24"/>
  <c r="BD131" i="24"/>
  <c r="BD135" i="24" s="1"/>
  <c r="BD114" i="24"/>
  <c r="BD105" i="24"/>
  <c r="BD104" i="24"/>
  <c r="BD119" i="24"/>
  <c r="BD118" i="24"/>
  <c r="BD81" i="24" l="1"/>
  <c r="BD78" i="24"/>
  <c r="BE76" i="24"/>
  <c r="BE89" i="24"/>
  <c r="BE42" i="24"/>
  <c r="BE54" i="24" s="1"/>
  <c r="BD122" i="24"/>
  <c r="BD125" i="24"/>
  <c r="BD137" i="24"/>
  <c r="BD139" i="24" s="1"/>
  <c r="BD138" i="24"/>
  <c r="BD92" i="24"/>
  <c r="BD94" i="24"/>
  <c r="BE100" i="24"/>
  <c r="BE101" i="24" s="1"/>
  <c r="BE108" i="24" l="1"/>
  <c r="BE112" i="24" s="1"/>
  <c r="BD126" i="24"/>
  <c r="BD124" i="24"/>
  <c r="BE85" i="24"/>
  <c r="BE53" i="24"/>
  <c r="BE91" i="24"/>
  <c r="BE80" i="24"/>
  <c r="BD82" i="24"/>
  <c r="BE121" i="24"/>
  <c r="BE102" i="24"/>
  <c r="BE109" i="24" l="1"/>
  <c r="BE110" i="24" s="1"/>
  <c r="BE55" i="24"/>
  <c r="BE56" i="24"/>
  <c r="BE87" i="24"/>
  <c r="BE86" i="24"/>
  <c r="BE117" i="24"/>
  <c r="BE103" i="24"/>
  <c r="BE123" i="24"/>
  <c r="BE113" i="24" l="1"/>
  <c r="BE105" i="24"/>
  <c r="BE104" i="24"/>
  <c r="BE119" i="24"/>
  <c r="BE118" i="24"/>
  <c r="BE114" i="24"/>
  <c r="BE131" i="24"/>
  <c r="BE135" i="24" s="1"/>
  <c r="BE57" i="24"/>
  <c r="BE93" i="24" s="1"/>
  <c r="BE77" i="24"/>
  <c r="BE90" i="24"/>
  <c r="BF58" i="24"/>
  <c r="BF34" i="24" s="1"/>
  <c r="BF35" i="24" s="1"/>
  <c r="BF37" i="24" s="1"/>
  <c r="BF99" i="24"/>
  <c r="BF89" i="24" l="1"/>
  <c r="BF76" i="24"/>
  <c r="BF42" i="24"/>
  <c r="BF54" i="24" s="1"/>
  <c r="BF100" i="24"/>
  <c r="BF101" i="24" s="1"/>
  <c r="BE92" i="24"/>
  <c r="BE78" i="24"/>
  <c r="BE81" i="24"/>
  <c r="BE94" i="24"/>
  <c r="BE138" i="24"/>
  <c r="BE137" i="24"/>
  <c r="BE139" i="24" s="1"/>
  <c r="BE122" i="24"/>
  <c r="BE125" i="24"/>
  <c r="BF108" i="24" l="1"/>
  <c r="BF112" i="24" s="1"/>
  <c r="BE124" i="24"/>
  <c r="BE82" i="24"/>
  <c r="BF102" i="24"/>
  <c r="BF121" i="24"/>
  <c r="BF85" i="24"/>
  <c r="BF53" i="24"/>
  <c r="BF80" i="24"/>
  <c r="BE126" i="24"/>
  <c r="BF91" i="24"/>
  <c r="BF109" i="24" l="1"/>
  <c r="BF113" i="24" s="1"/>
  <c r="BF56" i="24"/>
  <c r="BF55" i="24"/>
  <c r="BF117" i="24"/>
  <c r="BF103" i="24"/>
  <c r="BF87" i="24"/>
  <c r="BF86" i="24"/>
  <c r="BF123" i="24"/>
  <c r="BF110" i="24" l="1"/>
  <c r="BF114" i="24" s="1"/>
  <c r="BF105" i="24"/>
  <c r="BF104" i="24"/>
  <c r="BF119" i="24"/>
  <c r="BF118" i="24"/>
  <c r="BG58" i="24"/>
  <c r="BG34" i="24" s="1"/>
  <c r="BG35" i="24" s="1"/>
  <c r="BG37" i="24" s="1"/>
  <c r="BG99" i="24"/>
  <c r="BF57" i="24"/>
  <c r="BF93" i="24" s="1"/>
  <c r="BF90" i="24"/>
  <c r="BF77" i="24"/>
  <c r="BF131" i="24" l="1"/>
  <c r="BF135" i="24" s="1"/>
  <c r="BF137" i="24" s="1"/>
  <c r="BF139" i="24" s="1"/>
  <c r="BF94" i="24"/>
  <c r="BF78" i="24"/>
  <c r="BF81" i="24"/>
  <c r="BG100" i="24"/>
  <c r="BG101" i="24" s="1"/>
  <c r="BF92" i="24"/>
  <c r="BG89" i="24"/>
  <c r="BG42" i="24"/>
  <c r="BG54" i="24" s="1"/>
  <c r="BG76" i="24"/>
  <c r="BF122" i="24"/>
  <c r="BF125" i="24"/>
  <c r="BF138" i="24"/>
  <c r="BG108" i="24" l="1"/>
  <c r="BF126" i="24"/>
  <c r="BF124" i="24"/>
  <c r="BG53" i="24"/>
  <c r="BG85" i="24"/>
  <c r="BG80" i="24"/>
  <c r="BG91" i="24"/>
  <c r="BG109" i="24"/>
  <c r="BG112" i="24"/>
  <c r="BG102" i="24"/>
  <c r="BG121" i="24"/>
  <c r="BF82" i="24"/>
  <c r="BG113" i="24" l="1"/>
  <c r="BG110" i="24"/>
  <c r="BG117" i="24"/>
  <c r="BG103" i="24"/>
  <c r="BG87" i="24"/>
  <c r="BG86" i="24"/>
  <c r="BG56" i="24"/>
  <c r="BG55" i="24"/>
  <c r="BG123" i="24"/>
  <c r="BG119" i="24" l="1"/>
  <c r="BG118" i="24"/>
  <c r="BH99" i="24"/>
  <c r="BH58" i="24"/>
  <c r="BH34" i="24" s="1"/>
  <c r="BH35" i="24" s="1"/>
  <c r="BH37" i="24" s="1"/>
  <c r="BG57" i="24"/>
  <c r="BG93" i="24" s="1"/>
  <c r="BG77" i="24"/>
  <c r="BG90" i="24"/>
  <c r="BG105" i="24"/>
  <c r="BG104" i="24"/>
  <c r="BG114" i="24"/>
  <c r="BG131" i="24"/>
  <c r="BG135" i="24" s="1"/>
  <c r="BG138" i="24" l="1"/>
  <c r="BG137" i="24"/>
  <c r="BG139" i="24" s="1"/>
  <c r="BH42" i="24"/>
  <c r="BH54" i="24" s="1"/>
  <c r="BH76" i="24"/>
  <c r="BH89" i="24"/>
  <c r="BG122" i="24"/>
  <c r="BG125" i="24"/>
  <c r="BG92" i="24"/>
  <c r="BG81" i="24"/>
  <c r="BG78" i="24"/>
  <c r="BG94" i="24"/>
  <c r="BH100" i="24"/>
  <c r="BH101" i="24" s="1"/>
  <c r="BG82" i="24" l="1"/>
  <c r="BG126" i="24"/>
  <c r="BH91" i="24"/>
  <c r="BH102" i="24"/>
  <c r="BH121" i="24"/>
  <c r="BG124" i="24"/>
  <c r="BH80" i="24"/>
  <c r="BH85" i="24"/>
  <c r="BH53" i="24"/>
  <c r="BH108" i="24"/>
  <c r="BH117" i="24" l="1"/>
  <c r="BH103" i="24"/>
  <c r="BH55" i="24"/>
  <c r="BH56" i="24"/>
  <c r="BH123" i="24"/>
  <c r="BH87" i="24"/>
  <c r="BH86" i="24"/>
  <c r="BH112" i="24"/>
  <c r="BH109" i="24"/>
  <c r="BH110" i="24" l="1"/>
  <c r="BH113" i="24"/>
  <c r="BH57" i="24"/>
  <c r="BH93" i="24" s="1"/>
  <c r="BH90" i="24"/>
  <c r="BH77" i="24"/>
  <c r="BI99" i="24"/>
  <c r="BI58" i="24"/>
  <c r="BI34" i="24" s="1"/>
  <c r="BI35" i="24" s="1"/>
  <c r="BI37" i="24" s="1"/>
  <c r="BH105" i="24"/>
  <c r="BH104" i="24"/>
  <c r="BH119" i="24"/>
  <c r="BH118" i="24"/>
  <c r="BH125" i="24" l="1"/>
  <c r="BH122" i="24"/>
  <c r="BI76" i="24"/>
  <c r="BI42" i="24"/>
  <c r="BI54" i="24" s="1"/>
  <c r="BI89" i="24"/>
  <c r="BH78" i="24"/>
  <c r="BH81" i="24"/>
  <c r="BH94" i="24"/>
  <c r="BI100" i="24"/>
  <c r="BI101" i="24" s="1"/>
  <c r="BH92" i="24"/>
  <c r="BH131" i="24"/>
  <c r="BH135" i="24" s="1"/>
  <c r="BH114" i="24"/>
  <c r="BI108" i="24" l="1"/>
  <c r="BH82" i="24"/>
  <c r="BI53" i="24"/>
  <c r="BI85" i="24"/>
  <c r="BI80" i="24"/>
  <c r="E80" i="24" s="1"/>
  <c r="E76" i="24"/>
  <c r="BH126" i="24"/>
  <c r="BI109" i="24"/>
  <c r="BI112" i="24"/>
  <c r="E112" i="24" s="1"/>
  <c r="E108" i="24"/>
  <c r="BI102" i="24"/>
  <c r="BI121" i="24"/>
  <c r="BI91" i="24"/>
  <c r="E91" i="24" s="1"/>
  <c r="E89" i="24"/>
  <c r="BH124" i="24"/>
  <c r="BH138" i="24"/>
  <c r="BH137" i="24"/>
  <c r="BH139" i="24" s="1"/>
  <c r="BI123" i="24" l="1"/>
  <c r="E123" i="24" s="1"/>
  <c r="R23" i="2" s="1"/>
  <c r="E121" i="24"/>
  <c r="R22" i="2" s="1"/>
  <c r="BI117" i="24"/>
  <c r="BI103" i="24"/>
  <c r="BI113" i="24"/>
  <c r="E113" i="24" s="1"/>
  <c r="BI110" i="24"/>
  <c r="E109" i="24"/>
  <c r="D108" i="24" s="1"/>
  <c r="R27" i="2" s="1"/>
  <c r="BI55" i="24"/>
  <c r="BI56" i="24"/>
  <c r="BI87" i="24"/>
  <c r="E87" i="24" s="1"/>
  <c r="D87" i="24" s="1"/>
  <c r="BI86" i="24"/>
  <c r="BI57" i="24" l="1"/>
  <c r="BI93" i="24" s="1"/>
  <c r="BI77" i="24"/>
  <c r="BI90" i="24"/>
  <c r="BI114" i="24"/>
  <c r="E114" i="24" s="1"/>
  <c r="R11" i="2" s="1"/>
  <c r="BI131" i="24"/>
  <c r="BI135" i="24" s="1"/>
  <c r="E110" i="24"/>
  <c r="R10" i="2" s="1"/>
  <c r="BI104" i="24"/>
  <c r="BI105" i="24"/>
  <c r="BI119" i="24"/>
  <c r="E119" i="24" s="1"/>
  <c r="D119" i="24" s="1"/>
  <c r="R28" i="2" s="1"/>
  <c r="BI118" i="24"/>
  <c r="BI125" i="24" l="1"/>
  <c r="BI122" i="24"/>
  <c r="BI137" i="24"/>
  <c r="BI139" i="24" s="1"/>
  <c r="BI138" i="24"/>
  <c r="BI92" i="24"/>
  <c r="E92" i="24" s="1"/>
  <c r="E90" i="24"/>
  <c r="BI81" i="24"/>
  <c r="E81" i="24" s="1"/>
  <c r="BI78" i="24"/>
  <c r="E77" i="24"/>
  <c r="D76" i="24" s="1"/>
  <c r="BI94" i="24"/>
  <c r="E94" i="24" s="1"/>
  <c r="E93" i="24"/>
  <c r="BI82" i="24" l="1"/>
  <c r="E82" i="24" s="1"/>
  <c r="E78" i="24"/>
  <c r="BI124" i="24"/>
  <c r="E124" i="24" s="1"/>
  <c r="R21" i="2" s="1"/>
  <c r="R25" i="2" s="1"/>
  <c r="E122" i="24"/>
  <c r="R20" i="2" s="1"/>
  <c r="R24" i="2" s="1"/>
  <c r="BI126" i="24"/>
  <c r="E126" i="24" s="1"/>
  <c r="R19" i="2" s="1"/>
  <c r="E125" i="24"/>
  <c r="R18" i="2" s="1"/>
</calcChain>
</file>

<file path=xl/sharedStrings.xml><?xml version="1.0" encoding="utf-8"?>
<sst xmlns="http://schemas.openxmlformats.org/spreadsheetml/2006/main" count="824" uniqueCount="477">
  <si>
    <t>Revenue cap</t>
  </si>
  <si>
    <t>Tariff cap</t>
  </si>
  <si>
    <t>PTRM update 3</t>
  </si>
  <si>
    <t>n/a</t>
  </si>
  <si>
    <t>Roma to Brisbane Pipeline</t>
  </si>
  <si>
    <t>2022-23</t>
  </si>
  <si>
    <t>2023-24</t>
  </si>
  <si>
    <t>2024-25</t>
  </si>
  <si>
    <t>2025-26</t>
  </si>
  <si>
    <t>2026-27</t>
  </si>
  <si>
    <t>2027-28</t>
  </si>
  <si>
    <t>2028-29</t>
  </si>
  <si>
    <t>2029-30</t>
  </si>
  <si>
    <t>2030-31</t>
  </si>
  <si>
    <t>2031-32</t>
  </si>
  <si>
    <t>Trading name</t>
  </si>
  <si>
    <t>Source</t>
  </si>
  <si>
    <t>Form of control</t>
  </si>
  <si>
    <t>Gas Transmission Service Provider</t>
  </si>
  <si>
    <t>Post-Tax Revenue Model</t>
  </si>
  <si>
    <t>Version:</t>
  </si>
  <si>
    <t>Date:</t>
  </si>
  <si>
    <t>July 2021</t>
  </si>
  <si>
    <t>Introduction</t>
  </si>
  <si>
    <t>Gas Transmission Model</t>
  </si>
  <si>
    <t>This model illustrates the basic elements of the AER's building block calculation and determines the forecast revenue for a gas transmission service provider's access arrangement period.</t>
  </si>
  <si>
    <t>Building block revenues and cash flows are modelled in nominal terms unless specified otherwise.</t>
  </si>
  <si>
    <t>INSTRUCTIONS FOR USE</t>
  </si>
  <si>
    <t>The full PTRM handbook is available on the AER website at https://www.aer.gov.au/node/74037</t>
  </si>
  <si>
    <t>1. Prior to the commencement of the access arrangement period</t>
  </si>
  <si>
    <t xml:space="preserve">1a. Fill out input cells on the 'DMS Input' sheet. These input cells are highlighted blue. </t>
  </si>
  <si>
    <t>This provides information on the service provider submitting the PTRM and the context for the PTRM preparation.</t>
  </si>
  <si>
    <t>This information also controls the automatic import of the PTRM into the AER's Data Management System (DMS).</t>
  </si>
  <si>
    <t xml:space="preserve">1b. Fill out input cells on the 'PTRM Input' sheet. These input cells are highlighted blue. </t>
  </si>
  <si>
    <t>This provides the data for the PTRM calculations.</t>
  </si>
  <si>
    <t>In general, input expenditure data should be valued in real dollar terms of the year indicated, as at the end of that year.</t>
  </si>
  <si>
    <t>Units and basis for entry are specified where required for each data table.</t>
  </si>
  <si>
    <t>Review any cautions (which are generated based on data entered) before continuing.</t>
  </si>
  <si>
    <t>1c. Determine the forecast revenue (smoothed revenue) using the 'Smoothed revenue' sheet</t>
  </si>
  <si>
    <t>This sheet provides input cells for smoothed revenue, which must be set such that the NPV of annual forecast (smoothed) revenue is equal to the NPV of the annual total (unsmoothed) revenue for that period.</t>
  </si>
  <si>
    <t>Smoothed revenue for the period are to be determined in an external tariff model and input into the forecast revenue cells.</t>
  </si>
  <si>
    <t>Macro buttons are located below each year's smoothed revenue which should be used to goal seek a specific year to equate the NPVs of smoothed and unsmoothed revenues.</t>
  </si>
  <si>
    <t>The default smoothing macro option is available, which will automatically calculate a revenue profile based on a revenue cap formula.</t>
  </si>
  <si>
    <t>2. Within the access arrangement period when updating the annual return on debt</t>
  </si>
  <si>
    <t xml:space="preserve">2a. Update input cells on the 'DMS Input' sheet. These input cells are highlighted blue. </t>
  </si>
  <si>
    <t>Check that the contact details are still current and describe the new amendment.</t>
  </si>
  <si>
    <t xml:space="preserve">2b. Update input cells on the 'PTRM Input' sheet. These input cells are highlighted blue. </t>
  </si>
  <si>
    <r>
      <t xml:space="preserve">In general, the only row that should be changed is the </t>
    </r>
    <r>
      <rPr>
        <i/>
        <sz val="10"/>
        <rFont val="Arial"/>
        <family val="2"/>
      </rPr>
      <t>Trailing Average Portfolio Return on Debt</t>
    </r>
    <r>
      <rPr>
        <sz val="10"/>
        <rFont val="Arial"/>
        <family val="2"/>
      </rPr>
      <t xml:space="preserve"> (row 487).</t>
    </r>
  </si>
  <si>
    <t>The basis for updating the annual return on debt will be in accordance with the relevant regulatory decision prior to the commencement of the period.</t>
  </si>
  <si>
    <t>2c. Determine the maximum allowed revenue (smoothed revenue) using the 'Smoothed revenue' sheet</t>
  </si>
  <si>
    <t xml:space="preserve">Indicate the year of the annual debt update (cell F21) to ensure the correct content-sensitive cautions are displayed. </t>
  </si>
  <si>
    <t>Enter new smoothed revenue for this year (and potentially later years within the access arrangement period) and use the goal seek macro button(s) in order to equate the NPVs of smoothed and unsmoothed revenues.</t>
  </si>
  <si>
    <t>Note that smoothed revenue for earlier years within the access arrangement period should not be changed.</t>
  </si>
  <si>
    <t>VERSION RECORD</t>
  </si>
  <si>
    <t>Version</t>
  </si>
  <si>
    <t>Date</t>
  </si>
  <si>
    <t>Description</t>
  </si>
  <si>
    <t>April 2020</t>
  </si>
  <si>
    <t>Initial model</t>
  </si>
  <si>
    <t>April 2021</t>
  </si>
  <si>
    <t>Applied inflation review final position for calculation of expected inflation</t>
  </si>
  <si>
    <t>Fixed error in 'PTRM input' sheet for expected inflation formula reference related to access arrangement period &gt; 5 years (cells L481:P481)</t>
  </si>
  <si>
    <t>Input cells are in blue</t>
  </si>
  <si>
    <t>This sheet requests information that allows the AER to automatically import the PTRM into our data management system (DMS).</t>
  </si>
  <si>
    <t>This sheet's metadata relates to the business and context for the PTRM (rather than the PTRM itself).</t>
  </si>
  <si>
    <t>Only change blue input cells. Some rows are hidden. To facilitate the automatic import, please do not delete or add rows on this sheet.</t>
  </si>
  <si>
    <t xml:space="preserve">This hidden data is automatically populated based on data entered on the PTRM input sheet. </t>
  </si>
  <si>
    <t>Throughout the rest of the workbook, defined name ranges are used to identify data that is imported into the DMS.</t>
  </si>
  <si>
    <t>Entity details</t>
  </si>
  <si>
    <t>ACN / ABN</t>
  </si>
  <si>
    <t>Business short name</t>
  </si>
  <si>
    <t>RBP</t>
  </si>
  <si>
    <t>Regulatory process details</t>
  </si>
  <si>
    <t>Amended model submission - reason</t>
  </si>
  <si>
    <t>Asset Class Name</t>
  </si>
  <si>
    <t>Opening Asset Value (Partially As Incurred)</t>
  </si>
  <si>
    <t>Opening Asset Value (As Commissioned)</t>
  </si>
  <si>
    <t>Average Remaining Life (Year)</t>
  </si>
  <si>
    <t>Standard Life (Year)</t>
  </si>
  <si>
    <t>Opening Tax Asset Value</t>
  </si>
  <si>
    <t>Average Tax Remaining Life (Year)</t>
  </si>
  <si>
    <t>Tax Standard Life (Year)</t>
  </si>
  <si>
    <t>Base Regulatory Year</t>
  </si>
  <si>
    <t>Length of Access Arrangement Period (Year)</t>
  </si>
  <si>
    <t>Asset Class 1</t>
  </si>
  <si>
    <t>Pipelines</t>
  </si>
  <si>
    <t>Asset Class 2</t>
  </si>
  <si>
    <t>Compressors</t>
  </si>
  <si>
    <t>Asset Class 3</t>
  </si>
  <si>
    <t>Regulators and meters</t>
  </si>
  <si>
    <t>Asset Class 4</t>
  </si>
  <si>
    <t>Easements</t>
  </si>
  <si>
    <t>Asset Class 5</t>
  </si>
  <si>
    <t>Communications</t>
  </si>
  <si>
    <t>Asset Class 6</t>
  </si>
  <si>
    <t>Capitalised AA costs</t>
  </si>
  <si>
    <t>Asset Class 7</t>
  </si>
  <si>
    <t>Group IT</t>
  </si>
  <si>
    <t>Asset Class 8</t>
  </si>
  <si>
    <t>SIB Capex</t>
  </si>
  <si>
    <t>Asset Class 9</t>
  </si>
  <si>
    <t>Pipeline Integrity</t>
  </si>
  <si>
    <t>Asset Class 10</t>
  </si>
  <si>
    <t>Asset Class 11</t>
  </si>
  <si>
    <t>Asset Class 12</t>
  </si>
  <si>
    <t>Asset Class 13</t>
  </si>
  <si>
    <t>Asset Class 14</t>
  </si>
  <si>
    <t>Asset Class 15</t>
  </si>
  <si>
    <t>Asset Class 16</t>
  </si>
  <si>
    <t>Asset Class 17</t>
  </si>
  <si>
    <t>Asset Class 18</t>
  </si>
  <si>
    <t>Asset Class 19</t>
  </si>
  <si>
    <t>Asset Class 20</t>
  </si>
  <si>
    <t>Asset Class 21</t>
  </si>
  <si>
    <t>Asset Class 22</t>
  </si>
  <si>
    <t>Asset Class 23</t>
  </si>
  <si>
    <t>Asset Class 24</t>
  </si>
  <si>
    <t>Asset Class 25</t>
  </si>
  <si>
    <t>Asset Class 26</t>
  </si>
  <si>
    <t>Asset Class 27</t>
  </si>
  <si>
    <t>Asset Class 28</t>
  </si>
  <si>
    <t>Asset Class 29</t>
  </si>
  <si>
    <t>Asset Class 30</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</si>
  <si>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</si>
  <si>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</si>
  <si>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</si>
  <si>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</si>
  <si>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</si>
  <si>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</si>
  <si>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</si>
  <si>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</si>
  <si>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</si>
  <si>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</si>
  <si>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</si>
  <si>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</si>
  <si>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</si>
  <si>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</si>
  <si>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</si>
  <si>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</si>
  <si>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</si>
  <si>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</si>
  <si>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Building installation</t>
  </si>
  <si>
    <t>Asset Class 49</t>
  </si>
  <si>
    <t>In-house software</t>
  </si>
  <si>
    <t>Asset Class 50</t>
  </si>
  <si>
    <t>Equity raising costs</t>
  </si>
  <si>
    <t>Total</t>
  </si>
  <si>
    <t>Year</t>
  </si>
  <si>
    <t>Total forecast opex, excluding category specific forecasts</t>
  </si>
  <si>
    <t>Debt raising costs</t>
  </si>
  <si>
    <t>Tax income?</t>
  </si>
  <si>
    <t>Tax Expense?</t>
  </si>
  <si>
    <t>Opex Efficiency Carryover Mechanism</t>
  </si>
  <si>
    <t>Yes</t>
  </si>
  <si>
    <t>Total Adjustments Included as Tax Income</t>
  </si>
  <si>
    <t>Total Adjustments Included as Non-tax Income</t>
  </si>
  <si>
    <t>Total Adjustments included as Tax Expense</t>
  </si>
  <si>
    <t>Total Adjustments Included as Non-tax Expense</t>
  </si>
  <si>
    <t>Total Adjustments</t>
  </si>
  <si>
    <t>Tax</t>
  </si>
  <si>
    <t>Expected Corporate Tax Rate (per cent)</t>
  </si>
  <si>
    <t>T</t>
  </si>
  <si>
    <t>Tax Loss Carried Forward From Previous Period</t>
  </si>
  <si>
    <t xml:space="preserve">Diminishing Value Multiplier </t>
  </si>
  <si>
    <t>Expected Inflation</t>
  </si>
  <si>
    <t>Interim Calculation</t>
  </si>
  <si>
    <t>Inflation Rate</t>
  </si>
  <si>
    <t>f</t>
  </si>
  <si>
    <t>Rule 75B(2)(b) of the NGR requires the AER to specify in the PTRM a methodology that is likely to result in the best estimate of expected inflation. 
The AER uses an approach that calculates the geometric average of expected inflation over the access arrangement period. The expected inflation for each regulatory year are determined using: inflation forecasts for the regulatory year from the latest available RBA’s Statement on Monetary Policy, if such a forecast is available; a linear glide-path from the latest RBA forecast to the mid-point of the RBA’s target inflation band in the fifth year from the start of the access arrangement period; and the mid-point of the RBA’s target inflation band beyond that, where relevant.
Further detail of the method and calculation is set out in the individual input cells and in the PTRM handbook.</t>
  </si>
  <si>
    <t>Cost of Capital</t>
  </si>
  <si>
    <t xml:space="preserve">Return on Equity                                                        </t>
  </si>
  <si>
    <t>Re</t>
  </si>
  <si>
    <t xml:space="preserve">Value of Imputation Credits (gamma) </t>
  </si>
  <si>
    <t>γ</t>
  </si>
  <si>
    <t xml:space="preserve">Proportion of Debt Funding                               </t>
  </si>
  <si>
    <t>D/V</t>
  </si>
  <si>
    <t>Trailing Average Portfolio Return on Debt</t>
  </si>
  <si>
    <t>The trailing average portfolio return on debt must be entered up to the year of update (i.e. year 1 at the final decision, year 2 in the first annual update etc.).</t>
  </si>
  <si>
    <t>Debt and Equity Raising Costs – Transaction Costs (per cent)</t>
  </si>
  <si>
    <t>Value</t>
  </si>
  <si>
    <t>Imputation Credit Payout Ratio</t>
  </si>
  <si>
    <t>ICPR</t>
  </si>
  <si>
    <t>Subsequent Equity Raising Costs</t>
  </si>
  <si>
    <t>SEO</t>
  </si>
  <si>
    <t>Dividend Reinvestment Plan Costs</t>
  </si>
  <si>
    <t>DRPC</t>
  </si>
  <si>
    <t>Dividend Reinvestment Plan Take Up</t>
  </si>
  <si>
    <t>DRPT</t>
  </si>
  <si>
    <t>Debt Raising Costs</t>
  </si>
  <si>
    <t>DRC</t>
  </si>
  <si>
    <t>Forecast Revenue</t>
  </si>
  <si>
    <t>Straight-line Depreciation Option for Opening Capital Base</t>
  </si>
  <si>
    <t>Weighted Average Remaining Life Depreciation</t>
  </si>
  <si>
    <t>Year-by-Year Tracking Depreciation</t>
  </si>
  <si>
    <t>Depreciation Option for Opening TAB</t>
  </si>
  <si>
    <t>Final decision checks</t>
  </si>
  <si>
    <t>This column contains calculations that presume a constant WACC. They are therefore to be used at the start of the access arrangement period (prior to any annual debt updates).</t>
  </si>
  <si>
    <t>Constant</t>
  </si>
  <si>
    <t>Value of Imputation Credits (gamma)</t>
  </si>
  <si>
    <t>Proportion of Equity Funding</t>
  </si>
  <si>
    <t>E/V</t>
  </si>
  <si>
    <t>Proportion of Debt Funding</t>
  </si>
  <si>
    <t>Post-tax Nominal Return on Equity</t>
  </si>
  <si>
    <t>Post-tax Real Return on Equity</t>
  </si>
  <si>
    <t>Rre</t>
  </si>
  <si>
    <t>Corporate Tax Rate</t>
  </si>
  <si>
    <t>Varying</t>
  </si>
  <si>
    <t>Nominal Pre-tax Return on Debt</t>
  </si>
  <si>
    <t>Rd</t>
  </si>
  <si>
    <t>Real Pre-tax Return on Debt</t>
  </si>
  <si>
    <t>Rrd</t>
  </si>
  <si>
    <t>Formula approximations of WACC</t>
  </si>
  <si>
    <t>Cashflow derivations of WACC</t>
  </si>
  <si>
    <t>Nominal Vanilla WACC</t>
  </si>
  <si>
    <t>Real Vanilla WACC</t>
  </si>
  <si>
    <t xml:space="preserve">Post-tax Nominal WACC </t>
  </si>
  <si>
    <t xml:space="preserve">Post-tax Real WACC </t>
  </si>
  <si>
    <t xml:space="preserve">Pre-tax Nominal WACC </t>
  </si>
  <si>
    <t xml:space="preserve">Pre-tax Real WACC </t>
  </si>
  <si>
    <t>Nominal Tax Allowance</t>
  </si>
  <si>
    <t>Real Tax Allowance</t>
  </si>
  <si>
    <t>Effective Tax Rate for Equity (from relevant cashflows)</t>
  </si>
  <si>
    <t>Te</t>
  </si>
  <si>
    <t>Effective Tax Rate for Debt (effective debt shield)</t>
  </si>
  <si>
    <t>Td</t>
  </si>
  <si>
    <t>At the start of an access arrangement period, indicative cashflow-calculated average of Te and Td are copied over to this sheet</t>
  </si>
  <si>
    <t xml:space="preserve">These calculations presume a constant WACC so Te/Td should not be updated during a access arrangement period </t>
  </si>
  <si>
    <t>when annually updating the return on debt - just use the same Te/Td from the final decision.</t>
  </si>
  <si>
    <t>Numbers in White cells are calculated on this sheet from input parameters.</t>
  </si>
  <si>
    <t>Numbers in Orange cells are transferred from relevant sheets</t>
  </si>
  <si>
    <t>Inflation Assumption (CPI % increase)</t>
  </si>
  <si>
    <t>Cumulative Inflation Index (CPI end period)</t>
  </si>
  <si>
    <t>Opening Capital Base</t>
  </si>
  <si>
    <t>Real Net Capital Expenditure (capex)</t>
  </si>
  <si>
    <t>Nominal Net Capex</t>
  </si>
  <si>
    <t>Real Straight-line Depreciation</t>
  </si>
  <si>
    <t>Initial Asset Base</t>
  </si>
  <si>
    <t>Capex in year</t>
  </si>
  <si>
    <t>Real Residual Capital Base (end period)</t>
  </si>
  <si>
    <t>Real Residual Capital Base (start period)</t>
  </si>
  <si>
    <t>Asset Values ($m Nominal)</t>
  </si>
  <si>
    <t>Inflation on Opening Capital Base</t>
  </si>
  <si>
    <t>Nominal Straight-line Depreciation</t>
  </si>
  <si>
    <t>Nominal Regulatory Depreciation</t>
  </si>
  <si>
    <t>Nominal Residual Capital Base (end period)</t>
  </si>
  <si>
    <t>Inflated Nominal Residual Capital Base (start period)</t>
  </si>
  <si>
    <t>Tax Values ($m Nominal)</t>
  </si>
  <si>
    <t>Tax Depreciation</t>
  </si>
  <si>
    <t>Residual Tax Value (end period)</t>
  </si>
  <si>
    <t>Summary of Asset Roll Forward ($m Nominal)</t>
  </si>
  <si>
    <t>Capital Base roll forward</t>
  </si>
  <si>
    <t>Net Capex</t>
  </si>
  <si>
    <t>Straight-line Depreciation</t>
  </si>
  <si>
    <t>Closing Capital Base</t>
  </si>
  <si>
    <t>Check</t>
  </si>
  <si>
    <t>TAB roll forward</t>
  </si>
  <si>
    <t>Opening TAB</t>
  </si>
  <si>
    <t>Closing TAB</t>
  </si>
  <si>
    <t>Time Varying WACC</t>
  </si>
  <si>
    <t>Time Varying Return on Debt</t>
  </si>
  <si>
    <t>Time Varying Nominal Vanilla WACC</t>
  </si>
  <si>
    <t>Cumulative Discount Factor</t>
  </si>
  <si>
    <t>Inverse Cumulative Discount Factor</t>
  </si>
  <si>
    <t>Annual Building Blocks ($m Nominal)</t>
  </si>
  <si>
    <t>Capital Base (start period)</t>
  </si>
  <si>
    <t xml:space="preserve"> - Equity</t>
  </si>
  <si>
    <t xml:space="preserve"> - Debt</t>
  </si>
  <si>
    <t>Revenue Building Blocks</t>
  </si>
  <si>
    <t>Return on Capital</t>
  </si>
  <si>
    <t xml:space="preserve"> - Return on Equity</t>
  </si>
  <si>
    <t xml:space="preserve"> - Return on Debt</t>
  </si>
  <si>
    <t>Return of Capital (regulatory depreciation)</t>
  </si>
  <si>
    <t>Operating Expenditure</t>
  </si>
  <si>
    <t>Revenue adjustments</t>
  </si>
  <si>
    <t>Tax Payable</t>
  </si>
  <si>
    <t>Less Value of Imputation Credits</t>
  </si>
  <si>
    <t>Revenue Subtotal</t>
  </si>
  <si>
    <t>Additional Tax Income calculations</t>
  </si>
  <si>
    <t xml:space="preserve"> - Deduct Non-Tax Income Revenue Adjustments</t>
  </si>
  <si>
    <t>Revenue for Tax Assessment Subtotal</t>
  </si>
  <si>
    <t>Tax Expenses</t>
  </si>
  <si>
    <t xml:space="preserve"> - Opex</t>
  </si>
  <si>
    <t xml:space="preserve"> - Tax Depreciation</t>
  </si>
  <si>
    <t xml:space="preserve"> - Interest</t>
  </si>
  <si>
    <t xml:space="preserve"> - Tax Expense Revenue Adjustments</t>
  </si>
  <si>
    <t>Total Tax Expenses</t>
  </si>
  <si>
    <t>Tax Calculation</t>
  </si>
  <si>
    <t>Taxable Income</t>
  </si>
  <si>
    <t xml:space="preserve"> - Pre-tax Income</t>
  </si>
  <si>
    <t xml:space="preserve"> - Tax Loss Carried Forward</t>
  </si>
  <si>
    <t>Value of Imputation Credits</t>
  </si>
  <si>
    <t>(intermediate tax calculation)</t>
  </si>
  <si>
    <t>Cash Flow Analysis Below This Line ($m Nominal)</t>
  </si>
  <si>
    <t>Net Present Values</t>
  </si>
  <si>
    <t>Project NPV Check</t>
  </si>
  <si>
    <t>PV for Returns on and of Asset Only</t>
  </si>
  <si>
    <t>PV for Capex Only</t>
  </si>
  <si>
    <t>PV for End of Period Assets</t>
  </si>
  <si>
    <t>Nominal Cash Flow Analysis</t>
  </si>
  <si>
    <t>Capital Expenditure</t>
  </si>
  <si>
    <t>Interest Payments</t>
  </si>
  <si>
    <t>Repayment of Debt</t>
  </si>
  <si>
    <t>Analysis Including Revenue Adjustments</t>
  </si>
  <si>
    <t>Nominal Cash Flow to Equity Holders</t>
  </si>
  <si>
    <t xml:space="preserve"> -  Pre-tax</t>
  </si>
  <si>
    <t>Te  =</t>
  </si>
  <si>
    <t xml:space="preserve"> -  Post-tax </t>
  </si>
  <si>
    <t xml:space="preserve"> -  Post-tax + Value of Imputation Credits</t>
  </si>
  <si>
    <t>Real Cash Flow to Equity</t>
  </si>
  <si>
    <t>Net Cash Flow to Debt</t>
  </si>
  <si>
    <t>Cash Flow to Debt before Tax Calculation</t>
  </si>
  <si>
    <t>Deduction Utilised to Reduce Tax</t>
  </si>
  <si>
    <t>Unutilised Deductions Carried Forward</t>
  </si>
  <si>
    <t>Td  =</t>
  </si>
  <si>
    <t>Nominal Cash Flows to Assets</t>
  </si>
  <si>
    <t>Cash Flow to Asset</t>
  </si>
  <si>
    <t>Cash Flow to Asset Post-tax</t>
  </si>
  <si>
    <t>Cash Flow to Asset Real</t>
  </si>
  <si>
    <t>Cash Flow to Asset Real Post-tax</t>
  </si>
  <si>
    <t>Check on Vanilla WACC Cash Flow (nominal)</t>
  </si>
  <si>
    <t>Check on Vanilla WACC Cash Flow (real)</t>
  </si>
  <si>
    <t>Analysis Excluding Revenue Adjustments (check target WACC is met)</t>
  </si>
  <si>
    <t>Restatement of Figures Above</t>
  </si>
  <si>
    <t>Intermediate Tax Calculation (excluding revenue adjustments)</t>
  </si>
  <si>
    <t>Imputation Credit Value (excluding revenue adjustments)</t>
  </si>
  <si>
    <t>Revenue Subtotal (excluding revenue adjustments)</t>
  </si>
  <si>
    <t>Taxable Income Before Loss Carried Forward (excluding revenue adjustments)</t>
  </si>
  <si>
    <t>Taxable Income (excluding revenue adjustments)</t>
  </si>
  <si>
    <t>Tax Payable (excluding revenue adjustments)</t>
  </si>
  <si>
    <t>Tax Loss Carried Forward (excluding revenue adjustments)</t>
  </si>
  <si>
    <t>Cashflow to Asset</t>
  </si>
  <si>
    <t>Cashflow to Asset Post-tax</t>
  </si>
  <si>
    <t>Cashflow to Asset Real</t>
  </si>
  <si>
    <t>Cashflow to Asset Real Post-tax</t>
  </si>
  <si>
    <t>Return on Equity - Individual Years</t>
  </si>
  <si>
    <t>Return on Equity</t>
  </si>
  <si>
    <t>Cashflow with Imputation</t>
  </si>
  <si>
    <t>Add back Capex</t>
  </si>
  <si>
    <t>Less Nominal Depreciation of Capital Base</t>
  </si>
  <si>
    <t>Add Debt Repayment</t>
  </si>
  <si>
    <t>Gives Nominal Return to Equity</t>
  </si>
  <si>
    <t>Less Inflation in Equity Component</t>
  </si>
  <si>
    <t>Gives Real Return to Equity</t>
  </si>
  <si>
    <t>%ROE (1 year)</t>
  </si>
  <si>
    <t>%real ROE (1 year)</t>
  </si>
  <si>
    <t>Equity at Start of Period</t>
  </si>
  <si>
    <t>Return on Equity - Access Arrangement Period</t>
  </si>
  <si>
    <t>Revenue</t>
  </si>
  <si>
    <t>Less Opex</t>
  </si>
  <si>
    <t>Less Interest</t>
  </si>
  <si>
    <t>Less Tax</t>
  </si>
  <si>
    <t>Plus Imputation Credits</t>
  </si>
  <si>
    <t>Less Capex</t>
  </si>
  <si>
    <t>Less Loan Repayments</t>
  </si>
  <si>
    <t>Capital Base Residual Value</t>
  </si>
  <si>
    <t>Post-tax Return on Equity</t>
  </si>
  <si>
    <t>IRR (during access arrangement period)</t>
  </si>
  <si>
    <t>Target (during access arrangement period)</t>
  </si>
  <si>
    <t>Summary for Generation of Graphs</t>
  </si>
  <si>
    <t>Opex</t>
  </si>
  <si>
    <t>Revenue Adjustments</t>
  </si>
  <si>
    <t>Return of Capital</t>
  </si>
  <si>
    <t>Net Tax Costs</t>
  </si>
  <si>
    <t>Building Block Total</t>
  </si>
  <si>
    <t>Revenue Forecasts in Absence of Corporate Tax</t>
  </si>
  <si>
    <t>Reference tariff variation mechanism (VBA)</t>
  </si>
  <si>
    <t>Reverse lookup text (text)</t>
  </si>
  <si>
    <t>ERC options (text)</t>
  </si>
  <si>
    <t>ERC_options (VBA)</t>
  </si>
  <si>
    <t>_RevCap</t>
  </si>
  <si>
    <t>update ERC when smoothing (default)</t>
  </si>
  <si>
    <t>Update_ERC</t>
  </si>
  <si>
    <t>do NOT update ERC when smoothing</t>
  </si>
  <si>
    <t>Ignore_ERC</t>
  </si>
  <si>
    <t>Discount Rates</t>
  </si>
  <si>
    <t>Nominal Vanilla WACC (varying)</t>
  </si>
  <si>
    <t>Cumulative Discount Rate</t>
  </si>
  <si>
    <t>Inflation Assumption (CPI % increase) (constant)</t>
  </si>
  <si>
    <t>Instructions and Warnings</t>
  </si>
  <si>
    <t>The buttons below the row of X factors will smooth total revenue, while also iteratively updating equity raising costs</t>
  </si>
  <si>
    <t>If you do not intend to update equity raising costs, use this drop down menu:</t>
  </si>
  <si>
    <t>The "Default Smooth" option will set year 1 smoothed revenue equal to year 1 unsmoothed revenue, and then determine the constant X factor for all remaining years so that total NPV(smoothed) = NPV (unsmoothed)</t>
  </si>
  <si>
    <t>Hence, it should only be used at the start of the access arrangement period - adjust the X factor for individual years when updating the return on debt within a period</t>
  </si>
  <si>
    <t>Select year of update for annual cost of debt</t>
  </si>
  <si>
    <t xml:space="preserve"> This option affects which cautions are displayed (shown in this section, the sections below and on the input page) and the import into the DMS.</t>
  </si>
  <si>
    <t>Cautions</t>
  </si>
  <si>
    <t>Building Block Components ($m, Nominal)</t>
  </si>
  <si>
    <t>Net Tax Allowance</t>
  </si>
  <si>
    <t>Total Revenue (unsmoothed)</t>
  </si>
  <si>
    <t>Revenue Equalisation Calculation ($m, Nominal)</t>
  </si>
  <si>
    <t>NPV</t>
  </si>
  <si>
    <t>Unsmoothed - Total Revenue</t>
  </si>
  <si>
    <t>First year difference ($m)</t>
  </si>
  <si>
    <t>Final year difference ($m)</t>
  </si>
  <si>
    <t>First year difference (%)</t>
  </si>
  <si>
    <t>Final year difference (%)</t>
  </si>
  <si>
    <t>Smoothed - Forecast Revenue</t>
  </si>
  <si>
    <t>To smooth a particular year's revenue directly</t>
  </si>
  <si>
    <t>X Factors</t>
  </si>
  <si>
    <t>P_0</t>
  </si>
  <si>
    <t>X_02</t>
  </si>
  <si>
    <t>X_03</t>
  </si>
  <si>
    <t>X_04</t>
  </si>
  <si>
    <t>X_05</t>
  </si>
  <si>
    <t>X_06</t>
  </si>
  <si>
    <t>X_07</t>
  </si>
  <si>
    <t>X_08</t>
  </si>
  <si>
    <t>X_09</t>
  </si>
  <si>
    <t>X_10</t>
  </si>
  <si>
    <t>positive P0, X imply real decrease in price/ revenue constraint</t>
  </si>
  <si>
    <t>NPV difference (smoothed vs unsmoothed)</t>
  </si>
  <si>
    <t>Tariff model X factors</t>
  </si>
  <si>
    <t>Reference tariff X factors</t>
  </si>
  <si>
    <t>SMOOTHING REVENUE BASED ON BUILDING BLOCK MODEL</t>
  </si>
  <si>
    <t>Under the building block approach significant year to year variations in costs, forecast tariff demand and pricing can lead to undesirable</t>
  </si>
  <si>
    <t xml:space="preserve">lumpiness in calculated pricing designed to deliver the expected cost recovery. </t>
  </si>
  <si>
    <r>
      <t xml:space="preserve">To minimise price shock, the revenue can be smoothed </t>
    </r>
    <r>
      <rPr>
        <b/>
        <i/>
        <u/>
        <sz val="10"/>
        <rFont val="Arial"/>
        <family val="2"/>
      </rPr>
      <t>within an access arrangement period</t>
    </r>
    <r>
      <rPr>
        <b/>
        <sz val="10"/>
        <rFont val="Arial"/>
        <family val="2"/>
      </rPr>
      <t xml:space="preserve"> while maintaining the key principle of cost recovery </t>
    </r>
  </si>
  <si>
    <t>under the building block approach. This is done by allowing some cost recovery to be diverted to adjacent years within the access arrangement period.</t>
  </si>
  <si>
    <t>This is done through a revenue equialisation mechanism as required by the National Gas Rules (rule 92) such that the NPV of the expected</t>
  </si>
  <si>
    <t>smoothed forecast revenue (cell R45) must equal the NPV of total revenue (cell R40).</t>
  </si>
  <si>
    <t>Building Block Components ($m Nominal)</t>
  </si>
  <si>
    <t>Revenue Smoothing ($m Nominal)</t>
  </si>
  <si>
    <t>Forecast Revenue (smoothed)</t>
  </si>
  <si>
    <t>Annual Change in Forecast Revenue (%)</t>
  </si>
  <si>
    <t>2022-27</t>
  </si>
  <si>
    <t>2027-32</t>
  </si>
  <si>
    <t>Building Block Components ($m Real June 2027)</t>
  </si>
  <si>
    <t>Diff</t>
  </si>
  <si>
    <t>For waterfall chart</t>
  </si>
  <si>
    <t>Return on capital</t>
  </si>
  <si>
    <t>2022-27 
smoothed 
revenue</t>
  </si>
  <si>
    <t>Regulatory depreciation</t>
  </si>
  <si>
    <t>Return on
capital</t>
  </si>
  <si>
    <t>Operating expenditure</t>
  </si>
  <si>
    <t>Operating 
expenditure</t>
  </si>
  <si>
    <t>Efficiency 
carryover 
mechanism</t>
  </si>
  <si>
    <t>Net tax allowance</t>
  </si>
  <si>
    <t>Smoothing</t>
  </si>
  <si>
    <t>Regulatory 
depreciation</t>
  </si>
  <si>
    <t>Smoothed forecast revenue</t>
  </si>
  <si>
    <t>2027-32 
smoothed 
revenue</t>
  </si>
  <si>
    <t>Total Revenue excluding EBSS adjustments</t>
  </si>
  <si>
    <t>Opex net of revenue adjustments</t>
  </si>
  <si>
    <t>Depreciation</t>
  </si>
  <si>
    <t>Column1</t>
  </si>
  <si>
    <t>Straight Line Depreciation</t>
  </si>
  <si>
    <t>Indexation</t>
  </si>
  <si>
    <t>Regulatory Depreciation</t>
  </si>
  <si>
    <t>Openning Asset Base By Asset Class</t>
  </si>
  <si>
    <t>Asset Life by Asset Class</t>
  </si>
  <si>
    <t>Remaining Regulatory Life</t>
  </si>
  <si>
    <t>Standard Regulatory Life</t>
  </si>
  <si>
    <t>Remaining Tax Life</t>
  </si>
  <si>
    <t>Standard Tax Life</t>
  </si>
  <si>
    <t>Capital Base and Capex ($m Nominal)</t>
  </si>
  <si>
    <t>Capex</t>
  </si>
  <si>
    <t>Capex Rate</t>
  </si>
  <si>
    <t>Dividend Assessment ($m Nominal)</t>
  </si>
  <si>
    <t>Dividends</t>
  </si>
  <si>
    <t>Dividend Reinvestment</t>
  </si>
  <si>
    <t>Benchmark Cash Flows ($m Nominal)</t>
  </si>
  <si>
    <t>Revenue (smoothed)</t>
  </si>
  <si>
    <t>Interest Payment</t>
  </si>
  <si>
    <t>Internal Cash Flow</t>
  </si>
  <si>
    <t>Retained Cash Flow (excl. dividend reinvestment)</t>
  </si>
  <si>
    <t>Benchmark Capex Funding ($m Nominal)</t>
  </si>
  <si>
    <t>Capex Funding Requirement</t>
  </si>
  <si>
    <t>Debt Component</t>
  </si>
  <si>
    <t>Equity Component</t>
  </si>
  <si>
    <t>Equity Requirement (SEO)</t>
  </si>
  <si>
    <t>Equity Requirement</t>
  </si>
  <si>
    <t>Dividend Reinvestment Plan Requirement</t>
  </si>
  <si>
    <t>External Equity (SEO) Requirement</t>
  </si>
  <si>
    <t>Total Equity Requirement</t>
  </si>
  <si>
    <t>External Equity Raising (SEO) Costs</t>
  </si>
  <si>
    <t>Total Equity Raising Costs</t>
  </si>
  <si>
    <t>Revenue 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</si>
</sst>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0.000%"/>
    <numFmt numFmtId="171" formatCode="0.0"/>
    <numFmt numFmtId="172" formatCode="_-* #,##0.0_-;\-* #,##0.0_-;_-* &quot;-&quot;??_-;_-@_-"/>
    <numFmt numFmtId="173" formatCode="_(* #,##0.0_);_(* \(#,##0.0\);_(* &quot;-&quot;??_);_(@_)"/>
    <numFmt numFmtId="174" formatCode="_-* #,##0_-;\-* #,##0_-;_-* &quot;-&quot;??_-;_-@_-"/>
    <numFmt numFmtId="175" formatCode="0.00000000%"/>
    <numFmt numFmtId="176" formatCode="#,##0.00_ ;\-#,##0.00\ "/>
    <numFmt numFmtId="177" formatCode="_-&quot;$&quot;* #,##0.000_-;\-&quot;$&quot;* #,##0.000_-;_-&quot;$&quot;* &quot;-&quot;??_-;_-@_-"/>
    <numFmt numFmtId="178" formatCode="0.0000000000"/>
    <numFmt numFmtId="179" formatCode="0.0000000000000000"/>
    <numFmt numFmtId="180" formatCode="##\ ###\ ###\ ###\ ##0"/>
    <numFmt numFmtId="181" formatCode="_([$€-2]* #,##0.00_);_([$€-2]* \(#,##0.00\);_([$€-2]* &quot;-&quot;??_)"/>
    <numFmt numFmtId="182" formatCode="_-* #,##0.00_-;[Red]\(#,##0.00\)_-;_-* &quot;-&quot;??_-;_-@_-"/>
    <numFmt numFmtId="183" formatCode="mm/dd/yy"/>
    <numFmt numFmtId="184" formatCode="0_);[Red]\(0\)"/>
    <numFmt numFmtId="185" formatCode="_(* #,##0.0_);_(* \(#,##0.0\);_(* &quot;-&quot;?_);_(@_)"/>
    <numFmt numFmtId="186" formatCode="_(* #,##0_);_(* \(#,##0\);_(* &quot;-&quot;?_);_(@_)"/>
    <numFmt numFmtId="187" formatCode="#,##0.0_);\(#,##0.0\)"/>
    <numFmt numFmtId="188" formatCode="#,##0_ ;\-#,##0\ "/>
    <numFmt numFmtId="189" formatCode="#,##0;[Red]\(#,##0.0\)"/>
    <numFmt numFmtId="190" formatCode="#,##0_ ;[Red]\(#,##0\)\ "/>
    <numFmt numFmtId="191" formatCode="#,##0.00;\(#,##0.00\)"/>
    <numFmt numFmtId="192" formatCode="_)d\-mmm\-yy_)"/>
    <numFmt numFmtId="193" formatCode="_(#,##0.0_);\(#,##0.0\);_(&quot;-&quot;_)"/>
    <numFmt numFmtId="194" formatCode="_(###0_);\(###0\);_(###0_)"/>
    <numFmt numFmtId="195" formatCode="#,##0.0000_);[Red]\(#,##0.0000\)"/>
    <numFmt numFmtId="196" formatCode="#,##0.000_ ;[Red]\-#,##0.000\ "/>
    <numFmt numFmtId="202" formatCode="_(* #,##0.00_);_(\-* #,##0.00_);_(* &quot;-&quot;??_);_(@_)"/>
    <numFmt numFmtId="203" formatCode="0.0000"/>
    <numFmt numFmtId="204" formatCode="_(* #,##0.000000_);_(\-* #,##0.000000_);_(* &quot;-&quot;??_);_(@_)"/>
    <numFmt numFmtId="205" formatCode="_(* #,##0.0_);_(\-* #,##0.0_);_(* &quot;-&quot;??_);_(@_)"/>
  </numFmts>
  <fonts count="116">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10"/>
      <name val="Arial"/>
      <family val="2"/>
    </font>
    <font>
      <sz val="10"/>
      <name val="Arial"/>
      <family val="2"/>
    </font>
    <font>
      <sz val="9"/>
      <name val="Times New Roman"/>
      <family val="1"/>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b/>
      <sz val="12"/>
      <name val="Arial"/>
      <family val="2"/>
    </font>
    <font>
      <sz val="12"/>
      <name val="Arial"/>
      <family val="2"/>
    </font>
    <font>
      <b/>
      <u/>
      <sz val="10"/>
      <name val="Arial"/>
      <family val="2"/>
    </font>
    <font>
      <b/>
      <u/>
      <sz val="10"/>
      <color indexed="13"/>
      <name val="Arial"/>
      <family val="2"/>
    </font>
    <font>
      <b/>
      <i/>
      <u/>
      <sz val="10"/>
      <name val="Arial"/>
      <family val="2"/>
    </font>
    <font>
      <sz val="10"/>
      <color indexed="22"/>
      <name val="Arial"/>
      <family val="2"/>
    </font>
    <font>
      <i/>
      <sz val="8"/>
      <name val="Arial"/>
      <family val="2"/>
    </font>
    <font>
      <sz val="8"/>
      <name val="Arial"/>
      <family val="2"/>
    </font>
    <font>
      <b/>
      <sz val="10"/>
      <color indexed="9"/>
      <name val="Arial"/>
      <family val="2"/>
    </font>
    <font>
      <sz val="36"/>
      <name val="Arial"/>
      <family val="2"/>
    </font>
    <font>
      <sz val="26"/>
      <name val="Arial"/>
      <family val="2"/>
    </font>
    <font>
      <sz val="22"/>
      <color indexed="9"/>
      <name val="Arial"/>
      <family val="2"/>
    </font>
    <font>
      <sz val="8"/>
      <color indexed="10"/>
      <name val="Arial"/>
      <family val="2"/>
    </font>
    <font>
      <i/>
      <sz val="10"/>
      <name val="Arial"/>
      <family val="2"/>
    </font>
    <font>
      <b/>
      <sz val="9"/>
      <name val="Arial"/>
      <family val="2"/>
    </font>
    <font>
      <b/>
      <sz val="8"/>
      <name val="Arial"/>
      <family val="2"/>
    </font>
    <font>
      <sz val="8"/>
      <name val="Arial"/>
      <family val="2"/>
    </font>
    <font>
      <b/>
      <sz val="42"/>
      <name val="Arial"/>
      <family val="2"/>
    </font>
    <font>
      <sz val="22"/>
      <name val="Arial"/>
      <family val="2"/>
    </font>
    <font>
      <b/>
      <sz val="16"/>
      <name val="Arial"/>
      <family val="2"/>
    </font>
    <font>
      <sz val="10"/>
      <color indexed="47"/>
      <name val="Arial"/>
      <family val="2"/>
    </font>
    <font>
      <sz val="10"/>
      <color indexed="8"/>
      <name val="Arial"/>
      <family val="2"/>
    </font>
    <font>
      <b/>
      <sz val="16"/>
      <color indexed="9"/>
      <name val="Arial"/>
      <family val="2"/>
    </font>
    <font>
      <sz val="11"/>
      <color theme="1"/>
      <name val="Arial"/>
      <family val="2"/>
      <scheme val="minor"/>
    </font>
    <font>
      <sz val="10"/>
      <color theme="0"/>
      <name val="Arial"/>
      <family val="2"/>
    </font>
    <font>
      <sz val="10"/>
      <color rgb="FFFF0000"/>
      <name val="Arial"/>
      <family val="2"/>
    </font>
    <font>
      <sz val="10"/>
      <color theme="0" tint="-0.249977111117893"/>
      <name val="Arial"/>
      <family val="2"/>
    </font>
    <font>
      <sz val="8"/>
      <color rgb="FFFF0000"/>
      <name val="Arial"/>
      <family val="2"/>
    </font>
    <font>
      <sz val="10"/>
      <color theme="0" tint="-0.34998626667073579"/>
      <name val="Arial"/>
      <family val="2"/>
    </font>
    <font>
      <sz val="9"/>
      <color rgb="FFFF0000"/>
      <name val="Arial"/>
      <family val="2"/>
    </font>
    <font>
      <b/>
      <sz val="10"/>
      <color rgb="FFFF0000"/>
      <name val="Arial"/>
      <family val="2"/>
    </font>
    <font>
      <b/>
      <i/>
      <sz val="10"/>
      <name val="Arial"/>
      <family val="2"/>
    </font>
    <font>
      <b/>
      <sz val="10"/>
      <color theme="0" tint="-0.34998626667073579"/>
      <name val="Arial"/>
      <family val="2"/>
    </font>
    <font>
      <u/>
      <sz val="10"/>
      <name val="Arial"/>
      <family val="2"/>
    </font>
    <font>
      <sz val="10"/>
      <color rgb="FF00B050"/>
      <name val="Arial"/>
      <family val="2"/>
    </font>
    <font>
      <sz val="8"/>
      <color rgb="FF00B050"/>
      <name val="Arial"/>
      <family val="2"/>
    </font>
    <font>
      <sz val="10"/>
      <color theme="1"/>
      <name val="Arial"/>
      <family val="2"/>
    </font>
    <font>
      <b/>
      <sz val="12"/>
      <color theme="0"/>
      <name val="Arial"/>
      <family val="2"/>
      <scheme val="minor"/>
    </font>
    <font>
      <sz val="10"/>
      <color rgb="FF215968"/>
      <name val="Tw Cen MT"/>
      <family val="2"/>
    </font>
    <font>
      <sz val="10"/>
      <name val="TimesNewRoman"/>
    </font>
    <font>
      <b/>
      <sz val="7"/>
      <name val="Arial"/>
      <family val="2"/>
    </font>
    <font>
      <sz val="11"/>
      <color theme="1"/>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9"/>
      <name val="Arial"/>
      <family val="2"/>
    </font>
    <font>
      <sz val="10"/>
      <color theme="0" tint="-0.499984740745262"/>
      <name val="Arial"/>
      <family val="2"/>
    </font>
    <font>
      <u/>
      <sz val="10"/>
      <color indexed="12"/>
      <name val="Arial"/>
      <family val="2"/>
    </font>
    <font>
      <u/>
      <sz val="11"/>
      <color theme="10"/>
      <name val="Arial"/>
      <family val="2"/>
      <scheme val="minor"/>
    </font>
    <font>
      <b/>
      <sz val="9"/>
      <color indexed="9"/>
      <name val="Arial"/>
      <family val="2"/>
    </font>
    <font>
      <b/>
      <sz val="10"/>
      <color theme="0"/>
      <name val="Arial"/>
      <family val="2"/>
    </font>
    <font>
      <b/>
      <sz val="12"/>
      <color theme="0"/>
      <name val="Arial"/>
      <family val="2"/>
    </font>
    <font>
      <sz val="8"/>
      <name val="Arial"/>
      <family val="2"/>
    </font>
    <font>
      <sz val="10"/>
      <color rgb="FF3F3F76"/>
      <name val="Arial"/>
      <family val="2"/>
      <scheme val="minor"/>
    </font>
    <font>
      <b/>
      <sz val="15"/>
      <color rgb="FF002060"/>
      <name val="Calibri"/>
      <family val="2"/>
    </font>
  </fonts>
  <fills count="5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theme="4" tint="-0.499984740745262"/>
        <bgColor indexed="64"/>
      </patternFill>
    </fill>
    <fill>
      <patternFill patternType="solid">
        <fgColor theme="0"/>
        <bgColor indexed="64"/>
      </patternFill>
    </fill>
    <fill>
      <patternFill patternType="solid">
        <fgColor indexed="44"/>
        <bgColor indexed="64"/>
      </patternFill>
    </fill>
    <fill>
      <patternFill patternType="solid">
        <fgColor theme="0" tint="-0.24994659260841701"/>
        <bgColor indexed="64"/>
      </patternFill>
    </fill>
    <fill>
      <patternFill patternType="solid">
        <fgColor rgb="FFCCFFFF"/>
        <bgColor indexed="64"/>
      </patternFill>
    </fill>
    <fill>
      <patternFill patternType="solid">
        <fgColor theme="0" tint="-0.499984740745262"/>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0" tint="-0.249977111117893"/>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FF"/>
        <bgColor rgb="FF000000"/>
      </patternFill>
    </fill>
    <fill>
      <patternFill patternType="gray0625">
        <bgColor indexed="44"/>
      </patternFill>
    </fill>
    <fill>
      <patternFill patternType="solid">
        <fgColor indexed="62"/>
        <bgColor indexed="64"/>
      </patternFill>
    </fill>
    <fill>
      <patternFill patternType="solid">
        <fgColor theme="6"/>
        <bgColor indexed="64"/>
      </patternFill>
    </fill>
    <fill>
      <patternFill patternType="solid">
        <fgColor theme="9"/>
        <bgColor indexed="64"/>
      </patternFill>
    </fill>
    <fill>
      <patternFill patternType="solid">
        <fgColor rgb="FFD0FFFF"/>
        <bgColor indexed="64"/>
      </patternFill>
    </fill>
    <fill>
      <patternFill patternType="solid">
        <fgColor rgb="FFFFCC99"/>
        <bgColor indexed="64"/>
      </patternFill>
    </fill>
    <fill>
      <patternFill patternType="solid">
        <fgColor rgb="FFC0C0C0"/>
        <bgColor indexed="64"/>
      </patternFill>
    </fill>
    <fill>
      <patternFill patternType="solid">
        <fgColor rgb="FF92D050"/>
        <bgColor indexed="64"/>
      </patternFill>
    </fill>
    <fill>
      <patternFill patternType="solid">
        <fgColor rgb="FF8DB4E2"/>
        <bgColor indexed="64"/>
      </patternFill>
    </fill>
    <fill>
      <patternFill patternType="solid">
        <fgColor rgb="FF00B0F0"/>
        <bgColor indexed="64"/>
      </patternFill>
    </fill>
    <fill>
      <patternFill patternType="solid">
        <fgColor theme="9" tint="0.79998168889431442"/>
        <bgColor indexed="64"/>
      </patternFill>
    </fill>
  </fills>
  <borders count="75">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23"/>
      </left>
      <right/>
      <top/>
      <bottom/>
      <diagonal/>
    </border>
    <border>
      <left/>
      <right/>
      <top/>
      <bottom style="thin">
        <color indexed="23"/>
      </bottom>
      <diagonal/>
    </border>
    <border>
      <left style="thin">
        <color indexed="23"/>
      </left>
      <right style="thin">
        <color indexed="23"/>
      </right>
      <top/>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style="thin">
        <color indexed="64"/>
      </left>
      <right style="thin">
        <color indexed="64"/>
      </right>
      <top/>
      <bottom style="thin">
        <color indexed="64"/>
      </bottom>
      <diagonal/>
    </border>
    <border>
      <left/>
      <right style="dashed">
        <color indexed="64"/>
      </right>
      <top/>
      <bottom/>
      <diagonal/>
    </border>
    <border>
      <left/>
      <right/>
      <top style="thin">
        <color indexed="64"/>
      </top>
      <bottom style="thin">
        <color indexed="23"/>
      </bottom>
      <diagonal/>
    </border>
    <border>
      <left/>
      <right style="thin">
        <color indexed="23"/>
      </right>
      <top/>
      <bottom/>
      <diagonal/>
    </border>
    <border>
      <left/>
      <right style="thin">
        <color indexed="64"/>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indexed="23"/>
      </left>
      <right style="thin">
        <color indexed="23"/>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dashed">
        <color auto="1"/>
      </left>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499984740745262"/>
      </top>
      <bottom style="double">
        <color theme="0" tint="-0.499984740745262"/>
      </bottom>
      <diagonal/>
    </border>
    <border>
      <left style="thin">
        <color indexed="23"/>
      </left>
      <right/>
      <top style="thin">
        <color indexed="23"/>
      </top>
      <bottom/>
      <diagonal/>
    </border>
    <border>
      <left/>
      <right/>
      <top style="thin">
        <color indexed="23"/>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medium">
        <color auto="1"/>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medium">
        <color indexed="64"/>
      </left>
      <right style="medium">
        <color indexed="64"/>
      </right>
      <top style="thin">
        <color theme="0" tint="-0.34998626667073579"/>
      </top>
      <bottom style="thin">
        <color theme="0" tint="-0.34998626667073579"/>
      </bottom>
      <diagonal/>
    </border>
    <border>
      <left/>
      <right/>
      <top/>
      <bottom style="medium">
        <color indexed="38"/>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thin">
        <color theme="0" tint="-0.499984740745262"/>
      </right>
      <top style="thin">
        <color theme="0" tint="-0.499984740745262"/>
      </top>
      <bottom/>
      <diagonal/>
    </border>
    <border>
      <left/>
      <right/>
      <top/>
      <bottom style="thin">
        <color theme="0" tint="-0.34998626667073579"/>
      </bottom>
      <diagonal/>
    </border>
    <border>
      <left/>
      <right/>
      <top/>
      <bottom style="thin">
        <color theme="0" tint="-0.499984740745262"/>
      </bottom>
      <diagonal/>
    </border>
    <border>
      <left/>
      <right style="thin">
        <color rgb="FF808080"/>
      </right>
      <top/>
      <bottom/>
      <diagonal/>
    </border>
    <border>
      <left style="thin">
        <color rgb="FF7F7F7F"/>
      </left>
      <right style="thin">
        <color rgb="FF7F7F7F"/>
      </right>
      <top style="thin">
        <color rgb="FF7F7F7F"/>
      </top>
      <bottom style="thin">
        <color rgb="FF7F7F7F"/>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top style="thin">
        <color indexed="23"/>
      </top>
      <bottom/>
      <diagonal/>
    </border>
    <border>
      <left/>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23"/>
      </right>
      <top style="thin">
        <color indexed="23"/>
      </top>
      <bottom/>
      <diagonal/>
    </border>
  </borders>
  <cellStyleXfs count="598">
    <xf numFmtId="0" fontId="0" fillId="0" borderId="0"/>
    <xf numFmtId="202" fontId="8" fillId="0" borderId="0" applyFont="0" applyFill="0" applyBorder="0" applyAlignment="0" applyProtection="0"/>
    <xf numFmtId="167" fontId="10"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xf numFmtId="9" fontId="10" fillId="0" borderId="0" applyFont="0" applyFill="0" applyBorder="0" applyAlignment="0" applyProtection="0"/>
    <xf numFmtId="0" fontId="41" fillId="7" borderId="0"/>
    <xf numFmtId="0" fontId="9" fillId="0" borderId="0"/>
    <xf numFmtId="9" fontId="8" fillId="0" borderId="0" applyFont="0" applyFill="0" applyBorder="0" applyAlignment="0" applyProtection="0"/>
    <xf numFmtId="0" fontId="8" fillId="0" borderId="0"/>
    <xf numFmtId="168" fontId="8" fillId="0" borderId="0" applyFont="0" applyFill="0" applyBorder="0" applyAlignment="0" applyProtection="0"/>
    <xf numFmtId="0" fontId="8" fillId="0" borderId="0"/>
    <xf numFmtId="166" fontId="8" fillId="9" borderId="0" applyFont="0" applyBorder="0" applyAlignment="0">
      <alignment horizontal="right"/>
      <protection locked="0"/>
    </xf>
    <xf numFmtId="166" fontId="8" fillId="6" borderId="0" applyFont="0" applyBorder="0">
      <alignment horizontal="right"/>
      <protection locked="0"/>
    </xf>
    <xf numFmtId="0" fontId="7" fillId="0" borderId="0"/>
    <xf numFmtId="0" fontId="8" fillId="0" borderId="0" applyFill="0"/>
    <xf numFmtId="0" fontId="41" fillId="12" borderId="0">
      <alignment horizontal="left" vertical="center"/>
      <protection locked="0"/>
    </xf>
    <xf numFmtId="0" fontId="56" fillId="13" borderId="0">
      <alignment vertical="center"/>
      <protection locked="0"/>
    </xf>
    <xf numFmtId="0" fontId="8" fillId="0" borderId="0"/>
    <xf numFmtId="0" fontId="8" fillId="0" borderId="0"/>
    <xf numFmtId="0" fontId="8" fillId="0" borderId="0"/>
    <xf numFmtId="181" fontId="8" fillId="0" borderId="0"/>
    <xf numFmtId="0" fontId="61" fillId="0" borderId="0"/>
    <xf numFmtId="0" fontId="61" fillId="0" borderId="0"/>
    <xf numFmtId="0" fontId="8"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 fillId="0" borderId="0"/>
    <xf numFmtId="0" fontId="8" fillId="0" borderId="0"/>
    <xf numFmtId="0" fontId="8" fillId="0" borderId="0"/>
    <xf numFmtId="182" fontId="26" fillId="0" borderId="0"/>
    <xf numFmtId="182" fontId="26" fillId="0" borderId="0"/>
    <xf numFmtId="0" fontId="63" fillId="17"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63" fillId="20"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3" fillId="26" borderId="0" applyNumberFormat="0" applyBorder="0" applyAlignment="0" applyProtection="0"/>
    <xf numFmtId="0" fontId="63" fillId="27"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3" fillId="23" borderId="0" applyNumberFormat="0" applyBorder="0" applyAlignment="0" applyProtection="0"/>
    <xf numFmtId="0" fontId="63" fillId="27" borderId="0" applyNumberFormat="0" applyBorder="0" applyAlignment="0" applyProtection="0"/>
    <xf numFmtId="0" fontId="64" fillId="27" borderId="0" applyNumberFormat="0" applyBorder="0" applyAlignment="0" applyProtection="0"/>
    <xf numFmtId="0" fontId="64" fillId="32" borderId="0" applyNumberFormat="0" applyBorder="0" applyAlignment="0" applyProtection="0"/>
    <xf numFmtId="0" fontId="63" fillId="33" borderId="0" applyNumberFormat="0" applyBorder="0" applyAlignment="0" applyProtection="0"/>
    <xf numFmtId="0" fontId="63"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3" fillId="26" borderId="0" applyNumberFormat="0" applyBorder="0" applyAlignment="0" applyProtection="0"/>
    <xf numFmtId="0" fontId="63" fillId="34"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65" fillId="0" borderId="0"/>
    <xf numFmtId="165" fontId="66" fillId="0" borderId="0" applyFont="0" applyFill="0" applyBorder="0" applyAlignment="0" applyProtection="0"/>
    <xf numFmtId="0" fontId="67" fillId="36" borderId="0" applyNumberFormat="0" applyBorder="0" applyAlignment="0" applyProtection="0"/>
    <xf numFmtId="0" fontId="68" fillId="0" borderId="0" applyNumberFormat="0" applyFill="0" applyBorder="0" applyAlignment="0"/>
    <xf numFmtId="166" fontId="8" fillId="5" borderId="0" applyNumberFormat="0" applyFont="0" applyBorder="0" applyAlignment="0">
      <alignment horizontal="right"/>
    </xf>
    <xf numFmtId="166" fontId="8" fillId="5" borderId="0" applyNumberFormat="0" applyFont="0" applyBorder="0" applyAlignment="0">
      <alignment horizontal="right"/>
    </xf>
    <xf numFmtId="0" fontId="69" fillId="0" borderId="0" applyNumberFormat="0" applyFill="0" applyBorder="0" applyAlignment="0">
      <protection locked="0"/>
    </xf>
    <xf numFmtId="0" fontId="70" fillId="20" borderId="45" applyNumberFormat="0" applyAlignment="0" applyProtection="0"/>
    <xf numFmtId="0" fontId="71" fillId="37" borderId="46" applyNumberFormat="0" applyAlignment="0" applyProtection="0"/>
    <xf numFmtId="166" fontId="8" fillId="0" borderId="0" applyFont="0" applyFill="0" applyBorder="0" applyAlignment="0" applyProtection="0"/>
    <xf numFmtId="0" fontId="72"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8" fontId="6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8" fontId="7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3" fontId="74"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75"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181" fontId="63" fillId="0" borderId="0" applyFont="0" applyFill="0" applyBorder="0" applyAlignment="0" applyProtection="0"/>
    <xf numFmtId="0" fontId="76" fillId="0" borderId="0" applyNumberForma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77" fillId="0" borderId="0"/>
    <xf numFmtId="0" fontId="78" fillId="0" borderId="0"/>
    <xf numFmtId="0" fontId="79" fillId="41" borderId="0" applyNumberFormat="0" applyBorder="0" applyAlignment="0" applyProtection="0"/>
    <xf numFmtId="0" fontId="12" fillId="0" borderId="0" applyFill="0" applyBorder="0">
      <alignment vertical="center"/>
    </xf>
    <xf numFmtId="0" fontId="115" fillId="0" borderId="47" applyNumberFormat="0" applyFill="0" applyAlignment="0" applyProtection="0"/>
    <xf numFmtId="0" fontId="12" fillId="0" borderId="0" applyFill="0" applyBorder="0">
      <alignment vertical="center"/>
    </xf>
    <xf numFmtId="0" fontId="33" fillId="0" borderId="0" applyFill="0" applyBorder="0">
      <alignment vertical="center"/>
    </xf>
    <xf numFmtId="0" fontId="80" fillId="0" borderId="48" applyNumberFormat="0" applyFill="0" applyAlignment="0" applyProtection="0"/>
    <xf numFmtId="0" fontId="33" fillId="0" borderId="0" applyFill="0" applyBorder="0">
      <alignment vertical="center"/>
    </xf>
    <xf numFmtId="0" fontId="81" fillId="0" borderId="49" applyNumberFormat="0" applyFill="0" applyAlignment="0" applyProtection="0"/>
    <xf numFmtId="0" fontId="81" fillId="0" borderId="49" applyNumberFormat="0" applyFill="0" applyAlignment="0" applyProtection="0"/>
    <xf numFmtId="0" fontId="34" fillId="0" borderId="0" applyFill="0" applyBorder="0">
      <alignment vertical="center"/>
    </xf>
    <xf numFmtId="0" fontId="34" fillId="0" borderId="0" applyFill="0" applyBorder="0">
      <alignment vertical="center"/>
    </xf>
    <xf numFmtId="0" fontId="26" fillId="0" borderId="0" applyFill="0" applyBorder="0">
      <alignment vertical="center"/>
    </xf>
    <xf numFmtId="0" fontId="81" fillId="0" borderId="0" applyNumberFormat="0" applyFill="0" applyBorder="0" applyAlignment="0" applyProtection="0"/>
    <xf numFmtId="0" fontId="26" fillId="0" borderId="0" applyFill="0" applyBorder="0">
      <alignment vertical="center"/>
    </xf>
    <xf numFmtId="169" fontId="82" fillId="0" borderId="0"/>
    <xf numFmtId="0" fontId="83" fillId="0" borderId="0" applyNumberFormat="0" applyFill="0" applyBorder="0" applyAlignment="0" applyProtection="0">
      <alignment vertical="top"/>
      <protection locked="0"/>
    </xf>
    <xf numFmtId="0" fontId="84" fillId="0" borderId="0" applyFill="0" applyBorder="0">
      <alignment horizontal="center" vertical="center"/>
      <protection locked="0"/>
    </xf>
    <xf numFmtId="0" fontId="85" fillId="0" borderId="0" applyFill="0" applyBorder="0">
      <alignment horizontal="left" vertical="center"/>
      <protection locked="0"/>
    </xf>
    <xf numFmtId="185" fontId="8" fillId="6" borderId="0" applyFont="0" applyBorder="0">
      <alignment horizontal="right"/>
    </xf>
    <xf numFmtId="0" fontId="86" fillId="18" borderId="45" applyNumberFormat="0" applyAlignment="0" applyProtection="0"/>
    <xf numFmtId="166" fontId="8" fillId="42" borderId="0" applyFont="0" applyBorder="0" applyAlignment="0">
      <alignment horizontal="right"/>
      <protection locked="0"/>
    </xf>
    <xf numFmtId="166" fontId="8" fillId="9" borderId="0" applyFont="0" applyBorder="0" applyAlignment="0">
      <alignment horizontal="right"/>
      <protection locked="0"/>
    </xf>
    <xf numFmtId="186" fontId="8" fillId="43" borderId="0" applyFont="0" applyBorder="0">
      <alignment horizontal="right"/>
      <protection locked="0"/>
    </xf>
    <xf numFmtId="186" fontId="8" fillId="43" borderId="0" applyFont="0" applyBorder="0">
      <alignment horizontal="right"/>
      <protection locked="0"/>
    </xf>
    <xf numFmtId="166" fontId="8" fillId="6" borderId="0" applyFont="0" applyBorder="0">
      <alignment horizontal="right"/>
      <protection locked="0"/>
    </xf>
    <xf numFmtId="0" fontId="26" fillId="5" borderId="0"/>
    <xf numFmtId="0" fontId="87" fillId="0" borderId="50" applyNumberFormat="0" applyFill="0" applyAlignment="0" applyProtection="0"/>
    <xf numFmtId="187" fontId="88" fillId="0" borderId="0"/>
    <xf numFmtId="0" fontId="19" fillId="0" borderId="0" applyFill="0" applyBorder="0">
      <alignment horizontal="left" vertical="center"/>
    </xf>
    <xf numFmtId="0" fontId="89" fillId="21" borderId="0" applyNumberFormat="0" applyBorder="0" applyAlignment="0" applyProtection="0"/>
    <xf numFmtId="188"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3" fillId="0" borderId="0"/>
    <xf numFmtId="0" fontId="8" fillId="0" borderId="0"/>
    <xf numFmtId="0" fontId="66" fillId="0" borderId="0"/>
    <xf numFmtId="0" fontId="8" fillId="2" borderId="0"/>
    <xf numFmtId="0" fontId="8" fillId="0" borderId="0"/>
    <xf numFmtId="0" fontId="6" fillId="0" borderId="0"/>
    <xf numFmtId="0" fontId="8" fillId="0" borderId="0"/>
    <xf numFmtId="0" fontId="8" fillId="0" borderId="0"/>
    <xf numFmtId="0" fontId="8" fillId="19" borderId="51" applyNumberFormat="0" applyFont="0" applyAlignment="0" applyProtection="0"/>
    <xf numFmtId="0" fontId="91" fillId="20" borderId="52" applyNumberFormat="0" applyAlignment="0" applyProtection="0"/>
    <xf numFmtId="189" fontId="8" fillId="0" borderId="0" applyFill="0" applyBorder="0"/>
    <xf numFmtId="189" fontId="8" fillId="0" borderId="0" applyFill="0" applyBorder="0"/>
    <xf numFmtId="189" fontId="8"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2" fillId="0" borderId="0"/>
    <xf numFmtId="0" fontId="34" fillId="0" borderId="0" applyFill="0" applyBorder="0">
      <alignment vertical="center"/>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190" fontId="93" fillId="0" borderId="3"/>
    <xf numFmtId="0" fontId="94" fillId="0" borderId="42">
      <alignment horizontal="center"/>
    </xf>
    <xf numFmtId="3" fontId="72" fillId="0" borderId="0" applyFont="0" applyFill="0" applyBorder="0" applyAlignment="0" applyProtection="0"/>
    <xf numFmtId="0" fontId="72" fillId="44" borderId="0" applyNumberFormat="0" applyFont="0" applyBorder="0" applyAlignment="0" applyProtection="0"/>
    <xf numFmtId="191" fontId="8" fillId="0" borderId="0"/>
    <xf numFmtId="191" fontId="8" fillId="0" borderId="0"/>
    <xf numFmtId="191" fontId="8" fillId="0" borderId="0"/>
    <xf numFmtId="192" fontId="26" fillId="0" borderId="0" applyFill="0" applyBorder="0">
      <alignment horizontal="right" vertical="center"/>
    </xf>
    <xf numFmtId="193" fontId="26" fillId="0" borderId="0" applyFill="0" applyBorder="0">
      <alignment horizontal="right" vertical="center"/>
    </xf>
    <xf numFmtId="194" fontId="26" fillId="0" borderId="0" applyFill="0" applyBorder="0">
      <alignment horizontal="right" vertical="center"/>
    </xf>
    <xf numFmtId="0" fontId="8" fillId="19" borderId="0" applyNumberFormat="0" applyFont="0" applyBorder="0" applyAlignment="0" applyProtection="0"/>
    <xf numFmtId="0" fontId="8" fillId="19" borderId="0" applyNumberFormat="0" applyFont="0" applyBorder="0" applyAlignment="0" applyProtection="0"/>
    <xf numFmtId="0" fontId="8" fillId="20" borderId="0" applyNumberFormat="0" applyFont="0" applyBorder="0" applyAlignment="0" applyProtection="0"/>
    <xf numFmtId="0" fontId="8" fillId="20" borderId="0" applyNumberFormat="0" applyFont="0" applyBorder="0" applyAlignment="0" applyProtection="0"/>
    <xf numFmtId="0" fontId="8" fillId="22" borderId="0" applyNumberFormat="0" applyFont="0" applyBorder="0" applyAlignment="0" applyProtection="0"/>
    <xf numFmtId="0" fontId="8" fillId="22" borderId="0" applyNumberFormat="0" applyFon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22" borderId="0" applyNumberFormat="0" applyFont="0" applyBorder="0" applyAlignment="0" applyProtection="0"/>
    <xf numFmtId="0" fontId="8" fillId="22" borderId="0" applyNumberFormat="0" applyFon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Border="0" applyAlignment="0" applyProtection="0"/>
    <xf numFmtId="0" fontId="8" fillId="0" borderId="0" applyNumberFormat="0" applyFont="0" applyBorder="0" applyAlignment="0" applyProtection="0"/>
    <xf numFmtId="0" fontId="95" fillId="0" borderId="0" applyNumberFormat="0" applyFill="0" applyBorder="0" applyAlignment="0" applyProtection="0"/>
    <xf numFmtId="0" fontId="8" fillId="0" borderId="0"/>
    <xf numFmtId="0" fontId="8" fillId="0" borderId="0"/>
    <xf numFmtId="0" fontId="8" fillId="0" borderId="0"/>
    <xf numFmtId="0" fontId="19" fillId="0" borderId="0"/>
    <xf numFmtId="0" fontId="96" fillId="0" borderId="0"/>
    <xf numFmtId="15" fontId="8" fillId="0" borderId="0"/>
    <xf numFmtId="15" fontId="8" fillId="0" borderId="0"/>
    <xf numFmtId="15" fontId="8" fillId="0" borderId="0"/>
    <xf numFmtId="10" fontId="8" fillId="0" borderId="0"/>
    <xf numFmtId="10" fontId="8" fillId="0" borderId="0"/>
    <xf numFmtId="10" fontId="8" fillId="0" borderId="0"/>
    <xf numFmtId="0" fontId="97" fillId="14" borderId="2" applyBorder="0" applyProtection="0">
      <alignment horizontal="centerContinuous" vertical="center"/>
    </xf>
    <xf numFmtId="0" fontId="98" fillId="0" borderId="0" applyBorder="0" applyProtection="0">
      <alignment vertical="center"/>
    </xf>
    <xf numFmtId="0" fontId="99" fillId="0" borderId="0">
      <alignment horizontal="left"/>
    </xf>
    <xf numFmtId="0" fontId="99" fillId="0" borderId="53" applyFill="0" applyBorder="0" applyProtection="0">
      <alignment horizontal="left" vertical="top"/>
    </xf>
    <xf numFmtId="49" fontId="8" fillId="0" borderId="0" applyFont="0" applyFill="0" applyBorder="0" applyAlignment="0" applyProtection="0"/>
    <xf numFmtId="0" fontId="100" fillId="0" borderId="0"/>
    <xf numFmtId="49" fontId="8" fillId="0" borderId="0" applyFont="0" applyFill="0" applyBorder="0" applyAlignment="0" applyProtection="0"/>
    <xf numFmtId="0" fontId="101" fillId="0" borderId="0"/>
    <xf numFmtId="0" fontId="101" fillId="0" borderId="0"/>
    <xf numFmtId="0" fontId="100" fillId="0" borderId="0"/>
    <xf numFmtId="187" fontId="102" fillId="0" borderId="0"/>
    <xf numFmtId="0" fontId="95" fillId="0" borderId="0" applyNumberFormat="0" applyFill="0" applyBorder="0" applyAlignment="0" applyProtection="0"/>
    <xf numFmtId="0" fontId="103" fillId="0" borderId="0" applyFill="0" applyBorder="0">
      <alignment horizontal="left" vertical="center"/>
      <protection locked="0"/>
    </xf>
    <xf numFmtId="0" fontId="100" fillId="0" borderId="0"/>
    <xf numFmtId="0" fontId="104" fillId="0" borderId="0" applyFill="0" applyBorder="0">
      <alignment horizontal="left" vertical="center"/>
      <protection locked="0"/>
    </xf>
    <xf numFmtId="0" fontId="75" fillId="0" borderId="54" applyNumberFormat="0" applyFill="0" applyAlignment="0" applyProtection="0"/>
    <xf numFmtId="0" fontId="105" fillId="0" borderId="0" applyNumberFormat="0" applyFill="0" applyBorder="0" applyAlignment="0" applyProtection="0"/>
    <xf numFmtId="195" fontId="8" fillId="0" borderId="2" applyBorder="0" applyProtection="0">
      <alignment horizontal="right"/>
    </xf>
    <xf numFmtId="195" fontId="8" fillId="0" borderId="2" applyBorder="0" applyProtection="0">
      <alignment horizontal="right"/>
    </xf>
    <xf numFmtId="195" fontId="8" fillId="0" borderId="2" applyBorder="0" applyProtection="0">
      <alignment horizontal="right"/>
    </xf>
    <xf numFmtId="0" fontId="5" fillId="0" borderId="0"/>
    <xf numFmtId="0" fontId="8" fillId="0" borderId="0"/>
    <xf numFmtId="0" fontId="5" fillId="0" borderId="0"/>
    <xf numFmtId="0" fontId="5" fillId="0" borderId="0"/>
    <xf numFmtId="0" fontId="5" fillId="0" borderId="0"/>
    <xf numFmtId="181" fontId="8" fillId="0" borderId="0"/>
    <xf numFmtId="0" fontId="5" fillId="45" borderId="0" applyNumberFormat="0" applyBorder="0" applyAlignment="0" applyProtection="0"/>
    <xf numFmtId="0" fontId="5" fillId="46" borderId="0" applyNumberFormat="0" applyBorder="0" applyAlignment="0" applyProtection="0"/>
    <xf numFmtId="166" fontId="8" fillId="5" borderId="0" applyNumberFormat="0" applyFont="0" applyBorder="0" applyAlignment="0">
      <alignment horizontal="right"/>
    </xf>
    <xf numFmtId="0" fontId="70" fillId="20" borderId="45" applyNumberFormat="0" applyAlignment="0" applyProtection="0"/>
    <xf numFmtId="0" fontId="70" fillId="20" borderId="45" applyNumberFormat="0" applyAlignment="0" applyProtection="0"/>
    <xf numFmtId="0" fontId="71" fillId="37" borderId="46" applyNumberFormat="0" applyAlignment="0" applyProtection="0"/>
    <xf numFmtId="168" fontId="5" fillId="0" borderId="0" applyFont="0" applyFill="0" applyBorder="0" applyAlignment="0" applyProtection="0"/>
    <xf numFmtId="168" fontId="8" fillId="0" borderId="0" applyFont="0" applyFill="0" applyBorder="0" applyAlignment="0" applyProtection="0"/>
    <xf numFmtId="168" fontId="63" fillId="0" borderId="0" applyFont="0" applyFill="0" applyBorder="0" applyAlignment="0" applyProtection="0"/>
    <xf numFmtId="168" fontId="8" fillId="0" borderId="0" applyFont="0" applyFill="0" applyBorder="0" applyAlignment="0" applyProtection="0"/>
    <xf numFmtId="0" fontId="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0"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8"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10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09" fillId="0" borderId="0" applyNumberFormat="0" applyFill="0" applyBorder="0" applyAlignment="0" applyProtection="0"/>
    <xf numFmtId="0" fontId="108" fillId="0" borderId="0" applyNumberFormat="0" applyFill="0" applyBorder="0" applyAlignment="0" applyProtection="0">
      <alignment vertical="top"/>
      <protection locked="0"/>
    </xf>
    <xf numFmtId="185" fontId="8" fillId="6" borderId="0" applyFont="0" applyBorder="0">
      <alignment horizontal="right"/>
    </xf>
    <xf numFmtId="169" fontId="8" fillId="6" borderId="0" applyFont="0" applyBorder="0" applyAlignment="0"/>
    <xf numFmtId="0" fontId="86" fillId="18" borderId="45" applyNumberFormat="0" applyAlignment="0" applyProtection="0"/>
    <xf numFmtId="0" fontId="86" fillId="18" borderId="45" applyNumberFormat="0" applyAlignment="0" applyProtection="0"/>
    <xf numFmtId="166" fontId="8" fillId="42" borderId="0" applyFont="0" applyBorder="0" applyAlignment="0">
      <alignment horizontal="right"/>
      <protection locked="0"/>
    </xf>
    <xf numFmtId="166" fontId="8" fillId="42" borderId="0" applyFont="0" applyBorder="0" applyAlignment="0">
      <alignment horizontal="right"/>
      <protection locked="0"/>
    </xf>
    <xf numFmtId="166" fontId="8" fillId="42" borderId="0" applyFont="0" applyBorder="0" applyAlignment="0">
      <alignment horizontal="right"/>
      <protection locked="0"/>
    </xf>
    <xf numFmtId="166" fontId="8" fillId="42" borderId="0" applyFont="0" applyBorder="0" applyAlignment="0">
      <alignment horizontal="right"/>
      <protection locked="0"/>
    </xf>
    <xf numFmtId="166" fontId="8" fillId="9" borderId="0" applyFont="0" applyBorder="0" applyAlignment="0">
      <alignment horizontal="right"/>
      <protection locked="0"/>
    </xf>
    <xf numFmtId="10" fontId="8" fillId="9" borderId="0" applyFont="0" applyBorder="0">
      <alignment horizontal="right"/>
      <protection locked="0"/>
    </xf>
    <xf numFmtId="3" fontId="8" fillId="48" borderId="0" applyFont="0" applyBorder="0">
      <protection locked="0"/>
    </xf>
    <xf numFmtId="169" fontId="33" fillId="48" borderId="0" applyBorder="0" applyAlignment="0">
      <protection locked="0"/>
    </xf>
    <xf numFmtId="186" fontId="8" fillId="43" borderId="0" applyFont="0" applyBorder="0">
      <alignment horizontal="right"/>
      <protection locked="0"/>
    </xf>
    <xf numFmtId="166" fontId="8" fillId="6" borderId="0" applyFont="0" applyBorder="0">
      <alignment horizontal="right"/>
      <protection locked="0"/>
    </xf>
    <xf numFmtId="196" fontId="5" fillId="15" borderId="44">
      <protection locked="0"/>
    </xf>
    <xf numFmtId="196" fontId="5" fillId="15" borderId="44">
      <protection locked="0"/>
    </xf>
    <xf numFmtId="196" fontId="5" fillId="15" borderId="44">
      <protection locked="0"/>
    </xf>
    <xf numFmtId="49" fontId="5" fillId="15" borderId="44" applyFont="0" applyAlignment="0">
      <alignment horizontal="left" vertical="center" wrapText="1"/>
      <protection locked="0"/>
    </xf>
    <xf numFmtId="49" fontId="5" fillId="15" borderId="44" applyFont="0" applyAlignment="0">
      <alignment horizontal="left" vertical="center" wrapText="1"/>
      <protection locked="0"/>
    </xf>
    <xf numFmtId="49" fontId="5" fillId="15" borderId="44" applyFont="0" applyAlignment="0">
      <alignment horizontal="left" vertical="center" wrapText="1"/>
      <protection locked="0"/>
    </xf>
    <xf numFmtId="169" fontId="110" fillId="49" borderId="0" applyBorder="0" applyAlignment="0"/>
    <xf numFmtId="185" fontId="106" fillId="5" borderId="14" applyFont="0" applyBorder="0" applyAlignment="0"/>
    <xf numFmtId="169" fontId="33" fillId="5" borderId="0" applyFont="0" applyBorder="0" applyAlignment="0"/>
    <xf numFmtId="196" fontId="5" fillId="16" borderId="44"/>
    <xf numFmtId="196" fontId="5" fillId="16" borderId="44"/>
    <xf numFmtId="196" fontId="5" fillId="16" borderId="44"/>
    <xf numFmtId="0" fontId="8" fillId="2" borderId="0"/>
    <xf numFmtId="0" fontId="8" fillId="0" borderId="0"/>
    <xf numFmtId="0" fontId="8" fillId="2"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2" borderId="0"/>
    <xf numFmtId="0" fontId="8" fillId="2" borderId="0"/>
    <xf numFmtId="0" fontId="8" fillId="0" borderId="0"/>
    <xf numFmtId="0" fontId="73" fillId="0" borderId="0"/>
    <xf numFmtId="0" fontId="63" fillId="0" borderId="0"/>
    <xf numFmtId="0" fontId="63" fillId="0" borderId="0"/>
    <xf numFmtId="0" fontId="8" fillId="0" borderId="0"/>
    <xf numFmtId="0" fontId="8" fillId="0" borderId="0"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2" borderId="0"/>
    <xf numFmtId="0" fontId="8" fillId="2" borderId="0"/>
    <xf numFmtId="0" fontId="8" fillId="0" borderId="0"/>
    <xf numFmtId="0" fontId="8" fillId="2" borderId="0"/>
    <xf numFmtId="0" fontId="5" fillId="0" borderId="0"/>
    <xf numFmtId="0" fontId="5" fillId="0" borderId="0"/>
    <xf numFmtId="0" fontId="5" fillId="0" borderId="0"/>
    <xf numFmtId="0" fontId="8" fillId="0" borderId="0"/>
    <xf numFmtId="0" fontId="8" fillId="0" borderId="0"/>
    <xf numFmtId="0" fontId="5"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pplyFill="0"/>
    <xf numFmtId="0" fontId="8" fillId="0" borderId="0"/>
    <xf numFmtId="0" fontId="5" fillId="0" borderId="0"/>
    <xf numFmtId="0" fontId="63" fillId="0" borderId="0"/>
    <xf numFmtId="0" fontId="8" fillId="2"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19" borderId="51" applyNumberFormat="0" applyFont="0" applyAlignment="0" applyProtection="0"/>
    <xf numFmtId="0" fontId="8" fillId="19" borderId="51" applyNumberFormat="0" applyFont="0" applyAlignment="0" applyProtection="0"/>
    <xf numFmtId="0" fontId="8" fillId="19" borderId="51" applyNumberFormat="0" applyFont="0" applyAlignment="0" applyProtection="0"/>
    <xf numFmtId="0" fontId="8" fillId="19" borderId="51" applyNumberFormat="0" applyFont="0" applyAlignment="0" applyProtection="0"/>
    <xf numFmtId="0" fontId="8" fillId="19" borderId="51" applyNumberFormat="0" applyFont="0" applyAlignment="0" applyProtection="0"/>
    <xf numFmtId="0" fontId="8" fillId="19" borderId="51" applyNumberFormat="0" applyFont="0" applyAlignment="0" applyProtection="0"/>
    <xf numFmtId="0" fontId="8" fillId="19" borderId="51" applyNumberFormat="0" applyFont="0" applyAlignment="0" applyProtection="0"/>
    <xf numFmtId="0" fontId="8" fillId="19" borderId="51" applyNumberFormat="0" applyFont="0" applyAlignment="0" applyProtection="0"/>
    <xf numFmtId="0" fontId="91" fillId="20" borderId="52" applyNumberFormat="0" applyAlignment="0" applyProtection="0"/>
    <xf numFmtId="0" fontId="91" fillId="20" borderId="5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4" fillId="0" borderId="42">
      <alignment horizontal="center"/>
    </xf>
    <xf numFmtId="0" fontId="94" fillId="0" borderId="42">
      <alignment horizontal="center"/>
    </xf>
    <xf numFmtId="0" fontId="94" fillId="0" borderId="42">
      <alignment horizontal="center"/>
    </xf>
    <xf numFmtId="0" fontId="94" fillId="0" borderId="42">
      <alignment horizontal="center"/>
    </xf>
    <xf numFmtId="0" fontId="94" fillId="0" borderId="42">
      <alignment horizontal="center"/>
    </xf>
    <xf numFmtId="0" fontId="94" fillId="0" borderId="42">
      <alignment horizontal="center"/>
    </xf>
    <xf numFmtId="196" fontId="60" fillId="15" borderId="55">
      <alignment horizontal="right" indent="2"/>
      <protection locked="0"/>
    </xf>
    <xf numFmtId="0" fontId="8" fillId="0" borderId="0"/>
    <xf numFmtId="0" fontId="8" fillId="0" borderId="0"/>
    <xf numFmtId="0" fontId="8" fillId="0" borderId="0"/>
    <xf numFmtId="0" fontId="8" fillId="0" borderId="0"/>
    <xf numFmtId="0" fontId="8" fillId="0" borderId="0"/>
    <xf numFmtId="0" fontId="75" fillId="0" borderId="54" applyNumberFormat="0" applyFill="0" applyAlignment="0" applyProtection="0"/>
    <xf numFmtId="0" fontId="75" fillId="0" borderId="54" applyNumberFormat="0" applyFill="0" applyAlignment="0" applyProtection="0"/>
    <xf numFmtId="0" fontId="4" fillId="0" borderId="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168" fontId="8" fillId="0" borderId="0" applyFont="0" applyFill="0" applyBorder="0" applyAlignment="0" applyProtection="0"/>
    <xf numFmtId="0" fontId="8" fillId="0" borderId="0"/>
    <xf numFmtId="0" fontId="8" fillId="0" borderId="0" applyFill="0"/>
    <xf numFmtId="0" fontId="8" fillId="2" borderId="0"/>
    <xf numFmtId="0" fontId="8" fillId="2" borderId="0"/>
    <xf numFmtId="0" fontId="8" fillId="2"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4" fillId="0" borderId="57">
      <alignment horizontal="center"/>
    </xf>
    <xf numFmtId="0" fontId="94" fillId="0" borderId="57">
      <alignment horizontal="center"/>
    </xf>
    <xf numFmtId="0" fontId="94" fillId="0" borderId="57">
      <alignment horizontal="center"/>
    </xf>
    <xf numFmtId="0" fontId="94" fillId="0" borderId="57">
      <alignment horizontal="center"/>
    </xf>
    <xf numFmtId="0" fontId="94" fillId="0" borderId="57">
      <alignment horizontal="center"/>
    </xf>
    <xf numFmtId="0" fontId="94" fillId="0" borderId="57">
      <alignment horizontal="center"/>
    </xf>
    <xf numFmtId="0" fontId="94" fillId="0" borderId="57">
      <alignment horizontal="center"/>
    </xf>
    <xf numFmtId="0" fontId="4" fillId="0" borderId="0"/>
    <xf numFmtId="0" fontId="8" fillId="0" borderId="0"/>
    <xf numFmtId="0" fontId="4" fillId="0" borderId="0"/>
    <xf numFmtId="0" fontId="4" fillId="0" borderId="0"/>
    <xf numFmtId="0" fontId="3" fillId="0" borderId="0"/>
    <xf numFmtId="0" fontId="112" fillId="13" borderId="61">
      <alignment vertical="center"/>
    </xf>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14" fillId="57" borderId="66" applyNumberFormat="0" applyAlignment="0" applyProtection="0"/>
  </cellStyleXfs>
  <cellXfs count="767">
    <xf numFmtId="0" fontId="0" fillId="0" borderId="0" xfId="0"/>
    <xf numFmtId="0" fontId="0" fillId="0" borderId="0" xfId="0" applyProtection="1">
      <protection locked="0"/>
    </xf>
    <xf numFmtId="0" fontId="0" fillId="0" borderId="0" xfId="0" applyAlignment="1" applyProtection="1">
      <alignment horizontal="center"/>
      <protection locked="0"/>
    </xf>
    <xf numFmtId="0" fontId="15" fillId="0" borderId="0" xfId="0" applyFont="1" applyProtection="1">
      <protection locked="0"/>
    </xf>
    <xf numFmtId="0" fontId="13" fillId="0" borderId="0" xfId="0" applyFont="1" applyProtection="1">
      <protection locked="0"/>
    </xf>
    <xf numFmtId="0" fontId="10" fillId="0" borderId="0" xfId="0" applyFont="1" applyProtection="1">
      <protection locked="0"/>
    </xf>
    <xf numFmtId="0" fontId="17" fillId="0" borderId="0" xfId="0" applyFont="1" applyProtection="1">
      <protection locked="0"/>
    </xf>
    <xf numFmtId="0" fontId="24" fillId="0" borderId="0" xfId="0" applyFont="1" applyProtection="1">
      <protection locked="0"/>
    </xf>
    <xf numFmtId="0" fontId="0" fillId="2" borderId="0" xfId="0" applyFill="1" applyAlignment="1">
      <alignment wrapText="1"/>
    </xf>
    <xf numFmtId="0" fontId="0" fillId="2" borderId="0" xfId="0" applyFill="1"/>
    <xf numFmtId="0" fontId="12" fillId="2" borderId="0" xfId="0" applyFont="1" applyFill="1" applyAlignment="1">
      <alignment horizontal="center" wrapText="1"/>
    </xf>
    <xf numFmtId="0" fontId="0" fillId="2" borderId="0" xfId="0" applyFill="1" applyAlignment="1">
      <alignment vertical="center" wrapText="1"/>
    </xf>
    <xf numFmtId="0" fontId="12" fillId="2" borderId="0" xfId="0" applyFont="1" applyFill="1" applyAlignment="1">
      <alignment horizontal="center"/>
    </xf>
    <xf numFmtId="10" fontId="12" fillId="2" borderId="0" xfId="6" applyNumberFormat="1" applyFont="1" applyFill="1" applyBorder="1" applyAlignment="1">
      <alignment horizontal="center"/>
    </xf>
    <xf numFmtId="0" fontId="12" fillId="2" borderId="0" xfId="0" applyFont="1" applyFill="1"/>
    <xf numFmtId="0" fontId="0" fillId="2" borderId="0" xfId="0" applyFill="1" applyAlignment="1">
      <alignment horizontal="center"/>
    </xf>
    <xf numFmtId="10" fontId="10" fillId="2" borderId="0" xfId="6" applyNumberFormat="1" applyFill="1"/>
    <xf numFmtId="10" fontId="0" fillId="2" borderId="0" xfId="6" applyNumberFormat="1" applyFont="1" applyFill="1"/>
    <xf numFmtId="0" fontId="25" fillId="2" borderId="0" xfId="0" applyFont="1" applyFill="1" applyAlignment="1">
      <alignment horizontal="center"/>
    </xf>
    <xf numFmtId="0" fontId="25" fillId="2" borderId="0" xfId="0" applyFont="1" applyFill="1" applyAlignment="1">
      <alignment horizontal="right"/>
    </xf>
    <xf numFmtId="174" fontId="0" fillId="2" borderId="0" xfId="1" applyNumberFormat="1" applyFont="1" applyFill="1"/>
    <xf numFmtId="171" fontId="0" fillId="2" borderId="0" xfId="0" applyNumberFormat="1" applyFill="1"/>
    <xf numFmtId="168" fontId="0" fillId="2" borderId="0" xfId="0" applyNumberFormat="1" applyFill="1"/>
    <xf numFmtId="167" fontId="26" fillId="2" borderId="0" xfId="2" applyFont="1" applyFill="1" applyBorder="1" applyAlignment="1">
      <alignment horizontal="center" vertical="center"/>
    </xf>
    <xf numFmtId="0" fontId="12" fillId="0" borderId="0" xfId="0" applyFont="1" applyAlignment="1" applyProtection="1">
      <alignment horizontal="center"/>
      <protection locked="0"/>
    </xf>
    <xf numFmtId="0" fontId="0" fillId="2" borderId="0" xfId="0" applyFill="1" applyProtection="1">
      <protection locked="0"/>
    </xf>
    <xf numFmtId="0" fontId="0" fillId="2" borderId="0" xfId="0" applyFill="1" applyAlignment="1" applyProtection="1">
      <alignment horizontal="center"/>
      <protection locked="0"/>
    </xf>
    <xf numFmtId="0" fontId="12" fillId="2" borderId="0" xfId="0" applyFont="1" applyFill="1" applyAlignment="1" applyProtection="1">
      <alignment horizontal="center"/>
      <protection locked="0"/>
    </xf>
    <xf numFmtId="0" fontId="13" fillId="2" borderId="0" xfId="0" applyFont="1" applyFill="1" applyProtection="1">
      <protection locked="0"/>
    </xf>
    <xf numFmtId="0" fontId="12" fillId="2" borderId="0" xfId="0" applyFont="1" applyFill="1" applyProtection="1">
      <protection locked="0"/>
    </xf>
    <xf numFmtId="0" fontId="12" fillId="2" borderId="0" xfId="0" applyFont="1" applyFill="1" applyAlignment="1">
      <alignment vertical="center"/>
    </xf>
    <xf numFmtId="0" fontId="18" fillId="0" borderId="0" xfId="0" applyFont="1" applyProtection="1">
      <protection locked="0"/>
    </xf>
    <xf numFmtId="0" fontId="12" fillId="0" borderId="0" xfId="0" applyFont="1" applyAlignment="1">
      <alignment horizontal="center"/>
    </xf>
    <xf numFmtId="10" fontId="10" fillId="2" borderId="0" xfId="6" applyNumberFormat="1" applyFill="1" applyBorder="1"/>
    <xf numFmtId="202" fontId="0" fillId="2" borderId="0" xfId="1" applyFont="1" applyFill="1" applyBorder="1"/>
    <xf numFmtId="0" fontId="12" fillId="2" borderId="0" xfId="0" applyFont="1" applyFill="1" applyAlignment="1">
      <alignment horizontal="left"/>
    </xf>
    <xf numFmtId="0" fontId="19" fillId="2" borderId="0" xfId="0" applyFont="1" applyFill="1" applyAlignment="1" applyProtection="1">
      <alignment horizontal="left"/>
      <protection locked="0"/>
    </xf>
    <xf numFmtId="202" fontId="0" fillId="2" borderId="0" xfId="1" applyFont="1" applyFill="1" applyProtection="1">
      <protection locked="0"/>
    </xf>
    <xf numFmtId="10" fontId="0" fillId="2" borderId="0" xfId="6" applyNumberFormat="1" applyFont="1" applyFill="1" applyProtection="1">
      <protection locked="0"/>
    </xf>
    <xf numFmtId="0" fontId="19" fillId="2" borderId="0" xfId="0" applyFont="1" applyFill="1"/>
    <xf numFmtId="0" fontId="20" fillId="2" borderId="0" xfId="0" applyFont="1" applyFill="1"/>
    <xf numFmtId="202" fontId="0" fillId="2" borderId="0" xfId="1" applyFont="1" applyFill="1"/>
    <xf numFmtId="0" fontId="18" fillId="2" borderId="0" xfId="0" applyFont="1" applyFill="1" applyProtection="1">
      <protection locked="0"/>
    </xf>
    <xf numFmtId="0" fontId="17" fillId="2" borderId="0" xfId="0" applyFont="1" applyFill="1" applyProtection="1">
      <protection locked="0"/>
    </xf>
    <xf numFmtId="0" fontId="14" fillId="2" borderId="0" xfId="0" applyFont="1" applyFill="1" applyProtection="1">
      <protection locked="0"/>
    </xf>
    <xf numFmtId="10" fontId="18" fillId="2" borderId="0" xfId="0" applyNumberFormat="1" applyFont="1" applyFill="1" applyProtection="1">
      <protection locked="0"/>
    </xf>
    <xf numFmtId="10" fontId="14" fillId="2" borderId="0" xfId="6" applyNumberFormat="1" applyFont="1" applyFill="1" applyProtection="1">
      <protection locked="0"/>
    </xf>
    <xf numFmtId="164" fontId="14" fillId="2" borderId="0" xfId="0" applyNumberFormat="1" applyFont="1" applyFill="1" applyProtection="1">
      <protection locked="0"/>
    </xf>
    <xf numFmtId="168" fontId="0" fillId="2" borderId="0" xfId="0" applyNumberFormat="1" applyFill="1" applyProtection="1">
      <protection locked="0"/>
    </xf>
    <xf numFmtId="10" fontId="0" fillId="2" borderId="0" xfId="0" applyNumberFormat="1" applyFill="1" applyProtection="1">
      <protection locked="0"/>
    </xf>
    <xf numFmtId="0" fontId="28" fillId="2" borderId="0" xfId="0" applyFont="1" applyFill="1"/>
    <xf numFmtId="4" fontId="0" fillId="2" borderId="0" xfId="0" applyNumberFormat="1" applyFill="1"/>
    <xf numFmtId="177" fontId="31" fillId="2" borderId="0" xfId="2" applyNumberFormat="1" applyFont="1" applyFill="1" applyBorder="1" applyAlignment="1">
      <alignment horizontal="center" vertical="center"/>
    </xf>
    <xf numFmtId="167" fontId="0" fillId="2" borderId="0" xfId="0" applyNumberFormat="1" applyFill="1"/>
    <xf numFmtId="0" fontId="16" fillId="2" borderId="0" xfId="0" applyFont="1" applyFill="1" applyAlignment="1">
      <alignment horizontal="center" vertical="center"/>
    </xf>
    <xf numFmtId="0" fontId="27" fillId="2" borderId="0" xfId="0" applyFont="1" applyFill="1" applyAlignment="1">
      <alignment horizontal="center"/>
    </xf>
    <xf numFmtId="0" fontId="27" fillId="2" borderId="0" xfId="0" applyFont="1" applyFill="1"/>
    <xf numFmtId="0" fontId="16" fillId="2" borderId="0" xfId="0" applyFont="1" applyFill="1"/>
    <xf numFmtId="0" fontId="19" fillId="2" borderId="0" xfId="0" applyFont="1" applyFill="1" applyAlignment="1">
      <alignment horizontal="left"/>
    </xf>
    <xf numFmtId="167" fontId="10" fillId="2" borderId="0" xfId="2" applyFill="1" applyBorder="1"/>
    <xf numFmtId="167" fontId="0" fillId="2" borderId="0" xfId="2" applyFont="1" applyFill="1" applyBorder="1"/>
    <xf numFmtId="173" fontId="0" fillId="2" borderId="0" xfId="0" applyNumberFormat="1" applyFill="1" applyProtection="1">
      <protection locked="0"/>
    </xf>
    <xf numFmtId="10" fontId="10" fillId="3" borderId="4" xfId="6" applyNumberFormat="1" applyFill="1" applyBorder="1" applyAlignment="1">
      <alignment vertical="center"/>
    </xf>
    <xf numFmtId="0" fontId="0" fillId="4" borderId="0" xfId="0" applyFill="1"/>
    <xf numFmtId="0" fontId="30" fillId="4" borderId="0" xfId="0" applyFont="1" applyFill="1"/>
    <xf numFmtId="0" fontId="20" fillId="5" borderId="1" xfId="0" applyFont="1" applyFill="1" applyBorder="1"/>
    <xf numFmtId="0" fontId="19" fillId="5" borderId="1" xfId="0" applyFont="1" applyFill="1" applyBorder="1"/>
    <xf numFmtId="0" fontId="19" fillId="5" borderId="1" xfId="0" applyFont="1" applyFill="1" applyBorder="1" applyAlignment="1">
      <alignment horizontal="center"/>
    </xf>
    <xf numFmtId="10" fontId="19" fillId="5" borderId="1" xfId="6" applyNumberFormat="1" applyFont="1" applyFill="1" applyBorder="1" applyAlignment="1">
      <alignment horizontal="center"/>
    </xf>
    <xf numFmtId="0" fontId="0" fillId="4" borderId="1" xfId="0" applyFill="1" applyBorder="1"/>
    <xf numFmtId="0" fontId="0" fillId="4" borderId="1" xfId="0" applyFill="1" applyBorder="1" applyAlignment="1">
      <alignment wrapText="1"/>
    </xf>
    <xf numFmtId="167" fontId="12" fillId="4" borderId="1" xfId="0" applyNumberFormat="1" applyFont="1" applyFill="1" applyBorder="1" applyAlignment="1">
      <alignment horizontal="center" wrapText="1"/>
    </xf>
    <xf numFmtId="0" fontId="19" fillId="4" borderId="1" xfId="0" applyFont="1" applyFill="1" applyBorder="1" applyAlignment="1">
      <alignment vertical="center"/>
    </xf>
    <xf numFmtId="0" fontId="0" fillId="5" borderId="1" xfId="0" applyFill="1" applyBorder="1" applyProtection="1">
      <protection locked="0"/>
    </xf>
    <xf numFmtId="0" fontId="12" fillId="4" borderId="1" xfId="0" applyFont="1" applyFill="1" applyBorder="1"/>
    <xf numFmtId="0" fontId="0" fillId="4" borderId="1" xfId="0" applyFill="1" applyBorder="1" applyProtection="1">
      <protection locked="0"/>
    </xf>
    <xf numFmtId="0" fontId="12" fillId="5" borderId="1" xfId="0" applyFont="1" applyFill="1" applyBorder="1" applyAlignment="1">
      <alignment horizontal="center"/>
    </xf>
    <xf numFmtId="0" fontId="19" fillId="5" borderId="1" xfId="0" applyFont="1" applyFill="1" applyBorder="1" applyAlignment="1">
      <alignment horizontal="left"/>
    </xf>
    <xf numFmtId="10" fontId="0" fillId="4" borderId="4" xfId="0" applyNumberFormat="1" applyFill="1" applyBorder="1" applyProtection="1">
      <protection locked="0"/>
    </xf>
    <xf numFmtId="173" fontId="0" fillId="2" borderId="0" xfId="0" applyNumberFormat="1" applyFill="1"/>
    <xf numFmtId="173" fontId="12" fillId="2" borderId="0" xfId="0" applyNumberFormat="1" applyFont="1" applyFill="1"/>
    <xf numFmtId="10" fontId="12" fillId="5" borderId="1" xfId="6" applyNumberFormat="1" applyFont="1" applyFill="1" applyBorder="1" applyProtection="1">
      <protection locked="0"/>
    </xf>
    <xf numFmtId="10" fontId="12" fillId="4" borderId="1" xfId="6" applyNumberFormat="1" applyFont="1" applyFill="1" applyBorder="1" applyProtection="1">
      <protection locked="0"/>
    </xf>
    <xf numFmtId="173" fontId="0" fillId="2" borderId="4" xfId="0" applyNumberFormat="1" applyFill="1" applyBorder="1"/>
    <xf numFmtId="173" fontId="0" fillId="2" borderId="4" xfId="0" applyNumberFormat="1" applyFill="1" applyBorder="1" applyProtection="1">
      <protection locked="0"/>
    </xf>
    <xf numFmtId="10" fontId="0" fillId="2" borderId="0" xfId="6" applyNumberFormat="1" applyFont="1" applyFill="1" applyBorder="1"/>
    <xf numFmtId="0" fontId="34" fillId="4" borderId="3" xfId="0" applyFont="1" applyFill="1" applyBorder="1" applyAlignment="1">
      <alignment horizontal="center"/>
    </xf>
    <xf numFmtId="0" fontId="34" fillId="4" borderId="10" xfId="0" applyFont="1" applyFill="1" applyBorder="1" applyAlignment="1">
      <alignment horizontal="center"/>
    </xf>
    <xf numFmtId="0" fontId="33" fillId="2" borderId="0" xfId="0" applyFont="1" applyFill="1" applyAlignment="1" applyProtection="1">
      <alignment horizontal="center"/>
      <protection locked="0"/>
    </xf>
    <xf numFmtId="167" fontId="25" fillId="0" borderId="0" xfId="0" applyNumberFormat="1" applyFont="1"/>
    <xf numFmtId="10" fontId="0" fillId="2" borderId="0" xfId="0" applyNumberFormat="1" applyFill="1"/>
    <xf numFmtId="10" fontId="10" fillId="4" borderId="1" xfId="6" applyNumberFormat="1" applyFill="1" applyBorder="1"/>
    <xf numFmtId="0" fontId="22" fillId="2" borderId="11" xfId="0" applyFont="1" applyFill="1" applyBorder="1"/>
    <xf numFmtId="167" fontId="0" fillId="2" borderId="11" xfId="2" applyFont="1" applyFill="1" applyBorder="1"/>
    <xf numFmtId="0" fontId="12" fillId="4" borderId="1" xfId="0" applyFont="1" applyFill="1" applyBorder="1" applyAlignment="1">
      <alignment vertical="center"/>
    </xf>
    <xf numFmtId="0" fontId="12" fillId="2" borderId="0" xfId="2" applyNumberFormat="1" applyFont="1" applyFill="1" applyBorder="1" applyAlignment="1">
      <alignment horizontal="right" vertical="center"/>
    </xf>
    <xf numFmtId="0" fontId="12" fillId="2" borderId="0" xfId="0" applyFont="1" applyFill="1" applyAlignment="1">
      <alignment horizontal="right" vertical="center"/>
    </xf>
    <xf numFmtId="172" fontId="0" fillId="2" borderId="0" xfId="0" applyNumberFormat="1" applyFill="1"/>
    <xf numFmtId="0" fontId="12" fillId="2" borderId="12" xfId="0" quotePrefix="1" applyFont="1" applyFill="1" applyBorder="1" applyAlignment="1">
      <alignment horizontal="right" vertical="center"/>
    </xf>
    <xf numFmtId="202" fontId="32" fillId="2" borderId="11" xfId="1" applyFont="1" applyFill="1" applyBorder="1"/>
    <xf numFmtId="168" fontId="25" fillId="2" borderId="0" xfId="0" applyNumberFormat="1" applyFont="1" applyFill="1" applyAlignment="1">
      <alignment horizontal="right"/>
    </xf>
    <xf numFmtId="0" fontId="0" fillId="5" borderId="1" xfId="0" applyFill="1" applyBorder="1"/>
    <xf numFmtId="0" fontId="12" fillId="5" borderId="1" xfId="0" applyFont="1" applyFill="1" applyBorder="1"/>
    <xf numFmtId="0" fontId="12" fillId="4" borderId="1" xfId="0" applyFont="1" applyFill="1" applyBorder="1" applyAlignment="1">
      <alignment horizontal="right"/>
    </xf>
    <xf numFmtId="0" fontId="12" fillId="5" borderId="1" xfId="0" applyFont="1" applyFill="1" applyBorder="1" applyAlignment="1">
      <alignment horizontal="right"/>
    </xf>
    <xf numFmtId="168" fontId="0" fillId="2" borderId="0" xfId="1" applyNumberFormat="1" applyFont="1" applyFill="1" applyProtection="1">
      <protection locked="0"/>
    </xf>
    <xf numFmtId="0" fontId="12" fillId="2" borderId="0" xfId="0" applyFont="1" applyFill="1" applyAlignment="1">
      <alignment horizontal="right"/>
    </xf>
    <xf numFmtId="0" fontId="39" fillId="4" borderId="1" xfId="0" applyFont="1" applyFill="1" applyBorder="1"/>
    <xf numFmtId="174" fontId="25" fillId="2" borderId="0" xfId="0" applyNumberFormat="1" applyFont="1" applyFill="1" applyAlignment="1">
      <alignment horizontal="right"/>
    </xf>
    <xf numFmtId="2" fontId="40" fillId="2" borderId="0" xfId="0" applyNumberFormat="1" applyFont="1" applyFill="1" applyAlignment="1">
      <alignment horizontal="center"/>
    </xf>
    <xf numFmtId="2" fontId="40" fillId="2" borderId="0" xfId="0" applyNumberFormat="1" applyFont="1" applyFill="1"/>
    <xf numFmtId="174" fontId="0" fillId="2" borderId="0" xfId="0" applyNumberFormat="1" applyFill="1"/>
    <xf numFmtId="9" fontId="0" fillId="2" borderId="0" xfId="6" applyFont="1" applyFill="1"/>
    <xf numFmtId="168" fontId="0" fillId="2" borderId="0" xfId="0" applyNumberFormat="1" applyFill="1" applyAlignment="1">
      <alignment wrapText="1"/>
    </xf>
    <xf numFmtId="10" fontId="0" fillId="2" borderId="0" xfId="0" applyNumberFormat="1" applyFill="1" applyAlignment="1">
      <alignment vertical="center" wrapText="1"/>
    </xf>
    <xf numFmtId="0" fontId="43" fillId="2" borderId="0" xfId="0" applyFont="1" applyFill="1" applyAlignment="1">
      <alignment horizontal="center" vertical="center"/>
    </xf>
    <xf numFmtId="0" fontId="0" fillId="8" borderId="0" xfId="0" applyFill="1"/>
    <xf numFmtId="10" fontId="13" fillId="2" borderId="0" xfId="0" applyNumberFormat="1" applyFont="1" applyFill="1" applyProtection="1">
      <protection locked="0"/>
    </xf>
    <xf numFmtId="0" fontId="8" fillId="2" borderId="0" xfId="0" applyFont="1" applyFill="1"/>
    <xf numFmtId="202" fontId="8" fillId="2" borderId="0" xfId="1" applyFont="1" applyFill="1" applyBorder="1"/>
    <xf numFmtId="0" fontId="0" fillId="8" borderId="0" xfId="0" applyFill="1" applyAlignment="1">
      <alignment vertical="center" wrapText="1"/>
    </xf>
    <xf numFmtId="10" fontId="10" fillId="8" borderId="0" xfId="6" applyNumberFormat="1" applyFill="1"/>
    <xf numFmtId="10" fontId="44" fillId="8" borderId="0" xfId="0" applyNumberFormat="1" applyFont="1" applyFill="1" applyProtection="1">
      <protection locked="0"/>
    </xf>
    <xf numFmtId="0" fontId="44" fillId="8" borderId="0" xfId="0" applyFont="1" applyFill="1" applyProtection="1">
      <protection locked="0"/>
    </xf>
    <xf numFmtId="0" fontId="8" fillId="2" borderId="0" xfId="0" applyFont="1" applyFill="1" applyProtection="1">
      <protection locked="0"/>
    </xf>
    <xf numFmtId="0" fontId="8" fillId="2" borderId="0" xfId="0" applyFont="1" applyFill="1" applyAlignment="1">
      <alignment vertical="center" wrapText="1"/>
    </xf>
    <xf numFmtId="0" fontId="8" fillId="2" borderId="0" xfId="0" applyFont="1" applyFill="1" applyAlignment="1">
      <alignment wrapText="1"/>
    </xf>
    <xf numFmtId="0" fontId="8" fillId="8" borderId="0" xfId="0" applyFont="1" applyFill="1"/>
    <xf numFmtId="0" fontId="44" fillId="2" borderId="0" xfId="0" applyFont="1" applyFill="1" applyAlignment="1">
      <alignment vertical="center"/>
    </xf>
    <xf numFmtId="0" fontId="8" fillId="2" borderId="0" xfId="0" applyFont="1" applyFill="1" applyAlignment="1" applyProtection="1">
      <alignment horizontal="center"/>
      <protection locked="0"/>
    </xf>
    <xf numFmtId="10" fontId="8" fillId="2" borderId="0" xfId="6" applyNumberFormat="1" applyFont="1" applyFill="1" applyBorder="1" applyAlignment="1" applyProtection="1">
      <alignment horizontal="center"/>
      <protection locked="0"/>
    </xf>
    <xf numFmtId="10" fontId="8" fillId="2" borderId="0" xfId="0" applyNumberFormat="1" applyFont="1" applyFill="1" applyAlignment="1" applyProtection="1">
      <alignment horizontal="center"/>
      <protection locked="0"/>
    </xf>
    <xf numFmtId="10" fontId="12" fillId="4" borderId="0" xfId="0" applyNumberFormat="1" applyFont="1" applyFill="1" applyAlignment="1" applyProtection="1">
      <alignment horizontal="center"/>
      <protection locked="0"/>
    </xf>
    <xf numFmtId="0" fontId="12" fillId="8" borderId="0" xfId="0" applyFont="1" applyFill="1" applyAlignment="1">
      <alignment horizontal="left" vertical="center"/>
    </xf>
    <xf numFmtId="0" fontId="12" fillId="8" borderId="0" xfId="0" applyFont="1" applyFill="1" applyAlignment="1">
      <alignment vertical="center"/>
    </xf>
    <xf numFmtId="10" fontId="10" fillId="8" borderId="0" xfId="6" applyNumberFormat="1" applyFill="1" applyBorder="1"/>
    <xf numFmtId="10" fontId="8" fillId="8" borderId="0" xfId="6" applyNumberFormat="1" applyFont="1" applyFill="1" applyBorder="1" applyAlignment="1">
      <alignment vertical="center"/>
    </xf>
    <xf numFmtId="175" fontId="12" fillId="8" borderId="0" xfId="6" applyNumberFormat="1" applyFont="1" applyFill="1"/>
    <xf numFmtId="0" fontId="46" fillId="8" borderId="0" xfId="0" applyFont="1" applyFill="1"/>
    <xf numFmtId="10" fontId="44" fillId="8" borderId="0" xfId="6" applyNumberFormat="1" applyFont="1" applyFill="1"/>
    <xf numFmtId="0" fontId="20" fillId="8" borderId="0" xfId="0" applyFont="1" applyFill="1"/>
    <xf numFmtId="0" fontId="19" fillId="8" borderId="0" xfId="0" applyFont="1" applyFill="1"/>
    <xf numFmtId="0" fontId="36" fillId="8" borderId="0" xfId="0" applyFont="1" applyFill="1"/>
    <xf numFmtId="0" fontId="29" fillId="8" borderId="0" xfId="0" applyFont="1" applyFill="1"/>
    <xf numFmtId="168" fontId="0" fillId="8" borderId="0" xfId="0" applyNumberFormat="1" applyFill="1"/>
    <xf numFmtId="171" fontId="0" fillId="8" borderId="0" xfId="0" applyNumberFormat="1" applyFill="1"/>
    <xf numFmtId="168" fontId="25" fillId="8" borderId="0" xfId="0" applyNumberFormat="1" applyFont="1" applyFill="1" applyAlignment="1">
      <alignment horizontal="right"/>
    </xf>
    <xf numFmtId="174" fontId="25" fillId="8" borderId="0" xfId="0" applyNumberFormat="1" applyFont="1" applyFill="1" applyAlignment="1">
      <alignment horizontal="right"/>
    </xf>
    <xf numFmtId="0" fontId="8" fillId="8" borderId="0" xfId="0" applyFont="1" applyFill="1" applyAlignment="1">
      <alignment horizontal="left" vertical="center"/>
    </xf>
    <xf numFmtId="10" fontId="0" fillId="8" borderId="0" xfId="6" applyNumberFormat="1" applyFont="1" applyFill="1"/>
    <xf numFmtId="0" fontId="0" fillId="8" borderId="0" xfId="0" applyFill="1" applyProtection="1">
      <protection locked="0"/>
    </xf>
    <xf numFmtId="0" fontId="44" fillId="2" borderId="0" xfId="0" applyFont="1" applyFill="1" applyProtection="1">
      <protection locked="0"/>
    </xf>
    <xf numFmtId="9" fontId="0" fillId="2" borderId="0" xfId="6" applyFont="1" applyFill="1" applyProtection="1">
      <protection locked="0"/>
    </xf>
    <xf numFmtId="2" fontId="18" fillId="2" borderId="0" xfId="0" applyNumberFormat="1" applyFont="1" applyFill="1" applyProtection="1">
      <protection locked="0"/>
    </xf>
    <xf numFmtId="171" fontId="8" fillId="3" borderId="0" xfId="0" applyNumberFormat="1" applyFont="1" applyFill="1" applyAlignment="1">
      <alignment horizontal="center" vertical="center" wrapText="1"/>
    </xf>
    <xf numFmtId="10" fontId="45" fillId="8" borderId="0" xfId="6" applyNumberFormat="1" applyFont="1" applyFill="1" applyBorder="1" applyAlignment="1" applyProtection="1">
      <alignment horizontal="right"/>
      <protection locked="0"/>
    </xf>
    <xf numFmtId="10" fontId="45" fillId="2" borderId="0" xfId="6" applyNumberFormat="1" applyFont="1" applyFill="1" applyBorder="1" applyAlignment="1" applyProtection="1">
      <alignment horizontal="right"/>
    </xf>
    <xf numFmtId="10" fontId="47" fillId="2" borderId="0" xfId="6" applyNumberFormat="1" applyFont="1" applyFill="1" applyBorder="1" applyAlignment="1" applyProtection="1">
      <alignment horizontal="right"/>
      <protection locked="0"/>
    </xf>
    <xf numFmtId="0" fontId="44" fillId="8" borderId="0" xfId="0" applyFont="1" applyFill="1" applyAlignment="1" applyProtection="1">
      <alignment vertical="top" wrapText="1"/>
      <protection locked="0"/>
    </xf>
    <xf numFmtId="10" fontId="12" fillId="8" borderId="0" xfId="6" applyNumberFormat="1" applyFont="1" applyFill="1" applyBorder="1" applyAlignment="1" applyProtection="1">
      <alignment horizontal="right"/>
      <protection locked="0"/>
    </xf>
    <xf numFmtId="167" fontId="44" fillId="2" borderId="0" xfId="0" applyNumberFormat="1" applyFont="1" applyFill="1"/>
    <xf numFmtId="10" fontId="0" fillId="8" borderId="0" xfId="0" applyNumberFormat="1" applyFill="1" applyProtection="1">
      <protection locked="0"/>
    </xf>
    <xf numFmtId="10" fontId="0" fillId="4" borderId="18" xfId="0" applyNumberFormat="1" applyFill="1" applyBorder="1" applyProtection="1">
      <protection locked="0"/>
    </xf>
    <xf numFmtId="168" fontId="25" fillId="8" borderId="0" xfId="1" applyNumberFormat="1" applyFont="1" applyFill="1" applyAlignment="1">
      <alignment horizontal="right"/>
    </xf>
    <xf numFmtId="0" fontId="46" fillId="8" borderId="0" xfId="0" applyFont="1" applyFill="1" applyAlignment="1">
      <alignment horizontal="right" vertical="top"/>
    </xf>
    <xf numFmtId="0" fontId="48" fillId="8" borderId="0" xfId="0" applyFont="1" applyFill="1" applyAlignment="1" applyProtection="1">
      <alignment vertical="top" wrapText="1"/>
      <protection locked="0"/>
    </xf>
    <xf numFmtId="9" fontId="45" fillId="2" borderId="0" xfId="6" applyFont="1" applyFill="1" applyBorder="1" applyAlignment="1" applyProtection="1">
      <alignment horizontal="right"/>
      <protection locked="0"/>
    </xf>
    <xf numFmtId="169" fontId="0" fillId="2" borderId="0" xfId="6" applyNumberFormat="1" applyFont="1" applyFill="1" applyProtection="1">
      <protection locked="0"/>
    </xf>
    <xf numFmtId="9" fontId="8" fillId="0" borderId="13" xfId="6" applyFont="1" applyBorder="1" applyAlignment="1">
      <alignment horizontal="center"/>
    </xf>
    <xf numFmtId="168" fontId="8" fillId="2" borderId="0" xfId="0" applyNumberFormat="1" applyFont="1" applyFill="1" applyAlignment="1">
      <alignment vertical="center"/>
    </xf>
    <xf numFmtId="168" fontId="8" fillId="8" borderId="13" xfId="0" applyNumberFormat="1" applyFont="1" applyFill="1" applyBorder="1" applyAlignment="1">
      <alignment horizontal="center" vertical="center"/>
    </xf>
    <xf numFmtId="168" fontId="0" fillId="8" borderId="0" xfId="0" applyNumberFormat="1" applyFill="1" applyAlignment="1">
      <alignment horizontal="center"/>
    </xf>
    <xf numFmtId="173" fontId="12" fillId="2" borderId="4" xfId="0" applyNumberFormat="1" applyFont="1" applyFill="1" applyBorder="1"/>
    <xf numFmtId="0" fontId="8" fillId="2" borderId="0" xfId="0" applyFont="1" applyFill="1" applyAlignment="1" applyProtection="1">
      <alignment horizontal="left"/>
      <protection locked="0"/>
    </xf>
    <xf numFmtId="176" fontId="32" fillId="2" borderId="0" xfId="1" applyNumberFormat="1" applyFont="1" applyFill="1" applyBorder="1"/>
    <xf numFmtId="168" fontId="32" fillId="2" borderId="0" xfId="0" applyNumberFormat="1" applyFont="1" applyFill="1"/>
    <xf numFmtId="10" fontId="32" fillId="2" borderId="0" xfId="6" applyNumberFormat="1" applyFont="1" applyFill="1" applyBorder="1"/>
    <xf numFmtId="4" fontId="32" fillId="2" borderId="0" xfId="1" applyNumberFormat="1" applyFont="1" applyFill="1" applyBorder="1"/>
    <xf numFmtId="0" fontId="32" fillId="2" borderId="0" xfId="0" applyFont="1" applyFill="1"/>
    <xf numFmtId="2" fontId="0" fillId="2" borderId="0" xfId="0" applyNumberFormat="1" applyFill="1"/>
    <xf numFmtId="2" fontId="10" fillId="2" borderId="0" xfId="6" applyNumberFormat="1" applyFill="1" applyBorder="1"/>
    <xf numFmtId="178" fontId="8" fillId="2" borderId="0" xfId="0" applyNumberFormat="1" applyFont="1" applyFill="1" applyAlignment="1">
      <alignment horizontal="right"/>
    </xf>
    <xf numFmtId="0" fontId="8" fillId="2" borderId="19" xfId="0" applyFont="1" applyFill="1" applyBorder="1" applyProtection="1">
      <protection locked="0"/>
    </xf>
    <xf numFmtId="0" fontId="12" fillId="8" borderId="0" xfId="1" applyNumberFormat="1" applyFont="1" applyFill="1" applyBorder="1" applyAlignment="1">
      <alignment horizontal="right" vertical="center"/>
    </xf>
    <xf numFmtId="0" fontId="8" fillId="8" borderId="4" xfId="0" applyFont="1" applyFill="1" applyBorder="1" applyAlignment="1">
      <alignment horizontal="left"/>
    </xf>
    <xf numFmtId="10" fontId="12" fillId="4" borderId="1" xfId="6" applyNumberFormat="1" applyFont="1" applyFill="1" applyBorder="1"/>
    <xf numFmtId="0" fontId="12" fillId="5" borderId="1" xfId="0" applyFont="1" applyFill="1" applyBorder="1" applyAlignment="1">
      <alignment horizontal="left"/>
    </xf>
    <xf numFmtId="0" fontId="49" fillId="2" borderId="0" xfId="0" applyFont="1" applyFill="1"/>
    <xf numFmtId="0" fontId="12" fillId="8" borderId="0" xfId="0" applyFont="1" applyFill="1"/>
    <xf numFmtId="174" fontId="0" fillId="8" borderId="0" xfId="1" applyNumberFormat="1" applyFont="1" applyFill="1"/>
    <xf numFmtId="0" fontId="8" fillId="4" borderId="1" xfId="0" applyFont="1" applyFill="1" applyBorder="1"/>
    <xf numFmtId="10" fontId="8" fillId="4" borderId="1" xfId="9" applyNumberFormat="1" applyFont="1" applyFill="1" applyBorder="1"/>
    <xf numFmtId="0" fontId="8" fillId="8" borderId="0" xfId="0" applyFont="1" applyFill="1" applyAlignment="1">
      <alignment horizontal="left"/>
    </xf>
    <xf numFmtId="0" fontId="8" fillId="0" borderId="0" xfId="0" applyFont="1" applyAlignment="1">
      <alignment vertical="center"/>
    </xf>
    <xf numFmtId="0" fontId="8" fillId="2" borderId="0" xfId="0" applyFont="1" applyFill="1" applyAlignment="1">
      <alignment horizontal="right" vertical="center"/>
    </xf>
    <xf numFmtId="167" fontId="48" fillId="2" borderId="0" xfId="0" applyNumberFormat="1" applyFont="1" applyFill="1" applyAlignment="1">
      <alignment horizontal="center" vertical="top"/>
    </xf>
    <xf numFmtId="0" fontId="44" fillId="8" borderId="0" xfId="0" applyFont="1" applyFill="1" applyAlignment="1">
      <alignment horizontal="right" vertical="top"/>
    </xf>
    <xf numFmtId="0" fontId="44" fillId="8" borderId="0" xfId="0" applyFont="1" applyFill="1" applyAlignment="1">
      <alignment horizontal="center" vertical="top"/>
    </xf>
    <xf numFmtId="0" fontId="54" fillId="8" borderId="0" xfId="0" applyFont="1" applyFill="1" applyAlignment="1">
      <alignment horizontal="center" vertical="top"/>
    </xf>
    <xf numFmtId="168" fontId="8" fillId="2" borderId="13" xfId="0" applyNumberFormat="1" applyFont="1" applyFill="1" applyBorder="1" applyAlignment="1">
      <alignment horizontal="center" vertical="center"/>
    </xf>
    <xf numFmtId="10" fontId="12" fillId="0" borderId="0" xfId="6" applyNumberFormat="1" applyFont="1" applyFill="1" applyBorder="1" applyAlignment="1">
      <alignment horizontal="right"/>
    </xf>
    <xf numFmtId="0" fontId="44" fillId="2" borderId="0" xfId="0" applyFont="1" applyFill="1"/>
    <xf numFmtId="0" fontId="44" fillId="2" borderId="0" xfId="0" applyFont="1" applyFill="1" applyAlignment="1">
      <alignment horizontal="right"/>
    </xf>
    <xf numFmtId="0" fontId="8" fillId="2" borderId="0" xfId="10" applyFill="1"/>
    <xf numFmtId="0" fontId="12" fillId="2" borderId="0" xfId="10" applyFont="1" applyFill="1"/>
    <xf numFmtId="0" fontId="12" fillId="2" borderId="0" xfId="10" applyFont="1" applyFill="1" applyAlignment="1">
      <alignment horizontal="center"/>
    </xf>
    <xf numFmtId="10" fontId="8" fillId="2" borderId="0" xfId="9" applyNumberFormat="1" applyFill="1" applyBorder="1"/>
    <xf numFmtId="168" fontId="8" fillId="2" borderId="0" xfId="11" applyFill="1" applyBorder="1"/>
    <xf numFmtId="0" fontId="8" fillId="8" borderId="0" xfId="10" applyFill="1"/>
    <xf numFmtId="0" fontId="8" fillId="0" borderId="0" xfId="10"/>
    <xf numFmtId="0" fontId="19" fillId="2" borderId="0" xfId="10" applyFont="1" applyFill="1" applyAlignment="1">
      <alignment horizontal="left"/>
    </xf>
    <xf numFmtId="0" fontId="8" fillId="2" borderId="0" xfId="10" applyFill="1" applyProtection="1">
      <protection locked="0"/>
    </xf>
    <xf numFmtId="0" fontId="8" fillId="2" borderId="0" xfId="10" applyFill="1" applyAlignment="1" applyProtection="1">
      <alignment horizontal="center"/>
      <protection locked="0"/>
    </xf>
    <xf numFmtId="0" fontId="8" fillId="0" borderId="0" xfId="10" applyProtection="1">
      <protection locked="0"/>
    </xf>
    <xf numFmtId="0" fontId="11" fillId="5" borderId="1" xfId="10" applyFont="1" applyFill="1" applyBorder="1" applyProtection="1">
      <protection locked="0"/>
    </xf>
    <xf numFmtId="0" fontId="19" fillId="5" borderId="1" xfId="10" applyFont="1" applyFill="1" applyBorder="1"/>
    <xf numFmtId="0" fontId="11" fillId="5" borderId="1" xfId="10" applyFont="1" applyFill="1" applyBorder="1" applyAlignment="1" applyProtection="1">
      <alignment horizontal="right"/>
      <protection locked="0"/>
    </xf>
    <xf numFmtId="168" fontId="11" fillId="5" borderId="1" xfId="11" applyFont="1" applyFill="1" applyBorder="1" applyProtection="1">
      <protection locked="0"/>
    </xf>
    <xf numFmtId="168" fontId="11" fillId="5" borderId="1" xfId="11" applyFont="1" applyFill="1" applyBorder="1" applyAlignment="1" applyProtection="1">
      <alignment horizontal="center"/>
      <protection locked="0"/>
    </xf>
    <xf numFmtId="0" fontId="8" fillId="5" borderId="1" xfId="10" applyFill="1" applyBorder="1" applyProtection="1">
      <protection locked="0"/>
    </xf>
    <xf numFmtId="0" fontId="12" fillId="4" borderId="1" xfId="12" applyFont="1" applyFill="1" applyBorder="1" applyAlignment="1">
      <alignment horizontal="right"/>
    </xf>
    <xf numFmtId="0" fontId="12" fillId="4" borderId="1" xfId="12" applyFont="1" applyFill="1" applyBorder="1"/>
    <xf numFmtId="0" fontId="8" fillId="2" borderId="0" xfId="12" applyFill="1"/>
    <xf numFmtId="0" fontId="8" fillId="0" borderId="0" xfId="12"/>
    <xf numFmtId="0" fontId="12" fillId="2" borderId="0" xfId="12" applyFont="1" applyFill="1"/>
    <xf numFmtId="0" fontId="12" fillId="2" borderId="0" xfId="12" applyFont="1" applyFill="1" applyAlignment="1">
      <alignment horizontal="center"/>
    </xf>
    <xf numFmtId="0" fontId="8" fillId="8" borderId="0" xfId="12" applyFill="1"/>
    <xf numFmtId="0" fontId="19" fillId="2" borderId="0" xfId="12" applyFont="1" applyFill="1" applyAlignment="1">
      <alignment horizontal="left"/>
    </xf>
    <xf numFmtId="0" fontId="8" fillId="2" borderId="0" xfId="12" applyFill="1" applyProtection="1">
      <protection locked="0"/>
    </xf>
    <xf numFmtId="0" fontId="8" fillId="2" borderId="0" xfId="12" applyFill="1" applyAlignment="1" applyProtection="1">
      <alignment horizontal="center"/>
      <protection locked="0"/>
    </xf>
    <xf numFmtId="0" fontId="8" fillId="0" borderId="0" xfId="12" applyProtection="1">
      <protection locked="0"/>
    </xf>
    <xf numFmtId="0" fontId="11" fillId="5" borderId="1" xfId="12" applyFont="1" applyFill="1" applyBorder="1" applyProtection="1">
      <protection locked="0"/>
    </xf>
    <xf numFmtId="0" fontId="19" fillId="5" borderId="1" xfId="12" applyFont="1" applyFill="1" applyBorder="1"/>
    <xf numFmtId="0" fontId="11" fillId="5" borderId="1" xfId="12" applyFont="1" applyFill="1" applyBorder="1" applyAlignment="1" applyProtection="1">
      <alignment horizontal="right"/>
      <protection locked="0"/>
    </xf>
    <xf numFmtId="0" fontId="8" fillId="5" borderId="1" xfId="12" applyFill="1" applyBorder="1" applyProtection="1">
      <protection locked="0"/>
    </xf>
    <xf numFmtId="0" fontId="47" fillId="8" borderId="0" xfId="0" applyFont="1" applyFill="1" applyAlignment="1">
      <alignment horizontal="left"/>
    </xf>
    <xf numFmtId="0" fontId="47" fillId="8" borderId="0" xfId="0" applyFont="1" applyFill="1"/>
    <xf numFmtId="0" fontId="47" fillId="8" borderId="0" xfId="0" applyFont="1" applyFill="1" applyAlignment="1">
      <alignment horizontal="center"/>
    </xf>
    <xf numFmtId="0" fontId="51" fillId="8" borderId="0" xfId="0" applyFont="1" applyFill="1" applyAlignment="1">
      <alignment horizontal="center"/>
    </xf>
    <xf numFmtId="0" fontId="47" fillId="8" borderId="29" xfId="0" applyFont="1" applyFill="1" applyBorder="1" applyAlignment="1">
      <alignment horizontal="left"/>
    </xf>
    <xf numFmtId="0" fontId="47" fillId="8" borderId="30" xfId="0" applyFont="1" applyFill="1" applyBorder="1" applyAlignment="1">
      <alignment horizontal="left"/>
    </xf>
    <xf numFmtId="0" fontId="47" fillId="8" borderId="31" xfId="0" applyFont="1" applyFill="1" applyBorder="1"/>
    <xf numFmtId="0" fontId="47" fillId="8" borderId="32" xfId="0" applyFont="1" applyFill="1" applyBorder="1"/>
    <xf numFmtId="0" fontId="47" fillId="8" borderId="28" xfId="0" applyFont="1" applyFill="1" applyBorder="1" applyAlignment="1">
      <alignment horizontal="left"/>
    </xf>
    <xf numFmtId="0" fontId="47" fillId="8" borderId="27" xfId="0" applyFont="1" applyFill="1" applyBorder="1" applyAlignment="1">
      <alignment horizontal="left"/>
    </xf>
    <xf numFmtId="202" fontId="50" fillId="2" borderId="11" xfId="1" applyFont="1" applyFill="1" applyBorder="1"/>
    <xf numFmtId="0" fontId="12" fillId="2" borderId="0" xfId="0" applyFont="1" applyFill="1" applyAlignment="1" applyProtection="1">
      <alignment horizontal="left"/>
      <protection locked="0"/>
    </xf>
    <xf numFmtId="171" fontId="8" fillId="3" borderId="0" xfId="0" applyNumberFormat="1" applyFont="1" applyFill="1" applyAlignment="1">
      <alignment horizontal="center" wrapText="1"/>
    </xf>
    <xf numFmtId="167" fontId="32" fillId="8" borderId="0" xfId="0" applyNumberFormat="1" applyFont="1" applyFill="1"/>
    <xf numFmtId="0" fontId="0" fillId="8" borderId="0" xfId="0" applyFill="1" applyAlignment="1">
      <alignment wrapText="1"/>
    </xf>
    <xf numFmtId="174" fontId="0" fillId="8" borderId="0" xfId="1" applyNumberFormat="1" applyFont="1" applyFill="1" applyBorder="1"/>
    <xf numFmtId="202" fontId="25" fillId="8" borderId="0" xfId="1" applyFont="1" applyFill="1" applyAlignment="1">
      <alignment horizontal="right"/>
    </xf>
    <xf numFmtId="169" fontId="0" fillId="8" borderId="0" xfId="6" applyNumberFormat="1" applyFont="1" applyFill="1"/>
    <xf numFmtId="172" fontId="0" fillId="8" borderId="0" xfId="0" applyNumberFormat="1" applyFill="1"/>
    <xf numFmtId="0" fontId="27" fillId="8" borderId="0" xfId="0" applyFont="1" applyFill="1" applyAlignment="1">
      <alignment horizontal="center"/>
    </xf>
    <xf numFmtId="0" fontId="19" fillId="8" borderId="0" xfId="0" applyFont="1" applyFill="1" applyAlignment="1">
      <alignment horizontal="left"/>
    </xf>
    <xf numFmtId="0" fontId="12" fillId="8" borderId="0" xfId="0" applyFont="1" applyFill="1" applyAlignment="1">
      <alignment horizontal="center"/>
    </xf>
    <xf numFmtId="0" fontId="12" fillId="8" borderId="0" xfId="0" applyFont="1" applyFill="1" applyAlignment="1">
      <alignment horizontal="left"/>
    </xf>
    <xf numFmtId="10" fontId="0" fillId="8" borderId="0" xfId="6" applyNumberFormat="1" applyFont="1" applyFill="1" applyBorder="1"/>
    <xf numFmtId="168" fontId="25" fillId="2" borderId="0" xfId="11" applyFont="1" applyFill="1" applyAlignment="1">
      <alignment horizontal="left"/>
    </xf>
    <xf numFmtId="174" fontId="8" fillId="2" borderId="0" xfId="11" applyNumberFormat="1" applyFont="1" applyFill="1"/>
    <xf numFmtId="172" fontId="25" fillId="2" borderId="0" xfId="11" applyNumberFormat="1" applyFont="1" applyFill="1"/>
    <xf numFmtId="0" fontId="12" fillId="8" borderId="0" xfId="0" applyFont="1" applyFill="1" applyAlignment="1">
      <alignment horizontal="right"/>
    </xf>
    <xf numFmtId="168" fontId="8" fillId="2" borderId="0" xfId="0" applyNumberFormat="1" applyFont="1" applyFill="1" applyAlignment="1">
      <alignment horizontal="left" vertical="center"/>
    </xf>
    <xf numFmtId="9" fontId="8" fillId="8" borderId="0" xfId="6" applyFont="1" applyFill="1" applyBorder="1" applyAlignment="1">
      <alignment horizontal="center"/>
    </xf>
    <xf numFmtId="10" fontId="0" fillId="8" borderId="0" xfId="6" applyNumberFormat="1" applyFont="1" applyFill="1" applyBorder="1" applyAlignment="1">
      <alignment horizontal="right"/>
    </xf>
    <xf numFmtId="10" fontId="10" fillId="8" borderId="0" xfId="6" applyNumberFormat="1" applyFill="1" applyBorder="1" applyAlignment="1">
      <alignment horizontal="right"/>
    </xf>
    <xf numFmtId="10" fontId="0" fillId="8" borderId="0" xfId="0" applyNumberFormat="1" applyFill="1" applyAlignment="1">
      <alignment horizontal="right"/>
    </xf>
    <xf numFmtId="168" fontId="8" fillId="8" borderId="0" xfId="0" applyNumberFormat="1" applyFont="1" applyFill="1" applyAlignment="1">
      <alignment vertical="center"/>
    </xf>
    <xf numFmtId="10" fontId="44" fillId="8" borderId="0" xfId="6" applyNumberFormat="1" applyFont="1" applyFill="1" applyBorder="1" applyAlignment="1">
      <alignment horizontal="left"/>
    </xf>
    <xf numFmtId="0" fontId="55" fillId="8" borderId="0" xfId="15" applyFont="1" applyFill="1"/>
    <xf numFmtId="0" fontId="55" fillId="0" borderId="0" xfId="15" applyFont="1"/>
    <xf numFmtId="0" fontId="27" fillId="8" borderId="0" xfId="15" applyFont="1" applyFill="1" applyAlignment="1">
      <alignment vertical="center"/>
    </xf>
    <xf numFmtId="0" fontId="55" fillId="8" borderId="0" xfId="15" applyFont="1" applyFill="1" applyProtection="1">
      <protection hidden="1"/>
    </xf>
    <xf numFmtId="0" fontId="8" fillId="8" borderId="0" xfId="15" applyFont="1" applyFill="1" applyAlignment="1">
      <alignment vertical="center"/>
    </xf>
    <xf numFmtId="0" fontId="8" fillId="8" borderId="0" xfId="15" applyFont="1" applyFill="1" applyProtection="1">
      <protection hidden="1"/>
    </xf>
    <xf numFmtId="0" fontId="8" fillId="8" borderId="0" xfId="15" applyFont="1" applyFill="1" applyAlignment="1">
      <alignment horizontal="left" vertical="top" wrapText="1"/>
    </xf>
    <xf numFmtId="0" fontId="8" fillId="8" borderId="0" xfId="15" applyFont="1" applyFill="1"/>
    <xf numFmtId="0" fontId="8" fillId="8" borderId="0" xfId="15" applyFont="1" applyFill="1" applyAlignment="1">
      <alignment horizontal="center"/>
    </xf>
    <xf numFmtId="0" fontId="12" fillId="8" borderId="0" xfId="15" applyFont="1" applyFill="1" applyAlignment="1">
      <alignment horizontal="left"/>
    </xf>
    <xf numFmtId="0" fontId="12" fillId="8" borderId="0" xfId="15" quotePrefix="1" applyFont="1" applyFill="1" applyAlignment="1">
      <alignment horizontal="left"/>
    </xf>
    <xf numFmtId="0" fontId="8" fillId="8" borderId="0" xfId="15" applyFont="1" applyFill="1" applyAlignment="1">
      <alignment horizontal="left" indent="1"/>
    </xf>
    <xf numFmtId="0" fontId="8" fillId="8" borderId="0" xfId="15" applyFont="1" applyFill="1" applyAlignment="1">
      <alignment vertical="top"/>
    </xf>
    <xf numFmtId="0" fontId="44" fillId="8" borderId="0" xfId="15" applyFont="1" applyFill="1"/>
    <xf numFmtId="0" fontId="55" fillId="0" borderId="0" xfId="15" applyFont="1" applyProtection="1">
      <protection hidden="1"/>
    </xf>
    <xf numFmtId="179" fontId="0" fillId="2" borderId="0" xfId="0" applyNumberFormat="1" applyFill="1"/>
    <xf numFmtId="172" fontId="8" fillId="8" borderId="0" xfId="11" applyNumberFormat="1" applyFont="1" applyFill="1" applyBorder="1"/>
    <xf numFmtId="0" fontId="12" fillId="2" borderId="0" xfId="0" applyFont="1" applyFill="1" applyAlignment="1">
      <alignment wrapText="1"/>
    </xf>
    <xf numFmtId="10" fontId="8" fillId="3" borderId="35" xfId="9" applyNumberFormat="1" applyFill="1" applyBorder="1" applyAlignment="1">
      <alignment vertical="center"/>
    </xf>
    <xf numFmtId="10" fontId="8" fillId="3" borderId="4" xfId="9" applyNumberFormat="1" applyFill="1" applyBorder="1" applyAlignment="1">
      <alignment vertical="center"/>
    </xf>
    <xf numFmtId="10" fontId="8" fillId="3" borderId="0" xfId="9" applyNumberFormat="1" applyFill="1" applyBorder="1" applyAlignment="1">
      <alignment vertical="center"/>
    </xf>
    <xf numFmtId="0" fontId="8" fillId="8" borderId="0" xfId="15" applyFont="1" applyFill="1" applyAlignment="1">
      <alignment horizontal="left"/>
    </xf>
    <xf numFmtId="0" fontId="8" fillId="0" borderId="0" xfId="0" applyFont="1"/>
    <xf numFmtId="0" fontId="21" fillId="8" borderId="0" xfId="0" applyFont="1" applyFill="1"/>
    <xf numFmtId="0" fontId="57" fillId="8" borderId="0" xfId="0" applyFont="1" applyFill="1"/>
    <xf numFmtId="17" fontId="8" fillId="8" borderId="0" xfId="0" quotePrefix="1" applyNumberFormat="1" applyFont="1" applyFill="1"/>
    <xf numFmtId="0" fontId="58" fillId="8" borderId="0" xfId="0" applyFont="1" applyFill="1"/>
    <xf numFmtId="0" fontId="20" fillId="0" borderId="0" xfId="0" applyFont="1"/>
    <xf numFmtId="0" fontId="8" fillId="8" borderId="39" xfId="0" applyFont="1" applyFill="1" applyBorder="1"/>
    <xf numFmtId="0" fontId="8" fillId="8" borderId="0" xfId="0" quotePrefix="1" applyFont="1" applyFill="1" applyAlignment="1">
      <alignment horizontal="left"/>
    </xf>
    <xf numFmtId="0" fontId="0" fillId="2" borderId="39" xfId="0" applyFill="1" applyBorder="1" applyProtection="1">
      <protection locked="0"/>
    </xf>
    <xf numFmtId="0" fontId="12" fillId="2" borderId="39" xfId="0" applyFont="1" applyFill="1" applyBorder="1" applyProtection="1">
      <protection locked="0"/>
    </xf>
    <xf numFmtId="0" fontId="18" fillId="2" borderId="0" xfId="0" quotePrefix="1" applyFont="1" applyFill="1" applyProtection="1">
      <protection locked="0"/>
    </xf>
    <xf numFmtId="0" fontId="18" fillId="8" borderId="0" xfId="0" applyFont="1" applyFill="1" applyProtection="1">
      <protection locked="0"/>
    </xf>
    <xf numFmtId="173" fontId="8" fillId="2" borderId="0" xfId="0" applyNumberFormat="1" applyFont="1" applyFill="1" applyProtection="1">
      <protection locked="0"/>
    </xf>
    <xf numFmtId="0" fontId="24" fillId="8" borderId="0" xfId="0" applyFont="1" applyFill="1" applyProtection="1">
      <protection locked="0"/>
    </xf>
    <xf numFmtId="173" fontId="8" fillId="8" borderId="0" xfId="0" applyNumberFormat="1" applyFont="1" applyFill="1" applyProtection="1">
      <protection locked="0"/>
    </xf>
    <xf numFmtId="0" fontId="8" fillId="8" borderId="0" xfId="0" applyFont="1" applyFill="1" applyProtection="1">
      <protection locked="0"/>
    </xf>
    <xf numFmtId="0" fontId="8" fillId="2" borderId="0" xfId="0" quotePrefix="1" applyFont="1" applyFill="1" applyProtection="1">
      <protection locked="0"/>
    </xf>
    <xf numFmtId="173" fontId="8" fillId="2" borderId="0" xfId="11" applyNumberFormat="1" applyFill="1" applyBorder="1" applyProtection="1"/>
    <xf numFmtId="10" fontId="8" fillId="2" borderId="0" xfId="0" applyNumberFormat="1" applyFont="1" applyFill="1" applyAlignment="1">
      <alignment horizontal="right"/>
    </xf>
    <xf numFmtId="173" fontId="8" fillId="2" borderId="4" xfId="0" applyNumberFormat="1" applyFont="1" applyFill="1" applyBorder="1"/>
    <xf numFmtId="173" fontId="0" fillId="2" borderId="4" xfId="1" applyNumberFormat="1" applyFont="1" applyFill="1" applyBorder="1" applyProtection="1">
      <protection locked="0"/>
    </xf>
    <xf numFmtId="173" fontId="0" fillId="2" borderId="0" xfId="1" applyNumberFormat="1" applyFont="1" applyFill="1" applyBorder="1" applyProtection="1"/>
    <xf numFmtId="173" fontId="0" fillId="2" borderId="0" xfId="1" applyNumberFormat="1" applyFont="1" applyFill="1" applyProtection="1">
      <protection locked="0"/>
    </xf>
    <xf numFmtId="173" fontId="0" fillId="2" borderId="5" xfId="1" applyNumberFormat="1" applyFont="1" applyFill="1" applyBorder="1" applyProtection="1">
      <protection locked="0"/>
    </xf>
    <xf numFmtId="173" fontId="0" fillId="8" borderId="5" xfId="0" applyNumberFormat="1" applyFill="1" applyBorder="1" applyProtection="1">
      <protection locked="0"/>
    </xf>
    <xf numFmtId="173" fontId="0" fillId="8" borderId="5" xfId="6" applyNumberFormat="1" applyFont="1" applyFill="1" applyBorder="1" applyProtection="1">
      <protection locked="0"/>
    </xf>
    <xf numFmtId="173" fontId="0" fillId="2" borderId="0" xfId="6" applyNumberFormat="1" applyFont="1" applyFill="1" applyProtection="1">
      <protection locked="0"/>
    </xf>
    <xf numFmtId="173" fontId="8" fillId="2" borderId="0" xfId="1" applyNumberFormat="1" applyFont="1" applyFill="1" applyBorder="1" applyProtection="1"/>
    <xf numFmtId="173" fontId="0" fillId="2" borderId="0" xfId="1" applyNumberFormat="1" applyFont="1" applyFill="1" applyProtection="1"/>
    <xf numFmtId="173" fontId="0" fillId="2" borderId="7" xfId="1" applyNumberFormat="1" applyFont="1" applyFill="1" applyBorder="1" applyProtection="1">
      <protection locked="0"/>
    </xf>
    <xf numFmtId="173" fontId="0" fillId="2" borderId="8" xfId="1" applyNumberFormat="1" applyFont="1" applyFill="1" applyBorder="1" applyProtection="1">
      <protection locked="0"/>
    </xf>
    <xf numFmtId="173" fontId="0" fillId="2" borderId="0" xfId="1" applyNumberFormat="1" applyFont="1" applyFill="1" applyBorder="1" applyProtection="1">
      <protection locked="0"/>
    </xf>
    <xf numFmtId="173" fontId="0" fillId="2" borderId="7" xfId="11" applyNumberFormat="1" applyFont="1" applyFill="1" applyBorder="1" applyProtection="1">
      <protection locked="0"/>
    </xf>
    <xf numFmtId="173" fontId="0" fillId="2" borderId="8" xfId="11" applyNumberFormat="1" applyFont="1" applyFill="1" applyBorder="1" applyProtection="1">
      <protection locked="0"/>
    </xf>
    <xf numFmtId="173" fontId="12" fillId="2" borderId="0" xfId="1" applyNumberFormat="1" applyFont="1" applyFill="1" applyBorder="1" applyProtection="1">
      <protection locked="0"/>
    </xf>
    <xf numFmtId="173" fontId="12" fillId="8" borderId="35" xfId="11" applyNumberFormat="1" applyFont="1" applyFill="1" applyBorder="1" applyProtection="1">
      <protection locked="0"/>
    </xf>
    <xf numFmtId="173" fontId="16" fillId="2" borderId="4" xfId="1" applyNumberFormat="1" applyFont="1" applyFill="1" applyBorder="1" applyProtection="1">
      <protection locked="0"/>
    </xf>
    <xf numFmtId="173" fontId="16" fillId="2" borderId="0" xfId="1" applyNumberFormat="1" applyFont="1" applyFill="1" applyProtection="1">
      <protection locked="0"/>
    </xf>
    <xf numFmtId="173" fontId="12" fillId="2" borderId="0" xfId="0" applyNumberFormat="1" applyFont="1" applyFill="1" applyProtection="1">
      <protection locked="0"/>
    </xf>
    <xf numFmtId="173" fontId="18" fillId="4" borderId="1" xfId="1" applyNumberFormat="1" applyFont="1" applyFill="1" applyBorder="1" applyProtection="1">
      <protection locked="0"/>
    </xf>
    <xf numFmtId="173" fontId="18" fillId="2" borderId="0" xfId="1" applyNumberFormat="1" applyFont="1" applyFill="1" applyBorder="1" applyProtection="1">
      <protection locked="0"/>
    </xf>
    <xf numFmtId="173" fontId="8" fillId="4" borderId="6" xfId="11" applyNumberFormat="1" applyFont="1" applyFill="1" applyBorder="1" applyProtection="1">
      <protection locked="0"/>
    </xf>
    <xf numFmtId="173" fontId="8" fillId="2" borderId="0" xfId="11" applyNumberFormat="1" applyFont="1" applyFill="1" applyBorder="1" applyProtection="1">
      <protection locked="0"/>
    </xf>
    <xf numFmtId="173" fontId="0" fillId="2" borderId="4" xfId="1" applyNumberFormat="1" applyFont="1" applyFill="1" applyBorder="1" applyProtection="1"/>
    <xf numFmtId="173" fontId="0" fillId="8" borderId="0" xfId="0" applyNumberFormat="1" applyFill="1" applyProtection="1">
      <protection locked="0"/>
    </xf>
    <xf numFmtId="173" fontId="0" fillId="2" borderId="39" xfId="0" applyNumberFormat="1" applyFill="1" applyBorder="1" applyProtection="1">
      <protection locked="0"/>
    </xf>
    <xf numFmtId="173" fontId="0" fillId="2" borderId="0" xfId="11" applyNumberFormat="1" applyFont="1" applyFill="1" applyProtection="1">
      <protection locked="0"/>
    </xf>
    <xf numFmtId="173" fontId="0" fillId="2" borderId="4" xfId="11" applyNumberFormat="1" applyFont="1" applyFill="1" applyBorder="1" applyProtection="1"/>
    <xf numFmtId="173" fontId="0" fillId="2" borderId="0" xfId="11" applyNumberFormat="1" applyFont="1" applyFill="1" applyBorder="1" applyProtection="1"/>
    <xf numFmtId="173" fontId="8" fillId="2" borderId="0" xfId="11" applyNumberFormat="1" applyFont="1" applyFill="1" applyBorder="1" applyProtection="1"/>
    <xf numFmtId="173" fontId="8" fillId="2" borderId="4" xfId="11" applyNumberFormat="1" applyFill="1" applyBorder="1" applyProtection="1"/>
    <xf numFmtId="173" fontId="8" fillId="8" borderId="7" xfId="11" applyNumberFormat="1" applyFont="1" applyFill="1" applyBorder="1" applyProtection="1"/>
    <xf numFmtId="173" fontId="8" fillId="8" borderId="8" xfId="11" applyNumberFormat="1" applyFont="1" applyFill="1" applyBorder="1" applyProtection="1"/>
    <xf numFmtId="173" fontId="8" fillId="2" borderId="38" xfId="11" applyNumberFormat="1" applyFill="1" applyBorder="1" applyProtection="1"/>
    <xf numFmtId="173" fontId="0" fillId="2" borderId="38" xfId="0" applyNumberFormat="1" applyFill="1" applyBorder="1"/>
    <xf numFmtId="173" fontId="8" fillId="2" borderId="9" xfId="11" applyNumberFormat="1" applyFill="1" applyBorder="1" applyProtection="1"/>
    <xf numFmtId="173" fontId="13" fillId="2" borderId="0" xfId="0" applyNumberFormat="1" applyFont="1" applyFill="1" applyProtection="1">
      <protection locked="0"/>
    </xf>
    <xf numFmtId="173" fontId="17" fillId="2" borderId="0" xfId="0" applyNumberFormat="1" applyFont="1" applyFill="1" applyProtection="1">
      <protection locked="0"/>
    </xf>
    <xf numFmtId="173" fontId="8" fillId="2" borderId="0" xfId="0" applyNumberFormat="1" applyFont="1" applyFill="1" applyAlignment="1" applyProtection="1">
      <alignment horizontal="right"/>
      <protection locked="0"/>
    </xf>
    <xf numFmtId="173" fontId="24" fillId="2" borderId="0" xfId="0" applyNumberFormat="1" applyFont="1" applyFill="1" applyProtection="1">
      <protection locked="0"/>
    </xf>
    <xf numFmtId="173" fontId="12" fillId="2" borderId="0" xfId="0" applyNumberFormat="1" applyFont="1" applyFill="1" applyAlignment="1" applyProtection="1">
      <alignment horizontal="right"/>
      <protection locked="0"/>
    </xf>
    <xf numFmtId="0" fontId="8" fillId="8" borderId="0" xfId="0" applyFont="1" applyFill="1" applyAlignment="1" applyProtection="1">
      <alignment horizontal="center"/>
      <protection locked="0"/>
    </xf>
    <xf numFmtId="172" fontId="0" fillId="8" borderId="0" xfId="1" applyNumberFormat="1" applyFont="1" applyFill="1"/>
    <xf numFmtId="172" fontId="0" fillId="8" borderId="0" xfId="6" applyNumberFormat="1" applyFont="1" applyFill="1"/>
    <xf numFmtId="172" fontId="25" fillId="2" borderId="0" xfId="11" applyNumberFormat="1" applyFont="1" applyFill="1" applyAlignment="1">
      <alignment horizontal="left"/>
    </xf>
    <xf numFmtId="172" fontId="8" fillId="2" borderId="0" xfId="11" applyNumberFormat="1" applyFont="1" applyFill="1"/>
    <xf numFmtId="10" fontId="0" fillId="11" borderId="34" xfId="574" applyNumberFormat="1" applyFont="1" applyFill="1" applyBorder="1" applyAlignment="1">
      <alignment horizontal="right"/>
    </xf>
    <xf numFmtId="10" fontId="0" fillId="11" borderId="34" xfId="574" applyNumberFormat="1" applyFont="1" applyFill="1" applyBorder="1" applyAlignment="1">
      <alignment vertical="center" wrapText="1"/>
    </xf>
    <xf numFmtId="10" fontId="8" fillId="47" borderId="58" xfId="574" applyNumberFormat="1" applyFont="1" applyFill="1" applyBorder="1"/>
    <xf numFmtId="0" fontId="19" fillId="47" borderId="59" xfId="0" applyFont="1" applyFill="1" applyBorder="1" applyAlignment="1">
      <alignment horizontal="left" vertical="center"/>
    </xf>
    <xf numFmtId="0" fontId="44" fillId="47" borderId="41" xfId="0" applyFont="1" applyFill="1" applyBorder="1"/>
    <xf numFmtId="0" fontId="19" fillId="47" borderId="43" xfId="0" applyFont="1" applyFill="1" applyBorder="1" applyAlignment="1">
      <alignment horizontal="left" vertical="center"/>
    </xf>
    <xf numFmtId="177" fontId="31" fillId="8" borderId="0" xfId="2" applyNumberFormat="1" applyFont="1" applyFill="1" applyBorder="1" applyAlignment="1">
      <alignment horizontal="center" vertical="center"/>
    </xf>
    <xf numFmtId="167" fontId="32" fillId="8" borderId="0" xfId="0" applyNumberFormat="1" applyFont="1" applyFill="1" applyAlignment="1">
      <alignment wrapText="1"/>
    </xf>
    <xf numFmtId="0" fontId="107" fillId="8" borderId="0" xfId="0" applyFont="1" applyFill="1"/>
    <xf numFmtId="0" fontId="111" fillId="8" borderId="0" xfId="0" applyFont="1" applyFill="1" applyAlignment="1">
      <alignment horizontal="center"/>
    </xf>
    <xf numFmtId="10" fontId="8" fillId="8" borderId="0" xfId="6" applyNumberFormat="1" applyFont="1" applyFill="1"/>
    <xf numFmtId="171" fontId="8" fillId="3" borderId="16" xfId="0" applyNumberFormat="1" applyFont="1" applyFill="1" applyBorder="1" applyAlignment="1">
      <alignment horizontal="center" vertical="center" wrapText="1"/>
    </xf>
    <xf numFmtId="171" fontId="8" fillId="3" borderId="16" xfId="0" applyNumberFormat="1" applyFont="1" applyFill="1" applyBorder="1" applyAlignment="1">
      <alignment horizontal="center" wrapText="1"/>
    </xf>
    <xf numFmtId="172" fontId="25" fillId="8" borderId="0" xfId="11" applyNumberFormat="1" applyFont="1" applyFill="1"/>
    <xf numFmtId="0" fontId="38" fillId="8" borderId="0" xfId="0" applyFont="1" applyFill="1" applyAlignment="1">
      <alignment horizontal="right" vertical="center"/>
    </xf>
    <xf numFmtId="173" fontId="0" fillId="8" borderId="4" xfId="11" applyNumberFormat="1" applyFont="1" applyFill="1" applyBorder="1" applyProtection="1"/>
    <xf numFmtId="0" fontId="0" fillId="2" borderId="64" xfId="0" applyFill="1" applyBorder="1"/>
    <xf numFmtId="0" fontId="12" fillId="8" borderId="64" xfId="0" applyFont="1" applyFill="1" applyBorder="1" applyAlignment="1">
      <alignment horizontal="center"/>
    </xf>
    <xf numFmtId="10" fontId="0" fillId="52" borderId="0" xfId="6" applyNumberFormat="1" applyFont="1" applyFill="1" applyBorder="1"/>
    <xf numFmtId="0" fontId="12" fillId="8" borderId="0" xfId="0" applyFont="1" applyFill="1" applyProtection="1">
      <protection locked="0"/>
    </xf>
    <xf numFmtId="0" fontId="8" fillId="8" borderId="0" xfId="0" applyFont="1" applyFill="1" applyAlignment="1" applyProtection="1">
      <alignment horizontal="left" indent="1"/>
      <protection locked="0"/>
    </xf>
    <xf numFmtId="0" fontId="12" fillId="8" borderId="0" xfId="0" applyFont="1" applyFill="1" applyAlignment="1" applyProtection="1">
      <alignment horizontal="left" indent="1"/>
      <protection locked="0"/>
    </xf>
    <xf numFmtId="0" fontId="22" fillId="8" borderId="0" xfId="0" applyFont="1" applyFill="1"/>
    <xf numFmtId="167" fontId="111" fillId="8" borderId="0" xfId="0" applyNumberFormat="1" applyFont="1" applyFill="1"/>
    <xf numFmtId="0" fontId="12" fillId="8" borderId="0" xfId="0" quotePrefix="1" applyFont="1" applyFill="1" applyAlignment="1">
      <alignment horizontal="left"/>
    </xf>
    <xf numFmtId="0" fontId="32" fillId="8" borderId="0" xfId="0" applyFont="1" applyFill="1"/>
    <xf numFmtId="0" fontId="12" fillId="53" borderId="1" xfId="0" applyFont="1" applyFill="1" applyBorder="1" applyAlignment="1">
      <alignment vertical="center"/>
    </xf>
    <xf numFmtId="202" fontId="12" fillId="52" borderId="0" xfId="1" applyFont="1" applyFill="1" applyBorder="1"/>
    <xf numFmtId="0" fontId="8" fillId="8" borderId="0" xfId="0" applyFont="1" applyFill="1" applyAlignment="1">
      <alignment vertical="center"/>
    </xf>
    <xf numFmtId="0" fontId="52" fillId="8" borderId="0" xfId="0" applyFont="1" applyFill="1"/>
    <xf numFmtId="10" fontId="53" fillId="8" borderId="0" xfId="9" applyNumberFormat="1" applyFont="1" applyFill="1" applyBorder="1"/>
    <xf numFmtId="0" fontId="44" fillId="8" borderId="0" xfId="0" applyFont="1" applyFill="1"/>
    <xf numFmtId="169" fontId="8" fillId="8" borderId="11" xfId="6" applyNumberFormat="1" applyFont="1" applyFill="1" applyBorder="1" applyAlignment="1"/>
    <xf numFmtId="0" fontId="8" fillId="8" borderId="0" xfId="0" applyFont="1" applyFill="1" applyAlignment="1">
      <alignment horizontal="right"/>
    </xf>
    <xf numFmtId="10" fontId="12" fillId="53" borderId="1" xfId="6" applyNumberFormat="1" applyFont="1" applyFill="1" applyBorder="1"/>
    <xf numFmtId="0" fontId="12" fillId="53" borderId="1" xfId="0" applyFont="1" applyFill="1" applyBorder="1"/>
    <xf numFmtId="0" fontId="29" fillId="8" borderId="0" xfId="0" applyFont="1" applyFill="1" applyAlignment="1">
      <alignment vertical="center"/>
    </xf>
    <xf numFmtId="0" fontId="37" fillId="53" borderId="0" xfId="0" applyFont="1" applyFill="1"/>
    <xf numFmtId="10" fontId="12" fillId="8" borderId="0" xfId="6" applyNumberFormat="1" applyFont="1" applyFill="1" applyAlignment="1">
      <alignment horizontal="center" wrapText="1"/>
    </xf>
    <xf numFmtId="0" fontId="12" fillId="8" borderId="0" xfId="0" applyFont="1" applyFill="1" applyAlignment="1">
      <alignment horizontal="center" wrapText="1"/>
    </xf>
    <xf numFmtId="0" fontId="8" fillId="8" borderId="13" xfId="0" applyFont="1" applyFill="1" applyBorder="1" applyAlignment="1">
      <alignment horizontal="center"/>
    </xf>
    <xf numFmtId="176" fontId="44" fillId="8" borderId="0" xfId="1" applyNumberFormat="1" applyFont="1" applyFill="1" applyBorder="1" applyAlignment="1">
      <alignment vertical="center"/>
    </xf>
    <xf numFmtId="176" fontId="8" fillId="8" borderId="0" xfId="1" applyNumberFormat="1" applyFont="1" applyFill="1" applyBorder="1" applyAlignment="1">
      <alignment vertical="center"/>
    </xf>
    <xf numFmtId="168" fontId="8" fillId="8" borderId="0" xfId="0" applyNumberFormat="1" applyFont="1" applyFill="1"/>
    <xf numFmtId="10" fontId="47" fillId="8" borderId="0" xfId="6" applyNumberFormat="1" applyFont="1" applyFill="1" applyBorder="1" applyAlignment="1" applyProtection="1">
      <alignment horizontal="right"/>
      <protection locked="0"/>
    </xf>
    <xf numFmtId="0" fontId="48" fillId="8" borderId="0" xfId="0" applyFont="1" applyFill="1" applyAlignment="1">
      <alignment horizontal="left"/>
    </xf>
    <xf numFmtId="0" fontId="48" fillId="8" borderId="0" xfId="0" applyFont="1" applyFill="1" applyAlignment="1" applyProtection="1">
      <alignment horizontal="left"/>
      <protection locked="0"/>
    </xf>
    <xf numFmtId="0" fontId="12" fillId="8" borderId="39" xfId="0" applyFont="1" applyFill="1" applyBorder="1" applyProtection="1">
      <protection locked="0"/>
    </xf>
    <xf numFmtId="0" fontId="8" fillId="54" borderId="1" xfId="0" applyFont="1" applyFill="1" applyBorder="1" applyProtection="1">
      <protection locked="0"/>
    </xf>
    <xf numFmtId="0" fontId="8" fillId="53" borderId="1" xfId="0" applyFont="1" applyFill="1" applyBorder="1" applyProtection="1">
      <protection locked="0"/>
    </xf>
    <xf numFmtId="202" fontId="0" fillId="3" borderId="0" xfId="1" applyFont="1" applyFill="1" applyBorder="1" applyAlignment="1">
      <alignment horizontal="right"/>
    </xf>
    <xf numFmtId="0" fontId="44" fillId="8" borderId="23" xfId="0" applyFont="1" applyFill="1" applyBorder="1" applyAlignment="1" applyProtection="1">
      <alignment horizontal="left"/>
      <protection locked="0"/>
    </xf>
    <xf numFmtId="0" fontId="44" fillId="8" borderId="25" xfId="0" applyFont="1" applyFill="1" applyBorder="1" applyAlignment="1" applyProtection="1">
      <alignment horizontal="left"/>
      <protection locked="0"/>
    </xf>
    <xf numFmtId="202" fontId="8" fillId="8" borderId="0" xfId="1" applyFont="1" applyFill="1" applyBorder="1"/>
    <xf numFmtId="202" fontId="8" fillId="2" borderId="33" xfId="1" applyFont="1" applyFill="1" applyBorder="1"/>
    <xf numFmtId="202" fontId="8" fillId="8" borderId="0" xfId="1" applyFont="1" applyFill="1" applyBorder="1" applyAlignment="1">
      <alignment vertical="center"/>
    </xf>
    <xf numFmtId="202" fontId="0" fillId="2" borderId="0" xfId="1" applyFont="1" applyFill="1" applyAlignment="1"/>
    <xf numFmtId="202" fontId="0" fillId="2" borderId="26" xfId="1" applyFont="1" applyFill="1" applyBorder="1" applyAlignment="1"/>
    <xf numFmtId="202" fontId="12" fillId="2" borderId="0" xfId="1" applyFont="1" applyFill="1" applyAlignment="1"/>
    <xf numFmtId="202" fontId="12" fillId="2" borderId="26" xfId="1" applyFont="1" applyFill="1" applyBorder="1" applyAlignment="1"/>
    <xf numFmtId="202" fontId="0" fillId="4" borderId="1" xfId="1" applyFont="1" applyFill="1" applyBorder="1"/>
    <xf numFmtId="202" fontId="0" fillId="4" borderId="1" xfId="1" applyFont="1" applyFill="1" applyBorder="1" applyAlignment="1"/>
    <xf numFmtId="202" fontId="50" fillId="8" borderId="11" xfId="1" applyFont="1" applyFill="1" applyBorder="1" applyAlignment="1">
      <alignment horizontal="center"/>
    </xf>
    <xf numFmtId="202" fontId="12" fillId="8" borderId="0" xfId="1" applyFont="1" applyFill="1" applyAlignment="1"/>
    <xf numFmtId="202" fontId="12" fillId="8" borderId="26" xfId="1" applyFont="1" applyFill="1" applyBorder="1" applyAlignment="1"/>
    <xf numFmtId="202" fontId="0" fillId="8" borderId="0" xfId="1" applyFont="1" applyFill="1"/>
    <xf numFmtId="202" fontId="12" fillId="4" borderId="1" xfId="1" applyFont="1" applyFill="1" applyBorder="1" applyAlignment="1">
      <alignment horizontal="right"/>
    </xf>
    <xf numFmtId="202" fontId="12" fillId="8" borderId="0" xfId="1" applyFont="1" applyFill="1" applyBorder="1" applyAlignment="1">
      <alignment horizontal="right"/>
    </xf>
    <xf numFmtId="202" fontId="12" fillId="2" borderId="0" xfId="1" applyFont="1" applyFill="1" applyBorder="1" applyAlignment="1">
      <alignment horizontal="right"/>
    </xf>
    <xf numFmtId="202" fontId="0" fillId="2" borderId="15" xfId="1" applyFont="1" applyFill="1" applyBorder="1"/>
    <xf numFmtId="202" fontId="0" fillId="2" borderId="16" xfId="1" applyFont="1" applyFill="1" applyBorder="1"/>
    <xf numFmtId="202" fontId="0" fillId="0" borderId="15" xfId="1" applyFont="1" applyFill="1" applyBorder="1"/>
    <xf numFmtId="202" fontId="0" fillId="8" borderId="0" xfId="1" applyFont="1" applyFill="1" applyBorder="1"/>
    <xf numFmtId="202" fontId="0" fillId="2" borderId="13" xfId="1" applyFont="1" applyFill="1" applyBorder="1"/>
    <xf numFmtId="202" fontId="0" fillId="8" borderId="0" xfId="1" applyFont="1" applyFill="1" applyBorder="1" applyAlignment="1">
      <alignment horizontal="right"/>
    </xf>
    <xf numFmtId="202" fontId="25" fillId="2" borderId="0" xfId="1" applyFont="1" applyFill="1" applyAlignment="1">
      <alignment horizontal="right"/>
    </xf>
    <xf numFmtId="202" fontId="25" fillId="6" borderId="9" xfId="1" applyFont="1" applyFill="1" applyBorder="1" applyAlignment="1">
      <alignment horizontal="right"/>
    </xf>
    <xf numFmtId="202" fontId="25" fillId="6" borderId="0" xfId="1" applyFont="1" applyFill="1" applyAlignment="1">
      <alignment horizontal="right"/>
    </xf>
    <xf numFmtId="0" fontId="8" fillId="4" borderId="1" xfId="0" applyFont="1" applyFill="1" applyBorder="1" applyAlignment="1">
      <alignment vertical="center" wrapText="1"/>
    </xf>
    <xf numFmtId="0" fontId="8" fillId="4" borderId="1" xfId="0" applyFont="1" applyFill="1" applyBorder="1" applyAlignment="1">
      <alignment wrapText="1"/>
    </xf>
    <xf numFmtId="0" fontId="12" fillId="2" borderId="0" xfId="0" applyFont="1" applyFill="1" applyAlignment="1">
      <alignment horizontal="left" vertical="center"/>
    </xf>
    <xf numFmtId="0" fontId="8" fillId="2" borderId="0" xfId="0" applyFont="1" applyFill="1" applyAlignment="1">
      <alignment vertical="center"/>
    </xf>
    <xf numFmtId="10" fontId="8" fillId="8" borderId="35" xfId="574" applyNumberFormat="1" applyFill="1" applyBorder="1" applyAlignment="1">
      <alignment horizontal="right" vertical="center"/>
    </xf>
    <xf numFmtId="0" fontId="8" fillId="8" borderId="65" xfId="0" applyFont="1" applyFill="1" applyBorder="1" applyAlignment="1">
      <alignment horizontal="center"/>
    </xf>
    <xf numFmtId="203" fontId="0" fillId="8" borderId="0" xfId="574" applyNumberFormat="1" applyFont="1" applyFill="1" applyBorder="1" applyAlignment="1">
      <alignment horizontal="right" vertical="center"/>
    </xf>
    <xf numFmtId="203" fontId="8" fillId="8" borderId="0" xfId="574" applyNumberFormat="1" applyFill="1" applyBorder="1" applyAlignment="1">
      <alignment horizontal="right" vertical="center"/>
    </xf>
    <xf numFmtId="0" fontId="8" fillId="8" borderId="0" xfId="0" applyFont="1" applyFill="1" applyAlignment="1">
      <alignment horizontal="center" vertical="center"/>
    </xf>
    <xf numFmtId="2" fontId="8" fillId="8" borderId="0" xfId="0" applyNumberFormat="1" applyFont="1" applyFill="1"/>
    <xf numFmtId="10" fontId="8" fillId="8" borderId="34" xfId="574" applyNumberFormat="1" applyFill="1" applyBorder="1" applyAlignment="1">
      <alignment vertical="center"/>
    </xf>
    <xf numFmtId="0" fontId="8" fillId="8" borderId="0" xfId="0" applyFont="1" applyFill="1" applyAlignment="1">
      <alignment horizontal="center"/>
    </xf>
    <xf numFmtId="10" fontId="8" fillId="8" borderId="0" xfId="574" applyNumberFormat="1" applyFill="1" applyBorder="1" applyAlignment="1">
      <alignment vertical="center"/>
    </xf>
    <xf numFmtId="0" fontId="12" fillId="0" borderId="0" xfId="574" applyNumberFormat="1" applyFont="1" applyFill="1" applyBorder="1" applyAlignment="1">
      <alignment horizontal="right"/>
    </xf>
    <xf numFmtId="0" fontId="38" fillId="0" borderId="0" xfId="0" applyFont="1" applyAlignment="1">
      <alignment horizontal="left" vertical="center"/>
    </xf>
    <xf numFmtId="17" fontId="38" fillId="0" borderId="0" xfId="0" quotePrefix="1" applyNumberFormat="1" applyFont="1" applyAlignment="1">
      <alignment vertical="center"/>
    </xf>
    <xf numFmtId="0" fontId="8" fillId="0" borderId="0" xfId="0" quotePrefix="1" applyFont="1" applyAlignment="1">
      <alignment horizontal="left"/>
    </xf>
    <xf numFmtId="17" fontId="8" fillId="0" borderId="0" xfId="0" quotePrefix="1" applyNumberFormat="1" applyFont="1"/>
    <xf numFmtId="0" fontId="0" fillId="55" borderId="0" xfId="0" applyFill="1"/>
    <xf numFmtId="171" fontId="8" fillId="52" borderId="0" xfId="0" applyNumberFormat="1" applyFont="1" applyFill="1" applyAlignment="1">
      <alignment horizontal="center" vertical="center" wrapText="1"/>
    </xf>
    <xf numFmtId="171" fontId="8" fillId="52" borderId="0" xfId="0" applyNumberFormat="1" applyFont="1" applyFill="1" applyAlignment="1">
      <alignment horizontal="center" wrapText="1"/>
    </xf>
    <xf numFmtId="171" fontId="0" fillId="52" borderId="0" xfId="0" applyNumberFormat="1" applyFill="1" applyAlignment="1">
      <alignment horizontal="center" wrapText="1"/>
    </xf>
    <xf numFmtId="0" fontId="8" fillId="52" borderId="15" xfId="6" applyNumberFormat="1" applyFont="1" applyFill="1" applyBorder="1" applyAlignment="1">
      <alignment horizontal="right" vertical="center"/>
    </xf>
    <xf numFmtId="0" fontId="8" fillId="55" borderId="0" xfId="0" applyFont="1" applyFill="1"/>
    <xf numFmtId="0" fontId="12" fillId="55" borderId="64" xfId="0" applyFont="1" applyFill="1" applyBorder="1" applyAlignment="1">
      <alignment horizontal="center"/>
    </xf>
    <xf numFmtId="10" fontId="0" fillId="55" borderId="0" xfId="6" applyNumberFormat="1" applyFont="1" applyFill="1"/>
    <xf numFmtId="0" fontId="12" fillId="55" borderId="0" xfId="0" applyFont="1" applyFill="1"/>
    <xf numFmtId="202" fontId="12" fillId="55" borderId="0" xfId="1" applyFont="1" applyFill="1" applyBorder="1"/>
    <xf numFmtId="10" fontId="0" fillId="56" borderId="0" xfId="6" applyNumberFormat="1" applyFont="1" applyFill="1"/>
    <xf numFmtId="202" fontId="8" fillId="52" borderId="35" xfId="1" applyFont="1" applyFill="1" applyBorder="1" applyAlignment="1">
      <alignment horizontal="center" vertical="center"/>
    </xf>
    <xf numFmtId="202" fontId="8" fillId="52" borderId="0" xfId="1" applyFont="1" applyFill="1" applyBorder="1" applyAlignment="1">
      <alignment horizontal="center" vertical="center"/>
    </xf>
    <xf numFmtId="202" fontId="0" fillId="52" borderId="0" xfId="1" applyFont="1" applyFill="1" applyBorder="1" applyAlignment="1">
      <alignment horizontal="right"/>
    </xf>
    <xf numFmtId="10" fontId="0" fillId="52" borderId="34" xfId="574" applyNumberFormat="1" applyFont="1" applyFill="1" applyBorder="1" applyAlignment="1">
      <alignment horizontal="right" vertical="center"/>
    </xf>
    <xf numFmtId="202" fontId="8" fillId="52" borderId="0" xfId="1" applyFont="1" applyFill="1" applyBorder="1" applyAlignment="1">
      <alignment horizontal="right" vertical="center"/>
    </xf>
    <xf numFmtId="0" fontId="49" fillId="8" borderId="0" xfId="0" applyFont="1" applyFill="1" applyAlignment="1">
      <alignment horizontal="center"/>
    </xf>
    <xf numFmtId="0" fontId="12" fillId="0" borderId="0" xfId="268" applyFont="1"/>
    <xf numFmtId="202" fontId="12" fillId="0" borderId="0" xfId="1" applyFont="1"/>
    <xf numFmtId="0" fontId="8" fillId="0" borderId="0" xfId="268"/>
    <xf numFmtId="202" fontId="0" fillId="0" borderId="0" xfId="1" applyFont="1"/>
    <xf numFmtId="171" fontId="8" fillId="0" borderId="0" xfId="268" applyNumberFormat="1"/>
    <xf numFmtId="171" fontId="12" fillId="0" borderId="0" xfId="268" applyNumberFormat="1" applyFont="1"/>
    <xf numFmtId="171" fontId="12" fillId="0" borderId="60" xfId="268" applyNumberFormat="1" applyFont="1" applyBorder="1"/>
    <xf numFmtId="9" fontId="0" fillId="0" borderId="0" xfId="596" applyFont="1"/>
    <xf numFmtId="205" fontId="0" fillId="0" borderId="0" xfId="1" applyNumberFormat="1" applyFont="1"/>
    <xf numFmtId="43" fontId="8" fillId="0" borderId="0" xfId="268" applyNumberFormat="1"/>
    <xf numFmtId="205" fontId="12" fillId="0" borderId="0" xfId="1" applyNumberFormat="1" applyFont="1"/>
    <xf numFmtId="43" fontId="12" fillId="0" borderId="0" xfId="268" applyNumberFormat="1" applyFont="1"/>
    <xf numFmtId="205" fontId="0" fillId="2" borderId="26" xfId="1" applyNumberFormat="1" applyFont="1" applyFill="1" applyBorder="1" applyAlignment="1"/>
    <xf numFmtId="205" fontId="12" fillId="2" borderId="26" xfId="1" applyNumberFormat="1" applyFont="1" applyFill="1" applyBorder="1" applyAlignment="1"/>
    <xf numFmtId="202" fontId="0" fillId="0" borderId="0" xfId="0" applyNumberFormat="1"/>
    <xf numFmtId="9" fontId="0" fillId="0" borderId="0" xfId="6" applyFont="1"/>
    <xf numFmtId="9" fontId="0" fillId="0" borderId="0" xfId="0" applyNumberFormat="1"/>
    <xf numFmtId="0" fontId="12" fillId="0" borderId="0" xfId="0" applyFont="1"/>
    <xf numFmtId="43" fontId="12" fillId="0" borderId="0" xfId="0" applyNumberFormat="1" applyFont="1"/>
    <xf numFmtId="202" fontId="12" fillId="0" borderId="0" xfId="0" applyNumberFormat="1" applyFont="1"/>
    <xf numFmtId="10" fontId="0" fillId="0" borderId="0" xfId="6" applyNumberFormat="1" applyFont="1"/>
    <xf numFmtId="202" fontId="0" fillId="52" borderId="0" xfId="1" applyFont="1" applyFill="1" applyAlignment="1">
      <alignment horizontal="center" vertical="center"/>
    </xf>
    <xf numFmtId="2" fontId="8" fillId="52" borderId="35" xfId="1" applyNumberFormat="1" applyFont="1" applyFill="1" applyBorder="1" applyAlignment="1">
      <alignment horizontal="center" vertical="center"/>
    </xf>
    <xf numFmtId="205" fontId="8" fillId="0" borderId="0" xfId="268" applyNumberFormat="1"/>
    <xf numFmtId="0" fontId="8" fillId="0" borderId="0" xfId="268" applyAlignment="1">
      <alignment wrapText="1"/>
    </xf>
    <xf numFmtId="171" fontId="8" fillId="51" borderId="0" xfId="268" applyNumberFormat="1" applyFill="1"/>
    <xf numFmtId="171" fontId="8" fillId="51" borderId="60" xfId="268" applyNumberFormat="1" applyFill="1" applyBorder="1"/>
    <xf numFmtId="9" fontId="8" fillId="51" borderId="0" xfId="596" applyFont="1" applyFill="1"/>
    <xf numFmtId="205" fontId="12" fillId="50" borderId="0" xfId="268" applyNumberFormat="1" applyFont="1" applyFill="1"/>
    <xf numFmtId="9" fontId="12" fillId="0" borderId="0" xfId="6" applyFont="1"/>
    <xf numFmtId="205" fontId="0" fillId="52" borderId="4" xfId="1" applyNumberFormat="1" applyFont="1" applyFill="1" applyBorder="1" applyAlignment="1">
      <alignment horizontal="right" vertical="center"/>
    </xf>
    <xf numFmtId="205" fontId="0" fillId="52" borderId="0" xfId="1" applyNumberFormat="1" applyFont="1" applyFill="1" applyAlignment="1">
      <alignment horizontal="right" vertical="center"/>
    </xf>
    <xf numFmtId="205" fontId="0" fillId="52" borderId="35" xfId="1" applyNumberFormat="1" applyFont="1" applyFill="1" applyBorder="1" applyAlignment="1">
      <alignment horizontal="right" vertical="center"/>
    </xf>
    <xf numFmtId="202" fontId="0" fillId="52" borderId="35" xfId="1" applyFont="1" applyFill="1" applyBorder="1" applyAlignment="1">
      <alignment horizontal="right" vertical="center"/>
    </xf>
    <xf numFmtId="202" fontId="0" fillId="11" borderId="0" xfId="1" applyFont="1" applyFill="1" applyAlignment="1">
      <alignment horizontal="right" vertical="center"/>
    </xf>
    <xf numFmtId="202" fontId="0" fillId="11" borderId="4" xfId="1" applyFont="1" applyFill="1" applyBorder="1" applyAlignment="1">
      <alignment horizontal="right" vertical="center"/>
    </xf>
    <xf numFmtId="202" fontId="0" fillId="52" borderId="0" xfId="1" applyFont="1" applyFill="1" applyAlignment="1">
      <alignment horizontal="right" vertical="center"/>
    </xf>
    <xf numFmtId="202" fontId="0" fillId="52" borderId="4" xfId="1" applyFont="1" applyFill="1" applyBorder="1" applyAlignment="1">
      <alignment horizontal="right" vertical="center"/>
    </xf>
    <xf numFmtId="205" fontId="12" fillId="8" borderId="26" xfId="1" applyNumberFormat="1" applyFont="1" applyFill="1" applyBorder="1" applyAlignment="1"/>
    <xf numFmtId="171" fontId="0" fillId="0" borderId="0" xfId="0" applyNumberFormat="1"/>
    <xf numFmtId="202" fontId="114" fillId="52" borderId="66" xfId="597" applyNumberFormat="1" applyFill="1" applyAlignment="1">
      <alignment horizontal="right" vertical="center"/>
    </xf>
    <xf numFmtId="202" fontId="0" fillId="58" borderId="0" xfId="1" applyFont="1" applyFill="1" applyAlignment="1">
      <alignment horizontal="center" vertical="center"/>
    </xf>
    <xf numFmtId="202" fontId="8" fillId="58" borderId="0" xfId="1" applyFont="1" applyFill="1" applyBorder="1" applyAlignment="1">
      <alignment horizontal="center" vertical="center"/>
    </xf>
    <xf numFmtId="171" fontId="8" fillId="58" borderId="0" xfId="0" applyNumberFormat="1" applyFont="1" applyFill="1" applyAlignment="1">
      <alignment horizontal="center" vertical="center" wrapText="1"/>
    </xf>
    <xf numFmtId="171" fontId="8" fillId="58" borderId="0" xfId="0" applyNumberFormat="1" applyFont="1" applyFill="1" applyAlignment="1">
      <alignment horizontal="center" wrapText="1"/>
    </xf>
    <xf numFmtId="170" fontId="10" fillId="52" borderId="4" xfId="6" applyNumberFormat="1" applyFill="1" applyBorder="1" applyAlignment="1">
      <alignment vertical="center"/>
    </xf>
    <xf numFmtId="0" fontId="0" fillId="4" borderId="60" xfId="0" applyFill="1" applyBorder="1"/>
    <xf numFmtId="0" fontId="0" fillId="4" borderId="39" xfId="0" applyFill="1" applyBorder="1"/>
    <xf numFmtId="0" fontId="8" fillId="8" borderId="60" xfId="0" applyFont="1" applyFill="1" applyBorder="1" applyAlignment="1">
      <alignment horizontal="left"/>
    </xf>
    <xf numFmtId="17" fontId="8" fillId="8" borderId="60" xfId="0" quotePrefix="1" applyNumberFormat="1" applyFont="1" applyFill="1" applyBorder="1"/>
    <xf numFmtId="0" fontId="8" fillId="8" borderId="60" xfId="0" applyFont="1" applyFill="1" applyBorder="1"/>
    <xf numFmtId="0" fontId="8" fillId="2" borderId="39" xfId="0" applyFont="1" applyFill="1" applyBorder="1"/>
    <xf numFmtId="0" fontId="12" fillId="2" borderId="39" xfId="0" applyFont="1" applyFill="1" applyBorder="1"/>
    <xf numFmtId="171" fontId="8" fillId="52" borderId="35" xfId="0" applyNumberFormat="1" applyFont="1" applyFill="1" applyBorder="1" applyAlignment="1">
      <alignment horizontal="center" vertical="center" wrapText="1"/>
    </xf>
    <xf numFmtId="0" fontId="8" fillId="3" borderId="35" xfId="1" applyNumberFormat="1" applyFont="1" applyFill="1" applyBorder="1" applyAlignment="1">
      <alignment horizontal="right" vertical="center"/>
    </xf>
    <xf numFmtId="1" fontId="0" fillId="3" borderId="35" xfId="0" applyNumberFormat="1" applyFill="1" applyBorder="1" applyAlignment="1">
      <alignment horizontal="center" wrapText="1"/>
    </xf>
    <xf numFmtId="0" fontId="8" fillId="2" borderId="0" xfId="1" applyNumberFormat="1" applyFont="1" applyFill="1" applyBorder="1" applyAlignment="1">
      <alignment horizontal="right" vertical="center"/>
    </xf>
    <xf numFmtId="202" fontId="8" fillId="3" borderId="0" xfId="1" applyFont="1" applyFill="1" applyBorder="1" applyAlignment="1">
      <alignment horizontal="center" vertical="center"/>
    </xf>
    <xf numFmtId="202" fontId="8" fillId="3" borderId="16" xfId="1" applyFont="1" applyFill="1" applyBorder="1" applyAlignment="1">
      <alignment horizontal="center" vertical="center"/>
    </xf>
    <xf numFmtId="202" fontId="8" fillId="2" borderId="0" xfId="1" applyFont="1" applyFill="1" applyBorder="1" applyAlignment="1">
      <alignment horizontal="center" vertical="center"/>
    </xf>
    <xf numFmtId="205" fontId="8" fillId="52" borderId="34" xfId="1" applyNumberFormat="1" applyFont="1" applyFill="1" applyBorder="1" applyAlignment="1">
      <alignment horizontal="right" vertical="center"/>
    </xf>
    <xf numFmtId="202" fontId="8" fillId="3" borderId="35" xfId="1" applyFont="1" applyFill="1" applyBorder="1" applyAlignment="1">
      <alignment horizontal="right" vertical="center"/>
    </xf>
    <xf numFmtId="202" fontId="8" fillId="3" borderId="0" xfId="1" applyFont="1" applyFill="1" applyBorder="1" applyAlignment="1">
      <alignment horizontal="right" vertical="center"/>
    </xf>
    <xf numFmtId="202" fontId="8" fillId="52" borderId="4" xfId="1" applyFont="1" applyFill="1" applyBorder="1" applyAlignment="1">
      <alignment horizontal="right" vertical="center"/>
    </xf>
    <xf numFmtId="202" fontId="8" fillId="3" borderId="4" xfId="1" applyFont="1" applyFill="1" applyBorder="1" applyAlignment="1">
      <alignment horizontal="right" vertical="center"/>
    </xf>
    <xf numFmtId="205" fontId="8" fillId="2" borderId="0" xfId="1" applyNumberFormat="1" applyFont="1" applyFill="1" applyBorder="1" applyAlignment="1">
      <alignment horizontal="center" vertical="center"/>
    </xf>
    <xf numFmtId="202" fontId="8" fillId="3" borderId="34" xfId="1" applyFont="1" applyFill="1" applyBorder="1" applyAlignment="1">
      <alignment horizontal="right" vertical="center"/>
    </xf>
    <xf numFmtId="202" fontId="8" fillId="2" borderId="34" xfId="1" applyFont="1" applyFill="1" applyBorder="1" applyAlignment="1">
      <alignment horizontal="right" vertical="center"/>
    </xf>
    <xf numFmtId="202" fontId="8" fillId="2" borderId="35" xfId="1" applyFont="1" applyFill="1" applyBorder="1" applyAlignment="1">
      <alignment horizontal="right" vertical="center"/>
    </xf>
    <xf numFmtId="202" fontId="8" fillId="2" borderId="4" xfId="1" applyFont="1" applyFill="1" applyBorder="1" applyAlignment="1">
      <alignment horizontal="right" vertical="center"/>
    </xf>
    <xf numFmtId="202" fontId="8" fillId="2" borderId="0" xfId="1" applyFont="1" applyFill="1" applyBorder="1" applyAlignment="1">
      <alignment horizontal="right" vertical="center"/>
    </xf>
    <xf numFmtId="202" fontId="8" fillId="52" borderId="35" xfId="1" applyFont="1" applyFill="1" applyBorder="1" applyAlignment="1">
      <alignment horizontal="right" vertical="center"/>
    </xf>
    <xf numFmtId="202" fontId="8" fillId="52" borderId="34" xfId="1" applyFont="1" applyFill="1" applyBorder="1" applyAlignment="1">
      <alignment horizontal="right" vertical="center"/>
    </xf>
    <xf numFmtId="202" fontId="8" fillId="11" borderId="35" xfId="1" applyFont="1" applyFill="1" applyBorder="1" applyAlignment="1">
      <alignment horizontal="right" vertical="center"/>
    </xf>
    <xf numFmtId="202" fontId="8" fillId="11" borderId="0" xfId="1" applyFont="1" applyFill="1" applyBorder="1" applyAlignment="1">
      <alignment horizontal="right" vertical="center"/>
    </xf>
    <xf numFmtId="202" fontId="8" fillId="11" borderId="4" xfId="1" applyFont="1" applyFill="1" applyBorder="1" applyAlignment="1">
      <alignment horizontal="right" vertical="center"/>
    </xf>
    <xf numFmtId="202" fontId="0" fillId="52" borderId="35" xfId="1" applyFont="1" applyFill="1" applyBorder="1" applyAlignment="1">
      <alignment horizontal="right"/>
    </xf>
    <xf numFmtId="202" fontId="0" fillId="3" borderId="35" xfId="1" applyFont="1" applyFill="1" applyBorder="1" applyAlignment="1">
      <alignment horizontal="right"/>
    </xf>
    <xf numFmtId="202" fontId="8" fillId="52" borderId="0" xfId="1" applyFont="1" applyFill="1" applyBorder="1" applyAlignment="1">
      <alignment horizontal="right"/>
    </xf>
    <xf numFmtId="202" fontId="8" fillId="3" borderId="0" xfId="1" applyFont="1" applyFill="1"/>
    <xf numFmtId="202" fontId="8" fillId="3" borderId="0" xfId="1" applyFont="1" applyFill="1" applyBorder="1" applyAlignment="1">
      <alignment horizontal="right"/>
    </xf>
    <xf numFmtId="0" fontId="8" fillId="8" borderId="0" xfId="0" applyFont="1" applyFill="1" applyAlignment="1">
      <alignment wrapText="1"/>
    </xf>
    <xf numFmtId="205" fontId="0" fillId="52" borderId="35" xfId="1" applyNumberFormat="1" applyFont="1" applyFill="1" applyBorder="1" applyAlignment="1">
      <alignment horizontal="right"/>
    </xf>
    <xf numFmtId="10" fontId="8" fillId="3" borderId="34" xfId="9" applyNumberFormat="1" applyFill="1" applyBorder="1" applyAlignment="1">
      <alignment vertical="center"/>
    </xf>
    <xf numFmtId="202" fontId="8" fillId="8" borderId="0" xfId="1" applyFont="1" applyFill="1" applyBorder="1" applyAlignment="1">
      <alignment horizontal="center" vertical="center"/>
    </xf>
    <xf numFmtId="10" fontId="0" fillId="3" borderId="35" xfId="6" applyNumberFormat="1" applyFont="1" applyFill="1" applyBorder="1" applyAlignment="1">
      <alignment horizontal="right"/>
    </xf>
    <xf numFmtId="10" fontId="10" fillId="3" borderId="35" xfId="6" applyNumberFormat="1" applyFill="1" applyBorder="1" applyAlignment="1">
      <alignment horizontal="right"/>
    </xf>
    <xf numFmtId="172" fontId="8" fillId="52" borderId="34" xfId="1" applyNumberFormat="1" applyFont="1" applyFill="1" applyBorder="1" applyAlignment="1">
      <alignment horizontal="right" vertical="center"/>
    </xf>
    <xf numFmtId="174" fontId="8" fillId="8" borderId="0" xfId="1" applyNumberFormat="1" applyFont="1" applyFill="1" applyBorder="1" applyAlignment="1">
      <alignment horizontal="right" vertical="center"/>
    </xf>
    <xf numFmtId="0" fontId="12" fillId="4" borderId="1" xfId="0" applyFont="1" applyFill="1" applyBorder="1" applyAlignment="1">
      <alignment horizontal="center" vertical="center"/>
    </xf>
    <xf numFmtId="10" fontId="10" fillId="52" borderId="34" xfId="6" applyNumberFormat="1" applyFill="1" applyBorder="1" applyAlignment="1">
      <alignment vertical="center"/>
    </xf>
    <xf numFmtId="10" fontId="0" fillId="52" borderId="34" xfId="6" applyNumberFormat="1" applyFont="1" applyFill="1" applyBorder="1" applyAlignment="1">
      <alignment horizontal="right"/>
    </xf>
    <xf numFmtId="10" fontId="10" fillId="52" borderId="35" xfId="6" applyNumberFormat="1" applyFill="1" applyBorder="1" applyAlignment="1">
      <alignment horizontal="right"/>
    </xf>
    <xf numFmtId="0" fontId="8" fillId="2" borderId="0" xfId="0" applyFont="1" applyFill="1" applyAlignment="1">
      <alignment horizontal="left" vertical="center"/>
    </xf>
    <xf numFmtId="10" fontId="10" fillId="3" borderId="34" xfId="6" applyNumberFormat="1" applyFill="1" applyBorder="1" applyAlignment="1">
      <alignment vertical="center"/>
    </xf>
    <xf numFmtId="10" fontId="8" fillId="2" borderId="0" xfId="6" applyNumberFormat="1" applyFont="1" applyFill="1"/>
    <xf numFmtId="0" fontId="12" fillId="4" borderId="67" xfId="0" applyFont="1" applyFill="1" applyBorder="1"/>
    <xf numFmtId="0" fontId="0" fillId="4" borderId="67" xfId="0" applyFill="1" applyBorder="1" applyAlignment="1">
      <alignment vertical="center" wrapText="1"/>
    </xf>
    <xf numFmtId="0" fontId="12" fillId="53" borderId="67" xfId="0" applyFont="1" applyFill="1" applyBorder="1" applyAlignment="1">
      <alignment vertical="center"/>
    </xf>
    <xf numFmtId="0" fontId="19" fillId="4" borderId="67" xfId="0" applyFont="1" applyFill="1" applyBorder="1" applyAlignment="1">
      <alignment horizontal="left" vertical="center"/>
    </xf>
    <xf numFmtId="0" fontId="8" fillId="47" borderId="68" xfId="0" applyFont="1" applyFill="1" applyBorder="1" applyAlignment="1">
      <alignment horizontal="left"/>
    </xf>
    <xf numFmtId="0" fontId="0" fillId="47" borderId="40" xfId="0" applyFill="1" applyBorder="1" applyAlignment="1">
      <alignment horizontal="center"/>
    </xf>
    <xf numFmtId="0" fontId="19" fillId="47" borderId="69" xfId="0" applyFont="1" applyFill="1" applyBorder="1" applyAlignment="1">
      <alignment horizontal="left" vertical="center"/>
    </xf>
    <xf numFmtId="10" fontId="0" fillId="52" borderId="70" xfId="574" applyNumberFormat="1" applyFont="1" applyFill="1" applyBorder="1" applyAlignment="1">
      <alignment vertical="center" wrapText="1"/>
    </xf>
    <xf numFmtId="0" fontId="0" fillId="47" borderId="39" xfId="0" applyFill="1" applyBorder="1" applyAlignment="1">
      <alignment horizontal="center"/>
    </xf>
    <xf numFmtId="0" fontId="12" fillId="47" borderId="67" xfId="0" applyFont="1" applyFill="1" applyBorder="1" applyAlignment="1">
      <alignment vertical="center"/>
    </xf>
    <xf numFmtId="0" fontId="44" fillId="47" borderId="67" xfId="0" applyFont="1" applyFill="1" applyBorder="1"/>
    <xf numFmtId="0" fontId="19" fillId="47" borderId="67" xfId="0" applyFont="1" applyFill="1" applyBorder="1" applyAlignment="1">
      <alignment horizontal="left" vertical="center"/>
    </xf>
    <xf numFmtId="0" fontId="11" fillId="5" borderId="67" xfId="0" applyFont="1" applyFill="1" applyBorder="1" applyProtection="1">
      <protection locked="0"/>
    </xf>
    <xf numFmtId="0" fontId="19" fillId="5" borderId="67" xfId="0" applyFont="1" applyFill="1" applyBorder="1"/>
    <xf numFmtId="0" fontId="11" fillId="5" borderId="67" xfId="0" applyFont="1" applyFill="1" applyBorder="1" applyAlignment="1" applyProtection="1">
      <alignment horizontal="right"/>
      <protection locked="0"/>
    </xf>
    <xf numFmtId="202" fontId="11" fillId="5" borderId="67" xfId="1" applyFont="1" applyFill="1" applyBorder="1" applyProtection="1">
      <protection locked="0"/>
    </xf>
    <xf numFmtId="0" fontId="12" fillId="5" borderId="67" xfId="0" applyFont="1" applyFill="1" applyBorder="1" applyAlignment="1">
      <alignment horizontal="right"/>
    </xf>
    <xf numFmtId="0" fontId="12" fillId="5" borderId="67" xfId="0" applyFont="1" applyFill="1" applyBorder="1" applyAlignment="1">
      <alignment horizontal="center"/>
    </xf>
    <xf numFmtId="0" fontId="0" fillId="5" borderId="67" xfId="0" applyFill="1" applyBorder="1" applyProtection="1">
      <protection locked="0"/>
    </xf>
    <xf numFmtId="10" fontId="8" fillId="8" borderId="0" xfId="6" applyNumberFormat="1" applyFont="1" applyFill="1" applyBorder="1" applyAlignment="1" applyProtection="1">
      <alignment horizontal="right"/>
      <protection locked="0"/>
    </xf>
    <xf numFmtId="9" fontId="8" fillId="2" borderId="0" xfId="6" applyFont="1" applyFill="1" applyBorder="1" applyAlignment="1" applyProtection="1">
      <alignment horizontal="right"/>
      <protection locked="0"/>
    </xf>
    <xf numFmtId="10" fontId="8" fillId="4" borderId="0" xfId="0" applyNumberFormat="1" applyFont="1" applyFill="1" applyAlignment="1" applyProtection="1">
      <alignment horizontal="center"/>
      <protection locked="0"/>
    </xf>
    <xf numFmtId="10" fontId="8" fillId="2" borderId="0" xfId="6" applyNumberFormat="1" applyFont="1" applyFill="1" applyProtection="1">
      <protection locked="0"/>
    </xf>
    <xf numFmtId="10" fontId="8" fillId="2" borderId="0" xfId="6" applyNumberFormat="1" applyFont="1" applyFill="1" applyBorder="1" applyProtection="1">
      <protection locked="0"/>
    </xf>
    <xf numFmtId="10" fontId="8" fillId="2" borderId="0" xfId="6" applyNumberFormat="1" applyFont="1" applyFill="1" applyBorder="1" applyAlignment="1" applyProtection="1">
      <alignment horizontal="right"/>
    </xf>
    <xf numFmtId="10" fontId="8" fillId="8" borderId="0" xfId="6" applyNumberFormat="1" applyFont="1" applyFill="1" applyBorder="1" applyProtection="1">
      <protection locked="0"/>
    </xf>
    <xf numFmtId="10" fontId="8" fillId="2" borderId="0" xfId="6" applyNumberFormat="1" applyFont="1" applyFill="1" applyBorder="1" applyAlignment="1" applyProtection="1">
      <alignment horizontal="right"/>
      <protection locked="0"/>
    </xf>
    <xf numFmtId="169" fontId="8" fillId="2" borderId="0" xfId="6" applyNumberFormat="1" applyFont="1" applyFill="1" applyBorder="1" applyAlignment="1" applyProtection="1">
      <alignment horizontal="right"/>
      <protection locked="0"/>
    </xf>
    <xf numFmtId="0" fontId="8" fillId="0" borderId="0" xfId="0" applyFont="1" applyProtection="1">
      <protection locked="0"/>
    </xf>
    <xf numFmtId="0" fontId="8" fillId="2" borderId="23" xfId="0" applyFont="1" applyFill="1" applyBorder="1" applyProtection="1">
      <protection locked="0"/>
    </xf>
    <xf numFmtId="10" fontId="8" fillId="2" borderId="0" xfId="0" applyNumberFormat="1" applyFont="1" applyFill="1" applyProtection="1">
      <protection locked="0"/>
    </xf>
    <xf numFmtId="10" fontId="8" fillId="4" borderId="0" xfId="6" applyNumberFormat="1" applyFont="1" applyFill="1" applyBorder="1" applyAlignment="1" applyProtection="1">
      <alignment horizontal="center"/>
      <protection locked="0"/>
    </xf>
    <xf numFmtId="0" fontId="8" fillId="8" borderId="0" xfId="0" applyFont="1" applyFill="1" applyAlignment="1" applyProtection="1">
      <alignment horizontal="right"/>
      <protection locked="0"/>
    </xf>
    <xf numFmtId="0" fontId="8" fillId="2" borderId="0" xfId="0" applyFont="1" applyFill="1" applyAlignment="1" applyProtection="1">
      <alignment horizontal="right"/>
      <protection locked="0"/>
    </xf>
    <xf numFmtId="10" fontId="8" fillId="55" borderId="24" xfId="6" applyNumberFormat="1" applyFont="1" applyFill="1" applyBorder="1" applyAlignment="1" applyProtection="1">
      <alignment horizontal="right"/>
      <protection locked="0"/>
    </xf>
    <xf numFmtId="10" fontId="8" fillId="55" borderId="23" xfId="6" applyNumberFormat="1" applyFont="1" applyFill="1" applyBorder="1" applyAlignment="1" applyProtection="1">
      <alignment horizontal="right"/>
      <protection locked="0"/>
    </xf>
    <xf numFmtId="0" fontId="8" fillId="8" borderId="23" xfId="0" applyFont="1" applyFill="1" applyBorder="1" applyAlignment="1" applyProtection="1">
      <alignment horizontal="center"/>
      <protection locked="0"/>
    </xf>
    <xf numFmtId="0" fontId="8" fillId="0" borderId="0" xfId="0" applyFont="1" applyAlignment="1" applyProtection="1">
      <alignment horizontal="center"/>
      <protection locked="0"/>
    </xf>
    <xf numFmtId="0" fontId="12" fillId="10" borderId="67" xfId="11" applyNumberFormat="1" applyFont="1" applyFill="1" applyBorder="1" applyAlignment="1" applyProtection="1">
      <alignment horizontal="right" wrapText="1"/>
      <protection locked="0"/>
    </xf>
    <xf numFmtId="0" fontId="19" fillId="16" borderId="67" xfId="0" applyFont="1" applyFill="1" applyBorder="1" applyAlignment="1" applyProtection="1">
      <alignment horizontal="left"/>
      <protection locked="0"/>
    </xf>
    <xf numFmtId="0" fontId="12" fillId="54" borderId="67" xfId="11" applyNumberFormat="1" applyFont="1" applyFill="1" applyBorder="1" applyAlignment="1" applyProtection="1">
      <alignment horizontal="right" wrapText="1"/>
    </xf>
    <xf numFmtId="0" fontId="12" fillId="10" borderId="67" xfId="11" applyNumberFormat="1" applyFont="1" applyFill="1" applyBorder="1" applyAlignment="1" applyProtection="1">
      <alignment horizontal="right" wrapText="1"/>
    </xf>
    <xf numFmtId="172" fontId="8" fillId="8" borderId="0" xfId="1" applyNumberFormat="1" applyFont="1" applyFill="1"/>
    <xf numFmtId="0" fontId="0" fillId="4" borderId="67" xfId="0" applyFill="1" applyBorder="1"/>
    <xf numFmtId="174" fontId="0" fillId="4" borderId="67" xfId="1" applyNumberFormat="1" applyFont="1" applyFill="1" applyBorder="1"/>
    <xf numFmtId="171" fontId="0" fillId="4" borderId="67" xfId="0" applyNumberFormat="1" applyFill="1" applyBorder="1"/>
    <xf numFmtId="168" fontId="8" fillId="8" borderId="0" xfId="1" applyNumberFormat="1" applyFont="1" applyFill="1"/>
    <xf numFmtId="0" fontId="0" fillId="2" borderId="39" xfId="0" applyFill="1" applyBorder="1"/>
    <xf numFmtId="0" fontId="12" fillId="2" borderId="39" xfId="0" applyFont="1" applyFill="1" applyBorder="1" applyAlignment="1">
      <alignment horizontal="right"/>
    </xf>
    <xf numFmtId="174" fontId="8" fillId="0" borderId="39" xfId="11" applyNumberFormat="1" applyFont="1" applyFill="1" applyBorder="1"/>
    <xf numFmtId="202" fontId="25" fillId="8" borderId="39" xfId="1" applyFont="1" applyFill="1" applyBorder="1" applyAlignment="1">
      <alignment horizontal="right"/>
    </xf>
    <xf numFmtId="202" fontId="25" fillId="6" borderId="72" xfId="1" applyFont="1" applyFill="1" applyBorder="1" applyAlignment="1">
      <alignment horizontal="right"/>
    </xf>
    <xf numFmtId="202" fontId="25" fillId="6" borderId="73" xfId="1" applyFont="1" applyFill="1" applyBorder="1" applyAlignment="1">
      <alignment horizontal="right"/>
    </xf>
    <xf numFmtId="168" fontId="8" fillId="8" borderId="0" xfId="1" applyNumberFormat="1" applyFont="1" applyFill="1" applyBorder="1"/>
    <xf numFmtId="172" fontId="8" fillId="8" borderId="0" xfId="1" applyNumberFormat="1" applyFont="1" applyFill="1" applyBorder="1"/>
    <xf numFmtId="172" fontId="8" fillId="0" borderId="39" xfId="11" applyNumberFormat="1" applyFont="1" applyFill="1" applyBorder="1"/>
    <xf numFmtId="0" fontId="16" fillId="2" borderId="0" xfId="0" applyFont="1" applyFill="1" applyProtection="1">
      <protection locked="0"/>
    </xf>
    <xf numFmtId="0" fontId="12" fillId="5" borderId="67" xfId="0" applyFont="1" applyFill="1" applyBorder="1" applyAlignment="1" applyProtection="1">
      <alignment horizontal="center"/>
      <protection locked="0"/>
    </xf>
    <xf numFmtId="0" fontId="33" fillId="5" borderId="67" xfId="0" applyFont="1" applyFill="1" applyBorder="1" applyAlignment="1" applyProtection="1">
      <alignment horizontal="right"/>
      <protection locked="0"/>
    </xf>
    <xf numFmtId="0" fontId="33" fillId="5" borderId="67" xfId="0" applyFont="1" applyFill="1" applyBorder="1" applyAlignment="1" applyProtection="1">
      <alignment horizontal="center"/>
      <protection locked="0"/>
    </xf>
    <xf numFmtId="0" fontId="18" fillId="4" borderId="67" xfId="0" applyFont="1" applyFill="1" applyBorder="1" applyProtection="1">
      <protection locked="0"/>
    </xf>
    <xf numFmtId="0" fontId="12" fillId="4" borderId="67" xfId="0" applyFont="1" applyFill="1" applyBorder="1" applyProtection="1">
      <protection locked="0"/>
    </xf>
    <xf numFmtId="10" fontId="18" fillId="4" borderId="67" xfId="0" applyNumberFormat="1" applyFont="1" applyFill="1" applyBorder="1" applyProtection="1">
      <protection locked="0"/>
    </xf>
    <xf numFmtId="172" fontId="18" fillId="4" borderId="67" xfId="1" applyNumberFormat="1" applyFont="1" applyFill="1" applyBorder="1" applyProtection="1">
      <protection locked="0"/>
    </xf>
    <xf numFmtId="173" fontId="8" fillId="2" borderId="0" xfId="1" applyNumberFormat="1" applyFont="1" applyFill="1" applyProtection="1">
      <protection locked="0"/>
    </xf>
    <xf numFmtId="10" fontId="0" fillId="4" borderId="34" xfId="0" applyNumberFormat="1" applyFill="1" applyBorder="1" applyProtection="1">
      <protection locked="0"/>
    </xf>
    <xf numFmtId="173" fontId="0" fillId="2" borderId="34" xfId="1" applyNumberFormat="1" applyFont="1" applyFill="1" applyBorder="1" applyProtection="1">
      <protection locked="0"/>
    </xf>
    <xf numFmtId="173" fontId="0" fillId="2" borderId="35" xfId="1" applyNumberFormat="1" applyFont="1" applyFill="1" applyBorder="1" applyProtection="1"/>
    <xf numFmtId="173" fontId="0" fillId="2" borderId="35" xfId="1" applyNumberFormat="1" applyFont="1" applyFill="1" applyBorder="1" applyProtection="1">
      <protection locked="0"/>
    </xf>
    <xf numFmtId="173" fontId="8" fillId="2" borderId="34" xfId="1" applyNumberFormat="1" applyFont="1" applyFill="1" applyBorder="1" applyProtection="1">
      <protection locked="0"/>
    </xf>
    <xf numFmtId="173" fontId="8" fillId="2" borderId="35" xfId="1" applyNumberFormat="1" applyFont="1" applyFill="1" applyBorder="1" applyProtection="1">
      <protection locked="0"/>
    </xf>
    <xf numFmtId="173" fontId="8" fillId="2" borderId="0" xfId="1" applyNumberFormat="1" applyFont="1" applyFill="1" applyBorder="1" applyProtection="1">
      <protection locked="0"/>
    </xf>
    <xf numFmtId="173" fontId="12" fillId="2" borderId="34" xfId="1" applyNumberFormat="1" applyFont="1" applyFill="1" applyBorder="1" applyProtection="1">
      <protection locked="0"/>
    </xf>
    <xf numFmtId="173" fontId="12" fillId="2" borderId="35" xfId="1" applyNumberFormat="1" applyFont="1" applyFill="1" applyBorder="1" applyProtection="1">
      <protection locked="0"/>
    </xf>
    <xf numFmtId="173" fontId="12" fillId="8" borderId="34" xfId="11" applyNumberFormat="1" applyFont="1" applyFill="1" applyBorder="1" applyProtection="1">
      <protection locked="0"/>
    </xf>
    <xf numFmtId="173" fontId="16" fillId="2" borderId="34" xfId="1" applyNumberFormat="1" applyFont="1" applyFill="1" applyBorder="1" applyProtection="1">
      <protection locked="0"/>
    </xf>
    <xf numFmtId="10" fontId="8" fillId="2" borderId="35" xfId="6" applyNumberFormat="1" applyFont="1" applyFill="1" applyBorder="1" applyProtection="1">
      <protection locked="0"/>
    </xf>
    <xf numFmtId="173" fontId="8" fillId="2" borderId="4" xfId="1" applyNumberFormat="1" applyFont="1" applyFill="1" applyBorder="1" applyProtection="1">
      <protection locked="0"/>
    </xf>
    <xf numFmtId="202" fontId="8" fillId="2" borderId="0" xfId="1" applyFont="1" applyFill="1" applyProtection="1">
      <protection locked="0"/>
    </xf>
    <xf numFmtId="0" fontId="12" fillId="4" borderId="34" xfId="0" applyFont="1" applyFill="1" applyBorder="1" applyProtection="1">
      <protection locked="0"/>
    </xf>
    <xf numFmtId="0" fontId="18" fillId="4" borderId="35" xfId="0" applyFont="1" applyFill="1" applyBorder="1" applyProtection="1">
      <protection locked="0"/>
    </xf>
    <xf numFmtId="173" fontId="12" fillId="4" borderId="74" xfId="1" applyNumberFormat="1" applyFont="1" applyFill="1" applyBorder="1" applyProtection="1">
      <protection locked="0"/>
    </xf>
    <xf numFmtId="173" fontId="8" fillId="4" borderId="6" xfId="1" applyNumberFormat="1" applyFont="1" applyFill="1" applyBorder="1" applyProtection="1">
      <protection locked="0"/>
    </xf>
    <xf numFmtId="173" fontId="0" fillId="2" borderId="34" xfId="1" applyNumberFormat="1" applyFont="1" applyFill="1" applyBorder="1" applyProtection="1"/>
    <xf numFmtId="0" fontId="12" fillId="4" borderId="34" xfId="0" applyFont="1" applyFill="1" applyBorder="1" applyAlignment="1" applyProtection="1">
      <alignment horizontal="left"/>
      <protection locked="0"/>
    </xf>
    <xf numFmtId="10" fontId="12" fillId="4" borderId="35" xfId="6" applyNumberFormat="1" applyFont="1" applyFill="1" applyBorder="1" applyAlignment="1" applyProtection="1">
      <alignment horizontal="center"/>
      <protection locked="0"/>
    </xf>
    <xf numFmtId="10" fontId="0" fillId="4" borderId="35" xfId="0" applyNumberFormat="1" applyFill="1" applyBorder="1" applyProtection="1">
      <protection locked="0"/>
    </xf>
    <xf numFmtId="173" fontId="0" fillId="2" borderId="34" xfId="0" applyNumberFormat="1" applyFill="1" applyBorder="1" applyProtection="1">
      <protection locked="0"/>
    </xf>
    <xf numFmtId="173" fontId="0" fillId="2" borderId="35" xfId="0" applyNumberFormat="1" applyFill="1" applyBorder="1" applyProtection="1">
      <protection locked="0"/>
    </xf>
    <xf numFmtId="173" fontId="8" fillId="2" borderId="4" xfId="1" applyNumberFormat="1" applyFont="1" applyFill="1" applyBorder="1" applyProtection="1"/>
    <xf numFmtId="173" fontId="8" fillId="2" borderId="7" xfId="1" applyNumberFormat="1" applyFont="1" applyFill="1" applyBorder="1" applyProtection="1"/>
    <xf numFmtId="173" fontId="8" fillId="8" borderId="8" xfId="1" applyNumberFormat="1" applyFont="1" applyFill="1" applyBorder="1" applyProtection="1"/>
    <xf numFmtId="173" fontId="8" fillId="2" borderId="8" xfId="1" applyNumberFormat="1" applyFont="1" applyFill="1" applyBorder="1" applyProtection="1"/>
    <xf numFmtId="173" fontId="8" fillId="2" borderId="9" xfId="1" applyNumberFormat="1" applyFont="1" applyFill="1" applyBorder="1" applyProtection="1"/>
    <xf numFmtId="173" fontId="0" fillId="2" borderId="34" xfId="11" applyNumberFormat="1" applyFont="1" applyFill="1" applyBorder="1" applyProtection="1"/>
    <xf numFmtId="173" fontId="0" fillId="8" borderId="35" xfId="11" applyNumberFormat="1" applyFont="1" applyFill="1" applyBorder="1" applyProtection="1"/>
    <xf numFmtId="173" fontId="0" fillId="2" borderId="35" xfId="11" applyNumberFormat="1" applyFont="1" applyFill="1" applyBorder="1" applyProtection="1"/>
    <xf numFmtId="173" fontId="0" fillId="2" borderId="34" xfId="11" applyNumberFormat="1" applyFont="1" applyFill="1" applyBorder="1" applyProtection="1">
      <protection locked="0"/>
    </xf>
    <xf numFmtId="173" fontId="0" fillId="2" borderId="35" xfId="11" applyNumberFormat="1" applyFont="1" applyFill="1" applyBorder="1" applyProtection="1">
      <protection locked="0"/>
    </xf>
    <xf numFmtId="173" fontId="8" fillId="2" borderId="34" xfId="0" applyNumberFormat="1" applyFont="1" applyFill="1" applyBorder="1"/>
    <xf numFmtId="173" fontId="8" fillId="2" borderId="35" xfId="0" applyNumberFormat="1" applyFont="1" applyFill="1" applyBorder="1"/>
    <xf numFmtId="173" fontId="8" fillId="2" borderId="0" xfId="0" applyNumberFormat="1" applyFont="1" applyFill="1"/>
    <xf numFmtId="10" fontId="8" fillId="2" borderId="4" xfId="6" applyNumberFormat="1" applyFont="1" applyFill="1" applyBorder="1" applyProtection="1"/>
    <xf numFmtId="10" fontId="8" fillId="2" borderId="0" xfId="6" applyNumberFormat="1" applyFont="1" applyFill="1" applyBorder="1" applyProtection="1"/>
    <xf numFmtId="173" fontId="0" fillId="2" borderId="34" xfId="0" applyNumberFormat="1" applyFill="1" applyBorder="1"/>
    <xf numFmtId="173" fontId="0" fillId="2" borderId="35" xfId="0" applyNumberFormat="1" applyFill="1" applyBorder="1"/>
    <xf numFmtId="0" fontId="0" fillId="2" borderId="35" xfId="0" applyFill="1" applyBorder="1" applyProtection="1">
      <protection locked="0"/>
    </xf>
    <xf numFmtId="0" fontId="8" fillId="4" borderId="1" xfId="0" applyFont="1" applyFill="1" applyBorder="1" applyProtection="1">
      <protection locked="0"/>
    </xf>
    <xf numFmtId="173" fontId="8" fillId="4" borderId="1" xfId="0" applyNumberFormat="1" applyFont="1" applyFill="1" applyBorder="1" applyProtection="1">
      <protection locked="0"/>
    </xf>
    <xf numFmtId="0" fontId="0" fillId="8" borderId="60" xfId="0" applyFill="1" applyBorder="1" applyProtection="1">
      <protection locked="0"/>
    </xf>
    <xf numFmtId="173" fontId="0" fillId="8" borderId="60" xfId="0" applyNumberFormat="1" applyFill="1" applyBorder="1" applyProtection="1">
      <protection locked="0"/>
    </xf>
    <xf numFmtId="204" fontId="8" fillId="2" borderId="0" xfId="1" applyNumberFormat="1" applyFont="1" applyFill="1" applyBorder="1"/>
    <xf numFmtId="39" fontId="12" fillId="4" borderId="34" xfId="1" applyNumberFormat="1" applyFont="1" applyFill="1" applyBorder="1"/>
    <xf numFmtId="10" fontId="8" fillId="4" borderId="1" xfId="6" applyNumberFormat="1" applyFont="1" applyFill="1" applyBorder="1"/>
    <xf numFmtId="202" fontId="8" fillId="4" borderId="34" xfId="1" applyFont="1" applyFill="1" applyBorder="1"/>
    <xf numFmtId="0" fontId="8" fillId="2" borderId="13" xfId="0" applyFont="1" applyFill="1" applyBorder="1"/>
    <xf numFmtId="10" fontId="8" fillId="2" borderId="34" xfId="6" applyNumberFormat="1" applyFont="1" applyFill="1" applyBorder="1"/>
    <xf numFmtId="10" fontId="8" fillId="2" borderId="35" xfId="6" applyNumberFormat="1" applyFont="1" applyFill="1" applyBorder="1"/>
    <xf numFmtId="10" fontId="8" fillId="2" borderId="0" xfId="6" applyNumberFormat="1" applyFont="1" applyFill="1" applyBorder="1"/>
    <xf numFmtId="0" fontId="12" fillId="8" borderId="60" xfId="0" applyFont="1" applyFill="1" applyBorder="1"/>
    <xf numFmtId="0" fontId="12" fillId="8" borderId="60" xfId="0" applyFont="1" applyFill="1" applyBorder="1" applyAlignment="1">
      <alignment horizontal="right"/>
    </xf>
    <xf numFmtId="0" fontId="8" fillId="0" borderId="13" xfId="0" applyFont="1" applyBorder="1"/>
    <xf numFmtId="202" fontId="0" fillId="2" borderId="34" xfId="1" applyFont="1" applyFill="1" applyBorder="1"/>
    <xf numFmtId="202" fontId="0" fillId="2" borderId="35" xfId="1" applyFont="1" applyFill="1" applyBorder="1"/>
    <xf numFmtId="202" fontId="8" fillId="2" borderId="0" xfId="1" applyFont="1" applyFill="1"/>
    <xf numFmtId="202" fontId="0" fillId="2" borderId="39" xfId="1" applyFont="1" applyFill="1" applyBorder="1"/>
    <xf numFmtId="202" fontId="12" fillId="8" borderId="60" xfId="1" applyFont="1" applyFill="1" applyBorder="1" applyAlignment="1">
      <alignment horizontal="right"/>
    </xf>
    <xf numFmtId="202" fontId="8" fillId="8" borderId="0" xfId="1" applyFont="1" applyFill="1" applyBorder="1" applyAlignment="1">
      <alignment horizontal="right"/>
    </xf>
    <xf numFmtId="202" fontId="8" fillId="0" borderId="0" xfId="1" applyFont="1" applyFill="1" applyBorder="1" applyAlignment="1">
      <alignment horizontal="right"/>
    </xf>
    <xf numFmtId="202" fontId="0" fillId="0" borderId="34" xfId="1" applyFont="1" applyFill="1" applyBorder="1"/>
    <xf numFmtId="0" fontId="8" fillId="58" borderId="17" xfId="0" applyFont="1" applyFill="1" applyBorder="1" applyAlignment="1">
      <alignment horizontal="left"/>
    </xf>
    <xf numFmtId="0" fontId="8" fillId="58" borderId="0" xfId="0" applyFont="1" applyFill="1" applyAlignment="1">
      <alignment horizontal="left"/>
    </xf>
    <xf numFmtId="0" fontId="8" fillId="3" borderId="17" xfId="0" applyFont="1" applyFill="1" applyBorder="1" applyAlignment="1">
      <alignment horizontal="left"/>
    </xf>
    <xf numFmtId="0" fontId="8" fillId="3" borderId="0" xfId="0" applyFont="1" applyFill="1" applyAlignment="1">
      <alignment horizontal="left"/>
    </xf>
    <xf numFmtId="0" fontId="8" fillId="52" borderId="17" xfId="0" applyFont="1" applyFill="1" applyBorder="1" applyAlignment="1">
      <alignment horizontal="left"/>
    </xf>
    <xf numFmtId="0" fontId="8" fillId="52" borderId="0" xfId="0" applyFont="1" applyFill="1" applyAlignment="1">
      <alignment horizontal="left"/>
    </xf>
    <xf numFmtId="174" fontId="8" fillId="2" borderId="0" xfId="0" applyNumberFormat="1" applyFont="1" applyFill="1" applyAlignment="1">
      <alignment horizontal="left" vertical="center"/>
    </xf>
    <xf numFmtId="174" fontId="8" fillId="2" borderId="13" xfId="0" applyNumberFormat="1" applyFont="1" applyFill="1" applyBorder="1" applyAlignment="1">
      <alignment horizontal="left" vertical="center"/>
    </xf>
    <xf numFmtId="168" fontId="8" fillId="2" borderId="0" xfId="0" applyNumberFormat="1" applyFont="1" applyFill="1" applyAlignment="1">
      <alignment horizontal="left" vertical="center"/>
    </xf>
    <xf numFmtId="168" fontId="8" fillId="2" borderId="13" xfId="0" applyNumberFormat="1" applyFont="1" applyFill="1" applyBorder="1" applyAlignment="1">
      <alignment horizontal="left" vertical="center"/>
    </xf>
    <xf numFmtId="168" fontId="8" fillId="0" borderId="0" xfId="0" applyNumberFormat="1" applyFont="1" applyAlignment="1">
      <alignment horizontal="left" vertical="center"/>
    </xf>
    <xf numFmtId="168" fontId="8" fillId="0" borderId="13" xfId="0" applyNumberFormat="1" applyFont="1" applyBorder="1" applyAlignment="1">
      <alignment horizontal="left" vertical="center"/>
    </xf>
    <xf numFmtId="0" fontId="12" fillId="4" borderId="1" xfId="0" applyFont="1" applyFill="1" applyBorder="1" applyAlignment="1">
      <alignment horizontal="left" vertical="center"/>
    </xf>
    <xf numFmtId="0" fontId="12" fillId="53" borderId="1" xfId="0" applyFont="1" applyFill="1" applyBorder="1" applyAlignment="1">
      <alignment horizontal="left" vertical="center"/>
    </xf>
    <xf numFmtId="0" fontId="19" fillId="2" borderId="0" xfId="0" applyFont="1" applyFill="1" applyAlignment="1">
      <alignment horizontal="left"/>
    </xf>
    <xf numFmtId="0" fontId="12" fillId="2" borderId="0" xfId="0" applyFont="1" applyFill="1" applyAlignment="1">
      <alignment horizontal="center" wrapText="1"/>
    </xf>
    <xf numFmtId="0" fontId="12" fillId="2" borderId="60" xfId="0" applyFont="1" applyFill="1" applyBorder="1" applyAlignment="1">
      <alignment horizontal="center" wrapText="1"/>
    </xf>
    <xf numFmtId="0" fontId="8" fillId="3" borderId="34" xfId="0" applyFont="1" applyFill="1" applyBorder="1" applyAlignment="1">
      <alignment horizontal="left" vertical="center"/>
    </xf>
    <xf numFmtId="0" fontId="8" fillId="3" borderId="35" xfId="0" applyFont="1" applyFill="1" applyBorder="1" applyAlignment="1">
      <alignment horizontal="left" vertical="center"/>
    </xf>
    <xf numFmtId="0" fontId="8" fillId="3" borderId="15" xfId="0" applyFont="1" applyFill="1" applyBorder="1" applyAlignment="1">
      <alignment horizontal="left"/>
    </xf>
    <xf numFmtId="0" fontId="8" fillId="3" borderId="16" xfId="0" applyFont="1" applyFill="1" applyBorder="1" applyAlignment="1">
      <alignment horizontal="left"/>
    </xf>
    <xf numFmtId="0" fontId="0" fillId="0" borderId="0" xfId="0" applyAlignment="1">
      <alignment horizontal="left" vertical="center"/>
    </xf>
    <xf numFmtId="0" fontId="0" fillId="2" borderId="0" xfId="0" applyFill="1" applyAlignment="1">
      <alignment horizontal="center"/>
    </xf>
    <xf numFmtId="168" fontId="8" fillId="2" borderId="16" xfId="0" applyNumberFormat="1" applyFont="1" applyFill="1" applyBorder="1" applyAlignment="1">
      <alignment horizontal="left" vertical="center"/>
    </xf>
    <xf numFmtId="0" fontId="0" fillId="0" borderId="62" xfId="0" applyBorder="1" applyAlignment="1">
      <alignment horizontal="left" vertical="center"/>
    </xf>
    <xf numFmtId="0" fontId="0" fillId="0" borderId="13" xfId="0" applyBorder="1" applyAlignment="1">
      <alignment horizontal="left" vertical="center"/>
    </xf>
    <xf numFmtId="0" fontId="8" fillId="52" borderId="15" xfId="0" applyFont="1" applyFill="1" applyBorder="1" applyAlignment="1">
      <alignment horizontal="left"/>
    </xf>
    <xf numFmtId="0" fontId="8" fillId="52" borderId="16" xfId="0" applyFont="1" applyFill="1" applyBorder="1" applyAlignment="1">
      <alignment horizontal="left"/>
    </xf>
    <xf numFmtId="168" fontId="0" fillId="0" borderId="13" xfId="0" applyNumberFormat="1" applyBorder="1"/>
    <xf numFmtId="174" fontId="0" fillId="0" borderId="13" xfId="0" applyNumberFormat="1" applyBorder="1"/>
    <xf numFmtId="168" fontId="8" fillId="52" borderId="34" xfId="0" applyNumberFormat="1" applyFont="1" applyFill="1" applyBorder="1" applyAlignment="1">
      <alignment horizontal="left"/>
    </xf>
    <xf numFmtId="168" fontId="8" fillId="52" borderId="35" xfId="0" applyNumberFormat="1" applyFont="1" applyFill="1" applyBorder="1" applyAlignment="1">
      <alignment horizontal="left"/>
    </xf>
    <xf numFmtId="168" fontId="0" fillId="3" borderId="4" xfId="0" applyNumberFormat="1" applyFill="1" applyBorder="1" applyAlignment="1">
      <alignment horizontal="left"/>
    </xf>
    <xf numFmtId="168" fontId="0" fillId="3" borderId="0" xfId="0" applyNumberFormat="1" applyFill="1" applyAlignment="1">
      <alignment horizontal="left"/>
    </xf>
    <xf numFmtId="168" fontId="8" fillId="3" borderId="4" xfId="0" applyNumberFormat="1" applyFont="1" applyFill="1" applyBorder="1" applyAlignment="1">
      <alignment horizontal="left"/>
    </xf>
    <xf numFmtId="168" fontId="8" fillId="3" borderId="0" xfId="0" applyNumberFormat="1" applyFont="1" applyFill="1" applyAlignment="1">
      <alignment horizontal="left"/>
    </xf>
    <xf numFmtId="168" fontId="0" fillId="52" borderId="4" xfId="0" applyNumberFormat="1" applyFill="1" applyBorder="1" applyAlignment="1">
      <alignment horizontal="left"/>
    </xf>
    <xf numFmtId="168" fontId="0" fillId="52" borderId="0" xfId="0" applyNumberFormat="1" applyFill="1" applyAlignment="1">
      <alignment horizontal="left"/>
    </xf>
    <xf numFmtId="168" fontId="8" fillId="52" borderId="4" xfId="0" applyNumberFormat="1" applyFont="1" applyFill="1" applyBorder="1" applyAlignment="1">
      <alignment horizontal="left"/>
    </xf>
    <xf numFmtId="168" fontId="8" fillId="52" borderId="0" xfId="0" applyNumberFormat="1" applyFont="1" applyFill="1" applyAlignment="1">
      <alignment horizontal="left"/>
    </xf>
    <xf numFmtId="168" fontId="8" fillId="8" borderId="0" xfId="0" applyNumberFormat="1" applyFont="1" applyFill="1" applyAlignment="1">
      <alignment horizontal="left" vertical="center"/>
    </xf>
    <xf numFmtId="0" fontId="12" fillId="53" borderId="67" xfId="0" applyFont="1" applyFill="1" applyBorder="1" applyAlignment="1">
      <alignment horizontal="left" vertical="center"/>
    </xf>
    <xf numFmtId="168" fontId="8" fillId="2" borderId="17" xfId="0" applyNumberFormat="1" applyFont="1" applyFill="1" applyBorder="1" applyAlignment="1">
      <alignment horizontal="left" vertical="center"/>
    </xf>
    <xf numFmtId="10" fontId="8" fillId="8" borderId="0" xfId="574" applyNumberFormat="1" applyFill="1" applyBorder="1" applyAlignment="1">
      <alignment vertical="center" wrapText="1"/>
    </xf>
    <xf numFmtId="0" fontId="8" fillId="11" borderId="38" xfId="15" applyFont="1" applyFill="1" applyBorder="1" applyAlignment="1" applyProtection="1">
      <alignment vertical="top" wrapText="1"/>
      <protection locked="0"/>
    </xf>
    <xf numFmtId="0" fontId="8" fillId="11" borderId="0" xfId="15" applyFont="1" applyFill="1" applyAlignment="1" applyProtection="1">
      <alignment vertical="top" wrapText="1"/>
      <protection locked="0"/>
    </xf>
    <xf numFmtId="0" fontId="8" fillId="11" borderId="36" xfId="15" applyFont="1" applyFill="1" applyBorder="1" applyAlignment="1" applyProtection="1">
      <alignment horizontal="left"/>
      <protection locked="0"/>
    </xf>
    <xf numFmtId="0" fontId="8" fillId="11" borderId="37" xfId="15" applyFont="1" applyFill="1" applyBorder="1" applyAlignment="1" applyProtection="1">
      <alignment horizontal="left"/>
      <protection locked="0"/>
    </xf>
    <xf numFmtId="0" fontId="8" fillId="11" borderId="38" xfId="15" applyFont="1" applyFill="1" applyBorder="1" applyAlignment="1" applyProtection="1">
      <alignment horizontal="left" vertical="top" wrapText="1"/>
      <protection locked="0"/>
    </xf>
    <xf numFmtId="0" fontId="8" fillId="11" borderId="0" xfId="15" applyFont="1" applyFill="1" applyAlignment="1" applyProtection="1">
      <alignment horizontal="left" vertical="top"/>
      <protection locked="0"/>
    </xf>
    <xf numFmtId="0" fontId="8" fillId="11" borderId="37" xfId="15" applyFont="1" applyFill="1" applyBorder="1" applyAlignment="1" applyProtection="1">
      <alignment horizontal="left" vertical="top"/>
      <protection locked="0"/>
    </xf>
    <xf numFmtId="0" fontId="8" fillId="11" borderId="36" xfId="0" applyFont="1" applyFill="1" applyBorder="1" applyAlignment="1" applyProtection="1">
      <alignment horizontal="left" vertical="center"/>
      <protection locked="0"/>
    </xf>
    <xf numFmtId="0" fontId="8" fillId="11" borderId="37" xfId="0" applyFont="1" applyFill="1" applyBorder="1" applyAlignment="1" applyProtection="1">
      <alignment horizontal="left" vertical="center"/>
      <protection locked="0"/>
    </xf>
    <xf numFmtId="180" fontId="8" fillId="8" borderId="63" xfId="166" applyNumberFormat="1" applyFill="1" applyBorder="1" applyAlignment="1" applyProtection="1">
      <alignment horizontal="left"/>
      <protection locked="0"/>
    </xf>
    <xf numFmtId="0" fontId="8" fillId="11" borderId="38" xfId="15" applyFont="1" applyFill="1" applyBorder="1" applyAlignment="1" applyProtection="1">
      <alignment horizontal="left"/>
      <protection locked="0"/>
    </xf>
    <xf numFmtId="0" fontId="8" fillId="11" borderId="0" xfId="15" applyFont="1" applyFill="1" applyAlignment="1" applyProtection="1">
      <alignment horizontal="left"/>
      <protection locked="0"/>
    </xf>
    <xf numFmtId="0" fontId="19" fillId="8" borderId="0" xfId="0" applyFont="1" applyFill="1" applyAlignment="1">
      <alignment horizontal="left"/>
    </xf>
    <xf numFmtId="0" fontId="19" fillId="8" borderId="13" xfId="0" applyFont="1" applyFill="1" applyBorder="1" applyAlignment="1">
      <alignment horizontal="left"/>
    </xf>
    <xf numFmtId="0" fontId="8" fillId="2" borderId="20" xfId="0" applyFont="1" applyFill="1" applyBorder="1" applyAlignment="1" applyProtection="1">
      <alignment horizontal="center"/>
      <protection locked="0"/>
    </xf>
    <xf numFmtId="0" fontId="8" fillId="2" borderId="21" xfId="0" applyFont="1" applyFill="1" applyBorder="1" applyAlignment="1" applyProtection="1">
      <alignment horizontal="center"/>
      <protection locked="0"/>
    </xf>
    <xf numFmtId="0" fontId="8" fillId="2" borderId="22" xfId="0" applyFont="1" applyFill="1" applyBorder="1" applyAlignment="1" applyProtection="1">
      <alignment horizontal="center"/>
      <protection locked="0"/>
    </xf>
    <xf numFmtId="0" fontId="46" fillId="8" borderId="71" xfId="0" applyFont="1" applyFill="1" applyBorder="1" applyAlignment="1" applyProtection="1">
      <alignment horizontal="center" vertical="top" wrapText="1"/>
      <protection locked="0"/>
    </xf>
    <xf numFmtId="0" fontId="46" fillId="8" borderId="0" xfId="0" applyFont="1" applyFill="1" applyAlignment="1" applyProtection="1">
      <alignment horizontal="center" vertical="top" wrapText="1"/>
      <protection locked="0"/>
    </xf>
    <xf numFmtId="0" fontId="59" fillId="2" borderId="14" xfId="0" applyFont="1" applyFill="1" applyBorder="1" applyAlignment="1">
      <alignment horizontal="center" vertical="center" textRotation="255"/>
    </xf>
    <xf numFmtId="0" fontId="8" fillId="3" borderId="15" xfId="6" applyNumberFormat="1" applyFont="1" applyFill="1" applyBorder="1" applyAlignment="1">
      <alignment horizontal="center" vertical="center"/>
    </xf>
    <xf numFmtId="0" fontId="8" fillId="3" borderId="16" xfId="6" applyNumberFormat="1" applyFont="1" applyFill="1" applyBorder="1" applyAlignment="1">
      <alignment horizontal="center" vertical="center"/>
    </xf>
    <xf numFmtId="0" fontId="12" fillId="4" borderId="1" xfId="0" applyFont="1" applyFill="1" applyBorder="1" applyAlignment="1">
      <alignment horizontal="left"/>
    </xf>
    <xf numFmtId="0" fontId="12" fillId="53" borderId="1" xfId="0" applyFont="1" applyFill="1" applyBorder="1" applyAlignment="1">
      <alignment horizontal="left"/>
    </xf>
    <xf numFmtId="0" fontId="8" fillId="50" borderId="0" xfId="268" applyFill="1" applyAlignment="1">
      <alignment horizontal="center"/>
    </xf>
    <xf numFmtId="0" fontId="8" fillId="51" borderId="0" xfId="268" applyFill="1" applyAlignment="1">
      <alignment horizontal="center"/>
    </xf>
  </cellXfs>
  <cellStyles count="598">
    <cellStyle name=" 1" xfId="19" xr:uid="{00000000-0005-0000-0000-000000000000}"/>
    <cellStyle name=" 1 2" xfId="20" xr:uid="{00000000-0005-0000-0000-000001000000}"/>
    <cellStyle name=" 1 2 2" xfId="21" xr:uid="{00000000-0005-0000-0000-000002000000}"/>
    <cellStyle name=" 1 2 3" xfId="272" xr:uid="{00000000-0005-0000-0000-000003000000}"/>
    <cellStyle name=" 1 3" xfId="22" xr:uid="{00000000-0005-0000-0000-000004000000}"/>
    <cellStyle name=" 1 3 2" xfId="23" xr:uid="{00000000-0005-0000-0000-000005000000}"/>
    <cellStyle name=" 1 4" xfId="24" xr:uid="{00000000-0005-0000-0000-000006000000}"/>
    <cellStyle name=" 1_29(d) - Gas extensions -tariffs" xfId="25" xr:uid="{00000000-0005-0000-0000-000007000000}"/>
    <cellStyle name="_3GIS model v2.77_Distribution Business_Retail Fin Perform " xfId="26" xr:uid="{00000000-0005-0000-0000-000008000000}"/>
    <cellStyle name="_3GIS model v2.77_Fleet Overhead Costs 2_Retail Fin Perform " xfId="27" xr:uid="{00000000-0005-0000-0000-000009000000}"/>
    <cellStyle name="_3GIS model v2.77_Fleet Overhead Costs_Retail Fin Perform " xfId="28" xr:uid="{00000000-0005-0000-0000-00000A000000}"/>
    <cellStyle name="_3GIS model v2.77_Forecast 2_Retail Fin Perform " xfId="29" xr:uid="{00000000-0005-0000-0000-00000B000000}"/>
    <cellStyle name="_3GIS model v2.77_Forecast_Retail Fin Perform " xfId="30" xr:uid="{00000000-0005-0000-0000-00000C000000}"/>
    <cellStyle name="_3GIS model v2.77_Funding &amp; Cashflow_1_Retail Fin Perform " xfId="31" xr:uid="{00000000-0005-0000-0000-00000D000000}"/>
    <cellStyle name="_3GIS model v2.77_Funding &amp; Cashflow_Retail Fin Perform " xfId="32" xr:uid="{00000000-0005-0000-0000-00000E000000}"/>
    <cellStyle name="_3GIS model v2.77_Group P&amp;L_1_Retail Fin Perform " xfId="33" xr:uid="{00000000-0005-0000-0000-00000F000000}"/>
    <cellStyle name="_3GIS model v2.77_Group P&amp;L_Retail Fin Perform " xfId="34" xr:uid="{00000000-0005-0000-0000-000010000000}"/>
    <cellStyle name="_3GIS model v2.77_Opening  Detailed BS_Retail Fin Perform " xfId="35" xr:uid="{00000000-0005-0000-0000-000011000000}"/>
    <cellStyle name="_3GIS model v2.77_OUTPUT DB_Retail Fin Perform " xfId="36" xr:uid="{00000000-0005-0000-0000-000012000000}"/>
    <cellStyle name="_3GIS model v2.77_OUTPUT EB_Retail Fin Perform " xfId="37" xr:uid="{00000000-0005-0000-0000-000013000000}"/>
    <cellStyle name="_3GIS model v2.77_Report_Retail Fin Perform " xfId="38" xr:uid="{00000000-0005-0000-0000-000014000000}"/>
    <cellStyle name="_3GIS model v2.77_Retail Fin Perform " xfId="39" xr:uid="{00000000-0005-0000-0000-000015000000}"/>
    <cellStyle name="_3GIS model v2.77_Sheet2 2_Retail Fin Perform " xfId="40" xr:uid="{00000000-0005-0000-0000-000016000000}"/>
    <cellStyle name="_3GIS model v2.77_Sheet2_Retail Fin Perform " xfId="41" xr:uid="{00000000-0005-0000-0000-000017000000}"/>
    <cellStyle name="_Capex" xfId="42" xr:uid="{00000000-0005-0000-0000-000018000000}"/>
    <cellStyle name="_Capex 2" xfId="43" xr:uid="{00000000-0005-0000-0000-000019000000}"/>
    <cellStyle name="_Capex_29(d) - Gas extensions -tariffs" xfId="44" xr:uid="{00000000-0005-0000-0000-00001A000000}"/>
    <cellStyle name="_UED AMP 2009-14 Final 250309 Less PU" xfId="45" xr:uid="{00000000-0005-0000-0000-00001B000000}"/>
    <cellStyle name="_UED AMP 2009-14 Final 250309 Less PU_1011 monthly" xfId="46" xr:uid="{00000000-0005-0000-0000-00001C000000}"/>
    <cellStyle name="20% - Accent1 2" xfId="47" xr:uid="{00000000-0005-0000-0000-00001D000000}"/>
    <cellStyle name="20% - Accent1 3" xfId="273" xr:uid="{00000000-0005-0000-0000-00001E000000}"/>
    <cellStyle name="20% - Accent2 2" xfId="48" xr:uid="{00000000-0005-0000-0000-00001F000000}"/>
    <cellStyle name="20% - Accent3 2" xfId="49" xr:uid="{00000000-0005-0000-0000-000020000000}"/>
    <cellStyle name="20% - Accent4 2" xfId="50" xr:uid="{00000000-0005-0000-0000-000021000000}"/>
    <cellStyle name="20% - Accent5 2" xfId="51" xr:uid="{00000000-0005-0000-0000-000022000000}"/>
    <cellStyle name="20% - Accent6 2" xfId="52" xr:uid="{00000000-0005-0000-0000-000023000000}"/>
    <cellStyle name="40% - Accent1 2" xfId="53" xr:uid="{00000000-0005-0000-0000-000024000000}"/>
    <cellStyle name="40% - Accent1 3" xfId="274" xr:uid="{00000000-0005-0000-0000-000025000000}"/>
    <cellStyle name="40% - Accent2 2" xfId="54" xr:uid="{00000000-0005-0000-0000-000026000000}"/>
    <cellStyle name="40% - Accent3 2" xfId="55" xr:uid="{00000000-0005-0000-0000-000027000000}"/>
    <cellStyle name="40% - Accent4 2" xfId="56" xr:uid="{00000000-0005-0000-0000-000028000000}"/>
    <cellStyle name="40% - Accent5 2" xfId="57" xr:uid="{00000000-0005-0000-0000-000029000000}"/>
    <cellStyle name="40% - Accent6 2" xfId="58" xr:uid="{00000000-0005-0000-0000-00002A000000}"/>
    <cellStyle name="60% - Accent1 2" xfId="59" xr:uid="{00000000-0005-0000-0000-00002B000000}"/>
    <cellStyle name="60% - Accent2 2" xfId="60" xr:uid="{00000000-0005-0000-0000-00002C000000}"/>
    <cellStyle name="60% - Accent3 2" xfId="61" xr:uid="{00000000-0005-0000-0000-00002D000000}"/>
    <cellStyle name="60% - Accent4 2" xfId="62" xr:uid="{00000000-0005-0000-0000-00002E000000}"/>
    <cellStyle name="60% - Accent5 2" xfId="63" xr:uid="{00000000-0005-0000-0000-00002F000000}"/>
    <cellStyle name="60% - Accent6 2" xfId="64" xr:uid="{00000000-0005-0000-0000-000030000000}"/>
    <cellStyle name="Accent1 - 20%" xfId="65" xr:uid="{00000000-0005-0000-0000-000031000000}"/>
    <cellStyle name="Accent1 - 40%" xfId="66" xr:uid="{00000000-0005-0000-0000-000032000000}"/>
    <cellStyle name="Accent1 - 60%" xfId="67" xr:uid="{00000000-0005-0000-0000-000033000000}"/>
    <cellStyle name="Accent1 2" xfId="68" xr:uid="{00000000-0005-0000-0000-000034000000}"/>
    <cellStyle name="Accent1 3" xfId="550" xr:uid="{00000000-0005-0000-0000-000035000000}"/>
    <cellStyle name="Accent1 4" xfId="551" xr:uid="{00000000-0005-0000-0000-000036000000}"/>
    <cellStyle name="Accent1 5" xfId="552" xr:uid="{00000000-0005-0000-0000-000037000000}"/>
    <cellStyle name="Accent2 - 20%" xfId="69" xr:uid="{00000000-0005-0000-0000-000038000000}"/>
    <cellStyle name="Accent2 - 40%" xfId="70" xr:uid="{00000000-0005-0000-0000-000039000000}"/>
    <cellStyle name="Accent2 - 60%" xfId="71" xr:uid="{00000000-0005-0000-0000-00003A000000}"/>
    <cellStyle name="Accent2 2" xfId="72" xr:uid="{00000000-0005-0000-0000-00003B000000}"/>
    <cellStyle name="Accent2 3" xfId="553" xr:uid="{00000000-0005-0000-0000-00003C000000}"/>
    <cellStyle name="Accent2 4" xfId="554" xr:uid="{00000000-0005-0000-0000-00003D000000}"/>
    <cellStyle name="Accent2 5" xfId="555" xr:uid="{00000000-0005-0000-0000-00003E000000}"/>
    <cellStyle name="Accent3 - 20%" xfId="73" xr:uid="{00000000-0005-0000-0000-00003F000000}"/>
    <cellStyle name="Accent3 - 40%" xfId="74" xr:uid="{00000000-0005-0000-0000-000040000000}"/>
    <cellStyle name="Accent3 - 60%" xfId="75" xr:uid="{00000000-0005-0000-0000-000041000000}"/>
    <cellStyle name="Accent3 2" xfId="76" xr:uid="{00000000-0005-0000-0000-000042000000}"/>
    <cellStyle name="Accent3 3" xfId="556" xr:uid="{00000000-0005-0000-0000-000043000000}"/>
    <cellStyle name="Accent3 4" xfId="557" xr:uid="{00000000-0005-0000-0000-000044000000}"/>
    <cellStyle name="Accent3 5" xfId="558" xr:uid="{00000000-0005-0000-0000-000045000000}"/>
    <cellStyle name="Accent4 - 20%" xfId="77" xr:uid="{00000000-0005-0000-0000-000046000000}"/>
    <cellStyle name="Accent4 - 40%" xfId="78" xr:uid="{00000000-0005-0000-0000-000047000000}"/>
    <cellStyle name="Accent4 - 60%" xfId="79" xr:uid="{00000000-0005-0000-0000-000048000000}"/>
    <cellStyle name="Accent4 2" xfId="80" xr:uid="{00000000-0005-0000-0000-000049000000}"/>
    <cellStyle name="Accent4 3" xfId="559" xr:uid="{00000000-0005-0000-0000-00004A000000}"/>
    <cellStyle name="Accent4 4" xfId="560" xr:uid="{00000000-0005-0000-0000-00004B000000}"/>
    <cellStyle name="Accent4 5" xfId="561" xr:uid="{00000000-0005-0000-0000-00004C000000}"/>
    <cellStyle name="Accent5 - 20%" xfId="81" xr:uid="{00000000-0005-0000-0000-00004D000000}"/>
    <cellStyle name="Accent5 - 40%" xfId="82" xr:uid="{00000000-0005-0000-0000-00004E000000}"/>
    <cellStyle name="Accent5 - 60%" xfId="83" xr:uid="{00000000-0005-0000-0000-00004F000000}"/>
    <cellStyle name="Accent5 2" xfId="84" xr:uid="{00000000-0005-0000-0000-000050000000}"/>
    <cellStyle name="Accent5 3" xfId="562" xr:uid="{00000000-0005-0000-0000-000051000000}"/>
    <cellStyle name="Accent5 4" xfId="563" xr:uid="{00000000-0005-0000-0000-000052000000}"/>
    <cellStyle name="Accent5 5" xfId="564" xr:uid="{00000000-0005-0000-0000-000053000000}"/>
    <cellStyle name="Accent6 - 20%" xfId="85" xr:uid="{00000000-0005-0000-0000-000054000000}"/>
    <cellStyle name="Accent6 - 40%" xfId="86" xr:uid="{00000000-0005-0000-0000-000055000000}"/>
    <cellStyle name="Accent6 - 60%" xfId="87" xr:uid="{00000000-0005-0000-0000-000056000000}"/>
    <cellStyle name="Accent6 2" xfId="88" xr:uid="{00000000-0005-0000-0000-000057000000}"/>
    <cellStyle name="Accent6 3" xfId="565" xr:uid="{00000000-0005-0000-0000-000058000000}"/>
    <cellStyle name="Accent6 4" xfId="566" xr:uid="{00000000-0005-0000-0000-000059000000}"/>
    <cellStyle name="Accent6 5" xfId="567" xr:uid="{00000000-0005-0000-0000-00005A000000}"/>
    <cellStyle name="Agara" xfId="89" xr:uid="{00000000-0005-0000-0000-00005B000000}"/>
    <cellStyle name="B79812_.wvu.PrintTitlest" xfId="90" xr:uid="{00000000-0005-0000-0000-00005C000000}"/>
    <cellStyle name="Bad 2" xfId="91" xr:uid="{00000000-0005-0000-0000-00005D000000}"/>
    <cellStyle name="Black" xfId="92" xr:uid="{00000000-0005-0000-0000-00005E000000}"/>
    <cellStyle name="Blockout" xfId="93" xr:uid="{00000000-0005-0000-0000-00005F000000}"/>
    <cellStyle name="Blockout 2" xfId="94" xr:uid="{00000000-0005-0000-0000-000060000000}"/>
    <cellStyle name="Blockout 3" xfId="275" xr:uid="{00000000-0005-0000-0000-000061000000}"/>
    <cellStyle name="Blue" xfId="95" xr:uid="{00000000-0005-0000-0000-000062000000}"/>
    <cellStyle name="Calculation 2" xfId="96" xr:uid="{00000000-0005-0000-0000-000063000000}"/>
    <cellStyle name="Calculation 2 2" xfId="276" xr:uid="{00000000-0005-0000-0000-000064000000}"/>
    <cellStyle name="Calculation 2 3" xfId="277" xr:uid="{00000000-0005-0000-0000-000065000000}"/>
    <cellStyle name="Check Cell 2" xfId="97" xr:uid="{00000000-0005-0000-0000-000066000000}"/>
    <cellStyle name="Check Cell 2 2 2 2" xfId="278" xr:uid="{00000000-0005-0000-0000-000067000000}"/>
    <cellStyle name="Comma" xfId="1" builtinId="3" customBuiltin="1"/>
    <cellStyle name="Comma [0]7Z_87C" xfId="98" xr:uid="{00000000-0005-0000-0000-000069000000}"/>
    <cellStyle name="Comma 0" xfId="99" xr:uid="{00000000-0005-0000-0000-00006A000000}"/>
    <cellStyle name="Comma 1" xfId="100" xr:uid="{00000000-0005-0000-0000-00006B000000}"/>
    <cellStyle name="Comma 1 2" xfId="101" xr:uid="{00000000-0005-0000-0000-00006C000000}"/>
    <cellStyle name="Comma 10" xfId="279" xr:uid="{00000000-0005-0000-0000-00006D000000}"/>
    <cellStyle name="Comma 11" xfId="568" xr:uid="{00000000-0005-0000-0000-00006E000000}"/>
    <cellStyle name="Comma 12" xfId="593" xr:uid="{AF9F051B-4CE4-45B2-AD56-B06244AC783D}"/>
    <cellStyle name="Comma 2" xfId="11" xr:uid="{00000000-0005-0000-0000-00006F000000}"/>
    <cellStyle name="Comma 2 2" xfId="102" xr:uid="{00000000-0005-0000-0000-000070000000}"/>
    <cellStyle name="Comma 2 2 2" xfId="280" xr:uid="{00000000-0005-0000-0000-000071000000}"/>
    <cellStyle name="Comma 2 2 3" xfId="281" xr:uid="{00000000-0005-0000-0000-000072000000}"/>
    <cellStyle name="Comma 2 3" xfId="103" xr:uid="{00000000-0005-0000-0000-000073000000}"/>
    <cellStyle name="Comma 2 3 2" xfId="104" xr:uid="{00000000-0005-0000-0000-000074000000}"/>
    <cellStyle name="Comma 2 4" xfId="105" xr:uid="{00000000-0005-0000-0000-000075000000}"/>
    <cellStyle name="Comma 2 5" xfId="106" xr:uid="{00000000-0005-0000-0000-000076000000}"/>
    <cellStyle name="Comma 2 6" xfId="282" xr:uid="{00000000-0005-0000-0000-000077000000}"/>
    <cellStyle name="Comma 3" xfId="107" xr:uid="{00000000-0005-0000-0000-000078000000}"/>
    <cellStyle name="Comma 3 2" xfId="108" xr:uid="{00000000-0005-0000-0000-000079000000}"/>
    <cellStyle name="Comma 3 2 2" xfId="283" xr:uid="{00000000-0005-0000-0000-00007A000000}"/>
    <cellStyle name="Comma 3 3" xfId="109" xr:uid="{00000000-0005-0000-0000-00007B000000}"/>
    <cellStyle name="Comma 3 3 2" xfId="284" xr:uid="{00000000-0005-0000-0000-00007C000000}"/>
    <cellStyle name="Comma 3 4" xfId="285" xr:uid="{00000000-0005-0000-0000-00007D000000}"/>
    <cellStyle name="Comma 3 5" xfId="286" xr:uid="{00000000-0005-0000-0000-00007E000000}"/>
    <cellStyle name="Comma 3 6" xfId="287" xr:uid="{00000000-0005-0000-0000-00007F000000}"/>
    <cellStyle name="Comma 4" xfId="110" xr:uid="{00000000-0005-0000-0000-000080000000}"/>
    <cellStyle name="Comma 4 2" xfId="288" xr:uid="{00000000-0005-0000-0000-000081000000}"/>
    <cellStyle name="Comma 5" xfId="111" xr:uid="{00000000-0005-0000-0000-000082000000}"/>
    <cellStyle name="Comma 6" xfId="112" xr:uid="{00000000-0005-0000-0000-000083000000}"/>
    <cellStyle name="Comma 7" xfId="113" xr:uid="{00000000-0005-0000-0000-000084000000}"/>
    <cellStyle name="Comma 8" xfId="114" xr:uid="{00000000-0005-0000-0000-000085000000}"/>
    <cellStyle name="Comma 9" xfId="289" xr:uid="{00000000-0005-0000-0000-000086000000}"/>
    <cellStyle name="Comma 9 2" xfId="290" xr:uid="{00000000-0005-0000-0000-000087000000}"/>
    <cellStyle name="Comma 9 3" xfId="291" xr:uid="{00000000-0005-0000-0000-000088000000}"/>
    <cellStyle name="Comma0" xfId="115" xr:uid="{00000000-0005-0000-0000-000089000000}"/>
    <cellStyle name="Currency" xfId="2" builtinId="4"/>
    <cellStyle name="Currency 11" xfId="116" xr:uid="{00000000-0005-0000-0000-00008B000000}"/>
    <cellStyle name="Currency 11 2" xfId="117" xr:uid="{00000000-0005-0000-0000-00008C000000}"/>
    <cellStyle name="Currency 2" xfId="118" xr:uid="{00000000-0005-0000-0000-00008D000000}"/>
    <cellStyle name="Currency 2 2" xfId="3" xr:uid="{00000000-0005-0000-0000-00008E000000}"/>
    <cellStyle name="Currency 2 3" xfId="4" xr:uid="{00000000-0005-0000-0000-00008F000000}"/>
    <cellStyle name="Currency 3" xfId="119" xr:uid="{00000000-0005-0000-0000-000090000000}"/>
    <cellStyle name="Currency 3 2" xfId="120" xr:uid="{00000000-0005-0000-0000-000091000000}"/>
    <cellStyle name="Currency 4" xfId="121" xr:uid="{00000000-0005-0000-0000-000092000000}"/>
    <cellStyle name="Currency 4 2" xfId="122" xr:uid="{00000000-0005-0000-0000-000093000000}"/>
    <cellStyle name="Currency 5" xfId="292" xr:uid="{00000000-0005-0000-0000-000094000000}"/>
    <cellStyle name="Currency 6" xfId="293" xr:uid="{00000000-0005-0000-0000-000095000000}"/>
    <cellStyle name="Currency 6 2" xfId="294" xr:uid="{00000000-0005-0000-0000-000096000000}"/>
    <cellStyle name="Currency 6 3" xfId="295" xr:uid="{00000000-0005-0000-0000-000097000000}"/>
    <cellStyle name="Currency 7" xfId="296" xr:uid="{00000000-0005-0000-0000-000098000000}"/>
    <cellStyle name="Currency 8" xfId="594" xr:uid="{DE43D583-376B-488B-A886-D4D83277046D}"/>
    <cellStyle name="D4_B8B1_005004B79812_.wvu.PrintTitlest" xfId="123" xr:uid="{00000000-0005-0000-0000-000099000000}"/>
    <cellStyle name="Date" xfId="124" xr:uid="{00000000-0005-0000-0000-00009A000000}"/>
    <cellStyle name="Date 2" xfId="125" xr:uid="{00000000-0005-0000-0000-00009B000000}"/>
    <cellStyle name="dms_1" xfId="590" xr:uid="{00000000-0005-0000-0000-00009C000000}"/>
    <cellStyle name="Emphasis 1" xfId="126" xr:uid="{00000000-0005-0000-0000-00009F000000}"/>
    <cellStyle name="Emphasis 2" xfId="127" xr:uid="{00000000-0005-0000-0000-0000A0000000}"/>
    <cellStyle name="Emphasis 3" xfId="128" xr:uid="{00000000-0005-0000-0000-0000A1000000}"/>
    <cellStyle name="Euro" xfId="129" xr:uid="{00000000-0005-0000-0000-0000A2000000}"/>
    <cellStyle name="Explanatory Text 2" xfId="130" xr:uid="{00000000-0005-0000-0000-0000A3000000}"/>
    <cellStyle name="Fixed" xfId="131" xr:uid="{00000000-0005-0000-0000-0000A4000000}"/>
    <cellStyle name="Fixed 2" xfId="132" xr:uid="{00000000-0005-0000-0000-0000A5000000}"/>
    <cellStyle name="Gilsans" xfId="133" xr:uid="{00000000-0005-0000-0000-0000A6000000}"/>
    <cellStyle name="Gilsansl" xfId="134" xr:uid="{00000000-0005-0000-0000-0000A7000000}"/>
    <cellStyle name="Good 2" xfId="135" xr:uid="{00000000-0005-0000-0000-0000A8000000}"/>
    <cellStyle name="Heading 1 2" xfId="136" xr:uid="{00000000-0005-0000-0000-0000A9000000}"/>
    <cellStyle name="Heading 1 2 2" xfId="137" xr:uid="{00000000-0005-0000-0000-0000AA000000}"/>
    <cellStyle name="Heading 1 3" xfId="138" xr:uid="{00000000-0005-0000-0000-0000AB000000}"/>
    <cellStyle name="Heading 2 2" xfId="139" xr:uid="{00000000-0005-0000-0000-0000AC000000}"/>
    <cellStyle name="Heading 2 2 2" xfId="140" xr:uid="{00000000-0005-0000-0000-0000AD000000}"/>
    <cellStyle name="Heading 2 3" xfId="141" xr:uid="{00000000-0005-0000-0000-0000AE000000}"/>
    <cellStyle name="Heading 3 2" xfId="142" xr:uid="{00000000-0005-0000-0000-0000AF000000}"/>
    <cellStyle name="Heading 3 2 2" xfId="143" xr:uid="{00000000-0005-0000-0000-0000B0000000}"/>
    <cellStyle name="Heading 3 2 2 2" xfId="297" xr:uid="{00000000-0005-0000-0000-0000B1000000}"/>
    <cellStyle name="Heading 3 2 2 2 2" xfId="298" xr:uid="{00000000-0005-0000-0000-0000B2000000}"/>
    <cellStyle name="Heading 3 2 2 2 2 2" xfId="299" xr:uid="{00000000-0005-0000-0000-0000B3000000}"/>
    <cellStyle name="Heading 3 2 2 2 2 3" xfId="300" xr:uid="{00000000-0005-0000-0000-0000B4000000}"/>
    <cellStyle name="Heading 3 2 2 2 2 4" xfId="301" xr:uid="{00000000-0005-0000-0000-0000B5000000}"/>
    <cellStyle name="Heading 3 2 2 2 3" xfId="302" xr:uid="{00000000-0005-0000-0000-0000B6000000}"/>
    <cellStyle name="Heading 3 2 2 2 4" xfId="303" xr:uid="{00000000-0005-0000-0000-0000B7000000}"/>
    <cellStyle name="Heading 3 2 2 2 5" xfId="304" xr:uid="{00000000-0005-0000-0000-0000B8000000}"/>
    <cellStyle name="Heading 3 2 2 3" xfId="305" xr:uid="{00000000-0005-0000-0000-0000B9000000}"/>
    <cellStyle name="Heading 3 2 2 3 2" xfId="306" xr:uid="{00000000-0005-0000-0000-0000BA000000}"/>
    <cellStyle name="Heading 3 2 2 3 2 2" xfId="307" xr:uid="{00000000-0005-0000-0000-0000BB000000}"/>
    <cellStyle name="Heading 3 2 2 3 2 3" xfId="308" xr:uid="{00000000-0005-0000-0000-0000BC000000}"/>
    <cellStyle name="Heading 3 2 2 3 2 4" xfId="309" xr:uid="{00000000-0005-0000-0000-0000BD000000}"/>
    <cellStyle name="Heading 3 2 2 3 3" xfId="310" xr:uid="{00000000-0005-0000-0000-0000BE000000}"/>
    <cellStyle name="Heading 3 2 2 3 4" xfId="311" xr:uid="{00000000-0005-0000-0000-0000BF000000}"/>
    <cellStyle name="Heading 3 2 2 3 5" xfId="312" xr:uid="{00000000-0005-0000-0000-0000C0000000}"/>
    <cellStyle name="Heading 3 2 2 4" xfId="313" xr:uid="{00000000-0005-0000-0000-0000C1000000}"/>
    <cellStyle name="Heading 3 2 2 4 2" xfId="314" xr:uid="{00000000-0005-0000-0000-0000C2000000}"/>
    <cellStyle name="Heading 3 2 2 4 3" xfId="315" xr:uid="{00000000-0005-0000-0000-0000C3000000}"/>
    <cellStyle name="Heading 3 2 2 4 4" xfId="316" xr:uid="{00000000-0005-0000-0000-0000C4000000}"/>
    <cellStyle name="Heading 3 2 2 5" xfId="317" xr:uid="{00000000-0005-0000-0000-0000C5000000}"/>
    <cellStyle name="Heading 3 2 2 5 2" xfId="318" xr:uid="{00000000-0005-0000-0000-0000C6000000}"/>
    <cellStyle name="Heading 3 2 2 5 3" xfId="319" xr:uid="{00000000-0005-0000-0000-0000C7000000}"/>
    <cellStyle name="Heading 3 2 3" xfId="144" xr:uid="{00000000-0005-0000-0000-0000C8000000}"/>
    <cellStyle name="Heading 3 2 4" xfId="320" xr:uid="{00000000-0005-0000-0000-0000C9000000}"/>
    <cellStyle name="Heading 3 2 4 2" xfId="321" xr:uid="{00000000-0005-0000-0000-0000CA000000}"/>
    <cellStyle name="Heading 3 2 4 2 2" xfId="322" xr:uid="{00000000-0005-0000-0000-0000CB000000}"/>
    <cellStyle name="Heading 3 2 4 2 3" xfId="323" xr:uid="{00000000-0005-0000-0000-0000CC000000}"/>
    <cellStyle name="Heading 3 2 4 2 4" xfId="324" xr:uid="{00000000-0005-0000-0000-0000CD000000}"/>
    <cellStyle name="Heading 3 2 4 3" xfId="325" xr:uid="{00000000-0005-0000-0000-0000CE000000}"/>
    <cellStyle name="Heading 3 2 4 4" xfId="326" xr:uid="{00000000-0005-0000-0000-0000CF000000}"/>
    <cellStyle name="Heading 3 2 4 5" xfId="327" xr:uid="{00000000-0005-0000-0000-0000D0000000}"/>
    <cellStyle name="Heading 3 2 5" xfId="328" xr:uid="{00000000-0005-0000-0000-0000D1000000}"/>
    <cellStyle name="Heading 3 2 5 2" xfId="329" xr:uid="{00000000-0005-0000-0000-0000D2000000}"/>
    <cellStyle name="Heading 3 2 5 2 2" xfId="330" xr:uid="{00000000-0005-0000-0000-0000D3000000}"/>
    <cellStyle name="Heading 3 2 5 2 3" xfId="331" xr:uid="{00000000-0005-0000-0000-0000D4000000}"/>
    <cellStyle name="Heading 3 2 5 2 4" xfId="332" xr:uid="{00000000-0005-0000-0000-0000D5000000}"/>
    <cellStyle name="Heading 3 2 5 3" xfId="333" xr:uid="{00000000-0005-0000-0000-0000D6000000}"/>
    <cellStyle name="Heading 3 2 5 4" xfId="334" xr:uid="{00000000-0005-0000-0000-0000D7000000}"/>
    <cellStyle name="Heading 3 2 5 5" xfId="335" xr:uid="{00000000-0005-0000-0000-0000D8000000}"/>
    <cellStyle name="Heading 3 2 6" xfId="336" xr:uid="{00000000-0005-0000-0000-0000D9000000}"/>
    <cellStyle name="Heading 3 2 6 2" xfId="337" xr:uid="{00000000-0005-0000-0000-0000DA000000}"/>
    <cellStyle name="Heading 3 2 6 3" xfId="338" xr:uid="{00000000-0005-0000-0000-0000DB000000}"/>
    <cellStyle name="Heading 3 2 6 4" xfId="339" xr:uid="{00000000-0005-0000-0000-0000DC000000}"/>
    <cellStyle name="Heading 3 2 7" xfId="340" xr:uid="{00000000-0005-0000-0000-0000DD000000}"/>
    <cellStyle name="Heading 3 2 7 2" xfId="341" xr:uid="{00000000-0005-0000-0000-0000DE000000}"/>
    <cellStyle name="Heading 3 2 7 3" xfId="342" xr:uid="{00000000-0005-0000-0000-0000DF000000}"/>
    <cellStyle name="Heading 3 3" xfId="145" xr:uid="{00000000-0005-0000-0000-0000E0000000}"/>
    <cellStyle name="Heading 4 2" xfId="146" xr:uid="{00000000-0005-0000-0000-0000E1000000}"/>
    <cellStyle name="Heading 4 2 2" xfId="147" xr:uid="{00000000-0005-0000-0000-0000E2000000}"/>
    <cellStyle name="Heading 4 3" xfId="148" xr:uid="{00000000-0005-0000-0000-0000E3000000}"/>
    <cellStyle name="Heading(4)" xfId="149" xr:uid="{00000000-0005-0000-0000-0000E4000000}"/>
    <cellStyle name="Hyperlink 2" xfId="150" xr:uid="{00000000-0005-0000-0000-0000E5000000}"/>
    <cellStyle name="Hyperlink 2 2" xfId="343" xr:uid="{00000000-0005-0000-0000-0000E6000000}"/>
    <cellStyle name="Hyperlink 2 3" xfId="344" xr:uid="{00000000-0005-0000-0000-0000E7000000}"/>
    <cellStyle name="Hyperlink 3" xfId="345" xr:uid="{00000000-0005-0000-0000-0000E8000000}"/>
    <cellStyle name="Hyperlink 4" xfId="346" xr:uid="{00000000-0005-0000-0000-0000E9000000}"/>
    <cellStyle name="Hyperlink Arrow" xfId="151" xr:uid="{00000000-0005-0000-0000-0000EA000000}"/>
    <cellStyle name="Hyperlink Text" xfId="152" xr:uid="{00000000-0005-0000-0000-0000EB000000}"/>
    <cellStyle name="import" xfId="347" xr:uid="{00000000-0005-0000-0000-0000EC000000}"/>
    <cellStyle name="import%" xfId="348" xr:uid="{00000000-0005-0000-0000-0000ED000000}"/>
    <cellStyle name="import_ICRC Electricity model 1-1  (1 Feb 2003) " xfId="153" xr:uid="{00000000-0005-0000-0000-0000EE000000}"/>
    <cellStyle name="Input" xfId="597" builtinId="20" customBuiltin="1"/>
    <cellStyle name="Input 2" xfId="154" xr:uid="{00000000-0005-0000-0000-0000EF000000}"/>
    <cellStyle name="Input 2 2" xfId="349" xr:uid="{00000000-0005-0000-0000-0000F0000000}"/>
    <cellStyle name="Input 2 3" xfId="350" xr:uid="{00000000-0005-0000-0000-0000F1000000}"/>
    <cellStyle name="Input1" xfId="13" xr:uid="{00000000-0005-0000-0000-0000F2000000}"/>
    <cellStyle name="Input1 2" xfId="155" xr:uid="{00000000-0005-0000-0000-0000F3000000}"/>
    <cellStyle name="Input1 2 2" xfId="351" xr:uid="{00000000-0005-0000-0000-0000F4000000}"/>
    <cellStyle name="Input1 3" xfId="352" xr:uid="{00000000-0005-0000-0000-0000F5000000}"/>
    <cellStyle name="Input1 3 2" xfId="353" xr:uid="{00000000-0005-0000-0000-0000F6000000}"/>
    <cellStyle name="Input1 4" xfId="354" xr:uid="{00000000-0005-0000-0000-0000F7000000}"/>
    <cellStyle name="Input1 5" xfId="355" xr:uid="{00000000-0005-0000-0000-0000F8000000}"/>
    <cellStyle name="Input1%" xfId="356" xr:uid="{00000000-0005-0000-0000-0000F9000000}"/>
    <cellStyle name="Input1_ICRC Electricity model 1-1  (1 Feb 2003) " xfId="156" xr:uid="{00000000-0005-0000-0000-0000FA000000}"/>
    <cellStyle name="Input1default" xfId="357" xr:uid="{00000000-0005-0000-0000-0000FB000000}"/>
    <cellStyle name="Input1default%" xfId="358" xr:uid="{00000000-0005-0000-0000-0000FC000000}"/>
    <cellStyle name="Input2" xfId="157" xr:uid="{00000000-0005-0000-0000-0000FD000000}"/>
    <cellStyle name="Input2 2" xfId="158" xr:uid="{00000000-0005-0000-0000-0000FE000000}"/>
    <cellStyle name="Input2 3" xfId="359" xr:uid="{00000000-0005-0000-0000-0000FF000000}"/>
    <cellStyle name="Input3" xfId="14" xr:uid="{00000000-0005-0000-0000-000000010000}"/>
    <cellStyle name="Input3 2" xfId="159" xr:uid="{00000000-0005-0000-0000-000001010000}"/>
    <cellStyle name="Input3 3" xfId="360" xr:uid="{00000000-0005-0000-0000-000002010000}"/>
    <cellStyle name="InputCell" xfId="361" xr:uid="{00000000-0005-0000-0000-000003010000}"/>
    <cellStyle name="InputCell 2" xfId="362" xr:uid="{00000000-0005-0000-0000-000004010000}"/>
    <cellStyle name="InputCell 3" xfId="363" xr:uid="{00000000-0005-0000-0000-000005010000}"/>
    <cellStyle name="InputCellText" xfId="364" xr:uid="{00000000-0005-0000-0000-000006010000}"/>
    <cellStyle name="InputCellText 2" xfId="365" xr:uid="{00000000-0005-0000-0000-000007010000}"/>
    <cellStyle name="InputCellText 3" xfId="366" xr:uid="{00000000-0005-0000-0000-000008010000}"/>
    <cellStyle name="key result" xfId="367" xr:uid="{00000000-0005-0000-0000-000009010000}"/>
    <cellStyle name="Lines" xfId="160" xr:uid="{00000000-0005-0000-0000-00000A010000}"/>
    <cellStyle name="Linked Cell 2" xfId="161" xr:uid="{00000000-0005-0000-0000-00000B010000}"/>
    <cellStyle name="Local import" xfId="368" xr:uid="{00000000-0005-0000-0000-00000C010000}"/>
    <cellStyle name="Local import %" xfId="369" xr:uid="{00000000-0005-0000-0000-00000D010000}"/>
    <cellStyle name="Mine" xfId="162" xr:uid="{00000000-0005-0000-0000-00000E010000}"/>
    <cellStyle name="Model Name" xfId="163" xr:uid="{00000000-0005-0000-0000-00000F010000}"/>
    <cellStyle name="Neutral 2" xfId="164" xr:uid="{00000000-0005-0000-0000-000010010000}"/>
    <cellStyle name="NonInputCell" xfId="370" xr:uid="{00000000-0005-0000-0000-000011010000}"/>
    <cellStyle name="NonInputCell 2" xfId="371" xr:uid="{00000000-0005-0000-0000-000012010000}"/>
    <cellStyle name="NonInputCell 3" xfId="372" xr:uid="{00000000-0005-0000-0000-000013010000}"/>
    <cellStyle name="Normal" xfId="0" builtinId="0"/>
    <cellStyle name="Normal - Style1" xfId="165" xr:uid="{00000000-0005-0000-0000-000015010000}"/>
    <cellStyle name="Normal 10" xfId="267" xr:uid="{00000000-0005-0000-0000-000016010000}"/>
    <cellStyle name="Normal 10 2" xfId="268" xr:uid="{00000000-0005-0000-0000-000017010000}"/>
    <cellStyle name="Normal 10 2 2 2" xfId="569" xr:uid="{00000000-0005-0000-0000-000018010000}"/>
    <cellStyle name="Normal 11" xfId="373" xr:uid="{00000000-0005-0000-0000-000019010000}"/>
    <cellStyle name="Normal 11 2" xfId="374" xr:uid="{00000000-0005-0000-0000-00001A010000}"/>
    <cellStyle name="Normal 11 3" xfId="375" xr:uid="{00000000-0005-0000-0000-00001B010000}"/>
    <cellStyle name="Normal 11 4" xfId="376" xr:uid="{00000000-0005-0000-0000-00001C010000}"/>
    <cellStyle name="Normal 114" xfId="16" xr:uid="{00000000-0005-0000-0000-00001D010000}"/>
    <cellStyle name="Normal 114 2" xfId="570" xr:uid="{00000000-0005-0000-0000-00001E010000}"/>
    <cellStyle name="Normal 12" xfId="377" xr:uid="{00000000-0005-0000-0000-00001F010000}"/>
    <cellStyle name="Normal 12 2" xfId="378" xr:uid="{00000000-0005-0000-0000-000020010000}"/>
    <cellStyle name="Normal 13" xfId="166" xr:uid="{00000000-0005-0000-0000-000021010000}"/>
    <cellStyle name="Normal 13 2" xfId="167" xr:uid="{00000000-0005-0000-0000-000022010000}"/>
    <cellStyle name="Normal 13_29(d) - Gas extensions -tariffs" xfId="168" xr:uid="{00000000-0005-0000-0000-000023010000}"/>
    <cellStyle name="Normal 14" xfId="271" xr:uid="{00000000-0005-0000-0000-000024010000}"/>
    <cellStyle name="Normal 14 2" xfId="379" xr:uid="{00000000-0005-0000-0000-000025010000}"/>
    <cellStyle name="Normal 14 3" xfId="380" xr:uid="{00000000-0005-0000-0000-000026010000}"/>
    <cellStyle name="Normal 14 3 2" xfId="381" xr:uid="{00000000-0005-0000-0000-000027010000}"/>
    <cellStyle name="Normal 14 3 3" xfId="382" xr:uid="{00000000-0005-0000-0000-000028010000}"/>
    <cellStyle name="Normal 14 4" xfId="383" xr:uid="{00000000-0005-0000-0000-000029010000}"/>
    <cellStyle name="Normal 14 5" xfId="384" xr:uid="{00000000-0005-0000-0000-00002A010000}"/>
    <cellStyle name="Normal 14 6" xfId="588" xr:uid="{00000000-0005-0000-0000-00002B010000}"/>
    <cellStyle name="Normal 15" xfId="169" xr:uid="{00000000-0005-0000-0000-00002C010000}"/>
    <cellStyle name="Normal 15 2" xfId="385" xr:uid="{00000000-0005-0000-0000-00002D010000}"/>
    <cellStyle name="Normal 16" xfId="170" xr:uid="{00000000-0005-0000-0000-00002E010000}"/>
    <cellStyle name="Normal 16 2" xfId="386" xr:uid="{00000000-0005-0000-0000-00002F010000}"/>
    <cellStyle name="Normal 17" xfId="387" xr:uid="{00000000-0005-0000-0000-000030010000}"/>
    <cellStyle name="Normal 17 2" xfId="388" xr:uid="{00000000-0005-0000-0000-000031010000}"/>
    <cellStyle name="Normal 17 2 2" xfId="389" xr:uid="{00000000-0005-0000-0000-000032010000}"/>
    <cellStyle name="Normal 17 2 2 2" xfId="390" xr:uid="{00000000-0005-0000-0000-000033010000}"/>
    <cellStyle name="Normal 17 2 2 3" xfId="391" xr:uid="{00000000-0005-0000-0000-000034010000}"/>
    <cellStyle name="Normal 17 2 3" xfId="392" xr:uid="{00000000-0005-0000-0000-000035010000}"/>
    <cellStyle name="Normal 17 2 4" xfId="393" xr:uid="{00000000-0005-0000-0000-000036010000}"/>
    <cellStyle name="Normal 17 3" xfId="394" xr:uid="{00000000-0005-0000-0000-000037010000}"/>
    <cellStyle name="Normal 17 3 2" xfId="395" xr:uid="{00000000-0005-0000-0000-000038010000}"/>
    <cellStyle name="Normal 17 3 2 2" xfId="396" xr:uid="{00000000-0005-0000-0000-000039010000}"/>
    <cellStyle name="Normal 17 3 2 3" xfId="397" xr:uid="{00000000-0005-0000-0000-00003A010000}"/>
    <cellStyle name="Normal 17 3 3" xfId="398" xr:uid="{00000000-0005-0000-0000-00003B010000}"/>
    <cellStyle name="Normal 17 3 4" xfId="399" xr:uid="{00000000-0005-0000-0000-00003C010000}"/>
    <cellStyle name="Normal 17 4" xfId="400" xr:uid="{00000000-0005-0000-0000-00003D010000}"/>
    <cellStyle name="Normal 17 4 2" xfId="401" xr:uid="{00000000-0005-0000-0000-00003E010000}"/>
    <cellStyle name="Normal 17 4 3" xfId="402" xr:uid="{00000000-0005-0000-0000-00003F010000}"/>
    <cellStyle name="Normal 17 5" xfId="403" xr:uid="{00000000-0005-0000-0000-000040010000}"/>
    <cellStyle name="Normal 17 6" xfId="404" xr:uid="{00000000-0005-0000-0000-000041010000}"/>
    <cellStyle name="Normal 18" xfId="405" xr:uid="{00000000-0005-0000-0000-000042010000}"/>
    <cellStyle name="Normal 18 2" xfId="406" xr:uid="{00000000-0005-0000-0000-000043010000}"/>
    <cellStyle name="Normal 19" xfId="407" xr:uid="{00000000-0005-0000-0000-000044010000}"/>
    <cellStyle name="Normal 2" xfId="5" xr:uid="{00000000-0005-0000-0000-000045010000}"/>
    <cellStyle name="Normal 2 2" xfId="12" xr:uid="{00000000-0005-0000-0000-000046010000}"/>
    <cellStyle name="Normal 2 2 2" xfId="171" xr:uid="{00000000-0005-0000-0000-000047010000}"/>
    <cellStyle name="Normal 2 2 3" xfId="408" xr:uid="{00000000-0005-0000-0000-000048010000}"/>
    <cellStyle name="Normal 2 2 4" xfId="409" xr:uid="{00000000-0005-0000-0000-000049010000}"/>
    <cellStyle name="Normal 2 2 5" xfId="410" xr:uid="{00000000-0005-0000-0000-00004A010000}"/>
    <cellStyle name="Normal 2 3" xfId="172" xr:uid="{00000000-0005-0000-0000-00004B010000}"/>
    <cellStyle name="Normal 2 3 2" xfId="173" xr:uid="{00000000-0005-0000-0000-00004C010000}"/>
    <cellStyle name="Normal 2 3_29(d) - Gas extensions -tariffs" xfId="174" xr:uid="{00000000-0005-0000-0000-00004D010000}"/>
    <cellStyle name="Normal 2 4" xfId="175" xr:uid="{00000000-0005-0000-0000-00004E010000}"/>
    <cellStyle name="Normal 2 4 2" xfId="411" xr:uid="{00000000-0005-0000-0000-00004F010000}"/>
    <cellStyle name="Normal 2 4 3" xfId="412" xr:uid="{00000000-0005-0000-0000-000050010000}"/>
    <cellStyle name="Normal 2 5" xfId="176" xr:uid="{00000000-0005-0000-0000-000051010000}"/>
    <cellStyle name="Normal 2_29(d) - Gas extensions -tariffs" xfId="177" xr:uid="{00000000-0005-0000-0000-000052010000}"/>
    <cellStyle name="Normal 20" xfId="413" xr:uid="{00000000-0005-0000-0000-000053010000}"/>
    <cellStyle name="Normal 20 2" xfId="414" xr:uid="{00000000-0005-0000-0000-000054010000}"/>
    <cellStyle name="Normal 20 2 2" xfId="415" xr:uid="{00000000-0005-0000-0000-000055010000}"/>
    <cellStyle name="Normal 20 3" xfId="416" xr:uid="{00000000-0005-0000-0000-000056010000}"/>
    <cellStyle name="Normal 20 4" xfId="417" xr:uid="{00000000-0005-0000-0000-000057010000}"/>
    <cellStyle name="Normal 21" xfId="418" xr:uid="{00000000-0005-0000-0000-000058010000}"/>
    <cellStyle name="Normal 21 2" xfId="419" xr:uid="{00000000-0005-0000-0000-000059010000}"/>
    <cellStyle name="Normal 21 3" xfId="420" xr:uid="{00000000-0005-0000-0000-00005A010000}"/>
    <cellStyle name="Normal 22" xfId="421" xr:uid="{00000000-0005-0000-0000-00005B010000}"/>
    <cellStyle name="Normal 23" xfId="422" xr:uid="{00000000-0005-0000-0000-00005C010000}"/>
    <cellStyle name="Normal 23 2" xfId="423" xr:uid="{00000000-0005-0000-0000-00005D010000}"/>
    <cellStyle name="Normal 23 2 2" xfId="424" xr:uid="{00000000-0005-0000-0000-00005E010000}"/>
    <cellStyle name="Normal 23 3" xfId="425" xr:uid="{00000000-0005-0000-0000-00005F010000}"/>
    <cellStyle name="Normal 23 4" xfId="426" xr:uid="{00000000-0005-0000-0000-000060010000}"/>
    <cellStyle name="Normal 24" xfId="427" xr:uid="{00000000-0005-0000-0000-000061010000}"/>
    <cellStyle name="Normal 24 2" xfId="428" xr:uid="{00000000-0005-0000-0000-000062010000}"/>
    <cellStyle name="Normal 24 2 2" xfId="429" xr:uid="{00000000-0005-0000-0000-000063010000}"/>
    <cellStyle name="Normal 24 3" xfId="430" xr:uid="{00000000-0005-0000-0000-000064010000}"/>
    <cellStyle name="Normal 24 4" xfId="431" xr:uid="{00000000-0005-0000-0000-000065010000}"/>
    <cellStyle name="Normal 25" xfId="432" xr:uid="{00000000-0005-0000-0000-000066010000}"/>
    <cellStyle name="Normal 25 2" xfId="433" xr:uid="{00000000-0005-0000-0000-000067010000}"/>
    <cellStyle name="Normal 25 2 2" xfId="434" xr:uid="{00000000-0005-0000-0000-000068010000}"/>
    <cellStyle name="Normal 25 3" xfId="435" xr:uid="{00000000-0005-0000-0000-000069010000}"/>
    <cellStyle name="Normal 25 4" xfId="436" xr:uid="{00000000-0005-0000-0000-00006A010000}"/>
    <cellStyle name="Normal 26" xfId="437" xr:uid="{00000000-0005-0000-0000-00006B010000}"/>
    <cellStyle name="Normal 26 2" xfId="438" xr:uid="{00000000-0005-0000-0000-00006C010000}"/>
    <cellStyle name="Normal 26 2 2" xfId="439" xr:uid="{00000000-0005-0000-0000-00006D010000}"/>
    <cellStyle name="Normal 26 3" xfId="440" xr:uid="{00000000-0005-0000-0000-00006E010000}"/>
    <cellStyle name="Normal 26 4" xfId="441" xr:uid="{00000000-0005-0000-0000-00006F010000}"/>
    <cellStyle name="Normal 27" xfId="442" xr:uid="{00000000-0005-0000-0000-000070010000}"/>
    <cellStyle name="Normal 28" xfId="270" xr:uid="{00000000-0005-0000-0000-000071010000}"/>
    <cellStyle name="Normal 28 2" xfId="587" xr:uid="{00000000-0005-0000-0000-000072010000}"/>
    <cellStyle name="Normal 29" xfId="443" xr:uid="{00000000-0005-0000-0000-000073010000}"/>
    <cellStyle name="Normal 3" xfId="8" xr:uid="{00000000-0005-0000-0000-000074010000}"/>
    <cellStyle name="Normal 3 2" xfId="178" xr:uid="{00000000-0005-0000-0000-000075010000}"/>
    <cellStyle name="Normal 3 3" xfId="444" xr:uid="{00000000-0005-0000-0000-000076010000}"/>
    <cellStyle name="Normal 3 3 2" xfId="445" xr:uid="{00000000-0005-0000-0000-000077010000}"/>
    <cellStyle name="Normal 3 3 3" xfId="446" xr:uid="{00000000-0005-0000-0000-000078010000}"/>
    <cellStyle name="Normal 3 4" xfId="447" xr:uid="{00000000-0005-0000-0000-000079010000}"/>
    <cellStyle name="Normal 3 5" xfId="448" xr:uid="{00000000-0005-0000-0000-00007A010000}"/>
    <cellStyle name="Normal 3 5 2" xfId="449" xr:uid="{00000000-0005-0000-0000-00007B010000}"/>
    <cellStyle name="Normal 3 5 3" xfId="450" xr:uid="{00000000-0005-0000-0000-00007C010000}"/>
    <cellStyle name="Normal 3_29(d) - Gas extensions -tariffs" xfId="179" xr:uid="{00000000-0005-0000-0000-00007D010000}"/>
    <cellStyle name="Normal 30" xfId="451" xr:uid="{00000000-0005-0000-0000-00007E010000}"/>
    <cellStyle name="Normal 31" xfId="452" xr:uid="{00000000-0005-0000-0000-00007F010000}"/>
    <cellStyle name="Normal 32" xfId="269" xr:uid="{00000000-0005-0000-0000-000080010000}"/>
    <cellStyle name="Normal 32 2" xfId="585" xr:uid="{00000000-0005-0000-0000-000081010000}"/>
    <cellStyle name="Normal 33" xfId="453" xr:uid="{00000000-0005-0000-0000-000082010000}"/>
    <cellStyle name="Normal 34" xfId="549" xr:uid="{00000000-0005-0000-0000-000083010000}"/>
    <cellStyle name="Normal 35" xfId="571" xr:uid="{00000000-0005-0000-0000-000084010000}"/>
    <cellStyle name="Normal 36" xfId="572" xr:uid="{00000000-0005-0000-0000-000085010000}"/>
    <cellStyle name="Normal 37" xfId="573" xr:uid="{00000000-0005-0000-0000-000086010000}"/>
    <cellStyle name="Normal 38" xfId="180" xr:uid="{00000000-0005-0000-0000-000087010000}"/>
    <cellStyle name="Normal 38 2" xfId="181" xr:uid="{00000000-0005-0000-0000-000088010000}"/>
    <cellStyle name="Normal 38_29(d) - Gas extensions -tariffs" xfId="182" xr:uid="{00000000-0005-0000-0000-000089010000}"/>
    <cellStyle name="Normal 39" xfId="589" xr:uid="{00000000-0005-0000-0000-00008A010000}"/>
    <cellStyle name="Normal 4" xfId="10" xr:uid="{00000000-0005-0000-0000-00008B010000}"/>
    <cellStyle name="Normal 4 2" xfId="15" xr:uid="{00000000-0005-0000-0000-00008C010000}"/>
    <cellStyle name="Normal 4 2 2" xfId="454" xr:uid="{00000000-0005-0000-0000-00008D010000}"/>
    <cellStyle name="Normal 4 2 2 2" xfId="455" xr:uid="{00000000-0005-0000-0000-00008E010000}"/>
    <cellStyle name="Normal 4 2 2 2 2" xfId="456" xr:uid="{00000000-0005-0000-0000-00008F010000}"/>
    <cellStyle name="Normal 4 2 2 2 3" xfId="457" xr:uid="{00000000-0005-0000-0000-000090010000}"/>
    <cellStyle name="Normal 4 2 2 3" xfId="458" xr:uid="{00000000-0005-0000-0000-000091010000}"/>
    <cellStyle name="Normal 4 2 2 4" xfId="459" xr:uid="{00000000-0005-0000-0000-000092010000}"/>
    <cellStyle name="Normal 4 2 3" xfId="460" xr:uid="{00000000-0005-0000-0000-000093010000}"/>
    <cellStyle name="Normal 4 2 3 2" xfId="461" xr:uid="{00000000-0005-0000-0000-000094010000}"/>
    <cellStyle name="Normal 4 2 3 2 2" xfId="462" xr:uid="{00000000-0005-0000-0000-000095010000}"/>
    <cellStyle name="Normal 4 2 3 2 3" xfId="463" xr:uid="{00000000-0005-0000-0000-000096010000}"/>
    <cellStyle name="Normal 4 2 3 3" xfId="464" xr:uid="{00000000-0005-0000-0000-000097010000}"/>
    <cellStyle name="Normal 4 2 3 4" xfId="465" xr:uid="{00000000-0005-0000-0000-000098010000}"/>
    <cellStyle name="Normal 4 2 4" xfId="586" xr:uid="{00000000-0005-0000-0000-000099010000}"/>
    <cellStyle name="Normal 4 3" xfId="183" xr:uid="{00000000-0005-0000-0000-00009A010000}"/>
    <cellStyle name="Normal 4 3 2" xfId="466" xr:uid="{00000000-0005-0000-0000-00009B010000}"/>
    <cellStyle name="Normal 4 3 2 2" xfId="467" xr:uid="{00000000-0005-0000-0000-00009C010000}"/>
    <cellStyle name="Normal 4 3 2 3" xfId="468" xr:uid="{00000000-0005-0000-0000-00009D010000}"/>
    <cellStyle name="Normal 4 3 3" xfId="469" xr:uid="{00000000-0005-0000-0000-00009E010000}"/>
    <cellStyle name="Normal 4 3 3 2" xfId="470" xr:uid="{00000000-0005-0000-0000-00009F010000}"/>
    <cellStyle name="Normal 4 3 4" xfId="471" xr:uid="{00000000-0005-0000-0000-0000A0010000}"/>
    <cellStyle name="Normal 4 4" xfId="472" xr:uid="{00000000-0005-0000-0000-0000A1010000}"/>
    <cellStyle name="Normal 4 5" xfId="473" xr:uid="{00000000-0005-0000-0000-0000A2010000}"/>
    <cellStyle name="Normal 4 6" xfId="474" xr:uid="{00000000-0005-0000-0000-0000A3010000}"/>
    <cellStyle name="Normal 4_29(d) - Gas extensions -tariffs" xfId="184" xr:uid="{00000000-0005-0000-0000-0000A4010000}"/>
    <cellStyle name="Normal 40" xfId="185" xr:uid="{00000000-0005-0000-0000-0000A5010000}"/>
    <cellStyle name="Normal 40 2" xfId="186" xr:uid="{00000000-0005-0000-0000-0000A6010000}"/>
    <cellStyle name="Normal 40_29(d) - Gas extensions -tariffs" xfId="187" xr:uid="{00000000-0005-0000-0000-0000A7010000}"/>
    <cellStyle name="Normal 41" xfId="591" xr:uid="{00000000-0005-0000-0000-0000A8010000}"/>
    <cellStyle name="Normal 42" xfId="592" xr:uid="{95DE642B-4FA4-4FE7-8154-C2132CB54C16}"/>
    <cellStyle name="Normal 5" xfId="188" xr:uid="{00000000-0005-0000-0000-0000A9010000}"/>
    <cellStyle name="Normal 5 2" xfId="189" xr:uid="{00000000-0005-0000-0000-0000AA010000}"/>
    <cellStyle name="Normal 5 3" xfId="475" xr:uid="{00000000-0005-0000-0000-0000AB010000}"/>
    <cellStyle name="Normal 6" xfId="190" xr:uid="{00000000-0005-0000-0000-0000AC010000}"/>
    <cellStyle name="Normal 6 2" xfId="191" xr:uid="{00000000-0005-0000-0000-0000AD010000}"/>
    <cellStyle name="Normal 6 2 2" xfId="476" xr:uid="{00000000-0005-0000-0000-0000AE010000}"/>
    <cellStyle name="Normal 7" xfId="192" xr:uid="{00000000-0005-0000-0000-0000AF010000}"/>
    <cellStyle name="Normal 7 2" xfId="193" xr:uid="{00000000-0005-0000-0000-0000B0010000}"/>
    <cellStyle name="Normal 7 2 2" xfId="477" xr:uid="{00000000-0005-0000-0000-0000B1010000}"/>
    <cellStyle name="Normal 7 2 2 2" xfId="478" xr:uid="{00000000-0005-0000-0000-0000B2010000}"/>
    <cellStyle name="Normal 7 2 2 3" xfId="479" xr:uid="{00000000-0005-0000-0000-0000B3010000}"/>
    <cellStyle name="Normal 7 2 3" xfId="480" xr:uid="{00000000-0005-0000-0000-0000B4010000}"/>
    <cellStyle name="Normal 7 2 4" xfId="481" xr:uid="{00000000-0005-0000-0000-0000B5010000}"/>
    <cellStyle name="Normal 8" xfId="194" xr:uid="{00000000-0005-0000-0000-0000B6010000}"/>
    <cellStyle name="Normal 8 2" xfId="482" xr:uid="{00000000-0005-0000-0000-0000B7010000}"/>
    <cellStyle name="Normal 8 2 2" xfId="483" xr:uid="{00000000-0005-0000-0000-0000B8010000}"/>
    <cellStyle name="Normal 8 2 3" xfId="484" xr:uid="{00000000-0005-0000-0000-0000B9010000}"/>
    <cellStyle name="Normal 8 2 3 2" xfId="485" xr:uid="{00000000-0005-0000-0000-0000BA010000}"/>
    <cellStyle name="Normal 8 2 3 3" xfId="486" xr:uid="{00000000-0005-0000-0000-0000BB010000}"/>
    <cellStyle name="Normal 8 2 4" xfId="487" xr:uid="{00000000-0005-0000-0000-0000BC010000}"/>
    <cellStyle name="Normal 9" xfId="195" xr:uid="{00000000-0005-0000-0000-0000BD010000}"/>
    <cellStyle name="Normal 9 2" xfId="488" xr:uid="{00000000-0005-0000-0000-0000BE010000}"/>
    <cellStyle name="Note 2" xfId="196" xr:uid="{00000000-0005-0000-0000-0000BF010000}"/>
    <cellStyle name="Note 2 2" xfId="489" xr:uid="{00000000-0005-0000-0000-0000C0010000}"/>
    <cellStyle name="Note 2 3" xfId="490" xr:uid="{00000000-0005-0000-0000-0000C1010000}"/>
    <cellStyle name="Note 3" xfId="491" xr:uid="{00000000-0005-0000-0000-0000C2010000}"/>
    <cellStyle name="Note 3 2" xfId="492" xr:uid="{00000000-0005-0000-0000-0000C3010000}"/>
    <cellStyle name="Note 3 3" xfId="493" xr:uid="{00000000-0005-0000-0000-0000C4010000}"/>
    <cellStyle name="Note 4" xfId="494" xr:uid="{00000000-0005-0000-0000-0000C5010000}"/>
    <cellStyle name="Note 4 2" xfId="495" xr:uid="{00000000-0005-0000-0000-0000C6010000}"/>
    <cellStyle name="Note 4 3" xfId="496" xr:uid="{00000000-0005-0000-0000-0000C7010000}"/>
    <cellStyle name="Output 2" xfId="197" xr:uid="{00000000-0005-0000-0000-0000C8010000}"/>
    <cellStyle name="Output 2 2" xfId="497" xr:uid="{00000000-0005-0000-0000-0000C9010000}"/>
    <cellStyle name="Output 2 3" xfId="498" xr:uid="{00000000-0005-0000-0000-0000CA010000}"/>
    <cellStyle name="Per cent 2" xfId="595" xr:uid="{0C2DF4C0-1DB2-4FAF-8B0E-B9E412049334}"/>
    <cellStyle name="Per cent 2 2" xfId="596" xr:uid="{4C84E38D-9BA0-4695-950D-4135350FE7E3}"/>
    <cellStyle name="Percent" xfId="6" builtinId="5"/>
    <cellStyle name="Percent [2]" xfId="198" xr:uid="{00000000-0005-0000-0000-0000CC010000}"/>
    <cellStyle name="Percent [2] 2" xfId="199" xr:uid="{00000000-0005-0000-0000-0000CD010000}"/>
    <cellStyle name="Percent [2]_29(d) - Gas extensions -tariffs" xfId="200" xr:uid="{00000000-0005-0000-0000-0000CE010000}"/>
    <cellStyle name="Percent 10" xfId="574" xr:uid="{00000000-0005-0000-0000-0000CF010000}"/>
    <cellStyle name="Percent 11" xfId="575" xr:uid="{00000000-0005-0000-0000-0000D0010000}"/>
    <cellStyle name="Percent 12" xfId="499" xr:uid="{00000000-0005-0000-0000-0000D1010000}"/>
    <cellStyle name="Percent 12 2" xfId="500" xr:uid="{00000000-0005-0000-0000-0000D2010000}"/>
    <cellStyle name="Percent 12 2 2" xfId="501" xr:uid="{00000000-0005-0000-0000-0000D3010000}"/>
    <cellStyle name="Percent 12 3" xfId="502" xr:uid="{00000000-0005-0000-0000-0000D4010000}"/>
    <cellStyle name="Percent 12 4" xfId="503" xr:uid="{00000000-0005-0000-0000-0000D5010000}"/>
    <cellStyle name="Percent 2" xfId="9" xr:uid="{00000000-0005-0000-0000-0000D6010000}"/>
    <cellStyle name="Percent 2 2" xfId="201" xr:uid="{00000000-0005-0000-0000-0000D7010000}"/>
    <cellStyle name="Percent 2 2 2" xfId="504" xr:uid="{00000000-0005-0000-0000-0000D8010000}"/>
    <cellStyle name="Percent 2 2 2 2" xfId="505" xr:uid="{00000000-0005-0000-0000-0000D9010000}"/>
    <cellStyle name="Percent 2 2 2 2 2" xfId="506" xr:uid="{00000000-0005-0000-0000-0000DA010000}"/>
    <cellStyle name="Percent 2 2 2 2 3" xfId="507" xr:uid="{00000000-0005-0000-0000-0000DB010000}"/>
    <cellStyle name="Percent 2 2 2 3" xfId="508" xr:uid="{00000000-0005-0000-0000-0000DC010000}"/>
    <cellStyle name="Percent 2 2 2 4" xfId="509" xr:uid="{00000000-0005-0000-0000-0000DD010000}"/>
    <cellStyle name="Percent 2 2 3" xfId="510" xr:uid="{00000000-0005-0000-0000-0000DE010000}"/>
    <cellStyle name="Percent 2 2 3 2" xfId="511" xr:uid="{00000000-0005-0000-0000-0000DF010000}"/>
    <cellStyle name="Percent 2 2 3 2 2" xfId="512" xr:uid="{00000000-0005-0000-0000-0000E0010000}"/>
    <cellStyle name="Percent 2 2 3 2 3" xfId="513" xr:uid="{00000000-0005-0000-0000-0000E1010000}"/>
    <cellStyle name="Percent 2 2 3 3" xfId="514" xr:uid="{00000000-0005-0000-0000-0000E2010000}"/>
    <cellStyle name="Percent 2 2 3 4" xfId="515" xr:uid="{00000000-0005-0000-0000-0000E3010000}"/>
    <cellStyle name="Percent 2 3" xfId="516" xr:uid="{00000000-0005-0000-0000-0000E4010000}"/>
    <cellStyle name="Percent 2 3 2" xfId="517" xr:uid="{00000000-0005-0000-0000-0000E5010000}"/>
    <cellStyle name="Percent 2 3 2 2" xfId="518" xr:uid="{00000000-0005-0000-0000-0000E6010000}"/>
    <cellStyle name="Percent 2 3 2 3" xfId="519" xr:uid="{00000000-0005-0000-0000-0000E7010000}"/>
    <cellStyle name="Percent 2 3 3" xfId="520" xr:uid="{00000000-0005-0000-0000-0000E8010000}"/>
    <cellStyle name="Percent 2 3 4" xfId="521" xr:uid="{00000000-0005-0000-0000-0000E9010000}"/>
    <cellStyle name="Percent 2 4" xfId="522" xr:uid="{00000000-0005-0000-0000-0000EA010000}"/>
    <cellStyle name="Percent 2 4 2" xfId="523" xr:uid="{00000000-0005-0000-0000-0000EB010000}"/>
    <cellStyle name="Percent 2 4 2 2" xfId="524" xr:uid="{00000000-0005-0000-0000-0000EC010000}"/>
    <cellStyle name="Percent 2 4 2 3" xfId="525" xr:uid="{00000000-0005-0000-0000-0000ED010000}"/>
    <cellStyle name="Percent 2 4 3" xfId="526" xr:uid="{00000000-0005-0000-0000-0000EE010000}"/>
    <cellStyle name="Percent 2 4 4" xfId="527" xr:uid="{00000000-0005-0000-0000-0000EF010000}"/>
    <cellStyle name="Percent 3" xfId="202" xr:uid="{00000000-0005-0000-0000-0000F0010000}"/>
    <cellStyle name="Percent 3 2" xfId="203" xr:uid="{00000000-0005-0000-0000-0000F1010000}"/>
    <cellStyle name="Percent 3 4" xfId="528" xr:uid="{00000000-0005-0000-0000-0000F2010000}"/>
    <cellStyle name="Percent 3 4 2" xfId="529" xr:uid="{00000000-0005-0000-0000-0000F3010000}"/>
    <cellStyle name="Percent 3 4 3" xfId="530" xr:uid="{00000000-0005-0000-0000-0000F4010000}"/>
    <cellStyle name="Percent 4" xfId="204" xr:uid="{00000000-0005-0000-0000-0000F5010000}"/>
    <cellStyle name="Percent 5" xfId="531" xr:uid="{00000000-0005-0000-0000-0000F6010000}"/>
    <cellStyle name="Percent 5 2" xfId="532" xr:uid="{00000000-0005-0000-0000-0000F7010000}"/>
    <cellStyle name="Percent 5 3" xfId="533" xr:uid="{00000000-0005-0000-0000-0000F8010000}"/>
    <cellStyle name="Percent 6" xfId="534" xr:uid="{00000000-0005-0000-0000-0000F9010000}"/>
    <cellStyle name="Percent 7" xfId="205" xr:uid="{00000000-0005-0000-0000-0000FA010000}"/>
    <cellStyle name="Percent 8" xfId="576" xr:uid="{00000000-0005-0000-0000-0000FB010000}"/>
    <cellStyle name="Percent 9" xfId="577" xr:uid="{00000000-0005-0000-0000-0000FC010000}"/>
    <cellStyle name="Percentage" xfId="206" xr:uid="{00000000-0005-0000-0000-0000FD010000}"/>
    <cellStyle name="Period Title" xfId="207" xr:uid="{00000000-0005-0000-0000-0000FE010000}"/>
    <cellStyle name="PSChar" xfId="208" xr:uid="{00000000-0005-0000-0000-0000FF010000}"/>
    <cellStyle name="PSDate" xfId="209" xr:uid="{00000000-0005-0000-0000-000000020000}"/>
    <cellStyle name="PSDec" xfId="210" xr:uid="{00000000-0005-0000-0000-000001020000}"/>
    <cellStyle name="PSDetail" xfId="211" xr:uid="{00000000-0005-0000-0000-000002020000}"/>
    <cellStyle name="PSHeading" xfId="212" xr:uid="{00000000-0005-0000-0000-000003020000}"/>
    <cellStyle name="PSHeading 2" xfId="535" xr:uid="{00000000-0005-0000-0000-000004020000}"/>
    <cellStyle name="PSHeading 2 2" xfId="536" xr:uid="{00000000-0005-0000-0000-000005020000}"/>
    <cellStyle name="PSHeading 2 2 2" xfId="578" xr:uid="{00000000-0005-0000-0000-000006020000}"/>
    <cellStyle name="PSHeading 2 3" xfId="579" xr:uid="{00000000-0005-0000-0000-000007020000}"/>
    <cellStyle name="PSHeading 3" xfId="537" xr:uid="{00000000-0005-0000-0000-000008020000}"/>
    <cellStyle name="PSHeading 3 2" xfId="538" xr:uid="{00000000-0005-0000-0000-000009020000}"/>
    <cellStyle name="PSHeading 3 2 2" xfId="539" xr:uid="{00000000-0005-0000-0000-00000A020000}"/>
    <cellStyle name="PSHeading 3 2 2 2" xfId="580" xr:uid="{00000000-0005-0000-0000-00000B020000}"/>
    <cellStyle name="PSHeading 3 2 3" xfId="581" xr:uid="{00000000-0005-0000-0000-00000C020000}"/>
    <cellStyle name="PSHeading 3 3" xfId="582" xr:uid="{00000000-0005-0000-0000-00000D020000}"/>
    <cellStyle name="PSHeading 4" xfId="540" xr:uid="{00000000-0005-0000-0000-00000E020000}"/>
    <cellStyle name="PSHeading 4 2" xfId="583" xr:uid="{00000000-0005-0000-0000-00000F020000}"/>
    <cellStyle name="PSHeading 5" xfId="584" xr:uid="{00000000-0005-0000-0000-000010020000}"/>
    <cellStyle name="PSInt" xfId="213" xr:uid="{00000000-0005-0000-0000-000011020000}"/>
    <cellStyle name="PSSpacer" xfId="214" xr:uid="{00000000-0005-0000-0000-000012020000}"/>
    <cellStyle name="Ratio" xfId="215" xr:uid="{00000000-0005-0000-0000-000013020000}"/>
    <cellStyle name="Ratio 2" xfId="216" xr:uid="{00000000-0005-0000-0000-000014020000}"/>
    <cellStyle name="Ratio_29(d) - Gas extensions -tariffs" xfId="217" xr:uid="{00000000-0005-0000-0000-000015020000}"/>
    <cellStyle name="Right Date" xfId="218" xr:uid="{00000000-0005-0000-0000-000016020000}"/>
    <cellStyle name="Right Number" xfId="219" xr:uid="{00000000-0005-0000-0000-000017020000}"/>
    <cellStyle name="Right Year" xfId="220" xr:uid="{00000000-0005-0000-0000-000018020000}"/>
    <cellStyle name="RIN_Input$_3dp" xfId="541" xr:uid="{00000000-0005-0000-0000-000019020000}"/>
    <cellStyle name="SAPError" xfId="221" xr:uid="{00000000-0005-0000-0000-00001A020000}"/>
    <cellStyle name="SAPError 2" xfId="222" xr:uid="{00000000-0005-0000-0000-00001B020000}"/>
    <cellStyle name="SAPKey" xfId="223" xr:uid="{00000000-0005-0000-0000-00001C020000}"/>
    <cellStyle name="SAPKey 2" xfId="224" xr:uid="{00000000-0005-0000-0000-00001D020000}"/>
    <cellStyle name="SAPLocked" xfId="225" xr:uid="{00000000-0005-0000-0000-00001E020000}"/>
    <cellStyle name="SAPLocked 2" xfId="226" xr:uid="{00000000-0005-0000-0000-00001F020000}"/>
    <cellStyle name="SAPOutput" xfId="227" xr:uid="{00000000-0005-0000-0000-000020020000}"/>
    <cellStyle name="SAPOutput 2" xfId="228" xr:uid="{00000000-0005-0000-0000-000021020000}"/>
    <cellStyle name="SAPSpace" xfId="229" xr:uid="{00000000-0005-0000-0000-000022020000}"/>
    <cellStyle name="SAPSpace 2" xfId="230" xr:uid="{00000000-0005-0000-0000-000023020000}"/>
    <cellStyle name="SAPText" xfId="231" xr:uid="{00000000-0005-0000-0000-000024020000}"/>
    <cellStyle name="SAPText 2" xfId="232" xr:uid="{00000000-0005-0000-0000-000025020000}"/>
    <cellStyle name="SAPUnLocked" xfId="233" xr:uid="{00000000-0005-0000-0000-000026020000}"/>
    <cellStyle name="SAPUnLocked 2" xfId="234" xr:uid="{00000000-0005-0000-0000-000027020000}"/>
    <cellStyle name="Sheet Title" xfId="235" xr:uid="{00000000-0005-0000-0000-000028020000}"/>
    <cellStyle name="SheetHeader1" xfId="7" xr:uid="{00000000-0005-0000-0000-000029020000}"/>
    <cellStyle name="Style 1" xfId="236" xr:uid="{00000000-0005-0000-0000-00002A020000}"/>
    <cellStyle name="Style 1 2" xfId="237" xr:uid="{00000000-0005-0000-0000-00002B020000}"/>
    <cellStyle name="Style 1 2 2" xfId="542" xr:uid="{00000000-0005-0000-0000-00002C020000}"/>
    <cellStyle name="Style 1 3" xfId="543" xr:uid="{00000000-0005-0000-0000-00002D020000}"/>
    <cellStyle name="Style 1 3 2" xfId="544" xr:uid="{00000000-0005-0000-0000-00002E020000}"/>
    <cellStyle name="Style 1 3 3" xfId="545" xr:uid="{00000000-0005-0000-0000-00002F020000}"/>
    <cellStyle name="Style 1 4" xfId="546" xr:uid="{00000000-0005-0000-0000-000030020000}"/>
    <cellStyle name="Style 1_29(d) - Gas extensions -tariffs" xfId="238" xr:uid="{00000000-0005-0000-0000-000031020000}"/>
    <cellStyle name="Style2" xfId="239" xr:uid="{00000000-0005-0000-0000-000032020000}"/>
    <cellStyle name="Style3" xfId="240" xr:uid="{00000000-0005-0000-0000-000033020000}"/>
    <cellStyle name="Style4" xfId="241" xr:uid="{00000000-0005-0000-0000-000034020000}"/>
    <cellStyle name="Style4 2" xfId="242" xr:uid="{00000000-0005-0000-0000-000035020000}"/>
    <cellStyle name="Style4_29(d) - Gas extensions -tariffs" xfId="243" xr:uid="{00000000-0005-0000-0000-000036020000}"/>
    <cellStyle name="Style5" xfId="244" xr:uid="{00000000-0005-0000-0000-000037020000}"/>
    <cellStyle name="Style5 2" xfId="245" xr:uid="{00000000-0005-0000-0000-000038020000}"/>
    <cellStyle name="Style5_29(d) - Gas extensions -tariffs" xfId="246" xr:uid="{00000000-0005-0000-0000-000039020000}"/>
    <cellStyle name="Table Head Green" xfId="247" xr:uid="{00000000-0005-0000-0000-00003A020000}"/>
    <cellStyle name="Table Head_pldt" xfId="248" xr:uid="{00000000-0005-0000-0000-00003B020000}"/>
    <cellStyle name="Table Source" xfId="249" xr:uid="{00000000-0005-0000-0000-00003C020000}"/>
    <cellStyle name="Table Units" xfId="250" xr:uid="{00000000-0005-0000-0000-00003D020000}"/>
    <cellStyle name="TableLvl2" xfId="17" xr:uid="{00000000-0005-0000-0000-00003E020000}"/>
    <cellStyle name="TableLvl3" xfId="18" xr:uid="{00000000-0005-0000-0000-00003F020000}"/>
    <cellStyle name="Text" xfId="251" xr:uid="{00000000-0005-0000-0000-000040020000}"/>
    <cellStyle name="Text 2" xfId="252" xr:uid="{00000000-0005-0000-0000-000041020000}"/>
    <cellStyle name="Text 3" xfId="253" xr:uid="{00000000-0005-0000-0000-000042020000}"/>
    <cellStyle name="Text Head 1" xfId="254" xr:uid="{00000000-0005-0000-0000-000043020000}"/>
    <cellStyle name="Text Head 2" xfId="255" xr:uid="{00000000-0005-0000-0000-000044020000}"/>
    <cellStyle name="Text Indent 2" xfId="256" xr:uid="{00000000-0005-0000-0000-000045020000}"/>
    <cellStyle name="Theirs" xfId="257" xr:uid="{00000000-0005-0000-0000-000046020000}"/>
    <cellStyle name="Title 2" xfId="258" xr:uid="{00000000-0005-0000-0000-000047020000}"/>
    <cellStyle name="TOC 1" xfId="259" xr:uid="{00000000-0005-0000-0000-000048020000}"/>
    <cellStyle name="TOC 2" xfId="260" xr:uid="{00000000-0005-0000-0000-000049020000}"/>
    <cellStyle name="TOC 3" xfId="261" xr:uid="{00000000-0005-0000-0000-00004A020000}"/>
    <cellStyle name="Total 2" xfId="262" xr:uid="{00000000-0005-0000-0000-00004B020000}"/>
    <cellStyle name="Total 2 2" xfId="547" xr:uid="{00000000-0005-0000-0000-00004C020000}"/>
    <cellStyle name="Total 2 3" xfId="548" xr:uid="{00000000-0005-0000-0000-00004D020000}"/>
    <cellStyle name="Warning Text 2" xfId="263" xr:uid="{00000000-0005-0000-0000-00004E020000}"/>
    <cellStyle name="year" xfId="264" xr:uid="{00000000-0005-0000-0000-00004F020000}"/>
    <cellStyle name="year 2" xfId="265" xr:uid="{00000000-0005-0000-0000-000050020000}"/>
    <cellStyle name="year_29(d) - Gas extensions -tariffs" xfId="266" xr:uid="{00000000-0005-0000-0000-000051020000}"/>
  </cellStyles>
  <dxfs count="1">
    <dxf>
      <numFmt numFmtId="202" formatCode="_(* #,##0.00_);_(\-* #,##0.00_);_(* &quot;-&quot;??_);_(@_)"/>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D0FFFF"/>
      <color rgb="FF9999FF"/>
      <color rgb="FFFFCC99"/>
      <color rgb="FFC0C0C0"/>
      <color rgb="FFCCCCFF"/>
      <color rgb="FFFFFF66"/>
      <color rgb="FF604A7B"/>
      <color rgb="FF006D2C"/>
      <color rgb="FFD34602"/>
      <color rgb="FF8000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76160160830967E-2"/>
          <c:y val="4.6768336964415395E-2"/>
          <c:w val="0.90566025091905655"/>
          <c:h val="0.7373171164062009"/>
        </c:manualLayout>
      </c:layout>
      <c:barChart>
        <c:barDir val="col"/>
        <c:grouping val="stacked"/>
        <c:varyColors val="0"/>
        <c:ser>
          <c:idx val="0"/>
          <c:order val="0"/>
          <c:tx>
            <c:strRef>
              <c:f>'APA Revenue Chart'!$B$3</c:f>
              <c:strCache>
                <c:ptCount val="1"/>
                <c:pt idx="0">
                  <c:v>Return on capital</c:v>
                </c:pt>
              </c:strCache>
            </c:strRef>
          </c:tx>
          <c:spPr>
            <a:solidFill>
              <a:schemeClr val="accent1"/>
            </a:solidFill>
            <a:ln>
              <a:noFill/>
            </a:ln>
            <a:effectLst/>
          </c:spPr>
          <c:invertIfNegative val="0"/>
          <c:dLbls>
            <c:numFmt formatCode="_-* #,##0_-;\-* #,##0_-;_-* &quot;-&quot;??_-;_-@_-"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Chart'!$F$2:$K$2</c:f>
              <c:strCache>
                <c:ptCount val="6"/>
                <c:pt idx="0">
                  <c:v> 2025-26 </c:v>
                </c:pt>
                <c:pt idx="1">
                  <c:v>2026-27</c:v>
                </c:pt>
                <c:pt idx="2">
                  <c:v>2027-28</c:v>
                </c:pt>
                <c:pt idx="3">
                  <c:v>2028-29</c:v>
                </c:pt>
                <c:pt idx="4">
                  <c:v>2029-30</c:v>
                </c:pt>
                <c:pt idx="5">
                  <c:v>2030-31</c:v>
                </c:pt>
              </c:strCache>
            </c:strRef>
          </c:cat>
          <c:val>
            <c:numRef>
              <c:f>'APA Revenue Chart'!$G$3:$L$3</c:f>
              <c:numCache>
                <c:formatCode>0.0</c:formatCode>
                <c:ptCount val="6"/>
                <c:pt idx="0" formatCode="_(* #,##0.00_);_(\-* #,##0.00_);_(* &quot;-&quot;??_);_(@_)">
                  <c:v>28.998973720843043</c:v>
                </c:pt>
                <c:pt idx="1">
                  <c:v>37.31194612183679</c:v>
                </c:pt>
                <c:pt idx="2">
                  <c:v>38.549394840312146</c:v>
                </c:pt>
                <c:pt idx="3">
                  <c:v>39.359781116094453</c:v>
                </c:pt>
                <c:pt idx="4">
                  <c:v>40.233967603636046</c:v>
                </c:pt>
                <c:pt idx="5">
                  <c:v>41.094478352438323</c:v>
                </c:pt>
              </c:numCache>
            </c:numRef>
          </c:val>
          <c:extLst>
            <c:ext xmlns:c16="http://schemas.microsoft.com/office/drawing/2014/chart" uri="{C3380CC4-5D6E-409C-BE32-E72D297353CC}">
              <c16:uniqueId val="{00000000-D0A5-4831-93AF-86031F7D3BE4}"/>
            </c:ext>
          </c:extLst>
        </c:ser>
        <c:ser>
          <c:idx val="1"/>
          <c:order val="1"/>
          <c:tx>
            <c:strRef>
              <c:f>'APA Revenue Chart'!$B$4</c:f>
              <c:strCache>
                <c:ptCount val="1"/>
                <c:pt idx="0">
                  <c:v>Regulatory depreciation</c:v>
                </c:pt>
              </c:strCache>
            </c:strRef>
          </c:tx>
          <c:spPr>
            <a:solidFill>
              <a:schemeClr val="accent4"/>
            </a:solidFill>
            <a:ln>
              <a:noFill/>
            </a:ln>
            <a:effectLst/>
          </c:spPr>
          <c:invertIfNegative val="0"/>
          <c:dLbls>
            <c:numFmt formatCode="_-* #,##0_-;\-* #,##0_-;_-* &quot;-&quot;??_-;_-@_-"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Chart'!$F$2:$K$2</c:f>
              <c:strCache>
                <c:ptCount val="6"/>
                <c:pt idx="0">
                  <c:v> 2025-26 </c:v>
                </c:pt>
                <c:pt idx="1">
                  <c:v>2026-27</c:v>
                </c:pt>
                <c:pt idx="2">
                  <c:v>2027-28</c:v>
                </c:pt>
                <c:pt idx="3">
                  <c:v>2028-29</c:v>
                </c:pt>
                <c:pt idx="4">
                  <c:v>2029-30</c:v>
                </c:pt>
                <c:pt idx="5">
                  <c:v>2030-31</c:v>
                </c:pt>
              </c:strCache>
            </c:strRef>
          </c:cat>
          <c:val>
            <c:numRef>
              <c:f>'APA Revenue Chart'!$G$4:$L$4</c:f>
              <c:numCache>
                <c:formatCode>0.0</c:formatCode>
                <c:ptCount val="6"/>
                <c:pt idx="0" formatCode="_(* #,##0.00_);_(\-* #,##0.00_);_(* &quot;-&quot;??_);_(@_)">
                  <c:v>1.1194945579840667</c:v>
                </c:pt>
                <c:pt idx="1">
                  <c:v>1.6773299724570656</c:v>
                </c:pt>
                <c:pt idx="2">
                  <c:v>2.7941934518081948</c:v>
                </c:pt>
                <c:pt idx="3">
                  <c:v>3.8941414679818416</c:v>
                </c:pt>
                <c:pt idx="4">
                  <c:v>4.993492929662291</c:v>
                </c:pt>
                <c:pt idx="5">
                  <c:v>3.8034735503562143</c:v>
                </c:pt>
              </c:numCache>
            </c:numRef>
          </c:val>
          <c:extLst>
            <c:ext xmlns:c16="http://schemas.microsoft.com/office/drawing/2014/chart" uri="{C3380CC4-5D6E-409C-BE32-E72D297353CC}">
              <c16:uniqueId val="{00000001-D0A5-4831-93AF-86031F7D3BE4}"/>
            </c:ext>
          </c:extLst>
        </c:ser>
        <c:ser>
          <c:idx val="2"/>
          <c:order val="2"/>
          <c:tx>
            <c:strRef>
              <c:f>'APA Revenue Chart'!$F$2:$K$2</c:f>
              <c:strCache>
                <c:ptCount val="6"/>
                <c:pt idx="0">
                  <c:v> 2025-26 </c:v>
                </c:pt>
                <c:pt idx="1">
                  <c:v>2026-27</c:v>
                </c:pt>
                <c:pt idx="2">
                  <c:v>2027-28</c:v>
                </c:pt>
                <c:pt idx="3">
                  <c:v>2028-29</c:v>
                </c:pt>
                <c:pt idx="4">
                  <c:v>2029-30</c:v>
                </c:pt>
                <c:pt idx="5">
                  <c:v>2030-31</c:v>
                </c:pt>
              </c:strCache>
            </c:strRef>
          </c:tx>
          <c:spPr>
            <a:solidFill>
              <a:schemeClr val="accent2"/>
            </a:solidFill>
            <a:ln>
              <a:noFill/>
            </a:ln>
            <a:effectLst/>
          </c:spPr>
          <c:invertIfNegative val="0"/>
          <c:dLbls>
            <c:numFmt formatCode="_-* #,##0_-;\-* #,##0_-;_-* &quot;-&quot;??_-;_-@_-"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Chart'!$F$2:$K$2</c:f>
              <c:strCache>
                <c:ptCount val="6"/>
                <c:pt idx="0">
                  <c:v> 2025-26 </c:v>
                </c:pt>
                <c:pt idx="1">
                  <c:v>2026-27</c:v>
                </c:pt>
                <c:pt idx="2">
                  <c:v>2027-28</c:v>
                </c:pt>
                <c:pt idx="3">
                  <c:v>2028-29</c:v>
                </c:pt>
                <c:pt idx="4">
                  <c:v>2029-30</c:v>
                </c:pt>
                <c:pt idx="5">
                  <c:v>2030-31</c:v>
                </c:pt>
              </c:strCache>
            </c:strRef>
          </c:cat>
          <c:val>
            <c:numRef>
              <c:f>'APA Revenue Chart'!$G$13:$L$13</c:f>
              <c:numCache>
                <c:formatCode>_(* #,##0.00_);_(* \(#,##0.00\);_(* "-"??_);_(@_)</c:formatCode>
                <c:ptCount val="6"/>
                <c:pt idx="0">
                  <c:v>25.440996348500995</c:v>
                </c:pt>
                <c:pt idx="1">
                  <c:v>27.387396976514207</c:v>
                </c:pt>
                <c:pt idx="2">
                  <c:v>32.281508624177746</c:v>
                </c:pt>
                <c:pt idx="3">
                  <c:v>27.6465870366983</c:v>
                </c:pt>
                <c:pt idx="4">
                  <c:v>28.638440405704497</c:v>
                </c:pt>
                <c:pt idx="5">
                  <c:v>28.151375703930796</c:v>
                </c:pt>
              </c:numCache>
            </c:numRef>
          </c:val>
          <c:extLst>
            <c:ext xmlns:c16="http://schemas.microsoft.com/office/drawing/2014/chart" uri="{C3380CC4-5D6E-409C-BE32-E72D297353CC}">
              <c16:uniqueId val="{00000002-D0A5-4831-93AF-86031F7D3BE4}"/>
            </c:ext>
          </c:extLst>
        </c:ser>
        <c:ser>
          <c:idx val="5"/>
          <c:order val="4"/>
          <c:tx>
            <c:strRef>
              <c:f>'APA Revenue Chart'!$B$7</c:f>
              <c:strCache>
                <c:ptCount val="1"/>
                <c:pt idx="0">
                  <c:v>Net tax allowance</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D0A5-4831-93AF-86031F7D3BE4}"/>
                </c:ext>
              </c:extLst>
            </c:dLbl>
            <c:dLbl>
              <c:idx val="1"/>
              <c:delete val="1"/>
              <c:extLst>
                <c:ext xmlns:c15="http://schemas.microsoft.com/office/drawing/2012/chart" uri="{CE6537A1-D6FC-4f65-9D91-7224C49458BB}"/>
                <c:ext xmlns:c16="http://schemas.microsoft.com/office/drawing/2014/chart" uri="{C3380CC4-5D6E-409C-BE32-E72D297353CC}">
                  <c16:uniqueId val="{0000000B-D0A5-4831-93AF-86031F7D3BE4}"/>
                </c:ext>
              </c:extLst>
            </c:dLbl>
            <c:dLbl>
              <c:idx val="2"/>
              <c:delete val="1"/>
              <c:extLst>
                <c:ext xmlns:c15="http://schemas.microsoft.com/office/drawing/2012/chart" uri="{CE6537A1-D6FC-4f65-9D91-7224C49458BB}"/>
                <c:ext xmlns:c16="http://schemas.microsoft.com/office/drawing/2014/chart" uri="{C3380CC4-5D6E-409C-BE32-E72D297353CC}">
                  <c16:uniqueId val="{0000000A-D0A5-4831-93AF-86031F7D3BE4}"/>
                </c:ext>
              </c:extLst>
            </c:dLbl>
            <c:dLbl>
              <c:idx val="3"/>
              <c:delete val="1"/>
              <c:extLst>
                <c:ext xmlns:c15="http://schemas.microsoft.com/office/drawing/2012/chart" uri="{CE6537A1-D6FC-4f65-9D91-7224C49458BB}"/>
                <c:ext xmlns:c16="http://schemas.microsoft.com/office/drawing/2014/chart" uri="{C3380CC4-5D6E-409C-BE32-E72D297353CC}">
                  <c16:uniqueId val="{00000009-D0A5-4831-93AF-86031F7D3BE4}"/>
                </c:ext>
              </c:extLst>
            </c:dLbl>
            <c:dLbl>
              <c:idx val="4"/>
              <c:delete val="1"/>
              <c:extLst>
                <c:ext xmlns:c15="http://schemas.microsoft.com/office/drawing/2012/chart" uri="{CE6537A1-D6FC-4f65-9D91-7224C49458BB}"/>
                <c:ext xmlns:c16="http://schemas.microsoft.com/office/drawing/2014/chart" uri="{C3380CC4-5D6E-409C-BE32-E72D297353CC}">
                  <c16:uniqueId val="{00000008-D0A5-4831-93AF-86031F7D3BE4}"/>
                </c:ext>
              </c:extLst>
            </c:dLbl>
            <c:dLbl>
              <c:idx val="5"/>
              <c:layout>
                <c:manualLayout>
                  <c:x val="-1.1775589914122064E-16"/>
                  <c:y val="-2.3238925199709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A5-4831-93AF-86031F7D3BE4}"/>
                </c:ext>
              </c:extLst>
            </c:dLbl>
            <c:numFmt formatCode="_-* #,##0_-;\-* #,##0_-;_-* &quot;-&quot;??_-;_-@_-"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'APA Revenue Chart'!$G$7:$L$7</c:f>
              <c:numCache>
                <c:formatCode>0.0</c:formatCode>
                <c:ptCount val="6"/>
                <c:pt idx="0" formatCode="_(* #,##0.00_);_(\-* #,##0.00_);_(* &quot;-&quot;??_);_(@_)">
                  <c:v>0</c:v>
                </c:pt>
                <c:pt idx="1">
                  <c:v>0</c:v>
                </c:pt>
                <c:pt idx="2">
                  <c:v>0</c:v>
                </c:pt>
                <c:pt idx="3">
                  <c:v>0</c:v>
                </c:pt>
                <c:pt idx="4">
                  <c:v>0</c:v>
                </c:pt>
                <c:pt idx="5">
                  <c:v>0</c:v>
                </c:pt>
              </c:numCache>
            </c:numRef>
          </c:val>
          <c:extLst>
            <c:ext xmlns:c16="http://schemas.microsoft.com/office/drawing/2014/chart" uri="{C3380CC4-5D6E-409C-BE32-E72D297353CC}">
              <c16:uniqueId val="{00000003-D0A5-4831-93AF-86031F7D3BE4}"/>
            </c:ext>
          </c:extLst>
        </c:ser>
        <c:dLbls>
          <c:showLegendKey val="0"/>
          <c:showVal val="0"/>
          <c:showCatName val="0"/>
          <c:showSerName val="0"/>
          <c:showPercent val="0"/>
          <c:showBubbleSize val="0"/>
        </c:dLbls>
        <c:gapWidth val="100"/>
        <c:overlap val="100"/>
        <c:axId val="1521828896"/>
        <c:axId val="1521830336"/>
      </c:barChart>
      <c:lineChart>
        <c:grouping val="standard"/>
        <c:varyColors val="0"/>
        <c:ser>
          <c:idx val="3"/>
          <c:order val="3"/>
          <c:tx>
            <c:strRef>
              <c:f>'APA Revenue Chart'!$B$9</c:f>
              <c:strCache>
                <c:ptCount val="1"/>
                <c:pt idx="0">
                  <c:v>Smoothed forecast revenue</c:v>
                </c:pt>
              </c:strCache>
            </c:strRef>
          </c:tx>
          <c:spPr>
            <a:ln w="28575" cap="rnd">
              <a:solidFill>
                <a:schemeClr val="tx1"/>
              </a:solidFill>
              <a:round/>
            </a:ln>
            <a:effectLst/>
          </c:spPr>
          <c:marker>
            <c:symbol val="none"/>
          </c:marker>
          <c:dPt>
            <c:idx val="1"/>
            <c:marker>
              <c:symbol val="none"/>
            </c:marker>
            <c:bubble3D val="0"/>
            <c:spPr>
              <a:ln w="28575" cap="rnd">
                <a:noFill/>
                <a:round/>
              </a:ln>
              <a:effectLst/>
            </c:spPr>
            <c:extLst>
              <c:ext xmlns:c16="http://schemas.microsoft.com/office/drawing/2014/chart" uri="{C3380CC4-5D6E-409C-BE32-E72D297353CC}">
                <c16:uniqueId val="{00000005-D0A5-4831-93AF-86031F7D3BE4}"/>
              </c:ext>
            </c:extLst>
          </c:dPt>
          <c:cat>
            <c:strRef>
              <c:f>'APA Revenue Chart'!$G$2:$L$2</c:f>
              <c:strCache>
                <c:ptCount val="6"/>
                <c:pt idx="0">
                  <c:v>2026-27</c:v>
                </c:pt>
                <c:pt idx="1">
                  <c:v>2027-28</c:v>
                </c:pt>
                <c:pt idx="2">
                  <c:v>2028-29</c:v>
                </c:pt>
                <c:pt idx="3">
                  <c:v>2029-30</c:v>
                </c:pt>
                <c:pt idx="4">
                  <c:v>2030-31</c:v>
                </c:pt>
                <c:pt idx="5">
                  <c:v>2031-32</c:v>
                </c:pt>
              </c:strCache>
            </c:strRef>
          </c:cat>
          <c:val>
            <c:numRef>
              <c:f>'APA Revenue Chart'!$G$9:$L$9</c:f>
              <c:numCache>
                <c:formatCode>0.0</c:formatCode>
                <c:ptCount val="6"/>
                <c:pt idx="0" formatCode="_(* #,##0.0_);_(\-* #,##0.0_);_(* &quot;-&quot;??_);_(@_)">
                  <c:v>55.794495495275868</c:v>
                </c:pt>
                <c:pt idx="1">
                  <c:v>60.028733717040794</c:v>
                </c:pt>
                <c:pt idx="2">
                  <c:v>64.472342856182038</c:v>
                </c:pt>
                <c:pt idx="3">
                  <c:v>71.518313861162213</c:v>
                </c:pt>
                <c:pt idx="4">
                  <c:v>78.497551667814477</c:v>
                </c:pt>
                <c:pt idx="5">
                  <c:v>85.380888038382565</c:v>
                </c:pt>
              </c:numCache>
            </c:numRef>
          </c:val>
          <c:smooth val="0"/>
          <c:extLst>
            <c:ext xmlns:c16="http://schemas.microsoft.com/office/drawing/2014/chart" uri="{C3380CC4-5D6E-409C-BE32-E72D297353CC}">
              <c16:uniqueId val="{00000006-D0A5-4831-93AF-86031F7D3BE4}"/>
            </c:ext>
          </c:extLst>
        </c:ser>
        <c:dLbls>
          <c:showLegendKey val="0"/>
          <c:showVal val="0"/>
          <c:showCatName val="0"/>
          <c:showSerName val="0"/>
          <c:showPercent val="0"/>
          <c:showBubbleSize val="0"/>
        </c:dLbls>
        <c:marker val="1"/>
        <c:smooth val="0"/>
        <c:axId val="1521828896"/>
        <c:axId val="1521830336"/>
        <c:extLst/>
      </c:lineChart>
      <c:catAx>
        <c:axId val="152182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1830336"/>
        <c:crosses val="autoZero"/>
        <c:auto val="1"/>
        <c:lblAlgn val="ctr"/>
        <c:lblOffset val="100"/>
        <c:noMultiLvlLbl val="0"/>
      </c:catAx>
      <c:valAx>
        <c:axId val="1521830336"/>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 30 June 2027</a:t>
                </a:r>
              </a:p>
            </c:rich>
          </c:tx>
          <c:layout>
            <c:manualLayout>
              <c:xMode val="edge"/>
              <c:yMode val="edge"/>
              <c:x val="3.2115616218386192E-3"/>
              <c:y val="0.3235313559661251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21828896"/>
        <c:crosses val="autoZero"/>
        <c:crossBetween val="between"/>
      </c:valAx>
      <c:spPr>
        <a:noFill/>
        <a:ln>
          <a:noFill/>
        </a:ln>
        <a:effectLst/>
      </c:spPr>
    </c:plotArea>
    <c:legend>
      <c:legendPos val="b"/>
      <c:layout>
        <c:manualLayout>
          <c:xMode val="edge"/>
          <c:yMode val="edge"/>
          <c:x val="8.6992859332968731E-3"/>
          <c:y val="0.84793440035681811"/>
          <c:w val="0.99109107748524616"/>
          <c:h val="0.134636405743399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10692084542049E-2"/>
          <c:y val="3.259259259259259E-2"/>
          <c:w val="0.90854189805221719"/>
          <c:h val="0.76649800153673719"/>
        </c:manualLayout>
      </c:layout>
      <c:barChart>
        <c:barDir val="col"/>
        <c:grouping val="stacked"/>
        <c:varyColors val="0"/>
        <c:ser>
          <c:idx val="0"/>
          <c:order val="0"/>
          <c:tx>
            <c:strRef>
              <c:f>'APA Revenue Chart'!$B$3</c:f>
              <c:strCache>
                <c:ptCount val="1"/>
                <c:pt idx="0">
                  <c:v>Return on capital</c:v>
                </c:pt>
              </c:strCache>
            </c:strRef>
          </c:tx>
          <c:spPr>
            <a:solidFill>
              <a:schemeClr val="accent1"/>
            </a:solidFill>
            <a:ln>
              <a:noFill/>
            </a:ln>
            <a:effectLst/>
          </c:spPr>
          <c:invertIfNegative val="0"/>
          <c:dLbls>
            <c:numFmt formatCode="_-* #,##0_-;\-* #,##0_-;_-*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Chart'!$C$2:$L$2</c:f>
              <c:strCache>
                <c:ptCount val="10"/>
                <c:pt idx="0">
                  <c:v> 2022-23 </c:v>
                </c:pt>
                <c:pt idx="1">
                  <c:v> 2023-24 </c:v>
                </c:pt>
                <c:pt idx="2">
                  <c:v> 2024-25 </c:v>
                </c:pt>
                <c:pt idx="3">
                  <c:v> 2025-26 </c:v>
                </c:pt>
                <c:pt idx="4">
                  <c:v>2026-27</c:v>
                </c:pt>
                <c:pt idx="5">
                  <c:v>2027-28</c:v>
                </c:pt>
                <c:pt idx="6">
                  <c:v>2028-29</c:v>
                </c:pt>
                <c:pt idx="7">
                  <c:v>2029-30</c:v>
                </c:pt>
                <c:pt idx="8">
                  <c:v>2030-31</c:v>
                </c:pt>
                <c:pt idx="9">
                  <c:v>2031-32</c:v>
                </c:pt>
              </c:strCache>
            </c:strRef>
          </c:cat>
          <c:val>
            <c:numRef>
              <c:f>'APA Revenue Chart'!$C$3:$L$3</c:f>
              <c:numCache>
                <c:formatCode>_(* #,##0.00_);_(\-* #,##0.00_);_(* "-"??_);_(@_)</c:formatCode>
                <c:ptCount val="10"/>
                <c:pt idx="0">
                  <c:v>28.747920485867731</c:v>
                </c:pt>
                <c:pt idx="1">
                  <c:v>29.676106111242685</c:v>
                </c:pt>
                <c:pt idx="2">
                  <c:v>29.578484149184916</c:v>
                </c:pt>
                <c:pt idx="3">
                  <c:v>29.33888295445297</c:v>
                </c:pt>
                <c:pt idx="4">
                  <c:v>28.998973720843043</c:v>
                </c:pt>
                <c:pt idx="5" formatCode="0.0">
                  <c:v>37.31194612183679</c:v>
                </c:pt>
                <c:pt idx="6" formatCode="0.0">
                  <c:v>38.549394840312146</c:v>
                </c:pt>
                <c:pt idx="7" formatCode="0.0">
                  <c:v>39.359781116094453</c:v>
                </c:pt>
                <c:pt idx="8" formatCode="0.0">
                  <c:v>40.233967603636046</c:v>
                </c:pt>
                <c:pt idx="9" formatCode="0.0">
                  <c:v>41.094478352438323</c:v>
                </c:pt>
              </c:numCache>
            </c:numRef>
          </c:val>
          <c:extLst>
            <c:ext xmlns:c16="http://schemas.microsoft.com/office/drawing/2014/chart" uri="{C3380CC4-5D6E-409C-BE32-E72D297353CC}">
              <c16:uniqueId val="{00000000-D7B9-4597-A4AC-CE8C617B5189}"/>
            </c:ext>
          </c:extLst>
        </c:ser>
        <c:ser>
          <c:idx val="1"/>
          <c:order val="1"/>
          <c:tx>
            <c:strRef>
              <c:f>'APA Revenue Chart'!$B$4</c:f>
              <c:strCache>
                <c:ptCount val="1"/>
                <c:pt idx="0">
                  <c:v>Regulatory depreciation</c:v>
                </c:pt>
              </c:strCache>
            </c:strRef>
          </c:tx>
          <c:spPr>
            <a:solidFill>
              <a:schemeClr val="accent4"/>
            </a:solidFill>
            <a:ln>
              <a:noFill/>
            </a:ln>
            <a:effectLst/>
          </c:spPr>
          <c:invertIfNegative val="0"/>
          <c:dLbls>
            <c:dLbl>
              <c:idx val="5"/>
              <c:layout>
                <c:manualLayout>
                  <c:x val="6.812121336757563E-17"/>
                  <c:y val="2.1486123545210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E2-42CB-AA6F-35DCE29A0E95}"/>
                </c:ext>
              </c:extLst>
            </c:dLbl>
            <c:numFmt formatCode="_-* #,##0_-;\-* #,##0_-;_-*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Chart'!$C$2:$L$2</c:f>
              <c:strCache>
                <c:ptCount val="10"/>
                <c:pt idx="0">
                  <c:v> 2022-23 </c:v>
                </c:pt>
                <c:pt idx="1">
                  <c:v> 2023-24 </c:v>
                </c:pt>
                <c:pt idx="2">
                  <c:v> 2024-25 </c:v>
                </c:pt>
                <c:pt idx="3">
                  <c:v> 2025-26 </c:v>
                </c:pt>
                <c:pt idx="4">
                  <c:v>2026-27</c:v>
                </c:pt>
                <c:pt idx="5">
                  <c:v>2027-28</c:v>
                </c:pt>
                <c:pt idx="6">
                  <c:v>2028-29</c:v>
                </c:pt>
                <c:pt idx="7">
                  <c:v>2029-30</c:v>
                </c:pt>
                <c:pt idx="8">
                  <c:v>2030-31</c:v>
                </c:pt>
                <c:pt idx="9">
                  <c:v>2031-32</c:v>
                </c:pt>
              </c:strCache>
            </c:strRef>
          </c:cat>
          <c:val>
            <c:numRef>
              <c:f>'APA Revenue Chart'!$C$4:$L$4</c:f>
              <c:numCache>
                <c:formatCode>_(* #,##0.00_);_(\-* #,##0.00_);_(* "-"??_);_(@_)</c:formatCode>
                <c:ptCount val="10"/>
                <c:pt idx="0">
                  <c:v>0.75314359758466276</c:v>
                </c:pt>
                <c:pt idx="1">
                  <c:v>2.3048470971624959</c:v>
                </c:pt>
                <c:pt idx="2">
                  <c:v>3.6607114948307955</c:v>
                </c:pt>
                <c:pt idx="3">
                  <c:v>4.8263015161560823</c:v>
                </c:pt>
                <c:pt idx="4">
                  <c:v>1.1194945579840667</c:v>
                </c:pt>
                <c:pt idx="5" formatCode="0.0">
                  <c:v>1.6773299724570656</c:v>
                </c:pt>
                <c:pt idx="6" formatCode="0.0">
                  <c:v>2.7941934518081948</c:v>
                </c:pt>
                <c:pt idx="7" formatCode="0.0">
                  <c:v>3.8941414679818416</c:v>
                </c:pt>
                <c:pt idx="8" formatCode="0.0">
                  <c:v>4.993492929662291</c:v>
                </c:pt>
                <c:pt idx="9" formatCode="0.0">
                  <c:v>3.8034735503562143</c:v>
                </c:pt>
              </c:numCache>
            </c:numRef>
          </c:val>
          <c:extLst>
            <c:ext xmlns:c16="http://schemas.microsoft.com/office/drawing/2014/chart" uri="{C3380CC4-5D6E-409C-BE32-E72D297353CC}">
              <c16:uniqueId val="{00000001-D7B9-4597-A4AC-CE8C617B5189}"/>
            </c:ext>
          </c:extLst>
        </c:ser>
        <c:ser>
          <c:idx val="2"/>
          <c:order val="2"/>
          <c:tx>
            <c:strRef>
              <c:f>'APA Revenue Chart'!$B$13</c:f>
              <c:strCache>
                <c:ptCount val="1"/>
                <c:pt idx="0">
                  <c:v>Opex net of revenue adjustments</c:v>
                </c:pt>
              </c:strCache>
            </c:strRef>
          </c:tx>
          <c:spPr>
            <a:solidFill>
              <a:schemeClr val="accent2"/>
            </a:solidFill>
            <a:ln>
              <a:noFill/>
            </a:ln>
            <a:effectLst/>
          </c:spPr>
          <c:invertIfNegative val="0"/>
          <c:dLbls>
            <c:numFmt formatCode="_-* #,##0_-;\-* #,##0_-;_-*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Chart'!$C$2:$L$2</c:f>
              <c:strCache>
                <c:ptCount val="10"/>
                <c:pt idx="0">
                  <c:v> 2022-23 </c:v>
                </c:pt>
                <c:pt idx="1">
                  <c:v> 2023-24 </c:v>
                </c:pt>
                <c:pt idx="2">
                  <c:v> 2024-25 </c:v>
                </c:pt>
                <c:pt idx="3">
                  <c:v> 2025-26 </c:v>
                </c:pt>
                <c:pt idx="4">
                  <c:v>2026-27</c:v>
                </c:pt>
                <c:pt idx="5">
                  <c:v>2027-28</c:v>
                </c:pt>
                <c:pt idx="6">
                  <c:v>2028-29</c:v>
                </c:pt>
                <c:pt idx="7">
                  <c:v>2029-30</c:v>
                </c:pt>
                <c:pt idx="8">
                  <c:v>2030-31</c:v>
                </c:pt>
                <c:pt idx="9">
                  <c:v>2031-32</c:v>
                </c:pt>
              </c:strCache>
            </c:strRef>
          </c:cat>
          <c:val>
            <c:numRef>
              <c:f>'APA Revenue Chart'!$C$13:$L$13</c:f>
              <c:numCache>
                <c:formatCode>_(* #,##0.00_);_(* \(#,##0.00\);_(* "-"??_);_(@_)</c:formatCode>
                <c:ptCount val="10"/>
                <c:pt idx="0">
                  <c:v>21.039046886380298</c:v>
                </c:pt>
                <c:pt idx="1">
                  <c:v>21.935407446709913</c:v>
                </c:pt>
                <c:pt idx="2">
                  <c:v>23.37940838278125</c:v>
                </c:pt>
                <c:pt idx="3">
                  <c:v>24.503479184418111</c:v>
                </c:pt>
                <c:pt idx="4">
                  <c:v>25.440996348500995</c:v>
                </c:pt>
                <c:pt idx="5">
                  <c:v>27.387396976514207</c:v>
                </c:pt>
                <c:pt idx="6">
                  <c:v>32.281508624177746</c:v>
                </c:pt>
                <c:pt idx="7">
                  <c:v>27.6465870366983</c:v>
                </c:pt>
                <c:pt idx="8">
                  <c:v>28.638440405704497</c:v>
                </c:pt>
                <c:pt idx="9">
                  <c:v>28.151375703930796</c:v>
                </c:pt>
              </c:numCache>
            </c:numRef>
          </c:val>
          <c:extLst>
            <c:ext xmlns:c16="http://schemas.microsoft.com/office/drawing/2014/chart" uri="{C3380CC4-5D6E-409C-BE32-E72D297353CC}">
              <c16:uniqueId val="{00000002-D7B9-4597-A4AC-CE8C617B5189}"/>
            </c:ext>
          </c:extLst>
        </c:ser>
        <c:ser>
          <c:idx val="4"/>
          <c:order val="3"/>
          <c:tx>
            <c:strRef>
              <c:f>'APA Revenue Chart'!$B$7</c:f>
              <c:strCache>
                <c:ptCount val="1"/>
                <c:pt idx="0">
                  <c:v>Net tax allowance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D7B9-4597-A4AC-CE8C617B5189}"/>
                </c:ext>
              </c:extLst>
            </c:dLbl>
            <c:dLbl>
              <c:idx val="1"/>
              <c:delete val="1"/>
              <c:extLst>
                <c:ext xmlns:c15="http://schemas.microsoft.com/office/drawing/2012/chart" uri="{CE6537A1-D6FC-4f65-9D91-7224C49458BB}"/>
                <c:ext xmlns:c16="http://schemas.microsoft.com/office/drawing/2014/chart" uri="{C3380CC4-5D6E-409C-BE32-E72D297353CC}">
                  <c16:uniqueId val="{0000000E-D7B9-4597-A4AC-CE8C617B5189}"/>
                </c:ext>
              </c:extLst>
            </c:dLbl>
            <c:dLbl>
              <c:idx val="2"/>
              <c:delete val="1"/>
              <c:extLst>
                <c:ext xmlns:c15="http://schemas.microsoft.com/office/drawing/2012/chart" uri="{CE6537A1-D6FC-4f65-9D91-7224C49458BB}"/>
                <c:ext xmlns:c16="http://schemas.microsoft.com/office/drawing/2014/chart" uri="{C3380CC4-5D6E-409C-BE32-E72D297353CC}">
                  <c16:uniqueId val="{0000000D-D7B9-4597-A4AC-CE8C617B5189}"/>
                </c:ext>
              </c:extLst>
            </c:dLbl>
            <c:dLbl>
              <c:idx val="3"/>
              <c:delete val="1"/>
              <c:extLst>
                <c:ext xmlns:c15="http://schemas.microsoft.com/office/drawing/2012/chart" uri="{CE6537A1-D6FC-4f65-9D91-7224C49458BB}"/>
                <c:ext xmlns:c16="http://schemas.microsoft.com/office/drawing/2014/chart" uri="{C3380CC4-5D6E-409C-BE32-E72D297353CC}">
                  <c16:uniqueId val="{0000000C-D7B9-4597-A4AC-CE8C617B5189}"/>
                </c:ext>
              </c:extLst>
            </c:dLbl>
            <c:dLbl>
              <c:idx val="4"/>
              <c:delete val="1"/>
              <c:extLst>
                <c:ext xmlns:c15="http://schemas.microsoft.com/office/drawing/2012/chart" uri="{CE6537A1-D6FC-4f65-9D91-7224C49458BB}"/>
                <c:ext xmlns:c16="http://schemas.microsoft.com/office/drawing/2014/chart" uri="{C3380CC4-5D6E-409C-BE32-E72D297353CC}">
                  <c16:uniqueId val="{0000000B-D7B9-4597-A4AC-CE8C617B5189}"/>
                </c:ext>
              </c:extLst>
            </c:dLbl>
            <c:dLbl>
              <c:idx val="5"/>
              <c:delete val="1"/>
              <c:extLst>
                <c:ext xmlns:c15="http://schemas.microsoft.com/office/drawing/2012/chart" uri="{CE6537A1-D6FC-4f65-9D91-7224C49458BB}"/>
                <c:ext xmlns:c16="http://schemas.microsoft.com/office/drawing/2014/chart" uri="{C3380CC4-5D6E-409C-BE32-E72D297353CC}">
                  <c16:uniqueId val="{0000000A-D7B9-4597-A4AC-CE8C617B5189}"/>
                </c:ext>
              </c:extLst>
            </c:dLbl>
            <c:dLbl>
              <c:idx val="6"/>
              <c:delete val="1"/>
              <c:extLst>
                <c:ext xmlns:c15="http://schemas.microsoft.com/office/drawing/2012/chart" uri="{CE6537A1-D6FC-4f65-9D91-7224C49458BB}"/>
                <c:ext xmlns:c16="http://schemas.microsoft.com/office/drawing/2014/chart" uri="{C3380CC4-5D6E-409C-BE32-E72D297353CC}">
                  <c16:uniqueId val="{00000009-D7B9-4597-A4AC-CE8C617B5189}"/>
                </c:ext>
              </c:extLst>
            </c:dLbl>
            <c:dLbl>
              <c:idx val="7"/>
              <c:delete val="1"/>
              <c:extLst>
                <c:ext xmlns:c15="http://schemas.microsoft.com/office/drawing/2012/chart" uri="{CE6537A1-D6FC-4f65-9D91-7224C49458BB}"/>
                <c:ext xmlns:c16="http://schemas.microsoft.com/office/drawing/2014/chart" uri="{C3380CC4-5D6E-409C-BE32-E72D297353CC}">
                  <c16:uniqueId val="{00000008-D7B9-4597-A4AC-CE8C617B5189}"/>
                </c:ext>
              </c:extLst>
            </c:dLbl>
            <c:dLbl>
              <c:idx val="8"/>
              <c:delete val="1"/>
              <c:extLst>
                <c:ext xmlns:c15="http://schemas.microsoft.com/office/drawing/2012/chart" uri="{CE6537A1-D6FC-4f65-9D91-7224C49458BB}"/>
                <c:ext xmlns:c16="http://schemas.microsoft.com/office/drawing/2014/chart" uri="{C3380CC4-5D6E-409C-BE32-E72D297353CC}">
                  <c16:uniqueId val="{00000007-D7B9-4597-A4AC-CE8C617B5189}"/>
                </c:ext>
              </c:extLst>
            </c:dLbl>
            <c:dLbl>
              <c:idx val="9"/>
              <c:layout>
                <c:manualLayout>
                  <c:x val="4.45889456572224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7B9-4597-A4AC-CE8C617B5189}"/>
                </c:ext>
              </c:extLst>
            </c:dLbl>
            <c:numFmt formatCode="_-* #,##0_-;\-* #,##0_-;_-*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'APA Revenue Chart'!$C$2:$L$2</c:f>
              <c:strCache>
                <c:ptCount val="10"/>
                <c:pt idx="0">
                  <c:v> 2022-23 </c:v>
                </c:pt>
                <c:pt idx="1">
                  <c:v> 2023-24 </c:v>
                </c:pt>
                <c:pt idx="2">
                  <c:v> 2024-25 </c:v>
                </c:pt>
                <c:pt idx="3">
                  <c:v> 2025-26 </c:v>
                </c:pt>
                <c:pt idx="4">
                  <c:v>2026-27</c:v>
                </c:pt>
                <c:pt idx="5">
                  <c:v>2027-28</c:v>
                </c:pt>
                <c:pt idx="6">
                  <c:v>2028-29</c:v>
                </c:pt>
                <c:pt idx="7">
                  <c:v>2029-30</c:v>
                </c:pt>
                <c:pt idx="8">
                  <c:v>2030-31</c:v>
                </c:pt>
                <c:pt idx="9">
                  <c:v>2031-32</c:v>
                </c:pt>
              </c:strCache>
            </c:strRef>
          </c:cat>
          <c:val>
            <c:numRef>
              <c:f>'APA Revenue Chart'!$C$7:$L$7</c:f>
              <c:numCache>
                <c:formatCode>_(* #,##0.00_);_(\-* #,##0.00_);_(* "-"??_);_(@_)</c:formatCode>
                <c:ptCount val="10"/>
                <c:pt idx="0">
                  <c:v>0</c:v>
                </c:pt>
                <c:pt idx="1">
                  <c:v>0</c:v>
                </c:pt>
                <c:pt idx="2">
                  <c:v>0</c:v>
                </c:pt>
                <c:pt idx="3">
                  <c:v>0</c:v>
                </c:pt>
                <c:pt idx="4">
                  <c:v>0</c:v>
                </c:pt>
                <c:pt idx="5" formatCode="0.0">
                  <c:v>0</c:v>
                </c:pt>
                <c:pt idx="6" formatCode="0.0">
                  <c:v>0</c:v>
                </c:pt>
                <c:pt idx="7" formatCode="0.0">
                  <c:v>0</c:v>
                </c:pt>
                <c:pt idx="8" formatCode="0.0">
                  <c:v>0</c:v>
                </c:pt>
                <c:pt idx="9" formatCode="0.0">
                  <c:v>0</c:v>
                </c:pt>
              </c:numCache>
            </c:numRef>
          </c:val>
          <c:extLst xmlns:c15="http://schemas.microsoft.com/office/drawing/2012/chart">
            <c:ext xmlns:c16="http://schemas.microsoft.com/office/drawing/2014/chart" uri="{C3380CC4-5D6E-409C-BE32-E72D297353CC}">
              <c16:uniqueId val="{00000003-D7B9-4597-A4AC-CE8C617B5189}"/>
            </c:ext>
          </c:extLst>
        </c:ser>
        <c:dLbls>
          <c:showLegendKey val="0"/>
          <c:showVal val="0"/>
          <c:showCatName val="0"/>
          <c:showSerName val="0"/>
          <c:showPercent val="0"/>
          <c:showBubbleSize val="0"/>
        </c:dLbls>
        <c:gapWidth val="50"/>
        <c:overlap val="100"/>
        <c:axId val="1521828896"/>
        <c:axId val="1521830336"/>
        <c:extLst/>
      </c:barChart>
      <c:lineChart>
        <c:grouping val="standard"/>
        <c:varyColors val="0"/>
        <c:ser>
          <c:idx val="5"/>
          <c:order val="4"/>
          <c:tx>
            <c:strRef>
              <c:f>'APA Revenue Chart'!$B$9</c:f>
              <c:strCache>
                <c:ptCount val="1"/>
                <c:pt idx="0">
                  <c:v>Smoothed forecast revenue</c:v>
                </c:pt>
              </c:strCache>
            </c:strRef>
          </c:tx>
          <c:spPr>
            <a:ln w="28575" cap="rnd">
              <a:solidFill>
                <a:schemeClr val="tx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2-D7B9-4597-A4AC-CE8C617B5189}"/>
              </c:ext>
            </c:extLst>
          </c:dPt>
          <c:cat>
            <c:strRef>
              <c:f>'APA Revenue Chart'!$C$2:$L$2</c:f>
              <c:strCache>
                <c:ptCount val="10"/>
                <c:pt idx="0">
                  <c:v> 2022-23 </c:v>
                </c:pt>
                <c:pt idx="1">
                  <c:v> 2023-24 </c:v>
                </c:pt>
                <c:pt idx="2">
                  <c:v> 2024-25 </c:v>
                </c:pt>
                <c:pt idx="3">
                  <c:v> 2025-26 </c:v>
                </c:pt>
                <c:pt idx="4">
                  <c:v>2026-27</c:v>
                </c:pt>
                <c:pt idx="5">
                  <c:v>2027-28</c:v>
                </c:pt>
                <c:pt idx="6">
                  <c:v>2028-29</c:v>
                </c:pt>
                <c:pt idx="7">
                  <c:v>2029-30</c:v>
                </c:pt>
                <c:pt idx="8">
                  <c:v>2030-31</c:v>
                </c:pt>
                <c:pt idx="9">
                  <c:v>2031-32</c:v>
                </c:pt>
              </c:strCache>
            </c:strRef>
          </c:cat>
          <c:val>
            <c:numRef>
              <c:f>'APA Revenue Chart'!$C$9:$L$9</c:f>
              <c:numCache>
                <c:formatCode>_(* #,##0.0_);_(\-* #,##0.0_);_(* "-"??_);_(@_)</c:formatCode>
                <c:ptCount val="10"/>
                <c:pt idx="0">
                  <c:v>58.825282827664488</c:v>
                </c:pt>
                <c:pt idx="1">
                  <c:v>53.708915846435389</c:v>
                </c:pt>
                <c:pt idx="2">
                  <c:v>53.397716570277858</c:v>
                </c:pt>
                <c:pt idx="3">
                  <c:v>53.088067821262364</c:v>
                </c:pt>
                <c:pt idx="4">
                  <c:v>55.794495495275868</c:v>
                </c:pt>
                <c:pt idx="5" formatCode="0.0">
                  <c:v>60.028733717040794</c:v>
                </c:pt>
                <c:pt idx="6" formatCode="0.0">
                  <c:v>64.472342856182038</c:v>
                </c:pt>
                <c:pt idx="7" formatCode="0.0">
                  <c:v>71.518313861162213</c:v>
                </c:pt>
                <c:pt idx="8" formatCode="0.0">
                  <c:v>78.497551667814477</c:v>
                </c:pt>
                <c:pt idx="9" formatCode="0.0">
                  <c:v>85.380888038382565</c:v>
                </c:pt>
              </c:numCache>
            </c:numRef>
          </c:val>
          <c:smooth val="0"/>
          <c:extLst>
            <c:ext xmlns:c16="http://schemas.microsoft.com/office/drawing/2014/chart" uri="{C3380CC4-5D6E-409C-BE32-E72D297353CC}">
              <c16:uniqueId val="{00000011-D7B9-4597-A4AC-CE8C617B5189}"/>
            </c:ext>
          </c:extLst>
        </c:ser>
        <c:dLbls>
          <c:showLegendKey val="0"/>
          <c:showVal val="0"/>
          <c:showCatName val="0"/>
          <c:showSerName val="0"/>
          <c:showPercent val="0"/>
          <c:showBubbleSize val="0"/>
        </c:dLbls>
        <c:marker val="1"/>
        <c:smooth val="0"/>
        <c:axId val="1521828896"/>
        <c:axId val="1521830336"/>
      </c:lineChart>
      <c:catAx>
        <c:axId val="152182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830336"/>
        <c:crosses val="autoZero"/>
        <c:auto val="1"/>
        <c:lblAlgn val="ctr"/>
        <c:lblOffset val="100"/>
        <c:noMultiLvlLbl val="0"/>
      </c:catAx>
      <c:valAx>
        <c:axId val="1521830336"/>
        <c:scaling>
          <c:orientation val="minMax"/>
          <c:max val="100"/>
        </c:scaling>
        <c:delete val="0"/>
        <c:axPos val="l"/>
        <c:majorGridlines>
          <c:spPr>
            <a:ln w="9525" cap="flat" cmpd="sng" algn="ctr">
              <a:solidFill>
                <a:schemeClr val="bg2">
                  <a:lumMod val="7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Real 30 June 2027</a:t>
                </a:r>
              </a:p>
            </c:rich>
          </c:tx>
          <c:layout>
            <c:manualLayout>
              <c:xMode val="edge"/>
              <c:yMode val="edge"/>
              <c:x val="1.0526315789473684E-3"/>
              <c:y val="0.244650815246124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828896"/>
        <c:crosses val="autoZero"/>
        <c:crossBetween val="between"/>
      </c:valAx>
      <c:spPr>
        <a:noFill/>
        <a:ln>
          <a:noFill/>
        </a:ln>
        <a:effectLst/>
      </c:spPr>
    </c:plotArea>
    <c:legend>
      <c:legendPos val="b"/>
      <c:layout>
        <c:manualLayout>
          <c:xMode val="edge"/>
          <c:yMode val="edge"/>
          <c:x val="1.9975721784776895E-2"/>
          <c:y val="0.88139857182131554"/>
          <c:w val="0.95809941082028005"/>
          <c:h val="0.118601428178684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77777777779"/>
          <c:y val="6.2169740762486207E-2"/>
          <c:w val="0.79783814814814813"/>
          <c:h val="0.7371852107203154"/>
        </c:manualLayout>
      </c:layout>
      <c:lineChart>
        <c:grouping val="standard"/>
        <c:varyColors val="0"/>
        <c:ser>
          <c:idx val="1"/>
          <c:order val="0"/>
          <c:tx>
            <c:v>Nominal unsmoothed revenue</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2026-27</c:v>
                </c:pt>
                <c:pt idx="1">
                  <c:v>2027-28</c:v>
                </c:pt>
                <c:pt idx="2">
                  <c:v>2028-29</c:v>
                </c:pt>
                <c:pt idx="3">
                  <c:v>2029-30</c:v>
                </c:pt>
                <c:pt idx="4">
                  <c:v>2030-31</c:v>
                </c:pt>
                <c:pt idx="5">
                  <c:v>2031-32</c:v>
                </c:pt>
              </c:strCache>
            </c:strRef>
          </c:cat>
          <c:val>
            <c:numRef>
              <c:f>'X factors'!$F$40:$K$40</c:f>
              <c:numCache>
                <c:formatCode>_(* #,##0.000000_);_(\-* #,##0.000000_);_(* "-"??_);_(@_)</c:formatCode>
                <c:ptCount val="6"/>
                <c:pt idx="0" formatCode="_(* #,##0.00_);_(\-* #,##0.00_);_(* &quot;-&quot;??_);_(@_)">
                  <c:v>50.345440077473498</c:v>
                </c:pt>
                <c:pt idx="1">
                  <c:v>68.004225025734286</c:v>
                </c:pt>
                <c:pt idx="2">
                  <c:v>77.279928068050424</c:v>
                </c:pt>
                <c:pt idx="3">
                  <c:v>76.244865275629849</c:v>
                </c:pt>
                <c:pt idx="4">
                  <c:v>81.381494052915414</c:v>
                </c:pt>
                <c:pt idx="5">
                  <c:v>82.455247000636476</c:v>
                </c:pt>
              </c:numCache>
            </c:numRef>
          </c:val>
          <c:smooth val="0"/>
          <c:extLst>
            <c:ext xmlns:c16="http://schemas.microsoft.com/office/drawing/2014/chart" uri="{C3380CC4-5D6E-409C-BE32-E72D297353CC}">
              <c16:uniqueId val="{00000000-FA75-4A86-837E-AA6A08919CDF}"/>
            </c:ext>
          </c:extLst>
        </c:ser>
        <c:ser>
          <c:idx val="0"/>
          <c:order val="1"/>
          <c:tx>
            <c:v>Nominal smoothed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2026-27</c:v>
                </c:pt>
                <c:pt idx="1">
                  <c:v>2027-28</c:v>
                </c:pt>
                <c:pt idx="2">
                  <c:v>2028-29</c:v>
                </c:pt>
                <c:pt idx="3">
                  <c:v>2029-30</c:v>
                </c:pt>
                <c:pt idx="4">
                  <c:v>2030-31</c:v>
                </c:pt>
                <c:pt idx="5">
                  <c:v>2031-32</c:v>
                </c:pt>
              </c:strCache>
            </c:strRef>
          </c:cat>
          <c:val>
            <c:numRef>
              <c:f>'X factors'!$F$45:$K$45</c:f>
              <c:numCache>
                <c:formatCode>_(* #,##0.00_);_(\-* #,##0.00_);_(* "-"??_);_(@_)</c:formatCode>
                <c:ptCount val="6"/>
                <c:pt idx="0">
                  <c:v>50.345440077473498</c:v>
                </c:pt>
                <c:pt idx="1">
                  <c:v>61.500634588129842</c:v>
                </c:pt>
                <c:pt idx="2">
                  <c:v>67.672821184449873</c:v>
                </c:pt>
                <c:pt idx="3">
                  <c:v>76.909238512536248</c:v>
                </c:pt>
                <c:pt idx="4">
                  <c:v>86.48439879583907</c:v>
                </c:pt>
                <c:pt idx="5">
                  <c:v>96.374634004028408</c:v>
                </c:pt>
              </c:numCache>
            </c:numRef>
          </c:val>
          <c:smooth val="0"/>
          <c:extLst>
            <c:ext xmlns:c16="http://schemas.microsoft.com/office/drawing/2014/chart" uri="{C3380CC4-5D6E-409C-BE32-E72D297353CC}">
              <c16:uniqueId val="{00000001-FA75-4A86-837E-AA6A08919CDF}"/>
            </c:ext>
          </c:extLst>
        </c:ser>
        <c:ser>
          <c:idx val="2"/>
          <c:order val="2"/>
          <c:tx>
            <c:v>Real unsmoothed revenue</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2026-27</c:v>
                </c:pt>
                <c:pt idx="1">
                  <c:v>2027-28</c:v>
                </c:pt>
                <c:pt idx="2">
                  <c:v>2028-29</c:v>
                </c:pt>
                <c:pt idx="3">
                  <c:v>2029-30</c:v>
                </c:pt>
                <c:pt idx="4">
                  <c:v>2030-31</c:v>
                </c:pt>
                <c:pt idx="5">
                  <c:v>2031-32</c:v>
                </c:pt>
              </c:strCache>
            </c:strRef>
          </c:cat>
          <c:val>
            <c:numRef>
              <c:f>'Revenue summary'!$F$26:$K$26</c:f>
              <c:numCache>
                <c:formatCode>_(* #,##0.00_);_(\-* #,##0.00_);_(* "-"??_);_(@_)</c:formatCode>
                <c:ptCount val="6"/>
                <c:pt idx="0">
                  <c:v>50.345440077473498</c:v>
                </c:pt>
                <c:pt idx="1">
                  <c:v>66.376673070808067</c:v>
                </c:pt>
                <c:pt idx="2">
                  <c:v>73.625096916298091</c:v>
                </c:pt>
                <c:pt idx="3">
                  <c:v>70.900509620774599</c:v>
                </c:pt>
                <c:pt idx="4">
                  <c:v>73.865900939002842</c:v>
                </c:pt>
                <c:pt idx="5">
                  <c:v>73.049327606725328</c:v>
                </c:pt>
              </c:numCache>
            </c:numRef>
          </c:val>
          <c:smooth val="0"/>
          <c:extLst>
            <c:ext xmlns:c16="http://schemas.microsoft.com/office/drawing/2014/chart" uri="{C3380CC4-5D6E-409C-BE32-E72D297353CC}">
              <c16:uniqueId val="{00000002-FA75-4A86-837E-AA6A08919CDF}"/>
            </c:ext>
          </c:extLst>
        </c:ser>
        <c:ser>
          <c:idx val="3"/>
          <c:order val="3"/>
          <c:tx>
            <c:v>Real smoothed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2026-27</c:v>
                </c:pt>
                <c:pt idx="1">
                  <c:v>2027-28</c:v>
                </c:pt>
                <c:pt idx="2">
                  <c:v>2028-29</c:v>
                </c:pt>
                <c:pt idx="3">
                  <c:v>2029-30</c:v>
                </c:pt>
                <c:pt idx="4">
                  <c:v>2030-31</c:v>
                </c:pt>
                <c:pt idx="5">
                  <c:v>2031-32</c:v>
                </c:pt>
              </c:strCache>
            </c:strRef>
          </c:cat>
          <c:val>
            <c:numRef>
              <c:f>'Revenue summary'!$F$30:$K$30</c:f>
              <c:numCache>
                <c:formatCode>_(* #,##0.00_);_(\-* #,##0.00_);_(* "-"??_);_(@_)</c:formatCode>
                <c:ptCount val="6"/>
                <c:pt idx="0">
                  <c:v>50.345440077473498</c:v>
                </c:pt>
                <c:pt idx="1">
                  <c:v>60.028733717040794</c:v>
                </c:pt>
                <c:pt idx="2">
                  <c:v>64.472342856182038</c:v>
                </c:pt>
                <c:pt idx="3">
                  <c:v>71.518313861162213</c:v>
                </c:pt>
                <c:pt idx="4">
                  <c:v>78.497551667814477</c:v>
                </c:pt>
                <c:pt idx="5">
                  <c:v>85.380888038382565</c:v>
                </c:pt>
              </c:numCache>
            </c:numRef>
          </c:val>
          <c:smooth val="0"/>
          <c:extLst>
            <c:ext xmlns:c16="http://schemas.microsoft.com/office/drawing/2014/chart" uri="{C3380CC4-5D6E-409C-BE32-E72D297353CC}">
              <c16:uniqueId val="{00000003-FA75-4A86-837E-AA6A08919CDF}"/>
            </c:ext>
          </c:extLst>
        </c:ser>
        <c:dLbls>
          <c:showLegendKey val="0"/>
          <c:showVal val="0"/>
          <c:showCatName val="0"/>
          <c:showSerName val="0"/>
          <c:showPercent val="0"/>
          <c:showBubbleSize val="0"/>
        </c:dLbls>
        <c:marker val="1"/>
        <c:smooth val="0"/>
        <c:axId val="147282560"/>
        <c:axId val="147289216"/>
      </c:lineChart>
      <c:catAx>
        <c:axId val="147282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6321243523315"/>
              <c:y val="0.94227507275876232"/>
            </c:manualLayout>
          </c:layout>
          <c:overlay val="0"/>
          <c:spPr>
            <a:noFill/>
            <a:ln w="25400">
              <a:noFill/>
            </a:ln>
          </c:spPr>
        </c:title>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47289216"/>
        <c:crosses val="autoZero"/>
        <c:auto val="0"/>
        <c:lblAlgn val="ctr"/>
        <c:lblOffset val="100"/>
        <c:tickLblSkip val="1"/>
        <c:tickMarkSkip val="1"/>
        <c:noMultiLvlLbl val="0"/>
      </c:catAx>
      <c:valAx>
        <c:axId val="147289216"/>
        <c:scaling>
          <c:orientation val="minMax"/>
          <c:min val="0"/>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7.5703703703703686E-4"/>
              <c:y val="0.39944801485115949"/>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47282560"/>
        <c:crosses val="autoZero"/>
        <c:crossBetween val="midCat"/>
      </c:valAx>
      <c:spPr>
        <a:noFill/>
        <a:ln w="25400">
          <a:noFill/>
        </a:ln>
      </c:spPr>
    </c:plotArea>
    <c:legend>
      <c:legendPos val="b"/>
      <c:layout>
        <c:manualLayout>
          <c:xMode val="edge"/>
          <c:yMode val="edge"/>
          <c:x val="9.6408703703703705E-2"/>
          <c:y val="0.88140023826171265"/>
          <c:w val="0.88244185185185187"/>
          <c:h val="0.11086478282371801"/>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7722222222221"/>
          <c:y val="6.5854281418165489E-2"/>
          <c:w val="0.78852296296296298"/>
          <c:h val="0.79786558402811514"/>
        </c:manualLayout>
      </c:layout>
      <c:barChart>
        <c:barDir val="col"/>
        <c:grouping val="stacked"/>
        <c:varyColors val="0"/>
        <c:ser>
          <c:idx val="0"/>
          <c:order val="0"/>
          <c:tx>
            <c:strRef>
              <c:f>Analysis!$B$160</c:f>
              <c:strCache>
                <c:ptCount val="1"/>
                <c:pt idx="0">
                  <c:v>Return on Capital</c:v>
                </c:pt>
              </c:strCache>
            </c:strRef>
          </c:tx>
          <c:spPr>
            <a:solidFill>
              <a:srgbClr val="D34602"/>
            </a:solidFill>
            <a:ln w="12700">
              <a:solidFill>
                <a:srgbClr val="000000"/>
              </a:solidFill>
              <a:prstDash val="solid"/>
            </a:ln>
          </c:spPr>
          <c:invertIfNegative val="0"/>
          <c:cat>
            <c:strRef>
              <c:f>Analysis!$G$4:$K$4</c:f>
              <c:strCache>
                <c:ptCount val="5"/>
                <c:pt idx="0">
                  <c:v>2027-28</c:v>
                </c:pt>
                <c:pt idx="1">
                  <c:v>2028-29</c:v>
                </c:pt>
                <c:pt idx="2">
                  <c:v>2029-30</c:v>
                </c:pt>
                <c:pt idx="3">
                  <c:v>2030-31</c:v>
                </c:pt>
                <c:pt idx="4">
                  <c:v>2031-32</c:v>
                </c:pt>
              </c:strCache>
            </c:strRef>
          </c:cat>
          <c:val>
            <c:numRef>
              <c:f>Analysis!$G$160:$K$160</c:f>
              <c:numCache>
                <c:formatCode>_(* #,##0.0_);_(* \(#,##0.0\);_(* "-"??_);_(@_)</c:formatCode>
                <c:ptCount val="5"/>
                <c:pt idx="0">
                  <c:v>38.226832753589427</c:v>
                </c:pt>
                <c:pt idx="1">
                  <c:v>40.463029389462534</c:v>
                </c:pt>
                <c:pt idx="2">
                  <c:v>42.326652157033053</c:v>
                </c:pt>
                <c:pt idx="3">
                  <c:v>44.327630931684681</c:v>
                </c:pt>
                <c:pt idx="4">
                  <c:v>46.385852874033169</c:v>
                </c:pt>
              </c:numCache>
            </c:numRef>
          </c:val>
          <c:extLst>
            <c:ext xmlns:c16="http://schemas.microsoft.com/office/drawing/2014/chart" uri="{C3380CC4-5D6E-409C-BE32-E72D297353CC}">
              <c16:uniqueId val="{00000000-1F9D-497B-B432-AC765FBCD937}"/>
            </c:ext>
          </c:extLst>
        </c:ser>
        <c:ser>
          <c:idx val="1"/>
          <c:order val="1"/>
          <c:tx>
            <c:strRef>
              <c:f>Analysis!$B$161</c:f>
              <c:strCache>
                <c:ptCount val="1"/>
                <c:pt idx="0">
                  <c:v>Opex</c:v>
                </c:pt>
              </c:strCache>
            </c:strRef>
          </c:tx>
          <c:spPr>
            <a:solidFill>
              <a:srgbClr val="2171B5"/>
            </a:solidFill>
            <a:ln w="12700">
              <a:solidFill>
                <a:srgbClr val="000000"/>
              </a:solidFill>
              <a:prstDash val="solid"/>
            </a:ln>
          </c:spPr>
          <c:invertIfNegative val="0"/>
          <c:cat>
            <c:strRef>
              <c:f>Analysis!$G$4:$K$4</c:f>
              <c:strCache>
                <c:ptCount val="5"/>
                <c:pt idx="0">
                  <c:v>2027-28</c:v>
                </c:pt>
                <c:pt idx="1">
                  <c:v>2028-29</c:v>
                </c:pt>
                <c:pt idx="2">
                  <c:v>2029-30</c:v>
                </c:pt>
                <c:pt idx="3">
                  <c:v>2030-31</c:v>
                </c:pt>
                <c:pt idx="4">
                  <c:v>2031-32</c:v>
                </c:pt>
              </c:strCache>
            </c:strRef>
          </c:cat>
          <c:val>
            <c:numRef>
              <c:f>Analysis!$G$161:$K$161</c:f>
              <c:numCache>
                <c:formatCode>_(* #,##0.0_);_(* \(#,##0.0\);_(* "-"??_);_(@_)</c:formatCode>
                <c:ptCount val="5"/>
                <c:pt idx="0">
                  <c:v>28.608273386876821</c:v>
                </c:pt>
                <c:pt idx="1">
                  <c:v>29.375549649680433</c:v>
                </c:pt>
                <c:pt idx="2">
                  <c:v>30.175760555623313</c:v>
                </c:pt>
                <c:pt idx="3">
                  <c:v>30.966631338662619</c:v>
                </c:pt>
                <c:pt idx="4">
                  <c:v>31.776180741486044</c:v>
                </c:pt>
              </c:numCache>
            </c:numRef>
          </c:val>
          <c:extLst>
            <c:ext xmlns:c16="http://schemas.microsoft.com/office/drawing/2014/chart" uri="{C3380CC4-5D6E-409C-BE32-E72D297353CC}">
              <c16:uniqueId val="{00000001-1F9D-497B-B432-AC765FBCD937}"/>
            </c:ext>
          </c:extLst>
        </c:ser>
        <c:ser>
          <c:idx val="2"/>
          <c:order val="2"/>
          <c:tx>
            <c:strRef>
              <c:f>Analysis!$B$163</c:f>
              <c:strCache>
                <c:ptCount val="1"/>
                <c:pt idx="0">
                  <c:v>Return of Capital</c:v>
                </c:pt>
              </c:strCache>
            </c:strRef>
          </c:tx>
          <c:spPr>
            <a:solidFill>
              <a:srgbClr val="006D2C"/>
            </a:solidFill>
            <a:ln w="12700">
              <a:solidFill>
                <a:srgbClr val="000000"/>
              </a:solidFill>
              <a:prstDash val="solid"/>
            </a:ln>
          </c:spPr>
          <c:invertIfNegative val="0"/>
          <c:cat>
            <c:strRef>
              <c:f>Analysis!$G$4:$K$4</c:f>
              <c:strCache>
                <c:ptCount val="5"/>
                <c:pt idx="0">
                  <c:v>2027-28</c:v>
                </c:pt>
                <c:pt idx="1">
                  <c:v>2028-29</c:v>
                </c:pt>
                <c:pt idx="2">
                  <c:v>2029-30</c:v>
                </c:pt>
                <c:pt idx="3">
                  <c:v>2030-31</c:v>
                </c:pt>
                <c:pt idx="4">
                  <c:v>2031-32</c:v>
                </c:pt>
              </c:strCache>
            </c:strRef>
          </c:cat>
          <c:val>
            <c:numRef>
              <c:f>Analysis!$G$163:$K$163</c:f>
              <c:numCache>
                <c:formatCode>_(* #,##0.0_);_(* \(#,##0.0\);_(* "-"??_);_(@_)</c:formatCode>
                <c:ptCount val="5"/>
                <c:pt idx="0">
                  <c:v>1.7184580005644197</c:v>
                </c:pt>
                <c:pt idx="1">
                  <c:v>2.9329003017740565</c:v>
                </c:pt>
                <c:pt idx="2">
                  <c:v>4.1876749994970659</c:v>
                </c:pt>
                <c:pt idx="3">
                  <c:v>5.5015631027660064</c:v>
                </c:pt>
                <c:pt idx="4">
                  <c:v>4.2932133851172658</c:v>
                </c:pt>
              </c:numCache>
            </c:numRef>
          </c:val>
          <c:extLst>
            <c:ext xmlns:c16="http://schemas.microsoft.com/office/drawing/2014/chart" uri="{C3380CC4-5D6E-409C-BE32-E72D297353CC}">
              <c16:uniqueId val="{00000002-1F9D-497B-B432-AC765FBCD937}"/>
            </c:ext>
          </c:extLst>
        </c:ser>
        <c:ser>
          <c:idx val="3"/>
          <c:order val="3"/>
          <c:tx>
            <c:strRef>
              <c:f>Analysis!$B$164</c:f>
              <c:strCache>
                <c:ptCount val="1"/>
                <c:pt idx="0">
                  <c:v>Net Tax Costs</c:v>
                </c:pt>
              </c:strCache>
            </c:strRef>
          </c:tx>
          <c:spPr>
            <a:solidFill>
              <a:srgbClr val="800026"/>
            </a:solidFill>
            <a:ln w="12700">
              <a:solidFill>
                <a:srgbClr val="000000"/>
              </a:solidFill>
              <a:prstDash val="solid"/>
            </a:ln>
          </c:spPr>
          <c:invertIfNegative val="0"/>
          <c:cat>
            <c:strRef>
              <c:f>Analysis!$G$4:$K$4</c:f>
              <c:strCache>
                <c:ptCount val="5"/>
                <c:pt idx="0">
                  <c:v>2027-28</c:v>
                </c:pt>
                <c:pt idx="1">
                  <c:v>2028-29</c:v>
                </c:pt>
                <c:pt idx="2">
                  <c:v>2029-30</c:v>
                </c:pt>
                <c:pt idx="3">
                  <c:v>2030-31</c:v>
                </c:pt>
                <c:pt idx="4">
                  <c:v>2031-32</c:v>
                </c:pt>
              </c:strCache>
            </c:strRef>
          </c:cat>
          <c:val>
            <c:numRef>
              <c:f>Analysis!$G$164:$K$164</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3-1F9D-497B-B432-AC765FBCD937}"/>
            </c:ext>
          </c:extLst>
        </c:ser>
        <c:ser>
          <c:idx val="4"/>
          <c:order val="4"/>
          <c:tx>
            <c:strRef>
              <c:f>Analysis!$B$162</c:f>
              <c:strCache>
                <c:ptCount val="1"/>
                <c:pt idx="0">
                  <c:v>Revenue Adjustments</c:v>
                </c:pt>
              </c:strCache>
            </c:strRef>
          </c:tx>
          <c:spPr>
            <a:solidFill>
              <a:srgbClr val="FFC000"/>
            </a:solidFill>
            <a:ln w="12700">
              <a:solidFill>
                <a:srgbClr val="000000"/>
              </a:solidFill>
              <a:prstDash val="solid"/>
            </a:ln>
          </c:spPr>
          <c:invertIfNegative val="0"/>
          <c:cat>
            <c:strRef>
              <c:f>Analysis!$G$4:$K$4</c:f>
              <c:strCache>
                <c:ptCount val="5"/>
                <c:pt idx="0">
                  <c:v>2027-28</c:v>
                </c:pt>
                <c:pt idx="1">
                  <c:v>2028-29</c:v>
                </c:pt>
                <c:pt idx="2">
                  <c:v>2029-30</c:v>
                </c:pt>
                <c:pt idx="3">
                  <c:v>2030-31</c:v>
                </c:pt>
                <c:pt idx="4">
                  <c:v>2031-32</c:v>
                </c:pt>
              </c:strCache>
            </c:strRef>
          </c:cat>
          <c:val>
            <c:numRef>
              <c:f>Analysis!$G$162:$K$162</c:f>
              <c:numCache>
                <c:formatCode>_(* #,##0.0_);_(* \(#,##0.0\);_(* "-"??_);_(@_)</c:formatCode>
                <c:ptCount val="5"/>
                <c:pt idx="0">
                  <c:v>-0.54933911529637802</c:v>
                </c:pt>
                <c:pt idx="1">
                  <c:v>4.5084487271334028</c:v>
                </c:pt>
                <c:pt idx="2">
                  <c:v>-0.44522243652357685</c:v>
                </c:pt>
                <c:pt idx="3">
                  <c:v>0.58566867980210835</c:v>
                </c:pt>
                <c:pt idx="4">
                  <c:v>0</c:v>
                </c:pt>
              </c:numCache>
            </c:numRef>
          </c:val>
          <c:extLst>
            <c:ext xmlns:c16="http://schemas.microsoft.com/office/drawing/2014/chart" uri="{C3380CC4-5D6E-409C-BE32-E72D297353CC}">
              <c16:uniqueId val="{00000004-1F9D-497B-B432-AC765FBCD937}"/>
            </c:ext>
          </c:extLst>
        </c:ser>
        <c:dLbls>
          <c:showLegendKey val="0"/>
          <c:showVal val="0"/>
          <c:showCatName val="0"/>
          <c:showSerName val="0"/>
          <c:showPercent val="0"/>
          <c:showBubbleSize val="0"/>
        </c:dLbls>
        <c:gapWidth val="150"/>
        <c:overlap val="100"/>
        <c:axId val="337484800"/>
        <c:axId val="337486592"/>
      </c:barChart>
      <c:catAx>
        <c:axId val="337484800"/>
        <c:scaling>
          <c:orientation val="minMax"/>
        </c:scaling>
        <c:delete val="0"/>
        <c:axPos val="b"/>
        <c:numFmt formatCode="General" sourceLinked="1"/>
        <c:majorTickMark val="out"/>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37486592"/>
        <c:crosses val="autoZero"/>
        <c:auto val="1"/>
        <c:lblAlgn val="ctr"/>
        <c:lblOffset val="100"/>
        <c:tickLblSkip val="1"/>
        <c:tickMarkSkip val="1"/>
        <c:noMultiLvlLbl val="0"/>
      </c:catAx>
      <c:valAx>
        <c:axId val="337486592"/>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Revenue</a:t>
                </a:r>
                <a:br>
                  <a:rPr lang="en-AU" sz="900">
                    <a:latin typeface="+mn-lt"/>
                  </a:rPr>
                </a:br>
                <a:r>
                  <a:rPr lang="en-AU" sz="900">
                    <a:latin typeface="+mn-lt"/>
                  </a:rPr>
                  <a:t>($m,</a:t>
                </a:r>
                <a:br>
                  <a:rPr lang="en-AU" sz="900">
                    <a:latin typeface="+mn-lt"/>
                  </a:rPr>
                </a:br>
                <a:r>
                  <a:rPr lang="en-AU" sz="900">
                    <a:latin typeface="+mn-lt"/>
                  </a:rPr>
                  <a:t>nominal)</a:t>
                </a:r>
              </a:p>
            </c:rich>
          </c:tx>
          <c:layout>
            <c:manualLayout>
              <c:xMode val="edge"/>
              <c:yMode val="edge"/>
              <c:x val="1.7931481481481485E-3"/>
              <c:y val="0.37455193964952399"/>
            </c:manualLayout>
          </c:layout>
          <c:overlay val="0"/>
          <c:spPr>
            <a:noFill/>
            <a:ln w="25400">
              <a:noFill/>
            </a:ln>
          </c:spPr>
        </c:title>
        <c:numFmt formatCode="#,##0" sourceLinked="0"/>
        <c:majorTickMark val="out"/>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337484800"/>
        <c:crosses val="autoZero"/>
        <c:crossBetween val="between"/>
      </c:valAx>
      <c:spPr>
        <a:noFill/>
        <a:ln w="25400">
          <a:noFill/>
        </a:ln>
      </c:spPr>
    </c:plotArea>
    <c:legend>
      <c:legendPos val="b"/>
      <c:layout>
        <c:manualLayout>
          <c:xMode val="edge"/>
          <c:yMode val="edge"/>
          <c:x val="3.5888888888888887E-2"/>
          <c:y val="0.88437315435096242"/>
          <c:w val="0.9540925925925926"/>
          <c:h val="0.1117565062842730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strDim>
      <cx:numDim type="val">
        <cx:f>_xlchart.v5.1</cx:f>
      </cx:numDim>
    </cx:data>
  </cx:chartData>
  <cx:chart>
    <cx:plotArea>
      <cx:plotAreaRegion>
        <cx:series layoutId="waterfall" uniqueId="{799E10B1-1A6E-49BB-854C-421178EBEE29}">
          <cx:dataPt idx="5">
            <cx:spPr>
              <a:solidFill>
                <a:srgbClr val="AFD7D6"/>
              </a:solidFill>
            </cx:spPr>
          </cx:dataPt>
          <cx:dataLabels pos="outEnd">
            <cx:visibility seriesName="0" categoryName="0" value="1"/>
            <cx:separator>, </cx:separator>
          </cx:dataLabels>
          <cx:dataId val="0"/>
          <cx:layoutPr>
            <cx:subtotals>
              <cx:idx val="0"/>
              <cx:idx val="6"/>
            </cx:subtotals>
          </cx:layoutPr>
        </cx:series>
      </cx:plotAreaRegion>
      <cx:axis id="0">
        <cx:catScaling gapWidth="0.5"/>
        <cx:tickLabels/>
      </cx:axis>
      <cx:axis id="1">
        <cx:valScaling max="400"/>
        <cx:title>
          <cx:tx>
            <cx:txData>
              <cx:v>$M Real 30 June 2027</cx:v>
            </cx:txData>
          </cx:tx>
        </cx:title>
        <cx:tickLabels/>
        <cx:numFmt formatCode="_-* #,##0_-;-* #,##0_-;_-* &quot;-&quot;??_-;_-@_-" sourceLinked="0"/>
      </cx:axis>
    </cx:plotArea>
    <cx:legend pos="t" align="ctr" overlay="0">
      <cx:txPr>
        <a:bodyPr spcFirstLastPara="1" vertOverflow="ellipsis" horzOverflow="overflow" wrap="square" lIns="0" tIns="0" rIns="0" bIns="0" anchor="ctr" anchorCtr="1"/>
        <a:lstStyle/>
        <a:p>
          <a:pPr algn="ctr" rtl="0">
            <a:defRPr/>
          </a:pPr>
          <a:endParaRPr lang="en-GB" sz="900" b="0" i="0" u="none" strike="noStrike" baseline="0">
            <a:solidFill>
              <a:sysClr val="windowText" lastClr="000000">
                <a:lumMod val="65000"/>
                <a:lumOff val="35000"/>
              </a:sysClr>
            </a:solidFill>
            <a:latin typeface="Arial" panose="020B0604020202020204"/>
          </a:endParaRPr>
        </a:p>
      </cx:txPr>
    </cx:legend>
  </cx:chart>
  <cx:spPr>
    <a:ln>
      <a:noFill/>
    </a:ln>
  </cx:spPr>
  <cx:fmtOvrs>
    <cx:fmtOvr idx="2">
      <cx:spPr>
        <a:solidFill>
          <a:schemeClr val="accent4"/>
        </a:solidFill>
      </cx:spPr>
    </cx:fmtOvr>
    <cx:fmtOvr idx="0">
      <cx:spPr>
        <a:solidFill>
          <a:schemeClr val="tx2"/>
        </a:solidFill>
      </cx:spPr>
    </cx:fmtOvr>
    <cx:fmtOvr idx="1">
      <cx:spPr>
        <a:solidFill>
          <a:schemeClr val="accent3"/>
        </a:solidFill>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79375</xdr:colOff>
      <xdr:row>10</xdr:row>
      <xdr:rowOff>83301</xdr:rowOff>
    </xdr:from>
    <xdr:to>
      <xdr:col>1</xdr:col>
      <xdr:colOff>460375</xdr:colOff>
      <xdr:row>29</xdr:row>
      <xdr:rowOff>19050</xdr:rowOff>
    </xdr:to>
    <xdr:grpSp>
      <xdr:nvGrpSpPr>
        <xdr:cNvPr id="5351017" name="Group 14">
          <a:extLst>
            <a:ext uri="{FF2B5EF4-FFF2-40B4-BE49-F238E27FC236}">
              <a16:creationId xmlns:a16="http://schemas.microsoft.com/office/drawing/2014/main" id="{00000000-0008-0000-0400-000069A65100}"/>
            </a:ext>
          </a:extLst>
        </xdr:cNvPr>
        <xdr:cNvGrpSpPr>
          <a:grpSpLocks/>
        </xdr:cNvGrpSpPr>
      </xdr:nvGrpSpPr>
      <xdr:grpSpPr bwMode="auto">
        <a:xfrm>
          <a:off x="79375" y="3731376"/>
          <a:ext cx="533400" cy="3193299"/>
          <a:chOff x="2" y="682"/>
          <a:chExt cx="56" cy="514"/>
        </a:xfrm>
      </xdr:grpSpPr>
      <xdr:sp macro="" textlink="">
        <xdr:nvSpPr>
          <xdr:cNvPr id="188040" name="Line 8">
            <a:extLst>
              <a:ext uri="{FF2B5EF4-FFF2-40B4-BE49-F238E27FC236}">
                <a16:creationId xmlns:a16="http://schemas.microsoft.com/office/drawing/2014/main" id="{00000000-0008-0000-0400-000088DE0200}"/>
              </a:ext>
            </a:extLst>
          </xdr:cNvPr>
          <xdr:cNvSpPr>
            <a:spLocks noChangeShapeType="1"/>
          </xdr:cNvSpPr>
        </xdr:nvSpPr>
        <xdr:spPr bwMode="auto">
          <a:xfrm>
            <a:off x="35" y="682"/>
            <a:ext cx="0" cy="511"/>
          </a:xfrm>
          <a:prstGeom prst="line">
            <a:avLst/>
          </a:prstGeom>
          <a:noFill/>
          <a:ln w="9525">
            <a:solidFill>
              <a:srgbClr val="000000"/>
            </a:solidFill>
            <a:round/>
            <a:headEnd/>
            <a:tailEnd/>
          </a:ln>
          <a:effectLst>
            <a:outerShdw blurRad="63500" dist="38099" dir="2700000" algn="ctr" rotWithShape="0">
              <a:srgbClr val="000000">
                <a:alpha val="74998"/>
              </a:srgbClr>
            </a:outerShdw>
          </a:effectLst>
        </xdr:spPr>
        <xdr:txBody>
          <a:bodyPr rtlCol="0"/>
          <a:lstStyle/>
          <a:p>
            <a:endParaRPr lang="en-AU"/>
          </a:p>
        </xdr:txBody>
      </xdr:sp>
      <xdr:sp macro="" textlink="">
        <xdr:nvSpPr>
          <xdr:cNvPr id="5351026" name="Oval 9">
            <a:extLst>
              <a:ext uri="{FF2B5EF4-FFF2-40B4-BE49-F238E27FC236}">
                <a16:creationId xmlns:a16="http://schemas.microsoft.com/office/drawing/2014/main" id="{00000000-0008-0000-0400-000072A65100}"/>
              </a:ext>
            </a:extLst>
          </xdr:cNvPr>
          <xdr:cNvSpPr>
            <a:spLocks noChangeArrowheads="1"/>
          </xdr:cNvSpPr>
        </xdr:nvSpPr>
        <xdr:spPr bwMode="auto">
          <a:xfrm>
            <a:off x="2" y="993"/>
            <a:ext cx="36" cy="35"/>
          </a:xfrm>
          <a:prstGeom prst="ellipse">
            <a:avLst/>
          </a:prstGeom>
          <a:solidFill>
            <a:srgbClr val="FFCC99"/>
          </a:solidFill>
          <a:ln w="9525">
            <a:solidFill>
              <a:srgbClr val="000000"/>
            </a:solidFill>
            <a:round/>
            <a:headEnd/>
            <a:tailEnd/>
          </a:ln>
        </xdr:spPr>
      </xdr:sp>
      <xdr:sp macro="" textlink="">
        <xdr:nvSpPr>
          <xdr:cNvPr id="122890" name="WordArt 10">
            <a:extLst>
              <a:ext uri="{FF2B5EF4-FFF2-40B4-BE49-F238E27FC236}">
                <a16:creationId xmlns:a16="http://schemas.microsoft.com/office/drawing/2014/main" id="{00000000-0008-0000-0400-00000AE00100}"/>
              </a:ext>
            </a:extLst>
          </xdr:cNvPr>
          <xdr:cNvSpPr>
            <a:spLocks noChangeArrowheads="1" noChangeShapeType="1" noTextEdit="1"/>
          </xdr:cNvSpPr>
        </xdr:nvSpPr>
        <xdr:spPr bwMode="auto">
          <a:xfrm rot="5400000">
            <a:off x="-126" y="828"/>
            <a:ext cx="297"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22891" name="WordArt 11">
            <a:extLst>
              <a:ext uri="{FF2B5EF4-FFF2-40B4-BE49-F238E27FC236}">
                <a16:creationId xmlns:a16="http://schemas.microsoft.com/office/drawing/2014/main" id="{00000000-0008-0000-0400-00000BE00100}"/>
              </a:ext>
            </a:extLst>
          </xdr:cNvPr>
          <xdr:cNvSpPr>
            <a:spLocks noChangeArrowheads="1" noChangeShapeType="1" noTextEdit="1"/>
          </xdr:cNvSpPr>
        </xdr:nvSpPr>
        <xdr:spPr bwMode="auto">
          <a:xfrm rot="5400000">
            <a:off x="-33" y="1106"/>
            <a:ext cx="16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grpSp>
    <xdr:clientData/>
  </xdr:twoCellAnchor>
  <xdr:twoCellAnchor editAs="oneCell">
    <xdr:from>
      <xdr:col>0</xdr:col>
      <xdr:colOff>28575</xdr:colOff>
      <xdr:row>0</xdr:row>
      <xdr:rowOff>85725</xdr:rowOff>
    </xdr:from>
    <xdr:to>
      <xdr:col>5</xdr:col>
      <xdr:colOff>304800</xdr:colOff>
      <xdr:row>1</xdr:row>
      <xdr:rowOff>266700</xdr:rowOff>
    </xdr:to>
    <xdr:pic>
      <xdr:nvPicPr>
        <xdr:cNvPr id="5351019" name="Picture 13">
          <a:extLst>
            <a:ext uri="{FF2B5EF4-FFF2-40B4-BE49-F238E27FC236}">
              <a16:creationId xmlns:a16="http://schemas.microsoft.com/office/drawing/2014/main" id="{00000000-0008-0000-0400-00006BA65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5725"/>
          <a:ext cx="3400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34925</xdr:colOff>
      <xdr:row>21</xdr:row>
      <xdr:rowOff>51551</xdr:rowOff>
    </xdr:from>
    <xdr:to>
      <xdr:col>1</xdr:col>
      <xdr:colOff>263322</xdr:colOff>
      <xdr:row>22</xdr:row>
      <xdr:rowOff>66410</xdr:rowOff>
    </xdr:to>
    <xdr:sp macro="" textlink="">
      <xdr:nvSpPr>
        <xdr:cNvPr id="15" name="Text Box 12">
          <a:extLst>
            <a:ext uri="{FF2B5EF4-FFF2-40B4-BE49-F238E27FC236}">
              <a16:creationId xmlns:a16="http://schemas.microsoft.com/office/drawing/2014/main" id="{00000000-0008-0000-0400-00000F000000}"/>
            </a:ext>
          </a:extLst>
        </xdr:cNvPr>
        <xdr:cNvSpPr txBox="1">
          <a:spLocks noChangeArrowheads="1"/>
        </xdr:cNvSpPr>
      </xdr:nvSpPr>
      <xdr:spPr bwMode="auto">
        <a:xfrm>
          <a:off x="193675" y="5652251"/>
          <a:ext cx="228397" cy="173609"/>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noAutofit/>
        </a:bodyPr>
        <a:lstStyle/>
        <a:p>
          <a:pPr algn="l" rtl="0">
            <a:defRPr sz="1000"/>
          </a:pPr>
          <a:r>
            <a:rPr lang="en-AU" sz="1000" b="1" i="0" u="none" strike="noStrike" baseline="0">
              <a:solidFill>
                <a:srgbClr val="FFFFFF"/>
              </a:solidFill>
              <a:latin typeface="Arial"/>
              <a:cs typeface="Arial"/>
            </a:rPr>
            <a:t>2</a:t>
          </a:r>
        </a:p>
      </xdr:txBody>
    </xdr:sp>
    <xdr:clientData/>
  </xdr:twoCellAnchor>
  <xdr:twoCellAnchor>
    <xdr:from>
      <xdr:col>1</xdr:col>
      <xdr:colOff>44450</xdr:colOff>
      <xdr:row>7</xdr:row>
      <xdr:rowOff>139700</xdr:rowOff>
    </xdr:from>
    <xdr:to>
      <xdr:col>3</xdr:col>
      <xdr:colOff>257175</xdr:colOff>
      <xdr:row>8</xdr:row>
      <xdr:rowOff>149225</xdr:rowOff>
    </xdr:to>
    <xdr:grpSp>
      <xdr:nvGrpSpPr>
        <xdr:cNvPr id="16" name="Group 67">
          <a:extLst>
            <a:ext uri="{FF2B5EF4-FFF2-40B4-BE49-F238E27FC236}">
              <a16:creationId xmlns:a16="http://schemas.microsoft.com/office/drawing/2014/main" id="{00000000-0008-0000-0400-000010000000}"/>
            </a:ext>
          </a:extLst>
        </xdr:cNvPr>
        <xdr:cNvGrpSpPr>
          <a:grpSpLocks/>
        </xdr:cNvGrpSpPr>
      </xdr:nvGrpSpPr>
      <xdr:grpSpPr bwMode="auto">
        <a:xfrm>
          <a:off x="196850" y="3121025"/>
          <a:ext cx="1851025" cy="352425"/>
          <a:chOff x="2" y="144"/>
          <a:chExt cx="209" cy="37"/>
        </a:xfrm>
      </xdr:grpSpPr>
      <xdr:grpSp>
        <xdr:nvGrpSpPr>
          <xdr:cNvPr id="17" name="Group 68">
            <a:extLst>
              <a:ext uri="{FF2B5EF4-FFF2-40B4-BE49-F238E27FC236}">
                <a16:creationId xmlns:a16="http://schemas.microsoft.com/office/drawing/2014/main" id="{00000000-0008-0000-0400-000011000000}"/>
              </a:ext>
            </a:extLst>
          </xdr:cNvPr>
          <xdr:cNvGrpSpPr>
            <a:grpSpLocks/>
          </xdr:cNvGrpSpPr>
        </xdr:nvGrpSpPr>
        <xdr:grpSpPr bwMode="auto">
          <a:xfrm>
            <a:off x="2" y="152"/>
            <a:ext cx="200" cy="29"/>
            <a:chOff x="2" y="159"/>
            <a:chExt cx="200" cy="27"/>
          </a:xfrm>
        </xdr:grpSpPr>
        <xdr:sp macro="" textlink="">
          <xdr:nvSpPr>
            <xdr:cNvPr id="20" name="Oval 69">
              <a:extLst>
                <a:ext uri="{FF2B5EF4-FFF2-40B4-BE49-F238E27FC236}">
                  <a16:creationId xmlns:a16="http://schemas.microsoft.com/office/drawing/2014/main" id="{00000000-0008-0000-0400-0000140000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 name="Line 70">
              <a:extLst>
                <a:ext uri="{FF2B5EF4-FFF2-40B4-BE49-F238E27FC236}">
                  <a16:creationId xmlns:a16="http://schemas.microsoft.com/office/drawing/2014/main" id="{00000000-0008-0000-0400-0000150000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8" name="Rectangle 71">
            <a:extLst>
              <a:ext uri="{FF2B5EF4-FFF2-40B4-BE49-F238E27FC236}">
                <a16:creationId xmlns:a16="http://schemas.microsoft.com/office/drawing/2014/main" id="{00000000-0008-0000-0400-0000120000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9" name="Rectangle 72">
            <a:extLst>
              <a:ext uri="{FF2B5EF4-FFF2-40B4-BE49-F238E27FC236}">
                <a16:creationId xmlns:a16="http://schemas.microsoft.com/office/drawing/2014/main" id="{00000000-0008-0000-0400-0000130000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444500</xdr:colOff>
      <xdr:row>14</xdr:row>
      <xdr:rowOff>41274</xdr:rowOff>
    </xdr:from>
    <xdr:to>
      <xdr:col>9</xdr:col>
      <xdr:colOff>476250</xdr:colOff>
      <xdr:row>41</xdr:row>
      <xdr:rowOff>41274</xdr:rowOff>
    </xdr:to>
    <xdr:graphicFrame macro="">
      <xdr:nvGraphicFramePr>
        <xdr:cNvPr id="3" name="Chart 2">
          <a:extLst>
            <a:ext uri="{FF2B5EF4-FFF2-40B4-BE49-F238E27FC236}">
              <a16:creationId xmlns:a16="http://schemas.microsoft.com/office/drawing/2014/main" id="{9D745CFD-09D5-4C2E-84D9-5DD6D1533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88899</xdr:colOff>
      <xdr:row>42</xdr:row>
      <xdr:rowOff>9525</xdr:rowOff>
    </xdr:from>
    <xdr:to>
      <xdr:col>8</xdr:col>
      <xdr:colOff>247649</xdr:colOff>
      <xdr:row>63</xdr:row>
      <xdr:rowOff>155575</xdr:rowOff>
    </xdr:to>
    <xdr:graphicFrame macro="">
      <xdr:nvGraphicFramePr>
        <xdr:cNvPr id="5" name="Chart 3">
          <a:extLst>
            <a:ext uri="{FF2B5EF4-FFF2-40B4-BE49-F238E27FC236}">
              <a16:creationId xmlns:a16="http://schemas.microsoft.com/office/drawing/2014/main" id="{7FB8D5E4-9329-485C-A99F-4EAE7B231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238125</xdr:colOff>
      <xdr:row>15</xdr:row>
      <xdr:rowOff>104774</xdr:rowOff>
    </xdr:from>
    <xdr:to>
      <xdr:col>22</xdr:col>
      <xdr:colOff>409575</xdr:colOff>
      <xdr:row>36</xdr:row>
      <xdr:rowOff>76200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F88159FD-1BD3-8926-8A1B-E6E8C12D198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296400" y="3990974"/>
              <a:ext cx="7296150" cy="3371851"/>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0.21959</cdr:x>
      <cdr:y>0.10312</cdr:y>
    </cdr:from>
    <cdr:to>
      <cdr:x>0.22079</cdr:x>
      <cdr:y>0.8195</cdr:y>
    </cdr:to>
    <cdr:cxnSp macro="">
      <cdr:nvCxnSpPr>
        <cdr:cNvPr id="2" name="Straight Connector 1">
          <a:extLst xmlns:a="http://schemas.openxmlformats.org/drawingml/2006/main">
            <a:ext uri="{FF2B5EF4-FFF2-40B4-BE49-F238E27FC236}">
              <a16:creationId xmlns:a16="http://schemas.microsoft.com/office/drawing/2014/main" id="{8FEF647E-434A-DCEE-78C2-7BE137F69D47}"/>
            </a:ext>
          </a:extLst>
        </cdr:cNvPr>
        <cdr:cNvCxnSpPr/>
      </cdr:nvCxnSpPr>
      <cdr:spPr>
        <a:xfrm xmlns:a="http://schemas.openxmlformats.org/drawingml/2006/main" flipH="1">
          <a:off x="1736725" y="450850"/>
          <a:ext cx="9525" cy="3132000"/>
        </a:xfrm>
        <a:prstGeom xmlns:a="http://schemas.openxmlformats.org/drawingml/2006/main" prst="line">
          <a:avLst/>
        </a:prstGeom>
        <a:ln xmlns:a="http://schemas.openxmlformats.org/drawingml/2006/main">
          <a:solidFill>
            <a:schemeClr val="tx2"/>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0.52764</cdr:x>
      <cdr:y>0.0376</cdr:y>
    </cdr:from>
    <cdr:to>
      <cdr:x>0.52842</cdr:x>
      <cdr:y>0.84967</cdr:y>
    </cdr:to>
    <cdr:cxnSp macro="">
      <cdr:nvCxnSpPr>
        <cdr:cNvPr id="3" name="Straight Connector 2">
          <a:extLst xmlns:a="http://schemas.openxmlformats.org/drawingml/2006/main">
            <a:ext uri="{FF2B5EF4-FFF2-40B4-BE49-F238E27FC236}">
              <a16:creationId xmlns:a16="http://schemas.microsoft.com/office/drawing/2014/main" id="{B1698FC0-4971-46DA-81AF-A24ADFB57085}"/>
            </a:ext>
          </a:extLst>
        </cdr:cNvPr>
        <cdr:cNvCxnSpPr/>
      </cdr:nvCxnSpPr>
      <cdr:spPr>
        <a:xfrm xmlns:a="http://schemas.openxmlformats.org/drawingml/2006/main">
          <a:off x="3606801" y="133350"/>
          <a:ext cx="5359" cy="2879997"/>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absoluteAnchor>
    <xdr:pos x="295275" y="1023097"/>
    <xdr:ext cx="5400000" cy="3283784"/>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228600" y="1066800"/>
    <xdr:ext cx="5400000" cy="3281366"/>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6DE8E5-E6E8-4C7B-8A9E-45675C751B40}" name="Table2" displayName="Table2" ref="B2:H5" totalsRowShown="0">
  <autoFilter ref="B2:H5" xr:uid="{886DE8E5-E6E8-4C7B-8A9E-45675C751B40}"/>
  <tableColumns count="7">
    <tableColumn id="1" xr3:uid="{7AD35C07-70F4-42CF-B573-24FA6C1C90AD}" name="Column1"/>
    <tableColumn id="2" xr3:uid="{DDAC1A5E-93EB-4672-84BB-0472051714DE}" name="2027-28"/>
    <tableColumn id="3" xr3:uid="{F8BA2202-4E80-4882-8489-875CA37396B4}" name="2028-29"/>
    <tableColumn id="4" xr3:uid="{407BCA6D-CBCA-47BE-BAFE-AA3F13E96213}" name="2029-30"/>
    <tableColumn id="5" xr3:uid="{399BEA5C-5AC9-4A09-B88C-3E2135056F3B}" name="2030-31"/>
    <tableColumn id="6" xr3:uid="{6347C81E-B57F-4714-BB16-ADFD892266B9}" name="2031-32"/>
    <tableColumn id="7" xr3:uid="{6FFF3A05-E011-4AD4-922A-62C4E9A0D1D5}" name="Total" dataDxfId="0">
      <calculatedColumnFormula>SUM(C3:G3)</calculatedColumnFormula>
    </tableColumn>
  </tableColumns>
  <tableStyleInfo name="TableStyleMedium6" showFirstColumn="0" showLastColumn="0" showRowStripes="1" showColumnStripes="0"/>
</table>
</file>

<file path=xl/theme/theme1.xml><?xml version="1.0" encoding="utf-8"?>
<a:theme xmlns:a="http://schemas.openxmlformats.org/drawingml/2006/main" name="APA 2026">
  <a:themeElements>
    <a:clrScheme name="APA">
      <a:dk1>
        <a:sysClr val="windowText" lastClr="000000"/>
      </a:dk1>
      <a:lt1>
        <a:sysClr val="window" lastClr="FFFFFF"/>
      </a:lt1>
      <a:dk2>
        <a:srgbClr val="E12433"/>
      </a:dk2>
      <a:lt2>
        <a:srgbClr val="FFFFFF"/>
      </a:lt2>
      <a:accent1>
        <a:srgbClr val="F96700"/>
      </a:accent1>
      <a:accent2>
        <a:srgbClr val="B1132D"/>
      </a:accent2>
      <a:accent3>
        <a:srgbClr val="AFD7D6"/>
      </a:accent3>
      <a:accent4>
        <a:srgbClr val="006275"/>
      </a:accent4>
      <a:accent5>
        <a:srgbClr val="E6E6E6"/>
      </a:accent5>
      <a:accent6>
        <a:srgbClr val="BFFF87"/>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Z128"/>
  <sheetViews>
    <sheetView workbookViewId="0"/>
  </sheetViews>
  <sheetFormatPr defaultColWidth="8.85546875" defaultRowHeight="12.75"/>
  <cols>
    <col min="1" max="1" width="2.28515625" customWidth="1"/>
    <col min="2" max="2" width="15.7109375" customWidth="1"/>
    <col min="4" max="4" width="11.140625" customWidth="1"/>
    <col min="7" max="7" width="7.140625" customWidth="1"/>
    <col min="8" max="9" width="8.85546875" customWidth="1"/>
    <col min="11" max="11" width="8.85546875" customWidth="1"/>
    <col min="12" max="12" width="10.7109375" bestFit="1" customWidth="1"/>
  </cols>
  <sheetData>
    <row r="1" spans="1:52" ht="44.25">
      <c r="A1" s="9"/>
      <c r="B1" s="9"/>
      <c r="D1" s="118"/>
      <c r="E1" s="50"/>
      <c r="G1" s="394"/>
      <c r="H1" s="9"/>
      <c r="I1" s="9"/>
      <c r="J1" s="9"/>
      <c r="K1" s="9"/>
      <c r="L1" s="9"/>
      <c r="M1" s="9"/>
      <c r="N1" s="9"/>
      <c r="O1" s="9"/>
      <c r="P1" s="9"/>
      <c r="Q1" s="9"/>
      <c r="R1" s="9"/>
      <c r="S1" s="9"/>
      <c r="T1" s="9"/>
      <c r="U1" s="9"/>
      <c r="V1" s="9"/>
      <c r="W1" s="9"/>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row>
    <row r="2" spans="1:52" ht="38.25" customHeight="1">
      <c r="A2" s="9"/>
      <c r="B2" s="9"/>
      <c r="D2" s="118"/>
      <c r="F2" s="118"/>
      <c r="G2" s="394" t="s">
        <v>18</v>
      </c>
      <c r="H2" s="116"/>
      <c r="I2" s="116"/>
      <c r="J2" s="116"/>
      <c r="K2" s="116"/>
      <c r="L2" s="116"/>
      <c r="M2" s="116"/>
      <c r="N2" s="116"/>
      <c r="O2" s="9"/>
      <c r="P2" s="9"/>
      <c r="Q2" s="9"/>
      <c r="R2" s="9"/>
      <c r="S2" s="9"/>
      <c r="T2" s="9"/>
      <c r="U2" s="9"/>
      <c r="V2" s="9"/>
      <c r="W2" s="9"/>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row>
    <row r="3" spans="1:52" ht="54.75" customHeight="1">
      <c r="A3" s="9"/>
      <c r="B3" s="116"/>
      <c r="C3" s="116"/>
      <c r="D3" s="127"/>
      <c r="E3" s="116"/>
      <c r="F3" s="127"/>
      <c r="G3" s="116"/>
      <c r="H3" s="142" t="s">
        <v>19</v>
      </c>
      <c r="I3" s="143"/>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row>
    <row r="4" spans="1:52" ht="36" customHeight="1">
      <c r="A4" s="9"/>
      <c r="B4" s="116"/>
      <c r="C4" s="116"/>
      <c r="D4" s="127"/>
      <c r="E4" s="116"/>
      <c r="F4" s="143"/>
      <c r="G4" s="116"/>
      <c r="H4" s="116"/>
      <c r="I4" s="116"/>
      <c r="J4" s="116"/>
      <c r="K4" s="372" t="s">
        <v>20</v>
      </c>
      <c r="L4" s="450">
        <v>2.1</v>
      </c>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row>
    <row r="5" spans="1:52" ht="36" customHeight="1">
      <c r="A5" s="9"/>
      <c r="B5" s="116"/>
      <c r="C5" s="116"/>
      <c r="D5" s="127"/>
      <c r="E5" s="116"/>
      <c r="F5" s="143"/>
      <c r="G5" s="116"/>
      <c r="H5" s="116"/>
      <c r="I5" s="116"/>
      <c r="J5" s="116"/>
      <c r="K5" s="372" t="s">
        <v>21</v>
      </c>
      <c r="L5" s="451" t="s">
        <v>22</v>
      </c>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row>
    <row r="6" spans="1:52">
      <c r="A6" s="9"/>
      <c r="B6" s="9"/>
      <c r="C6" s="9"/>
      <c r="D6" s="9"/>
      <c r="E6" s="9"/>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row>
    <row r="7" spans="1:52">
      <c r="A7" s="517"/>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row>
    <row r="8" spans="1:52" ht="27">
      <c r="A8" s="63"/>
      <c r="B8" s="64" t="s">
        <v>23</v>
      </c>
      <c r="C8" s="63"/>
      <c r="D8" s="63"/>
      <c r="E8" s="63"/>
      <c r="F8" s="63"/>
      <c r="G8" s="63"/>
      <c r="H8" s="63"/>
      <c r="I8" s="63"/>
      <c r="J8" s="395" t="s">
        <v>24</v>
      </c>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row>
    <row r="9" spans="1:52">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row>
    <row r="10" spans="1:52">
      <c r="A10" s="518"/>
      <c r="B10" s="518"/>
      <c r="C10" s="518"/>
      <c r="D10" s="518"/>
      <c r="E10" s="518"/>
      <c r="F10" s="518"/>
      <c r="G10" s="518"/>
      <c r="H10" s="518"/>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518"/>
      <c r="AY10" s="518"/>
      <c r="AZ10" s="518"/>
    </row>
    <row r="11" spans="1:52" ht="21.75"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row>
    <row r="12" spans="1:52" s="292" customFormat="1">
      <c r="A12" s="118"/>
      <c r="B12" s="127"/>
      <c r="C12" s="127"/>
      <c r="D12" s="127"/>
      <c r="E12" s="127"/>
      <c r="F12" s="127"/>
      <c r="G12" s="118"/>
      <c r="H12" s="118"/>
      <c r="I12" s="118"/>
      <c r="J12" s="118"/>
      <c r="K12" s="118"/>
      <c r="L12" s="118"/>
      <c r="M12" s="118"/>
      <c r="N12" s="118"/>
      <c r="O12" s="118"/>
      <c r="P12" s="118"/>
      <c r="Q12" s="118"/>
      <c r="R12" s="118"/>
      <c r="S12" s="118"/>
      <c r="T12" s="118"/>
      <c r="U12" s="118"/>
      <c r="V12" s="118"/>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row>
    <row r="13" spans="1:52" s="292" customFormat="1">
      <c r="A13" s="118"/>
      <c r="B13" s="127"/>
      <c r="C13" s="127" t="s">
        <v>25</v>
      </c>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row>
    <row r="14" spans="1:52" s="292" customFormat="1">
      <c r="A14" s="118"/>
      <c r="B14" s="127"/>
      <c r="C14" s="127" t="s">
        <v>26</v>
      </c>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row>
    <row r="15" spans="1:52" s="292" customFormat="1">
      <c r="A15" s="118"/>
      <c r="B15" s="127"/>
      <c r="C15" s="127"/>
      <c r="D15" s="294"/>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row>
    <row r="16" spans="1:52" s="292" customFormat="1" ht="15.75">
      <c r="A16" s="118"/>
      <c r="B16" s="127"/>
      <c r="C16" s="141" t="s">
        <v>27</v>
      </c>
      <c r="D16" s="140"/>
      <c r="E16" s="140"/>
      <c r="F16" s="140"/>
      <c r="G16" s="140"/>
      <c r="H16" s="140"/>
      <c r="I16" s="140"/>
      <c r="J16" s="140"/>
      <c r="K16" s="140"/>
      <c r="L16" s="140"/>
      <c r="M16" s="140"/>
      <c r="N16" s="140"/>
      <c r="O16" s="140"/>
      <c r="P16" s="140"/>
      <c r="Q16" s="140"/>
      <c r="R16" s="140"/>
      <c r="S16" s="140"/>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row>
    <row r="17" spans="1:52" s="297" customFormat="1" ht="15">
      <c r="A17" s="40"/>
      <c r="B17" s="140"/>
      <c r="C17" s="127" t="s">
        <v>28</v>
      </c>
      <c r="D17" s="127"/>
      <c r="E17" s="127"/>
      <c r="F17" s="127"/>
      <c r="G17" s="127"/>
      <c r="H17" s="292"/>
      <c r="I17" s="292"/>
      <c r="J17" s="292"/>
      <c r="K17" s="292"/>
      <c r="L17" s="127"/>
      <c r="M17" s="127"/>
      <c r="N17" s="127"/>
      <c r="O17" s="127"/>
      <c r="P17" s="127"/>
      <c r="Q17" s="127"/>
      <c r="R17" s="127"/>
      <c r="S17" s="127"/>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row>
    <row r="18" spans="1:52" s="292" customFormat="1">
      <c r="A18" s="118"/>
      <c r="B18" s="127"/>
      <c r="C18" s="293"/>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row>
    <row r="19" spans="1:52" s="292" customFormat="1">
      <c r="A19" s="118"/>
      <c r="B19" s="127"/>
      <c r="C19" s="293" t="s">
        <v>29</v>
      </c>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row>
    <row r="20" spans="1:52" s="292" customFormat="1">
      <c r="A20" s="118"/>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row>
    <row r="21" spans="1:52" s="292" customFormat="1">
      <c r="A21" s="118"/>
      <c r="B21" s="127"/>
      <c r="C21" s="188" t="s">
        <v>30</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row>
    <row r="22" spans="1:52" s="292" customFormat="1">
      <c r="A22" s="118"/>
      <c r="B22" s="127"/>
      <c r="C22" s="127" t="s">
        <v>31</v>
      </c>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row>
    <row r="23" spans="1:52" s="292" customFormat="1">
      <c r="A23" s="118"/>
      <c r="B23" s="127"/>
      <c r="C23" s="127" t="s">
        <v>32</v>
      </c>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row>
    <row r="24" spans="1:52" s="292" customFormat="1">
      <c r="A24" s="118"/>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row>
    <row r="25" spans="1:52" s="292" customFormat="1">
      <c r="A25" s="118"/>
      <c r="B25" s="127"/>
      <c r="C25" s="188" t="s">
        <v>33</v>
      </c>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row>
    <row r="26" spans="1:52" s="292" customFormat="1">
      <c r="A26" s="118"/>
      <c r="B26" s="127"/>
      <c r="C26" s="127" t="s">
        <v>34</v>
      </c>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row>
    <row r="27" spans="1:52" s="292" customFormat="1">
      <c r="A27" s="118"/>
      <c r="B27" s="127"/>
      <c r="C27" s="127" t="s">
        <v>35</v>
      </c>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row>
    <row r="28" spans="1:52" s="292" customFormat="1">
      <c r="A28" s="118"/>
      <c r="B28" s="127"/>
      <c r="C28" s="127" t="s">
        <v>36</v>
      </c>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row>
    <row r="29" spans="1:52" s="292" customFormat="1">
      <c r="A29" s="118"/>
      <c r="B29" s="127"/>
      <c r="C29" s="127" t="s">
        <v>37</v>
      </c>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row>
    <row r="30" spans="1:52" s="292" customFormat="1">
      <c r="A30" s="118"/>
      <c r="B30" s="127"/>
      <c r="C30" s="188"/>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row>
    <row r="31" spans="1:52" s="292" customFormat="1">
      <c r="A31" s="118"/>
      <c r="B31" s="127"/>
      <c r="C31" s="188" t="s">
        <v>38</v>
      </c>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row>
    <row r="32" spans="1:52" s="292" customFormat="1">
      <c r="A32" s="118"/>
      <c r="B32" s="127"/>
      <c r="C32" s="127" t="s">
        <v>39</v>
      </c>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row>
    <row r="33" spans="1:52" s="292" customFormat="1">
      <c r="A33" s="118"/>
      <c r="B33" s="127"/>
      <c r="C33" s="127" t="s">
        <v>40</v>
      </c>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row>
    <row r="34" spans="1:52" s="292" customFormat="1">
      <c r="A34" s="118"/>
      <c r="B34" s="127"/>
      <c r="C34" s="127" t="s">
        <v>41</v>
      </c>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row>
    <row r="35" spans="1:52" s="292" customFormat="1">
      <c r="A35" s="118"/>
      <c r="B35" s="127"/>
      <c r="C35" s="127" t="s">
        <v>42</v>
      </c>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row>
    <row r="36" spans="1:52" s="292" customFormat="1">
      <c r="A36" s="118"/>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row>
    <row r="37" spans="1:52" s="292" customFormat="1">
      <c r="A37" s="118"/>
      <c r="B37" s="127"/>
      <c r="C37" s="293" t="s">
        <v>43</v>
      </c>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row>
    <row r="38" spans="1:52" s="292" customFormat="1">
      <c r="A38" s="118"/>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row>
    <row r="39" spans="1:52" s="292" customFormat="1">
      <c r="A39" s="118"/>
      <c r="B39" s="127"/>
      <c r="C39" s="188" t="s">
        <v>44</v>
      </c>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row>
    <row r="40" spans="1:52" s="292" customFormat="1">
      <c r="A40" s="118"/>
      <c r="B40" s="127"/>
      <c r="C40" s="127" t="s">
        <v>45</v>
      </c>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row>
    <row r="41" spans="1:52" s="292" customFormat="1">
      <c r="A41" s="118"/>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row>
    <row r="42" spans="1:52" s="292" customFormat="1">
      <c r="A42" s="118"/>
      <c r="B42" s="127"/>
      <c r="C42" s="188" t="s">
        <v>46</v>
      </c>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row>
    <row r="43" spans="1:52" s="292" customFormat="1">
      <c r="A43" s="118"/>
      <c r="B43" s="127"/>
      <c r="C43" s="127" t="s">
        <v>47</v>
      </c>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row>
    <row r="44" spans="1:52" s="292" customFormat="1">
      <c r="A44" s="118"/>
      <c r="B44" s="127"/>
      <c r="C44" s="127" t="s">
        <v>48</v>
      </c>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row>
    <row r="45" spans="1:52" s="292" customFormat="1">
      <c r="A45" s="118"/>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row>
    <row r="46" spans="1:52" s="292" customFormat="1">
      <c r="A46" s="118"/>
      <c r="B46" s="127"/>
      <c r="C46" s="188" t="s">
        <v>49</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row>
    <row r="47" spans="1:52" s="292" customFormat="1">
      <c r="A47" s="118"/>
      <c r="B47" s="127"/>
      <c r="C47" s="127" t="s">
        <v>50</v>
      </c>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row>
    <row r="48" spans="1:52" s="292" customFormat="1">
      <c r="A48" s="118"/>
      <c r="B48" s="127"/>
      <c r="C48" s="127" t="s">
        <v>51</v>
      </c>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row>
    <row r="49" spans="1:52" s="292" customFormat="1">
      <c r="A49" s="118"/>
      <c r="B49" s="127"/>
      <c r="C49" s="127" t="s">
        <v>52</v>
      </c>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row>
    <row r="50" spans="1:52" s="292" customFormat="1">
      <c r="A50" s="118"/>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row>
    <row r="51" spans="1:52" s="292" customFormat="1">
      <c r="A51" s="118"/>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row>
    <row r="52" spans="1:52" s="292" customFormat="1" ht="15.75">
      <c r="A52" s="118"/>
      <c r="B52" s="127"/>
      <c r="C52" s="141" t="s">
        <v>53</v>
      </c>
      <c r="D52" s="140"/>
      <c r="E52" s="140"/>
      <c r="F52" s="140"/>
      <c r="G52" s="140"/>
      <c r="H52" s="140"/>
      <c r="I52" s="140"/>
      <c r="J52" s="140"/>
      <c r="K52" s="140"/>
      <c r="L52" s="140"/>
      <c r="M52" s="116"/>
      <c r="N52" s="116"/>
      <c r="O52" s="116"/>
      <c r="P52" s="116"/>
      <c r="Q52" s="116"/>
      <c r="R52" s="116"/>
      <c r="S52" s="116"/>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row>
    <row r="53" spans="1:52">
      <c r="A53" s="9"/>
      <c r="B53" s="116"/>
      <c r="C53" s="127"/>
      <c r="D53" s="127"/>
      <c r="E53" s="127"/>
      <c r="F53" s="127"/>
      <c r="G53" s="127"/>
      <c r="H53" s="127"/>
      <c r="I53" s="127"/>
      <c r="J53" s="127"/>
      <c r="K53" s="127"/>
      <c r="L53" s="127"/>
      <c r="M53" s="127"/>
      <c r="N53" s="127"/>
      <c r="O53" s="127"/>
      <c r="P53" s="127"/>
      <c r="Q53" s="127"/>
      <c r="R53" s="127"/>
      <c r="S53" s="127"/>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row>
    <row r="54" spans="1:52" s="292" customFormat="1">
      <c r="A54" s="118"/>
      <c r="B54" s="127"/>
      <c r="C54" s="298" t="s">
        <v>54</v>
      </c>
      <c r="D54" s="298" t="s">
        <v>55</v>
      </c>
      <c r="E54" s="298"/>
      <c r="F54" s="298" t="s">
        <v>56</v>
      </c>
      <c r="G54" s="298"/>
      <c r="H54" s="298"/>
      <c r="I54" s="298"/>
      <c r="J54" s="298"/>
      <c r="K54" s="298"/>
      <c r="L54" s="298"/>
      <c r="M54" s="298"/>
      <c r="N54" s="298"/>
      <c r="O54" s="298"/>
      <c r="P54" s="298"/>
      <c r="Q54" s="298"/>
      <c r="R54" s="298"/>
      <c r="S54" s="298"/>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row>
    <row r="55" spans="1:52" s="292" customFormat="1">
      <c r="A55" s="118"/>
      <c r="B55" s="127"/>
      <c r="C55" s="519">
        <v>1</v>
      </c>
      <c r="D55" s="520" t="s">
        <v>57</v>
      </c>
      <c r="E55" s="520"/>
      <c r="F55" s="521" t="s">
        <v>58</v>
      </c>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row>
    <row r="56" spans="1:52" s="292" customFormat="1">
      <c r="A56" s="118"/>
      <c r="B56" s="118"/>
      <c r="C56" s="192"/>
      <c r="D56" s="295"/>
      <c r="E56" s="295"/>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row>
    <row r="57" spans="1:52" s="292" customFormat="1">
      <c r="A57" s="118"/>
      <c r="B57" s="118"/>
      <c r="C57" s="452">
        <v>2</v>
      </c>
      <c r="D57" s="453" t="s">
        <v>59</v>
      </c>
      <c r="F57" s="292" t="s">
        <v>60</v>
      </c>
      <c r="G5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row>
    <row r="58" spans="1:52" s="292" customFormat="1">
      <c r="A58" s="118"/>
      <c r="B58" s="118"/>
      <c r="C58" s="192"/>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row>
    <row r="59" spans="1:52" s="292" customFormat="1">
      <c r="A59" s="118"/>
      <c r="B59" s="118"/>
      <c r="C59" s="452">
        <v>2.1</v>
      </c>
      <c r="D59" s="453" t="s">
        <v>22</v>
      </c>
      <c r="F59" s="292" t="s">
        <v>61</v>
      </c>
      <c r="G59"/>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row>
    <row r="60" spans="1:52" s="292" customFormat="1">
      <c r="A60" s="118"/>
      <c r="B60" s="118"/>
      <c r="C60" s="192"/>
      <c r="D60" s="296"/>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row>
    <row r="61" spans="1:52" s="292" customFormat="1">
      <c r="A61" s="118"/>
      <c r="B61" s="118"/>
      <c r="C61" s="299"/>
      <c r="D61" s="295"/>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row>
    <row r="62" spans="1:52" s="292" customFormat="1">
      <c r="A62" s="118"/>
      <c r="B62" s="118"/>
      <c r="C62" s="192"/>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row>
    <row r="63" spans="1:52" s="292" customFormat="1">
      <c r="A63" s="118"/>
      <c r="B63" s="118"/>
      <c r="C63" s="192"/>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row>
    <row r="64" spans="1:52" s="292" customFormat="1">
      <c r="A64" s="118"/>
      <c r="B64" s="118"/>
      <c r="C64" s="192"/>
      <c r="D64" s="296"/>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row>
    <row r="65" spans="1:52" s="292" customFormat="1">
      <c r="A65" s="118"/>
      <c r="B65" s="118"/>
      <c r="C65" s="116"/>
      <c r="D65" s="116"/>
      <c r="E65" s="116"/>
      <c r="F65" s="127"/>
      <c r="G65" s="116"/>
      <c r="H65" s="116"/>
      <c r="I65" s="116"/>
      <c r="J65" s="116"/>
      <c r="K65" s="116"/>
      <c r="L65" s="116"/>
      <c r="M65" s="116"/>
      <c r="N65" s="116"/>
      <c r="O65" s="116"/>
      <c r="P65" s="116"/>
      <c r="Q65" s="116"/>
      <c r="R65" s="116"/>
      <c r="S65" s="116"/>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row>
    <row r="66" spans="1:52">
      <c r="A66" s="9"/>
      <c r="B66" s="9"/>
      <c r="C66" s="116"/>
      <c r="D66" s="116"/>
      <c r="E66" s="116"/>
      <c r="F66" s="127"/>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row>
    <row r="67" spans="1:52">
      <c r="A67" s="9"/>
      <c r="B67" s="9"/>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row>
    <row r="68" spans="1:52">
      <c r="A68" s="9"/>
      <c r="B68" s="9"/>
      <c r="C68" s="299"/>
      <c r="D68" s="295"/>
      <c r="E68" s="127"/>
      <c r="F68" s="127"/>
      <c r="G68" s="127"/>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row>
    <row r="69" spans="1:52">
      <c r="A69" s="9"/>
      <c r="B69" s="9"/>
      <c r="C69" s="192"/>
      <c r="D69" s="127"/>
      <c r="E69" s="127"/>
      <c r="F69" s="127"/>
      <c r="G69" s="127"/>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row>
    <row r="70" spans="1:52">
      <c r="A70" s="9"/>
      <c r="B70" s="9"/>
      <c r="C70" s="192"/>
      <c r="D70" s="127"/>
      <c r="E70" s="127"/>
      <c r="F70" s="127"/>
      <c r="G70" s="127"/>
      <c r="H70" s="116"/>
      <c r="I70" s="116"/>
      <c r="J70" s="116"/>
      <c r="K70" s="116"/>
      <c r="L70" s="116"/>
      <c r="M70" s="116"/>
      <c r="N70" s="116"/>
      <c r="O70" s="116"/>
      <c r="P70" s="116"/>
      <c r="Q70" s="116"/>
      <c r="R70" s="9"/>
      <c r="S70" s="9"/>
      <c r="T70" s="9"/>
      <c r="U70" s="9"/>
      <c r="V70" s="9"/>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row>
    <row r="71" spans="1:52">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row>
    <row r="72" spans="1:52">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row>
    <row r="73" spans="1:52">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row>
    <row r="74" spans="1:52">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row>
    <row r="75" spans="1:52">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row>
    <row r="76" spans="1:52">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row>
    <row r="77" spans="1:52">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row>
    <row r="78" spans="1:5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row>
    <row r="79" spans="1:52">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row>
    <row r="80" spans="1:52">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row>
    <row r="81" spans="1:52">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row>
    <row r="82" spans="1:52">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row>
    <row r="83" spans="1:52">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row>
    <row r="84" spans="1:52">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row>
    <row r="85" spans="1:52">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row>
    <row r="86" spans="1:52">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row>
    <row r="87" spans="1:52">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row>
    <row r="88" spans="1:52">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row>
    <row r="89" spans="1:52">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row>
    <row r="90" spans="1:52">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row>
    <row r="91" spans="1:52">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row>
    <row r="92" spans="1:52">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row>
    <row r="93" spans="1:52">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row>
    <row r="94" spans="1:52">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row>
    <row r="95" spans="1:52">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row>
    <row r="96" spans="1:52">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row>
    <row r="97" spans="1:52">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row>
    <row r="98" spans="1:52">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row>
    <row r="99" spans="1:52">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row>
    <row r="100" spans="1:52">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row>
    <row r="101" spans="1:52">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row>
    <row r="102" spans="1:52">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row>
    <row r="103" spans="1:52">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row>
    <row r="104" spans="1:52">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row>
    <row r="105" spans="1:52">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row>
    <row r="106" spans="1:52">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row>
    <row r="107" spans="1:52">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row>
    <row r="108" spans="1:52">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row>
    <row r="109" spans="1:52">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row>
    <row r="110" spans="1:52">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row>
    <row r="111" spans="1:52">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row>
    <row r="112" spans="1:52">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row>
    <row r="113" spans="1:52">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row>
    <row r="114" spans="1:52">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row>
    <row r="115" spans="1:52">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row>
    <row r="116" spans="1:52">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row>
    <row r="117" spans="1:52">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row>
    <row r="118" spans="1:52">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row>
    <row r="119" spans="1:52">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row>
    <row r="120" spans="1:52">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row>
    <row r="121" spans="1:52">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row>
    <row r="122" spans="1:52">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row>
    <row r="123" spans="1:52">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row>
    <row r="124" spans="1:52">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row>
    <row r="125" spans="1:52">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row>
    <row r="126" spans="1:52">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row>
    <row r="127" spans="1:52">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row>
    <row r="128" spans="1:52">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row>
  </sheetData>
  <phoneticPr fontId="35" type="noConversion"/>
  <pageMargins left="0.74803149606299213" right="0.74803149606299213" top="0.98425196850393704" bottom="0.98425196850393704" header="0.51181102362204722" footer="0.51181102362204722"/>
  <pageSetup paperSize="9" scale="3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BBC84-1974-41AF-8B34-79AC570B872F}">
  <sheetPr>
    <tabColor theme="7"/>
  </sheetPr>
  <dimension ref="A2:H31"/>
  <sheetViews>
    <sheetView workbookViewId="0">
      <selection activeCell="L46" sqref="L46"/>
    </sheetView>
  </sheetViews>
  <sheetFormatPr defaultRowHeight="12.75"/>
  <cols>
    <col min="2" max="2" width="22.7109375" bestFit="1" customWidth="1"/>
    <col min="3" max="7" width="9.7109375" customWidth="1"/>
  </cols>
  <sheetData>
    <row r="2" spans="1:8">
      <c r="A2" t="s">
        <v>443</v>
      </c>
      <c r="B2" t="s">
        <v>444</v>
      </c>
      <c r="C2" t="s">
        <v>10</v>
      </c>
      <c r="D2" t="s">
        <v>11</v>
      </c>
      <c r="E2" t="s">
        <v>12</v>
      </c>
      <c r="F2" t="s">
        <v>13</v>
      </c>
      <c r="G2" t="s">
        <v>14</v>
      </c>
      <c r="H2" t="s">
        <v>146</v>
      </c>
    </row>
    <row r="3" spans="1:8">
      <c r="B3" t="s">
        <v>445</v>
      </c>
      <c r="C3" s="474">
        <f ca="1">Assets!G772</f>
        <v>16.330417862584461</v>
      </c>
      <c r="D3" s="474">
        <f ca="1">Assets!H772</f>
        <v>18.186888363559827</v>
      </c>
      <c r="E3" s="474">
        <f ca="1">Assets!I772</f>
        <v>19.894555713718145</v>
      </c>
      <c r="F3" s="474">
        <f ca="1">Assets!J772</f>
        <v>21.495455001550265</v>
      </c>
      <c r="G3" s="474">
        <f ca="1">Assets!K772</f>
        <v>20.588779290850685</v>
      </c>
      <c r="H3" s="485">
        <f ca="1">SUM(C3:G3)</f>
        <v>96.496096232263383</v>
      </c>
    </row>
    <row r="4" spans="1:8">
      <c r="B4" t="s">
        <v>446</v>
      </c>
      <c r="C4" s="474">
        <f ca="1">Assets!G771</f>
        <v>14.611959862020042</v>
      </c>
      <c r="D4" s="474">
        <f ca="1">Assets!H771</f>
        <v>15.253988061785771</v>
      </c>
      <c r="E4" s="474">
        <f ca="1">Assets!I771</f>
        <v>15.706880714221079</v>
      </c>
      <c r="F4" s="474">
        <f ca="1">Assets!J771</f>
        <v>15.993891898784259</v>
      </c>
      <c r="G4" s="474">
        <f ca="1">Assets!K771</f>
        <v>16.295565905733419</v>
      </c>
      <c r="H4" s="485">
        <f ca="1">SUM(C4:G4)</f>
        <v>77.862286442544558</v>
      </c>
    </row>
    <row r="5" spans="1:8">
      <c r="B5" s="488" t="s">
        <v>447</v>
      </c>
      <c r="C5" s="489">
        <f ca="1">C3-C4</f>
        <v>1.7184580005644197</v>
      </c>
      <c r="D5" s="489">
        <f t="shared" ref="D5:G5" ca="1" si="0">D3-D4</f>
        <v>2.9329003017740565</v>
      </c>
      <c r="E5" s="489">
        <f t="shared" ca="1" si="0"/>
        <v>4.1876749994970659</v>
      </c>
      <c r="F5" s="489">
        <f t="shared" ca="1" si="0"/>
        <v>5.5015631027660064</v>
      </c>
      <c r="G5" s="489">
        <f t="shared" ca="1" si="0"/>
        <v>4.2932133851172658</v>
      </c>
      <c r="H5" s="490">
        <f ca="1">SUM(C5:G5)</f>
        <v>18.633809789718814</v>
      </c>
    </row>
    <row r="7" spans="1:8">
      <c r="A7" t="s">
        <v>448</v>
      </c>
    </row>
    <row r="8" spans="1:8">
      <c r="B8" t="str">
        <f>'PTRM input'!E61</f>
        <v>Pipelines</v>
      </c>
      <c r="C8" s="474">
        <f>'PTRM input'!K7</f>
        <v>538.15514920124633</v>
      </c>
      <c r="D8" s="486">
        <f>C8/$C$18</f>
        <v>0.89742443689288975</v>
      </c>
      <c r="E8" s="474">
        <f>'PTRM input'!L7</f>
        <v>44.780056566808369</v>
      </c>
      <c r="F8" s="491">
        <f>1/E8</f>
        <v>2.2331369736169886E-2</v>
      </c>
    </row>
    <row r="9" spans="1:8">
      <c r="B9" t="str">
        <f>'PTRM input'!E62</f>
        <v>Compressors</v>
      </c>
      <c r="C9" s="474">
        <f>'PTRM input'!K8</f>
        <v>22.918968930958737</v>
      </c>
      <c r="D9" s="486">
        <f t="shared" ref="D9:D16" si="1">C9/$C$18</f>
        <v>3.8219540995862028E-2</v>
      </c>
      <c r="E9" s="474">
        <f>'PTRM input'!L8</f>
        <v>20.761542407050005</v>
      </c>
      <c r="F9" s="491">
        <f t="shared" ref="F9:F16" si="2">1/E9</f>
        <v>4.8165978249305297E-2</v>
      </c>
    </row>
    <row r="10" spans="1:8">
      <c r="B10" t="str">
        <f>'PTRM input'!E63</f>
        <v>Regulators and meters</v>
      </c>
      <c r="C10" s="474">
        <f>'PTRM input'!K9</f>
        <v>4.3038623309705528</v>
      </c>
      <c r="D10" s="486">
        <f t="shared" si="1"/>
        <v>7.1770961117226138E-3</v>
      </c>
      <c r="E10" s="474">
        <f>'PTRM input'!L9</f>
        <v>14.900165922628867</v>
      </c>
      <c r="F10" s="491">
        <f t="shared" si="2"/>
        <v>6.7113346602489909E-2</v>
      </c>
    </row>
    <row r="11" spans="1:8">
      <c r="B11" t="str">
        <f>'PTRM input'!E64</f>
        <v>Easements</v>
      </c>
      <c r="C11" s="474">
        <f>'PTRM input'!K10</f>
        <v>24.064246136485931</v>
      </c>
      <c r="D11" s="486">
        <f t="shared" si="1"/>
        <v>4.0129398687982987E-2</v>
      </c>
      <c r="E11" s="474" t="str">
        <f>'PTRM input'!L10</f>
        <v>n/a</v>
      </c>
      <c r="F11" s="491" t="e">
        <f t="shared" si="2"/>
        <v>#VALUE!</v>
      </c>
    </row>
    <row r="12" spans="1:8">
      <c r="B12" t="str">
        <f>'PTRM input'!E65</f>
        <v>Communications</v>
      </c>
      <c r="C12" s="474">
        <f>'PTRM input'!K11</f>
        <v>-2.9902692173350752E-2</v>
      </c>
      <c r="D12" s="486">
        <f t="shared" si="1"/>
        <v>-4.9865557776565025E-5</v>
      </c>
      <c r="E12" s="474">
        <f>'PTRM input'!L11</f>
        <v>5</v>
      </c>
      <c r="F12" s="491">
        <f t="shared" si="2"/>
        <v>0.2</v>
      </c>
    </row>
    <row r="13" spans="1:8">
      <c r="B13" t="str">
        <f>'PTRM input'!E66</f>
        <v>Capitalised AA costs</v>
      </c>
      <c r="C13" s="474">
        <f>'PTRM input'!K12</f>
        <v>0.32663830058462978</v>
      </c>
      <c r="D13" s="486">
        <f t="shared" si="1"/>
        <v>5.4470015460205681E-4</v>
      </c>
      <c r="E13" s="474">
        <f>'PTRM input'!L12</f>
        <v>4.2694608811736838</v>
      </c>
      <c r="F13" s="491">
        <f t="shared" si="2"/>
        <v>0.23422160966728378</v>
      </c>
    </row>
    <row r="14" spans="1:8">
      <c r="B14" t="str">
        <f>'PTRM input'!E67</f>
        <v>Group IT</v>
      </c>
      <c r="C14" s="474">
        <f>'PTRM input'!K13</f>
        <v>4.7006020768745334</v>
      </c>
      <c r="D14" s="486">
        <f t="shared" si="1"/>
        <v>7.8386970340390948E-3</v>
      </c>
      <c r="E14" s="474">
        <f>'PTRM input'!L13</f>
        <v>4.0629119796472937</v>
      </c>
      <c r="F14" s="491">
        <f t="shared" si="2"/>
        <v>0.24612888613127454</v>
      </c>
    </row>
    <row r="15" spans="1:8">
      <c r="B15" t="str">
        <f>'PTRM input'!E68</f>
        <v>SIB Capex</v>
      </c>
      <c r="C15" s="474">
        <f>'PTRM input'!K14</f>
        <v>5.2266884688503641</v>
      </c>
      <c r="D15" s="486">
        <f t="shared" si="1"/>
        <v>8.7159956806778342E-3</v>
      </c>
      <c r="E15" s="474">
        <f>'PTRM input'!L14</f>
        <v>4.0155922943084956</v>
      </c>
      <c r="F15" s="491">
        <f t="shared" si="2"/>
        <v>0.24902926559983471</v>
      </c>
    </row>
    <row r="16" spans="1:8">
      <c r="B16" t="str">
        <f>'PTRM input'!E69</f>
        <v>Pipeline Integrity</v>
      </c>
      <c r="C16" s="474">
        <f>'PTRM input'!K15</f>
        <v>0</v>
      </c>
      <c r="D16" s="486">
        <f t="shared" si="1"/>
        <v>0</v>
      </c>
      <c r="E16" s="474">
        <f>'PTRM input'!L15</f>
        <v>10</v>
      </c>
      <c r="F16" s="491">
        <f t="shared" si="2"/>
        <v>0.1</v>
      </c>
    </row>
    <row r="18" spans="1:6">
      <c r="C18" s="485">
        <f>SUM(C8:C17)</f>
        <v>599.66625275379783</v>
      </c>
      <c r="D18" s="487">
        <f>SUM(D8:D17)</f>
        <v>0.99999999999999967</v>
      </c>
    </row>
    <row r="20" spans="1:6">
      <c r="A20" t="s">
        <v>449</v>
      </c>
      <c r="C20" t="s">
        <v>450</v>
      </c>
      <c r="D20" t="s">
        <v>451</v>
      </c>
      <c r="E20" t="s">
        <v>452</v>
      </c>
      <c r="F20" t="s">
        <v>453</v>
      </c>
    </row>
    <row r="21" spans="1:6">
      <c r="B21" t="str">
        <f>'PTRM input'!G7</f>
        <v>Pipelines</v>
      </c>
      <c r="C21" s="510">
        <f>VLOOKUP($B21,'PTRM input'!$G$7:$P$55,6,FALSE)</f>
        <v>44.780056566808369</v>
      </c>
      <c r="D21" s="510">
        <f>VLOOKUP($B21,'PTRM input'!$G$7:$P$55,7,FALSE)</f>
        <v>44.780056566808369</v>
      </c>
      <c r="E21" s="510">
        <f>VLOOKUP($B21,'PTRM input'!$G$7:$P$55,9,FALSE)</f>
        <v>12.835302652399463</v>
      </c>
      <c r="F21" s="510">
        <f>VLOOKUP($B21,'PTRM input'!$G$7:$P$55,10,FALSE)</f>
        <v>20</v>
      </c>
    </row>
    <row r="22" spans="1:6">
      <c r="B22" t="str">
        <f>'PTRM input'!G8</f>
        <v>Compressors</v>
      </c>
      <c r="C22" s="510">
        <f>VLOOKUP($B22,'PTRM input'!$G$7:$P$55,6,FALSE)</f>
        <v>20.761542407050005</v>
      </c>
      <c r="D22" s="510">
        <f>VLOOKUP($B22,'PTRM input'!$G$7:$P$55,7,FALSE)</f>
        <v>20.761542407050005</v>
      </c>
      <c r="E22" s="510">
        <f>VLOOKUP($B22,'PTRM input'!$G$7:$P$55,9,FALSE)</f>
        <v>8.645675561576093</v>
      </c>
      <c r="F22" s="510">
        <f>VLOOKUP($B22,'PTRM input'!$G$7:$P$55,10,FALSE)</f>
        <v>20</v>
      </c>
    </row>
    <row r="23" spans="1:6">
      <c r="B23" t="str">
        <f>'PTRM input'!G9</f>
        <v>Regulators and meters</v>
      </c>
      <c r="C23" s="510">
        <f>VLOOKUP($B23,'PTRM input'!$G$7:$P$55,6,FALSE)</f>
        <v>14.900165922628867</v>
      </c>
      <c r="D23" s="510">
        <f>VLOOKUP($B23,'PTRM input'!$G$7:$P$55,7,FALSE)</f>
        <v>14.900165922628867</v>
      </c>
      <c r="E23" s="510">
        <f>VLOOKUP($B23,'PTRM input'!$G$7:$P$55,9,FALSE)</f>
        <v>10.435358226893216</v>
      </c>
      <c r="F23" s="510">
        <f>VLOOKUP($B23,'PTRM input'!$G$7:$P$55,10,FALSE)</f>
        <v>14.900165922628867</v>
      </c>
    </row>
    <row r="24" spans="1:6">
      <c r="B24" t="str">
        <f>'PTRM input'!G10</f>
        <v>Easements</v>
      </c>
      <c r="C24" s="510" t="str">
        <f>VLOOKUP($B24,'PTRM input'!$G$7:$P$55,6,FALSE)</f>
        <v>n/a</v>
      </c>
      <c r="D24" s="510" t="str">
        <f>VLOOKUP($B24,'PTRM input'!$G$7:$P$55,7,FALSE)</f>
        <v>n/a</v>
      </c>
      <c r="E24" s="510" t="str">
        <f>VLOOKUP($B24,'PTRM input'!$G$7:$P$55,9,FALSE)</f>
        <v>n/a</v>
      </c>
      <c r="F24" s="510" t="str">
        <f>VLOOKUP($B24,'PTRM input'!$G$7:$P$55,10,FALSE)</f>
        <v>n/a</v>
      </c>
    </row>
    <row r="25" spans="1:6">
      <c r="B25" t="str">
        <f>'PTRM input'!G11</f>
        <v>Communications</v>
      </c>
      <c r="C25" s="510">
        <f>VLOOKUP($B25,'PTRM input'!$G$7:$P$55,6,FALSE)</f>
        <v>5</v>
      </c>
      <c r="D25" s="510">
        <f>VLOOKUP($B25,'PTRM input'!$G$7:$P$55,7,FALSE)</f>
        <v>15</v>
      </c>
      <c r="E25" s="510">
        <f>VLOOKUP($B25,'PTRM input'!$G$7:$P$55,9,FALSE)</f>
        <v>15</v>
      </c>
      <c r="F25" s="510">
        <f>VLOOKUP($B25,'PTRM input'!$G$7:$P$55,10,FALSE)</f>
        <v>10</v>
      </c>
    </row>
    <row r="26" spans="1:6">
      <c r="B26" t="str">
        <f>'PTRM input'!G12</f>
        <v>Capitalised AA costs</v>
      </c>
      <c r="C26" s="510">
        <f>VLOOKUP($B26,'PTRM input'!$G$7:$P$55,6,FALSE)</f>
        <v>4.2694608811736838</v>
      </c>
      <c r="D26" s="510">
        <f>VLOOKUP($B26,'PTRM input'!$G$7:$P$55,7,FALSE)</f>
        <v>5</v>
      </c>
      <c r="E26" s="510">
        <f>VLOOKUP($B26,'PTRM input'!$G$7:$P$55,9,FALSE)</f>
        <v>5</v>
      </c>
      <c r="F26" s="510">
        <f>VLOOKUP($B26,'PTRM input'!$G$7:$P$55,10,FALSE)</f>
        <v>5</v>
      </c>
    </row>
    <row r="27" spans="1:6">
      <c r="B27" t="str">
        <f>'PTRM input'!G13</f>
        <v>Group IT</v>
      </c>
      <c r="C27" s="510">
        <f>VLOOKUP($B27,'PTRM input'!$G$7:$P$55,6,FALSE)</f>
        <v>4.0629119796472937</v>
      </c>
      <c r="D27" s="510">
        <f>VLOOKUP($B27,'PTRM input'!$G$7:$P$55,7,FALSE)</f>
        <v>5</v>
      </c>
      <c r="E27" s="510">
        <f>VLOOKUP($B27,'PTRM input'!$G$7:$P$55,9,FALSE)</f>
        <v>4.1118494098228897</v>
      </c>
      <c r="F27" s="510">
        <f>VLOOKUP($B27,'PTRM input'!$G$7:$P$55,10,FALSE)</f>
        <v>5</v>
      </c>
    </row>
    <row r="28" spans="1:6">
      <c r="B28" t="str">
        <f>'PTRM input'!G14</f>
        <v>SIB Capex</v>
      </c>
      <c r="C28" s="510">
        <f>VLOOKUP($B28,'PTRM input'!$G$7:$P$55,6,FALSE)</f>
        <v>4.0155922943084956</v>
      </c>
      <c r="D28" s="510">
        <f>VLOOKUP($B28,'PTRM input'!$G$7:$P$55,7,FALSE)</f>
        <v>5</v>
      </c>
      <c r="E28" s="510">
        <f>VLOOKUP($B28,'PTRM input'!$G$7:$P$55,9,FALSE)</f>
        <v>4.0808454320929783</v>
      </c>
      <c r="F28" s="510">
        <f>VLOOKUP($B28,'PTRM input'!$G$7:$P$55,10,FALSE)</f>
        <v>5</v>
      </c>
    </row>
    <row r="29" spans="1:6">
      <c r="B29" t="str">
        <f>'PTRM input'!G15</f>
        <v>Pipeline Integrity</v>
      </c>
      <c r="C29" s="510">
        <f>VLOOKUP($B29,'PTRM input'!$G$7:$P$55,6,FALSE)</f>
        <v>10</v>
      </c>
      <c r="D29" s="510">
        <f>VLOOKUP($B29,'PTRM input'!$G$7:$P$55,7,FALSE)</f>
        <v>10</v>
      </c>
      <c r="E29" s="510">
        <f>VLOOKUP($B29,'PTRM input'!$G$7:$P$55,9,FALSE)</f>
        <v>10</v>
      </c>
      <c r="F29" s="510">
        <f>VLOOKUP($B29,'PTRM input'!$G$7:$P$55,10,FALSE)</f>
        <v>10</v>
      </c>
    </row>
    <row r="30" spans="1:6">
      <c r="B30" t="str">
        <f>'PTRM input'!G55</f>
        <v>In-house software</v>
      </c>
      <c r="C30" s="510">
        <f>VLOOKUP($B30,'PTRM input'!$G$7:$P$55,6,FALSE)</f>
        <v>0</v>
      </c>
      <c r="D30" s="510">
        <f>VLOOKUP($B30,'PTRM input'!$G$7:$P$55,7,FALSE)</f>
        <v>5</v>
      </c>
      <c r="E30" s="510">
        <f>VLOOKUP($B30,'PTRM input'!$G$7:$P$55,9,FALSE)</f>
        <v>0</v>
      </c>
      <c r="F30" s="510">
        <f>VLOOKUP($B30,'PTRM input'!$G$7:$P$55,10,FALSE)</f>
        <v>5</v>
      </c>
    </row>
    <row r="31" spans="1:6">
      <c r="C31" s="510"/>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T59"/>
  <sheetViews>
    <sheetView workbookViewId="0"/>
  </sheetViews>
  <sheetFormatPr defaultColWidth="8.85546875" defaultRowHeight="12.75"/>
  <cols>
    <col min="1" max="1" width="0.85546875" customWidth="1"/>
    <col min="2" max="5" width="0.42578125" customWidth="1"/>
    <col min="6" max="6" width="42.28515625" customWidth="1"/>
    <col min="7" max="11" width="10.5703125" customWidth="1"/>
    <col min="12" max="16" width="10.7109375" customWidth="1"/>
    <col min="17" max="17" width="11.42578125" customWidth="1"/>
    <col min="18" max="18" width="4.5703125" customWidth="1"/>
  </cols>
  <sheetData>
    <row r="1" spans="1:20">
      <c r="A1" s="9"/>
      <c r="B1" s="9"/>
      <c r="C1" s="9"/>
      <c r="D1" s="9"/>
      <c r="E1" s="9"/>
      <c r="F1" s="9"/>
      <c r="G1" s="9"/>
      <c r="H1" s="9"/>
      <c r="I1" s="9"/>
      <c r="J1" s="9"/>
      <c r="K1" s="9"/>
      <c r="L1" s="9"/>
      <c r="M1" s="9"/>
      <c r="N1" s="9"/>
      <c r="O1" s="9"/>
      <c r="P1" s="9"/>
      <c r="Q1" s="9"/>
      <c r="R1" s="9"/>
      <c r="S1" s="9"/>
      <c r="T1" s="9"/>
    </row>
    <row r="2" spans="1:20" ht="15.75">
      <c r="A2" s="9"/>
      <c r="B2" s="9"/>
      <c r="C2" s="9"/>
      <c r="D2" s="9"/>
      <c r="E2" s="9"/>
      <c r="F2" s="58" t="str">
        <f>'DMS input'!$C$16&amp;" - Equity Raising Costs"&amp;" - TNSP PTRM - version "&amp;Intro!$L$4</f>
        <v>RBP - Equity Raising Costs - TNSP PTRM - version 2.1</v>
      </c>
      <c r="G2" s="9"/>
      <c r="H2" s="9"/>
      <c r="I2" s="9"/>
      <c r="J2" s="9"/>
      <c r="K2" s="9"/>
      <c r="L2" s="9"/>
      <c r="M2" s="9"/>
      <c r="N2" s="9"/>
      <c r="O2" s="9"/>
      <c r="P2" s="9"/>
      <c r="Q2" s="9"/>
      <c r="R2" s="9"/>
      <c r="S2" s="9"/>
      <c r="T2" s="9"/>
    </row>
    <row r="3" spans="1:20">
      <c r="A3" s="9"/>
      <c r="B3" s="9"/>
      <c r="C3" s="9"/>
      <c r="D3" s="9"/>
      <c r="E3" s="9"/>
      <c r="F3" s="9"/>
      <c r="G3" s="9"/>
      <c r="H3" s="9"/>
      <c r="I3" s="9"/>
      <c r="J3" s="9"/>
      <c r="K3" s="9"/>
      <c r="L3" s="9"/>
      <c r="M3" s="9"/>
      <c r="N3" s="9"/>
      <c r="O3" s="9"/>
      <c r="P3" s="9"/>
      <c r="Q3" s="9"/>
      <c r="R3" s="9"/>
      <c r="S3" s="9"/>
      <c r="T3" s="9"/>
    </row>
    <row r="4" spans="1:20">
      <c r="A4" s="101"/>
      <c r="B4" s="101"/>
      <c r="C4" s="101"/>
      <c r="D4" s="101"/>
      <c r="E4" s="101"/>
      <c r="F4" s="102" t="str">
        <f>Assets!B4</f>
        <v>Year</v>
      </c>
      <c r="G4" s="104" t="str">
        <f>Assets!G4</f>
        <v>2027-28</v>
      </c>
      <c r="H4" s="104" t="str">
        <f>Assets!H4</f>
        <v>2028-29</v>
      </c>
      <c r="I4" s="104" t="str">
        <f>Assets!I4</f>
        <v>2029-30</v>
      </c>
      <c r="J4" s="104" t="str">
        <f>Assets!J4</f>
        <v>2030-31</v>
      </c>
      <c r="K4" s="104" t="str">
        <f>Assets!K4</f>
        <v>2031-32</v>
      </c>
      <c r="L4" s="104" t="str">
        <f>Assets!L4</f>
        <v>2032-33</v>
      </c>
      <c r="M4" s="104" t="str">
        <f>Assets!M4</f>
        <v>2033-34</v>
      </c>
      <c r="N4" s="104" t="str">
        <f>Assets!N4</f>
        <v>2034-35</v>
      </c>
      <c r="O4" s="104" t="str">
        <f>Assets!O4</f>
        <v>2035-36</v>
      </c>
      <c r="P4" s="104" t="str">
        <f>Assets!P4</f>
        <v>2036-37</v>
      </c>
      <c r="Q4" s="104" t="s">
        <v>146</v>
      </c>
      <c r="R4" s="9"/>
      <c r="S4" s="9"/>
      <c r="T4" s="9"/>
    </row>
    <row r="5" spans="1:20">
      <c r="A5" s="103"/>
      <c r="B5" s="103"/>
      <c r="C5" s="103"/>
      <c r="D5" s="103"/>
      <c r="E5" s="103"/>
      <c r="F5" s="393" t="s">
        <v>454</v>
      </c>
      <c r="G5" s="103"/>
      <c r="H5" s="103"/>
      <c r="I5" s="103"/>
      <c r="J5" s="103"/>
      <c r="K5" s="103"/>
      <c r="L5" s="103"/>
      <c r="M5" s="103"/>
      <c r="N5" s="103"/>
      <c r="O5" s="103"/>
      <c r="P5" s="103"/>
      <c r="Q5" s="103"/>
      <c r="R5" s="9"/>
      <c r="S5" s="9"/>
      <c r="T5" s="9"/>
    </row>
    <row r="6" spans="1:20">
      <c r="A6" s="106"/>
      <c r="B6" s="106"/>
      <c r="C6" s="106"/>
      <c r="D6" s="106"/>
      <c r="E6" s="106"/>
      <c r="F6" s="14"/>
      <c r="G6" s="106"/>
      <c r="H6" s="106"/>
      <c r="I6" s="106"/>
      <c r="J6" s="106"/>
      <c r="K6" s="106"/>
      <c r="L6" s="106"/>
      <c r="M6" s="106"/>
      <c r="N6" s="106"/>
      <c r="O6" s="106"/>
      <c r="P6" s="106"/>
      <c r="Q6" s="106"/>
      <c r="R6" s="9"/>
      <c r="S6" s="9"/>
      <c r="T6" s="9"/>
    </row>
    <row r="7" spans="1:20">
      <c r="A7" s="9"/>
      <c r="B7" s="9"/>
      <c r="C7" s="9"/>
      <c r="D7" s="9"/>
      <c r="E7" s="9"/>
      <c r="F7" s="127" t="s">
        <v>232</v>
      </c>
      <c r="G7" s="41">
        <f ca="1">Assets!G775</f>
        <v>610.5335092475442</v>
      </c>
      <c r="H7" s="41">
        <f ca="1">IF(COUNT($G$7:G7)&gt;='PTRM input'!$R$7,0,Assets!H775)</f>
        <v>637.35946097067347</v>
      </c>
      <c r="I7" s="41">
        <f ca="1">IF(COUNT($G$7:H7)&gt;='PTRM input'!$R$7,0,Assets!I775)</f>
        <v>656.282736357055</v>
      </c>
      <c r="J7" s="41">
        <f ca="1">IF(COUNT($G$7:I7)&gt;='PTRM input'!$R$7,0,Assets!J775)</f>
        <v>668.27496377619241</v>
      </c>
      <c r="K7" s="41">
        <f ca="1">IF(COUNT($G$7:J7)&gt;='PTRM input'!$R$7,0,Assets!K775)</f>
        <v>680.8798499003442</v>
      </c>
      <c r="L7" s="41">
        <f ca="1">IF(COUNT($G$7:K7)&gt;='PTRM input'!$R$7,0,Assets!L775)</f>
        <v>0</v>
      </c>
      <c r="M7" s="41">
        <f ca="1">IF(COUNT($G$7:L7)&gt;='PTRM input'!$R$7,0,Assets!M775)</f>
        <v>0</v>
      </c>
      <c r="N7" s="41">
        <f ca="1">IF(COUNT($G$7:M7)&gt;='PTRM input'!$R$7,0,Assets!N775)</f>
        <v>0</v>
      </c>
      <c r="O7" s="41">
        <f ca="1">IF(COUNT($G$7:N7)&gt;='PTRM input'!$R$7,0,Assets!O775)</f>
        <v>0</v>
      </c>
      <c r="P7" s="41">
        <f ca="1">IF(COUNT($G$7:O7)&gt;='PTRM input'!$R$7,0,Assets!P775)</f>
        <v>0</v>
      </c>
      <c r="Q7" s="41">
        <f ca="1">SUM(G7:P7)</f>
        <v>3253.3305202518095</v>
      </c>
      <c r="R7" s="9"/>
      <c r="S7" s="9"/>
      <c r="T7" s="9"/>
    </row>
    <row r="8" spans="1:20">
      <c r="A8" s="9"/>
      <c r="B8" s="9"/>
      <c r="C8" s="9"/>
      <c r="D8" s="9"/>
      <c r="E8" s="9"/>
      <c r="F8" s="9" t="s">
        <v>455</v>
      </c>
      <c r="G8" s="41">
        <f ca="1">Assets!G61</f>
        <v>27.902381523927986</v>
      </c>
      <c r="H8" s="41">
        <f ca="1">IF(COUNT($G$8:G8)&gt;='PTRM input'!$R$7,0,Assets!H61)</f>
        <v>21.40328303572014</v>
      </c>
      <c r="I8" s="41">
        <f ca="1">IF(COUNT($G$8:H8)&gt;='PTRM input'!$R$7,0,Assets!I61)</f>
        <v>15.892891234071408</v>
      </c>
      <c r="J8" s="41">
        <f ca="1">IF(COUNT($G$8:I8)&gt;='PTRM input'!$R$7,0,Assets!J61)</f>
        <v>17.804775219968562</v>
      </c>
      <c r="K8" s="41">
        <f ca="1">IF(COUNT($G$8:J8)&gt;='PTRM input'!$R$7,0,Assets!K61)</f>
        <v>12.364748862543067</v>
      </c>
      <c r="L8" s="41">
        <f ca="1">IF(COUNT($G$8:K8)&gt;='PTRM input'!$R$7,0,Assets!L61)</f>
        <v>0</v>
      </c>
      <c r="M8" s="41">
        <f ca="1">IF(COUNT($G$8:L8)&gt;='PTRM input'!$R$7,0,Assets!M61)</f>
        <v>0</v>
      </c>
      <c r="N8" s="41">
        <f ca="1">IF(COUNT($G$8:M8)&gt;='PTRM input'!$R$7,0,Assets!N61)</f>
        <v>0</v>
      </c>
      <c r="O8" s="41">
        <f ca="1">IF(COUNT($G$8:N8)&gt;='PTRM input'!$R$7,0,Assets!O61)</f>
        <v>0</v>
      </c>
      <c r="P8" s="41">
        <f ca="1">IF(COUNT($G$8:O8)&gt;='PTRM input'!$R$7,0,Assets!P61)</f>
        <v>0</v>
      </c>
      <c r="Q8" s="41">
        <f ca="1">SUM(G8:P8)</f>
        <v>95.368079876231164</v>
      </c>
      <c r="R8" s="9"/>
      <c r="S8" s="9"/>
      <c r="T8" s="9"/>
    </row>
    <row r="9" spans="1:20">
      <c r="A9" s="9"/>
      <c r="B9" s="9"/>
      <c r="C9" s="9"/>
      <c r="D9" s="9"/>
      <c r="E9" s="9"/>
      <c r="F9" s="682" t="s">
        <v>456</v>
      </c>
      <c r="G9" s="683">
        <f ca="1">IFERROR(G8/G7,0)</f>
        <v>4.5701638159576938E-2</v>
      </c>
      <c r="H9" s="684">
        <f ca="1">IF(COUNT($G$9:G9)&gt;='PTRM input'!$R$7,0,IFERROR(H8/H7,0))</f>
        <v>3.3581180395633854E-2</v>
      </c>
      <c r="I9" s="684">
        <f ca="1">IF(COUNT($G$9:H9)&gt;='PTRM input'!$R$7,0,IFERROR(I8/I7,0))</f>
        <v>2.4216531006576371E-2</v>
      </c>
      <c r="J9" s="684">
        <f ca="1">IF(COUNT($G$9:I9)&gt;='PTRM input'!$R$7,0,IFERROR(J8/J7,0))</f>
        <v>2.6642888309566303E-2</v>
      </c>
      <c r="K9" s="684">
        <f ca="1">IF(COUNT($G$9:J9)&gt;='PTRM input'!$R$7,0,IFERROR(K8/K7,0))</f>
        <v>1.8159957097207108E-2</v>
      </c>
      <c r="L9" s="684">
        <f ca="1">IF(COUNT($G$9:K9)&gt;='PTRM input'!$R$7,0,IFERROR(L8/L7,0))</f>
        <v>0</v>
      </c>
      <c r="M9" s="684">
        <f ca="1">IF(COUNT($G$9:L9)&gt;='PTRM input'!$R$7,0,IFERROR(M8/M7,0))</f>
        <v>0</v>
      </c>
      <c r="N9" s="684">
        <f ca="1">IF(COUNT($G$9:M9)&gt;='PTRM input'!$R$7,0,IFERROR(N8/N7,0))</f>
        <v>0</v>
      </c>
      <c r="O9" s="684">
        <f ca="1">IF(COUNT($G$9:N9)&gt;='PTRM input'!$R$7,0,IFERROR(O8/O7,0))</f>
        <v>0</v>
      </c>
      <c r="P9" s="684">
        <f ca="1">IF(COUNT($G$9:O9)&gt;='PTRM input'!$R$7,0,IFERROR(P8/P7,0))</f>
        <v>0</v>
      </c>
      <c r="Q9" s="684">
        <f ca="1">IFERROR(Q8/Q7,0)</f>
        <v>2.9313984325468913E-2</v>
      </c>
      <c r="R9" s="90"/>
      <c r="S9" s="9"/>
      <c r="T9" s="9"/>
    </row>
    <row r="10" spans="1:20">
      <c r="A10" s="9"/>
      <c r="B10" s="9"/>
      <c r="C10" s="9"/>
      <c r="D10" s="9"/>
      <c r="E10" s="9"/>
      <c r="F10" s="9"/>
      <c r="G10" s="685"/>
      <c r="H10" s="685"/>
      <c r="I10" s="685"/>
      <c r="J10" s="685"/>
      <c r="K10" s="685"/>
      <c r="L10" s="685"/>
      <c r="M10" s="685"/>
      <c r="N10" s="685"/>
      <c r="O10" s="685"/>
      <c r="P10" s="685"/>
      <c r="Q10" s="685"/>
      <c r="R10" s="9"/>
      <c r="S10" s="9"/>
      <c r="T10" s="9"/>
    </row>
    <row r="11" spans="1:20">
      <c r="A11" s="103"/>
      <c r="B11" s="103"/>
      <c r="C11" s="103"/>
      <c r="D11" s="103"/>
      <c r="E11" s="103"/>
      <c r="F11" s="74" t="s">
        <v>457</v>
      </c>
      <c r="G11" s="103"/>
      <c r="H11" s="103"/>
      <c r="I11" s="103"/>
      <c r="J11" s="103"/>
      <c r="K11" s="103"/>
      <c r="L11" s="103"/>
      <c r="M11" s="103"/>
      <c r="N11" s="103"/>
      <c r="O11" s="103"/>
      <c r="P11" s="103"/>
      <c r="Q11" s="103"/>
      <c r="R11" s="9"/>
      <c r="S11" s="9"/>
      <c r="T11" s="9"/>
    </row>
    <row r="12" spans="1:20">
      <c r="A12" s="262"/>
      <c r="B12" s="262"/>
      <c r="C12" s="262"/>
      <c r="D12" s="262"/>
      <c r="E12" s="262"/>
      <c r="F12" s="686"/>
      <c r="G12" s="687"/>
      <c r="H12" s="687"/>
      <c r="I12" s="687"/>
      <c r="J12" s="687"/>
      <c r="K12" s="687"/>
      <c r="L12" s="687"/>
      <c r="M12" s="687"/>
      <c r="N12" s="687"/>
      <c r="O12" s="687"/>
      <c r="P12" s="687"/>
      <c r="Q12" s="687"/>
      <c r="R12" s="116"/>
      <c r="S12" s="116"/>
      <c r="T12" s="116"/>
    </row>
    <row r="13" spans="1:20">
      <c r="A13" s="9"/>
      <c r="B13" s="9"/>
      <c r="C13" s="9"/>
      <c r="D13" s="9"/>
      <c r="E13" s="9"/>
      <c r="F13" s="118" t="s">
        <v>274</v>
      </c>
      <c r="G13" s="34">
        <f ca="1">Analysis!G34</f>
        <v>0</v>
      </c>
      <c r="H13" s="34">
        <f ca="1">IF(COUNT($G$13:G13)&gt;='PTRM input'!$R$7,0,Analysis!H34)</f>
        <v>0</v>
      </c>
      <c r="I13" s="34">
        <f ca="1">IF(COUNT($G$13:H13)&gt;='PTRM input'!$R$7,0,Analysis!I34)</f>
        <v>0</v>
      </c>
      <c r="J13" s="34">
        <f ca="1">IF(COUNT($G$13:I13)&gt;='PTRM input'!$R$7,0,Analysis!J34)</f>
        <v>0</v>
      </c>
      <c r="K13" s="34">
        <f ca="1">IF(COUNT($G$13:J13)&gt;='PTRM input'!$R$7,0,Analysis!K34)</f>
        <v>0</v>
      </c>
      <c r="L13" s="34">
        <f ca="1">IF(COUNT($G$13:K13)&gt;='PTRM input'!$R$7,0,Analysis!L34)</f>
        <v>0</v>
      </c>
      <c r="M13" s="34">
        <f ca="1">IF(COUNT($G$13:L13)&gt;='PTRM input'!$R$7,0,Analysis!M34)</f>
        <v>0</v>
      </c>
      <c r="N13" s="34">
        <f ca="1">IF(COUNT($G$13:M13)&gt;='PTRM input'!$R$7,0,Analysis!N34)</f>
        <v>0</v>
      </c>
      <c r="O13" s="34">
        <f ca="1">IF(COUNT($G$13:N13)&gt;='PTRM input'!$R$7,0,Analysis!O34)</f>
        <v>0</v>
      </c>
      <c r="P13" s="34">
        <f ca="1">IF(COUNT($G$13:O13)&gt;='PTRM input'!$R$7,0,Analysis!P34)</f>
        <v>0</v>
      </c>
      <c r="Q13" s="34">
        <f ca="1">SUM(G13:P13)</f>
        <v>0</v>
      </c>
      <c r="R13" s="9"/>
      <c r="S13" s="9"/>
      <c r="T13" s="9"/>
    </row>
    <row r="14" spans="1:20">
      <c r="A14" s="9"/>
      <c r="B14" s="9"/>
      <c r="C14" s="9"/>
      <c r="D14" s="9"/>
      <c r="E14" s="9"/>
      <c r="F14" s="9" t="s">
        <v>458</v>
      </c>
      <c r="G14" s="34">
        <f ca="1">(IFERROR(G13/WACC!G13,0))*(1-WACC!G13)*Icpr</f>
        <v>0</v>
      </c>
      <c r="H14" s="34">
        <f ca="1">(IFERROR(H13/WACC!H13,0))*(1-WACC!H13)*Icpr</f>
        <v>0</v>
      </c>
      <c r="I14" s="34">
        <f ca="1">(IFERROR(I13/WACC!I13,0))*(1-WACC!I13)*Icpr</f>
        <v>0</v>
      </c>
      <c r="J14" s="34">
        <f ca="1">(IFERROR(J13/WACC!J13,0))*(1-WACC!J13)*Icpr</f>
        <v>0</v>
      </c>
      <c r="K14" s="34">
        <f ca="1">(IFERROR(K13/WACC!K13,0))*(1-WACC!K13)*Icpr</f>
        <v>0</v>
      </c>
      <c r="L14" s="34">
        <f ca="1">(IFERROR(L13/WACC!L13,0))*(1-WACC!L13)*Icpr</f>
        <v>0</v>
      </c>
      <c r="M14" s="34">
        <f ca="1">(IFERROR(M13/WACC!M13,0))*(1-WACC!M13)*Icpr</f>
        <v>0</v>
      </c>
      <c r="N14" s="34">
        <f ca="1">(IFERROR(N13/WACC!N13,0))*(1-WACC!N13)*Icpr</f>
        <v>0</v>
      </c>
      <c r="O14" s="34">
        <f ca="1">(IFERROR(O13/WACC!O13,0))*(1-WACC!O13)*Icpr</f>
        <v>0</v>
      </c>
      <c r="P14" s="34">
        <f ca="1">(IFERROR(P13/WACC!P13,0))*(1-WACC!P13)*Icpr</f>
        <v>0</v>
      </c>
      <c r="Q14" s="34">
        <f ca="1">SUM(G14:P14)</f>
        <v>0</v>
      </c>
      <c r="R14" s="9"/>
      <c r="S14" s="9"/>
      <c r="T14" s="9"/>
    </row>
    <row r="15" spans="1:20">
      <c r="A15" s="9"/>
      <c r="B15" s="9"/>
      <c r="C15" s="9"/>
      <c r="D15" s="9"/>
      <c r="E15" s="9"/>
      <c r="F15" s="688" t="s">
        <v>459</v>
      </c>
      <c r="G15" s="689">
        <f t="shared" ref="G15:P15" ca="1" si="0">G14*Drpt</f>
        <v>0</v>
      </c>
      <c r="H15" s="690">
        <f t="shared" ca="1" si="0"/>
        <v>0</v>
      </c>
      <c r="I15" s="690">
        <f t="shared" ca="1" si="0"/>
        <v>0</v>
      </c>
      <c r="J15" s="690">
        <f t="shared" ca="1" si="0"/>
        <v>0</v>
      </c>
      <c r="K15" s="690">
        <f t="shared" ca="1" si="0"/>
        <v>0</v>
      </c>
      <c r="L15" s="690">
        <f t="shared" ca="1" si="0"/>
        <v>0</v>
      </c>
      <c r="M15" s="690">
        <f t="shared" ca="1" si="0"/>
        <v>0</v>
      </c>
      <c r="N15" s="690">
        <f t="shared" ca="1" si="0"/>
        <v>0</v>
      </c>
      <c r="O15" s="690">
        <f t="shared" ca="1" si="0"/>
        <v>0</v>
      </c>
      <c r="P15" s="690">
        <f t="shared" ca="1" si="0"/>
        <v>0</v>
      </c>
      <c r="Q15" s="690">
        <f ca="1">SUM(G15:P15)</f>
        <v>0</v>
      </c>
      <c r="R15" s="9"/>
      <c r="S15" s="9"/>
      <c r="T15" s="9"/>
    </row>
    <row r="16" spans="1:20">
      <c r="A16" s="9"/>
      <c r="B16" s="9"/>
      <c r="C16" s="9"/>
      <c r="D16" s="9"/>
      <c r="E16" s="9"/>
      <c r="F16" s="9"/>
      <c r="G16" s="691"/>
      <c r="H16" s="691"/>
      <c r="I16" s="691"/>
      <c r="J16" s="691"/>
      <c r="K16" s="691"/>
      <c r="L16" s="691"/>
      <c r="M16" s="691"/>
      <c r="N16" s="691"/>
      <c r="O16" s="691"/>
      <c r="P16" s="691"/>
      <c r="Q16" s="41"/>
      <c r="R16" s="9"/>
      <c r="S16" s="9"/>
      <c r="T16" s="9"/>
    </row>
    <row r="17" spans="1:20">
      <c r="A17" s="103"/>
      <c r="B17" s="103"/>
      <c r="C17" s="103"/>
      <c r="D17" s="103"/>
      <c r="E17" s="103"/>
      <c r="F17" s="74" t="s">
        <v>460</v>
      </c>
      <c r="G17" s="424"/>
      <c r="H17" s="424"/>
      <c r="I17" s="424"/>
      <c r="J17" s="424"/>
      <c r="K17" s="424"/>
      <c r="L17" s="424"/>
      <c r="M17" s="424"/>
      <c r="N17" s="424"/>
      <c r="O17" s="424"/>
      <c r="P17" s="424"/>
      <c r="Q17" s="424"/>
      <c r="R17" s="9"/>
      <c r="S17" s="9"/>
      <c r="T17" s="9"/>
    </row>
    <row r="18" spans="1:20">
      <c r="A18" s="262"/>
      <c r="B18" s="262"/>
      <c r="C18" s="262"/>
      <c r="D18" s="262"/>
      <c r="E18" s="262"/>
      <c r="F18" s="188"/>
      <c r="G18" s="425"/>
      <c r="H18" s="425"/>
      <c r="I18" s="425"/>
      <c r="J18" s="425"/>
      <c r="K18" s="425"/>
      <c r="L18" s="425"/>
      <c r="M18" s="425"/>
      <c r="N18" s="425"/>
      <c r="O18" s="425"/>
      <c r="P18" s="425"/>
      <c r="Q18" s="425"/>
      <c r="R18" s="116"/>
      <c r="S18" s="116"/>
      <c r="T18" s="116"/>
    </row>
    <row r="19" spans="1:20">
      <c r="A19" s="9"/>
      <c r="B19" s="9"/>
      <c r="C19" s="9"/>
      <c r="D19" s="9"/>
      <c r="E19" s="9"/>
      <c r="F19" s="9" t="s">
        <v>461</v>
      </c>
      <c r="G19" s="41">
        <f>'X factors'!G45</f>
        <v>61.500634588129842</v>
      </c>
      <c r="H19" s="41">
        <f>'X factors'!H45</f>
        <v>67.672821184449873</v>
      </c>
      <c r="I19" s="41">
        <f>'X factors'!I45</f>
        <v>76.909238512536248</v>
      </c>
      <c r="J19" s="41">
        <f>'X factors'!J45</f>
        <v>86.48439879583907</v>
      </c>
      <c r="K19" s="41">
        <f>'X factors'!K45</f>
        <v>96.374634004028408</v>
      </c>
      <c r="L19" s="41">
        <f ca="1">'X factors'!L45</f>
        <v>0</v>
      </c>
      <c r="M19" s="41">
        <f ca="1">'X factors'!M45</f>
        <v>0</v>
      </c>
      <c r="N19" s="41">
        <f ca="1">'X factors'!N45</f>
        <v>0</v>
      </c>
      <c r="O19" s="41">
        <f ca="1">'X factors'!O45</f>
        <v>0</v>
      </c>
      <c r="P19" s="41">
        <f ca="1">'X factors'!P45</f>
        <v>0</v>
      </c>
      <c r="Q19" s="41">
        <f t="shared" ref="Q19:Q26" ca="1" si="1">SUM(G19:P19)</f>
        <v>388.94172708498343</v>
      </c>
      <c r="R19" s="9"/>
      <c r="S19" s="9"/>
      <c r="T19" s="9"/>
    </row>
    <row r="20" spans="1:20">
      <c r="A20" s="9"/>
      <c r="B20" s="9"/>
      <c r="C20" s="9"/>
      <c r="D20" s="9"/>
      <c r="E20" s="9"/>
      <c r="F20" s="9" t="s">
        <v>359</v>
      </c>
      <c r="G20" s="41">
        <f ca="1">Analysis!G161</f>
        <v>28.608273386876821</v>
      </c>
      <c r="H20" s="41">
        <f ca="1">IF(COUNT($G$20:G20)&gt;='PTRM input'!$R$7,0,Analysis!H161)</f>
        <v>29.375549649680433</v>
      </c>
      <c r="I20" s="41">
        <f ca="1">IF(COUNT($G$20:H20)&gt;='PTRM input'!$R$7,0,Analysis!I161)</f>
        <v>30.175760555623313</v>
      </c>
      <c r="J20" s="41">
        <f ca="1">IF(COUNT($G$20:I20)&gt;='PTRM input'!$R$7,0,Analysis!J161)</f>
        <v>30.966631338662619</v>
      </c>
      <c r="K20" s="41">
        <f ca="1">IF(COUNT($G$20:J20)&gt;='PTRM input'!$R$7,0,Analysis!K161)</f>
        <v>31.776180741486044</v>
      </c>
      <c r="L20" s="41">
        <f ca="1">IF(COUNT($G$20:K20)&gt;='PTRM input'!$R$7,0,Analysis!L161)</f>
        <v>0</v>
      </c>
      <c r="M20" s="41">
        <f ca="1">IF(COUNT($G$20:L20)&gt;='PTRM input'!$R$7,0,Analysis!M161)</f>
        <v>0</v>
      </c>
      <c r="N20" s="41">
        <f ca="1">IF(COUNT($G$20:M20)&gt;='PTRM input'!$R$7,0,Analysis!N161)</f>
        <v>0</v>
      </c>
      <c r="O20" s="41">
        <f ca="1">IF(COUNT($G$20:N20)&gt;='PTRM input'!$R$7,0,Analysis!O161)</f>
        <v>0</v>
      </c>
      <c r="P20" s="41">
        <f ca="1">IF(COUNT($G$20:O20)&gt;='PTRM input'!$R$7,0,Analysis!P161)</f>
        <v>0</v>
      </c>
      <c r="Q20" s="41">
        <f t="shared" ca="1" si="1"/>
        <v>150.90239567232925</v>
      </c>
      <c r="R20" s="9"/>
      <c r="S20" s="9"/>
      <c r="T20" s="9"/>
    </row>
    <row r="21" spans="1:20">
      <c r="A21" s="9"/>
      <c r="B21" s="9"/>
      <c r="C21" s="9"/>
      <c r="D21" s="9"/>
      <c r="E21" s="9"/>
      <c r="F21" s="118" t="s">
        <v>462</v>
      </c>
      <c r="G21" s="41">
        <f>Analysis!G70</f>
        <v>17.347925870240793</v>
      </c>
      <c r="H21" s="41">
        <f ca="1">IF(COUNT($G$21:G21)&gt;='PTRM input'!$R$7,0,Analysis!H70)</f>
        <v>18.666733796729677</v>
      </c>
      <c r="I21" s="41">
        <f ca="1">IF(COUNT($G$21:H21)&gt;='PTRM input'!$R$7,0,Analysis!I70)</f>
        <v>19.883222052048513</v>
      </c>
      <c r="J21" s="41">
        <f ca="1">IF(COUNT($G$21:I21)&gt;='PTRM input'!$R$7,0,Analysis!J70)</f>
        <v>21.474092952495663</v>
      </c>
      <c r="K21" s="41">
        <f ca="1">IF(COUNT($G$21:J21)&gt;='PTRM input'!$R$7,0,Analysis!K70)</f>
        <v>23.101255436722468</v>
      </c>
      <c r="L21" s="41">
        <f ca="1">IF(COUNT($G$21:K21)&gt;='PTRM input'!$R$7,0,Analysis!L70)</f>
        <v>0</v>
      </c>
      <c r="M21" s="41">
        <f ca="1">IF(COUNT($G$21:L21)&gt;='PTRM input'!$R$7,0,Analysis!M70)</f>
        <v>0</v>
      </c>
      <c r="N21" s="41">
        <f ca="1">IF(COUNT($G$21:M21)&gt;='PTRM input'!$R$7,0,Analysis!N70)</f>
        <v>0</v>
      </c>
      <c r="O21" s="41">
        <f ca="1">IF(COUNT($G$21:N21)&gt;='PTRM input'!$R$7,0,Analysis!O70)</f>
        <v>0</v>
      </c>
      <c r="P21" s="41">
        <f ca="1">IF(COUNT($G$21:O21)&gt;='PTRM input'!$R$7,0,Analysis!P70)</f>
        <v>0</v>
      </c>
      <c r="Q21" s="41">
        <f t="shared" ca="1" si="1"/>
        <v>100.47323010823712</v>
      </c>
      <c r="R21" s="9"/>
      <c r="S21" s="9"/>
      <c r="T21" s="9"/>
    </row>
    <row r="22" spans="1:20">
      <c r="A22" s="9"/>
      <c r="B22" s="9"/>
      <c r="C22" s="9"/>
      <c r="D22" s="9"/>
      <c r="E22" s="9"/>
      <c r="F22" s="222" t="s">
        <v>360</v>
      </c>
      <c r="G22" s="41">
        <f ca="1">Analysis!G32</f>
        <v>-0.54933911529637802</v>
      </c>
      <c r="H22" s="41">
        <f ca="1">IF(COUNT($G$22:G22)&gt;='PTRM input'!$R$7,0,Analysis!H32)</f>
        <v>4.5084487271334028</v>
      </c>
      <c r="I22" s="41">
        <f ca="1">IF(COUNT($G$22:H22)&gt;='PTRM input'!$R$7,0,Analysis!I32)</f>
        <v>-0.44522243652357685</v>
      </c>
      <c r="J22" s="41">
        <f ca="1">IF(COUNT($G$22:I22)&gt;='PTRM input'!$R$7,0,Analysis!J32)</f>
        <v>0.58566867980210835</v>
      </c>
      <c r="K22" s="41">
        <f ca="1">IF(COUNT($G$22:J22)&gt;='PTRM input'!$R$7,0,Analysis!K32)</f>
        <v>0</v>
      </c>
      <c r="L22" s="41">
        <f ca="1">IF(COUNT($G$22:K22)&gt;='PTRM input'!$R$7,0,Analysis!L32)</f>
        <v>0</v>
      </c>
      <c r="M22" s="41">
        <f ca="1">IF(COUNT($G$22:L22)&gt;='PTRM input'!$R$7,0,Analysis!M32)</f>
        <v>0</v>
      </c>
      <c r="N22" s="41">
        <f ca="1">IF(COUNT($G$22:M22)&gt;='PTRM input'!$R$7,0,Analysis!N32)</f>
        <v>0</v>
      </c>
      <c r="O22" s="41">
        <f ca="1">IF(COUNT($G$22:N22)&gt;='PTRM input'!$R$7,0,Analysis!O32)</f>
        <v>0</v>
      </c>
      <c r="P22" s="41">
        <f ca="1">IF(COUNT($G$22:O22)&gt;='PTRM input'!$R$7,0,Analysis!P32)</f>
        <v>0</v>
      </c>
      <c r="Q22" s="41">
        <f t="shared" ca="1" si="1"/>
        <v>4.0995558551155558</v>
      </c>
      <c r="R22" s="9"/>
      <c r="S22" s="9"/>
      <c r="T22" s="9"/>
    </row>
    <row r="23" spans="1:20">
      <c r="A23" s="9"/>
      <c r="B23" s="9"/>
      <c r="C23" s="9"/>
      <c r="D23" s="9"/>
      <c r="E23" s="9"/>
      <c r="F23" s="118" t="s">
        <v>274</v>
      </c>
      <c r="G23" s="34">
        <f ca="1">Analysis!G34</f>
        <v>0</v>
      </c>
      <c r="H23" s="34">
        <f ca="1">IF(COUNT($G$23:G23)&gt;='PTRM input'!$R$7,0,Analysis!H34)</f>
        <v>0</v>
      </c>
      <c r="I23" s="34">
        <f ca="1">IF(COUNT($G$23:H23)&gt;='PTRM input'!$R$7,0,Analysis!I34)</f>
        <v>0</v>
      </c>
      <c r="J23" s="34">
        <f ca="1">IF(COUNT($G$23:I23)&gt;='PTRM input'!$R$7,0,Analysis!J34)</f>
        <v>0</v>
      </c>
      <c r="K23" s="34">
        <f ca="1">IF(COUNT($G$23:J23)&gt;='PTRM input'!$R$7,0,Analysis!K34)</f>
        <v>0</v>
      </c>
      <c r="L23" s="34">
        <f ca="1">IF(COUNT($G$23:K23)&gt;='PTRM input'!$R$7,0,Analysis!L34)</f>
        <v>0</v>
      </c>
      <c r="M23" s="34">
        <f ca="1">IF(COUNT($G$23:L23)&gt;='PTRM input'!$R$7,0,Analysis!M34)</f>
        <v>0</v>
      </c>
      <c r="N23" s="34">
        <f ca="1">IF(COUNT($G$23:M23)&gt;='PTRM input'!$R$7,0,Analysis!N34)</f>
        <v>0</v>
      </c>
      <c r="O23" s="34">
        <f ca="1">IF(COUNT($G$23:N23)&gt;='PTRM input'!$R$7,0,Analysis!O34)</f>
        <v>0</v>
      </c>
      <c r="P23" s="34">
        <f ca="1">IF(COUNT($G$23:O23)&gt;='PTRM input'!$R$7,0,Analysis!P34)</f>
        <v>0</v>
      </c>
      <c r="Q23" s="34">
        <f t="shared" ca="1" si="1"/>
        <v>0</v>
      </c>
      <c r="R23" s="9"/>
      <c r="S23" s="9"/>
      <c r="T23" s="9"/>
    </row>
    <row r="24" spans="1:20">
      <c r="A24" s="9"/>
      <c r="B24" s="9"/>
      <c r="C24" s="9"/>
      <c r="D24" s="9"/>
      <c r="E24" s="9"/>
      <c r="F24" s="682" t="s">
        <v>463</v>
      </c>
      <c r="G24" s="690">
        <f ca="1">G19-G20-G21-G22-G23</f>
        <v>16.093774446308608</v>
      </c>
      <c r="H24" s="690">
        <f ca="1">H19-H20-H21-H22-H23</f>
        <v>15.122089010906357</v>
      </c>
      <c r="I24" s="690">
        <f t="shared" ref="I24:P24" ca="1" si="2">I19-I20-I21-I22-I23</f>
        <v>27.295478341387998</v>
      </c>
      <c r="J24" s="690">
        <f t="shared" ca="1" si="2"/>
        <v>33.458005824878668</v>
      </c>
      <c r="K24" s="690">
        <f t="shared" ca="1" si="2"/>
        <v>41.497197825819896</v>
      </c>
      <c r="L24" s="690">
        <f t="shared" ca="1" si="2"/>
        <v>0</v>
      </c>
      <c r="M24" s="690">
        <f t="shared" ca="1" si="2"/>
        <v>0</v>
      </c>
      <c r="N24" s="690">
        <f t="shared" ca="1" si="2"/>
        <v>0</v>
      </c>
      <c r="O24" s="690">
        <f t="shared" ca="1" si="2"/>
        <v>0</v>
      </c>
      <c r="P24" s="690">
        <f t="shared" ca="1" si="2"/>
        <v>0</v>
      </c>
      <c r="Q24" s="690">
        <f t="shared" ca="1" si="1"/>
        <v>133.46654544930152</v>
      </c>
      <c r="R24" s="9"/>
      <c r="S24" s="9"/>
      <c r="T24" s="9"/>
    </row>
    <row r="25" spans="1:20">
      <c r="A25" s="9"/>
      <c r="B25" s="9"/>
      <c r="C25" s="9"/>
      <c r="D25" s="9"/>
      <c r="E25" s="9"/>
      <c r="F25" s="9" t="s">
        <v>458</v>
      </c>
      <c r="G25" s="41">
        <f ca="1">G14</f>
        <v>0</v>
      </c>
      <c r="H25" s="41">
        <f t="shared" ref="H25:P25" ca="1" si="3">H14</f>
        <v>0</v>
      </c>
      <c r="I25" s="41">
        <f t="shared" ca="1" si="3"/>
        <v>0</v>
      </c>
      <c r="J25" s="41">
        <f t="shared" ca="1" si="3"/>
        <v>0</v>
      </c>
      <c r="K25" s="41">
        <f t="shared" ca="1" si="3"/>
        <v>0</v>
      </c>
      <c r="L25" s="41">
        <f t="shared" ca="1" si="3"/>
        <v>0</v>
      </c>
      <c r="M25" s="41">
        <f t="shared" ca="1" si="3"/>
        <v>0</v>
      </c>
      <c r="N25" s="41">
        <f t="shared" ca="1" si="3"/>
        <v>0</v>
      </c>
      <c r="O25" s="41">
        <f t="shared" ca="1" si="3"/>
        <v>0</v>
      </c>
      <c r="P25" s="41">
        <f t="shared" ca="1" si="3"/>
        <v>0</v>
      </c>
      <c r="Q25" s="41">
        <f t="shared" ca="1" si="1"/>
        <v>0</v>
      </c>
      <c r="R25" s="9"/>
      <c r="S25" s="9"/>
      <c r="T25" s="9"/>
    </row>
    <row r="26" spans="1:20">
      <c r="A26" s="9"/>
      <c r="B26" s="9"/>
      <c r="C26" s="9"/>
      <c r="D26" s="9"/>
      <c r="E26" s="9"/>
      <c r="F26" s="682" t="s">
        <v>464</v>
      </c>
      <c r="G26" s="690">
        <f ca="1">G24-G25</f>
        <v>16.093774446308608</v>
      </c>
      <c r="H26" s="690">
        <f t="shared" ref="H26:P26" ca="1" si="4">H24-H25</f>
        <v>15.122089010906357</v>
      </c>
      <c r="I26" s="690">
        <f t="shared" ca="1" si="4"/>
        <v>27.295478341387998</v>
      </c>
      <c r="J26" s="690">
        <f t="shared" ca="1" si="4"/>
        <v>33.458005824878668</v>
      </c>
      <c r="K26" s="690">
        <f t="shared" ca="1" si="4"/>
        <v>41.497197825819896</v>
      </c>
      <c r="L26" s="690">
        <f t="shared" ca="1" si="4"/>
        <v>0</v>
      </c>
      <c r="M26" s="690">
        <f t="shared" ca="1" si="4"/>
        <v>0</v>
      </c>
      <c r="N26" s="690">
        <f t="shared" ca="1" si="4"/>
        <v>0</v>
      </c>
      <c r="O26" s="690">
        <f t="shared" ca="1" si="4"/>
        <v>0</v>
      </c>
      <c r="P26" s="690">
        <f t="shared" ca="1" si="4"/>
        <v>0</v>
      </c>
      <c r="Q26" s="690">
        <f t="shared" ca="1" si="1"/>
        <v>133.46654544930152</v>
      </c>
      <c r="R26" s="9"/>
      <c r="S26" s="9"/>
      <c r="T26" s="9"/>
    </row>
    <row r="27" spans="1:20">
      <c r="A27" s="9"/>
      <c r="B27" s="9"/>
      <c r="C27" s="9"/>
      <c r="D27" s="9"/>
      <c r="E27" s="9"/>
      <c r="F27" s="9"/>
      <c r="G27" s="41"/>
      <c r="H27" s="41"/>
      <c r="I27" s="41"/>
      <c r="J27" s="41"/>
      <c r="K27" s="41"/>
      <c r="L27" s="41"/>
      <c r="M27" s="41"/>
      <c r="N27" s="41"/>
      <c r="O27" s="41"/>
      <c r="P27" s="41"/>
      <c r="Q27" s="41"/>
      <c r="R27" s="9"/>
      <c r="S27" s="9"/>
      <c r="T27" s="9"/>
    </row>
    <row r="28" spans="1:20">
      <c r="A28" s="103"/>
      <c r="B28" s="103"/>
      <c r="C28" s="103"/>
      <c r="D28" s="103"/>
      <c r="E28" s="103"/>
      <c r="F28" s="74" t="s">
        <v>465</v>
      </c>
      <c r="G28" s="424"/>
      <c r="H28" s="424"/>
      <c r="I28" s="424"/>
      <c r="J28" s="424"/>
      <c r="K28" s="424"/>
      <c r="L28" s="424"/>
      <c r="M28" s="424"/>
      <c r="N28" s="424"/>
      <c r="O28" s="424"/>
      <c r="P28" s="424"/>
      <c r="Q28" s="424"/>
      <c r="R28" s="9"/>
      <c r="S28" s="9"/>
      <c r="T28" s="9"/>
    </row>
    <row r="29" spans="1:20">
      <c r="A29" s="262"/>
      <c r="B29" s="262"/>
      <c r="C29" s="262"/>
      <c r="D29" s="262"/>
      <c r="E29" s="262"/>
      <c r="F29" s="188"/>
      <c r="G29" s="425"/>
      <c r="H29" s="425"/>
      <c r="I29" s="425"/>
      <c r="J29" s="425"/>
      <c r="K29" s="425"/>
      <c r="L29" s="425"/>
      <c r="M29" s="425"/>
      <c r="N29" s="425"/>
      <c r="O29" s="425"/>
      <c r="P29" s="425"/>
      <c r="Q29" s="425"/>
      <c r="R29" s="116"/>
      <c r="S29" s="116"/>
      <c r="T29" s="116"/>
    </row>
    <row r="30" spans="1:20">
      <c r="A30" s="9"/>
      <c r="B30" s="9"/>
      <c r="C30" s="9"/>
      <c r="D30" s="9"/>
      <c r="E30" s="9"/>
      <c r="F30" s="118" t="s">
        <v>466</v>
      </c>
      <c r="G30" s="41">
        <f ca="1">G8/(1+vanilla01)^0.5</f>
        <v>27.048324844236355</v>
      </c>
      <c r="H30" s="41">
        <f ca="1">H8/(1+vanilla02)^0.5</f>
        <v>20.739439378769205</v>
      </c>
      <c r="I30" s="41">
        <f ca="1">I8/(1+vanilla03)^0.5</f>
        <v>15.392488582636885</v>
      </c>
      <c r="J30" s="41">
        <f ca="1">J8/(1+vanilla04)^0.5</f>
        <v>17.228974784159025</v>
      </c>
      <c r="K30" s="41">
        <f ca="1">K8/(1+vanilla05)^0.5</f>
        <v>11.954589113790233</v>
      </c>
      <c r="L30" s="41">
        <f ca="1">L8/(1+vanilla06)^0.5</f>
        <v>0</v>
      </c>
      <c r="M30" s="41">
        <f ca="1">M8/(1+vanilla07)^0.5</f>
        <v>0</v>
      </c>
      <c r="N30" s="41">
        <f ca="1">N8/(1+vanilla08)^0.5</f>
        <v>0</v>
      </c>
      <c r="O30" s="41">
        <f ca="1">O8/(1+vanilla09)^0.5</f>
        <v>0</v>
      </c>
      <c r="P30" s="41">
        <f ca="1">P8/(1+vanilla10)^0.5</f>
        <v>0</v>
      </c>
      <c r="Q30" s="41">
        <f ca="1">SUM(G30:P30)</f>
        <v>92.363816703591709</v>
      </c>
      <c r="R30" s="9"/>
      <c r="S30" s="9"/>
      <c r="T30" s="9"/>
    </row>
    <row r="31" spans="1:20">
      <c r="A31" s="9"/>
      <c r="B31" s="9"/>
      <c r="C31" s="9"/>
      <c r="D31" s="9"/>
      <c r="E31" s="9"/>
      <c r="F31" s="118" t="s">
        <v>467</v>
      </c>
      <c r="G31" s="41">
        <f ca="1">-Analysis!G71</f>
        <v>15.710354114018173</v>
      </c>
      <c r="H31" s="41">
        <f ca="1">IF(COUNT($G$31:G31)&gt;='PTRM input'!$R$7,0,-Analysis!H71)</f>
        <v>11.082229640367643</v>
      </c>
      <c r="I31" s="41">
        <f ca="1">IF(COUNT($G$31:H31)&gt;='PTRM input'!$R$7,0,-Analysis!I71)</f>
        <v>7.0231297407445936</v>
      </c>
      <c r="J31" s="41">
        <f ca="1">IF(COUNT($G$31:I31)&gt;='PTRM input'!$R$7,0,-Analysis!J71)</f>
        <v>7.381927270321512</v>
      </c>
      <c r="K31" s="41">
        <f ca="1">IF(COUNT($G$31:J31)&gt;='PTRM input'!$R$7,0,-Analysis!K71)</f>
        <v>4.8429212864555211</v>
      </c>
      <c r="L31" s="41">
        <f ca="1">IF(COUNT($G$31:K31)&gt;='PTRM input'!$R$7,0,-Analysis!L71)</f>
        <v>0</v>
      </c>
      <c r="M31" s="41">
        <f ca="1">IF(COUNT($G$31:L31)&gt;='PTRM input'!$R$7,0,-Analysis!M71)</f>
        <v>0</v>
      </c>
      <c r="N31" s="41">
        <f ca="1">IF(COUNT($G$31:M31)&gt;='PTRM input'!$R$7,0,-Analysis!N71)</f>
        <v>0</v>
      </c>
      <c r="O31" s="41">
        <f ca="1">IF(COUNT($G$31:N31)&gt;='PTRM input'!$R$7,0,-Analysis!O71)</f>
        <v>0</v>
      </c>
      <c r="P31" s="41">
        <f ca="1">IF(COUNT($G$31:O31)&gt;='PTRM input'!$R$7,0,-Analysis!P71)</f>
        <v>0</v>
      </c>
      <c r="Q31" s="41">
        <f ca="1">SUM(G31:P31)</f>
        <v>46.040562051907443</v>
      </c>
      <c r="R31" s="9"/>
      <c r="S31" s="9"/>
      <c r="T31" s="9"/>
    </row>
    <row r="32" spans="1:20">
      <c r="A32" s="9"/>
      <c r="B32" s="9"/>
      <c r="C32" s="9"/>
      <c r="D32" s="9"/>
      <c r="E32" s="9"/>
      <c r="F32" s="118" t="s">
        <v>468</v>
      </c>
      <c r="G32" s="34">
        <f ca="1">G30-G31</f>
        <v>11.337970730218181</v>
      </c>
      <c r="H32" s="34">
        <f t="shared" ref="H32:P32" ca="1" si="5">H30-H31</f>
        <v>9.657209738401562</v>
      </c>
      <c r="I32" s="34">
        <f t="shared" ca="1" si="5"/>
        <v>8.3693588418922911</v>
      </c>
      <c r="J32" s="34">
        <f t="shared" ca="1" si="5"/>
        <v>9.8470475138375129</v>
      </c>
      <c r="K32" s="34">
        <f t="shared" ca="1" si="5"/>
        <v>7.1116678273347116</v>
      </c>
      <c r="L32" s="34">
        <f t="shared" ca="1" si="5"/>
        <v>0</v>
      </c>
      <c r="M32" s="34">
        <f t="shared" ca="1" si="5"/>
        <v>0</v>
      </c>
      <c r="N32" s="34">
        <f t="shared" ca="1" si="5"/>
        <v>0</v>
      </c>
      <c r="O32" s="34">
        <f t="shared" ca="1" si="5"/>
        <v>0</v>
      </c>
      <c r="P32" s="34">
        <f t="shared" ca="1" si="5"/>
        <v>0</v>
      </c>
      <c r="Q32" s="34">
        <f ca="1">SUM(G32:P32)</f>
        <v>46.323254651684266</v>
      </c>
      <c r="R32" s="9"/>
      <c r="S32" s="9"/>
      <c r="T32" s="9"/>
    </row>
    <row r="33" spans="1:20">
      <c r="A33" s="9"/>
      <c r="B33" s="9"/>
      <c r="C33" s="9"/>
      <c r="D33" s="9"/>
      <c r="E33" s="9"/>
      <c r="F33" s="682" t="s">
        <v>464</v>
      </c>
      <c r="G33" s="690">
        <f ca="1">G26</f>
        <v>16.093774446308608</v>
      </c>
      <c r="H33" s="690">
        <f t="shared" ref="H33:P33" ca="1" si="6">H26</f>
        <v>15.122089010906357</v>
      </c>
      <c r="I33" s="690">
        <f t="shared" ca="1" si="6"/>
        <v>27.295478341387998</v>
      </c>
      <c r="J33" s="690">
        <f t="shared" ca="1" si="6"/>
        <v>33.458005824878668</v>
      </c>
      <c r="K33" s="690">
        <f t="shared" ca="1" si="6"/>
        <v>41.497197825819896</v>
      </c>
      <c r="L33" s="690">
        <f t="shared" ca="1" si="6"/>
        <v>0</v>
      </c>
      <c r="M33" s="690">
        <f t="shared" ca="1" si="6"/>
        <v>0</v>
      </c>
      <c r="N33" s="690">
        <f t="shared" ca="1" si="6"/>
        <v>0</v>
      </c>
      <c r="O33" s="690">
        <f t="shared" ca="1" si="6"/>
        <v>0</v>
      </c>
      <c r="P33" s="690">
        <f t="shared" ca="1" si="6"/>
        <v>0</v>
      </c>
      <c r="Q33" s="690">
        <f ca="1">SUM(G33:P33)</f>
        <v>133.46654544930152</v>
      </c>
      <c r="R33" s="9"/>
      <c r="S33" s="9"/>
      <c r="T33" s="9"/>
    </row>
    <row r="34" spans="1:20">
      <c r="A34" s="9"/>
      <c r="B34" s="9"/>
      <c r="C34" s="9"/>
      <c r="D34" s="9"/>
      <c r="E34" s="9"/>
      <c r="F34" s="682" t="s">
        <v>469</v>
      </c>
      <c r="G34" s="34">
        <f ca="1">G32-G33</f>
        <v>-4.7558037160904263</v>
      </c>
      <c r="H34" s="34">
        <f t="shared" ref="H34:P34" ca="1" si="7">H32-H33</f>
        <v>-5.4648792725047954</v>
      </c>
      <c r="I34" s="34">
        <f t="shared" ca="1" si="7"/>
        <v>-18.926119499495705</v>
      </c>
      <c r="J34" s="34">
        <f t="shared" ca="1" si="7"/>
        <v>-23.610958311041156</v>
      </c>
      <c r="K34" s="34">
        <f t="shared" ca="1" si="7"/>
        <v>-34.385529998485183</v>
      </c>
      <c r="L34" s="34">
        <f t="shared" ca="1" si="7"/>
        <v>0</v>
      </c>
      <c r="M34" s="34">
        <f t="shared" ca="1" si="7"/>
        <v>0</v>
      </c>
      <c r="N34" s="34">
        <f t="shared" ca="1" si="7"/>
        <v>0</v>
      </c>
      <c r="O34" s="34">
        <f t="shared" ca="1" si="7"/>
        <v>0</v>
      </c>
      <c r="P34" s="34">
        <f t="shared" ca="1" si="7"/>
        <v>0</v>
      </c>
      <c r="Q34" s="34">
        <f ca="1">SUM(G34:P34)</f>
        <v>-87.143290797617269</v>
      </c>
      <c r="R34" s="9"/>
      <c r="S34" s="9"/>
      <c r="T34" s="9"/>
    </row>
    <row r="35" spans="1:20">
      <c r="A35" s="9"/>
      <c r="B35" s="9"/>
      <c r="C35" s="9"/>
      <c r="D35" s="9"/>
      <c r="E35" s="9"/>
      <c r="F35" s="9"/>
      <c r="G35" s="34"/>
      <c r="H35" s="34"/>
      <c r="I35" s="34"/>
      <c r="J35" s="34"/>
      <c r="K35" s="34"/>
      <c r="L35" s="34"/>
      <c r="M35" s="34"/>
      <c r="N35" s="34"/>
      <c r="O35" s="34"/>
      <c r="P35" s="34"/>
      <c r="Q35" s="692"/>
      <c r="R35" s="9"/>
      <c r="S35" s="9"/>
      <c r="T35" s="9"/>
    </row>
    <row r="36" spans="1:20">
      <c r="A36" s="103"/>
      <c r="B36" s="103"/>
      <c r="C36" s="103"/>
      <c r="D36" s="103"/>
      <c r="E36" s="103"/>
      <c r="F36" s="74" t="str">
        <f>"Benchmark Capex Funding ($m Real "&amp;'X factors'!F4&amp;")"</f>
        <v>Benchmark Capex Funding ($m Real 2026-27)</v>
      </c>
      <c r="G36" s="424"/>
      <c r="H36" s="424"/>
      <c r="I36" s="424"/>
      <c r="J36" s="424"/>
      <c r="K36" s="424"/>
      <c r="L36" s="424"/>
      <c r="M36" s="424"/>
      <c r="N36" s="424"/>
      <c r="O36" s="424"/>
      <c r="P36" s="424"/>
      <c r="Q36" s="424"/>
      <c r="R36" s="9"/>
      <c r="S36" s="9"/>
      <c r="T36" s="9"/>
    </row>
    <row r="37" spans="1:20">
      <c r="A37" s="9"/>
      <c r="B37" s="9"/>
      <c r="C37" s="9"/>
      <c r="D37" s="9"/>
      <c r="E37" s="9"/>
      <c r="F37" s="9"/>
      <c r="G37" s="426"/>
      <c r="H37" s="426"/>
      <c r="I37" s="426"/>
      <c r="J37" s="426"/>
      <c r="K37" s="426"/>
      <c r="L37" s="426"/>
      <c r="M37" s="426"/>
      <c r="N37" s="426"/>
      <c r="O37" s="426"/>
      <c r="P37" s="426"/>
      <c r="Q37" s="426"/>
      <c r="R37" s="9"/>
      <c r="S37" s="9"/>
      <c r="T37" s="9"/>
    </row>
    <row r="38" spans="1:20">
      <c r="A38" s="9"/>
      <c r="B38" s="9"/>
      <c r="C38" s="9"/>
      <c r="D38" s="9"/>
      <c r="E38" s="9"/>
      <c r="F38" s="9" t="s">
        <v>468</v>
      </c>
      <c r="G38" s="41">
        <f ca="1">G32/Analysis!G7</f>
        <v>11.066617936772188</v>
      </c>
      <c r="H38" s="41">
        <f ca="1">H32/Analysis!H7</f>
        <v>9.2004873801737457</v>
      </c>
      <c r="I38" s="41">
        <f ca="1">I32/Analysis!I7</f>
        <v>7.7827117268048367</v>
      </c>
      <c r="J38" s="41">
        <f ca="1">J32/Analysis!J7</f>
        <v>8.9376712072382851</v>
      </c>
      <c r="K38" s="41">
        <f ca="1">K32/Analysis!K7</f>
        <v>6.3004183705273702</v>
      </c>
      <c r="L38" s="41">
        <f ca="1">L32/Analysis!L7</f>
        <v>0</v>
      </c>
      <c r="M38" s="41">
        <f ca="1">M32/Analysis!M7</f>
        <v>0</v>
      </c>
      <c r="N38" s="41">
        <f ca="1">N32/Analysis!N7</f>
        <v>0</v>
      </c>
      <c r="O38" s="41">
        <f ca="1">O32/Analysis!O7</f>
        <v>0</v>
      </c>
      <c r="P38" s="41">
        <f ca="1">P32/Analysis!P7</f>
        <v>0</v>
      </c>
      <c r="Q38" s="41">
        <f ca="1">SUM(G38:P38)</f>
        <v>43.287906621516427</v>
      </c>
      <c r="R38" s="9"/>
      <c r="S38" s="9"/>
      <c r="T38" s="9"/>
    </row>
    <row r="39" spans="1:20">
      <c r="A39" s="9"/>
      <c r="B39" s="9"/>
      <c r="C39" s="9"/>
      <c r="D39" s="9"/>
      <c r="E39" s="9"/>
      <c r="F39" s="9" t="s">
        <v>464</v>
      </c>
      <c r="G39" s="41">
        <f ca="1">G33/Analysis!G7</f>
        <v>15.708600524360095</v>
      </c>
      <c r="H39" s="41">
        <f ca="1">H33/Analysis!H7</f>
        <v>14.406913888745734</v>
      </c>
      <c r="I39" s="41">
        <f ca="1">I33/Analysis!I7</f>
        <v>25.382211874217745</v>
      </c>
      <c r="J39" s="41">
        <f ca="1">J33/Analysis!J7</f>
        <v>30.368153996658307</v>
      </c>
      <c r="K39" s="41">
        <f ca="1">K33/Analysis!K7</f>
        <v>36.763486970283509</v>
      </c>
      <c r="L39" s="41">
        <f ca="1">L33/Analysis!L7</f>
        <v>0</v>
      </c>
      <c r="M39" s="41">
        <f ca="1">M33/Analysis!M7</f>
        <v>0</v>
      </c>
      <c r="N39" s="41">
        <f ca="1">N33/Analysis!N7</f>
        <v>0</v>
      </c>
      <c r="O39" s="41">
        <f ca="1">O33/Analysis!O7</f>
        <v>0</v>
      </c>
      <c r="P39" s="41">
        <f ca="1">P33/Analysis!P7</f>
        <v>0</v>
      </c>
      <c r="Q39" s="41">
        <f ca="1">SUM(G39:P39)</f>
        <v>122.62936725426539</v>
      </c>
      <c r="R39" s="9"/>
      <c r="S39" s="9"/>
      <c r="T39" s="9"/>
    </row>
    <row r="40" spans="1:20">
      <c r="A40" s="9"/>
      <c r="B40" s="9"/>
      <c r="C40" s="9"/>
      <c r="D40" s="9"/>
      <c r="E40" s="9"/>
      <c r="F40" s="9" t="s">
        <v>470</v>
      </c>
      <c r="G40" s="689">
        <f ca="1">G38-G39</f>
        <v>-4.6419825875879077</v>
      </c>
      <c r="H40" s="690">
        <f t="shared" ref="H40:P40" ca="1" si="8">H38-H39</f>
        <v>-5.2064265085719885</v>
      </c>
      <c r="I40" s="690">
        <f t="shared" ca="1" si="8"/>
        <v>-17.599500147412908</v>
      </c>
      <c r="J40" s="690">
        <f t="shared" ca="1" si="8"/>
        <v>-21.430482789420022</v>
      </c>
      <c r="K40" s="690">
        <f t="shared" ca="1" si="8"/>
        <v>-30.463068599756138</v>
      </c>
      <c r="L40" s="690">
        <f t="shared" ca="1" si="8"/>
        <v>0</v>
      </c>
      <c r="M40" s="690">
        <f t="shared" ca="1" si="8"/>
        <v>0</v>
      </c>
      <c r="N40" s="690">
        <f t="shared" ca="1" si="8"/>
        <v>0</v>
      </c>
      <c r="O40" s="690">
        <f t="shared" ca="1" si="8"/>
        <v>0</v>
      </c>
      <c r="P40" s="690">
        <f t="shared" ca="1" si="8"/>
        <v>0</v>
      </c>
      <c r="Q40" s="690">
        <f ca="1">SUM(G40:P40)</f>
        <v>-79.341460632748962</v>
      </c>
      <c r="R40" s="9"/>
      <c r="S40" s="9"/>
      <c r="T40" s="9"/>
    </row>
    <row r="41" spans="1:20">
      <c r="A41" s="9"/>
      <c r="B41" s="9"/>
      <c r="C41" s="9"/>
      <c r="D41" s="9"/>
      <c r="E41" s="9"/>
      <c r="F41" s="9"/>
      <c r="G41" s="34"/>
      <c r="H41" s="34"/>
      <c r="I41" s="34"/>
      <c r="J41" s="34"/>
      <c r="K41" s="34"/>
      <c r="L41" s="34"/>
      <c r="M41" s="34"/>
      <c r="N41" s="34"/>
      <c r="O41" s="34"/>
      <c r="P41" s="34"/>
      <c r="Q41" s="34"/>
      <c r="R41" s="9"/>
      <c r="S41" s="9"/>
      <c r="T41" s="9"/>
    </row>
    <row r="42" spans="1:20">
      <c r="A42" s="9"/>
      <c r="B42" s="9"/>
      <c r="C42" s="9"/>
      <c r="D42" s="9"/>
      <c r="E42" s="9"/>
      <c r="F42" s="9" t="s">
        <v>459</v>
      </c>
      <c r="G42" s="427">
        <f ca="1">G15/Analysis!G7</f>
        <v>0</v>
      </c>
      <c r="H42" s="428">
        <f ca="1">H15/Analysis!H7</f>
        <v>0</v>
      </c>
      <c r="I42" s="428">
        <f ca="1">I15/Analysis!I7</f>
        <v>0</v>
      </c>
      <c r="J42" s="428">
        <f ca="1">J15/Analysis!J7</f>
        <v>0</v>
      </c>
      <c r="K42" s="428">
        <f ca="1">K15/Analysis!K7</f>
        <v>0</v>
      </c>
      <c r="L42" s="428">
        <f ca="1">L15/Analysis!L7</f>
        <v>0</v>
      </c>
      <c r="M42" s="428">
        <f ca="1">M15/Analysis!M7</f>
        <v>0</v>
      </c>
      <c r="N42" s="428">
        <f ca="1">N15/Analysis!N7</f>
        <v>0</v>
      </c>
      <c r="O42" s="428">
        <f ca="1">O15/Analysis!O7</f>
        <v>0</v>
      </c>
      <c r="P42" s="428">
        <f ca="1">P15/Analysis!P7</f>
        <v>0</v>
      </c>
      <c r="Q42" s="428">
        <f ca="1">SUM(G42:P42)</f>
        <v>0</v>
      </c>
      <c r="R42" s="9"/>
      <c r="S42" s="9"/>
      <c r="T42" s="9"/>
    </row>
    <row r="43" spans="1:20">
      <c r="A43" s="9"/>
      <c r="B43" s="9"/>
      <c r="C43" s="9"/>
      <c r="D43" s="9"/>
      <c r="E43" s="9"/>
      <c r="F43" s="9"/>
      <c r="G43" s="34"/>
      <c r="H43" s="34"/>
      <c r="I43" s="34"/>
      <c r="J43" s="34"/>
      <c r="K43" s="34"/>
      <c r="L43" s="34"/>
      <c r="M43" s="34"/>
      <c r="N43" s="34"/>
      <c r="O43" s="34"/>
      <c r="P43" s="34"/>
      <c r="Q43" s="692"/>
      <c r="R43" s="9"/>
      <c r="S43" s="9"/>
      <c r="T43" s="9"/>
    </row>
    <row r="44" spans="1:20">
      <c r="A44" s="69"/>
      <c r="B44" s="69"/>
      <c r="C44" s="69"/>
      <c r="D44" s="69"/>
      <c r="E44" s="69"/>
      <c r="F44" s="74" t="str">
        <f>"Equity Raising Costs ($m Real "&amp;'X factors'!F4&amp;")"</f>
        <v>Equity Raising Costs ($m Real 2026-27)</v>
      </c>
      <c r="G44" s="424"/>
      <c r="H44" s="424"/>
      <c r="I44" s="424"/>
      <c r="J44" s="424"/>
      <c r="K44" s="424"/>
      <c r="L44" s="424"/>
      <c r="M44" s="424"/>
      <c r="N44" s="424"/>
      <c r="O44" s="424"/>
      <c r="P44" s="424"/>
      <c r="Q44" s="424"/>
      <c r="R44" s="9"/>
      <c r="S44" s="9"/>
      <c r="T44" s="9"/>
    </row>
    <row r="45" spans="1:20">
      <c r="A45" s="116"/>
      <c r="B45" s="116"/>
      <c r="C45" s="116"/>
      <c r="D45" s="116"/>
      <c r="E45" s="116"/>
      <c r="F45" s="686"/>
      <c r="G45" s="693"/>
      <c r="H45" s="693"/>
      <c r="I45" s="693"/>
      <c r="J45" s="693"/>
      <c r="K45" s="693"/>
      <c r="L45" s="693"/>
      <c r="M45" s="693"/>
      <c r="N45" s="693"/>
      <c r="O45" s="693"/>
      <c r="P45" s="693"/>
      <c r="Q45" s="693"/>
      <c r="R45" s="116"/>
      <c r="S45" s="116"/>
      <c r="T45" s="116"/>
    </row>
    <row r="46" spans="1:20">
      <c r="A46" s="9"/>
      <c r="B46" s="9"/>
      <c r="C46" s="9"/>
      <c r="D46" s="9"/>
      <c r="E46" s="9"/>
      <c r="F46" s="118" t="s">
        <v>471</v>
      </c>
      <c r="G46" s="426"/>
      <c r="H46" s="426"/>
      <c r="I46" s="426"/>
      <c r="J46" s="426"/>
      <c r="K46" s="426"/>
      <c r="L46" s="426"/>
      <c r="M46" s="426"/>
      <c r="N46" s="426"/>
      <c r="O46" s="426"/>
      <c r="P46" s="426"/>
      <c r="Q46" s="694">
        <f ca="1">IF(Q40&gt;0,MIN(Q40,Q42),0)</f>
        <v>0</v>
      </c>
      <c r="R46" s="9"/>
      <c r="S46" s="9"/>
      <c r="T46" s="9"/>
    </row>
    <row r="47" spans="1:20">
      <c r="A47" s="9"/>
      <c r="B47" s="9"/>
      <c r="C47" s="9"/>
      <c r="D47" s="9"/>
      <c r="E47" s="9"/>
      <c r="F47" s="9" t="s">
        <v>472</v>
      </c>
      <c r="G47" s="426"/>
      <c r="H47" s="426"/>
      <c r="I47" s="426"/>
      <c r="J47" s="426"/>
      <c r="K47" s="426"/>
      <c r="L47" s="426"/>
      <c r="M47" s="426"/>
      <c r="N47" s="426"/>
      <c r="O47" s="426"/>
      <c r="P47" s="426"/>
      <c r="Q47" s="695">
        <f ca="1">IF((Q40-Q42)&gt;0,(Q40-Q42),0)</f>
        <v>0</v>
      </c>
      <c r="R47" s="9"/>
      <c r="S47" s="9"/>
      <c r="T47" s="9"/>
    </row>
    <row r="48" spans="1:20">
      <c r="A48" s="9"/>
      <c r="B48" s="9"/>
      <c r="C48" s="9"/>
      <c r="D48" s="9"/>
      <c r="E48" s="9"/>
      <c r="F48" s="9" t="s">
        <v>473</v>
      </c>
      <c r="G48" s="426"/>
      <c r="H48" s="426"/>
      <c r="I48" s="426"/>
      <c r="J48" s="426"/>
      <c r="K48" s="426"/>
      <c r="L48" s="426"/>
      <c r="M48" s="426"/>
      <c r="N48" s="426"/>
      <c r="O48" s="426"/>
      <c r="P48" s="426"/>
      <c r="Q48" s="429">
        <f ca="1">SUM(Q46:Q47)</f>
        <v>0</v>
      </c>
      <c r="R48" s="9"/>
      <c r="S48" s="9"/>
      <c r="T48" s="9"/>
    </row>
    <row r="49" spans="1:20">
      <c r="A49" s="9"/>
      <c r="B49" s="9"/>
      <c r="C49" s="9"/>
      <c r="D49" s="9"/>
      <c r="E49" s="9"/>
      <c r="F49" s="9"/>
      <c r="G49" s="426"/>
      <c r="H49" s="426"/>
      <c r="I49" s="426"/>
      <c r="J49" s="426"/>
      <c r="K49" s="426"/>
      <c r="L49" s="426"/>
      <c r="M49" s="426"/>
      <c r="N49" s="426"/>
      <c r="O49" s="426"/>
      <c r="P49" s="426"/>
      <c r="Q49" s="425"/>
      <c r="R49" s="9"/>
      <c r="S49" s="9"/>
      <c r="T49" s="9"/>
    </row>
    <row r="50" spans="1:20">
      <c r="A50" s="9"/>
      <c r="B50" s="9"/>
      <c r="C50" s="9"/>
      <c r="D50" s="9"/>
      <c r="E50" s="9"/>
      <c r="F50" s="118" t="s">
        <v>184</v>
      </c>
      <c r="G50" s="34"/>
      <c r="H50" s="34"/>
      <c r="I50" s="34"/>
      <c r="J50" s="34"/>
      <c r="K50" s="34"/>
      <c r="L50" s="34"/>
      <c r="M50" s="34"/>
      <c r="N50" s="34"/>
      <c r="O50" s="34"/>
      <c r="P50" s="34"/>
      <c r="Q50" s="430">
        <f ca="1">Q46*Drpc</f>
        <v>0</v>
      </c>
      <c r="R50" s="9"/>
      <c r="S50" s="9"/>
      <c r="T50" s="9"/>
    </row>
    <row r="51" spans="1:20">
      <c r="A51" s="9"/>
      <c r="B51" s="9"/>
      <c r="C51" s="9"/>
      <c r="D51" s="9"/>
      <c r="E51" s="9"/>
      <c r="F51" s="118" t="s">
        <v>474</v>
      </c>
      <c r="G51" s="34"/>
      <c r="H51" s="34"/>
      <c r="I51" s="34"/>
      <c r="J51" s="34"/>
      <c r="K51" s="34"/>
      <c r="L51" s="34"/>
      <c r="M51" s="34"/>
      <c r="N51" s="34"/>
      <c r="O51" s="34"/>
      <c r="P51" s="34"/>
      <c r="Q51" s="430">
        <f ca="1">Q47*Seo</f>
        <v>0</v>
      </c>
      <c r="R51" s="9"/>
      <c r="S51" s="9"/>
      <c r="T51" s="9"/>
    </row>
    <row r="52" spans="1:20">
      <c r="A52" s="9"/>
      <c r="B52" s="9"/>
      <c r="C52" s="9"/>
      <c r="D52" s="9"/>
      <c r="E52" s="9"/>
      <c r="F52" s="118" t="s">
        <v>475</v>
      </c>
      <c r="G52" s="34"/>
      <c r="H52" s="34"/>
      <c r="I52" s="34"/>
      <c r="J52" s="34"/>
      <c r="K52" s="34"/>
      <c r="L52" s="34"/>
      <c r="M52" s="34"/>
      <c r="N52" s="34"/>
      <c r="O52" s="34"/>
      <c r="P52" s="431"/>
      <c r="Q52" s="696">
        <f ca="1">SUM(Q50:Q51)</f>
        <v>0</v>
      </c>
      <c r="R52" s="9"/>
      <c r="S52" s="9"/>
      <c r="T52" s="9"/>
    </row>
    <row r="53" spans="1:20">
      <c r="A53" s="9"/>
      <c r="B53" s="9"/>
      <c r="C53" s="9"/>
      <c r="D53" s="9"/>
      <c r="E53" s="9"/>
      <c r="F53" s="9"/>
      <c r="G53" s="9"/>
      <c r="H53" s="9"/>
      <c r="I53" s="9"/>
      <c r="J53" s="9"/>
      <c r="K53" s="9"/>
      <c r="L53" s="9"/>
      <c r="M53" s="9"/>
      <c r="N53" s="9"/>
      <c r="O53" s="9"/>
      <c r="P53" s="9"/>
      <c r="Q53" s="9"/>
      <c r="R53" s="9"/>
      <c r="S53" s="9"/>
      <c r="T53" s="9"/>
    </row>
    <row r="54" spans="1:20">
      <c r="A54" s="9"/>
      <c r="B54" s="9"/>
      <c r="C54" s="9"/>
      <c r="D54" s="9"/>
      <c r="E54" s="9"/>
      <c r="F54" s="9"/>
      <c r="G54" s="9"/>
      <c r="H54" s="9"/>
      <c r="I54" s="9"/>
      <c r="J54" s="9"/>
      <c r="K54" s="9"/>
      <c r="L54" s="9"/>
      <c r="M54" s="9"/>
      <c r="N54" s="9"/>
      <c r="O54" s="9"/>
      <c r="P54" s="9"/>
      <c r="Q54" s="9"/>
      <c r="R54" s="9"/>
      <c r="S54" s="9"/>
      <c r="T54" s="9"/>
    </row>
    <row r="55" spans="1:20">
      <c r="A55" s="9"/>
      <c r="B55" s="9"/>
      <c r="C55" s="9"/>
      <c r="D55" s="9"/>
      <c r="E55" s="9"/>
      <c r="F55" s="9"/>
      <c r="G55" s="9"/>
      <c r="H55" s="9"/>
      <c r="I55" s="9"/>
      <c r="J55" s="9"/>
      <c r="K55" s="9"/>
      <c r="L55" s="9"/>
      <c r="M55" s="9"/>
      <c r="N55" s="9"/>
      <c r="O55" s="9"/>
      <c r="P55" s="9"/>
      <c r="Q55" s="9"/>
      <c r="R55" s="9"/>
      <c r="S55" s="9"/>
      <c r="T55" s="9"/>
    </row>
    <row r="56" spans="1:20">
      <c r="A56" s="9"/>
      <c r="B56" s="9"/>
      <c r="C56" s="9"/>
      <c r="D56" s="9"/>
      <c r="E56" s="9"/>
      <c r="F56" s="9"/>
      <c r="G56" s="9"/>
      <c r="H56" s="9"/>
      <c r="I56" s="9"/>
      <c r="J56" s="9"/>
      <c r="K56" s="9"/>
      <c r="L56" s="9"/>
      <c r="M56" s="9"/>
      <c r="N56" s="9"/>
      <c r="O56" s="9"/>
      <c r="P56" s="9"/>
      <c r="Q56" s="9"/>
      <c r="R56" s="9"/>
      <c r="S56" s="9"/>
      <c r="T56" s="9"/>
    </row>
    <row r="57" spans="1:20">
      <c r="A57" s="9"/>
      <c r="B57" s="9"/>
      <c r="C57" s="9"/>
      <c r="D57" s="9"/>
      <c r="E57" s="9"/>
      <c r="F57" s="9"/>
      <c r="G57" s="9"/>
      <c r="H57" s="9"/>
      <c r="I57" s="9"/>
      <c r="J57" s="9"/>
      <c r="K57" s="9"/>
      <c r="L57" s="9"/>
      <c r="M57" s="9"/>
      <c r="N57" s="9"/>
      <c r="O57" s="9"/>
      <c r="P57" s="9"/>
      <c r="Q57" s="9"/>
      <c r="R57" s="9"/>
      <c r="S57" s="9"/>
      <c r="T57" s="9"/>
    </row>
    <row r="58" spans="1:20">
      <c r="A58" s="9"/>
      <c r="B58" s="9"/>
      <c r="C58" s="9"/>
      <c r="D58" s="9"/>
      <c r="E58" s="9"/>
      <c r="F58" s="9"/>
      <c r="G58" s="9"/>
      <c r="H58" s="9"/>
      <c r="I58" s="9"/>
      <c r="J58" s="9"/>
      <c r="K58" s="9"/>
      <c r="L58" s="9"/>
      <c r="M58" s="9"/>
      <c r="N58" s="9"/>
      <c r="O58" s="9"/>
      <c r="P58" s="9"/>
      <c r="Q58" s="9"/>
      <c r="R58" s="9"/>
      <c r="S58" s="9"/>
      <c r="T58" s="9"/>
    </row>
    <row r="59" spans="1:20">
      <c r="A59" s="9"/>
      <c r="B59" s="9"/>
      <c r="C59" s="9"/>
      <c r="D59" s="9"/>
      <c r="E59" s="9"/>
      <c r="F59" s="9"/>
      <c r="G59" s="9"/>
      <c r="H59" s="9"/>
      <c r="I59" s="9"/>
      <c r="J59" s="9"/>
      <c r="K59" s="9"/>
      <c r="L59" s="9"/>
      <c r="M59" s="9"/>
      <c r="N59" s="9"/>
      <c r="O59" s="9"/>
      <c r="P59" s="9"/>
      <c r="Q59" s="9"/>
      <c r="R59" s="9"/>
      <c r="S59" s="9"/>
      <c r="T59" s="9"/>
    </row>
  </sheetData>
  <printOptions headings="1"/>
  <pageMargins left="0.70866141732283472" right="0.70866141732283472" top="0.74803149606299213" bottom="0.74803149606299213" header="0.31496062992125984" footer="0.31496062992125984"/>
  <pageSetup paperSize="9" scale="53" orientation="portrait" r:id="rId1"/>
  <ignoredErrors>
    <ignoredError sqref="G33:Q3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AZ200"/>
  <sheetViews>
    <sheetView workbookViewId="0"/>
  </sheetViews>
  <sheetFormatPr defaultColWidth="9.140625" defaultRowHeight="12.75"/>
  <cols>
    <col min="1" max="2" width="1.7109375" style="209" customWidth="1"/>
    <col min="3" max="14" width="7.42578125" style="209" customWidth="1"/>
    <col min="15" max="23" width="4" style="209" customWidth="1"/>
    <col min="24" max="24" width="7.42578125" style="209" customWidth="1"/>
    <col min="25" max="16384" width="9.140625" style="209"/>
  </cols>
  <sheetData>
    <row r="1" spans="1:52">
      <c r="A1" s="203"/>
      <c r="B1" s="203"/>
      <c r="C1" s="204"/>
      <c r="D1" s="204"/>
      <c r="E1" s="204"/>
      <c r="F1" s="204"/>
      <c r="G1" s="205"/>
      <c r="H1" s="203"/>
      <c r="I1" s="203"/>
      <c r="J1" s="206"/>
      <c r="K1" s="203"/>
      <c r="L1" s="203"/>
      <c r="M1" s="203"/>
      <c r="N1" s="207"/>
      <c r="O1" s="207"/>
      <c r="P1" s="207"/>
      <c r="Q1" s="203"/>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row>
    <row r="2" spans="1:52" ht="15.75">
      <c r="A2" s="205"/>
      <c r="B2" s="205"/>
      <c r="C2" s="210" t="str">
        <f>'DMS input'!$C$16&amp;" - Revenue Chart"&amp;" - TNSP PTRM - version "&amp;Intro!$L$4</f>
        <v>RBP - Revenue Chart - TNSP PTRM - version 2.1</v>
      </c>
      <c r="D2" s="210"/>
      <c r="E2" s="205"/>
      <c r="F2" s="205"/>
      <c r="G2" s="205"/>
      <c r="H2" s="205"/>
      <c r="I2" s="205"/>
      <c r="J2" s="205"/>
      <c r="K2" s="205"/>
      <c r="L2" s="205"/>
      <c r="M2" s="205"/>
      <c r="N2" s="205"/>
      <c r="O2" s="205"/>
      <c r="P2" s="205"/>
      <c r="Q2" s="205"/>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row>
    <row r="3" spans="1:52" s="213" customFormat="1">
      <c r="A3" s="211"/>
      <c r="B3" s="211"/>
      <c r="C3" s="211"/>
      <c r="D3" s="211"/>
      <c r="E3" s="211"/>
      <c r="F3" s="211"/>
      <c r="G3" s="212"/>
      <c r="H3" s="212"/>
      <c r="I3" s="212"/>
      <c r="J3" s="212"/>
      <c r="K3" s="212"/>
      <c r="L3" s="212"/>
      <c r="M3" s="212"/>
      <c r="N3" s="212"/>
      <c r="O3" s="212"/>
      <c r="P3" s="212"/>
      <c r="Q3" s="212"/>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row>
    <row r="4" spans="1:52" s="213" customFormat="1" ht="15.75">
      <c r="A4" s="214"/>
      <c r="B4" s="215"/>
      <c r="C4" s="216"/>
      <c r="D4" s="217"/>
      <c r="E4" s="217"/>
      <c r="F4" s="217"/>
      <c r="G4" s="218"/>
      <c r="H4" s="218"/>
      <c r="I4" s="218"/>
      <c r="J4" s="218"/>
      <c r="K4" s="218"/>
      <c r="L4" s="218"/>
      <c r="M4" s="218"/>
      <c r="N4" s="218"/>
      <c r="O4" s="218"/>
      <c r="P4" s="218"/>
      <c r="Q4" s="218"/>
      <c r="R4" s="214"/>
      <c r="S4" s="219"/>
      <c r="T4" s="219"/>
      <c r="U4" s="219"/>
      <c r="V4" s="219"/>
      <c r="W4" s="219"/>
      <c r="X4" s="219"/>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row>
    <row r="5" spans="1:52" s="223" customFormat="1">
      <c r="A5" s="220"/>
      <c r="B5" s="220"/>
      <c r="C5" s="221" t="s">
        <v>476</v>
      </c>
      <c r="D5" s="220"/>
      <c r="E5" s="220"/>
      <c r="F5" s="221"/>
      <c r="G5" s="220"/>
      <c r="H5" s="220"/>
      <c r="I5" s="220"/>
      <c r="J5" s="220"/>
      <c r="K5" s="220"/>
      <c r="L5" s="220"/>
      <c r="M5" s="220"/>
      <c r="N5" s="220"/>
      <c r="O5" s="220"/>
      <c r="P5" s="220"/>
      <c r="Q5" s="220"/>
      <c r="R5" s="220"/>
      <c r="S5" s="220"/>
      <c r="T5" s="220"/>
      <c r="U5" s="220"/>
      <c r="V5" s="220"/>
      <c r="W5" s="220"/>
      <c r="X5" s="220"/>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row>
    <row r="6" spans="1:52">
      <c r="A6" s="208"/>
      <c r="B6" s="208"/>
      <c r="C6" s="208"/>
      <c r="D6" s="208"/>
      <c r="E6" s="208"/>
      <c r="F6" s="208"/>
      <c r="G6" s="208"/>
      <c r="H6" s="208"/>
      <c r="I6" s="208"/>
      <c r="J6" s="208"/>
      <c r="K6" s="208"/>
      <c r="L6" s="208"/>
      <c r="M6" s="208"/>
      <c r="N6" s="208"/>
      <c r="O6" s="208"/>
      <c r="P6" s="208"/>
      <c r="Q6" s="208"/>
      <c r="R6" s="208"/>
      <c r="S6" s="208"/>
      <c r="T6" s="208"/>
      <c r="U6" s="208"/>
      <c r="V6" s="208"/>
      <c r="W6" s="208"/>
      <c r="X6" s="208"/>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row>
    <row r="7" spans="1:52">
      <c r="A7" s="208"/>
      <c r="B7" s="208"/>
      <c r="C7" s="208"/>
      <c r="D7" s="208"/>
      <c r="E7" s="208"/>
      <c r="F7" s="208"/>
      <c r="G7" s="208"/>
      <c r="H7" s="208"/>
      <c r="I7" s="208"/>
      <c r="J7" s="208"/>
      <c r="K7" s="208"/>
      <c r="L7" s="208"/>
      <c r="M7" s="208"/>
      <c r="N7" s="208"/>
      <c r="O7" s="208"/>
      <c r="P7" s="208"/>
      <c r="Q7" s="208"/>
      <c r="R7" s="208"/>
      <c r="S7" s="208"/>
      <c r="T7" s="208"/>
      <c r="U7" s="208"/>
      <c r="V7" s="208"/>
      <c r="W7" s="208"/>
      <c r="X7" s="208"/>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row>
    <row r="8" spans="1:52">
      <c r="A8" s="208"/>
      <c r="B8" s="208"/>
      <c r="C8" s="208"/>
      <c r="D8" s="208"/>
      <c r="E8" s="208"/>
      <c r="F8" s="208"/>
      <c r="G8" s="208"/>
      <c r="H8" s="208"/>
      <c r="I8" s="208"/>
      <c r="J8" s="208"/>
      <c r="K8" s="208"/>
      <c r="L8" s="208"/>
      <c r="M8" s="208"/>
      <c r="N8" s="208"/>
      <c r="O8" s="208"/>
      <c r="P8" s="208"/>
      <c r="Q8" s="208"/>
      <c r="R8" s="208"/>
      <c r="S8" s="208"/>
      <c r="T8" s="208"/>
      <c r="U8" s="208"/>
      <c r="V8" s="208"/>
      <c r="W8" s="208"/>
      <c r="X8" s="208"/>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row>
    <row r="9" spans="1:52">
      <c r="A9" s="208"/>
      <c r="B9" s="208"/>
      <c r="C9" s="208"/>
      <c r="D9" s="208"/>
      <c r="E9" s="208"/>
      <c r="F9" s="208"/>
      <c r="G9" s="208"/>
      <c r="H9" s="208"/>
      <c r="I9" s="208"/>
      <c r="J9" s="208"/>
      <c r="K9" s="208"/>
      <c r="L9" s="208"/>
      <c r="M9" s="208"/>
      <c r="N9" s="208"/>
      <c r="O9" s="208"/>
      <c r="P9" s="208"/>
      <c r="Q9" s="208"/>
      <c r="R9" s="208"/>
      <c r="S9" s="208"/>
      <c r="T9" s="208"/>
      <c r="U9" s="208"/>
      <c r="V9" s="208"/>
      <c r="W9" s="208"/>
      <c r="X9" s="208"/>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row>
    <row r="10" spans="1:52">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row>
    <row r="11" spans="1:52">
      <c r="A11" s="208"/>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row>
    <row r="12" spans="1:52">
      <c r="A12" s="208"/>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row>
    <row r="13" spans="1:52">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row>
    <row r="14" spans="1:52">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row>
    <row r="15" spans="1:52">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row>
    <row r="16" spans="1:52">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row>
    <row r="17" spans="1:52">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row>
    <row r="18" spans="1:52">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row>
    <row r="19" spans="1:52">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row>
    <row r="20" spans="1:52">
      <c r="A20" s="208"/>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row>
    <row r="21" spans="1:52">
      <c r="A21" s="208"/>
      <c r="B21" s="208"/>
      <c r="C21" s="208"/>
      <c r="D21" s="208"/>
      <c r="E21" s="208"/>
      <c r="F21" s="208"/>
      <c r="G21" s="208"/>
      <c r="H21" s="208"/>
      <c r="I21" s="208"/>
      <c r="J21" s="208"/>
      <c r="K21" s="208"/>
      <c r="L21" s="208"/>
      <c r="M21" s="208"/>
      <c r="N21" s="208"/>
      <c r="O21" s="208"/>
      <c r="P21" s="208"/>
      <c r="Q21" s="208"/>
      <c r="R21" s="208"/>
      <c r="S21" s="208"/>
      <c r="T21" s="208"/>
      <c r="U21" s="208"/>
      <c r="V21" s="208"/>
      <c r="W21" s="208"/>
      <c r="X21" s="208"/>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row>
    <row r="22" spans="1:52">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row>
    <row r="23" spans="1:52">
      <c r="A23" s="208"/>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row>
    <row r="24" spans="1:52">
      <c r="A24" s="208"/>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row>
    <row r="25" spans="1:52">
      <c r="A25" s="208"/>
      <c r="B25" s="208"/>
      <c r="C25" s="208"/>
      <c r="D25" s="208"/>
      <c r="E25" s="208"/>
      <c r="F25" s="208"/>
      <c r="G25" s="208"/>
      <c r="H25" s="208"/>
      <c r="I25" s="208"/>
      <c r="J25" s="208"/>
      <c r="K25" s="208"/>
      <c r="L25" s="208"/>
      <c r="M25" s="208"/>
      <c r="N25" s="208"/>
      <c r="O25" s="208"/>
      <c r="P25" s="208"/>
      <c r="Q25" s="208"/>
      <c r="R25" s="208"/>
      <c r="S25" s="208"/>
      <c r="T25" s="208"/>
      <c r="U25" s="208"/>
      <c r="V25" s="208"/>
      <c r="W25" s="208"/>
      <c r="X25" s="208"/>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row>
    <row r="26" spans="1:52">
      <c r="A26" s="208"/>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row>
    <row r="27" spans="1:52">
      <c r="A27" s="208"/>
      <c r="B27" s="208"/>
      <c r="C27" s="208"/>
      <c r="D27" s="208"/>
      <c r="E27" s="208"/>
      <c r="F27" s="208"/>
      <c r="G27" s="208"/>
      <c r="H27" s="208"/>
      <c r="I27" s="208"/>
      <c r="J27" s="208"/>
      <c r="K27" s="208"/>
      <c r="L27" s="208"/>
      <c r="M27" s="208"/>
      <c r="N27" s="208"/>
      <c r="O27" s="208"/>
      <c r="P27" s="208"/>
      <c r="Q27" s="208"/>
      <c r="R27" s="208"/>
      <c r="S27" s="208"/>
      <c r="T27" s="208"/>
      <c r="U27" s="208"/>
      <c r="V27" s="208"/>
      <c r="W27" s="208"/>
      <c r="X27" s="208"/>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row>
    <row r="28" spans="1:52">
      <c r="A28" s="208"/>
      <c r="B28" s="208"/>
      <c r="C28" s="208"/>
      <c r="D28" s="208"/>
      <c r="E28" s="208"/>
      <c r="F28" s="208"/>
      <c r="G28" s="208"/>
      <c r="H28" s="208"/>
      <c r="I28" s="208"/>
      <c r="J28" s="208"/>
      <c r="K28" s="208"/>
      <c r="L28" s="208"/>
      <c r="M28" s="208"/>
      <c r="N28" s="208"/>
      <c r="O28" s="208"/>
      <c r="P28" s="208"/>
      <c r="Q28" s="208"/>
      <c r="R28" s="208"/>
      <c r="S28" s="208"/>
      <c r="T28" s="208"/>
      <c r="U28" s="208"/>
      <c r="V28" s="208"/>
      <c r="W28" s="208"/>
      <c r="X28" s="208"/>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row>
    <row r="29" spans="1:52">
      <c r="A29" s="208"/>
      <c r="B29" s="208"/>
      <c r="C29" s="208"/>
      <c r="D29" s="208"/>
      <c r="E29" s="208"/>
      <c r="F29" s="208"/>
      <c r="G29" s="208"/>
      <c r="H29" s="208"/>
      <c r="I29" s="208"/>
      <c r="J29" s="208"/>
      <c r="K29" s="208"/>
      <c r="L29" s="208"/>
      <c r="M29" s="208"/>
      <c r="N29" s="208"/>
      <c r="O29" s="208"/>
      <c r="P29" s="208"/>
      <c r="Q29" s="208"/>
      <c r="R29" s="208"/>
      <c r="S29" s="208"/>
      <c r="T29" s="208"/>
      <c r="U29" s="208"/>
      <c r="V29" s="208"/>
      <c r="W29" s="208"/>
      <c r="X29" s="208"/>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row>
    <row r="30" spans="1:52">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row>
    <row r="31" spans="1:52">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row>
    <row r="32" spans="1:52">
      <c r="A32" s="208"/>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row>
    <row r="33" spans="1:52">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row>
    <row r="34" spans="1:52">
      <c r="A34" s="208"/>
      <c r="B34" s="208"/>
      <c r="C34" s="208"/>
      <c r="D34" s="208"/>
      <c r="E34" s="208"/>
      <c r="F34" s="208"/>
      <c r="G34" s="208"/>
      <c r="H34" s="208"/>
      <c r="I34" s="208"/>
      <c r="J34" s="208"/>
      <c r="K34" s="208"/>
      <c r="L34" s="208"/>
      <c r="M34" s="208"/>
      <c r="N34" s="208"/>
      <c r="O34" s="208"/>
      <c r="P34" s="208"/>
      <c r="Q34" s="208"/>
      <c r="R34" s="208"/>
      <c r="S34" s="208"/>
      <c r="T34" s="208"/>
      <c r="U34" s="208"/>
      <c r="V34" s="208"/>
      <c r="W34" s="208"/>
      <c r="X34" s="208"/>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row>
    <row r="35" spans="1:52">
      <c r="A35" s="208"/>
      <c r="B35" s="208"/>
      <c r="C35" s="208"/>
      <c r="D35" s="208"/>
      <c r="E35" s="208"/>
      <c r="F35" s="208"/>
      <c r="G35" s="208"/>
      <c r="H35" s="208"/>
      <c r="I35" s="208"/>
      <c r="J35" s="208"/>
      <c r="K35" s="208"/>
      <c r="L35" s="208"/>
      <c r="M35" s="208"/>
      <c r="N35" s="208"/>
      <c r="O35" s="208"/>
      <c r="P35" s="208"/>
      <c r="Q35" s="208"/>
      <c r="R35" s="208"/>
      <c r="S35" s="208"/>
      <c r="T35" s="208"/>
      <c r="U35" s="208"/>
      <c r="V35" s="208"/>
      <c r="W35" s="208"/>
      <c r="X35" s="208"/>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row>
    <row r="36" spans="1:52">
      <c r="A36" s="208"/>
      <c r="B36" s="208"/>
      <c r="C36" s="208"/>
      <c r="D36" s="208"/>
      <c r="E36" s="208"/>
      <c r="F36" s="208"/>
      <c r="G36" s="208"/>
      <c r="H36" s="208"/>
      <c r="I36" s="208"/>
      <c r="J36" s="208"/>
      <c r="K36" s="208"/>
      <c r="L36" s="208"/>
      <c r="M36" s="208"/>
      <c r="N36" s="208"/>
      <c r="O36" s="208"/>
      <c r="P36" s="208"/>
      <c r="Q36" s="208"/>
      <c r="R36" s="208"/>
      <c r="S36" s="208"/>
      <c r="T36" s="208"/>
      <c r="U36" s="208"/>
      <c r="V36" s="208"/>
      <c r="W36" s="208"/>
      <c r="X36" s="208"/>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row>
    <row r="37" spans="1:52">
      <c r="A37" s="208"/>
      <c r="B37" s="208"/>
      <c r="C37" s="208"/>
      <c r="D37" s="208"/>
      <c r="E37" s="208"/>
      <c r="F37" s="208"/>
      <c r="G37" s="208"/>
      <c r="H37" s="208"/>
      <c r="I37" s="208"/>
      <c r="J37" s="208"/>
      <c r="K37" s="208"/>
      <c r="L37" s="208"/>
      <c r="M37" s="208"/>
      <c r="N37" s="208"/>
      <c r="O37" s="208"/>
      <c r="P37" s="208"/>
      <c r="Q37" s="208"/>
      <c r="R37" s="208"/>
      <c r="S37" s="208"/>
      <c r="T37" s="208"/>
      <c r="U37" s="208"/>
      <c r="V37" s="208"/>
      <c r="W37" s="208"/>
      <c r="X37" s="208"/>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row>
    <row r="38" spans="1:52">
      <c r="A38" s="208"/>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row>
    <row r="39" spans="1:52">
      <c r="A39" s="208"/>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row>
    <row r="40" spans="1:52">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row>
    <row r="41" spans="1:52">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row>
    <row r="42" spans="1:52">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row>
    <row r="43" spans="1:52">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row>
    <row r="44" spans="1:52">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row>
    <row r="45" spans="1:52">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row>
    <row r="46" spans="1:52">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row>
    <row r="47" spans="1:5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row>
    <row r="48" spans="1:5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row>
    <row r="49" spans="1:5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row>
    <row r="50" spans="1:5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row>
    <row r="51" spans="1:5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row>
    <row r="52" spans="1:5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row>
    <row r="53" spans="1:5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row>
    <row r="54" spans="1:5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row>
    <row r="55" spans="1:5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row>
    <row r="56" spans="1:5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row>
    <row r="57" spans="1:5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row>
    <row r="58" spans="1:5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row>
    <row r="59" spans="1:5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row>
    <row r="60" spans="1:5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row>
    <row r="61" spans="1:5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row>
    <row r="62" spans="1:5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row>
    <row r="63" spans="1:5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row>
    <row r="64" spans="1:5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row>
    <row r="65" spans="1:5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row>
    <row r="66" spans="1:5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row>
    <row r="67" spans="1:5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row>
    <row r="68" spans="1:5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row>
    <row r="69" spans="1:5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row>
    <row r="70" spans="1:5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row>
    <row r="71" spans="1:5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row>
    <row r="72" spans="1:5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row>
    <row r="73" spans="1:5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row>
    <row r="74" spans="1:5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row>
    <row r="75" spans="1:5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row>
    <row r="76" spans="1:5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row>
    <row r="77" spans="1:5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row>
    <row r="78" spans="1:5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row>
    <row r="79" spans="1:5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row>
    <row r="80" spans="1:52">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row>
    <row r="81" spans="1:52">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row>
    <row r="82" spans="1:52">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row>
    <row r="83" spans="1:52">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row>
    <row r="84" spans="1:52">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row>
    <row r="85" spans="1:52">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row>
    <row r="86" spans="1:52">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row>
    <row r="87" spans="1:52">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row>
    <row r="88" spans="1:52">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row>
    <row r="89" spans="1:52">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row>
    <row r="90" spans="1:52">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row>
    <row r="91" spans="1:52">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row>
    <row r="92" spans="1:52">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row>
    <row r="93" spans="1:52">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row>
    <row r="94" spans="1:52">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row>
    <row r="95" spans="1:52">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row>
    <row r="96" spans="1:52">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row>
    <row r="97" spans="1:52">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row>
    <row r="98" spans="1:52">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row>
    <row r="99" spans="1:52">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row>
    <row r="100" spans="1:52">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row>
    <row r="101" spans="1:52">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row>
    <row r="102" spans="1:52">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row>
    <row r="103" spans="1:52">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row>
    <row r="104" spans="1:52">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row>
    <row r="105" spans="1:52">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row>
    <row r="106" spans="1:52">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row>
    <row r="107" spans="1:52">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row>
    <row r="108" spans="1:52">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row>
    <row r="109" spans="1:52">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row>
    <row r="110" spans="1:52">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row>
    <row r="111" spans="1:52">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row>
    <row r="112" spans="1:52">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row>
    <row r="113" spans="1:52">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row>
    <row r="114" spans="1:52">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row>
    <row r="115" spans="1:52">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row>
    <row r="116" spans="1:52">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row>
    <row r="117" spans="1:52">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row>
    <row r="118" spans="1:52">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row>
    <row r="119" spans="1:52">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row>
    <row r="120" spans="1:52">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row>
    <row r="121" spans="1:52">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row>
    <row r="122" spans="1:52">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row>
    <row r="123" spans="1:52">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row>
    <row r="124" spans="1:52">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row>
    <row r="125" spans="1:52">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row>
    <row r="126" spans="1:52">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row>
    <row r="127" spans="1:52">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row>
    <row r="128" spans="1:52">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row>
    <row r="129" spans="1:52">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row>
    <row r="130" spans="1:52">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row>
    <row r="131" spans="1:52">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row>
    <row r="132" spans="1:52">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row>
    <row r="133" spans="1:52">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row>
    <row r="134" spans="1:52">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row>
    <row r="135" spans="1:52">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row>
    <row r="136" spans="1:52">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row>
    <row r="137" spans="1:52">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row>
    <row r="138" spans="1:52">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row>
    <row r="139" spans="1:52">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row>
    <row r="140" spans="1:52">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row>
    <row r="141" spans="1:52">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row>
    <row r="142" spans="1:52">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row>
    <row r="143" spans="1:52">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row>
    <row r="144" spans="1:52">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row>
    <row r="145" spans="1:52">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row>
    <row r="146" spans="1:52">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row>
    <row r="147" spans="1:52">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row>
    <row r="148" spans="1:52">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row>
    <row r="149" spans="1:52">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row>
    <row r="150" spans="1:52">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row>
    <row r="151" spans="1:52">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row>
    <row r="152" spans="1:52">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row>
    <row r="153" spans="1:52">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row>
    <row r="154" spans="1:52">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row>
    <row r="155" spans="1:52">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row>
    <row r="156" spans="1:52">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row>
    <row r="157" spans="1:52">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row>
    <row r="158" spans="1:52">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row>
    <row r="159" spans="1:52">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row>
    <row r="160" spans="1:52">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row>
    <row r="161" spans="1:52">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row>
    <row r="162" spans="1:52">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row>
    <row r="163" spans="1:52">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row>
    <row r="164" spans="1:52">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row>
    <row r="165" spans="1:52">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row>
    <row r="166" spans="1:52">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row>
    <row r="167" spans="1:52">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row>
    <row r="168" spans="1:52">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row>
    <row r="169" spans="1:52">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row>
    <row r="170" spans="1:52">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row>
    <row r="171" spans="1:52">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row>
    <row r="172" spans="1:52">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row>
    <row r="173" spans="1:52">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row>
    <row r="174" spans="1:52">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row>
    <row r="175" spans="1:52">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row>
    <row r="176" spans="1:52">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row>
    <row r="177" spans="1:52">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row>
    <row r="178" spans="1:52">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row>
    <row r="179" spans="1:52">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row>
    <row r="180" spans="1:52">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row>
    <row r="181" spans="1:52">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row>
    <row r="182" spans="1:52">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row>
    <row r="183" spans="1:52">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row>
    <row r="184" spans="1:52">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row>
    <row r="185" spans="1:52">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row>
    <row r="186" spans="1:52">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row>
    <row r="187" spans="1:52">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row>
    <row r="188" spans="1:52">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row>
    <row r="189" spans="1:52">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row>
    <row r="190" spans="1:52">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row>
    <row r="191" spans="1:52">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row>
    <row r="192" spans="1:52">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row>
    <row r="193" spans="1:52">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row>
    <row r="194" spans="1:52">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row>
    <row r="195" spans="1:52">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row>
    <row r="196" spans="1:52">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row>
    <row r="197" spans="1:52">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row>
    <row r="198" spans="1:52">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row>
    <row r="199" spans="1:52">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row>
    <row r="200" spans="1:52">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row>
  </sheetData>
  <printOptions headings="1"/>
  <pageMargins left="0.70866141732283472" right="0.70866141732283472" top="0.74803149606299213" bottom="0.74803149606299213" header="0.31496062992125984" footer="0.31496062992125984"/>
  <pageSetup paperSize="9" scale="9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AZ200"/>
  <sheetViews>
    <sheetView workbookViewId="0">
      <selection activeCell="Y25" sqref="Y25"/>
    </sheetView>
  </sheetViews>
  <sheetFormatPr defaultColWidth="9.140625" defaultRowHeight="12.75"/>
  <cols>
    <col min="1" max="2" width="1.7109375" style="223" customWidth="1"/>
    <col min="3" max="14" width="7.42578125" style="223" customWidth="1"/>
    <col min="15" max="23" width="3.85546875" style="223" customWidth="1"/>
    <col min="24" max="24" width="7.42578125" style="223" customWidth="1"/>
    <col min="25" max="16384" width="9.140625" style="223"/>
  </cols>
  <sheetData>
    <row r="1" spans="1:52">
      <c r="A1" s="222"/>
      <c r="B1" s="222"/>
      <c r="C1" s="224"/>
      <c r="D1" s="224"/>
      <c r="E1" s="224"/>
      <c r="F1" s="224"/>
      <c r="G1" s="225"/>
      <c r="H1" s="222"/>
      <c r="I1" s="222"/>
      <c r="J1" s="206"/>
      <c r="K1" s="222"/>
      <c r="L1" s="222"/>
      <c r="M1" s="222"/>
      <c r="N1" s="207"/>
      <c r="O1" s="207"/>
      <c r="P1" s="207"/>
      <c r="Q1" s="222"/>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row>
    <row r="2" spans="1:52" ht="15.75">
      <c r="A2" s="225"/>
      <c r="B2" s="225"/>
      <c r="C2" s="227" t="str">
        <f>'DMS input'!$C$16&amp;" - Building Blocks Chart"&amp;" - TNSP PTRM - version "&amp;Intro!$L$4</f>
        <v>RBP - Building Blocks Chart - TNSP PTRM - version 2.1</v>
      </c>
      <c r="D2" s="227"/>
      <c r="E2" s="225"/>
      <c r="F2" s="225"/>
      <c r="G2" s="225"/>
      <c r="H2" s="225"/>
      <c r="I2" s="225"/>
      <c r="J2" s="225"/>
      <c r="K2" s="225"/>
      <c r="L2" s="225"/>
      <c r="M2" s="225"/>
      <c r="N2" s="225"/>
      <c r="O2" s="225"/>
      <c r="P2" s="225"/>
      <c r="Q2" s="225"/>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row>
    <row r="3" spans="1:52" s="230" customFormat="1">
      <c r="A3" s="228"/>
      <c r="B3" s="228"/>
      <c r="C3" s="228"/>
      <c r="D3" s="228"/>
      <c r="E3" s="228"/>
      <c r="F3" s="228"/>
      <c r="G3" s="229"/>
      <c r="H3" s="229"/>
      <c r="I3" s="229"/>
      <c r="J3" s="229"/>
      <c r="K3" s="229"/>
      <c r="L3" s="229"/>
      <c r="M3" s="229"/>
      <c r="N3" s="229"/>
      <c r="O3" s="229"/>
      <c r="P3" s="229"/>
      <c r="Q3" s="229"/>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row>
    <row r="4" spans="1:52" s="230" customFormat="1" ht="15.75">
      <c r="A4" s="231"/>
      <c r="B4" s="232"/>
      <c r="C4" s="233"/>
      <c r="D4" s="217"/>
      <c r="E4" s="217"/>
      <c r="F4" s="217"/>
      <c r="G4" s="218"/>
      <c r="H4" s="218"/>
      <c r="I4" s="218"/>
      <c r="J4" s="218"/>
      <c r="K4" s="218"/>
      <c r="L4" s="218"/>
      <c r="M4" s="218"/>
      <c r="N4" s="218"/>
      <c r="O4" s="218"/>
      <c r="P4" s="218"/>
      <c r="Q4" s="218"/>
      <c r="R4" s="231"/>
      <c r="S4" s="234"/>
      <c r="T4" s="234"/>
      <c r="U4" s="234"/>
      <c r="V4" s="234"/>
      <c r="W4" s="234"/>
      <c r="X4" s="234"/>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row>
    <row r="5" spans="1:52">
      <c r="A5" s="220"/>
      <c r="B5" s="220"/>
      <c r="C5" s="221" t="s">
        <v>476</v>
      </c>
      <c r="D5" s="220"/>
      <c r="E5" s="220"/>
      <c r="F5" s="221"/>
      <c r="G5" s="220"/>
      <c r="H5" s="220"/>
      <c r="I5" s="220"/>
      <c r="J5" s="220"/>
      <c r="K5" s="220"/>
      <c r="L5" s="220"/>
      <c r="M5" s="220"/>
      <c r="N5" s="220"/>
      <c r="O5" s="220"/>
      <c r="P5" s="220"/>
      <c r="Q5" s="220"/>
      <c r="R5" s="220"/>
      <c r="S5" s="220"/>
      <c r="T5" s="220"/>
      <c r="U5" s="220"/>
      <c r="V5" s="220"/>
      <c r="W5" s="220"/>
      <c r="X5" s="220"/>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row>
    <row r="6" spans="1:52">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row>
    <row r="7" spans="1:52">
      <c r="A7" s="226"/>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row>
    <row r="8" spans="1:52">
      <c r="A8" s="226"/>
      <c r="B8" s="226"/>
      <c r="C8" s="226"/>
      <c r="D8" s="226"/>
      <c r="E8" s="226"/>
      <c r="F8" s="226"/>
      <c r="G8" s="226"/>
      <c r="H8" s="226"/>
      <c r="I8" s="226"/>
      <c r="J8" s="226"/>
      <c r="K8" s="226"/>
      <c r="L8" s="226"/>
      <c r="M8" s="226"/>
      <c r="N8" s="226"/>
      <c r="O8" s="226"/>
      <c r="P8" s="226"/>
      <c r="Q8" s="226"/>
      <c r="R8" s="226"/>
      <c r="S8" s="226"/>
      <c r="T8" s="226"/>
      <c r="U8" s="226"/>
      <c r="V8" s="226"/>
      <c r="W8" s="226"/>
      <c r="X8" s="226"/>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row>
    <row r="9" spans="1:52">
      <c r="A9" s="226"/>
      <c r="B9" s="226"/>
      <c r="C9" s="226"/>
      <c r="D9" s="226"/>
      <c r="E9" s="226"/>
      <c r="F9" s="226"/>
      <c r="G9" s="226"/>
      <c r="H9" s="226"/>
      <c r="I9" s="226"/>
      <c r="J9" s="226"/>
      <c r="K9" s="226"/>
      <c r="L9" s="226"/>
      <c r="M9" s="226"/>
      <c r="N9" s="226"/>
      <c r="O9" s="226"/>
      <c r="P9" s="226"/>
      <c r="Q9" s="226"/>
      <c r="R9" s="226"/>
      <c r="S9" s="226"/>
      <c r="T9" s="226"/>
      <c r="U9" s="226"/>
      <c r="V9" s="226"/>
      <c r="W9" s="226"/>
      <c r="X9" s="226"/>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row>
    <row r="10" spans="1:52">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row>
    <row r="11" spans="1:52">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row>
    <row r="12" spans="1:52">
      <c r="A12" s="226"/>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row>
    <row r="13" spans="1:52">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row>
    <row r="14" spans="1:52">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row>
    <row r="15" spans="1:52">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row>
    <row r="16" spans="1:52">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row>
    <row r="17" spans="1:52">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row>
    <row r="18" spans="1:52">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row>
    <row r="19" spans="1:52">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row>
    <row r="20" spans="1:52">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row>
    <row r="21" spans="1:52">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row>
    <row r="22" spans="1:5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row>
    <row r="23" spans="1:52">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row>
    <row r="24" spans="1:52">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row>
    <row r="25" spans="1:52">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row>
    <row r="26" spans="1:52">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row>
    <row r="27" spans="1:52">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row>
    <row r="28" spans="1:52">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row>
    <row r="29" spans="1:52">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row>
    <row r="30" spans="1:52">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row>
    <row r="31" spans="1:52">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row>
    <row r="32" spans="1:52">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row>
    <row r="33" spans="1:52">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row>
    <row r="34" spans="1:52">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row>
    <row r="35" spans="1:52">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row>
    <row r="36" spans="1:52">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row>
    <row r="37" spans="1:52">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row>
    <row r="38" spans="1:52">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row>
    <row r="39" spans="1:52">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row>
    <row r="40" spans="1:52">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row>
    <row r="41" spans="1:52">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row>
    <row r="42" spans="1:52">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row>
    <row r="43" spans="1:52">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row>
    <row r="44" spans="1:52">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row>
    <row r="45" spans="1:52">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row>
    <row r="46" spans="1:5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row>
    <row r="47" spans="1:52">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row>
    <row r="48" spans="1:5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row>
    <row r="49" spans="1:52">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row>
    <row r="50" spans="1:52">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row>
    <row r="51" spans="1:52">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row>
    <row r="52" spans="1:52">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row>
    <row r="53" spans="1:52">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row>
    <row r="54" spans="1:52">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row>
    <row r="55" spans="1:52">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row>
    <row r="56" spans="1:52">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row>
    <row r="57" spans="1:52">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row>
    <row r="58" spans="1:52">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row>
    <row r="59" spans="1:52">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row>
    <row r="60" spans="1:52">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row>
    <row r="61" spans="1:52">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row>
    <row r="62" spans="1:52">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row>
    <row r="63" spans="1:52">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row>
    <row r="64" spans="1:52">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row>
    <row r="65" spans="1:52">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row>
    <row r="66" spans="1:52">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row>
    <row r="67" spans="1:52">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row>
    <row r="68" spans="1:52">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8"/>
      <c r="Z68" s="228"/>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row>
    <row r="69" spans="1:52">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row>
    <row r="70" spans="1:52">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row>
    <row r="71" spans="1:52">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row>
    <row r="72" spans="1:52">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row>
    <row r="73" spans="1:52">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8"/>
      <c r="Z73" s="228"/>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row>
    <row r="74" spans="1:52">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row>
    <row r="75" spans="1:52">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row>
    <row r="76" spans="1:5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row>
    <row r="77" spans="1:52">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row>
    <row r="78" spans="1:52">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row>
    <row r="79" spans="1:52">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row>
    <row r="80" spans="1:52">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row>
    <row r="81" spans="1:52">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row>
    <row r="82" spans="1:52">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row>
    <row r="83" spans="1:52">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row>
    <row r="84" spans="1:52">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row>
    <row r="85" spans="1:52">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row>
    <row r="86" spans="1:52">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row>
    <row r="87" spans="1:52">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row>
    <row r="88" spans="1:52">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row>
    <row r="89" spans="1:52">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row>
    <row r="90" spans="1:52">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row>
    <row r="91" spans="1:52">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row>
    <row r="92" spans="1:52">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row>
    <row r="93" spans="1:52">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row>
    <row r="94" spans="1:5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row>
    <row r="95" spans="1:52">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row>
    <row r="96" spans="1:52">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row>
    <row r="97" spans="1:52">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row>
    <row r="98" spans="1:52">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row>
    <row r="99" spans="1:52">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row>
    <row r="100" spans="1:52">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row>
    <row r="101" spans="1:52">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row>
    <row r="102" spans="1:52">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row>
    <row r="103" spans="1:52">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row>
    <row r="104" spans="1:52">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row>
    <row r="105" spans="1:52">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row>
    <row r="106" spans="1:52">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row>
    <row r="107" spans="1:52">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row>
    <row r="108" spans="1:52">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row>
    <row r="109" spans="1:52">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row>
    <row r="110" spans="1:52">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row>
    <row r="111" spans="1:52">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row>
    <row r="112" spans="1:52">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row>
    <row r="113" spans="1:52">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row>
    <row r="114" spans="1:52">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row>
    <row r="115" spans="1:52">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row>
    <row r="116" spans="1:52">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row>
    <row r="117" spans="1:52">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row>
    <row r="118" spans="1:52">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row>
    <row r="119" spans="1:52">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row>
    <row r="120" spans="1:52">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row>
    <row r="121" spans="1:52">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row>
    <row r="122" spans="1:52">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row>
    <row r="123" spans="1:52">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row>
    <row r="124" spans="1:52">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row>
    <row r="125" spans="1:52">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row>
    <row r="126" spans="1:52">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row>
    <row r="127" spans="1:52">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row>
    <row r="128" spans="1:52">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row>
    <row r="129" spans="1:52">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row>
    <row r="130" spans="1:5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row>
    <row r="131" spans="1:52">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row>
    <row r="132" spans="1:52">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row>
    <row r="133" spans="1:52">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row>
    <row r="134" spans="1:52">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row>
    <row r="135" spans="1:5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row>
    <row r="136" spans="1:52">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row>
    <row r="137" spans="1:52">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row>
    <row r="138" spans="1:52">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row>
    <row r="139" spans="1:52">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row>
    <row r="140" spans="1:5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row>
    <row r="141" spans="1:52">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row>
    <row r="142" spans="1:52">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row>
    <row r="143" spans="1:52">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row>
    <row r="144" spans="1:52">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row>
    <row r="145" spans="1:5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row>
    <row r="146" spans="1:52">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row>
    <row r="147" spans="1:52">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row>
    <row r="148" spans="1:52">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row>
    <row r="149" spans="1:52">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row>
    <row r="150" spans="1:5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row>
    <row r="151" spans="1:52">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row>
    <row r="152" spans="1:52">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row>
    <row r="153" spans="1:52">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row>
    <row r="154" spans="1:52">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row>
    <row r="155" spans="1:5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row>
    <row r="156" spans="1:52">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row>
    <row r="157" spans="1:52">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row>
    <row r="158" spans="1:52">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row>
    <row r="159" spans="1:52">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row>
    <row r="160" spans="1:5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row>
    <row r="161" spans="1:52">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row>
    <row r="162" spans="1:52">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row>
    <row r="163" spans="1:52">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row>
    <row r="164" spans="1:52">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row>
    <row r="165" spans="1:5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row>
    <row r="166" spans="1:52">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row>
    <row r="167" spans="1:52">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row>
    <row r="168" spans="1:52">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row>
    <row r="169" spans="1:52">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row>
    <row r="170" spans="1:52">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row>
    <row r="171" spans="1:52">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row>
    <row r="172" spans="1:52">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row>
    <row r="173" spans="1:52">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row>
    <row r="174" spans="1:52">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row>
    <row r="175" spans="1:52">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row>
    <row r="176" spans="1:52">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row>
    <row r="177" spans="1:52">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row>
    <row r="178" spans="1:52">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row>
    <row r="179" spans="1:52">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row>
    <row r="180" spans="1:52">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row>
    <row r="181" spans="1:52">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row>
    <row r="182" spans="1:52">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row>
    <row r="183" spans="1:52">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row>
    <row r="184" spans="1:52">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row>
    <row r="185" spans="1:52">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row>
    <row r="186" spans="1:52">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row>
    <row r="187" spans="1:52">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row>
    <row r="188" spans="1:52">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row>
    <row r="189" spans="1:52">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row>
    <row r="190" spans="1:52">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row>
    <row r="191" spans="1:52">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row>
    <row r="192" spans="1:52">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row>
    <row r="193" spans="1:52">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row>
    <row r="194" spans="1:52">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row>
    <row r="195" spans="1:52">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row>
    <row r="196" spans="1:52">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row>
    <row r="197" spans="1:52">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row>
    <row r="198" spans="1:52">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row>
    <row r="199" spans="1:52">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row>
    <row r="200" spans="1:52">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row>
  </sheetData>
  <printOptions headings="1"/>
  <pageMargins left="0.70866141732283472" right="0.70866141732283472" top="0.74803149606299213" bottom="0.74803149606299213" header="0.31496062992125984" footer="0.31496062992125984"/>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autoPageBreaks="0" fitToPage="1"/>
  </sheetPr>
  <dimension ref="A1:P48"/>
  <sheetViews>
    <sheetView workbookViewId="0"/>
  </sheetViews>
  <sheetFormatPr defaultRowHeight="12.75"/>
  <cols>
    <col min="1" max="1" width="5.85546875" style="284" customWidth="1"/>
    <col min="2" max="2" width="41.5703125" style="271" customWidth="1"/>
    <col min="3" max="3" width="12" style="271" bestFit="1" customWidth="1"/>
    <col min="4" max="14" width="11.28515625" style="271" customWidth="1"/>
    <col min="15" max="256" width="9.140625" style="271"/>
    <col min="257" max="257" width="24.5703125" style="271" customWidth="1"/>
    <col min="258" max="258" width="60.85546875" style="271" bestFit="1" customWidth="1"/>
    <col min="259" max="264" width="17.42578125" style="271" customWidth="1"/>
    <col min="265" max="512" width="9.140625" style="271"/>
    <col min="513" max="513" width="24.5703125" style="271" customWidth="1"/>
    <col min="514" max="514" width="60.85546875" style="271" bestFit="1" customWidth="1"/>
    <col min="515" max="520" width="17.42578125" style="271" customWidth="1"/>
    <col min="521" max="768" width="9.140625" style="271"/>
    <col min="769" max="769" width="24.5703125" style="271" customWidth="1"/>
    <col min="770" max="770" width="60.85546875" style="271" bestFit="1" customWidth="1"/>
    <col min="771" max="776" width="17.42578125" style="271" customWidth="1"/>
    <col min="777" max="1024" width="9.140625" style="271"/>
    <col min="1025" max="1025" width="24.5703125" style="271" customWidth="1"/>
    <col min="1026" max="1026" width="60.85546875" style="271" bestFit="1" customWidth="1"/>
    <col min="1027" max="1032" width="17.42578125" style="271" customWidth="1"/>
    <col min="1033" max="1280" width="9.140625" style="271"/>
    <col min="1281" max="1281" width="24.5703125" style="271" customWidth="1"/>
    <col min="1282" max="1282" width="60.85546875" style="271" bestFit="1" customWidth="1"/>
    <col min="1283" max="1288" width="17.42578125" style="271" customWidth="1"/>
    <col min="1289" max="1536" width="9.140625" style="271"/>
    <col min="1537" max="1537" width="24.5703125" style="271" customWidth="1"/>
    <col min="1538" max="1538" width="60.85546875" style="271" bestFit="1" customWidth="1"/>
    <col min="1539" max="1544" width="17.42578125" style="271" customWidth="1"/>
    <col min="1545" max="1792" width="9.140625" style="271"/>
    <col min="1793" max="1793" width="24.5703125" style="271" customWidth="1"/>
    <col min="1794" max="1794" width="60.85546875" style="271" bestFit="1" customWidth="1"/>
    <col min="1795" max="1800" width="17.42578125" style="271" customWidth="1"/>
    <col min="1801" max="2048" width="9.140625" style="271"/>
    <col min="2049" max="2049" width="24.5703125" style="271" customWidth="1"/>
    <col min="2050" max="2050" width="60.85546875" style="271" bestFit="1" customWidth="1"/>
    <col min="2051" max="2056" width="17.42578125" style="271" customWidth="1"/>
    <col min="2057" max="2304" width="9.140625" style="271"/>
    <col min="2305" max="2305" width="24.5703125" style="271" customWidth="1"/>
    <col min="2306" max="2306" width="60.85546875" style="271" bestFit="1" customWidth="1"/>
    <col min="2307" max="2312" width="17.42578125" style="271" customWidth="1"/>
    <col min="2313" max="2560" width="9.140625" style="271"/>
    <col min="2561" max="2561" width="24.5703125" style="271" customWidth="1"/>
    <col min="2562" max="2562" width="60.85546875" style="271" bestFit="1" customWidth="1"/>
    <col min="2563" max="2568" width="17.42578125" style="271" customWidth="1"/>
    <col min="2569" max="2816" width="9.140625" style="271"/>
    <col min="2817" max="2817" width="24.5703125" style="271" customWidth="1"/>
    <col min="2818" max="2818" width="60.85546875" style="271" bestFit="1" customWidth="1"/>
    <col min="2819" max="2824" width="17.42578125" style="271" customWidth="1"/>
    <col min="2825" max="3072" width="9.140625" style="271"/>
    <col min="3073" max="3073" width="24.5703125" style="271" customWidth="1"/>
    <col min="3074" max="3074" width="60.85546875" style="271" bestFit="1" customWidth="1"/>
    <col min="3075" max="3080" width="17.42578125" style="271" customWidth="1"/>
    <col min="3081" max="3328" width="9.140625" style="271"/>
    <col min="3329" max="3329" width="24.5703125" style="271" customWidth="1"/>
    <col min="3330" max="3330" width="60.85546875" style="271" bestFit="1" customWidth="1"/>
    <col min="3331" max="3336" width="17.42578125" style="271" customWidth="1"/>
    <col min="3337" max="3584" width="9.140625" style="271"/>
    <col min="3585" max="3585" width="24.5703125" style="271" customWidth="1"/>
    <col min="3586" max="3586" width="60.85546875" style="271" bestFit="1" customWidth="1"/>
    <col min="3587" max="3592" width="17.42578125" style="271" customWidth="1"/>
    <col min="3593" max="3840" width="9.140625" style="271"/>
    <col min="3841" max="3841" width="24.5703125" style="271" customWidth="1"/>
    <col min="3842" max="3842" width="60.85546875" style="271" bestFit="1" customWidth="1"/>
    <col min="3843" max="3848" width="17.42578125" style="271" customWidth="1"/>
    <col min="3849" max="4096" width="9.140625" style="271"/>
    <col min="4097" max="4097" width="24.5703125" style="271" customWidth="1"/>
    <col min="4098" max="4098" width="60.85546875" style="271" bestFit="1" customWidth="1"/>
    <col min="4099" max="4104" width="17.42578125" style="271" customWidth="1"/>
    <col min="4105" max="4352" width="9.140625" style="271"/>
    <col min="4353" max="4353" width="24.5703125" style="271" customWidth="1"/>
    <col min="4354" max="4354" width="60.85546875" style="271" bestFit="1" customWidth="1"/>
    <col min="4355" max="4360" width="17.42578125" style="271" customWidth="1"/>
    <col min="4361" max="4608" width="9.140625" style="271"/>
    <col min="4609" max="4609" width="24.5703125" style="271" customWidth="1"/>
    <col min="4610" max="4610" width="60.85546875" style="271" bestFit="1" customWidth="1"/>
    <col min="4611" max="4616" width="17.42578125" style="271" customWidth="1"/>
    <col min="4617" max="4864" width="9.140625" style="271"/>
    <col min="4865" max="4865" width="24.5703125" style="271" customWidth="1"/>
    <col min="4866" max="4866" width="60.85546875" style="271" bestFit="1" customWidth="1"/>
    <col min="4867" max="4872" width="17.42578125" style="271" customWidth="1"/>
    <col min="4873" max="5120" width="9.140625" style="271"/>
    <col min="5121" max="5121" width="24.5703125" style="271" customWidth="1"/>
    <col min="5122" max="5122" width="60.85546875" style="271" bestFit="1" customWidth="1"/>
    <col min="5123" max="5128" width="17.42578125" style="271" customWidth="1"/>
    <col min="5129" max="5376" width="9.140625" style="271"/>
    <col min="5377" max="5377" width="24.5703125" style="271" customWidth="1"/>
    <col min="5378" max="5378" width="60.85546875" style="271" bestFit="1" customWidth="1"/>
    <col min="5379" max="5384" width="17.42578125" style="271" customWidth="1"/>
    <col min="5385" max="5632" width="9.140625" style="271"/>
    <col min="5633" max="5633" width="24.5703125" style="271" customWidth="1"/>
    <col min="5634" max="5634" width="60.85546875" style="271" bestFit="1" customWidth="1"/>
    <col min="5635" max="5640" width="17.42578125" style="271" customWidth="1"/>
    <col min="5641" max="5888" width="9.140625" style="271"/>
    <col min="5889" max="5889" width="24.5703125" style="271" customWidth="1"/>
    <col min="5890" max="5890" width="60.85546875" style="271" bestFit="1" customWidth="1"/>
    <col min="5891" max="5896" width="17.42578125" style="271" customWidth="1"/>
    <col min="5897" max="6144" width="9.140625" style="271"/>
    <col min="6145" max="6145" width="24.5703125" style="271" customWidth="1"/>
    <col min="6146" max="6146" width="60.85546875" style="271" bestFit="1" customWidth="1"/>
    <col min="6147" max="6152" width="17.42578125" style="271" customWidth="1"/>
    <col min="6153" max="6400" width="9.140625" style="271"/>
    <col min="6401" max="6401" width="24.5703125" style="271" customWidth="1"/>
    <col min="6402" max="6402" width="60.85546875" style="271" bestFit="1" customWidth="1"/>
    <col min="6403" max="6408" width="17.42578125" style="271" customWidth="1"/>
    <col min="6409" max="6656" width="9.140625" style="271"/>
    <col min="6657" max="6657" width="24.5703125" style="271" customWidth="1"/>
    <col min="6658" max="6658" width="60.85546875" style="271" bestFit="1" customWidth="1"/>
    <col min="6659" max="6664" width="17.42578125" style="271" customWidth="1"/>
    <col min="6665" max="6912" width="9.140625" style="271"/>
    <col min="6913" max="6913" width="24.5703125" style="271" customWidth="1"/>
    <col min="6914" max="6914" width="60.85546875" style="271" bestFit="1" customWidth="1"/>
    <col min="6915" max="6920" width="17.42578125" style="271" customWidth="1"/>
    <col min="6921" max="7168" width="9.140625" style="271"/>
    <col min="7169" max="7169" width="24.5703125" style="271" customWidth="1"/>
    <col min="7170" max="7170" width="60.85546875" style="271" bestFit="1" customWidth="1"/>
    <col min="7171" max="7176" width="17.42578125" style="271" customWidth="1"/>
    <col min="7177" max="7424" width="9.140625" style="271"/>
    <col min="7425" max="7425" width="24.5703125" style="271" customWidth="1"/>
    <col min="7426" max="7426" width="60.85546875" style="271" bestFit="1" customWidth="1"/>
    <col min="7427" max="7432" width="17.42578125" style="271" customWidth="1"/>
    <col min="7433" max="7680" width="9.140625" style="271"/>
    <col min="7681" max="7681" width="24.5703125" style="271" customWidth="1"/>
    <col min="7682" max="7682" width="60.85546875" style="271" bestFit="1" customWidth="1"/>
    <col min="7683" max="7688" width="17.42578125" style="271" customWidth="1"/>
    <col min="7689" max="7936" width="9.140625" style="271"/>
    <col min="7937" max="7937" width="24.5703125" style="271" customWidth="1"/>
    <col min="7938" max="7938" width="60.85546875" style="271" bestFit="1" customWidth="1"/>
    <col min="7939" max="7944" width="17.42578125" style="271" customWidth="1"/>
    <col min="7945" max="8192" width="9.140625" style="271"/>
    <col min="8193" max="8193" width="24.5703125" style="271" customWidth="1"/>
    <col min="8194" max="8194" width="60.85546875" style="271" bestFit="1" customWidth="1"/>
    <col min="8195" max="8200" width="17.42578125" style="271" customWidth="1"/>
    <col min="8201" max="8448" width="9.140625" style="271"/>
    <col min="8449" max="8449" width="24.5703125" style="271" customWidth="1"/>
    <col min="8450" max="8450" width="60.85546875" style="271" bestFit="1" customWidth="1"/>
    <col min="8451" max="8456" width="17.42578125" style="271" customWidth="1"/>
    <col min="8457" max="8704" width="9.140625" style="271"/>
    <col min="8705" max="8705" width="24.5703125" style="271" customWidth="1"/>
    <col min="8706" max="8706" width="60.85546875" style="271" bestFit="1" customWidth="1"/>
    <col min="8707" max="8712" width="17.42578125" style="271" customWidth="1"/>
    <col min="8713" max="8960" width="9.140625" style="271"/>
    <col min="8961" max="8961" width="24.5703125" style="271" customWidth="1"/>
    <col min="8962" max="8962" width="60.85546875" style="271" bestFit="1" customWidth="1"/>
    <col min="8963" max="8968" width="17.42578125" style="271" customWidth="1"/>
    <col min="8969" max="9216" width="9.140625" style="271"/>
    <col min="9217" max="9217" width="24.5703125" style="271" customWidth="1"/>
    <col min="9218" max="9218" width="60.85546875" style="271" bestFit="1" customWidth="1"/>
    <col min="9219" max="9224" width="17.42578125" style="271" customWidth="1"/>
    <col min="9225" max="9472" width="9.140625" style="271"/>
    <col min="9473" max="9473" width="24.5703125" style="271" customWidth="1"/>
    <col min="9474" max="9474" width="60.85546875" style="271" bestFit="1" customWidth="1"/>
    <col min="9475" max="9480" width="17.42578125" style="271" customWidth="1"/>
    <col min="9481" max="9728" width="9.140625" style="271"/>
    <col min="9729" max="9729" width="24.5703125" style="271" customWidth="1"/>
    <col min="9730" max="9730" width="60.85546875" style="271" bestFit="1" customWidth="1"/>
    <col min="9731" max="9736" width="17.42578125" style="271" customWidth="1"/>
    <col min="9737" max="9984" width="9.140625" style="271"/>
    <col min="9985" max="9985" width="24.5703125" style="271" customWidth="1"/>
    <col min="9986" max="9986" width="60.85546875" style="271" bestFit="1" customWidth="1"/>
    <col min="9987" max="9992" width="17.42578125" style="271" customWidth="1"/>
    <col min="9993" max="10240" width="9.140625" style="271"/>
    <col min="10241" max="10241" width="24.5703125" style="271" customWidth="1"/>
    <col min="10242" max="10242" width="60.85546875" style="271" bestFit="1" customWidth="1"/>
    <col min="10243" max="10248" width="17.42578125" style="271" customWidth="1"/>
    <col min="10249" max="10496" width="9.140625" style="271"/>
    <col min="10497" max="10497" width="24.5703125" style="271" customWidth="1"/>
    <col min="10498" max="10498" width="60.85546875" style="271" bestFit="1" customWidth="1"/>
    <col min="10499" max="10504" width="17.42578125" style="271" customWidth="1"/>
    <col min="10505" max="10752" width="9.140625" style="271"/>
    <col min="10753" max="10753" width="24.5703125" style="271" customWidth="1"/>
    <col min="10754" max="10754" width="60.85546875" style="271" bestFit="1" customWidth="1"/>
    <col min="10755" max="10760" width="17.42578125" style="271" customWidth="1"/>
    <col min="10761" max="11008" width="9.140625" style="271"/>
    <col min="11009" max="11009" width="24.5703125" style="271" customWidth="1"/>
    <col min="11010" max="11010" width="60.85546875" style="271" bestFit="1" customWidth="1"/>
    <col min="11011" max="11016" width="17.42578125" style="271" customWidth="1"/>
    <col min="11017" max="11264" width="9.140625" style="271"/>
    <col min="11265" max="11265" width="24.5703125" style="271" customWidth="1"/>
    <col min="11266" max="11266" width="60.85546875" style="271" bestFit="1" customWidth="1"/>
    <col min="11267" max="11272" width="17.42578125" style="271" customWidth="1"/>
    <col min="11273" max="11520" width="9.140625" style="271"/>
    <col min="11521" max="11521" width="24.5703125" style="271" customWidth="1"/>
    <col min="11522" max="11522" width="60.85546875" style="271" bestFit="1" customWidth="1"/>
    <col min="11523" max="11528" width="17.42578125" style="271" customWidth="1"/>
    <col min="11529" max="11776" width="9.140625" style="271"/>
    <col min="11777" max="11777" width="24.5703125" style="271" customWidth="1"/>
    <col min="11778" max="11778" width="60.85546875" style="271" bestFit="1" customWidth="1"/>
    <col min="11779" max="11784" width="17.42578125" style="271" customWidth="1"/>
    <col min="11785" max="12032" width="9.140625" style="271"/>
    <col min="12033" max="12033" width="24.5703125" style="271" customWidth="1"/>
    <col min="12034" max="12034" width="60.85546875" style="271" bestFit="1" customWidth="1"/>
    <col min="12035" max="12040" width="17.42578125" style="271" customWidth="1"/>
    <col min="12041" max="12288" width="9.140625" style="271"/>
    <col min="12289" max="12289" width="24.5703125" style="271" customWidth="1"/>
    <col min="12290" max="12290" width="60.85546875" style="271" bestFit="1" customWidth="1"/>
    <col min="12291" max="12296" width="17.42578125" style="271" customWidth="1"/>
    <col min="12297" max="12544" width="9.140625" style="271"/>
    <col min="12545" max="12545" width="24.5703125" style="271" customWidth="1"/>
    <col min="12546" max="12546" width="60.85546875" style="271" bestFit="1" customWidth="1"/>
    <col min="12547" max="12552" width="17.42578125" style="271" customWidth="1"/>
    <col min="12553" max="12800" width="9.140625" style="271"/>
    <col min="12801" max="12801" width="24.5703125" style="271" customWidth="1"/>
    <col min="12802" max="12802" width="60.85546875" style="271" bestFit="1" customWidth="1"/>
    <col min="12803" max="12808" width="17.42578125" style="271" customWidth="1"/>
    <col min="12809" max="13056" width="9.140625" style="271"/>
    <col min="13057" max="13057" width="24.5703125" style="271" customWidth="1"/>
    <col min="13058" max="13058" width="60.85546875" style="271" bestFit="1" customWidth="1"/>
    <col min="13059" max="13064" width="17.42578125" style="271" customWidth="1"/>
    <col min="13065" max="13312" width="9.140625" style="271"/>
    <col min="13313" max="13313" width="24.5703125" style="271" customWidth="1"/>
    <col min="13314" max="13314" width="60.85546875" style="271" bestFit="1" customWidth="1"/>
    <col min="13315" max="13320" width="17.42578125" style="271" customWidth="1"/>
    <col min="13321" max="13568" width="9.140625" style="271"/>
    <col min="13569" max="13569" width="24.5703125" style="271" customWidth="1"/>
    <col min="13570" max="13570" width="60.85546875" style="271" bestFit="1" customWidth="1"/>
    <col min="13571" max="13576" width="17.42578125" style="271" customWidth="1"/>
    <col min="13577" max="13824" width="9.140625" style="271"/>
    <col min="13825" max="13825" width="24.5703125" style="271" customWidth="1"/>
    <col min="13826" max="13826" width="60.85546875" style="271" bestFit="1" customWidth="1"/>
    <col min="13827" max="13832" width="17.42578125" style="271" customWidth="1"/>
    <col min="13833" max="14080" width="9.140625" style="271"/>
    <col min="14081" max="14081" width="24.5703125" style="271" customWidth="1"/>
    <col min="14082" max="14082" width="60.85546875" style="271" bestFit="1" customWidth="1"/>
    <col min="14083" max="14088" width="17.42578125" style="271" customWidth="1"/>
    <col min="14089" max="14336" width="9.140625" style="271"/>
    <col min="14337" max="14337" width="24.5703125" style="271" customWidth="1"/>
    <col min="14338" max="14338" width="60.85546875" style="271" bestFit="1" customWidth="1"/>
    <col min="14339" max="14344" width="17.42578125" style="271" customWidth="1"/>
    <col min="14345" max="14592" width="9.140625" style="271"/>
    <col min="14593" max="14593" width="24.5703125" style="271" customWidth="1"/>
    <col min="14594" max="14594" width="60.85546875" style="271" bestFit="1" customWidth="1"/>
    <col min="14595" max="14600" width="17.42578125" style="271" customWidth="1"/>
    <col min="14601" max="14848" width="9.140625" style="271"/>
    <col min="14849" max="14849" width="24.5703125" style="271" customWidth="1"/>
    <col min="14850" max="14850" width="60.85546875" style="271" bestFit="1" customWidth="1"/>
    <col min="14851" max="14856" width="17.42578125" style="271" customWidth="1"/>
    <col min="14857" max="15104" width="9.140625" style="271"/>
    <col min="15105" max="15105" width="24.5703125" style="271" customWidth="1"/>
    <col min="15106" max="15106" width="60.85546875" style="271" bestFit="1" customWidth="1"/>
    <col min="15107" max="15112" width="17.42578125" style="271" customWidth="1"/>
    <col min="15113" max="15360" width="9.140625" style="271"/>
    <col min="15361" max="15361" width="24.5703125" style="271" customWidth="1"/>
    <col min="15362" max="15362" width="60.85546875" style="271" bestFit="1" customWidth="1"/>
    <col min="15363" max="15368" width="17.42578125" style="271" customWidth="1"/>
    <col min="15369" max="15616" width="9.140625" style="271"/>
    <col min="15617" max="15617" width="24.5703125" style="271" customWidth="1"/>
    <col min="15618" max="15618" width="60.85546875" style="271" bestFit="1" customWidth="1"/>
    <col min="15619" max="15624" width="17.42578125" style="271" customWidth="1"/>
    <col min="15625" max="15872" width="9.140625" style="271"/>
    <col min="15873" max="15873" width="24.5703125" style="271" customWidth="1"/>
    <col min="15874" max="15874" width="60.85546875" style="271" bestFit="1" customWidth="1"/>
    <col min="15875" max="15880" width="17.42578125" style="271" customWidth="1"/>
    <col min="15881" max="16128" width="9.140625" style="271"/>
    <col min="16129" max="16129" width="24.5703125" style="271" customWidth="1"/>
    <col min="16130" max="16130" width="60.85546875" style="271" bestFit="1" customWidth="1"/>
    <col min="16131" max="16136" width="17.42578125" style="271" customWidth="1"/>
    <col min="16137" max="16384" width="9.140625" style="271"/>
  </cols>
  <sheetData>
    <row r="1" spans="1:16" ht="12.75" customHeight="1">
      <c r="A1" s="270"/>
      <c r="B1" s="272"/>
      <c r="C1" s="270"/>
      <c r="D1" s="270"/>
      <c r="E1" s="270"/>
      <c r="F1" s="270"/>
      <c r="G1" s="270"/>
      <c r="H1" s="270"/>
      <c r="I1" s="270"/>
      <c r="J1" s="270"/>
      <c r="K1" s="270"/>
      <c r="L1" s="270"/>
      <c r="M1" s="270"/>
      <c r="N1" s="270"/>
      <c r="O1" s="270"/>
      <c r="P1" s="270"/>
    </row>
    <row r="2" spans="1:16" ht="15.75">
      <c r="A2" s="270"/>
      <c r="B2" s="753" t="str">
        <f>$C$16&amp;" - DMS Input"&amp;" - TNSP PTRM - version "&amp;Intro!$L$4</f>
        <v>RBP - DMS Input - TNSP PTRM - version 2.1</v>
      </c>
      <c r="C2" s="753"/>
      <c r="D2" s="753"/>
      <c r="E2" s="753"/>
      <c r="F2" s="754"/>
      <c r="G2" s="714" t="s">
        <v>62</v>
      </c>
      <c r="H2" s="715"/>
      <c r="I2" s="270"/>
      <c r="J2" s="270"/>
      <c r="K2" s="270"/>
      <c r="L2" s="270"/>
      <c r="M2" s="270"/>
      <c r="N2" s="270"/>
      <c r="O2" s="270"/>
      <c r="P2" s="270"/>
    </row>
    <row r="3" spans="1:16" ht="12.75" customHeight="1">
      <c r="A3" s="270"/>
      <c r="B3" s="272"/>
      <c r="C3" s="272"/>
      <c r="D3" s="272"/>
      <c r="E3" s="270"/>
      <c r="F3" s="270"/>
      <c r="G3" s="272"/>
      <c r="H3" s="272"/>
      <c r="I3" s="272"/>
      <c r="J3" s="272"/>
      <c r="K3" s="270"/>
      <c r="L3" s="270"/>
      <c r="M3" s="270"/>
      <c r="N3" s="270"/>
      <c r="O3" s="270"/>
      <c r="P3" s="270"/>
    </row>
    <row r="4" spans="1:16" ht="12.75" customHeight="1">
      <c r="A4" s="102"/>
      <c r="B4" s="102"/>
      <c r="C4" s="102"/>
      <c r="D4" s="102"/>
      <c r="E4" s="102"/>
      <c r="F4" s="102"/>
      <c r="G4" s="102"/>
      <c r="H4" s="102"/>
      <c r="I4" s="102"/>
      <c r="J4" s="102"/>
      <c r="K4" s="102"/>
      <c r="L4" s="102"/>
      <c r="M4" s="102"/>
      <c r="N4" s="102"/>
      <c r="O4" s="102"/>
      <c r="P4" s="270"/>
    </row>
    <row r="5" spans="1:16" ht="12.75" customHeight="1">
      <c r="A5" s="270"/>
      <c r="B5" s="270"/>
      <c r="C5" s="270"/>
      <c r="D5" s="270"/>
      <c r="E5" s="270"/>
      <c r="F5" s="270"/>
      <c r="G5" s="270"/>
      <c r="H5" s="270"/>
      <c r="I5" s="270"/>
      <c r="J5" s="270"/>
      <c r="K5" s="270"/>
      <c r="L5" s="270"/>
      <c r="M5" s="270"/>
      <c r="N5" s="270"/>
      <c r="O5" s="270"/>
      <c r="P5" s="270"/>
    </row>
    <row r="6" spans="1:16" ht="12.75" customHeight="1">
      <c r="A6" s="270"/>
      <c r="B6" s="270" t="s">
        <v>63</v>
      </c>
      <c r="C6" s="270"/>
      <c r="D6" s="270"/>
      <c r="E6" s="270"/>
      <c r="F6" s="270"/>
      <c r="G6" s="270"/>
      <c r="H6" s="270"/>
      <c r="I6" s="270"/>
      <c r="J6" s="270"/>
      <c r="K6" s="270"/>
      <c r="L6" s="270"/>
      <c r="M6" s="270"/>
      <c r="N6" s="270"/>
      <c r="O6" s="270"/>
      <c r="P6" s="270"/>
    </row>
    <row r="7" spans="1:16" ht="12.75" customHeight="1">
      <c r="A7" s="273"/>
      <c r="B7" s="274" t="s">
        <v>64</v>
      </c>
      <c r="C7" s="274"/>
      <c r="D7" s="274"/>
      <c r="E7" s="274"/>
      <c r="F7" s="274"/>
      <c r="G7" s="274"/>
      <c r="H7" s="274"/>
      <c r="I7" s="274"/>
      <c r="J7" s="270"/>
      <c r="K7" s="270"/>
      <c r="L7" s="270"/>
      <c r="M7" s="270"/>
      <c r="N7" s="270"/>
      <c r="O7" s="270"/>
      <c r="P7" s="270"/>
    </row>
    <row r="8" spans="1:16" ht="12.75" customHeight="1">
      <c r="A8" s="273"/>
      <c r="B8" s="274" t="s">
        <v>65</v>
      </c>
      <c r="C8" s="274"/>
      <c r="D8" s="274"/>
      <c r="E8" s="274"/>
      <c r="F8" s="274"/>
      <c r="G8" s="274"/>
      <c r="H8" s="274"/>
      <c r="I8" s="274"/>
      <c r="J8" s="270"/>
      <c r="K8" s="270"/>
      <c r="L8" s="270"/>
      <c r="M8" s="270"/>
      <c r="N8" s="270"/>
      <c r="O8" s="270"/>
      <c r="P8" s="270"/>
    </row>
    <row r="9" spans="1:16" ht="12.75" customHeight="1">
      <c r="A9" s="275"/>
      <c r="B9" s="274" t="s">
        <v>66</v>
      </c>
      <c r="C9" s="276"/>
      <c r="D9" s="276"/>
      <c r="E9" s="276"/>
      <c r="F9" s="276"/>
      <c r="G9" s="276"/>
      <c r="H9" s="276"/>
      <c r="I9" s="276"/>
      <c r="J9" s="270"/>
      <c r="K9" s="270"/>
      <c r="L9" s="270"/>
      <c r="M9" s="270"/>
      <c r="N9" s="270"/>
      <c r="O9" s="270"/>
      <c r="P9" s="270"/>
    </row>
    <row r="10" spans="1:16" ht="12.75" customHeight="1">
      <c r="A10" s="275"/>
      <c r="B10" s="274" t="s">
        <v>67</v>
      </c>
      <c r="C10" s="276"/>
      <c r="D10" s="276"/>
      <c r="E10" s="276"/>
      <c r="F10" s="276"/>
      <c r="G10" s="276"/>
      <c r="H10" s="276"/>
      <c r="I10" s="276"/>
      <c r="J10" s="270"/>
      <c r="K10" s="270"/>
      <c r="L10" s="270"/>
      <c r="M10" s="270"/>
      <c r="N10" s="270"/>
      <c r="O10" s="270"/>
      <c r="P10" s="270"/>
    </row>
    <row r="11" spans="1:16" ht="12.75" customHeight="1">
      <c r="A11" s="277"/>
      <c r="B11" s="277"/>
      <c r="C11" s="277"/>
      <c r="D11" s="277"/>
      <c r="E11" s="277"/>
      <c r="F11" s="277"/>
      <c r="G11" s="277"/>
      <c r="H11" s="277"/>
      <c r="I11" s="277"/>
      <c r="J11" s="270"/>
      <c r="K11" s="270"/>
      <c r="L11" s="270"/>
      <c r="M11" s="270"/>
      <c r="N11" s="270"/>
      <c r="O11" s="270"/>
      <c r="P11" s="270"/>
    </row>
    <row r="12" spans="1:16" ht="12.75" customHeight="1">
      <c r="A12" s="94"/>
      <c r="B12" s="94" t="s">
        <v>68</v>
      </c>
      <c r="C12" s="94"/>
      <c r="D12" s="94"/>
      <c r="E12" s="94"/>
      <c r="F12" s="94"/>
      <c r="G12" s="94"/>
      <c r="H12" s="94"/>
      <c r="I12" s="94"/>
      <c r="J12" s="94"/>
      <c r="K12" s="94"/>
      <c r="L12" s="94"/>
      <c r="M12" s="94"/>
      <c r="N12" s="94"/>
      <c r="O12" s="94"/>
      <c r="P12" s="270"/>
    </row>
    <row r="13" spans="1:16" ht="12.75" customHeight="1">
      <c r="A13" s="275"/>
      <c r="B13" s="278"/>
      <c r="C13" s="277"/>
      <c r="D13" s="277"/>
      <c r="E13" s="277"/>
      <c r="F13" s="277"/>
      <c r="G13" s="277"/>
      <c r="H13" s="277"/>
      <c r="I13" s="277"/>
      <c r="J13" s="270"/>
      <c r="K13" s="270"/>
      <c r="L13" s="270"/>
      <c r="M13" s="270"/>
      <c r="N13" s="270"/>
      <c r="O13" s="270"/>
      <c r="P13" s="270"/>
    </row>
    <row r="14" spans="1:16" ht="12.75" customHeight="1">
      <c r="A14" s="275"/>
      <c r="B14" s="279" t="s">
        <v>15</v>
      </c>
      <c r="C14" s="748" t="s">
        <v>4</v>
      </c>
      <c r="D14" s="749"/>
      <c r="E14" s="749"/>
      <c r="F14" s="749"/>
      <c r="G14" s="749"/>
      <c r="H14" s="749"/>
      <c r="I14" s="277"/>
      <c r="J14" s="270"/>
      <c r="K14" s="270"/>
      <c r="L14" s="270"/>
      <c r="M14" s="270"/>
      <c r="N14" s="270"/>
      <c r="O14" s="270"/>
      <c r="P14" s="270"/>
    </row>
    <row r="15" spans="1:16" ht="12.75" customHeight="1">
      <c r="A15" s="275"/>
      <c r="B15" s="280" t="s">
        <v>69</v>
      </c>
      <c r="C15" s="750" t="e">
        <f>INDEX(dms_ABN_List,MATCH(dms_TradingName,dms_TradingName_List))</f>
        <v>#REF!</v>
      </c>
      <c r="D15" s="750"/>
      <c r="E15" s="750"/>
      <c r="F15" s="291"/>
      <c r="G15" s="291"/>
      <c r="H15" s="291"/>
      <c r="I15" s="277"/>
      <c r="J15" s="270"/>
      <c r="K15" s="270"/>
      <c r="L15" s="270"/>
      <c r="M15" s="270"/>
      <c r="N15" s="270"/>
      <c r="O15" s="270"/>
      <c r="P15" s="270"/>
    </row>
    <row r="16" spans="1:16" ht="12.75" customHeight="1">
      <c r="A16" s="275"/>
      <c r="B16" s="279" t="s">
        <v>70</v>
      </c>
      <c r="C16" s="751" t="s">
        <v>71</v>
      </c>
      <c r="D16" s="752"/>
      <c r="E16" s="752"/>
      <c r="F16" s="277"/>
      <c r="G16" s="277"/>
      <c r="H16" s="277"/>
      <c r="I16" s="277"/>
      <c r="J16" s="270"/>
      <c r="K16" s="270"/>
      <c r="L16" s="270"/>
      <c r="M16" s="270"/>
      <c r="N16" s="270"/>
      <c r="O16" s="270"/>
      <c r="P16" s="270"/>
    </row>
    <row r="17" spans="1:16" ht="12.75" customHeight="1">
      <c r="A17" s="275"/>
      <c r="B17" s="281"/>
      <c r="C17" s="277"/>
      <c r="D17" s="277"/>
      <c r="E17" s="277"/>
      <c r="F17" s="277"/>
      <c r="G17" s="277"/>
      <c r="H17" s="277"/>
      <c r="I17" s="277"/>
      <c r="J17" s="270"/>
      <c r="K17" s="270"/>
      <c r="L17" s="270"/>
      <c r="M17" s="270"/>
      <c r="N17" s="270"/>
      <c r="O17" s="270"/>
      <c r="P17" s="270"/>
    </row>
    <row r="18" spans="1:16" ht="12.75" customHeight="1">
      <c r="A18" s="275"/>
      <c r="B18" s="281"/>
      <c r="C18" s="277"/>
      <c r="D18" s="277"/>
      <c r="E18" s="277"/>
      <c r="F18" s="277"/>
      <c r="G18" s="277"/>
      <c r="H18" s="277"/>
      <c r="I18" s="277"/>
      <c r="J18" s="270"/>
      <c r="K18" s="270"/>
      <c r="L18" s="270"/>
      <c r="M18" s="270"/>
      <c r="N18" s="270"/>
      <c r="O18" s="270"/>
      <c r="P18" s="270"/>
    </row>
    <row r="19" spans="1:16" ht="12.75" customHeight="1">
      <c r="A19" s="94"/>
      <c r="B19" s="94" t="s">
        <v>72</v>
      </c>
      <c r="C19" s="94"/>
      <c r="D19" s="94"/>
      <c r="E19" s="94"/>
      <c r="F19" s="94"/>
      <c r="G19" s="94"/>
      <c r="H19" s="94"/>
      <c r="I19" s="94"/>
      <c r="J19" s="94"/>
      <c r="K19" s="94"/>
      <c r="L19" s="94"/>
      <c r="M19" s="94"/>
      <c r="N19" s="94"/>
      <c r="O19" s="94"/>
      <c r="P19" s="270"/>
    </row>
    <row r="20" spans="1:16" ht="12.75" customHeight="1">
      <c r="A20" s="275"/>
      <c r="B20" s="277"/>
      <c r="C20" s="277"/>
      <c r="D20" s="277"/>
      <c r="E20" s="277"/>
      <c r="F20" s="277"/>
      <c r="G20" s="277"/>
      <c r="H20" s="277"/>
      <c r="I20" s="277"/>
      <c r="J20" s="270"/>
      <c r="K20" s="270"/>
      <c r="L20" s="270"/>
      <c r="M20" s="270"/>
      <c r="N20" s="270"/>
      <c r="O20" s="270"/>
      <c r="P20" s="270"/>
    </row>
    <row r="21" spans="1:16" ht="12.75" customHeight="1">
      <c r="A21" s="275"/>
      <c r="B21" s="277"/>
      <c r="C21" s="277"/>
      <c r="D21" s="277"/>
      <c r="E21" s="277"/>
      <c r="F21" s="277"/>
      <c r="G21" s="277"/>
      <c r="H21" s="277"/>
      <c r="I21" s="277"/>
      <c r="J21" s="270"/>
      <c r="K21" s="270"/>
      <c r="L21" s="270"/>
      <c r="M21" s="270"/>
      <c r="N21" s="270"/>
      <c r="O21" s="270"/>
      <c r="P21" s="270"/>
    </row>
    <row r="22" spans="1:16" ht="12.75" hidden="1" customHeight="1">
      <c r="A22" s="275"/>
      <c r="B22" s="277"/>
      <c r="C22" s="277"/>
      <c r="D22" s="277"/>
      <c r="E22" s="277"/>
      <c r="F22" s="277"/>
      <c r="G22" s="277"/>
      <c r="H22" s="277"/>
      <c r="I22" s="277"/>
      <c r="J22" s="270"/>
      <c r="K22" s="270"/>
      <c r="L22" s="270"/>
      <c r="M22" s="270"/>
      <c r="N22" s="270"/>
      <c r="O22" s="270"/>
      <c r="P22" s="270"/>
    </row>
    <row r="23" spans="1:16" ht="12.75" hidden="1" customHeight="1">
      <c r="A23" s="275"/>
      <c r="B23" s="277"/>
      <c r="C23" s="277"/>
      <c r="D23" s="277"/>
      <c r="E23" s="277"/>
      <c r="F23" s="277"/>
      <c r="G23" s="277"/>
      <c r="H23" s="277"/>
      <c r="I23" s="277"/>
      <c r="J23" s="270"/>
      <c r="K23" s="270"/>
      <c r="L23" s="270"/>
      <c r="M23" s="270"/>
      <c r="N23" s="270"/>
      <c r="O23" s="270"/>
      <c r="P23" s="270"/>
    </row>
    <row r="24" spans="1:16" ht="12.75" hidden="1" customHeight="1">
      <c r="A24" s="275"/>
      <c r="B24" s="277"/>
      <c r="C24" s="277"/>
      <c r="D24" s="277"/>
      <c r="E24" s="277"/>
      <c r="F24" s="277"/>
      <c r="G24" s="277"/>
      <c r="H24" s="277"/>
      <c r="I24" s="277"/>
      <c r="J24" s="270"/>
      <c r="K24" s="270"/>
      <c r="L24" s="270"/>
      <c r="M24" s="270"/>
      <c r="N24" s="270"/>
      <c r="O24" s="270"/>
      <c r="P24" s="270"/>
    </row>
    <row r="25" spans="1:16" ht="12.75" hidden="1" customHeight="1">
      <c r="A25" s="275"/>
      <c r="B25" s="277"/>
      <c r="C25" s="277"/>
      <c r="D25" s="277"/>
      <c r="E25" s="277"/>
      <c r="F25" s="277"/>
      <c r="G25" s="277"/>
      <c r="H25" s="277"/>
      <c r="I25" s="277"/>
      <c r="J25" s="270"/>
      <c r="K25" s="270"/>
      <c r="L25" s="270"/>
      <c r="M25" s="270"/>
      <c r="N25" s="270"/>
      <c r="O25" s="270"/>
      <c r="P25" s="270"/>
    </row>
    <row r="26" spans="1:16" ht="12.75" hidden="1" customHeight="1">
      <c r="A26" s="275"/>
      <c r="B26" s="277"/>
      <c r="C26" s="277"/>
      <c r="D26" s="277"/>
      <c r="E26" s="277"/>
      <c r="F26" s="277"/>
      <c r="G26" s="277"/>
      <c r="H26" s="277"/>
      <c r="I26" s="277"/>
      <c r="J26" s="270"/>
      <c r="K26" s="270"/>
      <c r="L26" s="270"/>
      <c r="M26" s="270"/>
      <c r="N26" s="270"/>
      <c r="O26" s="270"/>
      <c r="P26" s="270"/>
    </row>
    <row r="27" spans="1:16" ht="12.75" hidden="1" customHeight="1">
      <c r="A27" s="275"/>
      <c r="B27" s="277"/>
      <c r="C27" s="277"/>
      <c r="D27" s="277"/>
      <c r="E27" s="277"/>
      <c r="F27" s="277"/>
      <c r="G27" s="277"/>
      <c r="H27" s="277"/>
      <c r="I27" s="277"/>
      <c r="J27" s="270"/>
      <c r="K27" s="270"/>
      <c r="L27" s="270"/>
      <c r="M27" s="270"/>
      <c r="N27" s="270"/>
      <c r="O27" s="270"/>
      <c r="P27" s="270"/>
    </row>
    <row r="28" spans="1:16" ht="12.75" hidden="1" customHeight="1">
      <c r="A28" s="275"/>
      <c r="B28" s="277"/>
      <c r="C28" s="277"/>
      <c r="D28" s="277"/>
      <c r="E28" s="277"/>
      <c r="F28" s="277"/>
      <c r="G28" s="277"/>
      <c r="H28" s="277"/>
      <c r="I28" s="277"/>
      <c r="J28" s="270"/>
      <c r="K28" s="270"/>
      <c r="L28" s="270"/>
      <c r="M28" s="270"/>
      <c r="N28" s="270"/>
      <c r="O28" s="270"/>
      <c r="P28" s="270"/>
    </row>
    <row r="29" spans="1:16" ht="12.75" hidden="1" customHeight="1">
      <c r="A29" s="275"/>
      <c r="B29" s="277"/>
      <c r="C29" s="277"/>
      <c r="D29" s="277"/>
      <c r="E29" s="277"/>
      <c r="F29" s="277"/>
      <c r="G29" s="277"/>
      <c r="H29" s="277"/>
      <c r="I29" s="277"/>
      <c r="J29" s="270"/>
      <c r="K29" s="270"/>
      <c r="L29" s="270"/>
      <c r="M29" s="270"/>
      <c r="N29" s="270"/>
      <c r="O29" s="270"/>
      <c r="P29" s="270"/>
    </row>
    <row r="30" spans="1:16" ht="12.75" hidden="1" customHeight="1">
      <c r="A30" s="275"/>
      <c r="B30" s="277"/>
      <c r="C30" s="277"/>
      <c r="D30" s="277"/>
      <c r="E30" s="277"/>
      <c r="F30" s="277"/>
      <c r="G30" s="277"/>
      <c r="H30" s="277"/>
      <c r="I30" s="277"/>
      <c r="J30" s="270"/>
      <c r="K30" s="270"/>
      <c r="L30" s="270"/>
      <c r="M30" s="270"/>
      <c r="N30" s="270"/>
      <c r="O30" s="270"/>
      <c r="P30" s="270"/>
    </row>
    <row r="31" spans="1:16" ht="12.75" hidden="1" customHeight="1">
      <c r="A31" s="275"/>
      <c r="B31" s="277"/>
      <c r="C31" s="277"/>
      <c r="D31" s="277"/>
      <c r="E31" s="277"/>
      <c r="F31" s="277"/>
      <c r="G31" s="277"/>
      <c r="H31" s="277"/>
      <c r="I31" s="277"/>
      <c r="J31" s="270"/>
      <c r="K31" s="270"/>
      <c r="L31" s="270"/>
      <c r="M31" s="270"/>
      <c r="N31" s="270"/>
      <c r="O31" s="270"/>
      <c r="P31" s="270"/>
    </row>
    <row r="32" spans="1:16" ht="12.75" customHeight="1">
      <c r="A32" s="275"/>
      <c r="B32" s="277" t="s">
        <v>16</v>
      </c>
      <c r="C32" s="743" t="s">
        <v>2</v>
      </c>
      <c r="D32" s="744"/>
      <c r="E32" s="744"/>
      <c r="F32" s="116"/>
      <c r="G32" s="116"/>
      <c r="H32" s="116"/>
      <c r="I32" s="116"/>
      <c r="J32" s="270"/>
      <c r="K32" s="270"/>
      <c r="L32" s="270"/>
      <c r="M32" s="270"/>
      <c r="N32" s="270"/>
      <c r="O32" s="270"/>
      <c r="P32" s="270"/>
    </row>
    <row r="33" spans="1:16" ht="25.5" customHeight="1">
      <c r="A33" s="275"/>
      <c r="B33" s="282" t="s">
        <v>73</v>
      </c>
      <c r="C33" s="745"/>
      <c r="D33" s="746"/>
      <c r="E33" s="746"/>
      <c r="F33" s="747"/>
      <c r="G33" s="747"/>
      <c r="H33" s="747"/>
      <c r="I33" s="747"/>
      <c r="J33" s="270"/>
      <c r="K33" s="270"/>
      <c r="L33" s="270"/>
      <c r="M33" s="270"/>
      <c r="N33" s="270"/>
      <c r="O33" s="270"/>
      <c r="P33" s="270"/>
    </row>
    <row r="34" spans="1:16" ht="12.75" customHeight="1">
      <c r="A34" s="275"/>
      <c r="B34" s="277" t="s">
        <v>17</v>
      </c>
      <c r="C34" s="741" t="s">
        <v>1</v>
      </c>
      <c r="D34" s="742"/>
      <c r="E34" s="742"/>
      <c r="F34" s="277"/>
      <c r="G34" s="277"/>
      <c r="H34" s="277"/>
      <c r="I34" s="277"/>
      <c r="J34" s="270"/>
      <c r="K34" s="270"/>
      <c r="L34" s="270"/>
      <c r="M34" s="270"/>
      <c r="N34" s="270"/>
      <c r="O34" s="270"/>
      <c r="P34" s="270"/>
    </row>
    <row r="35" spans="1:16" ht="12.75" customHeight="1">
      <c r="A35" s="275"/>
      <c r="B35" s="277"/>
      <c r="C35" s="277"/>
      <c r="D35" s="277"/>
      <c r="E35" s="277"/>
      <c r="F35" s="277"/>
      <c r="G35" s="277"/>
      <c r="H35" s="277"/>
      <c r="I35" s="277"/>
      <c r="J35" s="270"/>
      <c r="K35" s="270"/>
      <c r="L35" s="270"/>
      <c r="M35" s="270"/>
      <c r="N35" s="270"/>
      <c r="O35" s="270"/>
      <c r="P35" s="270"/>
    </row>
    <row r="36" spans="1:16" ht="12.75" customHeight="1">
      <c r="A36" s="273"/>
      <c r="B36" s="283"/>
      <c r="C36" s="270"/>
      <c r="D36" s="270"/>
      <c r="E36" s="270"/>
      <c r="F36" s="270"/>
      <c r="G36" s="270"/>
      <c r="H36" s="270"/>
      <c r="I36" s="270"/>
      <c r="J36" s="270"/>
      <c r="K36" s="270"/>
      <c r="L36" s="270"/>
      <c r="M36" s="270"/>
      <c r="N36" s="270"/>
      <c r="O36" s="270"/>
      <c r="P36" s="270"/>
    </row>
    <row r="37" spans="1:16" ht="12.75" customHeight="1">
      <c r="A37" s="273"/>
      <c r="B37" s="283"/>
      <c r="C37" s="270"/>
      <c r="D37" s="270"/>
      <c r="E37" s="270"/>
      <c r="F37" s="270"/>
      <c r="G37" s="270"/>
      <c r="H37" s="270"/>
      <c r="I37" s="270"/>
      <c r="J37" s="270"/>
      <c r="K37" s="270"/>
      <c r="L37" s="270"/>
      <c r="M37" s="270"/>
      <c r="N37" s="270"/>
      <c r="O37" s="270"/>
      <c r="P37" s="270"/>
    </row>
    <row r="38" spans="1:16">
      <c r="A38" s="273"/>
      <c r="B38" s="283"/>
      <c r="C38" s="270"/>
      <c r="D38" s="270"/>
      <c r="E38" s="270"/>
      <c r="F38" s="270"/>
      <c r="G38" s="270"/>
      <c r="H38" s="270"/>
      <c r="I38" s="270"/>
      <c r="J38" s="270"/>
      <c r="K38" s="270"/>
      <c r="L38" s="270"/>
      <c r="M38" s="270"/>
      <c r="N38" s="270"/>
      <c r="O38" s="270"/>
      <c r="P38" s="270"/>
    </row>
    <row r="39" spans="1:16">
      <c r="A39" s="273"/>
      <c r="B39" s="283"/>
      <c r="C39" s="270"/>
      <c r="D39" s="270"/>
      <c r="E39" s="270"/>
      <c r="F39" s="270"/>
      <c r="G39" s="270"/>
      <c r="H39" s="270"/>
      <c r="I39" s="270"/>
      <c r="J39" s="270"/>
      <c r="K39" s="270"/>
      <c r="L39" s="270"/>
      <c r="M39" s="270"/>
      <c r="N39" s="270"/>
      <c r="O39" s="270"/>
      <c r="P39" s="270"/>
    </row>
    <row r="40" spans="1:16">
      <c r="A40" s="273"/>
      <c r="B40" s="270"/>
      <c r="C40" s="270"/>
      <c r="D40" s="270"/>
      <c r="E40" s="270"/>
      <c r="F40" s="270"/>
      <c r="G40" s="270"/>
      <c r="H40" s="270"/>
      <c r="I40" s="270"/>
      <c r="J40" s="270"/>
      <c r="K40" s="270"/>
      <c r="L40" s="270"/>
      <c r="M40" s="270"/>
      <c r="N40" s="270"/>
      <c r="O40" s="270"/>
      <c r="P40" s="270"/>
    </row>
    <row r="41" spans="1:16">
      <c r="A41" s="273"/>
      <c r="B41" s="270"/>
      <c r="C41" s="270"/>
      <c r="D41" s="270"/>
      <c r="E41" s="270"/>
      <c r="F41" s="270"/>
      <c r="G41" s="270"/>
      <c r="H41" s="270"/>
      <c r="I41" s="270"/>
      <c r="J41" s="270"/>
      <c r="K41" s="270"/>
      <c r="L41" s="270"/>
      <c r="M41" s="270"/>
      <c r="N41" s="270"/>
      <c r="O41" s="270"/>
      <c r="P41" s="270"/>
    </row>
    <row r="42" spans="1:16">
      <c r="A42" s="273"/>
      <c r="B42" s="270"/>
      <c r="C42" s="270"/>
      <c r="D42" s="270"/>
      <c r="E42" s="270"/>
      <c r="F42" s="270"/>
      <c r="G42" s="270"/>
      <c r="H42" s="270"/>
      <c r="I42" s="270"/>
      <c r="J42" s="270"/>
      <c r="K42" s="270"/>
      <c r="L42" s="270"/>
      <c r="M42" s="270"/>
      <c r="N42" s="270"/>
      <c r="O42" s="270"/>
      <c r="P42" s="270"/>
    </row>
    <row r="43" spans="1:16">
      <c r="A43" s="273"/>
      <c r="B43" s="270"/>
      <c r="C43" s="270"/>
      <c r="D43" s="270"/>
      <c r="E43" s="270"/>
      <c r="F43" s="270"/>
      <c r="G43" s="270"/>
      <c r="H43" s="270"/>
      <c r="I43" s="270"/>
      <c r="J43" s="270"/>
      <c r="K43" s="270"/>
      <c r="L43" s="270"/>
      <c r="M43" s="270"/>
      <c r="N43" s="270"/>
      <c r="O43" s="270"/>
      <c r="P43" s="270"/>
    </row>
    <row r="44" spans="1:16">
      <c r="A44" s="273"/>
      <c r="B44" s="270"/>
      <c r="C44" s="270"/>
      <c r="D44" s="270"/>
      <c r="E44" s="270"/>
      <c r="F44" s="270"/>
      <c r="G44" s="270"/>
      <c r="H44" s="270"/>
      <c r="I44" s="270"/>
      <c r="J44" s="270"/>
      <c r="K44" s="270"/>
      <c r="L44" s="270"/>
      <c r="M44" s="270"/>
      <c r="N44" s="270"/>
      <c r="O44" s="270"/>
      <c r="P44" s="270"/>
    </row>
    <row r="45" spans="1:16">
      <c r="A45" s="273"/>
      <c r="B45" s="270"/>
      <c r="C45" s="270"/>
      <c r="D45" s="270"/>
      <c r="E45" s="270"/>
      <c r="F45" s="270"/>
      <c r="G45" s="270"/>
      <c r="H45" s="270"/>
      <c r="I45" s="270"/>
      <c r="J45" s="270"/>
      <c r="K45" s="270"/>
      <c r="L45" s="270"/>
      <c r="M45" s="270"/>
      <c r="N45" s="270"/>
      <c r="O45" s="270"/>
      <c r="P45" s="270"/>
    </row>
    <row r="46" spans="1:16">
      <c r="A46" s="273"/>
      <c r="B46" s="270"/>
      <c r="C46" s="270"/>
      <c r="D46" s="270"/>
      <c r="E46" s="270"/>
      <c r="F46" s="270"/>
      <c r="G46" s="270"/>
      <c r="H46" s="270"/>
      <c r="I46" s="270"/>
      <c r="J46" s="270"/>
      <c r="K46" s="270"/>
      <c r="L46" s="270"/>
      <c r="M46" s="270"/>
      <c r="N46" s="270"/>
      <c r="O46" s="270"/>
      <c r="P46" s="270"/>
    </row>
    <row r="47" spans="1:16">
      <c r="A47" s="273"/>
      <c r="B47" s="270"/>
      <c r="C47" s="270"/>
      <c r="D47" s="270"/>
      <c r="E47" s="270"/>
      <c r="F47" s="270"/>
      <c r="G47" s="270"/>
      <c r="H47" s="270"/>
      <c r="I47" s="270"/>
      <c r="J47" s="270"/>
      <c r="K47" s="270"/>
      <c r="L47" s="270"/>
      <c r="M47" s="270"/>
      <c r="N47" s="270"/>
      <c r="O47" s="270"/>
      <c r="P47" s="270"/>
    </row>
    <row r="48" spans="1:16">
      <c r="A48" s="273"/>
      <c r="B48" s="270"/>
      <c r="C48" s="270"/>
      <c r="D48" s="270"/>
      <c r="E48" s="270"/>
      <c r="F48" s="270"/>
      <c r="G48" s="270"/>
      <c r="H48" s="270"/>
      <c r="I48" s="270"/>
      <c r="J48" s="270"/>
      <c r="K48" s="270"/>
      <c r="L48" s="270"/>
      <c r="M48" s="270"/>
      <c r="N48" s="270"/>
      <c r="O48" s="270"/>
      <c r="P48" s="270"/>
    </row>
  </sheetData>
  <mergeCells count="8">
    <mergeCell ref="C34:E34"/>
    <mergeCell ref="C32:E32"/>
    <mergeCell ref="C33:I33"/>
    <mergeCell ref="G2:H2"/>
    <mergeCell ref="C14:H14"/>
    <mergeCell ref="C15:E15"/>
    <mergeCell ref="C16:E16"/>
    <mergeCell ref="B2:F2"/>
  </mergeCells>
  <dataValidations count="19">
    <dataValidation type="list" allowBlank="1" showInputMessage="1" showErrorMessage="1" sqref="WVK98307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xr:uid="{00000000-0002-0000-0500-000000000000}">
      <formula1>"Revenue Cap,Revenue Yield,Weighted Average Price Cap"</formula1>
    </dataValidation>
    <dataValidation type="list" allowBlank="1" showInputMessage="1" showErrorMessage="1" sqref="WVK98306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xr:uid="{00000000-0002-0000-0500-000001000000}">
      <formula1>"Reset, EB, CA, PTRM, RFM, CPI, WACC"</formula1>
    </dataValidation>
    <dataValidation type="list" allowBlank="1" showInputMessage="1" showErrorMessage="1" sqref="WVK98306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xr:uid="{00000000-0002-0000-0500-000002000000}">
      <formula1>"Electricity, Gas"</formula1>
    </dataValidation>
    <dataValidation type="list" allowBlank="1" showInputMessage="1" showErrorMessage="1" sqref="WVK98306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xr:uid="{00000000-0002-0000-0500-000003000000}">
      <formula1>"Distribution, Transmission"</formula1>
    </dataValidation>
    <dataValidation type="whole" operator="greaterThan" showInputMessage="1" showErrorMessage="1" promptTitle="ABN / ACN" prompt="Please enter ABN / ACN without any spaces." sqref="WVK983033:WVM983033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29:E65529 IY65529:JA65529 SU65529:SW65529 ACQ65529:ACS65529 AMM65529:AMO65529 AWI65529:AWK65529 BGE65529:BGG65529 BQA65529:BQC65529 BZW65529:BZY65529 CJS65529:CJU65529 CTO65529:CTQ65529 DDK65529:DDM65529 DNG65529:DNI65529 DXC65529:DXE65529 EGY65529:EHA65529 EQU65529:EQW65529 FAQ65529:FAS65529 FKM65529:FKO65529 FUI65529:FUK65529 GEE65529:GEG65529 GOA65529:GOC65529 GXW65529:GXY65529 HHS65529:HHU65529 HRO65529:HRQ65529 IBK65529:IBM65529 ILG65529:ILI65529 IVC65529:IVE65529 JEY65529:JFA65529 JOU65529:JOW65529 JYQ65529:JYS65529 KIM65529:KIO65529 KSI65529:KSK65529 LCE65529:LCG65529 LMA65529:LMC65529 LVW65529:LVY65529 MFS65529:MFU65529 MPO65529:MPQ65529 MZK65529:MZM65529 NJG65529:NJI65529 NTC65529:NTE65529 OCY65529:ODA65529 OMU65529:OMW65529 OWQ65529:OWS65529 PGM65529:PGO65529 PQI65529:PQK65529 QAE65529:QAG65529 QKA65529:QKC65529 QTW65529:QTY65529 RDS65529:RDU65529 RNO65529:RNQ65529 RXK65529:RXM65529 SHG65529:SHI65529 SRC65529:SRE65529 TAY65529:TBA65529 TKU65529:TKW65529 TUQ65529:TUS65529 UEM65529:UEO65529 UOI65529:UOK65529 UYE65529:UYG65529 VIA65529:VIC65529 VRW65529:VRY65529 WBS65529:WBU65529 WLO65529:WLQ65529 WVK65529:WVM65529 C131065:E131065 IY131065:JA131065 SU131065:SW131065 ACQ131065:ACS131065 AMM131065:AMO131065 AWI131065:AWK131065 BGE131065:BGG131065 BQA131065:BQC131065 BZW131065:BZY131065 CJS131065:CJU131065 CTO131065:CTQ131065 DDK131065:DDM131065 DNG131065:DNI131065 DXC131065:DXE131065 EGY131065:EHA131065 EQU131065:EQW131065 FAQ131065:FAS131065 FKM131065:FKO131065 FUI131065:FUK131065 GEE131065:GEG131065 GOA131065:GOC131065 GXW131065:GXY131065 HHS131065:HHU131065 HRO131065:HRQ131065 IBK131065:IBM131065 ILG131065:ILI131065 IVC131065:IVE131065 JEY131065:JFA131065 JOU131065:JOW131065 JYQ131065:JYS131065 KIM131065:KIO131065 KSI131065:KSK131065 LCE131065:LCG131065 LMA131065:LMC131065 LVW131065:LVY131065 MFS131065:MFU131065 MPO131065:MPQ131065 MZK131065:MZM131065 NJG131065:NJI131065 NTC131065:NTE131065 OCY131065:ODA131065 OMU131065:OMW131065 OWQ131065:OWS131065 PGM131065:PGO131065 PQI131065:PQK131065 QAE131065:QAG131065 QKA131065:QKC131065 QTW131065:QTY131065 RDS131065:RDU131065 RNO131065:RNQ131065 RXK131065:RXM131065 SHG131065:SHI131065 SRC131065:SRE131065 TAY131065:TBA131065 TKU131065:TKW131065 TUQ131065:TUS131065 UEM131065:UEO131065 UOI131065:UOK131065 UYE131065:UYG131065 VIA131065:VIC131065 VRW131065:VRY131065 WBS131065:WBU131065 WLO131065:WLQ131065 WVK131065:WVM131065 C196601:E196601 IY196601:JA196601 SU196601:SW196601 ACQ196601:ACS196601 AMM196601:AMO196601 AWI196601:AWK196601 BGE196601:BGG196601 BQA196601:BQC196601 BZW196601:BZY196601 CJS196601:CJU196601 CTO196601:CTQ196601 DDK196601:DDM196601 DNG196601:DNI196601 DXC196601:DXE196601 EGY196601:EHA196601 EQU196601:EQW196601 FAQ196601:FAS196601 FKM196601:FKO196601 FUI196601:FUK196601 GEE196601:GEG196601 GOA196601:GOC196601 GXW196601:GXY196601 HHS196601:HHU196601 HRO196601:HRQ196601 IBK196601:IBM196601 ILG196601:ILI196601 IVC196601:IVE196601 JEY196601:JFA196601 JOU196601:JOW196601 JYQ196601:JYS196601 KIM196601:KIO196601 KSI196601:KSK196601 LCE196601:LCG196601 LMA196601:LMC196601 LVW196601:LVY196601 MFS196601:MFU196601 MPO196601:MPQ196601 MZK196601:MZM196601 NJG196601:NJI196601 NTC196601:NTE196601 OCY196601:ODA196601 OMU196601:OMW196601 OWQ196601:OWS196601 PGM196601:PGO196601 PQI196601:PQK196601 QAE196601:QAG196601 QKA196601:QKC196601 QTW196601:QTY196601 RDS196601:RDU196601 RNO196601:RNQ196601 RXK196601:RXM196601 SHG196601:SHI196601 SRC196601:SRE196601 TAY196601:TBA196601 TKU196601:TKW196601 TUQ196601:TUS196601 UEM196601:UEO196601 UOI196601:UOK196601 UYE196601:UYG196601 VIA196601:VIC196601 VRW196601:VRY196601 WBS196601:WBU196601 WLO196601:WLQ196601 WVK196601:WVM196601 C262137:E262137 IY262137:JA262137 SU262137:SW262137 ACQ262137:ACS262137 AMM262137:AMO262137 AWI262137:AWK262137 BGE262137:BGG262137 BQA262137:BQC262137 BZW262137:BZY262137 CJS262137:CJU262137 CTO262137:CTQ262137 DDK262137:DDM262137 DNG262137:DNI262137 DXC262137:DXE262137 EGY262137:EHA262137 EQU262137:EQW262137 FAQ262137:FAS262137 FKM262137:FKO262137 FUI262137:FUK262137 GEE262137:GEG262137 GOA262137:GOC262137 GXW262137:GXY262137 HHS262137:HHU262137 HRO262137:HRQ262137 IBK262137:IBM262137 ILG262137:ILI262137 IVC262137:IVE262137 JEY262137:JFA262137 JOU262137:JOW262137 JYQ262137:JYS262137 KIM262137:KIO262137 KSI262137:KSK262137 LCE262137:LCG262137 LMA262137:LMC262137 LVW262137:LVY262137 MFS262137:MFU262137 MPO262137:MPQ262137 MZK262137:MZM262137 NJG262137:NJI262137 NTC262137:NTE262137 OCY262137:ODA262137 OMU262137:OMW262137 OWQ262137:OWS262137 PGM262137:PGO262137 PQI262137:PQK262137 QAE262137:QAG262137 QKA262137:QKC262137 QTW262137:QTY262137 RDS262137:RDU262137 RNO262137:RNQ262137 RXK262137:RXM262137 SHG262137:SHI262137 SRC262137:SRE262137 TAY262137:TBA262137 TKU262137:TKW262137 TUQ262137:TUS262137 UEM262137:UEO262137 UOI262137:UOK262137 UYE262137:UYG262137 VIA262137:VIC262137 VRW262137:VRY262137 WBS262137:WBU262137 WLO262137:WLQ262137 WVK262137:WVM262137 C327673:E327673 IY327673:JA327673 SU327673:SW327673 ACQ327673:ACS327673 AMM327673:AMO327673 AWI327673:AWK327673 BGE327673:BGG327673 BQA327673:BQC327673 BZW327673:BZY327673 CJS327673:CJU327673 CTO327673:CTQ327673 DDK327673:DDM327673 DNG327673:DNI327673 DXC327673:DXE327673 EGY327673:EHA327673 EQU327673:EQW327673 FAQ327673:FAS327673 FKM327673:FKO327673 FUI327673:FUK327673 GEE327673:GEG327673 GOA327673:GOC327673 GXW327673:GXY327673 HHS327673:HHU327673 HRO327673:HRQ327673 IBK327673:IBM327673 ILG327673:ILI327673 IVC327673:IVE327673 JEY327673:JFA327673 JOU327673:JOW327673 JYQ327673:JYS327673 KIM327673:KIO327673 KSI327673:KSK327673 LCE327673:LCG327673 LMA327673:LMC327673 LVW327673:LVY327673 MFS327673:MFU327673 MPO327673:MPQ327673 MZK327673:MZM327673 NJG327673:NJI327673 NTC327673:NTE327673 OCY327673:ODA327673 OMU327673:OMW327673 OWQ327673:OWS327673 PGM327673:PGO327673 PQI327673:PQK327673 QAE327673:QAG327673 QKA327673:QKC327673 QTW327673:QTY327673 RDS327673:RDU327673 RNO327673:RNQ327673 RXK327673:RXM327673 SHG327673:SHI327673 SRC327673:SRE327673 TAY327673:TBA327673 TKU327673:TKW327673 TUQ327673:TUS327673 UEM327673:UEO327673 UOI327673:UOK327673 UYE327673:UYG327673 VIA327673:VIC327673 VRW327673:VRY327673 WBS327673:WBU327673 WLO327673:WLQ327673 WVK327673:WVM327673 C393209:E393209 IY393209:JA393209 SU393209:SW393209 ACQ393209:ACS393209 AMM393209:AMO393209 AWI393209:AWK393209 BGE393209:BGG393209 BQA393209:BQC393209 BZW393209:BZY393209 CJS393209:CJU393209 CTO393209:CTQ393209 DDK393209:DDM393209 DNG393209:DNI393209 DXC393209:DXE393209 EGY393209:EHA393209 EQU393209:EQW393209 FAQ393209:FAS393209 FKM393209:FKO393209 FUI393209:FUK393209 GEE393209:GEG393209 GOA393209:GOC393209 GXW393209:GXY393209 HHS393209:HHU393209 HRO393209:HRQ393209 IBK393209:IBM393209 ILG393209:ILI393209 IVC393209:IVE393209 JEY393209:JFA393209 JOU393209:JOW393209 JYQ393209:JYS393209 KIM393209:KIO393209 KSI393209:KSK393209 LCE393209:LCG393209 LMA393209:LMC393209 LVW393209:LVY393209 MFS393209:MFU393209 MPO393209:MPQ393209 MZK393209:MZM393209 NJG393209:NJI393209 NTC393209:NTE393209 OCY393209:ODA393209 OMU393209:OMW393209 OWQ393209:OWS393209 PGM393209:PGO393209 PQI393209:PQK393209 QAE393209:QAG393209 QKA393209:QKC393209 QTW393209:QTY393209 RDS393209:RDU393209 RNO393209:RNQ393209 RXK393209:RXM393209 SHG393209:SHI393209 SRC393209:SRE393209 TAY393209:TBA393209 TKU393209:TKW393209 TUQ393209:TUS393209 UEM393209:UEO393209 UOI393209:UOK393209 UYE393209:UYG393209 VIA393209:VIC393209 VRW393209:VRY393209 WBS393209:WBU393209 WLO393209:WLQ393209 WVK393209:WVM393209 C458745:E458745 IY458745:JA458745 SU458745:SW458745 ACQ458745:ACS458745 AMM458745:AMO458745 AWI458745:AWK458745 BGE458745:BGG458745 BQA458745:BQC458745 BZW458745:BZY458745 CJS458745:CJU458745 CTO458745:CTQ458745 DDK458745:DDM458745 DNG458745:DNI458745 DXC458745:DXE458745 EGY458745:EHA458745 EQU458745:EQW458745 FAQ458745:FAS458745 FKM458745:FKO458745 FUI458745:FUK458745 GEE458745:GEG458745 GOA458745:GOC458745 GXW458745:GXY458745 HHS458745:HHU458745 HRO458745:HRQ458745 IBK458745:IBM458745 ILG458745:ILI458745 IVC458745:IVE458745 JEY458745:JFA458745 JOU458745:JOW458745 JYQ458745:JYS458745 KIM458745:KIO458745 KSI458745:KSK458745 LCE458745:LCG458745 LMA458745:LMC458745 LVW458745:LVY458745 MFS458745:MFU458745 MPO458745:MPQ458745 MZK458745:MZM458745 NJG458745:NJI458745 NTC458745:NTE458745 OCY458745:ODA458745 OMU458745:OMW458745 OWQ458745:OWS458745 PGM458745:PGO458745 PQI458745:PQK458745 QAE458745:QAG458745 QKA458745:QKC458745 QTW458745:QTY458745 RDS458745:RDU458745 RNO458745:RNQ458745 RXK458745:RXM458745 SHG458745:SHI458745 SRC458745:SRE458745 TAY458745:TBA458745 TKU458745:TKW458745 TUQ458745:TUS458745 UEM458745:UEO458745 UOI458745:UOK458745 UYE458745:UYG458745 VIA458745:VIC458745 VRW458745:VRY458745 WBS458745:WBU458745 WLO458745:WLQ458745 WVK458745:WVM458745 C524281:E524281 IY524281:JA524281 SU524281:SW524281 ACQ524281:ACS524281 AMM524281:AMO524281 AWI524281:AWK524281 BGE524281:BGG524281 BQA524281:BQC524281 BZW524281:BZY524281 CJS524281:CJU524281 CTO524281:CTQ524281 DDK524281:DDM524281 DNG524281:DNI524281 DXC524281:DXE524281 EGY524281:EHA524281 EQU524281:EQW524281 FAQ524281:FAS524281 FKM524281:FKO524281 FUI524281:FUK524281 GEE524281:GEG524281 GOA524281:GOC524281 GXW524281:GXY524281 HHS524281:HHU524281 HRO524281:HRQ524281 IBK524281:IBM524281 ILG524281:ILI524281 IVC524281:IVE524281 JEY524281:JFA524281 JOU524281:JOW524281 JYQ524281:JYS524281 KIM524281:KIO524281 KSI524281:KSK524281 LCE524281:LCG524281 LMA524281:LMC524281 LVW524281:LVY524281 MFS524281:MFU524281 MPO524281:MPQ524281 MZK524281:MZM524281 NJG524281:NJI524281 NTC524281:NTE524281 OCY524281:ODA524281 OMU524281:OMW524281 OWQ524281:OWS524281 PGM524281:PGO524281 PQI524281:PQK524281 QAE524281:QAG524281 QKA524281:QKC524281 QTW524281:QTY524281 RDS524281:RDU524281 RNO524281:RNQ524281 RXK524281:RXM524281 SHG524281:SHI524281 SRC524281:SRE524281 TAY524281:TBA524281 TKU524281:TKW524281 TUQ524281:TUS524281 UEM524281:UEO524281 UOI524281:UOK524281 UYE524281:UYG524281 VIA524281:VIC524281 VRW524281:VRY524281 WBS524281:WBU524281 WLO524281:WLQ524281 WVK524281:WVM524281 C589817:E589817 IY589817:JA589817 SU589817:SW589817 ACQ589817:ACS589817 AMM589817:AMO589817 AWI589817:AWK589817 BGE589817:BGG589817 BQA589817:BQC589817 BZW589817:BZY589817 CJS589817:CJU589817 CTO589817:CTQ589817 DDK589817:DDM589817 DNG589817:DNI589817 DXC589817:DXE589817 EGY589817:EHA589817 EQU589817:EQW589817 FAQ589817:FAS589817 FKM589817:FKO589817 FUI589817:FUK589817 GEE589817:GEG589817 GOA589817:GOC589817 GXW589817:GXY589817 HHS589817:HHU589817 HRO589817:HRQ589817 IBK589817:IBM589817 ILG589817:ILI589817 IVC589817:IVE589817 JEY589817:JFA589817 JOU589817:JOW589817 JYQ589817:JYS589817 KIM589817:KIO589817 KSI589817:KSK589817 LCE589817:LCG589817 LMA589817:LMC589817 LVW589817:LVY589817 MFS589817:MFU589817 MPO589817:MPQ589817 MZK589817:MZM589817 NJG589817:NJI589817 NTC589817:NTE589817 OCY589817:ODA589817 OMU589817:OMW589817 OWQ589817:OWS589817 PGM589817:PGO589817 PQI589817:PQK589817 QAE589817:QAG589817 QKA589817:QKC589817 QTW589817:QTY589817 RDS589817:RDU589817 RNO589817:RNQ589817 RXK589817:RXM589817 SHG589817:SHI589817 SRC589817:SRE589817 TAY589817:TBA589817 TKU589817:TKW589817 TUQ589817:TUS589817 UEM589817:UEO589817 UOI589817:UOK589817 UYE589817:UYG589817 VIA589817:VIC589817 VRW589817:VRY589817 WBS589817:WBU589817 WLO589817:WLQ589817 WVK589817:WVM589817 C655353:E655353 IY655353:JA655353 SU655353:SW655353 ACQ655353:ACS655353 AMM655353:AMO655353 AWI655353:AWK655353 BGE655353:BGG655353 BQA655353:BQC655353 BZW655353:BZY655353 CJS655353:CJU655353 CTO655353:CTQ655353 DDK655353:DDM655353 DNG655353:DNI655353 DXC655353:DXE655353 EGY655353:EHA655353 EQU655353:EQW655353 FAQ655353:FAS655353 FKM655353:FKO655353 FUI655353:FUK655353 GEE655353:GEG655353 GOA655353:GOC655353 GXW655353:GXY655353 HHS655353:HHU655353 HRO655353:HRQ655353 IBK655353:IBM655353 ILG655353:ILI655353 IVC655353:IVE655353 JEY655353:JFA655353 JOU655353:JOW655353 JYQ655353:JYS655353 KIM655353:KIO655353 KSI655353:KSK655353 LCE655353:LCG655353 LMA655353:LMC655353 LVW655353:LVY655353 MFS655353:MFU655353 MPO655353:MPQ655353 MZK655353:MZM655353 NJG655353:NJI655353 NTC655353:NTE655353 OCY655353:ODA655353 OMU655353:OMW655353 OWQ655353:OWS655353 PGM655353:PGO655353 PQI655353:PQK655353 QAE655353:QAG655353 QKA655353:QKC655353 QTW655353:QTY655353 RDS655353:RDU655353 RNO655353:RNQ655353 RXK655353:RXM655353 SHG655353:SHI655353 SRC655353:SRE655353 TAY655353:TBA655353 TKU655353:TKW655353 TUQ655353:TUS655353 UEM655353:UEO655353 UOI655353:UOK655353 UYE655353:UYG655353 VIA655353:VIC655353 VRW655353:VRY655353 WBS655353:WBU655353 WLO655353:WLQ655353 WVK655353:WVM655353 C720889:E720889 IY720889:JA720889 SU720889:SW720889 ACQ720889:ACS720889 AMM720889:AMO720889 AWI720889:AWK720889 BGE720889:BGG720889 BQA720889:BQC720889 BZW720889:BZY720889 CJS720889:CJU720889 CTO720889:CTQ720889 DDK720889:DDM720889 DNG720889:DNI720889 DXC720889:DXE720889 EGY720889:EHA720889 EQU720889:EQW720889 FAQ720889:FAS720889 FKM720889:FKO720889 FUI720889:FUK720889 GEE720889:GEG720889 GOA720889:GOC720889 GXW720889:GXY720889 HHS720889:HHU720889 HRO720889:HRQ720889 IBK720889:IBM720889 ILG720889:ILI720889 IVC720889:IVE720889 JEY720889:JFA720889 JOU720889:JOW720889 JYQ720889:JYS720889 KIM720889:KIO720889 KSI720889:KSK720889 LCE720889:LCG720889 LMA720889:LMC720889 LVW720889:LVY720889 MFS720889:MFU720889 MPO720889:MPQ720889 MZK720889:MZM720889 NJG720889:NJI720889 NTC720889:NTE720889 OCY720889:ODA720889 OMU720889:OMW720889 OWQ720889:OWS720889 PGM720889:PGO720889 PQI720889:PQK720889 QAE720889:QAG720889 QKA720889:QKC720889 QTW720889:QTY720889 RDS720889:RDU720889 RNO720889:RNQ720889 RXK720889:RXM720889 SHG720889:SHI720889 SRC720889:SRE720889 TAY720889:TBA720889 TKU720889:TKW720889 TUQ720889:TUS720889 UEM720889:UEO720889 UOI720889:UOK720889 UYE720889:UYG720889 VIA720889:VIC720889 VRW720889:VRY720889 WBS720889:WBU720889 WLO720889:WLQ720889 WVK720889:WVM720889 C786425:E786425 IY786425:JA786425 SU786425:SW786425 ACQ786425:ACS786425 AMM786425:AMO786425 AWI786425:AWK786425 BGE786425:BGG786425 BQA786425:BQC786425 BZW786425:BZY786425 CJS786425:CJU786425 CTO786425:CTQ786425 DDK786425:DDM786425 DNG786425:DNI786425 DXC786425:DXE786425 EGY786425:EHA786425 EQU786425:EQW786425 FAQ786425:FAS786425 FKM786425:FKO786425 FUI786425:FUK786425 GEE786425:GEG786425 GOA786425:GOC786425 GXW786425:GXY786425 HHS786425:HHU786425 HRO786425:HRQ786425 IBK786425:IBM786425 ILG786425:ILI786425 IVC786425:IVE786425 JEY786425:JFA786425 JOU786425:JOW786425 JYQ786425:JYS786425 KIM786425:KIO786425 KSI786425:KSK786425 LCE786425:LCG786425 LMA786425:LMC786425 LVW786425:LVY786425 MFS786425:MFU786425 MPO786425:MPQ786425 MZK786425:MZM786425 NJG786425:NJI786425 NTC786425:NTE786425 OCY786425:ODA786425 OMU786425:OMW786425 OWQ786425:OWS786425 PGM786425:PGO786425 PQI786425:PQK786425 QAE786425:QAG786425 QKA786425:QKC786425 QTW786425:QTY786425 RDS786425:RDU786425 RNO786425:RNQ786425 RXK786425:RXM786425 SHG786425:SHI786425 SRC786425:SRE786425 TAY786425:TBA786425 TKU786425:TKW786425 TUQ786425:TUS786425 UEM786425:UEO786425 UOI786425:UOK786425 UYE786425:UYG786425 VIA786425:VIC786425 VRW786425:VRY786425 WBS786425:WBU786425 WLO786425:WLQ786425 WVK786425:WVM786425 C851961:E851961 IY851961:JA851961 SU851961:SW851961 ACQ851961:ACS851961 AMM851961:AMO851961 AWI851961:AWK851961 BGE851961:BGG851961 BQA851961:BQC851961 BZW851961:BZY851961 CJS851961:CJU851961 CTO851961:CTQ851961 DDK851961:DDM851961 DNG851961:DNI851961 DXC851961:DXE851961 EGY851961:EHA851961 EQU851961:EQW851961 FAQ851961:FAS851961 FKM851961:FKO851961 FUI851961:FUK851961 GEE851961:GEG851961 GOA851961:GOC851961 GXW851961:GXY851961 HHS851961:HHU851961 HRO851961:HRQ851961 IBK851961:IBM851961 ILG851961:ILI851961 IVC851961:IVE851961 JEY851961:JFA851961 JOU851961:JOW851961 JYQ851961:JYS851961 KIM851961:KIO851961 KSI851961:KSK851961 LCE851961:LCG851961 LMA851961:LMC851961 LVW851961:LVY851961 MFS851961:MFU851961 MPO851961:MPQ851961 MZK851961:MZM851961 NJG851961:NJI851961 NTC851961:NTE851961 OCY851961:ODA851961 OMU851961:OMW851961 OWQ851961:OWS851961 PGM851961:PGO851961 PQI851961:PQK851961 QAE851961:QAG851961 QKA851961:QKC851961 QTW851961:QTY851961 RDS851961:RDU851961 RNO851961:RNQ851961 RXK851961:RXM851961 SHG851961:SHI851961 SRC851961:SRE851961 TAY851961:TBA851961 TKU851961:TKW851961 TUQ851961:TUS851961 UEM851961:UEO851961 UOI851961:UOK851961 UYE851961:UYG851961 VIA851961:VIC851961 VRW851961:VRY851961 WBS851961:WBU851961 WLO851961:WLQ851961 WVK851961:WVM851961 C917497:E917497 IY917497:JA917497 SU917497:SW917497 ACQ917497:ACS917497 AMM917497:AMO917497 AWI917497:AWK917497 BGE917497:BGG917497 BQA917497:BQC917497 BZW917497:BZY917497 CJS917497:CJU917497 CTO917497:CTQ917497 DDK917497:DDM917497 DNG917497:DNI917497 DXC917497:DXE917497 EGY917497:EHA917497 EQU917497:EQW917497 FAQ917497:FAS917497 FKM917497:FKO917497 FUI917497:FUK917497 GEE917497:GEG917497 GOA917497:GOC917497 GXW917497:GXY917497 HHS917497:HHU917497 HRO917497:HRQ917497 IBK917497:IBM917497 ILG917497:ILI917497 IVC917497:IVE917497 JEY917497:JFA917497 JOU917497:JOW917497 JYQ917497:JYS917497 KIM917497:KIO917497 KSI917497:KSK917497 LCE917497:LCG917497 LMA917497:LMC917497 LVW917497:LVY917497 MFS917497:MFU917497 MPO917497:MPQ917497 MZK917497:MZM917497 NJG917497:NJI917497 NTC917497:NTE917497 OCY917497:ODA917497 OMU917497:OMW917497 OWQ917497:OWS917497 PGM917497:PGO917497 PQI917497:PQK917497 QAE917497:QAG917497 QKA917497:QKC917497 QTW917497:QTY917497 RDS917497:RDU917497 RNO917497:RNQ917497 RXK917497:RXM917497 SHG917497:SHI917497 SRC917497:SRE917497 TAY917497:TBA917497 TKU917497:TKW917497 TUQ917497:TUS917497 UEM917497:UEO917497 UOI917497:UOK917497 UYE917497:UYG917497 VIA917497:VIC917497 VRW917497:VRY917497 WBS917497:WBU917497 WLO917497:WLQ917497 WVK917497:WVM917497 C983033:E983033 IY983033:JA983033 SU983033:SW983033 ACQ983033:ACS983033 AMM983033:AMO983033 AWI983033:AWK983033 BGE983033:BGG983033 BQA983033:BQC983033 BZW983033:BZY983033 CJS983033:CJU983033 CTO983033:CTQ983033 DDK983033:DDM983033 DNG983033:DNI983033 DXC983033:DXE983033 EGY983033:EHA983033 EQU983033:EQW983033 FAQ983033:FAS983033 FKM983033:FKO983033 FUI983033:FUK983033 GEE983033:GEG983033 GOA983033:GOC983033 GXW983033:GXY983033 HHS983033:HHU983033 HRO983033:HRQ983033 IBK983033:IBM983033 ILG983033:ILI983033 IVC983033:IVE983033 JEY983033:JFA983033 JOU983033:JOW983033 JYQ983033:JYS983033 KIM983033:KIO983033 KSI983033:KSK983033 LCE983033:LCG983033 LMA983033:LMC983033 LVW983033:LVY983033 MFS983033:MFU983033 MPO983033:MPQ983033 MZK983033:MZM983033 NJG983033:NJI983033 NTC983033:NTE983033 OCY983033:ODA983033 OMU983033:OMW983033 OWQ983033:OWS983033 PGM983033:PGO983033 PQI983033:PQK983033 QAE983033:QAG983033 QKA983033:QKC983033 QTW983033:QTY983033 RDS983033:RDU983033 RNO983033:RNQ983033 RXK983033:RXM983033 SHG983033:SHI983033 SRC983033:SRE983033 TAY983033:TBA983033 TKU983033:TKW983033 TUQ983033:TUS983033 UEM983033:UEO983033 UOI983033:UOK983033 UYE983033:UYG983033 VIA983033:VIC983033 VRW983033:VRY983033 WBS983033:WBU983033 WLO983033:WLQ983033"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WVK983071:WVQ983071 IY33:JE33 SU33:TA33 ACQ33:ACW33 AMM33:AMS33 AWI33:AWO33 BGE33:BGK33 BQA33:BQG33 BZW33:CAC33 CJS33:CJY33 CTO33:CTU33 DDK33:DDQ33 DNG33:DNM33 DXC33:DXI33 EGY33:EHE33 EQU33:ERA33 FAQ33:FAW33 FKM33:FKS33 FUI33:FUO33 GEE33:GEK33 GOA33:GOG33 GXW33:GYC33 HHS33:HHY33 HRO33:HRU33 IBK33:IBQ33 ILG33:ILM33 IVC33:IVI33 JEY33:JFE33 JOU33:JPA33 JYQ33:JYW33 KIM33:KIS33 KSI33:KSO33 LCE33:LCK33 LMA33:LMG33 LVW33:LWC33 MFS33:MFY33 MPO33:MPU33 MZK33:MZQ33 NJG33:NJM33 NTC33:NTI33 OCY33:ODE33 OMU33:ONA33 OWQ33:OWW33 PGM33:PGS33 PQI33:PQO33 QAE33:QAK33 QKA33:QKG33 QTW33:QUC33 RDS33:RDY33 RNO33:RNU33 RXK33:RXQ33 SHG33:SHM33 SRC33:SRI33 TAY33:TBE33 TKU33:TLA33 TUQ33:TUW33 UEM33:UES33 UOI33:UOO33 UYE33:UYK33 VIA33:VIG33 VRW33:VSC33 WBS33:WBY33 WLO33:WLU33 WVK33:WVQ33 C65567:I65567 IY65567:JE65567 SU65567:TA65567 ACQ65567:ACW65567 AMM65567:AMS65567 AWI65567:AWO65567 BGE65567:BGK65567 BQA65567:BQG65567 BZW65567:CAC65567 CJS65567:CJY65567 CTO65567:CTU65567 DDK65567:DDQ65567 DNG65567:DNM65567 DXC65567:DXI65567 EGY65567:EHE65567 EQU65567:ERA65567 FAQ65567:FAW65567 FKM65567:FKS65567 FUI65567:FUO65567 GEE65567:GEK65567 GOA65567:GOG65567 GXW65567:GYC65567 HHS65567:HHY65567 HRO65567:HRU65567 IBK65567:IBQ65567 ILG65567:ILM65567 IVC65567:IVI65567 JEY65567:JFE65567 JOU65567:JPA65567 JYQ65567:JYW65567 KIM65567:KIS65567 KSI65567:KSO65567 LCE65567:LCK65567 LMA65567:LMG65567 LVW65567:LWC65567 MFS65567:MFY65567 MPO65567:MPU65567 MZK65567:MZQ65567 NJG65567:NJM65567 NTC65567:NTI65567 OCY65567:ODE65567 OMU65567:ONA65567 OWQ65567:OWW65567 PGM65567:PGS65567 PQI65567:PQO65567 QAE65567:QAK65567 QKA65567:QKG65567 QTW65567:QUC65567 RDS65567:RDY65567 RNO65567:RNU65567 RXK65567:RXQ65567 SHG65567:SHM65567 SRC65567:SRI65567 TAY65567:TBE65567 TKU65567:TLA65567 TUQ65567:TUW65567 UEM65567:UES65567 UOI65567:UOO65567 UYE65567:UYK65567 VIA65567:VIG65567 VRW65567:VSC65567 WBS65567:WBY65567 WLO65567:WLU65567 WVK65567:WVQ65567 C131103:I131103 IY131103:JE131103 SU131103:TA131103 ACQ131103:ACW131103 AMM131103:AMS131103 AWI131103:AWO131103 BGE131103:BGK131103 BQA131103:BQG131103 BZW131103:CAC131103 CJS131103:CJY131103 CTO131103:CTU131103 DDK131103:DDQ131103 DNG131103:DNM131103 DXC131103:DXI131103 EGY131103:EHE131103 EQU131103:ERA131103 FAQ131103:FAW131103 FKM131103:FKS131103 FUI131103:FUO131103 GEE131103:GEK131103 GOA131103:GOG131103 GXW131103:GYC131103 HHS131103:HHY131103 HRO131103:HRU131103 IBK131103:IBQ131103 ILG131103:ILM131103 IVC131103:IVI131103 JEY131103:JFE131103 JOU131103:JPA131103 JYQ131103:JYW131103 KIM131103:KIS131103 KSI131103:KSO131103 LCE131103:LCK131103 LMA131103:LMG131103 LVW131103:LWC131103 MFS131103:MFY131103 MPO131103:MPU131103 MZK131103:MZQ131103 NJG131103:NJM131103 NTC131103:NTI131103 OCY131103:ODE131103 OMU131103:ONA131103 OWQ131103:OWW131103 PGM131103:PGS131103 PQI131103:PQO131103 QAE131103:QAK131103 QKA131103:QKG131103 QTW131103:QUC131103 RDS131103:RDY131103 RNO131103:RNU131103 RXK131103:RXQ131103 SHG131103:SHM131103 SRC131103:SRI131103 TAY131103:TBE131103 TKU131103:TLA131103 TUQ131103:TUW131103 UEM131103:UES131103 UOI131103:UOO131103 UYE131103:UYK131103 VIA131103:VIG131103 VRW131103:VSC131103 WBS131103:WBY131103 WLO131103:WLU131103 WVK131103:WVQ131103 C196639:I196639 IY196639:JE196639 SU196639:TA196639 ACQ196639:ACW196639 AMM196639:AMS196639 AWI196639:AWO196639 BGE196639:BGK196639 BQA196639:BQG196639 BZW196639:CAC196639 CJS196639:CJY196639 CTO196639:CTU196639 DDK196639:DDQ196639 DNG196639:DNM196639 DXC196639:DXI196639 EGY196639:EHE196639 EQU196639:ERA196639 FAQ196639:FAW196639 FKM196639:FKS196639 FUI196639:FUO196639 GEE196639:GEK196639 GOA196639:GOG196639 GXW196639:GYC196639 HHS196639:HHY196639 HRO196639:HRU196639 IBK196639:IBQ196639 ILG196639:ILM196639 IVC196639:IVI196639 JEY196639:JFE196639 JOU196639:JPA196639 JYQ196639:JYW196639 KIM196639:KIS196639 KSI196639:KSO196639 LCE196639:LCK196639 LMA196639:LMG196639 LVW196639:LWC196639 MFS196639:MFY196639 MPO196639:MPU196639 MZK196639:MZQ196639 NJG196639:NJM196639 NTC196639:NTI196639 OCY196639:ODE196639 OMU196639:ONA196639 OWQ196639:OWW196639 PGM196639:PGS196639 PQI196639:PQO196639 QAE196639:QAK196639 QKA196639:QKG196639 QTW196639:QUC196639 RDS196639:RDY196639 RNO196639:RNU196639 RXK196639:RXQ196639 SHG196639:SHM196639 SRC196639:SRI196639 TAY196639:TBE196639 TKU196639:TLA196639 TUQ196639:TUW196639 UEM196639:UES196639 UOI196639:UOO196639 UYE196639:UYK196639 VIA196639:VIG196639 VRW196639:VSC196639 WBS196639:WBY196639 WLO196639:WLU196639 WVK196639:WVQ196639 C262175:I262175 IY262175:JE262175 SU262175:TA262175 ACQ262175:ACW262175 AMM262175:AMS262175 AWI262175:AWO262175 BGE262175:BGK262175 BQA262175:BQG262175 BZW262175:CAC262175 CJS262175:CJY262175 CTO262175:CTU262175 DDK262175:DDQ262175 DNG262175:DNM262175 DXC262175:DXI262175 EGY262175:EHE262175 EQU262175:ERA262175 FAQ262175:FAW262175 FKM262175:FKS262175 FUI262175:FUO262175 GEE262175:GEK262175 GOA262175:GOG262175 GXW262175:GYC262175 HHS262175:HHY262175 HRO262175:HRU262175 IBK262175:IBQ262175 ILG262175:ILM262175 IVC262175:IVI262175 JEY262175:JFE262175 JOU262175:JPA262175 JYQ262175:JYW262175 KIM262175:KIS262175 KSI262175:KSO262175 LCE262175:LCK262175 LMA262175:LMG262175 LVW262175:LWC262175 MFS262175:MFY262175 MPO262175:MPU262175 MZK262175:MZQ262175 NJG262175:NJM262175 NTC262175:NTI262175 OCY262175:ODE262175 OMU262175:ONA262175 OWQ262175:OWW262175 PGM262175:PGS262175 PQI262175:PQO262175 QAE262175:QAK262175 QKA262175:QKG262175 QTW262175:QUC262175 RDS262175:RDY262175 RNO262175:RNU262175 RXK262175:RXQ262175 SHG262175:SHM262175 SRC262175:SRI262175 TAY262175:TBE262175 TKU262175:TLA262175 TUQ262175:TUW262175 UEM262175:UES262175 UOI262175:UOO262175 UYE262175:UYK262175 VIA262175:VIG262175 VRW262175:VSC262175 WBS262175:WBY262175 WLO262175:WLU262175 WVK262175:WVQ262175 C327711:I327711 IY327711:JE327711 SU327711:TA327711 ACQ327711:ACW327711 AMM327711:AMS327711 AWI327711:AWO327711 BGE327711:BGK327711 BQA327711:BQG327711 BZW327711:CAC327711 CJS327711:CJY327711 CTO327711:CTU327711 DDK327711:DDQ327711 DNG327711:DNM327711 DXC327711:DXI327711 EGY327711:EHE327711 EQU327711:ERA327711 FAQ327711:FAW327711 FKM327711:FKS327711 FUI327711:FUO327711 GEE327711:GEK327711 GOA327711:GOG327711 GXW327711:GYC327711 HHS327711:HHY327711 HRO327711:HRU327711 IBK327711:IBQ327711 ILG327711:ILM327711 IVC327711:IVI327711 JEY327711:JFE327711 JOU327711:JPA327711 JYQ327711:JYW327711 KIM327711:KIS327711 KSI327711:KSO327711 LCE327711:LCK327711 LMA327711:LMG327711 LVW327711:LWC327711 MFS327711:MFY327711 MPO327711:MPU327711 MZK327711:MZQ327711 NJG327711:NJM327711 NTC327711:NTI327711 OCY327711:ODE327711 OMU327711:ONA327711 OWQ327711:OWW327711 PGM327711:PGS327711 PQI327711:PQO327711 QAE327711:QAK327711 QKA327711:QKG327711 QTW327711:QUC327711 RDS327711:RDY327711 RNO327711:RNU327711 RXK327711:RXQ327711 SHG327711:SHM327711 SRC327711:SRI327711 TAY327711:TBE327711 TKU327711:TLA327711 TUQ327711:TUW327711 UEM327711:UES327711 UOI327711:UOO327711 UYE327711:UYK327711 VIA327711:VIG327711 VRW327711:VSC327711 WBS327711:WBY327711 WLO327711:WLU327711 WVK327711:WVQ327711 C393247:I393247 IY393247:JE393247 SU393247:TA393247 ACQ393247:ACW393247 AMM393247:AMS393247 AWI393247:AWO393247 BGE393247:BGK393247 BQA393247:BQG393247 BZW393247:CAC393247 CJS393247:CJY393247 CTO393247:CTU393247 DDK393247:DDQ393247 DNG393247:DNM393247 DXC393247:DXI393247 EGY393247:EHE393247 EQU393247:ERA393247 FAQ393247:FAW393247 FKM393247:FKS393247 FUI393247:FUO393247 GEE393247:GEK393247 GOA393247:GOG393247 GXW393247:GYC393247 HHS393247:HHY393247 HRO393247:HRU393247 IBK393247:IBQ393247 ILG393247:ILM393247 IVC393247:IVI393247 JEY393247:JFE393247 JOU393247:JPA393247 JYQ393247:JYW393247 KIM393247:KIS393247 KSI393247:KSO393247 LCE393247:LCK393247 LMA393247:LMG393247 LVW393247:LWC393247 MFS393247:MFY393247 MPO393247:MPU393247 MZK393247:MZQ393247 NJG393247:NJM393247 NTC393247:NTI393247 OCY393247:ODE393247 OMU393247:ONA393247 OWQ393247:OWW393247 PGM393247:PGS393247 PQI393247:PQO393247 QAE393247:QAK393247 QKA393247:QKG393247 QTW393247:QUC393247 RDS393247:RDY393247 RNO393247:RNU393247 RXK393247:RXQ393247 SHG393247:SHM393247 SRC393247:SRI393247 TAY393247:TBE393247 TKU393247:TLA393247 TUQ393247:TUW393247 UEM393247:UES393247 UOI393247:UOO393247 UYE393247:UYK393247 VIA393247:VIG393247 VRW393247:VSC393247 WBS393247:WBY393247 WLO393247:WLU393247 WVK393247:WVQ393247 C458783:I458783 IY458783:JE458783 SU458783:TA458783 ACQ458783:ACW458783 AMM458783:AMS458783 AWI458783:AWO458783 BGE458783:BGK458783 BQA458783:BQG458783 BZW458783:CAC458783 CJS458783:CJY458783 CTO458783:CTU458783 DDK458783:DDQ458783 DNG458783:DNM458783 DXC458783:DXI458783 EGY458783:EHE458783 EQU458783:ERA458783 FAQ458783:FAW458783 FKM458783:FKS458783 FUI458783:FUO458783 GEE458783:GEK458783 GOA458783:GOG458783 GXW458783:GYC458783 HHS458783:HHY458783 HRO458783:HRU458783 IBK458783:IBQ458783 ILG458783:ILM458783 IVC458783:IVI458783 JEY458783:JFE458783 JOU458783:JPA458783 JYQ458783:JYW458783 KIM458783:KIS458783 KSI458783:KSO458783 LCE458783:LCK458783 LMA458783:LMG458783 LVW458783:LWC458783 MFS458783:MFY458783 MPO458783:MPU458783 MZK458783:MZQ458783 NJG458783:NJM458783 NTC458783:NTI458783 OCY458783:ODE458783 OMU458783:ONA458783 OWQ458783:OWW458783 PGM458783:PGS458783 PQI458783:PQO458783 QAE458783:QAK458783 QKA458783:QKG458783 QTW458783:QUC458783 RDS458783:RDY458783 RNO458783:RNU458783 RXK458783:RXQ458783 SHG458783:SHM458783 SRC458783:SRI458783 TAY458783:TBE458783 TKU458783:TLA458783 TUQ458783:TUW458783 UEM458783:UES458783 UOI458783:UOO458783 UYE458783:UYK458783 VIA458783:VIG458783 VRW458783:VSC458783 WBS458783:WBY458783 WLO458783:WLU458783 WVK458783:WVQ458783 C524319:I524319 IY524319:JE524319 SU524319:TA524319 ACQ524319:ACW524319 AMM524319:AMS524319 AWI524319:AWO524319 BGE524319:BGK524319 BQA524319:BQG524319 BZW524319:CAC524319 CJS524319:CJY524319 CTO524319:CTU524319 DDK524319:DDQ524319 DNG524319:DNM524319 DXC524319:DXI524319 EGY524319:EHE524319 EQU524319:ERA524319 FAQ524319:FAW524319 FKM524319:FKS524319 FUI524319:FUO524319 GEE524319:GEK524319 GOA524319:GOG524319 GXW524319:GYC524319 HHS524319:HHY524319 HRO524319:HRU524319 IBK524319:IBQ524319 ILG524319:ILM524319 IVC524319:IVI524319 JEY524319:JFE524319 JOU524319:JPA524319 JYQ524319:JYW524319 KIM524319:KIS524319 KSI524319:KSO524319 LCE524319:LCK524319 LMA524319:LMG524319 LVW524319:LWC524319 MFS524319:MFY524319 MPO524319:MPU524319 MZK524319:MZQ524319 NJG524319:NJM524319 NTC524319:NTI524319 OCY524319:ODE524319 OMU524319:ONA524319 OWQ524319:OWW524319 PGM524319:PGS524319 PQI524319:PQO524319 QAE524319:QAK524319 QKA524319:QKG524319 QTW524319:QUC524319 RDS524319:RDY524319 RNO524319:RNU524319 RXK524319:RXQ524319 SHG524319:SHM524319 SRC524319:SRI524319 TAY524319:TBE524319 TKU524319:TLA524319 TUQ524319:TUW524319 UEM524319:UES524319 UOI524319:UOO524319 UYE524319:UYK524319 VIA524319:VIG524319 VRW524319:VSC524319 WBS524319:WBY524319 WLO524319:WLU524319 WVK524319:WVQ524319 C589855:I589855 IY589855:JE589855 SU589855:TA589855 ACQ589855:ACW589855 AMM589855:AMS589855 AWI589855:AWO589855 BGE589855:BGK589855 BQA589855:BQG589855 BZW589855:CAC589855 CJS589855:CJY589855 CTO589855:CTU589855 DDK589855:DDQ589855 DNG589855:DNM589855 DXC589855:DXI589855 EGY589855:EHE589855 EQU589855:ERA589855 FAQ589855:FAW589855 FKM589855:FKS589855 FUI589855:FUO589855 GEE589855:GEK589855 GOA589855:GOG589855 GXW589855:GYC589855 HHS589855:HHY589855 HRO589855:HRU589855 IBK589855:IBQ589855 ILG589855:ILM589855 IVC589855:IVI589855 JEY589855:JFE589855 JOU589855:JPA589855 JYQ589855:JYW589855 KIM589855:KIS589855 KSI589855:KSO589855 LCE589855:LCK589855 LMA589855:LMG589855 LVW589855:LWC589855 MFS589855:MFY589855 MPO589855:MPU589855 MZK589855:MZQ589855 NJG589855:NJM589855 NTC589855:NTI589855 OCY589855:ODE589855 OMU589855:ONA589855 OWQ589855:OWW589855 PGM589855:PGS589855 PQI589855:PQO589855 QAE589855:QAK589855 QKA589855:QKG589855 QTW589855:QUC589855 RDS589855:RDY589855 RNO589855:RNU589855 RXK589855:RXQ589855 SHG589855:SHM589855 SRC589855:SRI589855 TAY589855:TBE589855 TKU589855:TLA589855 TUQ589855:TUW589855 UEM589855:UES589855 UOI589855:UOO589855 UYE589855:UYK589855 VIA589855:VIG589855 VRW589855:VSC589855 WBS589855:WBY589855 WLO589855:WLU589855 WVK589855:WVQ589855 C655391:I655391 IY655391:JE655391 SU655391:TA655391 ACQ655391:ACW655391 AMM655391:AMS655391 AWI655391:AWO655391 BGE655391:BGK655391 BQA655391:BQG655391 BZW655391:CAC655391 CJS655391:CJY655391 CTO655391:CTU655391 DDK655391:DDQ655391 DNG655391:DNM655391 DXC655391:DXI655391 EGY655391:EHE655391 EQU655391:ERA655391 FAQ655391:FAW655391 FKM655391:FKS655391 FUI655391:FUO655391 GEE655391:GEK655391 GOA655391:GOG655391 GXW655391:GYC655391 HHS655391:HHY655391 HRO655391:HRU655391 IBK655391:IBQ655391 ILG655391:ILM655391 IVC655391:IVI655391 JEY655391:JFE655391 JOU655391:JPA655391 JYQ655391:JYW655391 KIM655391:KIS655391 KSI655391:KSO655391 LCE655391:LCK655391 LMA655391:LMG655391 LVW655391:LWC655391 MFS655391:MFY655391 MPO655391:MPU655391 MZK655391:MZQ655391 NJG655391:NJM655391 NTC655391:NTI655391 OCY655391:ODE655391 OMU655391:ONA655391 OWQ655391:OWW655391 PGM655391:PGS655391 PQI655391:PQO655391 QAE655391:QAK655391 QKA655391:QKG655391 QTW655391:QUC655391 RDS655391:RDY655391 RNO655391:RNU655391 RXK655391:RXQ655391 SHG655391:SHM655391 SRC655391:SRI655391 TAY655391:TBE655391 TKU655391:TLA655391 TUQ655391:TUW655391 UEM655391:UES655391 UOI655391:UOO655391 UYE655391:UYK655391 VIA655391:VIG655391 VRW655391:VSC655391 WBS655391:WBY655391 WLO655391:WLU655391 WVK655391:WVQ655391 C720927:I720927 IY720927:JE720927 SU720927:TA720927 ACQ720927:ACW720927 AMM720927:AMS720927 AWI720927:AWO720927 BGE720927:BGK720927 BQA720927:BQG720927 BZW720927:CAC720927 CJS720927:CJY720927 CTO720927:CTU720927 DDK720927:DDQ720927 DNG720927:DNM720927 DXC720927:DXI720927 EGY720927:EHE720927 EQU720927:ERA720927 FAQ720927:FAW720927 FKM720927:FKS720927 FUI720927:FUO720927 GEE720927:GEK720927 GOA720927:GOG720927 GXW720927:GYC720927 HHS720927:HHY720927 HRO720927:HRU720927 IBK720927:IBQ720927 ILG720927:ILM720927 IVC720927:IVI720927 JEY720927:JFE720927 JOU720927:JPA720927 JYQ720927:JYW720927 KIM720927:KIS720927 KSI720927:KSO720927 LCE720927:LCK720927 LMA720927:LMG720927 LVW720927:LWC720927 MFS720927:MFY720927 MPO720927:MPU720927 MZK720927:MZQ720927 NJG720927:NJM720927 NTC720927:NTI720927 OCY720927:ODE720927 OMU720927:ONA720927 OWQ720927:OWW720927 PGM720927:PGS720927 PQI720927:PQO720927 QAE720927:QAK720927 QKA720927:QKG720927 QTW720927:QUC720927 RDS720927:RDY720927 RNO720927:RNU720927 RXK720927:RXQ720927 SHG720927:SHM720927 SRC720927:SRI720927 TAY720927:TBE720927 TKU720927:TLA720927 TUQ720927:TUW720927 UEM720927:UES720927 UOI720927:UOO720927 UYE720927:UYK720927 VIA720927:VIG720927 VRW720927:VSC720927 WBS720927:WBY720927 WLO720927:WLU720927 WVK720927:WVQ720927 C786463:I786463 IY786463:JE786463 SU786463:TA786463 ACQ786463:ACW786463 AMM786463:AMS786463 AWI786463:AWO786463 BGE786463:BGK786463 BQA786463:BQG786463 BZW786463:CAC786463 CJS786463:CJY786463 CTO786463:CTU786463 DDK786463:DDQ786463 DNG786463:DNM786463 DXC786463:DXI786463 EGY786463:EHE786463 EQU786463:ERA786463 FAQ786463:FAW786463 FKM786463:FKS786463 FUI786463:FUO786463 GEE786463:GEK786463 GOA786463:GOG786463 GXW786463:GYC786463 HHS786463:HHY786463 HRO786463:HRU786463 IBK786463:IBQ786463 ILG786463:ILM786463 IVC786463:IVI786463 JEY786463:JFE786463 JOU786463:JPA786463 JYQ786463:JYW786463 KIM786463:KIS786463 KSI786463:KSO786463 LCE786463:LCK786463 LMA786463:LMG786463 LVW786463:LWC786463 MFS786463:MFY786463 MPO786463:MPU786463 MZK786463:MZQ786463 NJG786463:NJM786463 NTC786463:NTI786463 OCY786463:ODE786463 OMU786463:ONA786463 OWQ786463:OWW786463 PGM786463:PGS786463 PQI786463:PQO786463 QAE786463:QAK786463 QKA786463:QKG786463 QTW786463:QUC786463 RDS786463:RDY786463 RNO786463:RNU786463 RXK786463:RXQ786463 SHG786463:SHM786463 SRC786463:SRI786463 TAY786463:TBE786463 TKU786463:TLA786463 TUQ786463:TUW786463 UEM786463:UES786463 UOI786463:UOO786463 UYE786463:UYK786463 VIA786463:VIG786463 VRW786463:VSC786463 WBS786463:WBY786463 WLO786463:WLU786463 WVK786463:WVQ786463 C851999:I851999 IY851999:JE851999 SU851999:TA851999 ACQ851999:ACW851999 AMM851999:AMS851999 AWI851999:AWO851999 BGE851999:BGK851999 BQA851999:BQG851999 BZW851999:CAC851999 CJS851999:CJY851999 CTO851999:CTU851999 DDK851999:DDQ851999 DNG851999:DNM851999 DXC851999:DXI851999 EGY851999:EHE851999 EQU851999:ERA851999 FAQ851999:FAW851999 FKM851999:FKS851999 FUI851999:FUO851999 GEE851999:GEK851999 GOA851999:GOG851999 GXW851999:GYC851999 HHS851999:HHY851999 HRO851999:HRU851999 IBK851999:IBQ851999 ILG851999:ILM851999 IVC851999:IVI851999 JEY851999:JFE851999 JOU851999:JPA851999 JYQ851999:JYW851999 KIM851999:KIS851999 KSI851999:KSO851999 LCE851999:LCK851999 LMA851999:LMG851999 LVW851999:LWC851999 MFS851999:MFY851999 MPO851999:MPU851999 MZK851999:MZQ851999 NJG851999:NJM851999 NTC851999:NTI851999 OCY851999:ODE851999 OMU851999:ONA851999 OWQ851999:OWW851999 PGM851999:PGS851999 PQI851999:PQO851999 QAE851999:QAK851999 QKA851999:QKG851999 QTW851999:QUC851999 RDS851999:RDY851999 RNO851999:RNU851999 RXK851999:RXQ851999 SHG851999:SHM851999 SRC851999:SRI851999 TAY851999:TBE851999 TKU851999:TLA851999 TUQ851999:TUW851999 UEM851999:UES851999 UOI851999:UOO851999 UYE851999:UYK851999 VIA851999:VIG851999 VRW851999:VSC851999 WBS851999:WBY851999 WLO851999:WLU851999 WVK851999:WVQ851999 C917535:I917535 IY917535:JE917535 SU917535:TA917535 ACQ917535:ACW917535 AMM917535:AMS917535 AWI917535:AWO917535 BGE917535:BGK917535 BQA917535:BQG917535 BZW917535:CAC917535 CJS917535:CJY917535 CTO917535:CTU917535 DDK917535:DDQ917535 DNG917535:DNM917535 DXC917535:DXI917535 EGY917535:EHE917535 EQU917535:ERA917535 FAQ917535:FAW917535 FKM917535:FKS917535 FUI917535:FUO917535 GEE917535:GEK917535 GOA917535:GOG917535 GXW917535:GYC917535 HHS917535:HHY917535 HRO917535:HRU917535 IBK917535:IBQ917535 ILG917535:ILM917535 IVC917535:IVI917535 JEY917535:JFE917535 JOU917535:JPA917535 JYQ917535:JYW917535 KIM917535:KIS917535 KSI917535:KSO917535 LCE917535:LCK917535 LMA917535:LMG917535 LVW917535:LWC917535 MFS917535:MFY917535 MPO917535:MPU917535 MZK917535:MZQ917535 NJG917535:NJM917535 NTC917535:NTI917535 OCY917535:ODE917535 OMU917535:ONA917535 OWQ917535:OWW917535 PGM917535:PGS917535 PQI917535:PQO917535 QAE917535:QAK917535 QKA917535:QKG917535 QTW917535:QUC917535 RDS917535:RDY917535 RNO917535:RNU917535 RXK917535:RXQ917535 SHG917535:SHM917535 SRC917535:SRI917535 TAY917535:TBE917535 TKU917535:TLA917535 TUQ917535:TUW917535 UEM917535:UES917535 UOI917535:UOO917535 UYE917535:UYK917535 VIA917535:VIG917535 VRW917535:VSC917535 WBS917535:WBY917535 WLO917535:WLU917535 WVK917535:WVQ917535 C983071:I983071 IY983071:JE983071 SU983071:TA983071 ACQ983071:ACW983071 AMM983071:AMS983071 AWI983071:AWO983071 BGE983071:BGK983071 BQA983071:BQG983071 BZW983071:CAC983071 CJS983071:CJY983071 CTO983071:CTU983071 DDK983071:DDQ983071 DNG983071:DNM983071 DXC983071:DXI983071 EGY983071:EHE983071 EQU983071:ERA983071 FAQ983071:FAW983071 FKM983071:FKS983071 FUI983071:FUO983071 GEE983071:GEK983071 GOA983071:GOG983071 GXW983071:GYC983071 HHS983071:HHY983071 HRO983071:HRU983071 IBK983071:IBQ983071 ILG983071:ILM983071 IVC983071:IVI983071 JEY983071:JFE983071 JOU983071:JPA983071 JYQ983071:JYW983071 KIM983071:KIS983071 KSI983071:KSO983071 LCE983071:LCK983071 LMA983071:LMG983071 LVW983071:LWC983071 MFS983071:MFY983071 MPO983071:MPU983071 MZK983071:MZQ983071 NJG983071:NJM983071 NTC983071:NTI983071 OCY983071:ODE983071 OMU983071:ONA983071 OWQ983071:OWW983071 PGM983071:PGS983071 PQI983071:PQO983071 QAE983071:QAK983071 QKA983071:QKG983071 QTW983071:QUC983071 RDS983071:RDY983071 RNO983071:RNU983071 RXK983071:RXQ983071 SHG983071:SHM983071 SRC983071:SRI983071 TAY983071:TBE983071 TKU983071:TLA983071 TUQ983071:TUW983071 UEM983071:UES983071 UOI983071:UOO983071 UYE983071:UYK983071 VIA983071:VIG983071 VRW983071:VSC983071 WBS983071:WBY983071 WLO983071:WLU983071" xr:uid="{00000000-0002-0000-0500-000005000000}">
      <formula1>150</formula1>
    </dataValidation>
    <dataValidation type="list" operator="lessThanOrEqual" showInputMessage="1" showErrorMessage="1" sqref="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xr:uid="{00000000-0002-0000-0500-000006000000}">
      <formula1>"ACT,QLD,NSW,Vic,Tas,SA"</formula1>
    </dataValidation>
    <dataValidation type="textLength" operator="lessThanOrEqual" showInputMessage="1" showErrorMessage="1" sqref="WVK983032:WVP983032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28:H65528 IY65528:JD65528 SU65528:SZ65528 ACQ65528:ACV65528 AMM65528:AMR65528 AWI65528:AWN65528 BGE65528:BGJ65528 BQA65528:BQF65528 BZW65528:CAB65528 CJS65528:CJX65528 CTO65528:CTT65528 DDK65528:DDP65528 DNG65528:DNL65528 DXC65528:DXH65528 EGY65528:EHD65528 EQU65528:EQZ65528 FAQ65528:FAV65528 FKM65528:FKR65528 FUI65528:FUN65528 GEE65528:GEJ65528 GOA65528:GOF65528 GXW65528:GYB65528 HHS65528:HHX65528 HRO65528:HRT65528 IBK65528:IBP65528 ILG65528:ILL65528 IVC65528:IVH65528 JEY65528:JFD65528 JOU65528:JOZ65528 JYQ65528:JYV65528 KIM65528:KIR65528 KSI65528:KSN65528 LCE65528:LCJ65528 LMA65528:LMF65528 LVW65528:LWB65528 MFS65528:MFX65528 MPO65528:MPT65528 MZK65528:MZP65528 NJG65528:NJL65528 NTC65528:NTH65528 OCY65528:ODD65528 OMU65528:OMZ65528 OWQ65528:OWV65528 PGM65528:PGR65528 PQI65528:PQN65528 QAE65528:QAJ65528 QKA65528:QKF65528 QTW65528:QUB65528 RDS65528:RDX65528 RNO65528:RNT65528 RXK65528:RXP65528 SHG65528:SHL65528 SRC65528:SRH65528 TAY65528:TBD65528 TKU65528:TKZ65528 TUQ65528:TUV65528 UEM65528:UER65528 UOI65528:UON65528 UYE65528:UYJ65528 VIA65528:VIF65528 VRW65528:VSB65528 WBS65528:WBX65528 WLO65528:WLT65528 WVK65528:WVP65528 C131064:H131064 IY131064:JD131064 SU131064:SZ131064 ACQ131064:ACV131064 AMM131064:AMR131064 AWI131064:AWN131064 BGE131064:BGJ131064 BQA131064:BQF131064 BZW131064:CAB131064 CJS131064:CJX131064 CTO131064:CTT131064 DDK131064:DDP131064 DNG131064:DNL131064 DXC131064:DXH131064 EGY131064:EHD131064 EQU131064:EQZ131064 FAQ131064:FAV131064 FKM131064:FKR131064 FUI131064:FUN131064 GEE131064:GEJ131064 GOA131064:GOF131064 GXW131064:GYB131064 HHS131064:HHX131064 HRO131064:HRT131064 IBK131064:IBP131064 ILG131064:ILL131064 IVC131064:IVH131064 JEY131064:JFD131064 JOU131064:JOZ131064 JYQ131064:JYV131064 KIM131064:KIR131064 KSI131064:KSN131064 LCE131064:LCJ131064 LMA131064:LMF131064 LVW131064:LWB131064 MFS131064:MFX131064 MPO131064:MPT131064 MZK131064:MZP131064 NJG131064:NJL131064 NTC131064:NTH131064 OCY131064:ODD131064 OMU131064:OMZ131064 OWQ131064:OWV131064 PGM131064:PGR131064 PQI131064:PQN131064 QAE131064:QAJ131064 QKA131064:QKF131064 QTW131064:QUB131064 RDS131064:RDX131064 RNO131064:RNT131064 RXK131064:RXP131064 SHG131064:SHL131064 SRC131064:SRH131064 TAY131064:TBD131064 TKU131064:TKZ131064 TUQ131064:TUV131064 UEM131064:UER131064 UOI131064:UON131064 UYE131064:UYJ131064 VIA131064:VIF131064 VRW131064:VSB131064 WBS131064:WBX131064 WLO131064:WLT131064 WVK131064:WVP131064 C196600:H196600 IY196600:JD196600 SU196600:SZ196600 ACQ196600:ACV196600 AMM196600:AMR196600 AWI196600:AWN196600 BGE196600:BGJ196600 BQA196600:BQF196600 BZW196600:CAB196600 CJS196600:CJX196600 CTO196600:CTT196600 DDK196600:DDP196600 DNG196600:DNL196600 DXC196600:DXH196600 EGY196600:EHD196600 EQU196600:EQZ196600 FAQ196600:FAV196600 FKM196600:FKR196600 FUI196600:FUN196600 GEE196600:GEJ196600 GOA196600:GOF196600 GXW196600:GYB196600 HHS196600:HHX196600 HRO196600:HRT196600 IBK196600:IBP196600 ILG196600:ILL196600 IVC196600:IVH196600 JEY196600:JFD196600 JOU196600:JOZ196600 JYQ196600:JYV196600 KIM196600:KIR196600 KSI196600:KSN196600 LCE196600:LCJ196600 LMA196600:LMF196600 LVW196600:LWB196600 MFS196600:MFX196600 MPO196600:MPT196600 MZK196600:MZP196600 NJG196600:NJL196600 NTC196600:NTH196600 OCY196600:ODD196600 OMU196600:OMZ196600 OWQ196600:OWV196600 PGM196600:PGR196600 PQI196600:PQN196600 QAE196600:QAJ196600 QKA196600:QKF196600 QTW196600:QUB196600 RDS196600:RDX196600 RNO196600:RNT196600 RXK196600:RXP196600 SHG196600:SHL196600 SRC196600:SRH196600 TAY196600:TBD196600 TKU196600:TKZ196600 TUQ196600:TUV196600 UEM196600:UER196600 UOI196600:UON196600 UYE196600:UYJ196600 VIA196600:VIF196600 VRW196600:VSB196600 WBS196600:WBX196600 WLO196600:WLT196600 WVK196600:WVP196600 C262136:H262136 IY262136:JD262136 SU262136:SZ262136 ACQ262136:ACV262136 AMM262136:AMR262136 AWI262136:AWN262136 BGE262136:BGJ262136 BQA262136:BQF262136 BZW262136:CAB262136 CJS262136:CJX262136 CTO262136:CTT262136 DDK262136:DDP262136 DNG262136:DNL262136 DXC262136:DXH262136 EGY262136:EHD262136 EQU262136:EQZ262136 FAQ262136:FAV262136 FKM262136:FKR262136 FUI262136:FUN262136 GEE262136:GEJ262136 GOA262136:GOF262136 GXW262136:GYB262136 HHS262136:HHX262136 HRO262136:HRT262136 IBK262136:IBP262136 ILG262136:ILL262136 IVC262136:IVH262136 JEY262136:JFD262136 JOU262136:JOZ262136 JYQ262136:JYV262136 KIM262136:KIR262136 KSI262136:KSN262136 LCE262136:LCJ262136 LMA262136:LMF262136 LVW262136:LWB262136 MFS262136:MFX262136 MPO262136:MPT262136 MZK262136:MZP262136 NJG262136:NJL262136 NTC262136:NTH262136 OCY262136:ODD262136 OMU262136:OMZ262136 OWQ262136:OWV262136 PGM262136:PGR262136 PQI262136:PQN262136 QAE262136:QAJ262136 QKA262136:QKF262136 QTW262136:QUB262136 RDS262136:RDX262136 RNO262136:RNT262136 RXK262136:RXP262136 SHG262136:SHL262136 SRC262136:SRH262136 TAY262136:TBD262136 TKU262136:TKZ262136 TUQ262136:TUV262136 UEM262136:UER262136 UOI262136:UON262136 UYE262136:UYJ262136 VIA262136:VIF262136 VRW262136:VSB262136 WBS262136:WBX262136 WLO262136:WLT262136 WVK262136:WVP262136 C327672:H327672 IY327672:JD327672 SU327672:SZ327672 ACQ327672:ACV327672 AMM327672:AMR327672 AWI327672:AWN327672 BGE327672:BGJ327672 BQA327672:BQF327672 BZW327672:CAB327672 CJS327672:CJX327672 CTO327672:CTT327672 DDK327672:DDP327672 DNG327672:DNL327672 DXC327672:DXH327672 EGY327672:EHD327672 EQU327672:EQZ327672 FAQ327672:FAV327672 FKM327672:FKR327672 FUI327672:FUN327672 GEE327672:GEJ327672 GOA327672:GOF327672 GXW327672:GYB327672 HHS327672:HHX327672 HRO327672:HRT327672 IBK327672:IBP327672 ILG327672:ILL327672 IVC327672:IVH327672 JEY327672:JFD327672 JOU327672:JOZ327672 JYQ327672:JYV327672 KIM327672:KIR327672 KSI327672:KSN327672 LCE327672:LCJ327672 LMA327672:LMF327672 LVW327672:LWB327672 MFS327672:MFX327672 MPO327672:MPT327672 MZK327672:MZP327672 NJG327672:NJL327672 NTC327672:NTH327672 OCY327672:ODD327672 OMU327672:OMZ327672 OWQ327672:OWV327672 PGM327672:PGR327672 PQI327672:PQN327672 QAE327672:QAJ327672 QKA327672:QKF327672 QTW327672:QUB327672 RDS327672:RDX327672 RNO327672:RNT327672 RXK327672:RXP327672 SHG327672:SHL327672 SRC327672:SRH327672 TAY327672:TBD327672 TKU327672:TKZ327672 TUQ327672:TUV327672 UEM327672:UER327672 UOI327672:UON327672 UYE327672:UYJ327672 VIA327672:VIF327672 VRW327672:VSB327672 WBS327672:WBX327672 WLO327672:WLT327672 WVK327672:WVP327672 C393208:H393208 IY393208:JD393208 SU393208:SZ393208 ACQ393208:ACV393208 AMM393208:AMR393208 AWI393208:AWN393208 BGE393208:BGJ393208 BQA393208:BQF393208 BZW393208:CAB393208 CJS393208:CJX393208 CTO393208:CTT393208 DDK393208:DDP393208 DNG393208:DNL393208 DXC393208:DXH393208 EGY393208:EHD393208 EQU393208:EQZ393208 FAQ393208:FAV393208 FKM393208:FKR393208 FUI393208:FUN393208 GEE393208:GEJ393208 GOA393208:GOF393208 GXW393208:GYB393208 HHS393208:HHX393208 HRO393208:HRT393208 IBK393208:IBP393208 ILG393208:ILL393208 IVC393208:IVH393208 JEY393208:JFD393208 JOU393208:JOZ393208 JYQ393208:JYV393208 KIM393208:KIR393208 KSI393208:KSN393208 LCE393208:LCJ393208 LMA393208:LMF393208 LVW393208:LWB393208 MFS393208:MFX393208 MPO393208:MPT393208 MZK393208:MZP393208 NJG393208:NJL393208 NTC393208:NTH393208 OCY393208:ODD393208 OMU393208:OMZ393208 OWQ393208:OWV393208 PGM393208:PGR393208 PQI393208:PQN393208 QAE393208:QAJ393208 QKA393208:QKF393208 QTW393208:QUB393208 RDS393208:RDX393208 RNO393208:RNT393208 RXK393208:RXP393208 SHG393208:SHL393208 SRC393208:SRH393208 TAY393208:TBD393208 TKU393208:TKZ393208 TUQ393208:TUV393208 UEM393208:UER393208 UOI393208:UON393208 UYE393208:UYJ393208 VIA393208:VIF393208 VRW393208:VSB393208 WBS393208:WBX393208 WLO393208:WLT393208 WVK393208:WVP393208 C458744:H458744 IY458744:JD458744 SU458744:SZ458744 ACQ458744:ACV458744 AMM458744:AMR458744 AWI458744:AWN458744 BGE458744:BGJ458744 BQA458744:BQF458744 BZW458744:CAB458744 CJS458744:CJX458744 CTO458744:CTT458744 DDK458744:DDP458744 DNG458744:DNL458744 DXC458744:DXH458744 EGY458744:EHD458744 EQU458744:EQZ458744 FAQ458744:FAV458744 FKM458744:FKR458744 FUI458744:FUN458744 GEE458744:GEJ458744 GOA458744:GOF458744 GXW458744:GYB458744 HHS458744:HHX458744 HRO458744:HRT458744 IBK458744:IBP458744 ILG458744:ILL458744 IVC458744:IVH458744 JEY458744:JFD458744 JOU458744:JOZ458744 JYQ458744:JYV458744 KIM458744:KIR458744 KSI458744:KSN458744 LCE458744:LCJ458744 LMA458744:LMF458744 LVW458744:LWB458744 MFS458744:MFX458744 MPO458744:MPT458744 MZK458744:MZP458744 NJG458744:NJL458744 NTC458744:NTH458744 OCY458744:ODD458744 OMU458744:OMZ458744 OWQ458744:OWV458744 PGM458744:PGR458744 PQI458744:PQN458744 QAE458744:QAJ458744 QKA458744:QKF458744 QTW458744:QUB458744 RDS458744:RDX458744 RNO458744:RNT458744 RXK458744:RXP458744 SHG458744:SHL458744 SRC458744:SRH458744 TAY458744:TBD458744 TKU458744:TKZ458744 TUQ458744:TUV458744 UEM458744:UER458744 UOI458744:UON458744 UYE458744:UYJ458744 VIA458744:VIF458744 VRW458744:VSB458744 WBS458744:WBX458744 WLO458744:WLT458744 WVK458744:WVP458744 C524280:H524280 IY524280:JD524280 SU524280:SZ524280 ACQ524280:ACV524280 AMM524280:AMR524280 AWI524280:AWN524280 BGE524280:BGJ524280 BQA524280:BQF524280 BZW524280:CAB524280 CJS524280:CJX524280 CTO524280:CTT524280 DDK524280:DDP524280 DNG524280:DNL524280 DXC524280:DXH524280 EGY524280:EHD524280 EQU524280:EQZ524280 FAQ524280:FAV524280 FKM524280:FKR524280 FUI524280:FUN524280 GEE524280:GEJ524280 GOA524280:GOF524280 GXW524280:GYB524280 HHS524280:HHX524280 HRO524280:HRT524280 IBK524280:IBP524280 ILG524280:ILL524280 IVC524280:IVH524280 JEY524280:JFD524280 JOU524280:JOZ524280 JYQ524280:JYV524280 KIM524280:KIR524280 KSI524280:KSN524280 LCE524280:LCJ524280 LMA524280:LMF524280 LVW524280:LWB524280 MFS524280:MFX524280 MPO524280:MPT524280 MZK524280:MZP524280 NJG524280:NJL524280 NTC524280:NTH524280 OCY524280:ODD524280 OMU524280:OMZ524280 OWQ524280:OWV524280 PGM524280:PGR524280 PQI524280:PQN524280 QAE524280:QAJ524280 QKA524280:QKF524280 QTW524280:QUB524280 RDS524280:RDX524280 RNO524280:RNT524280 RXK524280:RXP524280 SHG524280:SHL524280 SRC524280:SRH524280 TAY524280:TBD524280 TKU524280:TKZ524280 TUQ524280:TUV524280 UEM524280:UER524280 UOI524280:UON524280 UYE524280:UYJ524280 VIA524280:VIF524280 VRW524280:VSB524280 WBS524280:WBX524280 WLO524280:WLT524280 WVK524280:WVP524280 C589816:H589816 IY589816:JD589816 SU589816:SZ589816 ACQ589816:ACV589816 AMM589816:AMR589816 AWI589816:AWN589816 BGE589816:BGJ589816 BQA589816:BQF589816 BZW589816:CAB589816 CJS589816:CJX589816 CTO589816:CTT589816 DDK589816:DDP589816 DNG589816:DNL589816 DXC589816:DXH589816 EGY589816:EHD589816 EQU589816:EQZ589816 FAQ589816:FAV589816 FKM589816:FKR589816 FUI589816:FUN589816 GEE589816:GEJ589816 GOA589816:GOF589816 GXW589816:GYB589816 HHS589816:HHX589816 HRO589816:HRT589816 IBK589816:IBP589816 ILG589816:ILL589816 IVC589816:IVH589816 JEY589816:JFD589816 JOU589816:JOZ589816 JYQ589816:JYV589816 KIM589816:KIR589816 KSI589816:KSN589816 LCE589816:LCJ589816 LMA589816:LMF589816 LVW589816:LWB589816 MFS589816:MFX589816 MPO589816:MPT589816 MZK589816:MZP589816 NJG589816:NJL589816 NTC589816:NTH589816 OCY589816:ODD589816 OMU589816:OMZ589816 OWQ589816:OWV589816 PGM589816:PGR589816 PQI589816:PQN589816 QAE589816:QAJ589816 QKA589816:QKF589816 QTW589816:QUB589816 RDS589816:RDX589816 RNO589816:RNT589816 RXK589816:RXP589816 SHG589816:SHL589816 SRC589816:SRH589816 TAY589816:TBD589816 TKU589816:TKZ589816 TUQ589816:TUV589816 UEM589816:UER589816 UOI589816:UON589816 UYE589816:UYJ589816 VIA589816:VIF589816 VRW589816:VSB589816 WBS589816:WBX589816 WLO589816:WLT589816 WVK589816:WVP589816 C655352:H655352 IY655352:JD655352 SU655352:SZ655352 ACQ655352:ACV655352 AMM655352:AMR655352 AWI655352:AWN655352 BGE655352:BGJ655352 BQA655352:BQF655352 BZW655352:CAB655352 CJS655352:CJX655352 CTO655352:CTT655352 DDK655352:DDP655352 DNG655352:DNL655352 DXC655352:DXH655352 EGY655352:EHD655352 EQU655352:EQZ655352 FAQ655352:FAV655352 FKM655352:FKR655352 FUI655352:FUN655352 GEE655352:GEJ655352 GOA655352:GOF655352 GXW655352:GYB655352 HHS655352:HHX655352 HRO655352:HRT655352 IBK655352:IBP655352 ILG655352:ILL655352 IVC655352:IVH655352 JEY655352:JFD655352 JOU655352:JOZ655352 JYQ655352:JYV655352 KIM655352:KIR655352 KSI655352:KSN655352 LCE655352:LCJ655352 LMA655352:LMF655352 LVW655352:LWB655352 MFS655352:MFX655352 MPO655352:MPT655352 MZK655352:MZP655352 NJG655352:NJL655352 NTC655352:NTH655352 OCY655352:ODD655352 OMU655352:OMZ655352 OWQ655352:OWV655352 PGM655352:PGR655352 PQI655352:PQN655352 QAE655352:QAJ655352 QKA655352:QKF655352 QTW655352:QUB655352 RDS655352:RDX655352 RNO655352:RNT655352 RXK655352:RXP655352 SHG655352:SHL655352 SRC655352:SRH655352 TAY655352:TBD655352 TKU655352:TKZ655352 TUQ655352:TUV655352 UEM655352:UER655352 UOI655352:UON655352 UYE655352:UYJ655352 VIA655352:VIF655352 VRW655352:VSB655352 WBS655352:WBX655352 WLO655352:WLT655352 WVK655352:WVP655352 C720888:H720888 IY720888:JD720888 SU720888:SZ720888 ACQ720888:ACV720888 AMM720888:AMR720888 AWI720888:AWN720888 BGE720888:BGJ720888 BQA720888:BQF720888 BZW720888:CAB720888 CJS720888:CJX720888 CTO720888:CTT720888 DDK720888:DDP720888 DNG720888:DNL720888 DXC720888:DXH720888 EGY720888:EHD720888 EQU720888:EQZ720888 FAQ720888:FAV720888 FKM720888:FKR720888 FUI720888:FUN720888 GEE720888:GEJ720888 GOA720888:GOF720888 GXW720888:GYB720888 HHS720888:HHX720888 HRO720888:HRT720888 IBK720888:IBP720888 ILG720888:ILL720888 IVC720888:IVH720888 JEY720888:JFD720888 JOU720888:JOZ720888 JYQ720888:JYV720888 KIM720888:KIR720888 KSI720888:KSN720888 LCE720888:LCJ720888 LMA720888:LMF720888 LVW720888:LWB720888 MFS720888:MFX720888 MPO720888:MPT720888 MZK720888:MZP720888 NJG720888:NJL720888 NTC720888:NTH720888 OCY720888:ODD720888 OMU720888:OMZ720888 OWQ720888:OWV720888 PGM720888:PGR720888 PQI720888:PQN720888 QAE720888:QAJ720888 QKA720888:QKF720888 QTW720888:QUB720888 RDS720888:RDX720888 RNO720888:RNT720888 RXK720888:RXP720888 SHG720888:SHL720888 SRC720888:SRH720888 TAY720888:TBD720888 TKU720888:TKZ720888 TUQ720888:TUV720888 UEM720888:UER720888 UOI720888:UON720888 UYE720888:UYJ720888 VIA720888:VIF720888 VRW720888:VSB720888 WBS720888:WBX720888 WLO720888:WLT720888 WVK720888:WVP720888 C786424:H786424 IY786424:JD786424 SU786424:SZ786424 ACQ786424:ACV786424 AMM786424:AMR786424 AWI786424:AWN786424 BGE786424:BGJ786424 BQA786424:BQF786424 BZW786424:CAB786424 CJS786424:CJX786424 CTO786424:CTT786424 DDK786424:DDP786424 DNG786424:DNL786424 DXC786424:DXH786424 EGY786424:EHD786424 EQU786424:EQZ786424 FAQ786424:FAV786424 FKM786424:FKR786424 FUI786424:FUN786424 GEE786424:GEJ786424 GOA786424:GOF786424 GXW786424:GYB786424 HHS786424:HHX786424 HRO786424:HRT786424 IBK786424:IBP786424 ILG786424:ILL786424 IVC786424:IVH786424 JEY786424:JFD786424 JOU786424:JOZ786424 JYQ786424:JYV786424 KIM786424:KIR786424 KSI786424:KSN786424 LCE786424:LCJ786424 LMA786424:LMF786424 LVW786424:LWB786424 MFS786424:MFX786424 MPO786424:MPT786424 MZK786424:MZP786424 NJG786424:NJL786424 NTC786424:NTH786424 OCY786424:ODD786424 OMU786424:OMZ786424 OWQ786424:OWV786424 PGM786424:PGR786424 PQI786424:PQN786424 QAE786424:QAJ786424 QKA786424:QKF786424 QTW786424:QUB786424 RDS786424:RDX786424 RNO786424:RNT786424 RXK786424:RXP786424 SHG786424:SHL786424 SRC786424:SRH786424 TAY786424:TBD786424 TKU786424:TKZ786424 TUQ786424:TUV786424 UEM786424:UER786424 UOI786424:UON786424 UYE786424:UYJ786424 VIA786424:VIF786424 VRW786424:VSB786424 WBS786424:WBX786424 WLO786424:WLT786424 WVK786424:WVP786424 C851960:H851960 IY851960:JD851960 SU851960:SZ851960 ACQ851960:ACV851960 AMM851960:AMR851960 AWI851960:AWN851960 BGE851960:BGJ851960 BQA851960:BQF851960 BZW851960:CAB851960 CJS851960:CJX851960 CTO851960:CTT851960 DDK851960:DDP851960 DNG851960:DNL851960 DXC851960:DXH851960 EGY851960:EHD851960 EQU851960:EQZ851960 FAQ851960:FAV851960 FKM851960:FKR851960 FUI851960:FUN851960 GEE851960:GEJ851960 GOA851960:GOF851960 GXW851960:GYB851960 HHS851960:HHX851960 HRO851960:HRT851960 IBK851960:IBP851960 ILG851960:ILL851960 IVC851960:IVH851960 JEY851960:JFD851960 JOU851960:JOZ851960 JYQ851960:JYV851960 KIM851960:KIR851960 KSI851960:KSN851960 LCE851960:LCJ851960 LMA851960:LMF851960 LVW851960:LWB851960 MFS851960:MFX851960 MPO851960:MPT851960 MZK851960:MZP851960 NJG851960:NJL851960 NTC851960:NTH851960 OCY851960:ODD851960 OMU851960:OMZ851960 OWQ851960:OWV851960 PGM851960:PGR851960 PQI851960:PQN851960 QAE851960:QAJ851960 QKA851960:QKF851960 QTW851960:QUB851960 RDS851960:RDX851960 RNO851960:RNT851960 RXK851960:RXP851960 SHG851960:SHL851960 SRC851960:SRH851960 TAY851960:TBD851960 TKU851960:TKZ851960 TUQ851960:TUV851960 UEM851960:UER851960 UOI851960:UON851960 UYE851960:UYJ851960 VIA851960:VIF851960 VRW851960:VSB851960 WBS851960:WBX851960 WLO851960:WLT851960 WVK851960:WVP851960 C917496:H917496 IY917496:JD917496 SU917496:SZ917496 ACQ917496:ACV917496 AMM917496:AMR917496 AWI917496:AWN917496 BGE917496:BGJ917496 BQA917496:BQF917496 BZW917496:CAB917496 CJS917496:CJX917496 CTO917496:CTT917496 DDK917496:DDP917496 DNG917496:DNL917496 DXC917496:DXH917496 EGY917496:EHD917496 EQU917496:EQZ917496 FAQ917496:FAV917496 FKM917496:FKR917496 FUI917496:FUN917496 GEE917496:GEJ917496 GOA917496:GOF917496 GXW917496:GYB917496 HHS917496:HHX917496 HRO917496:HRT917496 IBK917496:IBP917496 ILG917496:ILL917496 IVC917496:IVH917496 JEY917496:JFD917496 JOU917496:JOZ917496 JYQ917496:JYV917496 KIM917496:KIR917496 KSI917496:KSN917496 LCE917496:LCJ917496 LMA917496:LMF917496 LVW917496:LWB917496 MFS917496:MFX917496 MPO917496:MPT917496 MZK917496:MZP917496 NJG917496:NJL917496 NTC917496:NTH917496 OCY917496:ODD917496 OMU917496:OMZ917496 OWQ917496:OWV917496 PGM917496:PGR917496 PQI917496:PQN917496 QAE917496:QAJ917496 QKA917496:QKF917496 QTW917496:QUB917496 RDS917496:RDX917496 RNO917496:RNT917496 RXK917496:RXP917496 SHG917496:SHL917496 SRC917496:SRH917496 TAY917496:TBD917496 TKU917496:TKZ917496 TUQ917496:TUV917496 UEM917496:UER917496 UOI917496:UON917496 UYE917496:UYJ917496 VIA917496:VIF917496 VRW917496:VSB917496 WBS917496:WBX917496 WLO917496:WLT917496 WVK917496:WVP917496 C983032:H983032 IY983032:JD983032 SU983032:SZ983032 ACQ983032:ACV983032 AMM983032:AMR983032 AWI983032:AWN983032 BGE983032:BGJ983032 BQA983032:BQF983032 BZW983032:CAB983032 CJS983032:CJX983032 CTO983032:CTT983032 DDK983032:DDP983032 DNG983032:DNL983032 DXC983032:DXH983032 EGY983032:EHD983032 EQU983032:EQZ983032 FAQ983032:FAV983032 FKM983032:FKR983032 FUI983032:FUN983032 GEE983032:GEJ983032 GOA983032:GOF983032 GXW983032:GYB983032 HHS983032:HHX983032 HRO983032:HRT983032 IBK983032:IBP983032 ILG983032:ILL983032 IVC983032:IVH983032 JEY983032:JFD983032 JOU983032:JOZ983032 JYQ983032:JYV983032 KIM983032:KIR983032 KSI983032:KSN983032 LCE983032:LCJ983032 LMA983032:LMF983032 LVW983032:LWB983032 MFS983032:MFX983032 MPO983032:MPT983032 MZK983032:MZP983032 NJG983032:NJL983032 NTC983032:NTH983032 OCY983032:ODD983032 OMU983032:OMZ983032 OWQ983032:OWV983032 PGM983032:PGR983032 PQI983032:PQN983032 QAE983032:QAJ983032 QKA983032:QKF983032 QTW983032:QUB983032 RDS983032:RDX983032 RNO983032:RNT983032 RXK983032:RXP983032 SHG983032:SHL983032 SRC983032:SRH983032 TAY983032:TBD983032 TKU983032:TKZ983032 TUQ983032:TUV983032 UEM983032:UER983032 UOI983032:UON983032 UYE983032:UYJ983032 VIA983032:VIF983032 VRW983032:VSB983032 WBS983032:WBX983032 WLO983032:WLT983032" xr:uid="{00000000-0002-0000-0500-000007000000}">
      <formula1>150</formula1>
    </dataValidation>
    <dataValidation type="list" allowBlank="1" showInputMessage="1" showErrorMessage="1" sqref="WVK98306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xr:uid="{00000000-0002-0000-0500-000008000000}">
      <formula1>"Actual, Estimate, Consolidated, Public"</formula1>
    </dataValidation>
    <dataValidation type="list" allowBlank="1" showInputMessage="1" showErrorMessage="1" sqref="WVK98306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xr:uid="{00000000-0002-0000-0500-000009000000}">
      <formula1>"Financial, Calendar, Other"</formula1>
    </dataValidation>
    <dataValidation type="list" allowBlank="1" showInputMessage="1" showErrorMessage="1" sqref="WVK983064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WLO98306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IY3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6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xr:uid="{00000000-0002-0000-0500-00000B000000}">
      <formula1>"1999,2000,2001,2002,2003,2004,2005,2006,2007,2008,2009,2010,2011,2012,2013,2014,2015,2016,2017,2018,2019,2020,2021,2022,2023,2024"</formula1>
    </dataValidation>
    <dataValidation type="whole" operator="greaterThan" showInputMessage="1" showErrorMessage="1" sqref="G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G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G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G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G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G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G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G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G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G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G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G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G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G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G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xr:uid="{00000000-0002-0000-0500-00000C000000}">
      <formula1>1</formula1>
    </dataValidation>
    <dataValidation type="textLength" operator="greaterThan" showInputMessage="1" showErrorMessage="1" sqref="WVM983041:WVP983041 E65534:H65534 JA65534:JD65534 SW65534:SZ65534 ACS65534:ACV65534 AMO65534:AMR65534 AWK65534:AWN65534 BGG65534:BGJ65534 BQC65534:BQF65534 BZY65534:CAB65534 CJU65534:CJX65534 CTQ65534:CTT65534 DDM65534:DDP65534 DNI65534:DNL65534 DXE65534:DXH65534 EHA65534:EHD65534 EQW65534:EQZ65534 FAS65534:FAV65534 FKO65534:FKR65534 FUK65534:FUN65534 GEG65534:GEJ65534 GOC65534:GOF65534 GXY65534:GYB65534 HHU65534:HHX65534 HRQ65534:HRT65534 IBM65534:IBP65534 ILI65534:ILL65534 IVE65534:IVH65534 JFA65534:JFD65534 JOW65534:JOZ65534 JYS65534:JYV65534 KIO65534:KIR65534 KSK65534:KSN65534 LCG65534:LCJ65534 LMC65534:LMF65534 LVY65534:LWB65534 MFU65534:MFX65534 MPQ65534:MPT65534 MZM65534:MZP65534 NJI65534:NJL65534 NTE65534:NTH65534 ODA65534:ODD65534 OMW65534:OMZ65534 OWS65534:OWV65534 PGO65534:PGR65534 PQK65534:PQN65534 QAG65534:QAJ65534 QKC65534:QKF65534 QTY65534:QUB65534 RDU65534:RDX65534 RNQ65534:RNT65534 RXM65534:RXP65534 SHI65534:SHL65534 SRE65534:SRH65534 TBA65534:TBD65534 TKW65534:TKZ65534 TUS65534:TUV65534 UEO65534:UER65534 UOK65534:UON65534 UYG65534:UYJ65534 VIC65534:VIF65534 VRY65534:VSB65534 WBU65534:WBX65534 WLQ65534:WLT65534 WVM65534:WVP65534 E131070:H131070 JA131070:JD131070 SW131070:SZ131070 ACS131070:ACV131070 AMO131070:AMR131070 AWK131070:AWN131070 BGG131070:BGJ131070 BQC131070:BQF131070 BZY131070:CAB131070 CJU131070:CJX131070 CTQ131070:CTT131070 DDM131070:DDP131070 DNI131070:DNL131070 DXE131070:DXH131070 EHA131070:EHD131070 EQW131070:EQZ131070 FAS131070:FAV131070 FKO131070:FKR131070 FUK131070:FUN131070 GEG131070:GEJ131070 GOC131070:GOF131070 GXY131070:GYB131070 HHU131070:HHX131070 HRQ131070:HRT131070 IBM131070:IBP131070 ILI131070:ILL131070 IVE131070:IVH131070 JFA131070:JFD131070 JOW131070:JOZ131070 JYS131070:JYV131070 KIO131070:KIR131070 KSK131070:KSN131070 LCG131070:LCJ131070 LMC131070:LMF131070 LVY131070:LWB131070 MFU131070:MFX131070 MPQ131070:MPT131070 MZM131070:MZP131070 NJI131070:NJL131070 NTE131070:NTH131070 ODA131070:ODD131070 OMW131070:OMZ131070 OWS131070:OWV131070 PGO131070:PGR131070 PQK131070:PQN131070 QAG131070:QAJ131070 QKC131070:QKF131070 QTY131070:QUB131070 RDU131070:RDX131070 RNQ131070:RNT131070 RXM131070:RXP131070 SHI131070:SHL131070 SRE131070:SRH131070 TBA131070:TBD131070 TKW131070:TKZ131070 TUS131070:TUV131070 UEO131070:UER131070 UOK131070:UON131070 UYG131070:UYJ131070 VIC131070:VIF131070 VRY131070:VSB131070 WBU131070:WBX131070 WLQ131070:WLT131070 WVM131070:WVP131070 E196606:H196606 JA196606:JD196606 SW196606:SZ196606 ACS196606:ACV196606 AMO196606:AMR196606 AWK196606:AWN196606 BGG196606:BGJ196606 BQC196606:BQF196606 BZY196606:CAB196606 CJU196606:CJX196606 CTQ196606:CTT196606 DDM196606:DDP196606 DNI196606:DNL196606 DXE196606:DXH196606 EHA196606:EHD196606 EQW196606:EQZ196606 FAS196606:FAV196606 FKO196606:FKR196606 FUK196606:FUN196606 GEG196606:GEJ196606 GOC196606:GOF196606 GXY196606:GYB196606 HHU196606:HHX196606 HRQ196606:HRT196606 IBM196606:IBP196606 ILI196606:ILL196606 IVE196606:IVH196606 JFA196606:JFD196606 JOW196606:JOZ196606 JYS196606:JYV196606 KIO196606:KIR196606 KSK196606:KSN196606 LCG196606:LCJ196606 LMC196606:LMF196606 LVY196606:LWB196606 MFU196606:MFX196606 MPQ196606:MPT196606 MZM196606:MZP196606 NJI196606:NJL196606 NTE196606:NTH196606 ODA196606:ODD196606 OMW196606:OMZ196606 OWS196606:OWV196606 PGO196606:PGR196606 PQK196606:PQN196606 QAG196606:QAJ196606 QKC196606:QKF196606 QTY196606:QUB196606 RDU196606:RDX196606 RNQ196606:RNT196606 RXM196606:RXP196606 SHI196606:SHL196606 SRE196606:SRH196606 TBA196606:TBD196606 TKW196606:TKZ196606 TUS196606:TUV196606 UEO196606:UER196606 UOK196606:UON196606 UYG196606:UYJ196606 VIC196606:VIF196606 VRY196606:VSB196606 WBU196606:WBX196606 WLQ196606:WLT196606 WVM196606:WVP196606 E262142:H262142 JA262142:JD262142 SW262142:SZ262142 ACS262142:ACV262142 AMO262142:AMR262142 AWK262142:AWN262142 BGG262142:BGJ262142 BQC262142:BQF262142 BZY262142:CAB262142 CJU262142:CJX262142 CTQ262142:CTT262142 DDM262142:DDP262142 DNI262142:DNL262142 DXE262142:DXH262142 EHA262142:EHD262142 EQW262142:EQZ262142 FAS262142:FAV262142 FKO262142:FKR262142 FUK262142:FUN262142 GEG262142:GEJ262142 GOC262142:GOF262142 GXY262142:GYB262142 HHU262142:HHX262142 HRQ262142:HRT262142 IBM262142:IBP262142 ILI262142:ILL262142 IVE262142:IVH262142 JFA262142:JFD262142 JOW262142:JOZ262142 JYS262142:JYV262142 KIO262142:KIR262142 KSK262142:KSN262142 LCG262142:LCJ262142 LMC262142:LMF262142 LVY262142:LWB262142 MFU262142:MFX262142 MPQ262142:MPT262142 MZM262142:MZP262142 NJI262142:NJL262142 NTE262142:NTH262142 ODA262142:ODD262142 OMW262142:OMZ262142 OWS262142:OWV262142 PGO262142:PGR262142 PQK262142:PQN262142 QAG262142:QAJ262142 QKC262142:QKF262142 QTY262142:QUB262142 RDU262142:RDX262142 RNQ262142:RNT262142 RXM262142:RXP262142 SHI262142:SHL262142 SRE262142:SRH262142 TBA262142:TBD262142 TKW262142:TKZ262142 TUS262142:TUV262142 UEO262142:UER262142 UOK262142:UON262142 UYG262142:UYJ262142 VIC262142:VIF262142 VRY262142:VSB262142 WBU262142:WBX262142 WLQ262142:WLT262142 WVM262142:WVP262142 E327678:H327678 JA327678:JD327678 SW327678:SZ327678 ACS327678:ACV327678 AMO327678:AMR327678 AWK327678:AWN327678 BGG327678:BGJ327678 BQC327678:BQF327678 BZY327678:CAB327678 CJU327678:CJX327678 CTQ327678:CTT327678 DDM327678:DDP327678 DNI327678:DNL327678 DXE327678:DXH327678 EHA327678:EHD327678 EQW327678:EQZ327678 FAS327678:FAV327678 FKO327678:FKR327678 FUK327678:FUN327678 GEG327678:GEJ327678 GOC327678:GOF327678 GXY327678:GYB327678 HHU327678:HHX327678 HRQ327678:HRT327678 IBM327678:IBP327678 ILI327678:ILL327678 IVE327678:IVH327678 JFA327678:JFD327678 JOW327678:JOZ327678 JYS327678:JYV327678 KIO327678:KIR327678 KSK327678:KSN327678 LCG327678:LCJ327678 LMC327678:LMF327678 LVY327678:LWB327678 MFU327678:MFX327678 MPQ327678:MPT327678 MZM327678:MZP327678 NJI327678:NJL327678 NTE327678:NTH327678 ODA327678:ODD327678 OMW327678:OMZ327678 OWS327678:OWV327678 PGO327678:PGR327678 PQK327678:PQN327678 QAG327678:QAJ327678 QKC327678:QKF327678 QTY327678:QUB327678 RDU327678:RDX327678 RNQ327678:RNT327678 RXM327678:RXP327678 SHI327678:SHL327678 SRE327678:SRH327678 TBA327678:TBD327678 TKW327678:TKZ327678 TUS327678:TUV327678 UEO327678:UER327678 UOK327678:UON327678 UYG327678:UYJ327678 VIC327678:VIF327678 VRY327678:VSB327678 WBU327678:WBX327678 WLQ327678:WLT327678 WVM327678:WVP327678 E393214:H393214 JA393214:JD393214 SW393214:SZ393214 ACS393214:ACV393214 AMO393214:AMR393214 AWK393214:AWN393214 BGG393214:BGJ393214 BQC393214:BQF393214 BZY393214:CAB393214 CJU393214:CJX393214 CTQ393214:CTT393214 DDM393214:DDP393214 DNI393214:DNL393214 DXE393214:DXH393214 EHA393214:EHD393214 EQW393214:EQZ393214 FAS393214:FAV393214 FKO393214:FKR393214 FUK393214:FUN393214 GEG393214:GEJ393214 GOC393214:GOF393214 GXY393214:GYB393214 HHU393214:HHX393214 HRQ393214:HRT393214 IBM393214:IBP393214 ILI393214:ILL393214 IVE393214:IVH393214 JFA393214:JFD393214 JOW393214:JOZ393214 JYS393214:JYV393214 KIO393214:KIR393214 KSK393214:KSN393214 LCG393214:LCJ393214 LMC393214:LMF393214 LVY393214:LWB393214 MFU393214:MFX393214 MPQ393214:MPT393214 MZM393214:MZP393214 NJI393214:NJL393214 NTE393214:NTH393214 ODA393214:ODD393214 OMW393214:OMZ393214 OWS393214:OWV393214 PGO393214:PGR393214 PQK393214:PQN393214 QAG393214:QAJ393214 QKC393214:QKF393214 QTY393214:QUB393214 RDU393214:RDX393214 RNQ393214:RNT393214 RXM393214:RXP393214 SHI393214:SHL393214 SRE393214:SRH393214 TBA393214:TBD393214 TKW393214:TKZ393214 TUS393214:TUV393214 UEO393214:UER393214 UOK393214:UON393214 UYG393214:UYJ393214 VIC393214:VIF393214 VRY393214:VSB393214 WBU393214:WBX393214 WLQ393214:WLT393214 WVM393214:WVP393214 E458750:H458750 JA458750:JD458750 SW458750:SZ458750 ACS458750:ACV458750 AMO458750:AMR458750 AWK458750:AWN458750 BGG458750:BGJ458750 BQC458750:BQF458750 BZY458750:CAB458750 CJU458750:CJX458750 CTQ458750:CTT458750 DDM458750:DDP458750 DNI458750:DNL458750 DXE458750:DXH458750 EHA458750:EHD458750 EQW458750:EQZ458750 FAS458750:FAV458750 FKO458750:FKR458750 FUK458750:FUN458750 GEG458750:GEJ458750 GOC458750:GOF458750 GXY458750:GYB458750 HHU458750:HHX458750 HRQ458750:HRT458750 IBM458750:IBP458750 ILI458750:ILL458750 IVE458750:IVH458750 JFA458750:JFD458750 JOW458750:JOZ458750 JYS458750:JYV458750 KIO458750:KIR458750 KSK458750:KSN458750 LCG458750:LCJ458750 LMC458750:LMF458750 LVY458750:LWB458750 MFU458750:MFX458750 MPQ458750:MPT458750 MZM458750:MZP458750 NJI458750:NJL458750 NTE458750:NTH458750 ODA458750:ODD458750 OMW458750:OMZ458750 OWS458750:OWV458750 PGO458750:PGR458750 PQK458750:PQN458750 QAG458750:QAJ458750 QKC458750:QKF458750 QTY458750:QUB458750 RDU458750:RDX458750 RNQ458750:RNT458750 RXM458750:RXP458750 SHI458750:SHL458750 SRE458750:SRH458750 TBA458750:TBD458750 TKW458750:TKZ458750 TUS458750:TUV458750 UEO458750:UER458750 UOK458750:UON458750 UYG458750:UYJ458750 VIC458750:VIF458750 VRY458750:VSB458750 WBU458750:WBX458750 WLQ458750:WLT458750 WVM458750:WVP458750 E524286:H524286 JA524286:JD524286 SW524286:SZ524286 ACS524286:ACV524286 AMO524286:AMR524286 AWK524286:AWN524286 BGG524286:BGJ524286 BQC524286:BQF524286 BZY524286:CAB524286 CJU524286:CJX524286 CTQ524286:CTT524286 DDM524286:DDP524286 DNI524286:DNL524286 DXE524286:DXH524286 EHA524286:EHD524286 EQW524286:EQZ524286 FAS524286:FAV524286 FKO524286:FKR524286 FUK524286:FUN524286 GEG524286:GEJ524286 GOC524286:GOF524286 GXY524286:GYB524286 HHU524286:HHX524286 HRQ524286:HRT524286 IBM524286:IBP524286 ILI524286:ILL524286 IVE524286:IVH524286 JFA524286:JFD524286 JOW524286:JOZ524286 JYS524286:JYV524286 KIO524286:KIR524286 KSK524286:KSN524286 LCG524286:LCJ524286 LMC524286:LMF524286 LVY524286:LWB524286 MFU524286:MFX524286 MPQ524286:MPT524286 MZM524286:MZP524286 NJI524286:NJL524286 NTE524286:NTH524286 ODA524286:ODD524286 OMW524286:OMZ524286 OWS524286:OWV524286 PGO524286:PGR524286 PQK524286:PQN524286 QAG524286:QAJ524286 QKC524286:QKF524286 QTY524286:QUB524286 RDU524286:RDX524286 RNQ524286:RNT524286 RXM524286:RXP524286 SHI524286:SHL524286 SRE524286:SRH524286 TBA524286:TBD524286 TKW524286:TKZ524286 TUS524286:TUV524286 UEO524286:UER524286 UOK524286:UON524286 UYG524286:UYJ524286 VIC524286:VIF524286 VRY524286:VSB524286 WBU524286:WBX524286 WLQ524286:WLT524286 WVM524286:WVP524286 E589822:H589822 JA589822:JD589822 SW589822:SZ589822 ACS589822:ACV589822 AMO589822:AMR589822 AWK589822:AWN589822 BGG589822:BGJ589822 BQC589822:BQF589822 BZY589822:CAB589822 CJU589822:CJX589822 CTQ589822:CTT589822 DDM589822:DDP589822 DNI589822:DNL589822 DXE589822:DXH589822 EHA589822:EHD589822 EQW589822:EQZ589822 FAS589822:FAV589822 FKO589822:FKR589822 FUK589822:FUN589822 GEG589822:GEJ589822 GOC589822:GOF589822 GXY589822:GYB589822 HHU589822:HHX589822 HRQ589822:HRT589822 IBM589822:IBP589822 ILI589822:ILL589822 IVE589822:IVH589822 JFA589822:JFD589822 JOW589822:JOZ589822 JYS589822:JYV589822 KIO589822:KIR589822 KSK589822:KSN589822 LCG589822:LCJ589822 LMC589822:LMF589822 LVY589822:LWB589822 MFU589822:MFX589822 MPQ589822:MPT589822 MZM589822:MZP589822 NJI589822:NJL589822 NTE589822:NTH589822 ODA589822:ODD589822 OMW589822:OMZ589822 OWS589822:OWV589822 PGO589822:PGR589822 PQK589822:PQN589822 QAG589822:QAJ589822 QKC589822:QKF589822 QTY589822:QUB589822 RDU589822:RDX589822 RNQ589822:RNT589822 RXM589822:RXP589822 SHI589822:SHL589822 SRE589822:SRH589822 TBA589822:TBD589822 TKW589822:TKZ589822 TUS589822:TUV589822 UEO589822:UER589822 UOK589822:UON589822 UYG589822:UYJ589822 VIC589822:VIF589822 VRY589822:VSB589822 WBU589822:WBX589822 WLQ589822:WLT589822 WVM589822:WVP589822 E655358:H655358 JA655358:JD655358 SW655358:SZ655358 ACS655358:ACV655358 AMO655358:AMR655358 AWK655358:AWN655358 BGG655358:BGJ655358 BQC655358:BQF655358 BZY655358:CAB655358 CJU655358:CJX655358 CTQ655358:CTT655358 DDM655358:DDP655358 DNI655358:DNL655358 DXE655358:DXH655358 EHA655358:EHD655358 EQW655358:EQZ655358 FAS655358:FAV655358 FKO655358:FKR655358 FUK655358:FUN655358 GEG655358:GEJ655358 GOC655358:GOF655358 GXY655358:GYB655358 HHU655358:HHX655358 HRQ655358:HRT655358 IBM655358:IBP655358 ILI655358:ILL655358 IVE655358:IVH655358 JFA655358:JFD655358 JOW655358:JOZ655358 JYS655358:JYV655358 KIO655358:KIR655358 KSK655358:KSN655358 LCG655358:LCJ655358 LMC655358:LMF655358 LVY655358:LWB655358 MFU655358:MFX655358 MPQ655358:MPT655358 MZM655358:MZP655358 NJI655358:NJL655358 NTE655358:NTH655358 ODA655358:ODD655358 OMW655358:OMZ655358 OWS655358:OWV655358 PGO655358:PGR655358 PQK655358:PQN655358 QAG655358:QAJ655358 QKC655358:QKF655358 QTY655358:QUB655358 RDU655358:RDX655358 RNQ655358:RNT655358 RXM655358:RXP655358 SHI655358:SHL655358 SRE655358:SRH655358 TBA655358:TBD655358 TKW655358:TKZ655358 TUS655358:TUV655358 UEO655358:UER655358 UOK655358:UON655358 UYG655358:UYJ655358 VIC655358:VIF655358 VRY655358:VSB655358 WBU655358:WBX655358 WLQ655358:WLT655358 WVM655358:WVP655358 E720894:H720894 JA720894:JD720894 SW720894:SZ720894 ACS720894:ACV720894 AMO720894:AMR720894 AWK720894:AWN720894 BGG720894:BGJ720894 BQC720894:BQF720894 BZY720894:CAB720894 CJU720894:CJX720894 CTQ720894:CTT720894 DDM720894:DDP720894 DNI720894:DNL720894 DXE720894:DXH720894 EHA720894:EHD720894 EQW720894:EQZ720894 FAS720894:FAV720894 FKO720894:FKR720894 FUK720894:FUN720894 GEG720894:GEJ720894 GOC720894:GOF720894 GXY720894:GYB720894 HHU720894:HHX720894 HRQ720894:HRT720894 IBM720894:IBP720894 ILI720894:ILL720894 IVE720894:IVH720894 JFA720894:JFD720894 JOW720894:JOZ720894 JYS720894:JYV720894 KIO720894:KIR720894 KSK720894:KSN720894 LCG720894:LCJ720894 LMC720894:LMF720894 LVY720894:LWB720894 MFU720894:MFX720894 MPQ720894:MPT720894 MZM720894:MZP720894 NJI720894:NJL720894 NTE720894:NTH720894 ODA720894:ODD720894 OMW720894:OMZ720894 OWS720894:OWV720894 PGO720894:PGR720894 PQK720894:PQN720894 QAG720894:QAJ720894 QKC720894:QKF720894 QTY720894:QUB720894 RDU720894:RDX720894 RNQ720894:RNT720894 RXM720894:RXP720894 SHI720894:SHL720894 SRE720894:SRH720894 TBA720894:TBD720894 TKW720894:TKZ720894 TUS720894:TUV720894 UEO720894:UER720894 UOK720894:UON720894 UYG720894:UYJ720894 VIC720894:VIF720894 VRY720894:VSB720894 WBU720894:WBX720894 WLQ720894:WLT720894 WVM720894:WVP720894 E786430:H786430 JA786430:JD786430 SW786430:SZ786430 ACS786430:ACV786430 AMO786430:AMR786430 AWK786430:AWN786430 BGG786430:BGJ786430 BQC786430:BQF786430 BZY786430:CAB786430 CJU786430:CJX786430 CTQ786430:CTT786430 DDM786430:DDP786430 DNI786430:DNL786430 DXE786430:DXH786430 EHA786430:EHD786430 EQW786430:EQZ786430 FAS786430:FAV786430 FKO786430:FKR786430 FUK786430:FUN786430 GEG786430:GEJ786430 GOC786430:GOF786430 GXY786430:GYB786430 HHU786430:HHX786430 HRQ786430:HRT786430 IBM786430:IBP786430 ILI786430:ILL786430 IVE786430:IVH786430 JFA786430:JFD786430 JOW786430:JOZ786430 JYS786430:JYV786430 KIO786430:KIR786430 KSK786430:KSN786430 LCG786430:LCJ786430 LMC786430:LMF786430 LVY786430:LWB786430 MFU786430:MFX786430 MPQ786430:MPT786430 MZM786430:MZP786430 NJI786430:NJL786430 NTE786430:NTH786430 ODA786430:ODD786430 OMW786430:OMZ786430 OWS786430:OWV786430 PGO786430:PGR786430 PQK786430:PQN786430 QAG786430:QAJ786430 QKC786430:QKF786430 QTY786430:QUB786430 RDU786430:RDX786430 RNQ786430:RNT786430 RXM786430:RXP786430 SHI786430:SHL786430 SRE786430:SRH786430 TBA786430:TBD786430 TKW786430:TKZ786430 TUS786430:TUV786430 UEO786430:UER786430 UOK786430:UON786430 UYG786430:UYJ786430 VIC786430:VIF786430 VRY786430:VSB786430 WBU786430:WBX786430 WLQ786430:WLT786430 WVM786430:WVP786430 E851966:H851966 JA851966:JD851966 SW851966:SZ851966 ACS851966:ACV851966 AMO851966:AMR851966 AWK851966:AWN851966 BGG851966:BGJ851966 BQC851966:BQF851966 BZY851966:CAB851966 CJU851966:CJX851966 CTQ851966:CTT851966 DDM851966:DDP851966 DNI851966:DNL851966 DXE851966:DXH851966 EHA851966:EHD851966 EQW851966:EQZ851966 FAS851966:FAV851966 FKO851966:FKR851966 FUK851966:FUN851966 GEG851966:GEJ851966 GOC851966:GOF851966 GXY851966:GYB851966 HHU851966:HHX851966 HRQ851966:HRT851966 IBM851966:IBP851966 ILI851966:ILL851966 IVE851966:IVH851966 JFA851966:JFD851966 JOW851966:JOZ851966 JYS851966:JYV851966 KIO851966:KIR851966 KSK851966:KSN851966 LCG851966:LCJ851966 LMC851966:LMF851966 LVY851966:LWB851966 MFU851966:MFX851966 MPQ851966:MPT851966 MZM851966:MZP851966 NJI851966:NJL851966 NTE851966:NTH851966 ODA851966:ODD851966 OMW851966:OMZ851966 OWS851966:OWV851966 PGO851966:PGR851966 PQK851966:PQN851966 QAG851966:QAJ851966 QKC851966:QKF851966 QTY851966:QUB851966 RDU851966:RDX851966 RNQ851966:RNT851966 RXM851966:RXP851966 SHI851966:SHL851966 SRE851966:SRH851966 TBA851966:TBD851966 TKW851966:TKZ851966 TUS851966:TUV851966 UEO851966:UER851966 UOK851966:UON851966 UYG851966:UYJ851966 VIC851966:VIF851966 VRY851966:VSB851966 WBU851966:WBX851966 WLQ851966:WLT851966 WVM851966:WVP851966 E917502:H917502 JA917502:JD917502 SW917502:SZ917502 ACS917502:ACV917502 AMO917502:AMR917502 AWK917502:AWN917502 BGG917502:BGJ917502 BQC917502:BQF917502 BZY917502:CAB917502 CJU917502:CJX917502 CTQ917502:CTT917502 DDM917502:DDP917502 DNI917502:DNL917502 DXE917502:DXH917502 EHA917502:EHD917502 EQW917502:EQZ917502 FAS917502:FAV917502 FKO917502:FKR917502 FUK917502:FUN917502 GEG917502:GEJ917502 GOC917502:GOF917502 GXY917502:GYB917502 HHU917502:HHX917502 HRQ917502:HRT917502 IBM917502:IBP917502 ILI917502:ILL917502 IVE917502:IVH917502 JFA917502:JFD917502 JOW917502:JOZ917502 JYS917502:JYV917502 KIO917502:KIR917502 KSK917502:KSN917502 LCG917502:LCJ917502 LMC917502:LMF917502 LVY917502:LWB917502 MFU917502:MFX917502 MPQ917502:MPT917502 MZM917502:MZP917502 NJI917502:NJL917502 NTE917502:NTH917502 ODA917502:ODD917502 OMW917502:OMZ917502 OWS917502:OWV917502 PGO917502:PGR917502 PQK917502:PQN917502 QAG917502:QAJ917502 QKC917502:QKF917502 QTY917502:QUB917502 RDU917502:RDX917502 RNQ917502:RNT917502 RXM917502:RXP917502 SHI917502:SHL917502 SRE917502:SRH917502 TBA917502:TBD917502 TKW917502:TKZ917502 TUS917502:TUV917502 UEO917502:UER917502 UOK917502:UON917502 UYG917502:UYJ917502 VIC917502:VIF917502 VRY917502:VSB917502 WBU917502:WBX917502 WLQ917502:WLT917502 WVM917502:WVP917502 E983038:H983038 JA983038:JD983038 SW983038:SZ983038 ACS983038:ACV983038 AMO983038:AMR983038 AWK983038:AWN983038 BGG983038:BGJ983038 BQC983038:BQF983038 BZY983038:CAB983038 CJU983038:CJX983038 CTQ983038:CTT983038 DDM983038:DDP983038 DNI983038:DNL983038 DXE983038:DXH983038 EHA983038:EHD983038 EQW983038:EQZ983038 FAS983038:FAV983038 FKO983038:FKR983038 FUK983038:FUN983038 GEG983038:GEJ983038 GOC983038:GOF983038 GXY983038:GYB983038 HHU983038:HHX983038 HRQ983038:HRT983038 IBM983038:IBP983038 ILI983038:ILL983038 IVE983038:IVH983038 JFA983038:JFD983038 JOW983038:JOZ983038 JYS983038:JYV983038 KIO983038:KIR983038 KSK983038:KSN983038 LCG983038:LCJ983038 LMC983038:LMF983038 LVY983038:LWB983038 MFU983038:MFX983038 MPQ983038:MPT983038 MZM983038:MZP983038 NJI983038:NJL983038 NTE983038:NTH983038 ODA983038:ODD983038 OMW983038:OMZ983038 OWS983038:OWV983038 PGO983038:PGR983038 PQK983038:PQN983038 QAG983038:QAJ983038 QKC983038:QKF983038 QTY983038:QUB983038 RDU983038:RDX983038 RNQ983038:RNT983038 RXM983038:RXP983038 SHI983038:SHL983038 SRE983038:SRH983038 TBA983038:TBD983038 TKW983038:TKZ983038 TUS983038:TUV983038 UEO983038:UER983038 UOK983038:UON983038 UYG983038:UYJ983038 VIC983038:VIF983038 VRY983038:VSB983038 WBU983038:WBX983038 WLQ983038:WLT983038 WVM983038:WVP983038 E65532:H65532 JA65532:JD65532 SW65532:SZ65532 ACS65532:ACV65532 AMO65532:AMR65532 AWK65532:AWN65532 BGG65532:BGJ65532 BQC65532:BQF65532 BZY65532:CAB65532 CJU65532:CJX65532 CTQ65532:CTT65532 DDM65532:DDP65532 DNI65532:DNL65532 DXE65532:DXH65532 EHA65532:EHD65532 EQW65532:EQZ65532 FAS65532:FAV65532 FKO65532:FKR65532 FUK65532:FUN65532 GEG65532:GEJ65532 GOC65532:GOF65532 GXY65532:GYB65532 HHU65532:HHX65532 HRQ65532:HRT65532 IBM65532:IBP65532 ILI65532:ILL65532 IVE65532:IVH65532 JFA65532:JFD65532 JOW65532:JOZ65532 JYS65532:JYV65532 KIO65532:KIR65532 KSK65532:KSN65532 LCG65532:LCJ65532 LMC65532:LMF65532 LVY65532:LWB65532 MFU65532:MFX65532 MPQ65532:MPT65532 MZM65532:MZP65532 NJI65532:NJL65532 NTE65532:NTH65532 ODA65532:ODD65532 OMW65532:OMZ65532 OWS65532:OWV65532 PGO65532:PGR65532 PQK65532:PQN65532 QAG65532:QAJ65532 QKC65532:QKF65532 QTY65532:QUB65532 RDU65532:RDX65532 RNQ65532:RNT65532 RXM65532:RXP65532 SHI65532:SHL65532 SRE65532:SRH65532 TBA65532:TBD65532 TKW65532:TKZ65532 TUS65532:TUV65532 UEO65532:UER65532 UOK65532:UON65532 UYG65532:UYJ65532 VIC65532:VIF65532 VRY65532:VSB65532 WBU65532:WBX65532 WLQ65532:WLT65532 WVM65532:WVP65532 E131068:H131068 JA131068:JD131068 SW131068:SZ131068 ACS131068:ACV131068 AMO131068:AMR131068 AWK131068:AWN131068 BGG131068:BGJ131068 BQC131068:BQF131068 BZY131068:CAB131068 CJU131068:CJX131068 CTQ131068:CTT131068 DDM131068:DDP131068 DNI131068:DNL131068 DXE131068:DXH131068 EHA131068:EHD131068 EQW131068:EQZ131068 FAS131068:FAV131068 FKO131068:FKR131068 FUK131068:FUN131068 GEG131068:GEJ131068 GOC131068:GOF131068 GXY131068:GYB131068 HHU131068:HHX131068 HRQ131068:HRT131068 IBM131068:IBP131068 ILI131068:ILL131068 IVE131068:IVH131068 JFA131068:JFD131068 JOW131068:JOZ131068 JYS131068:JYV131068 KIO131068:KIR131068 KSK131068:KSN131068 LCG131068:LCJ131068 LMC131068:LMF131068 LVY131068:LWB131068 MFU131068:MFX131068 MPQ131068:MPT131068 MZM131068:MZP131068 NJI131068:NJL131068 NTE131068:NTH131068 ODA131068:ODD131068 OMW131068:OMZ131068 OWS131068:OWV131068 PGO131068:PGR131068 PQK131068:PQN131068 QAG131068:QAJ131068 QKC131068:QKF131068 QTY131068:QUB131068 RDU131068:RDX131068 RNQ131068:RNT131068 RXM131068:RXP131068 SHI131068:SHL131068 SRE131068:SRH131068 TBA131068:TBD131068 TKW131068:TKZ131068 TUS131068:TUV131068 UEO131068:UER131068 UOK131068:UON131068 UYG131068:UYJ131068 VIC131068:VIF131068 VRY131068:VSB131068 WBU131068:WBX131068 WLQ131068:WLT131068 WVM131068:WVP131068 E196604:H196604 JA196604:JD196604 SW196604:SZ196604 ACS196604:ACV196604 AMO196604:AMR196604 AWK196604:AWN196604 BGG196604:BGJ196604 BQC196604:BQF196604 BZY196604:CAB196604 CJU196604:CJX196604 CTQ196604:CTT196604 DDM196604:DDP196604 DNI196604:DNL196604 DXE196604:DXH196604 EHA196604:EHD196604 EQW196604:EQZ196604 FAS196604:FAV196604 FKO196604:FKR196604 FUK196604:FUN196604 GEG196604:GEJ196604 GOC196604:GOF196604 GXY196604:GYB196604 HHU196604:HHX196604 HRQ196604:HRT196604 IBM196604:IBP196604 ILI196604:ILL196604 IVE196604:IVH196604 JFA196604:JFD196604 JOW196604:JOZ196604 JYS196604:JYV196604 KIO196604:KIR196604 KSK196604:KSN196604 LCG196604:LCJ196604 LMC196604:LMF196604 LVY196604:LWB196604 MFU196604:MFX196604 MPQ196604:MPT196604 MZM196604:MZP196604 NJI196604:NJL196604 NTE196604:NTH196604 ODA196604:ODD196604 OMW196604:OMZ196604 OWS196604:OWV196604 PGO196604:PGR196604 PQK196604:PQN196604 QAG196604:QAJ196604 QKC196604:QKF196604 QTY196604:QUB196604 RDU196604:RDX196604 RNQ196604:RNT196604 RXM196604:RXP196604 SHI196604:SHL196604 SRE196604:SRH196604 TBA196604:TBD196604 TKW196604:TKZ196604 TUS196604:TUV196604 UEO196604:UER196604 UOK196604:UON196604 UYG196604:UYJ196604 VIC196604:VIF196604 VRY196604:VSB196604 WBU196604:WBX196604 WLQ196604:WLT196604 WVM196604:WVP196604 E262140:H262140 JA262140:JD262140 SW262140:SZ262140 ACS262140:ACV262140 AMO262140:AMR262140 AWK262140:AWN262140 BGG262140:BGJ262140 BQC262140:BQF262140 BZY262140:CAB262140 CJU262140:CJX262140 CTQ262140:CTT262140 DDM262140:DDP262140 DNI262140:DNL262140 DXE262140:DXH262140 EHA262140:EHD262140 EQW262140:EQZ262140 FAS262140:FAV262140 FKO262140:FKR262140 FUK262140:FUN262140 GEG262140:GEJ262140 GOC262140:GOF262140 GXY262140:GYB262140 HHU262140:HHX262140 HRQ262140:HRT262140 IBM262140:IBP262140 ILI262140:ILL262140 IVE262140:IVH262140 JFA262140:JFD262140 JOW262140:JOZ262140 JYS262140:JYV262140 KIO262140:KIR262140 KSK262140:KSN262140 LCG262140:LCJ262140 LMC262140:LMF262140 LVY262140:LWB262140 MFU262140:MFX262140 MPQ262140:MPT262140 MZM262140:MZP262140 NJI262140:NJL262140 NTE262140:NTH262140 ODA262140:ODD262140 OMW262140:OMZ262140 OWS262140:OWV262140 PGO262140:PGR262140 PQK262140:PQN262140 QAG262140:QAJ262140 QKC262140:QKF262140 QTY262140:QUB262140 RDU262140:RDX262140 RNQ262140:RNT262140 RXM262140:RXP262140 SHI262140:SHL262140 SRE262140:SRH262140 TBA262140:TBD262140 TKW262140:TKZ262140 TUS262140:TUV262140 UEO262140:UER262140 UOK262140:UON262140 UYG262140:UYJ262140 VIC262140:VIF262140 VRY262140:VSB262140 WBU262140:WBX262140 WLQ262140:WLT262140 WVM262140:WVP262140 E327676:H327676 JA327676:JD327676 SW327676:SZ327676 ACS327676:ACV327676 AMO327676:AMR327676 AWK327676:AWN327676 BGG327676:BGJ327676 BQC327676:BQF327676 BZY327676:CAB327676 CJU327676:CJX327676 CTQ327676:CTT327676 DDM327676:DDP327676 DNI327676:DNL327676 DXE327676:DXH327676 EHA327676:EHD327676 EQW327676:EQZ327676 FAS327676:FAV327676 FKO327676:FKR327676 FUK327676:FUN327676 GEG327676:GEJ327676 GOC327676:GOF327676 GXY327676:GYB327676 HHU327676:HHX327676 HRQ327676:HRT327676 IBM327676:IBP327676 ILI327676:ILL327676 IVE327676:IVH327676 JFA327676:JFD327676 JOW327676:JOZ327676 JYS327676:JYV327676 KIO327676:KIR327676 KSK327676:KSN327676 LCG327676:LCJ327676 LMC327676:LMF327676 LVY327676:LWB327676 MFU327676:MFX327676 MPQ327676:MPT327676 MZM327676:MZP327676 NJI327676:NJL327676 NTE327676:NTH327676 ODA327676:ODD327676 OMW327676:OMZ327676 OWS327676:OWV327676 PGO327676:PGR327676 PQK327676:PQN327676 QAG327676:QAJ327676 QKC327676:QKF327676 QTY327676:QUB327676 RDU327676:RDX327676 RNQ327676:RNT327676 RXM327676:RXP327676 SHI327676:SHL327676 SRE327676:SRH327676 TBA327676:TBD327676 TKW327676:TKZ327676 TUS327676:TUV327676 UEO327676:UER327676 UOK327676:UON327676 UYG327676:UYJ327676 VIC327676:VIF327676 VRY327676:VSB327676 WBU327676:WBX327676 WLQ327676:WLT327676 WVM327676:WVP327676 E393212:H393212 JA393212:JD393212 SW393212:SZ393212 ACS393212:ACV393212 AMO393212:AMR393212 AWK393212:AWN393212 BGG393212:BGJ393212 BQC393212:BQF393212 BZY393212:CAB393212 CJU393212:CJX393212 CTQ393212:CTT393212 DDM393212:DDP393212 DNI393212:DNL393212 DXE393212:DXH393212 EHA393212:EHD393212 EQW393212:EQZ393212 FAS393212:FAV393212 FKO393212:FKR393212 FUK393212:FUN393212 GEG393212:GEJ393212 GOC393212:GOF393212 GXY393212:GYB393212 HHU393212:HHX393212 HRQ393212:HRT393212 IBM393212:IBP393212 ILI393212:ILL393212 IVE393212:IVH393212 JFA393212:JFD393212 JOW393212:JOZ393212 JYS393212:JYV393212 KIO393212:KIR393212 KSK393212:KSN393212 LCG393212:LCJ393212 LMC393212:LMF393212 LVY393212:LWB393212 MFU393212:MFX393212 MPQ393212:MPT393212 MZM393212:MZP393212 NJI393212:NJL393212 NTE393212:NTH393212 ODA393212:ODD393212 OMW393212:OMZ393212 OWS393212:OWV393212 PGO393212:PGR393212 PQK393212:PQN393212 QAG393212:QAJ393212 QKC393212:QKF393212 QTY393212:QUB393212 RDU393212:RDX393212 RNQ393212:RNT393212 RXM393212:RXP393212 SHI393212:SHL393212 SRE393212:SRH393212 TBA393212:TBD393212 TKW393212:TKZ393212 TUS393212:TUV393212 UEO393212:UER393212 UOK393212:UON393212 UYG393212:UYJ393212 VIC393212:VIF393212 VRY393212:VSB393212 WBU393212:WBX393212 WLQ393212:WLT393212 WVM393212:WVP393212 E458748:H458748 JA458748:JD458748 SW458748:SZ458748 ACS458748:ACV458748 AMO458748:AMR458748 AWK458748:AWN458748 BGG458748:BGJ458748 BQC458748:BQF458748 BZY458748:CAB458748 CJU458748:CJX458748 CTQ458748:CTT458748 DDM458748:DDP458748 DNI458748:DNL458748 DXE458748:DXH458748 EHA458748:EHD458748 EQW458748:EQZ458748 FAS458748:FAV458748 FKO458748:FKR458748 FUK458748:FUN458748 GEG458748:GEJ458748 GOC458748:GOF458748 GXY458748:GYB458748 HHU458748:HHX458748 HRQ458748:HRT458748 IBM458748:IBP458748 ILI458748:ILL458748 IVE458748:IVH458748 JFA458748:JFD458748 JOW458748:JOZ458748 JYS458748:JYV458748 KIO458748:KIR458748 KSK458748:KSN458748 LCG458748:LCJ458748 LMC458748:LMF458748 LVY458748:LWB458748 MFU458748:MFX458748 MPQ458748:MPT458748 MZM458748:MZP458748 NJI458748:NJL458748 NTE458748:NTH458748 ODA458748:ODD458748 OMW458748:OMZ458748 OWS458748:OWV458748 PGO458748:PGR458748 PQK458748:PQN458748 QAG458748:QAJ458748 QKC458748:QKF458748 QTY458748:QUB458748 RDU458748:RDX458748 RNQ458748:RNT458748 RXM458748:RXP458748 SHI458748:SHL458748 SRE458748:SRH458748 TBA458748:TBD458748 TKW458748:TKZ458748 TUS458748:TUV458748 UEO458748:UER458748 UOK458748:UON458748 UYG458748:UYJ458748 VIC458748:VIF458748 VRY458748:VSB458748 WBU458748:WBX458748 WLQ458748:WLT458748 WVM458748:WVP458748 E524284:H524284 JA524284:JD524284 SW524284:SZ524284 ACS524284:ACV524284 AMO524284:AMR524284 AWK524284:AWN524284 BGG524284:BGJ524284 BQC524284:BQF524284 BZY524284:CAB524284 CJU524284:CJX524284 CTQ524284:CTT524284 DDM524284:DDP524284 DNI524284:DNL524284 DXE524284:DXH524284 EHA524284:EHD524284 EQW524284:EQZ524284 FAS524284:FAV524284 FKO524284:FKR524284 FUK524284:FUN524284 GEG524284:GEJ524284 GOC524284:GOF524284 GXY524284:GYB524284 HHU524284:HHX524284 HRQ524284:HRT524284 IBM524284:IBP524284 ILI524284:ILL524284 IVE524284:IVH524284 JFA524284:JFD524284 JOW524284:JOZ524284 JYS524284:JYV524284 KIO524284:KIR524284 KSK524284:KSN524284 LCG524284:LCJ524284 LMC524284:LMF524284 LVY524284:LWB524284 MFU524284:MFX524284 MPQ524284:MPT524284 MZM524284:MZP524284 NJI524284:NJL524284 NTE524284:NTH524284 ODA524284:ODD524284 OMW524284:OMZ524284 OWS524284:OWV524284 PGO524284:PGR524284 PQK524284:PQN524284 QAG524284:QAJ524284 QKC524284:QKF524284 QTY524284:QUB524284 RDU524284:RDX524284 RNQ524284:RNT524284 RXM524284:RXP524284 SHI524284:SHL524284 SRE524284:SRH524284 TBA524284:TBD524284 TKW524284:TKZ524284 TUS524284:TUV524284 UEO524284:UER524284 UOK524284:UON524284 UYG524284:UYJ524284 VIC524284:VIF524284 VRY524284:VSB524284 WBU524284:WBX524284 WLQ524284:WLT524284 WVM524284:WVP524284 E589820:H589820 JA589820:JD589820 SW589820:SZ589820 ACS589820:ACV589820 AMO589820:AMR589820 AWK589820:AWN589820 BGG589820:BGJ589820 BQC589820:BQF589820 BZY589820:CAB589820 CJU589820:CJX589820 CTQ589820:CTT589820 DDM589820:DDP589820 DNI589820:DNL589820 DXE589820:DXH589820 EHA589820:EHD589820 EQW589820:EQZ589820 FAS589820:FAV589820 FKO589820:FKR589820 FUK589820:FUN589820 GEG589820:GEJ589820 GOC589820:GOF589820 GXY589820:GYB589820 HHU589820:HHX589820 HRQ589820:HRT589820 IBM589820:IBP589820 ILI589820:ILL589820 IVE589820:IVH589820 JFA589820:JFD589820 JOW589820:JOZ589820 JYS589820:JYV589820 KIO589820:KIR589820 KSK589820:KSN589820 LCG589820:LCJ589820 LMC589820:LMF589820 LVY589820:LWB589820 MFU589820:MFX589820 MPQ589820:MPT589820 MZM589820:MZP589820 NJI589820:NJL589820 NTE589820:NTH589820 ODA589820:ODD589820 OMW589820:OMZ589820 OWS589820:OWV589820 PGO589820:PGR589820 PQK589820:PQN589820 QAG589820:QAJ589820 QKC589820:QKF589820 QTY589820:QUB589820 RDU589820:RDX589820 RNQ589820:RNT589820 RXM589820:RXP589820 SHI589820:SHL589820 SRE589820:SRH589820 TBA589820:TBD589820 TKW589820:TKZ589820 TUS589820:TUV589820 UEO589820:UER589820 UOK589820:UON589820 UYG589820:UYJ589820 VIC589820:VIF589820 VRY589820:VSB589820 WBU589820:WBX589820 WLQ589820:WLT589820 WVM589820:WVP589820 E655356:H655356 JA655356:JD655356 SW655356:SZ655356 ACS655356:ACV655356 AMO655356:AMR655356 AWK655356:AWN655356 BGG655356:BGJ655356 BQC655356:BQF655356 BZY655356:CAB655356 CJU655356:CJX655356 CTQ655356:CTT655356 DDM655356:DDP655356 DNI655356:DNL655356 DXE655356:DXH655356 EHA655356:EHD655356 EQW655356:EQZ655356 FAS655356:FAV655356 FKO655356:FKR655356 FUK655356:FUN655356 GEG655356:GEJ655356 GOC655356:GOF655356 GXY655356:GYB655356 HHU655356:HHX655356 HRQ655356:HRT655356 IBM655356:IBP655356 ILI655356:ILL655356 IVE655356:IVH655356 JFA655356:JFD655356 JOW655356:JOZ655356 JYS655356:JYV655356 KIO655356:KIR655356 KSK655356:KSN655356 LCG655356:LCJ655356 LMC655356:LMF655356 LVY655356:LWB655356 MFU655356:MFX655356 MPQ655356:MPT655356 MZM655356:MZP655356 NJI655356:NJL655356 NTE655356:NTH655356 ODA655356:ODD655356 OMW655356:OMZ655356 OWS655356:OWV655356 PGO655356:PGR655356 PQK655356:PQN655356 QAG655356:QAJ655356 QKC655356:QKF655356 QTY655356:QUB655356 RDU655356:RDX655356 RNQ655356:RNT655356 RXM655356:RXP655356 SHI655356:SHL655356 SRE655356:SRH655356 TBA655356:TBD655356 TKW655356:TKZ655356 TUS655356:TUV655356 UEO655356:UER655356 UOK655356:UON655356 UYG655356:UYJ655356 VIC655356:VIF655356 VRY655356:VSB655356 WBU655356:WBX655356 WLQ655356:WLT655356 WVM655356:WVP655356 E720892:H720892 JA720892:JD720892 SW720892:SZ720892 ACS720892:ACV720892 AMO720892:AMR720892 AWK720892:AWN720892 BGG720892:BGJ720892 BQC720892:BQF720892 BZY720892:CAB720892 CJU720892:CJX720892 CTQ720892:CTT720892 DDM720892:DDP720892 DNI720892:DNL720892 DXE720892:DXH720892 EHA720892:EHD720892 EQW720892:EQZ720892 FAS720892:FAV720892 FKO720892:FKR720892 FUK720892:FUN720892 GEG720892:GEJ720892 GOC720892:GOF720892 GXY720892:GYB720892 HHU720892:HHX720892 HRQ720892:HRT720892 IBM720892:IBP720892 ILI720892:ILL720892 IVE720892:IVH720892 JFA720892:JFD720892 JOW720892:JOZ720892 JYS720892:JYV720892 KIO720892:KIR720892 KSK720892:KSN720892 LCG720892:LCJ720892 LMC720892:LMF720892 LVY720892:LWB720892 MFU720892:MFX720892 MPQ720892:MPT720892 MZM720892:MZP720892 NJI720892:NJL720892 NTE720892:NTH720892 ODA720892:ODD720892 OMW720892:OMZ720892 OWS720892:OWV720892 PGO720892:PGR720892 PQK720892:PQN720892 QAG720892:QAJ720892 QKC720892:QKF720892 QTY720892:QUB720892 RDU720892:RDX720892 RNQ720892:RNT720892 RXM720892:RXP720892 SHI720892:SHL720892 SRE720892:SRH720892 TBA720892:TBD720892 TKW720892:TKZ720892 TUS720892:TUV720892 UEO720892:UER720892 UOK720892:UON720892 UYG720892:UYJ720892 VIC720892:VIF720892 VRY720892:VSB720892 WBU720892:WBX720892 WLQ720892:WLT720892 WVM720892:WVP720892 E786428:H786428 JA786428:JD786428 SW786428:SZ786428 ACS786428:ACV786428 AMO786428:AMR786428 AWK786428:AWN786428 BGG786428:BGJ786428 BQC786428:BQF786428 BZY786428:CAB786428 CJU786428:CJX786428 CTQ786428:CTT786428 DDM786428:DDP786428 DNI786428:DNL786428 DXE786428:DXH786428 EHA786428:EHD786428 EQW786428:EQZ786428 FAS786428:FAV786428 FKO786428:FKR786428 FUK786428:FUN786428 GEG786428:GEJ786428 GOC786428:GOF786428 GXY786428:GYB786428 HHU786428:HHX786428 HRQ786428:HRT786428 IBM786428:IBP786428 ILI786428:ILL786428 IVE786428:IVH786428 JFA786428:JFD786428 JOW786428:JOZ786428 JYS786428:JYV786428 KIO786428:KIR786428 KSK786428:KSN786428 LCG786428:LCJ786428 LMC786428:LMF786428 LVY786428:LWB786428 MFU786428:MFX786428 MPQ786428:MPT786428 MZM786428:MZP786428 NJI786428:NJL786428 NTE786428:NTH786428 ODA786428:ODD786428 OMW786428:OMZ786428 OWS786428:OWV786428 PGO786428:PGR786428 PQK786428:PQN786428 QAG786428:QAJ786428 QKC786428:QKF786428 QTY786428:QUB786428 RDU786428:RDX786428 RNQ786428:RNT786428 RXM786428:RXP786428 SHI786428:SHL786428 SRE786428:SRH786428 TBA786428:TBD786428 TKW786428:TKZ786428 TUS786428:TUV786428 UEO786428:UER786428 UOK786428:UON786428 UYG786428:UYJ786428 VIC786428:VIF786428 VRY786428:VSB786428 WBU786428:WBX786428 WLQ786428:WLT786428 WVM786428:WVP786428 E851964:H851964 JA851964:JD851964 SW851964:SZ851964 ACS851964:ACV851964 AMO851964:AMR851964 AWK851964:AWN851964 BGG851964:BGJ851964 BQC851964:BQF851964 BZY851964:CAB851964 CJU851964:CJX851964 CTQ851964:CTT851964 DDM851964:DDP851964 DNI851964:DNL851964 DXE851964:DXH851964 EHA851964:EHD851964 EQW851964:EQZ851964 FAS851964:FAV851964 FKO851964:FKR851964 FUK851964:FUN851964 GEG851964:GEJ851964 GOC851964:GOF851964 GXY851964:GYB851964 HHU851964:HHX851964 HRQ851964:HRT851964 IBM851964:IBP851964 ILI851964:ILL851964 IVE851964:IVH851964 JFA851964:JFD851964 JOW851964:JOZ851964 JYS851964:JYV851964 KIO851964:KIR851964 KSK851964:KSN851964 LCG851964:LCJ851964 LMC851964:LMF851964 LVY851964:LWB851964 MFU851964:MFX851964 MPQ851964:MPT851964 MZM851964:MZP851964 NJI851964:NJL851964 NTE851964:NTH851964 ODA851964:ODD851964 OMW851964:OMZ851964 OWS851964:OWV851964 PGO851964:PGR851964 PQK851964:PQN851964 QAG851964:QAJ851964 QKC851964:QKF851964 QTY851964:QUB851964 RDU851964:RDX851964 RNQ851964:RNT851964 RXM851964:RXP851964 SHI851964:SHL851964 SRE851964:SRH851964 TBA851964:TBD851964 TKW851964:TKZ851964 TUS851964:TUV851964 UEO851964:UER851964 UOK851964:UON851964 UYG851964:UYJ851964 VIC851964:VIF851964 VRY851964:VSB851964 WBU851964:WBX851964 WLQ851964:WLT851964 WVM851964:WVP851964 E917500:H917500 JA917500:JD917500 SW917500:SZ917500 ACS917500:ACV917500 AMO917500:AMR917500 AWK917500:AWN917500 BGG917500:BGJ917500 BQC917500:BQF917500 BZY917500:CAB917500 CJU917500:CJX917500 CTQ917500:CTT917500 DDM917500:DDP917500 DNI917500:DNL917500 DXE917500:DXH917500 EHA917500:EHD917500 EQW917500:EQZ917500 FAS917500:FAV917500 FKO917500:FKR917500 FUK917500:FUN917500 GEG917500:GEJ917500 GOC917500:GOF917500 GXY917500:GYB917500 HHU917500:HHX917500 HRQ917500:HRT917500 IBM917500:IBP917500 ILI917500:ILL917500 IVE917500:IVH917500 JFA917500:JFD917500 JOW917500:JOZ917500 JYS917500:JYV917500 KIO917500:KIR917500 KSK917500:KSN917500 LCG917500:LCJ917500 LMC917500:LMF917500 LVY917500:LWB917500 MFU917500:MFX917500 MPQ917500:MPT917500 MZM917500:MZP917500 NJI917500:NJL917500 NTE917500:NTH917500 ODA917500:ODD917500 OMW917500:OMZ917500 OWS917500:OWV917500 PGO917500:PGR917500 PQK917500:PQN917500 QAG917500:QAJ917500 QKC917500:QKF917500 QTY917500:QUB917500 RDU917500:RDX917500 RNQ917500:RNT917500 RXM917500:RXP917500 SHI917500:SHL917500 SRE917500:SRH917500 TBA917500:TBD917500 TKW917500:TKZ917500 TUS917500:TUV917500 UEO917500:UER917500 UOK917500:UON917500 UYG917500:UYJ917500 VIC917500:VIF917500 VRY917500:VSB917500 WBU917500:WBX917500 WLQ917500:WLT917500 WVM917500:WVP917500 E983036:H983036 JA983036:JD983036 SW983036:SZ983036 ACS983036:ACV983036 AMO983036:AMR983036 AWK983036:AWN983036 BGG983036:BGJ983036 BQC983036:BQF983036 BZY983036:CAB983036 CJU983036:CJX983036 CTQ983036:CTT983036 DDM983036:DDP983036 DNI983036:DNL983036 DXE983036:DXH983036 EHA983036:EHD983036 EQW983036:EQZ983036 FAS983036:FAV983036 FKO983036:FKR983036 FUK983036:FUN983036 GEG983036:GEJ983036 GOC983036:GOF983036 GXY983036:GYB983036 HHU983036:HHX983036 HRQ983036:HRT983036 IBM983036:IBP983036 ILI983036:ILL983036 IVE983036:IVH983036 JFA983036:JFD983036 JOW983036:JOZ983036 JYS983036:JYV983036 KIO983036:KIR983036 KSK983036:KSN983036 LCG983036:LCJ983036 LMC983036:LMF983036 LVY983036:LWB983036 MFU983036:MFX983036 MPQ983036:MPT983036 MZM983036:MZP983036 NJI983036:NJL983036 NTE983036:NTH983036 ODA983036:ODD983036 OMW983036:OMZ983036 OWS983036:OWV983036 PGO983036:PGR983036 PQK983036:PQN983036 QAG983036:QAJ983036 QKC983036:QKF983036 QTY983036:QUB983036 RDU983036:RDX983036 RNQ983036:RNT983036 RXM983036:RXP983036 SHI983036:SHL983036 SRE983036:SRH983036 TBA983036:TBD983036 TKW983036:TKZ983036 TUS983036:TUV983036 UEO983036:UER983036 UOK983036:UON983036 UYG983036:UYJ983036 VIC983036:VIF983036 VRY983036:VSB983036 WBU983036:WBX983036 WLQ983036:WLT983036 WVM983036:WVP983036 E65539:H65539 JA65539:JD65539 SW65539:SZ65539 ACS65539:ACV65539 AMO65539:AMR65539 AWK65539:AWN65539 BGG65539:BGJ65539 BQC65539:BQF65539 BZY65539:CAB65539 CJU65539:CJX65539 CTQ65539:CTT65539 DDM65539:DDP65539 DNI65539:DNL65539 DXE65539:DXH65539 EHA65539:EHD65539 EQW65539:EQZ65539 FAS65539:FAV65539 FKO65539:FKR65539 FUK65539:FUN65539 GEG65539:GEJ65539 GOC65539:GOF65539 GXY65539:GYB65539 HHU65539:HHX65539 HRQ65539:HRT65539 IBM65539:IBP65539 ILI65539:ILL65539 IVE65539:IVH65539 JFA65539:JFD65539 JOW65539:JOZ65539 JYS65539:JYV65539 KIO65539:KIR65539 KSK65539:KSN65539 LCG65539:LCJ65539 LMC65539:LMF65539 LVY65539:LWB65539 MFU65539:MFX65539 MPQ65539:MPT65539 MZM65539:MZP65539 NJI65539:NJL65539 NTE65539:NTH65539 ODA65539:ODD65539 OMW65539:OMZ65539 OWS65539:OWV65539 PGO65539:PGR65539 PQK65539:PQN65539 QAG65539:QAJ65539 QKC65539:QKF65539 QTY65539:QUB65539 RDU65539:RDX65539 RNQ65539:RNT65539 RXM65539:RXP65539 SHI65539:SHL65539 SRE65539:SRH65539 TBA65539:TBD65539 TKW65539:TKZ65539 TUS65539:TUV65539 UEO65539:UER65539 UOK65539:UON65539 UYG65539:UYJ65539 VIC65539:VIF65539 VRY65539:VSB65539 WBU65539:WBX65539 WLQ65539:WLT65539 WVM65539:WVP65539 E131075:H131075 JA131075:JD131075 SW131075:SZ131075 ACS131075:ACV131075 AMO131075:AMR131075 AWK131075:AWN131075 BGG131075:BGJ131075 BQC131075:BQF131075 BZY131075:CAB131075 CJU131075:CJX131075 CTQ131075:CTT131075 DDM131075:DDP131075 DNI131075:DNL131075 DXE131075:DXH131075 EHA131075:EHD131075 EQW131075:EQZ131075 FAS131075:FAV131075 FKO131075:FKR131075 FUK131075:FUN131075 GEG131075:GEJ131075 GOC131075:GOF131075 GXY131075:GYB131075 HHU131075:HHX131075 HRQ131075:HRT131075 IBM131075:IBP131075 ILI131075:ILL131075 IVE131075:IVH131075 JFA131075:JFD131075 JOW131075:JOZ131075 JYS131075:JYV131075 KIO131075:KIR131075 KSK131075:KSN131075 LCG131075:LCJ131075 LMC131075:LMF131075 LVY131075:LWB131075 MFU131075:MFX131075 MPQ131075:MPT131075 MZM131075:MZP131075 NJI131075:NJL131075 NTE131075:NTH131075 ODA131075:ODD131075 OMW131075:OMZ131075 OWS131075:OWV131075 PGO131075:PGR131075 PQK131075:PQN131075 QAG131075:QAJ131075 QKC131075:QKF131075 QTY131075:QUB131075 RDU131075:RDX131075 RNQ131075:RNT131075 RXM131075:RXP131075 SHI131075:SHL131075 SRE131075:SRH131075 TBA131075:TBD131075 TKW131075:TKZ131075 TUS131075:TUV131075 UEO131075:UER131075 UOK131075:UON131075 UYG131075:UYJ131075 VIC131075:VIF131075 VRY131075:VSB131075 WBU131075:WBX131075 WLQ131075:WLT131075 WVM131075:WVP131075 E196611:H196611 JA196611:JD196611 SW196611:SZ196611 ACS196611:ACV196611 AMO196611:AMR196611 AWK196611:AWN196611 BGG196611:BGJ196611 BQC196611:BQF196611 BZY196611:CAB196611 CJU196611:CJX196611 CTQ196611:CTT196611 DDM196611:DDP196611 DNI196611:DNL196611 DXE196611:DXH196611 EHA196611:EHD196611 EQW196611:EQZ196611 FAS196611:FAV196611 FKO196611:FKR196611 FUK196611:FUN196611 GEG196611:GEJ196611 GOC196611:GOF196611 GXY196611:GYB196611 HHU196611:HHX196611 HRQ196611:HRT196611 IBM196611:IBP196611 ILI196611:ILL196611 IVE196611:IVH196611 JFA196611:JFD196611 JOW196611:JOZ196611 JYS196611:JYV196611 KIO196611:KIR196611 KSK196611:KSN196611 LCG196611:LCJ196611 LMC196611:LMF196611 LVY196611:LWB196611 MFU196611:MFX196611 MPQ196611:MPT196611 MZM196611:MZP196611 NJI196611:NJL196611 NTE196611:NTH196611 ODA196611:ODD196611 OMW196611:OMZ196611 OWS196611:OWV196611 PGO196611:PGR196611 PQK196611:PQN196611 QAG196611:QAJ196611 QKC196611:QKF196611 QTY196611:QUB196611 RDU196611:RDX196611 RNQ196611:RNT196611 RXM196611:RXP196611 SHI196611:SHL196611 SRE196611:SRH196611 TBA196611:TBD196611 TKW196611:TKZ196611 TUS196611:TUV196611 UEO196611:UER196611 UOK196611:UON196611 UYG196611:UYJ196611 VIC196611:VIF196611 VRY196611:VSB196611 WBU196611:WBX196611 WLQ196611:WLT196611 WVM196611:WVP196611 E262147:H262147 JA262147:JD262147 SW262147:SZ262147 ACS262147:ACV262147 AMO262147:AMR262147 AWK262147:AWN262147 BGG262147:BGJ262147 BQC262147:BQF262147 BZY262147:CAB262147 CJU262147:CJX262147 CTQ262147:CTT262147 DDM262147:DDP262147 DNI262147:DNL262147 DXE262147:DXH262147 EHA262147:EHD262147 EQW262147:EQZ262147 FAS262147:FAV262147 FKO262147:FKR262147 FUK262147:FUN262147 GEG262147:GEJ262147 GOC262147:GOF262147 GXY262147:GYB262147 HHU262147:HHX262147 HRQ262147:HRT262147 IBM262147:IBP262147 ILI262147:ILL262147 IVE262147:IVH262147 JFA262147:JFD262147 JOW262147:JOZ262147 JYS262147:JYV262147 KIO262147:KIR262147 KSK262147:KSN262147 LCG262147:LCJ262147 LMC262147:LMF262147 LVY262147:LWB262147 MFU262147:MFX262147 MPQ262147:MPT262147 MZM262147:MZP262147 NJI262147:NJL262147 NTE262147:NTH262147 ODA262147:ODD262147 OMW262147:OMZ262147 OWS262147:OWV262147 PGO262147:PGR262147 PQK262147:PQN262147 QAG262147:QAJ262147 QKC262147:QKF262147 QTY262147:QUB262147 RDU262147:RDX262147 RNQ262147:RNT262147 RXM262147:RXP262147 SHI262147:SHL262147 SRE262147:SRH262147 TBA262147:TBD262147 TKW262147:TKZ262147 TUS262147:TUV262147 UEO262147:UER262147 UOK262147:UON262147 UYG262147:UYJ262147 VIC262147:VIF262147 VRY262147:VSB262147 WBU262147:WBX262147 WLQ262147:WLT262147 WVM262147:WVP262147 E327683:H327683 JA327683:JD327683 SW327683:SZ327683 ACS327683:ACV327683 AMO327683:AMR327683 AWK327683:AWN327683 BGG327683:BGJ327683 BQC327683:BQF327683 BZY327683:CAB327683 CJU327683:CJX327683 CTQ327683:CTT327683 DDM327683:DDP327683 DNI327683:DNL327683 DXE327683:DXH327683 EHA327683:EHD327683 EQW327683:EQZ327683 FAS327683:FAV327683 FKO327683:FKR327683 FUK327683:FUN327683 GEG327683:GEJ327683 GOC327683:GOF327683 GXY327683:GYB327683 HHU327683:HHX327683 HRQ327683:HRT327683 IBM327683:IBP327683 ILI327683:ILL327683 IVE327683:IVH327683 JFA327683:JFD327683 JOW327683:JOZ327683 JYS327683:JYV327683 KIO327683:KIR327683 KSK327683:KSN327683 LCG327683:LCJ327683 LMC327683:LMF327683 LVY327683:LWB327683 MFU327683:MFX327683 MPQ327683:MPT327683 MZM327683:MZP327683 NJI327683:NJL327683 NTE327683:NTH327683 ODA327683:ODD327683 OMW327683:OMZ327683 OWS327683:OWV327683 PGO327683:PGR327683 PQK327683:PQN327683 QAG327683:QAJ327683 QKC327683:QKF327683 QTY327683:QUB327683 RDU327683:RDX327683 RNQ327683:RNT327683 RXM327683:RXP327683 SHI327683:SHL327683 SRE327683:SRH327683 TBA327683:TBD327683 TKW327683:TKZ327683 TUS327683:TUV327683 UEO327683:UER327683 UOK327683:UON327683 UYG327683:UYJ327683 VIC327683:VIF327683 VRY327683:VSB327683 WBU327683:WBX327683 WLQ327683:WLT327683 WVM327683:WVP327683 E393219:H393219 JA393219:JD393219 SW393219:SZ393219 ACS393219:ACV393219 AMO393219:AMR393219 AWK393219:AWN393219 BGG393219:BGJ393219 BQC393219:BQF393219 BZY393219:CAB393219 CJU393219:CJX393219 CTQ393219:CTT393219 DDM393219:DDP393219 DNI393219:DNL393219 DXE393219:DXH393219 EHA393219:EHD393219 EQW393219:EQZ393219 FAS393219:FAV393219 FKO393219:FKR393219 FUK393219:FUN393219 GEG393219:GEJ393219 GOC393219:GOF393219 GXY393219:GYB393219 HHU393219:HHX393219 HRQ393219:HRT393219 IBM393219:IBP393219 ILI393219:ILL393219 IVE393219:IVH393219 JFA393219:JFD393219 JOW393219:JOZ393219 JYS393219:JYV393219 KIO393219:KIR393219 KSK393219:KSN393219 LCG393219:LCJ393219 LMC393219:LMF393219 LVY393219:LWB393219 MFU393219:MFX393219 MPQ393219:MPT393219 MZM393219:MZP393219 NJI393219:NJL393219 NTE393219:NTH393219 ODA393219:ODD393219 OMW393219:OMZ393219 OWS393219:OWV393219 PGO393219:PGR393219 PQK393219:PQN393219 QAG393219:QAJ393219 QKC393219:QKF393219 QTY393219:QUB393219 RDU393219:RDX393219 RNQ393219:RNT393219 RXM393219:RXP393219 SHI393219:SHL393219 SRE393219:SRH393219 TBA393219:TBD393219 TKW393219:TKZ393219 TUS393219:TUV393219 UEO393219:UER393219 UOK393219:UON393219 UYG393219:UYJ393219 VIC393219:VIF393219 VRY393219:VSB393219 WBU393219:WBX393219 WLQ393219:WLT393219 WVM393219:WVP393219 E458755:H458755 JA458755:JD458755 SW458755:SZ458755 ACS458755:ACV458755 AMO458755:AMR458755 AWK458755:AWN458755 BGG458755:BGJ458755 BQC458755:BQF458755 BZY458755:CAB458755 CJU458755:CJX458755 CTQ458755:CTT458755 DDM458755:DDP458755 DNI458755:DNL458755 DXE458755:DXH458755 EHA458755:EHD458755 EQW458755:EQZ458755 FAS458755:FAV458755 FKO458755:FKR458755 FUK458755:FUN458755 GEG458755:GEJ458755 GOC458755:GOF458755 GXY458755:GYB458755 HHU458755:HHX458755 HRQ458755:HRT458755 IBM458755:IBP458755 ILI458755:ILL458755 IVE458755:IVH458755 JFA458755:JFD458755 JOW458755:JOZ458755 JYS458755:JYV458755 KIO458755:KIR458755 KSK458755:KSN458755 LCG458755:LCJ458755 LMC458755:LMF458755 LVY458755:LWB458755 MFU458755:MFX458755 MPQ458755:MPT458755 MZM458755:MZP458755 NJI458755:NJL458755 NTE458755:NTH458755 ODA458755:ODD458755 OMW458755:OMZ458755 OWS458755:OWV458755 PGO458755:PGR458755 PQK458755:PQN458755 QAG458755:QAJ458755 QKC458755:QKF458755 QTY458755:QUB458755 RDU458755:RDX458755 RNQ458755:RNT458755 RXM458755:RXP458755 SHI458755:SHL458755 SRE458755:SRH458755 TBA458755:TBD458755 TKW458755:TKZ458755 TUS458755:TUV458755 UEO458755:UER458755 UOK458755:UON458755 UYG458755:UYJ458755 VIC458755:VIF458755 VRY458755:VSB458755 WBU458755:WBX458755 WLQ458755:WLT458755 WVM458755:WVP458755 E524291:H524291 JA524291:JD524291 SW524291:SZ524291 ACS524291:ACV524291 AMO524291:AMR524291 AWK524291:AWN524291 BGG524291:BGJ524291 BQC524291:BQF524291 BZY524291:CAB524291 CJU524291:CJX524291 CTQ524291:CTT524291 DDM524291:DDP524291 DNI524291:DNL524291 DXE524291:DXH524291 EHA524291:EHD524291 EQW524291:EQZ524291 FAS524291:FAV524291 FKO524291:FKR524291 FUK524291:FUN524291 GEG524291:GEJ524291 GOC524291:GOF524291 GXY524291:GYB524291 HHU524291:HHX524291 HRQ524291:HRT524291 IBM524291:IBP524291 ILI524291:ILL524291 IVE524291:IVH524291 JFA524291:JFD524291 JOW524291:JOZ524291 JYS524291:JYV524291 KIO524291:KIR524291 KSK524291:KSN524291 LCG524291:LCJ524291 LMC524291:LMF524291 LVY524291:LWB524291 MFU524291:MFX524291 MPQ524291:MPT524291 MZM524291:MZP524291 NJI524291:NJL524291 NTE524291:NTH524291 ODA524291:ODD524291 OMW524291:OMZ524291 OWS524291:OWV524291 PGO524291:PGR524291 PQK524291:PQN524291 QAG524291:QAJ524291 QKC524291:QKF524291 QTY524291:QUB524291 RDU524291:RDX524291 RNQ524291:RNT524291 RXM524291:RXP524291 SHI524291:SHL524291 SRE524291:SRH524291 TBA524291:TBD524291 TKW524291:TKZ524291 TUS524291:TUV524291 UEO524291:UER524291 UOK524291:UON524291 UYG524291:UYJ524291 VIC524291:VIF524291 VRY524291:VSB524291 WBU524291:WBX524291 WLQ524291:WLT524291 WVM524291:WVP524291 E589827:H589827 JA589827:JD589827 SW589827:SZ589827 ACS589827:ACV589827 AMO589827:AMR589827 AWK589827:AWN589827 BGG589827:BGJ589827 BQC589827:BQF589827 BZY589827:CAB589827 CJU589827:CJX589827 CTQ589827:CTT589827 DDM589827:DDP589827 DNI589827:DNL589827 DXE589827:DXH589827 EHA589827:EHD589827 EQW589827:EQZ589827 FAS589827:FAV589827 FKO589827:FKR589827 FUK589827:FUN589827 GEG589827:GEJ589827 GOC589827:GOF589827 GXY589827:GYB589827 HHU589827:HHX589827 HRQ589827:HRT589827 IBM589827:IBP589827 ILI589827:ILL589827 IVE589827:IVH589827 JFA589827:JFD589827 JOW589827:JOZ589827 JYS589827:JYV589827 KIO589827:KIR589827 KSK589827:KSN589827 LCG589827:LCJ589827 LMC589827:LMF589827 LVY589827:LWB589827 MFU589827:MFX589827 MPQ589827:MPT589827 MZM589827:MZP589827 NJI589827:NJL589827 NTE589827:NTH589827 ODA589827:ODD589827 OMW589827:OMZ589827 OWS589827:OWV589827 PGO589827:PGR589827 PQK589827:PQN589827 QAG589827:QAJ589827 QKC589827:QKF589827 QTY589827:QUB589827 RDU589827:RDX589827 RNQ589827:RNT589827 RXM589827:RXP589827 SHI589827:SHL589827 SRE589827:SRH589827 TBA589827:TBD589827 TKW589827:TKZ589827 TUS589827:TUV589827 UEO589827:UER589827 UOK589827:UON589827 UYG589827:UYJ589827 VIC589827:VIF589827 VRY589827:VSB589827 WBU589827:WBX589827 WLQ589827:WLT589827 WVM589827:WVP589827 E655363:H655363 JA655363:JD655363 SW655363:SZ655363 ACS655363:ACV655363 AMO655363:AMR655363 AWK655363:AWN655363 BGG655363:BGJ655363 BQC655363:BQF655363 BZY655363:CAB655363 CJU655363:CJX655363 CTQ655363:CTT655363 DDM655363:DDP655363 DNI655363:DNL655363 DXE655363:DXH655363 EHA655363:EHD655363 EQW655363:EQZ655363 FAS655363:FAV655363 FKO655363:FKR655363 FUK655363:FUN655363 GEG655363:GEJ655363 GOC655363:GOF655363 GXY655363:GYB655363 HHU655363:HHX655363 HRQ655363:HRT655363 IBM655363:IBP655363 ILI655363:ILL655363 IVE655363:IVH655363 JFA655363:JFD655363 JOW655363:JOZ655363 JYS655363:JYV655363 KIO655363:KIR655363 KSK655363:KSN655363 LCG655363:LCJ655363 LMC655363:LMF655363 LVY655363:LWB655363 MFU655363:MFX655363 MPQ655363:MPT655363 MZM655363:MZP655363 NJI655363:NJL655363 NTE655363:NTH655363 ODA655363:ODD655363 OMW655363:OMZ655363 OWS655363:OWV655363 PGO655363:PGR655363 PQK655363:PQN655363 QAG655363:QAJ655363 QKC655363:QKF655363 QTY655363:QUB655363 RDU655363:RDX655363 RNQ655363:RNT655363 RXM655363:RXP655363 SHI655363:SHL655363 SRE655363:SRH655363 TBA655363:TBD655363 TKW655363:TKZ655363 TUS655363:TUV655363 UEO655363:UER655363 UOK655363:UON655363 UYG655363:UYJ655363 VIC655363:VIF655363 VRY655363:VSB655363 WBU655363:WBX655363 WLQ655363:WLT655363 WVM655363:WVP655363 E720899:H720899 JA720899:JD720899 SW720899:SZ720899 ACS720899:ACV720899 AMO720899:AMR720899 AWK720899:AWN720899 BGG720899:BGJ720899 BQC720899:BQF720899 BZY720899:CAB720899 CJU720899:CJX720899 CTQ720899:CTT720899 DDM720899:DDP720899 DNI720899:DNL720899 DXE720899:DXH720899 EHA720899:EHD720899 EQW720899:EQZ720899 FAS720899:FAV720899 FKO720899:FKR720899 FUK720899:FUN720899 GEG720899:GEJ720899 GOC720899:GOF720899 GXY720899:GYB720899 HHU720899:HHX720899 HRQ720899:HRT720899 IBM720899:IBP720899 ILI720899:ILL720899 IVE720899:IVH720899 JFA720899:JFD720899 JOW720899:JOZ720899 JYS720899:JYV720899 KIO720899:KIR720899 KSK720899:KSN720899 LCG720899:LCJ720899 LMC720899:LMF720899 LVY720899:LWB720899 MFU720899:MFX720899 MPQ720899:MPT720899 MZM720899:MZP720899 NJI720899:NJL720899 NTE720899:NTH720899 ODA720899:ODD720899 OMW720899:OMZ720899 OWS720899:OWV720899 PGO720899:PGR720899 PQK720899:PQN720899 QAG720899:QAJ720899 QKC720899:QKF720899 QTY720899:QUB720899 RDU720899:RDX720899 RNQ720899:RNT720899 RXM720899:RXP720899 SHI720899:SHL720899 SRE720899:SRH720899 TBA720899:TBD720899 TKW720899:TKZ720899 TUS720899:TUV720899 UEO720899:UER720899 UOK720899:UON720899 UYG720899:UYJ720899 VIC720899:VIF720899 VRY720899:VSB720899 WBU720899:WBX720899 WLQ720899:WLT720899 WVM720899:WVP720899 E786435:H786435 JA786435:JD786435 SW786435:SZ786435 ACS786435:ACV786435 AMO786435:AMR786435 AWK786435:AWN786435 BGG786435:BGJ786435 BQC786435:BQF786435 BZY786435:CAB786435 CJU786435:CJX786435 CTQ786435:CTT786435 DDM786435:DDP786435 DNI786435:DNL786435 DXE786435:DXH786435 EHA786435:EHD786435 EQW786435:EQZ786435 FAS786435:FAV786435 FKO786435:FKR786435 FUK786435:FUN786435 GEG786435:GEJ786435 GOC786435:GOF786435 GXY786435:GYB786435 HHU786435:HHX786435 HRQ786435:HRT786435 IBM786435:IBP786435 ILI786435:ILL786435 IVE786435:IVH786435 JFA786435:JFD786435 JOW786435:JOZ786435 JYS786435:JYV786435 KIO786435:KIR786435 KSK786435:KSN786435 LCG786435:LCJ786435 LMC786435:LMF786435 LVY786435:LWB786435 MFU786435:MFX786435 MPQ786435:MPT786435 MZM786435:MZP786435 NJI786435:NJL786435 NTE786435:NTH786435 ODA786435:ODD786435 OMW786435:OMZ786435 OWS786435:OWV786435 PGO786435:PGR786435 PQK786435:PQN786435 QAG786435:QAJ786435 QKC786435:QKF786435 QTY786435:QUB786435 RDU786435:RDX786435 RNQ786435:RNT786435 RXM786435:RXP786435 SHI786435:SHL786435 SRE786435:SRH786435 TBA786435:TBD786435 TKW786435:TKZ786435 TUS786435:TUV786435 UEO786435:UER786435 UOK786435:UON786435 UYG786435:UYJ786435 VIC786435:VIF786435 VRY786435:VSB786435 WBU786435:WBX786435 WLQ786435:WLT786435 WVM786435:WVP786435 E851971:H851971 JA851971:JD851971 SW851971:SZ851971 ACS851971:ACV851971 AMO851971:AMR851971 AWK851971:AWN851971 BGG851971:BGJ851971 BQC851971:BQF851971 BZY851971:CAB851971 CJU851971:CJX851971 CTQ851971:CTT851971 DDM851971:DDP851971 DNI851971:DNL851971 DXE851971:DXH851971 EHA851971:EHD851971 EQW851971:EQZ851971 FAS851971:FAV851971 FKO851971:FKR851971 FUK851971:FUN851971 GEG851971:GEJ851971 GOC851971:GOF851971 GXY851971:GYB851971 HHU851971:HHX851971 HRQ851971:HRT851971 IBM851971:IBP851971 ILI851971:ILL851971 IVE851971:IVH851971 JFA851971:JFD851971 JOW851971:JOZ851971 JYS851971:JYV851971 KIO851971:KIR851971 KSK851971:KSN851971 LCG851971:LCJ851971 LMC851971:LMF851971 LVY851971:LWB851971 MFU851971:MFX851971 MPQ851971:MPT851971 MZM851971:MZP851971 NJI851971:NJL851971 NTE851971:NTH851971 ODA851971:ODD851971 OMW851971:OMZ851971 OWS851971:OWV851971 PGO851971:PGR851971 PQK851971:PQN851971 QAG851971:QAJ851971 QKC851971:QKF851971 QTY851971:QUB851971 RDU851971:RDX851971 RNQ851971:RNT851971 RXM851971:RXP851971 SHI851971:SHL851971 SRE851971:SRH851971 TBA851971:TBD851971 TKW851971:TKZ851971 TUS851971:TUV851971 UEO851971:UER851971 UOK851971:UON851971 UYG851971:UYJ851971 VIC851971:VIF851971 VRY851971:VSB851971 WBU851971:WBX851971 WLQ851971:WLT851971 WVM851971:WVP851971 E917507:H917507 JA917507:JD917507 SW917507:SZ917507 ACS917507:ACV917507 AMO917507:AMR917507 AWK917507:AWN917507 BGG917507:BGJ917507 BQC917507:BQF917507 BZY917507:CAB917507 CJU917507:CJX917507 CTQ917507:CTT917507 DDM917507:DDP917507 DNI917507:DNL917507 DXE917507:DXH917507 EHA917507:EHD917507 EQW917507:EQZ917507 FAS917507:FAV917507 FKO917507:FKR917507 FUK917507:FUN917507 GEG917507:GEJ917507 GOC917507:GOF917507 GXY917507:GYB917507 HHU917507:HHX917507 HRQ917507:HRT917507 IBM917507:IBP917507 ILI917507:ILL917507 IVE917507:IVH917507 JFA917507:JFD917507 JOW917507:JOZ917507 JYS917507:JYV917507 KIO917507:KIR917507 KSK917507:KSN917507 LCG917507:LCJ917507 LMC917507:LMF917507 LVY917507:LWB917507 MFU917507:MFX917507 MPQ917507:MPT917507 MZM917507:MZP917507 NJI917507:NJL917507 NTE917507:NTH917507 ODA917507:ODD917507 OMW917507:OMZ917507 OWS917507:OWV917507 PGO917507:PGR917507 PQK917507:PQN917507 QAG917507:QAJ917507 QKC917507:QKF917507 QTY917507:QUB917507 RDU917507:RDX917507 RNQ917507:RNT917507 RXM917507:RXP917507 SHI917507:SHL917507 SRE917507:SRH917507 TBA917507:TBD917507 TKW917507:TKZ917507 TUS917507:TUV917507 UEO917507:UER917507 UOK917507:UON917507 UYG917507:UYJ917507 VIC917507:VIF917507 VRY917507:VSB917507 WBU917507:WBX917507 WLQ917507:WLT917507 WVM917507:WVP917507 E983043:H983043 JA983043:JD983043 SW983043:SZ983043 ACS983043:ACV983043 AMO983043:AMR983043 AWK983043:AWN983043 BGG983043:BGJ983043 BQC983043:BQF983043 BZY983043:CAB983043 CJU983043:CJX983043 CTQ983043:CTT983043 DDM983043:DDP983043 DNI983043:DNL983043 DXE983043:DXH983043 EHA983043:EHD983043 EQW983043:EQZ983043 FAS983043:FAV983043 FKO983043:FKR983043 FUK983043:FUN983043 GEG983043:GEJ983043 GOC983043:GOF983043 GXY983043:GYB983043 HHU983043:HHX983043 HRQ983043:HRT983043 IBM983043:IBP983043 ILI983043:ILL983043 IVE983043:IVH983043 JFA983043:JFD983043 JOW983043:JOZ983043 JYS983043:JYV983043 KIO983043:KIR983043 KSK983043:KSN983043 LCG983043:LCJ983043 LMC983043:LMF983043 LVY983043:LWB983043 MFU983043:MFX983043 MPQ983043:MPT983043 MZM983043:MZP983043 NJI983043:NJL983043 NTE983043:NTH983043 ODA983043:ODD983043 OMW983043:OMZ983043 OWS983043:OWV983043 PGO983043:PGR983043 PQK983043:PQN983043 QAG983043:QAJ983043 QKC983043:QKF983043 QTY983043:QUB983043 RDU983043:RDX983043 RNQ983043:RNT983043 RXM983043:RXP983043 SHI983043:SHL983043 SRE983043:SRH983043 TBA983043:TBD983043 TKW983043:TKZ983043 TUS983043:TUV983043 UEO983043:UER983043 UOK983043:UON983043 UYG983043:UYJ983043 VIC983043:VIF983043 VRY983043:VSB983043 WBU983043:WBX983043 WLQ983043:WLT983043 WVM983043:WVP983043 E65537:H65537 JA65537:JD65537 SW65537:SZ65537 ACS65537:ACV65537 AMO65537:AMR65537 AWK65537:AWN65537 BGG65537:BGJ65537 BQC65537:BQF65537 BZY65537:CAB65537 CJU65537:CJX65537 CTQ65537:CTT65537 DDM65537:DDP65537 DNI65537:DNL65537 DXE65537:DXH65537 EHA65537:EHD65537 EQW65537:EQZ65537 FAS65537:FAV65537 FKO65537:FKR65537 FUK65537:FUN65537 GEG65537:GEJ65537 GOC65537:GOF65537 GXY65537:GYB65537 HHU65537:HHX65537 HRQ65537:HRT65537 IBM65537:IBP65537 ILI65537:ILL65537 IVE65537:IVH65537 JFA65537:JFD65537 JOW65537:JOZ65537 JYS65537:JYV65537 KIO65537:KIR65537 KSK65537:KSN65537 LCG65537:LCJ65537 LMC65537:LMF65537 LVY65537:LWB65537 MFU65537:MFX65537 MPQ65537:MPT65537 MZM65537:MZP65537 NJI65537:NJL65537 NTE65537:NTH65537 ODA65537:ODD65537 OMW65537:OMZ65537 OWS65537:OWV65537 PGO65537:PGR65537 PQK65537:PQN65537 QAG65537:QAJ65537 QKC65537:QKF65537 QTY65537:QUB65537 RDU65537:RDX65537 RNQ65537:RNT65537 RXM65537:RXP65537 SHI65537:SHL65537 SRE65537:SRH65537 TBA65537:TBD65537 TKW65537:TKZ65537 TUS65537:TUV65537 UEO65537:UER65537 UOK65537:UON65537 UYG65537:UYJ65537 VIC65537:VIF65537 VRY65537:VSB65537 WBU65537:WBX65537 WLQ65537:WLT65537 WVM65537:WVP65537 E131073:H131073 JA131073:JD131073 SW131073:SZ131073 ACS131073:ACV131073 AMO131073:AMR131073 AWK131073:AWN131073 BGG131073:BGJ131073 BQC131073:BQF131073 BZY131073:CAB131073 CJU131073:CJX131073 CTQ131073:CTT131073 DDM131073:DDP131073 DNI131073:DNL131073 DXE131073:DXH131073 EHA131073:EHD131073 EQW131073:EQZ131073 FAS131073:FAV131073 FKO131073:FKR131073 FUK131073:FUN131073 GEG131073:GEJ131073 GOC131073:GOF131073 GXY131073:GYB131073 HHU131073:HHX131073 HRQ131073:HRT131073 IBM131073:IBP131073 ILI131073:ILL131073 IVE131073:IVH131073 JFA131073:JFD131073 JOW131073:JOZ131073 JYS131073:JYV131073 KIO131073:KIR131073 KSK131073:KSN131073 LCG131073:LCJ131073 LMC131073:LMF131073 LVY131073:LWB131073 MFU131073:MFX131073 MPQ131073:MPT131073 MZM131073:MZP131073 NJI131073:NJL131073 NTE131073:NTH131073 ODA131073:ODD131073 OMW131073:OMZ131073 OWS131073:OWV131073 PGO131073:PGR131073 PQK131073:PQN131073 QAG131073:QAJ131073 QKC131073:QKF131073 QTY131073:QUB131073 RDU131073:RDX131073 RNQ131073:RNT131073 RXM131073:RXP131073 SHI131073:SHL131073 SRE131073:SRH131073 TBA131073:TBD131073 TKW131073:TKZ131073 TUS131073:TUV131073 UEO131073:UER131073 UOK131073:UON131073 UYG131073:UYJ131073 VIC131073:VIF131073 VRY131073:VSB131073 WBU131073:WBX131073 WLQ131073:WLT131073 WVM131073:WVP131073 E196609:H196609 JA196609:JD196609 SW196609:SZ196609 ACS196609:ACV196609 AMO196609:AMR196609 AWK196609:AWN196609 BGG196609:BGJ196609 BQC196609:BQF196609 BZY196609:CAB196609 CJU196609:CJX196609 CTQ196609:CTT196609 DDM196609:DDP196609 DNI196609:DNL196609 DXE196609:DXH196609 EHA196609:EHD196609 EQW196609:EQZ196609 FAS196609:FAV196609 FKO196609:FKR196609 FUK196609:FUN196609 GEG196609:GEJ196609 GOC196609:GOF196609 GXY196609:GYB196609 HHU196609:HHX196609 HRQ196609:HRT196609 IBM196609:IBP196609 ILI196609:ILL196609 IVE196609:IVH196609 JFA196609:JFD196609 JOW196609:JOZ196609 JYS196609:JYV196609 KIO196609:KIR196609 KSK196609:KSN196609 LCG196609:LCJ196609 LMC196609:LMF196609 LVY196609:LWB196609 MFU196609:MFX196609 MPQ196609:MPT196609 MZM196609:MZP196609 NJI196609:NJL196609 NTE196609:NTH196609 ODA196609:ODD196609 OMW196609:OMZ196609 OWS196609:OWV196609 PGO196609:PGR196609 PQK196609:PQN196609 QAG196609:QAJ196609 QKC196609:QKF196609 QTY196609:QUB196609 RDU196609:RDX196609 RNQ196609:RNT196609 RXM196609:RXP196609 SHI196609:SHL196609 SRE196609:SRH196609 TBA196609:TBD196609 TKW196609:TKZ196609 TUS196609:TUV196609 UEO196609:UER196609 UOK196609:UON196609 UYG196609:UYJ196609 VIC196609:VIF196609 VRY196609:VSB196609 WBU196609:WBX196609 WLQ196609:WLT196609 WVM196609:WVP196609 E262145:H262145 JA262145:JD262145 SW262145:SZ262145 ACS262145:ACV262145 AMO262145:AMR262145 AWK262145:AWN262145 BGG262145:BGJ262145 BQC262145:BQF262145 BZY262145:CAB262145 CJU262145:CJX262145 CTQ262145:CTT262145 DDM262145:DDP262145 DNI262145:DNL262145 DXE262145:DXH262145 EHA262145:EHD262145 EQW262145:EQZ262145 FAS262145:FAV262145 FKO262145:FKR262145 FUK262145:FUN262145 GEG262145:GEJ262145 GOC262145:GOF262145 GXY262145:GYB262145 HHU262145:HHX262145 HRQ262145:HRT262145 IBM262145:IBP262145 ILI262145:ILL262145 IVE262145:IVH262145 JFA262145:JFD262145 JOW262145:JOZ262145 JYS262145:JYV262145 KIO262145:KIR262145 KSK262145:KSN262145 LCG262145:LCJ262145 LMC262145:LMF262145 LVY262145:LWB262145 MFU262145:MFX262145 MPQ262145:MPT262145 MZM262145:MZP262145 NJI262145:NJL262145 NTE262145:NTH262145 ODA262145:ODD262145 OMW262145:OMZ262145 OWS262145:OWV262145 PGO262145:PGR262145 PQK262145:PQN262145 QAG262145:QAJ262145 QKC262145:QKF262145 QTY262145:QUB262145 RDU262145:RDX262145 RNQ262145:RNT262145 RXM262145:RXP262145 SHI262145:SHL262145 SRE262145:SRH262145 TBA262145:TBD262145 TKW262145:TKZ262145 TUS262145:TUV262145 UEO262145:UER262145 UOK262145:UON262145 UYG262145:UYJ262145 VIC262145:VIF262145 VRY262145:VSB262145 WBU262145:WBX262145 WLQ262145:WLT262145 WVM262145:WVP262145 E327681:H327681 JA327681:JD327681 SW327681:SZ327681 ACS327681:ACV327681 AMO327681:AMR327681 AWK327681:AWN327681 BGG327681:BGJ327681 BQC327681:BQF327681 BZY327681:CAB327681 CJU327681:CJX327681 CTQ327681:CTT327681 DDM327681:DDP327681 DNI327681:DNL327681 DXE327681:DXH327681 EHA327681:EHD327681 EQW327681:EQZ327681 FAS327681:FAV327681 FKO327681:FKR327681 FUK327681:FUN327681 GEG327681:GEJ327681 GOC327681:GOF327681 GXY327681:GYB327681 HHU327681:HHX327681 HRQ327681:HRT327681 IBM327681:IBP327681 ILI327681:ILL327681 IVE327681:IVH327681 JFA327681:JFD327681 JOW327681:JOZ327681 JYS327681:JYV327681 KIO327681:KIR327681 KSK327681:KSN327681 LCG327681:LCJ327681 LMC327681:LMF327681 LVY327681:LWB327681 MFU327681:MFX327681 MPQ327681:MPT327681 MZM327681:MZP327681 NJI327681:NJL327681 NTE327681:NTH327681 ODA327681:ODD327681 OMW327681:OMZ327681 OWS327681:OWV327681 PGO327681:PGR327681 PQK327681:PQN327681 QAG327681:QAJ327681 QKC327681:QKF327681 QTY327681:QUB327681 RDU327681:RDX327681 RNQ327681:RNT327681 RXM327681:RXP327681 SHI327681:SHL327681 SRE327681:SRH327681 TBA327681:TBD327681 TKW327681:TKZ327681 TUS327681:TUV327681 UEO327681:UER327681 UOK327681:UON327681 UYG327681:UYJ327681 VIC327681:VIF327681 VRY327681:VSB327681 WBU327681:WBX327681 WLQ327681:WLT327681 WVM327681:WVP327681 E393217:H393217 JA393217:JD393217 SW393217:SZ393217 ACS393217:ACV393217 AMO393217:AMR393217 AWK393217:AWN393217 BGG393217:BGJ393217 BQC393217:BQF393217 BZY393217:CAB393217 CJU393217:CJX393217 CTQ393217:CTT393217 DDM393217:DDP393217 DNI393217:DNL393217 DXE393217:DXH393217 EHA393217:EHD393217 EQW393217:EQZ393217 FAS393217:FAV393217 FKO393217:FKR393217 FUK393217:FUN393217 GEG393217:GEJ393217 GOC393217:GOF393217 GXY393217:GYB393217 HHU393217:HHX393217 HRQ393217:HRT393217 IBM393217:IBP393217 ILI393217:ILL393217 IVE393217:IVH393217 JFA393217:JFD393217 JOW393217:JOZ393217 JYS393217:JYV393217 KIO393217:KIR393217 KSK393217:KSN393217 LCG393217:LCJ393217 LMC393217:LMF393217 LVY393217:LWB393217 MFU393217:MFX393217 MPQ393217:MPT393217 MZM393217:MZP393217 NJI393217:NJL393217 NTE393217:NTH393217 ODA393217:ODD393217 OMW393217:OMZ393217 OWS393217:OWV393217 PGO393217:PGR393217 PQK393217:PQN393217 QAG393217:QAJ393217 QKC393217:QKF393217 QTY393217:QUB393217 RDU393217:RDX393217 RNQ393217:RNT393217 RXM393217:RXP393217 SHI393217:SHL393217 SRE393217:SRH393217 TBA393217:TBD393217 TKW393217:TKZ393217 TUS393217:TUV393217 UEO393217:UER393217 UOK393217:UON393217 UYG393217:UYJ393217 VIC393217:VIF393217 VRY393217:VSB393217 WBU393217:WBX393217 WLQ393217:WLT393217 WVM393217:WVP393217 E458753:H458753 JA458753:JD458753 SW458753:SZ458753 ACS458753:ACV458753 AMO458753:AMR458753 AWK458753:AWN458753 BGG458753:BGJ458753 BQC458753:BQF458753 BZY458753:CAB458753 CJU458753:CJX458753 CTQ458753:CTT458753 DDM458753:DDP458753 DNI458753:DNL458753 DXE458753:DXH458753 EHA458753:EHD458753 EQW458753:EQZ458753 FAS458753:FAV458753 FKO458753:FKR458753 FUK458753:FUN458753 GEG458753:GEJ458753 GOC458753:GOF458753 GXY458753:GYB458753 HHU458753:HHX458753 HRQ458753:HRT458753 IBM458753:IBP458753 ILI458753:ILL458753 IVE458753:IVH458753 JFA458753:JFD458753 JOW458753:JOZ458753 JYS458753:JYV458753 KIO458753:KIR458753 KSK458753:KSN458753 LCG458753:LCJ458753 LMC458753:LMF458753 LVY458753:LWB458753 MFU458753:MFX458753 MPQ458753:MPT458753 MZM458753:MZP458753 NJI458753:NJL458753 NTE458753:NTH458753 ODA458753:ODD458753 OMW458753:OMZ458753 OWS458753:OWV458753 PGO458753:PGR458753 PQK458753:PQN458753 QAG458753:QAJ458753 QKC458753:QKF458753 QTY458753:QUB458753 RDU458753:RDX458753 RNQ458753:RNT458753 RXM458753:RXP458753 SHI458753:SHL458753 SRE458753:SRH458753 TBA458753:TBD458753 TKW458753:TKZ458753 TUS458753:TUV458753 UEO458753:UER458753 UOK458753:UON458753 UYG458753:UYJ458753 VIC458753:VIF458753 VRY458753:VSB458753 WBU458753:WBX458753 WLQ458753:WLT458753 WVM458753:WVP458753 E524289:H524289 JA524289:JD524289 SW524289:SZ524289 ACS524289:ACV524289 AMO524289:AMR524289 AWK524289:AWN524289 BGG524289:BGJ524289 BQC524289:BQF524289 BZY524289:CAB524289 CJU524289:CJX524289 CTQ524289:CTT524289 DDM524289:DDP524289 DNI524289:DNL524289 DXE524289:DXH524289 EHA524289:EHD524289 EQW524289:EQZ524289 FAS524289:FAV524289 FKO524289:FKR524289 FUK524289:FUN524289 GEG524289:GEJ524289 GOC524289:GOF524289 GXY524289:GYB524289 HHU524289:HHX524289 HRQ524289:HRT524289 IBM524289:IBP524289 ILI524289:ILL524289 IVE524289:IVH524289 JFA524289:JFD524289 JOW524289:JOZ524289 JYS524289:JYV524289 KIO524289:KIR524289 KSK524289:KSN524289 LCG524289:LCJ524289 LMC524289:LMF524289 LVY524289:LWB524289 MFU524289:MFX524289 MPQ524289:MPT524289 MZM524289:MZP524289 NJI524289:NJL524289 NTE524289:NTH524289 ODA524289:ODD524289 OMW524289:OMZ524289 OWS524289:OWV524289 PGO524289:PGR524289 PQK524289:PQN524289 QAG524289:QAJ524289 QKC524289:QKF524289 QTY524289:QUB524289 RDU524289:RDX524289 RNQ524289:RNT524289 RXM524289:RXP524289 SHI524289:SHL524289 SRE524289:SRH524289 TBA524289:TBD524289 TKW524289:TKZ524289 TUS524289:TUV524289 UEO524289:UER524289 UOK524289:UON524289 UYG524289:UYJ524289 VIC524289:VIF524289 VRY524289:VSB524289 WBU524289:WBX524289 WLQ524289:WLT524289 WVM524289:WVP524289 E589825:H589825 JA589825:JD589825 SW589825:SZ589825 ACS589825:ACV589825 AMO589825:AMR589825 AWK589825:AWN589825 BGG589825:BGJ589825 BQC589825:BQF589825 BZY589825:CAB589825 CJU589825:CJX589825 CTQ589825:CTT589825 DDM589825:DDP589825 DNI589825:DNL589825 DXE589825:DXH589825 EHA589825:EHD589825 EQW589825:EQZ589825 FAS589825:FAV589825 FKO589825:FKR589825 FUK589825:FUN589825 GEG589825:GEJ589825 GOC589825:GOF589825 GXY589825:GYB589825 HHU589825:HHX589825 HRQ589825:HRT589825 IBM589825:IBP589825 ILI589825:ILL589825 IVE589825:IVH589825 JFA589825:JFD589825 JOW589825:JOZ589825 JYS589825:JYV589825 KIO589825:KIR589825 KSK589825:KSN589825 LCG589825:LCJ589825 LMC589825:LMF589825 LVY589825:LWB589825 MFU589825:MFX589825 MPQ589825:MPT589825 MZM589825:MZP589825 NJI589825:NJL589825 NTE589825:NTH589825 ODA589825:ODD589825 OMW589825:OMZ589825 OWS589825:OWV589825 PGO589825:PGR589825 PQK589825:PQN589825 QAG589825:QAJ589825 QKC589825:QKF589825 QTY589825:QUB589825 RDU589825:RDX589825 RNQ589825:RNT589825 RXM589825:RXP589825 SHI589825:SHL589825 SRE589825:SRH589825 TBA589825:TBD589825 TKW589825:TKZ589825 TUS589825:TUV589825 UEO589825:UER589825 UOK589825:UON589825 UYG589825:UYJ589825 VIC589825:VIF589825 VRY589825:VSB589825 WBU589825:WBX589825 WLQ589825:WLT589825 WVM589825:WVP589825 E655361:H655361 JA655361:JD655361 SW655361:SZ655361 ACS655361:ACV655361 AMO655361:AMR655361 AWK655361:AWN655361 BGG655361:BGJ655361 BQC655361:BQF655361 BZY655361:CAB655361 CJU655361:CJX655361 CTQ655361:CTT655361 DDM655361:DDP655361 DNI655361:DNL655361 DXE655361:DXH655361 EHA655361:EHD655361 EQW655361:EQZ655361 FAS655361:FAV655361 FKO655361:FKR655361 FUK655361:FUN655361 GEG655361:GEJ655361 GOC655361:GOF655361 GXY655361:GYB655361 HHU655361:HHX655361 HRQ655361:HRT655361 IBM655361:IBP655361 ILI655361:ILL655361 IVE655361:IVH655361 JFA655361:JFD655361 JOW655361:JOZ655361 JYS655361:JYV655361 KIO655361:KIR655361 KSK655361:KSN655361 LCG655361:LCJ655361 LMC655361:LMF655361 LVY655361:LWB655361 MFU655361:MFX655361 MPQ655361:MPT655361 MZM655361:MZP655361 NJI655361:NJL655361 NTE655361:NTH655361 ODA655361:ODD655361 OMW655361:OMZ655361 OWS655361:OWV655361 PGO655361:PGR655361 PQK655361:PQN655361 QAG655361:QAJ655361 QKC655361:QKF655361 QTY655361:QUB655361 RDU655361:RDX655361 RNQ655361:RNT655361 RXM655361:RXP655361 SHI655361:SHL655361 SRE655361:SRH655361 TBA655361:TBD655361 TKW655361:TKZ655361 TUS655361:TUV655361 UEO655361:UER655361 UOK655361:UON655361 UYG655361:UYJ655361 VIC655361:VIF655361 VRY655361:VSB655361 WBU655361:WBX655361 WLQ655361:WLT655361 WVM655361:WVP655361 E720897:H720897 JA720897:JD720897 SW720897:SZ720897 ACS720897:ACV720897 AMO720897:AMR720897 AWK720897:AWN720897 BGG720897:BGJ720897 BQC720897:BQF720897 BZY720897:CAB720897 CJU720897:CJX720897 CTQ720897:CTT720897 DDM720897:DDP720897 DNI720897:DNL720897 DXE720897:DXH720897 EHA720897:EHD720897 EQW720897:EQZ720897 FAS720897:FAV720897 FKO720897:FKR720897 FUK720897:FUN720897 GEG720897:GEJ720897 GOC720897:GOF720897 GXY720897:GYB720897 HHU720897:HHX720897 HRQ720897:HRT720897 IBM720897:IBP720897 ILI720897:ILL720897 IVE720897:IVH720897 JFA720897:JFD720897 JOW720897:JOZ720897 JYS720897:JYV720897 KIO720897:KIR720897 KSK720897:KSN720897 LCG720897:LCJ720897 LMC720897:LMF720897 LVY720897:LWB720897 MFU720897:MFX720897 MPQ720897:MPT720897 MZM720897:MZP720897 NJI720897:NJL720897 NTE720897:NTH720897 ODA720897:ODD720897 OMW720897:OMZ720897 OWS720897:OWV720897 PGO720897:PGR720897 PQK720897:PQN720897 QAG720897:QAJ720897 QKC720897:QKF720897 QTY720897:QUB720897 RDU720897:RDX720897 RNQ720897:RNT720897 RXM720897:RXP720897 SHI720897:SHL720897 SRE720897:SRH720897 TBA720897:TBD720897 TKW720897:TKZ720897 TUS720897:TUV720897 UEO720897:UER720897 UOK720897:UON720897 UYG720897:UYJ720897 VIC720897:VIF720897 VRY720897:VSB720897 WBU720897:WBX720897 WLQ720897:WLT720897 WVM720897:WVP720897 E786433:H786433 JA786433:JD786433 SW786433:SZ786433 ACS786433:ACV786433 AMO786433:AMR786433 AWK786433:AWN786433 BGG786433:BGJ786433 BQC786433:BQF786433 BZY786433:CAB786433 CJU786433:CJX786433 CTQ786433:CTT786433 DDM786433:DDP786433 DNI786433:DNL786433 DXE786433:DXH786433 EHA786433:EHD786433 EQW786433:EQZ786433 FAS786433:FAV786433 FKO786433:FKR786433 FUK786433:FUN786433 GEG786433:GEJ786433 GOC786433:GOF786433 GXY786433:GYB786433 HHU786433:HHX786433 HRQ786433:HRT786433 IBM786433:IBP786433 ILI786433:ILL786433 IVE786433:IVH786433 JFA786433:JFD786433 JOW786433:JOZ786433 JYS786433:JYV786433 KIO786433:KIR786433 KSK786433:KSN786433 LCG786433:LCJ786433 LMC786433:LMF786433 LVY786433:LWB786433 MFU786433:MFX786433 MPQ786433:MPT786433 MZM786433:MZP786433 NJI786433:NJL786433 NTE786433:NTH786433 ODA786433:ODD786433 OMW786433:OMZ786433 OWS786433:OWV786433 PGO786433:PGR786433 PQK786433:PQN786433 QAG786433:QAJ786433 QKC786433:QKF786433 QTY786433:QUB786433 RDU786433:RDX786433 RNQ786433:RNT786433 RXM786433:RXP786433 SHI786433:SHL786433 SRE786433:SRH786433 TBA786433:TBD786433 TKW786433:TKZ786433 TUS786433:TUV786433 UEO786433:UER786433 UOK786433:UON786433 UYG786433:UYJ786433 VIC786433:VIF786433 VRY786433:VSB786433 WBU786433:WBX786433 WLQ786433:WLT786433 WVM786433:WVP786433 E851969:H851969 JA851969:JD851969 SW851969:SZ851969 ACS851969:ACV851969 AMO851969:AMR851969 AWK851969:AWN851969 BGG851969:BGJ851969 BQC851969:BQF851969 BZY851969:CAB851969 CJU851969:CJX851969 CTQ851969:CTT851969 DDM851969:DDP851969 DNI851969:DNL851969 DXE851969:DXH851969 EHA851969:EHD851969 EQW851969:EQZ851969 FAS851969:FAV851969 FKO851969:FKR851969 FUK851969:FUN851969 GEG851969:GEJ851969 GOC851969:GOF851969 GXY851969:GYB851969 HHU851969:HHX851969 HRQ851969:HRT851969 IBM851969:IBP851969 ILI851969:ILL851969 IVE851969:IVH851969 JFA851969:JFD851969 JOW851969:JOZ851969 JYS851969:JYV851969 KIO851969:KIR851969 KSK851969:KSN851969 LCG851969:LCJ851969 LMC851969:LMF851969 LVY851969:LWB851969 MFU851969:MFX851969 MPQ851969:MPT851969 MZM851969:MZP851969 NJI851969:NJL851969 NTE851969:NTH851969 ODA851969:ODD851969 OMW851969:OMZ851969 OWS851969:OWV851969 PGO851969:PGR851969 PQK851969:PQN851969 QAG851969:QAJ851969 QKC851969:QKF851969 QTY851969:QUB851969 RDU851969:RDX851969 RNQ851969:RNT851969 RXM851969:RXP851969 SHI851969:SHL851969 SRE851969:SRH851969 TBA851969:TBD851969 TKW851969:TKZ851969 TUS851969:TUV851969 UEO851969:UER851969 UOK851969:UON851969 UYG851969:UYJ851969 VIC851969:VIF851969 VRY851969:VSB851969 WBU851969:WBX851969 WLQ851969:WLT851969 WVM851969:WVP851969 E917505:H917505 JA917505:JD917505 SW917505:SZ917505 ACS917505:ACV917505 AMO917505:AMR917505 AWK917505:AWN917505 BGG917505:BGJ917505 BQC917505:BQF917505 BZY917505:CAB917505 CJU917505:CJX917505 CTQ917505:CTT917505 DDM917505:DDP917505 DNI917505:DNL917505 DXE917505:DXH917505 EHA917505:EHD917505 EQW917505:EQZ917505 FAS917505:FAV917505 FKO917505:FKR917505 FUK917505:FUN917505 GEG917505:GEJ917505 GOC917505:GOF917505 GXY917505:GYB917505 HHU917505:HHX917505 HRQ917505:HRT917505 IBM917505:IBP917505 ILI917505:ILL917505 IVE917505:IVH917505 JFA917505:JFD917505 JOW917505:JOZ917505 JYS917505:JYV917505 KIO917505:KIR917505 KSK917505:KSN917505 LCG917505:LCJ917505 LMC917505:LMF917505 LVY917505:LWB917505 MFU917505:MFX917505 MPQ917505:MPT917505 MZM917505:MZP917505 NJI917505:NJL917505 NTE917505:NTH917505 ODA917505:ODD917505 OMW917505:OMZ917505 OWS917505:OWV917505 PGO917505:PGR917505 PQK917505:PQN917505 QAG917505:QAJ917505 QKC917505:QKF917505 QTY917505:QUB917505 RDU917505:RDX917505 RNQ917505:RNT917505 RXM917505:RXP917505 SHI917505:SHL917505 SRE917505:SRH917505 TBA917505:TBD917505 TKW917505:TKZ917505 TUS917505:TUV917505 UEO917505:UER917505 UOK917505:UON917505 UYG917505:UYJ917505 VIC917505:VIF917505 VRY917505:VSB917505 WBU917505:WBX917505 WLQ917505:WLT917505 WVM917505:WVP917505 E983041:H983041 JA983041:JD983041 SW983041:SZ983041 ACS983041:ACV983041 AMO983041:AMR983041 AWK983041:AWN983041 BGG983041:BGJ983041 BQC983041:BQF983041 BZY983041:CAB983041 CJU983041:CJX983041 CTQ983041:CTT983041 DDM983041:DDP983041 DNI983041:DNL983041 DXE983041:DXH983041 EHA983041:EHD983041 EQW983041:EQZ983041 FAS983041:FAV983041 FKO983041:FKR983041 FUK983041:FUN983041 GEG983041:GEJ983041 GOC983041:GOF983041 GXY983041:GYB983041 HHU983041:HHX983041 HRQ983041:HRT983041 IBM983041:IBP983041 ILI983041:ILL983041 IVE983041:IVH983041 JFA983041:JFD983041 JOW983041:JOZ983041 JYS983041:JYV983041 KIO983041:KIR983041 KSK983041:KSN983041 LCG983041:LCJ983041 LMC983041:LMF983041 LVY983041:LWB983041 MFU983041:MFX983041 MPQ983041:MPT983041 MZM983041:MZP983041 NJI983041:NJL983041 NTE983041:NTH983041 ODA983041:ODD983041 OMW983041:OMZ983041 OWS983041:OWV983041 PGO983041:PGR983041 PQK983041:PQN983041 QAG983041:QAJ983041 QKC983041:QKF983041 QTY983041:QUB983041 RDU983041:RDX983041 RNQ983041:RNT983041 RXM983041:RXP983041 SHI983041:SHL983041 SRE983041:SRH983041 TBA983041:TBD983041 TKW983041:TKZ983041 TUS983041:TUV983041 UEO983041:UER983041 UOK983041:UON983041 UYG983041:UYJ983041 VIC983041:VIF983041 VRY983041:VSB983041 WBU983041:WBX983041 WLQ983041:WLT983041" xr:uid="{00000000-0002-0000-0500-00000D000000}">
      <formula1>1</formula1>
    </dataValidation>
    <dataValidation type="list" operator="lessThanOrEqual" showInputMessage="1" showErrorMessage="1" sqref="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xr:uid="{00000000-0002-0000-0500-00000E000000}">
      <formula1>"ACT,Qld,NSW,Vic,Tas,SA"</formula1>
    </dataValidation>
    <dataValidation type="list" allowBlank="1" showInputMessage="1" showErrorMessage="1" sqref="C32:E32" xr:uid="{00000000-0002-0000-0500-00000F000000}">
      <formula1>dms_SourceList</formula1>
    </dataValidation>
    <dataValidation type="list" operator="lessThanOrEqual" showInputMessage="1" showErrorMessage="1" sqref="C14:H14" xr:uid="{00000000-0002-0000-0500-000010000000}">
      <formula1>dms_TradingName_List</formula1>
    </dataValidation>
    <dataValidation type="list" allowBlank="1" showInputMessage="1" showErrorMessage="1" sqref="C34:E34" xr:uid="{00000000-0002-0000-0500-000011000000}">
      <formula1>dms_FormControl_Choices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on WACC tab." sqref="C33:I33" xr:uid="{00000000-0002-0000-0500-000012000000}">
      <formula1>150</formula1>
    </dataValidation>
  </dataValidations>
  <printOptions headings="1"/>
  <pageMargins left="0.70866141732283472" right="0.70866141732283472" top="0.74803149606299213" bottom="0.74803149606299213" header="0.31496062992125984" footer="0.31496062992125984"/>
  <pageSetup paperSize="9" scale="64" orientation="landscape" r:id="rId1"/>
  <colBreaks count="1" manualBreakCount="1">
    <brk id="9" max="1048575" man="1"/>
  </colBreaks>
  <ignoredErrors>
    <ignoredError sqref="C1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O634"/>
  <sheetViews>
    <sheetView tabSelected="1" topLeftCell="A487" zoomScale="85" zoomScaleNormal="85" workbookViewId="0">
      <selection activeCell="E487" sqref="E487"/>
    </sheetView>
  </sheetViews>
  <sheetFormatPr defaultRowHeight="12.75" outlineLevelRow="2"/>
  <cols>
    <col min="1" max="4" width="1.42578125" customWidth="1"/>
    <col min="5" max="5" width="62.7109375" bestFit="1" customWidth="1"/>
    <col min="6" max="6" width="13" customWidth="1"/>
    <col min="7" max="10" width="15.7109375" customWidth="1"/>
    <col min="11" max="11" width="17.28515625" bestFit="1" customWidth="1"/>
    <col min="12" max="16" width="15.7109375" customWidth="1"/>
    <col min="17" max="17" width="14.28515625" customWidth="1"/>
    <col min="18" max="19" width="16.5703125" customWidth="1"/>
    <col min="20" max="26" width="16.7109375" customWidth="1"/>
    <col min="27" max="27" width="19.85546875" customWidth="1"/>
    <col min="28" max="61" width="16.7109375" customWidth="1"/>
  </cols>
  <sheetData>
    <row r="1" spans="1:61">
      <c r="A1" s="9"/>
      <c r="B1" s="9"/>
      <c r="C1" s="9"/>
      <c r="D1" s="9"/>
      <c r="E1" s="9"/>
      <c r="F1" s="54"/>
      <c r="G1" s="54"/>
      <c r="H1" s="54"/>
      <c r="I1" s="54"/>
      <c r="J1" s="54"/>
      <c r="K1" s="54"/>
      <c r="L1" s="54"/>
      <c r="M1" s="54"/>
      <c r="N1" s="54"/>
      <c r="O1" s="54"/>
      <c r="P1" s="54"/>
      <c r="Q1" s="9"/>
      <c r="R1" s="9"/>
      <c r="S1" s="9"/>
      <c r="T1" s="9"/>
      <c r="U1" s="9"/>
      <c r="V1" s="9"/>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row>
    <row r="2" spans="1:61" ht="15.75">
      <c r="A2" s="9"/>
      <c r="B2" s="9"/>
      <c r="C2" s="9"/>
      <c r="D2" s="9"/>
      <c r="E2" s="711" t="str">
        <f>'DMS input'!$C$16&amp;" - PTRM input"&amp;" - TNSP PTRM - version "&amp;Intro!$L$4</f>
        <v>RBP - PTRM input - TNSP PTRM - version 2.1</v>
      </c>
      <c r="F2" s="711"/>
      <c r="G2" s="54"/>
      <c r="H2" s="54"/>
      <c r="I2" s="714" t="s">
        <v>62</v>
      </c>
      <c r="J2" s="715"/>
      <c r="K2" s="115">
        <v>1</v>
      </c>
      <c r="L2" s="54"/>
      <c r="M2" s="54"/>
      <c r="N2" s="54"/>
      <c r="O2" s="54"/>
      <c r="P2" s="54"/>
      <c r="Q2" s="9"/>
      <c r="R2" s="9"/>
      <c r="S2" s="9"/>
      <c r="T2" s="9"/>
      <c r="U2" s="9"/>
      <c r="V2" s="9"/>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row>
    <row r="3" spans="1:61">
      <c r="A3" s="118"/>
      <c r="B3" s="118"/>
      <c r="C3" s="118"/>
      <c r="D3" s="118"/>
      <c r="E3" s="522"/>
      <c r="F3" s="523"/>
      <c r="G3" s="522"/>
      <c r="H3" s="522"/>
      <c r="I3" s="522"/>
      <c r="J3" s="522"/>
      <c r="K3" s="522"/>
      <c r="L3" s="522"/>
      <c r="M3" s="522"/>
      <c r="N3" s="522"/>
      <c r="O3" s="522"/>
      <c r="P3" s="522"/>
      <c r="Q3" s="522"/>
      <c r="R3" s="522"/>
      <c r="S3" s="118"/>
      <c r="T3" s="118"/>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row>
    <row r="4" spans="1:61" ht="15.75">
      <c r="A4" s="65"/>
      <c r="B4" s="65"/>
      <c r="C4" s="65"/>
      <c r="D4" s="65"/>
      <c r="E4" s="65"/>
      <c r="F4" s="66"/>
      <c r="G4" s="67"/>
      <c r="H4" s="68"/>
      <c r="I4" s="66"/>
      <c r="J4" s="65"/>
      <c r="K4" s="65"/>
      <c r="L4" s="65"/>
      <c r="M4" s="65"/>
      <c r="N4" s="65"/>
      <c r="O4" s="65"/>
      <c r="P4" s="65"/>
      <c r="Q4" s="65"/>
      <c r="R4" s="65"/>
      <c r="S4" s="65"/>
      <c r="T4" s="65"/>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row>
    <row r="5" spans="1:61" ht="15.75" customHeight="1">
      <c r="A5" s="69"/>
      <c r="B5" s="69"/>
      <c r="C5" s="69"/>
      <c r="D5" s="69"/>
      <c r="E5" s="710" t="str">
        <f>"Opening Capital Base and Opening Tax Asset Base for "&amp;Q7&amp;" ($m Nominal)"</f>
        <v>Opening Capital Base and Opening Tax Asset Base for 2027-28 ($m Nominal)</v>
      </c>
      <c r="F5" s="710"/>
      <c r="G5" s="710"/>
      <c r="H5" s="710"/>
      <c r="I5" s="94"/>
      <c r="J5" s="71"/>
      <c r="K5" s="70"/>
      <c r="L5" s="71"/>
      <c r="M5" s="70"/>
      <c r="N5" s="71"/>
      <c r="O5" s="71"/>
      <c r="P5" s="70"/>
      <c r="Q5" s="69"/>
      <c r="R5" s="69"/>
      <c r="S5" s="69"/>
      <c r="T5" s="69"/>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row>
    <row r="6" spans="1:61" ht="38.25">
      <c r="A6" s="118"/>
      <c r="B6" s="118"/>
      <c r="C6" s="118"/>
      <c r="D6" s="118"/>
      <c r="E6" s="30"/>
      <c r="F6" s="9"/>
      <c r="G6" s="712" t="s">
        <v>74</v>
      </c>
      <c r="H6" s="713"/>
      <c r="I6" s="713"/>
      <c r="J6" s="396" t="s">
        <v>75</v>
      </c>
      <c r="K6" s="396" t="s">
        <v>76</v>
      </c>
      <c r="L6" s="397" t="s">
        <v>77</v>
      </c>
      <c r="M6" s="397" t="s">
        <v>78</v>
      </c>
      <c r="N6" s="397" t="s">
        <v>79</v>
      </c>
      <c r="O6" s="397" t="s">
        <v>80</v>
      </c>
      <c r="P6" s="397" t="s">
        <v>81</v>
      </c>
      <c r="Q6" s="397" t="s">
        <v>82</v>
      </c>
      <c r="R6" s="397" t="s">
        <v>83</v>
      </c>
      <c r="S6" s="10"/>
      <c r="T6" s="8"/>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row>
    <row r="7" spans="1:61">
      <c r="A7" s="9"/>
      <c r="B7" s="9"/>
      <c r="C7" s="9"/>
      <c r="D7" s="9"/>
      <c r="E7" s="705" t="s">
        <v>84</v>
      </c>
      <c r="F7" s="705"/>
      <c r="G7" s="716" t="s">
        <v>85</v>
      </c>
      <c r="H7" s="717"/>
      <c r="I7" s="717"/>
      <c r="J7" s="465">
        <v>532.49994349339124</v>
      </c>
      <c r="K7" s="465">
        <v>538.15514920124633</v>
      </c>
      <c r="L7" s="465">
        <v>44.780056566808369</v>
      </c>
      <c r="M7" s="465">
        <v>44.780056566808369</v>
      </c>
      <c r="N7" s="465">
        <v>67.760862723256793</v>
      </c>
      <c r="O7" s="493">
        <v>12.835302652399463</v>
      </c>
      <c r="P7" s="524">
        <v>20</v>
      </c>
      <c r="Q7" s="525" t="s">
        <v>10</v>
      </c>
      <c r="R7" s="526">
        <v>5</v>
      </c>
      <c r="S7" s="10"/>
      <c r="T7" s="8"/>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row>
    <row r="8" spans="1:61">
      <c r="A8" s="9"/>
      <c r="B8" s="9"/>
      <c r="C8" s="9"/>
      <c r="D8" s="9"/>
      <c r="E8" s="705" t="s">
        <v>86</v>
      </c>
      <c r="F8" s="705"/>
      <c r="G8" s="699" t="s">
        <v>87</v>
      </c>
      <c r="H8" s="700"/>
      <c r="I8" s="700"/>
      <c r="J8" s="466">
        <v>24.176105426011915</v>
      </c>
      <c r="K8" s="466">
        <v>22.918968930958737</v>
      </c>
      <c r="L8" s="492">
        <v>20.761542407050005</v>
      </c>
      <c r="M8" s="466">
        <v>20.761542407050005</v>
      </c>
      <c r="N8" s="466">
        <v>1.1462831957801787</v>
      </c>
      <c r="O8" s="455">
        <v>8.645675561576093</v>
      </c>
      <c r="P8" s="457">
        <v>20</v>
      </c>
      <c r="Q8" s="527"/>
      <c r="R8" s="8"/>
      <c r="S8" s="10"/>
      <c r="T8" s="8"/>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row>
    <row r="9" spans="1:61">
      <c r="A9" s="118"/>
      <c r="B9" s="118"/>
      <c r="C9" s="118"/>
      <c r="D9" s="118"/>
      <c r="E9" s="705" t="s">
        <v>88</v>
      </c>
      <c r="F9" s="705"/>
      <c r="G9" s="699" t="s">
        <v>89</v>
      </c>
      <c r="H9" s="700"/>
      <c r="I9" s="700"/>
      <c r="J9" s="466">
        <v>5.9918247778410834</v>
      </c>
      <c r="K9" s="466">
        <v>4.3038623309705528</v>
      </c>
      <c r="L9" s="492">
        <v>14.900165922628867</v>
      </c>
      <c r="M9" s="511">
        <f>A3remlife</f>
        <v>14.900165922628867</v>
      </c>
      <c r="N9" s="466">
        <v>2.2787580991110321</v>
      </c>
      <c r="O9" s="455">
        <v>10.435358226893216</v>
      </c>
      <c r="P9" s="456">
        <f>A3stdlife</f>
        <v>14.900165922628867</v>
      </c>
      <c r="Q9" s="8"/>
      <c r="R9" s="8"/>
      <c r="S9" s="10"/>
      <c r="T9" s="8"/>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row>
    <row r="10" spans="1:61">
      <c r="A10" s="9"/>
      <c r="B10" s="9"/>
      <c r="C10" s="9"/>
      <c r="D10" s="9"/>
      <c r="E10" s="705" t="s">
        <v>90</v>
      </c>
      <c r="F10" s="705"/>
      <c r="G10" s="699" t="s">
        <v>91</v>
      </c>
      <c r="H10" s="700"/>
      <c r="I10" s="700"/>
      <c r="J10" s="466">
        <v>23.962107803821642</v>
      </c>
      <c r="K10" s="466">
        <v>24.064246136485931</v>
      </c>
      <c r="L10" s="492" t="s">
        <v>3</v>
      </c>
      <c r="M10" s="469" t="s">
        <v>3</v>
      </c>
      <c r="N10" s="466">
        <v>0.26828322999999998</v>
      </c>
      <c r="O10" s="455" t="s">
        <v>3</v>
      </c>
      <c r="P10" s="456" t="s">
        <v>3</v>
      </c>
      <c r="Q10" s="8"/>
      <c r="R10" s="8"/>
      <c r="S10" s="10"/>
      <c r="T10" s="8"/>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row>
    <row r="11" spans="1:61">
      <c r="A11" s="9"/>
      <c r="B11" s="9"/>
      <c r="C11" s="9"/>
      <c r="D11" s="9"/>
      <c r="E11" s="705" t="s">
        <v>92</v>
      </c>
      <c r="F11" s="705"/>
      <c r="G11" s="699" t="s">
        <v>93</v>
      </c>
      <c r="H11" s="700"/>
      <c r="I11" s="700"/>
      <c r="J11" s="466">
        <v>-2.8347087611884956E-2</v>
      </c>
      <c r="K11" s="466">
        <v>-2.9902692173350752E-2</v>
      </c>
      <c r="L11" s="492">
        <v>5</v>
      </c>
      <c r="M11" s="466">
        <v>15</v>
      </c>
      <c r="N11" s="466">
        <v>3.9342026984419392E-6</v>
      </c>
      <c r="O11" s="455">
        <v>15</v>
      </c>
      <c r="P11" s="456">
        <v>10</v>
      </c>
      <c r="Q11" s="8"/>
      <c r="R11" s="8"/>
      <c r="S11" s="8"/>
      <c r="T11" s="8"/>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row>
    <row r="12" spans="1:61">
      <c r="A12" s="118"/>
      <c r="B12" s="118"/>
      <c r="C12" s="118"/>
      <c r="D12" s="118"/>
      <c r="E12" s="705" t="s">
        <v>94</v>
      </c>
      <c r="F12" s="705"/>
      <c r="G12" s="699" t="s">
        <v>95</v>
      </c>
      <c r="H12" s="700"/>
      <c r="I12" s="700"/>
      <c r="J12" s="466">
        <v>0.23543414483116157</v>
      </c>
      <c r="K12" s="466">
        <v>0.32663830058462978</v>
      </c>
      <c r="L12" s="492">
        <v>4.2694608811736838</v>
      </c>
      <c r="M12" s="466">
        <v>5</v>
      </c>
      <c r="N12" s="466">
        <v>-1.8926903467385332</v>
      </c>
      <c r="O12" s="455">
        <v>5</v>
      </c>
      <c r="P12" s="456">
        <v>5</v>
      </c>
      <c r="Q12" s="8"/>
      <c r="R12" s="8"/>
      <c r="S12" s="8"/>
      <c r="T12" s="8"/>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row>
    <row r="13" spans="1:61">
      <c r="A13" s="9"/>
      <c r="B13" s="9"/>
      <c r="C13" s="9"/>
      <c r="D13" s="9"/>
      <c r="E13" s="705" t="s">
        <v>96</v>
      </c>
      <c r="F13" s="705"/>
      <c r="G13" s="699" t="s">
        <v>97</v>
      </c>
      <c r="H13" s="700"/>
      <c r="I13" s="700"/>
      <c r="J13" s="466">
        <v>6.6000853373329971</v>
      </c>
      <c r="K13" s="466">
        <v>4.7006020768745334</v>
      </c>
      <c r="L13" s="492">
        <v>4.0629119796472937</v>
      </c>
      <c r="M13" s="466">
        <v>5</v>
      </c>
      <c r="N13" s="466">
        <v>11.676587532348217</v>
      </c>
      <c r="O13" s="455">
        <v>4.1118494098228897</v>
      </c>
      <c r="P13" s="456">
        <v>5</v>
      </c>
      <c r="Q13" s="8"/>
      <c r="R13" s="8"/>
      <c r="S13" s="8"/>
      <c r="T13" s="8"/>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row>
    <row r="14" spans="1:61">
      <c r="A14" s="9"/>
      <c r="B14" s="9"/>
      <c r="C14" s="9"/>
      <c r="D14" s="9"/>
      <c r="E14" s="705" t="s">
        <v>98</v>
      </c>
      <c r="F14" s="705"/>
      <c r="G14" s="699" t="s">
        <v>99</v>
      </c>
      <c r="H14" s="700"/>
      <c r="I14" s="700"/>
      <c r="J14" s="466">
        <v>2.4843954899060421</v>
      </c>
      <c r="K14" s="466">
        <v>5.2266884688503641</v>
      </c>
      <c r="L14" s="492">
        <v>4.0155922943084956</v>
      </c>
      <c r="M14" s="466">
        <v>5</v>
      </c>
      <c r="N14" s="466">
        <v>5.0397752791263271</v>
      </c>
      <c r="O14" s="455">
        <v>4.0808454320929783</v>
      </c>
      <c r="P14" s="456">
        <v>5</v>
      </c>
      <c r="Q14" s="8"/>
      <c r="R14" s="8"/>
      <c r="S14" s="8"/>
      <c r="T14" s="8"/>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row>
    <row r="15" spans="1:61">
      <c r="A15" s="118"/>
      <c r="B15" s="118"/>
      <c r="C15" s="118"/>
      <c r="D15" s="118"/>
      <c r="E15" s="705" t="s">
        <v>100</v>
      </c>
      <c r="F15" s="705"/>
      <c r="G15" s="697" t="s">
        <v>101</v>
      </c>
      <c r="H15" s="698"/>
      <c r="I15" s="698"/>
      <c r="J15" s="513">
        <v>0</v>
      </c>
      <c r="K15" s="513">
        <v>0</v>
      </c>
      <c r="L15" s="512">
        <v>10</v>
      </c>
      <c r="M15" s="513">
        <v>10</v>
      </c>
      <c r="N15" s="513">
        <v>0</v>
      </c>
      <c r="O15" s="514">
        <v>10</v>
      </c>
      <c r="P15" s="515">
        <v>10</v>
      </c>
      <c r="Q15" s="8"/>
      <c r="R15" s="8"/>
      <c r="S15" s="8"/>
      <c r="T15" s="8"/>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row>
    <row r="16" spans="1:61">
      <c r="A16" s="9"/>
      <c r="B16" s="9"/>
      <c r="C16" s="9"/>
      <c r="D16" s="9"/>
      <c r="E16" s="705" t="s">
        <v>102</v>
      </c>
      <c r="F16" s="705"/>
      <c r="G16" s="699"/>
      <c r="H16" s="700"/>
      <c r="I16" s="700"/>
      <c r="J16" s="466"/>
      <c r="K16" s="466"/>
      <c r="L16" s="455"/>
      <c r="M16" s="456"/>
      <c r="N16" s="466"/>
      <c r="O16" s="455"/>
      <c r="P16" s="456"/>
      <c r="Q16" s="8"/>
      <c r="R16" s="8"/>
      <c r="S16" s="8"/>
      <c r="T16" s="8"/>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row>
    <row r="17" spans="1:61">
      <c r="A17" s="9"/>
      <c r="B17" s="9"/>
      <c r="C17" s="9"/>
      <c r="D17" s="9"/>
      <c r="E17" s="705" t="s">
        <v>103</v>
      </c>
      <c r="F17" s="705"/>
      <c r="G17" s="699"/>
      <c r="H17" s="700"/>
      <c r="I17" s="700"/>
      <c r="J17" s="466"/>
      <c r="K17" s="466"/>
      <c r="L17" s="455"/>
      <c r="M17" s="456"/>
      <c r="N17" s="466"/>
      <c r="O17" s="455"/>
      <c r="P17" s="456"/>
      <c r="Q17" s="8"/>
      <c r="R17" s="8"/>
      <c r="S17" s="8"/>
      <c r="T17" s="8"/>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row>
    <row r="18" spans="1:61">
      <c r="A18" s="118"/>
      <c r="B18" s="118"/>
      <c r="C18" s="118"/>
      <c r="D18" s="118"/>
      <c r="E18" s="705" t="s">
        <v>104</v>
      </c>
      <c r="F18" s="705"/>
      <c r="G18" s="699"/>
      <c r="H18" s="700"/>
      <c r="I18" s="700"/>
      <c r="J18" s="466"/>
      <c r="K18" s="466"/>
      <c r="L18" s="455"/>
      <c r="M18" s="456"/>
      <c r="N18" s="466"/>
      <c r="O18" s="455"/>
      <c r="P18" s="456"/>
      <c r="Q18" s="8"/>
      <c r="R18" s="8"/>
      <c r="S18" s="8"/>
      <c r="T18" s="8"/>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row>
    <row r="19" spans="1:61">
      <c r="A19" s="9"/>
      <c r="B19" s="9"/>
      <c r="C19" s="9"/>
      <c r="D19" s="9"/>
      <c r="E19" s="705" t="s">
        <v>105</v>
      </c>
      <c r="F19" s="705"/>
      <c r="G19" s="699"/>
      <c r="H19" s="700"/>
      <c r="I19" s="700"/>
      <c r="J19" s="466"/>
      <c r="K19" s="466"/>
      <c r="L19" s="455"/>
      <c r="M19" s="456"/>
      <c r="N19" s="466"/>
      <c r="O19" s="455"/>
      <c r="P19" s="456"/>
      <c r="Q19" s="8"/>
      <c r="R19" s="8"/>
      <c r="S19" s="8"/>
      <c r="T19" s="8"/>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row>
    <row r="20" spans="1:61">
      <c r="A20" s="9"/>
      <c r="B20" s="9"/>
      <c r="C20" s="9"/>
      <c r="D20" s="9"/>
      <c r="E20" s="705" t="s">
        <v>106</v>
      </c>
      <c r="F20" s="705"/>
      <c r="G20" s="699"/>
      <c r="H20" s="700"/>
      <c r="I20" s="700"/>
      <c r="J20" s="466"/>
      <c r="K20" s="466"/>
      <c r="L20" s="455"/>
      <c r="M20" s="456"/>
      <c r="N20" s="466"/>
      <c r="O20" s="455"/>
      <c r="P20" s="456"/>
      <c r="Q20" s="8"/>
      <c r="R20" s="8"/>
      <c r="S20" s="8"/>
      <c r="T20" s="8"/>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row>
    <row r="21" spans="1:61">
      <c r="A21" s="118"/>
      <c r="B21" s="118"/>
      <c r="C21" s="118"/>
      <c r="D21" s="118"/>
      <c r="E21" s="705" t="s">
        <v>107</v>
      </c>
      <c r="F21" s="705"/>
      <c r="G21" s="699"/>
      <c r="H21" s="700"/>
      <c r="I21" s="700"/>
      <c r="J21" s="466"/>
      <c r="K21" s="466"/>
      <c r="L21" s="455"/>
      <c r="M21" s="456"/>
      <c r="N21" s="466"/>
      <c r="O21" s="455"/>
      <c r="P21" s="456"/>
      <c r="Q21" s="8"/>
      <c r="R21" s="8"/>
      <c r="S21" s="8"/>
      <c r="T21" s="8"/>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row>
    <row r="22" spans="1:61">
      <c r="A22" s="9"/>
      <c r="B22" s="9"/>
      <c r="C22" s="9"/>
      <c r="D22" s="9"/>
      <c r="E22" s="705" t="s">
        <v>108</v>
      </c>
      <c r="F22" s="705"/>
      <c r="G22" s="699"/>
      <c r="H22" s="700"/>
      <c r="I22" s="700"/>
      <c r="J22" s="528"/>
      <c r="K22" s="528"/>
      <c r="L22" s="154"/>
      <c r="M22" s="247"/>
      <c r="N22" s="528"/>
      <c r="O22" s="154"/>
      <c r="P22" s="247"/>
      <c r="Q22" s="8"/>
      <c r="R22" s="8"/>
      <c r="S22" s="8"/>
      <c r="T22" s="8"/>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row>
    <row r="23" spans="1:61">
      <c r="A23" s="9"/>
      <c r="B23" s="9"/>
      <c r="C23" s="9"/>
      <c r="D23" s="9"/>
      <c r="E23" s="705" t="s">
        <v>109</v>
      </c>
      <c r="F23" s="705"/>
      <c r="G23" s="699"/>
      <c r="H23" s="700"/>
      <c r="I23" s="700"/>
      <c r="J23" s="528"/>
      <c r="K23" s="528"/>
      <c r="L23" s="154"/>
      <c r="M23" s="247"/>
      <c r="N23" s="528"/>
      <c r="O23" s="154"/>
      <c r="P23" s="247"/>
      <c r="Q23" s="8"/>
      <c r="R23" s="8"/>
      <c r="S23" s="8"/>
      <c r="T23" s="8"/>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row>
    <row r="24" spans="1:61">
      <c r="A24" s="118"/>
      <c r="B24" s="118"/>
      <c r="C24" s="118"/>
      <c r="D24" s="118"/>
      <c r="E24" s="705" t="s">
        <v>110</v>
      </c>
      <c r="F24" s="705"/>
      <c r="G24" s="699"/>
      <c r="H24" s="700"/>
      <c r="I24" s="700"/>
      <c r="J24" s="528"/>
      <c r="K24" s="528"/>
      <c r="L24" s="154"/>
      <c r="M24" s="247"/>
      <c r="N24" s="528"/>
      <c r="O24" s="154"/>
      <c r="P24" s="247"/>
      <c r="Q24" s="8"/>
      <c r="R24" s="8"/>
      <c r="S24" s="8"/>
      <c r="T24" s="8"/>
      <c r="U24" s="8"/>
      <c r="V24" s="8"/>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row>
    <row r="25" spans="1:61">
      <c r="A25" s="9"/>
      <c r="B25" s="9"/>
      <c r="C25" s="9"/>
      <c r="D25" s="9"/>
      <c r="E25" s="705" t="s">
        <v>111</v>
      </c>
      <c r="F25" s="705"/>
      <c r="G25" s="699"/>
      <c r="H25" s="700"/>
      <c r="I25" s="700"/>
      <c r="J25" s="528"/>
      <c r="K25" s="528"/>
      <c r="L25" s="154"/>
      <c r="M25" s="247"/>
      <c r="N25" s="528"/>
      <c r="O25" s="154"/>
      <c r="P25" s="247"/>
      <c r="Q25" s="8"/>
      <c r="R25" s="8"/>
      <c r="S25" s="113"/>
      <c r="T25" s="8"/>
      <c r="U25" s="8"/>
      <c r="V25" s="8"/>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row>
    <row r="26" spans="1:61">
      <c r="A26" s="9"/>
      <c r="B26" s="9"/>
      <c r="C26" s="9"/>
      <c r="D26" s="9"/>
      <c r="E26" s="705" t="s">
        <v>112</v>
      </c>
      <c r="F26" s="705"/>
      <c r="G26" s="699"/>
      <c r="H26" s="700"/>
      <c r="I26" s="700"/>
      <c r="J26" s="528"/>
      <c r="K26" s="528"/>
      <c r="L26" s="154"/>
      <c r="M26" s="247"/>
      <c r="N26" s="528"/>
      <c r="O26" s="154"/>
      <c r="P26" s="247"/>
      <c r="Q26" s="8"/>
      <c r="R26" s="8"/>
      <c r="S26" s="113"/>
      <c r="T26" s="8"/>
      <c r="U26" s="8"/>
      <c r="V26" s="8"/>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row>
    <row r="27" spans="1:61">
      <c r="A27" s="9"/>
      <c r="B27" s="9"/>
      <c r="C27" s="9"/>
      <c r="D27" s="9"/>
      <c r="E27" s="705" t="s">
        <v>113</v>
      </c>
      <c r="F27" s="705"/>
      <c r="G27" s="699"/>
      <c r="H27" s="700"/>
      <c r="I27" s="700"/>
      <c r="J27" s="528"/>
      <c r="K27" s="528"/>
      <c r="L27" s="154"/>
      <c r="M27" s="247"/>
      <c r="N27" s="528"/>
      <c r="O27" s="154"/>
      <c r="P27" s="247"/>
      <c r="Q27" s="8"/>
      <c r="R27" s="8"/>
      <c r="S27" s="113"/>
      <c r="T27" s="8"/>
      <c r="U27" s="8"/>
      <c r="V27" s="8"/>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row>
    <row r="28" spans="1:61">
      <c r="A28" s="118"/>
      <c r="B28" s="118"/>
      <c r="C28" s="118"/>
      <c r="D28" s="9"/>
      <c r="E28" s="705" t="s">
        <v>114</v>
      </c>
      <c r="F28" s="705"/>
      <c r="G28" s="699"/>
      <c r="H28" s="700"/>
      <c r="I28" s="700"/>
      <c r="J28" s="528"/>
      <c r="K28" s="528"/>
      <c r="L28" s="154"/>
      <c r="M28" s="247"/>
      <c r="N28" s="528"/>
      <c r="O28" s="154"/>
      <c r="P28" s="247"/>
      <c r="Q28" s="8"/>
      <c r="R28" s="8"/>
      <c r="S28" s="113"/>
      <c r="T28" s="8"/>
      <c r="U28" s="8"/>
      <c r="V28" s="8"/>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row>
    <row r="29" spans="1:61">
      <c r="A29" s="9"/>
      <c r="B29" s="9"/>
      <c r="C29" s="9"/>
      <c r="D29" s="9"/>
      <c r="E29" s="705" t="s">
        <v>115</v>
      </c>
      <c r="F29" s="705"/>
      <c r="G29" s="699"/>
      <c r="H29" s="700"/>
      <c r="I29" s="700"/>
      <c r="J29" s="528"/>
      <c r="K29" s="528"/>
      <c r="L29" s="154"/>
      <c r="M29" s="247"/>
      <c r="N29" s="528"/>
      <c r="O29" s="154"/>
      <c r="P29" s="247"/>
      <c r="Q29" s="8"/>
      <c r="R29" s="8"/>
      <c r="S29" s="113"/>
      <c r="T29" s="8"/>
      <c r="U29" s="8"/>
      <c r="V29" s="8"/>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row>
    <row r="30" spans="1:61">
      <c r="A30" s="9"/>
      <c r="B30" s="9"/>
      <c r="C30" s="9"/>
      <c r="D30" s="9"/>
      <c r="E30" s="705" t="s">
        <v>116</v>
      </c>
      <c r="F30" s="705"/>
      <c r="G30" s="699"/>
      <c r="H30" s="700"/>
      <c r="I30" s="700"/>
      <c r="J30" s="528"/>
      <c r="K30" s="528"/>
      <c r="L30" s="154"/>
      <c r="M30" s="247"/>
      <c r="N30" s="528"/>
      <c r="O30" s="154"/>
      <c r="P30" s="247"/>
      <c r="Q30" s="8"/>
      <c r="R30" s="8"/>
      <c r="S30" s="113"/>
      <c r="T30" s="8"/>
      <c r="U30" s="8"/>
      <c r="V30" s="8"/>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row>
    <row r="31" spans="1:61">
      <c r="A31" s="9"/>
      <c r="B31" s="9"/>
      <c r="C31" s="9"/>
      <c r="D31" s="9"/>
      <c r="E31" s="705" t="s">
        <v>117</v>
      </c>
      <c r="F31" s="705"/>
      <c r="G31" s="699"/>
      <c r="H31" s="700"/>
      <c r="I31" s="700"/>
      <c r="J31" s="528"/>
      <c r="K31" s="528"/>
      <c r="L31" s="154"/>
      <c r="M31" s="247"/>
      <c r="N31" s="528"/>
      <c r="O31" s="154"/>
      <c r="P31" s="247"/>
      <c r="Q31" s="8"/>
      <c r="R31" s="8"/>
      <c r="S31" s="113"/>
      <c r="T31" s="8"/>
      <c r="U31" s="8"/>
      <c r="V31" s="8"/>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row>
    <row r="32" spans="1:61">
      <c r="A32" s="118"/>
      <c r="B32" s="118"/>
      <c r="C32" s="118"/>
      <c r="D32" s="9"/>
      <c r="E32" s="705" t="s">
        <v>118</v>
      </c>
      <c r="F32" s="705"/>
      <c r="G32" s="699"/>
      <c r="H32" s="700"/>
      <c r="I32" s="700"/>
      <c r="J32" s="528"/>
      <c r="K32" s="528"/>
      <c r="L32" s="154"/>
      <c r="M32" s="247"/>
      <c r="N32" s="528"/>
      <c r="O32" s="154"/>
      <c r="P32" s="247"/>
      <c r="Q32" s="8"/>
      <c r="R32" s="8"/>
      <c r="S32" s="113"/>
      <c r="T32" s="8"/>
      <c r="U32" s="8"/>
      <c r="V32" s="8"/>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row>
    <row r="33" spans="1:61">
      <c r="A33" s="9"/>
      <c r="B33" s="9"/>
      <c r="C33" s="9"/>
      <c r="D33" s="9"/>
      <c r="E33" s="705" t="s">
        <v>119</v>
      </c>
      <c r="F33" s="705"/>
      <c r="G33" s="699"/>
      <c r="H33" s="700"/>
      <c r="I33" s="700"/>
      <c r="J33" s="528"/>
      <c r="K33" s="528"/>
      <c r="L33" s="154"/>
      <c r="M33" s="247"/>
      <c r="N33" s="528"/>
      <c r="O33" s="154"/>
      <c r="P33" s="247"/>
      <c r="Q33" s="8"/>
      <c r="R33" s="8"/>
      <c r="S33" s="113"/>
      <c r="T33" s="8"/>
      <c r="U33" s="8"/>
      <c r="V33" s="8"/>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row>
    <row r="34" spans="1:61">
      <c r="A34" s="9"/>
      <c r="B34" s="9"/>
      <c r="C34" s="9"/>
      <c r="D34" s="9"/>
      <c r="E34" s="705" t="s">
        <v>120</v>
      </c>
      <c r="F34" s="705"/>
      <c r="G34" s="699"/>
      <c r="H34" s="700"/>
      <c r="I34" s="700"/>
      <c r="J34" s="528"/>
      <c r="K34" s="528"/>
      <c r="L34" s="154"/>
      <c r="M34" s="247"/>
      <c r="N34" s="528"/>
      <c r="O34" s="154"/>
      <c r="P34" s="247"/>
      <c r="Q34" s="8"/>
      <c r="R34" s="8"/>
      <c r="S34" s="8"/>
      <c r="T34" s="8"/>
      <c r="U34" s="8"/>
      <c r="V34" s="8"/>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row>
    <row r="35" spans="1:61">
      <c r="A35" s="9"/>
      <c r="B35" s="9"/>
      <c r="C35" s="9"/>
      <c r="D35" s="9"/>
      <c r="E35" s="705" t="s">
        <v>121</v>
      </c>
      <c r="F35" s="705"/>
      <c r="G35" s="701"/>
      <c r="H35" s="702"/>
      <c r="I35" s="702"/>
      <c r="J35" s="528"/>
      <c r="K35" s="528"/>
      <c r="L35" s="154"/>
      <c r="M35" s="247"/>
      <c r="N35" s="528"/>
      <c r="O35" s="154"/>
      <c r="P35" s="247"/>
      <c r="Q35" s="8"/>
      <c r="R35" s="8"/>
      <c r="S35" s="8"/>
      <c r="T35" s="8"/>
      <c r="U35" s="8"/>
      <c r="V35" s="8"/>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row>
    <row r="36" spans="1:61">
      <c r="A36" s="9"/>
      <c r="B36" s="9"/>
      <c r="C36" s="9"/>
      <c r="D36" s="9"/>
      <c r="E36" s="705" t="s">
        <v>122</v>
      </c>
      <c r="F36" s="718"/>
      <c r="G36" s="699"/>
      <c r="H36" s="700"/>
      <c r="I36" s="700"/>
      <c r="J36" s="528"/>
      <c r="K36" s="528"/>
      <c r="L36" s="154"/>
      <c r="M36" s="247"/>
      <c r="N36" s="528"/>
      <c r="O36" s="154"/>
      <c r="P36" s="247"/>
      <c r="Q36" s="8"/>
      <c r="R36" s="8"/>
      <c r="S36" s="8"/>
      <c r="T36" s="8"/>
      <c r="U36" s="8"/>
      <c r="V36" s="8"/>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row>
    <row r="37" spans="1:61" hidden="1" outlineLevel="1">
      <c r="A37" s="9"/>
      <c r="B37" s="9"/>
      <c r="C37" s="9"/>
      <c r="D37" s="9"/>
      <c r="E37" s="705" t="s">
        <v>123</v>
      </c>
      <c r="F37" s="718"/>
      <c r="G37" s="699"/>
      <c r="H37" s="700"/>
      <c r="I37" s="700"/>
      <c r="J37" s="528"/>
      <c r="K37" s="528"/>
      <c r="L37" s="154"/>
      <c r="M37" s="247"/>
      <c r="N37" s="528"/>
      <c r="O37" s="154"/>
      <c r="P37" s="247"/>
      <c r="Q37" s="8"/>
      <c r="R37" s="8"/>
      <c r="S37" s="8"/>
      <c r="T37" s="8"/>
      <c r="U37" s="8"/>
      <c r="V37" s="8"/>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row>
    <row r="38" spans="1:61" hidden="1" outlineLevel="1">
      <c r="A38" s="9"/>
      <c r="B38" s="9"/>
      <c r="C38" s="9"/>
      <c r="D38" s="9"/>
      <c r="E38" s="705" t="s">
        <v>124</v>
      </c>
      <c r="F38" s="718"/>
      <c r="G38" s="699"/>
      <c r="H38" s="700"/>
      <c r="I38" s="700"/>
      <c r="J38" s="528"/>
      <c r="K38" s="528"/>
      <c r="L38" s="154"/>
      <c r="M38" s="247"/>
      <c r="N38" s="528"/>
      <c r="O38" s="154"/>
      <c r="P38" s="247"/>
      <c r="Q38" s="8"/>
      <c r="R38" s="8"/>
      <c r="S38" s="8"/>
      <c r="T38" s="8"/>
      <c r="U38" s="8"/>
      <c r="V38" s="8"/>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row>
    <row r="39" spans="1:61" hidden="1" outlineLevel="1">
      <c r="A39" s="9"/>
      <c r="B39" s="9"/>
      <c r="C39" s="9"/>
      <c r="D39" s="9"/>
      <c r="E39" s="705" t="s">
        <v>125</v>
      </c>
      <c r="F39" s="718"/>
      <c r="G39" s="699"/>
      <c r="H39" s="700"/>
      <c r="I39" s="700"/>
      <c r="J39" s="528"/>
      <c r="K39" s="528"/>
      <c r="L39" s="154"/>
      <c r="M39" s="247"/>
      <c r="N39" s="528"/>
      <c r="O39" s="154"/>
      <c r="P39" s="247"/>
      <c r="Q39" s="8"/>
      <c r="R39" s="8"/>
      <c r="S39" s="8"/>
      <c r="T39" s="8"/>
      <c r="U39" s="8"/>
      <c r="V39" s="8"/>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row>
    <row r="40" spans="1:61" hidden="1" outlineLevel="1">
      <c r="A40" s="9"/>
      <c r="B40" s="9"/>
      <c r="C40" s="9"/>
      <c r="D40" s="9"/>
      <c r="E40" s="705" t="s">
        <v>126</v>
      </c>
      <c r="F40" s="718"/>
      <c r="G40" s="699"/>
      <c r="H40" s="700"/>
      <c r="I40" s="700"/>
      <c r="J40" s="528"/>
      <c r="K40" s="528"/>
      <c r="L40" s="154"/>
      <c r="M40" s="247"/>
      <c r="N40" s="528"/>
      <c r="O40" s="154"/>
      <c r="P40" s="247"/>
      <c r="Q40" s="8"/>
      <c r="R40" s="8"/>
      <c r="S40" s="8"/>
      <c r="T40" s="8"/>
      <c r="U40" s="8"/>
      <c r="V40" s="8"/>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row>
    <row r="41" spans="1:61" hidden="1" outlineLevel="1">
      <c r="A41" s="9"/>
      <c r="B41" s="9"/>
      <c r="C41" s="9"/>
      <c r="D41" s="9"/>
      <c r="E41" s="705" t="s">
        <v>127</v>
      </c>
      <c r="F41" s="718"/>
      <c r="G41" s="699"/>
      <c r="H41" s="700"/>
      <c r="I41" s="700"/>
      <c r="J41" s="528"/>
      <c r="K41" s="528"/>
      <c r="L41" s="154"/>
      <c r="M41" s="247"/>
      <c r="N41" s="528"/>
      <c r="O41" s="154"/>
      <c r="P41" s="247"/>
      <c r="Q41" s="8"/>
      <c r="R41" s="8"/>
      <c r="S41" s="8"/>
      <c r="T41" s="8"/>
      <c r="U41" s="8"/>
      <c r="V41" s="8"/>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row>
    <row r="42" spans="1:61" hidden="1" outlineLevel="1">
      <c r="A42" s="9"/>
      <c r="B42" s="9"/>
      <c r="C42" s="9"/>
      <c r="D42" s="9"/>
      <c r="E42" s="705" t="s">
        <v>128</v>
      </c>
      <c r="F42" s="718"/>
      <c r="G42" s="699"/>
      <c r="H42" s="700"/>
      <c r="I42" s="700"/>
      <c r="J42" s="528"/>
      <c r="K42" s="528"/>
      <c r="L42" s="154"/>
      <c r="M42" s="247"/>
      <c r="N42" s="528"/>
      <c r="O42" s="154"/>
      <c r="P42" s="247"/>
      <c r="Q42" s="8"/>
      <c r="R42" s="8"/>
      <c r="S42" s="8"/>
      <c r="T42" s="8"/>
      <c r="U42" s="8"/>
      <c r="V42" s="8"/>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row>
    <row r="43" spans="1:61" hidden="1" outlineLevel="1">
      <c r="A43" s="9"/>
      <c r="B43" s="9"/>
      <c r="C43" s="9"/>
      <c r="D43" s="9"/>
      <c r="E43" s="705" t="s">
        <v>129</v>
      </c>
      <c r="F43" s="718"/>
      <c r="G43" s="699"/>
      <c r="H43" s="700"/>
      <c r="I43" s="700"/>
      <c r="J43" s="528"/>
      <c r="K43" s="528"/>
      <c r="L43" s="154"/>
      <c r="M43" s="247"/>
      <c r="N43" s="528"/>
      <c r="O43" s="154"/>
      <c r="P43" s="247"/>
      <c r="Q43" s="8"/>
      <c r="R43" s="8"/>
      <c r="S43" s="8"/>
      <c r="T43" s="8"/>
      <c r="U43" s="8"/>
      <c r="V43" s="8"/>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row>
    <row r="44" spans="1:61" hidden="1" outlineLevel="1">
      <c r="A44" s="9"/>
      <c r="B44" s="9"/>
      <c r="C44" s="9"/>
      <c r="D44" s="9"/>
      <c r="E44" s="705" t="s">
        <v>130</v>
      </c>
      <c r="F44" s="718"/>
      <c r="G44" s="699"/>
      <c r="H44" s="700"/>
      <c r="I44" s="700"/>
      <c r="J44" s="528"/>
      <c r="K44" s="528"/>
      <c r="L44" s="154"/>
      <c r="M44" s="247"/>
      <c r="N44" s="528"/>
      <c r="O44" s="154"/>
      <c r="P44" s="247"/>
      <c r="Q44" s="8"/>
      <c r="R44" s="8"/>
      <c r="S44" s="8"/>
      <c r="T44" s="8"/>
      <c r="U44" s="8"/>
      <c r="V44" s="8"/>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row>
    <row r="45" spans="1:61" hidden="1" outlineLevel="1">
      <c r="A45" s="9"/>
      <c r="B45" s="9"/>
      <c r="C45" s="9"/>
      <c r="D45" s="9"/>
      <c r="E45" s="705" t="s">
        <v>131</v>
      </c>
      <c r="F45" s="718"/>
      <c r="G45" s="699"/>
      <c r="H45" s="700"/>
      <c r="I45" s="700"/>
      <c r="J45" s="528"/>
      <c r="K45" s="528"/>
      <c r="L45" s="154"/>
      <c r="M45" s="247"/>
      <c r="N45" s="528"/>
      <c r="O45" s="154"/>
      <c r="P45" s="247"/>
      <c r="Q45" s="8"/>
      <c r="R45" s="8"/>
      <c r="S45" s="8"/>
      <c r="T45" s="8"/>
      <c r="U45" s="8"/>
      <c r="V45" s="8"/>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row>
    <row r="46" spans="1:61" hidden="1" outlineLevel="1">
      <c r="A46" s="9"/>
      <c r="B46" s="9"/>
      <c r="C46" s="9"/>
      <c r="D46" s="9"/>
      <c r="E46" s="705" t="s">
        <v>132</v>
      </c>
      <c r="F46" s="718"/>
      <c r="G46" s="699"/>
      <c r="H46" s="700"/>
      <c r="I46" s="700"/>
      <c r="J46" s="528"/>
      <c r="K46" s="528"/>
      <c r="L46" s="154"/>
      <c r="M46" s="247"/>
      <c r="N46" s="528"/>
      <c r="O46" s="154"/>
      <c r="P46" s="247"/>
      <c r="Q46" s="8"/>
      <c r="R46" s="8"/>
      <c r="S46" s="8"/>
      <c r="T46" s="8"/>
      <c r="U46" s="8"/>
      <c r="V46" s="8"/>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row>
    <row r="47" spans="1:61" hidden="1" outlineLevel="1">
      <c r="A47" s="9"/>
      <c r="B47" s="9"/>
      <c r="C47" s="9"/>
      <c r="D47" s="9"/>
      <c r="E47" s="705" t="s">
        <v>133</v>
      </c>
      <c r="F47" s="718"/>
      <c r="G47" s="699"/>
      <c r="H47" s="700"/>
      <c r="I47" s="700"/>
      <c r="J47" s="528"/>
      <c r="K47" s="528"/>
      <c r="L47" s="154"/>
      <c r="M47" s="247"/>
      <c r="N47" s="528"/>
      <c r="O47" s="154"/>
      <c r="P47" s="247"/>
      <c r="Q47" s="8"/>
      <c r="R47" s="8"/>
      <c r="S47" s="8"/>
      <c r="T47" s="8"/>
      <c r="U47" s="8"/>
      <c r="V47" s="8"/>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row>
    <row r="48" spans="1:61" hidden="1" outlineLevel="1">
      <c r="A48" s="9"/>
      <c r="B48" s="9"/>
      <c r="C48" s="9"/>
      <c r="D48" s="9"/>
      <c r="E48" s="705" t="s">
        <v>134</v>
      </c>
      <c r="F48" s="718"/>
      <c r="G48" s="699"/>
      <c r="H48" s="700"/>
      <c r="I48" s="700"/>
      <c r="J48" s="528"/>
      <c r="K48" s="528"/>
      <c r="L48" s="154"/>
      <c r="M48" s="247"/>
      <c r="N48" s="528"/>
      <c r="O48" s="154"/>
      <c r="P48" s="247"/>
      <c r="Q48" s="8"/>
      <c r="R48" s="8"/>
      <c r="S48" s="8"/>
      <c r="T48" s="8"/>
      <c r="U48" s="8"/>
      <c r="V48" s="8"/>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row>
    <row r="49" spans="1:61" hidden="1" outlineLevel="1">
      <c r="A49" s="9"/>
      <c r="B49" s="9"/>
      <c r="C49" s="9"/>
      <c r="D49" s="9"/>
      <c r="E49" s="705" t="s">
        <v>135</v>
      </c>
      <c r="F49" s="718"/>
      <c r="G49" s="699"/>
      <c r="H49" s="700"/>
      <c r="I49" s="700"/>
      <c r="J49" s="528"/>
      <c r="K49" s="528"/>
      <c r="L49" s="154"/>
      <c r="M49" s="247"/>
      <c r="N49" s="528"/>
      <c r="O49" s="154"/>
      <c r="P49" s="247"/>
      <c r="Q49" s="8"/>
      <c r="R49" s="8"/>
      <c r="S49" s="8"/>
      <c r="T49" s="8"/>
      <c r="U49" s="8"/>
      <c r="V49" s="8"/>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row>
    <row r="50" spans="1:61" hidden="1" outlineLevel="1">
      <c r="A50" s="9"/>
      <c r="B50" s="9"/>
      <c r="C50" s="9"/>
      <c r="D50" s="9"/>
      <c r="E50" s="705" t="s">
        <v>136</v>
      </c>
      <c r="F50" s="718"/>
      <c r="G50" s="699"/>
      <c r="H50" s="700"/>
      <c r="I50" s="700"/>
      <c r="J50" s="528"/>
      <c r="K50" s="528"/>
      <c r="L50" s="154"/>
      <c r="M50" s="247"/>
      <c r="N50" s="528"/>
      <c r="O50" s="154"/>
      <c r="P50" s="247"/>
      <c r="Q50" s="8"/>
      <c r="R50" s="8"/>
      <c r="S50" s="8"/>
      <c r="T50" s="8"/>
      <c r="U50" s="8"/>
      <c r="V50" s="8"/>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row>
    <row r="51" spans="1:61" hidden="1" outlineLevel="1">
      <c r="A51" s="9"/>
      <c r="B51" s="9"/>
      <c r="C51" s="9"/>
      <c r="D51" s="9"/>
      <c r="E51" s="705" t="s">
        <v>137</v>
      </c>
      <c r="F51" s="718"/>
      <c r="G51" s="699"/>
      <c r="H51" s="700"/>
      <c r="I51" s="700"/>
      <c r="J51" s="528"/>
      <c r="K51" s="528"/>
      <c r="L51" s="154"/>
      <c r="M51" s="247"/>
      <c r="N51" s="528"/>
      <c r="O51" s="154"/>
      <c r="P51" s="247"/>
      <c r="Q51" s="8"/>
      <c r="R51" s="8"/>
      <c r="S51" s="8"/>
      <c r="T51" s="8"/>
      <c r="U51" s="8"/>
      <c r="V51" s="8"/>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row>
    <row r="52" spans="1:61" hidden="1" outlineLevel="1">
      <c r="A52" s="9"/>
      <c r="B52" s="9"/>
      <c r="C52" s="9"/>
      <c r="D52" s="9"/>
      <c r="E52" s="705" t="s">
        <v>138</v>
      </c>
      <c r="F52" s="718"/>
      <c r="G52" s="699"/>
      <c r="H52" s="700"/>
      <c r="I52" s="700"/>
      <c r="J52" s="528"/>
      <c r="K52" s="528"/>
      <c r="L52" s="154"/>
      <c r="M52" s="247"/>
      <c r="N52" s="528"/>
      <c r="O52" s="154"/>
      <c r="P52" s="247"/>
      <c r="Q52" s="8"/>
      <c r="R52" s="8"/>
      <c r="S52" s="8"/>
      <c r="T52" s="8"/>
      <c r="U52" s="8"/>
      <c r="V52" s="8"/>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row>
    <row r="53" spans="1:61" collapsed="1">
      <c r="A53" s="9"/>
      <c r="B53" s="9"/>
      <c r="C53" s="9"/>
      <c r="D53" s="9"/>
      <c r="E53" s="720" t="s">
        <v>139</v>
      </c>
      <c r="F53" s="721"/>
      <c r="G53" s="723"/>
      <c r="H53" s="724"/>
      <c r="I53" s="724"/>
      <c r="J53" s="529"/>
      <c r="K53" s="529"/>
      <c r="L53" s="529"/>
      <c r="M53" s="529"/>
      <c r="N53" s="529"/>
      <c r="O53" s="369"/>
      <c r="P53" s="370"/>
      <c r="Q53" s="8"/>
      <c r="R53" s="8"/>
      <c r="S53" s="8"/>
      <c r="T53" s="8"/>
      <c r="U53" s="8"/>
      <c r="V53" s="8"/>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row>
    <row r="54" spans="1:61">
      <c r="A54" s="9"/>
      <c r="B54" s="9"/>
      <c r="C54" s="9"/>
      <c r="D54" s="9"/>
      <c r="E54" s="705" t="s">
        <v>140</v>
      </c>
      <c r="F54" s="718"/>
      <c r="G54" s="701" t="s">
        <v>141</v>
      </c>
      <c r="H54" s="702"/>
      <c r="I54" s="702"/>
      <c r="J54" s="528">
        <v>0</v>
      </c>
      <c r="K54" s="528">
        <v>0</v>
      </c>
      <c r="L54" s="528">
        <v>0</v>
      </c>
      <c r="M54" s="247">
        <v>40</v>
      </c>
      <c r="N54" s="528">
        <v>0</v>
      </c>
      <c r="O54" s="528">
        <v>0</v>
      </c>
      <c r="P54" s="247">
        <v>20</v>
      </c>
      <c r="Q54" s="8"/>
      <c r="R54" s="8"/>
      <c r="S54" s="8"/>
      <c r="T54" s="8"/>
      <c r="U54" s="8"/>
      <c r="V54" s="8"/>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row>
    <row r="55" spans="1:61">
      <c r="A55" s="9"/>
      <c r="B55" s="9"/>
      <c r="C55" s="9"/>
      <c r="D55" s="9"/>
      <c r="E55" s="705" t="s">
        <v>142</v>
      </c>
      <c r="F55" s="718"/>
      <c r="G55" s="701" t="s">
        <v>143</v>
      </c>
      <c r="H55" s="702"/>
      <c r="I55" s="702"/>
      <c r="J55" s="528">
        <v>0</v>
      </c>
      <c r="K55" s="528">
        <v>0</v>
      </c>
      <c r="L55" s="528">
        <v>0</v>
      </c>
      <c r="M55" s="247">
        <v>5</v>
      </c>
      <c r="N55" s="528">
        <v>0</v>
      </c>
      <c r="O55" s="528">
        <v>0</v>
      </c>
      <c r="P55" s="247">
        <v>5</v>
      </c>
      <c r="Q55" s="8"/>
      <c r="R55" s="8"/>
      <c r="S55" s="8"/>
      <c r="T55" s="8"/>
      <c r="U55" s="8"/>
      <c r="V55" s="8"/>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row>
    <row r="56" spans="1:61">
      <c r="A56" s="118"/>
      <c r="B56" s="118"/>
      <c r="C56" s="118"/>
      <c r="D56" s="9"/>
      <c r="E56" s="705" t="s">
        <v>144</v>
      </c>
      <c r="F56" s="722"/>
      <c r="G56" s="184" t="s">
        <v>145</v>
      </c>
      <c r="H56" s="184"/>
      <c r="I56" s="192"/>
      <c r="J56" s="528"/>
      <c r="K56" s="528"/>
      <c r="L56" s="154"/>
      <c r="M56" s="247"/>
      <c r="N56" s="528"/>
      <c r="O56" s="154"/>
      <c r="P56" s="247"/>
      <c r="Q56" s="8"/>
      <c r="R56" s="8"/>
      <c r="S56" s="8"/>
      <c r="T56" s="8"/>
      <c r="U56" s="8"/>
      <c r="V56" s="8"/>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row>
    <row r="57" spans="1:61">
      <c r="A57" s="9"/>
      <c r="B57" s="9"/>
      <c r="C57" s="9"/>
      <c r="D57" s="118"/>
      <c r="E57" s="705" t="s">
        <v>146</v>
      </c>
      <c r="F57" s="705"/>
      <c r="G57" s="719"/>
      <c r="H57" s="719"/>
      <c r="I57" s="719"/>
      <c r="J57" s="530">
        <f>SUM(J7:J56)</f>
        <v>595.92154938552414</v>
      </c>
      <c r="K57" s="530">
        <f>SUM(K7:K56)</f>
        <v>599.66625275379783</v>
      </c>
      <c r="L57" s="23"/>
      <c r="M57" s="23"/>
      <c r="N57" s="530">
        <f>SUM(N7:N56)</f>
        <v>86.277863647086718</v>
      </c>
      <c r="P57" s="23"/>
      <c r="Q57" s="8"/>
      <c r="R57" s="8"/>
      <c r="S57" s="8"/>
      <c r="T57" s="8"/>
      <c r="U57" s="8"/>
      <c r="V57" s="8"/>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row>
    <row r="58" spans="1:61">
      <c r="A58" s="9"/>
      <c r="B58" s="9"/>
      <c r="C58" s="9"/>
      <c r="D58" s="9"/>
      <c r="E58" s="54"/>
      <c r="G58" s="54"/>
      <c r="H58" s="54"/>
      <c r="I58" s="54"/>
      <c r="J58" s="54"/>
      <c r="K58" s="54"/>
      <c r="L58" s="54"/>
      <c r="M58" s="54"/>
      <c r="N58" s="54"/>
      <c r="O58" s="54"/>
      <c r="P58" s="54"/>
      <c r="Q58" s="8"/>
      <c r="R58" s="8"/>
      <c r="S58" s="8"/>
      <c r="T58" s="9"/>
      <c r="U58" s="9"/>
      <c r="V58" s="9"/>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row>
    <row r="59" spans="1:61" ht="15.75">
      <c r="A59" s="69"/>
      <c r="B59" s="69"/>
      <c r="C59" s="69"/>
      <c r="D59" s="69"/>
      <c r="E59" s="710" t="str">
        <f>"Forecast Capital Expenditure – As Incurred ($m Real "&amp;$F$473&amp;")"</f>
        <v>Forecast Capital Expenditure – As Incurred ($m Real 2026-27)</v>
      </c>
      <c r="F59" s="710"/>
      <c r="G59" s="710"/>
      <c r="H59" s="710"/>
      <c r="I59" s="94"/>
      <c r="J59" s="72"/>
      <c r="K59" s="72"/>
      <c r="L59" s="70"/>
      <c r="M59" s="70"/>
      <c r="N59" s="70"/>
      <c r="O59" s="70"/>
      <c r="P59" s="70"/>
      <c r="Q59" s="69"/>
      <c r="R59" s="70"/>
      <c r="S59" s="70"/>
      <c r="T59" s="70"/>
      <c r="U59" s="9"/>
      <c r="V59" s="9"/>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row>
    <row r="60" spans="1:61">
      <c r="A60" s="118"/>
      <c r="B60" s="118"/>
      <c r="C60" s="118"/>
      <c r="D60" s="118"/>
      <c r="E60" s="30" t="s">
        <v>147</v>
      </c>
      <c r="G60" s="98" t="str">
        <f>Q7</f>
        <v>2027-28</v>
      </c>
      <c r="H60" s="98" t="str">
        <f>(LEFT(G60,4)+1&amp;IF(MID(G60,5,1)="","","-"&amp;TEXT(MOD(MID(G60,6,2)+1,100),"00")))</f>
        <v>2028-29</v>
      </c>
      <c r="I60" s="98" t="str">
        <f t="shared" ref="I60:P60" si="0">(LEFT(H60,4)+1&amp;IF(MID(H60,5,1)="","","-"&amp;TEXT(MOD(MID(H60,6,2)+1,100),"00")))</f>
        <v>2029-30</v>
      </c>
      <c r="J60" s="98" t="str">
        <f t="shared" si="0"/>
        <v>2030-31</v>
      </c>
      <c r="K60" s="98" t="str">
        <f t="shared" si="0"/>
        <v>2031-32</v>
      </c>
      <c r="L60" s="98" t="str">
        <f t="shared" si="0"/>
        <v>2032-33</v>
      </c>
      <c r="M60" s="98" t="str">
        <f t="shared" si="0"/>
        <v>2033-34</v>
      </c>
      <c r="N60" s="98" t="str">
        <f t="shared" si="0"/>
        <v>2034-35</v>
      </c>
      <c r="O60" s="98" t="str">
        <f t="shared" si="0"/>
        <v>2035-36</v>
      </c>
      <c r="P60" s="98" t="str">
        <f t="shared" si="0"/>
        <v>2036-37</v>
      </c>
      <c r="Q60" s="9"/>
      <c r="R60" s="8"/>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row>
    <row r="61" spans="1:61" outlineLevel="1">
      <c r="A61" s="9"/>
      <c r="B61" s="9"/>
      <c r="C61" s="9"/>
      <c r="D61" s="9"/>
      <c r="E61" s="705" t="str">
        <f>Asset1</f>
        <v>Pipelines</v>
      </c>
      <c r="F61" s="706"/>
      <c r="G61" s="531">
        <v>18.835286390513357</v>
      </c>
      <c r="H61" s="503">
        <v>13.271127245962139</v>
      </c>
      <c r="I61" s="503">
        <v>8.26840670142224</v>
      </c>
      <c r="J61" s="503">
        <v>8.7475687808794991</v>
      </c>
      <c r="K61" s="503">
        <v>6.093415489382588</v>
      </c>
      <c r="L61" s="532"/>
      <c r="M61" s="532"/>
      <c r="N61" s="532"/>
      <c r="O61" s="532"/>
      <c r="P61" s="532"/>
      <c r="Q61" s="9"/>
      <c r="R61" s="8"/>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row>
    <row r="62" spans="1:61" outlineLevel="1">
      <c r="A62" s="9"/>
      <c r="B62" s="9"/>
      <c r="C62" s="9"/>
      <c r="D62" s="9"/>
      <c r="E62" s="705" t="str">
        <f>Asset2</f>
        <v>Compressors</v>
      </c>
      <c r="F62" s="706"/>
      <c r="G62" s="501">
        <v>0.23064472198076119</v>
      </c>
      <c r="H62" s="502">
        <v>0.3465981399497377</v>
      </c>
      <c r="I62" s="502">
        <v>0.23176663193951044</v>
      </c>
      <c r="J62" s="502">
        <v>0.23271420661186476</v>
      </c>
      <c r="K62" s="502">
        <v>0.23328864752280615</v>
      </c>
      <c r="L62" s="533"/>
      <c r="M62" s="533"/>
      <c r="N62" s="533"/>
      <c r="O62" s="533"/>
      <c r="P62" s="533"/>
      <c r="Q62" s="9"/>
      <c r="R62" s="8"/>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row>
    <row r="63" spans="1:61" outlineLevel="1">
      <c r="A63" s="118"/>
      <c r="B63" s="118"/>
      <c r="C63" s="118"/>
      <c r="D63" s="118"/>
      <c r="E63" s="705" t="str">
        <f>Asset3</f>
        <v>Regulators and meters</v>
      </c>
      <c r="F63" s="706"/>
      <c r="G63" s="501">
        <v>0.86491770742785445</v>
      </c>
      <c r="H63" s="502">
        <v>0.86649534987434418</v>
      </c>
      <c r="I63" s="502">
        <v>0.69529989581853124</v>
      </c>
      <c r="J63" s="502">
        <v>0.63996406818262819</v>
      </c>
      <c r="K63" s="502">
        <v>0.80484583395368137</v>
      </c>
      <c r="L63" s="533"/>
      <c r="M63" s="533"/>
      <c r="N63" s="533"/>
      <c r="O63" s="533"/>
      <c r="P63" s="533"/>
      <c r="Q63" s="9"/>
      <c r="R63" s="8"/>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row>
    <row r="64" spans="1:61" outlineLevel="1">
      <c r="A64" s="9"/>
      <c r="B64" s="9"/>
      <c r="C64" s="9"/>
      <c r="D64" s="9"/>
      <c r="E64" s="705" t="str">
        <f>Asset4</f>
        <v>Easements</v>
      </c>
      <c r="F64" s="706"/>
      <c r="G64" s="501">
        <v>0</v>
      </c>
      <c r="H64" s="502">
        <v>0</v>
      </c>
      <c r="I64" s="502">
        <v>0</v>
      </c>
      <c r="J64" s="502">
        <v>0</v>
      </c>
      <c r="K64" s="502">
        <v>0</v>
      </c>
      <c r="L64" s="533"/>
      <c r="M64" s="533"/>
      <c r="N64" s="533"/>
      <c r="O64" s="533"/>
      <c r="P64" s="533"/>
      <c r="Q64" s="9"/>
      <c r="R64" s="8"/>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row>
    <row r="65" spans="1:61" outlineLevel="1">
      <c r="A65" s="9"/>
      <c r="B65" s="9"/>
      <c r="C65" s="9"/>
      <c r="D65" s="9"/>
      <c r="E65" s="705" t="str">
        <f>Asset5</f>
        <v>Communications</v>
      </c>
      <c r="F65" s="706"/>
      <c r="G65" s="501">
        <v>0</v>
      </c>
      <c r="H65" s="502">
        <v>0</v>
      </c>
      <c r="I65" s="502">
        <v>0</v>
      </c>
      <c r="J65" s="502">
        <v>0</v>
      </c>
      <c r="K65" s="502">
        <v>0</v>
      </c>
      <c r="L65" s="533"/>
      <c r="M65" s="533"/>
      <c r="N65" s="533"/>
      <c r="O65" s="533"/>
      <c r="P65" s="533"/>
      <c r="Q65" s="9"/>
      <c r="R65" s="8"/>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row>
    <row r="66" spans="1:61" outlineLevel="1">
      <c r="A66" s="118"/>
      <c r="B66" s="118"/>
      <c r="C66" s="118"/>
      <c r="D66" s="118"/>
      <c r="E66" s="705" t="str">
        <f>Asset6</f>
        <v>Capitalised AA costs</v>
      </c>
      <c r="F66" s="706"/>
      <c r="G66" s="501">
        <v>0</v>
      </c>
      <c r="H66" s="502">
        <v>0</v>
      </c>
      <c r="I66" s="502">
        <v>9.0045925020330445E-2</v>
      </c>
      <c r="J66" s="502">
        <v>0.47324549780101316</v>
      </c>
      <c r="K66" s="502">
        <v>8.6284622715569081E-2</v>
      </c>
      <c r="L66" s="533"/>
      <c r="M66" s="533"/>
      <c r="N66" s="533"/>
      <c r="O66" s="533"/>
      <c r="P66" s="533"/>
      <c r="Q66" s="9"/>
      <c r="R66" s="8"/>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row>
    <row r="67" spans="1:61" outlineLevel="1">
      <c r="A67" s="9"/>
      <c r="B67" s="9"/>
      <c r="C67" s="9"/>
      <c r="D67" s="9"/>
      <c r="E67" s="705" t="str">
        <f>Asset7</f>
        <v>Group IT</v>
      </c>
      <c r="F67" s="706"/>
      <c r="G67" s="501">
        <v>0.66099766963815831</v>
      </c>
      <c r="H67" s="502">
        <v>0.66099766963815831</v>
      </c>
      <c r="I67" s="502">
        <v>0.66099766963815831</v>
      </c>
      <c r="J67" s="502">
        <v>0.66099766963815831</v>
      </c>
      <c r="K67" s="502">
        <v>0.66099766963815831</v>
      </c>
      <c r="L67" s="533"/>
      <c r="M67" s="533"/>
      <c r="N67" s="533"/>
      <c r="O67" s="533"/>
      <c r="P67" s="533"/>
      <c r="Q67" s="9"/>
      <c r="R67" s="8"/>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row>
    <row r="68" spans="1:61" outlineLevel="1">
      <c r="A68" s="9"/>
      <c r="B68" s="9"/>
      <c r="C68" s="9"/>
      <c r="D68" s="9"/>
      <c r="E68" s="705" t="str">
        <f>Asset8</f>
        <v>SIB Capex</v>
      </c>
      <c r="F68" s="706"/>
      <c r="G68" s="501">
        <v>1.2605617869263361</v>
      </c>
      <c r="H68" s="502">
        <v>1.6192390790232283</v>
      </c>
      <c r="I68" s="502">
        <v>1.4357891483294056</v>
      </c>
      <c r="J68" s="502">
        <v>1.4376842976741144</v>
      </c>
      <c r="K68" s="502">
        <v>1.438833179495997</v>
      </c>
      <c r="L68" s="533"/>
      <c r="M68" s="533"/>
      <c r="N68" s="533"/>
      <c r="O68" s="533"/>
      <c r="P68" s="533"/>
      <c r="Q68" s="9"/>
      <c r="R68" s="8"/>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row>
    <row r="69" spans="1:61" outlineLevel="1">
      <c r="A69" s="118"/>
      <c r="B69" s="118"/>
      <c r="C69" s="118"/>
      <c r="D69" s="118"/>
      <c r="E69" s="705" t="str">
        <f>Asset9</f>
        <v>Pipeline Integrity</v>
      </c>
      <c r="F69" s="706"/>
      <c r="G69" s="501">
        <v>4.8702812638860449</v>
      </c>
      <c r="H69" s="502">
        <v>3.2349159728642185</v>
      </c>
      <c r="I69" s="502">
        <v>3.1056728679894396</v>
      </c>
      <c r="J69" s="502">
        <v>3.636260708990263</v>
      </c>
      <c r="K69" s="502">
        <v>1.4022852293839738</v>
      </c>
      <c r="L69" s="533"/>
      <c r="M69" s="533"/>
      <c r="N69" s="533"/>
      <c r="O69" s="533"/>
      <c r="P69" s="533"/>
      <c r="Q69" s="9"/>
      <c r="R69" s="8"/>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row>
    <row r="70" spans="1:61" outlineLevel="1">
      <c r="A70" s="9"/>
      <c r="B70" s="9"/>
      <c r="C70" s="9"/>
      <c r="D70" s="9"/>
      <c r="E70" s="705">
        <f>Asset10</f>
        <v>0</v>
      </c>
      <c r="F70" s="706"/>
      <c r="G70" s="534"/>
      <c r="H70" s="469"/>
      <c r="I70" s="469"/>
      <c r="J70" s="469"/>
      <c r="K70" s="469"/>
      <c r="L70" s="533"/>
      <c r="M70" s="533"/>
      <c r="N70" s="533"/>
      <c r="O70" s="533"/>
      <c r="P70" s="533"/>
      <c r="Q70" s="9"/>
      <c r="R70" s="8"/>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row>
    <row r="71" spans="1:61" outlineLevel="1">
      <c r="A71" s="9"/>
      <c r="B71" s="9"/>
      <c r="C71" s="9"/>
      <c r="D71" s="9"/>
      <c r="E71" s="705">
        <f>Asset11</f>
        <v>0</v>
      </c>
      <c r="F71" s="706"/>
      <c r="G71" s="535"/>
      <c r="H71" s="533"/>
      <c r="I71" s="533"/>
      <c r="J71" s="533"/>
      <c r="K71" s="533"/>
      <c r="L71" s="533"/>
      <c r="M71" s="533"/>
      <c r="N71" s="533"/>
      <c r="O71" s="533"/>
      <c r="P71" s="533"/>
      <c r="Q71" s="9"/>
      <c r="R71" s="8"/>
      <c r="S71" s="8"/>
      <c r="T71" s="9"/>
      <c r="U71" s="9"/>
      <c r="V71" s="9"/>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row>
    <row r="72" spans="1:61" outlineLevel="1">
      <c r="A72" s="118"/>
      <c r="B72" s="118"/>
      <c r="C72" s="118"/>
      <c r="D72" s="118"/>
      <c r="E72" s="705">
        <f>Asset12</f>
        <v>0</v>
      </c>
      <c r="F72" s="706"/>
      <c r="G72" s="535"/>
      <c r="H72" s="533"/>
      <c r="I72" s="533"/>
      <c r="J72" s="533"/>
      <c r="K72" s="533"/>
      <c r="L72" s="533"/>
      <c r="M72" s="533"/>
      <c r="N72" s="533"/>
      <c r="O72" s="533"/>
      <c r="P72" s="533"/>
      <c r="Q72" s="9"/>
      <c r="R72" s="8"/>
      <c r="S72" s="8"/>
      <c r="T72" s="9"/>
      <c r="U72" s="9"/>
      <c r="V72" s="9"/>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row>
    <row r="73" spans="1:61" outlineLevel="1">
      <c r="A73" s="9"/>
      <c r="B73" s="9"/>
      <c r="C73" s="9"/>
      <c r="D73" s="9"/>
      <c r="E73" s="705">
        <f>Asset13</f>
        <v>0</v>
      </c>
      <c r="F73" s="706"/>
      <c r="G73" s="535"/>
      <c r="H73" s="533"/>
      <c r="I73" s="533"/>
      <c r="J73" s="533"/>
      <c r="K73" s="533"/>
      <c r="L73" s="533"/>
      <c r="M73" s="533"/>
      <c r="N73" s="533"/>
      <c r="O73" s="533"/>
      <c r="P73" s="533"/>
      <c r="Q73" s="9"/>
      <c r="R73" s="8"/>
      <c r="S73" s="8"/>
      <c r="T73" s="9"/>
      <c r="U73" s="9"/>
      <c r="V73" s="9"/>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row>
    <row r="74" spans="1:61" outlineLevel="1">
      <c r="A74" s="9"/>
      <c r="B74" s="9"/>
      <c r="C74" s="9"/>
      <c r="D74" s="9"/>
      <c r="E74" s="705">
        <f>Asset14</f>
        <v>0</v>
      </c>
      <c r="F74" s="706"/>
      <c r="G74" s="535"/>
      <c r="H74" s="533"/>
      <c r="I74" s="533"/>
      <c r="J74" s="533"/>
      <c r="K74" s="533"/>
      <c r="L74" s="533"/>
      <c r="M74" s="533"/>
      <c r="N74" s="533"/>
      <c r="O74" s="533"/>
      <c r="P74" s="533"/>
      <c r="Q74" s="9"/>
      <c r="R74" s="8"/>
      <c r="S74" s="8"/>
      <c r="T74" s="9"/>
      <c r="U74" s="9"/>
      <c r="V74" s="9"/>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row>
    <row r="75" spans="1:61" outlineLevel="1">
      <c r="A75" s="118"/>
      <c r="B75" s="118"/>
      <c r="C75" s="118"/>
      <c r="D75" s="118"/>
      <c r="E75" s="705">
        <f>Asset15</f>
        <v>0</v>
      </c>
      <c r="F75" s="706"/>
      <c r="G75" s="535"/>
      <c r="H75" s="533"/>
      <c r="I75" s="533"/>
      <c r="J75" s="533"/>
      <c r="K75" s="533"/>
      <c r="L75" s="533"/>
      <c r="M75" s="533"/>
      <c r="N75" s="533"/>
      <c r="O75" s="533"/>
      <c r="P75" s="533"/>
      <c r="Q75" s="9"/>
      <c r="R75" s="8"/>
      <c r="S75" s="8"/>
      <c r="T75" s="9"/>
      <c r="U75" s="9"/>
      <c r="V75" s="9"/>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row>
    <row r="76" spans="1:61" outlineLevel="1">
      <c r="A76" s="9"/>
      <c r="B76" s="9"/>
      <c r="C76" s="9"/>
      <c r="D76" s="9"/>
      <c r="E76" s="705">
        <f>Asset16</f>
        <v>0</v>
      </c>
      <c r="F76" s="706"/>
      <c r="G76" s="535"/>
      <c r="H76" s="533"/>
      <c r="I76" s="533"/>
      <c r="J76" s="533"/>
      <c r="K76" s="533"/>
      <c r="L76" s="533"/>
      <c r="M76" s="533"/>
      <c r="N76" s="533"/>
      <c r="O76" s="533"/>
      <c r="P76" s="533"/>
      <c r="Q76" s="9"/>
      <c r="R76" s="8"/>
      <c r="S76" s="8"/>
      <c r="T76" s="9"/>
      <c r="U76" s="9"/>
      <c r="V76" s="9"/>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row>
    <row r="77" spans="1:61" outlineLevel="1">
      <c r="A77" s="9"/>
      <c r="B77" s="9"/>
      <c r="C77" s="9"/>
      <c r="D77" s="9"/>
      <c r="E77" s="705">
        <f>Asset17</f>
        <v>0</v>
      </c>
      <c r="F77" s="706"/>
      <c r="G77" s="535"/>
      <c r="H77" s="533"/>
      <c r="I77" s="533"/>
      <c r="J77" s="533"/>
      <c r="K77" s="533"/>
      <c r="L77" s="533"/>
      <c r="M77" s="533"/>
      <c r="N77" s="533"/>
      <c r="O77" s="533"/>
      <c r="P77" s="533"/>
      <c r="Q77" s="9"/>
      <c r="R77" s="8"/>
      <c r="S77" s="8"/>
      <c r="T77" s="9"/>
      <c r="U77" s="9"/>
      <c r="V77" s="9"/>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row>
    <row r="78" spans="1:61" outlineLevel="1">
      <c r="A78" s="118"/>
      <c r="B78" s="118"/>
      <c r="C78" s="118"/>
      <c r="D78" s="118"/>
      <c r="E78" s="705">
        <f>Asset18</f>
        <v>0</v>
      </c>
      <c r="F78" s="706"/>
      <c r="G78" s="535"/>
      <c r="H78" s="533"/>
      <c r="I78" s="533"/>
      <c r="J78" s="533"/>
      <c r="K78" s="533"/>
      <c r="L78" s="533"/>
      <c r="M78" s="533"/>
      <c r="N78" s="533"/>
      <c r="O78" s="533"/>
      <c r="P78" s="533"/>
      <c r="Q78" s="14"/>
      <c r="R78" s="8"/>
      <c r="S78" s="8"/>
      <c r="T78" s="9"/>
      <c r="U78" s="9"/>
      <c r="V78" s="9"/>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row>
    <row r="79" spans="1:61" outlineLevel="1">
      <c r="A79" s="9"/>
      <c r="B79" s="9"/>
      <c r="C79" s="9"/>
      <c r="D79" s="9"/>
      <c r="E79" s="705">
        <f>Asset19</f>
        <v>0</v>
      </c>
      <c r="F79" s="706"/>
      <c r="G79" s="535"/>
      <c r="H79" s="533"/>
      <c r="I79" s="533"/>
      <c r="J79" s="533"/>
      <c r="K79" s="533"/>
      <c r="L79" s="533"/>
      <c r="M79" s="533"/>
      <c r="N79" s="533"/>
      <c r="O79" s="533"/>
      <c r="P79" s="533"/>
      <c r="Q79" s="22"/>
      <c r="R79" s="8"/>
      <c r="S79" s="8"/>
      <c r="T79" s="9"/>
      <c r="U79" s="9"/>
      <c r="V79" s="9"/>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row>
    <row r="80" spans="1:61" outlineLevel="1">
      <c r="A80" s="9"/>
      <c r="B80" s="9"/>
      <c r="C80" s="9"/>
      <c r="D80" s="9"/>
      <c r="E80" s="705">
        <f>Asset20</f>
        <v>0</v>
      </c>
      <c r="F80" s="706"/>
      <c r="G80" s="535"/>
      <c r="H80" s="533"/>
      <c r="I80" s="533"/>
      <c r="J80" s="533"/>
      <c r="K80" s="533"/>
      <c r="L80" s="533"/>
      <c r="M80" s="533"/>
      <c r="N80" s="533"/>
      <c r="O80" s="533"/>
      <c r="P80" s="533"/>
      <c r="Q80" s="22"/>
      <c r="R80" s="8"/>
      <c r="S80" s="8"/>
      <c r="T80" s="9"/>
      <c r="U80" s="9"/>
      <c r="V80" s="9"/>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row>
    <row r="81" spans="1:61" outlineLevel="1">
      <c r="A81" s="9"/>
      <c r="B81" s="9"/>
      <c r="C81" s="9"/>
      <c r="D81" s="9"/>
      <c r="E81" s="705">
        <f>Asset21</f>
        <v>0</v>
      </c>
      <c r="F81" s="706"/>
      <c r="G81" s="535"/>
      <c r="H81" s="533"/>
      <c r="I81" s="533"/>
      <c r="J81" s="533"/>
      <c r="K81" s="533"/>
      <c r="L81" s="533"/>
      <c r="M81" s="533"/>
      <c r="N81" s="533"/>
      <c r="O81" s="533"/>
      <c r="P81" s="533"/>
      <c r="Q81" s="22"/>
      <c r="R81" s="8"/>
      <c r="S81" s="8"/>
      <c r="T81" s="9"/>
      <c r="U81" s="9"/>
      <c r="V81" s="9"/>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row>
    <row r="82" spans="1:61" outlineLevel="1">
      <c r="A82" s="9"/>
      <c r="B82" s="9"/>
      <c r="C82" s="9"/>
      <c r="D82" s="9"/>
      <c r="E82" s="705">
        <f>Asset22</f>
        <v>0</v>
      </c>
      <c r="F82" s="706"/>
      <c r="G82" s="535"/>
      <c r="H82" s="533"/>
      <c r="I82" s="533"/>
      <c r="J82" s="533"/>
      <c r="K82" s="533"/>
      <c r="L82" s="533"/>
      <c r="M82" s="533"/>
      <c r="N82" s="533"/>
      <c r="O82" s="533"/>
      <c r="P82" s="533"/>
      <c r="Q82" s="22"/>
      <c r="R82" s="8"/>
      <c r="S82" s="8"/>
      <c r="T82" s="9"/>
      <c r="U82" s="9"/>
      <c r="V82" s="9"/>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row>
    <row r="83" spans="1:61" outlineLevel="1">
      <c r="A83" s="9"/>
      <c r="B83" s="9"/>
      <c r="C83" s="9"/>
      <c r="D83" s="9"/>
      <c r="E83" s="705">
        <f>Asset23</f>
        <v>0</v>
      </c>
      <c r="F83" s="706"/>
      <c r="G83" s="535"/>
      <c r="H83" s="533"/>
      <c r="I83" s="533"/>
      <c r="J83" s="533"/>
      <c r="K83" s="533"/>
      <c r="L83" s="533"/>
      <c r="M83" s="533"/>
      <c r="N83" s="533"/>
      <c r="O83" s="533"/>
      <c r="P83" s="533"/>
      <c r="Q83" s="22"/>
      <c r="R83" s="8"/>
      <c r="S83" s="8"/>
      <c r="T83" s="9"/>
      <c r="U83" s="9"/>
      <c r="V83" s="9"/>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row>
    <row r="84" spans="1:61" outlineLevel="1">
      <c r="A84" s="9"/>
      <c r="B84" s="9"/>
      <c r="C84" s="9"/>
      <c r="D84" s="9"/>
      <c r="E84" s="705">
        <f>Asset24</f>
        <v>0</v>
      </c>
      <c r="F84" s="706"/>
      <c r="G84" s="535"/>
      <c r="H84" s="533"/>
      <c r="I84" s="533"/>
      <c r="J84" s="533"/>
      <c r="K84" s="533"/>
      <c r="L84" s="533"/>
      <c r="M84" s="533"/>
      <c r="N84" s="533"/>
      <c r="O84" s="533"/>
      <c r="P84" s="533"/>
      <c r="Q84" s="22"/>
      <c r="R84" s="8"/>
      <c r="S84" s="8"/>
      <c r="T84" s="9"/>
      <c r="U84" s="9"/>
      <c r="V84" s="9"/>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row>
    <row r="85" spans="1:61" outlineLevel="1">
      <c r="A85" s="9"/>
      <c r="B85" s="9"/>
      <c r="C85" s="9"/>
      <c r="D85" s="9"/>
      <c r="E85" s="705">
        <f>Asset25</f>
        <v>0</v>
      </c>
      <c r="F85" s="706"/>
      <c r="G85" s="535"/>
      <c r="H85" s="533"/>
      <c r="I85" s="533"/>
      <c r="J85" s="533"/>
      <c r="K85" s="533"/>
      <c r="L85" s="533"/>
      <c r="M85" s="533"/>
      <c r="N85" s="533"/>
      <c r="O85" s="533"/>
      <c r="P85" s="533"/>
      <c r="Q85" s="22"/>
      <c r="R85" s="8"/>
      <c r="S85" s="8"/>
      <c r="T85" s="9"/>
      <c r="U85" s="9"/>
      <c r="V85" s="9"/>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row>
    <row r="86" spans="1:61" outlineLevel="1">
      <c r="A86" s="9"/>
      <c r="B86" s="9"/>
      <c r="C86" s="9"/>
      <c r="D86" s="9"/>
      <c r="E86" s="705">
        <f>Asset26</f>
        <v>0</v>
      </c>
      <c r="F86" s="706"/>
      <c r="G86" s="535"/>
      <c r="H86" s="533"/>
      <c r="I86" s="533"/>
      <c r="J86" s="533"/>
      <c r="K86" s="533"/>
      <c r="L86" s="533"/>
      <c r="M86" s="533"/>
      <c r="N86" s="533"/>
      <c r="O86" s="533"/>
      <c r="P86" s="533"/>
      <c r="Q86" s="22"/>
      <c r="R86" s="8"/>
      <c r="S86" s="8"/>
      <c r="T86" s="9"/>
      <c r="U86" s="9"/>
      <c r="V86" s="9"/>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row>
    <row r="87" spans="1:61" outlineLevel="1">
      <c r="A87" s="9"/>
      <c r="B87" s="9"/>
      <c r="C87" s="9"/>
      <c r="D87" s="9"/>
      <c r="E87" s="707">
        <f>Asset27</f>
        <v>0</v>
      </c>
      <c r="F87" s="708"/>
      <c r="G87" s="535"/>
      <c r="H87" s="533"/>
      <c r="I87" s="533"/>
      <c r="J87" s="533"/>
      <c r="K87" s="533"/>
      <c r="L87" s="533"/>
      <c r="M87" s="533"/>
      <c r="N87" s="533"/>
      <c r="O87" s="533"/>
      <c r="P87" s="533"/>
      <c r="Q87" s="22"/>
      <c r="R87" s="8"/>
      <c r="S87" s="8"/>
      <c r="T87" s="9"/>
      <c r="U87" s="9"/>
      <c r="V87" s="9"/>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row>
    <row r="88" spans="1:61" outlineLevel="1">
      <c r="A88" s="9"/>
      <c r="B88" s="9"/>
      <c r="C88" s="9"/>
      <c r="D88" s="9"/>
      <c r="E88" s="705">
        <f>Asset28</f>
        <v>0</v>
      </c>
      <c r="F88" s="706"/>
      <c r="G88" s="535"/>
      <c r="H88" s="533"/>
      <c r="I88" s="533"/>
      <c r="J88" s="533"/>
      <c r="K88" s="533"/>
      <c r="L88" s="533"/>
      <c r="M88" s="533"/>
      <c r="N88" s="533"/>
      <c r="O88" s="533"/>
      <c r="P88" s="533"/>
      <c r="Q88" s="22"/>
      <c r="R88" s="8"/>
      <c r="S88" s="8"/>
      <c r="T88" s="9"/>
      <c r="U88" s="9"/>
      <c r="V88" s="9"/>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row>
    <row r="89" spans="1:61" outlineLevel="1">
      <c r="A89" s="9"/>
      <c r="B89" s="9"/>
      <c r="C89" s="9"/>
      <c r="D89" s="9"/>
      <c r="E89" s="703">
        <f>Asset29</f>
        <v>0</v>
      </c>
      <c r="F89" s="704"/>
      <c r="G89" s="535"/>
      <c r="H89" s="533"/>
      <c r="I89" s="533"/>
      <c r="J89" s="533"/>
      <c r="K89" s="533"/>
      <c r="L89" s="533"/>
      <c r="M89" s="533"/>
      <c r="N89" s="533"/>
      <c r="O89" s="533"/>
      <c r="P89" s="533"/>
      <c r="Q89" s="9"/>
      <c r="R89" s="8"/>
      <c r="S89" s="8"/>
      <c r="T89" s="9"/>
      <c r="U89" s="9"/>
      <c r="V89" s="9"/>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row>
    <row r="90" spans="1:61" outlineLevel="1">
      <c r="A90" s="9"/>
      <c r="B90" s="9"/>
      <c r="C90" s="9"/>
      <c r="D90" s="9"/>
      <c r="E90" s="703">
        <f>Asset30</f>
        <v>0</v>
      </c>
      <c r="F90" s="704"/>
      <c r="G90" s="535"/>
      <c r="H90" s="533"/>
      <c r="I90" s="533"/>
      <c r="J90" s="533"/>
      <c r="K90" s="533"/>
      <c r="L90" s="533"/>
      <c r="M90" s="533"/>
      <c r="N90" s="533"/>
      <c r="O90" s="533"/>
      <c r="P90" s="533"/>
      <c r="Q90" s="9"/>
      <c r="R90" s="8"/>
      <c r="S90" s="8"/>
      <c r="T90" s="9"/>
      <c r="U90" s="9"/>
      <c r="V90" s="9"/>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row>
    <row r="91" spans="1:61" hidden="1" outlineLevel="2">
      <c r="A91" s="9"/>
      <c r="B91" s="9"/>
      <c r="C91" s="9"/>
      <c r="D91" s="9"/>
      <c r="E91" s="703">
        <f>Asset31</f>
        <v>0</v>
      </c>
      <c r="F91" s="704"/>
      <c r="G91" s="535"/>
      <c r="H91" s="533"/>
      <c r="I91" s="533"/>
      <c r="J91" s="533"/>
      <c r="K91" s="533"/>
      <c r="L91" s="533"/>
      <c r="M91" s="533"/>
      <c r="N91" s="533"/>
      <c r="O91" s="533"/>
      <c r="P91" s="533"/>
      <c r="Q91" s="9"/>
      <c r="R91" s="8"/>
      <c r="S91" s="8"/>
      <c r="T91" s="9"/>
      <c r="U91" s="9"/>
      <c r="V91" s="9"/>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row>
    <row r="92" spans="1:61" hidden="1" outlineLevel="2">
      <c r="A92" s="9"/>
      <c r="B92" s="9"/>
      <c r="C92" s="9"/>
      <c r="D92" s="9"/>
      <c r="E92" s="703">
        <f>Asset32</f>
        <v>0</v>
      </c>
      <c r="F92" s="704"/>
      <c r="G92" s="535"/>
      <c r="H92" s="533"/>
      <c r="I92" s="533"/>
      <c r="J92" s="533"/>
      <c r="K92" s="533"/>
      <c r="L92" s="533"/>
      <c r="M92" s="533"/>
      <c r="N92" s="533"/>
      <c r="O92" s="533"/>
      <c r="P92" s="533"/>
      <c r="Q92" s="9"/>
      <c r="R92" s="8"/>
      <c r="S92" s="8"/>
      <c r="T92" s="9"/>
      <c r="U92" s="9"/>
      <c r="V92" s="9"/>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row>
    <row r="93" spans="1:61" hidden="1" outlineLevel="2">
      <c r="A93" s="9"/>
      <c r="B93" s="9"/>
      <c r="C93" s="9"/>
      <c r="D93" s="9"/>
      <c r="E93" s="703">
        <f>Asset33</f>
        <v>0</v>
      </c>
      <c r="F93" s="704"/>
      <c r="G93" s="535"/>
      <c r="H93" s="533"/>
      <c r="I93" s="533"/>
      <c r="J93" s="533"/>
      <c r="K93" s="533"/>
      <c r="L93" s="533"/>
      <c r="M93" s="533"/>
      <c r="N93" s="533"/>
      <c r="O93" s="533"/>
      <c r="P93" s="533"/>
      <c r="Q93" s="9"/>
      <c r="R93" s="8"/>
      <c r="S93" s="8"/>
      <c r="T93" s="9"/>
      <c r="U93" s="9"/>
      <c r="V93" s="9"/>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row>
    <row r="94" spans="1:61" hidden="1" outlineLevel="2">
      <c r="A94" s="9"/>
      <c r="B94" s="9"/>
      <c r="C94" s="9"/>
      <c r="D94" s="9"/>
      <c r="E94" s="703">
        <f>Asset34</f>
        <v>0</v>
      </c>
      <c r="F94" s="704"/>
      <c r="G94" s="535"/>
      <c r="H94" s="533"/>
      <c r="I94" s="533"/>
      <c r="J94" s="533"/>
      <c r="K94" s="533"/>
      <c r="L94" s="533"/>
      <c r="M94" s="533"/>
      <c r="N94" s="533"/>
      <c r="O94" s="533"/>
      <c r="P94" s="533"/>
      <c r="Q94" s="9"/>
      <c r="R94" s="8"/>
      <c r="S94" s="8"/>
      <c r="T94" s="9"/>
      <c r="U94" s="9"/>
      <c r="V94" s="9"/>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row>
    <row r="95" spans="1:61" hidden="1" outlineLevel="2">
      <c r="A95" s="9"/>
      <c r="B95" s="9"/>
      <c r="C95" s="9"/>
      <c r="D95" s="9"/>
      <c r="E95" s="703">
        <f>Asset35</f>
        <v>0</v>
      </c>
      <c r="F95" s="704"/>
      <c r="G95" s="535"/>
      <c r="H95" s="533"/>
      <c r="I95" s="533"/>
      <c r="J95" s="533"/>
      <c r="K95" s="533"/>
      <c r="L95" s="533"/>
      <c r="M95" s="533"/>
      <c r="N95" s="533"/>
      <c r="O95" s="533"/>
      <c r="P95" s="533"/>
      <c r="Q95" s="9"/>
      <c r="R95" s="8"/>
      <c r="S95" s="8"/>
      <c r="T95" s="9"/>
      <c r="U95" s="9"/>
      <c r="V95" s="9"/>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row>
    <row r="96" spans="1:61" hidden="1" outlineLevel="2">
      <c r="A96" s="9"/>
      <c r="B96" s="9"/>
      <c r="C96" s="9"/>
      <c r="D96" s="9"/>
      <c r="E96" s="703">
        <f>Asset36</f>
        <v>0</v>
      </c>
      <c r="F96" s="704"/>
      <c r="G96" s="535"/>
      <c r="H96" s="533"/>
      <c r="I96" s="533"/>
      <c r="J96" s="533"/>
      <c r="K96" s="533"/>
      <c r="L96" s="533"/>
      <c r="M96" s="533"/>
      <c r="N96" s="533"/>
      <c r="O96" s="533"/>
      <c r="P96" s="533"/>
      <c r="Q96" s="9"/>
      <c r="R96" s="8"/>
      <c r="S96" s="8"/>
      <c r="T96" s="9"/>
      <c r="U96" s="9"/>
      <c r="V96" s="9"/>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row>
    <row r="97" spans="1:61" hidden="1" outlineLevel="2">
      <c r="A97" s="9"/>
      <c r="B97" s="9"/>
      <c r="C97" s="9"/>
      <c r="D97" s="9"/>
      <c r="E97" s="703">
        <f>Asset37</f>
        <v>0</v>
      </c>
      <c r="F97" s="704"/>
      <c r="G97" s="535"/>
      <c r="H97" s="533"/>
      <c r="I97" s="533"/>
      <c r="J97" s="533"/>
      <c r="K97" s="533"/>
      <c r="L97" s="533"/>
      <c r="M97" s="533"/>
      <c r="N97" s="533"/>
      <c r="O97" s="533"/>
      <c r="P97" s="533"/>
      <c r="Q97" s="9"/>
      <c r="R97" s="8"/>
      <c r="S97" s="8"/>
      <c r="T97" s="9"/>
      <c r="U97" s="9"/>
      <c r="V97" s="9"/>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row>
    <row r="98" spans="1:61" hidden="1" outlineLevel="2">
      <c r="A98" s="9"/>
      <c r="B98" s="9"/>
      <c r="C98" s="9"/>
      <c r="D98" s="9"/>
      <c r="E98" s="703">
        <f>Asset38</f>
        <v>0</v>
      </c>
      <c r="F98" s="704"/>
      <c r="G98" s="535"/>
      <c r="H98" s="533"/>
      <c r="I98" s="533"/>
      <c r="J98" s="533"/>
      <c r="K98" s="533"/>
      <c r="L98" s="533"/>
      <c r="M98" s="533"/>
      <c r="N98" s="533"/>
      <c r="O98" s="533"/>
      <c r="P98" s="533"/>
      <c r="Q98" s="9"/>
      <c r="R98" s="8"/>
      <c r="S98" s="8"/>
      <c r="T98" s="9"/>
      <c r="U98" s="9"/>
      <c r="V98" s="9"/>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row>
    <row r="99" spans="1:61" hidden="1" outlineLevel="2">
      <c r="A99" s="9"/>
      <c r="B99" s="9"/>
      <c r="C99" s="9"/>
      <c r="D99" s="9"/>
      <c r="E99" s="703">
        <f>Asset39</f>
        <v>0</v>
      </c>
      <c r="F99" s="704"/>
      <c r="G99" s="535"/>
      <c r="H99" s="533"/>
      <c r="I99" s="533"/>
      <c r="J99" s="533"/>
      <c r="K99" s="533"/>
      <c r="L99" s="533"/>
      <c r="M99" s="533"/>
      <c r="N99" s="533"/>
      <c r="O99" s="533"/>
      <c r="P99" s="533"/>
      <c r="Q99" s="9"/>
      <c r="R99" s="8"/>
      <c r="S99" s="8"/>
      <c r="T99" s="9"/>
      <c r="U99" s="9"/>
      <c r="V99" s="9"/>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row>
    <row r="100" spans="1:61" hidden="1" outlineLevel="2">
      <c r="A100" s="9"/>
      <c r="B100" s="9"/>
      <c r="C100" s="9"/>
      <c r="D100" s="9"/>
      <c r="E100" s="703">
        <f>Asset40</f>
        <v>0</v>
      </c>
      <c r="F100" s="704"/>
      <c r="G100" s="535"/>
      <c r="H100" s="533"/>
      <c r="I100" s="533"/>
      <c r="J100" s="533"/>
      <c r="K100" s="533"/>
      <c r="L100" s="533"/>
      <c r="M100" s="533"/>
      <c r="N100" s="533"/>
      <c r="O100" s="533"/>
      <c r="P100" s="533"/>
      <c r="Q100" s="9"/>
      <c r="R100" s="8"/>
      <c r="S100" s="8"/>
      <c r="T100" s="9"/>
      <c r="U100" s="9"/>
      <c r="V100" s="9"/>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row>
    <row r="101" spans="1:61" hidden="1" outlineLevel="2">
      <c r="A101" s="9"/>
      <c r="B101" s="9"/>
      <c r="C101" s="9"/>
      <c r="D101" s="9"/>
      <c r="E101" s="703">
        <f>Asset41</f>
        <v>0</v>
      </c>
      <c r="F101" s="704"/>
      <c r="G101" s="535"/>
      <c r="H101" s="533"/>
      <c r="I101" s="533"/>
      <c r="J101" s="533"/>
      <c r="K101" s="533"/>
      <c r="L101" s="533"/>
      <c r="M101" s="533"/>
      <c r="N101" s="533"/>
      <c r="O101" s="533"/>
      <c r="P101" s="533"/>
      <c r="Q101" s="9"/>
      <c r="R101" s="8"/>
      <c r="S101" s="8"/>
      <c r="T101" s="9"/>
      <c r="U101" s="9"/>
      <c r="V101" s="9"/>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row>
    <row r="102" spans="1:61" hidden="1" outlineLevel="2">
      <c r="A102" s="9"/>
      <c r="B102" s="9"/>
      <c r="C102" s="9"/>
      <c r="D102" s="9"/>
      <c r="E102" s="703">
        <f>Asset42</f>
        <v>0</v>
      </c>
      <c r="F102" s="704"/>
      <c r="G102" s="535"/>
      <c r="H102" s="533"/>
      <c r="I102" s="533"/>
      <c r="J102" s="533"/>
      <c r="K102" s="533"/>
      <c r="L102" s="533"/>
      <c r="M102" s="533"/>
      <c r="N102" s="533"/>
      <c r="O102" s="533"/>
      <c r="P102" s="533"/>
      <c r="Q102" s="9"/>
      <c r="R102" s="8"/>
      <c r="S102" s="8"/>
      <c r="T102" s="9"/>
      <c r="U102" s="9"/>
      <c r="V102" s="9"/>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row>
    <row r="103" spans="1:61" hidden="1" outlineLevel="2">
      <c r="A103" s="9"/>
      <c r="B103" s="9"/>
      <c r="C103" s="9"/>
      <c r="D103" s="9"/>
      <c r="E103" s="703">
        <f>Asset43</f>
        <v>0</v>
      </c>
      <c r="F103" s="704"/>
      <c r="G103" s="535"/>
      <c r="H103" s="533"/>
      <c r="I103" s="533"/>
      <c r="J103" s="533"/>
      <c r="K103" s="533"/>
      <c r="L103" s="533"/>
      <c r="M103" s="533"/>
      <c r="N103" s="533"/>
      <c r="O103" s="533"/>
      <c r="P103" s="533"/>
      <c r="Q103" s="9"/>
      <c r="R103" s="8"/>
      <c r="S103" s="8"/>
      <c r="T103" s="9"/>
      <c r="U103" s="9"/>
      <c r="V103" s="9"/>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row>
    <row r="104" spans="1:61" hidden="1" outlineLevel="2">
      <c r="A104" s="9"/>
      <c r="B104" s="9"/>
      <c r="C104" s="9"/>
      <c r="D104" s="9"/>
      <c r="E104" s="703">
        <f>Asset44</f>
        <v>0</v>
      </c>
      <c r="F104" s="704"/>
      <c r="G104" s="535"/>
      <c r="H104" s="533"/>
      <c r="I104" s="533"/>
      <c r="J104" s="533"/>
      <c r="K104" s="533"/>
      <c r="L104" s="533"/>
      <c r="M104" s="533"/>
      <c r="N104" s="533"/>
      <c r="O104" s="533"/>
      <c r="P104" s="533"/>
      <c r="Q104" s="9"/>
      <c r="R104" s="8"/>
      <c r="S104" s="8"/>
      <c r="T104" s="9"/>
      <c r="U104" s="9"/>
      <c r="V104" s="9"/>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row>
    <row r="105" spans="1:61" hidden="1" outlineLevel="2">
      <c r="A105" s="9"/>
      <c r="B105" s="9"/>
      <c r="C105" s="9"/>
      <c r="D105" s="9"/>
      <c r="E105" s="703">
        <f>Asset45</f>
        <v>0</v>
      </c>
      <c r="F105" s="704"/>
      <c r="G105" s="535"/>
      <c r="H105" s="533"/>
      <c r="I105" s="533"/>
      <c r="J105" s="533"/>
      <c r="K105" s="533"/>
      <c r="L105" s="533"/>
      <c r="M105" s="533"/>
      <c r="N105" s="533"/>
      <c r="O105" s="533"/>
      <c r="P105" s="533"/>
      <c r="Q105" s="9"/>
      <c r="R105" s="8"/>
      <c r="S105" s="8"/>
      <c r="T105" s="9"/>
      <c r="U105" s="9"/>
      <c r="V105" s="9"/>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row>
    <row r="106" spans="1:61" hidden="1" outlineLevel="2">
      <c r="A106" s="9"/>
      <c r="B106" s="9"/>
      <c r="C106" s="9"/>
      <c r="D106" s="9"/>
      <c r="E106" s="703">
        <f>Asset46</f>
        <v>0</v>
      </c>
      <c r="F106" s="704"/>
      <c r="G106" s="535"/>
      <c r="H106" s="533"/>
      <c r="I106" s="533"/>
      <c r="J106" s="533"/>
      <c r="K106" s="533"/>
      <c r="L106" s="533"/>
      <c r="M106" s="533"/>
      <c r="N106" s="533"/>
      <c r="O106" s="533"/>
      <c r="P106" s="533"/>
      <c r="Q106" s="9"/>
      <c r="R106" s="8"/>
      <c r="S106" s="8"/>
      <c r="T106" s="9"/>
      <c r="U106" s="9"/>
      <c r="V106" s="9"/>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row>
    <row r="107" spans="1:61" outlineLevel="1" collapsed="1">
      <c r="A107" s="9"/>
      <c r="B107" s="9"/>
      <c r="C107" s="9"/>
      <c r="D107" s="9"/>
      <c r="E107" s="703">
        <f>Asset47</f>
        <v>0</v>
      </c>
      <c r="F107" s="704"/>
      <c r="G107" s="535"/>
      <c r="H107" s="533"/>
      <c r="I107" s="533"/>
      <c r="J107" s="533"/>
      <c r="K107" s="533"/>
      <c r="L107" s="533"/>
      <c r="M107" s="533"/>
      <c r="N107" s="533"/>
      <c r="O107" s="533"/>
      <c r="P107" s="533"/>
      <c r="Q107" s="9"/>
      <c r="R107" s="8"/>
      <c r="S107" s="8"/>
      <c r="T107" s="9"/>
      <c r="U107" s="9"/>
      <c r="V107" s="9"/>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row>
    <row r="108" spans="1:61" outlineLevel="1">
      <c r="A108" s="9"/>
      <c r="B108" s="9"/>
      <c r="C108" s="9"/>
      <c r="D108" s="9"/>
      <c r="E108" s="703" t="str">
        <f>Asset48</f>
        <v>Building installation</v>
      </c>
      <c r="F108" s="704"/>
      <c r="G108" s="535"/>
      <c r="H108" s="533"/>
      <c r="I108" s="533"/>
      <c r="J108" s="533"/>
      <c r="K108" s="533"/>
      <c r="L108" s="533"/>
      <c r="M108" s="533"/>
      <c r="N108" s="533"/>
      <c r="O108" s="533"/>
      <c r="P108" s="533"/>
      <c r="Q108" s="9"/>
      <c r="R108" s="8"/>
      <c r="S108" s="8"/>
      <c r="T108" s="9"/>
      <c r="U108" s="9"/>
      <c r="V108" s="9"/>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row>
    <row r="109" spans="1:61" outlineLevel="1">
      <c r="A109" s="9"/>
      <c r="B109" s="9"/>
      <c r="C109" s="9"/>
      <c r="D109" s="9"/>
      <c r="E109" s="703" t="str">
        <f>Asset49</f>
        <v>In-house software</v>
      </c>
      <c r="F109" s="704"/>
      <c r="G109" s="535"/>
      <c r="H109" s="533"/>
      <c r="I109" s="533"/>
      <c r="J109" s="533"/>
      <c r="K109" s="533"/>
      <c r="L109" s="533"/>
      <c r="M109" s="533"/>
      <c r="N109" s="533"/>
      <c r="O109" s="533"/>
      <c r="P109" s="533"/>
      <c r="Q109" s="9"/>
      <c r="R109" s="8"/>
      <c r="S109" s="8"/>
      <c r="T109" s="9"/>
      <c r="U109" s="9"/>
      <c r="V109" s="9"/>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row>
    <row r="110" spans="1:61" outlineLevel="1">
      <c r="A110" s="9"/>
      <c r="B110" s="9"/>
      <c r="C110" s="9"/>
      <c r="D110" s="9"/>
      <c r="E110" s="703" t="str">
        <f>Asset50</f>
        <v>Equity raising costs</v>
      </c>
      <c r="F110" s="704"/>
      <c r="G110" s="535">
        <v>0</v>
      </c>
      <c r="H110" s="533"/>
      <c r="I110" s="533"/>
      <c r="J110" s="533"/>
      <c r="K110" s="533"/>
      <c r="L110" s="533"/>
      <c r="M110" s="533"/>
      <c r="N110" s="533"/>
      <c r="O110" s="533"/>
      <c r="P110" s="533"/>
      <c r="Q110" s="9"/>
      <c r="R110" s="8"/>
      <c r="S110" s="8"/>
      <c r="T110" s="9"/>
      <c r="U110" s="9"/>
      <c r="V110" s="9"/>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row>
    <row r="111" spans="1:61">
      <c r="A111" s="9"/>
      <c r="B111" s="9"/>
      <c r="C111" s="9"/>
      <c r="D111" s="118"/>
      <c r="E111" s="705" t="s">
        <v>146</v>
      </c>
      <c r="F111" s="705"/>
      <c r="G111" s="536">
        <f t="shared" ref="G111:P111" si="1">SUM(G61:G110)</f>
        <v>26.722689540372507</v>
      </c>
      <c r="H111" s="536">
        <f t="shared" si="1"/>
        <v>19.999373457311826</v>
      </c>
      <c r="I111" s="536">
        <f t="shared" si="1"/>
        <v>14.487978840157616</v>
      </c>
      <c r="J111" s="536">
        <f t="shared" si="1"/>
        <v>15.82843522977754</v>
      </c>
      <c r="K111" s="536">
        <f t="shared" si="1"/>
        <v>10.719950672092773</v>
      </c>
      <c r="L111" s="530">
        <f t="shared" si="1"/>
        <v>0</v>
      </c>
      <c r="M111" s="530">
        <f t="shared" si="1"/>
        <v>0</v>
      </c>
      <c r="N111" s="530">
        <f t="shared" si="1"/>
        <v>0</v>
      </c>
      <c r="O111" s="530">
        <f t="shared" si="1"/>
        <v>0</v>
      </c>
      <c r="P111" s="530">
        <f t="shared" si="1"/>
        <v>0</v>
      </c>
      <c r="Q111" s="89"/>
      <c r="R111" s="8"/>
      <c r="S111" s="8"/>
      <c r="T111" s="9"/>
      <c r="U111" s="9"/>
      <c r="V111" s="9"/>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row>
    <row r="112" spans="1:61">
      <c r="A112" s="9"/>
      <c r="B112" s="9"/>
      <c r="C112" s="9"/>
      <c r="D112" s="9"/>
      <c r="E112" s="54"/>
      <c r="F112" s="54"/>
      <c r="G112" s="54"/>
      <c r="H112" s="54"/>
      <c r="I112" s="54"/>
      <c r="J112" s="54"/>
      <c r="K112" s="54"/>
      <c r="L112" s="54"/>
      <c r="M112" s="54"/>
      <c r="N112" s="54"/>
      <c r="O112" s="54"/>
      <c r="P112" s="54"/>
      <c r="Q112" s="365">
        <f ca="1">SUM(OFFSET(G111,0,0,1,$R$7))</f>
        <v>87.758427739712261</v>
      </c>
      <c r="R112" s="8"/>
      <c r="S112" s="8"/>
      <c r="T112" s="9"/>
      <c r="U112" s="9"/>
      <c r="V112" s="9"/>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row>
    <row r="113" spans="1:61" ht="15.75">
      <c r="A113" s="69"/>
      <c r="B113" s="69"/>
      <c r="C113" s="69"/>
      <c r="D113" s="69"/>
      <c r="E113" s="710" t="str">
        <f>"Forecast Asset Disposal – As Incurred ($m Real "&amp;$F$473&amp;")"</f>
        <v>Forecast Asset Disposal – As Incurred ($m Real 2026-27)</v>
      </c>
      <c r="F113" s="710"/>
      <c r="G113" s="710"/>
      <c r="H113" s="710"/>
      <c r="I113" s="94"/>
      <c r="J113" s="72"/>
      <c r="K113" s="72"/>
      <c r="L113" s="70"/>
      <c r="M113" s="70"/>
      <c r="N113" s="70"/>
      <c r="O113" s="70"/>
      <c r="P113" s="70"/>
      <c r="Q113" s="69"/>
      <c r="R113" s="70"/>
      <c r="S113" s="70"/>
      <c r="T113" s="70"/>
      <c r="U113" s="9"/>
      <c r="V113" s="9"/>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row>
    <row r="114" spans="1:61">
      <c r="A114" s="118"/>
      <c r="B114" s="118"/>
      <c r="C114" s="118"/>
      <c r="D114" s="118"/>
      <c r="E114" s="30" t="s">
        <v>147</v>
      </c>
      <c r="F114" s="9"/>
      <c r="G114" s="98" t="str">
        <f t="shared" ref="G114:P114" si="2">G60</f>
        <v>2027-28</v>
      </c>
      <c r="H114" s="98" t="str">
        <f t="shared" si="2"/>
        <v>2028-29</v>
      </c>
      <c r="I114" s="98" t="str">
        <f t="shared" si="2"/>
        <v>2029-30</v>
      </c>
      <c r="J114" s="98" t="str">
        <f t="shared" si="2"/>
        <v>2030-31</v>
      </c>
      <c r="K114" s="98" t="str">
        <f t="shared" si="2"/>
        <v>2031-32</v>
      </c>
      <c r="L114" s="98" t="str">
        <f t="shared" si="2"/>
        <v>2032-33</v>
      </c>
      <c r="M114" s="98" t="str">
        <f t="shared" si="2"/>
        <v>2033-34</v>
      </c>
      <c r="N114" s="98" t="str">
        <f t="shared" si="2"/>
        <v>2034-35</v>
      </c>
      <c r="O114" s="98" t="str">
        <f t="shared" si="2"/>
        <v>2035-36</v>
      </c>
      <c r="P114" s="98" t="str">
        <f t="shared" si="2"/>
        <v>2036-37</v>
      </c>
      <c r="Q114" s="9"/>
      <c r="R114" s="8"/>
      <c r="S114" s="8"/>
      <c r="T114" s="9"/>
      <c r="U114" s="9"/>
      <c r="V114" s="9"/>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row>
    <row r="115" spans="1:61" hidden="1" outlineLevel="1">
      <c r="A115" s="9"/>
      <c r="B115" s="9"/>
      <c r="C115" s="9"/>
      <c r="D115" s="9"/>
      <c r="E115" s="705" t="str">
        <f>Asset1</f>
        <v>Pipelines</v>
      </c>
      <c r="F115" s="706"/>
      <c r="G115" s="537"/>
      <c r="H115" s="532"/>
      <c r="I115" s="532"/>
      <c r="J115" s="532"/>
      <c r="K115" s="532"/>
      <c r="L115" s="532"/>
      <c r="M115" s="532"/>
      <c r="N115" s="532"/>
      <c r="O115" s="532"/>
      <c r="P115" s="532"/>
      <c r="Q115" s="9"/>
      <c r="R115" s="8"/>
      <c r="S115" s="8"/>
      <c r="T115" s="9"/>
      <c r="U115" s="9"/>
      <c r="V115" s="9"/>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row>
    <row r="116" spans="1:61" hidden="1" outlineLevel="1">
      <c r="A116" s="9"/>
      <c r="B116" s="9"/>
      <c r="C116" s="9"/>
      <c r="D116" s="9"/>
      <c r="E116" s="705" t="str">
        <f>Asset2</f>
        <v>Compressors</v>
      </c>
      <c r="F116" s="706"/>
      <c r="G116" s="535"/>
      <c r="H116" s="533"/>
      <c r="I116" s="533"/>
      <c r="J116" s="533"/>
      <c r="K116" s="533"/>
      <c r="L116" s="533"/>
      <c r="M116" s="533"/>
      <c r="N116" s="533"/>
      <c r="O116" s="533"/>
      <c r="P116" s="533"/>
      <c r="Q116" s="9"/>
      <c r="R116" s="8"/>
      <c r="S116" s="8"/>
      <c r="T116" s="9"/>
      <c r="U116" s="9"/>
      <c r="V116" s="9"/>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row>
    <row r="117" spans="1:61" hidden="1" outlineLevel="1">
      <c r="A117" s="118"/>
      <c r="B117" s="118"/>
      <c r="C117" s="118"/>
      <c r="D117" s="118"/>
      <c r="E117" s="705" t="str">
        <f>Asset3</f>
        <v>Regulators and meters</v>
      </c>
      <c r="F117" s="706"/>
      <c r="G117" s="535"/>
      <c r="H117" s="533"/>
      <c r="I117" s="533"/>
      <c r="J117" s="533"/>
      <c r="K117" s="533"/>
      <c r="L117" s="533"/>
      <c r="M117" s="533"/>
      <c r="N117" s="533"/>
      <c r="O117" s="533"/>
      <c r="P117" s="533"/>
      <c r="Q117" s="9"/>
      <c r="R117" s="8"/>
      <c r="S117" s="8"/>
      <c r="T117" s="9"/>
      <c r="U117" s="9"/>
      <c r="V117" s="9"/>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row>
    <row r="118" spans="1:61" hidden="1" outlineLevel="1">
      <c r="A118" s="9"/>
      <c r="B118" s="9"/>
      <c r="C118" s="9"/>
      <c r="D118" s="9"/>
      <c r="E118" s="705" t="str">
        <f>Asset4</f>
        <v>Easements</v>
      </c>
      <c r="F118" s="706"/>
      <c r="G118" s="535"/>
      <c r="H118" s="533"/>
      <c r="I118" s="533"/>
      <c r="J118" s="533"/>
      <c r="K118" s="533"/>
      <c r="L118" s="533"/>
      <c r="M118" s="533"/>
      <c r="N118" s="533"/>
      <c r="O118" s="533"/>
      <c r="P118" s="533"/>
      <c r="Q118" s="9"/>
      <c r="R118" s="8"/>
      <c r="S118" s="8"/>
      <c r="T118" s="9"/>
      <c r="U118" s="9"/>
      <c r="V118" s="9"/>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row>
    <row r="119" spans="1:61" hidden="1" outlineLevel="1">
      <c r="A119" s="9"/>
      <c r="B119" s="9"/>
      <c r="C119" s="9"/>
      <c r="D119" s="9"/>
      <c r="E119" s="705" t="str">
        <f>Asset5</f>
        <v>Communications</v>
      </c>
      <c r="F119" s="706"/>
      <c r="G119" s="535"/>
      <c r="H119" s="533"/>
      <c r="I119" s="533"/>
      <c r="J119" s="533"/>
      <c r="K119" s="533"/>
      <c r="L119" s="533"/>
      <c r="M119" s="533"/>
      <c r="N119" s="533"/>
      <c r="O119" s="533"/>
      <c r="P119" s="533"/>
      <c r="Q119" s="9"/>
      <c r="R119" s="8"/>
      <c r="S119" s="8"/>
      <c r="T119" s="9"/>
      <c r="U119" s="9"/>
      <c r="V119" s="9"/>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row>
    <row r="120" spans="1:61" hidden="1" outlineLevel="1">
      <c r="A120" s="118"/>
      <c r="B120" s="118"/>
      <c r="C120" s="118"/>
      <c r="D120" s="118"/>
      <c r="E120" s="705" t="str">
        <f>Asset6</f>
        <v>Capitalised AA costs</v>
      </c>
      <c r="F120" s="706"/>
      <c r="G120" s="535"/>
      <c r="H120" s="533"/>
      <c r="I120" s="533"/>
      <c r="J120" s="533"/>
      <c r="K120" s="533"/>
      <c r="L120" s="533"/>
      <c r="M120" s="533"/>
      <c r="N120" s="533"/>
      <c r="O120" s="533"/>
      <c r="P120" s="533"/>
      <c r="Q120" s="9"/>
      <c r="R120" s="8"/>
      <c r="S120" s="8"/>
      <c r="T120" s="9"/>
      <c r="U120" s="9"/>
      <c r="V120" s="9"/>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row>
    <row r="121" spans="1:61" hidden="1" outlineLevel="1">
      <c r="A121" s="9"/>
      <c r="B121" s="9"/>
      <c r="C121" s="9"/>
      <c r="D121" s="9"/>
      <c r="E121" s="705" t="str">
        <f>Asset7</f>
        <v>Group IT</v>
      </c>
      <c r="F121" s="706"/>
      <c r="G121" s="535"/>
      <c r="H121" s="533"/>
      <c r="I121" s="533"/>
      <c r="J121" s="533"/>
      <c r="K121" s="533"/>
      <c r="L121" s="533"/>
      <c r="M121" s="533"/>
      <c r="N121" s="533"/>
      <c r="O121" s="533"/>
      <c r="P121" s="533"/>
      <c r="Q121" s="9"/>
      <c r="R121" s="8"/>
      <c r="S121" s="8"/>
      <c r="T121" s="9"/>
      <c r="U121" s="9"/>
      <c r="V121" s="9"/>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row>
    <row r="122" spans="1:61" hidden="1" outlineLevel="1">
      <c r="A122" s="9"/>
      <c r="B122" s="9"/>
      <c r="C122" s="9"/>
      <c r="D122" s="9"/>
      <c r="E122" s="705" t="str">
        <f>Asset8</f>
        <v>SIB Capex</v>
      </c>
      <c r="F122" s="706"/>
      <c r="G122" s="535"/>
      <c r="H122" s="533"/>
      <c r="I122" s="533"/>
      <c r="J122" s="533"/>
      <c r="K122" s="533"/>
      <c r="L122" s="533"/>
      <c r="M122" s="533"/>
      <c r="N122" s="533"/>
      <c r="O122" s="533"/>
      <c r="P122" s="533"/>
      <c r="Q122" s="9"/>
      <c r="R122" s="8"/>
      <c r="S122" s="8"/>
      <c r="T122" s="9"/>
      <c r="U122" s="9"/>
      <c r="V122" s="9"/>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row>
    <row r="123" spans="1:61" hidden="1" outlineLevel="1">
      <c r="A123" s="118"/>
      <c r="B123" s="118"/>
      <c r="C123" s="118"/>
      <c r="D123" s="118"/>
      <c r="E123" s="705" t="str">
        <f>Asset9</f>
        <v>Pipeline Integrity</v>
      </c>
      <c r="F123" s="706"/>
      <c r="G123" s="535"/>
      <c r="H123" s="533"/>
      <c r="I123" s="533"/>
      <c r="J123" s="533"/>
      <c r="K123" s="533"/>
      <c r="L123" s="533"/>
      <c r="M123" s="533"/>
      <c r="N123" s="533"/>
      <c r="O123" s="533"/>
      <c r="P123" s="533"/>
      <c r="Q123" s="9"/>
      <c r="R123" s="8"/>
      <c r="S123" s="8"/>
      <c r="T123" s="9"/>
      <c r="U123" s="9"/>
      <c r="V123" s="9"/>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row>
    <row r="124" spans="1:61" hidden="1" outlineLevel="1">
      <c r="A124" s="9"/>
      <c r="B124" s="9"/>
      <c r="C124" s="9"/>
      <c r="D124" s="9"/>
      <c r="E124" s="705">
        <f>Asset10</f>
        <v>0</v>
      </c>
      <c r="F124" s="706"/>
      <c r="G124" s="535"/>
      <c r="H124" s="533"/>
      <c r="I124" s="533"/>
      <c r="J124" s="533"/>
      <c r="K124" s="533"/>
      <c r="L124" s="533"/>
      <c r="M124" s="533"/>
      <c r="N124" s="533"/>
      <c r="O124" s="533"/>
      <c r="P124" s="533"/>
      <c r="Q124" s="9"/>
      <c r="R124" s="8"/>
      <c r="S124" s="8"/>
      <c r="T124" s="9"/>
      <c r="U124" s="9"/>
      <c r="V124" s="9"/>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row>
    <row r="125" spans="1:61" hidden="1" outlineLevel="1">
      <c r="A125" s="9"/>
      <c r="B125" s="9"/>
      <c r="C125" s="9"/>
      <c r="D125" s="9"/>
      <c r="E125" s="705">
        <f>Asset11</f>
        <v>0</v>
      </c>
      <c r="F125" s="706"/>
      <c r="G125" s="535"/>
      <c r="H125" s="533"/>
      <c r="I125" s="533"/>
      <c r="J125" s="533"/>
      <c r="K125" s="533"/>
      <c r="L125" s="533"/>
      <c r="M125" s="533"/>
      <c r="N125" s="533"/>
      <c r="O125" s="533"/>
      <c r="P125" s="533"/>
      <c r="Q125" s="9"/>
      <c r="R125" s="8"/>
      <c r="S125" s="8"/>
      <c r="T125" s="9"/>
      <c r="U125" s="9"/>
      <c r="V125" s="9"/>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row>
    <row r="126" spans="1:61" hidden="1" outlineLevel="1">
      <c r="A126" s="118"/>
      <c r="B126" s="118"/>
      <c r="C126" s="118"/>
      <c r="D126" s="118"/>
      <c r="E126" s="705">
        <f>Asset12</f>
        <v>0</v>
      </c>
      <c r="F126" s="706"/>
      <c r="G126" s="535"/>
      <c r="H126" s="533"/>
      <c r="I126" s="533"/>
      <c r="J126" s="533"/>
      <c r="K126" s="533"/>
      <c r="L126" s="533"/>
      <c r="M126" s="533"/>
      <c r="N126" s="533"/>
      <c r="O126" s="533"/>
      <c r="P126" s="533"/>
      <c r="Q126" s="9"/>
      <c r="R126" s="8"/>
      <c r="S126" s="8"/>
      <c r="T126" s="9"/>
      <c r="U126" s="9"/>
      <c r="V126" s="9"/>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row>
    <row r="127" spans="1:61" hidden="1" outlineLevel="1">
      <c r="A127" s="9"/>
      <c r="B127" s="9"/>
      <c r="C127" s="9"/>
      <c r="D127" s="9"/>
      <c r="E127" s="705">
        <f>Asset13</f>
        <v>0</v>
      </c>
      <c r="F127" s="706"/>
      <c r="G127" s="535"/>
      <c r="H127" s="533"/>
      <c r="I127" s="533"/>
      <c r="J127" s="533"/>
      <c r="K127" s="533"/>
      <c r="L127" s="533"/>
      <c r="M127" s="533"/>
      <c r="N127" s="533"/>
      <c r="O127" s="533"/>
      <c r="P127" s="533"/>
      <c r="Q127" s="9"/>
      <c r="R127" s="8"/>
      <c r="S127" s="8"/>
      <c r="T127" s="9"/>
      <c r="U127" s="9"/>
      <c r="V127" s="9"/>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row>
    <row r="128" spans="1:61" hidden="1" outlineLevel="1">
      <c r="A128" s="9"/>
      <c r="B128" s="9"/>
      <c r="C128" s="9"/>
      <c r="D128" s="9"/>
      <c r="E128" s="705">
        <f>Asset14</f>
        <v>0</v>
      </c>
      <c r="F128" s="706"/>
      <c r="G128" s="535"/>
      <c r="H128" s="533"/>
      <c r="I128" s="533"/>
      <c r="J128" s="533"/>
      <c r="K128" s="533"/>
      <c r="L128" s="533"/>
      <c r="M128" s="533"/>
      <c r="N128" s="533"/>
      <c r="O128" s="533"/>
      <c r="P128" s="533"/>
      <c r="Q128" s="9"/>
      <c r="R128" s="8"/>
      <c r="S128" s="8"/>
      <c r="T128" s="9"/>
      <c r="U128" s="9"/>
      <c r="V128" s="9"/>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row>
    <row r="129" spans="1:61" hidden="1" outlineLevel="1">
      <c r="A129" s="118"/>
      <c r="B129" s="118"/>
      <c r="C129" s="118"/>
      <c r="D129" s="118"/>
      <c r="E129" s="705">
        <f>Asset15</f>
        <v>0</v>
      </c>
      <c r="F129" s="706"/>
      <c r="G129" s="535"/>
      <c r="H129" s="533"/>
      <c r="I129" s="533"/>
      <c r="J129" s="533"/>
      <c r="K129" s="533"/>
      <c r="L129" s="533"/>
      <c r="M129" s="533"/>
      <c r="N129" s="533"/>
      <c r="O129" s="533"/>
      <c r="P129" s="533"/>
      <c r="Q129" s="9"/>
      <c r="R129" s="8"/>
      <c r="S129" s="8"/>
      <c r="T129" s="9"/>
      <c r="U129" s="9"/>
      <c r="V129" s="9"/>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row>
    <row r="130" spans="1:61" hidden="1" outlineLevel="1">
      <c r="A130" s="9"/>
      <c r="B130" s="9"/>
      <c r="C130" s="9"/>
      <c r="D130" s="9"/>
      <c r="E130" s="705">
        <f>Asset16</f>
        <v>0</v>
      </c>
      <c r="F130" s="706"/>
      <c r="G130" s="535"/>
      <c r="H130" s="533"/>
      <c r="I130" s="533"/>
      <c r="J130" s="533"/>
      <c r="K130" s="533"/>
      <c r="L130" s="533"/>
      <c r="M130" s="533"/>
      <c r="N130" s="533"/>
      <c r="O130" s="533"/>
      <c r="P130" s="533"/>
      <c r="Q130" s="9"/>
      <c r="R130" s="8"/>
      <c r="S130" s="8"/>
      <c r="T130" s="9"/>
      <c r="U130" s="9"/>
      <c r="V130" s="9"/>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row>
    <row r="131" spans="1:61" hidden="1" outlineLevel="1">
      <c r="A131" s="9"/>
      <c r="B131" s="9"/>
      <c r="C131" s="9"/>
      <c r="D131" s="9"/>
      <c r="E131" s="705">
        <f>Asset17</f>
        <v>0</v>
      </c>
      <c r="F131" s="706"/>
      <c r="G131" s="535"/>
      <c r="H131" s="533"/>
      <c r="I131" s="533"/>
      <c r="J131" s="533"/>
      <c r="K131" s="533"/>
      <c r="L131" s="533"/>
      <c r="M131" s="533"/>
      <c r="N131" s="533"/>
      <c r="O131" s="533"/>
      <c r="P131" s="533"/>
      <c r="Q131" s="9"/>
      <c r="R131" s="8"/>
      <c r="S131" s="8"/>
      <c r="T131" s="9"/>
      <c r="U131" s="9"/>
      <c r="V131" s="9"/>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row>
    <row r="132" spans="1:61" hidden="1" outlineLevel="1">
      <c r="A132" s="118"/>
      <c r="B132" s="118"/>
      <c r="C132" s="118"/>
      <c r="D132" s="118"/>
      <c r="E132" s="705">
        <f>Asset18</f>
        <v>0</v>
      </c>
      <c r="F132" s="706"/>
      <c r="G132" s="535"/>
      <c r="H132" s="533"/>
      <c r="I132" s="533"/>
      <c r="J132" s="533"/>
      <c r="K132" s="533"/>
      <c r="L132" s="533"/>
      <c r="M132" s="533"/>
      <c r="N132" s="533"/>
      <c r="O132" s="533"/>
      <c r="P132" s="533"/>
      <c r="Q132" s="9"/>
      <c r="R132" s="8"/>
      <c r="S132" s="8"/>
      <c r="T132" s="9"/>
      <c r="U132" s="9"/>
      <c r="V132" s="9"/>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row>
    <row r="133" spans="1:61" hidden="1" outlineLevel="1">
      <c r="A133" s="9"/>
      <c r="B133" s="9"/>
      <c r="C133" s="9"/>
      <c r="D133" s="9"/>
      <c r="E133" s="705">
        <f>Asset19</f>
        <v>0</v>
      </c>
      <c r="F133" s="706"/>
      <c r="G133" s="535"/>
      <c r="H133" s="533"/>
      <c r="I133" s="533"/>
      <c r="J133" s="533"/>
      <c r="K133" s="533"/>
      <c r="L133" s="533"/>
      <c r="M133" s="533"/>
      <c r="N133" s="533"/>
      <c r="O133" s="533"/>
      <c r="P133" s="533"/>
      <c r="Q133" s="9"/>
      <c r="R133" s="8"/>
      <c r="S133" s="8"/>
      <c r="T133" s="9"/>
      <c r="U133" s="9"/>
      <c r="V133" s="9"/>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row>
    <row r="134" spans="1:61" hidden="1" outlineLevel="1">
      <c r="A134" s="9"/>
      <c r="B134" s="9"/>
      <c r="C134" s="9"/>
      <c r="D134" s="9"/>
      <c r="E134" s="705">
        <f>Asset20</f>
        <v>0</v>
      </c>
      <c r="F134" s="706"/>
      <c r="G134" s="535"/>
      <c r="H134" s="533"/>
      <c r="I134" s="533"/>
      <c r="J134" s="533"/>
      <c r="K134" s="533"/>
      <c r="L134" s="533"/>
      <c r="M134" s="533"/>
      <c r="N134" s="533"/>
      <c r="O134" s="533"/>
      <c r="P134" s="533"/>
      <c r="Q134" s="9"/>
      <c r="R134" s="8"/>
      <c r="S134" s="8"/>
      <c r="T134" s="9"/>
      <c r="U134" s="9"/>
      <c r="V134" s="9"/>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row>
    <row r="135" spans="1:61" hidden="1" outlineLevel="1">
      <c r="A135" s="9"/>
      <c r="B135" s="9"/>
      <c r="C135" s="9"/>
      <c r="D135" s="9"/>
      <c r="E135" s="705">
        <f>Asset21</f>
        <v>0</v>
      </c>
      <c r="F135" s="706"/>
      <c r="G135" s="533"/>
      <c r="H135" s="533"/>
      <c r="I135" s="533"/>
      <c r="J135" s="533"/>
      <c r="K135" s="533"/>
      <c r="L135" s="533"/>
      <c r="M135" s="533"/>
      <c r="N135" s="533"/>
      <c r="O135" s="533"/>
      <c r="P135" s="533"/>
      <c r="Q135" s="9"/>
      <c r="R135" s="8"/>
      <c r="S135" s="8"/>
      <c r="T135" s="9"/>
      <c r="U135" s="9"/>
      <c r="V135" s="9"/>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row>
    <row r="136" spans="1:61" hidden="1" outlineLevel="1">
      <c r="A136" s="9"/>
      <c r="B136" s="9"/>
      <c r="C136" s="9"/>
      <c r="D136" s="9"/>
      <c r="E136" s="705">
        <f>Asset22</f>
        <v>0</v>
      </c>
      <c r="F136" s="706"/>
      <c r="G136" s="533"/>
      <c r="H136" s="533"/>
      <c r="I136" s="533"/>
      <c r="J136" s="533"/>
      <c r="K136" s="533"/>
      <c r="L136" s="533"/>
      <c r="M136" s="533"/>
      <c r="N136" s="533"/>
      <c r="O136" s="533"/>
      <c r="P136" s="533"/>
      <c r="Q136" s="9"/>
      <c r="R136" s="8"/>
      <c r="S136" s="8"/>
      <c r="T136" s="9"/>
      <c r="U136" s="9"/>
      <c r="V136" s="9"/>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row>
    <row r="137" spans="1:61" hidden="1" outlineLevel="1">
      <c r="A137" s="9"/>
      <c r="B137" s="9"/>
      <c r="C137" s="9"/>
      <c r="D137" s="9"/>
      <c r="E137" s="705">
        <f>Asset23</f>
        <v>0</v>
      </c>
      <c r="F137" s="706"/>
      <c r="G137" s="533"/>
      <c r="H137" s="533"/>
      <c r="I137" s="533"/>
      <c r="J137" s="533"/>
      <c r="K137" s="533"/>
      <c r="L137" s="533"/>
      <c r="M137" s="533"/>
      <c r="N137" s="533"/>
      <c r="O137" s="533"/>
      <c r="P137" s="533"/>
      <c r="Q137" s="9"/>
      <c r="R137" s="8"/>
      <c r="S137" s="8"/>
      <c r="T137" s="9"/>
      <c r="U137" s="9"/>
      <c r="V137" s="9"/>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row>
    <row r="138" spans="1:61" hidden="1" outlineLevel="1">
      <c r="A138" s="9"/>
      <c r="B138" s="9"/>
      <c r="C138" s="9"/>
      <c r="D138" s="9"/>
      <c r="E138" s="705">
        <f>Asset24</f>
        <v>0</v>
      </c>
      <c r="F138" s="706"/>
      <c r="G138" s="533"/>
      <c r="H138" s="533"/>
      <c r="I138" s="533"/>
      <c r="J138" s="533"/>
      <c r="K138" s="533"/>
      <c r="L138" s="533"/>
      <c r="M138" s="533"/>
      <c r="N138" s="533"/>
      <c r="O138" s="533"/>
      <c r="P138" s="533"/>
      <c r="Q138" s="9"/>
      <c r="R138" s="8"/>
      <c r="S138" s="8"/>
      <c r="T138" s="9"/>
      <c r="U138" s="9"/>
      <c r="V138" s="9"/>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row>
    <row r="139" spans="1:61" hidden="1" outlineLevel="1">
      <c r="A139" s="9"/>
      <c r="B139" s="9"/>
      <c r="C139" s="9"/>
      <c r="D139" s="9"/>
      <c r="E139" s="705">
        <f>Asset25</f>
        <v>0</v>
      </c>
      <c r="F139" s="706"/>
      <c r="G139" s="533"/>
      <c r="H139" s="533"/>
      <c r="I139" s="533"/>
      <c r="J139" s="533"/>
      <c r="K139" s="533"/>
      <c r="L139" s="533"/>
      <c r="M139" s="533"/>
      <c r="N139" s="533"/>
      <c r="O139" s="533"/>
      <c r="P139" s="533"/>
      <c r="Q139" s="9"/>
      <c r="R139" s="8"/>
      <c r="S139" s="8"/>
      <c r="T139" s="9"/>
      <c r="U139" s="9"/>
      <c r="V139" s="9"/>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row>
    <row r="140" spans="1:61" hidden="1" outlineLevel="1">
      <c r="A140" s="9"/>
      <c r="B140" s="9"/>
      <c r="C140" s="9"/>
      <c r="D140" s="9"/>
      <c r="E140" s="705">
        <f>Asset26</f>
        <v>0</v>
      </c>
      <c r="F140" s="706"/>
      <c r="G140" s="533"/>
      <c r="H140" s="533"/>
      <c r="I140" s="533"/>
      <c r="J140" s="533"/>
      <c r="K140" s="533"/>
      <c r="L140" s="533"/>
      <c r="M140" s="533"/>
      <c r="N140" s="533"/>
      <c r="O140" s="533"/>
      <c r="P140" s="533"/>
      <c r="Q140" s="9"/>
      <c r="R140" s="8"/>
      <c r="S140" s="8"/>
      <c r="T140" s="9"/>
      <c r="U140" s="9"/>
      <c r="V140" s="9"/>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row>
    <row r="141" spans="1:61" hidden="1" outlineLevel="1">
      <c r="A141" s="9"/>
      <c r="B141" s="9"/>
      <c r="C141" s="9"/>
      <c r="D141" s="9"/>
      <c r="E141" s="707">
        <f>Asset27</f>
        <v>0</v>
      </c>
      <c r="F141" s="708"/>
      <c r="G141" s="533"/>
      <c r="H141" s="533"/>
      <c r="I141" s="533"/>
      <c r="J141" s="533"/>
      <c r="K141" s="533"/>
      <c r="L141" s="533"/>
      <c r="M141" s="533"/>
      <c r="N141" s="533"/>
      <c r="O141" s="533"/>
      <c r="P141" s="533"/>
      <c r="Q141" s="9"/>
      <c r="R141" s="8"/>
      <c r="S141" s="8"/>
      <c r="T141" s="9"/>
      <c r="U141" s="9"/>
      <c r="V141" s="9"/>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row>
    <row r="142" spans="1:61" hidden="1" outlineLevel="1">
      <c r="A142" s="9"/>
      <c r="B142" s="9"/>
      <c r="C142" s="9"/>
      <c r="D142" s="9"/>
      <c r="E142" s="705">
        <f>Asset28</f>
        <v>0</v>
      </c>
      <c r="F142" s="706"/>
      <c r="G142" s="533"/>
      <c r="H142" s="533"/>
      <c r="I142" s="533"/>
      <c r="J142" s="533"/>
      <c r="K142" s="533"/>
      <c r="L142" s="533"/>
      <c r="M142" s="533"/>
      <c r="N142" s="533"/>
      <c r="O142" s="533"/>
      <c r="P142" s="533"/>
      <c r="Q142" s="9"/>
      <c r="R142" s="8"/>
      <c r="S142" s="8"/>
      <c r="T142" s="9"/>
      <c r="U142" s="9"/>
      <c r="V142" s="9"/>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row>
    <row r="143" spans="1:61" hidden="1" outlineLevel="1">
      <c r="A143" s="9"/>
      <c r="B143" s="9"/>
      <c r="C143" s="9"/>
      <c r="D143" s="9"/>
      <c r="E143" s="703">
        <f>Asset29</f>
        <v>0</v>
      </c>
      <c r="F143" s="704"/>
      <c r="G143" s="535"/>
      <c r="H143" s="533"/>
      <c r="I143" s="533"/>
      <c r="J143" s="533"/>
      <c r="K143" s="533"/>
      <c r="L143" s="533"/>
      <c r="M143" s="533"/>
      <c r="N143" s="533"/>
      <c r="O143" s="533"/>
      <c r="P143" s="533"/>
      <c r="Q143" s="9"/>
      <c r="R143" s="8"/>
      <c r="S143" s="8"/>
      <c r="T143" s="9"/>
      <c r="U143" s="9"/>
      <c r="V143" s="9"/>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row>
    <row r="144" spans="1:61" hidden="1" outlineLevel="1">
      <c r="A144" s="9"/>
      <c r="B144" s="9"/>
      <c r="C144" s="9"/>
      <c r="D144" s="9"/>
      <c r="E144" s="703">
        <f>Asset30</f>
        <v>0</v>
      </c>
      <c r="F144" s="704"/>
      <c r="G144" s="535"/>
      <c r="H144" s="533"/>
      <c r="I144" s="533"/>
      <c r="J144" s="533"/>
      <c r="K144" s="533"/>
      <c r="L144" s="533"/>
      <c r="M144" s="533"/>
      <c r="N144" s="533"/>
      <c r="O144" s="533"/>
      <c r="P144" s="533"/>
      <c r="Q144" s="9"/>
      <c r="R144" s="8"/>
      <c r="S144" s="8"/>
      <c r="T144" s="9"/>
      <c r="U144" s="9"/>
      <c r="V144" s="9"/>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row>
    <row r="145" spans="1:61" hidden="1" outlineLevel="2">
      <c r="A145" s="9"/>
      <c r="B145" s="9"/>
      <c r="C145" s="9"/>
      <c r="D145" s="9"/>
      <c r="E145" s="703">
        <f>Asset31</f>
        <v>0</v>
      </c>
      <c r="F145" s="704"/>
      <c r="G145" s="535"/>
      <c r="H145" s="533"/>
      <c r="I145" s="533"/>
      <c r="J145" s="533"/>
      <c r="K145" s="533"/>
      <c r="L145" s="533"/>
      <c r="M145" s="533"/>
      <c r="N145" s="533"/>
      <c r="O145" s="533"/>
      <c r="P145" s="533"/>
      <c r="Q145" s="9"/>
      <c r="R145" s="8"/>
      <c r="S145" s="8"/>
      <c r="T145" s="9"/>
      <c r="U145" s="9"/>
      <c r="V145" s="9"/>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row>
    <row r="146" spans="1:61" hidden="1" outlineLevel="2">
      <c r="A146" s="9"/>
      <c r="B146" s="9"/>
      <c r="C146" s="9"/>
      <c r="D146" s="9"/>
      <c r="E146" s="703">
        <f>Asset32</f>
        <v>0</v>
      </c>
      <c r="F146" s="704"/>
      <c r="G146" s="535"/>
      <c r="H146" s="533"/>
      <c r="I146" s="533"/>
      <c r="J146" s="533"/>
      <c r="K146" s="533"/>
      <c r="L146" s="533"/>
      <c r="M146" s="533"/>
      <c r="N146" s="533"/>
      <c r="O146" s="533"/>
      <c r="P146" s="533"/>
      <c r="Q146" s="9"/>
      <c r="R146" s="8"/>
      <c r="S146" s="8"/>
      <c r="T146" s="9"/>
      <c r="U146" s="9"/>
      <c r="V146" s="9"/>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row>
    <row r="147" spans="1:61" hidden="1" outlineLevel="2">
      <c r="A147" s="9"/>
      <c r="B147" s="9"/>
      <c r="C147" s="9"/>
      <c r="D147" s="9"/>
      <c r="E147" s="703">
        <f>Asset33</f>
        <v>0</v>
      </c>
      <c r="F147" s="704"/>
      <c r="G147" s="535"/>
      <c r="H147" s="533"/>
      <c r="I147" s="533"/>
      <c r="J147" s="533"/>
      <c r="K147" s="533"/>
      <c r="L147" s="533"/>
      <c r="M147" s="533"/>
      <c r="N147" s="533"/>
      <c r="O147" s="533"/>
      <c r="P147" s="533"/>
      <c r="Q147" s="9"/>
      <c r="R147" s="8"/>
      <c r="S147" s="8"/>
      <c r="T147" s="9"/>
      <c r="U147" s="9"/>
      <c r="V147" s="9"/>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row>
    <row r="148" spans="1:61" hidden="1" outlineLevel="2">
      <c r="A148" s="9"/>
      <c r="B148" s="9"/>
      <c r="C148" s="9"/>
      <c r="D148" s="9"/>
      <c r="E148" s="703">
        <f>Asset34</f>
        <v>0</v>
      </c>
      <c r="F148" s="704"/>
      <c r="G148" s="535"/>
      <c r="H148" s="533"/>
      <c r="I148" s="533"/>
      <c r="J148" s="533"/>
      <c r="K148" s="533"/>
      <c r="L148" s="533"/>
      <c r="M148" s="533"/>
      <c r="N148" s="533"/>
      <c r="O148" s="533"/>
      <c r="P148" s="533"/>
      <c r="Q148" s="9"/>
      <c r="R148" s="8"/>
      <c r="S148" s="8"/>
      <c r="T148" s="9"/>
      <c r="U148" s="9"/>
      <c r="V148" s="9"/>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row>
    <row r="149" spans="1:61" hidden="1" outlineLevel="2">
      <c r="A149" s="9"/>
      <c r="B149" s="9"/>
      <c r="C149" s="9"/>
      <c r="D149" s="9"/>
      <c r="E149" s="703">
        <f>Asset35</f>
        <v>0</v>
      </c>
      <c r="F149" s="704"/>
      <c r="G149" s="535"/>
      <c r="H149" s="533"/>
      <c r="I149" s="533"/>
      <c r="J149" s="533"/>
      <c r="K149" s="533"/>
      <c r="L149" s="533"/>
      <c r="M149" s="533"/>
      <c r="N149" s="533"/>
      <c r="O149" s="533"/>
      <c r="P149" s="533"/>
      <c r="Q149" s="9"/>
      <c r="R149" s="8"/>
      <c r="S149" s="8"/>
      <c r="T149" s="9"/>
      <c r="U149" s="9"/>
      <c r="V149" s="9"/>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row>
    <row r="150" spans="1:61" hidden="1" outlineLevel="2">
      <c r="A150" s="9"/>
      <c r="B150" s="9"/>
      <c r="C150" s="9"/>
      <c r="D150" s="9"/>
      <c r="E150" s="703">
        <f>Asset36</f>
        <v>0</v>
      </c>
      <c r="F150" s="704"/>
      <c r="G150" s="535"/>
      <c r="H150" s="533"/>
      <c r="I150" s="533"/>
      <c r="J150" s="533"/>
      <c r="K150" s="533"/>
      <c r="L150" s="533"/>
      <c r="M150" s="533"/>
      <c r="N150" s="533"/>
      <c r="O150" s="533"/>
      <c r="P150" s="533"/>
      <c r="Q150" s="9"/>
      <c r="R150" s="8"/>
      <c r="S150" s="8"/>
      <c r="T150" s="9"/>
      <c r="U150" s="9"/>
      <c r="V150" s="9"/>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row>
    <row r="151" spans="1:61" hidden="1" outlineLevel="2">
      <c r="A151" s="9"/>
      <c r="B151" s="9"/>
      <c r="C151" s="9"/>
      <c r="D151" s="9"/>
      <c r="E151" s="703">
        <f>Asset37</f>
        <v>0</v>
      </c>
      <c r="F151" s="704"/>
      <c r="G151" s="535"/>
      <c r="H151" s="533"/>
      <c r="I151" s="533"/>
      <c r="J151" s="533"/>
      <c r="K151" s="533"/>
      <c r="L151" s="533"/>
      <c r="M151" s="533"/>
      <c r="N151" s="533"/>
      <c r="O151" s="533"/>
      <c r="P151" s="533"/>
      <c r="Q151" s="9"/>
      <c r="R151" s="8"/>
      <c r="S151" s="8"/>
      <c r="T151" s="9"/>
      <c r="U151" s="9"/>
      <c r="V151" s="9"/>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row>
    <row r="152" spans="1:61" hidden="1" outlineLevel="2">
      <c r="A152" s="9"/>
      <c r="B152" s="9"/>
      <c r="C152" s="9"/>
      <c r="D152" s="9"/>
      <c r="E152" s="703">
        <f>Asset38</f>
        <v>0</v>
      </c>
      <c r="F152" s="704"/>
      <c r="G152" s="535"/>
      <c r="H152" s="533"/>
      <c r="I152" s="533"/>
      <c r="J152" s="533"/>
      <c r="K152" s="533"/>
      <c r="L152" s="533"/>
      <c r="M152" s="533"/>
      <c r="N152" s="533"/>
      <c r="O152" s="533"/>
      <c r="P152" s="533"/>
      <c r="Q152" s="9"/>
      <c r="R152" s="8"/>
      <c r="S152" s="8"/>
      <c r="T152" s="9"/>
      <c r="U152" s="9"/>
      <c r="V152" s="9"/>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row>
    <row r="153" spans="1:61" hidden="1" outlineLevel="2">
      <c r="A153" s="9"/>
      <c r="B153" s="9"/>
      <c r="C153" s="9"/>
      <c r="D153" s="9"/>
      <c r="E153" s="703">
        <f>Asset39</f>
        <v>0</v>
      </c>
      <c r="F153" s="704"/>
      <c r="G153" s="535"/>
      <c r="H153" s="533"/>
      <c r="I153" s="533"/>
      <c r="J153" s="533"/>
      <c r="K153" s="533"/>
      <c r="L153" s="533"/>
      <c r="M153" s="533"/>
      <c r="N153" s="533"/>
      <c r="O153" s="533"/>
      <c r="P153" s="533"/>
      <c r="Q153" s="9"/>
      <c r="R153" s="8"/>
      <c r="S153" s="8"/>
      <c r="T153" s="9"/>
      <c r="U153" s="9"/>
      <c r="V153" s="9"/>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row>
    <row r="154" spans="1:61" hidden="1" outlineLevel="2">
      <c r="A154" s="9"/>
      <c r="B154" s="9"/>
      <c r="C154" s="9"/>
      <c r="D154" s="9"/>
      <c r="E154" s="703">
        <f>Asset40</f>
        <v>0</v>
      </c>
      <c r="F154" s="704"/>
      <c r="G154" s="535"/>
      <c r="H154" s="533"/>
      <c r="I154" s="533"/>
      <c r="J154" s="533"/>
      <c r="K154" s="533"/>
      <c r="L154" s="533"/>
      <c r="M154" s="533"/>
      <c r="N154" s="533"/>
      <c r="O154" s="533"/>
      <c r="P154" s="533"/>
      <c r="Q154" s="9"/>
      <c r="R154" s="8"/>
      <c r="S154" s="8"/>
      <c r="T154" s="9"/>
      <c r="U154" s="9"/>
      <c r="V154" s="9"/>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row>
    <row r="155" spans="1:61" hidden="1" outlineLevel="2">
      <c r="A155" s="9"/>
      <c r="B155" s="9"/>
      <c r="C155" s="9"/>
      <c r="D155" s="9"/>
      <c r="E155" s="703">
        <f>Asset41</f>
        <v>0</v>
      </c>
      <c r="F155" s="704"/>
      <c r="G155" s="535"/>
      <c r="H155" s="533"/>
      <c r="I155" s="533"/>
      <c r="J155" s="533"/>
      <c r="K155" s="533"/>
      <c r="L155" s="533"/>
      <c r="M155" s="533"/>
      <c r="N155" s="533"/>
      <c r="O155" s="533"/>
      <c r="P155" s="533"/>
      <c r="Q155" s="9"/>
      <c r="R155" s="8"/>
      <c r="S155" s="8"/>
      <c r="T155" s="9"/>
      <c r="U155" s="9"/>
      <c r="V155" s="9"/>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row>
    <row r="156" spans="1:61" hidden="1" outlineLevel="2">
      <c r="A156" s="9"/>
      <c r="B156" s="9"/>
      <c r="C156" s="9"/>
      <c r="D156" s="9"/>
      <c r="E156" s="703">
        <f>Asset42</f>
        <v>0</v>
      </c>
      <c r="F156" s="704"/>
      <c r="G156" s="535"/>
      <c r="H156" s="533"/>
      <c r="I156" s="533"/>
      <c r="J156" s="533"/>
      <c r="K156" s="533"/>
      <c r="L156" s="533"/>
      <c r="M156" s="533"/>
      <c r="N156" s="533"/>
      <c r="O156" s="533"/>
      <c r="P156" s="533"/>
      <c r="Q156" s="9"/>
      <c r="R156" s="8"/>
      <c r="S156" s="8"/>
      <c r="T156" s="9"/>
      <c r="U156" s="9"/>
      <c r="V156" s="9"/>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row>
    <row r="157" spans="1:61" hidden="1" outlineLevel="2">
      <c r="A157" s="9"/>
      <c r="B157" s="9"/>
      <c r="C157" s="9"/>
      <c r="D157" s="9"/>
      <c r="E157" s="703">
        <f>Asset43</f>
        <v>0</v>
      </c>
      <c r="F157" s="704"/>
      <c r="G157" s="535"/>
      <c r="H157" s="533"/>
      <c r="I157" s="533"/>
      <c r="J157" s="533"/>
      <c r="K157" s="533"/>
      <c r="L157" s="533"/>
      <c r="M157" s="533"/>
      <c r="N157" s="533"/>
      <c r="O157" s="533"/>
      <c r="P157" s="533"/>
      <c r="Q157" s="9"/>
      <c r="R157" s="8"/>
      <c r="S157" s="8"/>
      <c r="T157" s="9"/>
      <c r="U157" s="9"/>
      <c r="V157" s="9"/>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row>
    <row r="158" spans="1:61" hidden="1" outlineLevel="2">
      <c r="A158" s="9"/>
      <c r="B158" s="9"/>
      <c r="C158" s="9"/>
      <c r="D158" s="9"/>
      <c r="E158" s="703">
        <f>Asset44</f>
        <v>0</v>
      </c>
      <c r="F158" s="704"/>
      <c r="G158" s="535"/>
      <c r="H158" s="533"/>
      <c r="I158" s="533"/>
      <c r="J158" s="533"/>
      <c r="K158" s="533"/>
      <c r="L158" s="533"/>
      <c r="M158" s="533"/>
      <c r="N158" s="533"/>
      <c r="O158" s="533"/>
      <c r="P158" s="533"/>
      <c r="Q158" s="9"/>
      <c r="R158" s="8"/>
      <c r="S158" s="8"/>
      <c r="T158" s="9"/>
      <c r="U158" s="9"/>
      <c r="V158" s="9"/>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row>
    <row r="159" spans="1:61" hidden="1" outlineLevel="2">
      <c r="A159" s="9"/>
      <c r="B159" s="9"/>
      <c r="C159" s="9"/>
      <c r="D159" s="9"/>
      <c r="E159" s="703">
        <f>Asset45</f>
        <v>0</v>
      </c>
      <c r="F159" s="704"/>
      <c r="G159" s="535"/>
      <c r="H159" s="533"/>
      <c r="I159" s="533"/>
      <c r="J159" s="533"/>
      <c r="K159" s="533"/>
      <c r="L159" s="533"/>
      <c r="M159" s="533"/>
      <c r="N159" s="533"/>
      <c r="O159" s="533"/>
      <c r="P159" s="533"/>
      <c r="Q159" s="9"/>
      <c r="R159" s="8"/>
      <c r="S159" s="8"/>
      <c r="T159" s="9"/>
      <c r="U159" s="9"/>
      <c r="V159" s="9"/>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row>
    <row r="160" spans="1:61" hidden="1" outlineLevel="2">
      <c r="A160" s="9"/>
      <c r="B160" s="9"/>
      <c r="C160" s="9"/>
      <c r="D160" s="9"/>
      <c r="E160" s="703">
        <f>Asset46</f>
        <v>0</v>
      </c>
      <c r="F160" s="704"/>
      <c r="G160" s="535"/>
      <c r="H160" s="533"/>
      <c r="I160" s="533"/>
      <c r="J160" s="533"/>
      <c r="K160" s="533"/>
      <c r="L160" s="533"/>
      <c r="M160" s="533"/>
      <c r="N160" s="533"/>
      <c r="O160" s="533"/>
      <c r="P160" s="533"/>
      <c r="Q160" s="9"/>
      <c r="R160" s="8"/>
      <c r="S160" s="8"/>
      <c r="T160" s="9"/>
      <c r="U160" s="9"/>
      <c r="V160" s="9"/>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row>
    <row r="161" spans="1:61" hidden="1" outlineLevel="1" collapsed="1">
      <c r="A161" s="9"/>
      <c r="B161" s="9"/>
      <c r="C161" s="9"/>
      <c r="D161" s="9"/>
      <c r="E161" s="703">
        <f>Asset47</f>
        <v>0</v>
      </c>
      <c r="F161" s="704"/>
      <c r="G161" s="535"/>
      <c r="H161" s="533"/>
      <c r="I161" s="533"/>
      <c r="J161" s="533"/>
      <c r="K161" s="533"/>
      <c r="L161" s="533"/>
      <c r="M161" s="533"/>
      <c r="N161" s="533"/>
      <c r="O161" s="533"/>
      <c r="P161" s="533"/>
      <c r="Q161" s="9"/>
      <c r="R161" s="8"/>
      <c r="S161" s="8"/>
      <c r="T161" s="9"/>
      <c r="U161" s="9"/>
      <c r="V161" s="9"/>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row>
    <row r="162" spans="1:61" hidden="1" outlineLevel="1">
      <c r="A162" s="9"/>
      <c r="B162" s="9"/>
      <c r="C162" s="9"/>
      <c r="D162" s="9"/>
      <c r="E162" s="703" t="str">
        <f>Asset48</f>
        <v>Building installation</v>
      </c>
      <c r="F162" s="704"/>
      <c r="G162" s="535"/>
      <c r="H162" s="533"/>
      <c r="I162" s="533"/>
      <c r="J162" s="533"/>
      <c r="K162" s="533"/>
      <c r="L162" s="533"/>
      <c r="M162" s="533"/>
      <c r="N162" s="533"/>
      <c r="O162" s="533"/>
      <c r="P162" s="533"/>
      <c r="Q162" s="9"/>
      <c r="R162" s="8"/>
      <c r="S162" s="8"/>
      <c r="T162" s="9"/>
      <c r="U162" s="9"/>
      <c r="V162" s="9"/>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row>
    <row r="163" spans="1:61" hidden="1" outlineLevel="1">
      <c r="A163" s="9"/>
      <c r="B163" s="9"/>
      <c r="C163" s="9"/>
      <c r="D163" s="9"/>
      <c r="E163" s="703" t="str">
        <f>Asset49</f>
        <v>In-house software</v>
      </c>
      <c r="F163" s="704"/>
      <c r="G163" s="535"/>
      <c r="H163" s="533"/>
      <c r="I163" s="533"/>
      <c r="J163" s="533"/>
      <c r="K163" s="533"/>
      <c r="L163" s="533"/>
      <c r="M163" s="533"/>
      <c r="N163" s="533"/>
      <c r="O163" s="533"/>
      <c r="P163" s="533"/>
      <c r="Q163" s="9"/>
      <c r="R163" s="8"/>
      <c r="S163" s="8"/>
      <c r="T163" s="9"/>
      <c r="U163" s="9"/>
      <c r="V163" s="9"/>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row>
    <row r="164" spans="1:61" hidden="1" outlineLevel="1">
      <c r="A164" s="9"/>
      <c r="B164" s="9"/>
      <c r="C164" s="9"/>
      <c r="D164" s="9"/>
      <c r="E164" s="703" t="str">
        <f>Asset50</f>
        <v>Equity raising costs</v>
      </c>
      <c r="F164" s="704"/>
      <c r="G164" s="535"/>
      <c r="H164" s="533"/>
      <c r="I164" s="533"/>
      <c r="J164" s="533"/>
      <c r="K164" s="533"/>
      <c r="L164" s="533"/>
      <c r="M164" s="533"/>
      <c r="N164" s="533"/>
      <c r="O164" s="533"/>
      <c r="P164" s="533"/>
      <c r="Q164" s="9"/>
      <c r="R164" s="8"/>
      <c r="S164" s="8"/>
      <c r="T164" s="9"/>
      <c r="U164" s="9"/>
      <c r="V164" s="9"/>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row>
    <row r="165" spans="1:61" collapsed="1">
      <c r="A165" s="118"/>
      <c r="B165" s="118"/>
      <c r="C165" s="118"/>
      <c r="D165" s="118"/>
      <c r="E165" s="705" t="s">
        <v>146</v>
      </c>
      <c r="F165" s="705"/>
      <c r="G165" s="530">
        <f t="shared" ref="G165:P165" si="3">SUM(G115:G164)</f>
        <v>0</v>
      </c>
      <c r="H165" s="530">
        <f t="shared" si="3"/>
        <v>0</v>
      </c>
      <c r="I165" s="530">
        <f t="shared" si="3"/>
        <v>0</v>
      </c>
      <c r="J165" s="530">
        <f t="shared" si="3"/>
        <v>0</v>
      </c>
      <c r="K165" s="530">
        <f t="shared" si="3"/>
        <v>0</v>
      </c>
      <c r="L165" s="530">
        <f t="shared" si="3"/>
        <v>0</v>
      </c>
      <c r="M165" s="530">
        <f t="shared" si="3"/>
        <v>0</v>
      </c>
      <c r="N165" s="530">
        <f t="shared" si="3"/>
        <v>0</v>
      </c>
      <c r="O165" s="530">
        <f t="shared" si="3"/>
        <v>0</v>
      </c>
      <c r="P165" s="530">
        <f t="shared" si="3"/>
        <v>0</v>
      </c>
      <c r="Q165" s="89"/>
      <c r="R165" s="8"/>
      <c r="S165" s="8"/>
      <c r="T165" s="9"/>
      <c r="U165" s="9"/>
      <c r="V165" s="9"/>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row>
    <row r="166" spans="1:61">
      <c r="A166" s="9"/>
      <c r="B166" s="9"/>
      <c r="C166" s="9"/>
      <c r="D166" s="9"/>
      <c r="E166" s="9"/>
      <c r="F166" s="54"/>
      <c r="G166" s="54"/>
      <c r="H166" s="54"/>
      <c r="I166" s="54"/>
      <c r="J166" s="54"/>
      <c r="K166" s="54"/>
      <c r="L166" s="54"/>
      <c r="M166" s="54"/>
      <c r="N166" s="54"/>
      <c r="O166" s="54"/>
      <c r="P166" s="54"/>
      <c r="Q166" s="365">
        <f ca="1">SUM(OFFSET(G165,0,0,1,$R$7))</f>
        <v>0</v>
      </c>
      <c r="R166" s="8"/>
      <c r="S166" s="8"/>
      <c r="T166" s="9"/>
      <c r="U166" s="9"/>
      <c r="V166" s="9"/>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row>
    <row r="167" spans="1:61" ht="15.75">
      <c r="A167" s="69"/>
      <c r="B167" s="69"/>
      <c r="C167" s="69"/>
      <c r="D167" s="69"/>
      <c r="E167" s="710" t="str">
        <f>"Forecast Net Capital Expenditure – As Incurred ($m Real "&amp;$F$473&amp;")"</f>
        <v>Forecast Net Capital Expenditure – As Incurred ($m Real 2026-27)</v>
      </c>
      <c r="F167" s="710"/>
      <c r="G167" s="710"/>
      <c r="H167" s="710"/>
      <c r="I167" s="94"/>
      <c r="J167" s="72"/>
      <c r="K167" s="72"/>
      <c r="L167" s="70"/>
      <c r="M167" s="70"/>
      <c r="N167" s="70"/>
      <c r="O167" s="70"/>
      <c r="P167" s="70"/>
      <c r="Q167" s="69"/>
      <c r="R167" s="70"/>
      <c r="S167" s="70"/>
      <c r="T167" s="70"/>
      <c r="U167" s="9"/>
      <c r="V167" s="9"/>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row>
    <row r="168" spans="1:61">
      <c r="A168" s="118"/>
      <c r="B168" s="118"/>
      <c r="C168" s="118"/>
      <c r="D168" s="118"/>
      <c r="E168" s="30" t="s">
        <v>147</v>
      </c>
      <c r="F168" s="9"/>
      <c r="G168" s="98" t="str">
        <f t="shared" ref="G168:P168" si="4">G60</f>
        <v>2027-28</v>
      </c>
      <c r="H168" s="98" t="str">
        <f t="shared" si="4"/>
        <v>2028-29</v>
      </c>
      <c r="I168" s="98" t="str">
        <f t="shared" si="4"/>
        <v>2029-30</v>
      </c>
      <c r="J168" s="98" t="str">
        <f t="shared" si="4"/>
        <v>2030-31</v>
      </c>
      <c r="K168" s="98" t="str">
        <f t="shared" si="4"/>
        <v>2031-32</v>
      </c>
      <c r="L168" s="98" t="str">
        <f t="shared" si="4"/>
        <v>2032-33</v>
      </c>
      <c r="M168" s="98" t="str">
        <f t="shared" si="4"/>
        <v>2033-34</v>
      </c>
      <c r="N168" s="98" t="str">
        <f t="shared" si="4"/>
        <v>2034-35</v>
      </c>
      <c r="O168" s="98" t="str">
        <f t="shared" si="4"/>
        <v>2035-36</v>
      </c>
      <c r="P168" s="98" t="str">
        <f t="shared" si="4"/>
        <v>2036-37</v>
      </c>
      <c r="Q168" s="9"/>
      <c r="R168" s="8"/>
      <c r="S168" s="8"/>
      <c r="T168" s="9"/>
      <c r="U168" s="9"/>
      <c r="V168" s="9"/>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row>
    <row r="169" spans="1:61" hidden="1" outlineLevel="1">
      <c r="A169" s="9"/>
      <c r="B169" s="9"/>
      <c r="C169" s="9"/>
      <c r="D169" s="9"/>
      <c r="E169" s="705" t="str">
        <f>Asset1</f>
        <v>Pipelines</v>
      </c>
      <c r="F169" s="706"/>
      <c r="G169" s="538">
        <f t="shared" ref="G169:P184" si="5">G61-G115</f>
        <v>18.835286390513357</v>
      </c>
      <c r="H169" s="539">
        <f t="shared" si="5"/>
        <v>13.271127245962139</v>
      </c>
      <c r="I169" s="539">
        <f t="shared" si="5"/>
        <v>8.26840670142224</v>
      </c>
      <c r="J169" s="539">
        <f t="shared" si="5"/>
        <v>8.7475687808794991</v>
      </c>
      <c r="K169" s="539">
        <f t="shared" si="5"/>
        <v>6.093415489382588</v>
      </c>
      <c r="L169" s="539">
        <f t="shared" si="5"/>
        <v>0</v>
      </c>
      <c r="M169" s="539">
        <f t="shared" si="5"/>
        <v>0</v>
      </c>
      <c r="N169" s="539">
        <f t="shared" si="5"/>
        <v>0</v>
      </c>
      <c r="O169" s="539">
        <f t="shared" si="5"/>
        <v>0</v>
      </c>
      <c r="P169" s="539">
        <f t="shared" si="5"/>
        <v>0</v>
      </c>
      <c r="Q169" s="9"/>
      <c r="R169" s="8"/>
      <c r="S169" s="8"/>
      <c r="T169" s="9"/>
      <c r="U169" s="9"/>
      <c r="V169" s="9"/>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row>
    <row r="170" spans="1:61" hidden="1" outlineLevel="1">
      <c r="A170" s="9"/>
      <c r="B170" s="9"/>
      <c r="C170" s="9"/>
      <c r="D170" s="9"/>
      <c r="E170" s="705" t="str">
        <f>Asset2</f>
        <v>Compressors</v>
      </c>
      <c r="F170" s="706"/>
      <c r="G170" s="540">
        <f t="shared" si="5"/>
        <v>0.23064472198076119</v>
      </c>
      <c r="H170" s="541">
        <f t="shared" si="5"/>
        <v>0.3465981399497377</v>
      </c>
      <c r="I170" s="541">
        <f t="shared" si="5"/>
        <v>0.23176663193951044</v>
      </c>
      <c r="J170" s="541">
        <f t="shared" si="5"/>
        <v>0.23271420661186476</v>
      </c>
      <c r="K170" s="541">
        <f t="shared" si="5"/>
        <v>0.23328864752280615</v>
      </c>
      <c r="L170" s="541">
        <f t="shared" si="5"/>
        <v>0</v>
      </c>
      <c r="M170" s="541">
        <f t="shared" si="5"/>
        <v>0</v>
      </c>
      <c r="N170" s="541">
        <f t="shared" si="5"/>
        <v>0</v>
      </c>
      <c r="O170" s="541">
        <f t="shared" si="5"/>
        <v>0</v>
      </c>
      <c r="P170" s="541">
        <f t="shared" si="5"/>
        <v>0</v>
      </c>
      <c r="Q170" s="9"/>
      <c r="R170" s="8"/>
      <c r="S170" s="8"/>
      <c r="T170" s="9"/>
      <c r="U170" s="9"/>
      <c r="V170" s="9"/>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row>
    <row r="171" spans="1:61" hidden="1" outlineLevel="1">
      <c r="A171" s="118"/>
      <c r="B171" s="118"/>
      <c r="C171" s="118"/>
      <c r="D171" s="118"/>
      <c r="E171" s="705" t="str">
        <f>Asset3</f>
        <v>Regulators and meters</v>
      </c>
      <c r="F171" s="706"/>
      <c r="G171" s="540">
        <f t="shared" si="5"/>
        <v>0.86491770742785445</v>
      </c>
      <c r="H171" s="541">
        <f t="shared" si="5"/>
        <v>0.86649534987434418</v>
      </c>
      <c r="I171" s="541">
        <f t="shared" si="5"/>
        <v>0.69529989581853124</v>
      </c>
      <c r="J171" s="541">
        <f t="shared" si="5"/>
        <v>0.63996406818262819</v>
      </c>
      <c r="K171" s="541">
        <f t="shared" si="5"/>
        <v>0.80484583395368137</v>
      </c>
      <c r="L171" s="541">
        <f t="shared" si="5"/>
        <v>0</v>
      </c>
      <c r="M171" s="541">
        <f t="shared" si="5"/>
        <v>0</v>
      </c>
      <c r="N171" s="541">
        <f t="shared" si="5"/>
        <v>0</v>
      </c>
      <c r="O171" s="541">
        <f t="shared" si="5"/>
        <v>0</v>
      </c>
      <c r="P171" s="541">
        <f t="shared" si="5"/>
        <v>0</v>
      </c>
      <c r="Q171" s="9"/>
      <c r="R171" s="8"/>
      <c r="S171" s="8"/>
      <c r="T171" s="9"/>
      <c r="U171" s="9"/>
      <c r="V171" s="9"/>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row>
    <row r="172" spans="1:61" hidden="1" outlineLevel="1">
      <c r="A172" s="9"/>
      <c r="B172" s="9"/>
      <c r="C172" s="9"/>
      <c r="D172" s="9"/>
      <c r="E172" s="705" t="str">
        <f>Asset4</f>
        <v>Easements</v>
      </c>
      <c r="F172" s="706"/>
      <c r="G172" s="540">
        <f t="shared" si="5"/>
        <v>0</v>
      </c>
      <c r="H172" s="541">
        <f t="shared" si="5"/>
        <v>0</v>
      </c>
      <c r="I172" s="541">
        <f t="shared" si="5"/>
        <v>0</v>
      </c>
      <c r="J172" s="541">
        <f t="shared" si="5"/>
        <v>0</v>
      </c>
      <c r="K172" s="541">
        <f t="shared" si="5"/>
        <v>0</v>
      </c>
      <c r="L172" s="541">
        <f t="shared" si="5"/>
        <v>0</v>
      </c>
      <c r="M172" s="541">
        <f t="shared" si="5"/>
        <v>0</v>
      </c>
      <c r="N172" s="541">
        <f t="shared" si="5"/>
        <v>0</v>
      </c>
      <c r="O172" s="541">
        <f t="shared" si="5"/>
        <v>0</v>
      </c>
      <c r="P172" s="541">
        <f t="shared" si="5"/>
        <v>0</v>
      </c>
      <c r="Q172" s="9"/>
      <c r="R172" s="8"/>
      <c r="S172" s="8"/>
      <c r="T172" s="9"/>
      <c r="U172" s="9"/>
      <c r="V172" s="9"/>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row>
    <row r="173" spans="1:61" hidden="1" outlineLevel="1">
      <c r="A173" s="9"/>
      <c r="B173" s="9"/>
      <c r="C173" s="9"/>
      <c r="D173" s="9"/>
      <c r="E173" s="705" t="str">
        <f>Asset5</f>
        <v>Communications</v>
      </c>
      <c r="F173" s="706"/>
      <c r="G173" s="540">
        <f t="shared" si="5"/>
        <v>0</v>
      </c>
      <c r="H173" s="541">
        <f t="shared" si="5"/>
        <v>0</v>
      </c>
      <c r="I173" s="541">
        <f t="shared" si="5"/>
        <v>0</v>
      </c>
      <c r="J173" s="541">
        <f t="shared" si="5"/>
        <v>0</v>
      </c>
      <c r="K173" s="541">
        <f t="shared" si="5"/>
        <v>0</v>
      </c>
      <c r="L173" s="541">
        <f t="shared" si="5"/>
        <v>0</v>
      </c>
      <c r="M173" s="541">
        <f t="shared" si="5"/>
        <v>0</v>
      </c>
      <c r="N173" s="541">
        <f t="shared" si="5"/>
        <v>0</v>
      </c>
      <c r="O173" s="541">
        <f t="shared" si="5"/>
        <v>0</v>
      </c>
      <c r="P173" s="541">
        <f t="shared" si="5"/>
        <v>0</v>
      </c>
      <c r="Q173" s="9"/>
      <c r="R173" s="8"/>
      <c r="S173" s="8"/>
      <c r="T173" s="9"/>
      <c r="U173" s="9"/>
      <c r="V173" s="9"/>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row>
    <row r="174" spans="1:61" hidden="1" outlineLevel="1">
      <c r="A174" s="118"/>
      <c r="B174" s="118"/>
      <c r="C174" s="118"/>
      <c r="D174" s="118"/>
      <c r="E174" s="705" t="str">
        <f>Asset6</f>
        <v>Capitalised AA costs</v>
      </c>
      <c r="F174" s="706"/>
      <c r="G174" s="540">
        <f t="shared" si="5"/>
        <v>0</v>
      </c>
      <c r="H174" s="541">
        <f t="shared" si="5"/>
        <v>0</v>
      </c>
      <c r="I174" s="541">
        <f t="shared" si="5"/>
        <v>9.0045925020330445E-2</v>
      </c>
      <c r="J174" s="541">
        <f t="shared" si="5"/>
        <v>0.47324549780101316</v>
      </c>
      <c r="K174" s="541">
        <f t="shared" si="5"/>
        <v>8.6284622715569081E-2</v>
      </c>
      <c r="L174" s="541">
        <f t="shared" si="5"/>
        <v>0</v>
      </c>
      <c r="M174" s="541">
        <f t="shared" si="5"/>
        <v>0</v>
      </c>
      <c r="N174" s="541">
        <f t="shared" si="5"/>
        <v>0</v>
      </c>
      <c r="O174" s="541">
        <f t="shared" si="5"/>
        <v>0</v>
      </c>
      <c r="P174" s="541">
        <f t="shared" si="5"/>
        <v>0</v>
      </c>
      <c r="Q174" s="9"/>
      <c r="R174" s="8"/>
      <c r="S174" s="8"/>
      <c r="T174" s="9"/>
      <c r="U174" s="9"/>
      <c r="V174" s="9"/>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row>
    <row r="175" spans="1:61" hidden="1" outlineLevel="1">
      <c r="A175" s="9"/>
      <c r="B175" s="9"/>
      <c r="C175" s="9"/>
      <c r="D175" s="9"/>
      <c r="E175" s="705" t="str">
        <f>Asset7</f>
        <v>Group IT</v>
      </c>
      <c r="F175" s="706"/>
      <c r="G175" s="540">
        <f t="shared" si="5"/>
        <v>0.66099766963815831</v>
      </c>
      <c r="H175" s="541">
        <f t="shared" si="5"/>
        <v>0.66099766963815831</v>
      </c>
      <c r="I175" s="541">
        <f t="shared" si="5"/>
        <v>0.66099766963815831</v>
      </c>
      <c r="J175" s="541">
        <f t="shared" si="5"/>
        <v>0.66099766963815831</v>
      </c>
      <c r="K175" s="541">
        <f t="shared" si="5"/>
        <v>0.66099766963815831</v>
      </c>
      <c r="L175" s="541">
        <f t="shared" si="5"/>
        <v>0</v>
      </c>
      <c r="M175" s="541">
        <f t="shared" si="5"/>
        <v>0</v>
      </c>
      <c r="N175" s="541">
        <f t="shared" si="5"/>
        <v>0</v>
      </c>
      <c r="O175" s="541">
        <f t="shared" si="5"/>
        <v>0</v>
      </c>
      <c r="P175" s="541">
        <f t="shared" si="5"/>
        <v>0</v>
      </c>
      <c r="Q175" s="9"/>
      <c r="R175" s="8"/>
      <c r="S175" s="8"/>
      <c r="T175" s="9"/>
      <c r="U175" s="9"/>
      <c r="V175" s="9"/>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row>
    <row r="176" spans="1:61" hidden="1" outlineLevel="1">
      <c r="A176" s="9"/>
      <c r="B176" s="9"/>
      <c r="C176" s="9"/>
      <c r="D176" s="9"/>
      <c r="E176" s="705" t="str">
        <f>Asset8</f>
        <v>SIB Capex</v>
      </c>
      <c r="F176" s="706"/>
      <c r="G176" s="540">
        <f t="shared" si="5"/>
        <v>1.2605617869263361</v>
      </c>
      <c r="H176" s="541">
        <f t="shared" si="5"/>
        <v>1.6192390790232283</v>
      </c>
      <c r="I176" s="541">
        <f t="shared" si="5"/>
        <v>1.4357891483294056</v>
      </c>
      <c r="J176" s="541">
        <f t="shared" si="5"/>
        <v>1.4376842976741144</v>
      </c>
      <c r="K176" s="541">
        <f t="shared" si="5"/>
        <v>1.438833179495997</v>
      </c>
      <c r="L176" s="541">
        <f t="shared" si="5"/>
        <v>0</v>
      </c>
      <c r="M176" s="541">
        <f t="shared" si="5"/>
        <v>0</v>
      </c>
      <c r="N176" s="541">
        <f t="shared" si="5"/>
        <v>0</v>
      </c>
      <c r="O176" s="541">
        <f t="shared" si="5"/>
        <v>0</v>
      </c>
      <c r="P176" s="541">
        <f t="shared" si="5"/>
        <v>0</v>
      </c>
      <c r="Q176" s="9"/>
      <c r="R176" s="8"/>
      <c r="S176" s="8"/>
      <c r="T176" s="9"/>
      <c r="U176" s="9"/>
      <c r="V176" s="9"/>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row>
    <row r="177" spans="1:61" hidden="1" outlineLevel="1">
      <c r="A177" s="118"/>
      <c r="B177" s="118"/>
      <c r="C177" s="118"/>
      <c r="D177" s="118"/>
      <c r="E177" s="705" t="str">
        <f>Asset9</f>
        <v>Pipeline Integrity</v>
      </c>
      <c r="F177" s="706"/>
      <c r="G177" s="540">
        <f t="shared" si="5"/>
        <v>4.8702812638860449</v>
      </c>
      <c r="H177" s="541">
        <f t="shared" si="5"/>
        <v>3.2349159728642185</v>
      </c>
      <c r="I177" s="541">
        <f t="shared" si="5"/>
        <v>3.1056728679894396</v>
      </c>
      <c r="J177" s="541">
        <f t="shared" si="5"/>
        <v>3.636260708990263</v>
      </c>
      <c r="K177" s="541">
        <f t="shared" si="5"/>
        <v>1.4022852293839738</v>
      </c>
      <c r="L177" s="541">
        <f t="shared" si="5"/>
        <v>0</v>
      </c>
      <c r="M177" s="541">
        <f t="shared" si="5"/>
        <v>0</v>
      </c>
      <c r="N177" s="541">
        <f t="shared" si="5"/>
        <v>0</v>
      </c>
      <c r="O177" s="541">
        <f t="shared" si="5"/>
        <v>0</v>
      </c>
      <c r="P177" s="541">
        <f t="shared" si="5"/>
        <v>0</v>
      </c>
      <c r="Q177" s="9"/>
      <c r="R177" s="8"/>
      <c r="S177" s="8"/>
      <c r="T177" s="9"/>
      <c r="U177" s="9"/>
      <c r="V177" s="9"/>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row>
    <row r="178" spans="1:61" hidden="1" outlineLevel="1">
      <c r="A178" s="9"/>
      <c r="B178" s="9"/>
      <c r="C178" s="9"/>
      <c r="D178" s="9"/>
      <c r="E178" s="705">
        <f>Asset10</f>
        <v>0</v>
      </c>
      <c r="F178" s="706"/>
      <c r="G178" s="540">
        <f t="shared" si="5"/>
        <v>0</v>
      </c>
      <c r="H178" s="541">
        <f t="shared" si="5"/>
        <v>0</v>
      </c>
      <c r="I178" s="541">
        <f t="shared" si="5"/>
        <v>0</v>
      </c>
      <c r="J178" s="541">
        <f t="shared" si="5"/>
        <v>0</v>
      </c>
      <c r="K178" s="541">
        <f t="shared" si="5"/>
        <v>0</v>
      </c>
      <c r="L178" s="541">
        <f t="shared" si="5"/>
        <v>0</v>
      </c>
      <c r="M178" s="541">
        <f t="shared" si="5"/>
        <v>0</v>
      </c>
      <c r="N178" s="541">
        <f t="shared" si="5"/>
        <v>0</v>
      </c>
      <c r="O178" s="541">
        <f t="shared" si="5"/>
        <v>0</v>
      </c>
      <c r="P178" s="541">
        <f t="shared" si="5"/>
        <v>0</v>
      </c>
      <c r="Q178" s="9"/>
      <c r="R178" s="8"/>
      <c r="S178" s="8"/>
      <c r="T178" s="9"/>
      <c r="U178" s="9"/>
      <c r="V178" s="9"/>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row>
    <row r="179" spans="1:61" hidden="1" outlineLevel="1">
      <c r="A179" s="9"/>
      <c r="B179" s="9"/>
      <c r="C179" s="9"/>
      <c r="D179" s="9"/>
      <c r="E179" s="705">
        <f>Asset11</f>
        <v>0</v>
      </c>
      <c r="F179" s="706"/>
      <c r="G179" s="540">
        <f t="shared" si="5"/>
        <v>0</v>
      </c>
      <c r="H179" s="541">
        <f t="shared" si="5"/>
        <v>0</v>
      </c>
      <c r="I179" s="541">
        <f t="shared" si="5"/>
        <v>0</v>
      </c>
      <c r="J179" s="541">
        <f t="shared" si="5"/>
        <v>0</v>
      </c>
      <c r="K179" s="541">
        <f t="shared" si="5"/>
        <v>0</v>
      </c>
      <c r="L179" s="541">
        <f t="shared" si="5"/>
        <v>0</v>
      </c>
      <c r="M179" s="541">
        <f t="shared" si="5"/>
        <v>0</v>
      </c>
      <c r="N179" s="541">
        <f t="shared" si="5"/>
        <v>0</v>
      </c>
      <c r="O179" s="541">
        <f t="shared" si="5"/>
        <v>0</v>
      </c>
      <c r="P179" s="541">
        <f t="shared" si="5"/>
        <v>0</v>
      </c>
      <c r="Q179" s="9"/>
      <c r="R179" s="8"/>
      <c r="S179" s="8"/>
      <c r="T179" s="9"/>
      <c r="U179" s="9"/>
      <c r="V179" s="9"/>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row>
    <row r="180" spans="1:61" hidden="1" outlineLevel="1">
      <c r="A180" s="118"/>
      <c r="B180" s="118"/>
      <c r="C180" s="118"/>
      <c r="D180" s="118"/>
      <c r="E180" s="705">
        <f>Asset12</f>
        <v>0</v>
      </c>
      <c r="F180" s="706"/>
      <c r="G180" s="540">
        <f t="shared" si="5"/>
        <v>0</v>
      </c>
      <c r="H180" s="541">
        <f t="shared" si="5"/>
        <v>0</v>
      </c>
      <c r="I180" s="541">
        <f t="shared" si="5"/>
        <v>0</v>
      </c>
      <c r="J180" s="541">
        <f t="shared" si="5"/>
        <v>0</v>
      </c>
      <c r="K180" s="541">
        <f t="shared" si="5"/>
        <v>0</v>
      </c>
      <c r="L180" s="541">
        <f t="shared" si="5"/>
        <v>0</v>
      </c>
      <c r="M180" s="541">
        <f t="shared" si="5"/>
        <v>0</v>
      </c>
      <c r="N180" s="541">
        <f t="shared" si="5"/>
        <v>0</v>
      </c>
      <c r="O180" s="541">
        <f t="shared" si="5"/>
        <v>0</v>
      </c>
      <c r="P180" s="541">
        <f t="shared" si="5"/>
        <v>0</v>
      </c>
      <c r="Q180" s="9"/>
      <c r="R180" s="8"/>
      <c r="S180" s="8"/>
      <c r="T180" s="9"/>
      <c r="U180" s="9"/>
      <c r="V180" s="9"/>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row>
    <row r="181" spans="1:61" hidden="1" outlineLevel="1">
      <c r="A181" s="9"/>
      <c r="B181" s="9"/>
      <c r="C181" s="9"/>
      <c r="D181" s="9"/>
      <c r="E181" s="705">
        <f>Asset13</f>
        <v>0</v>
      </c>
      <c r="F181" s="706"/>
      <c r="G181" s="540">
        <f t="shared" si="5"/>
        <v>0</v>
      </c>
      <c r="H181" s="541">
        <f t="shared" si="5"/>
        <v>0</v>
      </c>
      <c r="I181" s="541">
        <f t="shared" si="5"/>
        <v>0</v>
      </c>
      <c r="J181" s="541">
        <f t="shared" si="5"/>
        <v>0</v>
      </c>
      <c r="K181" s="541">
        <f t="shared" si="5"/>
        <v>0</v>
      </c>
      <c r="L181" s="541">
        <f t="shared" si="5"/>
        <v>0</v>
      </c>
      <c r="M181" s="541">
        <f t="shared" si="5"/>
        <v>0</v>
      </c>
      <c r="N181" s="541">
        <f t="shared" si="5"/>
        <v>0</v>
      </c>
      <c r="O181" s="541">
        <f t="shared" si="5"/>
        <v>0</v>
      </c>
      <c r="P181" s="541">
        <f t="shared" si="5"/>
        <v>0</v>
      </c>
      <c r="Q181" s="9"/>
      <c r="R181" s="8"/>
      <c r="S181" s="8"/>
      <c r="T181" s="9"/>
      <c r="U181" s="9"/>
      <c r="V181" s="9"/>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row>
    <row r="182" spans="1:61" hidden="1" outlineLevel="1">
      <c r="A182" s="9"/>
      <c r="B182" s="9"/>
      <c r="C182" s="9"/>
      <c r="D182" s="9"/>
      <c r="E182" s="705">
        <f>Asset14</f>
        <v>0</v>
      </c>
      <c r="F182" s="706"/>
      <c r="G182" s="540">
        <f t="shared" si="5"/>
        <v>0</v>
      </c>
      <c r="H182" s="541">
        <f t="shared" si="5"/>
        <v>0</v>
      </c>
      <c r="I182" s="541">
        <f t="shared" si="5"/>
        <v>0</v>
      </c>
      <c r="J182" s="541">
        <f t="shared" si="5"/>
        <v>0</v>
      </c>
      <c r="K182" s="541">
        <f t="shared" si="5"/>
        <v>0</v>
      </c>
      <c r="L182" s="541">
        <f t="shared" si="5"/>
        <v>0</v>
      </c>
      <c r="M182" s="541">
        <f t="shared" si="5"/>
        <v>0</v>
      </c>
      <c r="N182" s="541">
        <f t="shared" si="5"/>
        <v>0</v>
      </c>
      <c r="O182" s="541">
        <f t="shared" si="5"/>
        <v>0</v>
      </c>
      <c r="P182" s="541">
        <f t="shared" si="5"/>
        <v>0</v>
      </c>
      <c r="Q182" s="9"/>
      <c r="R182" s="8"/>
      <c r="S182" s="8"/>
      <c r="T182" s="9"/>
      <c r="U182" s="9"/>
      <c r="V182" s="9"/>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row>
    <row r="183" spans="1:61" hidden="1" outlineLevel="1">
      <c r="A183" s="118"/>
      <c r="B183" s="118"/>
      <c r="C183" s="118"/>
      <c r="D183" s="118"/>
      <c r="E183" s="705">
        <f>Asset15</f>
        <v>0</v>
      </c>
      <c r="F183" s="706"/>
      <c r="G183" s="540">
        <f t="shared" si="5"/>
        <v>0</v>
      </c>
      <c r="H183" s="541">
        <f t="shared" si="5"/>
        <v>0</v>
      </c>
      <c r="I183" s="541">
        <f t="shared" si="5"/>
        <v>0</v>
      </c>
      <c r="J183" s="541">
        <f t="shared" si="5"/>
        <v>0</v>
      </c>
      <c r="K183" s="541">
        <f t="shared" si="5"/>
        <v>0</v>
      </c>
      <c r="L183" s="541">
        <f t="shared" si="5"/>
        <v>0</v>
      </c>
      <c r="M183" s="541">
        <f t="shared" si="5"/>
        <v>0</v>
      </c>
      <c r="N183" s="541">
        <f t="shared" si="5"/>
        <v>0</v>
      </c>
      <c r="O183" s="541">
        <f t="shared" si="5"/>
        <v>0</v>
      </c>
      <c r="P183" s="541">
        <f t="shared" si="5"/>
        <v>0</v>
      </c>
      <c r="Q183" s="9"/>
      <c r="R183" s="8"/>
      <c r="S183" s="8"/>
      <c r="T183" s="9"/>
      <c r="U183" s="9"/>
      <c r="V183" s="9"/>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row>
    <row r="184" spans="1:61" hidden="1" outlineLevel="1">
      <c r="A184" s="9"/>
      <c r="B184" s="9"/>
      <c r="C184" s="9"/>
      <c r="D184" s="9"/>
      <c r="E184" s="705">
        <f>Asset16</f>
        <v>0</v>
      </c>
      <c r="F184" s="706"/>
      <c r="G184" s="540">
        <f t="shared" si="5"/>
        <v>0</v>
      </c>
      <c r="H184" s="541">
        <f t="shared" si="5"/>
        <v>0</v>
      </c>
      <c r="I184" s="541">
        <f t="shared" si="5"/>
        <v>0</v>
      </c>
      <c r="J184" s="541">
        <f t="shared" si="5"/>
        <v>0</v>
      </c>
      <c r="K184" s="541">
        <f t="shared" si="5"/>
        <v>0</v>
      </c>
      <c r="L184" s="541">
        <f t="shared" si="5"/>
        <v>0</v>
      </c>
      <c r="M184" s="541">
        <f t="shared" si="5"/>
        <v>0</v>
      </c>
      <c r="N184" s="541">
        <f t="shared" si="5"/>
        <v>0</v>
      </c>
      <c r="O184" s="541">
        <f t="shared" si="5"/>
        <v>0</v>
      </c>
      <c r="P184" s="541">
        <f t="shared" si="5"/>
        <v>0</v>
      </c>
      <c r="Q184" s="9"/>
      <c r="R184" s="8"/>
      <c r="S184" s="8"/>
      <c r="T184" s="9"/>
      <c r="U184" s="9"/>
      <c r="V184" s="9"/>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row>
    <row r="185" spans="1:61" hidden="1" outlineLevel="1">
      <c r="A185" s="9"/>
      <c r="B185" s="9"/>
      <c r="C185" s="9"/>
      <c r="D185" s="9"/>
      <c r="E185" s="705">
        <f>Asset17</f>
        <v>0</v>
      </c>
      <c r="F185" s="706"/>
      <c r="G185" s="540">
        <f t="shared" ref="G185:P200" si="6">G77-G131</f>
        <v>0</v>
      </c>
      <c r="H185" s="541">
        <f t="shared" si="6"/>
        <v>0</v>
      </c>
      <c r="I185" s="541">
        <f t="shared" si="6"/>
        <v>0</v>
      </c>
      <c r="J185" s="541">
        <f t="shared" si="6"/>
        <v>0</v>
      </c>
      <c r="K185" s="541">
        <f t="shared" si="6"/>
        <v>0</v>
      </c>
      <c r="L185" s="541">
        <f t="shared" si="6"/>
        <v>0</v>
      </c>
      <c r="M185" s="541">
        <f t="shared" si="6"/>
        <v>0</v>
      </c>
      <c r="N185" s="541">
        <f t="shared" si="6"/>
        <v>0</v>
      </c>
      <c r="O185" s="541">
        <f t="shared" si="6"/>
        <v>0</v>
      </c>
      <c r="P185" s="541">
        <f t="shared" si="6"/>
        <v>0</v>
      </c>
      <c r="Q185" s="9"/>
      <c r="R185" s="8"/>
      <c r="S185" s="8"/>
      <c r="T185" s="9"/>
      <c r="U185" s="9"/>
      <c r="V185" s="9"/>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row>
    <row r="186" spans="1:61" hidden="1" outlineLevel="1">
      <c r="A186" s="118"/>
      <c r="B186" s="118"/>
      <c r="C186" s="118"/>
      <c r="D186" s="118"/>
      <c r="E186" s="705">
        <f>Asset18</f>
        <v>0</v>
      </c>
      <c r="F186" s="706"/>
      <c r="G186" s="540">
        <f t="shared" si="6"/>
        <v>0</v>
      </c>
      <c r="H186" s="541">
        <f t="shared" si="6"/>
        <v>0</v>
      </c>
      <c r="I186" s="541">
        <f t="shared" si="6"/>
        <v>0</v>
      </c>
      <c r="J186" s="541">
        <f t="shared" si="6"/>
        <v>0</v>
      </c>
      <c r="K186" s="541">
        <f t="shared" si="6"/>
        <v>0</v>
      </c>
      <c r="L186" s="541">
        <f t="shared" si="6"/>
        <v>0</v>
      </c>
      <c r="M186" s="541">
        <f t="shared" si="6"/>
        <v>0</v>
      </c>
      <c r="N186" s="541">
        <f t="shared" si="6"/>
        <v>0</v>
      </c>
      <c r="O186" s="541">
        <f t="shared" si="6"/>
        <v>0</v>
      </c>
      <c r="P186" s="541">
        <f t="shared" si="6"/>
        <v>0</v>
      </c>
      <c r="Q186" s="9"/>
      <c r="R186" s="8"/>
      <c r="S186" s="8"/>
      <c r="T186" s="9"/>
      <c r="U186" s="9"/>
      <c r="V186" s="9"/>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row>
    <row r="187" spans="1:61" hidden="1" outlineLevel="1">
      <c r="A187" s="9"/>
      <c r="B187" s="9"/>
      <c r="C187" s="9"/>
      <c r="D187" s="9"/>
      <c r="E187" s="705">
        <f>Asset19</f>
        <v>0</v>
      </c>
      <c r="F187" s="706"/>
      <c r="G187" s="540">
        <f t="shared" si="6"/>
        <v>0</v>
      </c>
      <c r="H187" s="541">
        <f t="shared" si="6"/>
        <v>0</v>
      </c>
      <c r="I187" s="541">
        <f t="shared" si="6"/>
        <v>0</v>
      </c>
      <c r="J187" s="541">
        <f t="shared" si="6"/>
        <v>0</v>
      </c>
      <c r="K187" s="541">
        <f t="shared" si="6"/>
        <v>0</v>
      </c>
      <c r="L187" s="541">
        <f t="shared" si="6"/>
        <v>0</v>
      </c>
      <c r="M187" s="541">
        <f t="shared" si="6"/>
        <v>0</v>
      </c>
      <c r="N187" s="541">
        <f t="shared" si="6"/>
        <v>0</v>
      </c>
      <c r="O187" s="541">
        <f t="shared" si="6"/>
        <v>0</v>
      </c>
      <c r="P187" s="541">
        <f t="shared" si="6"/>
        <v>0</v>
      </c>
      <c r="Q187" s="9"/>
      <c r="R187" s="8"/>
      <c r="S187" s="8"/>
      <c r="T187" s="9"/>
      <c r="U187" s="9"/>
      <c r="V187" s="9"/>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row>
    <row r="188" spans="1:61" hidden="1" outlineLevel="1">
      <c r="A188" s="9"/>
      <c r="B188" s="9"/>
      <c r="C188" s="9"/>
      <c r="D188" s="9"/>
      <c r="E188" s="705">
        <f>Asset20</f>
        <v>0</v>
      </c>
      <c r="F188" s="706"/>
      <c r="G188" s="540">
        <f t="shared" si="6"/>
        <v>0</v>
      </c>
      <c r="H188" s="541">
        <f t="shared" si="6"/>
        <v>0</v>
      </c>
      <c r="I188" s="541">
        <f t="shared" si="6"/>
        <v>0</v>
      </c>
      <c r="J188" s="541">
        <f t="shared" si="6"/>
        <v>0</v>
      </c>
      <c r="K188" s="541">
        <f t="shared" si="6"/>
        <v>0</v>
      </c>
      <c r="L188" s="541">
        <f t="shared" si="6"/>
        <v>0</v>
      </c>
      <c r="M188" s="541">
        <f t="shared" si="6"/>
        <v>0</v>
      </c>
      <c r="N188" s="541">
        <f t="shared" si="6"/>
        <v>0</v>
      </c>
      <c r="O188" s="541">
        <f t="shared" si="6"/>
        <v>0</v>
      </c>
      <c r="P188" s="541">
        <f t="shared" si="6"/>
        <v>0</v>
      </c>
      <c r="Q188" s="9"/>
      <c r="R188" s="8"/>
      <c r="S188" s="8"/>
      <c r="T188" s="9"/>
      <c r="U188" s="9"/>
      <c r="V188" s="9"/>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row>
    <row r="189" spans="1:61" hidden="1" outlineLevel="1">
      <c r="A189" s="9"/>
      <c r="B189" s="9"/>
      <c r="C189" s="9"/>
      <c r="D189" s="9"/>
      <c r="E189" s="705">
        <f>Asset21</f>
        <v>0</v>
      </c>
      <c r="F189" s="706"/>
      <c r="G189" s="540">
        <f t="shared" si="6"/>
        <v>0</v>
      </c>
      <c r="H189" s="541">
        <f t="shared" si="6"/>
        <v>0</v>
      </c>
      <c r="I189" s="541">
        <f t="shared" si="6"/>
        <v>0</v>
      </c>
      <c r="J189" s="541">
        <f t="shared" si="6"/>
        <v>0</v>
      </c>
      <c r="K189" s="541">
        <f t="shared" si="6"/>
        <v>0</v>
      </c>
      <c r="L189" s="541">
        <f t="shared" si="6"/>
        <v>0</v>
      </c>
      <c r="M189" s="541">
        <f t="shared" si="6"/>
        <v>0</v>
      </c>
      <c r="N189" s="541">
        <f t="shared" si="6"/>
        <v>0</v>
      </c>
      <c r="O189" s="541">
        <f t="shared" si="6"/>
        <v>0</v>
      </c>
      <c r="P189" s="541">
        <f t="shared" si="6"/>
        <v>0</v>
      </c>
      <c r="Q189" s="9"/>
      <c r="R189" s="8"/>
      <c r="S189" s="8"/>
      <c r="T189" s="9"/>
      <c r="U189" s="9"/>
      <c r="V189" s="9"/>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row>
    <row r="190" spans="1:61" hidden="1" outlineLevel="1">
      <c r="A190" s="9"/>
      <c r="B190" s="9"/>
      <c r="C190" s="9"/>
      <c r="D190" s="9"/>
      <c r="E190" s="705">
        <f>Asset22</f>
        <v>0</v>
      </c>
      <c r="F190" s="706"/>
      <c r="G190" s="540">
        <f t="shared" si="6"/>
        <v>0</v>
      </c>
      <c r="H190" s="541">
        <f t="shared" si="6"/>
        <v>0</v>
      </c>
      <c r="I190" s="541">
        <f t="shared" si="6"/>
        <v>0</v>
      </c>
      <c r="J190" s="541">
        <f t="shared" si="6"/>
        <v>0</v>
      </c>
      <c r="K190" s="541">
        <f t="shared" si="6"/>
        <v>0</v>
      </c>
      <c r="L190" s="541">
        <f t="shared" si="6"/>
        <v>0</v>
      </c>
      <c r="M190" s="541">
        <f t="shared" si="6"/>
        <v>0</v>
      </c>
      <c r="N190" s="541">
        <f t="shared" si="6"/>
        <v>0</v>
      </c>
      <c r="O190" s="541">
        <f t="shared" si="6"/>
        <v>0</v>
      </c>
      <c r="P190" s="541">
        <f t="shared" si="6"/>
        <v>0</v>
      </c>
      <c r="Q190" s="9"/>
      <c r="R190" s="8"/>
      <c r="S190" s="8"/>
      <c r="T190" s="9"/>
      <c r="U190" s="9"/>
      <c r="V190" s="9"/>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row>
    <row r="191" spans="1:61" hidden="1" outlineLevel="1">
      <c r="A191" s="9"/>
      <c r="B191" s="9"/>
      <c r="C191" s="9"/>
      <c r="D191" s="9"/>
      <c r="E191" s="705">
        <f>Asset23</f>
        <v>0</v>
      </c>
      <c r="F191" s="706"/>
      <c r="G191" s="540">
        <f t="shared" si="6"/>
        <v>0</v>
      </c>
      <c r="H191" s="541">
        <f t="shared" si="6"/>
        <v>0</v>
      </c>
      <c r="I191" s="541">
        <f t="shared" si="6"/>
        <v>0</v>
      </c>
      <c r="J191" s="541">
        <f t="shared" si="6"/>
        <v>0</v>
      </c>
      <c r="K191" s="541">
        <f t="shared" si="6"/>
        <v>0</v>
      </c>
      <c r="L191" s="541">
        <f t="shared" si="6"/>
        <v>0</v>
      </c>
      <c r="M191" s="541">
        <f t="shared" si="6"/>
        <v>0</v>
      </c>
      <c r="N191" s="541">
        <f t="shared" si="6"/>
        <v>0</v>
      </c>
      <c r="O191" s="541">
        <f t="shared" si="6"/>
        <v>0</v>
      </c>
      <c r="P191" s="541">
        <f t="shared" si="6"/>
        <v>0</v>
      </c>
      <c r="Q191" s="9"/>
      <c r="R191" s="8"/>
      <c r="S191" s="8"/>
      <c r="T191" s="9"/>
      <c r="U191" s="9"/>
      <c r="V191" s="9"/>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row>
    <row r="192" spans="1:61" hidden="1" outlineLevel="1">
      <c r="A192" s="9"/>
      <c r="B192" s="9"/>
      <c r="C192" s="9"/>
      <c r="D192" s="9"/>
      <c r="E192" s="705">
        <f>Asset24</f>
        <v>0</v>
      </c>
      <c r="F192" s="706"/>
      <c r="G192" s="540">
        <f t="shared" si="6"/>
        <v>0</v>
      </c>
      <c r="H192" s="541">
        <f t="shared" si="6"/>
        <v>0</v>
      </c>
      <c r="I192" s="541">
        <f t="shared" si="6"/>
        <v>0</v>
      </c>
      <c r="J192" s="541">
        <f t="shared" si="6"/>
        <v>0</v>
      </c>
      <c r="K192" s="541">
        <f t="shared" si="6"/>
        <v>0</v>
      </c>
      <c r="L192" s="541">
        <f t="shared" si="6"/>
        <v>0</v>
      </c>
      <c r="M192" s="541">
        <f t="shared" si="6"/>
        <v>0</v>
      </c>
      <c r="N192" s="541">
        <f t="shared" si="6"/>
        <v>0</v>
      </c>
      <c r="O192" s="541">
        <f t="shared" si="6"/>
        <v>0</v>
      </c>
      <c r="P192" s="541">
        <f t="shared" si="6"/>
        <v>0</v>
      </c>
      <c r="Q192" s="9"/>
      <c r="R192" s="8"/>
      <c r="S192" s="8"/>
      <c r="T192" s="9"/>
      <c r="U192" s="9"/>
      <c r="V192" s="9"/>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row>
    <row r="193" spans="1:61" hidden="1" outlineLevel="1">
      <c r="A193" s="9"/>
      <c r="B193" s="9"/>
      <c r="C193" s="9"/>
      <c r="D193" s="9"/>
      <c r="E193" s="705">
        <f>Asset25</f>
        <v>0</v>
      </c>
      <c r="F193" s="706"/>
      <c r="G193" s="540">
        <f t="shared" si="6"/>
        <v>0</v>
      </c>
      <c r="H193" s="541">
        <f t="shared" si="6"/>
        <v>0</v>
      </c>
      <c r="I193" s="541">
        <f t="shared" si="6"/>
        <v>0</v>
      </c>
      <c r="J193" s="541">
        <f t="shared" si="6"/>
        <v>0</v>
      </c>
      <c r="K193" s="541">
        <f t="shared" si="6"/>
        <v>0</v>
      </c>
      <c r="L193" s="541">
        <f t="shared" si="6"/>
        <v>0</v>
      </c>
      <c r="M193" s="541">
        <f t="shared" si="6"/>
        <v>0</v>
      </c>
      <c r="N193" s="541">
        <f t="shared" si="6"/>
        <v>0</v>
      </c>
      <c r="O193" s="541">
        <f t="shared" si="6"/>
        <v>0</v>
      </c>
      <c r="P193" s="541">
        <f t="shared" si="6"/>
        <v>0</v>
      </c>
      <c r="Q193" s="9"/>
      <c r="R193" s="8"/>
      <c r="S193" s="8"/>
      <c r="T193" s="9"/>
      <c r="U193" s="9"/>
      <c r="V193" s="9"/>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row>
    <row r="194" spans="1:61" hidden="1" outlineLevel="1">
      <c r="A194" s="9"/>
      <c r="B194" s="9"/>
      <c r="C194" s="9"/>
      <c r="D194" s="9"/>
      <c r="E194" s="705">
        <f>Asset26</f>
        <v>0</v>
      </c>
      <c r="F194" s="706"/>
      <c r="G194" s="540">
        <f t="shared" si="6"/>
        <v>0</v>
      </c>
      <c r="H194" s="541">
        <f t="shared" si="6"/>
        <v>0</v>
      </c>
      <c r="I194" s="541">
        <f t="shared" si="6"/>
        <v>0</v>
      </c>
      <c r="J194" s="541">
        <f t="shared" si="6"/>
        <v>0</v>
      </c>
      <c r="K194" s="541">
        <f t="shared" si="6"/>
        <v>0</v>
      </c>
      <c r="L194" s="541">
        <f t="shared" si="6"/>
        <v>0</v>
      </c>
      <c r="M194" s="541">
        <f t="shared" si="6"/>
        <v>0</v>
      </c>
      <c r="N194" s="541">
        <f t="shared" si="6"/>
        <v>0</v>
      </c>
      <c r="O194" s="541">
        <f t="shared" si="6"/>
        <v>0</v>
      </c>
      <c r="P194" s="541">
        <f t="shared" si="6"/>
        <v>0</v>
      </c>
      <c r="Q194" s="9"/>
      <c r="R194" s="8"/>
      <c r="S194" s="8"/>
      <c r="T194" s="9"/>
      <c r="U194" s="9"/>
      <c r="V194" s="9"/>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row>
    <row r="195" spans="1:61" hidden="1" outlineLevel="1">
      <c r="A195" s="9"/>
      <c r="B195" s="9"/>
      <c r="C195" s="9"/>
      <c r="D195" s="9"/>
      <c r="E195" s="707">
        <f>Asset27</f>
        <v>0</v>
      </c>
      <c r="F195" s="708"/>
      <c r="G195" s="540">
        <f t="shared" si="6"/>
        <v>0</v>
      </c>
      <c r="H195" s="541">
        <f t="shared" si="6"/>
        <v>0</v>
      </c>
      <c r="I195" s="541">
        <f t="shared" si="6"/>
        <v>0</v>
      </c>
      <c r="J195" s="541">
        <f t="shared" si="6"/>
        <v>0</v>
      </c>
      <c r="K195" s="541">
        <f t="shared" si="6"/>
        <v>0</v>
      </c>
      <c r="L195" s="541">
        <f t="shared" si="6"/>
        <v>0</v>
      </c>
      <c r="M195" s="541">
        <f t="shared" si="6"/>
        <v>0</v>
      </c>
      <c r="N195" s="541">
        <f t="shared" si="6"/>
        <v>0</v>
      </c>
      <c r="O195" s="541">
        <f t="shared" si="6"/>
        <v>0</v>
      </c>
      <c r="P195" s="541">
        <f t="shared" si="6"/>
        <v>0</v>
      </c>
      <c r="Q195" s="9"/>
      <c r="R195" s="8"/>
      <c r="S195" s="8"/>
      <c r="T195" s="9"/>
      <c r="U195" s="9"/>
      <c r="V195" s="9"/>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row>
    <row r="196" spans="1:61" hidden="1" outlineLevel="1">
      <c r="A196" s="9"/>
      <c r="B196" s="9"/>
      <c r="C196" s="9"/>
      <c r="D196" s="9"/>
      <c r="E196" s="705">
        <f>Asset28</f>
        <v>0</v>
      </c>
      <c r="F196" s="706"/>
      <c r="G196" s="540">
        <f t="shared" si="6"/>
        <v>0</v>
      </c>
      <c r="H196" s="541">
        <f t="shared" si="6"/>
        <v>0</v>
      </c>
      <c r="I196" s="541">
        <f t="shared" si="6"/>
        <v>0</v>
      </c>
      <c r="J196" s="541">
        <f t="shared" si="6"/>
        <v>0</v>
      </c>
      <c r="K196" s="541">
        <f t="shared" si="6"/>
        <v>0</v>
      </c>
      <c r="L196" s="541">
        <f t="shared" si="6"/>
        <v>0</v>
      </c>
      <c r="M196" s="541">
        <f t="shared" si="6"/>
        <v>0</v>
      </c>
      <c r="N196" s="541">
        <f t="shared" si="6"/>
        <v>0</v>
      </c>
      <c r="O196" s="541">
        <f t="shared" si="6"/>
        <v>0</v>
      </c>
      <c r="P196" s="541">
        <f t="shared" si="6"/>
        <v>0</v>
      </c>
      <c r="Q196" s="9"/>
      <c r="R196" s="8"/>
      <c r="S196" s="8"/>
      <c r="T196" s="9"/>
      <c r="U196" s="9"/>
      <c r="V196" s="9"/>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row>
    <row r="197" spans="1:61" hidden="1" outlineLevel="1">
      <c r="A197" s="9"/>
      <c r="B197" s="9"/>
      <c r="C197" s="9"/>
      <c r="D197" s="9"/>
      <c r="E197" s="703">
        <f>Asset29</f>
        <v>0</v>
      </c>
      <c r="F197" s="704"/>
      <c r="G197" s="540">
        <f t="shared" si="6"/>
        <v>0</v>
      </c>
      <c r="H197" s="541">
        <f t="shared" si="6"/>
        <v>0</v>
      </c>
      <c r="I197" s="541">
        <f t="shared" si="6"/>
        <v>0</v>
      </c>
      <c r="J197" s="541">
        <f t="shared" si="6"/>
        <v>0</v>
      </c>
      <c r="K197" s="541">
        <f t="shared" si="6"/>
        <v>0</v>
      </c>
      <c r="L197" s="541">
        <f t="shared" si="6"/>
        <v>0</v>
      </c>
      <c r="M197" s="541">
        <f t="shared" si="6"/>
        <v>0</v>
      </c>
      <c r="N197" s="541">
        <f t="shared" si="6"/>
        <v>0</v>
      </c>
      <c r="O197" s="541">
        <f t="shared" si="6"/>
        <v>0</v>
      </c>
      <c r="P197" s="541">
        <f t="shared" si="6"/>
        <v>0</v>
      </c>
      <c r="Q197" s="9"/>
      <c r="R197" s="8"/>
      <c r="S197" s="8"/>
      <c r="T197" s="9"/>
      <c r="U197" s="9"/>
      <c r="V197" s="9"/>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row>
    <row r="198" spans="1:61" hidden="1" outlineLevel="1">
      <c r="A198" s="9"/>
      <c r="B198" s="9"/>
      <c r="C198" s="9"/>
      <c r="D198" s="9"/>
      <c r="E198" s="703">
        <f>Asset30</f>
        <v>0</v>
      </c>
      <c r="F198" s="704"/>
      <c r="G198" s="540">
        <f t="shared" si="6"/>
        <v>0</v>
      </c>
      <c r="H198" s="541">
        <f t="shared" si="6"/>
        <v>0</v>
      </c>
      <c r="I198" s="541">
        <f t="shared" si="6"/>
        <v>0</v>
      </c>
      <c r="J198" s="541">
        <f t="shared" si="6"/>
        <v>0</v>
      </c>
      <c r="K198" s="541">
        <f t="shared" si="6"/>
        <v>0</v>
      </c>
      <c r="L198" s="541">
        <f t="shared" si="6"/>
        <v>0</v>
      </c>
      <c r="M198" s="541">
        <f t="shared" si="6"/>
        <v>0</v>
      </c>
      <c r="N198" s="541">
        <f t="shared" si="6"/>
        <v>0</v>
      </c>
      <c r="O198" s="541">
        <f t="shared" si="6"/>
        <v>0</v>
      </c>
      <c r="P198" s="541">
        <f t="shared" si="6"/>
        <v>0</v>
      </c>
      <c r="Q198" s="9"/>
      <c r="R198" s="8"/>
      <c r="S198" s="8"/>
      <c r="T198" s="9"/>
      <c r="U198" s="9"/>
      <c r="V198" s="9"/>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row>
    <row r="199" spans="1:61" hidden="1" outlineLevel="2">
      <c r="A199" s="9"/>
      <c r="B199" s="9"/>
      <c r="C199" s="9"/>
      <c r="D199" s="9"/>
      <c r="E199" s="703">
        <f>Asset31</f>
        <v>0</v>
      </c>
      <c r="F199" s="704"/>
      <c r="G199" s="540">
        <f t="shared" si="6"/>
        <v>0</v>
      </c>
      <c r="H199" s="541">
        <f t="shared" si="6"/>
        <v>0</v>
      </c>
      <c r="I199" s="541">
        <f t="shared" si="6"/>
        <v>0</v>
      </c>
      <c r="J199" s="541">
        <f t="shared" si="6"/>
        <v>0</v>
      </c>
      <c r="K199" s="541">
        <f t="shared" si="6"/>
        <v>0</v>
      </c>
      <c r="L199" s="541">
        <f t="shared" si="6"/>
        <v>0</v>
      </c>
      <c r="M199" s="541">
        <f t="shared" si="6"/>
        <v>0</v>
      </c>
      <c r="N199" s="541">
        <f t="shared" si="6"/>
        <v>0</v>
      </c>
      <c r="O199" s="541">
        <f t="shared" si="6"/>
        <v>0</v>
      </c>
      <c r="P199" s="541">
        <f t="shared" si="6"/>
        <v>0</v>
      </c>
      <c r="Q199" s="9"/>
      <c r="R199" s="8"/>
      <c r="S199" s="8"/>
      <c r="T199" s="9"/>
      <c r="U199" s="9"/>
      <c r="V199" s="9"/>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row>
    <row r="200" spans="1:61" hidden="1" outlineLevel="2">
      <c r="A200" s="9"/>
      <c r="B200" s="9"/>
      <c r="C200" s="9"/>
      <c r="D200" s="9"/>
      <c r="E200" s="703">
        <f>Asset32</f>
        <v>0</v>
      </c>
      <c r="F200" s="704"/>
      <c r="G200" s="540">
        <f t="shared" si="6"/>
        <v>0</v>
      </c>
      <c r="H200" s="541">
        <f t="shared" si="6"/>
        <v>0</v>
      </c>
      <c r="I200" s="541">
        <f t="shared" si="6"/>
        <v>0</v>
      </c>
      <c r="J200" s="541">
        <f t="shared" si="6"/>
        <v>0</v>
      </c>
      <c r="K200" s="541">
        <f t="shared" si="6"/>
        <v>0</v>
      </c>
      <c r="L200" s="541">
        <f t="shared" si="6"/>
        <v>0</v>
      </c>
      <c r="M200" s="541">
        <f t="shared" si="6"/>
        <v>0</v>
      </c>
      <c r="N200" s="541">
        <f t="shared" si="6"/>
        <v>0</v>
      </c>
      <c r="O200" s="541">
        <f t="shared" si="6"/>
        <v>0</v>
      </c>
      <c r="P200" s="541">
        <f t="shared" si="6"/>
        <v>0</v>
      </c>
      <c r="Q200" s="9"/>
      <c r="R200" s="8"/>
      <c r="S200" s="8"/>
      <c r="T200" s="9"/>
      <c r="U200" s="9"/>
      <c r="V200" s="9"/>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row>
    <row r="201" spans="1:61" hidden="1" outlineLevel="2">
      <c r="A201" s="9"/>
      <c r="B201" s="9"/>
      <c r="C201" s="9"/>
      <c r="D201" s="9"/>
      <c r="E201" s="703">
        <f>Asset33</f>
        <v>0</v>
      </c>
      <c r="F201" s="704"/>
      <c r="G201" s="540">
        <f t="shared" ref="G201:P216" si="7">G93-G147</f>
        <v>0</v>
      </c>
      <c r="H201" s="541">
        <f t="shared" si="7"/>
        <v>0</v>
      </c>
      <c r="I201" s="541">
        <f t="shared" si="7"/>
        <v>0</v>
      </c>
      <c r="J201" s="541">
        <f t="shared" si="7"/>
        <v>0</v>
      </c>
      <c r="K201" s="541">
        <f t="shared" si="7"/>
        <v>0</v>
      </c>
      <c r="L201" s="541">
        <f t="shared" si="7"/>
        <v>0</v>
      </c>
      <c r="M201" s="541">
        <f t="shared" si="7"/>
        <v>0</v>
      </c>
      <c r="N201" s="541">
        <f t="shared" si="7"/>
        <v>0</v>
      </c>
      <c r="O201" s="541">
        <f t="shared" si="7"/>
        <v>0</v>
      </c>
      <c r="P201" s="541">
        <f t="shared" si="7"/>
        <v>0</v>
      </c>
      <c r="Q201" s="9"/>
      <c r="R201" s="8"/>
      <c r="S201" s="8"/>
      <c r="T201" s="9"/>
      <c r="U201" s="9"/>
      <c r="V201" s="9"/>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row>
    <row r="202" spans="1:61" hidden="1" outlineLevel="2">
      <c r="A202" s="9"/>
      <c r="B202" s="9"/>
      <c r="C202" s="9"/>
      <c r="D202" s="9"/>
      <c r="E202" s="703">
        <f>Asset34</f>
        <v>0</v>
      </c>
      <c r="F202" s="704"/>
      <c r="G202" s="540">
        <f t="shared" si="7"/>
        <v>0</v>
      </c>
      <c r="H202" s="541">
        <f t="shared" si="7"/>
        <v>0</v>
      </c>
      <c r="I202" s="541">
        <f t="shared" si="7"/>
        <v>0</v>
      </c>
      <c r="J202" s="541">
        <f t="shared" si="7"/>
        <v>0</v>
      </c>
      <c r="K202" s="541">
        <f t="shared" si="7"/>
        <v>0</v>
      </c>
      <c r="L202" s="541">
        <f t="shared" si="7"/>
        <v>0</v>
      </c>
      <c r="M202" s="541">
        <f t="shared" si="7"/>
        <v>0</v>
      </c>
      <c r="N202" s="541">
        <f t="shared" si="7"/>
        <v>0</v>
      </c>
      <c r="O202" s="541">
        <f t="shared" si="7"/>
        <v>0</v>
      </c>
      <c r="P202" s="541">
        <f t="shared" si="7"/>
        <v>0</v>
      </c>
      <c r="Q202" s="9"/>
      <c r="R202" s="8"/>
      <c r="S202" s="8"/>
      <c r="T202" s="9"/>
      <c r="U202" s="9"/>
      <c r="V202" s="9"/>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row>
    <row r="203" spans="1:61" hidden="1" outlineLevel="2">
      <c r="A203" s="9"/>
      <c r="B203" s="9"/>
      <c r="C203" s="9"/>
      <c r="D203" s="9"/>
      <c r="E203" s="703">
        <f>Asset35</f>
        <v>0</v>
      </c>
      <c r="F203" s="704"/>
      <c r="G203" s="540">
        <f t="shared" si="7"/>
        <v>0</v>
      </c>
      <c r="H203" s="541">
        <f t="shared" si="7"/>
        <v>0</v>
      </c>
      <c r="I203" s="541">
        <f t="shared" si="7"/>
        <v>0</v>
      </c>
      <c r="J203" s="541">
        <f t="shared" si="7"/>
        <v>0</v>
      </c>
      <c r="K203" s="541">
        <f t="shared" si="7"/>
        <v>0</v>
      </c>
      <c r="L203" s="541">
        <f t="shared" si="7"/>
        <v>0</v>
      </c>
      <c r="M203" s="541">
        <f t="shared" si="7"/>
        <v>0</v>
      </c>
      <c r="N203" s="541">
        <f t="shared" si="7"/>
        <v>0</v>
      </c>
      <c r="O203" s="541">
        <f t="shared" si="7"/>
        <v>0</v>
      </c>
      <c r="P203" s="541">
        <f t="shared" si="7"/>
        <v>0</v>
      </c>
      <c r="Q203" s="9"/>
      <c r="R203" s="8"/>
      <c r="S203" s="8"/>
      <c r="T203" s="9"/>
      <c r="U203" s="9"/>
      <c r="V203" s="9"/>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row>
    <row r="204" spans="1:61" hidden="1" outlineLevel="2">
      <c r="A204" s="9"/>
      <c r="B204" s="9"/>
      <c r="C204" s="9"/>
      <c r="D204" s="9"/>
      <c r="E204" s="703">
        <f>Asset36</f>
        <v>0</v>
      </c>
      <c r="F204" s="704"/>
      <c r="G204" s="540">
        <f t="shared" si="7"/>
        <v>0</v>
      </c>
      <c r="H204" s="541">
        <f t="shared" si="7"/>
        <v>0</v>
      </c>
      <c r="I204" s="541">
        <f t="shared" si="7"/>
        <v>0</v>
      </c>
      <c r="J204" s="541">
        <f t="shared" si="7"/>
        <v>0</v>
      </c>
      <c r="K204" s="541">
        <f t="shared" si="7"/>
        <v>0</v>
      </c>
      <c r="L204" s="541">
        <f t="shared" si="7"/>
        <v>0</v>
      </c>
      <c r="M204" s="541">
        <f t="shared" si="7"/>
        <v>0</v>
      </c>
      <c r="N204" s="541">
        <f t="shared" si="7"/>
        <v>0</v>
      </c>
      <c r="O204" s="541">
        <f t="shared" si="7"/>
        <v>0</v>
      </c>
      <c r="P204" s="541">
        <f t="shared" si="7"/>
        <v>0</v>
      </c>
      <c r="Q204" s="9"/>
      <c r="R204" s="8"/>
      <c r="S204" s="8"/>
      <c r="T204" s="9"/>
      <c r="U204" s="9"/>
      <c r="V204" s="9"/>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row>
    <row r="205" spans="1:61" hidden="1" outlineLevel="2">
      <c r="A205" s="9"/>
      <c r="B205" s="9"/>
      <c r="C205" s="9"/>
      <c r="D205" s="9"/>
      <c r="E205" s="703">
        <f>Asset37</f>
        <v>0</v>
      </c>
      <c r="F205" s="704"/>
      <c r="G205" s="540">
        <f t="shared" si="7"/>
        <v>0</v>
      </c>
      <c r="H205" s="541">
        <f t="shared" si="7"/>
        <v>0</v>
      </c>
      <c r="I205" s="541">
        <f t="shared" si="7"/>
        <v>0</v>
      </c>
      <c r="J205" s="541">
        <f t="shared" si="7"/>
        <v>0</v>
      </c>
      <c r="K205" s="541">
        <f t="shared" si="7"/>
        <v>0</v>
      </c>
      <c r="L205" s="541">
        <f t="shared" si="7"/>
        <v>0</v>
      </c>
      <c r="M205" s="541">
        <f t="shared" si="7"/>
        <v>0</v>
      </c>
      <c r="N205" s="541">
        <f t="shared" si="7"/>
        <v>0</v>
      </c>
      <c r="O205" s="541">
        <f t="shared" si="7"/>
        <v>0</v>
      </c>
      <c r="P205" s="541">
        <f t="shared" si="7"/>
        <v>0</v>
      </c>
      <c r="Q205" s="9"/>
      <c r="R205" s="8"/>
      <c r="S205" s="8"/>
      <c r="T205" s="9"/>
      <c r="U205" s="9"/>
      <c r="V205" s="9"/>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row>
    <row r="206" spans="1:61" hidden="1" outlineLevel="2">
      <c r="A206" s="9"/>
      <c r="B206" s="9"/>
      <c r="C206" s="9"/>
      <c r="D206" s="9"/>
      <c r="E206" s="703">
        <f>Asset38</f>
        <v>0</v>
      </c>
      <c r="F206" s="704"/>
      <c r="G206" s="540">
        <f t="shared" si="7"/>
        <v>0</v>
      </c>
      <c r="H206" s="541">
        <f t="shared" si="7"/>
        <v>0</v>
      </c>
      <c r="I206" s="541">
        <f t="shared" si="7"/>
        <v>0</v>
      </c>
      <c r="J206" s="541">
        <f t="shared" si="7"/>
        <v>0</v>
      </c>
      <c r="K206" s="541">
        <f t="shared" si="7"/>
        <v>0</v>
      </c>
      <c r="L206" s="541">
        <f t="shared" si="7"/>
        <v>0</v>
      </c>
      <c r="M206" s="541">
        <f t="shared" si="7"/>
        <v>0</v>
      </c>
      <c r="N206" s="541">
        <f t="shared" si="7"/>
        <v>0</v>
      </c>
      <c r="O206" s="541">
        <f t="shared" si="7"/>
        <v>0</v>
      </c>
      <c r="P206" s="541">
        <f t="shared" si="7"/>
        <v>0</v>
      </c>
      <c r="Q206" s="9"/>
      <c r="R206" s="8"/>
      <c r="S206" s="8"/>
      <c r="T206" s="9"/>
      <c r="U206" s="9"/>
      <c r="V206" s="9"/>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row>
    <row r="207" spans="1:61" hidden="1" outlineLevel="2">
      <c r="A207" s="9"/>
      <c r="B207" s="9"/>
      <c r="C207" s="9"/>
      <c r="D207" s="9"/>
      <c r="E207" s="703">
        <f>Asset39</f>
        <v>0</v>
      </c>
      <c r="F207" s="704"/>
      <c r="G207" s="540">
        <f t="shared" si="7"/>
        <v>0</v>
      </c>
      <c r="H207" s="541">
        <f t="shared" si="7"/>
        <v>0</v>
      </c>
      <c r="I207" s="541">
        <f t="shared" si="7"/>
        <v>0</v>
      </c>
      <c r="J207" s="541">
        <f t="shared" si="7"/>
        <v>0</v>
      </c>
      <c r="K207" s="541">
        <f t="shared" si="7"/>
        <v>0</v>
      </c>
      <c r="L207" s="541">
        <f t="shared" si="7"/>
        <v>0</v>
      </c>
      <c r="M207" s="541">
        <f t="shared" si="7"/>
        <v>0</v>
      </c>
      <c r="N207" s="541">
        <f t="shared" si="7"/>
        <v>0</v>
      </c>
      <c r="O207" s="541">
        <f t="shared" si="7"/>
        <v>0</v>
      </c>
      <c r="P207" s="541">
        <f t="shared" si="7"/>
        <v>0</v>
      </c>
      <c r="Q207" s="9"/>
      <c r="R207" s="8"/>
      <c r="S207" s="8"/>
      <c r="T207" s="9"/>
      <c r="U207" s="9"/>
      <c r="V207" s="9"/>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row>
    <row r="208" spans="1:61" hidden="1" outlineLevel="2">
      <c r="A208" s="9"/>
      <c r="B208" s="9"/>
      <c r="C208" s="9"/>
      <c r="D208" s="9"/>
      <c r="E208" s="703">
        <f>Asset40</f>
        <v>0</v>
      </c>
      <c r="F208" s="704"/>
      <c r="G208" s="540">
        <f t="shared" si="7"/>
        <v>0</v>
      </c>
      <c r="H208" s="541">
        <f t="shared" si="7"/>
        <v>0</v>
      </c>
      <c r="I208" s="541">
        <f t="shared" si="7"/>
        <v>0</v>
      </c>
      <c r="J208" s="541">
        <f t="shared" si="7"/>
        <v>0</v>
      </c>
      <c r="K208" s="541">
        <f t="shared" si="7"/>
        <v>0</v>
      </c>
      <c r="L208" s="541">
        <f t="shared" si="7"/>
        <v>0</v>
      </c>
      <c r="M208" s="541">
        <f t="shared" si="7"/>
        <v>0</v>
      </c>
      <c r="N208" s="541">
        <f t="shared" si="7"/>
        <v>0</v>
      </c>
      <c r="O208" s="541">
        <f t="shared" si="7"/>
        <v>0</v>
      </c>
      <c r="P208" s="541">
        <f t="shared" si="7"/>
        <v>0</v>
      </c>
      <c r="Q208" s="9"/>
      <c r="R208" s="8"/>
      <c r="S208" s="8"/>
      <c r="T208" s="9"/>
      <c r="U208" s="9"/>
      <c r="V208" s="9"/>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row>
    <row r="209" spans="1:61" hidden="1" outlineLevel="2">
      <c r="A209" s="9"/>
      <c r="B209" s="9"/>
      <c r="C209" s="9"/>
      <c r="D209" s="9"/>
      <c r="E209" s="703">
        <f>Asset41</f>
        <v>0</v>
      </c>
      <c r="F209" s="704"/>
      <c r="G209" s="540">
        <f t="shared" si="7"/>
        <v>0</v>
      </c>
      <c r="H209" s="541">
        <f t="shared" si="7"/>
        <v>0</v>
      </c>
      <c r="I209" s="541">
        <f t="shared" si="7"/>
        <v>0</v>
      </c>
      <c r="J209" s="541">
        <f t="shared" si="7"/>
        <v>0</v>
      </c>
      <c r="K209" s="541">
        <f t="shared" si="7"/>
        <v>0</v>
      </c>
      <c r="L209" s="541">
        <f t="shared" si="7"/>
        <v>0</v>
      </c>
      <c r="M209" s="541">
        <f t="shared" si="7"/>
        <v>0</v>
      </c>
      <c r="N209" s="541">
        <f t="shared" si="7"/>
        <v>0</v>
      </c>
      <c r="O209" s="541">
        <f t="shared" si="7"/>
        <v>0</v>
      </c>
      <c r="P209" s="541">
        <f t="shared" si="7"/>
        <v>0</v>
      </c>
      <c r="Q209" s="9"/>
      <c r="R209" s="8"/>
      <c r="S209" s="8"/>
      <c r="T209" s="9"/>
      <c r="U209" s="9"/>
      <c r="V209" s="9"/>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row>
    <row r="210" spans="1:61" hidden="1" outlineLevel="2">
      <c r="A210" s="9"/>
      <c r="B210" s="9"/>
      <c r="C210" s="9"/>
      <c r="D210" s="9"/>
      <c r="E210" s="703">
        <f>Asset42</f>
        <v>0</v>
      </c>
      <c r="F210" s="704"/>
      <c r="G210" s="540">
        <f t="shared" si="7"/>
        <v>0</v>
      </c>
      <c r="H210" s="541">
        <f t="shared" si="7"/>
        <v>0</v>
      </c>
      <c r="I210" s="541">
        <f t="shared" si="7"/>
        <v>0</v>
      </c>
      <c r="J210" s="541">
        <f t="shared" si="7"/>
        <v>0</v>
      </c>
      <c r="K210" s="541">
        <f t="shared" si="7"/>
        <v>0</v>
      </c>
      <c r="L210" s="541">
        <f t="shared" si="7"/>
        <v>0</v>
      </c>
      <c r="M210" s="541">
        <f t="shared" si="7"/>
        <v>0</v>
      </c>
      <c r="N210" s="541">
        <f t="shared" si="7"/>
        <v>0</v>
      </c>
      <c r="O210" s="541">
        <f t="shared" si="7"/>
        <v>0</v>
      </c>
      <c r="P210" s="541">
        <f t="shared" si="7"/>
        <v>0</v>
      </c>
      <c r="Q210" s="9"/>
      <c r="R210" s="8"/>
      <c r="S210" s="8"/>
      <c r="T210" s="9"/>
      <c r="U210" s="9"/>
      <c r="V210" s="9"/>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row>
    <row r="211" spans="1:61" hidden="1" outlineLevel="2">
      <c r="A211" s="9"/>
      <c r="B211" s="9"/>
      <c r="C211" s="9"/>
      <c r="D211" s="9"/>
      <c r="E211" s="703">
        <f>Asset43</f>
        <v>0</v>
      </c>
      <c r="F211" s="704"/>
      <c r="G211" s="540">
        <f t="shared" si="7"/>
        <v>0</v>
      </c>
      <c r="H211" s="541">
        <f t="shared" si="7"/>
        <v>0</v>
      </c>
      <c r="I211" s="541">
        <f t="shared" si="7"/>
        <v>0</v>
      </c>
      <c r="J211" s="541">
        <f t="shared" si="7"/>
        <v>0</v>
      </c>
      <c r="K211" s="541">
        <f t="shared" si="7"/>
        <v>0</v>
      </c>
      <c r="L211" s="541">
        <f t="shared" si="7"/>
        <v>0</v>
      </c>
      <c r="M211" s="541">
        <f t="shared" si="7"/>
        <v>0</v>
      </c>
      <c r="N211" s="541">
        <f t="shared" si="7"/>
        <v>0</v>
      </c>
      <c r="O211" s="541">
        <f t="shared" si="7"/>
        <v>0</v>
      </c>
      <c r="P211" s="541">
        <f t="shared" si="7"/>
        <v>0</v>
      </c>
      <c r="Q211" s="9"/>
      <c r="R211" s="8"/>
      <c r="S211" s="8"/>
      <c r="T211" s="9"/>
      <c r="U211" s="9"/>
      <c r="V211" s="9"/>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row>
    <row r="212" spans="1:61" hidden="1" outlineLevel="2">
      <c r="A212" s="9"/>
      <c r="B212" s="9"/>
      <c r="C212" s="9"/>
      <c r="D212" s="9"/>
      <c r="E212" s="703">
        <f>Asset44</f>
        <v>0</v>
      </c>
      <c r="F212" s="704"/>
      <c r="G212" s="540">
        <f t="shared" si="7"/>
        <v>0</v>
      </c>
      <c r="H212" s="541">
        <f t="shared" si="7"/>
        <v>0</v>
      </c>
      <c r="I212" s="541">
        <f t="shared" si="7"/>
        <v>0</v>
      </c>
      <c r="J212" s="541">
        <f t="shared" si="7"/>
        <v>0</v>
      </c>
      <c r="K212" s="541">
        <f t="shared" si="7"/>
        <v>0</v>
      </c>
      <c r="L212" s="541">
        <f t="shared" si="7"/>
        <v>0</v>
      </c>
      <c r="M212" s="541">
        <f t="shared" si="7"/>
        <v>0</v>
      </c>
      <c r="N212" s="541">
        <f t="shared" si="7"/>
        <v>0</v>
      </c>
      <c r="O212" s="541">
        <f t="shared" si="7"/>
        <v>0</v>
      </c>
      <c r="P212" s="541">
        <f t="shared" si="7"/>
        <v>0</v>
      </c>
      <c r="Q212" s="9"/>
      <c r="R212" s="8"/>
      <c r="S212" s="8"/>
      <c r="T212" s="9"/>
      <c r="U212" s="9"/>
      <c r="V212" s="9"/>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row>
    <row r="213" spans="1:61" hidden="1" outlineLevel="2">
      <c r="A213" s="9"/>
      <c r="B213" s="9"/>
      <c r="C213" s="9"/>
      <c r="D213" s="9"/>
      <c r="E213" s="703">
        <f>Asset45</f>
        <v>0</v>
      </c>
      <c r="F213" s="704"/>
      <c r="G213" s="540">
        <f t="shared" si="7"/>
        <v>0</v>
      </c>
      <c r="H213" s="541">
        <f t="shared" si="7"/>
        <v>0</v>
      </c>
      <c r="I213" s="541">
        <f t="shared" si="7"/>
        <v>0</v>
      </c>
      <c r="J213" s="541">
        <f t="shared" si="7"/>
        <v>0</v>
      </c>
      <c r="K213" s="541">
        <f t="shared" si="7"/>
        <v>0</v>
      </c>
      <c r="L213" s="541">
        <f t="shared" si="7"/>
        <v>0</v>
      </c>
      <c r="M213" s="541">
        <f t="shared" si="7"/>
        <v>0</v>
      </c>
      <c r="N213" s="541">
        <f t="shared" si="7"/>
        <v>0</v>
      </c>
      <c r="O213" s="541">
        <f t="shared" si="7"/>
        <v>0</v>
      </c>
      <c r="P213" s="541">
        <f t="shared" si="7"/>
        <v>0</v>
      </c>
      <c r="Q213" s="9"/>
      <c r="R213" s="8"/>
      <c r="S213" s="8"/>
      <c r="T213" s="9"/>
      <c r="U213" s="9"/>
      <c r="V213" s="9"/>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row>
    <row r="214" spans="1:61" hidden="1" outlineLevel="2">
      <c r="A214" s="9"/>
      <c r="B214" s="9"/>
      <c r="C214" s="9"/>
      <c r="D214" s="9"/>
      <c r="E214" s="703">
        <f>Asset46</f>
        <v>0</v>
      </c>
      <c r="F214" s="704"/>
      <c r="G214" s="540">
        <f t="shared" si="7"/>
        <v>0</v>
      </c>
      <c r="H214" s="541">
        <f t="shared" si="7"/>
        <v>0</v>
      </c>
      <c r="I214" s="541">
        <f t="shared" si="7"/>
        <v>0</v>
      </c>
      <c r="J214" s="541">
        <f t="shared" si="7"/>
        <v>0</v>
      </c>
      <c r="K214" s="541">
        <f t="shared" si="7"/>
        <v>0</v>
      </c>
      <c r="L214" s="541">
        <f t="shared" si="7"/>
        <v>0</v>
      </c>
      <c r="M214" s="541">
        <f t="shared" si="7"/>
        <v>0</v>
      </c>
      <c r="N214" s="541">
        <f t="shared" si="7"/>
        <v>0</v>
      </c>
      <c r="O214" s="541">
        <f t="shared" si="7"/>
        <v>0</v>
      </c>
      <c r="P214" s="541">
        <f t="shared" si="7"/>
        <v>0</v>
      </c>
      <c r="Q214" s="9"/>
      <c r="R214" s="8"/>
      <c r="S214" s="8"/>
      <c r="T214" s="9"/>
      <c r="U214" s="9"/>
      <c r="V214" s="9"/>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row>
    <row r="215" spans="1:61" hidden="1" outlineLevel="1" collapsed="1">
      <c r="A215" s="9"/>
      <c r="B215" s="9"/>
      <c r="C215" s="9"/>
      <c r="D215" s="9"/>
      <c r="E215" s="703">
        <f>Asset47</f>
        <v>0</v>
      </c>
      <c r="F215" s="704"/>
      <c r="G215" s="540">
        <f t="shared" si="7"/>
        <v>0</v>
      </c>
      <c r="H215" s="541">
        <f t="shared" si="7"/>
        <v>0</v>
      </c>
      <c r="I215" s="541">
        <f t="shared" si="7"/>
        <v>0</v>
      </c>
      <c r="J215" s="541">
        <f t="shared" si="7"/>
        <v>0</v>
      </c>
      <c r="K215" s="541">
        <f t="shared" si="7"/>
        <v>0</v>
      </c>
      <c r="L215" s="541">
        <f t="shared" si="7"/>
        <v>0</v>
      </c>
      <c r="M215" s="541">
        <f t="shared" si="7"/>
        <v>0</v>
      </c>
      <c r="N215" s="541">
        <f t="shared" si="7"/>
        <v>0</v>
      </c>
      <c r="O215" s="541">
        <f t="shared" si="7"/>
        <v>0</v>
      </c>
      <c r="P215" s="541">
        <f t="shared" si="7"/>
        <v>0</v>
      </c>
      <c r="Q215" s="9"/>
      <c r="R215" s="8"/>
      <c r="S215" s="8"/>
      <c r="T215" s="9"/>
      <c r="U215" s="9"/>
      <c r="V215" s="9"/>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row>
    <row r="216" spans="1:61" hidden="1" outlineLevel="1">
      <c r="A216" s="9"/>
      <c r="B216" s="9"/>
      <c r="C216" s="9"/>
      <c r="D216" s="9"/>
      <c r="E216" s="703" t="str">
        <f>Asset48</f>
        <v>Building installation</v>
      </c>
      <c r="F216" s="704"/>
      <c r="G216" s="540">
        <f t="shared" si="7"/>
        <v>0</v>
      </c>
      <c r="H216" s="541">
        <f t="shared" si="7"/>
        <v>0</v>
      </c>
      <c r="I216" s="541">
        <f t="shared" si="7"/>
        <v>0</v>
      </c>
      <c r="J216" s="541">
        <f t="shared" si="7"/>
        <v>0</v>
      </c>
      <c r="K216" s="541">
        <f t="shared" si="7"/>
        <v>0</v>
      </c>
      <c r="L216" s="541">
        <f t="shared" si="7"/>
        <v>0</v>
      </c>
      <c r="M216" s="541">
        <f t="shared" si="7"/>
        <v>0</v>
      </c>
      <c r="N216" s="541">
        <f t="shared" si="7"/>
        <v>0</v>
      </c>
      <c r="O216" s="541">
        <f t="shared" si="7"/>
        <v>0</v>
      </c>
      <c r="P216" s="541">
        <f t="shared" si="7"/>
        <v>0</v>
      </c>
      <c r="Q216" s="9"/>
      <c r="R216" s="8"/>
      <c r="S216" s="8"/>
      <c r="T216" s="9"/>
      <c r="U216" s="9"/>
      <c r="V216" s="9"/>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row>
    <row r="217" spans="1:61" hidden="1" outlineLevel="1">
      <c r="A217" s="9"/>
      <c r="B217" s="9"/>
      <c r="C217" s="9"/>
      <c r="D217" s="9"/>
      <c r="E217" s="703" t="str">
        <f>Asset49</f>
        <v>In-house software</v>
      </c>
      <c r="F217" s="704"/>
      <c r="G217" s="540">
        <f t="shared" ref="G217:P218" si="8">G109-G163</f>
        <v>0</v>
      </c>
      <c r="H217" s="541">
        <f t="shared" si="8"/>
        <v>0</v>
      </c>
      <c r="I217" s="541">
        <f t="shared" si="8"/>
        <v>0</v>
      </c>
      <c r="J217" s="541">
        <f t="shared" si="8"/>
        <v>0</v>
      </c>
      <c r="K217" s="541">
        <f t="shared" si="8"/>
        <v>0</v>
      </c>
      <c r="L217" s="541">
        <f t="shared" si="8"/>
        <v>0</v>
      </c>
      <c r="M217" s="541">
        <f t="shared" si="8"/>
        <v>0</v>
      </c>
      <c r="N217" s="541">
        <f t="shared" si="8"/>
        <v>0</v>
      </c>
      <c r="O217" s="541">
        <f t="shared" si="8"/>
        <v>0</v>
      </c>
      <c r="P217" s="541">
        <f t="shared" si="8"/>
        <v>0</v>
      </c>
      <c r="Q217" s="9"/>
      <c r="R217" s="8"/>
      <c r="S217" s="8"/>
      <c r="T217" s="9"/>
      <c r="U217" s="9"/>
      <c r="V217" s="9"/>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row>
    <row r="218" spans="1:61" hidden="1" outlineLevel="1">
      <c r="A218" s="9"/>
      <c r="B218" s="9"/>
      <c r="C218" s="9"/>
      <c r="D218" s="9"/>
      <c r="E218" s="703" t="str">
        <f>Asset50</f>
        <v>Equity raising costs</v>
      </c>
      <c r="F218" s="704"/>
      <c r="G218" s="540">
        <f t="shared" si="8"/>
        <v>0</v>
      </c>
      <c r="H218" s="541">
        <f t="shared" si="8"/>
        <v>0</v>
      </c>
      <c r="I218" s="541">
        <f t="shared" si="8"/>
        <v>0</v>
      </c>
      <c r="J218" s="541">
        <f t="shared" si="8"/>
        <v>0</v>
      </c>
      <c r="K218" s="541">
        <f t="shared" si="8"/>
        <v>0</v>
      </c>
      <c r="L218" s="541">
        <f t="shared" si="8"/>
        <v>0</v>
      </c>
      <c r="M218" s="541">
        <f t="shared" si="8"/>
        <v>0</v>
      </c>
      <c r="N218" s="541">
        <f t="shared" si="8"/>
        <v>0</v>
      </c>
      <c r="O218" s="541">
        <f t="shared" si="8"/>
        <v>0</v>
      </c>
      <c r="P218" s="541">
        <f t="shared" si="8"/>
        <v>0</v>
      </c>
      <c r="Q218" s="9"/>
      <c r="R218" s="8"/>
      <c r="S218" s="8"/>
      <c r="T218" s="9"/>
      <c r="U218" s="9"/>
      <c r="V218" s="9"/>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row>
    <row r="219" spans="1:61" collapsed="1">
      <c r="A219" s="9"/>
      <c r="B219" s="9"/>
      <c r="C219" s="9"/>
      <c r="D219" s="118"/>
      <c r="E219" s="705" t="s">
        <v>146</v>
      </c>
      <c r="F219" s="705"/>
      <c r="G219" s="530">
        <f t="shared" ref="G219:P219" si="9">SUM(G169:G218)</f>
        <v>26.722689540372507</v>
      </c>
      <c r="H219" s="530">
        <f t="shared" si="9"/>
        <v>19.999373457311826</v>
      </c>
      <c r="I219" s="530">
        <f t="shared" si="9"/>
        <v>14.487978840157616</v>
      </c>
      <c r="J219" s="530">
        <f t="shared" si="9"/>
        <v>15.82843522977754</v>
      </c>
      <c r="K219" s="530">
        <f t="shared" si="9"/>
        <v>10.719950672092773</v>
      </c>
      <c r="L219" s="530">
        <f t="shared" si="9"/>
        <v>0</v>
      </c>
      <c r="M219" s="530">
        <f t="shared" si="9"/>
        <v>0</v>
      </c>
      <c r="N219" s="530">
        <f t="shared" si="9"/>
        <v>0</v>
      </c>
      <c r="O219" s="530">
        <f t="shared" si="9"/>
        <v>0</v>
      </c>
      <c r="P219" s="530">
        <f t="shared" si="9"/>
        <v>0</v>
      </c>
      <c r="Q219" s="89"/>
      <c r="R219" s="8"/>
      <c r="S219" s="8"/>
      <c r="T219" s="9"/>
      <c r="U219" s="9"/>
      <c r="V219" s="9"/>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row>
    <row r="220" spans="1:61">
      <c r="A220" s="9"/>
      <c r="B220" s="9"/>
      <c r="C220" s="9"/>
      <c r="D220" s="9"/>
      <c r="E220" s="9"/>
      <c r="F220" s="54"/>
      <c r="G220" s="54"/>
      <c r="H220" s="54"/>
      <c r="I220" s="54"/>
      <c r="J220" s="54"/>
      <c r="K220" s="54"/>
      <c r="L220" s="54"/>
      <c r="M220" s="54"/>
      <c r="N220" s="54"/>
      <c r="O220" s="54"/>
      <c r="P220" s="54"/>
      <c r="Q220" s="365">
        <f ca="1">SUM(OFFSET(G219,0,0,1,$R$7))</f>
        <v>87.758427739712261</v>
      </c>
      <c r="R220" s="8"/>
      <c r="S220" s="8"/>
      <c r="T220" s="9"/>
      <c r="U220" s="9"/>
      <c r="V220" s="9"/>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row>
    <row r="221" spans="1:61" ht="15.75">
      <c r="A221" s="69"/>
      <c r="B221" s="69"/>
      <c r="C221" s="69"/>
      <c r="D221" s="69"/>
      <c r="E221" s="710" t="str">
        <f>"Forecast Capital Expenditure – As Commissioned ($m Real "&amp;$F$473&amp;")"</f>
        <v>Forecast Capital Expenditure – As Commissioned ($m Real 2026-27)</v>
      </c>
      <c r="F221" s="710"/>
      <c r="G221" s="710"/>
      <c r="H221" s="710"/>
      <c r="I221" s="94"/>
      <c r="J221" s="72"/>
      <c r="K221" s="72"/>
      <c r="L221" s="70"/>
      <c r="M221" s="70"/>
      <c r="N221" s="70"/>
      <c r="O221" s="70"/>
      <c r="P221" s="70"/>
      <c r="Q221" s="69"/>
      <c r="R221" s="70"/>
      <c r="S221" s="70"/>
      <c r="T221" s="70"/>
      <c r="U221" s="9"/>
      <c r="V221" s="9"/>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row>
    <row r="222" spans="1:61">
      <c r="A222" s="118"/>
      <c r="B222" s="118"/>
      <c r="C222" s="118"/>
      <c r="D222" s="118"/>
      <c r="E222" s="30" t="s">
        <v>147</v>
      </c>
      <c r="F222" s="9"/>
      <c r="G222" s="98" t="str">
        <f t="shared" ref="G222:P222" si="10">G60</f>
        <v>2027-28</v>
      </c>
      <c r="H222" s="98" t="str">
        <f t="shared" si="10"/>
        <v>2028-29</v>
      </c>
      <c r="I222" s="98" t="str">
        <f t="shared" si="10"/>
        <v>2029-30</v>
      </c>
      <c r="J222" s="98" t="str">
        <f t="shared" si="10"/>
        <v>2030-31</v>
      </c>
      <c r="K222" s="98" t="str">
        <f t="shared" si="10"/>
        <v>2031-32</v>
      </c>
      <c r="L222" s="98" t="str">
        <f t="shared" si="10"/>
        <v>2032-33</v>
      </c>
      <c r="M222" s="98" t="str">
        <f t="shared" si="10"/>
        <v>2033-34</v>
      </c>
      <c r="N222" s="98" t="str">
        <f t="shared" si="10"/>
        <v>2034-35</v>
      </c>
      <c r="O222" s="98" t="str">
        <f t="shared" si="10"/>
        <v>2035-36</v>
      </c>
      <c r="P222" s="98" t="str">
        <f t="shared" si="10"/>
        <v>2036-37</v>
      </c>
      <c r="Q222" s="9"/>
      <c r="R222" s="8"/>
      <c r="S222" s="8"/>
      <c r="T222" s="9"/>
      <c r="U222" s="9"/>
      <c r="V222" s="9"/>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row>
    <row r="223" spans="1:61" hidden="1" outlineLevel="1">
      <c r="A223" s="9"/>
      <c r="B223" s="9"/>
      <c r="C223" s="9"/>
      <c r="D223" s="9"/>
      <c r="E223" s="705" t="str">
        <f>Asset1</f>
        <v>Pipelines</v>
      </c>
      <c r="F223" s="705"/>
      <c r="G223" s="537">
        <f>G61</f>
        <v>18.835286390513357</v>
      </c>
      <c r="H223" s="542">
        <f t="shared" ref="H223:K223" si="11">H61</f>
        <v>13.271127245962139</v>
      </c>
      <c r="I223" s="542">
        <f t="shared" si="11"/>
        <v>8.26840670142224</v>
      </c>
      <c r="J223" s="542">
        <f t="shared" si="11"/>
        <v>8.7475687808794991</v>
      </c>
      <c r="K223" s="542">
        <f t="shared" si="11"/>
        <v>6.093415489382588</v>
      </c>
      <c r="L223" s="532"/>
      <c r="M223" s="532"/>
      <c r="N223" s="532"/>
      <c r="O223" s="532"/>
      <c r="P223" s="532"/>
      <c r="Q223" s="9"/>
      <c r="R223" s="8"/>
      <c r="S223" s="8"/>
      <c r="T223" s="9"/>
      <c r="U223" s="9"/>
      <c r="V223" s="9"/>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row>
    <row r="224" spans="1:61" hidden="1" outlineLevel="1">
      <c r="A224" s="9"/>
      <c r="B224" s="9"/>
      <c r="C224" s="9"/>
      <c r="D224" s="9"/>
      <c r="E224" s="705" t="str">
        <f>Asset2</f>
        <v>Compressors</v>
      </c>
      <c r="F224" s="706"/>
      <c r="G224" s="534">
        <f t="shared" ref="G224:K224" si="12">G62</f>
        <v>0.23064472198076119</v>
      </c>
      <c r="H224" s="469">
        <f t="shared" si="12"/>
        <v>0.3465981399497377</v>
      </c>
      <c r="I224" s="469">
        <f t="shared" si="12"/>
        <v>0.23176663193951044</v>
      </c>
      <c r="J224" s="469">
        <f t="shared" si="12"/>
        <v>0.23271420661186476</v>
      </c>
      <c r="K224" s="469">
        <f t="shared" si="12"/>
        <v>0.23328864752280615</v>
      </c>
      <c r="L224" s="533"/>
      <c r="M224" s="533"/>
      <c r="N224" s="533"/>
      <c r="O224" s="533"/>
      <c r="P224" s="533"/>
      <c r="Q224" s="9"/>
      <c r="R224" s="8"/>
      <c r="S224" s="8"/>
      <c r="T224" s="9"/>
      <c r="U224" s="9"/>
      <c r="V224" s="9"/>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row>
    <row r="225" spans="1:61" hidden="1" outlineLevel="1">
      <c r="A225" s="118"/>
      <c r="B225" s="118"/>
      <c r="C225" s="118"/>
      <c r="D225" s="118"/>
      <c r="E225" s="705" t="str">
        <f>Asset3</f>
        <v>Regulators and meters</v>
      </c>
      <c r="F225" s="706"/>
      <c r="G225" s="534">
        <f t="shared" ref="G225:K225" si="13">G63</f>
        <v>0.86491770742785445</v>
      </c>
      <c r="H225" s="469">
        <f t="shared" si="13"/>
        <v>0.86649534987434418</v>
      </c>
      <c r="I225" s="469">
        <f t="shared" si="13"/>
        <v>0.69529989581853124</v>
      </c>
      <c r="J225" s="469">
        <f t="shared" si="13"/>
        <v>0.63996406818262819</v>
      </c>
      <c r="K225" s="469">
        <f t="shared" si="13"/>
        <v>0.80484583395368137</v>
      </c>
      <c r="L225" s="533"/>
      <c r="M225" s="533"/>
      <c r="N225" s="533"/>
      <c r="O225" s="533"/>
      <c r="P225" s="533"/>
      <c r="Q225" s="9"/>
      <c r="R225" s="8"/>
      <c r="S225" s="8"/>
      <c r="T225" s="9"/>
      <c r="U225" s="9"/>
      <c r="V225" s="9"/>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row>
    <row r="226" spans="1:61" hidden="1" outlineLevel="1">
      <c r="A226" s="9"/>
      <c r="B226" s="9"/>
      <c r="C226" s="9"/>
      <c r="D226" s="9"/>
      <c r="E226" s="705" t="str">
        <f>Asset4</f>
        <v>Easements</v>
      </c>
      <c r="F226" s="706"/>
      <c r="G226" s="534">
        <f t="shared" ref="G226:K226" si="14">G64</f>
        <v>0</v>
      </c>
      <c r="H226" s="469">
        <f t="shared" si="14"/>
        <v>0</v>
      </c>
      <c r="I226" s="469">
        <f t="shared" si="14"/>
        <v>0</v>
      </c>
      <c r="J226" s="469">
        <f t="shared" si="14"/>
        <v>0</v>
      </c>
      <c r="K226" s="469">
        <f t="shared" si="14"/>
        <v>0</v>
      </c>
      <c r="L226" s="533"/>
      <c r="M226" s="533"/>
      <c r="N226" s="533"/>
      <c r="O226" s="533"/>
      <c r="P226" s="533"/>
      <c r="Q226" s="9"/>
      <c r="R226" s="8"/>
      <c r="S226" s="8"/>
      <c r="T226" s="9"/>
      <c r="U226" s="9"/>
      <c r="V226" s="9"/>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row>
    <row r="227" spans="1:61" hidden="1" outlineLevel="1">
      <c r="A227" s="9"/>
      <c r="B227" s="9"/>
      <c r="C227" s="9"/>
      <c r="D227" s="9"/>
      <c r="E227" s="705" t="str">
        <f>Asset5</f>
        <v>Communications</v>
      </c>
      <c r="F227" s="706"/>
      <c r="G227" s="534">
        <f t="shared" ref="G227:K227" si="15">G65</f>
        <v>0</v>
      </c>
      <c r="H227" s="469">
        <f t="shared" si="15"/>
        <v>0</v>
      </c>
      <c r="I227" s="469">
        <f t="shared" si="15"/>
        <v>0</v>
      </c>
      <c r="J227" s="469">
        <f t="shared" si="15"/>
        <v>0</v>
      </c>
      <c r="K227" s="469">
        <f t="shared" si="15"/>
        <v>0</v>
      </c>
      <c r="L227" s="533"/>
      <c r="M227" s="533"/>
      <c r="N227" s="533"/>
      <c r="O227" s="533"/>
      <c r="P227" s="533"/>
      <c r="Q227" s="9"/>
      <c r="R227" s="8"/>
      <c r="S227" s="8"/>
      <c r="T227" s="9"/>
      <c r="U227" s="9"/>
      <c r="V227" s="9"/>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row>
    <row r="228" spans="1:61" hidden="1" outlineLevel="1">
      <c r="A228" s="118"/>
      <c r="B228" s="118"/>
      <c r="C228" s="118"/>
      <c r="D228" s="118"/>
      <c r="E228" s="705" t="str">
        <f>Asset6</f>
        <v>Capitalised AA costs</v>
      </c>
      <c r="F228" s="706"/>
      <c r="G228" s="534">
        <f t="shared" ref="G228:K228" si="16">G66</f>
        <v>0</v>
      </c>
      <c r="H228" s="469">
        <f t="shared" si="16"/>
        <v>0</v>
      </c>
      <c r="I228" s="469">
        <f t="shared" si="16"/>
        <v>9.0045925020330445E-2</v>
      </c>
      <c r="J228" s="469">
        <f t="shared" si="16"/>
        <v>0.47324549780101316</v>
      </c>
      <c r="K228" s="469">
        <f t="shared" si="16"/>
        <v>8.6284622715569081E-2</v>
      </c>
      <c r="L228" s="533"/>
      <c r="M228" s="533"/>
      <c r="N228" s="533"/>
      <c r="O228" s="533"/>
      <c r="P228" s="533"/>
      <c r="Q228" s="9"/>
      <c r="R228" s="8"/>
      <c r="S228" s="8"/>
      <c r="T228" s="9"/>
      <c r="U228" s="9"/>
      <c r="V228" s="9"/>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row>
    <row r="229" spans="1:61" hidden="1" outlineLevel="1">
      <c r="A229" s="9"/>
      <c r="B229" s="9"/>
      <c r="C229" s="9"/>
      <c r="D229" s="9"/>
      <c r="E229" s="705" t="str">
        <f>Asset7</f>
        <v>Group IT</v>
      </c>
      <c r="F229" s="706"/>
      <c r="G229" s="534">
        <f t="shared" ref="G229:K229" si="17">G67</f>
        <v>0.66099766963815831</v>
      </c>
      <c r="H229" s="469">
        <f t="shared" si="17"/>
        <v>0.66099766963815831</v>
      </c>
      <c r="I229" s="469">
        <f t="shared" si="17"/>
        <v>0.66099766963815831</v>
      </c>
      <c r="J229" s="469">
        <f t="shared" si="17"/>
        <v>0.66099766963815831</v>
      </c>
      <c r="K229" s="469">
        <f t="shared" si="17"/>
        <v>0.66099766963815831</v>
      </c>
      <c r="L229" s="533"/>
      <c r="M229" s="533"/>
      <c r="N229" s="533"/>
      <c r="O229" s="533"/>
      <c r="P229" s="533"/>
      <c r="Q229" s="9"/>
      <c r="R229" s="8"/>
      <c r="S229" s="8"/>
      <c r="T229" s="9"/>
      <c r="U229" s="9"/>
      <c r="V229" s="9"/>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row>
    <row r="230" spans="1:61" hidden="1" outlineLevel="1">
      <c r="A230" s="9"/>
      <c r="B230" s="9"/>
      <c r="C230" s="9"/>
      <c r="D230" s="9"/>
      <c r="E230" s="705" t="str">
        <f>Asset8</f>
        <v>SIB Capex</v>
      </c>
      <c r="F230" s="706"/>
      <c r="G230" s="534">
        <f t="shared" ref="G230:K231" si="18">G68</f>
        <v>1.2605617869263361</v>
      </c>
      <c r="H230" s="469">
        <f t="shared" si="18"/>
        <v>1.6192390790232283</v>
      </c>
      <c r="I230" s="469">
        <f t="shared" si="18"/>
        <v>1.4357891483294056</v>
      </c>
      <c r="J230" s="469">
        <f t="shared" si="18"/>
        <v>1.4376842976741144</v>
      </c>
      <c r="K230" s="469">
        <f t="shared" si="18"/>
        <v>1.438833179495997</v>
      </c>
      <c r="L230" s="533"/>
      <c r="M230" s="533"/>
      <c r="N230" s="533"/>
      <c r="O230" s="533"/>
      <c r="P230" s="533"/>
      <c r="Q230" s="9"/>
      <c r="R230" s="8"/>
      <c r="S230" s="8"/>
      <c r="T230" s="9"/>
      <c r="U230" s="9"/>
      <c r="V230" s="9"/>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row>
    <row r="231" spans="1:61" hidden="1" outlineLevel="1">
      <c r="A231" s="118"/>
      <c r="B231" s="118"/>
      <c r="C231" s="118"/>
      <c r="D231" s="118"/>
      <c r="E231" s="705" t="str">
        <f>Asset9</f>
        <v>Pipeline Integrity</v>
      </c>
      <c r="F231" s="706"/>
      <c r="G231" s="534">
        <f t="shared" si="18"/>
        <v>4.8702812638860449</v>
      </c>
      <c r="H231" s="469">
        <f t="shared" si="18"/>
        <v>3.2349159728642185</v>
      </c>
      <c r="I231" s="469">
        <f t="shared" si="18"/>
        <v>3.1056728679894396</v>
      </c>
      <c r="J231" s="469">
        <f t="shared" si="18"/>
        <v>3.636260708990263</v>
      </c>
      <c r="K231" s="469">
        <f t="shared" si="18"/>
        <v>1.4022852293839738</v>
      </c>
      <c r="L231" s="533"/>
      <c r="M231" s="533"/>
      <c r="N231" s="533"/>
      <c r="O231" s="533"/>
      <c r="P231" s="533"/>
      <c r="Q231" s="9"/>
      <c r="R231" s="8"/>
      <c r="S231" s="8"/>
      <c r="T231" s="9"/>
      <c r="U231" s="9"/>
      <c r="V231" s="9"/>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row>
    <row r="232" spans="1:61" hidden="1" outlineLevel="1">
      <c r="A232" s="9"/>
      <c r="B232" s="9"/>
      <c r="C232" s="9"/>
      <c r="D232" s="9"/>
      <c r="E232" s="705">
        <f>Asset10</f>
        <v>0</v>
      </c>
      <c r="F232" s="706"/>
      <c r="G232" s="535"/>
      <c r="H232" s="533"/>
      <c r="I232" s="533"/>
      <c r="J232" s="533"/>
      <c r="K232" s="533"/>
      <c r="L232" s="533"/>
      <c r="M232" s="533"/>
      <c r="N232" s="533"/>
      <c r="O232" s="533"/>
      <c r="P232" s="533"/>
      <c r="Q232" s="9"/>
      <c r="R232" s="8"/>
      <c r="S232" s="8"/>
      <c r="T232" s="9"/>
      <c r="U232" s="9"/>
      <c r="V232" s="9"/>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row>
    <row r="233" spans="1:61" hidden="1" outlineLevel="1">
      <c r="A233" s="9"/>
      <c r="B233" s="9"/>
      <c r="C233" s="9"/>
      <c r="D233" s="9"/>
      <c r="E233" s="705">
        <f>Asset11</f>
        <v>0</v>
      </c>
      <c r="F233" s="706"/>
      <c r="G233" s="535"/>
      <c r="H233" s="533"/>
      <c r="I233" s="533"/>
      <c r="J233" s="533"/>
      <c r="K233" s="533"/>
      <c r="L233" s="533"/>
      <c r="M233" s="533"/>
      <c r="N233" s="533"/>
      <c r="O233" s="533"/>
      <c r="P233" s="533"/>
      <c r="Q233" s="9"/>
      <c r="R233" s="8"/>
      <c r="S233" s="8"/>
      <c r="T233" s="9"/>
      <c r="U233" s="9"/>
      <c r="V233" s="9"/>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row>
    <row r="234" spans="1:61" hidden="1" outlineLevel="1">
      <c r="A234" s="118"/>
      <c r="B234" s="118"/>
      <c r="C234" s="118"/>
      <c r="D234" s="118"/>
      <c r="E234" s="705">
        <f>Asset12</f>
        <v>0</v>
      </c>
      <c r="F234" s="706"/>
      <c r="G234" s="535"/>
      <c r="H234" s="533"/>
      <c r="I234" s="533"/>
      <c r="J234" s="533"/>
      <c r="K234" s="533"/>
      <c r="L234" s="533"/>
      <c r="M234" s="533"/>
      <c r="N234" s="533"/>
      <c r="O234" s="533"/>
      <c r="P234" s="533"/>
      <c r="Q234" s="9"/>
      <c r="R234" s="8"/>
      <c r="S234" s="8"/>
      <c r="T234" s="9"/>
      <c r="U234" s="9"/>
      <c r="V234" s="9"/>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row>
    <row r="235" spans="1:61" hidden="1" outlineLevel="1">
      <c r="A235" s="9"/>
      <c r="B235" s="9"/>
      <c r="C235" s="9"/>
      <c r="D235" s="9"/>
      <c r="E235" s="705">
        <f>Asset13</f>
        <v>0</v>
      </c>
      <c r="F235" s="706"/>
      <c r="G235" s="535"/>
      <c r="H235" s="533"/>
      <c r="I235" s="533"/>
      <c r="J235" s="533"/>
      <c r="K235" s="533"/>
      <c r="L235" s="533"/>
      <c r="M235" s="533"/>
      <c r="N235" s="533"/>
      <c r="O235" s="533"/>
      <c r="P235" s="533"/>
      <c r="Q235" s="9"/>
      <c r="R235" s="8"/>
      <c r="S235" s="8"/>
      <c r="T235" s="9"/>
      <c r="U235" s="9"/>
      <c r="V235" s="9"/>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row>
    <row r="236" spans="1:61" hidden="1" outlineLevel="1">
      <c r="A236" s="9"/>
      <c r="B236" s="9"/>
      <c r="C236" s="9"/>
      <c r="D236" s="9"/>
      <c r="E236" s="705">
        <f>Asset14</f>
        <v>0</v>
      </c>
      <c r="F236" s="706"/>
      <c r="G236" s="535"/>
      <c r="H236" s="533"/>
      <c r="I236" s="533"/>
      <c r="J236" s="533"/>
      <c r="K236" s="533"/>
      <c r="L236" s="533"/>
      <c r="M236" s="533"/>
      <c r="N236" s="533"/>
      <c r="O236" s="533"/>
      <c r="P236" s="533"/>
      <c r="Q236" s="9"/>
      <c r="R236" s="8"/>
      <c r="S236" s="8"/>
      <c r="T236" s="9"/>
      <c r="U236" s="9"/>
      <c r="V236" s="9"/>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row>
    <row r="237" spans="1:61" hidden="1" outlineLevel="1">
      <c r="A237" s="118"/>
      <c r="B237" s="118"/>
      <c r="C237" s="118"/>
      <c r="D237" s="118"/>
      <c r="E237" s="705">
        <f>Asset15</f>
        <v>0</v>
      </c>
      <c r="F237" s="706"/>
      <c r="G237" s="535"/>
      <c r="H237" s="533"/>
      <c r="I237" s="533"/>
      <c r="J237" s="533"/>
      <c r="K237" s="533"/>
      <c r="L237" s="533"/>
      <c r="M237" s="533"/>
      <c r="N237" s="533"/>
      <c r="O237" s="533"/>
      <c r="P237" s="533"/>
      <c r="Q237" s="9"/>
      <c r="R237" s="8"/>
      <c r="S237" s="8"/>
      <c r="T237" s="9"/>
      <c r="U237" s="9"/>
      <c r="V237" s="9"/>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row>
    <row r="238" spans="1:61" hidden="1" outlineLevel="1">
      <c r="A238" s="9"/>
      <c r="B238" s="9"/>
      <c r="C238" s="9"/>
      <c r="D238" s="9"/>
      <c r="E238" s="705">
        <f>Asset16</f>
        <v>0</v>
      </c>
      <c r="F238" s="706"/>
      <c r="G238" s="535"/>
      <c r="H238" s="533"/>
      <c r="I238" s="533"/>
      <c r="J238" s="533"/>
      <c r="K238" s="533"/>
      <c r="L238" s="533"/>
      <c r="M238" s="533"/>
      <c r="N238" s="533"/>
      <c r="O238" s="533"/>
      <c r="P238" s="533"/>
      <c r="Q238" s="9"/>
      <c r="R238" s="8"/>
      <c r="S238" s="8"/>
      <c r="T238" s="9"/>
      <c r="U238" s="9"/>
      <c r="V238" s="9"/>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row>
    <row r="239" spans="1:61" hidden="1" outlineLevel="1">
      <c r="A239" s="9"/>
      <c r="B239" s="9"/>
      <c r="C239" s="9"/>
      <c r="D239" s="9"/>
      <c r="E239" s="705">
        <f>Asset17</f>
        <v>0</v>
      </c>
      <c r="F239" s="706"/>
      <c r="G239" s="535"/>
      <c r="H239" s="533"/>
      <c r="I239" s="533"/>
      <c r="J239" s="533"/>
      <c r="K239" s="533"/>
      <c r="L239" s="533"/>
      <c r="M239" s="533"/>
      <c r="N239" s="533"/>
      <c r="O239" s="533"/>
      <c r="P239" s="533"/>
      <c r="Q239" s="9"/>
      <c r="R239" s="8"/>
      <c r="S239" s="8"/>
      <c r="T239" s="9"/>
      <c r="U239" s="9"/>
      <c r="V239" s="9"/>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row>
    <row r="240" spans="1:61" hidden="1" outlineLevel="1">
      <c r="A240" s="118"/>
      <c r="B240" s="118"/>
      <c r="C240" s="118"/>
      <c r="D240" s="118"/>
      <c r="E240" s="705">
        <f>Asset18</f>
        <v>0</v>
      </c>
      <c r="F240" s="706"/>
      <c r="G240" s="535"/>
      <c r="H240" s="533"/>
      <c r="I240" s="533"/>
      <c r="J240" s="533"/>
      <c r="K240" s="533"/>
      <c r="L240" s="533"/>
      <c r="M240" s="533"/>
      <c r="N240" s="533"/>
      <c r="O240" s="533"/>
      <c r="P240" s="533"/>
      <c r="Q240" s="9"/>
      <c r="R240" s="8"/>
      <c r="S240" s="8"/>
      <c r="T240" s="9"/>
      <c r="U240" s="9"/>
      <c r="V240" s="9"/>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row>
    <row r="241" spans="1:61" hidden="1" outlineLevel="1">
      <c r="A241" s="9"/>
      <c r="B241" s="9"/>
      <c r="C241" s="9"/>
      <c r="D241" s="9"/>
      <c r="E241" s="705">
        <f>Asset19</f>
        <v>0</v>
      </c>
      <c r="F241" s="706"/>
      <c r="G241" s="535"/>
      <c r="H241" s="533"/>
      <c r="I241" s="533"/>
      <c r="J241" s="533"/>
      <c r="K241" s="533"/>
      <c r="L241" s="533"/>
      <c r="M241" s="533"/>
      <c r="N241" s="533"/>
      <c r="O241" s="533"/>
      <c r="P241" s="533"/>
      <c r="Q241" s="9"/>
      <c r="R241" s="8"/>
      <c r="S241" s="8"/>
      <c r="T241" s="9"/>
      <c r="U241" s="9"/>
      <c r="V241" s="9"/>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row>
    <row r="242" spans="1:61" hidden="1" outlineLevel="1">
      <c r="A242" s="9"/>
      <c r="B242" s="9"/>
      <c r="C242" s="9"/>
      <c r="D242" s="9"/>
      <c r="E242" s="705">
        <f>Asset20</f>
        <v>0</v>
      </c>
      <c r="F242" s="706"/>
      <c r="G242" s="535"/>
      <c r="H242" s="533"/>
      <c r="I242" s="533"/>
      <c r="J242" s="533"/>
      <c r="K242" s="533"/>
      <c r="L242" s="533"/>
      <c r="M242" s="533"/>
      <c r="N242" s="533"/>
      <c r="O242" s="533"/>
      <c r="P242" s="533"/>
      <c r="Q242" s="9"/>
      <c r="R242" s="8"/>
      <c r="S242" s="8"/>
      <c r="T242" s="9"/>
      <c r="U242" s="9"/>
      <c r="V242" s="9"/>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row>
    <row r="243" spans="1:61" hidden="1" outlineLevel="1">
      <c r="A243" s="9"/>
      <c r="B243" s="9"/>
      <c r="C243" s="9"/>
      <c r="D243" s="9"/>
      <c r="E243" s="705">
        <f>Asset21</f>
        <v>0</v>
      </c>
      <c r="F243" s="706"/>
      <c r="G243" s="535"/>
      <c r="H243" s="533"/>
      <c r="I243" s="533"/>
      <c r="J243" s="533"/>
      <c r="K243" s="533"/>
      <c r="L243" s="533"/>
      <c r="M243" s="533"/>
      <c r="N243" s="533"/>
      <c r="O243" s="533"/>
      <c r="P243" s="533"/>
      <c r="Q243" s="9"/>
      <c r="R243" s="8"/>
      <c r="S243" s="8"/>
      <c r="T243" s="9"/>
      <c r="U243" s="9"/>
      <c r="V243" s="9"/>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row>
    <row r="244" spans="1:61" hidden="1" outlineLevel="1">
      <c r="A244" s="9"/>
      <c r="B244" s="9"/>
      <c r="C244" s="9"/>
      <c r="D244" s="9"/>
      <c r="E244" s="705">
        <f>Asset22</f>
        <v>0</v>
      </c>
      <c r="F244" s="706"/>
      <c r="G244" s="535"/>
      <c r="H244" s="533"/>
      <c r="I244" s="533"/>
      <c r="J244" s="533"/>
      <c r="K244" s="533"/>
      <c r="L244" s="533"/>
      <c r="M244" s="533"/>
      <c r="N244" s="533"/>
      <c r="O244" s="533"/>
      <c r="P244" s="533"/>
      <c r="Q244" s="9"/>
      <c r="R244" s="8"/>
      <c r="S244" s="8"/>
      <c r="T244" s="9"/>
      <c r="U244" s="9"/>
      <c r="V244" s="9"/>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row>
    <row r="245" spans="1:61" hidden="1" outlineLevel="1">
      <c r="A245" s="9"/>
      <c r="B245" s="9"/>
      <c r="C245" s="9"/>
      <c r="D245" s="9"/>
      <c r="E245" s="705">
        <f>Asset23</f>
        <v>0</v>
      </c>
      <c r="F245" s="706"/>
      <c r="G245" s="535"/>
      <c r="H245" s="533"/>
      <c r="I245" s="533"/>
      <c r="J245" s="533"/>
      <c r="K245" s="533"/>
      <c r="L245" s="533"/>
      <c r="M245" s="533"/>
      <c r="N245" s="533"/>
      <c r="O245" s="533"/>
      <c r="P245" s="533"/>
      <c r="Q245" s="9"/>
      <c r="R245" s="8"/>
      <c r="S245" s="8"/>
      <c r="T245" s="9"/>
      <c r="U245" s="9"/>
      <c r="V245" s="9"/>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row>
    <row r="246" spans="1:61" hidden="1" outlineLevel="1">
      <c r="A246" s="9"/>
      <c r="B246" s="9"/>
      <c r="C246" s="9"/>
      <c r="D246" s="9"/>
      <c r="E246" s="705">
        <f>Asset24</f>
        <v>0</v>
      </c>
      <c r="F246" s="706"/>
      <c r="G246" s="535"/>
      <c r="H246" s="533"/>
      <c r="I246" s="533"/>
      <c r="J246" s="533"/>
      <c r="K246" s="533"/>
      <c r="L246" s="533"/>
      <c r="M246" s="533"/>
      <c r="N246" s="533"/>
      <c r="O246" s="533"/>
      <c r="P246" s="533"/>
      <c r="Q246" s="9"/>
      <c r="R246" s="8"/>
      <c r="S246" s="8"/>
      <c r="T246" s="9"/>
      <c r="U246" s="9"/>
      <c r="V246" s="9"/>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row>
    <row r="247" spans="1:61" hidden="1" outlineLevel="1">
      <c r="A247" s="9"/>
      <c r="B247" s="9"/>
      <c r="C247" s="9"/>
      <c r="D247" s="9"/>
      <c r="E247" s="705">
        <f>Asset25</f>
        <v>0</v>
      </c>
      <c r="F247" s="706"/>
      <c r="G247" s="535"/>
      <c r="H247" s="533"/>
      <c r="I247" s="533"/>
      <c r="J247" s="533"/>
      <c r="K247" s="533"/>
      <c r="L247" s="533"/>
      <c r="M247" s="533"/>
      <c r="N247" s="533"/>
      <c r="O247" s="533"/>
      <c r="P247" s="533"/>
      <c r="Q247" s="9"/>
      <c r="R247" s="8"/>
      <c r="S247" s="8"/>
      <c r="T247" s="9"/>
      <c r="U247" s="9"/>
      <c r="V247" s="9"/>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row>
    <row r="248" spans="1:61" hidden="1" outlineLevel="1">
      <c r="A248" s="9"/>
      <c r="B248" s="9"/>
      <c r="C248" s="9"/>
      <c r="D248" s="9"/>
      <c r="E248" s="705">
        <f>Asset26</f>
        <v>0</v>
      </c>
      <c r="F248" s="706"/>
      <c r="G248" s="535"/>
      <c r="H248" s="533"/>
      <c r="I248" s="533"/>
      <c r="J248" s="533"/>
      <c r="K248" s="533"/>
      <c r="L248" s="533"/>
      <c r="M248" s="533"/>
      <c r="N248" s="533"/>
      <c r="O248" s="533"/>
      <c r="P248" s="533"/>
      <c r="Q248" s="9"/>
      <c r="R248" s="8"/>
      <c r="S248" s="8"/>
      <c r="T248" s="9"/>
      <c r="U248" s="9"/>
      <c r="V248" s="9"/>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row>
    <row r="249" spans="1:61" hidden="1" outlineLevel="1">
      <c r="A249" s="9"/>
      <c r="B249" s="9"/>
      <c r="C249" s="9"/>
      <c r="D249" s="9"/>
      <c r="E249" s="707">
        <f>Asset27</f>
        <v>0</v>
      </c>
      <c r="F249" s="708"/>
      <c r="G249" s="535"/>
      <c r="H249" s="533"/>
      <c r="I249" s="533"/>
      <c r="J249" s="533"/>
      <c r="K249" s="533"/>
      <c r="L249" s="533"/>
      <c r="M249" s="533"/>
      <c r="N249" s="533"/>
      <c r="O249" s="533"/>
      <c r="P249" s="533"/>
      <c r="Q249" s="9"/>
      <c r="R249" s="8"/>
      <c r="S249" s="8"/>
      <c r="T249" s="9"/>
      <c r="U249" s="9"/>
      <c r="V249" s="9"/>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row>
    <row r="250" spans="1:61" hidden="1" outlineLevel="1">
      <c r="A250" s="9"/>
      <c r="B250" s="9"/>
      <c r="C250" s="9"/>
      <c r="D250" s="9"/>
      <c r="E250" s="705">
        <f>Asset28</f>
        <v>0</v>
      </c>
      <c r="F250" s="706"/>
      <c r="G250" s="535"/>
      <c r="H250" s="533"/>
      <c r="I250" s="533"/>
      <c r="J250" s="533"/>
      <c r="K250" s="533"/>
      <c r="L250" s="533"/>
      <c r="M250" s="533"/>
      <c r="N250" s="533"/>
      <c r="O250" s="533"/>
      <c r="P250" s="533"/>
      <c r="Q250" s="9"/>
      <c r="R250" s="8"/>
      <c r="S250" s="8"/>
      <c r="T250" s="9"/>
      <c r="U250" s="9"/>
      <c r="V250" s="9"/>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row>
    <row r="251" spans="1:61" hidden="1" outlineLevel="1">
      <c r="A251" s="9"/>
      <c r="B251" s="9"/>
      <c r="C251" s="9"/>
      <c r="D251" s="9"/>
      <c r="E251" s="703">
        <f>Asset29</f>
        <v>0</v>
      </c>
      <c r="F251" s="704"/>
      <c r="G251" s="535"/>
      <c r="H251" s="533"/>
      <c r="I251" s="533"/>
      <c r="J251" s="533"/>
      <c r="K251" s="533"/>
      <c r="L251" s="533"/>
      <c r="M251" s="533"/>
      <c r="N251" s="533"/>
      <c r="O251" s="533"/>
      <c r="P251" s="533"/>
      <c r="Q251" s="9"/>
      <c r="R251" s="8"/>
      <c r="S251" s="8"/>
      <c r="T251" s="9"/>
      <c r="U251" s="9"/>
      <c r="V251" s="9"/>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row>
    <row r="252" spans="1:61" hidden="1" outlineLevel="1">
      <c r="A252" s="9"/>
      <c r="B252" s="9"/>
      <c r="C252" s="9"/>
      <c r="D252" s="9"/>
      <c r="E252" s="703">
        <f>Asset30</f>
        <v>0</v>
      </c>
      <c r="F252" s="704"/>
      <c r="G252" s="535"/>
      <c r="H252" s="533"/>
      <c r="I252" s="533"/>
      <c r="J252" s="533"/>
      <c r="K252" s="533"/>
      <c r="L252" s="533"/>
      <c r="M252" s="533"/>
      <c r="N252" s="533"/>
      <c r="O252" s="533"/>
      <c r="P252" s="533"/>
      <c r="Q252" s="9"/>
      <c r="R252" s="8"/>
      <c r="S252" s="8"/>
      <c r="T252" s="9"/>
      <c r="U252" s="9"/>
      <c r="V252" s="9"/>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row>
    <row r="253" spans="1:61" hidden="1" outlineLevel="2">
      <c r="A253" s="9"/>
      <c r="B253" s="9"/>
      <c r="C253" s="9"/>
      <c r="D253" s="9"/>
      <c r="E253" s="703">
        <f>Asset31</f>
        <v>0</v>
      </c>
      <c r="F253" s="704"/>
      <c r="G253" s="535"/>
      <c r="H253" s="533"/>
      <c r="I253" s="533"/>
      <c r="J253" s="533"/>
      <c r="K253" s="533"/>
      <c r="L253" s="533"/>
      <c r="M253" s="533"/>
      <c r="N253" s="533"/>
      <c r="O253" s="533"/>
      <c r="P253" s="533"/>
      <c r="Q253" s="9"/>
      <c r="R253" s="8"/>
      <c r="S253" s="8"/>
      <c r="T253" s="9"/>
      <c r="U253" s="9"/>
      <c r="V253" s="9"/>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row>
    <row r="254" spans="1:61" hidden="1" outlineLevel="2">
      <c r="A254" s="9"/>
      <c r="B254" s="9"/>
      <c r="C254" s="9"/>
      <c r="D254" s="9"/>
      <c r="E254" s="703">
        <f>Asset32</f>
        <v>0</v>
      </c>
      <c r="F254" s="704"/>
      <c r="G254" s="535"/>
      <c r="H254" s="533"/>
      <c r="I254" s="533"/>
      <c r="J254" s="533"/>
      <c r="K254" s="533"/>
      <c r="L254" s="533"/>
      <c r="M254" s="533"/>
      <c r="N254" s="533"/>
      <c r="O254" s="533"/>
      <c r="P254" s="533"/>
      <c r="Q254" s="9"/>
      <c r="R254" s="8"/>
      <c r="S254" s="8"/>
      <c r="T254" s="9"/>
      <c r="U254" s="9"/>
      <c r="V254" s="9"/>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row>
    <row r="255" spans="1:61" hidden="1" outlineLevel="2">
      <c r="A255" s="9"/>
      <c r="B255" s="9"/>
      <c r="C255" s="9"/>
      <c r="D255" s="9"/>
      <c r="E255" s="703">
        <f>Asset33</f>
        <v>0</v>
      </c>
      <c r="F255" s="704"/>
      <c r="G255" s="535"/>
      <c r="H255" s="533"/>
      <c r="I255" s="533"/>
      <c r="J255" s="533"/>
      <c r="K255" s="533"/>
      <c r="L255" s="533"/>
      <c r="M255" s="533"/>
      <c r="N255" s="533"/>
      <c r="O255" s="533"/>
      <c r="P255" s="533"/>
      <c r="Q255" s="9"/>
      <c r="R255" s="8"/>
      <c r="S255" s="8"/>
      <c r="T255" s="9"/>
      <c r="U255" s="9"/>
      <c r="V255" s="9"/>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row>
    <row r="256" spans="1:61" hidden="1" outlineLevel="2">
      <c r="A256" s="9"/>
      <c r="B256" s="9"/>
      <c r="C256" s="9"/>
      <c r="D256" s="9"/>
      <c r="E256" s="703">
        <f>Asset34</f>
        <v>0</v>
      </c>
      <c r="F256" s="704"/>
      <c r="G256" s="535"/>
      <c r="H256" s="533"/>
      <c r="I256" s="533"/>
      <c r="J256" s="533"/>
      <c r="K256" s="533"/>
      <c r="L256" s="533"/>
      <c r="M256" s="533"/>
      <c r="N256" s="533"/>
      <c r="O256" s="533"/>
      <c r="P256" s="533"/>
      <c r="Q256" s="9"/>
      <c r="R256" s="8"/>
      <c r="S256" s="8"/>
      <c r="T256" s="9"/>
      <c r="U256" s="9"/>
      <c r="V256" s="9"/>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row>
    <row r="257" spans="1:61" hidden="1" outlineLevel="2">
      <c r="A257" s="9"/>
      <c r="B257" s="9"/>
      <c r="C257" s="9"/>
      <c r="D257" s="9"/>
      <c r="E257" s="703">
        <f>Asset35</f>
        <v>0</v>
      </c>
      <c r="F257" s="704"/>
      <c r="G257" s="535"/>
      <c r="H257" s="533"/>
      <c r="I257" s="533"/>
      <c r="J257" s="533"/>
      <c r="K257" s="533"/>
      <c r="L257" s="533"/>
      <c r="M257" s="533"/>
      <c r="N257" s="533"/>
      <c r="O257" s="533"/>
      <c r="P257" s="533"/>
      <c r="Q257" s="9"/>
      <c r="R257" s="8"/>
      <c r="S257" s="8"/>
      <c r="T257" s="9"/>
      <c r="U257" s="9"/>
      <c r="V257" s="9"/>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row>
    <row r="258" spans="1:61" hidden="1" outlineLevel="2">
      <c r="A258" s="9"/>
      <c r="B258" s="9"/>
      <c r="C258" s="9"/>
      <c r="D258" s="9"/>
      <c r="E258" s="703">
        <f>Asset36</f>
        <v>0</v>
      </c>
      <c r="F258" s="704"/>
      <c r="G258" s="535"/>
      <c r="H258" s="533"/>
      <c r="I258" s="533"/>
      <c r="J258" s="533"/>
      <c r="K258" s="533"/>
      <c r="L258" s="533"/>
      <c r="M258" s="533"/>
      <c r="N258" s="533"/>
      <c r="O258" s="533"/>
      <c r="P258" s="533"/>
      <c r="Q258" s="9"/>
      <c r="R258" s="8"/>
      <c r="S258" s="8"/>
      <c r="T258" s="9"/>
      <c r="U258" s="9"/>
      <c r="V258" s="9"/>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row>
    <row r="259" spans="1:61" hidden="1" outlineLevel="2">
      <c r="A259" s="9"/>
      <c r="B259" s="9"/>
      <c r="C259" s="9"/>
      <c r="D259" s="9"/>
      <c r="E259" s="703">
        <f>Asset37</f>
        <v>0</v>
      </c>
      <c r="F259" s="704"/>
      <c r="G259" s="535"/>
      <c r="H259" s="533"/>
      <c r="I259" s="533"/>
      <c r="J259" s="533"/>
      <c r="K259" s="533"/>
      <c r="L259" s="533"/>
      <c r="M259" s="533"/>
      <c r="N259" s="533"/>
      <c r="O259" s="533"/>
      <c r="P259" s="533"/>
      <c r="Q259" s="9"/>
      <c r="R259" s="8"/>
      <c r="S259" s="8"/>
      <c r="T259" s="9"/>
      <c r="U259" s="9"/>
      <c r="V259" s="9"/>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row>
    <row r="260" spans="1:61" hidden="1" outlineLevel="2">
      <c r="A260" s="9"/>
      <c r="B260" s="9"/>
      <c r="C260" s="9"/>
      <c r="D260" s="9"/>
      <c r="E260" s="703">
        <f>Asset38</f>
        <v>0</v>
      </c>
      <c r="F260" s="704"/>
      <c r="G260" s="535"/>
      <c r="H260" s="533"/>
      <c r="I260" s="533"/>
      <c r="J260" s="533"/>
      <c r="K260" s="533"/>
      <c r="L260" s="533"/>
      <c r="M260" s="533"/>
      <c r="N260" s="533"/>
      <c r="O260" s="533"/>
      <c r="P260" s="533"/>
      <c r="Q260" s="9"/>
      <c r="R260" s="8"/>
      <c r="S260" s="8"/>
      <c r="T260" s="9"/>
      <c r="U260" s="9"/>
      <c r="V260" s="9"/>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row>
    <row r="261" spans="1:61" hidden="1" outlineLevel="2">
      <c r="A261" s="9"/>
      <c r="B261" s="9"/>
      <c r="C261" s="9"/>
      <c r="D261" s="9"/>
      <c r="E261" s="703">
        <f>Asset39</f>
        <v>0</v>
      </c>
      <c r="F261" s="704"/>
      <c r="G261" s="535"/>
      <c r="H261" s="533"/>
      <c r="I261" s="533"/>
      <c r="J261" s="533"/>
      <c r="K261" s="533"/>
      <c r="L261" s="533"/>
      <c r="M261" s="533"/>
      <c r="N261" s="533"/>
      <c r="O261" s="533"/>
      <c r="P261" s="533"/>
      <c r="Q261" s="9"/>
      <c r="R261" s="8"/>
      <c r="S261" s="8"/>
      <c r="T261" s="9"/>
      <c r="U261" s="9"/>
      <c r="V261" s="9"/>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row>
    <row r="262" spans="1:61" hidden="1" outlineLevel="2">
      <c r="A262" s="9"/>
      <c r="B262" s="9"/>
      <c r="C262" s="9"/>
      <c r="D262" s="9"/>
      <c r="E262" s="703">
        <f>Asset40</f>
        <v>0</v>
      </c>
      <c r="F262" s="704"/>
      <c r="G262" s="535"/>
      <c r="H262" s="533"/>
      <c r="I262" s="533"/>
      <c r="J262" s="533"/>
      <c r="K262" s="533"/>
      <c r="L262" s="533"/>
      <c r="M262" s="533"/>
      <c r="N262" s="533"/>
      <c r="O262" s="533"/>
      <c r="P262" s="533"/>
      <c r="Q262" s="9"/>
      <c r="R262" s="8"/>
      <c r="S262" s="8"/>
      <c r="T262" s="9"/>
      <c r="U262" s="9"/>
      <c r="V262" s="9"/>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row>
    <row r="263" spans="1:61" hidden="1" outlineLevel="2">
      <c r="A263" s="9"/>
      <c r="B263" s="9"/>
      <c r="C263" s="9"/>
      <c r="D263" s="9"/>
      <c r="E263" s="703">
        <f>Asset41</f>
        <v>0</v>
      </c>
      <c r="F263" s="704"/>
      <c r="G263" s="535"/>
      <c r="H263" s="533"/>
      <c r="I263" s="533"/>
      <c r="J263" s="533"/>
      <c r="K263" s="533"/>
      <c r="L263" s="533"/>
      <c r="M263" s="533"/>
      <c r="N263" s="533"/>
      <c r="O263" s="533"/>
      <c r="P263" s="533"/>
      <c r="Q263" s="9"/>
      <c r="R263" s="8"/>
      <c r="S263" s="8"/>
      <c r="T263" s="9"/>
      <c r="U263" s="9"/>
      <c r="V263" s="9"/>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row>
    <row r="264" spans="1:61" hidden="1" outlineLevel="2">
      <c r="A264" s="9"/>
      <c r="B264" s="9"/>
      <c r="C264" s="9"/>
      <c r="D264" s="9"/>
      <c r="E264" s="703">
        <f>Asset42</f>
        <v>0</v>
      </c>
      <c r="F264" s="704"/>
      <c r="G264" s="535"/>
      <c r="H264" s="533"/>
      <c r="I264" s="533"/>
      <c r="J264" s="533"/>
      <c r="K264" s="533"/>
      <c r="L264" s="533"/>
      <c r="M264" s="533"/>
      <c r="N264" s="533"/>
      <c r="O264" s="533"/>
      <c r="P264" s="533"/>
      <c r="Q264" s="9"/>
      <c r="R264" s="8"/>
      <c r="S264" s="8"/>
      <c r="T264" s="9"/>
      <c r="U264" s="9"/>
      <c r="V264" s="9"/>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row>
    <row r="265" spans="1:61" hidden="1" outlineLevel="2">
      <c r="A265" s="9"/>
      <c r="B265" s="9"/>
      <c r="C265" s="9"/>
      <c r="D265" s="9"/>
      <c r="E265" s="703">
        <f>Asset43</f>
        <v>0</v>
      </c>
      <c r="F265" s="704"/>
      <c r="G265" s="535"/>
      <c r="H265" s="533"/>
      <c r="I265" s="533"/>
      <c r="J265" s="533"/>
      <c r="K265" s="533"/>
      <c r="L265" s="533"/>
      <c r="M265" s="533"/>
      <c r="N265" s="533"/>
      <c r="O265" s="533"/>
      <c r="P265" s="533"/>
      <c r="Q265" s="9"/>
      <c r="R265" s="8"/>
      <c r="S265" s="8"/>
      <c r="T265" s="9"/>
      <c r="U265" s="9"/>
      <c r="V265" s="9"/>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row>
    <row r="266" spans="1:61" hidden="1" outlineLevel="2">
      <c r="A266" s="9"/>
      <c r="B266" s="9"/>
      <c r="C266" s="9"/>
      <c r="D266" s="9"/>
      <c r="E266" s="703">
        <f>Asset44</f>
        <v>0</v>
      </c>
      <c r="F266" s="704"/>
      <c r="G266" s="535"/>
      <c r="H266" s="533"/>
      <c r="I266" s="533"/>
      <c r="J266" s="533"/>
      <c r="K266" s="533"/>
      <c r="L266" s="533"/>
      <c r="M266" s="533"/>
      <c r="N266" s="533"/>
      <c r="O266" s="533"/>
      <c r="P266" s="533"/>
      <c r="Q266" s="9"/>
      <c r="R266" s="8"/>
      <c r="S266" s="8"/>
      <c r="T266" s="9"/>
      <c r="U266" s="9"/>
      <c r="V266" s="9"/>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row>
    <row r="267" spans="1:61" hidden="1" outlineLevel="2">
      <c r="A267" s="9"/>
      <c r="B267" s="9"/>
      <c r="C267" s="9"/>
      <c r="D267" s="9"/>
      <c r="E267" s="703">
        <f>Asset45</f>
        <v>0</v>
      </c>
      <c r="F267" s="704"/>
      <c r="G267" s="535"/>
      <c r="H267" s="533"/>
      <c r="I267" s="533"/>
      <c r="J267" s="533"/>
      <c r="K267" s="533"/>
      <c r="L267" s="533"/>
      <c r="M267" s="533"/>
      <c r="N267" s="533"/>
      <c r="O267" s="533"/>
      <c r="P267" s="533"/>
      <c r="Q267" s="9"/>
      <c r="R267" s="8"/>
      <c r="S267" s="8"/>
      <c r="T267" s="9"/>
      <c r="U267" s="9"/>
      <c r="V267" s="9"/>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row>
    <row r="268" spans="1:61" hidden="1" outlineLevel="2">
      <c r="A268" s="9"/>
      <c r="B268" s="9"/>
      <c r="C268" s="9"/>
      <c r="D268" s="9"/>
      <c r="E268" s="703">
        <f>Asset46</f>
        <v>0</v>
      </c>
      <c r="F268" s="704"/>
      <c r="G268" s="535"/>
      <c r="H268" s="533"/>
      <c r="I268" s="533"/>
      <c r="J268" s="533"/>
      <c r="K268" s="533"/>
      <c r="L268" s="533"/>
      <c r="M268" s="533"/>
      <c r="N268" s="533"/>
      <c r="O268" s="533"/>
      <c r="P268" s="533"/>
      <c r="Q268" s="9"/>
      <c r="R268" s="8"/>
      <c r="S268" s="8"/>
      <c r="T268" s="9"/>
      <c r="U268" s="9"/>
      <c r="V268" s="9"/>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row>
    <row r="269" spans="1:61" hidden="1" outlineLevel="1" collapsed="1">
      <c r="A269" s="9"/>
      <c r="B269" s="9"/>
      <c r="C269" s="9"/>
      <c r="D269" s="9"/>
      <c r="E269" s="703">
        <f>Asset47</f>
        <v>0</v>
      </c>
      <c r="F269" s="704"/>
      <c r="G269" s="535"/>
      <c r="H269" s="533"/>
      <c r="I269" s="533"/>
      <c r="J269" s="533"/>
      <c r="K269" s="533"/>
      <c r="L269" s="533"/>
      <c r="M269" s="533"/>
      <c r="N269" s="533"/>
      <c r="O269" s="533"/>
      <c r="P269" s="533"/>
      <c r="Q269" s="9"/>
      <c r="R269" s="8"/>
      <c r="S269" s="8"/>
      <c r="T269" s="9"/>
      <c r="U269" s="9"/>
      <c r="V269" s="9"/>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row>
    <row r="270" spans="1:61" hidden="1" outlineLevel="1">
      <c r="A270" s="9"/>
      <c r="B270" s="9"/>
      <c r="C270" s="9"/>
      <c r="D270" s="9"/>
      <c r="E270" s="703" t="str">
        <f>Asset48</f>
        <v>Building installation</v>
      </c>
      <c r="F270" s="704"/>
      <c r="G270" s="535"/>
      <c r="H270" s="533"/>
      <c r="I270" s="533"/>
      <c r="J270" s="533"/>
      <c r="K270" s="533"/>
      <c r="L270" s="533"/>
      <c r="M270" s="533"/>
      <c r="N270" s="533"/>
      <c r="O270" s="533"/>
      <c r="P270" s="533"/>
      <c r="Q270" s="9"/>
      <c r="R270" s="8"/>
      <c r="S270" s="8"/>
      <c r="T270" s="9"/>
      <c r="U270" s="9"/>
      <c r="V270" s="9"/>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row>
    <row r="271" spans="1:61" hidden="1" outlineLevel="1">
      <c r="A271" s="9"/>
      <c r="B271" s="9"/>
      <c r="C271" s="9"/>
      <c r="D271" s="9"/>
      <c r="E271" s="703" t="str">
        <f>Asset49</f>
        <v>In-house software</v>
      </c>
      <c r="F271" s="704"/>
      <c r="G271" s="535"/>
      <c r="H271" s="533"/>
      <c r="I271" s="533"/>
      <c r="J271" s="533"/>
      <c r="K271" s="533"/>
      <c r="L271" s="533"/>
      <c r="M271" s="533"/>
      <c r="N271" s="533"/>
      <c r="O271" s="533"/>
      <c r="P271" s="533"/>
      <c r="Q271" s="9"/>
      <c r="R271" s="8"/>
      <c r="S271" s="8"/>
      <c r="T271" s="9"/>
      <c r="U271" s="9"/>
      <c r="V271" s="9"/>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row>
    <row r="272" spans="1:61" hidden="1" outlineLevel="1">
      <c r="A272" s="9"/>
      <c r="B272" s="9"/>
      <c r="C272" s="9"/>
      <c r="D272" s="9"/>
      <c r="E272" s="703" t="str">
        <f>Asset50</f>
        <v>Equity raising costs</v>
      </c>
      <c r="F272" s="704"/>
      <c r="G272" s="535">
        <v>0</v>
      </c>
      <c r="H272" s="533"/>
      <c r="I272" s="533"/>
      <c r="J272" s="533"/>
      <c r="K272" s="533"/>
      <c r="L272" s="533"/>
      <c r="M272" s="533"/>
      <c r="N272" s="533"/>
      <c r="O272" s="533"/>
      <c r="P272" s="533"/>
      <c r="Q272" s="9"/>
      <c r="R272" s="8"/>
      <c r="S272" s="8"/>
      <c r="T272" s="9"/>
      <c r="U272" s="9"/>
      <c r="V272" s="9"/>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row>
    <row r="273" spans="1:61" collapsed="1">
      <c r="A273" s="118"/>
      <c r="B273" s="118"/>
      <c r="C273" s="118"/>
      <c r="D273" s="118"/>
      <c r="E273" s="705" t="s">
        <v>146</v>
      </c>
      <c r="F273" s="705"/>
      <c r="G273" s="530">
        <f t="shared" ref="G273:P273" si="19">SUM(G223:G272)</f>
        <v>26.722689540372507</v>
      </c>
      <c r="H273" s="530">
        <f t="shared" si="19"/>
        <v>19.999373457311826</v>
      </c>
      <c r="I273" s="530">
        <f t="shared" si="19"/>
        <v>14.487978840157616</v>
      </c>
      <c r="J273" s="530">
        <f t="shared" si="19"/>
        <v>15.82843522977754</v>
      </c>
      <c r="K273" s="530">
        <f t="shared" si="19"/>
        <v>10.719950672092773</v>
      </c>
      <c r="L273" s="530">
        <f t="shared" si="19"/>
        <v>0</v>
      </c>
      <c r="M273" s="530">
        <f t="shared" si="19"/>
        <v>0</v>
      </c>
      <c r="N273" s="530">
        <f t="shared" si="19"/>
        <v>0</v>
      </c>
      <c r="O273" s="530">
        <f t="shared" si="19"/>
        <v>0</v>
      </c>
      <c r="P273" s="530">
        <f t="shared" si="19"/>
        <v>0</v>
      </c>
      <c r="Q273" s="89"/>
      <c r="R273" s="8"/>
      <c r="S273" s="8"/>
      <c r="T273" s="9"/>
      <c r="U273" s="9"/>
      <c r="V273" s="9"/>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row>
    <row r="274" spans="1:61">
      <c r="A274" s="9"/>
      <c r="B274" s="9"/>
      <c r="C274" s="9"/>
      <c r="D274" s="9"/>
      <c r="E274" s="9"/>
      <c r="F274" s="30"/>
      <c r="G274" s="52"/>
      <c r="H274" s="52"/>
      <c r="I274" s="52"/>
      <c r="J274" s="52"/>
      <c r="K274" s="52"/>
      <c r="L274" s="52"/>
      <c r="M274" s="9"/>
      <c r="N274" s="9"/>
      <c r="O274" s="9"/>
      <c r="P274" s="9"/>
      <c r="Q274" s="365">
        <f ca="1">SUM(OFFSET(G273,0,0,1,$R$7))</f>
        <v>87.758427739712261</v>
      </c>
      <c r="R274" s="9"/>
      <c r="S274" s="8"/>
      <c r="T274" s="9"/>
      <c r="U274" s="9"/>
      <c r="V274" s="9"/>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row>
    <row r="275" spans="1:61" ht="15.75">
      <c r="A275" s="69"/>
      <c r="B275" s="69"/>
      <c r="C275" s="69"/>
      <c r="D275" s="69"/>
      <c r="E275" s="710" t="str">
        <f>"Forecast Immediate Expensing of Capital Expenditure – As Commissioned ($m Real "&amp;$F$473&amp;")"</f>
        <v>Forecast Immediate Expensing of Capital Expenditure – As Commissioned ($m Real 2026-27)</v>
      </c>
      <c r="F275" s="710"/>
      <c r="G275" s="710"/>
      <c r="H275" s="710"/>
      <c r="I275" s="94"/>
      <c r="J275" s="72"/>
      <c r="K275" s="72"/>
      <c r="L275" s="70"/>
      <c r="M275" s="70"/>
      <c r="N275" s="70"/>
      <c r="O275" s="70"/>
      <c r="P275" s="70"/>
      <c r="Q275" s="69"/>
      <c r="R275" s="70"/>
      <c r="S275" s="70"/>
      <c r="T275" s="70"/>
      <c r="U275" s="9"/>
      <c r="V275" s="9"/>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row>
    <row r="276" spans="1:61">
      <c r="A276" s="127"/>
      <c r="B276" s="127"/>
      <c r="C276" s="127"/>
      <c r="D276" s="127"/>
      <c r="E276" s="30" t="s">
        <v>147</v>
      </c>
      <c r="F276" s="9"/>
      <c r="G276" s="98" t="str">
        <f t="shared" ref="G276:P276" si="20">G114</f>
        <v>2027-28</v>
      </c>
      <c r="H276" s="98" t="str">
        <f t="shared" si="20"/>
        <v>2028-29</v>
      </c>
      <c r="I276" s="98" t="str">
        <f t="shared" si="20"/>
        <v>2029-30</v>
      </c>
      <c r="J276" s="98" t="str">
        <f t="shared" si="20"/>
        <v>2030-31</v>
      </c>
      <c r="K276" s="98" t="str">
        <f t="shared" si="20"/>
        <v>2031-32</v>
      </c>
      <c r="L276" s="98" t="str">
        <f t="shared" si="20"/>
        <v>2032-33</v>
      </c>
      <c r="M276" s="98" t="str">
        <f t="shared" si="20"/>
        <v>2033-34</v>
      </c>
      <c r="N276" s="98" t="str">
        <f t="shared" si="20"/>
        <v>2034-35</v>
      </c>
      <c r="O276" s="98" t="str">
        <f t="shared" si="20"/>
        <v>2035-36</v>
      </c>
      <c r="P276" s="98" t="str">
        <f t="shared" si="20"/>
        <v>2036-37</v>
      </c>
      <c r="Q276" s="9"/>
      <c r="R276" s="8"/>
      <c r="S276" s="8"/>
      <c r="T276" s="9"/>
      <c r="U276" s="9"/>
      <c r="V276" s="9"/>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row>
    <row r="277" spans="1:61" hidden="1" outlineLevel="1">
      <c r="A277" s="116"/>
      <c r="B277" s="116"/>
      <c r="C277" s="116"/>
      <c r="D277" s="116"/>
      <c r="E277" s="705" t="str">
        <f>Asset1</f>
        <v>Pipelines</v>
      </c>
      <c r="F277" s="706"/>
      <c r="G277" s="543">
        <v>0</v>
      </c>
      <c r="H277" s="504">
        <v>0</v>
      </c>
      <c r="I277" s="504">
        <v>0</v>
      </c>
      <c r="J277" s="504">
        <v>0.11635710330593238</v>
      </c>
      <c r="K277" s="504">
        <v>0.11664432376140307</v>
      </c>
      <c r="L277" s="544"/>
      <c r="M277" s="532"/>
      <c r="N277" s="532"/>
      <c r="O277" s="532"/>
      <c r="P277" s="532"/>
      <c r="Q277" s="9"/>
      <c r="R277" s="8"/>
      <c r="S277" s="8"/>
      <c r="T277" s="9"/>
      <c r="U277" s="9"/>
      <c r="V277" s="9"/>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row>
    <row r="278" spans="1:61" hidden="1" outlineLevel="1">
      <c r="A278" s="116"/>
      <c r="B278" s="116"/>
      <c r="C278" s="116"/>
      <c r="D278" s="116"/>
      <c r="E278" s="705" t="str">
        <f>Asset2</f>
        <v>Compressors</v>
      </c>
      <c r="F278" s="706"/>
      <c r="G278" s="508">
        <v>0</v>
      </c>
      <c r="H278" s="507">
        <v>0</v>
      </c>
      <c r="I278" s="507">
        <v>0</v>
      </c>
      <c r="J278" s="507">
        <v>0</v>
      </c>
      <c r="K278" s="507">
        <v>0</v>
      </c>
      <c r="L278" s="545"/>
      <c r="M278" s="533"/>
      <c r="N278" s="533"/>
      <c r="O278" s="533"/>
      <c r="P278" s="533"/>
      <c r="Q278" s="9"/>
      <c r="R278" s="8"/>
      <c r="S278" s="8"/>
      <c r="T278" s="9"/>
      <c r="U278" s="9"/>
      <c r="V278" s="9"/>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row>
    <row r="279" spans="1:61" hidden="1" outlineLevel="1">
      <c r="A279" s="127"/>
      <c r="B279" s="127"/>
      <c r="C279" s="127"/>
      <c r="D279" s="127"/>
      <c r="E279" s="705" t="str">
        <f>Asset3</f>
        <v>Regulators and meters</v>
      </c>
      <c r="F279" s="706"/>
      <c r="G279" s="508">
        <v>0</v>
      </c>
      <c r="H279" s="507">
        <v>0</v>
      </c>
      <c r="I279" s="507">
        <v>0</v>
      </c>
      <c r="J279" s="507">
        <v>0</v>
      </c>
      <c r="K279" s="507">
        <v>0</v>
      </c>
      <c r="L279" s="545"/>
      <c r="M279" s="533"/>
      <c r="N279" s="533"/>
      <c r="O279" s="533"/>
      <c r="P279" s="533"/>
      <c r="Q279" s="9"/>
      <c r="R279" s="8"/>
      <c r="S279" s="8"/>
      <c r="T279" s="9"/>
      <c r="U279" s="9"/>
      <c r="V279" s="9"/>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row>
    <row r="280" spans="1:61" hidden="1" outlineLevel="1">
      <c r="A280" s="116"/>
      <c r="B280" s="116"/>
      <c r="C280" s="116"/>
      <c r="D280" s="116"/>
      <c r="E280" s="705" t="str">
        <f>Asset4</f>
        <v>Easements</v>
      </c>
      <c r="F280" s="706"/>
      <c r="G280" s="508">
        <v>0</v>
      </c>
      <c r="H280" s="507">
        <v>0</v>
      </c>
      <c r="I280" s="507">
        <v>0</v>
      </c>
      <c r="J280" s="507">
        <v>0</v>
      </c>
      <c r="K280" s="507">
        <v>0</v>
      </c>
      <c r="L280" s="545"/>
      <c r="M280" s="533"/>
      <c r="N280" s="533"/>
      <c r="O280" s="533"/>
      <c r="P280" s="533"/>
      <c r="Q280" s="9"/>
      <c r="R280" s="8"/>
      <c r="S280" s="8"/>
      <c r="T280" s="9"/>
      <c r="U280" s="9"/>
      <c r="V280" s="9"/>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row>
    <row r="281" spans="1:61" hidden="1" outlineLevel="1">
      <c r="A281" s="116"/>
      <c r="B281" s="116"/>
      <c r="C281" s="116"/>
      <c r="D281" s="116"/>
      <c r="E281" s="705" t="str">
        <f>Asset5</f>
        <v>Communications</v>
      </c>
      <c r="F281" s="706"/>
      <c r="G281" s="508">
        <v>0</v>
      </c>
      <c r="H281" s="507">
        <v>0</v>
      </c>
      <c r="I281" s="507">
        <v>0</v>
      </c>
      <c r="J281" s="507">
        <v>0</v>
      </c>
      <c r="K281" s="507">
        <v>0</v>
      </c>
      <c r="L281" s="545"/>
      <c r="M281" s="533"/>
      <c r="N281" s="533"/>
      <c r="O281" s="533"/>
      <c r="P281" s="533"/>
      <c r="Q281" s="9"/>
      <c r="R281" s="8"/>
      <c r="S281" s="8"/>
      <c r="T281" s="9"/>
      <c r="U281" s="9"/>
      <c r="V281" s="9"/>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row>
    <row r="282" spans="1:61" hidden="1" outlineLevel="1">
      <c r="A282" s="127"/>
      <c r="B282" s="127"/>
      <c r="C282" s="127"/>
      <c r="D282" s="127"/>
      <c r="E282" s="705" t="str">
        <f>Asset6</f>
        <v>Capitalised AA costs</v>
      </c>
      <c r="F282" s="706"/>
      <c r="G282" s="508">
        <v>0</v>
      </c>
      <c r="H282" s="507">
        <v>0</v>
      </c>
      <c r="I282" s="507">
        <v>0</v>
      </c>
      <c r="J282" s="507">
        <v>0</v>
      </c>
      <c r="K282" s="507">
        <v>0</v>
      </c>
      <c r="L282" s="545"/>
      <c r="M282" s="533"/>
      <c r="N282" s="533"/>
      <c r="O282" s="533"/>
      <c r="P282" s="533"/>
      <c r="Q282" s="9"/>
      <c r="R282" s="8"/>
      <c r="S282" s="8"/>
      <c r="T282" s="9"/>
      <c r="U282" s="9"/>
      <c r="V282" s="9"/>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row>
    <row r="283" spans="1:61" hidden="1" outlineLevel="1">
      <c r="A283" s="116"/>
      <c r="B283" s="116"/>
      <c r="C283" s="116"/>
      <c r="D283" s="116"/>
      <c r="E283" s="705" t="str">
        <f>Asset7</f>
        <v>Group IT</v>
      </c>
      <c r="F283" s="706"/>
      <c r="G283" s="508">
        <v>0.66099766963815831</v>
      </c>
      <c r="H283" s="507">
        <v>0.66099766963815831</v>
      </c>
      <c r="I283" s="507">
        <v>0.66099766963815831</v>
      </c>
      <c r="J283" s="507">
        <v>0.66099766963815831</v>
      </c>
      <c r="K283" s="507">
        <v>0.66099766963815831</v>
      </c>
      <c r="L283" s="545"/>
      <c r="M283" s="533"/>
      <c r="N283" s="533"/>
      <c r="O283" s="533"/>
      <c r="P283" s="533"/>
      <c r="Q283" s="9"/>
      <c r="R283" s="8"/>
      <c r="S283" s="8"/>
      <c r="T283" s="9"/>
      <c r="U283" s="9"/>
      <c r="V283" s="9"/>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row>
    <row r="284" spans="1:61" hidden="1" outlineLevel="1">
      <c r="A284" s="116"/>
      <c r="B284" s="116"/>
      <c r="C284" s="116"/>
      <c r="D284" s="116"/>
      <c r="E284" s="705" t="str">
        <f>Asset8</f>
        <v>SIB Capex</v>
      </c>
      <c r="F284" s="706"/>
      <c r="G284" s="508">
        <v>0.60319615137198979</v>
      </c>
      <c r="H284" s="507">
        <v>0.60319615137198979</v>
      </c>
      <c r="I284" s="507">
        <v>0.60319615137198979</v>
      </c>
      <c r="J284" s="507">
        <v>0.60319615137198979</v>
      </c>
      <c r="K284" s="507">
        <v>0.60319615137198979</v>
      </c>
      <c r="L284" s="545"/>
      <c r="M284" s="533"/>
      <c r="N284" s="533"/>
      <c r="O284" s="533"/>
      <c r="P284" s="533"/>
      <c r="Q284" s="9"/>
      <c r="R284" s="8"/>
      <c r="S284" s="8"/>
      <c r="T284" s="9"/>
      <c r="U284" s="9"/>
      <c r="V284" s="9"/>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row>
    <row r="285" spans="1:61" hidden="1" outlineLevel="1">
      <c r="A285" s="127"/>
      <c r="B285" s="127"/>
      <c r="C285" s="127"/>
      <c r="D285" s="127"/>
      <c r="E285" s="705" t="str">
        <f>Asset9</f>
        <v>Pipeline Integrity</v>
      </c>
      <c r="F285" s="706"/>
      <c r="G285" s="506">
        <v>0</v>
      </c>
      <c r="H285" s="505">
        <v>0</v>
      </c>
      <c r="I285" s="505">
        <v>0</v>
      </c>
      <c r="J285" s="505">
        <v>0</v>
      </c>
      <c r="K285" s="505">
        <v>0</v>
      </c>
      <c r="L285" s="545"/>
      <c r="M285" s="533"/>
      <c r="N285" s="533"/>
      <c r="O285" s="533"/>
      <c r="P285" s="533"/>
      <c r="Q285" s="9"/>
      <c r="R285" s="8"/>
      <c r="S285" s="8"/>
      <c r="T285" s="9"/>
      <c r="U285" s="9"/>
      <c r="V285" s="9"/>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row>
    <row r="286" spans="1:61" hidden="1" outlineLevel="1">
      <c r="A286" s="116"/>
      <c r="B286" s="116"/>
      <c r="C286" s="116"/>
      <c r="D286" s="116"/>
      <c r="E286" s="705">
        <f>Asset10</f>
        <v>0</v>
      </c>
      <c r="F286" s="706"/>
      <c r="G286" s="546"/>
      <c r="H286" s="545"/>
      <c r="I286" s="545"/>
      <c r="J286" s="545"/>
      <c r="K286" s="545"/>
      <c r="L286" s="545"/>
      <c r="M286" s="533"/>
      <c r="N286" s="533"/>
      <c r="O286" s="533"/>
      <c r="P286" s="533"/>
      <c r="Q286" s="9"/>
      <c r="R286" s="8"/>
      <c r="S286" s="8"/>
      <c r="T286" s="9"/>
      <c r="U286" s="9"/>
      <c r="V286" s="9"/>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row>
    <row r="287" spans="1:61" hidden="1" outlineLevel="1">
      <c r="A287" s="116"/>
      <c r="B287" s="116"/>
      <c r="C287" s="116"/>
      <c r="D287" s="116"/>
      <c r="E287" s="705">
        <f>Asset11</f>
        <v>0</v>
      </c>
      <c r="F287" s="706"/>
      <c r="G287" s="546"/>
      <c r="H287" s="545"/>
      <c r="I287" s="545"/>
      <c r="J287" s="545"/>
      <c r="K287" s="545"/>
      <c r="L287" s="545"/>
      <c r="M287" s="533"/>
      <c r="N287" s="533"/>
      <c r="O287" s="533"/>
      <c r="P287" s="533"/>
      <c r="Q287" s="9"/>
      <c r="R287" s="8"/>
      <c r="S287" s="8"/>
      <c r="T287" s="9"/>
      <c r="U287" s="9"/>
      <c r="V287" s="9"/>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row>
    <row r="288" spans="1:61" hidden="1" outlineLevel="1">
      <c r="A288" s="127"/>
      <c r="B288" s="127"/>
      <c r="C288" s="127"/>
      <c r="D288" s="127"/>
      <c r="E288" s="705">
        <f>Asset12</f>
        <v>0</v>
      </c>
      <c r="F288" s="706"/>
      <c r="G288" s="546"/>
      <c r="H288" s="545"/>
      <c r="I288" s="545"/>
      <c r="J288" s="545"/>
      <c r="K288" s="545"/>
      <c r="L288" s="545"/>
      <c r="M288" s="533"/>
      <c r="N288" s="533"/>
      <c r="O288" s="533"/>
      <c r="P288" s="533"/>
      <c r="Q288" s="9"/>
      <c r="R288" s="8"/>
      <c r="S288" s="8"/>
      <c r="T288" s="9"/>
      <c r="U288" s="9"/>
      <c r="V288" s="9"/>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row>
    <row r="289" spans="1:61" hidden="1" outlineLevel="1">
      <c r="A289" s="116"/>
      <c r="B289" s="116"/>
      <c r="C289" s="116"/>
      <c r="D289" s="116"/>
      <c r="E289" s="705">
        <f>Asset13</f>
        <v>0</v>
      </c>
      <c r="F289" s="706"/>
      <c r="G289" s="546"/>
      <c r="H289" s="545"/>
      <c r="I289" s="545"/>
      <c r="J289" s="545"/>
      <c r="K289" s="545"/>
      <c r="L289" s="545"/>
      <c r="M289" s="533"/>
      <c r="N289" s="533"/>
      <c r="O289" s="533"/>
      <c r="P289" s="533"/>
      <c r="Q289" s="9"/>
      <c r="R289" s="8"/>
      <c r="S289" s="8"/>
      <c r="T289" s="9"/>
      <c r="U289" s="9"/>
      <c r="V289" s="9"/>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row>
    <row r="290" spans="1:61" hidden="1" outlineLevel="1">
      <c r="A290" s="116"/>
      <c r="B290" s="116"/>
      <c r="C290" s="116"/>
      <c r="D290" s="116"/>
      <c r="E290" s="705">
        <f>Asset14</f>
        <v>0</v>
      </c>
      <c r="F290" s="706"/>
      <c r="G290" s="546"/>
      <c r="H290" s="545"/>
      <c r="I290" s="545"/>
      <c r="J290" s="545"/>
      <c r="K290" s="545"/>
      <c r="L290" s="545"/>
      <c r="M290" s="533"/>
      <c r="N290" s="533"/>
      <c r="O290" s="533"/>
      <c r="P290" s="533"/>
      <c r="Q290" s="9"/>
      <c r="R290" s="8"/>
      <c r="S290" s="8"/>
      <c r="T290" s="9"/>
      <c r="U290" s="9"/>
      <c r="V290" s="9"/>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row>
    <row r="291" spans="1:61" hidden="1" outlineLevel="1">
      <c r="A291" s="127"/>
      <c r="B291" s="127"/>
      <c r="C291" s="127"/>
      <c r="D291" s="127"/>
      <c r="E291" s="705">
        <f>Asset15</f>
        <v>0</v>
      </c>
      <c r="F291" s="706"/>
      <c r="G291" s="535"/>
      <c r="H291" s="533"/>
      <c r="I291" s="533"/>
      <c r="J291" s="533"/>
      <c r="K291" s="533"/>
      <c r="L291" s="533"/>
      <c r="M291" s="533"/>
      <c r="N291" s="533"/>
      <c r="O291" s="533"/>
      <c r="P291" s="533"/>
      <c r="Q291" s="9"/>
      <c r="R291" s="8"/>
      <c r="S291" s="8"/>
      <c r="T291" s="9"/>
      <c r="U291" s="9"/>
      <c r="V291" s="9"/>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row>
    <row r="292" spans="1:61" hidden="1" outlineLevel="1">
      <c r="A292" s="116"/>
      <c r="B292" s="116"/>
      <c r="C292" s="116"/>
      <c r="D292" s="116"/>
      <c r="E292" s="705">
        <f>Asset16</f>
        <v>0</v>
      </c>
      <c r="F292" s="706"/>
      <c r="G292" s="535"/>
      <c r="H292" s="533"/>
      <c r="I292" s="533"/>
      <c r="J292" s="533"/>
      <c r="K292" s="533"/>
      <c r="L292" s="533"/>
      <c r="M292" s="533"/>
      <c r="N292" s="533"/>
      <c r="O292" s="533"/>
      <c r="P292" s="533"/>
      <c r="Q292" s="9"/>
      <c r="R292" s="8"/>
      <c r="S292" s="8"/>
      <c r="T292" s="9"/>
      <c r="U292" s="9"/>
      <c r="V292" s="9"/>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row>
    <row r="293" spans="1:61" hidden="1" outlineLevel="1">
      <c r="A293" s="116"/>
      <c r="B293" s="116"/>
      <c r="C293" s="116"/>
      <c r="D293" s="116"/>
      <c r="E293" s="705">
        <f>Asset17</f>
        <v>0</v>
      </c>
      <c r="F293" s="706"/>
      <c r="G293" s="535"/>
      <c r="H293" s="533"/>
      <c r="I293" s="533"/>
      <c r="J293" s="533"/>
      <c r="K293" s="533"/>
      <c r="L293" s="533"/>
      <c r="M293" s="533"/>
      <c r="N293" s="533"/>
      <c r="O293" s="533"/>
      <c r="P293" s="533"/>
      <c r="Q293" s="9"/>
      <c r="R293" s="8"/>
      <c r="S293" s="8"/>
      <c r="T293" s="9"/>
      <c r="U293" s="9"/>
      <c r="V293" s="9"/>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row>
    <row r="294" spans="1:61" hidden="1" outlineLevel="1">
      <c r="A294" s="127"/>
      <c r="B294" s="127"/>
      <c r="C294" s="127"/>
      <c r="D294" s="127"/>
      <c r="E294" s="705">
        <f>Asset18</f>
        <v>0</v>
      </c>
      <c r="F294" s="706"/>
      <c r="G294" s="535"/>
      <c r="H294" s="533"/>
      <c r="I294" s="533"/>
      <c r="J294" s="533"/>
      <c r="K294" s="533"/>
      <c r="L294" s="533"/>
      <c r="M294" s="533"/>
      <c r="N294" s="533"/>
      <c r="O294" s="533"/>
      <c r="P294" s="533"/>
      <c r="Q294" s="9"/>
      <c r="R294" s="8"/>
      <c r="S294" s="8"/>
      <c r="T294" s="9"/>
      <c r="U294" s="9"/>
      <c r="V294" s="9"/>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row>
    <row r="295" spans="1:61" hidden="1" outlineLevel="1">
      <c r="A295" s="116"/>
      <c r="B295" s="116"/>
      <c r="C295" s="116"/>
      <c r="D295" s="116"/>
      <c r="E295" s="705">
        <f>Asset19</f>
        <v>0</v>
      </c>
      <c r="F295" s="706"/>
      <c r="G295" s="535"/>
      <c r="H295" s="533"/>
      <c r="I295" s="533"/>
      <c r="J295" s="533"/>
      <c r="K295" s="533"/>
      <c r="L295" s="533"/>
      <c r="M295" s="533"/>
      <c r="N295" s="533"/>
      <c r="O295" s="533"/>
      <c r="P295" s="533"/>
      <c r="Q295" s="9"/>
      <c r="R295" s="8"/>
      <c r="S295" s="8"/>
      <c r="T295" s="9"/>
      <c r="U295" s="9"/>
      <c r="V295" s="9"/>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row>
    <row r="296" spans="1:61" hidden="1" outlineLevel="1">
      <c r="A296" s="116"/>
      <c r="B296" s="116"/>
      <c r="C296" s="116"/>
      <c r="D296" s="116"/>
      <c r="E296" s="705">
        <f>Asset20</f>
        <v>0</v>
      </c>
      <c r="F296" s="706"/>
      <c r="G296" s="535"/>
      <c r="H296" s="533"/>
      <c r="I296" s="533"/>
      <c r="J296" s="533"/>
      <c r="K296" s="533"/>
      <c r="L296" s="533"/>
      <c r="M296" s="533"/>
      <c r="N296" s="533"/>
      <c r="O296" s="533"/>
      <c r="P296" s="533"/>
      <c r="Q296" s="9"/>
      <c r="R296" s="8"/>
      <c r="S296" s="8"/>
      <c r="T296" s="9"/>
      <c r="U296" s="9"/>
      <c r="V296" s="9"/>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row>
    <row r="297" spans="1:61" hidden="1" outlineLevel="1">
      <c r="A297" s="116"/>
      <c r="B297" s="116"/>
      <c r="C297" s="116"/>
      <c r="D297" s="116"/>
      <c r="E297" s="705">
        <f>Asset21</f>
        <v>0</v>
      </c>
      <c r="F297" s="706"/>
      <c r="G297" s="535"/>
      <c r="H297" s="533"/>
      <c r="I297" s="533"/>
      <c r="J297" s="533"/>
      <c r="K297" s="533"/>
      <c r="L297" s="533"/>
      <c r="M297" s="533"/>
      <c r="N297" s="533"/>
      <c r="O297" s="533"/>
      <c r="P297" s="533"/>
      <c r="Q297" s="9"/>
      <c r="R297" s="8"/>
      <c r="S297" s="8"/>
      <c r="T297" s="9"/>
      <c r="U297" s="9"/>
      <c r="V297" s="9"/>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row>
    <row r="298" spans="1:61" hidden="1" outlineLevel="1">
      <c r="A298" s="116"/>
      <c r="B298" s="116"/>
      <c r="C298" s="116"/>
      <c r="D298" s="116"/>
      <c r="E298" s="705">
        <f>Asset22</f>
        <v>0</v>
      </c>
      <c r="F298" s="706"/>
      <c r="G298" s="535"/>
      <c r="H298" s="533"/>
      <c r="I298" s="533"/>
      <c r="J298" s="533"/>
      <c r="K298" s="533"/>
      <c r="L298" s="533"/>
      <c r="M298" s="533"/>
      <c r="N298" s="533"/>
      <c r="O298" s="533"/>
      <c r="P298" s="533"/>
      <c r="Q298" s="9"/>
      <c r="R298" s="8"/>
      <c r="S298" s="8"/>
      <c r="T298" s="9"/>
      <c r="U298" s="9"/>
      <c r="V298" s="9"/>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row>
    <row r="299" spans="1:61" hidden="1" outlineLevel="1">
      <c r="A299" s="116"/>
      <c r="B299" s="116"/>
      <c r="C299" s="116"/>
      <c r="D299" s="116"/>
      <c r="E299" s="705">
        <f>Asset23</f>
        <v>0</v>
      </c>
      <c r="F299" s="706"/>
      <c r="G299" s="535"/>
      <c r="H299" s="533"/>
      <c r="I299" s="533"/>
      <c r="J299" s="533"/>
      <c r="K299" s="533"/>
      <c r="L299" s="533"/>
      <c r="M299" s="533"/>
      <c r="N299" s="533"/>
      <c r="O299" s="533"/>
      <c r="P299" s="533"/>
      <c r="Q299" s="9"/>
      <c r="R299" s="8"/>
      <c r="S299" s="8"/>
      <c r="T299" s="9"/>
      <c r="U299" s="9"/>
      <c r="V299" s="9"/>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row>
    <row r="300" spans="1:61" hidden="1" outlineLevel="1">
      <c r="A300" s="116"/>
      <c r="B300" s="116"/>
      <c r="C300" s="116"/>
      <c r="D300" s="116"/>
      <c r="E300" s="705">
        <f>Asset24</f>
        <v>0</v>
      </c>
      <c r="F300" s="706"/>
      <c r="G300" s="535"/>
      <c r="H300" s="533"/>
      <c r="I300" s="533"/>
      <c r="J300" s="533"/>
      <c r="K300" s="533"/>
      <c r="L300" s="533"/>
      <c r="M300" s="533"/>
      <c r="N300" s="533"/>
      <c r="O300" s="533"/>
      <c r="P300" s="533"/>
      <c r="Q300" s="9"/>
      <c r="R300" s="8"/>
      <c r="S300" s="8"/>
      <c r="T300" s="9"/>
      <c r="U300" s="9"/>
      <c r="V300" s="9"/>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row>
    <row r="301" spans="1:61" hidden="1" outlineLevel="1">
      <c r="A301" s="116"/>
      <c r="B301" s="116"/>
      <c r="C301" s="116"/>
      <c r="D301" s="116"/>
      <c r="E301" s="705">
        <f>Asset25</f>
        <v>0</v>
      </c>
      <c r="F301" s="706"/>
      <c r="G301" s="535"/>
      <c r="H301" s="533"/>
      <c r="I301" s="533"/>
      <c r="J301" s="533"/>
      <c r="K301" s="533"/>
      <c r="L301" s="533"/>
      <c r="M301" s="533"/>
      <c r="N301" s="533"/>
      <c r="O301" s="533"/>
      <c r="P301" s="533"/>
      <c r="Q301" s="9"/>
      <c r="R301" s="8"/>
      <c r="S301" s="8"/>
      <c r="T301" s="9"/>
      <c r="U301" s="9"/>
      <c r="V301" s="9"/>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row>
    <row r="302" spans="1:61" hidden="1" outlineLevel="1">
      <c r="A302" s="116"/>
      <c r="B302" s="116"/>
      <c r="C302" s="116"/>
      <c r="D302" s="116"/>
      <c r="E302" s="705">
        <f>Asset26</f>
        <v>0</v>
      </c>
      <c r="F302" s="706"/>
      <c r="G302" s="535"/>
      <c r="H302" s="533"/>
      <c r="I302" s="533"/>
      <c r="J302" s="533"/>
      <c r="K302" s="533"/>
      <c r="L302" s="533"/>
      <c r="M302" s="533"/>
      <c r="N302" s="533"/>
      <c r="O302" s="533"/>
      <c r="P302" s="533"/>
      <c r="Q302" s="9"/>
      <c r="R302" s="8"/>
      <c r="S302" s="8"/>
      <c r="T302" s="9"/>
      <c r="U302" s="9"/>
      <c r="V302" s="9"/>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row>
    <row r="303" spans="1:61" hidden="1" outlineLevel="1">
      <c r="A303" s="116"/>
      <c r="B303" s="116"/>
      <c r="C303" s="116"/>
      <c r="D303" s="116"/>
      <c r="E303" s="707">
        <f>Asset27</f>
        <v>0</v>
      </c>
      <c r="F303" s="708"/>
      <c r="G303" s="535"/>
      <c r="H303" s="533"/>
      <c r="I303" s="533"/>
      <c r="J303" s="533"/>
      <c r="K303" s="533"/>
      <c r="L303" s="533"/>
      <c r="M303" s="533"/>
      <c r="N303" s="533"/>
      <c r="O303" s="533"/>
      <c r="P303" s="533"/>
      <c r="Q303" s="9"/>
      <c r="R303" s="8"/>
      <c r="S303" s="8"/>
      <c r="T303" s="9"/>
      <c r="U303" s="9"/>
      <c r="V303" s="9"/>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row>
    <row r="304" spans="1:61" hidden="1" outlineLevel="1">
      <c r="A304" s="116"/>
      <c r="B304" s="116"/>
      <c r="C304" s="116"/>
      <c r="D304" s="116"/>
      <c r="E304" s="705">
        <f>Asset28</f>
        <v>0</v>
      </c>
      <c r="F304" s="706"/>
      <c r="G304" s="535"/>
      <c r="H304" s="533"/>
      <c r="I304" s="533"/>
      <c r="J304" s="533"/>
      <c r="K304" s="533"/>
      <c r="L304" s="533"/>
      <c r="M304" s="533"/>
      <c r="N304" s="533"/>
      <c r="O304" s="533"/>
      <c r="P304" s="533"/>
      <c r="Q304" s="9"/>
      <c r="R304" s="8"/>
      <c r="S304" s="8"/>
      <c r="T304" s="9"/>
      <c r="U304" s="9"/>
      <c r="V304" s="9"/>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row>
    <row r="305" spans="1:61" hidden="1" outlineLevel="1">
      <c r="A305" s="116"/>
      <c r="B305" s="116"/>
      <c r="C305" s="116"/>
      <c r="D305" s="116"/>
      <c r="E305" s="703">
        <f>Asset29</f>
        <v>0</v>
      </c>
      <c r="F305" s="704"/>
      <c r="G305" s="535"/>
      <c r="H305" s="533"/>
      <c r="I305" s="533"/>
      <c r="J305" s="533"/>
      <c r="K305" s="533"/>
      <c r="L305" s="533"/>
      <c r="M305" s="533"/>
      <c r="N305" s="533"/>
      <c r="O305" s="533"/>
      <c r="P305" s="533"/>
      <c r="Q305" s="9"/>
      <c r="R305" s="8"/>
      <c r="S305" s="8"/>
      <c r="T305" s="9"/>
      <c r="U305" s="9"/>
      <c r="V305" s="9"/>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row>
    <row r="306" spans="1:61" hidden="1" outlineLevel="1">
      <c r="A306" s="116"/>
      <c r="B306" s="116"/>
      <c r="C306" s="116"/>
      <c r="D306" s="116"/>
      <c r="E306" s="703">
        <f>Asset30</f>
        <v>0</v>
      </c>
      <c r="F306" s="704"/>
      <c r="G306" s="535"/>
      <c r="H306" s="533"/>
      <c r="I306" s="533"/>
      <c r="J306" s="533"/>
      <c r="K306" s="533"/>
      <c r="L306" s="533"/>
      <c r="M306" s="533"/>
      <c r="N306" s="533"/>
      <c r="O306" s="533"/>
      <c r="P306" s="533"/>
      <c r="Q306" s="9"/>
      <c r="R306" s="8"/>
      <c r="S306" s="8"/>
      <c r="T306" s="9"/>
      <c r="U306" s="9"/>
      <c r="V306" s="9"/>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row>
    <row r="307" spans="1:61" hidden="1" outlineLevel="2">
      <c r="A307" s="116"/>
      <c r="B307" s="116"/>
      <c r="C307" s="116"/>
      <c r="D307" s="116"/>
      <c r="E307" s="703">
        <f>Asset31</f>
        <v>0</v>
      </c>
      <c r="F307" s="704"/>
      <c r="G307" s="535"/>
      <c r="H307" s="533"/>
      <c r="I307" s="533"/>
      <c r="J307" s="533"/>
      <c r="K307" s="533"/>
      <c r="L307" s="533"/>
      <c r="M307" s="533"/>
      <c r="N307" s="533"/>
      <c r="O307" s="533"/>
      <c r="P307" s="533"/>
      <c r="Q307" s="9"/>
      <c r="R307" s="8"/>
      <c r="S307" s="8"/>
      <c r="T307" s="9"/>
      <c r="U307" s="9"/>
      <c r="V307" s="9"/>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row>
    <row r="308" spans="1:61" hidden="1" outlineLevel="2">
      <c r="A308" s="116"/>
      <c r="B308" s="116"/>
      <c r="C308" s="116"/>
      <c r="D308" s="116"/>
      <c r="E308" s="703">
        <f>Asset32</f>
        <v>0</v>
      </c>
      <c r="F308" s="704"/>
      <c r="G308" s="535"/>
      <c r="H308" s="533"/>
      <c r="I308" s="533"/>
      <c r="J308" s="533"/>
      <c r="K308" s="533"/>
      <c r="L308" s="533"/>
      <c r="M308" s="533"/>
      <c r="N308" s="533"/>
      <c r="O308" s="533"/>
      <c r="P308" s="533"/>
      <c r="Q308" s="9"/>
      <c r="R308" s="8"/>
      <c r="S308" s="8"/>
      <c r="T308" s="9"/>
      <c r="U308" s="9"/>
      <c r="V308" s="9"/>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row>
    <row r="309" spans="1:61" hidden="1" outlineLevel="2">
      <c r="A309" s="116"/>
      <c r="B309" s="116"/>
      <c r="C309" s="116"/>
      <c r="D309" s="116"/>
      <c r="E309" s="703">
        <f>Asset33</f>
        <v>0</v>
      </c>
      <c r="F309" s="704"/>
      <c r="G309" s="535"/>
      <c r="H309" s="533"/>
      <c r="I309" s="533"/>
      <c r="J309" s="533"/>
      <c r="K309" s="533"/>
      <c r="L309" s="533"/>
      <c r="M309" s="533"/>
      <c r="N309" s="533"/>
      <c r="O309" s="533"/>
      <c r="P309" s="533"/>
      <c r="Q309" s="9"/>
      <c r="R309" s="8"/>
      <c r="S309" s="8"/>
      <c r="T309" s="9"/>
      <c r="U309" s="9"/>
      <c r="V309" s="9"/>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row>
    <row r="310" spans="1:61" hidden="1" outlineLevel="2">
      <c r="A310" s="116"/>
      <c r="B310" s="116"/>
      <c r="C310" s="116"/>
      <c r="D310" s="116"/>
      <c r="E310" s="703">
        <f>Asset34</f>
        <v>0</v>
      </c>
      <c r="F310" s="704"/>
      <c r="G310" s="535"/>
      <c r="H310" s="533"/>
      <c r="I310" s="533"/>
      <c r="J310" s="533"/>
      <c r="K310" s="533"/>
      <c r="L310" s="533"/>
      <c r="M310" s="533"/>
      <c r="N310" s="533"/>
      <c r="O310" s="533"/>
      <c r="P310" s="533"/>
      <c r="Q310" s="9"/>
      <c r="R310" s="8"/>
      <c r="S310" s="8"/>
      <c r="T310" s="9"/>
      <c r="U310" s="9"/>
      <c r="V310" s="9"/>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row>
    <row r="311" spans="1:61" hidden="1" outlineLevel="2">
      <c r="A311" s="116"/>
      <c r="B311" s="116"/>
      <c r="C311" s="116"/>
      <c r="D311" s="116"/>
      <c r="E311" s="703">
        <f>Asset35</f>
        <v>0</v>
      </c>
      <c r="F311" s="704"/>
      <c r="G311" s="535"/>
      <c r="H311" s="533"/>
      <c r="I311" s="533"/>
      <c r="J311" s="533"/>
      <c r="K311" s="533"/>
      <c r="L311" s="533"/>
      <c r="M311" s="533"/>
      <c r="N311" s="533"/>
      <c r="O311" s="533"/>
      <c r="P311" s="533"/>
      <c r="Q311" s="9"/>
      <c r="R311" s="8"/>
      <c r="S311" s="8"/>
      <c r="T311" s="9"/>
      <c r="U311" s="9"/>
      <c r="V311" s="9"/>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row>
    <row r="312" spans="1:61" hidden="1" outlineLevel="2">
      <c r="A312" s="116"/>
      <c r="B312" s="116"/>
      <c r="C312" s="116"/>
      <c r="D312" s="116"/>
      <c r="E312" s="703">
        <f>Asset36</f>
        <v>0</v>
      </c>
      <c r="F312" s="704"/>
      <c r="G312" s="535"/>
      <c r="H312" s="533"/>
      <c r="I312" s="533"/>
      <c r="J312" s="533"/>
      <c r="K312" s="533"/>
      <c r="L312" s="533"/>
      <c r="M312" s="533"/>
      <c r="N312" s="533"/>
      <c r="O312" s="533"/>
      <c r="P312" s="533"/>
      <c r="Q312" s="9"/>
      <c r="R312" s="8"/>
      <c r="S312" s="8"/>
      <c r="T312" s="9"/>
      <c r="U312" s="9"/>
      <c r="V312" s="9"/>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row>
    <row r="313" spans="1:61" hidden="1" outlineLevel="2">
      <c r="A313" s="116"/>
      <c r="B313" s="116"/>
      <c r="C313" s="116"/>
      <c r="D313" s="116"/>
      <c r="E313" s="703">
        <f>Asset37</f>
        <v>0</v>
      </c>
      <c r="F313" s="704"/>
      <c r="G313" s="535"/>
      <c r="H313" s="533"/>
      <c r="I313" s="533"/>
      <c r="J313" s="533"/>
      <c r="K313" s="533"/>
      <c r="L313" s="533"/>
      <c r="M313" s="533"/>
      <c r="N313" s="533"/>
      <c r="O313" s="533"/>
      <c r="P313" s="533"/>
      <c r="Q313" s="9"/>
      <c r="R313" s="8"/>
      <c r="S313" s="8"/>
      <c r="T313" s="9"/>
      <c r="U313" s="9"/>
      <c r="V313" s="9"/>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row>
    <row r="314" spans="1:61" hidden="1" outlineLevel="2">
      <c r="A314" s="116"/>
      <c r="B314" s="116"/>
      <c r="C314" s="116"/>
      <c r="D314" s="116"/>
      <c r="E314" s="703">
        <f>Asset38</f>
        <v>0</v>
      </c>
      <c r="F314" s="704"/>
      <c r="G314" s="535"/>
      <c r="H314" s="533"/>
      <c r="I314" s="533"/>
      <c r="J314" s="533"/>
      <c r="K314" s="533"/>
      <c r="L314" s="533"/>
      <c r="M314" s="533"/>
      <c r="N314" s="533"/>
      <c r="O314" s="533"/>
      <c r="P314" s="533"/>
      <c r="Q314" s="9"/>
      <c r="R314" s="8"/>
      <c r="S314" s="8"/>
      <c r="T314" s="9"/>
      <c r="U314" s="9"/>
      <c r="V314" s="9"/>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row>
    <row r="315" spans="1:61" hidden="1" outlineLevel="2">
      <c r="A315" s="116"/>
      <c r="B315" s="116"/>
      <c r="C315" s="116"/>
      <c r="D315" s="116"/>
      <c r="E315" s="703">
        <f>Asset39</f>
        <v>0</v>
      </c>
      <c r="F315" s="704"/>
      <c r="G315" s="535"/>
      <c r="H315" s="533"/>
      <c r="I315" s="533"/>
      <c r="J315" s="533"/>
      <c r="K315" s="533"/>
      <c r="L315" s="533"/>
      <c r="M315" s="533"/>
      <c r="N315" s="533"/>
      <c r="O315" s="533"/>
      <c r="P315" s="533"/>
      <c r="Q315" s="9"/>
      <c r="R315" s="8"/>
      <c r="S315" s="8"/>
      <c r="T315" s="9"/>
      <c r="U315" s="9"/>
      <c r="V315" s="9"/>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row>
    <row r="316" spans="1:61" hidden="1" outlineLevel="2">
      <c r="A316" s="116"/>
      <c r="B316" s="116"/>
      <c r="C316" s="116"/>
      <c r="D316" s="116"/>
      <c r="E316" s="703">
        <f>Asset40</f>
        <v>0</v>
      </c>
      <c r="F316" s="704"/>
      <c r="G316" s="535"/>
      <c r="H316" s="533"/>
      <c r="I316" s="533"/>
      <c r="J316" s="533"/>
      <c r="K316" s="533"/>
      <c r="L316" s="533"/>
      <c r="M316" s="533"/>
      <c r="N316" s="533"/>
      <c r="O316" s="533"/>
      <c r="P316" s="533"/>
      <c r="Q316" s="9"/>
      <c r="R316" s="8"/>
      <c r="S316" s="8"/>
      <c r="T316" s="9"/>
      <c r="U316" s="9"/>
      <c r="V316" s="9"/>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row>
    <row r="317" spans="1:61" hidden="1" outlineLevel="2">
      <c r="A317" s="116"/>
      <c r="B317" s="116"/>
      <c r="C317" s="116"/>
      <c r="D317" s="116"/>
      <c r="E317" s="703">
        <f>Asset41</f>
        <v>0</v>
      </c>
      <c r="F317" s="704"/>
      <c r="G317" s="535"/>
      <c r="H317" s="533"/>
      <c r="I317" s="533"/>
      <c r="J317" s="533"/>
      <c r="K317" s="533"/>
      <c r="L317" s="533"/>
      <c r="M317" s="533"/>
      <c r="N317" s="533"/>
      <c r="O317" s="533"/>
      <c r="P317" s="533"/>
      <c r="Q317" s="9"/>
      <c r="R317" s="8"/>
      <c r="S317" s="8"/>
      <c r="T317" s="9"/>
      <c r="U317" s="9"/>
      <c r="V317" s="9"/>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row>
    <row r="318" spans="1:61" hidden="1" outlineLevel="2">
      <c r="A318" s="116"/>
      <c r="B318" s="116"/>
      <c r="C318" s="116"/>
      <c r="D318" s="116"/>
      <c r="E318" s="703">
        <f>Asset42</f>
        <v>0</v>
      </c>
      <c r="F318" s="704"/>
      <c r="G318" s="535"/>
      <c r="H318" s="533"/>
      <c r="I318" s="533"/>
      <c r="J318" s="533"/>
      <c r="K318" s="533"/>
      <c r="L318" s="533"/>
      <c r="M318" s="533"/>
      <c r="N318" s="533"/>
      <c r="O318" s="533"/>
      <c r="P318" s="533"/>
      <c r="Q318" s="9"/>
      <c r="R318" s="8"/>
      <c r="S318" s="8"/>
      <c r="T318" s="9"/>
      <c r="U318" s="9"/>
      <c r="V318" s="9"/>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row>
    <row r="319" spans="1:61" hidden="1" outlineLevel="2">
      <c r="A319" s="116"/>
      <c r="B319" s="116"/>
      <c r="C319" s="116"/>
      <c r="D319" s="116"/>
      <c r="E319" s="703">
        <f>Asset43</f>
        <v>0</v>
      </c>
      <c r="F319" s="704"/>
      <c r="G319" s="535"/>
      <c r="H319" s="533"/>
      <c r="I319" s="533"/>
      <c r="J319" s="533"/>
      <c r="K319" s="533"/>
      <c r="L319" s="533"/>
      <c r="M319" s="533"/>
      <c r="N319" s="533"/>
      <c r="O319" s="533"/>
      <c r="P319" s="533"/>
      <c r="Q319" s="9"/>
      <c r="R319" s="8"/>
      <c r="S319" s="8"/>
      <c r="T319" s="9"/>
      <c r="U319" s="9"/>
      <c r="V319" s="9"/>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row>
    <row r="320" spans="1:61" hidden="1" outlineLevel="2">
      <c r="A320" s="116"/>
      <c r="B320" s="116"/>
      <c r="C320" s="116"/>
      <c r="D320" s="116"/>
      <c r="E320" s="703">
        <f>Asset44</f>
        <v>0</v>
      </c>
      <c r="F320" s="704"/>
      <c r="G320" s="535"/>
      <c r="H320" s="533"/>
      <c r="I320" s="533"/>
      <c r="J320" s="533"/>
      <c r="K320" s="533"/>
      <c r="L320" s="533"/>
      <c r="M320" s="533"/>
      <c r="N320" s="533"/>
      <c r="O320" s="533"/>
      <c r="P320" s="533"/>
      <c r="Q320" s="9"/>
      <c r="R320" s="8"/>
      <c r="S320" s="8"/>
      <c r="T320" s="9"/>
      <c r="U320" s="9"/>
      <c r="V320" s="9"/>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row>
    <row r="321" spans="1:61" hidden="1" outlineLevel="2">
      <c r="A321" s="116"/>
      <c r="B321" s="116"/>
      <c r="C321" s="116"/>
      <c r="D321" s="116"/>
      <c r="E321" s="703">
        <f>Asset45</f>
        <v>0</v>
      </c>
      <c r="F321" s="704"/>
      <c r="G321" s="535"/>
      <c r="H321" s="533"/>
      <c r="I321" s="533"/>
      <c r="J321" s="533"/>
      <c r="K321" s="533"/>
      <c r="L321" s="533"/>
      <c r="M321" s="533"/>
      <c r="N321" s="533"/>
      <c r="O321" s="533"/>
      <c r="P321" s="533"/>
      <c r="Q321" s="9"/>
      <c r="R321" s="8"/>
      <c r="S321" s="8"/>
      <c r="T321" s="9"/>
      <c r="U321" s="9"/>
      <c r="V321" s="9"/>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row>
    <row r="322" spans="1:61" hidden="1" outlineLevel="2">
      <c r="A322" s="116"/>
      <c r="B322" s="116"/>
      <c r="C322" s="116"/>
      <c r="D322" s="116"/>
      <c r="E322" s="703">
        <f>Asset46</f>
        <v>0</v>
      </c>
      <c r="F322" s="704"/>
      <c r="G322" s="535"/>
      <c r="H322" s="533"/>
      <c r="I322" s="533"/>
      <c r="J322" s="533"/>
      <c r="K322" s="533"/>
      <c r="L322" s="533"/>
      <c r="M322" s="533"/>
      <c r="N322" s="533"/>
      <c r="O322" s="533"/>
      <c r="P322" s="533"/>
      <c r="Q322" s="9"/>
      <c r="R322" s="8"/>
      <c r="S322" s="8"/>
      <c r="T322" s="9"/>
      <c r="U322" s="9"/>
      <c r="V322" s="9"/>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row>
    <row r="323" spans="1:61" hidden="1" outlineLevel="1" collapsed="1">
      <c r="A323" s="116"/>
      <c r="B323" s="116"/>
      <c r="C323" s="116"/>
      <c r="D323" s="116"/>
      <c r="E323" s="703">
        <f>Asset47</f>
        <v>0</v>
      </c>
      <c r="F323" s="704"/>
      <c r="G323" s="535"/>
      <c r="H323" s="533"/>
      <c r="I323" s="533"/>
      <c r="J323" s="533"/>
      <c r="K323" s="533"/>
      <c r="L323" s="533"/>
      <c r="M323" s="533"/>
      <c r="N323" s="533"/>
      <c r="O323" s="533"/>
      <c r="P323" s="533"/>
      <c r="Q323" s="9"/>
      <c r="R323" s="8"/>
      <c r="S323" s="8"/>
      <c r="T323" s="9"/>
      <c r="U323" s="9"/>
      <c r="V323" s="9"/>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row>
    <row r="324" spans="1:61" hidden="1" outlineLevel="1">
      <c r="A324" s="116"/>
      <c r="B324" s="116"/>
      <c r="C324" s="116"/>
      <c r="D324" s="116"/>
      <c r="E324" s="703" t="str">
        <f>Asset48</f>
        <v>Building installation</v>
      </c>
      <c r="F324" s="704"/>
      <c r="G324" s="535">
        <v>0</v>
      </c>
      <c r="H324" s="533">
        <v>0</v>
      </c>
      <c r="I324" s="533">
        <v>0</v>
      </c>
      <c r="J324" s="533">
        <v>0</v>
      </c>
      <c r="K324" s="533">
        <v>0</v>
      </c>
      <c r="L324" s="533"/>
      <c r="M324" s="533"/>
      <c r="N324" s="533"/>
      <c r="O324" s="533"/>
      <c r="P324" s="533"/>
      <c r="Q324" s="9"/>
      <c r="R324" s="8"/>
      <c r="S324" s="8"/>
      <c r="T324" s="9"/>
      <c r="U324" s="9"/>
      <c r="V324" s="9"/>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row>
    <row r="325" spans="1:61" hidden="1" outlineLevel="1">
      <c r="A325" s="116"/>
      <c r="B325" s="116"/>
      <c r="C325" s="116"/>
      <c r="D325" s="116"/>
      <c r="E325" s="703" t="str">
        <f>Asset49</f>
        <v>In-house software</v>
      </c>
      <c r="F325" s="704"/>
      <c r="G325" s="535">
        <v>0</v>
      </c>
      <c r="H325" s="533">
        <v>0</v>
      </c>
      <c r="I325" s="533">
        <v>0</v>
      </c>
      <c r="J325" s="533">
        <v>0</v>
      </c>
      <c r="K325" s="533">
        <v>0</v>
      </c>
      <c r="L325" s="533"/>
      <c r="M325" s="533"/>
      <c r="N325" s="533"/>
      <c r="O325" s="533"/>
      <c r="P325" s="533"/>
      <c r="Q325" s="9"/>
      <c r="R325" s="8"/>
      <c r="S325" s="8"/>
      <c r="T325" s="9"/>
      <c r="U325" s="9"/>
      <c r="V325" s="9"/>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row>
    <row r="326" spans="1:61" hidden="1" outlineLevel="1">
      <c r="A326" s="116"/>
      <c r="B326" s="116"/>
      <c r="C326" s="116"/>
      <c r="D326" s="116"/>
      <c r="E326" s="703" t="str">
        <f>Asset50</f>
        <v>Equity raising costs</v>
      </c>
      <c r="F326" s="704"/>
      <c r="G326" s="535">
        <v>0</v>
      </c>
      <c r="H326" s="533">
        <v>0</v>
      </c>
      <c r="I326" s="533">
        <v>0</v>
      </c>
      <c r="J326" s="533">
        <v>0</v>
      </c>
      <c r="K326" s="533">
        <v>0</v>
      </c>
      <c r="L326" s="533"/>
      <c r="M326" s="533"/>
      <c r="N326" s="533"/>
      <c r="O326" s="533"/>
      <c r="P326" s="533"/>
      <c r="Q326" s="9"/>
      <c r="R326" s="8"/>
      <c r="S326" s="8"/>
      <c r="T326" s="9"/>
      <c r="U326" s="9"/>
      <c r="V326" s="9"/>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row>
    <row r="327" spans="1:61" collapsed="1">
      <c r="A327" s="127"/>
      <c r="B327" s="127"/>
      <c r="C327" s="127"/>
      <c r="D327" s="127"/>
      <c r="E327" s="705" t="s">
        <v>146</v>
      </c>
      <c r="F327" s="705"/>
      <c r="G327" s="530">
        <f t="shared" ref="G327:P327" si="21">SUM(G277:G326)</f>
        <v>1.264193821010148</v>
      </c>
      <c r="H327" s="530">
        <f t="shared" si="21"/>
        <v>1.264193821010148</v>
      </c>
      <c r="I327" s="530">
        <f t="shared" si="21"/>
        <v>1.264193821010148</v>
      </c>
      <c r="J327" s="530">
        <f t="shared" si="21"/>
        <v>1.3805509243160805</v>
      </c>
      <c r="K327" s="530">
        <f t="shared" si="21"/>
        <v>1.3808381447715512</v>
      </c>
      <c r="L327" s="530">
        <f t="shared" si="21"/>
        <v>0</v>
      </c>
      <c r="M327" s="530">
        <f t="shared" si="21"/>
        <v>0</v>
      </c>
      <c r="N327" s="530">
        <f t="shared" si="21"/>
        <v>0</v>
      </c>
      <c r="O327" s="530">
        <f t="shared" si="21"/>
        <v>0</v>
      </c>
      <c r="P327" s="530">
        <f t="shared" si="21"/>
        <v>0</v>
      </c>
      <c r="Q327" s="89"/>
      <c r="R327" s="8"/>
      <c r="S327" s="8"/>
      <c r="T327" s="9"/>
      <c r="U327" s="9"/>
      <c r="V327" s="9"/>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row>
    <row r="328" spans="1:61">
      <c r="A328" s="116"/>
      <c r="B328" s="116"/>
      <c r="C328" s="116"/>
      <c r="D328" s="116"/>
      <c r="E328" s="9"/>
      <c r="F328" s="30"/>
      <c r="G328" s="52"/>
      <c r="H328" s="52"/>
      <c r="I328" s="52"/>
      <c r="J328" s="52"/>
      <c r="K328" s="52"/>
      <c r="L328" s="52"/>
      <c r="M328" s="9"/>
      <c r="N328" s="9"/>
      <c r="O328" s="9"/>
      <c r="P328" s="9"/>
      <c r="Q328" s="365">
        <f ca="1">SUM(OFFSET(G327,0,0,1,$R$7))</f>
        <v>6.5539705321180755</v>
      </c>
      <c r="R328" s="9"/>
      <c r="S328" s="8"/>
      <c r="T328" s="9"/>
      <c r="U328" s="9"/>
      <c r="V328" s="9"/>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row>
    <row r="329" spans="1:61" ht="15.75">
      <c r="A329" s="69"/>
      <c r="B329" s="69"/>
      <c r="C329" s="69"/>
      <c r="D329" s="69"/>
      <c r="E329" s="710" t="str">
        <f>"Forecast Asset Disposal – As De-Commissioned ($m Real "&amp;$F$473&amp;")"</f>
        <v>Forecast Asset Disposal – As De-Commissioned ($m Real 2026-27)</v>
      </c>
      <c r="F329" s="710"/>
      <c r="G329" s="710"/>
      <c r="H329" s="710"/>
      <c r="I329" s="94"/>
      <c r="J329" s="72"/>
      <c r="K329" s="72"/>
      <c r="L329" s="70"/>
      <c r="M329" s="70"/>
      <c r="N329" s="70"/>
      <c r="O329" s="70"/>
      <c r="P329" s="70"/>
      <c r="Q329" s="69"/>
      <c r="R329" s="70"/>
      <c r="S329" s="70"/>
      <c r="T329" s="70"/>
      <c r="U329" s="9"/>
      <c r="V329" s="9"/>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row>
    <row r="330" spans="1:61">
      <c r="A330" s="118"/>
      <c r="B330" s="118"/>
      <c r="C330" s="118"/>
      <c r="D330" s="118"/>
      <c r="E330" s="30" t="s">
        <v>147</v>
      </c>
      <c r="F330" s="9"/>
      <c r="G330" s="98" t="str">
        <f t="shared" ref="G330:P330" si="22">G60</f>
        <v>2027-28</v>
      </c>
      <c r="H330" s="98" t="str">
        <f t="shared" si="22"/>
        <v>2028-29</v>
      </c>
      <c r="I330" s="98" t="str">
        <f t="shared" si="22"/>
        <v>2029-30</v>
      </c>
      <c r="J330" s="98" t="str">
        <f t="shared" si="22"/>
        <v>2030-31</v>
      </c>
      <c r="K330" s="98" t="str">
        <f t="shared" si="22"/>
        <v>2031-32</v>
      </c>
      <c r="L330" s="98" t="str">
        <f t="shared" si="22"/>
        <v>2032-33</v>
      </c>
      <c r="M330" s="98" t="str">
        <f t="shared" si="22"/>
        <v>2033-34</v>
      </c>
      <c r="N330" s="98" t="str">
        <f t="shared" si="22"/>
        <v>2034-35</v>
      </c>
      <c r="O330" s="98" t="str">
        <f t="shared" si="22"/>
        <v>2035-36</v>
      </c>
      <c r="P330" s="98" t="str">
        <f t="shared" si="22"/>
        <v>2036-37</v>
      </c>
      <c r="Q330" s="9"/>
      <c r="R330" s="8"/>
      <c r="S330" s="8"/>
      <c r="T330" s="9"/>
      <c r="U330" s="9"/>
      <c r="V330" s="9"/>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row>
    <row r="331" spans="1:61" hidden="1" outlineLevel="1">
      <c r="A331" s="9"/>
      <c r="B331" s="9"/>
      <c r="C331" s="9"/>
      <c r="D331" s="9"/>
      <c r="E331" s="705" t="str">
        <f>Asset1</f>
        <v>Pipelines</v>
      </c>
      <c r="F331" s="706"/>
      <c r="G331" s="537"/>
      <c r="H331" s="532"/>
      <c r="I331" s="532"/>
      <c r="J331" s="532"/>
      <c r="K331" s="532"/>
      <c r="L331" s="532"/>
      <c r="M331" s="532"/>
      <c r="N331" s="532"/>
      <c r="O331" s="532"/>
      <c r="P331" s="532"/>
      <c r="Q331" s="9"/>
      <c r="R331" s="8"/>
      <c r="S331" s="8"/>
      <c r="T331" s="9"/>
      <c r="U331" s="9"/>
      <c r="V331" s="9"/>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row>
    <row r="332" spans="1:61" hidden="1" outlineLevel="1">
      <c r="A332" s="9"/>
      <c r="B332" s="9"/>
      <c r="C332" s="9"/>
      <c r="D332" s="9"/>
      <c r="E332" s="705" t="str">
        <f>Asset2</f>
        <v>Compressors</v>
      </c>
      <c r="F332" s="706"/>
      <c r="G332" s="535"/>
      <c r="H332" s="533"/>
      <c r="I332" s="533"/>
      <c r="J332" s="533"/>
      <c r="K332" s="533"/>
      <c r="L332" s="533"/>
      <c r="M332" s="533"/>
      <c r="N332" s="533"/>
      <c r="O332" s="533"/>
      <c r="P332" s="533"/>
      <c r="Q332" s="9"/>
      <c r="R332" s="8"/>
      <c r="S332" s="8"/>
      <c r="T332" s="9"/>
      <c r="U332" s="9"/>
      <c r="V332" s="9"/>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row>
    <row r="333" spans="1:61" hidden="1" outlineLevel="1">
      <c r="A333" s="118"/>
      <c r="B333" s="118"/>
      <c r="C333" s="118"/>
      <c r="D333" s="118"/>
      <c r="E333" s="705" t="str">
        <f>Asset3</f>
        <v>Regulators and meters</v>
      </c>
      <c r="F333" s="706"/>
      <c r="G333" s="535"/>
      <c r="H333" s="533"/>
      <c r="I333" s="533"/>
      <c r="J333" s="533"/>
      <c r="K333" s="533"/>
      <c r="L333" s="533"/>
      <c r="M333" s="533"/>
      <c r="N333" s="533"/>
      <c r="O333" s="533"/>
      <c r="P333" s="533"/>
      <c r="Q333" s="9"/>
      <c r="R333" s="8"/>
      <c r="S333" s="8"/>
      <c r="T333" s="9"/>
      <c r="U333" s="9"/>
      <c r="V333" s="9"/>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row>
    <row r="334" spans="1:61" hidden="1" outlineLevel="1">
      <c r="A334" s="9"/>
      <c r="B334" s="9"/>
      <c r="C334" s="9"/>
      <c r="D334" s="9"/>
      <c r="E334" s="705" t="str">
        <f>Asset4</f>
        <v>Easements</v>
      </c>
      <c r="F334" s="706"/>
      <c r="G334" s="535"/>
      <c r="H334" s="533"/>
      <c r="I334" s="533"/>
      <c r="J334" s="533"/>
      <c r="K334" s="533"/>
      <c r="L334" s="533"/>
      <c r="M334" s="533"/>
      <c r="N334" s="533"/>
      <c r="O334" s="533"/>
      <c r="P334" s="533"/>
      <c r="Q334" s="9"/>
      <c r="R334" s="8"/>
      <c r="S334" s="8"/>
      <c r="T334" s="9"/>
      <c r="U334" s="9"/>
      <c r="V334" s="9"/>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row>
    <row r="335" spans="1:61" hidden="1" outlineLevel="1">
      <c r="A335" s="9"/>
      <c r="B335" s="9"/>
      <c r="C335" s="9"/>
      <c r="D335" s="9"/>
      <c r="E335" s="705" t="str">
        <f>Asset5</f>
        <v>Communications</v>
      </c>
      <c r="F335" s="706"/>
      <c r="G335" s="535"/>
      <c r="H335" s="533"/>
      <c r="I335" s="533"/>
      <c r="J335" s="533"/>
      <c r="K335" s="533"/>
      <c r="L335" s="533"/>
      <c r="M335" s="533"/>
      <c r="N335" s="533"/>
      <c r="O335" s="533"/>
      <c r="P335" s="533"/>
      <c r="Q335" s="9"/>
      <c r="R335" s="8"/>
      <c r="S335" s="8"/>
      <c r="T335" s="9"/>
      <c r="U335" s="9"/>
      <c r="V335" s="9"/>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row>
    <row r="336" spans="1:61" hidden="1" outlineLevel="1">
      <c r="A336" s="118"/>
      <c r="B336" s="118"/>
      <c r="C336" s="118"/>
      <c r="D336" s="118"/>
      <c r="E336" s="705" t="str">
        <f>Asset6</f>
        <v>Capitalised AA costs</v>
      </c>
      <c r="F336" s="706"/>
      <c r="G336" s="535"/>
      <c r="H336" s="533"/>
      <c r="I336" s="533"/>
      <c r="J336" s="533"/>
      <c r="K336" s="533"/>
      <c r="L336" s="533"/>
      <c r="M336" s="533"/>
      <c r="N336" s="533"/>
      <c r="O336" s="533"/>
      <c r="P336" s="533"/>
      <c r="Q336" s="9"/>
      <c r="R336" s="8"/>
      <c r="S336" s="8"/>
      <c r="T336" s="9"/>
      <c r="U336" s="9"/>
      <c r="V336" s="9"/>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row>
    <row r="337" spans="1:61" hidden="1" outlineLevel="1">
      <c r="A337" s="9"/>
      <c r="B337" s="9"/>
      <c r="C337" s="9"/>
      <c r="D337" s="9"/>
      <c r="E337" s="705" t="str">
        <f>Asset7</f>
        <v>Group IT</v>
      </c>
      <c r="F337" s="706"/>
      <c r="G337" s="535"/>
      <c r="H337" s="533"/>
      <c r="I337" s="533"/>
      <c r="J337" s="533"/>
      <c r="K337" s="533"/>
      <c r="L337" s="533"/>
      <c r="M337" s="533"/>
      <c r="N337" s="533"/>
      <c r="O337" s="533"/>
      <c r="P337" s="533"/>
      <c r="Q337" s="9"/>
      <c r="R337" s="8"/>
      <c r="S337" s="8"/>
      <c r="T337" s="9"/>
      <c r="U337" s="9"/>
      <c r="V337" s="9"/>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row>
    <row r="338" spans="1:61" hidden="1" outlineLevel="1">
      <c r="A338" s="9"/>
      <c r="B338" s="9"/>
      <c r="C338" s="9"/>
      <c r="D338" s="9"/>
      <c r="E338" s="705" t="str">
        <f>Asset8</f>
        <v>SIB Capex</v>
      </c>
      <c r="F338" s="706"/>
      <c r="G338" s="535"/>
      <c r="H338" s="533"/>
      <c r="I338" s="533"/>
      <c r="J338" s="533"/>
      <c r="K338" s="533"/>
      <c r="L338" s="533"/>
      <c r="M338" s="533"/>
      <c r="N338" s="533"/>
      <c r="O338" s="533"/>
      <c r="P338" s="533"/>
      <c r="Q338" s="9"/>
      <c r="R338" s="8"/>
      <c r="S338" s="8"/>
      <c r="T338" s="9"/>
      <c r="U338" s="9"/>
      <c r="V338" s="9"/>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row>
    <row r="339" spans="1:61" hidden="1" outlineLevel="1">
      <c r="A339" s="118"/>
      <c r="B339" s="118"/>
      <c r="C339" s="118"/>
      <c r="D339" s="118"/>
      <c r="E339" s="705" t="str">
        <f>Asset9</f>
        <v>Pipeline Integrity</v>
      </c>
      <c r="F339" s="706"/>
      <c r="G339" s="535"/>
      <c r="H339" s="533"/>
      <c r="I339" s="533"/>
      <c r="J339" s="533"/>
      <c r="K339" s="533"/>
      <c r="L339" s="533"/>
      <c r="M339" s="533"/>
      <c r="N339" s="533"/>
      <c r="O339" s="533"/>
      <c r="P339" s="533"/>
      <c r="Q339" s="9"/>
      <c r="R339" s="8"/>
      <c r="S339" s="8"/>
      <c r="T339" s="9"/>
      <c r="U339" s="9"/>
      <c r="V339" s="9"/>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row>
    <row r="340" spans="1:61" hidden="1" outlineLevel="1">
      <c r="A340" s="9"/>
      <c r="B340" s="9"/>
      <c r="C340" s="9"/>
      <c r="D340" s="9"/>
      <c r="E340" s="705">
        <f>Asset10</f>
        <v>0</v>
      </c>
      <c r="F340" s="706"/>
      <c r="G340" s="535"/>
      <c r="H340" s="533"/>
      <c r="I340" s="533"/>
      <c r="J340" s="533"/>
      <c r="K340" s="533"/>
      <c r="L340" s="533"/>
      <c r="M340" s="533"/>
      <c r="N340" s="533"/>
      <c r="O340" s="533"/>
      <c r="P340" s="533"/>
      <c r="Q340" s="9"/>
      <c r="R340" s="8"/>
      <c r="S340" s="8"/>
      <c r="T340" s="9"/>
      <c r="U340" s="9"/>
      <c r="V340" s="9"/>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row>
    <row r="341" spans="1:61" hidden="1" outlineLevel="1">
      <c r="A341" s="9"/>
      <c r="B341" s="9"/>
      <c r="C341" s="9"/>
      <c r="D341" s="9"/>
      <c r="E341" s="705">
        <f>Asset11</f>
        <v>0</v>
      </c>
      <c r="F341" s="706"/>
      <c r="G341" s="535"/>
      <c r="H341" s="533"/>
      <c r="I341" s="533"/>
      <c r="J341" s="533"/>
      <c r="K341" s="533"/>
      <c r="L341" s="533"/>
      <c r="M341" s="533"/>
      <c r="N341" s="533"/>
      <c r="O341" s="533"/>
      <c r="P341" s="533"/>
      <c r="Q341" s="9"/>
      <c r="R341" s="8"/>
      <c r="S341" s="8"/>
      <c r="T341" s="9"/>
      <c r="U341" s="9"/>
      <c r="V341" s="9"/>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row>
    <row r="342" spans="1:61" hidden="1" outlineLevel="1">
      <c r="A342" s="118"/>
      <c r="B342" s="118"/>
      <c r="C342" s="118"/>
      <c r="D342" s="118"/>
      <c r="E342" s="705">
        <f>Asset12</f>
        <v>0</v>
      </c>
      <c r="F342" s="706"/>
      <c r="G342" s="535"/>
      <c r="H342" s="533"/>
      <c r="I342" s="533"/>
      <c r="J342" s="533"/>
      <c r="K342" s="533"/>
      <c r="L342" s="533"/>
      <c r="M342" s="533"/>
      <c r="N342" s="533"/>
      <c r="O342" s="533"/>
      <c r="P342" s="533"/>
      <c r="Q342" s="9"/>
      <c r="R342" s="8"/>
      <c r="S342" s="8"/>
      <c r="T342" s="9"/>
      <c r="U342" s="9"/>
      <c r="V342" s="9"/>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row>
    <row r="343" spans="1:61" hidden="1" outlineLevel="1">
      <c r="A343" s="9"/>
      <c r="B343" s="9"/>
      <c r="C343" s="9"/>
      <c r="D343" s="9"/>
      <c r="E343" s="705">
        <f>Asset13</f>
        <v>0</v>
      </c>
      <c r="F343" s="706"/>
      <c r="G343" s="535"/>
      <c r="H343" s="533"/>
      <c r="I343" s="533"/>
      <c r="J343" s="533"/>
      <c r="K343" s="533"/>
      <c r="L343" s="533"/>
      <c r="M343" s="533"/>
      <c r="N343" s="533"/>
      <c r="O343" s="533"/>
      <c r="P343" s="533"/>
      <c r="Q343" s="9"/>
      <c r="R343" s="8"/>
      <c r="S343" s="8"/>
      <c r="T343" s="9"/>
      <c r="U343" s="9"/>
      <c r="V343" s="9"/>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row>
    <row r="344" spans="1:61" hidden="1" outlineLevel="1">
      <c r="A344" s="9"/>
      <c r="B344" s="9"/>
      <c r="C344" s="9"/>
      <c r="D344" s="9"/>
      <c r="E344" s="705">
        <f>Asset14</f>
        <v>0</v>
      </c>
      <c r="F344" s="706"/>
      <c r="G344" s="535"/>
      <c r="H344" s="533"/>
      <c r="I344" s="533"/>
      <c r="J344" s="533"/>
      <c r="K344" s="533"/>
      <c r="L344" s="533"/>
      <c r="M344" s="533"/>
      <c r="N344" s="533"/>
      <c r="O344" s="533"/>
      <c r="P344" s="533"/>
      <c r="Q344" s="9"/>
      <c r="R344" s="8"/>
      <c r="S344" s="8"/>
      <c r="T344" s="9"/>
      <c r="U344" s="9"/>
      <c r="V344" s="9"/>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row>
    <row r="345" spans="1:61" hidden="1" outlineLevel="1">
      <c r="A345" s="118"/>
      <c r="B345" s="118"/>
      <c r="C345" s="118"/>
      <c r="D345" s="118"/>
      <c r="E345" s="705">
        <f>Asset15</f>
        <v>0</v>
      </c>
      <c r="F345" s="706"/>
      <c r="G345" s="535"/>
      <c r="H345" s="533"/>
      <c r="I345" s="533"/>
      <c r="J345" s="533"/>
      <c r="K345" s="533"/>
      <c r="L345" s="533"/>
      <c r="M345" s="533"/>
      <c r="N345" s="533"/>
      <c r="O345" s="533"/>
      <c r="P345" s="533"/>
      <c r="Q345" s="9"/>
      <c r="R345" s="8"/>
      <c r="S345" s="8"/>
      <c r="T345" s="9"/>
      <c r="U345" s="9"/>
      <c r="V345" s="9"/>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row>
    <row r="346" spans="1:61" hidden="1" outlineLevel="1">
      <c r="A346" s="9"/>
      <c r="B346" s="9"/>
      <c r="C346" s="9"/>
      <c r="D346" s="9"/>
      <c r="E346" s="705">
        <f>Asset16</f>
        <v>0</v>
      </c>
      <c r="F346" s="706"/>
      <c r="G346" s="535"/>
      <c r="H346" s="533"/>
      <c r="I346" s="533"/>
      <c r="J346" s="533"/>
      <c r="K346" s="533"/>
      <c r="L346" s="533"/>
      <c r="M346" s="533"/>
      <c r="N346" s="533"/>
      <c r="O346" s="533"/>
      <c r="P346" s="533"/>
      <c r="Q346" s="9"/>
      <c r="R346" s="8"/>
      <c r="S346" s="8"/>
      <c r="T346" s="9"/>
      <c r="U346" s="9"/>
      <c r="V346" s="9"/>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row>
    <row r="347" spans="1:61" hidden="1" outlineLevel="1">
      <c r="A347" s="9"/>
      <c r="B347" s="9"/>
      <c r="C347" s="9"/>
      <c r="D347" s="9"/>
      <c r="E347" s="705">
        <f>Asset17</f>
        <v>0</v>
      </c>
      <c r="F347" s="706"/>
      <c r="G347" s="535"/>
      <c r="H347" s="533"/>
      <c r="I347" s="533"/>
      <c r="J347" s="533"/>
      <c r="K347" s="533"/>
      <c r="L347" s="533"/>
      <c r="M347" s="533"/>
      <c r="N347" s="533"/>
      <c r="O347" s="533"/>
      <c r="P347" s="533"/>
      <c r="Q347" s="9"/>
      <c r="R347" s="8"/>
      <c r="S347" s="8"/>
      <c r="T347" s="9"/>
      <c r="U347" s="9"/>
      <c r="V347" s="9"/>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row>
    <row r="348" spans="1:61" hidden="1" outlineLevel="1">
      <c r="A348" s="118"/>
      <c r="B348" s="118"/>
      <c r="C348" s="118"/>
      <c r="D348" s="118"/>
      <c r="E348" s="705">
        <f>Asset18</f>
        <v>0</v>
      </c>
      <c r="F348" s="706"/>
      <c r="G348" s="535"/>
      <c r="H348" s="533"/>
      <c r="I348" s="533"/>
      <c r="J348" s="533"/>
      <c r="K348" s="533"/>
      <c r="L348" s="533"/>
      <c r="M348" s="533"/>
      <c r="N348" s="533"/>
      <c r="O348" s="533"/>
      <c r="P348" s="533"/>
      <c r="Q348" s="9"/>
      <c r="R348" s="8"/>
      <c r="S348" s="8"/>
      <c r="T348" s="9"/>
      <c r="U348" s="9"/>
      <c r="V348" s="9"/>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row>
    <row r="349" spans="1:61" hidden="1" outlineLevel="1">
      <c r="A349" s="9"/>
      <c r="B349" s="9"/>
      <c r="C349" s="9"/>
      <c r="D349" s="9"/>
      <c r="E349" s="705">
        <f>Asset19</f>
        <v>0</v>
      </c>
      <c r="F349" s="706"/>
      <c r="G349" s="535"/>
      <c r="H349" s="533"/>
      <c r="I349" s="533"/>
      <c r="J349" s="533"/>
      <c r="K349" s="533"/>
      <c r="L349" s="533"/>
      <c r="M349" s="533"/>
      <c r="N349" s="533"/>
      <c r="O349" s="533"/>
      <c r="P349" s="533"/>
      <c r="Q349" s="9"/>
      <c r="R349" s="8"/>
      <c r="S349" s="8"/>
      <c r="T349" s="9"/>
      <c r="U349" s="9"/>
      <c r="V349" s="9"/>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row>
    <row r="350" spans="1:61" hidden="1" outlineLevel="1">
      <c r="A350" s="9"/>
      <c r="B350" s="9"/>
      <c r="C350" s="9"/>
      <c r="D350" s="9"/>
      <c r="E350" s="705">
        <f>Asset20</f>
        <v>0</v>
      </c>
      <c r="F350" s="706"/>
      <c r="G350" s="535"/>
      <c r="H350" s="533"/>
      <c r="I350" s="533"/>
      <c r="J350" s="533"/>
      <c r="K350" s="533"/>
      <c r="L350" s="533"/>
      <c r="M350" s="533"/>
      <c r="N350" s="533"/>
      <c r="O350" s="533"/>
      <c r="P350" s="533"/>
      <c r="Q350" s="9"/>
      <c r="R350" s="8"/>
      <c r="S350" s="8"/>
      <c r="T350" s="9"/>
      <c r="U350" s="9"/>
      <c r="V350" s="9"/>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row>
    <row r="351" spans="1:61" hidden="1" outlineLevel="1">
      <c r="A351" s="9"/>
      <c r="B351" s="9"/>
      <c r="C351" s="9"/>
      <c r="D351" s="9"/>
      <c r="E351" s="705">
        <f>Asset21</f>
        <v>0</v>
      </c>
      <c r="F351" s="706"/>
      <c r="G351" s="533"/>
      <c r="H351" s="533"/>
      <c r="I351" s="533"/>
      <c r="J351" s="533"/>
      <c r="K351" s="533"/>
      <c r="L351" s="533"/>
      <c r="M351" s="533"/>
      <c r="N351" s="533"/>
      <c r="O351" s="533"/>
      <c r="P351" s="533"/>
      <c r="Q351" s="9"/>
      <c r="R351" s="8"/>
      <c r="S351" s="8"/>
      <c r="T351" s="9"/>
      <c r="U351" s="9"/>
      <c r="V351" s="9"/>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row>
    <row r="352" spans="1:61" hidden="1" outlineLevel="1">
      <c r="A352" s="9"/>
      <c r="B352" s="9"/>
      <c r="C352" s="9"/>
      <c r="D352" s="9"/>
      <c r="E352" s="705">
        <f>Asset22</f>
        <v>0</v>
      </c>
      <c r="F352" s="706"/>
      <c r="G352" s="533"/>
      <c r="H352" s="533"/>
      <c r="I352" s="533"/>
      <c r="J352" s="533"/>
      <c r="K352" s="533"/>
      <c r="L352" s="533"/>
      <c r="M352" s="533"/>
      <c r="N352" s="533"/>
      <c r="O352" s="533"/>
      <c r="P352" s="533"/>
      <c r="Q352" s="9"/>
      <c r="R352" s="8"/>
      <c r="S352" s="8"/>
      <c r="T352" s="9"/>
      <c r="U352" s="9"/>
      <c r="V352" s="9"/>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row>
    <row r="353" spans="1:61" hidden="1" outlineLevel="1">
      <c r="A353" s="9"/>
      <c r="B353" s="9"/>
      <c r="C353" s="9"/>
      <c r="D353" s="9"/>
      <c r="E353" s="705">
        <f>Asset23</f>
        <v>0</v>
      </c>
      <c r="F353" s="706"/>
      <c r="G353" s="533"/>
      <c r="H353" s="533"/>
      <c r="I353" s="533"/>
      <c r="J353" s="533"/>
      <c r="K353" s="533"/>
      <c r="L353" s="533"/>
      <c r="M353" s="533"/>
      <c r="N353" s="533"/>
      <c r="O353" s="533"/>
      <c r="P353" s="533"/>
      <c r="Q353" s="9"/>
      <c r="R353" s="8"/>
      <c r="S353" s="8"/>
      <c r="T353" s="9"/>
      <c r="U353" s="9"/>
      <c r="V353" s="9"/>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row>
    <row r="354" spans="1:61" hidden="1" outlineLevel="1">
      <c r="A354" s="9"/>
      <c r="B354" s="9"/>
      <c r="C354" s="9"/>
      <c r="D354" s="9"/>
      <c r="E354" s="705">
        <f>Asset24</f>
        <v>0</v>
      </c>
      <c r="F354" s="706"/>
      <c r="G354" s="533"/>
      <c r="H354" s="533"/>
      <c r="I354" s="533"/>
      <c r="J354" s="533"/>
      <c r="K354" s="533"/>
      <c r="L354" s="533"/>
      <c r="M354" s="533"/>
      <c r="N354" s="533"/>
      <c r="O354" s="533"/>
      <c r="P354" s="533"/>
      <c r="Q354" s="9"/>
      <c r="R354" s="8"/>
      <c r="S354" s="8"/>
      <c r="T354" s="9"/>
      <c r="U354" s="9"/>
      <c r="V354" s="9"/>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row>
    <row r="355" spans="1:61" hidden="1" outlineLevel="1">
      <c r="A355" s="9"/>
      <c r="B355" s="9"/>
      <c r="C355" s="9"/>
      <c r="D355" s="9"/>
      <c r="E355" s="705">
        <f>Asset25</f>
        <v>0</v>
      </c>
      <c r="F355" s="706"/>
      <c r="G355" s="533"/>
      <c r="H355" s="533"/>
      <c r="I355" s="533"/>
      <c r="J355" s="533"/>
      <c r="K355" s="533"/>
      <c r="L355" s="533"/>
      <c r="M355" s="533"/>
      <c r="N355" s="533"/>
      <c r="O355" s="533"/>
      <c r="P355" s="533"/>
      <c r="Q355" s="9"/>
      <c r="R355" s="8"/>
      <c r="S355" s="8"/>
      <c r="T355" s="9"/>
      <c r="U355" s="9"/>
      <c r="V355" s="9"/>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row>
    <row r="356" spans="1:61" hidden="1" outlineLevel="1">
      <c r="A356" s="9"/>
      <c r="B356" s="9"/>
      <c r="C356" s="9"/>
      <c r="D356" s="9"/>
      <c r="E356" s="705">
        <f>Asset26</f>
        <v>0</v>
      </c>
      <c r="F356" s="706"/>
      <c r="G356" s="533"/>
      <c r="H356" s="533"/>
      <c r="I356" s="533"/>
      <c r="J356" s="533"/>
      <c r="K356" s="533"/>
      <c r="L356" s="533"/>
      <c r="M356" s="533"/>
      <c r="N356" s="533"/>
      <c r="O356" s="533"/>
      <c r="P356" s="533"/>
      <c r="Q356" s="9"/>
      <c r="R356" s="8"/>
      <c r="S356" s="8"/>
      <c r="T356" s="9"/>
      <c r="U356" s="9"/>
      <c r="V356" s="9"/>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row>
    <row r="357" spans="1:61" hidden="1" outlineLevel="1">
      <c r="A357" s="9"/>
      <c r="B357" s="9"/>
      <c r="C357" s="9"/>
      <c r="D357" s="9"/>
      <c r="E357" s="707">
        <f>Asset27</f>
        <v>0</v>
      </c>
      <c r="F357" s="708"/>
      <c r="G357" s="533"/>
      <c r="H357" s="533"/>
      <c r="I357" s="533"/>
      <c r="J357" s="533"/>
      <c r="K357" s="533"/>
      <c r="L357" s="533"/>
      <c r="M357" s="533"/>
      <c r="N357" s="533"/>
      <c r="O357" s="533"/>
      <c r="P357" s="533"/>
      <c r="Q357" s="9"/>
      <c r="R357" s="8"/>
      <c r="S357" s="8"/>
      <c r="T357" s="9"/>
      <c r="U357" s="9"/>
      <c r="V357" s="9"/>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row>
    <row r="358" spans="1:61" hidden="1" outlineLevel="1">
      <c r="A358" s="9"/>
      <c r="B358" s="9"/>
      <c r="C358" s="9"/>
      <c r="D358" s="9"/>
      <c r="E358" s="705">
        <f>Asset28</f>
        <v>0</v>
      </c>
      <c r="F358" s="706"/>
      <c r="G358" s="533"/>
      <c r="H358" s="533"/>
      <c r="I358" s="533"/>
      <c r="J358" s="533"/>
      <c r="K358" s="533"/>
      <c r="L358" s="533"/>
      <c r="M358" s="533"/>
      <c r="N358" s="533"/>
      <c r="O358" s="533"/>
      <c r="P358" s="533"/>
      <c r="Q358" s="9"/>
      <c r="R358" s="8"/>
      <c r="S358" s="8"/>
      <c r="T358" s="9"/>
      <c r="U358" s="9"/>
      <c r="V358" s="9"/>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row>
    <row r="359" spans="1:61" hidden="1" outlineLevel="1">
      <c r="A359" s="9"/>
      <c r="B359" s="9"/>
      <c r="C359" s="9"/>
      <c r="D359" s="9"/>
      <c r="E359" s="703">
        <f>Asset29</f>
        <v>0</v>
      </c>
      <c r="F359" s="704"/>
      <c r="G359" s="535"/>
      <c r="H359" s="533"/>
      <c r="I359" s="533"/>
      <c r="J359" s="533"/>
      <c r="K359" s="533"/>
      <c r="L359" s="533"/>
      <c r="M359" s="533"/>
      <c r="N359" s="533"/>
      <c r="O359" s="533"/>
      <c r="P359" s="533"/>
      <c r="Q359" s="9"/>
      <c r="R359" s="8"/>
      <c r="S359" s="8"/>
      <c r="T359" s="9"/>
      <c r="U359" s="9"/>
      <c r="V359" s="9"/>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row>
    <row r="360" spans="1:61" hidden="1" outlineLevel="1">
      <c r="A360" s="9"/>
      <c r="B360" s="9"/>
      <c r="C360" s="9"/>
      <c r="D360" s="9"/>
      <c r="E360" s="703">
        <f>Asset30</f>
        <v>0</v>
      </c>
      <c r="F360" s="704"/>
      <c r="G360" s="535"/>
      <c r="H360" s="533"/>
      <c r="I360" s="533"/>
      <c r="J360" s="533"/>
      <c r="K360" s="533"/>
      <c r="L360" s="533"/>
      <c r="M360" s="533"/>
      <c r="N360" s="533"/>
      <c r="O360" s="533"/>
      <c r="P360" s="533"/>
      <c r="Q360" s="9"/>
      <c r="R360" s="8"/>
      <c r="S360" s="8"/>
      <c r="T360" s="9"/>
      <c r="U360" s="9"/>
      <c r="V360" s="9"/>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row>
    <row r="361" spans="1:61" hidden="1" outlineLevel="2">
      <c r="A361" s="9"/>
      <c r="B361" s="9"/>
      <c r="C361" s="9"/>
      <c r="D361" s="9"/>
      <c r="E361" s="703">
        <f>Asset31</f>
        <v>0</v>
      </c>
      <c r="F361" s="704"/>
      <c r="G361" s="535"/>
      <c r="H361" s="533"/>
      <c r="I361" s="533"/>
      <c r="J361" s="533"/>
      <c r="K361" s="533"/>
      <c r="L361" s="533"/>
      <c r="M361" s="533"/>
      <c r="N361" s="533"/>
      <c r="O361" s="533"/>
      <c r="P361" s="533"/>
      <c r="Q361" s="9"/>
      <c r="R361" s="8"/>
      <c r="S361" s="8"/>
      <c r="T361" s="9"/>
      <c r="U361" s="9"/>
      <c r="V361" s="9"/>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row>
    <row r="362" spans="1:61" hidden="1" outlineLevel="2">
      <c r="A362" s="9"/>
      <c r="B362" s="9"/>
      <c r="C362" s="9"/>
      <c r="D362" s="9"/>
      <c r="E362" s="703">
        <f>Asset32</f>
        <v>0</v>
      </c>
      <c r="F362" s="704"/>
      <c r="G362" s="535"/>
      <c r="H362" s="533"/>
      <c r="I362" s="533"/>
      <c r="J362" s="533"/>
      <c r="K362" s="533"/>
      <c r="L362" s="533"/>
      <c r="M362" s="533"/>
      <c r="N362" s="533"/>
      <c r="O362" s="533"/>
      <c r="P362" s="533"/>
      <c r="Q362" s="9"/>
      <c r="R362" s="8"/>
      <c r="S362" s="8"/>
      <c r="T362" s="9"/>
      <c r="U362" s="9"/>
      <c r="V362" s="9"/>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row>
    <row r="363" spans="1:61" hidden="1" outlineLevel="2">
      <c r="A363" s="9"/>
      <c r="B363" s="9"/>
      <c r="C363" s="9"/>
      <c r="D363" s="9"/>
      <c r="E363" s="703">
        <f>Asset33</f>
        <v>0</v>
      </c>
      <c r="F363" s="704"/>
      <c r="G363" s="535"/>
      <c r="H363" s="533"/>
      <c r="I363" s="533"/>
      <c r="J363" s="533"/>
      <c r="K363" s="533"/>
      <c r="L363" s="533"/>
      <c r="M363" s="533"/>
      <c r="N363" s="533"/>
      <c r="O363" s="533"/>
      <c r="P363" s="533"/>
      <c r="Q363" s="9"/>
      <c r="R363" s="8"/>
      <c r="S363" s="8"/>
      <c r="T363" s="9"/>
      <c r="U363" s="9"/>
      <c r="V363" s="9"/>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row>
    <row r="364" spans="1:61" hidden="1" outlineLevel="2">
      <c r="A364" s="9"/>
      <c r="B364" s="9"/>
      <c r="C364" s="9"/>
      <c r="D364" s="9"/>
      <c r="E364" s="703">
        <f>Asset34</f>
        <v>0</v>
      </c>
      <c r="F364" s="704"/>
      <c r="G364" s="535"/>
      <c r="H364" s="533"/>
      <c r="I364" s="533"/>
      <c r="J364" s="533"/>
      <c r="K364" s="533"/>
      <c r="L364" s="533"/>
      <c r="M364" s="533"/>
      <c r="N364" s="533"/>
      <c r="O364" s="533"/>
      <c r="P364" s="533"/>
      <c r="Q364" s="9"/>
      <c r="R364" s="8"/>
      <c r="S364" s="8"/>
      <c r="T364" s="9"/>
      <c r="U364" s="9"/>
      <c r="V364" s="9"/>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row>
    <row r="365" spans="1:61" hidden="1" outlineLevel="2">
      <c r="A365" s="9"/>
      <c r="B365" s="9"/>
      <c r="C365" s="9"/>
      <c r="D365" s="9"/>
      <c r="E365" s="703">
        <f>Asset35</f>
        <v>0</v>
      </c>
      <c r="F365" s="704"/>
      <c r="G365" s="535"/>
      <c r="H365" s="533"/>
      <c r="I365" s="533"/>
      <c r="J365" s="533"/>
      <c r="K365" s="533"/>
      <c r="L365" s="533"/>
      <c r="M365" s="533"/>
      <c r="N365" s="533"/>
      <c r="O365" s="533"/>
      <c r="P365" s="533"/>
      <c r="Q365" s="9"/>
      <c r="R365" s="8"/>
      <c r="S365" s="8"/>
      <c r="T365" s="9"/>
      <c r="U365" s="9"/>
      <c r="V365" s="9"/>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row>
    <row r="366" spans="1:61" hidden="1" outlineLevel="2">
      <c r="A366" s="9"/>
      <c r="B366" s="9"/>
      <c r="C366" s="9"/>
      <c r="D366" s="9"/>
      <c r="E366" s="703">
        <f>Asset36</f>
        <v>0</v>
      </c>
      <c r="F366" s="704"/>
      <c r="G366" s="535"/>
      <c r="H366" s="533"/>
      <c r="I366" s="533"/>
      <c r="J366" s="533"/>
      <c r="K366" s="533"/>
      <c r="L366" s="533"/>
      <c r="M366" s="533"/>
      <c r="N366" s="533"/>
      <c r="O366" s="533"/>
      <c r="P366" s="533"/>
      <c r="Q366" s="9"/>
      <c r="R366" s="8"/>
      <c r="S366" s="8"/>
      <c r="T366" s="9"/>
      <c r="U366" s="9"/>
      <c r="V366" s="9"/>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row>
    <row r="367" spans="1:61" hidden="1" outlineLevel="2">
      <c r="A367" s="9"/>
      <c r="B367" s="9"/>
      <c r="C367" s="9"/>
      <c r="D367" s="9"/>
      <c r="E367" s="703">
        <f>Asset37</f>
        <v>0</v>
      </c>
      <c r="F367" s="704"/>
      <c r="G367" s="535"/>
      <c r="H367" s="533"/>
      <c r="I367" s="533"/>
      <c r="J367" s="533"/>
      <c r="K367" s="533"/>
      <c r="L367" s="533"/>
      <c r="M367" s="533"/>
      <c r="N367" s="533"/>
      <c r="O367" s="533"/>
      <c r="P367" s="533"/>
      <c r="Q367" s="9"/>
      <c r="R367" s="8"/>
      <c r="S367" s="8"/>
      <c r="T367" s="9"/>
      <c r="U367" s="9"/>
      <c r="V367" s="9"/>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row>
    <row r="368" spans="1:61" hidden="1" outlineLevel="2">
      <c r="A368" s="9"/>
      <c r="B368" s="9"/>
      <c r="C368" s="9"/>
      <c r="D368" s="9"/>
      <c r="E368" s="703">
        <f>Asset38</f>
        <v>0</v>
      </c>
      <c r="F368" s="704"/>
      <c r="G368" s="535"/>
      <c r="H368" s="533"/>
      <c r="I368" s="533"/>
      <c r="J368" s="533"/>
      <c r="K368" s="533"/>
      <c r="L368" s="533"/>
      <c r="M368" s="533"/>
      <c r="N368" s="533"/>
      <c r="O368" s="533"/>
      <c r="P368" s="533"/>
      <c r="Q368" s="9"/>
      <c r="R368" s="8"/>
      <c r="S368" s="8"/>
      <c r="T368" s="9"/>
      <c r="U368" s="9"/>
      <c r="V368" s="9"/>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row>
    <row r="369" spans="1:61" hidden="1" outlineLevel="2">
      <c r="A369" s="9"/>
      <c r="B369" s="9"/>
      <c r="C369" s="9"/>
      <c r="D369" s="9"/>
      <c r="E369" s="703">
        <f>Asset39</f>
        <v>0</v>
      </c>
      <c r="F369" s="704"/>
      <c r="G369" s="535"/>
      <c r="H369" s="533"/>
      <c r="I369" s="533"/>
      <c r="J369" s="533"/>
      <c r="K369" s="533"/>
      <c r="L369" s="533"/>
      <c r="M369" s="533"/>
      <c r="N369" s="533"/>
      <c r="O369" s="533"/>
      <c r="P369" s="533"/>
      <c r="Q369" s="9"/>
      <c r="R369" s="8"/>
      <c r="S369" s="8"/>
      <c r="T369" s="9"/>
      <c r="U369" s="9"/>
      <c r="V369" s="9"/>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row>
    <row r="370" spans="1:61" hidden="1" outlineLevel="2">
      <c r="A370" s="9"/>
      <c r="B370" s="9"/>
      <c r="C370" s="9"/>
      <c r="D370" s="9"/>
      <c r="E370" s="703">
        <f>Asset40</f>
        <v>0</v>
      </c>
      <c r="F370" s="704"/>
      <c r="G370" s="535"/>
      <c r="H370" s="533"/>
      <c r="I370" s="533"/>
      <c r="J370" s="533"/>
      <c r="K370" s="533"/>
      <c r="L370" s="533"/>
      <c r="M370" s="533"/>
      <c r="N370" s="533"/>
      <c r="O370" s="533"/>
      <c r="P370" s="533"/>
      <c r="Q370" s="9"/>
      <c r="R370" s="8"/>
      <c r="S370" s="8"/>
      <c r="T370" s="9"/>
      <c r="U370" s="9"/>
      <c r="V370" s="9"/>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row>
    <row r="371" spans="1:61" hidden="1" outlineLevel="2">
      <c r="A371" s="9"/>
      <c r="B371" s="9"/>
      <c r="C371" s="9"/>
      <c r="D371" s="9"/>
      <c r="E371" s="703">
        <f>Asset41</f>
        <v>0</v>
      </c>
      <c r="F371" s="704"/>
      <c r="G371" s="535"/>
      <c r="H371" s="533"/>
      <c r="I371" s="533"/>
      <c r="J371" s="533"/>
      <c r="K371" s="533"/>
      <c r="L371" s="533"/>
      <c r="M371" s="533"/>
      <c r="N371" s="533"/>
      <c r="O371" s="533"/>
      <c r="P371" s="533"/>
      <c r="Q371" s="9"/>
      <c r="R371" s="8"/>
      <c r="S371" s="8"/>
      <c r="T371" s="9"/>
      <c r="U371" s="9"/>
      <c r="V371" s="9"/>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row>
    <row r="372" spans="1:61" hidden="1" outlineLevel="2">
      <c r="A372" s="9"/>
      <c r="B372" s="9"/>
      <c r="C372" s="9"/>
      <c r="D372" s="9"/>
      <c r="E372" s="703">
        <f>Asset42</f>
        <v>0</v>
      </c>
      <c r="F372" s="704"/>
      <c r="G372" s="535"/>
      <c r="H372" s="533"/>
      <c r="I372" s="533"/>
      <c r="J372" s="533"/>
      <c r="K372" s="533"/>
      <c r="L372" s="533"/>
      <c r="M372" s="533"/>
      <c r="N372" s="533"/>
      <c r="O372" s="533"/>
      <c r="P372" s="533"/>
      <c r="Q372" s="9"/>
      <c r="R372" s="8"/>
      <c r="S372" s="8"/>
      <c r="T372" s="9"/>
      <c r="U372" s="9"/>
      <c r="V372" s="9"/>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row>
    <row r="373" spans="1:61" hidden="1" outlineLevel="2">
      <c r="A373" s="9"/>
      <c r="B373" s="9"/>
      <c r="C373" s="9"/>
      <c r="D373" s="9"/>
      <c r="E373" s="703">
        <f>Asset43</f>
        <v>0</v>
      </c>
      <c r="F373" s="704"/>
      <c r="G373" s="535"/>
      <c r="H373" s="533"/>
      <c r="I373" s="533"/>
      <c r="J373" s="533"/>
      <c r="K373" s="533"/>
      <c r="L373" s="533"/>
      <c r="M373" s="533"/>
      <c r="N373" s="533"/>
      <c r="O373" s="533"/>
      <c r="P373" s="533"/>
      <c r="Q373" s="9"/>
      <c r="R373" s="8"/>
      <c r="S373" s="8"/>
      <c r="T373" s="9"/>
      <c r="U373" s="9"/>
      <c r="V373" s="9"/>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row>
    <row r="374" spans="1:61" hidden="1" outlineLevel="2">
      <c r="A374" s="9"/>
      <c r="B374" s="9"/>
      <c r="C374" s="9"/>
      <c r="D374" s="9"/>
      <c r="E374" s="703">
        <f>Asset44</f>
        <v>0</v>
      </c>
      <c r="F374" s="704"/>
      <c r="G374" s="535"/>
      <c r="H374" s="533"/>
      <c r="I374" s="533"/>
      <c r="J374" s="533"/>
      <c r="K374" s="533"/>
      <c r="L374" s="533"/>
      <c r="M374" s="533"/>
      <c r="N374" s="533"/>
      <c r="O374" s="533"/>
      <c r="P374" s="533"/>
      <c r="Q374" s="9"/>
      <c r="R374" s="8"/>
      <c r="S374" s="8"/>
      <c r="T374" s="9"/>
      <c r="U374" s="9"/>
      <c r="V374" s="9"/>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row>
    <row r="375" spans="1:61" hidden="1" outlineLevel="2">
      <c r="A375" s="9"/>
      <c r="B375" s="9"/>
      <c r="C375" s="9"/>
      <c r="D375" s="9"/>
      <c r="E375" s="703">
        <f>Asset45</f>
        <v>0</v>
      </c>
      <c r="F375" s="704"/>
      <c r="G375" s="535"/>
      <c r="H375" s="533"/>
      <c r="I375" s="533"/>
      <c r="J375" s="533"/>
      <c r="K375" s="533"/>
      <c r="L375" s="533"/>
      <c r="M375" s="533"/>
      <c r="N375" s="533"/>
      <c r="O375" s="533"/>
      <c r="P375" s="533"/>
      <c r="Q375" s="9"/>
      <c r="R375" s="8"/>
      <c r="S375" s="8"/>
      <c r="T375" s="9"/>
      <c r="U375" s="9"/>
      <c r="V375" s="9"/>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row>
    <row r="376" spans="1:61" hidden="1" outlineLevel="2">
      <c r="A376" s="9"/>
      <c r="B376" s="9"/>
      <c r="C376" s="9"/>
      <c r="D376" s="9"/>
      <c r="E376" s="703">
        <f>Asset46</f>
        <v>0</v>
      </c>
      <c r="F376" s="704"/>
      <c r="G376" s="535"/>
      <c r="H376" s="533"/>
      <c r="I376" s="533"/>
      <c r="J376" s="533"/>
      <c r="K376" s="533"/>
      <c r="L376" s="533"/>
      <c r="M376" s="533"/>
      <c r="N376" s="533"/>
      <c r="O376" s="533"/>
      <c r="P376" s="533"/>
      <c r="Q376" s="9"/>
      <c r="R376" s="8"/>
      <c r="S376" s="8"/>
      <c r="T376" s="9"/>
      <c r="U376" s="9"/>
      <c r="V376" s="9"/>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row>
    <row r="377" spans="1:61" hidden="1" outlineLevel="1" collapsed="1">
      <c r="A377" s="9"/>
      <c r="B377" s="9"/>
      <c r="C377" s="9"/>
      <c r="D377" s="9"/>
      <c r="E377" s="703">
        <f>Asset47</f>
        <v>0</v>
      </c>
      <c r="F377" s="704"/>
      <c r="G377" s="535"/>
      <c r="H377" s="533"/>
      <c r="I377" s="533"/>
      <c r="J377" s="533"/>
      <c r="K377" s="533"/>
      <c r="L377" s="533"/>
      <c r="M377" s="533"/>
      <c r="N377" s="533"/>
      <c r="O377" s="533"/>
      <c r="P377" s="533"/>
      <c r="Q377" s="9"/>
      <c r="R377" s="8"/>
      <c r="S377" s="8"/>
      <c r="T377" s="9"/>
      <c r="U377" s="9"/>
      <c r="V377" s="9"/>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row>
    <row r="378" spans="1:61" hidden="1" outlineLevel="1">
      <c r="A378" s="9"/>
      <c r="B378" s="9"/>
      <c r="C378" s="9"/>
      <c r="D378" s="9"/>
      <c r="E378" s="703" t="str">
        <f>Asset48</f>
        <v>Building installation</v>
      </c>
      <c r="F378" s="704"/>
      <c r="G378" s="535"/>
      <c r="H378" s="533"/>
      <c r="I378" s="533"/>
      <c r="J378" s="533"/>
      <c r="K378" s="533"/>
      <c r="L378" s="533"/>
      <c r="M378" s="533"/>
      <c r="N378" s="533"/>
      <c r="O378" s="533"/>
      <c r="P378" s="533"/>
      <c r="Q378" s="9"/>
      <c r="R378" s="8"/>
      <c r="S378" s="8"/>
      <c r="T378" s="9"/>
      <c r="U378" s="9"/>
      <c r="V378" s="9"/>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row>
    <row r="379" spans="1:61" hidden="1" outlineLevel="1">
      <c r="A379" s="9"/>
      <c r="B379" s="9"/>
      <c r="C379" s="9"/>
      <c r="D379" s="9"/>
      <c r="E379" s="703" t="str">
        <f>Asset49</f>
        <v>In-house software</v>
      </c>
      <c r="F379" s="704"/>
      <c r="G379" s="535"/>
      <c r="H379" s="533"/>
      <c r="I379" s="533"/>
      <c r="J379" s="533"/>
      <c r="K379" s="533"/>
      <c r="L379" s="533"/>
      <c r="M379" s="533"/>
      <c r="N379" s="533"/>
      <c r="O379" s="533"/>
      <c r="P379" s="533"/>
      <c r="Q379" s="9"/>
      <c r="R379" s="8"/>
      <c r="S379" s="8"/>
      <c r="T379" s="9"/>
      <c r="U379" s="9"/>
      <c r="V379" s="9"/>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row>
    <row r="380" spans="1:61" hidden="1" outlineLevel="1">
      <c r="A380" s="9"/>
      <c r="B380" s="9"/>
      <c r="C380" s="9"/>
      <c r="D380" s="9"/>
      <c r="E380" s="703" t="str">
        <f>Asset50</f>
        <v>Equity raising costs</v>
      </c>
      <c r="F380" s="704"/>
      <c r="G380" s="533"/>
      <c r="H380" s="533"/>
      <c r="I380" s="533"/>
      <c r="J380" s="533"/>
      <c r="K380" s="533"/>
      <c r="L380" s="533"/>
      <c r="M380" s="533"/>
      <c r="N380" s="533"/>
      <c r="O380" s="533"/>
      <c r="P380" s="533"/>
      <c r="Q380" s="9"/>
      <c r="R380" s="8"/>
      <c r="S380" s="8"/>
      <c r="T380" s="9"/>
      <c r="U380" s="9"/>
      <c r="V380" s="9"/>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row>
    <row r="381" spans="1:61" collapsed="1">
      <c r="A381" s="118"/>
      <c r="B381" s="118"/>
      <c r="C381" s="118"/>
      <c r="D381" s="118"/>
      <c r="E381" s="705" t="s">
        <v>146</v>
      </c>
      <c r="F381" s="705"/>
      <c r="G381" s="530">
        <f t="shared" ref="G381:P381" si="23">SUM(G331:G380)</f>
        <v>0</v>
      </c>
      <c r="H381" s="530">
        <f t="shared" si="23"/>
        <v>0</v>
      </c>
      <c r="I381" s="530">
        <f t="shared" si="23"/>
        <v>0</v>
      </c>
      <c r="J381" s="530">
        <f t="shared" si="23"/>
        <v>0</v>
      </c>
      <c r="K381" s="530">
        <f t="shared" si="23"/>
        <v>0</v>
      </c>
      <c r="L381" s="530">
        <f t="shared" si="23"/>
        <v>0</v>
      </c>
      <c r="M381" s="530">
        <f t="shared" si="23"/>
        <v>0</v>
      </c>
      <c r="N381" s="530">
        <f t="shared" si="23"/>
        <v>0</v>
      </c>
      <c r="O381" s="530">
        <f t="shared" si="23"/>
        <v>0</v>
      </c>
      <c r="P381" s="530">
        <f t="shared" si="23"/>
        <v>0</v>
      </c>
      <c r="Q381" s="89"/>
      <c r="R381" s="8"/>
      <c r="S381" s="8"/>
      <c r="T381" s="9"/>
      <c r="U381" s="9"/>
      <c r="V381" s="9"/>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row>
    <row r="382" spans="1:61">
      <c r="A382" s="9"/>
      <c r="B382" s="9"/>
      <c r="C382" s="9"/>
      <c r="D382" s="9"/>
      <c r="E382" s="9"/>
      <c r="F382" s="30"/>
      <c r="G382" s="52"/>
      <c r="H382" s="52"/>
      <c r="I382" s="52"/>
      <c r="J382" s="52"/>
      <c r="K382" s="52"/>
      <c r="L382" s="52"/>
      <c r="M382" s="9"/>
      <c r="N382" s="9"/>
      <c r="O382" s="9"/>
      <c r="P382" s="9"/>
      <c r="Q382" s="365">
        <f ca="1">SUM(OFFSET(G381,0,0,1,$R$7))</f>
        <v>0</v>
      </c>
      <c r="R382" s="9"/>
      <c r="S382" s="8"/>
      <c r="T382" s="9"/>
      <c r="U382" s="9"/>
      <c r="V382" s="9"/>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row>
    <row r="383" spans="1:61" ht="15.75">
      <c r="A383" s="69"/>
      <c r="B383" s="69"/>
      <c r="C383" s="69"/>
      <c r="D383" s="69"/>
      <c r="E383" s="710" t="str">
        <f>"Forecast Net Capital Expenditure – As Commissioned ($m Real "&amp;$F$473&amp;")"</f>
        <v>Forecast Net Capital Expenditure – As Commissioned ($m Real 2026-27)</v>
      </c>
      <c r="F383" s="710"/>
      <c r="G383" s="710"/>
      <c r="H383" s="710"/>
      <c r="I383" s="94"/>
      <c r="J383" s="72"/>
      <c r="K383" s="72"/>
      <c r="L383" s="70"/>
      <c r="M383" s="70"/>
      <c r="N383" s="70"/>
      <c r="O383" s="70"/>
      <c r="P383" s="70"/>
      <c r="Q383" s="69"/>
      <c r="R383" s="70"/>
      <c r="S383" s="70"/>
      <c r="T383" s="70"/>
      <c r="U383" s="9"/>
      <c r="V383" s="9"/>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row>
    <row r="384" spans="1:61">
      <c r="A384" s="118"/>
      <c r="B384" s="118"/>
      <c r="C384" s="118"/>
      <c r="D384" s="118"/>
      <c r="E384" s="30" t="s">
        <v>147</v>
      </c>
      <c r="F384" s="9"/>
      <c r="G384" s="98" t="str">
        <f t="shared" ref="G384:P384" si="24">G60</f>
        <v>2027-28</v>
      </c>
      <c r="H384" s="98" t="str">
        <f t="shared" si="24"/>
        <v>2028-29</v>
      </c>
      <c r="I384" s="98" t="str">
        <f t="shared" si="24"/>
        <v>2029-30</v>
      </c>
      <c r="J384" s="98" t="str">
        <f t="shared" si="24"/>
        <v>2030-31</v>
      </c>
      <c r="K384" s="98" t="str">
        <f t="shared" si="24"/>
        <v>2031-32</v>
      </c>
      <c r="L384" s="98" t="str">
        <f t="shared" si="24"/>
        <v>2032-33</v>
      </c>
      <c r="M384" s="98" t="str">
        <f t="shared" si="24"/>
        <v>2033-34</v>
      </c>
      <c r="N384" s="98" t="str">
        <f t="shared" si="24"/>
        <v>2034-35</v>
      </c>
      <c r="O384" s="98" t="str">
        <f t="shared" si="24"/>
        <v>2035-36</v>
      </c>
      <c r="P384" s="98" t="str">
        <f t="shared" si="24"/>
        <v>2036-37</v>
      </c>
      <c r="Q384" s="9"/>
      <c r="R384" s="8"/>
      <c r="S384" s="8"/>
      <c r="T384" s="9"/>
      <c r="U384" s="9"/>
      <c r="V384" s="9"/>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row>
    <row r="385" spans="1:61" hidden="1" outlineLevel="1">
      <c r="A385" s="9"/>
      <c r="B385" s="9"/>
      <c r="C385" s="9"/>
      <c r="D385" s="9"/>
      <c r="E385" s="705" t="str">
        <f>Asset1</f>
        <v>Pipelines</v>
      </c>
      <c r="F385" s="706"/>
      <c r="G385" s="538">
        <f t="shared" ref="G385:P385" si="25">G223-G331</f>
        <v>18.835286390513357</v>
      </c>
      <c r="H385" s="539">
        <f t="shared" si="25"/>
        <v>13.271127245962139</v>
      </c>
      <c r="I385" s="539">
        <f t="shared" si="25"/>
        <v>8.26840670142224</v>
      </c>
      <c r="J385" s="539">
        <f t="shared" si="25"/>
        <v>8.7475687808794991</v>
      </c>
      <c r="K385" s="539">
        <f t="shared" si="25"/>
        <v>6.093415489382588</v>
      </c>
      <c r="L385" s="539">
        <f t="shared" si="25"/>
        <v>0</v>
      </c>
      <c r="M385" s="539">
        <f t="shared" si="25"/>
        <v>0</v>
      </c>
      <c r="N385" s="539">
        <f t="shared" si="25"/>
        <v>0</v>
      </c>
      <c r="O385" s="539">
        <f t="shared" si="25"/>
        <v>0</v>
      </c>
      <c r="P385" s="539">
        <f t="shared" si="25"/>
        <v>0</v>
      </c>
      <c r="Q385" s="9"/>
      <c r="R385" s="8"/>
      <c r="S385" s="8"/>
      <c r="T385" s="9"/>
      <c r="U385" s="9"/>
      <c r="V385" s="9"/>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row>
    <row r="386" spans="1:61" hidden="1" outlineLevel="1">
      <c r="A386" s="9"/>
      <c r="B386" s="9"/>
      <c r="C386" s="9"/>
      <c r="D386" s="9"/>
      <c r="E386" s="705" t="str">
        <f>Asset2</f>
        <v>Compressors</v>
      </c>
      <c r="F386" s="706"/>
      <c r="G386" s="540">
        <f t="shared" ref="G386:P386" si="26">G224-G332</f>
        <v>0.23064472198076119</v>
      </c>
      <c r="H386" s="541">
        <f t="shared" si="26"/>
        <v>0.3465981399497377</v>
      </c>
      <c r="I386" s="541">
        <f t="shared" si="26"/>
        <v>0.23176663193951044</v>
      </c>
      <c r="J386" s="541">
        <f t="shared" si="26"/>
        <v>0.23271420661186476</v>
      </c>
      <c r="K386" s="541">
        <f t="shared" si="26"/>
        <v>0.23328864752280615</v>
      </c>
      <c r="L386" s="541">
        <f t="shared" si="26"/>
        <v>0</v>
      </c>
      <c r="M386" s="541">
        <f t="shared" si="26"/>
        <v>0</v>
      </c>
      <c r="N386" s="541">
        <f t="shared" si="26"/>
        <v>0</v>
      </c>
      <c r="O386" s="541">
        <f t="shared" si="26"/>
        <v>0</v>
      </c>
      <c r="P386" s="541">
        <f t="shared" si="26"/>
        <v>0</v>
      </c>
      <c r="Q386" s="9"/>
      <c r="R386" s="8"/>
      <c r="S386" s="8"/>
      <c r="T386" s="9"/>
      <c r="U386" s="9"/>
      <c r="V386" s="9"/>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row>
    <row r="387" spans="1:61" hidden="1" outlineLevel="1">
      <c r="A387" s="118"/>
      <c r="B387" s="118"/>
      <c r="C387" s="118"/>
      <c r="D387" s="118"/>
      <c r="E387" s="705" t="str">
        <f>Asset3</f>
        <v>Regulators and meters</v>
      </c>
      <c r="F387" s="706"/>
      <c r="G387" s="540">
        <f t="shared" ref="G387:P387" si="27">G225-G333</f>
        <v>0.86491770742785445</v>
      </c>
      <c r="H387" s="541">
        <f t="shared" si="27"/>
        <v>0.86649534987434418</v>
      </c>
      <c r="I387" s="541">
        <f t="shared" si="27"/>
        <v>0.69529989581853124</v>
      </c>
      <c r="J387" s="541">
        <f t="shared" si="27"/>
        <v>0.63996406818262819</v>
      </c>
      <c r="K387" s="541">
        <f t="shared" si="27"/>
        <v>0.80484583395368137</v>
      </c>
      <c r="L387" s="541">
        <f t="shared" si="27"/>
        <v>0</v>
      </c>
      <c r="M387" s="541">
        <f t="shared" si="27"/>
        <v>0</v>
      </c>
      <c r="N387" s="541">
        <f t="shared" si="27"/>
        <v>0</v>
      </c>
      <c r="O387" s="541">
        <f t="shared" si="27"/>
        <v>0</v>
      </c>
      <c r="P387" s="541">
        <f t="shared" si="27"/>
        <v>0</v>
      </c>
      <c r="Q387" s="9"/>
      <c r="R387" s="8"/>
      <c r="S387" s="8"/>
      <c r="T387" s="9"/>
      <c r="U387" s="9"/>
      <c r="V387" s="9"/>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row>
    <row r="388" spans="1:61" hidden="1" outlineLevel="1">
      <c r="A388" s="9"/>
      <c r="B388" s="9"/>
      <c r="C388" s="9"/>
      <c r="D388" s="9"/>
      <c r="E388" s="705" t="str">
        <f>Asset4</f>
        <v>Easements</v>
      </c>
      <c r="F388" s="706"/>
      <c r="G388" s="540">
        <f t="shared" ref="G388:P388" si="28">G226-G334</f>
        <v>0</v>
      </c>
      <c r="H388" s="541">
        <f t="shared" si="28"/>
        <v>0</v>
      </c>
      <c r="I388" s="541">
        <f t="shared" si="28"/>
        <v>0</v>
      </c>
      <c r="J388" s="541">
        <f t="shared" si="28"/>
        <v>0</v>
      </c>
      <c r="K388" s="541">
        <f t="shared" si="28"/>
        <v>0</v>
      </c>
      <c r="L388" s="541">
        <f t="shared" si="28"/>
        <v>0</v>
      </c>
      <c r="M388" s="541">
        <f t="shared" si="28"/>
        <v>0</v>
      </c>
      <c r="N388" s="541">
        <f t="shared" si="28"/>
        <v>0</v>
      </c>
      <c r="O388" s="541">
        <f t="shared" si="28"/>
        <v>0</v>
      </c>
      <c r="P388" s="541">
        <f t="shared" si="28"/>
        <v>0</v>
      </c>
      <c r="Q388" s="9"/>
      <c r="R388" s="8"/>
      <c r="S388" s="8"/>
      <c r="T388" s="9"/>
      <c r="U388" s="9"/>
      <c r="V388" s="9"/>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row>
    <row r="389" spans="1:61" hidden="1" outlineLevel="1">
      <c r="A389" s="9"/>
      <c r="B389" s="9"/>
      <c r="C389" s="9"/>
      <c r="D389" s="9"/>
      <c r="E389" s="705" t="str">
        <f>Asset5</f>
        <v>Communications</v>
      </c>
      <c r="F389" s="706"/>
      <c r="G389" s="540">
        <f t="shared" ref="G389:P389" si="29">G227-G335</f>
        <v>0</v>
      </c>
      <c r="H389" s="541">
        <f t="shared" si="29"/>
        <v>0</v>
      </c>
      <c r="I389" s="541">
        <f t="shared" si="29"/>
        <v>0</v>
      </c>
      <c r="J389" s="541">
        <f t="shared" si="29"/>
        <v>0</v>
      </c>
      <c r="K389" s="541">
        <f t="shared" si="29"/>
        <v>0</v>
      </c>
      <c r="L389" s="541">
        <f t="shared" si="29"/>
        <v>0</v>
      </c>
      <c r="M389" s="541">
        <f t="shared" si="29"/>
        <v>0</v>
      </c>
      <c r="N389" s="541">
        <f t="shared" si="29"/>
        <v>0</v>
      </c>
      <c r="O389" s="541">
        <f t="shared" si="29"/>
        <v>0</v>
      </c>
      <c r="P389" s="541">
        <f t="shared" si="29"/>
        <v>0</v>
      </c>
      <c r="Q389" s="9"/>
      <c r="R389" s="8"/>
      <c r="S389" s="8"/>
      <c r="T389" s="9"/>
      <c r="U389" s="9"/>
      <c r="V389" s="9"/>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row>
    <row r="390" spans="1:61" hidden="1" outlineLevel="1">
      <c r="A390" s="118"/>
      <c r="B390" s="118"/>
      <c r="C390" s="118"/>
      <c r="D390" s="118"/>
      <c r="E390" s="705" t="str">
        <f>Asset6</f>
        <v>Capitalised AA costs</v>
      </c>
      <c r="F390" s="706"/>
      <c r="G390" s="540">
        <f t="shared" ref="G390:P390" si="30">G228-G336</f>
        <v>0</v>
      </c>
      <c r="H390" s="541">
        <f t="shared" si="30"/>
        <v>0</v>
      </c>
      <c r="I390" s="541">
        <f t="shared" si="30"/>
        <v>9.0045925020330445E-2</v>
      </c>
      <c r="J390" s="541">
        <f t="shared" si="30"/>
        <v>0.47324549780101316</v>
      </c>
      <c r="K390" s="541">
        <f t="shared" si="30"/>
        <v>8.6284622715569081E-2</v>
      </c>
      <c r="L390" s="541">
        <f t="shared" si="30"/>
        <v>0</v>
      </c>
      <c r="M390" s="541">
        <f t="shared" si="30"/>
        <v>0</v>
      </c>
      <c r="N390" s="541">
        <f t="shared" si="30"/>
        <v>0</v>
      </c>
      <c r="O390" s="541">
        <f t="shared" si="30"/>
        <v>0</v>
      </c>
      <c r="P390" s="541">
        <f t="shared" si="30"/>
        <v>0</v>
      </c>
      <c r="Q390" s="9"/>
      <c r="R390" s="8"/>
      <c r="S390" s="8"/>
      <c r="T390" s="9"/>
      <c r="U390" s="9"/>
      <c r="V390" s="9"/>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row>
    <row r="391" spans="1:61" hidden="1" outlineLevel="1">
      <c r="A391" s="9"/>
      <c r="B391" s="9"/>
      <c r="C391" s="9"/>
      <c r="D391" s="9"/>
      <c r="E391" s="705" t="str">
        <f>Asset7</f>
        <v>Group IT</v>
      </c>
      <c r="F391" s="706"/>
      <c r="G391" s="540">
        <f t="shared" ref="G391:P391" si="31">G229-G337</f>
        <v>0.66099766963815831</v>
      </c>
      <c r="H391" s="541">
        <f t="shared" si="31"/>
        <v>0.66099766963815831</v>
      </c>
      <c r="I391" s="541">
        <f t="shared" si="31"/>
        <v>0.66099766963815831</v>
      </c>
      <c r="J391" s="541">
        <f t="shared" si="31"/>
        <v>0.66099766963815831</v>
      </c>
      <c r="K391" s="541">
        <f t="shared" si="31"/>
        <v>0.66099766963815831</v>
      </c>
      <c r="L391" s="541">
        <f t="shared" si="31"/>
        <v>0</v>
      </c>
      <c r="M391" s="541">
        <f t="shared" si="31"/>
        <v>0</v>
      </c>
      <c r="N391" s="541">
        <f t="shared" si="31"/>
        <v>0</v>
      </c>
      <c r="O391" s="541">
        <f t="shared" si="31"/>
        <v>0</v>
      </c>
      <c r="P391" s="541">
        <f t="shared" si="31"/>
        <v>0</v>
      </c>
      <c r="Q391" s="9"/>
      <c r="R391" s="8"/>
      <c r="S391" s="8"/>
      <c r="T391" s="9"/>
      <c r="U391" s="9"/>
      <c r="V391" s="9"/>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row>
    <row r="392" spans="1:61" hidden="1" outlineLevel="1">
      <c r="A392" s="9"/>
      <c r="B392" s="9"/>
      <c r="C392" s="9"/>
      <c r="D392" s="9"/>
      <c r="E392" s="705" t="str">
        <f>Asset8</f>
        <v>SIB Capex</v>
      </c>
      <c r="F392" s="706"/>
      <c r="G392" s="540">
        <f t="shared" ref="G392:P392" si="32">G230-G338</f>
        <v>1.2605617869263361</v>
      </c>
      <c r="H392" s="541">
        <f t="shared" si="32"/>
        <v>1.6192390790232283</v>
      </c>
      <c r="I392" s="541">
        <f t="shared" si="32"/>
        <v>1.4357891483294056</v>
      </c>
      <c r="J392" s="541">
        <f t="shared" si="32"/>
        <v>1.4376842976741144</v>
      </c>
      <c r="K392" s="541">
        <f t="shared" si="32"/>
        <v>1.438833179495997</v>
      </c>
      <c r="L392" s="541">
        <f t="shared" si="32"/>
        <v>0</v>
      </c>
      <c r="M392" s="541">
        <f t="shared" si="32"/>
        <v>0</v>
      </c>
      <c r="N392" s="541">
        <f t="shared" si="32"/>
        <v>0</v>
      </c>
      <c r="O392" s="541">
        <f t="shared" si="32"/>
        <v>0</v>
      </c>
      <c r="P392" s="541">
        <f t="shared" si="32"/>
        <v>0</v>
      </c>
      <c r="Q392" s="9"/>
      <c r="R392" s="8"/>
      <c r="S392" s="8"/>
      <c r="T392" s="9"/>
      <c r="U392" s="9"/>
      <c r="V392" s="9"/>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row>
    <row r="393" spans="1:61" hidden="1" outlineLevel="1">
      <c r="A393" s="118"/>
      <c r="B393" s="118"/>
      <c r="C393" s="118"/>
      <c r="D393" s="118"/>
      <c r="E393" s="705" t="str">
        <f>Asset9</f>
        <v>Pipeline Integrity</v>
      </c>
      <c r="F393" s="706"/>
      <c r="G393" s="540">
        <f>G231-G339</f>
        <v>4.8702812638860449</v>
      </c>
      <c r="H393" s="541">
        <f t="shared" ref="H393:P393" si="33">H231-H339</f>
        <v>3.2349159728642185</v>
      </c>
      <c r="I393" s="541">
        <f t="shared" si="33"/>
        <v>3.1056728679894396</v>
      </c>
      <c r="J393" s="541">
        <f t="shared" si="33"/>
        <v>3.636260708990263</v>
      </c>
      <c r="K393" s="541">
        <f t="shared" si="33"/>
        <v>1.4022852293839738</v>
      </c>
      <c r="L393" s="541">
        <f t="shared" si="33"/>
        <v>0</v>
      </c>
      <c r="M393" s="541">
        <f t="shared" si="33"/>
        <v>0</v>
      </c>
      <c r="N393" s="541">
        <f t="shared" si="33"/>
        <v>0</v>
      </c>
      <c r="O393" s="541">
        <f t="shared" si="33"/>
        <v>0</v>
      </c>
      <c r="P393" s="541">
        <f t="shared" si="33"/>
        <v>0</v>
      </c>
      <c r="Q393" s="9"/>
      <c r="R393" s="8"/>
      <c r="S393" s="8"/>
      <c r="T393" s="9"/>
      <c r="U393" s="9"/>
      <c r="V393" s="9"/>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row>
    <row r="394" spans="1:61" hidden="1" outlineLevel="1">
      <c r="A394" s="9"/>
      <c r="B394" s="9"/>
      <c r="C394" s="9"/>
      <c r="D394" s="9"/>
      <c r="E394" s="705">
        <f>Asset10</f>
        <v>0</v>
      </c>
      <c r="F394" s="706"/>
      <c r="G394" s="540">
        <f t="shared" ref="G394:P394" si="34">G232-G340</f>
        <v>0</v>
      </c>
      <c r="H394" s="541">
        <f t="shared" si="34"/>
        <v>0</v>
      </c>
      <c r="I394" s="541">
        <f t="shared" si="34"/>
        <v>0</v>
      </c>
      <c r="J394" s="541">
        <f t="shared" si="34"/>
        <v>0</v>
      </c>
      <c r="K394" s="541">
        <f t="shared" si="34"/>
        <v>0</v>
      </c>
      <c r="L394" s="541">
        <f t="shared" si="34"/>
        <v>0</v>
      </c>
      <c r="M394" s="541">
        <f t="shared" si="34"/>
        <v>0</v>
      </c>
      <c r="N394" s="541">
        <f t="shared" si="34"/>
        <v>0</v>
      </c>
      <c r="O394" s="541">
        <f t="shared" si="34"/>
        <v>0</v>
      </c>
      <c r="P394" s="541">
        <f t="shared" si="34"/>
        <v>0</v>
      </c>
      <c r="Q394" s="9"/>
      <c r="R394" s="8"/>
      <c r="S394" s="8"/>
      <c r="T394" s="9"/>
      <c r="U394" s="9"/>
      <c r="V394" s="9"/>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row>
    <row r="395" spans="1:61" hidden="1" outlineLevel="1">
      <c r="A395" s="9"/>
      <c r="B395" s="9"/>
      <c r="C395" s="9"/>
      <c r="D395" s="9"/>
      <c r="E395" s="705">
        <f>Asset11</f>
        <v>0</v>
      </c>
      <c r="F395" s="706"/>
      <c r="G395" s="540">
        <f t="shared" ref="G395:P395" si="35">G233-G341</f>
        <v>0</v>
      </c>
      <c r="H395" s="541">
        <f t="shared" si="35"/>
        <v>0</v>
      </c>
      <c r="I395" s="541">
        <f t="shared" si="35"/>
        <v>0</v>
      </c>
      <c r="J395" s="541">
        <f t="shared" si="35"/>
        <v>0</v>
      </c>
      <c r="K395" s="541">
        <f t="shared" si="35"/>
        <v>0</v>
      </c>
      <c r="L395" s="541">
        <f t="shared" si="35"/>
        <v>0</v>
      </c>
      <c r="M395" s="541">
        <f t="shared" si="35"/>
        <v>0</v>
      </c>
      <c r="N395" s="541">
        <f t="shared" si="35"/>
        <v>0</v>
      </c>
      <c r="O395" s="541">
        <f t="shared" si="35"/>
        <v>0</v>
      </c>
      <c r="P395" s="541">
        <f t="shared" si="35"/>
        <v>0</v>
      </c>
      <c r="Q395" s="9"/>
      <c r="R395" s="8"/>
      <c r="S395" s="8"/>
      <c r="T395" s="9"/>
      <c r="U395" s="9"/>
      <c r="V395" s="9"/>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row>
    <row r="396" spans="1:61" hidden="1" outlineLevel="1">
      <c r="A396" s="118"/>
      <c r="B396" s="118"/>
      <c r="C396" s="118"/>
      <c r="D396" s="118"/>
      <c r="E396" s="705">
        <f>Asset12</f>
        <v>0</v>
      </c>
      <c r="F396" s="706"/>
      <c r="G396" s="540">
        <f t="shared" ref="G396:P396" si="36">G234-G342</f>
        <v>0</v>
      </c>
      <c r="H396" s="541">
        <f t="shared" si="36"/>
        <v>0</v>
      </c>
      <c r="I396" s="541">
        <f t="shared" si="36"/>
        <v>0</v>
      </c>
      <c r="J396" s="541">
        <f t="shared" si="36"/>
        <v>0</v>
      </c>
      <c r="K396" s="541">
        <f t="shared" si="36"/>
        <v>0</v>
      </c>
      <c r="L396" s="541">
        <f t="shared" si="36"/>
        <v>0</v>
      </c>
      <c r="M396" s="541">
        <f t="shared" si="36"/>
        <v>0</v>
      </c>
      <c r="N396" s="541">
        <f t="shared" si="36"/>
        <v>0</v>
      </c>
      <c r="O396" s="541">
        <f t="shared" si="36"/>
        <v>0</v>
      </c>
      <c r="P396" s="541">
        <f t="shared" si="36"/>
        <v>0</v>
      </c>
      <c r="Q396" s="9"/>
      <c r="R396" s="8"/>
      <c r="S396" s="8"/>
      <c r="T396" s="9"/>
      <c r="U396" s="9"/>
      <c r="V396" s="9"/>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row>
    <row r="397" spans="1:61" hidden="1" outlineLevel="1">
      <c r="A397" s="9"/>
      <c r="B397" s="9"/>
      <c r="C397" s="9"/>
      <c r="D397" s="9"/>
      <c r="E397" s="705">
        <f>Asset13</f>
        <v>0</v>
      </c>
      <c r="F397" s="706"/>
      <c r="G397" s="540">
        <f t="shared" ref="G397:P397" si="37">G235-G343</f>
        <v>0</v>
      </c>
      <c r="H397" s="541">
        <f t="shared" si="37"/>
        <v>0</v>
      </c>
      <c r="I397" s="541">
        <f t="shared" si="37"/>
        <v>0</v>
      </c>
      <c r="J397" s="541">
        <f t="shared" si="37"/>
        <v>0</v>
      </c>
      <c r="K397" s="541">
        <f t="shared" si="37"/>
        <v>0</v>
      </c>
      <c r="L397" s="541">
        <f t="shared" si="37"/>
        <v>0</v>
      </c>
      <c r="M397" s="541">
        <f t="shared" si="37"/>
        <v>0</v>
      </c>
      <c r="N397" s="541">
        <f t="shared" si="37"/>
        <v>0</v>
      </c>
      <c r="O397" s="541">
        <f t="shared" si="37"/>
        <v>0</v>
      </c>
      <c r="P397" s="541">
        <f t="shared" si="37"/>
        <v>0</v>
      </c>
      <c r="Q397" s="9"/>
      <c r="R397" s="8"/>
      <c r="S397" s="8"/>
      <c r="T397" s="9"/>
      <c r="U397" s="9"/>
      <c r="V397" s="9"/>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row>
    <row r="398" spans="1:61" hidden="1" outlineLevel="1">
      <c r="A398" s="9"/>
      <c r="B398" s="9"/>
      <c r="C398" s="9"/>
      <c r="D398" s="9"/>
      <c r="E398" s="705">
        <f>Asset14</f>
        <v>0</v>
      </c>
      <c r="F398" s="706"/>
      <c r="G398" s="540">
        <f t="shared" ref="G398:P398" si="38">G236-G344</f>
        <v>0</v>
      </c>
      <c r="H398" s="541">
        <f t="shared" si="38"/>
        <v>0</v>
      </c>
      <c r="I398" s="541">
        <f t="shared" si="38"/>
        <v>0</v>
      </c>
      <c r="J398" s="541">
        <f t="shared" si="38"/>
        <v>0</v>
      </c>
      <c r="K398" s="541">
        <f t="shared" si="38"/>
        <v>0</v>
      </c>
      <c r="L398" s="541">
        <f t="shared" si="38"/>
        <v>0</v>
      </c>
      <c r="M398" s="541">
        <f t="shared" si="38"/>
        <v>0</v>
      </c>
      <c r="N398" s="541">
        <f t="shared" si="38"/>
        <v>0</v>
      </c>
      <c r="O398" s="541">
        <f t="shared" si="38"/>
        <v>0</v>
      </c>
      <c r="P398" s="541">
        <f t="shared" si="38"/>
        <v>0</v>
      </c>
      <c r="Q398" s="9"/>
      <c r="R398" s="8"/>
      <c r="S398" s="8"/>
      <c r="T398" s="9"/>
      <c r="U398" s="9"/>
      <c r="V398" s="9"/>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row>
    <row r="399" spans="1:61" hidden="1" outlineLevel="1">
      <c r="A399" s="118"/>
      <c r="B399" s="118"/>
      <c r="C399" s="118"/>
      <c r="D399" s="118"/>
      <c r="E399" s="705">
        <f>Asset15</f>
        <v>0</v>
      </c>
      <c r="F399" s="706"/>
      <c r="G399" s="540">
        <f t="shared" ref="G399:P399" si="39">G237-G345</f>
        <v>0</v>
      </c>
      <c r="H399" s="541">
        <f t="shared" si="39"/>
        <v>0</v>
      </c>
      <c r="I399" s="541">
        <f t="shared" si="39"/>
        <v>0</v>
      </c>
      <c r="J399" s="541">
        <f t="shared" si="39"/>
        <v>0</v>
      </c>
      <c r="K399" s="541">
        <f t="shared" si="39"/>
        <v>0</v>
      </c>
      <c r="L399" s="541">
        <f t="shared" si="39"/>
        <v>0</v>
      </c>
      <c r="M399" s="541">
        <f t="shared" si="39"/>
        <v>0</v>
      </c>
      <c r="N399" s="541">
        <f t="shared" si="39"/>
        <v>0</v>
      </c>
      <c r="O399" s="541">
        <f t="shared" si="39"/>
        <v>0</v>
      </c>
      <c r="P399" s="541">
        <f t="shared" si="39"/>
        <v>0</v>
      </c>
      <c r="Q399" s="9"/>
      <c r="R399" s="8"/>
      <c r="S399" s="8"/>
      <c r="T399" s="9"/>
      <c r="U399" s="9"/>
      <c r="V399" s="9"/>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row>
    <row r="400" spans="1:61" hidden="1" outlineLevel="1">
      <c r="A400" s="9"/>
      <c r="B400" s="9"/>
      <c r="C400" s="9"/>
      <c r="D400" s="9"/>
      <c r="E400" s="705">
        <f>Asset16</f>
        <v>0</v>
      </c>
      <c r="F400" s="706"/>
      <c r="G400" s="540">
        <f t="shared" ref="G400:P400" si="40">G238-G346</f>
        <v>0</v>
      </c>
      <c r="H400" s="541">
        <f t="shared" si="40"/>
        <v>0</v>
      </c>
      <c r="I400" s="541">
        <f t="shared" si="40"/>
        <v>0</v>
      </c>
      <c r="J400" s="541">
        <f t="shared" si="40"/>
        <v>0</v>
      </c>
      <c r="K400" s="541">
        <f t="shared" si="40"/>
        <v>0</v>
      </c>
      <c r="L400" s="541">
        <f t="shared" si="40"/>
        <v>0</v>
      </c>
      <c r="M400" s="541">
        <f t="shared" si="40"/>
        <v>0</v>
      </c>
      <c r="N400" s="541">
        <f t="shared" si="40"/>
        <v>0</v>
      </c>
      <c r="O400" s="541">
        <f t="shared" si="40"/>
        <v>0</v>
      </c>
      <c r="P400" s="541">
        <f t="shared" si="40"/>
        <v>0</v>
      </c>
      <c r="Q400" s="9"/>
      <c r="R400" s="8"/>
      <c r="S400" s="8"/>
      <c r="T400" s="9"/>
      <c r="U400" s="9"/>
      <c r="V400" s="9"/>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row>
    <row r="401" spans="1:61" hidden="1" outlineLevel="1">
      <c r="A401" s="9"/>
      <c r="B401" s="9"/>
      <c r="C401" s="9"/>
      <c r="D401" s="9"/>
      <c r="E401" s="705">
        <f>Asset17</f>
        <v>0</v>
      </c>
      <c r="F401" s="706"/>
      <c r="G401" s="540">
        <f t="shared" ref="G401:K410" si="41">G239-G347</f>
        <v>0</v>
      </c>
      <c r="H401" s="541">
        <f t="shared" si="41"/>
        <v>0</v>
      </c>
      <c r="I401" s="541">
        <f t="shared" si="41"/>
        <v>0</v>
      </c>
      <c r="J401" s="541">
        <f t="shared" si="41"/>
        <v>0</v>
      </c>
      <c r="K401" s="541">
        <f t="shared" si="41"/>
        <v>0</v>
      </c>
      <c r="L401" s="541">
        <f t="shared" ref="L401:P401" si="42">L239-L347</f>
        <v>0</v>
      </c>
      <c r="M401" s="541">
        <f t="shared" si="42"/>
        <v>0</v>
      </c>
      <c r="N401" s="541">
        <f t="shared" si="42"/>
        <v>0</v>
      </c>
      <c r="O401" s="541">
        <f t="shared" si="42"/>
        <v>0</v>
      </c>
      <c r="P401" s="541">
        <f t="shared" si="42"/>
        <v>0</v>
      </c>
      <c r="Q401" s="9"/>
      <c r="R401" s="8"/>
      <c r="S401" s="8"/>
      <c r="T401" s="9"/>
      <c r="U401" s="9"/>
      <c r="V401" s="9"/>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row>
    <row r="402" spans="1:61" hidden="1" outlineLevel="1">
      <c r="A402" s="118"/>
      <c r="B402" s="118"/>
      <c r="C402" s="118"/>
      <c r="D402" s="118"/>
      <c r="E402" s="705">
        <f>Asset18</f>
        <v>0</v>
      </c>
      <c r="F402" s="706"/>
      <c r="G402" s="540">
        <f t="shared" si="41"/>
        <v>0</v>
      </c>
      <c r="H402" s="541">
        <f t="shared" si="41"/>
        <v>0</v>
      </c>
      <c r="I402" s="541">
        <f t="shared" si="41"/>
        <v>0</v>
      </c>
      <c r="J402" s="541">
        <f t="shared" si="41"/>
        <v>0</v>
      </c>
      <c r="K402" s="541">
        <f t="shared" si="41"/>
        <v>0</v>
      </c>
      <c r="L402" s="541">
        <f t="shared" ref="L402:P411" si="43">L240-L348</f>
        <v>0</v>
      </c>
      <c r="M402" s="541">
        <f t="shared" si="43"/>
        <v>0</v>
      </c>
      <c r="N402" s="541">
        <f t="shared" si="43"/>
        <v>0</v>
      </c>
      <c r="O402" s="541">
        <f t="shared" si="43"/>
        <v>0</v>
      </c>
      <c r="P402" s="541">
        <f t="shared" si="43"/>
        <v>0</v>
      </c>
      <c r="Q402" s="9"/>
      <c r="R402" s="8"/>
      <c r="S402" s="8"/>
      <c r="T402" s="9"/>
      <c r="U402" s="9"/>
      <c r="V402" s="9"/>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row>
    <row r="403" spans="1:61" hidden="1" outlineLevel="1">
      <c r="A403" s="9"/>
      <c r="B403" s="9"/>
      <c r="C403" s="9"/>
      <c r="D403" s="9"/>
      <c r="E403" s="705">
        <f>Asset19</f>
        <v>0</v>
      </c>
      <c r="F403" s="706"/>
      <c r="G403" s="540">
        <f t="shared" si="41"/>
        <v>0</v>
      </c>
      <c r="H403" s="541">
        <f t="shared" si="41"/>
        <v>0</v>
      </c>
      <c r="I403" s="541">
        <f t="shared" si="41"/>
        <v>0</v>
      </c>
      <c r="J403" s="541">
        <f t="shared" si="41"/>
        <v>0</v>
      </c>
      <c r="K403" s="541">
        <f t="shared" si="41"/>
        <v>0</v>
      </c>
      <c r="L403" s="541">
        <f t="shared" si="43"/>
        <v>0</v>
      </c>
      <c r="M403" s="541">
        <f t="shared" si="43"/>
        <v>0</v>
      </c>
      <c r="N403" s="541">
        <f t="shared" si="43"/>
        <v>0</v>
      </c>
      <c r="O403" s="541">
        <f t="shared" si="43"/>
        <v>0</v>
      </c>
      <c r="P403" s="541">
        <f t="shared" si="43"/>
        <v>0</v>
      </c>
      <c r="Q403" s="9"/>
      <c r="R403" s="8"/>
      <c r="S403" s="8"/>
      <c r="T403" s="9"/>
      <c r="U403" s="9"/>
      <c r="V403" s="9"/>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row>
    <row r="404" spans="1:61" hidden="1" outlineLevel="1">
      <c r="A404" s="9"/>
      <c r="B404" s="9"/>
      <c r="C404" s="9"/>
      <c r="D404" s="9"/>
      <c r="E404" s="705">
        <f>Asset20</f>
        <v>0</v>
      </c>
      <c r="F404" s="725"/>
      <c r="G404" s="540">
        <f t="shared" si="41"/>
        <v>0</v>
      </c>
      <c r="H404" s="541">
        <f t="shared" si="41"/>
        <v>0</v>
      </c>
      <c r="I404" s="541">
        <f t="shared" si="41"/>
        <v>0</v>
      </c>
      <c r="J404" s="541">
        <f t="shared" si="41"/>
        <v>0</v>
      </c>
      <c r="K404" s="541">
        <f t="shared" si="41"/>
        <v>0</v>
      </c>
      <c r="L404" s="541">
        <f t="shared" si="43"/>
        <v>0</v>
      </c>
      <c r="M404" s="541">
        <f t="shared" si="43"/>
        <v>0</v>
      </c>
      <c r="N404" s="541">
        <f t="shared" si="43"/>
        <v>0</v>
      </c>
      <c r="O404" s="541">
        <f t="shared" si="43"/>
        <v>0</v>
      </c>
      <c r="P404" s="541">
        <f t="shared" si="43"/>
        <v>0</v>
      </c>
      <c r="Q404" s="9"/>
      <c r="R404" s="8"/>
      <c r="S404" s="8"/>
      <c r="T404" s="9"/>
      <c r="U404" s="9"/>
      <c r="V404" s="9"/>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row>
    <row r="405" spans="1:61" hidden="1" outlineLevel="1">
      <c r="A405" s="9"/>
      <c r="B405" s="9"/>
      <c r="C405" s="9"/>
      <c r="D405" s="9"/>
      <c r="E405" s="705">
        <f>Asset21</f>
        <v>0</v>
      </c>
      <c r="F405" s="725"/>
      <c r="G405" s="540">
        <f t="shared" si="41"/>
        <v>0</v>
      </c>
      <c r="H405" s="541">
        <f t="shared" si="41"/>
        <v>0</v>
      </c>
      <c r="I405" s="541">
        <f t="shared" si="41"/>
        <v>0</v>
      </c>
      <c r="J405" s="541">
        <f t="shared" si="41"/>
        <v>0</v>
      </c>
      <c r="K405" s="541">
        <f t="shared" si="41"/>
        <v>0</v>
      </c>
      <c r="L405" s="541">
        <f t="shared" si="43"/>
        <v>0</v>
      </c>
      <c r="M405" s="541">
        <f t="shared" si="43"/>
        <v>0</v>
      </c>
      <c r="N405" s="541">
        <f t="shared" si="43"/>
        <v>0</v>
      </c>
      <c r="O405" s="541">
        <f t="shared" si="43"/>
        <v>0</v>
      </c>
      <c r="P405" s="541">
        <f t="shared" si="43"/>
        <v>0</v>
      </c>
      <c r="Q405" s="9"/>
      <c r="R405" s="8"/>
      <c r="S405" s="8"/>
      <c r="T405" s="9"/>
      <c r="U405" s="9"/>
      <c r="V405" s="9"/>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row>
    <row r="406" spans="1:61" hidden="1" outlineLevel="1">
      <c r="A406" s="9"/>
      <c r="B406" s="9"/>
      <c r="C406" s="9"/>
      <c r="D406" s="9"/>
      <c r="E406" s="705">
        <f>Asset22</f>
        <v>0</v>
      </c>
      <c r="F406" s="725"/>
      <c r="G406" s="540">
        <f t="shared" si="41"/>
        <v>0</v>
      </c>
      <c r="H406" s="541">
        <f t="shared" si="41"/>
        <v>0</v>
      </c>
      <c r="I406" s="541">
        <f t="shared" si="41"/>
        <v>0</v>
      </c>
      <c r="J406" s="541">
        <f t="shared" si="41"/>
        <v>0</v>
      </c>
      <c r="K406" s="541">
        <f t="shared" si="41"/>
        <v>0</v>
      </c>
      <c r="L406" s="541">
        <f t="shared" si="43"/>
        <v>0</v>
      </c>
      <c r="M406" s="541">
        <f t="shared" si="43"/>
        <v>0</v>
      </c>
      <c r="N406" s="541">
        <f t="shared" si="43"/>
        <v>0</v>
      </c>
      <c r="O406" s="541">
        <f t="shared" si="43"/>
        <v>0</v>
      </c>
      <c r="P406" s="541">
        <f t="shared" si="43"/>
        <v>0</v>
      </c>
      <c r="Q406" s="9"/>
      <c r="R406" s="8"/>
      <c r="S406" s="8"/>
      <c r="T406" s="9"/>
      <c r="U406" s="9"/>
      <c r="V406" s="9"/>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row>
    <row r="407" spans="1:61" hidden="1" outlineLevel="1">
      <c r="A407" s="9"/>
      <c r="B407" s="9"/>
      <c r="C407" s="9"/>
      <c r="D407" s="9"/>
      <c r="E407" s="705">
        <f>Asset23</f>
        <v>0</v>
      </c>
      <c r="F407" s="725"/>
      <c r="G407" s="540">
        <f t="shared" si="41"/>
        <v>0</v>
      </c>
      <c r="H407" s="541">
        <f t="shared" si="41"/>
        <v>0</v>
      </c>
      <c r="I407" s="541">
        <f t="shared" si="41"/>
        <v>0</v>
      </c>
      <c r="J407" s="541">
        <f t="shared" si="41"/>
        <v>0</v>
      </c>
      <c r="K407" s="541">
        <f t="shared" si="41"/>
        <v>0</v>
      </c>
      <c r="L407" s="541">
        <f t="shared" si="43"/>
        <v>0</v>
      </c>
      <c r="M407" s="541">
        <f t="shared" si="43"/>
        <v>0</v>
      </c>
      <c r="N407" s="541">
        <f t="shared" si="43"/>
        <v>0</v>
      </c>
      <c r="O407" s="541">
        <f t="shared" si="43"/>
        <v>0</v>
      </c>
      <c r="P407" s="541">
        <f t="shared" si="43"/>
        <v>0</v>
      </c>
      <c r="Q407" s="9"/>
      <c r="R407" s="8"/>
      <c r="S407" s="8"/>
      <c r="T407" s="9"/>
      <c r="U407" s="9"/>
      <c r="V407" s="9"/>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row>
    <row r="408" spans="1:61" hidden="1" outlineLevel="1">
      <c r="A408" s="9"/>
      <c r="B408" s="9"/>
      <c r="C408" s="9"/>
      <c r="D408" s="9"/>
      <c r="E408" s="705">
        <f>Asset24</f>
        <v>0</v>
      </c>
      <c r="F408" s="725"/>
      <c r="G408" s="540">
        <f t="shared" si="41"/>
        <v>0</v>
      </c>
      <c r="H408" s="541">
        <f t="shared" si="41"/>
        <v>0</v>
      </c>
      <c r="I408" s="541">
        <f t="shared" si="41"/>
        <v>0</v>
      </c>
      <c r="J408" s="541">
        <f t="shared" si="41"/>
        <v>0</v>
      </c>
      <c r="K408" s="541">
        <f t="shared" si="41"/>
        <v>0</v>
      </c>
      <c r="L408" s="541">
        <f t="shared" si="43"/>
        <v>0</v>
      </c>
      <c r="M408" s="541">
        <f t="shared" si="43"/>
        <v>0</v>
      </c>
      <c r="N408" s="541">
        <f t="shared" si="43"/>
        <v>0</v>
      </c>
      <c r="O408" s="541">
        <f t="shared" si="43"/>
        <v>0</v>
      </c>
      <c r="P408" s="541">
        <f t="shared" si="43"/>
        <v>0</v>
      </c>
      <c r="Q408" s="9"/>
      <c r="R408" s="8"/>
      <c r="S408" s="8"/>
      <c r="T408" s="9"/>
      <c r="U408" s="9"/>
      <c r="V408" s="9"/>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row>
    <row r="409" spans="1:61" hidden="1" outlineLevel="1">
      <c r="A409" s="9"/>
      <c r="B409" s="9"/>
      <c r="C409" s="9"/>
      <c r="D409" s="9"/>
      <c r="E409" s="705">
        <f>Asset25</f>
        <v>0</v>
      </c>
      <c r="F409" s="725"/>
      <c r="G409" s="540">
        <f t="shared" si="41"/>
        <v>0</v>
      </c>
      <c r="H409" s="541">
        <f t="shared" si="41"/>
        <v>0</v>
      </c>
      <c r="I409" s="541">
        <f t="shared" si="41"/>
        <v>0</v>
      </c>
      <c r="J409" s="541">
        <f t="shared" si="41"/>
        <v>0</v>
      </c>
      <c r="K409" s="541">
        <f t="shared" si="41"/>
        <v>0</v>
      </c>
      <c r="L409" s="541">
        <f t="shared" si="43"/>
        <v>0</v>
      </c>
      <c r="M409" s="541">
        <f t="shared" si="43"/>
        <v>0</v>
      </c>
      <c r="N409" s="541">
        <f t="shared" si="43"/>
        <v>0</v>
      </c>
      <c r="O409" s="541">
        <f t="shared" si="43"/>
        <v>0</v>
      </c>
      <c r="P409" s="541">
        <f t="shared" si="43"/>
        <v>0</v>
      </c>
      <c r="Q409" s="9"/>
      <c r="R409" s="8"/>
      <c r="S409" s="8"/>
      <c r="T409" s="9"/>
      <c r="U409" s="9"/>
      <c r="V409" s="9"/>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row>
    <row r="410" spans="1:61" hidden="1" outlineLevel="1">
      <c r="A410" s="9"/>
      <c r="B410" s="9"/>
      <c r="C410" s="9"/>
      <c r="D410" s="9"/>
      <c r="E410" s="705">
        <f>Asset26</f>
        <v>0</v>
      </c>
      <c r="F410" s="725"/>
      <c r="G410" s="540">
        <f t="shared" si="41"/>
        <v>0</v>
      </c>
      <c r="H410" s="541">
        <f t="shared" si="41"/>
        <v>0</v>
      </c>
      <c r="I410" s="541">
        <f t="shared" si="41"/>
        <v>0</v>
      </c>
      <c r="J410" s="541">
        <f t="shared" si="41"/>
        <v>0</v>
      </c>
      <c r="K410" s="541">
        <f t="shared" si="41"/>
        <v>0</v>
      </c>
      <c r="L410" s="541">
        <f t="shared" si="43"/>
        <v>0</v>
      </c>
      <c r="M410" s="541">
        <f t="shared" si="43"/>
        <v>0</v>
      </c>
      <c r="N410" s="541">
        <f t="shared" si="43"/>
        <v>0</v>
      </c>
      <c r="O410" s="541">
        <f t="shared" si="43"/>
        <v>0</v>
      </c>
      <c r="P410" s="541">
        <f t="shared" si="43"/>
        <v>0</v>
      </c>
      <c r="Q410" s="9"/>
      <c r="R410" s="8"/>
      <c r="S410" s="8"/>
      <c r="T410" s="9"/>
      <c r="U410" s="9"/>
      <c r="V410" s="9"/>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row>
    <row r="411" spans="1:61" hidden="1" outlineLevel="1">
      <c r="A411" s="9"/>
      <c r="B411" s="9"/>
      <c r="C411" s="9"/>
      <c r="D411" s="9"/>
      <c r="E411" s="707">
        <f>Asset27</f>
        <v>0</v>
      </c>
      <c r="F411" s="725"/>
      <c r="G411" s="540">
        <f t="shared" ref="G411:K420" si="44">G249-G357</f>
        <v>0</v>
      </c>
      <c r="H411" s="541">
        <f t="shared" si="44"/>
        <v>0</v>
      </c>
      <c r="I411" s="541">
        <f t="shared" si="44"/>
        <v>0</v>
      </c>
      <c r="J411" s="541">
        <f t="shared" si="44"/>
        <v>0</v>
      </c>
      <c r="K411" s="541">
        <f t="shared" si="44"/>
        <v>0</v>
      </c>
      <c r="L411" s="541">
        <f t="shared" si="43"/>
        <v>0</v>
      </c>
      <c r="M411" s="541">
        <f t="shared" si="43"/>
        <v>0</v>
      </c>
      <c r="N411" s="541">
        <f t="shared" si="43"/>
        <v>0</v>
      </c>
      <c r="O411" s="541">
        <f t="shared" si="43"/>
        <v>0</v>
      </c>
      <c r="P411" s="541">
        <f t="shared" si="43"/>
        <v>0</v>
      </c>
      <c r="Q411" s="9"/>
      <c r="R411" s="8"/>
      <c r="S411" s="8"/>
      <c r="T411" s="9"/>
      <c r="U411" s="9"/>
      <c r="V411" s="9"/>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row>
    <row r="412" spans="1:61" hidden="1" outlineLevel="1">
      <c r="A412" s="9"/>
      <c r="B412" s="9"/>
      <c r="C412" s="9"/>
      <c r="D412" s="9"/>
      <c r="E412" s="705">
        <f>Asset28</f>
        <v>0</v>
      </c>
      <c r="F412" s="725"/>
      <c r="G412" s="540">
        <f t="shared" si="44"/>
        <v>0</v>
      </c>
      <c r="H412" s="541">
        <f t="shared" si="44"/>
        <v>0</v>
      </c>
      <c r="I412" s="541">
        <f t="shared" si="44"/>
        <v>0</v>
      </c>
      <c r="J412" s="541">
        <f t="shared" si="44"/>
        <v>0</v>
      </c>
      <c r="K412" s="541">
        <f t="shared" si="44"/>
        <v>0</v>
      </c>
      <c r="L412" s="541">
        <f t="shared" ref="L412:P421" si="45">L250-L358</f>
        <v>0</v>
      </c>
      <c r="M412" s="541">
        <f t="shared" si="45"/>
        <v>0</v>
      </c>
      <c r="N412" s="541">
        <f t="shared" si="45"/>
        <v>0</v>
      </c>
      <c r="O412" s="541">
        <f t="shared" si="45"/>
        <v>0</v>
      </c>
      <c r="P412" s="541">
        <f t="shared" si="45"/>
        <v>0</v>
      </c>
      <c r="Q412" s="9"/>
      <c r="R412" s="8"/>
      <c r="S412" s="8"/>
      <c r="T412" s="9"/>
      <c r="U412" s="9"/>
      <c r="V412" s="9"/>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row>
    <row r="413" spans="1:61" hidden="1" outlineLevel="1">
      <c r="A413" s="9"/>
      <c r="B413" s="9"/>
      <c r="C413" s="9"/>
      <c r="D413" s="9"/>
      <c r="E413" s="703">
        <f>Asset29</f>
        <v>0</v>
      </c>
      <c r="F413" s="726"/>
      <c r="G413" s="540">
        <f t="shared" si="44"/>
        <v>0</v>
      </c>
      <c r="H413" s="541">
        <f t="shared" si="44"/>
        <v>0</v>
      </c>
      <c r="I413" s="541">
        <f t="shared" si="44"/>
        <v>0</v>
      </c>
      <c r="J413" s="541">
        <f t="shared" si="44"/>
        <v>0</v>
      </c>
      <c r="K413" s="541">
        <f t="shared" si="44"/>
        <v>0</v>
      </c>
      <c r="L413" s="541">
        <f t="shared" si="45"/>
        <v>0</v>
      </c>
      <c r="M413" s="541">
        <f t="shared" si="45"/>
        <v>0</v>
      </c>
      <c r="N413" s="541">
        <f t="shared" si="45"/>
        <v>0</v>
      </c>
      <c r="O413" s="541">
        <f t="shared" si="45"/>
        <v>0</v>
      </c>
      <c r="P413" s="541">
        <f t="shared" si="45"/>
        <v>0</v>
      </c>
      <c r="Q413" s="9"/>
      <c r="R413" s="8"/>
      <c r="S413" s="8"/>
      <c r="T413" s="9"/>
      <c r="U413" s="9"/>
      <c r="V413" s="9"/>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row>
    <row r="414" spans="1:61" hidden="1" outlineLevel="1">
      <c r="A414" s="9"/>
      <c r="B414" s="9"/>
      <c r="C414" s="9"/>
      <c r="D414" s="9"/>
      <c r="E414" s="703">
        <f>Asset30</f>
        <v>0</v>
      </c>
      <c r="F414" s="726"/>
      <c r="G414" s="540">
        <f t="shared" si="44"/>
        <v>0</v>
      </c>
      <c r="H414" s="541">
        <f t="shared" si="44"/>
        <v>0</v>
      </c>
      <c r="I414" s="541">
        <f t="shared" si="44"/>
        <v>0</v>
      </c>
      <c r="J414" s="541">
        <f t="shared" si="44"/>
        <v>0</v>
      </c>
      <c r="K414" s="541">
        <f t="shared" si="44"/>
        <v>0</v>
      </c>
      <c r="L414" s="541">
        <f t="shared" si="45"/>
        <v>0</v>
      </c>
      <c r="M414" s="541">
        <f t="shared" si="45"/>
        <v>0</v>
      </c>
      <c r="N414" s="541">
        <f t="shared" si="45"/>
        <v>0</v>
      </c>
      <c r="O414" s="541">
        <f t="shared" si="45"/>
        <v>0</v>
      </c>
      <c r="P414" s="541">
        <f t="shared" si="45"/>
        <v>0</v>
      </c>
      <c r="Q414" s="9"/>
      <c r="R414" s="8"/>
      <c r="S414" s="8"/>
      <c r="T414" s="9"/>
      <c r="U414" s="9"/>
      <c r="V414" s="9"/>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row>
    <row r="415" spans="1:61" hidden="1" outlineLevel="2">
      <c r="A415" s="9"/>
      <c r="B415" s="9"/>
      <c r="C415" s="9"/>
      <c r="D415" s="9"/>
      <c r="E415" s="703">
        <f>Asset31</f>
        <v>0</v>
      </c>
      <c r="F415" s="726"/>
      <c r="G415" s="540">
        <f t="shared" si="44"/>
        <v>0</v>
      </c>
      <c r="H415" s="541">
        <f t="shared" si="44"/>
        <v>0</v>
      </c>
      <c r="I415" s="541">
        <f t="shared" si="44"/>
        <v>0</v>
      </c>
      <c r="J415" s="541">
        <f t="shared" si="44"/>
        <v>0</v>
      </c>
      <c r="K415" s="541">
        <f t="shared" si="44"/>
        <v>0</v>
      </c>
      <c r="L415" s="541">
        <f t="shared" si="45"/>
        <v>0</v>
      </c>
      <c r="M415" s="541">
        <f t="shared" si="45"/>
        <v>0</v>
      </c>
      <c r="N415" s="541">
        <f t="shared" si="45"/>
        <v>0</v>
      </c>
      <c r="O415" s="541">
        <f t="shared" si="45"/>
        <v>0</v>
      </c>
      <c r="P415" s="541">
        <f t="shared" si="45"/>
        <v>0</v>
      </c>
      <c r="Q415" s="9"/>
      <c r="R415" s="8"/>
      <c r="S415" s="8"/>
      <c r="T415" s="9"/>
      <c r="U415" s="9"/>
      <c r="V415" s="9"/>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row>
    <row r="416" spans="1:61" hidden="1" outlineLevel="2">
      <c r="A416" s="9"/>
      <c r="B416" s="9"/>
      <c r="C416" s="9"/>
      <c r="D416" s="9"/>
      <c r="E416" s="703">
        <f>Asset32</f>
        <v>0</v>
      </c>
      <c r="F416" s="726"/>
      <c r="G416" s="540">
        <f t="shared" si="44"/>
        <v>0</v>
      </c>
      <c r="H416" s="541">
        <f t="shared" si="44"/>
        <v>0</v>
      </c>
      <c r="I416" s="541">
        <f t="shared" si="44"/>
        <v>0</v>
      </c>
      <c r="J416" s="541">
        <f t="shared" si="44"/>
        <v>0</v>
      </c>
      <c r="K416" s="541">
        <f t="shared" si="44"/>
        <v>0</v>
      </c>
      <c r="L416" s="541">
        <f t="shared" si="45"/>
        <v>0</v>
      </c>
      <c r="M416" s="541">
        <f t="shared" si="45"/>
        <v>0</v>
      </c>
      <c r="N416" s="541">
        <f t="shared" si="45"/>
        <v>0</v>
      </c>
      <c r="O416" s="541">
        <f t="shared" si="45"/>
        <v>0</v>
      </c>
      <c r="P416" s="541">
        <f t="shared" si="45"/>
        <v>0</v>
      </c>
      <c r="Q416" s="9"/>
      <c r="R416" s="8"/>
      <c r="S416" s="8"/>
      <c r="T416" s="9"/>
      <c r="U416" s="9"/>
      <c r="V416" s="9"/>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row>
    <row r="417" spans="1:61" hidden="1" outlineLevel="2">
      <c r="A417" s="9"/>
      <c r="B417" s="9"/>
      <c r="C417" s="9"/>
      <c r="D417" s="9"/>
      <c r="E417" s="703">
        <f>Asset33</f>
        <v>0</v>
      </c>
      <c r="F417" s="726"/>
      <c r="G417" s="540">
        <f t="shared" si="44"/>
        <v>0</v>
      </c>
      <c r="H417" s="541">
        <f t="shared" si="44"/>
        <v>0</v>
      </c>
      <c r="I417" s="541">
        <f t="shared" si="44"/>
        <v>0</v>
      </c>
      <c r="J417" s="541">
        <f t="shared" si="44"/>
        <v>0</v>
      </c>
      <c r="K417" s="541">
        <f t="shared" si="44"/>
        <v>0</v>
      </c>
      <c r="L417" s="541">
        <f t="shared" si="45"/>
        <v>0</v>
      </c>
      <c r="M417" s="541">
        <f t="shared" si="45"/>
        <v>0</v>
      </c>
      <c r="N417" s="541">
        <f t="shared" si="45"/>
        <v>0</v>
      </c>
      <c r="O417" s="541">
        <f t="shared" si="45"/>
        <v>0</v>
      </c>
      <c r="P417" s="541">
        <f t="shared" si="45"/>
        <v>0</v>
      </c>
      <c r="Q417" s="9"/>
      <c r="R417" s="8"/>
      <c r="S417" s="8"/>
      <c r="T417" s="9"/>
      <c r="U417" s="9"/>
      <c r="V417" s="9"/>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row>
    <row r="418" spans="1:61" hidden="1" outlineLevel="2">
      <c r="A418" s="9"/>
      <c r="B418" s="9"/>
      <c r="C418" s="9"/>
      <c r="D418" s="9"/>
      <c r="E418" s="703">
        <f>Asset34</f>
        <v>0</v>
      </c>
      <c r="F418" s="726"/>
      <c r="G418" s="540">
        <f t="shared" si="44"/>
        <v>0</v>
      </c>
      <c r="H418" s="541">
        <f t="shared" si="44"/>
        <v>0</v>
      </c>
      <c r="I418" s="541">
        <f t="shared" si="44"/>
        <v>0</v>
      </c>
      <c r="J418" s="541">
        <f t="shared" si="44"/>
        <v>0</v>
      </c>
      <c r="K418" s="541">
        <f t="shared" si="44"/>
        <v>0</v>
      </c>
      <c r="L418" s="541">
        <f t="shared" si="45"/>
        <v>0</v>
      </c>
      <c r="M418" s="541">
        <f t="shared" si="45"/>
        <v>0</v>
      </c>
      <c r="N418" s="541">
        <f t="shared" si="45"/>
        <v>0</v>
      </c>
      <c r="O418" s="541">
        <f t="shared" si="45"/>
        <v>0</v>
      </c>
      <c r="P418" s="541">
        <f t="shared" si="45"/>
        <v>0</v>
      </c>
      <c r="Q418" s="9"/>
      <c r="R418" s="8"/>
      <c r="S418" s="8"/>
      <c r="T418" s="9"/>
      <c r="U418" s="9"/>
      <c r="V418" s="9"/>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row>
    <row r="419" spans="1:61" hidden="1" outlineLevel="2">
      <c r="A419" s="9"/>
      <c r="B419" s="9"/>
      <c r="C419" s="9"/>
      <c r="D419" s="9"/>
      <c r="E419" s="703">
        <f>Asset35</f>
        <v>0</v>
      </c>
      <c r="F419" s="726"/>
      <c r="G419" s="540">
        <f t="shared" si="44"/>
        <v>0</v>
      </c>
      <c r="H419" s="541">
        <f t="shared" si="44"/>
        <v>0</v>
      </c>
      <c r="I419" s="541">
        <f t="shared" si="44"/>
        <v>0</v>
      </c>
      <c r="J419" s="541">
        <f t="shared" si="44"/>
        <v>0</v>
      </c>
      <c r="K419" s="541">
        <f t="shared" si="44"/>
        <v>0</v>
      </c>
      <c r="L419" s="541">
        <f t="shared" si="45"/>
        <v>0</v>
      </c>
      <c r="M419" s="541">
        <f t="shared" si="45"/>
        <v>0</v>
      </c>
      <c r="N419" s="541">
        <f t="shared" si="45"/>
        <v>0</v>
      </c>
      <c r="O419" s="541">
        <f t="shared" si="45"/>
        <v>0</v>
      </c>
      <c r="P419" s="541">
        <f t="shared" si="45"/>
        <v>0</v>
      </c>
      <c r="Q419" s="9"/>
      <c r="R419" s="8"/>
      <c r="S419" s="8"/>
      <c r="T419" s="9"/>
      <c r="U419" s="9"/>
      <c r="V419" s="9"/>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row>
    <row r="420" spans="1:61" hidden="1" outlineLevel="2">
      <c r="A420" s="9"/>
      <c r="B420" s="9"/>
      <c r="C420" s="9"/>
      <c r="D420" s="9"/>
      <c r="E420" s="703">
        <f>Asset36</f>
        <v>0</v>
      </c>
      <c r="F420" s="726"/>
      <c r="G420" s="540">
        <f t="shared" si="44"/>
        <v>0</v>
      </c>
      <c r="H420" s="541">
        <f t="shared" si="44"/>
        <v>0</v>
      </c>
      <c r="I420" s="541">
        <f t="shared" si="44"/>
        <v>0</v>
      </c>
      <c r="J420" s="541">
        <f t="shared" si="44"/>
        <v>0</v>
      </c>
      <c r="K420" s="541">
        <f t="shared" si="44"/>
        <v>0</v>
      </c>
      <c r="L420" s="541">
        <f t="shared" si="45"/>
        <v>0</v>
      </c>
      <c r="M420" s="541">
        <f t="shared" si="45"/>
        <v>0</v>
      </c>
      <c r="N420" s="541">
        <f t="shared" si="45"/>
        <v>0</v>
      </c>
      <c r="O420" s="541">
        <f t="shared" si="45"/>
        <v>0</v>
      </c>
      <c r="P420" s="541">
        <f t="shared" si="45"/>
        <v>0</v>
      </c>
      <c r="Q420" s="9"/>
      <c r="R420" s="8"/>
      <c r="S420" s="8"/>
      <c r="T420" s="9"/>
      <c r="U420" s="9"/>
      <c r="V420" s="9"/>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row>
    <row r="421" spans="1:61" hidden="1" outlineLevel="2">
      <c r="A421" s="9"/>
      <c r="B421" s="9"/>
      <c r="C421" s="9"/>
      <c r="D421" s="9"/>
      <c r="E421" s="703">
        <f>Asset37</f>
        <v>0</v>
      </c>
      <c r="F421" s="726"/>
      <c r="G421" s="540">
        <f t="shared" ref="G421:K430" si="46">G259-G367</f>
        <v>0</v>
      </c>
      <c r="H421" s="541">
        <f t="shared" si="46"/>
        <v>0</v>
      </c>
      <c r="I421" s="541">
        <f t="shared" si="46"/>
        <v>0</v>
      </c>
      <c r="J421" s="541">
        <f t="shared" si="46"/>
        <v>0</v>
      </c>
      <c r="K421" s="541">
        <f t="shared" si="46"/>
        <v>0</v>
      </c>
      <c r="L421" s="541">
        <f t="shared" si="45"/>
        <v>0</v>
      </c>
      <c r="M421" s="541">
        <f t="shared" si="45"/>
        <v>0</v>
      </c>
      <c r="N421" s="541">
        <f t="shared" si="45"/>
        <v>0</v>
      </c>
      <c r="O421" s="541">
        <f t="shared" si="45"/>
        <v>0</v>
      </c>
      <c r="P421" s="541">
        <f t="shared" si="45"/>
        <v>0</v>
      </c>
      <c r="Q421" s="9"/>
      <c r="R421" s="8"/>
      <c r="S421" s="8"/>
      <c r="T421" s="9"/>
      <c r="U421" s="9"/>
      <c r="V421" s="9"/>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row>
    <row r="422" spans="1:61" hidden="1" outlineLevel="2">
      <c r="A422" s="9"/>
      <c r="B422" s="9"/>
      <c r="C422" s="9"/>
      <c r="D422" s="9"/>
      <c r="E422" s="703">
        <f>Asset38</f>
        <v>0</v>
      </c>
      <c r="F422" s="726"/>
      <c r="G422" s="540">
        <f t="shared" si="46"/>
        <v>0</v>
      </c>
      <c r="H422" s="541">
        <f t="shared" si="46"/>
        <v>0</v>
      </c>
      <c r="I422" s="541">
        <f t="shared" si="46"/>
        <v>0</v>
      </c>
      <c r="J422" s="541">
        <f t="shared" si="46"/>
        <v>0</v>
      </c>
      <c r="K422" s="541">
        <f t="shared" si="46"/>
        <v>0</v>
      </c>
      <c r="L422" s="541">
        <f t="shared" ref="L422:P431" si="47">L260-L368</f>
        <v>0</v>
      </c>
      <c r="M422" s="541">
        <f t="shared" si="47"/>
        <v>0</v>
      </c>
      <c r="N422" s="541">
        <f t="shared" si="47"/>
        <v>0</v>
      </c>
      <c r="O422" s="541">
        <f t="shared" si="47"/>
        <v>0</v>
      </c>
      <c r="P422" s="541">
        <f t="shared" si="47"/>
        <v>0</v>
      </c>
      <c r="Q422" s="9"/>
      <c r="R422" s="8"/>
      <c r="S422" s="8"/>
      <c r="T422" s="9"/>
      <c r="U422" s="9"/>
      <c r="V422" s="9"/>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row>
    <row r="423" spans="1:61" hidden="1" outlineLevel="2">
      <c r="A423" s="9"/>
      <c r="B423" s="9"/>
      <c r="C423" s="9"/>
      <c r="D423" s="9"/>
      <c r="E423" s="703">
        <f>Asset39</f>
        <v>0</v>
      </c>
      <c r="F423" s="726"/>
      <c r="G423" s="540">
        <f t="shared" si="46"/>
        <v>0</v>
      </c>
      <c r="H423" s="541">
        <f t="shared" si="46"/>
        <v>0</v>
      </c>
      <c r="I423" s="541">
        <f t="shared" si="46"/>
        <v>0</v>
      </c>
      <c r="J423" s="541">
        <f t="shared" si="46"/>
        <v>0</v>
      </c>
      <c r="K423" s="541">
        <f t="shared" si="46"/>
        <v>0</v>
      </c>
      <c r="L423" s="541">
        <f t="shared" si="47"/>
        <v>0</v>
      </c>
      <c r="M423" s="541">
        <f t="shared" si="47"/>
        <v>0</v>
      </c>
      <c r="N423" s="541">
        <f t="shared" si="47"/>
        <v>0</v>
      </c>
      <c r="O423" s="541">
        <f t="shared" si="47"/>
        <v>0</v>
      </c>
      <c r="P423" s="541">
        <f t="shared" si="47"/>
        <v>0</v>
      </c>
      <c r="Q423" s="9"/>
      <c r="R423" s="8"/>
      <c r="S423" s="8"/>
      <c r="T423" s="9"/>
      <c r="U423" s="9"/>
      <c r="V423" s="9"/>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row>
    <row r="424" spans="1:61" hidden="1" outlineLevel="2">
      <c r="A424" s="9"/>
      <c r="B424" s="9"/>
      <c r="C424" s="9"/>
      <c r="D424" s="9"/>
      <c r="E424" s="703">
        <f>Asset40</f>
        <v>0</v>
      </c>
      <c r="F424" s="726"/>
      <c r="G424" s="540">
        <f t="shared" si="46"/>
        <v>0</v>
      </c>
      <c r="H424" s="541">
        <f t="shared" si="46"/>
        <v>0</v>
      </c>
      <c r="I424" s="541">
        <f t="shared" si="46"/>
        <v>0</v>
      </c>
      <c r="J424" s="541">
        <f t="shared" si="46"/>
        <v>0</v>
      </c>
      <c r="K424" s="541">
        <f t="shared" si="46"/>
        <v>0</v>
      </c>
      <c r="L424" s="541">
        <f t="shared" si="47"/>
        <v>0</v>
      </c>
      <c r="M424" s="541">
        <f t="shared" si="47"/>
        <v>0</v>
      </c>
      <c r="N424" s="541">
        <f t="shared" si="47"/>
        <v>0</v>
      </c>
      <c r="O424" s="541">
        <f t="shared" si="47"/>
        <v>0</v>
      </c>
      <c r="P424" s="541">
        <f t="shared" si="47"/>
        <v>0</v>
      </c>
      <c r="Q424" s="9"/>
      <c r="R424" s="8"/>
      <c r="S424" s="8"/>
      <c r="T424" s="9"/>
      <c r="U424" s="9"/>
      <c r="V424" s="9"/>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row>
    <row r="425" spans="1:61" hidden="1" outlineLevel="2">
      <c r="A425" s="9"/>
      <c r="B425" s="9"/>
      <c r="C425" s="9"/>
      <c r="D425" s="9"/>
      <c r="E425" s="703">
        <f>Asset41</f>
        <v>0</v>
      </c>
      <c r="F425" s="726"/>
      <c r="G425" s="540">
        <f t="shared" si="46"/>
        <v>0</v>
      </c>
      <c r="H425" s="541">
        <f t="shared" si="46"/>
        <v>0</v>
      </c>
      <c r="I425" s="541">
        <f t="shared" si="46"/>
        <v>0</v>
      </c>
      <c r="J425" s="541">
        <f t="shared" si="46"/>
        <v>0</v>
      </c>
      <c r="K425" s="541">
        <f t="shared" si="46"/>
        <v>0</v>
      </c>
      <c r="L425" s="541">
        <f t="shared" si="47"/>
        <v>0</v>
      </c>
      <c r="M425" s="541">
        <f t="shared" si="47"/>
        <v>0</v>
      </c>
      <c r="N425" s="541">
        <f t="shared" si="47"/>
        <v>0</v>
      </c>
      <c r="O425" s="541">
        <f t="shared" si="47"/>
        <v>0</v>
      </c>
      <c r="P425" s="541">
        <f t="shared" si="47"/>
        <v>0</v>
      </c>
      <c r="Q425" s="9"/>
      <c r="R425" s="8"/>
      <c r="S425" s="8"/>
      <c r="T425" s="9"/>
      <c r="U425" s="9"/>
      <c r="V425" s="9"/>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row>
    <row r="426" spans="1:61" hidden="1" outlineLevel="2">
      <c r="A426" s="9"/>
      <c r="B426" s="9"/>
      <c r="C426" s="9"/>
      <c r="D426" s="9"/>
      <c r="E426" s="703">
        <f>Asset42</f>
        <v>0</v>
      </c>
      <c r="F426" s="726"/>
      <c r="G426" s="540">
        <f t="shared" si="46"/>
        <v>0</v>
      </c>
      <c r="H426" s="541">
        <f t="shared" si="46"/>
        <v>0</v>
      </c>
      <c r="I426" s="541">
        <f t="shared" si="46"/>
        <v>0</v>
      </c>
      <c r="J426" s="541">
        <f t="shared" si="46"/>
        <v>0</v>
      </c>
      <c r="K426" s="541">
        <f t="shared" si="46"/>
        <v>0</v>
      </c>
      <c r="L426" s="541">
        <f t="shared" si="47"/>
        <v>0</v>
      </c>
      <c r="M426" s="541">
        <f t="shared" si="47"/>
        <v>0</v>
      </c>
      <c r="N426" s="541">
        <f t="shared" si="47"/>
        <v>0</v>
      </c>
      <c r="O426" s="541">
        <f t="shared" si="47"/>
        <v>0</v>
      </c>
      <c r="P426" s="541">
        <f t="shared" si="47"/>
        <v>0</v>
      </c>
      <c r="Q426" s="9"/>
      <c r="R426" s="8"/>
      <c r="S426" s="8"/>
      <c r="T426" s="9"/>
      <c r="U426" s="9"/>
      <c r="V426" s="9"/>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row>
    <row r="427" spans="1:61" hidden="1" outlineLevel="2">
      <c r="A427" s="9"/>
      <c r="B427" s="9"/>
      <c r="C427" s="9"/>
      <c r="D427" s="9"/>
      <c r="E427" s="703">
        <f>Asset43</f>
        <v>0</v>
      </c>
      <c r="F427" s="726"/>
      <c r="G427" s="540">
        <f t="shared" si="46"/>
        <v>0</v>
      </c>
      <c r="H427" s="541">
        <f t="shared" si="46"/>
        <v>0</v>
      </c>
      <c r="I427" s="541">
        <f t="shared" si="46"/>
        <v>0</v>
      </c>
      <c r="J427" s="541">
        <f t="shared" si="46"/>
        <v>0</v>
      </c>
      <c r="K427" s="541">
        <f t="shared" si="46"/>
        <v>0</v>
      </c>
      <c r="L427" s="541">
        <f t="shared" si="47"/>
        <v>0</v>
      </c>
      <c r="M427" s="541">
        <f t="shared" si="47"/>
        <v>0</v>
      </c>
      <c r="N427" s="541">
        <f t="shared" si="47"/>
        <v>0</v>
      </c>
      <c r="O427" s="541">
        <f t="shared" si="47"/>
        <v>0</v>
      </c>
      <c r="P427" s="541">
        <f t="shared" si="47"/>
        <v>0</v>
      </c>
      <c r="Q427" s="9"/>
      <c r="R427" s="8"/>
      <c r="S427" s="8"/>
      <c r="T427" s="9"/>
      <c r="U427" s="9"/>
      <c r="V427" s="9"/>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row>
    <row r="428" spans="1:61" hidden="1" outlineLevel="2">
      <c r="A428" s="9"/>
      <c r="B428" s="9"/>
      <c r="C428" s="9"/>
      <c r="D428" s="9"/>
      <c r="E428" s="703">
        <f>Asset44</f>
        <v>0</v>
      </c>
      <c r="F428" s="726"/>
      <c r="G428" s="540">
        <f t="shared" si="46"/>
        <v>0</v>
      </c>
      <c r="H428" s="541">
        <f t="shared" si="46"/>
        <v>0</v>
      </c>
      <c r="I428" s="541">
        <f t="shared" si="46"/>
        <v>0</v>
      </c>
      <c r="J428" s="541">
        <f t="shared" si="46"/>
        <v>0</v>
      </c>
      <c r="K428" s="541">
        <f t="shared" si="46"/>
        <v>0</v>
      </c>
      <c r="L428" s="541">
        <f t="shared" si="47"/>
        <v>0</v>
      </c>
      <c r="M428" s="541">
        <f t="shared" si="47"/>
        <v>0</v>
      </c>
      <c r="N428" s="541">
        <f t="shared" si="47"/>
        <v>0</v>
      </c>
      <c r="O428" s="541">
        <f t="shared" si="47"/>
        <v>0</v>
      </c>
      <c r="P428" s="541">
        <f t="shared" si="47"/>
        <v>0</v>
      </c>
      <c r="Q428" s="9"/>
      <c r="R428" s="8"/>
      <c r="S428" s="8"/>
      <c r="T428" s="9"/>
      <c r="U428" s="9"/>
      <c r="V428" s="9"/>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row>
    <row r="429" spans="1:61" hidden="1" outlineLevel="2">
      <c r="A429" s="9"/>
      <c r="B429" s="9"/>
      <c r="C429" s="9"/>
      <c r="D429" s="9"/>
      <c r="E429" s="703">
        <f>Asset45</f>
        <v>0</v>
      </c>
      <c r="F429" s="726"/>
      <c r="G429" s="540">
        <f t="shared" si="46"/>
        <v>0</v>
      </c>
      <c r="H429" s="541">
        <f t="shared" si="46"/>
        <v>0</v>
      </c>
      <c r="I429" s="541">
        <f t="shared" si="46"/>
        <v>0</v>
      </c>
      <c r="J429" s="541">
        <f t="shared" si="46"/>
        <v>0</v>
      </c>
      <c r="K429" s="541">
        <f t="shared" si="46"/>
        <v>0</v>
      </c>
      <c r="L429" s="541">
        <f t="shared" si="47"/>
        <v>0</v>
      </c>
      <c r="M429" s="541">
        <f t="shared" si="47"/>
        <v>0</v>
      </c>
      <c r="N429" s="541">
        <f t="shared" si="47"/>
        <v>0</v>
      </c>
      <c r="O429" s="541">
        <f t="shared" si="47"/>
        <v>0</v>
      </c>
      <c r="P429" s="541">
        <f t="shared" si="47"/>
        <v>0</v>
      </c>
      <c r="Q429" s="9"/>
      <c r="R429" s="8"/>
      <c r="S429" s="8"/>
      <c r="T429" s="9"/>
      <c r="U429" s="9"/>
      <c r="V429" s="9"/>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row>
    <row r="430" spans="1:61" hidden="1" outlineLevel="2">
      <c r="A430" s="9"/>
      <c r="B430" s="9"/>
      <c r="C430" s="9"/>
      <c r="D430" s="9"/>
      <c r="E430" s="703">
        <f>Asset46</f>
        <v>0</v>
      </c>
      <c r="F430" s="726"/>
      <c r="G430" s="540">
        <f t="shared" si="46"/>
        <v>0</v>
      </c>
      <c r="H430" s="541">
        <f t="shared" si="46"/>
        <v>0</v>
      </c>
      <c r="I430" s="541">
        <f t="shared" si="46"/>
        <v>0</v>
      </c>
      <c r="J430" s="541">
        <f t="shared" si="46"/>
        <v>0</v>
      </c>
      <c r="K430" s="541">
        <f t="shared" si="46"/>
        <v>0</v>
      </c>
      <c r="L430" s="541">
        <f t="shared" si="47"/>
        <v>0</v>
      </c>
      <c r="M430" s="541">
        <f t="shared" si="47"/>
        <v>0</v>
      </c>
      <c r="N430" s="541">
        <f t="shared" si="47"/>
        <v>0</v>
      </c>
      <c r="O430" s="541">
        <f t="shared" si="47"/>
        <v>0</v>
      </c>
      <c r="P430" s="541">
        <f t="shared" si="47"/>
        <v>0</v>
      </c>
      <c r="Q430" s="9"/>
      <c r="R430" s="8"/>
      <c r="S430" s="8"/>
      <c r="T430" s="9"/>
      <c r="U430" s="9"/>
      <c r="V430" s="9"/>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row>
    <row r="431" spans="1:61" hidden="1" outlineLevel="1" collapsed="1">
      <c r="A431" s="9"/>
      <c r="B431" s="9"/>
      <c r="C431" s="9"/>
      <c r="D431" s="9"/>
      <c r="E431" s="703">
        <f>Asset47</f>
        <v>0</v>
      </c>
      <c r="F431" s="726"/>
      <c r="G431" s="540">
        <f t="shared" ref="G431:K434" si="48">G269-G377</f>
        <v>0</v>
      </c>
      <c r="H431" s="541">
        <f t="shared" si="48"/>
        <v>0</v>
      </c>
      <c r="I431" s="541">
        <f t="shared" si="48"/>
        <v>0</v>
      </c>
      <c r="J431" s="541">
        <f t="shared" si="48"/>
        <v>0</v>
      </c>
      <c r="K431" s="541">
        <f t="shared" si="48"/>
        <v>0</v>
      </c>
      <c r="L431" s="541">
        <f t="shared" si="47"/>
        <v>0</v>
      </c>
      <c r="M431" s="541">
        <f t="shared" si="47"/>
        <v>0</v>
      </c>
      <c r="N431" s="541">
        <f t="shared" si="47"/>
        <v>0</v>
      </c>
      <c r="O431" s="541">
        <f t="shared" si="47"/>
        <v>0</v>
      </c>
      <c r="P431" s="541">
        <f t="shared" si="47"/>
        <v>0</v>
      </c>
      <c r="Q431" s="9"/>
      <c r="R431" s="8"/>
      <c r="S431" s="8"/>
      <c r="T431" s="9"/>
      <c r="U431" s="9"/>
      <c r="V431" s="9"/>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row>
    <row r="432" spans="1:61" hidden="1" outlineLevel="1">
      <c r="A432" s="9"/>
      <c r="B432" s="9"/>
      <c r="C432" s="9"/>
      <c r="D432" s="9"/>
      <c r="E432" s="703" t="str">
        <f>Asset48</f>
        <v>Building installation</v>
      </c>
      <c r="F432" s="726"/>
      <c r="G432" s="540">
        <f t="shared" si="48"/>
        <v>0</v>
      </c>
      <c r="H432" s="541">
        <f t="shared" si="48"/>
        <v>0</v>
      </c>
      <c r="I432" s="541">
        <f t="shared" si="48"/>
        <v>0</v>
      </c>
      <c r="J432" s="541">
        <f t="shared" si="48"/>
        <v>0</v>
      </c>
      <c r="K432" s="541">
        <f t="shared" si="48"/>
        <v>0</v>
      </c>
      <c r="L432" s="541">
        <f t="shared" ref="L432:P434" si="49">L270-L378</f>
        <v>0</v>
      </c>
      <c r="M432" s="541">
        <f t="shared" si="49"/>
        <v>0</v>
      </c>
      <c r="N432" s="541">
        <f t="shared" si="49"/>
        <v>0</v>
      </c>
      <c r="O432" s="541">
        <f t="shared" si="49"/>
        <v>0</v>
      </c>
      <c r="P432" s="541">
        <f t="shared" si="49"/>
        <v>0</v>
      </c>
      <c r="Q432" s="9"/>
      <c r="R432" s="8"/>
      <c r="S432" s="8"/>
      <c r="T432" s="9"/>
      <c r="U432" s="9"/>
      <c r="V432" s="9"/>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row>
    <row r="433" spans="1:61" hidden="1" outlineLevel="1">
      <c r="A433" s="9"/>
      <c r="B433" s="9"/>
      <c r="C433" s="9"/>
      <c r="D433" s="9"/>
      <c r="E433" s="703" t="str">
        <f>Asset49</f>
        <v>In-house software</v>
      </c>
      <c r="F433" s="726"/>
      <c r="G433" s="540">
        <f t="shared" ref="G433" si="50">G271-G379</f>
        <v>0</v>
      </c>
      <c r="H433" s="541">
        <f t="shared" si="48"/>
        <v>0</v>
      </c>
      <c r="I433" s="541">
        <f t="shared" si="48"/>
        <v>0</v>
      </c>
      <c r="J433" s="541">
        <f t="shared" si="48"/>
        <v>0</v>
      </c>
      <c r="K433" s="541">
        <f t="shared" si="48"/>
        <v>0</v>
      </c>
      <c r="L433" s="541">
        <f t="shared" si="49"/>
        <v>0</v>
      </c>
      <c r="M433" s="541">
        <f t="shared" si="49"/>
        <v>0</v>
      </c>
      <c r="N433" s="541">
        <f t="shared" si="49"/>
        <v>0</v>
      </c>
      <c r="O433" s="541">
        <f t="shared" si="49"/>
        <v>0</v>
      </c>
      <c r="P433" s="541">
        <f t="shared" si="49"/>
        <v>0</v>
      </c>
      <c r="Q433" s="9"/>
      <c r="R433" s="8"/>
      <c r="S433" s="8"/>
      <c r="T433" s="9"/>
      <c r="U433" s="9"/>
      <c r="V433" s="9"/>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row>
    <row r="434" spans="1:61" hidden="1" outlineLevel="1">
      <c r="A434" s="9"/>
      <c r="B434" s="9"/>
      <c r="C434" s="9"/>
      <c r="D434" s="9"/>
      <c r="E434" s="703" t="str">
        <f>Asset50</f>
        <v>Equity raising costs</v>
      </c>
      <c r="F434" s="726"/>
      <c r="G434" s="540">
        <f t="shared" ref="G434" si="51">G272-G380</f>
        <v>0</v>
      </c>
      <c r="H434" s="541">
        <f t="shared" si="48"/>
        <v>0</v>
      </c>
      <c r="I434" s="541">
        <f t="shared" si="48"/>
        <v>0</v>
      </c>
      <c r="J434" s="541">
        <f t="shared" si="48"/>
        <v>0</v>
      </c>
      <c r="K434" s="541">
        <f t="shared" si="48"/>
        <v>0</v>
      </c>
      <c r="L434" s="541">
        <f t="shared" si="49"/>
        <v>0</v>
      </c>
      <c r="M434" s="541">
        <f t="shared" si="49"/>
        <v>0</v>
      </c>
      <c r="N434" s="541">
        <f t="shared" si="49"/>
        <v>0</v>
      </c>
      <c r="O434" s="541">
        <f t="shared" si="49"/>
        <v>0</v>
      </c>
      <c r="P434" s="541">
        <f t="shared" si="49"/>
        <v>0</v>
      </c>
      <c r="Q434" s="9"/>
      <c r="R434" s="8"/>
      <c r="S434" s="8"/>
      <c r="T434" s="9"/>
      <c r="U434" s="9"/>
      <c r="V434" s="9"/>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row>
    <row r="435" spans="1:61" collapsed="1">
      <c r="A435" s="118"/>
      <c r="B435" s="118"/>
      <c r="C435" s="118"/>
      <c r="D435" s="118"/>
      <c r="E435" s="705" t="s">
        <v>146</v>
      </c>
      <c r="F435" s="705"/>
      <c r="G435" s="530">
        <f t="shared" ref="G435:P435" si="52">SUM(G385:G434)</f>
        <v>26.722689540372507</v>
      </c>
      <c r="H435" s="530">
        <f t="shared" si="52"/>
        <v>19.999373457311826</v>
      </c>
      <c r="I435" s="530">
        <f t="shared" si="52"/>
        <v>14.487978840157616</v>
      </c>
      <c r="J435" s="530">
        <f t="shared" si="52"/>
        <v>15.82843522977754</v>
      </c>
      <c r="K435" s="530">
        <f t="shared" si="52"/>
        <v>10.719950672092773</v>
      </c>
      <c r="L435" s="530">
        <f t="shared" si="52"/>
        <v>0</v>
      </c>
      <c r="M435" s="530">
        <f t="shared" si="52"/>
        <v>0</v>
      </c>
      <c r="N435" s="530">
        <f t="shared" si="52"/>
        <v>0</v>
      </c>
      <c r="O435" s="530">
        <f t="shared" si="52"/>
        <v>0</v>
      </c>
      <c r="P435" s="530">
        <f t="shared" si="52"/>
        <v>0</v>
      </c>
      <c r="Q435" s="89"/>
      <c r="R435" s="8"/>
      <c r="S435" s="8"/>
      <c r="T435" s="9"/>
      <c r="U435" s="9"/>
      <c r="V435" s="9"/>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row>
    <row r="436" spans="1:61">
      <c r="A436" s="9"/>
      <c r="B436" s="9"/>
      <c r="C436" s="9"/>
      <c r="D436" s="9"/>
      <c r="E436" s="9"/>
      <c r="F436" s="30"/>
      <c r="G436" s="52"/>
      <c r="H436" s="52"/>
      <c r="I436" s="52"/>
      <c r="J436" s="52"/>
      <c r="K436" s="52"/>
      <c r="L436" s="52"/>
      <c r="M436" s="9"/>
      <c r="N436" s="9"/>
      <c r="O436" s="9"/>
      <c r="P436" s="9"/>
      <c r="Q436" s="365">
        <f ca="1">SUM(OFFSET(G435,0,0,1,$R$7))</f>
        <v>87.758427739712261</v>
      </c>
      <c r="R436" s="9"/>
      <c r="S436" s="8"/>
      <c r="T436" s="9"/>
      <c r="U436" s="9"/>
      <c r="V436" s="9"/>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row>
    <row r="437" spans="1:61" ht="15.75">
      <c r="A437" s="69"/>
      <c r="B437" s="69"/>
      <c r="C437" s="69"/>
      <c r="D437" s="69"/>
      <c r="E437" s="710" t="str">
        <f>"Forecast Operating Expenditure ($m Real "&amp;$F$473&amp;")"</f>
        <v>Forecast Operating Expenditure ($m Real 2026-27)</v>
      </c>
      <c r="F437" s="710"/>
      <c r="G437" s="710"/>
      <c r="H437" s="94"/>
      <c r="I437" s="94"/>
      <c r="J437" s="72"/>
      <c r="K437" s="69"/>
      <c r="L437" s="69"/>
      <c r="M437" s="69"/>
      <c r="N437" s="69"/>
      <c r="O437" s="69"/>
      <c r="P437" s="69"/>
      <c r="Q437" s="69"/>
      <c r="R437" s="69"/>
      <c r="S437" s="70"/>
      <c r="T437" s="70"/>
      <c r="U437" s="9"/>
      <c r="V437" s="9"/>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row>
    <row r="438" spans="1:61">
      <c r="A438" s="118"/>
      <c r="B438" s="118"/>
      <c r="C438" s="118"/>
      <c r="D438" s="118"/>
      <c r="E438" s="30" t="s">
        <v>147</v>
      </c>
      <c r="F438" s="9"/>
      <c r="G438" s="95" t="str">
        <f t="shared" ref="G438:P438" si="53">G60</f>
        <v>2027-28</v>
      </c>
      <c r="H438" s="95" t="str">
        <f t="shared" si="53"/>
        <v>2028-29</v>
      </c>
      <c r="I438" s="95" t="str">
        <f t="shared" si="53"/>
        <v>2029-30</v>
      </c>
      <c r="J438" s="95" t="str">
        <f t="shared" si="53"/>
        <v>2030-31</v>
      </c>
      <c r="K438" s="95" t="str">
        <f t="shared" si="53"/>
        <v>2031-32</v>
      </c>
      <c r="L438" s="95" t="str">
        <f t="shared" si="53"/>
        <v>2032-33</v>
      </c>
      <c r="M438" s="95" t="str">
        <f t="shared" si="53"/>
        <v>2033-34</v>
      </c>
      <c r="N438" s="95" t="str">
        <f t="shared" si="53"/>
        <v>2034-35</v>
      </c>
      <c r="O438" s="95" t="str">
        <f t="shared" si="53"/>
        <v>2035-36</v>
      </c>
      <c r="P438" s="95" t="str">
        <f t="shared" si="53"/>
        <v>2036-37</v>
      </c>
      <c r="Q438" s="9"/>
      <c r="R438" s="9"/>
      <c r="S438" s="8"/>
      <c r="T438" s="9"/>
      <c r="U438" s="9"/>
      <c r="V438" s="9"/>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row>
    <row r="439" spans="1:61">
      <c r="A439" s="9"/>
      <c r="B439" s="9"/>
      <c r="C439" s="9"/>
      <c r="D439" s="9"/>
      <c r="E439" s="727" t="s">
        <v>148</v>
      </c>
      <c r="F439" s="728">
        <v>0</v>
      </c>
      <c r="G439" s="547">
        <v>27.583512584863989</v>
      </c>
      <c r="H439" s="547">
        <v>27.639757929036232</v>
      </c>
      <c r="I439" s="547">
        <v>27.712331197964282</v>
      </c>
      <c r="J439" s="547">
        <v>27.760711312200268</v>
      </c>
      <c r="K439" s="547">
        <v>27.807140365130035</v>
      </c>
      <c r="L439" s="548"/>
      <c r="M439" s="532"/>
      <c r="N439" s="532"/>
      <c r="O439" s="532"/>
      <c r="P439" s="532"/>
      <c r="Q439" s="9"/>
      <c r="R439" s="9"/>
      <c r="S439" s="8"/>
      <c r="T439" s="9"/>
      <c r="U439" s="9"/>
      <c r="V439" s="9"/>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row>
    <row r="440" spans="1:61">
      <c r="A440" s="9"/>
      <c r="B440" s="9"/>
      <c r="C440" s="9"/>
      <c r="D440" s="9"/>
      <c r="E440" s="733"/>
      <c r="F440" s="734"/>
      <c r="G440" s="467"/>
      <c r="H440" s="549"/>
      <c r="I440" s="549"/>
      <c r="J440" s="549"/>
      <c r="K440" s="549"/>
      <c r="L440" s="408"/>
      <c r="M440" s="533"/>
      <c r="N440" s="533"/>
      <c r="O440" s="533"/>
      <c r="P440" s="533"/>
      <c r="Q440" s="9"/>
      <c r="R440" s="9"/>
      <c r="S440" s="8"/>
      <c r="T440" s="9"/>
      <c r="U440" s="9"/>
      <c r="V440" s="9"/>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row>
    <row r="441" spans="1:61">
      <c r="A441" s="9"/>
      <c r="B441" s="9"/>
      <c r="C441" s="9"/>
      <c r="D441" s="9"/>
      <c r="E441" s="735"/>
      <c r="F441" s="736"/>
      <c r="G441" s="467"/>
      <c r="H441" s="549"/>
      <c r="I441" s="549"/>
      <c r="J441" s="549"/>
      <c r="K441" s="549"/>
      <c r="L441" s="408"/>
      <c r="M441" s="533"/>
      <c r="N441" s="533"/>
      <c r="O441" s="533"/>
      <c r="P441" s="533"/>
      <c r="Q441" s="9"/>
      <c r="R441" s="9"/>
      <c r="S441" s="8"/>
      <c r="T441" s="9"/>
      <c r="U441" s="9"/>
      <c r="V441" s="9"/>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row>
    <row r="442" spans="1:61">
      <c r="A442" s="9"/>
      <c r="B442" s="9"/>
      <c r="C442" s="9"/>
      <c r="D442" s="9"/>
      <c r="E442" s="735"/>
      <c r="F442" s="736"/>
      <c r="G442" s="467"/>
      <c r="H442" s="467"/>
      <c r="I442" s="467"/>
      <c r="J442" s="467"/>
      <c r="K442" s="467"/>
      <c r="L442" s="408"/>
      <c r="M442" s="533"/>
      <c r="N442" s="533"/>
      <c r="O442" s="533"/>
      <c r="P442" s="533"/>
      <c r="Q442" s="9"/>
      <c r="R442" s="9"/>
      <c r="S442" s="8"/>
      <c r="T442" s="9"/>
      <c r="U442" s="9"/>
      <c r="V442" s="9"/>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row>
    <row r="443" spans="1:61">
      <c r="A443" s="9"/>
      <c r="B443" s="9"/>
      <c r="C443" s="9"/>
      <c r="D443" s="9"/>
      <c r="E443" s="731"/>
      <c r="F443" s="730"/>
      <c r="G443" s="550"/>
      <c r="H443" s="550"/>
      <c r="I443" s="550"/>
      <c r="J443" s="550"/>
      <c r="K443" s="550"/>
      <c r="L443" s="408"/>
      <c r="M443" s="533"/>
      <c r="N443" s="533"/>
      <c r="O443" s="533"/>
      <c r="P443" s="533"/>
      <c r="Q443" s="9"/>
      <c r="R443" s="9"/>
      <c r="S443" s="8"/>
      <c r="T443" s="9"/>
      <c r="U443" s="9"/>
      <c r="V443" s="9"/>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row>
    <row r="444" spans="1:61">
      <c r="A444" s="9"/>
      <c r="B444" s="9"/>
      <c r="C444" s="9"/>
      <c r="D444" s="9"/>
      <c r="E444" s="729"/>
      <c r="F444" s="730"/>
      <c r="G444" s="408"/>
      <c r="H444" s="551"/>
      <c r="I444" s="551"/>
      <c r="J444" s="551"/>
      <c r="K444" s="551"/>
      <c r="L444" s="408"/>
      <c r="M444" s="533"/>
      <c r="N444" s="533"/>
      <c r="O444" s="533"/>
      <c r="P444" s="533"/>
      <c r="Q444" s="9"/>
      <c r="R444" s="9"/>
      <c r="S444" s="8"/>
      <c r="T444" s="9"/>
      <c r="U444" s="9"/>
      <c r="V444" s="9"/>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row>
    <row r="445" spans="1:61">
      <c r="A445" s="9"/>
      <c r="B445" s="9"/>
      <c r="C445" s="9"/>
      <c r="D445" s="9"/>
      <c r="E445" s="731"/>
      <c r="F445" s="732"/>
      <c r="G445" s="408"/>
      <c r="H445" s="551"/>
      <c r="I445" s="551"/>
      <c r="J445" s="551"/>
      <c r="K445" s="551"/>
      <c r="L445" s="408"/>
      <c r="M445" s="533"/>
      <c r="N445" s="533"/>
      <c r="O445" s="533"/>
      <c r="P445" s="533"/>
      <c r="Q445" s="9"/>
      <c r="R445" s="9"/>
      <c r="S445" s="8"/>
      <c r="T445" s="9"/>
      <c r="U445" s="9"/>
      <c r="V445" s="9"/>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row>
    <row r="446" spans="1:61">
      <c r="A446" s="9"/>
      <c r="B446" s="9"/>
      <c r="C446" s="9"/>
      <c r="D446" s="9"/>
      <c r="E446" s="731"/>
      <c r="F446" s="732"/>
      <c r="G446" s="408"/>
      <c r="H446" s="408"/>
      <c r="I446" s="408"/>
      <c r="J446" s="408"/>
      <c r="K446" s="408"/>
      <c r="L446" s="408"/>
      <c r="M446" s="533"/>
      <c r="N446" s="533"/>
      <c r="O446" s="533"/>
      <c r="P446" s="533"/>
      <c r="Q446" s="9"/>
      <c r="R446" s="9"/>
      <c r="S446" s="8"/>
      <c r="T446" s="9"/>
      <c r="U446" s="9"/>
      <c r="V446" s="9"/>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row>
    <row r="447" spans="1:61">
      <c r="A447" s="9"/>
      <c r="B447" s="9"/>
      <c r="C447" s="9"/>
      <c r="D447" s="9"/>
      <c r="E447" s="731"/>
      <c r="F447" s="730"/>
      <c r="G447" s="550"/>
      <c r="H447" s="550"/>
      <c r="I447" s="550"/>
      <c r="J447" s="550"/>
      <c r="K447" s="550"/>
      <c r="L447" s="408"/>
      <c r="M447" s="533"/>
      <c r="N447" s="533"/>
      <c r="O447" s="533"/>
      <c r="P447" s="533"/>
      <c r="Q447" s="9"/>
      <c r="R447" s="9"/>
      <c r="S447" s="8"/>
      <c r="T447" s="9"/>
      <c r="U447" s="9"/>
      <c r="V447" s="9"/>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row>
    <row r="448" spans="1:61">
      <c r="A448" s="9"/>
      <c r="B448" s="9"/>
      <c r="C448" s="9"/>
      <c r="D448" s="9"/>
      <c r="E448" s="739" t="s">
        <v>149</v>
      </c>
      <c r="F448" s="705"/>
      <c r="G448" s="467">
        <f ca="1">(Drc*Dv*Assets!G775)/Assets!G7</f>
        <v>0.34007611866771059</v>
      </c>
      <c r="H448" s="467">
        <f ca="1">(Drc*Dv*Assets!H775)/Assets!H7</f>
        <v>0.34652187214021635</v>
      </c>
      <c r="I448" s="467">
        <f ca="1">(Drc*Dv*Assets!I775)/Assets!I7</f>
        <v>0.34827057310347098</v>
      </c>
      <c r="J448" s="467">
        <f ca="1">(Drc*Dv*Assets!J775)/Assets!J7</f>
        <v>0.34614700363487505</v>
      </c>
      <c r="K448" s="467">
        <f ca="1">(Drc*Dv*Assets!K775)/Assets!K7</f>
        <v>0.34423533880076018</v>
      </c>
      <c r="L448" s="432">
        <f ca="1">IF(COUNT($G448:K448)&gt;='PTRM input'!$R$7,0,(Drc*Dv*Assets!L775)/Assets!L7)</f>
        <v>0</v>
      </c>
      <c r="M448" s="432">
        <f ca="1">IF(COUNT($G448:L448)&gt;='PTRM input'!$R$7,0,(Drc*Dv*Assets!M775)/Assets!M7)</f>
        <v>0</v>
      </c>
      <c r="N448" s="432">
        <f ca="1">IF(COUNT($G448:M448)&gt;='PTRM input'!$R$7,0,(Drc*Dv*Assets!N775)/Assets!N7)</f>
        <v>0</v>
      </c>
      <c r="O448" s="432">
        <f ca="1">IF(COUNT($G448:N448)&gt;='PTRM input'!$R$7,0,(Drc*Dv*Assets!O775)/Assets!O7)</f>
        <v>0</v>
      </c>
      <c r="P448" s="432">
        <f ca="1">IF(COUNT($G448:O448)&gt;='PTRM input'!$R$7,0,(Drc*Dv*Assets!P775)/Assets!P7)</f>
        <v>0</v>
      </c>
      <c r="Q448" s="9"/>
      <c r="R448" s="9"/>
      <c r="S448" s="8"/>
      <c r="T448" s="9"/>
      <c r="U448" s="9"/>
      <c r="V448" s="9"/>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row>
    <row r="449" spans="1:61">
      <c r="A449" s="118"/>
      <c r="B449" s="118"/>
      <c r="C449" s="118"/>
      <c r="D449" s="118"/>
      <c r="E449" s="705" t="s">
        <v>146</v>
      </c>
      <c r="F449" s="705"/>
      <c r="G449" s="530">
        <f t="shared" ref="G449:P449" ca="1" si="54">SUM(G439:G448)</f>
        <v>27.923588703531699</v>
      </c>
      <c r="H449" s="530">
        <f t="shared" ca="1" si="54"/>
        <v>27.986279801176448</v>
      </c>
      <c r="I449" s="530">
        <f t="shared" ca="1" si="54"/>
        <v>28.060601771067752</v>
      </c>
      <c r="J449" s="530">
        <f t="shared" ca="1" si="54"/>
        <v>28.106858315835144</v>
      </c>
      <c r="K449" s="530">
        <f t="shared" ca="1" si="54"/>
        <v>28.151375703930796</v>
      </c>
      <c r="L449" s="530">
        <f t="shared" ca="1" si="54"/>
        <v>0</v>
      </c>
      <c r="M449" s="530">
        <f t="shared" ca="1" si="54"/>
        <v>0</v>
      </c>
      <c r="N449" s="530">
        <f t="shared" ca="1" si="54"/>
        <v>0</v>
      </c>
      <c r="O449" s="530">
        <f t="shared" ca="1" si="54"/>
        <v>0</v>
      </c>
      <c r="P449" s="530">
        <f t="shared" ca="1" si="54"/>
        <v>0</v>
      </c>
      <c r="Q449" s="9"/>
      <c r="R449" s="9"/>
      <c r="S449" s="8"/>
      <c r="T449" s="9"/>
      <c r="U449" s="9"/>
      <c r="V449" s="9"/>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row>
    <row r="450" spans="1:61">
      <c r="A450" s="116"/>
      <c r="B450" s="116"/>
      <c r="C450" s="116"/>
      <c r="D450" s="116"/>
      <c r="E450" s="127"/>
      <c r="F450" s="148"/>
      <c r="G450" s="445"/>
      <c r="H450" s="445"/>
      <c r="I450" s="445"/>
      <c r="J450" s="445"/>
      <c r="K450" s="445"/>
      <c r="L450" s="445"/>
      <c r="M450" s="445"/>
      <c r="N450" s="445"/>
      <c r="O450" s="445"/>
      <c r="P450" s="445"/>
      <c r="Q450" s="365">
        <f ca="1">SUM(OFFSET(G449,0,0,1,$R$7))</f>
        <v>140.22870429554183</v>
      </c>
      <c r="R450" s="127"/>
      <c r="S450" s="552"/>
      <c r="T450" s="127"/>
      <c r="U450" s="127"/>
      <c r="V450" s="127"/>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row>
    <row r="451" spans="1:61" ht="15.75" customHeight="1">
      <c r="A451" s="69"/>
      <c r="B451" s="69"/>
      <c r="C451" s="69"/>
      <c r="D451" s="69"/>
      <c r="E451" s="710" t="str">
        <f>"Revenue Adjustments ($m Real "&amp;$F$473&amp;")"</f>
        <v>Revenue Adjustments ($m Real 2026-27)</v>
      </c>
      <c r="F451" s="710"/>
      <c r="G451" s="710"/>
      <c r="H451" s="710"/>
      <c r="I451" s="94"/>
      <c r="J451" s="69"/>
      <c r="K451" s="69"/>
      <c r="L451" s="69"/>
      <c r="M451" s="69"/>
      <c r="N451" s="69"/>
      <c r="O451" s="69"/>
      <c r="P451" s="69"/>
      <c r="Q451" s="69"/>
      <c r="R451" s="69"/>
      <c r="S451" s="70"/>
      <c r="T451" s="70"/>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row>
    <row r="452" spans="1:61">
      <c r="A452" s="118"/>
      <c r="B452" s="118"/>
      <c r="C452" s="118"/>
      <c r="D452" s="118"/>
      <c r="E452" s="30" t="s">
        <v>147</v>
      </c>
      <c r="F452" s="9"/>
      <c r="G452" s="95" t="str">
        <f t="shared" ref="G452:P452" si="55">G60</f>
        <v>2027-28</v>
      </c>
      <c r="H452" s="95" t="str">
        <f t="shared" si="55"/>
        <v>2028-29</v>
      </c>
      <c r="I452" s="95" t="str">
        <f t="shared" si="55"/>
        <v>2029-30</v>
      </c>
      <c r="J452" s="95" t="str">
        <f t="shared" si="55"/>
        <v>2030-31</v>
      </c>
      <c r="K452" s="95" t="str">
        <f t="shared" si="55"/>
        <v>2031-32</v>
      </c>
      <c r="L452" s="95" t="str">
        <f t="shared" si="55"/>
        <v>2032-33</v>
      </c>
      <c r="M452" s="95" t="str">
        <f t="shared" si="55"/>
        <v>2033-34</v>
      </c>
      <c r="N452" s="95" t="str">
        <f t="shared" si="55"/>
        <v>2034-35</v>
      </c>
      <c r="O452" s="95" t="str">
        <f t="shared" si="55"/>
        <v>2035-36</v>
      </c>
      <c r="P452" s="95" t="str">
        <f t="shared" si="55"/>
        <v>2036-37</v>
      </c>
      <c r="Q452" s="9"/>
      <c r="R452" s="14" t="s">
        <v>150</v>
      </c>
      <c r="S452" s="287" t="s">
        <v>151</v>
      </c>
      <c r="T452" s="9"/>
      <c r="U452" s="9"/>
      <c r="V452" s="9"/>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row>
    <row r="453" spans="1:61">
      <c r="A453" s="9"/>
      <c r="B453" s="9"/>
      <c r="C453" s="9"/>
      <c r="D453" s="9"/>
      <c r="E453" s="727" t="s">
        <v>152</v>
      </c>
      <c r="F453" s="728"/>
      <c r="G453" s="553">
        <v>-0.53619172701749207</v>
      </c>
      <c r="H453" s="553">
        <v>4.2952288230013025</v>
      </c>
      <c r="I453" s="553">
        <v>-0.41401473436945224</v>
      </c>
      <c r="J453" s="553">
        <v>0.53158208986935307</v>
      </c>
      <c r="K453" s="553">
        <v>0</v>
      </c>
      <c r="L453" s="548"/>
      <c r="M453" s="532"/>
      <c r="N453" s="532"/>
      <c r="O453" s="532"/>
      <c r="P453" s="532"/>
      <c r="Q453" s="9"/>
      <c r="R453" s="554" t="s">
        <v>153</v>
      </c>
      <c r="S453" s="288" t="s">
        <v>153</v>
      </c>
      <c r="T453" s="9"/>
      <c r="U453" s="9"/>
      <c r="V453" s="9"/>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row>
    <row r="454" spans="1:61">
      <c r="A454" s="9"/>
      <c r="B454" s="9"/>
      <c r="C454" s="9"/>
      <c r="D454" s="9"/>
      <c r="E454" s="735"/>
      <c r="F454" s="734"/>
      <c r="G454" s="467"/>
      <c r="H454" s="467"/>
      <c r="I454" s="467"/>
      <c r="J454" s="467"/>
      <c r="K454" s="467"/>
      <c r="L454" s="551"/>
      <c r="M454" s="551"/>
      <c r="N454" s="551"/>
      <c r="O454" s="551"/>
      <c r="P454" s="551"/>
      <c r="Q454" s="9"/>
      <c r="R454" s="289"/>
      <c r="S454" s="290"/>
      <c r="T454" s="9"/>
      <c r="U454" s="9"/>
      <c r="V454" s="9"/>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row>
    <row r="455" spans="1:61">
      <c r="A455" s="9"/>
      <c r="B455" s="9"/>
      <c r="C455" s="9"/>
      <c r="D455" s="9"/>
      <c r="E455" s="735"/>
      <c r="F455" s="734"/>
      <c r="G455" s="408"/>
      <c r="H455" s="551"/>
      <c r="I455" s="551"/>
      <c r="J455" s="551"/>
      <c r="K455" s="551"/>
      <c r="L455" s="551"/>
      <c r="M455" s="551"/>
      <c r="N455" s="551"/>
      <c r="O455" s="551"/>
      <c r="P455" s="551"/>
      <c r="Q455" s="9"/>
      <c r="R455" s="289"/>
      <c r="S455" s="290"/>
      <c r="T455" s="9"/>
      <c r="U455" s="9"/>
      <c r="V455" s="9"/>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row>
    <row r="456" spans="1:61">
      <c r="A456" s="9"/>
      <c r="B456" s="9"/>
      <c r="C456" s="9"/>
      <c r="D456" s="9"/>
      <c r="E456" s="731"/>
      <c r="F456" s="730"/>
      <c r="G456" s="408"/>
      <c r="H456" s="551"/>
      <c r="I456" s="551"/>
      <c r="J456" s="551"/>
      <c r="K456" s="551"/>
      <c r="L456" s="408"/>
      <c r="M456" s="533"/>
      <c r="N456" s="533"/>
      <c r="O456" s="533"/>
      <c r="P456" s="533"/>
      <c r="Q456" s="9"/>
      <c r="R456" s="289"/>
      <c r="S456" s="290"/>
      <c r="T456" s="9"/>
      <c r="U456" s="9"/>
      <c r="V456" s="9"/>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row>
    <row r="457" spans="1:61">
      <c r="A457" s="9"/>
      <c r="B457" s="9"/>
      <c r="C457" s="9"/>
      <c r="D457" s="9"/>
      <c r="E457" s="731"/>
      <c r="F457" s="730"/>
      <c r="G457" s="408"/>
      <c r="H457" s="551"/>
      <c r="I457" s="551"/>
      <c r="J457" s="551"/>
      <c r="K457" s="551"/>
      <c r="L457" s="408"/>
      <c r="M457" s="533"/>
      <c r="N457" s="533"/>
      <c r="O457" s="533"/>
      <c r="P457" s="533"/>
      <c r="Q457" s="9"/>
      <c r="R457" s="289"/>
      <c r="S457" s="290"/>
      <c r="T457" s="9"/>
      <c r="U457" s="9"/>
      <c r="V457" s="9"/>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row>
    <row r="458" spans="1:61">
      <c r="A458" s="9"/>
      <c r="B458" s="9"/>
      <c r="C458" s="9"/>
      <c r="D458" s="9"/>
      <c r="E458" s="731"/>
      <c r="F458" s="730"/>
      <c r="G458" s="408"/>
      <c r="H458" s="551"/>
      <c r="I458" s="551"/>
      <c r="J458" s="551"/>
      <c r="K458" s="551"/>
      <c r="L458" s="408"/>
      <c r="M458" s="533"/>
      <c r="N458" s="533"/>
      <c r="O458" s="533"/>
      <c r="P458" s="533"/>
      <c r="Q458" s="9"/>
      <c r="R458" s="289"/>
      <c r="S458" s="290"/>
      <c r="T458" s="9"/>
      <c r="U458" s="9"/>
      <c r="V458" s="9"/>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row>
    <row r="459" spans="1:61">
      <c r="A459" s="9"/>
      <c r="B459" s="9"/>
      <c r="C459" s="9"/>
      <c r="D459" s="9"/>
      <c r="E459" s="731"/>
      <c r="F459" s="730"/>
      <c r="G459" s="408"/>
      <c r="H459" s="551"/>
      <c r="I459" s="551"/>
      <c r="J459" s="551"/>
      <c r="K459" s="551"/>
      <c r="L459" s="408"/>
      <c r="M459" s="533"/>
      <c r="N459" s="533"/>
      <c r="O459" s="533"/>
      <c r="P459" s="533"/>
      <c r="Q459" s="9"/>
      <c r="R459" s="289"/>
      <c r="S459" s="290"/>
      <c r="T459" s="9"/>
      <c r="U459" s="9"/>
      <c r="V459" s="9"/>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row>
    <row r="460" spans="1:61">
      <c r="A460" s="9"/>
      <c r="B460" s="9"/>
      <c r="C460" s="9"/>
      <c r="D460" s="9"/>
      <c r="E460" s="731"/>
      <c r="F460" s="732"/>
      <c r="G460" s="408"/>
      <c r="H460" s="551"/>
      <c r="I460" s="551"/>
      <c r="J460" s="551"/>
      <c r="K460" s="551"/>
      <c r="L460" s="408"/>
      <c r="M460" s="533"/>
      <c r="N460" s="533"/>
      <c r="O460" s="533"/>
      <c r="P460" s="533"/>
      <c r="Q460" s="9"/>
      <c r="R460" s="289"/>
      <c r="S460" s="290"/>
      <c r="T460" s="9"/>
      <c r="U460" s="9"/>
      <c r="V460" s="9"/>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row>
    <row r="461" spans="1:61">
      <c r="A461" s="9"/>
      <c r="B461" s="9"/>
      <c r="C461" s="9"/>
      <c r="D461" s="9"/>
      <c r="E461" s="731"/>
      <c r="F461" s="730"/>
      <c r="G461" s="408"/>
      <c r="H461" s="551"/>
      <c r="I461" s="551"/>
      <c r="J461" s="551"/>
      <c r="K461" s="551"/>
      <c r="L461" s="408"/>
      <c r="M461" s="533"/>
      <c r="N461" s="533"/>
      <c r="O461" s="533"/>
      <c r="P461" s="533"/>
      <c r="Q461" s="9"/>
      <c r="R461" s="289"/>
      <c r="S461" s="290"/>
      <c r="T461" s="9"/>
      <c r="U461" s="9"/>
      <c r="V461" s="9"/>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row>
    <row r="462" spans="1:61">
      <c r="A462" s="9"/>
      <c r="B462" s="9"/>
      <c r="C462" s="9"/>
      <c r="D462" s="9"/>
      <c r="E462" s="731"/>
      <c r="F462" s="732"/>
      <c r="G462" s="408"/>
      <c r="H462" s="551"/>
      <c r="I462" s="551"/>
      <c r="J462" s="551"/>
      <c r="K462" s="551"/>
      <c r="L462" s="408"/>
      <c r="M462" s="533"/>
      <c r="N462" s="533"/>
      <c r="O462" s="533"/>
      <c r="P462" s="533"/>
      <c r="Q462" s="9"/>
      <c r="R462" s="289"/>
      <c r="S462" s="290"/>
      <c r="T462" s="9"/>
      <c r="U462" s="9"/>
      <c r="V462" s="9"/>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row>
    <row r="463" spans="1:61">
      <c r="A463" s="127"/>
      <c r="B463" s="127"/>
      <c r="C463" s="127"/>
      <c r="D463" s="127"/>
      <c r="E463" s="737" t="s">
        <v>154</v>
      </c>
      <c r="F463" s="737"/>
      <c r="G463" s="555">
        <f>SUMIF($R$453:$R$462,"Yes",G$453:G$462)</f>
        <v>-0.53619172701749207</v>
      </c>
      <c r="H463" s="555">
        <f t="shared" ref="H463:P463" si="56">SUMIF($R$453:$R$462,"Yes",H$453:H$462)</f>
        <v>4.2952288230013025</v>
      </c>
      <c r="I463" s="555">
        <f t="shared" si="56"/>
        <v>-0.41401473436945224</v>
      </c>
      <c r="J463" s="555">
        <f t="shared" si="56"/>
        <v>0.53158208986935307</v>
      </c>
      <c r="K463" s="555">
        <f t="shared" si="56"/>
        <v>0</v>
      </c>
      <c r="L463" s="555">
        <f t="shared" si="56"/>
        <v>0</v>
      </c>
      <c r="M463" s="555">
        <f t="shared" si="56"/>
        <v>0</v>
      </c>
      <c r="N463" s="555">
        <f t="shared" si="56"/>
        <v>0</v>
      </c>
      <c r="O463" s="555">
        <f t="shared" si="56"/>
        <v>0</v>
      </c>
      <c r="P463" s="555">
        <f t="shared" si="56"/>
        <v>0</v>
      </c>
      <c r="Q463" s="116"/>
      <c r="R463" s="116"/>
      <c r="S463" s="8"/>
      <c r="T463" s="9"/>
      <c r="U463" s="9"/>
      <c r="V463" s="9"/>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row>
    <row r="464" spans="1:61">
      <c r="A464" s="127"/>
      <c r="B464" s="127"/>
      <c r="C464" s="127"/>
      <c r="D464" s="127"/>
      <c r="E464" s="737" t="s">
        <v>155</v>
      </c>
      <c r="F464" s="737"/>
      <c r="G464" s="555">
        <f>SUMIF($R$453:$R$462,"No",G$453:G$462)</f>
        <v>0</v>
      </c>
      <c r="H464" s="555">
        <f t="shared" ref="H464:P464" si="57">SUMIF($R$453:$R$462,"No",H$453:H$462)</f>
        <v>0</v>
      </c>
      <c r="I464" s="555">
        <f t="shared" si="57"/>
        <v>0</v>
      </c>
      <c r="J464" s="555">
        <f t="shared" si="57"/>
        <v>0</v>
      </c>
      <c r="K464" s="555">
        <f t="shared" si="57"/>
        <v>0</v>
      </c>
      <c r="L464" s="555">
        <f t="shared" si="57"/>
        <v>0</v>
      </c>
      <c r="M464" s="555">
        <f t="shared" si="57"/>
        <v>0</v>
      </c>
      <c r="N464" s="555">
        <f t="shared" si="57"/>
        <v>0</v>
      </c>
      <c r="O464" s="555">
        <f t="shared" si="57"/>
        <v>0</v>
      </c>
      <c r="P464" s="555">
        <f t="shared" si="57"/>
        <v>0</v>
      </c>
      <c r="Q464" s="116"/>
      <c r="R464" s="116"/>
      <c r="S464" s="8"/>
      <c r="T464" s="9"/>
      <c r="U464" s="9"/>
      <c r="V464" s="9"/>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row>
    <row r="465" spans="1:67">
      <c r="A465" s="127"/>
      <c r="B465" s="127"/>
      <c r="C465" s="127"/>
      <c r="D465" s="127"/>
      <c r="E465" s="737" t="s">
        <v>156</v>
      </c>
      <c r="F465" s="737"/>
      <c r="G465" s="555">
        <f>SUMIF($S$453:$S$462,"Yes",G$453:G$462)</f>
        <v>-0.53619172701749207</v>
      </c>
      <c r="H465" s="555">
        <f t="shared" ref="H465:P465" si="58">SUMIF($S$453:$S$462,"Yes",H$453:H$462)</f>
        <v>4.2952288230013025</v>
      </c>
      <c r="I465" s="555">
        <f t="shared" si="58"/>
        <v>-0.41401473436945224</v>
      </c>
      <c r="J465" s="555">
        <f t="shared" si="58"/>
        <v>0.53158208986935307</v>
      </c>
      <c r="K465" s="555">
        <f t="shared" si="58"/>
        <v>0</v>
      </c>
      <c r="L465" s="555">
        <f t="shared" si="58"/>
        <v>0</v>
      </c>
      <c r="M465" s="555">
        <f t="shared" si="58"/>
        <v>0</v>
      </c>
      <c r="N465" s="555">
        <f t="shared" si="58"/>
        <v>0</v>
      </c>
      <c r="O465" s="555">
        <f t="shared" si="58"/>
        <v>0</v>
      </c>
      <c r="P465" s="555">
        <f t="shared" si="58"/>
        <v>0</v>
      </c>
      <c r="Q465" s="116"/>
      <c r="R465" s="116"/>
      <c r="S465" s="8"/>
      <c r="T465" s="9"/>
      <c r="U465" s="9"/>
      <c r="V465" s="9"/>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row>
    <row r="466" spans="1:67">
      <c r="A466" s="127"/>
      <c r="B466" s="127"/>
      <c r="C466" s="127"/>
      <c r="D466" s="127"/>
      <c r="E466" s="737" t="s">
        <v>157</v>
      </c>
      <c r="F466" s="737"/>
      <c r="G466" s="555">
        <f>SUMIF($S$453:$S$462,"No",G$453:G$462)</f>
        <v>0</v>
      </c>
      <c r="H466" s="555">
        <f t="shared" ref="H466:P466" si="59">SUMIF($S$453:$S$462,"No",H$453:H$462)</f>
        <v>0</v>
      </c>
      <c r="I466" s="555">
        <f t="shared" si="59"/>
        <v>0</v>
      </c>
      <c r="J466" s="555">
        <f t="shared" si="59"/>
        <v>0</v>
      </c>
      <c r="K466" s="555">
        <f t="shared" si="59"/>
        <v>0</v>
      </c>
      <c r="L466" s="555">
        <f t="shared" si="59"/>
        <v>0</v>
      </c>
      <c r="M466" s="555">
        <f t="shared" si="59"/>
        <v>0</v>
      </c>
      <c r="N466" s="555">
        <f t="shared" si="59"/>
        <v>0</v>
      </c>
      <c r="O466" s="555">
        <f t="shared" si="59"/>
        <v>0</v>
      </c>
      <c r="P466" s="555">
        <f t="shared" si="59"/>
        <v>0</v>
      </c>
      <c r="Q466" s="116"/>
      <c r="R466" s="116"/>
      <c r="S466" s="8"/>
      <c r="T466" s="9"/>
      <c r="U466" s="9"/>
      <c r="V466" s="9"/>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row>
    <row r="467" spans="1:67">
      <c r="A467" s="127"/>
      <c r="B467" s="127"/>
      <c r="C467" s="127"/>
      <c r="D467" s="127"/>
      <c r="E467" s="737" t="s">
        <v>158</v>
      </c>
      <c r="F467" s="737"/>
      <c r="G467" s="555">
        <f t="shared" ref="G467:P467" si="60">SUM(G453:G462)</f>
        <v>-0.53619172701749207</v>
      </c>
      <c r="H467" s="555">
        <f t="shared" si="60"/>
        <v>4.2952288230013025</v>
      </c>
      <c r="I467" s="555">
        <f t="shared" si="60"/>
        <v>-0.41401473436945224</v>
      </c>
      <c r="J467" s="555">
        <f t="shared" si="60"/>
        <v>0.53158208986935307</v>
      </c>
      <c r="K467" s="555">
        <f t="shared" si="60"/>
        <v>0</v>
      </c>
      <c r="L467" s="555">
        <f t="shared" si="60"/>
        <v>0</v>
      </c>
      <c r="M467" s="555">
        <f t="shared" si="60"/>
        <v>0</v>
      </c>
      <c r="N467" s="555">
        <f t="shared" si="60"/>
        <v>0</v>
      </c>
      <c r="O467" s="555">
        <f t="shared" si="60"/>
        <v>0</v>
      </c>
      <c r="P467" s="555">
        <f t="shared" si="60"/>
        <v>0</v>
      </c>
      <c r="Q467" s="116"/>
      <c r="R467" s="116"/>
      <c r="S467" s="249"/>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row>
    <row r="468" spans="1:67">
      <c r="A468" s="116"/>
      <c r="B468" s="116"/>
      <c r="C468" s="116"/>
      <c r="D468" s="116"/>
      <c r="E468" s="127"/>
      <c r="F468" s="148"/>
      <c r="G468" s="445"/>
      <c r="H468" s="445"/>
      <c r="I468" s="445"/>
      <c r="J468" s="445"/>
      <c r="K468" s="445"/>
      <c r="L468" s="445"/>
      <c r="M468" s="445"/>
      <c r="N468" s="445"/>
      <c r="O468" s="445"/>
      <c r="P468" s="445"/>
      <c r="Q468" s="365">
        <f ca="1">SUM(OFFSET(G467,0,0,1,$R$7))</f>
        <v>3.8766044514837112</v>
      </c>
      <c r="R468" s="127"/>
      <c r="S468" s="552"/>
      <c r="T468" s="127"/>
      <c r="U468" s="127"/>
      <c r="V468" s="127"/>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row>
    <row r="469" spans="1:67" ht="16.5" customHeight="1">
      <c r="A469" s="69"/>
      <c r="B469" s="69"/>
      <c r="C469" s="69"/>
      <c r="D469" s="69"/>
      <c r="E469" s="709" t="s">
        <v>159</v>
      </c>
      <c r="F469" s="709"/>
      <c r="G469" s="107">
        <v>1</v>
      </c>
      <c r="H469" s="107">
        <v>2</v>
      </c>
      <c r="I469" s="107">
        <v>3</v>
      </c>
      <c r="J469" s="107">
        <v>4</v>
      </c>
      <c r="K469" s="107">
        <v>5</v>
      </c>
      <c r="L469" s="107">
        <v>6</v>
      </c>
      <c r="M469" s="107">
        <v>7</v>
      </c>
      <c r="N469" s="107">
        <v>8</v>
      </c>
      <c r="O469" s="107">
        <v>9</v>
      </c>
      <c r="P469" s="107">
        <v>10</v>
      </c>
      <c r="Q469" s="69"/>
      <c r="R469" s="69"/>
      <c r="S469" s="70"/>
      <c r="T469" s="70"/>
      <c r="U469" s="9"/>
      <c r="V469" s="9"/>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row>
    <row r="470" spans="1:67">
      <c r="A470" s="9"/>
      <c r="B470" s="9"/>
      <c r="C470" s="118"/>
      <c r="D470" s="118"/>
      <c r="E470" s="30" t="s">
        <v>147</v>
      </c>
      <c r="F470" s="9"/>
      <c r="G470" s="95" t="str">
        <f t="shared" ref="G470:P470" si="61">G60</f>
        <v>2027-28</v>
      </c>
      <c r="H470" s="95" t="str">
        <f t="shared" si="61"/>
        <v>2028-29</v>
      </c>
      <c r="I470" s="95" t="str">
        <f t="shared" si="61"/>
        <v>2029-30</v>
      </c>
      <c r="J470" s="95" t="str">
        <f t="shared" si="61"/>
        <v>2030-31</v>
      </c>
      <c r="K470" s="95" t="str">
        <f t="shared" si="61"/>
        <v>2031-32</v>
      </c>
      <c r="L470" s="95" t="str">
        <f t="shared" si="61"/>
        <v>2032-33</v>
      </c>
      <c r="M470" s="95" t="str">
        <f t="shared" si="61"/>
        <v>2033-34</v>
      </c>
      <c r="N470" s="95" t="str">
        <f t="shared" si="61"/>
        <v>2034-35</v>
      </c>
      <c r="O470" s="95" t="str">
        <f t="shared" si="61"/>
        <v>2035-36</v>
      </c>
      <c r="P470" s="95" t="str">
        <f t="shared" si="61"/>
        <v>2036-37</v>
      </c>
      <c r="Q470" s="9"/>
      <c r="R470" s="9"/>
      <c r="S470" s="8"/>
      <c r="T470" s="9"/>
      <c r="U470" s="9"/>
      <c r="V470" s="9"/>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row>
    <row r="471" spans="1:67">
      <c r="A471" s="9"/>
      <c r="B471" s="9"/>
      <c r="C471" s="9"/>
      <c r="D471" s="9"/>
      <c r="E471" s="169" t="s">
        <v>160</v>
      </c>
      <c r="F471" s="168" t="s">
        <v>161</v>
      </c>
      <c r="G471" s="556">
        <v>0.3</v>
      </c>
      <c r="H471" s="557">
        <v>0.3</v>
      </c>
      <c r="I471" s="557">
        <v>0.3</v>
      </c>
      <c r="J471" s="557">
        <v>0.3</v>
      </c>
      <c r="K471" s="557">
        <v>0.3</v>
      </c>
      <c r="L471" s="557"/>
      <c r="M471" s="557"/>
      <c r="N471" s="557"/>
      <c r="O471" s="557"/>
      <c r="P471" s="557"/>
      <c r="Q471" s="9"/>
      <c r="R471" s="9"/>
      <c r="S471" s="8"/>
      <c r="T471" s="9"/>
      <c r="U471" s="9"/>
      <c r="V471" s="9"/>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row>
    <row r="472" spans="1:67">
      <c r="A472" s="9"/>
      <c r="B472" s="9"/>
      <c r="C472" s="116"/>
      <c r="D472" s="116"/>
      <c r="E472" s="268"/>
      <c r="F472" s="264"/>
      <c r="G472" s="265"/>
      <c r="H472" s="266"/>
      <c r="I472" s="266"/>
      <c r="J472" s="266"/>
      <c r="K472" s="266"/>
      <c r="L472" s="267"/>
      <c r="M472" s="267"/>
      <c r="N472" s="267"/>
      <c r="O472" s="267"/>
      <c r="P472" s="267"/>
      <c r="Q472" s="116"/>
      <c r="R472" s="116"/>
      <c r="S472" s="8"/>
      <c r="T472" s="9"/>
      <c r="U472" s="9"/>
      <c r="V472" s="9"/>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row>
    <row r="473" spans="1:67">
      <c r="A473" s="9"/>
      <c r="B473" s="9"/>
      <c r="C473" s="116"/>
      <c r="D473" s="116"/>
      <c r="E473" s="30" t="s">
        <v>147</v>
      </c>
      <c r="F473" s="96" t="str">
        <f>(LEFT(G470,4)-1&amp;IF(MID(G470,5,1)="","","-"&amp;TEXT(MOD(MID(G470,6,2)-1,100),"00")))</f>
        <v>2026-27</v>
      </c>
      <c r="G473" s="265"/>
      <c r="H473" s="266"/>
      <c r="I473" s="266"/>
      <c r="J473" s="266"/>
      <c r="K473" s="266"/>
      <c r="L473" s="267"/>
      <c r="M473" s="267"/>
      <c r="N473" s="267"/>
      <c r="O473" s="267"/>
      <c r="P473" s="267"/>
      <c r="Q473" s="116"/>
      <c r="R473" s="116"/>
      <c r="S473" s="8"/>
      <c r="T473" s="9"/>
      <c r="U473" s="9"/>
      <c r="V473" s="9"/>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row>
    <row r="474" spans="1:67">
      <c r="A474" s="9"/>
      <c r="B474" s="9"/>
      <c r="C474" s="116"/>
      <c r="D474" s="116"/>
      <c r="E474" s="268" t="s">
        <v>162</v>
      </c>
      <c r="F474" s="558">
        <v>-52.696796880324541</v>
      </c>
      <c r="G474" s="269" t="str">
        <f>IF(F474&gt;0,"Caution - The tax loss carried forward should be a negative number.","")</f>
        <v/>
      </c>
      <c r="H474" s="266"/>
      <c r="I474" s="266"/>
      <c r="J474" s="266"/>
      <c r="K474" s="266"/>
      <c r="L474" s="267"/>
      <c r="M474" s="267"/>
      <c r="N474" s="267"/>
      <c r="O474" s="267"/>
      <c r="P474" s="267"/>
      <c r="Q474" s="116"/>
      <c r="R474" s="116"/>
      <c r="S474" s="8"/>
      <c r="T474" s="9"/>
      <c r="U474" s="9"/>
      <c r="V474" s="9"/>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row>
    <row r="475" spans="1:67">
      <c r="A475" s="9"/>
      <c r="B475" s="9"/>
      <c r="C475" s="116"/>
      <c r="D475" s="116"/>
      <c r="E475" s="268"/>
      <c r="F475" s="559"/>
      <c r="G475" s="269"/>
      <c r="H475" s="266"/>
      <c r="I475" s="266"/>
      <c r="J475" s="266"/>
      <c r="K475" s="266"/>
      <c r="L475" s="267"/>
      <c r="M475" s="267"/>
      <c r="N475" s="267"/>
      <c r="O475" s="267"/>
      <c r="P475" s="267"/>
      <c r="Q475" s="116"/>
      <c r="R475" s="116"/>
      <c r="S475" s="8"/>
      <c r="T475" s="9"/>
      <c r="U475" s="9"/>
      <c r="V475" s="9"/>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row>
    <row r="476" spans="1:67">
      <c r="A476" s="116"/>
      <c r="B476" s="116"/>
      <c r="C476" s="116"/>
      <c r="D476" s="116"/>
      <c r="E476" s="30" t="s">
        <v>147</v>
      </c>
      <c r="F476" s="559"/>
      <c r="G476" s="95" t="str">
        <f>G$60</f>
        <v>2027-28</v>
      </c>
      <c r="H476" s="95" t="str">
        <f t="shared" ref="H476:P476" si="62">H$60</f>
        <v>2028-29</v>
      </c>
      <c r="I476" s="95" t="str">
        <f t="shared" si="62"/>
        <v>2029-30</v>
      </c>
      <c r="J476" s="95" t="str">
        <f t="shared" si="62"/>
        <v>2030-31</v>
      </c>
      <c r="K476" s="95" t="str">
        <f t="shared" si="62"/>
        <v>2031-32</v>
      </c>
      <c r="L476" s="95" t="str">
        <f t="shared" si="62"/>
        <v>2032-33</v>
      </c>
      <c r="M476" s="95" t="str">
        <f t="shared" si="62"/>
        <v>2033-34</v>
      </c>
      <c r="N476" s="95" t="str">
        <f t="shared" si="62"/>
        <v>2034-35</v>
      </c>
      <c r="O476" s="95" t="str">
        <f t="shared" si="62"/>
        <v>2035-36</v>
      </c>
      <c r="P476" s="95" t="str">
        <f t="shared" si="62"/>
        <v>2036-37</v>
      </c>
      <c r="Q476" s="116"/>
      <c r="R476" s="116"/>
      <c r="S476" s="8"/>
      <c r="T476" s="9"/>
      <c r="U476" s="9"/>
      <c r="V476" s="9"/>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row>
    <row r="477" spans="1:67">
      <c r="A477" s="116"/>
      <c r="B477" s="116"/>
      <c r="C477" s="116"/>
      <c r="D477" s="116"/>
      <c r="E477" s="268" t="s">
        <v>163</v>
      </c>
      <c r="F477" s="444"/>
      <c r="G477" s="358">
        <v>2</v>
      </c>
      <c r="H477" s="557">
        <v>2</v>
      </c>
      <c r="I477" s="557">
        <v>2</v>
      </c>
      <c r="J477" s="557">
        <v>2</v>
      </c>
      <c r="K477" s="557">
        <v>2</v>
      </c>
      <c r="L477" s="557"/>
      <c r="M477" s="557"/>
      <c r="N477" s="557"/>
      <c r="O477" s="557"/>
      <c r="P477" s="557"/>
      <c r="Q477" s="248"/>
      <c r="R477" s="127"/>
      <c r="S477" s="552"/>
      <c r="T477" s="127"/>
      <c r="U477" s="127"/>
      <c r="V477" s="127"/>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row>
    <row r="478" spans="1:67">
      <c r="A478" s="116"/>
      <c r="B478" s="116"/>
      <c r="C478" s="116"/>
      <c r="D478" s="116"/>
      <c r="E478" s="127"/>
      <c r="F478" s="444"/>
      <c r="G478" s="445"/>
      <c r="H478" s="445"/>
      <c r="I478" s="445"/>
      <c r="J478" s="445"/>
      <c r="K478" s="445"/>
      <c r="L478" s="445"/>
      <c r="M478" s="445"/>
      <c r="N478" s="445"/>
      <c r="O478" s="445"/>
      <c r="P478" s="445"/>
      <c r="Q478" s="248"/>
      <c r="R478" s="127"/>
      <c r="S478" s="552"/>
      <c r="T478" s="127"/>
      <c r="U478" s="127"/>
      <c r="V478" s="127"/>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row>
    <row r="479" spans="1:67" ht="15.2" customHeight="1">
      <c r="A479" s="94"/>
      <c r="B479" s="94"/>
      <c r="C479" s="94"/>
      <c r="D479" s="94"/>
      <c r="E479" s="94" t="s">
        <v>164</v>
      </c>
      <c r="F479" s="94"/>
      <c r="G479" s="94"/>
      <c r="H479" s="94"/>
      <c r="I479" s="436"/>
      <c r="J479" s="437"/>
      <c r="K479" s="437"/>
      <c r="L479" s="437"/>
      <c r="M479" s="437"/>
      <c r="N479" s="437"/>
      <c r="O479" s="437"/>
      <c r="P479" s="437"/>
      <c r="Q479" s="437"/>
      <c r="R479" s="437"/>
      <c r="S479" s="437"/>
      <c r="T479" s="437"/>
      <c r="U479" s="9"/>
      <c r="V479" s="9"/>
      <c r="W479" s="9"/>
      <c r="X479" s="9"/>
      <c r="Y479" s="9"/>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8"/>
      <c r="BN479" s="8"/>
      <c r="BO479" s="8"/>
    </row>
    <row r="480" spans="1:67" ht="12" customHeight="1">
      <c r="E480" s="438" t="str">
        <f>E168</f>
        <v>Year</v>
      </c>
      <c r="F480" s="144"/>
      <c r="G480" s="183" t="str">
        <f>G168</f>
        <v>2027-28</v>
      </c>
      <c r="H480" s="183" t="str">
        <f t="shared" ref="H480:P480" si="63">H168</f>
        <v>2028-29</v>
      </c>
      <c r="I480" s="183" t="str">
        <f t="shared" si="63"/>
        <v>2029-30</v>
      </c>
      <c r="J480" s="183" t="str">
        <f t="shared" si="63"/>
        <v>2030-31</v>
      </c>
      <c r="K480" s="183" t="str">
        <f t="shared" si="63"/>
        <v>2031-32</v>
      </c>
      <c r="L480" s="183" t="str">
        <f t="shared" si="63"/>
        <v>2032-33</v>
      </c>
      <c r="M480" s="183" t="str">
        <f t="shared" si="63"/>
        <v>2033-34</v>
      </c>
      <c r="N480" s="183" t="str">
        <f t="shared" si="63"/>
        <v>2034-35</v>
      </c>
      <c r="O480" s="183" t="str">
        <f t="shared" si="63"/>
        <v>2035-36</v>
      </c>
      <c r="P480" s="183" t="str">
        <f t="shared" si="63"/>
        <v>2036-37</v>
      </c>
      <c r="Q480" s="126"/>
      <c r="R480" s="126"/>
      <c r="S480" s="9"/>
      <c r="T480" s="9"/>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249"/>
      <c r="BN480" s="249"/>
      <c r="BO480" s="249"/>
    </row>
    <row r="481" spans="1:67">
      <c r="E481" s="439" t="s">
        <v>164</v>
      </c>
      <c r="F481" s="398"/>
      <c r="G481" s="468">
        <v>2.4E-2</v>
      </c>
      <c r="H481" s="468">
        <v>2.4299999999999999E-2</v>
      </c>
      <c r="I481" s="468">
        <v>2.4500000000000001E-2</v>
      </c>
      <c r="J481" s="468">
        <v>2.4799999999999999E-2</v>
      </c>
      <c r="K481" s="468">
        <v>2.5000000000000001E-2</v>
      </c>
      <c r="L481" s="440" t="str">
        <f>IF(COUNT($G$482:K482)&gt;=Reg_Period_Length,"n/a",K481)</f>
        <v>n/a</v>
      </c>
      <c r="M481" s="440" t="str">
        <f>IF(COUNT($G$482:L482)&gt;=Reg_Period_Length,"n/a",L481)</f>
        <v>n/a</v>
      </c>
      <c r="N481" s="440" t="str">
        <f>IF(COUNT($G$482:M482)&gt;=Reg_Period_Length,"n/a",M481)</f>
        <v>n/a</v>
      </c>
      <c r="O481" s="440" t="str">
        <f>IF(COUNT($G$482:N482)&gt;=Reg_Period_Length,"n/a",N481)</f>
        <v>n/a</v>
      </c>
      <c r="P481" s="440" t="str">
        <f>IF(COUNT($G$482:O482)&gt;=Reg_Period_Length,"n/a",O481)</f>
        <v>n/a</v>
      </c>
      <c r="Q481" s="11"/>
      <c r="R481" s="11"/>
      <c r="S481" s="8"/>
      <c r="T481" s="9"/>
      <c r="U481" s="9"/>
      <c r="V481" s="9"/>
      <c r="W481" s="9"/>
      <c r="X481" s="9"/>
      <c r="Y481" s="9"/>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8"/>
      <c r="BN481" s="8"/>
      <c r="BO481" s="8"/>
    </row>
    <row r="482" spans="1:67">
      <c r="E482" s="439" t="s">
        <v>165</v>
      </c>
      <c r="F482" s="441"/>
      <c r="G482" s="442">
        <f>1+G481</f>
        <v>1.024</v>
      </c>
      <c r="H482" s="443">
        <f>IF(COUNT($G482:G482)&gt;=Reg_Period_Length,"n/a",1+H481)</f>
        <v>1.0243</v>
      </c>
      <c r="I482" s="443">
        <f>IF(COUNT($G482:H482)&gt;=Reg_Period_Length,"n/a",1+I481)</f>
        <v>1.0245</v>
      </c>
      <c r="J482" s="443">
        <f>IF(COUNT($G482:I482)&gt;=Reg_Period_Length,"n/a",1+J481)</f>
        <v>1.0247999999999999</v>
      </c>
      <c r="K482" s="443">
        <f>IF(COUNT($G482:J482)&gt;=Reg_Period_Length,"n/a",1+K481)</f>
        <v>1.0249999999999999</v>
      </c>
      <c r="L482" s="443" t="str">
        <f>IF(COUNT($G$482:K482)&gt;=Reg_Period_Length,"n/a",1+L481)</f>
        <v>n/a</v>
      </c>
      <c r="M482" s="443" t="str">
        <f>IF(COUNT($G$482:L482)&gt;=Reg_Period_Length,"n/a",1+M481)</f>
        <v>n/a</v>
      </c>
      <c r="N482" s="443" t="str">
        <f>IF(COUNT($G$482:M482)&gt;=Reg_Period_Length,"n/a",1+N481)</f>
        <v>n/a</v>
      </c>
      <c r="O482" s="443" t="str">
        <f>IF(COUNT($G$482:N482)&gt;=Reg_Period_Length,"n/a",1+O481)</f>
        <v>n/a</v>
      </c>
      <c r="P482" s="443" t="str">
        <f>IF(COUNT($G$482:O482)&gt;=Reg_Period_Length,"n/a",1+P481)</f>
        <v>n/a</v>
      </c>
      <c r="Q482" s="11"/>
      <c r="R482" s="11"/>
      <c r="S482" s="8"/>
      <c r="T482" s="9"/>
      <c r="U482" s="9"/>
      <c r="V482" s="9"/>
      <c r="W482" s="9"/>
      <c r="X482" s="9"/>
      <c r="Y482" s="9"/>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8"/>
      <c r="BN482" s="8"/>
      <c r="BO482" s="8"/>
    </row>
    <row r="483" spans="1:67" ht="12" customHeight="1">
      <c r="E483" s="127"/>
      <c r="F483" s="444"/>
      <c r="G483" s="445"/>
      <c r="H483" s="445"/>
      <c r="I483" s="445"/>
      <c r="J483" s="445"/>
      <c r="K483" s="445"/>
      <c r="L483" s="445"/>
      <c r="M483" s="445"/>
      <c r="N483" s="445"/>
      <c r="O483" s="445"/>
      <c r="P483" s="445"/>
      <c r="Q483" s="248"/>
      <c r="R483" s="127"/>
      <c r="S483" s="249"/>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249"/>
      <c r="BN483" s="249"/>
      <c r="BO483" s="249"/>
    </row>
    <row r="484" spans="1:67" ht="12" customHeight="1">
      <c r="E484" s="438" t="str">
        <f>E168</f>
        <v>Year</v>
      </c>
      <c r="F484" s="9"/>
      <c r="G484" s="449" t="str">
        <f>G168</f>
        <v>2027-28</v>
      </c>
      <c r="H484" s="445"/>
      <c r="I484" s="445"/>
      <c r="J484" s="445"/>
      <c r="K484" s="445"/>
      <c r="L484" s="445"/>
      <c r="M484" s="445"/>
      <c r="N484" s="445"/>
      <c r="O484" s="445"/>
      <c r="P484" s="445"/>
      <c r="Q484" s="248"/>
      <c r="R484" s="127"/>
      <c r="S484" s="249"/>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249"/>
      <c r="BN484" s="249"/>
      <c r="BO484" s="249"/>
    </row>
    <row r="485" spans="1:67" ht="12" customHeight="1">
      <c r="E485" s="439" t="s">
        <v>166</v>
      </c>
      <c r="F485" s="398" t="s">
        <v>167</v>
      </c>
      <c r="G485" s="446">
        <f ca="1">GEOMEAN(OFFSET($G482,0,0,1,Reg_Period_Length))-1</f>
        <v>2.4519938701808908E-2</v>
      </c>
      <c r="H485" s="445"/>
      <c r="I485" s="445"/>
      <c r="J485" s="445"/>
      <c r="K485" s="445"/>
      <c r="L485" s="445"/>
      <c r="M485" s="445"/>
      <c r="N485" s="445"/>
      <c r="O485" s="445"/>
      <c r="P485" s="445"/>
      <c r="Q485" s="248"/>
      <c r="R485" s="127"/>
      <c r="S485" s="249"/>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249"/>
      <c r="BN485" s="249"/>
      <c r="BO485" s="249"/>
    </row>
    <row r="486" spans="1:67" ht="12" customHeight="1">
      <c r="E486" s="439"/>
      <c r="F486" s="447"/>
      <c r="G486" s="448"/>
      <c r="H486" s="445"/>
      <c r="I486" s="445"/>
      <c r="J486" s="445"/>
      <c r="K486" s="445"/>
      <c r="L486" s="445"/>
      <c r="M486" s="445"/>
      <c r="N486" s="445"/>
      <c r="O486" s="445"/>
      <c r="P486" s="445"/>
      <c r="Q486" s="248"/>
      <c r="R486" s="127"/>
      <c r="S486" s="249"/>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249"/>
      <c r="BN486" s="249"/>
      <c r="BO486" s="249"/>
    </row>
    <row r="487" spans="1:67" ht="60" customHeight="1">
      <c r="E487" s="439"/>
      <c r="F487" s="447"/>
      <c r="G487" s="740" t="s">
        <v>168</v>
      </c>
      <c r="H487" s="740"/>
      <c r="I487" s="740"/>
      <c r="J487" s="740"/>
      <c r="K487" s="740"/>
      <c r="L487" s="740"/>
      <c r="M487" s="740"/>
      <c r="N487" s="740"/>
      <c r="O487" s="740"/>
      <c r="P487" s="740"/>
      <c r="Q487" s="740"/>
      <c r="R487" s="740"/>
      <c r="S487" s="740"/>
      <c r="T487" s="740"/>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249"/>
      <c r="BN487" s="249"/>
      <c r="BO487" s="249"/>
    </row>
    <row r="488" spans="1:67" ht="12" customHeight="1">
      <c r="E488" s="127"/>
      <c r="F488" s="444"/>
      <c r="G488" s="445"/>
      <c r="H488" s="445"/>
      <c r="I488" s="445"/>
      <c r="J488" s="445"/>
      <c r="K488" s="445"/>
      <c r="L488" s="445"/>
      <c r="M488" s="445"/>
      <c r="N488" s="445"/>
      <c r="O488" s="445"/>
      <c r="P488" s="445"/>
      <c r="Q488" s="248"/>
      <c r="R488" s="127"/>
      <c r="S488" s="249"/>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249"/>
      <c r="BN488" s="249"/>
      <c r="BO488" s="249"/>
    </row>
    <row r="489" spans="1:67" ht="16.5" customHeight="1">
      <c r="A489" s="190"/>
      <c r="B489" s="190"/>
      <c r="C489" s="190"/>
      <c r="D489" s="190"/>
      <c r="E489" s="94" t="s">
        <v>169</v>
      </c>
      <c r="F489" s="560"/>
      <c r="G489" s="94"/>
      <c r="H489" s="94"/>
      <c r="I489" s="436"/>
      <c r="J489" s="437"/>
      <c r="K489" s="437"/>
      <c r="L489" s="437"/>
      <c r="M489" s="437"/>
      <c r="N489" s="437"/>
      <c r="O489" s="437"/>
      <c r="P489" s="437"/>
      <c r="Q489" s="437"/>
      <c r="R489" s="437"/>
      <c r="S489" s="70"/>
      <c r="T489" s="70"/>
      <c r="U489" s="9"/>
      <c r="V489" s="9"/>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row>
    <row r="490" spans="1:67">
      <c r="A490" s="292"/>
      <c r="B490" s="292"/>
      <c r="C490" s="292"/>
      <c r="D490" s="292"/>
      <c r="E490" s="438" t="str">
        <f>E168</f>
        <v>Year</v>
      </c>
      <c r="F490" s="15"/>
      <c r="G490" s="200" t="str">
        <f ca="1">CONCATENATE(LEFT(G60,4),"-",RIGHT(OFFSET(G60,0,R7-1,1,1),2))</f>
        <v>2027-32</v>
      </c>
      <c r="H490" s="16"/>
      <c r="I490" s="14"/>
      <c r="J490" s="126"/>
      <c r="K490" s="126"/>
      <c r="L490" s="126"/>
      <c r="M490" s="126"/>
      <c r="N490" s="126"/>
      <c r="O490" s="126"/>
      <c r="P490" s="126"/>
      <c r="Q490" s="126"/>
      <c r="R490" s="126"/>
      <c r="S490" s="9"/>
      <c r="T490" s="9"/>
      <c r="U490" s="9"/>
      <c r="V490" s="9"/>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row>
    <row r="491" spans="1:67">
      <c r="E491" s="439" t="s">
        <v>170</v>
      </c>
      <c r="F491" s="170" t="s">
        <v>171</v>
      </c>
      <c r="G491" s="561">
        <v>8.759083685125002E-2</v>
      </c>
      <c r="H491" s="368"/>
      <c r="I491" s="120"/>
      <c r="J491" s="120"/>
      <c r="K491" s="552"/>
      <c r="L491" s="11"/>
      <c r="M491" s="11"/>
      <c r="N491" s="11"/>
      <c r="O491" s="11"/>
      <c r="P491" s="11"/>
      <c r="Q491" s="11"/>
      <c r="R491" s="11"/>
      <c r="S491" s="8"/>
      <c r="T491" s="9"/>
      <c r="U491" s="9"/>
      <c r="V491" s="9"/>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row>
    <row r="492" spans="1:67">
      <c r="A492" s="9"/>
      <c r="B492" s="9"/>
      <c r="C492" s="9"/>
      <c r="D492" s="9"/>
      <c r="E492" s="439" t="s">
        <v>172</v>
      </c>
      <c r="F492" s="398" t="s">
        <v>173</v>
      </c>
      <c r="G492" s="62">
        <v>0.56999999999999995</v>
      </c>
      <c r="H492" s="368"/>
      <c r="I492" s="120"/>
      <c r="J492" s="120"/>
      <c r="K492" s="120"/>
      <c r="L492" s="11"/>
      <c r="M492" s="11"/>
      <c r="N492" s="11"/>
      <c r="O492" s="125"/>
      <c r="P492" s="125"/>
      <c r="Q492" s="125"/>
      <c r="R492" s="125"/>
      <c r="S492" s="126"/>
      <c r="T492" s="9"/>
      <c r="U492" s="9"/>
      <c r="V492" s="9"/>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row>
    <row r="493" spans="1:67">
      <c r="A493" s="118"/>
      <c r="B493" s="118"/>
      <c r="C493" s="118"/>
      <c r="D493" s="118"/>
      <c r="E493" s="439" t="s">
        <v>174</v>
      </c>
      <c r="F493" s="170" t="s">
        <v>175</v>
      </c>
      <c r="G493" s="62">
        <v>0.6</v>
      </c>
      <c r="H493" s="121"/>
      <c r="I493" s="120"/>
      <c r="J493" s="120"/>
      <c r="K493" s="120"/>
      <c r="L493" s="11"/>
      <c r="M493" s="125"/>
      <c r="N493" s="11"/>
      <c r="O493" s="11"/>
      <c r="P493" s="11"/>
      <c r="Q493" s="11"/>
      <c r="R493" s="11"/>
      <c r="S493" s="11"/>
      <c r="T493" s="11"/>
      <c r="U493" s="11"/>
      <c r="V493" s="11"/>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row>
    <row r="494" spans="1:67">
      <c r="A494" s="9"/>
      <c r="B494" s="9"/>
      <c r="C494" s="9"/>
      <c r="D494" s="9"/>
      <c r="E494" s="439"/>
      <c r="F494" s="171"/>
      <c r="G494" s="400"/>
      <c r="H494" s="368"/>
      <c r="I494" s="120"/>
      <c r="J494" s="120"/>
      <c r="K494" s="120"/>
      <c r="L494" s="11"/>
      <c r="M494" s="11"/>
      <c r="N494" s="11"/>
      <c r="O494" s="11"/>
      <c r="P494" s="11"/>
      <c r="Q494" s="11"/>
      <c r="R494" s="11"/>
      <c r="S494" s="8"/>
      <c r="T494" s="9"/>
      <c r="U494" s="9"/>
      <c r="V494" s="9"/>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row>
    <row r="495" spans="1:67">
      <c r="A495" s="9"/>
      <c r="B495" s="9"/>
      <c r="C495" s="9"/>
      <c r="D495" s="9"/>
      <c r="E495" s="438" t="str">
        <f>E168</f>
        <v>Year</v>
      </c>
      <c r="F495" s="171"/>
      <c r="G495" s="183" t="str">
        <f t="shared" ref="G495:P495" si="64">G60</f>
        <v>2027-28</v>
      </c>
      <c r="H495" s="183" t="str">
        <f t="shared" si="64"/>
        <v>2028-29</v>
      </c>
      <c r="I495" s="183" t="str">
        <f t="shared" si="64"/>
        <v>2029-30</v>
      </c>
      <c r="J495" s="183" t="str">
        <f t="shared" si="64"/>
        <v>2030-31</v>
      </c>
      <c r="K495" s="183" t="str">
        <f t="shared" si="64"/>
        <v>2031-32</v>
      </c>
      <c r="L495" s="183" t="str">
        <f t="shared" si="64"/>
        <v>2032-33</v>
      </c>
      <c r="M495" s="183" t="str">
        <f t="shared" si="64"/>
        <v>2033-34</v>
      </c>
      <c r="N495" s="183" t="str">
        <f t="shared" si="64"/>
        <v>2034-35</v>
      </c>
      <c r="O495" s="183" t="str">
        <f t="shared" si="64"/>
        <v>2035-36</v>
      </c>
      <c r="P495" s="183" t="str">
        <f t="shared" si="64"/>
        <v>2036-37</v>
      </c>
      <c r="Q495" s="11"/>
      <c r="R495" s="11"/>
      <c r="S495" s="8"/>
      <c r="T495" s="9"/>
      <c r="U495" s="9"/>
      <c r="V495" s="9"/>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row>
    <row r="496" spans="1:67">
      <c r="A496" s="9"/>
      <c r="B496" s="9"/>
      <c r="C496" s="9"/>
      <c r="D496" s="9"/>
      <c r="E496" s="439" t="s">
        <v>176</v>
      </c>
      <c r="F496" s="171"/>
      <c r="G496" s="562">
        <v>4.8518483370081335E-2</v>
      </c>
      <c r="H496" s="563">
        <v>5.000956324829816E-2</v>
      </c>
      <c r="I496" s="563">
        <v>5.173267635388059E-2</v>
      </c>
      <c r="J496" s="563">
        <v>5.4869221971770819E-2</v>
      </c>
      <c r="K496" s="563">
        <v>5.7934100040875583E-2</v>
      </c>
      <c r="L496" s="557"/>
      <c r="M496" s="557"/>
      <c r="N496" s="557"/>
      <c r="O496" s="557"/>
      <c r="P496" s="557"/>
      <c r="Q496" s="116"/>
      <c r="R496" s="116"/>
      <c r="T496" s="128"/>
      <c r="U496" s="128"/>
      <c r="V496" s="128"/>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row>
    <row r="497" spans="1:61">
      <c r="A497" s="9"/>
      <c r="B497" s="9"/>
      <c r="C497" s="9"/>
      <c r="D497" s="9"/>
      <c r="E497" s="263"/>
      <c r="F497" s="171"/>
      <c r="G497" s="139" t="str">
        <f>IF(AND(G495&lt;'X factors'!$F$21,ISBLANK(G496)),"Value expected",IF(G495='X factors'!$F$21,IF(ISBLANK(G496),"Value expected",""),""))</f>
        <v/>
      </c>
      <c r="H497" s="139" t="str">
        <f>IF(AND(H495&lt;'X factors'!$F$21,ISBLANK(H496)),"Value expected",IF(H495='X factors'!$F$21,IF(ISBLANK(H496),"Value expected","Year of update"),""))</f>
        <v/>
      </c>
      <c r="I497" s="139" t="str">
        <f>IF(AND(I495&lt;'X factors'!$F$21,ISBLANK(I496)),"Value expected",IF(I495='X factors'!$F$21,IF(ISBLANK(I496),"Value expected","Year of update"),""))</f>
        <v/>
      </c>
      <c r="J497" s="139" t="str">
        <f>IF(AND(J495&lt;'X factors'!$F$21,ISBLANK(J496)),"Value expected",IF(J495='X factors'!$F$21,IF(ISBLANK(J496),"Value expected","Year of update"),""))</f>
        <v/>
      </c>
      <c r="K497" s="139" t="str">
        <f>IF(AND(K495&lt;'X factors'!$F$21,ISBLANK(K496)),"Value expected",IF(K495='X factors'!$F$21,IF(ISBLANK(K496),"Value expected","Year of update"),""))</f>
        <v/>
      </c>
      <c r="L497" s="139" t="str">
        <f>IF(AND(L495&lt;'X factors'!$F$21,ISBLANK(L496)),"Value expected",IF(L495='X factors'!$F$21,IF(ISBLANK(L496),"Value expected","Year of update"),""))</f>
        <v/>
      </c>
      <c r="M497" s="139" t="str">
        <f>IF(AND(M495&lt;'X factors'!$F$21,ISBLANK(M496)),"Value expected",IF(M495='X factors'!$F$21,IF(ISBLANK(M496),"Value expected","Year of update"),""))</f>
        <v/>
      </c>
      <c r="N497" s="139" t="str">
        <f>IF(AND(N495&lt;'X factors'!$F$21,ISBLANK(N496)),"Value expected",IF(N495='X factors'!$F$21,IF(ISBLANK(N496),"Value expected","Year of update"),""))</f>
        <v/>
      </c>
      <c r="O497" s="139" t="str">
        <f>IF(AND(O495&lt;'X factors'!$F$21,ISBLANK(O496)),"Value expected",IF(O495='X factors'!$F$21,IF(ISBLANK(O496),"Value expected","Year of update"),""))</f>
        <v/>
      </c>
      <c r="P497" s="139" t="str">
        <f>IF(AND(P495&lt;'X factors'!$F$21,ISBLANK(P496)),"Value expected",IF(P495='X factors'!$F$21,IF(ISBLANK(P496),"Value expected","Year of update"),""))</f>
        <v/>
      </c>
      <c r="Q497" s="11"/>
      <c r="R497" s="11"/>
      <c r="S497" s="8"/>
      <c r="T497" s="9"/>
      <c r="U497" s="9"/>
      <c r="V497" s="9"/>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row>
    <row r="498" spans="1:61">
      <c r="A498" s="9"/>
      <c r="B498" s="9"/>
      <c r="C498" s="9"/>
      <c r="D498" s="9"/>
      <c r="E498" s="263"/>
      <c r="F498" s="171"/>
      <c r="G498" s="399" t="str">
        <f>IF(ISERROR(HLOOKUP("Value expected",G497:P497,1,FALSE)),IF(ISERROR(HLOOKUP("Year of update",G497:P497,1,FALSE)),"","On the X Factors tab (cell F21) you have indicated that you are updating debt costs within the access arrangement period"),"CAUTION - cost of debt inputs are expected above because the X Factors tab (cell F21) indicates that you are updating debt costs within the access arrangement period.")</f>
        <v/>
      </c>
      <c r="H498" s="139"/>
      <c r="I498" s="139"/>
      <c r="J498" s="139"/>
      <c r="K498" s="139"/>
      <c r="L498" s="139"/>
      <c r="M498" s="139"/>
      <c r="N498" s="139"/>
      <c r="O498" s="139"/>
      <c r="P498" s="139"/>
      <c r="Q498" s="11"/>
      <c r="R498" s="11"/>
      <c r="S498" s="8"/>
      <c r="T498" s="9"/>
      <c r="U498" s="9"/>
      <c r="V498" s="9"/>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row>
    <row r="499" spans="1:61">
      <c r="A499" s="9"/>
      <c r="B499" s="9"/>
      <c r="C499" s="9"/>
      <c r="D499" s="9"/>
      <c r="E499" s="263"/>
      <c r="F499" s="171"/>
      <c r="G499" s="400" t="s">
        <v>177</v>
      </c>
      <c r="H499" s="139"/>
      <c r="I499" s="139"/>
      <c r="J499" s="139"/>
      <c r="K499" s="139"/>
      <c r="L499" s="139"/>
      <c r="M499" s="139"/>
      <c r="N499" s="139"/>
      <c r="O499" s="139"/>
      <c r="P499" s="139"/>
      <c r="Q499" s="120"/>
      <c r="R499" s="11"/>
      <c r="S499" s="8"/>
      <c r="T499" s="9"/>
      <c r="U499" s="9"/>
      <c r="V499" s="9"/>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row>
    <row r="500" spans="1:61">
      <c r="A500" s="9"/>
      <c r="B500" s="9"/>
      <c r="C500" s="9"/>
      <c r="D500" s="9"/>
      <c r="E500" s="263"/>
      <c r="F500" s="171"/>
      <c r="G500" s="400"/>
      <c r="H500" s="368"/>
      <c r="I500" s="120"/>
      <c r="J500" s="120"/>
      <c r="K500" s="120"/>
      <c r="L500" s="11"/>
      <c r="M500" s="11"/>
      <c r="N500" s="11"/>
      <c r="O500" s="11"/>
      <c r="P500" s="11"/>
      <c r="Q500" s="11"/>
      <c r="R500" s="11"/>
      <c r="S500" s="8"/>
      <c r="T500" s="9"/>
      <c r="U500" s="9"/>
      <c r="V500" s="9"/>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row>
    <row r="501" spans="1:61" ht="15.75" customHeight="1">
      <c r="A501" s="190"/>
      <c r="B501" s="190"/>
      <c r="C501" s="190"/>
      <c r="D501" s="190"/>
      <c r="E501" s="94" t="s">
        <v>178</v>
      </c>
      <c r="F501" s="560"/>
      <c r="G501" s="94"/>
      <c r="H501" s="94"/>
      <c r="I501" s="436"/>
      <c r="J501" s="437"/>
      <c r="K501" s="437"/>
      <c r="L501" s="437"/>
      <c r="M501" s="437"/>
      <c r="N501" s="437"/>
      <c r="O501" s="437"/>
      <c r="P501" s="437"/>
      <c r="Q501" s="437"/>
      <c r="R501" s="437"/>
      <c r="S501" s="70"/>
      <c r="T501" s="70"/>
      <c r="U501" s="9"/>
      <c r="V501" s="9"/>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row>
    <row r="502" spans="1:61">
      <c r="A502" s="118"/>
      <c r="B502" s="118"/>
      <c r="C502" s="118"/>
      <c r="D502" s="118"/>
      <c r="E502" s="564"/>
      <c r="F502" s="15"/>
      <c r="G502" s="13" t="s">
        <v>179</v>
      </c>
      <c r="H502" s="16"/>
      <c r="I502" s="14"/>
      <c r="J502" s="126"/>
      <c r="K502" s="126"/>
      <c r="L502" s="126"/>
      <c r="M502" s="126"/>
      <c r="N502" s="126"/>
      <c r="O502" s="126"/>
      <c r="P502" s="126"/>
      <c r="Q502" s="126"/>
      <c r="R502" s="126"/>
      <c r="S502" s="9"/>
      <c r="T502" s="9"/>
      <c r="U502" s="9"/>
      <c r="V502" s="9"/>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row>
    <row r="503" spans="1:61">
      <c r="A503" s="118"/>
      <c r="B503" s="118"/>
      <c r="C503" s="9"/>
      <c r="D503" s="9"/>
      <c r="E503" s="263" t="s">
        <v>180</v>
      </c>
      <c r="F503" s="199" t="s">
        <v>181</v>
      </c>
      <c r="G503" s="565">
        <v>0.878670689</v>
      </c>
      <c r="H503" s="17"/>
      <c r="I503" s="11"/>
      <c r="J503" s="11"/>
      <c r="K503" s="11"/>
      <c r="L503" s="11"/>
      <c r="M503" s="11"/>
      <c r="N503" s="11"/>
      <c r="O503" s="11"/>
      <c r="P503" s="11"/>
      <c r="Q503" s="11"/>
      <c r="R503" s="11"/>
      <c r="S503" s="8"/>
      <c r="T503" s="9"/>
      <c r="U503" s="9"/>
      <c r="V503" s="9"/>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row>
    <row r="504" spans="1:61">
      <c r="A504" s="118"/>
      <c r="B504" s="118"/>
      <c r="C504" s="9"/>
      <c r="D504" s="9"/>
      <c r="E504" s="263" t="s">
        <v>182</v>
      </c>
      <c r="F504" s="170" t="s">
        <v>183</v>
      </c>
      <c r="G504" s="62">
        <v>0.03</v>
      </c>
      <c r="H504" s="16"/>
      <c r="I504" s="11"/>
      <c r="J504" s="11"/>
      <c r="K504" s="11"/>
      <c r="L504" s="11"/>
      <c r="M504" s="11"/>
      <c r="N504" s="11"/>
      <c r="O504" s="11"/>
      <c r="P504" s="11"/>
      <c r="Q504" s="11"/>
      <c r="R504" s="11"/>
      <c r="S504" s="8"/>
      <c r="T504" s="9"/>
      <c r="U504" s="9"/>
      <c r="V504" s="9"/>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row>
    <row r="505" spans="1:61">
      <c r="A505" s="118"/>
      <c r="B505" s="118"/>
      <c r="C505" s="9"/>
      <c r="D505" s="9"/>
      <c r="E505" s="263" t="s">
        <v>184</v>
      </c>
      <c r="F505" s="199" t="s">
        <v>185</v>
      </c>
      <c r="G505" s="62">
        <v>0.01</v>
      </c>
      <c r="H505" s="16"/>
      <c r="I505" s="11"/>
      <c r="J505" s="11"/>
      <c r="K505" s="11"/>
      <c r="L505" s="11"/>
      <c r="M505" s="11"/>
      <c r="N505" s="11"/>
      <c r="O505" s="11"/>
      <c r="P505" s="11"/>
      <c r="Q505" s="11"/>
      <c r="R505" s="11"/>
      <c r="S505" s="8"/>
      <c r="T505" s="9"/>
      <c r="U505" s="9"/>
      <c r="V505" s="9"/>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row>
    <row r="506" spans="1:61">
      <c r="A506" s="118"/>
      <c r="B506" s="118"/>
      <c r="C506" s="9"/>
      <c r="D506" s="9"/>
      <c r="E506" s="263" t="s">
        <v>186</v>
      </c>
      <c r="F506" s="199" t="s">
        <v>187</v>
      </c>
      <c r="G506" s="62">
        <v>0.3</v>
      </c>
      <c r="H506" s="16"/>
      <c r="I506" s="11"/>
      <c r="J506" s="11"/>
      <c r="K506" s="11"/>
      <c r="L506" s="11"/>
      <c r="M506" s="11"/>
      <c r="N506" s="11"/>
      <c r="O506" s="11"/>
      <c r="P506" s="11"/>
      <c r="Q506" s="11"/>
      <c r="R506" s="11"/>
      <c r="S506" s="8"/>
      <c r="T506" s="9"/>
      <c r="U506" s="9"/>
      <c r="V506" s="9"/>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row>
    <row r="507" spans="1:61">
      <c r="A507" s="118"/>
      <c r="B507" s="118"/>
      <c r="C507" s="9"/>
      <c r="D507" s="9"/>
      <c r="E507" s="169" t="s">
        <v>188</v>
      </c>
      <c r="F507" s="170" t="s">
        <v>189</v>
      </c>
      <c r="G507" s="516">
        <v>9.5112105225476733E-4</v>
      </c>
      <c r="H507" s="566"/>
      <c r="I507" s="114"/>
      <c r="J507" s="11"/>
      <c r="K507" s="11"/>
      <c r="L507" s="11"/>
      <c r="M507" s="11"/>
      <c r="N507" s="11"/>
      <c r="O507" s="11"/>
      <c r="P507" s="11"/>
      <c r="Q507" s="11"/>
      <c r="R507" s="11"/>
      <c r="S507" s="8"/>
      <c r="T507" s="9"/>
      <c r="U507" s="9"/>
      <c r="V507" s="9"/>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row>
    <row r="508" spans="1:61">
      <c r="A508" s="118"/>
      <c r="B508" s="118"/>
      <c r="C508" s="118"/>
      <c r="D508" s="118"/>
      <c r="E508" s="9"/>
      <c r="F508" s="9"/>
      <c r="G508" s="15"/>
      <c r="H508" s="9"/>
      <c r="I508" s="11"/>
      <c r="J508" s="11"/>
      <c r="K508" s="11"/>
      <c r="L508" s="11"/>
      <c r="M508" s="11"/>
      <c r="N508" s="11"/>
      <c r="O508" s="11"/>
      <c r="P508" s="11"/>
      <c r="Q508" s="11"/>
      <c r="R508" s="11"/>
      <c r="S508" s="9"/>
      <c r="T508" s="9"/>
      <c r="U508" s="9"/>
      <c r="V508" s="9"/>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row>
    <row r="509" spans="1:61" ht="15.75" customHeight="1">
      <c r="A509" s="69"/>
      <c r="B509" s="69"/>
      <c r="C509" s="69"/>
      <c r="D509" s="69"/>
      <c r="E509" s="738" t="str">
        <f>"Forecast Revenue for "&amp;$F$473&amp; " ($m Nominal)"</f>
        <v>Forecast Revenue for 2026-27 ($m Nominal)</v>
      </c>
      <c r="F509" s="738"/>
      <c r="G509" s="738"/>
      <c r="H509" s="567"/>
      <c r="I509" s="568"/>
      <c r="J509" s="568"/>
      <c r="K509" s="568"/>
      <c r="L509" s="568"/>
      <c r="M509" s="568"/>
      <c r="N509" s="568"/>
      <c r="O509" s="568"/>
      <c r="P509" s="568"/>
      <c r="Q509" s="568"/>
      <c r="R509" s="568"/>
      <c r="S509" s="70"/>
      <c r="T509" s="70"/>
      <c r="U509" s="9"/>
      <c r="V509" s="9"/>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row>
    <row r="510" spans="1:61" ht="15.75">
      <c r="A510" s="9"/>
      <c r="B510" s="9"/>
      <c r="C510" s="9"/>
      <c r="D510" s="9"/>
      <c r="E510" s="39"/>
      <c r="F510" s="9"/>
      <c r="G510" s="12" t="s">
        <v>179</v>
      </c>
      <c r="H510" s="120"/>
      <c r="I510" s="116"/>
      <c r="J510" s="11"/>
      <c r="K510" s="11"/>
      <c r="L510" s="11"/>
      <c r="M510" s="11"/>
      <c r="N510" s="11"/>
      <c r="O510" s="11"/>
      <c r="P510" s="11"/>
      <c r="Q510" s="11"/>
      <c r="R510" s="11"/>
      <c r="S510" s="9"/>
      <c r="T510" s="9"/>
      <c r="U510" s="9"/>
      <c r="V510" s="9"/>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row>
    <row r="511" spans="1:61">
      <c r="A511" s="9"/>
      <c r="B511" s="9"/>
      <c r="C511" s="9"/>
      <c r="D511" s="9"/>
      <c r="E511" s="401" t="s">
        <v>190</v>
      </c>
      <c r="F511" s="9"/>
      <c r="G511" s="537">
        <v>50.345440077473498</v>
      </c>
      <c r="H511" s="120"/>
      <c r="I511" s="116"/>
      <c r="J511" s="11"/>
      <c r="K511" s="11"/>
      <c r="L511" s="11"/>
      <c r="M511" s="11"/>
      <c r="N511" s="11"/>
      <c r="O511" s="11"/>
      <c r="P511" s="11"/>
      <c r="Q511" s="11"/>
      <c r="R511" s="11"/>
      <c r="S511" s="9"/>
      <c r="T511" s="9"/>
      <c r="U511" s="9"/>
      <c r="V511" s="9"/>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row>
    <row r="512" spans="1:61">
      <c r="A512" s="9"/>
      <c r="B512" s="9"/>
      <c r="C512" s="9"/>
      <c r="D512" s="9"/>
      <c r="E512" s="9"/>
      <c r="F512" s="9"/>
      <c r="G512" s="15"/>
      <c r="H512" s="16"/>
      <c r="I512" s="9"/>
      <c r="J512" s="9"/>
      <c r="K512" s="9"/>
      <c r="L512" s="9"/>
      <c r="M512" s="9"/>
      <c r="N512" s="9"/>
      <c r="O512" s="9"/>
      <c r="P512" s="9"/>
      <c r="Q512" s="9"/>
      <c r="R512" s="9"/>
      <c r="S512" s="9"/>
      <c r="T512" s="9"/>
      <c r="U512" s="9"/>
      <c r="V512" s="9"/>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row>
    <row r="513" spans="1:61" ht="15.75">
      <c r="A513" s="69"/>
      <c r="B513" s="69"/>
      <c r="C513" s="69"/>
      <c r="D513" s="69"/>
      <c r="E513" s="569" t="s">
        <v>191</v>
      </c>
      <c r="F513" s="94"/>
      <c r="G513" s="94"/>
      <c r="H513" s="94"/>
      <c r="I513" s="570"/>
      <c r="J513" s="69"/>
      <c r="K513" s="69"/>
      <c r="L513" s="69"/>
      <c r="M513" s="69"/>
      <c r="N513" s="69"/>
      <c r="O513" s="69"/>
      <c r="P513" s="69"/>
      <c r="Q513" s="69"/>
      <c r="R513" s="69"/>
      <c r="S513" s="70"/>
      <c r="T513" s="70"/>
      <c r="U513" s="9"/>
      <c r="V513" s="9"/>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row>
    <row r="514" spans="1:61" ht="15.75">
      <c r="A514" s="116"/>
      <c r="B514" s="116"/>
      <c r="C514" s="9"/>
      <c r="D514" s="9"/>
      <c r="E514" s="9"/>
      <c r="F514" s="9"/>
      <c r="G514" s="571" t="s">
        <v>192</v>
      </c>
      <c r="H514" s="572"/>
      <c r="I514" s="573"/>
      <c r="J514" s="9"/>
      <c r="K514" s="9"/>
      <c r="L514" s="9"/>
      <c r="M514" s="9"/>
      <c r="N514" s="9"/>
      <c r="O514" s="9"/>
      <c r="P514" s="9"/>
      <c r="Q514" s="9"/>
      <c r="R514" s="9"/>
      <c r="S514" s="9"/>
      <c r="T514" s="9"/>
      <c r="U514" s="9"/>
      <c r="V514" s="9"/>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row>
    <row r="515" spans="1:61" ht="15.75">
      <c r="A515" s="116"/>
      <c r="B515" s="116"/>
      <c r="C515" s="9"/>
      <c r="D515" s="9"/>
      <c r="E515" s="574" t="s">
        <v>192</v>
      </c>
      <c r="F515" s="9"/>
      <c r="G515" s="360" t="s">
        <v>193</v>
      </c>
      <c r="H515" s="575"/>
      <c r="I515" s="361"/>
      <c r="J515" s="9"/>
      <c r="K515" s="9"/>
      <c r="L515" s="9"/>
      <c r="M515" s="9"/>
      <c r="N515" s="9"/>
      <c r="O515" s="9"/>
      <c r="P515" s="9"/>
      <c r="Q515" s="9"/>
      <c r="R515" s="9"/>
      <c r="S515" s="9"/>
      <c r="T515" s="9"/>
      <c r="U515" s="9"/>
      <c r="V515" s="9"/>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row>
    <row r="516" spans="1:61" ht="15.75">
      <c r="A516" s="116"/>
      <c r="B516" s="116"/>
      <c r="C516" s="9"/>
      <c r="D516" s="9"/>
      <c r="E516" s="9"/>
      <c r="F516" s="9"/>
      <c r="G516" s="362" t="str">
        <f>IF(E515=G514,"WARL","YBY Tracking")</f>
        <v>WARL</v>
      </c>
      <c r="H516" s="576"/>
      <c r="I516" s="363"/>
      <c r="J516" s="9"/>
      <c r="K516" s="9"/>
      <c r="L516" s="9"/>
      <c r="M516" s="9"/>
      <c r="N516" s="9"/>
      <c r="O516" s="9"/>
      <c r="P516" s="9"/>
      <c r="Q516" s="9"/>
      <c r="R516" s="9"/>
      <c r="S516" s="9"/>
      <c r="T516" s="9"/>
      <c r="U516" s="9"/>
      <c r="V516" s="9"/>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row>
    <row r="517" spans="1:61" ht="15.75">
      <c r="A517" s="116"/>
      <c r="B517" s="116"/>
      <c r="C517" s="9"/>
      <c r="D517" s="9"/>
      <c r="E517" s="9"/>
      <c r="F517" s="9"/>
      <c r="G517" s="577"/>
      <c r="H517" s="576"/>
      <c r="I517" s="578"/>
      <c r="J517" s="9"/>
      <c r="K517" s="9"/>
      <c r="L517" s="9"/>
      <c r="M517" s="9"/>
      <c r="N517" s="9"/>
      <c r="O517" s="9"/>
      <c r="P517" s="9"/>
      <c r="Q517" s="9"/>
      <c r="R517" s="9"/>
      <c r="S517" s="9"/>
      <c r="T517" s="9"/>
      <c r="U517" s="9"/>
      <c r="V517" s="9"/>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row>
    <row r="518" spans="1:61" ht="15.75">
      <c r="A518" s="69"/>
      <c r="B518" s="69"/>
      <c r="C518" s="69"/>
      <c r="D518" s="69"/>
      <c r="E518" s="710" t="str">
        <f>"Year-by-Year Tracking Depreciation on Opening Capital Base ($m Real "&amp;$F$473&amp;")"</f>
        <v>Year-by-Year Tracking Depreciation on Opening Capital Base ($m Real 2026-27)</v>
      </c>
      <c r="F518" s="710"/>
      <c r="G518" s="710"/>
      <c r="H518" s="710"/>
      <c r="I518" s="94"/>
      <c r="J518" s="72"/>
      <c r="K518" s="72"/>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row>
    <row r="519" spans="1:61">
      <c r="A519" s="127"/>
      <c r="B519" s="127"/>
      <c r="C519" s="118"/>
      <c r="D519" s="118"/>
      <c r="E519" s="30" t="str">
        <f>E$60</f>
        <v>Year</v>
      </c>
      <c r="F519" s="30"/>
      <c r="G519" s="98" t="str">
        <f t="shared" ref="G519:P519" si="65">G$60</f>
        <v>2027-28</v>
      </c>
      <c r="H519" s="98" t="str">
        <f t="shared" si="65"/>
        <v>2028-29</v>
      </c>
      <c r="I519" s="98" t="str">
        <f t="shared" si="65"/>
        <v>2029-30</v>
      </c>
      <c r="J519" s="98" t="str">
        <f t="shared" si="65"/>
        <v>2030-31</v>
      </c>
      <c r="K519" s="98" t="str">
        <f t="shared" si="65"/>
        <v>2031-32</v>
      </c>
      <c r="L519" s="98" t="str">
        <f t="shared" si="65"/>
        <v>2032-33</v>
      </c>
      <c r="M519" s="98" t="str">
        <f t="shared" si="65"/>
        <v>2033-34</v>
      </c>
      <c r="N519" s="98" t="str">
        <f t="shared" si="65"/>
        <v>2034-35</v>
      </c>
      <c r="O519" s="98" t="str">
        <f t="shared" si="65"/>
        <v>2035-36</v>
      </c>
      <c r="P519" s="98" t="str">
        <f t="shared" si="65"/>
        <v>2036-37</v>
      </c>
      <c r="Q519" s="98" t="str">
        <f>(LEFT(P519,4)+1&amp;IF(MID(P519,5,1)="","","-"&amp;TEXT(MID(P519,6,2)+1,"00")))</f>
        <v>2037-38</v>
      </c>
      <c r="R519" s="98" t="str">
        <f t="shared" ref="R519:BI519" si="66">(LEFT(Q519,4)+1&amp;IF(MID(Q519,5,1)="","","-"&amp;TEXT(MID(Q519,6,2)+1,"00")))</f>
        <v>2038-39</v>
      </c>
      <c r="S519" s="98" t="str">
        <f t="shared" si="66"/>
        <v>2039-40</v>
      </c>
      <c r="T519" s="98" t="str">
        <f t="shared" si="66"/>
        <v>2040-41</v>
      </c>
      <c r="U519" s="98" t="str">
        <f t="shared" si="66"/>
        <v>2041-42</v>
      </c>
      <c r="V519" s="98" t="str">
        <f t="shared" si="66"/>
        <v>2042-43</v>
      </c>
      <c r="W519" s="98" t="str">
        <f t="shared" si="66"/>
        <v>2043-44</v>
      </c>
      <c r="X519" s="98" t="str">
        <f t="shared" si="66"/>
        <v>2044-45</v>
      </c>
      <c r="Y519" s="98" t="str">
        <f t="shared" si="66"/>
        <v>2045-46</v>
      </c>
      <c r="Z519" s="98" t="str">
        <f t="shared" si="66"/>
        <v>2046-47</v>
      </c>
      <c r="AA519" s="98" t="str">
        <f t="shared" si="66"/>
        <v>2047-48</v>
      </c>
      <c r="AB519" s="98" t="str">
        <f t="shared" si="66"/>
        <v>2048-49</v>
      </c>
      <c r="AC519" s="98" t="str">
        <f t="shared" si="66"/>
        <v>2049-50</v>
      </c>
      <c r="AD519" s="98" t="str">
        <f t="shared" si="66"/>
        <v>2050-51</v>
      </c>
      <c r="AE519" s="98" t="str">
        <f t="shared" si="66"/>
        <v>2051-52</v>
      </c>
      <c r="AF519" s="98" t="str">
        <f t="shared" si="66"/>
        <v>2052-53</v>
      </c>
      <c r="AG519" s="98" t="str">
        <f t="shared" si="66"/>
        <v>2053-54</v>
      </c>
      <c r="AH519" s="98" t="str">
        <f t="shared" si="66"/>
        <v>2054-55</v>
      </c>
      <c r="AI519" s="98" t="str">
        <f t="shared" si="66"/>
        <v>2055-56</v>
      </c>
      <c r="AJ519" s="98" t="str">
        <f t="shared" si="66"/>
        <v>2056-57</v>
      </c>
      <c r="AK519" s="98" t="str">
        <f t="shared" si="66"/>
        <v>2057-58</v>
      </c>
      <c r="AL519" s="98" t="str">
        <f t="shared" si="66"/>
        <v>2058-59</v>
      </c>
      <c r="AM519" s="98" t="str">
        <f t="shared" si="66"/>
        <v>2059-60</v>
      </c>
      <c r="AN519" s="98" t="str">
        <f t="shared" si="66"/>
        <v>2060-61</v>
      </c>
      <c r="AO519" s="98" t="str">
        <f t="shared" si="66"/>
        <v>2061-62</v>
      </c>
      <c r="AP519" s="98" t="str">
        <f t="shared" si="66"/>
        <v>2062-63</v>
      </c>
      <c r="AQ519" s="98" t="str">
        <f t="shared" si="66"/>
        <v>2063-64</v>
      </c>
      <c r="AR519" s="98" t="str">
        <f t="shared" si="66"/>
        <v>2064-65</v>
      </c>
      <c r="AS519" s="98" t="str">
        <f t="shared" si="66"/>
        <v>2065-66</v>
      </c>
      <c r="AT519" s="98" t="str">
        <f t="shared" si="66"/>
        <v>2066-67</v>
      </c>
      <c r="AU519" s="98" t="str">
        <f t="shared" si="66"/>
        <v>2067-68</v>
      </c>
      <c r="AV519" s="98" t="str">
        <f t="shared" si="66"/>
        <v>2068-69</v>
      </c>
      <c r="AW519" s="98" t="str">
        <f t="shared" si="66"/>
        <v>2069-70</v>
      </c>
      <c r="AX519" s="98" t="str">
        <f t="shared" si="66"/>
        <v>2070-71</v>
      </c>
      <c r="AY519" s="98" t="str">
        <f t="shared" si="66"/>
        <v>2071-72</v>
      </c>
      <c r="AZ519" s="98" t="str">
        <f t="shared" si="66"/>
        <v>2072-73</v>
      </c>
      <c r="BA519" s="98" t="str">
        <f t="shared" si="66"/>
        <v>2073-74</v>
      </c>
      <c r="BB519" s="98" t="str">
        <f t="shared" si="66"/>
        <v>2074-75</v>
      </c>
      <c r="BC519" s="98" t="str">
        <f t="shared" si="66"/>
        <v>2075-76</v>
      </c>
      <c r="BD519" s="98" t="str">
        <f t="shared" si="66"/>
        <v>2076-77</v>
      </c>
      <c r="BE519" s="98" t="str">
        <f t="shared" si="66"/>
        <v>2077-78</v>
      </c>
      <c r="BF519" s="98" t="str">
        <f t="shared" si="66"/>
        <v>2078-79</v>
      </c>
      <c r="BG519" s="98" t="str">
        <f t="shared" si="66"/>
        <v>2079-80</v>
      </c>
      <c r="BH519" s="98" t="str">
        <f t="shared" si="66"/>
        <v>2080-81</v>
      </c>
      <c r="BI519" s="98" t="str">
        <f t="shared" si="66"/>
        <v>2081-82</v>
      </c>
    </row>
    <row r="520" spans="1:61" hidden="1" outlineLevel="1">
      <c r="A520" s="116"/>
      <c r="B520" s="116"/>
      <c r="C520" s="9"/>
      <c r="D520" s="9"/>
      <c r="E520" s="705" t="str">
        <f>Asset1</f>
        <v>Pipelines</v>
      </c>
      <c r="F520" s="706"/>
      <c r="G520" s="537"/>
      <c r="H520" s="532"/>
      <c r="I520" s="532"/>
      <c r="J520" s="532"/>
      <c r="K520" s="532"/>
      <c r="L520" s="532"/>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c r="AM520" s="532"/>
      <c r="AN520" s="532"/>
      <c r="AO520" s="532"/>
      <c r="AP520" s="532"/>
      <c r="AQ520" s="532"/>
      <c r="AR520" s="532"/>
      <c r="AS520" s="532"/>
      <c r="AT520" s="532"/>
      <c r="AU520" s="532"/>
      <c r="AV520" s="532"/>
      <c r="AW520" s="532"/>
      <c r="AX520" s="532"/>
      <c r="AY520" s="532"/>
      <c r="AZ520" s="532"/>
      <c r="BA520" s="532"/>
      <c r="BB520" s="532"/>
      <c r="BC520" s="532"/>
      <c r="BD520" s="532"/>
      <c r="BE520" s="532"/>
      <c r="BF520" s="532"/>
      <c r="BG520" s="532"/>
      <c r="BH520" s="532"/>
      <c r="BI520" s="532"/>
    </row>
    <row r="521" spans="1:61" hidden="1" outlineLevel="1">
      <c r="A521" s="116"/>
      <c r="B521" s="116"/>
      <c r="C521" s="9"/>
      <c r="D521" s="9"/>
      <c r="E521" s="705" t="str">
        <f>Asset2</f>
        <v>Compressors</v>
      </c>
      <c r="F521" s="706"/>
      <c r="G521" s="535"/>
      <c r="H521" s="533"/>
      <c r="I521" s="533"/>
      <c r="J521" s="533"/>
      <c r="K521" s="533"/>
      <c r="L521" s="533"/>
      <c r="M521" s="533"/>
      <c r="N521" s="533"/>
      <c r="O521" s="533"/>
      <c r="P521" s="533"/>
      <c r="Q521" s="533"/>
      <c r="R521" s="533"/>
      <c r="S521" s="533"/>
      <c r="T521" s="533"/>
      <c r="U521" s="533"/>
      <c r="V521" s="533"/>
      <c r="W521" s="533"/>
      <c r="X521" s="533"/>
      <c r="Y521" s="533"/>
      <c r="Z521" s="533"/>
      <c r="AA521" s="533"/>
      <c r="AB521" s="533"/>
      <c r="AC521" s="533"/>
      <c r="AD521" s="533"/>
      <c r="AE521" s="533"/>
      <c r="AF521" s="533"/>
      <c r="AG521" s="533"/>
      <c r="AH521" s="533"/>
      <c r="AI521" s="533"/>
      <c r="AJ521" s="533"/>
      <c r="AK521" s="533"/>
      <c r="AL521" s="533"/>
      <c r="AM521" s="533"/>
      <c r="AN521" s="533"/>
      <c r="AO521" s="533"/>
      <c r="AP521" s="533"/>
      <c r="AQ521" s="533"/>
      <c r="AR521" s="533"/>
      <c r="AS521" s="533"/>
      <c r="AT521" s="533"/>
      <c r="AU521" s="533"/>
      <c r="AV521" s="533"/>
      <c r="AW521" s="533"/>
      <c r="AX521" s="533"/>
      <c r="AY521" s="533"/>
      <c r="AZ521" s="533"/>
      <c r="BA521" s="533"/>
      <c r="BB521" s="533"/>
      <c r="BC521" s="533"/>
      <c r="BD521" s="533"/>
      <c r="BE521" s="533"/>
      <c r="BF521" s="533"/>
      <c r="BG521" s="533"/>
      <c r="BH521" s="533"/>
      <c r="BI521" s="533"/>
    </row>
    <row r="522" spans="1:61" hidden="1" outlineLevel="1">
      <c r="A522" s="127"/>
      <c r="B522" s="127"/>
      <c r="C522" s="118"/>
      <c r="D522" s="118"/>
      <c r="E522" s="705" t="str">
        <f>Asset3</f>
        <v>Regulators and meters</v>
      </c>
      <c r="F522" s="706"/>
      <c r="G522" s="535"/>
      <c r="H522" s="533"/>
      <c r="I522" s="533"/>
      <c r="J522" s="533"/>
      <c r="K522" s="533"/>
      <c r="L522" s="533"/>
      <c r="M522" s="533"/>
      <c r="N522" s="533"/>
      <c r="O522" s="533"/>
      <c r="P522" s="533"/>
      <c r="Q522" s="533"/>
      <c r="R522" s="533"/>
      <c r="S522" s="533"/>
      <c r="T522" s="533"/>
      <c r="U522" s="533"/>
      <c r="V522" s="533"/>
      <c r="W522" s="533"/>
      <c r="X522" s="533"/>
      <c r="Y522" s="533"/>
      <c r="Z522" s="533"/>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row>
    <row r="523" spans="1:61" hidden="1" outlineLevel="1">
      <c r="A523" s="116"/>
      <c r="B523" s="116"/>
      <c r="C523" s="9"/>
      <c r="D523" s="9"/>
      <c r="E523" s="705" t="str">
        <f>Asset4</f>
        <v>Easements</v>
      </c>
      <c r="F523" s="706"/>
      <c r="G523" s="535"/>
      <c r="H523" s="533"/>
      <c r="I523" s="533"/>
      <c r="J523" s="533"/>
      <c r="K523" s="533"/>
      <c r="L523" s="533"/>
      <c r="M523" s="533"/>
      <c r="N523" s="533"/>
      <c r="O523" s="533"/>
      <c r="P523" s="533"/>
      <c r="Q523" s="533"/>
      <c r="R523" s="533"/>
      <c r="S523" s="533"/>
      <c r="T523" s="533"/>
      <c r="U523" s="533"/>
      <c r="V523" s="533"/>
      <c r="W523" s="533"/>
      <c r="X523" s="533"/>
      <c r="Y523" s="533"/>
      <c r="Z523" s="533"/>
      <c r="AA523" s="533"/>
      <c r="AB523" s="533"/>
      <c r="AC523" s="533"/>
      <c r="AD523" s="533"/>
      <c r="AE523" s="533"/>
      <c r="AF523" s="533"/>
      <c r="AG523" s="533"/>
      <c r="AH523" s="533"/>
      <c r="AI523" s="533"/>
      <c r="AJ523" s="533"/>
      <c r="AK523" s="533"/>
      <c r="AL523" s="533"/>
      <c r="AM523" s="533"/>
      <c r="AN523" s="533"/>
      <c r="AO523" s="533"/>
      <c r="AP523" s="533"/>
      <c r="AQ523" s="533"/>
      <c r="AR523" s="533"/>
      <c r="AS523" s="533"/>
      <c r="AT523" s="533"/>
      <c r="AU523" s="533"/>
      <c r="AV523" s="533"/>
      <c r="AW523" s="533"/>
      <c r="AX523" s="533"/>
      <c r="AY523" s="533"/>
      <c r="AZ523" s="533"/>
      <c r="BA523" s="533"/>
      <c r="BB523" s="533"/>
      <c r="BC523" s="533"/>
      <c r="BD523" s="533"/>
      <c r="BE523" s="533"/>
      <c r="BF523" s="533"/>
      <c r="BG523" s="533"/>
      <c r="BH523" s="533"/>
      <c r="BI523" s="533"/>
    </row>
    <row r="524" spans="1:61" hidden="1" outlineLevel="1">
      <c r="A524" s="116"/>
      <c r="B524" s="116"/>
      <c r="C524" s="9"/>
      <c r="D524" s="9"/>
      <c r="E524" s="705" t="str">
        <f>Asset5</f>
        <v>Communications</v>
      </c>
      <c r="F524" s="706"/>
      <c r="G524" s="535"/>
      <c r="H524" s="533"/>
      <c r="I524" s="533"/>
      <c r="J524" s="533"/>
      <c r="K524" s="533"/>
      <c r="L524" s="533"/>
      <c r="M524" s="533"/>
      <c r="N524" s="533"/>
      <c r="O524" s="533"/>
      <c r="P524" s="533"/>
      <c r="Q524" s="533"/>
      <c r="R524" s="533"/>
      <c r="S524" s="533"/>
      <c r="T524" s="533"/>
      <c r="U524" s="533"/>
      <c r="V524" s="533"/>
      <c r="W524" s="533"/>
      <c r="X524" s="533"/>
      <c r="Y524" s="533"/>
      <c r="Z524" s="533"/>
      <c r="AA524" s="533"/>
      <c r="AB524" s="533"/>
      <c r="AC524" s="533"/>
      <c r="AD524" s="533"/>
      <c r="AE524" s="533"/>
      <c r="AF524" s="533"/>
      <c r="AG524" s="533"/>
      <c r="AH524" s="533"/>
      <c r="AI524" s="533"/>
      <c r="AJ524" s="533"/>
      <c r="AK524" s="533"/>
      <c r="AL524" s="533"/>
      <c r="AM524" s="533"/>
      <c r="AN524" s="533"/>
      <c r="AO524" s="533"/>
      <c r="AP524" s="533"/>
      <c r="AQ524" s="533"/>
      <c r="AR524" s="533"/>
      <c r="AS524" s="533"/>
      <c r="AT524" s="533"/>
      <c r="AU524" s="533"/>
      <c r="AV524" s="533"/>
      <c r="AW524" s="533"/>
      <c r="AX524" s="533"/>
      <c r="AY524" s="533"/>
      <c r="AZ524" s="533"/>
      <c r="BA524" s="533"/>
      <c r="BB524" s="533"/>
      <c r="BC524" s="533"/>
      <c r="BD524" s="533"/>
      <c r="BE524" s="533"/>
      <c r="BF524" s="533"/>
      <c r="BG524" s="533"/>
      <c r="BH524" s="533"/>
      <c r="BI524" s="533"/>
    </row>
    <row r="525" spans="1:61" hidden="1" outlineLevel="1">
      <c r="A525" s="127"/>
      <c r="B525" s="127"/>
      <c r="C525" s="118"/>
      <c r="D525" s="118"/>
      <c r="E525" s="705" t="str">
        <f>Asset6</f>
        <v>Capitalised AA costs</v>
      </c>
      <c r="F525" s="706"/>
      <c r="G525" s="535"/>
      <c r="H525" s="533"/>
      <c r="I525" s="533"/>
      <c r="J525" s="533"/>
      <c r="K525" s="533"/>
      <c r="L525" s="533"/>
      <c r="M525" s="533"/>
      <c r="N525" s="533"/>
      <c r="O525" s="533"/>
      <c r="P525" s="533"/>
      <c r="Q525" s="533"/>
      <c r="R525" s="533"/>
      <c r="S525" s="533"/>
      <c r="T525" s="533"/>
      <c r="U525" s="533"/>
      <c r="V525" s="533"/>
      <c r="W525" s="533"/>
      <c r="X525" s="533"/>
      <c r="Y525" s="533"/>
      <c r="Z525" s="533"/>
      <c r="AA525" s="533"/>
      <c r="AB525" s="533"/>
      <c r="AC525" s="533"/>
      <c r="AD525" s="533"/>
      <c r="AE525" s="533"/>
      <c r="AF525" s="533"/>
      <c r="AG525" s="533"/>
      <c r="AH525" s="533"/>
      <c r="AI525" s="533"/>
      <c r="AJ525" s="533"/>
      <c r="AK525" s="533"/>
      <c r="AL525" s="533"/>
      <c r="AM525" s="533"/>
      <c r="AN525" s="533"/>
      <c r="AO525" s="533"/>
      <c r="AP525" s="533"/>
      <c r="AQ525" s="533"/>
      <c r="AR525" s="533"/>
      <c r="AS525" s="533"/>
      <c r="AT525" s="533"/>
      <c r="AU525" s="533"/>
      <c r="AV525" s="533"/>
      <c r="AW525" s="533"/>
      <c r="AX525" s="533"/>
      <c r="AY525" s="533"/>
      <c r="AZ525" s="533"/>
      <c r="BA525" s="533"/>
      <c r="BB525" s="533"/>
      <c r="BC525" s="533"/>
      <c r="BD525" s="533"/>
      <c r="BE525" s="533"/>
      <c r="BF525" s="533"/>
      <c r="BG525" s="533"/>
      <c r="BH525" s="533"/>
      <c r="BI525" s="533"/>
    </row>
    <row r="526" spans="1:61" hidden="1" outlineLevel="1">
      <c r="A526" s="116"/>
      <c r="B526" s="116"/>
      <c r="C526" s="9"/>
      <c r="D526" s="9"/>
      <c r="E526" s="705" t="str">
        <f>Asset7</f>
        <v>Group IT</v>
      </c>
      <c r="F526" s="706"/>
      <c r="G526" s="535"/>
      <c r="H526" s="533"/>
      <c r="I526" s="533"/>
      <c r="J526" s="533"/>
      <c r="K526" s="533"/>
      <c r="L526" s="533"/>
      <c r="M526" s="533"/>
      <c r="N526" s="533"/>
      <c r="O526" s="533"/>
      <c r="P526" s="533"/>
      <c r="Q526" s="533"/>
      <c r="R526" s="533"/>
      <c r="S526" s="533"/>
      <c r="T526" s="533"/>
      <c r="U526" s="533"/>
      <c r="V526" s="533"/>
      <c r="W526" s="533"/>
      <c r="X526" s="533"/>
      <c r="Y526" s="533"/>
      <c r="Z526" s="533"/>
      <c r="AA526" s="533"/>
      <c r="AB526" s="533"/>
      <c r="AC526" s="533"/>
      <c r="AD526" s="533"/>
      <c r="AE526" s="533"/>
      <c r="AF526" s="533"/>
      <c r="AG526" s="533"/>
      <c r="AH526" s="533"/>
      <c r="AI526" s="533"/>
      <c r="AJ526" s="533"/>
      <c r="AK526" s="533"/>
      <c r="AL526" s="533"/>
      <c r="AM526" s="533"/>
      <c r="AN526" s="533"/>
      <c r="AO526" s="533"/>
      <c r="AP526" s="533"/>
      <c r="AQ526" s="533"/>
      <c r="AR526" s="533"/>
      <c r="AS526" s="533"/>
      <c r="AT526" s="533"/>
      <c r="AU526" s="533"/>
      <c r="AV526" s="533"/>
      <c r="AW526" s="533"/>
      <c r="AX526" s="533"/>
      <c r="AY526" s="533"/>
      <c r="AZ526" s="533"/>
      <c r="BA526" s="533"/>
      <c r="BB526" s="533"/>
      <c r="BC526" s="533"/>
      <c r="BD526" s="533"/>
      <c r="BE526" s="533"/>
      <c r="BF526" s="533"/>
      <c r="BG526" s="533"/>
      <c r="BH526" s="533"/>
      <c r="BI526" s="533"/>
    </row>
    <row r="527" spans="1:61" hidden="1" outlineLevel="1">
      <c r="A527" s="116"/>
      <c r="B527" s="116"/>
      <c r="C527" s="9"/>
      <c r="D527" s="9"/>
      <c r="E527" s="705" t="str">
        <f>Asset8</f>
        <v>SIB Capex</v>
      </c>
      <c r="F527" s="706"/>
      <c r="G527" s="535"/>
      <c r="H527" s="533"/>
      <c r="I527" s="533"/>
      <c r="J527" s="533"/>
      <c r="K527" s="533"/>
      <c r="L527" s="533"/>
      <c r="M527" s="533"/>
      <c r="N527" s="533"/>
      <c r="O527" s="533"/>
      <c r="P527" s="533"/>
      <c r="Q527" s="533"/>
      <c r="R527" s="533"/>
      <c r="S527" s="533"/>
      <c r="T527" s="533"/>
      <c r="U527" s="533"/>
      <c r="V527" s="533"/>
      <c r="W527" s="533"/>
      <c r="X527" s="533"/>
      <c r="Y527" s="533"/>
      <c r="Z527" s="533"/>
      <c r="AA527" s="533"/>
      <c r="AB527" s="533"/>
      <c r="AC527" s="533"/>
      <c r="AD527" s="533"/>
      <c r="AE527" s="533"/>
      <c r="AF527" s="533"/>
      <c r="AG527" s="533"/>
      <c r="AH527" s="533"/>
      <c r="AI527" s="533"/>
      <c r="AJ527" s="533"/>
      <c r="AK527" s="533"/>
      <c r="AL527" s="533"/>
      <c r="AM527" s="533"/>
      <c r="AN527" s="533"/>
      <c r="AO527" s="533"/>
      <c r="AP527" s="533"/>
      <c r="AQ527" s="533"/>
      <c r="AR527" s="533"/>
      <c r="AS527" s="533"/>
      <c r="AT527" s="533"/>
      <c r="AU527" s="533"/>
      <c r="AV527" s="533"/>
      <c r="AW527" s="533"/>
      <c r="AX527" s="533"/>
      <c r="AY527" s="533"/>
      <c r="AZ527" s="533"/>
      <c r="BA527" s="533"/>
      <c r="BB527" s="533"/>
      <c r="BC527" s="533"/>
      <c r="BD527" s="533"/>
      <c r="BE527" s="533"/>
      <c r="BF527" s="533"/>
      <c r="BG527" s="533"/>
      <c r="BH527" s="533"/>
      <c r="BI527" s="533"/>
    </row>
    <row r="528" spans="1:61" hidden="1" outlineLevel="1">
      <c r="A528" s="127"/>
      <c r="B528" s="127"/>
      <c r="C528" s="118"/>
      <c r="D528" s="118"/>
      <c r="E528" s="705" t="str">
        <f>Asset9</f>
        <v>Pipeline Integrity</v>
      </c>
      <c r="F528" s="706"/>
      <c r="G528" s="535"/>
      <c r="H528" s="533"/>
      <c r="I528" s="533"/>
      <c r="J528" s="533"/>
      <c r="K528" s="533"/>
      <c r="L528" s="533"/>
      <c r="M528" s="533"/>
      <c r="N528" s="533"/>
      <c r="O528" s="533"/>
      <c r="P528" s="533"/>
      <c r="Q528" s="533"/>
      <c r="R528" s="533"/>
      <c r="S528" s="533"/>
      <c r="T528" s="533"/>
      <c r="U528" s="533"/>
      <c r="V528" s="533"/>
      <c r="W528" s="533"/>
      <c r="X528" s="533"/>
      <c r="Y528" s="533"/>
      <c r="Z528" s="533"/>
      <c r="AA528" s="533"/>
      <c r="AB528" s="533"/>
      <c r="AC528" s="533"/>
      <c r="AD528" s="533"/>
      <c r="AE528" s="533"/>
      <c r="AF528" s="533"/>
      <c r="AG528" s="533"/>
      <c r="AH528" s="533"/>
      <c r="AI528" s="533"/>
      <c r="AJ528" s="533"/>
      <c r="AK528" s="533"/>
      <c r="AL528" s="533"/>
      <c r="AM528" s="533"/>
      <c r="AN528" s="533"/>
      <c r="AO528" s="533"/>
      <c r="AP528" s="533"/>
      <c r="AQ528" s="533"/>
      <c r="AR528" s="533"/>
      <c r="AS528" s="533"/>
      <c r="AT528" s="533"/>
      <c r="AU528" s="533"/>
      <c r="AV528" s="533"/>
      <c r="AW528" s="533"/>
      <c r="AX528" s="533"/>
      <c r="AY528" s="533"/>
      <c r="AZ528" s="533"/>
      <c r="BA528" s="533"/>
      <c r="BB528" s="533"/>
      <c r="BC528" s="533"/>
      <c r="BD528" s="533"/>
      <c r="BE528" s="533"/>
      <c r="BF528" s="533"/>
      <c r="BG528" s="533"/>
      <c r="BH528" s="533"/>
      <c r="BI528" s="533"/>
    </row>
    <row r="529" spans="1:61" hidden="1" outlineLevel="1">
      <c r="A529" s="116"/>
      <c r="B529" s="116"/>
      <c r="C529" s="9"/>
      <c r="D529" s="9"/>
      <c r="E529" s="705">
        <f>Asset10</f>
        <v>0</v>
      </c>
      <c r="F529" s="706"/>
      <c r="G529" s="535"/>
      <c r="H529" s="533"/>
      <c r="I529" s="533"/>
      <c r="J529" s="533"/>
      <c r="K529" s="533"/>
      <c r="L529" s="533"/>
      <c r="M529" s="533"/>
      <c r="N529" s="533"/>
      <c r="O529" s="533"/>
      <c r="P529" s="533"/>
      <c r="Q529" s="533"/>
      <c r="R529" s="533"/>
      <c r="S529" s="533"/>
      <c r="T529" s="533"/>
      <c r="U529" s="533"/>
      <c r="V529" s="533"/>
      <c r="W529" s="533"/>
      <c r="X529" s="533"/>
      <c r="Y529" s="533"/>
      <c r="Z529" s="533"/>
      <c r="AA529" s="533"/>
      <c r="AB529" s="533"/>
      <c r="AC529" s="533"/>
      <c r="AD529" s="533"/>
      <c r="AE529" s="533"/>
      <c r="AF529" s="533"/>
      <c r="AG529" s="533"/>
      <c r="AH529" s="533"/>
      <c r="AI529" s="533"/>
      <c r="AJ529" s="533"/>
      <c r="AK529" s="533"/>
      <c r="AL529" s="533"/>
      <c r="AM529" s="533"/>
      <c r="AN529" s="533"/>
      <c r="AO529" s="533"/>
      <c r="AP529" s="533"/>
      <c r="AQ529" s="533"/>
      <c r="AR529" s="533"/>
      <c r="AS529" s="533"/>
      <c r="AT529" s="533"/>
      <c r="AU529" s="533"/>
      <c r="AV529" s="533"/>
      <c r="AW529" s="533"/>
      <c r="AX529" s="533"/>
      <c r="AY529" s="533"/>
      <c r="AZ529" s="533"/>
      <c r="BA529" s="533"/>
      <c r="BB529" s="533"/>
      <c r="BC529" s="533"/>
      <c r="BD529" s="533"/>
      <c r="BE529" s="533"/>
      <c r="BF529" s="533"/>
      <c r="BG529" s="533"/>
      <c r="BH529" s="533"/>
      <c r="BI529" s="533"/>
    </row>
    <row r="530" spans="1:61" hidden="1" outlineLevel="1">
      <c r="A530" s="116"/>
      <c r="B530" s="116"/>
      <c r="C530" s="9"/>
      <c r="D530" s="9"/>
      <c r="E530" s="705">
        <f>Asset11</f>
        <v>0</v>
      </c>
      <c r="F530" s="706"/>
      <c r="G530" s="535"/>
      <c r="H530" s="533"/>
      <c r="I530" s="533"/>
      <c r="J530" s="533"/>
      <c r="K530" s="533"/>
      <c r="L530" s="533"/>
      <c r="M530" s="533"/>
      <c r="N530" s="533"/>
      <c r="O530" s="533"/>
      <c r="P530" s="533"/>
      <c r="Q530" s="533"/>
      <c r="R530" s="533"/>
      <c r="S530" s="533"/>
      <c r="T530" s="533"/>
      <c r="U530" s="533"/>
      <c r="V530" s="533"/>
      <c r="W530" s="533"/>
      <c r="X530" s="533"/>
      <c r="Y530" s="533"/>
      <c r="Z530" s="533"/>
      <c r="AA530" s="533"/>
      <c r="AB530" s="533"/>
      <c r="AC530" s="533"/>
      <c r="AD530" s="533"/>
      <c r="AE530" s="533"/>
      <c r="AF530" s="533"/>
      <c r="AG530" s="533"/>
      <c r="AH530" s="533"/>
      <c r="AI530" s="533"/>
      <c r="AJ530" s="533"/>
      <c r="AK530" s="533"/>
      <c r="AL530" s="533"/>
      <c r="AM530" s="533"/>
      <c r="AN530" s="533"/>
      <c r="AO530" s="533"/>
      <c r="AP530" s="533"/>
      <c r="AQ530" s="533"/>
      <c r="AR530" s="533"/>
      <c r="AS530" s="533"/>
      <c r="AT530" s="533"/>
      <c r="AU530" s="533"/>
      <c r="AV530" s="533"/>
      <c r="AW530" s="533"/>
      <c r="AX530" s="533"/>
      <c r="AY530" s="533"/>
      <c r="AZ530" s="533"/>
      <c r="BA530" s="533"/>
      <c r="BB530" s="533"/>
      <c r="BC530" s="533"/>
      <c r="BD530" s="533"/>
      <c r="BE530" s="533"/>
      <c r="BF530" s="533"/>
      <c r="BG530" s="533"/>
      <c r="BH530" s="533"/>
      <c r="BI530" s="533"/>
    </row>
    <row r="531" spans="1:61" hidden="1" outlineLevel="1">
      <c r="A531" s="127"/>
      <c r="B531" s="127"/>
      <c r="C531" s="118"/>
      <c r="D531" s="118"/>
      <c r="E531" s="705">
        <f>Asset12</f>
        <v>0</v>
      </c>
      <c r="F531" s="706"/>
      <c r="G531" s="535"/>
      <c r="H531" s="533"/>
      <c r="I531" s="533"/>
      <c r="J531" s="533"/>
      <c r="K531" s="533"/>
      <c r="L531" s="533"/>
      <c r="M531" s="533"/>
      <c r="N531" s="533"/>
      <c r="O531" s="533"/>
      <c r="P531" s="533"/>
      <c r="Q531" s="533"/>
      <c r="R531" s="533"/>
      <c r="S531" s="533"/>
      <c r="T531" s="533"/>
      <c r="U531" s="533"/>
      <c r="V531" s="533"/>
      <c r="W531" s="533"/>
      <c r="X531" s="533"/>
      <c r="Y531" s="533"/>
      <c r="Z531" s="533"/>
      <c r="AA531" s="533"/>
      <c r="AB531" s="533"/>
      <c r="AC531" s="533"/>
      <c r="AD531" s="533"/>
      <c r="AE531" s="533"/>
      <c r="AF531" s="533"/>
      <c r="AG531" s="533"/>
      <c r="AH531" s="533"/>
      <c r="AI531" s="533"/>
      <c r="AJ531" s="533"/>
      <c r="AK531" s="533"/>
      <c r="AL531" s="533"/>
      <c r="AM531" s="533"/>
      <c r="AN531" s="533"/>
      <c r="AO531" s="533"/>
      <c r="AP531" s="533"/>
      <c r="AQ531" s="533"/>
      <c r="AR531" s="533"/>
      <c r="AS531" s="533"/>
      <c r="AT531" s="533"/>
      <c r="AU531" s="533"/>
      <c r="AV531" s="533"/>
      <c r="AW531" s="533"/>
      <c r="AX531" s="533"/>
      <c r="AY531" s="533"/>
      <c r="AZ531" s="533"/>
      <c r="BA531" s="533"/>
      <c r="BB531" s="533"/>
      <c r="BC531" s="533"/>
      <c r="BD531" s="533"/>
      <c r="BE531" s="533"/>
      <c r="BF531" s="533"/>
      <c r="BG531" s="533"/>
      <c r="BH531" s="533"/>
      <c r="BI531" s="533"/>
    </row>
    <row r="532" spans="1:61" hidden="1" outlineLevel="1">
      <c r="A532" s="116"/>
      <c r="B532" s="116"/>
      <c r="C532" s="9"/>
      <c r="D532" s="9"/>
      <c r="E532" s="705">
        <f>Asset13</f>
        <v>0</v>
      </c>
      <c r="F532" s="706"/>
      <c r="G532" s="535"/>
      <c r="H532" s="533"/>
      <c r="I532" s="533"/>
      <c r="J532" s="533"/>
      <c r="K532" s="533"/>
      <c r="L532" s="533"/>
      <c r="M532" s="533"/>
      <c r="N532" s="533"/>
      <c r="O532" s="533"/>
      <c r="P532" s="533"/>
      <c r="Q532" s="533"/>
      <c r="R532" s="533"/>
      <c r="S532" s="533"/>
      <c r="T532" s="533"/>
      <c r="U532" s="533"/>
      <c r="V532" s="533"/>
      <c r="W532" s="533"/>
      <c r="X532" s="533"/>
      <c r="Y532" s="533"/>
      <c r="Z532" s="533"/>
      <c r="AA532" s="533"/>
      <c r="AB532" s="533"/>
      <c r="AC532" s="533"/>
      <c r="AD532" s="533"/>
      <c r="AE532" s="533"/>
      <c r="AF532" s="533"/>
      <c r="AG532" s="533"/>
      <c r="AH532" s="533"/>
      <c r="AI532" s="533"/>
      <c r="AJ532" s="533"/>
      <c r="AK532" s="533"/>
      <c r="AL532" s="533"/>
      <c r="AM532" s="533"/>
      <c r="AN532" s="533"/>
      <c r="AO532" s="533"/>
      <c r="AP532" s="533"/>
      <c r="AQ532" s="533"/>
      <c r="AR532" s="533"/>
      <c r="AS532" s="533"/>
      <c r="AT532" s="533"/>
      <c r="AU532" s="533"/>
      <c r="AV532" s="533"/>
      <c r="AW532" s="533"/>
      <c r="AX532" s="533"/>
      <c r="AY532" s="533"/>
      <c r="AZ532" s="533"/>
      <c r="BA532" s="533"/>
      <c r="BB532" s="533"/>
      <c r="BC532" s="533"/>
      <c r="BD532" s="533"/>
      <c r="BE532" s="533"/>
      <c r="BF532" s="533"/>
      <c r="BG532" s="533"/>
      <c r="BH532" s="533"/>
      <c r="BI532" s="533"/>
    </row>
    <row r="533" spans="1:61" hidden="1" outlineLevel="1">
      <c r="A533" s="116"/>
      <c r="B533" s="116"/>
      <c r="C533" s="9"/>
      <c r="D533" s="9"/>
      <c r="E533" s="705">
        <f>Asset14</f>
        <v>0</v>
      </c>
      <c r="F533" s="706"/>
      <c r="G533" s="535"/>
      <c r="H533" s="533"/>
      <c r="I533" s="533"/>
      <c r="J533" s="533"/>
      <c r="K533" s="533"/>
      <c r="L533" s="533"/>
      <c r="M533" s="533"/>
      <c r="N533" s="533"/>
      <c r="O533" s="533"/>
      <c r="P533" s="533"/>
      <c r="Q533" s="533"/>
      <c r="R533" s="533"/>
      <c r="S533" s="533"/>
      <c r="T533" s="533"/>
      <c r="U533" s="533"/>
      <c r="V533" s="533"/>
      <c r="W533" s="533"/>
      <c r="X533" s="533"/>
      <c r="Y533" s="533"/>
      <c r="Z533" s="533"/>
      <c r="AA533" s="533"/>
      <c r="AB533" s="533"/>
      <c r="AC533" s="533"/>
      <c r="AD533" s="533"/>
      <c r="AE533" s="533"/>
      <c r="AF533" s="533"/>
      <c r="AG533" s="533"/>
      <c r="AH533" s="533"/>
      <c r="AI533" s="533"/>
      <c r="AJ533" s="533"/>
      <c r="AK533" s="533"/>
      <c r="AL533" s="533"/>
      <c r="AM533" s="533"/>
      <c r="AN533" s="533"/>
      <c r="AO533" s="533"/>
      <c r="AP533" s="533"/>
      <c r="AQ533" s="533"/>
      <c r="AR533" s="533"/>
      <c r="AS533" s="533"/>
      <c r="AT533" s="533"/>
      <c r="AU533" s="533"/>
      <c r="AV533" s="533"/>
      <c r="AW533" s="533"/>
      <c r="AX533" s="533"/>
      <c r="AY533" s="533"/>
      <c r="AZ533" s="533"/>
      <c r="BA533" s="533"/>
      <c r="BB533" s="533"/>
      <c r="BC533" s="533"/>
      <c r="BD533" s="533"/>
      <c r="BE533" s="533"/>
      <c r="BF533" s="533"/>
      <c r="BG533" s="533"/>
      <c r="BH533" s="533"/>
      <c r="BI533" s="533"/>
    </row>
    <row r="534" spans="1:61" hidden="1" outlineLevel="1">
      <c r="A534" s="127"/>
      <c r="B534" s="127"/>
      <c r="C534" s="118"/>
      <c r="D534" s="118"/>
      <c r="E534" s="705">
        <f>Asset15</f>
        <v>0</v>
      </c>
      <c r="F534" s="706"/>
      <c r="G534" s="535"/>
      <c r="H534" s="533"/>
      <c r="I534" s="533"/>
      <c r="J534" s="533"/>
      <c r="K534" s="533"/>
      <c r="L534" s="533"/>
      <c r="M534" s="533"/>
      <c r="N534" s="533"/>
      <c r="O534" s="533"/>
      <c r="P534" s="533"/>
      <c r="Q534" s="533"/>
      <c r="R534" s="533"/>
      <c r="S534" s="533"/>
      <c r="T534" s="533"/>
      <c r="U534" s="533"/>
      <c r="V534" s="533"/>
      <c r="W534" s="533"/>
      <c r="X534" s="533"/>
      <c r="Y534" s="533"/>
      <c r="Z534" s="533"/>
      <c r="AA534" s="533"/>
      <c r="AB534" s="533"/>
      <c r="AC534" s="533"/>
      <c r="AD534" s="533"/>
      <c r="AE534" s="533"/>
      <c r="AF534" s="533"/>
      <c r="AG534" s="533"/>
      <c r="AH534" s="533"/>
      <c r="AI534" s="533"/>
      <c r="AJ534" s="533"/>
      <c r="AK534" s="533"/>
      <c r="AL534" s="533"/>
      <c r="AM534" s="533"/>
      <c r="AN534" s="533"/>
      <c r="AO534" s="533"/>
      <c r="AP534" s="533"/>
      <c r="AQ534" s="533"/>
      <c r="AR534" s="533"/>
      <c r="AS534" s="533"/>
      <c r="AT534" s="533"/>
      <c r="AU534" s="533"/>
      <c r="AV534" s="533"/>
      <c r="AW534" s="533"/>
      <c r="AX534" s="533"/>
      <c r="AY534" s="533"/>
      <c r="AZ534" s="533"/>
      <c r="BA534" s="533"/>
      <c r="BB534" s="533"/>
      <c r="BC534" s="533"/>
      <c r="BD534" s="533"/>
      <c r="BE534" s="533"/>
      <c r="BF534" s="533"/>
      <c r="BG534" s="533"/>
      <c r="BH534" s="533"/>
      <c r="BI534" s="533"/>
    </row>
    <row r="535" spans="1:61" hidden="1" outlineLevel="1">
      <c r="A535" s="116"/>
      <c r="B535" s="116"/>
      <c r="C535" s="9"/>
      <c r="D535" s="9"/>
      <c r="E535" s="705">
        <f>Asset16</f>
        <v>0</v>
      </c>
      <c r="F535" s="706"/>
      <c r="G535" s="535"/>
      <c r="H535" s="533"/>
      <c r="I535" s="533"/>
      <c r="J535" s="533"/>
      <c r="K535" s="533"/>
      <c r="L535" s="533"/>
      <c r="M535" s="533"/>
      <c r="N535" s="533"/>
      <c r="O535" s="533"/>
      <c r="P535" s="533"/>
      <c r="Q535" s="533"/>
      <c r="R535" s="533"/>
      <c r="S535" s="533"/>
      <c r="T535" s="533"/>
      <c r="U535" s="533"/>
      <c r="V535" s="533"/>
      <c r="W535" s="533"/>
      <c r="X535" s="533"/>
      <c r="Y535" s="533"/>
      <c r="Z535" s="533"/>
      <c r="AA535" s="533"/>
      <c r="AB535" s="533"/>
      <c r="AC535" s="533"/>
      <c r="AD535" s="533"/>
      <c r="AE535" s="533"/>
      <c r="AF535" s="533"/>
      <c r="AG535" s="533"/>
      <c r="AH535" s="533"/>
      <c r="AI535" s="533"/>
      <c r="AJ535" s="533"/>
      <c r="AK535" s="533"/>
      <c r="AL535" s="533"/>
      <c r="AM535" s="533"/>
      <c r="AN535" s="533"/>
      <c r="AO535" s="533"/>
      <c r="AP535" s="533"/>
      <c r="AQ535" s="533"/>
      <c r="AR535" s="533"/>
      <c r="AS535" s="533"/>
      <c r="AT535" s="533"/>
      <c r="AU535" s="533"/>
      <c r="AV535" s="533"/>
      <c r="AW535" s="533"/>
      <c r="AX535" s="533"/>
      <c r="AY535" s="533"/>
      <c r="AZ535" s="533"/>
      <c r="BA535" s="533"/>
      <c r="BB535" s="533"/>
      <c r="BC535" s="533"/>
      <c r="BD535" s="533"/>
      <c r="BE535" s="533"/>
      <c r="BF535" s="533"/>
      <c r="BG535" s="533"/>
      <c r="BH535" s="533"/>
      <c r="BI535" s="533"/>
    </row>
    <row r="536" spans="1:61" hidden="1" outlineLevel="1">
      <c r="A536" s="116"/>
      <c r="B536" s="116"/>
      <c r="C536" s="9"/>
      <c r="D536" s="9"/>
      <c r="E536" s="705">
        <f>Asset17</f>
        <v>0</v>
      </c>
      <c r="F536" s="706"/>
      <c r="G536" s="535"/>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3"/>
      <c r="AZ536" s="533"/>
      <c r="BA536" s="533"/>
      <c r="BB536" s="533"/>
      <c r="BC536" s="533"/>
      <c r="BD536" s="533"/>
      <c r="BE536" s="533"/>
      <c r="BF536" s="533"/>
      <c r="BG536" s="533"/>
      <c r="BH536" s="533"/>
      <c r="BI536" s="533"/>
    </row>
    <row r="537" spans="1:61" hidden="1" outlineLevel="1">
      <c r="A537" s="127"/>
      <c r="B537" s="127"/>
      <c r="C537" s="118"/>
      <c r="D537" s="118"/>
      <c r="E537" s="705">
        <f>Asset18</f>
        <v>0</v>
      </c>
      <c r="F537" s="706"/>
      <c r="G537" s="535"/>
      <c r="H537" s="533"/>
      <c r="I537" s="533"/>
      <c r="J537" s="533"/>
      <c r="K537" s="533"/>
      <c r="L537" s="533"/>
      <c r="M537" s="533"/>
      <c r="N537" s="533"/>
      <c r="O537" s="533"/>
      <c r="P537" s="533"/>
      <c r="Q537" s="533"/>
      <c r="R537" s="533"/>
      <c r="S537" s="533"/>
      <c r="T537" s="533"/>
      <c r="U537" s="533"/>
      <c r="V537" s="533"/>
      <c r="W537" s="533"/>
      <c r="X537" s="533"/>
      <c r="Y537" s="533"/>
      <c r="Z537" s="533"/>
      <c r="AA537" s="533"/>
      <c r="AB537" s="533"/>
      <c r="AC537" s="533"/>
      <c r="AD537" s="533"/>
      <c r="AE537" s="533"/>
      <c r="AF537" s="533"/>
      <c r="AG537" s="533"/>
      <c r="AH537" s="533"/>
      <c r="AI537" s="533"/>
      <c r="AJ537" s="533"/>
      <c r="AK537" s="533"/>
      <c r="AL537" s="533"/>
      <c r="AM537" s="533"/>
      <c r="AN537" s="533"/>
      <c r="AO537" s="533"/>
      <c r="AP537" s="533"/>
      <c r="AQ537" s="533"/>
      <c r="AR537" s="533"/>
      <c r="AS537" s="533"/>
      <c r="AT537" s="533"/>
      <c r="AU537" s="533"/>
      <c r="AV537" s="533"/>
      <c r="AW537" s="533"/>
      <c r="AX537" s="533"/>
      <c r="AY537" s="533"/>
      <c r="AZ537" s="533"/>
      <c r="BA537" s="533"/>
      <c r="BB537" s="533"/>
      <c r="BC537" s="533"/>
      <c r="BD537" s="533"/>
      <c r="BE537" s="533"/>
      <c r="BF537" s="533"/>
      <c r="BG537" s="533"/>
      <c r="BH537" s="533"/>
      <c r="BI537" s="533"/>
    </row>
    <row r="538" spans="1:61" hidden="1" outlineLevel="1">
      <c r="A538" s="116"/>
      <c r="B538" s="116"/>
      <c r="C538" s="9"/>
      <c r="D538" s="9"/>
      <c r="E538" s="705">
        <f>Asset19</f>
        <v>0</v>
      </c>
      <c r="F538" s="706"/>
      <c r="G538" s="535"/>
      <c r="H538" s="533"/>
      <c r="I538" s="533"/>
      <c r="J538" s="533"/>
      <c r="K538" s="533"/>
      <c r="L538" s="533"/>
      <c r="M538" s="533"/>
      <c r="N538" s="533"/>
      <c r="O538" s="533"/>
      <c r="P538" s="533"/>
      <c r="Q538" s="533"/>
      <c r="R538" s="533"/>
      <c r="S538" s="533"/>
      <c r="T538" s="533"/>
      <c r="U538" s="533"/>
      <c r="V538" s="533"/>
      <c r="W538" s="533"/>
      <c r="X538" s="533"/>
      <c r="Y538" s="533"/>
      <c r="Z538" s="533"/>
      <c r="AA538" s="533"/>
      <c r="AB538" s="533"/>
      <c r="AC538" s="533"/>
      <c r="AD538" s="533"/>
      <c r="AE538" s="533"/>
      <c r="AF538" s="533"/>
      <c r="AG538" s="533"/>
      <c r="AH538" s="533"/>
      <c r="AI538" s="533"/>
      <c r="AJ538" s="533"/>
      <c r="AK538" s="533"/>
      <c r="AL538" s="533"/>
      <c r="AM538" s="533"/>
      <c r="AN538" s="533"/>
      <c r="AO538" s="533"/>
      <c r="AP538" s="533"/>
      <c r="AQ538" s="533"/>
      <c r="AR538" s="533"/>
      <c r="AS538" s="533"/>
      <c r="AT538" s="533"/>
      <c r="AU538" s="533"/>
      <c r="AV538" s="533"/>
      <c r="AW538" s="533"/>
      <c r="AX538" s="533"/>
      <c r="AY538" s="533"/>
      <c r="AZ538" s="533"/>
      <c r="BA538" s="533"/>
      <c r="BB538" s="533"/>
      <c r="BC538" s="533"/>
      <c r="BD538" s="533"/>
      <c r="BE538" s="533"/>
      <c r="BF538" s="533"/>
      <c r="BG538" s="533"/>
      <c r="BH538" s="533"/>
      <c r="BI538" s="533"/>
    </row>
    <row r="539" spans="1:61" hidden="1" outlineLevel="1">
      <c r="A539" s="116"/>
      <c r="B539" s="116"/>
      <c r="C539" s="9"/>
      <c r="D539" s="9"/>
      <c r="E539" s="705">
        <f>Asset20</f>
        <v>0</v>
      </c>
      <c r="F539" s="706"/>
      <c r="G539" s="535"/>
      <c r="H539" s="533"/>
      <c r="I539" s="533"/>
      <c r="J539" s="533"/>
      <c r="K539" s="533"/>
      <c r="L539" s="533"/>
      <c r="M539" s="533"/>
      <c r="N539" s="533"/>
      <c r="O539" s="533"/>
      <c r="P539" s="533"/>
      <c r="Q539" s="533"/>
      <c r="R539" s="533"/>
      <c r="S539" s="533"/>
      <c r="T539" s="533"/>
      <c r="U539" s="533"/>
      <c r="V539" s="533"/>
      <c r="W539" s="533"/>
      <c r="X539" s="533"/>
      <c r="Y539" s="533"/>
      <c r="Z539" s="533"/>
      <c r="AA539" s="533"/>
      <c r="AB539" s="533"/>
      <c r="AC539" s="533"/>
      <c r="AD539" s="533"/>
      <c r="AE539" s="533"/>
      <c r="AF539" s="533"/>
      <c r="AG539" s="533"/>
      <c r="AH539" s="533"/>
      <c r="AI539" s="533"/>
      <c r="AJ539" s="533"/>
      <c r="AK539" s="533"/>
      <c r="AL539" s="533"/>
      <c r="AM539" s="533"/>
      <c r="AN539" s="533"/>
      <c r="AO539" s="533"/>
      <c r="AP539" s="533"/>
      <c r="AQ539" s="533"/>
      <c r="AR539" s="533"/>
      <c r="AS539" s="533"/>
      <c r="AT539" s="533"/>
      <c r="AU539" s="533"/>
      <c r="AV539" s="533"/>
      <c r="AW539" s="533"/>
      <c r="AX539" s="533"/>
      <c r="AY539" s="533"/>
      <c r="AZ539" s="533"/>
      <c r="BA539" s="533"/>
      <c r="BB539" s="533"/>
      <c r="BC539" s="533"/>
      <c r="BD539" s="533"/>
      <c r="BE539" s="533"/>
      <c r="BF539" s="533"/>
      <c r="BG539" s="533"/>
      <c r="BH539" s="533"/>
      <c r="BI539" s="533"/>
    </row>
    <row r="540" spans="1:61" hidden="1" outlineLevel="1">
      <c r="A540" s="116"/>
      <c r="B540" s="116"/>
      <c r="C540" s="9"/>
      <c r="D540" s="9"/>
      <c r="E540" s="705">
        <f>Asset21</f>
        <v>0</v>
      </c>
      <c r="F540" s="706"/>
      <c r="G540" s="533"/>
      <c r="H540" s="533"/>
      <c r="I540" s="533"/>
      <c r="J540" s="533"/>
      <c r="K540" s="533"/>
      <c r="L540" s="533"/>
      <c r="M540" s="533"/>
      <c r="N540" s="533"/>
      <c r="O540" s="533"/>
      <c r="P540" s="533"/>
      <c r="Q540" s="533"/>
      <c r="R540" s="533"/>
      <c r="S540" s="533"/>
      <c r="T540" s="533"/>
      <c r="U540" s="533"/>
      <c r="V540" s="533"/>
      <c r="W540" s="533"/>
      <c r="X540" s="533"/>
      <c r="Y540" s="533"/>
      <c r="Z540" s="533"/>
      <c r="AA540" s="533"/>
      <c r="AB540" s="533"/>
      <c r="AC540" s="533"/>
      <c r="AD540" s="533"/>
      <c r="AE540" s="533"/>
      <c r="AF540" s="533"/>
      <c r="AG540" s="533"/>
      <c r="AH540" s="533"/>
      <c r="AI540" s="533"/>
      <c r="AJ540" s="533"/>
      <c r="AK540" s="533"/>
      <c r="AL540" s="533"/>
      <c r="AM540" s="533"/>
      <c r="AN540" s="533"/>
      <c r="AO540" s="533"/>
      <c r="AP540" s="533"/>
      <c r="AQ540" s="533"/>
      <c r="AR540" s="533"/>
      <c r="AS540" s="533"/>
      <c r="AT540" s="533"/>
      <c r="AU540" s="533"/>
      <c r="AV540" s="533"/>
      <c r="AW540" s="533"/>
      <c r="AX540" s="533"/>
      <c r="AY540" s="533"/>
      <c r="AZ540" s="533"/>
      <c r="BA540" s="533"/>
      <c r="BB540" s="533"/>
      <c r="BC540" s="533"/>
      <c r="BD540" s="533"/>
      <c r="BE540" s="533"/>
      <c r="BF540" s="533"/>
      <c r="BG540" s="533"/>
      <c r="BH540" s="533"/>
      <c r="BI540" s="533"/>
    </row>
    <row r="541" spans="1:61" hidden="1" outlineLevel="1">
      <c r="A541" s="116"/>
      <c r="B541" s="116"/>
      <c r="C541" s="9"/>
      <c r="D541" s="9"/>
      <c r="E541" s="705">
        <f>Asset22</f>
        <v>0</v>
      </c>
      <c r="F541" s="706"/>
      <c r="G541" s="533"/>
      <c r="H541" s="533"/>
      <c r="I541" s="533"/>
      <c r="J541" s="533"/>
      <c r="K541" s="533"/>
      <c r="L541" s="533"/>
      <c r="M541" s="533"/>
      <c r="N541" s="533"/>
      <c r="O541" s="533"/>
      <c r="P541" s="533"/>
      <c r="Q541" s="533"/>
      <c r="R541" s="533"/>
      <c r="S541" s="533"/>
      <c r="T541" s="533"/>
      <c r="U541" s="533"/>
      <c r="V541" s="533"/>
      <c r="W541" s="533"/>
      <c r="X541" s="533"/>
      <c r="Y541" s="533"/>
      <c r="Z541" s="533"/>
      <c r="AA541" s="533"/>
      <c r="AB541" s="533"/>
      <c r="AC541" s="533"/>
      <c r="AD541" s="533"/>
      <c r="AE541" s="533"/>
      <c r="AF541" s="533"/>
      <c r="AG541" s="533"/>
      <c r="AH541" s="533"/>
      <c r="AI541" s="533"/>
      <c r="AJ541" s="533"/>
      <c r="AK541" s="533"/>
      <c r="AL541" s="533"/>
      <c r="AM541" s="533"/>
      <c r="AN541" s="533"/>
      <c r="AO541" s="533"/>
      <c r="AP541" s="533"/>
      <c r="AQ541" s="533"/>
      <c r="AR541" s="533"/>
      <c r="AS541" s="533"/>
      <c r="AT541" s="533"/>
      <c r="AU541" s="533"/>
      <c r="AV541" s="533"/>
      <c r="AW541" s="533"/>
      <c r="AX541" s="533"/>
      <c r="AY541" s="533"/>
      <c r="AZ541" s="533"/>
      <c r="BA541" s="533"/>
      <c r="BB541" s="533"/>
      <c r="BC541" s="533"/>
      <c r="BD541" s="533"/>
      <c r="BE541" s="533"/>
      <c r="BF541" s="533"/>
      <c r="BG541" s="533"/>
      <c r="BH541" s="533"/>
      <c r="BI541" s="533"/>
    </row>
    <row r="542" spans="1:61" hidden="1" outlineLevel="1">
      <c r="A542" s="116"/>
      <c r="B542" s="116"/>
      <c r="C542" s="9"/>
      <c r="D542" s="9"/>
      <c r="E542" s="705">
        <f>Asset23</f>
        <v>0</v>
      </c>
      <c r="F542" s="706"/>
      <c r="G542" s="533"/>
      <c r="H542" s="533"/>
      <c r="I542" s="533"/>
      <c r="J542" s="533"/>
      <c r="K542" s="533"/>
      <c r="L542" s="533"/>
      <c r="M542" s="533"/>
      <c r="N542" s="533"/>
      <c r="O542" s="533"/>
      <c r="P542" s="533"/>
      <c r="Q542" s="533"/>
      <c r="R542" s="533"/>
      <c r="S542" s="533"/>
      <c r="T542" s="533"/>
      <c r="U542" s="533"/>
      <c r="V542" s="533"/>
      <c r="W542" s="533"/>
      <c r="X542" s="533"/>
      <c r="Y542" s="533"/>
      <c r="Z542" s="533"/>
      <c r="AA542" s="533"/>
      <c r="AB542" s="533"/>
      <c r="AC542" s="533"/>
      <c r="AD542" s="533"/>
      <c r="AE542" s="533"/>
      <c r="AF542" s="533"/>
      <c r="AG542" s="533"/>
      <c r="AH542" s="533"/>
      <c r="AI542" s="533"/>
      <c r="AJ542" s="533"/>
      <c r="AK542" s="533"/>
      <c r="AL542" s="533"/>
      <c r="AM542" s="533"/>
      <c r="AN542" s="533"/>
      <c r="AO542" s="533"/>
      <c r="AP542" s="533"/>
      <c r="AQ542" s="533"/>
      <c r="AR542" s="533"/>
      <c r="AS542" s="533"/>
      <c r="AT542" s="533"/>
      <c r="AU542" s="533"/>
      <c r="AV542" s="533"/>
      <c r="AW542" s="533"/>
      <c r="AX542" s="533"/>
      <c r="AY542" s="533"/>
      <c r="AZ542" s="533"/>
      <c r="BA542" s="533"/>
      <c r="BB542" s="533"/>
      <c r="BC542" s="533"/>
      <c r="BD542" s="533"/>
      <c r="BE542" s="533"/>
      <c r="BF542" s="533"/>
      <c r="BG542" s="533"/>
      <c r="BH542" s="533"/>
      <c r="BI542" s="533"/>
    </row>
    <row r="543" spans="1:61" hidden="1" outlineLevel="1">
      <c r="A543" s="116"/>
      <c r="B543" s="116"/>
      <c r="C543" s="9"/>
      <c r="D543" s="9"/>
      <c r="E543" s="705">
        <f>Asset24</f>
        <v>0</v>
      </c>
      <c r="F543" s="706"/>
      <c r="G543" s="533"/>
      <c r="H543" s="533"/>
      <c r="I543" s="533"/>
      <c r="J543" s="533"/>
      <c r="K543" s="533"/>
      <c r="L543" s="533"/>
      <c r="M543" s="533"/>
      <c r="N543" s="533"/>
      <c r="O543" s="533"/>
      <c r="P543" s="533"/>
      <c r="Q543" s="533"/>
      <c r="R543" s="533"/>
      <c r="S543" s="533"/>
      <c r="T543" s="533"/>
      <c r="U543" s="533"/>
      <c r="V543" s="533"/>
      <c r="W543" s="533"/>
      <c r="X543" s="533"/>
      <c r="Y543" s="533"/>
      <c r="Z543" s="533"/>
      <c r="AA543" s="533"/>
      <c r="AB543" s="533"/>
      <c r="AC543" s="533"/>
      <c r="AD543" s="533"/>
      <c r="AE543" s="533"/>
      <c r="AF543" s="533"/>
      <c r="AG543" s="533"/>
      <c r="AH543" s="533"/>
      <c r="AI543" s="533"/>
      <c r="AJ543" s="533"/>
      <c r="AK543" s="533"/>
      <c r="AL543" s="533"/>
      <c r="AM543" s="533"/>
      <c r="AN543" s="533"/>
      <c r="AO543" s="533"/>
      <c r="AP543" s="533"/>
      <c r="AQ543" s="533"/>
      <c r="AR543" s="533"/>
      <c r="AS543" s="533"/>
      <c r="AT543" s="533"/>
      <c r="AU543" s="533"/>
      <c r="AV543" s="533"/>
      <c r="AW543" s="533"/>
      <c r="AX543" s="533"/>
      <c r="AY543" s="533"/>
      <c r="AZ543" s="533"/>
      <c r="BA543" s="533"/>
      <c r="BB543" s="533"/>
      <c r="BC543" s="533"/>
      <c r="BD543" s="533"/>
      <c r="BE543" s="533"/>
      <c r="BF543" s="533"/>
      <c r="BG543" s="533"/>
      <c r="BH543" s="533"/>
      <c r="BI543" s="533"/>
    </row>
    <row r="544" spans="1:61" hidden="1" outlineLevel="1">
      <c r="A544" s="116"/>
      <c r="B544" s="116"/>
      <c r="C544" s="9"/>
      <c r="D544" s="9"/>
      <c r="E544" s="705">
        <f>Asset25</f>
        <v>0</v>
      </c>
      <c r="F544" s="706"/>
      <c r="G544" s="533"/>
      <c r="H544" s="533"/>
      <c r="I544" s="533"/>
      <c r="J544" s="533"/>
      <c r="K544" s="533"/>
      <c r="L544" s="533"/>
      <c r="M544" s="533"/>
      <c r="N544" s="533"/>
      <c r="O544" s="533"/>
      <c r="P544" s="533"/>
      <c r="Q544" s="533"/>
      <c r="R544" s="533"/>
      <c r="S544" s="533"/>
      <c r="T544" s="533"/>
      <c r="U544" s="533"/>
      <c r="V544" s="533"/>
      <c r="W544" s="533"/>
      <c r="X544" s="533"/>
      <c r="Y544" s="533"/>
      <c r="Z544" s="533"/>
      <c r="AA544" s="533"/>
      <c r="AB544" s="533"/>
      <c r="AC544" s="533"/>
      <c r="AD544" s="533"/>
      <c r="AE544" s="533"/>
      <c r="AF544" s="533"/>
      <c r="AG544" s="533"/>
      <c r="AH544" s="533"/>
      <c r="AI544" s="533"/>
      <c r="AJ544" s="533"/>
      <c r="AK544" s="533"/>
      <c r="AL544" s="533"/>
      <c r="AM544" s="533"/>
      <c r="AN544" s="533"/>
      <c r="AO544" s="533"/>
      <c r="AP544" s="533"/>
      <c r="AQ544" s="533"/>
      <c r="AR544" s="533"/>
      <c r="AS544" s="533"/>
      <c r="AT544" s="533"/>
      <c r="AU544" s="533"/>
      <c r="AV544" s="533"/>
      <c r="AW544" s="533"/>
      <c r="AX544" s="533"/>
      <c r="AY544" s="533"/>
      <c r="AZ544" s="533"/>
      <c r="BA544" s="533"/>
      <c r="BB544" s="533"/>
      <c r="BC544" s="533"/>
      <c r="BD544" s="533"/>
      <c r="BE544" s="533"/>
      <c r="BF544" s="533"/>
      <c r="BG544" s="533"/>
      <c r="BH544" s="533"/>
      <c r="BI544" s="533"/>
    </row>
    <row r="545" spans="1:61" hidden="1" outlineLevel="1">
      <c r="A545" s="116"/>
      <c r="B545" s="116"/>
      <c r="C545" s="9"/>
      <c r="D545" s="9"/>
      <c r="E545" s="705">
        <f>Asset26</f>
        <v>0</v>
      </c>
      <c r="F545" s="706"/>
      <c r="G545" s="533"/>
      <c r="H545" s="533"/>
      <c r="I545" s="533"/>
      <c r="J545" s="533"/>
      <c r="K545" s="533"/>
      <c r="L545" s="533"/>
      <c r="M545" s="533"/>
      <c r="N545" s="533"/>
      <c r="O545" s="533"/>
      <c r="P545" s="533"/>
      <c r="Q545" s="533"/>
      <c r="R545" s="533"/>
      <c r="S545" s="533"/>
      <c r="T545" s="533"/>
      <c r="U545" s="533"/>
      <c r="V545" s="533"/>
      <c r="W545" s="533"/>
      <c r="X545" s="533"/>
      <c r="Y545" s="533"/>
      <c r="Z545" s="533"/>
      <c r="AA545" s="533"/>
      <c r="AB545" s="533"/>
      <c r="AC545" s="533"/>
      <c r="AD545" s="533"/>
      <c r="AE545" s="533"/>
      <c r="AF545" s="533"/>
      <c r="AG545" s="533"/>
      <c r="AH545" s="533"/>
      <c r="AI545" s="533"/>
      <c r="AJ545" s="533"/>
      <c r="AK545" s="533"/>
      <c r="AL545" s="533"/>
      <c r="AM545" s="533"/>
      <c r="AN545" s="533"/>
      <c r="AO545" s="533"/>
      <c r="AP545" s="533"/>
      <c r="AQ545" s="533"/>
      <c r="AR545" s="533"/>
      <c r="AS545" s="533"/>
      <c r="AT545" s="533"/>
      <c r="AU545" s="533"/>
      <c r="AV545" s="533"/>
      <c r="AW545" s="533"/>
      <c r="AX545" s="533"/>
      <c r="AY545" s="533"/>
      <c r="AZ545" s="533"/>
      <c r="BA545" s="533"/>
      <c r="BB545" s="533"/>
      <c r="BC545" s="533"/>
      <c r="BD545" s="533"/>
      <c r="BE545" s="533"/>
      <c r="BF545" s="533"/>
      <c r="BG545" s="533"/>
      <c r="BH545" s="533"/>
      <c r="BI545" s="533"/>
    </row>
    <row r="546" spans="1:61" hidden="1" outlineLevel="1">
      <c r="A546" s="116"/>
      <c r="B546" s="116"/>
      <c r="C546" s="9"/>
      <c r="D546" s="9"/>
      <c r="E546" s="707">
        <f>Asset27</f>
        <v>0</v>
      </c>
      <c r="F546" s="708"/>
      <c r="G546" s="533"/>
      <c r="H546" s="533"/>
      <c r="I546" s="533"/>
      <c r="J546" s="533"/>
      <c r="K546" s="533"/>
      <c r="L546" s="533"/>
      <c r="M546" s="533"/>
      <c r="N546" s="533"/>
      <c r="O546" s="533"/>
      <c r="P546" s="533"/>
      <c r="Q546" s="533"/>
      <c r="R546" s="533"/>
      <c r="S546" s="533"/>
      <c r="T546" s="533"/>
      <c r="U546" s="533"/>
      <c r="V546" s="533"/>
      <c r="W546" s="533"/>
      <c r="X546" s="533"/>
      <c r="Y546" s="533"/>
      <c r="Z546" s="533"/>
      <c r="AA546" s="533"/>
      <c r="AB546" s="533"/>
      <c r="AC546" s="533"/>
      <c r="AD546" s="533"/>
      <c r="AE546" s="533"/>
      <c r="AF546" s="533"/>
      <c r="AG546" s="533"/>
      <c r="AH546" s="533"/>
      <c r="AI546" s="533"/>
      <c r="AJ546" s="533"/>
      <c r="AK546" s="533"/>
      <c r="AL546" s="533"/>
      <c r="AM546" s="533"/>
      <c r="AN546" s="533"/>
      <c r="AO546" s="533"/>
      <c r="AP546" s="533"/>
      <c r="AQ546" s="533"/>
      <c r="AR546" s="533"/>
      <c r="AS546" s="533"/>
      <c r="AT546" s="533"/>
      <c r="AU546" s="533"/>
      <c r="AV546" s="533"/>
      <c r="AW546" s="533"/>
      <c r="AX546" s="533"/>
      <c r="AY546" s="533"/>
      <c r="AZ546" s="533"/>
      <c r="BA546" s="533"/>
      <c r="BB546" s="533"/>
      <c r="BC546" s="533"/>
      <c r="BD546" s="533"/>
      <c r="BE546" s="533"/>
      <c r="BF546" s="533"/>
      <c r="BG546" s="533"/>
      <c r="BH546" s="533"/>
      <c r="BI546" s="533"/>
    </row>
    <row r="547" spans="1:61" hidden="1" outlineLevel="1">
      <c r="A547" s="116"/>
      <c r="B547" s="116"/>
      <c r="C547" s="9"/>
      <c r="D547" s="9"/>
      <c r="E547" s="705">
        <f>Asset28</f>
        <v>0</v>
      </c>
      <c r="F547" s="706"/>
      <c r="G547" s="533"/>
      <c r="H547" s="533"/>
      <c r="I547" s="533"/>
      <c r="J547" s="533"/>
      <c r="K547" s="533"/>
      <c r="L547" s="533"/>
      <c r="M547" s="533"/>
      <c r="N547" s="533"/>
      <c r="O547" s="533"/>
      <c r="P547" s="533"/>
      <c r="Q547" s="533"/>
      <c r="R547" s="533"/>
      <c r="S547" s="533"/>
      <c r="T547" s="533"/>
      <c r="U547" s="533"/>
      <c r="V547" s="533"/>
      <c r="W547" s="533"/>
      <c r="X547" s="533"/>
      <c r="Y547" s="533"/>
      <c r="Z547" s="533"/>
      <c r="AA547" s="533"/>
      <c r="AB547" s="533"/>
      <c r="AC547" s="533"/>
      <c r="AD547" s="533"/>
      <c r="AE547" s="533"/>
      <c r="AF547" s="533"/>
      <c r="AG547" s="533"/>
      <c r="AH547" s="533"/>
      <c r="AI547" s="533"/>
      <c r="AJ547" s="533"/>
      <c r="AK547" s="533"/>
      <c r="AL547" s="533"/>
      <c r="AM547" s="533"/>
      <c r="AN547" s="533"/>
      <c r="AO547" s="533"/>
      <c r="AP547" s="533"/>
      <c r="AQ547" s="533"/>
      <c r="AR547" s="533"/>
      <c r="AS547" s="533"/>
      <c r="AT547" s="533"/>
      <c r="AU547" s="533"/>
      <c r="AV547" s="533"/>
      <c r="AW547" s="533"/>
      <c r="AX547" s="533"/>
      <c r="AY547" s="533"/>
      <c r="AZ547" s="533"/>
      <c r="BA547" s="533"/>
      <c r="BB547" s="533"/>
      <c r="BC547" s="533"/>
      <c r="BD547" s="533"/>
      <c r="BE547" s="533"/>
      <c r="BF547" s="533"/>
      <c r="BG547" s="533"/>
      <c r="BH547" s="533"/>
      <c r="BI547" s="533"/>
    </row>
    <row r="548" spans="1:61" hidden="1" outlineLevel="1">
      <c r="A548" s="116"/>
      <c r="B548" s="116"/>
      <c r="C548" s="9"/>
      <c r="D548" s="9"/>
      <c r="E548" s="703">
        <f>Asset29</f>
        <v>0</v>
      </c>
      <c r="F548" s="704"/>
      <c r="G548" s="535"/>
      <c r="H548" s="533"/>
      <c r="I548" s="533"/>
      <c r="J548" s="533"/>
      <c r="K548" s="533"/>
      <c r="L548" s="533"/>
      <c r="M548" s="533"/>
      <c r="N548" s="533"/>
      <c r="O548" s="533"/>
      <c r="P548" s="533"/>
      <c r="Q548" s="533"/>
      <c r="R548" s="533"/>
      <c r="S548" s="533"/>
      <c r="T548" s="533"/>
      <c r="U548" s="533"/>
      <c r="V548" s="533"/>
      <c r="W548" s="533"/>
      <c r="X548" s="533"/>
      <c r="Y548" s="533"/>
      <c r="Z548" s="533"/>
      <c r="AA548" s="533"/>
      <c r="AB548" s="533"/>
      <c r="AC548" s="533"/>
      <c r="AD548" s="533"/>
      <c r="AE548" s="533"/>
      <c r="AF548" s="533"/>
      <c r="AG548" s="533"/>
      <c r="AH548" s="533"/>
      <c r="AI548" s="533"/>
      <c r="AJ548" s="533"/>
      <c r="AK548" s="533"/>
      <c r="AL548" s="533"/>
      <c r="AM548" s="533"/>
      <c r="AN548" s="533"/>
      <c r="AO548" s="533"/>
      <c r="AP548" s="533"/>
      <c r="AQ548" s="533"/>
      <c r="AR548" s="533"/>
      <c r="AS548" s="533"/>
      <c r="AT548" s="533"/>
      <c r="AU548" s="533"/>
      <c r="AV548" s="533"/>
      <c r="AW548" s="533"/>
      <c r="AX548" s="533"/>
      <c r="AY548" s="533"/>
      <c r="AZ548" s="533"/>
      <c r="BA548" s="533"/>
      <c r="BB548" s="533"/>
      <c r="BC548" s="533"/>
      <c r="BD548" s="533"/>
      <c r="BE548" s="533"/>
      <c r="BF548" s="533"/>
      <c r="BG548" s="533"/>
      <c r="BH548" s="533"/>
      <c r="BI548" s="533"/>
    </row>
    <row r="549" spans="1:61" hidden="1" outlineLevel="1">
      <c r="A549" s="116"/>
      <c r="B549" s="116"/>
      <c r="C549" s="9"/>
      <c r="D549" s="9"/>
      <c r="E549" s="703">
        <f>Asset30</f>
        <v>0</v>
      </c>
      <c r="F549" s="704"/>
      <c r="G549" s="535"/>
      <c r="H549" s="533"/>
      <c r="I549" s="533"/>
      <c r="J549" s="533"/>
      <c r="K549" s="533"/>
      <c r="L549" s="533"/>
      <c r="M549" s="533"/>
      <c r="N549" s="533"/>
      <c r="O549" s="533"/>
      <c r="P549" s="533"/>
      <c r="Q549" s="533"/>
      <c r="R549" s="533"/>
      <c r="S549" s="533"/>
      <c r="T549" s="533"/>
      <c r="U549" s="533"/>
      <c r="V549" s="533"/>
      <c r="W549" s="533"/>
      <c r="X549" s="533"/>
      <c r="Y549" s="533"/>
      <c r="Z549" s="533"/>
      <c r="AA549" s="533"/>
      <c r="AB549" s="533"/>
      <c r="AC549" s="533"/>
      <c r="AD549" s="533"/>
      <c r="AE549" s="533"/>
      <c r="AF549" s="533"/>
      <c r="AG549" s="533"/>
      <c r="AH549" s="533"/>
      <c r="AI549" s="533"/>
      <c r="AJ549" s="533"/>
      <c r="AK549" s="533"/>
      <c r="AL549" s="533"/>
      <c r="AM549" s="533"/>
      <c r="AN549" s="533"/>
      <c r="AO549" s="533"/>
      <c r="AP549" s="533"/>
      <c r="AQ549" s="533"/>
      <c r="AR549" s="533"/>
      <c r="AS549" s="533"/>
      <c r="AT549" s="533"/>
      <c r="AU549" s="533"/>
      <c r="AV549" s="533"/>
      <c r="AW549" s="533"/>
      <c r="AX549" s="533"/>
      <c r="AY549" s="533"/>
      <c r="AZ549" s="533"/>
      <c r="BA549" s="533"/>
      <c r="BB549" s="533"/>
      <c r="BC549" s="533"/>
      <c r="BD549" s="533"/>
      <c r="BE549" s="533"/>
      <c r="BF549" s="533"/>
      <c r="BG549" s="533"/>
      <c r="BH549" s="533"/>
      <c r="BI549" s="533"/>
    </row>
    <row r="550" spans="1:61" hidden="1" outlineLevel="2">
      <c r="A550" s="116"/>
      <c r="B550" s="116"/>
      <c r="C550" s="9"/>
      <c r="D550" s="9"/>
      <c r="E550" s="703">
        <f>Asset31</f>
        <v>0</v>
      </c>
      <c r="F550" s="704"/>
      <c r="G550" s="535"/>
      <c r="H550" s="533"/>
      <c r="I550" s="533"/>
      <c r="J550" s="533"/>
      <c r="K550" s="533"/>
      <c r="L550" s="533"/>
      <c r="M550" s="533"/>
      <c r="N550" s="533"/>
      <c r="O550" s="533"/>
      <c r="P550" s="533"/>
      <c r="Q550" s="533"/>
      <c r="R550" s="533"/>
      <c r="S550" s="533"/>
      <c r="T550" s="533"/>
      <c r="U550" s="533"/>
      <c r="V550" s="533"/>
      <c r="W550" s="533"/>
      <c r="X550" s="533"/>
      <c r="Y550" s="533"/>
      <c r="Z550" s="533"/>
      <c r="AA550" s="533"/>
      <c r="AB550" s="533"/>
      <c r="AC550" s="533"/>
      <c r="AD550" s="533"/>
      <c r="AE550" s="533"/>
      <c r="AF550" s="533"/>
      <c r="AG550" s="533"/>
      <c r="AH550" s="533"/>
      <c r="AI550" s="533"/>
      <c r="AJ550" s="533"/>
      <c r="AK550" s="533"/>
      <c r="AL550" s="533"/>
      <c r="AM550" s="533"/>
      <c r="AN550" s="533"/>
      <c r="AO550" s="533"/>
      <c r="AP550" s="533"/>
      <c r="AQ550" s="533"/>
      <c r="AR550" s="533"/>
      <c r="AS550" s="533"/>
      <c r="AT550" s="533"/>
      <c r="AU550" s="533"/>
      <c r="AV550" s="533"/>
      <c r="AW550" s="533"/>
      <c r="AX550" s="533"/>
      <c r="AY550" s="533"/>
      <c r="AZ550" s="533"/>
      <c r="BA550" s="533"/>
      <c r="BB550" s="533"/>
      <c r="BC550" s="533"/>
      <c r="BD550" s="533"/>
      <c r="BE550" s="533"/>
      <c r="BF550" s="533"/>
      <c r="BG550" s="533"/>
      <c r="BH550" s="533"/>
      <c r="BI550" s="533"/>
    </row>
    <row r="551" spans="1:61" hidden="1" outlineLevel="2">
      <c r="A551" s="116"/>
      <c r="B551" s="116"/>
      <c r="C551" s="9"/>
      <c r="D551" s="9"/>
      <c r="E551" s="703">
        <f>Asset32</f>
        <v>0</v>
      </c>
      <c r="F551" s="704"/>
      <c r="G551" s="535"/>
      <c r="H551" s="533"/>
      <c r="I551" s="533"/>
      <c r="J551" s="533"/>
      <c r="K551" s="533"/>
      <c r="L551" s="533"/>
      <c r="M551" s="533"/>
      <c r="N551" s="533"/>
      <c r="O551" s="533"/>
      <c r="P551" s="533"/>
      <c r="Q551" s="533"/>
      <c r="R551" s="533"/>
      <c r="S551" s="533"/>
      <c r="T551" s="533"/>
      <c r="U551" s="533"/>
      <c r="V551" s="533"/>
      <c r="W551" s="533"/>
      <c r="X551" s="533"/>
      <c r="Y551" s="533"/>
      <c r="Z551" s="533"/>
      <c r="AA551" s="533"/>
      <c r="AB551" s="533"/>
      <c r="AC551" s="533"/>
      <c r="AD551" s="533"/>
      <c r="AE551" s="533"/>
      <c r="AF551" s="533"/>
      <c r="AG551" s="533"/>
      <c r="AH551" s="533"/>
      <c r="AI551" s="533"/>
      <c r="AJ551" s="533"/>
      <c r="AK551" s="533"/>
      <c r="AL551" s="533"/>
      <c r="AM551" s="533"/>
      <c r="AN551" s="533"/>
      <c r="AO551" s="533"/>
      <c r="AP551" s="533"/>
      <c r="AQ551" s="533"/>
      <c r="AR551" s="533"/>
      <c r="AS551" s="533"/>
      <c r="AT551" s="533"/>
      <c r="AU551" s="533"/>
      <c r="AV551" s="533"/>
      <c r="AW551" s="533"/>
      <c r="AX551" s="533"/>
      <c r="AY551" s="533"/>
      <c r="AZ551" s="533"/>
      <c r="BA551" s="533"/>
      <c r="BB551" s="533"/>
      <c r="BC551" s="533"/>
      <c r="BD551" s="533"/>
      <c r="BE551" s="533"/>
      <c r="BF551" s="533"/>
      <c r="BG551" s="533"/>
      <c r="BH551" s="533"/>
      <c r="BI551" s="533"/>
    </row>
    <row r="552" spans="1:61" hidden="1" outlineLevel="2">
      <c r="A552" s="116"/>
      <c r="B552" s="116"/>
      <c r="C552" s="9"/>
      <c r="D552" s="9"/>
      <c r="E552" s="703">
        <f>Asset33</f>
        <v>0</v>
      </c>
      <c r="F552" s="704"/>
      <c r="G552" s="535"/>
      <c r="H552" s="533"/>
      <c r="I552" s="533"/>
      <c r="J552" s="533"/>
      <c r="K552" s="533"/>
      <c r="L552" s="533"/>
      <c r="M552" s="533"/>
      <c r="N552" s="533"/>
      <c r="O552" s="533"/>
      <c r="P552" s="533"/>
      <c r="Q552" s="533"/>
      <c r="R552" s="533"/>
      <c r="S552" s="533"/>
      <c r="T552" s="533"/>
      <c r="U552" s="533"/>
      <c r="V552" s="533"/>
      <c r="W552" s="533"/>
      <c r="X552" s="533"/>
      <c r="Y552" s="533"/>
      <c r="Z552" s="533"/>
      <c r="AA552" s="533"/>
      <c r="AB552" s="533"/>
      <c r="AC552" s="533"/>
      <c r="AD552" s="533"/>
      <c r="AE552" s="533"/>
      <c r="AF552" s="533"/>
      <c r="AG552" s="533"/>
      <c r="AH552" s="533"/>
      <c r="AI552" s="533"/>
      <c r="AJ552" s="533"/>
      <c r="AK552" s="533"/>
      <c r="AL552" s="533"/>
      <c r="AM552" s="533"/>
      <c r="AN552" s="533"/>
      <c r="AO552" s="533"/>
      <c r="AP552" s="533"/>
      <c r="AQ552" s="533"/>
      <c r="AR552" s="533"/>
      <c r="AS552" s="533"/>
      <c r="AT552" s="533"/>
      <c r="AU552" s="533"/>
      <c r="AV552" s="533"/>
      <c r="AW552" s="533"/>
      <c r="AX552" s="533"/>
      <c r="AY552" s="533"/>
      <c r="AZ552" s="533"/>
      <c r="BA552" s="533"/>
      <c r="BB552" s="533"/>
      <c r="BC552" s="533"/>
      <c r="BD552" s="533"/>
      <c r="BE552" s="533"/>
      <c r="BF552" s="533"/>
      <c r="BG552" s="533"/>
      <c r="BH552" s="533"/>
      <c r="BI552" s="533"/>
    </row>
    <row r="553" spans="1:61" hidden="1" outlineLevel="2">
      <c r="A553" s="116"/>
      <c r="B553" s="116"/>
      <c r="C553" s="9"/>
      <c r="D553" s="9"/>
      <c r="E553" s="703">
        <f>Asset34</f>
        <v>0</v>
      </c>
      <c r="F553" s="704"/>
      <c r="G553" s="535"/>
      <c r="H553" s="533"/>
      <c r="I553" s="533"/>
      <c r="J553" s="533"/>
      <c r="K553" s="533"/>
      <c r="L553" s="533"/>
      <c r="M553" s="533"/>
      <c r="N553" s="533"/>
      <c r="O553" s="533"/>
      <c r="P553" s="533"/>
      <c r="Q553" s="533"/>
      <c r="R553" s="533"/>
      <c r="S553" s="533"/>
      <c r="T553" s="533"/>
      <c r="U553" s="533"/>
      <c r="V553" s="533"/>
      <c r="W553" s="533"/>
      <c r="X553" s="533"/>
      <c r="Y553" s="533"/>
      <c r="Z553" s="533"/>
      <c r="AA553" s="533"/>
      <c r="AB553" s="533"/>
      <c r="AC553" s="533"/>
      <c r="AD553" s="533"/>
      <c r="AE553" s="533"/>
      <c r="AF553" s="533"/>
      <c r="AG553" s="533"/>
      <c r="AH553" s="533"/>
      <c r="AI553" s="533"/>
      <c r="AJ553" s="533"/>
      <c r="AK553" s="533"/>
      <c r="AL553" s="533"/>
      <c r="AM553" s="533"/>
      <c r="AN553" s="533"/>
      <c r="AO553" s="533"/>
      <c r="AP553" s="533"/>
      <c r="AQ553" s="533"/>
      <c r="AR553" s="533"/>
      <c r="AS553" s="533"/>
      <c r="AT553" s="533"/>
      <c r="AU553" s="533"/>
      <c r="AV553" s="533"/>
      <c r="AW553" s="533"/>
      <c r="AX553" s="533"/>
      <c r="AY553" s="533"/>
      <c r="AZ553" s="533"/>
      <c r="BA553" s="533"/>
      <c r="BB553" s="533"/>
      <c r="BC553" s="533"/>
      <c r="BD553" s="533"/>
      <c r="BE553" s="533"/>
      <c r="BF553" s="533"/>
      <c r="BG553" s="533"/>
      <c r="BH553" s="533"/>
      <c r="BI553" s="533"/>
    </row>
    <row r="554" spans="1:61" hidden="1" outlineLevel="2">
      <c r="A554" s="116"/>
      <c r="B554" s="116"/>
      <c r="C554" s="9"/>
      <c r="D554" s="9"/>
      <c r="E554" s="703">
        <f>Asset35</f>
        <v>0</v>
      </c>
      <c r="F554" s="704"/>
      <c r="G554" s="535"/>
      <c r="H554" s="533"/>
      <c r="I554" s="533"/>
      <c r="J554" s="533"/>
      <c r="K554" s="533"/>
      <c r="L554" s="533"/>
      <c r="M554" s="533"/>
      <c r="N554" s="533"/>
      <c r="O554" s="533"/>
      <c r="P554" s="533"/>
      <c r="Q554" s="533"/>
      <c r="R554" s="533"/>
      <c r="S554" s="533"/>
      <c r="T554" s="533"/>
      <c r="U554" s="533"/>
      <c r="V554" s="533"/>
      <c r="W554" s="533"/>
      <c r="X554" s="533"/>
      <c r="Y554" s="533"/>
      <c r="Z554" s="533"/>
      <c r="AA554" s="533"/>
      <c r="AB554" s="533"/>
      <c r="AC554" s="533"/>
      <c r="AD554" s="533"/>
      <c r="AE554" s="533"/>
      <c r="AF554" s="533"/>
      <c r="AG554" s="533"/>
      <c r="AH554" s="533"/>
      <c r="AI554" s="533"/>
      <c r="AJ554" s="533"/>
      <c r="AK554" s="533"/>
      <c r="AL554" s="533"/>
      <c r="AM554" s="533"/>
      <c r="AN554" s="533"/>
      <c r="AO554" s="533"/>
      <c r="AP554" s="533"/>
      <c r="AQ554" s="533"/>
      <c r="AR554" s="533"/>
      <c r="AS554" s="533"/>
      <c r="AT554" s="533"/>
      <c r="AU554" s="533"/>
      <c r="AV554" s="533"/>
      <c r="AW554" s="533"/>
      <c r="AX554" s="533"/>
      <c r="AY554" s="533"/>
      <c r="AZ554" s="533"/>
      <c r="BA554" s="533"/>
      <c r="BB554" s="533"/>
      <c r="BC554" s="533"/>
      <c r="BD554" s="533"/>
      <c r="BE554" s="533"/>
      <c r="BF554" s="533"/>
      <c r="BG554" s="533"/>
      <c r="BH554" s="533"/>
      <c r="BI554" s="533"/>
    </row>
    <row r="555" spans="1:61" hidden="1" outlineLevel="2">
      <c r="A555" s="116"/>
      <c r="B555" s="116"/>
      <c r="C555" s="9"/>
      <c r="D555" s="9"/>
      <c r="E555" s="703">
        <f>Asset36</f>
        <v>0</v>
      </c>
      <c r="F555" s="704"/>
      <c r="G555" s="535"/>
      <c r="H555" s="533"/>
      <c r="I555" s="533"/>
      <c r="J555" s="533"/>
      <c r="K555" s="533"/>
      <c r="L555" s="533"/>
      <c r="M555" s="533"/>
      <c r="N555" s="533"/>
      <c r="O555" s="533"/>
      <c r="P555" s="533"/>
      <c r="Q555" s="533"/>
      <c r="R555" s="533"/>
      <c r="S555" s="533"/>
      <c r="T555" s="533"/>
      <c r="U555" s="533"/>
      <c r="V555" s="533"/>
      <c r="W555" s="533"/>
      <c r="X555" s="533"/>
      <c r="Y555" s="533"/>
      <c r="Z555" s="533"/>
      <c r="AA555" s="533"/>
      <c r="AB555" s="533"/>
      <c r="AC555" s="533"/>
      <c r="AD555" s="533"/>
      <c r="AE555" s="533"/>
      <c r="AF555" s="533"/>
      <c r="AG555" s="533"/>
      <c r="AH555" s="533"/>
      <c r="AI555" s="533"/>
      <c r="AJ555" s="533"/>
      <c r="AK555" s="533"/>
      <c r="AL555" s="533"/>
      <c r="AM555" s="533"/>
      <c r="AN555" s="533"/>
      <c r="AO555" s="533"/>
      <c r="AP555" s="533"/>
      <c r="AQ555" s="533"/>
      <c r="AR555" s="533"/>
      <c r="AS555" s="533"/>
      <c r="AT555" s="533"/>
      <c r="AU555" s="533"/>
      <c r="AV555" s="533"/>
      <c r="AW555" s="533"/>
      <c r="AX555" s="533"/>
      <c r="AY555" s="533"/>
      <c r="AZ555" s="533"/>
      <c r="BA555" s="533"/>
      <c r="BB555" s="533"/>
      <c r="BC555" s="533"/>
      <c r="BD555" s="533"/>
      <c r="BE555" s="533"/>
      <c r="BF555" s="533"/>
      <c r="BG555" s="533"/>
      <c r="BH555" s="533"/>
      <c r="BI555" s="533"/>
    </row>
    <row r="556" spans="1:61" hidden="1" outlineLevel="2">
      <c r="A556" s="116"/>
      <c r="B556" s="116"/>
      <c r="C556" s="9"/>
      <c r="D556" s="9"/>
      <c r="E556" s="703">
        <f>Asset37</f>
        <v>0</v>
      </c>
      <c r="F556" s="704"/>
      <c r="G556" s="535"/>
      <c r="H556" s="533"/>
      <c r="I556" s="533"/>
      <c r="J556" s="533"/>
      <c r="K556" s="533"/>
      <c r="L556" s="533"/>
      <c r="M556" s="533"/>
      <c r="N556" s="533"/>
      <c r="O556" s="533"/>
      <c r="P556" s="533"/>
      <c r="Q556" s="533"/>
      <c r="R556" s="533"/>
      <c r="S556" s="533"/>
      <c r="T556" s="533"/>
      <c r="U556" s="533"/>
      <c r="V556" s="533"/>
      <c r="W556" s="533"/>
      <c r="X556" s="533"/>
      <c r="Y556" s="533"/>
      <c r="Z556" s="533"/>
      <c r="AA556" s="533"/>
      <c r="AB556" s="533"/>
      <c r="AC556" s="533"/>
      <c r="AD556" s="533"/>
      <c r="AE556" s="533"/>
      <c r="AF556" s="533"/>
      <c r="AG556" s="533"/>
      <c r="AH556" s="533"/>
      <c r="AI556" s="533"/>
      <c r="AJ556" s="533"/>
      <c r="AK556" s="533"/>
      <c r="AL556" s="533"/>
      <c r="AM556" s="533"/>
      <c r="AN556" s="533"/>
      <c r="AO556" s="533"/>
      <c r="AP556" s="533"/>
      <c r="AQ556" s="533"/>
      <c r="AR556" s="533"/>
      <c r="AS556" s="533"/>
      <c r="AT556" s="533"/>
      <c r="AU556" s="533"/>
      <c r="AV556" s="533"/>
      <c r="AW556" s="533"/>
      <c r="AX556" s="533"/>
      <c r="AY556" s="533"/>
      <c r="AZ556" s="533"/>
      <c r="BA556" s="533"/>
      <c r="BB556" s="533"/>
      <c r="BC556" s="533"/>
      <c r="BD556" s="533"/>
      <c r="BE556" s="533"/>
      <c r="BF556" s="533"/>
      <c r="BG556" s="533"/>
      <c r="BH556" s="533"/>
      <c r="BI556" s="533"/>
    </row>
    <row r="557" spans="1:61" hidden="1" outlineLevel="2">
      <c r="A557" s="116"/>
      <c r="B557" s="116"/>
      <c r="C557" s="9"/>
      <c r="D557" s="9"/>
      <c r="E557" s="703">
        <f>Asset38</f>
        <v>0</v>
      </c>
      <c r="F557" s="704"/>
      <c r="G557" s="535"/>
      <c r="H557" s="533"/>
      <c r="I557" s="533"/>
      <c r="J557" s="533"/>
      <c r="K557" s="533"/>
      <c r="L557" s="533"/>
      <c r="M557" s="533"/>
      <c r="N557" s="533"/>
      <c r="O557" s="533"/>
      <c r="P557" s="533"/>
      <c r="Q557" s="533"/>
      <c r="R557" s="533"/>
      <c r="S557" s="533"/>
      <c r="T557" s="533"/>
      <c r="U557" s="533"/>
      <c r="V557" s="533"/>
      <c r="W557" s="533"/>
      <c r="X557" s="533"/>
      <c r="Y557" s="533"/>
      <c r="Z557" s="533"/>
      <c r="AA557" s="533"/>
      <c r="AB557" s="533"/>
      <c r="AC557" s="533"/>
      <c r="AD557" s="533"/>
      <c r="AE557" s="533"/>
      <c r="AF557" s="533"/>
      <c r="AG557" s="533"/>
      <c r="AH557" s="533"/>
      <c r="AI557" s="533"/>
      <c r="AJ557" s="533"/>
      <c r="AK557" s="533"/>
      <c r="AL557" s="533"/>
      <c r="AM557" s="533"/>
      <c r="AN557" s="533"/>
      <c r="AO557" s="533"/>
      <c r="AP557" s="533"/>
      <c r="AQ557" s="533"/>
      <c r="AR557" s="533"/>
      <c r="AS557" s="533"/>
      <c r="AT557" s="533"/>
      <c r="AU557" s="533"/>
      <c r="AV557" s="533"/>
      <c r="AW557" s="533"/>
      <c r="AX557" s="533"/>
      <c r="AY557" s="533"/>
      <c r="AZ557" s="533"/>
      <c r="BA557" s="533"/>
      <c r="BB557" s="533"/>
      <c r="BC557" s="533"/>
      <c r="BD557" s="533"/>
      <c r="BE557" s="533"/>
      <c r="BF557" s="533"/>
      <c r="BG557" s="533"/>
      <c r="BH557" s="533"/>
      <c r="BI557" s="533"/>
    </row>
    <row r="558" spans="1:61" hidden="1" outlineLevel="2">
      <c r="A558" s="116"/>
      <c r="B558" s="116"/>
      <c r="C558" s="9"/>
      <c r="D558" s="9"/>
      <c r="E558" s="703">
        <f>Asset39</f>
        <v>0</v>
      </c>
      <c r="F558" s="704"/>
      <c r="G558" s="535"/>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3"/>
      <c r="AY558" s="533"/>
      <c r="AZ558" s="533"/>
      <c r="BA558" s="533"/>
      <c r="BB558" s="533"/>
      <c r="BC558" s="533"/>
      <c r="BD558" s="533"/>
      <c r="BE558" s="533"/>
      <c r="BF558" s="533"/>
      <c r="BG558" s="533"/>
      <c r="BH558" s="533"/>
      <c r="BI558" s="533"/>
    </row>
    <row r="559" spans="1:61" hidden="1" outlineLevel="2">
      <c r="A559" s="116"/>
      <c r="B559" s="116"/>
      <c r="C559" s="9"/>
      <c r="D559" s="9"/>
      <c r="E559" s="703">
        <f>Asset40</f>
        <v>0</v>
      </c>
      <c r="F559" s="704"/>
      <c r="G559" s="535"/>
      <c r="H559" s="533"/>
      <c r="I559" s="533"/>
      <c r="J559" s="533"/>
      <c r="K559" s="533"/>
      <c r="L559" s="533"/>
      <c r="M559" s="533"/>
      <c r="N559" s="533"/>
      <c r="O559" s="533"/>
      <c r="P559" s="533"/>
      <c r="Q559" s="533"/>
      <c r="R559" s="533"/>
      <c r="S559" s="533"/>
      <c r="T559" s="533"/>
      <c r="U559" s="533"/>
      <c r="V559" s="533"/>
      <c r="W559" s="533"/>
      <c r="X559" s="533"/>
      <c r="Y559" s="533"/>
      <c r="Z559" s="533"/>
      <c r="AA559" s="533"/>
      <c r="AB559" s="533"/>
      <c r="AC559" s="533"/>
      <c r="AD559" s="533"/>
      <c r="AE559" s="533"/>
      <c r="AF559" s="533"/>
      <c r="AG559" s="533"/>
      <c r="AH559" s="533"/>
      <c r="AI559" s="533"/>
      <c r="AJ559" s="533"/>
      <c r="AK559" s="533"/>
      <c r="AL559" s="533"/>
      <c r="AM559" s="533"/>
      <c r="AN559" s="533"/>
      <c r="AO559" s="533"/>
      <c r="AP559" s="533"/>
      <c r="AQ559" s="533"/>
      <c r="AR559" s="533"/>
      <c r="AS559" s="533"/>
      <c r="AT559" s="533"/>
      <c r="AU559" s="533"/>
      <c r="AV559" s="533"/>
      <c r="AW559" s="533"/>
      <c r="AX559" s="533"/>
      <c r="AY559" s="533"/>
      <c r="AZ559" s="533"/>
      <c r="BA559" s="533"/>
      <c r="BB559" s="533"/>
      <c r="BC559" s="533"/>
      <c r="BD559" s="533"/>
      <c r="BE559" s="533"/>
      <c r="BF559" s="533"/>
      <c r="BG559" s="533"/>
      <c r="BH559" s="533"/>
      <c r="BI559" s="533"/>
    </row>
    <row r="560" spans="1:61" hidden="1" outlineLevel="2">
      <c r="A560" s="116"/>
      <c r="B560" s="116"/>
      <c r="C560" s="9"/>
      <c r="D560" s="9"/>
      <c r="E560" s="703">
        <f>Asset41</f>
        <v>0</v>
      </c>
      <c r="F560" s="704"/>
      <c r="G560" s="535"/>
      <c r="H560" s="533"/>
      <c r="I560" s="533"/>
      <c r="J560" s="533"/>
      <c r="K560" s="533"/>
      <c r="L560" s="533"/>
      <c r="M560" s="533"/>
      <c r="N560" s="533"/>
      <c r="O560" s="533"/>
      <c r="P560" s="533"/>
      <c r="Q560" s="533"/>
      <c r="R560" s="533"/>
      <c r="S560" s="533"/>
      <c r="T560" s="533"/>
      <c r="U560" s="533"/>
      <c r="V560" s="533"/>
      <c r="W560" s="533"/>
      <c r="X560" s="533"/>
      <c r="Y560" s="533"/>
      <c r="Z560" s="533"/>
      <c r="AA560" s="533"/>
      <c r="AB560" s="533"/>
      <c r="AC560" s="533"/>
      <c r="AD560" s="533"/>
      <c r="AE560" s="533"/>
      <c r="AF560" s="533"/>
      <c r="AG560" s="533"/>
      <c r="AH560" s="533"/>
      <c r="AI560" s="533"/>
      <c r="AJ560" s="533"/>
      <c r="AK560" s="533"/>
      <c r="AL560" s="533"/>
      <c r="AM560" s="533"/>
      <c r="AN560" s="533"/>
      <c r="AO560" s="533"/>
      <c r="AP560" s="533"/>
      <c r="AQ560" s="533"/>
      <c r="AR560" s="533"/>
      <c r="AS560" s="533"/>
      <c r="AT560" s="533"/>
      <c r="AU560" s="533"/>
      <c r="AV560" s="533"/>
      <c r="AW560" s="533"/>
      <c r="AX560" s="533"/>
      <c r="AY560" s="533"/>
      <c r="AZ560" s="533"/>
      <c r="BA560" s="533"/>
      <c r="BB560" s="533"/>
      <c r="BC560" s="533"/>
      <c r="BD560" s="533"/>
      <c r="BE560" s="533"/>
      <c r="BF560" s="533"/>
      <c r="BG560" s="533"/>
      <c r="BH560" s="533"/>
      <c r="BI560" s="533"/>
    </row>
    <row r="561" spans="1:61" hidden="1" outlineLevel="2">
      <c r="A561" s="116"/>
      <c r="B561" s="116"/>
      <c r="C561" s="9"/>
      <c r="D561" s="9"/>
      <c r="E561" s="703">
        <f>Asset42</f>
        <v>0</v>
      </c>
      <c r="F561" s="704"/>
      <c r="G561" s="535"/>
      <c r="H561" s="533"/>
      <c r="I561" s="533"/>
      <c r="J561" s="533"/>
      <c r="K561" s="533"/>
      <c r="L561" s="533"/>
      <c r="M561" s="533"/>
      <c r="N561" s="533"/>
      <c r="O561" s="533"/>
      <c r="P561" s="533"/>
      <c r="Q561" s="533"/>
      <c r="R561" s="533"/>
      <c r="S561" s="533"/>
      <c r="T561" s="533"/>
      <c r="U561" s="533"/>
      <c r="V561" s="533"/>
      <c r="W561" s="533"/>
      <c r="X561" s="533"/>
      <c r="Y561" s="533"/>
      <c r="Z561" s="533"/>
      <c r="AA561" s="533"/>
      <c r="AB561" s="533"/>
      <c r="AC561" s="533"/>
      <c r="AD561" s="533"/>
      <c r="AE561" s="533"/>
      <c r="AF561" s="533"/>
      <c r="AG561" s="533"/>
      <c r="AH561" s="533"/>
      <c r="AI561" s="533"/>
      <c r="AJ561" s="533"/>
      <c r="AK561" s="533"/>
      <c r="AL561" s="533"/>
      <c r="AM561" s="533"/>
      <c r="AN561" s="533"/>
      <c r="AO561" s="533"/>
      <c r="AP561" s="533"/>
      <c r="AQ561" s="533"/>
      <c r="AR561" s="533"/>
      <c r="AS561" s="533"/>
      <c r="AT561" s="533"/>
      <c r="AU561" s="533"/>
      <c r="AV561" s="533"/>
      <c r="AW561" s="533"/>
      <c r="AX561" s="533"/>
      <c r="AY561" s="533"/>
      <c r="AZ561" s="533"/>
      <c r="BA561" s="533"/>
      <c r="BB561" s="533"/>
      <c r="BC561" s="533"/>
      <c r="BD561" s="533"/>
      <c r="BE561" s="533"/>
      <c r="BF561" s="533"/>
      <c r="BG561" s="533"/>
      <c r="BH561" s="533"/>
      <c r="BI561" s="533"/>
    </row>
    <row r="562" spans="1:61" hidden="1" outlineLevel="2">
      <c r="A562" s="116"/>
      <c r="B562" s="116"/>
      <c r="C562" s="9"/>
      <c r="D562" s="9"/>
      <c r="E562" s="703">
        <f>Asset43</f>
        <v>0</v>
      </c>
      <c r="F562" s="704"/>
      <c r="G562" s="535"/>
      <c r="H562" s="533"/>
      <c r="I562" s="533"/>
      <c r="J562" s="533"/>
      <c r="K562" s="533"/>
      <c r="L562" s="533"/>
      <c r="M562" s="533"/>
      <c r="N562" s="533"/>
      <c r="O562" s="533"/>
      <c r="P562" s="533"/>
      <c r="Q562" s="533"/>
      <c r="R562" s="533"/>
      <c r="S562" s="533"/>
      <c r="T562" s="533"/>
      <c r="U562" s="533"/>
      <c r="V562" s="533"/>
      <c r="W562" s="533"/>
      <c r="X562" s="533"/>
      <c r="Y562" s="533"/>
      <c r="Z562" s="533"/>
      <c r="AA562" s="533"/>
      <c r="AB562" s="533"/>
      <c r="AC562" s="533"/>
      <c r="AD562" s="533"/>
      <c r="AE562" s="533"/>
      <c r="AF562" s="533"/>
      <c r="AG562" s="533"/>
      <c r="AH562" s="533"/>
      <c r="AI562" s="533"/>
      <c r="AJ562" s="533"/>
      <c r="AK562" s="533"/>
      <c r="AL562" s="533"/>
      <c r="AM562" s="533"/>
      <c r="AN562" s="533"/>
      <c r="AO562" s="533"/>
      <c r="AP562" s="533"/>
      <c r="AQ562" s="533"/>
      <c r="AR562" s="533"/>
      <c r="AS562" s="533"/>
      <c r="AT562" s="533"/>
      <c r="AU562" s="533"/>
      <c r="AV562" s="533"/>
      <c r="AW562" s="533"/>
      <c r="AX562" s="533"/>
      <c r="AY562" s="533"/>
      <c r="AZ562" s="533"/>
      <c r="BA562" s="533"/>
      <c r="BB562" s="533"/>
      <c r="BC562" s="533"/>
      <c r="BD562" s="533"/>
      <c r="BE562" s="533"/>
      <c r="BF562" s="533"/>
      <c r="BG562" s="533"/>
      <c r="BH562" s="533"/>
      <c r="BI562" s="533"/>
    </row>
    <row r="563" spans="1:61" hidden="1" outlineLevel="2">
      <c r="A563" s="116"/>
      <c r="B563" s="116"/>
      <c r="C563" s="9"/>
      <c r="D563" s="9"/>
      <c r="E563" s="703">
        <f>Asset44</f>
        <v>0</v>
      </c>
      <c r="F563" s="704"/>
      <c r="G563" s="535"/>
      <c r="H563" s="533"/>
      <c r="I563" s="533"/>
      <c r="J563" s="533"/>
      <c r="K563" s="533"/>
      <c r="L563" s="533"/>
      <c r="M563" s="533"/>
      <c r="N563" s="533"/>
      <c r="O563" s="533"/>
      <c r="P563" s="533"/>
      <c r="Q563" s="533"/>
      <c r="R563" s="533"/>
      <c r="S563" s="533"/>
      <c r="T563" s="533"/>
      <c r="U563" s="533"/>
      <c r="V563" s="533"/>
      <c r="W563" s="533"/>
      <c r="X563" s="533"/>
      <c r="Y563" s="533"/>
      <c r="Z563" s="533"/>
      <c r="AA563" s="533"/>
      <c r="AB563" s="533"/>
      <c r="AC563" s="533"/>
      <c r="AD563" s="533"/>
      <c r="AE563" s="533"/>
      <c r="AF563" s="533"/>
      <c r="AG563" s="533"/>
      <c r="AH563" s="533"/>
      <c r="AI563" s="533"/>
      <c r="AJ563" s="533"/>
      <c r="AK563" s="533"/>
      <c r="AL563" s="533"/>
      <c r="AM563" s="533"/>
      <c r="AN563" s="533"/>
      <c r="AO563" s="533"/>
      <c r="AP563" s="533"/>
      <c r="AQ563" s="533"/>
      <c r="AR563" s="533"/>
      <c r="AS563" s="533"/>
      <c r="AT563" s="533"/>
      <c r="AU563" s="533"/>
      <c r="AV563" s="533"/>
      <c r="AW563" s="533"/>
      <c r="AX563" s="533"/>
      <c r="AY563" s="533"/>
      <c r="AZ563" s="533"/>
      <c r="BA563" s="533"/>
      <c r="BB563" s="533"/>
      <c r="BC563" s="533"/>
      <c r="BD563" s="533"/>
      <c r="BE563" s="533"/>
      <c r="BF563" s="533"/>
      <c r="BG563" s="533"/>
      <c r="BH563" s="533"/>
      <c r="BI563" s="533"/>
    </row>
    <row r="564" spans="1:61" hidden="1" outlineLevel="2">
      <c r="A564" s="116"/>
      <c r="B564" s="116"/>
      <c r="C564" s="9"/>
      <c r="D564" s="9"/>
      <c r="E564" s="703">
        <f>Asset45</f>
        <v>0</v>
      </c>
      <c r="F564" s="704"/>
      <c r="G564" s="535"/>
      <c r="H564" s="533"/>
      <c r="I564" s="533"/>
      <c r="J564" s="533"/>
      <c r="K564" s="533"/>
      <c r="L564" s="533"/>
      <c r="M564" s="533"/>
      <c r="N564" s="533"/>
      <c r="O564" s="533"/>
      <c r="P564" s="533"/>
      <c r="Q564" s="533"/>
      <c r="R564" s="533"/>
      <c r="S564" s="533"/>
      <c r="T564" s="533"/>
      <c r="U564" s="533"/>
      <c r="V564" s="533"/>
      <c r="W564" s="533"/>
      <c r="X564" s="533"/>
      <c r="Y564" s="533"/>
      <c r="Z564" s="533"/>
      <c r="AA564" s="533"/>
      <c r="AB564" s="533"/>
      <c r="AC564" s="533"/>
      <c r="AD564" s="533"/>
      <c r="AE564" s="533"/>
      <c r="AF564" s="533"/>
      <c r="AG564" s="533"/>
      <c r="AH564" s="533"/>
      <c r="AI564" s="533"/>
      <c r="AJ564" s="533"/>
      <c r="AK564" s="533"/>
      <c r="AL564" s="533"/>
      <c r="AM564" s="533"/>
      <c r="AN564" s="533"/>
      <c r="AO564" s="533"/>
      <c r="AP564" s="533"/>
      <c r="AQ564" s="533"/>
      <c r="AR564" s="533"/>
      <c r="AS564" s="533"/>
      <c r="AT564" s="533"/>
      <c r="AU564" s="533"/>
      <c r="AV564" s="533"/>
      <c r="AW564" s="533"/>
      <c r="AX564" s="533"/>
      <c r="AY564" s="533"/>
      <c r="AZ564" s="533"/>
      <c r="BA564" s="533"/>
      <c r="BB564" s="533"/>
      <c r="BC564" s="533"/>
      <c r="BD564" s="533"/>
      <c r="BE564" s="533"/>
      <c r="BF564" s="533"/>
      <c r="BG564" s="533"/>
      <c r="BH564" s="533"/>
      <c r="BI564" s="533"/>
    </row>
    <row r="565" spans="1:61" hidden="1" outlineLevel="2">
      <c r="A565" s="116"/>
      <c r="B565" s="116"/>
      <c r="C565" s="9"/>
      <c r="D565" s="9"/>
      <c r="E565" s="703">
        <f>Asset46</f>
        <v>0</v>
      </c>
      <c r="F565" s="704"/>
      <c r="G565" s="535"/>
      <c r="H565" s="533"/>
      <c r="I565" s="533"/>
      <c r="J565" s="533"/>
      <c r="K565" s="533"/>
      <c r="L565" s="533"/>
      <c r="M565" s="533"/>
      <c r="N565" s="533"/>
      <c r="O565" s="533"/>
      <c r="P565" s="533"/>
      <c r="Q565" s="533"/>
      <c r="R565" s="533"/>
      <c r="S565" s="533"/>
      <c r="T565" s="533"/>
      <c r="U565" s="533"/>
      <c r="V565" s="533"/>
      <c r="W565" s="533"/>
      <c r="X565" s="533"/>
      <c r="Y565" s="533"/>
      <c r="Z565" s="533"/>
      <c r="AA565" s="533"/>
      <c r="AB565" s="533"/>
      <c r="AC565" s="533"/>
      <c r="AD565" s="533"/>
      <c r="AE565" s="533"/>
      <c r="AF565" s="533"/>
      <c r="AG565" s="533"/>
      <c r="AH565" s="533"/>
      <c r="AI565" s="533"/>
      <c r="AJ565" s="533"/>
      <c r="AK565" s="533"/>
      <c r="AL565" s="533"/>
      <c r="AM565" s="533"/>
      <c r="AN565" s="533"/>
      <c r="AO565" s="533"/>
      <c r="AP565" s="533"/>
      <c r="AQ565" s="533"/>
      <c r="AR565" s="533"/>
      <c r="AS565" s="533"/>
      <c r="AT565" s="533"/>
      <c r="AU565" s="533"/>
      <c r="AV565" s="533"/>
      <c r="AW565" s="533"/>
      <c r="AX565" s="533"/>
      <c r="AY565" s="533"/>
      <c r="AZ565" s="533"/>
      <c r="BA565" s="533"/>
      <c r="BB565" s="533"/>
      <c r="BC565" s="533"/>
      <c r="BD565" s="533"/>
      <c r="BE565" s="533"/>
      <c r="BF565" s="533"/>
      <c r="BG565" s="533"/>
      <c r="BH565" s="533"/>
      <c r="BI565" s="533"/>
    </row>
    <row r="566" spans="1:61" hidden="1" outlineLevel="1" collapsed="1">
      <c r="A566" s="116"/>
      <c r="B566" s="116"/>
      <c r="C566" s="9"/>
      <c r="D566" s="9"/>
      <c r="E566" s="703">
        <f>Asset47</f>
        <v>0</v>
      </c>
      <c r="F566" s="704"/>
      <c r="G566" s="535"/>
      <c r="H566" s="533"/>
      <c r="I566" s="533"/>
      <c r="J566" s="533"/>
      <c r="K566" s="533"/>
      <c r="L566" s="533"/>
      <c r="M566" s="533"/>
      <c r="N566" s="533"/>
      <c r="O566" s="533"/>
      <c r="P566" s="533"/>
      <c r="Q566" s="533"/>
      <c r="R566" s="533"/>
      <c r="S566" s="533"/>
      <c r="T566" s="533"/>
      <c r="U566" s="533"/>
      <c r="V566" s="533"/>
      <c r="W566" s="533"/>
      <c r="X566" s="533"/>
      <c r="Y566" s="533"/>
      <c r="Z566" s="533"/>
      <c r="AA566" s="533"/>
      <c r="AB566" s="533"/>
      <c r="AC566" s="533"/>
      <c r="AD566" s="533"/>
      <c r="AE566" s="533"/>
      <c r="AF566" s="533"/>
      <c r="AG566" s="533"/>
      <c r="AH566" s="533"/>
      <c r="AI566" s="533"/>
      <c r="AJ566" s="533"/>
      <c r="AK566" s="533"/>
      <c r="AL566" s="533"/>
      <c r="AM566" s="533"/>
      <c r="AN566" s="533"/>
      <c r="AO566" s="533"/>
      <c r="AP566" s="533"/>
      <c r="AQ566" s="533"/>
      <c r="AR566" s="533"/>
      <c r="AS566" s="533"/>
      <c r="AT566" s="533"/>
      <c r="AU566" s="533"/>
      <c r="AV566" s="533"/>
      <c r="AW566" s="533"/>
      <c r="AX566" s="533"/>
      <c r="AY566" s="533"/>
      <c r="AZ566" s="533"/>
      <c r="BA566" s="533"/>
      <c r="BB566" s="533"/>
      <c r="BC566" s="533"/>
      <c r="BD566" s="533"/>
      <c r="BE566" s="533"/>
      <c r="BF566" s="533"/>
      <c r="BG566" s="533"/>
      <c r="BH566" s="533"/>
      <c r="BI566" s="533"/>
    </row>
    <row r="567" spans="1:61" hidden="1" outlineLevel="1">
      <c r="A567" s="116"/>
      <c r="B567" s="116"/>
      <c r="C567" s="9"/>
      <c r="D567" s="9"/>
      <c r="E567" s="703" t="str">
        <f>Asset48</f>
        <v>Building installation</v>
      </c>
      <c r="F567" s="704"/>
      <c r="G567" s="535"/>
      <c r="H567" s="533"/>
      <c r="I567" s="533"/>
      <c r="J567" s="533"/>
      <c r="K567" s="533"/>
      <c r="L567" s="533"/>
      <c r="M567" s="533"/>
      <c r="N567" s="533"/>
      <c r="O567" s="533"/>
      <c r="P567" s="533"/>
      <c r="Q567" s="533"/>
      <c r="R567" s="533"/>
      <c r="S567" s="533"/>
      <c r="T567" s="533"/>
      <c r="U567" s="533"/>
      <c r="V567" s="533"/>
      <c r="W567" s="533"/>
      <c r="X567" s="533"/>
      <c r="Y567" s="533"/>
      <c r="Z567" s="533"/>
      <c r="AA567" s="533"/>
      <c r="AB567" s="533"/>
      <c r="AC567" s="533"/>
      <c r="AD567" s="533"/>
      <c r="AE567" s="533"/>
      <c r="AF567" s="533"/>
      <c r="AG567" s="533"/>
      <c r="AH567" s="533"/>
      <c r="AI567" s="533"/>
      <c r="AJ567" s="533"/>
      <c r="AK567" s="533"/>
      <c r="AL567" s="533"/>
      <c r="AM567" s="533"/>
      <c r="AN567" s="533"/>
      <c r="AO567" s="533"/>
      <c r="AP567" s="533"/>
      <c r="AQ567" s="533"/>
      <c r="AR567" s="533"/>
      <c r="AS567" s="533"/>
      <c r="AT567" s="533"/>
      <c r="AU567" s="533"/>
      <c r="AV567" s="533"/>
      <c r="AW567" s="533"/>
      <c r="AX567" s="533"/>
      <c r="AY567" s="533"/>
      <c r="AZ567" s="533"/>
      <c r="BA567" s="533"/>
      <c r="BB567" s="533"/>
      <c r="BC567" s="533"/>
      <c r="BD567" s="533"/>
      <c r="BE567" s="533"/>
      <c r="BF567" s="533"/>
      <c r="BG567" s="533"/>
      <c r="BH567" s="533"/>
      <c r="BI567" s="533"/>
    </row>
    <row r="568" spans="1:61" hidden="1" outlineLevel="1">
      <c r="A568" s="116"/>
      <c r="B568" s="116"/>
      <c r="C568" s="9"/>
      <c r="D568" s="9"/>
      <c r="E568" s="703" t="str">
        <f>Asset49</f>
        <v>In-house software</v>
      </c>
      <c r="F568" s="704"/>
      <c r="G568" s="535"/>
      <c r="H568" s="533"/>
      <c r="I568" s="533"/>
      <c r="J568" s="533"/>
      <c r="K568" s="533"/>
      <c r="L568" s="533"/>
      <c r="M568" s="533"/>
      <c r="N568" s="533"/>
      <c r="O568" s="533"/>
      <c r="P568" s="533"/>
      <c r="Q568" s="533"/>
      <c r="R568" s="533"/>
      <c r="S568" s="533"/>
      <c r="T568" s="533"/>
      <c r="U568" s="533"/>
      <c r="V568" s="533"/>
      <c r="W568" s="533"/>
      <c r="X568" s="533"/>
      <c r="Y568" s="533"/>
      <c r="Z568" s="533"/>
      <c r="AA568" s="533"/>
      <c r="AB568" s="533"/>
      <c r="AC568" s="533"/>
      <c r="AD568" s="533"/>
      <c r="AE568" s="533"/>
      <c r="AF568" s="533"/>
      <c r="AG568" s="533"/>
      <c r="AH568" s="533"/>
      <c r="AI568" s="533"/>
      <c r="AJ568" s="533"/>
      <c r="AK568" s="533"/>
      <c r="AL568" s="533"/>
      <c r="AM568" s="533"/>
      <c r="AN568" s="533"/>
      <c r="AO568" s="533"/>
      <c r="AP568" s="533"/>
      <c r="AQ568" s="533"/>
      <c r="AR568" s="533"/>
      <c r="AS568" s="533"/>
      <c r="AT568" s="533"/>
      <c r="AU568" s="533"/>
      <c r="AV568" s="533"/>
      <c r="AW568" s="533"/>
      <c r="AX568" s="533"/>
      <c r="AY568" s="533"/>
      <c r="AZ568" s="533"/>
      <c r="BA568" s="533"/>
      <c r="BB568" s="533"/>
      <c r="BC568" s="533"/>
      <c r="BD568" s="533"/>
      <c r="BE568" s="533"/>
      <c r="BF568" s="533"/>
      <c r="BG568" s="533"/>
      <c r="BH568" s="533"/>
      <c r="BI568" s="533"/>
    </row>
    <row r="569" spans="1:61" hidden="1" outlineLevel="1">
      <c r="A569" s="116"/>
      <c r="B569" s="116"/>
      <c r="C569" s="9"/>
      <c r="D569" s="9"/>
      <c r="E569" s="703" t="str">
        <f>Asset50</f>
        <v>Equity raising costs</v>
      </c>
      <c r="F569" s="704"/>
      <c r="G569" s="533"/>
      <c r="H569" s="533"/>
      <c r="I569" s="533"/>
      <c r="J569" s="533"/>
      <c r="K569" s="533"/>
      <c r="L569" s="533"/>
      <c r="M569" s="533"/>
      <c r="N569" s="533"/>
      <c r="O569" s="533"/>
      <c r="P569" s="533"/>
      <c r="Q569" s="533"/>
      <c r="R569" s="533"/>
      <c r="S569" s="533"/>
      <c r="T569" s="533"/>
      <c r="U569" s="533"/>
      <c r="V569" s="533"/>
      <c r="W569" s="533"/>
      <c r="X569" s="533"/>
      <c r="Y569" s="533"/>
      <c r="Z569" s="533"/>
      <c r="AA569" s="533"/>
      <c r="AB569" s="533"/>
      <c r="AC569" s="533"/>
      <c r="AD569" s="533"/>
      <c r="AE569" s="533"/>
      <c r="AF569" s="533"/>
      <c r="AG569" s="533"/>
      <c r="AH569" s="533"/>
      <c r="AI569" s="533"/>
      <c r="AJ569" s="533"/>
      <c r="AK569" s="533"/>
      <c r="AL569" s="533"/>
      <c r="AM569" s="533"/>
      <c r="AN569" s="533"/>
      <c r="AO569" s="533"/>
      <c r="AP569" s="533"/>
      <c r="AQ569" s="533"/>
      <c r="AR569" s="533"/>
      <c r="AS569" s="533"/>
      <c r="AT569" s="533"/>
      <c r="AU569" s="533"/>
      <c r="AV569" s="533"/>
      <c r="AW569" s="533"/>
      <c r="AX569" s="533"/>
      <c r="AY569" s="533"/>
      <c r="AZ569" s="533"/>
      <c r="BA569" s="533"/>
      <c r="BB569" s="533"/>
      <c r="BC569" s="533"/>
      <c r="BD569" s="533"/>
      <c r="BE569" s="533"/>
      <c r="BF569" s="533"/>
      <c r="BG569" s="533"/>
      <c r="BH569" s="533"/>
      <c r="BI569" s="533"/>
    </row>
    <row r="570" spans="1:61" collapsed="1">
      <c r="A570" s="127"/>
      <c r="B570" s="127"/>
      <c r="C570" s="118"/>
      <c r="D570" s="118"/>
      <c r="E570" s="705" t="s">
        <v>146</v>
      </c>
      <c r="F570" s="705"/>
      <c r="G570" s="530">
        <f t="shared" ref="G570:BI570" si="67">SUM(G520:G569)</f>
        <v>0</v>
      </c>
      <c r="H570" s="530">
        <f t="shared" si="67"/>
        <v>0</v>
      </c>
      <c r="I570" s="530">
        <f t="shared" si="67"/>
        <v>0</v>
      </c>
      <c r="J570" s="530">
        <f t="shared" si="67"/>
        <v>0</v>
      </c>
      <c r="K570" s="530">
        <f t="shared" si="67"/>
        <v>0</v>
      </c>
      <c r="L570" s="530">
        <f t="shared" si="67"/>
        <v>0</v>
      </c>
      <c r="M570" s="530">
        <f t="shared" si="67"/>
        <v>0</v>
      </c>
      <c r="N570" s="530">
        <f t="shared" si="67"/>
        <v>0</v>
      </c>
      <c r="O570" s="530">
        <f t="shared" si="67"/>
        <v>0</v>
      </c>
      <c r="P570" s="530">
        <f t="shared" si="67"/>
        <v>0</v>
      </c>
      <c r="Q570" s="530">
        <f t="shared" si="67"/>
        <v>0</v>
      </c>
      <c r="R570" s="530">
        <f t="shared" si="67"/>
        <v>0</v>
      </c>
      <c r="S570" s="530">
        <f t="shared" si="67"/>
        <v>0</v>
      </c>
      <c r="T570" s="530">
        <f t="shared" si="67"/>
        <v>0</v>
      </c>
      <c r="U570" s="530">
        <f t="shared" si="67"/>
        <v>0</v>
      </c>
      <c r="V570" s="530">
        <f t="shared" si="67"/>
        <v>0</v>
      </c>
      <c r="W570" s="530">
        <f t="shared" si="67"/>
        <v>0</v>
      </c>
      <c r="X570" s="530">
        <f t="shared" si="67"/>
        <v>0</v>
      </c>
      <c r="Y570" s="530">
        <f t="shared" si="67"/>
        <v>0</v>
      </c>
      <c r="Z570" s="530">
        <f t="shared" si="67"/>
        <v>0</v>
      </c>
      <c r="AA570" s="530">
        <f t="shared" si="67"/>
        <v>0</v>
      </c>
      <c r="AB570" s="530">
        <f t="shared" si="67"/>
        <v>0</v>
      </c>
      <c r="AC570" s="530">
        <f t="shared" si="67"/>
        <v>0</v>
      </c>
      <c r="AD570" s="530">
        <f t="shared" si="67"/>
        <v>0</v>
      </c>
      <c r="AE570" s="530">
        <f t="shared" si="67"/>
        <v>0</v>
      </c>
      <c r="AF570" s="530">
        <f t="shared" si="67"/>
        <v>0</v>
      </c>
      <c r="AG570" s="530">
        <f t="shared" si="67"/>
        <v>0</v>
      </c>
      <c r="AH570" s="530">
        <f t="shared" si="67"/>
        <v>0</v>
      </c>
      <c r="AI570" s="530">
        <f t="shared" si="67"/>
        <v>0</v>
      </c>
      <c r="AJ570" s="530">
        <f t="shared" si="67"/>
        <v>0</v>
      </c>
      <c r="AK570" s="530">
        <f t="shared" si="67"/>
        <v>0</v>
      </c>
      <c r="AL570" s="530">
        <f t="shared" si="67"/>
        <v>0</v>
      </c>
      <c r="AM570" s="530">
        <f t="shared" si="67"/>
        <v>0</v>
      </c>
      <c r="AN570" s="530">
        <f t="shared" si="67"/>
        <v>0</v>
      </c>
      <c r="AO570" s="530">
        <f t="shared" si="67"/>
        <v>0</v>
      </c>
      <c r="AP570" s="530">
        <f t="shared" si="67"/>
        <v>0</v>
      </c>
      <c r="AQ570" s="530">
        <f t="shared" si="67"/>
        <v>0</v>
      </c>
      <c r="AR570" s="530">
        <f t="shared" si="67"/>
        <v>0</v>
      </c>
      <c r="AS570" s="530">
        <f t="shared" si="67"/>
        <v>0</v>
      </c>
      <c r="AT570" s="530">
        <f t="shared" si="67"/>
        <v>0</v>
      </c>
      <c r="AU570" s="530">
        <f t="shared" si="67"/>
        <v>0</v>
      </c>
      <c r="AV570" s="530">
        <f t="shared" si="67"/>
        <v>0</v>
      </c>
      <c r="AW570" s="530">
        <f t="shared" si="67"/>
        <v>0</v>
      </c>
      <c r="AX570" s="530">
        <f t="shared" si="67"/>
        <v>0</v>
      </c>
      <c r="AY570" s="530">
        <f t="shared" si="67"/>
        <v>0</v>
      </c>
      <c r="AZ570" s="530">
        <f t="shared" si="67"/>
        <v>0</v>
      </c>
      <c r="BA570" s="530">
        <f t="shared" si="67"/>
        <v>0</v>
      </c>
      <c r="BB570" s="530">
        <f t="shared" si="67"/>
        <v>0</v>
      </c>
      <c r="BC570" s="530">
        <f t="shared" si="67"/>
        <v>0</v>
      </c>
      <c r="BD570" s="530">
        <f t="shared" si="67"/>
        <v>0</v>
      </c>
      <c r="BE570" s="530">
        <f t="shared" si="67"/>
        <v>0</v>
      </c>
      <c r="BF570" s="530">
        <f t="shared" si="67"/>
        <v>0</v>
      </c>
      <c r="BG570" s="530">
        <f t="shared" si="67"/>
        <v>0</v>
      </c>
      <c r="BH570" s="530">
        <f t="shared" si="67"/>
        <v>0</v>
      </c>
      <c r="BI570" s="530">
        <f t="shared" si="67"/>
        <v>0</v>
      </c>
    </row>
    <row r="571" spans="1:61">
      <c r="A571" s="127"/>
      <c r="B571" s="127"/>
      <c r="C571" s="118"/>
      <c r="D571" s="118"/>
      <c r="E571" s="263"/>
      <c r="F571" s="263"/>
      <c r="G571" s="530"/>
      <c r="H571" s="530"/>
      <c r="I571" s="530"/>
      <c r="J571" s="530"/>
      <c r="K571" s="530"/>
      <c r="L571" s="530"/>
      <c r="M571" s="530"/>
      <c r="N571" s="530"/>
      <c r="O571" s="530"/>
      <c r="P571" s="530"/>
      <c r="Q571" s="530"/>
      <c r="R571" s="530"/>
      <c r="S571" s="530"/>
      <c r="T571" s="530"/>
      <c r="U571" s="530"/>
      <c r="V571" s="530"/>
      <c r="W571" s="530"/>
      <c r="X571" s="530"/>
      <c r="Y571" s="530"/>
      <c r="Z571" s="530"/>
      <c r="AA571" s="530"/>
      <c r="AB571" s="530"/>
      <c r="AC571" s="530"/>
      <c r="AD571" s="530"/>
      <c r="AE571" s="530"/>
      <c r="AF571" s="530"/>
      <c r="AG571" s="530"/>
      <c r="AH571" s="530"/>
      <c r="AI571" s="530"/>
      <c r="AJ571" s="530"/>
      <c r="AK571" s="530"/>
      <c r="AL571" s="530"/>
      <c r="AM571" s="530"/>
      <c r="AN571" s="530"/>
      <c r="AO571" s="530"/>
      <c r="AP571" s="530"/>
      <c r="AQ571" s="530"/>
      <c r="AR571" s="530"/>
      <c r="AS571" s="530"/>
      <c r="AT571" s="530"/>
      <c r="AU571" s="530"/>
      <c r="AV571" s="530"/>
      <c r="AW571" s="530"/>
      <c r="AX571" s="530"/>
      <c r="AY571" s="530"/>
      <c r="AZ571" s="530"/>
      <c r="BA571" s="530"/>
      <c r="BB571" s="530"/>
      <c r="BC571" s="530"/>
      <c r="BD571" s="530"/>
      <c r="BE571" s="530"/>
      <c r="BF571" s="530"/>
      <c r="BG571" s="530"/>
      <c r="BH571" s="530"/>
      <c r="BI571" s="530"/>
    </row>
    <row r="572" spans="1:61" ht="15.75">
      <c r="A572" s="69"/>
      <c r="B572" s="69"/>
      <c r="C572" s="69"/>
      <c r="D572" s="69"/>
      <c r="E572" s="569" t="s">
        <v>194</v>
      </c>
      <c r="F572" s="94"/>
      <c r="G572" s="94"/>
      <c r="H572" s="94"/>
      <c r="I572" s="570"/>
      <c r="J572" s="69"/>
      <c r="K572" s="69"/>
      <c r="L572" s="69"/>
      <c r="M572" s="69"/>
      <c r="N572" s="69"/>
      <c r="O572" s="69"/>
      <c r="P572" s="69"/>
      <c r="Q572" s="69"/>
      <c r="R572" s="69"/>
      <c r="S572" s="70"/>
      <c r="T572" s="70"/>
      <c r="U572" s="530"/>
      <c r="V572" s="530"/>
      <c r="W572" s="530"/>
      <c r="X572" s="530"/>
      <c r="Y572" s="530"/>
      <c r="Z572" s="530"/>
      <c r="AA572" s="530"/>
      <c r="AB572" s="530"/>
      <c r="AC572" s="530"/>
      <c r="AD572" s="530"/>
      <c r="AE572" s="530"/>
      <c r="AF572" s="530"/>
      <c r="AG572" s="530"/>
      <c r="AH572" s="530"/>
      <c r="AI572" s="530"/>
      <c r="AJ572" s="530"/>
      <c r="AK572" s="530"/>
      <c r="AL572" s="530"/>
      <c r="AM572" s="530"/>
      <c r="AN572" s="530"/>
      <c r="AO572" s="530"/>
      <c r="AP572" s="530"/>
      <c r="AQ572" s="530"/>
      <c r="AR572" s="530"/>
      <c r="AS572" s="530"/>
      <c r="AT572" s="530"/>
      <c r="AU572" s="530"/>
      <c r="AV572" s="530"/>
      <c r="AW572" s="530"/>
      <c r="AX572" s="530"/>
      <c r="AY572" s="530"/>
      <c r="AZ572" s="530"/>
      <c r="BA572" s="530"/>
      <c r="BB572" s="530"/>
      <c r="BC572" s="530"/>
      <c r="BD572" s="530"/>
      <c r="BE572" s="530"/>
      <c r="BF572" s="530"/>
      <c r="BG572" s="530"/>
      <c r="BH572" s="530"/>
      <c r="BI572" s="530"/>
    </row>
    <row r="573" spans="1:61" ht="15.75">
      <c r="A573" s="127"/>
      <c r="B573" s="127"/>
      <c r="C573" s="118"/>
      <c r="D573" s="118"/>
      <c r="E573" s="263"/>
      <c r="F573" s="263"/>
      <c r="G573" s="571" t="s">
        <v>192</v>
      </c>
      <c r="H573" s="572"/>
      <c r="I573" s="573"/>
      <c r="J573" s="530"/>
      <c r="K573" s="530"/>
      <c r="L573" s="530"/>
      <c r="M573" s="530"/>
      <c r="N573" s="530"/>
      <c r="O573" s="530"/>
      <c r="P573" s="530"/>
      <c r="Q573" s="530"/>
      <c r="R573" s="530"/>
      <c r="S573" s="530"/>
      <c r="T573" s="530"/>
      <c r="U573" s="530"/>
      <c r="V573" s="530"/>
      <c r="W573" s="530"/>
      <c r="X573" s="530"/>
      <c r="Y573" s="530"/>
      <c r="Z573" s="530"/>
      <c r="AA573" s="530"/>
      <c r="AB573" s="530"/>
      <c r="AC573" s="530"/>
      <c r="AD573" s="530"/>
      <c r="AE573" s="530"/>
      <c r="AF573" s="530"/>
      <c r="AG573" s="530"/>
      <c r="AH573" s="530"/>
      <c r="AI573" s="530"/>
      <c r="AJ573" s="530"/>
      <c r="AK573" s="530"/>
      <c r="AL573" s="530"/>
      <c r="AM573" s="530"/>
      <c r="AN573" s="530"/>
      <c r="AO573" s="530"/>
      <c r="AP573" s="530"/>
      <c r="AQ573" s="530"/>
      <c r="AR573" s="530"/>
      <c r="AS573" s="530"/>
      <c r="AT573" s="530"/>
      <c r="AU573" s="530"/>
      <c r="AV573" s="530"/>
      <c r="AW573" s="530"/>
      <c r="AX573" s="530"/>
      <c r="AY573" s="530"/>
      <c r="AZ573" s="530"/>
      <c r="BA573" s="530"/>
      <c r="BB573" s="530"/>
      <c r="BC573" s="530"/>
      <c r="BD573" s="530"/>
      <c r="BE573" s="530"/>
      <c r="BF573" s="530"/>
      <c r="BG573" s="530"/>
      <c r="BH573" s="530"/>
      <c r="BI573" s="530"/>
    </row>
    <row r="574" spans="1:61" ht="15.75">
      <c r="A574" s="116"/>
      <c r="B574" s="116"/>
      <c r="C574" s="9"/>
      <c r="D574" s="9"/>
      <c r="E574" s="359" t="s">
        <v>193</v>
      </c>
      <c r="F574" s="30"/>
      <c r="G574" s="360" t="s">
        <v>193</v>
      </c>
      <c r="H574" s="575"/>
      <c r="I574" s="361"/>
      <c r="J574" s="364"/>
      <c r="K574" s="364"/>
      <c r="L574" s="364"/>
      <c r="M574" s="116"/>
      <c r="N574" s="116"/>
      <c r="O574" s="116"/>
      <c r="P574" s="116"/>
      <c r="Q574" s="365"/>
      <c r="R574" s="116"/>
      <c r="S574" s="249"/>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row>
    <row r="575" spans="1:61" ht="15.75">
      <c r="A575" s="116"/>
      <c r="B575" s="116"/>
      <c r="C575" s="9"/>
      <c r="D575" s="9"/>
      <c r="E575" s="9"/>
      <c r="F575" s="30"/>
      <c r="G575" s="362" t="str">
        <f>IF(E574=G573,"WARL","YBY Tracking")</f>
        <v>YBY Tracking</v>
      </c>
      <c r="H575" s="576"/>
      <c r="I575" s="363"/>
      <c r="J575" s="364"/>
      <c r="K575" s="364"/>
      <c r="L575" s="364"/>
      <c r="M575" s="116"/>
      <c r="N575" s="116"/>
      <c r="O575" s="116"/>
      <c r="P575" s="116"/>
      <c r="Q575" s="365"/>
      <c r="R575" s="116"/>
      <c r="S575" s="249"/>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row>
    <row r="576" spans="1:61">
      <c r="A576" s="116"/>
      <c r="B576" s="116"/>
      <c r="C576" s="9"/>
      <c r="D576" s="9"/>
      <c r="E576" s="9"/>
      <c r="F576" s="30"/>
      <c r="G576" s="52"/>
      <c r="H576" s="52"/>
      <c r="I576" s="52"/>
      <c r="J576" s="364"/>
      <c r="K576" s="364"/>
      <c r="L576" s="364"/>
      <c r="M576" s="116"/>
      <c r="N576" s="116"/>
      <c r="O576" s="116"/>
      <c r="P576" s="116"/>
      <c r="Q576" s="365"/>
      <c r="R576" s="116"/>
      <c r="S576" s="249"/>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row>
    <row r="577" spans="1:61" ht="15.75">
      <c r="A577" s="69"/>
      <c r="B577" s="69"/>
      <c r="C577" s="69"/>
      <c r="D577" s="69"/>
      <c r="E577" s="709" t="str">
        <f>"Year-by-Year Tracking Depreciation on Opening TAB ($m Nominal)"</f>
        <v>Year-by-Year Tracking Depreciation on Opening TAB ($m Nominal)</v>
      </c>
      <c r="F577" s="709"/>
      <c r="G577" s="709"/>
      <c r="H577" s="709"/>
      <c r="I577" s="94"/>
      <c r="J577" s="72"/>
      <c r="K577" s="72"/>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row>
    <row r="578" spans="1:61">
      <c r="A578" s="127"/>
      <c r="B578" s="127"/>
      <c r="C578" s="118"/>
      <c r="D578" s="118"/>
      <c r="E578" s="30" t="str">
        <f>E$60</f>
        <v>Year</v>
      </c>
      <c r="F578" s="30"/>
      <c r="G578" s="98" t="str">
        <f t="shared" ref="G578:P578" si="68">G$60</f>
        <v>2027-28</v>
      </c>
      <c r="H578" s="98" t="str">
        <f t="shared" si="68"/>
        <v>2028-29</v>
      </c>
      <c r="I578" s="98" t="str">
        <f t="shared" si="68"/>
        <v>2029-30</v>
      </c>
      <c r="J578" s="98" t="str">
        <f t="shared" si="68"/>
        <v>2030-31</v>
      </c>
      <c r="K578" s="98" t="str">
        <f t="shared" si="68"/>
        <v>2031-32</v>
      </c>
      <c r="L578" s="98" t="str">
        <f t="shared" si="68"/>
        <v>2032-33</v>
      </c>
      <c r="M578" s="98" t="str">
        <f t="shared" si="68"/>
        <v>2033-34</v>
      </c>
      <c r="N578" s="98" t="str">
        <f t="shared" si="68"/>
        <v>2034-35</v>
      </c>
      <c r="O578" s="98" t="str">
        <f t="shared" si="68"/>
        <v>2035-36</v>
      </c>
      <c r="P578" s="98" t="str">
        <f t="shared" si="68"/>
        <v>2036-37</v>
      </c>
      <c r="Q578" s="98" t="str">
        <f>(LEFT(P578,4)+1&amp;IF(MID(P578,5,1)="","","-"&amp;TEXT(MID(P578,6,2)+1,"00")))</f>
        <v>2037-38</v>
      </c>
      <c r="R578" s="98" t="str">
        <f t="shared" ref="R578:BI578" si="69">(LEFT(Q578,4)+1&amp;IF(MID(Q578,5,1)="","","-"&amp;TEXT(MID(Q578,6,2)+1,"00")))</f>
        <v>2038-39</v>
      </c>
      <c r="S578" s="98" t="str">
        <f t="shared" si="69"/>
        <v>2039-40</v>
      </c>
      <c r="T578" s="98" t="str">
        <f t="shared" si="69"/>
        <v>2040-41</v>
      </c>
      <c r="U578" s="98" t="str">
        <f t="shared" si="69"/>
        <v>2041-42</v>
      </c>
      <c r="V578" s="98" t="str">
        <f t="shared" si="69"/>
        <v>2042-43</v>
      </c>
      <c r="W578" s="98" t="str">
        <f t="shared" si="69"/>
        <v>2043-44</v>
      </c>
      <c r="X578" s="98" t="str">
        <f t="shared" si="69"/>
        <v>2044-45</v>
      </c>
      <c r="Y578" s="98" t="str">
        <f t="shared" si="69"/>
        <v>2045-46</v>
      </c>
      <c r="Z578" s="98" t="str">
        <f t="shared" si="69"/>
        <v>2046-47</v>
      </c>
      <c r="AA578" s="98" t="str">
        <f t="shared" si="69"/>
        <v>2047-48</v>
      </c>
      <c r="AB578" s="98" t="str">
        <f t="shared" si="69"/>
        <v>2048-49</v>
      </c>
      <c r="AC578" s="98" t="str">
        <f t="shared" si="69"/>
        <v>2049-50</v>
      </c>
      <c r="AD578" s="98" t="str">
        <f t="shared" si="69"/>
        <v>2050-51</v>
      </c>
      <c r="AE578" s="98" t="str">
        <f t="shared" si="69"/>
        <v>2051-52</v>
      </c>
      <c r="AF578" s="98" t="str">
        <f t="shared" si="69"/>
        <v>2052-53</v>
      </c>
      <c r="AG578" s="98" t="str">
        <f t="shared" si="69"/>
        <v>2053-54</v>
      </c>
      <c r="AH578" s="98" t="str">
        <f t="shared" si="69"/>
        <v>2054-55</v>
      </c>
      <c r="AI578" s="98" t="str">
        <f t="shared" si="69"/>
        <v>2055-56</v>
      </c>
      <c r="AJ578" s="98" t="str">
        <f t="shared" si="69"/>
        <v>2056-57</v>
      </c>
      <c r="AK578" s="98" t="str">
        <f t="shared" si="69"/>
        <v>2057-58</v>
      </c>
      <c r="AL578" s="98" t="str">
        <f t="shared" si="69"/>
        <v>2058-59</v>
      </c>
      <c r="AM578" s="98" t="str">
        <f t="shared" si="69"/>
        <v>2059-60</v>
      </c>
      <c r="AN578" s="98" t="str">
        <f t="shared" si="69"/>
        <v>2060-61</v>
      </c>
      <c r="AO578" s="98" t="str">
        <f t="shared" si="69"/>
        <v>2061-62</v>
      </c>
      <c r="AP578" s="98" t="str">
        <f t="shared" si="69"/>
        <v>2062-63</v>
      </c>
      <c r="AQ578" s="98" t="str">
        <f t="shared" si="69"/>
        <v>2063-64</v>
      </c>
      <c r="AR578" s="98" t="str">
        <f t="shared" si="69"/>
        <v>2064-65</v>
      </c>
      <c r="AS578" s="98" t="str">
        <f t="shared" si="69"/>
        <v>2065-66</v>
      </c>
      <c r="AT578" s="98" t="str">
        <f t="shared" si="69"/>
        <v>2066-67</v>
      </c>
      <c r="AU578" s="98" t="str">
        <f t="shared" si="69"/>
        <v>2067-68</v>
      </c>
      <c r="AV578" s="98" t="str">
        <f t="shared" si="69"/>
        <v>2068-69</v>
      </c>
      <c r="AW578" s="98" t="str">
        <f t="shared" si="69"/>
        <v>2069-70</v>
      </c>
      <c r="AX578" s="98" t="str">
        <f t="shared" si="69"/>
        <v>2070-71</v>
      </c>
      <c r="AY578" s="98" t="str">
        <f t="shared" si="69"/>
        <v>2071-72</v>
      </c>
      <c r="AZ578" s="98" t="str">
        <f t="shared" si="69"/>
        <v>2072-73</v>
      </c>
      <c r="BA578" s="98" t="str">
        <f t="shared" si="69"/>
        <v>2073-74</v>
      </c>
      <c r="BB578" s="98" t="str">
        <f t="shared" si="69"/>
        <v>2074-75</v>
      </c>
      <c r="BC578" s="98" t="str">
        <f t="shared" si="69"/>
        <v>2075-76</v>
      </c>
      <c r="BD578" s="98" t="str">
        <f t="shared" si="69"/>
        <v>2076-77</v>
      </c>
      <c r="BE578" s="98" t="str">
        <f t="shared" si="69"/>
        <v>2077-78</v>
      </c>
      <c r="BF578" s="98" t="str">
        <f t="shared" si="69"/>
        <v>2078-79</v>
      </c>
      <c r="BG578" s="98" t="str">
        <f t="shared" si="69"/>
        <v>2079-80</v>
      </c>
      <c r="BH578" s="98" t="str">
        <f t="shared" si="69"/>
        <v>2080-81</v>
      </c>
      <c r="BI578" s="98" t="str">
        <f t="shared" si="69"/>
        <v>2081-82</v>
      </c>
    </row>
    <row r="579" spans="1:61" outlineLevel="1">
      <c r="A579" s="116"/>
      <c r="B579" s="116"/>
      <c r="C579" s="9"/>
      <c r="D579" s="9"/>
      <c r="E579" s="705" t="str">
        <f>Asset1</f>
        <v>Pipelines</v>
      </c>
      <c r="F579" s="706"/>
      <c r="G579" s="537">
        <v>16.052010167959853</v>
      </c>
      <c r="H579" s="532">
        <v>10.31102704322279</v>
      </c>
      <c r="I579" s="532">
        <v>0.62614539308561401</v>
      </c>
      <c r="J579" s="532">
        <v>0.56353085377705259</v>
      </c>
      <c r="K579" s="532">
        <v>0.50717776839934736</v>
      </c>
      <c r="L579" s="532">
        <v>0.45645999155941258</v>
      </c>
      <c r="M579" s="532">
        <v>0.41081399240347133</v>
      </c>
      <c r="N579" s="532">
        <v>0.36973259316312418</v>
      </c>
      <c r="O579" s="532">
        <v>0.33275933384681178</v>
      </c>
      <c r="P579" s="532">
        <v>0.29948340046213057</v>
      </c>
      <c r="Q579" s="532">
        <v>0.26953506041591752</v>
      </c>
      <c r="R579" s="532">
        <v>0.24258155437432577</v>
      </c>
      <c r="S579" s="532">
        <v>0.2183233989368932</v>
      </c>
      <c r="T579" s="532">
        <v>0.19649105904320385</v>
      </c>
      <c r="U579" s="532">
        <v>0.17684195313888351</v>
      </c>
      <c r="V579" s="532">
        <v>0.15915775782499514</v>
      </c>
      <c r="W579" s="532">
        <v>0.14324198204249564</v>
      </c>
      <c r="X579" s="532">
        <v>0.12891778383824604</v>
      </c>
      <c r="Y579" s="532">
        <v>0.11602600545442143</v>
      </c>
      <c r="Z579" s="532">
        <v>0.10442340490897928</v>
      </c>
      <c r="AA579" s="532">
        <v>9.3981064418081323E-2</v>
      </c>
      <c r="AB579" s="532">
        <v>8.4582957976273201E-2</v>
      </c>
      <c r="AC579" s="532">
        <v>7.6124662178645858E-2</v>
      </c>
      <c r="AD579" s="532">
        <v>6.8512195960781286E-2</v>
      </c>
      <c r="AE579" s="532">
        <v>6.166097636470317E-2</v>
      </c>
      <c r="AF579" s="532">
        <v>5.5494878728232847E-2</v>
      </c>
      <c r="AG579" s="532">
        <v>4.9945390855409583E-2</v>
      </c>
      <c r="AH579" s="532">
        <v>4.4950851769868655E-2</v>
      </c>
      <c r="AI579" s="532">
        <v>4.0455766592881817E-2</v>
      </c>
      <c r="AJ579" s="532">
        <v>3.6410189933593642E-2</v>
      </c>
      <c r="AK579" s="532">
        <v>3.2769170940234266E-2</v>
      </c>
      <c r="AL579" s="532">
        <v>2.949225384621082E-2</v>
      </c>
      <c r="AM579" s="532">
        <v>2.6543028461589728E-2</v>
      </c>
      <c r="AN579" s="532">
        <v>2.3888725615430775E-2</v>
      </c>
      <c r="AO579" s="532">
        <v>2.1499853053887664E-2</v>
      </c>
      <c r="AP579" s="532">
        <v>1.9349867748498908E-2</v>
      </c>
      <c r="AQ579" s="532">
        <v>1.7414880973649027E-2</v>
      </c>
      <c r="AR579" s="532">
        <v>1.5673392876284137E-2</v>
      </c>
      <c r="AS579" s="532">
        <v>1.4106053588655684E-2</v>
      </c>
      <c r="AT579" s="532">
        <v>1.2695448229790084E-2</v>
      </c>
      <c r="AU579" s="532">
        <v>1.1425903406811077E-2</v>
      </c>
      <c r="AV579" s="532">
        <v>1.0283313066129984E-2</v>
      </c>
      <c r="AW579" s="532">
        <v>9.2549817595170107E-3</v>
      </c>
      <c r="AX579" s="532">
        <v>8.3294835835652833E-3</v>
      </c>
      <c r="AY579" s="532">
        <v>7.4965352252087669E-3</v>
      </c>
      <c r="AZ579" s="532">
        <v>6.746881702687918E-3</v>
      </c>
      <c r="BA579" s="532">
        <v>1.0500299904786486E-2</v>
      </c>
      <c r="BB579" s="532">
        <v>1.7790488375724101E-2</v>
      </c>
      <c r="BC579" s="532">
        <v>1.396020651418739E-3</v>
      </c>
      <c r="BD579" s="532">
        <v>1.6334277048559231E-2</v>
      </c>
      <c r="BE579" s="532">
        <v>1.4700849343703304E-2</v>
      </c>
      <c r="BF579" s="532">
        <v>0</v>
      </c>
      <c r="BG579" s="532">
        <v>0</v>
      </c>
      <c r="BH579" s="532">
        <v>0</v>
      </c>
      <c r="BI579" s="532">
        <v>0</v>
      </c>
    </row>
    <row r="580" spans="1:61" outlineLevel="1">
      <c r="A580" s="116"/>
      <c r="B580" s="116"/>
      <c r="C580" s="9"/>
      <c r="D580" s="9"/>
      <c r="E580" s="705" t="str">
        <f>Asset2</f>
        <v>Compressors</v>
      </c>
      <c r="F580" s="706"/>
      <c r="G580" s="535">
        <v>1.6372061091368073</v>
      </c>
      <c r="H580" s="533">
        <v>1.5813013079286073</v>
      </c>
      <c r="I580" s="533">
        <v>1.5309869868412276</v>
      </c>
      <c r="J580" s="533">
        <v>1.4857040978625855</v>
      </c>
      <c r="K580" s="533">
        <v>1.4449494977818076</v>
      </c>
      <c r="L580" s="533">
        <v>1.4082703577091076</v>
      </c>
      <c r="M580" s="533">
        <v>0.82645059804020538</v>
      </c>
      <c r="N580" s="533">
        <v>0.26739093112998313</v>
      </c>
      <c r="O580" s="533">
        <v>0.24065183801698481</v>
      </c>
      <c r="P580" s="533">
        <v>0.21658665421528631</v>
      </c>
      <c r="Q580" s="533">
        <v>0.19492798879375769</v>
      </c>
      <c r="R580" s="533">
        <v>0.17543518991438189</v>
      </c>
      <c r="S580" s="533">
        <v>0.15789167092294373</v>
      </c>
      <c r="T580" s="533">
        <v>0.14210250383064935</v>
      </c>
      <c r="U580" s="533">
        <v>0.12789225344758443</v>
      </c>
      <c r="V580" s="533">
        <v>0.11510302810282597</v>
      </c>
      <c r="W580" s="533">
        <v>0.10359272529254338</v>
      </c>
      <c r="X580" s="533">
        <v>9.3233452763289038E-2</v>
      </c>
      <c r="Y580" s="533">
        <v>8.391010748696015E-2</v>
      </c>
      <c r="Z580" s="533">
        <v>7.5519096738264152E-2</v>
      </c>
      <c r="AA580" s="533">
        <v>6.7967187064437759E-2</v>
      </c>
      <c r="AB580" s="533">
        <v>6.1170468357994001E-2</v>
      </c>
      <c r="AC580" s="533">
        <v>5.5053421522194612E-2</v>
      </c>
      <c r="AD580" s="533">
        <v>0.14392999757077035</v>
      </c>
      <c r="AE580" s="533">
        <v>0.12972354100700428</v>
      </c>
      <c r="AF580" s="533">
        <v>0.11675118690630389</v>
      </c>
      <c r="AG580" s="533">
        <v>0.1050760682156735</v>
      </c>
      <c r="AH580" s="533">
        <v>0</v>
      </c>
      <c r="AI580" s="533">
        <v>0</v>
      </c>
      <c r="AJ580" s="533">
        <v>0</v>
      </c>
      <c r="AK580" s="533">
        <v>0</v>
      </c>
      <c r="AL580" s="533">
        <v>0</v>
      </c>
      <c r="AM580" s="533">
        <v>0</v>
      </c>
      <c r="AN580" s="533">
        <v>0</v>
      </c>
      <c r="AO580" s="533">
        <v>0</v>
      </c>
      <c r="AP580" s="533">
        <v>0</v>
      </c>
      <c r="AQ580" s="533">
        <v>0</v>
      </c>
      <c r="AR580" s="533">
        <v>0</v>
      </c>
      <c r="AS580" s="533">
        <v>0</v>
      </c>
      <c r="AT580" s="533">
        <v>0</v>
      </c>
      <c r="AU580" s="533">
        <v>0</v>
      </c>
      <c r="AV580" s="533">
        <v>0</v>
      </c>
      <c r="AW580" s="533">
        <v>0</v>
      </c>
      <c r="AX580" s="533">
        <v>0</v>
      </c>
      <c r="AY580" s="533">
        <v>0</v>
      </c>
      <c r="AZ580" s="533">
        <v>0</v>
      </c>
      <c r="BA580" s="533">
        <v>0</v>
      </c>
      <c r="BB580" s="533">
        <v>0</v>
      </c>
      <c r="BC580" s="533">
        <v>0</v>
      </c>
      <c r="BD580" s="533">
        <v>0</v>
      </c>
      <c r="BE580" s="533">
        <v>0</v>
      </c>
      <c r="BF580" s="533">
        <v>0</v>
      </c>
      <c r="BG580" s="533">
        <v>0</v>
      </c>
      <c r="BH580" s="533">
        <v>0</v>
      </c>
      <c r="BI580" s="533">
        <v>0</v>
      </c>
    </row>
    <row r="581" spans="1:61" outlineLevel="1">
      <c r="A581" s="127"/>
      <c r="B581" s="127"/>
      <c r="C581" s="118"/>
      <c r="D581" s="118"/>
      <c r="E581" s="705" t="str">
        <f>Asset3</f>
        <v>Regulators and meters</v>
      </c>
      <c r="F581" s="706"/>
      <c r="G581" s="535">
        <v>0.37161641941888013</v>
      </c>
      <c r="H581" s="533">
        <v>0.36486540793288014</v>
      </c>
      <c r="I581" s="533">
        <v>0.35878949759548018</v>
      </c>
      <c r="J581" s="533">
        <v>0.35332117829182019</v>
      </c>
      <c r="K581" s="533">
        <v>0.34839969091852618</v>
      </c>
      <c r="L581" s="533">
        <v>0.34397035228256162</v>
      </c>
      <c r="M581" s="533">
        <v>0.33998394751019345</v>
      </c>
      <c r="N581" s="533">
        <v>0.33639618321506209</v>
      </c>
      <c r="O581" s="533">
        <v>6.3314153430553577E-2</v>
      </c>
      <c r="P581" s="533">
        <v>2.6154801711507369E-2</v>
      </c>
      <c r="Q581" s="533">
        <v>2.3539321540356629E-2</v>
      </c>
      <c r="R581" s="533">
        <v>2.1185389386320971E-2</v>
      </c>
      <c r="S581" s="533">
        <v>1.9066850447688872E-2</v>
      </c>
      <c r="T581" s="533">
        <v>1.7160165402919984E-2</v>
      </c>
      <c r="U581" s="533">
        <v>1.5444148862627981E-2</v>
      </c>
      <c r="V581" s="533">
        <v>1.3899733976365184E-2</v>
      </c>
      <c r="W581" s="533">
        <v>1.2509760578728664E-2</v>
      </c>
      <c r="X581" s="533">
        <v>3.2738541787891255E-2</v>
      </c>
      <c r="Y581" s="533">
        <v>2.946468760910213E-2</v>
      </c>
      <c r="Z581" s="533">
        <v>2.6518218848191919E-2</v>
      </c>
      <c r="AA581" s="533">
        <v>2.3866396963372727E-2</v>
      </c>
      <c r="AB581" s="533">
        <v>0</v>
      </c>
      <c r="AC581" s="533">
        <v>0</v>
      </c>
      <c r="AD581" s="533">
        <v>0</v>
      </c>
      <c r="AE581" s="533">
        <v>0</v>
      </c>
      <c r="AF581" s="533">
        <v>0</v>
      </c>
      <c r="AG581" s="533">
        <v>0</v>
      </c>
      <c r="AH581" s="533">
        <v>0</v>
      </c>
      <c r="AI581" s="533">
        <v>0</v>
      </c>
      <c r="AJ581" s="533">
        <v>0</v>
      </c>
      <c r="AK581" s="533">
        <v>0</v>
      </c>
      <c r="AL581" s="533">
        <v>0</v>
      </c>
      <c r="AM581" s="533">
        <v>0</v>
      </c>
      <c r="AN581" s="533">
        <v>0</v>
      </c>
      <c r="AO581" s="533">
        <v>0</v>
      </c>
      <c r="AP581" s="533">
        <v>0</v>
      </c>
      <c r="AQ581" s="533">
        <v>0</v>
      </c>
      <c r="AR581" s="533">
        <v>0</v>
      </c>
      <c r="AS581" s="533">
        <v>0</v>
      </c>
      <c r="AT581" s="533">
        <v>0</v>
      </c>
      <c r="AU581" s="533">
        <v>0</v>
      </c>
      <c r="AV581" s="533">
        <v>0</v>
      </c>
      <c r="AW581" s="533">
        <v>0</v>
      </c>
      <c r="AX581" s="533">
        <v>0</v>
      </c>
      <c r="AY581" s="533">
        <v>0</v>
      </c>
      <c r="AZ581" s="533">
        <v>0</v>
      </c>
      <c r="BA581" s="533">
        <v>0</v>
      </c>
      <c r="BB581" s="533">
        <v>0</v>
      </c>
      <c r="BC581" s="533">
        <v>0</v>
      </c>
      <c r="BD581" s="533">
        <v>0</v>
      </c>
      <c r="BE581" s="533">
        <v>0</v>
      </c>
      <c r="BF581" s="533">
        <v>0</v>
      </c>
      <c r="BG581" s="533">
        <v>0</v>
      </c>
      <c r="BH581" s="533">
        <v>0</v>
      </c>
      <c r="BI581" s="533">
        <v>0</v>
      </c>
    </row>
    <row r="582" spans="1:61" outlineLevel="1">
      <c r="A582" s="116"/>
      <c r="B582" s="116"/>
      <c r="C582" s="9"/>
      <c r="D582" s="9"/>
      <c r="E582" s="705" t="str">
        <f>Asset4</f>
        <v>Easements</v>
      </c>
      <c r="F582" s="706"/>
      <c r="G582" s="535">
        <v>0</v>
      </c>
      <c r="H582" s="533">
        <v>0</v>
      </c>
      <c r="I582" s="533">
        <v>0</v>
      </c>
      <c r="J582" s="533">
        <v>0</v>
      </c>
      <c r="K582" s="533">
        <v>0</v>
      </c>
      <c r="L582" s="533">
        <v>0</v>
      </c>
      <c r="M582" s="533">
        <v>0</v>
      </c>
      <c r="N582" s="533">
        <v>0</v>
      </c>
      <c r="O582" s="533">
        <v>0</v>
      </c>
      <c r="P582" s="533">
        <v>0</v>
      </c>
      <c r="Q582" s="533">
        <v>0</v>
      </c>
      <c r="R582" s="533">
        <v>0</v>
      </c>
      <c r="S582" s="533">
        <v>0</v>
      </c>
      <c r="T582" s="533">
        <v>0</v>
      </c>
      <c r="U582" s="533">
        <v>0</v>
      </c>
      <c r="V582" s="533">
        <v>0</v>
      </c>
      <c r="W582" s="533">
        <v>0</v>
      </c>
      <c r="X582" s="533">
        <v>0</v>
      </c>
      <c r="Y582" s="533">
        <v>0</v>
      </c>
      <c r="Z582" s="533">
        <v>0</v>
      </c>
      <c r="AA582" s="533">
        <v>0</v>
      </c>
      <c r="AB582" s="533">
        <v>0</v>
      </c>
      <c r="AC582" s="533">
        <v>0</v>
      </c>
      <c r="AD582" s="533">
        <v>0</v>
      </c>
      <c r="AE582" s="533">
        <v>0</v>
      </c>
      <c r="AF582" s="533">
        <v>0</v>
      </c>
      <c r="AG582" s="533">
        <v>0</v>
      </c>
      <c r="AH582" s="533">
        <v>0</v>
      </c>
      <c r="AI582" s="533">
        <v>0</v>
      </c>
      <c r="AJ582" s="533">
        <v>0</v>
      </c>
      <c r="AK582" s="533">
        <v>0</v>
      </c>
      <c r="AL582" s="533">
        <v>0</v>
      </c>
      <c r="AM582" s="533">
        <v>0</v>
      </c>
      <c r="AN582" s="533">
        <v>0</v>
      </c>
      <c r="AO582" s="533">
        <v>0</v>
      </c>
      <c r="AP582" s="533">
        <v>0</v>
      </c>
      <c r="AQ582" s="533">
        <v>0</v>
      </c>
      <c r="AR582" s="533">
        <v>0</v>
      </c>
      <c r="AS582" s="533">
        <v>0</v>
      </c>
      <c r="AT582" s="533">
        <v>0</v>
      </c>
      <c r="AU582" s="533">
        <v>0</v>
      </c>
      <c r="AV582" s="533">
        <v>0</v>
      </c>
      <c r="AW582" s="533">
        <v>0</v>
      </c>
      <c r="AX582" s="533">
        <v>0</v>
      </c>
      <c r="AY582" s="533">
        <v>0</v>
      </c>
      <c r="AZ582" s="533">
        <v>0</v>
      </c>
      <c r="BA582" s="533">
        <v>0</v>
      </c>
      <c r="BB582" s="533">
        <v>0</v>
      </c>
      <c r="BC582" s="533">
        <v>0</v>
      </c>
      <c r="BD582" s="533">
        <v>0</v>
      </c>
      <c r="BE582" s="533">
        <v>0</v>
      </c>
      <c r="BF582" s="533">
        <v>0</v>
      </c>
      <c r="BG582" s="533">
        <v>0</v>
      </c>
      <c r="BH582" s="533">
        <v>0</v>
      </c>
      <c r="BI582" s="533">
        <v>0</v>
      </c>
    </row>
    <row r="583" spans="1:61" outlineLevel="1">
      <c r="A583" s="116"/>
      <c r="B583" s="116"/>
      <c r="C583" s="9"/>
      <c r="D583" s="9"/>
      <c r="E583" s="705" t="str">
        <f>Asset5</f>
        <v>Communications</v>
      </c>
      <c r="F583" s="706"/>
      <c r="G583" s="535">
        <v>2.6228017989612942E-7</v>
      </c>
      <c r="H583" s="533">
        <v>2.6228017989612942E-7</v>
      </c>
      <c r="I583" s="533">
        <v>2.6228017989612942E-7</v>
      </c>
      <c r="J583" s="533">
        <v>2.6228017989612942E-7</v>
      </c>
      <c r="K583" s="533">
        <v>2.6228017989612942E-7</v>
      </c>
      <c r="L583" s="533">
        <v>2.6228017989612942E-7</v>
      </c>
      <c r="M583" s="533">
        <v>2.6228017989612942E-7</v>
      </c>
      <c r="N583" s="533">
        <v>2.6228017989612942E-7</v>
      </c>
      <c r="O583" s="533">
        <v>2.6228017989612942E-7</v>
      </c>
      <c r="P583" s="533">
        <v>2.6228017989612942E-7</v>
      </c>
      <c r="Q583" s="533">
        <v>2.6228017989612942E-7</v>
      </c>
      <c r="R583" s="533">
        <v>2.6228017989612942E-7</v>
      </c>
      <c r="S583" s="533">
        <v>2.6228017989612942E-7</v>
      </c>
      <c r="T583" s="533">
        <v>2.6228017989612942E-7</v>
      </c>
      <c r="U583" s="533">
        <v>2.6228017989612889E-7</v>
      </c>
      <c r="V583" s="533">
        <v>0</v>
      </c>
      <c r="W583" s="533">
        <v>0</v>
      </c>
      <c r="X583" s="533">
        <v>0</v>
      </c>
      <c r="Y583" s="533">
        <v>0</v>
      </c>
      <c r="Z583" s="533">
        <v>0</v>
      </c>
      <c r="AA583" s="533">
        <v>0</v>
      </c>
      <c r="AB583" s="533">
        <v>0</v>
      </c>
      <c r="AC583" s="533">
        <v>0</v>
      </c>
      <c r="AD583" s="533">
        <v>0</v>
      </c>
      <c r="AE583" s="533">
        <v>0</v>
      </c>
      <c r="AF583" s="533">
        <v>0</v>
      </c>
      <c r="AG583" s="533">
        <v>0</v>
      </c>
      <c r="AH583" s="533">
        <v>0</v>
      </c>
      <c r="AI583" s="533">
        <v>0</v>
      </c>
      <c r="AJ583" s="533">
        <v>0</v>
      </c>
      <c r="AK583" s="533">
        <v>0</v>
      </c>
      <c r="AL583" s="533">
        <v>0</v>
      </c>
      <c r="AM583" s="533">
        <v>0</v>
      </c>
      <c r="AN583" s="533">
        <v>0</v>
      </c>
      <c r="AO583" s="533">
        <v>0</v>
      </c>
      <c r="AP583" s="533">
        <v>0</v>
      </c>
      <c r="AQ583" s="533">
        <v>0</v>
      </c>
      <c r="AR583" s="533">
        <v>0</v>
      </c>
      <c r="AS583" s="533">
        <v>0</v>
      </c>
      <c r="AT583" s="533">
        <v>0</v>
      </c>
      <c r="AU583" s="533">
        <v>0</v>
      </c>
      <c r="AV583" s="533">
        <v>0</v>
      </c>
      <c r="AW583" s="533">
        <v>0</v>
      </c>
      <c r="AX583" s="533">
        <v>0</v>
      </c>
      <c r="AY583" s="533">
        <v>0</v>
      </c>
      <c r="AZ583" s="533">
        <v>0</v>
      </c>
      <c r="BA583" s="533">
        <v>0</v>
      </c>
      <c r="BB583" s="533">
        <v>0</v>
      </c>
      <c r="BC583" s="533">
        <v>0</v>
      </c>
      <c r="BD583" s="533">
        <v>0</v>
      </c>
      <c r="BE583" s="533">
        <v>0</v>
      </c>
      <c r="BF583" s="533">
        <v>0</v>
      </c>
      <c r="BG583" s="533">
        <v>0</v>
      </c>
      <c r="BH583" s="533">
        <v>0</v>
      </c>
      <c r="BI583" s="533">
        <v>0</v>
      </c>
    </row>
    <row r="584" spans="1:61" outlineLevel="1">
      <c r="A584" s="127"/>
      <c r="B584" s="127"/>
      <c r="C584" s="118"/>
      <c r="D584" s="118"/>
      <c r="E584" s="705" t="str">
        <f>Asset6</f>
        <v>Capitalised AA costs</v>
      </c>
      <c r="F584" s="706"/>
      <c r="G584" s="535">
        <v>1.8458633600000003E-2</v>
      </c>
      <c r="H584" s="533">
        <v>1.2009000000000002E-2</v>
      </c>
      <c r="I584" s="533">
        <v>7.2054000000000024E-3</v>
      </c>
      <c r="J584" s="533">
        <v>4.3232400000000016E-3</v>
      </c>
      <c r="K584" s="533">
        <v>2.5939440000000021E-3</v>
      </c>
      <c r="L584" s="533">
        <v>1.5563664000000019E-3</v>
      </c>
      <c r="M584" s="533">
        <v>0</v>
      </c>
      <c r="N584" s="533">
        <v>0</v>
      </c>
      <c r="O584" s="533">
        <v>0</v>
      </c>
      <c r="P584" s="533">
        <v>0</v>
      </c>
      <c r="Q584" s="533">
        <v>0</v>
      </c>
      <c r="R584" s="533">
        <v>0</v>
      </c>
      <c r="S584" s="533">
        <v>0</v>
      </c>
      <c r="T584" s="533">
        <v>0</v>
      </c>
      <c r="U584" s="533">
        <v>0</v>
      </c>
      <c r="V584" s="533">
        <v>0</v>
      </c>
      <c r="W584" s="533">
        <v>0</v>
      </c>
      <c r="X584" s="533">
        <v>0</v>
      </c>
      <c r="Y584" s="533">
        <v>0</v>
      </c>
      <c r="Z584" s="533">
        <v>0</v>
      </c>
      <c r="AA584" s="533">
        <v>0</v>
      </c>
      <c r="AB584" s="533">
        <v>0</v>
      </c>
      <c r="AC584" s="533">
        <v>0</v>
      </c>
      <c r="AD584" s="533">
        <v>0</v>
      </c>
      <c r="AE584" s="533">
        <v>0</v>
      </c>
      <c r="AF584" s="533">
        <v>0</v>
      </c>
      <c r="AG584" s="533">
        <v>0</v>
      </c>
      <c r="AH584" s="533">
        <v>0</v>
      </c>
      <c r="AI584" s="533">
        <v>0</v>
      </c>
      <c r="AJ584" s="533">
        <v>0</v>
      </c>
      <c r="AK584" s="533">
        <v>0</v>
      </c>
      <c r="AL584" s="533">
        <v>0</v>
      </c>
      <c r="AM584" s="533">
        <v>0</v>
      </c>
      <c r="AN584" s="533">
        <v>0</v>
      </c>
      <c r="AO584" s="533">
        <v>0</v>
      </c>
      <c r="AP584" s="533">
        <v>0</v>
      </c>
      <c r="AQ584" s="533">
        <v>0</v>
      </c>
      <c r="AR584" s="533">
        <v>0</v>
      </c>
      <c r="AS584" s="533">
        <v>0</v>
      </c>
      <c r="AT584" s="533">
        <v>0</v>
      </c>
      <c r="AU584" s="533">
        <v>0</v>
      </c>
      <c r="AV584" s="533">
        <v>0</v>
      </c>
      <c r="AW584" s="533">
        <v>0</v>
      </c>
      <c r="AX584" s="533">
        <v>0</v>
      </c>
      <c r="AY584" s="533">
        <v>0</v>
      </c>
      <c r="AZ584" s="533">
        <v>0</v>
      </c>
      <c r="BA584" s="533">
        <v>0</v>
      </c>
      <c r="BB584" s="533">
        <v>0</v>
      </c>
      <c r="BC584" s="533">
        <v>0</v>
      </c>
      <c r="BD584" s="533">
        <v>0</v>
      </c>
      <c r="BE584" s="533">
        <v>0</v>
      </c>
      <c r="BF584" s="533">
        <v>0</v>
      </c>
      <c r="BG584" s="533">
        <v>0</v>
      </c>
      <c r="BH584" s="533">
        <v>0</v>
      </c>
      <c r="BI584" s="533">
        <v>0</v>
      </c>
    </row>
    <row r="585" spans="1:61" outlineLevel="1">
      <c r="A585" s="116"/>
      <c r="B585" s="116"/>
      <c r="C585" s="9"/>
      <c r="D585" s="9"/>
      <c r="E585" s="705" t="str">
        <f>Asset7</f>
        <v>Group IT</v>
      </c>
      <c r="F585" s="706"/>
      <c r="G585" s="535">
        <v>2.4887414203016656</v>
      </c>
      <c r="H585" s="533">
        <v>1.6168069279342594</v>
      </c>
      <c r="I585" s="533">
        <v>0.97141161313689928</v>
      </c>
      <c r="J585" s="533">
        <v>0.58294878671383088</v>
      </c>
      <c r="K585" s="533">
        <v>0.35121550166719312</v>
      </c>
      <c r="L585" s="533">
        <v>0.21072930100031595</v>
      </c>
      <c r="M585" s="533">
        <v>0</v>
      </c>
      <c r="N585" s="533">
        <v>0</v>
      </c>
      <c r="O585" s="533">
        <v>0</v>
      </c>
      <c r="P585" s="533">
        <v>0</v>
      </c>
      <c r="Q585" s="533">
        <v>0</v>
      </c>
      <c r="R585" s="533">
        <v>0</v>
      </c>
      <c r="S585" s="533">
        <v>0</v>
      </c>
      <c r="T585" s="533">
        <v>0</v>
      </c>
      <c r="U585" s="533">
        <v>0</v>
      </c>
      <c r="V585" s="533">
        <v>0</v>
      </c>
      <c r="W585" s="533">
        <v>0</v>
      </c>
      <c r="X585" s="533">
        <v>0</v>
      </c>
      <c r="Y585" s="533">
        <v>0</v>
      </c>
      <c r="Z585" s="533">
        <v>0</v>
      </c>
      <c r="AA585" s="533">
        <v>0</v>
      </c>
      <c r="AB585" s="533">
        <v>0</v>
      </c>
      <c r="AC585" s="533">
        <v>0</v>
      </c>
      <c r="AD585" s="533">
        <v>0</v>
      </c>
      <c r="AE585" s="533">
        <v>0</v>
      </c>
      <c r="AF585" s="533">
        <v>0</v>
      </c>
      <c r="AG585" s="533">
        <v>0</v>
      </c>
      <c r="AH585" s="533">
        <v>0</v>
      </c>
      <c r="AI585" s="533">
        <v>0</v>
      </c>
      <c r="AJ585" s="533">
        <v>0</v>
      </c>
      <c r="AK585" s="533">
        <v>0</v>
      </c>
      <c r="AL585" s="533">
        <v>0</v>
      </c>
      <c r="AM585" s="533">
        <v>0</v>
      </c>
      <c r="AN585" s="533">
        <v>0</v>
      </c>
      <c r="AO585" s="533">
        <v>0</v>
      </c>
      <c r="AP585" s="533">
        <v>0</v>
      </c>
      <c r="AQ585" s="533">
        <v>0</v>
      </c>
      <c r="AR585" s="533">
        <v>0</v>
      </c>
      <c r="AS585" s="533">
        <v>0</v>
      </c>
      <c r="AT585" s="533">
        <v>0</v>
      </c>
      <c r="AU585" s="533">
        <v>0</v>
      </c>
      <c r="AV585" s="533">
        <v>0</v>
      </c>
      <c r="AW585" s="533">
        <v>0</v>
      </c>
      <c r="AX585" s="533">
        <v>0</v>
      </c>
      <c r="AY585" s="533">
        <v>0</v>
      </c>
      <c r="AZ585" s="533">
        <v>0</v>
      </c>
      <c r="BA585" s="533">
        <v>0</v>
      </c>
      <c r="BB585" s="533">
        <v>0</v>
      </c>
      <c r="BC585" s="533">
        <v>0</v>
      </c>
      <c r="BD585" s="533">
        <v>0</v>
      </c>
      <c r="BE585" s="533">
        <v>0</v>
      </c>
      <c r="BF585" s="533">
        <v>0</v>
      </c>
      <c r="BG585" s="533">
        <v>0</v>
      </c>
      <c r="BH585" s="533">
        <v>0</v>
      </c>
      <c r="BI585" s="533">
        <v>0</v>
      </c>
    </row>
    <row r="586" spans="1:61" outlineLevel="1">
      <c r="A586" s="116"/>
      <c r="B586" s="116"/>
      <c r="C586" s="9"/>
      <c r="D586" s="9"/>
      <c r="E586" s="705" t="str">
        <f>Asset8</f>
        <v>SIB Capex</v>
      </c>
      <c r="F586" s="706"/>
      <c r="G586" s="535">
        <v>1.6854380968523477</v>
      </c>
      <c r="H586" s="533">
        <v>1.0945446691206198</v>
      </c>
      <c r="I586" s="533">
        <v>0.66348705923715123</v>
      </c>
      <c r="J586" s="533">
        <v>0.39804312975980427</v>
      </c>
      <c r="K586" s="533">
        <v>0.23273045494792338</v>
      </c>
      <c r="L586" s="533">
        <v>0.1393518322130225</v>
      </c>
      <c r="M586" s="533">
        <v>0</v>
      </c>
      <c r="N586" s="533">
        <v>0</v>
      </c>
      <c r="O586" s="533">
        <v>0</v>
      </c>
      <c r="P586" s="533">
        <v>0</v>
      </c>
      <c r="Q586" s="533">
        <v>0</v>
      </c>
      <c r="R586" s="533">
        <v>0</v>
      </c>
      <c r="S586" s="533">
        <v>0</v>
      </c>
      <c r="T586" s="533">
        <v>0</v>
      </c>
      <c r="U586" s="533">
        <v>0</v>
      </c>
      <c r="V586" s="533">
        <v>0</v>
      </c>
      <c r="W586" s="533">
        <v>0</v>
      </c>
      <c r="X586" s="533">
        <v>0</v>
      </c>
      <c r="Y586" s="533">
        <v>0</v>
      </c>
      <c r="Z586" s="533">
        <v>0</v>
      </c>
      <c r="AA586" s="533">
        <v>0</v>
      </c>
      <c r="AB586" s="533">
        <v>0</v>
      </c>
      <c r="AC586" s="533">
        <v>0</v>
      </c>
      <c r="AD586" s="533">
        <v>0</v>
      </c>
      <c r="AE586" s="533">
        <v>0</v>
      </c>
      <c r="AF586" s="533">
        <v>0</v>
      </c>
      <c r="AG586" s="533">
        <v>0</v>
      </c>
      <c r="AH586" s="533">
        <v>0</v>
      </c>
      <c r="AI586" s="533">
        <v>0</v>
      </c>
      <c r="AJ586" s="533">
        <v>0</v>
      </c>
      <c r="AK586" s="533">
        <v>0</v>
      </c>
      <c r="AL586" s="533">
        <v>0</v>
      </c>
      <c r="AM586" s="533">
        <v>0</v>
      </c>
      <c r="AN586" s="533">
        <v>0</v>
      </c>
      <c r="AO586" s="533">
        <v>0</v>
      </c>
      <c r="AP586" s="533">
        <v>0</v>
      </c>
      <c r="AQ586" s="533">
        <v>0</v>
      </c>
      <c r="AR586" s="533">
        <v>0</v>
      </c>
      <c r="AS586" s="533">
        <v>0</v>
      </c>
      <c r="AT586" s="533">
        <v>0</v>
      </c>
      <c r="AU586" s="533">
        <v>0</v>
      </c>
      <c r="AV586" s="533">
        <v>0</v>
      </c>
      <c r="AW586" s="533">
        <v>0</v>
      </c>
      <c r="AX586" s="533">
        <v>0</v>
      </c>
      <c r="AY586" s="533">
        <v>0</v>
      </c>
      <c r="AZ586" s="533">
        <v>0</v>
      </c>
      <c r="BA586" s="533">
        <v>0</v>
      </c>
      <c r="BB586" s="533">
        <v>0</v>
      </c>
      <c r="BC586" s="533">
        <v>0</v>
      </c>
      <c r="BD586" s="533">
        <v>0</v>
      </c>
      <c r="BE586" s="533">
        <v>0</v>
      </c>
      <c r="BF586" s="533">
        <v>0</v>
      </c>
      <c r="BG586" s="533">
        <v>0</v>
      </c>
      <c r="BH586" s="533">
        <v>0</v>
      </c>
      <c r="BI586" s="533">
        <v>0</v>
      </c>
    </row>
    <row r="587" spans="1:61" outlineLevel="1">
      <c r="A587" s="127"/>
      <c r="B587" s="127"/>
      <c r="C587" s="118"/>
      <c r="D587" s="118"/>
      <c r="E587" s="705" t="str">
        <f>Asset9</f>
        <v>Pipeline Integrity</v>
      </c>
      <c r="F587" s="706"/>
      <c r="G587" s="535">
        <v>0</v>
      </c>
      <c r="H587" s="533">
        <v>0</v>
      </c>
      <c r="I587" s="533">
        <v>0</v>
      </c>
      <c r="J587" s="533">
        <v>0</v>
      </c>
      <c r="K587" s="533">
        <v>0</v>
      </c>
      <c r="L587" s="533">
        <v>0</v>
      </c>
      <c r="M587" s="533">
        <v>0</v>
      </c>
      <c r="N587" s="533">
        <v>0</v>
      </c>
      <c r="O587" s="533">
        <v>0</v>
      </c>
      <c r="P587" s="533">
        <v>0</v>
      </c>
      <c r="Q587" s="533">
        <v>0</v>
      </c>
      <c r="R587" s="533">
        <v>0</v>
      </c>
      <c r="S587" s="533">
        <v>0</v>
      </c>
      <c r="T587" s="533">
        <v>0</v>
      </c>
      <c r="U587" s="533">
        <v>0</v>
      </c>
      <c r="V587" s="533">
        <v>0</v>
      </c>
      <c r="W587" s="533">
        <v>0</v>
      </c>
      <c r="X587" s="533">
        <v>0</v>
      </c>
      <c r="Y587" s="533">
        <v>0</v>
      </c>
      <c r="Z587" s="533">
        <v>0</v>
      </c>
      <c r="AA587" s="533">
        <v>0</v>
      </c>
      <c r="AB587" s="533">
        <v>0</v>
      </c>
      <c r="AC587" s="533">
        <v>0</v>
      </c>
      <c r="AD587" s="533">
        <v>0</v>
      </c>
      <c r="AE587" s="533">
        <v>0</v>
      </c>
      <c r="AF587" s="533">
        <v>0</v>
      </c>
      <c r="AG587" s="533">
        <v>0</v>
      </c>
      <c r="AH587" s="533">
        <v>0</v>
      </c>
      <c r="AI587" s="533">
        <v>0</v>
      </c>
      <c r="AJ587" s="533">
        <v>0</v>
      </c>
      <c r="AK587" s="533">
        <v>0</v>
      </c>
      <c r="AL587" s="533">
        <v>0</v>
      </c>
      <c r="AM587" s="533">
        <v>0</v>
      </c>
      <c r="AN587" s="533">
        <v>0</v>
      </c>
      <c r="AO587" s="533">
        <v>0</v>
      </c>
      <c r="AP587" s="533">
        <v>0</v>
      </c>
      <c r="AQ587" s="533">
        <v>0</v>
      </c>
      <c r="AR587" s="533">
        <v>0</v>
      </c>
      <c r="AS587" s="533">
        <v>0</v>
      </c>
      <c r="AT587" s="533">
        <v>0</v>
      </c>
      <c r="AU587" s="533">
        <v>0</v>
      </c>
      <c r="AV587" s="533">
        <v>0</v>
      </c>
      <c r="AW587" s="533">
        <v>0</v>
      </c>
      <c r="AX587" s="533">
        <v>0</v>
      </c>
      <c r="AY587" s="533">
        <v>0</v>
      </c>
      <c r="AZ587" s="533">
        <v>0</v>
      </c>
      <c r="BA587" s="533">
        <v>0</v>
      </c>
      <c r="BB587" s="533">
        <v>0</v>
      </c>
      <c r="BC587" s="533">
        <v>0</v>
      </c>
      <c r="BD587" s="533">
        <v>0</v>
      </c>
      <c r="BE587" s="533">
        <v>0</v>
      </c>
      <c r="BF587" s="533">
        <v>0</v>
      </c>
      <c r="BG587" s="533">
        <v>0</v>
      </c>
      <c r="BH587" s="533">
        <v>0</v>
      </c>
      <c r="BI587" s="533">
        <v>0</v>
      </c>
    </row>
    <row r="588" spans="1:61" outlineLevel="1">
      <c r="A588" s="116"/>
      <c r="B588" s="116"/>
      <c r="C588" s="9"/>
      <c r="D588" s="9"/>
      <c r="E588" s="705">
        <f>Asset10</f>
        <v>0</v>
      </c>
      <c r="F588" s="706"/>
      <c r="G588" s="535"/>
      <c r="H588" s="533"/>
      <c r="I588" s="533"/>
      <c r="J588" s="533"/>
      <c r="K588" s="533"/>
      <c r="L588" s="533"/>
      <c r="M588" s="533"/>
      <c r="N588" s="533"/>
      <c r="O588" s="533"/>
      <c r="P588" s="533"/>
      <c r="Q588" s="533"/>
      <c r="R588" s="533"/>
      <c r="S588" s="533"/>
      <c r="T588" s="533"/>
      <c r="U588" s="533"/>
      <c r="V588" s="533"/>
      <c r="W588" s="533"/>
      <c r="X588" s="533"/>
      <c r="Y588" s="533"/>
      <c r="Z588" s="533"/>
      <c r="AA588" s="533"/>
      <c r="AB588" s="533"/>
      <c r="AC588" s="533"/>
      <c r="AD588" s="533"/>
      <c r="AE588" s="533"/>
      <c r="AF588" s="533"/>
      <c r="AG588" s="533"/>
      <c r="AH588" s="533"/>
      <c r="AI588" s="533"/>
      <c r="AJ588" s="533"/>
      <c r="AK588" s="533"/>
      <c r="AL588" s="533"/>
      <c r="AM588" s="533"/>
      <c r="AN588" s="533"/>
      <c r="AO588" s="533"/>
      <c r="AP588" s="533"/>
      <c r="AQ588" s="533"/>
      <c r="AR588" s="533"/>
      <c r="AS588" s="533"/>
      <c r="AT588" s="533"/>
      <c r="AU588" s="533"/>
      <c r="AV588" s="533"/>
      <c r="AW588" s="533"/>
      <c r="AX588" s="533"/>
      <c r="AY588" s="533"/>
      <c r="AZ588" s="533"/>
      <c r="BA588" s="533"/>
      <c r="BB588" s="533"/>
      <c r="BC588" s="533"/>
      <c r="BD588" s="533"/>
      <c r="BE588" s="533"/>
      <c r="BF588" s="533"/>
      <c r="BG588" s="533"/>
      <c r="BH588" s="533"/>
      <c r="BI588" s="533"/>
    </row>
    <row r="589" spans="1:61" outlineLevel="1">
      <c r="A589" s="116"/>
      <c r="B589" s="116"/>
      <c r="C589" s="9"/>
      <c r="D589" s="9"/>
      <c r="E589" s="705">
        <f>Asset11</f>
        <v>0</v>
      </c>
      <c r="F589" s="706"/>
      <c r="G589" s="535"/>
      <c r="H589" s="533"/>
      <c r="I589" s="533"/>
      <c r="J589" s="533"/>
      <c r="K589" s="533"/>
      <c r="L589" s="533"/>
      <c r="M589" s="533"/>
      <c r="N589" s="533"/>
      <c r="O589" s="533"/>
      <c r="P589" s="533"/>
      <c r="Q589" s="533"/>
      <c r="R589" s="533"/>
      <c r="S589" s="533"/>
      <c r="T589" s="533"/>
      <c r="U589" s="533"/>
      <c r="V589" s="533"/>
      <c r="W589" s="533"/>
      <c r="X589" s="533"/>
      <c r="Y589" s="533"/>
      <c r="Z589" s="533"/>
      <c r="AA589" s="533"/>
      <c r="AB589" s="533"/>
      <c r="AC589" s="533"/>
      <c r="AD589" s="533"/>
      <c r="AE589" s="533"/>
      <c r="AF589" s="533"/>
      <c r="AG589" s="533"/>
      <c r="AH589" s="533"/>
      <c r="AI589" s="533"/>
      <c r="AJ589" s="533"/>
      <c r="AK589" s="533"/>
      <c r="AL589" s="533"/>
      <c r="AM589" s="533"/>
      <c r="AN589" s="533"/>
      <c r="AO589" s="533"/>
      <c r="AP589" s="533"/>
      <c r="AQ589" s="533"/>
      <c r="AR589" s="533"/>
      <c r="AS589" s="533"/>
      <c r="AT589" s="533"/>
      <c r="AU589" s="533"/>
      <c r="AV589" s="533"/>
      <c r="AW589" s="533"/>
      <c r="AX589" s="533"/>
      <c r="AY589" s="533"/>
      <c r="AZ589" s="533"/>
      <c r="BA589" s="533"/>
      <c r="BB589" s="533"/>
      <c r="BC589" s="533"/>
      <c r="BD589" s="533"/>
      <c r="BE589" s="533"/>
      <c r="BF589" s="533"/>
      <c r="BG589" s="533"/>
      <c r="BH589" s="533"/>
      <c r="BI589" s="533"/>
    </row>
    <row r="590" spans="1:61" outlineLevel="1">
      <c r="A590" s="127"/>
      <c r="B590" s="127"/>
      <c r="C590" s="118"/>
      <c r="D590" s="118"/>
      <c r="E590" s="705">
        <f>Asset12</f>
        <v>0</v>
      </c>
      <c r="F590" s="706"/>
      <c r="G590" s="535"/>
      <c r="H590" s="533"/>
      <c r="I590" s="533"/>
      <c r="J590" s="533"/>
      <c r="K590" s="533"/>
      <c r="L590" s="533"/>
      <c r="M590" s="533"/>
      <c r="N590" s="533"/>
      <c r="O590" s="533"/>
      <c r="P590" s="533"/>
      <c r="Q590" s="533"/>
      <c r="R590" s="533"/>
      <c r="S590" s="533"/>
      <c r="T590" s="533"/>
      <c r="U590" s="533"/>
      <c r="V590" s="533"/>
      <c r="W590" s="533"/>
      <c r="X590" s="533"/>
      <c r="Y590" s="533"/>
      <c r="Z590" s="533"/>
      <c r="AA590" s="533"/>
      <c r="AB590" s="533"/>
      <c r="AC590" s="533"/>
      <c r="AD590" s="533"/>
      <c r="AE590" s="533"/>
      <c r="AF590" s="533"/>
      <c r="AG590" s="533"/>
      <c r="AH590" s="533"/>
      <c r="AI590" s="533"/>
      <c r="AJ590" s="533"/>
      <c r="AK590" s="533"/>
      <c r="AL590" s="533"/>
      <c r="AM590" s="533"/>
      <c r="AN590" s="533"/>
      <c r="AO590" s="533"/>
      <c r="AP590" s="533"/>
      <c r="AQ590" s="533"/>
      <c r="AR590" s="533"/>
      <c r="AS590" s="533"/>
      <c r="AT590" s="533"/>
      <c r="AU590" s="533"/>
      <c r="AV590" s="533"/>
      <c r="AW590" s="533"/>
      <c r="AX590" s="533"/>
      <c r="AY590" s="533"/>
      <c r="AZ590" s="533"/>
      <c r="BA590" s="533"/>
      <c r="BB590" s="533"/>
      <c r="BC590" s="533"/>
      <c r="BD590" s="533"/>
      <c r="BE590" s="533"/>
      <c r="BF590" s="533"/>
      <c r="BG590" s="533"/>
      <c r="BH590" s="533"/>
      <c r="BI590" s="533"/>
    </row>
    <row r="591" spans="1:61" outlineLevel="1">
      <c r="A591" s="116"/>
      <c r="B591" s="116"/>
      <c r="C591" s="9"/>
      <c r="D591" s="9"/>
      <c r="E591" s="705">
        <f>Asset13</f>
        <v>0</v>
      </c>
      <c r="F591" s="706"/>
      <c r="G591" s="535"/>
      <c r="H591" s="533"/>
      <c r="I591" s="533"/>
      <c r="J591" s="533"/>
      <c r="K591" s="533"/>
      <c r="L591" s="533"/>
      <c r="M591" s="533"/>
      <c r="N591" s="533"/>
      <c r="O591" s="533"/>
      <c r="P591" s="533"/>
      <c r="Q591" s="533"/>
      <c r="R591" s="533"/>
      <c r="S591" s="533"/>
      <c r="T591" s="533"/>
      <c r="U591" s="533"/>
      <c r="V591" s="533"/>
      <c r="W591" s="533"/>
      <c r="X591" s="533"/>
      <c r="Y591" s="533"/>
      <c r="Z591" s="533"/>
      <c r="AA591" s="533"/>
      <c r="AB591" s="533"/>
      <c r="AC591" s="533"/>
      <c r="AD591" s="533"/>
      <c r="AE591" s="533"/>
      <c r="AF591" s="533"/>
      <c r="AG591" s="533"/>
      <c r="AH591" s="533"/>
      <c r="AI591" s="533"/>
      <c r="AJ591" s="533"/>
      <c r="AK591" s="533"/>
      <c r="AL591" s="533"/>
      <c r="AM591" s="533"/>
      <c r="AN591" s="533"/>
      <c r="AO591" s="533"/>
      <c r="AP591" s="533"/>
      <c r="AQ591" s="533"/>
      <c r="AR591" s="533"/>
      <c r="AS591" s="533"/>
      <c r="AT591" s="533"/>
      <c r="AU591" s="533"/>
      <c r="AV591" s="533"/>
      <c r="AW591" s="533"/>
      <c r="AX591" s="533"/>
      <c r="AY591" s="533"/>
      <c r="AZ591" s="533"/>
      <c r="BA591" s="533"/>
      <c r="BB591" s="533"/>
      <c r="BC591" s="533"/>
      <c r="BD591" s="533"/>
      <c r="BE591" s="533"/>
      <c r="BF591" s="533"/>
      <c r="BG591" s="533"/>
      <c r="BH591" s="533"/>
      <c r="BI591" s="533"/>
    </row>
    <row r="592" spans="1:61" outlineLevel="1">
      <c r="A592" s="116"/>
      <c r="B592" s="116"/>
      <c r="C592" s="9"/>
      <c r="D592" s="9"/>
      <c r="E592" s="705">
        <f>Asset14</f>
        <v>0</v>
      </c>
      <c r="F592" s="706"/>
      <c r="G592" s="535"/>
      <c r="H592" s="533"/>
      <c r="I592" s="533"/>
      <c r="J592" s="533"/>
      <c r="K592" s="533"/>
      <c r="L592" s="533"/>
      <c r="M592" s="533"/>
      <c r="N592" s="533"/>
      <c r="O592" s="533"/>
      <c r="P592" s="533"/>
      <c r="Q592" s="533"/>
      <c r="R592" s="533"/>
      <c r="S592" s="533"/>
      <c r="T592" s="533"/>
      <c r="U592" s="533"/>
      <c r="V592" s="533"/>
      <c r="W592" s="533"/>
      <c r="X592" s="533"/>
      <c r="Y592" s="533"/>
      <c r="Z592" s="533"/>
      <c r="AA592" s="533"/>
      <c r="AB592" s="533"/>
      <c r="AC592" s="533"/>
      <c r="AD592" s="533"/>
      <c r="AE592" s="533"/>
      <c r="AF592" s="533"/>
      <c r="AG592" s="533"/>
      <c r="AH592" s="533"/>
      <c r="AI592" s="533"/>
      <c r="AJ592" s="533"/>
      <c r="AK592" s="533"/>
      <c r="AL592" s="533"/>
      <c r="AM592" s="533"/>
      <c r="AN592" s="533"/>
      <c r="AO592" s="533"/>
      <c r="AP592" s="533"/>
      <c r="AQ592" s="533"/>
      <c r="AR592" s="533"/>
      <c r="AS592" s="533"/>
      <c r="AT592" s="533"/>
      <c r="AU592" s="533"/>
      <c r="AV592" s="533"/>
      <c r="AW592" s="533"/>
      <c r="AX592" s="533"/>
      <c r="AY592" s="533"/>
      <c r="AZ592" s="533"/>
      <c r="BA592" s="533"/>
      <c r="BB592" s="533"/>
      <c r="BC592" s="533"/>
      <c r="BD592" s="533"/>
      <c r="BE592" s="533"/>
      <c r="BF592" s="533"/>
      <c r="BG592" s="533"/>
      <c r="BH592" s="533"/>
      <c r="BI592" s="533"/>
    </row>
    <row r="593" spans="1:61" outlineLevel="1">
      <c r="A593" s="127"/>
      <c r="B593" s="127"/>
      <c r="C593" s="118"/>
      <c r="D593" s="118"/>
      <c r="E593" s="705">
        <f>Asset15</f>
        <v>0</v>
      </c>
      <c r="F593" s="706"/>
      <c r="G593" s="535"/>
      <c r="H593" s="533"/>
      <c r="I593" s="533"/>
      <c r="J593" s="533"/>
      <c r="K593" s="533"/>
      <c r="L593" s="533"/>
      <c r="M593" s="533"/>
      <c r="N593" s="533"/>
      <c r="O593" s="533"/>
      <c r="P593" s="533"/>
      <c r="Q593" s="533"/>
      <c r="R593" s="533"/>
      <c r="S593" s="533"/>
      <c r="T593" s="533"/>
      <c r="U593" s="533"/>
      <c r="V593" s="533"/>
      <c r="W593" s="533"/>
      <c r="X593" s="533"/>
      <c r="Y593" s="533"/>
      <c r="Z593" s="533"/>
      <c r="AA593" s="533"/>
      <c r="AB593" s="533"/>
      <c r="AC593" s="533"/>
      <c r="AD593" s="533"/>
      <c r="AE593" s="533"/>
      <c r="AF593" s="533"/>
      <c r="AG593" s="533"/>
      <c r="AH593" s="533"/>
      <c r="AI593" s="533"/>
      <c r="AJ593" s="533"/>
      <c r="AK593" s="533"/>
      <c r="AL593" s="533"/>
      <c r="AM593" s="533"/>
      <c r="AN593" s="533"/>
      <c r="AO593" s="533"/>
      <c r="AP593" s="533"/>
      <c r="AQ593" s="533"/>
      <c r="AR593" s="533"/>
      <c r="AS593" s="533"/>
      <c r="AT593" s="533"/>
      <c r="AU593" s="533"/>
      <c r="AV593" s="533"/>
      <c r="AW593" s="533"/>
      <c r="AX593" s="533"/>
      <c r="AY593" s="533"/>
      <c r="AZ593" s="533"/>
      <c r="BA593" s="533"/>
      <c r="BB593" s="533"/>
      <c r="BC593" s="533"/>
      <c r="BD593" s="533"/>
      <c r="BE593" s="533"/>
      <c r="BF593" s="533"/>
      <c r="BG593" s="533"/>
      <c r="BH593" s="533"/>
      <c r="BI593" s="533"/>
    </row>
    <row r="594" spans="1:61" outlineLevel="1">
      <c r="A594" s="116"/>
      <c r="B594" s="116"/>
      <c r="C594" s="9"/>
      <c r="D594" s="9"/>
      <c r="E594" s="705">
        <f>Asset16</f>
        <v>0</v>
      </c>
      <c r="F594" s="706"/>
      <c r="G594" s="535"/>
      <c r="H594" s="533"/>
      <c r="I594" s="533"/>
      <c r="J594" s="533"/>
      <c r="K594" s="533"/>
      <c r="L594" s="533"/>
      <c r="M594" s="533"/>
      <c r="N594" s="533"/>
      <c r="O594" s="533"/>
      <c r="P594" s="533"/>
      <c r="Q594" s="533"/>
      <c r="R594" s="533"/>
      <c r="S594" s="533"/>
      <c r="T594" s="533"/>
      <c r="U594" s="533"/>
      <c r="V594" s="533"/>
      <c r="W594" s="533"/>
      <c r="X594" s="533"/>
      <c r="Y594" s="533"/>
      <c r="Z594" s="533"/>
      <c r="AA594" s="533"/>
      <c r="AB594" s="533"/>
      <c r="AC594" s="533"/>
      <c r="AD594" s="533"/>
      <c r="AE594" s="533"/>
      <c r="AF594" s="533"/>
      <c r="AG594" s="533"/>
      <c r="AH594" s="533"/>
      <c r="AI594" s="533"/>
      <c r="AJ594" s="533"/>
      <c r="AK594" s="533"/>
      <c r="AL594" s="533"/>
      <c r="AM594" s="533"/>
      <c r="AN594" s="533"/>
      <c r="AO594" s="533"/>
      <c r="AP594" s="533"/>
      <c r="AQ594" s="533"/>
      <c r="AR594" s="533"/>
      <c r="AS594" s="533"/>
      <c r="AT594" s="533"/>
      <c r="AU594" s="533"/>
      <c r="AV594" s="533"/>
      <c r="AW594" s="533"/>
      <c r="AX594" s="533"/>
      <c r="AY594" s="533"/>
      <c r="AZ594" s="533"/>
      <c r="BA594" s="533"/>
      <c r="BB594" s="533"/>
      <c r="BC594" s="533"/>
      <c r="BD594" s="533"/>
      <c r="BE594" s="533"/>
      <c r="BF594" s="533"/>
      <c r="BG594" s="533"/>
      <c r="BH594" s="533"/>
      <c r="BI594" s="533"/>
    </row>
    <row r="595" spans="1:61" outlineLevel="1">
      <c r="A595" s="116"/>
      <c r="B595" s="116"/>
      <c r="C595" s="9"/>
      <c r="D595" s="9"/>
      <c r="E595" s="705">
        <f>Asset17</f>
        <v>0</v>
      </c>
      <c r="F595" s="706"/>
      <c r="G595" s="535"/>
      <c r="H595" s="533"/>
      <c r="I595" s="533"/>
      <c r="J595" s="533"/>
      <c r="K595" s="533"/>
      <c r="L595" s="533"/>
      <c r="M595" s="533"/>
      <c r="N595" s="533"/>
      <c r="O595" s="533"/>
      <c r="P595" s="533"/>
      <c r="Q595" s="533"/>
      <c r="R595" s="533"/>
      <c r="S595" s="533"/>
      <c r="T595" s="533"/>
      <c r="U595" s="533"/>
      <c r="V595" s="533"/>
      <c r="W595" s="533"/>
      <c r="X595" s="533"/>
      <c r="Y595" s="533"/>
      <c r="Z595" s="533"/>
      <c r="AA595" s="533"/>
      <c r="AB595" s="533"/>
      <c r="AC595" s="533"/>
      <c r="AD595" s="533"/>
      <c r="AE595" s="533"/>
      <c r="AF595" s="533"/>
      <c r="AG595" s="533"/>
      <c r="AH595" s="533"/>
      <c r="AI595" s="533"/>
      <c r="AJ595" s="533"/>
      <c r="AK595" s="533"/>
      <c r="AL595" s="533"/>
      <c r="AM595" s="533"/>
      <c r="AN595" s="533"/>
      <c r="AO595" s="533"/>
      <c r="AP595" s="533"/>
      <c r="AQ595" s="533"/>
      <c r="AR595" s="533"/>
      <c r="AS595" s="533"/>
      <c r="AT595" s="533"/>
      <c r="AU595" s="533"/>
      <c r="AV595" s="533"/>
      <c r="AW595" s="533"/>
      <c r="AX595" s="533"/>
      <c r="AY595" s="533"/>
      <c r="AZ595" s="533"/>
      <c r="BA595" s="533"/>
      <c r="BB595" s="533"/>
      <c r="BC595" s="533"/>
      <c r="BD595" s="533"/>
      <c r="BE595" s="533"/>
      <c r="BF595" s="533"/>
      <c r="BG595" s="533"/>
      <c r="BH595" s="533"/>
      <c r="BI595" s="533"/>
    </row>
    <row r="596" spans="1:61" outlineLevel="1">
      <c r="A596" s="127"/>
      <c r="B596" s="127"/>
      <c r="C596" s="118"/>
      <c r="D596" s="118"/>
      <c r="E596" s="705">
        <f>Asset18</f>
        <v>0</v>
      </c>
      <c r="F596" s="706"/>
      <c r="G596" s="535"/>
      <c r="H596" s="533"/>
      <c r="I596" s="533"/>
      <c r="J596" s="533"/>
      <c r="K596" s="533"/>
      <c r="L596" s="533"/>
      <c r="M596" s="533"/>
      <c r="N596" s="533"/>
      <c r="O596" s="533"/>
      <c r="P596" s="533"/>
      <c r="Q596" s="533"/>
      <c r="R596" s="533"/>
      <c r="S596" s="533"/>
      <c r="T596" s="533"/>
      <c r="U596" s="533"/>
      <c r="V596" s="533"/>
      <c r="W596" s="533"/>
      <c r="X596" s="533"/>
      <c r="Y596" s="533"/>
      <c r="Z596" s="533"/>
      <c r="AA596" s="533"/>
      <c r="AB596" s="533"/>
      <c r="AC596" s="533"/>
      <c r="AD596" s="533"/>
      <c r="AE596" s="533"/>
      <c r="AF596" s="533"/>
      <c r="AG596" s="533"/>
      <c r="AH596" s="533"/>
      <c r="AI596" s="533"/>
      <c r="AJ596" s="533"/>
      <c r="AK596" s="533"/>
      <c r="AL596" s="533"/>
      <c r="AM596" s="533"/>
      <c r="AN596" s="533"/>
      <c r="AO596" s="533"/>
      <c r="AP596" s="533"/>
      <c r="AQ596" s="533"/>
      <c r="AR596" s="533"/>
      <c r="AS596" s="533"/>
      <c r="AT596" s="533"/>
      <c r="AU596" s="533"/>
      <c r="AV596" s="533"/>
      <c r="AW596" s="533"/>
      <c r="AX596" s="533"/>
      <c r="AY596" s="533"/>
      <c r="AZ596" s="533"/>
      <c r="BA596" s="533"/>
      <c r="BB596" s="533"/>
      <c r="BC596" s="533"/>
      <c r="BD596" s="533"/>
      <c r="BE596" s="533"/>
      <c r="BF596" s="533"/>
      <c r="BG596" s="533"/>
      <c r="BH596" s="533"/>
      <c r="BI596" s="533"/>
    </row>
    <row r="597" spans="1:61" outlineLevel="1">
      <c r="A597" s="116"/>
      <c r="B597" s="116"/>
      <c r="C597" s="9"/>
      <c r="D597" s="9"/>
      <c r="E597" s="705">
        <f>Asset19</f>
        <v>0</v>
      </c>
      <c r="F597" s="706"/>
      <c r="G597" s="535"/>
      <c r="H597" s="533"/>
      <c r="I597" s="533"/>
      <c r="J597" s="533"/>
      <c r="K597" s="533"/>
      <c r="L597" s="533"/>
      <c r="M597" s="533"/>
      <c r="N597" s="533"/>
      <c r="O597" s="533"/>
      <c r="P597" s="533"/>
      <c r="Q597" s="533"/>
      <c r="R597" s="533"/>
      <c r="S597" s="533"/>
      <c r="T597" s="533"/>
      <c r="U597" s="533"/>
      <c r="V597" s="533"/>
      <c r="W597" s="533"/>
      <c r="X597" s="533"/>
      <c r="Y597" s="533"/>
      <c r="Z597" s="533"/>
      <c r="AA597" s="533"/>
      <c r="AB597" s="533"/>
      <c r="AC597" s="533"/>
      <c r="AD597" s="533"/>
      <c r="AE597" s="533"/>
      <c r="AF597" s="533"/>
      <c r="AG597" s="533"/>
      <c r="AH597" s="533"/>
      <c r="AI597" s="533"/>
      <c r="AJ597" s="533"/>
      <c r="AK597" s="533"/>
      <c r="AL597" s="533"/>
      <c r="AM597" s="533"/>
      <c r="AN597" s="533"/>
      <c r="AO597" s="533"/>
      <c r="AP597" s="533"/>
      <c r="AQ597" s="533"/>
      <c r="AR597" s="533"/>
      <c r="AS597" s="533"/>
      <c r="AT597" s="533"/>
      <c r="AU597" s="533"/>
      <c r="AV597" s="533"/>
      <c r="AW597" s="533"/>
      <c r="AX597" s="533"/>
      <c r="AY597" s="533"/>
      <c r="AZ597" s="533"/>
      <c r="BA597" s="533"/>
      <c r="BB597" s="533"/>
      <c r="BC597" s="533"/>
      <c r="BD597" s="533"/>
      <c r="BE597" s="533"/>
      <c r="BF597" s="533"/>
      <c r="BG597" s="533"/>
      <c r="BH597" s="533"/>
      <c r="BI597" s="533"/>
    </row>
    <row r="598" spans="1:61" outlineLevel="1">
      <c r="A598" s="116"/>
      <c r="B598" s="116"/>
      <c r="C598" s="9"/>
      <c r="D598" s="9"/>
      <c r="E598" s="705">
        <f>Asset20</f>
        <v>0</v>
      </c>
      <c r="F598" s="706"/>
      <c r="G598" s="535"/>
      <c r="H598" s="533"/>
      <c r="I598" s="533"/>
      <c r="J598" s="533"/>
      <c r="K598" s="533"/>
      <c r="L598" s="533"/>
      <c r="M598" s="533"/>
      <c r="N598" s="533"/>
      <c r="O598" s="533"/>
      <c r="P598" s="533"/>
      <c r="Q598" s="533"/>
      <c r="R598" s="533"/>
      <c r="S598" s="533"/>
      <c r="T598" s="533"/>
      <c r="U598" s="533"/>
      <c r="V598" s="533"/>
      <c r="W598" s="533"/>
      <c r="X598" s="533"/>
      <c r="Y598" s="533"/>
      <c r="Z598" s="533"/>
      <c r="AA598" s="533"/>
      <c r="AB598" s="533"/>
      <c r="AC598" s="533"/>
      <c r="AD598" s="533"/>
      <c r="AE598" s="533"/>
      <c r="AF598" s="533"/>
      <c r="AG598" s="533"/>
      <c r="AH598" s="533"/>
      <c r="AI598" s="533"/>
      <c r="AJ598" s="533"/>
      <c r="AK598" s="533"/>
      <c r="AL598" s="533"/>
      <c r="AM598" s="533"/>
      <c r="AN598" s="533"/>
      <c r="AO598" s="533"/>
      <c r="AP598" s="533"/>
      <c r="AQ598" s="533"/>
      <c r="AR598" s="533"/>
      <c r="AS598" s="533"/>
      <c r="AT598" s="533"/>
      <c r="AU598" s="533"/>
      <c r="AV598" s="533"/>
      <c r="AW598" s="533"/>
      <c r="AX598" s="533"/>
      <c r="AY598" s="533"/>
      <c r="AZ598" s="533"/>
      <c r="BA598" s="533"/>
      <c r="BB598" s="533"/>
      <c r="BC598" s="533"/>
      <c r="BD598" s="533"/>
      <c r="BE598" s="533"/>
      <c r="BF598" s="533"/>
      <c r="BG598" s="533"/>
      <c r="BH598" s="533"/>
      <c r="BI598" s="533"/>
    </row>
    <row r="599" spans="1:61" outlineLevel="1">
      <c r="A599" s="116"/>
      <c r="B599" s="116"/>
      <c r="C599" s="9"/>
      <c r="D599" s="9"/>
      <c r="E599" s="705">
        <f>Asset21</f>
        <v>0</v>
      </c>
      <c r="F599" s="706"/>
      <c r="G599" s="533"/>
      <c r="H599" s="533"/>
      <c r="I599" s="533"/>
      <c r="J599" s="533"/>
      <c r="K599" s="533"/>
      <c r="L599" s="533"/>
      <c r="M599" s="533"/>
      <c r="N599" s="533"/>
      <c r="O599" s="533"/>
      <c r="P599" s="533"/>
      <c r="Q599" s="533"/>
      <c r="R599" s="533"/>
      <c r="S599" s="533"/>
      <c r="T599" s="533"/>
      <c r="U599" s="533"/>
      <c r="V599" s="533"/>
      <c r="W599" s="533"/>
      <c r="X599" s="533"/>
      <c r="Y599" s="533"/>
      <c r="Z599" s="533"/>
      <c r="AA599" s="533"/>
      <c r="AB599" s="533"/>
      <c r="AC599" s="533"/>
      <c r="AD599" s="533"/>
      <c r="AE599" s="533"/>
      <c r="AF599" s="533"/>
      <c r="AG599" s="533"/>
      <c r="AH599" s="533"/>
      <c r="AI599" s="533"/>
      <c r="AJ599" s="533"/>
      <c r="AK599" s="533"/>
      <c r="AL599" s="533"/>
      <c r="AM599" s="533"/>
      <c r="AN599" s="533"/>
      <c r="AO599" s="533"/>
      <c r="AP599" s="533"/>
      <c r="AQ599" s="533"/>
      <c r="AR599" s="533"/>
      <c r="AS599" s="533"/>
      <c r="AT599" s="533"/>
      <c r="AU599" s="533"/>
      <c r="AV599" s="533"/>
      <c r="AW599" s="533"/>
      <c r="AX599" s="533"/>
      <c r="AY599" s="533"/>
      <c r="AZ599" s="533"/>
      <c r="BA599" s="533"/>
      <c r="BB599" s="533"/>
      <c r="BC599" s="533"/>
      <c r="BD599" s="533"/>
      <c r="BE599" s="533"/>
      <c r="BF599" s="533"/>
      <c r="BG599" s="533"/>
      <c r="BH599" s="533"/>
      <c r="BI599" s="533"/>
    </row>
    <row r="600" spans="1:61" outlineLevel="1">
      <c r="A600" s="116"/>
      <c r="B600" s="116"/>
      <c r="C600" s="9"/>
      <c r="D600" s="9"/>
      <c r="E600" s="705">
        <f>Asset22</f>
        <v>0</v>
      </c>
      <c r="F600" s="706"/>
      <c r="G600" s="533"/>
      <c r="H600" s="533"/>
      <c r="I600" s="533"/>
      <c r="J600" s="533"/>
      <c r="K600" s="533"/>
      <c r="L600" s="533"/>
      <c r="M600" s="533"/>
      <c r="N600" s="533"/>
      <c r="O600" s="533"/>
      <c r="P600" s="533"/>
      <c r="Q600" s="533"/>
      <c r="R600" s="533"/>
      <c r="S600" s="533"/>
      <c r="T600" s="533"/>
      <c r="U600" s="533"/>
      <c r="V600" s="533"/>
      <c r="W600" s="533"/>
      <c r="X600" s="533"/>
      <c r="Y600" s="533"/>
      <c r="Z600" s="533"/>
      <c r="AA600" s="533"/>
      <c r="AB600" s="533"/>
      <c r="AC600" s="533"/>
      <c r="AD600" s="533"/>
      <c r="AE600" s="533"/>
      <c r="AF600" s="533"/>
      <c r="AG600" s="533"/>
      <c r="AH600" s="533"/>
      <c r="AI600" s="533"/>
      <c r="AJ600" s="533"/>
      <c r="AK600" s="533"/>
      <c r="AL600" s="533"/>
      <c r="AM600" s="533"/>
      <c r="AN600" s="533"/>
      <c r="AO600" s="533"/>
      <c r="AP600" s="533"/>
      <c r="AQ600" s="533"/>
      <c r="AR600" s="533"/>
      <c r="AS600" s="533"/>
      <c r="AT600" s="533"/>
      <c r="AU600" s="533"/>
      <c r="AV600" s="533"/>
      <c r="AW600" s="533"/>
      <c r="AX600" s="533"/>
      <c r="AY600" s="533"/>
      <c r="AZ600" s="533"/>
      <c r="BA600" s="533"/>
      <c r="BB600" s="533"/>
      <c r="BC600" s="533"/>
      <c r="BD600" s="533"/>
      <c r="BE600" s="533"/>
      <c r="BF600" s="533"/>
      <c r="BG600" s="533"/>
      <c r="BH600" s="533"/>
      <c r="BI600" s="533"/>
    </row>
    <row r="601" spans="1:61" outlineLevel="1">
      <c r="A601" s="116"/>
      <c r="B601" s="116"/>
      <c r="C601" s="9"/>
      <c r="D601" s="9"/>
      <c r="E601" s="705">
        <f>Asset23</f>
        <v>0</v>
      </c>
      <c r="F601" s="706"/>
      <c r="G601" s="533"/>
      <c r="H601" s="533"/>
      <c r="I601" s="533"/>
      <c r="J601" s="533"/>
      <c r="K601" s="533"/>
      <c r="L601" s="533"/>
      <c r="M601" s="533"/>
      <c r="N601" s="533"/>
      <c r="O601" s="533"/>
      <c r="P601" s="533"/>
      <c r="Q601" s="533"/>
      <c r="R601" s="533"/>
      <c r="S601" s="533"/>
      <c r="T601" s="533"/>
      <c r="U601" s="533"/>
      <c r="V601" s="533"/>
      <c r="W601" s="533"/>
      <c r="X601" s="533"/>
      <c r="Y601" s="533"/>
      <c r="Z601" s="533"/>
      <c r="AA601" s="533"/>
      <c r="AB601" s="533"/>
      <c r="AC601" s="533"/>
      <c r="AD601" s="533"/>
      <c r="AE601" s="533"/>
      <c r="AF601" s="533"/>
      <c r="AG601" s="533"/>
      <c r="AH601" s="533"/>
      <c r="AI601" s="533"/>
      <c r="AJ601" s="533"/>
      <c r="AK601" s="533"/>
      <c r="AL601" s="533"/>
      <c r="AM601" s="533"/>
      <c r="AN601" s="533"/>
      <c r="AO601" s="533"/>
      <c r="AP601" s="533"/>
      <c r="AQ601" s="533"/>
      <c r="AR601" s="533"/>
      <c r="AS601" s="533"/>
      <c r="AT601" s="533"/>
      <c r="AU601" s="533"/>
      <c r="AV601" s="533"/>
      <c r="AW601" s="533"/>
      <c r="AX601" s="533"/>
      <c r="AY601" s="533"/>
      <c r="AZ601" s="533"/>
      <c r="BA601" s="533"/>
      <c r="BB601" s="533"/>
      <c r="BC601" s="533"/>
      <c r="BD601" s="533"/>
      <c r="BE601" s="533"/>
      <c r="BF601" s="533"/>
      <c r="BG601" s="533"/>
      <c r="BH601" s="533"/>
      <c r="BI601" s="533"/>
    </row>
    <row r="602" spans="1:61" outlineLevel="1">
      <c r="A602" s="116"/>
      <c r="B602" s="116"/>
      <c r="C602" s="9"/>
      <c r="D602" s="9"/>
      <c r="E602" s="705">
        <f>Asset24</f>
        <v>0</v>
      </c>
      <c r="F602" s="706"/>
      <c r="G602" s="533"/>
      <c r="H602" s="533"/>
      <c r="I602" s="533"/>
      <c r="J602" s="533"/>
      <c r="K602" s="533"/>
      <c r="L602" s="533"/>
      <c r="M602" s="533"/>
      <c r="N602" s="533"/>
      <c r="O602" s="533"/>
      <c r="P602" s="533"/>
      <c r="Q602" s="533"/>
      <c r="R602" s="533"/>
      <c r="S602" s="533"/>
      <c r="T602" s="533"/>
      <c r="U602" s="533"/>
      <c r="V602" s="533"/>
      <c r="W602" s="533"/>
      <c r="X602" s="533"/>
      <c r="Y602" s="533"/>
      <c r="Z602" s="533"/>
      <c r="AA602" s="533"/>
      <c r="AB602" s="533"/>
      <c r="AC602" s="533"/>
      <c r="AD602" s="533"/>
      <c r="AE602" s="533"/>
      <c r="AF602" s="533"/>
      <c r="AG602" s="533"/>
      <c r="AH602" s="533"/>
      <c r="AI602" s="533"/>
      <c r="AJ602" s="533"/>
      <c r="AK602" s="533"/>
      <c r="AL602" s="533"/>
      <c r="AM602" s="533"/>
      <c r="AN602" s="533"/>
      <c r="AO602" s="533"/>
      <c r="AP602" s="533"/>
      <c r="AQ602" s="533"/>
      <c r="AR602" s="533"/>
      <c r="AS602" s="533"/>
      <c r="AT602" s="533"/>
      <c r="AU602" s="533"/>
      <c r="AV602" s="533"/>
      <c r="AW602" s="533"/>
      <c r="AX602" s="533"/>
      <c r="AY602" s="533"/>
      <c r="AZ602" s="533"/>
      <c r="BA602" s="533"/>
      <c r="BB602" s="533"/>
      <c r="BC602" s="533"/>
      <c r="BD602" s="533"/>
      <c r="BE602" s="533"/>
      <c r="BF602" s="533"/>
      <c r="BG602" s="533"/>
      <c r="BH602" s="533"/>
      <c r="BI602" s="533"/>
    </row>
    <row r="603" spans="1:61" outlineLevel="1">
      <c r="A603" s="116"/>
      <c r="B603" s="116"/>
      <c r="C603" s="9"/>
      <c r="D603" s="9"/>
      <c r="E603" s="705">
        <f>Asset25</f>
        <v>0</v>
      </c>
      <c r="F603" s="706"/>
      <c r="G603" s="533"/>
      <c r="H603" s="533"/>
      <c r="I603" s="533"/>
      <c r="J603" s="533"/>
      <c r="K603" s="533"/>
      <c r="L603" s="533"/>
      <c r="M603" s="533"/>
      <c r="N603" s="533"/>
      <c r="O603" s="533"/>
      <c r="P603" s="533"/>
      <c r="Q603" s="533"/>
      <c r="R603" s="533"/>
      <c r="S603" s="533"/>
      <c r="T603" s="533"/>
      <c r="U603" s="533"/>
      <c r="V603" s="533"/>
      <c r="W603" s="533"/>
      <c r="X603" s="533"/>
      <c r="Y603" s="533"/>
      <c r="Z603" s="533"/>
      <c r="AA603" s="533"/>
      <c r="AB603" s="533"/>
      <c r="AC603" s="533"/>
      <c r="AD603" s="533"/>
      <c r="AE603" s="533"/>
      <c r="AF603" s="533"/>
      <c r="AG603" s="533"/>
      <c r="AH603" s="533"/>
      <c r="AI603" s="533"/>
      <c r="AJ603" s="533"/>
      <c r="AK603" s="533"/>
      <c r="AL603" s="533"/>
      <c r="AM603" s="533"/>
      <c r="AN603" s="533"/>
      <c r="AO603" s="533"/>
      <c r="AP603" s="533"/>
      <c r="AQ603" s="533"/>
      <c r="AR603" s="533"/>
      <c r="AS603" s="533"/>
      <c r="AT603" s="533"/>
      <c r="AU603" s="533"/>
      <c r="AV603" s="533"/>
      <c r="AW603" s="533"/>
      <c r="AX603" s="533"/>
      <c r="AY603" s="533"/>
      <c r="AZ603" s="533"/>
      <c r="BA603" s="533"/>
      <c r="BB603" s="533"/>
      <c r="BC603" s="533"/>
      <c r="BD603" s="533"/>
      <c r="BE603" s="533"/>
      <c r="BF603" s="533"/>
      <c r="BG603" s="533"/>
      <c r="BH603" s="533"/>
      <c r="BI603" s="533"/>
    </row>
    <row r="604" spans="1:61" outlineLevel="1">
      <c r="A604" s="116"/>
      <c r="B604" s="116"/>
      <c r="C604" s="9"/>
      <c r="D604" s="9"/>
      <c r="E604" s="705">
        <f>Asset26</f>
        <v>0</v>
      </c>
      <c r="F604" s="706"/>
      <c r="G604" s="533"/>
      <c r="H604" s="533"/>
      <c r="I604" s="533"/>
      <c r="J604" s="533"/>
      <c r="K604" s="533"/>
      <c r="L604" s="533"/>
      <c r="M604" s="533"/>
      <c r="N604" s="533"/>
      <c r="O604" s="533"/>
      <c r="P604" s="533"/>
      <c r="Q604" s="533"/>
      <c r="R604" s="533"/>
      <c r="S604" s="533"/>
      <c r="T604" s="533"/>
      <c r="U604" s="533"/>
      <c r="V604" s="533"/>
      <c r="W604" s="533"/>
      <c r="X604" s="533"/>
      <c r="Y604" s="533"/>
      <c r="Z604" s="533"/>
      <c r="AA604" s="533"/>
      <c r="AB604" s="533"/>
      <c r="AC604" s="533"/>
      <c r="AD604" s="533"/>
      <c r="AE604" s="533"/>
      <c r="AF604" s="533"/>
      <c r="AG604" s="533"/>
      <c r="AH604" s="533"/>
      <c r="AI604" s="533"/>
      <c r="AJ604" s="533"/>
      <c r="AK604" s="533"/>
      <c r="AL604" s="533"/>
      <c r="AM604" s="533"/>
      <c r="AN604" s="533"/>
      <c r="AO604" s="533"/>
      <c r="AP604" s="533"/>
      <c r="AQ604" s="533"/>
      <c r="AR604" s="533"/>
      <c r="AS604" s="533"/>
      <c r="AT604" s="533"/>
      <c r="AU604" s="533"/>
      <c r="AV604" s="533"/>
      <c r="AW604" s="533"/>
      <c r="AX604" s="533"/>
      <c r="AY604" s="533"/>
      <c r="AZ604" s="533"/>
      <c r="BA604" s="533"/>
      <c r="BB604" s="533"/>
      <c r="BC604" s="533"/>
      <c r="BD604" s="533"/>
      <c r="BE604" s="533"/>
      <c r="BF604" s="533"/>
      <c r="BG604" s="533"/>
      <c r="BH604" s="533"/>
      <c r="BI604" s="533"/>
    </row>
    <row r="605" spans="1:61" outlineLevel="1">
      <c r="A605" s="116"/>
      <c r="B605" s="116"/>
      <c r="C605" s="9"/>
      <c r="D605" s="9"/>
      <c r="E605" s="707">
        <f>Asset27</f>
        <v>0</v>
      </c>
      <c r="F605" s="708"/>
      <c r="G605" s="533"/>
      <c r="H605" s="533"/>
      <c r="I605" s="533"/>
      <c r="J605" s="533"/>
      <c r="K605" s="533"/>
      <c r="L605" s="533"/>
      <c r="M605" s="533"/>
      <c r="N605" s="533"/>
      <c r="O605" s="533"/>
      <c r="P605" s="533"/>
      <c r="Q605" s="533"/>
      <c r="R605" s="533"/>
      <c r="S605" s="533"/>
      <c r="T605" s="533"/>
      <c r="U605" s="533"/>
      <c r="V605" s="533"/>
      <c r="W605" s="533"/>
      <c r="X605" s="533"/>
      <c r="Y605" s="533"/>
      <c r="Z605" s="533"/>
      <c r="AA605" s="533"/>
      <c r="AB605" s="533"/>
      <c r="AC605" s="533"/>
      <c r="AD605" s="533"/>
      <c r="AE605" s="533"/>
      <c r="AF605" s="533"/>
      <c r="AG605" s="533"/>
      <c r="AH605" s="533"/>
      <c r="AI605" s="533"/>
      <c r="AJ605" s="533"/>
      <c r="AK605" s="533"/>
      <c r="AL605" s="533"/>
      <c r="AM605" s="533"/>
      <c r="AN605" s="533"/>
      <c r="AO605" s="533"/>
      <c r="AP605" s="533"/>
      <c r="AQ605" s="533"/>
      <c r="AR605" s="533"/>
      <c r="AS605" s="533"/>
      <c r="AT605" s="533"/>
      <c r="AU605" s="533"/>
      <c r="AV605" s="533"/>
      <c r="AW605" s="533"/>
      <c r="AX605" s="533"/>
      <c r="AY605" s="533"/>
      <c r="AZ605" s="533"/>
      <c r="BA605" s="533"/>
      <c r="BB605" s="533"/>
      <c r="BC605" s="533"/>
      <c r="BD605" s="533"/>
      <c r="BE605" s="533"/>
      <c r="BF605" s="533"/>
      <c r="BG605" s="533"/>
      <c r="BH605" s="533"/>
      <c r="BI605" s="533"/>
    </row>
    <row r="606" spans="1:61" outlineLevel="1">
      <c r="A606" s="116"/>
      <c r="B606" s="116"/>
      <c r="C606" s="9"/>
      <c r="D606" s="9"/>
      <c r="E606" s="705">
        <f>Asset28</f>
        <v>0</v>
      </c>
      <c r="F606" s="706"/>
      <c r="G606" s="533"/>
      <c r="H606" s="533"/>
      <c r="I606" s="533"/>
      <c r="J606" s="533"/>
      <c r="K606" s="533"/>
      <c r="L606" s="533"/>
      <c r="M606" s="533"/>
      <c r="N606" s="533"/>
      <c r="O606" s="533"/>
      <c r="P606" s="533"/>
      <c r="Q606" s="533"/>
      <c r="R606" s="533"/>
      <c r="S606" s="533"/>
      <c r="T606" s="533"/>
      <c r="U606" s="533"/>
      <c r="V606" s="533"/>
      <c r="W606" s="533"/>
      <c r="X606" s="533"/>
      <c r="Y606" s="533"/>
      <c r="Z606" s="533"/>
      <c r="AA606" s="533"/>
      <c r="AB606" s="533"/>
      <c r="AC606" s="533"/>
      <c r="AD606" s="533"/>
      <c r="AE606" s="533"/>
      <c r="AF606" s="533"/>
      <c r="AG606" s="533"/>
      <c r="AH606" s="533"/>
      <c r="AI606" s="533"/>
      <c r="AJ606" s="533"/>
      <c r="AK606" s="533"/>
      <c r="AL606" s="533"/>
      <c r="AM606" s="533"/>
      <c r="AN606" s="533"/>
      <c r="AO606" s="533"/>
      <c r="AP606" s="533"/>
      <c r="AQ606" s="533"/>
      <c r="AR606" s="533"/>
      <c r="AS606" s="533"/>
      <c r="AT606" s="533"/>
      <c r="AU606" s="533"/>
      <c r="AV606" s="533"/>
      <c r="AW606" s="533"/>
      <c r="AX606" s="533"/>
      <c r="AY606" s="533"/>
      <c r="AZ606" s="533"/>
      <c r="BA606" s="533"/>
      <c r="BB606" s="533"/>
      <c r="BC606" s="533"/>
      <c r="BD606" s="533"/>
      <c r="BE606" s="533"/>
      <c r="BF606" s="533"/>
      <c r="BG606" s="533"/>
      <c r="BH606" s="533"/>
      <c r="BI606" s="533"/>
    </row>
    <row r="607" spans="1:61" outlineLevel="1">
      <c r="A607" s="116"/>
      <c r="B607" s="116"/>
      <c r="C607" s="9"/>
      <c r="D607" s="9"/>
      <c r="E607" s="703">
        <f>Asset29</f>
        <v>0</v>
      </c>
      <c r="F607" s="704"/>
      <c r="G607" s="535"/>
      <c r="H607" s="533"/>
      <c r="I607" s="533"/>
      <c r="J607" s="533"/>
      <c r="K607" s="533"/>
      <c r="L607" s="533"/>
      <c r="M607" s="533"/>
      <c r="N607" s="533"/>
      <c r="O607" s="533"/>
      <c r="P607" s="533"/>
      <c r="Q607" s="533"/>
      <c r="R607" s="533"/>
      <c r="S607" s="533"/>
      <c r="T607" s="533"/>
      <c r="U607" s="533"/>
      <c r="V607" s="533"/>
      <c r="W607" s="533"/>
      <c r="X607" s="533"/>
      <c r="Y607" s="533"/>
      <c r="Z607" s="533"/>
      <c r="AA607" s="533"/>
      <c r="AB607" s="533"/>
      <c r="AC607" s="533"/>
      <c r="AD607" s="533"/>
      <c r="AE607" s="533"/>
      <c r="AF607" s="533"/>
      <c r="AG607" s="533"/>
      <c r="AH607" s="533"/>
      <c r="AI607" s="533"/>
      <c r="AJ607" s="533"/>
      <c r="AK607" s="533"/>
      <c r="AL607" s="533"/>
      <c r="AM607" s="533"/>
      <c r="AN607" s="533"/>
      <c r="AO607" s="533"/>
      <c r="AP607" s="533"/>
      <c r="AQ607" s="533"/>
      <c r="AR607" s="533"/>
      <c r="AS607" s="533"/>
      <c r="AT607" s="533"/>
      <c r="AU607" s="533"/>
      <c r="AV607" s="533"/>
      <c r="AW607" s="533"/>
      <c r="AX607" s="533"/>
      <c r="AY607" s="533"/>
      <c r="AZ607" s="533"/>
      <c r="BA607" s="533"/>
      <c r="BB607" s="533"/>
      <c r="BC607" s="533"/>
      <c r="BD607" s="533"/>
      <c r="BE607" s="533"/>
      <c r="BF607" s="533"/>
      <c r="BG607" s="533"/>
      <c r="BH607" s="533"/>
      <c r="BI607" s="533"/>
    </row>
    <row r="608" spans="1:61" outlineLevel="1">
      <c r="A608" s="116"/>
      <c r="B608" s="116"/>
      <c r="C608" s="9"/>
      <c r="D608" s="9"/>
      <c r="E608" s="703">
        <f>Asset30</f>
        <v>0</v>
      </c>
      <c r="F608" s="704"/>
      <c r="G608" s="535"/>
      <c r="H608" s="533"/>
      <c r="I608" s="533"/>
      <c r="J608" s="533"/>
      <c r="K608" s="533"/>
      <c r="L608" s="533"/>
      <c r="M608" s="533"/>
      <c r="N608" s="533"/>
      <c r="O608" s="533"/>
      <c r="P608" s="533"/>
      <c r="Q608" s="533"/>
      <c r="R608" s="533"/>
      <c r="S608" s="533"/>
      <c r="T608" s="533"/>
      <c r="U608" s="533"/>
      <c r="V608" s="533"/>
      <c r="W608" s="533"/>
      <c r="X608" s="533"/>
      <c r="Y608" s="533"/>
      <c r="Z608" s="533"/>
      <c r="AA608" s="533"/>
      <c r="AB608" s="533"/>
      <c r="AC608" s="533"/>
      <c r="AD608" s="533"/>
      <c r="AE608" s="533"/>
      <c r="AF608" s="533"/>
      <c r="AG608" s="533"/>
      <c r="AH608" s="533"/>
      <c r="AI608" s="533"/>
      <c r="AJ608" s="533"/>
      <c r="AK608" s="533"/>
      <c r="AL608" s="533"/>
      <c r="AM608" s="533"/>
      <c r="AN608" s="533"/>
      <c r="AO608" s="533"/>
      <c r="AP608" s="533"/>
      <c r="AQ608" s="533"/>
      <c r="AR608" s="533"/>
      <c r="AS608" s="533"/>
      <c r="AT608" s="533"/>
      <c r="AU608" s="533"/>
      <c r="AV608" s="533"/>
      <c r="AW608" s="533"/>
      <c r="AX608" s="533"/>
      <c r="AY608" s="533"/>
      <c r="AZ608" s="533"/>
      <c r="BA608" s="533"/>
      <c r="BB608" s="533"/>
      <c r="BC608" s="533"/>
      <c r="BD608" s="533"/>
      <c r="BE608" s="533"/>
      <c r="BF608" s="533"/>
      <c r="BG608" s="533"/>
      <c r="BH608" s="533"/>
      <c r="BI608" s="533"/>
    </row>
    <row r="609" spans="1:61" hidden="1" outlineLevel="2">
      <c r="A609" s="116"/>
      <c r="B609" s="116"/>
      <c r="C609" s="9"/>
      <c r="D609" s="9"/>
      <c r="E609" s="703">
        <f>Asset31</f>
        <v>0</v>
      </c>
      <c r="F609" s="704"/>
      <c r="G609" s="535"/>
      <c r="H609" s="533"/>
      <c r="I609" s="533"/>
      <c r="J609" s="533"/>
      <c r="K609" s="533"/>
      <c r="L609" s="533"/>
      <c r="M609" s="533"/>
      <c r="N609" s="533"/>
      <c r="O609" s="533"/>
      <c r="P609" s="533"/>
      <c r="Q609" s="533"/>
      <c r="R609" s="533"/>
      <c r="S609" s="533"/>
      <c r="T609" s="533"/>
      <c r="U609" s="533"/>
      <c r="V609" s="533"/>
      <c r="W609" s="533"/>
      <c r="X609" s="533"/>
      <c r="Y609" s="533"/>
      <c r="Z609" s="533"/>
      <c r="AA609" s="533"/>
      <c r="AB609" s="533"/>
      <c r="AC609" s="533"/>
      <c r="AD609" s="533"/>
      <c r="AE609" s="533"/>
      <c r="AF609" s="533"/>
      <c r="AG609" s="533"/>
      <c r="AH609" s="533"/>
      <c r="AI609" s="533"/>
      <c r="AJ609" s="533"/>
      <c r="AK609" s="533"/>
      <c r="AL609" s="533"/>
      <c r="AM609" s="533"/>
      <c r="AN609" s="533"/>
      <c r="AO609" s="533"/>
      <c r="AP609" s="533"/>
      <c r="AQ609" s="533"/>
      <c r="AR609" s="533"/>
      <c r="AS609" s="533"/>
      <c r="AT609" s="533"/>
      <c r="AU609" s="533"/>
      <c r="AV609" s="533"/>
      <c r="AW609" s="533"/>
      <c r="AX609" s="533"/>
      <c r="AY609" s="533"/>
      <c r="AZ609" s="533"/>
      <c r="BA609" s="533"/>
      <c r="BB609" s="533"/>
      <c r="BC609" s="533"/>
      <c r="BD609" s="533"/>
      <c r="BE609" s="533"/>
      <c r="BF609" s="533"/>
      <c r="BG609" s="533"/>
      <c r="BH609" s="533"/>
      <c r="BI609" s="533"/>
    </row>
    <row r="610" spans="1:61" hidden="1" outlineLevel="2">
      <c r="A610" s="116"/>
      <c r="B610" s="116"/>
      <c r="C610" s="9"/>
      <c r="D610" s="9"/>
      <c r="E610" s="703">
        <f>Asset32</f>
        <v>0</v>
      </c>
      <c r="F610" s="704"/>
      <c r="G610" s="535"/>
      <c r="H610" s="533"/>
      <c r="I610" s="533"/>
      <c r="J610" s="533"/>
      <c r="K610" s="533"/>
      <c r="L610" s="533"/>
      <c r="M610" s="533"/>
      <c r="N610" s="533"/>
      <c r="O610" s="533"/>
      <c r="P610" s="533"/>
      <c r="Q610" s="533"/>
      <c r="R610" s="533"/>
      <c r="S610" s="533"/>
      <c r="T610" s="533"/>
      <c r="U610" s="533"/>
      <c r="V610" s="533"/>
      <c r="W610" s="533"/>
      <c r="X610" s="533"/>
      <c r="Y610" s="533"/>
      <c r="Z610" s="533"/>
      <c r="AA610" s="533"/>
      <c r="AB610" s="533"/>
      <c r="AC610" s="533"/>
      <c r="AD610" s="533"/>
      <c r="AE610" s="533"/>
      <c r="AF610" s="533"/>
      <c r="AG610" s="533"/>
      <c r="AH610" s="533"/>
      <c r="AI610" s="533"/>
      <c r="AJ610" s="533"/>
      <c r="AK610" s="533"/>
      <c r="AL610" s="533"/>
      <c r="AM610" s="533"/>
      <c r="AN610" s="533"/>
      <c r="AO610" s="533"/>
      <c r="AP610" s="533"/>
      <c r="AQ610" s="533"/>
      <c r="AR610" s="533"/>
      <c r="AS610" s="533"/>
      <c r="AT610" s="533"/>
      <c r="AU610" s="533"/>
      <c r="AV610" s="533"/>
      <c r="AW610" s="533"/>
      <c r="AX610" s="533"/>
      <c r="AY610" s="533"/>
      <c r="AZ610" s="533"/>
      <c r="BA610" s="533"/>
      <c r="BB610" s="533"/>
      <c r="BC610" s="533"/>
      <c r="BD610" s="533"/>
      <c r="BE610" s="533"/>
      <c r="BF610" s="533"/>
      <c r="BG610" s="533"/>
      <c r="BH610" s="533"/>
      <c r="BI610" s="533"/>
    </row>
    <row r="611" spans="1:61" hidden="1" outlineLevel="2">
      <c r="A611" s="116"/>
      <c r="B611" s="116"/>
      <c r="C611" s="9"/>
      <c r="D611" s="9"/>
      <c r="E611" s="703">
        <f>Asset33</f>
        <v>0</v>
      </c>
      <c r="F611" s="704"/>
      <c r="G611" s="535"/>
      <c r="H611" s="533"/>
      <c r="I611" s="533"/>
      <c r="J611" s="533"/>
      <c r="K611" s="533"/>
      <c r="L611" s="533"/>
      <c r="M611" s="533"/>
      <c r="N611" s="533"/>
      <c r="O611" s="533"/>
      <c r="P611" s="533"/>
      <c r="Q611" s="533"/>
      <c r="R611" s="533"/>
      <c r="S611" s="533"/>
      <c r="T611" s="533"/>
      <c r="U611" s="533"/>
      <c r="V611" s="533"/>
      <c r="W611" s="533"/>
      <c r="X611" s="533"/>
      <c r="Y611" s="533"/>
      <c r="Z611" s="533"/>
      <c r="AA611" s="533"/>
      <c r="AB611" s="533"/>
      <c r="AC611" s="533"/>
      <c r="AD611" s="533"/>
      <c r="AE611" s="533"/>
      <c r="AF611" s="533"/>
      <c r="AG611" s="533"/>
      <c r="AH611" s="533"/>
      <c r="AI611" s="533"/>
      <c r="AJ611" s="533"/>
      <c r="AK611" s="533"/>
      <c r="AL611" s="533"/>
      <c r="AM611" s="533"/>
      <c r="AN611" s="533"/>
      <c r="AO611" s="533"/>
      <c r="AP611" s="533"/>
      <c r="AQ611" s="533"/>
      <c r="AR611" s="533"/>
      <c r="AS611" s="533"/>
      <c r="AT611" s="533"/>
      <c r="AU611" s="533"/>
      <c r="AV611" s="533"/>
      <c r="AW611" s="533"/>
      <c r="AX611" s="533"/>
      <c r="AY611" s="533"/>
      <c r="AZ611" s="533"/>
      <c r="BA611" s="533"/>
      <c r="BB611" s="533"/>
      <c r="BC611" s="533"/>
      <c r="BD611" s="533"/>
      <c r="BE611" s="533"/>
      <c r="BF611" s="533"/>
      <c r="BG611" s="533"/>
      <c r="BH611" s="533"/>
      <c r="BI611" s="533"/>
    </row>
    <row r="612" spans="1:61" hidden="1" outlineLevel="2">
      <c r="A612" s="116"/>
      <c r="B612" s="116"/>
      <c r="C612" s="9"/>
      <c r="D612" s="9"/>
      <c r="E612" s="703">
        <f>Asset34</f>
        <v>0</v>
      </c>
      <c r="F612" s="704"/>
      <c r="G612" s="535"/>
      <c r="H612" s="533"/>
      <c r="I612" s="533"/>
      <c r="J612" s="533"/>
      <c r="K612" s="533"/>
      <c r="L612" s="533"/>
      <c r="M612" s="533"/>
      <c r="N612" s="533"/>
      <c r="O612" s="533"/>
      <c r="P612" s="533"/>
      <c r="Q612" s="533"/>
      <c r="R612" s="533"/>
      <c r="S612" s="533"/>
      <c r="T612" s="533"/>
      <c r="U612" s="533"/>
      <c r="V612" s="533"/>
      <c r="W612" s="533"/>
      <c r="X612" s="533"/>
      <c r="Y612" s="533"/>
      <c r="Z612" s="533"/>
      <c r="AA612" s="533"/>
      <c r="AB612" s="533"/>
      <c r="AC612" s="533"/>
      <c r="AD612" s="533"/>
      <c r="AE612" s="533"/>
      <c r="AF612" s="533"/>
      <c r="AG612" s="533"/>
      <c r="AH612" s="533"/>
      <c r="AI612" s="533"/>
      <c r="AJ612" s="533"/>
      <c r="AK612" s="533"/>
      <c r="AL612" s="533"/>
      <c r="AM612" s="533"/>
      <c r="AN612" s="533"/>
      <c r="AO612" s="533"/>
      <c r="AP612" s="533"/>
      <c r="AQ612" s="533"/>
      <c r="AR612" s="533"/>
      <c r="AS612" s="533"/>
      <c r="AT612" s="533"/>
      <c r="AU612" s="533"/>
      <c r="AV612" s="533"/>
      <c r="AW612" s="533"/>
      <c r="AX612" s="533"/>
      <c r="AY612" s="533"/>
      <c r="AZ612" s="533"/>
      <c r="BA612" s="533"/>
      <c r="BB612" s="533"/>
      <c r="BC612" s="533"/>
      <c r="BD612" s="533"/>
      <c r="BE612" s="533"/>
      <c r="BF612" s="533"/>
      <c r="BG612" s="533"/>
      <c r="BH612" s="533"/>
      <c r="BI612" s="533"/>
    </row>
    <row r="613" spans="1:61" hidden="1" outlineLevel="2">
      <c r="A613" s="116"/>
      <c r="B613" s="116"/>
      <c r="C613" s="9"/>
      <c r="D613" s="9"/>
      <c r="E613" s="703">
        <f>Asset35</f>
        <v>0</v>
      </c>
      <c r="F613" s="704"/>
      <c r="G613" s="535"/>
      <c r="H613" s="533"/>
      <c r="I613" s="533"/>
      <c r="J613" s="533"/>
      <c r="K613" s="533"/>
      <c r="L613" s="533"/>
      <c r="M613" s="533"/>
      <c r="N613" s="533"/>
      <c r="O613" s="533"/>
      <c r="P613" s="533"/>
      <c r="Q613" s="533"/>
      <c r="R613" s="533"/>
      <c r="S613" s="533"/>
      <c r="T613" s="533"/>
      <c r="U613" s="533"/>
      <c r="V613" s="533"/>
      <c r="W613" s="533"/>
      <c r="X613" s="533"/>
      <c r="Y613" s="533"/>
      <c r="Z613" s="533"/>
      <c r="AA613" s="533"/>
      <c r="AB613" s="533"/>
      <c r="AC613" s="533"/>
      <c r="AD613" s="533"/>
      <c r="AE613" s="533"/>
      <c r="AF613" s="533"/>
      <c r="AG613" s="533"/>
      <c r="AH613" s="533"/>
      <c r="AI613" s="533"/>
      <c r="AJ613" s="533"/>
      <c r="AK613" s="533"/>
      <c r="AL613" s="533"/>
      <c r="AM613" s="533"/>
      <c r="AN613" s="533"/>
      <c r="AO613" s="533"/>
      <c r="AP613" s="533"/>
      <c r="AQ613" s="533"/>
      <c r="AR613" s="533"/>
      <c r="AS613" s="533"/>
      <c r="AT613" s="533"/>
      <c r="AU613" s="533"/>
      <c r="AV613" s="533"/>
      <c r="AW613" s="533"/>
      <c r="AX613" s="533"/>
      <c r="AY613" s="533"/>
      <c r="AZ613" s="533"/>
      <c r="BA613" s="533"/>
      <c r="BB613" s="533"/>
      <c r="BC613" s="533"/>
      <c r="BD613" s="533"/>
      <c r="BE613" s="533"/>
      <c r="BF613" s="533"/>
      <c r="BG613" s="533"/>
      <c r="BH613" s="533"/>
      <c r="BI613" s="533"/>
    </row>
    <row r="614" spans="1:61" hidden="1" outlineLevel="2">
      <c r="A614" s="116"/>
      <c r="B614" s="116"/>
      <c r="C614" s="9"/>
      <c r="D614" s="9"/>
      <c r="E614" s="703">
        <f>Asset36</f>
        <v>0</v>
      </c>
      <c r="F614" s="704"/>
      <c r="G614" s="535"/>
      <c r="H614" s="533"/>
      <c r="I614" s="533"/>
      <c r="J614" s="533"/>
      <c r="K614" s="533"/>
      <c r="L614" s="533"/>
      <c r="M614" s="533"/>
      <c r="N614" s="533"/>
      <c r="O614" s="533"/>
      <c r="P614" s="533"/>
      <c r="Q614" s="533"/>
      <c r="R614" s="533"/>
      <c r="S614" s="533"/>
      <c r="T614" s="533"/>
      <c r="U614" s="533"/>
      <c r="V614" s="533"/>
      <c r="W614" s="533"/>
      <c r="X614" s="533"/>
      <c r="Y614" s="533"/>
      <c r="Z614" s="533"/>
      <c r="AA614" s="533"/>
      <c r="AB614" s="533"/>
      <c r="AC614" s="533"/>
      <c r="AD614" s="533"/>
      <c r="AE614" s="533"/>
      <c r="AF614" s="533"/>
      <c r="AG614" s="533"/>
      <c r="AH614" s="533"/>
      <c r="AI614" s="533"/>
      <c r="AJ614" s="533"/>
      <c r="AK614" s="533"/>
      <c r="AL614" s="533"/>
      <c r="AM614" s="533"/>
      <c r="AN614" s="533"/>
      <c r="AO614" s="533"/>
      <c r="AP614" s="533"/>
      <c r="AQ614" s="533"/>
      <c r="AR614" s="533"/>
      <c r="AS614" s="533"/>
      <c r="AT614" s="533"/>
      <c r="AU614" s="533"/>
      <c r="AV614" s="533"/>
      <c r="AW614" s="533"/>
      <c r="AX614" s="533"/>
      <c r="AY614" s="533"/>
      <c r="AZ614" s="533"/>
      <c r="BA614" s="533"/>
      <c r="BB614" s="533"/>
      <c r="BC614" s="533"/>
      <c r="BD614" s="533"/>
      <c r="BE614" s="533"/>
      <c r="BF614" s="533"/>
      <c r="BG614" s="533"/>
      <c r="BH614" s="533"/>
      <c r="BI614" s="533"/>
    </row>
    <row r="615" spans="1:61" hidden="1" outlineLevel="2">
      <c r="A615" s="116"/>
      <c r="B615" s="116"/>
      <c r="C615" s="9"/>
      <c r="D615" s="9"/>
      <c r="E615" s="703">
        <f>Asset37</f>
        <v>0</v>
      </c>
      <c r="F615" s="704"/>
      <c r="G615" s="535"/>
      <c r="H615" s="533"/>
      <c r="I615" s="533"/>
      <c r="J615" s="533"/>
      <c r="K615" s="533"/>
      <c r="L615" s="533"/>
      <c r="M615" s="533"/>
      <c r="N615" s="533"/>
      <c r="O615" s="533"/>
      <c r="P615" s="533"/>
      <c r="Q615" s="533"/>
      <c r="R615" s="533"/>
      <c r="S615" s="533"/>
      <c r="T615" s="533"/>
      <c r="U615" s="533"/>
      <c r="V615" s="533"/>
      <c r="W615" s="533"/>
      <c r="X615" s="533"/>
      <c r="Y615" s="533"/>
      <c r="Z615" s="533"/>
      <c r="AA615" s="533"/>
      <c r="AB615" s="533"/>
      <c r="AC615" s="533"/>
      <c r="AD615" s="533"/>
      <c r="AE615" s="533"/>
      <c r="AF615" s="533"/>
      <c r="AG615" s="533"/>
      <c r="AH615" s="533"/>
      <c r="AI615" s="533"/>
      <c r="AJ615" s="533"/>
      <c r="AK615" s="533"/>
      <c r="AL615" s="533"/>
      <c r="AM615" s="533"/>
      <c r="AN615" s="533"/>
      <c r="AO615" s="533"/>
      <c r="AP615" s="533"/>
      <c r="AQ615" s="533"/>
      <c r="AR615" s="533"/>
      <c r="AS615" s="533"/>
      <c r="AT615" s="533"/>
      <c r="AU615" s="533"/>
      <c r="AV615" s="533"/>
      <c r="AW615" s="533"/>
      <c r="AX615" s="533"/>
      <c r="AY615" s="533"/>
      <c r="AZ615" s="533"/>
      <c r="BA615" s="533"/>
      <c r="BB615" s="533"/>
      <c r="BC615" s="533"/>
      <c r="BD615" s="533"/>
      <c r="BE615" s="533"/>
      <c r="BF615" s="533"/>
      <c r="BG615" s="533"/>
      <c r="BH615" s="533"/>
      <c r="BI615" s="533"/>
    </row>
    <row r="616" spans="1:61" hidden="1" outlineLevel="2">
      <c r="A616" s="116"/>
      <c r="B616" s="116"/>
      <c r="C616" s="9"/>
      <c r="D616" s="9"/>
      <c r="E616" s="703">
        <f>Asset38</f>
        <v>0</v>
      </c>
      <c r="F616" s="704"/>
      <c r="G616" s="535"/>
      <c r="H616" s="533"/>
      <c r="I616" s="533"/>
      <c r="J616" s="533"/>
      <c r="K616" s="533"/>
      <c r="L616" s="533"/>
      <c r="M616" s="533"/>
      <c r="N616" s="533"/>
      <c r="O616" s="533"/>
      <c r="P616" s="533"/>
      <c r="Q616" s="533"/>
      <c r="R616" s="533"/>
      <c r="S616" s="533"/>
      <c r="T616" s="533"/>
      <c r="U616" s="533"/>
      <c r="V616" s="533"/>
      <c r="W616" s="533"/>
      <c r="X616" s="533"/>
      <c r="Y616" s="533"/>
      <c r="Z616" s="533"/>
      <c r="AA616" s="533"/>
      <c r="AB616" s="533"/>
      <c r="AC616" s="533"/>
      <c r="AD616" s="533"/>
      <c r="AE616" s="533"/>
      <c r="AF616" s="533"/>
      <c r="AG616" s="533"/>
      <c r="AH616" s="533"/>
      <c r="AI616" s="533"/>
      <c r="AJ616" s="533"/>
      <c r="AK616" s="533"/>
      <c r="AL616" s="533"/>
      <c r="AM616" s="533"/>
      <c r="AN616" s="533"/>
      <c r="AO616" s="533"/>
      <c r="AP616" s="533"/>
      <c r="AQ616" s="533"/>
      <c r="AR616" s="533"/>
      <c r="AS616" s="533"/>
      <c r="AT616" s="533"/>
      <c r="AU616" s="533"/>
      <c r="AV616" s="533"/>
      <c r="AW616" s="533"/>
      <c r="AX616" s="533"/>
      <c r="AY616" s="533"/>
      <c r="AZ616" s="533"/>
      <c r="BA616" s="533"/>
      <c r="BB616" s="533"/>
      <c r="BC616" s="533"/>
      <c r="BD616" s="533"/>
      <c r="BE616" s="533"/>
      <c r="BF616" s="533"/>
      <c r="BG616" s="533"/>
      <c r="BH616" s="533"/>
      <c r="BI616" s="533"/>
    </row>
    <row r="617" spans="1:61" hidden="1" outlineLevel="2">
      <c r="A617" s="116"/>
      <c r="B617" s="116"/>
      <c r="C617" s="9"/>
      <c r="D617" s="9"/>
      <c r="E617" s="703">
        <f>Asset39</f>
        <v>0</v>
      </c>
      <c r="F617" s="704"/>
      <c r="G617" s="535"/>
      <c r="H617" s="533"/>
      <c r="I617" s="533"/>
      <c r="J617" s="533"/>
      <c r="K617" s="533"/>
      <c r="L617" s="533"/>
      <c r="M617" s="533"/>
      <c r="N617" s="533"/>
      <c r="O617" s="533"/>
      <c r="P617" s="533"/>
      <c r="Q617" s="533"/>
      <c r="R617" s="533"/>
      <c r="S617" s="533"/>
      <c r="T617" s="533"/>
      <c r="U617" s="533"/>
      <c r="V617" s="533"/>
      <c r="W617" s="533"/>
      <c r="X617" s="533"/>
      <c r="Y617" s="533"/>
      <c r="Z617" s="533"/>
      <c r="AA617" s="533"/>
      <c r="AB617" s="533"/>
      <c r="AC617" s="533"/>
      <c r="AD617" s="533"/>
      <c r="AE617" s="533"/>
      <c r="AF617" s="533"/>
      <c r="AG617" s="533"/>
      <c r="AH617" s="533"/>
      <c r="AI617" s="533"/>
      <c r="AJ617" s="533"/>
      <c r="AK617" s="533"/>
      <c r="AL617" s="533"/>
      <c r="AM617" s="533"/>
      <c r="AN617" s="533"/>
      <c r="AO617" s="533"/>
      <c r="AP617" s="533"/>
      <c r="AQ617" s="533"/>
      <c r="AR617" s="533"/>
      <c r="AS617" s="533"/>
      <c r="AT617" s="533"/>
      <c r="AU617" s="533"/>
      <c r="AV617" s="533"/>
      <c r="AW617" s="533"/>
      <c r="AX617" s="533"/>
      <c r="AY617" s="533"/>
      <c r="AZ617" s="533"/>
      <c r="BA617" s="533"/>
      <c r="BB617" s="533"/>
      <c r="BC617" s="533"/>
      <c r="BD617" s="533"/>
      <c r="BE617" s="533"/>
      <c r="BF617" s="533"/>
      <c r="BG617" s="533"/>
      <c r="BH617" s="533"/>
      <c r="BI617" s="533"/>
    </row>
    <row r="618" spans="1:61" hidden="1" outlineLevel="2">
      <c r="A618" s="116"/>
      <c r="B618" s="116"/>
      <c r="C618" s="9"/>
      <c r="D618" s="9"/>
      <c r="E618" s="703">
        <f>Asset40</f>
        <v>0</v>
      </c>
      <c r="F618" s="704"/>
      <c r="G618" s="535"/>
      <c r="H618" s="533"/>
      <c r="I618" s="533"/>
      <c r="J618" s="533"/>
      <c r="K618" s="533"/>
      <c r="L618" s="533"/>
      <c r="M618" s="533"/>
      <c r="N618" s="533"/>
      <c r="O618" s="533"/>
      <c r="P618" s="533"/>
      <c r="Q618" s="533"/>
      <c r="R618" s="533"/>
      <c r="S618" s="533"/>
      <c r="T618" s="533"/>
      <c r="U618" s="533"/>
      <c r="V618" s="533"/>
      <c r="W618" s="533"/>
      <c r="X618" s="533"/>
      <c r="Y618" s="533"/>
      <c r="Z618" s="533"/>
      <c r="AA618" s="533"/>
      <c r="AB618" s="533"/>
      <c r="AC618" s="533"/>
      <c r="AD618" s="533"/>
      <c r="AE618" s="533"/>
      <c r="AF618" s="533"/>
      <c r="AG618" s="533"/>
      <c r="AH618" s="533"/>
      <c r="AI618" s="533"/>
      <c r="AJ618" s="533"/>
      <c r="AK618" s="533"/>
      <c r="AL618" s="533"/>
      <c r="AM618" s="533"/>
      <c r="AN618" s="533"/>
      <c r="AO618" s="533"/>
      <c r="AP618" s="533"/>
      <c r="AQ618" s="533"/>
      <c r="AR618" s="533"/>
      <c r="AS618" s="533"/>
      <c r="AT618" s="533"/>
      <c r="AU618" s="533"/>
      <c r="AV618" s="533"/>
      <c r="AW618" s="533"/>
      <c r="AX618" s="533"/>
      <c r="AY618" s="533"/>
      <c r="AZ618" s="533"/>
      <c r="BA618" s="533"/>
      <c r="BB618" s="533"/>
      <c r="BC618" s="533"/>
      <c r="BD618" s="533"/>
      <c r="BE618" s="533"/>
      <c r="BF618" s="533"/>
      <c r="BG618" s="533"/>
      <c r="BH618" s="533"/>
      <c r="BI618" s="533"/>
    </row>
    <row r="619" spans="1:61" hidden="1" outlineLevel="2">
      <c r="A619" s="116"/>
      <c r="B619" s="116"/>
      <c r="C619" s="9"/>
      <c r="D619" s="9"/>
      <c r="E619" s="703">
        <f>Asset41</f>
        <v>0</v>
      </c>
      <c r="F619" s="704"/>
      <c r="G619" s="535"/>
      <c r="H619" s="533"/>
      <c r="I619" s="533"/>
      <c r="J619" s="533"/>
      <c r="K619" s="533"/>
      <c r="L619" s="533"/>
      <c r="M619" s="533"/>
      <c r="N619" s="533"/>
      <c r="O619" s="533"/>
      <c r="P619" s="533"/>
      <c r="Q619" s="533"/>
      <c r="R619" s="533"/>
      <c r="S619" s="533"/>
      <c r="T619" s="533"/>
      <c r="U619" s="533"/>
      <c r="V619" s="533"/>
      <c r="W619" s="533"/>
      <c r="X619" s="533"/>
      <c r="Y619" s="533"/>
      <c r="Z619" s="533"/>
      <c r="AA619" s="533"/>
      <c r="AB619" s="533"/>
      <c r="AC619" s="533"/>
      <c r="AD619" s="533"/>
      <c r="AE619" s="533"/>
      <c r="AF619" s="533"/>
      <c r="AG619" s="533"/>
      <c r="AH619" s="533"/>
      <c r="AI619" s="533"/>
      <c r="AJ619" s="533"/>
      <c r="AK619" s="533"/>
      <c r="AL619" s="533"/>
      <c r="AM619" s="533"/>
      <c r="AN619" s="533"/>
      <c r="AO619" s="533"/>
      <c r="AP619" s="533"/>
      <c r="AQ619" s="533"/>
      <c r="AR619" s="533"/>
      <c r="AS619" s="533"/>
      <c r="AT619" s="533"/>
      <c r="AU619" s="533"/>
      <c r="AV619" s="533"/>
      <c r="AW619" s="533"/>
      <c r="AX619" s="533"/>
      <c r="AY619" s="533"/>
      <c r="AZ619" s="533"/>
      <c r="BA619" s="533"/>
      <c r="BB619" s="533"/>
      <c r="BC619" s="533"/>
      <c r="BD619" s="533"/>
      <c r="BE619" s="533"/>
      <c r="BF619" s="533"/>
      <c r="BG619" s="533"/>
      <c r="BH619" s="533"/>
      <c r="BI619" s="533"/>
    </row>
    <row r="620" spans="1:61" hidden="1" outlineLevel="2">
      <c r="A620" s="116"/>
      <c r="B620" s="116"/>
      <c r="C620" s="9"/>
      <c r="D620" s="9"/>
      <c r="E620" s="703">
        <f>Asset42</f>
        <v>0</v>
      </c>
      <c r="F620" s="704"/>
      <c r="G620" s="535"/>
      <c r="H620" s="533"/>
      <c r="I620" s="533"/>
      <c r="J620" s="533"/>
      <c r="K620" s="533"/>
      <c r="L620" s="533"/>
      <c r="M620" s="533"/>
      <c r="N620" s="533"/>
      <c r="O620" s="533"/>
      <c r="P620" s="533"/>
      <c r="Q620" s="533"/>
      <c r="R620" s="533"/>
      <c r="S620" s="533"/>
      <c r="T620" s="533"/>
      <c r="U620" s="533"/>
      <c r="V620" s="533"/>
      <c r="W620" s="533"/>
      <c r="X620" s="533"/>
      <c r="Y620" s="533"/>
      <c r="Z620" s="533"/>
      <c r="AA620" s="533"/>
      <c r="AB620" s="533"/>
      <c r="AC620" s="533"/>
      <c r="AD620" s="533"/>
      <c r="AE620" s="533"/>
      <c r="AF620" s="533"/>
      <c r="AG620" s="533"/>
      <c r="AH620" s="533"/>
      <c r="AI620" s="533"/>
      <c r="AJ620" s="533"/>
      <c r="AK620" s="533"/>
      <c r="AL620" s="533"/>
      <c r="AM620" s="533"/>
      <c r="AN620" s="533"/>
      <c r="AO620" s="533"/>
      <c r="AP620" s="533"/>
      <c r="AQ620" s="533"/>
      <c r="AR620" s="533"/>
      <c r="AS620" s="533"/>
      <c r="AT620" s="533"/>
      <c r="AU620" s="533"/>
      <c r="AV620" s="533"/>
      <c r="AW620" s="533"/>
      <c r="AX620" s="533"/>
      <c r="AY620" s="533"/>
      <c r="AZ620" s="533"/>
      <c r="BA620" s="533"/>
      <c r="BB620" s="533"/>
      <c r="BC620" s="533"/>
      <c r="BD620" s="533"/>
      <c r="BE620" s="533"/>
      <c r="BF620" s="533"/>
      <c r="BG620" s="533"/>
      <c r="BH620" s="533"/>
      <c r="BI620" s="533"/>
    </row>
    <row r="621" spans="1:61" hidden="1" outlineLevel="2">
      <c r="A621" s="116"/>
      <c r="B621" s="116"/>
      <c r="C621" s="9"/>
      <c r="D621" s="9"/>
      <c r="E621" s="703">
        <f>Asset43</f>
        <v>0</v>
      </c>
      <c r="F621" s="704"/>
      <c r="G621" s="535"/>
      <c r="H621" s="533"/>
      <c r="I621" s="533"/>
      <c r="J621" s="533"/>
      <c r="K621" s="533"/>
      <c r="L621" s="533"/>
      <c r="M621" s="533"/>
      <c r="N621" s="533"/>
      <c r="O621" s="533"/>
      <c r="P621" s="533"/>
      <c r="Q621" s="533"/>
      <c r="R621" s="533"/>
      <c r="S621" s="533"/>
      <c r="T621" s="533"/>
      <c r="U621" s="533"/>
      <c r="V621" s="533"/>
      <c r="W621" s="533"/>
      <c r="X621" s="533"/>
      <c r="Y621" s="533"/>
      <c r="Z621" s="533"/>
      <c r="AA621" s="533"/>
      <c r="AB621" s="533"/>
      <c r="AC621" s="533"/>
      <c r="AD621" s="533"/>
      <c r="AE621" s="533"/>
      <c r="AF621" s="533"/>
      <c r="AG621" s="533"/>
      <c r="AH621" s="533"/>
      <c r="AI621" s="533"/>
      <c r="AJ621" s="533"/>
      <c r="AK621" s="533"/>
      <c r="AL621" s="533"/>
      <c r="AM621" s="533"/>
      <c r="AN621" s="533"/>
      <c r="AO621" s="533"/>
      <c r="AP621" s="533"/>
      <c r="AQ621" s="533"/>
      <c r="AR621" s="533"/>
      <c r="AS621" s="533"/>
      <c r="AT621" s="533"/>
      <c r="AU621" s="533"/>
      <c r="AV621" s="533"/>
      <c r="AW621" s="533"/>
      <c r="AX621" s="533"/>
      <c r="AY621" s="533"/>
      <c r="AZ621" s="533"/>
      <c r="BA621" s="533"/>
      <c r="BB621" s="533"/>
      <c r="BC621" s="533"/>
      <c r="BD621" s="533"/>
      <c r="BE621" s="533"/>
      <c r="BF621" s="533"/>
      <c r="BG621" s="533"/>
      <c r="BH621" s="533"/>
      <c r="BI621" s="533"/>
    </row>
    <row r="622" spans="1:61" hidden="1" outlineLevel="2">
      <c r="A622" s="116"/>
      <c r="B622" s="116"/>
      <c r="C622" s="9"/>
      <c r="D622" s="9"/>
      <c r="E622" s="703">
        <f>Asset44</f>
        <v>0</v>
      </c>
      <c r="F622" s="704"/>
      <c r="G622" s="535"/>
      <c r="H622" s="533"/>
      <c r="I622" s="533"/>
      <c r="J622" s="533"/>
      <c r="K622" s="533"/>
      <c r="L622" s="533"/>
      <c r="M622" s="533"/>
      <c r="N622" s="533"/>
      <c r="O622" s="533"/>
      <c r="P622" s="533"/>
      <c r="Q622" s="533"/>
      <c r="R622" s="533"/>
      <c r="S622" s="533"/>
      <c r="T622" s="533"/>
      <c r="U622" s="533"/>
      <c r="V622" s="533"/>
      <c r="W622" s="533"/>
      <c r="X622" s="533"/>
      <c r="Y622" s="533"/>
      <c r="Z622" s="533"/>
      <c r="AA622" s="533"/>
      <c r="AB622" s="533"/>
      <c r="AC622" s="533"/>
      <c r="AD622" s="533"/>
      <c r="AE622" s="533"/>
      <c r="AF622" s="533"/>
      <c r="AG622" s="533"/>
      <c r="AH622" s="533"/>
      <c r="AI622" s="533"/>
      <c r="AJ622" s="533"/>
      <c r="AK622" s="533"/>
      <c r="AL622" s="533"/>
      <c r="AM622" s="533"/>
      <c r="AN622" s="533"/>
      <c r="AO622" s="533"/>
      <c r="AP622" s="533"/>
      <c r="AQ622" s="533"/>
      <c r="AR622" s="533"/>
      <c r="AS622" s="533"/>
      <c r="AT622" s="533"/>
      <c r="AU622" s="533"/>
      <c r="AV622" s="533"/>
      <c r="AW622" s="533"/>
      <c r="AX622" s="533"/>
      <c r="AY622" s="533"/>
      <c r="AZ622" s="533"/>
      <c r="BA622" s="533"/>
      <c r="BB622" s="533"/>
      <c r="BC622" s="533"/>
      <c r="BD622" s="533"/>
      <c r="BE622" s="533"/>
      <c r="BF622" s="533"/>
      <c r="BG622" s="533"/>
      <c r="BH622" s="533"/>
      <c r="BI622" s="533"/>
    </row>
    <row r="623" spans="1:61" hidden="1" outlineLevel="2">
      <c r="A623" s="116"/>
      <c r="B623" s="116"/>
      <c r="C623" s="9"/>
      <c r="D623" s="9"/>
      <c r="E623" s="703">
        <f>Asset45</f>
        <v>0</v>
      </c>
      <c r="F623" s="704"/>
      <c r="G623" s="535"/>
      <c r="H623" s="533"/>
      <c r="I623" s="533"/>
      <c r="J623" s="533"/>
      <c r="K623" s="533"/>
      <c r="L623" s="533"/>
      <c r="M623" s="533"/>
      <c r="N623" s="533"/>
      <c r="O623" s="533"/>
      <c r="P623" s="533"/>
      <c r="Q623" s="533"/>
      <c r="R623" s="533"/>
      <c r="S623" s="533"/>
      <c r="T623" s="533"/>
      <c r="U623" s="533"/>
      <c r="V623" s="533"/>
      <c r="W623" s="533"/>
      <c r="X623" s="533"/>
      <c r="Y623" s="533"/>
      <c r="Z623" s="533"/>
      <c r="AA623" s="533"/>
      <c r="AB623" s="533"/>
      <c r="AC623" s="533"/>
      <c r="AD623" s="533"/>
      <c r="AE623" s="533"/>
      <c r="AF623" s="533"/>
      <c r="AG623" s="533"/>
      <c r="AH623" s="533"/>
      <c r="AI623" s="533"/>
      <c r="AJ623" s="533"/>
      <c r="AK623" s="533"/>
      <c r="AL623" s="533"/>
      <c r="AM623" s="533"/>
      <c r="AN623" s="533"/>
      <c r="AO623" s="533"/>
      <c r="AP623" s="533"/>
      <c r="AQ623" s="533"/>
      <c r="AR623" s="533"/>
      <c r="AS623" s="533"/>
      <c r="AT623" s="533"/>
      <c r="AU623" s="533"/>
      <c r="AV623" s="533"/>
      <c r="AW623" s="533"/>
      <c r="AX623" s="533"/>
      <c r="AY623" s="533"/>
      <c r="AZ623" s="533"/>
      <c r="BA623" s="533"/>
      <c r="BB623" s="533"/>
      <c r="BC623" s="533"/>
      <c r="BD623" s="533"/>
      <c r="BE623" s="533"/>
      <c r="BF623" s="533"/>
      <c r="BG623" s="533"/>
      <c r="BH623" s="533"/>
      <c r="BI623" s="533"/>
    </row>
    <row r="624" spans="1:61" hidden="1" outlineLevel="2">
      <c r="A624" s="116"/>
      <c r="B624" s="116"/>
      <c r="C624" s="9"/>
      <c r="D624" s="9"/>
      <c r="E624" s="703">
        <f>Asset46</f>
        <v>0</v>
      </c>
      <c r="F624" s="704"/>
      <c r="G624" s="535"/>
      <c r="H624" s="533"/>
      <c r="I624" s="533"/>
      <c r="J624" s="533"/>
      <c r="K624" s="533"/>
      <c r="L624" s="533"/>
      <c r="M624" s="533"/>
      <c r="N624" s="533"/>
      <c r="O624" s="533"/>
      <c r="P624" s="533"/>
      <c r="Q624" s="533"/>
      <c r="R624" s="533"/>
      <c r="S624" s="533"/>
      <c r="T624" s="533"/>
      <c r="U624" s="533"/>
      <c r="V624" s="533"/>
      <c r="W624" s="533"/>
      <c r="X624" s="533"/>
      <c r="Y624" s="533"/>
      <c r="Z624" s="533"/>
      <c r="AA624" s="533"/>
      <c r="AB624" s="533"/>
      <c r="AC624" s="533"/>
      <c r="AD624" s="533"/>
      <c r="AE624" s="533"/>
      <c r="AF624" s="533"/>
      <c r="AG624" s="533"/>
      <c r="AH624" s="533"/>
      <c r="AI624" s="533"/>
      <c r="AJ624" s="533"/>
      <c r="AK624" s="533"/>
      <c r="AL624" s="533"/>
      <c r="AM624" s="533"/>
      <c r="AN624" s="533"/>
      <c r="AO624" s="533"/>
      <c r="AP624" s="533"/>
      <c r="AQ624" s="533"/>
      <c r="AR624" s="533"/>
      <c r="AS624" s="533"/>
      <c r="AT624" s="533"/>
      <c r="AU624" s="533"/>
      <c r="AV624" s="533"/>
      <c r="AW624" s="533"/>
      <c r="AX624" s="533"/>
      <c r="AY624" s="533"/>
      <c r="AZ624" s="533"/>
      <c r="BA624" s="533"/>
      <c r="BB624" s="533"/>
      <c r="BC624" s="533"/>
      <c r="BD624" s="533"/>
      <c r="BE624" s="533"/>
      <c r="BF624" s="533"/>
      <c r="BG624" s="533"/>
      <c r="BH624" s="533"/>
      <c r="BI624" s="533"/>
    </row>
    <row r="625" spans="1:61" outlineLevel="1" collapsed="1">
      <c r="A625" s="116"/>
      <c r="B625" s="116"/>
      <c r="C625" s="9"/>
      <c r="D625" s="9"/>
      <c r="E625" s="703">
        <f>Asset47</f>
        <v>0</v>
      </c>
      <c r="F625" s="704"/>
      <c r="G625" s="535"/>
      <c r="H625" s="533"/>
      <c r="I625" s="533"/>
      <c r="J625" s="533"/>
      <c r="K625" s="533"/>
      <c r="L625" s="533"/>
      <c r="M625" s="533"/>
      <c r="N625" s="533"/>
      <c r="O625" s="533"/>
      <c r="P625" s="533"/>
      <c r="Q625" s="533"/>
      <c r="R625" s="533"/>
      <c r="S625" s="533"/>
      <c r="T625" s="533"/>
      <c r="U625" s="533"/>
      <c r="V625" s="533"/>
      <c r="W625" s="533"/>
      <c r="X625" s="533"/>
      <c r="Y625" s="533"/>
      <c r="Z625" s="533"/>
      <c r="AA625" s="533"/>
      <c r="AB625" s="533"/>
      <c r="AC625" s="533"/>
      <c r="AD625" s="533"/>
      <c r="AE625" s="533"/>
      <c r="AF625" s="533"/>
      <c r="AG625" s="533"/>
      <c r="AH625" s="533"/>
      <c r="AI625" s="533"/>
      <c r="AJ625" s="533"/>
      <c r="AK625" s="533"/>
      <c r="AL625" s="533"/>
      <c r="AM625" s="533"/>
      <c r="AN625" s="533"/>
      <c r="AO625" s="533"/>
      <c r="AP625" s="533"/>
      <c r="AQ625" s="533"/>
      <c r="AR625" s="533"/>
      <c r="AS625" s="533"/>
      <c r="AT625" s="533"/>
      <c r="AU625" s="533"/>
      <c r="AV625" s="533"/>
      <c r="AW625" s="533"/>
      <c r="AX625" s="533"/>
      <c r="AY625" s="533"/>
      <c r="AZ625" s="533"/>
      <c r="BA625" s="533"/>
      <c r="BB625" s="533"/>
      <c r="BC625" s="533"/>
      <c r="BD625" s="533"/>
      <c r="BE625" s="533"/>
      <c r="BF625" s="533"/>
      <c r="BG625" s="533"/>
      <c r="BH625" s="533"/>
      <c r="BI625" s="533"/>
    </row>
    <row r="626" spans="1:61" outlineLevel="1">
      <c r="A626" s="116"/>
      <c r="B626" s="116"/>
      <c r="C626" s="9"/>
      <c r="D626" s="9"/>
      <c r="E626" s="703" t="str">
        <f>Asset48</f>
        <v>Building installation</v>
      </c>
      <c r="F626" s="704"/>
      <c r="G626" s="535"/>
      <c r="H626" s="533"/>
      <c r="I626" s="533"/>
      <c r="J626" s="533"/>
      <c r="K626" s="533"/>
      <c r="L626" s="533"/>
      <c r="M626" s="533"/>
      <c r="N626" s="533"/>
      <c r="O626" s="533"/>
      <c r="P626" s="533"/>
      <c r="Q626" s="533"/>
      <c r="R626" s="533"/>
      <c r="S626" s="533"/>
      <c r="T626" s="533"/>
      <c r="U626" s="533"/>
      <c r="V626" s="533"/>
      <c r="W626" s="533"/>
      <c r="X626" s="533"/>
      <c r="Y626" s="533"/>
      <c r="Z626" s="533"/>
      <c r="AA626" s="533"/>
      <c r="AB626" s="533"/>
      <c r="AC626" s="533"/>
      <c r="AD626" s="533"/>
      <c r="AE626" s="533"/>
      <c r="AF626" s="533"/>
      <c r="AG626" s="533"/>
      <c r="AH626" s="533"/>
      <c r="AI626" s="533"/>
      <c r="AJ626" s="533"/>
      <c r="AK626" s="533"/>
      <c r="AL626" s="533"/>
      <c r="AM626" s="533"/>
      <c r="AN626" s="533"/>
      <c r="AO626" s="533"/>
      <c r="AP626" s="533"/>
      <c r="AQ626" s="533"/>
      <c r="AR626" s="533"/>
      <c r="AS626" s="533"/>
      <c r="AT626" s="533"/>
      <c r="AU626" s="533"/>
      <c r="AV626" s="533"/>
      <c r="AW626" s="533"/>
      <c r="AX626" s="533"/>
      <c r="AY626" s="533"/>
      <c r="AZ626" s="533"/>
      <c r="BA626" s="533"/>
      <c r="BB626" s="533"/>
      <c r="BC626" s="533"/>
      <c r="BD626" s="533"/>
      <c r="BE626" s="533"/>
      <c r="BF626" s="533"/>
      <c r="BG626" s="533"/>
      <c r="BH626" s="533"/>
      <c r="BI626" s="533"/>
    </row>
    <row r="627" spans="1:61" outlineLevel="1">
      <c r="A627" s="116"/>
      <c r="B627" s="116"/>
      <c r="C627" s="9"/>
      <c r="D627" s="9"/>
      <c r="E627" s="703" t="str">
        <f>Asset49</f>
        <v>In-house software</v>
      </c>
      <c r="F627" s="704"/>
      <c r="G627" s="535"/>
      <c r="H627" s="533"/>
      <c r="I627" s="533"/>
      <c r="J627" s="533"/>
      <c r="K627" s="533"/>
      <c r="L627" s="533"/>
      <c r="M627" s="533"/>
      <c r="N627" s="533"/>
      <c r="O627" s="533"/>
      <c r="P627" s="533"/>
      <c r="Q627" s="533"/>
      <c r="R627" s="533"/>
      <c r="S627" s="533"/>
      <c r="T627" s="533"/>
      <c r="U627" s="533"/>
      <c r="V627" s="533"/>
      <c r="W627" s="533"/>
      <c r="X627" s="533"/>
      <c r="Y627" s="533"/>
      <c r="Z627" s="533"/>
      <c r="AA627" s="533"/>
      <c r="AB627" s="533"/>
      <c r="AC627" s="533"/>
      <c r="AD627" s="533"/>
      <c r="AE627" s="533"/>
      <c r="AF627" s="533"/>
      <c r="AG627" s="533"/>
      <c r="AH627" s="533"/>
      <c r="AI627" s="533"/>
      <c r="AJ627" s="533"/>
      <c r="AK627" s="533"/>
      <c r="AL627" s="533"/>
      <c r="AM627" s="533"/>
      <c r="AN627" s="533"/>
      <c r="AO627" s="533"/>
      <c r="AP627" s="533"/>
      <c r="AQ627" s="533"/>
      <c r="AR627" s="533"/>
      <c r="AS627" s="533"/>
      <c r="AT627" s="533"/>
      <c r="AU627" s="533"/>
      <c r="AV627" s="533"/>
      <c r="AW627" s="533"/>
      <c r="AX627" s="533"/>
      <c r="AY627" s="533"/>
      <c r="AZ627" s="533"/>
      <c r="BA627" s="533"/>
      <c r="BB627" s="533"/>
      <c r="BC627" s="533"/>
      <c r="BD627" s="533"/>
      <c r="BE627" s="533"/>
      <c r="BF627" s="533"/>
      <c r="BG627" s="533"/>
      <c r="BH627" s="533"/>
      <c r="BI627" s="533"/>
    </row>
    <row r="628" spans="1:61" outlineLevel="1">
      <c r="A628" s="116"/>
      <c r="B628" s="116"/>
      <c r="C628" s="9"/>
      <c r="D628" s="9"/>
      <c r="E628" s="703" t="str">
        <f>Asset50</f>
        <v>Equity raising costs</v>
      </c>
      <c r="F628" s="704"/>
      <c r="G628" s="533"/>
      <c r="H628" s="533"/>
      <c r="I628" s="533"/>
      <c r="J628" s="533"/>
      <c r="K628" s="533"/>
      <c r="L628" s="533"/>
      <c r="M628" s="533"/>
      <c r="N628" s="533"/>
      <c r="O628" s="533"/>
      <c r="P628" s="533"/>
      <c r="Q628" s="533"/>
      <c r="R628" s="533"/>
      <c r="S628" s="533"/>
      <c r="T628" s="533"/>
      <c r="U628" s="533"/>
      <c r="V628" s="533"/>
      <c r="W628" s="533"/>
      <c r="X628" s="533"/>
      <c r="Y628" s="533"/>
      <c r="Z628" s="533"/>
      <c r="AA628" s="533"/>
      <c r="AB628" s="533"/>
      <c r="AC628" s="533"/>
      <c r="AD628" s="533"/>
      <c r="AE628" s="533"/>
      <c r="AF628" s="533"/>
      <c r="AG628" s="533"/>
      <c r="AH628" s="533"/>
      <c r="AI628" s="533"/>
      <c r="AJ628" s="533"/>
      <c r="AK628" s="533"/>
      <c r="AL628" s="533"/>
      <c r="AM628" s="533"/>
      <c r="AN628" s="533"/>
      <c r="AO628" s="533"/>
      <c r="AP628" s="533"/>
      <c r="AQ628" s="533"/>
      <c r="AR628" s="533"/>
      <c r="AS628" s="533"/>
      <c r="AT628" s="533"/>
      <c r="AU628" s="533"/>
      <c r="AV628" s="533"/>
      <c r="AW628" s="533"/>
      <c r="AX628" s="533"/>
      <c r="AY628" s="533"/>
      <c r="AZ628" s="533"/>
      <c r="BA628" s="533"/>
      <c r="BB628" s="533"/>
      <c r="BC628" s="533"/>
      <c r="BD628" s="533"/>
      <c r="BE628" s="533"/>
      <c r="BF628" s="533"/>
      <c r="BG628" s="533"/>
      <c r="BH628" s="533"/>
      <c r="BI628" s="533"/>
    </row>
    <row r="629" spans="1:61">
      <c r="A629" s="127"/>
      <c r="B629" s="127"/>
      <c r="C629" s="118"/>
      <c r="D629" s="118"/>
      <c r="E629" s="705" t="s">
        <v>146</v>
      </c>
      <c r="F629" s="705"/>
      <c r="G629" s="530">
        <f t="shared" ref="G629:BI629" si="70">SUM(G579:G628)</f>
        <v>22.253471109549739</v>
      </c>
      <c r="H629" s="530">
        <f t="shared" si="70"/>
        <v>14.980554618419337</v>
      </c>
      <c r="I629" s="530">
        <f t="shared" si="70"/>
        <v>4.1580262121765523</v>
      </c>
      <c r="J629" s="530">
        <f t="shared" si="70"/>
        <v>3.3878715486852733</v>
      </c>
      <c r="K629" s="530">
        <f t="shared" si="70"/>
        <v>2.8870671199949771</v>
      </c>
      <c r="L629" s="530">
        <f t="shared" si="70"/>
        <v>2.5603384634445998</v>
      </c>
      <c r="M629" s="530">
        <f t="shared" si="70"/>
        <v>1.5772488002340501</v>
      </c>
      <c r="N629" s="530">
        <f t="shared" si="70"/>
        <v>0.97351996978834932</v>
      </c>
      <c r="O629" s="530">
        <f t="shared" si="70"/>
        <v>0.63672558757453013</v>
      </c>
      <c r="P629" s="530">
        <f t="shared" si="70"/>
        <v>0.54222511866910417</v>
      </c>
      <c r="Q629" s="530">
        <f t="shared" si="70"/>
        <v>0.48800263303021174</v>
      </c>
      <c r="R629" s="530">
        <f t="shared" si="70"/>
        <v>0.43920239595520855</v>
      </c>
      <c r="S629" s="530">
        <f t="shared" si="70"/>
        <v>0.3952821825877057</v>
      </c>
      <c r="T629" s="530">
        <f t="shared" si="70"/>
        <v>0.35575399055695311</v>
      </c>
      <c r="U629" s="530">
        <f t="shared" si="70"/>
        <v>0.32017861772927581</v>
      </c>
      <c r="V629" s="530">
        <f t="shared" si="70"/>
        <v>0.28816051990418629</v>
      </c>
      <c r="W629" s="530">
        <f t="shared" si="70"/>
        <v>0.2593444679137677</v>
      </c>
      <c r="X629" s="530">
        <f t="shared" si="70"/>
        <v>0.25488977838942634</v>
      </c>
      <c r="Y629" s="530">
        <f t="shared" si="70"/>
        <v>0.2294008005504837</v>
      </c>
      <c r="Z629" s="530">
        <f t="shared" si="70"/>
        <v>0.20646072049543535</v>
      </c>
      <c r="AA629" s="530">
        <f t="shared" si="70"/>
        <v>0.18581464844589179</v>
      </c>
      <c r="AB629" s="530">
        <f t="shared" si="70"/>
        <v>0.14575342633426719</v>
      </c>
      <c r="AC629" s="530">
        <f t="shared" si="70"/>
        <v>0.13117808370084047</v>
      </c>
      <c r="AD629" s="530">
        <f t="shared" si="70"/>
        <v>0.21244219353155164</v>
      </c>
      <c r="AE629" s="530">
        <f t="shared" si="70"/>
        <v>0.19138451737170745</v>
      </c>
      <c r="AF629" s="530">
        <f t="shared" si="70"/>
        <v>0.17224606563453673</v>
      </c>
      <c r="AG629" s="530">
        <f t="shared" si="70"/>
        <v>0.15502145907108308</v>
      </c>
      <c r="AH629" s="530">
        <f t="shared" si="70"/>
        <v>4.4950851769868655E-2</v>
      </c>
      <c r="AI629" s="530">
        <f t="shared" si="70"/>
        <v>4.0455766592881817E-2</v>
      </c>
      <c r="AJ629" s="530">
        <f t="shared" si="70"/>
        <v>3.6410189933593642E-2</v>
      </c>
      <c r="AK629" s="530">
        <f t="shared" si="70"/>
        <v>3.2769170940234266E-2</v>
      </c>
      <c r="AL629" s="530">
        <f t="shared" si="70"/>
        <v>2.949225384621082E-2</v>
      </c>
      <c r="AM629" s="530">
        <f t="shared" si="70"/>
        <v>2.6543028461589728E-2</v>
      </c>
      <c r="AN629" s="530">
        <f t="shared" si="70"/>
        <v>2.3888725615430775E-2</v>
      </c>
      <c r="AO629" s="530">
        <f t="shared" si="70"/>
        <v>2.1499853053887664E-2</v>
      </c>
      <c r="AP629" s="530">
        <f t="shared" si="70"/>
        <v>1.9349867748498908E-2</v>
      </c>
      <c r="AQ629" s="530">
        <f t="shared" si="70"/>
        <v>1.7414880973649027E-2</v>
      </c>
      <c r="AR629" s="530">
        <f t="shared" si="70"/>
        <v>1.5673392876284137E-2</v>
      </c>
      <c r="AS629" s="530">
        <f t="shared" si="70"/>
        <v>1.4106053588655684E-2</v>
      </c>
      <c r="AT629" s="530">
        <f t="shared" si="70"/>
        <v>1.2695448229790084E-2</v>
      </c>
      <c r="AU629" s="530">
        <f t="shared" si="70"/>
        <v>1.1425903406811077E-2</v>
      </c>
      <c r="AV629" s="530">
        <f t="shared" si="70"/>
        <v>1.0283313066129984E-2</v>
      </c>
      <c r="AW629" s="530">
        <f t="shared" si="70"/>
        <v>9.2549817595170107E-3</v>
      </c>
      <c r="AX629" s="530">
        <f t="shared" si="70"/>
        <v>8.3294835835652833E-3</v>
      </c>
      <c r="AY629" s="530">
        <f t="shared" si="70"/>
        <v>7.4965352252087669E-3</v>
      </c>
      <c r="AZ629" s="530">
        <f t="shared" si="70"/>
        <v>6.746881702687918E-3</v>
      </c>
      <c r="BA629" s="530">
        <f t="shared" si="70"/>
        <v>1.0500299904786486E-2</v>
      </c>
      <c r="BB629" s="530">
        <f t="shared" si="70"/>
        <v>1.7790488375724101E-2</v>
      </c>
      <c r="BC629" s="530">
        <f t="shared" si="70"/>
        <v>1.396020651418739E-3</v>
      </c>
      <c r="BD629" s="530">
        <f t="shared" si="70"/>
        <v>1.6334277048559231E-2</v>
      </c>
      <c r="BE629" s="530">
        <f t="shared" si="70"/>
        <v>1.4700849343703304E-2</v>
      </c>
      <c r="BF629" s="530">
        <f t="shared" si="70"/>
        <v>0</v>
      </c>
      <c r="BG629" s="530">
        <f t="shared" si="70"/>
        <v>0</v>
      </c>
      <c r="BH629" s="530">
        <f t="shared" si="70"/>
        <v>0</v>
      </c>
      <c r="BI629" s="530">
        <f t="shared" si="70"/>
        <v>0</v>
      </c>
    </row>
    <row r="630" spans="1:61">
      <c r="A630" s="127"/>
      <c r="B630" s="127"/>
      <c r="C630" s="118"/>
      <c r="D630" s="118"/>
      <c r="E630" s="263"/>
      <c r="F630" s="263"/>
      <c r="G630" s="530"/>
      <c r="H630" s="530"/>
      <c r="I630" s="530"/>
      <c r="J630" s="530"/>
      <c r="K630" s="530"/>
      <c r="L630" s="530"/>
      <c r="M630" s="530"/>
      <c r="N630" s="530"/>
      <c r="O630" s="530"/>
      <c r="P630" s="530"/>
      <c r="Q630" s="530"/>
      <c r="R630" s="530"/>
      <c r="S630" s="530"/>
      <c r="T630" s="530"/>
      <c r="U630" s="530"/>
      <c r="V630" s="530"/>
      <c r="W630" s="530"/>
      <c r="X630" s="530"/>
      <c r="Y630" s="530"/>
      <c r="Z630" s="530"/>
      <c r="AA630" s="530"/>
      <c r="AB630" s="530"/>
      <c r="AC630" s="530"/>
      <c r="AD630" s="530"/>
      <c r="AE630" s="530"/>
      <c r="AF630" s="530"/>
      <c r="AG630" s="530"/>
      <c r="AH630" s="530"/>
      <c r="AI630" s="530"/>
      <c r="AJ630" s="530"/>
      <c r="AK630" s="530"/>
      <c r="AL630" s="530"/>
      <c r="AM630" s="530"/>
      <c r="AN630" s="530"/>
      <c r="AO630" s="530"/>
      <c r="AP630" s="530"/>
      <c r="AQ630" s="530"/>
      <c r="AR630" s="530"/>
      <c r="AS630" s="530"/>
      <c r="AT630" s="530"/>
      <c r="AU630" s="530"/>
      <c r="AV630" s="530"/>
      <c r="AW630" s="530"/>
      <c r="AX630" s="530"/>
      <c r="AY630" s="530"/>
      <c r="AZ630" s="530"/>
      <c r="BA630" s="530"/>
      <c r="BB630" s="530"/>
      <c r="BC630" s="530"/>
      <c r="BD630" s="530"/>
      <c r="BE630" s="530"/>
      <c r="BF630" s="530"/>
      <c r="BG630" s="530"/>
      <c r="BH630" s="530"/>
      <c r="BI630" s="530"/>
    </row>
    <row r="631" spans="1:61">
      <c r="A631" s="9"/>
      <c r="B631" s="9"/>
      <c r="C631" s="9"/>
      <c r="D631" s="9"/>
      <c r="E631" s="9"/>
      <c r="F631" s="111"/>
      <c r="G631" s="111"/>
      <c r="H631" s="111"/>
      <c r="I631" s="111"/>
      <c r="J631" s="111"/>
      <c r="K631" s="111"/>
      <c r="L631" s="9"/>
      <c r="M631" s="9"/>
      <c r="N631" s="9"/>
      <c r="O631" s="9"/>
      <c r="P631" s="9"/>
      <c r="Q631" s="9"/>
      <c r="R631" s="9"/>
      <c r="S631" s="9"/>
      <c r="T631" s="9"/>
      <c r="U631" s="9"/>
      <c r="V631" s="9"/>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row>
    <row r="632" spans="1:6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row>
    <row r="633" spans="1:6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row>
    <row r="634" spans="1:6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row>
  </sheetData>
  <mergeCells count="604">
    <mergeCell ref="E462:F462"/>
    <mergeCell ref="E467:F467"/>
    <mergeCell ref="E469:F469"/>
    <mergeCell ref="E509:G509"/>
    <mergeCell ref="E446:F446"/>
    <mergeCell ref="E447:F447"/>
    <mergeCell ref="E448:F448"/>
    <mergeCell ref="E449:F449"/>
    <mergeCell ref="E461:F461"/>
    <mergeCell ref="E459:F459"/>
    <mergeCell ref="E457:F457"/>
    <mergeCell ref="E458:F458"/>
    <mergeCell ref="E455:F455"/>
    <mergeCell ref="E456:F456"/>
    <mergeCell ref="E460:F460"/>
    <mergeCell ref="E463:F463"/>
    <mergeCell ref="E464:F464"/>
    <mergeCell ref="E465:F465"/>
    <mergeCell ref="E466:F466"/>
    <mergeCell ref="E451:H451"/>
    <mergeCell ref="E454:F454"/>
    <mergeCell ref="E453:F453"/>
    <mergeCell ref="G487:T487"/>
    <mergeCell ref="E434:F434"/>
    <mergeCell ref="E435:F435"/>
    <mergeCell ref="E437:G437"/>
    <mergeCell ref="E439:F439"/>
    <mergeCell ref="E444:F444"/>
    <mergeCell ref="E445:F445"/>
    <mergeCell ref="E428:F428"/>
    <mergeCell ref="E429:F429"/>
    <mergeCell ref="E430:F430"/>
    <mergeCell ref="E431:F431"/>
    <mergeCell ref="E432:F432"/>
    <mergeCell ref="E433:F433"/>
    <mergeCell ref="E440:F440"/>
    <mergeCell ref="E441:F441"/>
    <mergeCell ref="E442:F442"/>
    <mergeCell ref="E443:F443"/>
    <mergeCell ref="E422:F422"/>
    <mergeCell ref="E423:F423"/>
    <mergeCell ref="E424:F424"/>
    <mergeCell ref="E425:F425"/>
    <mergeCell ref="E426:F426"/>
    <mergeCell ref="E427:F427"/>
    <mergeCell ref="E416:F416"/>
    <mergeCell ref="E417:F417"/>
    <mergeCell ref="E418:F418"/>
    <mergeCell ref="E419:F419"/>
    <mergeCell ref="E420:F420"/>
    <mergeCell ref="E421:F421"/>
    <mergeCell ref="E410:F410"/>
    <mergeCell ref="E411:F411"/>
    <mergeCell ref="E412:F412"/>
    <mergeCell ref="E413:F413"/>
    <mergeCell ref="E414:F414"/>
    <mergeCell ref="E415:F415"/>
    <mergeCell ref="E404:F404"/>
    <mergeCell ref="E405:F405"/>
    <mergeCell ref="E406:F406"/>
    <mergeCell ref="E407:F407"/>
    <mergeCell ref="E408:F408"/>
    <mergeCell ref="E409:F409"/>
    <mergeCell ref="E398:F398"/>
    <mergeCell ref="E399:F399"/>
    <mergeCell ref="E400:F400"/>
    <mergeCell ref="E401:F401"/>
    <mergeCell ref="E402:F402"/>
    <mergeCell ref="E403:F403"/>
    <mergeCell ref="E392:F392"/>
    <mergeCell ref="E393:F393"/>
    <mergeCell ref="E394:F394"/>
    <mergeCell ref="E395:F395"/>
    <mergeCell ref="E396:F396"/>
    <mergeCell ref="E397:F397"/>
    <mergeCell ref="E386:F386"/>
    <mergeCell ref="E387:F387"/>
    <mergeCell ref="E388:F388"/>
    <mergeCell ref="E389:F389"/>
    <mergeCell ref="E390:F390"/>
    <mergeCell ref="E391:F391"/>
    <mergeCell ref="E378:F378"/>
    <mergeCell ref="E379:F379"/>
    <mergeCell ref="E380:F380"/>
    <mergeCell ref="E381:F381"/>
    <mergeCell ref="E383:H383"/>
    <mergeCell ref="E385:F385"/>
    <mergeCell ref="E372:F372"/>
    <mergeCell ref="E373:F373"/>
    <mergeCell ref="E374:F374"/>
    <mergeCell ref="E375:F375"/>
    <mergeCell ref="E376:F376"/>
    <mergeCell ref="E377:F377"/>
    <mergeCell ref="E366:F366"/>
    <mergeCell ref="E367:F367"/>
    <mergeCell ref="E368:F368"/>
    <mergeCell ref="E369:F369"/>
    <mergeCell ref="E370:F370"/>
    <mergeCell ref="E371:F371"/>
    <mergeCell ref="E360:F360"/>
    <mergeCell ref="E361:F361"/>
    <mergeCell ref="E362:F362"/>
    <mergeCell ref="E363:F363"/>
    <mergeCell ref="E364:F364"/>
    <mergeCell ref="E365:F365"/>
    <mergeCell ref="E354:F354"/>
    <mergeCell ref="E355:F355"/>
    <mergeCell ref="E356:F356"/>
    <mergeCell ref="E357:F357"/>
    <mergeCell ref="E358:F358"/>
    <mergeCell ref="E359:F359"/>
    <mergeCell ref="E351:F351"/>
    <mergeCell ref="E352:F352"/>
    <mergeCell ref="E353:F353"/>
    <mergeCell ref="E342:F342"/>
    <mergeCell ref="E343:F343"/>
    <mergeCell ref="E344:F344"/>
    <mergeCell ref="E345:F345"/>
    <mergeCell ref="E346:F346"/>
    <mergeCell ref="E347:F347"/>
    <mergeCell ref="E268:F268"/>
    <mergeCell ref="E269:F269"/>
    <mergeCell ref="E270:F270"/>
    <mergeCell ref="E271:F271"/>
    <mergeCell ref="E272:F272"/>
    <mergeCell ref="E273:F273"/>
    <mergeCell ref="E262:F262"/>
    <mergeCell ref="E263:F263"/>
    <mergeCell ref="E264:F264"/>
    <mergeCell ref="E265:F265"/>
    <mergeCell ref="E266:F266"/>
    <mergeCell ref="E267:F267"/>
    <mergeCell ref="E256:F256"/>
    <mergeCell ref="E257:F257"/>
    <mergeCell ref="E258:F258"/>
    <mergeCell ref="E259:F259"/>
    <mergeCell ref="E260:F260"/>
    <mergeCell ref="E261:F261"/>
    <mergeCell ref="E250:F250"/>
    <mergeCell ref="E251:F251"/>
    <mergeCell ref="E252:F252"/>
    <mergeCell ref="E253:F253"/>
    <mergeCell ref="E254:F254"/>
    <mergeCell ref="E255:F255"/>
    <mergeCell ref="E244:F244"/>
    <mergeCell ref="E245:F245"/>
    <mergeCell ref="E246:F246"/>
    <mergeCell ref="E247:F247"/>
    <mergeCell ref="E248:F248"/>
    <mergeCell ref="E249:F249"/>
    <mergeCell ref="E238:F238"/>
    <mergeCell ref="E239:F239"/>
    <mergeCell ref="E240:F240"/>
    <mergeCell ref="E241:F241"/>
    <mergeCell ref="E242:F242"/>
    <mergeCell ref="E243:F243"/>
    <mergeCell ref="E232:F232"/>
    <mergeCell ref="E233:F233"/>
    <mergeCell ref="E234:F234"/>
    <mergeCell ref="E235:F235"/>
    <mergeCell ref="E236:F236"/>
    <mergeCell ref="E237:F237"/>
    <mergeCell ref="E226:F226"/>
    <mergeCell ref="E227:F227"/>
    <mergeCell ref="E228:F228"/>
    <mergeCell ref="E229:F229"/>
    <mergeCell ref="E230:F230"/>
    <mergeCell ref="E231:F231"/>
    <mergeCell ref="E218:F218"/>
    <mergeCell ref="E219:F219"/>
    <mergeCell ref="E221:H221"/>
    <mergeCell ref="E223:F223"/>
    <mergeCell ref="E224:F224"/>
    <mergeCell ref="E225:F225"/>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00:F200"/>
    <mergeCell ref="E201:F201"/>
    <mergeCell ref="E202:F202"/>
    <mergeCell ref="E203:F203"/>
    <mergeCell ref="E204:F204"/>
    <mergeCell ref="E205:F205"/>
    <mergeCell ref="E194:F194"/>
    <mergeCell ref="E195:F195"/>
    <mergeCell ref="E196:F196"/>
    <mergeCell ref="E197:F197"/>
    <mergeCell ref="E198:F198"/>
    <mergeCell ref="E199:F199"/>
    <mergeCell ref="E188:F188"/>
    <mergeCell ref="E189:F189"/>
    <mergeCell ref="E190:F190"/>
    <mergeCell ref="E191:F191"/>
    <mergeCell ref="E192:F192"/>
    <mergeCell ref="E193:F193"/>
    <mergeCell ref="E182:F182"/>
    <mergeCell ref="E183:F183"/>
    <mergeCell ref="E184:F184"/>
    <mergeCell ref="E185:F185"/>
    <mergeCell ref="E186:F186"/>
    <mergeCell ref="E187:F187"/>
    <mergeCell ref="E176:F176"/>
    <mergeCell ref="E177:F177"/>
    <mergeCell ref="E178:F178"/>
    <mergeCell ref="E179:F179"/>
    <mergeCell ref="E180:F180"/>
    <mergeCell ref="E181:F181"/>
    <mergeCell ref="E170:F170"/>
    <mergeCell ref="E171:F171"/>
    <mergeCell ref="E172:F172"/>
    <mergeCell ref="E173:F173"/>
    <mergeCell ref="E174:F174"/>
    <mergeCell ref="E175:F175"/>
    <mergeCell ref="E162:F162"/>
    <mergeCell ref="E163:F163"/>
    <mergeCell ref="E164:F164"/>
    <mergeCell ref="E165:F165"/>
    <mergeCell ref="E167:H167"/>
    <mergeCell ref="E169:F169"/>
    <mergeCell ref="E156:F156"/>
    <mergeCell ref="E157:F157"/>
    <mergeCell ref="E158:F158"/>
    <mergeCell ref="E159:F159"/>
    <mergeCell ref="E160:F160"/>
    <mergeCell ref="E161:F161"/>
    <mergeCell ref="E150:F150"/>
    <mergeCell ref="E151:F151"/>
    <mergeCell ref="E152:F152"/>
    <mergeCell ref="E153:F153"/>
    <mergeCell ref="E154:F154"/>
    <mergeCell ref="E155:F155"/>
    <mergeCell ref="E144:F144"/>
    <mergeCell ref="E145:F145"/>
    <mergeCell ref="E146:F146"/>
    <mergeCell ref="E147:F147"/>
    <mergeCell ref="E148:F148"/>
    <mergeCell ref="E149:F149"/>
    <mergeCell ref="E138:F138"/>
    <mergeCell ref="E139:F139"/>
    <mergeCell ref="E140:F140"/>
    <mergeCell ref="E141:F141"/>
    <mergeCell ref="E142:F142"/>
    <mergeCell ref="E143:F143"/>
    <mergeCell ref="E132:F132"/>
    <mergeCell ref="E133:F133"/>
    <mergeCell ref="E134:F134"/>
    <mergeCell ref="E135:F135"/>
    <mergeCell ref="E136:F136"/>
    <mergeCell ref="E137:F137"/>
    <mergeCell ref="E126:F126"/>
    <mergeCell ref="E127:F127"/>
    <mergeCell ref="E128:F128"/>
    <mergeCell ref="E129:F129"/>
    <mergeCell ref="E130:F130"/>
    <mergeCell ref="E131:F131"/>
    <mergeCell ref="E120:F120"/>
    <mergeCell ref="E121:F121"/>
    <mergeCell ref="E122:F122"/>
    <mergeCell ref="E123:F123"/>
    <mergeCell ref="E124:F124"/>
    <mergeCell ref="E125:F125"/>
    <mergeCell ref="E113:H113"/>
    <mergeCell ref="E115:F115"/>
    <mergeCell ref="E116:F116"/>
    <mergeCell ref="E117:F117"/>
    <mergeCell ref="E118:F118"/>
    <mergeCell ref="E119:F119"/>
    <mergeCell ref="E106:F106"/>
    <mergeCell ref="E107:F107"/>
    <mergeCell ref="E108:F108"/>
    <mergeCell ref="E109:F109"/>
    <mergeCell ref="E110:F110"/>
    <mergeCell ref="E111:F111"/>
    <mergeCell ref="E100:F100"/>
    <mergeCell ref="E101:F101"/>
    <mergeCell ref="E102:F102"/>
    <mergeCell ref="E103:F103"/>
    <mergeCell ref="E104:F104"/>
    <mergeCell ref="E105:F105"/>
    <mergeCell ref="E94:F94"/>
    <mergeCell ref="E95:F95"/>
    <mergeCell ref="E96:F96"/>
    <mergeCell ref="E97:F97"/>
    <mergeCell ref="E98:F98"/>
    <mergeCell ref="E99:F99"/>
    <mergeCell ref="E88:F88"/>
    <mergeCell ref="E89:F89"/>
    <mergeCell ref="E90:F90"/>
    <mergeCell ref="E91:F91"/>
    <mergeCell ref="E92:F92"/>
    <mergeCell ref="E93:F93"/>
    <mergeCell ref="E82:F82"/>
    <mergeCell ref="E83:F83"/>
    <mergeCell ref="E84:F84"/>
    <mergeCell ref="E85:F85"/>
    <mergeCell ref="E86:F86"/>
    <mergeCell ref="E87:F87"/>
    <mergeCell ref="E76:F76"/>
    <mergeCell ref="E77:F77"/>
    <mergeCell ref="E78:F78"/>
    <mergeCell ref="E79:F79"/>
    <mergeCell ref="E80:F80"/>
    <mergeCell ref="E81:F81"/>
    <mergeCell ref="E70:F70"/>
    <mergeCell ref="E71:F71"/>
    <mergeCell ref="E72:F72"/>
    <mergeCell ref="E73:F73"/>
    <mergeCell ref="E74:F74"/>
    <mergeCell ref="E75:F75"/>
    <mergeCell ref="E64:F64"/>
    <mergeCell ref="E65:F65"/>
    <mergeCell ref="E66:F66"/>
    <mergeCell ref="E67:F67"/>
    <mergeCell ref="E68:F68"/>
    <mergeCell ref="E69:F69"/>
    <mergeCell ref="E57:F57"/>
    <mergeCell ref="G57:I57"/>
    <mergeCell ref="E59:H59"/>
    <mergeCell ref="E61:F61"/>
    <mergeCell ref="E62:F62"/>
    <mergeCell ref="E63:F63"/>
    <mergeCell ref="E51:F51"/>
    <mergeCell ref="E52:F52"/>
    <mergeCell ref="E53:F53"/>
    <mergeCell ref="E54:F54"/>
    <mergeCell ref="E55:F55"/>
    <mergeCell ref="E56:F56"/>
    <mergeCell ref="G51:I51"/>
    <mergeCell ref="G52:I52"/>
    <mergeCell ref="G53:I53"/>
    <mergeCell ref="G54:I54"/>
    <mergeCell ref="G55:I55"/>
    <mergeCell ref="E45:F45"/>
    <mergeCell ref="E46:F46"/>
    <mergeCell ref="E47:F47"/>
    <mergeCell ref="E48:F48"/>
    <mergeCell ref="E49:F49"/>
    <mergeCell ref="E50:F50"/>
    <mergeCell ref="E39:F39"/>
    <mergeCell ref="E40:F40"/>
    <mergeCell ref="E41:F41"/>
    <mergeCell ref="E42:F42"/>
    <mergeCell ref="E43:F43"/>
    <mergeCell ref="E44:F44"/>
    <mergeCell ref="E33:F33"/>
    <mergeCell ref="E34:F34"/>
    <mergeCell ref="E35:F35"/>
    <mergeCell ref="E36:F36"/>
    <mergeCell ref="E37:F37"/>
    <mergeCell ref="E38:F38"/>
    <mergeCell ref="E27:F27"/>
    <mergeCell ref="E28:F28"/>
    <mergeCell ref="E29:F29"/>
    <mergeCell ref="E30:F30"/>
    <mergeCell ref="E31:F31"/>
    <mergeCell ref="E32:F32"/>
    <mergeCell ref="E21:F21"/>
    <mergeCell ref="E22:F22"/>
    <mergeCell ref="E23:F23"/>
    <mergeCell ref="E24:F24"/>
    <mergeCell ref="E25:F25"/>
    <mergeCell ref="E26:F26"/>
    <mergeCell ref="E15:F15"/>
    <mergeCell ref="E16:F16"/>
    <mergeCell ref="E17:F17"/>
    <mergeCell ref="E18:F18"/>
    <mergeCell ref="E19:F19"/>
    <mergeCell ref="E20:F20"/>
    <mergeCell ref="E9:F9"/>
    <mergeCell ref="E10:F10"/>
    <mergeCell ref="E11:F11"/>
    <mergeCell ref="E12:F12"/>
    <mergeCell ref="E13:F13"/>
    <mergeCell ref="E14:F14"/>
    <mergeCell ref="E2:F2"/>
    <mergeCell ref="G6:I6"/>
    <mergeCell ref="E7:F7"/>
    <mergeCell ref="E8:F8"/>
    <mergeCell ref="I2:J2"/>
    <mergeCell ref="E5:H5"/>
    <mergeCell ref="G7:I7"/>
    <mergeCell ref="G8:I8"/>
    <mergeCell ref="G9:I9"/>
    <mergeCell ref="G10:I10"/>
    <mergeCell ref="G11:I11"/>
    <mergeCell ref="G12:I12"/>
    <mergeCell ref="G13:I13"/>
    <mergeCell ref="G14:I14"/>
    <mergeCell ref="E275:H275"/>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327:F327"/>
    <mergeCell ref="E518:H518"/>
    <mergeCell ref="E520:F520"/>
    <mergeCell ref="E336:F336"/>
    <mergeCell ref="E337:F337"/>
    <mergeCell ref="E338:F338"/>
    <mergeCell ref="E339:F339"/>
    <mergeCell ref="E340:F340"/>
    <mergeCell ref="E341:F341"/>
    <mergeCell ref="E329:H329"/>
    <mergeCell ref="E331:F331"/>
    <mergeCell ref="E332:F332"/>
    <mergeCell ref="E333:F333"/>
    <mergeCell ref="E334:F334"/>
    <mergeCell ref="E335:F335"/>
    <mergeCell ref="E348:F348"/>
    <mergeCell ref="E349:F349"/>
    <mergeCell ref="E350:F350"/>
    <mergeCell ref="E521:F521"/>
    <mergeCell ref="E522:F522"/>
    <mergeCell ref="E523:F523"/>
    <mergeCell ref="E524:F524"/>
    <mergeCell ref="E525:F525"/>
    <mergeCell ref="E526:F526"/>
    <mergeCell ref="E527:F527"/>
    <mergeCell ref="E528:F528"/>
    <mergeCell ref="E529:F529"/>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64:F564"/>
    <mergeCell ref="E565:F565"/>
    <mergeCell ref="E566:F566"/>
    <mergeCell ref="E567:F567"/>
    <mergeCell ref="E568:F568"/>
    <mergeCell ref="E569:F569"/>
    <mergeCell ref="E570:F570"/>
    <mergeCell ref="E577:H577"/>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16:F616"/>
    <mergeCell ref="E617:F617"/>
    <mergeCell ref="E627:F627"/>
    <mergeCell ref="E628:F628"/>
    <mergeCell ref="E629:F629"/>
    <mergeCell ref="E618:F618"/>
    <mergeCell ref="E619:F619"/>
    <mergeCell ref="E620:F620"/>
    <mergeCell ref="E621:F621"/>
    <mergeCell ref="E622:F622"/>
    <mergeCell ref="E623:F623"/>
    <mergeCell ref="E624:F624"/>
    <mergeCell ref="E625:F625"/>
    <mergeCell ref="E626:F626"/>
    <mergeCell ref="G27:I27"/>
    <mergeCell ref="G28:I28"/>
    <mergeCell ref="G29:I29"/>
    <mergeCell ref="G30:I30"/>
    <mergeCell ref="G31:I31"/>
    <mergeCell ref="G32:I32"/>
    <mergeCell ref="G49:I49"/>
    <mergeCell ref="G50:I50"/>
    <mergeCell ref="G33:I33"/>
    <mergeCell ref="G34:I34"/>
    <mergeCell ref="G35:I35"/>
    <mergeCell ref="G36:I36"/>
    <mergeCell ref="G37:I37"/>
    <mergeCell ref="G38:I38"/>
    <mergeCell ref="G39:I39"/>
    <mergeCell ref="G40:I40"/>
    <mergeCell ref="G41:I41"/>
    <mergeCell ref="G42:I42"/>
    <mergeCell ref="G43:I43"/>
    <mergeCell ref="G44:I44"/>
    <mergeCell ref="G45:I45"/>
    <mergeCell ref="G46:I46"/>
    <mergeCell ref="G47:I47"/>
    <mergeCell ref="G48:I48"/>
    <mergeCell ref="G15:I15"/>
    <mergeCell ref="G16:I16"/>
    <mergeCell ref="G17:I17"/>
    <mergeCell ref="G18:I18"/>
    <mergeCell ref="G19:I19"/>
    <mergeCell ref="G20:I20"/>
    <mergeCell ref="G24:I24"/>
    <mergeCell ref="G25:I25"/>
    <mergeCell ref="G26:I26"/>
    <mergeCell ref="G21:I21"/>
    <mergeCell ref="G22:I22"/>
    <mergeCell ref="G23:I23"/>
  </mergeCells>
  <dataValidations count="6">
    <dataValidation type="list" allowBlank="1" showInputMessage="1" showErrorMessage="1" sqref="R453:S462" xr:uid="{00000000-0002-0000-0700-000000000000}">
      <formula1>"Yes,No"</formula1>
    </dataValidation>
    <dataValidation allowBlank="1" showInputMessage="1" showErrorMessage="1" promptTitle="Regulatory year format" prompt="Please use one of the following formats_x000a_20XX (Calendar years) or_x000a_20XX-XX (Financial years)" sqref="Q7" xr:uid="{00000000-0002-0000-0700-000001000000}"/>
    <dataValidation type="custom" allowBlank="1" showInputMessage="1" showErrorMessage="1" error="Invalid input, please try again." sqref="L16:L52 M54:M56 P7:P56 M15:M52 O16:O53 O56" xr:uid="{00000000-0002-0000-0700-000002000000}">
      <formula1>AND(L7&lt;&gt;"",OR(L7="n/a",AND(L7&gt;0,L7&lt;=100)))</formula1>
    </dataValidation>
    <dataValidation type="custom" allowBlank="1" showInputMessage="1" showErrorMessage="1" sqref="L56" xr:uid="{00000000-0002-0000-0700-000003000000}">
      <formula1>AND(L56&lt;&gt;"",OR(L56="n/a",AND(L56&gt;0,L56&lt;=100)))</formula1>
    </dataValidation>
    <dataValidation type="list" allowBlank="1" showInputMessage="1" showErrorMessage="1" sqref="E515" xr:uid="{00000000-0002-0000-0700-000004000000}">
      <formula1>$G$514:$G$515</formula1>
    </dataValidation>
    <dataValidation type="list" allowBlank="1" showInputMessage="1" showErrorMessage="1" sqref="E574" xr:uid="{00000000-0002-0000-0700-000005000000}">
      <formula1>$G$573:$G$574</formula1>
    </dataValidation>
  </dataValidations>
  <printOptions headings="1"/>
  <pageMargins left="0.70866141732283472" right="0.70866141732283472" top="0.74803149606299213" bottom="0.74803149606299213" header="0.31496062992125984" footer="0.31496062992125984"/>
  <pageSetup paperSize="9" scale="46" fitToHeight="7" orientation="landscape" r:id="rId1"/>
  <rowBreaks count="3" manualBreakCount="3">
    <brk id="112" max="18" man="1"/>
    <brk id="220" max="18" man="1"/>
    <brk id="328"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U39"/>
  <sheetViews>
    <sheetView workbookViewId="0">
      <selection activeCell="G18" sqref="G18"/>
    </sheetView>
  </sheetViews>
  <sheetFormatPr defaultColWidth="9.140625" defaultRowHeight="12.75" outlineLevelCol="1"/>
  <cols>
    <col min="1" max="1" width="3.28515625" style="1" customWidth="1"/>
    <col min="2" max="2" width="37.5703125" style="1" customWidth="1"/>
    <col min="3" max="3" width="8.7109375" style="1" customWidth="1"/>
    <col min="4" max="4" width="4.42578125" style="1" customWidth="1"/>
    <col min="5" max="5" width="1.42578125" style="1" customWidth="1"/>
    <col min="6" max="6" width="14.140625" style="1" customWidth="1"/>
    <col min="7" max="11" width="10" style="2" customWidth="1"/>
    <col min="12" max="12" width="10" style="2" hidden="1" customWidth="1" outlineLevel="1"/>
    <col min="13" max="16" width="10" style="1" hidden="1" customWidth="1" outlineLevel="1"/>
    <col min="17" max="17" width="9.140625" style="1" collapsed="1"/>
    <col min="18" max="18" width="28.140625" style="1" customWidth="1"/>
    <col min="19" max="19" width="5.140625" style="1" customWidth="1"/>
    <col min="20" max="16384" width="9.140625" style="1"/>
  </cols>
  <sheetData>
    <row r="1" spans="1:21">
      <c r="A1" s="25"/>
      <c r="B1" s="25"/>
      <c r="C1" s="25"/>
      <c r="D1" s="25"/>
      <c r="E1" s="25"/>
      <c r="F1" s="25"/>
      <c r="G1" s="26"/>
      <c r="H1" s="26"/>
      <c r="I1" s="26"/>
      <c r="J1" s="26"/>
      <c r="K1" s="26"/>
      <c r="L1" s="26"/>
      <c r="M1" s="25"/>
      <c r="N1" s="25"/>
      <c r="O1" s="25"/>
      <c r="P1" s="25"/>
      <c r="Q1" s="25"/>
      <c r="R1" s="25"/>
      <c r="S1" s="25"/>
      <c r="T1" s="25"/>
      <c r="U1" s="25"/>
    </row>
    <row r="2" spans="1:21" ht="15.75">
      <c r="A2" s="25"/>
      <c r="B2" s="39" t="str">
        <f>'DMS input'!$C$16&amp;" - Cost of Capital Parameters"&amp;" - TNSP PTRM - version "&amp;Intro!$L$4</f>
        <v>RBP - Cost of Capital Parameters - TNSP PTRM - version 2.1</v>
      </c>
      <c r="C2" s="25"/>
      <c r="D2" s="25"/>
      <c r="E2" s="25"/>
      <c r="F2" s="25"/>
      <c r="G2" s="26"/>
      <c r="H2" s="26"/>
      <c r="I2" s="26"/>
      <c r="J2" s="26"/>
      <c r="K2" s="26"/>
      <c r="L2" s="26"/>
      <c r="M2" s="25"/>
      <c r="N2" s="25"/>
      <c r="O2" s="25"/>
      <c r="P2" s="25"/>
      <c r="Q2" s="25"/>
      <c r="R2" s="25"/>
      <c r="S2" s="25"/>
      <c r="T2" s="25"/>
      <c r="U2" s="25"/>
    </row>
    <row r="3" spans="1:21">
      <c r="A3" s="25"/>
      <c r="B3" s="25"/>
      <c r="C3" s="25"/>
      <c r="D3" s="25"/>
      <c r="E3" s="25"/>
      <c r="F3" s="25"/>
      <c r="G3" s="26"/>
      <c r="H3" s="26"/>
      <c r="I3" s="26"/>
      <c r="J3" s="26"/>
      <c r="K3" s="26"/>
      <c r="L3" s="26"/>
      <c r="M3" s="25"/>
      <c r="N3" s="25"/>
      <c r="O3" s="25"/>
      <c r="P3" s="25"/>
      <c r="Q3" s="25"/>
      <c r="R3" s="25"/>
      <c r="S3" s="25"/>
      <c r="T3" s="25"/>
      <c r="U3" s="25"/>
    </row>
    <row r="4" spans="1:21" ht="15.75">
      <c r="A4" s="579"/>
      <c r="B4" s="580" t="s">
        <v>147</v>
      </c>
      <c r="C4" s="581"/>
      <c r="D4" s="582"/>
      <c r="E4" s="582"/>
      <c r="F4" s="582"/>
      <c r="G4" s="583" t="str">
        <f>'PTRM input'!G60</f>
        <v>2027-28</v>
      </c>
      <c r="H4" s="583" t="str">
        <f>'PTRM input'!H60</f>
        <v>2028-29</v>
      </c>
      <c r="I4" s="583" t="str">
        <f>'PTRM input'!I60</f>
        <v>2029-30</v>
      </c>
      <c r="J4" s="583" t="str">
        <f>'PTRM input'!J60</f>
        <v>2030-31</v>
      </c>
      <c r="K4" s="583" t="str">
        <f>'PTRM input'!K60</f>
        <v>2031-32</v>
      </c>
      <c r="L4" s="583" t="str">
        <f>'PTRM input'!L60</f>
        <v>2032-33</v>
      </c>
      <c r="M4" s="583" t="str">
        <f>'PTRM input'!M60</f>
        <v>2033-34</v>
      </c>
      <c r="N4" s="583" t="str">
        <f>'PTRM input'!N60</f>
        <v>2034-35</v>
      </c>
      <c r="O4" s="583" t="str">
        <f>'PTRM input'!O60</f>
        <v>2035-36</v>
      </c>
      <c r="P4" s="583" t="str">
        <f>'PTRM input'!P60</f>
        <v>2036-37</v>
      </c>
      <c r="Q4" s="583"/>
      <c r="R4" s="584" t="s">
        <v>195</v>
      </c>
      <c r="S4" s="585"/>
      <c r="T4" s="25"/>
      <c r="U4" s="25"/>
    </row>
    <row r="5" spans="1:21" s="3" customFormat="1">
      <c r="A5" s="124"/>
      <c r="B5" s="124"/>
      <c r="C5" s="124"/>
      <c r="D5" s="124"/>
      <c r="E5" s="124"/>
      <c r="F5" s="124"/>
      <c r="G5" s="27"/>
      <c r="H5" s="27"/>
      <c r="I5" s="27"/>
      <c r="J5" s="27"/>
      <c r="K5" s="27"/>
      <c r="L5" s="27"/>
      <c r="M5" s="124"/>
      <c r="N5" s="124"/>
      <c r="O5" s="124"/>
      <c r="P5" s="124"/>
      <c r="Q5" s="124"/>
      <c r="R5" s="758" t="s">
        <v>196</v>
      </c>
      <c r="S5" s="124"/>
      <c r="T5" s="124"/>
      <c r="U5" s="124"/>
    </row>
    <row r="6" spans="1:21" s="3" customFormat="1" ht="12.75" customHeight="1">
      <c r="A6" s="124"/>
      <c r="B6" s="124" t="s">
        <v>166</v>
      </c>
      <c r="C6" s="129"/>
      <c r="D6" s="129" t="s">
        <v>167</v>
      </c>
      <c r="E6" s="27"/>
      <c r="F6" s="129" t="s">
        <v>197</v>
      </c>
      <c r="G6" s="586">
        <f t="shared" ref="G6:P6" ca="1" si="0">f</f>
        <v>2.4519938701808908E-2</v>
      </c>
      <c r="H6" s="155">
        <f t="shared" ca="1" si="0"/>
        <v>2.4519938701808908E-2</v>
      </c>
      <c r="I6" s="155">
        <f t="shared" ca="1" si="0"/>
        <v>2.4519938701808908E-2</v>
      </c>
      <c r="J6" s="155">
        <f t="shared" ca="1" si="0"/>
        <v>2.4519938701808908E-2</v>
      </c>
      <c r="K6" s="155">
        <f t="shared" ca="1" si="0"/>
        <v>2.4519938701808908E-2</v>
      </c>
      <c r="L6" s="155">
        <f t="shared" ca="1" si="0"/>
        <v>2.4519938701808908E-2</v>
      </c>
      <c r="M6" s="155">
        <f t="shared" ca="1" si="0"/>
        <v>2.4519938701808908E-2</v>
      </c>
      <c r="N6" s="155">
        <f t="shared" ca="1" si="0"/>
        <v>2.4519938701808908E-2</v>
      </c>
      <c r="O6" s="155">
        <f t="shared" ca="1" si="0"/>
        <v>2.4519938701808908E-2</v>
      </c>
      <c r="P6" s="155">
        <f t="shared" ca="1" si="0"/>
        <v>2.4519938701808908E-2</v>
      </c>
      <c r="Q6" s="307"/>
      <c r="R6" s="759"/>
      <c r="S6" s="158"/>
      <c r="T6" s="158"/>
      <c r="U6" s="124"/>
    </row>
    <row r="7" spans="1:21" s="3" customFormat="1">
      <c r="A7" s="124"/>
      <c r="B7" s="125" t="s">
        <v>198</v>
      </c>
      <c r="C7" s="129"/>
      <c r="D7" s="129" t="s">
        <v>173</v>
      </c>
      <c r="E7" s="27"/>
      <c r="F7" s="129" t="s">
        <v>197</v>
      </c>
      <c r="G7" s="587">
        <f t="shared" ref="G7:P7" si="1">g</f>
        <v>0.56999999999999995</v>
      </c>
      <c r="H7" s="166">
        <f t="shared" si="1"/>
        <v>0.56999999999999995</v>
      </c>
      <c r="I7" s="166">
        <f t="shared" si="1"/>
        <v>0.56999999999999995</v>
      </c>
      <c r="J7" s="166">
        <f t="shared" si="1"/>
        <v>0.56999999999999995</v>
      </c>
      <c r="K7" s="166">
        <f t="shared" si="1"/>
        <v>0.56999999999999995</v>
      </c>
      <c r="L7" s="166">
        <f t="shared" si="1"/>
        <v>0.56999999999999995</v>
      </c>
      <c r="M7" s="166">
        <f t="shared" si="1"/>
        <v>0.56999999999999995</v>
      </c>
      <c r="N7" s="166">
        <f t="shared" si="1"/>
        <v>0.56999999999999995</v>
      </c>
      <c r="O7" s="166">
        <f t="shared" si="1"/>
        <v>0.56999999999999995</v>
      </c>
      <c r="P7" s="166">
        <f t="shared" si="1"/>
        <v>0.56999999999999995</v>
      </c>
      <c r="Q7" s="124"/>
      <c r="R7" s="759"/>
      <c r="S7" s="158"/>
      <c r="T7" s="158"/>
      <c r="U7" s="124"/>
    </row>
    <row r="8" spans="1:21" s="3" customFormat="1">
      <c r="A8" s="124"/>
      <c r="B8" s="124" t="s">
        <v>199</v>
      </c>
      <c r="C8" s="129"/>
      <c r="D8" s="129" t="s">
        <v>200</v>
      </c>
      <c r="E8" s="27"/>
      <c r="F8" s="129" t="s">
        <v>197</v>
      </c>
      <c r="G8" s="587">
        <f>1-G9</f>
        <v>0.4</v>
      </c>
      <c r="H8" s="166">
        <f t="shared" ref="H8:P8" si="2">1-H9</f>
        <v>0.4</v>
      </c>
      <c r="I8" s="166">
        <f t="shared" si="2"/>
        <v>0.4</v>
      </c>
      <c r="J8" s="166">
        <f t="shared" si="2"/>
        <v>0.4</v>
      </c>
      <c r="K8" s="166">
        <f t="shared" si="2"/>
        <v>0.4</v>
      </c>
      <c r="L8" s="166">
        <f t="shared" si="2"/>
        <v>0.4</v>
      </c>
      <c r="M8" s="166">
        <f t="shared" si="2"/>
        <v>0.4</v>
      </c>
      <c r="N8" s="166">
        <f t="shared" si="2"/>
        <v>0.4</v>
      </c>
      <c r="O8" s="166">
        <f t="shared" si="2"/>
        <v>0.4</v>
      </c>
      <c r="P8" s="166">
        <f t="shared" si="2"/>
        <v>0.4</v>
      </c>
      <c r="Q8" s="124"/>
      <c r="R8" s="759"/>
      <c r="S8" s="158"/>
      <c r="T8" s="158"/>
      <c r="U8" s="124"/>
    </row>
    <row r="9" spans="1:21" s="3" customFormat="1">
      <c r="A9" s="124"/>
      <c r="B9" s="124" t="s">
        <v>201</v>
      </c>
      <c r="C9" s="129"/>
      <c r="D9" s="129" t="s">
        <v>175</v>
      </c>
      <c r="E9" s="27"/>
      <c r="F9" s="129" t="s">
        <v>197</v>
      </c>
      <c r="G9" s="587">
        <f>Dv</f>
        <v>0.6</v>
      </c>
      <c r="H9" s="166">
        <f t="shared" ref="H9:P9" si="3">Dv</f>
        <v>0.6</v>
      </c>
      <c r="I9" s="166">
        <f t="shared" si="3"/>
        <v>0.6</v>
      </c>
      <c r="J9" s="166">
        <f t="shared" si="3"/>
        <v>0.6</v>
      </c>
      <c r="K9" s="166">
        <f t="shared" si="3"/>
        <v>0.6</v>
      </c>
      <c r="L9" s="166">
        <f t="shared" si="3"/>
        <v>0.6</v>
      </c>
      <c r="M9" s="166">
        <f t="shared" si="3"/>
        <v>0.6</v>
      </c>
      <c r="N9" s="166">
        <f t="shared" si="3"/>
        <v>0.6</v>
      </c>
      <c r="O9" s="166">
        <f t="shared" si="3"/>
        <v>0.6</v>
      </c>
      <c r="P9" s="166">
        <f t="shared" si="3"/>
        <v>0.6</v>
      </c>
      <c r="Q9" s="124"/>
      <c r="R9" s="759"/>
      <c r="S9" s="158"/>
      <c r="T9" s="158"/>
      <c r="U9" s="124"/>
    </row>
    <row r="10" spans="1:21" s="3" customFormat="1">
      <c r="A10" s="124"/>
      <c r="B10" s="124" t="s">
        <v>202</v>
      </c>
      <c r="C10" s="307"/>
      <c r="D10" s="353" t="s">
        <v>171</v>
      </c>
      <c r="E10" s="129"/>
      <c r="F10" s="129" t="s">
        <v>197</v>
      </c>
      <c r="G10" s="586">
        <f>'PTRM input'!$G$491</f>
        <v>8.759083685125002E-2</v>
      </c>
      <c r="H10" s="155">
        <f>'PTRM input'!$G$491</f>
        <v>8.759083685125002E-2</v>
      </c>
      <c r="I10" s="155">
        <f>'PTRM input'!$G$491</f>
        <v>8.759083685125002E-2</v>
      </c>
      <c r="J10" s="155">
        <f>'PTRM input'!$G$491</f>
        <v>8.759083685125002E-2</v>
      </c>
      <c r="K10" s="155">
        <f>'PTRM input'!$G$491</f>
        <v>8.759083685125002E-2</v>
      </c>
      <c r="L10" s="155">
        <f>'PTRM input'!$G$491</f>
        <v>8.759083685125002E-2</v>
      </c>
      <c r="M10" s="155">
        <f>'PTRM input'!$G$491</f>
        <v>8.759083685125002E-2</v>
      </c>
      <c r="N10" s="155">
        <f>'PTRM input'!$G$491</f>
        <v>8.759083685125002E-2</v>
      </c>
      <c r="O10" s="155">
        <f>'PTRM input'!$G$491</f>
        <v>8.759083685125002E-2</v>
      </c>
      <c r="P10" s="155">
        <f>'PTRM input'!$G$491</f>
        <v>8.759083685125002E-2</v>
      </c>
      <c r="Q10" s="307"/>
      <c r="R10" s="588">
        <f ca="1">Analysis!$E$110</f>
        <v>8.7590836851307641E-2</v>
      </c>
      <c r="S10" s="307"/>
      <c r="T10" s="589"/>
      <c r="U10" s="589"/>
    </row>
    <row r="11" spans="1:21" s="3" customFormat="1">
      <c r="A11" s="124"/>
      <c r="B11" s="124" t="s">
        <v>203</v>
      </c>
      <c r="C11" s="129"/>
      <c r="D11" s="130" t="s">
        <v>204</v>
      </c>
      <c r="E11" s="590"/>
      <c r="F11" s="130" t="s">
        <v>197</v>
      </c>
      <c r="G11" s="591">
        <f t="shared" ref="G11:P11" ca="1" si="4">(1+G10)/(1+G6)-1</f>
        <v>6.1561416002659408E-2</v>
      </c>
      <c r="H11" s="156">
        <f t="shared" ca="1" si="4"/>
        <v>6.1561416002659408E-2</v>
      </c>
      <c r="I11" s="156">
        <f t="shared" ca="1" si="4"/>
        <v>6.1561416002659408E-2</v>
      </c>
      <c r="J11" s="156">
        <f t="shared" ca="1" si="4"/>
        <v>6.1561416002659408E-2</v>
      </c>
      <c r="K11" s="156">
        <f t="shared" ca="1" si="4"/>
        <v>6.1561416002659408E-2</v>
      </c>
      <c r="L11" s="156">
        <f t="shared" ca="1" si="4"/>
        <v>6.1561416002659408E-2</v>
      </c>
      <c r="M11" s="156">
        <f t="shared" ca="1" si="4"/>
        <v>6.1561416002659408E-2</v>
      </c>
      <c r="N11" s="156">
        <f t="shared" ca="1" si="4"/>
        <v>6.1561416002659408E-2</v>
      </c>
      <c r="O11" s="156">
        <f t="shared" ca="1" si="4"/>
        <v>6.1561416002659408E-2</v>
      </c>
      <c r="P11" s="156">
        <f t="shared" ca="1" si="4"/>
        <v>6.1561416002659408E-2</v>
      </c>
      <c r="Q11" s="592"/>
      <c r="R11" s="588">
        <f ca="1">Analysis!$E$114</f>
        <v>6.1561416023234505E-2</v>
      </c>
      <c r="S11" s="307"/>
      <c r="T11" s="589"/>
      <c r="U11" s="589"/>
    </row>
    <row r="12" spans="1:21" s="3" customFormat="1">
      <c r="A12" s="124"/>
      <c r="B12" s="124"/>
      <c r="C12" s="129"/>
      <c r="D12" s="129"/>
      <c r="E12" s="27"/>
      <c r="F12" s="27"/>
      <c r="G12" s="593"/>
      <c r="H12" s="593"/>
      <c r="I12" s="593"/>
      <c r="J12" s="593"/>
      <c r="K12" s="593"/>
      <c r="L12" s="593"/>
      <c r="M12" s="593"/>
      <c r="N12" s="593"/>
      <c r="O12" s="593"/>
      <c r="P12" s="593"/>
      <c r="Q12" s="124"/>
      <c r="R12" s="124"/>
      <c r="S12" s="124"/>
      <c r="T12" s="124"/>
      <c r="U12" s="124"/>
    </row>
    <row r="13" spans="1:21" s="3" customFormat="1">
      <c r="A13" s="124"/>
      <c r="B13" s="124" t="s">
        <v>205</v>
      </c>
      <c r="C13" s="129"/>
      <c r="D13" s="129" t="s">
        <v>161</v>
      </c>
      <c r="E13" s="27"/>
      <c r="F13" s="129" t="s">
        <v>206</v>
      </c>
      <c r="G13" s="593">
        <f>'PTRM input'!G471</f>
        <v>0.3</v>
      </c>
      <c r="H13" s="593">
        <f>IF(OR(ISBLANK('PTRM input'!H471),'PTRM input'!H471=0),G13,'PTRM input'!H471)</f>
        <v>0.3</v>
      </c>
      <c r="I13" s="593">
        <f>IF(OR(ISBLANK('PTRM input'!I471),'PTRM input'!I471=0),H13,'PTRM input'!I471)</f>
        <v>0.3</v>
      </c>
      <c r="J13" s="593">
        <f>IF(OR(ISBLANK('PTRM input'!J471),'PTRM input'!J471=0),I13,'PTRM input'!J471)</f>
        <v>0.3</v>
      </c>
      <c r="K13" s="593">
        <f>IF(OR(ISBLANK('PTRM input'!K471),'PTRM input'!K471=0),J13,'PTRM input'!K471)</f>
        <v>0.3</v>
      </c>
      <c r="L13" s="594">
        <f>IF(OR(ISBLANK('PTRM input'!L471),'PTRM input'!L471=0),K13,'PTRM input'!L471)</f>
        <v>0.3</v>
      </c>
      <c r="M13" s="594">
        <f>IF(OR(ISBLANK('PTRM input'!M471),'PTRM input'!M471=0),L13,'PTRM input'!M471)</f>
        <v>0.3</v>
      </c>
      <c r="N13" s="594">
        <f>IF(OR(ISBLANK('PTRM input'!N471),'PTRM input'!N471=0),M13,'PTRM input'!N471)</f>
        <v>0.3</v>
      </c>
      <c r="O13" s="594">
        <f>IF(OR(ISBLANK('PTRM input'!O471),'PTRM input'!O471=0),N13,'PTRM input'!O471)</f>
        <v>0.3</v>
      </c>
      <c r="P13" s="594">
        <f>IF(OR(ISBLANK('PTRM input'!P471),'PTRM input'!P471=0),O13,'PTRM input'!P471)</f>
        <v>0.3</v>
      </c>
      <c r="Q13" s="124"/>
      <c r="R13" s="165"/>
      <c r="S13" s="158"/>
      <c r="T13" s="158"/>
      <c r="U13" s="124"/>
    </row>
    <row r="14" spans="1:21" s="3" customFormat="1">
      <c r="A14" s="124"/>
      <c r="B14" s="124" t="s">
        <v>207</v>
      </c>
      <c r="C14" s="129"/>
      <c r="D14" s="129" t="s">
        <v>208</v>
      </c>
      <c r="E14" s="27"/>
      <c r="F14" s="129" t="s">
        <v>206</v>
      </c>
      <c r="G14" s="586">
        <f>'PTRM input'!G496</f>
        <v>4.8518483370081335E-2</v>
      </c>
      <c r="H14" s="586">
        <f>IF(OR(ISBLANK('PTRM input'!H496),'PTRM input'!H496=0),G14,'PTRM input'!H496)</f>
        <v>5.000956324829816E-2</v>
      </c>
      <c r="I14" s="586">
        <f>IF(OR(ISBLANK('PTRM input'!I496),'PTRM input'!I496=0),H14,'PTRM input'!I496)</f>
        <v>5.173267635388059E-2</v>
      </c>
      <c r="J14" s="586">
        <f>IF(OR(ISBLANK('PTRM input'!J496),'PTRM input'!J496=0),I14,'PTRM input'!J496)</f>
        <v>5.4869221971770819E-2</v>
      </c>
      <c r="K14" s="586">
        <f>IF(OR(ISBLANK('PTRM input'!K496),'PTRM input'!K496=0),J14,'PTRM input'!K496)</f>
        <v>5.7934100040875583E-2</v>
      </c>
      <c r="L14" s="586">
        <f>IF(OR(ISBLANK('PTRM input'!L496),'PTRM input'!L496=0),K14,'PTRM input'!L496)</f>
        <v>5.7934100040875583E-2</v>
      </c>
      <c r="M14" s="586">
        <f>IF(OR(ISBLANK('PTRM input'!M496),'PTRM input'!M496=0),L14,'PTRM input'!M496)</f>
        <v>5.7934100040875583E-2</v>
      </c>
      <c r="N14" s="586">
        <f>IF(OR(ISBLANK('PTRM input'!N496),'PTRM input'!N496=0),M14,'PTRM input'!N496)</f>
        <v>5.7934100040875583E-2</v>
      </c>
      <c r="O14" s="586">
        <f>IF(OR(ISBLANK('PTRM input'!O496),'PTRM input'!O496=0),N14,'PTRM input'!O496)</f>
        <v>5.7934100040875583E-2</v>
      </c>
      <c r="P14" s="586">
        <f>IF(OR(ISBLANK('PTRM input'!P496),'PTRM input'!P496=0),O14,'PTRM input'!P496)</f>
        <v>5.7934100040875583E-2</v>
      </c>
      <c r="Q14" s="123"/>
      <c r="R14" s="122"/>
      <c r="S14" s="124"/>
      <c r="T14" s="124"/>
      <c r="U14" s="124"/>
    </row>
    <row r="15" spans="1:21" s="3" customFormat="1">
      <c r="A15" s="124"/>
      <c r="B15" s="124" t="s">
        <v>209</v>
      </c>
      <c r="C15" s="129"/>
      <c r="D15" s="129" t="s">
        <v>210</v>
      </c>
      <c r="E15" s="27"/>
      <c r="F15" s="129" t="s">
        <v>206</v>
      </c>
      <c r="G15" s="593">
        <f t="shared" ref="G15:P15" ca="1" si="5">(1+G14)/(1+G6)-1</f>
        <v>2.3424185085828109E-2</v>
      </c>
      <c r="H15" s="593">
        <f t="shared" ca="1" si="5"/>
        <v>2.487957879940117E-2</v>
      </c>
      <c r="I15" s="593">
        <f t="shared" ca="1" si="5"/>
        <v>2.6561452465779789E-2</v>
      </c>
      <c r="J15" s="593">
        <f t="shared" ca="1" si="5"/>
        <v>2.9622930822037707E-2</v>
      </c>
      <c r="K15" s="593">
        <f t="shared" ca="1" si="5"/>
        <v>3.2614456856160823E-2</v>
      </c>
      <c r="L15" s="593">
        <f t="shared" ca="1" si="5"/>
        <v>3.2614456856160823E-2</v>
      </c>
      <c r="M15" s="593">
        <f t="shared" ca="1" si="5"/>
        <v>3.2614456856160823E-2</v>
      </c>
      <c r="N15" s="593">
        <f t="shared" ca="1" si="5"/>
        <v>3.2614456856160823E-2</v>
      </c>
      <c r="O15" s="593">
        <f t="shared" ca="1" si="5"/>
        <v>3.2614456856160823E-2</v>
      </c>
      <c r="P15" s="593">
        <f t="shared" ca="1" si="5"/>
        <v>3.2614456856160823E-2</v>
      </c>
      <c r="Q15" s="124"/>
      <c r="R15" s="124"/>
      <c r="S15" s="124"/>
      <c r="T15" s="124"/>
      <c r="U15" s="124"/>
    </row>
    <row r="16" spans="1:21" s="3" customFormat="1">
      <c r="A16" s="124"/>
      <c r="B16" s="124"/>
      <c r="C16" s="129"/>
      <c r="D16" s="129"/>
      <c r="E16" s="27"/>
      <c r="F16" s="129"/>
      <c r="G16" s="593"/>
      <c r="H16" s="593"/>
      <c r="I16" s="593"/>
      <c r="J16" s="593"/>
      <c r="K16" s="593"/>
      <c r="L16" s="593"/>
      <c r="M16" s="593"/>
      <c r="N16" s="593"/>
      <c r="O16" s="593"/>
      <c r="P16" s="593"/>
      <c r="Q16" s="124"/>
      <c r="R16" s="124"/>
      <c r="S16" s="124"/>
      <c r="T16" s="124"/>
      <c r="U16" s="124"/>
    </row>
    <row r="17" spans="1:21" s="3" customFormat="1">
      <c r="A17" s="124"/>
      <c r="B17" s="595"/>
      <c r="C17" s="129"/>
      <c r="D17" s="129"/>
      <c r="E17" s="27"/>
      <c r="F17" s="129"/>
      <c r="G17" s="755" t="s">
        <v>211</v>
      </c>
      <c r="H17" s="756"/>
      <c r="I17" s="756"/>
      <c r="J17" s="756"/>
      <c r="K17" s="756"/>
      <c r="L17" s="756"/>
      <c r="M17" s="756"/>
      <c r="N17" s="756"/>
      <c r="O17" s="756"/>
      <c r="P17" s="757"/>
      <c r="Q17" s="596"/>
      <c r="R17" s="182" t="s">
        <v>212</v>
      </c>
      <c r="S17" s="124"/>
      <c r="T17" s="124"/>
      <c r="U17" s="124"/>
    </row>
    <row r="18" spans="1:21" s="3" customFormat="1">
      <c r="A18" s="124"/>
      <c r="B18" s="29" t="s">
        <v>213</v>
      </c>
      <c r="C18" s="597"/>
      <c r="D18" s="129"/>
      <c r="E18" s="124"/>
      <c r="F18" s="27" t="s">
        <v>206</v>
      </c>
      <c r="G18" s="159">
        <f t="shared" ref="G18:P18" si="6">G8*G10+G9*G14</f>
        <v>6.414742476254881E-2</v>
      </c>
      <c r="H18" s="159">
        <f t="shared" si="6"/>
        <v>6.5042072689478897E-2</v>
      </c>
      <c r="I18" s="159">
        <f t="shared" si="6"/>
        <v>6.6075940552828366E-2</v>
      </c>
      <c r="J18" s="159">
        <f t="shared" si="6"/>
        <v>6.7957867923562509E-2</v>
      </c>
      <c r="K18" s="159">
        <f t="shared" si="6"/>
        <v>6.9796794765025358E-2</v>
      </c>
      <c r="L18" s="159">
        <f t="shared" si="6"/>
        <v>6.9796794765025358E-2</v>
      </c>
      <c r="M18" s="159">
        <f t="shared" si="6"/>
        <v>6.9796794765025358E-2</v>
      </c>
      <c r="N18" s="159">
        <f t="shared" si="6"/>
        <v>6.9796794765025358E-2</v>
      </c>
      <c r="O18" s="159">
        <f t="shared" si="6"/>
        <v>6.9796794765025358E-2</v>
      </c>
      <c r="P18" s="159">
        <f t="shared" si="6"/>
        <v>6.9796794765025358E-2</v>
      </c>
      <c r="Q18" s="592"/>
      <c r="R18" s="132">
        <f ca="1">Analysis!$E$125</f>
        <v>6.8751228559567945E-2</v>
      </c>
      <c r="S18" s="307"/>
      <c r="T18" s="589"/>
      <c r="U18" s="589"/>
    </row>
    <row r="19" spans="1:21" s="3" customFormat="1">
      <c r="A19" s="124"/>
      <c r="B19" s="124" t="s">
        <v>214</v>
      </c>
      <c r="C19" s="124"/>
      <c r="D19" s="129"/>
      <c r="E19" s="124"/>
      <c r="F19" s="129" t="s">
        <v>206</v>
      </c>
      <c r="G19" s="591">
        <f t="shared" ref="G19:P19" ca="1" si="7">G8*G11+G9*G15</f>
        <v>3.8679077452560634E-2</v>
      </c>
      <c r="H19" s="591">
        <f t="shared" ca="1" si="7"/>
        <v>3.9552313680704471E-2</v>
      </c>
      <c r="I19" s="591">
        <f t="shared" ca="1" si="7"/>
        <v>4.0561437880531639E-2</v>
      </c>
      <c r="J19" s="591">
        <f t="shared" ca="1" si="7"/>
        <v>4.2398324894286389E-2</v>
      </c>
      <c r="K19" s="591">
        <f t="shared" ca="1" si="7"/>
        <v>4.4193240514760257E-2</v>
      </c>
      <c r="L19" s="591">
        <f t="shared" ca="1" si="7"/>
        <v>4.4193240514760257E-2</v>
      </c>
      <c r="M19" s="591">
        <f t="shared" ca="1" si="7"/>
        <v>4.4193240514760257E-2</v>
      </c>
      <c r="N19" s="591">
        <f t="shared" ca="1" si="7"/>
        <v>4.4193240514760257E-2</v>
      </c>
      <c r="O19" s="591">
        <f t="shared" ca="1" si="7"/>
        <v>4.4193240514760257E-2</v>
      </c>
      <c r="P19" s="591">
        <f t="shared" ca="1" si="7"/>
        <v>4.4193240514760257E-2</v>
      </c>
      <c r="Q19" s="592"/>
      <c r="R19" s="588">
        <f ca="1">Analysis!$E$126</f>
        <v>4.317269794495493E-2</v>
      </c>
      <c r="S19" s="307"/>
      <c r="T19" s="589"/>
      <c r="U19" s="589"/>
    </row>
    <row r="20" spans="1:21" s="3" customFormat="1">
      <c r="A20" s="124"/>
      <c r="B20" s="124" t="s">
        <v>215</v>
      </c>
      <c r="C20" s="129"/>
      <c r="D20" s="131"/>
      <c r="E20" s="597"/>
      <c r="F20" s="131" t="s">
        <v>206</v>
      </c>
      <c r="G20" s="591">
        <f>G10*G8+G14*G9*(1-G28*(1-G7))</f>
        <v>6.0481780665326626E-2</v>
      </c>
      <c r="H20" s="591">
        <f t="shared" ref="H20:P20" si="8">H10*H8+H14*H9*(1-H28*(1-H7))</f>
        <v>6.1263775273883575E-2</v>
      </c>
      <c r="I20" s="591">
        <f t="shared" si="8"/>
        <v>6.2167459360956558E-2</v>
      </c>
      <c r="J20" s="591">
        <f t="shared" si="8"/>
        <v>6.3812416011847936E-2</v>
      </c>
      <c r="K20" s="591">
        <f t="shared" si="8"/>
        <v>6.5419786724133691E-2</v>
      </c>
      <c r="L20" s="591">
        <f t="shared" si="8"/>
        <v>6.5419786724133691E-2</v>
      </c>
      <c r="M20" s="591">
        <f t="shared" si="8"/>
        <v>6.5419786724133691E-2</v>
      </c>
      <c r="N20" s="591">
        <f t="shared" si="8"/>
        <v>6.5419786724133691E-2</v>
      </c>
      <c r="O20" s="591">
        <f t="shared" si="8"/>
        <v>6.5419786724133691E-2</v>
      </c>
      <c r="P20" s="591">
        <f t="shared" si="8"/>
        <v>6.5419786724133691E-2</v>
      </c>
      <c r="Q20" s="592"/>
      <c r="R20" s="588">
        <f ca="1">Analysis!$E$122</f>
        <v>6.2434341723196507E-2</v>
      </c>
      <c r="S20" s="307"/>
      <c r="T20" s="589"/>
      <c r="U20" s="589"/>
    </row>
    <row r="21" spans="1:21" s="3" customFormat="1">
      <c r="A21" s="124"/>
      <c r="B21" s="124" t="s">
        <v>216</v>
      </c>
      <c r="C21" s="129"/>
      <c r="D21" s="131"/>
      <c r="E21" s="597"/>
      <c r="F21" s="131" t="s">
        <v>206</v>
      </c>
      <c r="G21" s="591">
        <f t="shared" ref="G21:P21" ca="1" si="9">(1+G20)/(1+G6)-1</f>
        <v>3.5101163584074113E-2</v>
      </c>
      <c r="H21" s="591">
        <f t="shared" ca="1" si="9"/>
        <v>3.5864442637040028E-2</v>
      </c>
      <c r="I21" s="591">
        <f t="shared" ca="1" si="9"/>
        <v>3.6746498761997204E-2</v>
      </c>
      <c r="J21" s="591">
        <f t="shared" ca="1" si="9"/>
        <v>3.8352086499973126E-2</v>
      </c>
      <c r="K21" s="591">
        <f t="shared" ca="1" si="9"/>
        <v>3.9920987847391176E-2</v>
      </c>
      <c r="L21" s="591">
        <f t="shared" ca="1" si="9"/>
        <v>3.9920987847391176E-2</v>
      </c>
      <c r="M21" s="591">
        <f t="shared" ca="1" si="9"/>
        <v>3.9920987847391176E-2</v>
      </c>
      <c r="N21" s="591">
        <f t="shared" ca="1" si="9"/>
        <v>3.9920987847391176E-2</v>
      </c>
      <c r="O21" s="591">
        <f t="shared" ca="1" si="9"/>
        <v>3.9920987847391176E-2</v>
      </c>
      <c r="P21" s="591">
        <f t="shared" ca="1" si="9"/>
        <v>3.9920987847391176E-2</v>
      </c>
      <c r="Q21" s="592"/>
      <c r="R21" s="588">
        <f ca="1">Analysis!$E$124</f>
        <v>3.7006993801831811E-2</v>
      </c>
      <c r="S21" s="307"/>
      <c r="T21" s="589"/>
      <c r="U21" s="589"/>
    </row>
    <row r="22" spans="1:21" s="3" customFormat="1">
      <c r="A22" s="124"/>
      <c r="B22" s="124" t="s">
        <v>217</v>
      </c>
      <c r="C22" s="129"/>
      <c r="D22" s="131"/>
      <c r="E22" s="597"/>
      <c r="F22" s="131" t="s">
        <v>206</v>
      </c>
      <c r="G22" s="593">
        <f t="shared" ref="G22:P22" si="10">G10*(1/(1-G27*(1-G7)))*G8+G14*G9</f>
        <v>6.7966522889193443E-2</v>
      </c>
      <c r="H22" s="593">
        <f t="shared" si="10"/>
        <v>6.8861170816123543E-2</v>
      </c>
      <c r="I22" s="593">
        <f t="shared" si="10"/>
        <v>6.9895038679472998E-2</v>
      </c>
      <c r="J22" s="593">
        <f t="shared" si="10"/>
        <v>7.1776966050207142E-2</v>
      </c>
      <c r="K22" s="593">
        <f t="shared" si="10"/>
        <v>7.3615892891670004E-2</v>
      </c>
      <c r="L22" s="593">
        <f t="shared" si="10"/>
        <v>7.3615892891670004E-2</v>
      </c>
      <c r="M22" s="593">
        <f t="shared" si="10"/>
        <v>7.3615892891670004E-2</v>
      </c>
      <c r="N22" s="593">
        <f t="shared" si="10"/>
        <v>7.3615892891670004E-2</v>
      </c>
      <c r="O22" s="593">
        <f t="shared" si="10"/>
        <v>7.3615892891670004E-2</v>
      </c>
      <c r="P22" s="593">
        <f t="shared" si="10"/>
        <v>7.3615892891670004E-2</v>
      </c>
      <c r="Q22" s="592"/>
      <c r="R22" s="588">
        <f ca="1">Analysis!$E$121</f>
        <v>7.3163888408872335E-2</v>
      </c>
      <c r="S22" s="307"/>
      <c r="T22" s="589"/>
      <c r="U22" s="589"/>
    </row>
    <row r="23" spans="1:21" s="3" customFormat="1">
      <c r="A23" s="124"/>
      <c r="B23" s="124" t="s">
        <v>218</v>
      </c>
      <c r="C23" s="129"/>
      <c r="D23" s="131"/>
      <c r="E23" s="597"/>
      <c r="F23" s="131" t="s">
        <v>206</v>
      </c>
      <c r="G23" s="591">
        <f t="shared" ref="G23:P23" ca="1" si="11">(1+G22)/(1+G6)-1</f>
        <v>4.2406772719754571E-2</v>
      </c>
      <c r="H23" s="591">
        <f t="shared" ca="1" si="11"/>
        <v>4.3280008947898407E-2</v>
      </c>
      <c r="I23" s="591">
        <f t="shared" ca="1" si="11"/>
        <v>4.4289133147725535E-2</v>
      </c>
      <c r="J23" s="591">
        <f t="shared" ca="1" si="11"/>
        <v>4.6126020161480374E-2</v>
      </c>
      <c r="K23" s="591">
        <f t="shared" ca="1" si="11"/>
        <v>4.792093578195411E-2</v>
      </c>
      <c r="L23" s="591">
        <f t="shared" ca="1" si="11"/>
        <v>4.792093578195411E-2</v>
      </c>
      <c r="M23" s="591">
        <f t="shared" ca="1" si="11"/>
        <v>4.792093578195411E-2</v>
      </c>
      <c r="N23" s="591">
        <f t="shared" ca="1" si="11"/>
        <v>4.792093578195411E-2</v>
      </c>
      <c r="O23" s="591">
        <f t="shared" ca="1" si="11"/>
        <v>4.792093578195411E-2</v>
      </c>
      <c r="P23" s="591">
        <f t="shared" ca="1" si="11"/>
        <v>4.792093578195411E-2</v>
      </c>
      <c r="Q23" s="592"/>
      <c r="R23" s="588">
        <f ca="1">Analysis!$E$123</f>
        <v>4.7479749167732788E-2</v>
      </c>
      <c r="S23" s="307"/>
      <c r="T23" s="589"/>
      <c r="U23" s="589"/>
    </row>
    <row r="24" spans="1:21" s="3" customFormat="1">
      <c r="A24" s="124"/>
      <c r="B24" s="124" t="s">
        <v>219</v>
      </c>
      <c r="C24" s="124"/>
      <c r="D24" s="129"/>
      <c r="E24" s="124"/>
      <c r="F24" s="131" t="s">
        <v>206</v>
      </c>
      <c r="G24" s="310">
        <f>G22-G20</f>
        <v>7.4847422238668165E-3</v>
      </c>
      <c r="H24" s="310">
        <f t="shared" ref="H24:P24" si="12">H22-H20</f>
        <v>7.597395542239968E-3</v>
      </c>
      <c r="I24" s="310">
        <f t="shared" si="12"/>
        <v>7.7275793185164407E-3</v>
      </c>
      <c r="J24" s="310">
        <f t="shared" si="12"/>
        <v>7.9645500383592055E-3</v>
      </c>
      <c r="K24" s="310">
        <f t="shared" si="12"/>
        <v>8.1961061675363128E-3</v>
      </c>
      <c r="L24" s="310">
        <f t="shared" si="12"/>
        <v>8.1961061675363128E-3</v>
      </c>
      <c r="M24" s="310">
        <f t="shared" si="12"/>
        <v>8.1961061675363128E-3</v>
      </c>
      <c r="N24" s="310">
        <f t="shared" si="12"/>
        <v>8.1961061675363128E-3</v>
      </c>
      <c r="O24" s="310">
        <f t="shared" si="12"/>
        <v>8.1961061675363128E-3</v>
      </c>
      <c r="P24" s="310">
        <f t="shared" si="12"/>
        <v>8.1961061675363128E-3</v>
      </c>
      <c r="Q24" s="307"/>
      <c r="R24" s="598">
        <f ca="1">$R$22-$R$20</f>
        <v>1.0729546685675828E-2</v>
      </c>
      <c r="S24" s="307"/>
      <c r="T24" s="589"/>
      <c r="U24" s="589"/>
    </row>
    <row r="25" spans="1:21" s="3" customFormat="1">
      <c r="A25" s="124"/>
      <c r="B25" s="124" t="s">
        <v>220</v>
      </c>
      <c r="C25" s="124"/>
      <c r="D25" s="129"/>
      <c r="E25" s="124"/>
      <c r="F25" s="131" t="s">
        <v>206</v>
      </c>
      <c r="G25" s="310">
        <f ca="1">G23-G21</f>
        <v>7.3056091356804576E-3</v>
      </c>
      <c r="H25" s="310">
        <f t="shared" ref="H25:P25" ca="1" si="13">H23-H21</f>
        <v>7.4155663108583791E-3</v>
      </c>
      <c r="I25" s="310">
        <f t="shared" ca="1" si="13"/>
        <v>7.5426343857283307E-3</v>
      </c>
      <c r="J25" s="310">
        <f t="shared" ca="1" si="13"/>
        <v>7.7739336615072485E-3</v>
      </c>
      <c r="K25" s="310">
        <f t="shared" ca="1" si="13"/>
        <v>7.9999479345629343E-3</v>
      </c>
      <c r="L25" s="310">
        <f t="shared" ca="1" si="13"/>
        <v>7.9999479345629343E-3</v>
      </c>
      <c r="M25" s="310">
        <f t="shared" ca="1" si="13"/>
        <v>7.9999479345629343E-3</v>
      </c>
      <c r="N25" s="310">
        <f t="shared" ca="1" si="13"/>
        <v>7.9999479345629343E-3</v>
      </c>
      <c r="O25" s="310">
        <f t="shared" ca="1" si="13"/>
        <v>7.9999479345629343E-3</v>
      </c>
      <c r="P25" s="310">
        <f t="shared" ca="1" si="13"/>
        <v>7.9999479345629343E-3</v>
      </c>
      <c r="Q25" s="307"/>
      <c r="R25" s="588">
        <f ca="1">$R$23-$R$21</f>
        <v>1.0472755365900976E-2</v>
      </c>
      <c r="S25" s="307"/>
      <c r="T25" s="589"/>
      <c r="U25" s="589"/>
    </row>
    <row r="26" spans="1:21" s="3" customFormat="1">
      <c r="A26" s="124"/>
      <c r="B26" s="124"/>
      <c r="C26" s="124"/>
      <c r="D26" s="129"/>
      <c r="E26" s="124"/>
      <c r="F26" s="124"/>
      <c r="G26" s="599"/>
      <c r="H26" s="599"/>
      <c r="I26" s="600"/>
      <c r="J26" s="600"/>
      <c r="K26" s="600"/>
      <c r="L26" s="600"/>
      <c r="M26" s="599"/>
      <c r="N26" s="599"/>
      <c r="O26" s="599"/>
      <c r="P26" s="599"/>
      <c r="Q26" s="307"/>
      <c r="R26" s="124"/>
      <c r="S26" s="307"/>
      <c r="T26" s="124"/>
      <c r="U26" s="124"/>
    </row>
    <row r="27" spans="1:21" s="3" customFormat="1">
      <c r="A27" s="124"/>
      <c r="B27" s="124" t="s">
        <v>221</v>
      </c>
      <c r="C27" s="129"/>
      <c r="D27" s="129" t="s">
        <v>222</v>
      </c>
      <c r="E27" s="27"/>
      <c r="F27" s="27"/>
      <c r="G27" s="601">
        <v>0.22858125350718927</v>
      </c>
      <c r="H27" s="402">
        <f>$G27</f>
        <v>0.22858125350718927</v>
      </c>
      <c r="I27" s="157">
        <f t="shared" ref="I27:P28" si="14">$G27</f>
        <v>0.22858125350718927</v>
      </c>
      <c r="J27" s="157">
        <f t="shared" si="14"/>
        <v>0.22858125350718927</v>
      </c>
      <c r="K27" s="157">
        <f t="shared" si="14"/>
        <v>0.22858125350718927</v>
      </c>
      <c r="L27" s="157">
        <f t="shared" si="14"/>
        <v>0.22858125350718927</v>
      </c>
      <c r="M27" s="157">
        <f t="shared" si="14"/>
        <v>0.22858125350718927</v>
      </c>
      <c r="N27" s="157">
        <f t="shared" si="14"/>
        <v>0.22858125350718927</v>
      </c>
      <c r="O27" s="157">
        <f t="shared" si="14"/>
        <v>0.22858125350718927</v>
      </c>
      <c r="P27" s="157">
        <f t="shared" si="14"/>
        <v>0.22858125350718927</v>
      </c>
      <c r="Q27" s="124"/>
      <c r="R27" s="598">
        <f ca="1">Analysis!$D$108</f>
        <v>0.25012022388073962</v>
      </c>
      <c r="S27" s="124"/>
      <c r="T27" s="124"/>
      <c r="U27" s="124"/>
    </row>
    <row r="28" spans="1:21" s="3" customFormat="1">
      <c r="A28" s="124"/>
      <c r="B28" s="124" t="s">
        <v>223</v>
      </c>
      <c r="C28" s="129"/>
      <c r="D28" s="129" t="s">
        <v>224</v>
      </c>
      <c r="E28" s="27"/>
      <c r="F28" s="27"/>
      <c r="G28" s="602">
        <v>0.29283526340008292</v>
      </c>
      <c r="H28" s="402">
        <f t="shared" ref="H28" si="15">$G28</f>
        <v>0.29283526340008292</v>
      </c>
      <c r="I28" s="157">
        <f t="shared" si="14"/>
        <v>0.29283526340008292</v>
      </c>
      <c r="J28" s="157">
        <f t="shared" si="14"/>
        <v>0.29283526340008292</v>
      </c>
      <c r="K28" s="157">
        <f t="shared" si="14"/>
        <v>0.29283526340008292</v>
      </c>
      <c r="L28" s="157">
        <f t="shared" si="14"/>
        <v>0.29283526340008292</v>
      </c>
      <c r="M28" s="157">
        <f t="shared" si="14"/>
        <v>0.29283526340008292</v>
      </c>
      <c r="N28" s="157">
        <f t="shared" si="14"/>
        <v>0.29283526340008292</v>
      </c>
      <c r="O28" s="157">
        <f t="shared" si="14"/>
        <v>0.29283526340008292</v>
      </c>
      <c r="P28" s="157">
        <f t="shared" si="14"/>
        <v>0.29283526340008292</v>
      </c>
      <c r="Q28" s="124"/>
      <c r="R28" s="598">
        <f ca="1">Analysis!$D$119</f>
        <v>0.29672534946835716</v>
      </c>
      <c r="S28" s="151"/>
      <c r="T28" s="124"/>
      <c r="U28" s="124"/>
    </row>
    <row r="29" spans="1:21" s="3" customFormat="1">
      <c r="A29" s="124"/>
      <c r="B29" s="124"/>
      <c r="C29" s="124"/>
      <c r="D29" s="124"/>
      <c r="E29" s="124"/>
      <c r="F29" s="124"/>
      <c r="G29" s="603"/>
      <c r="H29" s="353"/>
      <c r="I29" s="353"/>
      <c r="J29" s="353"/>
      <c r="K29" s="353"/>
      <c r="L29" s="604"/>
      <c r="M29" s="28"/>
      <c r="N29" s="124"/>
      <c r="O29" s="124"/>
      <c r="P29" s="124"/>
      <c r="Q29" s="124"/>
      <c r="R29" s="124"/>
      <c r="S29" s="124"/>
      <c r="T29" s="124"/>
      <c r="U29" s="124"/>
    </row>
    <row r="30" spans="1:21" s="3" customFormat="1">
      <c r="A30" s="124"/>
      <c r="B30" s="29"/>
      <c r="C30" s="124"/>
      <c r="D30" s="124"/>
      <c r="E30" s="124"/>
      <c r="F30" s="124"/>
      <c r="G30" s="409" t="s">
        <v>225</v>
      </c>
      <c r="H30" s="403"/>
      <c r="I30" s="129"/>
      <c r="J30" s="129"/>
      <c r="K30" s="129"/>
      <c r="L30" s="129"/>
      <c r="M30" s="589"/>
      <c r="N30" s="307"/>
      <c r="O30" s="307"/>
      <c r="P30" s="307"/>
      <c r="Q30" s="307"/>
      <c r="R30" s="307"/>
      <c r="S30" s="307"/>
      <c r="T30" s="124"/>
      <c r="U30" s="124"/>
    </row>
    <row r="31" spans="1:21" s="3" customFormat="1">
      <c r="A31" s="124"/>
      <c r="B31" s="29"/>
      <c r="C31" s="124"/>
      <c r="D31" s="124"/>
      <c r="E31" s="124"/>
      <c r="F31" s="124"/>
      <c r="G31" s="409" t="s">
        <v>226</v>
      </c>
      <c r="H31" s="404"/>
      <c r="I31" s="129"/>
      <c r="J31" s="129"/>
      <c r="K31" s="129"/>
      <c r="L31" s="129"/>
      <c r="M31" s="589"/>
      <c r="N31" s="307"/>
      <c r="O31" s="307"/>
      <c r="P31" s="307"/>
      <c r="Q31" s="307"/>
      <c r="R31" s="307"/>
      <c r="S31" s="307"/>
      <c r="T31" s="124"/>
      <c r="U31" s="124"/>
    </row>
    <row r="32" spans="1:21" s="3" customFormat="1">
      <c r="A32" s="124"/>
      <c r="B32" s="29"/>
      <c r="C32" s="124"/>
      <c r="D32" s="124"/>
      <c r="E32" s="124"/>
      <c r="F32" s="124"/>
      <c r="G32" s="410" t="s">
        <v>227</v>
      </c>
      <c r="H32" s="404"/>
      <c r="I32" s="129"/>
      <c r="J32" s="129"/>
      <c r="K32" s="129"/>
      <c r="L32" s="129"/>
      <c r="M32" s="589"/>
      <c r="N32" s="307"/>
      <c r="O32" s="307"/>
      <c r="P32" s="307"/>
      <c r="Q32" s="307"/>
      <c r="R32" s="307"/>
      <c r="S32" s="307"/>
      <c r="T32" s="124"/>
      <c r="U32" s="124"/>
    </row>
    <row r="33" spans="1:21" s="3" customFormat="1">
      <c r="A33" s="124"/>
      <c r="B33" s="29"/>
      <c r="C33" s="124"/>
      <c r="D33" s="124"/>
      <c r="E33" s="124"/>
      <c r="F33" s="124"/>
      <c r="G33" s="353"/>
      <c r="H33" s="353"/>
      <c r="I33" s="129"/>
      <c r="J33" s="129"/>
      <c r="K33" s="129"/>
      <c r="L33" s="129"/>
      <c r="M33" s="589"/>
      <c r="N33" s="307"/>
      <c r="O33" s="307"/>
      <c r="P33" s="307"/>
      <c r="Q33" s="307"/>
      <c r="R33" s="307"/>
      <c r="S33" s="307"/>
      <c r="T33" s="124"/>
      <c r="U33" s="124"/>
    </row>
    <row r="34" spans="1:21" s="3" customFormat="1">
      <c r="A34" s="124"/>
      <c r="B34" s="124"/>
      <c r="C34" s="124"/>
      <c r="D34" s="124"/>
      <c r="E34" s="124"/>
      <c r="F34" s="124"/>
      <c r="G34" s="27" t="s">
        <v>228</v>
      </c>
      <c r="H34" s="27"/>
      <c r="I34" s="27"/>
      <c r="J34" s="27"/>
      <c r="K34" s="27"/>
      <c r="L34" s="27"/>
      <c r="M34" s="124"/>
      <c r="N34" s="124"/>
      <c r="O34" s="124"/>
      <c r="P34" s="124"/>
      <c r="Q34" s="124"/>
      <c r="R34" s="124"/>
      <c r="S34" s="124"/>
      <c r="T34" s="124"/>
      <c r="U34" s="124"/>
    </row>
    <row r="35" spans="1:21" s="3" customFormat="1">
      <c r="A35" s="124"/>
      <c r="B35" s="124"/>
      <c r="C35" s="124"/>
      <c r="D35" s="124"/>
      <c r="E35" s="124"/>
      <c r="F35" s="124"/>
      <c r="G35" s="27" t="s">
        <v>229</v>
      </c>
      <c r="H35" s="27"/>
      <c r="I35" s="27"/>
      <c r="J35" s="27"/>
      <c r="K35" s="27"/>
      <c r="L35" s="27"/>
      <c r="M35" s="124"/>
      <c r="N35" s="124"/>
      <c r="O35" s="124"/>
      <c r="P35" s="124"/>
      <c r="Q35" s="124"/>
      <c r="R35" s="124"/>
      <c r="S35" s="124"/>
      <c r="T35" s="124"/>
      <c r="U35" s="124"/>
    </row>
    <row r="36" spans="1:21">
      <c r="A36" s="25"/>
      <c r="B36" s="25"/>
      <c r="C36" s="25"/>
      <c r="D36" s="25"/>
      <c r="E36" s="25"/>
      <c r="F36" s="25"/>
      <c r="G36" s="25"/>
      <c r="H36" s="25"/>
      <c r="I36" s="25"/>
      <c r="J36" s="25"/>
      <c r="K36" s="25"/>
      <c r="L36" s="25"/>
      <c r="M36" s="25"/>
      <c r="N36" s="25"/>
      <c r="O36" s="25"/>
      <c r="P36" s="25"/>
      <c r="Q36" s="25"/>
      <c r="R36" s="25"/>
      <c r="S36" s="25"/>
      <c r="T36" s="25"/>
      <c r="U36" s="25"/>
    </row>
    <row r="37" spans="1:21">
      <c r="A37" s="25"/>
      <c r="B37" s="25"/>
      <c r="C37" s="25"/>
      <c r="D37" s="25"/>
      <c r="E37" s="25"/>
      <c r="F37" s="25"/>
      <c r="G37" s="25"/>
      <c r="H37" s="25"/>
      <c r="I37" s="25"/>
      <c r="J37" s="25"/>
      <c r="K37" s="25"/>
      <c r="L37" s="25"/>
      <c r="M37" s="25"/>
      <c r="N37" s="25"/>
      <c r="O37" s="25"/>
      <c r="P37" s="25"/>
      <c r="Q37" s="25"/>
      <c r="R37" s="25"/>
      <c r="S37" s="25"/>
      <c r="T37" s="25"/>
      <c r="U37" s="25"/>
    </row>
    <row r="38" spans="1:21">
      <c r="A38" s="25"/>
      <c r="B38" s="124"/>
      <c r="C38" s="124"/>
      <c r="D38" s="124"/>
      <c r="E38" s="124"/>
      <c r="F38" s="124"/>
      <c r="G38" s="25"/>
      <c r="H38" s="25"/>
      <c r="I38" s="25"/>
      <c r="J38" s="25"/>
      <c r="K38" s="25"/>
      <c r="L38" s="25"/>
      <c r="M38" s="25"/>
      <c r="N38" s="25"/>
      <c r="O38" s="25"/>
      <c r="P38" s="25"/>
      <c r="Q38" s="25"/>
      <c r="R38" s="25"/>
      <c r="S38" s="25"/>
      <c r="T38" s="25"/>
      <c r="U38" s="25"/>
    </row>
    <row r="39" spans="1:21">
      <c r="A39" s="25"/>
      <c r="B39" s="124"/>
      <c r="C39" s="124"/>
      <c r="D39" s="124"/>
      <c r="E39" s="124"/>
      <c r="F39" s="124"/>
      <c r="G39" s="25"/>
      <c r="H39" s="26"/>
      <c r="I39" s="26"/>
      <c r="J39" s="26"/>
      <c r="K39" s="26"/>
      <c r="L39" s="26"/>
      <c r="M39" s="25"/>
      <c r="N39" s="25"/>
      <c r="O39" s="25"/>
      <c r="P39" s="25"/>
      <c r="Q39" s="25"/>
      <c r="R39" s="25"/>
      <c r="S39" s="25"/>
      <c r="T39" s="25"/>
      <c r="U39" s="25"/>
    </row>
  </sheetData>
  <mergeCells count="2">
    <mergeCell ref="G17:P17"/>
    <mergeCell ref="R5:R9"/>
  </mergeCells>
  <phoneticPr fontId="0" type="noConversion"/>
  <printOptions headings="1"/>
  <pageMargins left="0.74803149606299213" right="0.74803149606299213" top="0.98425196850393704" bottom="0.98425196850393704" header="0.51181102362204722" footer="0.51181102362204722"/>
  <pageSetup paperSize="9" scale="60" orientation="landscape" horizontalDpi="1200" verticalDpi="1200" r:id="rId1"/>
  <headerFooter alignWithMargins="0"/>
  <colBreaks count="1" manualBreakCount="1">
    <brk id="19" max="1048575" man="1"/>
  </colBreaks>
  <ignoredErrors>
    <ignoredError sqref="G18:P18 G22:P22 H27:P28 R12 G6:P9 G15:P15 R14:R16 G11:P11 G10:P10 G13:P14 R10:R11 R26 R18:R25 R27:R2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BM1448"/>
  <sheetViews>
    <sheetView topLeftCell="A61" workbookViewId="0">
      <selection activeCell="G806" sqref="G806"/>
    </sheetView>
  </sheetViews>
  <sheetFormatPr defaultColWidth="8.85546875" defaultRowHeight="12.75" outlineLevelRow="2"/>
  <cols>
    <col min="1" max="1" width="3.7109375" customWidth="1"/>
    <col min="2" max="2" width="22.85546875" customWidth="1"/>
    <col min="3" max="3" width="12.42578125" customWidth="1"/>
    <col min="4" max="4" width="9.28515625" bestFit="1" customWidth="1"/>
    <col min="5" max="5" width="3.42578125" customWidth="1"/>
    <col min="6" max="16" width="10.7109375" customWidth="1"/>
    <col min="17" max="58" width="9.42578125" customWidth="1"/>
    <col min="59" max="59" width="9.28515625" customWidth="1"/>
    <col min="60" max="60" width="9.42578125" customWidth="1"/>
    <col min="61" max="61" width="9.42578125" bestFit="1" customWidth="1" collapsed="1"/>
  </cols>
  <sheetData>
    <row r="1" spans="1:65">
      <c r="A1" s="116"/>
      <c r="B1" s="116"/>
      <c r="C1" s="116"/>
      <c r="D1" s="116"/>
      <c r="E1" s="116"/>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116"/>
      <c r="BK1" s="116"/>
      <c r="BL1" s="116"/>
      <c r="BM1" s="116"/>
    </row>
    <row r="2" spans="1:65" ht="15.75">
      <c r="A2" s="116"/>
      <c r="B2" s="255" t="str">
        <f>'DMS input'!$C$16&amp;" - Asset Roll Forward"&amp;" - TNSP PTRM - version "&amp;Intro!$L$4</f>
        <v>RBP - Asset Roll Forward - TNSP PTRM - version 2.1</v>
      </c>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row>
    <row r="3" spans="1:65" s="32" customFormat="1">
      <c r="A3" s="256"/>
      <c r="B3" s="257"/>
      <c r="C3" s="256"/>
      <c r="D3" s="256"/>
      <c r="E3" s="256"/>
      <c r="F3" s="470">
        <v>0</v>
      </c>
      <c r="G3" s="470">
        <f t="shared" ref="G3:AL3" si="0">F3+1</f>
        <v>1</v>
      </c>
      <c r="H3" s="470">
        <f t="shared" si="0"/>
        <v>2</v>
      </c>
      <c r="I3" s="470">
        <f t="shared" si="0"/>
        <v>3</v>
      </c>
      <c r="J3" s="470">
        <f t="shared" si="0"/>
        <v>4</v>
      </c>
      <c r="K3" s="470">
        <f t="shared" si="0"/>
        <v>5</v>
      </c>
      <c r="L3" s="470">
        <f t="shared" si="0"/>
        <v>6</v>
      </c>
      <c r="M3" s="470">
        <f t="shared" si="0"/>
        <v>7</v>
      </c>
      <c r="N3" s="470">
        <f t="shared" si="0"/>
        <v>8</v>
      </c>
      <c r="O3" s="367">
        <f t="shared" si="0"/>
        <v>9</v>
      </c>
      <c r="P3" s="367">
        <f t="shared" si="0"/>
        <v>10</v>
      </c>
      <c r="Q3" s="367">
        <f t="shared" si="0"/>
        <v>11</v>
      </c>
      <c r="R3" s="367">
        <f t="shared" si="0"/>
        <v>12</v>
      </c>
      <c r="S3" s="367">
        <f t="shared" si="0"/>
        <v>13</v>
      </c>
      <c r="T3" s="367">
        <f t="shared" si="0"/>
        <v>14</v>
      </c>
      <c r="U3" s="367">
        <f t="shared" si="0"/>
        <v>15</v>
      </c>
      <c r="V3" s="367">
        <f t="shared" si="0"/>
        <v>16</v>
      </c>
      <c r="W3" s="367">
        <f t="shared" si="0"/>
        <v>17</v>
      </c>
      <c r="X3" s="367">
        <f t="shared" si="0"/>
        <v>18</v>
      </c>
      <c r="Y3" s="367">
        <f t="shared" si="0"/>
        <v>19</v>
      </c>
      <c r="Z3" s="367">
        <f t="shared" si="0"/>
        <v>20</v>
      </c>
      <c r="AA3" s="367">
        <f t="shared" si="0"/>
        <v>21</v>
      </c>
      <c r="AB3" s="367">
        <f t="shared" si="0"/>
        <v>22</v>
      </c>
      <c r="AC3" s="367">
        <f t="shared" si="0"/>
        <v>23</v>
      </c>
      <c r="AD3" s="367">
        <f t="shared" si="0"/>
        <v>24</v>
      </c>
      <c r="AE3" s="367">
        <f t="shared" si="0"/>
        <v>25</v>
      </c>
      <c r="AF3" s="367">
        <f t="shared" si="0"/>
        <v>26</v>
      </c>
      <c r="AG3" s="367">
        <f t="shared" si="0"/>
        <v>27</v>
      </c>
      <c r="AH3" s="367">
        <f t="shared" si="0"/>
        <v>28</v>
      </c>
      <c r="AI3" s="367">
        <f t="shared" si="0"/>
        <v>29</v>
      </c>
      <c r="AJ3" s="367">
        <f t="shared" si="0"/>
        <v>30</v>
      </c>
      <c r="AK3" s="367">
        <f t="shared" si="0"/>
        <v>31</v>
      </c>
      <c r="AL3" s="367">
        <f t="shared" si="0"/>
        <v>32</v>
      </c>
      <c r="AM3" s="367">
        <f t="shared" ref="AM3:BI3" si="1">AL3+1</f>
        <v>33</v>
      </c>
      <c r="AN3" s="367">
        <f t="shared" si="1"/>
        <v>34</v>
      </c>
      <c r="AO3" s="367">
        <f t="shared" si="1"/>
        <v>35</v>
      </c>
      <c r="AP3" s="367">
        <f t="shared" si="1"/>
        <v>36</v>
      </c>
      <c r="AQ3" s="367">
        <f t="shared" si="1"/>
        <v>37</v>
      </c>
      <c r="AR3" s="367">
        <f t="shared" si="1"/>
        <v>38</v>
      </c>
      <c r="AS3" s="367">
        <f t="shared" si="1"/>
        <v>39</v>
      </c>
      <c r="AT3" s="367">
        <f t="shared" si="1"/>
        <v>40</v>
      </c>
      <c r="AU3" s="367">
        <f t="shared" si="1"/>
        <v>41</v>
      </c>
      <c r="AV3" s="367">
        <f t="shared" si="1"/>
        <v>42</v>
      </c>
      <c r="AW3" s="367">
        <f t="shared" si="1"/>
        <v>43</v>
      </c>
      <c r="AX3" s="367">
        <f t="shared" si="1"/>
        <v>44</v>
      </c>
      <c r="AY3" s="367">
        <f t="shared" si="1"/>
        <v>45</v>
      </c>
      <c r="AZ3" s="367">
        <f t="shared" si="1"/>
        <v>46</v>
      </c>
      <c r="BA3" s="367">
        <f t="shared" si="1"/>
        <v>47</v>
      </c>
      <c r="BB3" s="367">
        <f t="shared" si="1"/>
        <v>48</v>
      </c>
      <c r="BC3" s="367">
        <f t="shared" si="1"/>
        <v>49</v>
      </c>
      <c r="BD3" s="367">
        <f t="shared" si="1"/>
        <v>50</v>
      </c>
      <c r="BE3" s="367">
        <f t="shared" si="1"/>
        <v>51</v>
      </c>
      <c r="BF3" s="367">
        <f t="shared" si="1"/>
        <v>52</v>
      </c>
      <c r="BG3" s="367">
        <f t="shared" si="1"/>
        <v>53</v>
      </c>
      <c r="BH3" s="367">
        <f t="shared" si="1"/>
        <v>54</v>
      </c>
      <c r="BI3" s="367">
        <f t="shared" si="1"/>
        <v>55</v>
      </c>
      <c r="BJ3" s="127"/>
      <c r="BK3" s="127"/>
      <c r="BL3" s="127"/>
      <c r="BM3" s="127"/>
    </row>
    <row r="4" spans="1:65" s="32" customFormat="1" ht="15.75">
      <c r="A4" s="605"/>
      <c r="B4" s="606" t="s">
        <v>147</v>
      </c>
      <c r="C4" s="605"/>
      <c r="D4" s="605"/>
      <c r="E4" s="605"/>
      <c r="F4" s="607" t="str">
        <f>(LEFT(G4,4)-1&amp;IF(MID(G4,5,1)="","","-"&amp;TEXT(MOD(MID(G4,6,2)-1,100),"00")))</f>
        <v>2026-27</v>
      </c>
      <c r="G4" s="607" t="str">
        <f>'PTRM input'!G60</f>
        <v>2027-28</v>
      </c>
      <c r="H4" s="607" t="str">
        <f t="shared" ref="H4" si="2">(LEFT(G4,4)+1&amp;IF(MID(G4,5,1)="","","-"&amp;TEXT(MID(G4,6,2)+1,"00")))</f>
        <v>2028-29</v>
      </c>
      <c r="I4" s="607" t="str">
        <f t="shared" ref="I4" si="3">(LEFT(H4,4)+1&amp;IF(MID(H4,5,1)="","","-"&amp;TEXT(MID(H4,6,2)+1,"00")))</f>
        <v>2029-30</v>
      </c>
      <c r="J4" s="607" t="str">
        <f t="shared" ref="J4" si="4">(LEFT(I4,4)+1&amp;IF(MID(I4,5,1)="","","-"&amp;TEXT(MID(I4,6,2)+1,"00")))</f>
        <v>2030-31</v>
      </c>
      <c r="K4" s="607" t="str">
        <f t="shared" ref="K4" si="5">(LEFT(J4,4)+1&amp;IF(MID(J4,5,1)="","","-"&amp;TEXT(MID(J4,6,2)+1,"00")))</f>
        <v>2031-32</v>
      </c>
      <c r="L4" s="607" t="str">
        <f t="shared" ref="L4" si="6">(LEFT(K4,4)+1&amp;IF(MID(K4,5,1)="","","-"&amp;TEXT(MID(K4,6,2)+1,"00")))</f>
        <v>2032-33</v>
      </c>
      <c r="M4" s="607" t="str">
        <f t="shared" ref="M4" si="7">(LEFT(L4,4)+1&amp;IF(MID(L4,5,1)="","","-"&amp;TEXT(MID(L4,6,2)+1,"00")))</f>
        <v>2033-34</v>
      </c>
      <c r="N4" s="607" t="str">
        <f t="shared" ref="N4" si="8">(LEFT(M4,4)+1&amp;IF(MID(M4,5,1)="","","-"&amp;TEXT(MID(M4,6,2)+1,"00")))</f>
        <v>2034-35</v>
      </c>
      <c r="O4" s="607" t="str">
        <f t="shared" ref="O4" si="9">(LEFT(N4,4)+1&amp;IF(MID(N4,5,1)="","","-"&amp;TEXT(MID(N4,6,2)+1,"00")))</f>
        <v>2035-36</v>
      </c>
      <c r="P4" s="607" t="str">
        <f t="shared" ref="P4" si="10">(LEFT(O4,4)+1&amp;IF(MID(O4,5,1)="","","-"&amp;TEXT(MID(O4,6,2)+1,"00")))</f>
        <v>2036-37</v>
      </c>
      <c r="Q4" s="608" t="str">
        <f t="shared" ref="Q4" si="11">(LEFT(P4,4)+1&amp;IF(MID(P4,5,1)="","","-"&amp;TEXT(MID(P4,6,2)+1,"00")))</f>
        <v>2037-38</v>
      </c>
      <c r="R4" s="605" t="str">
        <f t="shared" ref="R4:BI4" si="12">(LEFT(Q4,4)+1&amp;IF(MID(Q4,5,1)="","","-"&amp;TEXT(MID(Q4,6,2)+1,"00")))</f>
        <v>2038-39</v>
      </c>
      <c r="S4" s="605" t="str">
        <f t="shared" si="12"/>
        <v>2039-40</v>
      </c>
      <c r="T4" s="605" t="str">
        <f t="shared" si="12"/>
        <v>2040-41</v>
      </c>
      <c r="U4" s="605" t="str">
        <f t="shared" si="12"/>
        <v>2041-42</v>
      </c>
      <c r="V4" s="605" t="str">
        <f t="shared" si="12"/>
        <v>2042-43</v>
      </c>
      <c r="W4" s="605" t="str">
        <f t="shared" si="12"/>
        <v>2043-44</v>
      </c>
      <c r="X4" s="605" t="str">
        <f t="shared" si="12"/>
        <v>2044-45</v>
      </c>
      <c r="Y4" s="605" t="str">
        <f t="shared" si="12"/>
        <v>2045-46</v>
      </c>
      <c r="Z4" s="605" t="str">
        <f t="shared" si="12"/>
        <v>2046-47</v>
      </c>
      <c r="AA4" s="605" t="str">
        <f t="shared" si="12"/>
        <v>2047-48</v>
      </c>
      <c r="AB4" s="605" t="str">
        <f t="shared" si="12"/>
        <v>2048-49</v>
      </c>
      <c r="AC4" s="605" t="str">
        <f t="shared" si="12"/>
        <v>2049-50</v>
      </c>
      <c r="AD4" s="605" t="str">
        <f t="shared" si="12"/>
        <v>2050-51</v>
      </c>
      <c r="AE4" s="605" t="str">
        <f t="shared" si="12"/>
        <v>2051-52</v>
      </c>
      <c r="AF4" s="605" t="str">
        <f t="shared" si="12"/>
        <v>2052-53</v>
      </c>
      <c r="AG4" s="605" t="str">
        <f t="shared" si="12"/>
        <v>2053-54</v>
      </c>
      <c r="AH4" s="605" t="str">
        <f t="shared" si="12"/>
        <v>2054-55</v>
      </c>
      <c r="AI4" s="605" t="str">
        <f t="shared" si="12"/>
        <v>2055-56</v>
      </c>
      <c r="AJ4" s="605" t="str">
        <f t="shared" si="12"/>
        <v>2056-57</v>
      </c>
      <c r="AK4" s="605" t="str">
        <f t="shared" si="12"/>
        <v>2057-58</v>
      </c>
      <c r="AL4" s="605" t="str">
        <f t="shared" si="12"/>
        <v>2058-59</v>
      </c>
      <c r="AM4" s="605" t="str">
        <f t="shared" si="12"/>
        <v>2059-60</v>
      </c>
      <c r="AN4" s="605" t="str">
        <f t="shared" si="12"/>
        <v>2060-61</v>
      </c>
      <c r="AO4" s="605" t="str">
        <f t="shared" si="12"/>
        <v>2061-62</v>
      </c>
      <c r="AP4" s="605" t="str">
        <f t="shared" si="12"/>
        <v>2062-63</v>
      </c>
      <c r="AQ4" s="605" t="str">
        <f t="shared" si="12"/>
        <v>2063-64</v>
      </c>
      <c r="AR4" s="605" t="str">
        <f t="shared" si="12"/>
        <v>2064-65</v>
      </c>
      <c r="AS4" s="605" t="str">
        <f t="shared" si="12"/>
        <v>2065-66</v>
      </c>
      <c r="AT4" s="605" t="str">
        <f t="shared" si="12"/>
        <v>2066-67</v>
      </c>
      <c r="AU4" s="605" t="str">
        <f t="shared" si="12"/>
        <v>2067-68</v>
      </c>
      <c r="AV4" s="605" t="str">
        <f t="shared" si="12"/>
        <v>2068-69</v>
      </c>
      <c r="AW4" s="605" t="str">
        <f t="shared" si="12"/>
        <v>2069-70</v>
      </c>
      <c r="AX4" s="605" t="str">
        <f t="shared" si="12"/>
        <v>2070-71</v>
      </c>
      <c r="AY4" s="605" t="str">
        <f t="shared" si="12"/>
        <v>2071-72</v>
      </c>
      <c r="AZ4" s="605" t="str">
        <f t="shared" si="12"/>
        <v>2072-73</v>
      </c>
      <c r="BA4" s="605" t="str">
        <f t="shared" si="12"/>
        <v>2073-74</v>
      </c>
      <c r="BB4" s="605" t="str">
        <f t="shared" si="12"/>
        <v>2074-75</v>
      </c>
      <c r="BC4" s="605" t="str">
        <f t="shared" si="12"/>
        <v>2075-76</v>
      </c>
      <c r="BD4" s="605" t="str">
        <f t="shared" si="12"/>
        <v>2076-77</v>
      </c>
      <c r="BE4" s="605" t="str">
        <f t="shared" si="12"/>
        <v>2077-78</v>
      </c>
      <c r="BF4" s="605" t="str">
        <f t="shared" si="12"/>
        <v>2078-79</v>
      </c>
      <c r="BG4" s="605" t="str">
        <f t="shared" si="12"/>
        <v>2079-80</v>
      </c>
      <c r="BH4" s="605" t="str">
        <f t="shared" si="12"/>
        <v>2080-81</v>
      </c>
      <c r="BI4" s="605" t="str">
        <f t="shared" si="12"/>
        <v>2081-82</v>
      </c>
      <c r="BJ4" s="605"/>
      <c r="BK4" s="605"/>
      <c r="BL4" s="116"/>
      <c r="BM4" s="116"/>
    </row>
    <row r="5" spans="1:65" s="32" customFormat="1">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116"/>
      <c r="BK5" s="116"/>
      <c r="BL5" s="116"/>
      <c r="BM5" s="116"/>
    </row>
    <row r="6" spans="1:65" ht="12" customHeight="1">
      <c r="A6" s="116"/>
      <c r="B6" s="116" t="s">
        <v>230</v>
      </c>
      <c r="C6" s="116"/>
      <c r="D6" s="258">
        <f ca="1">f</f>
        <v>2.4519938701808908E-2</v>
      </c>
      <c r="E6" s="116"/>
      <c r="F6" s="116"/>
      <c r="G6" s="368">
        <f ca="1">$D$6</f>
        <v>2.4519938701808908E-2</v>
      </c>
      <c r="H6" s="149">
        <f t="shared" ref="H6:BI6" ca="1" si="13">$D$6</f>
        <v>2.4519938701808908E-2</v>
      </c>
      <c r="I6" s="149">
        <f t="shared" ca="1" si="13"/>
        <v>2.4519938701808908E-2</v>
      </c>
      <c r="J6" s="149">
        <f t="shared" ca="1" si="13"/>
        <v>2.4519938701808908E-2</v>
      </c>
      <c r="K6" s="149">
        <f t="shared" ca="1" si="13"/>
        <v>2.4519938701808908E-2</v>
      </c>
      <c r="L6" s="149">
        <f t="shared" ca="1" si="13"/>
        <v>2.4519938701808908E-2</v>
      </c>
      <c r="M6" s="149">
        <f t="shared" ca="1" si="13"/>
        <v>2.4519938701808908E-2</v>
      </c>
      <c r="N6" s="149">
        <f t="shared" ca="1" si="13"/>
        <v>2.4519938701808908E-2</v>
      </c>
      <c r="O6" s="149">
        <f t="shared" ca="1" si="13"/>
        <v>2.4519938701808908E-2</v>
      </c>
      <c r="P6" s="149">
        <f t="shared" ca="1" si="13"/>
        <v>2.4519938701808908E-2</v>
      </c>
      <c r="Q6" s="149">
        <f t="shared" ca="1" si="13"/>
        <v>2.4519938701808908E-2</v>
      </c>
      <c r="R6" s="149">
        <f t="shared" ca="1" si="13"/>
        <v>2.4519938701808908E-2</v>
      </c>
      <c r="S6" s="149">
        <f t="shared" ca="1" si="13"/>
        <v>2.4519938701808908E-2</v>
      </c>
      <c r="T6" s="149">
        <f t="shared" ca="1" si="13"/>
        <v>2.4519938701808908E-2</v>
      </c>
      <c r="U6" s="149">
        <f t="shared" ca="1" si="13"/>
        <v>2.4519938701808908E-2</v>
      </c>
      <c r="V6" s="149">
        <f t="shared" ca="1" si="13"/>
        <v>2.4519938701808908E-2</v>
      </c>
      <c r="W6" s="149">
        <f t="shared" ca="1" si="13"/>
        <v>2.4519938701808908E-2</v>
      </c>
      <c r="X6" s="149">
        <f t="shared" ca="1" si="13"/>
        <v>2.4519938701808908E-2</v>
      </c>
      <c r="Y6" s="149">
        <f t="shared" ca="1" si="13"/>
        <v>2.4519938701808908E-2</v>
      </c>
      <c r="Z6" s="149">
        <f t="shared" ca="1" si="13"/>
        <v>2.4519938701808908E-2</v>
      </c>
      <c r="AA6" s="149">
        <f t="shared" ca="1" si="13"/>
        <v>2.4519938701808908E-2</v>
      </c>
      <c r="AB6" s="149">
        <f t="shared" ca="1" si="13"/>
        <v>2.4519938701808908E-2</v>
      </c>
      <c r="AC6" s="149">
        <f t="shared" ca="1" si="13"/>
        <v>2.4519938701808908E-2</v>
      </c>
      <c r="AD6" s="149">
        <f t="shared" ca="1" si="13"/>
        <v>2.4519938701808908E-2</v>
      </c>
      <c r="AE6" s="149">
        <f t="shared" ca="1" si="13"/>
        <v>2.4519938701808908E-2</v>
      </c>
      <c r="AF6" s="149">
        <f t="shared" ca="1" si="13"/>
        <v>2.4519938701808908E-2</v>
      </c>
      <c r="AG6" s="149">
        <f t="shared" ca="1" si="13"/>
        <v>2.4519938701808908E-2</v>
      </c>
      <c r="AH6" s="149">
        <f t="shared" ca="1" si="13"/>
        <v>2.4519938701808908E-2</v>
      </c>
      <c r="AI6" s="149">
        <f t="shared" ca="1" si="13"/>
        <v>2.4519938701808908E-2</v>
      </c>
      <c r="AJ6" s="149">
        <f t="shared" ca="1" si="13"/>
        <v>2.4519938701808908E-2</v>
      </c>
      <c r="AK6" s="149">
        <f t="shared" ca="1" si="13"/>
        <v>2.4519938701808908E-2</v>
      </c>
      <c r="AL6" s="149">
        <f t="shared" ca="1" si="13"/>
        <v>2.4519938701808908E-2</v>
      </c>
      <c r="AM6" s="149">
        <f t="shared" ca="1" si="13"/>
        <v>2.4519938701808908E-2</v>
      </c>
      <c r="AN6" s="149">
        <f t="shared" ca="1" si="13"/>
        <v>2.4519938701808908E-2</v>
      </c>
      <c r="AO6" s="149">
        <f t="shared" ca="1" si="13"/>
        <v>2.4519938701808908E-2</v>
      </c>
      <c r="AP6" s="149">
        <f t="shared" ca="1" si="13"/>
        <v>2.4519938701808908E-2</v>
      </c>
      <c r="AQ6" s="149">
        <f t="shared" ca="1" si="13"/>
        <v>2.4519938701808908E-2</v>
      </c>
      <c r="AR6" s="149">
        <f t="shared" ca="1" si="13"/>
        <v>2.4519938701808908E-2</v>
      </c>
      <c r="AS6" s="149">
        <f t="shared" ca="1" si="13"/>
        <v>2.4519938701808908E-2</v>
      </c>
      <c r="AT6" s="149">
        <f t="shared" ca="1" si="13"/>
        <v>2.4519938701808908E-2</v>
      </c>
      <c r="AU6" s="149">
        <f t="shared" ca="1" si="13"/>
        <v>2.4519938701808908E-2</v>
      </c>
      <c r="AV6" s="149">
        <f t="shared" ca="1" si="13"/>
        <v>2.4519938701808908E-2</v>
      </c>
      <c r="AW6" s="149">
        <f t="shared" ca="1" si="13"/>
        <v>2.4519938701808908E-2</v>
      </c>
      <c r="AX6" s="149">
        <f t="shared" ca="1" si="13"/>
        <v>2.4519938701808908E-2</v>
      </c>
      <c r="AY6" s="149">
        <f t="shared" ca="1" si="13"/>
        <v>2.4519938701808908E-2</v>
      </c>
      <c r="AZ6" s="149">
        <f t="shared" ca="1" si="13"/>
        <v>2.4519938701808908E-2</v>
      </c>
      <c r="BA6" s="149">
        <f t="shared" ca="1" si="13"/>
        <v>2.4519938701808908E-2</v>
      </c>
      <c r="BB6" s="149">
        <f t="shared" ca="1" si="13"/>
        <v>2.4519938701808908E-2</v>
      </c>
      <c r="BC6" s="149">
        <f t="shared" ca="1" si="13"/>
        <v>2.4519938701808908E-2</v>
      </c>
      <c r="BD6" s="149">
        <f t="shared" ca="1" si="13"/>
        <v>2.4519938701808908E-2</v>
      </c>
      <c r="BE6" s="149">
        <f t="shared" ca="1" si="13"/>
        <v>2.4519938701808908E-2</v>
      </c>
      <c r="BF6" s="149">
        <f t="shared" ca="1" si="13"/>
        <v>2.4519938701808908E-2</v>
      </c>
      <c r="BG6" s="149">
        <f t="shared" ca="1" si="13"/>
        <v>2.4519938701808908E-2</v>
      </c>
      <c r="BH6" s="149">
        <f t="shared" ca="1" si="13"/>
        <v>2.4519938701808908E-2</v>
      </c>
      <c r="BI6" s="149">
        <f t="shared" ca="1" si="13"/>
        <v>2.4519938701808908E-2</v>
      </c>
      <c r="BJ6" s="116"/>
      <c r="BK6" s="116"/>
      <c r="BL6" s="116"/>
      <c r="BM6" s="116"/>
    </row>
    <row r="7" spans="1:65">
      <c r="A7" s="116"/>
      <c r="B7" s="116" t="s">
        <v>231</v>
      </c>
      <c r="C7" s="116"/>
      <c r="D7" s="116"/>
      <c r="E7" s="116"/>
      <c r="F7" s="252">
        <v>1</v>
      </c>
      <c r="G7" s="252">
        <f ca="1">F7*(1+G6)</f>
        <v>1.0245199387018089</v>
      </c>
      <c r="H7" s="252">
        <f ca="1">G7*(1+H6)</f>
        <v>1.0496411047975582</v>
      </c>
      <c r="I7" s="252">
        <f ca="1">H7*(1+I6)</f>
        <v>1.0753782403460934</v>
      </c>
      <c r="J7" s="252">
        <f t="shared" ref="J7:O7" ca="1" si="14">I7*(1+J6)</f>
        <v>1.1017464488806388</v>
      </c>
      <c r="K7" s="252">
        <f t="shared" ca="1" si="14"/>
        <v>1.1287612042721278</v>
      </c>
      <c r="L7" s="252">
        <f t="shared" ca="1" si="14"/>
        <v>1.1564383598098604</v>
      </c>
      <c r="M7" s="252">
        <f t="shared" ca="1" si="14"/>
        <v>1.1847941575048186</v>
      </c>
      <c r="N7" s="252">
        <f t="shared" ca="1" si="14"/>
        <v>1.2138452376210982</v>
      </c>
      <c r="O7" s="252">
        <f t="shared" ca="1" si="14"/>
        <v>1.2436086484410502</v>
      </c>
      <c r="P7" s="252">
        <f t="shared" ref="P7:BI7" ca="1" si="15">O7*(1+P6)</f>
        <v>1.2741018562698643</v>
      </c>
      <c r="Q7" s="252">
        <f t="shared" ca="1" si="15"/>
        <v>1.3053427556854622</v>
      </c>
      <c r="R7" s="252">
        <f t="shared" ca="1" si="15"/>
        <v>1.33734968003972</v>
      </c>
      <c r="S7" s="252">
        <f t="shared" ca="1" si="15"/>
        <v>1.3701414122171778</v>
      </c>
      <c r="T7" s="252">
        <f t="shared" ca="1" si="15"/>
        <v>1.4037371956575528</v>
      </c>
      <c r="U7" s="252">
        <f t="shared" ca="1" si="15"/>
        <v>1.4381567456485251</v>
      </c>
      <c r="V7" s="252">
        <f t="shared" ca="1" si="15"/>
        <v>1.4734202608954199</v>
      </c>
      <c r="W7" s="252">
        <f t="shared" ca="1" si="15"/>
        <v>1.5095484353745789</v>
      </c>
      <c r="X7" s="252">
        <f t="shared" ca="1" si="15"/>
        <v>1.5465624704773753</v>
      </c>
      <c r="Y7" s="252">
        <f t="shared" ca="1" si="15"/>
        <v>1.5844840874519988</v>
      </c>
      <c r="Z7" s="252">
        <f t="shared" ca="1" si="15"/>
        <v>1.6233355401503133</v>
      </c>
      <c r="AA7" s="252">
        <f t="shared" ca="1" si="15"/>
        <v>1.6631396280872668</v>
      </c>
      <c r="AB7" s="252">
        <f t="shared" ca="1" si="15"/>
        <v>1.7039197098205159</v>
      </c>
      <c r="AC7" s="252">
        <f t="shared" ca="1" si="15"/>
        <v>1.745699716658119</v>
      </c>
      <c r="AD7" s="252">
        <f t="shared" ca="1" si="15"/>
        <v>1.7885041667023411</v>
      </c>
      <c r="AE7" s="252">
        <f t="shared" ca="1" si="15"/>
        <v>1.8323581792378123</v>
      </c>
      <c r="AF7" s="252">
        <f t="shared" ca="1" si="15"/>
        <v>1.8772874894724816</v>
      </c>
      <c r="AG7" s="252">
        <f t="shared" ca="1" si="15"/>
        <v>1.9233184636400196</v>
      </c>
      <c r="AH7" s="252">
        <f t="shared" ca="1" si="15"/>
        <v>1.9704781144725301</v>
      </c>
      <c r="AI7" s="252">
        <f t="shared" ca="1" si="15"/>
        <v>2.0187941170526527</v>
      </c>
      <c r="AJ7" s="252">
        <f t="shared" ca="1" si="15"/>
        <v>2.0682948250543562</v>
      </c>
      <c r="AK7" s="252">
        <f t="shared" ca="1" si="15"/>
        <v>2.1190092873819575</v>
      </c>
      <c r="AL7" s="252">
        <f t="shared" ca="1" si="15"/>
        <v>2.170967265217127</v>
      </c>
      <c r="AM7" s="252">
        <f t="shared" ca="1" si="15"/>
        <v>2.2241992494838847</v>
      </c>
      <c r="AN7" s="252">
        <f t="shared" ca="1" si="15"/>
        <v>2.2787364787418389</v>
      </c>
      <c r="AO7" s="252">
        <f t="shared" ca="1" si="15"/>
        <v>2.3346109575181648</v>
      </c>
      <c r="AP7" s="252">
        <f t="shared" ca="1" si="15"/>
        <v>2.3918554750890815</v>
      </c>
      <c r="AQ7" s="252">
        <f t="shared" ca="1" si="15"/>
        <v>2.4505036247218519</v>
      </c>
      <c r="AR7" s="252">
        <f t="shared" ca="1" si="15"/>
        <v>2.5105898233885924</v>
      </c>
      <c r="AS7" s="252">
        <f t="shared" ca="1" si="15"/>
        <v>2.5721493319634661</v>
      </c>
      <c r="AT7" s="252">
        <f t="shared" ca="1" si="15"/>
        <v>2.635218275915109</v>
      </c>
      <c r="AU7" s="252">
        <f t="shared" ca="1" si="15"/>
        <v>2.699833666506434</v>
      </c>
      <c r="AV7" s="252">
        <f t="shared" ca="1" si="15"/>
        <v>2.7660334225142518</v>
      </c>
      <c r="AW7" s="252">
        <f t="shared" ca="1" si="15"/>
        <v>2.8338563924814557</v>
      </c>
      <c r="AX7" s="252">
        <f t="shared" ca="1" si="15"/>
        <v>2.9033423775148304</v>
      </c>
      <c r="AY7" s="252">
        <f t="shared" ca="1" si="15"/>
        <v>2.9745321546418579</v>
      </c>
      <c r="AZ7" s="252">
        <f t="shared" ca="1" si="15"/>
        <v>3.0474675007402361</v>
      </c>
      <c r="BA7" s="252">
        <f t="shared" ca="1" si="15"/>
        <v>3.1221912170541413</v>
      </c>
      <c r="BB7" s="252">
        <f t="shared" ca="1" si="15"/>
        <v>3.198747154311635</v>
      </c>
      <c r="BC7" s="252">
        <f t="shared" ca="1" si="15"/>
        <v>3.2771802384579418</v>
      </c>
      <c r="BD7" s="252">
        <f t="shared" ca="1" si="15"/>
        <v>3.3575364970197099</v>
      </c>
      <c r="BE7" s="252">
        <f t="shared" ca="1" si="15"/>
        <v>3.4398630861157193</v>
      </c>
      <c r="BF7" s="252">
        <f t="shared" ca="1" si="15"/>
        <v>3.524208318129892</v>
      </c>
      <c r="BG7" s="252">
        <f t="shared" ca="1" si="15"/>
        <v>3.6106216900628421</v>
      </c>
      <c r="BH7" s="252">
        <f t="shared" ca="1" si="15"/>
        <v>3.6991539125786046</v>
      </c>
      <c r="BI7" s="252">
        <f t="shared" ca="1" si="15"/>
        <v>3.7898569397635886</v>
      </c>
      <c r="BJ7" s="116"/>
      <c r="BK7" s="116"/>
      <c r="BL7" s="116"/>
      <c r="BM7" s="116"/>
    </row>
    <row r="8" spans="1:65">
      <c r="A8" s="116"/>
      <c r="B8" s="116"/>
      <c r="C8" s="116"/>
      <c r="D8" s="116"/>
      <c r="E8" s="116"/>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116"/>
      <c r="BK8" s="116"/>
      <c r="BL8" s="116"/>
      <c r="BM8" s="116"/>
    </row>
    <row r="9" spans="1:65">
      <c r="A9" s="116"/>
      <c r="B9" s="127" t="s">
        <v>232</v>
      </c>
      <c r="C9" s="116"/>
      <c r="D9" s="116"/>
      <c r="E9" s="116"/>
      <c r="F9" s="354">
        <f>RAB</f>
        <v>595.92154938552414</v>
      </c>
      <c r="G9" s="355"/>
      <c r="H9" s="355"/>
      <c r="I9" s="355"/>
      <c r="J9" s="355"/>
      <c r="K9" s="355"/>
      <c r="L9" s="355"/>
      <c r="M9" s="355"/>
      <c r="N9" s="355"/>
      <c r="O9" s="355"/>
      <c r="P9" s="355"/>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116"/>
      <c r="BK9" s="116"/>
      <c r="BL9" s="116"/>
      <c r="BM9" s="116"/>
    </row>
    <row r="10" spans="1:65">
      <c r="A10" s="116"/>
      <c r="B10" s="127" t="s">
        <v>233</v>
      </c>
      <c r="C10" s="116"/>
      <c r="D10" s="116"/>
      <c r="E10" s="116"/>
      <c r="F10" s="609"/>
      <c r="G10" s="253">
        <f ca="1">SUM(G11:G60)</f>
        <v>27.23459102151168</v>
      </c>
      <c r="H10" s="253">
        <f t="shared" ref="H10:K10" ca="1" si="16">SUM(H11:H60)</f>
        <v>20.391048843164484</v>
      </c>
      <c r="I10" s="253">
        <f t="shared" ca="1" si="16"/>
        <v>14.778884896310093</v>
      </c>
      <c r="J10" s="253">
        <f t="shared" ca="1" si="16"/>
        <v>16.160501572805615</v>
      </c>
      <c r="K10" s="253">
        <f t="shared" ca="1" si="16"/>
        <v>10.954264565211004</v>
      </c>
      <c r="L10" s="253">
        <f t="shared" ref="L10:P10" ca="1" si="17">SUM(L11:L60)</f>
        <v>0</v>
      </c>
      <c r="M10" s="253">
        <f t="shared" ca="1" si="17"/>
        <v>0</v>
      </c>
      <c r="N10" s="253">
        <f t="shared" ca="1" si="17"/>
        <v>0</v>
      </c>
      <c r="O10" s="253">
        <f t="shared" ca="1" si="17"/>
        <v>0</v>
      </c>
      <c r="P10" s="253">
        <f t="shared" ca="1" si="17"/>
        <v>0</v>
      </c>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16"/>
      <c r="BK10" s="116"/>
      <c r="BL10" s="116"/>
      <c r="BM10" s="116"/>
    </row>
    <row r="11" spans="1:65" hidden="1" outlineLevel="1">
      <c r="A11" s="116"/>
      <c r="B11" s="127"/>
      <c r="C11" s="146" t="str">
        <f>Asset1</f>
        <v>Pipelines</v>
      </c>
      <c r="D11" s="116"/>
      <c r="E11" s="116"/>
      <c r="F11" s="354"/>
      <c r="G11" s="253">
        <f ca="1">'PTRM input'!G169*(1+rvanilla01)^0.5</f>
        <v>19.196096292765802</v>
      </c>
      <c r="H11" s="253">
        <f ca="1">'PTRM input'!H169*(1+rvanilla02)^0.5</f>
        <v>13.531034082336632</v>
      </c>
      <c r="I11" s="253">
        <f ca="1">'PTRM input'!I169*(1+rvanilla03)^0.5</f>
        <v>8.434429140487957</v>
      </c>
      <c r="J11" s="253">
        <f ca="1">'PTRM input'!J169*(1+rvanilla04)^0.5</f>
        <v>8.9310849107612782</v>
      </c>
      <c r="K11" s="253">
        <f ca="1">'PTRM input'!K169*(1+rvanilla05)^0.5</f>
        <v>6.2266037800172702</v>
      </c>
      <c r="L11" s="253">
        <f ca="1">'PTRM input'!L169*(1+rvanilla06)^0.5</f>
        <v>0</v>
      </c>
      <c r="M11" s="253">
        <f ca="1">'PTRM input'!M169*(1+rvanilla07)^0.5</f>
        <v>0</v>
      </c>
      <c r="N11" s="253">
        <f ca="1">'PTRM input'!N169*(1+rvanilla08)^0.5</f>
        <v>0</v>
      </c>
      <c r="O11" s="253">
        <f ca="1">'PTRM input'!O169*(1+rvanilla09)^0.5</f>
        <v>0</v>
      </c>
      <c r="P11" s="253">
        <f ca="1">'PTRM input'!P169*(1+rvanilla10)^0.5</f>
        <v>0</v>
      </c>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16"/>
      <c r="BK11" s="116"/>
      <c r="BL11" s="116"/>
      <c r="BM11" s="116"/>
    </row>
    <row r="12" spans="1:65" hidden="1" outlineLevel="1">
      <c r="A12" s="116"/>
      <c r="B12" s="127"/>
      <c r="C12" s="146" t="str">
        <f>Asset2</f>
        <v>Compressors</v>
      </c>
      <c r="D12" s="116"/>
      <c r="E12" s="116"/>
      <c r="F12" s="354"/>
      <c r="G12" s="253">
        <f ca="1">'PTRM input'!G170*(1+rvanilla01)^0.5</f>
        <v>0.23506296643255964</v>
      </c>
      <c r="H12" s="253">
        <f ca="1">'PTRM input'!H170*(1+rvanilla02)^0.5</f>
        <v>0.3533860506055585</v>
      </c>
      <c r="I12" s="253">
        <f ca="1">'PTRM input'!I170*(1+rvanilla03)^0.5</f>
        <v>0.2364203050010962</v>
      </c>
      <c r="J12" s="253">
        <f ca="1">'PTRM input'!J170*(1+rvanilla04)^0.5</f>
        <v>0.23759634148107173</v>
      </c>
      <c r="K12" s="253">
        <f ca="1">'PTRM input'!K170*(1+rvanilla05)^0.5</f>
        <v>0.2383878100929902</v>
      </c>
      <c r="L12" s="253">
        <f ca="1">'PTRM input'!L170*(1+rvanilla06)^0.5</f>
        <v>0</v>
      </c>
      <c r="M12" s="253">
        <f ca="1">'PTRM input'!M170*(1+rvanilla07)^0.5</f>
        <v>0</v>
      </c>
      <c r="N12" s="253">
        <f ca="1">'PTRM input'!N170*(1+rvanilla08)^0.5</f>
        <v>0</v>
      </c>
      <c r="O12" s="253">
        <f ca="1">'PTRM input'!O170*(1+rvanilla09)^0.5</f>
        <v>0</v>
      </c>
      <c r="P12" s="253">
        <f ca="1">'PTRM input'!P170*(1+rvanilla10)^0.5</f>
        <v>0</v>
      </c>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16"/>
      <c r="BK12" s="116"/>
      <c r="BL12" s="116"/>
      <c r="BM12" s="116"/>
    </row>
    <row r="13" spans="1:65" hidden="1" outlineLevel="1">
      <c r="A13" s="116"/>
      <c r="B13" s="127"/>
      <c r="C13" s="146" t="str">
        <f>Asset3</f>
        <v>Regulators and meters</v>
      </c>
      <c r="D13" s="116"/>
      <c r="E13" s="116"/>
      <c r="F13" s="354"/>
      <c r="G13" s="253">
        <f ca="1">'PTRM input'!G171*(1+rvanilla01)^0.5</f>
        <v>0.88148612412209859</v>
      </c>
      <c r="H13" s="253">
        <f ca="1">'PTRM input'!H171*(1+rvanilla02)^0.5</f>
        <v>0.88346512651389619</v>
      </c>
      <c r="I13" s="253">
        <f ca="1">'PTRM input'!I171*(1+rvanilla03)^0.5</f>
        <v>0.70926091500328847</v>
      </c>
      <c r="J13" s="253">
        <f ca="1">'PTRM input'!J171*(1+rvanilla04)^0.5</f>
        <v>0.6533899390729474</v>
      </c>
      <c r="K13" s="253">
        <f ca="1">'PTRM input'!K171*(1+rvanilla05)^0.5</f>
        <v>0.82243794482081634</v>
      </c>
      <c r="L13" s="253">
        <f ca="1">'PTRM input'!L171*(1+rvanilla06)^0.5</f>
        <v>0</v>
      </c>
      <c r="M13" s="253">
        <f ca="1">'PTRM input'!M171*(1+rvanilla07)^0.5</f>
        <v>0</v>
      </c>
      <c r="N13" s="253">
        <f ca="1">'PTRM input'!N171*(1+rvanilla08)^0.5</f>
        <v>0</v>
      </c>
      <c r="O13" s="253">
        <f ca="1">'PTRM input'!O171*(1+rvanilla09)^0.5</f>
        <v>0</v>
      </c>
      <c r="P13" s="253">
        <f ca="1">'PTRM input'!P171*(1+rvanilla10)^0.5</f>
        <v>0</v>
      </c>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16"/>
      <c r="BK13" s="116"/>
      <c r="BL13" s="116"/>
      <c r="BM13" s="116"/>
    </row>
    <row r="14" spans="1:65" hidden="1" outlineLevel="1">
      <c r="A14" s="116"/>
      <c r="B14" s="127"/>
      <c r="C14" s="146" t="str">
        <f>Asset4</f>
        <v>Easements</v>
      </c>
      <c r="D14" s="116"/>
      <c r="E14" s="116"/>
      <c r="F14" s="354"/>
      <c r="G14" s="253">
        <f ca="1">'PTRM input'!G172*(1+rvanilla01)^0.5</f>
        <v>0</v>
      </c>
      <c r="H14" s="253">
        <f ca="1">'PTRM input'!H172*(1+rvanilla02)^0.5</f>
        <v>0</v>
      </c>
      <c r="I14" s="253">
        <f ca="1">'PTRM input'!I172*(1+rvanilla03)^0.5</f>
        <v>0</v>
      </c>
      <c r="J14" s="253">
        <f ca="1">'PTRM input'!J172*(1+rvanilla04)^0.5</f>
        <v>0</v>
      </c>
      <c r="K14" s="253">
        <f ca="1">'PTRM input'!K172*(1+rvanilla05)^0.5</f>
        <v>0</v>
      </c>
      <c r="L14" s="253">
        <f ca="1">'PTRM input'!L172*(1+rvanilla06)^0.5</f>
        <v>0</v>
      </c>
      <c r="M14" s="253">
        <f ca="1">'PTRM input'!M172*(1+rvanilla07)^0.5</f>
        <v>0</v>
      </c>
      <c r="N14" s="253">
        <f ca="1">'PTRM input'!N172*(1+rvanilla08)^0.5</f>
        <v>0</v>
      </c>
      <c r="O14" s="253">
        <f ca="1">'PTRM input'!O172*(1+rvanilla09)^0.5</f>
        <v>0</v>
      </c>
      <c r="P14" s="253">
        <f ca="1">'PTRM input'!P172*(1+rvanilla10)^0.5</f>
        <v>0</v>
      </c>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16"/>
      <c r="BK14" s="116"/>
      <c r="BL14" s="116"/>
      <c r="BM14" s="116"/>
    </row>
    <row r="15" spans="1:65" hidden="1" outlineLevel="1">
      <c r="A15" s="116"/>
      <c r="B15" s="127"/>
      <c r="C15" s="146" t="str">
        <f>Asset5</f>
        <v>Communications</v>
      </c>
      <c r="D15" s="116"/>
      <c r="E15" s="116"/>
      <c r="F15" s="354"/>
      <c r="G15" s="253">
        <f ca="1">'PTRM input'!G173*(1+rvanilla01)^0.5</f>
        <v>0</v>
      </c>
      <c r="H15" s="253">
        <f ca="1">'PTRM input'!H173*(1+rvanilla02)^0.5</f>
        <v>0</v>
      </c>
      <c r="I15" s="253">
        <f ca="1">'PTRM input'!I173*(1+rvanilla03)^0.5</f>
        <v>0</v>
      </c>
      <c r="J15" s="253">
        <f ca="1">'PTRM input'!J173*(1+rvanilla04)^0.5</f>
        <v>0</v>
      </c>
      <c r="K15" s="253">
        <f ca="1">'PTRM input'!K173*(1+rvanilla05)^0.5</f>
        <v>0</v>
      </c>
      <c r="L15" s="253">
        <f ca="1">'PTRM input'!L173*(1+rvanilla06)^0.5</f>
        <v>0</v>
      </c>
      <c r="M15" s="253">
        <f ca="1">'PTRM input'!M173*(1+rvanilla07)^0.5</f>
        <v>0</v>
      </c>
      <c r="N15" s="253">
        <f ca="1">'PTRM input'!N173*(1+rvanilla08)^0.5</f>
        <v>0</v>
      </c>
      <c r="O15" s="253">
        <f ca="1">'PTRM input'!O173*(1+rvanilla09)^0.5</f>
        <v>0</v>
      </c>
      <c r="P15" s="253">
        <f ca="1">'PTRM input'!P173*(1+rvanilla10)^0.5</f>
        <v>0</v>
      </c>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16"/>
      <c r="BK15" s="116"/>
      <c r="BL15" s="116"/>
      <c r="BM15" s="116"/>
    </row>
    <row r="16" spans="1:65" hidden="1" outlineLevel="1">
      <c r="A16" s="116"/>
      <c r="B16" s="127"/>
      <c r="C16" s="146" t="str">
        <f>Asset6</f>
        <v>Capitalised AA costs</v>
      </c>
      <c r="D16" s="116"/>
      <c r="E16" s="116"/>
      <c r="F16" s="354"/>
      <c r="G16" s="253">
        <f ca="1">'PTRM input'!G174*(1+rvanilla01)^0.5</f>
        <v>0</v>
      </c>
      <c r="H16" s="253">
        <f ca="1">'PTRM input'!H174*(1+rvanilla02)^0.5</f>
        <v>0</v>
      </c>
      <c r="I16" s="253">
        <f ca="1">'PTRM input'!I174*(1+rvanilla03)^0.5</f>
        <v>9.18539691380965E-2</v>
      </c>
      <c r="J16" s="253">
        <f ca="1">'PTRM input'!J174*(1+rvanilla04)^0.5</f>
        <v>0.48317376294712455</v>
      </c>
      <c r="K16" s="253">
        <f ca="1">'PTRM input'!K174*(1+rvanilla05)^0.5</f>
        <v>8.8170609552929741E-2</v>
      </c>
      <c r="L16" s="253">
        <f ca="1">'PTRM input'!L174*(1+rvanilla06)^0.5</f>
        <v>0</v>
      </c>
      <c r="M16" s="253">
        <f ca="1">'PTRM input'!M174*(1+rvanilla07)^0.5</f>
        <v>0</v>
      </c>
      <c r="N16" s="253">
        <f ca="1">'PTRM input'!N174*(1+rvanilla08)^0.5</f>
        <v>0</v>
      </c>
      <c r="O16" s="253">
        <f ca="1">'PTRM input'!O174*(1+rvanilla09)^0.5</f>
        <v>0</v>
      </c>
      <c r="P16" s="253">
        <f ca="1">'PTRM input'!P174*(1+rvanilla10)^0.5</f>
        <v>0</v>
      </c>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16"/>
      <c r="BK16" s="116"/>
      <c r="BL16" s="116"/>
      <c r="BM16" s="116"/>
    </row>
    <row r="17" spans="1:65" hidden="1" outlineLevel="1">
      <c r="A17" s="116"/>
      <c r="B17" s="127"/>
      <c r="C17" s="146" t="str">
        <f>Asset7</f>
        <v>Group IT</v>
      </c>
      <c r="D17" s="116"/>
      <c r="E17" s="116"/>
      <c r="F17" s="354"/>
      <c r="G17" s="253">
        <f ca="1">'PTRM input'!G175*(1+rvanilla01)^0.5</f>
        <v>0.67365978157139428</v>
      </c>
      <c r="H17" s="253">
        <f ca="1">'PTRM input'!H175*(1+rvanilla02)^0.5</f>
        <v>0.67394290104032406</v>
      </c>
      <c r="I17" s="253">
        <f ca="1">'PTRM input'!I175*(1+rvanilla03)^0.5</f>
        <v>0.67426992985622491</v>
      </c>
      <c r="J17" s="253">
        <f ca="1">'PTRM input'!J175*(1+rvanilla04)^0.5</f>
        <v>0.67486480658002679</v>
      </c>
      <c r="K17" s="253">
        <f ca="1">'PTRM input'!K175*(1+rvanilla05)^0.5</f>
        <v>0.67544558475013683</v>
      </c>
      <c r="L17" s="253">
        <f ca="1">'PTRM input'!L175*(1+rvanilla06)^0.5</f>
        <v>0</v>
      </c>
      <c r="M17" s="253">
        <f ca="1">'PTRM input'!M175*(1+rvanilla07)^0.5</f>
        <v>0</v>
      </c>
      <c r="N17" s="253">
        <f ca="1">'PTRM input'!N175*(1+rvanilla08)^0.5</f>
        <v>0</v>
      </c>
      <c r="O17" s="253">
        <f ca="1">'PTRM input'!O175*(1+rvanilla09)^0.5</f>
        <v>0</v>
      </c>
      <c r="P17" s="253">
        <f ca="1">'PTRM input'!P175*(1+rvanilla10)^0.5</f>
        <v>0</v>
      </c>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16"/>
      <c r="BK17" s="116"/>
      <c r="BL17" s="116"/>
      <c r="BM17" s="116"/>
    </row>
    <row r="18" spans="1:65" hidden="1" outlineLevel="1">
      <c r="A18" s="116"/>
      <c r="B18" s="127"/>
      <c r="C18" s="146" t="str">
        <f>Asset8</f>
        <v>SIB Capex</v>
      </c>
      <c r="D18" s="116"/>
      <c r="E18" s="116"/>
      <c r="F18" s="354"/>
      <c r="G18" s="253">
        <f ca="1">'PTRM input'!G176*(1+rvanilla01)^0.5</f>
        <v>1.2847091858930508</v>
      </c>
      <c r="H18" s="253">
        <f ca="1">'PTRM input'!H176*(1+rvanilla02)^0.5</f>
        <v>1.6509508770161925</v>
      </c>
      <c r="I18" s="253">
        <f ca="1">'PTRM input'!I176*(1+rvanilla03)^0.5</f>
        <v>1.4646185498087418</v>
      </c>
      <c r="J18" s="253">
        <f ca="1">'PTRM input'!J176*(1+rvanilla04)^0.5</f>
        <v>1.4678456219128739</v>
      </c>
      <c r="K18" s="253">
        <f ca="1">'PTRM input'!K176*(1+rvanilla05)^0.5</f>
        <v>1.4702828208374501</v>
      </c>
      <c r="L18" s="253">
        <f ca="1">'PTRM input'!L176*(1+rvanilla06)^0.5</f>
        <v>0</v>
      </c>
      <c r="M18" s="253">
        <f ca="1">'PTRM input'!M176*(1+rvanilla07)^0.5</f>
        <v>0</v>
      </c>
      <c r="N18" s="253">
        <f ca="1">'PTRM input'!N176*(1+rvanilla08)^0.5</f>
        <v>0</v>
      </c>
      <c r="O18" s="253">
        <f ca="1">'PTRM input'!O176*(1+rvanilla09)^0.5</f>
        <v>0</v>
      </c>
      <c r="P18" s="253">
        <f ca="1">'PTRM input'!P176*(1+rvanilla10)^0.5</f>
        <v>0</v>
      </c>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16"/>
      <c r="BK18" s="116"/>
      <c r="BL18" s="116"/>
      <c r="BM18" s="116"/>
    </row>
    <row r="19" spans="1:65" hidden="1" outlineLevel="1">
      <c r="A19" s="116"/>
      <c r="B19" s="127"/>
      <c r="C19" s="146" t="str">
        <f>Asset9</f>
        <v>Pipeline Integrity</v>
      </c>
      <c r="D19" s="116"/>
      <c r="E19" s="116"/>
      <c r="F19" s="354"/>
      <c r="G19" s="253">
        <f ca="1">'PTRM input'!G177*(1+rvanilla01)^0.5</f>
        <v>4.9635766707267761</v>
      </c>
      <c r="H19" s="253">
        <f ca="1">'PTRM input'!H177*(1+rvanilla02)^0.5</f>
        <v>3.2982698056518793</v>
      </c>
      <c r="I19" s="253">
        <f ca="1">'PTRM input'!I177*(1+rvanilla03)^0.5</f>
        <v>3.1680320870146885</v>
      </c>
      <c r="J19" s="253">
        <f ca="1">'PTRM input'!J177*(1+rvanilla04)^0.5</f>
        <v>3.7125461900502903</v>
      </c>
      <c r="K19" s="253">
        <f ca="1">'PTRM input'!K177*(1+rvanilla05)^0.5</f>
        <v>1.4329360151394088</v>
      </c>
      <c r="L19" s="253">
        <f ca="1">'PTRM input'!L177*(1+rvanilla06)^0.5</f>
        <v>0</v>
      </c>
      <c r="M19" s="253">
        <f ca="1">'PTRM input'!M177*(1+rvanilla07)^0.5</f>
        <v>0</v>
      </c>
      <c r="N19" s="253">
        <f ca="1">'PTRM input'!N177*(1+rvanilla08)^0.5</f>
        <v>0</v>
      </c>
      <c r="O19" s="253">
        <f ca="1">'PTRM input'!O177*(1+rvanilla09)^0.5</f>
        <v>0</v>
      </c>
      <c r="P19" s="253">
        <f ca="1">'PTRM input'!P177*(1+rvanilla10)^0.5</f>
        <v>0</v>
      </c>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16"/>
      <c r="BK19" s="116"/>
      <c r="BL19" s="116"/>
      <c r="BM19" s="116"/>
    </row>
    <row r="20" spans="1:65" hidden="1" outlineLevel="1">
      <c r="A20" s="116"/>
      <c r="B20" s="127"/>
      <c r="C20" s="146">
        <f>Asset10</f>
        <v>0</v>
      </c>
      <c r="D20" s="116"/>
      <c r="E20" s="116"/>
      <c r="F20" s="354"/>
      <c r="G20" s="253">
        <f ca="1">'PTRM input'!G178*(1+rvanilla01)^0.5</f>
        <v>0</v>
      </c>
      <c r="H20" s="253">
        <f ca="1">'PTRM input'!H178*(1+rvanilla02)^0.5</f>
        <v>0</v>
      </c>
      <c r="I20" s="253">
        <f ca="1">'PTRM input'!I178*(1+rvanilla03)^0.5</f>
        <v>0</v>
      </c>
      <c r="J20" s="253">
        <f ca="1">'PTRM input'!J178*(1+rvanilla04)^0.5</f>
        <v>0</v>
      </c>
      <c r="K20" s="253">
        <f ca="1">'PTRM input'!K178*(1+rvanilla05)^0.5</f>
        <v>0</v>
      </c>
      <c r="L20" s="253">
        <f ca="1">'PTRM input'!L178*(1+rvanilla06)^0.5</f>
        <v>0</v>
      </c>
      <c r="M20" s="253">
        <f ca="1">'PTRM input'!M178*(1+rvanilla07)^0.5</f>
        <v>0</v>
      </c>
      <c r="N20" s="253">
        <f ca="1">'PTRM input'!N178*(1+rvanilla08)^0.5</f>
        <v>0</v>
      </c>
      <c r="O20" s="253">
        <f ca="1">'PTRM input'!O178*(1+rvanilla09)^0.5</f>
        <v>0</v>
      </c>
      <c r="P20" s="253">
        <f ca="1">'PTRM input'!P178*(1+rvanilla10)^0.5</f>
        <v>0</v>
      </c>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16"/>
      <c r="BK20" s="116"/>
      <c r="BL20" s="116"/>
      <c r="BM20" s="116"/>
    </row>
    <row r="21" spans="1:65" hidden="1" outlineLevel="1">
      <c r="A21" s="116"/>
      <c r="B21" s="127"/>
      <c r="C21" s="146">
        <f>Asset11</f>
        <v>0</v>
      </c>
      <c r="D21" s="116"/>
      <c r="E21" s="116"/>
      <c r="F21" s="354"/>
      <c r="G21" s="253">
        <f ca="1">'PTRM input'!G179*(1+rvanilla01)^0.5</f>
        <v>0</v>
      </c>
      <c r="H21" s="253">
        <f ca="1">'PTRM input'!H179*(1+rvanilla02)^0.5</f>
        <v>0</v>
      </c>
      <c r="I21" s="253">
        <f ca="1">'PTRM input'!I179*(1+rvanilla03)^0.5</f>
        <v>0</v>
      </c>
      <c r="J21" s="253">
        <f ca="1">'PTRM input'!J179*(1+rvanilla04)^0.5</f>
        <v>0</v>
      </c>
      <c r="K21" s="253">
        <f ca="1">'PTRM input'!K179*(1+rvanilla05)^0.5</f>
        <v>0</v>
      </c>
      <c r="L21" s="253">
        <f ca="1">'PTRM input'!L179*(1+rvanilla06)^0.5</f>
        <v>0</v>
      </c>
      <c r="M21" s="253">
        <f ca="1">'PTRM input'!M179*(1+rvanilla07)^0.5</f>
        <v>0</v>
      </c>
      <c r="N21" s="253">
        <f ca="1">'PTRM input'!N179*(1+rvanilla08)^0.5</f>
        <v>0</v>
      </c>
      <c r="O21" s="253">
        <f ca="1">'PTRM input'!O179*(1+rvanilla09)^0.5</f>
        <v>0</v>
      </c>
      <c r="P21" s="253">
        <f ca="1">'PTRM input'!P179*(1+rvanilla10)^0.5</f>
        <v>0</v>
      </c>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16"/>
      <c r="BK21" s="116"/>
      <c r="BL21" s="116"/>
      <c r="BM21" s="116"/>
    </row>
    <row r="22" spans="1:65" hidden="1" outlineLevel="1">
      <c r="A22" s="116"/>
      <c r="B22" s="127"/>
      <c r="C22" s="146">
        <f>Asset12</f>
        <v>0</v>
      </c>
      <c r="D22" s="116"/>
      <c r="E22" s="116"/>
      <c r="F22" s="354"/>
      <c r="G22" s="253">
        <f ca="1">'PTRM input'!G180*(1+rvanilla01)^0.5</f>
        <v>0</v>
      </c>
      <c r="H22" s="253">
        <f ca="1">'PTRM input'!H180*(1+rvanilla02)^0.5</f>
        <v>0</v>
      </c>
      <c r="I22" s="253">
        <f ca="1">'PTRM input'!I180*(1+rvanilla03)^0.5</f>
        <v>0</v>
      </c>
      <c r="J22" s="253">
        <f ca="1">'PTRM input'!J180*(1+rvanilla04)^0.5</f>
        <v>0</v>
      </c>
      <c r="K22" s="253">
        <f ca="1">'PTRM input'!K180*(1+rvanilla05)^0.5</f>
        <v>0</v>
      </c>
      <c r="L22" s="253">
        <f ca="1">'PTRM input'!L180*(1+rvanilla06)^0.5</f>
        <v>0</v>
      </c>
      <c r="M22" s="253">
        <f ca="1">'PTRM input'!M180*(1+rvanilla07)^0.5</f>
        <v>0</v>
      </c>
      <c r="N22" s="253">
        <f ca="1">'PTRM input'!N180*(1+rvanilla08)^0.5</f>
        <v>0</v>
      </c>
      <c r="O22" s="253">
        <f ca="1">'PTRM input'!O180*(1+rvanilla09)^0.5</f>
        <v>0</v>
      </c>
      <c r="P22" s="253">
        <f ca="1">'PTRM input'!P180*(1+rvanilla10)^0.5</f>
        <v>0</v>
      </c>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16"/>
      <c r="BK22" s="116"/>
      <c r="BL22" s="116"/>
      <c r="BM22" s="116"/>
    </row>
    <row r="23" spans="1:65" hidden="1" outlineLevel="1">
      <c r="A23" s="116"/>
      <c r="B23" s="127"/>
      <c r="C23" s="146">
        <f>Asset13</f>
        <v>0</v>
      </c>
      <c r="D23" s="116"/>
      <c r="E23" s="116"/>
      <c r="F23" s="354"/>
      <c r="G23" s="253">
        <f ca="1">'PTRM input'!G181*(1+rvanilla01)^0.5</f>
        <v>0</v>
      </c>
      <c r="H23" s="253">
        <f ca="1">'PTRM input'!H181*(1+rvanilla02)^0.5</f>
        <v>0</v>
      </c>
      <c r="I23" s="253">
        <f ca="1">'PTRM input'!I181*(1+rvanilla03)^0.5</f>
        <v>0</v>
      </c>
      <c r="J23" s="253">
        <f ca="1">'PTRM input'!J181*(1+rvanilla04)^0.5</f>
        <v>0</v>
      </c>
      <c r="K23" s="253">
        <f ca="1">'PTRM input'!K181*(1+rvanilla05)^0.5</f>
        <v>0</v>
      </c>
      <c r="L23" s="253">
        <f ca="1">'PTRM input'!L181*(1+rvanilla06)^0.5</f>
        <v>0</v>
      </c>
      <c r="M23" s="253">
        <f ca="1">'PTRM input'!M181*(1+rvanilla07)^0.5</f>
        <v>0</v>
      </c>
      <c r="N23" s="253">
        <f ca="1">'PTRM input'!N181*(1+rvanilla08)^0.5</f>
        <v>0</v>
      </c>
      <c r="O23" s="253">
        <f ca="1">'PTRM input'!O181*(1+rvanilla09)^0.5</f>
        <v>0</v>
      </c>
      <c r="P23" s="253">
        <f ca="1">'PTRM input'!P181*(1+rvanilla10)^0.5</f>
        <v>0</v>
      </c>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16"/>
      <c r="BK23" s="116"/>
      <c r="BL23" s="116"/>
      <c r="BM23" s="116"/>
    </row>
    <row r="24" spans="1:65" hidden="1" outlineLevel="1">
      <c r="A24" s="116"/>
      <c r="B24" s="127"/>
      <c r="C24" s="146">
        <f>Asset14</f>
        <v>0</v>
      </c>
      <c r="D24" s="116"/>
      <c r="E24" s="116"/>
      <c r="F24" s="354"/>
      <c r="G24" s="253">
        <f ca="1">'PTRM input'!G182*(1+rvanilla01)^0.5</f>
        <v>0</v>
      </c>
      <c r="H24" s="253">
        <f ca="1">'PTRM input'!H182*(1+rvanilla02)^0.5</f>
        <v>0</v>
      </c>
      <c r="I24" s="253">
        <f ca="1">'PTRM input'!I182*(1+rvanilla03)^0.5</f>
        <v>0</v>
      </c>
      <c r="J24" s="253">
        <f ca="1">'PTRM input'!J182*(1+rvanilla04)^0.5</f>
        <v>0</v>
      </c>
      <c r="K24" s="253">
        <f ca="1">'PTRM input'!K182*(1+rvanilla05)^0.5</f>
        <v>0</v>
      </c>
      <c r="L24" s="253">
        <f ca="1">'PTRM input'!L182*(1+rvanilla06)^0.5</f>
        <v>0</v>
      </c>
      <c r="M24" s="253">
        <f ca="1">'PTRM input'!M182*(1+rvanilla07)^0.5</f>
        <v>0</v>
      </c>
      <c r="N24" s="253">
        <f ca="1">'PTRM input'!N182*(1+rvanilla08)^0.5</f>
        <v>0</v>
      </c>
      <c r="O24" s="253">
        <f ca="1">'PTRM input'!O182*(1+rvanilla09)^0.5</f>
        <v>0</v>
      </c>
      <c r="P24" s="253">
        <f ca="1">'PTRM input'!P182*(1+rvanilla10)^0.5</f>
        <v>0</v>
      </c>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16"/>
      <c r="BK24" s="116"/>
      <c r="BL24" s="116"/>
      <c r="BM24" s="116"/>
    </row>
    <row r="25" spans="1:65" hidden="1" outlineLevel="1">
      <c r="A25" s="116"/>
      <c r="B25" s="127"/>
      <c r="C25" s="146">
        <f>Asset15</f>
        <v>0</v>
      </c>
      <c r="D25" s="116"/>
      <c r="E25" s="116"/>
      <c r="F25" s="354"/>
      <c r="G25" s="253">
        <f ca="1">'PTRM input'!G183*(1+rvanilla01)^0.5</f>
        <v>0</v>
      </c>
      <c r="H25" s="253">
        <f ca="1">'PTRM input'!H183*(1+rvanilla02)^0.5</f>
        <v>0</v>
      </c>
      <c r="I25" s="253">
        <f ca="1">'PTRM input'!I183*(1+rvanilla03)^0.5</f>
        <v>0</v>
      </c>
      <c r="J25" s="253">
        <f ca="1">'PTRM input'!J183*(1+rvanilla04)^0.5</f>
        <v>0</v>
      </c>
      <c r="K25" s="253">
        <f ca="1">'PTRM input'!K183*(1+rvanilla05)^0.5</f>
        <v>0</v>
      </c>
      <c r="L25" s="253">
        <f ca="1">'PTRM input'!L183*(1+rvanilla06)^0.5</f>
        <v>0</v>
      </c>
      <c r="M25" s="253">
        <f ca="1">'PTRM input'!M183*(1+rvanilla07)^0.5</f>
        <v>0</v>
      </c>
      <c r="N25" s="253">
        <f ca="1">'PTRM input'!N183*(1+rvanilla08)^0.5</f>
        <v>0</v>
      </c>
      <c r="O25" s="253">
        <f ca="1">'PTRM input'!O183*(1+rvanilla09)^0.5</f>
        <v>0</v>
      </c>
      <c r="P25" s="253">
        <f ca="1">'PTRM input'!P183*(1+rvanilla10)^0.5</f>
        <v>0</v>
      </c>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16"/>
      <c r="BK25" s="116"/>
      <c r="BL25" s="116"/>
      <c r="BM25" s="116"/>
    </row>
    <row r="26" spans="1:65" hidden="1" outlineLevel="1">
      <c r="A26" s="116"/>
      <c r="B26" s="127"/>
      <c r="C26" s="146">
        <f>Asset16</f>
        <v>0</v>
      </c>
      <c r="D26" s="116"/>
      <c r="E26" s="116"/>
      <c r="F26" s="354"/>
      <c r="G26" s="253">
        <f ca="1">'PTRM input'!G184*(1+rvanilla01)^0.5</f>
        <v>0</v>
      </c>
      <c r="H26" s="253">
        <f ca="1">'PTRM input'!H184*(1+rvanilla02)^0.5</f>
        <v>0</v>
      </c>
      <c r="I26" s="253">
        <f ca="1">'PTRM input'!I184*(1+rvanilla03)^0.5</f>
        <v>0</v>
      </c>
      <c r="J26" s="253">
        <f ca="1">'PTRM input'!J184*(1+rvanilla04)^0.5</f>
        <v>0</v>
      </c>
      <c r="K26" s="253">
        <f ca="1">'PTRM input'!K184*(1+rvanilla05)^0.5</f>
        <v>0</v>
      </c>
      <c r="L26" s="253">
        <f ca="1">'PTRM input'!L184*(1+rvanilla06)^0.5</f>
        <v>0</v>
      </c>
      <c r="M26" s="253">
        <f ca="1">'PTRM input'!M184*(1+rvanilla07)^0.5</f>
        <v>0</v>
      </c>
      <c r="N26" s="253">
        <f ca="1">'PTRM input'!N184*(1+rvanilla08)^0.5</f>
        <v>0</v>
      </c>
      <c r="O26" s="253">
        <f ca="1">'PTRM input'!O184*(1+rvanilla09)^0.5</f>
        <v>0</v>
      </c>
      <c r="P26" s="253">
        <f ca="1">'PTRM input'!P184*(1+rvanilla10)^0.5</f>
        <v>0</v>
      </c>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16"/>
      <c r="BK26" s="116"/>
      <c r="BL26" s="116"/>
      <c r="BM26" s="116"/>
    </row>
    <row r="27" spans="1:65" hidden="1" outlineLevel="1">
      <c r="A27" s="116"/>
      <c r="B27" s="127"/>
      <c r="C27" s="146">
        <f>Asset17</f>
        <v>0</v>
      </c>
      <c r="D27" s="116"/>
      <c r="E27" s="116"/>
      <c r="F27" s="354"/>
      <c r="G27" s="253">
        <f ca="1">'PTRM input'!G185*(1+rvanilla01)^0.5</f>
        <v>0</v>
      </c>
      <c r="H27" s="253">
        <f ca="1">'PTRM input'!H185*(1+rvanilla02)^0.5</f>
        <v>0</v>
      </c>
      <c r="I27" s="253">
        <f ca="1">'PTRM input'!I185*(1+rvanilla03)^0.5</f>
        <v>0</v>
      </c>
      <c r="J27" s="253">
        <f ca="1">'PTRM input'!J185*(1+rvanilla04)^0.5</f>
        <v>0</v>
      </c>
      <c r="K27" s="253">
        <f ca="1">'PTRM input'!K185*(1+rvanilla05)^0.5</f>
        <v>0</v>
      </c>
      <c r="L27" s="253">
        <f ca="1">'PTRM input'!L185*(1+rvanilla06)^0.5</f>
        <v>0</v>
      </c>
      <c r="M27" s="253">
        <f ca="1">'PTRM input'!M185*(1+rvanilla07)^0.5</f>
        <v>0</v>
      </c>
      <c r="N27" s="253">
        <f ca="1">'PTRM input'!N185*(1+rvanilla08)^0.5</f>
        <v>0</v>
      </c>
      <c r="O27" s="253">
        <f ca="1">'PTRM input'!O185*(1+rvanilla09)^0.5</f>
        <v>0</v>
      </c>
      <c r="P27" s="253">
        <f ca="1">'PTRM input'!P185*(1+rvanilla10)^0.5</f>
        <v>0</v>
      </c>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16"/>
      <c r="BK27" s="116"/>
      <c r="BL27" s="116"/>
      <c r="BM27" s="116"/>
    </row>
    <row r="28" spans="1:65" hidden="1" outlineLevel="1">
      <c r="A28" s="116"/>
      <c r="B28" s="127"/>
      <c r="C28" s="146">
        <f>Asset18</f>
        <v>0</v>
      </c>
      <c r="D28" s="116"/>
      <c r="E28" s="116"/>
      <c r="F28" s="354"/>
      <c r="G28" s="253">
        <f ca="1">'PTRM input'!G186*(1+rvanilla01)^0.5</f>
        <v>0</v>
      </c>
      <c r="H28" s="253">
        <f ca="1">'PTRM input'!H186*(1+rvanilla02)^0.5</f>
        <v>0</v>
      </c>
      <c r="I28" s="253">
        <f ca="1">'PTRM input'!I186*(1+rvanilla03)^0.5</f>
        <v>0</v>
      </c>
      <c r="J28" s="253">
        <f ca="1">'PTRM input'!J186*(1+rvanilla04)^0.5</f>
        <v>0</v>
      </c>
      <c r="K28" s="253">
        <f ca="1">'PTRM input'!K186*(1+rvanilla05)^0.5</f>
        <v>0</v>
      </c>
      <c r="L28" s="253">
        <f ca="1">'PTRM input'!L186*(1+rvanilla06)^0.5</f>
        <v>0</v>
      </c>
      <c r="M28" s="253">
        <f ca="1">'PTRM input'!M186*(1+rvanilla07)^0.5</f>
        <v>0</v>
      </c>
      <c r="N28" s="253">
        <f ca="1">'PTRM input'!N186*(1+rvanilla08)^0.5</f>
        <v>0</v>
      </c>
      <c r="O28" s="253">
        <f ca="1">'PTRM input'!O186*(1+rvanilla09)^0.5</f>
        <v>0</v>
      </c>
      <c r="P28" s="253">
        <f ca="1">'PTRM input'!P186*(1+rvanilla10)^0.5</f>
        <v>0</v>
      </c>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16"/>
      <c r="BK28" s="116"/>
      <c r="BL28" s="116"/>
      <c r="BM28" s="116"/>
    </row>
    <row r="29" spans="1:65" hidden="1" outlineLevel="1">
      <c r="A29" s="116"/>
      <c r="B29" s="127"/>
      <c r="C29" s="146">
        <f>Asset19</f>
        <v>0</v>
      </c>
      <c r="D29" s="116"/>
      <c r="E29" s="116"/>
      <c r="F29" s="354"/>
      <c r="G29" s="253">
        <f ca="1">'PTRM input'!G187*(1+rvanilla01)^0.5</f>
        <v>0</v>
      </c>
      <c r="H29" s="253">
        <f ca="1">'PTRM input'!H187*(1+rvanilla02)^0.5</f>
        <v>0</v>
      </c>
      <c r="I29" s="253">
        <f ca="1">'PTRM input'!I187*(1+rvanilla03)^0.5</f>
        <v>0</v>
      </c>
      <c r="J29" s="253">
        <f ca="1">'PTRM input'!J187*(1+rvanilla04)^0.5</f>
        <v>0</v>
      </c>
      <c r="K29" s="253">
        <f ca="1">'PTRM input'!K187*(1+rvanilla05)^0.5</f>
        <v>0</v>
      </c>
      <c r="L29" s="253">
        <f ca="1">'PTRM input'!L187*(1+rvanilla06)^0.5</f>
        <v>0</v>
      </c>
      <c r="M29" s="253">
        <f ca="1">'PTRM input'!M187*(1+rvanilla07)^0.5</f>
        <v>0</v>
      </c>
      <c r="N29" s="253">
        <f ca="1">'PTRM input'!N187*(1+rvanilla08)^0.5</f>
        <v>0</v>
      </c>
      <c r="O29" s="253">
        <f ca="1">'PTRM input'!O187*(1+rvanilla09)^0.5</f>
        <v>0</v>
      </c>
      <c r="P29" s="253">
        <f ca="1">'PTRM input'!P187*(1+rvanilla10)^0.5</f>
        <v>0</v>
      </c>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16"/>
      <c r="BK29" s="116"/>
      <c r="BL29" s="116"/>
      <c r="BM29" s="116"/>
    </row>
    <row r="30" spans="1:65" hidden="1" outlineLevel="1">
      <c r="A30" s="116"/>
      <c r="B30" s="127"/>
      <c r="C30" s="146">
        <f>Asset20</f>
        <v>0</v>
      </c>
      <c r="D30" s="116"/>
      <c r="E30" s="116"/>
      <c r="F30" s="354"/>
      <c r="G30" s="253">
        <f ca="1">'PTRM input'!G188*(1+rvanilla01)^0.5</f>
        <v>0</v>
      </c>
      <c r="H30" s="253">
        <f ca="1">'PTRM input'!H188*(1+rvanilla02)^0.5</f>
        <v>0</v>
      </c>
      <c r="I30" s="253">
        <f ca="1">'PTRM input'!I188*(1+rvanilla03)^0.5</f>
        <v>0</v>
      </c>
      <c r="J30" s="253">
        <f ca="1">'PTRM input'!J188*(1+rvanilla04)^0.5</f>
        <v>0</v>
      </c>
      <c r="K30" s="253">
        <f ca="1">'PTRM input'!K188*(1+rvanilla05)^0.5</f>
        <v>0</v>
      </c>
      <c r="L30" s="253">
        <f ca="1">'PTRM input'!L188*(1+rvanilla06)^0.5</f>
        <v>0</v>
      </c>
      <c r="M30" s="253">
        <f ca="1">'PTRM input'!M188*(1+rvanilla07)^0.5</f>
        <v>0</v>
      </c>
      <c r="N30" s="253">
        <f ca="1">'PTRM input'!N188*(1+rvanilla08)^0.5</f>
        <v>0</v>
      </c>
      <c r="O30" s="253">
        <f ca="1">'PTRM input'!O188*(1+rvanilla09)^0.5</f>
        <v>0</v>
      </c>
      <c r="P30" s="253">
        <f ca="1">'PTRM input'!P188*(1+rvanilla10)^0.5</f>
        <v>0</v>
      </c>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16"/>
      <c r="BK30" s="116"/>
      <c r="BL30" s="116"/>
      <c r="BM30" s="116"/>
    </row>
    <row r="31" spans="1:65" hidden="1" outlineLevel="1">
      <c r="A31" s="116"/>
      <c r="B31" s="127"/>
      <c r="C31" s="146">
        <f>Asset21</f>
        <v>0</v>
      </c>
      <c r="D31" s="116"/>
      <c r="E31" s="116"/>
      <c r="F31" s="354"/>
      <c r="G31" s="253">
        <f ca="1">'PTRM input'!G189*(1+rvanilla01)^0.5</f>
        <v>0</v>
      </c>
      <c r="H31" s="253">
        <f ca="1">'PTRM input'!H189*(1+rvanilla02)^0.5</f>
        <v>0</v>
      </c>
      <c r="I31" s="253">
        <f ca="1">'PTRM input'!I189*(1+rvanilla03)^0.5</f>
        <v>0</v>
      </c>
      <c r="J31" s="253">
        <f ca="1">'PTRM input'!J189*(1+rvanilla04)^0.5</f>
        <v>0</v>
      </c>
      <c r="K31" s="253">
        <f ca="1">'PTRM input'!K189*(1+rvanilla05)^0.5</f>
        <v>0</v>
      </c>
      <c r="L31" s="253">
        <f ca="1">'PTRM input'!L189*(1+rvanilla06)^0.5</f>
        <v>0</v>
      </c>
      <c r="M31" s="253">
        <f ca="1">'PTRM input'!M189*(1+rvanilla07)^0.5</f>
        <v>0</v>
      </c>
      <c r="N31" s="253">
        <f ca="1">'PTRM input'!N189*(1+rvanilla08)^0.5</f>
        <v>0</v>
      </c>
      <c r="O31" s="253">
        <f ca="1">'PTRM input'!O189*(1+rvanilla09)^0.5</f>
        <v>0</v>
      </c>
      <c r="P31" s="253">
        <f ca="1">'PTRM input'!P189*(1+rvanilla10)^0.5</f>
        <v>0</v>
      </c>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16"/>
      <c r="BK31" s="116"/>
      <c r="BL31" s="116"/>
      <c r="BM31" s="116"/>
    </row>
    <row r="32" spans="1:65" hidden="1" outlineLevel="1">
      <c r="A32" s="116"/>
      <c r="B32" s="127"/>
      <c r="C32" s="146">
        <f>Asset22</f>
        <v>0</v>
      </c>
      <c r="D32" s="116"/>
      <c r="E32" s="116"/>
      <c r="F32" s="354"/>
      <c r="G32" s="253">
        <f ca="1">'PTRM input'!G190*(1+rvanilla01)^0.5</f>
        <v>0</v>
      </c>
      <c r="H32" s="253">
        <f ca="1">'PTRM input'!H190*(1+rvanilla02)^0.5</f>
        <v>0</v>
      </c>
      <c r="I32" s="253">
        <f ca="1">'PTRM input'!I190*(1+rvanilla03)^0.5</f>
        <v>0</v>
      </c>
      <c r="J32" s="253">
        <f ca="1">'PTRM input'!J190*(1+rvanilla04)^0.5</f>
        <v>0</v>
      </c>
      <c r="K32" s="253">
        <f ca="1">'PTRM input'!K190*(1+rvanilla05)^0.5</f>
        <v>0</v>
      </c>
      <c r="L32" s="253">
        <f ca="1">'PTRM input'!L190*(1+rvanilla06)^0.5</f>
        <v>0</v>
      </c>
      <c r="M32" s="253">
        <f ca="1">'PTRM input'!M190*(1+rvanilla07)^0.5</f>
        <v>0</v>
      </c>
      <c r="N32" s="253">
        <f ca="1">'PTRM input'!N190*(1+rvanilla08)^0.5</f>
        <v>0</v>
      </c>
      <c r="O32" s="253">
        <f ca="1">'PTRM input'!O190*(1+rvanilla09)^0.5</f>
        <v>0</v>
      </c>
      <c r="P32" s="253">
        <f ca="1">'PTRM input'!P190*(1+rvanilla10)^0.5</f>
        <v>0</v>
      </c>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16"/>
      <c r="BK32" s="116"/>
      <c r="BL32" s="116"/>
      <c r="BM32" s="116"/>
    </row>
    <row r="33" spans="1:65" hidden="1" outlineLevel="1">
      <c r="A33" s="116"/>
      <c r="B33" s="127"/>
      <c r="C33" s="146">
        <f>Asset23</f>
        <v>0</v>
      </c>
      <c r="D33" s="116"/>
      <c r="E33" s="116"/>
      <c r="F33" s="354"/>
      <c r="G33" s="253">
        <f ca="1">'PTRM input'!G191*(1+rvanilla01)^0.5</f>
        <v>0</v>
      </c>
      <c r="H33" s="253">
        <f ca="1">'PTRM input'!H191*(1+rvanilla02)^0.5</f>
        <v>0</v>
      </c>
      <c r="I33" s="253">
        <f ca="1">'PTRM input'!I191*(1+rvanilla03)^0.5</f>
        <v>0</v>
      </c>
      <c r="J33" s="253">
        <f ca="1">'PTRM input'!J191*(1+rvanilla04)^0.5</f>
        <v>0</v>
      </c>
      <c r="K33" s="253">
        <f ca="1">'PTRM input'!K191*(1+rvanilla05)^0.5</f>
        <v>0</v>
      </c>
      <c r="L33" s="253">
        <f ca="1">'PTRM input'!L191*(1+rvanilla06)^0.5</f>
        <v>0</v>
      </c>
      <c r="M33" s="253">
        <f ca="1">'PTRM input'!M191*(1+rvanilla07)^0.5</f>
        <v>0</v>
      </c>
      <c r="N33" s="253">
        <f ca="1">'PTRM input'!N191*(1+rvanilla08)^0.5</f>
        <v>0</v>
      </c>
      <c r="O33" s="253">
        <f ca="1">'PTRM input'!O191*(1+rvanilla09)^0.5</f>
        <v>0</v>
      </c>
      <c r="P33" s="253">
        <f ca="1">'PTRM input'!P191*(1+rvanilla10)^0.5</f>
        <v>0</v>
      </c>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16"/>
      <c r="BK33" s="116"/>
      <c r="BL33" s="116"/>
      <c r="BM33" s="116"/>
    </row>
    <row r="34" spans="1:65" hidden="1" outlineLevel="1">
      <c r="A34" s="116"/>
      <c r="B34" s="127"/>
      <c r="C34" s="146">
        <f>Asset24</f>
        <v>0</v>
      </c>
      <c r="D34" s="116"/>
      <c r="E34" s="116"/>
      <c r="F34" s="354"/>
      <c r="G34" s="253">
        <f ca="1">'PTRM input'!G192*(1+rvanilla01)^0.5</f>
        <v>0</v>
      </c>
      <c r="H34" s="253">
        <f ca="1">'PTRM input'!H192*(1+rvanilla02)^0.5</f>
        <v>0</v>
      </c>
      <c r="I34" s="253">
        <f ca="1">'PTRM input'!I192*(1+rvanilla03)^0.5</f>
        <v>0</v>
      </c>
      <c r="J34" s="253">
        <f ca="1">'PTRM input'!J192*(1+rvanilla04)^0.5</f>
        <v>0</v>
      </c>
      <c r="K34" s="253">
        <f ca="1">'PTRM input'!K192*(1+rvanilla05)^0.5</f>
        <v>0</v>
      </c>
      <c r="L34" s="253">
        <f ca="1">'PTRM input'!L192*(1+rvanilla06)^0.5</f>
        <v>0</v>
      </c>
      <c r="M34" s="253">
        <f ca="1">'PTRM input'!M192*(1+rvanilla07)^0.5</f>
        <v>0</v>
      </c>
      <c r="N34" s="253">
        <f ca="1">'PTRM input'!N192*(1+rvanilla08)^0.5</f>
        <v>0</v>
      </c>
      <c r="O34" s="253">
        <f ca="1">'PTRM input'!O192*(1+rvanilla09)^0.5</f>
        <v>0</v>
      </c>
      <c r="P34" s="253">
        <f ca="1">'PTRM input'!P192*(1+rvanilla10)^0.5</f>
        <v>0</v>
      </c>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16"/>
      <c r="BK34" s="116"/>
      <c r="BL34" s="116"/>
      <c r="BM34" s="116"/>
    </row>
    <row r="35" spans="1:65" hidden="1" outlineLevel="1">
      <c r="A35" s="116"/>
      <c r="B35" s="127"/>
      <c r="C35" s="146">
        <f>Asset25</f>
        <v>0</v>
      </c>
      <c r="D35" s="116"/>
      <c r="E35" s="116"/>
      <c r="F35" s="354"/>
      <c r="G35" s="253">
        <f ca="1">'PTRM input'!G193*(1+rvanilla01)^0.5</f>
        <v>0</v>
      </c>
      <c r="H35" s="253">
        <f ca="1">'PTRM input'!H193*(1+rvanilla02)^0.5</f>
        <v>0</v>
      </c>
      <c r="I35" s="253">
        <f ca="1">'PTRM input'!I193*(1+rvanilla03)^0.5</f>
        <v>0</v>
      </c>
      <c r="J35" s="253">
        <f ca="1">'PTRM input'!J193*(1+rvanilla04)^0.5</f>
        <v>0</v>
      </c>
      <c r="K35" s="253">
        <f ca="1">'PTRM input'!K193*(1+rvanilla05)^0.5</f>
        <v>0</v>
      </c>
      <c r="L35" s="253">
        <f ca="1">'PTRM input'!L193*(1+rvanilla06)^0.5</f>
        <v>0</v>
      </c>
      <c r="M35" s="253">
        <f ca="1">'PTRM input'!M193*(1+rvanilla07)^0.5</f>
        <v>0</v>
      </c>
      <c r="N35" s="253">
        <f ca="1">'PTRM input'!N193*(1+rvanilla08)^0.5</f>
        <v>0</v>
      </c>
      <c r="O35" s="253">
        <f ca="1">'PTRM input'!O193*(1+rvanilla09)^0.5</f>
        <v>0</v>
      </c>
      <c r="P35" s="253">
        <f ca="1">'PTRM input'!P193*(1+rvanilla10)^0.5</f>
        <v>0</v>
      </c>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16"/>
      <c r="BK35" s="116"/>
      <c r="BL35" s="116"/>
      <c r="BM35" s="116"/>
    </row>
    <row r="36" spans="1:65" hidden="1" outlineLevel="1">
      <c r="A36" s="116"/>
      <c r="B36" s="127"/>
      <c r="C36" s="146">
        <f>Asset26</f>
        <v>0</v>
      </c>
      <c r="D36" s="116"/>
      <c r="E36" s="116"/>
      <c r="F36" s="354"/>
      <c r="G36" s="253">
        <f ca="1">'PTRM input'!G194*(1+rvanilla01)^0.5</f>
        <v>0</v>
      </c>
      <c r="H36" s="253">
        <f ca="1">'PTRM input'!H194*(1+rvanilla02)^0.5</f>
        <v>0</v>
      </c>
      <c r="I36" s="253">
        <f ca="1">'PTRM input'!I194*(1+rvanilla03)^0.5</f>
        <v>0</v>
      </c>
      <c r="J36" s="253">
        <f ca="1">'PTRM input'!J194*(1+rvanilla04)^0.5</f>
        <v>0</v>
      </c>
      <c r="K36" s="253">
        <f ca="1">'PTRM input'!K194*(1+rvanilla05)^0.5</f>
        <v>0</v>
      </c>
      <c r="L36" s="253">
        <f ca="1">'PTRM input'!L194*(1+rvanilla06)^0.5</f>
        <v>0</v>
      </c>
      <c r="M36" s="253">
        <f ca="1">'PTRM input'!M194*(1+rvanilla07)^0.5</f>
        <v>0</v>
      </c>
      <c r="N36" s="253">
        <f ca="1">'PTRM input'!N194*(1+rvanilla08)^0.5</f>
        <v>0</v>
      </c>
      <c r="O36" s="253">
        <f ca="1">'PTRM input'!O194*(1+rvanilla09)^0.5</f>
        <v>0</v>
      </c>
      <c r="P36" s="253">
        <f ca="1">'PTRM input'!P194*(1+rvanilla10)^0.5</f>
        <v>0</v>
      </c>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16"/>
      <c r="BK36" s="116"/>
      <c r="BL36" s="116"/>
      <c r="BM36" s="116"/>
    </row>
    <row r="37" spans="1:65" hidden="1" outlineLevel="1">
      <c r="A37" s="116"/>
      <c r="B37" s="127"/>
      <c r="C37" s="146">
        <f>Asset27</f>
        <v>0</v>
      </c>
      <c r="D37" s="116"/>
      <c r="E37" s="116"/>
      <c r="F37" s="354"/>
      <c r="G37" s="253">
        <f ca="1">'PTRM input'!G195*(1+rvanilla01)^0.5</f>
        <v>0</v>
      </c>
      <c r="H37" s="253">
        <f ca="1">'PTRM input'!H195*(1+rvanilla02)^0.5</f>
        <v>0</v>
      </c>
      <c r="I37" s="253">
        <f ca="1">'PTRM input'!I195*(1+rvanilla03)^0.5</f>
        <v>0</v>
      </c>
      <c r="J37" s="253">
        <f ca="1">'PTRM input'!J195*(1+rvanilla04)^0.5</f>
        <v>0</v>
      </c>
      <c r="K37" s="253">
        <f ca="1">'PTRM input'!K195*(1+rvanilla05)^0.5</f>
        <v>0</v>
      </c>
      <c r="L37" s="253">
        <f ca="1">'PTRM input'!L195*(1+rvanilla06)^0.5</f>
        <v>0</v>
      </c>
      <c r="M37" s="253">
        <f ca="1">'PTRM input'!M195*(1+rvanilla07)^0.5</f>
        <v>0</v>
      </c>
      <c r="N37" s="253">
        <f ca="1">'PTRM input'!N195*(1+rvanilla08)^0.5</f>
        <v>0</v>
      </c>
      <c r="O37" s="253">
        <f ca="1">'PTRM input'!O195*(1+rvanilla09)^0.5</f>
        <v>0</v>
      </c>
      <c r="P37" s="253">
        <f ca="1">'PTRM input'!P195*(1+rvanilla10)^0.5</f>
        <v>0</v>
      </c>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16"/>
      <c r="BK37" s="116"/>
      <c r="BL37" s="116"/>
      <c r="BM37" s="116"/>
    </row>
    <row r="38" spans="1:65" hidden="1" outlineLevel="1">
      <c r="A38" s="116"/>
      <c r="B38" s="127"/>
      <c r="C38" s="146">
        <f>Asset28</f>
        <v>0</v>
      </c>
      <c r="D38" s="116"/>
      <c r="E38" s="116"/>
      <c r="F38" s="354"/>
      <c r="G38" s="253">
        <f ca="1">'PTRM input'!G196*(1+rvanilla01)^0.5</f>
        <v>0</v>
      </c>
      <c r="H38" s="253">
        <f ca="1">'PTRM input'!H196*(1+rvanilla02)^0.5</f>
        <v>0</v>
      </c>
      <c r="I38" s="253">
        <f ca="1">'PTRM input'!I196*(1+rvanilla03)^0.5</f>
        <v>0</v>
      </c>
      <c r="J38" s="253">
        <f ca="1">'PTRM input'!J196*(1+rvanilla04)^0.5</f>
        <v>0</v>
      </c>
      <c r="K38" s="253">
        <f ca="1">'PTRM input'!K196*(1+rvanilla05)^0.5</f>
        <v>0</v>
      </c>
      <c r="L38" s="253">
        <f ca="1">'PTRM input'!L196*(1+rvanilla06)^0.5</f>
        <v>0</v>
      </c>
      <c r="M38" s="253">
        <f ca="1">'PTRM input'!M196*(1+rvanilla07)^0.5</f>
        <v>0</v>
      </c>
      <c r="N38" s="253">
        <f ca="1">'PTRM input'!N196*(1+rvanilla08)^0.5</f>
        <v>0</v>
      </c>
      <c r="O38" s="253">
        <f ca="1">'PTRM input'!O196*(1+rvanilla09)^0.5</f>
        <v>0</v>
      </c>
      <c r="P38" s="253">
        <f ca="1">'PTRM input'!P196*(1+rvanilla10)^0.5</f>
        <v>0</v>
      </c>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16"/>
      <c r="BK38" s="116"/>
      <c r="BL38" s="116"/>
      <c r="BM38" s="116"/>
    </row>
    <row r="39" spans="1:65" hidden="1" outlineLevel="1">
      <c r="A39" s="116"/>
      <c r="B39" s="127"/>
      <c r="C39" s="147">
        <f>Asset29</f>
        <v>0</v>
      </c>
      <c r="D39" s="116"/>
      <c r="E39" s="116"/>
      <c r="F39" s="354"/>
      <c r="G39" s="253">
        <f ca="1">'PTRM input'!G197*(1+rvanilla01)^0.5</f>
        <v>0</v>
      </c>
      <c r="H39" s="253">
        <f ca="1">'PTRM input'!H197*(1+rvanilla02)^0.5</f>
        <v>0</v>
      </c>
      <c r="I39" s="253">
        <f ca="1">'PTRM input'!I197*(1+rvanilla03)^0.5</f>
        <v>0</v>
      </c>
      <c r="J39" s="253">
        <f ca="1">'PTRM input'!J197*(1+rvanilla04)^0.5</f>
        <v>0</v>
      </c>
      <c r="K39" s="253">
        <f ca="1">'PTRM input'!K197*(1+rvanilla05)^0.5</f>
        <v>0</v>
      </c>
      <c r="L39" s="253">
        <f ca="1">'PTRM input'!L197*(1+rvanilla06)^0.5</f>
        <v>0</v>
      </c>
      <c r="M39" s="253">
        <f ca="1">'PTRM input'!M197*(1+rvanilla07)^0.5</f>
        <v>0</v>
      </c>
      <c r="N39" s="253">
        <f ca="1">'PTRM input'!N197*(1+rvanilla08)^0.5</f>
        <v>0</v>
      </c>
      <c r="O39" s="253">
        <f ca="1">'PTRM input'!O197*(1+rvanilla09)^0.5</f>
        <v>0</v>
      </c>
      <c r="P39" s="253">
        <f ca="1">'PTRM input'!P197*(1+rvanilla10)^0.5</f>
        <v>0</v>
      </c>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16"/>
      <c r="BK39" s="116"/>
      <c r="BL39" s="116"/>
      <c r="BM39" s="116"/>
    </row>
    <row r="40" spans="1:65" hidden="1" outlineLevel="1">
      <c r="A40" s="116"/>
      <c r="B40" s="127"/>
      <c r="C40" s="147">
        <f>Asset30</f>
        <v>0</v>
      </c>
      <c r="D40" s="116"/>
      <c r="E40" s="116"/>
      <c r="F40" s="354"/>
      <c r="G40" s="253">
        <f ca="1">'PTRM input'!G198*(1+rvanilla01)^0.5</f>
        <v>0</v>
      </c>
      <c r="H40" s="253">
        <f ca="1">'PTRM input'!H198*(1+rvanilla02)^0.5</f>
        <v>0</v>
      </c>
      <c r="I40" s="253">
        <f ca="1">'PTRM input'!I198*(1+rvanilla03)^0.5</f>
        <v>0</v>
      </c>
      <c r="J40" s="253">
        <f ca="1">'PTRM input'!J198*(1+rvanilla04)^0.5</f>
        <v>0</v>
      </c>
      <c r="K40" s="253">
        <f ca="1">'PTRM input'!K198*(1+rvanilla05)^0.5</f>
        <v>0</v>
      </c>
      <c r="L40" s="253">
        <f ca="1">'PTRM input'!L198*(1+rvanilla06)^0.5</f>
        <v>0</v>
      </c>
      <c r="M40" s="253">
        <f ca="1">'PTRM input'!M198*(1+rvanilla07)^0.5</f>
        <v>0</v>
      </c>
      <c r="N40" s="253">
        <f ca="1">'PTRM input'!N198*(1+rvanilla08)^0.5</f>
        <v>0</v>
      </c>
      <c r="O40" s="253">
        <f ca="1">'PTRM input'!O198*(1+rvanilla09)^0.5</f>
        <v>0</v>
      </c>
      <c r="P40" s="253">
        <f ca="1">'PTRM input'!P198*(1+rvanilla10)^0.5</f>
        <v>0</v>
      </c>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16"/>
      <c r="BK40" s="116"/>
      <c r="BL40" s="116"/>
      <c r="BM40" s="116"/>
    </row>
    <row r="41" spans="1:65" hidden="1" outlineLevel="1">
      <c r="A41" s="116"/>
      <c r="B41" s="127"/>
      <c r="C41" s="147">
        <f>Asset31</f>
        <v>0</v>
      </c>
      <c r="D41" s="116"/>
      <c r="E41" s="116"/>
      <c r="F41" s="354"/>
      <c r="G41" s="253">
        <f ca="1">'PTRM input'!G199*(1+rvanilla01)^0.5</f>
        <v>0</v>
      </c>
      <c r="H41" s="253">
        <f ca="1">'PTRM input'!H199*(1+rvanilla02)^0.5</f>
        <v>0</v>
      </c>
      <c r="I41" s="253">
        <f ca="1">'PTRM input'!I199*(1+rvanilla03)^0.5</f>
        <v>0</v>
      </c>
      <c r="J41" s="253">
        <f ca="1">'PTRM input'!J199*(1+rvanilla04)^0.5</f>
        <v>0</v>
      </c>
      <c r="K41" s="253">
        <f ca="1">'PTRM input'!K199*(1+rvanilla05)^0.5</f>
        <v>0</v>
      </c>
      <c r="L41" s="253">
        <f ca="1">'PTRM input'!L199*(1+rvanilla06)^0.5</f>
        <v>0</v>
      </c>
      <c r="M41" s="253">
        <f ca="1">'PTRM input'!M199*(1+rvanilla07)^0.5</f>
        <v>0</v>
      </c>
      <c r="N41" s="253">
        <f ca="1">'PTRM input'!N199*(1+rvanilla08)^0.5</f>
        <v>0</v>
      </c>
      <c r="O41" s="253">
        <f ca="1">'PTRM input'!O199*(1+rvanilla09)^0.5</f>
        <v>0</v>
      </c>
      <c r="P41" s="253">
        <f ca="1">'PTRM input'!P199*(1+rvanilla10)^0.5</f>
        <v>0</v>
      </c>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16"/>
      <c r="BK41" s="116"/>
      <c r="BL41" s="116"/>
      <c r="BM41" s="116"/>
    </row>
    <row r="42" spans="1:65" hidden="1" outlineLevel="1">
      <c r="A42" s="116"/>
      <c r="B42" s="127"/>
      <c r="C42" s="147">
        <f>Asset32</f>
        <v>0</v>
      </c>
      <c r="D42" s="116"/>
      <c r="E42" s="116"/>
      <c r="F42" s="354"/>
      <c r="G42" s="253">
        <f ca="1">'PTRM input'!G200*(1+rvanilla01)^0.5</f>
        <v>0</v>
      </c>
      <c r="H42" s="253">
        <f ca="1">'PTRM input'!H200*(1+rvanilla02)^0.5</f>
        <v>0</v>
      </c>
      <c r="I42" s="253">
        <f ca="1">'PTRM input'!I200*(1+rvanilla03)^0.5</f>
        <v>0</v>
      </c>
      <c r="J42" s="253">
        <f ca="1">'PTRM input'!J200*(1+rvanilla04)^0.5</f>
        <v>0</v>
      </c>
      <c r="K42" s="253">
        <f ca="1">'PTRM input'!K200*(1+rvanilla05)^0.5</f>
        <v>0</v>
      </c>
      <c r="L42" s="253">
        <f ca="1">'PTRM input'!L200*(1+rvanilla06)^0.5</f>
        <v>0</v>
      </c>
      <c r="M42" s="253">
        <f ca="1">'PTRM input'!M200*(1+rvanilla07)^0.5</f>
        <v>0</v>
      </c>
      <c r="N42" s="253">
        <f ca="1">'PTRM input'!N200*(1+rvanilla08)^0.5</f>
        <v>0</v>
      </c>
      <c r="O42" s="253">
        <f ca="1">'PTRM input'!O200*(1+rvanilla09)^0.5</f>
        <v>0</v>
      </c>
      <c r="P42" s="253">
        <f ca="1">'PTRM input'!P200*(1+rvanilla10)^0.5</f>
        <v>0</v>
      </c>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16"/>
      <c r="BK42" s="116"/>
      <c r="BL42" s="116"/>
      <c r="BM42" s="116"/>
    </row>
    <row r="43" spans="1:65" hidden="1" outlineLevel="1">
      <c r="A43" s="116"/>
      <c r="B43" s="127"/>
      <c r="C43" s="147">
        <f>Asset33</f>
        <v>0</v>
      </c>
      <c r="D43" s="116"/>
      <c r="E43" s="116"/>
      <c r="F43" s="354"/>
      <c r="G43" s="253">
        <f ca="1">'PTRM input'!G201*(1+rvanilla01)^0.5</f>
        <v>0</v>
      </c>
      <c r="H43" s="253">
        <f ca="1">'PTRM input'!H201*(1+rvanilla02)^0.5</f>
        <v>0</v>
      </c>
      <c r="I43" s="253">
        <f ca="1">'PTRM input'!I201*(1+rvanilla03)^0.5</f>
        <v>0</v>
      </c>
      <c r="J43" s="253">
        <f ca="1">'PTRM input'!J201*(1+rvanilla04)^0.5</f>
        <v>0</v>
      </c>
      <c r="K43" s="253">
        <f ca="1">'PTRM input'!K201*(1+rvanilla05)^0.5</f>
        <v>0</v>
      </c>
      <c r="L43" s="253">
        <f ca="1">'PTRM input'!L201*(1+rvanilla06)^0.5</f>
        <v>0</v>
      </c>
      <c r="M43" s="253">
        <f ca="1">'PTRM input'!M201*(1+rvanilla07)^0.5</f>
        <v>0</v>
      </c>
      <c r="N43" s="253">
        <f ca="1">'PTRM input'!N201*(1+rvanilla08)^0.5</f>
        <v>0</v>
      </c>
      <c r="O43" s="253">
        <f ca="1">'PTRM input'!O201*(1+rvanilla09)^0.5</f>
        <v>0</v>
      </c>
      <c r="P43" s="253">
        <f ca="1">'PTRM input'!P201*(1+rvanilla10)^0.5</f>
        <v>0</v>
      </c>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16"/>
      <c r="BK43" s="116"/>
      <c r="BL43" s="116"/>
      <c r="BM43" s="116"/>
    </row>
    <row r="44" spans="1:65" hidden="1" outlineLevel="1">
      <c r="A44" s="116"/>
      <c r="B44" s="127"/>
      <c r="C44" s="147">
        <f>Asset34</f>
        <v>0</v>
      </c>
      <c r="D44" s="116"/>
      <c r="E44" s="116"/>
      <c r="F44" s="354"/>
      <c r="G44" s="253">
        <f ca="1">'PTRM input'!G202*(1+rvanilla01)^0.5</f>
        <v>0</v>
      </c>
      <c r="H44" s="253">
        <f ca="1">'PTRM input'!H202*(1+rvanilla02)^0.5</f>
        <v>0</v>
      </c>
      <c r="I44" s="253">
        <f ca="1">'PTRM input'!I202*(1+rvanilla03)^0.5</f>
        <v>0</v>
      </c>
      <c r="J44" s="253">
        <f ca="1">'PTRM input'!J202*(1+rvanilla04)^0.5</f>
        <v>0</v>
      </c>
      <c r="K44" s="253">
        <f ca="1">'PTRM input'!K202*(1+rvanilla05)^0.5</f>
        <v>0</v>
      </c>
      <c r="L44" s="253">
        <f ca="1">'PTRM input'!L202*(1+rvanilla06)^0.5</f>
        <v>0</v>
      </c>
      <c r="M44" s="253">
        <f ca="1">'PTRM input'!M202*(1+rvanilla07)^0.5</f>
        <v>0</v>
      </c>
      <c r="N44" s="253">
        <f ca="1">'PTRM input'!N202*(1+rvanilla08)^0.5</f>
        <v>0</v>
      </c>
      <c r="O44" s="253">
        <f ca="1">'PTRM input'!O202*(1+rvanilla09)^0.5</f>
        <v>0</v>
      </c>
      <c r="P44" s="253">
        <f ca="1">'PTRM input'!P202*(1+rvanilla10)^0.5</f>
        <v>0</v>
      </c>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16"/>
      <c r="BK44" s="116"/>
      <c r="BL44" s="116"/>
      <c r="BM44" s="116"/>
    </row>
    <row r="45" spans="1:65" hidden="1" outlineLevel="1">
      <c r="A45" s="116"/>
      <c r="B45" s="127"/>
      <c r="C45" s="147">
        <f>Asset35</f>
        <v>0</v>
      </c>
      <c r="D45" s="116"/>
      <c r="E45" s="116"/>
      <c r="F45" s="354"/>
      <c r="G45" s="253">
        <f ca="1">'PTRM input'!G203*(1+rvanilla01)^0.5</f>
        <v>0</v>
      </c>
      <c r="H45" s="253">
        <f ca="1">'PTRM input'!H203*(1+rvanilla02)^0.5</f>
        <v>0</v>
      </c>
      <c r="I45" s="253">
        <f ca="1">'PTRM input'!I203*(1+rvanilla03)^0.5</f>
        <v>0</v>
      </c>
      <c r="J45" s="253">
        <f ca="1">'PTRM input'!J203*(1+rvanilla04)^0.5</f>
        <v>0</v>
      </c>
      <c r="K45" s="253">
        <f ca="1">'PTRM input'!K203*(1+rvanilla05)^0.5</f>
        <v>0</v>
      </c>
      <c r="L45" s="253">
        <f ca="1">'PTRM input'!L203*(1+rvanilla06)^0.5</f>
        <v>0</v>
      </c>
      <c r="M45" s="253">
        <f ca="1">'PTRM input'!M203*(1+rvanilla07)^0.5</f>
        <v>0</v>
      </c>
      <c r="N45" s="253">
        <f ca="1">'PTRM input'!N203*(1+rvanilla08)^0.5</f>
        <v>0</v>
      </c>
      <c r="O45" s="253">
        <f ca="1">'PTRM input'!O203*(1+rvanilla09)^0.5</f>
        <v>0</v>
      </c>
      <c r="P45" s="253">
        <f ca="1">'PTRM input'!P203*(1+rvanilla10)^0.5</f>
        <v>0</v>
      </c>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16"/>
      <c r="BK45" s="116"/>
      <c r="BL45" s="116"/>
      <c r="BM45" s="116"/>
    </row>
    <row r="46" spans="1:65" hidden="1" outlineLevel="1">
      <c r="A46" s="116"/>
      <c r="B46" s="127"/>
      <c r="C46" s="147">
        <f>Asset36</f>
        <v>0</v>
      </c>
      <c r="D46" s="116"/>
      <c r="E46" s="116"/>
      <c r="F46" s="354"/>
      <c r="G46" s="253">
        <f ca="1">'PTRM input'!G204*(1+rvanilla01)^0.5</f>
        <v>0</v>
      </c>
      <c r="H46" s="253">
        <f ca="1">'PTRM input'!H204*(1+rvanilla02)^0.5</f>
        <v>0</v>
      </c>
      <c r="I46" s="253">
        <f ca="1">'PTRM input'!I204*(1+rvanilla03)^0.5</f>
        <v>0</v>
      </c>
      <c r="J46" s="253">
        <f ca="1">'PTRM input'!J204*(1+rvanilla04)^0.5</f>
        <v>0</v>
      </c>
      <c r="K46" s="253">
        <f ca="1">'PTRM input'!K204*(1+rvanilla05)^0.5</f>
        <v>0</v>
      </c>
      <c r="L46" s="253">
        <f ca="1">'PTRM input'!L204*(1+rvanilla06)^0.5</f>
        <v>0</v>
      </c>
      <c r="M46" s="253">
        <f ca="1">'PTRM input'!M204*(1+rvanilla07)^0.5</f>
        <v>0</v>
      </c>
      <c r="N46" s="253">
        <f ca="1">'PTRM input'!N204*(1+rvanilla08)^0.5</f>
        <v>0</v>
      </c>
      <c r="O46" s="253">
        <f ca="1">'PTRM input'!O204*(1+rvanilla09)^0.5</f>
        <v>0</v>
      </c>
      <c r="P46" s="253">
        <f ca="1">'PTRM input'!P204*(1+rvanilla10)^0.5</f>
        <v>0</v>
      </c>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16"/>
      <c r="BK46" s="116"/>
      <c r="BL46" s="116"/>
      <c r="BM46" s="116"/>
    </row>
    <row r="47" spans="1:65" hidden="1" outlineLevel="1">
      <c r="A47" s="116"/>
      <c r="B47" s="127"/>
      <c r="C47" s="147">
        <f>Asset37</f>
        <v>0</v>
      </c>
      <c r="D47" s="116"/>
      <c r="E47" s="116"/>
      <c r="F47" s="354"/>
      <c r="G47" s="253">
        <f ca="1">'PTRM input'!G205*(1+rvanilla01)^0.5</f>
        <v>0</v>
      </c>
      <c r="H47" s="253">
        <f ca="1">'PTRM input'!H205*(1+rvanilla02)^0.5</f>
        <v>0</v>
      </c>
      <c r="I47" s="253">
        <f ca="1">'PTRM input'!I205*(1+rvanilla03)^0.5</f>
        <v>0</v>
      </c>
      <c r="J47" s="253">
        <f ca="1">'PTRM input'!J205*(1+rvanilla04)^0.5</f>
        <v>0</v>
      </c>
      <c r="K47" s="253">
        <f ca="1">'PTRM input'!K205*(1+rvanilla05)^0.5</f>
        <v>0</v>
      </c>
      <c r="L47" s="253">
        <f ca="1">'PTRM input'!L205*(1+rvanilla06)^0.5</f>
        <v>0</v>
      </c>
      <c r="M47" s="253">
        <f ca="1">'PTRM input'!M205*(1+rvanilla07)^0.5</f>
        <v>0</v>
      </c>
      <c r="N47" s="253">
        <f ca="1">'PTRM input'!N205*(1+rvanilla08)^0.5</f>
        <v>0</v>
      </c>
      <c r="O47" s="253">
        <f ca="1">'PTRM input'!O205*(1+rvanilla09)^0.5</f>
        <v>0</v>
      </c>
      <c r="P47" s="253">
        <f ca="1">'PTRM input'!P205*(1+rvanilla10)^0.5</f>
        <v>0</v>
      </c>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16"/>
      <c r="BK47" s="116"/>
      <c r="BL47" s="116"/>
      <c r="BM47" s="116"/>
    </row>
    <row r="48" spans="1:65" hidden="1" outlineLevel="1">
      <c r="A48" s="116"/>
      <c r="B48" s="127"/>
      <c r="C48" s="147">
        <f>Asset38</f>
        <v>0</v>
      </c>
      <c r="D48" s="116"/>
      <c r="E48" s="116"/>
      <c r="F48" s="354"/>
      <c r="G48" s="253">
        <f ca="1">'PTRM input'!G206*(1+rvanilla01)^0.5</f>
        <v>0</v>
      </c>
      <c r="H48" s="253">
        <f ca="1">'PTRM input'!H206*(1+rvanilla02)^0.5</f>
        <v>0</v>
      </c>
      <c r="I48" s="253">
        <f ca="1">'PTRM input'!I206*(1+rvanilla03)^0.5</f>
        <v>0</v>
      </c>
      <c r="J48" s="253">
        <f ca="1">'PTRM input'!J206*(1+rvanilla04)^0.5</f>
        <v>0</v>
      </c>
      <c r="K48" s="253">
        <f ca="1">'PTRM input'!K206*(1+rvanilla05)^0.5</f>
        <v>0</v>
      </c>
      <c r="L48" s="253">
        <f ca="1">'PTRM input'!L206*(1+rvanilla06)^0.5</f>
        <v>0</v>
      </c>
      <c r="M48" s="253">
        <f ca="1">'PTRM input'!M206*(1+rvanilla07)^0.5</f>
        <v>0</v>
      </c>
      <c r="N48" s="253">
        <f ca="1">'PTRM input'!N206*(1+rvanilla08)^0.5</f>
        <v>0</v>
      </c>
      <c r="O48" s="253">
        <f ca="1">'PTRM input'!O206*(1+rvanilla09)^0.5</f>
        <v>0</v>
      </c>
      <c r="P48" s="253">
        <f ca="1">'PTRM input'!P206*(1+rvanilla10)^0.5</f>
        <v>0</v>
      </c>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16"/>
      <c r="BK48" s="116"/>
      <c r="BL48" s="116"/>
      <c r="BM48" s="116"/>
    </row>
    <row r="49" spans="1:65" hidden="1" outlineLevel="1">
      <c r="A49" s="116"/>
      <c r="B49" s="127"/>
      <c r="C49" s="147">
        <f>Asset39</f>
        <v>0</v>
      </c>
      <c r="D49" s="116"/>
      <c r="E49" s="116"/>
      <c r="F49" s="354"/>
      <c r="G49" s="253">
        <f ca="1">'PTRM input'!G207*(1+rvanilla01)^0.5</f>
        <v>0</v>
      </c>
      <c r="H49" s="253">
        <f ca="1">'PTRM input'!H207*(1+rvanilla02)^0.5</f>
        <v>0</v>
      </c>
      <c r="I49" s="253">
        <f ca="1">'PTRM input'!I207*(1+rvanilla03)^0.5</f>
        <v>0</v>
      </c>
      <c r="J49" s="253">
        <f ca="1">'PTRM input'!J207*(1+rvanilla04)^0.5</f>
        <v>0</v>
      </c>
      <c r="K49" s="253">
        <f ca="1">'PTRM input'!K207*(1+rvanilla05)^0.5</f>
        <v>0</v>
      </c>
      <c r="L49" s="253">
        <f ca="1">'PTRM input'!L207*(1+rvanilla06)^0.5</f>
        <v>0</v>
      </c>
      <c r="M49" s="253">
        <f ca="1">'PTRM input'!M207*(1+rvanilla07)^0.5</f>
        <v>0</v>
      </c>
      <c r="N49" s="253">
        <f ca="1">'PTRM input'!N207*(1+rvanilla08)^0.5</f>
        <v>0</v>
      </c>
      <c r="O49" s="253">
        <f ca="1">'PTRM input'!O207*(1+rvanilla09)^0.5</f>
        <v>0</v>
      </c>
      <c r="P49" s="253">
        <f ca="1">'PTRM input'!P207*(1+rvanilla10)^0.5</f>
        <v>0</v>
      </c>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16"/>
      <c r="BK49" s="116"/>
      <c r="BL49" s="116"/>
      <c r="BM49" s="116"/>
    </row>
    <row r="50" spans="1:65" hidden="1" outlineLevel="1">
      <c r="A50" s="116"/>
      <c r="B50" s="127"/>
      <c r="C50" s="147">
        <f>Asset40</f>
        <v>0</v>
      </c>
      <c r="D50" s="116"/>
      <c r="E50" s="116"/>
      <c r="F50" s="354"/>
      <c r="G50" s="253">
        <f ca="1">'PTRM input'!G208*(1+rvanilla01)^0.5</f>
        <v>0</v>
      </c>
      <c r="H50" s="253">
        <f ca="1">'PTRM input'!H208*(1+rvanilla02)^0.5</f>
        <v>0</v>
      </c>
      <c r="I50" s="253">
        <f ca="1">'PTRM input'!I208*(1+rvanilla03)^0.5</f>
        <v>0</v>
      </c>
      <c r="J50" s="253">
        <f ca="1">'PTRM input'!J208*(1+rvanilla04)^0.5</f>
        <v>0</v>
      </c>
      <c r="K50" s="253">
        <f ca="1">'PTRM input'!K208*(1+rvanilla05)^0.5</f>
        <v>0</v>
      </c>
      <c r="L50" s="253">
        <f ca="1">'PTRM input'!L208*(1+rvanilla06)^0.5</f>
        <v>0</v>
      </c>
      <c r="M50" s="253">
        <f ca="1">'PTRM input'!M208*(1+rvanilla07)^0.5</f>
        <v>0</v>
      </c>
      <c r="N50" s="253">
        <f ca="1">'PTRM input'!N208*(1+rvanilla08)^0.5</f>
        <v>0</v>
      </c>
      <c r="O50" s="253">
        <f ca="1">'PTRM input'!O208*(1+rvanilla09)^0.5</f>
        <v>0</v>
      </c>
      <c r="P50" s="253">
        <f ca="1">'PTRM input'!P208*(1+rvanilla10)^0.5</f>
        <v>0</v>
      </c>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16"/>
      <c r="BK50" s="116"/>
      <c r="BL50" s="116"/>
      <c r="BM50" s="116"/>
    </row>
    <row r="51" spans="1:65" hidden="1" outlineLevel="1">
      <c r="A51" s="116"/>
      <c r="B51" s="127"/>
      <c r="C51" s="147">
        <f>Asset41</f>
        <v>0</v>
      </c>
      <c r="D51" s="116"/>
      <c r="E51" s="116"/>
      <c r="F51" s="354"/>
      <c r="G51" s="253">
        <f ca="1">'PTRM input'!G209*(1+rvanilla01)^0.5</f>
        <v>0</v>
      </c>
      <c r="H51" s="253">
        <f ca="1">'PTRM input'!H209*(1+rvanilla02)^0.5</f>
        <v>0</v>
      </c>
      <c r="I51" s="253">
        <f ca="1">'PTRM input'!I209*(1+rvanilla03)^0.5</f>
        <v>0</v>
      </c>
      <c r="J51" s="253">
        <f ca="1">'PTRM input'!J209*(1+rvanilla04)^0.5</f>
        <v>0</v>
      </c>
      <c r="K51" s="253">
        <f ca="1">'PTRM input'!K209*(1+rvanilla05)^0.5</f>
        <v>0</v>
      </c>
      <c r="L51" s="253">
        <f ca="1">'PTRM input'!L209*(1+rvanilla06)^0.5</f>
        <v>0</v>
      </c>
      <c r="M51" s="253">
        <f ca="1">'PTRM input'!M209*(1+rvanilla07)^0.5</f>
        <v>0</v>
      </c>
      <c r="N51" s="253">
        <f ca="1">'PTRM input'!N209*(1+rvanilla08)^0.5</f>
        <v>0</v>
      </c>
      <c r="O51" s="253">
        <f ca="1">'PTRM input'!O209*(1+rvanilla09)^0.5</f>
        <v>0</v>
      </c>
      <c r="P51" s="253">
        <f ca="1">'PTRM input'!P209*(1+rvanilla10)^0.5</f>
        <v>0</v>
      </c>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16"/>
      <c r="BK51" s="116"/>
      <c r="BL51" s="116"/>
      <c r="BM51" s="116"/>
    </row>
    <row r="52" spans="1:65" hidden="1" outlineLevel="1">
      <c r="A52" s="116"/>
      <c r="B52" s="127"/>
      <c r="C52" s="147">
        <f>Asset42</f>
        <v>0</v>
      </c>
      <c r="D52" s="116"/>
      <c r="E52" s="116"/>
      <c r="F52" s="354"/>
      <c r="G52" s="253">
        <f ca="1">'PTRM input'!G210*(1+rvanilla01)^0.5</f>
        <v>0</v>
      </c>
      <c r="H52" s="253">
        <f ca="1">'PTRM input'!H210*(1+rvanilla02)^0.5</f>
        <v>0</v>
      </c>
      <c r="I52" s="253">
        <f ca="1">'PTRM input'!I210*(1+rvanilla03)^0.5</f>
        <v>0</v>
      </c>
      <c r="J52" s="253">
        <f ca="1">'PTRM input'!J210*(1+rvanilla04)^0.5</f>
        <v>0</v>
      </c>
      <c r="K52" s="253">
        <f ca="1">'PTRM input'!K210*(1+rvanilla05)^0.5</f>
        <v>0</v>
      </c>
      <c r="L52" s="253">
        <f ca="1">'PTRM input'!L210*(1+rvanilla06)^0.5</f>
        <v>0</v>
      </c>
      <c r="M52" s="253">
        <f ca="1">'PTRM input'!M210*(1+rvanilla07)^0.5</f>
        <v>0</v>
      </c>
      <c r="N52" s="253">
        <f ca="1">'PTRM input'!N210*(1+rvanilla08)^0.5</f>
        <v>0</v>
      </c>
      <c r="O52" s="253">
        <f ca="1">'PTRM input'!O210*(1+rvanilla09)^0.5</f>
        <v>0</v>
      </c>
      <c r="P52" s="253">
        <f ca="1">'PTRM input'!P210*(1+rvanilla10)^0.5</f>
        <v>0</v>
      </c>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16"/>
      <c r="BK52" s="116"/>
      <c r="BL52" s="116"/>
      <c r="BM52" s="116"/>
    </row>
    <row r="53" spans="1:65" hidden="1" outlineLevel="1">
      <c r="A53" s="116"/>
      <c r="B53" s="127"/>
      <c r="C53" s="147">
        <f>Asset43</f>
        <v>0</v>
      </c>
      <c r="D53" s="116"/>
      <c r="E53" s="116"/>
      <c r="F53" s="354"/>
      <c r="G53" s="253">
        <f ca="1">'PTRM input'!G211*(1+rvanilla01)^0.5</f>
        <v>0</v>
      </c>
      <c r="H53" s="253">
        <f ca="1">'PTRM input'!H211*(1+rvanilla02)^0.5</f>
        <v>0</v>
      </c>
      <c r="I53" s="253">
        <f ca="1">'PTRM input'!I211*(1+rvanilla03)^0.5</f>
        <v>0</v>
      </c>
      <c r="J53" s="253">
        <f ca="1">'PTRM input'!J211*(1+rvanilla04)^0.5</f>
        <v>0</v>
      </c>
      <c r="K53" s="253">
        <f ca="1">'PTRM input'!K211*(1+rvanilla05)^0.5</f>
        <v>0</v>
      </c>
      <c r="L53" s="253">
        <f ca="1">'PTRM input'!L211*(1+rvanilla06)^0.5</f>
        <v>0</v>
      </c>
      <c r="M53" s="253">
        <f ca="1">'PTRM input'!M211*(1+rvanilla07)^0.5</f>
        <v>0</v>
      </c>
      <c r="N53" s="253">
        <f ca="1">'PTRM input'!N211*(1+rvanilla08)^0.5</f>
        <v>0</v>
      </c>
      <c r="O53" s="253">
        <f ca="1">'PTRM input'!O211*(1+rvanilla09)^0.5</f>
        <v>0</v>
      </c>
      <c r="P53" s="253">
        <f ca="1">'PTRM input'!P211*(1+rvanilla10)^0.5</f>
        <v>0</v>
      </c>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16"/>
      <c r="BK53" s="116"/>
      <c r="BL53" s="116"/>
      <c r="BM53" s="116"/>
    </row>
    <row r="54" spans="1:65" hidden="1" outlineLevel="1">
      <c r="A54" s="116"/>
      <c r="B54" s="127"/>
      <c r="C54" s="147">
        <f>Asset44</f>
        <v>0</v>
      </c>
      <c r="D54" s="116"/>
      <c r="E54" s="116"/>
      <c r="F54" s="354"/>
      <c r="G54" s="253">
        <f ca="1">'PTRM input'!G212*(1+rvanilla01)^0.5</f>
        <v>0</v>
      </c>
      <c r="H54" s="253">
        <f ca="1">'PTRM input'!H212*(1+rvanilla02)^0.5</f>
        <v>0</v>
      </c>
      <c r="I54" s="253">
        <f ca="1">'PTRM input'!I212*(1+rvanilla03)^0.5</f>
        <v>0</v>
      </c>
      <c r="J54" s="253">
        <f ca="1">'PTRM input'!J212*(1+rvanilla04)^0.5</f>
        <v>0</v>
      </c>
      <c r="K54" s="253">
        <f ca="1">'PTRM input'!K212*(1+rvanilla05)^0.5</f>
        <v>0</v>
      </c>
      <c r="L54" s="253">
        <f ca="1">'PTRM input'!L212*(1+rvanilla06)^0.5</f>
        <v>0</v>
      </c>
      <c r="M54" s="253">
        <f ca="1">'PTRM input'!M212*(1+rvanilla07)^0.5</f>
        <v>0</v>
      </c>
      <c r="N54" s="253">
        <f ca="1">'PTRM input'!N212*(1+rvanilla08)^0.5</f>
        <v>0</v>
      </c>
      <c r="O54" s="253">
        <f ca="1">'PTRM input'!O212*(1+rvanilla09)^0.5</f>
        <v>0</v>
      </c>
      <c r="P54" s="253">
        <f ca="1">'PTRM input'!P212*(1+rvanilla10)^0.5</f>
        <v>0</v>
      </c>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16"/>
      <c r="BK54" s="116"/>
      <c r="BL54" s="116"/>
      <c r="BM54" s="116"/>
    </row>
    <row r="55" spans="1:65" hidden="1" outlineLevel="1">
      <c r="A55" s="116"/>
      <c r="B55" s="127"/>
      <c r="C55" s="147">
        <f>Asset45</f>
        <v>0</v>
      </c>
      <c r="D55" s="116"/>
      <c r="E55" s="116"/>
      <c r="F55" s="354"/>
      <c r="G55" s="253">
        <f ca="1">'PTRM input'!G213*(1+rvanilla01)^0.5</f>
        <v>0</v>
      </c>
      <c r="H55" s="253">
        <f ca="1">'PTRM input'!H213*(1+rvanilla02)^0.5</f>
        <v>0</v>
      </c>
      <c r="I55" s="253">
        <f ca="1">'PTRM input'!I213*(1+rvanilla03)^0.5</f>
        <v>0</v>
      </c>
      <c r="J55" s="253">
        <f ca="1">'PTRM input'!J213*(1+rvanilla04)^0.5</f>
        <v>0</v>
      </c>
      <c r="K55" s="253">
        <f ca="1">'PTRM input'!K213*(1+rvanilla05)^0.5</f>
        <v>0</v>
      </c>
      <c r="L55" s="253">
        <f ca="1">'PTRM input'!L213*(1+rvanilla06)^0.5</f>
        <v>0</v>
      </c>
      <c r="M55" s="253">
        <f ca="1">'PTRM input'!M213*(1+rvanilla07)^0.5</f>
        <v>0</v>
      </c>
      <c r="N55" s="253">
        <f ca="1">'PTRM input'!N213*(1+rvanilla08)^0.5</f>
        <v>0</v>
      </c>
      <c r="O55" s="253">
        <f ca="1">'PTRM input'!O213*(1+rvanilla09)^0.5</f>
        <v>0</v>
      </c>
      <c r="P55" s="253">
        <f ca="1">'PTRM input'!P213*(1+rvanilla10)^0.5</f>
        <v>0</v>
      </c>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16"/>
      <c r="BK55" s="116"/>
      <c r="BL55" s="116"/>
      <c r="BM55" s="116"/>
    </row>
    <row r="56" spans="1:65" hidden="1" outlineLevel="1">
      <c r="A56" s="116"/>
      <c r="B56" s="127"/>
      <c r="C56" s="147">
        <f>Asset46</f>
        <v>0</v>
      </c>
      <c r="D56" s="116"/>
      <c r="E56" s="116"/>
      <c r="F56" s="354"/>
      <c r="G56" s="253">
        <f ca="1">'PTRM input'!G214*(1+rvanilla01)^0.5</f>
        <v>0</v>
      </c>
      <c r="H56" s="253">
        <f ca="1">'PTRM input'!H214*(1+rvanilla02)^0.5</f>
        <v>0</v>
      </c>
      <c r="I56" s="253">
        <f ca="1">'PTRM input'!I214*(1+rvanilla03)^0.5</f>
        <v>0</v>
      </c>
      <c r="J56" s="253">
        <f ca="1">'PTRM input'!J214*(1+rvanilla04)^0.5</f>
        <v>0</v>
      </c>
      <c r="K56" s="253">
        <f ca="1">'PTRM input'!K214*(1+rvanilla05)^0.5</f>
        <v>0</v>
      </c>
      <c r="L56" s="253">
        <f ca="1">'PTRM input'!L214*(1+rvanilla06)^0.5</f>
        <v>0</v>
      </c>
      <c r="M56" s="253">
        <f ca="1">'PTRM input'!M214*(1+rvanilla07)^0.5</f>
        <v>0</v>
      </c>
      <c r="N56" s="253">
        <f ca="1">'PTRM input'!N214*(1+rvanilla08)^0.5</f>
        <v>0</v>
      </c>
      <c r="O56" s="253">
        <f ca="1">'PTRM input'!O214*(1+rvanilla09)^0.5</f>
        <v>0</v>
      </c>
      <c r="P56" s="253">
        <f ca="1">'PTRM input'!P214*(1+rvanilla10)^0.5</f>
        <v>0</v>
      </c>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16"/>
      <c r="BK56" s="116"/>
      <c r="BL56" s="116"/>
      <c r="BM56" s="116"/>
    </row>
    <row r="57" spans="1:65" hidden="1" outlineLevel="1">
      <c r="A57" s="116"/>
      <c r="B57" s="127"/>
      <c r="C57" s="147">
        <f>Asset47</f>
        <v>0</v>
      </c>
      <c r="D57" s="116"/>
      <c r="E57" s="116"/>
      <c r="F57" s="354"/>
      <c r="G57" s="253">
        <f ca="1">'PTRM input'!G215*(1+rvanilla01)^0.5</f>
        <v>0</v>
      </c>
      <c r="H57" s="253">
        <f ca="1">'PTRM input'!H215*(1+rvanilla02)^0.5</f>
        <v>0</v>
      </c>
      <c r="I57" s="253">
        <f ca="1">'PTRM input'!I215*(1+rvanilla03)^0.5</f>
        <v>0</v>
      </c>
      <c r="J57" s="253">
        <f ca="1">'PTRM input'!J215*(1+rvanilla04)^0.5</f>
        <v>0</v>
      </c>
      <c r="K57" s="253">
        <f ca="1">'PTRM input'!K215*(1+rvanilla05)^0.5</f>
        <v>0</v>
      </c>
      <c r="L57" s="253">
        <f ca="1">'PTRM input'!L215*(1+rvanilla06)^0.5</f>
        <v>0</v>
      </c>
      <c r="M57" s="253">
        <f ca="1">'PTRM input'!M215*(1+rvanilla07)^0.5</f>
        <v>0</v>
      </c>
      <c r="N57" s="253">
        <f ca="1">'PTRM input'!N215*(1+rvanilla08)^0.5</f>
        <v>0</v>
      </c>
      <c r="O57" s="253">
        <f ca="1">'PTRM input'!O215*(1+rvanilla09)^0.5</f>
        <v>0</v>
      </c>
      <c r="P57" s="253">
        <f ca="1">'PTRM input'!P215*(1+rvanilla10)^0.5</f>
        <v>0</v>
      </c>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16"/>
      <c r="BK57" s="116"/>
      <c r="BL57" s="116"/>
      <c r="BM57" s="116"/>
    </row>
    <row r="58" spans="1:65" hidden="1" outlineLevel="1">
      <c r="A58" s="116"/>
      <c r="B58" s="127"/>
      <c r="C58" s="147" t="str">
        <f>Asset48</f>
        <v>Building installation</v>
      </c>
      <c r="D58" s="116"/>
      <c r="E58" s="116"/>
      <c r="F58" s="354"/>
      <c r="G58" s="253">
        <f ca="1">'PTRM input'!G216*(1+rvanilla01)^0.5</f>
        <v>0</v>
      </c>
      <c r="H58" s="253">
        <f ca="1">'PTRM input'!H216*(1+rvanilla02)^0.5</f>
        <v>0</v>
      </c>
      <c r="I58" s="253">
        <f ca="1">'PTRM input'!I216*(1+rvanilla03)^0.5</f>
        <v>0</v>
      </c>
      <c r="J58" s="253">
        <f ca="1">'PTRM input'!J216*(1+rvanilla04)^0.5</f>
        <v>0</v>
      </c>
      <c r="K58" s="253">
        <f ca="1">'PTRM input'!K216*(1+rvanilla05)^0.5</f>
        <v>0</v>
      </c>
      <c r="L58" s="253">
        <f ca="1">'PTRM input'!L216*(1+rvanilla06)^0.5</f>
        <v>0</v>
      </c>
      <c r="M58" s="253">
        <f ca="1">'PTRM input'!M216*(1+rvanilla07)^0.5</f>
        <v>0</v>
      </c>
      <c r="N58" s="253">
        <f ca="1">'PTRM input'!N216*(1+rvanilla08)^0.5</f>
        <v>0</v>
      </c>
      <c r="O58" s="253">
        <f ca="1">'PTRM input'!O216*(1+rvanilla09)^0.5</f>
        <v>0</v>
      </c>
      <c r="P58" s="253">
        <f ca="1">'PTRM input'!P216*(1+rvanilla10)^0.5</f>
        <v>0</v>
      </c>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16"/>
      <c r="BK58" s="116"/>
      <c r="BL58" s="116"/>
      <c r="BM58" s="116"/>
    </row>
    <row r="59" spans="1:65" hidden="1" outlineLevel="1">
      <c r="A59" s="116"/>
      <c r="B59" s="127"/>
      <c r="C59" s="147" t="str">
        <f>Asset49</f>
        <v>In-house software</v>
      </c>
      <c r="D59" s="116"/>
      <c r="E59" s="116"/>
      <c r="F59" s="354"/>
      <c r="G59" s="253">
        <f ca="1">'PTRM input'!G217*(1+rvanilla01)^0.5</f>
        <v>0</v>
      </c>
      <c r="H59" s="253">
        <f ca="1">'PTRM input'!H217*(1+rvanilla02)^0.5</f>
        <v>0</v>
      </c>
      <c r="I59" s="253">
        <f ca="1">'PTRM input'!I217*(1+rvanilla03)^0.5</f>
        <v>0</v>
      </c>
      <c r="J59" s="253">
        <f ca="1">'PTRM input'!J217*(1+rvanilla04)^0.5</f>
        <v>0</v>
      </c>
      <c r="K59" s="253">
        <f ca="1">'PTRM input'!K217*(1+rvanilla05)^0.5</f>
        <v>0</v>
      </c>
      <c r="L59" s="253">
        <f ca="1">'PTRM input'!L217*(1+rvanilla06)^0.5</f>
        <v>0</v>
      </c>
      <c r="M59" s="253">
        <f ca="1">'PTRM input'!M217*(1+rvanilla07)^0.5</f>
        <v>0</v>
      </c>
      <c r="N59" s="253">
        <f ca="1">'PTRM input'!N217*(1+rvanilla08)^0.5</f>
        <v>0</v>
      </c>
      <c r="O59" s="253">
        <f ca="1">'PTRM input'!O217*(1+rvanilla09)^0.5</f>
        <v>0</v>
      </c>
      <c r="P59" s="253">
        <f ca="1">'PTRM input'!P217*(1+rvanilla10)^0.5</f>
        <v>0</v>
      </c>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16"/>
      <c r="BK59" s="116"/>
      <c r="BL59" s="116"/>
      <c r="BM59" s="116"/>
    </row>
    <row r="60" spans="1:65" hidden="1" outlineLevel="1">
      <c r="A60" s="116"/>
      <c r="B60" s="127"/>
      <c r="C60" s="147" t="str">
        <f>Asset50</f>
        <v>Equity raising costs</v>
      </c>
      <c r="D60" s="116"/>
      <c r="E60" s="116"/>
      <c r="F60" s="354"/>
      <c r="G60" s="253">
        <f ca="1">'PTRM input'!G218*(1+rvanilla01)^0.5</f>
        <v>0</v>
      </c>
      <c r="H60" s="253">
        <f ca="1">'PTRM input'!H218*(1+rvanilla02)^0.5</f>
        <v>0</v>
      </c>
      <c r="I60" s="253">
        <f ca="1">'PTRM input'!I218*(1+rvanilla03)^0.5</f>
        <v>0</v>
      </c>
      <c r="J60" s="253">
        <f ca="1">'PTRM input'!J218*(1+rvanilla04)^0.5</f>
        <v>0</v>
      </c>
      <c r="K60" s="253">
        <f ca="1">'PTRM input'!K218*(1+rvanilla05)^0.5</f>
        <v>0</v>
      </c>
      <c r="L60" s="253">
        <f ca="1">'PTRM input'!L218*(1+rvanilla06)^0.5</f>
        <v>0</v>
      </c>
      <c r="M60" s="253">
        <f ca="1">'PTRM input'!M218*(1+rvanilla07)^0.5</f>
        <v>0</v>
      </c>
      <c r="N60" s="253">
        <f ca="1">'PTRM input'!N218*(1+rvanilla08)^0.5</f>
        <v>0</v>
      </c>
      <c r="O60" s="253">
        <f ca="1">'PTRM input'!O218*(1+rvanilla09)^0.5</f>
        <v>0</v>
      </c>
      <c r="P60" s="253">
        <f ca="1">'PTRM input'!P218*(1+rvanilla10)^0.5</f>
        <v>0</v>
      </c>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16"/>
      <c r="BK60" s="116"/>
      <c r="BL60" s="116"/>
      <c r="BM60" s="116"/>
    </row>
    <row r="61" spans="1:65" collapsed="1">
      <c r="A61" s="116"/>
      <c r="B61" s="127" t="s">
        <v>234</v>
      </c>
      <c r="C61" s="116"/>
      <c r="D61" s="116"/>
      <c r="E61" s="116"/>
      <c r="F61" s="609"/>
      <c r="G61" s="253">
        <f ca="1">SUM(G62:G111)</f>
        <v>27.902381523927986</v>
      </c>
      <c r="H61" s="253">
        <f t="shared" ref="H61:K61" ca="1" si="18">SUM(H62:H111)</f>
        <v>21.40328303572014</v>
      </c>
      <c r="I61" s="253">
        <f t="shared" ca="1" si="18"/>
        <v>15.892891234071408</v>
      </c>
      <c r="J61" s="253">
        <f t="shared" ca="1" si="18"/>
        <v>17.804775219968562</v>
      </c>
      <c r="K61" s="253">
        <f t="shared" ca="1" si="18"/>
        <v>12.364748862543067</v>
      </c>
      <c r="L61" s="253">
        <f t="shared" ref="L61:P61" ca="1" si="19">SUM(L62:L111)</f>
        <v>0</v>
      </c>
      <c r="M61" s="253">
        <f t="shared" ca="1" si="19"/>
        <v>0</v>
      </c>
      <c r="N61" s="253">
        <f t="shared" ca="1" si="19"/>
        <v>0</v>
      </c>
      <c r="O61" s="253">
        <f t="shared" ca="1" si="19"/>
        <v>0</v>
      </c>
      <c r="P61" s="253">
        <f t="shared" ca="1" si="19"/>
        <v>0</v>
      </c>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16"/>
      <c r="BK61" s="116"/>
      <c r="BL61" s="116"/>
      <c r="BM61" s="116"/>
    </row>
    <row r="62" spans="1:65" hidden="1" outlineLevel="1">
      <c r="A62" s="116"/>
      <c r="B62" s="127"/>
      <c r="C62" s="146" t="str">
        <f>Asset1</f>
        <v>Pipelines</v>
      </c>
      <c r="D62" s="116"/>
      <c r="E62" s="116"/>
      <c r="F62" s="189"/>
      <c r="G62" s="253">
        <f ca="1">G11*G$7</f>
        <v>19.666783397178442</v>
      </c>
      <c r="H62" s="253">
        <f t="shared" ref="H62:K63" ca="1" si="20">H11*H$7</f>
        <v>14.202729563237236</v>
      </c>
      <c r="I62" s="253">
        <f t="shared" ca="1" si="20"/>
        <v>9.0702015674217531</v>
      </c>
      <c r="J62" s="253">
        <f t="shared" ca="1" si="20"/>
        <v>9.8397910850826946</v>
      </c>
      <c r="K62" s="253">
        <f t="shared" ca="1" si="20"/>
        <v>7.0283487812576766</v>
      </c>
      <c r="L62" s="253">
        <f t="shared" ref="L62:P62" ca="1" si="21">L11*L$7</f>
        <v>0</v>
      </c>
      <c r="M62" s="253">
        <f t="shared" ca="1" si="21"/>
        <v>0</v>
      </c>
      <c r="N62" s="253">
        <f t="shared" ca="1" si="21"/>
        <v>0</v>
      </c>
      <c r="O62" s="253">
        <f t="shared" ca="1" si="21"/>
        <v>0</v>
      </c>
      <c r="P62" s="253">
        <f t="shared" ca="1" si="21"/>
        <v>0</v>
      </c>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16"/>
      <c r="BK62" s="116"/>
      <c r="BL62" s="116"/>
      <c r="BM62" s="116"/>
    </row>
    <row r="63" spans="1:65" hidden="1" outlineLevel="1">
      <c r="A63" s="9"/>
      <c r="B63" s="118"/>
      <c r="C63" s="100" t="str">
        <f>Asset2</f>
        <v>Compressors</v>
      </c>
      <c r="D63" s="9"/>
      <c r="E63" s="9"/>
      <c r="F63" s="20"/>
      <c r="G63" s="97">
        <f ca="1">G12*G$7</f>
        <v>0.24082669596055137</v>
      </c>
      <c r="H63" s="97">
        <f t="shared" ca="1" si="20"/>
        <v>0.37092852457766423</v>
      </c>
      <c r="I63" s="97">
        <f t="shared" ca="1" si="20"/>
        <v>0.25424125157416555</v>
      </c>
      <c r="J63" s="97">
        <f t="shared" ca="1" si="20"/>
        <v>0.26177092549380238</v>
      </c>
      <c r="K63" s="97">
        <f t="shared" ca="1" si="20"/>
        <v>0.26908291160435893</v>
      </c>
      <c r="L63" s="97">
        <f t="shared" ref="L63:P63" ca="1" si="22">L12*L$7</f>
        <v>0</v>
      </c>
      <c r="M63" s="97">
        <f t="shared" ca="1" si="22"/>
        <v>0</v>
      </c>
      <c r="N63" s="97">
        <f t="shared" ca="1" si="22"/>
        <v>0</v>
      </c>
      <c r="O63" s="97">
        <f t="shared" ca="1" si="22"/>
        <v>0</v>
      </c>
      <c r="P63" s="97">
        <f t="shared" ca="1" si="22"/>
        <v>0</v>
      </c>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9"/>
      <c r="BK63" s="9"/>
      <c r="BL63" s="9"/>
      <c r="BM63" s="9"/>
    </row>
    <row r="64" spans="1:65" hidden="1" outlineLevel="1">
      <c r="A64" s="9"/>
      <c r="B64" s="118"/>
      <c r="C64" s="100" t="str">
        <f>Asset3</f>
        <v>Regulators and meters</v>
      </c>
      <c r="D64" s="9"/>
      <c r="E64" s="9"/>
      <c r="F64" s="20"/>
      <c r="G64" s="97">
        <f t="shared" ref="G64:K79" ca="1" si="23">G13*G$7</f>
        <v>0.90310010985206757</v>
      </c>
      <c r="H64" s="97">
        <f t="shared" ca="1" si="23"/>
        <v>0.92732131144416052</v>
      </c>
      <c r="I64" s="97">
        <f t="shared" ca="1" si="23"/>
        <v>0.76272375472249654</v>
      </c>
      <c r="J64" s="97">
        <f t="shared" ca="1" si="23"/>
        <v>0.71987004510795671</v>
      </c>
      <c r="K64" s="97">
        <f ca="1">K13*K$7</f>
        <v>0.92833604503503842</v>
      </c>
      <c r="L64" s="97">
        <f t="shared" ref="L64:P81" ca="1" si="24">L13*L$7</f>
        <v>0</v>
      </c>
      <c r="M64" s="97">
        <f t="shared" ca="1" si="24"/>
        <v>0</v>
      </c>
      <c r="N64" s="97">
        <f t="shared" ca="1" si="24"/>
        <v>0</v>
      </c>
      <c r="O64" s="97">
        <f t="shared" ca="1" si="24"/>
        <v>0</v>
      </c>
      <c r="P64" s="97">
        <f t="shared" ca="1" si="24"/>
        <v>0</v>
      </c>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9"/>
      <c r="BK64" s="9"/>
      <c r="BL64" s="9"/>
      <c r="BM64" s="9"/>
    </row>
    <row r="65" spans="1:65" hidden="1" outlineLevel="1">
      <c r="A65" s="9"/>
      <c r="B65" s="118"/>
      <c r="C65" s="100" t="str">
        <f>Asset4</f>
        <v>Easements</v>
      </c>
      <c r="D65" s="9"/>
      <c r="E65" s="9"/>
      <c r="F65" s="20"/>
      <c r="G65" s="97">
        <f t="shared" ca="1" si="23"/>
        <v>0</v>
      </c>
      <c r="H65" s="97">
        <f t="shared" ca="1" si="23"/>
        <v>0</v>
      </c>
      <c r="I65" s="97">
        <f t="shared" ca="1" si="23"/>
        <v>0</v>
      </c>
      <c r="J65" s="97">
        <f t="shared" ca="1" si="23"/>
        <v>0</v>
      </c>
      <c r="K65" s="97">
        <f t="shared" ca="1" si="23"/>
        <v>0</v>
      </c>
      <c r="L65" s="97">
        <f t="shared" ca="1" si="24"/>
        <v>0</v>
      </c>
      <c r="M65" s="97">
        <f t="shared" ca="1" si="24"/>
        <v>0</v>
      </c>
      <c r="N65" s="97">
        <f t="shared" ca="1" si="24"/>
        <v>0</v>
      </c>
      <c r="O65" s="97">
        <f t="shared" ca="1" si="24"/>
        <v>0</v>
      </c>
      <c r="P65" s="97">
        <f t="shared" ca="1" si="24"/>
        <v>0</v>
      </c>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9"/>
      <c r="BK65" s="9"/>
      <c r="BL65" s="9"/>
      <c r="BM65" s="9"/>
    </row>
    <row r="66" spans="1:65" hidden="1" outlineLevel="1">
      <c r="A66" s="9"/>
      <c r="B66" s="118"/>
      <c r="C66" s="100" t="str">
        <f>Asset5</f>
        <v>Communications</v>
      </c>
      <c r="D66" s="9"/>
      <c r="E66" s="9"/>
      <c r="F66" s="20"/>
      <c r="G66" s="97">
        <f t="shared" ca="1" si="23"/>
        <v>0</v>
      </c>
      <c r="H66" s="97">
        <f t="shared" ca="1" si="23"/>
        <v>0</v>
      </c>
      <c r="I66" s="97">
        <f t="shared" ca="1" si="23"/>
        <v>0</v>
      </c>
      <c r="J66" s="97">
        <f t="shared" ca="1" si="23"/>
        <v>0</v>
      </c>
      <c r="K66" s="97">
        <f t="shared" ca="1" si="23"/>
        <v>0</v>
      </c>
      <c r="L66" s="97">
        <f t="shared" ca="1" si="24"/>
        <v>0</v>
      </c>
      <c r="M66" s="97">
        <f t="shared" ca="1" si="24"/>
        <v>0</v>
      </c>
      <c r="N66" s="97">
        <f t="shared" ca="1" si="24"/>
        <v>0</v>
      </c>
      <c r="O66" s="97">
        <f t="shared" ca="1" si="24"/>
        <v>0</v>
      </c>
      <c r="P66" s="97">
        <f t="shared" ca="1" si="24"/>
        <v>0</v>
      </c>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9"/>
      <c r="BK66" s="9"/>
      <c r="BL66" s="9"/>
      <c r="BM66" s="9"/>
    </row>
    <row r="67" spans="1:65" hidden="1" outlineLevel="1">
      <c r="A67" s="9"/>
      <c r="B67" s="118"/>
      <c r="C67" s="100" t="str">
        <f>Asset6</f>
        <v>Capitalised AA costs</v>
      </c>
      <c r="D67" s="9"/>
      <c r="E67" s="9"/>
      <c r="F67" s="20"/>
      <c r="G67" s="97">
        <f t="shared" ca="1" si="23"/>
        <v>0</v>
      </c>
      <c r="H67" s="97">
        <f ca="1">H16*H$7</f>
        <v>0</v>
      </c>
      <c r="I67" s="97">
        <f t="shared" ca="1" si="23"/>
        <v>9.8777759700530585E-2</v>
      </c>
      <c r="J67" s="97">
        <f t="shared" ca="1" si="23"/>
        <v>0.53233497751929004</v>
      </c>
      <c r="K67" s="97">
        <f t="shared" ca="1" si="23"/>
        <v>9.9523563420372552E-2</v>
      </c>
      <c r="L67" s="97">
        <f t="shared" ca="1" si="24"/>
        <v>0</v>
      </c>
      <c r="M67" s="97">
        <f t="shared" ca="1" si="24"/>
        <v>0</v>
      </c>
      <c r="N67" s="97">
        <f t="shared" ca="1" si="24"/>
        <v>0</v>
      </c>
      <c r="O67" s="97">
        <f t="shared" ca="1" si="24"/>
        <v>0</v>
      </c>
      <c r="P67" s="97">
        <f t="shared" ca="1" si="24"/>
        <v>0</v>
      </c>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9"/>
      <c r="BK67" s="9"/>
      <c r="BL67" s="9"/>
      <c r="BM67" s="9"/>
    </row>
    <row r="68" spans="1:65" hidden="1" outlineLevel="1">
      <c r="A68" s="9"/>
      <c r="B68" s="118"/>
      <c r="C68" s="100" t="str">
        <f>Asset7</f>
        <v>Group IT</v>
      </c>
      <c r="D68" s="9"/>
      <c r="E68" s="9"/>
      <c r="F68" s="20"/>
      <c r="G68" s="97">
        <f t="shared" ca="1" si="23"/>
        <v>0.69017787812139886</v>
      </c>
      <c r="H68" s="97">
        <f t="shared" ca="1" si="23"/>
        <v>0.70739817121843718</v>
      </c>
      <c r="I68" s="97">
        <f t="shared" ca="1" si="23"/>
        <v>0.72509521068707095</v>
      </c>
      <c r="J68" s="97">
        <f t="shared" ca="1" si="23"/>
        <v>0.74352990412406361</v>
      </c>
      <c r="K68" s="97">
        <f t="shared" ca="1" si="23"/>
        <v>0.76241677166285604</v>
      </c>
      <c r="L68" s="97">
        <f t="shared" ca="1" si="24"/>
        <v>0</v>
      </c>
      <c r="M68" s="97">
        <f t="shared" ca="1" si="24"/>
        <v>0</v>
      </c>
      <c r="N68" s="97">
        <f t="shared" ca="1" si="24"/>
        <v>0</v>
      </c>
      <c r="O68" s="97">
        <f t="shared" ca="1" si="24"/>
        <v>0</v>
      </c>
      <c r="P68" s="97">
        <f t="shared" ca="1" si="24"/>
        <v>0</v>
      </c>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9"/>
      <c r="BK68" s="9"/>
      <c r="BL68" s="9"/>
      <c r="BM68" s="9"/>
    </row>
    <row r="69" spans="1:65" hidden="1" outlineLevel="1">
      <c r="A69" s="9"/>
      <c r="B69" s="118"/>
      <c r="C69" s="100" t="str">
        <f>Asset8</f>
        <v>SIB Capex</v>
      </c>
      <c r="D69" s="9"/>
      <c r="E69" s="9"/>
      <c r="F69" s="20"/>
      <c r="G69" s="97">
        <f t="shared" ca="1" si="23"/>
        <v>1.3162101763807992</v>
      </c>
      <c r="H69" s="97">
        <f t="shared" ca="1" si="23"/>
        <v>1.732905902517774</v>
      </c>
      <c r="I69" s="97">
        <f t="shared" ca="1" si="23"/>
        <v>1.575018918871572</v>
      </c>
      <c r="J69" s="97">
        <f t="shared" ca="1" si="23"/>
        <v>1.6171937014475015</v>
      </c>
      <c r="K69" s="97">
        <f t="shared" ca="1" si="23"/>
        <v>1.6595982074691014</v>
      </c>
      <c r="L69" s="97">
        <f t="shared" ca="1" si="24"/>
        <v>0</v>
      </c>
      <c r="M69" s="97">
        <f t="shared" ca="1" si="24"/>
        <v>0</v>
      </c>
      <c r="N69" s="97">
        <f t="shared" ca="1" si="24"/>
        <v>0</v>
      </c>
      <c r="O69" s="97">
        <f t="shared" ca="1" si="24"/>
        <v>0</v>
      </c>
      <c r="P69" s="97">
        <f t="shared" ca="1" si="24"/>
        <v>0</v>
      </c>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9"/>
      <c r="BK69" s="9"/>
      <c r="BL69" s="9"/>
      <c r="BM69" s="9"/>
    </row>
    <row r="70" spans="1:65" hidden="1" outlineLevel="1">
      <c r="A70" s="9"/>
      <c r="B70" s="118"/>
      <c r="C70" s="100" t="str">
        <f>Asset9</f>
        <v>Pipeline Integrity</v>
      </c>
      <c r="D70" s="9"/>
      <c r="E70" s="9"/>
      <c r="F70" s="20"/>
      <c r="G70" s="97">
        <f t="shared" ca="1" si="23"/>
        <v>5.0852832664347254</v>
      </c>
      <c r="H70" s="97">
        <f t="shared" ca="1" si="23"/>
        <v>3.4619995627248663</v>
      </c>
      <c r="I70" s="97">
        <f t="shared" ca="1" si="23"/>
        <v>3.4068327710938178</v>
      </c>
      <c r="J70" s="97">
        <f t="shared" ca="1" si="23"/>
        <v>4.0902845811932522</v>
      </c>
      <c r="K70" s="97">
        <f t="shared" ca="1" si="23"/>
        <v>1.6174425820936631</v>
      </c>
      <c r="L70" s="97">
        <f t="shared" ca="1" si="24"/>
        <v>0</v>
      </c>
      <c r="M70" s="97">
        <f t="shared" ca="1" si="24"/>
        <v>0</v>
      </c>
      <c r="N70" s="97">
        <f t="shared" ca="1" si="24"/>
        <v>0</v>
      </c>
      <c r="O70" s="97">
        <f t="shared" ca="1" si="24"/>
        <v>0</v>
      </c>
      <c r="P70" s="97">
        <f t="shared" ca="1" si="24"/>
        <v>0</v>
      </c>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9"/>
      <c r="BK70" s="9"/>
      <c r="BL70" s="9"/>
      <c r="BM70" s="9"/>
    </row>
    <row r="71" spans="1:65" hidden="1" outlineLevel="1">
      <c r="A71" s="9"/>
      <c r="B71" s="118"/>
      <c r="C71" s="100">
        <f>Asset10</f>
        <v>0</v>
      </c>
      <c r="D71" s="9"/>
      <c r="E71" s="9"/>
      <c r="F71" s="20"/>
      <c r="G71" s="97">
        <f t="shared" ca="1" si="23"/>
        <v>0</v>
      </c>
      <c r="H71" s="97">
        <f t="shared" ca="1" si="23"/>
        <v>0</v>
      </c>
      <c r="I71" s="97">
        <f t="shared" ca="1" si="23"/>
        <v>0</v>
      </c>
      <c r="J71" s="97">
        <f t="shared" ca="1" si="23"/>
        <v>0</v>
      </c>
      <c r="K71" s="97">
        <f t="shared" ca="1" si="23"/>
        <v>0</v>
      </c>
      <c r="L71" s="97">
        <f t="shared" ca="1" si="24"/>
        <v>0</v>
      </c>
      <c r="M71" s="97">
        <f t="shared" ca="1" si="24"/>
        <v>0</v>
      </c>
      <c r="N71" s="97">
        <f t="shared" ca="1" si="24"/>
        <v>0</v>
      </c>
      <c r="O71" s="97">
        <f t="shared" ca="1" si="24"/>
        <v>0</v>
      </c>
      <c r="P71" s="97">
        <f t="shared" ca="1" si="24"/>
        <v>0</v>
      </c>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9"/>
      <c r="BK71" s="9"/>
      <c r="BL71" s="9"/>
      <c r="BM71" s="9"/>
    </row>
    <row r="72" spans="1:65" hidden="1" outlineLevel="1">
      <c r="A72" s="9"/>
      <c r="B72" s="118"/>
      <c r="C72" s="100">
        <f>Asset11</f>
        <v>0</v>
      </c>
      <c r="D72" s="9"/>
      <c r="E72" s="9"/>
      <c r="F72" s="20"/>
      <c r="G72" s="97">
        <f t="shared" ca="1" si="23"/>
        <v>0</v>
      </c>
      <c r="H72" s="97">
        <f t="shared" ca="1" si="23"/>
        <v>0</v>
      </c>
      <c r="I72" s="97">
        <f t="shared" ca="1" si="23"/>
        <v>0</v>
      </c>
      <c r="J72" s="97">
        <f t="shared" ca="1" si="23"/>
        <v>0</v>
      </c>
      <c r="K72" s="97">
        <f t="shared" ca="1" si="23"/>
        <v>0</v>
      </c>
      <c r="L72" s="97">
        <f t="shared" ca="1" si="24"/>
        <v>0</v>
      </c>
      <c r="M72" s="97">
        <f t="shared" ca="1" si="24"/>
        <v>0</v>
      </c>
      <c r="N72" s="97">
        <f t="shared" ca="1" si="24"/>
        <v>0</v>
      </c>
      <c r="O72" s="97">
        <f t="shared" ca="1" si="24"/>
        <v>0</v>
      </c>
      <c r="P72" s="97">
        <f t="shared" ca="1" si="24"/>
        <v>0</v>
      </c>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9"/>
      <c r="BK72" s="9"/>
      <c r="BL72" s="9"/>
      <c r="BM72" s="9"/>
    </row>
    <row r="73" spans="1:65" hidden="1" outlineLevel="1">
      <c r="A73" s="9"/>
      <c r="B73" s="118"/>
      <c r="C73" s="100">
        <f>Asset12</f>
        <v>0</v>
      </c>
      <c r="D73" s="9"/>
      <c r="E73" s="9"/>
      <c r="F73" s="20"/>
      <c r="G73" s="97">
        <f t="shared" ca="1" si="23"/>
        <v>0</v>
      </c>
      <c r="H73" s="97">
        <f t="shared" ca="1" si="23"/>
        <v>0</v>
      </c>
      <c r="I73" s="97">
        <f t="shared" ca="1" si="23"/>
        <v>0</v>
      </c>
      <c r="J73" s="97">
        <f t="shared" ca="1" si="23"/>
        <v>0</v>
      </c>
      <c r="K73" s="97">
        <f t="shared" ca="1" si="23"/>
        <v>0</v>
      </c>
      <c r="L73" s="97">
        <f t="shared" ca="1" si="24"/>
        <v>0</v>
      </c>
      <c r="M73" s="97">
        <f t="shared" ca="1" si="24"/>
        <v>0</v>
      </c>
      <c r="N73" s="97">
        <f t="shared" ca="1" si="24"/>
        <v>0</v>
      </c>
      <c r="O73" s="97">
        <f t="shared" ca="1" si="24"/>
        <v>0</v>
      </c>
      <c r="P73" s="97">
        <f t="shared" ca="1" si="24"/>
        <v>0</v>
      </c>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9"/>
      <c r="BK73" s="9"/>
      <c r="BL73" s="9"/>
      <c r="BM73" s="9"/>
    </row>
    <row r="74" spans="1:65" hidden="1" outlineLevel="1">
      <c r="A74" s="9"/>
      <c r="B74" s="118"/>
      <c r="C74" s="100">
        <f>Asset13</f>
        <v>0</v>
      </c>
      <c r="D74" s="9"/>
      <c r="E74" s="9"/>
      <c r="F74" s="20"/>
      <c r="G74" s="97">
        <f t="shared" ca="1" si="23"/>
        <v>0</v>
      </c>
      <c r="H74" s="97">
        <f t="shared" ca="1" si="23"/>
        <v>0</v>
      </c>
      <c r="I74" s="97">
        <f t="shared" ca="1" si="23"/>
        <v>0</v>
      </c>
      <c r="J74" s="97">
        <f t="shared" ca="1" si="23"/>
        <v>0</v>
      </c>
      <c r="K74" s="97">
        <f t="shared" ca="1" si="23"/>
        <v>0</v>
      </c>
      <c r="L74" s="97">
        <f t="shared" ca="1" si="24"/>
        <v>0</v>
      </c>
      <c r="M74" s="97">
        <f t="shared" ca="1" si="24"/>
        <v>0</v>
      </c>
      <c r="N74" s="97">
        <f t="shared" ca="1" si="24"/>
        <v>0</v>
      </c>
      <c r="O74" s="97">
        <f t="shared" ca="1" si="24"/>
        <v>0</v>
      </c>
      <c r="P74" s="97">
        <f t="shared" ca="1" si="24"/>
        <v>0</v>
      </c>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9"/>
      <c r="BK74" s="9"/>
      <c r="BL74" s="9"/>
      <c r="BM74" s="9"/>
    </row>
    <row r="75" spans="1:65" hidden="1" outlineLevel="1">
      <c r="A75" s="9"/>
      <c r="B75" s="118"/>
      <c r="C75" s="100">
        <f>Asset14</f>
        <v>0</v>
      </c>
      <c r="D75" s="9"/>
      <c r="E75" s="9"/>
      <c r="F75" s="20"/>
      <c r="G75" s="97">
        <f t="shared" ca="1" si="23"/>
        <v>0</v>
      </c>
      <c r="H75" s="97">
        <f t="shared" ca="1" si="23"/>
        <v>0</v>
      </c>
      <c r="I75" s="97">
        <f t="shared" ca="1" si="23"/>
        <v>0</v>
      </c>
      <c r="J75" s="97">
        <f t="shared" ca="1" si="23"/>
        <v>0</v>
      </c>
      <c r="K75" s="97">
        <f t="shared" ca="1" si="23"/>
        <v>0</v>
      </c>
      <c r="L75" s="97">
        <f t="shared" ca="1" si="24"/>
        <v>0</v>
      </c>
      <c r="M75" s="97">
        <f t="shared" ca="1" si="24"/>
        <v>0</v>
      </c>
      <c r="N75" s="97">
        <f t="shared" ca="1" si="24"/>
        <v>0</v>
      </c>
      <c r="O75" s="97">
        <f t="shared" ca="1" si="24"/>
        <v>0</v>
      </c>
      <c r="P75" s="97">
        <f t="shared" ca="1" si="24"/>
        <v>0</v>
      </c>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9"/>
      <c r="BK75" s="9"/>
      <c r="BL75" s="9"/>
      <c r="BM75" s="9"/>
    </row>
    <row r="76" spans="1:65" hidden="1" outlineLevel="1">
      <c r="A76" s="9"/>
      <c r="B76" s="118"/>
      <c r="C76" s="100">
        <f>Asset15</f>
        <v>0</v>
      </c>
      <c r="D76" s="9"/>
      <c r="E76" s="9"/>
      <c r="F76" s="20"/>
      <c r="G76" s="97">
        <f t="shared" ca="1" si="23"/>
        <v>0</v>
      </c>
      <c r="H76" s="97">
        <f t="shared" ca="1" si="23"/>
        <v>0</v>
      </c>
      <c r="I76" s="97">
        <f t="shared" ca="1" si="23"/>
        <v>0</v>
      </c>
      <c r="J76" s="97">
        <f t="shared" ca="1" si="23"/>
        <v>0</v>
      </c>
      <c r="K76" s="97">
        <f t="shared" ca="1" si="23"/>
        <v>0</v>
      </c>
      <c r="L76" s="97">
        <f t="shared" ca="1" si="24"/>
        <v>0</v>
      </c>
      <c r="M76" s="97">
        <f t="shared" ca="1" si="24"/>
        <v>0</v>
      </c>
      <c r="N76" s="97">
        <f t="shared" ca="1" si="24"/>
        <v>0</v>
      </c>
      <c r="O76" s="97">
        <f t="shared" ca="1" si="24"/>
        <v>0</v>
      </c>
      <c r="P76" s="97">
        <f t="shared" ca="1" si="24"/>
        <v>0</v>
      </c>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9"/>
      <c r="BK76" s="9"/>
      <c r="BL76" s="9"/>
      <c r="BM76" s="9"/>
    </row>
    <row r="77" spans="1:65" hidden="1" outlineLevel="1">
      <c r="A77" s="9"/>
      <c r="B77" s="118"/>
      <c r="C77" s="100">
        <f>Asset16</f>
        <v>0</v>
      </c>
      <c r="D77" s="9"/>
      <c r="E77" s="9"/>
      <c r="F77" s="20"/>
      <c r="G77" s="97">
        <f t="shared" ca="1" si="23"/>
        <v>0</v>
      </c>
      <c r="H77" s="97">
        <f t="shared" ca="1" si="23"/>
        <v>0</v>
      </c>
      <c r="I77" s="97">
        <f t="shared" ca="1" si="23"/>
        <v>0</v>
      </c>
      <c r="J77" s="97">
        <f t="shared" ca="1" si="23"/>
        <v>0</v>
      </c>
      <c r="K77" s="97">
        <f t="shared" ca="1" si="23"/>
        <v>0</v>
      </c>
      <c r="L77" s="97">
        <f t="shared" ca="1" si="24"/>
        <v>0</v>
      </c>
      <c r="M77" s="97">
        <f t="shared" ca="1" si="24"/>
        <v>0</v>
      </c>
      <c r="N77" s="97">
        <f t="shared" ca="1" si="24"/>
        <v>0</v>
      </c>
      <c r="O77" s="97">
        <f t="shared" ca="1" si="24"/>
        <v>0</v>
      </c>
      <c r="P77" s="97">
        <f t="shared" ca="1" si="24"/>
        <v>0</v>
      </c>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9"/>
      <c r="BK77" s="9"/>
      <c r="BL77" s="9"/>
      <c r="BM77" s="9"/>
    </row>
    <row r="78" spans="1:65" hidden="1" outlineLevel="1">
      <c r="A78" s="9"/>
      <c r="B78" s="118"/>
      <c r="C78" s="100">
        <f>Asset17</f>
        <v>0</v>
      </c>
      <c r="D78" s="9"/>
      <c r="E78" s="9"/>
      <c r="F78" s="20"/>
      <c r="G78" s="97">
        <f t="shared" ca="1" si="23"/>
        <v>0</v>
      </c>
      <c r="H78" s="97">
        <f t="shared" ca="1" si="23"/>
        <v>0</v>
      </c>
      <c r="I78" s="97">
        <f t="shared" ca="1" si="23"/>
        <v>0</v>
      </c>
      <c r="J78" s="97">
        <f t="shared" ca="1" si="23"/>
        <v>0</v>
      </c>
      <c r="K78" s="97">
        <f t="shared" ca="1" si="23"/>
        <v>0</v>
      </c>
      <c r="L78" s="97">
        <f t="shared" ca="1" si="24"/>
        <v>0</v>
      </c>
      <c r="M78" s="97">
        <f t="shared" ca="1" si="24"/>
        <v>0</v>
      </c>
      <c r="N78" s="97">
        <f t="shared" ca="1" si="24"/>
        <v>0</v>
      </c>
      <c r="O78" s="97">
        <f t="shared" ca="1" si="24"/>
        <v>0</v>
      </c>
      <c r="P78" s="97">
        <f t="shared" ca="1" si="24"/>
        <v>0</v>
      </c>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9"/>
      <c r="BK78" s="9"/>
      <c r="BL78" s="9"/>
      <c r="BM78" s="9"/>
    </row>
    <row r="79" spans="1:65" hidden="1" outlineLevel="1">
      <c r="A79" s="9"/>
      <c r="B79" s="118"/>
      <c r="C79" s="100">
        <f>Asset18</f>
        <v>0</v>
      </c>
      <c r="D79" s="9"/>
      <c r="E79" s="9"/>
      <c r="F79" s="20"/>
      <c r="G79" s="97">
        <f t="shared" ca="1" si="23"/>
        <v>0</v>
      </c>
      <c r="H79" s="97">
        <f t="shared" ca="1" si="23"/>
        <v>0</v>
      </c>
      <c r="I79" s="97">
        <f t="shared" ca="1" si="23"/>
        <v>0</v>
      </c>
      <c r="J79" s="97">
        <f t="shared" ca="1" si="23"/>
        <v>0</v>
      </c>
      <c r="K79" s="97">
        <f t="shared" ca="1" si="23"/>
        <v>0</v>
      </c>
      <c r="L79" s="97">
        <f t="shared" ca="1" si="24"/>
        <v>0</v>
      </c>
      <c r="M79" s="97">
        <f t="shared" ca="1" si="24"/>
        <v>0</v>
      </c>
      <c r="N79" s="97">
        <f t="shared" ca="1" si="24"/>
        <v>0</v>
      </c>
      <c r="O79" s="97">
        <f t="shared" ca="1" si="24"/>
        <v>0</v>
      </c>
      <c r="P79" s="97">
        <f t="shared" ca="1" si="24"/>
        <v>0</v>
      </c>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9"/>
      <c r="BK79" s="9"/>
      <c r="BL79" s="9"/>
      <c r="BM79" s="9"/>
    </row>
    <row r="80" spans="1:65" hidden="1" outlineLevel="1">
      <c r="A80" s="9"/>
      <c r="B80" s="118"/>
      <c r="C80" s="100">
        <f>Asset19</f>
        <v>0</v>
      </c>
      <c r="D80" s="9"/>
      <c r="E80" s="9"/>
      <c r="F80" s="20"/>
      <c r="G80" s="97">
        <f t="shared" ref="G80:K95" ca="1" si="25">G29*G$7</f>
        <v>0</v>
      </c>
      <c r="H80" s="97">
        <f t="shared" ca="1" si="25"/>
        <v>0</v>
      </c>
      <c r="I80" s="97">
        <f t="shared" ca="1" si="25"/>
        <v>0</v>
      </c>
      <c r="J80" s="97">
        <f t="shared" ca="1" si="25"/>
        <v>0</v>
      </c>
      <c r="K80" s="97">
        <f t="shared" ca="1" si="25"/>
        <v>0</v>
      </c>
      <c r="L80" s="97">
        <f t="shared" ca="1" si="24"/>
        <v>0</v>
      </c>
      <c r="M80" s="97">
        <f t="shared" ca="1" si="24"/>
        <v>0</v>
      </c>
      <c r="N80" s="97">
        <f t="shared" ca="1" si="24"/>
        <v>0</v>
      </c>
      <c r="O80" s="97">
        <f t="shared" ca="1" si="24"/>
        <v>0</v>
      </c>
      <c r="P80" s="97">
        <f t="shared" ca="1" si="24"/>
        <v>0</v>
      </c>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9"/>
      <c r="BK80" s="9"/>
      <c r="BL80" s="9"/>
      <c r="BM80" s="9"/>
    </row>
    <row r="81" spans="1:65" hidden="1" outlineLevel="1">
      <c r="A81" s="9"/>
      <c r="B81" s="118"/>
      <c r="C81" s="100">
        <f>Asset20</f>
        <v>0</v>
      </c>
      <c r="D81" s="9"/>
      <c r="E81" s="9"/>
      <c r="F81" s="20"/>
      <c r="G81" s="97">
        <f t="shared" ca="1" si="25"/>
        <v>0</v>
      </c>
      <c r="H81" s="97">
        <f t="shared" ca="1" si="25"/>
        <v>0</v>
      </c>
      <c r="I81" s="97">
        <f t="shared" ca="1" si="25"/>
        <v>0</v>
      </c>
      <c r="J81" s="97">
        <f t="shared" ca="1" si="25"/>
        <v>0</v>
      </c>
      <c r="K81" s="97">
        <f t="shared" ca="1" si="25"/>
        <v>0</v>
      </c>
      <c r="L81" s="97">
        <f t="shared" ca="1" si="24"/>
        <v>0</v>
      </c>
      <c r="M81" s="97">
        <f t="shared" ca="1" si="24"/>
        <v>0</v>
      </c>
      <c r="N81" s="97">
        <f t="shared" ca="1" si="24"/>
        <v>0</v>
      </c>
      <c r="O81" s="97">
        <f t="shared" ca="1" si="24"/>
        <v>0</v>
      </c>
      <c r="P81" s="97">
        <f t="shared" ca="1" si="24"/>
        <v>0</v>
      </c>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9"/>
      <c r="BK81" s="9"/>
      <c r="BL81" s="9"/>
      <c r="BM81" s="9"/>
    </row>
    <row r="82" spans="1:65" hidden="1" outlineLevel="1">
      <c r="A82" s="9"/>
      <c r="B82" s="118"/>
      <c r="C82" s="100">
        <f>Asset21</f>
        <v>0</v>
      </c>
      <c r="D82" s="9"/>
      <c r="E82" s="9"/>
      <c r="F82" s="20"/>
      <c r="G82" s="97">
        <f t="shared" ca="1" si="25"/>
        <v>0</v>
      </c>
      <c r="H82" s="97">
        <f t="shared" ca="1" si="25"/>
        <v>0</v>
      </c>
      <c r="I82" s="97">
        <f t="shared" ca="1" si="25"/>
        <v>0</v>
      </c>
      <c r="J82" s="97">
        <f t="shared" ca="1" si="25"/>
        <v>0</v>
      </c>
      <c r="K82" s="97">
        <f t="shared" ca="1" si="25"/>
        <v>0</v>
      </c>
      <c r="L82" s="97">
        <f t="shared" ref="L82:P82" ca="1" si="26">L31*L$7</f>
        <v>0</v>
      </c>
      <c r="M82" s="97">
        <f t="shared" ca="1" si="26"/>
        <v>0</v>
      </c>
      <c r="N82" s="97">
        <f t="shared" ca="1" si="26"/>
        <v>0</v>
      </c>
      <c r="O82" s="97">
        <f t="shared" ca="1" si="26"/>
        <v>0</v>
      </c>
      <c r="P82" s="97">
        <f t="shared" ca="1" si="26"/>
        <v>0</v>
      </c>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9"/>
      <c r="BK82" s="9"/>
      <c r="BL82" s="9"/>
      <c r="BM82" s="9"/>
    </row>
    <row r="83" spans="1:65" hidden="1" outlineLevel="1">
      <c r="A83" s="9"/>
      <c r="B83" s="118"/>
      <c r="C83" s="100">
        <f>Asset22</f>
        <v>0</v>
      </c>
      <c r="D83" s="9"/>
      <c r="E83" s="9"/>
      <c r="F83" s="20"/>
      <c r="G83" s="97">
        <f t="shared" ca="1" si="25"/>
        <v>0</v>
      </c>
      <c r="H83" s="97">
        <f t="shared" ca="1" si="25"/>
        <v>0</v>
      </c>
      <c r="I83" s="97">
        <f t="shared" ca="1" si="25"/>
        <v>0</v>
      </c>
      <c r="J83" s="97">
        <f t="shared" ca="1" si="25"/>
        <v>0</v>
      </c>
      <c r="K83" s="97">
        <f t="shared" ca="1" si="25"/>
        <v>0</v>
      </c>
      <c r="L83" s="97">
        <f t="shared" ref="L83:P83" ca="1" si="27">L32*L$7</f>
        <v>0</v>
      </c>
      <c r="M83" s="97">
        <f t="shared" ca="1" si="27"/>
        <v>0</v>
      </c>
      <c r="N83" s="97">
        <f t="shared" ca="1" si="27"/>
        <v>0</v>
      </c>
      <c r="O83" s="97">
        <f t="shared" ca="1" si="27"/>
        <v>0</v>
      </c>
      <c r="P83" s="97">
        <f t="shared" ca="1" si="27"/>
        <v>0</v>
      </c>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9"/>
      <c r="BK83" s="9"/>
      <c r="BL83" s="9"/>
      <c r="BM83" s="9"/>
    </row>
    <row r="84" spans="1:65" hidden="1" outlineLevel="1">
      <c r="A84" s="9"/>
      <c r="B84" s="118"/>
      <c r="C84" s="100">
        <f>Asset23</f>
        <v>0</v>
      </c>
      <c r="D84" s="9"/>
      <c r="E84" s="9"/>
      <c r="F84" s="20"/>
      <c r="G84" s="97">
        <f t="shared" ca="1" si="25"/>
        <v>0</v>
      </c>
      <c r="H84" s="97">
        <f t="shared" ca="1" si="25"/>
        <v>0</v>
      </c>
      <c r="I84" s="97">
        <f t="shared" ca="1" si="25"/>
        <v>0</v>
      </c>
      <c r="J84" s="97">
        <f t="shared" ca="1" si="25"/>
        <v>0</v>
      </c>
      <c r="K84" s="97">
        <f t="shared" ca="1" si="25"/>
        <v>0</v>
      </c>
      <c r="L84" s="97">
        <f t="shared" ref="L84:P84" ca="1" si="28">L33*L$7</f>
        <v>0</v>
      </c>
      <c r="M84" s="97">
        <f t="shared" ca="1" si="28"/>
        <v>0</v>
      </c>
      <c r="N84" s="97">
        <f t="shared" ca="1" si="28"/>
        <v>0</v>
      </c>
      <c r="O84" s="97">
        <f t="shared" ca="1" si="28"/>
        <v>0</v>
      </c>
      <c r="P84" s="97">
        <f t="shared" ca="1" si="28"/>
        <v>0</v>
      </c>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9"/>
      <c r="BK84" s="9"/>
      <c r="BL84" s="9"/>
      <c r="BM84" s="9"/>
    </row>
    <row r="85" spans="1:65" hidden="1" outlineLevel="1">
      <c r="A85" s="9"/>
      <c r="B85" s="118"/>
      <c r="C85" s="100">
        <f>Asset24</f>
        <v>0</v>
      </c>
      <c r="D85" s="9"/>
      <c r="E85" s="9"/>
      <c r="F85" s="20"/>
      <c r="G85" s="97">
        <f t="shared" ca="1" si="25"/>
        <v>0</v>
      </c>
      <c r="H85" s="97">
        <f t="shared" ca="1" si="25"/>
        <v>0</v>
      </c>
      <c r="I85" s="97">
        <f t="shared" ca="1" si="25"/>
        <v>0</v>
      </c>
      <c r="J85" s="97">
        <f t="shared" ca="1" si="25"/>
        <v>0</v>
      </c>
      <c r="K85" s="97">
        <f t="shared" ca="1" si="25"/>
        <v>0</v>
      </c>
      <c r="L85" s="97">
        <f t="shared" ref="L85:P85" ca="1" si="29">L34*L$7</f>
        <v>0</v>
      </c>
      <c r="M85" s="97">
        <f t="shared" ca="1" si="29"/>
        <v>0</v>
      </c>
      <c r="N85" s="97">
        <f t="shared" ca="1" si="29"/>
        <v>0</v>
      </c>
      <c r="O85" s="97">
        <f t="shared" ca="1" si="29"/>
        <v>0</v>
      </c>
      <c r="P85" s="97">
        <f t="shared" ca="1" si="29"/>
        <v>0</v>
      </c>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9"/>
      <c r="BK85" s="9"/>
      <c r="BL85" s="9"/>
      <c r="BM85" s="9"/>
    </row>
    <row r="86" spans="1:65" hidden="1" outlineLevel="1">
      <c r="A86" s="9"/>
      <c r="B86" s="118"/>
      <c r="C86" s="100">
        <f>Asset25</f>
        <v>0</v>
      </c>
      <c r="D86" s="9"/>
      <c r="E86" s="9"/>
      <c r="F86" s="20"/>
      <c r="G86" s="97">
        <f t="shared" ca="1" si="25"/>
        <v>0</v>
      </c>
      <c r="H86" s="97">
        <f t="shared" ca="1" si="25"/>
        <v>0</v>
      </c>
      <c r="I86" s="97">
        <f t="shared" ca="1" si="25"/>
        <v>0</v>
      </c>
      <c r="J86" s="97">
        <f t="shared" ca="1" si="25"/>
        <v>0</v>
      </c>
      <c r="K86" s="97">
        <f t="shared" ca="1" si="25"/>
        <v>0</v>
      </c>
      <c r="L86" s="97">
        <f t="shared" ref="L86:P86" ca="1" si="30">L35*L$7</f>
        <v>0</v>
      </c>
      <c r="M86" s="97">
        <f t="shared" ca="1" si="30"/>
        <v>0</v>
      </c>
      <c r="N86" s="97">
        <f t="shared" ca="1" si="30"/>
        <v>0</v>
      </c>
      <c r="O86" s="97">
        <f t="shared" ca="1" si="30"/>
        <v>0</v>
      </c>
      <c r="P86" s="97">
        <f t="shared" ca="1" si="30"/>
        <v>0</v>
      </c>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9"/>
      <c r="BK86" s="9"/>
      <c r="BL86" s="9"/>
      <c r="BM86" s="9"/>
    </row>
    <row r="87" spans="1:65" hidden="1" outlineLevel="1">
      <c r="A87" s="9"/>
      <c r="B87" s="118"/>
      <c r="C87" s="100">
        <f>Asset26</f>
        <v>0</v>
      </c>
      <c r="D87" s="9"/>
      <c r="E87" s="9"/>
      <c r="F87" s="20"/>
      <c r="G87" s="97">
        <f t="shared" ca="1" si="25"/>
        <v>0</v>
      </c>
      <c r="H87" s="97">
        <f t="shared" ca="1" si="25"/>
        <v>0</v>
      </c>
      <c r="I87" s="97">
        <f t="shared" ca="1" si="25"/>
        <v>0</v>
      </c>
      <c r="J87" s="97">
        <f t="shared" ca="1" si="25"/>
        <v>0</v>
      </c>
      <c r="K87" s="97">
        <f t="shared" ca="1" si="25"/>
        <v>0</v>
      </c>
      <c r="L87" s="97">
        <f t="shared" ref="L87:P87" ca="1" si="31">L36*L$7</f>
        <v>0</v>
      </c>
      <c r="M87" s="97">
        <f t="shared" ca="1" si="31"/>
        <v>0</v>
      </c>
      <c r="N87" s="97">
        <f t="shared" ca="1" si="31"/>
        <v>0</v>
      </c>
      <c r="O87" s="97">
        <f t="shared" ca="1" si="31"/>
        <v>0</v>
      </c>
      <c r="P87" s="97">
        <f t="shared" ca="1" si="31"/>
        <v>0</v>
      </c>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9"/>
      <c r="BK87" s="9"/>
      <c r="BL87" s="9"/>
      <c r="BM87" s="9"/>
    </row>
    <row r="88" spans="1:65" hidden="1" outlineLevel="1">
      <c r="A88" s="9"/>
      <c r="B88" s="118"/>
      <c r="C88" s="100">
        <f>Asset27</f>
        <v>0</v>
      </c>
      <c r="D88" s="9"/>
      <c r="E88" s="9"/>
      <c r="F88" s="20"/>
      <c r="G88" s="97">
        <f t="shared" ca="1" si="25"/>
        <v>0</v>
      </c>
      <c r="H88" s="97">
        <f t="shared" ca="1" si="25"/>
        <v>0</v>
      </c>
      <c r="I88" s="97">
        <f t="shared" ca="1" si="25"/>
        <v>0</v>
      </c>
      <c r="J88" s="97">
        <f t="shared" ca="1" si="25"/>
        <v>0</v>
      </c>
      <c r="K88" s="97">
        <f t="shared" ca="1" si="25"/>
        <v>0</v>
      </c>
      <c r="L88" s="97">
        <f t="shared" ref="L88:P88" ca="1" si="32">L37*L$7</f>
        <v>0</v>
      </c>
      <c r="M88" s="97">
        <f t="shared" ca="1" si="32"/>
        <v>0</v>
      </c>
      <c r="N88" s="97">
        <f t="shared" ca="1" si="32"/>
        <v>0</v>
      </c>
      <c r="O88" s="97">
        <f t="shared" ca="1" si="32"/>
        <v>0</v>
      </c>
      <c r="P88" s="97">
        <f t="shared" ca="1" si="32"/>
        <v>0</v>
      </c>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9"/>
      <c r="BK88" s="9"/>
      <c r="BL88" s="9"/>
      <c r="BM88" s="9"/>
    </row>
    <row r="89" spans="1:65" hidden="1" outlineLevel="1">
      <c r="A89" s="9"/>
      <c r="B89" s="118"/>
      <c r="C89" s="100">
        <f>Asset28</f>
        <v>0</v>
      </c>
      <c r="D89" s="9"/>
      <c r="E89" s="9"/>
      <c r="F89" s="20"/>
      <c r="G89" s="97">
        <f t="shared" ca="1" si="25"/>
        <v>0</v>
      </c>
      <c r="H89" s="97">
        <f t="shared" ca="1" si="25"/>
        <v>0</v>
      </c>
      <c r="I89" s="97">
        <f t="shared" ca="1" si="25"/>
        <v>0</v>
      </c>
      <c r="J89" s="97">
        <f t="shared" ca="1" si="25"/>
        <v>0</v>
      </c>
      <c r="K89" s="97">
        <f t="shared" ca="1" si="25"/>
        <v>0</v>
      </c>
      <c r="L89" s="97">
        <f t="shared" ref="L89:P89" ca="1" si="33">L38*L$7</f>
        <v>0</v>
      </c>
      <c r="M89" s="97">
        <f t="shared" ca="1" si="33"/>
        <v>0</v>
      </c>
      <c r="N89" s="97">
        <f t="shared" ca="1" si="33"/>
        <v>0</v>
      </c>
      <c r="O89" s="97">
        <f t="shared" ca="1" si="33"/>
        <v>0</v>
      </c>
      <c r="P89" s="97">
        <f t="shared" ca="1" si="33"/>
        <v>0</v>
      </c>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9"/>
      <c r="BK89" s="9"/>
      <c r="BL89" s="9"/>
      <c r="BM89" s="9"/>
    </row>
    <row r="90" spans="1:65" hidden="1" outlineLevel="1">
      <c r="A90" s="9"/>
      <c r="B90" s="118"/>
      <c r="C90" s="108">
        <f>Asset29</f>
        <v>0</v>
      </c>
      <c r="D90" s="9"/>
      <c r="E90" s="9"/>
      <c r="F90" s="20"/>
      <c r="G90" s="97">
        <f t="shared" ca="1" si="25"/>
        <v>0</v>
      </c>
      <c r="H90" s="97">
        <f t="shared" ca="1" si="25"/>
        <v>0</v>
      </c>
      <c r="I90" s="97">
        <f t="shared" ca="1" si="25"/>
        <v>0</v>
      </c>
      <c r="J90" s="97">
        <f t="shared" ca="1" si="25"/>
        <v>0</v>
      </c>
      <c r="K90" s="97">
        <f t="shared" ca="1" si="25"/>
        <v>0</v>
      </c>
      <c r="L90" s="97">
        <f t="shared" ref="L90:P90" ca="1" si="34">L39*L$7</f>
        <v>0</v>
      </c>
      <c r="M90" s="97">
        <f t="shared" ca="1" si="34"/>
        <v>0</v>
      </c>
      <c r="N90" s="97">
        <f t="shared" ca="1" si="34"/>
        <v>0</v>
      </c>
      <c r="O90" s="97">
        <f t="shared" ca="1" si="34"/>
        <v>0</v>
      </c>
      <c r="P90" s="97">
        <f t="shared" ca="1" si="34"/>
        <v>0</v>
      </c>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9"/>
      <c r="BK90" s="9"/>
      <c r="BL90" s="9"/>
      <c r="BM90" s="9"/>
    </row>
    <row r="91" spans="1:65" hidden="1" outlineLevel="1">
      <c r="A91" s="9"/>
      <c r="B91" s="118"/>
      <c r="C91" s="108">
        <f>Asset30</f>
        <v>0</v>
      </c>
      <c r="D91" s="9"/>
      <c r="E91" s="9"/>
      <c r="F91" s="20"/>
      <c r="G91" s="97">
        <f t="shared" ca="1" si="25"/>
        <v>0</v>
      </c>
      <c r="H91" s="97">
        <f t="shared" ca="1" si="25"/>
        <v>0</v>
      </c>
      <c r="I91" s="97">
        <f t="shared" ca="1" si="25"/>
        <v>0</v>
      </c>
      <c r="J91" s="97">
        <f t="shared" ca="1" si="25"/>
        <v>0</v>
      </c>
      <c r="K91" s="97">
        <f t="shared" ca="1" si="25"/>
        <v>0</v>
      </c>
      <c r="L91" s="97">
        <f t="shared" ref="L91:P91" ca="1" si="35">L40*L$7</f>
        <v>0</v>
      </c>
      <c r="M91" s="97">
        <f t="shared" ca="1" si="35"/>
        <v>0</v>
      </c>
      <c r="N91" s="97">
        <f t="shared" ca="1" si="35"/>
        <v>0</v>
      </c>
      <c r="O91" s="97">
        <f t="shared" ca="1" si="35"/>
        <v>0</v>
      </c>
      <c r="P91" s="97">
        <f t="shared" ca="1" si="35"/>
        <v>0</v>
      </c>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9"/>
      <c r="BK91" s="9"/>
      <c r="BL91" s="9"/>
      <c r="BM91" s="9"/>
    </row>
    <row r="92" spans="1:65" hidden="1" outlineLevel="1">
      <c r="A92" s="9"/>
      <c r="B92" s="118"/>
      <c r="C92" s="108">
        <f>Asset31</f>
        <v>0</v>
      </c>
      <c r="D92" s="9"/>
      <c r="E92" s="9"/>
      <c r="F92" s="20"/>
      <c r="G92" s="97">
        <f t="shared" ca="1" si="25"/>
        <v>0</v>
      </c>
      <c r="H92" s="97">
        <f t="shared" ca="1" si="25"/>
        <v>0</v>
      </c>
      <c r="I92" s="97">
        <f t="shared" ca="1" si="25"/>
        <v>0</v>
      </c>
      <c r="J92" s="97">
        <f t="shared" ca="1" si="25"/>
        <v>0</v>
      </c>
      <c r="K92" s="97">
        <f t="shared" ca="1" si="25"/>
        <v>0</v>
      </c>
      <c r="L92" s="97">
        <f t="shared" ref="L92:P92" ca="1" si="36">L41*L$7</f>
        <v>0</v>
      </c>
      <c r="M92" s="97">
        <f t="shared" ca="1" si="36"/>
        <v>0</v>
      </c>
      <c r="N92" s="97">
        <f t="shared" ca="1" si="36"/>
        <v>0</v>
      </c>
      <c r="O92" s="97">
        <f t="shared" ca="1" si="36"/>
        <v>0</v>
      </c>
      <c r="P92" s="97">
        <f t="shared" ca="1" si="36"/>
        <v>0</v>
      </c>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9"/>
      <c r="BK92" s="9"/>
      <c r="BL92" s="9"/>
      <c r="BM92" s="9"/>
    </row>
    <row r="93" spans="1:65" hidden="1" outlineLevel="1">
      <c r="A93" s="9"/>
      <c r="B93" s="118"/>
      <c r="C93" s="108">
        <f>Asset32</f>
        <v>0</v>
      </c>
      <c r="D93" s="9"/>
      <c r="E93" s="9"/>
      <c r="F93" s="20"/>
      <c r="G93" s="97">
        <f t="shared" ca="1" si="25"/>
        <v>0</v>
      </c>
      <c r="H93" s="97">
        <f t="shared" ca="1" si="25"/>
        <v>0</v>
      </c>
      <c r="I93" s="97">
        <f t="shared" ca="1" si="25"/>
        <v>0</v>
      </c>
      <c r="J93" s="97">
        <f t="shared" ca="1" si="25"/>
        <v>0</v>
      </c>
      <c r="K93" s="97">
        <f t="shared" ca="1" si="25"/>
        <v>0</v>
      </c>
      <c r="L93" s="97">
        <f t="shared" ref="L93:P93" ca="1" si="37">L42*L$7</f>
        <v>0</v>
      </c>
      <c r="M93" s="97">
        <f t="shared" ca="1" si="37"/>
        <v>0</v>
      </c>
      <c r="N93" s="97">
        <f t="shared" ca="1" si="37"/>
        <v>0</v>
      </c>
      <c r="O93" s="97">
        <f t="shared" ca="1" si="37"/>
        <v>0</v>
      </c>
      <c r="P93" s="97">
        <f t="shared" ca="1" si="37"/>
        <v>0</v>
      </c>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9"/>
      <c r="BK93" s="9"/>
      <c r="BL93" s="9"/>
      <c r="BM93" s="9"/>
    </row>
    <row r="94" spans="1:65" hidden="1" outlineLevel="1">
      <c r="A94" s="9"/>
      <c r="B94" s="118"/>
      <c r="C94" s="108">
        <f>Asset33</f>
        <v>0</v>
      </c>
      <c r="D94" s="9"/>
      <c r="E94" s="9"/>
      <c r="F94" s="20"/>
      <c r="G94" s="97">
        <f t="shared" ca="1" si="25"/>
        <v>0</v>
      </c>
      <c r="H94" s="97">
        <f t="shared" ca="1" si="25"/>
        <v>0</v>
      </c>
      <c r="I94" s="97">
        <f t="shared" ca="1" si="25"/>
        <v>0</v>
      </c>
      <c r="J94" s="97">
        <f t="shared" ca="1" si="25"/>
        <v>0</v>
      </c>
      <c r="K94" s="97">
        <f t="shared" ca="1" si="25"/>
        <v>0</v>
      </c>
      <c r="L94" s="97">
        <f t="shared" ref="L94:P94" ca="1" si="38">L43*L$7</f>
        <v>0</v>
      </c>
      <c r="M94" s="97">
        <f t="shared" ca="1" si="38"/>
        <v>0</v>
      </c>
      <c r="N94" s="97">
        <f t="shared" ca="1" si="38"/>
        <v>0</v>
      </c>
      <c r="O94" s="97">
        <f t="shared" ca="1" si="38"/>
        <v>0</v>
      </c>
      <c r="P94" s="97">
        <f t="shared" ca="1" si="38"/>
        <v>0</v>
      </c>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9"/>
      <c r="BK94" s="9"/>
      <c r="BL94" s="9"/>
      <c r="BM94" s="9"/>
    </row>
    <row r="95" spans="1:65" hidden="1" outlineLevel="1">
      <c r="A95" s="9"/>
      <c r="B95" s="118"/>
      <c r="C95" s="108">
        <f>Asset34</f>
        <v>0</v>
      </c>
      <c r="D95" s="9"/>
      <c r="E95" s="9"/>
      <c r="F95" s="20"/>
      <c r="G95" s="97">
        <f t="shared" ca="1" si="25"/>
        <v>0</v>
      </c>
      <c r="H95" s="97">
        <f t="shared" ca="1" si="25"/>
        <v>0</v>
      </c>
      <c r="I95" s="97">
        <f t="shared" ca="1" si="25"/>
        <v>0</v>
      </c>
      <c r="J95" s="97">
        <f t="shared" ca="1" si="25"/>
        <v>0</v>
      </c>
      <c r="K95" s="97">
        <f t="shared" ca="1" si="25"/>
        <v>0</v>
      </c>
      <c r="L95" s="97">
        <f t="shared" ref="L95:P95" ca="1" si="39">L44*L$7</f>
        <v>0</v>
      </c>
      <c r="M95" s="97">
        <f t="shared" ca="1" si="39"/>
        <v>0</v>
      </c>
      <c r="N95" s="97">
        <f t="shared" ca="1" si="39"/>
        <v>0</v>
      </c>
      <c r="O95" s="97">
        <f t="shared" ca="1" si="39"/>
        <v>0</v>
      </c>
      <c r="P95" s="97">
        <f t="shared" ca="1" si="39"/>
        <v>0</v>
      </c>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9"/>
      <c r="BK95" s="9"/>
      <c r="BL95" s="9"/>
      <c r="BM95" s="9"/>
    </row>
    <row r="96" spans="1:65" hidden="1" outlineLevel="1">
      <c r="A96" s="9"/>
      <c r="B96" s="118"/>
      <c r="C96" s="108">
        <f>Asset35</f>
        <v>0</v>
      </c>
      <c r="D96" s="9"/>
      <c r="E96" s="9"/>
      <c r="F96" s="20"/>
      <c r="G96" s="97">
        <f t="shared" ref="G96:K111" ca="1" si="40">G45*G$7</f>
        <v>0</v>
      </c>
      <c r="H96" s="97">
        <f t="shared" ca="1" si="40"/>
        <v>0</v>
      </c>
      <c r="I96" s="97">
        <f t="shared" ca="1" si="40"/>
        <v>0</v>
      </c>
      <c r="J96" s="97">
        <f t="shared" ca="1" si="40"/>
        <v>0</v>
      </c>
      <c r="K96" s="97">
        <f t="shared" ca="1" si="40"/>
        <v>0</v>
      </c>
      <c r="L96" s="97">
        <f t="shared" ref="L96:P96" ca="1" si="41">L45*L$7</f>
        <v>0</v>
      </c>
      <c r="M96" s="97">
        <f t="shared" ca="1" si="41"/>
        <v>0</v>
      </c>
      <c r="N96" s="97">
        <f t="shared" ca="1" si="41"/>
        <v>0</v>
      </c>
      <c r="O96" s="97">
        <f t="shared" ca="1" si="41"/>
        <v>0</v>
      </c>
      <c r="P96" s="97">
        <f t="shared" ca="1" si="41"/>
        <v>0</v>
      </c>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9"/>
      <c r="BK96" s="9"/>
      <c r="BL96" s="9"/>
      <c r="BM96" s="9"/>
    </row>
    <row r="97" spans="1:65" hidden="1" outlineLevel="1">
      <c r="A97" s="9"/>
      <c r="B97" s="118"/>
      <c r="C97" s="108">
        <f>Asset36</f>
        <v>0</v>
      </c>
      <c r="D97" s="9"/>
      <c r="E97" s="9"/>
      <c r="F97" s="20"/>
      <c r="G97" s="97">
        <f t="shared" ca="1" si="40"/>
        <v>0</v>
      </c>
      <c r="H97" s="97">
        <f t="shared" ca="1" si="40"/>
        <v>0</v>
      </c>
      <c r="I97" s="97">
        <f t="shared" ca="1" si="40"/>
        <v>0</v>
      </c>
      <c r="J97" s="97">
        <f t="shared" ca="1" si="40"/>
        <v>0</v>
      </c>
      <c r="K97" s="97">
        <f t="shared" ca="1" si="40"/>
        <v>0</v>
      </c>
      <c r="L97" s="97">
        <f t="shared" ref="L97:P97" ca="1" si="42">L46*L$7</f>
        <v>0</v>
      </c>
      <c r="M97" s="97">
        <f t="shared" ca="1" si="42"/>
        <v>0</v>
      </c>
      <c r="N97" s="97">
        <f t="shared" ca="1" si="42"/>
        <v>0</v>
      </c>
      <c r="O97" s="97">
        <f t="shared" ca="1" si="42"/>
        <v>0</v>
      </c>
      <c r="P97" s="97">
        <f t="shared" ca="1" si="42"/>
        <v>0</v>
      </c>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9"/>
      <c r="BK97" s="9"/>
      <c r="BL97" s="9"/>
      <c r="BM97" s="9"/>
    </row>
    <row r="98" spans="1:65" hidden="1" outlineLevel="1">
      <c r="A98" s="9"/>
      <c r="B98" s="118"/>
      <c r="C98" s="108">
        <f>Asset37</f>
        <v>0</v>
      </c>
      <c r="D98" s="9"/>
      <c r="E98" s="9"/>
      <c r="F98" s="20"/>
      <c r="G98" s="97">
        <f t="shared" ca="1" si="40"/>
        <v>0</v>
      </c>
      <c r="H98" s="97">
        <f t="shared" ca="1" si="40"/>
        <v>0</v>
      </c>
      <c r="I98" s="97">
        <f t="shared" ca="1" si="40"/>
        <v>0</v>
      </c>
      <c r="J98" s="97">
        <f t="shared" ca="1" si="40"/>
        <v>0</v>
      </c>
      <c r="K98" s="97">
        <f t="shared" ca="1" si="40"/>
        <v>0</v>
      </c>
      <c r="L98" s="97">
        <f t="shared" ref="L98:P98" ca="1" si="43">L47*L$7</f>
        <v>0</v>
      </c>
      <c r="M98" s="97">
        <f t="shared" ca="1" si="43"/>
        <v>0</v>
      </c>
      <c r="N98" s="97">
        <f t="shared" ca="1" si="43"/>
        <v>0</v>
      </c>
      <c r="O98" s="97">
        <f t="shared" ca="1" si="43"/>
        <v>0</v>
      </c>
      <c r="P98" s="97">
        <f t="shared" ca="1" si="43"/>
        <v>0</v>
      </c>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9"/>
      <c r="BK98" s="9"/>
      <c r="BL98" s="9"/>
      <c r="BM98" s="9"/>
    </row>
    <row r="99" spans="1:65" hidden="1" outlineLevel="1">
      <c r="A99" s="9"/>
      <c r="B99" s="118"/>
      <c r="C99" s="108">
        <f>Asset38</f>
        <v>0</v>
      </c>
      <c r="D99" s="9"/>
      <c r="E99" s="9"/>
      <c r="F99" s="20"/>
      <c r="G99" s="97">
        <f t="shared" ca="1" si="40"/>
        <v>0</v>
      </c>
      <c r="H99" s="97">
        <f t="shared" ca="1" si="40"/>
        <v>0</v>
      </c>
      <c r="I99" s="97">
        <f t="shared" ca="1" si="40"/>
        <v>0</v>
      </c>
      <c r="J99" s="97">
        <f t="shared" ca="1" si="40"/>
        <v>0</v>
      </c>
      <c r="K99" s="97">
        <f t="shared" ca="1" si="40"/>
        <v>0</v>
      </c>
      <c r="L99" s="97">
        <f t="shared" ref="L99:P99" ca="1" si="44">L48*L$7</f>
        <v>0</v>
      </c>
      <c r="M99" s="97">
        <f t="shared" ca="1" si="44"/>
        <v>0</v>
      </c>
      <c r="N99" s="97">
        <f t="shared" ca="1" si="44"/>
        <v>0</v>
      </c>
      <c r="O99" s="97">
        <f t="shared" ca="1" si="44"/>
        <v>0</v>
      </c>
      <c r="P99" s="97">
        <f t="shared" ca="1" si="44"/>
        <v>0</v>
      </c>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9"/>
      <c r="BK99" s="9"/>
      <c r="BL99" s="9"/>
      <c r="BM99" s="9"/>
    </row>
    <row r="100" spans="1:65" hidden="1" outlineLevel="1">
      <c r="A100" s="9"/>
      <c r="B100" s="118"/>
      <c r="C100" s="108">
        <f>Asset39</f>
        <v>0</v>
      </c>
      <c r="D100" s="9"/>
      <c r="E100" s="9"/>
      <c r="F100" s="20"/>
      <c r="G100" s="97">
        <f t="shared" ca="1" si="40"/>
        <v>0</v>
      </c>
      <c r="H100" s="97">
        <f t="shared" ca="1" si="40"/>
        <v>0</v>
      </c>
      <c r="I100" s="97">
        <f t="shared" ca="1" si="40"/>
        <v>0</v>
      </c>
      <c r="J100" s="97">
        <f t="shared" ca="1" si="40"/>
        <v>0</v>
      </c>
      <c r="K100" s="97">
        <f t="shared" ca="1" si="40"/>
        <v>0</v>
      </c>
      <c r="L100" s="97">
        <f t="shared" ref="L100:P100" ca="1" si="45">L49*L$7</f>
        <v>0</v>
      </c>
      <c r="M100" s="97">
        <f t="shared" ca="1" si="45"/>
        <v>0</v>
      </c>
      <c r="N100" s="97">
        <f t="shared" ca="1" si="45"/>
        <v>0</v>
      </c>
      <c r="O100" s="97">
        <f t="shared" ca="1" si="45"/>
        <v>0</v>
      </c>
      <c r="P100" s="97">
        <f t="shared" ca="1" si="45"/>
        <v>0</v>
      </c>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9"/>
      <c r="BK100" s="9"/>
      <c r="BL100" s="9"/>
      <c r="BM100" s="9"/>
    </row>
    <row r="101" spans="1:65" hidden="1" outlineLevel="1">
      <c r="A101" s="9"/>
      <c r="B101" s="118"/>
      <c r="C101" s="108">
        <f>Asset40</f>
        <v>0</v>
      </c>
      <c r="D101" s="9"/>
      <c r="E101" s="9"/>
      <c r="F101" s="20"/>
      <c r="G101" s="97">
        <f t="shared" ca="1" si="40"/>
        <v>0</v>
      </c>
      <c r="H101" s="97">
        <f t="shared" ca="1" si="40"/>
        <v>0</v>
      </c>
      <c r="I101" s="97">
        <f t="shared" ca="1" si="40"/>
        <v>0</v>
      </c>
      <c r="J101" s="97">
        <f t="shared" ca="1" si="40"/>
        <v>0</v>
      </c>
      <c r="K101" s="97">
        <f t="shared" ca="1" si="40"/>
        <v>0</v>
      </c>
      <c r="L101" s="97">
        <f t="shared" ref="L101:P101" ca="1" si="46">L50*L$7</f>
        <v>0</v>
      </c>
      <c r="M101" s="97">
        <f t="shared" ca="1" si="46"/>
        <v>0</v>
      </c>
      <c r="N101" s="97">
        <f t="shared" ca="1" si="46"/>
        <v>0</v>
      </c>
      <c r="O101" s="97">
        <f t="shared" ca="1" si="46"/>
        <v>0</v>
      </c>
      <c r="P101" s="97">
        <f t="shared" ca="1" si="46"/>
        <v>0</v>
      </c>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9"/>
      <c r="BK101" s="9"/>
      <c r="BL101" s="9"/>
      <c r="BM101" s="9"/>
    </row>
    <row r="102" spans="1:65" hidden="1" outlineLevel="1">
      <c r="A102" s="9"/>
      <c r="B102" s="118"/>
      <c r="C102" s="108">
        <f>Asset41</f>
        <v>0</v>
      </c>
      <c r="D102" s="9"/>
      <c r="E102" s="9"/>
      <c r="F102" s="20"/>
      <c r="G102" s="97">
        <f t="shared" ca="1" si="40"/>
        <v>0</v>
      </c>
      <c r="H102" s="97">
        <f t="shared" ca="1" si="40"/>
        <v>0</v>
      </c>
      <c r="I102" s="97">
        <f t="shared" ca="1" si="40"/>
        <v>0</v>
      </c>
      <c r="J102" s="97">
        <f t="shared" ca="1" si="40"/>
        <v>0</v>
      </c>
      <c r="K102" s="97">
        <f t="shared" ca="1" si="40"/>
        <v>0</v>
      </c>
      <c r="L102" s="97">
        <f t="shared" ref="L102:P102" ca="1" si="47">L51*L$7</f>
        <v>0</v>
      </c>
      <c r="M102" s="97">
        <f t="shared" ca="1" si="47"/>
        <v>0</v>
      </c>
      <c r="N102" s="97">
        <f t="shared" ca="1" si="47"/>
        <v>0</v>
      </c>
      <c r="O102" s="97">
        <f t="shared" ca="1" si="47"/>
        <v>0</v>
      </c>
      <c r="P102" s="97">
        <f t="shared" ca="1" si="47"/>
        <v>0</v>
      </c>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9"/>
      <c r="BK102" s="9"/>
      <c r="BL102" s="9"/>
      <c r="BM102" s="9"/>
    </row>
    <row r="103" spans="1:65" hidden="1" outlineLevel="1">
      <c r="A103" s="9"/>
      <c r="B103" s="118"/>
      <c r="C103" s="108">
        <f>Asset42</f>
        <v>0</v>
      </c>
      <c r="D103" s="9"/>
      <c r="E103" s="9"/>
      <c r="F103" s="20"/>
      <c r="G103" s="97">
        <f t="shared" ca="1" si="40"/>
        <v>0</v>
      </c>
      <c r="H103" s="97">
        <f t="shared" ca="1" si="40"/>
        <v>0</v>
      </c>
      <c r="I103" s="97">
        <f t="shared" ca="1" si="40"/>
        <v>0</v>
      </c>
      <c r="J103" s="97">
        <f t="shared" ca="1" si="40"/>
        <v>0</v>
      </c>
      <c r="K103" s="97">
        <f t="shared" ca="1" si="40"/>
        <v>0</v>
      </c>
      <c r="L103" s="97">
        <f t="shared" ref="L103:P103" ca="1" si="48">L52*L$7</f>
        <v>0</v>
      </c>
      <c r="M103" s="97">
        <f ca="1">M52*M$7</f>
        <v>0</v>
      </c>
      <c r="N103" s="97">
        <f t="shared" ca="1" si="48"/>
        <v>0</v>
      </c>
      <c r="O103" s="97">
        <f t="shared" ca="1" si="48"/>
        <v>0</v>
      </c>
      <c r="P103" s="97">
        <f t="shared" ca="1" si="48"/>
        <v>0</v>
      </c>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9"/>
      <c r="BK103" s="9"/>
      <c r="BL103" s="9"/>
      <c r="BM103" s="9"/>
    </row>
    <row r="104" spans="1:65" hidden="1" outlineLevel="1">
      <c r="A104" s="9"/>
      <c r="B104" s="118"/>
      <c r="C104" s="108">
        <f>Asset43</f>
        <v>0</v>
      </c>
      <c r="D104" s="9"/>
      <c r="E104" s="9"/>
      <c r="F104" s="20"/>
      <c r="G104" s="97">
        <f t="shared" ca="1" si="40"/>
        <v>0</v>
      </c>
      <c r="H104" s="97">
        <f t="shared" ca="1" si="40"/>
        <v>0</v>
      </c>
      <c r="I104" s="97">
        <f t="shared" ca="1" si="40"/>
        <v>0</v>
      </c>
      <c r="J104" s="97">
        <f t="shared" ca="1" si="40"/>
        <v>0</v>
      </c>
      <c r="K104" s="97">
        <f t="shared" ca="1" si="40"/>
        <v>0</v>
      </c>
      <c r="L104" s="97">
        <f t="shared" ref="L104:P104" ca="1" si="49">L53*L$7</f>
        <v>0</v>
      </c>
      <c r="M104" s="97">
        <f t="shared" ca="1" si="49"/>
        <v>0</v>
      </c>
      <c r="N104" s="97">
        <f t="shared" ca="1" si="49"/>
        <v>0</v>
      </c>
      <c r="O104" s="97">
        <f t="shared" ca="1" si="49"/>
        <v>0</v>
      </c>
      <c r="P104" s="97">
        <f t="shared" ca="1" si="49"/>
        <v>0</v>
      </c>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9"/>
      <c r="BK104" s="9"/>
      <c r="BL104" s="9"/>
      <c r="BM104" s="9"/>
    </row>
    <row r="105" spans="1:65" hidden="1" outlineLevel="1">
      <c r="A105" s="9"/>
      <c r="B105" s="118"/>
      <c r="C105" s="108">
        <f>Asset44</f>
        <v>0</v>
      </c>
      <c r="D105" s="9"/>
      <c r="E105" s="9"/>
      <c r="F105" s="20"/>
      <c r="G105" s="97">
        <f t="shared" ca="1" si="40"/>
        <v>0</v>
      </c>
      <c r="H105" s="97">
        <f t="shared" ca="1" si="40"/>
        <v>0</v>
      </c>
      <c r="I105" s="97">
        <f t="shared" ca="1" si="40"/>
        <v>0</v>
      </c>
      <c r="J105" s="97">
        <f t="shared" ca="1" si="40"/>
        <v>0</v>
      </c>
      <c r="K105" s="97">
        <f t="shared" ca="1" si="40"/>
        <v>0</v>
      </c>
      <c r="L105" s="97">
        <f t="shared" ref="L105:P105" ca="1" si="50">L54*L$7</f>
        <v>0</v>
      </c>
      <c r="M105" s="97">
        <f t="shared" ca="1" si="50"/>
        <v>0</v>
      </c>
      <c r="N105" s="97">
        <f t="shared" ca="1" si="50"/>
        <v>0</v>
      </c>
      <c r="O105" s="97">
        <f t="shared" ca="1" si="50"/>
        <v>0</v>
      </c>
      <c r="P105" s="97">
        <f t="shared" ca="1" si="50"/>
        <v>0</v>
      </c>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9"/>
      <c r="BK105" s="9"/>
      <c r="BL105" s="9"/>
      <c r="BM105" s="9"/>
    </row>
    <row r="106" spans="1:65" hidden="1" outlineLevel="1">
      <c r="A106" s="9"/>
      <c r="B106" s="118"/>
      <c r="C106" s="108">
        <f>Asset45</f>
        <v>0</v>
      </c>
      <c r="D106" s="9"/>
      <c r="E106" s="9"/>
      <c r="F106" s="20"/>
      <c r="G106" s="97">
        <f t="shared" ca="1" si="40"/>
        <v>0</v>
      </c>
      <c r="H106" s="97">
        <f t="shared" ca="1" si="40"/>
        <v>0</v>
      </c>
      <c r="I106" s="97">
        <f t="shared" ca="1" si="40"/>
        <v>0</v>
      </c>
      <c r="J106" s="97">
        <f t="shared" ca="1" si="40"/>
        <v>0</v>
      </c>
      <c r="K106" s="97">
        <f t="shared" ca="1" si="40"/>
        <v>0</v>
      </c>
      <c r="L106" s="97">
        <f t="shared" ref="L106:P106" ca="1" si="51">L55*L$7</f>
        <v>0</v>
      </c>
      <c r="M106" s="97">
        <f t="shared" ca="1" si="51"/>
        <v>0</v>
      </c>
      <c r="N106" s="97">
        <f t="shared" ca="1" si="51"/>
        <v>0</v>
      </c>
      <c r="O106" s="97">
        <f t="shared" ca="1" si="51"/>
        <v>0</v>
      </c>
      <c r="P106" s="97">
        <f t="shared" ca="1" si="51"/>
        <v>0</v>
      </c>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9"/>
      <c r="BK106" s="9"/>
      <c r="BL106" s="9"/>
      <c r="BM106" s="9"/>
    </row>
    <row r="107" spans="1:65" hidden="1" outlineLevel="1">
      <c r="A107" s="9"/>
      <c r="B107" s="118"/>
      <c r="C107" s="108">
        <f>Asset46</f>
        <v>0</v>
      </c>
      <c r="D107" s="9"/>
      <c r="E107" s="9"/>
      <c r="F107" s="20"/>
      <c r="G107" s="97">
        <f t="shared" ca="1" si="40"/>
        <v>0</v>
      </c>
      <c r="H107" s="97">
        <f t="shared" ca="1" si="40"/>
        <v>0</v>
      </c>
      <c r="I107" s="97">
        <f t="shared" ca="1" si="40"/>
        <v>0</v>
      </c>
      <c r="J107" s="97">
        <f t="shared" ca="1" si="40"/>
        <v>0</v>
      </c>
      <c r="K107" s="97">
        <f t="shared" ca="1" si="40"/>
        <v>0</v>
      </c>
      <c r="L107" s="97">
        <f t="shared" ref="L107:P107" ca="1" si="52">L56*L$7</f>
        <v>0</v>
      </c>
      <c r="M107" s="97">
        <f t="shared" ca="1" si="52"/>
        <v>0</v>
      </c>
      <c r="N107" s="97">
        <f t="shared" ca="1" si="52"/>
        <v>0</v>
      </c>
      <c r="O107" s="97">
        <f t="shared" ca="1" si="52"/>
        <v>0</v>
      </c>
      <c r="P107" s="97">
        <f t="shared" ca="1" si="52"/>
        <v>0</v>
      </c>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9"/>
      <c r="BK107" s="9"/>
      <c r="BL107" s="9"/>
      <c r="BM107" s="9"/>
    </row>
    <row r="108" spans="1:65" hidden="1" outlineLevel="1">
      <c r="A108" s="9"/>
      <c r="B108" s="118"/>
      <c r="C108" s="108">
        <f>Asset47</f>
        <v>0</v>
      </c>
      <c r="D108" s="9"/>
      <c r="E108" s="9"/>
      <c r="F108" s="20"/>
      <c r="G108" s="97">
        <f t="shared" ca="1" si="40"/>
        <v>0</v>
      </c>
      <c r="H108" s="97">
        <f t="shared" ca="1" si="40"/>
        <v>0</v>
      </c>
      <c r="I108" s="97">
        <f t="shared" ca="1" si="40"/>
        <v>0</v>
      </c>
      <c r="J108" s="97">
        <f t="shared" ca="1" si="40"/>
        <v>0</v>
      </c>
      <c r="K108" s="97">
        <f t="shared" ca="1" si="40"/>
        <v>0</v>
      </c>
      <c r="L108" s="97">
        <f t="shared" ref="L108:P108" ca="1" si="53">L57*L$7</f>
        <v>0</v>
      </c>
      <c r="M108" s="97">
        <f t="shared" ca="1" si="53"/>
        <v>0</v>
      </c>
      <c r="N108" s="97">
        <f t="shared" ca="1" si="53"/>
        <v>0</v>
      </c>
      <c r="O108" s="97">
        <f t="shared" ca="1" si="53"/>
        <v>0</v>
      </c>
      <c r="P108" s="97">
        <f t="shared" ca="1" si="53"/>
        <v>0</v>
      </c>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9"/>
      <c r="BK108" s="9"/>
      <c r="BL108" s="9"/>
      <c r="BM108" s="9"/>
    </row>
    <row r="109" spans="1:65" hidden="1" outlineLevel="1">
      <c r="A109" s="9"/>
      <c r="B109" s="118"/>
      <c r="C109" s="108" t="str">
        <f>Asset48</f>
        <v>Building installation</v>
      </c>
      <c r="D109" s="9"/>
      <c r="E109" s="9"/>
      <c r="F109" s="20"/>
      <c r="G109" s="97">
        <f t="shared" ca="1" si="40"/>
        <v>0</v>
      </c>
      <c r="H109" s="97">
        <f t="shared" ca="1" si="40"/>
        <v>0</v>
      </c>
      <c r="I109" s="97">
        <f t="shared" ca="1" si="40"/>
        <v>0</v>
      </c>
      <c r="J109" s="97">
        <f t="shared" ca="1" si="40"/>
        <v>0</v>
      </c>
      <c r="K109" s="97">
        <f t="shared" ca="1" si="40"/>
        <v>0</v>
      </c>
      <c r="L109" s="97">
        <f t="shared" ref="L109:P109" ca="1" si="54">L58*L$7</f>
        <v>0</v>
      </c>
      <c r="M109" s="97">
        <f t="shared" ca="1" si="54"/>
        <v>0</v>
      </c>
      <c r="N109" s="97">
        <f t="shared" ca="1" si="54"/>
        <v>0</v>
      </c>
      <c r="O109" s="97">
        <f t="shared" ca="1" si="54"/>
        <v>0</v>
      </c>
      <c r="P109" s="97">
        <f t="shared" ca="1" si="54"/>
        <v>0</v>
      </c>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9"/>
      <c r="BK109" s="9"/>
      <c r="BL109" s="9"/>
      <c r="BM109" s="9"/>
    </row>
    <row r="110" spans="1:65" hidden="1" outlineLevel="1">
      <c r="A110" s="9"/>
      <c r="B110" s="118"/>
      <c r="C110" s="108" t="str">
        <f>Asset49</f>
        <v>In-house software</v>
      </c>
      <c r="D110" s="9"/>
      <c r="E110" s="9"/>
      <c r="F110" s="20"/>
      <c r="G110" s="97">
        <f t="shared" ca="1" si="40"/>
        <v>0</v>
      </c>
      <c r="H110" s="97">
        <f t="shared" ca="1" si="40"/>
        <v>0</v>
      </c>
      <c r="I110" s="97">
        <f t="shared" ca="1" si="40"/>
        <v>0</v>
      </c>
      <c r="J110" s="97">
        <f t="shared" ca="1" si="40"/>
        <v>0</v>
      </c>
      <c r="K110" s="97">
        <f t="shared" ca="1" si="40"/>
        <v>0</v>
      </c>
      <c r="L110" s="97">
        <f t="shared" ref="L110:P110" ca="1" si="55">L59*L$7</f>
        <v>0</v>
      </c>
      <c r="M110" s="97">
        <f t="shared" ca="1" si="55"/>
        <v>0</v>
      </c>
      <c r="N110" s="97">
        <f t="shared" ca="1" si="55"/>
        <v>0</v>
      </c>
      <c r="O110" s="97">
        <f t="shared" ca="1" si="55"/>
        <v>0</v>
      </c>
      <c r="P110" s="97">
        <f t="shared" ca="1" si="55"/>
        <v>0</v>
      </c>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9"/>
      <c r="BK110" s="9"/>
      <c r="BL110" s="9"/>
      <c r="BM110" s="9"/>
    </row>
    <row r="111" spans="1:65" hidden="1" outlineLevel="1">
      <c r="A111" s="9"/>
      <c r="B111" s="118"/>
      <c r="C111" s="108" t="str">
        <f>Asset50</f>
        <v>Equity raising costs</v>
      </c>
      <c r="D111" s="9"/>
      <c r="E111" s="9"/>
      <c r="F111" s="20"/>
      <c r="G111" s="97">
        <f t="shared" ca="1" si="40"/>
        <v>0</v>
      </c>
      <c r="H111" s="97">
        <f t="shared" ca="1" si="40"/>
        <v>0</v>
      </c>
      <c r="I111" s="97">
        <f t="shared" ca="1" si="40"/>
        <v>0</v>
      </c>
      <c r="J111" s="97">
        <f t="shared" ca="1" si="40"/>
        <v>0</v>
      </c>
      <c r="K111" s="97">
        <f t="shared" ca="1" si="40"/>
        <v>0</v>
      </c>
      <c r="L111" s="97">
        <f t="shared" ref="L111:P111" ca="1" si="56">L60*L$7</f>
        <v>0</v>
      </c>
      <c r="M111" s="97">
        <f t="shared" ca="1" si="56"/>
        <v>0</v>
      </c>
      <c r="N111" s="97">
        <f t="shared" ca="1" si="56"/>
        <v>0</v>
      </c>
      <c r="O111" s="97">
        <f t="shared" ca="1" si="56"/>
        <v>0</v>
      </c>
      <c r="P111" s="97">
        <f t="shared" ca="1" si="56"/>
        <v>0</v>
      </c>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9"/>
      <c r="BK111" s="9"/>
      <c r="BL111" s="9"/>
      <c r="BM111" s="9"/>
    </row>
    <row r="112" spans="1:65" collapsed="1">
      <c r="A112" s="9"/>
      <c r="B112" s="118"/>
      <c r="C112" s="9"/>
      <c r="D112" s="9"/>
      <c r="E112" s="9"/>
      <c r="F112" s="20"/>
      <c r="G112" s="21"/>
      <c r="H112" s="21"/>
      <c r="I112" s="21"/>
      <c r="J112" s="21"/>
      <c r="K112" s="21"/>
      <c r="L112" s="22"/>
      <c r="M112" s="22"/>
      <c r="N112" s="22"/>
      <c r="O112" s="22"/>
      <c r="P112" s="22"/>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9"/>
      <c r="BK112" s="9"/>
      <c r="BL112" s="9"/>
      <c r="BM112" s="9"/>
    </row>
    <row r="113" spans="1:65">
      <c r="A113" s="610"/>
      <c r="B113" s="567" t="str">
        <f>"Asset Values ($m Real "&amp;F4&amp;")"</f>
        <v>Asset Values ($m Real 2026-27)</v>
      </c>
      <c r="C113" s="610"/>
      <c r="D113" s="610"/>
      <c r="E113" s="610"/>
      <c r="F113" s="611"/>
      <c r="G113" s="612"/>
      <c r="H113" s="612"/>
      <c r="I113" s="612"/>
      <c r="J113" s="612"/>
      <c r="K113" s="612"/>
      <c r="L113" s="612"/>
      <c r="M113" s="612"/>
      <c r="N113" s="612"/>
      <c r="O113" s="612"/>
      <c r="P113" s="612"/>
      <c r="Q113" s="612"/>
      <c r="R113" s="612"/>
      <c r="S113" s="612"/>
      <c r="T113" s="612"/>
      <c r="U113" s="612"/>
      <c r="V113" s="612"/>
      <c r="W113" s="612"/>
      <c r="X113" s="612"/>
      <c r="Y113" s="612"/>
      <c r="Z113" s="612"/>
      <c r="AA113" s="612"/>
      <c r="AB113" s="612"/>
      <c r="AC113" s="612"/>
      <c r="AD113" s="612"/>
      <c r="AE113" s="612"/>
      <c r="AF113" s="612"/>
      <c r="AG113" s="612"/>
      <c r="AH113" s="612"/>
      <c r="AI113" s="612"/>
      <c r="AJ113" s="612"/>
      <c r="AK113" s="612"/>
      <c r="AL113" s="612"/>
      <c r="AM113" s="612"/>
      <c r="AN113" s="612"/>
      <c r="AO113" s="612"/>
      <c r="AP113" s="612"/>
      <c r="AQ113" s="612"/>
      <c r="AR113" s="612"/>
      <c r="AS113" s="612"/>
      <c r="AT113" s="612"/>
      <c r="AU113" s="612"/>
      <c r="AV113" s="612"/>
      <c r="AW113" s="612"/>
      <c r="AX113" s="612"/>
      <c r="AY113" s="612"/>
      <c r="AZ113" s="612"/>
      <c r="BA113" s="612"/>
      <c r="BB113" s="612"/>
      <c r="BC113" s="612"/>
      <c r="BD113" s="612"/>
      <c r="BE113" s="612"/>
      <c r="BF113" s="612"/>
      <c r="BG113" s="612"/>
      <c r="BH113" s="612"/>
      <c r="BI113" s="612"/>
      <c r="BJ113" s="612"/>
      <c r="BK113" s="9"/>
      <c r="BL113" s="9"/>
      <c r="BM113" s="9"/>
    </row>
    <row r="114" spans="1:65">
      <c r="A114" s="116"/>
      <c r="B114" s="188"/>
      <c r="C114" s="116"/>
      <c r="D114" s="116"/>
      <c r="E114" s="116"/>
      <c r="F114" s="250"/>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16"/>
      <c r="BK114" s="116"/>
      <c r="BL114" s="116"/>
      <c r="BM114" s="116"/>
    </row>
    <row r="115" spans="1:65">
      <c r="A115" s="116"/>
      <c r="B115" s="116" t="s">
        <v>235</v>
      </c>
      <c r="C115" s="116"/>
      <c r="D115" s="116"/>
      <c r="E115" s="116"/>
      <c r="F115" s="613"/>
      <c r="G115" s="253">
        <f>G128+G141+G154+G167+G180+G193+G206+G219+G232+G245+G258+G271+G284+G297+G310+G323+G336+G349+G362+G375+G388+G401+G414+G427+G440+G453+G466+G479+G492+G505+G518+G531+G544+G557+G570+G583+G596+G609+G622+G635+G648+G661+G674+G687+G700+G713+G726+G739+G752+G765</f>
        <v>15.939580329961252</v>
      </c>
      <c r="H115" s="253">
        <f t="shared" ref="H115:K115" ca="1" si="57">H128+H141+H154+H167+H180+H193+H206+H219+H232+H245+H258+H271+H284+H297+H310+H323+H336+H349+H362+H375+H388+H401+H414+H427+H440+H453+H466+H479+H492+H505+H518+H531+H544+H557+H570+H583+H596+H609+H622+H635+H648+H661+H674+H687+H700+H713+H726+H739+H752+H765</f>
        <v>17.326768435833589</v>
      </c>
      <c r="I115" s="253">
        <f t="shared" ca="1" si="57"/>
        <v>18.500054183089475</v>
      </c>
      <c r="J115" s="253">
        <f t="shared" ca="1" si="57"/>
        <v>19.510346526089911</v>
      </c>
      <c r="K115" s="253">
        <f t="shared" ca="1" si="57"/>
        <v>18.240154970711618</v>
      </c>
      <c r="L115" s="253">
        <f t="shared" ref="L115:BI115" ca="1" si="58">L128+L141+L154+L167+L180+L193+L206+L219+L232+L245+L258+L271+L284+L297+L310+L323+L336+L349+L362+L375+L388+L401+L414+L427+L440+L453+L466+L479+L492+L505+L518+L531+L544+L557+L570+L583+L596+L609+L622+L635+L648+L661+L674+L687+L700+L713+L726+L739+L752+L765</f>
        <v>18.928239774661971</v>
      </c>
      <c r="M115" s="253">
        <f t="shared" ca="1" si="58"/>
        <v>18.536565981169083</v>
      </c>
      <c r="N115" s="253">
        <f t="shared" ca="1" si="58"/>
        <v>18.071587225557778</v>
      </c>
      <c r="O115" s="253">
        <f t="shared" ca="1" si="58"/>
        <v>17.625438735797168</v>
      </c>
      <c r="P115" s="253">
        <f t="shared" ca="1" si="58"/>
        <v>17.100261897509164</v>
      </c>
      <c r="Q115" s="253">
        <f t="shared" ca="1" si="58"/>
        <v>16.65348209448106</v>
      </c>
      <c r="R115" s="253">
        <f t="shared" ca="1" si="58"/>
        <v>16.15712442740838</v>
      </c>
      <c r="S115" s="253">
        <f t="shared" ca="1" si="58"/>
        <v>15.827297446843193</v>
      </c>
      <c r="T115" s="253">
        <f t="shared" ca="1" si="58"/>
        <v>15.510494238141726</v>
      </c>
      <c r="U115" s="253">
        <f t="shared" ca="1" si="58"/>
        <v>15.110402884889846</v>
      </c>
      <c r="V115" s="253">
        <f t="shared" ca="1" si="58"/>
        <v>14.701193280794648</v>
      </c>
      <c r="W115" s="253">
        <f t="shared" ca="1" si="58"/>
        <v>14.642020537311236</v>
      </c>
      <c r="X115" s="253">
        <f t="shared" ca="1" si="58"/>
        <v>14.583895438954562</v>
      </c>
      <c r="Y115" s="253">
        <f t="shared" ca="1" si="58"/>
        <v>14.536668911993491</v>
      </c>
      <c r="Z115" s="253">
        <f t="shared" ca="1" si="58"/>
        <v>14.491685071260532</v>
      </c>
      <c r="AA115" s="253">
        <f t="shared" ca="1" si="58"/>
        <v>14.178762197769322</v>
      </c>
      <c r="AB115" s="253">
        <f t="shared" ca="1" si="58"/>
        <v>13.335384621447833</v>
      </c>
      <c r="AC115" s="253">
        <f t="shared" ca="1" si="58"/>
        <v>13.322703578820409</v>
      </c>
      <c r="AD115" s="253">
        <f t="shared" ca="1" si="58"/>
        <v>13.307025809121535</v>
      </c>
      <c r="AE115" s="253">
        <f t="shared" ca="1" si="58"/>
        <v>13.295624886435322</v>
      </c>
      <c r="AF115" s="253">
        <f t="shared" ca="1" si="58"/>
        <v>13.284171735772468</v>
      </c>
      <c r="AG115" s="253">
        <f t="shared" ca="1" si="58"/>
        <v>13.275427567196248</v>
      </c>
      <c r="AH115" s="253">
        <f t="shared" ca="1" si="58"/>
        <v>13.275427567196248</v>
      </c>
      <c r="AI115" s="253">
        <f t="shared" ca="1" si="58"/>
        <v>13.275427567196248</v>
      </c>
      <c r="AJ115" s="253">
        <f t="shared" ca="1" si="58"/>
        <v>13.275427567196248</v>
      </c>
      <c r="AK115" s="253">
        <f t="shared" ca="1" si="58"/>
        <v>13.275427567196248</v>
      </c>
      <c r="AL115" s="253">
        <f t="shared" ca="1" si="58"/>
        <v>13.275427567196248</v>
      </c>
      <c r="AM115" s="253">
        <f t="shared" ca="1" si="58"/>
        <v>13.275427567196248</v>
      </c>
      <c r="AN115" s="253">
        <f t="shared" ca="1" si="58"/>
        <v>13.275427567196248</v>
      </c>
      <c r="AO115" s="253">
        <f t="shared" ca="1" si="58"/>
        <v>13.275427567196248</v>
      </c>
      <c r="AP115" s="253">
        <f t="shared" ca="1" si="58"/>
        <v>13.275427567196248</v>
      </c>
      <c r="AQ115" s="253">
        <f t="shared" ca="1" si="58"/>
        <v>13.275427567196248</v>
      </c>
      <c r="AR115" s="253">
        <f t="shared" ca="1" si="58"/>
        <v>13.275427567196248</v>
      </c>
      <c r="AS115" s="253">
        <f t="shared" ca="1" si="58"/>
        <v>13.275427567196248</v>
      </c>
      <c r="AT115" s="253">
        <f t="shared" ca="1" si="58"/>
        <v>13.275427567196248</v>
      </c>
      <c r="AU115" s="253">
        <f t="shared" ca="1" si="58"/>
        <v>13.275427567196248</v>
      </c>
      <c r="AV115" s="253">
        <f t="shared" ca="1" si="58"/>
        <v>13.275427567196248</v>
      </c>
      <c r="AW115" s="253">
        <f t="shared" ca="1" si="58"/>
        <v>13.275427567196248</v>
      </c>
      <c r="AX115" s="253">
        <f t="shared" ca="1" si="58"/>
        <v>13.275427567196248</v>
      </c>
      <c r="AY115" s="253">
        <f t="shared" ca="1" si="58"/>
        <v>10.632204217790976</v>
      </c>
      <c r="AZ115" s="253">
        <f t="shared" ca="1" si="58"/>
        <v>1.1634016765060782</v>
      </c>
      <c r="BA115" s="253">
        <f t="shared" ca="1" si="58"/>
        <v>0.76255128824939822</v>
      </c>
      <c r="BB115" s="253">
        <f t="shared" ca="1" si="58"/>
        <v>0.48541744239795859</v>
      </c>
      <c r="BC115" s="253">
        <f t="shared" ca="1" si="58"/>
        <v>0.29462569333060229</v>
      </c>
      <c r="BD115" s="253">
        <f t="shared" ca="1" si="58"/>
        <v>0.10846576668052421</v>
      </c>
      <c r="BE115" s="253">
        <f t="shared" ca="1" si="58"/>
        <v>0</v>
      </c>
      <c r="BF115" s="253">
        <f t="shared" ca="1" si="58"/>
        <v>0</v>
      </c>
      <c r="BG115" s="253">
        <f t="shared" ca="1" si="58"/>
        <v>0</v>
      </c>
      <c r="BH115" s="253">
        <f t="shared" ca="1" si="58"/>
        <v>0</v>
      </c>
      <c r="BI115" s="253">
        <f t="shared" ca="1" si="58"/>
        <v>0</v>
      </c>
      <c r="BJ115" s="116"/>
      <c r="BK115" s="116"/>
      <c r="BL115" s="116"/>
      <c r="BM115" s="116"/>
    </row>
    <row r="116" spans="1:65" hidden="1" outlineLevel="2">
      <c r="A116" s="116"/>
      <c r="B116" s="106" t="str">
        <f>C128</f>
        <v>Pipelines</v>
      </c>
      <c r="C116" s="614"/>
      <c r="D116" s="615" t="s">
        <v>236</v>
      </c>
      <c r="E116" s="614"/>
      <c r="F116" s="616"/>
      <c r="G116" s="617">
        <f>IF(('PTRM input'!$E$515='PTRM input'!$G$514),IF(G$3&gt;A1remlife,A1acvalue-SUM(F116:$F116),IF(A1remlife="N/A","n/a",A1acvalue/A1remlife)),'PTRM input'!G$520)</f>
        <v>12.017741612236701</v>
      </c>
      <c r="H116" s="617">
        <f>IF(('PTRM input'!$E$515='PTRM input'!$G$514),IF(H$3&gt;A1remlife,A1acvalue-SUM($F116:G116),IF(A1remlife="N/A","n/a",A1acvalue/A1remlife)),'PTRM input'!H$520)</f>
        <v>12.017741612236701</v>
      </c>
      <c r="I116" s="617">
        <f>IF(('PTRM input'!$E$515='PTRM input'!$G$514),IF(I$3&gt;A1remlife,A1acvalue-SUM($F116:H116),IF(A1remlife="N/A","n/a",A1acvalue/A1remlife)),'PTRM input'!I$520)</f>
        <v>12.017741612236701</v>
      </c>
      <c r="J116" s="617">
        <f>IF(('PTRM input'!$E$515='PTRM input'!$G$514),IF(J$3&gt;A1remlife,A1acvalue-SUM($F116:I116),IF(A1remlife="N/A","n/a",A1acvalue/A1remlife)),'PTRM input'!J$520)</f>
        <v>12.017741612236701</v>
      </c>
      <c r="K116" s="617">
        <f>IF(('PTRM input'!$E$515='PTRM input'!$G$514),IF(K$3&gt;A1remlife,A1acvalue-SUM($F116:J116),IF(A1remlife="N/A","n/a",A1acvalue/A1remlife)),'PTRM input'!K$520)</f>
        <v>12.017741612236701</v>
      </c>
      <c r="L116" s="617">
        <f>IF(('PTRM input'!$E$515='PTRM input'!$G$514),IF(L$3&gt;A1remlife,A1acvalue-SUM($F116:K116),IF(A1remlife="N/A","n/a",A1acvalue/A1remlife)),'PTRM input'!L$520)</f>
        <v>12.017741612236701</v>
      </c>
      <c r="M116" s="617">
        <f>IF(('PTRM input'!$E$515='PTRM input'!$G$514),IF(M$3&gt;A1remlife,A1acvalue-SUM($F116:L116),IF(A1remlife="N/A","n/a",A1acvalue/A1remlife)),'PTRM input'!M$520)</f>
        <v>12.017741612236701</v>
      </c>
      <c r="N116" s="617">
        <f>IF(('PTRM input'!$E$515='PTRM input'!$G$514),IF(N$3&gt;A1remlife,A1acvalue-SUM($F116:M116),IF(A1remlife="N/A","n/a",A1acvalue/A1remlife)),'PTRM input'!N$520)</f>
        <v>12.017741612236701</v>
      </c>
      <c r="O116" s="617">
        <f>IF(('PTRM input'!$E$515='PTRM input'!$G$514),IF(O$3&gt;A1remlife,A1acvalue-SUM($F116:N116),IF(A1remlife="N/A","n/a",A1acvalue/A1remlife)),'PTRM input'!O$520)</f>
        <v>12.017741612236701</v>
      </c>
      <c r="P116" s="617">
        <f>IF(('PTRM input'!$E$515='PTRM input'!$G$514),IF(P$3&gt;A1remlife,A1acvalue-SUM($F116:O116),IF(A1remlife="N/A","n/a",A1acvalue/A1remlife)),'PTRM input'!P$520)</f>
        <v>12.017741612236701</v>
      </c>
      <c r="Q116" s="617">
        <f>IF(('PTRM input'!$E$515='PTRM input'!$G$514),IF(Q$3&gt;A1remlife,A1acvalue-SUM($F116:P116),IF(A1remlife="N/A","n/a",A1acvalue/A1remlife)),'PTRM input'!Q$520)</f>
        <v>12.017741612236701</v>
      </c>
      <c r="R116" s="617">
        <f>IF(('PTRM input'!$E$515='PTRM input'!$G$514),IF(R$3&gt;A1remlife,A1acvalue-SUM($F116:Q116),IF(A1remlife="N/A","n/a",A1acvalue/A1remlife)),'PTRM input'!R$520)</f>
        <v>12.017741612236701</v>
      </c>
      <c r="S116" s="617">
        <f>IF(('PTRM input'!$E$515='PTRM input'!$G$514),IF(S$3&gt;A1remlife,A1acvalue-SUM($F116:R116),IF(A1remlife="N/A","n/a",A1acvalue/A1remlife)),'PTRM input'!S$520)</f>
        <v>12.017741612236701</v>
      </c>
      <c r="T116" s="617">
        <f>IF(('PTRM input'!$E$515='PTRM input'!$G$514),IF(T$3&gt;A1remlife,A1acvalue-SUM($F116:S116),IF(A1remlife="N/A","n/a",A1acvalue/A1remlife)),'PTRM input'!T$520)</f>
        <v>12.017741612236701</v>
      </c>
      <c r="U116" s="617">
        <f>IF(('PTRM input'!$E$515='PTRM input'!$G$514),IF(U$3&gt;A1remlife,A1acvalue-SUM($F116:T116),IF(A1remlife="N/A","n/a",A1acvalue/A1remlife)),'PTRM input'!U$520)</f>
        <v>12.017741612236701</v>
      </c>
      <c r="V116" s="617">
        <f>IF(('PTRM input'!$E$515='PTRM input'!$G$514),IF(V$3&gt;A1remlife,A1acvalue-SUM($F116:U116),IF(A1remlife="N/A","n/a",A1acvalue/A1remlife)),'PTRM input'!V$520)</f>
        <v>12.017741612236701</v>
      </c>
      <c r="W116" s="617">
        <f>IF(('PTRM input'!$E$515='PTRM input'!$G$514),IF(W$3&gt;A1remlife,A1acvalue-SUM($F116:V116),IF(A1remlife="N/A","n/a",A1acvalue/A1remlife)),'PTRM input'!W$520)</f>
        <v>12.017741612236701</v>
      </c>
      <c r="X116" s="617">
        <f>IF(('PTRM input'!$E$515='PTRM input'!$G$514),IF(X$3&gt;A1remlife,A1acvalue-SUM($F116:W116),IF(A1remlife="N/A","n/a",A1acvalue/A1remlife)),'PTRM input'!X$520)</f>
        <v>12.017741612236701</v>
      </c>
      <c r="Y116" s="617">
        <f>IF(('PTRM input'!$E$515='PTRM input'!$G$514),IF(Y$3&gt;A1remlife,A1acvalue-SUM($F116:X116),IF(A1remlife="N/A","n/a",A1acvalue/A1remlife)),'PTRM input'!Y$520)</f>
        <v>12.017741612236701</v>
      </c>
      <c r="Z116" s="617">
        <f>IF(('PTRM input'!$E$515='PTRM input'!$G$514),IF(Z$3&gt;A1remlife,A1acvalue-SUM($F116:Y116),IF(A1remlife="N/A","n/a",A1acvalue/A1remlife)),'PTRM input'!Z$520)</f>
        <v>12.017741612236701</v>
      </c>
      <c r="AA116" s="617">
        <f>IF(('PTRM input'!$E$515='PTRM input'!$G$514),IF(AA$3&gt;A1remlife,A1acvalue-SUM($F116:Z116),IF(A1remlife="N/A","n/a",A1acvalue/A1remlife)),'PTRM input'!AA$520)</f>
        <v>12.017741612236701</v>
      </c>
      <c r="AB116" s="617">
        <f>IF(('PTRM input'!$E$515='PTRM input'!$G$514),IF(AB$3&gt;A1remlife,A1acvalue-SUM($F116:AA116),IF(A1remlife="N/A","n/a",A1acvalue/A1remlife)),'PTRM input'!AB$520)</f>
        <v>12.017741612236701</v>
      </c>
      <c r="AC116" s="617">
        <f>IF(('PTRM input'!$E$515='PTRM input'!$G$514),IF(AC$3&gt;A1remlife,A1acvalue-SUM($F116:AB116),IF(A1remlife="N/A","n/a",A1acvalue/A1remlife)),'PTRM input'!AC$520)</f>
        <v>12.017741612236701</v>
      </c>
      <c r="AD116" s="617">
        <f>IF(('PTRM input'!$E$515='PTRM input'!$G$514),IF(AD$3&gt;A1remlife,A1acvalue-SUM($F116:AC116),IF(A1remlife="N/A","n/a",A1acvalue/A1remlife)),'PTRM input'!AD$520)</f>
        <v>12.017741612236701</v>
      </c>
      <c r="AE116" s="617">
        <f>IF(('PTRM input'!$E$515='PTRM input'!$G$514),IF(AE$3&gt;A1remlife,A1acvalue-SUM($F116:AD116),IF(A1remlife="N/A","n/a",A1acvalue/A1remlife)),'PTRM input'!AE$520)</f>
        <v>12.017741612236701</v>
      </c>
      <c r="AF116" s="617">
        <f>IF(('PTRM input'!$E$515='PTRM input'!$G$514),IF(AF$3&gt;A1remlife,A1acvalue-SUM($F116:AE116),IF(A1remlife="N/A","n/a",A1acvalue/A1remlife)),'PTRM input'!AF$520)</f>
        <v>12.017741612236701</v>
      </c>
      <c r="AG116" s="617">
        <f>IF(('PTRM input'!$E$515='PTRM input'!$G$514),IF(AG$3&gt;A1remlife,A1acvalue-SUM($F116:AF116),IF(A1remlife="N/A","n/a",A1acvalue/A1remlife)),'PTRM input'!AG$520)</f>
        <v>12.017741612236701</v>
      </c>
      <c r="AH116" s="617">
        <f>IF(('PTRM input'!$E$515='PTRM input'!$G$514),IF(AH$3&gt;A1remlife,A1acvalue-SUM($F116:AG116),IF(A1remlife="N/A","n/a",A1acvalue/A1remlife)),'PTRM input'!AH$520)</f>
        <v>12.017741612236701</v>
      </c>
      <c r="AI116" s="617">
        <f>IF(('PTRM input'!$E$515='PTRM input'!$G$514),IF(AI$3&gt;A1remlife,A1acvalue-SUM($F116:AH116),IF(A1remlife="N/A","n/a",A1acvalue/A1remlife)),'PTRM input'!AI$520)</f>
        <v>12.017741612236701</v>
      </c>
      <c r="AJ116" s="617">
        <f>IF(('PTRM input'!$E$515='PTRM input'!$G$514),IF(AJ$3&gt;A1remlife,A1acvalue-SUM($F116:AI116),IF(A1remlife="N/A","n/a",A1acvalue/A1remlife)),'PTRM input'!AJ$520)</f>
        <v>12.017741612236701</v>
      </c>
      <c r="AK116" s="617">
        <f>IF(('PTRM input'!$E$515='PTRM input'!$G$514),IF(AK$3&gt;A1remlife,A1acvalue-SUM($F116:AJ116),IF(A1remlife="N/A","n/a",A1acvalue/A1remlife)),'PTRM input'!AK$520)</f>
        <v>12.017741612236701</v>
      </c>
      <c r="AL116" s="617">
        <f>IF(('PTRM input'!$E$515='PTRM input'!$G$514),IF(AL$3&gt;A1remlife,A1acvalue-SUM($F116:AK116),IF(A1remlife="N/A","n/a",A1acvalue/A1remlife)),'PTRM input'!AL$520)</f>
        <v>12.017741612236701</v>
      </c>
      <c r="AM116" s="617">
        <f>IF(('PTRM input'!$E$515='PTRM input'!$G$514),IF(AM$3&gt;A1remlife,A1acvalue-SUM($F116:AL116),IF(A1remlife="N/A","n/a",A1acvalue/A1remlife)),'PTRM input'!AM$520)</f>
        <v>12.017741612236701</v>
      </c>
      <c r="AN116" s="617">
        <f>IF(('PTRM input'!$E$515='PTRM input'!$G$514),IF(AN$3&gt;A1remlife,A1acvalue-SUM($F116:AM116),IF(A1remlife="N/A","n/a",A1acvalue/A1remlife)),'PTRM input'!AN$520)</f>
        <v>12.017741612236701</v>
      </c>
      <c r="AO116" s="617">
        <f>IF(('PTRM input'!$E$515='PTRM input'!$G$514),IF(AO$3&gt;A1remlife,A1acvalue-SUM($F116:AN116),IF(A1remlife="N/A","n/a",A1acvalue/A1remlife)),'PTRM input'!AO$520)</f>
        <v>12.017741612236701</v>
      </c>
      <c r="AP116" s="617">
        <f>IF(('PTRM input'!$E$515='PTRM input'!$G$514),IF(AP$3&gt;A1remlife,A1acvalue-SUM($F116:AO116),IF(A1remlife="N/A","n/a",A1acvalue/A1remlife)),'PTRM input'!AP$520)</f>
        <v>12.017741612236701</v>
      </c>
      <c r="AQ116" s="617">
        <f>IF(('PTRM input'!$E$515='PTRM input'!$G$514),IF(AQ$3&gt;A1remlife,A1acvalue-SUM($F116:AP116),IF(A1remlife="N/A","n/a",A1acvalue/A1remlife)),'PTRM input'!AQ$520)</f>
        <v>12.017741612236701</v>
      </c>
      <c r="AR116" s="617">
        <f>IF(('PTRM input'!$E$515='PTRM input'!$G$514),IF(AR$3&gt;A1remlife,A1acvalue-SUM($F116:AQ116),IF(A1remlife="N/A","n/a",A1acvalue/A1remlife)),'PTRM input'!AR$520)</f>
        <v>12.017741612236701</v>
      </c>
      <c r="AS116" s="617">
        <f>IF(('PTRM input'!$E$515='PTRM input'!$G$514),IF(AS$3&gt;A1remlife,A1acvalue-SUM($F116:AR116),IF(A1remlife="N/A","n/a",A1acvalue/A1remlife)),'PTRM input'!AS$520)</f>
        <v>12.017741612236701</v>
      </c>
      <c r="AT116" s="617">
        <f>IF(('PTRM input'!$E$515='PTRM input'!$G$514),IF(AT$3&gt;A1remlife,A1acvalue-SUM($F116:AS116),IF(A1remlife="N/A","n/a",A1acvalue/A1remlife)),'PTRM input'!AT$520)</f>
        <v>12.017741612236701</v>
      </c>
      <c r="AU116" s="617">
        <f>IF(('PTRM input'!$E$515='PTRM input'!$G$514),IF(AU$3&gt;A1remlife,A1acvalue-SUM($F116:AT116),IF(A1remlife="N/A","n/a",A1acvalue/A1remlife)),'PTRM input'!AU$520)</f>
        <v>12.017741612236701</v>
      </c>
      <c r="AV116" s="617">
        <f>IF(('PTRM input'!$E$515='PTRM input'!$G$514),IF(AV$3&gt;A1remlife,A1acvalue-SUM($F116:AU116),IF(A1remlife="N/A","n/a",A1acvalue/A1remlife)),'PTRM input'!AV$520)</f>
        <v>12.017741612236701</v>
      </c>
      <c r="AW116" s="617">
        <f>IF(('PTRM input'!$E$515='PTRM input'!$G$514),IF(AW$3&gt;A1remlife,A1acvalue-SUM($F116:AV116),IF(A1remlife="N/A","n/a",A1acvalue/A1remlife)),'PTRM input'!AW$520)</f>
        <v>12.017741612236701</v>
      </c>
      <c r="AX116" s="617">
        <f>IF(('PTRM input'!$E$515='PTRM input'!$G$514),IF(AX$3&gt;A1remlife,A1acvalue-SUM($F116:AW116),IF(A1remlife="N/A","n/a",A1acvalue/A1remlife)),'PTRM input'!AX$520)</f>
        <v>12.017741612236701</v>
      </c>
      <c r="AY116" s="617">
        <f>IF(('PTRM input'!$E$515='PTRM input'!$G$514),IF(AY$3&gt;A1remlife,A1acvalue-SUM($F116:AX116),IF(A1remlife="N/A","n/a",A1acvalue/A1remlife)),'PTRM input'!AY$520)</f>
        <v>9.3745182628314296</v>
      </c>
      <c r="AZ116" s="617">
        <f>IF(('PTRM input'!$E$515='PTRM input'!$G$514),IF(AZ$3&gt;A1remlife,A1acvalue-SUM($F116:AY116),IF(A1remlife="N/A","n/a",A1acvalue/A1remlife)),'PTRM input'!AZ$520)</f>
        <v>0</v>
      </c>
      <c r="BA116" s="617">
        <f>IF(('PTRM input'!$E$515='PTRM input'!$G$514),IF(BA$3&gt;A1remlife,A1acvalue-SUM($F116:AZ116),IF(A1remlife="N/A","n/a",A1acvalue/A1remlife)),'PTRM input'!BA$520)</f>
        <v>0</v>
      </c>
      <c r="BB116" s="617">
        <f>IF(('PTRM input'!$E$515='PTRM input'!$G$514),IF(BB$3&gt;A1remlife,A1acvalue-SUM($F116:BA116),IF(A1remlife="N/A","n/a",A1acvalue/A1remlife)),'PTRM input'!BB$520)</f>
        <v>0</v>
      </c>
      <c r="BC116" s="617">
        <f>IF(('PTRM input'!$E$515='PTRM input'!$G$514),IF(BC$3&gt;A1remlife,A1acvalue-SUM($F116:BB116),IF(A1remlife="N/A","n/a",A1acvalue/A1remlife)),'PTRM input'!BC$520)</f>
        <v>0</v>
      </c>
      <c r="BD116" s="617">
        <f>IF(('PTRM input'!$E$515='PTRM input'!$G$514),IF(BD$3&gt;A1remlife,A1acvalue-SUM($F116:BC116),IF(A1remlife="N/A","n/a",A1acvalue/A1remlife)),'PTRM input'!BD$520)</f>
        <v>0</v>
      </c>
      <c r="BE116" s="617">
        <f>IF(('PTRM input'!$E$515='PTRM input'!$G$514),IF(BE$3&gt;A1remlife,A1acvalue-SUM($F116:BD116),IF(A1remlife="N/A","n/a",A1acvalue/A1remlife)),'PTRM input'!BE$520)</f>
        <v>0</v>
      </c>
      <c r="BF116" s="617">
        <f>IF(('PTRM input'!$E$515='PTRM input'!$G$514),IF(BF$3&gt;A1remlife,A1acvalue-SUM($F116:BE116),IF(A1remlife="N/A","n/a",A1acvalue/A1remlife)),'PTRM input'!BF$520)</f>
        <v>0</v>
      </c>
      <c r="BG116" s="617">
        <f>IF(('PTRM input'!$E$515='PTRM input'!$G$514),IF(BG$3&gt;A1remlife,A1acvalue-SUM($F116:BF116),IF(A1remlife="N/A","n/a",A1acvalue/A1remlife)),'PTRM input'!BG$520)</f>
        <v>0</v>
      </c>
      <c r="BH116" s="617">
        <f>IF(('PTRM input'!$E$515='PTRM input'!$G$514),IF(BH$3&gt;A1remlife,A1acvalue-SUM($F116:BG116),IF(A1remlife="N/A","n/a",A1acvalue/A1remlife)),'PTRM input'!BH$520)</f>
        <v>0</v>
      </c>
      <c r="BI116" s="617">
        <f>IF(('PTRM input'!$E$515='PTRM input'!$G$514),IF(BI$3&gt;A1remlife,A1acvalue-SUM($F116:BH116),IF(A1remlife="N/A","n/a",A1acvalue/A1remlife)),'PTRM input'!BI$520)</f>
        <v>0</v>
      </c>
      <c r="BJ116" s="116"/>
      <c r="BK116" s="116"/>
      <c r="BL116" s="116"/>
      <c r="BM116" s="116"/>
    </row>
    <row r="117" spans="1:65" ht="12.75" hidden="1" customHeight="1" outlineLevel="2">
      <c r="A117" s="116"/>
      <c r="B117" s="19"/>
      <c r="C117" s="18"/>
      <c r="D117" s="760" t="s">
        <v>237</v>
      </c>
      <c r="E117" s="86">
        <v>0</v>
      </c>
      <c r="F117" s="259"/>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433"/>
      <c r="AF117" s="433"/>
      <c r="AG117" s="433"/>
      <c r="AH117" s="433"/>
      <c r="AI117" s="433"/>
      <c r="AJ117" s="433"/>
      <c r="AK117" s="433"/>
      <c r="AL117" s="433"/>
      <c r="AM117" s="433"/>
      <c r="AN117" s="433"/>
      <c r="AO117" s="433"/>
      <c r="AP117" s="433"/>
      <c r="AQ117" s="433"/>
      <c r="AR117" s="433"/>
      <c r="AS117" s="433"/>
      <c r="AT117" s="433"/>
      <c r="AU117" s="433"/>
      <c r="AV117" s="433"/>
      <c r="AW117" s="433"/>
      <c r="AX117" s="433"/>
      <c r="AY117" s="433"/>
      <c r="AZ117" s="433"/>
      <c r="BA117" s="433"/>
      <c r="BB117" s="433"/>
      <c r="BC117" s="433"/>
      <c r="BD117" s="433"/>
      <c r="BE117" s="433"/>
      <c r="BF117" s="433"/>
      <c r="BG117" s="433"/>
      <c r="BH117" s="433"/>
      <c r="BI117" s="433"/>
      <c r="BJ117" s="116"/>
      <c r="BK117" s="116"/>
      <c r="BL117" s="116"/>
      <c r="BM117" s="116"/>
    </row>
    <row r="118" spans="1:65" hidden="1" outlineLevel="2">
      <c r="A118" s="116"/>
      <c r="B118" s="19"/>
      <c r="C118" s="18"/>
      <c r="D118" s="760"/>
      <c r="E118" s="86">
        <v>1</v>
      </c>
      <c r="F118" s="259"/>
      <c r="G118" s="618"/>
      <c r="H118" s="433">
        <f ca="1">IF(A1stdlife="n/a","n/a",IF(H$3&gt;(A1stdlife+$E118),('PTRM input'!$G$385*(1+rvanilla01)^0.5)-SUM(G118:$G118),('PTRM input'!$G$385*(1+rvanilla01)^0.5)/A1stdlife))</f>
        <v>0.42867512380487316</v>
      </c>
      <c r="I118" s="433">
        <f ca="1">IF(A1stdlife="n/a","n/a",IF(I$3&gt;(A1stdlife+$E118),('PTRM input'!$G$385*(1+rvanilla01)^0.5)-SUM($G118:H118),('PTRM input'!$G$385*(1+rvanilla01)^0.5)/A1stdlife))</f>
        <v>0.42867512380487316</v>
      </c>
      <c r="J118" s="433">
        <f ca="1">IF(A1stdlife="n/a","n/a",IF(J$3&gt;(A1stdlife+$E118),('PTRM input'!$G$385*(1+rvanilla01)^0.5)-SUM($G118:I118),('PTRM input'!$G$385*(1+rvanilla01)^0.5)/A1stdlife))</f>
        <v>0.42867512380487316</v>
      </c>
      <c r="K118" s="433">
        <f ca="1">IF(A1stdlife="n/a","n/a",IF(K$3&gt;(A1stdlife+$E118),('PTRM input'!$G$385*(1+rvanilla01)^0.5)-SUM($G118:J118),('PTRM input'!$G$385*(1+rvanilla01)^0.5)/A1stdlife))</f>
        <v>0.42867512380487316</v>
      </c>
      <c r="L118" s="433">
        <f ca="1">IF(A1stdlife="n/a","n/a",IF(L$3&gt;(A1stdlife+$E118),('PTRM input'!$G$385*(1+rvanilla01)^0.5)-SUM($G118:K118),('PTRM input'!$G$385*(1+rvanilla01)^0.5)/A1stdlife))</f>
        <v>0.42867512380487316</v>
      </c>
      <c r="M118" s="433">
        <f ca="1">IF(A1stdlife="n/a","n/a",IF(M$3&gt;(A1stdlife+$E118),('PTRM input'!$G$385*(1+rvanilla01)^0.5)-SUM($G118:L118),('PTRM input'!$G$385*(1+rvanilla01)^0.5)/A1stdlife))</f>
        <v>0.42867512380487316</v>
      </c>
      <c r="N118" s="433">
        <f ca="1">IF(A1stdlife="n/a","n/a",IF(N$3&gt;(A1stdlife+$E118),('PTRM input'!$G$385*(1+rvanilla01)^0.5)-SUM($G118:M118),('PTRM input'!$G$385*(1+rvanilla01)^0.5)/A1stdlife))</f>
        <v>0.42867512380487316</v>
      </c>
      <c r="O118" s="433">
        <f ca="1">IF(A1stdlife="n/a","n/a",IF(O$3&gt;(A1stdlife+$E118),('PTRM input'!$G$385*(1+rvanilla01)^0.5)-SUM($G118:N118),('PTRM input'!$G$385*(1+rvanilla01)^0.5)/A1stdlife))</f>
        <v>0.42867512380487316</v>
      </c>
      <c r="P118" s="433">
        <f ca="1">IF(A1stdlife="n/a","n/a",IF(P$3&gt;(A1stdlife+$E118),('PTRM input'!$G$385*(1+rvanilla01)^0.5)-SUM($G118:O118),('PTRM input'!$G$385*(1+rvanilla01)^0.5)/A1stdlife))</f>
        <v>0.42867512380487316</v>
      </c>
      <c r="Q118" s="433">
        <f ca="1">IF(A1stdlife="n/a","n/a",IF(Q$3&gt;(A1stdlife+$E118),('PTRM input'!$G$385*(1+rvanilla01)^0.5)-SUM($G118:P118),('PTRM input'!$G$385*(1+rvanilla01)^0.5)/A1stdlife))</f>
        <v>0.42867512380487316</v>
      </c>
      <c r="R118" s="433">
        <f ca="1">IF(A1stdlife="n/a","n/a",IF(R$3&gt;(A1stdlife+$E118),('PTRM input'!$G$385*(1+rvanilla01)^0.5)-SUM($G118:Q118),('PTRM input'!$G$385*(1+rvanilla01)^0.5)/A1stdlife))</f>
        <v>0.42867512380487316</v>
      </c>
      <c r="S118" s="433">
        <f ca="1">IF(A1stdlife="n/a","n/a",IF(S$3&gt;(A1stdlife+$E118),('PTRM input'!$G$385*(1+rvanilla01)^0.5)-SUM($G118:R118),('PTRM input'!$G$385*(1+rvanilla01)^0.5)/A1stdlife))</f>
        <v>0.42867512380487316</v>
      </c>
      <c r="T118" s="433">
        <f ca="1">IF(A1stdlife="n/a","n/a",IF(T$3&gt;(A1stdlife+$E118),('PTRM input'!$G$385*(1+rvanilla01)^0.5)-SUM($G118:S118),('PTRM input'!$G$385*(1+rvanilla01)^0.5)/A1stdlife))</f>
        <v>0.42867512380487316</v>
      </c>
      <c r="U118" s="433">
        <f ca="1">IF(A1stdlife="n/a","n/a",IF(U$3&gt;(A1stdlife+$E118),('PTRM input'!$G$385*(1+rvanilla01)^0.5)-SUM($G118:T118),('PTRM input'!$G$385*(1+rvanilla01)^0.5)/A1stdlife))</f>
        <v>0.42867512380487316</v>
      </c>
      <c r="V118" s="433">
        <f ca="1">IF(A1stdlife="n/a","n/a",IF(V$3&gt;(A1stdlife+$E118),('PTRM input'!$G$385*(1+rvanilla01)^0.5)-SUM($G118:U118),('PTRM input'!$G$385*(1+rvanilla01)^0.5)/A1stdlife))</f>
        <v>0.42867512380487316</v>
      </c>
      <c r="W118" s="433">
        <f ca="1">IF(A1stdlife="n/a","n/a",IF(W$3&gt;(A1stdlife+$E118),('PTRM input'!$G$385*(1+rvanilla01)^0.5)-SUM($G118:V118),('PTRM input'!$G$385*(1+rvanilla01)^0.5)/A1stdlife))</f>
        <v>0.42867512380487316</v>
      </c>
      <c r="X118" s="433">
        <f ca="1">IF(A1stdlife="n/a","n/a",IF(X$3&gt;(A1stdlife+$E118),('PTRM input'!$G$385*(1+rvanilla01)^0.5)-SUM($G118:W118),('PTRM input'!$G$385*(1+rvanilla01)^0.5)/A1stdlife))</f>
        <v>0.42867512380487316</v>
      </c>
      <c r="Y118" s="433">
        <f ca="1">IF(A1stdlife="n/a","n/a",IF(Y$3&gt;(A1stdlife+$E118),('PTRM input'!$G$385*(1+rvanilla01)^0.5)-SUM($G118:X118),('PTRM input'!$G$385*(1+rvanilla01)^0.5)/A1stdlife))</f>
        <v>0.42867512380487316</v>
      </c>
      <c r="Z118" s="433">
        <f ca="1">IF(A1stdlife="n/a","n/a",IF(Z$3&gt;(A1stdlife+$E118),('PTRM input'!$G$385*(1+rvanilla01)^0.5)-SUM($G118:Y118),('PTRM input'!$G$385*(1+rvanilla01)^0.5)/A1stdlife))</f>
        <v>0.42867512380487316</v>
      </c>
      <c r="AA118" s="433">
        <f ca="1">IF(A1stdlife="n/a","n/a",IF(AA$3&gt;(A1stdlife+$E118),('PTRM input'!$G$385*(1+rvanilla01)^0.5)-SUM($G118:Z118),('PTRM input'!$G$385*(1+rvanilla01)^0.5)/A1stdlife))</f>
        <v>0.42867512380487316</v>
      </c>
      <c r="AB118" s="433">
        <f ca="1">IF(A1stdlife="n/a","n/a",IF(AB$3&gt;(A1stdlife+$E118),('PTRM input'!$G$385*(1+rvanilla01)^0.5)-SUM($G118:AA118),('PTRM input'!$G$385*(1+rvanilla01)^0.5)/A1stdlife))</f>
        <v>0.42867512380487316</v>
      </c>
      <c r="AC118" s="433">
        <f ca="1">IF(A1stdlife="n/a","n/a",IF(AC$3&gt;(A1stdlife+$E118),('PTRM input'!$G$385*(1+rvanilla01)^0.5)-SUM($G118:AB118),('PTRM input'!$G$385*(1+rvanilla01)^0.5)/A1stdlife))</f>
        <v>0.42867512380487316</v>
      </c>
      <c r="AD118" s="433">
        <f ca="1">IF(A1stdlife="n/a","n/a",IF(AD$3&gt;(A1stdlife+$E118),('PTRM input'!$G$385*(1+rvanilla01)^0.5)-SUM($G118:AC118),('PTRM input'!$G$385*(1+rvanilla01)^0.5)/A1stdlife))</f>
        <v>0.42867512380487316</v>
      </c>
      <c r="AE118" s="433">
        <f ca="1">IF(A1stdlife="n/a","n/a",IF(AE$3&gt;(A1stdlife+$E118),('PTRM input'!$G$385*(1+rvanilla01)^0.5)-SUM($G118:AD118),('PTRM input'!$G$385*(1+rvanilla01)^0.5)/A1stdlife))</f>
        <v>0.42867512380487316</v>
      </c>
      <c r="AF118" s="433">
        <f ca="1">IF(A1stdlife="n/a","n/a",IF(AF$3&gt;(A1stdlife+$E118),('PTRM input'!$G$385*(1+rvanilla01)^0.5)-SUM($G118:AE118),('PTRM input'!$G$385*(1+rvanilla01)^0.5)/A1stdlife))</f>
        <v>0.42867512380487316</v>
      </c>
      <c r="AG118" s="433">
        <f ca="1">IF(A1stdlife="n/a","n/a",IF(AG$3&gt;(A1stdlife+$E118),('PTRM input'!$G$385*(1+rvanilla01)^0.5)-SUM($G118:AF118),('PTRM input'!$G$385*(1+rvanilla01)^0.5)/A1stdlife))</f>
        <v>0.42867512380487316</v>
      </c>
      <c r="AH118" s="433">
        <f ca="1">IF(A1stdlife="n/a","n/a",IF(AH$3&gt;(A1stdlife+$E118),('PTRM input'!$G$385*(1+rvanilla01)^0.5)-SUM($G118:AG118),('PTRM input'!$G$385*(1+rvanilla01)^0.5)/A1stdlife))</f>
        <v>0.42867512380487316</v>
      </c>
      <c r="AI118" s="433">
        <f ca="1">IF(A1stdlife="n/a","n/a",IF(AI$3&gt;(A1stdlife+$E118),('PTRM input'!$G$385*(1+rvanilla01)^0.5)-SUM($G118:AH118),('PTRM input'!$G$385*(1+rvanilla01)^0.5)/A1stdlife))</f>
        <v>0.42867512380487316</v>
      </c>
      <c r="AJ118" s="433">
        <f ca="1">IF(A1stdlife="n/a","n/a",IF(AJ$3&gt;(A1stdlife+$E118),('PTRM input'!$G$385*(1+rvanilla01)^0.5)-SUM($G118:AI118),('PTRM input'!$G$385*(1+rvanilla01)^0.5)/A1stdlife))</f>
        <v>0.42867512380487316</v>
      </c>
      <c r="AK118" s="433">
        <f ca="1">IF(A1stdlife="n/a","n/a",IF(AK$3&gt;(A1stdlife+$E118),('PTRM input'!$G$385*(1+rvanilla01)^0.5)-SUM($G118:AJ118),('PTRM input'!$G$385*(1+rvanilla01)^0.5)/A1stdlife))</f>
        <v>0.42867512380487316</v>
      </c>
      <c r="AL118" s="433">
        <f ca="1">IF(A1stdlife="n/a","n/a",IF(AL$3&gt;(A1stdlife+$E118),('PTRM input'!$G$385*(1+rvanilla01)^0.5)-SUM($G118:AK118),('PTRM input'!$G$385*(1+rvanilla01)^0.5)/A1stdlife))</f>
        <v>0.42867512380487316</v>
      </c>
      <c r="AM118" s="433">
        <f ca="1">IF(A1stdlife="n/a","n/a",IF(AM$3&gt;(A1stdlife+$E118),('PTRM input'!$G$385*(1+rvanilla01)^0.5)-SUM($G118:AL118),('PTRM input'!$G$385*(1+rvanilla01)^0.5)/A1stdlife))</f>
        <v>0.42867512380487316</v>
      </c>
      <c r="AN118" s="433">
        <f ca="1">IF(A1stdlife="n/a","n/a",IF(AN$3&gt;(A1stdlife+$E118),('PTRM input'!$G$385*(1+rvanilla01)^0.5)-SUM($G118:AM118),('PTRM input'!$G$385*(1+rvanilla01)^0.5)/A1stdlife))</f>
        <v>0.42867512380487316</v>
      </c>
      <c r="AO118" s="433">
        <f ca="1">IF(A1stdlife="n/a","n/a",IF(AO$3&gt;(A1stdlife+$E118),('PTRM input'!$G$385*(1+rvanilla01)^0.5)-SUM($G118:AN118),('PTRM input'!$G$385*(1+rvanilla01)^0.5)/A1stdlife))</f>
        <v>0.42867512380487316</v>
      </c>
      <c r="AP118" s="433">
        <f ca="1">IF(A1stdlife="n/a","n/a",IF(AP$3&gt;(A1stdlife+$E118),('PTRM input'!$G$385*(1+rvanilla01)^0.5)-SUM($G118:AO118),('PTRM input'!$G$385*(1+rvanilla01)^0.5)/A1stdlife))</f>
        <v>0.42867512380487316</v>
      </c>
      <c r="AQ118" s="433">
        <f ca="1">IF(A1stdlife="n/a","n/a",IF(AQ$3&gt;(A1stdlife+$E118),('PTRM input'!$G$385*(1+rvanilla01)^0.5)-SUM($G118:AP118),('PTRM input'!$G$385*(1+rvanilla01)^0.5)/A1stdlife))</f>
        <v>0.42867512380487316</v>
      </c>
      <c r="AR118" s="433">
        <f ca="1">IF(A1stdlife="n/a","n/a",IF(AR$3&gt;(A1stdlife+$E118),('PTRM input'!$G$385*(1+rvanilla01)^0.5)-SUM($G118:AQ118),('PTRM input'!$G$385*(1+rvanilla01)^0.5)/A1stdlife))</f>
        <v>0.42867512380487316</v>
      </c>
      <c r="AS118" s="433">
        <f ca="1">IF(A1stdlife="n/a","n/a",IF(AS$3&gt;(A1stdlife+$E118),('PTRM input'!$G$385*(1+rvanilla01)^0.5)-SUM($G118:AR118),('PTRM input'!$G$385*(1+rvanilla01)^0.5)/A1stdlife))</f>
        <v>0.42867512380487316</v>
      </c>
      <c r="AT118" s="433">
        <f ca="1">IF(A1stdlife="n/a","n/a",IF(AT$3&gt;(A1stdlife+$E118),('PTRM input'!$G$385*(1+rvanilla01)^0.5)-SUM($G118:AS118),('PTRM input'!$G$385*(1+rvanilla01)^0.5)/A1stdlife))</f>
        <v>0.42867512380487316</v>
      </c>
      <c r="AU118" s="433">
        <f ca="1">IF(A1stdlife="n/a","n/a",IF(AU$3&gt;(A1stdlife+$E118),('PTRM input'!$G$385*(1+rvanilla01)^0.5)-SUM($G118:AT118),('PTRM input'!$G$385*(1+rvanilla01)^0.5)/A1stdlife))</f>
        <v>0.42867512380487316</v>
      </c>
      <c r="AV118" s="433">
        <f ca="1">IF(A1stdlife="n/a","n/a",IF(AV$3&gt;(A1stdlife+$E118),('PTRM input'!$G$385*(1+rvanilla01)^0.5)-SUM($G118:AU118),('PTRM input'!$G$385*(1+rvanilla01)^0.5)/A1stdlife))</f>
        <v>0.42867512380487316</v>
      </c>
      <c r="AW118" s="433">
        <f ca="1">IF(A1stdlife="n/a","n/a",IF(AW$3&gt;(A1stdlife+$E118),('PTRM input'!$G$385*(1+rvanilla01)^0.5)-SUM($G118:AV118),('PTRM input'!$G$385*(1+rvanilla01)^0.5)/A1stdlife))</f>
        <v>0.42867512380487316</v>
      </c>
      <c r="AX118" s="433">
        <f ca="1">IF(A1stdlife="n/a","n/a",IF(AX$3&gt;(A1stdlife+$E118),('PTRM input'!$G$385*(1+rvanilla01)^0.5)-SUM($G118:AW118),('PTRM input'!$G$385*(1+rvanilla01)^0.5)/A1stdlife))</f>
        <v>0.42867512380487316</v>
      </c>
      <c r="AY118" s="433">
        <f ca="1">IF(A1stdlife="n/a","n/a",IF(AY$3&gt;(A1stdlife+$E118),('PTRM input'!$G$385*(1+rvanilla01)^0.5)-SUM($G118:AX118),('PTRM input'!$G$385*(1+rvanilla01)^0.5)/A1stdlife))</f>
        <v>0.42867512380487316</v>
      </c>
      <c r="AZ118" s="433">
        <f ca="1">IF(A1stdlife="n/a","n/a",IF(AZ$3&gt;(A1stdlife+$E118),('PTRM input'!$G$385*(1+rvanilla01)^0.5)-SUM($G118:AY118),('PTRM input'!$G$385*(1+rvanilla01)^0.5)/A1stdlife))</f>
        <v>0.33439084535140395</v>
      </c>
      <c r="BA118" s="433">
        <f ca="1">IF(A1stdlife="n/a","n/a",IF(BA$3&gt;(A1stdlife+$E118),('PTRM input'!$G$385*(1+rvanilla01)^0.5)-SUM($G118:AZ118),('PTRM input'!$G$385*(1+rvanilla01)^0.5)/A1stdlife))</f>
        <v>0</v>
      </c>
      <c r="BB118" s="433">
        <f ca="1">IF(A1stdlife="n/a","n/a",IF(BB$3&gt;(A1stdlife+$E118),('PTRM input'!$G$385*(1+rvanilla01)^0.5)-SUM($G118:BA118),('PTRM input'!$G$385*(1+rvanilla01)^0.5)/A1stdlife))</f>
        <v>0</v>
      </c>
      <c r="BC118" s="433">
        <f ca="1">IF(A1stdlife="n/a","n/a",IF(BC$3&gt;(A1stdlife+$E118),('PTRM input'!$G$385*(1+rvanilla01)^0.5)-SUM($G118:BB118),('PTRM input'!$G$385*(1+rvanilla01)^0.5)/A1stdlife))</f>
        <v>0</v>
      </c>
      <c r="BD118" s="433">
        <f ca="1">IF(A1stdlife="n/a","n/a",IF(BD$3&gt;(A1stdlife+$E118),('PTRM input'!$G$385*(1+rvanilla01)^0.5)-SUM($G118:BC118),('PTRM input'!$G$385*(1+rvanilla01)^0.5)/A1stdlife))</f>
        <v>0</v>
      </c>
      <c r="BE118" s="433">
        <f ca="1">IF(A1stdlife="n/a","n/a",IF(BE$3&gt;(A1stdlife+$E118),('PTRM input'!$G$385*(1+rvanilla01)^0.5)-SUM($G118:BD118),('PTRM input'!$G$385*(1+rvanilla01)^0.5)/A1stdlife))</f>
        <v>0</v>
      </c>
      <c r="BF118" s="433">
        <f ca="1">IF(A1stdlife="n/a","n/a",IF(BF$3&gt;(A1stdlife+$E118),('PTRM input'!$G$385*(1+rvanilla01)^0.5)-SUM($G118:BE118),('PTRM input'!$G$385*(1+rvanilla01)^0.5)/A1stdlife))</f>
        <v>0</v>
      </c>
      <c r="BG118" s="433">
        <f ca="1">IF(A1stdlife="n/a","n/a",IF(BG$3&gt;(A1stdlife+$E118),('PTRM input'!$G$385*(1+rvanilla01)^0.5)-SUM($G118:BF118),('PTRM input'!$G$385*(1+rvanilla01)^0.5)/A1stdlife))</f>
        <v>0</v>
      </c>
      <c r="BH118" s="433">
        <f ca="1">IF(A1stdlife="n/a","n/a",IF(BH$3&gt;(A1stdlife+$E118),('PTRM input'!$G$385*(1+rvanilla01)^0.5)-SUM($G118:BG118),('PTRM input'!$G$385*(1+rvanilla01)^0.5)/A1stdlife))</f>
        <v>0</v>
      </c>
      <c r="BI118" s="433">
        <f ca="1">IF(A1stdlife="n/a","n/a",IF(BI$3&gt;(A1stdlife+$E118),('PTRM input'!$G$385*(1+rvanilla01)^0.5)-SUM($G118:BH118),('PTRM input'!$G$385*(1+rvanilla01)^0.5)/A1stdlife))</f>
        <v>0</v>
      </c>
      <c r="BJ118" s="116"/>
      <c r="BK118" s="116"/>
      <c r="BL118" s="116"/>
      <c r="BM118" s="116"/>
    </row>
    <row r="119" spans="1:65" hidden="1" outlineLevel="2">
      <c r="A119" s="116"/>
      <c r="B119" s="19"/>
      <c r="C119" s="18"/>
      <c r="D119" s="760"/>
      <c r="E119" s="86">
        <v>2</v>
      </c>
      <c r="F119" s="259"/>
      <c r="G119" s="434"/>
      <c r="H119" s="619"/>
      <c r="I119" s="433">
        <f ca="1">IF(A1stdlife="n/a","n/a",IF(I$3&gt;(A1stdlife+$E119),('PTRM input'!$H$385*(1+rvanilla02)^0.5)-SUM(H119:$H119),('PTRM input'!$H$385*(1+rvanilla02)^0.5)/A1stdlife))</f>
        <v>0.30216652500537555</v>
      </c>
      <c r="J119" s="433">
        <f ca="1">IF(A1stdlife="n/a","n/a",IF(J$3&gt;(A1stdlife+$E119),('PTRM input'!$H$385*(1+rvanilla02)^0.5)-SUM($H119:I119),('PTRM input'!$H$385*(1+rvanilla02)^0.5)/A1stdlife))</f>
        <v>0.30216652500537555</v>
      </c>
      <c r="K119" s="433">
        <f ca="1">IF(A1stdlife="n/a","n/a",IF(K$3&gt;(A1stdlife+$E119),('PTRM input'!$H$385*(1+rvanilla02)^0.5)-SUM($H119:J119),('PTRM input'!$H$385*(1+rvanilla02)^0.5)/A1stdlife))</f>
        <v>0.30216652500537555</v>
      </c>
      <c r="L119" s="433">
        <f ca="1">IF(A1stdlife="n/a","n/a",IF(L$3&gt;(A1stdlife+$E119),('PTRM input'!$H$385*(1+rvanilla02)^0.5)-SUM($H119:K119),('PTRM input'!$H$385*(1+rvanilla02)^0.5)/A1stdlife))</f>
        <v>0.30216652500537555</v>
      </c>
      <c r="M119" s="433">
        <f ca="1">IF(A1stdlife="n/a","n/a",IF(M$3&gt;(A1stdlife+$E119),('PTRM input'!$H$385*(1+rvanilla02)^0.5)-SUM($H119:L119),('PTRM input'!$H$385*(1+rvanilla02)^0.5)/A1stdlife))</f>
        <v>0.30216652500537555</v>
      </c>
      <c r="N119" s="433">
        <f ca="1">IF(A1stdlife="n/a","n/a",IF(N$3&gt;(A1stdlife+$E119),('PTRM input'!$H$385*(1+rvanilla02)^0.5)-SUM($H119:M119),('PTRM input'!$H$385*(1+rvanilla02)^0.5)/A1stdlife))</f>
        <v>0.30216652500537555</v>
      </c>
      <c r="O119" s="433">
        <f ca="1">IF(A1stdlife="n/a","n/a",IF(O$3&gt;(A1stdlife+$E119),('PTRM input'!$H$385*(1+rvanilla02)^0.5)-SUM($H119:N119),('PTRM input'!$H$385*(1+rvanilla02)^0.5)/A1stdlife))</f>
        <v>0.30216652500537555</v>
      </c>
      <c r="P119" s="433">
        <f ca="1">IF(A1stdlife="n/a","n/a",IF(P$3&gt;(A1stdlife+$E119),('PTRM input'!$H$385*(1+rvanilla02)^0.5)-SUM($H119:O119),('PTRM input'!$H$385*(1+rvanilla02)^0.5)/A1stdlife))</f>
        <v>0.30216652500537555</v>
      </c>
      <c r="Q119" s="433">
        <f ca="1">IF(A1stdlife="n/a","n/a",IF(Q$3&gt;(A1stdlife+$E119),('PTRM input'!$H$385*(1+rvanilla02)^0.5)-SUM($H119:P119),('PTRM input'!$H$385*(1+rvanilla02)^0.5)/A1stdlife))</f>
        <v>0.30216652500537555</v>
      </c>
      <c r="R119" s="433">
        <f ca="1">IF(A1stdlife="n/a","n/a",IF(R$3&gt;(A1stdlife+$E119),('PTRM input'!$H$385*(1+rvanilla02)^0.5)-SUM($H119:Q119),('PTRM input'!$H$385*(1+rvanilla02)^0.5)/A1stdlife))</f>
        <v>0.30216652500537555</v>
      </c>
      <c r="S119" s="433">
        <f ca="1">IF(A1stdlife="n/a","n/a",IF(S$3&gt;(A1stdlife+$E119),('PTRM input'!$H$385*(1+rvanilla02)^0.5)-SUM($H119:R119),('PTRM input'!$H$385*(1+rvanilla02)^0.5)/A1stdlife))</f>
        <v>0.30216652500537555</v>
      </c>
      <c r="T119" s="433">
        <f ca="1">IF(A1stdlife="n/a","n/a",IF(T$3&gt;(A1stdlife+$E119),('PTRM input'!$H$385*(1+rvanilla02)^0.5)-SUM($H119:S119),('PTRM input'!$H$385*(1+rvanilla02)^0.5)/A1stdlife))</f>
        <v>0.30216652500537555</v>
      </c>
      <c r="U119" s="433">
        <f ca="1">IF(A1stdlife="n/a","n/a",IF(U$3&gt;(A1stdlife+$E119),('PTRM input'!$H$385*(1+rvanilla02)^0.5)-SUM($H119:T119),('PTRM input'!$H$385*(1+rvanilla02)^0.5)/A1stdlife))</f>
        <v>0.30216652500537555</v>
      </c>
      <c r="V119" s="433">
        <f ca="1">IF(A1stdlife="n/a","n/a",IF(V$3&gt;(A1stdlife+$E119),('PTRM input'!$H$385*(1+rvanilla02)^0.5)-SUM($H119:U119),('PTRM input'!$H$385*(1+rvanilla02)^0.5)/A1stdlife))</f>
        <v>0.30216652500537555</v>
      </c>
      <c r="W119" s="433">
        <f ca="1">IF(A1stdlife="n/a","n/a",IF(W$3&gt;(A1stdlife+$E119),('PTRM input'!$H$385*(1+rvanilla02)^0.5)-SUM($H119:V119),('PTRM input'!$H$385*(1+rvanilla02)^0.5)/A1stdlife))</f>
        <v>0.30216652500537555</v>
      </c>
      <c r="X119" s="433">
        <f ca="1">IF(A1stdlife="n/a","n/a",IF(X$3&gt;(A1stdlife+$E119),('PTRM input'!$H$385*(1+rvanilla02)^0.5)-SUM($H119:W119),('PTRM input'!$H$385*(1+rvanilla02)^0.5)/A1stdlife))</f>
        <v>0.30216652500537555</v>
      </c>
      <c r="Y119" s="433">
        <f ca="1">IF(A1stdlife="n/a","n/a",IF(Y$3&gt;(A1stdlife+$E119),('PTRM input'!$H$385*(1+rvanilla02)^0.5)-SUM($H119:X119),('PTRM input'!$H$385*(1+rvanilla02)^0.5)/A1stdlife))</f>
        <v>0.30216652500537555</v>
      </c>
      <c r="Z119" s="433">
        <f ca="1">IF(A1stdlife="n/a","n/a",IF(Z$3&gt;(A1stdlife+$E119),('PTRM input'!$H$385*(1+rvanilla02)^0.5)-SUM($H119:Y119),('PTRM input'!$H$385*(1+rvanilla02)^0.5)/A1stdlife))</f>
        <v>0.30216652500537555</v>
      </c>
      <c r="AA119" s="433">
        <f ca="1">IF(A1stdlife="n/a","n/a",IF(AA$3&gt;(A1stdlife+$E119),('PTRM input'!$H$385*(1+rvanilla02)^0.5)-SUM($H119:Z119),('PTRM input'!$H$385*(1+rvanilla02)^0.5)/A1stdlife))</f>
        <v>0.30216652500537555</v>
      </c>
      <c r="AB119" s="433">
        <f ca="1">IF(A1stdlife="n/a","n/a",IF(AB$3&gt;(A1stdlife+$E119),('PTRM input'!$H$385*(1+rvanilla02)^0.5)-SUM($H119:AA119),('PTRM input'!$H$385*(1+rvanilla02)^0.5)/A1stdlife))</f>
        <v>0.30216652500537555</v>
      </c>
      <c r="AC119" s="433">
        <f ca="1">IF(A1stdlife="n/a","n/a",IF(AC$3&gt;(A1stdlife+$E119),('PTRM input'!$H$385*(1+rvanilla02)^0.5)-SUM($H119:AB119),('PTRM input'!$H$385*(1+rvanilla02)^0.5)/A1stdlife))</f>
        <v>0.30216652500537555</v>
      </c>
      <c r="AD119" s="433">
        <f ca="1">IF(A1stdlife="n/a","n/a",IF(AD$3&gt;(A1stdlife+$E119),('PTRM input'!$H$385*(1+rvanilla02)^0.5)-SUM($H119:AC119),('PTRM input'!$H$385*(1+rvanilla02)^0.5)/A1stdlife))</f>
        <v>0.30216652500537555</v>
      </c>
      <c r="AE119" s="433">
        <f ca="1">IF(A1stdlife="n/a","n/a",IF(AE$3&gt;(A1stdlife+$E119),('PTRM input'!$H$385*(1+rvanilla02)^0.5)-SUM($H119:AD119),('PTRM input'!$H$385*(1+rvanilla02)^0.5)/A1stdlife))</f>
        <v>0.30216652500537555</v>
      </c>
      <c r="AF119" s="433">
        <f ca="1">IF(A1stdlife="n/a","n/a",IF(AF$3&gt;(A1stdlife+$E119),('PTRM input'!$H$385*(1+rvanilla02)^0.5)-SUM($H119:AE119),('PTRM input'!$H$385*(1+rvanilla02)^0.5)/A1stdlife))</f>
        <v>0.30216652500537555</v>
      </c>
      <c r="AG119" s="433">
        <f ca="1">IF(A1stdlife="n/a","n/a",IF(AG$3&gt;(A1stdlife+$E119),('PTRM input'!$H$385*(1+rvanilla02)^0.5)-SUM($H119:AF119),('PTRM input'!$H$385*(1+rvanilla02)^0.5)/A1stdlife))</f>
        <v>0.30216652500537555</v>
      </c>
      <c r="AH119" s="433">
        <f ca="1">IF(A1stdlife="n/a","n/a",IF(AH$3&gt;(A1stdlife+$E119),('PTRM input'!$H$385*(1+rvanilla02)^0.5)-SUM($H119:AG119),('PTRM input'!$H$385*(1+rvanilla02)^0.5)/A1stdlife))</f>
        <v>0.30216652500537555</v>
      </c>
      <c r="AI119" s="433">
        <f ca="1">IF(A1stdlife="n/a","n/a",IF(AI$3&gt;(A1stdlife+$E119),('PTRM input'!$H$385*(1+rvanilla02)^0.5)-SUM($H119:AH119),('PTRM input'!$H$385*(1+rvanilla02)^0.5)/A1stdlife))</f>
        <v>0.30216652500537555</v>
      </c>
      <c r="AJ119" s="433">
        <f ca="1">IF(A1stdlife="n/a","n/a",IF(AJ$3&gt;(A1stdlife+$E119),('PTRM input'!$H$385*(1+rvanilla02)^0.5)-SUM($H119:AI119),('PTRM input'!$H$385*(1+rvanilla02)^0.5)/A1stdlife))</f>
        <v>0.30216652500537555</v>
      </c>
      <c r="AK119" s="433">
        <f ca="1">IF(A1stdlife="n/a","n/a",IF(AK$3&gt;(A1stdlife+$E119),('PTRM input'!$H$385*(1+rvanilla02)^0.5)-SUM($H119:AJ119),('PTRM input'!$H$385*(1+rvanilla02)^0.5)/A1stdlife))</f>
        <v>0.30216652500537555</v>
      </c>
      <c r="AL119" s="433">
        <f ca="1">IF(A1stdlife="n/a","n/a",IF(AL$3&gt;(A1stdlife+$E119),('PTRM input'!$H$385*(1+rvanilla02)^0.5)-SUM($H119:AK119),('PTRM input'!$H$385*(1+rvanilla02)^0.5)/A1stdlife))</f>
        <v>0.30216652500537555</v>
      </c>
      <c r="AM119" s="433">
        <f ca="1">IF(A1stdlife="n/a","n/a",IF(AM$3&gt;(A1stdlife+$E119),('PTRM input'!$H$385*(1+rvanilla02)^0.5)-SUM($H119:AL119),('PTRM input'!$H$385*(1+rvanilla02)^0.5)/A1stdlife))</f>
        <v>0.30216652500537555</v>
      </c>
      <c r="AN119" s="433">
        <f ca="1">IF(A1stdlife="n/a","n/a",IF(AN$3&gt;(A1stdlife+$E119),('PTRM input'!$H$385*(1+rvanilla02)^0.5)-SUM($H119:AM119),('PTRM input'!$H$385*(1+rvanilla02)^0.5)/A1stdlife))</f>
        <v>0.30216652500537555</v>
      </c>
      <c r="AO119" s="433">
        <f ca="1">IF(A1stdlife="n/a","n/a",IF(AO$3&gt;(A1stdlife+$E119),('PTRM input'!$H$385*(1+rvanilla02)^0.5)-SUM($H119:AN119),('PTRM input'!$H$385*(1+rvanilla02)^0.5)/A1stdlife))</f>
        <v>0.30216652500537555</v>
      </c>
      <c r="AP119" s="433">
        <f ca="1">IF(A1stdlife="n/a","n/a",IF(AP$3&gt;(A1stdlife+$E119),('PTRM input'!$H$385*(1+rvanilla02)^0.5)-SUM($H119:AO119),('PTRM input'!$H$385*(1+rvanilla02)^0.5)/A1stdlife))</f>
        <v>0.30216652500537555</v>
      </c>
      <c r="AQ119" s="433">
        <f ca="1">IF(A1stdlife="n/a","n/a",IF(AQ$3&gt;(A1stdlife+$E119),('PTRM input'!$H$385*(1+rvanilla02)^0.5)-SUM($H119:AP119),('PTRM input'!$H$385*(1+rvanilla02)^0.5)/A1stdlife))</f>
        <v>0.30216652500537555</v>
      </c>
      <c r="AR119" s="433">
        <f ca="1">IF(A1stdlife="n/a","n/a",IF(AR$3&gt;(A1stdlife+$E119),('PTRM input'!$H$385*(1+rvanilla02)^0.5)-SUM($H119:AQ119),('PTRM input'!$H$385*(1+rvanilla02)^0.5)/A1stdlife))</f>
        <v>0.30216652500537555</v>
      </c>
      <c r="AS119" s="433">
        <f ca="1">IF(A1stdlife="n/a","n/a",IF(AS$3&gt;(A1stdlife+$E119),('PTRM input'!$H$385*(1+rvanilla02)^0.5)-SUM($H119:AR119),('PTRM input'!$H$385*(1+rvanilla02)^0.5)/A1stdlife))</f>
        <v>0.30216652500537555</v>
      </c>
      <c r="AT119" s="433">
        <f ca="1">IF(A1stdlife="n/a","n/a",IF(AT$3&gt;(A1stdlife+$E119),('PTRM input'!$H$385*(1+rvanilla02)^0.5)-SUM($H119:AS119),('PTRM input'!$H$385*(1+rvanilla02)^0.5)/A1stdlife))</f>
        <v>0.30216652500537555</v>
      </c>
      <c r="AU119" s="433">
        <f ca="1">IF(A1stdlife="n/a","n/a",IF(AU$3&gt;(A1stdlife+$E119),('PTRM input'!$H$385*(1+rvanilla02)^0.5)-SUM($H119:AT119),('PTRM input'!$H$385*(1+rvanilla02)^0.5)/A1stdlife))</f>
        <v>0.30216652500537555</v>
      </c>
      <c r="AV119" s="433">
        <f ca="1">IF(A1stdlife="n/a","n/a",IF(AV$3&gt;(A1stdlife+$E119),('PTRM input'!$H$385*(1+rvanilla02)^0.5)-SUM($H119:AU119),('PTRM input'!$H$385*(1+rvanilla02)^0.5)/A1stdlife))</f>
        <v>0.30216652500537555</v>
      </c>
      <c r="AW119" s="433">
        <f ca="1">IF(A1stdlife="n/a","n/a",IF(AW$3&gt;(A1stdlife+$E119),('PTRM input'!$H$385*(1+rvanilla02)^0.5)-SUM($H119:AV119),('PTRM input'!$H$385*(1+rvanilla02)^0.5)/A1stdlife))</f>
        <v>0.30216652500537555</v>
      </c>
      <c r="AX119" s="433">
        <f ca="1">IF(A1stdlife="n/a","n/a",IF(AX$3&gt;(A1stdlife+$E119),('PTRM input'!$H$385*(1+rvanilla02)^0.5)-SUM($H119:AW119),('PTRM input'!$H$385*(1+rvanilla02)^0.5)/A1stdlife))</f>
        <v>0.30216652500537555</v>
      </c>
      <c r="AY119" s="433">
        <f ca="1">IF(A1stdlife="n/a","n/a",IF(AY$3&gt;(A1stdlife+$E119),('PTRM input'!$H$385*(1+rvanilla02)^0.5)-SUM($H119:AX119),('PTRM input'!$H$385*(1+rvanilla02)^0.5)/A1stdlife))</f>
        <v>0.30216652500537555</v>
      </c>
      <c r="AZ119" s="433">
        <f ca="1">IF(A1stdlife="n/a","n/a",IF(AZ$3&gt;(A1stdlife+$E119),('PTRM input'!$H$385*(1+rvanilla02)^0.5)-SUM($H119:AY119),('PTRM input'!$H$385*(1+rvanilla02)^0.5)/A1stdlife))</f>
        <v>0.30216652500537555</v>
      </c>
      <c r="BA119" s="433">
        <f ca="1">IF(A1stdlife="n/a","n/a",IF(BA$3&gt;(A1stdlife+$E119),('PTRM input'!$H$385*(1+rvanilla02)^0.5)-SUM($H119:AZ119),('PTRM input'!$H$385*(1+rvanilla02)^0.5)/A1stdlife))</f>
        <v>0.23570698210009944</v>
      </c>
      <c r="BB119" s="433">
        <f ca="1">IF(A1stdlife="n/a","n/a",IF(BB$3&gt;(A1stdlife+$E119),('PTRM input'!$H$385*(1+rvanilla02)^0.5)-SUM($H119:BA119),('PTRM input'!$H$385*(1+rvanilla02)^0.5)/A1stdlife))</f>
        <v>0</v>
      </c>
      <c r="BC119" s="433">
        <f ca="1">IF(A1stdlife="n/a","n/a",IF(BC$3&gt;(A1stdlife+$E119),('PTRM input'!$H$385*(1+rvanilla02)^0.5)-SUM($H119:BB119),('PTRM input'!$H$385*(1+rvanilla02)^0.5)/A1stdlife))</f>
        <v>0</v>
      </c>
      <c r="BD119" s="433">
        <f ca="1">IF(A1stdlife="n/a","n/a",IF(BD$3&gt;(A1stdlife+$E119),('PTRM input'!$H$385*(1+rvanilla02)^0.5)-SUM($H119:BC119),('PTRM input'!$H$385*(1+rvanilla02)^0.5)/A1stdlife))</f>
        <v>0</v>
      </c>
      <c r="BE119" s="433">
        <f ca="1">IF(A1stdlife="n/a","n/a",IF(BE$3&gt;(A1stdlife+$E119),('PTRM input'!$H$385*(1+rvanilla02)^0.5)-SUM($H119:BD119),('PTRM input'!$H$385*(1+rvanilla02)^0.5)/A1stdlife))</f>
        <v>0</v>
      </c>
      <c r="BF119" s="433">
        <f ca="1">IF(A1stdlife="n/a","n/a",IF(BF$3&gt;(A1stdlife+$E119),('PTRM input'!$H$385*(1+rvanilla02)^0.5)-SUM($H119:BE119),('PTRM input'!$H$385*(1+rvanilla02)^0.5)/A1stdlife))</f>
        <v>0</v>
      </c>
      <c r="BG119" s="433">
        <f ca="1">IF(A1stdlife="n/a","n/a",IF(BG$3&gt;(A1stdlife+$E119),('PTRM input'!$H$385*(1+rvanilla02)^0.5)-SUM($H119:BF119),('PTRM input'!$H$385*(1+rvanilla02)^0.5)/A1stdlife))</f>
        <v>0</v>
      </c>
      <c r="BH119" s="433">
        <f ca="1">IF(A1stdlife="n/a","n/a",IF(BH$3&gt;(A1stdlife+$E119),('PTRM input'!$H$385*(1+rvanilla02)^0.5)-SUM($H119:BG119),('PTRM input'!$H$385*(1+rvanilla02)^0.5)/A1stdlife))</f>
        <v>0</v>
      </c>
      <c r="BI119" s="433">
        <f ca="1">IF(A1stdlife="n/a","n/a",IF(BI$3&gt;(A1stdlife+$E119),('PTRM input'!$H$385*(1+rvanilla02)^0.5)-SUM($H119:BH119),('PTRM input'!$H$385*(1+rvanilla02)^0.5)/A1stdlife))</f>
        <v>0</v>
      </c>
      <c r="BJ119" s="116"/>
      <c r="BK119" s="116"/>
      <c r="BL119" s="116"/>
      <c r="BM119" s="116"/>
    </row>
    <row r="120" spans="1:65" hidden="1" outlineLevel="2">
      <c r="A120" s="116"/>
      <c r="B120" s="19"/>
      <c r="C120" s="18"/>
      <c r="D120" s="760"/>
      <c r="E120" s="86">
        <v>3</v>
      </c>
      <c r="F120" s="259"/>
      <c r="G120" s="434"/>
      <c r="H120" s="435"/>
      <c r="I120" s="619"/>
      <c r="J120" s="433">
        <f ca="1">IF(A1stdlife="n/a","n/a",IF(J$3&gt;(A1stdlife+$E120),('PTRM input'!$I$385*(1+rvanilla03)^0.5)-SUM(I120:$I120),('PTRM input'!$I$385*(1+rvanilla03)^0.5)/A1stdlife))</f>
        <v>0.18835235564976216</v>
      </c>
      <c r="K120" s="433">
        <f ca="1">IF(A1stdlife="n/a","n/a",IF(K$3&gt;(A1stdlife+$E120),('PTRM input'!$I$385*(1+rvanilla03)^0.5)-SUM($I120:J120),('PTRM input'!$I$385*(1+rvanilla03)^0.5)/A1stdlife))</f>
        <v>0.18835235564976216</v>
      </c>
      <c r="L120" s="433">
        <f ca="1">IF(A1stdlife="n/a","n/a",IF(L$3&gt;(A1stdlife+$E120),('PTRM input'!$I$385*(1+rvanilla03)^0.5)-SUM($I120:K120),('PTRM input'!$I$385*(1+rvanilla03)^0.5)/A1stdlife))</f>
        <v>0.18835235564976216</v>
      </c>
      <c r="M120" s="433">
        <f ca="1">IF(A1stdlife="n/a","n/a",IF(M$3&gt;(A1stdlife+$E120),('PTRM input'!$I$385*(1+rvanilla03)^0.5)-SUM($I120:L120),('PTRM input'!$I$385*(1+rvanilla03)^0.5)/A1stdlife))</f>
        <v>0.18835235564976216</v>
      </c>
      <c r="N120" s="433">
        <f ca="1">IF(A1stdlife="n/a","n/a",IF(N$3&gt;(A1stdlife+$E120),('PTRM input'!$I$385*(1+rvanilla03)^0.5)-SUM($I120:M120),('PTRM input'!$I$385*(1+rvanilla03)^0.5)/A1stdlife))</f>
        <v>0.18835235564976216</v>
      </c>
      <c r="O120" s="433">
        <f ca="1">IF(A1stdlife="n/a","n/a",IF(O$3&gt;(A1stdlife+$E120),('PTRM input'!$I$385*(1+rvanilla03)^0.5)-SUM($I120:N120),('PTRM input'!$I$385*(1+rvanilla03)^0.5)/A1stdlife))</f>
        <v>0.18835235564976216</v>
      </c>
      <c r="P120" s="433">
        <f ca="1">IF(A1stdlife="n/a","n/a",IF(P$3&gt;(A1stdlife+$E120),('PTRM input'!$I$385*(1+rvanilla03)^0.5)-SUM($I120:O120),('PTRM input'!$I$385*(1+rvanilla03)^0.5)/A1stdlife))</f>
        <v>0.18835235564976216</v>
      </c>
      <c r="Q120" s="433">
        <f ca="1">IF(A1stdlife="n/a","n/a",IF(Q$3&gt;(A1stdlife+$E120),('PTRM input'!$I$385*(1+rvanilla03)^0.5)-SUM($I120:P120),('PTRM input'!$I$385*(1+rvanilla03)^0.5)/A1stdlife))</f>
        <v>0.18835235564976216</v>
      </c>
      <c r="R120" s="433">
        <f ca="1">IF(A1stdlife="n/a","n/a",IF(R$3&gt;(A1stdlife+$E120),('PTRM input'!$I$385*(1+rvanilla03)^0.5)-SUM($I120:Q120),('PTRM input'!$I$385*(1+rvanilla03)^0.5)/A1stdlife))</f>
        <v>0.18835235564976216</v>
      </c>
      <c r="S120" s="433">
        <f ca="1">IF(A1stdlife="n/a","n/a",IF(S$3&gt;(A1stdlife+$E120),('PTRM input'!$I$385*(1+rvanilla03)^0.5)-SUM($I120:R120),('PTRM input'!$I$385*(1+rvanilla03)^0.5)/A1stdlife))</f>
        <v>0.18835235564976216</v>
      </c>
      <c r="T120" s="433">
        <f ca="1">IF(A1stdlife="n/a","n/a",IF(T$3&gt;(A1stdlife+$E120),('PTRM input'!$I$385*(1+rvanilla03)^0.5)-SUM($I120:S120),('PTRM input'!$I$385*(1+rvanilla03)^0.5)/A1stdlife))</f>
        <v>0.18835235564976216</v>
      </c>
      <c r="U120" s="433">
        <f ca="1">IF(A1stdlife="n/a","n/a",IF(U$3&gt;(A1stdlife+$E120),('PTRM input'!$I$385*(1+rvanilla03)^0.5)-SUM($I120:T120),('PTRM input'!$I$385*(1+rvanilla03)^0.5)/A1stdlife))</f>
        <v>0.18835235564976216</v>
      </c>
      <c r="V120" s="433">
        <f ca="1">IF(A1stdlife="n/a","n/a",IF(V$3&gt;(A1stdlife+$E120),('PTRM input'!$I$385*(1+rvanilla03)^0.5)-SUM($I120:U120),('PTRM input'!$I$385*(1+rvanilla03)^0.5)/A1stdlife))</f>
        <v>0.18835235564976216</v>
      </c>
      <c r="W120" s="433">
        <f ca="1">IF(A1stdlife="n/a","n/a",IF(W$3&gt;(A1stdlife+$E120),('PTRM input'!$I$385*(1+rvanilla03)^0.5)-SUM($I120:V120),('PTRM input'!$I$385*(1+rvanilla03)^0.5)/A1stdlife))</f>
        <v>0.18835235564976216</v>
      </c>
      <c r="X120" s="433">
        <f ca="1">IF(A1stdlife="n/a","n/a",IF(X$3&gt;(A1stdlife+$E120),('PTRM input'!$I$385*(1+rvanilla03)^0.5)-SUM($I120:W120),('PTRM input'!$I$385*(1+rvanilla03)^0.5)/A1stdlife))</f>
        <v>0.18835235564976216</v>
      </c>
      <c r="Y120" s="433">
        <f ca="1">IF(A1stdlife="n/a","n/a",IF(Y$3&gt;(A1stdlife+$E120),('PTRM input'!$I$385*(1+rvanilla03)^0.5)-SUM($I120:X120),('PTRM input'!$I$385*(1+rvanilla03)^0.5)/A1stdlife))</f>
        <v>0.18835235564976216</v>
      </c>
      <c r="Z120" s="433">
        <f ca="1">IF(A1stdlife="n/a","n/a",IF(Z$3&gt;(A1stdlife+$E120),('PTRM input'!$I$385*(1+rvanilla03)^0.5)-SUM($I120:Y120),('PTRM input'!$I$385*(1+rvanilla03)^0.5)/A1stdlife))</f>
        <v>0.18835235564976216</v>
      </c>
      <c r="AA120" s="433">
        <f ca="1">IF(A1stdlife="n/a","n/a",IF(AA$3&gt;(A1stdlife+$E120),('PTRM input'!$I$385*(1+rvanilla03)^0.5)-SUM($I120:Z120),('PTRM input'!$I$385*(1+rvanilla03)^0.5)/A1stdlife))</f>
        <v>0.18835235564976216</v>
      </c>
      <c r="AB120" s="433">
        <f ca="1">IF(A1stdlife="n/a","n/a",IF(AB$3&gt;(A1stdlife+$E120),('PTRM input'!$I$385*(1+rvanilla03)^0.5)-SUM($I120:AA120),('PTRM input'!$I$385*(1+rvanilla03)^0.5)/A1stdlife))</f>
        <v>0.18835235564976216</v>
      </c>
      <c r="AC120" s="433">
        <f ca="1">IF(A1stdlife="n/a","n/a",IF(AC$3&gt;(A1stdlife+$E120),('PTRM input'!$I$385*(1+rvanilla03)^0.5)-SUM($I120:AB120),('PTRM input'!$I$385*(1+rvanilla03)^0.5)/A1stdlife))</f>
        <v>0.18835235564976216</v>
      </c>
      <c r="AD120" s="433">
        <f ca="1">IF(A1stdlife="n/a","n/a",IF(AD$3&gt;(A1stdlife+$E120),('PTRM input'!$I$385*(1+rvanilla03)^0.5)-SUM($I120:AC120),('PTRM input'!$I$385*(1+rvanilla03)^0.5)/A1stdlife))</f>
        <v>0.18835235564976216</v>
      </c>
      <c r="AE120" s="433">
        <f ca="1">IF(A1stdlife="n/a","n/a",IF(AE$3&gt;(A1stdlife+$E120),('PTRM input'!$I$385*(1+rvanilla03)^0.5)-SUM($I120:AD120),('PTRM input'!$I$385*(1+rvanilla03)^0.5)/A1stdlife))</f>
        <v>0.18835235564976216</v>
      </c>
      <c r="AF120" s="433">
        <f ca="1">IF(A1stdlife="n/a","n/a",IF(AF$3&gt;(A1stdlife+$E120),('PTRM input'!$I$385*(1+rvanilla03)^0.5)-SUM($I120:AE120),('PTRM input'!$I$385*(1+rvanilla03)^0.5)/A1stdlife))</f>
        <v>0.18835235564976216</v>
      </c>
      <c r="AG120" s="433">
        <f ca="1">IF(A1stdlife="n/a","n/a",IF(AG$3&gt;(A1stdlife+$E120),('PTRM input'!$I$385*(1+rvanilla03)^0.5)-SUM($I120:AF120),('PTRM input'!$I$385*(1+rvanilla03)^0.5)/A1stdlife))</f>
        <v>0.18835235564976216</v>
      </c>
      <c r="AH120" s="433">
        <f ca="1">IF(A1stdlife="n/a","n/a",IF(AH$3&gt;(A1stdlife+$E120),('PTRM input'!$I$385*(1+rvanilla03)^0.5)-SUM($I120:AG120),('PTRM input'!$I$385*(1+rvanilla03)^0.5)/A1stdlife))</f>
        <v>0.18835235564976216</v>
      </c>
      <c r="AI120" s="433">
        <f ca="1">IF(A1stdlife="n/a","n/a",IF(AI$3&gt;(A1stdlife+$E120),('PTRM input'!$I$385*(1+rvanilla03)^0.5)-SUM($I120:AH120),('PTRM input'!$I$385*(1+rvanilla03)^0.5)/A1stdlife))</f>
        <v>0.18835235564976216</v>
      </c>
      <c r="AJ120" s="433">
        <f ca="1">IF(A1stdlife="n/a","n/a",IF(AJ$3&gt;(A1stdlife+$E120),('PTRM input'!$I$385*(1+rvanilla03)^0.5)-SUM($I120:AI120),('PTRM input'!$I$385*(1+rvanilla03)^0.5)/A1stdlife))</f>
        <v>0.18835235564976216</v>
      </c>
      <c r="AK120" s="433">
        <f ca="1">IF(A1stdlife="n/a","n/a",IF(AK$3&gt;(A1stdlife+$E120),('PTRM input'!$I$385*(1+rvanilla03)^0.5)-SUM($I120:AJ120),('PTRM input'!$I$385*(1+rvanilla03)^0.5)/A1stdlife))</f>
        <v>0.18835235564976216</v>
      </c>
      <c r="AL120" s="433">
        <f ca="1">IF(A1stdlife="n/a","n/a",IF(AL$3&gt;(A1stdlife+$E120),('PTRM input'!$I$385*(1+rvanilla03)^0.5)-SUM($I120:AK120),('PTRM input'!$I$385*(1+rvanilla03)^0.5)/A1stdlife))</f>
        <v>0.18835235564976216</v>
      </c>
      <c r="AM120" s="433">
        <f ca="1">IF(A1stdlife="n/a","n/a",IF(AM$3&gt;(A1stdlife+$E120),('PTRM input'!$I$385*(1+rvanilla03)^0.5)-SUM($I120:AL120),('PTRM input'!$I$385*(1+rvanilla03)^0.5)/A1stdlife))</f>
        <v>0.18835235564976216</v>
      </c>
      <c r="AN120" s="433">
        <f ca="1">IF(A1stdlife="n/a","n/a",IF(AN$3&gt;(A1stdlife+$E120),('PTRM input'!$I$385*(1+rvanilla03)^0.5)-SUM($I120:AM120),('PTRM input'!$I$385*(1+rvanilla03)^0.5)/A1stdlife))</f>
        <v>0.18835235564976216</v>
      </c>
      <c r="AO120" s="433">
        <f ca="1">IF(A1stdlife="n/a","n/a",IF(AO$3&gt;(A1stdlife+$E120),('PTRM input'!$I$385*(1+rvanilla03)^0.5)-SUM($I120:AN120),('PTRM input'!$I$385*(1+rvanilla03)^0.5)/A1stdlife))</f>
        <v>0.18835235564976216</v>
      </c>
      <c r="AP120" s="433">
        <f ca="1">IF(A1stdlife="n/a","n/a",IF(AP$3&gt;(A1stdlife+$E120),('PTRM input'!$I$385*(1+rvanilla03)^0.5)-SUM($I120:AO120),('PTRM input'!$I$385*(1+rvanilla03)^0.5)/A1stdlife))</f>
        <v>0.18835235564976216</v>
      </c>
      <c r="AQ120" s="433">
        <f ca="1">IF(A1stdlife="n/a","n/a",IF(AQ$3&gt;(A1stdlife+$E120),('PTRM input'!$I$385*(1+rvanilla03)^0.5)-SUM($I120:AP120),('PTRM input'!$I$385*(1+rvanilla03)^0.5)/A1stdlife))</f>
        <v>0.18835235564976216</v>
      </c>
      <c r="AR120" s="433">
        <f ca="1">IF(A1stdlife="n/a","n/a",IF(AR$3&gt;(A1stdlife+$E120),('PTRM input'!$I$385*(1+rvanilla03)^0.5)-SUM($I120:AQ120),('PTRM input'!$I$385*(1+rvanilla03)^0.5)/A1stdlife))</f>
        <v>0.18835235564976216</v>
      </c>
      <c r="AS120" s="433">
        <f ca="1">IF(A1stdlife="n/a","n/a",IF(AS$3&gt;(A1stdlife+$E120),('PTRM input'!$I$385*(1+rvanilla03)^0.5)-SUM($I120:AR120),('PTRM input'!$I$385*(1+rvanilla03)^0.5)/A1stdlife))</f>
        <v>0.18835235564976216</v>
      </c>
      <c r="AT120" s="433">
        <f ca="1">IF(A1stdlife="n/a","n/a",IF(AT$3&gt;(A1stdlife+$E120),('PTRM input'!$I$385*(1+rvanilla03)^0.5)-SUM($I120:AS120),('PTRM input'!$I$385*(1+rvanilla03)^0.5)/A1stdlife))</f>
        <v>0.18835235564976216</v>
      </c>
      <c r="AU120" s="433">
        <f ca="1">IF(A1stdlife="n/a","n/a",IF(AU$3&gt;(A1stdlife+$E120),('PTRM input'!$I$385*(1+rvanilla03)^0.5)-SUM($I120:AT120),('PTRM input'!$I$385*(1+rvanilla03)^0.5)/A1stdlife))</f>
        <v>0.18835235564976216</v>
      </c>
      <c r="AV120" s="433">
        <f ca="1">IF(A1stdlife="n/a","n/a",IF(AV$3&gt;(A1stdlife+$E120),('PTRM input'!$I$385*(1+rvanilla03)^0.5)-SUM($I120:AU120),('PTRM input'!$I$385*(1+rvanilla03)^0.5)/A1stdlife))</f>
        <v>0.18835235564976216</v>
      </c>
      <c r="AW120" s="433">
        <f ca="1">IF(A1stdlife="n/a","n/a",IF(AW$3&gt;(A1stdlife+$E120),('PTRM input'!$I$385*(1+rvanilla03)^0.5)-SUM($I120:AV120),('PTRM input'!$I$385*(1+rvanilla03)^0.5)/A1stdlife))</f>
        <v>0.18835235564976216</v>
      </c>
      <c r="AX120" s="433">
        <f ca="1">IF(A1stdlife="n/a","n/a",IF(AX$3&gt;(A1stdlife+$E120),('PTRM input'!$I$385*(1+rvanilla03)^0.5)-SUM($I120:AW120),('PTRM input'!$I$385*(1+rvanilla03)^0.5)/A1stdlife))</f>
        <v>0.18835235564976216</v>
      </c>
      <c r="AY120" s="433">
        <f ca="1">IF(A1stdlife="n/a","n/a",IF(AY$3&gt;(A1stdlife+$E120),('PTRM input'!$I$385*(1+rvanilla03)^0.5)-SUM($I120:AX120),('PTRM input'!$I$385*(1+rvanilla03)^0.5)/A1stdlife))</f>
        <v>0.18835235564976216</v>
      </c>
      <c r="AZ120" s="433">
        <f ca="1">IF(A1stdlife="n/a","n/a",IF(AZ$3&gt;(A1stdlife+$E120),('PTRM input'!$I$385*(1+rvanilla03)^0.5)-SUM($I120:AY120),('PTRM input'!$I$385*(1+rvanilla03)^0.5)/A1stdlife))</f>
        <v>0.18835235564976216</v>
      </c>
      <c r="BA120" s="433">
        <f ca="1">IF(A1stdlife="n/a","n/a",IF(BA$3&gt;(A1stdlife+$E120),('PTRM input'!$I$385*(1+rvanilla03)^0.5)-SUM($I120:AZ120),('PTRM input'!$I$385*(1+rvanilla03)^0.5)/A1stdlife))</f>
        <v>0.18835235564976216</v>
      </c>
      <c r="BB120" s="433">
        <f ca="1">IF(A1stdlife="n/a","n/a",IF(BB$3&gt;(A1stdlife+$E120),('PTRM input'!$I$385*(1+rvanilla03)^0.5)-SUM($I120:BA120),('PTRM input'!$I$385*(1+rvanilla03)^0.5)/A1stdlife))</f>
        <v>0.14692549189842197</v>
      </c>
      <c r="BC120" s="433">
        <f ca="1">IF(A1stdlife="n/a","n/a",IF(BC$3&gt;(A1stdlife+$E120),('PTRM input'!$I$385*(1+rvanilla03)^0.5)-SUM($I120:BB120),('PTRM input'!$I$385*(1+rvanilla03)^0.5)/A1stdlife))</f>
        <v>0</v>
      </c>
      <c r="BD120" s="433">
        <f ca="1">IF(A1stdlife="n/a","n/a",IF(BD$3&gt;(A1stdlife+$E120),('PTRM input'!$I$385*(1+rvanilla03)^0.5)-SUM($I120:BC120),('PTRM input'!$I$385*(1+rvanilla03)^0.5)/A1stdlife))</f>
        <v>0</v>
      </c>
      <c r="BE120" s="433">
        <f ca="1">IF(A1stdlife="n/a","n/a",IF(BE$3&gt;(A1stdlife+$E120),('PTRM input'!$I$385*(1+rvanilla03)^0.5)-SUM($I120:BD120),('PTRM input'!$I$385*(1+rvanilla03)^0.5)/A1stdlife))</f>
        <v>0</v>
      </c>
      <c r="BF120" s="433">
        <f ca="1">IF(A1stdlife="n/a","n/a",IF(BF$3&gt;(A1stdlife+$E120),('PTRM input'!$I$385*(1+rvanilla03)^0.5)-SUM($I120:BE120),('PTRM input'!$I$385*(1+rvanilla03)^0.5)/A1stdlife))</f>
        <v>0</v>
      </c>
      <c r="BG120" s="433">
        <f ca="1">IF(A1stdlife="n/a","n/a",IF(BG$3&gt;(A1stdlife+$E120),('PTRM input'!$I$385*(1+rvanilla03)^0.5)-SUM($I120:BF120),('PTRM input'!$I$385*(1+rvanilla03)^0.5)/A1stdlife))</f>
        <v>0</v>
      </c>
      <c r="BH120" s="433">
        <f ca="1">IF(A1stdlife="n/a","n/a",IF(BH$3&gt;(A1stdlife+$E120),('PTRM input'!$I$385*(1+rvanilla03)^0.5)-SUM($I120:BG120),('PTRM input'!$I$385*(1+rvanilla03)^0.5)/A1stdlife))</f>
        <v>0</v>
      </c>
      <c r="BI120" s="433">
        <f ca="1">IF(A1stdlife="n/a","n/a",IF(BI$3&gt;(A1stdlife+$E120),('PTRM input'!$I$385*(1+rvanilla03)^0.5)-SUM($I120:BH120),('PTRM input'!$I$385*(1+rvanilla03)^0.5)/A1stdlife))</f>
        <v>0</v>
      </c>
      <c r="BJ120" s="116"/>
      <c r="BK120" s="116"/>
      <c r="BL120" s="116"/>
      <c r="BM120" s="116"/>
    </row>
    <row r="121" spans="1:65" hidden="1" outlineLevel="2">
      <c r="A121" s="116"/>
      <c r="B121" s="19"/>
      <c r="C121" s="18"/>
      <c r="D121" s="760"/>
      <c r="E121" s="86">
        <v>4</v>
      </c>
      <c r="F121" s="259"/>
      <c r="G121" s="434"/>
      <c r="H121" s="435"/>
      <c r="I121" s="435"/>
      <c r="J121" s="619"/>
      <c r="K121" s="433">
        <f ca="1">IF(A1stdlife="n/a","n/a",IF(K$3&gt;(A1stdlife+$E121),('PTRM input'!$J$385*(1+rvanilla04)^0.5)-SUM(J121:$J121),('PTRM input'!$J$385*(1+rvanilla04)^0.5)/A1stdlife))</f>
        <v>0.19944335928733795</v>
      </c>
      <c r="L121" s="433">
        <f ca="1">IF(A1stdlife="n/a","n/a",IF(L$3&gt;(A1stdlife+$E121),('PTRM input'!$J$385*(1+rvanilla04)^0.5)-SUM($J121:K121),('PTRM input'!$J$385*(1+rvanilla04)^0.5)/A1stdlife))</f>
        <v>0.19944335928733795</v>
      </c>
      <c r="M121" s="433">
        <f ca="1">IF(A1stdlife="n/a","n/a",IF(M$3&gt;(A1stdlife+$E121),('PTRM input'!$J$385*(1+rvanilla04)^0.5)-SUM($J121:L121),('PTRM input'!$J$385*(1+rvanilla04)^0.5)/A1stdlife))</f>
        <v>0.19944335928733795</v>
      </c>
      <c r="N121" s="433">
        <f ca="1">IF(A1stdlife="n/a","n/a",IF(N$3&gt;(A1stdlife+$E121),('PTRM input'!$J$385*(1+rvanilla04)^0.5)-SUM($J121:M121),('PTRM input'!$J$385*(1+rvanilla04)^0.5)/A1stdlife))</f>
        <v>0.19944335928733795</v>
      </c>
      <c r="O121" s="433">
        <f ca="1">IF(A1stdlife="n/a","n/a",IF(O$3&gt;(A1stdlife+$E121),('PTRM input'!$J$385*(1+rvanilla04)^0.5)-SUM($J121:N121),('PTRM input'!$J$385*(1+rvanilla04)^0.5)/A1stdlife))</f>
        <v>0.19944335928733795</v>
      </c>
      <c r="P121" s="433">
        <f ca="1">IF(A1stdlife="n/a","n/a",IF(P$3&gt;(A1stdlife+$E121),('PTRM input'!$J$385*(1+rvanilla04)^0.5)-SUM($J121:O121),('PTRM input'!$J$385*(1+rvanilla04)^0.5)/A1stdlife))</f>
        <v>0.19944335928733795</v>
      </c>
      <c r="Q121" s="433">
        <f ca="1">IF(A1stdlife="n/a","n/a",IF(Q$3&gt;(A1stdlife+$E121),('PTRM input'!$J$385*(1+rvanilla04)^0.5)-SUM($J121:P121),('PTRM input'!$J$385*(1+rvanilla04)^0.5)/A1stdlife))</f>
        <v>0.19944335928733795</v>
      </c>
      <c r="R121" s="433">
        <f ca="1">IF(A1stdlife="n/a","n/a",IF(R$3&gt;(A1stdlife+$E121),('PTRM input'!$J$385*(1+rvanilla04)^0.5)-SUM($J121:Q121),('PTRM input'!$J$385*(1+rvanilla04)^0.5)/A1stdlife))</f>
        <v>0.19944335928733795</v>
      </c>
      <c r="S121" s="433">
        <f ca="1">IF(A1stdlife="n/a","n/a",IF(S$3&gt;(A1stdlife+$E121),('PTRM input'!$J$385*(1+rvanilla04)^0.5)-SUM($J121:R121),('PTRM input'!$J$385*(1+rvanilla04)^0.5)/A1stdlife))</f>
        <v>0.19944335928733795</v>
      </c>
      <c r="T121" s="433">
        <f ca="1">IF(A1stdlife="n/a","n/a",IF(T$3&gt;(A1stdlife+$E121),('PTRM input'!$J$385*(1+rvanilla04)^0.5)-SUM($J121:S121),('PTRM input'!$J$385*(1+rvanilla04)^0.5)/A1stdlife))</f>
        <v>0.19944335928733795</v>
      </c>
      <c r="U121" s="433">
        <f ca="1">IF(A1stdlife="n/a","n/a",IF(U$3&gt;(A1stdlife+$E121),('PTRM input'!$J$385*(1+rvanilla04)^0.5)-SUM($J121:T121),('PTRM input'!$J$385*(1+rvanilla04)^0.5)/A1stdlife))</f>
        <v>0.19944335928733795</v>
      </c>
      <c r="V121" s="433">
        <f ca="1">IF(A1stdlife="n/a","n/a",IF(V$3&gt;(A1stdlife+$E121),('PTRM input'!$J$385*(1+rvanilla04)^0.5)-SUM($J121:U121),('PTRM input'!$J$385*(1+rvanilla04)^0.5)/A1stdlife))</f>
        <v>0.19944335928733795</v>
      </c>
      <c r="W121" s="433">
        <f ca="1">IF(A1stdlife="n/a","n/a",IF(W$3&gt;(A1stdlife+$E121),('PTRM input'!$J$385*(1+rvanilla04)^0.5)-SUM($J121:V121),('PTRM input'!$J$385*(1+rvanilla04)^0.5)/A1stdlife))</f>
        <v>0.19944335928733795</v>
      </c>
      <c r="X121" s="433">
        <f ca="1">IF(A1stdlife="n/a","n/a",IF(X$3&gt;(A1stdlife+$E121),('PTRM input'!$J$385*(1+rvanilla04)^0.5)-SUM($J121:W121),('PTRM input'!$J$385*(1+rvanilla04)^0.5)/A1stdlife))</f>
        <v>0.19944335928733795</v>
      </c>
      <c r="Y121" s="433">
        <f ca="1">IF(A1stdlife="n/a","n/a",IF(Y$3&gt;(A1stdlife+$E121),('PTRM input'!$J$385*(1+rvanilla04)^0.5)-SUM($J121:X121),('PTRM input'!$J$385*(1+rvanilla04)^0.5)/A1stdlife))</f>
        <v>0.19944335928733795</v>
      </c>
      <c r="Z121" s="433">
        <f ca="1">IF(A1stdlife="n/a","n/a",IF(Z$3&gt;(A1stdlife+$E121),('PTRM input'!$J$385*(1+rvanilla04)^0.5)-SUM($J121:Y121),('PTRM input'!$J$385*(1+rvanilla04)^0.5)/A1stdlife))</f>
        <v>0.19944335928733795</v>
      </c>
      <c r="AA121" s="433">
        <f ca="1">IF(A1stdlife="n/a","n/a",IF(AA$3&gt;(A1stdlife+$E121),('PTRM input'!$J$385*(1+rvanilla04)^0.5)-SUM($J121:Z121),('PTRM input'!$J$385*(1+rvanilla04)^0.5)/A1stdlife))</f>
        <v>0.19944335928733795</v>
      </c>
      <c r="AB121" s="433">
        <f ca="1">IF(A1stdlife="n/a","n/a",IF(AB$3&gt;(A1stdlife+$E121),('PTRM input'!$J$385*(1+rvanilla04)^0.5)-SUM($J121:AA121),('PTRM input'!$J$385*(1+rvanilla04)^0.5)/A1stdlife))</f>
        <v>0.19944335928733795</v>
      </c>
      <c r="AC121" s="433">
        <f ca="1">IF(A1stdlife="n/a","n/a",IF(AC$3&gt;(A1stdlife+$E121),('PTRM input'!$J$385*(1+rvanilla04)^0.5)-SUM($J121:AB121),('PTRM input'!$J$385*(1+rvanilla04)^0.5)/A1stdlife))</f>
        <v>0.19944335928733795</v>
      </c>
      <c r="AD121" s="433">
        <f ca="1">IF(A1stdlife="n/a","n/a",IF(AD$3&gt;(A1stdlife+$E121),('PTRM input'!$J$385*(1+rvanilla04)^0.5)-SUM($J121:AC121),('PTRM input'!$J$385*(1+rvanilla04)^0.5)/A1stdlife))</f>
        <v>0.19944335928733795</v>
      </c>
      <c r="AE121" s="433">
        <f ca="1">IF(A1stdlife="n/a","n/a",IF(AE$3&gt;(A1stdlife+$E121),('PTRM input'!$J$385*(1+rvanilla04)^0.5)-SUM($J121:AD121),('PTRM input'!$J$385*(1+rvanilla04)^0.5)/A1stdlife))</f>
        <v>0.19944335928733795</v>
      </c>
      <c r="AF121" s="433">
        <f ca="1">IF(A1stdlife="n/a","n/a",IF(AF$3&gt;(A1stdlife+$E121),('PTRM input'!$J$385*(1+rvanilla04)^0.5)-SUM($J121:AE121),('PTRM input'!$J$385*(1+rvanilla04)^0.5)/A1stdlife))</f>
        <v>0.19944335928733795</v>
      </c>
      <c r="AG121" s="433">
        <f ca="1">IF(A1stdlife="n/a","n/a",IF(AG$3&gt;(A1stdlife+$E121),('PTRM input'!$J$385*(1+rvanilla04)^0.5)-SUM($J121:AF121),('PTRM input'!$J$385*(1+rvanilla04)^0.5)/A1stdlife))</f>
        <v>0.19944335928733795</v>
      </c>
      <c r="AH121" s="433">
        <f ca="1">IF(A1stdlife="n/a","n/a",IF(AH$3&gt;(A1stdlife+$E121),('PTRM input'!$J$385*(1+rvanilla04)^0.5)-SUM($J121:AG121),('PTRM input'!$J$385*(1+rvanilla04)^0.5)/A1stdlife))</f>
        <v>0.19944335928733795</v>
      </c>
      <c r="AI121" s="433">
        <f ca="1">IF(A1stdlife="n/a","n/a",IF(AI$3&gt;(A1stdlife+$E121),('PTRM input'!$J$385*(1+rvanilla04)^0.5)-SUM($J121:AH121),('PTRM input'!$J$385*(1+rvanilla04)^0.5)/A1stdlife))</f>
        <v>0.19944335928733795</v>
      </c>
      <c r="AJ121" s="433">
        <f ca="1">IF(A1stdlife="n/a","n/a",IF(AJ$3&gt;(A1stdlife+$E121),('PTRM input'!$J$385*(1+rvanilla04)^0.5)-SUM($J121:AI121),('PTRM input'!$J$385*(1+rvanilla04)^0.5)/A1stdlife))</f>
        <v>0.19944335928733795</v>
      </c>
      <c r="AK121" s="433">
        <f ca="1">IF(A1stdlife="n/a","n/a",IF(AK$3&gt;(A1stdlife+$E121),('PTRM input'!$J$385*(1+rvanilla04)^0.5)-SUM($J121:AJ121),('PTRM input'!$J$385*(1+rvanilla04)^0.5)/A1stdlife))</f>
        <v>0.19944335928733795</v>
      </c>
      <c r="AL121" s="433">
        <f ca="1">IF(A1stdlife="n/a","n/a",IF(AL$3&gt;(A1stdlife+$E121),('PTRM input'!$J$385*(1+rvanilla04)^0.5)-SUM($J121:AK121),('PTRM input'!$J$385*(1+rvanilla04)^0.5)/A1stdlife))</f>
        <v>0.19944335928733795</v>
      </c>
      <c r="AM121" s="433">
        <f ca="1">IF(A1stdlife="n/a","n/a",IF(AM$3&gt;(A1stdlife+$E121),('PTRM input'!$J$385*(1+rvanilla04)^0.5)-SUM($J121:AL121),('PTRM input'!$J$385*(1+rvanilla04)^0.5)/A1stdlife))</f>
        <v>0.19944335928733795</v>
      </c>
      <c r="AN121" s="433">
        <f ca="1">IF(A1stdlife="n/a","n/a",IF(AN$3&gt;(A1stdlife+$E121),('PTRM input'!$J$385*(1+rvanilla04)^0.5)-SUM($J121:AM121),('PTRM input'!$J$385*(1+rvanilla04)^0.5)/A1stdlife))</f>
        <v>0.19944335928733795</v>
      </c>
      <c r="AO121" s="433">
        <f ca="1">IF(A1stdlife="n/a","n/a",IF(AO$3&gt;(A1stdlife+$E121),('PTRM input'!$J$385*(1+rvanilla04)^0.5)-SUM($J121:AN121),('PTRM input'!$J$385*(1+rvanilla04)^0.5)/A1stdlife))</f>
        <v>0.19944335928733795</v>
      </c>
      <c r="AP121" s="433">
        <f ca="1">IF(A1stdlife="n/a","n/a",IF(AP$3&gt;(A1stdlife+$E121),('PTRM input'!$J$385*(1+rvanilla04)^0.5)-SUM($J121:AO121),('PTRM input'!$J$385*(1+rvanilla04)^0.5)/A1stdlife))</f>
        <v>0.19944335928733795</v>
      </c>
      <c r="AQ121" s="433">
        <f ca="1">IF(A1stdlife="n/a","n/a",IF(AQ$3&gt;(A1stdlife+$E121),('PTRM input'!$J$385*(1+rvanilla04)^0.5)-SUM($J121:AP121),('PTRM input'!$J$385*(1+rvanilla04)^0.5)/A1stdlife))</f>
        <v>0.19944335928733795</v>
      </c>
      <c r="AR121" s="433">
        <f ca="1">IF(A1stdlife="n/a","n/a",IF(AR$3&gt;(A1stdlife+$E121),('PTRM input'!$J$385*(1+rvanilla04)^0.5)-SUM($J121:AQ121),('PTRM input'!$J$385*(1+rvanilla04)^0.5)/A1stdlife))</f>
        <v>0.19944335928733795</v>
      </c>
      <c r="AS121" s="433">
        <f ca="1">IF(A1stdlife="n/a","n/a",IF(AS$3&gt;(A1stdlife+$E121),('PTRM input'!$J$385*(1+rvanilla04)^0.5)-SUM($J121:AR121),('PTRM input'!$J$385*(1+rvanilla04)^0.5)/A1stdlife))</f>
        <v>0.19944335928733795</v>
      </c>
      <c r="AT121" s="433">
        <f ca="1">IF(A1stdlife="n/a","n/a",IF(AT$3&gt;(A1stdlife+$E121),('PTRM input'!$J$385*(1+rvanilla04)^0.5)-SUM($J121:AS121),('PTRM input'!$J$385*(1+rvanilla04)^0.5)/A1stdlife))</f>
        <v>0.19944335928733795</v>
      </c>
      <c r="AU121" s="433">
        <f ca="1">IF(A1stdlife="n/a","n/a",IF(AU$3&gt;(A1stdlife+$E121),('PTRM input'!$J$385*(1+rvanilla04)^0.5)-SUM($J121:AT121),('PTRM input'!$J$385*(1+rvanilla04)^0.5)/A1stdlife))</f>
        <v>0.19944335928733795</v>
      </c>
      <c r="AV121" s="433">
        <f ca="1">IF(A1stdlife="n/a","n/a",IF(AV$3&gt;(A1stdlife+$E121),('PTRM input'!$J$385*(1+rvanilla04)^0.5)-SUM($J121:AU121),('PTRM input'!$J$385*(1+rvanilla04)^0.5)/A1stdlife))</f>
        <v>0.19944335928733795</v>
      </c>
      <c r="AW121" s="433">
        <f ca="1">IF(A1stdlife="n/a","n/a",IF(AW$3&gt;(A1stdlife+$E121),('PTRM input'!$J$385*(1+rvanilla04)^0.5)-SUM($J121:AV121),('PTRM input'!$J$385*(1+rvanilla04)^0.5)/A1stdlife))</f>
        <v>0.19944335928733795</v>
      </c>
      <c r="AX121" s="433">
        <f ca="1">IF(A1stdlife="n/a","n/a",IF(AX$3&gt;(A1stdlife+$E121),('PTRM input'!$J$385*(1+rvanilla04)^0.5)-SUM($J121:AW121),('PTRM input'!$J$385*(1+rvanilla04)^0.5)/A1stdlife))</f>
        <v>0.19944335928733795</v>
      </c>
      <c r="AY121" s="433">
        <f ca="1">IF(A1stdlife="n/a","n/a",IF(AY$3&gt;(A1stdlife+$E121),('PTRM input'!$J$385*(1+rvanilla04)^0.5)-SUM($J121:AX121),('PTRM input'!$J$385*(1+rvanilla04)^0.5)/A1stdlife))</f>
        <v>0.19944335928733795</v>
      </c>
      <c r="AZ121" s="433">
        <f ca="1">IF(A1stdlife="n/a","n/a",IF(AZ$3&gt;(A1stdlife+$E121),('PTRM input'!$J$385*(1+rvanilla04)^0.5)-SUM($J121:AY121),('PTRM input'!$J$385*(1+rvanilla04)^0.5)/A1stdlife))</f>
        <v>0.19944335928733795</v>
      </c>
      <c r="BA121" s="433">
        <f ca="1">IF(A1stdlife="n/a","n/a",IF(BA$3&gt;(A1stdlife+$E121),('PTRM input'!$J$385*(1+rvanilla04)^0.5)-SUM($J121:AZ121),('PTRM input'!$J$385*(1+rvanilla04)^0.5)/A1stdlife))</f>
        <v>0.19944335928733795</v>
      </c>
      <c r="BB121" s="433">
        <f ca="1">IF(A1stdlife="n/a","n/a",IF(BB$3&gt;(A1stdlife+$E121),('PTRM input'!$J$385*(1+rvanilla04)^0.5)-SUM($J121:BA121),('PTRM input'!$J$385*(1+rvanilla04)^0.5)/A1stdlife))</f>
        <v>0.19944335928733795</v>
      </c>
      <c r="BC121" s="433">
        <f ca="1">IF(A1stdlife="n/a","n/a",IF(BC$3&gt;(A1stdlife+$E121),('PTRM input'!$J$385*(1+rvanilla04)^0.5)-SUM($J121:BB121),('PTRM input'!$J$385*(1+rvanilla04)^0.5)/A1stdlife))</f>
        <v>0.15557710211840359</v>
      </c>
      <c r="BD121" s="433">
        <f ca="1">IF(A1stdlife="n/a","n/a",IF(BD$3&gt;(A1stdlife+$E121),('PTRM input'!$J$385*(1+rvanilla04)^0.5)-SUM($J121:BC121),('PTRM input'!$J$385*(1+rvanilla04)^0.5)/A1stdlife))</f>
        <v>0</v>
      </c>
      <c r="BE121" s="433">
        <f ca="1">IF(A1stdlife="n/a","n/a",IF(BE$3&gt;(A1stdlife+$E121),('PTRM input'!$J$385*(1+rvanilla04)^0.5)-SUM($J121:BD121),('PTRM input'!$J$385*(1+rvanilla04)^0.5)/A1stdlife))</f>
        <v>0</v>
      </c>
      <c r="BF121" s="433">
        <f ca="1">IF(A1stdlife="n/a","n/a",IF(BF$3&gt;(A1stdlife+$E121),('PTRM input'!$J$385*(1+rvanilla04)^0.5)-SUM($J121:BE121),('PTRM input'!$J$385*(1+rvanilla04)^0.5)/A1stdlife))</f>
        <v>0</v>
      </c>
      <c r="BG121" s="433">
        <f ca="1">IF(A1stdlife="n/a","n/a",IF(BG$3&gt;(A1stdlife+$E121),('PTRM input'!$J$385*(1+rvanilla04)^0.5)-SUM($J121:BF121),('PTRM input'!$J$385*(1+rvanilla04)^0.5)/A1stdlife))</f>
        <v>0</v>
      </c>
      <c r="BH121" s="433">
        <f ca="1">IF(A1stdlife="n/a","n/a",IF(BH$3&gt;(A1stdlife+$E121),('PTRM input'!$J$385*(1+rvanilla04)^0.5)-SUM($J121:BG121),('PTRM input'!$J$385*(1+rvanilla04)^0.5)/A1stdlife))</f>
        <v>0</v>
      </c>
      <c r="BI121" s="433">
        <f ca="1">IF(A1stdlife="n/a","n/a",IF(BI$3&gt;(A1stdlife+$E121),('PTRM input'!$J$385*(1+rvanilla04)^0.5)-SUM($J121:BH121),('PTRM input'!$J$385*(1+rvanilla04)^0.5)/A1stdlife))</f>
        <v>0</v>
      </c>
      <c r="BJ121" s="116"/>
      <c r="BK121" s="116"/>
      <c r="BL121" s="116"/>
      <c r="BM121" s="116"/>
    </row>
    <row r="122" spans="1:65" hidden="1" outlineLevel="2">
      <c r="A122" s="116"/>
      <c r="B122" s="19"/>
      <c r="C122" s="18"/>
      <c r="D122" s="760"/>
      <c r="E122" s="86">
        <v>5</v>
      </c>
      <c r="F122" s="259"/>
      <c r="G122" s="434"/>
      <c r="H122" s="435"/>
      <c r="I122" s="435"/>
      <c r="J122" s="435"/>
      <c r="K122" s="619"/>
      <c r="L122" s="433">
        <f ca="1">IF(A1stdlife="n/a","n/a",IF(L$3&gt;(A1stdlife+$E122),('PTRM input'!$K$385*(1+rvanilla05)^0.5)-SUM($K122:K122),('PTRM input'!$K$385*(1+rvanilla05)^0.5)/A1stdlife))</f>
        <v>0.13904859121219867</v>
      </c>
      <c r="M122" s="433">
        <f ca="1">IF(A1stdlife="n/a","n/a",IF(M$3&gt;(A1stdlife+$E122),('PTRM input'!$K$385*(1+rvanilla05)^0.5)-SUM($K122:L122),('PTRM input'!$K$385*(1+rvanilla05)^0.5)/A1stdlife))</f>
        <v>0.13904859121219867</v>
      </c>
      <c r="N122" s="433">
        <f ca="1">IF(A1stdlife="n/a","n/a",IF(N$3&gt;(A1stdlife+$E122),('PTRM input'!$K$385*(1+rvanilla05)^0.5)-SUM($K122:M122),('PTRM input'!$K$385*(1+rvanilla05)^0.5)/A1stdlife))</f>
        <v>0.13904859121219867</v>
      </c>
      <c r="O122" s="433">
        <f ca="1">IF(A1stdlife="n/a","n/a",IF(O$3&gt;(A1stdlife+$E122),('PTRM input'!$K$385*(1+rvanilla05)^0.5)-SUM($K122:N122),('PTRM input'!$K$385*(1+rvanilla05)^0.5)/A1stdlife))</f>
        <v>0.13904859121219867</v>
      </c>
      <c r="P122" s="433">
        <f ca="1">IF(A1stdlife="n/a","n/a",IF(P$3&gt;(A1stdlife+$E122),('PTRM input'!$K$385*(1+rvanilla05)^0.5)-SUM($K122:O122),('PTRM input'!$K$385*(1+rvanilla05)^0.5)/A1stdlife))</f>
        <v>0.13904859121219867</v>
      </c>
      <c r="Q122" s="433">
        <f ca="1">IF(A1stdlife="n/a","n/a",IF(Q$3&gt;(A1stdlife+$E122),('PTRM input'!$K$385*(1+rvanilla05)^0.5)-SUM($K122:P122),('PTRM input'!$K$385*(1+rvanilla05)^0.5)/A1stdlife))</f>
        <v>0.13904859121219867</v>
      </c>
      <c r="R122" s="433">
        <f ca="1">IF(A1stdlife="n/a","n/a",IF(R$3&gt;(A1stdlife+$E122),('PTRM input'!$K$385*(1+rvanilla05)^0.5)-SUM($K122:Q122),('PTRM input'!$K$385*(1+rvanilla05)^0.5)/A1stdlife))</f>
        <v>0.13904859121219867</v>
      </c>
      <c r="S122" s="433">
        <f ca="1">IF(A1stdlife="n/a","n/a",IF(S$3&gt;(A1stdlife+$E122),('PTRM input'!$K$385*(1+rvanilla05)^0.5)-SUM($K122:R122),('PTRM input'!$K$385*(1+rvanilla05)^0.5)/A1stdlife))</f>
        <v>0.13904859121219867</v>
      </c>
      <c r="T122" s="433">
        <f ca="1">IF(A1stdlife="n/a","n/a",IF(T$3&gt;(A1stdlife+$E122),('PTRM input'!$K$385*(1+rvanilla05)^0.5)-SUM($K122:S122),('PTRM input'!$K$385*(1+rvanilla05)^0.5)/A1stdlife))</f>
        <v>0.13904859121219867</v>
      </c>
      <c r="U122" s="433">
        <f ca="1">IF(A1stdlife="n/a","n/a",IF(U$3&gt;(A1stdlife+$E122),('PTRM input'!$K$385*(1+rvanilla05)^0.5)-SUM($K122:T122),('PTRM input'!$K$385*(1+rvanilla05)^0.5)/A1stdlife))</f>
        <v>0.13904859121219867</v>
      </c>
      <c r="V122" s="433">
        <f ca="1">IF(A1stdlife="n/a","n/a",IF(V$3&gt;(A1stdlife+$E122),('PTRM input'!$K$385*(1+rvanilla05)^0.5)-SUM($K122:U122),('PTRM input'!$K$385*(1+rvanilla05)^0.5)/A1stdlife))</f>
        <v>0.13904859121219867</v>
      </c>
      <c r="W122" s="433">
        <f ca="1">IF(A1stdlife="n/a","n/a",IF(W$3&gt;(A1stdlife+$E122),('PTRM input'!$K$385*(1+rvanilla05)^0.5)-SUM($K122:V122),('PTRM input'!$K$385*(1+rvanilla05)^0.5)/A1stdlife))</f>
        <v>0.13904859121219867</v>
      </c>
      <c r="X122" s="433">
        <f ca="1">IF(A1stdlife="n/a","n/a",IF(X$3&gt;(A1stdlife+$E122),('PTRM input'!$K$385*(1+rvanilla05)^0.5)-SUM($K122:W122),('PTRM input'!$K$385*(1+rvanilla05)^0.5)/A1stdlife))</f>
        <v>0.13904859121219867</v>
      </c>
      <c r="Y122" s="433">
        <f ca="1">IF(A1stdlife="n/a","n/a",IF(Y$3&gt;(A1stdlife+$E122),('PTRM input'!$K$385*(1+rvanilla05)^0.5)-SUM($K122:X122),('PTRM input'!$K$385*(1+rvanilla05)^0.5)/A1stdlife))</f>
        <v>0.13904859121219867</v>
      </c>
      <c r="Z122" s="433">
        <f ca="1">IF(A1stdlife="n/a","n/a",IF(Z$3&gt;(A1stdlife+$E122),('PTRM input'!$K$385*(1+rvanilla05)^0.5)-SUM($K122:Y122),('PTRM input'!$K$385*(1+rvanilla05)^0.5)/A1stdlife))</f>
        <v>0.13904859121219867</v>
      </c>
      <c r="AA122" s="433">
        <f ca="1">IF(A1stdlife="n/a","n/a",IF(AA$3&gt;(A1stdlife+$E122),('PTRM input'!$K$385*(1+rvanilla05)^0.5)-SUM($K122:Z122),('PTRM input'!$K$385*(1+rvanilla05)^0.5)/A1stdlife))</f>
        <v>0.13904859121219867</v>
      </c>
      <c r="AB122" s="433">
        <f ca="1">IF(A1stdlife="n/a","n/a",IF(AB$3&gt;(A1stdlife+$E122),('PTRM input'!$K$385*(1+rvanilla05)^0.5)-SUM($K122:AA122),('PTRM input'!$K$385*(1+rvanilla05)^0.5)/A1stdlife))</f>
        <v>0.13904859121219867</v>
      </c>
      <c r="AC122" s="433">
        <f ca="1">IF(A1stdlife="n/a","n/a",IF(AC$3&gt;(A1stdlife+$E122),('PTRM input'!$K$385*(1+rvanilla05)^0.5)-SUM($K122:AB122),('PTRM input'!$K$385*(1+rvanilla05)^0.5)/A1stdlife))</f>
        <v>0.13904859121219867</v>
      </c>
      <c r="AD122" s="433">
        <f ca="1">IF(A1stdlife="n/a","n/a",IF(AD$3&gt;(A1stdlife+$E122),('PTRM input'!$K$385*(1+rvanilla05)^0.5)-SUM($K122:AC122),('PTRM input'!$K$385*(1+rvanilla05)^0.5)/A1stdlife))</f>
        <v>0.13904859121219867</v>
      </c>
      <c r="AE122" s="433">
        <f ca="1">IF(A1stdlife="n/a","n/a",IF(AE$3&gt;(A1stdlife+$E122),('PTRM input'!$K$385*(1+rvanilla05)^0.5)-SUM($K122:AD122),('PTRM input'!$K$385*(1+rvanilla05)^0.5)/A1stdlife))</f>
        <v>0.13904859121219867</v>
      </c>
      <c r="AF122" s="433">
        <f ca="1">IF(A1stdlife="n/a","n/a",IF(AF$3&gt;(A1stdlife+$E122),('PTRM input'!$K$385*(1+rvanilla05)^0.5)-SUM($K122:AE122),('PTRM input'!$K$385*(1+rvanilla05)^0.5)/A1stdlife))</f>
        <v>0.13904859121219867</v>
      </c>
      <c r="AG122" s="433">
        <f ca="1">IF(A1stdlife="n/a","n/a",IF(AG$3&gt;(A1stdlife+$E122),('PTRM input'!$K$385*(1+rvanilla05)^0.5)-SUM($K122:AF122),('PTRM input'!$K$385*(1+rvanilla05)^0.5)/A1stdlife))</f>
        <v>0.13904859121219867</v>
      </c>
      <c r="AH122" s="433">
        <f ca="1">IF(A1stdlife="n/a","n/a",IF(AH$3&gt;(A1stdlife+$E122),('PTRM input'!$K$385*(1+rvanilla05)^0.5)-SUM($K122:AG122),('PTRM input'!$K$385*(1+rvanilla05)^0.5)/A1stdlife))</f>
        <v>0.13904859121219867</v>
      </c>
      <c r="AI122" s="433">
        <f ca="1">IF(A1stdlife="n/a","n/a",IF(AI$3&gt;(A1stdlife+$E122),('PTRM input'!$K$385*(1+rvanilla05)^0.5)-SUM($K122:AH122),('PTRM input'!$K$385*(1+rvanilla05)^0.5)/A1stdlife))</f>
        <v>0.13904859121219867</v>
      </c>
      <c r="AJ122" s="433">
        <f ca="1">IF(A1stdlife="n/a","n/a",IF(AJ$3&gt;(A1stdlife+$E122),('PTRM input'!$K$385*(1+rvanilla05)^0.5)-SUM($K122:AI122),('PTRM input'!$K$385*(1+rvanilla05)^0.5)/A1stdlife))</f>
        <v>0.13904859121219867</v>
      </c>
      <c r="AK122" s="433">
        <f ca="1">IF(A1stdlife="n/a","n/a",IF(AK$3&gt;(A1stdlife+$E122),('PTRM input'!$K$385*(1+rvanilla05)^0.5)-SUM($K122:AJ122),('PTRM input'!$K$385*(1+rvanilla05)^0.5)/A1stdlife))</f>
        <v>0.13904859121219867</v>
      </c>
      <c r="AL122" s="433">
        <f ca="1">IF(A1stdlife="n/a","n/a",IF(AL$3&gt;(A1stdlife+$E122),('PTRM input'!$K$385*(1+rvanilla05)^0.5)-SUM($K122:AK122),('PTRM input'!$K$385*(1+rvanilla05)^0.5)/A1stdlife))</f>
        <v>0.13904859121219867</v>
      </c>
      <c r="AM122" s="433">
        <f ca="1">IF(A1stdlife="n/a","n/a",IF(AM$3&gt;(A1stdlife+$E122),('PTRM input'!$K$385*(1+rvanilla05)^0.5)-SUM($K122:AL122),('PTRM input'!$K$385*(1+rvanilla05)^0.5)/A1stdlife))</f>
        <v>0.13904859121219867</v>
      </c>
      <c r="AN122" s="433">
        <f ca="1">IF(A1stdlife="n/a","n/a",IF(AN$3&gt;(A1stdlife+$E122),('PTRM input'!$K$385*(1+rvanilla05)^0.5)-SUM($K122:AM122),('PTRM input'!$K$385*(1+rvanilla05)^0.5)/A1stdlife))</f>
        <v>0.13904859121219867</v>
      </c>
      <c r="AO122" s="433">
        <f ca="1">IF(A1stdlife="n/a","n/a",IF(AO$3&gt;(A1stdlife+$E122),('PTRM input'!$K$385*(1+rvanilla05)^0.5)-SUM($K122:AN122),('PTRM input'!$K$385*(1+rvanilla05)^0.5)/A1stdlife))</f>
        <v>0.13904859121219867</v>
      </c>
      <c r="AP122" s="433">
        <f ca="1">IF(A1stdlife="n/a","n/a",IF(AP$3&gt;(A1stdlife+$E122),('PTRM input'!$K$385*(1+rvanilla05)^0.5)-SUM($K122:AO122),('PTRM input'!$K$385*(1+rvanilla05)^0.5)/A1stdlife))</f>
        <v>0.13904859121219867</v>
      </c>
      <c r="AQ122" s="433">
        <f ca="1">IF(A1stdlife="n/a","n/a",IF(AQ$3&gt;(A1stdlife+$E122),('PTRM input'!$K$385*(1+rvanilla05)^0.5)-SUM($K122:AP122),('PTRM input'!$K$385*(1+rvanilla05)^0.5)/A1stdlife))</f>
        <v>0.13904859121219867</v>
      </c>
      <c r="AR122" s="433">
        <f ca="1">IF(A1stdlife="n/a","n/a",IF(AR$3&gt;(A1stdlife+$E122),('PTRM input'!$K$385*(1+rvanilla05)^0.5)-SUM($K122:AQ122),('PTRM input'!$K$385*(1+rvanilla05)^0.5)/A1stdlife))</f>
        <v>0.13904859121219867</v>
      </c>
      <c r="AS122" s="433">
        <f ca="1">IF(A1stdlife="n/a","n/a",IF(AS$3&gt;(A1stdlife+$E122),('PTRM input'!$K$385*(1+rvanilla05)^0.5)-SUM($K122:AR122),('PTRM input'!$K$385*(1+rvanilla05)^0.5)/A1stdlife))</f>
        <v>0.13904859121219867</v>
      </c>
      <c r="AT122" s="433">
        <f ca="1">IF(A1stdlife="n/a","n/a",IF(AT$3&gt;(A1stdlife+$E122),('PTRM input'!$K$385*(1+rvanilla05)^0.5)-SUM($K122:AS122),('PTRM input'!$K$385*(1+rvanilla05)^0.5)/A1stdlife))</f>
        <v>0.13904859121219867</v>
      </c>
      <c r="AU122" s="433">
        <f ca="1">IF(A1stdlife="n/a","n/a",IF(AU$3&gt;(A1stdlife+$E122),('PTRM input'!$K$385*(1+rvanilla05)^0.5)-SUM($K122:AT122),('PTRM input'!$K$385*(1+rvanilla05)^0.5)/A1stdlife))</f>
        <v>0.13904859121219867</v>
      </c>
      <c r="AV122" s="433">
        <f ca="1">IF(A1stdlife="n/a","n/a",IF(AV$3&gt;(A1stdlife+$E122),('PTRM input'!$K$385*(1+rvanilla05)^0.5)-SUM($K122:AU122),('PTRM input'!$K$385*(1+rvanilla05)^0.5)/A1stdlife))</f>
        <v>0.13904859121219867</v>
      </c>
      <c r="AW122" s="433">
        <f ca="1">IF(A1stdlife="n/a","n/a",IF(AW$3&gt;(A1stdlife+$E122),('PTRM input'!$K$385*(1+rvanilla05)^0.5)-SUM($K122:AV122),('PTRM input'!$K$385*(1+rvanilla05)^0.5)/A1stdlife))</f>
        <v>0.13904859121219867</v>
      </c>
      <c r="AX122" s="433">
        <f ca="1">IF(A1stdlife="n/a","n/a",IF(AX$3&gt;(A1stdlife+$E122),('PTRM input'!$K$385*(1+rvanilla05)^0.5)-SUM($K122:AW122),('PTRM input'!$K$385*(1+rvanilla05)^0.5)/A1stdlife))</f>
        <v>0.13904859121219867</v>
      </c>
      <c r="AY122" s="433">
        <f ca="1">IF(A1stdlife="n/a","n/a",IF(AY$3&gt;(A1stdlife+$E122),('PTRM input'!$K$385*(1+rvanilla05)^0.5)-SUM($K122:AX122),('PTRM input'!$K$385*(1+rvanilla05)^0.5)/A1stdlife))</f>
        <v>0.13904859121219867</v>
      </c>
      <c r="AZ122" s="433">
        <f ca="1">IF(A1stdlife="n/a","n/a",IF(AZ$3&gt;(A1stdlife+$E122),('PTRM input'!$K$385*(1+rvanilla05)^0.5)-SUM($K122:AY122),('PTRM input'!$K$385*(1+rvanilla05)^0.5)/A1stdlife))</f>
        <v>0.13904859121219867</v>
      </c>
      <c r="BA122" s="433">
        <f ca="1">IF(A1stdlife="n/a","n/a",IF(BA$3&gt;(A1stdlife+$E122),('PTRM input'!$K$385*(1+rvanilla05)^0.5)-SUM($K122:AZ122),('PTRM input'!$K$385*(1+rvanilla05)^0.5)/A1stdlife))</f>
        <v>0.13904859121219867</v>
      </c>
      <c r="BB122" s="433">
        <f ca="1">IF(A1stdlife="n/a","n/a",IF(BB$3&gt;(A1stdlife+$E122),('PTRM input'!$K$385*(1+rvanilla05)^0.5)-SUM($K122:BA122),('PTRM input'!$K$385*(1+rvanilla05)^0.5)/A1stdlife))</f>
        <v>0.13904859121219867</v>
      </c>
      <c r="BC122" s="433">
        <f ca="1">IF(A1stdlife="n/a","n/a",IF(BC$3&gt;(A1stdlife+$E122),('PTRM input'!$K$385*(1+rvanilla05)^0.5)-SUM($K122:BB122),('PTRM input'!$K$385*(1+rvanilla05)^0.5)/A1stdlife))</f>
        <v>0.13904859121219867</v>
      </c>
      <c r="BD122" s="433">
        <f ca="1">IF(A1stdlife="n/a","n/a",IF(BD$3&gt;(A1stdlife+$E122),('PTRM input'!$K$385*(1+rvanilla05)^0.5)-SUM($K122:BC122),('PTRM input'!$K$385*(1+rvanilla05)^0.5)/A1stdlife))</f>
        <v>0.10846576668052421</v>
      </c>
      <c r="BE122" s="433">
        <f ca="1">IF(A1stdlife="n/a","n/a",IF(BE$3&gt;(A1stdlife+$E122),('PTRM input'!$K$385*(1+rvanilla05)^0.5)-SUM($K122:BD122),('PTRM input'!$K$385*(1+rvanilla05)^0.5)/A1stdlife))</f>
        <v>0</v>
      </c>
      <c r="BF122" s="433">
        <f ca="1">IF(A1stdlife="n/a","n/a",IF(BF$3&gt;(A1stdlife+$E122),('PTRM input'!$K$385*(1+rvanilla05)^0.5)-SUM($K122:BE122),('PTRM input'!$K$385*(1+rvanilla05)^0.5)/A1stdlife))</f>
        <v>0</v>
      </c>
      <c r="BG122" s="433">
        <f ca="1">IF(A1stdlife="n/a","n/a",IF(BG$3&gt;(A1stdlife+$E122),('PTRM input'!$K$385*(1+rvanilla05)^0.5)-SUM($K122:BF122),('PTRM input'!$K$385*(1+rvanilla05)^0.5)/A1stdlife))</f>
        <v>0</v>
      </c>
      <c r="BH122" s="433">
        <f ca="1">IF(A1stdlife="n/a","n/a",IF(BH$3&gt;(A1stdlife+$E122),('PTRM input'!$K$385*(1+rvanilla05)^0.5)-SUM($K122:BG122),('PTRM input'!$K$385*(1+rvanilla05)^0.5)/A1stdlife))</f>
        <v>0</v>
      </c>
      <c r="BI122" s="433">
        <f ca="1">IF(A1stdlife="n/a","n/a",IF(BI$3&gt;(A1stdlife+$E122),('PTRM input'!$K$385*(1+rvanilla05)^0.5)-SUM($K122:BH122),('PTRM input'!$K$385*(1+rvanilla05)^0.5)/A1stdlife))</f>
        <v>0</v>
      </c>
      <c r="BJ122" s="116"/>
      <c r="BK122" s="116"/>
      <c r="BL122" s="116"/>
      <c r="BM122" s="116"/>
    </row>
    <row r="123" spans="1:65" hidden="1" outlineLevel="2">
      <c r="A123" s="116"/>
      <c r="B123" s="19"/>
      <c r="C123" s="18"/>
      <c r="D123" s="760"/>
      <c r="E123" s="86">
        <v>6</v>
      </c>
      <c r="F123" s="259"/>
      <c r="G123" s="434"/>
      <c r="H123" s="435"/>
      <c r="I123" s="435"/>
      <c r="J123" s="435"/>
      <c r="K123" s="435"/>
      <c r="L123" s="619"/>
      <c r="M123" s="433">
        <f ca="1">IF(A1stdlife="n/a","n/a",IF(M$3&gt;(A1stdlife+$E123),('PTRM input'!$L$385*(1+rvanilla06)^0.5)-SUM($L123:L123),('PTRM input'!$L$385*(1+rvanilla06)^0.5)/A1stdlife))</f>
        <v>0</v>
      </c>
      <c r="N123" s="433">
        <f ca="1">IF(A1stdlife="n/a","n/a",IF(N$3&gt;(A1stdlife+$E123),('PTRM input'!$L$385*(1+rvanilla06)^0.5)-SUM($L123:M123),('PTRM input'!$L$385*(1+rvanilla06)^0.5)/A1stdlife))</f>
        <v>0</v>
      </c>
      <c r="O123" s="433">
        <f ca="1">IF(A1stdlife="n/a","n/a",IF(O$3&gt;(A1stdlife+$E123),('PTRM input'!$L$385*(1+rvanilla06)^0.5)-SUM($L123:N123),('PTRM input'!$L$385*(1+rvanilla06)^0.5)/A1stdlife))</f>
        <v>0</v>
      </c>
      <c r="P123" s="433">
        <f ca="1">IF(A1stdlife="n/a","n/a",IF(P$3&gt;(A1stdlife+$E123),('PTRM input'!$L$385*(1+rvanilla06)^0.5)-SUM($L123:O123),('PTRM input'!$L$385*(1+rvanilla06)^0.5)/A1stdlife))</f>
        <v>0</v>
      </c>
      <c r="Q123" s="433">
        <f ca="1">IF(A1stdlife="n/a","n/a",IF(Q$3&gt;(A1stdlife+$E123),('PTRM input'!$L$385*(1+rvanilla06)^0.5)-SUM($L123:P123),('PTRM input'!$L$385*(1+rvanilla06)^0.5)/A1stdlife))</f>
        <v>0</v>
      </c>
      <c r="R123" s="433">
        <f ca="1">IF(A1stdlife="n/a","n/a",IF(R$3&gt;(A1stdlife+$E123),('PTRM input'!$L$385*(1+rvanilla06)^0.5)-SUM($L123:Q123),('PTRM input'!$L$385*(1+rvanilla06)^0.5)/A1stdlife))</f>
        <v>0</v>
      </c>
      <c r="S123" s="433">
        <f ca="1">IF(A1stdlife="n/a","n/a",IF(S$3&gt;(A1stdlife+$E123),('PTRM input'!$L$385*(1+rvanilla06)^0.5)-SUM($L123:R123),('PTRM input'!$L$385*(1+rvanilla06)^0.5)/A1stdlife))</f>
        <v>0</v>
      </c>
      <c r="T123" s="433">
        <f ca="1">IF(A1stdlife="n/a","n/a",IF(T$3&gt;(A1stdlife+$E123),('PTRM input'!$L$385*(1+rvanilla06)^0.5)-SUM($L123:S123),('PTRM input'!$L$385*(1+rvanilla06)^0.5)/A1stdlife))</f>
        <v>0</v>
      </c>
      <c r="U123" s="433">
        <f ca="1">IF(A1stdlife="n/a","n/a",IF(U$3&gt;(A1stdlife+$E123),('PTRM input'!$L$385*(1+rvanilla06)^0.5)-SUM($L123:T123),('PTRM input'!$L$385*(1+rvanilla06)^0.5)/A1stdlife))</f>
        <v>0</v>
      </c>
      <c r="V123" s="433">
        <f ca="1">IF(A1stdlife="n/a","n/a",IF(V$3&gt;(A1stdlife+$E123),('PTRM input'!$L$385*(1+rvanilla06)^0.5)-SUM($L123:U123),('PTRM input'!$L$385*(1+rvanilla06)^0.5)/A1stdlife))</f>
        <v>0</v>
      </c>
      <c r="W123" s="433">
        <f ca="1">IF(A1stdlife="n/a","n/a",IF(W$3&gt;(A1stdlife+$E123),('PTRM input'!$L$385*(1+rvanilla06)^0.5)-SUM($L123:V123),('PTRM input'!$L$385*(1+rvanilla06)^0.5)/A1stdlife))</f>
        <v>0</v>
      </c>
      <c r="X123" s="433">
        <f ca="1">IF(A1stdlife="n/a","n/a",IF(X$3&gt;(A1stdlife+$E123),('PTRM input'!$L$385*(1+rvanilla06)^0.5)-SUM($L123:W123),('PTRM input'!$L$385*(1+rvanilla06)^0.5)/A1stdlife))</f>
        <v>0</v>
      </c>
      <c r="Y123" s="433">
        <f ca="1">IF(A1stdlife="n/a","n/a",IF(Y$3&gt;(A1stdlife+$E123),('PTRM input'!$L$385*(1+rvanilla06)^0.5)-SUM($L123:X123),('PTRM input'!$L$385*(1+rvanilla06)^0.5)/A1stdlife))</f>
        <v>0</v>
      </c>
      <c r="Z123" s="433">
        <f ca="1">IF(A1stdlife="n/a","n/a",IF(Z$3&gt;(A1stdlife+$E123),('PTRM input'!$L$385*(1+rvanilla06)^0.5)-SUM($L123:Y123),('PTRM input'!$L$385*(1+rvanilla06)^0.5)/A1stdlife))</f>
        <v>0</v>
      </c>
      <c r="AA123" s="433">
        <f ca="1">IF(A1stdlife="n/a","n/a",IF(AA$3&gt;(A1stdlife+$E123),('PTRM input'!$L$385*(1+rvanilla06)^0.5)-SUM($L123:Z123),('PTRM input'!$L$385*(1+rvanilla06)^0.5)/A1stdlife))</f>
        <v>0</v>
      </c>
      <c r="AB123" s="433">
        <f ca="1">IF(A1stdlife="n/a","n/a",IF(AB$3&gt;(A1stdlife+$E123),('PTRM input'!$L$385*(1+rvanilla06)^0.5)-SUM($L123:AA123),('PTRM input'!$L$385*(1+rvanilla06)^0.5)/A1stdlife))</f>
        <v>0</v>
      </c>
      <c r="AC123" s="433">
        <f ca="1">IF(A1stdlife="n/a","n/a",IF(AC$3&gt;(A1stdlife+$E123),('PTRM input'!$L$385*(1+rvanilla06)^0.5)-SUM($L123:AB123),('PTRM input'!$L$385*(1+rvanilla06)^0.5)/A1stdlife))</f>
        <v>0</v>
      </c>
      <c r="AD123" s="433">
        <f ca="1">IF(A1stdlife="n/a","n/a",IF(AD$3&gt;(A1stdlife+$E123),('PTRM input'!$L$385*(1+rvanilla06)^0.5)-SUM($L123:AC123),('PTRM input'!$L$385*(1+rvanilla06)^0.5)/A1stdlife))</f>
        <v>0</v>
      </c>
      <c r="AE123" s="433">
        <f ca="1">IF(A1stdlife="n/a","n/a",IF(AE$3&gt;(A1stdlife+$E123),('PTRM input'!$L$385*(1+rvanilla06)^0.5)-SUM($L123:AD123),('PTRM input'!$L$385*(1+rvanilla06)^0.5)/A1stdlife))</f>
        <v>0</v>
      </c>
      <c r="AF123" s="433">
        <f ca="1">IF(A1stdlife="n/a","n/a",IF(AF$3&gt;(A1stdlife+$E123),('PTRM input'!$L$385*(1+rvanilla06)^0.5)-SUM($L123:AE123),('PTRM input'!$L$385*(1+rvanilla06)^0.5)/A1stdlife))</f>
        <v>0</v>
      </c>
      <c r="AG123" s="433">
        <f ca="1">IF(A1stdlife="n/a","n/a",IF(AG$3&gt;(A1stdlife+$E123),('PTRM input'!$L$385*(1+rvanilla06)^0.5)-SUM($L123:AF123),('PTRM input'!$L$385*(1+rvanilla06)^0.5)/A1stdlife))</f>
        <v>0</v>
      </c>
      <c r="AH123" s="433">
        <f ca="1">IF(A1stdlife="n/a","n/a",IF(AH$3&gt;(A1stdlife+$E123),('PTRM input'!$L$385*(1+rvanilla06)^0.5)-SUM($L123:AG123),('PTRM input'!$L$385*(1+rvanilla06)^0.5)/A1stdlife))</f>
        <v>0</v>
      </c>
      <c r="AI123" s="433">
        <f ca="1">IF(A1stdlife="n/a","n/a",IF(AI$3&gt;(A1stdlife+$E123),('PTRM input'!$L$385*(1+rvanilla06)^0.5)-SUM($L123:AH123),('PTRM input'!$L$385*(1+rvanilla06)^0.5)/A1stdlife))</f>
        <v>0</v>
      </c>
      <c r="AJ123" s="433">
        <f ca="1">IF(A1stdlife="n/a","n/a",IF(AJ$3&gt;(A1stdlife+$E123),('PTRM input'!$L$385*(1+rvanilla06)^0.5)-SUM($L123:AI123),('PTRM input'!$L$385*(1+rvanilla06)^0.5)/A1stdlife))</f>
        <v>0</v>
      </c>
      <c r="AK123" s="433">
        <f ca="1">IF(A1stdlife="n/a","n/a",IF(AK$3&gt;(A1stdlife+$E123),('PTRM input'!$L$385*(1+rvanilla06)^0.5)-SUM($L123:AJ123),('PTRM input'!$L$385*(1+rvanilla06)^0.5)/A1stdlife))</f>
        <v>0</v>
      </c>
      <c r="AL123" s="433">
        <f ca="1">IF(A1stdlife="n/a","n/a",IF(AL$3&gt;(A1stdlife+$E123),('PTRM input'!$L$385*(1+rvanilla06)^0.5)-SUM($L123:AK123),('PTRM input'!$L$385*(1+rvanilla06)^0.5)/A1stdlife))</f>
        <v>0</v>
      </c>
      <c r="AM123" s="433">
        <f ca="1">IF(A1stdlife="n/a","n/a",IF(AM$3&gt;(A1stdlife+$E123),('PTRM input'!$L$385*(1+rvanilla06)^0.5)-SUM($L123:AL123),('PTRM input'!$L$385*(1+rvanilla06)^0.5)/A1stdlife))</f>
        <v>0</v>
      </c>
      <c r="AN123" s="433">
        <f ca="1">IF(A1stdlife="n/a","n/a",IF(AN$3&gt;(A1stdlife+$E123),('PTRM input'!$L$385*(1+rvanilla06)^0.5)-SUM($L123:AM123),('PTRM input'!$L$385*(1+rvanilla06)^0.5)/A1stdlife))</f>
        <v>0</v>
      </c>
      <c r="AO123" s="433">
        <f ca="1">IF(A1stdlife="n/a","n/a",IF(AO$3&gt;(A1stdlife+$E123),('PTRM input'!$L$385*(1+rvanilla06)^0.5)-SUM($L123:AN123),('PTRM input'!$L$385*(1+rvanilla06)^0.5)/A1stdlife))</f>
        <v>0</v>
      </c>
      <c r="AP123" s="433">
        <f ca="1">IF(A1stdlife="n/a","n/a",IF(AP$3&gt;(A1stdlife+$E123),('PTRM input'!$L$385*(1+rvanilla06)^0.5)-SUM($L123:AO123),('PTRM input'!$L$385*(1+rvanilla06)^0.5)/A1stdlife))</f>
        <v>0</v>
      </c>
      <c r="AQ123" s="433">
        <f ca="1">IF(A1stdlife="n/a","n/a",IF(AQ$3&gt;(A1stdlife+$E123),('PTRM input'!$L$385*(1+rvanilla06)^0.5)-SUM($L123:AP123),('PTRM input'!$L$385*(1+rvanilla06)^0.5)/A1stdlife))</f>
        <v>0</v>
      </c>
      <c r="AR123" s="433">
        <f ca="1">IF(A1stdlife="n/a","n/a",IF(AR$3&gt;(A1stdlife+$E123),('PTRM input'!$L$385*(1+rvanilla06)^0.5)-SUM($L123:AQ123),('PTRM input'!$L$385*(1+rvanilla06)^0.5)/A1stdlife))</f>
        <v>0</v>
      </c>
      <c r="AS123" s="433">
        <f ca="1">IF(A1stdlife="n/a","n/a",IF(AS$3&gt;(A1stdlife+$E123),('PTRM input'!$L$385*(1+rvanilla06)^0.5)-SUM($L123:AR123),('PTRM input'!$L$385*(1+rvanilla06)^0.5)/A1stdlife))</f>
        <v>0</v>
      </c>
      <c r="AT123" s="433">
        <f ca="1">IF(A1stdlife="n/a","n/a",IF(AT$3&gt;(A1stdlife+$E123),('PTRM input'!$L$385*(1+rvanilla06)^0.5)-SUM($L123:AS123),('PTRM input'!$L$385*(1+rvanilla06)^0.5)/A1stdlife))</f>
        <v>0</v>
      </c>
      <c r="AU123" s="433">
        <f ca="1">IF(A1stdlife="n/a","n/a",IF(AU$3&gt;(A1stdlife+$E123),('PTRM input'!$L$385*(1+rvanilla06)^0.5)-SUM($L123:AT123),('PTRM input'!$L$385*(1+rvanilla06)^0.5)/A1stdlife))</f>
        <v>0</v>
      </c>
      <c r="AV123" s="433">
        <f ca="1">IF(A1stdlife="n/a","n/a",IF(AV$3&gt;(A1stdlife+$E123),('PTRM input'!$L$385*(1+rvanilla06)^0.5)-SUM($L123:AU123),('PTRM input'!$L$385*(1+rvanilla06)^0.5)/A1stdlife))</f>
        <v>0</v>
      </c>
      <c r="AW123" s="433">
        <f ca="1">IF(A1stdlife="n/a","n/a",IF(AW$3&gt;(A1stdlife+$E123),('PTRM input'!$L$385*(1+rvanilla06)^0.5)-SUM($L123:AV123),('PTRM input'!$L$385*(1+rvanilla06)^0.5)/A1stdlife))</f>
        <v>0</v>
      </c>
      <c r="AX123" s="433">
        <f ca="1">IF(A1stdlife="n/a","n/a",IF(AX$3&gt;(A1stdlife+$E123),('PTRM input'!$L$385*(1+rvanilla06)^0.5)-SUM($L123:AW123),('PTRM input'!$L$385*(1+rvanilla06)^0.5)/A1stdlife))</f>
        <v>0</v>
      </c>
      <c r="AY123" s="433">
        <f ca="1">IF(A1stdlife="n/a","n/a",IF(AY$3&gt;(A1stdlife+$E123),('PTRM input'!$L$385*(1+rvanilla06)^0.5)-SUM($L123:AX123),('PTRM input'!$L$385*(1+rvanilla06)^0.5)/A1stdlife))</f>
        <v>0</v>
      </c>
      <c r="AZ123" s="433">
        <f ca="1">IF(A1stdlife="n/a","n/a",IF(AZ$3&gt;(A1stdlife+$E123),('PTRM input'!$L$385*(1+rvanilla06)^0.5)-SUM($L123:AY123),('PTRM input'!$L$385*(1+rvanilla06)^0.5)/A1stdlife))</f>
        <v>0</v>
      </c>
      <c r="BA123" s="433">
        <f ca="1">IF(A1stdlife="n/a","n/a",IF(BA$3&gt;(A1stdlife+$E123),('PTRM input'!$L$385*(1+rvanilla06)^0.5)-SUM($L123:AZ123),('PTRM input'!$L$385*(1+rvanilla06)^0.5)/A1stdlife))</f>
        <v>0</v>
      </c>
      <c r="BB123" s="433">
        <f ca="1">IF(A1stdlife="n/a","n/a",IF(BB$3&gt;(A1stdlife+$E123),('PTRM input'!$L$385*(1+rvanilla06)^0.5)-SUM($L123:BA123),('PTRM input'!$L$385*(1+rvanilla06)^0.5)/A1stdlife))</f>
        <v>0</v>
      </c>
      <c r="BC123" s="433">
        <f ca="1">IF(A1stdlife="n/a","n/a",IF(BC$3&gt;(A1stdlife+$E123),('PTRM input'!$L$385*(1+rvanilla06)^0.5)-SUM($L123:BB123),('PTRM input'!$L$385*(1+rvanilla06)^0.5)/A1stdlife))</f>
        <v>0</v>
      </c>
      <c r="BD123" s="433">
        <f ca="1">IF(A1stdlife="n/a","n/a",IF(BD$3&gt;(A1stdlife+$E123),('PTRM input'!$L$385*(1+rvanilla06)^0.5)-SUM($L123:BC123),('PTRM input'!$L$385*(1+rvanilla06)^0.5)/A1stdlife))</f>
        <v>0</v>
      </c>
      <c r="BE123" s="433">
        <f ca="1">IF(A1stdlife="n/a","n/a",IF(BE$3&gt;(A1stdlife+$E123),('PTRM input'!$L$385*(1+rvanilla06)^0.5)-SUM($L123:BD123),('PTRM input'!$L$385*(1+rvanilla06)^0.5)/A1stdlife))</f>
        <v>0</v>
      </c>
      <c r="BF123" s="433">
        <f ca="1">IF(A1stdlife="n/a","n/a",IF(BF$3&gt;(A1stdlife+$E123),('PTRM input'!$L$385*(1+rvanilla06)^0.5)-SUM($L123:BE123),('PTRM input'!$L$385*(1+rvanilla06)^0.5)/A1stdlife))</f>
        <v>0</v>
      </c>
      <c r="BG123" s="433">
        <f ca="1">IF(A1stdlife="n/a","n/a",IF(BG$3&gt;(A1stdlife+$E123),('PTRM input'!$L$385*(1+rvanilla06)^0.5)-SUM($L123:BF123),('PTRM input'!$L$385*(1+rvanilla06)^0.5)/A1stdlife))</f>
        <v>0</v>
      </c>
      <c r="BH123" s="433">
        <f ca="1">IF(A1stdlife="n/a","n/a",IF(BH$3&gt;(A1stdlife+$E123),('PTRM input'!$L$385*(1+rvanilla06)^0.5)-SUM($L123:BG123),('PTRM input'!$L$385*(1+rvanilla06)^0.5)/A1stdlife))</f>
        <v>0</v>
      </c>
      <c r="BI123" s="433">
        <f ca="1">IF(A1stdlife="n/a","n/a",IF(BI$3&gt;(A1stdlife+$E123),('PTRM input'!$L$385*(1+rvanilla06)^0.5)-SUM($L123:BH123),('PTRM input'!$L$385*(1+rvanilla06)^0.5)/A1stdlife))</f>
        <v>0</v>
      </c>
      <c r="BJ123" s="116"/>
      <c r="BK123" s="116"/>
      <c r="BL123" s="116"/>
      <c r="BM123" s="116"/>
    </row>
    <row r="124" spans="1:65" hidden="1" outlineLevel="2">
      <c r="A124" s="116"/>
      <c r="B124" s="19"/>
      <c r="C124" s="18"/>
      <c r="D124" s="760"/>
      <c r="E124" s="86">
        <v>7</v>
      </c>
      <c r="F124" s="259"/>
      <c r="G124" s="434"/>
      <c r="H124" s="435"/>
      <c r="I124" s="435"/>
      <c r="J124" s="435"/>
      <c r="K124" s="435"/>
      <c r="L124" s="435"/>
      <c r="M124" s="619"/>
      <c r="N124" s="433">
        <f ca="1">IF(A1stdlife="n/a","n/a",IF(N$3&gt;(A1stdlife+$E124),('PTRM input'!$M$385*(1+rvanilla07)^0.5)-SUM($M124:M124),('PTRM input'!$M$385*(1+rvanilla07)^0.5)/A1stdlife))</f>
        <v>0</v>
      </c>
      <c r="O124" s="433">
        <f ca="1">IF(A1stdlife="n/a","n/a",IF(O$3&gt;(A1stdlife+$E124),('PTRM input'!$M$385*(1+rvanilla07)^0.5)-SUM($M124:N124),('PTRM input'!$M$385*(1+rvanilla07)^0.5)/A1stdlife))</f>
        <v>0</v>
      </c>
      <c r="P124" s="433">
        <f ca="1">IF(A1stdlife="n/a","n/a",IF(P$3&gt;(A1stdlife+$E124),('PTRM input'!$M$385*(1+rvanilla07)^0.5)-SUM($M124:O124),('PTRM input'!$M$385*(1+rvanilla07)^0.5)/A1stdlife))</f>
        <v>0</v>
      </c>
      <c r="Q124" s="433">
        <f ca="1">IF(A1stdlife="n/a","n/a",IF(Q$3&gt;(A1stdlife+$E124),('PTRM input'!$M$385*(1+rvanilla07)^0.5)-SUM($M124:P124),('PTRM input'!$M$385*(1+rvanilla07)^0.5)/A1stdlife))</f>
        <v>0</v>
      </c>
      <c r="R124" s="433">
        <f ca="1">IF(A1stdlife="n/a","n/a",IF(R$3&gt;(A1stdlife+$E124),('PTRM input'!$M$385*(1+rvanilla07)^0.5)-SUM($M124:Q124),('PTRM input'!$M$385*(1+rvanilla07)^0.5)/A1stdlife))</f>
        <v>0</v>
      </c>
      <c r="S124" s="433">
        <f ca="1">IF(A1stdlife="n/a","n/a",IF(S$3&gt;(A1stdlife+$E124),('PTRM input'!$M$385*(1+rvanilla07)^0.5)-SUM($M124:R124),('PTRM input'!$M$385*(1+rvanilla07)^0.5)/A1stdlife))</f>
        <v>0</v>
      </c>
      <c r="T124" s="433">
        <f ca="1">IF(A1stdlife="n/a","n/a",IF(T$3&gt;(A1stdlife+$E124),('PTRM input'!$M$385*(1+rvanilla07)^0.5)-SUM($M124:S124),('PTRM input'!$M$385*(1+rvanilla07)^0.5)/A1stdlife))</f>
        <v>0</v>
      </c>
      <c r="U124" s="433">
        <f ca="1">IF(A1stdlife="n/a","n/a",IF(U$3&gt;(A1stdlife+$E124),('PTRM input'!$M$385*(1+rvanilla07)^0.5)-SUM($M124:T124),('PTRM input'!$M$385*(1+rvanilla07)^0.5)/A1stdlife))</f>
        <v>0</v>
      </c>
      <c r="V124" s="433">
        <f ca="1">IF(A1stdlife="n/a","n/a",IF(V$3&gt;(A1stdlife+$E124),('PTRM input'!$M$385*(1+rvanilla07)^0.5)-SUM($M124:U124),('PTRM input'!$M$385*(1+rvanilla07)^0.5)/A1stdlife))</f>
        <v>0</v>
      </c>
      <c r="W124" s="433">
        <f ca="1">IF(A1stdlife="n/a","n/a",IF(W$3&gt;(A1stdlife+$E124),('PTRM input'!$M$385*(1+rvanilla07)^0.5)-SUM($M124:V124),('PTRM input'!$M$385*(1+rvanilla07)^0.5)/A1stdlife))</f>
        <v>0</v>
      </c>
      <c r="X124" s="433">
        <f ca="1">IF(A1stdlife="n/a","n/a",IF(X$3&gt;(A1stdlife+$E124),('PTRM input'!$M$385*(1+rvanilla07)^0.5)-SUM($M124:W124),('PTRM input'!$M$385*(1+rvanilla07)^0.5)/A1stdlife))</f>
        <v>0</v>
      </c>
      <c r="Y124" s="433">
        <f ca="1">IF(A1stdlife="n/a","n/a",IF(Y$3&gt;(A1stdlife+$E124),('PTRM input'!$M$385*(1+rvanilla07)^0.5)-SUM($M124:X124),('PTRM input'!$M$385*(1+rvanilla07)^0.5)/A1stdlife))</f>
        <v>0</v>
      </c>
      <c r="Z124" s="433">
        <f ca="1">IF(A1stdlife="n/a","n/a",IF(Z$3&gt;(A1stdlife+$E124),('PTRM input'!$M$385*(1+rvanilla07)^0.5)-SUM($M124:Y124),('PTRM input'!$M$385*(1+rvanilla07)^0.5)/A1stdlife))</f>
        <v>0</v>
      </c>
      <c r="AA124" s="433">
        <f ca="1">IF(A1stdlife="n/a","n/a",IF(AA$3&gt;(A1stdlife+$E124),('PTRM input'!$M$385*(1+rvanilla07)^0.5)-SUM($M124:Z124),('PTRM input'!$M$385*(1+rvanilla07)^0.5)/A1stdlife))</f>
        <v>0</v>
      </c>
      <c r="AB124" s="433">
        <f ca="1">IF(A1stdlife="n/a","n/a",IF(AB$3&gt;(A1stdlife+$E124),('PTRM input'!$M$385*(1+rvanilla07)^0.5)-SUM($M124:AA124),('PTRM input'!$M$385*(1+rvanilla07)^0.5)/A1stdlife))</f>
        <v>0</v>
      </c>
      <c r="AC124" s="433">
        <f ca="1">IF(A1stdlife="n/a","n/a",IF(AC$3&gt;(A1stdlife+$E124),('PTRM input'!$M$385*(1+rvanilla07)^0.5)-SUM($M124:AB124),('PTRM input'!$M$385*(1+rvanilla07)^0.5)/A1stdlife))</f>
        <v>0</v>
      </c>
      <c r="AD124" s="433">
        <f ca="1">IF(A1stdlife="n/a","n/a",IF(AD$3&gt;(A1stdlife+$E124),('PTRM input'!$M$385*(1+rvanilla07)^0.5)-SUM($M124:AC124),('PTRM input'!$M$385*(1+rvanilla07)^0.5)/A1stdlife))</f>
        <v>0</v>
      </c>
      <c r="AE124" s="433">
        <f ca="1">IF(A1stdlife="n/a","n/a",IF(AE$3&gt;(A1stdlife+$E124),('PTRM input'!$M$385*(1+rvanilla07)^0.5)-SUM($M124:AD124),('PTRM input'!$M$385*(1+rvanilla07)^0.5)/A1stdlife))</f>
        <v>0</v>
      </c>
      <c r="AF124" s="433">
        <f ca="1">IF(A1stdlife="n/a","n/a",IF(AF$3&gt;(A1stdlife+$E124),('PTRM input'!$M$385*(1+rvanilla07)^0.5)-SUM($M124:AE124),('PTRM input'!$M$385*(1+rvanilla07)^0.5)/A1stdlife))</f>
        <v>0</v>
      </c>
      <c r="AG124" s="433">
        <f ca="1">IF(A1stdlife="n/a","n/a",IF(AG$3&gt;(A1stdlife+$E124),('PTRM input'!$M$385*(1+rvanilla07)^0.5)-SUM($M124:AF124),('PTRM input'!$M$385*(1+rvanilla07)^0.5)/A1stdlife))</f>
        <v>0</v>
      </c>
      <c r="AH124" s="433">
        <f ca="1">IF(A1stdlife="n/a","n/a",IF(AH$3&gt;(A1stdlife+$E124),('PTRM input'!$M$385*(1+rvanilla07)^0.5)-SUM($M124:AG124),('PTRM input'!$M$385*(1+rvanilla07)^0.5)/A1stdlife))</f>
        <v>0</v>
      </c>
      <c r="AI124" s="433">
        <f ca="1">IF(A1stdlife="n/a","n/a",IF(AI$3&gt;(A1stdlife+$E124),('PTRM input'!$M$385*(1+rvanilla07)^0.5)-SUM($M124:AH124),('PTRM input'!$M$385*(1+rvanilla07)^0.5)/A1stdlife))</f>
        <v>0</v>
      </c>
      <c r="AJ124" s="433">
        <f ca="1">IF(A1stdlife="n/a","n/a",IF(AJ$3&gt;(A1stdlife+$E124),('PTRM input'!$M$385*(1+rvanilla07)^0.5)-SUM($M124:AI124),('PTRM input'!$M$385*(1+rvanilla07)^0.5)/A1stdlife))</f>
        <v>0</v>
      </c>
      <c r="AK124" s="433">
        <f ca="1">IF(A1stdlife="n/a","n/a",IF(AK$3&gt;(A1stdlife+$E124),('PTRM input'!$M$385*(1+rvanilla07)^0.5)-SUM($M124:AJ124),('PTRM input'!$M$385*(1+rvanilla07)^0.5)/A1stdlife))</f>
        <v>0</v>
      </c>
      <c r="AL124" s="433">
        <f ca="1">IF(A1stdlife="n/a","n/a",IF(AL$3&gt;(A1stdlife+$E124),('PTRM input'!$M$385*(1+rvanilla07)^0.5)-SUM($M124:AK124),('PTRM input'!$M$385*(1+rvanilla07)^0.5)/A1stdlife))</f>
        <v>0</v>
      </c>
      <c r="AM124" s="433">
        <f ca="1">IF(A1stdlife="n/a","n/a",IF(AM$3&gt;(A1stdlife+$E124),('PTRM input'!$M$385*(1+rvanilla07)^0.5)-SUM($M124:AL124),('PTRM input'!$M$385*(1+rvanilla07)^0.5)/A1stdlife))</f>
        <v>0</v>
      </c>
      <c r="AN124" s="433">
        <f ca="1">IF(A1stdlife="n/a","n/a",IF(AN$3&gt;(A1stdlife+$E124),('PTRM input'!$M$385*(1+rvanilla07)^0.5)-SUM($M124:AM124),('PTRM input'!$M$385*(1+rvanilla07)^0.5)/A1stdlife))</f>
        <v>0</v>
      </c>
      <c r="AO124" s="433">
        <f ca="1">IF(A1stdlife="n/a","n/a",IF(AO$3&gt;(A1stdlife+$E124),('PTRM input'!$M$385*(1+rvanilla07)^0.5)-SUM($M124:AN124),('PTRM input'!$M$385*(1+rvanilla07)^0.5)/A1stdlife))</f>
        <v>0</v>
      </c>
      <c r="AP124" s="433">
        <f ca="1">IF(A1stdlife="n/a","n/a",IF(AP$3&gt;(A1stdlife+$E124),('PTRM input'!$M$385*(1+rvanilla07)^0.5)-SUM($M124:AO124),('PTRM input'!$M$385*(1+rvanilla07)^0.5)/A1stdlife))</f>
        <v>0</v>
      </c>
      <c r="AQ124" s="433">
        <f ca="1">IF(A1stdlife="n/a","n/a",IF(AQ$3&gt;(A1stdlife+$E124),('PTRM input'!$M$385*(1+rvanilla07)^0.5)-SUM($M124:AP124),('PTRM input'!$M$385*(1+rvanilla07)^0.5)/A1stdlife))</f>
        <v>0</v>
      </c>
      <c r="AR124" s="433">
        <f ca="1">IF(A1stdlife="n/a","n/a",IF(AR$3&gt;(A1stdlife+$E124),('PTRM input'!$M$385*(1+rvanilla07)^0.5)-SUM($M124:AQ124),('PTRM input'!$M$385*(1+rvanilla07)^0.5)/A1stdlife))</f>
        <v>0</v>
      </c>
      <c r="AS124" s="433">
        <f ca="1">IF(A1stdlife="n/a","n/a",IF(AS$3&gt;(A1stdlife+$E124),('PTRM input'!$M$385*(1+rvanilla07)^0.5)-SUM($M124:AR124),('PTRM input'!$M$385*(1+rvanilla07)^0.5)/A1stdlife))</f>
        <v>0</v>
      </c>
      <c r="AT124" s="433">
        <f ca="1">IF(A1stdlife="n/a","n/a",IF(AT$3&gt;(A1stdlife+$E124),('PTRM input'!$M$385*(1+rvanilla07)^0.5)-SUM($M124:AS124),('PTRM input'!$M$385*(1+rvanilla07)^0.5)/A1stdlife))</f>
        <v>0</v>
      </c>
      <c r="AU124" s="433">
        <f ca="1">IF(A1stdlife="n/a","n/a",IF(AU$3&gt;(A1stdlife+$E124),('PTRM input'!$M$385*(1+rvanilla07)^0.5)-SUM($M124:AT124),('PTRM input'!$M$385*(1+rvanilla07)^0.5)/A1stdlife))</f>
        <v>0</v>
      </c>
      <c r="AV124" s="433">
        <f ca="1">IF(A1stdlife="n/a","n/a",IF(AV$3&gt;(A1stdlife+$E124),('PTRM input'!$M$385*(1+rvanilla07)^0.5)-SUM($M124:AU124),('PTRM input'!$M$385*(1+rvanilla07)^0.5)/A1stdlife))</f>
        <v>0</v>
      </c>
      <c r="AW124" s="433">
        <f ca="1">IF(A1stdlife="n/a","n/a",IF(AW$3&gt;(A1stdlife+$E124),('PTRM input'!$M$385*(1+rvanilla07)^0.5)-SUM($M124:AV124),('PTRM input'!$M$385*(1+rvanilla07)^0.5)/A1stdlife))</f>
        <v>0</v>
      </c>
      <c r="AX124" s="433">
        <f ca="1">IF(A1stdlife="n/a","n/a",IF(AX$3&gt;(A1stdlife+$E124),('PTRM input'!$M$385*(1+rvanilla07)^0.5)-SUM($M124:AW124),('PTRM input'!$M$385*(1+rvanilla07)^0.5)/A1stdlife))</f>
        <v>0</v>
      </c>
      <c r="AY124" s="433">
        <f ca="1">IF(A1stdlife="n/a","n/a",IF(AY$3&gt;(A1stdlife+$E124),('PTRM input'!$M$385*(1+rvanilla07)^0.5)-SUM($M124:AX124),('PTRM input'!$M$385*(1+rvanilla07)^0.5)/A1stdlife))</f>
        <v>0</v>
      </c>
      <c r="AZ124" s="433">
        <f ca="1">IF(A1stdlife="n/a","n/a",IF(AZ$3&gt;(A1stdlife+$E124),('PTRM input'!$M$385*(1+rvanilla07)^0.5)-SUM($M124:AY124),('PTRM input'!$M$385*(1+rvanilla07)^0.5)/A1stdlife))</f>
        <v>0</v>
      </c>
      <c r="BA124" s="433">
        <f ca="1">IF(A1stdlife="n/a","n/a",IF(BA$3&gt;(A1stdlife+$E124),('PTRM input'!$M$385*(1+rvanilla07)^0.5)-SUM($M124:AZ124),('PTRM input'!$M$385*(1+rvanilla07)^0.5)/A1stdlife))</f>
        <v>0</v>
      </c>
      <c r="BB124" s="433">
        <f ca="1">IF(A1stdlife="n/a","n/a",IF(BB$3&gt;(A1stdlife+$E124),('PTRM input'!$M$385*(1+rvanilla07)^0.5)-SUM($M124:BA124),('PTRM input'!$M$385*(1+rvanilla07)^0.5)/A1stdlife))</f>
        <v>0</v>
      </c>
      <c r="BC124" s="433">
        <f ca="1">IF(A1stdlife="n/a","n/a",IF(BC$3&gt;(A1stdlife+$E124),('PTRM input'!$M$385*(1+rvanilla07)^0.5)-SUM($M124:BB124),('PTRM input'!$M$385*(1+rvanilla07)^0.5)/A1stdlife))</f>
        <v>0</v>
      </c>
      <c r="BD124" s="433">
        <f ca="1">IF(A1stdlife="n/a","n/a",IF(BD$3&gt;(A1stdlife+$E124),('PTRM input'!$M$385*(1+rvanilla07)^0.5)-SUM($M124:BC124),('PTRM input'!$M$385*(1+rvanilla07)^0.5)/A1stdlife))</f>
        <v>0</v>
      </c>
      <c r="BE124" s="433">
        <f ca="1">IF(A1stdlife="n/a","n/a",IF(BE$3&gt;(A1stdlife+$E124),('PTRM input'!$M$385*(1+rvanilla07)^0.5)-SUM($M124:BD124),('PTRM input'!$M$385*(1+rvanilla07)^0.5)/A1stdlife))</f>
        <v>0</v>
      </c>
      <c r="BF124" s="433">
        <f ca="1">IF(A1stdlife="n/a","n/a",IF(BF$3&gt;(A1stdlife+$E124),('PTRM input'!$M$385*(1+rvanilla07)^0.5)-SUM($M124:BE124),('PTRM input'!$M$385*(1+rvanilla07)^0.5)/A1stdlife))</f>
        <v>0</v>
      </c>
      <c r="BG124" s="433">
        <f ca="1">IF(A1stdlife="n/a","n/a",IF(BG$3&gt;(A1stdlife+$E124),('PTRM input'!$M$385*(1+rvanilla07)^0.5)-SUM($M124:BF124),('PTRM input'!$M$385*(1+rvanilla07)^0.5)/A1stdlife))</f>
        <v>0</v>
      </c>
      <c r="BH124" s="433">
        <f ca="1">IF(A1stdlife="n/a","n/a",IF(BH$3&gt;(A1stdlife+$E124),('PTRM input'!$M$385*(1+rvanilla07)^0.5)-SUM($M124:BG124),('PTRM input'!$M$385*(1+rvanilla07)^0.5)/A1stdlife))</f>
        <v>0</v>
      </c>
      <c r="BI124" s="433">
        <f ca="1">IF(A1stdlife="n/a","n/a",IF(BI$3&gt;(A1stdlife+$E124),('PTRM input'!$M$385*(1+rvanilla07)^0.5)-SUM($M124:BH124),('PTRM input'!$M$385*(1+rvanilla07)^0.5)/A1stdlife))</f>
        <v>0</v>
      </c>
      <c r="BJ124" s="251"/>
      <c r="BK124" s="116"/>
      <c r="BL124" s="116"/>
      <c r="BM124" s="116"/>
    </row>
    <row r="125" spans="1:65" hidden="1" outlineLevel="2">
      <c r="A125" s="116"/>
      <c r="B125" s="19"/>
      <c r="C125" s="18"/>
      <c r="D125" s="760"/>
      <c r="E125" s="86">
        <v>8</v>
      </c>
      <c r="F125" s="259"/>
      <c r="G125" s="434"/>
      <c r="H125" s="435"/>
      <c r="I125" s="435"/>
      <c r="J125" s="435"/>
      <c r="K125" s="435"/>
      <c r="L125" s="435"/>
      <c r="M125" s="435"/>
      <c r="N125" s="619"/>
      <c r="O125" s="433">
        <f ca="1">IF(A1stdlife="n/a","n/a",IF(O$3&gt;(A1stdlife+$E125),('PTRM input'!$N$385*(1+rvanilla08)^0.5)-SUM($N125:N125),('PTRM input'!$N$385*(1+rvanilla08)^0.5)/A1stdlife))</f>
        <v>0</v>
      </c>
      <c r="P125" s="433">
        <f ca="1">IF(A1stdlife="n/a","n/a",IF(P$3&gt;(A1stdlife+$E125),('PTRM input'!$N$385*(1+rvanilla08)^0.5)-SUM($N125:O125),('PTRM input'!$N$385*(1+rvanilla08)^0.5)/A1stdlife))</f>
        <v>0</v>
      </c>
      <c r="Q125" s="433">
        <f ca="1">IF(A1stdlife="n/a","n/a",IF(Q$3&gt;(A1stdlife+$E125),('PTRM input'!$N$385*(1+rvanilla08)^0.5)-SUM($N125:P125),('PTRM input'!$N$385*(1+rvanilla08)^0.5)/A1stdlife))</f>
        <v>0</v>
      </c>
      <c r="R125" s="433">
        <f ca="1">IF(A1stdlife="n/a","n/a",IF(R$3&gt;(A1stdlife+$E125),('PTRM input'!$N$385*(1+rvanilla08)^0.5)-SUM($N125:Q125),('PTRM input'!$N$385*(1+rvanilla08)^0.5)/A1stdlife))</f>
        <v>0</v>
      </c>
      <c r="S125" s="433">
        <f ca="1">IF(A1stdlife="n/a","n/a",IF(S$3&gt;(A1stdlife+$E125),('PTRM input'!$N$385*(1+rvanilla08)^0.5)-SUM($N125:R125),('PTRM input'!$N$385*(1+rvanilla08)^0.5)/A1stdlife))</f>
        <v>0</v>
      </c>
      <c r="T125" s="433">
        <f ca="1">IF(A1stdlife="n/a","n/a",IF(T$3&gt;(A1stdlife+$E125),('PTRM input'!$N$385*(1+rvanilla08)^0.5)-SUM($N125:S125),('PTRM input'!$N$385*(1+rvanilla08)^0.5)/A1stdlife))</f>
        <v>0</v>
      </c>
      <c r="U125" s="433">
        <f ca="1">IF(A1stdlife="n/a","n/a",IF(U$3&gt;(A1stdlife+$E125),('PTRM input'!$N$385*(1+rvanilla08)^0.5)-SUM($N125:T125),('PTRM input'!$N$385*(1+rvanilla08)^0.5)/A1stdlife))</f>
        <v>0</v>
      </c>
      <c r="V125" s="433">
        <f ca="1">IF(A1stdlife="n/a","n/a",IF(V$3&gt;(A1stdlife+$E125),('PTRM input'!$N$385*(1+rvanilla08)^0.5)-SUM($N125:U125),('PTRM input'!$N$385*(1+rvanilla08)^0.5)/A1stdlife))</f>
        <v>0</v>
      </c>
      <c r="W125" s="433">
        <f ca="1">IF(A1stdlife="n/a","n/a",IF(W$3&gt;(A1stdlife+$E125),('PTRM input'!$N$385*(1+rvanilla08)^0.5)-SUM($N125:V125),('PTRM input'!$N$385*(1+rvanilla08)^0.5)/A1stdlife))</f>
        <v>0</v>
      </c>
      <c r="X125" s="433">
        <f ca="1">IF(A1stdlife="n/a","n/a",IF(X$3&gt;(A1stdlife+$E125),('PTRM input'!$N$385*(1+rvanilla08)^0.5)-SUM($N125:W125),('PTRM input'!$N$385*(1+rvanilla08)^0.5)/A1stdlife))</f>
        <v>0</v>
      </c>
      <c r="Y125" s="433">
        <f ca="1">IF(A1stdlife="n/a","n/a",IF(Y$3&gt;(A1stdlife+$E125),('PTRM input'!$N$385*(1+rvanilla08)^0.5)-SUM($N125:X125),('PTRM input'!$N$385*(1+rvanilla08)^0.5)/A1stdlife))</f>
        <v>0</v>
      </c>
      <c r="Z125" s="433">
        <f ca="1">IF(A1stdlife="n/a","n/a",IF(Z$3&gt;(A1stdlife+$E125),('PTRM input'!$N$385*(1+rvanilla08)^0.5)-SUM($N125:Y125),('PTRM input'!$N$385*(1+rvanilla08)^0.5)/A1stdlife))</f>
        <v>0</v>
      </c>
      <c r="AA125" s="433">
        <f ca="1">IF(A1stdlife="n/a","n/a",IF(AA$3&gt;(A1stdlife+$E125),('PTRM input'!$N$385*(1+rvanilla08)^0.5)-SUM($N125:Z125),('PTRM input'!$N$385*(1+rvanilla08)^0.5)/A1stdlife))</f>
        <v>0</v>
      </c>
      <c r="AB125" s="433">
        <f ca="1">IF(A1stdlife="n/a","n/a",IF(AB$3&gt;(A1stdlife+$E125),('PTRM input'!$N$385*(1+rvanilla08)^0.5)-SUM($N125:AA125),('PTRM input'!$N$385*(1+rvanilla08)^0.5)/A1stdlife))</f>
        <v>0</v>
      </c>
      <c r="AC125" s="433">
        <f ca="1">IF(A1stdlife="n/a","n/a",IF(AC$3&gt;(A1stdlife+$E125),('PTRM input'!$N$385*(1+rvanilla08)^0.5)-SUM($N125:AB125),('PTRM input'!$N$385*(1+rvanilla08)^0.5)/A1stdlife))</f>
        <v>0</v>
      </c>
      <c r="AD125" s="433">
        <f ca="1">IF(A1stdlife="n/a","n/a",IF(AD$3&gt;(A1stdlife+$E125),('PTRM input'!$N$385*(1+rvanilla08)^0.5)-SUM($N125:AC125),('PTRM input'!$N$385*(1+rvanilla08)^0.5)/A1stdlife))</f>
        <v>0</v>
      </c>
      <c r="AE125" s="433">
        <f ca="1">IF(A1stdlife="n/a","n/a",IF(AE$3&gt;(A1stdlife+$E125),('PTRM input'!$N$385*(1+rvanilla08)^0.5)-SUM($N125:AD125),('PTRM input'!$N$385*(1+rvanilla08)^0.5)/A1stdlife))</f>
        <v>0</v>
      </c>
      <c r="AF125" s="433">
        <f ca="1">IF(A1stdlife="n/a","n/a",IF(AF$3&gt;(A1stdlife+$E125),('PTRM input'!$N$385*(1+rvanilla08)^0.5)-SUM($N125:AE125),('PTRM input'!$N$385*(1+rvanilla08)^0.5)/A1stdlife))</f>
        <v>0</v>
      </c>
      <c r="AG125" s="433">
        <f ca="1">IF(A1stdlife="n/a","n/a",IF(AG$3&gt;(A1stdlife+$E125),('PTRM input'!$N$385*(1+rvanilla08)^0.5)-SUM($N125:AF125),('PTRM input'!$N$385*(1+rvanilla08)^0.5)/A1stdlife))</f>
        <v>0</v>
      </c>
      <c r="AH125" s="433">
        <f ca="1">IF(A1stdlife="n/a","n/a",IF(AH$3&gt;(A1stdlife+$E125),('PTRM input'!$N$385*(1+rvanilla08)^0.5)-SUM($N125:AG125),('PTRM input'!$N$385*(1+rvanilla08)^0.5)/A1stdlife))</f>
        <v>0</v>
      </c>
      <c r="AI125" s="433">
        <f ca="1">IF(A1stdlife="n/a","n/a",IF(AI$3&gt;(A1stdlife+$E125),('PTRM input'!$N$385*(1+rvanilla08)^0.5)-SUM($N125:AH125),('PTRM input'!$N$385*(1+rvanilla08)^0.5)/A1stdlife))</f>
        <v>0</v>
      </c>
      <c r="AJ125" s="433">
        <f ca="1">IF(A1stdlife="n/a","n/a",IF(AJ$3&gt;(A1stdlife+$E125),('PTRM input'!$N$385*(1+rvanilla08)^0.5)-SUM($N125:AI125),('PTRM input'!$N$385*(1+rvanilla08)^0.5)/A1stdlife))</f>
        <v>0</v>
      </c>
      <c r="AK125" s="433">
        <f ca="1">IF(A1stdlife="n/a","n/a",IF(AK$3&gt;(A1stdlife+$E125),('PTRM input'!$N$385*(1+rvanilla08)^0.5)-SUM($N125:AJ125),('PTRM input'!$N$385*(1+rvanilla08)^0.5)/A1stdlife))</f>
        <v>0</v>
      </c>
      <c r="AL125" s="433">
        <f ca="1">IF(A1stdlife="n/a","n/a",IF(AL$3&gt;(A1stdlife+$E125),('PTRM input'!$N$385*(1+rvanilla08)^0.5)-SUM($N125:AK125),('PTRM input'!$N$385*(1+rvanilla08)^0.5)/A1stdlife))</f>
        <v>0</v>
      </c>
      <c r="AM125" s="433">
        <f ca="1">IF(A1stdlife="n/a","n/a",IF(AM$3&gt;(A1stdlife+$E125),('PTRM input'!$N$385*(1+rvanilla08)^0.5)-SUM($N125:AL125),('PTRM input'!$N$385*(1+rvanilla08)^0.5)/A1stdlife))</f>
        <v>0</v>
      </c>
      <c r="AN125" s="433">
        <f ca="1">IF(A1stdlife="n/a","n/a",IF(AN$3&gt;(A1stdlife+$E125),('PTRM input'!$N$385*(1+rvanilla08)^0.5)-SUM($N125:AM125),('PTRM input'!$N$385*(1+rvanilla08)^0.5)/A1stdlife))</f>
        <v>0</v>
      </c>
      <c r="AO125" s="433">
        <f ca="1">IF(A1stdlife="n/a","n/a",IF(AO$3&gt;(A1stdlife+$E125),('PTRM input'!$N$385*(1+rvanilla08)^0.5)-SUM($N125:AN125),('PTRM input'!$N$385*(1+rvanilla08)^0.5)/A1stdlife))</f>
        <v>0</v>
      </c>
      <c r="AP125" s="433">
        <f ca="1">IF(A1stdlife="n/a","n/a",IF(AP$3&gt;(A1stdlife+$E125),('PTRM input'!$N$385*(1+rvanilla08)^0.5)-SUM($N125:AO125),('PTRM input'!$N$385*(1+rvanilla08)^0.5)/A1stdlife))</f>
        <v>0</v>
      </c>
      <c r="AQ125" s="433">
        <f ca="1">IF(A1stdlife="n/a","n/a",IF(AQ$3&gt;(A1stdlife+$E125),('PTRM input'!$N$385*(1+rvanilla08)^0.5)-SUM($N125:AP125),('PTRM input'!$N$385*(1+rvanilla08)^0.5)/A1stdlife))</f>
        <v>0</v>
      </c>
      <c r="AR125" s="433">
        <f ca="1">IF(A1stdlife="n/a","n/a",IF(AR$3&gt;(A1stdlife+$E125),('PTRM input'!$N$385*(1+rvanilla08)^0.5)-SUM($N125:AQ125),('PTRM input'!$N$385*(1+rvanilla08)^0.5)/A1stdlife))</f>
        <v>0</v>
      </c>
      <c r="AS125" s="433">
        <f ca="1">IF(A1stdlife="n/a","n/a",IF(AS$3&gt;(A1stdlife+$E125),('PTRM input'!$N$385*(1+rvanilla08)^0.5)-SUM($N125:AR125),('PTRM input'!$N$385*(1+rvanilla08)^0.5)/A1stdlife))</f>
        <v>0</v>
      </c>
      <c r="AT125" s="433">
        <f ca="1">IF(A1stdlife="n/a","n/a",IF(AT$3&gt;(A1stdlife+$E125),('PTRM input'!$N$385*(1+rvanilla08)^0.5)-SUM($N125:AS125),('PTRM input'!$N$385*(1+rvanilla08)^0.5)/A1stdlife))</f>
        <v>0</v>
      </c>
      <c r="AU125" s="433">
        <f ca="1">IF(A1stdlife="n/a","n/a",IF(AU$3&gt;(A1stdlife+$E125),('PTRM input'!$N$385*(1+rvanilla08)^0.5)-SUM($N125:AT125),('PTRM input'!$N$385*(1+rvanilla08)^0.5)/A1stdlife))</f>
        <v>0</v>
      </c>
      <c r="AV125" s="433">
        <f ca="1">IF(A1stdlife="n/a","n/a",IF(AV$3&gt;(A1stdlife+$E125),('PTRM input'!$N$385*(1+rvanilla08)^0.5)-SUM($N125:AU125),('PTRM input'!$N$385*(1+rvanilla08)^0.5)/A1stdlife))</f>
        <v>0</v>
      </c>
      <c r="AW125" s="433">
        <f ca="1">IF(A1stdlife="n/a","n/a",IF(AW$3&gt;(A1stdlife+$E125),('PTRM input'!$N$385*(1+rvanilla08)^0.5)-SUM($N125:AV125),('PTRM input'!$N$385*(1+rvanilla08)^0.5)/A1stdlife))</f>
        <v>0</v>
      </c>
      <c r="AX125" s="433">
        <f ca="1">IF(A1stdlife="n/a","n/a",IF(AX$3&gt;(A1stdlife+$E125),('PTRM input'!$N$385*(1+rvanilla08)^0.5)-SUM($N125:AW125),('PTRM input'!$N$385*(1+rvanilla08)^0.5)/A1stdlife))</f>
        <v>0</v>
      </c>
      <c r="AY125" s="433">
        <f ca="1">IF(A1stdlife="n/a","n/a",IF(AY$3&gt;(A1stdlife+$E125),('PTRM input'!$N$385*(1+rvanilla08)^0.5)-SUM($N125:AX125),('PTRM input'!$N$385*(1+rvanilla08)^0.5)/A1stdlife))</f>
        <v>0</v>
      </c>
      <c r="AZ125" s="433">
        <f ca="1">IF(A1stdlife="n/a","n/a",IF(AZ$3&gt;(A1stdlife+$E125),('PTRM input'!$N$385*(1+rvanilla08)^0.5)-SUM($N125:AY125),('PTRM input'!$N$385*(1+rvanilla08)^0.5)/A1stdlife))</f>
        <v>0</v>
      </c>
      <c r="BA125" s="433">
        <f ca="1">IF(A1stdlife="n/a","n/a",IF(BA$3&gt;(A1stdlife+$E125),('PTRM input'!$N$385*(1+rvanilla08)^0.5)-SUM($N125:AZ125),('PTRM input'!$N$385*(1+rvanilla08)^0.5)/A1stdlife))</f>
        <v>0</v>
      </c>
      <c r="BB125" s="433">
        <f ca="1">IF(A1stdlife="n/a","n/a",IF(BB$3&gt;(A1stdlife+$E125),('PTRM input'!$N$385*(1+rvanilla08)^0.5)-SUM($N125:BA125),('PTRM input'!$N$385*(1+rvanilla08)^0.5)/A1stdlife))</f>
        <v>0</v>
      </c>
      <c r="BC125" s="433">
        <f ca="1">IF(A1stdlife="n/a","n/a",IF(BC$3&gt;(A1stdlife+$E125),('PTRM input'!$N$385*(1+rvanilla08)^0.5)-SUM($N125:BB125),('PTRM input'!$N$385*(1+rvanilla08)^0.5)/A1stdlife))</f>
        <v>0</v>
      </c>
      <c r="BD125" s="433">
        <f ca="1">IF(A1stdlife="n/a","n/a",IF(BD$3&gt;(A1stdlife+$E125),('PTRM input'!$N$385*(1+rvanilla08)^0.5)-SUM($N125:BC125),('PTRM input'!$N$385*(1+rvanilla08)^0.5)/A1stdlife))</f>
        <v>0</v>
      </c>
      <c r="BE125" s="433">
        <f ca="1">IF(A1stdlife="n/a","n/a",IF(BE$3&gt;(A1stdlife+$E125),('PTRM input'!$N$385*(1+rvanilla08)^0.5)-SUM($N125:BD125),('PTRM input'!$N$385*(1+rvanilla08)^0.5)/A1stdlife))</f>
        <v>0</v>
      </c>
      <c r="BF125" s="433">
        <f ca="1">IF(A1stdlife="n/a","n/a",IF(BF$3&gt;(A1stdlife+$E125),('PTRM input'!$N$385*(1+rvanilla08)^0.5)-SUM($N125:BE125),('PTRM input'!$N$385*(1+rvanilla08)^0.5)/A1stdlife))</f>
        <v>0</v>
      </c>
      <c r="BG125" s="433">
        <f ca="1">IF(A1stdlife="n/a","n/a",IF(BG$3&gt;(A1stdlife+$E125),('PTRM input'!$N$385*(1+rvanilla08)^0.5)-SUM($N125:BF125),('PTRM input'!$N$385*(1+rvanilla08)^0.5)/A1stdlife))</f>
        <v>0</v>
      </c>
      <c r="BH125" s="433">
        <f ca="1">IF(A1stdlife="n/a","n/a",IF(BH$3&gt;(A1stdlife+$E125),('PTRM input'!$N$385*(1+rvanilla08)^0.5)-SUM($N125:BG125),('PTRM input'!$N$385*(1+rvanilla08)^0.5)/A1stdlife))</f>
        <v>0</v>
      </c>
      <c r="BI125" s="433">
        <f ca="1">IF(A1stdlife="n/a","n/a",IF(BI$3&gt;(A1stdlife+$E125),('PTRM input'!$N$385*(1+rvanilla08)^0.5)-SUM($N125:BH125),('PTRM input'!$N$385*(1+rvanilla08)^0.5)/A1stdlife))</f>
        <v>0</v>
      </c>
      <c r="BJ125" s="116"/>
      <c r="BK125" s="116"/>
      <c r="BL125" s="116"/>
      <c r="BM125" s="116"/>
    </row>
    <row r="126" spans="1:65" hidden="1" outlineLevel="2">
      <c r="A126" s="116"/>
      <c r="B126" s="19"/>
      <c r="C126" s="18"/>
      <c r="D126" s="760"/>
      <c r="E126" s="86">
        <v>9</v>
      </c>
      <c r="F126" s="259"/>
      <c r="G126" s="434"/>
      <c r="H126" s="435"/>
      <c r="I126" s="435"/>
      <c r="J126" s="435"/>
      <c r="K126" s="435"/>
      <c r="L126" s="435"/>
      <c r="M126" s="435"/>
      <c r="N126" s="435"/>
      <c r="O126" s="619"/>
      <c r="P126" s="433">
        <f ca="1">IF(A1stdlife="n/a","n/a",IF(P$3&gt;(A1stdlife+$E126),('PTRM input'!$O$385*(1+rvanilla09)^0.5)-SUM($O126:O126),('PTRM input'!$O$385*(1+rvanilla09)^0.5)/A1stdlife))</f>
        <v>0</v>
      </c>
      <c r="Q126" s="433">
        <f ca="1">IF(A1stdlife="n/a","n/a",IF(Q$3&gt;(A1stdlife+$E126),('PTRM input'!$O$385*(1+rvanilla09)^0.5)-SUM($O126:P126),('PTRM input'!$O$385*(1+rvanilla09)^0.5)/A1stdlife))</f>
        <v>0</v>
      </c>
      <c r="R126" s="433">
        <f ca="1">IF(A1stdlife="n/a","n/a",IF(R$3&gt;(A1stdlife+$E126),('PTRM input'!$O$385*(1+rvanilla09)^0.5)-SUM($O126:Q126),('PTRM input'!$O$385*(1+rvanilla09)^0.5)/A1stdlife))</f>
        <v>0</v>
      </c>
      <c r="S126" s="433">
        <f ca="1">IF(A1stdlife="n/a","n/a",IF(S$3&gt;(A1stdlife+$E126),('PTRM input'!$O$385*(1+rvanilla09)^0.5)-SUM($O126:R126),('PTRM input'!$O$385*(1+rvanilla09)^0.5)/A1stdlife))</f>
        <v>0</v>
      </c>
      <c r="T126" s="433">
        <f ca="1">IF(A1stdlife="n/a","n/a",IF(T$3&gt;(A1stdlife+$E126),('PTRM input'!$O$385*(1+rvanilla09)^0.5)-SUM($O126:S126),('PTRM input'!$O$385*(1+rvanilla09)^0.5)/A1stdlife))</f>
        <v>0</v>
      </c>
      <c r="U126" s="433">
        <f ca="1">IF(A1stdlife="n/a","n/a",IF(U$3&gt;(A1stdlife+$E126),('PTRM input'!$O$385*(1+rvanilla09)^0.5)-SUM($O126:T126),('PTRM input'!$O$385*(1+rvanilla09)^0.5)/A1stdlife))</f>
        <v>0</v>
      </c>
      <c r="V126" s="433">
        <f ca="1">IF(A1stdlife="n/a","n/a",IF(V$3&gt;(A1stdlife+$E126),('PTRM input'!$O$385*(1+rvanilla09)^0.5)-SUM($O126:U126),('PTRM input'!$O$385*(1+rvanilla09)^0.5)/A1stdlife))</f>
        <v>0</v>
      </c>
      <c r="W126" s="433">
        <f ca="1">IF(A1stdlife="n/a","n/a",IF(W$3&gt;(A1stdlife+$E126),('PTRM input'!$O$385*(1+rvanilla09)^0.5)-SUM($O126:V126),('PTRM input'!$O$385*(1+rvanilla09)^0.5)/A1stdlife))</f>
        <v>0</v>
      </c>
      <c r="X126" s="433">
        <f ca="1">IF(A1stdlife="n/a","n/a",IF(X$3&gt;(A1stdlife+$E126),('PTRM input'!$O$385*(1+rvanilla09)^0.5)-SUM($O126:W126),('PTRM input'!$O$385*(1+rvanilla09)^0.5)/A1stdlife))</f>
        <v>0</v>
      </c>
      <c r="Y126" s="433">
        <f ca="1">IF(A1stdlife="n/a","n/a",IF(Y$3&gt;(A1stdlife+$E126),('PTRM input'!$O$385*(1+rvanilla09)^0.5)-SUM($O126:X126),('PTRM input'!$O$385*(1+rvanilla09)^0.5)/A1stdlife))</f>
        <v>0</v>
      </c>
      <c r="Z126" s="433">
        <f ca="1">IF(A1stdlife="n/a","n/a",IF(Z$3&gt;(A1stdlife+$E126),('PTRM input'!$O$385*(1+rvanilla09)^0.5)-SUM($O126:Y126),('PTRM input'!$O$385*(1+rvanilla09)^0.5)/A1stdlife))</f>
        <v>0</v>
      </c>
      <c r="AA126" s="433">
        <f ca="1">IF(A1stdlife="n/a","n/a",IF(AA$3&gt;(A1stdlife+$E126),('PTRM input'!$O$385*(1+rvanilla09)^0.5)-SUM($O126:Z126),('PTRM input'!$O$385*(1+rvanilla09)^0.5)/A1stdlife))</f>
        <v>0</v>
      </c>
      <c r="AB126" s="433">
        <f ca="1">IF(A1stdlife="n/a","n/a",IF(AB$3&gt;(A1stdlife+$E126),('PTRM input'!$O$385*(1+rvanilla09)^0.5)-SUM($O126:AA126),('PTRM input'!$O$385*(1+rvanilla09)^0.5)/A1stdlife))</f>
        <v>0</v>
      </c>
      <c r="AC126" s="433">
        <f ca="1">IF(A1stdlife="n/a","n/a",IF(AC$3&gt;(A1stdlife+$E126),('PTRM input'!$O$385*(1+rvanilla09)^0.5)-SUM($O126:AB126),('PTRM input'!$O$385*(1+rvanilla09)^0.5)/A1stdlife))</f>
        <v>0</v>
      </c>
      <c r="AD126" s="433">
        <f ca="1">IF(A1stdlife="n/a","n/a",IF(AD$3&gt;(A1stdlife+$E126),('PTRM input'!$O$385*(1+rvanilla09)^0.5)-SUM($O126:AC126),('PTRM input'!$O$385*(1+rvanilla09)^0.5)/A1stdlife))</f>
        <v>0</v>
      </c>
      <c r="AE126" s="433">
        <f ca="1">IF(A1stdlife="n/a","n/a",IF(AE$3&gt;(A1stdlife+$E126),('PTRM input'!$O$385*(1+rvanilla09)^0.5)-SUM($O126:AD126),('PTRM input'!$O$385*(1+rvanilla09)^0.5)/A1stdlife))</f>
        <v>0</v>
      </c>
      <c r="AF126" s="433">
        <f ca="1">IF(A1stdlife="n/a","n/a",IF(AF$3&gt;(A1stdlife+$E126),('PTRM input'!$O$385*(1+rvanilla09)^0.5)-SUM($O126:AE126),('PTRM input'!$O$385*(1+rvanilla09)^0.5)/A1stdlife))</f>
        <v>0</v>
      </c>
      <c r="AG126" s="433">
        <f ca="1">IF(A1stdlife="n/a","n/a",IF(AG$3&gt;(A1stdlife+$E126),('PTRM input'!$O$385*(1+rvanilla09)^0.5)-SUM($O126:AF126),('PTRM input'!$O$385*(1+rvanilla09)^0.5)/A1stdlife))</f>
        <v>0</v>
      </c>
      <c r="AH126" s="433">
        <f ca="1">IF(A1stdlife="n/a","n/a",IF(AH$3&gt;(A1stdlife+$E126),('PTRM input'!$O$385*(1+rvanilla09)^0.5)-SUM($O126:AG126),('PTRM input'!$O$385*(1+rvanilla09)^0.5)/A1stdlife))</f>
        <v>0</v>
      </c>
      <c r="AI126" s="433">
        <f ca="1">IF(A1stdlife="n/a","n/a",IF(AI$3&gt;(A1stdlife+$E126),('PTRM input'!$O$385*(1+rvanilla09)^0.5)-SUM($O126:AH126),('PTRM input'!$O$385*(1+rvanilla09)^0.5)/A1stdlife))</f>
        <v>0</v>
      </c>
      <c r="AJ126" s="433">
        <f ca="1">IF(A1stdlife="n/a","n/a",IF(AJ$3&gt;(A1stdlife+$E126),('PTRM input'!$O$385*(1+rvanilla09)^0.5)-SUM($O126:AI126),('PTRM input'!$O$385*(1+rvanilla09)^0.5)/A1stdlife))</f>
        <v>0</v>
      </c>
      <c r="AK126" s="433">
        <f ca="1">IF(A1stdlife="n/a","n/a",IF(AK$3&gt;(A1stdlife+$E126),('PTRM input'!$O$385*(1+rvanilla09)^0.5)-SUM($O126:AJ126),('PTRM input'!$O$385*(1+rvanilla09)^0.5)/A1stdlife))</f>
        <v>0</v>
      </c>
      <c r="AL126" s="433">
        <f ca="1">IF(A1stdlife="n/a","n/a",IF(AL$3&gt;(A1stdlife+$E126),('PTRM input'!$O$385*(1+rvanilla09)^0.5)-SUM($O126:AK126),('PTRM input'!$O$385*(1+rvanilla09)^0.5)/A1stdlife))</f>
        <v>0</v>
      </c>
      <c r="AM126" s="433">
        <f ca="1">IF(A1stdlife="n/a","n/a",IF(AM$3&gt;(A1stdlife+$E126),('PTRM input'!$O$385*(1+rvanilla09)^0.5)-SUM($O126:AL126),('PTRM input'!$O$385*(1+rvanilla09)^0.5)/A1stdlife))</f>
        <v>0</v>
      </c>
      <c r="AN126" s="433">
        <f ca="1">IF(A1stdlife="n/a","n/a",IF(AN$3&gt;(A1stdlife+$E126),('PTRM input'!$O$385*(1+rvanilla09)^0.5)-SUM($O126:AM126),('PTRM input'!$O$385*(1+rvanilla09)^0.5)/A1stdlife))</f>
        <v>0</v>
      </c>
      <c r="AO126" s="433">
        <f ca="1">IF(A1stdlife="n/a","n/a",IF(AO$3&gt;(A1stdlife+$E126),('PTRM input'!$O$385*(1+rvanilla09)^0.5)-SUM($O126:AN126),('PTRM input'!$O$385*(1+rvanilla09)^0.5)/A1stdlife))</f>
        <v>0</v>
      </c>
      <c r="AP126" s="433">
        <f ca="1">IF(A1stdlife="n/a","n/a",IF(AP$3&gt;(A1stdlife+$E126),('PTRM input'!$O$385*(1+rvanilla09)^0.5)-SUM($O126:AO126),('PTRM input'!$O$385*(1+rvanilla09)^0.5)/A1stdlife))</f>
        <v>0</v>
      </c>
      <c r="AQ126" s="433">
        <f ca="1">IF(A1stdlife="n/a","n/a",IF(AQ$3&gt;(A1stdlife+$E126),('PTRM input'!$O$385*(1+rvanilla09)^0.5)-SUM($O126:AP126),('PTRM input'!$O$385*(1+rvanilla09)^0.5)/A1stdlife))</f>
        <v>0</v>
      </c>
      <c r="AR126" s="433">
        <f ca="1">IF(A1stdlife="n/a","n/a",IF(AR$3&gt;(A1stdlife+$E126),('PTRM input'!$O$385*(1+rvanilla09)^0.5)-SUM($O126:AQ126),('PTRM input'!$O$385*(1+rvanilla09)^0.5)/A1stdlife))</f>
        <v>0</v>
      </c>
      <c r="AS126" s="433">
        <f ca="1">IF(A1stdlife="n/a","n/a",IF(AS$3&gt;(A1stdlife+$E126),('PTRM input'!$O$385*(1+rvanilla09)^0.5)-SUM($O126:AR126),('PTRM input'!$O$385*(1+rvanilla09)^0.5)/A1stdlife))</f>
        <v>0</v>
      </c>
      <c r="AT126" s="433">
        <f ca="1">IF(A1stdlife="n/a","n/a",IF(AT$3&gt;(A1stdlife+$E126),('PTRM input'!$O$385*(1+rvanilla09)^0.5)-SUM($O126:AS126),('PTRM input'!$O$385*(1+rvanilla09)^0.5)/A1stdlife))</f>
        <v>0</v>
      </c>
      <c r="AU126" s="433">
        <f ca="1">IF(A1stdlife="n/a","n/a",IF(AU$3&gt;(A1stdlife+$E126),('PTRM input'!$O$385*(1+rvanilla09)^0.5)-SUM($O126:AT126),('PTRM input'!$O$385*(1+rvanilla09)^0.5)/A1stdlife))</f>
        <v>0</v>
      </c>
      <c r="AV126" s="433">
        <f ca="1">IF(A1stdlife="n/a","n/a",IF(AV$3&gt;(A1stdlife+$E126),('PTRM input'!$O$385*(1+rvanilla09)^0.5)-SUM($O126:AU126),('PTRM input'!$O$385*(1+rvanilla09)^0.5)/A1stdlife))</f>
        <v>0</v>
      </c>
      <c r="AW126" s="433">
        <f ca="1">IF(A1stdlife="n/a","n/a",IF(AW$3&gt;(A1stdlife+$E126),('PTRM input'!$O$385*(1+rvanilla09)^0.5)-SUM($O126:AV126),('PTRM input'!$O$385*(1+rvanilla09)^0.5)/A1stdlife))</f>
        <v>0</v>
      </c>
      <c r="AX126" s="433">
        <f ca="1">IF(A1stdlife="n/a","n/a",IF(AX$3&gt;(A1stdlife+$E126),('PTRM input'!$O$385*(1+rvanilla09)^0.5)-SUM($O126:AW126),('PTRM input'!$O$385*(1+rvanilla09)^0.5)/A1stdlife))</f>
        <v>0</v>
      </c>
      <c r="AY126" s="433">
        <f ca="1">IF(A1stdlife="n/a","n/a",IF(AY$3&gt;(A1stdlife+$E126),('PTRM input'!$O$385*(1+rvanilla09)^0.5)-SUM($O126:AX126),('PTRM input'!$O$385*(1+rvanilla09)^0.5)/A1stdlife))</f>
        <v>0</v>
      </c>
      <c r="AZ126" s="433">
        <f ca="1">IF(A1stdlife="n/a","n/a",IF(AZ$3&gt;(A1stdlife+$E126),('PTRM input'!$O$385*(1+rvanilla09)^0.5)-SUM($O126:AY126),('PTRM input'!$O$385*(1+rvanilla09)^0.5)/A1stdlife))</f>
        <v>0</v>
      </c>
      <c r="BA126" s="433">
        <f ca="1">IF(A1stdlife="n/a","n/a",IF(BA$3&gt;(A1stdlife+$E126),('PTRM input'!$O$385*(1+rvanilla09)^0.5)-SUM($O126:AZ126),('PTRM input'!$O$385*(1+rvanilla09)^0.5)/A1stdlife))</f>
        <v>0</v>
      </c>
      <c r="BB126" s="433">
        <f ca="1">IF(A1stdlife="n/a","n/a",IF(BB$3&gt;(A1stdlife+$E126),('PTRM input'!$O$385*(1+rvanilla09)^0.5)-SUM($O126:BA126),('PTRM input'!$O$385*(1+rvanilla09)^0.5)/A1stdlife))</f>
        <v>0</v>
      </c>
      <c r="BC126" s="433">
        <f ca="1">IF(A1stdlife="n/a","n/a",IF(BC$3&gt;(A1stdlife+$E126),('PTRM input'!$O$385*(1+rvanilla09)^0.5)-SUM($O126:BB126),('PTRM input'!$O$385*(1+rvanilla09)^0.5)/A1stdlife))</f>
        <v>0</v>
      </c>
      <c r="BD126" s="433">
        <f ca="1">IF(A1stdlife="n/a","n/a",IF(BD$3&gt;(A1stdlife+$E126),('PTRM input'!$O$385*(1+rvanilla09)^0.5)-SUM($O126:BC126),('PTRM input'!$O$385*(1+rvanilla09)^0.5)/A1stdlife))</f>
        <v>0</v>
      </c>
      <c r="BE126" s="433">
        <f ca="1">IF(A1stdlife="n/a","n/a",IF(BE$3&gt;(A1stdlife+$E126),('PTRM input'!$O$385*(1+rvanilla09)^0.5)-SUM($O126:BD126),('PTRM input'!$O$385*(1+rvanilla09)^0.5)/A1stdlife))</f>
        <v>0</v>
      </c>
      <c r="BF126" s="433">
        <f ca="1">IF(A1stdlife="n/a","n/a",IF(BF$3&gt;(A1stdlife+$E126),('PTRM input'!$O$385*(1+rvanilla09)^0.5)-SUM($O126:BE126),('PTRM input'!$O$385*(1+rvanilla09)^0.5)/A1stdlife))</f>
        <v>0</v>
      </c>
      <c r="BG126" s="433">
        <f ca="1">IF(A1stdlife="n/a","n/a",IF(BG$3&gt;(A1stdlife+$E126),('PTRM input'!$O$385*(1+rvanilla09)^0.5)-SUM($O126:BF126),('PTRM input'!$O$385*(1+rvanilla09)^0.5)/A1stdlife))</f>
        <v>0</v>
      </c>
      <c r="BH126" s="433">
        <f ca="1">IF(A1stdlife="n/a","n/a",IF(BH$3&gt;(A1stdlife+$E126),('PTRM input'!$O$385*(1+rvanilla09)^0.5)-SUM($O126:BG126),('PTRM input'!$O$385*(1+rvanilla09)^0.5)/A1stdlife))</f>
        <v>0</v>
      </c>
      <c r="BI126" s="433">
        <f ca="1">IF(A1stdlife="n/a","n/a",IF(BI$3&gt;(A1stdlife+$E126),('PTRM input'!$O$385*(1+rvanilla09)^0.5)-SUM($O126:BH126),('PTRM input'!$O$385*(1+rvanilla09)^0.5)/A1stdlife))</f>
        <v>0</v>
      </c>
      <c r="BJ126" s="116"/>
      <c r="BK126" s="116"/>
      <c r="BL126" s="116"/>
      <c r="BM126" s="116"/>
    </row>
    <row r="127" spans="1:65" hidden="1" outlineLevel="2">
      <c r="A127" s="116"/>
      <c r="B127" s="19"/>
      <c r="C127" s="18"/>
      <c r="D127" s="760"/>
      <c r="E127" s="87">
        <v>10</v>
      </c>
      <c r="F127" s="259"/>
      <c r="G127" s="434"/>
      <c r="H127" s="435"/>
      <c r="I127" s="435"/>
      <c r="J127" s="435"/>
      <c r="K127" s="435"/>
      <c r="L127" s="435"/>
      <c r="M127" s="435"/>
      <c r="N127" s="435"/>
      <c r="O127" s="435"/>
      <c r="P127" s="619"/>
      <c r="Q127" s="433">
        <f ca="1">IF(A1stdlife="n/a","n/a",IF(Q$3&gt;(A1stdlife+$E127),('PTRM input'!$P$385*(1+rvanilla10)^0.5)-SUM($P127:P127),('PTRM input'!$P$385*(1+rvanilla10)^0.5)/A1stdlife))</f>
        <v>0</v>
      </c>
      <c r="R127" s="433">
        <f ca="1">IF(A1stdlife="n/a","n/a",IF(R$3&gt;(A1stdlife+$E127),('PTRM input'!$P$385*(1+rvanilla10)^0.5)-SUM($P127:Q127),('PTRM input'!$P$385*(1+rvanilla10)^0.5)/A1stdlife))</f>
        <v>0</v>
      </c>
      <c r="S127" s="433">
        <f ca="1">IF(A1stdlife="n/a","n/a",IF(S$3&gt;(A1stdlife+$E127),('PTRM input'!$P$385*(1+rvanilla10)^0.5)-SUM($P127:R127),('PTRM input'!$P$385*(1+rvanilla10)^0.5)/A1stdlife))</f>
        <v>0</v>
      </c>
      <c r="T127" s="433">
        <f ca="1">IF(A1stdlife="n/a","n/a",IF(T$3&gt;(A1stdlife+$E127),('PTRM input'!$P$385*(1+rvanilla10)^0.5)-SUM($P127:S127),('PTRM input'!$P$385*(1+rvanilla10)^0.5)/A1stdlife))</f>
        <v>0</v>
      </c>
      <c r="U127" s="433">
        <f ca="1">IF(A1stdlife="n/a","n/a",IF(U$3&gt;(A1stdlife+$E127),('PTRM input'!$P$385*(1+rvanilla10)^0.5)-SUM($P127:T127),('PTRM input'!$P$385*(1+rvanilla10)^0.5)/A1stdlife))</f>
        <v>0</v>
      </c>
      <c r="V127" s="433">
        <f ca="1">IF(A1stdlife="n/a","n/a",IF(V$3&gt;(A1stdlife+$E127),('PTRM input'!$P$385*(1+rvanilla10)^0.5)-SUM($P127:U127),('PTRM input'!$P$385*(1+rvanilla10)^0.5)/A1stdlife))</f>
        <v>0</v>
      </c>
      <c r="W127" s="433">
        <f ca="1">IF(A1stdlife="n/a","n/a",IF(W$3&gt;(A1stdlife+$E127),('PTRM input'!$P$385*(1+rvanilla10)^0.5)-SUM($P127:V127),('PTRM input'!$P$385*(1+rvanilla10)^0.5)/A1stdlife))</f>
        <v>0</v>
      </c>
      <c r="X127" s="433">
        <f ca="1">IF(A1stdlife="n/a","n/a",IF(X$3&gt;(A1stdlife+$E127),('PTRM input'!$P$385*(1+rvanilla10)^0.5)-SUM($P127:W127),('PTRM input'!$P$385*(1+rvanilla10)^0.5)/A1stdlife))</f>
        <v>0</v>
      </c>
      <c r="Y127" s="433">
        <f ca="1">IF(A1stdlife="n/a","n/a",IF(Y$3&gt;(A1stdlife+$E127),('PTRM input'!$P$385*(1+rvanilla10)^0.5)-SUM($P127:X127),('PTRM input'!$P$385*(1+rvanilla10)^0.5)/A1stdlife))</f>
        <v>0</v>
      </c>
      <c r="Z127" s="433">
        <f ca="1">IF(A1stdlife="n/a","n/a",IF(Z$3&gt;(A1stdlife+$E127),('PTRM input'!$P$385*(1+rvanilla10)^0.5)-SUM($P127:Y127),('PTRM input'!$P$385*(1+rvanilla10)^0.5)/A1stdlife))</f>
        <v>0</v>
      </c>
      <c r="AA127" s="433">
        <f ca="1">IF(A1stdlife="n/a","n/a",IF(AA$3&gt;(A1stdlife+$E127),('PTRM input'!$P$385*(1+rvanilla10)^0.5)-SUM($P127:Z127),('PTRM input'!$P$385*(1+rvanilla10)^0.5)/A1stdlife))</f>
        <v>0</v>
      </c>
      <c r="AB127" s="433">
        <f ca="1">IF(A1stdlife="n/a","n/a",IF(AB$3&gt;(A1stdlife+$E127),('PTRM input'!$P$385*(1+rvanilla10)^0.5)-SUM($P127:AA127),('PTRM input'!$P$385*(1+rvanilla10)^0.5)/A1stdlife))</f>
        <v>0</v>
      </c>
      <c r="AC127" s="433">
        <f ca="1">IF(A1stdlife="n/a","n/a",IF(AC$3&gt;(A1stdlife+$E127),('PTRM input'!$P$385*(1+rvanilla10)^0.5)-SUM($P127:AB127),('PTRM input'!$P$385*(1+rvanilla10)^0.5)/A1stdlife))</f>
        <v>0</v>
      </c>
      <c r="AD127" s="433">
        <f ca="1">IF(A1stdlife="n/a","n/a",IF(AD$3&gt;(A1stdlife+$E127),('PTRM input'!$P$385*(1+rvanilla10)^0.5)-SUM($P127:AC127),('PTRM input'!$P$385*(1+rvanilla10)^0.5)/A1stdlife))</f>
        <v>0</v>
      </c>
      <c r="AE127" s="433">
        <f ca="1">IF(A1stdlife="n/a","n/a",IF(AE$3&gt;(A1stdlife+$E127),('PTRM input'!$P$385*(1+rvanilla10)^0.5)-SUM($P127:AD127),('PTRM input'!$P$385*(1+rvanilla10)^0.5)/A1stdlife))</f>
        <v>0</v>
      </c>
      <c r="AF127" s="433">
        <f ca="1">IF(A1stdlife="n/a","n/a",IF(AF$3&gt;(A1stdlife+$E127),('PTRM input'!$P$385*(1+rvanilla10)^0.5)-SUM($P127:AE127),('PTRM input'!$P$385*(1+rvanilla10)^0.5)/A1stdlife))</f>
        <v>0</v>
      </c>
      <c r="AG127" s="433">
        <f ca="1">IF(A1stdlife="n/a","n/a",IF(AG$3&gt;(A1stdlife+$E127),('PTRM input'!$P$385*(1+rvanilla10)^0.5)-SUM($P127:AF127),('PTRM input'!$P$385*(1+rvanilla10)^0.5)/A1stdlife))</f>
        <v>0</v>
      </c>
      <c r="AH127" s="433">
        <f ca="1">IF(A1stdlife="n/a","n/a",IF(AH$3&gt;(A1stdlife+$E127),('PTRM input'!$P$385*(1+rvanilla10)^0.5)-SUM($P127:AG127),('PTRM input'!$P$385*(1+rvanilla10)^0.5)/A1stdlife))</f>
        <v>0</v>
      </c>
      <c r="AI127" s="433">
        <f ca="1">IF(A1stdlife="n/a","n/a",IF(AI$3&gt;(A1stdlife+$E127),('PTRM input'!$P$385*(1+rvanilla10)^0.5)-SUM($P127:AH127),('PTRM input'!$P$385*(1+rvanilla10)^0.5)/A1stdlife))</f>
        <v>0</v>
      </c>
      <c r="AJ127" s="433">
        <f ca="1">IF(A1stdlife="n/a","n/a",IF(AJ$3&gt;(A1stdlife+$E127),('PTRM input'!$P$385*(1+rvanilla10)^0.5)-SUM($P127:AI127),('PTRM input'!$P$385*(1+rvanilla10)^0.5)/A1stdlife))</f>
        <v>0</v>
      </c>
      <c r="AK127" s="433">
        <f ca="1">IF(A1stdlife="n/a","n/a",IF(AK$3&gt;(A1stdlife+$E127),('PTRM input'!$P$385*(1+rvanilla10)^0.5)-SUM($P127:AJ127),('PTRM input'!$P$385*(1+rvanilla10)^0.5)/A1stdlife))</f>
        <v>0</v>
      </c>
      <c r="AL127" s="433">
        <f ca="1">IF(A1stdlife="n/a","n/a",IF(AL$3&gt;(A1stdlife+$E127),('PTRM input'!$P$385*(1+rvanilla10)^0.5)-SUM($P127:AK127),('PTRM input'!$P$385*(1+rvanilla10)^0.5)/A1stdlife))</f>
        <v>0</v>
      </c>
      <c r="AM127" s="433">
        <f ca="1">IF(A1stdlife="n/a","n/a",IF(AM$3&gt;(A1stdlife+$E127),('PTRM input'!$P$385*(1+rvanilla10)^0.5)-SUM($P127:AL127),('PTRM input'!$P$385*(1+rvanilla10)^0.5)/A1stdlife))</f>
        <v>0</v>
      </c>
      <c r="AN127" s="433">
        <f ca="1">IF(A1stdlife="n/a","n/a",IF(AN$3&gt;(A1stdlife+$E127),('PTRM input'!$P$385*(1+rvanilla10)^0.5)-SUM($P127:AM127),('PTRM input'!$P$385*(1+rvanilla10)^0.5)/A1stdlife))</f>
        <v>0</v>
      </c>
      <c r="AO127" s="433">
        <f ca="1">IF(A1stdlife="n/a","n/a",IF(AO$3&gt;(A1stdlife+$E127),('PTRM input'!$P$385*(1+rvanilla10)^0.5)-SUM($P127:AN127),('PTRM input'!$P$385*(1+rvanilla10)^0.5)/A1stdlife))</f>
        <v>0</v>
      </c>
      <c r="AP127" s="433">
        <f ca="1">IF(A1stdlife="n/a","n/a",IF(AP$3&gt;(A1stdlife+$E127),('PTRM input'!$P$385*(1+rvanilla10)^0.5)-SUM($P127:AO127),('PTRM input'!$P$385*(1+rvanilla10)^0.5)/A1stdlife))</f>
        <v>0</v>
      </c>
      <c r="AQ127" s="433">
        <f ca="1">IF(A1stdlife="n/a","n/a",IF(AQ$3&gt;(A1stdlife+$E127),('PTRM input'!$P$385*(1+rvanilla10)^0.5)-SUM($P127:AP127),('PTRM input'!$P$385*(1+rvanilla10)^0.5)/A1stdlife))</f>
        <v>0</v>
      </c>
      <c r="AR127" s="433">
        <f ca="1">IF(A1stdlife="n/a","n/a",IF(AR$3&gt;(A1stdlife+$E127),('PTRM input'!$P$385*(1+rvanilla10)^0.5)-SUM($P127:AQ127),('PTRM input'!$P$385*(1+rvanilla10)^0.5)/A1stdlife))</f>
        <v>0</v>
      </c>
      <c r="AS127" s="433">
        <f ca="1">IF(A1stdlife="n/a","n/a",IF(AS$3&gt;(A1stdlife+$E127),('PTRM input'!$P$385*(1+rvanilla10)^0.5)-SUM($P127:AR127),('PTRM input'!$P$385*(1+rvanilla10)^0.5)/A1stdlife))</f>
        <v>0</v>
      </c>
      <c r="AT127" s="433">
        <f ca="1">IF(A1stdlife="n/a","n/a",IF(AT$3&gt;(A1stdlife+$E127),('PTRM input'!$P$385*(1+rvanilla10)^0.5)-SUM($P127:AS127),('PTRM input'!$P$385*(1+rvanilla10)^0.5)/A1stdlife))</f>
        <v>0</v>
      </c>
      <c r="AU127" s="433">
        <f ca="1">IF(A1stdlife="n/a","n/a",IF(AU$3&gt;(A1stdlife+$E127),('PTRM input'!$P$385*(1+rvanilla10)^0.5)-SUM($P127:AT127),('PTRM input'!$P$385*(1+rvanilla10)^0.5)/A1stdlife))</f>
        <v>0</v>
      </c>
      <c r="AV127" s="433">
        <f ca="1">IF(A1stdlife="n/a","n/a",IF(AV$3&gt;(A1stdlife+$E127),('PTRM input'!$P$385*(1+rvanilla10)^0.5)-SUM($P127:AU127),('PTRM input'!$P$385*(1+rvanilla10)^0.5)/A1stdlife))</f>
        <v>0</v>
      </c>
      <c r="AW127" s="433">
        <f ca="1">IF(A1stdlife="n/a","n/a",IF(AW$3&gt;(A1stdlife+$E127),('PTRM input'!$P$385*(1+rvanilla10)^0.5)-SUM($P127:AV127),('PTRM input'!$P$385*(1+rvanilla10)^0.5)/A1stdlife))</f>
        <v>0</v>
      </c>
      <c r="AX127" s="433">
        <f ca="1">IF(A1stdlife="n/a","n/a",IF(AX$3&gt;(A1stdlife+$E127),('PTRM input'!$P$385*(1+rvanilla10)^0.5)-SUM($P127:AW127),('PTRM input'!$P$385*(1+rvanilla10)^0.5)/A1stdlife))</f>
        <v>0</v>
      </c>
      <c r="AY127" s="433">
        <f ca="1">IF(A1stdlife="n/a","n/a",IF(AY$3&gt;(A1stdlife+$E127),('PTRM input'!$P$385*(1+rvanilla10)^0.5)-SUM($P127:AX127),('PTRM input'!$P$385*(1+rvanilla10)^0.5)/A1stdlife))</f>
        <v>0</v>
      </c>
      <c r="AZ127" s="433">
        <f ca="1">IF(A1stdlife="n/a","n/a",IF(AZ$3&gt;(A1stdlife+$E127),('PTRM input'!$P$385*(1+rvanilla10)^0.5)-SUM($P127:AY127),('PTRM input'!$P$385*(1+rvanilla10)^0.5)/A1stdlife))</f>
        <v>0</v>
      </c>
      <c r="BA127" s="433">
        <f ca="1">IF(A1stdlife="n/a","n/a",IF(BA$3&gt;(A1stdlife+$E127),('PTRM input'!$P$385*(1+rvanilla10)^0.5)-SUM($P127:AZ127),('PTRM input'!$P$385*(1+rvanilla10)^0.5)/A1stdlife))</f>
        <v>0</v>
      </c>
      <c r="BB127" s="433">
        <f ca="1">IF(A1stdlife="n/a","n/a",IF(BB$3&gt;(A1stdlife+$E127),('PTRM input'!$P$385*(1+rvanilla10)^0.5)-SUM($P127:BA127),('PTRM input'!$P$385*(1+rvanilla10)^0.5)/A1stdlife))</f>
        <v>0</v>
      </c>
      <c r="BC127" s="433">
        <f ca="1">IF(A1stdlife="n/a","n/a",IF(BC$3&gt;(A1stdlife+$E127),('PTRM input'!$P$385*(1+rvanilla10)^0.5)-SUM($P127:BB127),('PTRM input'!$P$385*(1+rvanilla10)^0.5)/A1stdlife))</f>
        <v>0</v>
      </c>
      <c r="BD127" s="433">
        <f ca="1">IF(A1stdlife="n/a","n/a",IF(BD$3&gt;(A1stdlife+$E127),('PTRM input'!$P$385*(1+rvanilla10)^0.5)-SUM($P127:BC127),('PTRM input'!$P$385*(1+rvanilla10)^0.5)/A1stdlife))</f>
        <v>0</v>
      </c>
      <c r="BE127" s="433">
        <f ca="1">IF(A1stdlife="n/a","n/a",IF(BE$3&gt;(A1stdlife+$E127),('PTRM input'!$P$385*(1+rvanilla10)^0.5)-SUM($P127:BD127),('PTRM input'!$P$385*(1+rvanilla10)^0.5)/A1stdlife))</f>
        <v>0</v>
      </c>
      <c r="BF127" s="433">
        <f ca="1">IF(A1stdlife="n/a","n/a",IF(BF$3&gt;(A1stdlife+$E127),('PTRM input'!$P$385*(1+rvanilla10)^0.5)-SUM($P127:BE127),('PTRM input'!$P$385*(1+rvanilla10)^0.5)/A1stdlife))</f>
        <v>0</v>
      </c>
      <c r="BG127" s="433">
        <f ca="1">IF(A1stdlife="n/a","n/a",IF(BG$3&gt;(A1stdlife+$E127),('PTRM input'!$P$385*(1+rvanilla10)^0.5)-SUM($P127:BF127),('PTRM input'!$P$385*(1+rvanilla10)^0.5)/A1stdlife))</f>
        <v>0</v>
      </c>
      <c r="BH127" s="433">
        <f ca="1">IF(A1stdlife="n/a","n/a",IF(BH$3&gt;(A1stdlife+$E127),('PTRM input'!$P$385*(1+rvanilla10)^0.5)-SUM($P127:BG127),('PTRM input'!$P$385*(1+rvanilla10)^0.5)/A1stdlife))</f>
        <v>0</v>
      </c>
      <c r="BI127" s="433">
        <f ca="1">IF(A1stdlife="n/a","n/a",IF(BI$3&gt;(A1stdlife+$E127),('PTRM input'!$P$385*(1+rvanilla10)^0.5)-SUM($P127:BH127),('PTRM input'!$P$385*(1+rvanilla10)^0.5)/A1stdlife))</f>
        <v>0</v>
      </c>
      <c r="BJ127" s="116"/>
      <c r="BK127" s="116"/>
      <c r="BL127" s="116"/>
      <c r="BM127" s="116"/>
    </row>
    <row r="128" spans="1:65" hidden="1" outlineLevel="1" collapsed="1">
      <c r="A128" s="116"/>
      <c r="B128" s="9"/>
      <c r="C128" s="19" t="str">
        <f>Asset1</f>
        <v>Pipelines</v>
      </c>
      <c r="D128" s="9"/>
      <c r="E128" s="9"/>
      <c r="F128" s="260"/>
      <c r="G128" s="261">
        <f>SUM(G116:G127)</f>
        <v>12.017741612236701</v>
      </c>
      <c r="H128" s="261">
        <f t="shared" ref="H128:K128" ca="1" si="59">SUM(H116:H127)</f>
        <v>12.446416736041574</v>
      </c>
      <c r="I128" s="261">
        <f t="shared" ca="1" si="59"/>
        <v>12.748583261046949</v>
      </c>
      <c r="J128" s="261">
        <f t="shared" ca="1" si="59"/>
        <v>12.936935616696712</v>
      </c>
      <c r="K128" s="261">
        <f t="shared" ca="1" si="59"/>
        <v>13.13637897598405</v>
      </c>
      <c r="L128" s="261">
        <f t="shared" ref="L128:BI128" ca="1" si="60">SUM(L116:L127)</f>
        <v>13.275427567196248</v>
      </c>
      <c r="M128" s="261">
        <f t="shared" ca="1" si="60"/>
        <v>13.275427567196248</v>
      </c>
      <c r="N128" s="261">
        <f t="shared" ca="1" si="60"/>
        <v>13.275427567196248</v>
      </c>
      <c r="O128" s="261">
        <f t="shared" ca="1" si="60"/>
        <v>13.275427567196248</v>
      </c>
      <c r="P128" s="261">
        <f t="shared" ca="1" si="60"/>
        <v>13.275427567196248</v>
      </c>
      <c r="Q128" s="261">
        <f t="shared" ca="1" si="60"/>
        <v>13.275427567196248</v>
      </c>
      <c r="R128" s="261">
        <f t="shared" ca="1" si="60"/>
        <v>13.275427567196248</v>
      </c>
      <c r="S128" s="261">
        <f t="shared" ca="1" si="60"/>
        <v>13.275427567196248</v>
      </c>
      <c r="T128" s="261">
        <f t="shared" ca="1" si="60"/>
        <v>13.275427567196248</v>
      </c>
      <c r="U128" s="261">
        <f t="shared" ca="1" si="60"/>
        <v>13.275427567196248</v>
      </c>
      <c r="V128" s="261">
        <f t="shared" ca="1" si="60"/>
        <v>13.275427567196248</v>
      </c>
      <c r="W128" s="261">
        <f t="shared" ca="1" si="60"/>
        <v>13.275427567196248</v>
      </c>
      <c r="X128" s="261">
        <f t="shared" ca="1" si="60"/>
        <v>13.275427567196248</v>
      </c>
      <c r="Y128" s="261">
        <f t="shared" ca="1" si="60"/>
        <v>13.275427567196248</v>
      </c>
      <c r="Z128" s="261">
        <f t="shared" ca="1" si="60"/>
        <v>13.275427567196248</v>
      </c>
      <c r="AA128" s="261">
        <f t="shared" ca="1" si="60"/>
        <v>13.275427567196248</v>
      </c>
      <c r="AB128" s="261">
        <f t="shared" ca="1" si="60"/>
        <v>13.275427567196248</v>
      </c>
      <c r="AC128" s="261">
        <f t="shared" ca="1" si="60"/>
        <v>13.275427567196248</v>
      </c>
      <c r="AD128" s="261">
        <f t="shared" ca="1" si="60"/>
        <v>13.275427567196248</v>
      </c>
      <c r="AE128" s="261">
        <f t="shared" ca="1" si="60"/>
        <v>13.275427567196248</v>
      </c>
      <c r="AF128" s="261">
        <f t="shared" ca="1" si="60"/>
        <v>13.275427567196248</v>
      </c>
      <c r="AG128" s="261">
        <f t="shared" ca="1" si="60"/>
        <v>13.275427567196248</v>
      </c>
      <c r="AH128" s="261">
        <f t="shared" ca="1" si="60"/>
        <v>13.275427567196248</v>
      </c>
      <c r="AI128" s="261">
        <f t="shared" ca="1" si="60"/>
        <v>13.275427567196248</v>
      </c>
      <c r="AJ128" s="261">
        <f t="shared" ca="1" si="60"/>
        <v>13.275427567196248</v>
      </c>
      <c r="AK128" s="261">
        <f t="shared" ca="1" si="60"/>
        <v>13.275427567196248</v>
      </c>
      <c r="AL128" s="261">
        <f t="shared" ca="1" si="60"/>
        <v>13.275427567196248</v>
      </c>
      <c r="AM128" s="261">
        <f t="shared" ca="1" si="60"/>
        <v>13.275427567196248</v>
      </c>
      <c r="AN128" s="261">
        <f t="shared" ca="1" si="60"/>
        <v>13.275427567196248</v>
      </c>
      <c r="AO128" s="261">
        <f t="shared" ca="1" si="60"/>
        <v>13.275427567196248</v>
      </c>
      <c r="AP128" s="261">
        <f t="shared" ca="1" si="60"/>
        <v>13.275427567196248</v>
      </c>
      <c r="AQ128" s="261">
        <f t="shared" ca="1" si="60"/>
        <v>13.275427567196248</v>
      </c>
      <c r="AR128" s="261">
        <f t="shared" ca="1" si="60"/>
        <v>13.275427567196248</v>
      </c>
      <c r="AS128" s="261">
        <f t="shared" ca="1" si="60"/>
        <v>13.275427567196248</v>
      </c>
      <c r="AT128" s="261">
        <f t="shared" ca="1" si="60"/>
        <v>13.275427567196248</v>
      </c>
      <c r="AU128" s="261">
        <f t="shared" ca="1" si="60"/>
        <v>13.275427567196248</v>
      </c>
      <c r="AV128" s="261">
        <f t="shared" ca="1" si="60"/>
        <v>13.275427567196248</v>
      </c>
      <c r="AW128" s="261">
        <f t="shared" ca="1" si="60"/>
        <v>13.275427567196248</v>
      </c>
      <c r="AX128" s="261">
        <f t="shared" ca="1" si="60"/>
        <v>13.275427567196248</v>
      </c>
      <c r="AY128" s="261">
        <f t="shared" ca="1" si="60"/>
        <v>10.632204217790976</v>
      </c>
      <c r="AZ128" s="261">
        <f t="shared" ca="1" si="60"/>
        <v>1.1634016765060782</v>
      </c>
      <c r="BA128" s="261">
        <f t="shared" ca="1" si="60"/>
        <v>0.76255128824939822</v>
      </c>
      <c r="BB128" s="261">
        <f t="shared" ca="1" si="60"/>
        <v>0.48541744239795859</v>
      </c>
      <c r="BC128" s="261">
        <f t="shared" ca="1" si="60"/>
        <v>0.29462569333060229</v>
      </c>
      <c r="BD128" s="261">
        <f t="shared" ca="1" si="60"/>
        <v>0.10846576668052421</v>
      </c>
      <c r="BE128" s="261">
        <f t="shared" ca="1" si="60"/>
        <v>0</v>
      </c>
      <c r="BF128" s="261">
        <f t="shared" ca="1" si="60"/>
        <v>0</v>
      </c>
      <c r="BG128" s="261">
        <f t="shared" ca="1" si="60"/>
        <v>0</v>
      </c>
      <c r="BH128" s="261">
        <f t="shared" ca="1" si="60"/>
        <v>0</v>
      </c>
      <c r="BI128" s="261">
        <f t="shared" ca="1" si="60"/>
        <v>0</v>
      </c>
      <c r="BJ128" s="116"/>
      <c r="BK128" s="116"/>
      <c r="BL128" s="116"/>
      <c r="BM128" s="116"/>
    </row>
    <row r="129" spans="1:65" hidden="1" outlineLevel="2">
      <c r="A129" s="116"/>
      <c r="B129" s="106" t="str">
        <f>C141</f>
        <v>Compressors</v>
      </c>
      <c r="C129" s="614"/>
      <c r="D129" s="615" t="s">
        <v>236</v>
      </c>
      <c r="E129" s="614"/>
      <c r="F129" s="616"/>
      <c r="G129" s="617">
        <f>IF(('PTRM input'!$E$515='PTRM input'!$G$514),IF(G$3&gt;A2remlife,A2acvalue-SUM(F129:$F129),IF(A2remlife="N/A","n/a",A2acvalue/A2remlife)),'PTRM input'!G$521)</f>
        <v>1.1039145590250623</v>
      </c>
      <c r="H129" s="617">
        <f>IF(('PTRM input'!$E$515='PTRM input'!$G$514),IF(H$3&gt;A2remlife,A2acvalue-SUM($F129:G129),IF(A2remlife="N/A","n/a",A2acvalue/A2remlife)),'PTRM input'!H$521)</f>
        <v>1.1039145590250623</v>
      </c>
      <c r="I129" s="617">
        <f>IF(('PTRM input'!$E$515='PTRM input'!$G$514),IF(I$3&gt;A2remlife,A2acvalue-SUM($F129:H129),IF(A2remlife="N/A","n/a",A2acvalue/A2remlife)),'PTRM input'!I$521)</f>
        <v>1.1039145590250623</v>
      </c>
      <c r="J129" s="617">
        <f>IF(('PTRM input'!$E$515='PTRM input'!$G$514),IF(J$3&gt;A2remlife,A2acvalue-SUM($F129:I129),IF(A2remlife="N/A","n/a",A2acvalue/A2remlife)),'PTRM input'!J$521)</f>
        <v>1.1039145590250623</v>
      </c>
      <c r="K129" s="617">
        <f>IF(('PTRM input'!$E$515='PTRM input'!$G$514),IF(K$3&gt;A2remlife,A2acvalue-SUM($F129:J129),IF(A2remlife="N/A","n/a",A2acvalue/A2remlife)),'PTRM input'!K$521)</f>
        <v>1.1039145590250623</v>
      </c>
      <c r="L129" s="617">
        <f>IF(('PTRM input'!$E$515='PTRM input'!$G$514),IF(L$3&gt;A2remlife,A2acvalue-SUM($F129:K129),IF(A2remlife="N/A","n/a",A2acvalue/A2remlife)),'PTRM input'!L$521)</f>
        <v>1.1039145590250623</v>
      </c>
      <c r="M129" s="617">
        <f>IF(('PTRM input'!$E$515='PTRM input'!$G$514),IF(M$3&gt;A2remlife,A2acvalue-SUM($F129:L129),IF(A2remlife="N/A","n/a",A2acvalue/A2remlife)),'PTRM input'!M$521)</f>
        <v>1.1039145590250623</v>
      </c>
      <c r="N129" s="617">
        <f>IF(('PTRM input'!$E$515='PTRM input'!$G$514),IF(N$3&gt;A2remlife,A2acvalue-SUM($F129:M129),IF(A2remlife="N/A","n/a",A2acvalue/A2remlife)),'PTRM input'!N$521)</f>
        <v>1.1039145590250623</v>
      </c>
      <c r="O129" s="617">
        <f>IF(('PTRM input'!$E$515='PTRM input'!$G$514),IF(O$3&gt;A2remlife,A2acvalue-SUM($F129:N129),IF(A2remlife="N/A","n/a",A2acvalue/A2remlife)),'PTRM input'!O$521)</f>
        <v>1.1039145590250623</v>
      </c>
      <c r="P129" s="617">
        <f>IF(('PTRM input'!$E$515='PTRM input'!$G$514),IF(P$3&gt;A2remlife,A2acvalue-SUM($F129:O129),IF(A2remlife="N/A","n/a",A2acvalue/A2remlife)),'PTRM input'!P$521)</f>
        <v>1.1039145590250623</v>
      </c>
      <c r="Q129" s="617">
        <f>IF(('PTRM input'!$E$515='PTRM input'!$G$514),IF(Q$3&gt;A2remlife,A2acvalue-SUM($F129:P129),IF(A2remlife="N/A","n/a",A2acvalue/A2remlife)),'PTRM input'!Q$521)</f>
        <v>1.1039145590250623</v>
      </c>
      <c r="R129" s="617">
        <f>IF(('PTRM input'!$E$515='PTRM input'!$G$514),IF(R$3&gt;A2remlife,A2acvalue-SUM($F129:Q129),IF(A2remlife="N/A","n/a",A2acvalue/A2remlife)),'PTRM input'!R$521)</f>
        <v>1.1039145590250623</v>
      </c>
      <c r="S129" s="617">
        <f>IF(('PTRM input'!$E$515='PTRM input'!$G$514),IF(S$3&gt;A2remlife,A2acvalue-SUM($F129:R129),IF(A2remlife="N/A","n/a",A2acvalue/A2remlife)),'PTRM input'!S$521)</f>
        <v>1.1039145590250623</v>
      </c>
      <c r="T129" s="617">
        <f>IF(('PTRM input'!$E$515='PTRM input'!$G$514),IF(T$3&gt;A2remlife,A2acvalue-SUM($F129:S129),IF(A2remlife="N/A","n/a",A2acvalue/A2remlife)),'PTRM input'!T$521)</f>
        <v>1.1039145590250623</v>
      </c>
      <c r="U129" s="617">
        <f>IF(('PTRM input'!$E$515='PTRM input'!$G$514),IF(U$3&gt;A2remlife,A2acvalue-SUM($F129:T129),IF(A2remlife="N/A","n/a",A2acvalue/A2remlife)),'PTRM input'!U$521)</f>
        <v>1.1039145590250623</v>
      </c>
      <c r="V129" s="617">
        <f>IF(('PTRM input'!$E$515='PTRM input'!$G$514),IF(V$3&gt;A2remlife,A2acvalue-SUM($F129:U129),IF(A2remlife="N/A","n/a",A2acvalue/A2remlife)),'PTRM input'!V$521)</f>
        <v>1.1039145590250623</v>
      </c>
      <c r="W129" s="617">
        <f>IF(('PTRM input'!$E$515='PTRM input'!$G$514),IF(W$3&gt;A2remlife,A2acvalue-SUM($F129:V129),IF(A2remlife="N/A","n/a",A2acvalue/A2remlife)),'PTRM input'!W$521)</f>
        <v>1.1039145590250623</v>
      </c>
      <c r="X129" s="617">
        <f>IF(('PTRM input'!$E$515='PTRM input'!$G$514),IF(X$3&gt;A2remlife,A2acvalue-SUM($F129:W129),IF(A2remlife="N/A","n/a",A2acvalue/A2remlife)),'PTRM input'!X$521)</f>
        <v>1.1039145590250623</v>
      </c>
      <c r="Y129" s="617">
        <f>IF(('PTRM input'!$E$515='PTRM input'!$G$514),IF(Y$3&gt;A2remlife,A2acvalue-SUM($F129:X129),IF(A2remlife="N/A","n/a",A2acvalue/A2remlife)),'PTRM input'!Y$521)</f>
        <v>1.1039145590250623</v>
      </c>
      <c r="Z129" s="617">
        <f>IF(('PTRM input'!$E$515='PTRM input'!$G$514),IF(Z$3&gt;A2remlife,A2acvalue-SUM($F129:Y129),IF(A2remlife="N/A","n/a",A2acvalue/A2remlife)),'PTRM input'!Z$521)</f>
        <v>1.1039145590250623</v>
      </c>
      <c r="AA129" s="617">
        <f>IF(('PTRM input'!$E$515='PTRM input'!$G$514),IF(AA$3&gt;A2remlife,A2acvalue-SUM($F129:Z129),IF(A2remlife="N/A","n/a",A2acvalue/A2remlife)),'PTRM input'!AA$521)</f>
        <v>0.84067775045748405</v>
      </c>
      <c r="AB129" s="617">
        <f>IF(('PTRM input'!$E$515='PTRM input'!$G$514),IF(AB$3&gt;A2remlife,A2acvalue-SUM($F129:AA129),IF(A2remlife="N/A","n/a",A2acvalue/A2remlife)),'PTRM input'!AB$521)</f>
        <v>0</v>
      </c>
      <c r="AC129" s="617">
        <f>IF(('PTRM input'!$E$515='PTRM input'!$G$514),IF(AC$3&gt;A2remlife,A2acvalue-SUM($F129:AB129),IF(A2remlife="N/A","n/a",A2acvalue/A2remlife)),'PTRM input'!AC$521)</f>
        <v>0</v>
      </c>
      <c r="AD129" s="617">
        <f>IF(('PTRM input'!$E$515='PTRM input'!$G$514),IF(AD$3&gt;A2remlife,A2acvalue-SUM($F129:AC129),IF(A2remlife="N/A","n/a",A2acvalue/A2remlife)),'PTRM input'!AD$521)</f>
        <v>0</v>
      </c>
      <c r="AE129" s="617">
        <f>IF(('PTRM input'!$E$515='PTRM input'!$G$514),IF(AE$3&gt;A2remlife,A2acvalue-SUM($F129:AD129),IF(A2remlife="N/A","n/a",A2acvalue/A2remlife)),'PTRM input'!AE$521)</f>
        <v>0</v>
      </c>
      <c r="AF129" s="617">
        <f>IF(('PTRM input'!$E$515='PTRM input'!$G$514),IF(AF$3&gt;A2remlife,A2acvalue-SUM($F129:AE129),IF(A2remlife="N/A","n/a",A2acvalue/A2remlife)),'PTRM input'!AF$521)</f>
        <v>0</v>
      </c>
      <c r="AG129" s="617">
        <f>IF(('PTRM input'!$E$515='PTRM input'!$G$514),IF(AG$3&gt;A2remlife,A2acvalue-SUM($F129:AF129),IF(A2remlife="N/A","n/a",A2acvalue/A2remlife)),'PTRM input'!AG$521)</f>
        <v>0</v>
      </c>
      <c r="AH129" s="617">
        <f>IF(('PTRM input'!$E$515='PTRM input'!$G$514),IF(AH$3&gt;A2remlife,A2acvalue-SUM($F129:AG129),IF(A2remlife="N/A","n/a",A2acvalue/A2remlife)),'PTRM input'!AH$521)</f>
        <v>0</v>
      </c>
      <c r="AI129" s="617">
        <f>IF(('PTRM input'!$E$515='PTRM input'!$G$514),IF(AI$3&gt;A2remlife,A2acvalue-SUM($F129:AH129),IF(A2remlife="N/A","n/a",A2acvalue/A2remlife)),'PTRM input'!AI$521)</f>
        <v>0</v>
      </c>
      <c r="AJ129" s="617">
        <f>IF(('PTRM input'!$E$515='PTRM input'!$G$514),IF(AJ$3&gt;A2remlife,A2acvalue-SUM($F129:AI129),IF(A2remlife="N/A","n/a",A2acvalue/A2remlife)),'PTRM input'!AJ$521)</f>
        <v>0</v>
      </c>
      <c r="AK129" s="617">
        <f>IF(('PTRM input'!$E$515='PTRM input'!$G$514),IF(AK$3&gt;A2remlife,A2acvalue-SUM($F129:AJ129),IF(A2remlife="N/A","n/a",A2acvalue/A2remlife)),'PTRM input'!AK$521)</f>
        <v>0</v>
      </c>
      <c r="AL129" s="617">
        <f>IF(('PTRM input'!$E$515='PTRM input'!$G$514),IF(AL$3&gt;A2remlife,A2acvalue-SUM($F129:AK129),IF(A2remlife="N/A","n/a",A2acvalue/A2remlife)),'PTRM input'!AL$521)</f>
        <v>0</v>
      </c>
      <c r="AM129" s="617">
        <f>IF(('PTRM input'!$E$515='PTRM input'!$G$514),IF(AM$3&gt;A2remlife,A2acvalue-SUM($F129:AL129),IF(A2remlife="N/A","n/a",A2acvalue/A2remlife)),'PTRM input'!AM$521)</f>
        <v>0</v>
      </c>
      <c r="AN129" s="617">
        <f>IF(('PTRM input'!$E$515='PTRM input'!$G$514),IF(AN$3&gt;A2remlife,A2acvalue-SUM($F129:AM129),IF(A2remlife="N/A","n/a",A2acvalue/A2remlife)),'PTRM input'!AN$521)</f>
        <v>0</v>
      </c>
      <c r="AO129" s="617">
        <f>IF(('PTRM input'!$E$515='PTRM input'!$G$514),IF(AO$3&gt;A2remlife,A2acvalue-SUM($F129:AN129),IF(A2remlife="N/A","n/a",A2acvalue/A2remlife)),'PTRM input'!AO$521)</f>
        <v>0</v>
      </c>
      <c r="AP129" s="617">
        <f>IF(('PTRM input'!$E$515='PTRM input'!$G$514),IF(AP$3&gt;A2remlife,A2acvalue-SUM($F129:AO129),IF(A2remlife="N/A","n/a",A2acvalue/A2remlife)),'PTRM input'!AP$521)</f>
        <v>0</v>
      </c>
      <c r="AQ129" s="617">
        <f>IF(('PTRM input'!$E$515='PTRM input'!$G$514),IF(AQ$3&gt;A2remlife,A2acvalue-SUM($F129:AP129),IF(A2remlife="N/A","n/a",A2acvalue/A2remlife)),'PTRM input'!AQ$521)</f>
        <v>0</v>
      </c>
      <c r="AR129" s="617">
        <f>IF(('PTRM input'!$E$515='PTRM input'!$G$514),IF(AR$3&gt;A2remlife,A2acvalue-SUM($F129:AQ129),IF(A2remlife="N/A","n/a",A2acvalue/A2remlife)),'PTRM input'!AR$521)</f>
        <v>0</v>
      </c>
      <c r="AS129" s="617">
        <f>IF(('PTRM input'!$E$515='PTRM input'!$G$514),IF(AS$3&gt;A2remlife,A2acvalue-SUM($F129:AR129),IF(A2remlife="N/A","n/a",A2acvalue/A2remlife)),'PTRM input'!AS$521)</f>
        <v>0</v>
      </c>
      <c r="AT129" s="617">
        <f>IF(('PTRM input'!$E$515='PTRM input'!$G$514),IF(AT$3&gt;A2remlife,A2acvalue-SUM($F129:AS129),IF(A2remlife="N/A","n/a",A2acvalue/A2remlife)),'PTRM input'!AT$521)</f>
        <v>0</v>
      </c>
      <c r="AU129" s="617">
        <f>IF(('PTRM input'!$E$515='PTRM input'!$G$514),IF(AU$3&gt;A2remlife,A2acvalue-SUM($F129:AT129),IF(A2remlife="N/A","n/a",A2acvalue/A2remlife)),'PTRM input'!AU$521)</f>
        <v>0</v>
      </c>
      <c r="AV129" s="617">
        <f>IF(('PTRM input'!$E$515='PTRM input'!$G$514),IF(AV$3&gt;A2remlife,A2acvalue-SUM($F129:AU129),IF(A2remlife="N/A","n/a",A2acvalue/A2remlife)),'PTRM input'!AV$521)</f>
        <v>0</v>
      </c>
      <c r="AW129" s="617">
        <f>IF(('PTRM input'!$E$515='PTRM input'!$G$514),IF(AW$3&gt;A2remlife,A2acvalue-SUM($F129:AV129),IF(A2remlife="N/A","n/a",A2acvalue/A2remlife)),'PTRM input'!AW$521)</f>
        <v>0</v>
      </c>
      <c r="AX129" s="617">
        <f>IF(('PTRM input'!$E$515='PTRM input'!$G$514),IF(AX$3&gt;A2remlife,A2acvalue-SUM($F129:AW129),IF(A2remlife="N/A","n/a",A2acvalue/A2remlife)),'PTRM input'!AX$521)</f>
        <v>0</v>
      </c>
      <c r="AY129" s="617">
        <f>IF(('PTRM input'!$E$515='PTRM input'!$G$514),IF(AY$3&gt;A2remlife,A2acvalue-SUM($F129:AX129),IF(A2remlife="N/A","n/a",A2acvalue/A2remlife)),'PTRM input'!AY$521)</f>
        <v>0</v>
      </c>
      <c r="AZ129" s="617">
        <f>IF(('PTRM input'!$E$515='PTRM input'!$G$514),IF(AZ$3&gt;A2remlife,A2acvalue-SUM($F129:AY129),IF(A2remlife="N/A","n/a",A2acvalue/A2remlife)),'PTRM input'!AZ$521)</f>
        <v>0</v>
      </c>
      <c r="BA129" s="617">
        <f>IF(('PTRM input'!$E$515='PTRM input'!$G$514),IF(BA$3&gt;A2remlife,A2acvalue-SUM($F129:AZ129),IF(A2remlife="N/A","n/a",A2acvalue/A2remlife)),'PTRM input'!BA$521)</f>
        <v>0</v>
      </c>
      <c r="BB129" s="617">
        <f>IF(('PTRM input'!$E$515='PTRM input'!$G$514),IF(BB$3&gt;A2remlife,A2acvalue-SUM($F129:BA129),IF(A2remlife="N/A","n/a",A2acvalue/A2remlife)),'PTRM input'!BB$521)</f>
        <v>0</v>
      </c>
      <c r="BC129" s="617">
        <f>IF(('PTRM input'!$E$515='PTRM input'!$G$514),IF(BC$3&gt;A2remlife,A2acvalue-SUM($F129:BB129),IF(A2remlife="N/A","n/a",A2acvalue/A2remlife)),'PTRM input'!BC$521)</f>
        <v>0</v>
      </c>
      <c r="BD129" s="617">
        <f>IF(('PTRM input'!$E$515='PTRM input'!$G$514),IF(BD$3&gt;A2remlife,A2acvalue-SUM($F129:BC129),IF(A2remlife="N/A","n/a",A2acvalue/A2remlife)),'PTRM input'!BD$521)</f>
        <v>0</v>
      </c>
      <c r="BE129" s="617">
        <f>IF(('PTRM input'!$E$515='PTRM input'!$G$514),IF(BE$3&gt;A2remlife,A2acvalue-SUM($F129:BD129),IF(A2remlife="N/A","n/a",A2acvalue/A2remlife)),'PTRM input'!BE$521)</f>
        <v>0</v>
      </c>
      <c r="BF129" s="617">
        <f>IF(('PTRM input'!$E$515='PTRM input'!$G$514),IF(BF$3&gt;A2remlife,A2acvalue-SUM($F129:BE129),IF(A2remlife="N/A","n/a",A2acvalue/A2remlife)),'PTRM input'!BF$521)</f>
        <v>0</v>
      </c>
      <c r="BG129" s="617">
        <f>IF(('PTRM input'!$E$515='PTRM input'!$G$514),IF(BG$3&gt;A2remlife,A2acvalue-SUM($F129:BF129),IF(A2remlife="N/A","n/a",A2acvalue/A2remlife)),'PTRM input'!BG$521)</f>
        <v>0</v>
      </c>
      <c r="BH129" s="617">
        <f>IF(('PTRM input'!$E$515='PTRM input'!$G$514),IF(BH$3&gt;A2remlife,A2acvalue-SUM($F129:BG129),IF(A2remlife="N/A","n/a",A2acvalue/A2remlife)),'PTRM input'!BH$521)</f>
        <v>0</v>
      </c>
      <c r="BI129" s="617">
        <f>IF(('PTRM input'!$E$515='PTRM input'!$G$514),IF(BI$3&gt;A2remlife,A2acvalue-SUM($F129:BH129),IF(A2remlife="N/A","n/a",A2acvalue/A2remlife)),'PTRM input'!BI$521)</f>
        <v>0</v>
      </c>
      <c r="BJ129" s="116"/>
      <c r="BK129" s="116"/>
      <c r="BL129" s="116"/>
      <c r="BM129" s="116"/>
    </row>
    <row r="130" spans="1:65" ht="12.75" hidden="1" customHeight="1" outlineLevel="2">
      <c r="A130" s="116"/>
      <c r="B130" s="19"/>
      <c r="C130" s="18"/>
      <c r="D130" s="760" t="s">
        <v>237</v>
      </c>
      <c r="E130" s="86">
        <v>0</v>
      </c>
      <c r="F130" s="259"/>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c r="AF130" s="433"/>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116"/>
      <c r="BK130" s="116"/>
      <c r="BL130" s="116"/>
      <c r="BM130" s="116"/>
    </row>
    <row r="131" spans="1:65" hidden="1" outlineLevel="2">
      <c r="A131" s="116"/>
      <c r="B131" s="19"/>
      <c r="C131" s="18"/>
      <c r="D131" s="760"/>
      <c r="E131" s="86">
        <v>1</v>
      </c>
      <c r="F131" s="259"/>
      <c r="G131" s="618"/>
      <c r="H131" s="433">
        <f ca="1">IF(A2stdlife="n/a","n/a",IF(H$3&gt;(A2stdlife+$E131),('PTRM input'!$G$386*(1+rvanilla01)^0.5)-SUM(G131:$G131),('PTRM input'!$G$386*(1+rvanilla01)^0.5)/A2stdlife))</f>
        <v>1.1322037728407848E-2</v>
      </c>
      <c r="I131" s="433">
        <f ca="1">IF(A2stdlife="n/a","n/a",IF(I$3&gt;(A2stdlife+$E131),('PTRM input'!$G$386*(1+rvanilla01)^0.5)-SUM($G131:H131),('PTRM input'!$G$386*(1+rvanilla01)^0.5)/A2stdlife))</f>
        <v>1.1322037728407848E-2</v>
      </c>
      <c r="J131" s="433">
        <f ca="1">IF(A2stdlife="n/a","n/a",IF(J$3&gt;(A2stdlife+$E131),('PTRM input'!$G$386*(1+rvanilla01)^0.5)-SUM($G131:I131),('PTRM input'!$G$386*(1+rvanilla01)^0.5)/A2stdlife))</f>
        <v>1.1322037728407848E-2</v>
      </c>
      <c r="K131" s="433">
        <f ca="1">IF(A2stdlife="n/a","n/a",IF(K$3&gt;(A2stdlife+$E131),('PTRM input'!$G$386*(1+rvanilla01)^0.5)-SUM($G131:J131),('PTRM input'!$G$386*(1+rvanilla01)^0.5)/A2stdlife))</f>
        <v>1.1322037728407848E-2</v>
      </c>
      <c r="L131" s="433">
        <f ca="1">IF(A2stdlife="n/a","n/a",IF(L$3&gt;(A2stdlife+$E131),('PTRM input'!$G$386*(1+rvanilla01)^0.5)-SUM($G131:K131),('PTRM input'!$G$386*(1+rvanilla01)^0.5)/A2stdlife))</f>
        <v>1.1322037728407848E-2</v>
      </c>
      <c r="M131" s="433">
        <f ca="1">IF(A2stdlife="n/a","n/a",IF(M$3&gt;(A2stdlife+$E131),('PTRM input'!$G$386*(1+rvanilla01)^0.5)-SUM($G131:L131),('PTRM input'!$G$386*(1+rvanilla01)^0.5)/A2stdlife))</f>
        <v>1.1322037728407848E-2</v>
      </c>
      <c r="N131" s="433">
        <f ca="1">IF(A2stdlife="n/a","n/a",IF(N$3&gt;(A2stdlife+$E131),('PTRM input'!$G$386*(1+rvanilla01)^0.5)-SUM($G131:M131),('PTRM input'!$G$386*(1+rvanilla01)^0.5)/A2stdlife))</f>
        <v>1.1322037728407848E-2</v>
      </c>
      <c r="O131" s="433">
        <f ca="1">IF(A2stdlife="n/a","n/a",IF(O$3&gt;(A2stdlife+$E131),('PTRM input'!$G$386*(1+rvanilla01)^0.5)-SUM($G131:N131),('PTRM input'!$G$386*(1+rvanilla01)^0.5)/A2stdlife))</f>
        <v>1.1322037728407848E-2</v>
      </c>
      <c r="P131" s="433">
        <f ca="1">IF(A2stdlife="n/a","n/a",IF(P$3&gt;(A2stdlife+$E131),('PTRM input'!$G$386*(1+rvanilla01)^0.5)-SUM($G131:O131),('PTRM input'!$G$386*(1+rvanilla01)^0.5)/A2stdlife))</f>
        <v>1.1322037728407848E-2</v>
      </c>
      <c r="Q131" s="433">
        <f ca="1">IF(A2stdlife="n/a","n/a",IF(Q$3&gt;(A2stdlife+$E131),('PTRM input'!$G$386*(1+rvanilla01)^0.5)-SUM($G131:P131),('PTRM input'!$G$386*(1+rvanilla01)^0.5)/A2stdlife))</f>
        <v>1.1322037728407848E-2</v>
      </c>
      <c r="R131" s="433">
        <f ca="1">IF(A2stdlife="n/a","n/a",IF(R$3&gt;(A2stdlife+$E131),('PTRM input'!$G$386*(1+rvanilla01)^0.5)-SUM($G131:Q131),('PTRM input'!$G$386*(1+rvanilla01)^0.5)/A2stdlife))</f>
        <v>1.1322037728407848E-2</v>
      </c>
      <c r="S131" s="433">
        <f ca="1">IF(A2stdlife="n/a","n/a",IF(S$3&gt;(A2stdlife+$E131),('PTRM input'!$G$386*(1+rvanilla01)^0.5)-SUM($G131:R131),('PTRM input'!$G$386*(1+rvanilla01)^0.5)/A2stdlife))</f>
        <v>1.1322037728407848E-2</v>
      </c>
      <c r="T131" s="433">
        <f ca="1">IF(A2stdlife="n/a","n/a",IF(T$3&gt;(A2stdlife+$E131),('PTRM input'!$G$386*(1+rvanilla01)^0.5)-SUM($G131:S131),('PTRM input'!$G$386*(1+rvanilla01)^0.5)/A2stdlife))</f>
        <v>1.1322037728407848E-2</v>
      </c>
      <c r="U131" s="433">
        <f ca="1">IF(A2stdlife="n/a","n/a",IF(U$3&gt;(A2stdlife+$E131),('PTRM input'!$G$386*(1+rvanilla01)^0.5)-SUM($G131:T131),('PTRM input'!$G$386*(1+rvanilla01)^0.5)/A2stdlife))</f>
        <v>1.1322037728407848E-2</v>
      </c>
      <c r="V131" s="433">
        <f ca="1">IF(A2stdlife="n/a","n/a",IF(V$3&gt;(A2stdlife+$E131),('PTRM input'!$G$386*(1+rvanilla01)^0.5)-SUM($G131:U131),('PTRM input'!$G$386*(1+rvanilla01)^0.5)/A2stdlife))</f>
        <v>1.1322037728407848E-2</v>
      </c>
      <c r="W131" s="433">
        <f ca="1">IF(A2stdlife="n/a","n/a",IF(W$3&gt;(A2stdlife+$E131),('PTRM input'!$G$386*(1+rvanilla01)^0.5)-SUM($G131:V131),('PTRM input'!$G$386*(1+rvanilla01)^0.5)/A2stdlife))</f>
        <v>1.1322037728407848E-2</v>
      </c>
      <c r="X131" s="433">
        <f ca="1">IF(A2stdlife="n/a","n/a",IF(X$3&gt;(A2stdlife+$E131),('PTRM input'!$G$386*(1+rvanilla01)^0.5)-SUM($G131:W131),('PTRM input'!$G$386*(1+rvanilla01)^0.5)/A2stdlife))</f>
        <v>1.1322037728407848E-2</v>
      </c>
      <c r="Y131" s="433">
        <f ca="1">IF(A2stdlife="n/a","n/a",IF(Y$3&gt;(A2stdlife+$E131),('PTRM input'!$G$386*(1+rvanilla01)^0.5)-SUM($G131:X131),('PTRM input'!$G$386*(1+rvanilla01)^0.5)/A2stdlife))</f>
        <v>1.1322037728407848E-2</v>
      </c>
      <c r="Z131" s="433">
        <f ca="1">IF(A2stdlife="n/a","n/a",IF(Z$3&gt;(A2stdlife+$E131),('PTRM input'!$G$386*(1+rvanilla01)^0.5)-SUM($G131:Y131),('PTRM input'!$G$386*(1+rvanilla01)^0.5)/A2stdlife))</f>
        <v>1.1322037728407848E-2</v>
      </c>
      <c r="AA131" s="433">
        <f ca="1">IF(A2stdlife="n/a","n/a",IF(AA$3&gt;(A2stdlife+$E131),('PTRM input'!$G$386*(1+rvanilla01)^0.5)-SUM($G131:Z131),('PTRM input'!$G$386*(1+rvanilla01)^0.5)/A2stdlife))</f>
        <v>1.1322037728407848E-2</v>
      </c>
      <c r="AB131" s="433">
        <f ca="1">IF(A2stdlife="n/a","n/a",IF(AB$3&gt;(A2stdlife+$E131),('PTRM input'!$G$386*(1+rvanilla01)^0.5)-SUM($G131:AA131),('PTRM input'!$G$386*(1+rvanilla01)^0.5)/A2stdlife))</f>
        <v>8.6222118644027623E-3</v>
      </c>
      <c r="AC131" s="433">
        <f ca="1">IF(A2stdlife="n/a","n/a",IF(AC$3&gt;(A2stdlife+$E131),('PTRM input'!$G$386*(1+rvanilla01)^0.5)-SUM($G131:AB131),('PTRM input'!$G$386*(1+rvanilla01)^0.5)/A2stdlife))</f>
        <v>0</v>
      </c>
      <c r="AD131" s="433">
        <f ca="1">IF(A2stdlife="n/a","n/a",IF(AD$3&gt;(A2stdlife+$E131),('PTRM input'!$G$386*(1+rvanilla01)^0.5)-SUM($G131:AC131),('PTRM input'!$G$386*(1+rvanilla01)^0.5)/A2stdlife))</f>
        <v>0</v>
      </c>
      <c r="AE131" s="433">
        <f ca="1">IF(A2stdlife="n/a","n/a",IF(AE$3&gt;(A2stdlife+$E131),('PTRM input'!$G$386*(1+rvanilla01)^0.5)-SUM($G131:AD131),('PTRM input'!$G$386*(1+rvanilla01)^0.5)/A2stdlife))</f>
        <v>0</v>
      </c>
      <c r="AF131" s="433">
        <f ca="1">IF(A2stdlife="n/a","n/a",IF(AF$3&gt;(A2stdlife+$E131),('PTRM input'!$G$386*(1+rvanilla01)^0.5)-SUM($G131:AE131),('PTRM input'!$G$386*(1+rvanilla01)^0.5)/A2stdlife))</f>
        <v>0</v>
      </c>
      <c r="AG131" s="433">
        <f ca="1">IF(A2stdlife="n/a","n/a",IF(AG$3&gt;(A2stdlife+$E131),('PTRM input'!$G$386*(1+rvanilla01)^0.5)-SUM($G131:AF131),('PTRM input'!$G$386*(1+rvanilla01)^0.5)/A2stdlife))</f>
        <v>0</v>
      </c>
      <c r="AH131" s="433">
        <f ca="1">IF(A2stdlife="n/a","n/a",IF(AH$3&gt;(A2stdlife+$E131),('PTRM input'!$G$386*(1+rvanilla01)^0.5)-SUM($G131:AG131),('PTRM input'!$G$386*(1+rvanilla01)^0.5)/A2stdlife))</f>
        <v>0</v>
      </c>
      <c r="AI131" s="433">
        <f ca="1">IF(A2stdlife="n/a","n/a",IF(AI$3&gt;(A2stdlife+$E131),('PTRM input'!$G$386*(1+rvanilla01)^0.5)-SUM($G131:AH131),('PTRM input'!$G$386*(1+rvanilla01)^0.5)/A2stdlife))</f>
        <v>0</v>
      </c>
      <c r="AJ131" s="433">
        <f ca="1">IF(A2stdlife="n/a","n/a",IF(AJ$3&gt;(A2stdlife+$E131),('PTRM input'!$G$386*(1+rvanilla01)^0.5)-SUM($G131:AI131),('PTRM input'!$G$386*(1+rvanilla01)^0.5)/A2stdlife))</f>
        <v>0</v>
      </c>
      <c r="AK131" s="433">
        <f ca="1">IF(A2stdlife="n/a","n/a",IF(AK$3&gt;(A2stdlife+$E131),('PTRM input'!$G$386*(1+rvanilla01)^0.5)-SUM($G131:AJ131),('PTRM input'!$G$386*(1+rvanilla01)^0.5)/A2stdlife))</f>
        <v>0</v>
      </c>
      <c r="AL131" s="433">
        <f ca="1">IF(A2stdlife="n/a","n/a",IF(AL$3&gt;(A2stdlife+$E131),('PTRM input'!$G$386*(1+rvanilla01)^0.5)-SUM($G131:AK131),('PTRM input'!$G$386*(1+rvanilla01)^0.5)/A2stdlife))</f>
        <v>0</v>
      </c>
      <c r="AM131" s="433">
        <f ca="1">IF(A2stdlife="n/a","n/a",IF(AM$3&gt;(A2stdlife+$E131),('PTRM input'!$G$386*(1+rvanilla01)^0.5)-SUM($G131:AL131),('PTRM input'!$G$386*(1+rvanilla01)^0.5)/A2stdlife))</f>
        <v>0</v>
      </c>
      <c r="AN131" s="433">
        <f ca="1">IF(A2stdlife="n/a","n/a",IF(AN$3&gt;(A2stdlife+$E131),('PTRM input'!$G$386*(1+rvanilla01)^0.5)-SUM($G131:AM131),('PTRM input'!$G$386*(1+rvanilla01)^0.5)/A2stdlife))</f>
        <v>0</v>
      </c>
      <c r="AO131" s="433">
        <f ca="1">IF(A2stdlife="n/a","n/a",IF(AO$3&gt;(A2stdlife+$E131),('PTRM input'!$G$386*(1+rvanilla01)^0.5)-SUM($G131:AN131),('PTRM input'!$G$386*(1+rvanilla01)^0.5)/A2stdlife))</f>
        <v>0</v>
      </c>
      <c r="AP131" s="433">
        <f ca="1">IF(A2stdlife="n/a","n/a",IF(AP$3&gt;(A2stdlife+$E131),('PTRM input'!$G$386*(1+rvanilla01)^0.5)-SUM($G131:AO131),('PTRM input'!$G$386*(1+rvanilla01)^0.5)/A2stdlife))</f>
        <v>0</v>
      </c>
      <c r="AQ131" s="433">
        <f ca="1">IF(A2stdlife="n/a","n/a",IF(AQ$3&gt;(A2stdlife+$E131),('PTRM input'!$G$386*(1+rvanilla01)^0.5)-SUM($G131:AP131),('PTRM input'!$G$386*(1+rvanilla01)^0.5)/A2stdlife))</f>
        <v>0</v>
      </c>
      <c r="AR131" s="433">
        <f ca="1">IF(A2stdlife="n/a","n/a",IF(AR$3&gt;(A2stdlife+$E131),('PTRM input'!$G$386*(1+rvanilla01)^0.5)-SUM($G131:AQ131),('PTRM input'!$G$386*(1+rvanilla01)^0.5)/A2stdlife))</f>
        <v>0</v>
      </c>
      <c r="AS131" s="433">
        <f ca="1">IF(A2stdlife="n/a","n/a",IF(AS$3&gt;(A2stdlife+$E131),('PTRM input'!$G$386*(1+rvanilla01)^0.5)-SUM($G131:AR131),('PTRM input'!$G$386*(1+rvanilla01)^0.5)/A2stdlife))</f>
        <v>0</v>
      </c>
      <c r="AT131" s="433">
        <f ca="1">IF(A2stdlife="n/a","n/a",IF(AT$3&gt;(A2stdlife+$E131),('PTRM input'!$G$386*(1+rvanilla01)^0.5)-SUM($G131:AS131),('PTRM input'!$G$386*(1+rvanilla01)^0.5)/A2stdlife))</f>
        <v>0</v>
      </c>
      <c r="AU131" s="433">
        <f ca="1">IF(A2stdlife="n/a","n/a",IF(AU$3&gt;(A2stdlife+$E131),('PTRM input'!$G$386*(1+rvanilla01)^0.5)-SUM($G131:AT131),('PTRM input'!$G$386*(1+rvanilla01)^0.5)/A2stdlife))</f>
        <v>0</v>
      </c>
      <c r="AV131" s="433">
        <f ca="1">IF(A2stdlife="n/a","n/a",IF(AV$3&gt;(A2stdlife+$E131),('PTRM input'!$G$386*(1+rvanilla01)^0.5)-SUM($G131:AU131),('PTRM input'!$G$386*(1+rvanilla01)^0.5)/A2stdlife))</f>
        <v>0</v>
      </c>
      <c r="AW131" s="433">
        <f ca="1">IF(A2stdlife="n/a","n/a",IF(AW$3&gt;(A2stdlife+$E131),('PTRM input'!$G$386*(1+rvanilla01)^0.5)-SUM($G131:AV131),('PTRM input'!$G$386*(1+rvanilla01)^0.5)/A2stdlife))</f>
        <v>0</v>
      </c>
      <c r="AX131" s="433">
        <f ca="1">IF(A2stdlife="n/a","n/a",IF(AX$3&gt;(A2stdlife+$E131),('PTRM input'!$G$386*(1+rvanilla01)^0.5)-SUM($G131:AW131),('PTRM input'!$G$386*(1+rvanilla01)^0.5)/A2stdlife))</f>
        <v>0</v>
      </c>
      <c r="AY131" s="433">
        <f ca="1">IF(A2stdlife="n/a","n/a",IF(AY$3&gt;(A2stdlife+$E131),('PTRM input'!$G$386*(1+rvanilla01)^0.5)-SUM($G131:AX131),('PTRM input'!$G$386*(1+rvanilla01)^0.5)/A2stdlife))</f>
        <v>0</v>
      </c>
      <c r="AZ131" s="433">
        <f ca="1">IF(A2stdlife="n/a","n/a",IF(AZ$3&gt;(A2stdlife+$E131),('PTRM input'!$G$386*(1+rvanilla01)^0.5)-SUM($G131:AY131),('PTRM input'!$G$386*(1+rvanilla01)^0.5)/A2stdlife))</f>
        <v>0</v>
      </c>
      <c r="BA131" s="433">
        <f ca="1">IF(A2stdlife="n/a","n/a",IF(BA$3&gt;(A2stdlife+$E131),('PTRM input'!$G$386*(1+rvanilla01)^0.5)-SUM($G131:AZ131),('PTRM input'!$G$386*(1+rvanilla01)^0.5)/A2stdlife))</f>
        <v>0</v>
      </c>
      <c r="BB131" s="433">
        <f ca="1">IF(A2stdlife="n/a","n/a",IF(BB$3&gt;(A2stdlife+$E131),('PTRM input'!$G$386*(1+rvanilla01)^0.5)-SUM($G131:BA131),('PTRM input'!$G$386*(1+rvanilla01)^0.5)/A2stdlife))</f>
        <v>0</v>
      </c>
      <c r="BC131" s="433">
        <f ca="1">IF(A2stdlife="n/a","n/a",IF(BC$3&gt;(A2stdlife+$E131),('PTRM input'!$G$386*(1+rvanilla01)^0.5)-SUM($G131:BB131),('PTRM input'!$G$386*(1+rvanilla01)^0.5)/A2stdlife))</f>
        <v>0</v>
      </c>
      <c r="BD131" s="433">
        <f ca="1">IF(A2stdlife="n/a","n/a",IF(BD$3&gt;(A2stdlife+$E131),('PTRM input'!$G$386*(1+rvanilla01)^0.5)-SUM($G131:BC131),('PTRM input'!$G$386*(1+rvanilla01)^0.5)/A2stdlife))</f>
        <v>0</v>
      </c>
      <c r="BE131" s="433">
        <f ca="1">IF(A2stdlife="n/a","n/a",IF(BE$3&gt;(A2stdlife+$E131),('PTRM input'!$G$386*(1+rvanilla01)^0.5)-SUM($G131:BD131),('PTRM input'!$G$386*(1+rvanilla01)^0.5)/A2stdlife))</f>
        <v>0</v>
      </c>
      <c r="BF131" s="433">
        <f ca="1">IF(A2stdlife="n/a","n/a",IF(BF$3&gt;(A2stdlife+$E131),('PTRM input'!$G$386*(1+rvanilla01)^0.5)-SUM($G131:BE131),('PTRM input'!$G$386*(1+rvanilla01)^0.5)/A2stdlife))</f>
        <v>0</v>
      </c>
      <c r="BG131" s="433">
        <f ca="1">IF(A2stdlife="n/a","n/a",IF(BG$3&gt;(A2stdlife+$E131),('PTRM input'!$G$386*(1+rvanilla01)^0.5)-SUM($G131:BF131),('PTRM input'!$G$386*(1+rvanilla01)^0.5)/A2stdlife))</f>
        <v>0</v>
      </c>
      <c r="BH131" s="433">
        <f ca="1">IF(A2stdlife="n/a","n/a",IF(BH$3&gt;(A2stdlife+$E131),('PTRM input'!$G$386*(1+rvanilla01)^0.5)-SUM($G131:BG131),('PTRM input'!$G$386*(1+rvanilla01)^0.5)/A2stdlife))</f>
        <v>0</v>
      </c>
      <c r="BI131" s="433">
        <f ca="1">IF(A2stdlife="n/a","n/a",IF(BI$3&gt;(A2stdlife+$E131),('PTRM input'!$G$386*(1+rvanilla01)^0.5)-SUM($G131:BH131),('PTRM input'!$G$386*(1+rvanilla01)^0.5)/A2stdlife))</f>
        <v>0</v>
      </c>
      <c r="BJ131" s="116"/>
      <c r="BK131" s="116"/>
      <c r="BL131" s="116"/>
      <c r="BM131" s="116"/>
    </row>
    <row r="132" spans="1:65" hidden="1" outlineLevel="2">
      <c r="A132" s="116"/>
      <c r="B132" s="19"/>
      <c r="C132" s="18"/>
      <c r="D132" s="760"/>
      <c r="E132" s="86">
        <v>2</v>
      </c>
      <c r="F132" s="259"/>
      <c r="G132" s="434"/>
      <c r="H132" s="619"/>
      <c r="I132" s="433">
        <f ca="1">IF(A2stdlife="n/a","n/a",IF(I$3&gt;(A2stdlife+$E132),('PTRM input'!$H$386*(1+rvanilla02)^0.5)-SUM(H132:$H132),('PTRM input'!$H$386*(1+rvanilla02)^0.5)/A2stdlife))</f>
        <v>1.7021184827075229E-2</v>
      </c>
      <c r="J132" s="433">
        <f ca="1">IF(A2stdlife="n/a","n/a",IF(J$3&gt;(A2stdlife+$E132),('PTRM input'!$H$386*(1+rvanilla02)^0.5)-SUM($H132:I132),('PTRM input'!$H$386*(1+rvanilla02)^0.5)/A2stdlife))</f>
        <v>1.7021184827075229E-2</v>
      </c>
      <c r="K132" s="433">
        <f ca="1">IF(A2stdlife="n/a","n/a",IF(K$3&gt;(A2stdlife+$E132),('PTRM input'!$H$386*(1+rvanilla02)^0.5)-SUM($H132:J132),('PTRM input'!$H$386*(1+rvanilla02)^0.5)/A2stdlife))</f>
        <v>1.7021184827075229E-2</v>
      </c>
      <c r="L132" s="433">
        <f ca="1">IF(A2stdlife="n/a","n/a",IF(L$3&gt;(A2stdlife+$E132),('PTRM input'!$H$386*(1+rvanilla02)^0.5)-SUM($H132:K132),('PTRM input'!$H$386*(1+rvanilla02)^0.5)/A2stdlife))</f>
        <v>1.7021184827075229E-2</v>
      </c>
      <c r="M132" s="433">
        <f ca="1">IF(A2stdlife="n/a","n/a",IF(M$3&gt;(A2stdlife+$E132),('PTRM input'!$H$386*(1+rvanilla02)^0.5)-SUM($H132:L132),('PTRM input'!$H$386*(1+rvanilla02)^0.5)/A2stdlife))</f>
        <v>1.7021184827075229E-2</v>
      </c>
      <c r="N132" s="433">
        <f ca="1">IF(A2stdlife="n/a","n/a",IF(N$3&gt;(A2stdlife+$E132),('PTRM input'!$H$386*(1+rvanilla02)^0.5)-SUM($H132:M132),('PTRM input'!$H$386*(1+rvanilla02)^0.5)/A2stdlife))</f>
        <v>1.7021184827075229E-2</v>
      </c>
      <c r="O132" s="433">
        <f ca="1">IF(A2stdlife="n/a","n/a",IF(O$3&gt;(A2stdlife+$E132),('PTRM input'!$H$386*(1+rvanilla02)^0.5)-SUM($H132:N132),('PTRM input'!$H$386*(1+rvanilla02)^0.5)/A2stdlife))</f>
        <v>1.7021184827075229E-2</v>
      </c>
      <c r="P132" s="433">
        <f ca="1">IF(A2stdlife="n/a","n/a",IF(P$3&gt;(A2stdlife+$E132),('PTRM input'!$H$386*(1+rvanilla02)^0.5)-SUM($H132:O132),('PTRM input'!$H$386*(1+rvanilla02)^0.5)/A2stdlife))</f>
        <v>1.7021184827075229E-2</v>
      </c>
      <c r="Q132" s="433">
        <f ca="1">IF(A2stdlife="n/a","n/a",IF(Q$3&gt;(A2stdlife+$E132),('PTRM input'!$H$386*(1+rvanilla02)^0.5)-SUM($H132:P132),('PTRM input'!$H$386*(1+rvanilla02)^0.5)/A2stdlife))</f>
        <v>1.7021184827075229E-2</v>
      </c>
      <c r="R132" s="433">
        <f ca="1">IF(A2stdlife="n/a","n/a",IF(R$3&gt;(A2stdlife+$E132),('PTRM input'!$H$386*(1+rvanilla02)^0.5)-SUM($H132:Q132),('PTRM input'!$H$386*(1+rvanilla02)^0.5)/A2stdlife))</f>
        <v>1.7021184827075229E-2</v>
      </c>
      <c r="S132" s="433">
        <f ca="1">IF(A2stdlife="n/a","n/a",IF(S$3&gt;(A2stdlife+$E132),('PTRM input'!$H$386*(1+rvanilla02)^0.5)-SUM($H132:R132),('PTRM input'!$H$386*(1+rvanilla02)^0.5)/A2stdlife))</f>
        <v>1.7021184827075229E-2</v>
      </c>
      <c r="T132" s="433">
        <f ca="1">IF(A2stdlife="n/a","n/a",IF(T$3&gt;(A2stdlife+$E132),('PTRM input'!$H$386*(1+rvanilla02)^0.5)-SUM($H132:S132),('PTRM input'!$H$386*(1+rvanilla02)^0.5)/A2stdlife))</f>
        <v>1.7021184827075229E-2</v>
      </c>
      <c r="U132" s="433">
        <f ca="1">IF(A2stdlife="n/a","n/a",IF(U$3&gt;(A2stdlife+$E132),('PTRM input'!$H$386*(1+rvanilla02)^0.5)-SUM($H132:T132),('PTRM input'!$H$386*(1+rvanilla02)^0.5)/A2stdlife))</f>
        <v>1.7021184827075229E-2</v>
      </c>
      <c r="V132" s="433">
        <f ca="1">IF(A2stdlife="n/a","n/a",IF(V$3&gt;(A2stdlife+$E132),('PTRM input'!$H$386*(1+rvanilla02)^0.5)-SUM($H132:U132),('PTRM input'!$H$386*(1+rvanilla02)^0.5)/A2stdlife))</f>
        <v>1.7021184827075229E-2</v>
      </c>
      <c r="W132" s="433">
        <f ca="1">IF(A2stdlife="n/a","n/a",IF(W$3&gt;(A2stdlife+$E132),('PTRM input'!$H$386*(1+rvanilla02)^0.5)-SUM($H132:V132),('PTRM input'!$H$386*(1+rvanilla02)^0.5)/A2stdlife))</f>
        <v>1.7021184827075229E-2</v>
      </c>
      <c r="X132" s="433">
        <f ca="1">IF(A2stdlife="n/a","n/a",IF(X$3&gt;(A2stdlife+$E132),('PTRM input'!$H$386*(1+rvanilla02)^0.5)-SUM($H132:W132),('PTRM input'!$H$386*(1+rvanilla02)^0.5)/A2stdlife))</f>
        <v>1.7021184827075229E-2</v>
      </c>
      <c r="Y132" s="433">
        <f ca="1">IF(A2stdlife="n/a","n/a",IF(Y$3&gt;(A2stdlife+$E132),('PTRM input'!$H$386*(1+rvanilla02)^0.5)-SUM($H132:X132),('PTRM input'!$H$386*(1+rvanilla02)^0.5)/A2stdlife))</f>
        <v>1.7021184827075229E-2</v>
      </c>
      <c r="Z132" s="433">
        <f ca="1">IF(A2stdlife="n/a","n/a",IF(Z$3&gt;(A2stdlife+$E132),('PTRM input'!$H$386*(1+rvanilla02)^0.5)-SUM($H132:Y132),('PTRM input'!$H$386*(1+rvanilla02)^0.5)/A2stdlife))</f>
        <v>1.7021184827075229E-2</v>
      </c>
      <c r="AA132" s="433">
        <f ca="1">IF(A2stdlife="n/a","n/a",IF(AA$3&gt;(A2stdlife+$E132),('PTRM input'!$H$386*(1+rvanilla02)^0.5)-SUM($H132:Z132),('PTRM input'!$H$386*(1+rvanilla02)^0.5)/A2stdlife))</f>
        <v>1.7021184827075229E-2</v>
      </c>
      <c r="AB132" s="433">
        <f ca="1">IF(A2stdlife="n/a","n/a",IF(AB$3&gt;(A2stdlife+$E132),('PTRM input'!$H$386*(1+rvanilla02)^0.5)-SUM($H132:AA132),('PTRM input'!$H$386*(1+rvanilla02)^0.5)/A2stdlife))</f>
        <v>1.7021184827075229E-2</v>
      </c>
      <c r="AC132" s="433">
        <f ca="1">IF(A2stdlife="n/a","n/a",IF(AC$3&gt;(A2stdlife+$E132),('PTRM input'!$H$386*(1+rvanilla02)^0.5)-SUM($H132:AB132),('PTRM input'!$H$386*(1+rvanilla02)^0.5)/A2stdlife))</f>
        <v>1.2962354064053938E-2</v>
      </c>
      <c r="AD132" s="433">
        <f ca="1">IF(A2stdlife="n/a","n/a",IF(AD$3&gt;(A2stdlife+$E132),('PTRM input'!$H$386*(1+rvanilla02)^0.5)-SUM($H132:AC132),('PTRM input'!$H$386*(1+rvanilla02)^0.5)/A2stdlife))</f>
        <v>0</v>
      </c>
      <c r="AE132" s="433">
        <f ca="1">IF(A2stdlife="n/a","n/a",IF(AE$3&gt;(A2stdlife+$E132),('PTRM input'!$H$386*(1+rvanilla02)^0.5)-SUM($H132:AD132),('PTRM input'!$H$386*(1+rvanilla02)^0.5)/A2stdlife))</f>
        <v>0</v>
      </c>
      <c r="AF132" s="433">
        <f ca="1">IF(A2stdlife="n/a","n/a",IF(AF$3&gt;(A2stdlife+$E132),('PTRM input'!$H$386*(1+rvanilla02)^0.5)-SUM($H132:AE132),('PTRM input'!$H$386*(1+rvanilla02)^0.5)/A2stdlife))</f>
        <v>0</v>
      </c>
      <c r="AG132" s="433">
        <f ca="1">IF(A2stdlife="n/a","n/a",IF(AG$3&gt;(A2stdlife+$E132),('PTRM input'!$H$386*(1+rvanilla02)^0.5)-SUM($H132:AF132),('PTRM input'!$H$386*(1+rvanilla02)^0.5)/A2stdlife))</f>
        <v>0</v>
      </c>
      <c r="AH132" s="433">
        <f ca="1">IF(A2stdlife="n/a","n/a",IF(AH$3&gt;(A2stdlife+$E132),('PTRM input'!$H$386*(1+rvanilla02)^0.5)-SUM($H132:AG132),('PTRM input'!$H$386*(1+rvanilla02)^0.5)/A2stdlife))</f>
        <v>0</v>
      </c>
      <c r="AI132" s="433">
        <f ca="1">IF(A2stdlife="n/a","n/a",IF(AI$3&gt;(A2stdlife+$E132),('PTRM input'!$H$386*(1+rvanilla02)^0.5)-SUM($H132:AH132),('PTRM input'!$H$386*(1+rvanilla02)^0.5)/A2stdlife))</f>
        <v>0</v>
      </c>
      <c r="AJ132" s="433">
        <f ca="1">IF(A2stdlife="n/a","n/a",IF(AJ$3&gt;(A2stdlife+$E132),('PTRM input'!$H$386*(1+rvanilla02)^0.5)-SUM($H132:AI132),('PTRM input'!$H$386*(1+rvanilla02)^0.5)/A2stdlife))</f>
        <v>0</v>
      </c>
      <c r="AK132" s="433">
        <f ca="1">IF(A2stdlife="n/a","n/a",IF(AK$3&gt;(A2stdlife+$E132),('PTRM input'!$H$386*(1+rvanilla02)^0.5)-SUM($H132:AJ132),('PTRM input'!$H$386*(1+rvanilla02)^0.5)/A2stdlife))</f>
        <v>0</v>
      </c>
      <c r="AL132" s="433">
        <f ca="1">IF(A2stdlife="n/a","n/a",IF(AL$3&gt;(A2stdlife+$E132),('PTRM input'!$H$386*(1+rvanilla02)^0.5)-SUM($H132:AK132),('PTRM input'!$H$386*(1+rvanilla02)^0.5)/A2stdlife))</f>
        <v>0</v>
      </c>
      <c r="AM132" s="433">
        <f ca="1">IF(A2stdlife="n/a","n/a",IF(AM$3&gt;(A2stdlife+$E132),('PTRM input'!$H$386*(1+rvanilla02)^0.5)-SUM($H132:AL132),('PTRM input'!$H$386*(1+rvanilla02)^0.5)/A2stdlife))</f>
        <v>0</v>
      </c>
      <c r="AN132" s="433">
        <f ca="1">IF(A2stdlife="n/a","n/a",IF(AN$3&gt;(A2stdlife+$E132),('PTRM input'!$H$386*(1+rvanilla02)^0.5)-SUM($H132:AM132),('PTRM input'!$H$386*(1+rvanilla02)^0.5)/A2stdlife))</f>
        <v>0</v>
      </c>
      <c r="AO132" s="433">
        <f ca="1">IF(A2stdlife="n/a","n/a",IF(AO$3&gt;(A2stdlife+$E132),('PTRM input'!$H$386*(1+rvanilla02)^0.5)-SUM($H132:AN132),('PTRM input'!$H$386*(1+rvanilla02)^0.5)/A2stdlife))</f>
        <v>0</v>
      </c>
      <c r="AP132" s="433">
        <f ca="1">IF(A2stdlife="n/a","n/a",IF(AP$3&gt;(A2stdlife+$E132),('PTRM input'!$H$386*(1+rvanilla02)^0.5)-SUM($H132:AO132),('PTRM input'!$H$386*(1+rvanilla02)^0.5)/A2stdlife))</f>
        <v>0</v>
      </c>
      <c r="AQ132" s="433">
        <f ca="1">IF(A2stdlife="n/a","n/a",IF(AQ$3&gt;(A2stdlife+$E132),('PTRM input'!$H$386*(1+rvanilla02)^0.5)-SUM($H132:AP132),('PTRM input'!$H$386*(1+rvanilla02)^0.5)/A2stdlife))</f>
        <v>0</v>
      </c>
      <c r="AR132" s="433">
        <f ca="1">IF(A2stdlife="n/a","n/a",IF(AR$3&gt;(A2stdlife+$E132),('PTRM input'!$H$386*(1+rvanilla02)^0.5)-SUM($H132:AQ132),('PTRM input'!$H$386*(1+rvanilla02)^0.5)/A2stdlife))</f>
        <v>0</v>
      </c>
      <c r="AS132" s="433">
        <f ca="1">IF(A2stdlife="n/a","n/a",IF(AS$3&gt;(A2stdlife+$E132),('PTRM input'!$H$386*(1+rvanilla02)^0.5)-SUM($H132:AR132),('PTRM input'!$H$386*(1+rvanilla02)^0.5)/A2stdlife))</f>
        <v>0</v>
      </c>
      <c r="AT132" s="433">
        <f ca="1">IF(A2stdlife="n/a","n/a",IF(AT$3&gt;(A2stdlife+$E132),('PTRM input'!$H$386*(1+rvanilla02)^0.5)-SUM($H132:AS132),('PTRM input'!$H$386*(1+rvanilla02)^0.5)/A2stdlife))</f>
        <v>0</v>
      </c>
      <c r="AU132" s="433">
        <f ca="1">IF(A2stdlife="n/a","n/a",IF(AU$3&gt;(A2stdlife+$E132),('PTRM input'!$H$386*(1+rvanilla02)^0.5)-SUM($H132:AT132),('PTRM input'!$H$386*(1+rvanilla02)^0.5)/A2stdlife))</f>
        <v>0</v>
      </c>
      <c r="AV132" s="433">
        <f ca="1">IF(A2stdlife="n/a","n/a",IF(AV$3&gt;(A2stdlife+$E132),('PTRM input'!$H$386*(1+rvanilla02)^0.5)-SUM($H132:AU132),('PTRM input'!$H$386*(1+rvanilla02)^0.5)/A2stdlife))</f>
        <v>0</v>
      </c>
      <c r="AW132" s="433">
        <f ca="1">IF(A2stdlife="n/a","n/a",IF(AW$3&gt;(A2stdlife+$E132),('PTRM input'!$H$386*(1+rvanilla02)^0.5)-SUM($H132:AV132),('PTRM input'!$H$386*(1+rvanilla02)^0.5)/A2stdlife))</f>
        <v>0</v>
      </c>
      <c r="AX132" s="433">
        <f ca="1">IF(A2stdlife="n/a","n/a",IF(AX$3&gt;(A2stdlife+$E132),('PTRM input'!$H$386*(1+rvanilla02)^0.5)-SUM($H132:AW132),('PTRM input'!$H$386*(1+rvanilla02)^0.5)/A2stdlife))</f>
        <v>0</v>
      </c>
      <c r="AY132" s="433">
        <f ca="1">IF(A2stdlife="n/a","n/a",IF(AY$3&gt;(A2stdlife+$E132),('PTRM input'!$H$386*(1+rvanilla02)^0.5)-SUM($H132:AX132),('PTRM input'!$H$386*(1+rvanilla02)^0.5)/A2stdlife))</f>
        <v>0</v>
      </c>
      <c r="AZ132" s="433">
        <f ca="1">IF(A2stdlife="n/a","n/a",IF(AZ$3&gt;(A2stdlife+$E132),('PTRM input'!$H$386*(1+rvanilla02)^0.5)-SUM($H132:AY132),('PTRM input'!$H$386*(1+rvanilla02)^0.5)/A2stdlife))</f>
        <v>0</v>
      </c>
      <c r="BA132" s="433">
        <f ca="1">IF(A2stdlife="n/a","n/a",IF(BA$3&gt;(A2stdlife+$E132),('PTRM input'!$H$386*(1+rvanilla02)^0.5)-SUM($H132:AZ132),('PTRM input'!$H$386*(1+rvanilla02)^0.5)/A2stdlife))</f>
        <v>0</v>
      </c>
      <c r="BB132" s="433">
        <f ca="1">IF(A2stdlife="n/a","n/a",IF(BB$3&gt;(A2stdlife+$E132),('PTRM input'!$H$386*(1+rvanilla02)^0.5)-SUM($H132:BA132),('PTRM input'!$H$386*(1+rvanilla02)^0.5)/A2stdlife))</f>
        <v>0</v>
      </c>
      <c r="BC132" s="433">
        <f ca="1">IF(A2stdlife="n/a","n/a",IF(BC$3&gt;(A2stdlife+$E132),('PTRM input'!$H$386*(1+rvanilla02)^0.5)-SUM($H132:BB132),('PTRM input'!$H$386*(1+rvanilla02)^0.5)/A2stdlife))</f>
        <v>0</v>
      </c>
      <c r="BD132" s="433">
        <f ca="1">IF(A2stdlife="n/a","n/a",IF(BD$3&gt;(A2stdlife+$E132),('PTRM input'!$H$386*(1+rvanilla02)^0.5)-SUM($H132:BC132),('PTRM input'!$H$386*(1+rvanilla02)^0.5)/A2stdlife))</f>
        <v>0</v>
      </c>
      <c r="BE132" s="433">
        <f ca="1">IF(A2stdlife="n/a","n/a",IF(BE$3&gt;(A2stdlife+$E132),('PTRM input'!$H$386*(1+rvanilla02)^0.5)-SUM($H132:BD132),('PTRM input'!$H$386*(1+rvanilla02)^0.5)/A2stdlife))</f>
        <v>0</v>
      </c>
      <c r="BF132" s="433">
        <f ca="1">IF(A2stdlife="n/a","n/a",IF(BF$3&gt;(A2stdlife+$E132),('PTRM input'!$H$386*(1+rvanilla02)^0.5)-SUM($H132:BE132),('PTRM input'!$H$386*(1+rvanilla02)^0.5)/A2stdlife))</f>
        <v>0</v>
      </c>
      <c r="BG132" s="433">
        <f ca="1">IF(A2stdlife="n/a","n/a",IF(BG$3&gt;(A2stdlife+$E132),('PTRM input'!$H$386*(1+rvanilla02)^0.5)-SUM($H132:BF132),('PTRM input'!$H$386*(1+rvanilla02)^0.5)/A2stdlife))</f>
        <v>0</v>
      </c>
      <c r="BH132" s="433">
        <f ca="1">IF(A2stdlife="n/a","n/a",IF(BH$3&gt;(A2stdlife+$E132),('PTRM input'!$H$386*(1+rvanilla02)^0.5)-SUM($H132:BG132),('PTRM input'!$H$386*(1+rvanilla02)^0.5)/A2stdlife))</f>
        <v>0</v>
      </c>
      <c r="BI132" s="433">
        <f ca="1">IF(A2stdlife="n/a","n/a",IF(BI$3&gt;(A2stdlife+$E132),('PTRM input'!$H$386*(1+rvanilla02)^0.5)-SUM($H132:BH132),('PTRM input'!$H$386*(1+rvanilla02)^0.5)/A2stdlife))</f>
        <v>0</v>
      </c>
      <c r="BJ132" s="116"/>
      <c r="BK132" s="116"/>
      <c r="BL132" s="116"/>
      <c r="BM132" s="116"/>
    </row>
    <row r="133" spans="1:65" hidden="1" outlineLevel="2">
      <c r="A133" s="116"/>
      <c r="B133" s="19"/>
      <c r="C133" s="18"/>
      <c r="D133" s="760"/>
      <c r="E133" s="86">
        <v>3</v>
      </c>
      <c r="F133" s="259"/>
      <c r="G133" s="434"/>
      <c r="H133" s="435"/>
      <c r="I133" s="619"/>
      <c r="J133" s="433">
        <f ca="1">IF(A2stdlife="n/a","n/a",IF(J$3&gt;(A2stdlife+$E133),('PTRM input'!$I$386*(1+rvanilla03)^0.5)-SUM(I133:$I133),('PTRM input'!$I$386*(1+rvanilla03)^0.5)/A2stdlife))</f>
        <v>1.1387415268376923E-2</v>
      </c>
      <c r="K133" s="433">
        <f ca="1">IF(A2stdlife="n/a","n/a",IF(K$3&gt;(A2stdlife+$E133),('PTRM input'!$I$386*(1+rvanilla03)^0.5)-SUM($I133:J133),('PTRM input'!$I$386*(1+rvanilla03)^0.5)/A2stdlife))</f>
        <v>1.1387415268376923E-2</v>
      </c>
      <c r="L133" s="433">
        <f ca="1">IF(A2stdlife="n/a","n/a",IF(L$3&gt;(A2stdlife+$E133),('PTRM input'!$I$386*(1+rvanilla03)^0.5)-SUM($I133:K133),('PTRM input'!$I$386*(1+rvanilla03)^0.5)/A2stdlife))</f>
        <v>1.1387415268376923E-2</v>
      </c>
      <c r="M133" s="433">
        <f ca="1">IF(A2stdlife="n/a","n/a",IF(M$3&gt;(A2stdlife+$E133),('PTRM input'!$I$386*(1+rvanilla03)^0.5)-SUM($I133:L133),('PTRM input'!$I$386*(1+rvanilla03)^0.5)/A2stdlife))</f>
        <v>1.1387415268376923E-2</v>
      </c>
      <c r="N133" s="433">
        <f ca="1">IF(A2stdlife="n/a","n/a",IF(N$3&gt;(A2stdlife+$E133),('PTRM input'!$I$386*(1+rvanilla03)^0.5)-SUM($I133:M133),('PTRM input'!$I$386*(1+rvanilla03)^0.5)/A2stdlife))</f>
        <v>1.1387415268376923E-2</v>
      </c>
      <c r="O133" s="433">
        <f ca="1">IF(A2stdlife="n/a","n/a",IF(O$3&gt;(A2stdlife+$E133),('PTRM input'!$I$386*(1+rvanilla03)^0.5)-SUM($I133:N133),('PTRM input'!$I$386*(1+rvanilla03)^0.5)/A2stdlife))</f>
        <v>1.1387415268376923E-2</v>
      </c>
      <c r="P133" s="433">
        <f ca="1">IF(A2stdlife="n/a","n/a",IF(P$3&gt;(A2stdlife+$E133),('PTRM input'!$I$386*(1+rvanilla03)^0.5)-SUM($I133:O133),('PTRM input'!$I$386*(1+rvanilla03)^0.5)/A2stdlife))</f>
        <v>1.1387415268376923E-2</v>
      </c>
      <c r="Q133" s="433">
        <f ca="1">IF(A2stdlife="n/a","n/a",IF(Q$3&gt;(A2stdlife+$E133),('PTRM input'!$I$386*(1+rvanilla03)^0.5)-SUM($I133:P133),('PTRM input'!$I$386*(1+rvanilla03)^0.5)/A2stdlife))</f>
        <v>1.1387415268376923E-2</v>
      </c>
      <c r="R133" s="433">
        <f ca="1">IF(A2stdlife="n/a","n/a",IF(R$3&gt;(A2stdlife+$E133),('PTRM input'!$I$386*(1+rvanilla03)^0.5)-SUM($I133:Q133),('PTRM input'!$I$386*(1+rvanilla03)^0.5)/A2stdlife))</f>
        <v>1.1387415268376923E-2</v>
      </c>
      <c r="S133" s="433">
        <f ca="1">IF(A2stdlife="n/a","n/a",IF(S$3&gt;(A2stdlife+$E133),('PTRM input'!$I$386*(1+rvanilla03)^0.5)-SUM($I133:R133),('PTRM input'!$I$386*(1+rvanilla03)^0.5)/A2stdlife))</f>
        <v>1.1387415268376923E-2</v>
      </c>
      <c r="T133" s="433">
        <f ca="1">IF(A2stdlife="n/a","n/a",IF(T$3&gt;(A2stdlife+$E133),('PTRM input'!$I$386*(1+rvanilla03)^0.5)-SUM($I133:S133),('PTRM input'!$I$386*(1+rvanilla03)^0.5)/A2stdlife))</f>
        <v>1.1387415268376923E-2</v>
      </c>
      <c r="U133" s="433">
        <f ca="1">IF(A2stdlife="n/a","n/a",IF(U$3&gt;(A2stdlife+$E133),('PTRM input'!$I$386*(1+rvanilla03)^0.5)-SUM($I133:T133),('PTRM input'!$I$386*(1+rvanilla03)^0.5)/A2stdlife))</f>
        <v>1.1387415268376923E-2</v>
      </c>
      <c r="V133" s="433">
        <f ca="1">IF(A2stdlife="n/a","n/a",IF(V$3&gt;(A2stdlife+$E133),('PTRM input'!$I$386*(1+rvanilla03)^0.5)-SUM($I133:U133),('PTRM input'!$I$386*(1+rvanilla03)^0.5)/A2stdlife))</f>
        <v>1.1387415268376923E-2</v>
      </c>
      <c r="W133" s="433">
        <f ca="1">IF(A2stdlife="n/a","n/a",IF(W$3&gt;(A2stdlife+$E133),('PTRM input'!$I$386*(1+rvanilla03)^0.5)-SUM($I133:V133),('PTRM input'!$I$386*(1+rvanilla03)^0.5)/A2stdlife))</f>
        <v>1.1387415268376923E-2</v>
      </c>
      <c r="X133" s="433">
        <f ca="1">IF(A2stdlife="n/a","n/a",IF(X$3&gt;(A2stdlife+$E133),('PTRM input'!$I$386*(1+rvanilla03)^0.5)-SUM($I133:W133),('PTRM input'!$I$386*(1+rvanilla03)^0.5)/A2stdlife))</f>
        <v>1.1387415268376923E-2</v>
      </c>
      <c r="Y133" s="433">
        <f ca="1">IF(A2stdlife="n/a","n/a",IF(Y$3&gt;(A2stdlife+$E133),('PTRM input'!$I$386*(1+rvanilla03)^0.5)-SUM($I133:X133),('PTRM input'!$I$386*(1+rvanilla03)^0.5)/A2stdlife))</f>
        <v>1.1387415268376923E-2</v>
      </c>
      <c r="Z133" s="433">
        <f ca="1">IF(A2stdlife="n/a","n/a",IF(Z$3&gt;(A2stdlife+$E133),('PTRM input'!$I$386*(1+rvanilla03)^0.5)-SUM($I133:Y133),('PTRM input'!$I$386*(1+rvanilla03)^0.5)/A2stdlife))</f>
        <v>1.1387415268376923E-2</v>
      </c>
      <c r="AA133" s="433">
        <f ca="1">IF(A2stdlife="n/a","n/a",IF(AA$3&gt;(A2stdlife+$E133),('PTRM input'!$I$386*(1+rvanilla03)^0.5)-SUM($I133:Z133),('PTRM input'!$I$386*(1+rvanilla03)^0.5)/A2stdlife))</f>
        <v>1.1387415268376923E-2</v>
      </c>
      <c r="AB133" s="433">
        <f ca="1">IF(A2stdlife="n/a","n/a",IF(AB$3&gt;(A2stdlife+$E133),('PTRM input'!$I$386*(1+rvanilla03)^0.5)-SUM($I133:AA133),('PTRM input'!$I$386*(1+rvanilla03)^0.5)/A2stdlife))</f>
        <v>1.1387415268376923E-2</v>
      </c>
      <c r="AC133" s="433">
        <f ca="1">IF(A2stdlife="n/a","n/a",IF(AC$3&gt;(A2stdlife+$E133),('PTRM input'!$I$386*(1+rvanilla03)^0.5)-SUM($I133:AB133),('PTRM input'!$I$386*(1+rvanilla03)^0.5)/A2stdlife))</f>
        <v>1.1387415268376923E-2</v>
      </c>
      <c r="AD133" s="433">
        <f ca="1">IF(A2stdlife="n/a","n/a",IF(AD$3&gt;(A2stdlife+$E133),('PTRM input'!$I$386*(1+rvanilla03)^0.5)-SUM($I133:AC133),('PTRM input'!$I$386*(1+rvanilla03)^0.5)/A2stdlife))</f>
        <v>8.6719996335578309E-3</v>
      </c>
      <c r="AE133" s="433">
        <f ca="1">IF(A2stdlife="n/a","n/a",IF(AE$3&gt;(A2stdlife+$E133),('PTRM input'!$I$386*(1+rvanilla03)^0.5)-SUM($I133:AD133),('PTRM input'!$I$386*(1+rvanilla03)^0.5)/A2stdlife))</f>
        <v>0</v>
      </c>
      <c r="AF133" s="433">
        <f ca="1">IF(A2stdlife="n/a","n/a",IF(AF$3&gt;(A2stdlife+$E133),('PTRM input'!$I$386*(1+rvanilla03)^0.5)-SUM($I133:AE133),('PTRM input'!$I$386*(1+rvanilla03)^0.5)/A2stdlife))</f>
        <v>0</v>
      </c>
      <c r="AG133" s="433">
        <f ca="1">IF(A2stdlife="n/a","n/a",IF(AG$3&gt;(A2stdlife+$E133),('PTRM input'!$I$386*(1+rvanilla03)^0.5)-SUM($I133:AF133),('PTRM input'!$I$386*(1+rvanilla03)^0.5)/A2stdlife))</f>
        <v>0</v>
      </c>
      <c r="AH133" s="433">
        <f ca="1">IF(A2stdlife="n/a","n/a",IF(AH$3&gt;(A2stdlife+$E133),('PTRM input'!$I$386*(1+rvanilla03)^0.5)-SUM($I133:AG133),('PTRM input'!$I$386*(1+rvanilla03)^0.5)/A2stdlife))</f>
        <v>0</v>
      </c>
      <c r="AI133" s="433">
        <f ca="1">IF(A2stdlife="n/a","n/a",IF(AI$3&gt;(A2stdlife+$E133),('PTRM input'!$I$386*(1+rvanilla03)^0.5)-SUM($I133:AH133),('PTRM input'!$I$386*(1+rvanilla03)^0.5)/A2stdlife))</f>
        <v>0</v>
      </c>
      <c r="AJ133" s="433">
        <f ca="1">IF(A2stdlife="n/a","n/a",IF(AJ$3&gt;(A2stdlife+$E133),('PTRM input'!$I$386*(1+rvanilla03)^0.5)-SUM($I133:AI133),('PTRM input'!$I$386*(1+rvanilla03)^0.5)/A2stdlife))</f>
        <v>0</v>
      </c>
      <c r="AK133" s="433">
        <f ca="1">IF(A2stdlife="n/a","n/a",IF(AK$3&gt;(A2stdlife+$E133),('PTRM input'!$I$386*(1+rvanilla03)^0.5)-SUM($I133:AJ133),('PTRM input'!$I$386*(1+rvanilla03)^0.5)/A2stdlife))</f>
        <v>0</v>
      </c>
      <c r="AL133" s="433">
        <f ca="1">IF(A2stdlife="n/a","n/a",IF(AL$3&gt;(A2stdlife+$E133),('PTRM input'!$I$386*(1+rvanilla03)^0.5)-SUM($I133:AK133),('PTRM input'!$I$386*(1+rvanilla03)^0.5)/A2stdlife))</f>
        <v>0</v>
      </c>
      <c r="AM133" s="433">
        <f ca="1">IF(A2stdlife="n/a","n/a",IF(AM$3&gt;(A2stdlife+$E133),('PTRM input'!$I$386*(1+rvanilla03)^0.5)-SUM($I133:AL133),('PTRM input'!$I$386*(1+rvanilla03)^0.5)/A2stdlife))</f>
        <v>0</v>
      </c>
      <c r="AN133" s="433">
        <f ca="1">IF(A2stdlife="n/a","n/a",IF(AN$3&gt;(A2stdlife+$E133),('PTRM input'!$I$386*(1+rvanilla03)^0.5)-SUM($I133:AM133),('PTRM input'!$I$386*(1+rvanilla03)^0.5)/A2stdlife))</f>
        <v>0</v>
      </c>
      <c r="AO133" s="433">
        <f ca="1">IF(A2stdlife="n/a","n/a",IF(AO$3&gt;(A2stdlife+$E133),('PTRM input'!$I$386*(1+rvanilla03)^0.5)-SUM($I133:AN133),('PTRM input'!$I$386*(1+rvanilla03)^0.5)/A2stdlife))</f>
        <v>0</v>
      </c>
      <c r="AP133" s="433">
        <f ca="1">IF(A2stdlife="n/a","n/a",IF(AP$3&gt;(A2stdlife+$E133),('PTRM input'!$I$386*(1+rvanilla03)^0.5)-SUM($I133:AO133),('PTRM input'!$I$386*(1+rvanilla03)^0.5)/A2stdlife))</f>
        <v>0</v>
      </c>
      <c r="AQ133" s="433">
        <f ca="1">IF(A2stdlife="n/a","n/a",IF(AQ$3&gt;(A2stdlife+$E133),('PTRM input'!$I$386*(1+rvanilla03)^0.5)-SUM($I133:AP133),('PTRM input'!$I$386*(1+rvanilla03)^0.5)/A2stdlife))</f>
        <v>0</v>
      </c>
      <c r="AR133" s="433">
        <f ca="1">IF(A2stdlife="n/a","n/a",IF(AR$3&gt;(A2stdlife+$E133),('PTRM input'!$I$386*(1+rvanilla03)^0.5)-SUM($I133:AQ133),('PTRM input'!$I$386*(1+rvanilla03)^0.5)/A2stdlife))</f>
        <v>0</v>
      </c>
      <c r="AS133" s="433">
        <f ca="1">IF(A2stdlife="n/a","n/a",IF(AS$3&gt;(A2stdlife+$E133),('PTRM input'!$I$386*(1+rvanilla03)^0.5)-SUM($I133:AR133),('PTRM input'!$I$386*(1+rvanilla03)^0.5)/A2stdlife))</f>
        <v>0</v>
      </c>
      <c r="AT133" s="433">
        <f ca="1">IF(A2stdlife="n/a","n/a",IF(AT$3&gt;(A2stdlife+$E133),('PTRM input'!$I$386*(1+rvanilla03)^0.5)-SUM($I133:AS133),('PTRM input'!$I$386*(1+rvanilla03)^0.5)/A2stdlife))</f>
        <v>0</v>
      </c>
      <c r="AU133" s="433">
        <f ca="1">IF(A2stdlife="n/a","n/a",IF(AU$3&gt;(A2stdlife+$E133),('PTRM input'!$I$386*(1+rvanilla03)^0.5)-SUM($I133:AT133),('PTRM input'!$I$386*(1+rvanilla03)^0.5)/A2stdlife))</f>
        <v>0</v>
      </c>
      <c r="AV133" s="433">
        <f ca="1">IF(A2stdlife="n/a","n/a",IF(AV$3&gt;(A2stdlife+$E133),('PTRM input'!$I$386*(1+rvanilla03)^0.5)-SUM($I133:AU133),('PTRM input'!$I$386*(1+rvanilla03)^0.5)/A2stdlife))</f>
        <v>0</v>
      </c>
      <c r="AW133" s="433">
        <f ca="1">IF(A2stdlife="n/a","n/a",IF(AW$3&gt;(A2stdlife+$E133),('PTRM input'!$I$386*(1+rvanilla03)^0.5)-SUM($I133:AV133),('PTRM input'!$I$386*(1+rvanilla03)^0.5)/A2stdlife))</f>
        <v>0</v>
      </c>
      <c r="AX133" s="433">
        <f ca="1">IF(A2stdlife="n/a","n/a",IF(AX$3&gt;(A2stdlife+$E133),('PTRM input'!$I$386*(1+rvanilla03)^0.5)-SUM($I133:AW133),('PTRM input'!$I$386*(1+rvanilla03)^0.5)/A2stdlife))</f>
        <v>0</v>
      </c>
      <c r="AY133" s="433">
        <f ca="1">IF(A2stdlife="n/a","n/a",IF(AY$3&gt;(A2stdlife+$E133),('PTRM input'!$I$386*(1+rvanilla03)^0.5)-SUM($I133:AX133),('PTRM input'!$I$386*(1+rvanilla03)^0.5)/A2stdlife))</f>
        <v>0</v>
      </c>
      <c r="AZ133" s="433">
        <f ca="1">IF(A2stdlife="n/a","n/a",IF(AZ$3&gt;(A2stdlife+$E133),('PTRM input'!$I$386*(1+rvanilla03)^0.5)-SUM($I133:AY133),('PTRM input'!$I$386*(1+rvanilla03)^0.5)/A2stdlife))</f>
        <v>0</v>
      </c>
      <c r="BA133" s="433">
        <f ca="1">IF(A2stdlife="n/a","n/a",IF(BA$3&gt;(A2stdlife+$E133),('PTRM input'!$I$386*(1+rvanilla03)^0.5)-SUM($I133:AZ133),('PTRM input'!$I$386*(1+rvanilla03)^0.5)/A2stdlife))</f>
        <v>0</v>
      </c>
      <c r="BB133" s="433">
        <f ca="1">IF(A2stdlife="n/a","n/a",IF(BB$3&gt;(A2stdlife+$E133),('PTRM input'!$I$386*(1+rvanilla03)^0.5)-SUM($I133:BA133),('PTRM input'!$I$386*(1+rvanilla03)^0.5)/A2stdlife))</f>
        <v>0</v>
      </c>
      <c r="BC133" s="433">
        <f ca="1">IF(A2stdlife="n/a","n/a",IF(BC$3&gt;(A2stdlife+$E133),('PTRM input'!$I$386*(1+rvanilla03)^0.5)-SUM($I133:BB133),('PTRM input'!$I$386*(1+rvanilla03)^0.5)/A2stdlife))</f>
        <v>0</v>
      </c>
      <c r="BD133" s="433">
        <f ca="1">IF(A2stdlife="n/a","n/a",IF(BD$3&gt;(A2stdlife+$E133),('PTRM input'!$I$386*(1+rvanilla03)^0.5)-SUM($I133:BC133),('PTRM input'!$I$386*(1+rvanilla03)^0.5)/A2stdlife))</f>
        <v>0</v>
      </c>
      <c r="BE133" s="433">
        <f ca="1">IF(A2stdlife="n/a","n/a",IF(BE$3&gt;(A2stdlife+$E133),('PTRM input'!$I$386*(1+rvanilla03)^0.5)-SUM($I133:BD133),('PTRM input'!$I$386*(1+rvanilla03)^0.5)/A2stdlife))</f>
        <v>0</v>
      </c>
      <c r="BF133" s="433">
        <f ca="1">IF(A2stdlife="n/a","n/a",IF(BF$3&gt;(A2stdlife+$E133),('PTRM input'!$I$386*(1+rvanilla03)^0.5)-SUM($I133:BE133),('PTRM input'!$I$386*(1+rvanilla03)^0.5)/A2stdlife))</f>
        <v>0</v>
      </c>
      <c r="BG133" s="433">
        <f ca="1">IF(A2stdlife="n/a","n/a",IF(BG$3&gt;(A2stdlife+$E133),('PTRM input'!$I$386*(1+rvanilla03)^0.5)-SUM($I133:BF133),('PTRM input'!$I$386*(1+rvanilla03)^0.5)/A2stdlife))</f>
        <v>0</v>
      </c>
      <c r="BH133" s="433">
        <f ca="1">IF(A2stdlife="n/a","n/a",IF(BH$3&gt;(A2stdlife+$E133),('PTRM input'!$I$386*(1+rvanilla03)^0.5)-SUM($I133:BG133),('PTRM input'!$I$386*(1+rvanilla03)^0.5)/A2stdlife))</f>
        <v>0</v>
      </c>
      <c r="BI133" s="433">
        <f ca="1">IF(A2stdlife="n/a","n/a",IF(BI$3&gt;(A2stdlife+$E133),('PTRM input'!$I$386*(1+rvanilla03)^0.5)-SUM($I133:BH133),('PTRM input'!$I$386*(1+rvanilla03)^0.5)/A2stdlife))</f>
        <v>0</v>
      </c>
      <c r="BJ133" s="116"/>
      <c r="BK133" s="116"/>
      <c r="BL133" s="116"/>
      <c r="BM133" s="116"/>
    </row>
    <row r="134" spans="1:65" hidden="1" outlineLevel="2">
      <c r="A134" s="116"/>
      <c r="B134" s="19"/>
      <c r="C134" s="18"/>
      <c r="D134" s="760"/>
      <c r="E134" s="86">
        <v>4</v>
      </c>
      <c r="F134" s="259"/>
      <c r="G134" s="434"/>
      <c r="H134" s="435"/>
      <c r="I134" s="435"/>
      <c r="J134" s="619"/>
      <c r="K134" s="433">
        <f ca="1">IF(A2stdlife="n/a","n/a",IF(K$3&gt;(A2stdlife+$E134),('PTRM input'!$J$386*(1+rvanilla04)^0.5)-SUM(J134:$J134),('PTRM input'!$J$386*(1+rvanilla04)^0.5)/A2stdlife))</f>
        <v>1.1444060215891814E-2</v>
      </c>
      <c r="L134" s="433">
        <f ca="1">IF(A2stdlife="n/a","n/a",IF(L$3&gt;(A2stdlife+$E134),('PTRM input'!$J$386*(1+rvanilla04)^0.5)-SUM($J134:K134),('PTRM input'!$J$386*(1+rvanilla04)^0.5)/A2stdlife))</f>
        <v>1.1444060215891814E-2</v>
      </c>
      <c r="M134" s="433">
        <f ca="1">IF(A2stdlife="n/a","n/a",IF(M$3&gt;(A2stdlife+$E134),('PTRM input'!$J$386*(1+rvanilla04)^0.5)-SUM($J134:L134),('PTRM input'!$J$386*(1+rvanilla04)^0.5)/A2stdlife))</f>
        <v>1.1444060215891814E-2</v>
      </c>
      <c r="N134" s="433">
        <f ca="1">IF(A2stdlife="n/a","n/a",IF(N$3&gt;(A2stdlife+$E134),('PTRM input'!$J$386*(1+rvanilla04)^0.5)-SUM($J134:M134),('PTRM input'!$J$386*(1+rvanilla04)^0.5)/A2stdlife))</f>
        <v>1.1444060215891814E-2</v>
      </c>
      <c r="O134" s="433">
        <f ca="1">IF(A2stdlife="n/a","n/a",IF(O$3&gt;(A2stdlife+$E134),('PTRM input'!$J$386*(1+rvanilla04)^0.5)-SUM($J134:N134),('PTRM input'!$J$386*(1+rvanilla04)^0.5)/A2stdlife))</f>
        <v>1.1444060215891814E-2</v>
      </c>
      <c r="P134" s="433">
        <f ca="1">IF(A2stdlife="n/a","n/a",IF(P$3&gt;(A2stdlife+$E134),('PTRM input'!$J$386*(1+rvanilla04)^0.5)-SUM($J134:O134),('PTRM input'!$J$386*(1+rvanilla04)^0.5)/A2stdlife))</f>
        <v>1.1444060215891814E-2</v>
      </c>
      <c r="Q134" s="433">
        <f ca="1">IF(A2stdlife="n/a","n/a",IF(Q$3&gt;(A2stdlife+$E134),('PTRM input'!$J$386*(1+rvanilla04)^0.5)-SUM($J134:P134),('PTRM input'!$J$386*(1+rvanilla04)^0.5)/A2stdlife))</f>
        <v>1.1444060215891814E-2</v>
      </c>
      <c r="R134" s="433">
        <f ca="1">IF(A2stdlife="n/a","n/a",IF(R$3&gt;(A2stdlife+$E134),('PTRM input'!$J$386*(1+rvanilla04)^0.5)-SUM($J134:Q134),('PTRM input'!$J$386*(1+rvanilla04)^0.5)/A2stdlife))</f>
        <v>1.1444060215891814E-2</v>
      </c>
      <c r="S134" s="433">
        <f ca="1">IF(A2stdlife="n/a","n/a",IF(S$3&gt;(A2stdlife+$E134),('PTRM input'!$J$386*(1+rvanilla04)^0.5)-SUM($J134:R134),('PTRM input'!$J$386*(1+rvanilla04)^0.5)/A2stdlife))</f>
        <v>1.1444060215891814E-2</v>
      </c>
      <c r="T134" s="433">
        <f ca="1">IF(A2stdlife="n/a","n/a",IF(T$3&gt;(A2stdlife+$E134),('PTRM input'!$J$386*(1+rvanilla04)^0.5)-SUM($J134:S134),('PTRM input'!$J$386*(1+rvanilla04)^0.5)/A2stdlife))</f>
        <v>1.1444060215891814E-2</v>
      </c>
      <c r="U134" s="433">
        <f ca="1">IF(A2stdlife="n/a","n/a",IF(U$3&gt;(A2stdlife+$E134),('PTRM input'!$J$386*(1+rvanilla04)^0.5)-SUM($J134:T134),('PTRM input'!$J$386*(1+rvanilla04)^0.5)/A2stdlife))</f>
        <v>1.1444060215891814E-2</v>
      </c>
      <c r="V134" s="433">
        <f ca="1">IF(A2stdlife="n/a","n/a",IF(V$3&gt;(A2stdlife+$E134),('PTRM input'!$J$386*(1+rvanilla04)^0.5)-SUM($J134:U134),('PTRM input'!$J$386*(1+rvanilla04)^0.5)/A2stdlife))</f>
        <v>1.1444060215891814E-2</v>
      </c>
      <c r="W134" s="433">
        <f ca="1">IF(A2stdlife="n/a","n/a",IF(W$3&gt;(A2stdlife+$E134),('PTRM input'!$J$386*(1+rvanilla04)^0.5)-SUM($J134:V134),('PTRM input'!$J$386*(1+rvanilla04)^0.5)/A2stdlife))</f>
        <v>1.1444060215891814E-2</v>
      </c>
      <c r="X134" s="433">
        <f ca="1">IF(A2stdlife="n/a","n/a",IF(X$3&gt;(A2stdlife+$E134),('PTRM input'!$J$386*(1+rvanilla04)^0.5)-SUM($J134:W134),('PTRM input'!$J$386*(1+rvanilla04)^0.5)/A2stdlife))</f>
        <v>1.1444060215891814E-2</v>
      </c>
      <c r="Y134" s="433">
        <f ca="1">IF(A2stdlife="n/a","n/a",IF(Y$3&gt;(A2stdlife+$E134),('PTRM input'!$J$386*(1+rvanilla04)^0.5)-SUM($J134:X134),('PTRM input'!$J$386*(1+rvanilla04)^0.5)/A2stdlife))</f>
        <v>1.1444060215891814E-2</v>
      </c>
      <c r="Z134" s="433">
        <f ca="1">IF(A2stdlife="n/a","n/a",IF(Z$3&gt;(A2stdlife+$E134),('PTRM input'!$J$386*(1+rvanilla04)^0.5)-SUM($J134:Y134),('PTRM input'!$J$386*(1+rvanilla04)^0.5)/A2stdlife))</f>
        <v>1.1444060215891814E-2</v>
      </c>
      <c r="AA134" s="433">
        <f ca="1">IF(A2stdlife="n/a","n/a",IF(AA$3&gt;(A2stdlife+$E134),('PTRM input'!$J$386*(1+rvanilla04)^0.5)-SUM($J134:Z134),('PTRM input'!$J$386*(1+rvanilla04)^0.5)/A2stdlife))</f>
        <v>1.1444060215891814E-2</v>
      </c>
      <c r="AB134" s="433">
        <f ca="1">IF(A2stdlife="n/a","n/a",IF(AB$3&gt;(A2stdlife+$E134),('PTRM input'!$J$386*(1+rvanilla04)^0.5)-SUM($J134:AA134),('PTRM input'!$J$386*(1+rvanilla04)^0.5)/A2stdlife))</f>
        <v>1.1444060215891814E-2</v>
      </c>
      <c r="AC134" s="433">
        <f ca="1">IF(A2stdlife="n/a","n/a",IF(AC$3&gt;(A2stdlife+$E134),('PTRM input'!$J$386*(1+rvanilla04)^0.5)-SUM($J134:AB134),('PTRM input'!$J$386*(1+rvanilla04)^0.5)/A2stdlife))</f>
        <v>1.1444060215891814E-2</v>
      </c>
      <c r="AD134" s="433">
        <f ca="1">IF(A2stdlife="n/a","n/a",IF(AD$3&gt;(A2stdlife+$E134),('PTRM input'!$J$386*(1+rvanilla04)^0.5)-SUM($J134:AC134),('PTRM input'!$J$386*(1+rvanilla04)^0.5)/A2stdlife))</f>
        <v>1.1444060215891814E-2</v>
      </c>
      <c r="AE134" s="433">
        <f ca="1">IF(A2stdlife="n/a","n/a",IF(AE$3&gt;(A2stdlife+$E134),('PTRM input'!$J$386*(1+rvanilla04)^0.5)-SUM($J134:AD134),('PTRM input'!$J$386*(1+rvanilla04)^0.5)/A2stdlife))</f>
        <v>8.7151371632354924E-3</v>
      </c>
      <c r="AF134" s="433">
        <f ca="1">IF(A2stdlife="n/a","n/a",IF(AF$3&gt;(A2stdlife+$E134),('PTRM input'!$J$386*(1+rvanilla04)^0.5)-SUM($J134:AE134),('PTRM input'!$J$386*(1+rvanilla04)^0.5)/A2stdlife))</f>
        <v>0</v>
      </c>
      <c r="AG134" s="433">
        <f ca="1">IF(A2stdlife="n/a","n/a",IF(AG$3&gt;(A2stdlife+$E134),('PTRM input'!$J$386*(1+rvanilla04)^0.5)-SUM($J134:AF134),('PTRM input'!$J$386*(1+rvanilla04)^0.5)/A2stdlife))</f>
        <v>0</v>
      </c>
      <c r="AH134" s="433">
        <f ca="1">IF(A2stdlife="n/a","n/a",IF(AH$3&gt;(A2stdlife+$E134),('PTRM input'!$J$386*(1+rvanilla04)^0.5)-SUM($J134:AG134),('PTRM input'!$J$386*(1+rvanilla04)^0.5)/A2stdlife))</f>
        <v>0</v>
      </c>
      <c r="AI134" s="433">
        <f ca="1">IF(A2stdlife="n/a","n/a",IF(AI$3&gt;(A2stdlife+$E134),('PTRM input'!$J$386*(1+rvanilla04)^0.5)-SUM($J134:AH134),('PTRM input'!$J$386*(1+rvanilla04)^0.5)/A2stdlife))</f>
        <v>0</v>
      </c>
      <c r="AJ134" s="433">
        <f ca="1">IF(A2stdlife="n/a","n/a",IF(AJ$3&gt;(A2stdlife+$E134),('PTRM input'!$J$386*(1+rvanilla04)^0.5)-SUM($J134:AI134),('PTRM input'!$J$386*(1+rvanilla04)^0.5)/A2stdlife))</f>
        <v>0</v>
      </c>
      <c r="AK134" s="433">
        <f ca="1">IF(A2stdlife="n/a","n/a",IF(AK$3&gt;(A2stdlife+$E134),('PTRM input'!$J$386*(1+rvanilla04)^0.5)-SUM($J134:AJ134),('PTRM input'!$J$386*(1+rvanilla04)^0.5)/A2stdlife))</f>
        <v>0</v>
      </c>
      <c r="AL134" s="433">
        <f ca="1">IF(A2stdlife="n/a","n/a",IF(AL$3&gt;(A2stdlife+$E134),('PTRM input'!$J$386*(1+rvanilla04)^0.5)-SUM($J134:AK134),('PTRM input'!$J$386*(1+rvanilla04)^0.5)/A2stdlife))</f>
        <v>0</v>
      </c>
      <c r="AM134" s="433">
        <f ca="1">IF(A2stdlife="n/a","n/a",IF(AM$3&gt;(A2stdlife+$E134),('PTRM input'!$J$386*(1+rvanilla04)^0.5)-SUM($J134:AL134),('PTRM input'!$J$386*(1+rvanilla04)^0.5)/A2stdlife))</f>
        <v>0</v>
      </c>
      <c r="AN134" s="433">
        <f ca="1">IF(A2stdlife="n/a","n/a",IF(AN$3&gt;(A2stdlife+$E134),('PTRM input'!$J$386*(1+rvanilla04)^0.5)-SUM($J134:AM134),('PTRM input'!$J$386*(1+rvanilla04)^0.5)/A2stdlife))</f>
        <v>0</v>
      </c>
      <c r="AO134" s="433">
        <f ca="1">IF(A2stdlife="n/a","n/a",IF(AO$3&gt;(A2stdlife+$E134),('PTRM input'!$J$386*(1+rvanilla04)^0.5)-SUM($J134:AN134),('PTRM input'!$J$386*(1+rvanilla04)^0.5)/A2stdlife))</f>
        <v>0</v>
      </c>
      <c r="AP134" s="433">
        <f ca="1">IF(A2stdlife="n/a","n/a",IF(AP$3&gt;(A2stdlife+$E134),('PTRM input'!$J$386*(1+rvanilla04)^0.5)-SUM($J134:AO134),('PTRM input'!$J$386*(1+rvanilla04)^0.5)/A2stdlife))</f>
        <v>0</v>
      </c>
      <c r="AQ134" s="433">
        <f ca="1">IF(A2stdlife="n/a","n/a",IF(AQ$3&gt;(A2stdlife+$E134),('PTRM input'!$J$386*(1+rvanilla04)^0.5)-SUM($J134:AP134),('PTRM input'!$J$386*(1+rvanilla04)^0.5)/A2stdlife))</f>
        <v>0</v>
      </c>
      <c r="AR134" s="433">
        <f ca="1">IF(A2stdlife="n/a","n/a",IF(AR$3&gt;(A2stdlife+$E134),('PTRM input'!$J$386*(1+rvanilla04)^0.5)-SUM($J134:AQ134),('PTRM input'!$J$386*(1+rvanilla04)^0.5)/A2stdlife))</f>
        <v>0</v>
      </c>
      <c r="AS134" s="433">
        <f ca="1">IF(A2stdlife="n/a","n/a",IF(AS$3&gt;(A2stdlife+$E134),('PTRM input'!$J$386*(1+rvanilla04)^0.5)-SUM($J134:AR134),('PTRM input'!$J$386*(1+rvanilla04)^0.5)/A2stdlife))</f>
        <v>0</v>
      </c>
      <c r="AT134" s="433">
        <f ca="1">IF(A2stdlife="n/a","n/a",IF(AT$3&gt;(A2stdlife+$E134),('PTRM input'!$J$386*(1+rvanilla04)^0.5)-SUM($J134:AS134),('PTRM input'!$J$386*(1+rvanilla04)^0.5)/A2stdlife))</f>
        <v>0</v>
      </c>
      <c r="AU134" s="433">
        <f ca="1">IF(A2stdlife="n/a","n/a",IF(AU$3&gt;(A2stdlife+$E134),('PTRM input'!$J$386*(1+rvanilla04)^0.5)-SUM($J134:AT134),('PTRM input'!$J$386*(1+rvanilla04)^0.5)/A2stdlife))</f>
        <v>0</v>
      </c>
      <c r="AV134" s="433">
        <f ca="1">IF(A2stdlife="n/a","n/a",IF(AV$3&gt;(A2stdlife+$E134),('PTRM input'!$J$386*(1+rvanilla04)^0.5)-SUM($J134:AU134),('PTRM input'!$J$386*(1+rvanilla04)^0.5)/A2stdlife))</f>
        <v>0</v>
      </c>
      <c r="AW134" s="433">
        <f ca="1">IF(A2stdlife="n/a","n/a",IF(AW$3&gt;(A2stdlife+$E134),('PTRM input'!$J$386*(1+rvanilla04)^0.5)-SUM($J134:AV134),('PTRM input'!$J$386*(1+rvanilla04)^0.5)/A2stdlife))</f>
        <v>0</v>
      </c>
      <c r="AX134" s="433">
        <f ca="1">IF(A2stdlife="n/a","n/a",IF(AX$3&gt;(A2stdlife+$E134),('PTRM input'!$J$386*(1+rvanilla04)^0.5)-SUM($J134:AW134),('PTRM input'!$J$386*(1+rvanilla04)^0.5)/A2stdlife))</f>
        <v>0</v>
      </c>
      <c r="AY134" s="433">
        <f ca="1">IF(A2stdlife="n/a","n/a",IF(AY$3&gt;(A2stdlife+$E134),('PTRM input'!$J$386*(1+rvanilla04)^0.5)-SUM($J134:AX134),('PTRM input'!$J$386*(1+rvanilla04)^0.5)/A2stdlife))</f>
        <v>0</v>
      </c>
      <c r="AZ134" s="433">
        <f ca="1">IF(A2stdlife="n/a","n/a",IF(AZ$3&gt;(A2stdlife+$E134),('PTRM input'!$J$386*(1+rvanilla04)^0.5)-SUM($J134:AY134),('PTRM input'!$J$386*(1+rvanilla04)^0.5)/A2stdlife))</f>
        <v>0</v>
      </c>
      <c r="BA134" s="433">
        <f ca="1">IF(A2stdlife="n/a","n/a",IF(BA$3&gt;(A2stdlife+$E134),('PTRM input'!$J$386*(1+rvanilla04)^0.5)-SUM($J134:AZ134),('PTRM input'!$J$386*(1+rvanilla04)^0.5)/A2stdlife))</f>
        <v>0</v>
      </c>
      <c r="BB134" s="433">
        <f ca="1">IF(A2stdlife="n/a","n/a",IF(BB$3&gt;(A2stdlife+$E134),('PTRM input'!$J$386*(1+rvanilla04)^0.5)-SUM($J134:BA134),('PTRM input'!$J$386*(1+rvanilla04)^0.5)/A2stdlife))</f>
        <v>0</v>
      </c>
      <c r="BC134" s="433">
        <f ca="1">IF(A2stdlife="n/a","n/a",IF(BC$3&gt;(A2stdlife+$E134),('PTRM input'!$J$386*(1+rvanilla04)^0.5)-SUM($J134:BB134),('PTRM input'!$J$386*(1+rvanilla04)^0.5)/A2stdlife))</f>
        <v>0</v>
      </c>
      <c r="BD134" s="433">
        <f ca="1">IF(A2stdlife="n/a","n/a",IF(BD$3&gt;(A2stdlife+$E134),('PTRM input'!$J$386*(1+rvanilla04)^0.5)-SUM($J134:BC134),('PTRM input'!$J$386*(1+rvanilla04)^0.5)/A2stdlife))</f>
        <v>0</v>
      </c>
      <c r="BE134" s="433">
        <f ca="1">IF(A2stdlife="n/a","n/a",IF(BE$3&gt;(A2stdlife+$E134),('PTRM input'!$J$386*(1+rvanilla04)^0.5)-SUM($J134:BD134),('PTRM input'!$J$386*(1+rvanilla04)^0.5)/A2stdlife))</f>
        <v>0</v>
      </c>
      <c r="BF134" s="433">
        <f ca="1">IF(A2stdlife="n/a","n/a",IF(BF$3&gt;(A2stdlife+$E134),('PTRM input'!$J$386*(1+rvanilla04)^0.5)-SUM($J134:BE134),('PTRM input'!$J$386*(1+rvanilla04)^0.5)/A2stdlife))</f>
        <v>0</v>
      </c>
      <c r="BG134" s="433">
        <f ca="1">IF(A2stdlife="n/a","n/a",IF(BG$3&gt;(A2stdlife+$E134),('PTRM input'!$J$386*(1+rvanilla04)^0.5)-SUM($J134:BF134),('PTRM input'!$J$386*(1+rvanilla04)^0.5)/A2stdlife))</f>
        <v>0</v>
      </c>
      <c r="BH134" s="433">
        <f ca="1">IF(A2stdlife="n/a","n/a",IF(BH$3&gt;(A2stdlife+$E134),('PTRM input'!$J$386*(1+rvanilla04)^0.5)-SUM($J134:BG134),('PTRM input'!$J$386*(1+rvanilla04)^0.5)/A2stdlife))</f>
        <v>0</v>
      </c>
      <c r="BI134" s="433">
        <f ca="1">IF(A2stdlife="n/a","n/a",IF(BI$3&gt;(A2stdlife+$E134),('PTRM input'!$J$386*(1+rvanilla04)^0.5)-SUM($J134:BH134),('PTRM input'!$J$386*(1+rvanilla04)^0.5)/A2stdlife))</f>
        <v>0</v>
      </c>
      <c r="BJ134" s="116"/>
      <c r="BK134" s="116"/>
      <c r="BL134" s="116"/>
      <c r="BM134" s="116"/>
    </row>
    <row r="135" spans="1:65" hidden="1" outlineLevel="2">
      <c r="A135" s="116"/>
      <c r="B135" s="19"/>
      <c r="C135" s="18"/>
      <c r="D135" s="760"/>
      <c r="E135" s="86">
        <v>5</v>
      </c>
      <c r="F135" s="259"/>
      <c r="G135" s="434"/>
      <c r="H135" s="435"/>
      <c r="I135" s="435"/>
      <c r="J135" s="435"/>
      <c r="K135" s="619"/>
      <c r="L135" s="433">
        <f ca="1">IF(A2stdlife="n/a","n/a",IF(L$3&gt;(A2stdlife+$E135),('PTRM input'!$K$386*(1+rvanilla05)^0.5)-SUM($K135:K135),('PTRM input'!$K$386*(1+rvanilla05)^0.5)/A2stdlife))</f>
        <v>1.1482182075838487E-2</v>
      </c>
      <c r="M135" s="433">
        <f ca="1">IF(A2stdlife="n/a","n/a",IF(M$3&gt;(A2stdlife+$E135),('PTRM input'!$K$386*(1+rvanilla05)^0.5)-SUM($K135:L135),('PTRM input'!$K$386*(1+rvanilla05)^0.5)/A2stdlife))</f>
        <v>1.1482182075838487E-2</v>
      </c>
      <c r="N135" s="433">
        <f ca="1">IF(A2stdlife="n/a","n/a",IF(N$3&gt;(A2stdlife+$E135),('PTRM input'!$K$386*(1+rvanilla05)^0.5)-SUM($K135:M135),('PTRM input'!$K$386*(1+rvanilla05)^0.5)/A2stdlife))</f>
        <v>1.1482182075838487E-2</v>
      </c>
      <c r="O135" s="433">
        <f ca="1">IF(A2stdlife="n/a","n/a",IF(O$3&gt;(A2stdlife+$E135),('PTRM input'!$K$386*(1+rvanilla05)^0.5)-SUM($K135:N135),('PTRM input'!$K$386*(1+rvanilla05)^0.5)/A2stdlife))</f>
        <v>1.1482182075838487E-2</v>
      </c>
      <c r="P135" s="433">
        <f ca="1">IF(A2stdlife="n/a","n/a",IF(P$3&gt;(A2stdlife+$E135),('PTRM input'!$K$386*(1+rvanilla05)^0.5)-SUM($K135:O135),('PTRM input'!$K$386*(1+rvanilla05)^0.5)/A2stdlife))</f>
        <v>1.1482182075838487E-2</v>
      </c>
      <c r="Q135" s="433">
        <f ca="1">IF(A2stdlife="n/a","n/a",IF(Q$3&gt;(A2stdlife+$E135),('PTRM input'!$K$386*(1+rvanilla05)^0.5)-SUM($K135:P135),('PTRM input'!$K$386*(1+rvanilla05)^0.5)/A2stdlife))</f>
        <v>1.1482182075838487E-2</v>
      </c>
      <c r="R135" s="433">
        <f ca="1">IF(A2stdlife="n/a","n/a",IF(R$3&gt;(A2stdlife+$E135),('PTRM input'!$K$386*(1+rvanilla05)^0.5)-SUM($K135:Q135),('PTRM input'!$K$386*(1+rvanilla05)^0.5)/A2stdlife))</f>
        <v>1.1482182075838487E-2</v>
      </c>
      <c r="S135" s="433">
        <f ca="1">IF(A2stdlife="n/a","n/a",IF(S$3&gt;(A2stdlife+$E135),('PTRM input'!$K$386*(1+rvanilla05)^0.5)-SUM($K135:R135),('PTRM input'!$K$386*(1+rvanilla05)^0.5)/A2stdlife))</f>
        <v>1.1482182075838487E-2</v>
      </c>
      <c r="T135" s="433">
        <f ca="1">IF(A2stdlife="n/a","n/a",IF(T$3&gt;(A2stdlife+$E135),('PTRM input'!$K$386*(1+rvanilla05)^0.5)-SUM($K135:S135),('PTRM input'!$K$386*(1+rvanilla05)^0.5)/A2stdlife))</f>
        <v>1.1482182075838487E-2</v>
      </c>
      <c r="U135" s="433">
        <f ca="1">IF(A2stdlife="n/a","n/a",IF(U$3&gt;(A2stdlife+$E135),('PTRM input'!$K$386*(1+rvanilla05)^0.5)-SUM($K135:T135),('PTRM input'!$K$386*(1+rvanilla05)^0.5)/A2stdlife))</f>
        <v>1.1482182075838487E-2</v>
      </c>
      <c r="V135" s="433">
        <f ca="1">IF(A2stdlife="n/a","n/a",IF(V$3&gt;(A2stdlife+$E135),('PTRM input'!$K$386*(1+rvanilla05)^0.5)-SUM($K135:U135),('PTRM input'!$K$386*(1+rvanilla05)^0.5)/A2stdlife))</f>
        <v>1.1482182075838487E-2</v>
      </c>
      <c r="W135" s="433">
        <f ca="1">IF(A2stdlife="n/a","n/a",IF(W$3&gt;(A2stdlife+$E135),('PTRM input'!$K$386*(1+rvanilla05)^0.5)-SUM($K135:V135),('PTRM input'!$K$386*(1+rvanilla05)^0.5)/A2stdlife))</f>
        <v>1.1482182075838487E-2</v>
      </c>
      <c r="X135" s="433">
        <f ca="1">IF(A2stdlife="n/a","n/a",IF(X$3&gt;(A2stdlife+$E135),('PTRM input'!$K$386*(1+rvanilla05)^0.5)-SUM($K135:W135),('PTRM input'!$K$386*(1+rvanilla05)^0.5)/A2stdlife))</f>
        <v>1.1482182075838487E-2</v>
      </c>
      <c r="Y135" s="433">
        <f ca="1">IF(A2stdlife="n/a","n/a",IF(Y$3&gt;(A2stdlife+$E135),('PTRM input'!$K$386*(1+rvanilla05)^0.5)-SUM($K135:X135),('PTRM input'!$K$386*(1+rvanilla05)^0.5)/A2stdlife))</f>
        <v>1.1482182075838487E-2</v>
      </c>
      <c r="Z135" s="433">
        <f ca="1">IF(A2stdlife="n/a","n/a",IF(Z$3&gt;(A2stdlife+$E135),('PTRM input'!$K$386*(1+rvanilla05)^0.5)-SUM($K135:Y135),('PTRM input'!$K$386*(1+rvanilla05)^0.5)/A2stdlife))</f>
        <v>1.1482182075838487E-2</v>
      </c>
      <c r="AA135" s="433">
        <f ca="1">IF(A2stdlife="n/a","n/a",IF(AA$3&gt;(A2stdlife+$E135),('PTRM input'!$K$386*(1+rvanilla05)^0.5)-SUM($K135:Z135),('PTRM input'!$K$386*(1+rvanilla05)^0.5)/A2stdlife))</f>
        <v>1.1482182075838487E-2</v>
      </c>
      <c r="AB135" s="433">
        <f ca="1">IF(A2stdlife="n/a","n/a",IF(AB$3&gt;(A2stdlife+$E135),('PTRM input'!$K$386*(1+rvanilla05)^0.5)-SUM($K135:AA135),('PTRM input'!$K$386*(1+rvanilla05)^0.5)/A2stdlife))</f>
        <v>1.1482182075838487E-2</v>
      </c>
      <c r="AC135" s="433">
        <f ca="1">IF(A2stdlife="n/a","n/a",IF(AC$3&gt;(A2stdlife+$E135),('PTRM input'!$K$386*(1+rvanilla05)^0.5)-SUM($K135:AB135),('PTRM input'!$K$386*(1+rvanilla05)^0.5)/A2stdlife))</f>
        <v>1.1482182075838487E-2</v>
      </c>
      <c r="AD135" s="433">
        <f ca="1">IF(A2stdlife="n/a","n/a",IF(AD$3&gt;(A2stdlife+$E135),('PTRM input'!$K$386*(1+rvanilla05)^0.5)-SUM($K135:AC135),('PTRM input'!$K$386*(1+rvanilla05)^0.5)/A2stdlife))</f>
        <v>1.1482182075838487E-2</v>
      </c>
      <c r="AE135" s="433">
        <f ca="1">IF(A2stdlife="n/a","n/a",IF(AE$3&gt;(A2stdlife+$E135),('PTRM input'!$K$386*(1+rvanilla05)^0.5)-SUM($K135:AD135),('PTRM input'!$K$386*(1+rvanilla05)^0.5)/A2stdlife))</f>
        <v>1.1482182075838487E-2</v>
      </c>
      <c r="AF135" s="433">
        <f ca="1">IF(A2stdlife="n/a","n/a",IF(AF$3&gt;(A2stdlife+$E135),('PTRM input'!$K$386*(1+rvanilla05)^0.5)-SUM($K135:AE135),('PTRM input'!$K$386*(1+rvanilla05)^0.5)/A2stdlife))</f>
        <v>8.7441685762205401E-3</v>
      </c>
      <c r="AG135" s="433">
        <f ca="1">IF(A2stdlife="n/a","n/a",IF(AG$3&gt;(A2stdlife+$E135),('PTRM input'!$K$386*(1+rvanilla05)^0.5)-SUM($K135:AF135),('PTRM input'!$K$386*(1+rvanilla05)^0.5)/A2stdlife))</f>
        <v>0</v>
      </c>
      <c r="AH135" s="433">
        <f ca="1">IF(A2stdlife="n/a","n/a",IF(AH$3&gt;(A2stdlife+$E135),('PTRM input'!$K$386*(1+rvanilla05)^0.5)-SUM($K135:AG135),('PTRM input'!$K$386*(1+rvanilla05)^0.5)/A2stdlife))</f>
        <v>0</v>
      </c>
      <c r="AI135" s="433">
        <f ca="1">IF(A2stdlife="n/a","n/a",IF(AI$3&gt;(A2stdlife+$E135),('PTRM input'!$K$386*(1+rvanilla05)^0.5)-SUM($K135:AH135),('PTRM input'!$K$386*(1+rvanilla05)^0.5)/A2stdlife))</f>
        <v>0</v>
      </c>
      <c r="AJ135" s="433">
        <f ca="1">IF(A2stdlife="n/a","n/a",IF(AJ$3&gt;(A2stdlife+$E135),('PTRM input'!$K$386*(1+rvanilla05)^0.5)-SUM($K135:AI135),('PTRM input'!$K$386*(1+rvanilla05)^0.5)/A2stdlife))</f>
        <v>0</v>
      </c>
      <c r="AK135" s="433">
        <f ca="1">IF(A2stdlife="n/a","n/a",IF(AK$3&gt;(A2stdlife+$E135),('PTRM input'!$K$386*(1+rvanilla05)^0.5)-SUM($K135:AJ135),('PTRM input'!$K$386*(1+rvanilla05)^0.5)/A2stdlife))</f>
        <v>0</v>
      </c>
      <c r="AL135" s="433">
        <f ca="1">IF(A2stdlife="n/a","n/a",IF(AL$3&gt;(A2stdlife+$E135),('PTRM input'!$K$386*(1+rvanilla05)^0.5)-SUM($K135:AK135),('PTRM input'!$K$386*(1+rvanilla05)^0.5)/A2stdlife))</f>
        <v>0</v>
      </c>
      <c r="AM135" s="433">
        <f ca="1">IF(A2stdlife="n/a","n/a",IF(AM$3&gt;(A2stdlife+$E135),('PTRM input'!$K$386*(1+rvanilla05)^0.5)-SUM($K135:AL135),('PTRM input'!$K$386*(1+rvanilla05)^0.5)/A2stdlife))</f>
        <v>0</v>
      </c>
      <c r="AN135" s="433">
        <f ca="1">IF(A2stdlife="n/a","n/a",IF(AN$3&gt;(A2stdlife+$E135),('PTRM input'!$K$386*(1+rvanilla05)^0.5)-SUM($K135:AM135),('PTRM input'!$K$386*(1+rvanilla05)^0.5)/A2stdlife))</f>
        <v>0</v>
      </c>
      <c r="AO135" s="433">
        <f ca="1">IF(A2stdlife="n/a","n/a",IF(AO$3&gt;(A2stdlife+$E135),('PTRM input'!$K$386*(1+rvanilla05)^0.5)-SUM($K135:AN135),('PTRM input'!$K$386*(1+rvanilla05)^0.5)/A2stdlife))</f>
        <v>0</v>
      </c>
      <c r="AP135" s="433">
        <f ca="1">IF(A2stdlife="n/a","n/a",IF(AP$3&gt;(A2stdlife+$E135),('PTRM input'!$K$386*(1+rvanilla05)^0.5)-SUM($K135:AO135),('PTRM input'!$K$386*(1+rvanilla05)^0.5)/A2stdlife))</f>
        <v>0</v>
      </c>
      <c r="AQ135" s="433">
        <f ca="1">IF(A2stdlife="n/a","n/a",IF(AQ$3&gt;(A2stdlife+$E135),('PTRM input'!$K$386*(1+rvanilla05)^0.5)-SUM($K135:AP135),('PTRM input'!$K$386*(1+rvanilla05)^0.5)/A2stdlife))</f>
        <v>0</v>
      </c>
      <c r="AR135" s="433">
        <f ca="1">IF(A2stdlife="n/a","n/a",IF(AR$3&gt;(A2stdlife+$E135),('PTRM input'!$K$386*(1+rvanilla05)^0.5)-SUM($K135:AQ135),('PTRM input'!$K$386*(1+rvanilla05)^0.5)/A2stdlife))</f>
        <v>0</v>
      </c>
      <c r="AS135" s="433">
        <f ca="1">IF(A2stdlife="n/a","n/a",IF(AS$3&gt;(A2stdlife+$E135),('PTRM input'!$K$386*(1+rvanilla05)^0.5)-SUM($K135:AR135),('PTRM input'!$K$386*(1+rvanilla05)^0.5)/A2stdlife))</f>
        <v>0</v>
      </c>
      <c r="AT135" s="433">
        <f ca="1">IF(A2stdlife="n/a","n/a",IF(AT$3&gt;(A2stdlife+$E135),('PTRM input'!$K$386*(1+rvanilla05)^0.5)-SUM($K135:AS135),('PTRM input'!$K$386*(1+rvanilla05)^0.5)/A2stdlife))</f>
        <v>0</v>
      </c>
      <c r="AU135" s="433">
        <f ca="1">IF(A2stdlife="n/a","n/a",IF(AU$3&gt;(A2stdlife+$E135),('PTRM input'!$K$386*(1+rvanilla05)^0.5)-SUM($K135:AT135),('PTRM input'!$K$386*(1+rvanilla05)^0.5)/A2stdlife))</f>
        <v>0</v>
      </c>
      <c r="AV135" s="433">
        <f ca="1">IF(A2stdlife="n/a","n/a",IF(AV$3&gt;(A2stdlife+$E135),('PTRM input'!$K$386*(1+rvanilla05)^0.5)-SUM($K135:AU135),('PTRM input'!$K$386*(1+rvanilla05)^0.5)/A2stdlife))</f>
        <v>0</v>
      </c>
      <c r="AW135" s="433">
        <f ca="1">IF(A2stdlife="n/a","n/a",IF(AW$3&gt;(A2stdlife+$E135),('PTRM input'!$K$386*(1+rvanilla05)^0.5)-SUM($K135:AV135),('PTRM input'!$K$386*(1+rvanilla05)^0.5)/A2stdlife))</f>
        <v>0</v>
      </c>
      <c r="AX135" s="433">
        <f ca="1">IF(A2stdlife="n/a","n/a",IF(AX$3&gt;(A2stdlife+$E135),('PTRM input'!$K$386*(1+rvanilla05)^0.5)-SUM($K135:AW135),('PTRM input'!$K$386*(1+rvanilla05)^0.5)/A2stdlife))</f>
        <v>0</v>
      </c>
      <c r="AY135" s="433">
        <f ca="1">IF(A2stdlife="n/a","n/a",IF(AY$3&gt;(A2stdlife+$E135),('PTRM input'!$K$386*(1+rvanilla05)^0.5)-SUM($K135:AX135),('PTRM input'!$K$386*(1+rvanilla05)^0.5)/A2stdlife))</f>
        <v>0</v>
      </c>
      <c r="AZ135" s="433">
        <f ca="1">IF(A2stdlife="n/a","n/a",IF(AZ$3&gt;(A2stdlife+$E135),('PTRM input'!$K$386*(1+rvanilla05)^0.5)-SUM($K135:AY135),('PTRM input'!$K$386*(1+rvanilla05)^0.5)/A2stdlife))</f>
        <v>0</v>
      </c>
      <c r="BA135" s="433">
        <f ca="1">IF(A2stdlife="n/a","n/a",IF(BA$3&gt;(A2stdlife+$E135),('PTRM input'!$K$386*(1+rvanilla05)^0.5)-SUM($K135:AZ135),('PTRM input'!$K$386*(1+rvanilla05)^0.5)/A2stdlife))</f>
        <v>0</v>
      </c>
      <c r="BB135" s="433">
        <f ca="1">IF(A2stdlife="n/a","n/a",IF(BB$3&gt;(A2stdlife+$E135),('PTRM input'!$K$386*(1+rvanilla05)^0.5)-SUM($K135:BA135),('PTRM input'!$K$386*(1+rvanilla05)^0.5)/A2stdlife))</f>
        <v>0</v>
      </c>
      <c r="BC135" s="433">
        <f ca="1">IF(A2stdlife="n/a","n/a",IF(BC$3&gt;(A2stdlife+$E135),('PTRM input'!$K$386*(1+rvanilla05)^0.5)-SUM($K135:BB135),('PTRM input'!$K$386*(1+rvanilla05)^0.5)/A2stdlife))</f>
        <v>0</v>
      </c>
      <c r="BD135" s="433">
        <f ca="1">IF(A2stdlife="n/a","n/a",IF(BD$3&gt;(A2stdlife+$E135),('PTRM input'!$K$386*(1+rvanilla05)^0.5)-SUM($K135:BC135),('PTRM input'!$K$386*(1+rvanilla05)^0.5)/A2stdlife))</f>
        <v>0</v>
      </c>
      <c r="BE135" s="433">
        <f ca="1">IF(A2stdlife="n/a","n/a",IF(BE$3&gt;(A2stdlife+$E135),('PTRM input'!$K$386*(1+rvanilla05)^0.5)-SUM($K135:BD135),('PTRM input'!$K$386*(1+rvanilla05)^0.5)/A2stdlife))</f>
        <v>0</v>
      </c>
      <c r="BF135" s="433">
        <f ca="1">IF(A2stdlife="n/a","n/a",IF(BF$3&gt;(A2stdlife+$E135),('PTRM input'!$K$386*(1+rvanilla05)^0.5)-SUM($K135:BE135),('PTRM input'!$K$386*(1+rvanilla05)^0.5)/A2stdlife))</f>
        <v>0</v>
      </c>
      <c r="BG135" s="433">
        <f ca="1">IF(A2stdlife="n/a","n/a",IF(BG$3&gt;(A2stdlife+$E135),('PTRM input'!$K$386*(1+rvanilla05)^0.5)-SUM($K135:BF135),('PTRM input'!$K$386*(1+rvanilla05)^0.5)/A2stdlife))</f>
        <v>0</v>
      </c>
      <c r="BH135" s="433">
        <f ca="1">IF(A2stdlife="n/a","n/a",IF(BH$3&gt;(A2stdlife+$E135),('PTRM input'!$K$386*(1+rvanilla05)^0.5)-SUM($K135:BG135),('PTRM input'!$K$386*(1+rvanilla05)^0.5)/A2stdlife))</f>
        <v>0</v>
      </c>
      <c r="BI135" s="433">
        <f ca="1">IF(A2stdlife="n/a","n/a",IF(BI$3&gt;(A2stdlife+$E135),('PTRM input'!$K$386*(1+rvanilla05)^0.5)-SUM($K135:BH135),('PTRM input'!$K$386*(1+rvanilla05)^0.5)/A2stdlife))</f>
        <v>0</v>
      </c>
      <c r="BJ135" s="116"/>
      <c r="BK135" s="116"/>
      <c r="BL135" s="116"/>
      <c r="BM135" s="116"/>
    </row>
    <row r="136" spans="1:65" hidden="1" outlineLevel="2">
      <c r="A136" s="116"/>
      <c r="B136" s="19"/>
      <c r="C136" s="18"/>
      <c r="D136" s="760"/>
      <c r="E136" s="86">
        <v>6</v>
      </c>
      <c r="F136" s="259"/>
      <c r="G136" s="434"/>
      <c r="H136" s="435"/>
      <c r="I136" s="435"/>
      <c r="J136" s="435"/>
      <c r="K136" s="435"/>
      <c r="L136" s="619"/>
      <c r="M136" s="433">
        <f ca="1">IF(A2stdlife="n/a","n/a",IF(M$3&gt;(A2stdlife+$E136),('PTRM input'!$L$386*(1+rvanilla06)^0.5)-SUM($L136:L136),('PTRM input'!$L$386*(1+rvanilla06)^0.5)/A2stdlife))</f>
        <v>0</v>
      </c>
      <c r="N136" s="433">
        <f ca="1">IF(A2stdlife="n/a","n/a",IF(N$3&gt;(A2stdlife+$E136),('PTRM input'!$L$386*(1+rvanilla06)^0.5)-SUM($L136:M136),('PTRM input'!$L$386*(1+rvanilla06)^0.5)/A2stdlife))</f>
        <v>0</v>
      </c>
      <c r="O136" s="433">
        <f ca="1">IF(A2stdlife="n/a","n/a",IF(O$3&gt;(A2stdlife+$E136),('PTRM input'!$L$386*(1+rvanilla06)^0.5)-SUM($L136:N136),('PTRM input'!$L$386*(1+rvanilla06)^0.5)/A2stdlife))</f>
        <v>0</v>
      </c>
      <c r="P136" s="433">
        <f ca="1">IF(A2stdlife="n/a","n/a",IF(P$3&gt;(A2stdlife+$E136),('PTRM input'!$L$386*(1+rvanilla06)^0.5)-SUM($L136:O136),('PTRM input'!$L$386*(1+rvanilla06)^0.5)/A2stdlife))</f>
        <v>0</v>
      </c>
      <c r="Q136" s="433">
        <f ca="1">IF(A2stdlife="n/a","n/a",IF(Q$3&gt;(A2stdlife+$E136),('PTRM input'!$L$386*(1+rvanilla06)^0.5)-SUM($L136:P136),('PTRM input'!$L$386*(1+rvanilla06)^0.5)/A2stdlife))</f>
        <v>0</v>
      </c>
      <c r="R136" s="433">
        <f ca="1">IF(A2stdlife="n/a","n/a",IF(R$3&gt;(A2stdlife+$E136),('PTRM input'!$L$386*(1+rvanilla06)^0.5)-SUM($L136:Q136),('PTRM input'!$L$386*(1+rvanilla06)^0.5)/A2stdlife))</f>
        <v>0</v>
      </c>
      <c r="S136" s="433">
        <f ca="1">IF(A2stdlife="n/a","n/a",IF(S$3&gt;(A2stdlife+$E136),('PTRM input'!$L$386*(1+rvanilla06)^0.5)-SUM($L136:R136),('PTRM input'!$L$386*(1+rvanilla06)^0.5)/A2stdlife))</f>
        <v>0</v>
      </c>
      <c r="T136" s="433">
        <f ca="1">IF(A2stdlife="n/a","n/a",IF(T$3&gt;(A2stdlife+$E136),('PTRM input'!$L$386*(1+rvanilla06)^0.5)-SUM($L136:S136),('PTRM input'!$L$386*(1+rvanilla06)^0.5)/A2stdlife))</f>
        <v>0</v>
      </c>
      <c r="U136" s="433">
        <f ca="1">IF(A2stdlife="n/a","n/a",IF(U$3&gt;(A2stdlife+$E136),('PTRM input'!$L$386*(1+rvanilla06)^0.5)-SUM($L136:T136),('PTRM input'!$L$386*(1+rvanilla06)^0.5)/A2stdlife))</f>
        <v>0</v>
      </c>
      <c r="V136" s="433">
        <f ca="1">IF(A2stdlife="n/a","n/a",IF(V$3&gt;(A2stdlife+$E136),('PTRM input'!$L$386*(1+rvanilla06)^0.5)-SUM($L136:U136),('PTRM input'!$L$386*(1+rvanilla06)^0.5)/A2stdlife))</f>
        <v>0</v>
      </c>
      <c r="W136" s="433">
        <f ca="1">IF(A2stdlife="n/a","n/a",IF(W$3&gt;(A2stdlife+$E136),('PTRM input'!$L$386*(1+rvanilla06)^0.5)-SUM($L136:V136),('PTRM input'!$L$386*(1+rvanilla06)^0.5)/A2stdlife))</f>
        <v>0</v>
      </c>
      <c r="X136" s="433">
        <f ca="1">IF(A2stdlife="n/a","n/a",IF(X$3&gt;(A2stdlife+$E136),('PTRM input'!$L$386*(1+rvanilla06)^0.5)-SUM($L136:W136),('PTRM input'!$L$386*(1+rvanilla06)^0.5)/A2stdlife))</f>
        <v>0</v>
      </c>
      <c r="Y136" s="433">
        <f ca="1">IF(A2stdlife="n/a","n/a",IF(Y$3&gt;(A2stdlife+$E136),('PTRM input'!$L$386*(1+rvanilla06)^0.5)-SUM($L136:X136),('PTRM input'!$L$386*(1+rvanilla06)^0.5)/A2stdlife))</f>
        <v>0</v>
      </c>
      <c r="Z136" s="433">
        <f ca="1">IF(A2stdlife="n/a","n/a",IF(Z$3&gt;(A2stdlife+$E136),('PTRM input'!$L$386*(1+rvanilla06)^0.5)-SUM($L136:Y136),('PTRM input'!$L$386*(1+rvanilla06)^0.5)/A2stdlife))</f>
        <v>0</v>
      </c>
      <c r="AA136" s="433">
        <f ca="1">IF(A2stdlife="n/a","n/a",IF(AA$3&gt;(A2stdlife+$E136),('PTRM input'!$L$386*(1+rvanilla06)^0.5)-SUM($L136:Z136),('PTRM input'!$L$386*(1+rvanilla06)^0.5)/A2stdlife))</f>
        <v>0</v>
      </c>
      <c r="AB136" s="433">
        <f ca="1">IF(A2stdlife="n/a","n/a",IF(AB$3&gt;(A2stdlife+$E136),('PTRM input'!$L$386*(1+rvanilla06)^0.5)-SUM($L136:AA136),('PTRM input'!$L$386*(1+rvanilla06)^0.5)/A2stdlife))</f>
        <v>0</v>
      </c>
      <c r="AC136" s="433">
        <f ca="1">IF(A2stdlife="n/a","n/a",IF(AC$3&gt;(A2stdlife+$E136),('PTRM input'!$L$386*(1+rvanilla06)^0.5)-SUM($L136:AB136),('PTRM input'!$L$386*(1+rvanilla06)^0.5)/A2stdlife))</f>
        <v>0</v>
      </c>
      <c r="AD136" s="433">
        <f ca="1">IF(A2stdlife="n/a","n/a",IF(AD$3&gt;(A2stdlife+$E136),('PTRM input'!$L$386*(1+rvanilla06)^0.5)-SUM($L136:AC136),('PTRM input'!$L$386*(1+rvanilla06)^0.5)/A2stdlife))</f>
        <v>0</v>
      </c>
      <c r="AE136" s="433">
        <f ca="1">IF(A2stdlife="n/a","n/a",IF(AE$3&gt;(A2stdlife+$E136),('PTRM input'!$L$386*(1+rvanilla06)^0.5)-SUM($L136:AD136),('PTRM input'!$L$386*(1+rvanilla06)^0.5)/A2stdlife))</f>
        <v>0</v>
      </c>
      <c r="AF136" s="433">
        <f ca="1">IF(A2stdlife="n/a","n/a",IF(AF$3&gt;(A2stdlife+$E136),('PTRM input'!$L$386*(1+rvanilla06)^0.5)-SUM($L136:AE136),('PTRM input'!$L$386*(1+rvanilla06)^0.5)/A2stdlife))</f>
        <v>0</v>
      </c>
      <c r="AG136" s="433">
        <f ca="1">IF(A2stdlife="n/a","n/a",IF(AG$3&gt;(A2stdlife+$E136),('PTRM input'!$L$386*(1+rvanilla06)^0.5)-SUM($L136:AF136),('PTRM input'!$L$386*(1+rvanilla06)^0.5)/A2stdlife))</f>
        <v>0</v>
      </c>
      <c r="AH136" s="433">
        <f ca="1">IF(A2stdlife="n/a","n/a",IF(AH$3&gt;(A2stdlife+$E136),('PTRM input'!$L$386*(1+rvanilla06)^0.5)-SUM($L136:AG136),('PTRM input'!$L$386*(1+rvanilla06)^0.5)/A2stdlife))</f>
        <v>0</v>
      </c>
      <c r="AI136" s="433">
        <f ca="1">IF(A2stdlife="n/a","n/a",IF(AI$3&gt;(A2stdlife+$E136),('PTRM input'!$L$386*(1+rvanilla06)^0.5)-SUM($L136:AH136),('PTRM input'!$L$386*(1+rvanilla06)^0.5)/A2stdlife))</f>
        <v>0</v>
      </c>
      <c r="AJ136" s="433">
        <f ca="1">IF(A2stdlife="n/a","n/a",IF(AJ$3&gt;(A2stdlife+$E136),('PTRM input'!$L$386*(1+rvanilla06)^0.5)-SUM($L136:AI136),('PTRM input'!$L$386*(1+rvanilla06)^0.5)/A2stdlife))</f>
        <v>0</v>
      </c>
      <c r="AK136" s="433">
        <f ca="1">IF(A2stdlife="n/a","n/a",IF(AK$3&gt;(A2stdlife+$E136),('PTRM input'!$L$386*(1+rvanilla06)^0.5)-SUM($L136:AJ136),('PTRM input'!$L$386*(1+rvanilla06)^0.5)/A2stdlife))</f>
        <v>0</v>
      </c>
      <c r="AL136" s="433">
        <f ca="1">IF(A2stdlife="n/a","n/a",IF(AL$3&gt;(A2stdlife+$E136),('PTRM input'!$L$386*(1+rvanilla06)^0.5)-SUM($L136:AK136),('PTRM input'!$L$386*(1+rvanilla06)^0.5)/A2stdlife))</f>
        <v>0</v>
      </c>
      <c r="AM136" s="433">
        <f ca="1">IF(A2stdlife="n/a","n/a",IF(AM$3&gt;(A2stdlife+$E136),('PTRM input'!$L$386*(1+rvanilla06)^0.5)-SUM($L136:AL136),('PTRM input'!$L$386*(1+rvanilla06)^0.5)/A2stdlife))</f>
        <v>0</v>
      </c>
      <c r="AN136" s="433">
        <f ca="1">IF(A2stdlife="n/a","n/a",IF(AN$3&gt;(A2stdlife+$E136),('PTRM input'!$L$386*(1+rvanilla06)^0.5)-SUM($L136:AM136),('PTRM input'!$L$386*(1+rvanilla06)^0.5)/A2stdlife))</f>
        <v>0</v>
      </c>
      <c r="AO136" s="433">
        <f ca="1">IF(A2stdlife="n/a","n/a",IF(AO$3&gt;(A2stdlife+$E136),('PTRM input'!$L$386*(1+rvanilla06)^0.5)-SUM($L136:AN136),('PTRM input'!$L$386*(1+rvanilla06)^0.5)/A2stdlife))</f>
        <v>0</v>
      </c>
      <c r="AP136" s="433">
        <f ca="1">IF(A2stdlife="n/a","n/a",IF(AP$3&gt;(A2stdlife+$E136),('PTRM input'!$L$386*(1+rvanilla06)^0.5)-SUM($L136:AO136),('PTRM input'!$L$386*(1+rvanilla06)^0.5)/A2stdlife))</f>
        <v>0</v>
      </c>
      <c r="AQ136" s="433">
        <f ca="1">IF(A2stdlife="n/a","n/a",IF(AQ$3&gt;(A2stdlife+$E136),('PTRM input'!$L$386*(1+rvanilla06)^0.5)-SUM($L136:AP136),('PTRM input'!$L$386*(1+rvanilla06)^0.5)/A2stdlife))</f>
        <v>0</v>
      </c>
      <c r="AR136" s="433">
        <f ca="1">IF(A2stdlife="n/a","n/a",IF(AR$3&gt;(A2stdlife+$E136),('PTRM input'!$L$386*(1+rvanilla06)^0.5)-SUM($L136:AQ136),('PTRM input'!$L$386*(1+rvanilla06)^0.5)/A2stdlife))</f>
        <v>0</v>
      </c>
      <c r="AS136" s="433">
        <f ca="1">IF(A2stdlife="n/a","n/a",IF(AS$3&gt;(A2stdlife+$E136),('PTRM input'!$L$386*(1+rvanilla06)^0.5)-SUM($L136:AR136),('PTRM input'!$L$386*(1+rvanilla06)^0.5)/A2stdlife))</f>
        <v>0</v>
      </c>
      <c r="AT136" s="433">
        <f ca="1">IF(A2stdlife="n/a","n/a",IF(AT$3&gt;(A2stdlife+$E136),('PTRM input'!$L$386*(1+rvanilla06)^0.5)-SUM($L136:AS136),('PTRM input'!$L$386*(1+rvanilla06)^0.5)/A2stdlife))</f>
        <v>0</v>
      </c>
      <c r="AU136" s="433">
        <f ca="1">IF(A2stdlife="n/a","n/a",IF(AU$3&gt;(A2stdlife+$E136),('PTRM input'!$L$386*(1+rvanilla06)^0.5)-SUM($L136:AT136),('PTRM input'!$L$386*(1+rvanilla06)^0.5)/A2stdlife))</f>
        <v>0</v>
      </c>
      <c r="AV136" s="433">
        <f ca="1">IF(A2stdlife="n/a","n/a",IF(AV$3&gt;(A2stdlife+$E136),('PTRM input'!$L$386*(1+rvanilla06)^0.5)-SUM($L136:AU136),('PTRM input'!$L$386*(1+rvanilla06)^0.5)/A2stdlife))</f>
        <v>0</v>
      </c>
      <c r="AW136" s="433">
        <f ca="1">IF(A2stdlife="n/a","n/a",IF(AW$3&gt;(A2stdlife+$E136),('PTRM input'!$L$386*(1+rvanilla06)^0.5)-SUM($L136:AV136),('PTRM input'!$L$386*(1+rvanilla06)^0.5)/A2stdlife))</f>
        <v>0</v>
      </c>
      <c r="AX136" s="433">
        <f ca="1">IF(A2stdlife="n/a","n/a",IF(AX$3&gt;(A2stdlife+$E136),('PTRM input'!$L$386*(1+rvanilla06)^0.5)-SUM($L136:AW136),('PTRM input'!$L$386*(1+rvanilla06)^0.5)/A2stdlife))</f>
        <v>0</v>
      </c>
      <c r="AY136" s="433">
        <f ca="1">IF(A2stdlife="n/a","n/a",IF(AY$3&gt;(A2stdlife+$E136),('PTRM input'!$L$386*(1+rvanilla06)^0.5)-SUM($L136:AX136),('PTRM input'!$L$386*(1+rvanilla06)^0.5)/A2stdlife))</f>
        <v>0</v>
      </c>
      <c r="AZ136" s="433">
        <f ca="1">IF(A2stdlife="n/a","n/a",IF(AZ$3&gt;(A2stdlife+$E136),('PTRM input'!$L$386*(1+rvanilla06)^0.5)-SUM($L136:AY136),('PTRM input'!$L$386*(1+rvanilla06)^0.5)/A2stdlife))</f>
        <v>0</v>
      </c>
      <c r="BA136" s="433">
        <f ca="1">IF(A2stdlife="n/a","n/a",IF(BA$3&gt;(A2stdlife+$E136),('PTRM input'!$L$386*(1+rvanilla06)^0.5)-SUM($L136:AZ136),('PTRM input'!$L$386*(1+rvanilla06)^0.5)/A2stdlife))</f>
        <v>0</v>
      </c>
      <c r="BB136" s="433">
        <f ca="1">IF(A2stdlife="n/a","n/a",IF(BB$3&gt;(A2stdlife+$E136),('PTRM input'!$L$386*(1+rvanilla06)^0.5)-SUM($L136:BA136),('PTRM input'!$L$386*(1+rvanilla06)^0.5)/A2stdlife))</f>
        <v>0</v>
      </c>
      <c r="BC136" s="433">
        <f ca="1">IF(A2stdlife="n/a","n/a",IF(BC$3&gt;(A2stdlife+$E136),('PTRM input'!$L$386*(1+rvanilla06)^0.5)-SUM($L136:BB136),('PTRM input'!$L$386*(1+rvanilla06)^0.5)/A2stdlife))</f>
        <v>0</v>
      </c>
      <c r="BD136" s="433">
        <f ca="1">IF(A2stdlife="n/a","n/a",IF(BD$3&gt;(A2stdlife+$E136),('PTRM input'!$L$386*(1+rvanilla06)^0.5)-SUM($L136:BC136),('PTRM input'!$L$386*(1+rvanilla06)^0.5)/A2stdlife))</f>
        <v>0</v>
      </c>
      <c r="BE136" s="433">
        <f ca="1">IF(A2stdlife="n/a","n/a",IF(BE$3&gt;(A2stdlife+$E136),('PTRM input'!$L$386*(1+rvanilla06)^0.5)-SUM($L136:BD136),('PTRM input'!$L$386*(1+rvanilla06)^0.5)/A2stdlife))</f>
        <v>0</v>
      </c>
      <c r="BF136" s="433">
        <f ca="1">IF(A2stdlife="n/a","n/a",IF(BF$3&gt;(A2stdlife+$E136),('PTRM input'!$L$386*(1+rvanilla06)^0.5)-SUM($L136:BE136),('PTRM input'!$L$386*(1+rvanilla06)^0.5)/A2stdlife))</f>
        <v>0</v>
      </c>
      <c r="BG136" s="433">
        <f ca="1">IF(A2stdlife="n/a","n/a",IF(BG$3&gt;(A2stdlife+$E136),('PTRM input'!$L$386*(1+rvanilla06)^0.5)-SUM($L136:BF136),('PTRM input'!$L$386*(1+rvanilla06)^0.5)/A2stdlife))</f>
        <v>0</v>
      </c>
      <c r="BH136" s="433">
        <f ca="1">IF(A2stdlife="n/a","n/a",IF(BH$3&gt;(A2stdlife+$E136),('PTRM input'!$L$386*(1+rvanilla06)^0.5)-SUM($L136:BG136),('PTRM input'!$L$386*(1+rvanilla06)^0.5)/A2stdlife))</f>
        <v>0</v>
      </c>
      <c r="BI136" s="433">
        <f ca="1">IF(A2stdlife="n/a","n/a",IF(BI$3&gt;(A2stdlife+$E136),('PTRM input'!$L$386*(1+rvanilla06)^0.5)-SUM($L136:BH136),('PTRM input'!$L$386*(1+rvanilla06)^0.5)/A2stdlife))</f>
        <v>0</v>
      </c>
      <c r="BJ136" s="116"/>
      <c r="BK136" s="116"/>
      <c r="BL136" s="116"/>
      <c r="BM136" s="116"/>
    </row>
    <row r="137" spans="1:65" hidden="1" outlineLevel="2">
      <c r="A137" s="116"/>
      <c r="B137" s="19"/>
      <c r="C137" s="18"/>
      <c r="D137" s="760"/>
      <c r="E137" s="86">
        <v>7</v>
      </c>
      <c r="F137" s="259"/>
      <c r="G137" s="434"/>
      <c r="H137" s="435"/>
      <c r="I137" s="435"/>
      <c r="J137" s="435"/>
      <c r="K137" s="435"/>
      <c r="L137" s="435"/>
      <c r="M137" s="619"/>
      <c r="N137" s="433">
        <f ca="1">IF(A2stdlife="n/a","n/a",IF(N$3&gt;(A2stdlife+$E137),('PTRM input'!$M$386*(1+rvanilla07)^0.5)-SUM($M137:M137),('PTRM input'!$M$386*(1+rvanilla07)^0.5)/A2stdlife))</f>
        <v>0</v>
      </c>
      <c r="O137" s="433">
        <f ca="1">IF(A2stdlife="n/a","n/a",IF(O$3&gt;(A2stdlife+$E137),('PTRM input'!$M$386*(1+rvanilla07)^0.5)-SUM($M137:N137),('PTRM input'!$M$386*(1+rvanilla07)^0.5)/A2stdlife))</f>
        <v>0</v>
      </c>
      <c r="P137" s="433">
        <f ca="1">IF(A2stdlife="n/a","n/a",IF(P$3&gt;(A2stdlife+$E137),('PTRM input'!$M$386*(1+rvanilla07)^0.5)-SUM($M137:O137),('PTRM input'!$M$386*(1+rvanilla07)^0.5)/A2stdlife))</f>
        <v>0</v>
      </c>
      <c r="Q137" s="433">
        <f ca="1">IF(A2stdlife="n/a","n/a",IF(Q$3&gt;(A2stdlife+$E137),('PTRM input'!$M$386*(1+rvanilla07)^0.5)-SUM($M137:P137),('PTRM input'!$M$386*(1+rvanilla07)^0.5)/A2stdlife))</f>
        <v>0</v>
      </c>
      <c r="R137" s="433">
        <f ca="1">IF(A2stdlife="n/a","n/a",IF(R$3&gt;(A2stdlife+$E137),('PTRM input'!$M$386*(1+rvanilla07)^0.5)-SUM($M137:Q137),('PTRM input'!$M$386*(1+rvanilla07)^0.5)/A2stdlife))</f>
        <v>0</v>
      </c>
      <c r="S137" s="433">
        <f ca="1">IF(A2stdlife="n/a","n/a",IF(S$3&gt;(A2stdlife+$E137),('PTRM input'!$M$386*(1+rvanilla07)^0.5)-SUM($M137:R137),('PTRM input'!$M$386*(1+rvanilla07)^0.5)/A2stdlife))</f>
        <v>0</v>
      </c>
      <c r="T137" s="433">
        <f ca="1">IF(A2stdlife="n/a","n/a",IF(T$3&gt;(A2stdlife+$E137),('PTRM input'!$M$386*(1+rvanilla07)^0.5)-SUM($M137:S137),('PTRM input'!$M$386*(1+rvanilla07)^0.5)/A2stdlife))</f>
        <v>0</v>
      </c>
      <c r="U137" s="433">
        <f ca="1">IF(A2stdlife="n/a","n/a",IF(U$3&gt;(A2stdlife+$E137),('PTRM input'!$M$386*(1+rvanilla07)^0.5)-SUM($M137:T137),('PTRM input'!$M$386*(1+rvanilla07)^0.5)/A2stdlife))</f>
        <v>0</v>
      </c>
      <c r="V137" s="433">
        <f ca="1">IF(A2stdlife="n/a","n/a",IF(V$3&gt;(A2stdlife+$E137),('PTRM input'!$M$386*(1+rvanilla07)^0.5)-SUM($M137:U137),('PTRM input'!$M$386*(1+rvanilla07)^0.5)/A2stdlife))</f>
        <v>0</v>
      </c>
      <c r="W137" s="433">
        <f ca="1">IF(A2stdlife="n/a","n/a",IF(W$3&gt;(A2stdlife+$E137),('PTRM input'!$M$386*(1+rvanilla07)^0.5)-SUM($M137:V137),('PTRM input'!$M$386*(1+rvanilla07)^0.5)/A2stdlife))</f>
        <v>0</v>
      </c>
      <c r="X137" s="433">
        <f ca="1">IF(A2stdlife="n/a","n/a",IF(X$3&gt;(A2stdlife+$E137),('PTRM input'!$M$386*(1+rvanilla07)^0.5)-SUM($M137:W137),('PTRM input'!$M$386*(1+rvanilla07)^0.5)/A2stdlife))</f>
        <v>0</v>
      </c>
      <c r="Y137" s="433">
        <f ca="1">IF(A2stdlife="n/a","n/a",IF(Y$3&gt;(A2stdlife+$E137),('PTRM input'!$M$386*(1+rvanilla07)^0.5)-SUM($M137:X137),('PTRM input'!$M$386*(1+rvanilla07)^0.5)/A2stdlife))</f>
        <v>0</v>
      </c>
      <c r="Z137" s="433">
        <f ca="1">IF(A2stdlife="n/a","n/a",IF(Z$3&gt;(A2stdlife+$E137),('PTRM input'!$M$386*(1+rvanilla07)^0.5)-SUM($M137:Y137),('PTRM input'!$M$386*(1+rvanilla07)^0.5)/A2stdlife))</f>
        <v>0</v>
      </c>
      <c r="AA137" s="433">
        <f ca="1">IF(A2stdlife="n/a","n/a",IF(AA$3&gt;(A2stdlife+$E137),('PTRM input'!$M$386*(1+rvanilla07)^0.5)-SUM($M137:Z137),('PTRM input'!$M$386*(1+rvanilla07)^0.5)/A2stdlife))</f>
        <v>0</v>
      </c>
      <c r="AB137" s="433">
        <f ca="1">IF(A2stdlife="n/a","n/a",IF(AB$3&gt;(A2stdlife+$E137),('PTRM input'!$M$386*(1+rvanilla07)^0.5)-SUM($M137:AA137),('PTRM input'!$M$386*(1+rvanilla07)^0.5)/A2stdlife))</f>
        <v>0</v>
      </c>
      <c r="AC137" s="433">
        <f ca="1">IF(A2stdlife="n/a","n/a",IF(AC$3&gt;(A2stdlife+$E137),('PTRM input'!$M$386*(1+rvanilla07)^0.5)-SUM($M137:AB137),('PTRM input'!$M$386*(1+rvanilla07)^0.5)/A2stdlife))</f>
        <v>0</v>
      </c>
      <c r="AD137" s="433">
        <f ca="1">IF(A2stdlife="n/a","n/a",IF(AD$3&gt;(A2stdlife+$E137),('PTRM input'!$M$386*(1+rvanilla07)^0.5)-SUM($M137:AC137),('PTRM input'!$M$386*(1+rvanilla07)^0.5)/A2stdlife))</f>
        <v>0</v>
      </c>
      <c r="AE137" s="433">
        <f ca="1">IF(A2stdlife="n/a","n/a",IF(AE$3&gt;(A2stdlife+$E137),('PTRM input'!$M$386*(1+rvanilla07)^0.5)-SUM($M137:AD137),('PTRM input'!$M$386*(1+rvanilla07)^0.5)/A2stdlife))</f>
        <v>0</v>
      </c>
      <c r="AF137" s="433">
        <f ca="1">IF(A2stdlife="n/a","n/a",IF(AF$3&gt;(A2stdlife+$E137),('PTRM input'!$M$386*(1+rvanilla07)^0.5)-SUM($M137:AE137),('PTRM input'!$M$386*(1+rvanilla07)^0.5)/A2stdlife))</f>
        <v>0</v>
      </c>
      <c r="AG137" s="433">
        <f ca="1">IF(A2stdlife="n/a","n/a",IF(AG$3&gt;(A2stdlife+$E137),('PTRM input'!$M$386*(1+rvanilla07)^0.5)-SUM($M137:AF137),('PTRM input'!$M$386*(1+rvanilla07)^0.5)/A2stdlife))</f>
        <v>0</v>
      </c>
      <c r="AH137" s="433">
        <f ca="1">IF(A2stdlife="n/a","n/a",IF(AH$3&gt;(A2stdlife+$E137),('PTRM input'!$M$386*(1+rvanilla07)^0.5)-SUM($M137:AG137),('PTRM input'!$M$386*(1+rvanilla07)^0.5)/A2stdlife))</f>
        <v>0</v>
      </c>
      <c r="AI137" s="433">
        <f ca="1">IF(A2stdlife="n/a","n/a",IF(AI$3&gt;(A2stdlife+$E137),('PTRM input'!$M$386*(1+rvanilla07)^0.5)-SUM($M137:AH137),('PTRM input'!$M$386*(1+rvanilla07)^0.5)/A2stdlife))</f>
        <v>0</v>
      </c>
      <c r="AJ137" s="433">
        <f ca="1">IF(A2stdlife="n/a","n/a",IF(AJ$3&gt;(A2stdlife+$E137),('PTRM input'!$M$386*(1+rvanilla07)^0.5)-SUM($M137:AI137),('PTRM input'!$M$386*(1+rvanilla07)^0.5)/A2stdlife))</f>
        <v>0</v>
      </c>
      <c r="AK137" s="433">
        <f ca="1">IF(A2stdlife="n/a","n/a",IF(AK$3&gt;(A2stdlife+$E137),('PTRM input'!$M$386*(1+rvanilla07)^0.5)-SUM($M137:AJ137),('PTRM input'!$M$386*(1+rvanilla07)^0.5)/A2stdlife))</f>
        <v>0</v>
      </c>
      <c r="AL137" s="433">
        <f ca="1">IF(A2stdlife="n/a","n/a",IF(AL$3&gt;(A2stdlife+$E137),('PTRM input'!$M$386*(1+rvanilla07)^0.5)-SUM($M137:AK137),('PTRM input'!$M$386*(1+rvanilla07)^0.5)/A2stdlife))</f>
        <v>0</v>
      </c>
      <c r="AM137" s="433">
        <f ca="1">IF(A2stdlife="n/a","n/a",IF(AM$3&gt;(A2stdlife+$E137),('PTRM input'!$M$386*(1+rvanilla07)^0.5)-SUM($M137:AL137),('PTRM input'!$M$386*(1+rvanilla07)^0.5)/A2stdlife))</f>
        <v>0</v>
      </c>
      <c r="AN137" s="433">
        <f ca="1">IF(A2stdlife="n/a","n/a",IF(AN$3&gt;(A2stdlife+$E137),('PTRM input'!$M$386*(1+rvanilla07)^0.5)-SUM($M137:AM137),('PTRM input'!$M$386*(1+rvanilla07)^0.5)/A2stdlife))</f>
        <v>0</v>
      </c>
      <c r="AO137" s="433">
        <f ca="1">IF(A2stdlife="n/a","n/a",IF(AO$3&gt;(A2stdlife+$E137),('PTRM input'!$M$386*(1+rvanilla07)^0.5)-SUM($M137:AN137),('PTRM input'!$M$386*(1+rvanilla07)^0.5)/A2stdlife))</f>
        <v>0</v>
      </c>
      <c r="AP137" s="433">
        <f ca="1">IF(A2stdlife="n/a","n/a",IF(AP$3&gt;(A2stdlife+$E137),('PTRM input'!$M$386*(1+rvanilla07)^0.5)-SUM($M137:AO137),('PTRM input'!$M$386*(1+rvanilla07)^0.5)/A2stdlife))</f>
        <v>0</v>
      </c>
      <c r="AQ137" s="433">
        <f ca="1">IF(A2stdlife="n/a","n/a",IF(AQ$3&gt;(A2stdlife+$E137),('PTRM input'!$M$386*(1+rvanilla07)^0.5)-SUM($M137:AP137),('PTRM input'!$M$386*(1+rvanilla07)^0.5)/A2stdlife))</f>
        <v>0</v>
      </c>
      <c r="AR137" s="433">
        <f ca="1">IF(A2stdlife="n/a","n/a",IF(AR$3&gt;(A2stdlife+$E137),('PTRM input'!$M$386*(1+rvanilla07)^0.5)-SUM($M137:AQ137),('PTRM input'!$M$386*(1+rvanilla07)^0.5)/A2stdlife))</f>
        <v>0</v>
      </c>
      <c r="AS137" s="433">
        <f ca="1">IF(A2stdlife="n/a","n/a",IF(AS$3&gt;(A2stdlife+$E137),('PTRM input'!$M$386*(1+rvanilla07)^0.5)-SUM($M137:AR137),('PTRM input'!$M$386*(1+rvanilla07)^0.5)/A2stdlife))</f>
        <v>0</v>
      </c>
      <c r="AT137" s="433">
        <f ca="1">IF(A2stdlife="n/a","n/a",IF(AT$3&gt;(A2stdlife+$E137),('PTRM input'!$M$386*(1+rvanilla07)^0.5)-SUM($M137:AS137),('PTRM input'!$M$386*(1+rvanilla07)^0.5)/A2stdlife))</f>
        <v>0</v>
      </c>
      <c r="AU137" s="433">
        <f ca="1">IF(A2stdlife="n/a","n/a",IF(AU$3&gt;(A2stdlife+$E137),('PTRM input'!$M$386*(1+rvanilla07)^0.5)-SUM($M137:AT137),('PTRM input'!$M$386*(1+rvanilla07)^0.5)/A2stdlife))</f>
        <v>0</v>
      </c>
      <c r="AV137" s="433">
        <f ca="1">IF(A2stdlife="n/a","n/a",IF(AV$3&gt;(A2stdlife+$E137),('PTRM input'!$M$386*(1+rvanilla07)^0.5)-SUM($M137:AU137),('PTRM input'!$M$386*(1+rvanilla07)^0.5)/A2stdlife))</f>
        <v>0</v>
      </c>
      <c r="AW137" s="433">
        <f ca="1">IF(A2stdlife="n/a","n/a",IF(AW$3&gt;(A2stdlife+$E137),('PTRM input'!$M$386*(1+rvanilla07)^0.5)-SUM($M137:AV137),('PTRM input'!$M$386*(1+rvanilla07)^0.5)/A2stdlife))</f>
        <v>0</v>
      </c>
      <c r="AX137" s="433">
        <f ca="1">IF(A2stdlife="n/a","n/a",IF(AX$3&gt;(A2stdlife+$E137),('PTRM input'!$M$386*(1+rvanilla07)^0.5)-SUM($M137:AW137),('PTRM input'!$M$386*(1+rvanilla07)^0.5)/A2stdlife))</f>
        <v>0</v>
      </c>
      <c r="AY137" s="433">
        <f ca="1">IF(A2stdlife="n/a","n/a",IF(AY$3&gt;(A2stdlife+$E137),('PTRM input'!$M$386*(1+rvanilla07)^0.5)-SUM($M137:AX137),('PTRM input'!$M$386*(1+rvanilla07)^0.5)/A2stdlife))</f>
        <v>0</v>
      </c>
      <c r="AZ137" s="433">
        <f ca="1">IF(A2stdlife="n/a","n/a",IF(AZ$3&gt;(A2stdlife+$E137),('PTRM input'!$M$386*(1+rvanilla07)^0.5)-SUM($M137:AY137),('PTRM input'!$M$386*(1+rvanilla07)^0.5)/A2stdlife))</f>
        <v>0</v>
      </c>
      <c r="BA137" s="433">
        <f ca="1">IF(A2stdlife="n/a","n/a",IF(BA$3&gt;(A2stdlife+$E137),('PTRM input'!$M$386*(1+rvanilla07)^0.5)-SUM($M137:AZ137),('PTRM input'!$M$386*(1+rvanilla07)^0.5)/A2stdlife))</f>
        <v>0</v>
      </c>
      <c r="BB137" s="433">
        <f ca="1">IF(A2stdlife="n/a","n/a",IF(BB$3&gt;(A2stdlife+$E137),('PTRM input'!$M$386*(1+rvanilla07)^0.5)-SUM($M137:BA137),('PTRM input'!$M$386*(1+rvanilla07)^0.5)/A2stdlife))</f>
        <v>0</v>
      </c>
      <c r="BC137" s="433">
        <f ca="1">IF(A2stdlife="n/a","n/a",IF(BC$3&gt;(A2stdlife+$E137),('PTRM input'!$M$386*(1+rvanilla07)^0.5)-SUM($M137:BB137),('PTRM input'!$M$386*(1+rvanilla07)^0.5)/A2stdlife))</f>
        <v>0</v>
      </c>
      <c r="BD137" s="433">
        <f ca="1">IF(A2stdlife="n/a","n/a",IF(BD$3&gt;(A2stdlife+$E137),('PTRM input'!$M$386*(1+rvanilla07)^0.5)-SUM($M137:BC137),('PTRM input'!$M$386*(1+rvanilla07)^0.5)/A2stdlife))</f>
        <v>0</v>
      </c>
      <c r="BE137" s="433">
        <f ca="1">IF(A2stdlife="n/a","n/a",IF(BE$3&gt;(A2stdlife+$E137),('PTRM input'!$M$386*(1+rvanilla07)^0.5)-SUM($M137:BD137),('PTRM input'!$M$386*(1+rvanilla07)^0.5)/A2stdlife))</f>
        <v>0</v>
      </c>
      <c r="BF137" s="433">
        <f ca="1">IF(A2stdlife="n/a","n/a",IF(BF$3&gt;(A2stdlife+$E137),('PTRM input'!$M$386*(1+rvanilla07)^0.5)-SUM($M137:BE137),('PTRM input'!$M$386*(1+rvanilla07)^0.5)/A2stdlife))</f>
        <v>0</v>
      </c>
      <c r="BG137" s="433">
        <f ca="1">IF(A2stdlife="n/a","n/a",IF(BG$3&gt;(A2stdlife+$E137),('PTRM input'!$M$386*(1+rvanilla07)^0.5)-SUM($M137:BF137),('PTRM input'!$M$386*(1+rvanilla07)^0.5)/A2stdlife))</f>
        <v>0</v>
      </c>
      <c r="BH137" s="433">
        <f ca="1">IF(A2stdlife="n/a","n/a",IF(BH$3&gt;(A2stdlife+$E137),('PTRM input'!$M$386*(1+rvanilla07)^0.5)-SUM($M137:BG137),('PTRM input'!$M$386*(1+rvanilla07)^0.5)/A2stdlife))</f>
        <v>0</v>
      </c>
      <c r="BI137" s="433">
        <f ca="1">IF(A2stdlife="n/a","n/a",IF(BI$3&gt;(A2stdlife+$E137),('PTRM input'!$M$386*(1+rvanilla07)^0.5)-SUM($M137:BH137),('PTRM input'!$M$386*(1+rvanilla07)^0.5)/A2stdlife))</f>
        <v>0</v>
      </c>
      <c r="BJ137" s="116"/>
      <c r="BK137" s="116"/>
      <c r="BL137" s="116"/>
      <c r="BM137" s="116"/>
    </row>
    <row r="138" spans="1:65" hidden="1" outlineLevel="2">
      <c r="A138" s="116"/>
      <c r="B138" s="19"/>
      <c r="C138" s="18"/>
      <c r="D138" s="760"/>
      <c r="E138" s="86">
        <v>8</v>
      </c>
      <c r="F138" s="259"/>
      <c r="G138" s="434"/>
      <c r="H138" s="435"/>
      <c r="I138" s="435"/>
      <c r="J138" s="435"/>
      <c r="K138" s="435"/>
      <c r="L138" s="435"/>
      <c r="M138" s="435"/>
      <c r="N138" s="619"/>
      <c r="O138" s="433">
        <f ca="1">IF(A2stdlife="n/a","n/a",IF(O$3&gt;(A2stdlife+$E138),('PTRM input'!$N$386*(1+rvanilla08)^0.5)-SUM($N138:N138),('PTRM input'!$N$386*(1+rvanilla08)^0.5)/A2stdlife))</f>
        <v>0</v>
      </c>
      <c r="P138" s="433">
        <f ca="1">IF(A2stdlife="n/a","n/a",IF(P$3&gt;(A2stdlife+$E138),('PTRM input'!$N$386*(1+rvanilla08)^0.5)-SUM($N138:O138),('PTRM input'!$N$386*(1+rvanilla08)^0.5)/A2stdlife))</f>
        <v>0</v>
      </c>
      <c r="Q138" s="433">
        <f ca="1">IF(A2stdlife="n/a","n/a",IF(Q$3&gt;(A2stdlife+$E138),('PTRM input'!$N$386*(1+rvanilla08)^0.5)-SUM($N138:P138),('PTRM input'!$N$386*(1+rvanilla08)^0.5)/A2stdlife))</f>
        <v>0</v>
      </c>
      <c r="R138" s="433">
        <f ca="1">IF(A2stdlife="n/a","n/a",IF(R$3&gt;(A2stdlife+$E138),('PTRM input'!$N$386*(1+rvanilla08)^0.5)-SUM($N138:Q138),('PTRM input'!$N$386*(1+rvanilla08)^0.5)/A2stdlife))</f>
        <v>0</v>
      </c>
      <c r="S138" s="433">
        <f ca="1">IF(A2stdlife="n/a","n/a",IF(S$3&gt;(A2stdlife+$E138),('PTRM input'!$N$386*(1+rvanilla08)^0.5)-SUM($N138:R138),('PTRM input'!$N$386*(1+rvanilla08)^0.5)/A2stdlife))</f>
        <v>0</v>
      </c>
      <c r="T138" s="433">
        <f ca="1">IF(A2stdlife="n/a","n/a",IF(T$3&gt;(A2stdlife+$E138),('PTRM input'!$N$386*(1+rvanilla08)^0.5)-SUM($N138:S138),('PTRM input'!$N$386*(1+rvanilla08)^0.5)/A2stdlife))</f>
        <v>0</v>
      </c>
      <c r="U138" s="433">
        <f ca="1">IF(A2stdlife="n/a","n/a",IF(U$3&gt;(A2stdlife+$E138),('PTRM input'!$N$386*(1+rvanilla08)^0.5)-SUM($N138:T138),('PTRM input'!$N$386*(1+rvanilla08)^0.5)/A2stdlife))</f>
        <v>0</v>
      </c>
      <c r="V138" s="433">
        <f ca="1">IF(A2stdlife="n/a","n/a",IF(V$3&gt;(A2stdlife+$E138),('PTRM input'!$N$386*(1+rvanilla08)^0.5)-SUM($N138:U138),('PTRM input'!$N$386*(1+rvanilla08)^0.5)/A2stdlife))</f>
        <v>0</v>
      </c>
      <c r="W138" s="433">
        <f ca="1">IF(A2stdlife="n/a","n/a",IF(W$3&gt;(A2stdlife+$E138),('PTRM input'!$N$386*(1+rvanilla08)^0.5)-SUM($N138:V138),('PTRM input'!$N$386*(1+rvanilla08)^0.5)/A2stdlife))</f>
        <v>0</v>
      </c>
      <c r="X138" s="433">
        <f ca="1">IF(A2stdlife="n/a","n/a",IF(X$3&gt;(A2stdlife+$E138),('PTRM input'!$N$386*(1+rvanilla08)^0.5)-SUM($N138:W138),('PTRM input'!$N$386*(1+rvanilla08)^0.5)/A2stdlife))</f>
        <v>0</v>
      </c>
      <c r="Y138" s="433">
        <f ca="1">IF(A2stdlife="n/a","n/a",IF(Y$3&gt;(A2stdlife+$E138),('PTRM input'!$N$386*(1+rvanilla08)^0.5)-SUM($N138:X138),('PTRM input'!$N$386*(1+rvanilla08)^0.5)/A2stdlife))</f>
        <v>0</v>
      </c>
      <c r="Z138" s="433">
        <f ca="1">IF(A2stdlife="n/a","n/a",IF(Z$3&gt;(A2stdlife+$E138),('PTRM input'!$N$386*(1+rvanilla08)^0.5)-SUM($N138:Y138),('PTRM input'!$N$386*(1+rvanilla08)^0.5)/A2stdlife))</f>
        <v>0</v>
      </c>
      <c r="AA138" s="433">
        <f ca="1">IF(A2stdlife="n/a","n/a",IF(AA$3&gt;(A2stdlife+$E138),('PTRM input'!$N$386*(1+rvanilla08)^0.5)-SUM($N138:Z138),('PTRM input'!$N$386*(1+rvanilla08)^0.5)/A2stdlife))</f>
        <v>0</v>
      </c>
      <c r="AB138" s="433">
        <f ca="1">IF(A2stdlife="n/a","n/a",IF(AB$3&gt;(A2stdlife+$E138),('PTRM input'!$N$386*(1+rvanilla08)^0.5)-SUM($N138:AA138),('PTRM input'!$N$386*(1+rvanilla08)^0.5)/A2stdlife))</f>
        <v>0</v>
      </c>
      <c r="AC138" s="433">
        <f ca="1">IF(A2stdlife="n/a","n/a",IF(AC$3&gt;(A2stdlife+$E138),('PTRM input'!$N$386*(1+rvanilla08)^0.5)-SUM($N138:AB138),('PTRM input'!$N$386*(1+rvanilla08)^0.5)/A2stdlife))</f>
        <v>0</v>
      </c>
      <c r="AD138" s="433">
        <f ca="1">IF(A2stdlife="n/a","n/a",IF(AD$3&gt;(A2stdlife+$E138),('PTRM input'!$N$386*(1+rvanilla08)^0.5)-SUM($N138:AC138),('PTRM input'!$N$386*(1+rvanilla08)^0.5)/A2stdlife))</f>
        <v>0</v>
      </c>
      <c r="AE138" s="433">
        <f ca="1">IF(A2stdlife="n/a","n/a",IF(AE$3&gt;(A2stdlife+$E138),('PTRM input'!$N$386*(1+rvanilla08)^0.5)-SUM($N138:AD138),('PTRM input'!$N$386*(1+rvanilla08)^0.5)/A2stdlife))</f>
        <v>0</v>
      </c>
      <c r="AF138" s="433">
        <f ca="1">IF(A2stdlife="n/a","n/a",IF(AF$3&gt;(A2stdlife+$E138),('PTRM input'!$N$386*(1+rvanilla08)^0.5)-SUM($N138:AE138),('PTRM input'!$N$386*(1+rvanilla08)^0.5)/A2stdlife))</f>
        <v>0</v>
      </c>
      <c r="AG138" s="433">
        <f ca="1">IF(A2stdlife="n/a","n/a",IF(AG$3&gt;(A2stdlife+$E138),('PTRM input'!$N$386*(1+rvanilla08)^0.5)-SUM($N138:AF138),('PTRM input'!$N$386*(1+rvanilla08)^0.5)/A2stdlife))</f>
        <v>0</v>
      </c>
      <c r="AH138" s="433">
        <f ca="1">IF(A2stdlife="n/a","n/a",IF(AH$3&gt;(A2stdlife+$E138),('PTRM input'!$N$386*(1+rvanilla08)^0.5)-SUM($N138:AG138),('PTRM input'!$N$386*(1+rvanilla08)^0.5)/A2stdlife))</f>
        <v>0</v>
      </c>
      <c r="AI138" s="433">
        <f ca="1">IF(A2stdlife="n/a","n/a",IF(AI$3&gt;(A2stdlife+$E138),('PTRM input'!$N$386*(1+rvanilla08)^0.5)-SUM($N138:AH138),('PTRM input'!$N$386*(1+rvanilla08)^0.5)/A2stdlife))</f>
        <v>0</v>
      </c>
      <c r="AJ138" s="433">
        <f ca="1">IF(A2stdlife="n/a","n/a",IF(AJ$3&gt;(A2stdlife+$E138),('PTRM input'!$N$386*(1+rvanilla08)^0.5)-SUM($N138:AI138),('PTRM input'!$N$386*(1+rvanilla08)^0.5)/A2stdlife))</f>
        <v>0</v>
      </c>
      <c r="AK138" s="433">
        <f ca="1">IF(A2stdlife="n/a","n/a",IF(AK$3&gt;(A2stdlife+$E138),('PTRM input'!$N$386*(1+rvanilla08)^0.5)-SUM($N138:AJ138),('PTRM input'!$N$386*(1+rvanilla08)^0.5)/A2stdlife))</f>
        <v>0</v>
      </c>
      <c r="AL138" s="433">
        <f ca="1">IF(A2stdlife="n/a","n/a",IF(AL$3&gt;(A2stdlife+$E138),('PTRM input'!$N$386*(1+rvanilla08)^0.5)-SUM($N138:AK138),('PTRM input'!$N$386*(1+rvanilla08)^0.5)/A2stdlife))</f>
        <v>0</v>
      </c>
      <c r="AM138" s="433">
        <f ca="1">IF(A2stdlife="n/a","n/a",IF(AM$3&gt;(A2stdlife+$E138),('PTRM input'!$N$386*(1+rvanilla08)^0.5)-SUM($N138:AL138),('PTRM input'!$N$386*(1+rvanilla08)^0.5)/A2stdlife))</f>
        <v>0</v>
      </c>
      <c r="AN138" s="433">
        <f ca="1">IF(A2stdlife="n/a","n/a",IF(AN$3&gt;(A2stdlife+$E138),('PTRM input'!$N$386*(1+rvanilla08)^0.5)-SUM($N138:AM138),('PTRM input'!$N$386*(1+rvanilla08)^0.5)/A2stdlife))</f>
        <v>0</v>
      </c>
      <c r="AO138" s="433">
        <f ca="1">IF(A2stdlife="n/a","n/a",IF(AO$3&gt;(A2stdlife+$E138),('PTRM input'!$N$386*(1+rvanilla08)^0.5)-SUM($N138:AN138),('PTRM input'!$N$386*(1+rvanilla08)^0.5)/A2stdlife))</f>
        <v>0</v>
      </c>
      <c r="AP138" s="433">
        <f ca="1">IF(A2stdlife="n/a","n/a",IF(AP$3&gt;(A2stdlife+$E138),('PTRM input'!$N$386*(1+rvanilla08)^0.5)-SUM($N138:AO138),('PTRM input'!$N$386*(1+rvanilla08)^0.5)/A2stdlife))</f>
        <v>0</v>
      </c>
      <c r="AQ138" s="433">
        <f ca="1">IF(A2stdlife="n/a","n/a",IF(AQ$3&gt;(A2stdlife+$E138),('PTRM input'!$N$386*(1+rvanilla08)^0.5)-SUM($N138:AP138),('PTRM input'!$N$386*(1+rvanilla08)^0.5)/A2stdlife))</f>
        <v>0</v>
      </c>
      <c r="AR138" s="433">
        <f ca="1">IF(A2stdlife="n/a","n/a",IF(AR$3&gt;(A2stdlife+$E138),('PTRM input'!$N$386*(1+rvanilla08)^0.5)-SUM($N138:AQ138),('PTRM input'!$N$386*(1+rvanilla08)^0.5)/A2stdlife))</f>
        <v>0</v>
      </c>
      <c r="AS138" s="433">
        <f ca="1">IF(A2stdlife="n/a","n/a",IF(AS$3&gt;(A2stdlife+$E138),('PTRM input'!$N$386*(1+rvanilla08)^0.5)-SUM($N138:AR138),('PTRM input'!$N$386*(1+rvanilla08)^0.5)/A2stdlife))</f>
        <v>0</v>
      </c>
      <c r="AT138" s="433">
        <f ca="1">IF(A2stdlife="n/a","n/a",IF(AT$3&gt;(A2stdlife+$E138),('PTRM input'!$N$386*(1+rvanilla08)^0.5)-SUM($N138:AS138),('PTRM input'!$N$386*(1+rvanilla08)^0.5)/A2stdlife))</f>
        <v>0</v>
      </c>
      <c r="AU138" s="433">
        <f ca="1">IF(A2stdlife="n/a","n/a",IF(AU$3&gt;(A2stdlife+$E138),('PTRM input'!$N$386*(1+rvanilla08)^0.5)-SUM($N138:AT138),('PTRM input'!$N$386*(1+rvanilla08)^0.5)/A2stdlife))</f>
        <v>0</v>
      </c>
      <c r="AV138" s="433">
        <f ca="1">IF(A2stdlife="n/a","n/a",IF(AV$3&gt;(A2stdlife+$E138),('PTRM input'!$N$386*(1+rvanilla08)^0.5)-SUM($N138:AU138),('PTRM input'!$N$386*(1+rvanilla08)^0.5)/A2stdlife))</f>
        <v>0</v>
      </c>
      <c r="AW138" s="433">
        <f ca="1">IF(A2stdlife="n/a","n/a",IF(AW$3&gt;(A2stdlife+$E138),('PTRM input'!$N$386*(1+rvanilla08)^0.5)-SUM($N138:AV138),('PTRM input'!$N$386*(1+rvanilla08)^0.5)/A2stdlife))</f>
        <v>0</v>
      </c>
      <c r="AX138" s="433">
        <f ca="1">IF(A2stdlife="n/a","n/a",IF(AX$3&gt;(A2stdlife+$E138),('PTRM input'!$N$386*(1+rvanilla08)^0.5)-SUM($N138:AW138),('PTRM input'!$N$386*(1+rvanilla08)^0.5)/A2stdlife))</f>
        <v>0</v>
      </c>
      <c r="AY138" s="433">
        <f ca="1">IF(A2stdlife="n/a","n/a",IF(AY$3&gt;(A2stdlife+$E138),('PTRM input'!$N$386*(1+rvanilla08)^0.5)-SUM($N138:AX138),('PTRM input'!$N$386*(1+rvanilla08)^0.5)/A2stdlife))</f>
        <v>0</v>
      </c>
      <c r="AZ138" s="433">
        <f ca="1">IF(A2stdlife="n/a","n/a",IF(AZ$3&gt;(A2stdlife+$E138),('PTRM input'!$N$386*(1+rvanilla08)^0.5)-SUM($N138:AY138),('PTRM input'!$N$386*(1+rvanilla08)^0.5)/A2stdlife))</f>
        <v>0</v>
      </c>
      <c r="BA138" s="433">
        <f ca="1">IF(A2stdlife="n/a","n/a",IF(BA$3&gt;(A2stdlife+$E138),('PTRM input'!$N$386*(1+rvanilla08)^0.5)-SUM($N138:AZ138),('PTRM input'!$N$386*(1+rvanilla08)^0.5)/A2stdlife))</f>
        <v>0</v>
      </c>
      <c r="BB138" s="433">
        <f ca="1">IF(A2stdlife="n/a","n/a",IF(BB$3&gt;(A2stdlife+$E138),('PTRM input'!$N$386*(1+rvanilla08)^0.5)-SUM($N138:BA138),('PTRM input'!$N$386*(1+rvanilla08)^0.5)/A2stdlife))</f>
        <v>0</v>
      </c>
      <c r="BC138" s="433">
        <f ca="1">IF(A2stdlife="n/a","n/a",IF(BC$3&gt;(A2stdlife+$E138),('PTRM input'!$N$386*(1+rvanilla08)^0.5)-SUM($N138:BB138),('PTRM input'!$N$386*(1+rvanilla08)^0.5)/A2stdlife))</f>
        <v>0</v>
      </c>
      <c r="BD138" s="433">
        <f ca="1">IF(A2stdlife="n/a","n/a",IF(BD$3&gt;(A2stdlife+$E138),('PTRM input'!$N$386*(1+rvanilla08)^0.5)-SUM($N138:BC138),('PTRM input'!$N$386*(1+rvanilla08)^0.5)/A2stdlife))</f>
        <v>0</v>
      </c>
      <c r="BE138" s="433">
        <f ca="1">IF(A2stdlife="n/a","n/a",IF(BE$3&gt;(A2stdlife+$E138),('PTRM input'!$N$386*(1+rvanilla08)^0.5)-SUM($N138:BD138),('PTRM input'!$N$386*(1+rvanilla08)^0.5)/A2stdlife))</f>
        <v>0</v>
      </c>
      <c r="BF138" s="433">
        <f ca="1">IF(A2stdlife="n/a","n/a",IF(BF$3&gt;(A2stdlife+$E138),('PTRM input'!$N$386*(1+rvanilla08)^0.5)-SUM($N138:BE138),('PTRM input'!$N$386*(1+rvanilla08)^0.5)/A2stdlife))</f>
        <v>0</v>
      </c>
      <c r="BG138" s="433">
        <f ca="1">IF(A2stdlife="n/a","n/a",IF(BG$3&gt;(A2stdlife+$E138),('PTRM input'!$N$386*(1+rvanilla08)^0.5)-SUM($N138:BF138),('PTRM input'!$N$386*(1+rvanilla08)^0.5)/A2stdlife))</f>
        <v>0</v>
      </c>
      <c r="BH138" s="433">
        <f ca="1">IF(A2stdlife="n/a","n/a",IF(BH$3&gt;(A2stdlife+$E138),('PTRM input'!$N$386*(1+rvanilla08)^0.5)-SUM($N138:BG138),('PTRM input'!$N$386*(1+rvanilla08)^0.5)/A2stdlife))</f>
        <v>0</v>
      </c>
      <c r="BI138" s="433">
        <f ca="1">IF(A2stdlife="n/a","n/a",IF(BI$3&gt;(A2stdlife+$E138),('PTRM input'!$N$386*(1+rvanilla08)^0.5)-SUM($N138:BH138),('PTRM input'!$N$386*(1+rvanilla08)^0.5)/A2stdlife))</f>
        <v>0</v>
      </c>
      <c r="BJ138" s="116"/>
      <c r="BK138" s="116"/>
      <c r="BL138" s="116"/>
      <c r="BM138" s="116"/>
    </row>
    <row r="139" spans="1:65" hidden="1" outlineLevel="2">
      <c r="A139" s="116"/>
      <c r="B139" s="19"/>
      <c r="C139" s="18"/>
      <c r="D139" s="760"/>
      <c r="E139" s="86">
        <v>9</v>
      </c>
      <c r="F139" s="259"/>
      <c r="G139" s="434"/>
      <c r="H139" s="435"/>
      <c r="I139" s="435"/>
      <c r="J139" s="435"/>
      <c r="K139" s="435"/>
      <c r="L139" s="435"/>
      <c r="M139" s="435"/>
      <c r="N139" s="435"/>
      <c r="O139" s="619"/>
      <c r="P139" s="433">
        <f ca="1">IF(A2stdlife="n/a","n/a",IF(P$3&gt;(A2stdlife+$E139),('PTRM input'!$O$386*(1+rvanilla09)^0.5)-SUM($O139:O139),('PTRM input'!$O$386*(1+rvanilla09)^0.5)/A2stdlife))</f>
        <v>0</v>
      </c>
      <c r="Q139" s="433">
        <f ca="1">IF(A2stdlife="n/a","n/a",IF(Q$3&gt;(A2stdlife+$E139),('PTRM input'!$O$386*(1+rvanilla09)^0.5)-SUM($O139:P139),('PTRM input'!$O$386*(1+rvanilla09)^0.5)/A2stdlife))</f>
        <v>0</v>
      </c>
      <c r="R139" s="433">
        <f ca="1">IF(A2stdlife="n/a","n/a",IF(R$3&gt;(A2stdlife+$E139),('PTRM input'!$O$386*(1+rvanilla09)^0.5)-SUM($O139:Q139),('PTRM input'!$O$386*(1+rvanilla09)^0.5)/A2stdlife))</f>
        <v>0</v>
      </c>
      <c r="S139" s="433">
        <f ca="1">IF(A2stdlife="n/a","n/a",IF(S$3&gt;(A2stdlife+$E139),('PTRM input'!$O$386*(1+rvanilla09)^0.5)-SUM($O139:R139),('PTRM input'!$O$386*(1+rvanilla09)^0.5)/A2stdlife))</f>
        <v>0</v>
      </c>
      <c r="T139" s="433">
        <f ca="1">IF(A2stdlife="n/a","n/a",IF(T$3&gt;(A2stdlife+$E139),('PTRM input'!$O$386*(1+rvanilla09)^0.5)-SUM($O139:S139),('PTRM input'!$O$386*(1+rvanilla09)^0.5)/A2stdlife))</f>
        <v>0</v>
      </c>
      <c r="U139" s="433">
        <f ca="1">IF(A2stdlife="n/a","n/a",IF(U$3&gt;(A2stdlife+$E139),('PTRM input'!$O$386*(1+rvanilla09)^0.5)-SUM($O139:T139),('PTRM input'!$O$386*(1+rvanilla09)^0.5)/A2stdlife))</f>
        <v>0</v>
      </c>
      <c r="V139" s="433">
        <f ca="1">IF(A2stdlife="n/a","n/a",IF(V$3&gt;(A2stdlife+$E139),('PTRM input'!$O$386*(1+rvanilla09)^0.5)-SUM($O139:U139),('PTRM input'!$O$386*(1+rvanilla09)^0.5)/A2stdlife))</f>
        <v>0</v>
      </c>
      <c r="W139" s="433">
        <f ca="1">IF(A2stdlife="n/a","n/a",IF(W$3&gt;(A2stdlife+$E139),('PTRM input'!$O$386*(1+rvanilla09)^0.5)-SUM($O139:V139),('PTRM input'!$O$386*(1+rvanilla09)^0.5)/A2stdlife))</f>
        <v>0</v>
      </c>
      <c r="X139" s="433">
        <f ca="1">IF(A2stdlife="n/a","n/a",IF(X$3&gt;(A2stdlife+$E139),('PTRM input'!$O$386*(1+rvanilla09)^0.5)-SUM($O139:W139),('PTRM input'!$O$386*(1+rvanilla09)^0.5)/A2stdlife))</f>
        <v>0</v>
      </c>
      <c r="Y139" s="433">
        <f ca="1">IF(A2stdlife="n/a","n/a",IF(Y$3&gt;(A2stdlife+$E139),('PTRM input'!$O$386*(1+rvanilla09)^0.5)-SUM($O139:X139),('PTRM input'!$O$386*(1+rvanilla09)^0.5)/A2stdlife))</f>
        <v>0</v>
      </c>
      <c r="Z139" s="433">
        <f ca="1">IF(A2stdlife="n/a","n/a",IF(Z$3&gt;(A2stdlife+$E139),('PTRM input'!$O$386*(1+rvanilla09)^0.5)-SUM($O139:Y139),('PTRM input'!$O$386*(1+rvanilla09)^0.5)/A2stdlife))</f>
        <v>0</v>
      </c>
      <c r="AA139" s="433">
        <f ca="1">IF(A2stdlife="n/a","n/a",IF(AA$3&gt;(A2stdlife+$E139),('PTRM input'!$O$386*(1+rvanilla09)^0.5)-SUM($O139:Z139),('PTRM input'!$O$386*(1+rvanilla09)^0.5)/A2stdlife))</f>
        <v>0</v>
      </c>
      <c r="AB139" s="433">
        <f ca="1">IF(A2stdlife="n/a","n/a",IF(AB$3&gt;(A2stdlife+$E139),('PTRM input'!$O$386*(1+rvanilla09)^0.5)-SUM($O139:AA139),('PTRM input'!$O$386*(1+rvanilla09)^0.5)/A2stdlife))</f>
        <v>0</v>
      </c>
      <c r="AC139" s="433">
        <f ca="1">IF(A2stdlife="n/a","n/a",IF(AC$3&gt;(A2stdlife+$E139),('PTRM input'!$O$386*(1+rvanilla09)^0.5)-SUM($O139:AB139),('PTRM input'!$O$386*(1+rvanilla09)^0.5)/A2stdlife))</f>
        <v>0</v>
      </c>
      <c r="AD139" s="433">
        <f ca="1">IF(A2stdlife="n/a","n/a",IF(AD$3&gt;(A2stdlife+$E139),('PTRM input'!$O$386*(1+rvanilla09)^0.5)-SUM($O139:AC139),('PTRM input'!$O$386*(1+rvanilla09)^0.5)/A2stdlife))</f>
        <v>0</v>
      </c>
      <c r="AE139" s="433">
        <f ca="1">IF(A2stdlife="n/a","n/a",IF(AE$3&gt;(A2stdlife+$E139),('PTRM input'!$O$386*(1+rvanilla09)^0.5)-SUM($O139:AD139),('PTRM input'!$O$386*(1+rvanilla09)^0.5)/A2stdlife))</f>
        <v>0</v>
      </c>
      <c r="AF139" s="433">
        <f ca="1">IF(A2stdlife="n/a","n/a",IF(AF$3&gt;(A2stdlife+$E139),('PTRM input'!$O$386*(1+rvanilla09)^0.5)-SUM($O139:AE139),('PTRM input'!$O$386*(1+rvanilla09)^0.5)/A2stdlife))</f>
        <v>0</v>
      </c>
      <c r="AG139" s="433">
        <f ca="1">IF(A2stdlife="n/a","n/a",IF(AG$3&gt;(A2stdlife+$E139),('PTRM input'!$O$386*(1+rvanilla09)^0.5)-SUM($O139:AF139),('PTRM input'!$O$386*(1+rvanilla09)^0.5)/A2stdlife))</f>
        <v>0</v>
      </c>
      <c r="AH139" s="433">
        <f ca="1">IF(A2stdlife="n/a","n/a",IF(AH$3&gt;(A2stdlife+$E139),('PTRM input'!$O$386*(1+rvanilla09)^0.5)-SUM($O139:AG139),('PTRM input'!$O$386*(1+rvanilla09)^0.5)/A2stdlife))</f>
        <v>0</v>
      </c>
      <c r="AI139" s="433">
        <f ca="1">IF(A2stdlife="n/a","n/a",IF(AI$3&gt;(A2stdlife+$E139),('PTRM input'!$O$386*(1+rvanilla09)^0.5)-SUM($O139:AH139),('PTRM input'!$O$386*(1+rvanilla09)^0.5)/A2stdlife))</f>
        <v>0</v>
      </c>
      <c r="AJ139" s="433">
        <f ca="1">IF(A2stdlife="n/a","n/a",IF(AJ$3&gt;(A2stdlife+$E139),('PTRM input'!$O$386*(1+rvanilla09)^0.5)-SUM($O139:AI139),('PTRM input'!$O$386*(1+rvanilla09)^0.5)/A2stdlife))</f>
        <v>0</v>
      </c>
      <c r="AK139" s="433">
        <f ca="1">IF(A2stdlife="n/a","n/a",IF(AK$3&gt;(A2stdlife+$E139),('PTRM input'!$O$386*(1+rvanilla09)^0.5)-SUM($O139:AJ139),('PTRM input'!$O$386*(1+rvanilla09)^0.5)/A2stdlife))</f>
        <v>0</v>
      </c>
      <c r="AL139" s="433">
        <f ca="1">IF(A2stdlife="n/a","n/a",IF(AL$3&gt;(A2stdlife+$E139),('PTRM input'!$O$386*(1+rvanilla09)^0.5)-SUM($O139:AK139),('PTRM input'!$O$386*(1+rvanilla09)^0.5)/A2stdlife))</f>
        <v>0</v>
      </c>
      <c r="AM139" s="433">
        <f ca="1">IF(A2stdlife="n/a","n/a",IF(AM$3&gt;(A2stdlife+$E139),('PTRM input'!$O$386*(1+rvanilla09)^0.5)-SUM($O139:AL139),('PTRM input'!$O$386*(1+rvanilla09)^0.5)/A2stdlife))</f>
        <v>0</v>
      </c>
      <c r="AN139" s="433">
        <f ca="1">IF(A2stdlife="n/a","n/a",IF(AN$3&gt;(A2stdlife+$E139),('PTRM input'!$O$386*(1+rvanilla09)^0.5)-SUM($O139:AM139),('PTRM input'!$O$386*(1+rvanilla09)^0.5)/A2stdlife))</f>
        <v>0</v>
      </c>
      <c r="AO139" s="433">
        <f ca="1">IF(A2stdlife="n/a","n/a",IF(AO$3&gt;(A2stdlife+$E139),('PTRM input'!$O$386*(1+rvanilla09)^0.5)-SUM($O139:AN139),('PTRM input'!$O$386*(1+rvanilla09)^0.5)/A2stdlife))</f>
        <v>0</v>
      </c>
      <c r="AP139" s="433">
        <f ca="1">IF(A2stdlife="n/a","n/a",IF(AP$3&gt;(A2stdlife+$E139),('PTRM input'!$O$386*(1+rvanilla09)^0.5)-SUM($O139:AO139),('PTRM input'!$O$386*(1+rvanilla09)^0.5)/A2stdlife))</f>
        <v>0</v>
      </c>
      <c r="AQ139" s="433">
        <f ca="1">IF(A2stdlife="n/a","n/a",IF(AQ$3&gt;(A2stdlife+$E139),('PTRM input'!$O$386*(1+rvanilla09)^0.5)-SUM($O139:AP139),('PTRM input'!$O$386*(1+rvanilla09)^0.5)/A2stdlife))</f>
        <v>0</v>
      </c>
      <c r="AR139" s="433">
        <f ca="1">IF(A2stdlife="n/a","n/a",IF(AR$3&gt;(A2stdlife+$E139),('PTRM input'!$O$386*(1+rvanilla09)^0.5)-SUM($O139:AQ139),('PTRM input'!$O$386*(1+rvanilla09)^0.5)/A2stdlife))</f>
        <v>0</v>
      </c>
      <c r="AS139" s="433">
        <f ca="1">IF(A2stdlife="n/a","n/a",IF(AS$3&gt;(A2stdlife+$E139),('PTRM input'!$O$386*(1+rvanilla09)^0.5)-SUM($O139:AR139),('PTRM input'!$O$386*(1+rvanilla09)^0.5)/A2stdlife))</f>
        <v>0</v>
      </c>
      <c r="AT139" s="433">
        <f ca="1">IF(A2stdlife="n/a","n/a",IF(AT$3&gt;(A2stdlife+$E139),('PTRM input'!$O$386*(1+rvanilla09)^0.5)-SUM($O139:AS139),('PTRM input'!$O$386*(1+rvanilla09)^0.5)/A2stdlife))</f>
        <v>0</v>
      </c>
      <c r="AU139" s="433">
        <f ca="1">IF(A2stdlife="n/a","n/a",IF(AU$3&gt;(A2stdlife+$E139),('PTRM input'!$O$386*(1+rvanilla09)^0.5)-SUM($O139:AT139),('PTRM input'!$O$386*(1+rvanilla09)^0.5)/A2stdlife))</f>
        <v>0</v>
      </c>
      <c r="AV139" s="433">
        <f ca="1">IF(A2stdlife="n/a","n/a",IF(AV$3&gt;(A2stdlife+$E139),('PTRM input'!$O$386*(1+rvanilla09)^0.5)-SUM($O139:AU139),('PTRM input'!$O$386*(1+rvanilla09)^0.5)/A2stdlife))</f>
        <v>0</v>
      </c>
      <c r="AW139" s="433">
        <f ca="1">IF(A2stdlife="n/a","n/a",IF(AW$3&gt;(A2stdlife+$E139),('PTRM input'!$O$386*(1+rvanilla09)^0.5)-SUM($O139:AV139),('PTRM input'!$O$386*(1+rvanilla09)^0.5)/A2stdlife))</f>
        <v>0</v>
      </c>
      <c r="AX139" s="433">
        <f ca="1">IF(A2stdlife="n/a","n/a",IF(AX$3&gt;(A2stdlife+$E139),('PTRM input'!$O$386*(1+rvanilla09)^0.5)-SUM($O139:AW139),('PTRM input'!$O$386*(1+rvanilla09)^0.5)/A2stdlife))</f>
        <v>0</v>
      </c>
      <c r="AY139" s="433">
        <f ca="1">IF(A2stdlife="n/a","n/a",IF(AY$3&gt;(A2stdlife+$E139),('PTRM input'!$O$386*(1+rvanilla09)^0.5)-SUM($O139:AX139),('PTRM input'!$O$386*(1+rvanilla09)^0.5)/A2stdlife))</f>
        <v>0</v>
      </c>
      <c r="AZ139" s="433">
        <f ca="1">IF(A2stdlife="n/a","n/a",IF(AZ$3&gt;(A2stdlife+$E139),('PTRM input'!$O$386*(1+rvanilla09)^0.5)-SUM($O139:AY139),('PTRM input'!$O$386*(1+rvanilla09)^0.5)/A2stdlife))</f>
        <v>0</v>
      </c>
      <c r="BA139" s="433">
        <f ca="1">IF(A2stdlife="n/a","n/a",IF(BA$3&gt;(A2stdlife+$E139),('PTRM input'!$O$386*(1+rvanilla09)^0.5)-SUM($O139:AZ139),('PTRM input'!$O$386*(1+rvanilla09)^0.5)/A2stdlife))</f>
        <v>0</v>
      </c>
      <c r="BB139" s="433">
        <f ca="1">IF(A2stdlife="n/a","n/a",IF(BB$3&gt;(A2stdlife+$E139),('PTRM input'!$O$386*(1+rvanilla09)^0.5)-SUM($O139:BA139),('PTRM input'!$O$386*(1+rvanilla09)^0.5)/A2stdlife))</f>
        <v>0</v>
      </c>
      <c r="BC139" s="433">
        <f ca="1">IF(A2stdlife="n/a","n/a",IF(BC$3&gt;(A2stdlife+$E139),('PTRM input'!$O$386*(1+rvanilla09)^0.5)-SUM($O139:BB139),('PTRM input'!$O$386*(1+rvanilla09)^0.5)/A2stdlife))</f>
        <v>0</v>
      </c>
      <c r="BD139" s="433">
        <f ca="1">IF(A2stdlife="n/a","n/a",IF(BD$3&gt;(A2stdlife+$E139),('PTRM input'!$O$386*(1+rvanilla09)^0.5)-SUM($O139:BC139),('PTRM input'!$O$386*(1+rvanilla09)^0.5)/A2stdlife))</f>
        <v>0</v>
      </c>
      <c r="BE139" s="433">
        <f ca="1">IF(A2stdlife="n/a","n/a",IF(BE$3&gt;(A2stdlife+$E139),('PTRM input'!$O$386*(1+rvanilla09)^0.5)-SUM($O139:BD139),('PTRM input'!$O$386*(1+rvanilla09)^0.5)/A2stdlife))</f>
        <v>0</v>
      </c>
      <c r="BF139" s="433">
        <f ca="1">IF(A2stdlife="n/a","n/a",IF(BF$3&gt;(A2stdlife+$E139),('PTRM input'!$O$386*(1+rvanilla09)^0.5)-SUM($O139:BE139),('PTRM input'!$O$386*(1+rvanilla09)^0.5)/A2stdlife))</f>
        <v>0</v>
      </c>
      <c r="BG139" s="433">
        <f ca="1">IF(A2stdlife="n/a","n/a",IF(BG$3&gt;(A2stdlife+$E139),('PTRM input'!$O$386*(1+rvanilla09)^0.5)-SUM($O139:BF139),('PTRM input'!$O$386*(1+rvanilla09)^0.5)/A2stdlife))</f>
        <v>0</v>
      </c>
      <c r="BH139" s="433">
        <f ca="1">IF(A2stdlife="n/a","n/a",IF(BH$3&gt;(A2stdlife+$E139),('PTRM input'!$O$386*(1+rvanilla09)^0.5)-SUM($O139:BG139),('PTRM input'!$O$386*(1+rvanilla09)^0.5)/A2stdlife))</f>
        <v>0</v>
      </c>
      <c r="BI139" s="433">
        <f ca="1">IF(A2stdlife="n/a","n/a",IF(BI$3&gt;(A2stdlife+$E139),('PTRM input'!$O$386*(1+rvanilla09)^0.5)-SUM($O139:BH139),('PTRM input'!$O$386*(1+rvanilla09)^0.5)/A2stdlife))</f>
        <v>0</v>
      </c>
      <c r="BJ139" s="116"/>
      <c r="BK139" s="116"/>
      <c r="BL139" s="116"/>
      <c r="BM139" s="116"/>
    </row>
    <row r="140" spans="1:65" hidden="1" outlineLevel="2">
      <c r="A140" s="116"/>
      <c r="B140" s="19"/>
      <c r="C140" s="18"/>
      <c r="D140" s="760"/>
      <c r="E140" s="87">
        <v>10</v>
      </c>
      <c r="F140" s="259"/>
      <c r="G140" s="434"/>
      <c r="H140" s="435"/>
      <c r="I140" s="435"/>
      <c r="J140" s="435"/>
      <c r="K140" s="435"/>
      <c r="L140" s="435"/>
      <c r="M140" s="435"/>
      <c r="N140" s="435"/>
      <c r="O140" s="435"/>
      <c r="P140" s="619"/>
      <c r="Q140" s="433">
        <f ca="1">IF(A2stdlife="n/a","n/a",IF(Q$3&gt;(A2stdlife+$E140),('PTRM input'!$P$386*(1+rvanilla10)^0.5)-SUM($P140:P140),('PTRM input'!$P$386*(1+rvanilla10)^0.5)/A2stdlife))</f>
        <v>0</v>
      </c>
      <c r="R140" s="433">
        <f ca="1">IF(A2stdlife="n/a","n/a",IF(R$3&gt;(A2stdlife+$E140),('PTRM input'!$P$386*(1+rvanilla10)^0.5)-SUM($P140:Q140),('PTRM input'!$P$386*(1+rvanilla10)^0.5)/A2stdlife))</f>
        <v>0</v>
      </c>
      <c r="S140" s="433">
        <f ca="1">IF(A2stdlife="n/a","n/a",IF(S$3&gt;(A2stdlife+$E140),('PTRM input'!$P$386*(1+rvanilla10)^0.5)-SUM($P140:R140),('PTRM input'!$P$386*(1+rvanilla10)^0.5)/A2stdlife))</f>
        <v>0</v>
      </c>
      <c r="T140" s="433">
        <f ca="1">IF(A2stdlife="n/a","n/a",IF(T$3&gt;(A2stdlife+$E140),('PTRM input'!$P$386*(1+rvanilla10)^0.5)-SUM($P140:S140),('PTRM input'!$P$386*(1+rvanilla10)^0.5)/A2stdlife))</f>
        <v>0</v>
      </c>
      <c r="U140" s="433">
        <f ca="1">IF(A2stdlife="n/a","n/a",IF(U$3&gt;(A2stdlife+$E140),('PTRM input'!$P$386*(1+rvanilla10)^0.5)-SUM($P140:T140),('PTRM input'!$P$386*(1+rvanilla10)^0.5)/A2stdlife))</f>
        <v>0</v>
      </c>
      <c r="V140" s="433">
        <f ca="1">IF(A2stdlife="n/a","n/a",IF(V$3&gt;(A2stdlife+$E140),('PTRM input'!$P$386*(1+rvanilla10)^0.5)-SUM($P140:U140),('PTRM input'!$P$386*(1+rvanilla10)^0.5)/A2stdlife))</f>
        <v>0</v>
      </c>
      <c r="W140" s="433">
        <f ca="1">IF(A2stdlife="n/a","n/a",IF(W$3&gt;(A2stdlife+$E140),('PTRM input'!$P$386*(1+rvanilla10)^0.5)-SUM($P140:V140),('PTRM input'!$P$386*(1+rvanilla10)^0.5)/A2stdlife))</f>
        <v>0</v>
      </c>
      <c r="X140" s="433">
        <f ca="1">IF(A2stdlife="n/a","n/a",IF(X$3&gt;(A2stdlife+$E140),('PTRM input'!$P$386*(1+rvanilla10)^0.5)-SUM($P140:W140),('PTRM input'!$P$386*(1+rvanilla10)^0.5)/A2stdlife))</f>
        <v>0</v>
      </c>
      <c r="Y140" s="433">
        <f ca="1">IF(A2stdlife="n/a","n/a",IF(Y$3&gt;(A2stdlife+$E140),('PTRM input'!$P$386*(1+rvanilla10)^0.5)-SUM($P140:X140),('PTRM input'!$P$386*(1+rvanilla10)^0.5)/A2stdlife))</f>
        <v>0</v>
      </c>
      <c r="Z140" s="433">
        <f ca="1">IF(A2stdlife="n/a","n/a",IF(Z$3&gt;(A2stdlife+$E140),('PTRM input'!$P$386*(1+rvanilla10)^0.5)-SUM($P140:Y140),('PTRM input'!$P$386*(1+rvanilla10)^0.5)/A2stdlife))</f>
        <v>0</v>
      </c>
      <c r="AA140" s="433">
        <f ca="1">IF(A2stdlife="n/a","n/a",IF(AA$3&gt;(A2stdlife+$E140),('PTRM input'!$P$386*(1+rvanilla10)^0.5)-SUM($P140:Z140),('PTRM input'!$P$386*(1+rvanilla10)^0.5)/A2stdlife))</f>
        <v>0</v>
      </c>
      <c r="AB140" s="433">
        <f ca="1">IF(A2stdlife="n/a","n/a",IF(AB$3&gt;(A2stdlife+$E140),('PTRM input'!$P$386*(1+rvanilla10)^0.5)-SUM($P140:AA140),('PTRM input'!$P$386*(1+rvanilla10)^0.5)/A2stdlife))</f>
        <v>0</v>
      </c>
      <c r="AC140" s="433">
        <f ca="1">IF(A2stdlife="n/a","n/a",IF(AC$3&gt;(A2stdlife+$E140),('PTRM input'!$P$386*(1+rvanilla10)^0.5)-SUM($P140:AB140),('PTRM input'!$P$386*(1+rvanilla10)^0.5)/A2stdlife))</f>
        <v>0</v>
      </c>
      <c r="AD140" s="433">
        <f ca="1">IF(A2stdlife="n/a","n/a",IF(AD$3&gt;(A2stdlife+$E140),('PTRM input'!$P$386*(1+rvanilla10)^0.5)-SUM($P140:AC140),('PTRM input'!$P$386*(1+rvanilla10)^0.5)/A2stdlife))</f>
        <v>0</v>
      </c>
      <c r="AE140" s="433">
        <f ca="1">IF(A2stdlife="n/a","n/a",IF(AE$3&gt;(A2stdlife+$E140),('PTRM input'!$P$386*(1+rvanilla10)^0.5)-SUM($P140:AD140),('PTRM input'!$P$386*(1+rvanilla10)^0.5)/A2stdlife))</f>
        <v>0</v>
      </c>
      <c r="AF140" s="433">
        <f ca="1">IF(A2stdlife="n/a","n/a",IF(AF$3&gt;(A2stdlife+$E140),('PTRM input'!$P$386*(1+rvanilla10)^0.5)-SUM($P140:AE140),('PTRM input'!$P$386*(1+rvanilla10)^0.5)/A2stdlife))</f>
        <v>0</v>
      </c>
      <c r="AG140" s="433">
        <f ca="1">IF(A2stdlife="n/a","n/a",IF(AG$3&gt;(A2stdlife+$E140),('PTRM input'!$P$386*(1+rvanilla10)^0.5)-SUM($P140:AF140),('PTRM input'!$P$386*(1+rvanilla10)^0.5)/A2stdlife))</f>
        <v>0</v>
      </c>
      <c r="AH140" s="433">
        <f ca="1">IF(A2stdlife="n/a","n/a",IF(AH$3&gt;(A2stdlife+$E140),('PTRM input'!$P$386*(1+rvanilla10)^0.5)-SUM($P140:AG140),('PTRM input'!$P$386*(1+rvanilla10)^0.5)/A2stdlife))</f>
        <v>0</v>
      </c>
      <c r="AI140" s="433">
        <f ca="1">IF(A2stdlife="n/a","n/a",IF(AI$3&gt;(A2stdlife+$E140),('PTRM input'!$P$386*(1+rvanilla10)^0.5)-SUM($P140:AH140),('PTRM input'!$P$386*(1+rvanilla10)^0.5)/A2stdlife))</f>
        <v>0</v>
      </c>
      <c r="AJ140" s="433">
        <f ca="1">IF(A2stdlife="n/a","n/a",IF(AJ$3&gt;(A2stdlife+$E140),('PTRM input'!$P$386*(1+rvanilla10)^0.5)-SUM($P140:AI140),('PTRM input'!$P$386*(1+rvanilla10)^0.5)/A2stdlife))</f>
        <v>0</v>
      </c>
      <c r="AK140" s="433">
        <f ca="1">IF(A2stdlife="n/a","n/a",IF(AK$3&gt;(A2stdlife+$E140),('PTRM input'!$P$386*(1+rvanilla10)^0.5)-SUM($P140:AJ140),('PTRM input'!$P$386*(1+rvanilla10)^0.5)/A2stdlife))</f>
        <v>0</v>
      </c>
      <c r="AL140" s="433">
        <f ca="1">IF(A2stdlife="n/a","n/a",IF(AL$3&gt;(A2stdlife+$E140),('PTRM input'!$P$386*(1+rvanilla10)^0.5)-SUM($P140:AK140),('PTRM input'!$P$386*(1+rvanilla10)^0.5)/A2stdlife))</f>
        <v>0</v>
      </c>
      <c r="AM140" s="433">
        <f ca="1">IF(A2stdlife="n/a","n/a",IF(AM$3&gt;(A2stdlife+$E140),('PTRM input'!$P$386*(1+rvanilla10)^0.5)-SUM($P140:AL140),('PTRM input'!$P$386*(1+rvanilla10)^0.5)/A2stdlife))</f>
        <v>0</v>
      </c>
      <c r="AN140" s="433">
        <f ca="1">IF(A2stdlife="n/a","n/a",IF(AN$3&gt;(A2stdlife+$E140),('PTRM input'!$P$386*(1+rvanilla10)^0.5)-SUM($P140:AM140),('PTRM input'!$P$386*(1+rvanilla10)^0.5)/A2stdlife))</f>
        <v>0</v>
      </c>
      <c r="AO140" s="433">
        <f ca="1">IF(A2stdlife="n/a","n/a",IF(AO$3&gt;(A2stdlife+$E140),('PTRM input'!$P$386*(1+rvanilla10)^0.5)-SUM($P140:AN140),('PTRM input'!$P$386*(1+rvanilla10)^0.5)/A2stdlife))</f>
        <v>0</v>
      </c>
      <c r="AP140" s="433">
        <f ca="1">IF(A2stdlife="n/a","n/a",IF(AP$3&gt;(A2stdlife+$E140),('PTRM input'!$P$386*(1+rvanilla10)^0.5)-SUM($P140:AO140),('PTRM input'!$P$386*(1+rvanilla10)^0.5)/A2stdlife))</f>
        <v>0</v>
      </c>
      <c r="AQ140" s="433">
        <f ca="1">IF(A2stdlife="n/a","n/a",IF(AQ$3&gt;(A2stdlife+$E140),('PTRM input'!$P$386*(1+rvanilla10)^0.5)-SUM($P140:AP140),('PTRM input'!$P$386*(1+rvanilla10)^0.5)/A2stdlife))</f>
        <v>0</v>
      </c>
      <c r="AR140" s="433">
        <f ca="1">IF(A2stdlife="n/a","n/a",IF(AR$3&gt;(A2stdlife+$E140),('PTRM input'!$P$386*(1+rvanilla10)^0.5)-SUM($P140:AQ140),('PTRM input'!$P$386*(1+rvanilla10)^0.5)/A2stdlife))</f>
        <v>0</v>
      </c>
      <c r="AS140" s="433">
        <f ca="1">IF(A2stdlife="n/a","n/a",IF(AS$3&gt;(A2stdlife+$E140),('PTRM input'!$P$386*(1+rvanilla10)^0.5)-SUM($P140:AR140),('PTRM input'!$P$386*(1+rvanilla10)^0.5)/A2stdlife))</f>
        <v>0</v>
      </c>
      <c r="AT140" s="433">
        <f ca="1">IF(A2stdlife="n/a","n/a",IF(AT$3&gt;(A2stdlife+$E140),('PTRM input'!$P$386*(1+rvanilla10)^0.5)-SUM($P140:AS140),('PTRM input'!$P$386*(1+rvanilla10)^0.5)/A2stdlife))</f>
        <v>0</v>
      </c>
      <c r="AU140" s="433">
        <f ca="1">IF(A2stdlife="n/a","n/a",IF(AU$3&gt;(A2stdlife+$E140),('PTRM input'!$P$386*(1+rvanilla10)^0.5)-SUM($P140:AT140),('PTRM input'!$P$386*(1+rvanilla10)^0.5)/A2stdlife))</f>
        <v>0</v>
      </c>
      <c r="AV140" s="433">
        <f ca="1">IF(A2stdlife="n/a","n/a",IF(AV$3&gt;(A2stdlife+$E140),('PTRM input'!$P$386*(1+rvanilla10)^0.5)-SUM($P140:AU140),('PTRM input'!$P$386*(1+rvanilla10)^0.5)/A2stdlife))</f>
        <v>0</v>
      </c>
      <c r="AW140" s="433">
        <f ca="1">IF(A2stdlife="n/a","n/a",IF(AW$3&gt;(A2stdlife+$E140),('PTRM input'!$P$386*(1+rvanilla10)^0.5)-SUM($P140:AV140),('PTRM input'!$P$386*(1+rvanilla10)^0.5)/A2stdlife))</f>
        <v>0</v>
      </c>
      <c r="AX140" s="433">
        <f ca="1">IF(A2stdlife="n/a","n/a",IF(AX$3&gt;(A2stdlife+$E140),('PTRM input'!$P$386*(1+rvanilla10)^0.5)-SUM($P140:AW140),('PTRM input'!$P$386*(1+rvanilla10)^0.5)/A2stdlife))</f>
        <v>0</v>
      </c>
      <c r="AY140" s="433">
        <f ca="1">IF(A2stdlife="n/a","n/a",IF(AY$3&gt;(A2stdlife+$E140),('PTRM input'!$P$386*(1+rvanilla10)^0.5)-SUM($P140:AX140),('PTRM input'!$P$386*(1+rvanilla10)^0.5)/A2stdlife))</f>
        <v>0</v>
      </c>
      <c r="AZ140" s="433">
        <f ca="1">IF(A2stdlife="n/a","n/a",IF(AZ$3&gt;(A2stdlife+$E140),('PTRM input'!$P$386*(1+rvanilla10)^0.5)-SUM($P140:AY140),('PTRM input'!$P$386*(1+rvanilla10)^0.5)/A2stdlife))</f>
        <v>0</v>
      </c>
      <c r="BA140" s="433">
        <f ca="1">IF(A2stdlife="n/a","n/a",IF(BA$3&gt;(A2stdlife+$E140),('PTRM input'!$P$386*(1+rvanilla10)^0.5)-SUM($P140:AZ140),('PTRM input'!$P$386*(1+rvanilla10)^0.5)/A2stdlife))</f>
        <v>0</v>
      </c>
      <c r="BB140" s="433">
        <f ca="1">IF(A2stdlife="n/a","n/a",IF(BB$3&gt;(A2stdlife+$E140),('PTRM input'!$P$386*(1+rvanilla10)^0.5)-SUM($P140:BA140),('PTRM input'!$P$386*(1+rvanilla10)^0.5)/A2stdlife))</f>
        <v>0</v>
      </c>
      <c r="BC140" s="433">
        <f ca="1">IF(A2stdlife="n/a","n/a",IF(BC$3&gt;(A2stdlife+$E140),('PTRM input'!$P$386*(1+rvanilla10)^0.5)-SUM($P140:BB140),('PTRM input'!$P$386*(1+rvanilla10)^0.5)/A2stdlife))</f>
        <v>0</v>
      </c>
      <c r="BD140" s="433">
        <f ca="1">IF(A2stdlife="n/a","n/a",IF(BD$3&gt;(A2stdlife+$E140),('PTRM input'!$P$386*(1+rvanilla10)^0.5)-SUM($P140:BC140),('PTRM input'!$P$386*(1+rvanilla10)^0.5)/A2stdlife))</f>
        <v>0</v>
      </c>
      <c r="BE140" s="433">
        <f ca="1">IF(A2stdlife="n/a","n/a",IF(BE$3&gt;(A2stdlife+$E140),('PTRM input'!$P$386*(1+rvanilla10)^0.5)-SUM($P140:BD140),('PTRM input'!$P$386*(1+rvanilla10)^0.5)/A2stdlife))</f>
        <v>0</v>
      </c>
      <c r="BF140" s="433">
        <f ca="1">IF(A2stdlife="n/a","n/a",IF(BF$3&gt;(A2stdlife+$E140),('PTRM input'!$P$386*(1+rvanilla10)^0.5)-SUM($P140:BE140),('PTRM input'!$P$386*(1+rvanilla10)^0.5)/A2stdlife))</f>
        <v>0</v>
      </c>
      <c r="BG140" s="433">
        <f ca="1">IF(A2stdlife="n/a","n/a",IF(BG$3&gt;(A2stdlife+$E140),('PTRM input'!$P$386*(1+rvanilla10)^0.5)-SUM($P140:BF140),('PTRM input'!$P$386*(1+rvanilla10)^0.5)/A2stdlife))</f>
        <v>0</v>
      </c>
      <c r="BH140" s="433">
        <f ca="1">IF(A2stdlife="n/a","n/a",IF(BH$3&gt;(A2stdlife+$E140),('PTRM input'!$P$386*(1+rvanilla10)^0.5)-SUM($P140:BG140),('PTRM input'!$P$386*(1+rvanilla10)^0.5)/A2stdlife))</f>
        <v>0</v>
      </c>
      <c r="BI140" s="433">
        <f ca="1">IF(A2stdlife="n/a","n/a",IF(BI$3&gt;(A2stdlife+$E140),('PTRM input'!$P$386*(1+rvanilla10)^0.5)-SUM($P140:BH140),('PTRM input'!$P$386*(1+rvanilla10)^0.5)/A2stdlife))</f>
        <v>0</v>
      </c>
      <c r="BJ140" s="116"/>
      <c r="BK140" s="116"/>
      <c r="BL140" s="116"/>
      <c r="BM140" s="116"/>
    </row>
    <row r="141" spans="1:65" hidden="1" outlineLevel="1" collapsed="1">
      <c r="A141" s="116"/>
      <c r="B141" s="9"/>
      <c r="C141" s="19" t="str">
        <f>Asset2</f>
        <v>Compressors</v>
      </c>
      <c r="D141" s="9"/>
      <c r="E141" s="9"/>
      <c r="F141" s="260"/>
      <c r="G141" s="261">
        <f>SUM(G129:G140)</f>
        <v>1.1039145590250623</v>
      </c>
      <c r="H141" s="261">
        <f t="shared" ref="H141:K141" ca="1" si="61">SUM(H129:H140)</f>
        <v>1.1152365967534701</v>
      </c>
      <c r="I141" s="261">
        <f t="shared" ca="1" si="61"/>
        <v>1.1322577815805452</v>
      </c>
      <c r="J141" s="261">
        <f t="shared" ca="1" si="61"/>
        <v>1.1436451968489221</v>
      </c>
      <c r="K141" s="261">
        <f t="shared" ca="1" si="61"/>
        <v>1.1550892570648139</v>
      </c>
      <c r="L141" s="261">
        <f t="shared" ref="L141:BI141" ca="1" si="62">SUM(L129:L140)</f>
        <v>1.1665714391406523</v>
      </c>
      <c r="M141" s="261">
        <f t="shared" ca="1" si="62"/>
        <v>1.1665714391406523</v>
      </c>
      <c r="N141" s="261">
        <f t="shared" ca="1" si="62"/>
        <v>1.1665714391406523</v>
      </c>
      <c r="O141" s="261">
        <f t="shared" ca="1" si="62"/>
        <v>1.1665714391406523</v>
      </c>
      <c r="P141" s="261">
        <f t="shared" ca="1" si="62"/>
        <v>1.1665714391406523</v>
      </c>
      <c r="Q141" s="261">
        <f t="shared" ca="1" si="62"/>
        <v>1.1665714391406523</v>
      </c>
      <c r="R141" s="261">
        <f t="shared" ca="1" si="62"/>
        <v>1.1665714391406523</v>
      </c>
      <c r="S141" s="261">
        <f t="shared" ca="1" si="62"/>
        <v>1.1665714391406523</v>
      </c>
      <c r="T141" s="261">
        <f t="shared" ca="1" si="62"/>
        <v>1.1665714391406523</v>
      </c>
      <c r="U141" s="261">
        <f t="shared" ca="1" si="62"/>
        <v>1.1665714391406523</v>
      </c>
      <c r="V141" s="261">
        <f t="shared" ca="1" si="62"/>
        <v>1.1665714391406523</v>
      </c>
      <c r="W141" s="261">
        <f t="shared" ca="1" si="62"/>
        <v>1.1665714391406523</v>
      </c>
      <c r="X141" s="261">
        <f t="shared" ca="1" si="62"/>
        <v>1.1665714391406523</v>
      </c>
      <c r="Y141" s="261">
        <f t="shared" ca="1" si="62"/>
        <v>1.1665714391406523</v>
      </c>
      <c r="Z141" s="261">
        <f t="shared" ca="1" si="62"/>
        <v>1.1665714391406523</v>
      </c>
      <c r="AA141" s="261">
        <f t="shared" ca="1" si="62"/>
        <v>0.9033346305730745</v>
      </c>
      <c r="AB141" s="261">
        <f t="shared" ca="1" si="62"/>
        <v>5.9957054251585214E-2</v>
      </c>
      <c r="AC141" s="261">
        <f t="shared" ca="1" si="62"/>
        <v>4.7276011624161167E-2</v>
      </c>
      <c r="AD141" s="261">
        <f t="shared" ca="1" si="62"/>
        <v>3.159824192528813E-2</v>
      </c>
      <c r="AE141" s="261">
        <f t="shared" ca="1" si="62"/>
        <v>2.0197319239073981E-2</v>
      </c>
      <c r="AF141" s="261">
        <f t="shared" ca="1" si="62"/>
        <v>8.7441685762205401E-3</v>
      </c>
      <c r="AG141" s="261">
        <f t="shared" ca="1" si="62"/>
        <v>0</v>
      </c>
      <c r="AH141" s="261">
        <f t="shared" ca="1" si="62"/>
        <v>0</v>
      </c>
      <c r="AI141" s="261">
        <f t="shared" ca="1" si="62"/>
        <v>0</v>
      </c>
      <c r="AJ141" s="261">
        <f t="shared" ca="1" si="62"/>
        <v>0</v>
      </c>
      <c r="AK141" s="261">
        <f t="shared" ca="1" si="62"/>
        <v>0</v>
      </c>
      <c r="AL141" s="261">
        <f t="shared" ca="1" si="62"/>
        <v>0</v>
      </c>
      <c r="AM141" s="261">
        <f t="shared" ca="1" si="62"/>
        <v>0</v>
      </c>
      <c r="AN141" s="261">
        <f t="shared" ca="1" si="62"/>
        <v>0</v>
      </c>
      <c r="AO141" s="261">
        <f t="shared" ca="1" si="62"/>
        <v>0</v>
      </c>
      <c r="AP141" s="261">
        <f t="shared" ca="1" si="62"/>
        <v>0</v>
      </c>
      <c r="AQ141" s="261">
        <f t="shared" ca="1" si="62"/>
        <v>0</v>
      </c>
      <c r="AR141" s="261">
        <f t="shared" ca="1" si="62"/>
        <v>0</v>
      </c>
      <c r="AS141" s="261">
        <f t="shared" ca="1" si="62"/>
        <v>0</v>
      </c>
      <c r="AT141" s="261">
        <f t="shared" ca="1" si="62"/>
        <v>0</v>
      </c>
      <c r="AU141" s="261">
        <f t="shared" ca="1" si="62"/>
        <v>0</v>
      </c>
      <c r="AV141" s="261">
        <f t="shared" ca="1" si="62"/>
        <v>0</v>
      </c>
      <c r="AW141" s="261">
        <f t="shared" ca="1" si="62"/>
        <v>0</v>
      </c>
      <c r="AX141" s="261">
        <f t="shared" ca="1" si="62"/>
        <v>0</v>
      </c>
      <c r="AY141" s="261">
        <f t="shared" ca="1" si="62"/>
        <v>0</v>
      </c>
      <c r="AZ141" s="261">
        <f t="shared" ca="1" si="62"/>
        <v>0</v>
      </c>
      <c r="BA141" s="261">
        <f t="shared" ca="1" si="62"/>
        <v>0</v>
      </c>
      <c r="BB141" s="261">
        <f t="shared" ca="1" si="62"/>
        <v>0</v>
      </c>
      <c r="BC141" s="261">
        <f t="shared" ca="1" si="62"/>
        <v>0</v>
      </c>
      <c r="BD141" s="261">
        <f t="shared" ca="1" si="62"/>
        <v>0</v>
      </c>
      <c r="BE141" s="261">
        <f t="shared" ca="1" si="62"/>
        <v>0</v>
      </c>
      <c r="BF141" s="261">
        <f t="shared" ca="1" si="62"/>
        <v>0</v>
      </c>
      <c r="BG141" s="261">
        <f t="shared" ca="1" si="62"/>
        <v>0</v>
      </c>
      <c r="BH141" s="261">
        <f t="shared" ca="1" si="62"/>
        <v>0</v>
      </c>
      <c r="BI141" s="261">
        <f t="shared" ca="1" si="62"/>
        <v>0</v>
      </c>
      <c r="BJ141" s="116"/>
      <c r="BK141" s="116"/>
      <c r="BL141" s="116"/>
      <c r="BM141" s="116"/>
    </row>
    <row r="142" spans="1:65" hidden="1" outlineLevel="2">
      <c r="A142" s="116"/>
      <c r="B142" s="106" t="str">
        <f>C154</f>
        <v>Regulators and meters</v>
      </c>
      <c r="C142" s="614"/>
      <c r="D142" s="615" t="s">
        <v>236</v>
      </c>
      <c r="E142" s="614"/>
      <c r="F142" s="616"/>
      <c r="G142" s="617">
        <f>IF(('PTRM input'!$E$515='PTRM input'!$G$514),IF(G$3&gt;A3remlife,A3acvalue-SUM(F142:$F142),IF(A3remlife="N/A","n/a",A3acvalue/A3remlife)),'PTRM input'!G$522)</f>
        <v>0.28884660434782683</v>
      </c>
      <c r="H142" s="617">
        <f>IF(('PTRM input'!$E$515='PTRM input'!$G$514),IF(H$3&gt;A3remlife,A3acvalue-SUM($F142:G142),IF(A3remlife="N/A","n/a",A3acvalue/A3remlife)),'PTRM input'!H$522)</f>
        <v>0.28884660434782683</v>
      </c>
      <c r="I142" s="617">
        <f>IF(('PTRM input'!$E$515='PTRM input'!$G$514),IF(I$3&gt;A3remlife,A3acvalue-SUM($F142:H142),IF(A3remlife="N/A","n/a",A3acvalue/A3remlife)),'PTRM input'!I$522)</f>
        <v>0.28884660434782683</v>
      </c>
      <c r="J142" s="617">
        <f>IF(('PTRM input'!$E$515='PTRM input'!$G$514),IF(J$3&gt;A3remlife,A3acvalue-SUM($F142:I142),IF(A3remlife="N/A","n/a",A3acvalue/A3remlife)),'PTRM input'!J$522)</f>
        <v>0.28884660434782683</v>
      </c>
      <c r="K142" s="617">
        <f>IF(('PTRM input'!$E$515='PTRM input'!$G$514),IF(K$3&gt;A3remlife,A3acvalue-SUM($F142:J142),IF(A3remlife="N/A","n/a",A3acvalue/A3remlife)),'PTRM input'!K$522)</f>
        <v>0.28884660434782683</v>
      </c>
      <c r="L142" s="617">
        <f>IF(('PTRM input'!$E$515='PTRM input'!$G$514),IF(L$3&gt;A3remlife,A3acvalue-SUM($F142:K142),IF(A3remlife="N/A","n/a",A3acvalue/A3remlife)),'PTRM input'!L$522)</f>
        <v>0.28884660434782683</v>
      </c>
      <c r="M142" s="617">
        <f>IF(('PTRM input'!$E$515='PTRM input'!$G$514),IF(M$3&gt;A3remlife,A3acvalue-SUM($F142:L142),IF(A3remlife="N/A","n/a",A3acvalue/A3remlife)),'PTRM input'!M$522)</f>
        <v>0.28884660434782683</v>
      </c>
      <c r="N142" s="617">
        <f>IF(('PTRM input'!$E$515='PTRM input'!$G$514),IF(N$3&gt;A3remlife,A3acvalue-SUM($F142:M142),IF(A3remlife="N/A","n/a",A3acvalue/A3remlife)),'PTRM input'!N$522)</f>
        <v>0.28884660434782683</v>
      </c>
      <c r="O142" s="617">
        <f>IF(('PTRM input'!$E$515='PTRM input'!$G$514),IF(O$3&gt;A3remlife,A3acvalue-SUM($F142:N142),IF(A3remlife="N/A","n/a",A3acvalue/A3remlife)),'PTRM input'!O$522)</f>
        <v>0.28884660434782683</v>
      </c>
      <c r="P142" s="617">
        <f>IF(('PTRM input'!$E$515='PTRM input'!$G$514),IF(P$3&gt;A3remlife,A3acvalue-SUM($F142:O142),IF(A3remlife="N/A","n/a",A3acvalue/A3remlife)),'PTRM input'!P$522)</f>
        <v>0.28884660434782683</v>
      </c>
      <c r="Q142" s="617">
        <f>IF(('PTRM input'!$E$515='PTRM input'!$G$514),IF(Q$3&gt;A3remlife,A3acvalue-SUM($F142:P142),IF(A3remlife="N/A","n/a",A3acvalue/A3remlife)),'PTRM input'!Q$522)</f>
        <v>0.28884660434782683</v>
      </c>
      <c r="R142" s="617">
        <f>IF(('PTRM input'!$E$515='PTRM input'!$G$514),IF(R$3&gt;A3remlife,A3acvalue-SUM($F142:Q142),IF(A3remlife="N/A","n/a",A3acvalue/A3remlife)),'PTRM input'!R$522)</f>
        <v>0.28884660434782683</v>
      </c>
      <c r="S142" s="617">
        <f>IF(('PTRM input'!$E$515='PTRM input'!$G$514),IF(S$3&gt;A3remlife,A3acvalue-SUM($F142:R142),IF(A3remlife="N/A","n/a",A3acvalue/A3remlife)),'PTRM input'!S$522)</f>
        <v>0.28884660434782683</v>
      </c>
      <c r="T142" s="617">
        <f>IF(('PTRM input'!$E$515='PTRM input'!$G$514),IF(T$3&gt;A3remlife,A3acvalue-SUM($F142:S142),IF(A3remlife="N/A","n/a",A3acvalue/A3remlife)),'PTRM input'!T$522)</f>
        <v>0.28884660434782683</v>
      </c>
      <c r="U142" s="617">
        <f>IF(('PTRM input'!$E$515='PTRM input'!$G$514),IF(U$3&gt;A3remlife,A3acvalue-SUM($F142:T142),IF(A3remlife="N/A","n/a",A3acvalue/A3remlife)),'PTRM input'!U$522)</f>
        <v>0.2600098701009772</v>
      </c>
      <c r="V142" s="617">
        <f>IF(('PTRM input'!$E$515='PTRM input'!$G$514),IF(V$3&gt;A3remlife,A3acvalue-SUM($F142:U142),IF(A3remlife="N/A","n/a",A3acvalue/A3remlife)),'PTRM input'!V$522)</f>
        <v>0</v>
      </c>
      <c r="W142" s="617">
        <f>IF(('PTRM input'!$E$515='PTRM input'!$G$514),IF(W$3&gt;A3remlife,A3acvalue-SUM($F142:V142),IF(A3remlife="N/A","n/a",A3acvalue/A3remlife)),'PTRM input'!W$522)</f>
        <v>0</v>
      </c>
      <c r="X142" s="617">
        <f>IF(('PTRM input'!$E$515='PTRM input'!$G$514),IF(X$3&gt;A3remlife,A3acvalue-SUM($F142:W142),IF(A3remlife="N/A","n/a",A3acvalue/A3remlife)),'PTRM input'!X$522)</f>
        <v>0</v>
      </c>
      <c r="Y142" s="617">
        <f>IF(('PTRM input'!$E$515='PTRM input'!$G$514),IF(Y$3&gt;A3remlife,A3acvalue-SUM($F142:X142),IF(A3remlife="N/A","n/a",A3acvalue/A3remlife)),'PTRM input'!Y$522)</f>
        <v>0</v>
      </c>
      <c r="Z142" s="617">
        <f>IF(('PTRM input'!$E$515='PTRM input'!$G$514),IF(Z$3&gt;A3remlife,A3acvalue-SUM($F142:Y142),IF(A3remlife="N/A","n/a",A3acvalue/A3remlife)),'PTRM input'!Z$522)</f>
        <v>0</v>
      </c>
      <c r="AA142" s="617">
        <f>IF(('PTRM input'!$E$515='PTRM input'!$G$514),IF(AA$3&gt;A3remlife,A3acvalue-SUM($F142:Z142),IF(A3remlife="N/A","n/a",A3acvalue/A3remlife)),'PTRM input'!AA$522)</f>
        <v>0</v>
      </c>
      <c r="AB142" s="617">
        <f>IF(('PTRM input'!$E$515='PTRM input'!$G$514),IF(AB$3&gt;A3remlife,A3acvalue-SUM($F142:AA142),IF(A3remlife="N/A","n/a",A3acvalue/A3remlife)),'PTRM input'!AB$522)</f>
        <v>0</v>
      </c>
      <c r="AC142" s="617">
        <f>IF(('PTRM input'!$E$515='PTRM input'!$G$514),IF(AC$3&gt;A3remlife,A3acvalue-SUM($F142:AB142),IF(A3remlife="N/A","n/a",A3acvalue/A3remlife)),'PTRM input'!AC$522)</f>
        <v>0</v>
      </c>
      <c r="AD142" s="617">
        <f>IF(('PTRM input'!$E$515='PTRM input'!$G$514),IF(AD$3&gt;A3remlife,A3acvalue-SUM($F142:AC142),IF(A3remlife="N/A","n/a",A3acvalue/A3remlife)),'PTRM input'!AD$522)</f>
        <v>0</v>
      </c>
      <c r="AE142" s="617">
        <f>IF(('PTRM input'!$E$515='PTRM input'!$G$514),IF(AE$3&gt;A3remlife,A3acvalue-SUM($F142:AD142),IF(A3remlife="N/A","n/a",A3acvalue/A3remlife)),'PTRM input'!AE$522)</f>
        <v>0</v>
      </c>
      <c r="AF142" s="617">
        <f>IF(('PTRM input'!$E$515='PTRM input'!$G$514),IF(AF$3&gt;A3remlife,A3acvalue-SUM($F142:AE142),IF(A3remlife="N/A","n/a",A3acvalue/A3remlife)),'PTRM input'!AF$522)</f>
        <v>0</v>
      </c>
      <c r="AG142" s="617">
        <f>IF(('PTRM input'!$E$515='PTRM input'!$G$514),IF(AG$3&gt;A3remlife,A3acvalue-SUM($F142:AF142),IF(A3remlife="N/A","n/a",A3acvalue/A3remlife)),'PTRM input'!AG$522)</f>
        <v>0</v>
      </c>
      <c r="AH142" s="617">
        <f>IF(('PTRM input'!$E$515='PTRM input'!$G$514),IF(AH$3&gt;A3remlife,A3acvalue-SUM($F142:AG142),IF(A3remlife="N/A","n/a",A3acvalue/A3remlife)),'PTRM input'!AH$522)</f>
        <v>0</v>
      </c>
      <c r="AI142" s="617">
        <f>IF(('PTRM input'!$E$515='PTRM input'!$G$514),IF(AI$3&gt;A3remlife,A3acvalue-SUM($F142:AH142),IF(A3remlife="N/A","n/a",A3acvalue/A3remlife)),'PTRM input'!AI$522)</f>
        <v>0</v>
      </c>
      <c r="AJ142" s="617">
        <f>IF(('PTRM input'!$E$515='PTRM input'!$G$514),IF(AJ$3&gt;A3remlife,A3acvalue-SUM($F142:AI142),IF(A3remlife="N/A","n/a",A3acvalue/A3remlife)),'PTRM input'!AJ$522)</f>
        <v>0</v>
      </c>
      <c r="AK142" s="617">
        <f>IF(('PTRM input'!$E$515='PTRM input'!$G$514),IF(AK$3&gt;A3remlife,A3acvalue-SUM($F142:AJ142),IF(A3remlife="N/A","n/a",A3acvalue/A3remlife)),'PTRM input'!AK$522)</f>
        <v>0</v>
      </c>
      <c r="AL142" s="617">
        <f>IF(('PTRM input'!$E$515='PTRM input'!$G$514),IF(AL$3&gt;A3remlife,A3acvalue-SUM($F142:AK142),IF(A3remlife="N/A","n/a",A3acvalue/A3remlife)),'PTRM input'!AL$522)</f>
        <v>0</v>
      </c>
      <c r="AM142" s="617">
        <f>IF(('PTRM input'!$E$515='PTRM input'!$G$514),IF(AM$3&gt;A3remlife,A3acvalue-SUM($F142:AL142),IF(A3remlife="N/A","n/a",A3acvalue/A3remlife)),'PTRM input'!AM$522)</f>
        <v>0</v>
      </c>
      <c r="AN142" s="617">
        <f>IF(('PTRM input'!$E$515='PTRM input'!$G$514),IF(AN$3&gt;A3remlife,A3acvalue-SUM($F142:AM142),IF(A3remlife="N/A","n/a",A3acvalue/A3remlife)),'PTRM input'!AN$522)</f>
        <v>0</v>
      </c>
      <c r="AO142" s="617">
        <f>IF(('PTRM input'!$E$515='PTRM input'!$G$514),IF(AO$3&gt;A3remlife,A3acvalue-SUM($F142:AN142),IF(A3remlife="N/A","n/a",A3acvalue/A3remlife)),'PTRM input'!AO$522)</f>
        <v>0</v>
      </c>
      <c r="AP142" s="617">
        <f>IF(('PTRM input'!$E$515='PTRM input'!$G$514),IF(AP$3&gt;A3remlife,A3acvalue-SUM($F142:AO142),IF(A3remlife="N/A","n/a",A3acvalue/A3remlife)),'PTRM input'!AP$522)</f>
        <v>0</v>
      </c>
      <c r="AQ142" s="617">
        <f>IF(('PTRM input'!$E$515='PTRM input'!$G$514),IF(AQ$3&gt;A3remlife,A3acvalue-SUM($F142:AP142),IF(A3remlife="N/A","n/a",A3acvalue/A3remlife)),'PTRM input'!AQ$522)</f>
        <v>0</v>
      </c>
      <c r="AR142" s="617">
        <f>IF(('PTRM input'!$E$515='PTRM input'!$G$514),IF(AR$3&gt;A3remlife,A3acvalue-SUM($F142:AQ142),IF(A3remlife="N/A","n/a",A3acvalue/A3remlife)),'PTRM input'!AR$522)</f>
        <v>0</v>
      </c>
      <c r="AS142" s="617">
        <f>IF(('PTRM input'!$E$515='PTRM input'!$G$514),IF(AS$3&gt;A3remlife,A3acvalue-SUM($F142:AR142),IF(A3remlife="N/A","n/a",A3acvalue/A3remlife)),'PTRM input'!AS$522)</f>
        <v>0</v>
      </c>
      <c r="AT142" s="617">
        <f>IF(('PTRM input'!$E$515='PTRM input'!$G$514),IF(AT$3&gt;A3remlife,A3acvalue-SUM($F142:AS142),IF(A3remlife="N/A","n/a",A3acvalue/A3remlife)),'PTRM input'!AT$522)</f>
        <v>0</v>
      </c>
      <c r="AU142" s="617">
        <f>IF(('PTRM input'!$E$515='PTRM input'!$G$514),IF(AU$3&gt;A3remlife,A3acvalue-SUM($F142:AT142),IF(A3remlife="N/A","n/a",A3acvalue/A3remlife)),'PTRM input'!AU$522)</f>
        <v>0</v>
      </c>
      <c r="AV142" s="617">
        <f>IF(('PTRM input'!$E$515='PTRM input'!$G$514),IF(AV$3&gt;A3remlife,A3acvalue-SUM($F142:AU142),IF(A3remlife="N/A","n/a",A3acvalue/A3remlife)),'PTRM input'!AV$522)</f>
        <v>0</v>
      </c>
      <c r="AW142" s="617">
        <f>IF(('PTRM input'!$E$515='PTRM input'!$G$514),IF(AW$3&gt;A3remlife,A3acvalue-SUM($F142:AV142),IF(A3remlife="N/A","n/a",A3acvalue/A3remlife)),'PTRM input'!AW$522)</f>
        <v>0</v>
      </c>
      <c r="AX142" s="617">
        <f>IF(('PTRM input'!$E$515='PTRM input'!$G$514),IF(AX$3&gt;A3remlife,A3acvalue-SUM($F142:AW142),IF(A3remlife="N/A","n/a",A3acvalue/A3remlife)),'PTRM input'!AX$522)</f>
        <v>0</v>
      </c>
      <c r="AY142" s="617">
        <f>IF(('PTRM input'!$E$515='PTRM input'!$G$514),IF(AY$3&gt;A3remlife,A3acvalue-SUM($F142:AX142),IF(A3remlife="N/A","n/a",A3acvalue/A3remlife)),'PTRM input'!AY$522)</f>
        <v>0</v>
      </c>
      <c r="AZ142" s="617">
        <f>IF(('PTRM input'!$E$515='PTRM input'!$G$514),IF(AZ$3&gt;A3remlife,A3acvalue-SUM($F142:AY142),IF(A3remlife="N/A","n/a",A3acvalue/A3remlife)),'PTRM input'!AZ$522)</f>
        <v>0</v>
      </c>
      <c r="BA142" s="617">
        <f>IF(('PTRM input'!$E$515='PTRM input'!$G$514),IF(BA$3&gt;A3remlife,A3acvalue-SUM($F142:AZ142),IF(A3remlife="N/A","n/a",A3acvalue/A3remlife)),'PTRM input'!BA$522)</f>
        <v>0</v>
      </c>
      <c r="BB142" s="617">
        <f>IF(('PTRM input'!$E$515='PTRM input'!$G$514),IF(BB$3&gt;A3remlife,A3acvalue-SUM($F142:BA142),IF(A3remlife="N/A","n/a",A3acvalue/A3remlife)),'PTRM input'!BB$522)</f>
        <v>0</v>
      </c>
      <c r="BC142" s="617">
        <f>IF(('PTRM input'!$E$515='PTRM input'!$G$514),IF(BC$3&gt;A3remlife,A3acvalue-SUM($F142:BB142),IF(A3remlife="N/A","n/a",A3acvalue/A3remlife)),'PTRM input'!BC$522)</f>
        <v>0</v>
      </c>
      <c r="BD142" s="617">
        <f>IF(('PTRM input'!$E$515='PTRM input'!$G$514),IF(BD$3&gt;A3remlife,A3acvalue-SUM($F142:BC142),IF(A3remlife="N/A","n/a",A3acvalue/A3remlife)),'PTRM input'!BD$522)</f>
        <v>0</v>
      </c>
      <c r="BE142" s="617">
        <f>IF(('PTRM input'!$E$515='PTRM input'!$G$514),IF(BE$3&gt;A3remlife,A3acvalue-SUM($F142:BD142),IF(A3remlife="N/A","n/a",A3acvalue/A3remlife)),'PTRM input'!BE$522)</f>
        <v>0</v>
      </c>
      <c r="BF142" s="617">
        <f>IF(('PTRM input'!$E$515='PTRM input'!$G$514),IF(BF$3&gt;A3remlife,A3acvalue-SUM($F142:BE142),IF(A3remlife="N/A","n/a",A3acvalue/A3remlife)),'PTRM input'!BF$522)</f>
        <v>0</v>
      </c>
      <c r="BG142" s="617">
        <f>IF(('PTRM input'!$E$515='PTRM input'!$G$514),IF(BG$3&gt;A3remlife,A3acvalue-SUM($F142:BF142),IF(A3remlife="N/A","n/a",A3acvalue/A3remlife)),'PTRM input'!BG$522)</f>
        <v>0</v>
      </c>
      <c r="BH142" s="617">
        <f>IF(('PTRM input'!$E$515='PTRM input'!$G$514),IF(BH$3&gt;A3remlife,A3acvalue-SUM($F142:BG142),IF(A3remlife="N/A","n/a",A3acvalue/A3remlife)),'PTRM input'!BH$522)</f>
        <v>0</v>
      </c>
      <c r="BI142" s="617">
        <f>IF(('PTRM input'!$E$515='PTRM input'!$G$514),IF(BI$3&gt;A3remlife,A3acvalue-SUM($F142:BH142),IF(A3remlife="N/A","n/a",A3acvalue/A3remlife)),'PTRM input'!BI$522)</f>
        <v>0</v>
      </c>
      <c r="BJ142" s="116"/>
      <c r="BK142" s="116"/>
      <c r="BL142" s="116"/>
      <c r="BM142" s="116"/>
    </row>
    <row r="143" spans="1:65" ht="12.75" hidden="1" customHeight="1" outlineLevel="2">
      <c r="A143" s="116"/>
      <c r="B143" s="19"/>
      <c r="C143" s="18"/>
      <c r="D143" s="760" t="s">
        <v>237</v>
      </c>
      <c r="E143" s="86">
        <v>0</v>
      </c>
      <c r="F143" s="259"/>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433"/>
      <c r="AE143" s="433"/>
      <c r="AF143" s="433"/>
      <c r="AG143" s="433"/>
      <c r="AH143" s="433"/>
      <c r="AI143" s="433"/>
      <c r="AJ143" s="433"/>
      <c r="AK143" s="433"/>
      <c r="AL143" s="433"/>
      <c r="AM143" s="433"/>
      <c r="AN143" s="433"/>
      <c r="AO143" s="433"/>
      <c r="AP143" s="433"/>
      <c r="AQ143" s="433"/>
      <c r="AR143" s="433"/>
      <c r="AS143" s="433"/>
      <c r="AT143" s="433"/>
      <c r="AU143" s="433"/>
      <c r="AV143" s="433"/>
      <c r="AW143" s="433"/>
      <c r="AX143" s="433"/>
      <c r="AY143" s="433"/>
      <c r="AZ143" s="433"/>
      <c r="BA143" s="433"/>
      <c r="BB143" s="433"/>
      <c r="BC143" s="433"/>
      <c r="BD143" s="433"/>
      <c r="BE143" s="433"/>
      <c r="BF143" s="433"/>
      <c r="BG143" s="433"/>
      <c r="BH143" s="433"/>
      <c r="BI143" s="433"/>
      <c r="BJ143" s="116"/>
      <c r="BK143" s="116"/>
      <c r="BL143" s="116"/>
      <c r="BM143" s="116"/>
    </row>
    <row r="144" spans="1:65" hidden="1" outlineLevel="2">
      <c r="A144" s="116"/>
      <c r="B144" s="19"/>
      <c r="C144" s="18"/>
      <c r="D144" s="760"/>
      <c r="E144" s="86">
        <v>1</v>
      </c>
      <c r="F144" s="259"/>
      <c r="G144" s="618"/>
      <c r="H144" s="433">
        <f ca="1">IF(A3stdlife="n/a","n/a",IF(H$3&gt;(A3stdlife+$E144),('PTRM input'!$G$387*(1+rvanilla01)^0.5)-SUM(G144:$G144),('PTRM input'!$G$387*(1+rvanilla01)^0.5)/A3stdlife))</f>
        <v>5.9159483773491846E-2</v>
      </c>
      <c r="I144" s="433">
        <f ca="1">IF(A3stdlife="n/a","n/a",IF(I$3&gt;(A3stdlife+$E144),('PTRM input'!$G$387*(1+rvanilla01)^0.5)-SUM($G144:H144),('PTRM input'!$G$387*(1+rvanilla01)^0.5)/A3stdlife))</f>
        <v>5.9159483773491846E-2</v>
      </c>
      <c r="J144" s="433">
        <f ca="1">IF(A3stdlife="n/a","n/a",IF(J$3&gt;(A3stdlife+$E144),('PTRM input'!$G$387*(1+rvanilla01)^0.5)-SUM($G144:I144),('PTRM input'!$G$387*(1+rvanilla01)^0.5)/A3stdlife))</f>
        <v>5.9159483773491846E-2</v>
      </c>
      <c r="K144" s="433">
        <f ca="1">IF(A3stdlife="n/a","n/a",IF(K$3&gt;(A3stdlife+$E144),('PTRM input'!$G$387*(1+rvanilla01)^0.5)-SUM($G144:J144),('PTRM input'!$G$387*(1+rvanilla01)^0.5)/A3stdlife))</f>
        <v>5.9159483773491846E-2</v>
      </c>
      <c r="L144" s="433">
        <f ca="1">IF(A3stdlife="n/a","n/a",IF(L$3&gt;(A3stdlife+$E144),('PTRM input'!$G$387*(1+rvanilla01)^0.5)-SUM($G144:K144),('PTRM input'!$G$387*(1+rvanilla01)^0.5)/A3stdlife))</f>
        <v>5.9159483773491846E-2</v>
      </c>
      <c r="M144" s="433">
        <f ca="1">IF(A3stdlife="n/a","n/a",IF(M$3&gt;(A3stdlife+$E144),('PTRM input'!$G$387*(1+rvanilla01)^0.5)-SUM($G144:L144),('PTRM input'!$G$387*(1+rvanilla01)^0.5)/A3stdlife))</f>
        <v>5.9159483773491846E-2</v>
      </c>
      <c r="N144" s="433">
        <f ca="1">IF(A3stdlife="n/a","n/a",IF(N$3&gt;(A3stdlife+$E144),('PTRM input'!$G$387*(1+rvanilla01)^0.5)-SUM($G144:M144),('PTRM input'!$G$387*(1+rvanilla01)^0.5)/A3stdlife))</f>
        <v>5.9159483773491846E-2</v>
      </c>
      <c r="O144" s="433">
        <f ca="1">IF(A3stdlife="n/a","n/a",IF(O$3&gt;(A3stdlife+$E144),('PTRM input'!$G$387*(1+rvanilla01)^0.5)-SUM($G144:N144),('PTRM input'!$G$387*(1+rvanilla01)^0.5)/A3stdlife))</f>
        <v>5.9159483773491846E-2</v>
      </c>
      <c r="P144" s="433">
        <f ca="1">IF(A3stdlife="n/a","n/a",IF(P$3&gt;(A3stdlife+$E144),('PTRM input'!$G$387*(1+rvanilla01)^0.5)-SUM($G144:O144),('PTRM input'!$G$387*(1+rvanilla01)^0.5)/A3stdlife))</f>
        <v>5.9159483773491846E-2</v>
      </c>
      <c r="Q144" s="433">
        <f ca="1">IF(A3stdlife="n/a","n/a",IF(Q$3&gt;(A3stdlife+$E144),('PTRM input'!$G$387*(1+rvanilla01)^0.5)-SUM($G144:P144),('PTRM input'!$G$387*(1+rvanilla01)^0.5)/A3stdlife))</f>
        <v>5.9159483773491846E-2</v>
      </c>
      <c r="R144" s="433">
        <f ca="1">IF(A3stdlife="n/a","n/a",IF(R$3&gt;(A3stdlife+$E144),('PTRM input'!$G$387*(1+rvanilla01)^0.5)-SUM($G144:Q144),('PTRM input'!$G$387*(1+rvanilla01)^0.5)/A3stdlife))</f>
        <v>5.9159483773491846E-2</v>
      </c>
      <c r="S144" s="433">
        <f ca="1">IF(A3stdlife="n/a","n/a",IF(S$3&gt;(A3stdlife+$E144),('PTRM input'!$G$387*(1+rvanilla01)^0.5)-SUM($G144:R144),('PTRM input'!$G$387*(1+rvanilla01)^0.5)/A3stdlife))</f>
        <v>5.9159483773491846E-2</v>
      </c>
      <c r="T144" s="433">
        <f ca="1">IF(A3stdlife="n/a","n/a",IF(T$3&gt;(A3stdlife+$E144),('PTRM input'!$G$387*(1+rvanilla01)^0.5)-SUM($G144:S144),('PTRM input'!$G$387*(1+rvanilla01)^0.5)/A3stdlife))</f>
        <v>5.9159483773491846E-2</v>
      </c>
      <c r="U144" s="433">
        <f ca="1">IF(A3stdlife="n/a","n/a",IF(U$3&gt;(A3stdlife+$E144),('PTRM input'!$G$387*(1+rvanilla01)^0.5)-SUM($G144:T144),('PTRM input'!$G$387*(1+rvanilla01)^0.5)/A3stdlife))</f>
        <v>5.9159483773491846E-2</v>
      </c>
      <c r="V144" s="433">
        <f ca="1">IF(A3stdlife="n/a","n/a",IF(V$3&gt;(A3stdlife+$E144),('PTRM input'!$G$387*(1+rvanilla01)^0.5)-SUM($G144:U144),('PTRM input'!$G$387*(1+rvanilla01)^0.5)/A3stdlife))</f>
        <v>5.3253351293212514E-2</v>
      </c>
      <c r="W144" s="433">
        <f ca="1">IF(A3stdlife="n/a","n/a",IF(W$3&gt;(A3stdlife+$E144),('PTRM input'!$G$387*(1+rvanilla01)^0.5)-SUM($G144:V144),('PTRM input'!$G$387*(1+rvanilla01)^0.5)/A3stdlife))</f>
        <v>0</v>
      </c>
      <c r="X144" s="433">
        <f ca="1">IF(A3stdlife="n/a","n/a",IF(X$3&gt;(A3stdlife+$E144),('PTRM input'!$G$387*(1+rvanilla01)^0.5)-SUM($G144:W144),('PTRM input'!$G$387*(1+rvanilla01)^0.5)/A3stdlife))</f>
        <v>0</v>
      </c>
      <c r="Y144" s="433">
        <f ca="1">IF(A3stdlife="n/a","n/a",IF(Y$3&gt;(A3stdlife+$E144),('PTRM input'!$G$387*(1+rvanilla01)^0.5)-SUM($G144:X144),('PTRM input'!$G$387*(1+rvanilla01)^0.5)/A3stdlife))</f>
        <v>0</v>
      </c>
      <c r="Z144" s="433">
        <f ca="1">IF(A3stdlife="n/a","n/a",IF(Z$3&gt;(A3stdlife+$E144),('PTRM input'!$G$387*(1+rvanilla01)^0.5)-SUM($G144:Y144),('PTRM input'!$G$387*(1+rvanilla01)^0.5)/A3stdlife))</f>
        <v>0</v>
      </c>
      <c r="AA144" s="433">
        <f ca="1">IF(A3stdlife="n/a","n/a",IF(AA$3&gt;(A3stdlife+$E144),('PTRM input'!$G$387*(1+rvanilla01)^0.5)-SUM($G144:Z144),('PTRM input'!$G$387*(1+rvanilla01)^0.5)/A3stdlife))</f>
        <v>0</v>
      </c>
      <c r="AB144" s="433">
        <f ca="1">IF(A3stdlife="n/a","n/a",IF(AB$3&gt;(A3stdlife+$E144),('PTRM input'!$G$387*(1+rvanilla01)^0.5)-SUM($G144:AA144),('PTRM input'!$G$387*(1+rvanilla01)^0.5)/A3stdlife))</f>
        <v>0</v>
      </c>
      <c r="AC144" s="433">
        <f ca="1">IF(A3stdlife="n/a","n/a",IF(AC$3&gt;(A3stdlife+$E144),('PTRM input'!$G$387*(1+rvanilla01)^0.5)-SUM($G144:AB144),('PTRM input'!$G$387*(1+rvanilla01)^0.5)/A3stdlife))</f>
        <v>0</v>
      </c>
      <c r="AD144" s="433">
        <f ca="1">IF(A3stdlife="n/a","n/a",IF(AD$3&gt;(A3stdlife+$E144),('PTRM input'!$G$387*(1+rvanilla01)^0.5)-SUM($G144:AC144),('PTRM input'!$G$387*(1+rvanilla01)^0.5)/A3stdlife))</f>
        <v>0</v>
      </c>
      <c r="AE144" s="433">
        <f ca="1">IF(A3stdlife="n/a","n/a",IF(AE$3&gt;(A3stdlife+$E144),('PTRM input'!$G$387*(1+rvanilla01)^0.5)-SUM($G144:AD144),('PTRM input'!$G$387*(1+rvanilla01)^0.5)/A3stdlife))</f>
        <v>0</v>
      </c>
      <c r="AF144" s="433">
        <f ca="1">IF(A3stdlife="n/a","n/a",IF(AF$3&gt;(A3stdlife+$E144),('PTRM input'!$G$387*(1+rvanilla01)^0.5)-SUM($G144:AE144),('PTRM input'!$G$387*(1+rvanilla01)^0.5)/A3stdlife))</f>
        <v>0</v>
      </c>
      <c r="AG144" s="433">
        <f ca="1">IF(A3stdlife="n/a","n/a",IF(AG$3&gt;(A3stdlife+$E144),('PTRM input'!$G$387*(1+rvanilla01)^0.5)-SUM($G144:AF144),('PTRM input'!$G$387*(1+rvanilla01)^0.5)/A3stdlife))</f>
        <v>0</v>
      </c>
      <c r="AH144" s="433">
        <f ca="1">IF(A3stdlife="n/a","n/a",IF(AH$3&gt;(A3stdlife+$E144),('PTRM input'!$G$387*(1+rvanilla01)^0.5)-SUM($G144:AG144),('PTRM input'!$G$387*(1+rvanilla01)^0.5)/A3stdlife))</f>
        <v>0</v>
      </c>
      <c r="AI144" s="433">
        <f ca="1">IF(A3stdlife="n/a","n/a",IF(AI$3&gt;(A3stdlife+$E144),('PTRM input'!$G$387*(1+rvanilla01)^0.5)-SUM($G144:AH144),('PTRM input'!$G$387*(1+rvanilla01)^0.5)/A3stdlife))</f>
        <v>0</v>
      </c>
      <c r="AJ144" s="433">
        <f ca="1">IF(A3stdlife="n/a","n/a",IF(AJ$3&gt;(A3stdlife+$E144),('PTRM input'!$G$387*(1+rvanilla01)^0.5)-SUM($G144:AI144),('PTRM input'!$G$387*(1+rvanilla01)^0.5)/A3stdlife))</f>
        <v>0</v>
      </c>
      <c r="AK144" s="433">
        <f ca="1">IF(A3stdlife="n/a","n/a",IF(AK$3&gt;(A3stdlife+$E144),('PTRM input'!$G$387*(1+rvanilla01)^0.5)-SUM($G144:AJ144),('PTRM input'!$G$387*(1+rvanilla01)^0.5)/A3stdlife))</f>
        <v>0</v>
      </c>
      <c r="AL144" s="433">
        <f ca="1">IF(A3stdlife="n/a","n/a",IF(AL$3&gt;(A3stdlife+$E144),('PTRM input'!$G$387*(1+rvanilla01)^0.5)-SUM($G144:AK144),('PTRM input'!$G$387*(1+rvanilla01)^0.5)/A3stdlife))</f>
        <v>0</v>
      </c>
      <c r="AM144" s="433">
        <f ca="1">IF(A3stdlife="n/a","n/a",IF(AM$3&gt;(A3stdlife+$E144),('PTRM input'!$G$387*(1+rvanilla01)^0.5)-SUM($G144:AL144),('PTRM input'!$G$387*(1+rvanilla01)^0.5)/A3stdlife))</f>
        <v>0</v>
      </c>
      <c r="AN144" s="433">
        <f ca="1">IF(A3stdlife="n/a","n/a",IF(AN$3&gt;(A3stdlife+$E144),('PTRM input'!$G$387*(1+rvanilla01)^0.5)-SUM($G144:AM144),('PTRM input'!$G$387*(1+rvanilla01)^0.5)/A3stdlife))</f>
        <v>0</v>
      </c>
      <c r="AO144" s="433">
        <f ca="1">IF(A3stdlife="n/a","n/a",IF(AO$3&gt;(A3stdlife+$E144),('PTRM input'!$G$387*(1+rvanilla01)^0.5)-SUM($G144:AN144),('PTRM input'!$G$387*(1+rvanilla01)^0.5)/A3stdlife))</f>
        <v>0</v>
      </c>
      <c r="AP144" s="433">
        <f ca="1">IF(A3stdlife="n/a","n/a",IF(AP$3&gt;(A3stdlife+$E144),('PTRM input'!$G$387*(1+rvanilla01)^0.5)-SUM($G144:AO144),('PTRM input'!$G$387*(1+rvanilla01)^0.5)/A3stdlife))</f>
        <v>0</v>
      </c>
      <c r="AQ144" s="433">
        <f ca="1">IF(A3stdlife="n/a","n/a",IF(AQ$3&gt;(A3stdlife+$E144),('PTRM input'!$G$387*(1+rvanilla01)^0.5)-SUM($G144:AP144),('PTRM input'!$G$387*(1+rvanilla01)^0.5)/A3stdlife))</f>
        <v>0</v>
      </c>
      <c r="AR144" s="433">
        <f ca="1">IF(A3stdlife="n/a","n/a",IF(AR$3&gt;(A3stdlife+$E144),('PTRM input'!$G$387*(1+rvanilla01)^0.5)-SUM($G144:AQ144),('PTRM input'!$G$387*(1+rvanilla01)^0.5)/A3stdlife))</f>
        <v>0</v>
      </c>
      <c r="AS144" s="433">
        <f ca="1">IF(A3stdlife="n/a","n/a",IF(AS$3&gt;(A3stdlife+$E144),('PTRM input'!$G$387*(1+rvanilla01)^0.5)-SUM($G144:AR144),('PTRM input'!$G$387*(1+rvanilla01)^0.5)/A3stdlife))</f>
        <v>0</v>
      </c>
      <c r="AT144" s="433">
        <f ca="1">IF(A3stdlife="n/a","n/a",IF(AT$3&gt;(A3stdlife+$E144),('PTRM input'!$G$387*(1+rvanilla01)^0.5)-SUM($G144:AS144),('PTRM input'!$G$387*(1+rvanilla01)^0.5)/A3stdlife))</f>
        <v>0</v>
      </c>
      <c r="AU144" s="433">
        <f ca="1">IF(A3stdlife="n/a","n/a",IF(AU$3&gt;(A3stdlife+$E144),('PTRM input'!$G$387*(1+rvanilla01)^0.5)-SUM($G144:AT144),('PTRM input'!$G$387*(1+rvanilla01)^0.5)/A3stdlife))</f>
        <v>0</v>
      </c>
      <c r="AV144" s="433">
        <f ca="1">IF(A3stdlife="n/a","n/a",IF(AV$3&gt;(A3stdlife+$E144),('PTRM input'!$G$387*(1+rvanilla01)^0.5)-SUM($G144:AU144),('PTRM input'!$G$387*(1+rvanilla01)^0.5)/A3stdlife))</f>
        <v>0</v>
      </c>
      <c r="AW144" s="433">
        <f ca="1">IF(A3stdlife="n/a","n/a",IF(AW$3&gt;(A3stdlife+$E144),('PTRM input'!$G$387*(1+rvanilla01)^0.5)-SUM($G144:AV144),('PTRM input'!$G$387*(1+rvanilla01)^0.5)/A3stdlife))</f>
        <v>0</v>
      </c>
      <c r="AX144" s="433">
        <f ca="1">IF(A3stdlife="n/a","n/a",IF(AX$3&gt;(A3stdlife+$E144),('PTRM input'!$G$387*(1+rvanilla01)^0.5)-SUM($G144:AW144),('PTRM input'!$G$387*(1+rvanilla01)^0.5)/A3stdlife))</f>
        <v>0</v>
      </c>
      <c r="AY144" s="433">
        <f ca="1">IF(A3stdlife="n/a","n/a",IF(AY$3&gt;(A3stdlife+$E144),('PTRM input'!$G$387*(1+rvanilla01)^0.5)-SUM($G144:AX144),('PTRM input'!$G$387*(1+rvanilla01)^0.5)/A3stdlife))</f>
        <v>0</v>
      </c>
      <c r="AZ144" s="433">
        <f ca="1">IF(A3stdlife="n/a","n/a",IF(AZ$3&gt;(A3stdlife+$E144),('PTRM input'!$G$387*(1+rvanilla01)^0.5)-SUM($G144:AY144),('PTRM input'!$G$387*(1+rvanilla01)^0.5)/A3stdlife))</f>
        <v>0</v>
      </c>
      <c r="BA144" s="433">
        <f ca="1">IF(A3stdlife="n/a","n/a",IF(BA$3&gt;(A3stdlife+$E144),('PTRM input'!$G$387*(1+rvanilla01)^0.5)-SUM($G144:AZ144),('PTRM input'!$G$387*(1+rvanilla01)^0.5)/A3stdlife))</f>
        <v>0</v>
      </c>
      <c r="BB144" s="433">
        <f ca="1">IF(A3stdlife="n/a","n/a",IF(BB$3&gt;(A3stdlife+$E144),('PTRM input'!$G$387*(1+rvanilla01)^0.5)-SUM($G144:BA144),('PTRM input'!$G$387*(1+rvanilla01)^0.5)/A3stdlife))</f>
        <v>0</v>
      </c>
      <c r="BC144" s="433">
        <f ca="1">IF(A3stdlife="n/a","n/a",IF(BC$3&gt;(A3stdlife+$E144),('PTRM input'!$G$387*(1+rvanilla01)^0.5)-SUM($G144:BB144),('PTRM input'!$G$387*(1+rvanilla01)^0.5)/A3stdlife))</f>
        <v>0</v>
      </c>
      <c r="BD144" s="433">
        <f ca="1">IF(A3stdlife="n/a","n/a",IF(BD$3&gt;(A3stdlife+$E144),('PTRM input'!$G$387*(1+rvanilla01)^0.5)-SUM($G144:BC144),('PTRM input'!$G$387*(1+rvanilla01)^0.5)/A3stdlife))</f>
        <v>0</v>
      </c>
      <c r="BE144" s="433">
        <f ca="1">IF(A3stdlife="n/a","n/a",IF(BE$3&gt;(A3stdlife+$E144),('PTRM input'!$G$387*(1+rvanilla01)^0.5)-SUM($G144:BD144),('PTRM input'!$G$387*(1+rvanilla01)^0.5)/A3stdlife))</f>
        <v>0</v>
      </c>
      <c r="BF144" s="433">
        <f ca="1">IF(A3stdlife="n/a","n/a",IF(BF$3&gt;(A3stdlife+$E144),('PTRM input'!$G$387*(1+rvanilla01)^0.5)-SUM($G144:BE144),('PTRM input'!$G$387*(1+rvanilla01)^0.5)/A3stdlife))</f>
        <v>0</v>
      </c>
      <c r="BG144" s="433">
        <f ca="1">IF(A3stdlife="n/a","n/a",IF(BG$3&gt;(A3stdlife+$E144),('PTRM input'!$G$387*(1+rvanilla01)^0.5)-SUM($G144:BF144),('PTRM input'!$G$387*(1+rvanilla01)^0.5)/A3stdlife))</f>
        <v>0</v>
      </c>
      <c r="BH144" s="433">
        <f ca="1">IF(A3stdlife="n/a","n/a",IF(BH$3&gt;(A3stdlife+$E144),('PTRM input'!$G$387*(1+rvanilla01)^0.5)-SUM($G144:BG144),('PTRM input'!$G$387*(1+rvanilla01)^0.5)/A3stdlife))</f>
        <v>0</v>
      </c>
      <c r="BI144" s="433">
        <f ca="1">IF(A3stdlife="n/a","n/a",IF(BI$3&gt;(A3stdlife+$E144),('PTRM input'!$G$387*(1+rvanilla01)^0.5)-SUM($G144:BH144),('PTRM input'!$G$387*(1+rvanilla01)^0.5)/A3stdlife))</f>
        <v>0</v>
      </c>
      <c r="BJ144" s="116"/>
      <c r="BK144" s="116"/>
      <c r="BL144" s="116"/>
      <c r="BM144" s="116"/>
    </row>
    <row r="145" spans="1:65" hidden="1" outlineLevel="2">
      <c r="A145" s="116"/>
      <c r="B145" s="19"/>
      <c r="C145" s="18"/>
      <c r="D145" s="760"/>
      <c r="E145" s="86">
        <v>2</v>
      </c>
      <c r="F145" s="259"/>
      <c r="G145" s="434"/>
      <c r="H145" s="619"/>
      <c r="I145" s="433">
        <f ca="1">IF(A3stdlife="n/a","n/a",IF(I$3&gt;(A3stdlife+$E145),('PTRM input'!$H$387*(1+rvanilla02)^0.5)-SUM(H145:$H145),('PTRM input'!$H$387*(1+rvanilla02)^0.5)/A3stdlife))</f>
        <v>5.929230124693971E-2</v>
      </c>
      <c r="J145" s="433">
        <f ca="1">IF(A3stdlife="n/a","n/a",IF(J$3&gt;(A3stdlife+$E145),('PTRM input'!$H$387*(1+rvanilla02)^0.5)-SUM($H145:I145),('PTRM input'!$H$387*(1+rvanilla02)^0.5)/A3stdlife))</f>
        <v>5.929230124693971E-2</v>
      </c>
      <c r="K145" s="433">
        <f ca="1">IF(A3stdlife="n/a","n/a",IF(K$3&gt;(A3stdlife+$E145),('PTRM input'!$H$387*(1+rvanilla02)^0.5)-SUM($H145:J145),('PTRM input'!$H$387*(1+rvanilla02)^0.5)/A3stdlife))</f>
        <v>5.929230124693971E-2</v>
      </c>
      <c r="L145" s="433">
        <f ca="1">IF(A3stdlife="n/a","n/a",IF(L$3&gt;(A3stdlife+$E145),('PTRM input'!$H$387*(1+rvanilla02)^0.5)-SUM($H145:K145),('PTRM input'!$H$387*(1+rvanilla02)^0.5)/A3stdlife))</f>
        <v>5.929230124693971E-2</v>
      </c>
      <c r="M145" s="433">
        <f ca="1">IF(A3stdlife="n/a","n/a",IF(M$3&gt;(A3stdlife+$E145),('PTRM input'!$H$387*(1+rvanilla02)^0.5)-SUM($H145:L145),('PTRM input'!$H$387*(1+rvanilla02)^0.5)/A3stdlife))</f>
        <v>5.929230124693971E-2</v>
      </c>
      <c r="N145" s="433">
        <f ca="1">IF(A3stdlife="n/a","n/a",IF(N$3&gt;(A3stdlife+$E145),('PTRM input'!$H$387*(1+rvanilla02)^0.5)-SUM($H145:M145),('PTRM input'!$H$387*(1+rvanilla02)^0.5)/A3stdlife))</f>
        <v>5.929230124693971E-2</v>
      </c>
      <c r="O145" s="433">
        <f ca="1">IF(A3stdlife="n/a","n/a",IF(O$3&gt;(A3stdlife+$E145),('PTRM input'!$H$387*(1+rvanilla02)^0.5)-SUM($H145:N145),('PTRM input'!$H$387*(1+rvanilla02)^0.5)/A3stdlife))</f>
        <v>5.929230124693971E-2</v>
      </c>
      <c r="P145" s="433">
        <f ca="1">IF(A3stdlife="n/a","n/a",IF(P$3&gt;(A3stdlife+$E145),('PTRM input'!$H$387*(1+rvanilla02)^0.5)-SUM($H145:O145),('PTRM input'!$H$387*(1+rvanilla02)^0.5)/A3stdlife))</f>
        <v>5.929230124693971E-2</v>
      </c>
      <c r="Q145" s="433">
        <f ca="1">IF(A3stdlife="n/a","n/a",IF(Q$3&gt;(A3stdlife+$E145),('PTRM input'!$H$387*(1+rvanilla02)^0.5)-SUM($H145:P145),('PTRM input'!$H$387*(1+rvanilla02)^0.5)/A3stdlife))</f>
        <v>5.929230124693971E-2</v>
      </c>
      <c r="R145" s="433">
        <f ca="1">IF(A3stdlife="n/a","n/a",IF(R$3&gt;(A3stdlife+$E145),('PTRM input'!$H$387*(1+rvanilla02)^0.5)-SUM($H145:Q145),('PTRM input'!$H$387*(1+rvanilla02)^0.5)/A3stdlife))</f>
        <v>5.929230124693971E-2</v>
      </c>
      <c r="S145" s="433">
        <f ca="1">IF(A3stdlife="n/a","n/a",IF(S$3&gt;(A3stdlife+$E145),('PTRM input'!$H$387*(1+rvanilla02)^0.5)-SUM($H145:R145),('PTRM input'!$H$387*(1+rvanilla02)^0.5)/A3stdlife))</f>
        <v>5.929230124693971E-2</v>
      </c>
      <c r="T145" s="433">
        <f ca="1">IF(A3stdlife="n/a","n/a",IF(T$3&gt;(A3stdlife+$E145),('PTRM input'!$H$387*(1+rvanilla02)^0.5)-SUM($H145:S145),('PTRM input'!$H$387*(1+rvanilla02)^0.5)/A3stdlife))</f>
        <v>5.929230124693971E-2</v>
      </c>
      <c r="U145" s="433">
        <f ca="1">IF(A3stdlife="n/a","n/a",IF(U$3&gt;(A3stdlife+$E145),('PTRM input'!$H$387*(1+rvanilla02)^0.5)-SUM($H145:T145),('PTRM input'!$H$387*(1+rvanilla02)^0.5)/A3stdlife))</f>
        <v>5.929230124693971E-2</v>
      </c>
      <c r="V145" s="433">
        <f ca="1">IF(A3stdlife="n/a","n/a",IF(V$3&gt;(A3stdlife+$E145),('PTRM input'!$H$387*(1+rvanilla02)^0.5)-SUM($H145:U145),('PTRM input'!$H$387*(1+rvanilla02)^0.5)/A3stdlife))</f>
        <v>5.929230124693971E-2</v>
      </c>
      <c r="W145" s="433">
        <f ca="1">IF(A3stdlife="n/a","n/a",IF(W$3&gt;(A3stdlife+$E145),('PTRM input'!$H$387*(1+rvanilla02)^0.5)-SUM($H145:V145),('PTRM input'!$H$387*(1+rvanilla02)^0.5)/A3stdlife))</f>
        <v>5.337290905673997E-2</v>
      </c>
      <c r="X145" s="433">
        <f ca="1">IF(A3stdlife="n/a","n/a",IF(X$3&gt;(A3stdlife+$E145),('PTRM input'!$H$387*(1+rvanilla02)^0.5)-SUM($H145:W145),('PTRM input'!$H$387*(1+rvanilla02)^0.5)/A3stdlife))</f>
        <v>0</v>
      </c>
      <c r="Y145" s="433">
        <f ca="1">IF(A3stdlife="n/a","n/a",IF(Y$3&gt;(A3stdlife+$E145),('PTRM input'!$H$387*(1+rvanilla02)^0.5)-SUM($H145:X145),('PTRM input'!$H$387*(1+rvanilla02)^0.5)/A3stdlife))</f>
        <v>0</v>
      </c>
      <c r="Z145" s="433">
        <f ca="1">IF(A3stdlife="n/a","n/a",IF(Z$3&gt;(A3stdlife+$E145),('PTRM input'!$H$387*(1+rvanilla02)^0.5)-SUM($H145:Y145),('PTRM input'!$H$387*(1+rvanilla02)^0.5)/A3stdlife))</f>
        <v>0</v>
      </c>
      <c r="AA145" s="433">
        <f ca="1">IF(A3stdlife="n/a","n/a",IF(AA$3&gt;(A3stdlife+$E145),('PTRM input'!$H$387*(1+rvanilla02)^0.5)-SUM($H145:Z145),('PTRM input'!$H$387*(1+rvanilla02)^0.5)/A3stdlife))</f>
        <v>0</v>
      </c>
      <c r="AB145" s="433">
        <f ca="1">IF(A3stdlife="n/a","n/a",IF(AB$3&gt;(A3stdlife+$E145),('PTRM input'!$H$387*(1+rvanilla02)^0.5)-SUM($H145:AA145),('PTRM input'!$H$387*(1+rvanilla02)^0.5)/A3stdlife))</f>
        <v>0</v>
      </c>
      <c r="AC145" s="433">
        <f ca="1">IF(A3stdlife="n/a","n/a",IF(AC$3&gt;(A3stdlife+$E145),('PTRM input'!$H$387*(1+rvanilla02)^0.5)-SUM($H145:AB145),('PTRM input'!$H$387*(1+rvanilla02)^0.5)/A3stdlife))</f>
        <v>0</v>
      </c>
      <c r="AD145" s="433">
        <f ca="1">IF(A3stdlife="n/a","n/a",IF(AD$3&gt;(A3stdlife+$E145),('PTRM input'!$H$387*(1+rvanilla02)^0.5)-SUM($H145:AC145),('PTRM input'!$H$387*(1+rvanilla02)^0.5)/A3stdlife))</f>
        <v>0</v>
      </c>
      <c r="AE145" s="433">
        <f ca="1">IF(A3stdlife="n/a","n/a",IF(AE$3&gt;(A3stdlife+$E145),('PTRM input'!$H$387*(1+rvanilla02)^0.5)-SUM($H145:AD145),('PTRM input'!$H$387*(1+rvanilla02)^0.5)/A3stdlife))</f>
        <v>0</v>
      </c>
      <c r="AF145" s="433">
        <f ca="1">IF(A3stdlife="n/a","n/a",IF(AF$3&gt;(A3stdlife+$E145),('PTRM input'!$H$387*(1+rvanilla02)^0.5)-SUM($H145:AE145),('PTRM input'!$H$387*(1+rvanilla02)^0.5)/A3stdlife))</f>
        <v>0</v>
      </c>
      <c r="AG145" s="433">
        <f ca="1">IF(A3stdlife="n/a","n/a",IF(AG$3&gt;(A3stdlife+$E145),('PTRM input'!$H$387*(1+rvanilla02)^0.5)-SUM($H145:AF145),('PTRM input'!$H$387*(1+rvanilla02)^0.5)/A3stdlife))</f>
        <v>0</v>
      </c>
      <c r="AH145" s="433">
        <f ca="1">IF(A3stdlife="n/a","n/a",IF(AH$3&gt;(A3stdlife+$E145),('PTRM input'!$H$387*(1+rvanilla02)^0.5)-SUM($H145:AG145),('PTRM input'!$H$387*(1+rvanilla02)^0.5)/A3stdlife))</f>
        <v>0</v>
      </c>
      <c r="AI145" s="433">
        <f ca="1">IF(A3stdlife="n/a","n/a",IF(AI$3&gt;(A3stdlife+$E145),('PTRM input'!$H$387*(1+rvanilla02)^0.5)-SUM($H145:AH145),('PTRM input'!$H$387*(1+rvanilla02)^0.5)/A3stdlife))</f>
        <v>0</v>
      </c>
      <c r="AJ145" s="433">
        <f ca="1">IF(A3stdlife="n/a","n/a",IF(AJ$3&gt;(A3stdlife+$E145),('PTRM input'!$H$387*(1+rvanilla02)^0.5)-SUM($H145:AI145),('PTRM input'!$H$387*(1+rvanilla02)^0.5)/A3stdlife))</f>
        <v>0</v>
      </c>
      <c r="AK145" s="433">
        <f ca="1">IF(A3stdlife="n/a","n/a",IF(AK$3&gt;(A3stdlife+$E145),('PTRM input'!$H$387*(1+rvanilla02)^0.5)-SUM($H145:AJ145),('PTRM input'!$H$387*(1+rvanilla02)^0.5)/A3stdlife))</f>
        <v>0</v>
      </c>
      <c r="AL145" s="433">
        <f ca="1">IF(A3stdlife="n/a","n/a",IF(AL$3&gt;(A3stdlife+$E145),('PTRM input'!$H$387*(1+rvanilla02)^0.5)-SUM($H145:AK145),('PTRM input'!$H$387*(1+rvanilla02)^0.5)/A3stdlife))</f>
        <v>0</v>
      </c>
      <c r="AM145" s="433">
        <f ca="1">IF(A3stdlife="n/a","n/a",IF(AM$3&gt;(A3stdlife+$E145),('PTRM input'!$H$387*(1+rvanilla02)^0.5)-SUM($H145:AL145),('PTRM input'!$H$387*(1+rvanilla02)^0.5)/A3stdlife))</f>
        <v>0</v>
      </c>
      <c r="AN145" s="433">
        <f ca="1">IF(A3stdlife="n/a","n/a",IF(AN$3&gt;(A3stdlife+$E145),('PTRM input'!$H$387*(1+rvanilla02)^0.5)-SUM($H145:AM145),('PTRM input'!$H$387*(1+rvanilla02)^0.5)/A3stdlife))</f>
        <v>0</v>
      </c>
      <c r="AO145" s="433">
        <f ca="1">IF(A3stdlife="n/a","n/a",IF(AO$3&gt;(A3stdlife+$E145),('PTRM input'!$H$387*(1+rvanilla02)^0.5)-SUM($H145:AN145),('PTRM input'!$H$387*(1+rvanilla02)^0.5)/A3stdlife))</f>
        <v>0</v>
      </c>
      <c r="AP145" s="433">
        <f ca="1">IF(A3stdlife="n/a","n/a",IF(AP$3&gt;(A3stdlife+$E145),('PTRM input'!$H$387*(1+rvanilla02)^0.5)-SUM($H145:AO145),('PTRM input'!$H$387*(1+rvanilla02)^0.5)/A3stdlife))</f>
        <v>0</v>
      </c>
      <c r="AQ145" s="433">
        <f ca="1">IF(A3stdlife="n/a","n/a",IF(AQ$3&gt;(A3stdlife+$E145),('PTRM input'!$H$387*(1+rvanilla02)^0.5)-SUM($H145:AP145),('PTRM input'!$H$387*(1+rvanilla02)^0.5)/A3stdlife))</f>
        <v>0</v>
      </c>
      <c r="AR145" s="433">
        <f ca="1">IF(A3stdlife="n/a","n/a",IF(AR$3&gt;(A3stdlife+$E145),('PTRM input'!$H$387*(1+rvanilla02)^0.5)-SUM($H145:AQ145),('PTRM input'!$H$387*(1+rvanilla02)^0.5)/A3stdlife))</f>
        <v>0</v>
      </c>
      <c r="AS145" s="433">
        <f ca="1">IF(A3stdlife="n/a","n/a",IF(AS$3&gt;(A3stdlife+$E145),('PTRM input'!$H$387*(1+rvanilla02)^0.5)-SUM($H145:AR145),('PTRM input'!$H$387*(1+rvanilla02)^0.5)/A3stdlife))</f>
        <v>0</v>
      </c>
      <c r="AT145" s="433">
        <f ca="1">IF(A3stdlife="n/a","n/a",IF(AT$3&gt;(A3stdlife+$E145),('PTRM input'!$H$387*(1+rvanilla02)^0.5)-SUM($H145:AS145),('PTRM input'!$H$387*(1+rvanilla02)^0.5)/A3stdlife))</f>
        <v>0</v>
      </c>
      <c r="AU145" s="433">
        <f ca="1">IF(A3stdlife="n/a","n/a",IF(AU$3&gt;(A3stdlife+$E145),('PTRM input'!$H$387*(1+rvanilla02)^0.5)-SUM($H145:AT145),('PTRM input'!$H$387*(1+rvanilla02)^0.5)/A3stdlife))</f>
        <v>0</v>
      </c>
      <c r="AV145" s="433">
        <f ca="1">IF(A3stdlife="n/a","n/a",IF(AV$3&gt;(A3stdlife+$E145),('PTRM input'!$H$387*(1+rvanilla02)^0.5)-SUM($H145:AU145),('PTRM input'!$H$387*(1+rvanilla02)^0.5)/A3stdlife))</f>
        <v>0</v>
      </c>
      <c r="AW145" s="433">
        <f ca="1">IF(A3stdlife="n/a","n/a",IF(AW$3&gt;(A3stdlife+$E145),('PTRM input'!$H$387*(1+rvanilla02)^0.5)-SUM($H145:AV145),('PTRM input'!$H$387*(1+rvanilla02)^0.5)/A3stdlife))</f>
        <v>0</v>
      </c>
      <c r="AX145" s="433">
        <f ca="1">IF(A3stdlife="n/a","n/a",IF(AX$3&gt;(A3stdlife+$E145),('PTRM input'!$H$387*(1+rvanilla02)^0.5)-SUM($H145:AW145),('PTRM input'!$H$387*(1+rvanilla02)^0.5)/A3stdlife))</f>
        <v>0</v>
      </c>
      <c r="AY145" s="433">
        <f ca="1">IF(A3stdlife="n/a","n/a",IF(AY$3&gt;(A3stdlife+$E145),('PTRM input'!$H$387*(1+rvanilla02)^0.5)-SUM($H145:AX145),('PTRM input'!$H$387*(1+rvanilla02)^0.5)/A3stdlife))</f>
        <v>0</v>
      </c>
      <c r="AZ145" s="433">
        <f ca="1">IF(A3stdlife="n/a","n/a",IF(AZ$3&gt;(A3stdlife+$E145),('PTRM input'!$H$387*(1+rvanilla02)^0.5)-SUM($H145:AY145),('PTRM input'!$H$387*(1+rvanilla02)^0.5)/A3stdlife))</f>
        <v>0</v>
      </c>
      <c r="BA145" s="433">
        <f ca="1">IF(A3stdlife="n/a","n/a",IF(BA$3&gt;(A3stdlife+$E145),('PTRM input'!$H$387*(1+rvanilla02)^0.5)-SUM($H145:AZ145),('PTRM input'!$H$387*(1+rvanilla02)^0.5)/A3stdlife))</f>
        <v>0</v>
      </c>
      <c r="BB145" s="433">
        <f ca="1">IF(A3stdlife="n/a","n/a",IF(BB$3&gt;(A3stdlife+$E145),('PTRM input'!$H$387*(1+rvanilla02)^0.5)-SUM($H145:BA145),('PTRM input'!$H$387*(1+rvanilla02)^0.5)/A3stdlife))</f>
        <v>0</v>
      </c>
      <c r="BC145" s="433">
        <f ca="1">IF(A3stdlife="n/a","n/a",IF(BC$3&gt;(A3stdlife+$E145),('PTRM input'!$H$387*(1+rvanilla02)^0.5)-SUM($H145:BB145),('PTRM input'!$H$387*(1+rvanilla02)^0.5)/A3stdlife))</f>
        <v>0</v>
      </c>
      <c r="BD145" s="433">
        <f ca="1">IF(A3stdlife="n/a","n/a",IF(BD$3&gt;(A3stdlife+$E145),('PTRM input'!$H$387*(1+rvanilla02)^0.5)-SUM($H145:BC145),('PTRM input'!$H$387*(1+rvanilla02)^0.5)/A3stdlife))</f>
        <v>0</v>
      </c>
      <c r="BE145" s="433">
        <f ca="1">IF(A3stdlife="n/a","n/a",IF(BE$3&gt;(A3stdlife+$E145),('PTRM input'!$H$387*(1+rvanilla02)^0.5)-SUM($H145:BD145),('PTRM input'!$H$387*(1+rvanilla02)^0.5)/A3stdlife))</f>
        <v>0</v>
      </c>
      <c r="BF145" s="433">
        <f ca="1">IF(A3stdlife="n/a","n/a",IF(BF$3&gt;(A3stdlife+$E145),('PTRM input'!$H$387*(1+rvanilla02)^0.5)-SUM($H145:BE145),('PTRM input'!$H$387*(1+rvanilla02)^0.5)/A3stdlife))</f>
        <v>0</v>
      </c>
      <c r="BG145" s="433">
        <f ca="1">IF(A3stdlife="n/a","n/a",IF(BG$3&gt;(A3stdlife+$E145),('PTRM input'!$H$387*(1+rvanilla02)^0.5)-SUM($H145:BF145),('PTRM input'!$H$387*(1+rvanilla02)^0.5)/A3stdlife))</f>
        <v>0</v>
      </c>
      <c r="BH145" s="433">
        <f ca="1">IF(A3stdlife="n/a","n/a",IF(BH$3&gt;(A3stdlife+$E145),('PTRM input'!$H$387*(1+rvanilla02)^0.5)-SUM($H145:BG145),('PTRM input'!$H$387*(1+rvanilla02)^0.5)/A3stdlife))</f>
        <v>0</v>
      </c>
      <c r="BI145" s="433">
        <f ca="1">IF(A3stdlife="n/a","n/a",IF(BI$3&gt;(A3stdlife+$E145),('PTRM input'!$H$387*(1+rvanilla02)^0.5)-SUM($H145:BH145),('PTRM input'!$H$387*(1+rvanilla02)^0.5)/A3stdlife))</f>
        <v>0</v>
      </c>
      <c r="BJ145" s="116"/>
      <c r="BK145" s="116"/>
      <c r="BL145" s="116"/>
      <c r="BM145" s="116"/>
    </row>
    <row r="146" spans="1:65" hidden="1" outlineLevel="2">
      <c r="A146" s="116"/>
      <c r="B146" s="19"/>
      <c r="C146" s="18"/>
      <c r="D146" s="760"/>
      <c r="E146" s="86">
        <v>3</v>
      </c>
      <c r="F146" s="259"/>
      <c r="G146" s="434"/>
      <c r="H146" s="435"/>
      <c r="I146" s="619"/>
      <c r="J146" s="433">
        <f ca="1">IF(A3stdlife="n/a","n/a",IF(J$3&gt;(A3stdlife+$E146),('PTRM input'!$I$387*(1+rvanilla03)^0.5)-SUM(I146:$I146),('PTRM input'!$I$387*(1+rvanilla03)^0.5)/A3stdlife))</f>
        <v>4.7600873620214833E-2</v>
      </c>
      <c r="K146" s="433">
        <f ca="1">IF(A3stdlife="n/a","n/a",IF(K$3&gt;(A3stdlife+$E146),('PTRM input'!$I$387*(1+rvanilla03)^0.5)-SUM($I146:J146),('PTRM input'!$I$387*(1+rvanilla03)^0.5)/A3stdlife))</f>
        <v>4.7600873620214833E-2</v>
      </c>
      <c r="L146" s="433">
        <f ca="1">IF(A3stdlife="n/a","n/a",IF(L$3&gt;(A3stdlife+$E146),('PTRM input'!$I$387*(1+rvanilla03)^0.5)-SUM($I146:K146),('PTRM input'!$I$387*(1+rvanilla03)^0.5)/A3stdlife))</f>
        <v>4.7600873620214833E-2</v>
      </c>
      <c r="M146" s="433">
        <f ca="1">IF(A3stdlife="n/a","n/a",IF(M$3&gt;(A3stdlife+$E146),('PTRM input'!$I$387*(1+rvanilla03)^0.5)-SUM($I146:L146),('PTRM input'!$I$387*(1+rvanilla03)^0.5)/A3stdlife))</f>
        <v>4.7600873620214833E-2</v>
      </c>
      <c r="N146" s="433">
        <f ca="1">IF(A3stdlife="n/a","n/a",IF(N$3&gt;(A3stdlife+$E146),('PTRM input'!$I$387*(1+rvanilla03)^0.5)-SUM($I146:M146),('PTRM input'!$I$387*(1+rvanilla03)^0.5)/A3stdlife))</f>
        <v>4.7600873620214833E-2</v>
      </c>
      <c r="O146" s="433">
        <f ca="1">IF(A3stdlife="n/a","n/a",IF(O$3&gt;(A3stdlife+$E146),('PTRM input'!$I$387*(1+rvanilla03)^0.5)-SUM($I146:N146),('PTRM input'!$I$387*(1+rvanilla03)^0.5)/A3stdlife))</f>
        <v>4.7600873620214833E-2</v>
      </c>
      <c r="P146" s="433">
        <f ca="1">IF(A3stdlife="n/a","n/a",IF(P$3&gt;(A3stdlife+$E146),('PTRM input'!$I$387*(1+rvanilla03)^0.5)-SUM($I146:O146),('PTRM input'!$I$387*(1+rvanilla03)^0.5)/A3stdlife))</f>
        <v>4.7600873620214833E-2</v>
      </c>
      <c r="Q146" s="433">
        <f ca="1">IF(A3stdlife="n/a","n/a",IF(Q$3&gt;(A3stdlife+$E146),('PTRM input'!$I$387*(1+rvanilla03)^0.5)-SUM($I146:P146),('PTRM input'!$I$387*(1+rvanilla03)^0.5)/A3stdlife))</f>
        <v>4.7600873620214833E-2</v>
      </c>
      <c r="R146" s="433">
        <f ca="1">IF(A3stdlife="n/a","n/a",IF(R$3&gt;(A3stdlife+$E146),('PTRM input'!$I$387*(1+rvanilla03)^0.5)-SUM($I146:Q146),('PTRM input'!$I$387*(1+rvanilla03)^0.5)/A3stdlife))</f>
        <v>4.7600873620214833E-2</v>
      </c>
      <c r="S146" s="433">
        <f ca="1">IF(A3stdlife="n/a","n/a",IF(S$3&gt;(A3stdlife+$E146),('PTRM input'!$I$387*(1+rvanilla03)^0.5)-SUM($I146:R146),('PTRM input'!$I$387*(1+rvanilla03)^0.5)/A3stdlife))</f>
        <v>4.7600873620214833E-2</v>
      </c>
      <c r="T146" s="433">
        <f ca="1">IF(A3stdlife="n/a","n/a",IF(T$3&gt;(A3stdlife+$E146),('PTRM input'!$I$387*(1+rvanilla03)^0.5)-SUM($I146:S146),('PTRM input'!$I$387*(1+rvanilla03)^0.5)/A3stdlife))</f>
        <v>4.7600873620214833E-2</v>
      </c>
      <c r="U146" s="433">
        <f ca="1">IF(A3stdlife="n/a","n/a",IF(U$3&gt;(A3stdlife+$E146),('PTRM input'!$I$387*(1+rvanilla03)^0.5)-SUM($I146:T146),('PTRM input'!$I$387*(1+rvanilla03)^0.5)/A3stdlife))</f>
        <v>4.7600873620214833E-2</v>
      </c>
      <c r="V146" s="433">
        <f ca="1">IF(A3stdlife="n/a","n/a",IF(V$3&gt;(A3stdlife+$E146),('PTRM input'!$I$387*(1+rvanilla03)^0.5)-SUM($I146:U146),('PTRM input'!$I$387*(1+rvanilla03)^0.5)/A3stdlife))</f>
        <v>4.7600873620214833E-2</v>
      </c>
      <c r="W146" s="433">
        <f ca="1">IF(A3stdlife="n/a","n/a",IF(W$3&gt;(A3stdlife+$E146),('PTRM input'!$I$387*(1+rvanilla03)^0.5)-SUM($I146:V146),('PTRM input'!$I$387*(1+rvanilla03)^0.5)/A3stdlife))</f>
        <v>4.7600873620214833E-2</v>
      </c>
      <c r="X146" s="433">
        <f ca="1">IF(A3stdlife="n/a","n/a",IF(X$3&gt;(A3stdlife+$E146),('PTRM input'!$I$387*(1+rvanilla03)^0.5)-SUM($I146:W146),('PTRM input'!$I$387*(1+rvanilla03)^0.5)/A3stdlife))</f>
        <v>4.2848684320280994E-2</v>
      </c>
      <c r="Y146" s="433">
        <f ca="1">IF(A3stdlife="n/a","n/a",IF(Y$3&gt;(A3stdlife+$E146),('PTRM input'!$I$387*(1+rvanilla03)^0.5)-SUM($I146:X146),('PTRM input'!$I$387*(1+rvanilla03)^0.5)/A3stdlife))</f>
        <v>0</v>
      </c>
      <c r="Z146" s="433">
        <f ca="1">IF(A3stdlife="n/a","n/a",IF(Z$3&gt;(A3stdlife+$E146),('PTRM input'!$I$387*(1+rvanilla03)^0.5)-SUM($I146:Y146),('PTRM input'!$I$387*(1+rvanilla03)^0.5)/A3stdlife))</f>
        <v>0</v>
      </c>
      <c r="AA146" s="433">
        <f ca="1">IF(A3stdlife="n/a","n/a",IF(AA$3&gt;(A3stdlife+$E146),('PTRM input'!$I$387*(1+rvanilla03)^0.5)-SUM($I146:Z146),('PTRM input'!$I$387*(1+rvanilla03)^0.5)/A3stdlife))</f>
        <v>0</v>
      </c>
      <c r="AB146" s="433">
        <f ca="1">IF(A3stdlife="n/a","n/a",IF(AB$3&gt;(A3stdlife+$E146),('PTRM input'!$I$387*(1+rvanilla03)^0.5)-SUM($I146:AA146),('PTRM input'!$I$387*(1+rvanilla03)^0.5)/A3stdlife))</f>
        <v>0</v>
      </c>
      <c r="AC146" s="433">
        <f ca="1">IF(A3stdlife="n/a","n/a",IF(AC$3&gt;(A3stdlife+$E146),('PTRM input'!$I$387*(1+rvanilla03)^0.5)-SUM($I146:AB146),('PTRM input'!$I$387*(1+rvanilla03)^0.5)/A3stdlife))</f>
        <v>0</v>
      </c>
      <c r="AD146" s="433">
        <f ca="1">IF(A3stdlife="n/a","n/a",IF(AD$3&gt;(A3stdlife+$E146),('PTRM input'!$I$387*(1+rvanilla03)^0.5)-SUM($I146:AC146),('PTRM input'!$I$387*(1+rvanilla03)^0.5)/A3stdlife))</f>
        <v>0</v>
      </c>
      <c r="AE146" s="433">
        <f ca="1">IF(A3stdlife="n/a","n/a",IF(AE$3&gt;(A3stdlife+$E146),('PTRM input'!$I$387*(1+rvanilla03)^0.5)-SUM($I146:AD146),('PTRM input'!$I$387*(1+rvanilla03)^0.5)/A3stdlife))</f>
        <v>0</v>
      </c>
      <c r="AF146" s="433">
        <f ca="1">IF(A3stdlife="n/a","n/a",IF(AF$3&gt;(A3stdlife+$E146),('PTRM input'!$I$387*(1+rvanilla03)^0.5)-SUM($I146:AE146),('PTRM input'!$I$387*(1+rvanilla03)^0.5)/A3stdlife))</f>
        <v>0</v>
      </c>
      <c r="AG146" s="433">
        <f ca="1">IF(A3stdlife="n/a","n/a",IF(AG$3&gt;(A3stdlife+$E146),('PTRM input'!$I$387*(1+rvanilla03)^0.5)-SUM($I146:AF146),('PTRM input'!$I$387*(1+rvanilla03)^0.5)/A3stdlife))</f>
        <v>0</v>
      </c>
      <c r="AH146" s="433">
        <f ca="1">IF(A3stdlife="n/a","n/a",IF(AH$3&gt;(A3stdlife+$E146),('PTRM input'!$I$387*(1+rvanilla03)^0.5)-SUM($I146:AG146),('PTRM input'!$I$387*(1+rvanilla03)^0.5)/A3stdlife))</f>
        <v>0</v>
      </c>
      <c r="AI146" s="433">
        <f ca="1">IF(A3stdlife="n/a","n/a",IF(AI$3&gt;(A3stdlife+$E146),('PTRM input'!$I$387*(1+rvanilla03)^0.5)-SUM($I146:AH146),('PTRM input'!$I$387*(1+rvanilla03)^0.5)/A3stdlife))</f>
        <v>0</v>
      </c>
      <c r="AJ146" s="433">
        <f ca="1">IF(A3stdlife="n/a","n/a",IF(AJ$3&gt;(A3stdlife+$E146),('PTRM input'!$I$387*(1+rvanilla03)^0.5)-SUM($I146:AI146),('PTRM input'!$I$387*(1+rvanilla03)^0.5)/A3stdlife))</f>
        <v>0</v>
      </c>
      <c r="AK146" s="433">
        <f ca="1">IF(A3stdlife="n/a","n/a",IF(AK$3&gt;(A3stdlife+$E146),('PTRM input'!$I$387*(1+rvanilla03)^0.5)-SUM($I146:AJ146),('PTRM input'!$I$387*(1+rvanilla03)^0.5)/A3stdlife))</f>
        <v>0</v>
      </c>
      <c r="AL146" s="433">
        <f ca="1">IF(A3stdlife="n/a","n/a",IF(AL$3&gt;(A3stdlife+$E146),('PTRM input'!$I$387*(1+rvanilla03)^0.5)-SUM($I146:AK146),('PTRM input'!$I$387*(1+rvanilla03)^0.5)/A3stdlife))</f>
        <v>0</v>
      </c>
      <c r="AM146" s="433">
        <f ca="1">IF(A3stdlife="n/a","n/a",IF(AM$3&gt;(A3stdlife+$E146),('PTRM input'!$I$387*(1+rvanilla03)^0.5)-SUM($I146:AL146),('PTRM input'!$I$387*(1+rvanilla03)^0.5)/A3stdlife))</f>
        <v>0</v>
      </c>
      <c r="AN146" s="433">
        <f ca="1">IF(A3stdlife="n/a","n/a",IF(AN$3&gt;(A3stdlife+$E146),('PTRM input'!$I$387*(1+rvanilla03)^0.5)-SUM($I146:AM146),('PTRM input'!$I$387*(1+rvanilla03)^0.5)/A3stdlife))</f>
        <v>0</v>
      </c>
      <c r="AO146" s="433">
        <f ca="1">IF(A3stdlife="n/a","n/a",IF(AO$3&gt;(A3stdlife+$E146),('PTRM input'!$I$387*(1+rvanilla03)^0.5)-SUM($I146:AN146),('PTRM input'!$I$387*(1+rvanilla03)^0.5)/A3stdlife))</f>
        <v>0</v>
      </c>
      <c r="AP146" s="433">
        <f ca="1">IF(A3stdlife="n/a","n/a",IF(AP$3&gt;(A3stdlife+$E146),('PTRM input'!$I$387*(1+rvanilla03)^0.5)-SUM($I146:AO146),('PTRM input'!$I$387*(1+rvanilla03)^0.5)/A3stdlife))</f>
        <v>0</v>
      </c>
      <c r="AQ146" s="433">
        <f ca="1">IF(A3stdlife="n/a","n/a",IF(AQ$3&gt;(A3stdlife+$E146),('PTRM input'!$I$387*(1+rvanilla03)^0.5)-SUM($I146:AP146),('PTRM input'!$I$387*(1+rvanilla03)^0.5)/A3stdlife))</f>
        <v>0</v>
      </c>
      <c r="AR146" s="433">
        <f ca="1">IF(A3stdlife="n/a","n/a",IF(AR$3&gt;(A3stdlife+$E146),('PTRM input'!$I$387*(1+rvanilla03)^0.5)-SUM($I146:AQ146),('PTRM input'!$I$387*(1+rvanilla03)^0.5)/A3stdlife))</f>
        <v>0</v>
      </c>
      <c r="AS146" s="433">
        <f ca="1">IF(A3stdlife="n/a","n/a",IF(AS$3&gt;(A3stdlife+$E146),('PTRM input'!$I$387*(1+rvanilla03)^0.5)-SUM($I146:AR146),('PTRM input'!$I$387*(1+rvanilla03)^0.5)/A3stdlife))</f>
        <v>0</v>
      </c>
      <c r="AT146" s="433">
        <f ca="1">IF(A3stdlife="n/a","n/a",IF(AT$3&gt;(A3stdlife+$E146),('PTRM input'!$I$387*(1+rvanilla03)^0.5)-SUM($I146:AS146),('PTRM input'!$I$387*(1+rvanilla03)^0.5)/A3stdlife))</f>
        <v>0</v>
      </c>
      <c r="AU146" s="433">
        <f ca="1">IF(A3stdlife="n/a","n/a",IF(AU$3&gt;(A3stdlife+$E146),('PTRM input'!$I$387*(1+rvanilla03)^0.5)-SUM($I146:AT146),('PTRM input'!$I$387*(1+rvanilla03)^0.5)/A3stdlife))</f>
        <v>0</v>
      </c>
      <c r="AV146" s="433">
        <f ca="1">IF(A3stdlife="n/a","n/a",IF(AV$3&gt;(A3stdlife+$E146),('PTRM input'!$I$387*(1+rvanilla03)^0.5)-SUM($I146:AU146),('PTRM input'!$I$387*(1+rvanilla03)^0.5)/A3stdlife))</f>
        <v>0</v>
      </c>
      <c r="AW146" s="433">
        <f ca="1">IF(A3stdlife="n/a","n/a",IF(AW$3&gt;(A3stdlife+$E146),('PTRM input'!$I$387*(1+rvanilla03)^0.5)-SUM($I146:AV146),('PTRM input'!$I$387*(1+rvanilla03)^0.5)/A3stdlife))</f>
        <v>0</v>
      </c>
      <c r="AX146" s="433">
        <f ca="1">IF(A3stdlife="n/a","n/a",IF(AX$3&gt;(A3stdlife+$E146),('PTRM input'!$I$387*(1+rvanilla03)^0.5)-SUM($I146:AW146),('PTRM input'!$I$387*(1+rvanilla03)^0.5)/A3stdlife))</f>
        <v>0</v>
      </c>
      <c r="AY146" s="433">
        <f ca="1">IF(A3stdlife="n/a","n/a",IF(AY$3&gt;(A3stdlife+$E146),('PTRM input'!$I$387*(1+rvanilla03)^0.5)-SUM($I146:AX146),('PTRM input'!$I$387*(1+rvanilla03)^0.5)/A3stdlife))</f>
        <v>0</v>
      </c>
      <c r="AZ146" s="433">
        <f ca="1">IF(A3stdlife="n/a","n/a",IF(AZ$3&gt;(A3stdlife+$E146),('PTRM input'!$I$387*(1+rvanilla03)^0.5)-SUM($I146:AY146),('PTRM input'!$I$387*(1+rvanilla03)^0.5)/A3stdlife))</f>
        <v>0</v>
      </c>
      <c r="BA146" s="433">
        <f ca="1">IF(A3stdlife="n/a","n/a",IF(BA$3&gt;(A3stdlife+$E146),('PTRM input'!$I$387*(1+rvanilla03)^0.5)-SUM($I146:AZ146),('PTRM input'!$I$387*(1+rvanilla03)^0.5)/A3stdlife))</f>
        <v>0</v>
      </c>
      <c r="BB146" s="433">
        <f ca="1">IF(A3stdlife="n/a","n/a",IF(BB$3&gt;(A3stdlife+$E146),('PTRM input'!$I$387*(1+rvanilla03)^0.5)-SUM($I146:BA146),('PTRM input'!$I$387*(1+rvanilla03)^0.5)/A3stdlife))</f>
        <v>0</v>
      </c>
      <c r="BC146" s="433">
        <f ca="1">IF(A3stdlife="n/a","n/a",IF(BC$3&gt;(A3stdlife+$E146),('PTRM input'!$I$387*(1+rvanilla03)^0.5)-SUM($I146:BB146),('PTRM input'!$I$387*(1+rvanilla03)^0.5)/A3stdlife))</f>
        <v>0</v>
      </c>
      <c r="BD146" s="433">
        <f ca="1">IF(A3stdlife="n/a","n/a",IF(BD$3&gt;(A3stdlife+$E146),('PTRM input'!$I$387*(1+rvanilla03)^0.5)-SUM($I146:BC146),('PTRM input'!$I$387*(1+rvanilla03)^0.5)/A3stdlife))</f>
        <v>0</v>
      </c>
      <c r="BE146" s="433">
        <f ca="1">IF(A3stdlife="n/a","n/a",IF(BE$3&gt;(A3stdlife+$E146),('PTRM input'!$I$387*(1+rvanilla03)^0.5)-SUM($I146:BD146),('PTRM input'!$I$387*(1+rvanilla03)^0.5)/A3stdlife))</f>
        <v>0</v>
      </c>
      <c r="BF146" s="433">
        <f ca="1">IF(A3stdlife="n/a","n/a",IF(BF$3&gt;(A3stdlife+$E146),('PTRM input'!$I$387*(1+rvanilla03)^0.5)-SUM($I146:BE146),('PTRM input'!$I$387*(1+rvanilla03)^0.5)/A3stdlife))</f>
        <v>0</v>
      </c>
      <c r="BG146" s="433">
        <f ca="1">IF(A3stdlife="n/a","n/a",IF(BG$3&gt;(A3stdlife+$E146),('PTRM input'!$I$387*(1+rvanilla03)^0.5)-SUM($I146:BF146),('PTRM input'!$I$387*(1+rvanilla03)^0.5)/A3stdlife))</f>
        <v>0</v>
      </c>
      <c r="BH146" s="433">
        <f ca="1">IF(A3stdlife="n/a","n/a",IF(BH$3&gt;(A3stdlife+$E146),('PTRM input'!$I$387*(1+rvanilla03)^0.5)-SUM($I146:BG146),('PTRM input'!$I$387*(1+rvanilla03)^0.5)/A3stdlife))</f>
        <v>0</v>
      </c>
      <c r="BI146" s="433">
        <f ca="1">IF(A3stdlife="n/a","n/a",IF(BI$3&gt;(A3stdlife+$E146),('PTRM input'!$I$387*(1+rvanilla03)^0.5)-SUM($I146:BH146),('PTRM input'!$I$387*(1+rvanilla03)^0.5)/A3stdlife))</f>
        <v>0</v>
      </c>
      <c r="BJ146" s="116"/>
      <c r="BK146" s="116"/>
      <c r="BL146" s="116"/>
      <c r="BM146" s="116"/>
    </row>
    <row r="147" spans="1:65" hidden="1" outlineLevel="2">
      <c r="A147" s="116"/>
      <c r="B147" s="19"/>
      <c r="C147" s="18"/>
      <c r="D147" s="760"/>
      <c r="E147" s="86">
        <v>4</v>
      </c>
      <c r="F147" s="259"/>
      <c r="G147" s="434"/>
      <c r="H147" s="435"/>
      <c r="I147" s="435"/>
      <c r="J147" s="619"/>
      <c r="K147" s="433">
        <f ca="1">IF(A3stdlife="n/a","n/a",IF(K$3&gt;(A3stdlife+$E147),('PTRM input'!$J$387*(1+rvanilla04)^0.5)-SUM(J147:$J147),('PTRM input'!$J$387*(1+rvanilla04)^0.5)/A3stdlife))</f>
        <v>4.3851185447582486E-2</v>
      </c>
      <c r="L147" s="433">
        <f ca="1">IF(A3stdlife="n/a","n/a",IF(L$3&gt;(A3stdlife+$E147),('PTRM input'!$J$387*(1+rvanilla04)^0.5)-SUM($J147:K147),('PTRM input'!$J$387*(1+rvanilla04)^0.5)/A3stdlife))</f>
        <v>4.3851185447582486E-2</v>
      </c>
      <c r="M147" s="433">
        <f ca="1">IF(A3stdlife="n/a","n/a",IF(M$3&gt;(A3stdlife+$E147),('PTRM input'!$J$387*(1+rvanilla04)^0.5)-SUM($J147:L147),('PTRM input'!$J$387*(1+rvanilla04)^0.5)/A3stdlife))</f>
        <v>4.3851185447582486E-2</v>
      </c>
      <c r="N147" s="433">
        <f ca="1">IF(A3stdlife="n/a","n/a",IF(N$3&gt;(A3stdlife+$E147),('PTRM input'!$J$387*(1+rvanilla04)^0.5)-SUM($J147:M147),('PTRM input'!$J$387*(1+rvanilla04)^0.5)/A3stdlife))</f>
        <v>4.3851185447582486E-2</v>
      </c>
      <c r="O147" s="433">
        <f ca="1">IF(A3stdlife="n/a","n/a",IF(O$3&gt;(A3stdlife+$E147),('PTRM input'!$J$387*(1+rvanilla04)^0.5)-SUM($J147:N147),('PTRM input'!$J$387*(1+rvanilla04)^0.5)/A3stdlife))</f>
        <v>4.3851185447582486E-2</v>
      </c>
      <c r="P147" s="433">
        <f ca="1">IF(A3stdlife="n/a","n/a",IF(P$3&gt;(A3stdlife+$E147),('PTRM input'!$J$387*(1+rvanilla04)^0.5)-SUM($J147:O147),('PTRM input'!$J$387*(1+rvanilla04)^0.5)/A3stdlife))</f>
        <v>4.3851185447582486E-2</v>
      </c>
      <c r="Q147" s="433">
        <f ca="1">IF(A3stdlife="n/a","n/a",IF(Q$3&gt;(A3stdlife+$E147),('PTRM input'!$J$387*(1+rvanilla04)^0.5)-SUM($J147:P147),('PTRM input'!$J$387*(1+rvanilla04)^0.5)/A3stdlife))</f>
        <v>4.3851185447582486E-2</v>
      </c>
      <c r="R147" s="433">
        <f ca="1">IF(A3stdlife="n/a","n/a",IF(R$3&gt;(A3stdlife+$E147),('PTRM input'!$J$387*(1+rvanilla04)^0.5)-SUM($J147:Q147),('PTRM input'!$J$387*(1+rvanilla04)^0.5)/A3stdlife))</f>
        <v>4.3851185447582486E-2</v>
      </c>
      <c r="S147" s="433">
        <f ca="1">IF(A3stdlife="n/a","n/a",IF(S$3&gt;(A3stdlife+$E147),('PTRM input'!$J$387*(1+rvanilla04)^0.5)-SUM($J147:R147),('PTRM input'!$J$387*(1+rvanilla04)^0.5)/A3stdlife))</f>
        <v>4.3851185447582486E-2</v>
      </c>
      <c r="T147" s="433">
        <f ca="1">IF(A3stdlife="n/a","n/a",IF(T$3&gt;(A3stdlife+$E147),('PTRM input'!$J$387*(1+rvanilla04)^0.5)-SUM($J147:S147),('PTRM input'!$J$387*(1+rvanilla04)^0.5)/A3stdlife))</f>
        <v>4.3851185447582486E-2</v>
      </c>
      <c r="U147" s="433">
        <f ca="1">IF(A3stdlife="n/a","n/a",IF(U$3&gt;(A3stdlife+$E147),('PTRM input'!$J$387*(1+rvanilla04)^0.5)-SUM($J147:T147),('PTRM input'!$J$387*(1+rvanilla04)^0.5)/A3stdlife))</f>
        <v>4.3851185447582486E-2</v>
      </c>
      <c r="V147" s="433">
        <f ca="1">IF(A3stdlife="n/a","n/a",IF(V$3&gt;(A3stdlife+$E147),('PTRM input'!$J$387*(1+rvanilla04)^0.5)-SUM($J147:U147),('PTRM input'!$J$387*(1+rvanilla04)^0.5)/A3stdlife))</f>
        <v>4.3851185447582486E-2</v>
      </c>
      <c r="W147" s="433">
        <f ca="1">IF(A3stdlife="n/a","n/a",IF(W$3&gt;(A3stdlife+$E147),('PTRM input'!$J$387*(1+rvanilla04)^0.5)-SUM($J147:V147),('PTRM input'!$J$387*(1+rvanilla04)^0.5)/A3stdlife))</f>
        <v>4.3851185447582486E-2</v>
      </c>
      <c r="X147" s="433">
        <f ca="1">IF(A3stdlife="n/a","n/a",IF(X$3&gt;(A3stdlife+$E147),('PTRM input'!$J$387*(1+rvanilla04)^0.5)-SUM($J147:W147),('PTRM input'!$J$387*(1+rvanilla04)^0.5)/A3stdlife))</f>
        <v>4.3851185447582486E-2</v>
      </c>
      <c r="Y147" s="433">
        <f ca="1">IF(A3stdlife="n/a","n/a",IF(Y$3&gt;(A3stdlife+$E147),('PTRM input'!$J$387*(1+rvanilla04)^0.5)-SUM($J147:X147),('PTRM input'!$J$387*(1+rvanilla04)^0.5)/A3stdlife))</f>
        <v>3.94733428067926E-2</v>
      </c>
      <c r="Z147" s="433">
        <f ca="1">IF(A3stdlife="n/a","n/a",IF(Z$3&gt;(A3stdlife+$E147),('PTRM input'!$J$387*(1+rvanilla04)^0.5)-SUM($J147:Y147),('PTRM input'!$J$387*(1+rvanilla04)^0.5)/A3stdlife))</f>
        <v>0</v>
      </c>
      <c r="AA147" s="433">
        <f ca="1">IF(A3stdlife="n/a","n/a",IF(AA$3&gt;(A3stdlife+$E147),('PTRM input'!$J$387*(1+rvanilla04)^0.5)-SUM($J147:Z147),('PTRM input'!$J$387*(1+rvanilla04)^0.5)/A3stdlife))</f>
        <v>0</v>
      </c>
      <c r="AB147" s="433">
        <f ca="1">IF(A3stdlife="n/a","n/a",IF(AB$3&gt;(A3stdlife+$E147),('PTRM input'!$J$387*(1+rvanilla04)^0.5)-SUM($J147:AA147),('PTRM input'!$J$387*(1+rvanilla04)^0.5)/A3stdlife))</f>
        <v>0</v>
      </c>
      <c r="AC147" s="433">
        <f ca="1">IF(A3stdlife="n/a","n/a",IF(AC$3&gt;(A3stdlife+$E147),('PTRM input'!$J$387*(1+rvanilla04)^0.5)-SUM($J147:AB147),('PTRM input'!$J$387*(1+rvanilla04)^0.5)/A3stdlife))</f>
        <v>0</v>
      </c>
      <c r="AD147" s="433">
        <f ca="1">IF(A3stdlife="n/a","n/a",IF(AD$3&gt;(A3stdlife+$E147),('PTRM input'!$J$387*(1+rvanilla04)^0.5)-SUM($J147:AC147),('PTRM input'!$J$387*(1+rvanilla04)^0.5)/A3stdlife))</f>
        <v>0</v>
      </c>
      <c r="AE147" s="433">
        <f ca="1">IF(A3stdlife="n/a","n/a",IF(AE$3&gt;(A3stdlife+$E147),('PTRM input'!$J$387*(1+rvanilla04)^0.5)-SUM($J147:AD147),('PTRM input'!$J$387*(1+rvanilla04)^0.5)/A3stdlife))</f>
        <v>0</v>
      </c>
      <c r="AF147" s="433">
        <f ca="1">IF(A3stdlife="n/a","n/a",IF(AF$3&gt;(A3stdlife+$E147),('PTRM input'!$J$387*(1+rvanilla04)^0.5)-SUM($J147:AE147),('PTRM input'!$J$387*(1+rvanilla04)^0.5)/A3stdlife))</f>
        <v>0</v>
      </c>
      <c r="AG147" s="433">
        <f ca="1">IF(A3stdlife="n/a","n/a",IF(AG$3&gt;(A3stdlife+$E147),('PTRM input'!$J$387*(1+rvanilla04)^0.5)-SUM($J147:AF147),('PTRM input'!$J$387*(1+rvanilla04)^0.5)/A3stdlife))</f>
        <v>0</v>
      </c>
      <c r="AH147" s="433">
        <f ca="1">IF(A3stdlife="n/a","n/a",IF(AH$3&gt;(A3stdlife+$E147),('PTRM input'!$J$387*(1+rvanilla04)^0.5)-SUM($J147:AG147),('PTRM input'!$J$387*(1+rvanilla04)^0.5)/A3stdlife))</f>
        <v>0</v>
      </c>
      <c r="AI147" s="433">
        <f ca="1">IF(A3stdlife="n/a","n/a",IF(AI$3&gt;(A3stdlife+$E147),('PTRM input'!$J$387*(1+rvanilla04)^0.5)-SUM($J147:AH147),('PTRM input'!$J$387*(1+rvanilla04)^0.5)/A3stdlife))</f>
        <v>0</v>
      </c>
      <c r="AJ147" s="433">
        <f ca="1">IF(A3stdlife="n/a","n/a",IF(AJ$3&gt;(A3stdlife+$E147),('PTRM input'!$J$387*(1+rvanilla04)^0.5)-SUM($J147:AI147),('PTRM input'!$J$387*(1+rvanilla04)^0.5)/A3stdlife))</f>
        <v>0</v>
      </c>
      <c r="AK147" s="433">
        <f ca="1">IF(A3stdlife="n/a","n/a",IF(AK$3&gt;(A3stdlife+$E147),('PTRM input'!$J$387*(1+rvanilla04)^0.5)-SUM($J147:AJ147),('PTRM input'!$J$387*(1+rvanilla04)^0.5)/A3stdlife))</f>
        <v>0</v>
      </c>
      <c r="AL147" s="433">
        <f ca="1">IF(A3stdlife="n/a","n/a",IF(AL$3&gt;(A3stdlife+$E147),('PTRM input'!$J$387*(1+rvanilla04)^0.5)-SUM($J147:AK147),('PTRM input'!$J$387*(1+rvanilla04)^0.5)/A3stdlife))</f>
        <v>0</v>
      </c>
      <c r="AM147" s="433">
        <f ca="1">IF(A3stdlife="n/a","n/a",IF(AM$3&gt;(A3stdlife+$E147),('PTRM input'!$J$387*(1+rvanilla04)^0.5)-SUM($J147:AL147),('PTRM input'!$J$387*(1+rvanilla04)^0.5)/A3stdlife))</f>
        <v>0</v>
      </c>
      <c r="AN147" s="433">
        <f ca="1">IF(A3stdlife="n/a","n/a",IF(AN$3&gt;(A3stdlife+$E147),('PTRM input'!$J$387*(1+rvanilla04)^0.5)-SUM($J147:AM147),('PTRM input'!$J$387*(1+rvanilla04)^0.5)/A3stdlife))</f>
        <v>0</v>
      </c>
      <c r="AO147" s="433">
        <f ca="1">IF(A3stdlife="n/a","n/a",IF(AO$3&gt;(A3stdlife+$E147),('PTRM input'!$J$387*(1+rvanilla04)^0.5)-SUM($J147:AN147),('PTRM input'!$J$387*(1+rvanilla04)^0.5)/A3stdlife))</f>
        <v>0</v>
      </c>
      <c r="AP147" s="433">
        <f ca="1">IF(A3stdlife="n/a","n/a",IF(AP$3&gt;(A3stdlife+$E147),('PTRM input'!$J$387*(1+rvanilla04)^0.5)-SUM($J147:AO147),('PTRM input'!$J$387*(1+rvanilla04)^0.5)/A3stdlife))</f>
        <v>0</v>
      </c>
      <c r="AQ147" s="433">
        <f ca="1">IF(A3stdlife="n/a","n/a",IF(AQ$3&gt;(A3stdlife+$E147),('PTRM input'!$J$387*(1+rvanilla04)^0.5)-SUM($J147:AP147),('PTRM input'!$J$387*(1+rvanilla04)^0.5)/A3stdlife))</f>
        <v>0</v>
      </c>
      <c r="AR147" s="433">
        <f ca="1">IF(A3stdlife="n/a","n/a",IF(AR$3&gt;(A3stdlife+$E147),('PTRM input'!$J$387*(1+rvanilla04)^0.5)-SUM($J147:AQ147),('PTRM input'!$J$387*(1+rvanilla04)^0.5)/A3stdlife))</f>
        <v>0</v>
      </c>
      <c r="AS147" s="433">
        <f ca="1">IF(A3stdlife="n/a","n/a",IF(AS$3&gt;(A3stdlife+$E147),('PTRM input'!$J$387*(1+rvanilla04)^0.5)-SUM($J147:AR147),('PTRM input'!$J$387*(1+rvanilla04)^0.5)/A3stdlife))</f>
        <v>0</v>
      </c>
      <c r="AT147" s="433">
        <f ca="1">IF(A3stdlife="n/a","n/a",IF(AT$3&gt;(A3stdlife+$E147),('PTRM input'!$J$387*(1+rvanilla04)^0.5)-SUM($J147:AS147),('PTRM input'!$J$387*(1+rvanilla04)^0.5)/A3stdlife))</f>
        <v>0</v>
      </c>
      <c r="AU147" s="433">
        <f ca="1">IF(A3stdlife="n/a","n/a",IF(AU$3&gt;(A3stdlife+$E147),('PTRM input'!$J$387*(1+rvanilla04)^0.5)-SUM($J147:AT147),('PTRM input'!$J$387*(1+rvanilla04)^0.5)/A3stdlife))</f>
        <v>0</v>
      </c>
      <c r="AV147" s="433">
        <f ca="1">IF(A3stdlife="n/a","n/a",IF(AV$3&gt;(A3stdlife+$E147),('PTRM input'!$J$387*(1+rvanilla04)^0.5)-SUM($J147:AU147),('PTRM input'!$J$387*(1+rvanilla04)^0.5)/A3stdlife))</f>
        <v>0</v>
      </c>
      <c r="AW147" s="433">
        <f ca="1">IF(A3stdlife="n/a","n/a",IF(AW$3&gt;(A3stdlife+$E147),('PTRM input'!$J$387*(1+rvanilla04)^0.5)-SUM($J147:AV147),('PTRM input'!$J$387*(1+rvanilla04)^0.5)/A3stdlife))</f>
        <v>0</v>
      </c>
      <c r="AX147" s="433">
        <f ca="1">IF(A3stdlife="n/a","n/a",IF(AX$3&gt;(A3stdlife+$E147),('PTRM input'!$J$387*(1+rvanilla04)^0.5)-SUM($J147:AW147),('PTRM input'!$J$387*(1+rvanilla04)^0.5)/A3stdlife))</f>
        <v>0</v>
      </c>
      <c r="AY147" s="433">
        <f ca="1">IF(A3stdlife="n/a","n/a",IF(AY$3&gt;(A3stdlife+$E147),('PTRM input'!$J$387*(1+rvanilla04)^0.5)-SUM($J147:AX147),('PTRM input'!$J$387*(1+rvanilla04)^0.5)/A3stdlife))</f>
        <v>0</v>
      </c>
      <c r="AZ147" s="433">
        <f ca="1">IF(A3stdlife="n/a","n/a",IF(AZ$3&gt;(A3stdlife+$E147),('PTRM input'!$J$387*(1+rvanilla04)^0.5)-SUM($J147:AY147),('PTRM input'!$J$387*(1+rvanilla04)^0.5)/A3stdlife))</f>
        <v>0</v>
      </c>
      <c r="BA147" s="433">
        <f ca="1">IF(A3stdlife="n/a","n/a",IF(BA$3&gt;(A3stdlife+$E147),('PTRM input'!$J$387*(1+rvanilla04)^0.5)-SUM($J147:AZ147),('PTRM input'!$J$387*(1+rvanilla04)^0.5)/A3stdlife))</f>
        <v>0</v>
      </c>
      <c r="BB147" s="433">
        <f ca="1">IF(A3stdlife="n/a","n/a",IF(BB$3&gt;(A3stdlife+$E147),('PTRM input'!$J$387*(1+rvanilla04)^0.5)-SUM($J147:BA147),('PTRM input'!$J$387*(1+rvanilla04)^0.5)/A3stdlife))</f>
        <v>0</v>
      </c>
      <c r="BC147" s="433">
        <f ca="1">IF(A3stdlife="n/a","n/a",IF(BC$3&gt;(A3stdlife+$E147),('PTRM input'!$J$387*(1+rvanilla04)^0.5)-SUM($J147:BB147),('PTRM input'!$J$387*(1+rvanilla04)^0.5)/A3stdlife))</f>
        <v>0</v>
      </c>
      <c r="BD147" s="433">
        <f ca="1">IF(A3stdlife="n/a","n/a",IF(BD$3&gt;(A3stdlife+$E147),('PTRM input'!$J$387*(1+rvanilla04)^0.5)-SUM($J147:BC147),('PTRM input'!$J$387*(1+rvanilla04)^0.5)/A3stdlife))</f>
        <v>0</v>
      </c>
      <c r="BE147" s="433">
        <f ca="1">IF(A3stdlife="n/a","n/a",IF(BE$3&gt;(A3stdlife+$E147),('PTRM input'!$J$387*(1+rvanilla04)^0.5)-SUM($J147:BD147),('PTRM input'!$J$387*(1+rvanilla04)^0.5)/A3stdlife))</f>
        <v>0</v>
      </c>
      <c r="BF147" s="433">
        <f ca="1">IF(A3stdlife="n/a","n/a",IF(BF$3&gt;(A3stdlife+$E147),('PTRM input'!$J$387*(1+rvanilla04)^0.5)-SUM($J147:BE147),('PTRM input'!$J$387*(1+rvanilla04)^0.5)/A3stdlife))</f>
        <v>0</v>
      </c>
      <c r="BG147" s="433">
        <f ca="1">IF(A3stdlife="n/a","n/a",IF(BG$3&gt;(A3stdlife+$E147),('PTRM input'!$J$387*(1+rvanilla04)^0.5)-SUM($J147:BF147),('PTRM input'!$J$387*(1+rvanilla04)^0.5)/A3stdlife))</f>
        <v>0</v>
      </c>
      <c r="BH147" s="433">
        <f ca="1">IF(A3stdlife="n/a","n/a",IF(BH$3&gt;(A3stdlife+$E147),('PTRM input'!$J$387*(1+rvanilla04)^0.5)-SUM($J147:BG147),('PTRM input'!$J$387*(1+rvanilla04)^0.5)/A3stdlife))</f>
        <v>0</v>
      </c>
      <c r="BI147" s="433">
        <f ca="1">IF(A3stdlife="n/a","n/a",IF(BI$3&gt;(A3stdlife+$E147),('PTRM input'!$J$387*(1+rvanilla04)^0.5)-SUM($J147:BH147),('PTRM input'!$J$387*(1+rvanilla04)^0.5)/A3stdlife))</f>
        <v>0</v>
      </c>
      <c r="BJ147" s="116"/>
      <c r="BK147" s="116"/>
      <c r="BL147" s="116"/>
      <c r="BM147" s="116"/>
    </row>
    <row r="148" spans="1:65" hidden="1" outlineLevel="2">
      <c r="A148" s="116"/>
      <c r="B148" s="19"/>
      <c r="C148" s="18"/>
      <c r="D148" s="760"/>
      <c r="E148" s="86">
        <v>5</v>
      </c>
      <c r="F148" s="259"/>
      <c r="G148" s="434"/>
      <c r="H148" s="435"/>
      <c r="I148" s="435"/>
      <c r="J148" s="435"/>
      <c r="K148" s="619"/>
      <c r="L148" s="433">
        <f ca="1">IF(A3stdlife="n/a","n/a",IF(L$3&gt;(A3stdlife+$E148),('PTRM input'!$K$387*(1+rvanilla05)^0.5)-SUM($K148:K148),('PTRM input'!$K$387*(1+rvanilla05)^0.5)/A3stdlife))</f>
        <v>5.5196562849798916E-2</v>
      </c>
      <c r="M148" s="433">
        <f ca="1">IF(A3stdlife="n/a","n/a",IF(M$3&gt;(A3stdlife+$E148),('PTRM input'!$K$387*(1+rvanilla05)^0.5)-SUM($K148:L148),('PTRM input'!$K$387*(1+rvanilla05)^0.5)/A3stdlife))</f>
        <v>5.5196562849798916E-2</v>
      </c>
      <c r="N148" s="433">
        <f ca="1">IF(A3stdlife="n/a","n/a",IF(N$3&gt;(A3stdlife+$E148),('PTRM input'!$K$387*(1+rvanilla05)^0.5)-SUM($K148:M148),('PTRM input'!$K$387*(1+rvanilla05)^0.5)/A3stdlife))</f>
        <v>5.5196562849798916E-2</v>
      </c>
      <c r="O148" s="433">
        <f ca="1">IF(A3stdlife="n/a","n/a",IF(O$3&gt;(A3stdlife+$E148),('PTRM input'!$K$387*(1+rvanilla05)^0.5)-SUM($K148:N148),('PTRM input'!$K$387*(1+rvanilla05)^0.5)/A3stdlife))</f>
        <v>5.5196562849798916E-2</v>
      </c>
      <c r="P148" s="433">
        <f ca="1">IF(A3stdlife="n/a","n/a",IF(P$3&gt;(A3stdlife+$E148),('PTRM input'!$K$387*(1+rvanilla05)^0.5)-SUM($K148:O148),('PTRM input'!$K$387*(1+rvanilla05)^0.5)/A3stdlife))</f>
        <v>5.5196562849798916E-2</v>
      </c>
      <c r="Q148" s="433">
        <f ca="1">IF(A3stdlife="n/a","n/a",IF(Q$3&gt;(A3stdlife+$E148),('PTRM input'!$K$387*(1+rvanilla05)^0.5)-SUM($K148:P148),('PTRM input'!$K$387*(1+rvanilla05)^0.5)/A3stdlife))</f>
        <v>5.5196562849798916E-2</v>
      </c>
      <c r="R148" s="433">
        <f ca="1">IF(A3stdlife="n/a","n/a",IF(R$3&gt;(A3stdlife+$E148),('PTRM input'!$K$387*(1+rvanilla05)^0.5)-SUM($K148:Q148),('PTRM input'!$K$387*(1+rvanilla05)^0.5)/A3stdlife))</f>
        <v>5.5196562849798916E-2</v>
      </c>
      <c r="S148" s="433">
        <f ca="1">IF(A3stdlife="n/a","n/a",IF(S$3&gt;(A3stdlife+$E148),('PTRM input'!$K$387*(1+rvanilla05)^0.5)-SUM($K148:R148),('PTRM input'!$K$387*(1+rvanilla05)^0.5)/A3stdlife))</f>
        <v>5.5196562849798916E-2</v>
      </c>
      <c r="T148" s="433">
        <f ca="1">IF(A3stdlife="n/a","n/a",IF(T$3&gt;(A3stdlife+$E148),('PTRM input'!$K$387*(1+rvanilla05)^0.5)-SUM($K148:S148),('PTRM input'!$K$387*(1+rvanilla05)^0.5)/A3stdlife))</f>
        <v>5.5196562849798916E-2</v>
      </c>
      <c r="U148" s="433">
        <f ca="1">IF(A3stdlife="n/a","n/a",IF(U$3&gt;(A3stdlife+$E148),('PTRM input'!$K$387*(1+rvanilla05)^0.5)-SUM($K148:T148),('PTRM input'!$K$387*(1+rvanilla05)^0.5)/A3stdlife))</f>
        <v>5.5196562849798916E-2</v>
      </c>
      <c r="V148" s="433">
        <f ca="1">IF(A3stdlife="n/a","n/a",IF(V$3&gt;(A3stdlife+$E148),('PTRM input'!$K$387*(1+rvanilla05)^0.5)-SUM($K148:U148),('PTRM input'!$K$387*(1+rvanilla05)^0.5)/A3stdlife))</f>
        <v>5.5196562849798916E-2</v>
      </c>
      <c r="W148" s="433">
        <f ca="1">IF(A3stdlife="n/a","n/a",IF(W$3&gt;(A3stdlife+$E148),('PTRM input'!$K$387*(1+rvanilla05)^0.5)-SUM($K148:V148),('PTRM input'!$K$387*(1+rvanilla05)^0.5)/A3stdlife))</f>
        <v>5.5196562849798916E-2</v>
      </c>
      <c r="X148" s="433">
        <f ca="1">IF(A3stdlife="n/a","n/a",IF(X$3&gt;(A3stdlife+$E148),('PTRM input'!$K$387*(1+rvanilla05)^0.5)-SUM($K148:W148),('PTRM input'!$K$387*(1+rvanilla05)^0.5)/A3stdlife))</f>
        <v>5.5196562849798916E-2</v>
      </c>
      <c r="Y148" s="433">
        <f ca="1">IF(A3stdlife="n/a","n/a",IF(Y$3&gt;(A3stdlife+$E148),('PTRM input'!$K$387*(1+rvanilla05)^0.5)-SUM($K148:X148),('PTRM input'!$K$387*(1+rvanilla05)^0.5)/A3stdlife))</f>
        <v>5.5196562849798916E-2</v>
      </c>
      <c r="Z148" s="433">
        <f ca="1">IF(A3stdlife="n/a","n/a",IF(Z$3&gt;(A3stdlife+$E148),('PTRM input'!$K$387*(1+rvanilla05)^0.5)-SUM($K148:Y148),('PTRM input'!$K$387*(1+rvanilla05)^0.5)/A3stdlife))</f>
        <v>4.968606492363159E-2</v>
      </c>
      <c r="AA148" s="433">
        <f ca="1">IF(A3stdlife="n/a","n/a",IF(AA$3&gt;(A3stdlife+$E148),('PTRM input'!$K$387*(1+rvanilla05)^0.5)-SUM($K148:Z148),('PTRM input'!$K$387*(1+rvanilla05)^0.5)/A3stdlife))</f>
        <v>0</v>
      </c>
      <c r="AB148" s="433">
        <f ca="1">IF(A3stdlife="n/a","n/a",IF(AB$3&gt;(A3stdlife+$E148),('PTRM input'!$K$387*(1+rvanilla05)^0.5)-SUM($K148:AA148),('PTRM input'!$K$387*(1+rvanilla05)^0.5)/A3stdlife))</f>
        <v>0</v>
      </c>
      <c r="AC148" s="433">
        <f ca="1">IF(A3stdlife="n/a","n/a",IF(AC$3&gt;(A3stdlife+$E148),('PTRM input'!$K$387*(1+rvanilla05)^0.5)-SUM($K148:AB148),('PTRM input'!$K$387*(1+rvanilla05)^0.5)/A3stdlife))</f>
        <v>0</v>
      </c>
      <c r="AD148" s="433">
        <f ca="1">IF(A3stdlife="n/a","n/a",IF(AD$3&gt;(A3stdlife+$E148),('PTRM input'!$K$387*(1+rvanilla05)^0.5)-SUM($K148:AC148),('PTRM input'!$K$387*(1+rvanilla05)^0.5)/A3stdlife))</f>
        <v>0</v>
      </c>
      <c r="AE148" s="433">
        <f ca="1">IF(A3stdlife="n/a","n/a",IF(AE$3&gt;(A3stdlife+$E148),('PTRM input'!$K$387*(1+rvanilla05)^0.5)-SUM($K148:AD148),('PTRM input'!$K$387*(1+rvanilla05)^0.5)/A3stdlife))</f>
        <v>0</v>
      </c>
      <c r="AF148" s="433">
        <f ca="1">IF(A3stdlife="n/a","n/a",IF(AF$3&gt;(A3stdlife+$E148),('PTRM input'!$K$387*(1+rvanilla05)^0.5)-SUM($K148:AE148),('PTRM input'!$K$387*(1+rvanilla05)^0.5)/A3stdlife))</f>
        <v>0</v>
      </c>
      <c r="AG148" s="433">
        <f ca="1">IF(A3stdlife="n/a","n/a",IF(AG$3&gt;(A3stdlife+$E148),('PTRM input'!$K$387*(1+rvanilla05)^0.5)-SUM($K148:AF148),('PTRM input'!$K$387*(1+rvanilla05)^0.5)/A3stdlife))</f>
        <v>0</v>
      </c>
      <c r="AH148" s="433">
        <f ca="1">IF(A3stdlife="n/a","n/a",IF(AH$3&gt;(A3stdlife+$E148),('PTRM input'!$K$387*(1+rvanilla05)^0.5)-SUM($K148:AG148),('PTRM input'!$K$387*(1+rvanilla05)^0.5)/A3stdlife))</f>
        <v>0</v>
      </c>
      <c r="AI148" s="433">
        <f ca="1">IF(A3stdlife="n/a","n/a",IF(AI$3&gt;(A3stdlife+$E148),('PTRM input'!$K$387*(1+rvanilla05)^0.5)-SUM($K148:AH148),('PTRM input'!$K$387*(1+rvanilla05)^0.5)/A3stdlife))</f>
        <v>0</v>
      </c>
      <c r="AJ148" s="433">
        <f ca="1">IF(A3stdlife="n/a","n/a",IF(AJ$3&gt;(A3stdlife+$E148),('PTRM input'!$K$387*(1+rvanilla05)^0.5)-SUM($K148:AI148),('PTRM input'!$K$387*(1+rvanilla05)^0.5)/A3stdlife))</f>
        <v>0</v>
      </c>
      <c r="AK148" s="433">
        <f ca="1">IF(A3stdlife="n/a","n/a",IF(AK$3&gt;(A3stdlife+$E148),('PTRM input'!$K$387*(1+rvanilla05)^0.5)-SUM($K148:AJ148),('PTRM input'!$K$387*(1+rvanilla05)^0.5)/A3stdlife))</f>
        <v>0</v>
      </c>
      <c r="AL148" s="433">
        <f ca="1">IF(A3stdlife="n/a","n/a",IF(AL$3&gt;(A3stdlife+$E148),('PTRM input'!$K$387*(1+rvanilla05)^0.5)-SUM($K148:AK148),('PTRM input'!$K$387*(1+rvanilla05)^0.5)/A3stdlife))</f>
        <v>0</v>
      </c>
      <c r="AM148" s="433">
        <f ca="1">IF(A3stdlife="n/a","n/a",IF(AM$3&gt;(A3stdlife+$E148),('PTRM input'!$K$387*(1+rvanilla05)^0.5)-SUM($K148:AL148),('PTRM input'!$K$387*(1+rvanilla05)^0.5)/A3stdlife))</f>
        <v>0</v>
      </c>
      <c r="AN148" s="433">
        <f ca="1">IF(A3stdlife="n/a","n/a",IF(AN$3&gt;(A3stdlife+$E148),('PTRM input'!$K$387*(1+rvanilla05)^0.5)-SUM($K148:AM148),('PTRM input'!$K$387*(1+rvanilla05)^0.5)/A3stdlife))</f>
        <v>0</v>
      </c>
      <c r="AO148" s="433">
        <f ca="1">IF(A3stdlife="n/a","n/a",IF(AO$3&gt;(A3stdlife+$E148),('PTRM input'!$K$387*(1+rvanilla05)^0.5)-SUM($K148:AN148),('PTRM input'!$K$387*(1+rvanilla05)^0.5)/A3stdlife))</f>
        <v>0</v>
      </c>
      <c r="AP148" s="433">
        <f ca="1">IF(A3stdlife="n/a","n/a",IF(AP$3&gt;(A3stdlife+$E148),('PTRM input'!$K$387*(1+rvanilla05)^0.5)-SUM($K148:AO148),('PTRM input'!$K$387*(1+rvanilla05)^0.5)/A3stdlife))</f>
        <v>0</v>
      </c>
      <c r="AQ148" s="433">
        <f ca="1">IF(A3stdlife="n/a","n/a",IF(AQ$3&gt;(A3stdlife+$E148),('PTRM input'!$K$387*(1+rvanilla05)^0.5)-SUM($K148:AP148),('PTRM input'!$K$387*(1+rvanilla05)^0.5)/A3stdlife))</f>
        <v>0</v>
      </c>
      <c r="AR148" s="433">
        <f ca="1">IF(A3stdlife="n/a","n/a",IF(AR$3&gt;(A3stdlife+$E148),('PTRM input'!$K$387*(1+rvanilla05)^0.5)-SUM($K148:AQ148),('PTRM input'!$K$387*(1+rvanilla05)^0.5)/A3stdlife))</f>
        <v>0</v>
      </c>
      <c r="AS148" s="433">
        <f ca="1">IF(A3stdlife="n/a","n/a",IF(AS$3&gt;(A3stdlife+$E148),('PTRM input'!$K$387*(1+rvanilla05)^0.5)-SUM($K148:AR148),('PTRM input'!$K$387*(1+rvanilla05)^0.5)/A3stdlife))</f>
        <v>0</v>
      </c>
      <c r="AT148" s="433">
        <f ca="1">IF(A3stdlife="n/a","n/a",IF(AT$3&gt;(A3stdlife+$E148),('PTRM input'!$K$387*(1+rvanilla05)^0.5)-SUM($K148:AS148),('PTRM input'!$K$387*(1+rvanilla05)^0.5)/A3stdlife))</f>
        <v>0</v>
      </c>
      <c r="AU148" s="433">
        <f ca="1">IF(A3stdlife="n/a","n/a",IF(AU$3&gt;(A3stdlife+$E148),('PTRM input'!$K$387*(1+rvanilla05)^0.5)-SUM($K148:AT148),('PTRM input'!$K$387*(1+rvanilla05)^0.5)/A3stdlife))</f>
        <v>0</v>
      </c>
      <c r="AV148" s="433">
        <f ca="1">IF(A3stdlife="n/a","n/a",IF(AV$3&gt;(A3stdlife+$E148),('PTRM input'!$K$387*(1+rvanilla05)^0.5)-SUM($K148:AU148),('PTRM input'!$K$387*(1+rvanilla05)^0.5)/A3stdlife))</f>
        <v>0</v>
      </c>
      <c r="AW148" s="433">
        <f ca="1">IF(A3stdlife="n/a","n/a",IF(AW$3&gt;(A3stdlife+$E148),('PTRM input'!$K$387*(1+rvanilla05)^0.5)-SUM($K148:AV148),('PTRM input'!$K$387*(1+rvanilla05)^0.5)/A3stdlife))</f>
        <v>0</v>
      </c>
      <c r="AX148" s="433">
        <f ca="1">IF(A3stdlife="n/a","n/a",IF(AX$3&gt;(A3stdlife+$E148),('PTRM input'!$K$387*(1+rvanilla05)^0.5)-SUM($K148:AW148),('PTRM input'!$K$387*(1+rvanilla05)^0.5)/A3stdlife))</f>
        <v>0</v>
      </c>
      <c r="AY148" s="433">
        <f ca="1">IF(A3stdlife="n/a","n/a",IF(AY$3&gt;(A3stdlife+$E148),('PTRM input'!$K$387*(1+rvanilla05)^0.5)-SUM($K148:AX148),('PTRM input'!$K$387*(1+rvanilla05)^0.5)/A3stdlife))</f>
        <v>0</v>
      </c>
      <c r="AZ148" s="433">
        <f ca="1">IF(A3stdlife="n/a","n/a",IF(AZ$3&gt;(A3stdlife+$E148),('PTRM input'!$K$387*(1+rvanilla05)^0.5)-SUM($K148:AY148),('PTRM input'!$K$387*(1+rvanilla05)^0.5)/A3stdlife))</f>
        <v>0</v>
      </c>
      <c r="BA148" s="433">
        <f ca="1">IF(A3stdlife="n/a","n/a",IF(BA$3&gt;(A3stdlife+$E148),('PTRM input'!$K$387*(1+rvanilla05)^0.5)-SUM($K148:AZ148),('PTRM input'!$K$387*(1+rvanilla05)^0.5)/A3stdlife))</f>
        <v>0</v>
      </c>
      <c r="BB148" s="433">
        <f ca="1">IF(A3stdlife="n/a","n/a",IF(BB$3&gt;(A3stdlife+$E148),('PTRM input'!$K$387*(1+rvanilla05)^0.5)-SUM($K148:BA148),('PTRM input'!$K$387*(1+rvanilla05)^0.5)/A3stdlife))</f>
        <v>0</v>
      </c>
      <c r="BC148" s="433">
        <f ca="1">IF(A3stdlife="n/a","n/a",IF(BC$3&gt;(A3stdlife+$E148),('PTRM input'!$K$387*(1+rvanilla05)^0.5)-SUM($K148:BB148),('PTRM input'!$K$387*(1+rvanilla05)^0.5)/A3stdlife))</f>
        <v>0</v>
      </c>
      <c r="BD148" s="433">
        <f ca="1">IF(A3stdlife="n/a","n/a",IF(BD$3&gt;(A3stdlife+$E148),('PTRM input'!$K$387*(1+rvanilla05)^0.5)-SUM($K148:BC148),('PTRM input'!$K$387*(1+rvanilla05)^0.5)/A3stdlife))</f>
        <v>0</v>
      </c>
      <c r="BE148" s="433">
        <f ca="1">IF(A3stdlife="n/a","n/a",IF(BE$3&gt;(A3stdlife+$E148),('PTRM input'!$K$387*(1+rvanilla05)^0.5)-SUM($K148:BD148),('PTRM input'!$K$387*(1+rvanilla05)^0.5)/A3stdlife))</f>
        <v>0</v>
      </c>
      <c r="BF148" s="433">
        <f ca="1">IF(A3stdlife="n/a","n/a",IF(BF$3&gt;(A3stdlife+$E148),('PTRM input'!$K$387*(1+rvanilla05)^0.5)-SUM($K148:BE148),('PTRM input'!$K$387*(1+rvanilla05)^0.5)/A3stdlife))</f>
        <v>0</v>
      </c>
      <c r="BG148" s="433">
        <f ca="1">IF(A3stdlife="n/a","n/a",IF(BG$3&gt;(A3stdlife+$E148),('PTRM input'!$K$387*(1+rvanilla05)^0.5)-SUM($K148:BF148),('PTRM input'!$K$387*(1+rvanilla05)^0.5)/A3stdlife))</f>
        <v>0</v>
      </c>
      <c r="BH148" s="433">
        <f ca="1">IF(A3stdlife="n/a","n/a",IF(BH$3&gt;(A3stdlife+$E148),('PTRM input'!$K$387*(1+rvanilla05)^0.5)-SUM($K148:BG148),('PTRM input'!$K$387*(1+rvanilla05)^0.5)/A3stdlife))</f>
        <v>0</v>
      </c>
      <c r="BI148" s="433">
        <f ca="1">IF(A3stdlife="n/a","n/a",IF(BI$3&gt;(A3stdlife+$E148),('PTRM input'!$K$387*(1+rvanilla05)^0.5)-SUM($K148:BH148),('PTRM input'!$K$387*(1+rvanilla05)^0.5)/A3stdlife))</f>
        <v>0</v>
      </c>
      <c r="BJ148" s="116"/>
      <c r="BK148" s="116"/>
      <c r="BL148" s="116"/>
      <c r="BM148" s="116"/>
    </row>
    <row r="149" spans="1:65" hidden="1" outlineLevel="2">
      <c r="A149" s="116"/>
      <c r="B149" s="19"/>
      <c r="C149" s="18"/>
      <c r="D149" s="760"/>
      <c r="E149" s="86">
        <v>6</v>
      </c>
      <c r="F149" s="259"/>
      <c r="G149" s="434"/>
      <c r="H149" s="435"/>
      <c r="I149" s="435"/>
      <c r="J149" s="435"/>
      <c r="K149" s="435"/>
      <c r="L149" s="619"/>
      <c r="M149" s="433">
        <f ca="1">IF(A3stdlife="n/a","n/a",IF(M$3&gt;(A3stdlife+$E149),('PTRM input'!$L$387*(1+rvanilla06)^0.5)-SUM($L149:L149),('PTRM input'!$L$387*(1+rvanilla06)^0.5)/A3stdlife))</f>
        <v>0</v>
      </c>
      <c r="N149" s="433">
        <f ca="1">IF(A3stdlife="n/a","n/a",IF(N$3&gt;(A3stdlife+$E149),('PTRM input'!$L$387*(1+rvanilla06)^0.5)-SUM($L149:M149),('PTRM input'!$L$387*(1+rvanilla06)^0.5)/A3stdlife))</f>
        <v>0</v>
      </c>
      <c r="O149" s="433">
        <f ca="1">IF(A3stdlife="n/a","n/a",IF(O$3&gt;(A3stdlife+$E149),('PTRM input'!$L$387*(1+rvanilla06)^0.5)-SUM($L149:N149),('PTRM input'!$L$387*(1+rvanilla06)^0.5)/A3stdlife))</f>
        <v>0</v>
      </c>
      <c r="P149" s="433">
        <f ca="1">IF(A3stdlife="n/a","n/a",IF(P$3&gt;(A3stdlife+$E149),('PTRM input'!$L$387*(1+rvanilla06)^0.5)-SUM($L149:O149),('PTRM input'!$L$387*(1+rvanilla06)^0.5)/A3stdlife))</f>
        <v>0</v>
      </c>
      <c r="Q149" s="433">
        <f ca="1">IF(A3stdlife="n/a","n/a",IF(Q$3&gt;(A3stdlife+$E149),('PTRM input'!$L$387*(1+rvanilla06)^0.5)-SUM($L149:P149),('PTRM input'!$L$387*(1+rvanilla06)^0.5)/A3stdlife))</f>
        <v>0</v>
      </c>
      <c r="R149" s="433">
        <f ca="1">IF(A3stdlife="n/a","n/a",IF(R$3&gt;(A3stdlife+$E149),('PTRM input'!$L$387*(1+rvanilla06)^0.5)-SUM($L149:Q149),('PTRM input'!$L$387*(1+rvanilla06)^0.5)/A3stdlife))</f>
        <v>0</v>
      </c>
      <c r="S149" s="433">
        <f ca="1">IF(A3stdlife="n/a","n/a",IF(S$3&gt;(A3stdlife+$E149),('PTRM input'!$L$387*(1+rvanilla06)^0.5)-SUM($L149:R149),('PTRM input'!$L$387*(1+rvanilla06)^0.5)/A3stdlife))</f>
        <v>0</v>
      </c>
      <c r="T149" s="433">
        <f ca="1">IF(A3stdlife="n/a","n/a",IF(T$3&gt;(A3stdlife+$E149),('PTRM input'!$L$387*(1+rvanilla06)^0.5)-SUM($L149:S149),('PTRM input'!$L$387*(1+rvanilla06)^0.5)/A3stdlife))</f>
        <v>0</v>
      </c>
      <c r="U149" s="433">
        <f ca="1">IF(A3stdlife="n/a","n/a",IF(U$3&gt;(A3stdlife+$E149),('PTRM input'!$L$387*(1+rvanilla06)^0.5)-SUM($L149:T149),('PTRM input'!$L$387*(1+rvanilla06)^0.5)/A3stdlife))</f>
        <v>0</v>
      </c>
      <c r="V149" s="433">
        <f ca="1">IF(A3stdlife="n/a","n/a",IF(V$3&gt;(A3stdlife+$E149),('PTRM input'!$L$387*(1+rvanilla06)^0.5)-SUM($L149:U149),('PTRM input'!$L$387*(1+rvanilla06)^0.5)/A3stdlife))</f>
        <v>0</v>
      </c>
      <c r="W149" s="433">
        <f ca="1">IF(A3stdlife="n/a","n/a",IF(W$3&gt;(A3stdlife+$E149),('PTRM input'!$L$387*(1+rvanilla06)^0.5)-SUM($L149:V149),('PTRM input'!$L$387*(1+rvanilla06)^0.5)/A3stdlife))</f>
        <v>0</v>
      </c>
      <c r="X149" s="433">
        <f ca="1">IF(A3stdlife="n/a","n/a",IF(X$3&gt;(A3stdlife+$E149),('PTRM input'!$L$387*(1+rvanilla06)^0.5)-SUM($L149:W149),('PTRM input'!$L$387*(1+rvanilla06)^0.5)/A3stdlife))</f>
        <v>0</v>
      </c>
      <c r="Y149" s="433">
        <f ca="1">IF(A3stdlife="n/a","n/a",IF(Y$3&gt;(A3stdlife+$E149),('PTRM input'!$L$387*(1+rvanilla06)^0.5)-SUM($L149:X149),('PTRM input'!$L$387*(1+rvanilla06)^0.5)/A3stdlife))</f>
        <v>0</v>
      </c>
      <c r="Z149" s="433">
        <f ca="1">IF(A3stdlife="n/a","n/a",IF(Z$3&gt;(A3stdlife+$E149),('PTRM input'!$L$387*(1+rvanilla06)^0.5)-SUM($L149:Y149),('PTRM input'!$L$387*(1+rvanilla06)^0.5)/A3stdlife))</f>
        <v>0</v>
      </c>
      <c r="AA149" s="433">
        <f ca="1">IF(A3stdlife="n/a","n/a",IF(AA$3&gt;(A3stdlife+$E149),('PTRM input'!$L$387*(1+rvanilla06)^0.5)-SUM($L149:Z149),('PTRM input'!$L$387*(1+rvanilla06)^0.5)/A3stdlife))</f>
        <v>0</v>
      </c>
      <c r="AB149" s="433">
        <f ca="1">IF(A3stdlife="n/a","n/a",IF(AB$3&gt;(A3stdlife+$E149),('PTRM input'!$L$387*(1+rvanilla06)^0.5)-SUM($L149:AA149),('PTRM input'!$L$387*(1+rvanilla06)^0.5)/A3stdlife))</f>
        <v>0</v>
      </c>
      <c r="AC149" s="433">
        <f ca="1">IF(A3stdlife="n/a","n/a",IF(AC$3&gt;(A3stdlife+$E149),('PTRM input'!$L$387*(1+rvanilla06)^0.5)-SUM($L149:AB149),('PTRM input'!$L$387*(1+rvanilla06)^0.5)/A3stdlife))</f>
        <v>0</v>
      </c>
      <c r="AD149" s="433">
        <f ca="1">IF(A3stdlife="n/a","n/a",IF(AD$3&gt;(A3stdlife+$E149),('PTRM input'!$L$387*(1+rvanilla06)^0.5)-SUM($L149:AC149),('PTRM input'!$L$387*(1+rvanilla06)^0.5)/A3stdlife))</f>
        <v>0</v>
      </c>
      <c r="AE149" s="433">
        <f ca="1">IF(A3stdlife="n/a","n/a",IF(AE$3&gt;(A3stdlife+$E149),('PTRM input'!$L$387*(1+rvanilla06)^0.5)-SUM($L149:AD149),('PTRM input'!$L$387*(1+rvanilla06)^0.5)/A3stdlife))</f>
        <v>0</v>
      </c>
      <c r="AF149" s="433">
        <f ca="1">IF(A3stdlife="n/a","n/a",IF(AF$3&gt;(A3stdlife+$E149),('PTRM input'!$L$387*(1+rvanilla06)^0.5)-SUM($L149:AE149),('PTRM input'!$L$387*(1+rvanilla06)^0.5)/A3stdlife))</f>
        <v>0</v>
      </c>
      <c r="AG149" s="433">
        <f ca="1">IF(A3stdlife="n/a","n/a",IF(AG$3&gt;(A3stdlife+$E149),('PTRM input'!$L$387*(1+rvanilla06)^0.5)-SUM($L149:AF149),('PTRM input'!$L$387*(1+rvanilla06)^0.5)/A3stdlife))</f>
        <v>0</v>
      </c>
      <c r="AH149" s="433">
        <f ca="1">IF(A3stdlife="n/a","n/a",IF(AH$3&gt;(A3stdlife+$E149),('PTRM input'!$L$387*(1+rvanilla06)^0.5)-SUM($L149:AG149),('PTRM input'!$L$387*(1+rvanilla06)^0.5)/A3stdlife))</f>
        <v>0</v>
      </c>
      <c r="AI149" s="433">
        <f ca="1">IF(A3stdlife="n/a","n/a",IF(AI$3&gt;(A3stdlife+$E149),('PTRM input'!$L$387*(1+rvanilla06)^0.5)-SUM($L149:AH149),('PTRM input'!$L$387*(1+rvanilla06)^0.5)/A3stdlife))</f>
        <v>0</v>
      </c>
      <c r="AJ149" s="433">
        <f ca="1">IF(A3stdlife="n/a","n/a",IF(AJ$3&gt;(A3stdlife+$E149),('PTRM input'!$L$387*(1+rvanilla06)^0.5)-SUM($L149:AI149),('PTRM input'!$L$387*(1+rvanilla06)^0.5)/A3stdlife))</f>
        <v>0</v>
      </c>
      <c r="AK149" s="433">
        <f ca="1">IF(A3stdlife="n/a","n/a",IF(AK$3&gt;(A3stdlife+$E149),('PTRM input'!$L$387*(1+rvanilla06)^0.5)-SUM($L149:AJ149),('PTRM input'!$L$387*(1+rvanilla06)^0.5)/A3stdlife))</f>
        <v>0</v>
      </c>
      <c r="AL149" s="433">
        <f ca="1">IF(A3stdlife="n/a","n/a",IF(AL$3&gt;(A3stdlife+$E149),('PTRM input'!$L$387*(1+rvanilla06)^0.5)-SUM($L149:AK149),('PTRM input'!$L$387*(1+rvanilla06)^0.5)/A3stdlife))</f>
        <v>0</v>
      </c>
      <c r="AM149" s="433">
        <f ca="1">IF(A3stdlife="n/a","n/a",IF(AM$3&gt;(A3stdlife+$E149),('PTRM input'!$L$387*(1+rvanilla06)^0.5)-SUM($L149:AL149),('PTRM input'!$L$387*(1+rvanilla06)^0.5)/A3stdlife))</f>
        <v>0</v>
      </c>
      <c r="AN149" s="433">
        <f ca="1">IF(A3stdlife="n/a","n/a",IF(AN$3&gt;(A3stdlife+$E149),('PTRM input'!$L$387*(1+rvanilla06)^0.5)-SUM($L149:AM149),('PTRM input'!$L$387*(1+rvanilla06)^0.5)/A3stdlife))</f>
        <v>0</v>
      </c>
      <c r="AO149" s="433">
        <f ca="1">IF(A3stdlife="n/a","n/a",IF(AO$3&gt;(A3stdlife+$E149),('PTRM input'!$L$387*(1+rvanilla06)^0.5)-SUM($L149:AN149),('PTRM input'!$L$387*(1+rvanilla06)^0.5)/A3stdlife))</f>
        <v>0</v>
      </c>
      <c r="AP149" s="433">
        <f ca="1">IF(A3stdlife="n/a","n/a",IF(AP$3&gt;(A3stdlife+$E149),('PTRM input'!$L$387*(1+rvanilla06)^0.5)-SUM($L149:AO149),('PTRM input'!$L$387*(1+rvanilla06)^0.5)/A3stdlife))</f>
        <v>0</v>
      </c>
      <c r="AQ149" s="433">
        <f ca="1">IF(A3stdlife="n/a","n/a",IF(AQ$3&gt;(A3stdlife+$E149),('PTRM input'!$L$387*(1+rvanilla06)^0.5)-SUM($L149:AP149),('PTRM input'!$L$387*(1+rvanilla06)^0.5)/A3stdlife))</f>
        <v>0</v>
      </c>
      <c r="AR149" s="433">
        <f ca="1">IF(A3stdlife="n/a","n/a",IF(AR$3&gt;(A3stdlife+$E149),('PTRM input'!$L$387*(1+rvanilla06)^0.5)-SUM($L149:AQ149),('PTRM input'!$L$387*(1+rvanilla06)^0.5)/A3stdlife))</f>
        <v>0</v>
      </c>
      <c r="AS149" s="433">
        <f ca="1">IF(A3stdlife="n/a","n/a",IF(AS$3&gt;(A3stdlife+$E149),('PTRM input'!$L$387*(1+rvanilla06)^0.5)-SUM($L149:AR149),('PTRM input'!$L$387*(1+rvanilla06)^0.5)/A3stdlife))</f>
        <v>0</v>
      </c>
      <c r="AT149" s="433">
        <f ca="1">IF(A3stdlife="n/a","n/a",IF(AT$3&gt;(A3stdlife+$E149),('PTRM input'!$L$387*(1+rvanilla06)^0.5)-SUM($L149:AS149),('PTRM input'!$L$387*(1+rvanilla06)^0.5)/A3stdlife))</f>
        <v>0</v>
      </c>
      <c r="AU149" s="433">
        <f ca="1">IF(A3stdlife="n/a","n/a",IF(AU$3&gt;(A3stdlife+$E149),('PTRM input'!$L$387*(1+rvanilla06)^0.5)-SUM($L149:AT149),('PTRM input'!$L$387*(1+rvanilla06)^0.5)/A3stdlife))</f>
        <v>0</v>
      </c>
      <c r="AV149" s="433">
        <f ca="1">IF(A3stdlife="n/a","n/a",IF(AV$3&gt;(A3stdlife+$E149),('PTRM input'!$L$387*(1+rvanilla06)^0.5)-SUM($L149:AU149),('PTRM input'!$L$387*(1+rvanilla06)^0.5)/A3stdlife))</f>
        <v>0</v>
      </c>
      <c r="AW149" s="433">
        <f ca="1">IF(A3stdlife="n/a","n/a",IF(AW$3&gt;(A3stdlife+$E149),('PTRM input'!$L$387*(1+rvanilla06)^0.5)-SUM($L149:AV149),('PTRM input'!$L$387*(1+rvanilla06)^0.5)/A3stdlife))</f>
        <v>0</v>
      </c>
      <c r="AX149" s="433">
        <f ca="1">IF(A3stdlife="n/a","n/a",IF(AX$3&gt;(A3stdlife+$E149),('PTRM input'!$L$387*(1+rvanilla06)^0.5)-SUM($L149:AW149),('PTRM input'!$L$387*(1+rvanilla06)^0.5)/A3stdlife))</f>
        <v>0</v>
      </c>
      <c r="AY149" s="433">
        <f ca="1">IF(A3stdlife="n/a","n/a",IF(AY$3&gt;(A3stdlife+$E149),('PTRM input'!$L$387*(1+rvanilla06)^0.5)-SUM($L149:AX149),('PTRM input'!$L$387*(1+rvanilla06)^0.5)/A3stdlife))</f>
        <v>0</v>
      </c>
      <c r="AZ149" s="433">
        <f ca="1">IF(A3stdlife="n/a","n/a",IF(AZ$3&gt;(A3stdlife+$E149),('PTRM input'!$L$387*(1+rvanilla06)^0.5)-SUM($L149:AY149),('PTRM input'!$L$387*(1+rvanilla06)^0.5)/A3stdlife))</f>
        <v>0</v>
      </c>
      <c r="BA149" s="433">
        <f ca="1">IF(A3stdlife="n/a","n/a",IF(BA$3&gt;(A3stdlife+$E149),('PTRM input'!$L$387*(1+rvanilla06)^0.5)-SUM($L149:AZ149),('PTRM input'!$L$387*(1+rvanilla06)^0.5)/A3stdlife))</f>
        <v>0</v>
      </c>
      <c r="BB149" s="433">
        <f ca="1">IF(A3stdlife="n/a","n/a",IF(BB$3&gt;(A3stdlife+$E149),('PTRM input'!$L$387*(1+rvanilla06)^0.5)-SUM($L149:BA149),('PTRM input'!$L$387*(1+rvanilla06)^0.5)/A3stdlife))</f>
        <v>0</v>
      </c>
      <c r="BC149" s="433">
        <f ca="1">IF(A3stdlife="n/a","n/a",IF(BC$3&gt;(A3stdlife+$E149),('PTRM input'!$L$387*(1+rvanilla06)^0.5)-SUM($L149:BB149),('PTRM input'!$L$387*(1+rvanilla06)^0.5)/A3stdlife))</f>
        <v>0</v>
      </c>
      <c r="BD149" s="433">
        <f ca="1">IF(A3stdlife="n/a","n/a",IF(BD$3&gt;(A3stdlife+$E149),('PTRM input'!$L$387*(1+rvanilla06)^0.5)-SUM($L149:BC149),('PTRM input'!$L$387*(1+rvanilla06)^0.5)/A3stdlife))</f>
        <v>0</v>
      </c>
      <c r="BE149" s="433">
        <f ca="1">IF(A3stdlife="n/a","n/a",IF(BE$3&gt;(A3stdlife+$E149),('PTRM input'!$L$387*(1+rvanilla06)^0.5)-SUM($L149:BD149),('PTRM input'!$L$387*(1+rvanilla06)^0.5)/A3stdlife))</f>
        <v>0</v>
      </c>
      <c r="BF149" s="433">
        <f ca="1">IF(A3stdlife="n/a","n/a",IF(BF$3&gt;(A3stdlife+$E149),('PTRM input'!$L$387*(1+rvanilla06)^0.5)-SUM($L149:BE149),('PTRM input'!$L$387*(1+rvanilla06)^0.5)/A3stdlife))</f>
        <v>0</v>
      </c>
      <c r="BG149" s="433">
        <f ca="1">IF(A3stdlife="n/a","n/a",IF(BG$3&gt;(A3stdlife+$E149),('PTRM input'!$L$387*(1+rvanilla06)^0.5)-SUM($L149:BF149),('PTRM input'!$L$387*(1+rvanilla06)^0.5)/A3stdlife))</f>
        <v>0</v>
      </c>
      <c r="BH149" s="433">
        <f ca="1">IF(A3stdlife="n/a","n/a",IF(BH$3&gt;(A3stdlife+$E149),('PTRM input'!$L$387*(1+rvanilla06)^0.5)-SUM($L149:BG149),('PTRM input'!$L$387*(1+rvanilla06)^0.5)/A3stdlife))</f>
        <v>0</v>
      </c>
      <c r="BI149" s="433">
        <f ca="1">IF(A3stdlife="n/a","n/a",IF(BI$3&gt;(A3stdlife+$E149),('PTRM input'!$L$387*(1+rvanilla06)^0.5)-SUM($L149:BH149),('PTRM input'!$L$387*(1+rvanilla06)^0.5)/A3stdlife))</f>
        <v>0</v>
      </c>
      <c r="BJ149" s="116"/>
      <c r="BK149" s="116"/>
      <c r="BL149" s="116"/>
      <c r="BM149" s="116"/>
    </row>
    <row r="150" spans="1:65" hidden="1" outlineLevel="2">
      <c r="A150" s="116"/>
      <c r="B150" s="19"/>
      <c r="C150" s="18"/>
      <c r="D150" s="760"/>
      <c r="E150" s="86">
        <v>7</v>
      </c>
      <c r="F150" s="259"/>
      <c r="G150" s="434"/>
      <c r="H150" s="435"/>
      <c r="I150" s="435"/>
      <c r="J150" s="435"/>
      <c r="K150" s="435"/>
      <c r="L150" s="435"/>
      <c r="M150" s="619"/>
      <c r="N150" s="433">
        <f ca="1">IF(A3stdlife="n/a","n/a",IF(N$3&gt;(A3stdlife+$E150),('PTRM input'!$M$387*(1+rvanilla07)^0.5)-SUM($M150:M150),('PTRM input'!$M$387*(1+rvanilla07)^0.5)/A3stdlife))</f>
        <v>0</v>
      </c>
      <c r="O150" s="433">
        <f ca="1">IF(A3stdlife="n/a","n/a",IF(O$3&gt;(A3stdlife+$E150),('PTRM input'!$M$387*(1+rvanilla07)^0.5)-SUM($M150:N150),('PTRM input'!$M$387*(1+rvanilla07)^0.5)/A3stdlife))</f>
        <v>0</v>
      </c>
      <c r="P150" s="433">
        <f ca="1">IF(A3stdlife="n/a","n/a",IF(P$3&gt;(A3stdlife+$E150),('PTRM input'!$M$387*(1+rvanilla07)^0.5)-SUM($M150:O150),('PTRM input'!$M$387*(1+rvanilla07)^0.5)/A3stdlife))</f>
        <v>0</v>
      </c>
      <c r="Q150" s="433">
        <f ca="1">IF(A3stdlife="n/a","n/a",IF(Q$3&gt;(A3stdlife+$E150),('PTRM input'!$M$387*(1+rvanilla07)^0.5)-SUM($M150:P150),('PTRM input'!$M$387*(1+rvanilla07)^0.5)/A3stdlife))</f>
        <v>0</v>
      </c>
      <c r="R150" s="433">
        <f ca="1">IF(A3stdlife="n/a","n/a",IF(R$3&gt;(A3stdlife+$E150),('PTRM input'!$M$387*(1+rvanilla07)^0.5)-SUM($M150:Q150),('PTRM input'!$M$387*(1+rvanilla07)^0.5)/A3stdlife))</f>
        <v>0</v>
      </c>
      <c r="S150" s="433">
        <f ca="1">IF(A3stdlife="n/a","n/a",IF(S$3&gt;(A3stdlife+$E150),('PTRM input'!$M$387*(1+rvanilla07)^0.5)-SUM($M150:R150),('PTRM input'!$M$387*(1+rvanilla07)^0.5)/A3stdlife))</f>
        <v>0</v>
      </c>
      <c r="T150" s="433">
        <f ca="1">IF(A3stdlife="n/a","n/a",IF(T$3&gt;(A3stdlife+$E150),('PTRM input'!$M$387*(1+rvanilla07)^0.5)-SUM($M150:S150),('PTRM input'!$M$387*(1+rvanilla07)^0.5)/A3stdlife))</f>
        <v>0</v>
      </c>
      <c r="U150" s="433">
        <f ca="1">IF(A3stdlife="n/a","n/a",IF(U$3&gt;(A3stdlife+$E150),('PTRM input'!$M$387*(1+rvanilla07)^0.5)-SUM($M150:T150),('PTRM input'!$M$387*(1+rvanilla07)^0.5)/A3stdlife))</f>
        <v>0</v>
      </c>
      <c r="V150" s="433">
        <f ca="1">IF(A3stdlife="n/a","n/a",IF(V$3&gt;(A3stdlife+$E150),('PTRM input'!$M$387*(1+rvanilla07)^0.5)-SUM($M150:U150),('PTRM input'!$M$387*(1+rvanilla07)^0.5)/A3stdlife))</f>
        <v>0</v>
      </c>
      <c r="W150" s="433">
        <f ca="1">IF(A3stdlife="n/a","n/a",IF(W$3&gt;(A3stdlife+$E150),('PTRM input'!$M$387*(1+rvanilla07)^0.5)-SUM($M150:V150),('PTRM input'!$M$387*(1+rvanilla07)^0.5)/A3stdlife))</f>
        <v>0</v>
      </c>
      <c r="X150" s="433">
        <f ca="1">IF(A3stdlife="n/a","n/a",IF(X$3&gt;(A3stdlife+$E150),('PTRM input'!$M$387*(1+rvanilla07)^0.5)-SUM($M150:W150),('PTRM input'!$M$387*(1+rvanilla07)^0.5)/A3stdlife))</f>
        <v>0</v>
      </c>
      <c r="Y150" s="433">
        <f ca="1">IF(A3stdlife="n/a","n/a",IF(Y$3&gt;(A3stdlife+$E150),('PTRM input'!$M$387*(1+rvanilla07)^0.5)-SUM($M150:X150),('PTRM input'!$M$387*(1+rvanilla07)^0.5)/A3stdlife))</f>
        <v>0</v>
      </c>
      <c r="Z150" s="433">
        <f ca="1">IF(A3stdlife="n/a","n/a",IF(Z$3&gt;(A3stdlife+$E150),('PTRM input'!$M$387*(1+rvanilla07)^0.5)-SUM($M150:Y150),('PTRM input'!$M$387*(1+rvanilla07)^0.5)/A3stdlife))</f>
        <v>0</v>
      </c>
      <c r="AA150" s="433">
        <f ca="1">IF(A3stdlife="n/a","n/a",IF(AA$3&gt;(A3stdlife+$E150),('PTRM input'!$M$387*(1+rvanilla07)^0.5)-SUM($M150:Z150),('PTRM input'!$M$387*(1+rvanilla07)^0.5)/A3stdlife))</f>
        <v>0</v>
      </c>
      <c r="AB150" s="433">
        <f ca="1">IF(A3stdlife="n/a","n/a",IF(AB$3&gt;(A3stdlife+$E150),('PTRM input'!$M$387*(1+rvanilla07)^0.5)-SUM($M150:AA150),('PTRM input'!$M$387*(1+rvanilla07)^0.5)/A3stdlife))</f>
        <v>0</v>
      </c>
      <c r="AC150" s="433">
        <f ca="1">IF(A3stdlife="n/a","n/a",IF(AC$3&gt;(A3stdlife+$E150),('PTRM input'!$M$387*(1+rvanilla07)^0.5)-SUM($M150:AB150),('PTRM input'!$M$387*(1+rvanilla07)^0.5)/A3stdlife))</f>
        <v>0</v>
      </c>
      <c r="AD150" s="433">
        <f ca="1">IF(A3stdlife="n/a","n/a",IF(AD$3&gt;(A3stdlife+$E150),('PTRM input'!$M$387*(1+rvanilla07)^0.5)-SUM($M150:AC150),('PTRM input'!$M$387*(1+rvanilla07)^0.5)/A3stdlife))</f>
        <v>0</v>
      </c>
      <c r="AE150" s="433">
        <f ca="1">IF(A3stdlife="n/a","n/a",IF(AE$3&gt;(A3stdlife+$E150),('PTRM input'!$M$387*(1+rvanilla07)^0.5)-SUM($M150:AD150),('PTRM input'!$M$387*(1+rvanilla07)^0.5)/A3stdlife))</f>
        <v>0</v>
      </c>
      <c r="AF150" s="433">
        <f ca="1">IF(A3stdlife="n/a","n/a",IF(AF$3&gt;(A3stdlife+$E150),('PTRM input'!$M$387*(1+rvanilla07)^0.5)-SUM($M150:AE150),('PTRM input'!$M$387*(1+rvanilla07)^0.5)/A3stdlife))</f>
        <v>0</v>
      </c>
      <c r="AG150" s="433">
        <f ca="1">IF(A3stdlife="n/a","n/a",IF(AG$3&gt;(A3stdlife+$E150),('PTRM input'!$M$387*(1+rvanilla07)^0.5)-SUM($M150:AF150),('PTRM input'!$M$387*(1+rvanilla07)^0.5)/A3stdlife))</f>
        <v>0</v>
      </c>
      <c r="AH150" s="433">
        <f ca="1">IF(A3stdlife="n/a","n/a",IF(AH$3&gt;(A3stdlife+$E150),('PTRM input'!$M$387*(1+rvanilla07)^0.5)-SUM($M150:AG150),('PTRM input'!$M$387*(1+rvanilla07)^0.5)/A3stdlife))</f>
        <v>0</v>
      </c>
      <c r="AI150" s="433">
        <f ca="1">IF(A3stdlife="n/a","n/a",IF(AI$3&gt;(A3stdlife+$E150),('PTRM input'!$M$387*(1+rvanilla07)^0.5)-SUM($M150:AH150),('PTRM input'!$M$387*(1+rvanilla07)^0.5)/A3stdlife))</f>
        <v>0</v>
      </c>
      <c r="AJ150" s="433">
        <f ca="1">IF(A3stdlife="n/a","n/a",IF(AJ$3&gt;(A3stdlife+$E150),('PTRM input'!$M$387*(1+rvanilla07)^0.5)-SUM($M150:AI150),('PTRM input'!$M$387*(1+rvanilla07)^0.5)/A3stdlife))</f>
        <v>0</v>
      </c>
      <c r="AK150" s="433">
        <f ca="1">IF(A3stdlife="n/a","n/a",IF(AK$3&gt;(A3stdlife+$E150),('PTRM input'!$M$387*(1+rvanilla07)^0.5)-SUM($M150:AJ150),('PTRM input'!$M$387*(1+rvanilla07)^0.5)/A3stdlife))</f>
        <v>0</v>
      </c>
      <c r="AL150" s="433">
        <f ca="1">IF(A3stdlife="n/a","n/a",IF(AL$3&gt;(A3stdlife+$E150),('PTRM input'!$M$387*(1+rvanilla07)^0.5)-SUM($M150:AK150),('PTRM input'!$M$387*(1+rvanilla07)^0.5)/A3stdlife))</f>
        <v>0</v>
      </c>
      <c r="AM150" s="433">
        <f ca="1">IF(A3stdlife="n/a","n/a",IF(AM$3&gt;(A3stdlife+$E150),('PTRM input'!$M$387*(1+rvanilla07)^0.5)-SUM($M150:AL150),('PTRM input'!$M$387*(1+rvanilla07)^0.5)/A3stdlife))</f>
        <v>0</v>
      </c>
      <c r="AN150" s="433">
        <f ca="1">IF(A3stdlife="n/a","n/a",IF(AN$3&gt;(A3stdlife+$E150),('PTRM input'!$M$387*(1+rvanilla07)^0.5)-SUM($M150:AM150),('PTRM input'!$M$387*(1+rvanilla07)^0.5)/A3stdlife))</f>
        <v>0</v>
      </c>
      <c r="AO150" s="433">
        <f ca="1">IF(A3stdlife="n/a","n/a",IF(AO$3&gt;(A3stdlife+$E150),('PTRM input'!$M$387*(1+rvanilla07)^0.5)-SUM($M150:AN150),('PTRM input'!$M$387*(1+rvanilla07)^0.5)/A3stdlife))</f>
        <v>0</v>
      </c>
      <c r="AP150" s="433">
        <f ca="1">IF(A3stdlife="n/a","n/a",IF(AP$3&gt;(A3stdlife+$E150),('PTRM input'!$M$387*(1+rvanilla07)^0.5)-SUM($M150:AO150),('PTRM input'!$M$387*(1+rvanilla07)^0.5)/A3stdlife))</f>
        <v>0</v>
      </c>
      <c r="AQ150" s="433">
        <f ca="1">IF(A3stdlife="n/a","n/a",IF(AQ$3&gt;(A3stdlife+$E150),('PTRM input'!$M$387*(1+rvanilla07)^0.5)-SUM($M150:AP150),('PTRM input'!$M$387*(1+rvanilla07)^0.5)/A3stdlife))</f>
        <v>0</v>
      </c>
      <c r="AR150" s="433">
        <f ca="1">IF(A3stdlife="n/a","n/a",IF(AR$3&gt;(A3stdlife+$E150),('PTRM input'!$M$387*(1+rvanilla07)^0.5)-SUM($M150:AQ150),('PTRM input'!$M$387*(1+rvanilla07)^0.5)/A3stdlife))</f>
        <v>0</v>
      </c>
      <c r="AS150" s="433">
        <f ca="1">IF(A3stdlife="n/a","n/a",IF(AS$3&gt;(A3stdlife+$E150),('PTRM input'!$M$387*(1+rvanilla07)^0.5)-SUM($M150:AR150),('PTRM input'!$M$387*(1+rvanilla07)^0.5)/A3stdlife))</f>
        <v>0</v>
      </c>
      <c r="AT150" s="433">
        <f ca="1">IF(A3stdlife="n/a","n/a",IF(AT$3&gt;(A3stdlife+$E150),('PTRM input'!$M$387*(1+rvanilla07)^0.5)-SUM($M150:AS150),('PTRM input'!$M$387*(1+rvanilla07)^0.5)/A3stdlife))</f>
        <v>0</v>
      </c>
      <c r="AU150" s="433">
        <f ca="1">IF(A3stdlife="n/a","n/a",IF(AU$3&gt;(A3stdlife+$E150),('PTRM input'!$M$387*(1+rvanilla07)^0.5)-SUM($M150:AT150),('PTRM input'!$M$387*(1+rvanilla07)^0.5)/A3stdlife))</f>
        <v>0</v>
      </c>
      <c r="AV150" s="433">
        <f ca="1">IF(A3stdlife="n/a","n/a",IF(AV$3&gt;(A3stdlife+$E150),('PTRM input'!$M$387*(1+rvanilla07)^0.5)-SUM($M150:AU150),('PTRM input'!$M$387*(1+rvanilla07)^0.5)/A3stdlife))</f>
        <v>0</v>
      </c>
      <c r="AW150" s="433">
        <f ca="1">IF(A3stdlife="n/a","n/a",IF(AW$3&gt;(A3stdlife+$E150),('PTRM input'!$M$387*(1+rvanilla07)^0.5)-SUM($M150:AV150),('PTRM input'!$M$387*(1+rvanilla07)^0.5)/A3stdlife))</f>
        <v>0</v>
      </c>
      <c r="AX150" s="433">
        <f ca="1">IF(A3stdlife="n/a","n/a",IF(AX$3&gt;(A3stdlife+$E150),('PTRM input'!$M$387*(1+rvanilla07)^0.5)-SUM($M150:AW150),('PTRM input'!$M$387*(1+rvanilla07)^0.5)/A3stdlife))</f>
        <v>0</v>
      </c>
      <c r="AY150" s="433">
        <f ca="1">IF(A3stdlife="n/a","n/a",IF(AY$3&gt;(A3stdlife+$E150),('PTRM input'!$M$387*(1+rvanilla07)^0.5)-SUM($M150:AX150),('PTRM input'!$M$387*(1+rvanilla07)^0.5)/A3stdlife))</f>
        <v>0</v>
      </c>
      <c r="AZ150" s="433">
        <f ca="1">IF(A3stdlife="n/a","n/a",IF(AZ$3&gt;(A3stdlife+$E150),('PTRM input'!$M$387*(1+rvanilla07)^0.5)-SUM($M150:AY150),('PTRM input'!$M$387*(1+rvanilla07)^0.5)/A3stdlife))</f>
        <v>0</v>
      </c>
      <c r="BA150" s="433">
        <f ca="1">IF(A3stdlife="n/a","n/a",IF(BA$3&gt;(A3stdlife+$E150),('PTRM input'!$M$387*(1+rvanilla07)^0.5)-SUM($M150:AZ150),('PTRM input'!$M$387*(1+rvanilla07)^0.5)/A3stdlife))</f>
        <v>0</v>
      </c>
      <c r="BB150" s="433">
        <f ca="1">IF(A3stdlife="n/a","n/a",IF(BB$3&gt;(A3stdlife+$E150),('PTRM input'!$M$387*(1+rvanilla07)^0.5)-SUM($M150:BA150),('PTRM input'!$M$387*(1+rvanilla07)^0.5)/A3stdlife))</f>
        <v>0</v>
      </c>
      <c r="BC150" s="433">
        <f ca="1">IF(A3stdlife="n/a","n/a",IF(BC$3&gt;(A3stdlife+$E150),('PTRM input'!$M$387*(1+rvanilla07)^0.5)-SUM($M150:BB150),('PTRM input'!$M$387*(1+rvanilla07)^0.5)/A3stdlife))</f>
        <v>0</v>
      </c>
      <c r="BD150" s="433">
        <f ca="1">IF(A3stdlife="n/a","n/a",IF(BD$3&gt;(A3stdlife+$E150),('PTRM input'!$M$387*(1+rvanilla07)^0.5)-SUM($M150:BC150),('PTRM input'!$M$387*(1+rvanilla07)^0.5)/A3stdlife))</f>
        <v>0</v>
      </c>
      <c r="BE150" s="433">
        <f ca="1">IF(A3stdlife="n/a","n/a",IF(BE$3&gt;(A3stdlife+$E150),('PTRM input'!$M$387*(1+rvanilla07)^0.5)-SUM($M150:BD150),('PTRM input'!$M$387*(1+rvanilla07)^0.5)/A3stdlife))</f>
        <v>0</v>
      </c>
      <c r="BF150" s="433">
        <f ca="1">IF(A3stdlife="n/a","n/a",IF(BF$3&gt;(A3stdlife+$E150),('PTRM input'!$M$387*(1+rvanilla07)^0.5)-SUM($M150:BE150),('PTRM input'!$M$387*(1+rvanilla07)^0.5)/A3stdlife))</f>
        <v>0</v>
      </c>
      <c r="BG150" s="433">
        <f ca="1">IF(A3stdlife="n/a","n/a",IF(BG$3&gt;(A3stdlife+$E150),('PTRM input'!$M$387*(1+rvanilla07)^0.5)-SUM($M150:BF150),('PTRM input'!$M$387*(1+rvanilla07)^0.5)/A3stdlife))</f>
        <v>0</v>
      </c>
      <c r="BH150" s="433">
        <f ca="1">IF(A3stdlife="n/a","n/a",IF(BH$3&gt;(A3stdlife+$E150),('PTRM input'!$M$387*(1+rvanilla07)^0.5)-SUM($M150:BG150),('PTRM input'!$M$387*(1+rvanilla07)^0.5)/A3stdlife))</f>
        <v>0</v>
      </c>
      <c r="BI150" s="433">
        <f ca="1">IF(A3stdlife="n/a","n/a",IF(BI$3&gt;(A3stdlife+$E150),('PTRM input'!$M$387*(1+rvanilla07)^0.5)-SUM($M150:BH150),('PTRM input'!$M$387*(1+rvanilla07)^0.5)/A3stdlife))</f>
        <v>0</v>
      </c>
      <c r="BJ150" s="116"/>
      <c r="BK150" s="116"/>
      <c r="BL150" s="116"/>
      <c r="BM150" s="116"/>
    </row>
    <row r="151" spans="1:65" hidden="1" outlineLevel="2">
      <c r="A151" s="116"/>
      <c r="B151" s="19"/>
      <c r="C151" s="18"/>
      <c r="D151" s="760"/>
      <c r="E151" s="86">
        <v>8</v>
      </c>
      <c r="F151" s="259"/>
      <c r="G151" s="434"/>
      <c r="H151" s="435"/>
      <c r="I151" s="435"/>
      <c r="J151" s="435"/>
      <c r="K151" s="435"/>
      <c r="L151" s="435"/>
      <c r="M151" s="435"/>
      <c r="N151" s="619"/>
      <c r="O151" s="433">
        <f ca="1">IF(A3stdlife="n/a","n/a",IF(O$3&gt;(A3stdlife+$E151),('PTRM input'!$N$387*(1+rvanilla08)^0.5)-SUM($N151:N151),('PTRM input'!$N$387*(1+rvanilla08)^0.5)/A3stdlife))</f>
        <v>0</v>
      </c>
      <c r="P151" s="433">
        <f ca="1">IF(A3stdlife="n/a","n/a",IF(P$3&gt;(A3stdlife+$E151),('PTRM input'!$N$387*(1+rvanilla08)^0.5)-SUM($N151:O151),('PTRM input'!$N$387*(1+rvanilla08)^0.5)/A3stdlife))</f>
        <v>0</v>
      </c>
      <c r="Q151" s="433">
        <f ca="1">IF(A3stdlife="n/a","n/a",IF(Q$3&gt;(A3stdlife+$E151),('PTRM input'!$N$387*(1+rvanilla08)^0.5)-SUM($N151:P151),('PTRM input'!$N$387*(1+rvanilla08)^0.5)/A3stdlife))</f>
        <v>0</v>
      </c>
      <c r="R151" s="433">
        <f ca="1">IF(A3stdlife="n/a","n/a",IF(R$3&gt;(A3stdlife+$E151),('PTRM input'!$N$387*(1+rvanilla08)^0.5)-SUM($N151:Q151),('PTRM input'!$N$387*(1+rvanilla08)^0.5)/A3stdlife))</f>
        <v>0</v>
      </c>
      <c r="S151" s="433">
        <f ca="1">IF(A3stdlife="n/a","n/a",IF(S$3&gt;(A3stdlife+$E151),('PTRM input'!$N$387*(1+rvanilla08)^0.5)-SUM($N151:R151),('PTRM input'!$N$387*(1+rvanilla08)^0.5)/A3stdlife))</f>
        <v>0</v>
      </c>
      <c r="T151" s="433">
        <f ca="1">IF(A3stdlife="n/a","n/a",IF(T$3&gt;(A3stdlife+$E151),('PTRM input'!$N$387*(1+rvanilla08)^0.5)-SUM($N151:S151),('PTRM input'!$N$387*(1+rvanilla08)^0.5)/A3stdlife))</f>
        <v>0</v>
      </c>
      <c r="U151" s="433">
        <f ca="1">IF(A3stdlife="n/a","n/a",IF(U$3&gt;(A3stdlife+$E151),('PTRM input'!$N$387*(1+rvanilla08)^0.5)-SUM($N151:T151),('PTRM input'!$N$387*(1+rvanilla08)^0.5)/A3stdlife))</f>
        <v>0</v>
      </c>
      <c r="V151" s="433">
        <f ca="1">IF(A3stdlife="n/a","n/a",IF(V$3&gt;(A3stdlife+$E151),('PTRM input'!$N$387*(1+rvanilla08)^0.5)-SUM($N151:U151),('PTRM input'!$N$387*(1+rvanilla08)^0.5)/A3stdlife))</f>
        <v>0</v>
      </c>
      <c r="W151" s="433">
        <f ca="1">IF(A3stdlife="n/a","n/a",IF(W$3&gt;(A3stdlife+$E151),('PTRM input'!$N$387*(1+rvanilla08)^0.5)-SUM($N151:V151),('PTRM input'!$N$387*(1+rvanilla08)^0.5)/A3stdlife))</f>
        <v>0</v>
      </c>
      <c r="X151" s="433">
        <f ca="1">IF(A3stdlife="n/a","n/a",IF(X$3&gt;(A3stdlife+$E151),('PTRM input'!$N$387*(1+rvanilla08)^0.5)-SUM($N151:W151),('PTRM input'!$N$387*(1+rvanilla08)^0.5)/A3stdlife))</f>
        <v>0</v>
      </c>
      <c r="Y151" s="433">
        <f ca="1">IF(A3stdlife="n/a","n/a",IF(Y$3&gt;(A3stdlife+$E151),('PTRM input'!$N$387*(1+rvanilla08)^0.5)-SUM($N151:X151),('PTRM input'!$N$387*(1+rvanilla08)^0.5)/A3stdlife))</f>
        <v>0</v>
      </c>
      <c r="Z151" s="433">
        <f ca="1">IF(A3stdlife="n/a","n/a",IF(Z$3&gt;(A3stdlife+$E151),('PTRM input'!$N$387*(1+rvanilla08)^0.5)-SUM($N151:Y151),('PTRM input'!$N$387*(1+rvanilla08)^0.5)/A3stdlife))</f>
        <v>0</v>
      </c>
      <c r="AA151" s="433">
        <f ca="1">IF(A3stdlife="n/a","n/a",IF(AA$3&gt;(A3stdlife+$E151),('PTRM input'!$N$387*(1+rvanilla08)^0.5)-SUM($N151:Z151),('PTRM input'!$N$387*(1+rvanilla08)^0.5)/A3stdlife))</f>
        <v>0</v>
      </c>
      <c r="AB151" s="433">
        <f ca="1">IF(A3stdlife="n/a","n/a",IF(AB$3&gt;(A3stdlife+$E151),('PTRM input'!$N$387*(1+rvanilla08)^0.5)-SUM($N151:AA151),('PTRM input'!$N$387*(1+rvanilla08)^0.5)/A3stdlife))</f>
        <v>0</v>
      </c>
      <c r="AC151" s="433">
        <f ca="1">IF(A3stdlife="n/a","n/a",IF(AC$3&gt;(A3stdlife+$E151),('PTRM input'!$N$387*(1+rvanilla08)^0.5)-SUM($N151:AB151),('PTRM input'!$N$387*(1+rvanilla08)^0.5)/A3stdlife))</f>
        <v>0</v>
      </c>
      <c r="AD151" s="433">
        <f ca="1">IF(A3stdlife="n/a","n/a",IF(AD$3&gt;(A3stdlife+$E151),('PTRM input'!$N$387*(1+rvanilla08)^0.5)-SUM($N151:AC151),('PTRM input'!$N$387*(1+rvanilla08)^0.5)/A3stdlife))</f>
        <v>0</v>
      </c>
      <c r="AE151" s="433">
        <f ca="1">IF(A3stdlife="n/a","n/a",IF(AE$3&gt;(A3stdlife+$E151),('PTRM input'!$N$387*(1+rvanilla08)^0.5)-SUM($N151:AD151),('PTRM input'!$N$387*(1+rvanilla08)^0.5)/A3stdlife))</f>
        <v>0</v>
      </c>
      <c r="AF151" s="433">
        <f ca="1">IF(A3stdlife="n/a","n/a",IF(AF$3&gt;(A3stdlife+$E151),('PTRM input'!$N$387*(1+rvanilla08)^0.5)-SUM($N151:AE151),('PTRM input'!$N$387*(1+rvanilla08)^0.5)/A3stdlife))</f>
        <v>0</v>
      </c>
      <c r="AG151" s="433">
        <f ca="1">IF(A3stdlife="n/a","n/a",IF(AG$3&gt;(A3stdlife+$E151),('PTRM input'!$N$387*(1+rvanilla08)^0.5)-SUM($N151:AF151),('PTRM input'!$N$387*(1+rvanilla08)^0.5)/A3stdlife))</f>
        <v>0</v>
      </c>
      <c r="AH151" s="433">
        <f ca="1">IF(A3stdlife="n/a","n/a",IF(AH$3&gt;(A3stdlife+$E151),('PTRM input'!$N$387*(1+rvanilla08)^0.5)-SUM($N151:AG151),('PTRM input'!$N$387*(1+rvanilla08)^0.5)/A3stdlife))</f>
        <v>0</v>
      </c>
      <c r="AI151" s="433">
        <f ca="1">IF(A3stdlife="n/a","n/a",IF(AI$3&gt;(A3stdlife+$E151),('PTRM input'!$N$387*(1+rvanilla08)^0.5)-SUM($N151:AH151),('PTRM input'!$N$387*(1+rvanilla08)^0.5)/A3stdlife))</f>
        <v>0</v>
      </c>
      <c r="AJ151" s="433">
        <f ca="1">IF(A3stdlife="n/a","n/a",IF(AJ$3&gt;(A3stdlife+$E151),('PTRM input'!$N$387*(1+rvanilla08)^0.5)-SUM($N151:AI151),('PTRM input'!$N$387*(1+rvanilla08)^0.5)/A3stdlife))</f>
        <v>0</v>
      </c>
      <c r="AK151" s="433">
        <f ca="1">IF(A3stdlife="n/a","n/a",IF(AK$3&gt;(A3stdlife+$E151),('PTRM input'!$N$387*(1+rvanilla08)^0.5)-SUM($N151:AJ151),('PTRM input'!$N$387*(1+rvanilla08)^0.5)/A3stdlife))</f>
        <v>0</v>
      </c>
      <c r="AL151" s="433">
        <f ca="1">IF(A3stdlife="n/a","n/a",IF(AL$3&gt;(A3stdlife+$E151),('PTRM input'!$N$387*(1+rvanilla08)^0.5)-SUM($N151:AK151),('PTRM input'!$N$387*(1+rvanilla08)^0.5)/A3stdlife))</f>
        <v>0</v>
      </c>
      <c r="AM151" s="433">
        <f ca="1">IF(A3stdlife="n/a","n/a",IF(AM$3&gt;(A3stdlife+$E151),('PTRM input'!$N$387*(1+rvanilla08)^0.5)-SUM($N151:AL151),('PTRM input'!$N$387*(1+rvanilla08)^0.5)/A3stdlife))</f>
        <v>0</v>
      </c>
      <c r="AN151" s="433">
        <f ca="1">IF(A3stdlife="n/a","n/a",IF(AN$3&gt;(A3stdlife+$E151),('PTRM input'!$N$387*(1+rvanilla08)^0.5)-SUM($N151:AM151),('PTRM input'!$N$387*(1+rvanilla08)^0.5)/A3stdlife))</f>
        <v>0</v>
      </c>
      <c r="AO151" s="433">
        <f ca="1">IF(A3stdlife="n/a","n/a",IF(AO$3&gt;(A3stdlife+$E151),('PTRM input'!$N$387*(1+rvanilla08)^0.5)-SUM($N151:AN151),('PTRM input'!$N$387*(1+rvanilla08)^0.5)/A3stdlife))</f>
        <v>0</v>
      </c>
      <c r="AP151" s="433">
        <f ca="1">IF(A3stdlife="n/a","n/a",IF(AP$3&gt;(A3stdlife+$E151),('PTRM input'!$N$387*(1+rvanilla08)^0.5)-SUM($N151:AO151),('PTRM input'!$N$387*(1+rvanilla08)^0.5)/A3stdlife))</f>
        <v>0</v>
      </c>
      <c r="AQ151" s="433">
        <f ca="1">IF(A3stdlife="n/a","n/a",IF(AQ$3&gt;(A3stdlife+$E151),('PTRM input'!$N$387*(1+rvanilla08)^0.5)-SUM($N151:AP151),('PTRM input'!$N$387*(1+rvanilla08)^0.5)/A3stdlife))</f>
        <v>0</v>
      </c>
      <c r="AR151" s="433">
        <f ca="1">IF(A3stdlife="n/a","n/a",IF(AR$3&gt;(A3stdlife+$E151),('PTRM input'!$N$387*(1+rvanilla08)^0.5)-SUM($N151:AQ151),('PTRM input'!$N$387*(1+rvanilla08)^0.5)/A3stdlife))</f>
        <v>0</v>
      </c>
      <c r="AS151" s="433">
        <f ca="1">IF(A3stdlife="n/a","n/a",IF(AS$3&gt;(A3stdlife+$E151),('PTRM input'!$N$387*(1+rvanilla08)^0.5)-SUM($N151:AR151),('PTRM input'!$N$387*(1+rvanilla08)^0.5)/A3stdlife))</f>
        <v>0</v>
      </c>
      <c r="AT151" s="433">
        <f ca="1">IF(A3stdlife="n/a","n/a",IF(AT$3&gt;(A3stdlife+$E151),('PTRM input'!$N$387*(1+rvanilla08)^0.5)-SUM($N151:AS151),('PTRM input'!$N$387*(1+rvanilla08)^0.5)/A3stdlife))</f>
        <v>0</v>
      </c>
      <c r="AU151" s="433">
        <f ca="1">IF(A3stdlife="n/a","n/a",IF(AU$3&gt;(A3stdlife+$E151),('PTRM input'!$N$387*(1+rvanilla08)^0.5)-SUM($N151:AT151),('PTRM input'!$N$387*(1+rvanilla08)^0.5)/A3stdlife))</f>
        <v>0</v>
      </c>
      <c r="AV151" s="433">
        <f ca="1">IF(A3stdlife="n/a","n/a",IF(AV$3&gt;(A3stdlife+$E151),('PTRM input'!$N$387*(1+rvanilla08)^0.5)-SUM($N151:AU151),('PTRM input'!$N$387*(1+rvanilla08)^0.5)/A3stdlife))</f>
        <v>0</v>
      </c>
      <c r="AW151" s="433">
        <f ca="1">IF(A3stdlife="n/a","n/a",IF(AW$3&gt;(A3stdlife+$E151),('PTRM input'!$N$387*(1+rvanilla08)^0.5)-SUM($N151:AV151),('PTRM input'!$N$387*(1+rvanilla08)^0.5)/A3stdlife))</f>
        <v>0</v>
      </c>
      <c r="AX151" s="433">
        <f ca="1">IF(A3stdlife="n/a","n/a",IF(AX$3&gt;(A3stdlife+$E151),('PTRM input'!$N$387*(1+rvanilla08)^0.5)-SUM($N151:AW151),('PTRM input'!$N$387*(1+rvanilla08)^0.5)/A3stdlife))</f>
        <v>0</v>
      </c>
      <c r="AY151" s="433">
        <f ca="1">IF(A3stdlife="n/a","n/a",IF(AY$3&gt;(A3stdlife+$E151),('PTRM input'!$N$387*(1+rvanilla08)^0.5)-SUM($N151:AX151),('PTRM input'!$N$387*(1+rvanilla08)^0.5)/A3stdlife))</f>
        <v>0</v>
      </c>
      <c r="AZ151" s="433">
        <f ca="1">IF(A3stdlife="n/a","n/a",IF(AZ$3&gt;(A3stdlife+$E151),('PTRM input'!$N$387*(1+rvanilla08)^0.5)-SUM($N151:AY151),('PTRM input'!$N$387*(1+rvanilla08)^0.5)/A3stdlife))</f>
        <v>0</v>
      </c>
      <c r="BA151" s="433">
        <f ca="1">IF(A3stdlife="n/a","n/a",IF(BA$3&gt;(A3stdlife+$E151),('PTRM input'!$N$387*(1+rvanilla08)^0.5)-SUM($N151:AZ151),('PTRM input'!$N$387*(1+rvanilla08)^0.5)/A3stdlife))</f>
        <v>0</v>
      </c>
      <c r="BB151" s="433">
        <f ca="1">IF(A3stdlife="n/a","n/a",IF(BB$3&gt;(A3stdlife+$E151),('PTRM input'!$N$387*(1+rvanilla08)^0.5)-SUM($N151:BA151),('PTRM input'!$N$387*(1+rvanilla08)^0.5)/A3stdlife))</f>
        <v>0</v>
      </c>
      <c r="BC151" s="433">
        <f ca="1">IF(A3stdlife="n/a","n/a",IF(BC$3&gt;(A3stdlife+$E151),('PTRM input'!$N$387*(1+rvanilla08)^0.5)-SUM($N151:BB151),('PTRM input'!$N$387*(1+rvanilla08)^0.5)/A3stdlife))</f>
        <v>0</v>
      </c>
      <c r="BD151" s="433">
        <f ca="1">IF(A3stdlife="n/a","n/a",IF(BD$3&gt;(A3stdlife+$E151),('PTRM input'!$N$387*(1+rvanilla08)^0.5)-SUM($N151:BC151),('PTRM input'!$N$387*(1+rvanilla08)^0.5)/A3stdlife))</f>
        <v>0</v>
      </c>
      <c r="BE151" s="433">
        <f ca="1">IF(A3stdlife="n/a","n/a",IF(BE$3&gt;(A3stdlife+$E151),('PTRM input'!$N$387*(1+rvanilla08)^0.5)-SUM($N151:BD151),('PTRM input'!$N$387*(1+rvanilla08)^0.5)/A3stdlife))</f>
        <v>0</v>
      </c>
      <c r="BF151" s="433">
        <f ca="1">IF(A3stdlife="n/a","n/a",IF(BF$3&gt;(A3stdlife+$E151),('PTRM input'!$N$387*(1+rvanilla08)^0.5)-SUM($N151:BE151),('PTRM input'!$N$387*(1+rvanilla08)^0.5)/A3stdlife))</f>
        <v>0</v>
      </c>
      <c r="BG151" s="433">
        <f ca="1">IF(A3stdlife="n/a","n/a",IF(BG$3&gt;(A3stdlife+$E151),('PTRM input'!$N$387*(1+rvanilla08)^0.5)-SUM($N151:BF151),('PTRM input'!$N$387*(1+rvanilla08)^0.5)/A3stdlife))</f>
        <v>0</v>
      </c>
      <c r="BH151" s="433">
        <f ca="1">IF(A3stdlife="n/a","n/a",IF(BH$3&gt;(A3stdlife+$E151),('PTRM input'!$N$387*(1+rvanilla08)^0.5)-SUM($N151:BG151),('PTRM input'!$N$387*(1+rvanilla08)^0.5)/A3stdlife))</f>
        <v>0</v>
      </c>
      <c r="BI151" s="433">
        <f ca="1">IF(A3stdlife="n/a","n/a",IF(BI$3&gt;(A3stdlife+$E151),('PTRM input'!$N$387*(1+rvanilla08)^0.5)-SUM($N151:BH151),('PTRM input'!$N$387*(1+rvanilla08)^0.5)/A3stdlife))</f>
        <v>0</v>
      </c>
      <c r="BJ151" s="116"/>
      <c r="BK151" s="116"/>
      <c r="BL151" s="116"/>
      <c r="BM151" s="116"/>
    </row>
    <row r="152" spans="1:65" hidden="1" outlineLevel="2">
      <c r="A152" s="116"/>
      <c r="B152" s="19"/>
      <c r="C152" s="18"/>
      <c r="D152" s="760"/>
      <c r="E152" s="86">
        <v>9</v>
      </c>
      <c r="F152" s="259"/>
      <c r="G152" s="434"/>
      <c r="H152" s="435"/>
      <c r="I152" s="435"/>
      <c r="J152" s="435"/>
      <c r="K152" s="435"/>
      <c r="L152" s="435"/>
      <c r="M152" s="435"/>
      <c r="N152" s="435"/>
      <c r="O152" s="619"/>
      <c r="P152" s="433">
        <f ca="1">IF(A3stdlife="n/a","n/a",IF(P$3&gt;(A3stdlife+$E152),('PTRM input'!$O$387*(1+rvanilla09)^0.5)-SUM($O152:O152),('PTRM input'!$O$387*(1+rvanilla09)^0.5)/A3stdlife))</f>
        <v>0</v>
      </c>
      <c r="Q152" s="433">
        <f ca="1">IF(A3stdlife="n/a","n/a",IF(Q$3&gt;(A3stdlife+$E152),('PTRM input'!$O$387*(1+rvanilla09)^0.5)-SUM($O152:P152),('PTRM input'!$O$387*(1+rvanilla09)^0.5)/A3stdlife))</f>
        <v>0</v>
      </c>
      <c r="R152" s="433">
        <f ca="1">IF(A3stdlife="n/a","n/a",IF(R$3&gt;(A3stdlife+$E152),('PTRM input'!$O$387*(1+rvanilla09)^0.5)-SUM($O152:Q152),('PTRM input'!$O$387*(1+rvanilla09)^0.5)/A3stdlife))</f>
        <v>0</v>
      </c>
      <c r="S152" s="433">
        <f ca="1">IF(A3stdlife="n/a","n/a",IF(S$3&gt;(A3stdlife+$E152),('PTRM input'!$O$387*(1+rvanilla09)^0.5)-SUM($O152:R152),('PTRM input'!$O$387*(1+rvanilla09)^0.5)/A3stdlife))</f>
        <v>0</v>
      </c>
      <c r="T152" s="433">
        <f ca="1">IF(A3stdlife="n/a","n/a",IF(T$3&gt;(A3stdlife+$E152),('PTRM input'!$O$387*(1+rvanilla09)^0.5)-SUM($O152:S152),('PTRM input'!$O$387*(1+rvanilla09)^0.5)/A3stdlife))</f>
        <v>0</v>
      </c>
      <c r="U152" s="433">
        <f ca="1">IF(A3stdlife="n/a","n/a",IF(U$3&gt;(A3stdlife+$E152),('PTRM input'!$O$387*(1+rvanilla09)^0.5)-SUM($O152:T152),('PTRM input'!$O$387*(1+rvanilla09)^0.5)/A3stdlife))</f>
        <v>0</v>
      </c>
      <c r="V152" s="433">
        <f ca="1">IF(A3stdlife="n/a","n/a",IF(V$3&gt;(A3stdlife+$E152),('PTRM input'!$O$387*(1+rvanilla09)^0.5)-SUM($O152:U152),('PTRM input'!$O$387*(1+rvanilla09)^0.5)/A3stdlife))</f>
        <v>0</v>
      </c>
      <c r="W152" s="433">
        <f ca="1">IF(A3stdlife="n/a","n/a",IF(W$3&gt;(A3stdlife+$E152),('PTRM input'!$O$387*(1+rvanilla09)^0.5)-SUM($O152:V152),('PTRM input'!$O$387*(1+rvanilla09)^0.5)/A3stdlife))</f>
        <v>0</v>
      </c>
      <c r="X152" s="433">
        <f ca="1">IF(A3stdlife="n/a","n/a",IF(X$3&gt;(A3stdlife+$E152),('PTRM input'!$O$387*(1+rvanilla09)^0.5)-SUM($O152:W152),('PTRM input'!$O$387*(1+rvanilla09)^0.5)/A3stdlife))</f>
        <v>0</v>
      </c>
      <c r="Y152" s="433">
        <f ca="1">IF(A3stdlife="n/a","n/a",IF(Y$3&gt;(A3stdlife+$E152),('PTRM input'!$O$387*(1+rvanilla09)^0.5)-SUM($O152:X152),('PTRM input'!$O$387*(1+rvanilla09)^0.5)/A3stdlife))</f>
        <v>0</v>
      </c>
      <c r="Z152" s="433">
        <f ca="1">IF(A3stdlife="n/a","n/a",IF(Z$3&gt;(A3stdlife+$E152),('PTRM input'!$O$387*(1+rvanilla09)^0.5)-SUM($O152:Y152),('PTRM input'!$O$387*(1+rvanilla09)^0.5)/A3stdlife))</f>
        <v>0</v>
      </c>
      <c r="AA152" s="433">
        <f ca="1">IF(A3stdlife="n/a","n/a",IF(AA$3&gt;(A3stdlife+$E152),('PTRM input'!$O$387*(1+rvanilla09)^0.5)-SUM($O152:Z152),('PTRM input'!$O$387*(1+rvanilla09)^0.5)/A3stdlife))</f>
        <v>0</v>
      </c>
      <c r="AB152" s="433">
        <f ca="1">IF(A3stdlife="n/a","n/a",IF(AB$3&gt;(A3stdlife+$E152),('PTRM input'!$O$387*(1+rvanilla09)^0.5)-SUM($O152:AA152),('PTRM input'!$O$387*(1+rvanilla09)^0.5)/A3stdlife))</f>
        <v>0</v>
      </c>
      <c r="AC152" s="433">
        <f ca="1">IF(A3stdlife="n/a","n/a",IF(AC$3&gt;(A3stdlife+$E152),('PTRM input'!$O$387*(1+rvanilla09)^0.5)-SUM($O152:AB152),('PTRM input'!$O$387*(1+rvanilla09)^0.5)/A3stdlife))</f>
        <v>0</v>
      </c>
      <c r="AD152" s="433">
        <f ca="1">IF(A3stdlife="n/a","n/a",IF(AD$3&gt;(A3stdlife+$E152),('PTRM input'!$O$387*(1+rvanilla09)^0.5)-SUM($O152:AC152),('PTRM input'!$O$387*(1+rvanilla09)^0.5)/A3stdlife))</f>
        <v>0</v>
      </c>
      <c r="AE152" s="433">
        <f ca="1">IF(A3stdlife="n/a","n/a",IF(AE$3&gt;(A3stdlife+$E152),('PTRM input'!$O$387*(1+rvanilla09)^0.5)-SUM($O152:AD152),('PTRM input'!$O$387*(1+rvanilla09)^0.5)/A3stdlife))</f>
        <v>0</v>
      </c>
      <c r="AF152" s="433">
        <f ca="1">IF(A3stdlife="n/a","n/a",IF(AF$3&gt;(A3stdlife+$E152),('PTRM input'!$O$387*(1+rvanilla09)^0.5)-SUM($O152:AE152),('PTRM input'!$O$387*(1+rvanilla09)^0.5)/A3stdlife))</f>
        <v>0</v>
      </c>
      <c r="AG152" s="433">
        <f ca="1">IF(A3stdlife="n/a","n/a",IF(AG$3&gt;(A3stdlife+$E152),('PTRM input'!$O$387*(1+rvanilla09)^0.5)-SUM($O152:AF152),('PTRM input'!$O$387*(1+rvanilla09)^0.5)/A3stdlife))</f>
        <v>0</v>
      </c>
      <c r="AH152" s="433">
        <f ca="1">IF(A3stdlife="n/a","n/a",IF(AH$3&gt;(A3stdlife+$E152),('PTRM input'!$O$387*(1+rvanilla09)^0.5)-SUM($O152:AG152),('PTRM input'!$O$387*(1+rvanilla09)^0.5)/A3stdlife))</f>
        <v>0</v>
      </c>
      <c r="AI152" s="433">
        <f ca="1">IF(A3stdlife="n/a","n/a",IF(AI$3&gt;(A3stdlife+$E152),('PTRM input'!$O$387*(1+rvanilla09)^0.5)-SUM($O152:AH152),('PTRM input'!$O$387*(1+rvanilla09)^0.5)/A3stdlife))</f>
        <v>0</v>
      </c>
      <c r="AJ152" s="433">
        <f ca="1">IF(A3stdlife="n/a","n/a",IF(AJ$3&gt;(A3stdlife+$E152),('PTRM input'!$O$387*(1+rvanilla09)^0.5)-SUM($O152:AI152),('PTRM input'!$O$387*(1+rvanilla09)^0.5)/A3stdlife))</f>
        <v>0</v>
      </c>
      <c r="AK152" s="433">
        <f ca="1">IF(A3stdlife="n/a","n/a",IF(AK$3&gt;(A3stdlife+$E152),('PTRM input'!$O$387*(1+rvanilla09)^0.5)-SUM($O152:AJ152),('PTRM input'!$O$387*(1+rvanilla09)^0.5)/A3stdlife))</f>
        <v>0</v>
      </c>
      <c r="AL152" s="433">
        <f ca="1">IF(A3stdlife="n/a","n/a",IF(AL$3&gt;(A3stdlife+$E152),('PTRM input'!$O$387*(1+rvanilla09)^0.5)-SUM($O152:AK152),('PTRM input'!$O$387*(1+rvanilla09)^0.5)/A3stdlife))</f>
        <v>0</v>
      </c>
      <c r="AM152" s="433">
        <f ca="1">IF(A3stdlife="n/a","n/a",IF(AM$3&gt;(A3stdlife+$E152),('PTRM input'!$O$387*(1+rvanilla09)^0.5)-SUM($O152:AL152),('PTRM input'!$O$387*(1+rvanilla09)^0.5)/A3stdlife))</f>
        <v>0</v>
      </c>
      <c r="AN152" s="433">
        <f ca="1">IF(A3stdlife="n/a","n/a",IF(AN$3&gt;(A3stdlife+$E152),('PTRM input'!$O$387*(1+rvanilla09)^0.5)-SUM($O152:AM152),('PTRM input'!$O$387*(1+rvanilla09)^0.5)/A3stdlife))</f>
        <v>0</v>
      </c>
      <c r="AO152" s="433">
        <f ca="1">IF(A3stdlife="n/a","n/a",IF(AO$3&gt;(A3stdlife+$E152),('PTRM input'!$O$387*(1+rvanilla09)^0.5)-SUM($O152:AN152),('PTRM input'!$O$387*(1+rvanilla09)^0.5)/A3stdlife))</f>
        <v>0</v>
      </c>
      <c r="AP152" s="433">
        <f ca="1">IF(A3stdlife="n/a","n/a",IF(AP$3&gt;(A3stdlife+$E152),('PTRM input'!$O$387*(1+rvanilla09)^0.5)-SUM($O152:AO152),('PTRM input'!$O$387*(1+rvanilla09)^0.5)/A3stdlife))</f>
        <v>0</v>
      </c>
      <c r="AQ152" s="433">
        <f ca="1">IF(A3stdlife="n/a","n/a",IF(AQ$3&gt;(A3stdlife+$E152),('PTRM input'!$O$387*(1+rvanilla09)^0.5)-SUM($O152:AP152),('PTRM input'!$O$387*(1+rvanilla09)^0.5)/A3stdlife))</f>
        <v>0</v>
      </c>
      <c r="AR152" s="433">
        <f ca="1">IF(A3stdlife="n/a","n/a",IF(AR$3&gt;(A3stdlife+$E152),('PTRM input'!$O$387*(1+rvanilla09)^0.5)-SUM($O152:AQ152),('PTRM input'!$O$387*(1+rvanilla09)^0.5)/A3stdlife))</f>
        <v>0</v>
      </c>
      <c r="AS152" s="433">
        <f ca="1">IF(A3stdlife="n/a","n/a",IF(AS$3&gt;(A3stdlife+$E152),('PTRM input'!$O$387*(1+rvanilla09)^0.5)-SUM($O152:AR152),('PTRM input'!$O$387*(1+rvanilla09)^0.5)/A3stdlife))</f>
        <v>0</v>
      </c>
      <c r="AT152" s="433">
        <f ca="1">IF(A3stdlife="n/a","n/a",IF(AT$3&gt;(A3stdlife+$E152),('PTRM input'!$O$387*(1+rvanilla09)^0.5)-SUM($O152:AS152),('PTRM input'!$O$387*(1+rvanilla09)^0.5)/A3stdlife))</f>
        <v>0</v>
      </c>
      <c r="AU152" s="433">
        <f ca="1">IF(A3stdlife="n/a","n/a",IF(AU$3&gt;(A3stdlife+$E152),('PTRM input'!$O$387*(1+rvanilla09)^0.5)-SUM($O152:AT152),('PTRM input'!$O$387*(1+rvanilla09)^0.5)/A3stdlife))</f>
        <v>0</v>
      </c>
      <c r="AV152" s="433">
        <f ca="1">IF(A3stdlife="n/a","n/a",IF(AV$3&gt;(A3stdlife+$E152),('PTRM input'!$O$387*(1+rvanilla09)^0.5)-SUM($O152:AU152),('PTRM input'!$O$387*(1+rvanilla09)^0.5)/A3stdlife))</f>
        <v>0</v>
      </c>
      <c r="AW152" s="433">
        <f ca="1">IF(A3stdlife="n/a","n/a",IF(AW$3&gt;(A3stdlife+$E152),('PTRM input'!$O$387*(1+rvanilla09)^0.5)-SUM($O152:AV152),('PTRM input'!$O$387*(1+rvanilla09)^0.5)/A3stdlife))</f>
        <v>0</v>
      </c>
      <c r="AX152" s="433">
        <f ca="1">IF(A3stdlife="n/a","n/a",IF(AX$3&gt;(A3stdlife+$E152),('PTRM input'!$O$387*(1+rvanilla09)^0.5)-SUM($O152:AW152),('PTRM input'!$O$387*(1+rvanilla09)^0.5)/A3stdlife))</f>
        <v>0</v>
      </c>
      <c r="AY152" s="433">
        <f ca="1">IF(A3stdlife="n/a","n/a",IF(AY$3&gt;(A3stdlife+$E152),('PTRM input'!$O$387*(1+rvanilla09)^0.5)-SUM($O152:AX152),('PTRM input'!$O$387*(1+rvanilla09)^0.5)/A3stdlife))</f>
        <v>0</v>
      </c>
      <c r="AZ152" s="433">
        <f ca="1">IF(A3stdlife="n/a","n/a",IF(AZ$3&gt;(A3stdlife+$E152),('PTRM input'!$O$387*(1+rvanilla09)^0.5)-SUM($O152:AY152),('PTRM input'!$O$387*(1+rvanilla09)^0.5)/A3stdlife))</f>
        <v>0</v>
      </c>
      <c r="BA152" s="433">
        <f ca="1">IF(A3stdlife="n/a","n/a",IF(BA$3&gt;(A3stdlife+$E152),('PTRM input'!$O$387*(1+rvanilla09)^0.5)-SUM($O152:AZ152),('PTRM input'!$O$387*(1+rvanilla09)^0.5)/A3stdlife))</f>
        <v>0</v>
      </c>
      <c r="BB152" s="433">
        <f ca="1">IF(A3stdlife="n/a","n/a",IF(BB$3&gt;(A3stdlife+$E152),('PTRM input'!$O$387*(1+rvanilla09)^0.5)-SUM($O152:BA152),('PTRM input'!$O$387*(1+rvanilla09)^0.5)/A3stdlife))</f>
        <v>0</v>
      </c>
      <c r="BC152" s="433">
        <f ca="1">IF(A3stdlife="n/a","n/a",IF(BC$3&gt;(A3stdlife+$E152),('PTRM input'!$O$387*(1+rvanilla09)^0.5)-SUM($O152:BB152),('PTRM input'!$O$387*(1+rvanilla09)^0.5)/A3stdlife))</f>
        <v>0</v>
      </c>
      <c r="BD152" s="433">
        <f ca="1">IF(A3stdlife="n/a","n/a",IF(BD$3&gt;(A3stdlife+$E152),('PTRM input'!$O$387*(1+rvanilla09)^0.5)-SUM($O152:BC152),('PTRM input'!$O$387*(1+rvanilla09)^0.5)/A3stdlife))</f>
        <v>0</v>
      </c>
      <c r="BE152" s="433">
        <f ca="1">IF(A3stdlife="n/a","n/a",IF(BE$3&gt;(A3stdlife+$E152),('PTRM input'!$O$387*(1+rvanilla09)^0.5)-SUM($O152:BD152),('PTRM input'!$O$387*(1+rvanilla09)^0.5)/A3stdlife))</f>
        <v>0</v>
      </c>
      <c r="BF152" s="433">
        <f ca="1">IF(A3stdlife="n/a","n/a",IF(BF$3&gt;(A3stdlife+$E152),('PTRM input'!$O$387*(1+rvanilla09)^0.5)-SUM($O152:BE152),('PTRM input'!$O$387*(1+rvanilla09)^0.5)/A3stdlife))</f>
        <v>0</v>
      </c>
      <c r="BG152" s="433">
        <f ca="1">IF(A3stdlife="n/a","n/a",IF(BG$3&gt;(A3stdlife+$E152),('PTRM input'!$O$387*(1+rvanilla09)^0.5)-SUM($O152:BF152),('PTRM input'!$O$387*(1+rvanilla09)^0.5)/A3stdlife))</f>
        <v>0</v>
      </c>
      <c r="BH152" s="433">
        <f ca="1">IF(A3stdlife="n/a","n/a",IF(BH$3&gt;(A3stdlife+$E152),('PTRM input'!$O$387*(1+rvanilla09)^0.5)-SUM($O152:BG152),('PTRM input'!$O$387*(1+rvanilla09)^0.5)/A3stdlife))</f>
        <v>0</v>
      </c>
      <c r="BI152" s="433">
        <f ca="1">IF(A3stdlife="n/a","n/a",IF(BI$3&gt;(A3stdlife+$E152),('PTRM input'!$O$387*(1+rvanilla09)^0.5)-SUM($O152:BH152),('PTRM input'!$O$387*(1+rvanilla09)^0.5)/A3stdlife))</f>
        <v>0</v>
      </c>
      <c r="BJ152" s="116"/>
      <c r="BK152" s="116"/>
      <c r="BL152" s="116"/>
      <c r="BM152" s="116"/>
    </row>
    <row r="153" spans="1:65" hidden="1" outlineLevel="2">
      <c r="A153" s="116"/>
      <c r="B153" s="19"/>
      <c r="C153" s="18"/>
      <c r="D153" s="760"/>
      <c r="E153" s="87">
        <v>10</v>
      </c>
      <c r="F153" s="259"/>
      <c r="G153" s="434"/>
      <c r="H153" s="435"/>
      <c r="I153" s="435"/>
      <c r="J153" s="435"/>
      <c r="K153" s="435"/>
      <c r="L153" s="435"/>
      <c r="M153" s="435"/>
      <c r="N153" s="435"/>
      <c r="O153" s="435"/>
      <c r="P153" s="619"/>
      <c r="Q153" s="433">
        <f ca="1">IF(A3stdlife="n/a","n/a",IF(Q$3&gt;(A3stdlife+$E153),('PTRM input'!$P$387*(1+rvanilla10)^0.5)-SUM($P153:P153),('PTRM input'!$P$387*(1+rvanilla10)^0.5)/A3stdlife))</f>
        <v>0</v>
      </c>
      <c r="R153" s="433">
        <f ca="1">IF(A3stdlife="n/a","n/a",IF(R$3&gt;(A3stdlife+$E153),('PTRM input'!$P$387*(1+rvanilla10)^0.5)-SUM($P153:Q153),('PTRM input'!$P$387*(1+rvanilla10)^0.5)/A3stdlife))</f>
        <v>0</v>
      </c>
      <c r="S153" s="433">
        <f ca="1">IF(A3stdlife="n/a","n/a",IF(S$3&gt;(A3stdlife+$E153),('PTRM input'!$P$387*(1+rvanilla10)^0.5)-SUM($P153:R153),('PTRM input'!$P$387*(1+rvanilla10)^0.5)/A3stdlife))</f>
        <v>0</v>
      </c>
      <c r="T153" s="433">
        <f ca="1">IF(A3stdlife="n/a","n/a",IF(T$3&gt;(A3stdlife+$E153),('PTRM input'!$P$387*(1+rvanilla10)^0.5)-SUM($P153:S153),('PTRM input'!$P$387*(1+rvanilla10)^0.5)/A3stdlife))</f>
        <v>0</v>
      </c>
      <c r="U153" s="433">
        <f ca="1">IF(A3stdlife="n/a","n/a",IF(U$3&gt;(A3stdlife+$E153),('PTRM input'!$P$387*(1+rvanilla10)^0.5)-SUM($P153:T153),('PTRM input'!$P$387*(1+rvanilla10)^0.5)/A3stdlife))</f>
        <v>0</v>
      </c>
      <c r="V153" s="433">
        <f ca="1">IF(A3stdlife="n/a","n/a",IF(V$3&gt;(A3stdlife+$E153),('PTRM input'!$P$387*(1+rvanilla10)^0.5)-SUM($P153:U153),('PTRM input'!$P$387*(1+rvanilla10)^0.5)/A3stdlife))</f>
        <v>0</v>
      </c>
      <c r="W153" s="433">
        <f ca="1">IF(A3stdlife="n/a","n/a",IF(W$3&gt;(A3stdlife+$E153),('PTRM input'!$P$387*(1+rvanilla10)^0.5)-SUM($P153:V153),('PTRM input'!$P$387*(1+rvanilla10)^0.5)/A3stdlife))</f>
        <v>0</v>
      </c>
      <c r="X153" s="433">
        <f ca="1">IF(A3stdlife="n/a","n/a",IF(X$3&gt;(A3stdlife+$E153),('PTRM input'!$P$387*(1+rvanilla10)^0.5)-SUM($P153:W153),('PTRM input'!$P$387*(1+rvanilla10)^0.5)/A3stdlife))</f>
        <v>0</v>
      </c>
      <c r="Y153" s="433">
        <f ca="1">IF(A3stdlife="n/a","n/a",IF(Y$3&gt;(A3stdlife+$E153),('PTRM input'!$P$387*(1+rvanilla10)^0.5)-SUM($P153:X153),('PTRM input'!$P$387*(1+rvanilla10)^0.5)/A3stdlife))</f>
        <v>0</v>
      </c>
      <c r="Z153" s="433">
        <f ca="1">IF(A3stdlife="n/a","n/a",IF(Z$3&gt;(A3stdlife+$E153),('PTRM input'!$P$387*(1+rvanilla10)^0.5)-SUM($P153:Y153),('PTRM input'!$P$387*(1+rvanilla10)^0.5)/A3stdlife))</f>
        <v>0</v>
      </c>
      <c r="AA153" s="433">
        <f ca="1">IF(A3stdlife="n/a","n/a",IF(AA$3&gt;(A3stdlife+$E153),('PTRM input'!$P$387*(1+rvanilla10)^0.5)-SUM($P153:Z153),('PTRM input'!$P$387*(1+rvanilla10)^0.5)/A3stdlife))</f>
        <v>0</v>
      </c>
      <c r="AB153" s="433">
        <f ca="1">IF(A3stdlife="n/a","n/a",IF(AB$3&gt;(A3stdlife+$E153),('PTRM input'!$P$387*(1+rvanilla10)^0.5)-SUM($P153:AA153),('PTRM input'!$P$387*(1+rvanilla10)^0.5)/A3stdlife))</f>
        <v>0</v>
      </c>
      <c r="AC153" s="433">
        <f ca="1">IF(A3stdlife="n/a","n/a",IF(AC$3&gt;(A3stdlife+$E153),('PTRM input'!$P$387*(1+rvanilla10)^0.5)-SUM($P153:AB153),('PTRM input'!$P$387*(1+rvanilla10)^0.5)/A3stdlife))</f>
        <v>0</v>
      </c>
      <c r="AD153" s="433">
        <f ca="1">IF(A3stdlife="n/a","n/a",IF(AD$3&gt;(A3stdlife+$E153),('PTRM input'!$P$387*(1+rvanilla10)^0.5)-SUM($P153:AC153),('PTRM input'!$P$387*(1+rvanilla10)^0.5)/A3stdlife))</f>
        <v>0</v>
      </c>
      <c r="AE153" s="433">
        <f ca="1">IF(A3stdlife="n/a","n/a",IF(AE$3&gt;(A3stdlife+$E153),('PTRM input'!$P$387*(1+rvanilla10)^0.5)-SUM($P153:AD153),('PTRM input'!$P$387*(1+rvanilla10)^0.5)/A3stdlife))</f>
        <v>0</v>
      </c>
      <c r="AF153" s="433">
        <f ca="1">IF(A3stdlife="n/a","n/a",IF(AF$3&gt;(A3stdlife+$E153),('PTRM input'!$P$387*(1+rvanilla10)^0.5)-SUM($P153:AE153),('PTRM input'!$P$387*(1+rvanilla10)^0.5)/A3stdlife))</f>
        <v>0</v>
      </c>
      <c r="AG153" s="433">
        <f ca="1">IF(A3stdlife="n/a","n/a",IF(AG$3&gt;(A3stdlife+$E153),('PTRM input'!$P$387*(1+rvanilla10)^0.5)-SUM($P153:AF153),('PTRM input'!$P$387*(1+rvanilla10)^0.5)/A3stdlife))</f>
        <v>0</v>
      </c>
      <c r="AH153" s="433">
        <f ca="1">IF(A3stdlife="n/a","n/a",IF(AH$3&gt;(A3stdlife+$E153),('PTRM input'!$P$387*(1+rvanilla10)^0.5)-SUM($P153:AG153),('PTRM input'!$P$387*(1+rvanilla10)^0.5)/A3stdlife))</f>
        <v>0</v>
      </c>
      <c r="AI153" s="433">
        <f ca="1">IF(A3stdlife="n/a","n/a",IF(AI$3&gt;(A3stdlife+$E153),('PTRM input'!$P$387*(1+rvanilla10)^0.5)-SUM($P153:AH153),('PTRM input'!$P$387*(1+rvanilla10)^0.5)/A3stdlife))</f>
        <v>0</v>
      </c>
      <c r="AJ153" s="433">
        <f ca="1">IF(A3stdlife="n/a","n/a",IF(AJ$3&gt;(A3stdlife+$E153),('PTRM input'!$P$387*(1+rvanilla10)^0.5)-SUM($P153:AI153),('PTRM input'!$P$387*(1+rvanilla10)^0.5)/A3stdlife))</f>
        <v>0</v>
      </c>
      <c r="AK153" s="433">
        <f ca="1">IF(A3stdlife="n/a","n/a",IF(AK$3&gt;(A3stdlife+$E153),('PTRM input'!$P$387*(1+rvanilla10)^0.5)-SUM($P153:AJ153),('PTRM input'!$P$387*(1+rvanilla10)^0.5)/A3stdlife))</f>
        <v>0</v>
      </c>
      <c r="AL153" s="433">
        <f ca="1">IF(A3stdlife="n/a","n/a",IF(AL$3&gt;(A3stdlife+$E153),('PTRM input'!$P$387*(1+rvanilla10)^0.5)-SUM($P153:AK153),('PTRM input'!$P$387*(1+rvanilla10)^0.5)/A3stdlife))</f>
        <v>0</v>
      </c>
      <c r="AM153" s="433">
        <f ca="1">IF(A3stdlife="n/a","n/a",IF(AM$3&gt;(A3stdlife+$E153),('PTRM input'!$P$387*(1+rvanilla10)^0.5)-SUM($P153:AL153),('PTRM input'!$P$387*(1+rvanilla10)^0.5)/A3stdlife))</f>
        <v>0</v>
      </c>
      <c r="AN153" s="433">
        <f ca="1">IF(A3stdlife="n/a","n/a",IF(AN$3&gt;(A3stdlife+$E153),('PTRM input'!$P$387*(1+rvanilla10)^0.5)-SUM($P153:AM153),('PTRM input'!$P$387*(1+rvanilla10)^0.5)/A3stdlife))</f>
        <v>0</v>
      </c>
      <c r="AO153" s="433">
        <f ca="1">IF(A3stdlife="n/a","n/a",IF(AO$3&gt;(A3stdlife+$E153),('PTRM input'!$P$387*(1+rvanilla10)^0.5)-SUM($P153:AN153),('PTRM input'!$P$387*(1+rvanilla10)^0.5)/A3stdlife))</f>
        <v>0</v>
      </c>
      <c r="AP153" s="433">
        <f ca="1">IF(A3stdlife="n/a","n/a",IF(AP$3&gt;(A3stdlife+$E153),('PTRM input'!$P$387*(1+rvanilla10)^0.5)-SUM($P153:AO153),('PTRM input'!$P$387*(1+rvanilla10)^0.5)/A3stdlife))</f>
        <v>0</v>
      </c>
      <c r="AQ153" s="433">
        <f ca="1">IF(A3stdlife="n/a","n/a",IF(AQ$3&gt;(A3stdlife+$E153),('PTRM input'!$P$387*(1+rvanilla10)^0.5)-SUM($P153:AP153),('PTRM input'!$P$387*(1+rvanilla10)^0.5)/A3stdlife))</f>
        <v>0</v>
      </c>
      <c r="AR153" s="433">
        <f ca="1">IF(A3stdlife="n/a","n/a",IF(AR$3&gt;(A3stdlife+$E153),('PTRM input'!$P$387*(1+rvanilla10)^0.5)-SUM($P153:AQ153),('PTRM input'!$P$387*(1+rvanilla10)^0.5)/A3stdlife))</f>
        <v>0</v>
      </c>
      <c r="AS153" s="433">
        <f ca="1">IF(A3stdlife="n/a","n/a",IF(AS$3&gt;(A3stdlife+$E153),('PTRM input'!$P$387*(1+rvanilla10)^0.5)-SUM($P153:AR153),('PTRM input'!$P$387*(1+rvanilla10)^0.5)/A3stdlife))</f>
        <v>0</v>
      </c>
      <c r="AT153" s="433">
        <f ca="1">IF(A3stdlife="n/a","n/a",IF(AT$3&gt;(A3stdlife+$E153),('PTRM input'!$P$387*(1+rvanilla10)^0.5)-SUM($P153:AS153),('PTRM input'!$P$387*(1+rvanilla10)^0.5)/A3stdlife))</f>
        <v>0</v>
      </c>
      <c r="AU153" s="433">
        <f ca="1">IF(A3stdlife="n/a","n/a",IF(AU$3&gt;(A3stdlife+$E153),('PTRM input'!$P$387*(1+rvanilla10)^0.5)-SUM($P153:AT153),('PTRM input'!$P$387*(1+rvanilla10)^0.5)/A3stdlife))</f>
        <v>0</v>
      </c>
      <c r="AV153" s="433">
        <f ca="1">IF(A3stdlife="n/a","n/a",IF(AV$3&gt;(A3stdlife+$E153),('PTRM input'!$P$387*(1+rvanilla10)^0.5)-SUM($P153:AU153),('PTRM input'!$P$387*(1+rvanilla10)^0.5)/A3stdlife))</f>
        <v>0</v>
      </c>
      <c r="AW153" s="433">
        <f ca="1">IF(A3stdlife="n/a","n/a",IF(AW$3&gt;(A3stdlife+$E153),('PTRM input'!$P$387*(1+rvanilla10)^0.5)-SUM($P153:AV153),('PTRM input'!$P$387*(1+rvanilla10)^0.5)/A3stdlife))</f>
        <v>0</v>
      </c>
      <c r="AX153" s="433">
        <f ca="1">IF(A3stdlife="n/a","n/a",IF(AX$3&gt;(A3stdlife+$E153),('PTRM input'!$P$387*(1+rvanilla10)^0.5)-SUM($P153:AW153),('PTRM input'!$P$387*(1+rvanilla10)^0.5)/A3stdlife))</f>
        <v>0</v>
      </c>
      <c r="AY153" s="433">
        <f ca="1">IF(A3stdlife="n/a","n/a",IF(AY$3&gt;(A3stdlife+$E153),('PTRM input'!$P$387*(1+rvanilla10)^0.5)-SUM($P153:AX153),('PTRM input'!$P$387*(1+rvanilla10)^0.5)/A3stdlife))</f>
        <v>0</v>
      </c>
      <c r="AZ153" s="433">
        <f ca="1">IF(A3stdlife="n/a","n/a",IF(AZ$3&gt;(A3stdlife+$E153),('PTRM input'!$P$387*(1+rvanilla10)^0.5)-SUM($P153:AY153),('PTRM input'!$P$387*(1+rvanilla10)^0.5)/A3stdlife))</f>
        <v>0</v>
      </c>
      <c r="BA153" s="433">
        <f ca="1">IF(A3stdlife="n/a","n/a",IF(BA$3&gt;(A3stdlife+$E153),('PTRM input'!$P$387*(1+rvanilla10)^0.5)-SUM($P153:AZ153),('PTRM input'!$P$387*(1+rvanilla10)^0.5)/A3stdlife))</f>
        <v>0</v>
      </c>
      <c r="BB153" s="433">
        <f ca="1">IF(A3stdlife="n/a","n/a",IF(BB$3&gt;(A3stdlife+$E153),('PTRM input'!$P$387*(1+rvanilla10)^0.5)-SUM($P153:BA153),('PTRM input'!$P$387*(1+rvanilla10)^0.5)/A3stdlife))</f>
        <v>0</v>
      </c>
      <c r="BC153" s="433">
        <f ca="1">IF(A3stdlife="n/a","n/a",IF(BC$3&gt;(A3stdlife+$E153),('PTRM input'!$P$387*(1+rvanilla10)^0.5)-SUM($P153:BB153),('PTRM input'!$P$387*(1+rvanilla10)^0.5)/A3stdlife))</f>
        <v>0</v>
      </c>
      <c r="BD153" s="433">
        <f ca="1">IF(A3stdlife="n/a","n/a",IF(BD$3&gt;(A3stdlife+$E153),('PTRM input'!$P$387*(1+rvanilla10)^0.5)-SUM($P153:BC153),('PTRM input'!$P$387*(1+rvanilla10)^0.5)/A3stdlife))</f>
        <v>0</v>
      </c>
      <c r="BE153" s="433">
        <f ca="1">IF(A3stdlife="n/a","n/a",IF(BE$3&gt;(A3stdlife+$E153),('PTRM input'!$P$387*(1+rvanilla10)^0.5)-SUM($P153:BD153),('PTRM input'!$P$387*(1+rvanilla10)^0.5)/A3stdlife))</f>
        <v>0</v>
      </c>
      <c r="BF153" s="433">
        <f ca="1">IF(A3stdlife="n/a","n/a",IF(BF$3&gt;(A3stdlife+$E153),('PTRM input'!$P$387*(1+rvanilla10)^0.5)-SUM($P153:BE153),('PTRM input'!$P$387*(1+rvanilla10)^0.5)/A3stdlife))</f>
        <v>0</v>
      </c>
      <c r="BG153" s="433">
        <f ca="1">IF(A3stdlife="n/a","n/a",IF(BG$3&gt;(A3stdlife+$E153),('PTRM input'!$P$387*(1+rvanilla10)^0.5)-SUM($P153:BF153),('PTRM input'!$P$387*(1+rvanilla10)^0.5)/A3stdlife))</f>
        <v>0</v>
      </c>
      <c r="BH153" s="433">
        <f ca="1">IF(A3stdlife="n/a","n/a",IF(BH$3&gt;(A3stdlife+$E153),('PTRM input'!$P$387*(1+rvanilla10)^0.5)-SUM($P153:BG153),('PTRM input'!$P$387*(1+rvanilla10)^0.5)/A3stdlife))</f>
        <v>0</v>
      </c>
      <c r="BI153" s="433">
        <f ca="1">IF(A3stdlife="n/a","n/a",IF(BI$3&gt;(A3stdlife+$E153),('PTRM input'!$P$387*(1+rvanilla10)^0.5)-SUM($P153:BH153),('PTRM input'!$P$387*(1+rvanilla10)^0.5)/A3stdlife))</f>
        <v>0</v>
      </c>
      <c r="BJ153" s="116"/>
      <c r="BK153" s="116"/>
      <c r="BL153" s="116"/>
      <c r="BM153" s="116"/>
    </row>
    <row r="154" spans="1:65" hidden="1" outlineLevel="1" collapsed="1">
      <c r="A154" s="116"/>
      <c r="B154" s="9"/>
      <c r="C154" s="19" t="str">
        <f>Asset3</f>
        <v>Regulators and meters</v>
      </c>
      <c r="D154" s="9"/>
      <c r="E154" s="9"/>
      <c r="F154" s="260"/>
      <c r="G154" s="261">
        <f>SUM(G142:G153)</f>
        <v>0.28884660434782683</v>
      </c>
      <c r="H154" s="261">
        <f t="shared" ref="H154:K154" ca="1" si="63">SUM(H142:H153)</f>
        <v>0.34800608812131867</v>
      </c>
      <c r="I154" s="261">
        <f t="shared" ca="1" si="63"/>
        <v>0.40729838936825835</v>
      </c>
      <c r="J154" s="261">
        <f t="shared" ca="1" si="63"/>
        <v>0.45489926298847316</v>
      </c>
      <c r="K154" s="261">
        <f t="shared" ca="1" si="63"/>
        <v>0.49875044843605565</v>
      </c>
      <c r="L154" s="261">
        <f t="shared" ref="L154:BI154" ca="1" si="64">SUM(L142:L153)</f>
        <v>0.55394701128585455</v>
      </c>
      <c r="M154" s="261">
        <f t="shared" ca="1" si="64"/>
        <v>0.55394701128585455</v>
      </c>
      <c r="N154" s="261">
        <f t="shared" ca="1" si="64"/>
        <v>0.55394701128585455</v>
      </c>
      <c r="O154" s="261">
        <f t="shared" ca="1" si="64"/>
        <v>0.55394701128585455</v>
      </c>
      <c r="P154" s="261">
        <f t="shared" ca="1" si="64"/>
        <v>0.55394701128585455</v>
      </c>
      <c r="Q154" s="261">
        <f t="shared" ca="1" si="64"/>
        <v>0.55394701128585455</v>
      </c>
      <c r="R154" s="261">
        <f t="shared" ca="1" si="64"/>
        <v>0.55394701128585455</v>
      </c>
      <c r="S154" s="261">
        <f t="shared" ca="1" si="64"/>
        <v>0.55394701128585455</v>
      </c>
      <c r="T154" s="261">
        <f t="shared" ca="1" si="64"/>
        <v>0.55394701128585455</v>
      </c>
      <c r="U154" s="261">
        <f t="shared" ca="1" si="64"/>
        <v>0.52511027703900492</v>
      </c>
      <c r="V154" s="261">
        <f t="shared" ca="1" si="64"/>
        <v>0.25919427445774845</v>
      </c>
      <c r="W154" s="261">
        <f t="shared" ca="1" si="64"/>
        <v>0.20002153097433623</v>
      </c>
      <c r="X154" s="261">
        <f t="shared" ca="1" si="64"/>
        <v>0.14189643261766238</v>
      </c>
      <c r="Y154" s="261">
        <f t="shared" ca="1" si="64"/>
        <v>9.4669905656591516E-2</v>
      </c>
      <c r="Z154" s="261">
        <f t="shared" ca="1" si="64"/>
        <v>4.968606492363159E-2</v>
      </c>
      <c r="AA154" s="261">
        <f t="shared" ca="1" si="64"/>
        <v>0</v>
      </c>
      <c r="AB154" s="261">
        <f t="shared" ca="1" si="64"/>
        <v>0</v>
      </c>
      <c r="AC154" s="261">
        <f t="shared" ca="1" si="64"/>
        <v>0</v>
      </c>
      <c r="AD154" s="261">
        <f t="shared" ca="1" si="64"/>
        <v>0</v>
      </c>
      <c r="AE154" s="261">
        <f t="shared" ca="1" si="64"/>
        <v>0</v>
      </c>
      <c r="AF154" s="261">
        <f t="shared" ca="1" si="64"/>
        <v>0</v>
      </c>
      <c r="AG154" s="261">
        <f t="shared" ca="1" si="64"/>
        <v>0</v>
      </c>
      <c r="AH154" s="261">
        <f t="shared" ca="1" si="64"/>
        <v>0</v>
      </c>
      <c r="AI154" s="261">
        <f t="shared" ca="1" si="64"/>
        <v>0</v>
      </c>
      <c r="AJ154" s="261">
        <f t="shared" ca="1" si="64"/>
        <v>0</v>
      </c>
      <c r="AK154" s="261">
        <f t="shared" ca="1" si="64"/>
        <v>0</v>
      </c>
      <c r="AL154" s="261">
        <f t="shared" ca="1" si="64"/>
        <v>0</v>
      </c>
      <c r="AM154" s="261">
        <f t="shared" ca="1" si="64"/>
        <v>0</v>
      </c>
      <c r="AN154" s="261">
        <f t="shared" ca="1" si="64"/>
        <v>0</v>
      </c>
      <c r="AO154" s="261">
        <f t="shared" ca="1" si="64"/>
        <v>0</v>
      </c>
      <c r="AP154" s="261">
        <f t="shared" ca="1" si="64"/>
        <v>0</v>
      </c>
      <c r="AQ154" s="261">
        <f t="shared" ca="1" si="64"/>
        <v>0</v>
      </c>
      <c r="AR154" s="261">
        <f t="shared" ca="1" si="64"/>
        <v>0</v>
      </c>
      <c r="AS154" s="261">
        <f t="shared" ca="1" si="64"/>
        <v>0</v>
      </c>
      <c r="AT154" s="261">
        <f t="shared" ca="1" si="64"/>
        <v>0</v>
      </c>
      <c r="AU154" s="261">
        <f t="shared" ca="1" si="64"/>
        <v>0</v>
      </c>
      <c r="AV154" s="261">
        <f t="shared" ca="1" si="64"/>
        <v>0</v>
      </c>
      <c r="AW154" s="261">
        <f t="shared" ca="1" si="64"/>
        <v>0</v>
      </c>
      <c r="AX154" s="261">
        <f t="shared" ca="1" si="64"/>
        <v>0</v>
      </c>
      <c r="AY154" s="261">
        <f t="shared" ca="1" si="64"/>
        <v>0</v>
      </c>
      <c r="AZ154" s="261">
        <f t="shared" ca="1" si="64"/>
        <v>0</v>
      </c>
      <c r="BA154" s="261">
        <f t="shared" ca="1" si="64"/>
        <v>0</v>
      </c>
      <c r="BB154" s="261">
        <f t="shared" ca="1" si="64"/>
        <v>0</v>
      </c>
      <c r="BC154" s="261">
        <f t="shared" ca="1" si="64"/>
        <v>0</v>
      </c>
      <c r="BD154" s="261">
        <f t="shared" ca="1" si="64"/>
        <v>0</v>
      </c>
      <c r="BE154" s="261">
        <f t="shared" ca="1" si="64"/>
        <v>0</v>
      </c>
      <c r="BF154" s="261">
        <f t="shared" ca="1" si="64"/>
        <v>0</v>
      </c>
      <c r="BG154" s="261">
        <f t="shared" ca="1" si="64"/>
        <v>0</v>
      </c>
      <c r="BH154" s="261">
        <f t="shared" ca="1" si="64"/>
        <v>0</v>
      </c>
      <c r="BI154" s="261">
        <f t="shared" ca="1" si="64"/>
        <v>0</v>
      </c>
      <c r="BJ154" s="116"/>
      <c r="BK154" s="116"/>
      <c r="BL154" s="116"/>
      <c r="BM154" s="116"/>
    </row>
    <row r="155" spans="1:65" hidden="1" outlineLevel="2">
      <c r="A155" s="116"/>
      <c r="B155" s="106" t="str">
        <f>C167</f>
        <v>Easements</v>
      </c>
      <c r="C155" s="614"/>
      <c r="D155" s="615" t="s">
        <v>236</v>
      </c>
      <c r="E155" s="614"/>
      <c r="F155" s="616"/>
      <c r="G155" s="617" t="str">
        <f>IF(('PTRM input'!$E$515='PTRM input'!$G$514),IF(G$3&gt;A4remlife,A4acvalue-SUM(F155:$F155),IF(A4remlife="N/A","n/a",A4acvalue/A4remlife)),'PTRM input'!G$523)</f>
        <v>n/a</v>
      </c>
      <c r="H155" s="617" t="str">
        <f>IF(('PTRM input'!$E$515='PTRM input'!$G$514),IF(H$3&gt;A4remlife,A4acvalue-SUM($F155:G155),IF(A4remlife="N/A","n/a",A4acvalue/A4remlife)),'PTRM input'!H$523)</f>
        <v>n/a</v>
      </c>
      <c r="I155" s="617" t="str">
        <f>IF(('PTRM input'!$E$515='PTRM input'!$G$514),IF(I$3&gt;A4remlife,A4acvalue-SUM($F155:H155),IF(A4remlife="N/A","n/a",A4acvalue/A4remlife)),'PTRM input'!I$523)</f>
        <v>n/a</v>
      </c>
      <c r="J155" s="617" t="str">
        <f>IF(('PTRM input'!$E$515='PTRM input'!$G$514),IF(J$3&gt;A4remlife,A4acvalue-SUM($F155:I155),IF(A4remlife="N/A","n/a",A4acvalue/A4remlife)),'PTRM input'!J$523)</f>
        <v>n/a</v>
      </c>
      <c r="K155" s="617" t="str">
        <f>IF(('PTRM input'!$E$515='PTRM input'!$G$514),IF(K$3&gt;A4remlife,A4acvalue-SUM($F155:J155),IF(A4remlife="N/A","n/a",A4acvalue/A4remlife)),'PTRM input'!K$523)</f>
        <v>n/a</v>
      </c>
      <c r="L155" s="617" t="str">
        <f>IF(('PTRM input'!$E$515='PTRM input'!$G$514),IF(L$3&gt;A4remlife,A4acvalue-SUM($F155:K155),IF(A4remlife="N/A","n/a",A4acvalue/A4remlife)),'PTRM input'!L$523)</f>
        <v>n/a</v>
      </c>
      <c r="M155" s="617" t="str">
        <f>IF(('PTRM input'!$E$515='PTRM input'!$G$514),IF(M$3&gt;A4remlife,A4acvalue-SUM($F155:L155),IF(A4remlife="N/A","n/a",A4acvalue/A4remlife)),'PTRM input'!M$523)</f>
        <v>n/a</v>
      </c>
      <c r="N155" s="617" t="str">
        <f>IF(('PTRM input'!$E$515='PTRM input'!$G$514),IF(N$3&gt;A4remlife,A4acvalue-SUM($F155:M155),IF(A4remlife="N/A","n/a",A4acvalue/A4remlife)),'PTRM input'!N$523)</f>
        <v>n/a</v>
      </c>
      <c r="O155" s="617" t="str">
        <f>IF(('PTRM input'!$E$515='PTRM input'!$G$514),IF(O$3&gt;A4remlife,A4acvalue-SUM($F155:N155),IF(A4remlife="N/A","n/a",A4acvalue/A4remlife)),'PTRM input'!O$523)</f>
        <v>n/a</v>
      </c>
      <c r="P155" s="617" t="str">
        <f>IF(('PTRM input'!$E$515='PTRM input'!$G$514),IF(P$3&gt;A4remlife,A4acvalue-SUM($F155:O155),IF(A4remlife="N/A","n/a",A4acvalue/A4remlife)),'PTRM input'!P$523)</f>
        <v>n/a</v>
      </c>
      <c r="Q155" s="617" t="str">
        <f>IF(('PTRM input'!$E$515='PTRM input'!$G$514),IF(Q$3&gt;A4remlife,A4acvalue-SUM($F155:P155),IF(A4remlife="N/A","n/a",A4acvalue/A4remlife)),'PTRM input'!Q$523)</f>
        <v>n/a</v>
      </c>
      <c r="R155" s="617" t="str">
        <f>IF(('PTRM input'!$E$515='PTRM input'!$G$514),IF(R$3&gt;A4remlife,A4acvalue-SUM($F155:Q155),IF(A4remlife="N/A","n/a",A4acvalue/A4remlife)),'PTRM input'!R$523)</f>
        <v>n/a</v>
      </c>
      <c r="S155" s="617" t="str">
        <f>IF(('PTRM input'!$E$515='PTRM input'!$G$514),IF(S$3&gt;A4remlife,A4acvalue-SUM($F155:R155),IF(A4remlife="N/A","n/a",A4acvalue/A4remlife)),'PTRM input'!S$523)</f>
        <v>n/a</v>
      </c>
      <c r="T155" s="617" t="str">
        <f>IF(('PTRM input'!$E$515='PTRM input'!$G$514),IF(T$3&gt;A4remlife,A4acvalue-SUM($F155:S155),IF(A4remlife="N/A","n/a",A4acvalue/A4remlife)),'PTRM input'!T$523)</f>
        <v>n/a</v>
      </c>
      <c r="U155" s="617" t="str">
        <f>IF(('PTRM input'!$E$515='PTRM input'!$G$514),IF(U$3&gt;A4remlife,A4acvalue-SUM($F155:T155),IF(A4remlife="N/A","n/a",A4acvalue/A4remlife)),'PTRM input'!U$523)</f>
        <v>n/a</v>
      </c>
      <c r="V155" s="617" t="str">
        <f>IF(('PTRM input'!$E$515='PTRM input'!$G$514),IF(V$3&gt;A4remlife,A4acvalue-SUM($F155:U155),IF(A4remlife="N/A","n/a",A4acvalue/A4remlife)),'PTRM input'!V$523)</f>
        <v>n/a</v>
      </c>
      <c r="W155" s="617" t="str">
        <f>IF(('PTRM input'!$E$515='PTRM input'!$G$514),IF(W$3&gt;A4remlife,A4acvalue-SUM($F155:V155),IF(A4remlife="N/A","n/a",A4acvalue/A4remlife)),'PTRM input'!W$523)</f>
        <v>n/a</v>
      </c>
      <c r="X155" s="617" t="str">
        <f>IF(('PTRM input'!$E$515='PTRM input'!$G$514),IF(X$3&gt;A4remlife,A4acvalue-SUM($F155:W155),IF(A4remlife="N/A","n/a",A4acvalue/A4remlife)),'PTRM input'!X$523)</f>
        <v>n/a</v>
      </c>
      <c r="Y155" s="617" t="str">
        <f>IF(('PTRM input'!$E$515='PTRM input'!$G$514),IF(Y$3&gt;A4remlife,A4acvalue-SUM($F155:X155),IF(A4remlife="N/A","n/a",A4acvalue/A4remlife)),'PTRM input'!Y$523)</f>
        <v>n/a</v>
      </c>
      <c r="Z155" s="617" t="str">
        <f>IF(('PTRM input'!$E$515='PTRM input'!$G$514),IF(Z$3&gt;A4remlife,A4acvalue-SUM($F155:Y155),IF(A4remlife="N/A","n/a",A4acvalue/A4remlife)),'PTRM input'!Z$523)</f>
        <v>n/a</v>
      </c>
      <c r="AA155" s="617" t="str">
        <f>IF(('PTRM input'!$E$515='PTRM input'!$G$514),IF(AA$3&gt;A4remlife,A4acvalue-SUM($F155:Z155),IF(A4remlife="N/A","n/a",A4acvalue/A4remlife)),'PTRM input'!AA$523)</f>
        <v>n/a</v>
      </c>
      <c r="AB155" s="617" t="str">
        <f>IF(('PTRM input'!$E$515='PTRM input'!$G$514),IF(AB$3&gt;A4remlife,A4acvalue-SUM($F155:AA155),IF(A4remlife="N/A","n/a",A4acvalue/A4remlife)),'PTRM input'!AB$523)</f>
        <v>n/a</v>
      </c>
      <c r="AC155" s="617" t="str">
        <f>IF(('PTRM input'!$E$515='PTRM input'!$G$514),IF(AC$3&gt;A4remlife,A4acvalue-SUM($F155:AB155),IF(A4remlife="N/A","n/a",A4acvalue/A4remlife)),'PTRM input'!AC$523)</f>
        <v>n/a</v>
      </c>
      <c r="AD155" s="617" t="str">
        <f>IF(('PTRM input'!$E$515='PTRM input'!$G$514),IF(AD$3&gt;A4remlife,A4acvalue-SUM($F155:AC155),IF(A4remlife="N/A","n/a",A4acvalue/A4remlife)),'PTRM input'!AD$523)</f>
        <v>n/a</v>
      </c>
      <c r="AE155" s="617" t="str">
        <f>IF(('PTRM input'!$E$515='PTRM input'!$G$514),IF(AE$3&gt;A4remlife,A4acvalue-SUM($F155:AD155),IF(A4remlife="N/A","n/a",A4acvalue/A4remlife)),'PTRM input'!AE$523)</f>
        <v>n/a</v>
      </c>
      <c r="AF155" s="617" t="str">
        <f>IF(('PTRM input'!$E$515='PTRM input'!$G$514),IF(AF$3&gt;A4remlife,A4acvalue-SUM($F155:AE155),IF(A4remlife="N/A","n/a",A4acvalue/A4remlife)),'PTRM input'!AF$523)</f>
        <v>n/a</v>
      </c>
      <c r="AG155" s="617" t="str">
        <f>IF(('PTRM input'!$E$515='PTRM input'!$G$514),IF(AG$3&gt;A4remlife,A4acvalue-SUM($F155:AF155),IF(A4remlife="N/A","n/a",A4acvalue/A4remlife)),'PTRM input'!AG$523)</f>
        <v>n/a</v>
      </c>
      <c r="AH155" s="617" t="str">
        <f>IF(('PTRM input'!$E$515='PTRM input'!$G$514),IF(AH$3&gt;A4remlife,A4acvalue-SUM($F155:AG155),IF(A4remlife="N/A","n/a",A4acvalue/A4remlife)),'PTRM input'!AH$523)</f>
        <v>n/a</v>
      </c>
      <c r="AI155" s="617" t="str">
        <f>IF(('PTRM input'!$E$515='PTRM input'!$G$514),IF(AI$3&gt;A4remlife,A4acvalue-SUM($F155:AH155),IF(A4remlife="N/A","n/a",A4acvalue/A4remlife)),'PTRM input'!AI$523)</f>
        <v>n/a</v>
      </c>
      <c r="AJ155" s="617" t="str">
        <f>IF(('PTRM input'!$E$515='PTRM input'!$G$514),IF(AJ$3&gt;A4remlife,A4acvalue-SUM($F155:AI155),IF(A4remlife="N/A","n/a",A4acvalue/A4remlife)),'PTRM input'!AJ$523)</f>
        <v>n/a</v>
      </c>
      <c r="AK155" s="617" t="str">
        <f>IF(('PTRM input'!$E$515='PTRM input'!$G$514),IF(AK$3&gt;A4remlife,A4acvalue-SUM($F155:AJ155),IF(A4remlife="N/A","n/a",A4acvalue/A4remlife)),'PTRM input'!AK$523)</f>
        <v>n/a</v>
      </c>
      <c r="AL155" s="617" t="str">
        <f>IF(('PTRM input'!$E$515='PTRM input'!$G$514),IF(AL$3&gt;A4remlife,A4acvalue-SUM($F155:AK155),IF(A4remlife="N/A","n/a",A4acvalue/A4remlife)),'PTRM input'!AL$523)</f>
        <v>n/a</v>
      </c>
      <c r="AM155" s="617" t="str">
        <f>IF(('PTRM input'!$E$515='PTRM input'!$G$514),IF(AM$3&gt;A4remlife,A4acvalue-SUM($F155:AL155),IF(A4remlife="N/A","n/a",A4acvalue/A4remlife)),'PTRM input'!AM$523)</f>
        <v>n/a</v>
      </c>
      <c r="AN155" s="617" t="str">
        <f>IF(('PTRM input'!$E$515='PTRM input'!$G$514),IF(AN$3&gt;A4remlife,A4acvalue-SUM($F155:AM155),IF(A4remlife="N/A","n/a",A4acvalue/A4remlife)),'PTRM input'!AN$523)</f>
        <v>n/a</v>
      </c>
      <c r="AO155" s="617" t="str">
        <f>IF(('PTRM input'!$E$515='PTRM input'!$G$514),IF(AO$3&gt;A4remlife,A4acvalue-SUM($F155:AN155),IF(A4remlife="N/A","n/a",A4acvalue/A4remlife)),'PTRM input'!AO$523)</f>
        <v>n/a</v>
      </c>
      <c r="AP155" s="617" t="str">
        <f>IF(('PTRM input'!$E$515='PTRM input'!$G$514),IF(AP$3&gt;A4remlife,A4acvalue-SUM($F155:AO155),IF(A4remlife="N/A","n/a",A4acvalue/A4remlife)),'PTRM input'!AP$523)</f>
        <v>n/a</v>
      </c>
      <c r="AQ155" s="617" t="str">
        <f>IF(('PTRM input'!$E$515='PTRM input'!$G$514),IF(AQ$3&gt;A4remlife,A4acvalue-SUM($F155:AP155),IF(A4remlife="N/A","n/a",A4acvalue/A4remlife)),'PTRM input'!AQ$523)</f>
        <v>n/a</v>
      </c>
      <c r="AR155" s="617" t="str">
        <f>IF(('PTRM input'!$E$515='PTRM input'!$G$514),IF(AR$3&gt;A4remlife,A4acvalue-SUM($F155:AQ155),IF(A4remlife="N/A","n/a",A4acvalue/A4remlife)),'PTRM input'!AR$523)</f>
        <v>n/a</v>
      </c>
      <c r="AS155" s="617" t="str">
        <f>IF(('PTRM input'!$E$515='PTRM input'!$G$514),IF(AS$3&gt;A4remlife,A4acvalue-SUM($F155:AR155),IF(A4remlife="N/A","n/a",A4acvalue/A4remlife)),'PTRM input'!AS$523)</f>
        <v>n/a</v>
      </c>
      <c r="AT155" s="617" t="str">
        <f>IF(('PTRM input'!$E$515='PTRM input'!$G$514),IF(AT$3&gt;A4remlife,A4acvalue-SUM($F155:AS155),IF(A4remlife="N/A","n/a",A4acvalue/A4remlife)),'PTRM input'!AT$523)</f>
        <v>n/a</v>
      </c>
      <c r="AU155" s="617" t="str">
        <f>IF(('PTRM input'!$E$515='PTRM input'!$G$514),IF(AU$3&gt;A4remlife,A4acvalue-SUM($F155:AT155),IF(A4remlife="N/A","n/a",A4acvalue/A4remlife)),'PTRM input'!AU$523)</f>
        <v>n/a</v>
      </c>
      <c r="AV155" s="617" t="str">
        <f>IF(('PTRM input'!$E$515='PTRM input'!$G$514),IF(AV$3&gt;A4remlife,A4acvalue-SUM($F155:AU155),IF(A4remlife="N/A","n/a",A4acvalue/A4remlife)),'PTRM input'!AV$523)</f>
        <v>n/a</v>
      </c>
      <c r="AW155" s="617" t="str">
        <f>IF(('PTRM input'!$E$515='PTRM input'!$G$514),IF(AW$3&gt;A4remlife,A4acvalue-SUM($F155:AV155),IF(A4remlife="N/A","n/a",A4acvalue/A4remlife)),'PTRM input'!AW$523)</f>
        <v>n/a</v>
      </c>
      <c r="AX155" s="617" t="str">
        <f>IF(('PTRM input'!$E$515='PTRM input'!$G$514),IF(AX$3&gt;A4remlife,A4acvalue-SUM($F155:AW155),IF(A4remlife="N/A","n/a",A4acvalue/A4remlife)),'PTRM input'!AX$523)</f>
        <v>n/a</v>
      </c>
      <c r="AY155" s="617" t="str">
        <f>IF(('PTRM input'!$E$515='PTRM input'!$G$514),IF(AY$3&gt;A4remlife,A4acvalue-SUM($F155:AX155),IF(A4remlife="N/A","n/a",A4acvalue/A4remlife)),'PTRM input'!AY$523)</f>
        <v>n/a</v>
      </c>
      <c r="AZ155" s="617" t="str">
        <f>IF(('PTRM input'!$E$515='PTRM input'!$G$514),IF(AZ$3&gt;A4remlife,A4acvalue-SUM($F155:AY155),IF(A4remlife="N/A","n/a",A4acvalue/A4remlife)),'PTRM input'!AZ$523)</f>
        <v>n/a</v>
      </c>
      <c r="BA155" s="617" t="str">
        <f>IF(('PTRM input'!$E$515='PTRM input'!$G$514),IF(BA$3&gt;A4remlife,A4acvalue-SUM($F155:AZ155),IF(A4remlife="N/A","n/a",A4acvalue/A4remlife)),'PTRM input'!BA$523)</f>
        <v>n/a</v>
      </c>
      <c r="BB155" s="617" t="str">
        <f>IF(('PTRM input'!$E$515='PTRM input'!$G$514),IF(BB$3&gt;A4remlife,A4acvalue-SUM($F155:BA155),IF(A4remlife="N/A","n/a",A4acvalue/A4remlife)),'PTRM input'!BB$523)</f>
        <v>n/a</v>
      </c>
      <c r="BC155" s="617" t="str">
        <f>IF(('PTRM input'!$E$515='PTRM input'!$G$514),IF(BC$3&gt;A4remlife,A4acvalue-SUM($F155:BB155),IF(A4remlife="N/A","n/a",A4acvalue/A4remlife)),'PTRM input'!BC$523)</f>
        <v>n/a</v>
      </c>
      <c r="BD155" s="617" t="str">
        <f>IF(('PTRM input'!$E$515='PTRM input'!$G$514),IF(BD$3&gt;A4remlife,A4acvalue-SUM($F155:BC155),IF(A4remlife="N/A","n/a",A4acvalue/A4remlife)),'PTRM input'!BD$523)</f>
        <v>n/a</v>
      </c>
      <c r="BE155" s="617" t="str">
        <f>IF(('PTRM input'!$E$515='PTRM input'!$G$514),IF(BE$3&gt;A4remlife,A4acvalue-SUM($F155:BD155),IF(A4remlife="N/A","n/a",A4acvalue/A4remlife)),'PTRM input'!BE$523)</f>
        <v>n/a</v>
      </c>
      <c r="BF155" s="617" t="str">
        <f>IF(('PTRM input'!$E$515='PTRM input'!$G$514),IF(BF$3&gt;A4remlife,A4acvalue-SUM($F155:BE155),IF(A4remlife="N/A","n/a",A4acvalue/A4remlife)),'PTRM input'!BF$523)</f>
        <v>n/a</v>
      </c>
      <c r="BG155" s="617" t="str">
        <f>IF(('PTRM input'!$E$515='PTRM input'!$G$514),IF(BG$3&gt;A4remlife,A4acvalue-SUM($F155:BF155),IF(A4remlife="N/A","n/a",A4acvalue/A4remlife)),'PTRM input'!BG$523)</f>
        <v>n/a</v>
      </c>
      <c r="BH155" s="617" t="str">
        <f>IF(('PTRM input'!$E$515='PTRM input'!$G$514),IF(BH$3&gt;A4remlife,A4acvalue-SUM($F155:BG155),IF(A4remlife="N/A","n/a",A4acvalue/A4remlife)),'PTRM input'!BH$523)</f>
        <v>n/a</v>
      </c>
      <c r="BI155" s="617" t="str">
        <f>IF(('PTRM input'!$E$515='PTRM input'!$G$514),IF(BI$3&gt;A4remlife,A4acvalue-SUM($F155:BH155),IF(A4remlife="N/A","n/a",A4acvalue/A4remlife)),'PTRM input'!BI$523)</f>
        <v>n/a</v>
      </c>
      <c r="BJ155" s="116"/>
      <c r="BK155" s="116"/>
      <c r="BL155" s="116"/>
      <c r="BM155" s="116"/>
    </row>
    <row r="156" spans="1:65" ht="12.75" hidden="1" customHeight="1" outlineLevel="2">
      <c r="A156" s="116"/>
      <c r="B156" s="19"/>
      <c r="C156" s="18"/>
      <c r="D156" s="760" t="s">
        <v>237</v>
      </c>
      <c r="E156" s="86">
        <v>0</v>
      </c>
      <c r="F156" s="259"/>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433"/>
      <c r="AE156" s="433"/>
      <c r="AF156" s="433"/>
      <c r="AG156" s="433"/>
      <c r="AH156" s="433"/>
      <c r="AI156" s="433"/>
      <c r="AJ156" s="433"/>
      <c r="AK156" s="433"/>
      <c r="AL156" s="433"/>
      <c r="AM156" s="433"/>
      <c r="AN156" s="433"/>
      <c r="AO156" s="433"/>
      <c r="AP156" s="433"/>
      <c r="AQ156" s="433"/>
      <c r="AR156" s="433"/>
      <c r="AS156" s="433"/>
      <c r="AT156" s="433"/>
      <c r="AU156" s="433"/>
      <c r="AV156" s="433"/>
      <c r="AW156" s="433"/>
      <c r="AX156" s="433"/>
      <c r="AY156" s="433"/>
      <c r="AZ156" s="433"/>
      <c r="BA156" s="433"/>
      <c r="BB156" s="433"/>
      <c r="BC156" s="433"/>
      <c r="BD156" s="433"/>
      <c r="BE156" s="433"/>
      <c r="BF156" s="433"/>
      <c r="BG156" s="433"/>
      <c r="BH156" s="433"/>
      <c r="BI156" s="433"/>
      <c r="BJ156" s="116"/>
      <c r="BK156" s="116"/>
      <c r="BL156" s="116"/>
      <c r="BM156" s="116"/>
    </row>
    <row r="157" spans="1:65" hidden="1" outlineLevel="2">
      <c r="A157" s="116"/>
      <c r="B157" s="19"/>
      <c r="C157" s="18"/>
      <c r="D157" s="760"/>
      <c r="E157" s="86">
        <v>1</v>
      </c>
      <c r="F157" s="259"/>
      <c r="G157" s="618"/>
      <c r="H157" s="433" t="str">
        <f>IF(A4stdlife="n/a","n/a",IF(H$3&gt;(A4stdlife+$E157),('PTRM input'!$G$388*(1+rvanilla01)^0.5)-SUM(G157:$G157),('PTRM input'!$G$388*(1+rvanilla01)^0.5)/A4stdlife))</f>
        <v>n/a</v>
      </c>
      <c r="I157" s="433" t="str">
        <f>IF(A4stdlife="n/a","n/a",IF(I$3&gt;(A4stdlife+$E157),('PTRM input'!$G$388*(1+rvanilla01)^0.5)-SUM($G157:H157),('PTRM input'!$G$388*(1+rvanilla01)^0.5)/A4stdlife))</f>
        <v>n/a</v>
      </c>
      <c r="J157" s="433" t="str">
        <f>IF(A4stdlife="n/a","n/a",IF(J$3&gt;(A4stdlife+$E157),('PTRM input'!$G$388*(1+rvanilla01)^0.5)-SUM($G157:I157),('PTRM input'!$G$388*(1+rvanilla01)^0.5)/A4stdlife))</f>
        <v>n/a</v>
      </c>
      <c r="K157" s="433" t="str">
        <f>IF(A4stdlife="n/a","n/a",IF(K$3&gt;(A4stdlife+$E157),('PTRM input'!$G$388*(1+rvanilla01)^0.5)-SUM($G157:J157),('PTRM input'!$G$388*(1+rvanilla01)^0.5)/A4stdlife))</f>
        <v>n/a</v>
      </c>
      <c r="L157" s="433" t="str">
        <f>IF(A4stdlife="n/a","n/a",IF(L$3&gt;(A4stdlife+$E157),('PTRM input'!$G$388*(1+rvanilla01)^0.5)-SUM($G157:K157),('PTRM input'!$G$388*(1+rvanilla01)^0.5)/A4stdlife))</f>
        <v>n/a</v>
      </c>
      <c r="M157" s="433" t="str">
        <f>IF(A4stdlife="n/a","n/a",IF(M$3&gt;(A4stdlife+$E157),('PTRM input'!$G$388*(1+rvanilla01)^0.5)-SUM($G157:L157),('PTRM input'!$G$388*(1+rvanilla01)^0.5)/A4stdlife))</f>
        <v>n/a</v>
      </c>
      <c r="N157" s="433" t="str">
        <f>IF(A4stdlife="n/a","n/a",IF(N$3&gt;(A4stdlife+$E157),('PTRM input'!$G$388*(1+rvanilla01)^0.5)-SUM($G157:M157),('PTRM input'!$G$388*(1+rvanilla01)^0.5)/A4stdlife))</f>
        <v>n/a</v>
      </c>
      <c r="O157" s="433" t="str">
        <f>IF(A4stdlife="n/a","n/a",IF(O$3&gt;(A4stdlife+$E157),('PTRM input'!$G$388*(1+rvanilla01)^0.5)-SUM($G157:N157),('PTRM input'!$G$388*(1+rvanilla01)^0.5)/A4stdlife))</f>
        <v>n/a</v>
      </c>
      <c r="P157" s="433" t="str">
        <f>IF(A4stdlife="n/a","n/a",IF(P$3&gt;(A4stdlife+$E157),('PTRM input'!$G$388*(1+rvanilla01)^0.5)-SUM($G157:O157),('PTRM input'!$G$388*(1+rvanilla01)^0.5)/A4stdlife))</f>
        <v>n/a</v>
      </c>
      <c r="Q157" s="433" t="str">
        <f>IF(A4stdlife="n/a","n/a",IF(Q$3&gt;(A4stdlife+$E157),('PTRM input'!$G$388*(1+rvanilla01)^0.5)-SUM($G157:P157),('PTRM input'!$G$388*(1+rvanilla01)^0.5)/A4stdlife))</f>
        <v>n/a</v>
      </c>
      <c r="R157" s="433" t="str">
        <f>IF(A4stdlife="n/a","n/a",IF(R$3&gt;(A4stdlife+$E157),('PTRM input'!$G$388*(1+rvanilla01)^0.5)-SUM($G157:Q157),('PTRM input'!$G$388*(1+rvanilla01)^0.5)/A4stdlife))</f>
        <v>n/a</v>
      </c>
      <c r="S157" s="433" t="str">
        <f>IF(A4stdlife="n/a","n/a",IF(S$3&gt;(A4stdlife+$E157),('PTRM input'!$G$388*(1+rvanilla01)^0.5)-SUM($G157:R157),('PTRM input'!$G$388*(1+rvanilla01)^0.5)/A4stdlife))</f>
        <v>n/a</v>
      </c>
      <c r="T157" s="433" t="str">
        <f>IF(A4stdlife="n/a","n/a",IF(T$3&gt;(A4stdlife+$E157),('PTRM input'!$G$388*(1+rvanilla01)^0.5)-SUM($G157:S157),('PTRM input'!$G$388*(1+rvanilla01)^0.5)/A4stdlife))</f>
        <v>n/a</v>
      </c>
      <c r="U157" s="433" t="str">
        <f>IF(A4stdlife="n/a","n/a",IF(U$3&gt;(A4stdlife+$E157),('PTRM input'!$G$388*(1+rvanilla01)^0.5)-SUM($G157:T157),('PTRM input'!$G$388*(1+rvanilla01)^0.5)/A4stdlife))</f>
        <v>n/a</v>
      </c>
      <c r="V157" s="433" t="str">
        <f>IF(A4stdlife="n/a","n/a",IF(V$3&gt;(A4stdlife+$E157),('PTRM input'!$G$388*(1+rvanilla01)^0.5)-SUM($G157:U157),('PTRM input'!$G$388*(1+rvanilla01)^0.5)/A4stdlife))</f>
        <v>n/a</v>
      </c>
      <c r="W157" s="433" t="str">
        <f>IF(A4stdlife="n/a","n/a",IF(W$3&gt;(A4stdlife+$E157),('PTRM input'!$G$388*(1+rvanilla01)^0.5)-SUM($G157:V157),('PTRM input'!$G$388*(1+rvanilla01)^0.5)/A4stdlife))</f>
        <v>n/a</v>
      </c>
      <c r="X157" s="433" t="str">
        <f>IF(A4stdlife="n/a","n/a",IF(X$3&gt;(A4stdlife+$E157),('PTRM input'!$G$388*(1+rvanilla01)^0.5)-SUM($G157:W157),('PTRM input'!$G$388*(1+rvanilla01)^0.5)/A4stdlife))</f>
        <v>n/a</v>
      </c>
      <c r="Y157" s="433" t="str">
        <f>IF(A4stdlife="n/a","n/a",IF(Y$3&gt;(A4stdlife+$E157),('PTRM input'!$G$388*(1+rvanilla01)^0.5)-SUM($G157:X157),('PTRM input'!$G$388*(1+rvanilla01)^0.5)/A4stdlife))</f>
        <v>n/a</v>
      </c>
      <c r="Z157" s="433" t="str">
        <f>IF(A4stdlife="n/a","n/a",IF(Z$3&gt;(A4stdlife+$E157),('PTRM input'!$G$388*(1+rvanilla01)^0.5)-SUM($G157:Y157),('PTRM input'!$G$388*(1+rvanilla01)^0.5)/A4stdlife))</f>
        <v>n/a</v>
      </c>
      <c r="AA157" s="433" t="str">
        <f>IF(A4stdlife="n/a","n/a",IF(AA$3&gt;(A4stdlife+$E157),('PTRM input'!$G$388*(1+rvanilla01)^0.5)-SUM($G157:Z157),('PTRM input'!$G$388*(1+rvanilla01)^0.5)/A4stdlife))</f>
        <v>n/a</v>
      </c>
      <c r="AB157" s="433" t="str">
        <f>IF(A4stdlife="n/a","n/a",IF(AB$3&gt;(A4stdlife+$E157),('PTRM input'!$G$388*(1+rvanilla01)^0.5)-SUM($G157:AA157),('PTRM input'!$G$388*(1+rvanilla01)^0.5)/A4stdlife))</f>
        <v>n/a</v>
      </c>
      <c r="AC157" s="433" t="str">
        <f>IF(A4stdlife="n/a","n/a",IF(AC$3&gt;(A4stdlife+$E157),('PTRM input'!$G$388*(1+rvanilla01)^0.5)-SUM($G157:AB157),('PTRM input'!$G$388*(1+rvanilla01)^0.5)/A4stdlife))</f>
        <v>n/a</v>
      </c>
      <c r="AD157" s="433" t="str">
        <f>IF(A4stdlife="n/a","n/a",IF(AD$3&gt;(A4stdlife+$E157),('PTRM input'!$G$388*(1+rvanilla01)^0.5)-SUM($G157:AC157),('PTRM input'!$G$388*(1+rvanilla01)^0.5)/A4stdlife))</f>
        <v>n/a</v>
      </c>
      <c r="AE157" s="433" t="str">
        <f>IF(A4stdlife="n/a","n/a",IF(AE$3&gt;(A4stdlife+$E157),('PTRM input'!$G$388*(1+rvanilla01)^0.5)-SUM($G157:AD157),('PTRM input'!$G$388*(1+rvanilla01)^0.5)/A4stdlife))</f>
        <v>n/a</v>
      </c>
      <c r="AF157" s="433" t="str">
        <f>IF(A4stdlife="n/a","n/a",IF(AF$3&gt;(A4stdlife+$E157),('PTRM input'!$G$388*(1+rvanilla01)^0.5)-SUM($G157:AE157),('PTRM input'!$G$388*(1+rvanilla01)^0.5)/A4stdlife))</f>
        <v>n/a</v>
      </c>
      <c r="AG157" s="433" t="str">
        <f>IF(A4stdlife="n/a","n/a",IF(AG$3&gt;(A4stdlife+$E157),('PTRM input'!$G$388*(1+rvanilla01)^0.5)-SUM($G157:AF157),('PTRM input'!$G$388*(1+rvanilla01)^0.5)/A4stdlife))</f>
        <v>n/a</v>
      </c>
      <c r="AH157" s="433" t="str">
        <f>IF(A4stdlife="n/a","n/a",IF(AH$3&gt;(A4stdlife+$E157),('PTRM input'!$G$388*(1+rvanilla01)^0.5)-SUM($G157:AG157),('PTRM input'!$G$388*(1+rvanilla01)^0.5)/A4stdlife))</f>
        <v>n/a</v>
      </c>
      <c r="AI157" s="433" t="str">
        <f>IF(A4stdlife="n/a","n/a",IF(AI$3&gt;(A4stdlife+$E157),('PTRM input'!$G$388*(1+rvanilla01)^0.5)-SUM($G157:AH157),('PTRM input'!$G$388*(1+rvanilla01)^0.5)/A4stdlife))</f>
        <v>n/a</v>
      </c>
      <c r="AJ157" s="433" t="str">
        <f>IF(A4stdlife="n/a","n/a",IF(AJ$3&gt;(A4stdlife+$E157),('PTRM input'!$G$388*(1+rvanilla01)^0.5)-SUM($G157:AI157),('PTRM input'!$G$388*(1+rvanilla01)^0.5)/A4stdlife))</f>
        <v>n/a</v>
      </c>
      <c r="AK157" s="433" t="str">
        <f>IF(A4stdlife="n/a","n/a",IF(AK$3&gt;(A4stdlife+$E157),('PTRM input'!$G$388*(1+rvanilla01)^0.5)-SUM($G157:AJ157),('PTRM input'!$G$388*(1+rvanilla01)^0.5)/A4stdlife))</f>
        <v>n/a</v>
      </c>
      <c r="AL157" s="433" t="str">
        <f>IF(A4stdlife="n/a","n/a",IF(AL$3&gt;(A4stdlife+$E157),('PTRM input'!$G$388*(1+rvanilla01)^0.5)-SUM($G157:AK157),('PTRM input'!$G$388*(1+rvanilla01)^0.5)/A4stdlife))</f>
        <v>n/a</v>
      </c>
      <c r="AM157" s="433" t="str">
        <f>IF(A4stdlife="n/a","n/a",IF(AM$3&gt;(A4stdlife+$E157),('PTRM input'!$G$388*(1+rvanilla01)^0.5)-SUM($G157:AL157),('PTRM input'!$G$388*(1+rvanilla01)^0.5)/A4stdlife))</f>
        <v>n/a</v>
      </c>
      <c r="AN157" s="433" t="str">
        <f>IF(A4stdlife="n/a","n/a",IF(AN$3&gt;(A4stdlife+$E157),('PTRM input'!$G$388*(1+rvanilla01)^0.5)-SUM($G157:AM157),('PTRM input'!$G$388*(1+rvanilla01)^0.5)/A4stdlife))</f>
        <v>n/a</v>
      </c>
      <c r="AO157" s="433" t="str">
        <f>IF(A4stdlife="n/a","n/a",IF(AO$3&gt;(A4stdlife+$E157),('PTRM input'!$G$388*(1+rvanilla01)^0.5)-SUM($G157:AN157),('PTRM input'!$G$388*(1+rvanilla01)^0.5)/A4stdlife))</f>
        <v>n/a</v>
      </c>
      <c r="AP157" s="433" t="str">
        <f>IF(A4stdlife="n/a","n/a",IF(AP$3&gt;(A4stdlife+$E157),('PTRM input'!$G$388*(1+rvanilla01)^0.5)-SUM($G157:AO157),('PTRM input'!$G$388*(1+rvanilla01)^0.5)/A4stdlife))</f>
        <v>n/a</v>
      </c>
      <c r="AQ157" s="433" t="str">
        <f>IF(A4stdlife="n/a","n/a",IF(AQ$3&gt;(A4stdlife+$E157),('PTRM input'!$G$388*(1+rvanilla01)^0.5)-SUM($G157:AP157),('PTRM input'!$G$388*(1+rvanilla01)^0.5)/A4stdlife))</f>
        <v>n/a</v>
      </c>
      <c r="AR157" s="433" t="str">
        <f>IF(A4stdlife="n/a","n/a",IF(AR$3&gt;(A4stdlife+$E157),('PTRM input'!$G$388*(1+rvanilla01)^0.5)-SUM($G157:AQ157),('PTRM input'!$G$388*(1+rvanilla01)^0.5)/A4stdlife))</f>
        <v>n/a</v>
      </c>
      <c r="AS157" s="433" t="str">
        <f>IF(A4stdlife="n/a","n/a",IF(AS$3&gt;(A4stdlife+$E157),('PTRM input'!$G$388*(1+rvanilla01)^0.5)-SUM($G157:AR157),('PTRM input'!$G$388*(1+rvanilla01)^0.5)/A4stdlife))</f>
        <v>n/a</v>
      </c>
      <c r="AT157" s="433" t="str">
        <f>IF(A4stdlife="n/a","n/a",IF(AT$3&gt;(A4stdlife+$E157),('PTRM input'!$G$388*(1+rvanilla01)^0.5)-SUM($G157:AS157),('PTRM input'!$G$388*(1+rvanilla01)^0.5)/A4stdlife))</f>
        <v>n/a</v>
      </c>
      <c r="AU157" s="433" t="str">
        <f>IF(A4stdlife="n/a","n/a",IF(AU$3&gt;(A4stdlife+$E157),('PTRM input'!$G$388*(1+rvanilla01)^0.5)-SUM($G157:AT157),('PTRM input'!$G$388*(1+rvanilla01)^0.5)/A4stdlife))</f>
        <v>n/a</v>
      </c>
      <c r="AV157" s="433" t="str">
        <f>IF(A4stdlife="n/a","n/a",IF(AV$3&gt;(A4stdlife+$E157),('PTRM input'!$G$388*(1+rvanilla01)^0.5)-SUM($G157:AU157),('PTRM input'!$G$388*(1+rvanilla01)^0.5)/A4stdlife))</f>
        <v>n/a</v>
      </c>
      <c r="AW157" s="433" t="str">
        <f>IF(A4stdlife="n/a","n/a",IF(AW$3&gt;(A4stdlife+$E157),('PTRM input'!$G$388*(1+rvanilla01)^0.5)-SUM($G157:AV157),('PTRM input'!$G$388*(1+rvanilla01)^0.5)/A4stdlife))</f>
        <v>n/a</v>
      </c>
      <c r="AX157" s="433" t="str">
        <f>IF(A4stdlife="n/a","n/a",IF(AX$3&gt;(A4stdlife+$E157),('PTRM input'!$G$388*(1+rvanilla01)^0.5)-SUM($G157:AW157),('PTRM input'!$G$388*(1+rvanilla01)^0.5)/A4stdlife))</f>
        <v>n/a</v>
      </c>
      <c r="AY157" s="433" t="str">
        <f>IF(A4stdlife="n/a","n/a",IF(AY$3&gt;(A4stdlife+$E157),('PTRM input'!$G$388*(1+rvanilla01)^0.5)-SUM($G157:AX157),('PTRM input'!$G$388*(1+rvanilla01)^0.5)/A4stdlife))</f>
        <v>n/a</v>
      </c>
      <c r="AZ157" s="433" t="str">
        <f>IF(A4stdlife="n/a","n/a",IF(AZ$3&gt;(A4stdlife+$E157),('PTRM input'!$G$388*(1+rvanilla01)^0.5)-SUM($G157:AY157),('PTRM input'!$G$388*(1+rvanilla01)^0.5)/A4stdlife))</f>
        <v>n/a</v>
      </c>
      <c r="BA157" s="433" t="str">
        <f>IF(A4stdlife="n/a","n/a",IF(BA$3&gt;(A4stdlife+$E157),('PTRM input'!$G$388*(1+rvanilla01)^0.5)-SUM($G157:AZ157),('PTRM input'!$G$388*(1+rvanilla01)^0.5)/A4stdlife))</f>
        <v>n/a</v>
      </c>
      <c r="BB157" s="433" t="str">
        <f>IF(A4stdlife="n/a","n/a",IF(BB$3&gt;(A4stdlife+$E157),('PTRM input'!$G$388*(1+rvanilla01)^0.5)-SUM($G157:BA157),('PTRM input'!$G$388*(1+rvanilla01)^0.5)/A4stdlife))</f>
        <v>n/a</v>
      </c>
      <c r="BC157" s="433" t="str">
        <f>IF(A4stdlife="n/a","n/a",IF(BC$3&gt;(A4stdlife+$E157),('PTRM input'!$G$388*(1+rvanilla01)^0.5)-SUM($G157:BB157),('PTRM input'!$G$388*(1+rvanilla01)^0.5)/A4stdlife))</f>
        <v>n/a</v>
      </c>
      <c r="BD157" s="433" t="str">
        <f>IF(A4stdlife="n/a","n/a",IF(BD$3&gt;(A4stdlife+$E157),('PTRM input'!$G$388*(1+rvanilla01)^0.5)-SUM($G157:BC157),('PTRM input'!$G$388*(1+rvanilla01)^0.5)/A4stdlife))</f>
        <v>n/a</v>
      </c>
      <c r="BE157" s="433" t="str">
        <f>IF(A4stdlife="n/a","n/a",IF(BE$3&gt;(A4stdlife+$E157),('PTRM input'!$G$388*(1+rvanilla01)^0.5)-SUM($G157:BD157),('PTRM input'!$G$388*(1+rvanilla01)^0.5)/A4stdlife))</f>
        <v>n/a</v>
      </c>
      <c r="BF157" s="433" t="str">
        <f>IF(A4stdlife="n/a","n/a",IF(BF$3&gt;(A4stdlife+$E157),('PTRM input'!$G$388*(1+rvanilla01)^0.5)-SUM($G157:BE157),('PTRM input'!$G$388*(1+rvanilla01)^0.5)/A4stdlife))</f>
        <v>n/a</v>
      </c>
      <c r="BG157" s="433" t="str">
        <f>IF(A4stdlife="n/a","n/a",IF(BG$3&gt;(A4stdlife+$E157),('PTRM input'!$G$388*(1+rvanilla01)^0.5)-SUM($G157:BF157),('PTRM input'!$G$388*(1+rvanilla01)^0.5)/A4stdlife))</f>
        <v>n/a</v>
      </c>
      <c r="BH157" s="433" t="str">
        <f>IF(A4stdlife="n/a","n/a",IF(BH$3&gt;(A4stdlife+$E157),('PTRM input'!$G$388*(1+rvanilla01)^0.5)-SUM($G157:BG157),('PTRM input'!$G$388*(1+rvanilla01)^0.5)/A4stdlife))</f>
        <v>n/a</v>
      </c>
      <c r="BI157" s="433" t="str">
        <f>IF(A4stdlife="n/a","n/a",IF(BI$3&gt;(A4stdlife+$E157),('PTRM input'!$G$388*(1+rvanilla01)^0.5)-SUM($G157:BH157),('PTRM input'!$G$388*(1+rvanilla01)^0.5)/A4stdlife))</f>
        <v>n/a</v>
      </c>
      <c r="BJ157" s="116"/>
      <c r="BK157" s="116"/>
      <c r="BL157" s="116"/>
      <c r="BM157" s="116"/>
    </row>
    <row r="158" spans="1:65" hidden="1" outlineLevel="2">
      <c r="A158" s="116"/>
      <c r="B158" s="19"/>
      <c r="C158" s="18"/>
      <c r="D158" s="760"/>
      <c r="E158" s="86">
        <v>2</v>
      </c>
      <c r="F158" s="259"/>
      <c r="G158" s="434"/>
      <c r="H158" s="619"/>
      <c r="I158" s="433" t="str">
        <f>IF(A4stdlife="n/a","n/a",IF(I$3&gt;(A4stdlife+$E158),('PTRM input'!$H$388*(1+rvanilla02)^0.5)-SUM(H158:$H158),('PTRM input'!$H$388*(1+rvanilla02)^0.5)/A4stdlife))</f>
        <v>n/a</v>
      </c>
      <c r="J158" s="433" t="str">
        <f>IF(A4stdlife="n/a","n/a",IF(J$3&gt;(A4stdlife+$E158),('PTRM input'!$H$388*(1+rvanilla02)^0.5)-SUM($H158:I158),('PTRM input'!$H$388*(1+rvanilla02)^0.5)/A4stdlife))</f>
        <v>n/a</v>
      </c>
      <c r="K158" s="433" t="str">
        <f>IF(A4stdlife="n/a","n/a",IF(K$3&gt;(A4stdlife+$E158),('PTRM input'!$H$388*(1+rvanilla02)^0.5)-SUM($H158:J158),('PTRM input'!$H$388*(1+rvanilla02)^0.5)/A4stdlife))</f>
        <v>n/a</v>
      </c>
      <c r="L158" s="433" t="str">
        <f>IF(A4stdlife="n/a","n/a",IF(L$3&gt;(A4stdlife+$E158),('PTRM input'!$H$388*(1+rvanilla02)^0.5)-SUM($H158:K158),('PTRM input'!$H$388*(1+rvanilla02)^0.5)/A4stdlife))</f>
        <v>n/a</v>
      </c>
      <c r="M158" s="433" t="str">
        <f>IF(A4stdlife="n/a","n/a",IF(M$3&gt;(A4stdlife+$E158),('PTRM input'!$H$388*(1+rvanilla02)^0.5)-SUM($H158:L158),('PTRM input'!$H$388*(1+rvanilla02)^0.5)/A4stdlife))</f>
        <v>n/a</v>
      </c>
      <c r="N158" s="433" t="str">
        <f>IF(A4stdlife="n/a","n/a",IF(N$3&gt;(A4stdlife+$E158),('PTRM input'!$H$388*(1+rvanilla02)^0.5)-SUM($H158:M158),('PTRM input'!$H$388*(1+rvanilla02)^0.5)/A4stdlife))</f>
        <v>n/a</v>
      </c>
      <c r="O158" s="433" t="str">
        <f>IF(A4stdlife="n/a","n/a",IF(O$3&gt;(A4stdlife+$E158),('PTRM input'!$H$388*(1+rvanilla02)^0.5)-SUM($H158:N158),('PTRM input'!$H$388*(1+rvanilla02)^0.5)/A4stdlife))</f>
        <v>n/a</v>
      </c>
      <c r="P158" s="433" t="str">
        <f>IF(A4stdlife="n/a","n/a",IF(P$3&gt;(A4stdlife+$E158),('PTRM input'!$H$388*(1+rvanilla02)^0.5)-SUM($H158:O158),('PTRM input'!$H$388*(1+rvanilla02)^0.5)/A4stdlife))</f>
        <v>n/a</v>
      </c>
      <c r="Q158" s="433" t="str">
        <f>IF(A4stdlife="n/a","n/a",IF(Q$3&gt;(A4stdlife+$E158),('PTRM input'!$H$388*(1+rvanilla02)^0.5)-SUM($H158:P158),('PTRM input'!$H$388*(1+rvanilla02)^0.5)/A4stdlife))</f>
        <v>n/a</v>
      </c>
      <c r="R158" s="433" t="str">
        <f>IF(A4stdlife="n/a","n/a",IF(R$3&gt;(A4stdlife+$E158),('PTRM input'!$H$388*(1+rvanilla02)^0.5)-SUM($H158:Q158),('PTRM input'!$H$388*(1+rvanilla02)^0.5)/A4stdlife))</f>
        <v>n/a</v>
      </c>
      <c r="S158" s="433" t="str">
        <f>IF(A4stdlife="n/a","n/a",IF(S$3&gt;(A4stdlife+$E158),('PTRM input'!$H$388*(1+rvanilla02)^0.5)-SUM($H158:R158),('PTRM input'!$H$388*(1+rvanilla02)^0.5)/A4stdlife))</f>
        <v>n/a</v>
      </c>
      <c r="T158" s="433" t="str">
        <f>IF(A4stdlife="n/a","n/a",IF(T$3&gt;(A4stdlife+$E158),('PTRM input'!$H$388*(1+rvanilla02)^0.5)-SUM($H158:S158),('PTRM input'!$H$388*(1+rvanilla02)^0.5)/A4stdlife))</f>
        <v>n/a</v>
      </c>
      <c r="U158" s="433" t="str">
        <f>IF(A4stdlife="n/a","n/a",IF(U$3&gt;(A4stdlife+$E158),('PTRM input'!$H$388*(1+rvanilla02)^0.5)-SUM($H158:T158),('PTRM input'!$H$388*(1+rvanilla02)^0.5)/A4stdlife))</f>
        <v>n/a</v>
      </c>
      <c r="V158" s="433" t="str">
        <f>IF(A4stdlife="n/a","n/a",IF(V$3&gt;(A4stdlife+$E158),('PTRM input'!$H$388*(1+rvanilla02)^0.5)-SUM($H158:U158),('PTRM input'!$H$388*(1+rvanilla02)^0.5)/A4stdlife))</f>
        <v>n/a</v>
      </c>
      <c r="W158" s="433" t="str">
        <f>IF(A4stdlife="n/a","n/a",IF(W$3&gt;(A4stdlife+$E158),('PTRM input'!$H$388*(1+rvanilla02)^0.5)-SUM($H158:V158),('PTRM input'!$H$388*(1+rvanilla02)^0.5)/A4stdlife))</f>
        <v>n/a</v>
      </c>
      <c r="X158" s="433" t="str">
        <f>IF(A4stdlife="n/a","n/a",IF(X$3&gt;(A4stdlife+$E158),('PTRM input'!$H$388*(1+rvanilla02)^0.5)-SUM($H158:W158),('PTRM input'!$H$388*(1+rvanilla02)^0.5)/A4stdlife))</f>
        <v>n/a</v>
      </c>
      <c r="Y158" s="433" t="str">
        <f>IF(A4stdlife="n/a","n/a",IF(Y$3&gt;(A4stdlife+$E158),('PTRM input'!$H$388*(1+rvanilla02)^0.5)-SUM($H158:X158),('PTRM input'!$H$388*(1+rvanilla02)^0.5)/A4stdlife))</f>
        <v>n/a</v>
      </c>
      <c r="Z158" s="433" t="str">
        <f>IF(A4stdlife="n/a","n/a",IF(Z$3&gt;(A4stdlife+$E158),('PTRM input'!$H$388*(1+rvanilla02)^0.5)-SUM($H158:Y158),('PTRM input'!$H$388*(1+rvanilla02)^0.5)/A4stdlife))</f>
        <v>n/a</v>
      </c>
      <c r="AA158" s="433" t="str">
        <f>IF(A4stdlife="n/a","n/a",IF(AA$3&gt;(A4stdlife+$E158),('PTRM input'!$H$388*(1+rvanilla02)^0.5)-SUM($H158:Z158),('PTRM input'!$H$388*(1+rvanilla02)^0.5)/A4stdlife))</f>
        <v>n/a</v>
      </c>
      <c r="AB158" s="433" t="str">
        <f>IF(A4stdlife="n/a","n/a",IF(AB$3&gt;(A4stdlife+$E158),('PTRM input'!$H$388*(1+rvanilla02)^0.5)-SUM($H158:AA158),('PTRM input'!$H$388*(1+rvanilla02)^0.5)/A4stdlife))</f>
        <v>n/a</v>
      </c>
      <c r="AC158" s="433" t="str">
        <f>IF(A4stdlife="n/a","n/a",IF(AC$3&gt;(A4stdlife+$E158),('PTRM input'!$H$388*(1+rvanilla02)^0.5)-SUM($H158:AB158),('PTRM input'!$H$388*(1+rvanilla02)^0.5)/A4stdlife))</f>
        <v>n/a</v>
      </c>
      <c r="AD158" s="433" t="str">
        <f>IF(A4stdlife="n/a","n/a",IF(AD$3&gt;(A4stdlife+$E158),('PTRM input'!$H$388*(1+rvanilla02)^0.5)-SUM($H158:AC158),('PTRM input'!$H$388*(1+rvanilla02)^0.5)/A4stdlife))</f>
        <v>n/a</v>
      </c>
      <c r="AE158" s="433" t="str">
        <f>IF(A4stdlife="n/a","n/a",IF(AE$3&gt;(A4stdlife+$E158),('PTRM input'!$H$388*(1+rvanilla02)^0.5)-SUM($H158:AD158),('PTRM input'!$H$388*(1+rvanilla02)^0.5)/A4stdlife))</f>
        <v>n/a</v>
      </c>
      <c r="AF158" s="433" t="str">
        <f>IF(A4stdlife="n/a","n/a",IF(AF$3&gt;(A4stdlife+$E158),('PTRM input'!$H$388*(1+rvanilla02)^0.5)-SUM($H158:AE158),('PTRM input'!$H$388*(1+rvanilla02)^0.5)/A4stdlife))</f>
        <v>n/a</v>
      </c>
      <c r="AG158" s="433" t="str">
        <f>IF(A4stdlife="n/a","n/a",IF(AG$3&gt;(A4stdlife+$E158),('PTRM input'!$H$388*(1+rvanilla02)^0.5)-SUM($H158:AF158),('PTRM input'!$H$388*(1+rvanilla02)^0.5)/A4stdlife))</f>
        <v>n/a</v>
      </c>
      <c r="AH158" s="433" t="str">
        <f>IF(A4stdlife="n/a","n/a",IF(AH$3&gt;(A4stdlife+$E158),('PTRM input'!$H$388*(1+rvanilla02)^0.5)-SUM($H158:AG158),('PTRM input'!$H$388*(1+rvanilla02)^0.5)/A4stdlife))</f>
        <v>n/a</v>
      </c>
      <c r="AI158" s="433" t="str">
        <f>IF(A4stdlife="n/a","n/a",IF(AI$3&gt;(A4stdlife+$E158),('PTRM input'!$H$388*(1+rvanilla02)^0.5)-SUM($H158:AH158),('PTRM input'!$H$388*(1+rvanilla02)^0.5)/A4stdlife))</f>
        <v>n/a</v>
      </c>
      <c r="AJ158" s="433" t="str">
        <f>IF(A4stdlife="n/a","n/a",IF(AJ$3&gt;(A4stdlife+$E158),('PTRM input'!$H$388*(1+rvanilla02)^0.5)-SUM($H158:AI158),('PTRM input'!$H$388*(1+rvanilla02)^0.5)/A4stdlife))</f>
        <v>n/a</v>
      </c>
      <c r="AK158" s="433" t="str">
        <f>IF(A4stdlife="n/a","n/a",IF(AK$3&gt;(A4stdlife+$E158),('PTRM input'!$H$388*(1+rvanilla02)^0.5)-SUM($H158:AJ158),('PTRM input'!$H$388*(1+rvanilla02)^0.5)/A4stdlife))</f>
        <v>n/a</v>
      </c>
      <c r="AL158" s="433" t="str">
        <f>IF(A4stdlife="n/a","n/a",IF(AL$3&gt;(A4stdlife+$E158),('PTRM input'!$H$388*(1+rvanilla02)^0.5)-SUM($H158:AK158),('PTRM input'!$H$388*(1+rvanilla02)^0.5)/A4stdlife))</f>
        <v>n/a</v>
      </c>
      <c r="AM158" s="433" t="str">
        <f>IF(A4stdlife="n/a","n/a",IF(AM$3&gt;(A4stdlife+$E158),('PTRM input'!$H$388*(1+rvanilla02)^0.5)-SUM($H158:AL158),('PTRM input'!$H$388*(1+rvanilla02)^0.5)/A4stdlife))</f>
        <v>n/a</v>
      </c>
      <c r="AN158" s="433" t="str">
        <f>IF(A4stdlife="n/a","n/a",IF(AN$3&gt;(A4stdlife+$E158),('PTRM input'!$H$388*(1+rvanilla02)^0.5)-SUM($H158:AM158),('PTRM input'!$H$388*(1+rvanilla02)^0.5)/A4stdlife))</f>
        <v>n/a</v>
      </c>
      <c r="AO158" s="433" t="str">
        <f>IF(A4stdlife="n/a","n/a",IF(AO$3&gt;(A4stdlife+$E158),('PTRM input'!$H$388*(1+rvanilla02)^0.5)-SUM($H158:AN158),('PTRM input'!$H$388*(1+rvanilla02)^0.5)/A4stdlife))</f>
        <v>n/a</v>
      </c>
      <c r="AP158" s="433" t="str">
        <f>IF(A4stdlife="n/a","n/a",IF(AP$3&gt;(A4stdlife+$E158),('PTRM input'!$H$388*(1+rvanilla02)^0.5)-SUM($H158:AO158),('PTRM input'!$H$388*(1+rvanilla02)^0.5)/A4stdlife))</f>
        <v>n/a</v>
      </c>
      <c r="AQ158" s="433" t="str">
        <f>IF(A4stdlife="n/a","n/a",IF(AQ$3&gt;(A4stdlife+$E158),('PTRM input'!$H$388*(1+rvanilla02)^0.5)-SUM($H158:AP158),('PTRM input'!$H$388*(1+rvanilla02)^0.5)/A4stdlife))</f>
        <v>n/a</v>
      </c>
      <c r="AR158" s="433" t="str">
        <f>IF(A4stdlife="n/a","n/a",IF(AR$3&gt;(A4stdlife+$E158),('PTRM input'!$H$388*(1+rvanilla02)^0.5)-SUM($H158:AQ158),('PTRM input'!$H$388*(1+rvanilla02)^0.5)/A4stdlife))</f>
        <v>n/a</v>
      </c>
      <c r="AS158" s="433" t="str">
        <f>IF(A4stdlife="n/a","n/a",IF(AS$3&gt;(A4stdlife+$E158),('PTRM input'!$H$388*(1+rvanilla02)^0.5)-SUM($H158:AR158),('PTRM input'!$H$388*(1+rvanilla02)^0.5)/A4stdlife))</f>
        <v>n/a</v>
      </c>
      <c r="AT158" s="433" t="str">
        <f>IF(A4stdlife="n/a","n/a",IF(AT$3&gt;(A4stdlife+$E158),('PTRM input'!$H$388*(1+rvanilla02)^0.5)-SUM($H158:AS158),('PTRM input'!$H$388*(1+rvanilla02)^0.5)/A4stdlife))</f>
        <v>n/a</v>
      </c>
      <c r="AU158" s="433" t="str">
        <f>IF(A4stdlife="n/a","n/a",IF(AU$3&gt;(A4stdlife+$E158),('PTRM input'!$H$388*(1+rvanilla02)^0.5)-SUM($H158:AT158),('PTRM input'!$H$388*(1+rvanilla02)^0.5)/A4stdlife))</f>
        <v>n/a</v>
      </c>
      <c r="AV158" s="433" t="str">
        <f>IF(A4stdlife="n/a","n/a",IF(AV$3&gt;(A4stdlife+$E158),('PTRM input'!$H$388*(1+rvanilla02)^0.5)-SUM($H158:AU158),('PTRM input'!$H$388*(1+rvanilla02)^0.5)/A4stdlife))</f>
        <v>n/a</v>
      </c>
      <c r="AW158" s="433" t="str">
        <f>IF(A4stdlife="n/a","n/a",IF(AW$3&gt;(A4stdlife+$E158),('PTRM input'!$H$388*(1+rvanilla02)^0.5)-SUM($H158:AV158),('PTRM input'!$H$388*(1+rvanilla02)^0.5)/A4stdlife))</f>
        <v>n/a</v>
      </c>
      <c r="AX158" s="433" t="str">
        <f>IF(A4stdlife="n/a","n/a",IF(AX$3&gt;(A4stdlife+$E158),('PTRM input'!$H$388*(1+rvanilla02)^0.5)-SUM($H158:AW158),('PTRM input'!$H$388*(1+rvanilla02)^0.5)/A4stdlife))</f>
        <v>n/a</v>
      </c>
      <c r="AY158" s="433" t="str">
        <f>IF(A4stdlife="n/a","n/a",IF(AY$3&gt;(A4stdlife+$E158),('PTRM input'!$H$388*(1+rvanilla02)^0.5)-SUM($H158:AX158),('PTRM input'!$H$388*(1+rvanilla02)^0.5)/A4stdlife))</f>
        <v>n/a</v>
      </c>
      <c r="AZ158" s="433" t="str">
        <f>IF(A4stdlife="n/a","n/a",IF(AZ$3&gt;(A4stdlife+$E158),('PTRM input'!$H$388*(1+rvanilla02)^0.5)-SUM($H158:AY158),('PTRM input'!$H$388*(1+rvanilla02)^0.5)/A4stdlife))</f>
        <v>n/a</v>
      </c>
      <c r="BA158" s="433" t="str">
        <f>IF(A4stdlife="n/a","n/a",IF(BA$3&gt;(A4stdlife+$E158),('PTRM input'!$H$388*(1+rvanilla02)^0.5)-SUM($H158:AZ158),('PTRM input'!$H$388*(1+rvanilla02)^0.5)/A4stdlife))</f>
        <v>n/a</v>
      </c>
      <c r="BB158" s="433" t="str">
        <f>IF(A4stdlife="n/a","n/a",IF(BB$3&gt;(A4stdlife+$E158),('PTRM input'!$H$388*(1+rvanilla02)^0.5)-SUM($H158:BA158),('PTRM input'!$H$388*(1+rvanilla02)^0.5)/A4stdlife))</f>
        <v>n/a</v>
      </c>
      <c r="BC158" s="433" t="str">
        <f>IF(A4stdlife="n/a","n/a",IF(BC$3&gt;(A4stdlife+$E158),('PTRM input'!$H$388*(1+rvanilla02)^0.5)-SUM($H158:BB158),('PTRM input'!$H$388*(1+rvanilla02)^0.5)/A4stdlife))</f>
        <v>n/a</v>
      </c>
      <c r="BD158" s="433" t="str">
        <f>IF(A4stdlife="n/a","n/a",IF(BD$3&gt;(A4stdlife+$E158),('PTRM input'!$H$388*(1+rvanilla02)^0.5)-SUM($H158:BC158),('PTRM input'!$H$388*(1+rvanilla02)^0.5)/A4stdlife))</f>
        <v>n/a</v>
      </c>
      <c r="BE158" s="433" t="str">
        <f>IF(A4stdlife="n/a","n/a",IF(BE$3&gt;(A4stdlife+$E158),('PTRM input'!$H$388*(1+rvanilla02)^0.5)-SUM($H158:BD158),('PTRM input'!$H$388*(1+rvanilla02)^0.5)/A4stdlife))</f>
        <v>n/a</v>
      </c>
      <c r="BF158" s="433" t="str">
        <f>IF(A4stdlife="n/a","n/a",IF(BF$3&gt;(A4stdlife+$E158),('PTRM input'!$H$388*(1+rvanilla02)^0.5)-SUM($H158:BE158),('PTRM input'!$H$388*(1+rvanilla02)^0.5)/A4stdlife))</f>
        <v>n/a</v>
      </c>
      <c r="BG158" s="433" t="str">
        <f>IF(A4stdlife="n/a","n/a",IF(BG$3&gt;(A4stdlife+$E158),('PTRM input'!$H$388*(1+rvanilla02)^0.5)-SUM($H158:BF158),('PTRM input'!$H$388*(1+rvanilla02)^0.5)/A4stdlife))</f>
        <v>n/a</v>
      </c>
      <c r="BH158" s="433" t="str">
        <f>IF(A4stdlife="n/a","n/a",IF(BH$3&gt;(A4stdlife+$E158),('PTRM input'!$H$388*(1+rvanilla02)^0.5)-SUM($H158:BG158),('PTRM input'!$H$388*(1+rvanilla02)^0.5)/A4stdlife))</f>
        <v>n/a</v>
      </c>
      <c r="BI158" s="433" t="str">
        <f>IF(A4stdlife="n/a","n/a",IF(BI$3&gt;(A4stdlife+$E158),('PTRM input'!$H$388*(1+rvanilla02)^0.5)-SUM($H158:BH158),('PTRM input'!$H$388*(1+rvanilla02)^0.5)/A4stdlife))</f>
        <v>n/a</v>
      </c>
      <c r="BJ158" s="116"/>
      <c r="BK158" s="116"/>
      <c r="BL158" s="116"/>
      <c r="BM158" s="116"/>
    </row>
    <row r="159" spans="1:65" hidden="1" outlineLevel="2">
      <c r="A159" s="116"/>
      <c r="B159" s="19"/>
      <c r="C159" s="18"/>
      <c r="D159" s="760"/>
      <c r="E159" s="86">
        <v>3</v>
      </c>
      <c r="F159" s="259"/>
      <c r="G159" s="434"/>
      <c r="H159" s="435"/>
      <c r="I159" s="619"/>
      <c r="J159" s="433" t="str">
        <f>IF(A4stdlife="n/a","n/a",IF(J$3&gt;(A4stdlife+$E159),('PTRM input'!$I$388*(1+rvanilla03)^0.5)-SUM(I159:$I159),('PTRM input'!$I$388*(1+rvanilla03)^0.5)/A4stdlife))</f>
        <v>n/a</v>
      </c>
      <c r="K159" s="433" t="str">
        <f>IF(A4stdlife="n/a","n/a",IF(K$3&gt;(A4stdlife+$E159),('PTRM input'!$I$388*(1+rvanilla03)^0.5)-SUM($I159:J159),('PTRM input'!$I$388*(1+rvanilla03)^0.5)/A4stdlife))</f>
        <v>n/a</v>
      </c>
      <c r="L159" s="433" t="str">
        <f>IF(A4stdlife="n/a","n/a",IF(L$3&gt;(A4stdlife+$E159),('PTRM input'!$I$388*(1+rvanilla03)^0.5)-SUM($I159:K159),('PTRM input'!$I$388*(1+rvanilla03)^0.5)/A4stdlife))</f>
        <v>n/a</v>
      </c>
      <c r="M159" s="433" t="str">
        <f>IF(A4stdlife="n/a","n/a",IF(M$3&gt;(A4stdlife+$E159),('PTRM input'!$I$388*(1+rvanilla03)^0.5)-SUM($I159:L159),('PTRM input'!$I$388*(1+rvanilla03)^0.5)/A4stdlife))</f>
        <v>n/a</v>
      </c>
      <c r="N159" s="433" t="str">
        <f>IF(A4stdlife="n/a","n/a",IF(N$3&gt;(A4stdlife+$E159),('PTRM input'!$I$388*(1+rvanilla03)^0.5)-SUM($I159:M159),('PTRM input'!$I$388*(1+rvanilla03)^0.5)/A4stdlife))</f>
        <v>n/a</v>
      </c>
      <c r="O159" s="433" t="str">
        <f>IF(A4stdlife="n/a","n/a",IF(O$3&gt;(A4stdlife+$E159),('PTRM input'!$I$388*(1+rvanilla03)^0.5)-SUM($I159:N159),('PTRM input'!$I$388*(1+rvanilla03)^0.5)/A4stdlife))</f>
        <v>n/a</v>
      </c>
      <c r="P159" s="433" t="str">
        <f>IF(A4stdlife="n/a","n/a",IF(P$3&gt;(A4stdlife+$E159),('PTRM input'!$I$388*(1+rvanilla03)^0.5)-SUM($I159:O159),('PTRM input'!$I$388*(1+rvanilla03)^0.5)/A4stdlife))</f>
        <v>n/a</v>
      </c>
      <c r="Q159" s="433" t="str">
        <f>IF(A4stdlife="n/a","n/a",IF(Q$3&gt;(A4stdlife+$E159),('PTRM input'!$I$388*(1+rvanilla03)^0.5)-SUM($I159:P159),('PTRM input'!$I$388*(1+rvanilla03)^0.5)/A4stdlife))</f>
        <v>n/a</v>
      </c>
      <c r="R159" s="433" t="str">
        <f>IF(A4stdlife="n/a","n/a",IF(R$3&gt;(A4stdlife+$E159),('PTRM input'!$I$388*(1+rvanilla03)^0.5)-SUM($I159:Q159),('PTRM input'!$I$388*(1+rvanilla03)^0.5)/A4stdlife))</f>
        <v>n/a</v>
      </c>
      <c r="S159" s="433" t="str">
        <f>IF(A4stdlife="n/a","n/a",IF(S$3&gt;(A4stdlife+$E159),('PTRM input'!$I$388*(1+rvanilla03)^0.5)-SUM($I159:R159),('PTRM input'!$I$388*(1+rvanilla03)^0.5)/A4stdlife))</f>
        <v>n/a</v>
      </c>
      <c r="T159" s="433" t="str">
        <f>IF(A4stdlife="n/a","n/a",IF(T$3&gt;(A4stdlife+$E159),('PTRM input'!$I$388*(1+rvanilla03)^0.5)-SUM($I159:S159),('PTRM input'!$I$388*(1+rvanilla03)^0.5)/A4stdlife))</f>
        <v>n/a</v>
      </c>
      <c r="U159" s="433" t="str">
        <f>IF(A4stdlife="n/a","n/a",IF(U$3&gt;(A4stdlife+$E159),('PTRM input'!$I$388*(1+rvanilla03)^0.5)-SUM($I159:T159),('PTRM input'!$I$388*(1+rvanilla03)^0.5)/A4stdlife))</f>
        <v>n/a</v>
      </c>
      <c r="V159" s="433" t="str">
        <f>IF(A4stdlife="n/a","n/a",IF(V$3&gt;(A4stdlife+$E159),('PTRM input'!$I$388*(1+rvanilla03)^0.5)-SUM($I159:U159),('PTRM input'!$I$388*(1+rvanilla03)^0.5)/A4stdlife))</f>
        <v>n/a</v>
      </c>
      <c r="W159" s="433" t="str">
        <f>IF(A4stdlife="n/a","n/a",IF(W$3&gt;(A4stdlife+$E159),('PTRM input'!$I$388*(1+rvanilla03)^0.5)-SUM($I159:V159),('PTRM input'!$I$388*(1+rvanilla03)^0.5)/A4stdlife))</f>
        <v>n/a</v>
      </c>
      <c r="X159" s="433" t="str">
        <f>IF(A4stdlife="n/a","n/a",IF(X$3&gt;(A4stdlife+$E159),('PTRM input'!$I$388*(1+rvanilla03)^0.5)-SUM($I159:W159),('PTRM input'!$I$388*(1+rvanilla03)^0.5)/A4stdlife))</f>
        <v>n/a</v>
      </c>
      <c r="Y159" s="433" t="str">
        <f>IF(A4stdlife="n/a","n/a",IF(Y$3&gt;(A4stdlife+$E159),('PTRM input'!$I$388*(1+rvanilla03)^0.5)-SUM($I159:X159),('PTRM input'!$I$388*(1+rvanilla03)^0.5)/A4stdlife))</f>
        <v>n/a</v>
      </c>
      <c r="Z159" s="433" t="str">
        <f>IF(A4stdlife="n/a","n/a",IF(Z$3&gt;(A4stdlife+$E159),('PTRM input'!$I$388*(1+rvanilla03)^0.5)-SUM($I159:Y159),('PTRM input'!$I$388*(1+rvanilla03)^0.5)/A4stdlife))</f>
        <v>n/a</v>
      </c>
      <c r="AA159" s="433" t="str">
        <f>IF(A4stdlife="n/a","n/a",IF(AA$3&gt;(A4stdlife+$E159),('PTRM input'!$I$388*(1+rvanilla03)^0.5)-SUM($I159:Z159),('PTRM input'!$I$388*(1+rvanilla03)^0.5)/A4stdlife))</f>
        <v>n/a</v>
      </c>
      <c r="AB159" s="433" t="str">
        <f>IF(A4stdlife="n/a","n/a",IF(AB$3&gt;(A4stdlife+$E159),('PTRM input'!$I$388*(1+rvanilla03)^0.5)-SUM($I159:AA159),('PTRM input'!$I$388*(1+rvanilla03)^0.5)/A4stdlife))</f>
        <v>n/a</v>
      </c>
      <c r="AC159" s="433" t="str">
        <f>IF(A4stdlife="n/a","n/a",IF(AC$3&gt;(A4stdlife+$E159),('PTRM input'!$I$388*(1+rvanilla03)^0.5)-SUM($I159:AB159),('PTRM input'!$I$388*(1+rvanilla03)^0.5)/A4stdlife))</f>
        <v>n/a</v>
      </c>
      <c r="AD159" s="433" t="str">
        <f>IF(A4stdlife="n/a","n/a",IF(AD$3&gt;(A4stdlife+$E159),('PTRM input'!$I$388*(1+rvanilla03)^0.5)-SUM($I159:AC159),('PTRM input'!$I$388*(1+rvanilla03)^0.5)/A4stdlife))</f>
        <v>n/a</v>
      </c>
      <c r="AE159" s="433" t="str">
        <f>IF(A4stdlife="n/a","n/a",IF(AE$3&gt;(A4stdlife+$E159),('PTRM input'!$I$388*(1+rvanilla03)^0.5)-SUM($I159:AD159),('PTRM input'!$I$388*(1+rvanilla03)^0.5)/A4stdlife))</f>
        <v>n/a</v>
      </c>
      <c r="AF159" s="433" t="str">
        <f>IF(A4stdlife="n/a","n/a",IF(AF$3&gt;(A4stdlife+$E159),('PTRM input'!$I$388*(1+rvanilla03)^0.5)-SUM($I159:AE159),('PTRM input'!$I$388*(1+rvanilla03)^0.5)/A4stdlife))</f>
        <v>n/a</v>
      </c>
      <c r="AG159" s="433" t="str">
        <f>IF(A4stdlife="n/a","n/a",IF(AG$3&gt;(A4stdlife+$E159),('PTRM input'!$I$388*(1+rvanilla03)^0.5)-SUM($I159:AF159),('PTRM input'!$I$388*(1+rvanilla03)^0.5)/A4stdlife))</f>
        <v>n/a</v>
      </c>
      <c r="AH159" s="433" t="str">
        <f>IF(A4stdlife="n/a","n/a",IF(AH$3&gt;(A4stdlife+$E159),('PTRM input'!$I$388*(1+rvanilla03)^0.5)-SUM($I159:AG159),('PTRM input'!$I$388*(1+rvanilla03)^0.5)/A4stdlife))</f>
        <v>n/a</v>
      </c>
      <c r="AI159" s="433" t="str">
        <f>IF(A4stdlife="n/a","n/a",IF(AI$3&gt;(A4stdlife+$E159),('PTRM input'!$I$388*(1+rvanilla03)^0.5)-SUM($I159:AH159),('PTRM input'!$I$388*(1+rvanilla03)^0.5)/A4stdlife))</f>
        <v>n/a</v>
      </c>
      <c r="AJ159" s="433" t="str">
        <f>IF(A4stdlife="n/a","n/a",IF(AJ$3&gt;(A4stdlife+$E159),('PTRM input'!$I$388*(1+rvanilla03)^0.5)-SUM($I159:AI159),('PTRM input'!$I$388*(1+rvanilla03)^0.5)/A4stdlife))</f>
        <v>n/a</v>
      </c>
      <c r="AK159" s="433" t="str">
        <f>IF(A4stdlife="n/a","n/a",IF(AK$3&gt;(A4stdlife+$E159),('PTRM input'!$I$388*(1+rvanilla03)^0.5)-SUM($I159:AJ159),('PTRM input'!$I$388*(1+rvanilla03)^0.5)/A4stdlife))</f>
        <v>n/a</v>
      </c>
      <c r="AL159" s="433" t="str">
        <f>IF(A4stdlife="n/a","n/a",IF(AL$3&gt;(A4stdlife+$E159),('PTRM input'!$I$388*(1+rvanilla03)^0.5)-SUM($I159:AK159),('PTRM input'!$I$388*(1+rvanilla03)^0.5)/A4stdlife))</f>
        <v>n/a</v>
      </c>
      <c r="AM159" s="433" t="str">
        <f>IF(A4stdlife="n/a","n/a",IF(AM$3&gt;(A4stdlife+$E159),('PTRM input'!$I$388*(1+rvanilla03)^0.5)-SUM($I159:AL159),('PTRM input'!$I$388*(1+rvanilla03)^0.5)/A4stdlife))</f>
        <v>n/a</v>
      </c>
      <c r="AN159" s="433" t="str">
        <f>IF(A4stdlife="n/a","n/a",IF(AN$3&gt;(A4stdlife+$E159),('PTRM input'!$I$388*(1+rvanilla03)^0.5)-SUM($I159:AM159),('PTRM input'!$I$388*(1+rvanilla03)^0.5)/A4stdlife))</f>
        <v>n/a</v>
      </c>
      <c r="AO159" s="433" t="str">
        <f>IF(A4stdlife="n/a","n/a",IF(AO$3&gt;(A4stdlife+$E159),('PTRM input'!$I$388*(1+rvanilla03)^0.5)-SUM($I159:AN159),('PTRM input'!$I$388*(1+rvanilla03)^0.5)/A4stdlife))</f>
        <v>n/a</v>
      </c>
      <c r="AP159" s="433" t="str">
        <f>IF(A4stdlife="n/a","n/a",IF(AP$3&gt;(A4stdlife+$E159),('PTRM input'!$I$388*(1+rvanilla03)^0.5)-SUM($I159:AO159),('PTRM input'!$I$388*(1+rvanilla03)^0.5)/A4stdlife))</f>
        <v>n/a</v>
      </c>
      <c r="AQ159" s="433" t="str">
        <f>IF(A4stdlife="n/a","n/a",IF(AQ$3&gt;(A4stdlife+$E159),('PTRM input'!$I$388*(1+rvanilla03)^0.5)-SUM($I159:AP159),('PTRM input'!$I$388*(1+rvanilla03)^0.5)/A4stdlife))</f>
        <v>n/a</v>
      </c>
      <c r="AR159" s="433" t="str">
        <f>IF(A4stdlife="n/a","n/a",IF(AR$3&gt;(A4stdlife+$E159),('PTRM input'!$I$388*(1+rvanilla03)^0.5)-SUM($I159:AQ159),('PTRM input'!$I$388*(1+rvanilla03)^0.5)/A4stdlife))</f>
        <v>n/a</v>
      </c>
      <c r="AS159" s="433" t="str">
        <f>IF(A4stdlife="n/a","n/a",IF(AS$3&gt;(A4stdlife+$E159),('PTRM input'!$I$388*(1+rvanilla03)^0.5)-SUM($I159:AR159),('PTRM input'!$I$388*(1+rvanilla03)^0.5)/A4stdlife))</f>
        <v>n/a</v>
      </c>
      <c r="AT159" s="433" t="str">
        <f>IF(A4stdlife="n/a","n/a",IF(AT$3&gt;(A4stdlife+$E159),('PTRM input'!$I$388*(1+rvanilla03)^0.5)-SUM($I159:AS159),('PTRM input'!$I$388*(1+rvanilla03)^0.5)/A4stdlife))</f>
        <v>n/a</v>
      </c>
      <c r="AU159" s="433" t="str">
        <f>IF(A4stdlife="n/a","n/a",IF(AU$3&gt;(A4stdlife+$E159),('PTRM input'!$I$388*(1+rvanilla03)^0.5)-SUM($I159:AT159),('PTRM input'!$I$388*(1+rvanilla03)^0.5)/A4stdlife))</f>
        <v>n/a</v>
      </c>
      <c r="AV159" s="433" t="str">
        <f>IF(A4stdlife="n/a","n/a",IF(AV$3&gt;(A4stdlife+$E159),('PTRM input'!$I$388*(1+rvanilla03)^0.5)-SUM($I159:AU159),('PTRM input'!$I$388*(1+rvanilla03)^0.5)/A4stdlife))</f>
        <v>n/a</v>
      </c>
      <c r="AW159" s="433" t="str">
        <f>IF(A4stdlife="n/a","n/a",IF(AW$3&gt;(A4stdlife+$E159),('PTRM input'!$I$388*(1+rvanilla03)^0.5)-SUM($I159:AV159),('PTRM input'!$I$388*(1+rvanilla03)^0.5)/A4stdlife))</f>
        <v>n/a</v>
      </c>
      <c r="AX159" s="433" t="str">
        <f>IF(A4stdlife="n/a","n/a",IF(AX$3&gt;(A4stdlife+$E159),('PTRM input'!$I$388*(1+rvanilla03)^0.5)-SUM($I159:AW159),('PTRM input'!$I$388*(1+rvanilla03)^0.5)/A4stdlife))</f>
        <v>n/a</v>
      </c>
      <c r="AY159" s="433" t="str">
        <f>IF(A4stdlife="n/a","n/a",IF(AY$3&gt;(A4stdlife+$E159),('PTRM input'!$I$388*(1+rvanilla03)^0.5)-SUM($I159:AX159),('PTRM input'!$I$388*(1+rvanilla03)^0.5)/A4stdlife))</f>
        <v>n/a</v>
      </c>
      <c r="AZ159" s="433" t="str">
        <f>IF(A4stdlife="n/a","n/a",IF(AZ$3&gt;(A4stdlife+$E159),('PTRM input'!$I$388*(1+rvanilla03)^0.5)-SUM($I159:AY159),('PTRM input'!$I$388*(1+rvanilla03)^0.5)/A4stdlife))</f>
        <v>n/a</v>
      </c>
      <c r="BA159" s="433" t="str">
        <f>IF(A4stdlife="n/a","n/a",IF(BA$3&gt;(A4stdlife+$E159),('PTRM input'!$I$388*(1+rvanilla03)^0.5)-SUM($I159:AZ159),('PTRM input'!$I$388*(1+rvanilla03)^0.5)/A4stdlife))</f>
        <v>n/a</v>
      </c>
      <c r="BB159" s="433" t="str">
        <f>IF(A4stdlife="n/a","n/a",IF(BB$3&gt;(A4stdlife+$E159),('PTRM input'!$I$388*(1+rvanilla03)^0.5)-SUM($I159:BA159),('PTRM input'!$I$388*(1+rvanilla03)^0.5)/A4stdlife))</f>
        <v>n/a</v>
      </c>
      <c r="BC159" s="433" t="str">
        <f>IF(A4stdlife="n/a","n/a",IF(BC$3&gt;(A4stdlife+$E159),('PTRM input'!$I$388*(1+rvanilla03)^0.5)-SUM($I159:BB159),('PTRM input'!$I$388*(1+rvanilla03)^0.5)/A4stdlife))</f>
        <v>n/a</v>
      </c>
      <c r="BD159" s="433" t="str">
        <f>IF(A4stdlife="n/a","n/a",IF(BD$3&gt;(A4stdlife+$E159),('PTRM input'!$I$388*(1+rvanilla03)^0.5)-SUM($I159:BC159),('PTRM input'!$I$388*(1+rvanilla03)^0.5)/A4stdlife))</f>
        <v>n/a</v>
      </c>
      <c r="BE159" s="433" t="str">
        <f>IF(A4stdlife="n/a","n/a",IF(BE$3&gt;(A4stdlife+$E159),('PTRM input'!$I$388*(1+rvanilla03)^0.5)-SUM($I159:BD159),('PTRM input'!$I$388*(1+rvanilla03)^0.5)/A4stdlife))</f>
        <v>n/a</v>
      </c>
      <c r="BF159" s="433" t="str">
        <f>IF(A4stdlife="n/a","n/a",IF(BF$3&gt;(A4stdlife+$E159),('PTRM input'!$I$388*(1+rvanilla03)^0.5)-SUM($I159:BE159),('PTRM input'!$I$388*(1+rvanilla03)^0.5)/A4stdlife))</f>
        <v>n/a</v>
      </c>
      <c r="BG159" s="433" t="str">
        <f>IF(A4stdlife="n/a","n/a",IF(BG$3&gt;(A4stdlife+$E159),('PTRM input'!$I$388*(1+rvanilla03)^0.5)-SUM($I159:BF159),('PTRM input'!$I$388*(1+rvanilla03)^0.5)/A4stdlife))</f>
        <v>n/a</v>
      </c>
      <c r="BH159" s="433" t="str">
        <f>IF(A4stdlife="n/a","n/a",IF(BH$3&gt;(A4stdlife+$E159),('PTRM input'!$I$388*(1+rvanilla03)^0.5)-SUM($I159:BG159),('PTRM input'!$I$388*(1+rvanilla03)^0.5)/A4stdlife))</f>
        <v>n/a</v>
      </c>
      <c r="BI159" s="433" t="str">
        <f>IF(A4stdlife="n/a","n/a",IF(BI$3&gt;(A4stdlife+$E159),('PTRM input'!$I$388*(1+rvanilla03)^0.5)-SUM($I159:BH159),('PTRM input'!$I$388*(1+rvanilla03)^0.5)/A4stdlife))</f>
        <v>n/a</v>
      </c>
      <c r="BJ159" s="116"/>
      <c r="BK159" s="116"/>
      <c r="BL159" s="116"/>
      <c r="BM159" s="116"/>
    </row>
    <row r="160" spans="1:65" hidden="1" outlineLevel="2">
      <c r="A160" s="116"/>
      <c r="B160" s="19"/>
      <c r="C160" s="18"/>
      <c r="D160" s="760"/>
      <c r="E160" s="86">
        <v>4</v>
      </c>
      <c r="F160" s="259"/>
      <c r="G160" s="434"/>
      <c r="H160" s="435"/>
      <c r="I160" s="435"/>
      <c r="J160" s="619"/>
      <c r="K160" s="433" t="str">
        <f>IF(A4stdlife="n/a","n/a",IF(K$3&gt;(A4stdlife+$E160),('PTRM input'!$J$388*(1+rvanilla04)^0.5)-SUM(J160:$J160),('PTRM input'!$J$388*(1+rvanilla04)^0.5)/A4stdlife))</f>
        <v>n/a</v>
      </c>
      <c r="L160" s="433" t="str">
        <f>IF(A4stdlife="n/a","n/a",IF(L$3&gt;(A4stdlife+$E160),('PTRM input'!$J$388*(1+rvanilla04)^0.5)-SUM($J160:K160),('PTRM input'!$J$388*(1+rvanilla04)^0.5)/A4stdlife))</f>
        <v>n/a</v>
      </c>
      <c r="M160" s="433" t="str">
        <f>IF(A4stdlife="n/a","n/a",IF(M$3&gt;(A4stdlife+$E160),('PTRM input'!$J$388*(1+rvanilla04)^0.5)-SUM($J160:L160),('PTRM input'!$J$388*(1+rvanilla04)^0.5)/A4stdlife))</f>
        <v>n/a</v>
      </c>
      <c r="N160" s="433" t="str">
        <f>IF(A4stdlife="n/a","n/a",IF(N$3&gt;(A4stdlife+$E160),('PTRM input'!$J$388*(1+rvanilla04)^0.5)-SUM($J160:M160),('PTRM input'!$J$388*(1+rvanilla04)^0.5)/A4stdlife))</f>
        <v>n/a</v>
      </c>
      <c r="O160" s="433" t="str">
        <f>IF(A4stdlife="n/a","n/a",IF(O$3&gt;(A4stdlife+$E160),('PTRM input'!$J$388*(1+rvanilla04)^0.5)-SUM($J160:N160),('PTRM input'!$J$388*(1+rvanilla04)^0.5)/A4stdlife))</f>
        <v>n/a</v>
      </c>
      <c r="P160" s="433" t="str">
        <f>IF(A4stdlife="n/a","n/a",IF(P$3&gt;(A4stdlife+$E160),('PTRM input'!$J$388*(1+rvanilla04)^0.5)-SUM($J160:O160),('PTRM input'!$J$388*(1+rvanilla04)^0.5)/A4stdlife))</f>
        <v>n/a</v>
      </c>
      <c r="Q160" s="433" t="str">
        <f>IF(A4stdlife="n/a","n/a",IF(Q$3&gt;(A4stdlife+$E160),('PTRM input'!$J$388*(1+rvanilla04)^0.5)-SUM($J160:P160),('PTRM input'!$J$388*(1+rvanilla04)^0.5)/A4stdlife))</f>
        <v>n/a</v>
      </c>
      <c r="R160" s="433" t="str">
        <f>IF(A4stdlife="n/a","n/a",IF(R$3&gt;(A4stdlife+$E160),('PTRM input'!$J$388*(1+rvanilla04)^0.5)-SUM($J160:Q160),('PTRM input'!$J$388*(1+rvanilla04)^0.5)/A4stdlife))</f>
        <v>n/a</v>
      </c>
      <c r="S160" s="433" t="str">
        <f>IF(A4stdlife="n/a","n/a",IF(S$3&gt;(A4stdlife+$E160),('PTRM input'!$J$388*(1+rvanilla04)^0.5)-SUM($J160:R160),('PTRM input'!$J$388*(1+rvanilla04)^0.5)/A4stdlife))</f>
        <v>n/a</v>
      </c>
      <c r="T160" s="433" t="str">
        <f>IF(A4stdlife="n/a","n/a",IF(T$3&gt;(A4stdlife+$E160),('PTRM input'!$J$388*(1+rvanilla04)^0.5)-SUM($J160:S160),('PTRM input'!$J$388*(1+rvanilla04)^0.5)/A4stdlife))</f>
        <v>n/a</v>
      </c>
      <c r="U160" s="433" t="str">
        <f>IF(A4stdlife="n/a","n/a",IF(U$3&gt;(A4stdlife+$E160),('PTRM input'!$J$388*(1+rvanilla04)^0.5)-SUM($J160:T160),('PTRM input'!$J$388*(1+rvanilla04)^0.5)/A4stdlife))</f>
        <v>n/a</v>
      </c>
      <c r="V160" s="433" t="str">
        <f>IF(A4stdlife="n/a","n/a",IF(V$3&gt;(A4stdlife+$E160),('PTRM input'!$J$388*(1+rvanilla04)^0.5)-SUM($J160:U160),('PTRM input'!$J$388*(1+rvanilla04)^0.5)/A4stdlife))</f>
        <v>n/a</v>
      </c>
      <c r="W160" s="433" t="str">
        <f>IF(A4stdlife="n/a","n/a",IF(W$3&gt;(A4stdlife+$E160),('PTRM input'!$J$388*(1+rvanilla04)^0.5)-SUM($J160:V160),('PTRM input'!$J$388*(1+rvanilla04)^0.5)/A4stdlife))</f>
        <v>n/a</v>
      </c>
      <c r="X160" s="433" t="str">
        <f>IF(A4stdlife="n/a","n/a",IF(X$3&gt;(A4stdlife+$E160),('PTRM input'!$J$388*(1+rvanilla04)^0.5)-SUM($J160:W160),('PTRM input'!$J$388*(1+rvanilla04)^0.5)/A4stdlife))</f>
        <v>n/a</v>
      </c>
      <c r="Y160" s="433" t="str">
        <f>IF(A4stdlife="n/a","n/a",IF(Y$3&gt;(A4stdlife+$E160),('PTRM input'!$J$388*(1+rvanilla04)^0.5)-SUM($J160:X160),('PTRM input'!$J$388*(1+rvanilla04)^0.5)/A4stdlife))</f>
        <v>n/a</v>
      </c>
      <c r="Z160" s="433" t="str">
        <f>IF(A4stdlife="n/a","n/a",IF(Z$3&gt;(A4stdlife+$E160),('PTRM input'!$J$388*(1+rvanilla04)^0.5)-SUM($J160:Y160),('PTRM input'!$J$388*(1+rvanilla04)^0.5)/A4stdlife))</f>
        <v>n/a</v>
      </c>
      <c r="AA160" s="433" t="str">
        <f>IF(A4stdlife="n/a","n/a",IF(AA$3&gt;(A4stdlife+$E160),('PTRM input'!$J$388*(1+rvanilla04)^0.5)-SUM($J160:Z160),('PTRM input'!$J$388*(1+rvanilla04)^0.5)/A4stdlife))</f>
        <v>n/a</v>
      </c>
      <c r="AB160" s="433" t="str">
        <f>IF(A4stdlife="n/a","n/a",IF(AB$3&gt;(A4stdlife+$E160),('PTRM input'!$J$388*(1+rvanilla04)^0.5)-SUM($J160:AA160),('PTRM input'!$J$388*(1+rvanilla04)^0.5)/A4stdlife))</f>
        <v>n/a</v>
      </c>
      <c r="AC160" s="433" t="str">
        <f>IF(A4stdlife="n/a","n/a",IF(AC$3&gt;(A4stdlife+$E160),('PTRM input'!$J$388*(1+rvanilla04)^0.5)-SUM($J160:AB160),('PTRM input'!$J$388*(1+rvanilla04)^0.5)/A4stdlife))</f>
        <v>n/a</v>
      </c>
      <c r="AD160" s="433" t="str">
        <f>IF(A4stdlife="n/a","n/a",IF(AD$3&gt;(A4stdlife+$E160),('PTRM input'!$J$388*(1+rvanilla04)^0.5)-SUM($J160:AC160),('PTRM input'!$J$388*(1+rvanilla04)^0.5)/A4stdlife))</f>
        <v>n/a</v>
      </c>
      <c r="AE160" s="433" t="str">
        <f>IF(A4stdlife="n/a","n/a",IF(AE$3&gt;(A4stdlife+$E160),('PTRM input'!$J$388*(1+rvanilla04)^0.5)-SUM($J160:AD160),('PTRM input'!$J$388*(1+rvanilla04)^0.5)/A4stdlife))</f>
        <v>n/a</v>
      </c>
      <c r="AF160" s="433" t="str">
        <f>IF(A4stdlife="n/a","n/a",IF(AF$3&gt;(A4stdlife+$E160),('PTRM input'!$J$388*(1+rvanilla04)^0.5)-SUM($J160:AE160),('PTRM input'!$J$388*(1+rvanilla04)^0.5)/A4stdlife))</f>
        <v>n/a</v>
      </c>
      <c r="AG160" s="433" t="str">
        <f>IF(A4stdlife="n/a","n/a",IF(AG$3&gt;(A4stdlife+$E160),('PTRM input'!$J$388*(1+rvanilla04)^0.5)-SUM($J160:AF160),('PTRM input'!$J$388*(1+rvanilla04)^0.5)/A4stdlife))</f>
        <v>n/a</v>
      </c>
      <c r="AH160" s="433" t="str">
        <f>IF(A4stdlife="n/a","n/a",IF(AH$3&gt;(A4stdlife+$E160),('PTRM input'!$J$388*(1+rvanilla04)^0.5)-SUM($J160:AG160),('PTRM input'!$J$388*(1+rvanilla04)^0.5)/A4stdlife))</f>
        <v>n/a</v>
      </c>
      <c r="AI160" s="433" t="str">
        <f>IF(A4stdlife="n/a","n/a",IF(AI$3&gt;(A4stdlife+$E160),('PTRM input'!$J$388*(1+rvanilla04)^0.5)-SUM($J160:AH160),('PTRM input'!$J$388*(1+rvanilla04)^0.5)/A4stdlife))</f>
        <v>n/a</v>
      </c>
      <c r="AJ160" s="433" t="str">
        <f>IF(A4stdlife="n/a","n/a",IF(AJ$3&gt;(A4stdlife+$E160),('PTRM input'!$J$388*(1+rvanilla04)^0.5)-SUM($J160:AI160),('PTRM input'!$J$388*(1+rvanilla04)^0.5)/A4stdlife))</f>
        <v>n/a</v>
      </c>
      <c r="AK160" s="433" t="str">
        <f>IF(A4stdlife="n/a","n/a",IF(AK$3&gt;(A4stdlife+$E160),('PTRM input'!$J$388*(1+rvanilla04)^0.5)-SUM($J160:AJ160),('PTRM input'!$J$388*(1+rvanilla04)^0.5)/A4stdlife))</f>
        <v>n/a</v>
      </c>
      <c r="AL160" s="433" t="str">
        <f>IF(A4stdlife="n/a","n/a",IF(AL$3&gt;(A4stdlife+$E160),('PTRM input'!$J$388*(1+rvanilla04)^0.5)-SUM($J160:AK160),('PTRM input'!$J$388*(1+rvanilla04)^0.5)/A4stdlife))</f>
        <v>n/a</v>
      </c>
      <c r="AM160" s="433" t="str">
        <f>IF(A4stdlife="n/a","n/a",IF(AM$3&gt;(A4stdlife+$E160),('PTRM input'!$J$388*(1+rvanilla04)^0.5)-SUM($J160:AL160),('PTRM input'!$J$388*(1+rvanilla04)^0.5)/A4stdlife))</f>
        <v>n/a</v>
      </c>
      <c r="AN160" s="433" t="str">
        <f>IF(A4stdlife="n/a","n/a",IF(AN$3&gt;(A4stdlife+$E160),('PTRM input'!$J$388*(1+rvanilla04)^0.5)-SUM($J160:AM160),('PTRM input'!$J$388*(1+rvanilla04)^0.5)/A4stdlife))</f>
        <v>n/a</v>
      </c>
      <c r="AO160" s="433" t="str">
        <f>IF(A4stdlife="n/a","n/a",IF(AO$3&gt;(A4stdlife+$E160),('PTRM input'!$J$388*(1+rvanilla04)^0.5)-SUM($J160:AN160),('PTRM input'!$J$388*(1+rvanilla04)^0.5)/A4stdlife))</f>
        <v>n/a</v>
      </c>
      <c r="AP160" s="433" t="str">
        <f>IF(A4stdlife="n/a","n/a",IF(AP$3&gt;(A4stdlife+$E160),('PTRM input'!$J$388*(1+rvanilla04)^0.5)-SUM($J160:AO160),('PTRM input'!$J$388*(1+rvanilla04)^0.5)/A4stdlife))</f>
        <v>n/a</v>
      </c>
      <c r="AQ160" s="433" t="str">
        <f>IF(A4stdlife="n/a","n/a",IF(AQ$3&gt;(A4stdlife+$E160),('PTRM input'!$J$388*(1+rvanilla04)^0.5)-SUM($J160:AP160),('PTRM input'!$J$388*(1+rvanilla04)^0.5)/A4stdlife))</f>
        <v>n/a</v>
      </c>
      <c r="AR160" s="433" t="str">
        <f>IF(A4stdlife="n/a","n/a",IF(AR$3&gt;(A4stdlife+$E160),('PTRM input'!$J$388*(1+rvanilla04)^0.5)-SUM($J160:AQ160),('PTRM input'!$J$388*(1+rvanilla04)^0.5)/A4stdlife))</f>
        <v>n/a</v>
      </c>
      <c r="AS160" s="433" t="str">
        <f>IF(A4stdlife="n/a","n/a",IF(AS$3&gt;(A4stdlife+$E160),('PTRM input'!$J$388*(1+rvanilla04)^0.5)-SUM($J160:AR160),('PTRM input'!$J$388*(1+rvanilla04)^0.5)/A4stdlife))</f>
        <v>n/a</v>
      </c>
      <c r="AT160" s="433" t="str">
        <f>IF(A4stdlife="n/a","n/a",IF(AT$3&gt;(A4stdlife+$E160),('PTRM input'!$J$388*(1+rvanilla04)^0.5)-SUM($J160:AS160),('PTRM input'!$J$388*(1+rvanilla04)^0.5)/A4stdlife))</f>
        <v>n/a</v>
      </c>
      <c r="AU160" s="433" t="str">
        <f>IF(A4stdlife="n/a","n/a",IF(AU$3&gt;(A4stdlife+$E160),('PTRM input'!$J$388*(1+rvanilla04)^0.5)-SUM($J160:AT160),('PTRM input'!$J$388*(1+rvanilla04)^0.5)/A4stdlife))</f>
        <v>n/a</v>
      </c>
      <c r="AV160" s="433" t="str">
        <f>IF(A4stdlife="n/a","n/a",IF(AV$3&gt;(A4stdlife+$E160),('PTRM input'!$J$388*(1+rvanilla04)^0.5)-SUM($J160:AU160),('PTRM input'!$J$388*(1+rvanilla04)^0.5)/A4stdlife))</f>
        <v>n/a</v>
      </c>
      <c r="AW160" s="433" t="str">
        <f>IF(A4stdlife="n/a","n/a",IF(AW$3&gt;(A4stdlife+$E160),('PTRM input'!$J$388*(1+rvanilla04)^0.5)-SUM($J160:AV160),('PTRM input'!$J$388*(1+rvanilla04)^0.5)/A4stdlife))</f>
        <v>n/a</v>
      </c>
      <c r="AX160" s="433" t="str">
        <f>IF(A4stdlife="n/a","n/a",IF(AX$3&gt;(A4stdlife+$E160),('PTRM input'!$J$388*(1+rvanilla04)^0.5)-SUM($J160:AW160),('PTRM input'!$J$388*(1+rvanilla04)^0.5)/A4stdlife))</f>
        <v>n/a</v>
      </c>
      <c r="AY160" s="433" t="str">
        <f>IF(A4stdlife="n/a","n/a",IF(AY$3&gt;(A4stdlife+$E160),('PTRM input'!$J$388*(1+rvanilla04)^0.5)-SUM($J160:AX160),('PTRM input'!$J$388*(1+rvanilla04)^0.5)/A4stdlife))</f>
        <v>n/a</v>
      </c>
      <c r="AZ160" s="433" t="str">
        <f>IF(A4stdlife="n/a","n/a",IF(AZ$3&gt;(A4stdlife+$E160),('PTRM input'!$J$388*(1+rvanilla04)^0.5)-SUM($J160:AY160),('PTRM input'!$J$388*(1+rvanilla04)^0.5)/A4stdlife))</f>
        <v>n/a</v>
      </c>
      <c r="BA160" s="433" t="str">
        <f>IF(A4stdlife="n/a","n/a",IF(BA$3&gt;(A4stdlife+$E160),('PTRM input'!$J$388*(1+rvanilla04)^0.5)-SUM($J160:AZ160),('PTRM input'!$J$388*(1+rvanilla04)^0.5)/A4stdlife))</f>
        <v>n/a</v>
      </c>
      <c r="BB160" s="433" t="str">
        <f>IF(A4stdlife="n/a","n/a",IF(BB$3&gt;(A4stdlife+$E160),('PTRM input'!$J$388*(1+rvanilla04)^0.5)-SUM($J160:BA160),('PTRM input'!$J$388*(1+rvanilla04)^0.5)/A4stdlife))</f>
        <v>n/a</v>
      </c>
      <c r="BC160" s="433" t="str">
        <f>IF(A4stdlife="n/a","n/a",IF(BC$3&gt;(A4stdlife+$E160),('PTRM input'!$J$388*(1+rvanilla04)^0.5)-SUM($J160:BB160),('PTRM input'!$J$388*(1+rvanilla04)^0.5)/A4stdlife))</f>
        <v>n/a</v>
      </c>
      <c r="BD160" s="433" t="str">
        <f>IF(A4stdlife="n/a","n/a",IF(BD$3&gt;(A4stdlife+$E160),('PTRM input'!$J$388*(1+rvanilla04)^0.5)-SUM($J160:BC160),('PTRM input'!$J$388*(1+rvanilla04)^0.5)/A4stdlife))</f>
        <v>n/a</v>
      </c>
      <c r="BE160" s="433" t="str">
        <f>IF(A4stdlife="n/a","n/a",IF(BE$3&gt;(A4stdlife+$E160),('PTRM input'!$J$388*(1+rvanilla04)^0.5)-SUM($J160:BD160),('PTRM input'!$J$388*(1+rvanilla04)^0.5)/A4stdlife))</f>
        <v>n/a</v>
      </c>
      <c r="BF160" s="433" t="str">
        <f>IF(A4stdlife="n/a","n/a",IF(BF$3&gt;(A4stdlife+$E160),('PTRM input'!$J$388*(1+rvanilla04)^0.5)-SUM($J160:BE160),('PTRM input'!$J$388*(1+rvanilla04)^0.5)/A4stdlife))</f>
        <v>n/a</v>
      </c>
      <c r="BG160" s="433" t="str">
        <f>IF(A4stdlife="n/a","n/a",IF(BG$3&gt;(A4stdlife+$E160),('PTRM input'!$J$388*(1+rvanilla04)^0.5)-SUM($J160:BF160),('PTRM input'!$J$388*(1+rvanilla04)^0.5)/A4stdlife))</f>
        <v>n/a</v>
      </c>
      <c r="BH160" s="433" t="str">
        <f>IF(A4stdlife="n/a","n/a",IF(BH$3&gt;(A4stdlife+$E160),('PTRM input'!$J$388*(1+rvanilla04)^0.5)-SUM($J160:BG160),('PTRM input'!$J$388*(1+rvanilla04)^0.5)/A4stdlife))</f>
        <v>n/a</v>
      </c>
      <c r="BI160" s="433" t="str">
        <f>IF(A4stdlife="n/a","n/a",IF(BI$3&gt;(A4stdlife+$E160),('PTRM input'!$J$388*(1+rvanilla04)^0.5)-SUM($J160:BH160),('PTRM input'!$J$388*(1+rvanilla04)^0.5)/A4stdlife))</f>
        <v>n/a</v>
      </c>
      <c r="BJ160" s="116"/>
      <c r="BK160" s="116"/>
      <c r="BL160" s="116"/>
      <c r="BM160" s="116"/>
    </row>
    <row r="161" spans="1:65" hidden="1" outlineLevel="2">
      <c r="A161" s="116"/>
      <c r="B161" s="19"/>
      <c r="C161" s="18"/>
      <c r="D161" s="760"/>
      <c r="E161" s="86">
        <v>5</v>
      </c>
      <c r="F161" s="259"/>
      <c r="G161" s="434"/>
      <c r="H161" s="435"/>
      <c r="I161" s="435"/>
      <c r="J161" s="435"/>
      <c r="K161" s="619"/>
      <c r="L161" s="433" t="str">
        <f>IF(A4stdlife="n/a","n/a",IF(L$3&gt;(A4stdlife+$E161),('PTRM input'!$K$388*(1+rvanilla05)^0.5)-SUM($K161:K161),('PTRM input'!$K$388*(1+rvanilla05)^0.5)/A4stdlife))</f>
        <v>n/a</v>
      </c>
      <c r="M161" s="433" t="str">
        <f>IF(A4stdlife="n/a","n/a",IF(M$3&gt;(A4stdlife+$E161),('PTRM input'!$K$388*(1+rvanilla05)^0.5)-SUM($K161:L161),('PTRM input'!$K$388*(1+rvanilla05)^0.5)/A4stdlife))</f>
        <v>n/a</v>
      </c>
      <c r="N161" s="433" t="str">
        <f>IF(A4stdlife="n/a","n/a",IF(N$3&gt;(A4stdlife+$E161),('PTRM input'!$K$388*(1+rvanilla05)^0.5)-SUM($K161:M161),('PTRM input'!$K$388*(1+rvanilla05)^0.5)/A4stdlife))</f>
        <v>n/a</v>
      </c>
      <c r="O161" s="433" t="str">
        <f>IF(A4stdlife="n/a","n/a",IF(O$3&gt;(A4stdlife+$E161),('PTRM input'!$K$388*(1+rvanilla05)^0.5)-SUM($K161:N161),('PTRM input'!$K$388*(1+rvanilla05)^0.5)/A4stdlife))</f>
        <v>n/a</v>
      </c>
      <c r="P161" s="433" t="str">
        <f>IF(A4stdlife="n/a","n/a",IF(P$3&gt;(A4stdlife+$E161),('PTRM input'!$K$388*(1+rvanilla05)^0.5)-SUM($K161:O161),('PTRM input'!$K$388*(1+rvanilla05)^0.5)/A4stdlife))</f>
        <v>n/a</v>
      </c>
      <c r="Q161" s="433" t="str">
        <f>IF(A4stdlife="n/a","n/a",IF(Q$3&gt;(A4stdlife+$E161),('PTRM input'!$K$388*(1+rvanilla05)^0.5)-SUM($K161:P161),('PTRM input'!$K$388*(1+rvanilla05)^0.5)/A4stdlife))</f>
        <v>n/a</v>
      </c>
      <c r="R161" s="433" t="str">
        <f>IF(A4stdlife="n/a","n/a",IF(R$3&gt;(A4stdlife+$E161),('PTRM input'!$K$388*(1+rvanilla05)^0.5)-SUM($K161:Q161),('PTRM input'!$K$388*(1+rvanilla05)^0.5)/A4stdlife))</f>
        <v>n/a</v>
      </c>
      <c r="S161" s="433" t="str">
        <f>IF(A4stdlife="n/a","n/a",IF(S$3&gt;(A4stdlife+$E161),('PTRM input'!$K$388*(1+rvanilla05)^0.5)-SUM($K161:R161),('PTRM input'!$K$388*(1+rvanilla05)^0.5)/A4stdlife))</f>
        <v>n/a</v>
      </c>
      <c r="T161" s="433" t="str">
        <f>IF(A4stdlife="n/a","n/a",IF(T$3&gt;(A4stdlife+$E161),('PTRM input'!$K$388*(1+rvanilla05)^0.5)-SUM($K161:S161),('PTRM input'!$K$388*(1+rvanilla05)^0.5)/A4stdlife))</f>
        <v>n/a</v>
      </c>
      <c r="U161" s="433" t="str">
        <f>IF(A4stdlife="n/a","n/a",IF(U$3&gt;(A4stdlife+$E161),('PTRM input'!$K$388*(1+rvanilla05)^0.5)-SUM($K161:T161),('PTRM input'!$K$388*(1+rvanilla05)^0.5)/A4stdlife))</f>
        <v>n/a</v>
      </c>
      <c r="V161" s="433" t="str">
        <f>IF(A4stdlife="n/a","n/a",IF(V$3&gt;(A4stdlife+$E161),('PTRM input'!$K$388*(1+rvanilla05)^0.5)-SUM($K161:U161),('PTRM input'!$K$388*(1+rvanilla05)^0.5)/A4stdlife))</f>
        <v>n/a</v>
      </c>
      <c r="W161" s="433" t="str">
        <f>IF(A4stdlife="n/a","n/a",IF(W$3&gt;(A4stdlife+$E161),('PTRM input'!$K$388*(1+rvanilla05)^0.5)-SUM($K161:V161),('PTRM input'!$K$388*(1+rvanilla05)^0.5)/A4stdlife))</f>
        <v>n/a</v>
      </c>
      <c r="X161" s="433" t="str">
        <f>IF(A4stdlife="n/a","n/a",IF(X$3&gt;(A4stdlife+$E161),('PTRM input'!$K$388*(1+rvanilla05)^0.5)-SUM($K161:W161),('PTRM input'!$K$388*(1+rvanilla05)^0.5)/A4stdlife))</f>
        <v>n/a</v>
      </c>
      <c r="Y161" s="433" t="str">
        <f>IF(A4stdlife="n/a","n/a",IF(Y$3&gt;(A4stdlife+$E161),('PTRM input'!$K$388*(1+rvanilla05)^0.5)-SUM($K161:X161),('PTRM input'!$K$388*(1+rvanilla05)^0.5)/A4stdlife))</f>
        <v>n/a</v>
      </c>
      <c r="Z161" s="433" t="str">
        <f>IF(A4stdlife="n/a","n/a",IF(Z$3&gt;(A4stdlife+$E161),('PTRM input'!$K$388*(1+rvanilla05)^0.5)-SUM($K161:Y161),('PTRM input'!$K$388*(1+rvanilla05)^0.5)/A4stdlife))</f>
        <v>n/a</v>
      </c>
      <c r="AA161" s="433" t="str">
        <f>IF(A4stdlife="n/a","n/a",IF(AA$3&gt;(A4stdlife+$E161),('PTRM input'!$K$388*(1+rvanilla05)^0.5)-SUM($K161:Z161),('PTRM input'!$K$388*(1+rvanilla05)^0.5)/A4stdlife))</f>
        <v>n/a</v>
      </c>
      <c r="AB161" s="433" t="str">
        <f>IF(A4stdlife="n/a","n/a",IF(AB$3&gt;(A4stdlife+$E161),('PTRM input'!$K$388*(1+rvanilla05)^0.5)-SUM($K161:AA161),('PTRM input'!$K$388*(1+rvanilla05)^0.5)/A4stdlife))</f>
        <v>n/a</v>
      </c>
      <c r="AC161" s="433" t="str">
        <f>IF(A4stdlife="n/a","n/a",IF(AC$3&gt;(A4stdlife+$E161),('PTRM input'!$K$388*(1+rvanilla05)^0.5)-SUM($K161:AB161),('PTRM input'!$K$388*(1+rvanilla05)^0.5)/A4stdlife))</f>
        <v>n/a</v>
      </c>
      <c r="AD161" s="433" t="str">
        <f>IF(A4stdlife="n/a","n/a",IF(AD$3&gt;(A4stdlife+$E161),('PTRM input'!$K$388*(1+rvanilla05)^0.5)-SUM($K161:AC161),('PTRM input'!$K$388*(1+rvanilla05)^0.5)/A4stdlife))</f>
        <v>n/a</v>
      </c>
      <c r="AE161" s="433" t="str">
        <f>IF(A4stdlife="n/a","n/a",IF(AE$3&gt;(A4stdlife+$E161),('PTRM input'!$K$388*(1+rvanilla05)^0.5)-SUM($K161:AD161),('PTRM input'!$K$388*(1+rvanilla05)^0.5)/A4stdlife))</f>
        <v>n/a</v>
      </c>
      <c r="AF161" s="433" t="str">
        <f>IF(A4stdlife="n/a","n/a",IF(AF$3&gt;(A4stdlife+$E161),('PTRM input'!$K$388*(1+rvanilla05)^0.5)-SUM($K161:AE161),('PTRM input'!$K$388*(1+rvanilla05)^0.5)/A4stdlife))</f>
        <v>n/a</v>
      </c>
      <c r="AG161" s="433" t="str">
        <f>IF(A4stdlife="n/a","n/a",IF(AG$3&gt;(A4stdlife+$E161),('PTRM input'!$K$388*(1+rvanilla05)^0.5)-SUM($K161:AF161),('PTRM input'!$K$388*(1+rvanilla05)^0.5)/A4stdlife))</f>
        <v>n/a</v>
      </c>
      <c r="AH161" s="433" t="str">
        <f>IF(A4stdlife="n/a","n/a",IF(AH$3&gt;(A4stdlife+$E161),('PTRM input'!$K$388*(1+rvanilla05)^0.5)-SUM($K161:AG161),('PTRM input'!$K$388*(1+rvanilla05)^0.5)/A4stdlife))</f>
        <v>n/a</v>
      </c>
      <c r="AI161" s="433" t="str">
        <f>IF(A4stdlife="n/a","n/a",IF(AI$3&gt;(A4stdlife+$E161),('PTRM input'!$K$388*(1+rvanilla05)^0.5)-SUM($K161:AH161),('PTRM input'!$K$388*(1+rvanilla05)^0.5)/A4stdlife))</f>
        <v>n/a</v>
      </c>
      <c r="AJ161" s="433" t="str">
        <f>IF(A4stdlife="n/a","n/a",IF(AJ$3&gt;(A4stdlife+$E161),('PTRM input'!$K$388*(1+rvanilla05)^0.5)-SUM($K161:AI161),('PTRM input'!$K$388*(1+rvanilla05)^0.5)/A4stdlife))</f>
        <v>n/a</v>
      </c>
      <c r="AK161" s="433" t="str">
        <f>IF(A4stdlife="n/a","n/a",IF(AK$3&gt;(A4stdlife+$E161),('PTRM input'!$K$388*(1+rvanilla05)^0.5)-SUM($K161:AJ161),('PTRM input'!$K$388*(1+rvanilla05)^0.5)/A4stdlife))</f>
        <v>n/a</v>
      </c>
      <c r="AL161" s="433" t="str">
        <f>IF(A4stdlife="n/a","n/a",IF(AL$3&gt;(A4stdlife+$E161),('PTRM input'!$K$388*(1+rvanilla05)^0.5)-SUM($K161:AK161),('PTRM input'!$K$388*(1+rvanilla05)^0.5)/A4stdlife))</f>
        <v>n/a</v>
      </c>
      <c r="AM161" s="433" t="str">
        <f>IF(A4stdlife="n/a","n/a",IF(AM$3&gt;(A4stdlife+$E161),('PTRM input'!$K$388*(1+rvanilla05)^0.5)-SUM($K161:AL161),('PTRM input'!$K$388*(1+rvanilla05)^0.5)/A4stdlife))</f>
        <v>n/a</v>
      </c>
      <c r="AN161" s="433" t="str">
        <f>IF(A4stdlife="n/a","n/a",IF(AN$3&gt;(A4stdlife+$E161),('PTRM input'!$K$388*(1+rvanilla05)^0.5)-SUM($K161:AM161),('PTRM input'!$K$388*(1+rvanilla05)^0.5)/A4stdlife))</f>
        <v>n/a</v>
      </c>
      <c r="AO161" s="433" t="str">
        <f>IF(A4stdlife="n/a","n/a",IF(AO$3&gt;(A4stdlife+$E161),('PTRM input'!$K$388*(1+rvanilla05)^0.5)-SUM($K161:AN161),('PTRM input'!$K$388*(1+rvanilla05)^0.5)/A4stdlife))</f>
        <v>n/a</v>
      </c>
      <c r="AP161" s="433" t="str">
        <f>IF(A4stdlife="n/a","n/a",IF(AP$3&gt;(A4stdlife+$E161),('PTRM input'!$K$388*(1+rvanilla05)^0.5)-SUM($K161:AO161),('PTRM input'!$K$388*(1+rvanilla05)^0.5)/A4stdlife))</f>
        <v>n/a</v>
      </c>
      <c r="AQ161" s="433" t="str">
        <f>IF(A4stdlife="n/a","n/a",IF(AQ$3&gt;(A4stdlife+$E161),('PTRM input'!$K$388*(1+rvanilla05)^0.5)-SUM($K161:AP161),('PTRM input'!$K$388*(1+rvanilla05)^0.5)/A4stdlife))</f>
        <v>n/a</v>
      </c>
      <c r="AR161" s="433" t="str">
        <f>IF(A4stdlife="n/a","n/a",IF(AR$3&gt;(A4stdlife+$E161),('PTRM input'!$K$388*(1+rvanilla05)^0.5)-SUM($K161:AQ161),('PTRM input'!$K$388*(1+rvanilla05)^0.5)/A4stdlife))</f>
        <v>n/a</v>
      </c>
      <c r="AS161" s="433" t="str">
        <f>IF(A4stdlife="n/a","n/a",IF(AS$3&gt;(A4stdlife+$E161),('PTRM input'!$K$388*(1+rvanilla05)^0.5)-SUM($K161:AR161),('PTRM input'!$K$388*(1+rvanilla05)^0.5)/A4stdlife))</f>
        <v>n/a</v>
      </c>
      <c r="AT161" s="433" t="str">
        <f>IF(A4stdlife="n/a","n/a",IF(AT$3&gt;(A4stdlife+$E161),('PTRM input'!$K$388*(1+rvanilla05)^0.5)-SUM($K161:AS161),('PTRM input'!$K$388*(1+rvanilla05)^0.5)/A4stdlife))</f>
        <v>n/a</v>
      </c>
      <c r="AU161" s="433" t="str">
        <f>IF(A4stdlife="n/a","n/a",IF(AU$3&gt;(A4stdlife+$E161),('PTRM input'!$K$388*(1+rvanilla05)^0.5)-SUM($K161:AT161),('PTRM input'!$K$388*(1+rvanilla05)^0.5)/A4stdlife))</f>
        <v>n/a</v>
      </c>
      <c r="AV161" s="433" t="str">
        <f>IF(A4stdlife="n/a","n/a",IF(AV$3&gt;(A4stdlife+$E161),('PTRM input'!$K$388*(1+rvanilla05)^0.5)-SUM($K161:AU161),('PTRM input'!$K$388*(1+rvanilla05)^0.5)/A4stdlife))</f>
        <v>n/a</v>
      </c>
      <c r="AW161" s="433" t="str">
        <f>IF(A4stdlife="n/a","n/a",IF(AW$3&gt;(A4stdlife+$E161),('PTRM input'!$K$388*(1+rvanilla05)^0.5)-SUM($K161:AV161),('PTRM input'!$K$388*(1+rvanilla05)^0.5)/A4stdlife))</f>
        <v>n/a</v>
      </c>
      <c r="AX161" s="433" t="str">
        <f>IF(A4stdlife="n/a","n/a",IF(AX$3&gt;(A4stdlife+$E161),('PTRM input'!$K$388*(1+rvanilla05)^0.5)-SUM($K161:AW161),('PTRM input'!$K$388*(1+rvanilla05)^0.5)/A4stdlife))</f>
        <v>n/a</v>
      </c>
      <c r="AY161" s="433" t="str">
        <f>IF(A4stdlife="n/a","n/a",IF(AY$3&gt;(A4stdlife+$E161),('PTRM input'!$K$388*(1+rvanilla05)^0.5)-SUM($K161:AX161),('PTRM input'!$K$388*(1+rvanilla05)^0.5)/A4stdlife))</f>
        <v>n/a</v>
      </c>
      <c r="AZ161" s="433" t="str">
        <f>IF(A4stdlife="n/a","n/a",IF(AZ$3&gt;(A4stdlife+$E161),('PTRM input'!$K$388*(1+rvanilla05)^0.5)-SUM($K161:AY161),('PTRM input'!$K$388*(1+rvanilla05)^0.5)/A4stdlife))</f>
        <v>n/a</v>
      </c>
      <c r="BA161" s="433" t="str">
        <f>IF(A4stdlife="n/a","n/a",IF(BA$3&gt;(A4stdlife+$E161),('PTRM input'!$K$388*(1+rvanilla05)^0.5)-SUM($K161:AZ161),('PTRM input'!$K$388*(1+rvanilla05)^0.5)/A4stdlife))</f>
        <v>n/a</v>
      </c>
      <c r="BB161" s="433" t="str">
        <f>IF(A4stdlife="n/a","n/a",IF(BB$3&gt;(A4stdlife+$E161),('PTRM input'!$K$388*(1+rvanilla05)^0.5)-SUM($K161:BA161),('PTRM input'!$K$388*(1+rvanilla05)^0.5)/A4stdlife))</f>
        <v>n/a</v>
      </c>
      <c r="BC161" s="433" t="str">
        <f>IF(A4stdlife="n/a","n/a",IF(BC$3&gt;(A4stdlife+$E161),('PTRM input'!$K$388*(1+rvanilla05)^0.5)-SUM($K161:BB161),('PTRM input'!$K$388*(1+rvanilla05)^0.5)/A4stdlife))</f>
        <v>n/a</v>
      </c>
      <c r="BD161" s="433" t="str">
        <f>IF(A4stdlife="n/a","n/a",IF(BD$3&gt;(A4stdlife+$E161),('PTRM input'!$K$388*(1+rvanilla05)^0.5)-SUM($K161:BC161),('PTRM input'!$K$388*(1+rvanilla05)^0.5)/A4stdlife))</f>
        <v>n/a</v>
      </c>
      <c r="BE161" s="433" t="str">
        <f>IF(A4stdlife="n/a","n/a",IF(BE$3&gt;(A4stdlife+$E161),('PTRM input'!$K$388*(1+rvanilla05)^0.5)-SUM($K161:BD161),('PTRM input'!$K$388*(1+rvanilla05)^0.5)/A4stdlife))</f>
        <v>n/a</v>
      </c>
      <c r="BF161" s="433" t="str">
        <f>IF(A4stdlife="n/a","n/a",IF(BF$3&gt;(A4stdlife+$E161),('PTRM input'!$K$388*(1+rvanilla05)^0.5)-SUM($K161:BE161),('PTRM input'!$K$388*(1+rvanilla05)^0.5)/A4stdlife))</f>
        <v>n/a</v>
      </c>
      <c r="BG161" s="433" t="str">
        <f>IF(A4stdlife="n/a","n/a",IF(BG$3&gt;(A4stdlife+$E161),('PTRM input'!$K$388*(1+rvanilla05)^0.5)-SUM($K161:BF161),('PTRM input'!$K$388*(1+rvanilla05)^0.5)/A4stdlife))</f>
        <v>n/a</v>
      </c>
      <c r="BH161" s="433" t="str">
        <f>IF(A4stdlife="n/a","n/a",IF(BH$3&gt;(A4stdlife+$E161),('PTRM input'!$K$388*(1+rvanilla05)^0.5)-SUM($K161:BG161),('PTRM input'!$K$388*(1+rvanilla05)^0.5)/A4stdlife))</f>
        <v>n/a</v>
      </c>
      <c r="BI161" s="433" t="str">
        <f>IF(A4stdlife="n/a","n/a",IF(BI$3&gt;(A4stdlife+$E161),('PTRM input'!$K$388*(1+rvanilla05)^0.5)-SUM($K161:BH161),('PTRM input'!$K$388*(1+rvanilla05)^0.5)/A4stdlife))</f>
        <v>n/a</v>
      </c>
      <c r="BJ161" s="116"/>
      <c r="BK161" s="116"/>
      <c r="BL161" s="116"/>
      <c r="BM161" s="116"/>
    </row>
    <row r="162" spans="1:65" hidden="1" outlineLevel="2">
      <c r="A162" s="116"/>
      <c r="B162" s="19"/>
      <c r="C162" s="18"/>
      <c r="D162" s="760"/>
      <c r="E162" s="86">
        <v>6</v>
      </c>
      <c r="F162" s="259"/>
      <c r="G162" s="434"/>
      <c r="H162" s="435"/>
      <c r="I162" s="435"/>
      <c r="J162" s="435"/>
      <c r="K162" s="435"/>
      <c r="L162" s="619"/>
      <c r="M162" s="433" t="str">
        <f>IF(A4stdlife="n/a","n/a",IF(M$3&gt;(A4stdlife+$E162),('PTRM input'!$L$388*(1+rvanilla06)^0.5)-SUM($L162:L162),('PTRM input'!$L$388*(1+rvanilla06)^0.5)/A4stdlife))</f>
        <v>n/a</v>
      </c>
      <c r="N162" s="433" t="str">
        <f>IF(A4stdlife="n/a","n/a",IF(N$3&gt;(A4stdlife+$E162),('PTRM input'!$L$388*(1+rvanilla06)^0.5)-SUM($L162:M162),('PTRM input'!$L$388*(1+rvanilla06)^0.5)/A4stdlife))</f>
        <v>n/a</v>
      </c>
      <c r="O162" s="433" t="str">
        <f>IF(A4stdlife="n/a","n/a",IF(O$3&gt;(A4stdlife+$E162),('PTRM input'!$L$388*(1+rvanilla06)^0.5)-SUM($L162:N162),('PTRM input'!$L$388*(1+rvanilla06)^0.5)/A4stdlife))</f>
        <v>n/a</v>
      </c>
      <c r="P162" s="433" t="str">
        <f>IF(A4stdlife="n/a","n/a",IF(P$3&gt;(A4stdlife+$E162),('PTRM input'!$L$388*(1+rvanilla06)^0.5)-SUM($L162:O162),('PTRM input'!$L$388*(1+rvanilla06)^0.5)/A4stdlife))</f>
        <v>n/a</v>
      </c>
      <c r="Q162" s="433" t="str">
        <f>IF(A4stdlife="n/a","n/a",IF(Q$3&gt;(A4stdlife+$E162),('PTRM input'!$L$388*(1+rvanilla06)^0.5)-SUM($L162:P162),('PTRM input'!$L$388*(1+rvanilla06)^0.5)/A4stdlife))</f>
        <v>n/a</v>
      </c>
      <c r="R162" s="433" t="str">
        <f>IF(A4stdlife="n/a","n/a",IF(R$3&gt;(A4stdlife+$E162),('PTRM input'!$L$388*(1+rvanilla06)^0.5)-SUM($L162:Q162),('PTRM input'!$L$388*(1+rvanilla06)^0.5)/A4stdlife))</f>
        <v>n/a</v>
      </c>
      <c r="S162" s="433" t="str">
        <f>IF(A4stdlife="n/a","n/a",IF(S$3&gt;(A4stdlife+$E162),('PTRM input'!$L$388*(1+rvanilla06)^0.5)-SUM($L162:R162),('PTRM input'!$L$388*(1+rvanilla06)^0.5)/A4stdlife))</f>
        <v>n/a</v>
      </c>
      <c r="T162" s="433" t="str">
        <f>IF(A4stdlife="n/a","n/a",IF(T$3&gt;(A4stdlife+$E162),('PTRM input'!$L$388*(1+rvanilla06)^0.5)-SUM($L162:S162),('PTRM input'!$L$388*(1+rvanilla06)^0.5)/A4stdlife))</f>
        <v>n/a</v>
      </c>
      <c r="U162" s="433" t="str">
        <f>IF(A4stdlife="n/a","n/a",IF(U$3&gt;(A4stdlife+$E162),('PTRM input'!$L$388*(1+rvanilla06)^0.5)-SUM($L162:T162),('PTRM input'!$L$388*(1+rvanilla06)^0.5)/A4stdlife))</f>
        <v>n/a</v>
      </c>
      <c r="V162" s="433" t="str">
        <f>IF(A4stdlife="n/a","n/a",IF(V$3&gt;(A4stdlife+$E162),('PTRM input'!$L$388*(1+rvanilla06)^0.5)-SUM($L162:U162),('PTRM input'!$L$388*(1+rvanilla06)^0.5)/A4stdlife))</f>
        <v>n/a</v>
      </c>
      <c r="W162" s="433" t="str">
        <f>IF(A4stdlife="n/a","n/a",IF(W$3&gt;(A4stdlife+$E162),('PTRM input'!$L$388*(1+rvanilla06)^0.5)-SUM($L162:V162),('PTRM input'!$L$388*(1+rvanilla06)^0.5)/A4stdlife))</f>
        <v>n/a</v>
      </c>
      <c r="X162" s="433" t="str">
        <f>IF(A4stdlife="n/a","n/a",IF(X$3&gt;(A4stdlife+$E162),('PTRM input'!$L$388*(1+rvanilla06)^0.5)-SUM($L162:W162),('PTRM input'!$L$388*(1+rvanilla06)^0.5)/A4stdlife))</f>
        <v>n/a</v>
      </c>
      <c r="Y162" s="433" t="str">
        <f>IF(A4stdlife="n/a","n/a",IF(Y$3&gt;(A4stdlife+$E162),('PTRM input'!$L$388*(1+rvanilla06)^0.5)-SUM($L162:X162),('PTRM input'!$L$388*(1+rvanilla06)^0.5)/A4stdlife))</f>
        <v>n/a</v>
      </c>
      <c r="Z162" s="433" t="str">
        <f>IF(A4stdlife="n/a","n/a",IF(Z$3&gt;(A4stdlife+$E162),('PTRM input'!$L$388*(1+rvanilla06)^0.5)-SUM($L162:Y162),('PTRM input'!$L$388*(1+rvanilla06)^0.5)/A4stdlife))</f>
        <v>n/a</v>
      </c>
      <c r="AA162" s="433" t="str">
        <f>IF(A4stdlife="n/a","n/a",IF(AA$3&gt;(A4stdlife+$E162),('PTRM input'!$L$388*(1+rvanilla06)^0.5)-SUM($L162:Z162),('PTRM input'!$L$388*(1+rvanilla06)^0.5)/A4stdlife))</f>
        <v>n/a</v>
      </c>
      <c r="AB162" s="433" t="str">
        <f>IF(A4stdlife="n/a","n/a",IF(AB$3&gt;(A4stdlife+$E162),('PTRM input'!$L$388*(1+rvanilla06)^0.5)-SUM($L162:AA162),('PTRM input'!$L$388*(1+rvanilla06)^0.5)/A4stdlife))</f>
        <v>n/a</v>
      </c>
      <c r="AC162" s="433" t="str">
        <f>IF(A4stdlife="n/a","n/a",IF(AC$3&gt;(A4stdlife+$E162),('PTRM input'!$L$388*(1+rvanilla06)^0.5)-SUM($L162:AB162),('PTRM input'!$L$388*(1+rvanilla06)^0.5)/A4stdlife))</f>
        <v>n/a</v>
      </c>
      <c r="AD162" s="433" t="str">
        <f>IF(A4stdlife="n/a","n/a",IF(AD$3&gt;(A4stdlife+$E162),('PTRM input'!$L$388*(1+rvanilla06)^0.5)-SUM($L162:AC162),('PTRM input'!$L$388*(1+rvanilla06)^0.5)/A4stdlife))</f>
        <v>n/a</v>
      </c>
      <c r="AE162" s="433" t="str">
        <f>IF(A4stdlife="n/a","n/a",IF(AE$3&gt;(A4stdlife+$E162),('PTRM input'!$L$388*(1+rvanilla06)^0.5)-SUM($L162:AD162),('PTRM input'!$L$388*(1+rvanilla06)^0.5)/A4stdlife))</f>
        <v>n/a</v>
      </c>
      <c r="AF162" s="433" t="str">
        <f>IF(A4stdlife="n/a","n/a",IF(AF$3&gt;(A4stdlife+$E162),('PTRM input'!$L$388*(1+rvanilla06)^0.5)-SUM($L162:AE162),('PTRM input'!$L$388*(1+rvanilla06)^0.5)/A4stdlife))</f>
        <v>n/a</v>
      </c>
      <c r="AG162" s="433" t="str">
        <f>IF(A4stdlife="n/a","n/a",IF(AG$3&gt;(A4stdlife+$E162),('PTRM input'!$L$388*(1+rvanilla06)^0.5)-SUM($L162:AF162),('PTRM input'!$L$388*(1+rvanilla06)^0.5)/A4stdlife))</f>
        <v>n/a</v>
      </c>
      <c r="AH162" s="433" t="str">
        <f>IF(A4stdlife="n/a","n/a",IF(AH$3&gt;(A4stdlife+$E162),('PTRM input'!$L$388*(1+rvanilla06)^0.5)-SUM($L162:AG162),('PTRM input'!$L$388*(1+rvanilla06)^0.5)/A4stdlife))</f>
        <v>n/a</v>
      </c>
      <c r="AI162" s="433" t="str">
        <f>IF(A4stdlife="n/a","n/a",IF(AI$3&gt;(A4stdlife+$E162),('PTRM input'!$L$388*(1+rvanilla06)^0.5)-SUM($L162:AH162),('PTRM input'!$L$388*(1+rvanilla06)^0.5)/A4stdlife))</f>
        <v>n/a</v>
      </c>
      <c r="AJ162" s="433" t="str">
        <f>IF(A4stdlife="n/a","n/a",IF(AJ$3&gt;(A4stdlife+$E162),('PTRM input'!$L$388*(1+rvanilla06)^0.5)-SUM($L162:AI162),('PTRM input'!$L$388*(1+rvanilla06)^0.5)/A4stdlife))</f>
        <v>n/a</v>
      </c>
      <c r="AK162" s="433" t="str">
        <f>IF(A4stdlife="n/a","n/a",IF(AK$3&gt;(A4stdlife+$E162),('PTRM input'!$L$388*(1+rvanilla06)^0.5)-SUM($L162:AJ162),('PTRM input'!$L$388*(1+rvanilla06)^0.5)/A4stdlife))</f>
        <v>n/a</v>
      </c>
      <c r="AL162" s="433" t="str">
        <f>IF(A4stdlife="n/a","n/a",IF(AL$3&gt;(A4stdlife+$E162),('PTRM input'!$L$388*(1+rvanilla06)^0.5)-SUM($L162:AK162),('PTRM input'!$L$388*(1+rvanilla06)^0.5)/A4stdlife))</f>
        <v>n/a</v>
      </c>
      <c r="AM162" s="433" t="str">
        <f>IF(A4stdlife="n/a","n/a",IF(AM$3&gt;(A4stdlife+$E162),('PTRM input'!$L$388*(1+rvanilla06)^0.5)-SUM($L162:AL162),('PTRM input'!$L$388*(1+rvanilla06)^0.5)/A4stdlife))</f>
        <v>n/a</v>
      </c>
      <c r="AN162" s="433" t="str">
        <f>IF(A4stdlife="n/a","n/a",IF(AN$3&gt;(A4stdlife+$E162),('PTRM input'!$L$388*(1+rvanilla06)^0.5)-SUM($L162:AM162),('PTRM input'!$L$388*(1+rvanilla06)^0.5)/A4stdlife))</f>
        <v>n/a</v>
      </c>
      <c r="AO162" s="433" t="str">
        <f>IF(A4stdlife="n/a","n/a",IF(AO$3&gt;(A4stdlife+$E162),('PTRM input'!$L$388*(1+rvanilla06)^0.5)-SUM($L162:AN162),('PTRM input'!$L$388*(1+rvanilla06)^0.5)/A4stdlife))</f>
        <v>n/a</v>
      </c>
      <c r="AP162" s="433" t="str">
        <f>IF(A4stdlife="n/a","n/a",IF(AP$3&gt;(A4stdlife+$E162),('PTRM input'!$L$388*(1+rvanilla06)^0.5)-SUM($L162:AO162),('PTRM input'!$L$388*(1+rvanilla06)^0.5)/A4stdlife))</f>
        <v>n/a</v>
      </c>
      <c r="AQ162" s="433" t="str">
        <f>IF(A4stdlife="n/a","n/a",IF(AQ$3&gt;(A4stdlife+$E162),('PTRM input'!$L$388*(1+rvanilla06)^0.5)-SUM($L162:AP162),('PTRM input'!$L$388*(1+rvanilla06)^0.5)/A4stdlife))</f>
        <v>n/a</v>
      </c>
      <c r="AR162" s="433" t="str">
        <f>IF(A4stdlife="n/a","n/a",IF(AR$3&gt;(A4stdlife+$E162),('PTRM input'!$L$388*(1+rvanilla06)^0.5)-SUM($L162:AQ162),('PTRM input'!$L$388*(1+rvanilla06)^0.5)/A4stdlife))</f>
        <v>n/a</v>
      </c>
      <c r="AS162" s="433" t="str">
        <f>IF(A4stdlife="n/a","n/a",IF(AS$3&gt;(A4stdlife+$E162),('PTRM input'!$L$388*(1+rvanilla06)^0.5)-SUM($L162:AR162),('PTRM input'!$L$388*(1+rvanilla06)^0.5)/A4stdlife))</f>
        <v>n/a</v>
      </c>
      <c r="AT162" s="433" t="str">
        <f>IF(A4stdlife="n/a","n/a",IF(AT$3&gt;(A4stdlife+$E162),('PTRM input'!$L$388*(1+rvanilla06)^0.5)-SUM($L162:AS162),('PTRM input'!$L$388*(1+rvanilla06)^0.5)/A4stdlife))</f>
        <v>n/a</v>
      </c>
      <c r="AU162" s="433" t="str">
        <f>IF(A4stdlife="n/a","n/a",IF(AU$3&gt;(A4stdlife+$E162),('PTRM input'!$L$388*(1+rvanilla06)^0.5)-SUM($L162:AT162),('PTRM input'!$L$388*(1+rvanilla06)^0.5)/A4stdlife))</f>
        <v>n/a</v>
      </c>
      <c r="AV162" s="433" t="str">
        <f>IF(A4stdlife="n/a","n/a",IF(AV$3&gt;(A4stdlife+$E162),('PTRM input'!$L$388*(1+rvanilla06)^0.5)-SUM($L162:AU162),('PTRM input'!$L$388*(1+rvanilla06)^0.5)/A4stdlife))</f>
        <v>n/a</v>
      </c>
      <c r="AW162" s="433" t="str">
        <f>IF(A4stdlife="n/a","n/a",IF(AW$3&gt;(A4stdlife+$E162),('PTRM input'!$L$388*(1+rvanilla06)^0.5)-SUM($L162:AV162),('PTRM input'!$L$388*(1+rvanilla06)^0.5)/A4stdlife))</f>
        <v>n/a</v>
      </c>
      <c r="AX162" s="433" t="str">
        <f>IF(A4stdlife="n/a","n/a",IF(AX$3&gt;(A4stdlife+$E162),('PTRM input'!$L$388*(1+rvanilla06)^0.5)-SUM($L162:AW162),('PTRM input'!$L$388*(1+rvanilla06)^0.5)/A4stdlife))</f>
        <v>n/a</v>
      </c>
      <c r="AY162" s="433" t="str">
        <f>IF(A4stdlife="n/a","n/a",IF(AY$3&gt;(A4stdlife+$E162),('PTRM input'!$L$388*(1+rvanilla06)^0.5)-SUM($L162:AX162),('PTRM input'!$L$388*(1+rvanilla06)^0.5)/A4stdlife))</f>
        <v>n/a</v>
      </c>
      <c r="AZ162" s="433" t="str">
        <f>IF(A4stdlife="n/a","n/a",IF(AZ$3&gt;(A4stdlife+$E162),('PTRM input'!$L$388*(1+rvanilla06)^0.5)-SUM($L162:AY162),('PTRM input'!$L$388*(1+rvanilla06)^0.5)/A4stdlife))</f>
        <v>n/a</v>
      </c>
      <c r="BA162" s="433" t="str">
        <f>IF(A4stdlife="n/a","n/a",IF(BA$3&gt;(A4stdlife+$E162),('PTRM input'!$L$388*(1+rvanilla06)^0.5)-SUM($L162:AZ162),('PTRM input'!$L$388*(1+rvanilla06)^0.5)/A4stdlife))</f>
        <v>n/a</v>
      </c>
      <c r="BB162" s="433" t="str">
        <f>IF(A4stdlife="n/a","n/a",IF(BB$3&gt;(A4stdlife+$E162),('PTRM input'!$L$388*(1+rvanilla06)^0.5)-SUM($L162:BA162),('PTRM input'!$L$388*(1+rvanilla06)^0.5)/A4stdlife))</f>
        <v>n/a</v>
      </c>
      <c r="BC162" s="433" t="str">
        <f>IF(A4stdlife="n/a","n/a",IF(BC$3&gt;(A4stdlife+$E162),('PTRM input'!$L$388*(1+rvanilla06)^0.5)-SUM($L162:BB162),('PTRM input'!$L$388*(1+rvanilla06)^0.5)/A4stdlife))</f>
        <v>n/a</v>
      </c>
      <c r="BD162" s="433" t="str">
        <f>IF(A4stdlife="n/a","n/a",IF(BD$3&gt;(A4stdlife+$E162),('PTRM input'!$L$388*(1+rvanilla06)^0.5)-SUM($L162:BC162),('PTRM input'!$L$388*(1+rvanilla06)^0.5)/A4stdlife))</f>
        <v>n/a</v>
      </c>
      <c r="BE162" s="433" t="str">
        <f>IF(A4stdlife="n/a","n/a",IF(BE$3&gt;(A4stdlife+$E162),('PTRM input'!$L$388*(1+rvanilla06)^0.5)-SUM($L162:BD162),('PTRM input'!$L$388*(1+rvanilla06)^0.5)/A4stdlife))</f>
        <v>n/a</v>
      </c>
      <c r="BF162" s="433" t="str">
        <f>IF(A4stdlife="n/a","n/a",IF(BF$3&gt;(A4stdlife+$E162),('PTRM input'!$L$388*(1+rvanilla06)^0.5)-SUM($L162:BE162),('PTRM input'!$L$388*(1+rvanilla06)^0.5)/A4stdlife))</f>
        <v>n/a</v>
      </c>
      <c r="BG162" s="433" t="str">
        <f>IF(A4stdlife="n/a","n/a",IF(BG$3&gt;(A4stdlife+$E162),('PTRM input'!$L$388*(1+rvanilla06)^0.5)-SUM($L162:BF162),('PTRM input'!$L$388*(1+rvanilla06)^0.5)/A4stdlife))</f>
        <v>n/a</v>
      </c>
      <c r="BH162" s="433" t="str">
        <f>IF(A4stdlife="n/a","n/a",IF(BH$3&gt;(A4stdlife+$E162),('PTRM input'!$L$388*(1+rvanilla06)^0.5)-SUM($L162:BG162),('PTRM input'!$L$388*(1+rvanilla06)^0.5)/A4stdlife))</f>
        <v>n/a</v>
      </c>
      <c r="BI162" s="433" t="str">
        <f>IF(A4stdlife="n/a","n/a",IF(BI$3&gt;(A4stdlife+$E162),('PTRM input'!$L$388*(1+rvanilla06)^0.5)-SUM($L162:BH162),('PTRM input'!$L$388*(1+rvanilla06)^0.5)/A4stdlife))</f>
        <v>n/a</v>
      </c>
      <c r="BJ162" s="116"/>
      <c r="BK162" s="116"/>
      <c r="BL162" s="116"/>
      <c r="BM162" s="116"/>
    </row>
    <row r="163" spans="1:65" hidden="1" outlineLevel="2">
      <c r="A163" s="116"/>
      <c r="B163" s="19"/>
      <c r="C163" s="18"/>
      <c r="D163" s="760"/>
      <c r="E163" s="86">
        <v>7</v>
      </c>
      <c r="F163" s="259"/>
      <c r="G163" s="434"/>
      <c r="H163" s="435"/>
      <c r="I163" s="435"/>
      <c r="J163" s="435"/>
      <c r="K163" s="435"/>
      <c r="L163" s="435"/>
      <c r="M163" s="619"/>
      <c r="N163" s="433" t="str">
        <f>IF(A4stdlife="n/a","n/a",IF(N$3&gt;(A4stdlife+$E163),('PTRM input'!$M$388*(1+rvanilla07)^0.5)-SUM($M163:M163),('PTRM input'!$M$388*(1+rvanilla07)^0.5)/A4stdlife))</f>
        <v>n/a</v>
      </c>
      <c r="O163" s="433" t="str">
        <f>IF(A4stdlife="n/a","n/a",IF(O$3&gt;(A4stdlife+$E163),('PTRM input'!$M$388*(1+rvanilla07)^0.5)-SUM($M163:N163),('PTRM input'!$M$388*(1+rvanilla07)^0.5)/A4stdlife))</f>
        <v>n/a</v>
      </c>
      <c r="P163" s="433" t="str">
        <f>IF(A4stdlife="n/a","n/a",IF(P$3&gt;(A4stdlife+$E163),('PTRM input'!$M$388*(1+rvanilla07)^0.5)-SUM($M163:O163),('PTRM input'!$M$388*(1+rvanilla07)^0.5)/A4stdlife))</f>
        <v>n/a</v>
      </c>
      <c r="Q163" s="433" t="str">
        <f>IF(A4stdlife="n/a","n/a",IF(Q$3&gt;(A4stdlife+$E163),('PTRM input'!$M$388*(1+rvanilla07)^0.5)-SUM($M163:P163),('PTRM input'!$M$388*(1+rvanilla07)^0.5)/A4stdlife))</f>
        <v>n/a</v>
      </c>
      <c r="R163" s="433" t="str">
        <f>IF(A4stdlife="n/a","n/a",IF(R$3&gt;(A4stdlife+$E163),('PTRM input'!$M$388*(1+rvanilla07)^0.5)-SUM($M163:Q163),('PTRM input'!$M$388*(1+rvanilla07)^0.5)/A4stdlife))</f>
        <v>n/a</v>
      </c>
      <c r="S163" s="433" t="str">
        <f>IF(A4stdlife="n/a","n/a",IF(S$3&gt;(A4stdlife+$E163),('PTRM input'!$M$388*(1+rvanilla07)^0.5)-SUM($M163:R163),('PTRM input'!$M$388*(1+rvanilla07)^0.5)/A4stdlife))</f>
        <v>n/a</v>
      </c>
      <c r="T163" s="433" t="str">
        <f>IF(A4stdlife="n/a","n/a",IF(T$3&gt;(A4stdlife+$E163),('PTRM input'!$M$388*(1+rvanilla07)^0.5)-SUM($M163:S163),('PTRM input'!$M$388*(1+rvanilla07)^0.5)/A4stdlife))</f>
        <v>n/a</v>
      </c>
      <c r="U163" s="433" t="str">
        <f>IF(A4stdlife="n/a","n/a",IF(U$3&gt;(A4stdlife+$E163),('PTRM input'!$M$388*(1+rvanilla07)^0.5)-SUM($M163:T163),('PTRM input'!$M$388*(1+rvanilla07)^0.5)/A4stdlife))</f>
        <v>n/a</v>
      </c>
      <c r="V163" s="433" t="str">
        <f>IF(A4stdlife="n/a","n/a",IF(V$3&gt;(A4stdlife+$E163),('PTRM input'!$M$388*(1+rvanilla07)^0.5)-SUM($M163:U163),('PTRM input'!$M$388*(1+rvanilla07)^0.5)/A4stdlife))</f>
        <v>n/a</v>
      </c>
      <c r="W163" s="433" t="str">
        <f>IF(A4stdlife="n/a","n/a",IF(W$3&gt;(A4stdlife+$E163),('PTRM input'!$M$388*(1+rvanilla07)^0.5)-SUM($M163:V163),('PTRM input'!$M$388*(1+rvanilla07)^0.5)/A4stdlife))</f>
        <v>n/a</v>
      </c>
      <c r="X163" s="433" t="str">
        <f>IF(A4stdlife="n/a","n/a",IF(X$3&gt;(A4stdlife+$E163),('PTRM input'!$M$388*(1+rvanilla07)^0.5)-SUM($M163:W163),('PTRM input'!$M$388*(1+rvanilla07)^0.5)/A4stdlife))</f>
        <v>n/a</v>
      </c>
      <c r="Y163" s="433" t="str">
        <f>IF(A4stdlife="n/a","n/a",IF(Y$3&gt;(A4stdlife+$E163),('PTRM input'!$M$388*(1+rvanilla07)^0.5)-SUM($M163:X163),('PTRM input'!$M$388*(1+rvanilla07)^0.5)/A4stdlife))</f>
        <v>n/a</v>
      </c>
      <c r="Z163" s="433" t="str">
        <f>IF(A4stdlife="n/a","n/a",IF(Z$3&gt;(A4stdlife+$E163),('PTRM input'!$M$388*(1+rvanilla07)^0.5)-SUM($M163:Y163),('PTRM input'!$M$388*(1+rvanilla07)^0.5)/A4stdlife))</f>
        <v>n/a</v>
      </c>
      <c r="AA163" s="433" t="str">
        <f>IF(A4stdlife="n/a","n/a",IF(AA$3&gt;(A4stdlife+$E163),('PTRM input'!$M$388*(1+rvanilla07)^0.5)-SUM($M163:Z163),('PTRM input'!$M$388*(1+rvanilla07)^0.5)/A4stdlife))</f>
        <v>n/a</v>
      </c>
      <c r="AB163" s="433" t="str">
        <f>IF(A4stdlife="n/a","n/a",IF(AB$3&gt;(A4stdlife+$E163),('PTRM input'!$M$388*(1+rvanilla07)^0.5)-SUM($M163:AA163),('PTRM input'!$M$388*(1+rvanilla07)^0.5)/A4stdlife))</f>
        <v>n/a</v>
      </c>
      <c r="AC163" s="433" t="str">
        <f>IF(A4stdlife="n/a","n/a",IF(AC$3&gt;(A4stdlife+$E163),('PTRM input'!$M$388*(1+rvanilla07)^0.5)-SUM($M163:AB163),('PTRM input'!$M$388*(1+rvanilla07)^0.5)/A4stdlife))</f>
        <v>n/a</v>
      </c>
      <c r="AD163" s="433" t="str">
        <f>IF(A4stdlife="n/a","n/a",IF(AD$3&gt;(A4stdlife+$E163),('PTRM input'!$M$388*(1+rvanilla07)^0.5)-SUM($M163:AC163),('PTRM input'!$M$388*(1+rvanilla07)^0.5)/A4stdlife))</f>
        <v>n/a</v>
      </c>
      <c r="AE163" s="433" t="str">
        <f>IF(A4stdlife="n/a","n/a",IF(AE$3&gt;(A4stdlife+$E163),('PTRM input'!$M$388*(1+rvanilla07)^0.5)-SUM($M163:AD163),('PTRM input'!$M$388*(1+rvanilla07)^0.5)/A4stdlife))</f>
        <v>n/a</v>
      </c>
      <c r="AF163" s="433" t="str">
        <f>IF(A4stdlife="n/a","n/a",IF(AF$3&gt;(A4stdlife+$E163),('PTRM input'!$M$388*(1+rvanilla07)^0.5)-SUM($M163:AE163),('PTRM input'!$M$388*(1+rvanilla07)^0.5)/A4stdlife))</f>
        <v>n/a</v>
      </c>
      <c r="AG163" s="433" t="str">
        <f>IF(A4stdlife="n/a","n/a",IF(AG$3&gt;(A4stdlife+$E163),('PTRM input'!$M$388*(1+rvanilla07)^0.5)-SUM($M163:AF163),('PTRM input'!$M$388*(1+rvanilla07)^0.5)/A4stdlife))</f>
        <v>n/a</v>
      </c>
      <c r="AH163" s="433" t="str">
        <f>IF(A4stdlife="n/a","n/a",IF(AH$3&gt;(A4stdlife+$E163),('PTRM input'!$M$388*(1+rvanilla07)^0.5)-SUM($M163:AG163),('PTRM input'!$M$388*(1+rvanilla07)^0.5)/A4stdlife))</f>
        <v>n/a</v>
      </c>
      <c r="AI163" s="433" t="str">
        <f>IF(A4stdlife="n/a","n/a",IF(AI$3&gt;(A4stdlife+$E163),('PTRM input'!$M$388*(1+rvanilla07)^0.5)-SUM($M163:AH163),('PTRM input'!$M$388*(1+rvanilla07)^0.5)/A4stdlife))</f>
        <v>n/a</v>
      </c>
      <c r="AJ163" s="433" t="str">
        <f>IF(A4stdlife="n/a","n/a",IF(AJ$3&gt;(A4stdlife+$E163),('PTRM input'!$M$388*(1+rvanilla07)^0.5)-SUM($M163:AI163),('PTRM input'!$M$388*(1+rvanilla07)^0.5)/A4stdlife))</f>
        <v>n/a</v>
      </c>
      <c r="AK163" s="433" t="str">
        <f>IF(A4stdlife="n/a","n/a",IF(AK$3&gt;(A4stdlife+$E163),('PTRM input'!$M$388*(1+rvanilla07)^0.5)-SUM($M163:AJ163),('PTRM input'!$M$388*(1+rvanilla07)^0.5)/A4stdlife))</f>
        <v>n/a</v>
      </c>
      <c r="AL163" s="433" t="str">
        <f>IF(A4stdlife="n/a","n/a",IF(AL$3&gt;(A4stdlife+$E163),('PTRM input'!$M$388*(1+rvanilla07)^0.5)-SUM($M163:AK163),('PTRM input'!$M$388*(1+rvanilla07)^0.5)/A4stdlife))</f>
        <v>n/a</v>
      </c>
      <c r="AM163" s="433" t="str">
        <f>IF(A4stdlife="n/a","n/a",IF(AM$3&gt;(A4stdlife+$E163),('PTRM input'!$M$388*(1+rvanilla07)^0.5)-SUM($M163:AL163),('PTRM input'!$M$388*(1+rvanilla07)^0.5)/A4stdlife))</f>
        <v>n/a</v>
      </c>
      <c r="AN163" s="433" t="str">
        <f>IF(A4stdlife="n/a","n/a",IF(AN$3&gt;(A4stdlife+$E163),('PTRM input'!$M$388*(1+rvanilla07)^0.5)-SUM($M163:AM163),('PTRM input'!$M$388*(1+rvanilla07)^0.5)/A4stdlife))</f>
        <v>n/a</v>
      </c>
      <c r="AO163" s="433" t="str">
        <f>IF(A4stdlife="n/a","n/a",IF(AO$3&gt;(A4stdlife+$E163),('PTRM input'!$M$388*(1+rvanilla07)^0.5)-SUM($M163:AN163),('PTRM input'!$M$388*(1+rvanilla07)^0.5)/A4stdlife))</f>
        <v>n/a</v>
      </c>
      <c r="AP163" s="433" t="str">
        <f>IF(A4stdlife="n/a","n/a",IF(AP$3&gt;(A4stdlife+$E163),('PTRM input'!$M$388*(1+rvanilla07)^0.5)-SUM($M163:AO163),('PTRM input'!$M$388*(1+rvanilla07)^0.5)/A4stdlife))</f>
        <v>n/a</v>
      </c>
      <c r="AQ163" s="433" t="str">
        <f>IF(A4stdlife="n/a","n/a",IF(AQ$3&gt;(A4stdlife+$E163),('PTRM input'!$M$388*(1+rvanilla07)^0.5)-SUM($M163:AP163),('PTRM input'!$M$388*(1+rvanilla07)^0.5)/A4stdlife))</f>
        <v>n/a</v>
      </c>
      <c r="AR163" s="433" t="str">
        <f>IF(A4stdlife="n/a","n/a",IF(AR$3&gt;(A4stdlife+$E163),('PTRM input'!$M$388*(1+rvanilla07)^0.5)-SUM($M163:AQ163),('PTRM input'!$M$388*(1+rvanilla07)^0.5)/A4stdlife))</f>
        <v>n/a</v>
      </c>
      <c r="AS163" s="433" t="str">
        <f>IF(A4stdlife="n/a","n/a",IF(AS$3&gt;(A4stdlife+$E163),('PTRM input'!$M$388*(1+rvanilla07)^0.5)-SUM($M163:AR163),('PTRM input'!$M$388*(1+rvanilla07)^0.5)/A4stdlife))</f>
        <v>n/a</v>
      </c>
      <c r="AT163" s="433" t="str">
        <f>IF(A4stdlife="n/a","n/a",IF(AT$3&gt;(A4stdlife+$E163),('PTRM input'!$M$388*(1+rvanilla07)^0.5)-SUM($M163:AS163),('PTRM input'!$M$388*(1+rvanilla07)^0.5)/A4stdlife))</f>
        <v>n/a</v>
      </c>
      <c r="AU163" s="433" t="str">
        <f>IF(A4stdlife="n/a","n/a",IF(AU$3&gt;(A4stdlife+$E163),('PTRM input'!$M$388*(1+rvanilla07)^0.5)-SUM($M163:AT163),('PTRM input'!$M$388*(1+rvanilla07)^0.5)/A4stdlife))</f>
        <v>n/a</v>
      </c>
      <c r="AV163" s="433" t="str">
        <f>IF(A4stdlife="n/a","n/a",IF(AV$3&gt;(A4stdlife+$E163),('PTRM input'!$M$388*(1+rvanilla07)^0.5)-SUM($M163:AU163),('PTRM input'!$M$388*(1+rvanilla07)^0.5)/A4stdlife))</f>
        <v>n/a</v>
      </c>
      <c r="AW163" s="433" t="str">
        <f>IF(A4stdlife="n/a","n/a",IF(AW$3&gt;(A4stdlife+$E163),('PTRM input'!$M$388*(1+rvanilla07)^0.5)-SUM($M163:AV163),('PTRM input'!$M$388*(1+rvanilla07)^0.5)/A4stdlife))</f>
        <v>n/a</v>
      </c>
      <c r="AX163" s="433" t="str">
        <f>IF(A4stdlife="n/a","n/a",IF(AX$3&gt;(A4stdlife+$E163),('PTRM input'!$M$388*(1+rvanilla07)^0.5)-SUM($M163:AW163),('PTRM input'!$M$388*(1+rvanilla07)^0.5)/A4stdlife))</f>
        <v>n/a</v>
      </c>
      <c r="AY163" s="433" t="str">
        <f>IF(A4stdlife="n/a","n/a",IF(AY$3&gt;(A4stdlife+$E163),('PTRM input'!$M$388*(1+rvanilla07)^0.5)-SUM($M163:AX163),('PTRM input'!$M$388*(1+rvanilla07)^0.5)/A4stdlife))</f>
        <v>n/a</v>
      </c>
      <c r="AZ163" s="433" t="str">
        <f>IF(A4stdlife="n/a","n/a",IF(AZ$3&gt;(A4stdlife+$E163),('PTRM input'!$M$388*(1+rvanilla07)^0.5)-SUM($M163:AY163),('PTRM input'!$M$388*(1+rvanilla07)^0.5)/A4stdlife))</f>
        <v>n/a</v>
      </c>
      <c r="BA163" s="433" t="str">
        <f>IF(A4stdlife="n/a","n/a",IF(BA$3&gt;(A4stdlife+$E163),('PTRM input'!$M$388*(1+rvanilla07)^0.5)-SUM($M163:AZ163),('PTRM input'!$M$388*(1+rvanilla07)^0.5)/A4stdlife))</f>
        <v>n/a</v>
      </c>
      <c r="BB163" s="433" t="str">
        <f>IF(A4stdlife="n/a","n/a",IF(BB$3&gt;(A4stdlife+$E163),('PTRM input'!$M$388*(1+rvanilla07)^0.5)-SUM($M163:BA163),('PTRM input'!$M$388*(1+rvanilla07)^0.5)/A4stdlife))</f>
        <v>n/a</v>
      </c>
      <c r="BC163" s="433" t="str">
        <f>IF(A4stdlife="n/a","n/a",IF(BC$3&gt;(A4stdlife+$E163),('PTRM input'!$M$388*(1+rvanilla07)^0.5)-SUM($M163:BB163),('PTRM input'!$M$388*(1+rvanilla07)^0.5)/A4stdlife))</f>
        <v>n/a</v>
      </c>
      <c r="BD163" s="433" t="str">
        <f>IF(A4stdlife="n/a","n/a",IF(BD$3&gt;(A4stdlife+$E163),('PTRM input'!$M$388*(1+rvanilla07)^0.5)-SUM($M163:BC163),('PTRM input'!$M$388*(1+rvanilla07)^0.5)/A4stdlife))</f>
        <v>n/a</v>
      </c>
      <c r="BE163" s="433" t="str">
        <f>IF(A4stdlife="n/a","n/a",IF(BE$3&gt;(A4stdlife+$E163),('PTRM input'!$M$388*(1+rvanilla07)^0.5)-SUM($M163:BD163),('PTRM input'!$M$388*(1+rvanilla07)^0.5)/A4stdlife))</f>
        <v>n/a</v>
      </c>
      <c r="BF163" s="433" t="str">
        <f>IF(A4stdlife="n/a","n/a",IF(BF$3&gt;(A4stdlife+$E163),('PTRM input'!$M$388*(1+rvanilla07)^0.5)-SUM($M163:BE163),('PTRM input'!$M$388*(1+rvanilla07)^0.5)/A4stdlife))</f>
        <v>n/a</v>
      </c>
      <c r="BG163" s="433" t="str">
        <f>IF(A4stdlife="n/a","n/a",IF(BG$3&gt;(A4stdlife+$E163),('PTRM input'!$M$388*(1+rvanilla07)^0.5)-SUM($M163:BF163),('PTRM input'!$M$388*(1+rvanilla07)^0.5)/A4stdlife))</f>
        <v>n/a</v>
      </c>
      <c r="BH163" s="433" t="str">
        <f>IF(A4stdlife="n/a","n/a",IF(BH$3&gt;(A4stdlife+$E163),('PTRM input'!$M$388*(1+rvanilla07)^0.5)-SUM($M163:BG163),('PTRM input'!$M$388*(1+rvanilla07)^0.5)/A4stdlife))</f>
        <v>n/a</v>
      </c>
      <c r="BI163" s="433" t="str">
        <f>IF(A4stdlife="n/a","n/a",IF(BI$3&gt;(A4stdlife+$E163),('PTRM input'!$M$388*(1+rvanilla07)^0.5)-SUM($M163:BH163),('PTRM input'!$M$388*(1+rvanilla07)^0.5)/A4stdlife))</f>
        <v>n/a</v>
      </c>
      <c r="BJ163" s="116"/>
      <c r="BK163" s="116"/>
      <c r="BL163" s="116"/>
      <c r="BM163" s="116"/>
    </row>
    <row r="164" spans="1:65" hidden="1" outlineLevel="2">
      <c r="A164" s="116"/>
      <c r="B164" s="19"/>
      <c r="C164" s="18"/>
      <c r="D164" s="760"/>
      <c r="E164" s="86">
        <v>8</v>
      </c>
      <c r="F164" s="259"/>
      <c r="G164" s="434"/>
      <c r="H164" s="435"/>
      <c r="I164" s="435"/>
      <c r="J164" s="435"/>
      <c r="K164" s="435"/>
      <c r="L164" s="435"/>
      <c r="M164" s="435"/>
      <c r="N164" s="619"/>
      <c r="O164" s="433" t="str">
        <f>IF(A4stdlife="n/a","n/a",IF(O$3&gt;(A4stdlife+$E164),('PTRM input'!$N$388*(1+rvanilla08)^0.5)-SUM($N164:N164),('PTRM input'!$N$388*(1+rvanilla08)^0.5)/A4stdlife))</f>
        <v>n/a</v>
      </c>
      <c r="P164" s="433" t="str">
        <f>IF(A4stdlife="n/a","n/a",IF(P$3&gt;(A4stdlife+$E164),('PTRM input'!$N$388*(1+rvanilla08)^0.5)-SUM($N164:O164),('PTRM input'!$N$388*(1+rvanilla08)^0.5)/A4stdlife))</f>
        <v>n/a</v>
      </c>
      <c r="Q164" s="433" t="str">
        <f>IF(A4stdlife="n/a","n/a",IF(Q$3&gt;(A4stdlife+$E164),('PTRM input'!$N$388*(1+rvanilla08)^0.5)-SUM($N164:P164),('PTRM input'!$N$388*(1+rvanilla08)^0.5)/A4stdlife))</f>
        <v>n/a</v>
      </c>
      <c r="R164" s="433" t="str">
        <f>IF(A4stdlife="n/a","n/a",IF(R$3&gt;(A4stdlife+$E164),('PTRM input'!$N$388*(1+rvanilla08)^0.5)-SUM($N164:Q164),('PTRM input'!$N$388*(1+rvanilla08)^0.5)/A4stdlife))</f>
        <v>n/a</v>
      </c>
      <c r="S164" s="433" t="str">
        <f>IF(A4stdlife="n/a","n/a",IF(S$3&gt;(A4stdlife+$E164),('PTRM input'!$N$388*(1+rvanilla08)^0.5)-SUM($N164:R164),('PTRM input'!$N$388*(1+rvanilla08)^0.5)/A4stdlife))</f>
        <v>n/a</v>
      </c>
      <c r="T164" s="433" t="str">
        <f>IF(A4stdlife="n/a","n/a",IF(T$3&gt;(A4stdlife+$E164),('PTRM input'!$N$388*(1+rvanilla08)^0.5)-SUM($N164:S164),('PTRM input'!$N$388*(1+rvanilla08)^0.5)/A4stdlife))</f>
        <v>n/a</v>
      </c>
      <c r="U164" s="433" t="str">
        <f>IF(A4stdlife="n/a","n/a",IF(U$3&gt;(A4stdlife+$E164),('PTRM input'!$N$388*(1+rvanilla08)^0.5)-SUM($N164:T164),('PTRM input'!$N$388*(1+rvanilla08)^0.5)/A4stdlife))</f>
        <v>n/a</v>
      </c>
      <c r="V164" s="433" t="str">
        <f>IF(A4stdlife="n/a","n/a",IF(V$3&gt;(A4stdlife+$E164),('PTRM input'!$N$388*(1+rvanilla08)^0.5)-SUM($N164:U164),('PTRM input'!$N$388*(1+rvanilla08)^0.5)/A4stdlife))</f>
        <v>n/a</v>
      </c>
      <c r="W164" s="433" t="str">
        <f>IF(A4stdlife="n/a","n/a",IF(W$3&gt;(A4stdlife+$E164),('PTRM input'!$N$388*(1+rvanilla08)^0.5)-SUM($N164:V164),('PTRM input'!$N$388*(1+rvanilla08)^0.5)/A4stdlife))</f>
        <v>n/a</v>
      </c>
      <c r="X164" s="433" t="str">
        <f>IF(A4stdlife="n/a","n/a",IF(X$3&gt;(A4stdlife+$E164),('PTRM input'!$N$388*(1+rvanilla08)^0.5)-SUM($N164:W164),('PTRM input'!$N$388*(1+rvanilla08)^0.5)/A4stdlife))</f>
        <v>n/a</v>
      </c>
      <c r="Y164" s="433" t="str">
        <f>IF(A4stdlife="n/a","n/a",IF(Y$3&gt;(A4stdlife+$E164),('PTRM input'!$N$388*(1+rvanilla08)^0.5)-SUM($N164:X164),('PTRM input'!$N$388*(1+rvanilla08)^0.5)/A4stdlife))</f>
        <v>n/a</v>
      </c>
      <c r="Z164" s="433" t="str">
        <f>IF(A4stdlife="n/a","n/a",IF(Z$3&gt;(A4stdlife+$E164),('PTRM input'!$N$388*(1+rvanilla08)^0.5)-SUM($N164:Y164),('PTRM input'!$N$388*(1+rvanilla08)^0.5)/A4stdlife))</f>
        <v>n/a</v>
      </c>
      <c r="AA164" s="433" t="str">
        <f>IF(A4stdlife="n/a","n/a",IF(AA$3&gt;(A4stdlife+$E164),('PTRM input'!$N$388*(1+rvanilla08)^0.5)-SUM($N164:Z164),('PTRM input'!$N$388*(1+rvanilla08)^0.5)/A4stdlife))</f>
        <v>n/a</v>
      </c>
      <c r="AB164" s="433" t="str">
        <f>IF(A4stdlife="n/a","n/a",IF(AB$3&gt;(A4stdlife+$E164),('PTRM input'!$N$388*(1+rvanilla08)^0.5)-SUM($N164:AA164),('PTRM input'!$N$388*(1+rvanilla08)^0.5)/A4stdlife))</f>
        <v>n/a</v>
      </c>
      <c r="AC164" s="433" t="str">
        <f>IF(A4stdlife="n/a","n/a",IF(AC$3&gt;(A4stdlife+$E164),('PTRM input'!$N$388*(1+rvanilla08)^0.5)-SUM($N164:AB164),('PTRM input'!$N$388*(1+rvanilla08)^0.5)/A4stdlife))</f>
        <v>n/a</v>
      </c>
      <c r="AD164" s="433" t="str">
        <f>IF(A4stdlife="n/a","n/a",IF(AD$3&gt;(A4stdlife+$E164),('PTRM input'!$N$388*(1+rvanilla08)^0.5)-SUM($N164:AC164),('PTRM input'!$N$388*(1+rvanilla08)^0.5)/A4stdlife))</f>
        <v>n/a</v>
      </c>
      <c r="AE164" s="433" t="str">
        <f>IF(A4stdlife="n/a","n/a",IF(AE$3&gt;(A4stdlife+$E164),('PTRM input'!$N$388*(1+rvanilla08)^0.5)-SUM($N164:AD164),('PTRM input'!$N$388*(1+rvanilla08)^0.5)/A4stdlife))</f>
        <v>n/a</v>
      </c>
      <c r="AF164" s="433" t="str">
        <f>IF(A4stdlife="n/a","n/a",IF(AF$3&gt;(A4stdlife+$E164),('PTRM input'!$N$388*(1+rvanilla08)^0.5)-SUM($N164:AE164),('PTRM input'!$N$388*(1+rvanilla08)^0.5)/A4stdlife))</f>
        <v>n/a</v>
      </c>
      <c r="AG164" s="433" t="str">
        <f>IF(A4stdlife="n/a","n/a",IF(AG$3&gt;(A4stdlife+$E164),('PTRM input'!$N$388*(1+rvanilla08)^0.5)-SUM($N164:AF164),('PTRM input'!$N$388*(1+rvanilla08)^0.5)/A4stdlife))</f>
        <v>n/a</v>
      </c>
      <c r="AH164" s="433" t="str">
        <f>IF(A4stdlife="n/a","n/a",IF(AH$3&gt;(A4stdlife+$E164),('PTRM input'!$N$388*(1+rvanilla08)^0.5)-SUM($N164:AG164),('PTRM input'!$N$388*(1+rvanilla08)^0.5)/A4stdlife))</f>
        <v>n/a</v>
      </c>
      <c r="AI164" s="433" t="str">
        <f>IF(A4stdlife="n/a","n/a",IF(AI$3&gt;(A4stdlife+$E164),('PTRM input'!$N$388*(1+rvanilla08)^0.5)-SUM($N164:AH164),('PTRM input'!$N$388*(1+rvanilla08)^0.5)/A4stdlife))</f>
        <v>n/a</v>
      </c>
      <c r="AJ164" s="433" t="str">
        <f>IF(A4stdlife="n/a","n/a",IF(AJ$3&gt;(A4stdlife+$E164),('PTRM input'!$N$388*(1+rvanilla08)^0.5)-SUM($N164:AI164),('PTRM input'!$N$388*(1+rvanilla08)^0.5)/A4stdlife))</f>
        <v>n/a</v>
      </c>
      <c r="AK164" s="433" t="str">
        <f>IF(A4stdlife="n/a","n/a",IF(AK$3&gt;(A4stdlife+$E164),('PTRM input'!$N$388*(1+rvanilla08)^0.5)-SUM($N164:AJ164),('PTRM input'!$N$388*(1+rvanilla08)^0.5)/A4stdlife))</f>
        <v>n/a</v>
      </c>
      <c r="AL164" s="433" t="str">
        <f>IF(A4stdlife="n/a","n/a",IF(AL$3&gt;(A4stdlife+$E164),('PTRM input'!$N$388*(1+rvanilla08)^0.5)-SUM($N164:AK164),('PTRM input'!$N$388*(1+rvanilla08)^0.5)/A4stdlife))</f>
        <v>n/a</v>
      </c>
      <c r="AM164" s="433" t="str">
        <f>IF(A4stdlife="n/a","n/a",IF(AM$3&gt;(A4stdlife+$E164),('PTRM input'!$N$388*(1+rvanilla08)^0.5)-SUM($N164:AL164),('PTRM input'!$N$388*(1+rvanilla08)^0.5)/A4stdlife))</f>
        <v>n/a</v>
      </c>
      <c r="AN164" s="433" t="str">
        <f>IF(A4stdlife="n/a","n/a",IF(AN$3&gt;(A4stdlife+$E164),('PTRM input'!$N$388*(1+rvanilla08)^0.5)-SUM($N164:AM164),('PTRM input'!$N$388*(1+rvanilla08)^0.5)/A4stdlife))</f>
        <v>n/a</v>
      </c>
      <c r="AO164" s="433" t="str">
        <f>IF(A4stdlife="n/a","n/a",IF(AO$3&gt;(A4stdlife+$E164),('PTRM input'!$N$388*(1+rvanilla08)^0.5)-SUM($N164:AN164),('PTRM input'!$N$388*(1+rvanilla08)^0.5)/A4stdlife))</f>
        <v>n/a</v>
      </c>
      <c r="AP164" s="433" t="str">
        <f>IF(A4stdlife="n/a","n/a",IF(AP$3&gt;(A4stdlife+$E164),('PTRM input'!$N$388*(1+rvanilla08)^0.5)-SUM($N164:AO164),('PTRM input'!$N$388*(1+rvanilla08)^0.5)/A4stdlife))</f>
        <v>n/a</v>
      </c>
      <c r="AQ164" s="433" t="str">
        <f>IF(A4stdlife="n/a","n/a",IF(AQ$3&gt;(A4stdlife+$E164),('PTRM input'!$N$388*(1+rvanilla08)^0.5)-SUM($N164:AP164),('PTRM input'!$N$388*(1+rvanilla08)^0.5)/A4stdlife))</f>
        <v>n/a</v>
      </c>
      <c r="AR164" s="433" t="str">
        <f>IF(A4stdlife="n/a","n/a",IF(AR$3&gt;(A4stdlife+$E164),('PTRM input'!$N$388*(1+rvanilla08)^0.5)-SUM($N164:AQ164),('PTRM input'!$N$388*(1+rvanilla08)^0.5)/A4stdlife))</f>
        <v>n/a</v>
      </c>
      <c r="AS164" s="433" t="str">
        <f>IF(A4stdlife="n/a","n/a",IF(AS$3&gt;(A4stdlife+$E164),('PTRM input'!$N$388*(1+rvanilla08)^0.5)-SUM($N164:AR164),('PTRM input'!$N$388*(1+rvanilla08)^0.5)/A4stdlife))</f>
        <v>n/a</v>
      </c>
      <c r="AT164" s="433" t="str">
        <f>IF(A4stdlife="n/a","n/a",IF(AT$3&gt;(A4stdlife+$E164),('PTRM input'!$N$388*(1+rvanilla08)^0.5)-SUM($N164:AS164),('PTRM input'!$N$388*(1+rvanilla08)^0.5)/A4stdlife))</f>
        <v>n/a</v>
      </c>
      <c r="AU164" s="433" t="str">
        <f>IF(A4stdlife="n/a","n/a",IF(AU$3&gt;(A4stdlife+$E164),('PTRM input'!$N$388*(1+rvanilla08)^0.5)-SUM($N164:AT164),('PTRM input'!$N$388*(1+rvanilla08)^0.5)/A4stdlife))</f>
        <v>n/a</v>
      </c>
      <c r="AV164" s="433" t="str">
        <f>IF(A4stdlife="n/a","n/a",IF(AV$3&gt;(A4stdlife+$E164),('PTRM input'!$N$388*(1+rvanilla08)^0.5)-SUM($N164:AU164),('PTRM input'!$N$388*(1+rvanilla08)^0.5)/A4stdlife))</f>
        <v>n/a</v>
      </c>
      <c r="AW164" s="433" t="str">
        <f>IF(A4stdlife="n/a","n/a",IF(AW$3&gt;(A4stdlife+$E164),('PTRM input'!$N$388*(1+rvanilla08)^0.5)-SUM($N164:AV164),('PTRM input'!$N$388*(1+rvanilla08)^0.5)/A4stdlife))</f>
        <v>n/a</v>
      </c>
      <c r="AX164" s="433" t="str">
        <f>IF(A4stdlife="n/a","n/a",IF(AX$3&gt;(A4stdlife+$E164),('PTRM input'!$N$388*(1+rvanilla08)^0.5)-SUM($N164:AW164),('PTRM input'!$N$388*(1+rvanilla08)^0.5)/A4stdlife))</f>
        <v>n/a</v>
      </c>
      <c r="AY164" s="433" t="str">
        <f>IF(A4stdlife="n/a","n/a",IF(AY$3&gt;(A4stdlife+$E164),('PTRM input'!$N$388*(1+rvanilla08)^0.5)-SUM($N164:AX164),('PTRM input'!$N$388*(1+rvanilla08)^0.5)/A4stdlife))</f>
        <v>n/a</v>
      </c>
      <c r="AZ164" s="433" t="str">
        <f>IF(A4stdlife="n/a","n/a",IF(AZ$3&gt;(A4stdlife+$E164),('PTRM input'!$N$388*(1+rvanilla08)^0.5)-SUM($N164:AY164),('PTRM input'!$N$388*(1+rvanilla08)^0.5)/A4stdlife))</f>
        <v>n/a</v>
      </c>
      <c r="BA164" s="433" t="str">
        <f>IF(A4stdlife="n/a","n/a",IF(BA$3&gt;(A4stdlife+$E164),('PTRM input'!$N$388*(1+rvanilla08)^0.5)-SUM($N164:AZ164),('PTRM input'!$N$388*(1+rvanilla08)^0.5)/A4stdlife))</f>
        <v>n/a</v>
      </c>
      <c r="BB164" s="433" t="str">
        <f>IF(A4stdlife="n/a","n/a",IF(BB$3&gt;(A4stdlife+$E164),('PTRM input'!$N$388*(1+rvanilla08)^0.5)-SUM($N164:BA164),('PTRM input'!$N$388*(1+rvanilla08)^0.5)/A4stdlife))</f>
        <v>n/a</v>
      </c>
      <c r="BC164" s="433" t="str">
        <f>IF(A4stdlife="n/a","n/a",IF(BC$3&gt;(A4stdlife+$E164),('PTRM input'!$N$388*(1+rvanilla08)^0.5)-SUM($N164:BB164),('PTRM input'!$N$388*(1+rvanilla08)^0.5)/A4stdlife))</f>
        <v>n/a</v>
      </c>
      <c r="BD164" s="433" t="str">
        <f>IF(A4stdlife="n/a","n/a",IF(BD$3&gt;(A4stdlife+$E164),('PTRM input'!$N$388*(1+rvanilla08)^0.5)-SUM($N164:BC164),('PTRM input'!$N$388*(1+rvanilla08)^0.5)/A4stdlife))</f>
        <v>n/a</v>
      </c>
      <c r="BE164" s="433" t="str">
        <f>IF(A4stdlife="n/a","n/a",IF(BE$3&gt;(A4stdlife+$E164),('PTRM input'!$N$388*(1+rvanilla08)^0.5)-SUM($N164:BD164),('PTRM input'!$N$388*(1+rvanilla08)^0.5)/A4stdlife))</f>
        <v>n/a</v>
      </c>
      <c r="BF164" s="433" t="str">
        <f>IF(A4stdlife="n/a","n/a",IF(BF$3&gt;(A4stdlife+$E164),('PTRM input'!$N$388*(1+rvanilla08)^0.5)-SUM($N164:BE164),('PTRM input'!$N$388*(1+rvanilla08)^0.5)/A4stdlife))</f>
        <v>n/a</v>
      </c>
      <c r="BG164" s="433" t="str">
        <f>IF(A4stdlife="n/a","n/a",IF(BG$3&gt;(A4stdlife+$E164),('PTRM input'!$N$388*(1+rvanilla08)^0.5)-SUM($N164:BF164),('PTRM input'!$N$388*(1+rvanilla08)^0.5)/A4stdlife))</f>
        <v>n/a</v>
      </c>
      <c r="BH164" s="433" t="str">
        <f>IF(A4stdlife="n/a","n/a",IF(BH$3&gt;(A4stdlife+$E164),('PTRM input'!$N$388*(1+rvanilla08)^0.5)-SUM($N164:BG164),('PTRM input'!$N$388*(1+rvanilla08)^0.5)/A4stdlife))</f>
        <v>n/a</v>
      </c>
      <c r="BI164" s="433" t="str">
        <f>IF(A4stdlife="n/a","n/a",IF(BI$3&gt;(A4stdlife+$E164),('PTRM input'!$N$388*(1+rvanilla08)^0.5)-SUM($N164:BH164),('PTRM input'!$N$388*(1+rvanilla08)^0.5)/A4stdlife))</f>
        <v>n/a</v>
      </c>
      <c r="BJ164" s="116"/>
      <c r="BK164" s="116"/>
      <c r="BL164" s="116"/>
      <c r="BM164" s="116"/>
    </row>
    <row r="165" spans="1:65" hidden="1" outlineLevel="2">
      <c r="A165" s="116"/>
      <c r="B165" s="19"/>
      <c r="C165" s="18"/>
      <c r="D165" s="760"/>
      <c r="E165" s="86">
        <v>9</v>
      </c>
      <c r="F165" s="259"/>
      <c r="G165" s="434"/>
      <c r="H165" s="435"/>
      <c r="I165" s="435"/>
      <c r="J165" s="435"/>
      <c r="K165" s="435"/>
      <c r="L165" s="435"/>
      <c r="M165" s="435"/>
      <c r="N165" s="435"/>
      <c r="O165" s="619"/>
      <c r="P165" s="433" t="str">
        <f>IF(A4stdlife="n/a","n/a",IF(P$3&gt;(A4stdlife+$E165),('PTRM input'!$O$388*(1+rvanilla09)^0.5)-SUM($O165:O165),('PTRM input'!$O$388*(1+rvanilla09)^0.5)/A4stdlife))</f>
        <v>n/a</v>
      </c>
      <c r="Q165" s="433" t="str">
        <f>IF(A4stdlife="n/a","n/a",IF(Q$3&gt;(A4stdlife+$E165),('PTRM input'!$O$388*(1+rvanilla09)^0.5)-SUM($O165:P165),('PTRM input'!$O$388*(1+rvanilla09)^0.5)/A4stdlife))</f>
        <v>n/a</v>
      </c>
      <c r="R165" s="433" t="str">
        <f>IF(A4stdlife="n/a","n/a",IF(R$3&gt;(A4stdlife+$E165),('PTRM input'!$O$388*(1+rvanilla09)^0.5)-SUM($O165:Q165),('PTRM input'!$O$388*(1+rvanilla09)^0.5)/A4stdlife))</f>
        <v>n/a</v>
      </c>
      <c r="S165" s="433" t="str">
        <f>IF(A4stdlife="n/a","n/a",IF(S$3&gt;(A4stdlife+$E165),('PTRM input'!$O$388*(1+rvanilla09)^0.5)-SUM($O165:R165),('PTRM input'!$O$388*(1+rvanilla09)^0.5)/A4stdlife))</f>
        <v>n/a</v>
      </c>
      <c r="T165" s="433" t="str">
        <f>IF(A4stdlife="n/a","n/a",IF(T$3&gt;(A4stdlife+$E165),('PTRM input'!$O$388*(1+rvanilla09)^0.5)-SUM($O165:S165),('PTRM input'!$O$388*(1+rvanilla09)^0.5)/A4stdlife))</f>
        <v>n/a</v>
      </c>
      <c r="U165" s="433" t="str">
        <f>IF(A4stdlife="n/a","n/a",IF(U$3&gt;(A4stdlife+$E165),('PTRM input'!$O$388*(1+rvanilla09)^0.5)-SUM($O165:T165),('PTRM input'!$O$388*(1+rvanilla09)^0.5)/A4stdlife))</f>
        <v>n/a</v>
      </c>
      <c r="V165" s="433" t="str">
        <f>IF(A4stdlife="n/a","n/a",IF(V$3&gt;(A4stdlife+$E165),('PTRM input'!$O$388*(1+rvanilla09)^0.5)-SUM($O165:U165),('PTRM input'!$O$388*(1+rvanilla09)^0.5)/A4stdlife))</f>
        <v>n/a</v>
      </c>
      <c r="W165" s="433" t="str">
        <f>IF(A4stdlife="n/a","n/a",IF(W$3&gt;(A4stdlife+$E165),('PTRM input'!$O$388*(1+rvanilla09)^0.5)-SUM($O165:V165),('PTRM input'!$O$388*(1+rvanilla09)^0.5)/A4stdlife))</f>
        <v>n/a</v>
      </c>
      <c r="X165" s="433" t="str">
        <f>IF(A4stdlife="n/a","n/a",IF(X$3&gt;(A4stdlife+$E165),('PTRM input'!$O$388*(1+rvanilla09)^0.5)-SUM($O165:W165),('PTRM input'!$O$388*(1+rvanilla09)^0.5)/A4stdlife))</f>
        <v>n/a</v>
      </c>
      <c r="Y165" s="433" t="str">
        <f>IF(A4stdlife="n/a","n/a",IF(Y$3&gt;(A4stdlife+$E165),('PTRM input'!$O$388*(1+rvanilla09)^0.5)-SUM($O165:X165),('PTRM input'!$O$388*(1+rvanilla09)^0.5)/A4stdlife))</f>
        <v>n/a</v>
      </c>
      <c r="Z165" s="433" t="str">
        <f>IF(A4stdlife="n/a","n/a",IF(Z$3&gt;(A4stdlife+$E165),('PTRM input'!$O$388*(1+rvanilla09)^0.5)-SUM($O165:Y165),('PTRM input'!$O$388*(1+rvanilla09)^0.5)/A4stdlife))</f>
        <v>n/a</v>
      </c>
      <c r="AA165" s="433" t="str">
        <f>IF(A4stdlife="n/a","n/a",IF(AA$3&gt;(A4stdlife+$E165),('PTRM input'!$O$388*(1+rvanilla09)^0.5)-SUM($O165:Z165),('PTRM input'!$O$388*(1+rvanilla09)^0.5)/A4stdlife))</f>
        <v>n/a</v>
      </c>
      <c r="AB165" s="433" t="str">
        <f>IF(A4stdlife="n/a","n/a",IF(AB$3&gt;(A4stdlife+$E165),('PTRM input'!$O$388*(1+rvanilla09)^0.5)-SUM($O165:AA165),('PTRM input'!$O$388*(1+rvanilla09)^0.5)/A4stdlife))</f>
        <v>n/a</v>
      </c>
      <c r="AC165" s="433" t="str">
        <f>IF(A4stdlife="n/a","n/a",IF(AC$3&gt;(A4stdlife+$E165),('PTRM input'!$O$388*(1+rvanilla09)^0.5)-SUM($O165:AB165),('PTRM input'!$O$388*(1+rvanilla09)^0.5)/A4stdlife))</f>
        <v>n/a</v>
      </c>
      <c r="AD165" s="433" t="str">
        <f>IF(A4stdlife="n/a","n/a",IF(AD$3&gt;(A4stdlife+$E165),('PTRM input'!$O$388*(1+rvanilla09)^0.5)-SUM($O165:AC165),('PTRM input'!$O$388*(1+rvanilla09)^0.5)/A4stdlife))</f>
        <v>n/a</v>
      </c>
      <c r="AE165" s="433" t="str">
        <f>IF(A4stdlife="n/a","n/a",IF(AE$3&gt;(A4stdlife+$E165),('PTRM input'!$O$388*(1+rvanilla09)^0.5)-SUM($O165:AD165),('PTRM input'!$O$388*(1+rvanilla09)^0.5)/A4stdlife))</f>
        <v>n/a</v>
      </c>
      <c r="AF165" s="433" t="str">
        <f>IF(A4stdlife="n/a","n/a",IF(AF$3&gt;(A4stdlife+$E165),('PTRM input'!$O$388*(1+rvanilla09)^0.5)-SUM($O165:AE165),('PTRM input'!$O$388*(1+rvanilla09)^0.5)/A4stdlife))</f>
        <v>n/a</v>
      </c>
      <c r="AG165" s="433" t="str">
        <f>IF(A4stdlife="n/a","n/a",IF(AG$3&gt;(A4stdlife+$E165),('PTRM input'!$O$388*(1+rvanilla09)^0.5)-SUM($O165:AF165),('PTRM input'!$O$388*(1+rvanilla09)^0.5)/A4stdlife))</f>
        <v>n/a</v>
      </c>
      <c r="AH165" s="433" t="str">
        <f>IF(A4stdlife="n/a","n/a",IF(AH$3&gt;(A4stdlife+$E165),('PTRM input'!$O$388*(1+rvanilla09)^0.5)-SUM($O165:AG165),('PTRM input'!$O$388*(1+rvanilla09)^0.5)/A4stdlife))</f>
        <v>n/a</v>
      </c>
      <c r="AI165" s="433" t="str">
        <f>IF(A4stdlife="n/a","n/a",IF(AI$3&gt;(A4stdlife+$E165),('PTRM input'!$O$388*(1+rvanilla09)^0.5)-SUM($O165:AH165),('PTRM input'!$O$388*(1+rvanilla09)^0.5)/A4stdlife))</f>
        <v>n/a</v>
      </c>
      <c r="AJ165" s="433" t="str">
        <f>IF(A4stdlife="n/a","n/a",IF(AJ$3&gt;(A4stdlife+$E165),('PTRM input'!$O$388*(1+rvanilla09)^0.5)-SUM($O165:AI165),('PTRM input'!$O$388*(1+rvanilla09)^0.5)/A4stdlife))</f>
        <v>n/a</v>
      </c>
      <c r="AK165" s="433" t="str">
        <f>IF(A4stdlife="n/a","n/a",IF(AK$3&gt;(A4stdlife+$E165),('PTRM input'!$O$388*(1+rvanilla09)^0.5)-SUM($O165:AJ165),('PTRM input'!$O$388*(1+rvanilla09)^0.5)/A4stdlife))</f>
        <v>n/a</v>
      </c>
      <c r="AL165" s="433" t="str">
        <f>IF(A4stdlife="n/a","n/a",IF(AL$3&gt;(A4stdlife+$E165),('PTRM input'!$O$388*(1+rvanilla09)^0.5)-SUM($O165:AK165),('PTRM input'!$O$388*(1+rvanilla09)^0.5)/A4stdlife))</f>
        <v>n/a</v>
      </c>
      <c r="AM165" s="433" t="str">
        <f>IF(A4stdlife="n/a","n/a",IF(AM$3&gt;(A4stdlife+$E165),('PTRM input'!$O$388*(1+rvanilla09)^0.5)-SUM($O165:AL165),('PTRM input'!$O$388*(1+rvanilla09)^0.5)/A4stdlife))</f>
        <v>n/a</v>
      </c>
      <c r="AN165" s="433" t="str">
        <f>IF(A4stdlife="n/a","n/a",IF(AN$3&gt;(A4stdlife+$E165),('PTRM input'!$O$388*(1+rvanilla09)^0.5)-SUM($O165:AM165),('PTRM input'!$O$388*(1+rvanilla09)^0.5)/A4stdlife))</f>
        <v>n/a</v>
      </c>
      <c r="AO165" s="433" t="str">
        <f>IF(A4stdlife="n/a","n/a",IF(AO$3&gt;(A4stdlife+$E165),('PTRM input'!$O$388*(1+rvanilla09)^0.5)-SUM($O165:AN165),('PTRM input'!$O$388*(1+rvanilla09)^0.5)/A4stdlife))</f>
        <v>n/a</v>
      </c>
      <c r="AP165" s="433" t="str">
        <f>IF(A4stdlife="n/a","n/a",IF(AP$3&gt;(A4stdlife+$E165),('PTRM input'!$O$388*(1+rvanilla09)^0.5)-SUM($O165:AO165),('PTRM input'!$O$388*(1+rvanilla09)^0.5)/A4stdlife))</f>
        <v>n/a</v>
      </c>
      <c r="AQ165" s="433" t="str">
        <f>IF(A4stdlife="n/a","n/a",IF(AQ$3&gt;(A4stdlife+$E165),('PTRM input'!$O$388*(1+rvanilla09)^0.5)-SUM($O165:AP165),('PTRM input'!$O$388*(1+rvanilla09)^0.5)/A4stdlife))</f>
        <v>n/a</v>
      </c>
      <c r="AR165" s="433" t="str">
        <f>IF(A4stdlife="n/a","n/a",IF(AR$3&gt;(A4stdlife+$E165),('PTRM input'!$O$388*(1+rvanilla09)^0.5)-SUM($O165:AQ165),('PTRM input'!$O$388*(1+rvanilla09)^0.5)/A4stdlife))</f>
        <v>n/a</v>
      </c>
      <c r="AS165" s="433" t="str">
        <f>IF(A4stdlife="n/a","n/a",IF(AS$3&gt;(A4stdlife+$E165),('PTRM input'!$O$388*(1+rvanilla09)^0.5)-SUM($O165:AR165),('PTRM input'!$O$388*(1+rvanilla09)^0.5)/A4stdlife))</f>
        <v>n/a</v>
      </c>
      <c r="AT165" s="433" t="str">
        <f>IF(A4stdlife="n/a","n/a",IF(AT$3&gt;(A4stdlife+$E165),('PTRM input'!$O$388*(1+rvanilla09)^0.5)-SUM($O165:AS165),('PTRM input'!$O$388*(1+rvanilla09)^0.5)/A4stdlife))</f>
        <v>n/a</v>
      </c>
      <c r="AU165" s="433" t="str">
        <f>IF(A4stdlife="n/a","n/a",IF(AU$3&gt;(A4stdlife+$E165),('PTRM input'!$O$388*(1+rvanilla09)^0.5)-SUM($O165:AT165),('PTRM input'!$O$388*(1+rvanilla09)^0.5)/A4stdlife))</f>
        <v>n/a</v>
      </c>
      <c r="AV165" s="433" t="str">
        <f>IF(A4stdlife="n/a","n/a",IF(AV$3&gt;(A4stdlife+$E165),('PTRM input'!$O$388*(1+rvanilla09)^0.5)-SUM($O165:AU165),('PTRM input'!$O$388*(1+rvanilla09)^0.5)/A4stdlife))</f>
        <v>n/a</v>
      </c>
      <c r="AW165" s="433" t="str">
        <f>IF(A4stdlife="n/a","n/a",IF(AW$3&gt;(A4stdlife+$E165),('PTRM input'!$O$388*(1+rvanilla09)^0.5)-SUM($O165:AV165),('PTRM input'!$O$388*(1+rvanilla09)^0.5)/A4stdlife))</f>
        <v>n/a</v>
      </c>
      <c r="AX165" s="433" t="str">
        <f>IF(A4stdlife="n/a","n/a",IF(AX$3&gt;(A4stdlife+$E165),('PTRM input'!$O$388*(1+rvanilla09)^0.5)-SUM($O165:AW165),('PTRM input'!$O$388*(1+rvanilla09)^0.5)/A4stdlife))</f>
        <v>n/a</v>
      </c>
      <c r="AY165" s="433" t="str">
        <f>IF(A4stdlife="n/a","n/a",IF(AY$3&gt;(A4stdlife+$E165),('PTRM input'!$O$388*(1+rvanilla09)^0.5)-SUM($O165:AX165),('PTRM input'!$O$388*(1+rvanilla09)^0.5)/A4stdlife))</f>
        <v>n/a</v>
      </c>
      <c r="AZ165" s="433" t="str">
        <f>IF(A4stdlife="n/a","n/a",IF(AZ$3&gt;(A4stdlife+$E165),('PTRM input'!$O$388*(1+rvanilla09)^0.5)-SUM($O165:AY165),('PTRM input'!$O$388*(1+rvanilla09)^0.5)/A4stdlife))</f>
        <v>n/a</v>
      </c>
      <c r="BA165" s="433" t="str">
        <f>IF(A4stdlife="n/a","n/a",IF(BA$3&gt;(A4stdlife+$E165),('PTRM input'!$O$388*(1+rvanilla09)^0.5)-SUM($O165:AZ165),('PTRM input'!$O$388*(1+rvanilla09)^0.5)/A4stdlife))</f>
        <v>n/a</v>
      </c>
      <c r="BB165" s="433" t="str">
        <f>IF(A4stdlife="n/a","n/a",IF(BB$3&gt;(A4stdlife+$E165),('PTRM input'!$O$388*(1+rvanilla09)^0.5)-SUM($O165:BA165),('PTRM input'!$O$388*(1+rvanilla09)^0.5)/A4stdlife))</f>
        <v>n/a</v>
      </c>
      <c r="BC165" s="433" t="str">
        <f>IF(A4stdlife="n/a","n/a",IF(BC$3&gt;(A4stdlife+$E165),('PTRM input'!$O$388*(1+rvanilla09)^0.5)-SUM($O165:BB165),('PTRM input'!$O$388*(1+rvanilla09)^0.5)/A4stdlife))</f>
        <v>n/a</v>
      </c>
      <c r="BD165" s="433" t="str">
        <f>IF(A4stdlife="n/a","n/a",IF(BD$3&gt;(A4stdlife+$E165),('PTRM input'!$O$388*(1+rvanilla09)^0.5)-SUM($O165:BC165),('PTRM input'!$O$388*(1+rvanilla09)^0.5)/A4stdlife))</f>
        <v>n/a</v>
      </c>
      <c r="BE165" s="433" t="str">
        <f>IF(A4stdlife="n/a","n/a",IF(BE$3&gt;(A4stdlife+$E165),('PTRM input'!$O$388*(1+rvanilla09)^0.5)-SUM($O165:BD165),('PTRM input'!$O$388*(1+rvanilla09)^0.5)/A4stdlife))</f>
        <v>n/a</v>
      </c>
      <c r="BF165" s="433" t="str">
        <f>IF(A4stdlife="n/a","n/a",IF(BF$3&gt;(A4stdlife+$E165),('PTRM input'!$O$388*(1+rvanilla09)^0.5)-SUM($O165:BE165),('PTRM input'!$O$388*(1+rvanilla09)^0.5)/A4stdlife))</f>
        <v>n/a</v>
      </c>
      <c r="BG165" s="433" t="str">
        <f>IF(A4stdlife="n/a","n/a",IF(BG$3&gt;(A4stdlife+$E165),('PTRM input'!$O$388*(1+rvanilla09)^0.5)-SUM($O165:BF165),('PTRM input'!$O$388*(1+rvanilla09)^0.5)/A4stdlife))</f>
        <v>n/a</v>
      </c>
      <c r="BH165" s="433" t="str">
        <f>IF(A4stdlife="n/a","n/a",IF(BH$3&gt;(A4stdlife+$E165),('PTRM input'!$O$388*(1+rvanilla09)^0.5)-SUM($O165:BG165),('PTRM input'!$O$388*(1+rvanilla09)^0.5)/A4stdlife))</f>
        <v>n/a</v>
      </c>
      <c r="BI165" s="433" t="str">
        <f>IF(A4stdlife="n/a","n/a",IF(BI$3&gt;(A4stdlife+$E165),('PTRM input'!$O$388*(1+rvanilla09)^0.5)-SUM($O165:BH165),('PTRM input'!$O$388*(1+rvanilla09)^0.5)/A4stdlife))</f>
        <v>n/a</v>
      </c>
      <c r="BJ165" s="116"/>
      <c r="BK165" s="116"/>
      <c r="BL165" s="116"/>
      <c r="BM165" s="116"/>
    </row>
    <row r="166" spans="1:65" hidden="1" outlineLevel="2">
      <c r="A166" s="116"/>
      <c r="B166" s="19"/>
      <c r="C166" s="18"/>
      <c r="D166" s="760"/>
      <c r="E166" s="87">
        <v>10</v>
      </c>
      <c r="F166" s="259"/>
      <c r="G166" s="434"/>
      <c r="H166" s="435"/>
      <c r="I166" s="435"/>
      <c r="J166" s="435"/>
      <c r="K166" s="435"/>
      <c r="L166" s="435"/>
      <c r="M166" s="435"/>
      <c r="N166" s="435"/>
      <c r="O166" s="435"/>
      <c r="P166" s="619"/>
      <c r="Q166" s="433" t="str">
        <f>IF(A4stdlife="n/a","n/a",IF(Q$3&gt;(A4stdlife+$E166),('PTRM input'!$P$388*(1+rvanilla10)^0.5)-SUM($P166:P166),('PTRM input'!$P$388*(1+rvanilla10)^0.5)/A4stdlife))</f>
        <v>n/a</v>
      </c>
      <c r="R166" s="433" t="str">
        <f>IF(A4stdlife="n/a","n/a",IF(R$3&gt;(A4stdlife+$E166),('PTRM input'!$P$388*(1+rvanilla10)^0.5)-SUM($P166:Q166),('PTRM input'!$P$388*(1+rvanilla10)^0.5)/A4stdlife))</f>
        <v>n/a</v>
      </c>
      <c r="S166" s="433" t="str">
        <f>IF(A4stdlife="n/a","n/a",IF(S$3&gt;(A4stdlife+$E166),('PTRM input'!$P$388*(1+rvanilla10)^0.5)-SUM($P166:R166),('PTRM input'!$P$388*(1+rvanilla10)^0.5)/A4stdlife))</f>
        <v>n/a</v>
      </c>
      <c r="T166" s="433" t="str">
        <f>IF(A4stdlife="n/a","n/a",IF(T$3&gt;(A4stdlife+$E166),('PTRM input'!$P$388*(1+rvanilla10)^0.5)-SUM($P166:S166),('PTRM input'!$P$388*(1+rvanilla10)^0.5)/A4stdlife))</f>
        <v>n/a</v>
      </c>
      <c r="U166" s="433" t="str">
        <f>IF(A4stdlife="n/a","n/a",IF(U$3&gt;(A4stdlife+$E166),('PTRM input'!$P$388*(1+rvanilla10)^0.5)-SUM($P166:T166),('PTRM input'!$P$388*(1+rvanilla10)^0.5)/A4stdlife))</f>
        <v>n/a</v>
      </c>
      <c r="V166" s="433" t="str">
        <f>IF(A4stdlife="n/a","n/a",IF(V$3&gt;(A4stdlife+$E166),('PTRM input'!$P$388*(1+rvanilla10)^0.5)-SUM($P166:U166),('PTRM input'!$P$388*(1+rvanilla10)^0.5)/A4stdlife))</f>
        <v>n/a</v>
      </c>
      <c r="W166" s="433" t="str">
        <f>IF(A4stdlife="n/a","n/a",IF(W$3&gt;(A4stdlife+$E166),('PTRM input'!$P$388*(1+rvanilla10)^0.5)-SUM($P166:V166),('PTRM input'!$P$388*(1+rvanilla10)^0.5)/A4stdlife))</f>
        <v>n/a</v>
      </c>
      <c r="X166" s="433" t="str">
        <f>IF(A4stdlife="n/a","n/a",IF(X$3&gt;(A4stdlife+$E166),('PTRM input'!$P$388*(1+rvanilla10)^0.5)-SUM($P166:W166),('PTRM input'!$P$388*(1+rvanilla10)^0.5)/A4stdlife))</f>
        <v>n/a</v>
      </c>
      <c r="Y166" s="433" t="str">
        <f>IF(A4stdlife="n/a","n/a",IF(Y$3&gt;(A4stdlife+$E166),('PTRM input'!$P$388*(1+rvanilla10)^0.5)-SUM($P166:X166),('PTRM input'!$P$388*(1+rvanilla10)^0.5)/A4stdlife))</f>
        <v>n/a</v>
      </c>
      <c r="Z166" s="433" t="str">
        <f>IF(A4stdlife="n/a","n/a",IF(Z$3&gt;(A4stdlife+$E166),('PTRM input'!$P$388*(1+rvanilla10)^0.5)-SUM($P166:Y166),('PTRM input'!$P$388*(1+rvanilla10)^0.5)/A4stdlife))</f>
        <v>n/a</v>
      </c>
      <c r="AA166" s="433" t="str">
        <f>IF(A4stdlife="n/a","n/a",IF(AA$3&gt;(A4stdlife+$E166),('PTRM input'!$P$388*(1+rvanilla10)^0.5)-SUM($P166:Z166),('PTRM input'!$P$388*(1+rvanilla10)^0.5)/A4stdlife))</f>
        <v>n/a</v>
      </c>
      <c r="AB166" s="433" t="str">
        <f>IF(A4stdlife="n/a","n/a",IF(AB$3&gt;(A4stdlife+$E166),('PTRM input'!$P$388*(1+rvanilla10)^0.5)-SUM($P166:AA166),('PTRM input'!$P$388*(1+rvanilla10)^0.5)/A4stdlife))</f>
        <v>n/a</v>
      </c>
      <c r="AC166" s="433" t="str">
        <f>IF(A4stdlife="n/a","n/a",IF(AC$3&gt;(A4stdlife+$E166),('PTRM input'!$P$388*(1+rvanilla10)^0.5)-SUM($P166:AB166),('PTRM input'!$P$388*(1+rvanilla10)^0.5)/A4stdlife))</f>
        <v>n/a</v>
      </c>
      <c r="AD166" s="433" t="str">
        <f>IF(A4stdlife="n/a","n/a",IF(AD$3&gt;(A4stdlife+$E166),('PTRM input'!$P$388*(1+rvanilla10)^0.5)-SUM($P166:AC166),('PTRM input'!$P$388*(1+rvanilla10)^0.5)/A4stdlife))</f>
        <v>n/a</v>
      </c>
      <c r="AE166" s="433" t="str">
        <f>IF(A4stdlife="n/a","n/a",IF(AE$3&gt;(A4stdlife+$E166),('PTRM input'!$P$388*(1+rvanilla10)^0.5)-SUM($P166:AD166),('PTRM input'!$P$388*(1+rvanilla10)^0.5)/A4stdlife))</f>
        <v>n/a</v>
      </c>
      <c r="AF166" s="433" t="str">
        <f>IF(A4stdlife="n/a","n/a",IF(AF$3&gt;(A4stdlife+$E166),('PTRM input'!$P$388*(1+rvanilla10)^0.5)-SUM($P166:AE166),('PTRM input'!$P$388*(1+rvanilla10)^0.5)/A4stdlife))</f>
        <v>n/a</v>
      </c>
      <c r="AG166" s="433" t="str">
        <f>IF(A4stdlife="n/a","n/a",IF(AG$3&gt;(A4stdlife+$E166),('PTRM input'!$P$388*(1+rvanilla10)^0.5)-SUM($P166:AF166),('PTRM input'!$P$388*(1+rvanilla10)^0.5)/A4stdlife))</f>
        <v>n/a</v>
      </c>
      <c r="AH166" s="433" t="str">
        <f>IF(A4stdlife="n/a","n/a",IF(AH$3&gt;(A4stdlife+$E166),('PTRM input'!$P$388*(1+rvanilla10)^0.5)-SUM($P166:AG166),('PTRM input'!$P$388*(1+rvanilla10)^0.5)/A4stdlife))</f>
        <v>n/a</v>
      </c>
      <c r="AI166" s="433" t="str">
        <f>IF(A4stdlife="n/a","n/a",IF(AI$3&gt;(A4stdlife+$E166),('PTRM input'!$P$388*(1+rvanilla10)^0.5)-SUM($P166:AH166),('PTRM input'!$P$388*(1+rvanilla10)^0.5)/A4stdlife))</f>
        <v>n/a</v>
      </c>
      <c r="AJ166" s="433" t="str">
        <f>IF(A4stdlife="n/a","n/a",IF(AJ$3&gt;(A4stdlife+$E166),('PTRM input'!$P$388*(1+rvanilla10)^0.5)-SUM($P166:AI166),('PTRM input'!$P$388*(1+rvanilla10)^0.5)/A4stdlife))</f>
        <v>n/a</v>
      </c>
      <c r="AK166" s="433" t="str">
        <f>IF(A4stdlife="n/a","n/a",IF(AK$3&gt;(A4stdlife+$E166),('PTRM input'!$P$388*(1+rvanilla10)^0.5)-SUM($P166:AJ166),('PTRM input'!$P$388*(1+rvanilla10)^0.5)/A4stdlife))</f>
        <v>n/a</v>
      </c>
      <c r="AL166" s="433" t="str">
        <f>IF(A4stdlife="n/a","n/a",IF(AL$3&gt;(A4stdlife+$E166),('PTRM input'!$P$388*(1+rvanilla10)^0.5)-SUM($P166:AK166),('PTRM input'!$P$388*(1+rvanilla10)^0.5)/A4stdlife))</f>
        <v>n/a</v>
      </c>
      <c r="AM166" s="433" t="str">
        <f>IF(A4stdlife="n/a","n/a",IF(AM$3&gt;(A4stdlife+$E166),('PTRM input'!$P$388*(1+rvanilla10)^0.5)-SUM($P166:AL166),('PTRM input'!$P$388*(1+rvanilla10)^0.5)/A4stdlife))</f>
        <v>n/a</v>
      </c>
      <c r="AN166" s="433" t="str">
        <f>IF(A4stdlife="n/a","n/a",IF(AN$3&gt;(A4stdlife+$E166),('PTRM input'!$P$388*(1+rvanilla10)^0.5)-SUM($P166:AM166),('PTRM input'!$P$388*(1+rvanilla10)^0.5)/A4stdlife))</f>
        <v>n/a</v>
      </c>
      <c r="AO166" s="433" t="str">
        <f>IF(A4stdlife="n/a","n/a",IF(AO$3&gt;(A4stdlife+$E166),('PTRM input'!$P$388*(1+rvanilla10)^0.5)-SUM($P166:AN166),('PTRM input'!$P$388*(1+rvanilla10)^0.5)/A4stdlife))</f>
        <v>n/a</v>
      </c>
      <c r="AP166" s="433" t="str">
        <f>IF(A4stdlife="n/a","n/a",IF(AP$3&gt;(A4stdlife+$E166),('PTRM input'!$P$388*(1+rvanilla10)^0.5)-SUM($P166:AO166),('PTRM input'!$P$388*(1+rvanilla10)^0.5)/A4stdlife))</f>
        <v>n/a</v>
      </c>
      <c r="AQ166" s="433" t="str">
        <f>IF(A4stdlife="n/a","n/a",IF(AQ$3&gt;(A4stdlife+$E166),('PTRM input'!$P$388*(1+rvanilla10)^0.5)-SUM($P166:AP166),('PTRM input'!$P$388*(1+rvanilla10)^0.5)/A4stdlife))</f>
        <v>n/a</v>
      </c>
      <c r="AR166" s="433" t="str">
        <f>IF(A4stdlife="n/a","n/a",IF(AR$3&gt;(A4stdlife+$E166),('PTRM input'!$P$388*(1+rvanilla10)^0.5)-SUM($P166:AQ166),('PTRM input'!$P$388*(1+rvanilla10)^0.5)/A4stdlife))</f>
        <v>n/a</v>
      </c>
      <c r="AS166" s="433" t="str">
        <f>IF(A4stdlife="n/a","n/a",IF(AS$3&gt;(A4stdlife+$E166),('PTRM input'!$P$388*(1+rvanilla10)^0.5)-SUM($P166:AR166),('PTRM input'!$P$388*(1+rvanilla10)^0.5)/A4stdlife))</f>
        <v>n/a</v>
      </c>
      <c r="AT166" s="433" t="str">
        <f>IF(A4stdlife="n/a","n/a",IF(AT$3&gt;(A4stdlife+$E166),('PTRM input'!$P$388*(1+rvanilla10)^0.5)-SUM($P166:AS166),('PTRM input'!$P$388*(1+rvanilla10)^0.5)/A4stdlife))</f>
        <v>n/a</v>
      </c>
      <c r="AU166" s="433" t="str">
        <f>IF(A4stdlife="n/a","n/a",IF(AU$3&gt;(A4stdlife+$E166),('PTRM input'!$P$388*(1+rvanilla10)^0.5)-SUM($P166:AT166),('PTRM input'!$P$388*(1+rvanilla10)^0.5)/A4stdlife))</f>
        <v>n/a</v>
      </c>
      <c r="AV166" s="433" t="str">
        <f>IF(A4stdlife="n/a","n/a",IF(AV$3&gt;(A4stdlife+$E166),('PTRM input'!$P$388*(1+rvanilla10)^0.5)-SUM($P166:AU166),('PTRM input'!$P$388*(1+rvanilla10)^0.5)/A4stdlife))</f>
        <v>n/a</v>
      </c>
      <c r="AW166" s="433" t="str">
        <f>IF(A4stdlife="n/a","n/a",IF(AW$3&gt;(A4stdlife+$E166),('PTRM input'!$P$388*(1+rvanilla10)^0.5)-SUM($P166:AV166),('PTRM input'!$P$388*(1+rvanilla10)^0.5)/A4stdlife))</f>
        <v>n/a</v>
      </c>
      <c r="AX166" s="433" t="str">
        <f>IF(A4stdlife="n/a","n/a",IF(AX$3&gt;(A4stdlife+$E166),('PTRM input'!$P$388*(1+rvanilla10)^0.5)-SUM($P166:AW166),('PTRM input'!$P$388*(1+rvanilla10)^0.5)/A4stdlife))</f>
        <v>n/a</v>
      </c>
      <c r="AY166" s="433" t="str">
        <f>IF(A4stdlife="n/a","n/a",IF(AY$3&gt;(A4stdlife+$E166),('PTRM input'!$P$388*(1+rvanilla10)^0.5)-SUM($P166:AX166),('PTRM input'!$P$388*(1+rvanilla10)^0.5)/A4stdlife))</f>
        <v>n/a</v>
      </c>
      <c r="AZ166" s="433" t="str">
        <f>IF(A4stdlife="n/a","n/a",IF(AZ$3&gt;(A4stdlife+$E166),('PTRM input'!$P$388*(1+rvanilla10)^0.5)-SUM($P166:AY166),('PTRM input'!$P$388*(1+rvanilla10)^0.5)/A4stdlife))</f>
        <v>n/a</v>
      </c>
      <c r="BA166" s="433" t="str">
        <f>IF(A4stdlife="n/a","n/a",IF(BA$3&gt;(A4stdlife+$E166),('PTRM input'!$P$388*(1+rvanilla10)^0.5)-SUM($P166:AZ166),('PTRM input'!$P$388*(1+rvanilla10)^0.5)/A4stdlife))</f>
        <v>n/a</v>
      </c>
      <c r="BB166" s="433" t="str">
        <f>IF(A4stdlife="n/a","n/a",IF(BB$3&gt;(A4stdlife+$E166),('PTRM input'!$P$388*(1+rvanilla10)^0.5)-SUM($P166:BA166),('PTRM input'!$P$388*(1+rvanilla10)^0.5)/A4stdlife))</f>
        <v>n/a</v>
      </c>
      <c r="BC166" s="433" t="str">
        <f>IF(A4stdlife="n/a","n/a",IF(BC$3&gt;(A4stdlife+$E166),('PTRM input'!$P$388*(1+rvanilla10)^0.5)-SUM($P166:BB166),('PTRM input'!$P$388*(1+rvanilla10)^0.5)/A4stdlife))</f>
        <v>n/a</v>
      </c>
      <c r="BD166" s="433" t="str">
        <f>IF(A4stdlife="n/a","n/a",IF(BD$3&gt;(A4stdlife+$E166),('PTRM input'!$P$388*(1+rvanilla10)^0.5)-SUM($P166:BC166),('PTRM input'!$P$388*(1+rvanilla10)^0.5)/A4stdlife))</f>
        <v>n/a</v>
      </c>
      <c r="BE166" s="433" t="str">
        <f>IF(A4stdlife="n/a","n/a",IF(BE$3&gt;(A4stdlife+$E166),('PTRM input'!$P$388*(1+rvanilla10)^0.5)-SUM($P166:BD166),('PTRM input'!$P$388*(1+rvanilla10)^0.5)/A4stdlife))</f>
        <v>n/a</v>
      </c>
      <c r="BF166" s="433" t="str">
        <f>IF(A4stdlife="n/a","n/a",IF(BF$3&gt;(A4stdlife+$E166),('PTRM input'!$P$388*(1+rvanilla10)^0.5)-SUM($P166:BE166),('PTRM input'!$P$388*(1+rvanilla10)^0.5)/A4stdlife))</f>
        <v>n/a</v>
      </c>
      <c r="BG166" s="433" t="str">
        <f>IF(A4stdlife="n/a","n/a",IF(BG$3&gt;(A4stdlife+$E166),('PTRM input'!$P$388*(1+rvanilla10)^0.5)-SUM($P166:BF166),('PTRM input'!$P$388*(1+rvanilla10)^0.5)/A4stdlife))</f>
        <v>n/a</v>
      </c>
      <c r="BH166" s="433" t="str">
        <f>IF(A4stdlife="n/a","n/a",IF(BH$3&gt;(A4stdlife+$E166),('PTRM input'!$P$388*(1+rvanilla10)^0.5)-SUM($P166:BG166),('PTRM input'!$P$388*(1+rvanilla10)^0.5)/A4stdlife))</f>
        <v>n/a</v>
      </c>
      <c r="BI166" s="433" t="str">
        <f>IF(A4stdlife="n/a","n/a",IF(BI$3&gt;(A4stdlife+$E166),('PTRM input'!$P$388*(1+rvanilla10)^0.5)-SUM($P166:BH166),('PTRM input'!$P$388*(1+rvanilla10)^0.5)/A4stdlife))</f>
        <v>n/a</v>
      </c>
      <c r="BJ166" s="116"/>
      <c r="BK166" s="116"/>
      <c r="BL166" s="116"/>
      <c r="BM166" s="116"/>
    </row>
    <row r="167" spans="1:65" hidden="1" outlineLevel="1" collapsed="1">
      <c r="A167" s="116"/>
      <c r="B167" s="9"/>
      <c r="C167" s="19" t="str">
        <f>Asset4</f>
        <v>Easements</v>
      </c>
      <c r="D167" s="9"/>
      <c r="E167" s="9"/>
      <c r="F167" s="260"/>
      <c r="G167" s="261">
        <f t="shared" ref="G167:K167" si="65">SUM(G155:G166)</f>
        <v>0</v>
      </c>
      <c r="H167" s="261">
        <f t="shared" si="65"/>
        <v>0</v>
      </c>
      <c r="I167" s="261">
        <f t="shared" si="65"/>
        <v>0</v>
      </c>
      <c r="J167" s="261">
        <f t="shared" si="65"/>
        <v>0</v>
      </c>
      <c r="K167" s="261">
        <f t="shared" si="65"/>
        <v>0</v>
      </c>
      <c r="L167" s="261">
        <f t="shared" ref="L167:AL167" si="66">SUM(L155:L166)</f>
        <v>0</v>
      </c>
      <c r="M167" s="261">
        <f t="shared" si="66"/>
        <v>0</v>
      </c>
      <c r="N167" s="261">
        <f t="shared" si="66"/>
        <v>0</v>
      </c>
      <c r="O167" s="261">
        <f t="shared" si="66"/>
        <v>0</v>
      </c>
      <c r="P167" s="261">
        <f t="shared" si="66"/>
        <v>0</v>
      </c>
      <c r="Q167" s="261">
        <f t="shared" si="66"/>
        <v>0</v>
      </c>
      <c r="R167" s="261">
        <f t="shared" si="66"/>
        <v>0</v>
      </c>
      <c r="S167" s="261">
        <f t="shared" si="66"/>
        <v>0</v>
      </c>
      <c r="T167" s="261">
        <f t="shared" si="66"/>
        <v>0</v>
      </c>
      <c r="U167" s="261">
        <f t="shared" si="66"/>
        <v>0</v>
      </c>
      <c r="V167" s="261">
        <f t="shared" si="66"/>
        <v>0</v>
      </c>
      <c r="W167" s="261">
        <f t="shared" si="66"/>
        <v>0</v>
      </c>
      <c r="X167" s="261">
        <f t="shared" si="66"/>
        <v>0</v>
      </c>
      <c r="Y167" s="261">
        <f t="shared" si="66"/>
        <v>0</v>
      </c>
      <c r="Z167" s="261">
        <f t="shared" si="66"/>
        <v>0</v>
      </c>
      <c r="AA167" s="261">
        <f t="shared" si="66"/>
        <v>0</v>
      </c>
      <c r="AB167" s="261">
        <f t="shared" si="66"/>
        <v>0</v>
      </c>
      <c r="AC167" s="261">
        <f t="shared" si="66"/>
        <v>0</v>
      </c>
      <c r="AD167" s="261">
        <f t="shared" si="66"/>
        <v>0</v>
      </c>
      <c r="AE167" s="261">
        <f t="shared" si="66"/>
        <v>0</v>
      </c>
      <c r="AF167" s="261">
        <f t="shared" si="66"/>
        <v>0</v>
      </c>
      <c r="AG167" s="261">
        <f t="shared" si="66"/>
        <v>0</v>
      </c>
      <c r="AH167" s="261">
        <f t="shared" si="66"/>
        <v>0</v>
      </c>
      <c r="AI167" s="261">
        <f t="shared" si="66"/>
        <v>0</v>
      </c>
      <c r="AJ167" s="261">
        <f t="shared" si="66"/>
        <v>0</v>
      </c>
      <c r="AK167" s="261">
        <f t="shared" si="66"/>
        <v>0</v>
      </c>
      <c r="AL167" s="261">
        <f t="shared" si="66"/>
        <v>0</v>
      </c>
      <c r="AM167" s="261">
        <f t="shared" ref="AM167:BI167" si="67">SUM(AM155:AM166)</f>
        <v>0</v>
      </c>
      <c r="AN167" s="261">
        <f t="shared" si="67"/>
        <v>0</v>
      </c>
      <c r="AO167" s="261">
        <f t="shared" si="67"/>
        <v>0</v>
      </c>
      <c r="AP167" s="261">
        <f t="shared" si="67"/>
        <v>0</v>
      </c>
      <c r="AQ167" s="261">
        <f t="shared" si="67"/>
        <v>0</v>
      </c>
      <c r="AR167" s="261">
        <f t="shared" si="67"/>
        <v>0</v>
      </c>
      <c r="AS167" s="261">
        <f t="shared" si="67"/>
        <v>0</v>
      </c>
      <c r="AT167" s="261">
        <f t="shared" si="67"/>
        <v>0</v>
      </c>
      <c r="AU167" s="261">
        <f t="shared" si="67"/>
        <v>0</v>
      </c>
      <c r="AV167" s="261">
        <f t="shared" si="67"/>
        <v>0</v>
      </c>
      <c r="AW167" s="261">
        <f t="shared" si="67"/>
        <v>0</v>
      </c>
      <c r="AX167" s="261">
        <f t="shared" si="67"/>
        <v>0</v>
      </c>
      <c r="AY167" s="261">
        <f t="shared" si="67"/>
        <v>0</v>
      </c>
      <c r="AZ167" s="261">
        <f t="shared" si="67"/>
        <v>0</v>
      </c>
      <c r="BA167" s="261">
        <f t="shared" si="67"/>
        <v>0</v>
      </c>
      <c r="BB167" s="261">
        <f t="shared" si="67"/>
        <v>0</v>
      </c>
      <c r="BC167" s="261">
        <f t="shared" si="67"/>
        <v>0</v>
      </c>
      <c r="BD167" s="261">
        <f t="shared" si="67"/>
        <v>0</v>
      </c>
      <c r="BE167" s="261">
        <f t="shared" si="67"/>
        <v>0</v>
      </c>
      <c r="BF167" s="261">
        <f t="shared" si="67"/>
        <v>0</v>
      </c>
      <c r="BG167" s="261">
        <f t="shared" si="67"/>
        <v>0</v>
      </c>
      <c r="BH167" s="261">
        <f t="shared" si="67"/>
        <v>0</v>
      </c>
      <c r="BI167" s="261">
        <f t="shared" si="67"/>
        <v>0</v>
      </c>
      <c r="BJ167" s="116"/>
      <c r="BK167" s="116"/>
      <c r="BL167" s="116"/>
      <c r="BM167" s="116"/>
    </row>
    <row r="168" spans="1:65" hidden="1" outlineLevel="2">
      <c r="A168" s="116"/>
      <c r="B168" s="106" t="str">
        <f>C180</f>
        <v>Communications</v>
      </c>
      <c r="C168" s="614"/>
      <c r="D168" s="615" t="s">
        <v>236</v>
      </c>
      <c r="E168" s="614"/>
      <c r="F168" s="616"/>
      <c r="G168" s="617">
        <f>IF(('PTRM input'!$E$515='PTRM input'!$G$514),IF(G$3&gt;A5remlife,A5acvalue-SUM(F168:$F168),IF(A5remlife="N/A","n/a",A5acvalue/A5remlife)),'PTRM input'!G$524)</f>
        <v>-5.9805384346701502E-3</v>
      </c>
      <c r="H168" s="617">
        <f>IF(('PTRM input'!$E$515='PTRM input'!$G$514),IF(H$3&gt;A5remlife,A5acvalue-SUM($F168:G168),IF(A5remlife="N/A","n/a",A5acvalue/A5remlife)),'PTRM input'!H$524)</f>
        <v>-5.9805384346701502E-3</v>
      </c>
      <c r="I168" s="617">
        <f>IF(('PTRM input'!$E$515='PTRM input'!$G$514),IF(I$3&gt;A5remlife,A5acvalue-SUM($F168:H168),IF(A5remlife="N/A","n/a",A5acvalue/A5remlife)),'PTRM input'!I$524)</f>
        <v>-5.9805384346701502E-3</v>
      </c>
      <c r="J168" s="617">
        <f>IF(('PTRM input'!$E$515='PTRM input'!$G$514),IF(J$3&gt;A5remlife,A5acvalue-SUM($F168:I168),IF(A5remlife="N/A","n/a",A5acvalue/A5remlife)),'PTRM input'!J$524)</f>
        <v>-5.9805384346701502E-3</v>
      </c>
      <c r="K168" s="617">
        <f>IF(('PTRM input'!$E$515='PTRM input'!$G$514),IF(K$3&gt;A5remlife,A5acvalue-SUM($F168:J168),IF(A5remlife="N/A","n/a",A5acvalue/A5remlife)),'PTRM input'!K$524)</f>
        <v>-5.9805384346701502E-3</v>
      </c>
      <c r="L168" s="617">
        <f>IF(('PTRM input'!$E$515='PTRM input'!$G$514),IF(L$3&gt;A5remlife,A5acvalue-SUM($F168:K168),IF(A5remlife="N/A","n/a",A5acvalue/A5remlife)),'PTRM input'!L$524)</f>
        <v>0</v>
      </c>
      <c r="M168" s="617">
        <f>IF(('PTRM input'!$E$515='PTRM input'!$G$514),IF(M$3&gt;A5remlife,A5acvalue-SUM($F168:L168),IF(A5remlife="N/A","n/a",A5acvalue/A5remlife)),'PTRM input'!M$524)</f>
        <v>0</v>
      </c>
      <c r="N168" s="617">
        <f>IF(('PTRM input'!$E$515='PTRM input'!$G$514),IF(N$3&gt;A5remlife,A5acvalue-SUM($F168:M168),IF(A5remlife="N/A","n/a",A5acvalue/A5remlife)),'PTRM input'!N$524)</f>
        <v>0</v>
      </c>
      <c r="O168" s="617">
        <f>IF(('PTRM input'!$E$515='PTRM input'!$G$514),IF(O$3&gt;A5remlife,A5acvalue-SUM($F168:N168),IF(A5remlife="N/A","n/a",A5acvalue/A5remlife)),'PTRM input'!O$524)</f>
        <v>0</v>
      </c>
      <c r="P168" s="617">
        <f>IF(('PTRM input'!$E$515='PTRM input'!$G$514),IF(P$3&gt;A5remlife,A5acvalue-SUM($F168:O168),IF(A5remlife="N/A","n/a",A5acvalue/A5remlife)),'PTRM input'!P$524)</f>
        <v>0</v>
      </c>
      <c r="Q168" s="617">
        <f>IF(('PTRM input'!$E$515='PTRM input'!$G$514),IF(Q$3&gt;A5remlife,A5acvalue-SUM($F168:P168),IF(A5remlife="N/A","n/a",A5acvalue/A5remlife)),'PTRM input'!Q$524)</f>
        <v>0</v>
      </c>
      <c r="R168" s="617">
        <f>IF(('PTRM input'!$E$515='PTRM input'!$G$514),IF(R$3&gt;A5remlife,A5acvalue-SUM($F168:Q168),IF(A5remlife="N/A","n/a",A5acvalue/A5remlife)),'PTRM input'!R$524)</f>
        <v>0</v>
      </c>
      <c r="S168" s="617">
        <f>IF(('PTRM input'!$E$515='PTRM input'!$G$514),IF(S$3&gt;A5remlife,A5acvalue-SUM($F168:R168),IF(A5remlife="N/A","n/a",A5acvalue/A5remlife)),'PTRM input'!S$524)</f>
        <v>0</v>
      </c>
      <c r="T168" s="617">
        <f>IF(('PTRM input'!$E$515='PTRM input'!$G$514),IF(T$3&gt;A5remlife,A5acvalue-SUM($F168:S168),IF(A5remlife="N/A","n/a",A5acvalue/A5remlife)),'PTRM input'!T$524)</f>
        <v>0</v>
      </c>
      <c r="U168" s="617">
        <f>IF(('PTRM input'!$E$515='PTRM input'!$G$514),IF(U$3&gt;A5remlife,A5acvalue-SUM($F168:T168),IF(A5remlife="N/A","n/a",A5acvalue/A5remlife)),'PTRM input'!U$524)</f>
        <v>0</v>
      </c>
      <c r="V168" s="617">
        <f>IF(('PTRM input'!$E$515='PTRM input'!$G$514),IF(V$3&gt;A5remlife,A5acvalue-SUM($F168:U168),IF(A5remlife="N/A","n/a",A5acvalue/A5remlife)),'PTRM input'!V$524)</f>
        <v>0</v>
      </c>
      <c r="W168" s="617">
        <f>IF(('PTRM input'!$E$515='PTRM input'!$G$514),IF(W$3&gt;A5remlife,A5acvalue-SUM($F168:V168),IF(A5remlife="N/A","n/a",A5acvalue/A5remlife)),'PTRM input'!W$524)</f>
        <v>0</v>
      </c>
      <c r="X168" s="617">
        <f>IF(('PTRM input'!$E$515='PTRM input'!$G$514),IF(X$3&gt;A5remlife,A5acvalue-SUM($F168:W168),IF(A5remlife="N/A","n/a",A5acvalue/A5remlife)),'PTRM input'!X$524)</f>
        <v>0</v>
      </c>
      <c r="Y168" s="617">
        <f>IF(('PTRM input'!$E$515='PTRM input'!$G$514),IF(Y$3&gt;A5remlife,A5acvalue-SUM($F168:X168),IF(A5remlife="N/A","n/a",A5acvalue/A5remlife)),'PTRM input'!Y$524)</f>
        <v>0</v>
      </c>
      <c r="Z168" s="617">
        <f>IF(('PTRM input'!$E$515='PTRM input'!$G$514),IF(Z$3&gt;A5remlife,A5acvalue-SUM($F168:Y168),IF(A5remlife="N/A","n/a",A5acvalue/A5remlife)),'PTRM input'!Z$524)</f>
        <v>0</v>
      </c>
      <c r="AA168" s="617">
        <f>IF(('PTRM input'!$E$515='PTRM input'!$G$514),IF(AA$3&gt;A5remlife,A5acvalue-SUM($F168:Z168),IF(A5remlife="N/A","n/a",A5acvalue/A5remlife)),'PTRM input'!AA$524)</f>
        <v>0</v>
      </c>
      <c r="AB168" s="617">
        <f>IF(('PTRM input'!$E$515='PTRM input'!$G$514),IF(AB$3&gt;A5remlife,A5acvalue-SUM($F168:AA168),IF(A5remlife="N/A","n/a",A5acvalue/A5remlife)),'PTRM input'!AB$524)</f>
        <v>0</v>
      </c>
      <c r="AC168" s="617">
        <f>IF(('PTRM input'!$E$515='PTRM input'!$G$514),IF(AC$3&gt;A5remlife,A5acvalue-SUM($F168:AB168),IF(A5remlife="N/A","n/a",A5acvalue/A5remlife)),'PTRM input'!AC$524)</f>
        <v>0</v>
      </c>
      <c r="AD168" s="617">
        <f>IF(('PTRM input'!$E$515='PTRM input'!$G$514),IF(AD$3&gt;A5remlife,A5acvalue-SUM($F168:AC168),IF(A5remlife="N/A","n/a",A5acvalue/A5remlife)),'PTRM input'!AD$524)</f>
        <v>0</v>
      </c>
      <c r="AE168" s="617">
        <f>IF(('PTRM input'!$E$515='PTRM input'!$G$514),IF(AE$3&gt;A5remlife,A5acvalue-SUM($F168:AD168),IF(A5remlife="N/A","n/a",A5acvalue/A5remlife)),'PTRM input'!AE$524)</f>
        <v>0</v>
      </c>
      <c r="AF168" s="617">
        <f>IF(('PTRM input'!$E$515='PTRM input'!$G$514),IF(AF$3&gt;A5remlife,A5acvalue-SUM($F168:AE168),IF(A5remlife="N/A","n/a",A5acvalue/A5remlife)),'PTRM input'!AF$524)</f>
        <v>0</v>
      </c>
      <c r="AG168" s="617">
        <f>IF(('PTRM input'!$E$515='PTRM input'!$G$514),IF(AG$3&gt;A5remlife,A5acvalue-SUM($F168:AF168),IF(A5remlife="N/A","n/a",A5acvalue/A5remlife)),'PTRM input'!AG$524)</f>
        <v>0</v>
      </c>
      <c r="AH168" s="617">
        <f>IF(('PTRM input'!$E$515='PTRM input'!$G$514),IF(AH$3&gt;A5remlife,A5acvalue-SUM($F168:AG168),IF(A5remlife="N/A","n/a",A5acvalue/A5remlife)),'PTRM input'!AH$524)</f>
        <v>0</v>
      </c>
      <c r="AI168" s="617">
        <f>IF(('PTRM input'!$E$515='PTRM input'!$G$514),IF(AI$3&gt;A5remlife,A5acvalue-SUM($F168:AH168),IF(A5remlife="N/A","n/a",A5acvalue/A5remlife)),'PTRM input'!AI$524)</f>
        <v>0</v>
      </c>
      <c r="AJ168" s="617">
        <f>IF(('PTRM input'!$E$515='PTRM input'!$G$514),IF(AJ$3&gt;A5remlife,A5acvalue-SUM($F168:AI168),IF(A5remlife="N/A","n/a",A5acvalue/A5remlife)),'PTRM input'!AJ$524)</f>
        <v>0</v>
      </c>
      <c r="AK168" s="617">
        <f>IF(('PTRM input'!$E$515='PTRM input'!$G$514),IF(AK$3&gt;A5remlife,A5acvalue-SUM($F168:AJ168),IF(A5remlife="N/A","n/a",A5acvalue/A5remlife)),'PTRM input'!AK$524)</f>
        <v>0</v>
      </c>
      <c r="AL168" s="617">
        <f>IF(('PTRM input'!$E$515='PTRM input'!$G$514),IF(AL$3&gt;A5remlife,A5acvalue-SUM($F168:AK168),IF(A5remlife="N/A","n/a",A5acvalue/A5remlife)),'PTRM input'!AL$524)</f>
        <v>0</v>
      </c>
      <c r="AM168" s="617">
        <f>IF(('PTRM input'!$E$515='PTRM input'!$G$514),IF(AM$3&gt;A5remlife,A5acvalue-SUM($F168:AL168),IF(A5remlife="N/A","n/a",A5acvalue/A5remlife)),'PTRM input'!AM$524)</f>
        <v>0</v>
      </c>
      <c r="AN168" s="617">
        <f>IF(('PTRM input'!$E$515='PTRM input'!$G$514),IF(AN$3&gt;A5remlife,A5acvalue-SUM($F168:AM168),IF(A5remlife="N/A","n/a",A5acvalue/A5remlife)),'PTRM input'!AN$524)</f>
        <v>0</v>
      </c>
      <c r="AO168" s="617">
        <f>IF(('PTRM input'!$E$515='PTRM input'!$G$514),IF(AO$3&gt;A5remlife,A5acvalue-SUM($F168:AN168),IF(A5remlife="N/A","n/a",A5acvalue/A5remlife)),'PTRM input'!AO$524)</f>
        <v>0</v>
      </c>
      <c r="AP168" s="617">
        <f>IF(('PTRM input'!$E$515='PTRM input'!$G$514),IF(AP$3&gt;A5remlife,A5acvalue-SUM($F168:AO168),IF(A5remlife="N/A","n/a",A5acvalue/A5remlife)),'PTRM input'!AP$524)</f>
        <v>0</v>
      </c>
      <c r="AQ168" s="617">
        <f>IF(('PTRM input'!$E$515='PTRM input'!$G$514),IF(AQ$3&gt;A5remlife,A5acvalue-SUM($F168:AP168),IF(A5remlife="N/A","n/a",A5acvalue/A5remlife)),'PTRM input'!AQ$524)</f>
        <v>0</v>
      </c>
      <c r="AR168" s="617">
        <f>IF(('PTRM input'!$E$515='PTRM input'!$G$514),IF(AR$3&gt;A5remlife,A5acvalue-SUM($F168:AQ168),IF(A5remlife="N/A","n/a",A5acvalue/A5remlife)),'PTRM input'!AR$524)</f>
        <v>0</v>
      </c>
      <c r="AS168" s="617">
        <f>IF(('PTRM input'!$E$515='PTRM input'!$G$514),IF(AS$3&gt;A5remlife,A5acvalue-SUM($F168:AR168),IF(A5remlife="N/A","n/a",A5acvalue/A5remlife)),'PTRM input'!AS$524)</f>
        <v>0</v>
      </c>
      <c r="AT168" s="617">
        <f>IF(('PTRM input'!$E$515='PTRM input'!$G$514),IF(AT$3&gt;A5remlife,A5acvalue-SUM($F168:AS168),IF(A5remlife="N/A","n/a",A5acvalue/A5remlife)),'PTRM input'!AT$524)</f>
        <v>0</v>
      </c>
      <c r="AU168" s="617">
        <f>IF(('PTRM input'!$E$515='PTRM input'!$G$514),IF(AU$3&gt;A5remlife,A5acvalue-SUM($F168:AT168),IF(A5remlife="N/A","n/a",A5acvalue/A5remlife)),'PTRM input'!AU$524)</f>
        <v>0</v>
      </c>
      <c r="AV168" s="617">
        <f>IF(('PTRM input'!$E$515='PTRM input'!$G$514),IF(AV$3&gt;A5remlife,A5acvalue-SUM($F168:AU168),IF(A5remlife="N/A","n/a",A5acvalue/A5remlife)),'PTRM input'!AV$524)</f>
        <v>0</v>
      </c>
      <c r="AW168" s="617">
        <f>IF(('PTRM input'!$E$515='PTRM input'!$G$514),IF(AW$3&gt;A5remlife,A5acvalue-SUM($F168:AV168),IF(A5remlife="N/A","n/a",A5acvalue/A5remlife)),'PTRM input'!AW$524)</f>
        <v>0</v>
      </c>
      <c r="AX168" s="617">
        <f>IF(('PTRM input'!$E$515='PTRM input'!$G$514),IF(AX$3&gt;A5remlife,A5acvalue-SUM($F168:AW168),IF(A5remlife="N/A","n/a",A5acvalue/A5remlife)),'PTRM input'!AX$524)</f>
        <v>0</v>
      </c>
      <c r="AY168" s="617">
        <f>IF(('PTRM input'!$E$515='PTRM input'!$G$514),IF(AY$3&gt;A5remlife,A5acvalue-SUM($F168:AX168),IF(A5remlife="N/A","n/a",A5acvalue/A5remlife)),'PTRM input'!AY$524)</f>
        <v>0</v>
      </c>
      <c r="AZ168" s="617">
        <f>IF(('PTRM input'!$E$515='PTRM input'!$G$514),IF(AZ$3&gt;A5remlife,A5acvalue-SUM($F168:AY168),IF(A5remlife="N/A","n/a",A5acvalue/A5remlife)),'PTRM input'!AZ$524)</f>
        <v>0</v>
      </c>
      <c r="BA168" s="617">
        <f>IF(('PTRM input'!$E$515='PTRM input'!$G$514),IF(BA$3&gt;A5remlife,A5acvalue-SUM($F168:AZ168),IF(A5remlife="N/A","n/a",A5acvalue/A5remlife)),'PTRM input'!BA$524)</f>
        <v>0</v>
      </c>
      <c r="BB168" s="617">
        <f>IF(('PTRM input'!$E$515='PTRM input'!$G$514),IF(BB$3&gt;A5remlife,A5acvalue-SUM($F168:BA168),IF(A5remlife="N/A","n/a",A5acvalue/A5remlife)),'PTRM input'!BB$524)</f>
        <v>0</v>
      </c>
      <c r="BC168" s="617">
        <f>IF(('PTRM input'!$E$515='PTRM input'!$G$514),IF(BC$3&gt;A5remlife,A5acvalue-SUM($F168:BB168),IF(A5remlife="N/A","n/a",A5acvalue/A5remlife)),'PTRM input'!BC$524)</f>
        <v>0</v>
      </c>
      <c r="BD168" s="617">
        <f>IF(('PTRM input'!$E$515='PTRM input'!$G$514),IF(BD$3&gt;A5remlife,A5acvalue-SUM($F168:BC168),IF(A5remlife="N/A","n/a",A5acvalue/A5remlife)),'PTRM input'!BD$524)</f>
        <v>0</v>
      </c>
      <c r="BE168" s="617">
        <f>IF(('PTRM input'!$E$515='PTRM input'!$G$514),IF(BE$3&gt;A5remlife,A5acvalue-SUM($F168:BD168),IF(A5remlife="N/A","n/a",A5acvalue/A5remlife)),'PTRM input'!BE$524)</f>
        <v>0</v>
      </c>
      <c r="BF168" s="617">
        <f>IF(('PTRM input'!$E$515='PTRM input'!$G$514),IF(BF$3&gt;A5remlife,A5acvalue-SUM($F168:BE168),IF(A5remlife="N/A","n/a",A5acvalue/A5remlife)),'PTRM input'!BF$524)</f>
        <v>0</v>
      </c>
      <c r="BG168" s="617">
        <f>IF(('PTRM input'!$E$515='PTRM input'!$G$514),IF(BG$3&gt;A5remlife,A5acvalue-SUM($F168:BF168),IF(A5remlife="N/A","n/a",A5acvalue/A5remlife)),'PTRM input'!BG$524)</f>
        <v>0</v>
      </c>
      <c r="BH168" s="617">
        <f>IF(('PTRM input'!$E$515='PTRM input'!$G$514),IF(BH$3&gt;A5remlife,A5acvalue-SUM($F168:BG168),IF(A5remlife="N/A","n/a",A5acvalue/A5remlife)),'PTRM input'!BH$524)</f>
        <v>0</v>
      </c>
      <c r="BI168" s="617">
        <f>IF(('PTRM input'!$E$515='PTRM input'!$G$514),IF(BI$3&gt;A5remlife,A5acvalue-SUM($F168:BH168),IF(A5remlife="N/A","n/a",A5acvalue/A5remlife)),'PTRM input'!BI$524)</f>
        <v>0</v>
      </c>
      <c r="BJ168" s="116"/>
      <c r="BK168" s="116"/>
      <c r="BL168" s="116"/>
      <c r="BM168" s="116"/>
    </row>
    <row r="169" spans="1:65" ht="12.75" hidden="1" customHeight="1" outlineLevel="2">
      <c r="A169" s="116"/>
      <c r="B169" s="19"/>
      <c r="C169" s="18"/>
      <c r="D169" s="760" t="s">
        <v>237</v>
      </c>
      <c r="E169" s="86">
        <v>0</v>
      </c>
      <c r="F169" s="259"/>
      <c r="G169" s="433"/>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K169" s="433"/>
      <c r="AL169" s="433"/>
      <c r="AM169" s="433"/>
      <c r="AN169" s="433"/>
      <c r="AO169" s="433"/>
      <c r="AP169" s="433"/>
      <c r="AQ169" s="433"/>
      <c r="AR169" s="433"/>
      <c r="AS169" s="433"/>
      <c r="AT169" s="433"/>
      <c r="AU169" s="433"/>
      <c r="AV169" s="433"/>
      <c r="AW169" s="433"/>
      <c r="AX169" s="433"/>
      <c r="AY169" s="433"/>
      <c r="AZ169" s="433"/>
      <c r="BA169" s="433"/>
      <c r="BB169" s="433"/>
      <c r="BC169" s="433"/>
      <c r="BD169" s="433"/>
      <c r="BE169" s="433"/>
      <c r="BF169" s="433"/>
      <c r="BG169" s="433"/>
      <c r="BH169" s="433"/>
      <c r="BI169" s="433"/>
      <c r="BJ169" s="116"/>
      <c r="BK169" s="116"/>
      <c r="BL169" s="116"/>
      <c r="BM169" s="116"/>
    </row>
    <row r="170" spans="1:65" hidden="1" outlineLevel="2">
      <c r="A170" s="116"/>
      <c r="B170" s="19"/>
      <c r="C170" s="18"/>
      <c r="D170" s="760"/>
      <c r="E170" s="86">
        <v>1</v>
      </c>
      <c r="F170" s="259"/>
      <c r="G170" s="618"/>
      <c r="H170" s="433">
        <f ca="1">IF(A5stdlife="n/a","n/a",IF(H$3&gt;(A5stdlife+$E170),('PTRM input'!$G$389*(1+rvanilla01)^0.5)-SUM(G170:$G170),('PTRM input'!$G$389*(1+rvanilla01)^0.5)/A5stdlife))</f>
        <v>0</v>
      </c>
      <c r="I170" s="433">
        <f ca="1">IF(A5stdlife="n/a","n/a",IF(I$3&gt;(A5stdlife+$E170),('PTRM input'!$G$389*(1+rvanilla01)^0.5)-SUM($G170:H170),('PTRM input'!$G$389*(1+rvanilla01)^0.5)/A5stdlife))</f>
        <v>0</v>
      </c>
      <c r="J170" s="433">
        <f ca="1">IF(A5stdlife="n/a","n/a",IF(J$3&gt;(A5stdlife+$E170),('PTRM input'!$G$389*(1+rvanilla01)^0.5)-SUM($G170:I170),('PTRM input'!$G$389*(1+rvanilla01)^0.5)/A5stdlife))</f>
        <v>0</v>
      </c>
      <c r="K170" s="433">
        <f ca="1">IF(A5stdlife="n/a","n/a",IF(K$3&gt;(A5stdlife+$E170),('PTRM input'!$G$389*(1+rvanilla01)^0.5)-SUM($G170:J170),('PTRM input'!$G$389*(1+rvanilla01)^0.5)/A5stdlife))</f>
        <v>0</v>
      </c>
      <c r="L170" s="433">
        <f ca="1">IF(A5stdlife="n/a","n/a",IF(L$3&gt;(A5stdlife+$E170),('PTRM input'!$G$389*(1+rvanilla01)^0.5)-SUM($G170:K170),('PTRM input'!$G$389*(1+rvanilla01)^0.5)/A5stdlife))</f>
        <v>0</v>
      </c>
      <c r="M170" s="433">
        <f ca="1">IF(A5stdlife="n/a","n/a",IF(M$3&gt;(A5stdlife+$E170),('PTRM input'!$G$389*(1+rvanilla01)^0.5)-SUM($G170:L170),('PTRM input'!$G$389*(1+rvanilla01)^0.5)/A5stdlife))</f>
        <v>0</v>
      </c>
      <c r="N170" s="433">
        <f ca="1">IF(A5stdlife="n/a","n/a",IF(N$3&gt;(A5stdlife+$E170),('PTRM input'!$G$389*(1+rvanilla01)^0.5)-SUM($G170:M170),('PTRM input'!$G$389*(1+rvanilla01)^0.5)/A5stdlife))</f>
        <v>0</v>
      </c>
      <c r="O170" s="433">
        <f ca="1">IF(A5stdlife="n/a","n/a",IF(O$3&gt;(A5stdlife+$E170),('PTRM input'!$G$389*(1+rvanilla01)^0.5)-SUM($G170:N170),('PTRM input'!$G$389*(1+rvanilla01)^0.5)/A5stdlife))</f>
        <v>0</v>
      </c>
      <c r="P170" s="433">
        <f ca="1">IF(A5stdlife="n/a","n/a",IF(P$3&gt;(A5stdlife+$E170),('PTRM input'!$G$389*(1+rvanilla01)^0.5)-SUM($G170:O170),('PTRM input'!$G$389*(1+rvanilla01)^0.5)/A5stdlife))</f>
        <v>0</v>
      </c>
      <c r="Q170" s="433">
        <f ca="1">IF(A5stdlife="n/a","n/a",IF(Q$3&gt;(A5stdlife+$E170),('PTRM input'!$G$389*(1+rvanilla01)^0.5)-SUM($G170:P170),('PTRM input'!$G$389*(1+rvanilla01)^0.5)/A5stdlife))</f>
        <v>0</v>
      </c>
      <c r="R170" s="433">
        <f ca="1">IF(A5stdlife="n/a","n/a",IF(R$3&gt;(A5stdlife+$E170),('PTRM input'!$G$389*(1+rvanilla01)^0.5)-SUM($G170:Q170),('PTRM input'!$G$389*(1+rvanilla01)^0.5)/A5stdlife))</f>
        <v>0</v>
      </c>
      <c r="S170" s="433">
        <f ca="1">IF(A5stdlife="n/a","n/a",IF(S$3&gt;(A5stdlife+$E170),('PTRM input'!$G$389*(1+rvanilla01)^0.5)-SUM($G170:R170),('PTRM input'!$G$389*(1+rvanilla01)^0.5)/A5stdlife))</f>
        <v>0</v>
      </c>
      <c r="T170" s="433">
        <f ca="1">IF(A5stdlife="n/a","n/a",IF(T$3&gt;(A5stdlife+$E170),('PTRM input'!$G$389*(1+rvanilla01)^0.5)-SUM($G170:S170),('PTRM input'!$G$389*(1+rvanilla01)^0.5)/A5stdlife))</f>
        <v>0</v>
      </c>
      <c r="U170" s="433">
        <f ca="1">IF(A5stdlife="n/a","n/a",IF(U$3&gt;(A5stdlife+$E170),('PTRM input'!$G$389*(1+rvanilla01)^0.5)-SUM($G170:T170),('PTRM input'!$G$389*(1+rvanilla01)^0.5)/A5stdlife))</f>
        <v>0</v>
      </c>
      <c r="V170" s="433">
        <f ca="1">IF(A5stdlife="n/a","n/a",IF(V$3&gt;(A5stdlife+$E170),('PTRM input'!$G$389*(1+rvanilla01)^0.5)-SUM($G170:U170),('PTRM input'!$G$389*(1+rvanilla01)^0.5)/A5stdlife))</f>
        <v>0</v>
      </c>
      <c r="W170" s="433">
        <f ca="1">IF(A5stdlife="n/a","n/a",IF(W$3&gt;(A5stdlife+$E170),('PTRM input'!$G$389*(1+rvanilla01)^0.5)-SUM($G170:V170),('PTRM input'!$G$389*(1+rvanilla01)^0.5)/A5stdlife))</f>
        <v>0</v>
      </c>
      <c r="X170" s="433">
        <f ca="1">IF(A5stdlife="n/a","n/a",IF(X$3&gt;(A5stdlife+$E170),('PTRM input'!$G$389*(1+rvanilla01)^0.5)-SUM($G170:W170),('PTRM input'!$G$389*(1+rvanilla01)^0.5)/A5stdlife))</f>
        <v>0</v>
      </c>
      <c r="Y170" s="433">
        <f ca="1">IF(A5stdlife="n/a","n/a",IF(Y$3&gt;(A5stdlife+$E170),('PTRM input'!$G$389*(1+rvanilla01)^0.5)-SUM($G170:X170),('PTRM input'!$G$389*(1+rvanilla01)^0.5)/A5stdlife))</f>
        <v>0</v>
      </c>
      <c r="Z170" s="433">
        <f ca="1">IF(A5stdlife="n/a","n/a",IF(Z$3&gt;(A5stdlife+$E170),('PTRM input'!$G$389*(1+rvanilla01)^0.5)-SUM($G170:Y170),('PTRM input'!$G$389*(1+rvanilla01)^0.5)/A5stdlife))</f>
        <v>0</v>
      </c>
      <c r="AA170" s="433">
        <f ca="1">IF(A5stdlife="n/a","n/a",IF(AA$3&gt;(A5stdlife+$E170),('PTRM input'!$G$389*(1+rvanilla01)^0.5)-SUM($G170:Z170),('PTRM input'!$G$389*(1+rvanilla01)^0.5)/A5stdlife))</f>
        <v>0</v>
      </c>
      <c r="AB170" s="433">
        <f ca="1">IF(A5stdlife="n/a","n/a",IF(AB$3&gt;(A5stdlife+$E170),('PTRM input'!$G$389*(1+rvanilla01)^0.5)-SUM($G170:AA170),('PTRM input'!$G$389*(1+rvanilla01)^0.5)/A5stdlife))</f>
        <v>0</v>
      </c>
      <c r="AC170" s="433">
        <f ca="1">IF(A5stdlife="n/a","n/a",IF(AC$3&gt;(A5stdlife+$E170),('PTRM input'!$G$389*(1+rvanilla01)^0.5)-SUM($G170:AB170),('PTRM input'!$G$389*(1+rvanilla01)^0.5)/A5stdlife))</f>
        <v>0</v>
      </c>
      <c r="AD170" s="433">
        <f ca="1">IF(A5stdlife="n/a","n/a",IF(AD$3&gt;(A5stdlife+$E170),('PTRM input'!$G$389*(1+rvanilla01)^0.5)-SUM($G170:AC170),('PTRM input'!$G$389*(1+rvanilla01)^0.5)/A5stdlife))</f>
        <v>0</v>
      </c>
      <c r="AE170" s="433">
        <f ca="1">IF(A5stdlife="n/a","n/a",IF(AE$3&gt;(A5stdlife+$E170),('PTRM input'!$G$389*(1+rvanilla01)^0.5)-SUM($G170:AD170),('PTRM input'!$G$389*(1+rvanilla01)^0.5)/A5stdlife))</f>
        <v>0</v>
      </c>
      <c r="AF170" s="433">
        <f ca="1">IF(A5stdlife="n/a","n/a",IF(AF$3&gt;(A5stdlife+$E170),('PTRM input'!$G$389*(1+rvanilla01)^0.5)-SUM($G170:AE170),('PTRM input'!$G$389*(1+rvanilla01)^0.5)/A5stdlife))</f>
        <v>0</v>
      </c>
      <c r="AG170" s="433">
        <f ca="1">IF(A5stdlife="n/a","n/a",IF(AG$3&gt;(A5stdlife+$E170),('PTRM input'!$G$389*(1+rvanilla01)^0.5)-SUM($G170:AF170),('PTRM input'!$G$389*(1+rvanilla01)^0.5)/A5stdlife))</f>
        <v>0</v>
      </c>
      <c r="AH170" s="433">
        <f ca="1">IF(A5stdlife="n/a","n/a",IF(AH$3&gt;(A5stdlife+$E170),('PTRM input'!$G$389*(1+rvanilla01)^0.5)-SUM($G170:AG170),('PTRM input'!$G$389*(1+rvanilla01)^0.5)/A5stdlife))</f>
        <v>0</v>
      </c>
      <c r="AI170" s="433">
        <f ca="1">IF(A5stdlife="n/a","n/a",IF(AI$3&gt;(A5stdlife+$E170),('PTRM input'!$G$389*(1+rvanilla01)^0.5)-SUM($G170:AH170),('PTRM input'!$G$389*(1+rvanilla01)^0.5)/A5stdlife))</f>
        <v>0</v>
      </c>
      <c r="AJ170" s="433">
        <f ca="1">IF(A5stdlife="n/a","n/a",IF(AJ$3&gt;(A5stdlife+$E170),('PTRM input'!$G$389*(1+rvanilla01)^0.5)-SUM($G170:AI170),('PTRM input'!$G$389*(1+rvanilla01)^0.5)/A5stdlife))</f>
        <v>0</v>
      </c>
      <c r="AK170" s="433">
        <f ca="1">IF(A5stdlife="n/a","n/a",IF(AK$3&gt;(A5stdlife+$E170),('PTRM input'!$G$389*(1+rvanilla01)^0.5)-SUM($G170:AJ170),('PTRM input'!$G$389*(1+rvanilla01)^0.5)/A5stdlife))</f>
        <v>0</v>
      </c>
      <c r="AL170" s="433">
        <f ca="1">IF(A5stdlife="n/a","n/a",IF(AL$3&gt;(A5stdlife+$E170),('PTRM input'!$G$389*(1+rvanilla01)^0.5)-SUM($G170:AK170),('PTRM input'!$G$389*(1+rvanilla01)^0.5)/A5stdlife))</f>
        <v>0</v>
      </c>
      <c r="AM170" s="433">
        <f ca="1">IF(A5stdlife="n/a","n/a",IF(AM$3&gt;(A5stdlife+$E170),('PTRM input'!$G$389*(1+rvanilla01)^0.5)-SUM($G170:AL170),('PTRM input'!$G$389*(1+rvanilla01)^0.5)/A5stdlife))</f>
        <v>0</v>
      </c>
      <c r="AN170" s="433">
        <f ca="1">IF(A5stdlife="n/a","n/a",IF(AN$3&gt;(A5stdlife+$E170),('PTRM input'!$G$389*(1+rvanilla01)^0.5)-SUM($G170:AM170),('PTRM input'!$G$389*(1+rvanilla01)^0.5)/A5stdlife))</f>
        <v>0</v>
      </c>
      <c r="AO170" s="433">
        <f ca="1">IF(A5stdlife="n/a","n/a",IF(AO$3&gt;(A5stdlife+$E170),('PTRM input'!$G$389*(1+rvanilla01)^0.5)-SUM($G170:AN170),('PTRM input'!$G$389*(1+rvanilla01)^0.5)/A5stdlife))</f>
        <v>0</v>
      </c>
      <c r="AP170" s="433">
        <f ca="1">IF(A5stdlife="n/a","n/a",IF(AP$3&gt;(A5stdlife+$E170),('PTRM input'!$G$389*(1+rvanilla01)^0.5)-SUM($G170:AO170),('PTRM input'!$G$389*(1+rvanilla01)^0.5)/A5stdlife))</f>
        <v>0</v>
      </c>
      <c r="AQ170" s="433">
        <f ca="1">IF(A5stdlife="n/a","n/a",IF(AQ$3&gt;(A5stdlife+$E170),('PTRM input'!$G$389*(1+rvanilla01)^0.5)-SUM($G170:AP170),('PTRM input'!$G$389*(1+rvanilla01)^0.5)/A5stdlife))</f>
        <v>0</v>
      </c>
      <c r="AR170" s="433">
        <f ca="1">IF(A5stdlife="n/a","n/a",IF(AR$3&gt;(A5stdlife+$E170),('PTRM input'!$G$389*(1+rvanilla01)^0.5)-SUM($G170:AQ170),('PTRM input'!$G$389*(1+rvanilla01)^0.5)/A5stdlife))</f>
        <v>0</v>
      </c>
      <c r="AS170" s="433">
        <f ca="1">IF(A5stdlife="n/a","n/a",IF(AS$3&gt;(A5stdlife+$E170),('PTRM input'!$G$389*(1+rvanilla01)^0.5)-SUM($G170:AR170),('PTRM input'!$G$389*(1+rvanilla01)^0.5)/A5stdlife))</f>
        <v>0</v>
      </c>
      <c r="AT170" s="433">
        <f ca="1">IF(A5stdlife="n/a","n/a",IF(AT$3&gt;(A5stdlife+$E170),('PTRM input'!$G$389*(1+rvanilla01)^0.5)-SUM($G170:AS170),('PTRM input'!$G$389*(1+rvanilla01)^0.5)/A5stdlife))</f>
        <v>0</v>
      </c>
      <c r="AU170" s="433">
        <f ca="1">IF(A5stdlife="n/a","n/a",IF(AU$3&gt;(A5stdlife+$E170),('PTRM input'!$G$389*(1+rvanilla01)^0.5)-SUM($G170:AT170),('PTRM input'!$G$389*(1+rvanilla01)^0.5)/A5stdlife))</f>
        <v>0</v>
      </c>
      <c r="AV170" s="433">
        <f ca="1">IF(A5stdlife="n/a","n/a",IF(AV$3&gt;(A5stdlife+$E170),('PTRM input'!$G$389*(1+rvanilla01)^0.5)-SUM($G170:AU170),('PTRM input'!$G$389*(1+rvanilla01)^0.5)/A5stdlife))</f>
        <v>0</v>
      </c>
      <c r="AW170" s="433">
        <f ca="1">IF(A5stdlife="n/a","n/a",IF(AW$3&gt;(A5stdlife+$E170),('PTRM input'!$G$389*(1+rvanilla01)^0.5)-SUM($G170:AV170),('PTRM input'!$G$389*(1+rvanilla01)^0.5)/A5stdlife))</f>
        <v>0</v>
      </c>
      <c r="AX170" s="433">
        <f ca="1">IF(A5stdlife="n/a","n/a",IF(AX$3&gt;(A5stdlife+$E170),('PTRM input'!$G$389*(1+rvanilla01)^0.5)-SUM($G170:AW170),('PTRM input'!$G$389*(1+rvanilla01)^0.5)/A5stdlife))</f>
        <v>0</v>
      </c>
      <c r="AY170" s="433">
        <f ca="1">IF(A5stdlife="n/a","n/a",IF(AY$3&gt;(A5stdlife+$E170),('PTRM input'!$G$389*(1+rvanilla01)^0.5)-SUM($G170:AX170),('PTRM input'!$G$389*(1+rvanilla01)^0.5)/A5stdlife))</f>
        <v>0</v>
      </c>
      <c r="AZ170" s="433">
        <f ca="1">IF(A5stdlife="n/a","n/a",IF(AZ$3&gt;(A5stdlife+$E170),('PTRM input'!$G$389*(1+rvanilla01)^0.5)-SUM($G170:AY170),('PTRM input'!$G$389*(1+rvanilla01)^0.5)/A5stdlife))</f>
        <v>0</v>
      </c>
      <c r="BA170" s="433">
        <f ca="1">IF(A5stdlife="n/a","n/a",IF(BA$3&gt;(A5stdlife+$E170),('PTRM input'!$G$389*(1+rvanilla01)^0.5)-SUM($G170:AZ170),('PTRM input'!$G$389*(1+rvanilla01)^0.5)/A5stdlife))</f>
        <v>0</v>
      </c>
      <c r="BB170" s="433">
        <f ca="1">IF(A5stdlife="n/a","n/a",IF(BB$3&gt;(A5stdlife+$E170),('PTRM input'!$G$389*(1+rvanilla01)^0.5)-SUM($G170:BA170),('PTRM input'!$G$389*(1+rvanilla01)^0.5)/A5stdlife))</f>
        <v>0</v>
      </c>
      <c r="BC170" s="433">
        <f ca="1">IF(A5stdlife="n/a","n/a",IF(BC$3&gt;(A5stdlife+$E170),('PTRM input'!$G$389*(1+rvanilla01)^0.5)-SUM($G170:BB170),('PTRM input'!$G$389*(1+rvanilla01)^0.5)/A5stdlife))</f>
        <v>0</v>
      </c>
      <c r="BD170" s="433">
        <f ca="1">IF(A5stdlife="n/a","n/a",IF(BD$3&gt;(A5stdlife+$E170),('PTRM input'!$G$389*(1+rvanilla01)^0.5)-SUM($G170:BC170),('PTRM input'!$G$389*(1+rvanilla01)^0.5)/A5stdlife))</f>
        <v>0</v>
      </c>
      <c r="BE170" s="433">
        <f ca="1">IF(A5stdlife="n/a","n/a",IF(BE$3&gt;(A5stdlife+$E170),('PTRM input'!$G$389*(1+rvanilla01)^0.5)-SUM($G170:BD170),('PTRM input'!$G$389*(1+rvanilla01)^0.5)/A5stdlife))</f>
        <v>0</v>
      </c>
      <c r="BF170" s="433">
        <f ca="1">IF(A5stdlife="n/a","n/a",IF(BF$3&gt;(A5stdlife+$E170),('PTRM input'!$G$389*(1+rvanilla01)^0.5)-SUM($G170:BE170),('PTRM input'!$G$389*(1+rvanilla01)^0.5)/A5stdlife))</f>
        <v>0</v>
      </c>
      <c r="BG170" s="433">
        <f ca="1">IF(A5stdlife="n/a","n/a",IF(BG$3&gt;(A5stdlife+$E170),('PTRM input'!$G$389*(1+rvanilla01)^0.5)-SUM($G170:BF170),('PTRM input'!$G$389*(1+rvanilla01)^0.5)/A5stdlife))</f>
        <v>0</v>
      </c>
      <c r="BH170" s="433">
        <f ca="1">IF(A5stdlife="n/a","n/a",IF(BH$3&gt;(A5stdlife+$E170),('PTRM input'!$G$389*(1+rvanilla01)^0.5)-SUM($G170:BG170),('PTRM input'!$G$389*(1+rvanilla01)^0.5)/A5stdlife))</f>
        <v>0</v>
      </c>
      <c r="BI170" s="433">
        <f ca="1">IF(A5stdlife="n/a","n/a",IF(BI$3&gt;(A5stdlife+$E170),('PTRM input'!$G$389*(1+rvanilla01)^0.5)-SUM($G170:BH170),('PTRM input'!$G$389*(1+rvanilla01)^0.5)/A5stdlife))</f>
        <v>0</v>
      </c>
      <c r="BJ170" s="116"/>
      <c r="BK170" s="116"/>
      <c r="BL170" s="116"/>
      <c r="BM170" s="116"/>
    </row>
    <row r="171" spans="1:65" hidden="1" outlineLevel="2">
      <c r="A171" s="116"/>
      <c r="B171" s="19"/>
      <c r="C171" s="18"/>
      <c r="D171" s="760"/>
      <c r="E171" s="86">
        <v>2</v>
      </c>
      <c r="F171" s="259"/>
      <c r="G171" s="434"/>
      <c r="H171" s="619"/>
      <c r="I171" s="433">
        <f ca="1">IF(A5stdlife="n/a","n/a",IF(I$3&gt;(A5stdlife+$E171),('PTRM input'!$H$389*(1+rvanilla02)^0.5)-SUM(H171:$H171),('PTRM input'!$H$389*(1+rvanilla02)^0.5)/A5stdlife))</f>
        <v>0</v>
      </c>
      <c r="J171" s="433">
        <f ca="1">IF(A5stdlife="n/a","n/a",IF(J$3&gt;(A5stdlife+$E171),('PTRM input'!$H$389*(1+rvanilla02)^0.5)-SUM($H171:I171),('PTRM input'!$H$389*(1+rvanilla02)^0.5)/A5stdlife))</f>
        <v>0</v>
      </c>
      <c r="K171" s="433">
        <f ca="1">IF(A5stdlife="n/a","n/a",IF(K$3&gt;(A5stdlife+$E171),('PTRM input'!$H$389*(1+rvanilla02)^0.5)-SUM($H171:J171),('PTRM input'!$H$389*(1+rvanilla02)^0.5)/A5stdlife))</f>
        <v>0</v>
      </c>
      <c r="L171" s="433">
        <f ca="1">IF(A5stdlife="n/a","n/a",IF(L$3&gt;(A5stdlife+$E171),('PTRM input'!$H$389*(1+rvanilla02)^0.5)-SUM($H171:K171),('PTRM input'!$H$389*(1+rvanilla02)^0.5)/A5stdlife))</f>
        <v>0</v>
      </c>
      <c r="M171" s="433">
        <f ca="1">IF(A5stdlife="n/a","n/a",IF(M$3&gt;(A5stdlife+$E171),('PTRM input'!$H$389*(1+rvanilla02)^0.5)-SUM($H171:L171),('PTRM input'!$H$389*(1+rvanilla02)^0.5)/A5stdlife))</f>
        <v>0</v>
      </c>
      <c r="N171" s="433">
        <f ca="1">IF(A5stdlife="n/a","n/a",IF(N$3&gt;(A5stdlife+$E171),('PTRM input'!$H$389*(1+rvanilla02)^0.5)-SUM($H171:M171),('PTRM input'!$H$389*(1+rvanilla02)^0.5)/A5stdlife))</f>
        <v>0</v>
      </c>
      <c r="O171" s="433">
        <f ca="1">IF(A5stdlife="n/a","n/a",IF(O$3&gt;(A5stdlife+$E171),('PTRM input'!$H$389*(1+rvanilla02)^0.5)-SUM($H171:N171),('PTRM input'!$H$389*(1+rvanilla02)^0.5)/A5stdlife))</f>
        <v>0</v>
      </c>
      <c r="P171" s="433">
        <f ca="1">IF(A5stdlife="n/a","n/a",IF(P$3&gt;(A5stdlife+$E171),('PTRM input'!$H$389*(1+rvanilla02)^0.5)-SUM($H171:O171),('PTRM input'!$H$389*(1+rvanilla02)^0.5)/A5stdlife))</f>
        <v>0</v>
      </c>
      <c r="Q171" s="433">
        <f ca="1">IF(A5stdlife="n/a","n/a",IF(Q$3&gt;(A5stdlife+$E171),('PTRM input'!$H$389*(1+rvanilla02)^0.5)-SUM($H171:P171),('PTRM input'!$H$389*(1+rvanilla02)^0.5)/A5stdlife))</f>
        <v>0</v>
      </c>
      <c r="R171" s="433">
        <f ca="1">IF(A5stdlife="n/a","n/a",IF(R$3&gt;(A5stdlife+$E171),('PTRM input'!$H$389*(1+rvanilla02)^0.5)-SUM($H171:Q171),('PTRM input'!$H$389*(1+rvanilla02)^0.5)/A5stdlife))</f>
        <v>0</v>
      </c>
      <c r="S171" s="433">
        <f ca="1">IF(A5stdlife="n/a","n/a",IF(S$3&gt;(A5stdlife+$E171),('PTRM input'!$H$389*(1+rvanilla02)^0.5)-SUM($H171:R171),('PTRM input'!$H$389*(1+rvanilla02)^0.5)/A5stdlife))</f>
        <v>0</v>
      </c>
      <c r="T171" s="433">
        <f ca="1">IF(A5stdlife="n/a","n/a",IF(T$3&gt;(A5stdlife+$E171),('PTRM input'!$H$389*(1+rvanilla02)^0.5)-SUM($H171:S171),('PTRM input'!$H$389*(1+rvanilla02)^0.5)/A5stdlife))</f>
        <v>0</v>
      </c>
      <c r="U171" s="433">
        <f ca="1">IF(A5stdlife="n/a","n/a",IF(U$3&gt;(A5stdlife+$E171),('PTRM input'!$H$389*(1+rvanilla02)^0.5)-SUM($H171:T171),('PTRM input'!$H$389*(1+rvanilla02)^0.5)/A5stdlife))</f>
        <v>0</v>
      </c>
      <c r="V171" s="433">
        <f ca="1">IF(A5stdlife="n/a","n/a",IF(V$3&gt;(A5stdlife+$E171),('PTRM input'!$H$389*(1+rvanilla02)^0.5)-SUM($H171:U171),('PTRM input'!$H$389*(1+rvanilla02)^0.5)/A5stdlife))</f>
        <v>0</v>
      </c>
      <c r="W171" s="433">
        <f ca="1">IF(A5stdlife="n/a","n/a",IF(W$3&gt;(A5stdlife+$E171),('PTRM input'!$H$389*(1+rvanilla02)^0.5)-SUM($H171:V171),('PTRM input'!$H$389*(1+rvanilla02)^0.5)/A5stdlife))</f>
        <v>0</v>
      </c>
      <c r="X171" s="433">
        <f ca="1">IF(A5stdlife="n/a","n/a",IF(X$3&gt;(A5stdlife+$E171),('PTRM input'!$H$389*(1+rvanilla02)^0.5)-SUM($H171:W171),('PTRM input'!$H$389*(1+rvanilla02)^0.5)/A5stdlife))</f>
        <v>0</v>
      </c>
      <c r="Y171" s="433">
        <f ca="1">IF(A5stdlife="n/a","n/a",IF(Y$3&gt;(A5stdlife+$E171),('PTRM input'!$H$389*(1+rvanilla02)^0.5)-SUM($H171:X171),('PTRM input'!$H$389*(1+rvanilla02)^0.5)/A5stdlife))</f>
        <v>0</v>
      </c>
      <c r="Z171" s="433">
        <f ca="1">IF(A5stdlife="n/a","n/a",IF(Z$3&gt;(A5stdlife+$E171),('PTRM input'!$H$389*(1+rvanilla02)^0.5)-SUM($H171:Y171),('PTRM input'!$H$389*(1+rvanilla02)^0.5)/A5stdlife))</f>
        <v>0</v>
      </c>
      <c r="AA171" s="433">
        <f ca="1">IF(A5stdlife="n/a","n/a",IF(AA$3&gt;(A5stdlife+$E171),('PTRM input'!$H$389*(1+rvanilla02)^0.5)-SUM($H171:Z171),('PTRM input'!$H$389*(1+rvanilla02)^0.5)/A5stdlife))</f>
        <v>0</v>
      </c>
      <c r="AB171" s="433">
        <f ca="1">IF(A5stdlife="n/a","n/a",IF(AB$3&gt;(A5stdlife+$E171),('PTRM input'!$H$389*(1+rvanilla02)^0.5)-SUM($H171:AA171),('PTRM input'!$H$389*(1+rvanilla02)^0.5)/A5stdlife))</f>
        <v>0</v>
      </c>
      <c r="AC171" s="433">
        <f ca="1">IF(A5stdlife="n/a","n/a",IF(AC$3&gt;(A5stdlife+$E171),('PTRM input'!$H$389*(1+rvanilla02)^0.5)-SUM($H171:AB171),('PTRM input'!$H$389*(1+rvanilla02)^0.5)/A5stdlife))</f>
        <v>0</v>
      </c>
      <c r="AD171" s="433">
        <f ca="1">IF(A5stdlife="n/a","n/a",IF(AD$3&gt;(A5stdlife+$E171),('PTRM input'!$H$389*(1+rvanilla02)^0.5)-SUM($H171:AC171),('PTRM input'!$H$389*(1+rvanilla02)^0.5)/A5stdlife))</f>
        <v>0</v>
      </c>
      <c r="AE171" s="433">
        <f ca="1">IF(A5stdlife="n/a","n/a",IF(AE$3&gt;(A5stdlife+$E171),('PTRM input'!$H$389*(1+rvanilla02)^0.5)-SUM($H171:AD171),('PTRM input'!$H$389*(1+rvanilla02)^0.5)/A5stdlife))</f>
        <v>0</v>
      </c>
      <c r="AF171" s="433">
        <f ca="1">IF(A5stdlife="n/a","n/a",IF(AF$3&gt;(A5stdlife+$E171),('PTRM input'!$H$389*(1+rvanilla02)^0.5)-SUM($H171:AE171),('PTRM input'!$H$389*(1+rvanilla02)^0.5)/A5stdlife))</f>
        <v>0</v>
      </c>
      <c r="AG171" s="433">
        <f ca="1">IF(A5stdlife="n/a","n/a",IF(AG$3&gt;(A5stdlife+$E171),('PTRM input'!$H$389*(1+rvanilla02)^0.5)-SUM($H171:AF171),('PTRM input'!$H$389*(1+rvanilla02)^0.5)/A5stdlife))</f>
        <v>0</v>
      </c>
      <c r="AH171" s="433">
        <f ca="1">IF(A5stdlife="n/a","n/a",IF(AH$3&gt;(A5stdlife+$E171),('PTRM input'!$H$389*(1+rvanilla02)^0.5)-SUM($H171:AG171),('PTRM input'!$H$389*(1+rvanilla02)^0.5)/A5stdlife))</f>
        <v>0</v>
      </c>
      <c r="AI171" s="433">
        <f ca="1">IF(A5stdlife="n/a","n/a",IF(AI$3&gt;(A5stdlife+$E171),('PTRM input'!$H$389*(1+rvanilla02)^0.5)-SUM($H171:AH171),('PTRM input'!$H$389*(1+rvanilla02)^0.5)/A5stdlife))</f>
        <v>0</v>
      </c>
      <c r="AJ171" s="433">
        <f ca="1">IF(A5stdlife="n/a","n/a",IF(AJ$3&gt;(A5stdlife+$E171),('PTRM input'!$H$389*(1+rvanilla02)^0.5)-SUM($H171:AI171),('PTRM input'!$H$389*(1+rvanilla02)^0.5)/A5stdlife))</f>
        <v>0</v>
      </c>
      <c r="AK171" s="433">
        <f ca="1">IF(A5stdlife="n/a","n/a",IF(AK$3&gt;(A5stdlife+$E171),('PTRM input'!$H$389*(1+rvanilla02)^0.5)-SUM($H171:AJ171),('PTRM input'!$H$389*(1+rvanilla02)^0.5)/A5stdlife))</f>
        <v>0</v>
      </c>
      <c r="AL171" s="433">
        <f ca="1">IF(A5stdlife="n/a","n/a",IF(AL$3&gt;(A5stdlife+$E171),('PTRM input'!$H$389*(1+rvanilla02)^0.5)-SUM($H171:AK171),('PTRM input'!$H$389*(1+rvanilla02)^0.5)/A5stdlife))</f>
        <v>0</v>
      </c>
      <c r="AM171" s="433">
        <f ca="1">IF(A5stdlife="n/a","n/a",IF(AM$3&gt;(A5stdlife+$E171),('PTRM input'!$H$389*(1+rvanilla02)^0.5)-SUM($H171:AL171),('PTRM input'!$H$389*(1+rvanilla02)^0.5)/A5stdlife))</f>
        <v>0</v>
      </c>
      <c r="AN171" s="433">
        <f ca="1">IF(A5stdlife="n/a","n/a",IF(AN$3&gt;(A5stdlife+$E171),('PTRM input'!$H$389*(1+rvanilla02)^0.5)-SUM($H171:AM171),('PTRM input'!$H$389*(1+rvanilla02)^0.5)/A5stdlife))</f>
        <v>0</v>
      </c>
      <c r="AO171" s="433">
        <f ca="1">IF(A5stdlife="n/a","n/a",IF(AO$3&gt;(A5stdlife+$E171),('PTRM input'!$H$389*(1+rvanilla02)^0.5)-SUM($H171:AN171),('PTRM input'!$H$389*(1+rvanilla02)^0.5)/A5stdlife))</f>
        <v>0</v>
      </c>
      <c r="AP171" s="433">
        <f ca="1">IF(A5stdlife="n/a","n/a",IF(AP$3&gt;(A5stdlife+$E171),('PTRM input'!$H$389*(1+rvanilla02)^0.5)-SUM($H171:AO171),('PTRM input'!$H$389*(1+rvanilla02)^0.5)/A5stdlife))</f>
        <v>0</v>
      </c>
      <c r="AQ171" s="433">
        <f ca="1">IF(A5stdlife="n/a","n/a",IF(AQ$3&gt;(A5stdlife+$E171),('PTRM input'!$H$389*(1+rvanilla02)^0.5)-SUM($H171:AP171),('PTRM input'!$H$389*(1+rvanilla02)^0.5)/A5stdlife))</f>
        <v>0</v>
      </c>
      <c r="AR171" s="433">
        <f ca="1">IF(A5stdlife="n/a","n/a",IF(AR$3&gt;(A5stdlife+$E171),('PTRM input'!$H$389*(1+rvanilla02)^0.5)-SUM($H171:AQ171),('PTRM input'!$H$389*(1+rvanilla02)^0.5)/A5stdlife))</f>
        <v>0</v>
      </c>
      <c r="AS171" s="433">
        <f ca="1">IF(A5stdlife="n/a","n/a",IF(AS$3&gt;(A5stdlife+$E171),('PTRM input'!$H$389*(1+rvanilla02)^0.5)-SUM($H171:AR171),('PTRM input'!$H$389*(1+rvanilla02)^0.5)/A5stdlife))</f>
        <v>0</v>
      </c>
      <c r="AT171" s="433">
        <f ca="1">IF(A5stdlife="n/a","n/a",IF(AT$3&gt;(A5stdlife+$E171),('PTRM input'!$H$389*(1+rvanilla02)^0.5)-SUM($H171:AS171),('PTRM input'!$H$389*(1+rvanilla02)^0.5)/A5stdlife))</f>
        <v>0</v>
      </c>
      <c r="AU171" s="433">
        <f ca="1">IF(A5stdlife="n/a","n/a",IF(AU$3&gt;(A5stdlife+$E171),('PTRM input'!$H$389*(1+rvanilla02)^0.5)-SUM($H171:AT171),('PTRM input'!$H$389*(1+rvanilla02)^0.5)/A5stdlife))</f>
        <v>0</v>
      </c>
      <c r="AV171" s="433">
        <f ca="1">IF(A5stdlife="n/a","n/a",IF(AV$3&gt;(A5stdlife+$E171),('PTRM input'!$H$389*(1+rvanilla02)^0.5)-SUM($H171:AU171),('PTRM input'!$H$389*(1+rvanilla02)^0.5)/A5stdlife))</f>
        <v>0</v>
      </c>
      <c r="AW171" s="433">
        <f ca="1">IF(A5stdlife="n/a","n/a",IF(AW$3&gt;(A5stdlife+$E171),('PTRM input'!$H$389*(1+rvanilla02)^0.5)-SUM($H171:AV171),('PTRM input'!$H$389*(1+rvanilla02)^0.5)/A5stdlife))</f>
        <v>0</v>
      </c>
      <c r="AX171" s="433">
        <f ca="1">IF(A5stdlife="n/a","n/a",IF(AX$3&gt;(A5stdlife+$E171),('PTRM input'!$H$389*(1+rvanilla02)^0.5)-SUM($H171:AW171),('PTRM input'!$H$389*(1+rvanilla02)^0.5)/A5stdlife))</f>
        <v>0</v>
      </c>
      <c r="AY171" s="433">
        <f ca="1">IF(A5stdlife="n/a","n/a",IF(AY$3&gt;(A5stdlife+$E171),('PTRM input'!$H$389*(1+rvanilla02)^0.5)-SUM($H171:AX171),('PTRM input'!$H$389*(1+rvanilla02)^0.5)/A5stdlife))</f>
        <v>0</v>
      </c>
      <c r="AZ171" s="433">
        <f ca="1">IF(A5stdlife="n/a","n/a",IF(AZ$3&gt;(A5stdlife+$E171),('PTRM input'!$H$389*(1+rvanilla02)^0.5)-SUM($H171:AY171),('PTRM input'!$H$389*(1+rvanilla02)^0.5)/A5stdlife))</f>
        <v>0</v>
      </c>
      <c r="BA171" s="433">
        <f ca="1">IF(A5stdlife="n/a","n/a",IF(BA$3&gt;(A5stdlife+$E171),('PTRM input'!$H$389*(1+rvanilla02)^0.5)-SUM($H171:AZ171),('PTRM input'!$H$389*(1+rvanilla02)^0.5)/A5stdlife))</f>
        <v>0</v>
      </c>
      <c r="BB171" s="433">
        <f ca="1">IF(A5stdlife="n/a","n/a",IF(BB$3&gt;(A5stdlife+$E171),('PTRM input'!$H$389*(1+rvanilla02)^0.5)-SUM($H171:BA171),('PTRM input'!$H$389*(1+rvanilla02)^0.5)/A5stdlife))</f>
        <v>0</v>
      </c>
      <c r="BC171" s="433">
        <f ca="1">IF(A5stdlife="n/a","n/a",IF(BC$3&gt;(A5stdlife+$E171),('PTRM input'!$H$389*(1+rvanilla02)^0.5)-SUM($H171:BB171),('PTRM input'!$H$389*(1+rvanilla02)^0.5)/A5stdlife))</f>
        <v>0</v>
      </c>
      <c r="BD171" s="433">
        <f ca="1">IF(A5stdlife="n/a","n/a",IF(BD$3&gt;(A5stdlife+$E171),('PTRM input'!$H$389*(1+rvanilla02)^0.5)-SUM($H171:BC171),('PTRM input'!$H$389*(1+rvanilla02)^0.5)/A5stdlife))</f>
        <v>0</v>
      </c>
      <c r="BE171" s="433">
        <f ca="1">IF(A5stdlife="n/a","n/a",IF(BE$3&gt;(A5stdlife+$E171),('PTRM input'!$H$389*(1+rvanilla02)^0.5)-SUM($H171:BD171),('PTRM input'!$H$389*(1+rvanilla02)^0.5)/A5stdlife))</f>
        <v>0</v>
      </c>
      <c r="BF171" s="433">
        <f ca="1">IF(A5stdlife="n/a","n/a",IF(BF$3&gt;(A5stdlife+$E171),('PTRM input'!$H$389*(1+rvanilla02)^0.5)-SUM($H171:BE171),('PTRM input'!$H$389*(1+rvanilla02)^0.5)/A5stdlife))</f>
        <v>0</v>
      </c>
      <c r="BG171" s="433">
        <f ca="1">IF(A5stdlife="n/a","n/a",IF(BG$3&gt;(A5stdlife+$E171),('PTRM input'!$H$389*(1+rvanilla02)^0.5)-SUM($H171:BF171),('PTRM input'!$H$389*(1+rvanilla02)^0.5)/A5stdlife))</f>
        <v>0</v>
      </c>
      <c r="BH171" s="433">
        <f ca="1">IF(A5stdlife="n/a","n/a",IF(BH$3&gt;(A5stdlife+$E171),('PTRM input'!$H$389*(1+rvanilla02)^0.5)-SUM($H171:BG171),('PTRM input'!$H$389*(1+rvanilla02)^0.5)/A5stdlife))</f>
        <v>0</v>
      </c>
      <c r="BI171" s="433">
        <f ca="1">IF(A5stdlife="n/a","n/a",IF(BI$3&gt;(A5stdlife+$E171),('PTRM input'!$H$389*(1+rvanilla02)^0.5)-SUM($H171:BH171),('PTRM input'!$H$389*(1+rvanilla02)^0.5)/A5stdlife))</f>
        <v>0</v>
      </c>
      <c r="BJ171" s="116"/>
      <c r="BK171" s="116"/>
      <c r="BL171" s="116"/>
      <c r="BM171" s="116"/>
    </row>
    <row r="172" spans="1:65" hidden="1" outlineLevel="2">
      <c r="A172" s="116"/>
      <c r="B172" s="19"/>
      <c r="C172" s="18"/>
      <c r="D172" s="760"/>
      <c r="E172" s="86">
        <v>3</v>
      </c>
      <c r="F172" s="259"/>
      <c r="G172" s="434"/>
      <c r="H172" s="435"/>
      <c r="I172" s="619"/>
      <c r="J172" s="433">
        <f ca="1">IF(A5stdlife="n/a","n/a",IF(J$3&gt;(A5stdlife+$E172),('PTRM input'!$I$389*(1+rvanilla03)^0.5)-SUM(I172:$I172),('PTRM input'!$I$389*(1+rvanilla03)^0.5)/A5stdlife))</f>
        <v>0</v>
      </c>
      <c r="K172" s="433">
        <f ca="1">IF(A5stdlife="n/a","n/a",IF(K$3&gt;(A5stdlife+$E172),('PTRM input'!$I$389*(1+rvanilla03)^0.5)-SUM($I172:J172),('PTRM input'!$I$389*(1+rvanilla03)^0.5)/A5stdlife))</f>
        <v>0</v>
      </c>
      <c r="L172" s="433">
        <f ca="1">IF(A5stdlife="n/a","n/a",IF(L$3&gt;(A5stdlife+$E172),('PTRM input'!$I$389*(1+rvanilla03)^0.5)-SUM($I172:K172),('PTRM input'!$I$389*(1+rvanilla03)^0.5)/A5stdlife))</f>
        <v>0</v>
      </c>
      <c r="M172" s="433">
        <f ca="1">IF(A5stdlife="n/a","n/a",IF(M$3&gt;(A5stdlife+$E172),('PTRM input'!$I$389*(1+rvanilla03)^0.5)-SUM($I172:L172),('PTRM input'!$I$389*(1+rvanilla03)^0.5)/A5stdlife))</f>
        <v>0</v>
      </c>
      <c r="N172" s="433">
        <f ca="1">IF(A5stdlife="n/a","n/a",IF(N$3&gt;(A5stdlife+$E172),('PTRM input'!$I$389*(1+rvanilla03)^0.5)-SUM($I172:M172),('PTRM input'!$I$389*(1+rvanilla03)^0.5)/A5stdlife))</f>
        <v>0</v>
      </c>
      <c r="O172" s="433">
        <f ca="1">IF(A5stdlife="n/a","n/a",IF(O$3&gt;(A5stdlife+$E172),('PTRM input'!$I$389*(1+rvanilla03)^0.5)-SUM($I172:N172),('PTRM input'!$I$389*(1+rvanilla03)^0.5)/A5stdlife))</f>
        <v>0</v>
      </c>
      <c r="P172" s="433">
        <f ca="1">IF(A5stdlife="n/a","n/a",IF(P$3&gt;(A5stdlife+$E172),('PTRM input'!$I$389*(1+rvanilla03)^0.5)-SUM($I172:O172),('PTRM input'!$I$389*(1+rvanilla03)^0.5)/A5stdlife))</f>
        <v>0</v>
      </c>
      <c r="Q172" s="433">
        <f ca="1">IF(A5stdlife="n/a","n/a",IF(Q$3&gt;(A5stdlife+$E172),('PTRM input'!$I$389*(1+rvanilla03)^0.5)-SUM($I172:P172),('PTRM input'!$I$389*(1+rvanilla03)^0.5)/A5stdlife))</f>
        <v>0</v>
      </c>
      <c r="R172" s="433">
        <f ca="1">IF(A5stdlife="n/a","n/a",IF(R$3&gt;(A5stdlife+$E172),('PTRM input'!$I$389*(1+rvanilla03)^0.5)-SUM($I172:Q172),('PTRM input'!$I$389*(1+rvanilla03)^0.5)/A5stdlife))</f>
        <v>0</v>
      </c>
      <c r="S172" s="433">
        <f ca="1">IF(A5stdlife="n/a","n/a",IF(S$3&gt;(A5stdlife+$E172),('PTRM input'!$I$389*(1+rvanilla03)^0.5)-SUM($I172:R172),('PTRM input'!$I$389*(1+rvanilla03)^0.5)/A5stdlife))</f>
        <v>0</v>
      </c>
      <c r="T172" s="433">
        <f ca="1">IF(A5stdlife="n/a","n/a",IF(T$3&gt;(A5stdlife+$E172),('PTRM input'!$I$389*(1+rvanilla03)^0.5)-SUM($I172:S172),('PTRM input'!$I$389*(1+rvanilla03)^0.5)/A5stdlife))</f>
        <v>0</v>
      </c>
      <c r="U172" s="433">
        <f ca="1">IF(A5stdlife="n/a","n/a",IF(U$3&gt;(A5stdlife+$E172),('PTRM input'!$I$389*(1+rvanilla03)^0.5)-SUM($I172:T172),('PTRM input'!$I$389*(1+rvanilla03)^0.5)/A5stdlife))</f>
        <v>0</v>
      </c>
      <c r="V172" s="433">
        <f ca="1">IF(A5stdlife="n/a","n/a",IF(V$3&gt;(A5stdlife+$E172),('PTRM input'!$I$389*(1+rvanilla03)^0.5)-SUM($I172:U172),('PTRM input'!$I$389*(1+rvanilla03)^0.5)/A5stdlife))</f>
        <v>0</v>
      </c>
      <c r="W172" s="433">
        <f ca="1">IF(A5stdlife="n/a","n/a",IF(W$3&gt;(A5stdlife+$E172),('PTRM input'!$I$389*(1+rvanilla03)^0.5)-SUM($I172:V172),('PTRM input'!$I$389*(1+rvanilla03)^0.5)/A5stdlife))</f>
        <v>0</v>
      </c>
      <c r="X172" s="433">
        <f ca="1">IF(A5stdlife="n/a","n/a",IF(X$3&gt;(A5stdlife+$E172),('PTRM input'!$I$389*(1+rvanilla03)^0.5)-SUM($I172:W172),('PTRM input'!$I$389*(1+rvanilla03)^0.5)/A5stdlife))</f>
        <v>0</v>
      </c>
      <c r="Y172" s="433">
        <f ca="1">IF(A5stdlife="n/a","n/a",IF(Y$3&gt;(A5stdlife+$E172),('PTRM input'!$I$389*(1+rvanilla03)^0.5)-SUM($I172:X172),('PTRM input'!$I$389*(1+rvanilla03)^0.5)/A5stdlife))</f>
        <v>0</v>
      </c>
      <c r="Z172" s="433">
        <f ca="1">IF(A5stdlife="n/a","n/a",IF(Z$3&gt;(A5stdlife+$E172),('PTRM input'!$I$389*(1+rvanilla03)^0.5)-SUM($I172:Y172),('PTRM input'!$I$389*(1+rvanilla03)^0.5)/A5stdlife))</f>
        <v>0</v>
      </c>
      <c r="AA172" s="433">
        <f ca="1">IF(A5stdlife="n/a","n/a",IF(AA$3&gt;(A5stdlife+$E172),('PTRM input'!$I$389*(1+rvanilla03)^0.5)-SUM($I172:Z172),('PTRM input'!$I$389*(1+rvanilla03)^0.5)/A5stdlife))</f>
        <v>0</v>
      </c>
      <c r="AB172" s="433">
        <f ca="1">IF(A5stdlife="n/a","n/a",IF(AB$3&gt;(A5stdlife+$E172),('PTRM input'!$I$389*(1+rvanilla03)^0.5)-SUM($I172:AA172),('PTRM input'!$I$389*(1+rvanilla03)^0.5)/A5stdlife))</f>
        <v>0</v>
      </c>
      <c r="AC172" s="433">
        <f ca="1">IF(A5stdlife="n/a","n/a",IF(AC$3&gt;(A5stdlife+$E172),('PTRM input'!$I$389*(1+rvanilla03)^0.5)-SUM($I172:AB172),('PTRM input'!$I$389*(1+rvanilla03)^0.5)/A5stdlife))</f>
        <v>0</v>
      </c>
      <c r="AD172" s="433">
        <f ca="1">IF(A5stdlife="n/a","n/a",IF(AD$3&gt;(A5stdlife+$E172),('PTRM input'!$I$389*(1+rvanilla03)^0.5)-SUM($I172:AC172),('PTRM input'!$I$389*(1+rvanilla03)^0.5)/A5stdlife))</f>
        <v>0</v>
      </c>
      <c r="AE172" s="433">
        <f ca="1">IF(A5stdlife="n/a","n/a",IF(AE$3&gt;(A5stdlife+$E172),('PTRM input'!$I$389*(1+rvanilla03)^0.5)-SUM($I172:AD172),('PTRM input'!$I$389*(1+rvanilla03)^0.5)/A5stdlife))</f>
        <v>0</v>
      </c>
      <c r="AF172" s="433">
        <f ca="1">IF(A5stdlife="n/a","n/a",IF(AF$3&gt;(A5stdlife+$E172),('PTRM input'!$I$389*(1+rvanilla03)^0.5)-SUM($I172:AE172),('PTRM input'!$I$389*(1+rvanilla03)^0.5)/A5stdlife))</f>
        <v>0</v>
      </c>
      <c r="AG172" s="433">
        <f ca="1">IF(A5stdlife="n/a","n/a",IF(AG$3&gt;(A5stdlife+$E172),('PTRM input'!$I$389*(1+rvanilla03)^0.5)-SUM($I172:AF172),('PTRM input'!$I$389*(1+rvanilla03)^0.5)/A5stdlife))</f>
        <v>0</v>
      </c>
      <c r="AH172" s="433">
        <f ca="1">IF(A5stdlife="n/a","n/a",IF(AH$3&gt;(A5stdlife+$E172),('PTRM input'!$I$389*(1+rvanilla03)^0.5)-SUM($I172:AG172),('PTRM input'!$I$389*(1+rvanilla03)^0.5)/A5stdlife))</f>
        <v>0</v>
      </c>
      <c r="AI172" s="433">
        <f ca="1">IF(A5stdlife="n/a","n/a",IF(AI$3&gt;(A5stdlife+$E172),('PTRM input'!$I$389*(1+rvanilla03)^0.5)-SUM($I172:AH172),('PTRM input'!$I$389*(1+rvanilla03)^0.5)/A5stdlife))</f>
        <v>0</v>
      </c>
      <c r="AJ172" s="433">
        <f ca="1">IF(A5stdlife="n/a","n/a",IF(AJ$3&gt;(A5stdlife+$E172),('PTRM input'!$I$389*(1+rvanilla03)^0.5)-SUM($I172:AI172),('PTRM input'!$I$389*(1+rvanilla03)^0.5)/A5stdlife))</f>
        <v>0</v>
      </c>
      <c r="AK172" s="433">
        <f ca="1">IF(A5stdlife="n/a","n/a",IF(AK$3&gt;(A5stdlife+$E172),('PTRM input'!$I$389*(1+rvanilla03)^0.5)-SUM($I172:AJ172),('PTRM input'!$I$389*(1+rvanilla03)^0.5)/A5stdlife))</f>
        <v>0</v>
      </c>
      <c r="AL172" s="433">
        <f ca="1">IF(A5stdlife="n/a","n/a",IF(AL$3&gt;(A5stdlife+$E172),('PTRM input'!$I$389*(1+rvanilla03)^0.5)-SUM($I172:AK172),('PTRM input'!$I$389*(1+rvanilla03)^0.5)/A5stdlife))</f>
        <v>0</v>
      </c>
      <c r="AM172" s="433">
        <f ca="1">IF(A5stdlife="n/a","n/a",IF(AM$3&gt;(A5stdlife+$E172),('PTRM input'!$I$389*(1+rvanilla03)^0.5)-SUM($I172:AL172),('PTRM input'!$I$389*(1+rvanilla03)^0.5)/A5stdlife))</f>
        <v>0</v>
      </c>
      <c r="AN172" s="433">
        <f ca="1">IF(A5stdlife="n/a","n/a",IF(AN$3&gt;(A5stdlife+$E172),('PTRM input'!$I$389*(1+rvanilla03)^0.5)-SUM($I172:AM172),('PTRM input'!$I$389*(1+rvanilla03)^0.5)/A5stdlife))</f>
        <v>0</v>
      </c>
      <c r="AO172" s="433">
        <f ca="1">IF(A5stdlife="n/a","n/a",IF(AO$3&gt;(A5stdlife+$E172),('PTRM input'!$I$389*(1+rvanilla03)^0.5)-SUM($I172:AN172),('PTRM input'!$I$389*(1+rvanilla03)^0.5)/A5stdlife))</f>
        <v>0</v>
      </c>
      <c r="AP172" s="433">
        <f ca="1">IF(A5stdlife="n/a","n/a",IF(AP$3&gt;(A5stdlife+$E172),('PTRM input'!$I$389*(1+rvanilla03)^0.5)-SUM($I172:AO172),('PTRM input'!$I$389*(1+rvanilla03)^0.5)/A5stdlife))</f>
        <v>0</v>
      </c>
      <c r="AQ172" s="433">
        <f ca="1">IF(A5stdlife="n/a","n/a",IF(AQ$3&gt;(A5stdlife+$E172),('PTRM input'!$I$389*(1+rvanilla03)^0.5)-SUM($I172:AP172),('PTRM input'!$I$389*(1+rvanilla03)^0.5)/A5stdlife))</f>
        <v>0</v>
      </c>
      <c r="AR172" s="433">
        <f ca="1">IF(A5stdlife="n/a","n/a",IF(AR$3&gt;(A5stdlife+$E172),('PTRM input'!$I$389*(1+rvanilla03)^0.5)-SUM($I172:AQ172),('PTRM input'!$I$389*(1+rvanilla03)^0.5)/A5stdlife))</f>
        <v>0</v>
      </c>
      <c r="AS172" s="433">
        <f ca="1">IF(A5stdlife="n/a","n/a",IF(AS$3&gt;(A5stdlife+$E172),('PTRM input'!$I$389*(1+rvanilla03)^0.5)-SUM($I172:AR172),('PTRM input'!$I$389*(1+rvanilla03)^0.5)/A5stdlife))</f>
        <v>0</v>
      </c>
      <c r="AT172" s="433">
        <f ca="1">IF(A5stdlife="n/a","n/a",IF(AT$3&gt;(A5stdlife+$E172),('PTRM input'!$I$389*(1+rvanilla03)^0.5)-SUM($I172:AS172),('PTRM input'!$I$389*(1+rvanilla03)^0.5)/A5stdlife))</f>
        <v>0</v>
      </c>
      <c r="AU172" s="433">
        <f ca="1">IF(A5stdlife="n/a","n/a",IF(AU$3&gt;(A5stdlife+$E172),('PTRM input'!$I$389*(1+rvanilla03)^0.5)-SUM($I172:AT172),('PTRM input'!$I$389*(1+rvanilla03)^0.5)/A5stdlife))</f>
        <v>0</v>
      </c>
      <c r="AV172" s="433">
        <f ca="1">IF(A5stdlife="n/a","n/a",IF(AV$3&gt;(A5stdlife+$E172),('PTRM input'!$I$389*(1+rvanilla03)^0.5)-SUM($I172:AU172),('PTRM input'!$I$389*(1+rvanilla03)^0.5)/A5stdlife))</f>
        <v>0</v>
      </c>
      <c r="AW172" s="433">
        <f ca="1">IF(A5stdlife="n/a","n/a",IF(AW$3&gt;(A5stdlife+$E172),('PTRM input'!$I$389*(1+rvanilla03)^0.5)-SUM($I172:AV172),('PTRM input'!$I$389*(1+rvanilla03)^0.5)/A5stdlife))</f>
        <v>0</v>
      </c>
      <c r="AX172" s="433">
        <f ca="1">IF(A5stdlife="n/a","n/a",IF(AX$3&gt;(A5stdlife+$E172),('PTRM input'!$I$389*(1+rvanilla03)^0.5)-SUM($I172:AW172),('PTRM input'!$I$389*(1+rvanilla03)^0.5)/A5stdlife))</f>
        <v>0</v>
      </c>
      <c r="AY172" s="433">
        <f ca="1">IF(A5stdlife="n/a","n/a",IF(AY$3&gt;(A5stdlife+$E172),('PTRM input'!$I$389*(1+rvanilla03)^0.5)-SUM($I172:AX172),('PTRM input'!$I$389*(1+rvanilla03)^0.5)/A5stdlife))</f>
        <v>0</v>
      </c>
      <c r="AZ172" s="433">
        <f ca="1">IF(A5stdlife="n/a","n/a",IF(AZ$3&gt;(A5stdlife+$E172),('PTRM input'!$I$389*(1+rvanilla03)^0.5)-SUM($I172:AY172),('PTRM input'!$I$389*(1+rvanilla03)^0.5)/A5stdlife))</f>
        <v>0</v>
      </c>
      <c r="BA172" s="433">
        <f ca="1">IF(A5stdlife="n/a","n/a",IF(BA$3&gt;(A5stdlife+$E172),('PTRM input'!$I$389*(1+rvanilla03)^0.5)-SUM($I172:AZ172),('PTRM input'!$I$389*(1+rvanilla03)^0.5)/A5stdlife))</f>
        <v>0</v>
      </c>
      <c r="BB172" s="433">
        <f ca="1">IF(A5stdlife="n/a","n/a",IF(BB$3&gt;(A5stdlife+$E172),('PTRM input'!$I$389*(1+rvanilla03)^0.5)-SUM($I172:BA172),('PTRM input'!$I$389*(1+rvanilla03)^0.5)/A5stdlife))</f>
        <v>0</v>
      </c>
      <c r="BC172" s="433">
        <f ca="1">IF(A5stdlife="n/a","n/a",IF(BC$3&gt;(A5stdlife+$E172),('PTRM input'!$I$389*(1+rvanilla03)^0.5)-SUM($I172:BB172),('PTRM input'!$I$389*(1+rvanilla03)^0.5)/A5stdlife))</f>
        <v>0</v>
      </c>
      <c r="BD172" s="433">
        <f ca="1">IF(A5stdlife="n/a","n/a",IF(BD$3&gt;(A5stdlife+$E172),('PTRM input'!$I$389*(1+rvanilla03)^0.5)-SUM($I172:BC172),('PTRM input'!$I$389*(1+rvanilla03)^0.5)/A5stdlife))</f>
        <v>0</v>
      </c>
      <c r="BE172" s="433">
        <f ca="1">IF(A5stdlife="n/a","n/a",IF(BE$3&gt;(A5stdlife+$E172),('PTRM input'!$I$389*(1+rvanilla03)^0.5)-SUM($I172:BD172),('PTRM input'!$I$389*(1+rvanilla03)^0.5)/A5stdlife))</f>
        <v>0</v>
      </c>
      <c r="BF172" s="433">
        <f ca="1">IF(A5stdlife="n/a","n/a",IF(BF$3&gt;(A5stdlife+$E172),('PTRM input'!$I$389*(1+rvanilla03)^0.5)-SUM($I172:BE172),('PTRM input'!$I$389*(1+rvanilla03)^0.5)/A5stdlife))</f>
        <v>0</v>
      </c>
      <c r="BG172" s="433">
        <f ca="1">IF(A5stdlife="n/a","n/a",IF(BG$3&gt;(A5stdlife+$E172),('PTRM input'!$I$389*(1+rvanilla03)^0.5)-SUM($I172:BF172),('PTRM input'!$I$389*(1+rvanilla03)^0.5)/A5stdlife))</f>
        <v>0</v>
      </c>
      <c r="BH172" s="433">
        <f ca="1">IF(A5stdlife="n/a","n/a",IF(BH$3&gt;(A5stdlife+$E172),('PTRM input'!$I$389*(1+rvanilla03)^0.5)-SUM($I172:BG172),('PTRM input'!$I$389*(1+rvanilla03)^0.5)/A5stdlife))</f>
        <v>0</v>
      </c>
      <c r="BI172" s="433">
        <f ca="1">IF(A5stdlife="n/a","n/a",IF(BI$3&gt;(A5stdlife+$E172),('PTRM input'!$I$389*(1+rvanilla03)^0.5)-SUM($I172:BH172),('PTRM input'!$I$389*(1+rvanilla03)^0.5)/A5stdlife))</f>
        <v>0</v>
      </c>
      <c r="BJ172" s="116"/>
      <c r="BK172" s="116"/>
      <c r="BL172" s="116"/>
      <c r="BM172" s="116"/>
    </row>
    <row r="173" spans="1:65" hidden="1" outlineLevel="2">
      <c r="A173" s="116"/>
      <c r="B173" s="19"/>
      <c r="C173" s="18"/>
      <c r="D173" s="760"/>
      <c r="E173" s="86">
        <v>4</v>
      </c>
      <c r="F173" s="259"/>
      <c r="G173" s="434"/>
      <c r="H173" s="435"/>
      <c r="I173" s="435"/>
      <c r="J173" s="619"/>
      <c r="K173" s="433">
        <f ca="1">IF(A5stdlife="n/a","n/a",IF(K$3&gt;(A5stdlife+$E173),('PTRM input'!$J$389*(1+rvanilla04)^0.5)-SUM(J173:$J173),('PTRM input'!$J$389*(1+rvanilla04)^0.5)/A5stdlife))</f>
        <v>0</v>
      </c>
      <c r="L173" s="433">
        <f ca="1">IF(A5stdlife="n/a","n/a",IF(L$3&gt;(A5stdlife+$E173),('PTRM input'!$J$389*(1+rvanilla04)^0.5)-SUM($J173:K173),('PTRM input'!$J$389*(1+rvanilla04)^0.5)/A5stdlife))</f>
        <v>0</v>
      </c>
      <c r="M173" s="433">
        <f ca="1">IF(A5stdlife="n/a","n/a",IF(M$3&gt;(A5stdlife+$E173),('PTRM input'!$J$389*(1+rvanilla04)^0.5)-SUM($J173:L173),('PTRM input'!$J$389*(1+rvanilla04)^0.5)/A5stdlife))</f>
        <v>0</v>
      </c>
      <c r="N173" s="433">
        <f ca="1">IF(A5stdlife="n/a","n/a",IF(N$3&gt;(A5stdlife+$E173),('PTRM input'!$J$389*(1+rvanilla04)^0.5)-SUM($J173:M173),('PTRM input'!$J$389*(1+rvanilla04)^0.5)/A5stdlife))</f>
        <v>0</v>
      </c>
      <c r="O173" s="433">
        <f ca="1">IF(A5stdlife="n/a","n/a",IF(O$3&gt;(A5stdlife+$E173),('PTRM input'!$J$389*(1+rvanilla04)^0.5)-SUM($J173:N173),('PTRM input'!$J$389*(1+rvanilla04)^0.5)/A5stdlife))</f>
        <v>0</v>
      </c>
      <c r="P173" s="433">
        <f ca="1">IF(A5stdlife="n/a","n/a",IF(P$3&gt;(A5stdlife+$E173),('PTRM input'!$J$389*(1+rvanilla04)^0.5)-SUM($J173:O173),('PTRM input'!$J$389*(1+rvanilla04)^0.5)/A5stdlife))</f>
        <v>0</v>
      </c>
      <c r="Q173" s="433">
        <f ca="1">IF(A5stdlife="n/a","n/a",IF(Q$3&gt;(A5stdlife+$E173),('PTRM input'!$J$389*(1+rvanilla04)^0.5)-SUM($J173:P173),('PTRM input'!$J$389*(1+rvanilla04)^0.5)/A5stdlife))</f>
        <v>0</v>
      </c>
      <c r="R173" s="433">
        <f ca="1">IF(A5stdlife="n/a","n/a",IF(R$3&gt;(A5stdlife+$E173),('PTRM input'!$J$389*(1+rvanilla04)^0.5)-SUM($J173:Q173),('PTRM input'!$J$389*(1+rvanilla04)^0.5)/A5stdlife))</f>
        <v>0</v>
      </c>
      <c r="S173" s="433">
        <f ca="1">IF(A5stdlife="n/a","n/a",IF(S$3&gt;(A5stdlife+$E173),('PTRM input'!$J$389*(1+rvanilla04)^0.5)-SUM($J173:R173),('PTRM input'!$J$389*(1+rvanilla04)^0.5)/A5stdlife))</f>
        <v>0</v>
      </c>
      <c r="T173" s="433">
        <f ca="1">IF(A5stdlife="n/a","n/a",IF(T$3&gt;(A5stdlife+$E173),('PTRM input'!$J$389*(1+rvanilla04)^0.5)-SUM($J173:S173),('PTRM input'!$J$389*(1+rvanilla04)^0.5)/A5stdlife))</f>
        <v>0</v>
      </c>
      <c r="U173" s="433">
        <f ca="1">IF(A5stdlife="n/a","n/a",IF(U$3&gt;(A5stdlife+$E173),('PTRM input'!$J$389*(1+rvanilla04)^0.5)-SUM($J173:T173),('PTRM input'!$J$389*(1+rvanilla04)^0.5)/A5stdlife))</f>
        <v>0</v>
      </c>
      <c r="V173" s="433">
        <f ca="1">IF(A5stdlife="n/a","n/a",IF(V$3&gt;(A5stdlife+$E173),('PTRM input'!$J$389*(1+rvanilla04)^0.5)-SUM($J173:U173),('PTRM input'!$J$389*(1+rvanilla04)^0.5)/A5stdlife))</f>
        <v>0</v>
      </c>
      <c r="W173" s="433">
        <f ca="1">IF(A5stdlife="n/a","n/a",IF(W$3&gt;(A5stdlife+$E173),('PTRM input'!$J$389*(1+rvanilla04)^0.5)-SUM($J173:V173),('PTRM input'!$J$389*(1+rvanilla04)^0.5)/A5stdlife))</f>
        <v>0</v>
      </c>
      <c r="X173" s="433">
        <f ca="1">IF(A5stdlife="n/a","n/a",IF(X$3&gt;(A5stdlife+$E173),('PTRM input'!$J$389*(1+rvanilla04)^0.5)-SUM($J173:W173),('PTRM input'!$J$389*(1+rvanilla04)^0.5)/A5stdlife))</f>
        <v>0</v>
      </c>
      <c r="Y173" s="433">
        <f ca="1">IF(A5stdlife="n/a","n/a",IF(Y$3&gt;(A5stdlife+$E173),('PTRM input'!$J$389*(1+rvanilla04)^0.5)-SUM($J173:X173),('PTRM input'!$J$389*(1+rvanilla04)^0.5)/A5stdlife))</f>
        <v>0</v>
      </c>
      <c r="Z173" s="433">
        <f ca="1">IF(A5stdlife="n/a","n/a",IF(Z$3&gt;(A5stdlife+$E173),('PTRM input'!$J$389*(1+rvanilla04)^0.5)-SUM($J173:Y173),('PTRM input'!$J$389*(1+rvanilla04)^0.5)/A5stdlife))</f>
        <v>0</v>
      </c>
      <c r="AA173" s="433">
        <f ca="1">IF(A5stdlife="n/a","n/a",IF(AA$3&gt;(A5stdlife+$E173),('PTRM input'!$J$389*(1+rvanilla04)^0.5)-SUM($J173:Z173),('PTRM input'!$J$389*(1+rvanilla04)^0.5)/A5stdlife))</f>
        <v>0</v>
      </c>
      <c r="AB173" s="433">
        <f ca="1">IF(A5stdlife="n/a","n/a",IF(AB$3&gt;(A5stdlife+$E173),('PTRM input'!$J$389*(1+rvanilla04)^0.5)-SUM($J173:AA173),('PTRM input'!$J$389*(1+rvanilla04)^0.5)/A5stdlife))</f>
        <v>0</v>
      </c>
      <c r="AC173" s="433">
        <f ca="1">IF(A5stdlife="n/a","n/a",IF(AC$3&gt;(A5stdlife+$E173),('PTRM input'!$J$389*(1+rvanilla04)^0.5)-SUM($J173:AB173),('PTRM input'!$J$389*(1+rvanilla04)^0.5)/A5stdlife))</f>
        <v>0</v>
      </c>
      <c r="AD173" s="433">
        <f ca="1">IF(A5stdlife="n/a","n/a",IF(AD$3&gt;(A5stdlife+$E173),('PTRM input'!$J$389*(1+rvanilla04)^0.5)-SUM($J173:AC173),('PTRM input'!$J$389*(1+rvanilla04)^0.5)/A5stdlife))</f>
        <v>0</v>
      </c>
      <c r="AE173" s="433">
        <f ca="1">IF(A5stdlife="n/a","n/a",IF(AE$3&gt;(A5stdlife+$E173),('PTRM input'!$J$389*(1+rvanilla04)^0.5)-SUM($J173:AD173),('PTRM input'!$J$389*(1+rvanilla04)^0.5)/A5stdlife))</f>
        <v>0</v>
      </c>
      <c r="AF173" s="433">
        <f ca="1">IF(A5stdlife="n/a","n/a",IF(AF$3&gt;(A5stdlife+$E173),('PTRM input'!$J$389*(1+rvanilla04)^0.5)-SUM($J173:AE173),('PTRM input'!$J$389*(1+rvanilla04)^0.5)/A5stdlife))</f>
        <v>0</v>
      </c>
      <c r="AG173" s="433">
        <f ca="1">IF(A5stdlife="n/a","n/a",IF(AG$3&gt;(A5stdlife+$E173),('PTRM input'!$J$389*(1+rvanilla04)^0.5)-SUM($J173:AF173),('PTRM input'!$J$389*(1+rvanilla04)^0.5)/A5stdlife))</f>
        <v>0</v>
      </c>
      <c r="AH173" s="433">
        <f ca="1">IF(A5stdlife="n/a","n/a",IF(AH$3&gt;(A5stdlife+$E173),('PTRM input'!$J$389*(1+rvanilla04)^0.5)-SUM($J173:AG173),('PTRM input'!$J$389*(1+rvanilla04)^0.5)/A5stdlife))</f>
        <v>0</v>
      </c>
      <c r="AI173" s="433">
        <f ca="1">IF(A5stdlife="n/a","n/a",IF(AI$3&gt;(A5stdlife+$E173),('PTRM input'!$J$389*(1+rvanilla04)^0.5)-SUM($J173:AH173),('PTRM input'!$J$389*(1+rvanilla04)^0.5)/A5stdlife))</f>
        <v>0</v>
      </c>
      <c r="AJ173" s="433">
        <f ca="1">IF(A5stdlife="n/a","n/a",IF(AJ$3&gt;(A5stdlife+$E173),('PTRM input'!$J$389*(1+rvanilla04)^0.5)-SUM($J173:AI173),('PTRM input'!$J$389*(1+rvanilla04)^0.5)/A5stdlife))</f>
        <v>0</v>
      </c>
      <c r="AK173" s="433">
        <f ca="1">IF(A5stdlife="n/a","n/a",IF(AK$3&gt;(A5stdlife+$E173),('PTRM input'!$J$389*(1+rvanilla04)^0.5)-SUM($J173:AJ173),('PTRM input'!$J$389*(1+rvanilla04)^0.5)/A5stdlife))</f>
        <v>0</v>
      </c>
      <c r="AL173" s="433">
        <f ca="1">IF(A5stdlife="n/a","n/a",IF(AL$3&gt;(A5stdlife+$E173),('PTRM input'!$J$389*(1+rvanilla04)^0.5)-SUM($J173:AK173),('PTRM input'!$J$389*(1+rvanilla04)^0.5)/A5stdlife))</f>
        <v>0</v>
      </c>
      <c r="AM173" s="433">
        <f ca="1">IF(A5stdlife="n/a","n/a",IF(AM$3&gt;(A5stdlife+$E173),('PTRM input'!$J$389*(1+rvanilla04)^0.5)-SUM($J173:AL173),('PTRM input'!$J$389*(1+rvanilla04)^0.5)/A5stdlife))</f>
        <v>0</v>
      </c>
      <c r="AN173" s="433">
        <f ca="1">IF(A5stdlife="n/a","n/a",IF(AN$3&gt;(A5stdlife+$E173),('PTRM input'!$J$389*(1+rvanilla04)^0.5)-SUM($J173:AM173),('PTRM input'!$J$389*(1+rvanilla04)^0.5)/A5stdlife))</f>
        <v>0</v>
      </c>
      <c r="AO173" s="433">
        <f ca="1">IF(A5stdlife="n/a","n/a",IF(AO$3&gt;(A5stdlife+$E173),('PTRM input'!$J$389*(1+rvanilla04)^0.5)-SUM($J173:AN173),('PTRM input'!$J$389*(1+rvanilla04)^0.5)/A5stdlife))</f>
        <v>0</v>
      </c>
      <c r="AP173" s="433">
        <f ca="1">IF(A5stdlife="n/a","n/a",IF(AP$3&gt;(A5stdlife+$E173),('PTRM input'!$J$389*(1+rvanilla04)^0.5)-SUM($J173:AO173),('PTRM input'!$J$389*(1+rvanilla04)^0.5)/A5stdlife))</f>
        <v>0</v>
      </c>
      <c r="AQ173" s="433">
        <f ca="1">IF(A5stdlife="n/a","n/a",IF(AQ$3&gt;(A5stdlife+$E173),('PTRM input'!$J$389*(1+rvanilla04)^0.5)-SUM($J173:AP173),('PTRM input'!$J$389*(1+rvanilla04)^0.5)/A5stdlife))</f>
        <v>0</v>
      </c>
      <c r="AR173" s="433">
        <f ca="1">IF(A5stdlife="n/a","n/a",IF(AR$3&gt;(A5stdlife+$E173),('PTRM input'!$J$389*(1+rvanilla04)^0.5)-SUM($J173:AQ173),('PTRM input'!$J$389*(1+rvanilla04)^0.5)/A5stdlife))</f>
        <v>0</v>
      </c>
      <c r="AS173" s="433">
        <f ca="1">IF(A5stdlife="n/a","n/a",IF(AS$3&gt;(A5stdlife+$E173),('PTRM input'!$J$389*(1+rvanilla04)^0.5)-SUM($J173:AR173),('PTRM input'!$J$389*(1+rvanilla04)^0.5)/A5stdlife))</f>
        <v>0</v>
      </c>
      <c r="AT173" s="433">
        <f ca="1">IF(A5stdlife="n/a","n/a",IF(AT$3&gt;(A5stdlife+$E173),('PTRM input'!$J$389*(1+rvanilla04)^0.5)-SUM($J173:AS173),('PTRM input'!$J$389*(1+rvanilla04)^0.5)/A5stdlife))</f>
        <v>0</v>
      </c>
      <c r="AU173" s="433">
        <f ca="1">IF(A5stdlife="n/a","n/a",IF(AU$3&gt;(A5stdlife+$E173),('PTRM input'!$J$389*(1+rvanilla04)^0.5)-SUM($J173:AT173),('PTRM input'!$J$389*(1+rvanilla04)^0.5)/A5stdlife))</f>
        <v>0</v>
      </c>
      <c r="AV173" s="433">
        <f ca="1">IF(A5stdlife="n/a","n/a",IF(AV$3&gt;(A5stdlife+$E173),('PTRM input'!$J$389*(1+rvanilla04)^0.5)-SUM($J173:AU173),('PTRM input'!$J$389*(1+rvanilla04)^0.5)/A5stdlife))</f>
        <v>0</v>
      </c>
      <c r="AW173" s="433">
        <f ca="1">IF(A5stdlife="n/a","n/a",IF(AW$3&gt;(A5stdlife+$E173),('PTRM input'!$J$389*(1+rvanilla04)^0.5)-SUM($J173:AV173),('PTRM input'!$J$389*(1+rvanilla04)^0.5)/A5stdlife))</f>
        <v>0</v>
      </c>
      <c r="AX173" s="433">
        <f ca="1">IF(A5stdlife="n/a","n/a",IF(AX$3&gt;(A5stdlife+$E173),('PTRM input'!$J$389*(1+rvanilla04)^0.5)-SUM($J173:AW173),('PTRM input'!$J$389*(1+rvanilla04)^0.5)/A5stdlife))</f>
        <v>0</v>
      </c>
      <c r="AY173" s="433">
        <f ca="1">IF(A5stdlife="n/a","n/a",IF(AY$3&gt;(A5stdlife+$E173),('PTRM input'!$J$389*(1+rvanilla04)^0.5)-SUM($J173:AX173),('PTRM input'!$J$389*(1+rvanilla04)^0.5)/A5stdlife))</f>
        <v>0</v>
      </c>
      <c r="AZ173" s="433">
        <f ca="1">IF(A5stdlife="n/a","n/a",IF(AZ$3&gt;(A5stdlife+$E173),('PTRM input'!$J$389*(1+rvanilla04)^0.5)-SUM($J173:AY173),('PTRM input'!$J$389*(1+rvanilla04)^0.5)/A5stdlife))</f>
        <v>0</v>
      </c>
      <c r="BA173" s="433">
        <f ca="1">IF(A5stdlife="n/a","n/a",IF(BA$3&gt;(A5stdlife+$E173),('PTRM input'!$J$389*(1+rvanilla04)^0.5)-SUM($J173:AZ173),('PTRM input'!$J$389*(1+rvanilla04)^0.5)/A5stdlife))</f>
        <v>0</v>
      </c>
      <c r="BB173" s="433">
        <f ca="1">IF(A5stdlife="n/a","n/a",IF(BB$3&gt;(A5stdlife+$E173),('PTRM input'!$J$389*(1+rvanilla04)^0.5)-SUM($J173:BA173),('PTRM input'!$J$389*(1+rvanilla04)^0.5)/A5stdlife))</f>
        <v>0</v>
      </c>
      <c r="BC173" s="433">
        <f ca="1">IF(A5stdlife="n/a","n/a",IF(BC$3&gt;(A5stdlife+$E173),('PTRM input'!$J$389*(1+rvanilla04)^0.5)-SUM($J173:BB173),('PTRM input'!$J$389*(1+rvanilla04)^0.5)/A5stdlife))</f>
        <v>0</v>
      </c>
      <c r="BD173" s="433">
        <f ca="1">IF(A5stdlife="n/a","n/a",IF(BD$3&gt;(A5stdlife+$E173),('PTRM input'!$J$389*(1+rvanilla04)^0.5)-SUM($J173:BC173),('PTRM input'!$J$389*(1+rvanilla04)^0.5)/A5stdlife))</f>
        <v>0</v>
      </c>
      <c r="BE173" s="433">
        <f ca="1">IF(A5stdlife="n/a","n/a",IF(BE$3&gt;(A5stdlife+$E173),('PTRM input'!$J$389*(1+rvanilla04)^0.5)-SUM($J173:BD173),('PTRM input'!$J$389*(1+rvanilla04)^0.5)/A5stdlife))</f>
        <v>0</v>
      </c>
      <c r="BF173" s="433">
        <f ca="1">IF(A5stdlife="n/a","n/a",IF(BF$3&gt;(A5stdlife+$E173),('PTRM input'!$J$389*(1+rvanilla04)^0.5)-SUM($J173:BE173),('PTRM input'!$J$389*(1+rvanilla04)^0.5)/A5stdlife))</f>
        <v>0</v>
      </c>
      <c r="BG173" s="433">
        <f ca="1">IF(A5stdlife="n/a","n/a",IF(BG$3&gt;(A5stdlife+$E173),('PTRM input'!$J$389*(1+rvanilla04)^0.5)-SUM($J173:BF173),('PTRM input'!$J$389*(1+rvanilla04)^0.5)/A5stdlife))</f>
        <v>0</v>
      </c>
      <c r="BH173" s="433">
        <f ca="1">IF(A5stdlife="n/a","n/a",IF(BH$3&gt;(A5stdlife+$E173),('PTRM input'!$J$389*(1+rvanilla04)^0.5)-SUM($J173:BG173),('PTRM input'!$J$389*(1+rvanilla04)^0.5)/A5stdlife))</f>
        <v>0</v>
      </c>
      <c r="BI173" s="433">
        <f ca="1">IF(A5stdlife="n/a","n/a",IF(BI$3&gt;(A5stdlife+$E173),('PTRM input'!$J$389*(1+rvanilla04)^0.5)-SUM($J173:BH173),('PTRM input'!$J$389*(1+rvanilla04)^0.5)/A5stdlife))</f>
        <v>0</v>
      </c>
      <c r="BJ173" s="116"/>
      <c r="BK173" s="116"/>
      <c r="BL173" s="116"/>
      <c r="BM173" s="116"/>
    </row>
    <row r="174" spans="1:65" hidden="1" outlineLevel="2">
      <c r="A174" s="116"/>
      <c r="B174" s="19"/>
      <c r="C174" s="18"/>
      <c r="D174" s="760"/>
      <c r="E174" s="86">
        <v>5</v>
      </c>
      <c r="F174" s="259"/>
      <c r="G174" s="434"/>
      <c r="H174" s="435"/>
      <c r="I174" s="435"/>
      <c r="J174" s="435"/>
      <c r="K174" s="619"/>
      <c r="L174" s="433">
        <f ca="1">IF(A5stdlife="n/a","n/a",IF(L$3&gt;(A5stdlife+$E174),('PTRM input'!$K$389*(1+rvanilla05)^0.5)-SUM($K174:K174),('PTRM input'!$K$389*(1+rvanilla05)^0.5)/A5stdlife))</f>
        <v>0</v>
      </c>
      <c r="M174" s="433">
        <f ca="1">IF(A5stdlife="n/a","n/a",IF(M$3&gt;(A5stdlife+$E174),('PTRM input'!$K$389*(1+rvanilla05)^0.5)-SUM($K174:L174),('PTRM input'!$K$389*(1+rvanilla05)^0.5)/A5stdlife))</f>
        <v>0</v>
      </c>
      <c r="N174" s="433">
        <f ca="1">IF(A5stdlife="n/a","n/a",IF(N$3&gt;(A5stdlife+$E174),('PTRM input'!$K$389*(1+rvanilla05)^0.5)-SUM($K174:M174),('PTRM input'!$K$389*(1+rvanilla05)^0.5)/A5stdlife))</f>
        <v>0</v>
      </c>
      <c r="O174" s="433">
        <f ca="1">IF(A5stdlife="n/a","n/a",IF(O$3&gt;(A5stdlife+$E174),('PTRM input'!$K$389*(1+rvanilla05)^0.5)-SUM($K174:N174),('PTRM input'!$K$389*(1+rvanilla05)^0.5)/A5stdlife))</f>
        <v>0</v>
      </c>
      <c r="P174" s="433">
        <f ca="1">IF(A5stdlife="n/a","n/a",IF(P$3&gt;(A5stdlife+$E174),('PTRM input'!$K$389*(1+rvanilla05)^0.5)-SUM($K174:O174),('PTRM input'!$K$389*(1+rvanilla05)^0.5)/A5stdlife))</f>
        <v>0</v>
      </c>
      <c r="Q174" s="433">
        <f ca="1">IF(A5stdlife="n/a","n/a",IF(Q$3&gt;(A5stdlife+$E174),('PTRM input'!$K$389*(1+rvanilla05)^0.5)-SUM($K174:P174),('PTRM input'!$K$389*(1+rvanilla05)^0.5)/A5stdlife))</f>
        <v>0</v>
      </c>
      <c r="R174" s="433">
        <f ca="1">IF(A5stdlife="n/a","n/a",IF(R$3&gt;(A5stdlife+$E174),('PTRM input'!$K$389*(1+rvanilla05)^0.5)-SUM($K174:Q174),('PTRM input'!$K$389*(1+rvanilla05)^0.5)/A5stdlife))</f>
        <v>0</v>
      </c>
      <c r="S174" s="433">
        <f ca="1">IF(A5stdlife="n/a","n/a",IF(S$3&gt;(A5stdlife+$E174),('PTRM input'!$K$389*(1+rvanilla05)^0.5)-SUM($K174:R174),('PTRM input'!$K$389*(1+rvanilla05)^0.5)/A5stdlife))</f>
        <v>0</v>
      </c>
      <c r="T174" s="433">
        <f ca="1">IF(A5stdlife="n/a","n/a",IF(T$3&gt;(A5stdlife+$E174),('PTRM input'!$K$389*(1+rvanilla05)^0.5)-SUM($K174:S174),('PTRM input'!$K$389*(1+rvanilla05)^0.5)/A5stdlife))</f>
        <v>0</v>
      </c>
      <c r="U174" s="433">
        <f ca="1">IF(A5stdlife="n/a","n/a",IF(U$3&gt;(A5stdlife+$E174),('PTRM input'!$K$389*(1+rvanilla05)^0.5)-SUM($K174:T174),('PTRM input'!$K$389*(1+rvanilla05)^0.5)/A5stdlife))</f>
        <v>0</v>
      </c>
      <c r="V174" s="433">
        <f ca="1">IF(A5stdlife="n/a","n/a",IF(V$3&gt;(A5stdlife+$E174),('PTRM input'!$K$389*(1+rvanilla05)^0.5)-SUM($K174:U174),('PTRM input'!$K$389*(1+rvanilla05)^0.5)/A5stdlife))</f>
        <v>0</v>
      </c>
      <c r="W174" s="433">
        <f ca="1">IF(A5stdlife="n/a","n/a",IF(W$3&gt;(A5stdlife+$E174),('PTRM input'!$K$389*(1+rvanilla05)^0.5)-SUM($K174:V174),('PTRM input'!$K$389*(1+rvanilla05)^0.5)/A5stdlife))</f>
        <v>0</v>
      </c>
      <c r="X174" s="433">
        <f ca="1">IF(A5stdlife="n/a","n/a",IF(X$3&gt;(A5stdlife+$E174),('PTRM input'!$K$389*(1+rvanilla05)^0.5)-SUM($K174:W174),('PTRM input'!$K$389*(1+rvanilla05)^0.5)/A5stdlife))</f>
        <v>0</v>
      </c>
      <c r="Y174" s="433">
        <f ca="1">IF(A5stdlife="n/a","n/a",IF(Y$3&gt;(A5stdlife+$E174),('PTRM input'!$K$389*(1+rvanilla05)^0.5)-SUM($K174:X174),('PTRM input'!$K$389*(1+rvanilla05)^0.5)/A5stdlife))</f>
        <v>0</v>
      </c>
      <c r="Z174" s="433">
        <f ca="1">IF(A5stdlife="n/a","n/a",IF(Z$3&gt;(A5stdlife+$E174),('PTRM input'!$K$389*(1+rvanilla05)^0.5)-SUM($K174:Y174),('PTRM input'!$K$389*(1+rvanilla05)^0.5)/A5stdlife))</f>
        <v>0</v>
      </c>
      <c r="AA174" s="433">
        <f ca="1">IF(A5stdlife="n/a","n/a",IF(AA$3&gt;(A5stdlife+$E174),('PTRM input'!$K$389*(1+rvanilla05)^0.5)-SUM($K174:Z174),('PTRM input'!$K$389*(1+rvanilla05)^0.5)/A5stdlife))</f>
        <v>0</v>
      </c>
      <c r="AB174" s="433">
        <f ca="1">IF(A5stdlife="n/a","n/a",IF(AB$3&gt;(A5stdlife+$E174),('PTRM input'!$K$389*(1+rvanilla05)^0.5)-SUM($K174:AA174),('PTRM input'!$K$389*(1+rvanilla05)^0.5)/A5stdlife))</f>
        <v>0</v>
      </c>
      <c r="AC174" s="433">
        <f ca="1">IF(A5stdlife="n/a","n/a",IF(AC$3&gt;(A5stdlife+$E174),('PTRM input'!$K$389*(1+rvanilla05)^0.5)-SUM($K174:AB174),('PTRM input'!$K$389*(1+rvanilla05)^0.5)/A5stdlife))</f>
        <v>0</v>
      </c>
      <c r="AD174" s="433">
        <f ca="1">IF(A5stdlife="n/a","n/a",IF(AD$3&gt;(A5stdlife+$E174),('PTRM input'!$K$389*(1+rvanilla05)^0.5)-SUM($K174:AC174),('PTRM input'!$K$389*(1+rvanilla05)^0.5)/A5stdlife))</f>
        <v>0</v>
      </c>
      <c r="AE174" s="433">
        <f ca="1">IF(A5stdlife="n/a","n/a",IF(AE$3&gt;(A5stdlife+$E174),('PTRM input'!$K$389*(1+rvanilla05)^0.5)-SUM($K174:AD174),('PTRM input'!$K$389*(1+rvanilla05)^0.5)/A5stdlife))</f>
        <v>0</v>
      </c>
      <c r="AF174" s="433">
        <f ca="1">IF(A5stdlife="n/a","n/a",IF(AF$3&gt;(A5stdlife+$E174),('PTRM input'!$K$389*(1+rvanilla05)^0.5)-SUM($K174:AE174),('PTRM input'!$K$389*(1+rvanilla05)^0.5)/A5stdlife))</f>
        <v>0</v>
      </c>
      <c r="AG174" s="433">
        <f ca="1">IF(A5stdlife="n/a","n/a",IF(AG$3&gt;(A5stdlife+$E174),('PTRM input'!$K$389*(1+rvanilla05)^0.5)-SUM($K174:AF174),('PTRM input'!$K$389*(1+rvanilla05)^0.5)/A5stdlife))</f>
        <v>0</v>
      </c>
      <c r="AH174" s="433">
        <f ca="1">IF(A5stdlife="n/a","n/a",IF(AH$3&gt;(A5stdlife+$E174),('PTRM input'!$K$389*(1+rvanilla05)^0.5)-SUM($K174:AG174),('PTRM input'!$K$389*(1+rvanilla05)^0.5)/A5stdlife))</f>
        <v>0</v>
      </c>
      <c r="AI174" s="433">
        <f ca="1">IF(A5stdlife="n/a","n/a",IF(AI$3&gt;(A5stdlife+$E174),('PTRM input'!$K$389*(1+rvanilla05)^0.5)-SUM($K174:AH174),('PTRM input'!$K$389*(1+rvanilla05)^0.5)/A5stdlife))</f>
        <v>0</v>
      </c>
      <c r="AJ174" s="433">
        <f ca="1">IF(A5stdlife="n/a","n/a",IF(AJ$3&gt;(A5stdlife+$E174),('PTRM input'!$K$389*(1+rvanilla05)^0.5)-SUM($K174:AI174),('PTRM input'!$K$389*(1+rvanilla05)^0.5)/A5stdlife))</f>
        <v>0</v>
      </c>
      <c r="AK174" s="433">
        <f ca="1">IF(A5stdlife="n/a","n/a",IF(AK$3&gt;(A5stdlife+$E174),('PTRM input'!$K$389*(1+rvanilla05)^0.5)-SUM($K174:AJ174),('PTRM input'!$K$389*(1+rvanilla05)^0.5)/A5stdlife))</f>
        <v>0</v>
      </c>
      <c r="AL174" s="433">
        <f ca="1">IF(A5stdlife="n/a","n/a",IF(AL$3&gt;(A5stdlife+$E174),('PTRM input'!$K$389*(1+rvanilla05)^0.5)-SUM($K174:AK174),('PTRM input'!$K$389*(1+rvanilla05)^0.5)/A5stdlife))</f>
        <v>0</v>
      </c>
      <c r="AM174" s="433">
        <f ca="1">IF(A5stdlife="n/a","n/a",IF(AM$3&gt;(A5stdlife+$E174),('PTRM input'!$K$389*(1+rvanilla05)^0.5)-SUM($K174:AL174),('PTRM input'!$K$389*(1+rvanilla05)^0.5)/A5stdlife))</f>
        <v>0</v>
      </c>
      <c r="AN174" s="433">
        <f ca="1">IF(A5stdlife="n/a","n/a",IF(AN$3&gt;(A5stdlife+$E174),('PTRM input'!$K$389*(1+rvanilla05)^0.5)-SUM($K174:AM174),('PTRM input'!$K$389*(1+rvanilla05)^0.5)/A5stdlife))</f>
        <v>0</v>
      </c>
      <c r="AO174" s="433">
        <f ca="1">IF(A5stdlife="n/a","n/a",IF(AO$3&gt;(A5stdlife+$E174),('PTRM input'!$K$389*(1+rvanilla05)^0.5)-SUM($K174:AN174),('PTRM input'!$K$389*(1+rvanilla05)^0.5)/A5stdlife))</f>
        <v>0</v>
      </c>
      <c r="AP174" s="433">
        <f ca="1">IF(A5stdlife="n/a","n/a",IF(AP$3&gt;(A5stdlife+$E174),('PTRM input'!$K$389*(1+rvanilla05)^0.5)-SUM($K174:AO174),('PTRM input'!$K$389*(1+rvanilla05)^0.5)/A5stdlife))</f>
        <v>0</v>
      </c>
      <c r="AQ174" s="433">
        <f ca="1">IF(A5stdlife="n/a","n/a",IF(AQ$3&gt;(A5stdlife+$E174),('PTRM input'!$K$389*(1+rvanilla05)^0.5)-SUM($K174:AP174),('PTRM input'!$K$389*(1+rvanilla05)^0.5)/A5stdlife))</f>
        <v>0</v>
      </c>
      <c r="AR174" s="433">
        <f ca="1">IF(A5stdlife="n/a","n/a",IF(AR$3&gt;(A5stdlife+$E174),('PTRM input'!$K$389*(1+rvanilla05)^0.5)-SUM($K174:AQ174),('PTRM input'!$K$389*(1+rvanilla05)^0.5)/A5stdlife))</f>
        <v>0</v>
      </c>
      <c r="AS174" s="433">
        <f ca="1">IF(A5stdlife="n/a","n/a",IF(AS$3&gt;(A5stdlife+$E174),('PTRM input'!$K$389*(1+rvanilla05)^0.5)-SUM($K174:AR174),('PTRM input'!$K$389*(1+rvanilla05)^0.5)/A5stdlife))</f>
        <v>0</v>
      </c>
      <c r="AT174" s="433">
        <f ca="1">IF(A5stdlife="n/a","n/a",IF(AT$3&gt;(A5stdlife+$E174),('PTRM input'!$K$389*(1+rvanilla05)^0.5)-SUM($K174:AS174),('PTRM input'!$K$389*(1+rvanilla05)^0.5)/A5stdlife))</f>
        <v>0</v>
      </c>
      <c r="AU174" s="433">
        <f ca="1">IF(A5stdlife="n/a","n/a",IF(AU$3&gt;(A5stdlife+$E174),('PTRM input'!$K$389*(1+rvanilla05)^0.5)-SUM($K174:AT174),('PTRM input'!$K$389*(1+rvanilla05)^0.5)/A5stdlife))</f>
        <v>0</v>
      </c>
      <c r="AV174" s="433">
        <f ca="1">IF(A5stdlife="n/a","n/a",IF(AV$3&gt;(A5stdlife+$E174),('PTRM input'!$K$389*(1+rvanilla05)^0.5)-SUM($K174:AU174),('PTRM input'!$K$389*(1+rvanilla05)^0.5)/A5stdlife))</f>
        <v>0</v>
      </c>
      <c r="AW174" s="433">
        <f ca="1">IF(A5stdlife="n/a","n/a",IF(AW$3&gt;(A5stdlife+$E174),('PTRM input'!$K$389*(1+rvanilla05)^0.5)-SUM($K174:AV174),('PTRM input'!$K$389*(1+rvanilla05)^0.5)/A5stdlife))</f>
        <v>0</v>
      </c>
      <c r="AX174" s="433">
        <f ca="1">IF(A5stdlife="n/a","n/a",IF(AX$3&gt;(A5stdlife+$E174),('PTRM input'!$K$389*(1+rvanilla05)^0.5)-SUM($K174:AW174),('PTRM input'!$K$389*(1+rvanilla05)^0.5)/A5stdlife))</f>
        <v>0</v>
      </c>
      <c r="AY174" s="433">
        <f ca="1">IF(A5stdlife="n/a","n/a",IF(AY$3&gt;(A5stdlife+$E174),('PTRM input'!$K$389*(1+rvanilla05)^0.5)-SUM($K174:AX174),('PTRM input'!$K$389*(1+rvanilla05)^0.5)/A5stdlife))</f>
        <v>0</v>
      </c>
      <c r="AZ174" s="433">
        <f ca="1">IF(A5stdlife="n/a","n/a",IF(AZ$3&gt;(A5stdlife+$E174),('PTRM input'!$K$389*(1+rvanilla05)^0.5)-SUM($K174:AY174),('PTRM input'!$K$389*(1+rvanilla05)^0.5)/A5stdlife))</f>
        <v>0</v>
      </c>
      <c r="BA174" s="433">
        <f ca="1">IF(A5stdlife="n/a","n/a",IF(BA$3&gt;(A5stdlife+$E174),('PTRM input'!$K$389*(1+rvanilla05)^0.5)-SUM($K174:AZ174),('PTRM input'!$K$389*(1+rvanilla05)^0.5)/A5stdlife))</f>
        <v>0</v>
      </c>
      <c r="BB174" s="433">
        <f ca="1">IF(A5stdlife="n/a","n/a",IF(BB$3&gt;(A5stdlife+$E174),('PTRM input'!$K$389*(1+rvanilla05)^0.5)-SUM($K174:BA174),('PTRM input'!$K$389*(1+rvanilla05)^0.5)/A5stdlife))</f>
        <v>0</v>
      </c>
      <c r="BC174" s="433">
        <f ca="1">IF(A5stdlife="n/a","n/a",IF(BC$3&gt;(A5stdlife+$E174),('PTRM input'!$K$389*(1+rvanilla05)^0.5)-SUM($K174:BB174),('PTRM input'!$K$389*(1+rvanilla05)^0.5)/A5stdlife))</f>
        <v>0</v>
      </c>
      <c r="BD174" s="433">
        <f ca="1">IF(A5stdlife="n/a","n/a",IF(BD$3&gt;(A5stdlife+$E174),('PTRM input'!$K$389*(1+rvanilla05)^0.5)-SUM($K174:BC174),('PTRM input'!$K$389*(1+rvanilla05)^0.5)/A5stdlife))</f>
        <v>0</v>
      </c>
      <c r="BE174" s="433">
        <f ca="1">IF(A5stdlife="n/a","n/a",IF(BE$3&gt;(A5stdlife+$E174),('PTRM input'!$K$389*(1+rvanilla05)^0.5)-SUM($K174:BD174),('PTRM input'!$K$389*(1+rvanilla05)^0.5)/A5stdlife))</f>
        <v>0</v>
      </c>
      <c r="BF174" s="433">
        <f ca="1">IF(A5stdlife="n/a","n/a",IF(BF$3&gt;(A5stdlife+$E174),('PTRM input'!$K$389*(1+rvanilla05)^0.5)-SUM($K174:BE174),('PTRM input'!$K$389*(1+rvanilla05)^0.5)/A5stdlife))</f>
        <v>0</v>
      </c>
      <c r="BG174" s="433">
        <f ca="1">IF(A5stdlife="n/a","n/a",IF(BG$3&gt;(A5stdlife+$E174),('PTRM input'!$K$389*(1+rvanilla05)^0.5)-SUM($K174:BF174),('PTRM input'!$K$389*(1+rvanilla05)^0.5)/A5stdlife))</f>
        <v>0</v>
      </c>
      <c r="BH174" s="433">
        <f ca="1">IF(A5stdlife="n/a","n/a",IF(BH$3&gt;(A5stdlife+$E174),('PTRM input'!$K$389*(1+rvanilla05)^0.5)-SUM($K174:BG174),('PTRM input'!$K$389*(1+rvanilla05)^0.5)/A5stdlife))</f>
        <v>0</v>
      </c>
      <c r="BI174" s="433">
        <f ca="1">IF(A5stdlife="n/a","n/a",IF(BI$3&gt;(A5stdlife+$E174),('PTRM input'!$K$389*(1+rvanilla05)^0.5)-SUM($K174:BH174),('PTRM input'!$K$389*(1+rvanilla05)^0.5)/A5stdlife))</f>
        <v>0</v>
      </c>
      <c r="BJ174" s="116"/>
      <c r="BK174" s="116"/>
      <c r="BL174" s="116"/>
      <c r="BM174" s="116"/>
    </row>
    <row r="175" spans="1:65" hidden="1" outlineLevel="2">
      <c r="A175" s="116"/>
      <c r="B175" s="19"/>
      <c r="C175" s="18"/>
      <c r="D175" s="760"/>
      <c r="E175" s="86">
        <v>6</v>
      </c>
      <c r="F175" s="259"/>
      <c r="G175" s="434"/>
      <c r="H175" s="435"/>
      <c r="I175" s="435"/>
      <c r="J175" s="435"/>
      <c r="K175" s="435"/>
      <c r="L175" s="619"/>
      <c r="M175" s="433">
        <f ca="1">IF(A5stdlife="n/a","n/a",IF(M$3&gt;(A5stdlife+$E175),('PTRM input'!$L$389*(1+rvanilla06)^0.5)-SUM($L175:L175),('PTRM input'!$L$389*(1+rvanilla06)^0.5)/A5stdlife))</f>
        <v>0</v>
      </c>
      <c r="N175" s="433">
        <f ca="1">IF(A5stdlife="n/a","n/a",IF(N$3&gt;(A5stdlife+$E175),('PTRM input'!$L$389*(1+rvanilla06)^0.5)-SUM($L175:M175),('PTRM input'!$L$389*(1+rvanilla06)^0.5)/A5stdlife))</f>
        <v>0</v>
      </c>
      <c r="O175" s="433">
        <f ca="1">IF(A5stdlife="n/a","n/a",IF(O$3&gt;(A5stdlife+$E175),('PTRM input'!$L$389*(1+rvanilla06)^0.5)-SUM($L175:N175),('PTRM input'!$L$389*(1+rvanilla06)^0.5)/A5stdlife))</f>
        <v>0</v>
      </c>
      <c r="P175" s="433">
        <f ca="1">IF(A5stdlife="n/a","n/a",IF(P$3&gt;(A5stdlife+$E175),('PTRM input'!$L$389*(1+rvanilla06)^0.5)-SUM($L175:O175),('PTRM input'!$L$389*(1+rvanilla06)^0.5)/A5stdlife))</f>
        <v>0</v>
      </c>
      <c r="Q175" s="433">
        <f ca="1">IF(A5stdlife="n/a","n/a",IF(Q$3&gt;(A5stdlife+$E175),('PTRM input'!$L$389*(1+rvanilla06)^0.5)-SUM($L175:P175),('PTRM input'!$L$389*(1+rvanilla06)^0.5)/A5stdlife))</f>
        <v>0</v>
      </c>
      <c r="R175" s="433">
        <f ca="1">IF(A5stdlife="n/a","n/a",IF(R$3&gt;(A5stdlife+$E175),('PTRM input'!$L$389*(1+rvanilla06)^0.5)-SUM($L175:Q175),('PTRM input'!$L$389*(1+rvanilla06)^0.5)/A5stdlife))</f>
        <v>0</v>
      </c>
      <c r="S175" s="433">
        <f ca="1">IF(A5stdlife="n/a","n/a",IF(S$3&gt;(A5stdlife+$E175),('PTRM input'!$L$389*(1+rvanilla06)^0.5)-SUM($L175:R175),('PTRM input'!$L$389*(1+rvanilla06)^0.5)/A5stdlife))</f>
        <v>0</v>
      </c>
      <c r="T175" s="433">
        <f ca="1">IF(A5stdlife="n/a","n/a",IF(T$3&gt;(A5stdlife+$E175),('PTRM input'!$L$389*(1+rvanilla06)^0.5)-SUM($L175:S175),('PTRM input'!$L$389*(1+rvanilla06)^0.5)/A5stdlife))</f>
        <v>0</v>
      </c>
      <c r="U175" s="433">
        <f ca="1">IF(A5stdlife="n/a","n/a",IF(U$3&gt;(A5stdlife+$E175),('PTRM input'!$L$389*(1+rvanilla06)^0.5)-SUM($L175:T175),('PTRM input'!$L$389*(1+rvanilla06)^0.5)/A5stdlife))</f>
        <v>0</v>
      </c>
      <c r="V175" s="433">
        <f ca="1">IF(A5stdlife="n/a","n/a",IF(V$3&gt;(A5stdlife+$E175),('PTRM input'!$L$389*(1+rvanilla06)^0.5)-SUM($L175:U175),('PTRM input'!$L$389*(1+rvanilla06)^0.5)/A5stdlife))</f>
        <v>0</v>
      </c>
      <c r="W175" s="433">
        <f ca="1">IF(A5stdlife="n/a","n/a",IF(W$3&gt;(A5stdlife+$E175),('PTRM input'!$L$389*(1+rvanilla06)^0.5)-SUM($L175:V175),('PTRM input'!$L$389*(1+rvanilla06)^0.5)/A5stdlife))</f>
        <v>0</v>
      </c>
      <c r="X175" s="433">
        <f ca="1">IF(A5stdlife="n/a","n/a",IF(X$3&gt;(A5stdlife+$E175),('PTRM input'!$L$389*(1+rvanilla06)^0.5)-SUM($L175:W175),('PTRM input'!$L$389*(1+rvanilla06)^0.5)/A5stdlife))</f>
        <v>0</v>
      </c>
      <c r="Y175" s="433">
        <f ca="1">IF(A5stdlife="n/a","n/a",IF(Y$3&gt;(A5stdlife+$E175),('PTRM input'!$L$389*(1+rvanilla06)^0.5)-SUM($L175:X175),('PTRM input'!$L$389*(1+rvanilla06)^0.5)/A5stdlife))</f>
        <v>0</v>
      </c>
      <c r="Z175" s="433">
        <f ca="1">IF(A5stdlife="n/a","n/a",IF(Z$3&gt;(A5stdlife+$E175),('PTRM input'!$L$389*(1+rvanilla06)^0.5)-SUM($L175:Y175),('PTRM input'!$L$389*(1+rvanilla06)^0.5)/A5stdlife))</f>
        <v>0</v>
      </c>
      <c r="AA175" s="433">
        <f ca="1">IF(A5stdlife="n/a","n/a",IF(AA$3&gt;(A5stdlife+$E175),('PTRM input'!$L$389*(1+rvanilla06)^0.5)-SUM($L175:Z175),('PTRM input'!$L$389*(1+rvanilla06)^0.5)/A5stdlife))</f>
        <v>0</v>
      </c>
      <c r="AB175" s="433">
        <f ca="1">IF(A5stdlife="n/a","n/a",IF(AB$3&gt;(A5stdlife+$E175),('PTRM input'!$L$389*(1+rvanilla06)^0.5)-SUM($L175:AA175),('PTRM input'!$L$389*(1+rvanilla06)^0.5)/A5stdlife))</f>
        <v>0</v>
      </c>
      <c r="AC175" s="433">
        <f ca="1">IF(A5stdlife="n/a","n/a",IF(AC$3&gt;(A5stdlife+$E175),('PTRM input'!$L$389*(1+rvanilla06)^0.5)-SUM($L175:AB175),('PTRM input'!$L$389*(1+rvanilla06)^0.5)/A5stdlife))</f>
        <v>0</v>
      </c>
      <c r="AD175" s="433">
        <f ca="1">IF(A5stdlife="n/a","n/a",IF(AD$3&gt;(A5stdlife+$E175),('PTRM input'!$L$389*(1+rvanilla06)^0.5)-SUM($L175:AC175),('PTRM input'!$L$389*(1+rvanilla06)^0.5)/A5stdlife))</f>
        <v>0</v>
      </c>
      <c r="AE175" s="433">
        <f ca="1">IF(A5stdlife="n/a","n/a",IF(AE$3&gt;(A5stdlife+$E175),('PTRM input'!$L$389*(1+rvanilla06)^0.5)-SUM($L175:AD175),('PTRM input'!$L$389*(1+rvanilla06)^0.5)/A5stdlife))</f>
        <v>0</v>
      </c>
      <c r="AF175" s="433">
        <f ca="1">IF(A5stdlife="n/a","n/a",IF(AF$3&gt;(A5stdlife+$E175),('PTRM input'!$L$389*(1+rvanilla06)^0.5)-SUM($L175:AE175),('PTRM input'!$L$389*(1+rvanilla06)^0.5)/A5stdlife))</f>
        <v>0</v>
      </c>
      <c r="AG175" s="433">
        <f ca="1">IF(A5stdlife="n/a","n/a",IF(AG$3&gt;(A5stdlife+$E175),('PTRM input'!$L$389*(1+rvanilla06)^0.5)-SUM($L175:AF175),('PTRM input'!$L$389*(1+rvanilla06)^0.5)/A5stdlife))</f>
        <v>0</v>
      </c>
      <c r="AH175" s="433">
        <f ca="1">IF(A5stdlife="n/a","n/a",IF(AH$3&gt;(A5stdlife+$E175),('PTRM input'!$L$389*(1+rvanilla06)^0.5)-SUM($L175:AG175),('PTRM input'!$L$389*(1+rvanilla06)^0.5)/A5stdlife))</f>
        <v>0</v>
      </c>
      <c r="AI175" s="433">
        <f ca="1">IF(A5stdlife="n/a","n/a",IF(AI$3&gt;(A5stdlife+$E175),('PTRM input'!$L$389*(1+rvanilla06)^0.5)-SUM($L175:AH175),('PTRM input'!$L$389*(1+rvanilla06)^0.5)/A5stdlife))</f>
        <v>0</v>
      </c>
      <c r="AJ175" s="433">
        <f ca="1">IF(A5stdlife="n/a","n/a",IF(AJ$3&gt;(A5stdlife+$E175),('PTRM input'!$L$389*(1+rvanilla06)^0.5)-SUM($L175:AI175),('PTRM input'!$L$389*(1+rvanilla06)^0.5)/A5stdlife))</f>
        <v>0</v>
      </c>
      <c r="AK175" s="433">
        <f ca="1">IF(A5stdlife="n/a","n/a",IF(AK$3&gt;(A5stdlife+$E175),('PTRM input'!$L$389*(1+rvanilla06)^0.5)-SUM($L175:AJ175),('PTRM input'!$L$389*(1+rvanilla06)^0.5)/A5stdlife))</f>
        <v>0</v>
      </c>
      <c r="AL175" s="433">
        <f ca="1">IF(A5stdlife="n/a","n/a",IF(AL$3&gt;(A5stdlife+$E175),('PTRM input'!$L$389*(1+rvanilla06)^0.5)-SUM($L175:AK175),('PTRM input'!$L$389*(1+rvanilla06)^0.5)/A5stdlife))</f>
        <v>0</v>
      </c>
      <c r="AM175" s="433">
        <f ca="1">IF(A5stdlife="n/a","n/a",IF(AM$3&gt;(A5stdlife+$E175),('PTRM input'!$L$389*(1+rvanilla06)^0.5)-SUM($L175:AL175),('PTRM input'!$L$389*(1+rvanilla06)^0.5)/A5stdlife))</f>
        <v>0</v>
      </c>
      <c r="AN175" s="433">
        <f ca="1">IF(A5stdlife="n/a","n/a",IF(AN$3&gt;(A5stdlife+$E175),('PTRM input'!$L$389*(1+rvanilla06)^0.5)-SUM($L175:AM175),('PTRM input'!$L$389*(1+rvanilla06)^0.5)/A5stdlife))</f>
        <v>0</v>
      </c>
      <c r="AO175" s="433">
        <f ca="1">IF(A5stdlife="n/a","n/a",IF(AO$3&gt;(A5stdlife+$E175),('PTRM input'!$L$389*(1+rvanilla06)^0.5)-SUM($L175:AN175),('PTRM input'!$L$389*(1+rvanilla06)^0.5)/A5stdlife))</f>
        <v>0</v>
      </c>
      <c r="AP175" s="433">
        <f ca="1">IF(A5stdlife="n/a","n/a",IF(AP$3&gt;(A5stdlife+$E175),('PTRM input'!$L$389*(1+rvanilla06)^0.5)-SUM($L175:AO175),('PTRM input'!$L$389*(1+rvanilla06)^0.5)/A5stdlife))</f>
        <v>0</v>
      </c>
      <c r="AQ175" s="433">
        <f ca="1">IF(A5stdlife="n/a","n/a",IF(AQ$3&gt;(A5stdlife+$E175),('PTRM input'!$L$389*(1+rvanilla06)^0.5)-SUM($L175:AP175),('PTRM input'!$L$389*(1+rvanilla06)^0.5)/A5stdlife))</f>
        <v>0</v>
      </c>
      <c r="AR175" s="433">
        <f ca="1">IF(A5stdlife="n/a","n/a",IF(AR$3&gt;(A5stdlife+$E175),('PTRM input'!$L$389*(1+rvanilla06)^0.5)-SUM($L175:AQ175),('PTRM input'!$L$389*(1+rvanilla06)^0.5)/A5stdlife))</f>
        <v>0</v>
      </c>
      <c r="AS175" s="433">
        <f ca="1">IF(A5stdlife="n/a","n/a",IF(AS$3&gt;(A5stdlife+$E175),('PTRM input'!$L$389*(1+rvanilla06)^0.5)-SUM($L175:AR175),('PTRM input'!$L$389*(1+rvanilla06)^0.5)/A5stdlife))</f>
        <v>0</v>
      </c>
      <c r="AT175" s="433">
        <f ca="1">IF(A5stdlife="n/a","n/a",IF(AT$3&gt;(A5stdlife+$E175),('PTRM input'!$L$389*(1+rvanilla06)^0.5)-SUM($L175:AS175),('PTRM input'!$L$389*(1+rvanilla06)^0.5)/A5stdlife))</f>
        <v>0</v>
      </c>
      <c r="AU175" s="433">
        <f ca="1">IF(A5stdlife="n/a","n/a",IF(AU$3&gt;(A5stdlife+$E175),('PTRM input'!$L$389*(1+rvanilla06)^0.5)-SUM($L175:AT175),('PTRM input'!$L$389*(1+rvanilla06)^0.5)/A5stdlife))</f>
        <v>0</v>
      </c>
      <c r="AV175" s="433">
        <f ca="1">IF(A5stdlife="n/a","n/a",IF(AV$3&gt;(A5stdlife+$E175),('PTRM input'!$L$389*(1+rvanilla06)^0.5)-SUM($L175:AU175),('PTRM input'!$L$389*(1+rvanilla06)^0.5)/A5stdlife))</f>
        <v>0</v>
      </c>
      <c r="AW175" s="433">
        <f ca="1">IF(A5stdlife="n/a","n/a",IF(AW$3&gt;(A5stdlife+$E175),('PTRM input'!$L$389*(1+rvanilla06)^0.5)-SUM($L175:AV175),('PTRM input'!$L$389*(1+rvanilla06)^0.5)/A5stdlife))</f>
        <v>0</v>
      </c>
      <c r="AX175" s="433">
        <f ca="1">IF(A5stdlife="n/a","n/a",IF(AX$3&gt;(A5stdlife+$E175),('PTRM input'!$L$389*(1+rvanilla06)^0.5)-SUM($L175:AW175),('PTRM input'!$L$389*(1+rvanilla06)^0.5)/A5stdlife))</f>
        <v>0</v>
      </c>
      <c r="AY175" s="433">
        <f ca="1">IF(A5stdlife="n/a","n/a",IF(AY$3&gt;(A5stdlife+$E175),('PTRM input'!$L$389*(1+rvanilla06)^0.5)-SUM($L175:AX175),('PTRM input'!$L$389*(1+rvanilla06)^0.5)/A5stdlife))</f>
        <v>0</v>
      </c>
      <c r="AZ175" s="433">
        <f ca="1">IF(A5stdlife="n/a","n/a",IF(AZ$3&gt;(A5stdlife+$E175),('PTRM input'!$L$389*(1+rvanilla06)^0.5)-SUM($L175:AY175),('PTRM input'!$L$389*(1+rvanilla06)^0.5)/A5stdlife))</f>
        <v>0</v>
      </c>
      <c r="BA175" s="433">
        <f ca="1">IF(A5stdlife="n/a","n/a",IF(BA$3&gt;(A5stdlife+$E175),('PTRM input'!$L$389*(1+rvanilla06)^0.5)-SUM($L175:AZ175),('PTRM input'!$L$389*(1+rvanilla06)^0.5)/A5stdlife))</f>
        <v>0</v>
      </c>
      <c r="BB175" s="433">
        <f ca="1">IF(A5stdlife="n/a","n/a",IF(BB$3&gt;(A5stdlife+$E175),('PTRM input'!$L$389*(1+rvanilla06)^0.5)-SUM($L175:BA175),('PTRM input'!$L$389*(1+rvanilla06)^0.5)/A5stdlife))</f>
        <v>0</v>
      </c>
      <c r="BC175" s="433">
        <f ca="1">IF(A5stdlife="n/a","n/a",IF(BC$3&gt;(A5stdlife+$E175),('PTRM input'!$L$389*(1+rvanilla06)^0.5)-SUM($L175:BB175),('PTRM input'!$L$389*(1+rvanilla06)^0.5)/A5stdlife))</f>
        <v>0</v>
      </c>
      <c r="BD175" s="433">
        <f ca="1">IF(A5stdlife="n/a","n/a",IF(BD$3&gt;(A5stdlife+$E175),('PTRM input'!$L$389*(1+rvanilla06)^0.5)-SUM($L175:BC175),('PTRM input'!$L$389*(1+rvanilla06)^0.5)/A5stdlife))</f>
        <v>0</v>
      </c>
      <c r="BE175" s="433">
        <f ca="1">IF(A5stdlife="n/a","n/a",IF(BE$3&gt;(A5stdlife+$E175),('PTRM input'!$L$389*(1+rvanilla06)^0.5)-SUM($L175:BD175),('PTRM input'!$L$389*(1+rvanilla06)^0.5)/A5stdlife))</f>
        <v>0</v>
      </c>
      <c r="BF175" s="433">
        <f ca="1">IF(A5stdlife="n/a","n/a",IF(BF$3&gt;(A5stdlife+$E175),('PTRM input'!$L$389*(1+rvanilla06)^0.5)-SUM($L175:BE175),('PTRM input'!$L$389*(1+rvanilla06)^0.5)/A5stdlife))</f>
        <v>0</v>
      </c>
      <c r="BG175" s="433">
        <f ca="1">IF(A5stdlife="n/a","n/a",IF(BG$3&gt;(A5stdlife+$E175),('PTRM input'!$L$389*(1+rvanilla06)^0.5)-SUM($L175:BF175),('PTRM input'!$L$389*(1+rvanilla06)^0.5)/A5stdlife))</f>
        <v>0</v>
      </c>
      <c r="BH175" s="433">
        <f ca="1">IF(A5stdlife="n/a","n/a",IF(BH$3&gt;(A5stdlife+$E175),('PTRM input'!$L$389*(1+rvanilla06)^0.5)-SUM($L175:BG175),('PTRM input'!$L$389*(1+rvanilla06)^0.5)/A5stdlife))</f>
        <v>0</v>
      </c>
      <c r="BI175" s="433">
        <f ca="1">IF(A5stdlife="n/a","n/a",IF(BI$3&gt;(A5stdlife+$E175),('PTRM input'!$L$389*(1+rvanilla06)^0.5)-SUM($L175:BH175),('PTRM input'!$L$389*(1+rvanilla06)^0.5)/A5stdlife))</f>
        <v>0</v>
      </c>
      <c r="BJ175" s="116"/>
      <c r="BK175" s="116"/>
      <c r="BL175" s="116"/>
      <c r="BM175" s="116"/>
    </row>
    <row r="176" spans="1:65" hidden="1" outlineLevel="2">
      <c r="A176" s="116"/>
      <c r="B176" s="19"/>
      <c r="C176" s="18"/>
      <c r="D176" s="760"/>
      <c r="E176" s="86">
        <v>7</v>
      </c>
      <c r="F176" s="259"/>
      <c r="G176" s="434"/>
      <c r="H176" s="435"/>
      <c r="I176" s="435"/>
      <c r="J176" s="435"/>
      <c r="K176" s="435"/>
      <c r="L176" s="435"/>
      <c r="M176" s="619"/>
      <c r="N176" s="433">
        <f ca="1">IF(A5stdlife="n/a","n/a",IF(N$3&gt;(A5stdlife+$E176),('PTRM input'!$M$389*(1+rvanilla07)^0.5)-SUM($M176:M176),('PTRM input'!$M$389*(1+rvanilla07)^0.5)/A5stdlife))</f>
        <v>0</v>
      </c>
      <c r="O176" s="433">
        <f ca="1">IF(A5stdlife="n/a","n/a",IF(O$3&gt;(A5stdlife+$E176),('PTRM input'!$M$389*(1+rvanilla07)^0.5)-SUM($M176:N176),('PTRM input'!$M$389*(1+rvanilla07)^0.5)/A5stdlife))</f>
        <v>0</v>
      </c>
      <c r="P176" s="433">
        <f ca="1">IF(A5stdlife="n/a","n/a",IF(P$3&gt;(A5stdlife+$E176),('PTRM input'!$M$389*(1+rvanilla07)^0.5)-SUM($M176:O176),('PTRM input'!$M$389*(1+rvanilla07)^0.5)/A5stdlife))</f>
        <v>0</v>
      </c>
      <c r="Q176" s="433">
        <f ca="1">IF(A5stdlife="n/a","n/a",IF(Q$3&gt;(A5stdlife+$E176),('PTRM input'!$M$389*(1+rvanilla07)^0.5)-SUM($M176:P176),('PTRM input'!$M$389*(1+rvanilla07)^0.5)/A5stdlife))</f>
        <v>0</v>
      </c>
      <c r="R176" s="433">
        <f ca="1">IF(A5stdlife="n/a","n/a",IF(R$3&gt;(A5stdlife+$E176),('PTRM input'!$M$389*(1+rvanilla07)^0.5)-SUM($M176:Q176),('PTRM input'!$M$389*(1+rvanilla07)^0.5)/A5stdlife))</f>
        <v>0</v>
      </c>
      <c r="S176" s="433">
        <f ca="1">IF(A5stdlife="n/a","n/a",IF(S$3&gt;(A5stdlife+$E176),('PTRM input'!$M$389*(1+rvanilla07)^0.5)-SUM($M176:R176),('PTRM input'!$M$389*(1+rvanilla07)^0.5)/A5stdlife))</f>
        <v>0</v>
      </c>
      <c r="T176" s="433">
        <f ca="1">IF(A5stdlife="n/a","n/a",IF(T$3&gt;(A5stdlife+$E176),('PTRM input'!$M$389*(1+rvanilla07)^0.5)-SUM($M176:S176),('PTRM input'!$M$389*(1+rvanilla07)^0.5)/A5stdlife))</f>
        <v>0</v>
      </c>
      <c r="U176" s="433">
        <f ca="1">IF(A5stdlife="n/a","n/a",IF(U$3&gt;(A5stdlife+$E176),('PTRM input'!$M$389*(1+rvanilla07)^0.5)-SUM($M176:T176),('PTRM input'!$M$389*(1+rvanilla07)^0.5)/A5stdlife))</f>
        <v>0</v>
      </c>
      <c r="V176" s="433">
        <f ca="1">IF(A5stdlife="n/a","n/a",IF(V$3&gt;(A5stdlife+$E176),('PTRM input'!$M$389*(1+rvanilla07)^0.5)-SUM($M176:U176),('PTRM input'!$M$389*(1+rvanilla07)^0.5)/A5stdlife))</f>
        <v>0</v>
      </c>
      <c r="W176" s="433">
        <f ca="1">IF(A5stdlife="n/a","n/a",IF(W$3&gt;(A5stdlife+$E176),('PTRM input'!$M$389*(1+rvanilla07)^0.5)-SUM($M176:V176),('PTRM input'!$M$389*(1+rvanilla07)^0.5)/A5stdlife))</f>
        <v>0</v>
      </c>
      <c r="X176" s="433">
        <f ca="1">IF(A5stdlife="n/a","n/a",IF(X$3&gt;(A5stdlife+$E176),('PTRM input'!$M$389*(1+rvanilla07)^0.5)-SUM($M176:W176),('PTRM input'!$M$389*(1+rvanilla07)^0.5)/A5stdlife))</f>
        <v>0</v>
      </c>
      <c r="Y176" s="433">
        <f ca="1">IF(A5stdlife="n/a","n/a",IF(Y$3&gt;(A5stdlife+$E176),('PTRM input'!$M$389*(1+rvanilla07)^0.5)-SUM($M176:X176),('PTRM input'!$M$389*(1+rvanilla07)^0.5)/A5stdlife))</f>
        <v>0</v>
      </c>
      <c r="Z176" s="433">
        <f ca="1">IF(A5stdlife="n/a","n/a",IF(Z$3&gt;(A5stdlife+$E176),('PTRM input'!$M$389*(1+rvanilla07)^0.5)-SUM($M176:Y176),('PTRM input'!$M$389*(1+rvanilla07)^0.5)/A5stdlife))</f>
        <v>0</v>
      </c>
      <c r="AA176" s="433">
        <f ca="1">IF(A5stdlife="n/a","n/a",IF(AA$3&gt;(A5stdlife+$E176),('PTRM input'!$M$389*(1+rvanilla07)^0.5)-SUM($M176:Z176),('PTRM input'!$M$389*(1+rvanilla07)^0.5)/A5stdlife))</f>
        <v>0</v>
      </c>
      <c r="AB176" s="433">
        <f ca="1">IF(A5stdlife="n/a","n/a",IF(AB$3&gt;(A5stdlife+$E176),('PTRM input'!$M$389*(1+rvanilla07)^0.5)-SUM($M176:AA176),('PTRM input'!$M$389*(1+rvanilla07)^0.5)/A5stdlife))</f>
        <v>0</v>
      </c>
      <c r="AC176" s="433">
        <f ca="1">IF(A5stdlife="n/a","n/a",IF(AC$3&gt;(A5stdlife+$E176),('PTRM input'!$M$389*(1+rvanilla07)^0.5)-SUM($M176:AB176),('PTRM input'!$M$389*(1+rvanilla07)^0.5)/A5stdlife))</f>
        <v>0</v>
      </c>
      <c r="AD176" s="433">
        <f ca="1">IF(A5stdlife="n/a","n/a",IF(AD$3&gt;(A5stdlife+$E176),('PTRM input'!$M$389*(1+rvanilla07)^0.5)-SUM($M176:AC176),('PTRM input'!$M$389*(1+rvanilla07)^0.5)/A5stdlife))</f>
        <v>0</v>
      </c>
      <c r="AE176" s="433">
        <f ca="1">IF(A5stdlife="n/a","n/a",IF(AE$3&gt;(A5stdlife+$E176),('PTRM input'!$M$389*(1+rvanilla07)^0.5)-SUM($M176:AD176),('PTRM input'!$M$389*(1+rvanilla07)^0.5)/A5stdlife))</f>
        <v>0</v>
      </c>
      <c r="AF176" s="433">
        <f ca="1">IF(A5stdlife="n/a","n/a",IF(AF$3&gt;(A5stdlife+$E176),('PTRM input'!$M$389*(1+rvanilla07)^0.5)-SUM($M176:AE176),('PTRM input'!$M$389*(1+rvanilla07)^0.5)/A5stdlife))</f>
        <v>0</v>
      </c>
      <c r="AG176" s="433">
        <f ca="1">IF(A5stdlife="n/a","n/a",IF(AG$3&gt;(A5stdlife+$E176),('PTRM input'!$M$389*(1+rvanilla07)^0.5)-SUM($M176:AF176),('PTRM input'!$M$389*(1+rvanilla07)^0.5)/A5stdlife))</f>
        <v>0</v>
      </c>
      <c r="AH176" s="433">
        <f ca="1">IF(A5stdlife="n/a","n/a",IF(AH$3&gt;(A5stdlife+$E176),('PTRM input'!$M$389*(1+rvanilla07)^0.5)-SUM($M176:AG176),('PTRM input'!$M$389*(1+rvanilla07)^0.5)/A5stdlife))</f>
        <v>0</v>
      </c>
      <c r="AI176" s="433">
        <f ca="1">IF(A5stdlife="n/a","n/a",IF(AI$3&gt;(A5stdlife+$E176),('PTRM input'!$M$389*(1+rvanilla07)^0.5)-SUM($M176:AH176),('PTRM input'!$M$389*(1+rvanilla07)^0.5)/A5stdlife))</f>
        <v>0</v>
      </c>
      <c r="AJ176" s="433">
        <f ca="1">IF(A5stdlife="n/a","n/a",IF(AJ$3&gt;(A5stdlife+$E176),('PTRM input'!$M$389*(1+rvanilla07)^0.5)-SUM($M176:AI176),('PTRM input'!$M$389*(1+rvanilla07)^0.5)/A5stdlife))</f>
        <v>0</v>
      </c>
      <c r="AK176" s="433">
        <f ca="1">IF(A5stdlife="n/a","n/a",IF(AK$3&gt;(A5stdlife+$E176),('PTRM input'!$M$389*(1+rvanilla07)^0.5)-SUM($M176:AJ176),('PTRM input'!$M$389*(1+rvanilla07)^0.5)/A5stdlife))</f>
        <v>0</v>
      </c>
      <c r="AL176" s="433">
        <f ca="1">IF(A5stdlife="n/a","n/a",IF(AL$3&gt;(A5stdlife+$E176),('PTRM input'!$M$389*(1+rvanilla07)^0.5)-SUM($M176:AK176),('PTRM input'!$M$389*(1+rvanilla07)^0.5)/A5stdlife))</f>
        <v>0</v>
      </c>
      <c r="AM176" s="433">
        <f ca="1">IF(A5stdlife="n/a","n/a",IF(AM$3&gt;(A5stdlife+$E176),('PTRM input'!$M$389*(1+rvanilla07)^0.5)-SUM($M176:AL176),('PTRM input'!$M$389*(1+rvanilla07)^0.5)/A5stdlife))</f>
        <v>0</v>
      </c>
      <c r="AN176" s="433">
        <f ca="1">IF(A5stdlife="n/a","n/a",IF(AN$3&gt;(A5stdlife+$E176),('PTRM input'!$M$389*(1+rvanilla07)^0.5)-SUM($M176:AM176),('PTRM input'!$M$389*(1+rvanilla07)^0.5)/A5stdlife))</f>
        <v>0</v>
      </c>
      <c r="AO176" s="433">
        <f ca="1">IF(A5stdlife="n/a","n/a",IF(AO$3&gt;(A5stdlife+$E176),('PTRM input'!$M$389*(1+rvanilla07)^0.5)-SUM($M176:AN176),('PTRM input'!$M$389*(1+rvanilla07)^0.5)/A5stdlife))</f>
        <v>0</v>
      </c>
      <c r="AP176" s="433">
        <f ca="1">IF(A5stdlife="n/a","n/a",IF(AP$3&gt;(A5stdlife+$E176),('PTRM input'!$M$389*(1+rvanilla07)^0.5)-SUM($M176:AO176),('PTRM input'!$M$389*(1+rvanilla07)^0.5)/A5stdlife))</f>
        <v>0</v>
      </c>
      <c r="AQ176" s="433">
        <f ca="1">IF(A5stdlife="n/a","n/a",IF(AQ$3&gt;(A5stdlife+$E176),('PTRM input'!$M$389*(1+rvanilla07)^0.5)-SUM($M176:AP176),('PTRM input'!$M$389*(1+rvanilla07)^0.5)/A5stdlife))</f>
        <v>0</v>
      </c>
      <c r="AR176" s="433">
        <f ca="1">IF(A5stdlife="n/a","n/a",IF(AR$3&gt;(A5stdlife+$E176),('PTRM input'!$M$389*(1+rvanilla07)^0.5)-SUM($M176:AQ176),('PTRM input'!$M$389*(1+rvanilla07)^0.5)/A5stdlife))</f>
        <v>0</v>
      </c>
      <c r="AS176" s="433">
        <f ca="1">IF(A5stdlife="n/a","n/a",IF(AS$3&gt;(A5stdlife+$E176),('PTRM input'!$M$389*(1+rvanilla07)^0.5)-SUM($M176:AR176),('PTRM input'!$M$389*(1+rvanilla07)^0.5)/A5stdlife))</f>
        <v>0</v>
      </c>
      <c r="AT176" s="433">
        <f ca="1">IF(A5stdlife="n/a","n/a",IF(AT$3&gt;(A5stdlife+$E176),('PTRM input'!$M$389*(1+rvanilla07)^0.5)-SUM($M176:AS176),('PTRM input'!$M$389*(1+rvanilla07)^0.5)/A5stdlife))</f>
        <v>0</v>
      </c>
      <c r="AU176" s="433">
        <f ca="1">IF(A5stdlife="n/a","n/a",IF(AU$3&gt;(A5stdlife+$E176),('PTRM input'!$M$389*(1+rvanilla07)^0.5)-SUM($M176:AT176),('PTRM input'!$M$389*(1+rvanilla07)^0.5)/A5stdlife))</f>
        <v>0</v>
      </c>
      <c r="AV176" s="433">
        <f ca="1">IF(A5stdlife="n/a","n/a",IF(AV$3&gt;(A5stdlife+$E176),('PTRM input'!$M$389*(1+rvanilla07)^0.5)-SUM($M176:AU176),('PTRM input'!$M$389*(1+rvanilla07)^0.5)/A5stdlife))</f>
        <v>0</v>
      </c>
      <c r="AW176" s="433">
        <f ca="1">IF(A5stdlife="n/a","n/a",IF(AW$3&gt;(A5stdlife+$E176),('PTRM input'!$M$389*(1+rvanilla07)^0.5)-SUM($M176:AV176),('PTRM input'!$M$389*(1+rvanilla07)^0.5)/A5stdlife))</f>
        <v>0</v>
      </c>
      <c r="AX176" s="433">
        <f ca="1">IF(A5stdlife="n/a","n/a",IF(AX$3&gt;(A5stdlife+$E176),('PTRM input'!$M$389*(1+rvanilla07)^0.5)-SUM($M176:AW176),('PTRM input'!$M$389*(1+rvanilla07)^0.5)/A5stdlife))</f>
        <v>0</v>
      </c>
      <c r="AY176" s="433">
        <f ca="1">IF(A5stdlife="n/a","n/a",IF(AY$3&gt;(A5stdlife+$E176),('PTRM input'!$M$389*(1+rvanilla07)^0.5)-SUM($M176:AX176),('PTRM input'!$M$389*(1+rvanilla07)^0.5)/A5stdlife))</f>
        <v>0</v>
      </c>
      <c r="AZ176" s="433">
        <f ca="1">IF(A5stdlife="n/a","n/a",IF(AZ$3&gt;(A5stdlife+$E176),('PTRM input'!$M$389*(1+rvanilla07)^0.5)-SUM($M176:AY176),('PTRM input'!$M$389*(1+rvanilla07)^0.5)/A5stdlife))</f>
        <v>0</v>
      </c>
      <c r="BA176" s="433">
        <f ca="1">IF(A5stdlife="n/a","n/a",IF(BA$3&gt;(A5stdlife+$E176),('PTRM input'!$M$389*(1+rvanilla07)^0.5)-SUM($M176:AZ176),('PTRM input'!$M$389*(1+rvanilla07)^0.5)/A5stdlife))</f>
        <v>0</v>
      </c>
      <c r="BB176" s="433">
        <f ca="1">IF(A5stdlife="n/a","n/a",IF(BB$3&gt;(A5stdlife+$E176),('PTRM input'!$M$389*(1+rvanilla07)^0.5)-SUM($M176:BA176),('PTRM input'!$M$389*(1+rvanilla07)^0.5)/A5stdlife))</f>
        <v>0</v>
      </c>
      <c r="BC176" s="433">
        <f ca="1">IF(A5stdlife="n/a","n/a",IF(BC$3&gt;(A5stdlife+$E176),('PTRM input'!$M$389*(1+rvanilla07)^0.5)-SUM($M176:BB176),('PTRM input'!$M$389*(1+rvanilla07)^0.5)/A5stdlife))</f>
        <v>0</v>
      </c>
      <c r="BD176" s="433">
        <f ca="1">IF(A5stdlife="n/a","n/a",IF(BD$3&gt;(A5stdlife+$E176),('PTRM input'!$M$389*(1+rvanilla07)^0.5)-SUM($M176:BC176),('PTRM input'!$M$389*(1+rvanilla07)^0.5)/A5stdlife))</f>
        <v>0</v>
      </c>
      <c r="BE176" s="433">
        <f ca="1">IF(A5stdlife="n/a","n/a",IF(BE$3&gt;(A5stdlife+$E176),('PTRM input'!$M$389*(1+rvanilla07)^0.5)-SUM($M176:BD176),('PTRM input'!$M$389*(1+rvanilla07)^0.5)/A5stdlife))</f>
        <v>0</v>
      </c>
      <c r="BF176" s="433">
        <f ca="1">IF(A5stdlife="n/a","n/a",IF(BF$3&gt;(A5stdlife+$E176),('PTRM input'!$M$389*(1+rvanilla07)^0.5)-SUM($M176:BE176),('PTRM input'!$M$389*(1+rvanilla07)^0.5)/A5stdlife))</f>
        <v>0</v>
      </c>
      <c r="BG176" s="433">
        <f ca="1">IF(A5stdlife="n/a","n/a",IF(BG$3&gt;(A5stdlife+$E176),('PTRM input'!$M$389*(1+rvanilla07)^0.5)-SUM($M176:BF176),('PTRM input'!$M$389*(1+rvanilla07)^0.5)/A5stdlife))</f>
        <v>0</v>
      </c>
      <c r="BH176" s="433">
        <f ca="1">IF(A5stdlife="n/a","n/a",IF(BH$3&gt;(A5stdlife+$E176),('PTRM input'!$M$389*(1+rvanilla07)^0.5)-SUM($M176:BG176),('PTRM input'!$M$389*(1+rvanilla07)^0.5)/A5stdlife))</f>
        <v>0</v>
      </c>
      <c r="BI176" s="433">
        <f ca="1">IF(A5stdlife="n/a","n/a",IF(BI$3&gt;(A5stdlife+$E176),('PTRM input'!$M$389*(1+rvanilla07)^0.5)-SUM($M176:BH176),('PTRM input'!$M$389*(1+rvanilla07)^0.5)/A5stdlife))</f>
        <v>0</v>
      </c>
      <c r="BJ176" s="116"/>
      <c r="BK176" s="116"/>
      <c r="BL176" s="116"/>
      <c r="BM176" s="116"/>
    </row>
    <row r="177" spans="1:65" hidden="1" outlineLevel="2">
      <c r="A177" s="116"/>
      <c r="B177" s="19"/>
      <c r="C177" s="18"/>
      <c r="D177" s="760"/>
      <c r="E177" s="86">
        <v>8</v>
      </c>
      <c r="F177" s="259"/>
      <c r="G177" s="434"/>
      <c r="H177" s="435"/>
      <c r="I177" s="435"/>
      <c r="J177" s="435"/>
      <c r="K177" s="435"/>
      <c r="L177" s="435"/>
      <c r="M177" s="435"/>
      <c r="N177" s="619"/>
      <c r="O177" s="433">
        <f ca="1">IF(A5stdlife="n/a","n/a",IF(O$3&gt;(A5stdlife+$E177),('PTRM input'!$N$389*(1+rvanilla08)^0.5)-SUM($N177:N177),('PTRM input'!$N$389*(1+rvanilla08)^0.5)/A5stdlife))</f>
        <v>0</v>
      </c>
      <c r="P177" s="433">
        <f ca="1">IF(A5stdlife="n/a","n/a",IF(P$3&gt;(A5stdlife+$E177),('PTRM input'!$N$389*(1+rvanilla08)^0.5)-SUM($N177:O177),('PTRM input'!$N$389*(1+rvanilla08)^0.5)/A5stdlife))</f>
        <v>0</v>
      </c>
      <c r="Q177" s="433">
        <f ca="1">IF(A5stdlife="n/a","n/a",IF(Q$3&gt;(A5stdlife+$E177),('PTRM input'!$N$389*(1+rvanilla08)^0.5)-SUM($N177:P177),('PTRM input'!$N$389*(1+rvanilla08)^0.5)/A5stdlife))</f>
        <v>0</v>
      </c>
      <c r="R177" s="433">
        <f ca="1">IF(A5stdlife="n/a","n/a",IF(R$3&gt;(A5stdlife+$E177),('PTRM input'!$N$389*(1+rvanilla08)^0.5)-SUM($N177:Q177),('PTRM input'!$N$389*(1+rvanilla08)^0.5)/A5stdlife))</f>
        <v>0</v>
      </c>
      <c r="S177" s="433">
        <f ca="1">IF(A5stdlife="n/a","n/a",IF(S$3&gt;(A5stdlife+$E177),('PTRM input'!$N$389*(1+rvanilla08)^0.5)-SUM($N177:R177),('PTRM input'!$N$389*(1+rvanilla08)^0.5)/A5stdlife))</f>
        <v>0</v>
      </c>
      <c r="T177" s="433">
        <f ca="1">IF(A5stdlife="n/a","n/a",IF(T$3&gt;(A5stdlife+$E177),('PTRM input'!$N$389*(1+rvanilla08)^0.5)-SUM($N177:S177),('PTRM input'!$N$389*(1+rvanilla08)^0.5)/A5stdlife))</f>
        <v>0</v>
      </c>
      <c r="U177" s="433">
        <f ca="1">IF(A5stdlife="n/a","n/a",IF(U$3&gt;(A5stdlife+$E177),('PTRM input'!$N$389*(1+rvanilla08)^0.5)-SUM($N177:T177),('PTRM input'!$N$389*(1+rvanilla08)^0.5)/A5stdlife))</f>
        <v>0</v>
      </c>
      <c r="V177" s="433">
        <f ca="1">IF(A5stdlife="n/a","n/a",IF(V$3&gt;(A5stdlife+$E177),('PTRM input'!$N$389*(1+rvanilla08)^0.5)-SUM($N177:U177),('PTRM input'!$N$389*(1+rvanilla08)^0.5)/A5stdlife))</f>
        <v>0</v>
      </c>
      <c r="W177" s="433">
        <f ca="1">IF(A5stdlife="n/a","n/a",IF(W$3&gt;(A5stdlife+$E177),('PTRM input'!$N$389*(1+rvanilla08)^0.5)-SUM($N177:V177),('PTRM input'!$N$389*(1+rvanilla08)^0.5)/A5stdlife))</f>
        <v>0</v>
      </c>
      <c r="X177" s="433">
        <f ca="1">IF(A5stdlife="n/a","n/a",IF(X$3&gt;(A5stdlife+$E177),('PTRM input'!$N$389*(1+rvanilla08)^0.5)-SUM($N177:W177),('PTRM input'!$N$389*(1+rvanilla08)^0.5)/A5stdlife))</f>
        <v>0</v>
      </c>
      <c r="Y177" s="433">
        <f ca="1">IF(A5stdlife="n/a","n/a",IF(Y$3&gt;(A5stdlife+$E177),('PTRM input'!$N$389*(1+rvanilla08)^0.5)-SUM($N177:X177),('PTRM input'!$N$389*(1+rvanilla08)^0.5)/A5stdlife))</f>
        <v>0</v>
      </c>
      <c r="Z177" s="433">
        <f ca="1">IF(A5stdlife="n/a","n/a",IF(Z$3&gt;(A5stdlife+$E177),('PTRM input'!$N$389*(1+rvanilla08)^0.5)-SUM($N177:Y177),('PTRM input'!$N$389*(1+rvanilla08)^0.5)/A5stdlife))</f>
        <v>0</v>
      </c>
      <c r="AA177" s="433">
        <f ca="1">IF(A5stdlife="n/a","n/a",IF(AA$3&gt;(A5stdlife+$E177),('PTRM input'!$N$389*(1+rvanilla08)^0.5)-SUM($N177:Z177),('PTRM input'!$N$389*(1+rvanilla08)^0.5)/A5stdlife))</f>
        <v>0</v>
      </c>
      <c r="AB177" s="433">
        <f ca="1">IF(A5stdlife="n/a","n/a",IF(AB$3&gt;(A5stdlife+$E177),('PTRM input'!$N$389*(1+rvanilla08)^0.5)-SUM($N177:AA177),('PTRM input'!$N$389*(1+rvanilla08)^0.5)/A5stdlife))</f>
        <v>0</v>
      </c>
      <c r="AC177" s="433">
        <f ca="1">IF(A5stdlife="n/a","n/a",IF(AC$3&gt;(A5stdlife+$E177),('PTRM input'!$N$389*(1+rvanilla08)^0.5)-SUM($N177:AB177),('PTRM input'!$N$389*(1+rvanilla08)^0.5)/A5stdlife))</f>
        <v>0</v>
      </c>
      <c r="AD177" s="433">
        <f ca="1">IF(A5stdlife="n/a","n/a",IF(AD$3&gt;(A5stdlife+$E177),('PTRM input'!$N$389*(1+rvanilla08)^0.5)-SUM($N177:AC177),('PTRM input'!$N$389*(1+rvanilla08)^0.5)/A5stdlife))</f>
        <v>0</v>
      </c>
      <c r="AE177" s="433">
        <f ca="1">IF(A5stdlife="n/a","n/a",IF(AE$3&gt;(A5stdlife+$E177),('PTRM input'!$N$389*(1+rvanilla08)^0.5)-SUM($N177:AD177),('PTRM input'!$N$389*(1+rvanilla08)^0.5)/A5stdlife))</f>
        <v>0</v>
      </c>
      <c r="AF177" s="433">
        <f ca="1">IF(A5stdlife="n/a","n/a",IF(AF$3&gt;(A5stdlife+$E177),('PTRM input'!$N$389*(1+rvanilla08)^0.5)-SUM($N177:AE177),('PTRM input'!$N$389*(1+rvanilla08)^0.5)/A5stdlife))</f>
        <v>0</v>
      </c>
      <c r="AG177" s="433">
        <f ca="1">IF(A5stdlife="n/a","n/a",IF(AG$3&gt;(A5stdlife+$E177),('PTRM input'!$N$389*(1+rvanilla08)^0.5)-SUM($N177:AF177),('PTRM input'!$N$389*(1+rvanilla08)^0.5)/A5stdlife))</f>
        <v>0</v>
      </c>
      <c r="AH177" s="433">
        <f ca="1">IF(A5stdlife="n/a","n/a",IF(AH$3&gt;(A5stdlife+$E177),('PTRM input'!$N$389*(1+rvanilla08)^0.5)-SUM($N177:AG177),('PTRM input'!$N$389*(1+rvanilla08)^0.5)/A5stdlife))</f>
        <v>0</v>
      </c>
      <c r="AI177" s="433">
        <f ca="1">IF(A5stdlife="n/a","n/a",IF(AI$3&gt;(A5stdlife+$E177),('PTRM input'!$N$389*(1+rvanilla08)^0.5)-SUM($N177:AH177),('PTRM input'!$N$389*(1+rvanilla08)^0.5)/A5stdlife))</f>
        <v>0</v>
      </c>
      <c r="AJ177" s="433">
        <f ca="1">IF(A5stdlife="n/a","n/a",IF(AJ$3&gt;(A5stdlife+$E177),('PTRM input'!$N$389*(1+rvanilla08)^0.5)-SUM($N177:AI177),('PTRM input'!$N$389*(1+rvanilla08)^0.5)/A5stdlife))</f>
        <v>0</v>
      </c>
      <c r="AK177" s="433">
        <f ca="1">IF(A5stdlife="n/a","n/a",IF(AK$3&gt;(A5stdlife+$E177),('PTRM input'!$N$389*(1+rvanilla08)^0.5)-SUM($N177:AJ177),('PTRM input'!$N$389*(1+rvanilla08)^0.5)/A5stdlife))</f>
        <v>0</v>
      </c>
      <c r="AL177" s="433">
        <f ca="1">IF(A5stdlife="n/a","n/a",IF(AL$3&gt;(A5stdlife+$E177),('PTRM input'!$N$389*(1+rvanilla08)^0.5)-SUM($N177:AK177),('PTRM input'!$N$389*(1+rvanilla08)^0.5)/A5stdlife))</f>
        <v>0</v>
      </c>
      <c r="AM177" s="433">
        <f ca="1">IF(A5stdlife="n/a","n/a",IF(AM$3&gt;(A5stdlife+$E177),('PTRM input'!$N$389*(1+rvanilla08)^0.5)-SUM($N177:AL177),('PTRM input'!$N$389*(1+rvanilla08)^0.5)/A5stdlife))</f>
        <v>0</v>
      </c>
      <c r="AN177" s="433">
        <f ca="1">IF(A5stdlife="n/a","n/a",IF(AN$3&gt;(A5stdlife+$E177),('PTRM input'!$N$389*(1+rvanilla08)^0.5)-SUM($N177:AM177),('PTRM input'!$N$389*(1+rvanilla08)^0.5)/A5stdlife))</f>
        <v>0</v>
      </c>
      <c r="AO177" s="433">
        <f ca="1">IF(A5stdlife="n/a","n/a",IF(AO$3&gt;(A5stdlife+$E177),('PTRM input'!$N$389*(1+rvanilla08)^0.5)-SUM($N177:AN177),('PTRM input'!$N$389*(1+rvanilla08)^0.5)/A5stdlife))</f>
        <v>0</v>
      </c>
      <c r="AP177" s="433">
        <f ca="1">IF(A5stdlife="n/a","n/a",IF(AP$3&gt;(A5stdlife+$E177),('PTRM input'!$N$389*(1+rvanilla08)^0.5)-SUM($N177:AO177),('PTRM input'!$N$389*(1+rvanilla08)^0.5)/A5stdlife))</f>
        <v>0</v>
      </c>
      <c r="AQ177" s="433">
        <f ca="1">IF(A5stdlife="n/a","n/a",IF(AQ$3&gt;(A5stdlife+$E177),('PTRM input'!$N$389*(1+rvanilla08)^0.5)-SUM($N177:AP177),('PTRM input'!$N$389*(1+rvanilla08)^0.5)/A5stdlife))</f>
        <v>0</v>
      </c>
      <c r="AR177" s="433">
        <f ca="1">IF(A5stdlife="n/a","n/a",IF(AR$3&gt;(A5stdlife+$E177),('PTRM input'!$N$389*(1+rvanilla08)^0.5)-SUM($N177:AQ177),('PTRM input'!$N$389*(1+rvanilla08)^0.5)/A5stdlife))</f>
        <v>0</v>
      </c>
      <c r="AS177" s="433">
        <f ca="1">IF(A5stdlife="n/a","n/a",IF(AS$3&gt;(A5stdlife+$E177),('PTRM input'!$N$389*(1+rvanilla08)^0.5)-SUM($N177:AR177),('PTRM input'!$N$389*(1+rvanilla08)^0.5)/A5stdlife))</f>
        <v>0</v>
      </c>
      <c r="AT177" s="433">
        <f ca="1">IF(A5stdlife="n/a","n/a",IF(AT$3&gt;(A5stdlife+$E177),('PTRM input'!$N$389*(1+rvanilla08)^0.5)-SUM($N177:AS177),('PTRM input'!$N$389*(1+rvanilla08)^0.5)/A5stdlife))</f>
        <v>0</v>
      </c>
      <c r="AU177" s="433">
        <f ca="1">IF(A5stdlife="n/a","n/a",IF(AU$3&gt;(A5stdlife+$E177),('PTRM input'!$N$389*(1+rvanilla08)^0.5)-SUM($N177:AT177),('PTRM input'!$N$389*(1+rvanilla08)^0.5)/A5stdlife))</f>
        <v>0</v>
      </c>
      <c r="AV177" s="433">
        <f ca="1">IF(A5stdlife="n/a","n/a",IF(AV$3&gt;(A5stdlife+$E177),('PTRM input'!$N$389*(1+rvanilla08)^0.5)-SUM($N177:AU177),('PTRM input'!$N$389*(1+rvanilla08)^0.5)/A5stdlife))</f>
        <v>0</v>
      </c>
      <c r="AW177" s="433">
        <f ca="1">IF(A5stdlife="n/a","n/a",IF(AW$3&gt;(A5stdlife+$E177),('PTRM input'!$N$389*(1+rvanilla08)^0.5)-SUM($N177:AV177),('PTRM input'!$N$389*(1+rvanilla08)^0.5)/A5stdlife))</f>
        <v>0</v>
      </c>
      <c r="AX177" s="433">
        <f ca="1">IF(A5stdlife="n/a","n/a",IF(AX$3&gt;(A5stdlife+$E177),('PTRM input'!$N$389*(1+rvanilla08)^0.5)-SUM($N177:AW177),('PTRM input'!$N$389*(1+rvanilla08)^0.5)/A5stdlife))</f>
        <v>0</v>
      </c>
      <c r="AY177" s="433">
        <f ca="1">IF(A5stdlife="n/a","n/a",IF(AY$3&gt;(A5stdlife+$E177),('PTRM input'!$N$389*(1+rvanilla08)^0.5)-SUM($N177:AX177),('PTRM input'!$N$389*(1+rvanilla08)^0.5)/A5stdlife))</f>
        <v>0</v>
      </c>
      <c r="AZ177" s="433">
        <f ca="1">IF(A5stdlife="n/a","n/a",IF(AZ$3&gt;(A5stdlife+$E177),('PTRM input'!$N$389*(1+rvanilla08)^0.5)-SUM($N177:AY177),('PTRM input'!$N$389*(1+rvanilla08)^0.5)/A5stdlife))</f>
        <v>0</v>
      </c>
      <c r="BA177" s="433">
        <f ca="1">IF(A5stdlife="n/a","n/a",IF(BA$3&gt;(A5stdlife+$E177),('PTRM input'!$N$389*(1+rvanilla08)^0.5)-SUM($N177:AZ177),('PTRM input'!$N$389*(1+rvanilla08)^0.5)/A5stdlife))</f>
        <v>0</v>
      </c>
      <c r="BB177" s="433">
        <f ca="1">IF(A5stdlife="n/a","n/a",IF(BB$3&gt;(A5stdlife+$E177),('PTRM input'!$N$389*(1+rvanilla08)^0.5)-SUM($N177:BA177),('PTRM input'!$N$389*(1+rvanilla08)^0.5)/A5stdlife))</f>
        <v>0</v>
      </c>
      <c r="BC177" s="433">
        <f ca="1">IF(A5stdlife="n/a","n/a",IF(BC$3&gt;(A5stdlife+$E177),('PTRM input'!$N$389*(1+rvanilla08)^0.5)-SUM($N177:BB177),('PTRM input'!$N$389*(1+rvanilla08)^0.5)/A5stdlife))</f>
        <v>0</v>
      </c>
      <c r="BD177" s="433">
        <f ca="1">IF(A5stdlife="n/a","n/a",IF(BD$3&gt;(A5stdlife+$E177),('PTRM input'!$N$389*(1+rvanilla08)^0.5)-SUM($N177:BC177),('PTRM input'!$N$389*(1+rvanilla08)^0.5)/A5stdlife))</f>
        <v>0</v>
      </c>
      <c r="BE177" s="433">
        <f ca="1">IF(A5stdlife="n/a","n/a",IF(BE$3&gt;(A5stdlife+$E177),('PTRM input'!$N$389*(1+rvanilla08)^0.5)-SUM($N177:BD177),('PTRM input'!$N$389*(1+rvanilla08)^0.5)/A5stdlife))</f>
        <v>0</v>
      </c>
      <c r="BF177" s="433">
        <f ca="1">IF(A5stdlife="n/a","n/a",IF(BF$3&gt;(A5stdlife+$E177),('PTRM input'!$N$389*(1+rvanilla08)^0.5)-SUM($N177:BE177),('PTRM input'!$N$389*(1+rvanilla08)^0.5)/A5stdlife))</f>
        <v>0</v>
      </c>
      <c r="BG177" s="433">
        <f ca="1">IF(A5stdlife="n/a","n/a",IF(BG$3&gt;(A5stdlife+$E177),('PTRM input'!$N$389*(1+rvanilla08)^0.5)-SUM($N177:BF177),('PTRM input'!$N$389*(1+rvanilla08)^0.5)/A5stdlife))</f>
        <v>0</v>
      </c>
      <c r="BH177" s="433">
        <f ca="1">IF(A5stdlife="n/a","n/a",IF(BH$3&gt;(A5stdlife+$E177),('PTRM input'!$N$389*(1+rvanilla08)^0.5)-SUM($N177:BG177),('PTRM input'!$N$389*(1+rvanilla08)^0.5)/A5stdlife))</f>
        <v>0</v>
      </c>
      <c r="BI177" s="433">
        <f ca="1">IF(A5stdlife="n/a","n/a",IF(BI$3&gt;(A5stdlife+$E177),('PTRM input'!$N$389*(1+rvanilla08)^0.5)-SUM($N177:BH177),('PTRM input'!$N$389*(1+rvanilla08)^0.5)/A5stdlife))</f>
        <v>0</v>
      </c>
      <c r="BJ177" s="116"/>
      <c r="BK177" s="116"/>
      <c r="BL177" s="116"/>
      <c r="BM177" s="116"/>
    </row>
    <row r="178" spans="1:65" hidden="1" outlineLevel="2">
      <c r="A178" s="116"/>
      <c r="B178" s="19"/>
      <c r="C178" s="18"/>
      <c r="D178" s="760"/>
      <c r="E178" s="86">
        <v>9</v>
      </c>
      <c r="F178" s="259"/>
      <c r="G178" s="434"/>
      <c r="H178" s="435"/>
      <c r="I178" s="435"/>
      <c r="J178" s="435"/>
      <c r="K178" s="435"/>
      <c r="L178" s="435"/>
      <c r="M178" s="435"/>
      <c r="N178" s="435"/>
      <c r="O178" s="619"/>
      <c r="P178" s="433">
        <f ca="1">IF(A5stdlife="n/a","n/a",IF(P$3&gt;(A5stdlife+$E178),('PTRM input'!$O$389*(1+rvanilla09)^0.5)-SUM($O178:O178),('PTRM input'!$O$389*(1+rvanilla09)^0.5)/A5stdlife))</f>
        <v>0</v>
      </c>
      <c r="Q178" s="433">
        <f ca="1">IF(A5stdlife="n/a","n/a",IF(Q$3&gt;(A5stdlife+$E178),('PTRM input'!$O$389*(1+rvanilla09)^0.5)-SUM($O178:P178),('PTRM input'!$O$389*(1+rvanilla09)^0.5)/A5stdlife))</f>
        <v>0</v>
      </c>
      <c r="R178" s="433">
        <f ca="1">IF(A5stdlife="n/a","n/a",IF(R$3&gt;(A5stdlife+$E178),('PTRM input'!$O$389*(1+rvanilla09)^0.5)-SUM($O178:Q178),('PTRM input'!$O$389*(1+rvanilla09)^0.5)/A5stdlife))</f>
        <v>0</v>
      </c>
      <c r="S178" s="433">
        <f ca="1">IF(A5stdlife="n/a","n/a",IF(S$3&gt;(A5stdlife+$E178),('PTRM input'!$O$389*(1+rvanilla09)^0.5)-SUM($O178:R178),('PTRM input'!$O$389*(1+rvanilla09)^0.5)/A5stdlife))</f>
        <v>0</v>
      </c>
      <c r="T178" s="433">
        <f ca="1">IF(A5stdlife="n/a","n/a",IF(T$3&gt;(A5stdlife+$E178),('PTRM input'!$O$389*(1+rvanilla09)^0.5)-SUM($O178:S178),('PTRM input'!$O$389*(1+rvanilla09)^0.5)/A5stdlife))</f>
        <v>0</v>
      </c>
      <c r="U178" s="433">
        <f ca="1">IF(A5stdlife="n/a","n/a",IF(U$3&gt;(A5stdlife+$E178),('PTRM input'!$O$389*(1+rvanilla09)^0.5)-SUM($O178:T178),('PTRM input'!$O$389*(1+rvanilla09)^0.5)/A5stdlife))</f>
        <v>0</v>
      </c>
      <c r="V178" s="433">
        <f ca="1">IF(A5stdlife="n/a","n/a",IF(V$3&gt;(A5stdlife+$E178),('PTRM input'!$O$389*(1+rvanilla09)^0.5)-SUM($O178:U178),('PTRM input'!$O$389*(1+rvanilla09)^0.5)/A5stdlife))</f>
        <v>0</v>
      </c>
      <c r="W178" s="433">
        <f ca="1">IF(A5stdlife="n/a","n/a",IF(W$3&gt;(A5stdlife+$E178),('PTRM input'!$O$389*(1+rvanilla09)^0.5)-SUM($O178:V178),('PTRM input'!$O$389*(1+rvanilla09)^0.5)/A5stdlife))</f>
        <v>0</v>
      </c>
      <c r="X178" s="433">
        <f ca="1">IF(A5stdlife="n/a","n/a",IF(X$3&gt;(A5stdlife+$E178),('PTRM input'!$O$389*(1+rvanilla09)^0.5)-SUM($O178:W178),('PTRM input'!$O$389*(1+rvanilla09)^0.5)/A5stdlife))</f>
        <v>0</v>
      </c>
      <c r="Y178" s="433">
        <f ca="1">IF(A5stdlife="n/a","n/a",IF(Y$3&gt;(A5stdlife+$E178),('PTRM input'!$O$389*(1+rvanilla09)^0.5)-SUM($O178:X178),('PTRM input'!$O$389*(1+rvanilla09)^0.5)/A5stdlife))</f>
        <v>0</v>
      </c>
      <c r="Z178" s="433">
        <f ca="1">IF(A5stdlife="n/a","n/a",IF(Z$3&gt;(A5stdlife+$E178),('PTRM input'!$O$389*(1+rvanilla09)^0.5)-SUM($O178:Y178),('PTRM input'!$O$389*(1+rvanilla09)^0.5)/A5stdlife))</f>
        <v>0</v>
      </c>
      <c r="AA178" s="433">
        <f ca="1">IF(A5stdlife="n/a","n/a",IF(AA$3&gt;(A5stdlife+$E178),('PTRM input'!$O$389*(1+rvanilla09)^0.5)-SUM($O178:Z178),('PTRM input'!$O$389*(1+rvanilla09)^0.5)/A5stdlife))</f>
        <v>0</v>
      </c>
      <c r="AB178" s="433">
        <f ca="1">IF(A5stdlife="n/a","n/a",IF(AB$3&gt;(A5stdlife+$E178),('PTRM input'!$O$389*(1+rvanilla09)^0.5)-SUM($O178:AA178),('PTRM input'!$O$389*(1+rvanilla09)^0.5)/A5stdlife))</f>
        <v>0</v>
      </c>
      <c r="AC178" s="433">
        <f ca="1">IF(A5stdlife="n/a","n/a",IF(AC$3&gt;(A5stdlife+$E178),('PTRM input'!$O$389*(1+rvanilla09)^0.5)-SUM($O178:AB178),('PTRM input'!$O$389*(1+rvanilla09)^0.5)/A5stdlife))</f>
        <v>0</v>
      </c>
      <c r="AD178" s="433">
        <f ca="1">IF(A5stdlife="n/a","n/a",IF(AD$3&gt;(A5stdlife+$E178),('PTRM input'!$O$389*(1+rvanilla09)^0.5)-SUM($O178:AC178),('PTRM input'!$O$389*(1+rvanilla09)^0.5)/A5stdlife))</f>
        <v>0</v>
      </c>
      <c r="AE178" s="433">
        <f ca="1">IF(A5stdlife="n/a","n/a",IF(AE$3&gt;(A5stdlife+$E178),('PTRM input'!$O$389*(1+rvanilla09)^0.5)-SUM($O178:AD178),('PTRM input'!$O$389*(1+rvanilla09)^0.5)/A5stdlife))</f>
        <v>0</v>
      </c>
      <c r="AF178" s="433">
        <f ca="1">IF(A5stdlife="n/a","n/a",IF(AF$3&gt;(A5stdlife+$E178),('PTRM input'!$O$389*(1+rvanilla09)^0.5)-SUM($O178:AE178),('PTRM input'!$O$389*(1+rvanilla09)^0.5)/A5stdlife))</f>
        <v>0</v>
      </c>
      <c r="AG178" s="433">
        <f ca="1">IF(A5stdlife="n/a","n/a",IF(AG$3&gt;(A5stdlife+$E178),('PTRM input'!$O$389*(1+rvanilla09)^0.5)-SUM($O178:AF178),('PTRM input'!$O$389*(1+rvanilla09)^0.5)/A5stdlife))</f>
        <v>0</v>
      </c>
      <c r="AH178" s="433">
        <f ca="1">IF(A5stdlife="n/a","n/a",IF(AH$3&gt;(A5stdlife+$E178),('PTRM input'!$O$389*(1+rvanilla09)^0.5)-SUM($O178:AG178),('PTRM input'!$O$389*(1+rvanilla09)^0.5)/A5stdlife))</f>
        <v>0</v>
      </c>
      <c r="AI178" s="433">
        <f ca="1">IF(A5stdlife="n/a","n/a",IF(AI$3&gt;(A5stdlife+$E178),('PTRM input'!$O$389*(1+rvanilla09)^0.5)-SUM($O178:AH178),('PTRM input'!$O$389*(1+rvanilla09)^0.5)/A5stdlife))</f>
        <v>0</v>
      </c>
      <c r="AJ178" s="433">
        <f ca="1">IF(A5stdlife="n/a","n/a",IF(AJ$3&gt;(A5stdlife+$E178),('PTRM input'!$O$389*(1+rvanilla09)^0.5)-SUM($O178:AI178),('PTRM input'!$O$389*(1+rvanilla09)^0.5)/A5stdlife))</f>
        <v>0</v>
      </c>
      <c r="AK178" s="433">
        <f ca="1">IF(A5stdlife="n/a","n/a",IF(AK$3&gt;(A5stdlife+$E178),('PTRM input'!$O$389*(1+rvanilla09)^0.5)-SUM($O178:AJ178),('PTRM input'!$O$389*(1+rvanilla09)^0.5)/A5stdlife))</f>
        <v>0</v>
      </c>
      <c r="AL178" s="433">
        <f ca="1">IF(A5stdlife="n/a","n/a",IF(AL$3&gt;(A5stdlife+$E178),('PTRM input'!$O$389*(1+rvanilla09)^0.5)-SUM($O178:AK178),('PTRM input'!$O$389*(1+rvanilla09)^0.5)/A5stdlife))</f>
        <v>0</v>
      </c>
      <c r="AM178" s="433">
        <f ca="1">IF(A5stdlife="n/a","n/a",IF(AM$3&gt;(A5stdlife+$E178),('PTRM input'!$O$389*(1+rvanilla09)^0.5)-SUM($O178:AL178),('PTRM input'!$O$389*(1+rvanilla09)^0.5)/A5stdlife))</f>
        <v>0</v>
      </c>
      <c r="AN178" s="433">
        <f ca="1">IF(A5stdlife="n/a","n/a",IF(AN$3&gt;(A5stdlife+$E178),('PTRM input'!$O$389*(1+rvanilla09)^0.5)-SUM($O178:AM178),('PTRM input'!$O$389*(1+rvanilla09)^0.5)/A5stdlife))</f>
        <v>0</v>
      </c>
      <c r="AO178" s="433">
        <f ca="1">IF(A5stdlife="n/a","n/a",IF(AO$3&gt;(A5stdlife+$E178),('PTRM input'!$O$389*(1+rvanilla09)^0.5)-SUM($O178:AN178),('PTRM input'!$O$389*(1+rvanilla09)^0.5)/A5stdlife))</f>
        <v>0</v>
      </c>
      <c r="AP178" s="433">
        <f ca="1">IF(A5stdlife="n/a","n/a",IF(AP$3&gt;(A5stdlife+$E178),('PTRM input'!$O$389*(1+rvanilla09)^0.5)-SUM($O178:AO178),('PTRM input'!$O$389*(1+rvanilla09)^0.5)/A5stdlife))</f>
        <v>0</v>
      </c>
      <c r="AQ178" s="433">
        <f ca="1">IF(A5stdlife="n/a","n/a",IF(AQ$3&gt;(A5stdlife+$E178),('PTRM input'!$O$389*(1+rvanilla09)^0.5)-SUM($O178:AP178),('PTRM input'!$O$389*(1+rvanilla09)^0.5)/A5stdlife))</f>
        <v>0</v>
      </c>
      <c r="AR178" s="433">
        <f ca="1">IF(A5stdlife="n/a","n/a",IF(AR$3&gt;(A5stdlife+$E178),('PTRM input'!$O$389*(1+rvanilla09)^0.5)-SUM($O178:AQ178),('PTRM input'!$O$389*(1+rvanilla09)^0.5)/A5stdlife))</f>
        <v>0</v>
      </c>
      <c r="AS178" s="433">
        <f ca="1">IF(A5stdlife="n/a","n/a",IF(AS$3&gt;(A5stdlife+$E178),('PTRM input'!$O$389*(1+rvanilla09)^0.5)-SUM($O178:AR178),('PTRM input'!$O$389*(1+rvanilla09)^0.5)/A5stdlife))</f>
        <v>0</v>
      </c>
      <c r="AT178" s="433">
        <f ca="1">IF(A5stdlife="n/a","n/a",IF(AT$3&gt;(A5stdlife+$E178),('PTRM input'!$O$389*(1+rvanilla09)^0.5)-SUM($O178:AS178),('PTRM input'!$O$389*(1+rvanilla09)^0.5)/A5stdlife))</f>
        <v>0</v>
      </c>
      <c r="AU178" s="433">
        <f ca="1">IF(A5stdlife="n/a","n/a",IF(AU$3&gt;(A5stdlife+$E178),('PTRM input'!$O$389*(1+rvanilla09)^0.5)-SUM($O178:AT178),('PTRM input'!$O$389*(1+rvanilla09)^0.5)/A5stdlife))</f>
        <v>0</v>
      </c>
      <c r="AV178" s="433">
        <f ca="1">IF(A5stdlife="n/a","n/a",IF(AV$3&gt;(A5stdlife+$E178),('PTRM input'!$O$389*(1+rvanilla09)^0.5)-SUM($O178:AU178),('PTRM input'!$O$389*(1+rvanilla09)^0.5)/A5stdlife))</f>
        <v>0</v>
      </c>
      <c r="AW178" s="433">
        <f ca="1">IF(A5stdlife="n/a","n/a",IF(AW$3&gt;(A5stdlife+$E178),('PTRM input'!$O$389*(1+rvanilla09)^0.5)-SUM($O178:AV178),('PTRM input'!$O$389*(1+rvanilla09)^0.5)/A5stdlife))</f>
        <v>0</v>
      </c>
      <c r="AX178" s="433">
        <f ca="1">IF(A5stdlife="n/a","n/a",IF(AX$3&gt;(A5stdlife+$E178),('PTRM input'!$O$389*(1+rvanilla09)^0.5)-SUM($O178:AW178),('PTRM input'!$O$389*(1+rvanilla09)^0.5)/A5stdlife))</f>
        <v>0</v>
      </c>
      <c r="AY178" s="433">
        <f ca="1">IF(A5stdlife="n/a","n/a",IF(AY$3&gt;(A5stdlife+$E178),('PTRM input'!$O$389*(1+rvanilla09)^0.5)-SUM($O178:AX178),('PTRM input'!$O$389*(1+rvanilla09)^0.5)/A5stdlife))</f>
        <v>0</v>
      </c>
      <c r="AZ178" s="433">
        <f ca="1">IF(A5stdlife="n/a","n/a",IF(AZ$3&gt;(A5stdlife+$E178),('PTRM input'!$O$389*(1+rvanilla09)^0.5)-SUM($O178:AY178),('PTRM input'!$O$389*(1+rvanilla09)^0.5)/A5stdlife))</f>
        <v>0</v>
      </c>
      <c r="BA178" s="433">
        <f ca="1">IF(A5stdlife="n/a","n/a",IF(BA$3&gt;(A5stdlife+$E178),('PTRM input'!$O$389*(1+rvanilla09)^0.5)-SUM($O178:AZ178),('PTRM input'!$O$389*(1+rvanilla09)^0.5)/A5stdlife))</f>
        <v>0</v>
      </c>
      <c r="BB178" s="433">
        <f ca="1">IF(A5stdlife="n/a","n/a",IF(BB$3&gt;(A5stdlife+$E178),('PTRM input'!$O$389*(1+rvanilla09)^0.5)-SUM($O178:BA178),('PTRM input'!$O$389*(1+rvanilla09)^0.5)/A5stdlife))</f>
        <v>0</v>
      </c>
      <c r="BC178" s="433">
        <f ca="1">IF(A5stdlife="n/a","n/a",IF(BC$3&gt;(A5stdlife+$E178),('PTRM input'!$O$389*(1+rvanilla09)^0.5)-SUM($O178:BB178),('PTRM input'!$O$389*(1+rvanilla09)^0.5)/A5stdlife))</f>
        <v>0</v>
      </c>
      <c r="BD178" s="433">
        <f ca="1">IF(A5stdlife="n/a","n/a",IF(BD$3&gt;(A5stdlife+$E178),('PTRM input'!$O$389*(1+rvanilla09)^0.5)-SUM($O178:BC178),('PTRM input'!$O$389*(1+rvanilla09)^0.5)/A5stdlife))</f>
        <v>0</v>
      </c>
      <c r="BE178" s="433">
        <f ca="1">IF(A5stdlife="n/a","n/a",IF(BE$3&gt;(A5stdlife+$E178),('PTRM input'!$O$389*(1+rvanilla09)^0.5)-SUM($O178:BD178),('PTRM input'!$O$389*(1+rvanilla09)^0.5)/A5stdlife))</f>
        <v>0</v>
      </c>
      <c r="BF178" s="433">
        <f ca="1">IF(A5stdlife="n/a","n/a",IF(BF$3&gt;(A5stdlife+$E178),('PTRM input'!$O$389*(1+rvanilla09)^0.5)-SUM($O178:BE178),('PTRM input'!$O$389*(1+rvanilla09)^0.5)/A5stdlife))</f>
        <v>0</v>
      </c>
      <c r="BG178" s="433">
        <f ca="1">IF(A5stdlife="n/a","n/a",IF(BG$3&gt;(A5stdlife+$E178),('PTRM input'!$O$389*(1+rvanilla09)^0.5)-SUM($O178:BF178),('PTRM input'!$O$389*(1+rvanilla09)^0.5)/A5stdlife))</f>
        <v>0</v>
      </c>
      <c r="BH178" s="433">
        <f ca="1">IF(A5stdlife="n/a","n/a",IF(BH$3&gt;(A5stdlife+$E178),('PTRM input'!$O$389*(1+rvanilla09)^0.5)-SUM($O178:BG178),('PTRM input'!$O$389*(1+rvanilla09)^0.5)/A5stdlife))</f>
        <v>0</v>
      </c>
      <c r="BI178" s="433">
        <f ca="1">IF(A5stdlife="n/a","n/a",IF(BI$3&gt;(A5stdlife+$E178),('PTRM input'!$O$389*(1+rvanilla09)^0.5)-SUM($O178:BH178),('PTRM input'!$O$389*(1+rvanilla09)^0.5)/A5stdlife))</f>
        <v>0</v>
      </c>
      <c r="BJ178" s="116"/>
      <c r="BK178" s="116"/>
      <c r="BL178" s="116"/>
      <c r="BM178" s="116"/>
    </row>
    <row r="179" spans="1:65" hidden="1" outlineLevel="2">
      <c r="A179" s="116"/>
      <c r="B179" s="19"/>
      <c r="C179" s="18"/>
      <c r="D179" s="760"/>
      <c r="E179" s="87">
        <v>10</v>
      </c>
      <c r="F179" s="259"/>
      <c r="G179" s="434"/>
      <c r="H179" s="435"/>
      <c r="I179" s="435"/>
      <c r="J179" s="435"/>
      <c r="K179" s="435"/>
      <c r="L179" s="435"/>
      <c r="M179" s="435"/>
      <c r="N179" s="435"/>
      <c r="O179" s="435"/>
      <c r="P179" s="619"/>
      <c r="Q179" s="433">
        <f ca="1">IF(A5stdlife="n/a","n/a",IF(Q$3&gt;(A5stdlife+$E179),('PTRM input'!$P$389*(1+rvanilla10)^0.5)-SUM($P179:P179),('PTRM input'!$P$389*(1+rvanilla10)^0.5)/A5stdlife))</f>
        <v>0</v>
      </c>
      <c r="R179" s="433">
        <f ca="1">IF(A5stdlife="n/a","n/a",IF(R$3&gt;(A5stdlife+$E179),('PTRM input'!$P$389*(1+rvanilla10)^0.5)-SUM($P179:Q179),('PTRM input'!$P$389*(1+rvanilla10)^0.5)/A5stdlife))</f>
        <v>0</v>
      </c>
      <c r="S179" s="433">
        <f ca="1">IF(A5stdlife="n/a","n/a",IF(S$3&gt;(A5stdlife+$E179),('PTRM input'!$P$389*(1+rvanilla10)^0.5)-SUM($P179:R179),('PTRM input'!$P$389*(1+rvanilla10)^0.5)/A5stdlife))</f>
        <v>0</v>
      </c>
      <c r="T179" s="433">
        <f ca="1">IF(A5stdlife="n/a","n/a",IF(T$3&gt;(A5stdlife+$E179),('PTRM input'!$P$389*(1+rvanilla10)^0.5)-SUM($P179:S179),('PTRM input'!$P$389*(1+rvanilla10)^0.5)/A5stdlife))</f>
        <v>0</v>
      </c>
      <c r="U179" s="433">
        <f ca="1">IF(A5stdlife="n/a","n/a",IF(U$3&gt;(A5stdlife+$E179),('PTRM input'!$P$389*(1+rvanilla10)^0.5)-SUM($P179:T179),('PTRM input'!$P$389*(1+rvanilla10)^0.5)/A5stdlife))</f>
        <v>0</v>
      </c>
      <c r="V179" s="433">
        <f ca="1">IF(A5stdlife="n/a","n/a",IF(V$3&gt;(A5stdlife+$E179),('PTRM input'!$P$389*(1+rvanilla10)^0.5)-SUM($P179:U179),('PTRM input'!$P$389*(1+rvanilla10)^0.5)/A5stdlife))</f>
        <v>0</v>
      </c>
      <c r="W179" s="433">
        <f ca="1">IF(A5stdlife="n/a","n/a",IF(W$3&gt;(A5stdlife+$E179),('PTRM input'!$P$389*(1+rvanilla10)^0.5)-SUM($P179:V179),('PTRM input'!$P$389*(1+rvanilla10)^0.5)/A5stdlife))</f>
        <v>0</v>
      </c>
      <c r="X179" s="433">
        <f ca="1">IF(A5stdlife="n/a","n/a",IF(X$3&gt;(A5stdlife+$E179),('PTRM input'!$P$389*(1+rvanilla10)^0.5)-SUM($P179:W179),('PTRM input'!$P$389*(1+rvanilla10)^0.5)/A5stdlife))</f>
        <v>0</v>
      </c>
      <c r="Y179" s="433">
        <f ca="1">IF(A5stdlife="n/a","n/a",IF(Y$3&gt;(A5stdlife+$E179),('PTRM input'!$P$389*(1+rvanilla10)^0.5)-SUM($P179:X179),('PTRM input'!$P$389*(1+rvanilla10)^0.5)/A5stdlife))</f>
        <v>0</v>
      </c>
      <c r="Z179" s="433">
        <f ca="1">IF(A5stdlife="n/a","n/a",IF(Z$3&gt;(A5stdlife+$E179),('PTRM input'!$P$389*(1+rvanilla10)^0.5)-SUM($P179:Y179),('PTRM input'!$P$389*(1+rvanilla10)^0.5)/A5stdlife))</f>
        <v>0</v>
      </c>
      <c r="AA179" s="433">
        <f ca="1">IF(A5stdlife="n/a","n/a",IF(AA$3&gt;(A5stdlife+$E179),('PTRM input'!$P$389*(1+rvanilla10)^0.5)-SUM($P179:Z179),('PTRM input'!$P$389*(1+rvanilla10)^0.5)/A5stdlife))</f>
        <v>0</v>
      </c>
      <c r="AB179" s="433">
        <f ca="1">IF(A5stdlife="n/a","n/a",IF(AB$3&gt;(A5stdlife+$E179),('PTRM input'!$P$389*(1+rvanilla10)^0.5)-SUM($P179:AA179),('PTRM input'!$P$389*(1+rvanilla10)^0.5)/A5stdlife))</f>
        <v>0</v>
      </c>
      <c r="AC179" s="433">
        <f ca="1">IF(A5stdlife="n/a","n/a",IF(AC$3&gt;(A5stdlife+$E179),('PTRM input'!$P$389*(1+rvanilla10)^0.5)-SUM($P179:AB179),('PTRM input'!$P$389*(1+rvanilla10)^0.5)/A5stdlife))</f>
        <v>0</v>
      </c>
      <c r="AD179" s="433">
        <f ca="1">IF(A5stdlife="n/a","n/a",IF(AD$3&gt;(A5stdlife+$E179),('PTRM input'!$P$389*(1+rvanilla10)^0.5)-SUM($P179:AC179),('PTRM input'!$P$389*(1+rvanilla10)^0.5)/A5stdlife))</f>
        <v>0</v>
      </c>
      <c r="AE179" s="433">
        <f ca="1">IF(A5stdlife="n/a","n/a",IF(AE$3&gt;(A5stdlife+$E179),('PTRM input'!$P$389*(1+rvanilla10)^0.5)-SUM($P179:AD179),('PTRM input'!$P$389*(1+rvanilla10)^0.5)/A5stdlife))</f>
        <v>0</v>
      </c>
      <c r="AF179" s="433">
        <f ca="1">IF(A5stdlife="n/a","n/a",IF(AF$3&gt;(A5stdlife+$E179),('PTRM input'!$P$389*(1+rvanilla10)^0.5)-SUM($P179:AE179),('PTRM input'!$P$389*(1+rvanilla10)^0.5)/A5stdlife))</f>
        <v>0</v>
      </c>
      <c r="AG179" s="433">
        <f ca="1">IF(A5stdlife="n/a","n/a",IF(AG$3&gt;(A5stdlife+$E179),('PTRM input'!$P$389*(1+rvanilla10)^0.5)-SUM($P179:AF179),('PTRM input'!$P$389*(1+rvanilla10)^0.5)/A5stdlife))</f>
        <v>0</v>
      </c>
      <c r="AH179" s="433">
        <f ca="1">IF(A5stdlife="n/a","n/a",IF(AH$3&gt;(A5stdlife+$E179),('PTRM input'!$P$389*(1+rvanilla10)^0.5)-SUM($P179:AG179),('PTRM input'!$P$389*(1+rvanilla10)^0.5)/A5stdlife))</f>
        <v>0</v>
      </c>
      <c r="AI179" s="433">
        <f ca="1">IF(A5stdlife="n/a","n/a",IF(AI$3&gt;(A5stdlife+$E179),('PTRM input'!$P$389*(1+rvanilla10)^0.5)-SUM($P179:AH179),('PTRM input'!$P$389*(1+rvanilla10)^0.5)/A5stdlife))</f>
        <v>0</v>
      </c>
      <c r="AJ179" s="433">
        <f ca="1">IF(A5stdlife="n/a","n/a",IF(AJ$3&gt;(A5stdlife+$E179),('PTRM input'!$P$389*(1+rvanilla10)^0.5)-SUM($P179:AI179),('PTRM input'!$P$389*(1+rvanilla10)^0.5)/A5stdlife))</f>
        <v>0</v>
      </c>
      <c r="AK179" s="433">
        <f ca="1">IF(A5stdlife="n/a","n/a",IF(AK$3&gt;(A5stdlife+$E179),('PTRM input'!$P$389*(1+rvanilla10)^0.5)-SUM($P179:AJ179),('PTRM input'!$P$389*(1+rvanilla10)^0.5)/A5stdlife))</f>
        <v>0</v>
      </c>
      <c r="AL179" s="433">
        <f ca="1">IF(A5stdlife="n/a","n/a",IF(AL$3&gt;(A5stdlife+$E179),('PTRM input'!$P$389*(1+rvanilla10)^0.5)-SUM($P179:AK179),('PTRM input'!$P$389*(1+rvanilla10)^0.5)/A5stdlife))</f>
        <v>0</v>
      </c>
      <c r="AM179" s="433">
        <f ca="1">IF(A5stdlife="n/a","n/a",IF(AM$3&gt;(A5stdlife+$E179),('PTRM input'!$P$389*(1+rvanilla10)^0.5)-SUM($P179:AL179),('PTRM input'!$P$389*(1+rvanilla10)^0.5)/A5stdlife))</f>
        <v>0</v>
      </c>
      <c r="AN179" s="433">
        <f ca="1">IF(A5stdlife="n/a","n/a",IF(AN$3&gt;(A5stdlife+$E179),('PTRM input'!$P$389*(1+rvanilla10)^0.5)-SUM($P179:AM179),('PTRM input'!$P$389*(1+rvanilla10)^0.5)/A5stdlife))</f>
        <v>0</v>
      </c>
      <c r="AO179" s="433">
        <f ca="1">IF(A5stdlife="n/a","n/a",IF(AO$3&gt;(A5stdlife+$E179),('PTRM input'!$P$389*(1+rvanilla10)^0.5)-SUM($P179:AN179),('PTRM input'!$P$389*(1+rvanilla10)^0.5)/A5stdlife))</f>
        <v>0</v>
      </c>
      <c r="AP179" s="433">
        <f ca="1">IF(A5stdlife="n/a","n/a",IF(AP$3&gt;(A5stdlife+$E179),('PTRM input'!$P$389*(1+rvanilla10)^0.5)-SUM($P179:AO179),('PTRM input'!$P$389*(1+rvanilla10)^0.5)/A5stdlife))</f>
        <v>0</v>
      </c>
      <c r="AQ179" s="433">
        <f ca="1">IF(A5stdlife="n/a","n/a",IF(AQ$3&gt;(A5stdlife+$E179),('PTRM input'!$P$389*(1+rvanilla10)^0.5)-SUM($P179:AP179),('PTRM input'!$P$389*(1+rvanilla10)^0.5)/A5stdlife))</f>
        <v>0</v>
      </c>
      <c r="AR179" s="433">
        <f ca="1">IF(A5stdlife="n/a","n/a",IF(AR$3&gt;(A5stdlife+$E179),('PTRM input'!$P$389*(1+rvanilla10)^0.5)-SUM($P179:AQ179),('PTRM input'!$P$389*(1+rvanilla10)^0.5)/A5stdlife))</f>
        <v>0</v>
      </c>
      <c r="AS179" s="433">
        <f ca="1">IF(A5stdlife="n/a","n/a",IF(AS$3&gt;(A5stdlife+$E179),('PTRM input'!$P$389*(1+rvanilla10)^0.5)-SUM($P179:AR179),('PTRM input'!$P$389*(1+rvanilla10)^0.5)/A5stdlife))</f>
        <v>0</v>
      </c>
      <c r="AT179" s="433">
        <f ca="1">IF(A5stdlife="n/a","n/a",IF(AT$3&gt;(A5stdlife+$E179),('PTRM input'!$P$389*(1+rvanilla10)^0.5)-SUM($P179:AS179),('PTRM input'!$P$389*(1+rvanilla10)^0.5)/A5stdlife))</f>
        <v>0</v>
      </c>
      <c r="AU179" s="433">
        <f ca="1">IF(A5stdlife="n/a","n/a",IF(AU$3&gt;(A5stdlife+$E179),('PTRM input'!$P$389*(1+rvanilla10)^0.5)-SUM($P179:AT179),('PTRM input'!$P$389*(1+rvanilla10)^0.5)/A5stdlife))</f>
        <v>0</v>
      </c>
      <c r="AV179" s="433">
        <f ca="1">IF(A5stdlife="n/a","n/a",IF(AV$3&gt;(A5stdlife+$E179),('PTRM input'!$P$389*(1+rvanilla10)^0.5)-SUM($P179:AU179),('PTRM input'!$P$389*(1+rvanilla10)^0.5)/A5stdlife))</f>
        <v>0</v>
      </c>
      <c r="AW179" s="433">
        <f ca="1">IF(A5stdlife="n/a","n/a",IF(AW$3&gt;(A5stdlife+$E179),('PTRM input'!$P$389*(1+rvanilla10)^0.5)-SUM($P179:AV179),('PTRM input'!$P$389*(1+rvanilla10)^0.5)/A5stdlife))</f>
        <v>0</v>
      </c>
      <c r="AX179" s="433">
        <f ca="1">IF(A5stdlife="n/a","n/a",IF(AX$3&gt;(A5stdlife+$E179),('PTRM input'!$P$389*(1+rvanilla10)^0.5)-SUM($P179:AW179),('PTRM input'!$P$389*(1+rvanilla10)^0.5)/A5stdlife))</f>
        <v>0</v>
      </c>
      <c r="AY179" s="433">
        <f ca="1">IF(A5stdlife="n/a","n/a",IF(AY$3&gt;(A5stdlife+$E179),('PTRM input'!$P$389*(1+rvanilla10)^0.5)-SUM($P179:AX179),('PTRM input'!$P$389*(1+rvanilla10)^0.5)/A5stdlife))</f>
        <v>0</v>
      </c>
      <c r="AZ179" s="433">
        <f ca="1">IF(A5stdlife="n/a","n/a",IF(AZ$3&gt;(A5stdlife+$E179),('PTRM input'!$P$389*(1+rvanilla10)^0.5)-SUM($P179:AY179),('PTRM input'!$P$389*(1+rvanilla10)^0.5)/A5stdlife))</f>
        <v>0</v>
      </c>
      <c r="BA179" s="433">
        <f ca="1">IF(A5stdlife="n/a","n/a",IF(BA$3&gt;(A5stdlife+$E179),('PTRM input'!$P$389*(1+rvanilla10)^0.5)-SUM($P179:AZ179),('PTRM input'!$P$389*(1+rvanilla10)^0.5)/A5stdlife))</f>
        <v>0</v>
      </c>
      <c r="BB179" s="433">
        <f ca="1">IF(A5stdlife="n/a","n/a",IF(BB$3&gt;(A5stdlife+$E179),('PTRM input'!$P$389*(1+rvanilla10)^0.5)-SUM($P179:BA179),('PTRM input'!$P$389*(1+rvanilla10)^0.5)/A5stdlife))</f>
        <v>0</v>
      </c>
      <c r="BC179" s="433">
        <f ca="1">IF(A5stdlife="n/a","n/a",IF(BC$3&gt;(A5stdlife+$E179),('PTRM input'!$P$389*(1+rvanilla10)^0.5)-SUM($P179:BB179),('PTRM input'!$P$389*(1+rvanilla10)^0.5)/A5stdlife))</f>
        <v>0</v>
      </c>
      <c r="BD179" s="433">
        <f ca="1">IF(A5stdlife="n/a","n/a",IF(BD$3&gt;(A5stdlife+$E179),('PTRM input'!$P$389*(1+rvanilla10)^0.5)-SUM($P179:BC179),('PTRM input'!$P$389*(1+rvanilla10)^0.5)/A5stdlife))</f>
        <v>0</v>
      </c>
      <c r="BE179" s="433">
        <f ca="1">IF(A5stdlife="n/a","n/a",IF(BE$3&gt;(A5stdlife+$E179),('PTRM input'!$P$389*(1+rvanilla10)^0.5)-SUM($P179:BD179),('PTRM input'!$P$389*(1+rvanilla10)^0.5)/A5stdlife))</f>
        <v>0</v>
      </c>
      <c r="BF179" s="433">
        <f ca="1">IF(A5stdlife="n/a","n/a",IF(BF$3&gt;(A5stdlife+$E179),('PTRM input'!$P$389*(1+rvanilla10)^0.5)-SUM($P179:BE179),('PTRM input'!$P$389*(1+rvanilla10)^0.5)/A5stdlife))</f>
        <v>0</v>
      </c>
      <c r="BG179" s="433">
        <f ca="1">IF(A5stdlife="n/a","n/a",IF(BG$3&gt;(A5stdlife+$E179),('PTRM input'!$P$389*(1+rvanilla10)^0.5)-SUM($P179:BF179),('PTRM input'!$P$389*(1+rvanilla10)^0.5)/A5stdlife))</f>
        <v>0</v>
      </c>
      <c r="BH179" s="433">
        <f ca="1">IF(A5stdlife="n/a","n/a",IF(BH$3&gt;(A5stdlife+$E179),('PTRM input'!$P$389*(1+rvanilla10)^0.5)-SUM($P179:BG179),('PTRM input'!$P$389*(1+rvanilla10)^0.5)/A5stdlife))</f>
        <v>0</v>
      </c>
      <c r="BI179" s="433">
        <f ca="1">IF(A5stdlife="n/a","n/a",IF(BI$3&gt;(A5stdlife+$E179),('PTRM input'!$P$389*(1+rvanilla10)^0.5)-SUM($P179:BH179),('PTRM input'!$P$389*(1+rvanilla10)^0.5)/A5stdlife))</f>
        <v>0</v>
      </c>
      <c r="BJ179" s="116"/>
      <c r="BK179" s="116"/>
      <c r="BL179" s="116"/>
      <c r="BM179" s="116"/>
    </row>
    <row r="180" spans="1:65" hidden="1" outlineLevel="1" collapsed="1">
      <c r="A180" s="116"/>
      <c r="B180" s="9"/>
      <c r="C180" s="19" t="str">
        <f>Asset5</f>
        <v>Communications</v>
      </c>
      <c r="D180" s="9"/>
      <c r="E180" s="9"/>
      <c r="F180" s="260"/>
      <c r="G180" s="261">
        <f t="shared" ref="G180:K180" si="68">SUM(G168:G179)</f>
        <v>-5.9805384346701502E-3</v>
      </c>
      <c r="H180" s="261">
        <f t="shared" ca="1" si="68"/>
        <v>-5.9805384346701502E-3</v>
      </c>
      <c r="I180" s="261">
        <f t="shared" ca="1" si="68"/>
        <v>-5.9805384346701502E-3</v>
      </c>
      <c r="J180" s="261">
        <f t="shared" ca="1" si="68"/>
        <v>-5.9805384346701502E-3</v>
      </c>
      <c r="K180" s="261">
        <f t="shared" ca="1" si="68"/>
        <v>-5.9805384346701502E-3</v>
      </c>
      <c r="L180" s="261">
        <f t="shared" ref="L180:AL180" ca="1" si="69">SUM(L168:L179)</f>
        <v>0</v>
      </c>
      <c r="M180" s="261">
        <f t="shared" ca="1" si="69"/>
        <v>0</v>
      </c>
      <c r="N180" s="261">
        <f t="shared" ca="1" si="69"/>
        <v>0</v>
      </c>
      <c r="O180" s="261">
        <f t="shared" ca="1" si="69"/>
        <v>0</v>
      </c>
      <c r="P180" s="261">
        <f t="shared" ca="1" si="69"/>
        <v>0</v>
      </c>
      <c r="Q180" s="261">
        <f t="shared" ca="1" si="69"/>
        <v>0</v>
      </c>
      <c r="R180" s="261">
        <f t="shared" ca="1" si="69"/>
        <v>0</v>
      </c>
      <c r="S180" s="261">
        <f t="shared" ca="1" si="69"/>
        <v>0</v>
      </c>
      <c r="T180" s="261">
        <f t="shared" ca="1" si="69"/>
        <v>0</v>
      </c>
      <c r="U180" s="261">
        <f t="shared" ca="1" si="69"/>
        <v>0</v>
      </c>
      <c r="V180" s="261">
        <f t="shared" ca="1" si="69"/>
        <v>0</v>
      </c>
      <c r="W180" s="261">
        <f t="shared" ca="1" si="69"/>
        <v>0</v>
      </c>
      <c r="X180" s="261">
        <f t="shared" ca="1" si="69"/>
        <v>0</v>
      </c>
      <c r="Y180" s="261">
        <f t="shared" ca="1" si="69"/>
        <v>0</v>
      </c>
      <c r="Z180" s="261">
        <f t="shared" ca="1" si="69"/>
        <v>0</v>
      </c>
      <c r="AA180" s="261">
        <f t="shared" ca="1" si="69"/>
        <v>0</v>
      </c>
      <c r="AB180" s="261">
        <f t="shared" ca="1" si="69"/>
        <v>0</v>
      </c>
      <c r="AC180" s="261">
        <f t="shared" ca="1" si="69"/>
        <v>0</v>
      </c>
      <c r="AD180" s="261">
        <f t="shared" ca="1" si="69"/>
        <v>0</v>
      </c>
      <c r="AE180" s="261">
        <f t="shared" ca="1" si="69"/>
        <v>0</v>
      </c>
      <c r="AF180" s="261">
        <f t="shared" ca="1" si="69"/>
        <v>0</v>
      </c>
      <c r="AG180" s="261">
        <f t="shared" ca="1" si="69"/>
        <v>0</v>
      </c>
      <c r="AH180" s="261">
        <f t="shared" ca="1" si="69"/>
        <v>0</v>
      </c>
      <c r="AI180" s="261">
        <f t="shared" ca="1" si="69"/>
        <v>0</v>
      </c>
      <c r="AJ180" s="261">
        <f t="shared" ca="1" si="69"/>
        <v>0</v>
      </c>
      <c r="AK180" s="261">
        <f t="shared" ca="1" si="69"/>
        <v>0</v>
      </c>
      <c r="AL180" s="261">
        <f t="shared" ca="1" si="69"/>
        <v>0</v>
      </c>
      <c r="AM180" s="261">
        <f t="shared" ref="AM180:BI180" ca="1" si="70">SUM(AM168:AM179)</f>
        <v>0</v>
      </c>
      <c r="AN180" s="261">
        <f t="shared" ca="1" si="70"/>
        <v>0</v>
      </c>
      <c r="AO180" s="261">
        <f t="shared" ca="1" si="70"/>
        <v>0</v>
      </c>
      <c r="AP180" s="261">
        <f t="shared" ca="1" si="70"/>
        <v>0</v>
      </c>
      <c r="AQ180" s="261">
        <f t="shared" ca="1" si="70"/>
        <v>0</v>
      </c>
      <c r="AR180" s="261">
        <f t="shared" ca="1" si="70"/>
        <v>0</v>
      </c>
      <c r="AS180" s="261">
        <f t="shared" ca="1" si="70"/>
        <v>0</v>
      </c>
      <c r="AT180" s="261">
        <f t="shared" ca="1" si="70"/>
        <v>0</v>
      </c>
      <c r="AU180" s="261">
        <f t="shared" ca="1" si="70"/>
        <v>0</v>
      </c>
      <c r="AV180" s="261">
        <f t="shared" ca="1" si="70"/>
        <v>0</v>
      </c>
      <c r="AW180" s="261">
        <f t="shared" ca="1" si="70"/>
        <v>0</v>
      </c>
      <c r="AX180" s="261">
        <f t="shared" ca="1" si="70"/>
        <v>0</v>
      </c>
      <c r="AY180" s="261">
        <f t="shared" ca="1" si="70"/>
        <v>0</v>
      </c>
      <c r="AZ180" s="261">
        <f t="shared" ca="1" si="70"/>
        <v>0</v>
      </c>
      <c r="BA180" s="261">
        <f t="shared" ca="1" si="70"/>
        <v>0</v>
      </c>
      <c r="BB180" s="261">
        <f t="shared" ca="1" si="70"/>
        <v>0</v>
      </c>
      <c r="BC180" s="261">
        <f t="shared" ca="1" si="70"/>
        <v>0</v>
      </c>
      <c r="BD180" s="261">
        <f t="shared" ca="1" si="70"/>
        <v>0</v>
      </c>
      <c r="BE180" s="261">
        <f t="shared" ca="1" si="70"/>
        <v>0</v>
      </c>
      <c r="BF180" s="261">
        <f t="shared" ca="1" si="70"/>
        <v>0</v>
      </c>
      <c r="BG180" s="261">
        <f t="shared" ca="1" si="70"/>
        <v>0</v>
      </c>
      <c r="BH180" s="261">
        <f t="shared" ca="1" si="70"/>
        <v>0</v>
      </c>
      <c r="BI180" s="261">
        <f t="shared" ca="1" si="70"/>
        <v>0</v>
      </c>
      <c r="BJ180" s="116"/>
      <c r="BK180" s="116"/>
      <c r="BL180" s="116"/>
      <c r="BM180" s="116"/>
    </row>
    <row r="181" spans="1:65" hidden="1" outlineLevel="2">
      <c r="A181" s="116"/>
      <c r="B181" s="106" t="str">
        <f>C193</f>
        <v>Capitalised AA costs</v>
      </c>
      <c r="C181" s="614"/>
      <c r="D181" s="615" t="s">
        <v>236</v>
      </c>
      <c r="E181" s="614"/>
      <c r="F181" s="616"/>
      <c r="G181" s="617">
        <f>IF(('PTRM input'!$E$515='PTRM input'!$G$514),IF(G$3&gt;A6remlife,A6acvalue-SUM(F181:$F181),IF(A6remlife="N/A","n/a",A6acvalue/A6remlife)),'PTRM input'!G$525)</f>
        <v>7.6505748541918064E-2</v>
      </c>
      <c r="H181" s="617">
        <f>IF(('PTRM input'!$E$515='PTRM input'!$G$514),IF(H$3&gt;A6remlife,A6acvalue-SUM($F181:G181),IF(A6remlife="N/A","n/a",A6acvalue/A6remlife)),'PTRM input'!H$525)</f>
        <v>7.6505748541918064E-2</v>
      </c>
      <c r="I181" s="617">
        <f>IF(('PTRM input'!$E$515='PTRM input'!$G$514),IF(I$3&gt;A6remlife,A6acvalue-SUM($F181:H181),IF(A6remlife="N/A","n/a",A6acvalue/A6remlife)),'PTRM input'!I$525)</f>
        <v>7.6505748541918064E-2</v>
      </c>
      <c r="J181" s="617">
        <f>IF(('PTRM input'!$E$515='PTRM input'!$G$514),IF(J$3&gt;A6remlife,A6acvalue-SUM($F181:I181),IF(A6remlife="N/A","n/a",A6acvalue/A6remlife)),'PTRM input'!J$525)</f>
        <v>7.6505748541918064E-2</v>
      </c>
      <c r="K181" s="617">
        <f>IF(('PTRM input'!$E$515='PTRM input'!$G$514),IF(K$3&gt;A6remlife,A6acvalue-SUM($F181:J181),IF(A6remlife="N/A","n/a",A6acvalue/A6remlife)),'PTRM input'!K$525)</f>
        <v>2.0615306416957524E-2</v>
      </c>
      <c r="L181" s="617">
        <f>IF(('PTRM input'!$E$515='PTRM input'!$G$514),IF(L$3&gt;A6remlife,A6acvalue-SUM($F181:K181),IF(A6remlife="N/A","n/a",A6acvalue/A6remlife)),'PTRM input'!L$525)</f>
        <v>0</v>
      </c>
      <c r="M181" s="617">
        <f>IF(('PTRM input'!$E$515='PTRM input'!$G$514),IF(M$3&gt;A6remlife,A6acvalue-SUM($F181:L181),IF(A6remlife="N/A","n/a",A6acvalue/A6remlife)),'PTRM input'!M$525)</f>
        <v>0</v>
      </c>
      <c r="N181" s="617">
        <f>IF(('PTRM input'!$E$515='PTRM input'!$G$514),IF(N$3&gt;A6remlife,A6acvalue-SUM($F181:M181),IF(A6remlife="N/A","n/a",A6acvalue/A6remlife)),'PTRM input'!N$525)</f>
        <v>0</v>
      </c>
      <c r="O181" s="617">
        <f>IF(('PTRM input'!$E$515='PTRM input'!$G$514),IF(O$3&gt;A6remlife,A6acvalue-SUM($F181:N181),IF(A6remlife="N/A","n/a",A6acvalue/A6remlife)),'PTRM input'!O$525)</f>
        <v>0</v>
      </c>
      <c r="P181" s="617">
        <f>IF(('PTRM input'!$E$515='PTRM input'!$G$514),IF(P$3&gt;A6remlife,A6acvalue-SUM($F181:O181),IF(A6remlife="N/A","n/a",A6acvalue/A6remlife)),'PTRM input'!P$525)</f>
        <v>0</v>
      </c>
      <c r="Q181" s="617">
        <f>IF(('PTRM input'!$E$515='PTRM input'!$G$514),IF(Q$3&gt;A6remlife,A6acvalue-SUM($F181:P181),IF(A6remlife="N/A","n/a",A6acvalue/A6remlife)),'PTRM input'!Q$525)</f>
        <v>0</v>
      </c>
      <c r="R181" s="617">
        <f>IF(('PTRM input'!$E$515='PTRM input'!$G$514),IF(R$3&gt;A6remlife,A6acvalue-SUM($F181:Q181),IF(A6remlife="N/A","n/a",A6acvalue/A6remlife)),'PTRM input'!R$525)</f>
        <v>0</v>
      </c>
      <c r="S181" s="617">
        <f>IF(('PTRM input'!$E$515='PTRM input'!$G$514),IF(S$3&gt;A6remlife,A6acvalue-SUM($F181:R181),IF(A6remlife="N/A","n/a",A6acvalue/A6remlife)),'PTRM input'!S$525)</f>
        <v>0</v>
      </c>
      <c r="T181" s="617">
        <f>IF(('PTRM input'!$E$515='PTRM input'!$G$514),IF(T$3&gt;A6remlife,A6acvalue-SUM($F181:S181),IF(A6remlife="N/A","n/a",A6acvalue/A6remlife)),'PTRM input'!T$525)</f>
        <v>0</v>
      </c>
      <c r="U181" s="617">
        <f>IF(('PTRM input'!$E$515='PTRM input'!$G$514),IF(U$3&gt;A6remlife,A6acvalue-SUM($F181:T181),IF(A6remlife="N/A","n/a",A6acvalue/A6remlife)),'PTRM input'!U$525)</f>
        <v>0</v>
      </c>
      <c r="V181" s="617">
        <f>IF(('PTRM input'!$E$515='PTRM input'!$G$514),IF(V$3&gt;A6remlife,A6acvalue-SUM($F181:U181),IF(A6remlife="N/A","n/a",A6acvalue/A6remlife)),'PTRM input'!V$525)</f>
        <v>0</v>
      </c>
      <c r="W181" s="617">
        <f>IF(('PTRM input'!$E$515='PTRM input'!$G$514),IF(W$3&gt;A6remlife,A6acvalue-SUM($F181:V181),IF(A6remlife="N/A","n/a",A6acvalue/A6remlife)),'PTRM input'!W$525)</f>
        <v>0</v>
      </c>
      <c r="X181" s="617">
        <f>IF(('PTRM input'!$E$515='PTRM input'!$G$514),IF(X$3&gt;A6remlife,A6acvalue-SUM($F181:W181),IF(A6remlife="N/A","n/a",A6acvalue/A6remlife)),'PTRM input'!X$525)</f>
        <v>0</v>
      </c>
      <c r="Y181" s="617">
        <f>IF(('PTRM input'!$E$515='PTRM input'!$G$514),IF(Y$3&gt;A6remlife,A6acvalue-SUM($F181:X181),IF(A6remlife="N/A","n/a",A6acvalue/A6remlife)),'PTRM input'!Y$525)</f>
        <v>0</v>
      </c>
      <c r="Z181" s="617">
        <f>IF(('PTRM input'!$E$515='PTRM input'!$G$514),IF(Z$3&gt;A6remlife,A6acvalue-SUM($F181:Y181),IF(A6remlife="N/A","n/a",A6acvalue/A6remlife)),'PTRM input'!Z$525)</f>
        <v>0</v>
      </c>
      <c r="AA181" s="617">
        <f>IF(('PTRM input'!$E$515='PTRM input'!$G$514),IF(AA$3&gt;A6remlife,A6acvalue-SUM($F181:Z181),IF(A6remlife="N/A","n/a",A6acvalue/A6remlife)),'PTRM input'!AA$525)</f>
        <v>0</v>
      </c>
      <c r="AB181" s="617">
        <f>IF(('PTRM input'!$E$515='PTRM input'!$G$514),IF(AB$3&gt;A6remlife,A6acvalue-SUM($F181:AA181),IF(A6remlife="N/A","n/a",A6acvalue/A6remlife)),'PTRM input'!AB$525)</f>
        <v>0</v>
      </c>
      <c r="AC181" s="617">
        <f>IF(('PTRM input'!$E$515='PTRM input'!$G$514),IF(AC$3&gt;A6remlife,A6acvalue-SUM($F181:AB181),IF(A6remlife="N/A","n/a",A6acvalue/A6remlife)),'PTRM input'!AC$525)</f>
        <v>0</v>
      </c>
      <c r="AD181" s="617">
        <f>IF(('PTRM input'!$E$515='PTRM input'!$G$514),IF(AD$3&gt;A6remlife,A6acvalue-SUM($F181:AC181),IF(A6remlife="N/A","n/a",A6acvalue/A6remlife)),'PTRM input'!AD$525)</f>
        <v>0</v>
      </c>
      <c r="AE181" s="617">
        <f>IF(('PTRM input'!$E$515='PTRM input'!$G$514),IF(AE$3&gt;A6remlife,A6acvalue-SUM($F181:AD181),IF(A6remlife="N/A","n/a",A6acvalue/A6remlife)),'PTRM input'!AE$525)</f>
        <v>0</v>
      </c>
      <c r="AF181" s="617">
        <f>IF(('PTRM input'!$E$515='PTRM input'!$G$514),IF(AF$3&gt;A6remlife,A6acvalue-SUM($F181:AE181),IF(A6remlife="N/A","n/a",A6acvalue/A6remlife)),'PTRM input'!AF$525)</f>
        <v>0</v>
      </c>
      <c r="AG181" s="617">
        <f>IF(('PTRM input'!$E$515='PTRM input'!$G$514),IF(AG$3&gt;A6remlife,A6acvalue-SUM($F181:AF181),IF(A6remlife="N/A","n/a",A6acvalue/A6remlife)),'PTRM input'!AG$525)</f>
        <v>0</v>
      </c>
      <c r="AH181" s="617">
        <f>IF(('PTRM input'!$E$515='PTRM input'!$G$514),IF(AH$3&gt;A6remlife,A6acvalue-SUM($F181:AG181),IF(A6remlife="N/A","n/a",A6acvalue/A6remlife)),'PTRM input'!AH$525)</f>
        <v>0</v>
      </c>
      <c r="AI181" s="617">
        <f>IF(('PTRM input'!$E$515='PTRM input'!$G$514),IF(AI$3&gt;A6remlife,A6acvalue-SUM($F181:AH181),IF(A6remlife="N/A","n/a",A6acvalue/A6remlife)),'PTRM input'!AI$525)</f>
        <v>0</v>
      </c>
      <c r="AJ181" s="617">
        <f>IF(('PTRM input'!$E$515='PTRM input'!$G$514),IF(AJ$3&gt;A6remlife,A6acvalue-SUM($F181:AI181),IF(A6remlife="N/A","n/a",A6acvalue/A6remlife)),'PTRM input'!AJ$525)</f>
        <v>0</v>
      </c>
      <c r="AK181" s="617">
        <f>IF(('PTRM input'!$E$515='PTRM input'!$G$514),IF(AK$3&gt;A6remlife,A6acvalue-SUM($F181:AJ181),IF(A6remlife="N/A","n/a",A6acvalue/A6remlife)),'PTRM input'!AK$525)</f>
        <v>0</v>
      </c>
      <c r="AL181" s="617">
        <f>IF(('PTRM input'!$E$515='PTRM input'!$G$514),IF(AL$3&gt;A6remlife,A6acvalue-SUM($F181:AK181),IF(A6remlife="N/A","n/a",A6acvalue/A6remlife)),'PTRM input'!AL$525)</f>
        <v>0</v>
      </c>
      <c r="AM181" s="617">
        <f>IF(('PTRM input'!$E$515='PTRM input'!$G$514),IF(AM$3&gt;A6remlife,A6acvalue-SUM($F181:AL181),IF(A6remlife="N/A","n/a",A6acvalue/A6remlife)),'PTRM input'!AM$525)</f>
        <v>0</v>
      </c>
      <c r="AN181" s="617">
        <f>IF(('PTRM input'!$E$515='PTRM input'!$G$514),IF(AN$3&gt;A6remlife,A6acvalue-SUM($F181:AM181),IF(A6remlife="N/A","n/a",A6acvalue/A6remlife)),'PTRM input'!AN$525)</f>
        <v>0</v>
      </c>
      <c r="AO181" s="617">
        <f>IF(('PTRM input'!$E$515='PTRM input'!$G$514),IF(AO$3&gt;A6remlife,A6acvalue-SUM($F181:AN181),IF(A6remlife="N/A","n/a",A6acvalue/A6remlife)),'PTRM input'!AO$525)</f>
        <v>0</v>
      </c>
      <c r="AP181" s="617">
        <f>IF(('PTRM input'!$E$515='PTRM input'!$G$514),IF(AP$3&gt;A6remlife,A6acvalue-SUM($F181:AO181),IF(A6remlife="N/A","n/a",A6acvalue/A6remlife)),'PTRM input'!AP$525)</f>
        <v>0</v>
      </c>
      <c r="AQ181" s="617">
        <f>IF(('PTRM input'!$E$515='PTRM input'!$G$514),IF(AQ$3&gt;A6remlife,A6acvalue-SUM($F181:AP181),IF(A6remlife="N/A","n/a",A6acvalue/A6remlife)),'PTRM input'!AQ$525)</f>
        <v>0</v>
      </c>
      <c r="AR181" s="617">
        <f>IF(('PTRM input'!$E$515='PTRM input'!$G$514),IF(AR$3&gt;A6remlife,A6acvalue-SUM($F181:AQ181),IF(A6remlife="N/A","n/a",A6acvalue/A6remlife)),'PTRM input'!AR$525)</f>
        <v>0</v>
      </c>
      <c r="AS181" s="617">
        <f>IF(('PTRM input'!$E$515='PTRM input'!$G$514),IF(AS$3&gt;A6remlife,A6acvalue-SUM($F181:AR181),IF(A6remlife="N/A","n/a",A6acvalue/A6remlife)),'PTRM input'!AS$525)</f>
        <v>0</v>
      </c>
      <c r="AT181" s="617">
        <f>IF(('PTRM input'!$E$515='PTRM input'!$G$514),IF(AT$3&gt;A6remlife,A6acvalue-SUM($F181:AS181),IF(A6remlife="N/A","n/a",A6acvalue/A6remlife)),'PTRM input'!AT$525)</f>
        <v>0</v>
      </c>
      <c r="AU181" s="617">
        <f>IF(('PTRM input'!$E$515='PTRM input'!$G$514),IF(AU$3&gt;A6remlife,A6acvalue-SUM($F181:AT181),IF(A6remlife="N/A","n/a",A6acvalue/A6remlife)),'PTRM input'!AU$525)</f>
        <v>0</v>
      </c>
      <c r="AV181" s="617">
        <f>IF(('PTRM input'!$E$515='PTRM input'!$G$514),IF(AV$3&gt;A6remlife,A6acvalue-SUM($F181:AU181),IF(A6remlife="N/A","n/a",A6acvalue/A6remlife)),'PTRM input'!AV$525)</f>
        <v>0</v>
      </c>
      <c r="AW181" s="617">
        <f>IF(('PTRM input'!$E$515='PTRM input'!$G$514),IF(AW$3&gt;A6remlife,A6acvalue-SUM($F181:AV181),IF(A6remlife="N/A","n/a",A6acvalue/A6remlife)),'PTRM input'!AW$525)</f>
        <v>0</v>
      </c>
      <c r="AX181" s="617">
        <f>IF(('PTRM input'!$E$515='PTRM input'!$G$514),IF(AX$3&gt;A6remlife,A6acvalue-SUM($F181:AW181),IF(A6remlife="N/A","n/a",A6acvalue/A6remlife)),'PTRM input'!AX$525)</f>
        <v>0</v>
      </c>
      <c r="AY181" s="617">
        <f>IF(('PTRM input'!$E$515='PTRM input'!$G$514),IF(AY$3&gt;A6remlife,A6acvalue-SUM($F181:AX181),IF(A6remlife="N/A","n/a",A6acvalue/A6remlife)),'PTRM input'!AY$525)</f>
        <v>0</v>
      </c>
      <c r="AZ181" s="617">
        <f>IF(('PTRM input'!$E$515='PTRM input'!$G$514),IF(AZ$3&gt;A6remlife,A6acvalue-SUM($F181:AY181),IF(A6remlife="N/A","n/a",A6acvalue/A6remlife)),'PTRM input'!AZ$525)</f>
        <v>0</v>
      </c>
      <c r="BA181" s="617">
        <f>IF(('PTRM input'!$E$515='PTRM input'!$G$514),IF(BA$3&gt;A6remlife,A6acvalue-SUM($F181:AZ181),IF(A6remlife="N/A","n/a",A6acvalue/A6remlife)),'PTRM input'!BA$525)</f>
        <v>0</v>
      </c>
      <c r="BB181" s="617">
        <f>IF(('PTRM input'!$E$515='PTRM input'!$G$514),IF(BB$3&gt;A6remlife,A6acvalue-SUM($F181:BA181),IF(A6remlife="N/A","n/a",A6acvalue/A6remlife)),'PTRM input'!BB$525)</f>
        <v>0</v>
      </c>
      <c r="BC181" s="617">
        <f>IF(('PTRM input'!$E$515='PTRM input'!$G$514),IF(BC$3&gt;A6remlife,A6acvalue-SUM($F181:BB181),IF(A6remlife="N/A","n/a",A6acvalue/A6remlife)),'PTRM input'!BC$525)</f>
        <v>0</v>
      </c>
      <c r="BD181" s="617">
        <f>IF(('PTRM input'!$E$515='PTRM input'!$G$514),IF(BD$3&gt;A6remlife,A6acvalue-SUM($F181:BC181),IF(A6remlife="N/A","n/a",A6acvalue/A6remlife)),'PTRM input'!BD$525)</f>
        <v>0</v>
      </c>
      <c r="BE181" s="617">
        <f>IF(('PTRM input'!$E$515='PTRM input'!$G$514),IF(BE$3&gt;A6remlife,A6acvalue-SUM($F181:BD181),IF(A6remlife="N/A","n/a",A6acvalue/A6remlife)),'PTRM input'!BE$525)</f>
        <v>0</v>
      </c>
      <c r="BF181" s="617">
        <f>IF(('PTRM input'!$E$515='PTRM input'!$G$514),IF(BF$3&gt;A6remlife,A6acvalue-SUM($F181:BE181),IF(A6remlife="N/A","n/a",A6acvalue/A6remlife)),'PTRM input'!BF$525)</f>
        <v>0</v>
      </c>
      <c r="BG181" s="617">
        <f>IF(('PTRM input'!$E$515='PTRM input'!$G$514),IF(BG$3&gt;A6remlife,A6acvalue-SUM($F181:BF181),IF(A6remlife="N/A","n/a",A6acvalue/A6remlife)),'PTRM input'!BG$525)</f>
        <v>0</v>
      </c>
      <c r="BH181" s="617">
        <f>IF(('PTRM input'!$E$515='PTRM input'!$G$514),IF(BH$3&gt;A6remlife,A6acvalue-SUM($F181:BG181),IF(A6remlife="N/A","n/a",A6acvalue/A6remlife)),'PTRM input'!BH$525)</f>
        <v>0</v>
      </c>
      <c r="BI181" s="617">
        <f>IF(('PTRM input'!$E$515='PTRM input'!$G$514),IF(BI$3&gt;A6remlife,A6acvalue-SUM($F181:BH181),IF(A6remlife="N/A","n/a",A6acvalue/A6remlife)),'PTRM input'!BI$525)</f>
        <v>0</v>
      </c>
      <c r="BJ181" s="116"/>
      <c r="BK181" s="116"/>
      <c r="BL181" s="116"/>
      <c r="BM181" s="116"/>
    </row>
    <row r="182" spans="1:65" ht="12.75" hidden="1" customHeight="1" outlineLevel="2">
      <c r="A182" s="116"/>
      <c r="B182" s="19"/>
      <c r="C182" s="18"/>
      <c r="D182" s="760" t="s">
        <v>237</v>
      </c>
      <c r="E182" s="86">
        <v>0</v>
      </c>
      <c r="F182" s="259"/>
      <c r="G182" s="433"/>
      <c r="H182" s="433"/>
      <c r="I182" s="433"/>
      <c r="J182" s="433"/>
      <c r="K182" s="433"/>
      <c r="L182" s="433"/>
      <c r="M182" s="433"/>
      <c r="N182" s="433"/>
      <c r="O182" s="433"/>
      <c r="P182" s="433"/>
      <c r="Q182" s="433"/>
      <c r="R182" s="433"/>
      <c r="S182" s="433"/>
      <c r="T182" s="433"/>
      <c r="U182" s="433"/>
      <c r="V182" s="433"/>
      <c r="W182" s="433"/>
      <c r="X182" s="433"/>
      <c r="Y182" s="433"/>
      <c r="Z182" s="433"/>
      <c r="AA182" s="433"/>
      <c r="AB182" s="433"/>
      <c r="AC182" s="433"/>
      <c r="AD182" s="433"/>
      <c r="AE182" s="433"/>
      <c r="AF182" s="433"/>
      <c r="AG182" s="433"/>
      <c r="AH182" s="433"/>
      <c r="AI182" s="433"/>
      <c r="AJ182" s="433"/>
      <c r="AK182" s="433"/>
      <c r="AL182" s="433"/>
      <c r="AM182" s="433"/>
      <c r="AN182" s="433"/>
      <c r="AO182" s="433"/>
      <c r="AP182" s="433"/>
      <c r="AQ182" s="433"/>
      <c r="AR182" s="433"/>
      <c r="AS182" s="433"/>
      <c r="AT182" s="433"/>
      <c r="AU182" s="433"/>
      <c r="AV182" s="433"/>
      <c r="AW182" s="433"/>
      <c r="AX182" s="433"/>
      <c r="AY182" s="433"/>
      <c r="AZ182" s="433"/>
      <c r="BA182" s="433"/>
      <c r="BB182" s="433"/>
      <c r="BC182" s="433"/>
      <c r="BD182" s="433"/>
      <c r="BE182" s="433"/>
      <c r="BF182" s="433"/>
      <c r="BG182" s="433"/>
      <c r="BH182" s="433"/>
      <c r="BI182" s="433"/>
      <c r="BJ182" s="116"/>
      <c r="BK182" s="116"/>
      <c r="BL182" s="116"/>
      <c r="BM182" s="116"/>
    </row>
    <row r="183" spans="1:65" hidden="1" outlineLevel="2">
      <c r="A183" s="116"/>
      <c r="B183" s="19"/>
      <c r="C183" s="18"/>
      <c r="D183" s="760"/>
      <c r="E183" s="86">
        <v>1</v>
      </c>
      <c r="F183" s="259"/>
      <c r="G183" s="618"/>
      <c r="H183" s="433">
        <f ca="1">IF(A6stdlife="n/a","n/a",IF(H$3&gt;(A6stdlife+$E183),('PTRM input'!$G$390*(1+rvanilla01)^0.5)-SUM(G183:$G183),('PTRM input'!$G$390*(1+rvanilla01)^0.5)/A6stdlife))</f>
        <v>0</v>
      </c>
      <c r="I183" s="433">
        <f ca="1">IF(A6stdlife="n/a","n/a",IF(I$3&gt;(A6stdlife+$E183),('PTRM input'!$G$390*(1+rvanilla01)^0.5)-SUM($G183:H183),('PTRM input'!$G$390*(1+rvanilla01)^0.5)/A6stdlife))</f>
        <v>0</v>
      </c>
      <c r="J183" s="433">
        <f ca="1">IF(A6stdlife="n/a","n/a",IF(J$3&gt;(A6stdlife+$E183),('PTRM input'!$G$390*(1+rvanilla01)^0.5)-SUM($G183:I183),('PTRM input'!$G$390*(1+rvanilla01)^0.5)/A6stdlife))</f>
        <v>0</v>
      </c>
      <c r="K183" s="433">
        <f ca="1">IF(A6stdlife="n/a","n/a",IF(K$3&gt;(A6stdlife+$E183),('PTRM input'!$G$390*(1+rvanilla01)^0.5)-SUM($G183:J183),('PTRM input'!$G$390*(1+rvanilla01)^0.5)/A6stdlife))</f>
        <v>0</v>
      </c>
      <c r="L183" s="433">
        <f ca="1">IF(A6stdlife="n/a","n/a",IF(L$3&gt;(A6stdlife+$E183),('PTRM input'!$G$390*(1+rvanilla01)^0.5)-SUM($G183:K183),('PTRM input'!$G$390*(1+rvanilla01)^0.5)/A6stdlife))</f>
        <v>0</v>
      </c>
      <c r="M183" s="433">
        <f ca="1">IF(A6stdlife="n/a","n/a",IF(M$3&gt;(A6stdlife+$E183),('PTRM input'!$G$390*(1+rvanilla01)^0.5)-SUM($G183:L183),('PTRM input'!$G$390*(1+rvanilla01)^0.5)/A6stdlife))</f>
        <v>0</v>
      </c>
      <c r="N183" s="433">
        <f ca="1">IF(A6stdlife="n/a","n/a",IF(N$3&gt;(A6stdlife+$E183),('PTRM input'!$G$390*(1+rvanilla01)^0.5)-SUM($G183:M183),('PTRM input'!$G$390*(1+rvanilla01)^0.5)/A6stdlife))</f>
        <v>0</v>
      </c>
      <c r="O183" s="433">
        <f ca="1">IF(A6stdlife="n/a","n/a",IF(O$3&gt;(A6stdlife+$E183),('PTRM input'!$G$390*(1+rvanilla01)^0.5)-SUM($G183:N183),('PTRM input'!$G$390*(1+rvanilla01)^0.5)/A6stdlife))</f>
        <v>0</v>
      </c>
      <c r="P183" s="433">
        <f ca="1">IF(A6stdlife="n/a","n/a",IF(P$3&gt;(A6stdlife+$E183),('PTRM input'!$G$390*(1+rvanilla01)^0.5)-SUM($G183:O183),('PTRM input'!$G$390*(1+rvanilla01)^0.5)/A6stdlife))</f>
        <v>0</v>
      </c>
      <c r="Q183" s="433">
        <f ca="1">IF(A6stdlife="n/a","n/a",IF(Q$3&gt;(A6stdlife+$E183),('PTRM input'!$G$390*(1+rvanilla01)^0.5)-SUM($G183:P183),('PTRM input'!$G$390*(1+rvanilla01)^0.5)/A6stdlife))</f>
        <v>0</v>
      </c>
      <c r="R183" s="433">
        <f ca="1">IF(A6stdlife="n/a","n/a",IF(R$3&gt;(A6stdlife+$E183),('PTRM input'!$G$390*(1+rvanilla01)^0.5)-SUM($G183:Q183),('PTRM input'!$G$390*(1+rvanilla01)^0.5)/A6stdlife))</f>
        <v>0</v>
      </c>
      <c r="S183" s="433">
        <f ca="1">IF(A6stdlife="n/a","n/a",IF(S$3&gt;(A6stdlife+$E183),('PTRM input'!$G$390*(1+rvanilla01)^0.5)-SUM($G183:R183),('PTRM input'!$G$390*(1+rvanilla01)^0.5)/A6stdlife))</f>
        <v>0</v>
      </c>
      <c r="T183" s="433">
        <f ca="1">IF(A6stdlife="n/a","n/a",IF(T$3&gt;(A6stdlife+$E183),('PTRM input'!$G$390*(1+rvanilla01)^0.5)-SUM($G183:S183),('PTRM input'!$G$390*(1+rvanilla01)^0.5)/A6stdlife))</f>
        <v>0</v>
      </c>
      <c r="U183" s="433">
        <f ca="1">IF(A6stdlife="n/a","n/a",IF(U$3&gt;(A6stdlife+$E183),('PTRM input'!$G$390*(1+rvanilla01)^0.5)-SUM($G183:T183),('PTRM input'!$G$390*(1+rvanilla01)^0.5)/A6stdlife))</f>
        <v>0</v>
      </c>
      <c r="V183" s="433">
        <f ca="1">IF(A6stdlife="n/a","n/a",IF(V$3&gt;(A6stdlife+$E183),('PTRM input'!$G$390*(1+rvanilla01)^0.5)-SUM($G183:U183),('PTRM input'!$G$390*(1+rvanilla01)^0.5)/A6stdlife))</f>
        <v>0</v>
      </c>
      <c r="W183" s="433">
        <f ca="1">IF(A6stdlife="n/a","n/a",IF(W$3&gt;(A6stdlife+$E183),('PTRM input'!$G$390*(1+rvanilla01)^0.5)-SUM($G183:V183),('PTRM input'!$G$390*(1+rvanilla01)^0.5)/A6stdlife))</f>
        <v>0</v>
      </c>
      <c r="X183" s="433">
        <f ca="1">IF(A6stdlife="n/a","n/a",IF(X$3&gt;(A6stdlife+$E183),('PTRM input'!$G$390*(1+rvanilla01)^0.5)-SUM($G183:W183),('PTRM input'!$G$390*(1+rvanilla01)^0.5)/A6stdlife))</f>
        <v>0</v>
      </c>
      <c r="Y183" s="433">
        <f ca="1">IF(A6stdlife="n/a","n/a",IF(Y$3&gt;(A6stdlife+$E183),('PTRM input'!$G$390*(1+rvanilla01)^0.5)-SUM($G183:X183),('PTRM input'!$G$390*(1+rvanilla01)^0.5)/A6stdlife))</f>
        <v>0</v>
      </c>
      <c r="Z183" s="433">
        <f ca="1">IF(A6stdlife="n/a","n/a",IF(Z$3&gt;(A6stdlife+$E183),('PTRM input'!$G$390*(1+rvanilla01)^0.5)-SUM($G183:Y183),('PTRM input'!$G$390*(1+rvanilla01)^0.5)/A6stdlife))</f>
        <v>0</v>
      </c>
      <c r="AA183" s="433">
        <f ca="1">IF(A6stdlife="n/a","n/a",IF(AA$3&gt;(A6stdlife+$E183),('PTRM input'!$G$390*(1+rvanilla01)^0.5)-SUM($G183:Z183),('PTRM input'!$G$390*(1+rvanilla01)^0.5)/A6stdlife))</f>
        <v>0</v>
      </c>
      <c r="AB183" s="433">
        <f ca="1">IF(A6stdlife="n/a","n/a",IF(AB$3&gt;(A6stdlife+$E183),('PTRM input'!$G$390*(1+rvanilla01)^0.5)-SUM($G183:AA183),('PTRM input'!$G$390*(1+rvanilla01)^0.5)/A6stdlife))</f>
        <v>0</v>
      </c>
      <c r="AC183" s="433">
        <f ca="1">IF(A6stdlife="n/a","n/a",IF(AC$3&gt;(A6stdlife+$E183),('PTRM input'!$G$390*(1+rvanilla01)^0.5)-SUM($G183:AB183),('PTRM input'!$G$390*(1+rvanilla01)^0.5)/A6stdlife))</f>
        <v>0</v>
      </c>
      <c r="AD183" s="433">
        <f ca="1">IF(A6stdlife="n/a","n/a",IF(AD$3&gt;(A6stdlife+$E183),('PTRM input'!$G$390*(1+rvanilla01)^0.5)-SUM($G183:AC183),('PTRM input'!$G$390*(1+rvanilla01)^0.5)/A6stdlife))</f>
        <v>0</v>
      </c>
      <c r="AE183" s="433">
        <f ca="1">IF(A6stdlife="n/a","n/a",IF(AE$3&gt;(A6stdlife+$E183),('PTRM input'!$G$390*(1+rvanilla01)^0.5)-SUM($G183:AD183),('PTRM input'!$G$390*(1+rvanilla01)^0.5)/A6stdlife))</f>
        <v>0</v>
      </c>
      <c r="AF183" s="433">
        <f ca="1">IF(A6stdlife="n/a","n/a",IF(AF$3&gt;(A6stdlife+$E183),('PTRM input'!$G$390*(1+rvanilla01)^0.5)-SUM($G183:AE183),('PTRM input'!$G$390*(1+rvanilla01)^0.5)/A6stdlife))</f>
        <v>0</v>
      </c>
      <c r="AG183" s="433">
        <f ca="1">IF(A6stdlife="n/a","n/a",IF(AG$3&gt;(A6stdlife+$E183),('PTRM input'!$G$390*(1+rvanilla01)^0.5)-SUM($G183:AF183),('PTRM input'!$G$390*(1+rvanilla01)^0.5)/A6stdlife))</f>
        <v>0</v>
      </c>
      <c r="AH183" s="433">
        <f ca="1">IF(A6stdlife="n/a","n/a",IF(AH$3&gt;(A6stdlife+$E183),('PTRM input'!$G$390*(1+rvanilla01)^0.5)-SUM($G183:AG183),('PTRM input'!$G$390*(1+rvanilla01)^0.5)/A6stdlife))</f>
        <v>0</v>
      </c>
      <c r="AI183" s="433">
        <f ca="1">IF(A6stdlife="n/a","n/a",IF(AI$3&gt;(A6stdlife+$E183),('PTRM input'!$G$390*(1+rvanilla01)^0.5)-SUM($G183:AH183),('PTRM input'!$G$390*(1+rvanilla01)^0.5)/A6stdlife))</f>
        <v>0</v>
      </c>
      <c r="AJ183" s="433">
        <f ca="1">IF(A6stdlife="n/a","n/a",IF(AJ$3&gt;(A6stdlife+$E183),('PTRM input'!$G$390*(1+rvanilla01)^0.5)-SUM($G183:AI183),('PTRM input'!$G$390*(1+rvanilla01)^0.5)/A6stdlife))</f>
        <v>0</v>
      </c>
      <c r="AK183" s="433">
        <f ca="1">IF(A6stdlife="n/a","n/a",IF(AK$3&gt;(A6stdlife+$E183),('PTRM input'!$G$390*(1+rvanilla01)^0.5)-SUM($G183:AJ183),('PTRM input'!$G$390*(1+rvanilla01)^0.5)/A6stdlife))</f>
        <v>0</v>
      </c>
      <c r="AL183" s="433">
        <f ca="1">IF(A6stdlife="n/a","n/a",IF(AL$3&gt;(A6stdlife+$E183),('PTRM input'!$G$390*(1+rvanilla01)^0.5)-SUM($G183:AK183),('PTRM input'!$G$390*(1+rvanilla01)^0.5)/A6stdlife))</f>
        <v>0</v>
      </c>
      <c r="AM183" s="433">
        <f ca="1">IF(A6stdlife="n/a","n/a",IF(AM$3&gt;(A6stdlife+$E183),('PTRM input'!$G$390*(1+rvanilla01)^0.5)-SUM($G183:AL183),('PTRM input'!$G$390*(1+rvanilla01)^0.5)/A6stdlife))</f>
        <v>0</v>
      </c>
      <c r="AN183" s="433">
        <f ca="1">IF(A6stdlife="n/a","n/a",IF(AN$3&gt;(A6stdlife+$E183),('PTRM input'!$G$390*(1+rvanilla01)^0.5)-SUM($G183:AM183),('PTRM input'!$G$390*(1+rvanilla01)^0.5)/A6stdlife))</f>
        <v>0</v>
      </c>
      <c r="AO183" s="433">
        <f ca="1">IF(A6stdlife="n/a","n/a",IF(AO$3&gt;(A6stdlife+$E183),('PTRM input'!$G$390*(1+rvanilla01)^0.5)-SUM($G183:AN183),('PTRM input'!$G$390*(1+rvanilla01)^0.5)/A6stdlife))</f>
        <v>0</v>
      </c>
      <c r="AP183" s="433">
        <f ca="1">IF(A6stdlife="n/a","n/a",IF(AP$3&gt;(A6stdlife+$E183),('PTRM input'!$G$390*(1+rvanilla01)^0.5)-SUM($G183:AO183),('PTRM input'!$G$390*(1+rvanilla01)^0.5)/A6stdlife))</f>
        <v>0</v>
      </c>
      <c r="AQ183" s="433">
        <f ca="1">IF(A6stdlife="n/a","n/a",IF(AQ$3&gt;(A6stdlife+$E183),('PTRM input'!$G$390*(1+rvanilla01)^0.5)-SUM($G183:AP183),('PTRM input'!$G$390*(1+rvanilla01)^0.5)/A6stdlife))</f>
        <v>0</v>
      </c>
      <c r="AR183" s="433">
        <f ca="1">IF(A6stdlife="n/a","n/a",IF(AR$3&gt;(A6stdlife+$E183),('PTRM input'!$G$390*(1+rvanilla01)^0.5)-SUM($G183:AQ183),('PTRM input'!$G$390*(1+rvanilla01)^0.5)/A6stdlife))</f>
        <v>0</v>
      </c>
      <c r="AS183" s="433">
        <f ca="1">IF(A6stdlife="n/a","n/a",IF(AS$3&gt;(A6stdlife+$E183),('PTRM input'!$G$390*(1+rvanilla01)^0.5)-SUM($G183:AR183),('PTRM input'!$G$390*(1+rvanilla01)^0.5)/A6stdlife))</f>
        <v>0</v>
      </c>
      <c r="AT183" s="433">
        <f ca="1">IF(A6stdlife="n/a","n/a",IF(AT$3&gt;(A6stdlife+$E183),('PTRM input'!$G$390*(1+rvanilla01)^0.5)-SUM($G183:AS183),('PTRM input'!$G$390*(1+rvanilla01)^0.5)/A6stdlife))</f>
        <v>0</v>
      </c>
      <c r="AU183" s="433">
        <f ca="1">IF(A6stdlife="n/a","n/a",IF(AU$3&gt;(A6stdlife+$E183),('PTRM input'!$G$390*(1+rvanilla01)^0.5)-SUM($G183:AT183),('PTRM input'!$G$390*(1+rvanilla01)^0.5)/A6stdlife))</f>
        <v>0</v>
      </c>
      <c r="AV183" s="433">
        <f ca="1">IF(A6stdlife="n/a","n/a",IF(AV$3&gt;(A6stdlife+$E183),('PTRM input'!$G$390*(1+rvanilla01)^0.5)-SUM($G183:AU183),('PTRM input'!$G$390*(1+rvanilla01)^0.5)/A6stdlife))</f>
        <v>0</v>
      </c>
      <c r="AW183" s="433">
        <f ca="1">IF(A6stdlife="n/a","n/a",IF(AW$3&gt;(A6stdlife+$E183),('PTRM input'!$G$390*(1+rvanilla01)^0.5)-SUM($G183:AV183),('PTRM input'!$G$390*(1+rvanilla01)^0.5)/A6stdlife))</f>
        <v>0</v>
      </c>
      <c r="AX183" s="433">
        <f ca="1">IF(A6stdlife="n/a","n/a",IF(AX$3&gt;(A6stdlife+$E183),('PTRM input'!$G$390*(1+rvanilla01)^0.5)-SUM($G183:AW183),('PTRM input'!$G$390*(1+rvanilla01)^0.5)/A6stdlife))</f>
        <v>0</v>
      </c>
      <c r="AY183" s="433">
        <f ca="1">IF(A6stdlife="n/a","n/a",IF(AY$3&gt;(A6stdlife+$E183),('PTRM input'!$G$390*(1+rvanilla01)^0.5)-SUM($G183:AX183),('PTRM input'!$G$390*(1+rvanilla01)^0.5)/A6stdlife))</f>
        <v>0</v>
      </c>
      <c r="AZ183" s="433">
        <f ca="1">IF(A6stdlife="n/a","n/a",IF(AZ$3&gt;(A6stdlife+$E183),('PTRM input'!$G$390*(1+rvanilla01)^0.5)-SUM($G183:AY183),('PTRM input'!$G$390*(1+rvanilla01)^0.5)/A6stdlife))</f>
        <v>0</v>
      </c>
      <c r="BA183" s="433">
        <f ca="1">IF(A6stdlife="n/a","n/a",IF(BA$3&gt;(A6stdlife+$E183),('PTRM input'!$G$390*(1+rvanilla01)^0.5)-SUM($G183:AZ183),('PTRM input'!$G$390*(1+rvanilla01)^0.5)/A6stdlife))</f>
        <v>0</v>
      </c>
      <c r="BB183" s="433">
        <f ca="1">IF(A6stdlife="n/a","n/a",IF(BB$3&gt;(A6stdlife+$E183),('PTRM input'!$G$390*(1+rvanilla01)^0.5)-SUM($G183:BA183),('PTRM input'!$G$390*(1+rvanilla01)^0.5)/A6stdlife))</f>
        <v>0</v>
      </c>
      <c r="BC183" s="433">
        <f ca="1">IF(A6stdlife="n/a","n/a",IF(BC$3&gt;(A6stdlife+$E183),('PTRM input'!$G$390*(1+rvanilla01)^0.5)-SUM($G183:BB183),('PTRM input'!$G$390*(1+rvanilla01)^0.5)/A6stdlife))</f>
        <v>0</v>
      </c>
      <c r="BD183" s="433">
        <f ca="1">IF(A6stdlife="n/a","n/a",IF(BD$3&gt;(A6stdlife+$E183),('PTRM input'!$G$390*(1+rvanilla01)^0.5)-SUM($G183:BC183),('PTRM input'!$G$390*(1+rvanilla01)^0.5)/A6stdlife))</f>
        <v>0</v>
      </c>
      <c r="BE183" s="433">
        <f ca="1">IF(A6stdlife="n/a","n/a",IF(BE$3&gt;(A6stdlife+$E183),('PTRM input'!$G$390*(1+rvanilla01)^0.5)-SUM($G183:BD183),('PTRM input'!$G$390*(1+rvanilla01)^0.5)/A6stdlife))</f>
        <v>0</v>
      </c>
      <c r="BF183" s="433">
        <f ca="1">IF(A6stdlife="n/a","n/a",IF(BF$3&gt;(A6stdlife+$E183),('PTRM input'!$G$390*(1+rvanilla01)^0.5)-SUM($G183:BE183),('PTRM input'!$G$390*(1+rvanilla01)^0.5)/A6stdlife))</f>
        <v>0</v>
      </c>
      <c r="BG183" s="433">
        <f ca="1">IF(A6stdlife="n/a","n/a",IF(BG$3&gt;(A6stdlife+$E183),('PTRM input'!$G$390*(1+rvanilla01)^0.5)-SUM($G183:BF183),('PTRM input'!$G$390*(1+rvanilla01)^0.5)/A6stdlife))</f>
        <v>0</v>
      </c>
      <c r="BH183" s="433">
        <f ca="1">IF(A6stdlife="n/a","n/a",IF(BH$3&gt;(A6stdlife+$E183),('PTRM input'!$G$390*(1+rvanilla01)^0.5)-SUM($G183:BG183),('PTRM input'!$G$390*(1+rvanilla01)^0.5)/A6stdlife))</f>
        <v>0</v>
      </c>
      <c r="BI183" s="433">
        <f ca="1">IF(A6stdlife="n/a","n/a",IF(BI$3&gt;(A6stdlife+$E183),('PTRM input'!$G$390*(1+rvanilla01)^0.5)-SUM($G183:BH183),('PTRM input'!$G$390*(1+rvanilla01)^0.5)/A6stdlife))</f>
        <v>0</v>
      </c>
      <c r="BJ183" s="116"/>
      <c r="BK183" s="116"/>
      <c r="BL183" s="116"/>
      <c r="BM183" s="116"/>
    </row>
    <row r="184" spans="1:65" hidden="1" outlineLevel="2">
      <c r="A184" s="116"/>
      <c r="B184" s="19"/>
      <c r="C184" s="18"/>
      <c r="D184" s="760"/>
      <c r="E184" s="86">
        <v>2</v>
      </c>
      <c r="F184" s="259"/>
      <c r="G184" s="434"/>
      <c r="H184" s="619"/>
      <c r="I184" s="433">
        <f ca="1">IF(A6stdlife="n/a","n/a",IF(I$3&gt;(A6stdlife+$E184),('PTRM input'!$H$390*(1+rvanilla02)^0.5)-SUM(H184:$H184),('PTRM input'!$H$390*(1+rvanilla02)^0.5)/A6stdlife))</f>
        <v>0</v>
      </c>
      <c r="J184" s="433">
        <f ca="1">IF(A6stdlife="n/a","n/a",IF(J$3&gt;(A6stdlife+$E184),('PTRM input'!$H$390*(1+rvanilla02)^0.5)-SUM($H184:I184),('PTRM input'!$H$390*(1+rvanilla02)^0.5)/A6stdlife))</f>
        <v>0</v>
      </c>
      <c r="K184" s="433">
        <f ca="1">IF(A6stdlife="n/a","n/a",IF(K$3&gt;(A6stdlife+$E184),('PTRM input'!$H$390*(1+rvanilla02)^0.5)-SUM($H184:J184),('PTRM input'!$H$390*(1+rvanilla02)^0.5)/A6stdlife))</f>
        <v>0</v>
      </c>
      <c r="L184" s="433">
        <f ca="1">IF(A6stdlife="n/a","n/a",IF(L$3&gt;(A6stdlife+$E184),('PTRM input'!$H$390*(1+rvanilla02)^0.5)-SUM($H184:K184),('PTRM input'!$H$390*(1+rvanilla02)^0.5)/A6stdlife))</f>
        <v>0</v>
      </c>
      <c r="M184" s="433">
        <f ca="1">IF(A6stdlife="n/a","n/a",IF(M$3&gt;(A6stdlife+$E184),('PTRM input'!$H$390*(1+rvanilla02)^0.5)-SUM($H184:L184),('PTRM input'!$H$390*(1+rvanilla02)^0.5)/A6stdlife))</f>
        <v>0</v>
      </c>
      <c r="N184" s="433">
        <f ca="1">IF(A6stdlife="n/a","n/a",IF(N$3&gt;(A6stdlife+$E184),('PTRM input'!$H$390*(1+rvanilla02)^0.5)-SUM($H184:M184),('PTRM input'!$H$390*(1+rvanilla02)^0.5)/A6stdlife))</f>
        <v>0</v>
      </c>
      <c r="O184" s="433">
        <f ca="1">IF(A6stdlife="n/a","n/a",IF(O$3&gt;(A6stdlife+$E184),('PTRM input'!$H$390*(1+rvanilla02)^0.5)-SUM($H184:N184),('PTRM input'!$H$390*(1+rvanilla02)^0.5)/A6stdlife))</f>
        <v>0</v>
      </c>
      <c r="P184" s="433">
        <f ca="1">IF(A6stdlife="n/a","n/a",IF(P$3&gt;(A6stdlife+$E184),('PTRM input'!$H$390*(1+rvanilla02)^0.5)-SUM($H184:O184),('PTRM input'!$H$390*(1+rvanilla02)^0.5)/A6stdlife))</f>
        <v>0</v>
      </c>
      <c r="Q184" s="433">
        <f ca="1">IF(A6stdlife="n/a","n/a",IF(Q$3&gt;(A6stdlife+$E184),('PTRM input'!$H$390*(1+rvanilla02)^0.5)-SUM($H184:P184),('PTRM input'!$H$390*(1+rvanilla02)^0.5)/A6stdlife))</f>
        <v>0</v>
      </c>
      <c r="R184" s="433">
        <f ca="1">IF(A6stdlife="n/a","n/a",IF(R$3&gt;(A6stdlife+$E184),('PTRM input'!$H$390*(1+rvanilla02)^0.5)-SUM($H184:Q184),('PTRM input'!$H$390*(1+rvanilla02)^0.5)/A6stdlife))</f>
        <v>0</v>
      </c>
      <c r="S184" s="433">
        <f ca="1">IF(A6stdlife="n/a","n/a",IF(S$3&gt;(A6stdlife+$E184),('PTRM input'!$H$390*(1+rvanilla02)^0.5)-SUM($H184:R184),('PTRM input'!$H$390*(1+rvanilla02)^0.5)/A6stdlife))</f>
        <v>0</v>
      </c>
      <c r="T184" s="433">
        <f ca="1">IF(A6stdlife="n/a","n/a",IF(T$3&gt;(A6stdlife+$E184),('PTRM input'!$H$390*(1+rvanilla02)^0.5)-SUM($H184:S184),('PTRM input'!$H$390*(1+rvanilla02)^0.5)/A6stdlife))</f>
        <v>0</v>
      </c>
      <c r="U184" s="433">
        <f ca="1">IF(A6stdlife="n/a","n/a",IF(U$3&gt;(A6stdlife+$E184),('PTRM input'!$H$390*(1+rvanilla02)^0.5)-SUM($H184:T184),('PTRM input'!$H$390*(1+rvanilla02)^0.5)/A6stdlife))</f>
        <v>0</v>
      </c>
      <c r="V184" s="433">
        <f ca="1">IF(A6stdlife="n/a","n/a",IF(V$3&gt;(A6stdlife+$E184),('PTRM input'!$H$390*(1+rvanilla02)^0.5)-SUM($H184:U184),('PTRM input'!$H$390*(1+rvanilla02)^0.5)/A6stdlife))</f>
        <v>0</v>
      </c>
      <c r="W184" s="433">
        <f ca="1">IF(A6stdlife="n/a","n/a",IF(W$3&gt;(A6stdlife+$E184),('PTRM input'!$H$390*(1+rvanilla02)^0.5)-SUM($H184:V184),('PTRM input'!$H$390*(1+rvanilla02)^0.5)/A6stdlife))</f>
        <v>0</v>
      </c>
      <c r="X184" s="433">
        <f ca="1">IF(A6stdlife="n/a","n/a",IF(X$3&gt;(A6stdlife+$E184),('PTRM input'!$H$390*(1+rvanilla02)^0.5)-SUM($H184:W184),('PTRM input'!$H$390*(1+rvanilla02)^0.5)/A6stdlife))</f>
        <v>0</v>
      </c>
      <c r="Y184" s="433">
        <f ca="1">IF(A6stdlife="n/a","n/a",IF(Y$3&gt;(A6stdlife+$E184),('PTRM input'!$H$390*(1+rvanilla02)^0.5)-SUM($H184:X184),('PTRM input'!$H$390*(1+rvanilla02)^0.5)/A6stdlife))</f>
        <v>0</v>
      </c>
      <c r="Z184" s="433">
        <f ca="1">IF(A6stdlife="n/a","n/a",IF(Z$3&gt;(A6stdlife+$E184),('PTRM input'!$H$390*(1+rvanilla02)^0.5)-SUM($H184:Y184),('PTRM input'!$H$390*(1+rvanilla02)^0.5)/A6stdlife))</f>
        <v>0</v>
      </c>
      <c r="AA184" s="433">
        <f ca="1">IF(A6stdlife="n/a","n/a",IF(AA$3&gt;(A6stdlife+$E184),('PTRM input'!$H$390*(1+rvanilla02)^0.5)-SUM($H184:Z184),('PTRM input'!$H$390*(1+rvanilla02)^0.5)/A6stdlife))</f>
        <v>0</v>
      </c>
      <c r="AB184" s="433">
        <f ca="1">IF(A6stdlife="n/a","n/a",IF(AB$3&gt;(A6stdlife+$E184),('PTRM input'!$H$390*(1+rvanilla02)^0.5)-SUM($H184:AA184),('PTRM input'!$H$390*(1+rvanilla02)^0.5)/A6stdlife))</f>
        <v>0</v>
      </c>
      <c r="AC184" s="433">
        <f ca="1">IF(A6stdlife="n/a","n/a",IF(AC$3&gt;(A6stdlife+$E184),('PTRM input'!$H$390*(1+rvanilla02)^0.5)-SUM($H184:AB184),('PTRM input'!$H$390*(1+rvanilla02)^0.5)/A6stdlife))</f>
        <v>0</v>
      </c>
      <c r="AD184" s="433">
        <f ca="1">IF(A6stdlife="n/a","n/a",IF(AD$3&gt;(A6stdlife+$E184),('PTRM input'!$H$390*(1+rvanilla02)^0.5)-SUM($H184:AC184),('PTRM input'!$H$390*(1+rvanilla02)^0.5)/A6stdlife))</f>
        <v>0</v>
      </c>
      <c r="AE184" s="433">
        <f ca="1">IF(A6stdlife="n/a","n/a",IF(AE$3&gt;(A6stdlife+$E184),('PTRM input'!$H$390*(1+rvanilla02)^0.5)-SUM($H184:AD184),('PTRM input'!$H$390*(1+rvanilla02)^0.5)/A6stdlife))</f>
        <v>0</v>
      </c>
      <c r="AF184" s="433">
        <f ca="1">IF(A6stdlife="n/a","n/a",IF(AF$3&gt;(A6stdlife+$E184),('PTRM input'!$H$390*(1+rvanilla02)^0.5)-SUM($H184:AE184),('PTRM input'!$H$390*(1+rvanilla02)^0.5)/A6stdlife))</f>
        <v>0</v>
      </c>
      <c r="AG184" s="433">
        <f ca="1">IF(A6stdlife="n/a","n/a",IF(AG$3&gt;(A6stdlife+$E184),('PTRM input'!$H$390*(1+rvanilla02)^0.5)-SUM($H184:AF184),('PTRM input'!$H$390*(1+rvanilla02)^0.5)/A6stdlife))</f>
        <v>0</v>
      </c>
      <c r="AH184" s="433">
        <f ca="1">IF(A6stdlife="n/a","n/a",IF(AH$3&gt;(A6stdlife+$E184),('PTRM input'!$H$390*(1+rvanilla02)^0.5)-SUM($H184:AG184),('PTRM input'!$H$390*(1+rvanilla02)^0.5)/A6stdlife))</f>
        <v>0</v>
      </c>
      <c r="AI184" s="433">
        <f ca="1">IF(A6stdlife="n/a","n/a",IF(AI$3&gt;(A6stdlife+$E184),('PTRM input'!$H$390*(1+rvanilla02)^0.5)-SUM($H184:AH184),('PTRM input'!$H$390*(1+rvanilla02)^0.5)/A6stdlife))</f>
        <v>0</v>
      </c>
      <c r="AJ184" s="433">
        <f ca="1">IF(A6stdlife="n/a","n/a",IF(AJ$3&gt;(A6stdlife+$E184),('PTRM input'!$H$390*(1+rvanilla02)^0.5)-SUM($H184:AI184),('PTRM input'!$H$390*(1+rvanilla02)^0.5)/A6stdlife))</f>
        <v>0</v>
      </c>
      <c r="AK184" s="433">
        <f ca="1">IF(A6stdlife="n/a","n/a",IF(AK$3&gt;(A6stdlife+$E184),('PTRM input'!$H$390*(1+rvanilla02)^0.5)-SUM($H184:AJ184),('PTRM input'!$H$390*(1+rvanilla02)^0.5)/A6stdlife))</f>
        <v>0</v>
      </c>
      <c r="AL184" s="433">
        <f ca="1">IF(A6stdlife="n/a","n/a",IF(AL$3&gt;(A6stdlife+$E184),('PTRM input'!$H$390*(1+rvanilla02)^0.5)-SUM($H184:AK184),('PTRM input'!$H$390*(1+rvanilla02)^0.5)/A6stdlife))</f>
        <v>0</v>
      </c>
      <c r="AM184" s="433">
        <f ca="1">IF(A6stdlife="n/a","n/a",IF(AM$3&gt;(A6stdlife+$E184),('PTRM input'!$H$390*(1+rvanilla02)^0.5)-SUM($H184:AL184),('PTRM input'!$H$390*(1+rvanilla02)^0.5)/A6stdlife))</f>
        <v>0</v>
      </c>
      <c r="AN184" s="433">
        <f ca="1">IF(A6stdlife="n/a","n/a",IF(AN$3&gt;(A6stdlife+$E184),('PTRM input'!$H$390*(1+rvanilla02)^0.5)-SUM($H184:AM184),('PTRM input'!$H$390*(1+rvanilla02)^0.5)/A6stdlife))</f>
        <v>0</v>
      </c>
      <c r="AO184" s="433">
        <f ca="1">IF(A6stdlife="n/a","n/a",IF(AO$3&gt;(A6stdlife+$E184),('PTRM input'!$H$390*(1+rvanilla02)^0.5)-SUM($H184:AN184),('PTRM input'!$H$390*(1+rvanilla02)^0.5)/A6stdlife))</f>
        <v>0</v>
      </c>
      <c r="AP184" s="433">
        <f ca="1">IF(A6stdlife="n/a","n/a",IF(AP$3&gt;(A6stdlife+$E184),('PTRM input'!$H$390*(1+rvanilla02)^0.5)-SUM($H184:AO184),('PTRM input'!$H$390*(1+rvanilla02)^0.5)/A6stdlife))</f>
        <v>0</v>
      </c>
      <c r="AQ184" s="433">
        <f ca="1">IF(A6stdlife="n/a","n/a",IF(AQ$3&gt;(A6stdlife+$E184),('PTRM input'!$H$390*(1+rvanilla02)^0.5)-SUM($H184:AP184),('PTRM input'!$H$390*(1+rvanilla02)^0.5)/A6stdlife))</f>
        <v>0</v>
      </c>
      <c r="AR184" s="433">
        <f ca="1">IF(A6stdlife="n/a","n/a",IF(AR$3&gt;(A6stdlife+$E184),('PTRM input'!$H$390*(1+rvanilla02)^0.5)-SUM($H184:AQ184),('PTRM input'!$H$390*(1+rvanilla02)^0.5)/A6stdlife))</f>
        <v>0</v>
      </c>
      <c r="AS184" s="433">
        <f ca="1">IF(A6stdlife="n/a","n/a",IF(AS$3&gt;(A6stdlife+$E184),('PTRM input'!$H$390*(1+rvanilla02)^0.5)-SUM($H184:AR184),('PTRM input'!$H$390*(1+rvanilla02)^0.5)/A6stdlife))</f>
        <v>0</v>
      </c>
      <c r="AT184" s="433">
        <f ca="1">IF(A6stdlife="n/a","n/a",IF(AT$3&gt;(A6stdlife+$E184),('PTRM input'!$H$390*(1+rvanilla02)^0.5)-SUM($H184:AS184),('PTRM input'!$H$390*(1+rvanilla02)^0.5)/A6stdlife))</f>
        <v>0</v>
      </c>
      <c r="AU184" s="433">
        <f ca="1">IF(A6stdlife="n/a","n/a",IF(AU$3&gt;(A6stdlife+$E184),('PTRM input'!$H$390*(1+rvanilla02)^0.5)-SUM($H184:AT184),('PTRM input'!$H$390*(1+rvanilla02)^0.5)/A6stdlife))</f>
        <v>0</v>
      </c>
      <c r="AV184" s="433">
        <f ca="1">IF(A6stdlife="n/a","n/a",IF(AV$3&gt;(A6stdlife+$E184),('PTRM input'!$H$390*(1+rvanilla02)^0.5)-SUM($H184:AU184),('PTRM input'!$H$390*(1+rvanilla02)^0.5)/A6stdlife))</f>
        <v>0</v>
      </c>
      <c r="AW184" s="433">
        <f ca="1">IF(A6stdlife="n/a","n/a",IF(AW$3&gt;(A6stdlife+$E184),('PTRM input'!$H$390*(1+rvanilla02)^0.5)-SUM($H184:AV184),('PTRM input'!$H$390*(1+rvanilla02)^0.5)/A6stdlife))</f>
        <v>0</v>
      </c>
      <c r="AX184" s="433">
        <f ca="1">IF(A6stdlife="n/a","n/a",IF(AX$3&gt;(A6stdlife+$E184),('PTRM input'!$H$390*(1+rvanilla02)^0.5)-SUM($H184:AW184),('PTRM input'!$H$390*(1+rvanilla02)^0.5)/A6stdlife))</f>
        <v>0</v>
      </c>
      <c r="AY184" s="433">
        <f ca="1">IF(A6stdlife="n/a","n/a",IF(AY$3&gt;(A6stdlife+$E184),('PTRM input'!$H$390*(1+rvanilla02)^0.5)-SUM($H184:AX184),('PTRM input'!$H$390*(1+rvanilla02)^0.5)/A6stdlife))</f>
        <v>0</v>
      </c>
      <c r="AZ184" s="433">
        <f ca="1">IF(A6stdlife="n/a","n/a",IF(AZ$3&gt;(A6stdlife+$E184),('PTRM input'!$H$390*(1+rvanilla02)^0.5)-SUM($H184:AY184),('PTRM input'!$H$390*(1+rvanilla02)^0.5)/A6stdlife))</f>
        <v>0</v>
      </c>
      <c r="BA184" s="433">
        <f ca="1">IF(A6stdlife="n/a","n/a",IF(BA$3&gt;(A6stdlife+$E184),('PTRM input'!$H$390*(1+rvanilla02)^0.5)-SUM($H184:AZ184),('PTRM input'!$H$390*(1+rvanilla02)^0.5)/A6stdlife))</f>
        <v>0</v>
      </c>
      <c r="BB184" s="433">
        <f ca="1">IF(A6stdlife="n/a","n/a",IF(BB$3&gt;(A6stdlife+$E184),('PTRM input'!$H$390*(1+rvanilla02)^0.5)-SUM($H184:BA184),('PTRM input'!$H$390*(1+rvanilla02)^0.5)/A6stdlife))</f>
        <v>0</v>
      </c>
      <c r="BC184" s="433">
        <f ca="1">IF(A6stdlife="n/a","n/a",IF(BC$3&gt;(A6stdlife+$E184),('PTRM input'!$H$390*(1+rvanilla02)^0.5)-SUM($H184:BB184),('PTRM input'!$H$390*(1+rvanilla02)^0.5)/A6stdlife))</f>
        <v>0</v>
      </c>
      <c r="BD184" s="433">
        <f ca="1">IF(A6stdlife="n/a","n/a",IF(BD$3&gt;(A6stdlife+$E184),('PTRM input'!$H$390*(1+rvanilla02)^0.5)-SUM($H184:BC184),('PTRM input'!$H$390*(1+rvanilla02)^0.5)/A6stdlife))</f>
        <v>0</v>
      </c>
      <c r="BE184" s="433">
        <f ca="1">IF(A6stdlife="n/a","n/a",IF(BE$3&gt;(A6stdlife+$E184),('PTRM input'!$H$390*(1+rvanilla02)^0.5)-SUM($H184:BD184),('PTRM input'!$H$390*(1+rvanilla02)^0.5)/A6stdlife))</f>
        <v>0</v>
      </c>
      <c r="BF184" s="433">
        <f ca="1">IF(A6stdlife="n/a","n/a",IF(BF$3&gt;(A6stdlife+$E184),('PTRM input'!$H$390*(1+rvanilla02)^0.5)-SUM($H184:BE184),('PTRM input'!$H$390*(1+rvanilla02)^0.5)/A6stdlife))</f>
        <v>0</v>
      </c>
      <c r="BG184" s="433">
        <f ca="1">IF(A6stdlife="n/a","n/a",IF(BG$3&gt;(A6stdlife+$E184),('PTRM input'!$H$390*(1+rvanilla02)^0.5)-SUM($H184:BF184),('PTRM input'!$H$390*(1+rvanilla02)^0.5)/A6stdlife))</f>
        <v>0</v>
      </c>
      <c r="BH184" s="433">
        <f ca="1">IF(A6stdlife="n/a","n/a",IF(BH$3&gt;(A6stdlife+$E184),('PTRM input'!$H$390*(1+rvanilla02)^0.5)-SUM($H184:BG184),('PTRM input'!$H$390*(1+rvanilla02)^0.5)/A6stdlife))</f>
        <v>0</v>
      </c>
      <c r="BI184" s="433">
        <f ca="1">IF(A6stdlife="n/a","n/a",IF(BI$3&gt;(A6stdlife+$E184),('PTRM input'!$H$390*(1+rvanilla02)^0.5)-SUM($H184:BH184),('PTRM input'!$H$390*(1+rvanilla02)^0.5)/A6stdlife))</f>
        <v>0</v>
      </c>
      <c r="BJ184" s="116"/>
      <c r="BK184" s="116"/>
      <c r="BL184" s="116"/>
      <c r="BM184" s="116"/>
    </row>
    <row r="185" spans="1:65" hidden="1" outlineLevel="2">
      <c r="A185" s="116"/>
      <c r="B185" s="19"/>
      <c r="C185" s="18"/>
      <c r="D185" s="760"/>
      <c r="E185" s="86">
        <v>3</v>
      </c>
      <c r="F185" s="259"/>
      <c r="G185" s="434"/>
      <c r="H185" s="435"/>
      <c r="I185" s="619"/>
      <c r="J185" s="433">
        <f ca="1">IF(A6stdlife="n/a","n/a",IF(J$3&gt;(A6stdlife+$E185),('PTRM input'!$I$390*(1+rvanilla03)^0.5)-SUM(I185:$I185),('PTRM input'!$I$390*(1+rvanilla03)^0.5)/A6stdlife))</f>
        <v>1.8370793827619299E-2</v>
      </c>
      <c r="K185" s="433">
        <f ca="1">IF(A6stdlife="n/a","n/a",IF(K$3&gt;(A6stdlife+$E185),('PTRM input'!$I$390*(1+rvanilla03)^0.5)-SUM($I185:J185),('PTRM input'!$I$390*(1+rvanilla03)^0.5)/A6stdlife))</f>
        <v>1.8370793827619299E-2</v>
      </c>
      <c r="L185" s="433">
        <f ca="1">IF(A6stdlife="n/a","n/a",IF(L$3&gt;(A6stdlife+$E185),('PTRM input'!$I$390*(1+rvanilla03)^0.5)-SUM($I185:K185),('PTRM input'!$I$390*(1+rvanilla03)^0.5)/A6stdlife))</f>
        <v>1.8370793827619299E-2</v>
      </c>
      <c r="M185" s="433">
        <f ca="1">IF(A6stdlife="n/a","n/a",IF(M$3&gt;(A6stdlife+$E185),('PTRM input'!$I$390*(1+rvanilla03)^0.5)-SUM($I185:L185),('PTRM input'!$I$390*(1+rvanilla03)^0.5)/A6stdlife))</f>
        <v>1.8370793827619299E-2</v>
      </c>
      <c r="N185" s="433">
        <f ca="1">IF(A6stdlife="n/a","n/a",IF(N$3&gt;(A6stdlife+$E185),('PTRM input'!$I$390*(1+rvanilla03)^0.5)-SUM($I185:M185),('PTRM input'!$I$390*(1+rvanilla03)^0.5)/A6stdlife))</f>
        <v>1.8370793827619299E-2</v>
      </c>
      <c r="O185" s="433">
        <f ca="1">IF(A6stdlife="n/a","n/a",IF(O$3&gt;(A6stdlife+$E185),('PTRM input'!$I$390*(1+rvanilla03)^0.5)-SUM($I185:N185),('PTRM input'!$I$390*(1+rvanilla03)^0.5)/A6stdlife))</f>
        <v>0</v>
      </c>
      <c r="P185" s="433">
        <f ca="1">IF(A6stdlife="n/a","n/a",IF(P$3&gt;(A6stdlife+$E185),('PTRM input'!$I$390*(1+rvanilla03)^0.5)-SUM($I185:O185),('PTRM input'!$I$390*(1+rvanilla03)^0.5)/A6stdlife))</f>
        <v>0</v>
      </c>
      <c r="Q185" s="433">
        <f ca="1">IF(A6stdlife="n/a","n/a",IF(Q$3&gt;(A6stdlife+$E185),('PTRM input'!$I$390*(1+rvanilla03)^0.5)-SUM($I185:P185),('PTRM input'!$I$390*(1+rvanilla03)^0.5)/A6stdlife))</f>
        <v>0</v>
      </c>
      <c r="R185" s="433">
        <f ca="1">IF(A6stdlife="n/a","n/a",IF(R$3&gt;(A6stdlife+$E185),('PTRM input'!$I$390*(1+rvanilla03)^0.5)-SUM($I185:Q185),('PTRM input'!$I$390*(1+rvanilla03)^0.5)/A6stdlife))</f>
        <v>0</v>
      </c>
      <c r="S185" s="433">
        <f ca="1">IF(A6stdlife="n/a","n/a",IF(S$3&gt;(A6stdlife+$E185),('PTRM input'!$I$390*(1+rvanilla03)^0.5)-SUM($I185:R185),('PTRM input'!$I$390*(1+rvanilla03)^0.5)/A6stdlife))</f>
        <v>0</v>
      </c>
      <c r="T185" s="433">
        <f ca="1">IF(A6stdlife="n/a","n/a",IF(T$3&gt;(A6stdlife+$E185),('PTRM input'!$I$390*(1+rvanilla03)^0.5)-SUM($I185:S185),('PTRM input'!$I$390*(1+rvanilla03)^0.5)/A6stdlife))</f>
        <v>0</v>
      </c>
      <c r="U185" s="433">
        <f ca="1">IF(A6stdlife="n/a","n/a",IF(U$3&gt;(A6stdlife+$E185),('PTRM input'!$I$390*(1+rvanilla03)^0.5)-SUM($I185:T185),('PTRM input'!$I$390*(1+rvanilla03)^0.5)/A6stdlife))</f>
        <v>0</v>
      </c>
      <c r="V185" s="433">
        <f ca="1">IF(A6stdlife="n/a","n/a",IF(V$3&gt;(A6stdlife+$E185),('PTRM input'!$I$390*(1+rvanilla03)^0.5)-SUM($I185:U185),('PTRM input'!$I$390*(1+rvanilla03)^0.5)/A6stdlife))</f>
        <v>0</v>
      </c>
      <c r="W185" s="433">
        <f ca="1">IF(A6stdlife="n/a","n/a",IF(W$3&gt;(A6stdlife+$E185),('PTRM input'!$I$390*(1+rvanilla03)^0.5)-SUM($I185:V185),('PTRM input'!$I$390*(1+rvanilla03)^0.5)/A6stdlife))</f>
        <v>0</v>
      </c>
      <c r="X185" s="433">
        <f ca="1">IF(A6stdlife="n/a","n/a",IF(X$3&gt;(A6stdlife+$E185),('PTRM input'!$I$390*(1+rvanilla03)^0.5)-SUM($I185:W185),('PTRM input'!$I$390*(1+rvanilla03)^0.5)/A6stdlife))</f>
        <v>0</v>
      </c>
      <c r="Y185" s="433">
        <f ca="1">IF(A6stdlife="n/a","n/a",IF(Y$3&gt;(A6stdlife+$E185),('PTRM input'!$I$390*(1+rvanilla03)^0.5)-SUM($I185:X185),('PTRM input'!$I$390*(1+rvanilla03)^0.5)/A6stdlife))</f>
        <v>0</v>
      </c>
      <c r="Z185" s="433">
        <f ca="1">IF(A6stdlife="n/a","n/a",IF(Z$3&gt;(A6stdlife+$E185),('PTRM input'!$I$390*(1+rvanilla03)^0.5)-SUM($I185:Y185),('PTRM input'!$I$390*(1+rvanilla03)^0.5)/A6stdlife))</f>
        <v>0</v>
      </c>
      <c r="AA185" s="433">
        <f ca="1">IF(A6stdlife="n/a","n/a",IF(AA$3&gt;(A6stdlife+$E185),('PTRM input'!$I$390*(1+rvanilla03)^0.5)-SUM($I185:Z185),('PTRM input'!$I$390*(1+rvanilla03)^0.5)/A6stdlife))</f>
        <v>0</v>
      </c>
      <c r="AB185" s="433">
        <f ca="1">IF(A6stdlife="n/a","n/a",IF(AB$3&gt;(A6stdlife+$E185),('PTRM input'!$I$390*(1+rvanilla03)^0.5)-SUM($I185:AA185),('PTRM input'!$I$390*(1+rvanilla03)^0.5)/A6stdlife))</f>
        <v>0</v>
      </c>
      <c r="AC185" s="433">
        <f ca="1">IF(A6stdlife="n/a","n/a",IF(AC$3&gt;(A6stdlife+$E185),('PTRM input'!$I$390*(1+rvanilla03)^0.5)-SUM($I185:AB185),('PTRM input'!$I$390*(1+rvanilla03)^0.5)/A6stdlife))</f>
        <v>0</v>
      </c>
      <c r="AD185" s="433">
        <f ca="1">IF(A6stdlife="n/a","n/a",IF(AD$3&gt;(A6stdlife+$E185),('PTRM input'!$I$390*(1+rvanilla03)^0.5)-SUM($I185:AC185),('PTRM input'!$I$390*(1+rvanilla03)^0.5)/A6stdlife))</f>
        <v>0</v>
      </c>
      <c r="AE185" s="433">
        <f ca="1">IF(A6stdlife="n/a","n/a",IF(AE$3&gt;(A6stdlife+$E185),('PTRM input'!$I$390*(1+rvanilla03)^0.5)-SUM($I185:AD185),('PTRM input'!$I$390*(1+rvanilla03)^0.5)/A6stdlife))</f>
        <v>0</v>
      </c>
      <c r="AF185" s="433">
        <f ca="1">IF(A6stdlife="n/a","n/a",IF(AF$3&gt;(A6stdlife+$E185),('PTRM input'!$I$390*(1+rvanilla03)^0.5)-SUM($I185:AE185),('PTRM input'!$I$390*(1+rvanilla03)^0.5)/A6stdlife))</f>
        <v>0</v>
      </c>
      <c r="AG185" s="433">
        <f ca="1">IF(A6stdlife="n/a","n/a",IF(AG$3&gt;(A6stdlife+$E185),('PTRM input'!$I$390*(1+rvanilla03)^0.5)-SUM($I185:AF185),('PTRM input'!$I$390*(1+rvanilla03)^0.5)/A6stdlife))</f>
        <v>0</v>
      </c>
      <c r="AH185" s="433">
        <f ca="1">IF(A6stdlife="n/a","n/a",IF(AH$3&gt;(A6stdlife+$E185),('PTRM input'!$I$390*(1+rvanilla03)^0.5)-SUM($I185:AG185),('PTRM input'!$I$390*(1+rvanilla03)^0.5)/A6stdlife))</f>
        <v>0</v>
      </c>
      <c r="AI185" s="433">
        <f ca="1">IF(A6stdlife="n/a","n/a",IF(AI$3&gt;(A6stdlife+$E185),('PTRM input'!$I$390*(1+rvanilla03)^0.5)-SUM($I185:AH185),('PTRM input'!$I$390*(1+rvanilla03)^0.5)/A6stdlife))</f>
        <v>0</v>
      </c>
      <c r="AJ185" s="433">
        <f ca="1">IF(A6stdlife="n/a","n/a",IF(AJ$3&gt;(A6stdlife+$E185),('PTRM input'!$I$390*(1+rvanilla03)^0.5)-SUM($I185:AI185),('PTRM input'!$I$390*(1+rvanilla03)^0.5)/A6stdlife))</f>
        <v>0</v>
      </c>
      <c r="AK185" s="433">
        <f ca="1">IF(A6stdlife="n/a","n/a",IF(AK$3&gt;(A6stdlife+$E185),('PTRM input'!$I$390*(1+rvanilla03)^0.5)-SUM($I185:AJ185),('PTRM input'!$I$390*(1+rvanilla03)^0.5)/A6stdlife))</f>
        <v>0</v>
      </c>
      <c r="AL185" s="433">
        <f ca="1">IF(A6stdlife="n/a","n/a",IF(AL$3&gt;(A6stdlife+$E185),('PTRM input'!$I$390*(1+rvanilla03)^0.5)-SUM($I185:AK185),('PTRM input'!$I$390*(1+rvanilla03)^0.5)/A6stdlife))</f>
        <v>0</v>
      </c>
      <c r="AM185" s="433">
        <f ca="1">IF(A6stdlife="n/a","n/a",IF(AM$3&gt;(A6stdlife+$E185),('PTRM input'!$I$390*(1+rvanilla03)^0.5)-SUM($I185:AL185),('PTRM input'!$I$390*(1+rvanilla03)^0.5)/A6stdlife))</f>
        <v>0</v>
      </c>
      <c r="AN185" s="433">
        <f ca="1">IF(A6stdlife="n/a","n/a",IF(AN$3&gt;(A6stdlife+$E185),('PTRM input'!$I$390*(1+rvanilla03)^0.5)-SUM($I185:AM185),('PTRM input'!$I$390*(1+rvanilla03)^0.5)/A6stdlife))</f>
        <v>0</v>
      </c>
      <c r="AO185" s="433">
        <f ca="1">IF(A6stdlife="n/a","n/a",IF(AO$3&gt;(A6stdlife+$E185),('PTRM input'!$I$390*(1+rvanilla03)^0.5)-SUM($I185:AN185),('PTRM input'!$I$390*(1+rvanilla03)^0.5)/A6stdlife))</f>
        <v>0</v>
      </c>
      <c r="AP185" s="433">
        <f ca="1">IF(A6stdlife="n/a","n/a",IF(AP$3&gt;(A6stdlife+$E185),('PTRM input'!$I$390*(1+rvanilla03)^0.5)-SUM($I185:AO185),('PTRM input'!$I$390*(1+rvanilla03)^0.5)/A6stdlife))</f>
        <v>0</v>
      </c>
      <c r="AQ185" s="433">
        <f ca="1">IF(A6stdlife="n/a","n/a",IF(AQ$3&gt;(A6stdlife+$E185),('PTRM input'!$I$390*(1+rvanilla03)^0.5)-SUM($I185:AP185),('PTRM input'!$I$390*(1+rvanilla03)^0.5)/A6stdlife))</f>
        <v>0</v>
      </c>
      <c r="AR185" s="433">
        <f ca="1">IF(A6stdlife="n/a","n/a",IF(AR$3&gt;(A6stdlife+$E185),('PTRM input'!$I$390*(1+rvanilla03)^0.5)-SUM($I185:AQ185),('PTRM input'!$I$390*(1+rvanilla03)^0.5)/A6stdlife))</f>
        <v>0</v>
      </c>
      <c r="AS185" s="433">
        <f ca="1">IF(A6stdlife="n/a","n/a",IF(AS$3&gt;(A6stdlife+$E185),('PTRM input'!$I$390*(1+rvanilla03)^0.5)-SUM($I185:AR185),('PTRM input'!$I$390*(1+rvanilla03)^0.5)/A6stdlife))</f>
        <v>0</v>
      </c>
      <c r="AT185" s="433">
        <f ca="1">IF(A6stdlife="n/a","n/a",IF(AT$3&gt;(A6stdlife+$E185),('PTRM input'!$I$390*(1+rvanilla03)^0.5)-SUM($I185:AS185),('PTRM input'!$I$390*(1+rvanilla03)^0.5)/A6stdlife))</f>
        <v>0</v>
      </c>
      <c r="AU185" s="433">
        <f ca="1">IF(A6stdlife="n/a","n/a",IF(AU$3&gt;(A6stdlife+$E185),('PTRM input'!$I$390*(1+rvanilla03)^0.5)-SUM($I185:AT185),('PTRM input'!$I$390*(1+rvanilla03)^0.5)/A6stdlife))</f>
        <v>0</v>
      </c>
      <c r="AV185" s="433">
        <f ca="1">IF(A6stdlife="n/a","n/a",IF(AV$3&gt;(A6stdlife+$E185),('PTRM input'!$I$390*(1+rvanilla03)^0.5)-SUM($I185:AU185),('PTRM input'!$I$390*(1+rvanilla03)^0.5)/A6stdlife))</f>
        <v>0</v>
      </c>
      <c r="AW185" s="433">
        <f ca="1">IF(A6stdlife="n/a","n/a",IF(AW$3&gt;(A6stdlife+$E185),('PTRM input'!$I$390*(1+rvanilla03)^0.5)-SUM($I185:AV185),('PTRM input'!$I$390*(1+rvanilla03)^0.5)/A6stdlife))</f>
        <v>0</v>
      </c>
      <c r="AX185" s="433">
        <f ca="1">IF(A6stdlife="n/a","n/a",IF(AX$3&gt;(A6stdlife+$E185),('PTRM input'!$I$390*(1+rvanilla03)^0.5)-SUM($I185:AW185),('PTRM input'!$I$390*(1+rvanilla03)^0.5)/A6stdlife))</f>
        <v>0</v>
      </c>
      <c r="AY185" s="433">
        <f ca="1">IF(A6stdlife="n/a","n/a",IF(AY$3&gt;(A6stdlife+$E185),('PTRM input'!$I$390*(1+rvanilla03)^0.5)-SUM($I185:AX185),('PTRM input'!$I$390*(1+rvanilla03)^0.5)/A6stdlife))</f>
        <v>0</v>
      </c>
      <c r="AZ185" s="433">
        <f ca="1">IF(A6stdlife="n/a","n/a",IF(AZ$3&gt;(A6stdlife+$E185),('PTRM input'!$I$390*(1+rvanilla03)^0.5)-SUM($I185:AY185),('PTRM input'!$I$390*(1+rvanilla03)^0.5)/A6stdlife))</f>
        <v>0</v>
      </c>
      <c r="BA185" s="433">
        <f ca="1">IF(A6stdlife="n/a","n/a",IF(BA$3&gt;(A6stdlife+$E185),('PTRM input'!$I$390*(1+rvanilla03)^0.5)-SUM($I185:AZ185),('PTRM input'!$I$390*(1+rvanilla03)^0.5)/A6stdlife))</f>
        <v>0</v>
      </c>
      <c r="BB185" s="433">
        <f ca="1">IF(A6stdlife="n/a","n/a",IF(BB$3&gt;(A6stdlife+$E185),('PTRM input'!$I$390*(1+rvanilla03)^0.5)-SUM($I185:BA185),('PTRM input'!$I$390*(1+rvanilla03)^0.5)/A6stdlife))</f>
        <v>0</v>
      </c>
      <c r="BC185" s="433">
        <f ca="1">IF(A6stdlife="n/a","n/a",IF(BC$3&gt;(A6stdlife+$E185),('PTRM input'!$I$390*(1+rvanilla03)^0.5)-SUM($I185:BB185),('PTRM input'!$I$390*(1+rvanilla03)^0.5)/A6stdlife))</f>
        <v>0</v>
      </c>
      <c r="BD185" s="433">
        <f ca="1">IF(A6stdlife="n/a","n/a",IF(BD$3&gt;(A6stdlife+$E185),('PTRM input'!$I$390*(1+rvanilla03)^0.5)-SUM($I185:BC185),('PTRM input'!$I$390*(1+rvanilla03)^0.5)/A6stdlife))</f>
        <v>0</v>
      </c>
      <c r="BE185" s="433">
        <f ca="1">IF(A6stdlife="n/a","n/a",IF(BE$3&gt;(A6stdlife+$E185),('PTRM input'!$I$390*(1+rvanilla03)^0.5)-SUM($I185:BD185),('PTRM input'!$I$390*(1+rvanilla03)^0.5)/A6stdlife))</f>
        <v>0</v>
      </c>
      <c r="BF185" s="433">
        <f ca="1">IF(A6stdlife="n/a","n/a",IF(BF$3&gt;(A6stdlife+$E185),('PTRM input'!$I$390*(1+rvanilla03)^0.5)-SUM($I185:BE185),('PTRM input'!$I$390*(1+rvanilla03)^0.5)/A6stdlife))</f>
        <v>0</v>
      </c>
      <c r="BG185" s="433">
        <f ca="1">IF(A6stdlife="n/a","n/a",IF(BG$3&gt;(A6stdlife+$E185),('PTRM input'!$I$390*(1+rvanilla03)^0.5)-SUM($I185:BF185),('PTRM input'!$I$390*(1+rvanilla03)^0.5)/A6stdlife))</f>
        <v>0</v>
      </c>
      <c r="BH185" s="433">
        <f ca="1">IF(A6stdlife="n/a","n/a",IF(BH$3&gt;(A6stdlife+$E185),('PTRM input'!$I$390*(1+rvanilla03)^0.5)-SUM($I185:BG185),('PTRM input'!$I$390*(1+rvanilla03)^0.5)/A6stdlife))</f>
        <v>0</v>
      </c>
      <c r="BI185" s="433">
        <f ca="1">IF(A6stdlife="n/a","n/a",IF(BI$3&gt;(A6stdlife+$E185),('PTRM input'!$I$390*(1+rvanilla03)^0.5)-SUM($I185:BH185),('PTRM input'!$I$390*(1+rvanilla03)^0.5)/A6stdlife))</f>
        <v>0</v>
      </c>
      <c r="BJ185" s="116"/>
      <c r="BK185" s="116"/>
      <c r="BL185" s="116"/>
      <c r="BM185" s="116"/>
    </row>
    <row r="186" spans="1:65" hidden="1" outlineLevel="2">
      <c r="A186" s="116"/>
      <c r="B186" s="19"/>
      <c r="C186" s="18"/>
      <c r="D186" s="760"/>
      <c r="E186" s="86">
        <v>4</v>
      </c>
      <c r="F186" s="259"/>
      <c r="G186" s="434"/>
      <c r="H186" s="435"/>
      <c r="I186" s="435"/>
      <c r="J186" s="619"/>
      <c r="K186" s="433">
        <f ca="1">IF(A6stdlife="n/a","n/a",IF(K$3&gt;(A6stdlife+$E186),('PTRM input'!$J$390*(1+rvanilla04)^0.5)-SUM(J186:$J186),('PTRM input'!$J$390*(1+rvanilla04)^0.5)/A6stdlife))</f>
        <v>9.6634752589424916E-2</v>
      </c>
      <c r="L186" s="433">
        <f ca="1">IF(A6stdlife="n/a","n/a",IF(L$3&gt;(A6stdlife+$E186),('PTRM input'!$J$390*(1+rvanilla04)^0.5)-SUM($J186:K186),('PTRM input'!$J$390*(1+rvanilla04)^0.5)/A6stdlife))</f>
        <v>9.6634752589424916E-2</v>
      </c>
      <c r="M186" s="433">
        <f ca="1">IF(A6stdlife="n/a","n/a",IF(M$3&gt;(A6stdlife+$E186),('PTRM input'!$J$390*(1+rvanilla04)^0.5)-SUM($J186:L186),('PTRM input'!$J$390*(1+rvanilla04)^0.5)/A6stdlife))</f>
        <v>9.6634752589424916E-2</v>
      </c>
      <c r="N186" s="433">
        <f ca="1">IF(A6stdlife="n/a","n/a",IF(N$3&gt;(A6stdlife+$E186),('PTRM input'!$J$390*(1+rvanilla04)^0.5)-SUM($J186:M186),('PTRM input'!$J$390*(1+rvanilla04)^0.5)/A6stdlife))</f>
        <v>9.6634752589424916E-2</v>
      </c>
      <c r="O186" s="433">
        <f ca="1">IF(A6stdlife="n/a","n/a",IF(O$3&gt;(A6stdlife+$E186),('PTRM input'!$J$390*(1+rvanilla04)^0.5)-SUM($J186:N186),('PTRM input'!$J$390*(1+rvanilla04)^0.5)/A6stdlife))</f>
        <v>9.6634752589424916E-2</v>
      </c>
      <c r="P186" s="433">
        <f ca="1">IF(A6stdlife="n/a","n/a",IF(P$3&gt;(A6stdlife+$E186),('PTRM input'!$J$390*(1+rvanilla04)^0.5)-SUM($J186:O186),('PTRM input'!$J$390*(1+rvanilla04)^0.5)/A6stdlife))</f>
        <v>0</v>
      </c>
      <c r="Q186" s="433">
        <f ca="1">IF(A6stdlife="n/a","n/a",IF(Q$3&gt;(A6stdlife+$E186),('PTRM input'!$J$390*(1+rvanilla04)^0.5)-SUM($J186:P186),('PTRM input'!$J$390*(1+rvanilla04)^0.5)/A6stdlife))</f>
        <v>0</v>
      </c>
      <c r="R186" s="433">
        <f ca="1">IF(A6stdlife="n/a","n/a",IF(R$3&gt;(A6stdlife+$E186),('PTRM input'!$J$390*(1+rvanilla04)^0.5)-SUM($J186:Q186),('PTRM input'!$J$390*(1+rvanilla04)^0.5)/A6stdlife))</f>
        <v>0</v>
      </c>
      <c r="S186" s="433">
        <f ca="1">IF(A6stdlife="n/a","n/a",IF(S$3&gt;(A6stdlife+$E186),('PTRM input'!$J$390*(1+rvanilla04)^0.5)-SUM($J186:R186),('PTRM input'!$J$390*(1+rvanilla04)^0.5)/A6stdlife))</f>
        <v>0</v>
      </c>
      <c r="T186" s="433">
        <f ca="1">IF(A6stdlife="n/a","n/a",IF(T$3&gt;(A6stdlife+$E186),('PTRM input'!$J$390*(1+rvanilla04)^0.5)-SUM($J186:S186),('PTRM input'!$J$390*(1+rvanilla04)^0.5)/A6stdlife))</f>
        <v>0</v>
      </c>
      <c r="U186" s="433">
        <f ca="1">IF(A6stdlife="n/a","n/a",IF(U$3&gt;(A6stdlife+$E186),('PTRM input'!$J$390*(1+rvanilla04)^0.5)-SUM($J186:T186),('PTRM input'!$J$390*(1+rvanilla04)^0.5)/A6stdlife))</f>
        <v>0</v>
      </c>
      <c r="V186" s="433">
        <f ca="1">IF(A6stdlife="n/a","n/a",IF(V$3&gt;(A6stdlife+$E186),('PTRM input'!$J$390*(1+rvanilla04)^0.5)-SUM($J186:U186),('PTRM input'!$J$390*(1+rvanilla04)^0.5)/A6stdlife))</f>
        <v>0</v>
      </c>
      <c r="W186" s="433">
        <f ca="1">IF(A6stdlife="n/a","n/a",IF(W$3&gt;(A6stdlife+$E186),('PTRM input'!$J$390*(1+rvanilla04)^0.5)-SUM($J186:V186),('PTRM input'!$J$390*(1+rvanilla04)^0.5)/A6stdlife))</f>
        <v>0</v>
      </c>
      <c r="X186" s="433">
        <f ca="1">IF(A6stdlife="n/a","n/a",IF(X$3&gt;(A6stdlife+$E186),('PTRM input'!$J$390*(1+rvanilla04)^0.5)-SUM($J186:W186),('PTRM input'!$J$390*(1+rvanilla04)^0.5)/A6stdlife))</f>
        <v>0</v>
      </c>
      <c r="Y186" s="433">
        <f ca="1">IF(A6stdlife="n/a","n/a",IF(Y$3&gt;(A6stdlife+$E186),('PTRM input'!$J$390*(1+rvanilla04)^0.5)-SUM($J186:X186),('PTRM input'!$J$390*(1+rvanilla04)^0.5)/A6stdlife))</f>
        <v>0</v>
      </c>
      <c r="Z186" s="433">
        <f ca="1">IF(A6stdlife="n/a","n/a",IF(Z$3&gt;(A6stdlife+$E186),('PTRM input'!$J$390*(1+rvanilla04)^0.5)-SUM($J186:Y186),('PTRM input'!$J$390*(1+rvanilla04)^0.5)/A6stdlife))</f>
        <v>0</v>
      </c>
      <c r="AA186" s="433">
        <f ca="1">IF(A6stdlife="n/a","n/a",IF(AA$3&gt;(A6stdlife+$E186),('PTRM input'!$J$390*(1+rvanilla04)^0.5)-SUM($J186:Z186),('PTRM input'!$J$390*(1+rvanilla04)^0.5)/A6stdlife))</f>
        <v>0</v>
      </c>
      <c r="AB186" s="433">
        <f ca="1">IF(A6stdlife="n/a","n/a",IF(AB$3&gt;(A6stdlife+$E186),('PTRM input'!$J$390*(1+rvanilla04)^0.5)-SUM($J186:AA186),('PTRM input'!$J$390*(1+rvanilla04)^0.5)/A6stdlife))</f>
        <v>0</v>
      </c>
      <c r="AC186" s="433">
        <f ca="1">IF(A6stdlife="n/a","n/a",IF(AC$3&gt;(A6stdlife+$E186),('PTRM input'!$J$390*(1+rvanilla04)^0.5)-SUM($J186:AB186),('PTRM input'!$J$390*(1+rvanilla04)^0.5)/A6stdlife))</f>
        <v>0</v>
      </c>
      <c r="AD186" s="433">
        <f ca="1">IF(A6stdlife="n/a","n/a",IF(AD$3&gt;(A6stdlife+$E186),('PTRM input'!$J$390*(1+rvanilla04)^0.5)-SUM($J186:AC186),('PTRM input'!$J$390*(1+rvanilla04)^0.5)/A6stdlife))</f>
        <v>0</v>
      </c>
      <c r="AE186" s="433">
        <f ca="1">IF(A6stdlife="n/a","n/a",IF(AE$3&gt;(A6stdlife+$E186),('PTRM input'!$J$390*(1+rvanilla04)^0.5)-SUM($J186:AD186),('PTRM input'!$J$390*(1+rvanilla04)^0.5)/A6stdlife))</f>
        <v>0</v>
      </c>
      <c r="AF186" s="433">
        <f ca="1">IF(A6stdlife="n/a","n/a",IF(AF$3&gt;(A6stdlife+$E186),('PTRM input'!$J$390*(1+rvanilla04)^0.5)-SUM($J186:AE186),('PTRM input'!$J$390*(1+rvanilla04)^0.5)/A6stdlife))</f>
        <v>0</v>
      </c>
      <c r="AG186" s="433">
        <f ca="1">IF(A6stdlife="n/a","n/a",IF(AG$3&gt;(A6stdlife+$E186),('PTRM input'!$J$390*(1+rvanilla04)^0.5)-SUM($J186:AF186),('PTRM input'!$J$390*(1+rvanilla04)^0.5)/A6stdlife))</f>
        <v>0</v>
      </c>
      <c r="AH186" s="433">
        <f ca="1">IF(A6stdlife="n/a","n/a",IF(AH$3&gt;(A6stdlife+$E186),('PTRM input'!$J$390*(1+rvanilla04)^0.5)-SUM($J186:AG186),('PTRM input'!$J$390*(1+rvanilla04)^0.5)/A6stdlife))</f>
        <v>0</v>
      </c>
      <c r="AI186" s="433">
        <f ca="1">IF(A6stdlife="n/a","n/a",IF(AI$3&gt;(A6stdlife+$E186),('PTRM input'!$J$390*(1+rvanilla04)^0.5)-SUM($J186:AH186),('PTRM input'!$J$390*(1+rvanilla04)^0.5)/A6stdlife))</f>
        <v>0</v>
      </c>
      <c r="AJ186" s="433">
        <f ca="1">IF(A6stdlife="n/a","n/a",IF(AJ$3&gt;(A6stdlife+$E186),('PTRM input'!$J$390*(1+rvanilla04)^0.5)-SUM($J186:AI186),('PTRM input'!$J$390*(1+rvanilla04)^0.5)/A6stdlife))</f>
        <v>0</v>
      </c>
      <c r="AK186" s="433">
        <f ca="1">IF(A6stdlife="n/a","n/a",IF(AK$3&gt;(A6stdlife+$E186),('PTRM input'!$J$390*(1+rvanilla04)^0.5)-SUM($J186:AJ186),('PTRM input'!$J$390*(1+rvanilla04)^0.5)/A6stdlife))</f>
        <v>0</v>
      </c>
      <c r="AL186" s="433">
        <f ca="1">IF(A6stdlife="n/a","n/a",IF(AL$3&gt;(A6stdlife+$E186),('PTRM input'!$J$390*(1+rvanilla04)^0.5)-SUM($J186:AK186),('PTRM input'!$J$390*(1+rvanilla04)^0.5)/A6stdlife))</f>
        <v>0</v>
      </c>
      <c r="AM186" s="433">
        <f ca="1">IF(A6stdlife="n/a","n/a",IF(AM$3&gt;(A6stdlife+$E186),('PTRM input'!$J$390*(1+rvanilla04)^0.5)-SUM($J186:AL186),('PTRM input'!$J$390*(1+rvanilla04)^0.5)/A6stdlife))</f>
        <v>0</v>
      </c>
      <c r="AN186" s="433">
        <f ca="1">IF(A6stdlife="n/a","n/a",IF(AN$3&gt;(A6stdlife+$E186),('PTRM input'!$J$390*(1+rvanilla04)^0.5)-SUM($J186:AM186),('PTRM input'!$J$390*(1+rvanilla04)^0.5)/A6stdlife))</f>
        <v>0</v>
      </c>
      <c r="AO186" s="433">
        <f ca="1">IF(A6stdlife="n/a","n/a",IF(AO$3&gt;(A6stdlife+$E186),('PTRM input'!$J$390*(1+rvanilla04)^0.5)-SUM($J186:AN186),('PTRM input'!$J$390*(1+rvanilla04)^0.5)/A6stdlife))</f>
        <v>0</v>
      </c>
      <c r="AP186" s="433">
        <f ca="1">IF(A6stdlife="n/a","n/a",IF(AP$3&gt;(A6stdlife+$E186),('PTRM input'!$J$390*(1+rvanilla04)^0.5)-SUM($J186:AO186),('PTRM input'!$J$390*(1+rvanilla04)^0.5)/A6stdlife))</f>
        <v>0</v>
      </c>
      <c r="AQ186" s="433">
        <f ca="1">IF(A6stdlife="n/a","n/a",IF(AQ$3&gt;(A6stdlife+$E186),('PTRM input'!$J$390*(1+rvanilla04)^0.5)-SUM($J186:AP186),('PTRM input'!$J$390*(1+rvanilla04)^0.5)/A6stdlife))</f>
        <v>0</v>
      </c>
      <c r="AR186" s="433">
        <f ca="1">IF(A6stdlife="n/a","n/a",IF(AR$3&gt;(A6stdlife+$E186),('PTRM input'!$J$390*(1+rvanilla04)^0.5)-SUM($J186:AQ186),('PTRM input'!$J$390*(1+rvanilla04)^0.5)/A6stdlife))</f>
        <v>0</v>
      </c>
      <c r="AS186" s="433">
        <f ca="1">IF(A6stdlife="n/a","n/a",IF(AS$3&gt;(A6stdlife+$E186),('PTRM input'!$J$390*(1+rvanilla04)^0.5)-SUM($J186:AR186),('PTRM input'!$J$390*(1+rvanilla04)^0.5)/A6stdlife))</f>
        <v>0</v>
      </c>
      <c r="AT186" s="433">
        <f ca="1">IF(A6stdlife="n/a","n/a",IF(AT$3&gt;(A6stdlife+$E186),('PTRM input'!$J$390*(1+rvanilla04)^0.5)-SUM($J186:AS186),('PTRM input'!$J$390*(1+rvanilla04)^0.5)/A6stdlife))</f>
        <v>0</v>
      </c>
      <c r="AU186" s="433">
        <f ca="1">IF(A6stdlife="n/a","n/a",IF(AU$3&gt;(A6stdlife+$E186),('PTRM input'!$J$390*(1+rvanilla04)^0.5)-SUM($J186:AT186),('PTRM input'!$J$390*(1+rvanilla04)^0.5)/A6stdlife))</f>
        <v>0</v>
      </c>
      <c r="AV186" s="433">
        <f ca="1">IF(A6stdlife="n/a","n/a",IF(AV$3&gt;(A6stdlife+$E186),('PTRM input'!$J$390*(1+rvanilla04)^0.5)-SUM($J186:AU186),('PTRM input'!$J$390*(1+rvanilla04)^0.5)/A6stdlife))</f>
        <v>0</v>
      </c>
      <c r="AW186" s="433">
        <f ca="1">IF(A6stdlife="n/a","n/a",IF(AW$3&gt;(A6stdlife+$E186),('PTRM input'!$J$390*(1+rvanilla04)^0.5)-SUM($J186:AV186),('PTRM input'!$J$390*(1+rvanilla04)^0.5)/A6stdlife))</f>
        <v>0</v>
      </c>
      <c r="AX186" s="433">
        <f ca="1">IF(A6stdlife="n/a","n/a",IF(AX$3&gt;(A6stdlife+$E186),('PTRM input'!$J$390*(1+rvanilla04)^0.5)-SUM($J186:AW186),('PTRM input'!$J$390*(1+rvanilla04)^0.5)/A6stdlife))</f>
        <v>0</v>
      </c>
      <c r="AY186" s="433">
        <f ca="1">IF(A6stdlife="n/a","n/a",IF(AY$3&gt;(A6stdlife+$E186),('PTRM input'!$J$390*(1+rvanilla04)^0.5)-SUM($J186:AX186),('PTRM input'!$J$390*(1+rvanilla04)^0.5)/A6stdlife))</f>
        <v>0</v>
      </c>
      <c r="AZ186" s="433">
        <f ca="1">IF(A6stdlife="n/a","n/a",IF(AZ$3&gt;(A6stdlife+$E186),('PTRM input'!$J$390*(1+rvanilla04)^0.5)-SUM($J186:AY186),('PTRM input'!$J$390*(1+rvanilla04)^0.5)/A6stdlife))</f>
        <v>0</v>
      </c>
      <c r="BA186" s="433">
        <f ca="1">IF(A6stdlife="n/a","n/a",IF(BA$3&gt;(A6stdlife+$E186),('PTRM input'!$J$390*(1+rvanilla04)^0.5)-SUM($J186:AZ186),('PTRM input'!$J$390*(1+rvanilla04)^0.5)/A6stdlife))</f>
        <v>0</v>
      </c>
      <c r="BB186" s="433">
        <f ca="1">IF(A6stdlife="n/a","n/a",IF(BB$3&gt;(A6stdlife+$E186),('PTRM input'!$J$390*(1+rvanilla04)^0.5)-SUM($J186:BA186),('PTRM input'!$J$390*(1+rvanilla04)^0.5)/A6stdlife))</f>
        <v>0</v>
      </c>
      <c r="BC186" s="433">
        <f ca="1">IF(A6stdlife="n/a","n/a",IF(BC$3&gt;(A6stdlife+$E186),('PTRM input'!$J$390*(1+rvanilla04)^0.5)-SUM($J186:BB186),('PTRM input'!$J$390*(1+rvanilla04)^0.5)/A6stdlife))</f>
        <v>0</v>
      </c>
      <c r="BD186" s="433">
        <f ca="1">IF(A6stdlife="n/a","n/a",IF(BD$3&gt;(A6stdlife+$E186),('PTRM input'!$J$390*(1+rvanilla04)^0.5)-SUM($J186:BC186),('PTRM input'!$J$390*(1+rvanilla04)^0.5)/A6stdlife))</f>
        <v>0</v>
      </c>
      <c r="BE186" s="433">
        <f ca="1">IF(A6stdlife="n/a","n/a",IF(BE$3&gt;(A6stdlife+$E186),('PTRM input'!$J$390*(1+rvanilla04)^0.5)-SUM($J186:BD186),('PTRM input'!$J$390*(1+rvanilla04)^0.5)/A6stdlife))</f>
        <v>0</v>
      </c>
      <c r="BF186" s="433">
        <f ca="1">IF(A6stdlife="n/a","n/a",IF(BF$3&gt;(A6stdlife+$E186),('PTRM input'!$J$390*(1+rvanilla04)^0.5)-SUM($J186:BE186),('PTRM input'!$J$390*(1+rvanilla04)^0.5)/A6stdlife))</f>
        <v>0</v>
      </c>
      <c r="BG186" s="433">
        <f ca="1">IF(A6stdlife="n/a","n/a",IF(BG$3&gt;(A6stdlife+$E186),('PTRM input'!$J$390*(1+rvanilla04)^0.5)-SUM($J186:BF186),('PTRM input'!$J$390*(1+rvanilla04)^0.5)/A6stdlife))</f>
        <v>0</v>
      </c>
      <c r="BH186" s="433">
        <f ca="1">IF(A6stdlife="n/a","n/a",IF(BH$3&gt;(A6stdlife+$E186),('PTRM input'!$J$390*(1+rvanilla04)^0.5)-SUM($J186:BG186),('PTRM input'!$J$390*(1+rvanilla04)^0.5)/A6stdlife))</f>
        <v>0</v>
      </c>
      <c r="BI186" s="433">
        <f ca="1">IF(A6stdlife="n/a","n/a",IF(BI$3&gt;(A6stdlife+$E186),('PTRM input'!$J$390*(1+rvanilla04)^0.5)-SUM($J186:BH186),('PTRM input'!$J$390*(1+rvanilla04)^0.5)/A6stdlife))</f>
        <v>0</v>
      </c>
      <c r="BJ186" s="116"/>
      <c r="BK186" s="116"/>
      <c r="BL186" s="116"/>
      <c r="BM186" s="116"/>
    </row>
    <row r="187" spans="1:65" hidden="1" outlineLevel="2">
      <c r="A187" s="116"/>
      <c r="B187" s="19"/>
      <c r="C187" s="18"/>
      <c r="D187" s="760"/>
      <c r="E187" s="86">
        <v>5</v>
      </c>
      <c r="F187" s="259"/>
      <c r="G187" s="434"/>
      <c r="H187" s="435"/>
      <c r="I187" s="435"/>
      <c r="J187" s="435"/>
      <c r="K187" s="619"/>
      <c r="L187" s="433">
        <f ca="1">IF(A6stdlife="n/a","n/a",IF(L$3&gt;(A6stdlife+$E187),('PTRM input'!$K$390*(1+rvanilla05)^0.5)-SUM($K187:K187),('PTRM input'!$K$390*(1+rvanilla05)^0.5)/A6stdlife))</f>
        <v>1.763412191058595E-2</v>
      </c>
      <c r="M187" s="433">
        <f ca="1">IF(A6stdlife="n/a","n/a",IF(M$3&gt;(A6stdlife+$E187),('PTRM input'!$K$390*(1+rvanilla05)^0.5)-SUM($K187:L187),('PTRM input'!$K$390*(1+rvanilla05)^0.5)/A6stdlife))</f>
        <v>1.763412191058595E-2</v>
      </c>
      <c r="N187" s="433">
        <f ca="1">IF(A6stdlife="n/a","n/a",IF(N$3&gt;(A6stdlife+$E187),('PTRM input'!$K$390*(1+rvanilla05)^0.5)-SUM($K187:M187),('PTRM input'!$K$390*(1+rvanilla05)^0.5)/A6stdlife))</f>
        <v>1.763412191058595E-2</v>
      </c>
      <c r="O187" s="433">
        <f ca="1">IF(A6stdlife="n/a","n/a",IF(O$3&gt;(A6stdlife+$E187),('PTRM input'!$K$390*(1+rvanilla05)^0.5)-SUM($K187:N187),('PTRM input'!$K$390*(1+rvanilla05)^0.5)/A6stdlife))</f>
        <v>1.763412191058595E-2</v>
      </c>
      <c r="P187" s="433">
        <f ca="1">IF(A6stdlife="n/a","n/a",IF(P$3&gt;(A6stdlife+$E187),('PTRM input'!$K$390*(1+rvanilla05)^0.5)-SUM($K187:O187),('PTRM input'!$K$390*(1+rvanilla05)^0.5)/A6stdlife))</f>
        <v>1.763412191058595E-2</v>
      </c>
      <c r="Q187" s="433">
        <f ca="1">IF(A6stdlife="n/a","n/a",IF(Q$3&gt;(A6stdlife+$E187),('PTRM input'!$K$390*(1+rvanilla05)^0.5)-SUM($K187:P187),('PTRM input'!$K$390*(1+rvanilla05)^0.5)/A6stdlife))</f>
        <v>0</v>
      </c>
      <c r="R187" s="433">
        <f ca="1">IF(A6stdlife="n/a","n/a",IF(R$3&gt;(A6stdlife+$E187),('PTRM input'!$K$390*(1+rvanilla05)^0.5)-SUM($K187:Q187),('PTRM input'!$K$390*(1+rvanilla05)^0.5)/A6stdlife))</f>
        <v>0</v>
      </c>
      <c r="S187" s="433">
        <f ca="1">IF(A6stdlife="n/a","n/a",IF(S$3&gt;(A6stdlife+$E187),('PTRM input'!$K$390*(1+rvanilla05)^0.5)-SUM($K187:R187),('PTRM input'!$K$390*(1+rvanilla05)^0.5)/A6stdlife))</f>
        <v>0</v>
      </c>
      <c r="T187" s="433">
        <f ca="1">IF(A6stdlife="n/a","n/a",IF(T$3&gt;(A6stdlife+$E187),('PTRM input'!$K$390*(1+rvanilla05)^0.5)-SUM($K187:S187),('PTRM input'!$K$390*(1+rvanilla05)^0.5)/A6stdlife))</f>
        <v>0</v>
      </c>
      <c r="U187" s="433">
        <f ca="1">IF(A6stdlife="n/a","n/a",IF(U$3&gt;(A6stdlife+$E187),('PTRM input'!$K$390*(1+rvanilla05)^0.5)-SUM($K187:T187),('PTRM input'!$K$390*(1+rvanilla05)^0.5)/A6stdlife))</f>
        <v>0</v>
      </c>
      <c r="V187" s="433">
        <f ca="1">IF(A6stdlife="n/a","n/a",IF(V$3&gt;(A6stdlife+$E187),('PTRM input'!$K$390*(1+rvanilla05)^0.5)-SUM($K187:U187),('PTRM input'!$K$390*(1+rvanilla05)^0.5)/A6stdlife))</f>
        <v>0</v>
      </c>
      <c r="W187" s="433">
        <f ca="1">IF(A6stdlife="n/a","n/a",IF(W$3&gt;(A6stdlife+$E187),('PTRM input'!$K$390*(1+rvanilla05)^0.5)-SUM($K187:V187),('PTRM input'!$K$390*(1+rvanilla05)^0.5)/A6stdlife))</f>
        <v>0</v>
      </c>
      <c r="X187" s="433">
        <f ca="1">IF(A6stdlife="n/a","n/a",IF(X$3&gt;(A6stdlife+$E187),('PTRM input'!$K$390*(1+rvanilla05)^0.5)-SUM($K187:W187),('PTRM input'!$K$390*(1+rvanilla05)^0.5)/A6stdlife))</f>
        <v>0</v>
      </c>
      <c r="Y187" s="433">
        <f ca="1">IF(A6stdlife="n/a","n/a",IF(Y$3&gt;(A6stdlife+$E187),('PTRM input'!$K$390*(1+rvanilla05)^0.5)-SUM($K187:X187),('PTRM input'!$K$390*(1+rvanilla05)^0.5)/A6stdlife))</f>
        <v>0</v>
      </c>
      <c r="Z187" s="433">
        <f ca="1">IF(A6stdlife="n/a","n/a",IF(Z$3&gt;(A6stdlife+$E187),('PTRM input'!$K$390*(1+rvanilla05)^0.5)-SUM($K187:Y187),('PTRM input'!$K$390*(1+rvanilla05)^0.5)/A6stdlife))</f>
        <v>0</v>
      </c>
      <c r="AA187" s="433">
        <f ca="1">IF(A6stdlife="n/a","n/a",IF(AA$3&gt;(A6stdlife+$E187),('PTRM input'!$K$390*(1+rvanilla05)^0.5)-SUM($K187:Z187),('PTRM input'!$K$390*(1+rvanilla05)^0.5)/A6stdlife))</f>
        <v>0</v>
      </c>
      <c r="AB187" s="433">
        <f ca="1">IF(A6stdlife="n/a","n/a",IF(AB$3&gt;(A6stdlife+$E187),('PTRM input'!$K$390*(1+rvanilla05)^0.5)-SUM($K187:AA187),('PTRM input'!$K$390*(1+rvanilla05)^0.5)/A6stdlife))</f>
        <v>0</v>
      </c>
      <c r="AC187" s="433">
        <f ca="1">IF(A6stdlife="n/a","n/a",IF(AC$3&gt;(A6stdlife+$E187),('PTRM input'!$K$390*(1+rvanilla05)^0.5)-SUM($K187:AB187),('PTRM input'!$K$390*(1+rvanilla05)^0.5)/A6stdlife))</f>
        <v>0</v>
      </c>
      <c r="AD187" s="433">
        <f ca="1">IF(A6stdlife="n/a","n/a",IF(AD$3&gt;(A6stdlife+$E187),('PTRM input'!$K$390*(1+rvanilla05)^0.5)-SUM($K187:AC187),('PTRM input'!$K$390*(1+rvanilla05)^0.5)/A6stdlife))</f>
        <v>0</v>
      </c>
      <c r="AE187" s="433">
        <f ca="1">IF(A6stdlife="n/a","n/a",IF(AE$3&gt;(A6stdlife+$E187),('PTRM input'!$K$390*(1+rvanilla05)^0.5)-SUM($K187:AD187),('PTRM input'!$K$390*(1+rvanilla05)^0.5)/A6stdlife))</f>
        <v>0</v>
      </c>
      <c r="AF187" s="433">
        <f ca="1">IF(A6stdlife="n/a","n/a",IF(AF$3&gt;(A6stdlife+$E187),('PTRM input'!$K$390*(1+rvanilla05)^0.5)-SUM($K187:AE187),('PTRM input'!$K$390*(1+rvanilla05)^0.5)/A6stdlife))</f>
        <v>0</v>
      </c>
      <c r="AG187" s="433">
        <f ca="1">IF(A6stdlife="n/a","n/a",IF(AG$3&gt;(A6stdlife+$E187),('PTRM input'!$K$390*(1+rvanilla05)^0.5)-SUM($K187:AF187),('PTRM input'!$K$390*(1+rvanilla05)^0.5)/A6stdlife))</f>
        <v>0</v>
      </c>
      <c r="AH187" s="433">
        <f ca="1">IF(A6stdlife="n/a","n/a",IF(AH$3&gt;(A6stdlife+$E187),('PTRM input'!$K$390*(1+rvanilla05)^0.5)-SUM($K187:AG187),('PTRM input'!$K$390*(1+rvanilla05)^0.5)/A6stdlife))</f>
        <v>0</v>
      </c>
      <c r="AI187" s="433">
        <f ca="1">IF(A6stdlife="n/a","n/a",IF(AI$3&gt;(A6stdlife+$E187),('PTRM input'!$K$390*(1+rvanilla05)^0.5)-SUM($K187:AH187),('PTRM input'!$K$390*(1+rvanilla05)^0.5)/A6stdlife))</f>
        <v>0</v>
      </c>
      <c r="AJ187" s="433">
        <f ca="1">IF(A6stdlife="n/a","n/a",IF(AJ$3&gt;(A6stdlife+$E187),('PTRM input'!$K$390*(1+rvanilla05)^0.5)-SUM($K187:AI187),('PTRM input'!$K$390*(1+rvanilla05)^0.5)/A6stdlife))</f>
        <v>0</v>
      </c>
      <c r="AK187" s="433">
        <f ca="1">IF(A6stdlife="n/a","n/a",IF(AK$3&gt;(A6stdlife+$E187),('PTRM input'!$K$390*(1+rvanilla05)^0.5)-SUM($K187:AJ187),('PTRM input'!$K$390*(1+rvanilla05)^0.5)/A6stdlife))</f>
        <v>0</v>
      </c>
      <c r="AL187" s="433">
        <f ca="1">IF(A6stdlife="n/a","n/a",IF(AL$3&gt;(A6stdlife+$E187),('PTRM input'!$K$390*(1+rvanilla05)^0.5)-SUM($K187:AK187),('PTRM input'!$K$390*(1+rvanilla05)^0.5)/A6stdlife))</f>
        <v>0</v>
      </c>
      <c r="AM187" s="433">
        <f ca="1">IF(A6stdlife="n/a","n/a",IF(AM$3&gt;(A6stdlife+$E187),('PTRM input'!$K$390*(1+rvanilla05)^0.5)-SUM($K187:AL187),('PTRM input'!$K$390*(1+rvanilla05)^0.5)/A6stdlife))</f>
        <v>0</v>
      </c>
      <c r="AN187" s="433">
        <f ca="1">IF(A6stdlife="n/a","n/a",IF(AN$3&gt;(A6stdlife+$E187),('PTRM input'!$K$390*(1+rvanilla05)^0.5)-SUM($K187:AM187),('PTRM input'!$K$390*(1+rvanilla05)^0.5)/A6stdlife))</f>
        <v>0</v>
      </c>
      <c r="AO187" s="433">
        <f ca="1">IF(A6stdlife="n/a","n/a",IF(AO$3&gt;(A6stdlife+$E187),('PTRM input'!$K$390*(1+rvanilla05)^0.5)-SUM($K187:AN187),('PTRM input'!$K$390*(1+rvanilla05)^0.5)/A6stdlife))</f>
        <v>0</v>
      </c>
      <c r="AP187" s="433">
        <f ca="1">IF(A6stdlife="n/a","n/a",IF(AP$3&gt;(A6stdlife+$E187),('PTRM input'!$K$390*(1+rvanilla05)^0.5)-SUM($K187:AO187),('PTRM input'!$K$390*(1+rvanilla05)^0.5)/A6stdlife))</f>
        <v>0</v>
      </c>
      <c r="AQ187" s="433">
        <f ca="1">IF(A6stdlife="n/a","n/a",IF(AQ$3&gt;(A6stdlife+$E187),('PTRM input'!$K$390*(1+rvanilla05)^0.5)-SUM($K187:AP187),('PTRM input'!$K$390*(1+rvanilla05)^0.5)/A6stdlife))</f>
        <v>0</v>
      </c>
      <c r="AR187" s="433">
        <f ca="1">IF(A6stdlife="n/a","n/a",IF(AR$3&gt;(A6stdlife+$E187),('PTRM input'!$K$390*(1+rvanilla05)^0.5)-SUM($K187:AQ187),('PTRM input'!$K$390*(1+rvanilla05)^0.5)/A6stdlife))</f>
        <v>0</v>
      </c>
      <c r="AS187" s="433">
        <f ca="1">IF(A6stdlife="n/a","n/a",IF(AS$3&gt;(A6stdlife+$E187),('PTRM input'!$K$390*(1+rvanilla05)^0.5)-SUM($K187:AR187),('PTRM input'!$K$390*(1+rvanilla05)^0.5)/A6stdlife))</f>
        <v>0</v>
      </c>
      <c r="AT187" s="433">
        <f ca="1">IF(A6stdlife="n/a","n/a",IF(AT$3&gt;(A6stdlife+$E187),('PTRM input'!$K$390*(1+rvanilla05)^0.5)-SUM($K187:AS187),('PTRM input'!$K$390*(1+rvanilla05)^0.5)/A6stdlife))</f>
        <v>0</v>
      </c>
      <c r="AU187" s="433">
        <f ca="1">IF(A6stdlife="n/a","n/a",IF(AU$3&gt;(A6stdlife+$E187),('PTRM input'!$K$390*(1+rvanilla05)^0.5)-SUM($K187:AT187),('PTRM input'!$K$390*(1+rvanilla05)^0.5)/A6stdlife))</f>
        <v>0</v>
      </c>
      <c r="AV187" s="433">
        <f ca="1">IF(A6stdlife="n/a","n/a",IF(AV$3&gt;(A6stdlife+$E187),('PTRM input'!$K$390*(1+rvanilla05)^0.5)-SUM($K187:AU187),('PTRM input'!$K$390*(1+rvanilla05)^0.5)/A6stdlife))</f>
        <v>0</v>
      </c>
      <c r="AW187" s="433">
        <f ca="1">IF(A6stdlife="n/a","n/a",IF(AW$3&gt;(A6stdlife+$E187),('PTRM input'!$K$390*(1+rvanilla05)^0.5)-SUM($K187:AV187),('PTRM input'!$K$390*(1+rvanilla05)^0.5)/A6stdlife))</f>
        <v>0</v>
      </c>
      <c r="AX187" s="433">
        <f ca="1">IF(A6stdlife="n/a","n/a",IF(AX$3&gt;(A6stdlife+$E187),('PTRM input'!$K$390*(1+rvanilla05)^0.5)-SUM($K187:AW187),('PTRM input'!$K$390*(1+rvanilla05)^0.5)/A6stdlife))</f>
        <v>0</v>
      </c>
      <c r="AY187" s="433">
        <f ca="1">IF(A6stdlife="n/a","n/a",IF(AY$3&gt;(A6stdlife+$E187),('PTRM input'!$K$390*(1+rvanilla05)^0.5)-SUM($K187:AX187),('PTRM input'!$K$390*(1+rvanilla05)^0.5)/A6stdlife))</f>
        <v>0</v>
      </c>
      <c r="AZ187" s="433">
        <f ca="1">IF(A6stdlife="n/a","n/a",IF(AZ$3&gt;(A6stdlife+$E187),('PTRM input'!$K$390*(1+rvanilla05)^0.5)-SUM($K187:AY187),('PTRM input'!$K$390*(1+rvanilla05)^0.5)/A6stdlife))</f>
        <v>0</v>
      </c>
      <c r="BA187" s="433">
        <f ca="1">IF(A6stdlife="n/a","n/a",IF(BA$3&gt;(A6stdlife+$E187),('PTRM input'!$K$390*(1+rvanilla05)^0.5)-SUM($K187:AZ187),('PTRM input'!$K$390*(1+rvanilla05)^0.5)/A6stdlife))</f>
        <v>0</v>
      </c>
      <c r="BB187" s="433">
        <f ca="1">IF(A6stdlife="n/a","n/a",IF(BB$3&gt;(A6stdlife+$E187),('PTRM input'!$K$390*(1+rvanilla05)^0.5)-SUM($K187:BA187),('PTRM input'!$K$390*(1+rvanilla05)^0.5)/A6stdlife))</f>
        <v>0</v>
      </c>
      <c r="BC187" s="433">
        <f ca="1">IF(A6stdlife="n/a","n/a",IF(BC$3&gt;(A6stdlife+$E187),('PTRM input'!$K$390*(1+rvanilla05)^0.5)-SUM($K187:BB187),('PTRM input'!$K$390*(1+rvanilla05)^0.5)/A6stdlife))</f>
        <v>0</v>
      </c>
      <c r="BD187" s="433">
        <f ca="1">IF(A6stdlife="n/a","n/a",IF(BD$3&gt;(A6stdlife+$E187),('PTRM input'!$K$390*(1+rvanilla05)^0.5)-SUM($K187:BC187),('PTRM input'!$K$390*(1+rvanilla05)^0.5)/A6stdlife))</f>
        <v>0</v>
      </c>
      <c r="BE187" s="433">
        <f ca="1">IF(A6stdlife="n/a","n/a",IF(BE$3&gt;(A6stdlife+$E187),('PTRM input'!$K$390*(1+rvanilla05)^0.5)-SUM($K187:BD187),('PTRM input'!$K$390*(1+rvanilla05)^0.5)/A6stdlife))</f>
        <v>0</v>
      </c>
      <c r="BF187" s="433">
        <f ca="1">IF(A6stdlife="n/a","n/a",IF(BF$3&gt;(A6stdlife+$E187),('PTRM input'!$K$390*(1+rvanilla05)^0.5)-SUM($K187:BE187),('PTRM input'!$K$390*(1+rvanilla05)^0.5)/A6stdlife))</f>
        <v>0</v>
      </c>
      <c r="BG187" s="433">
        <f ca="1">IF(A6stdlife="n/a","n/a",IF(BG$3&gt;(A6stdlife+$E187),('PTRM input'!$K$390*(1+rvanilla05)^0.5)-SUM($K187:BF187),('PTRM input'!$K$390*(1+rvanilla05)^0.5)/A6stdlife))</f>
        <v>0</v>
      </c>
      <c r="BH187" s="433">
        <f ca="1">IF(A6stdlife="n/a","n/a",IF(BH$3&gt;(A6stdlife+$E187),('PTRM input'!$K$390*(1+rvanilla05)^0.5)-SUM($K187:BG187),('PTRM input'!$K$390*(1+rvanilla05)^0.5)/A6stdlife))</f>
        <v>0</v>
      </c>
      <c r="BI187" s="433">
        <f ca="1">IF(A6stdlife="n/a","n/a",IF(BI$3&gt;(A6stdlife+$E187),('PTRM input'!$K$390*(1+rvanilla05)^0.5)-SUM($K187:BH187),('PTRM input'!$K$390*(1+rvanilla05)^0.5)/A6stdlife))</f>
        <v>0</v>
      </c>
      <c r="BJ187" s="116"/>
      <c r="BK187" s="116"/>
      <c r="BL187" s="116"/>
      <c r="BM187" s="116"/>
    </row>
    <row r="188" spans="1:65" hidden="1" outlineLevel="2">
      <c r="A188" s="116"/>
      <c r="B188" s="19"/>
      <c r="C188" s="18"/>
      <c r="D188" s="760"/>
      <c r="E188" s="86">
        <v>6</v>
      </c>
      <c r="F188" s="259"/>
      <c r="G188" s="434"/>
      <c r="H188" s="435"/>
      <c r="I188" s="435"/>
      <c r="J188" s="435"/>
      <c r="K188" s="435"/>
      <c r="L188" s="619"/>
      <c r="M188" s="433">
        <f ca="1">IF(A6stdlife="n/a","n/a",IF(M$3&gt;(A6stdlife+$E188),('PTRM input'!$L$390*(1+rvanilla06)^0.5)-SUM($L188:L188),('PTRM input'!$L$390*(1+rvanilla06)^0.5)/A6stdlife))</f>
        <v>0</v>
      </c>
      <c r="N188" s="433">
        <f ca="1">IF(A6stdlife="n/a","n/a",IF(N$3&gt;(A6stdlife+$E188),('PTRM input'!$L$390*(1+rvanilla06)^0.5)-SUM($L188:M188),('PTRM input'!$L$390*(1+rvanilla06)^0.5)/A6stdlife))</f>
        <v>0</v>
      </c>
      <c r="O188" s="433">
        <f ca="1">IF(A6stdlife="n/a","n/a",IF(O$3&gt;(A6stdlife+$E188),('PTRM input'!$L$390*(1+rvanilla06)^0.5)-SUM($L188:N188),('PTRM input'!$L$390*(1+rvanilla06)^0.5)/A6stdlife))</f>
        <v>0</v>
      </c>
      <c r="P188" s="433">
        <f ca="1">IF(A6stdlife="n/a","n/a",IF(P$3&gt;(A6stdlife+$E188),('PTRM input'!$L$390*(1+rvanilla06)^0.5)-SUM($L188:O188),('PTRM input'!$L$390*(1+rvanilla06)^0.5)/A6stdlife))</f>
        <v>0</v>
      </c>
      <c r="Q188" s="433">
        <f ca="1">IF(A6stdlife="n/a","n/a",IF(Q$3&gt;(A6stdlife+$E188),('PTRM input'!$L$390*(1+rvanilla06)^0.5)-SUM($L188:P188),('PTRM input'!$L$390*(1+rvanilla06)^0.5)/A6stdlife))</f>
        <v>0</v>
      </c>
      <c r="R188" s="251">
        <f ca="1">IF(A6stdlife="n/a","n/a",IF(R$3&gt;(A6stdlife+$E188),('PTRM input'!$L$390*(1+rvanilla06)^0.5)-SUM($L188:Q188),('PTRM input'!$L$390*(1+rvanilla06)^0.5)/A6stdlife))</f>
        <v>0</v>
      </c>
      <c r="S188" s="251">
        <f ca="1">IF(A6stdlife="n/a","n/a",IF(S$3&gt;(A6stdlife+$E188),('PTRM input'!$L$390*(1+rvanilla06)^0.5)-SUM($L188:R188),('PTRM input'!$L$390*(1+rvanilla06)^0.5)/A6stdlife))</f>
        <v>0</v>
      </c>
      <c r="T188" s="251">
        <f ca="1">IF(A6stdlife="n/a","n/a",IF(T$3&gt;(A6stdlife+$E188),('PTRM input'!$L$390*(1+rvanilla06)^0.5)-SUM($L188:S188),('PTRM input'!$L$390*(1+rvanilla06)^0.5)/A6stdlife))</f>
        <v>0</v>
      </c>
      <c r="U188" s="251">
        <f ca="1">IF(A6stdlife="n/a","n/a",IF(U$3&gt;(A6stdlife+$E188),('PTRM input'!$L$390*(1+rvanilla06)^0.5)-SUM($L188:T188),('PTRM input'!$L$390*(1+rvanilla06)^0.5)/A6stdlife))</f>
        <v>0</v>
      </c>
      <c r="V188" s="251">
        <f ca="1">IF(A6stdlife="n/a","n/a",IF(V$3&gt;(A6stdlife+$E188),('PTRM input'!$L$390*(1+rvanilla06)^0.5)-SUM($L188:U188),('PTRM input'!$L$390*(1+rvanilla06)^0.5)/A6stdlife))</f>
        <v>0</v>
      </c>
      <c r="W188" s="251">
        <f ca="1">IF(A6stdlife="n/a","n/a",IF(W$3&gt;(A6stdlife+$E188),('PTRM input'!$L$390*(1+rvanilla06)^0.5)-SUM($L188:V188),('PTRM input'!$L$390*(1+rvanilla06)^0.5)/A6stdlife))</f>
        <v>0</v>
      </c>
      <c r="X188" s="251">
        <f ca="1">IF(A6stdlife="n/a","n/a",IF(X$3&gt;(A6stdlife+$E188),('PTRM input'!$L$390*(1+rvanilla06)^0.5)-SUM($L188:W188),('PTRM input'!$L$390*(1+rvanilla06)^0.5)/A6stdlife))</f>
        <v>0</v>
      </c>
      <c r="Y188" s="251">
        <f ca="1">IF(A6stdlife="n/a","n/a",IF(Y$3&gt;(A6stdlife+$E188),('PTRM input'!$L$390*(1+rvanilla06)^0.5)-SUM($L188:X188),('PTRM input'!$L$390*(1+rvanilla06)^0.5)/A6stdlife))</f>
        <v>0</v>
      </c>
      <c r="Z188" s="251">
        <f ca="1">IF(A6stdlife="n/a","n/a",IF(Z$3&gt;(A6stdlife+$E188),('PTRM input'!$L$390*(1+rvanilla06)^0.5)-SUM($L188:Y188),('PTRM input'!$L$390*(1+rvanilla06)^0.5)/A6stdlife))</f>
        <v>0</v>
      </c>
      <c r="AA188" s="251">
        <f ca="1">IF(A6stdlife="n/a","n/a",IF(AA$3&gt;(A6stdlife+$E188),('PTRM input'!$L$390*(1+rvanilla06)^0.5)-SUM($L188:Z188),('PTRM input'!$L$390*(1+rvanilla06)^0.5)/A6stdlife))</f>
        <v>0</v>
      </c>
      <c r="AB188" s="251">
        <f ca="1">IF(A6stdlife="n/a","n/a",IF(AB$3&gt;(A6stdlife+$E188),('PTRM input'!$L$390*(1+rvanilla06)^0.5)-SUM($L188:AA188),('PTRM input'!$L$390*(1+rvanilla06)^0.5)/A6stdlife))</f>
        <v>0</v>
      </c>
      <c r="AC188" s="251">
        <f ca="1">IF(A6stdlife="n/a","n/a",IF(AC$3&gt;(A6stdlife+$E188),('PTRM input'!$L$390*(1+rvanilla06)^0.5)-SUM($L188:AB188),('PTRM input'!$L$390*(1+rvanilla06)^0.5)/A6stdlife))</f>
        <v>0</v>
      </c>
      <c r="AD188" s="251">
        <f ca="1">IF(A6stdlife="n/a","n/a",IF(AD$3&gt;(A6stdlife+$E188),('PTRM input'!$L$390*(1+rvanilla06)^0.5)-SUM($L188:AC188),('PTRM input'!$L$390*(1+rvanilla06)^0.5)/A6stdlife))</f>
        <v>0</v>
      </c>
      <c r="AE188" s="251">
        <f ca="1">IF(A6stdlife="n/a","n/a",IF(AE$3&gt;(A6stdlife+$E188),('PTRM input'!$L$390*(1+rvanilla06)^0.5)-SUM($L188:AD188),('PTRM input'!$L$390*(1+rvanilla06)^0.5)/A6stdlife))</f>
        <v>0</v>
      </c>
      <c r="AF188" s="251">
        <f ca="1">IF(A6stdlife="n/a","n/a",IF(AF$3&gt;(A6stdlife+$E188),('PTRM input'!$L$390*(1+rvanilla06)^0.5)-SUM($L188:AE188),('PTRM input'!$L$390*(1+rvanilla06)^0.5)/A6stdlife))</f>
        <v>0</v>
      </c>
      <c r="AG188" s="251">
        <f ca="1">IF(A6stdlife="n/a","n/a",IF(AG$3&gt;(A6stdlife+$E188),('PTRM input'!$L$390*(1+rvanilla06)^0.5)-SUM($L188:AF188),('PTRM input'!$L$390*(1+rvanilla06)^0.5)/A6stdlife))</f>
        <v>0</v>
      </c>
      <c r="AH188" s="251">
        <f ca="1">IF(A6stdlife="n/a","n/a",IF(AH$3&gt;(A6stdlife+$E188),('PTRM input'!$L$390*(1+rvanilla06)^0.5)-SUM($L188:AG188),('PTRM input'!$L$390*(1+rvanilla06)^0.5)/A6stdlife))</f>
        <v>0</v>
      </c>
      <c r="AI188" s="251">
        <f ca="1">IF(A6stdlife="n/a","n/a",IF(AI$3&gt;(A6stdlife+$E188),('PTRM input'!$L$390*(1+rvanilla06)^0.5)-SUM($L188:AH188),('PTRM input'!$L$390*(1+rvanilla06)^0.5)/A6stdlife))</f>
        <v>0</v>
      </c>
      <c r="AJ188" s="251">
        <f ca="1">IF(A6stdlife="n/a","n/a",IF(AJ$3&gt;(A6stdlife+$E188),('PTRM input'!$L$390*(1+rvanilla06)^0.5)-SUM($L188:AI188),('PTRM input'!$L$390*(1+rvanilla06)^0.5)/A6stdlife))</f>
        <v>0</v>
      </c>
      <c r="AK188" s="251">
        <f ca="1">IF(A6stdlife="n/a","n/a",IF(AK$3&gt;(A6stdlife+$E188),('PTRM input'!$L$390*(1+rvanilla06)^0.5)-SUM($L188:AJ188),('PTRM input'!$L$390*(1+rvanilla06)^0.5)/A6stdlife))</f>
        <v>0</v>
      </c>
      <c r="AL188" s="251">
        <f ca="1">IF(A6stdlife="n/a","n/a",IF(AL$3&gt;(A6stdlife+$E188),('PTRM input'!$L$390*(1+rvanilla06)^0.5)-SUM($L188:AK188),('PTRM input'!$L$390*(1+rvanilla06)^0.5)/A6stdlife))</f>
        <v>0</v>
      </c>
      <c r="AM188" s="251">
        <f ca="1">IF(A6stdlife="n/a","n/a",IF(AM$3&gt;(A6stdlife+$E188),('PTRM input'!$L$390*(1+rvanilla06)^0.5)-SUM($L188:AL188),('PTRM input'!$L$390*(1+rvanilla06)^0.5)/A6stdlife))</f>
        <v>0</v>
      </c>
      <c r="AN188" s="251">
        <f ca="1">IF(A6stdlife="n/a","n/a",IF(AN$3&gt;(A6stdlife+$E188),('PTRM input'!$L$390*(1+rvanilla06)^0.5)-SUM($L188:AM188),('PTRM input'!$L$390*(1+rvanilla06)^0.5)/A6stdlife))</f>
        <v>0</v>
      </c>
      <c r="AO188" s="251">
        <f ca="1">IF(A6stdlife="n/a","n/a",IF(AO$3&gt;(A6stdlife+$E188),('PTRM input'!$L$390*(1+rvanilla06)^0.5)-SUM($L188:AN188),('PTRM input'!$L$390*(1+rvanilla06)^0.5)/A6stdlife))</f>
        <v>0</v>
      </c>
      <c r="AP188" s="251">
        <f ca="1">IF(A6stdlife="n/a","n/a",IF(AP$3&gt;(A6stdlife+$E188),('PTRM input'!$L$390*(1+rvanilla06)^0.5)-SUM($L188:AO188),('PTRM input'!$L$390*(1+rvanilla06)^0.5)/A6stdlife))</f>
        <v>0</v>
      </c>
      <c r="AQ188" s="251">
        <f ca="1">IF(A6stdlife="n/a","n/a",IF(AQ$3&gt;(A6stdlife+$E188),('PTRM input'!$L$390*(1+rvanilla06)^0.5)-SUM($L188:AP188),('PTRM input'!$L$390*(1+rvanilla06)^0.5)/A6stdlife))</f>
        <v>0</v>
      </c>
      <c r="AR188" s="251">
        <f ca="1">IF(A6stdlife="n/a","n/a",IF(AR$3&gt;(A6stdlife+$E188),('PTRM input'!$L$390*(1+rvanilla06)^0.5)-SUM($L188:AQ188),('PTRM input'!$L$390*(1+rvanilla06)^0.5)/A6stdlife))</f>
        <v>0</v>
      </c>
      <c r="AS188" s="251">
        <f ca="1">IF(A6stdlife="n/a","n/a",IF(AS$3&gt;(A6stdlife+$E188),('PTRM input'!$L$390*(1+rvanilla06)^0.5)-SUM($L188:AR188),('PTRM input'!$L$390*(1+rvanilla06)^0.5)/A6stdlife))</f>
        <v>0</v>
      </c>
      <c r="AT188" s="251">
        <f ca="1">IF(A6stdlife="n/a","n/a",IF(AT$3&gt;(A6stdlife+$E188),('PTRM input'!$L$390*(1+rvanilla06)^0.5)-SUM($L188:AS188),('PTRM input'!$L$390*(1+rvanilla06)^0.5)/A6stdlife))</f>
        <v>0</v>
      </c>
      <c r="AU188" s="251">
        <f ca="1">IF(A6stdlife="n/a","n/a",IF(AU$3&gt;(A6stdlife+$E188),('PTRM input'!$L$390*(1+rvanilla06)^0.5)-SUM($L188:AT188),('PTRM input'!$L$390*(1+rvanilla06)^0.5)/A6stdlife))</f>
        <v>0</v>
      </c>
      <c r="AV188" s="251">
        <f ca="1">IF(A6stdlife="n/a","n/a",IF(AV$3&gt;(A6stdlife+$E188),('PTRM input'!$L$390*(1+rvanilla06)^0.5)-SUM($L188:AU188),('PTRM input'!$L$390*(1+rvanilla06)^0.5)/A6stdlife))</f>
        <v>0</v>
      </c>
      <c r="AW188" s="251">
        <f ca="1">IF(A6stdlife="n/a","n/a",IF(AW$3&gt;(A6stdlife+$E188),('PTRM input'!$L$390*(1+rvanilla06)^0.5)-SUM($L188:AV188),('PTRM input'!$L$390*(1+rvanilla06)^0.5)/A6stdlife))</f>
        <v>0</v>
      </c>
      <c r="AX188" s="251">
        <f ca="1">IF(A6stdlife="n/a","n/a",IF(AX$3&gt;(A6stdlife+$E188),('PTRM input'!$L$390*(1+rvanilla06)^0.5)-SUM($L188:AW188),('PTRM input'!$L$390*(1+rvanilla06)^0.5)/A6stdlife))</f>
        <v>0</v>
      </c>
      <c r="AY188" s="251">
        <f ca="1">IF(A6stdlife="n/a","n/a",IF(AY$3&gt;(A6stdlife+$E188),('PTRM input'!$L$390*(1+rvanilla06)^0.5)-SUM($L188:AX188),('PTRM input'!$L$390*(1+rvanilla06)^0.5)/A6stdlife))</f>
        <v>0</v>
      </c>
      <c r="AZ188" s="251">
        <f ca="1">IF(A6stdlife="n/a","n/a",IF(AZ$3&gt;(A6stdlife+$E188),('PTRM input'!$L$390*(1+rvanilla06)^0.5)-SUM($L188:AY188),('PTRM input'!$L$390*(1+rvanilla06)^0.5)/A6stdlife))</f>
        <v>0</v>
      </c>
      <c r="BA188" s="251">
        <f ca="1">IF(A6stdlife="n/a","n/a",IF(BA$3&gt;(A6stdlife+$E188),('PTRM input'!$L$390*(1+rvanilla06)^0.5)-SUM($L188:AZ188),('PTRM input'!$L$390*(1+rvanilla06)^0.5)/A6stdlife))</f>
        <v>0</v>
      </c>
      <c r="BB188" s="251">
        <f ca="1">IF(A6stdlife="n/a","n/a",IF(BB$3&gt;(A6stdlife+$E188),('PTRM input'!$L$390*(1+rvanilla06)^0.5)-SUM($L188:BA188),('PTRM input'!$L$390*(1+rvanilla06)^0.5)/A6stdlife))</f>
        <v>0</v>
      </c>
      <c r="BC188" s="251">
        <f ca="1">IF(A6stdlife="n/a","n/a",IF(BC$3&gt;(A6stdlife+$E188),('PTRM input'!$L$390*(1+rvanilla06)^0.5)-SUM($L188:BB188),('PTRM input'!$L$390*(1+rvanilla06)^0.5)/A6stdlife))</f>
        <v>0</v>
      </c>
      <c r="BD188" s="251">
        <f ca="1">IF(A6stdlife="n/a","n/a",IF(BD$3&gt;(A6stdlife+$E188),('PTRM input'!$L$390*(1+rvanilla06)^0.5)-SUM($L188:BC188),('PTRM input'!$L$390*(1+rvanilla06)^0.5)/A6stdlife))</f>
        <v>0</v>
      </c>
      <c r="BE188" s="251">
        <f ca="1">IF(A6stdlife="n/a","n/a",IF(BE$3&gt;(A6stdlife+$E188),('PTRM input'!$L$390*(1+rvanilla06)^0.5)-SUM($L188:BD188),('PTRM input'!$L$390*(1+rvanilla06)^0.5)/A6stdlife))</f>
        <v>0</v>
      </c>
      <c r="BF188" s="251">
        <f ca="1">IF(A6stdlife="n/a","n/a",IF(BF$3&gt;(A6stdlife+$E188),('PTRM input'!$L$390*(1+rvanilla06)^0.5)-SUM($L188:BE188),('PTRM input'!$L$390*(1+rvanilla06)^0.5)/A6stdlife))</f>
        <v>0</v>
      </c>
      <c r="BG188" s="251">
        <f ca="1">IF(A6stdlife="n/a","n/a",IF(BG$3&gt;(A6stdlife+$E188),('PTRM input'!$L$390*(1+rvanilla06)^0.5)-SUM($L188:BF188),('PTRM input'!$L$390*(1+rvanilla06)^0.5)/A6stdlife))</f>
        <v>0</v>
      </c>
      <c r="BH188" s="251">
        <f ca="1">IF(A6stdlife="n/a","n/a",IF(BH$3&gt;(A6stdlife+$E188),('PTRM input'!$L$390*(1+rvanilla06)^0.5)-SUM($L188:BG188),('PTRM input'!$L$390*(1+rvanilla06)^0.5)/A6stdlife))</f>
        <v>0</v>
      </c>
      <c r="BI188" s="251">
        <f ca="1">IF(A6stdlife="n/a","n/a",IF(BI$3&gt;(A6stdlife+$E188),('PTRM input'!$L$390*(1+rvanilla06)^0.5)-SUM($L188:BH188),('PTRM input'!$L$390*(1+rvanilla06)^0.5)/A6stdlife))</f>
        <v>0</v>
      </c>
      <c r="BJ188" s="116"/>
      <c r="BK188" s="116"/>
      <c r="BL188" s="116"/>
      <c r="BM188" s="116"/>
    </row>
    <row r="189" spans="1:65" hidden="1" outlineLevel="2">
      <c r="A189" s="116"/>
      <c r="B189" s="19"/>
      <c r="C189" s="18"/>
      <c r="D189" s="760"/>
      <c r="E189" s="86">
        <v>7</v>
      </c>
      <c r="F189" s="259"/>
      <c r="G189" s="434"/>
      <c r="H189" s="435"/>
      <c r="I189" s="435"/>
      <c r="J189" s="435"/>
      <c r="K189" s="435"/>
      <c r="L189" s="435"/>
      <c r="M189" s="619"/>
      <c r="N189" s="433">
        <f ca="1">IF(A6stdlife="n/a","n/a",IF(N$3&gt;(A6stdlife+$E189),('PTRM input'!$M$390*(1+rvanilla07)^0.5)-SUM($M189:M189),('PTRM input'!$M$390*(1+rvanilla07)^0.5)/A6stdlife))</f>
        <v>0</v>
      </c>
      <c r="O189" s="433">
        <f ca="1">IF(A6stdlife="n/a","n/a",IF(O$3&gt;(A6stdlife+$E189),('PTRM input'!$M$390*(1+rvanilla07)^0.5)-SUM($M189:N189),('PTRM input'!$M$390*(1+rvanilla07)^0.5)/A6stdlife))</f>
        <v>0</v>
      </c>
      <c r="P189" s="433">
        <f ca="1">IF(A6stdlife="n/a","n/a",IF(P$3&gt;(A6stdlife+$E189),('PTRM input'!$M$390*(1+rvanilla07)^0.5)-SUM($M189:O189),('PTRM input'!$M$390*(1+rvanilla07)^0.5)/A6stdlife))</f>
        <v>0</v>
      </c>
      <c r="Q189" s="433">
        <f ca="1">IF(A6stdlife="n/a","n/a",IF(Q$3&gt;(A6stdlife+$E189),('PTRM input'!$M$390*(1+rvanilla07)^0.5)-SUM($M189:P189),('PTRM input'!$M$390*(1+rvanilla07)^0.5)/A6stdlife))</f>
        <v>0</v>
      </c>
      <c r="R189" s="251">
        <f ca="1">IF(A6stdlife="n/a","n/a",IF(R$3&gt;(A6stdlife+$E189),('PTRM input'!$M$390*(1+rvanilla07)^0.5)-SUM($M189:Q189),('PTRM input'!$M$390*(1+rvanilla07)^0.5)/A6stdlife))</f>
        <v>0</v>
      </c>
      <c r="S189" s="251">
        <f ca="1">IF(A6stdlife="n/a","n/a",IF(S$3&gt;(A6stdlife+$E189),('PTRM input'!$M$390*(1+rvanilla07)^0.5)-SUM($M189:R189),('PTRM input'!$M$390*(1+rvanilla07)^0.5)/A6stdlife))</f>
        <v>0</v>
      </c>
      <c r="T189" s="251">
        <f ca="1">IF(A6stdlife="n/a","n/a",IF(T$3&gt;(A6stdlife+$E189),('PTRM input'!$M$390*(1+rvanilla07)^0.5)-SUM($M189:S189),('PTRM input'!$M$390*(1+rvanilla07)^0.5)/A6stdlife))</f>
        <v>0</v>
      </c>
      <c r="U189" s="251">
        <f ca="1">IF(A6stdlife="n/a","n/a",IF(U$3&gt;(A6stdlife+$E189),('PTRM input'!$M$390*(1+rvanilla07)^0.5)-SUM($M189:T189),('PTRM input'!$M$390*(1+rvanilla07)^0.5)/A6stdlife))</f>
        <v>0</v>
      </c>
      <c r="V189" s="251">
        <f ca="1">IF(A6stdlife="n/a","n/a",IF(V$3&gt;(A6stdlife+$E189),('PTRM input'!$M$390*(1+rvanilla07)^0.5)-SUM($M189:U189),('PTRM input'!$M$390*(1+rvanilla07)^0.5)/A6stdlife))</f>
        <v>0</v>
      </c>
      <c r="W189" s="251">
        <f ca="1">IF(A6stdlife="n/a","n/a",IF(W$3&gt;(A6stdlife+$E189),('PTRM input'!$M$390*(1+rvanilla07)^0.5)-SUM($M189:V189),('PTRM input'!$M$390*(1+rvanilla07)^0.5)/A6stdlife))</f>
        <v>0</v>
      </c>
      <c r="X189" s="251">
        <f ca="1">IF(A6stdlife="n/a","n/a",IF(X$3&gt;(A6stdlife+$E189),('PTRM input'!$M$390*(1+rvanilla07)^0.5)-SUM($M189:W189),('PTRM input'!$M$390*(1+rvanilla07)^0.5)/A6stdlife))</f>
        <v>0</v>
      </c>
      <c r="Y189" s="251">
        <f ca="1">IF(A6stdlife="n/a","n/a",IF(Y$3&gt;(A6stdlife+$E189),('PTRM input'!$M$390*(1+rvanilla07)^0.5)-SUM($M189:X189),('PTRM input'!$M$390*(1+rvanilla07)^0.5)/A6stdlife))</f>
        <v>0</v>
      </c>
      <c r="Z189" s="251">
        <f ca="1">IF(A6stdlife="n/a","n/a",IF(Z$3&gt;(A6stdlife+$E189),('PTRM input'!$M$390*(1+rvanilla07)^0.5)-SUM($M189:Y189),('PTRM input'!$M$390*(1+rvanilla07)^0.5)/A6stdlife))</f>
        <v>0</v>
      </c>
      <c r="AA189" s="251">
        <f ca="1">IF(A6stdlife="n/a","n/a",IF(AA$3&gt;(A6stdlife+$E189),('PTRM input'!$M$390*(1+rvanilla07)^0.5)-SUM($M189:Z189),('PTRM input'!$M$390*(1+rvanilla07)^0.5)/A6stdlife))</f>
        <v>0</v>
      </c>
      <c r="AB189" s="251">
        <f ca="1">IF(A6stdlife="n/a","n/a",IF(AB$3&gt;(A6stdlife+$E189),('PTRM input'!$M$390*(1+rvanilla07)^0.5)-SUM($M189:AA189),('PTRM input'!$M$390*(1+rvanilla07)^0.5)/A6stdlife))</f>
        <v>0</v>
      </c>
      <c r="AC189" s="251">
        <f ca="1">IF(A6stdlife="n/a","n/a",IF(AC$3&gt;(A6stdlife+$E189),('PTRM input'!$M$390*(1+rvanilla07)^0.5)-SUM($M189:AB189),('PTRM input'!$M$390*(1+rvanilla07)^0.5)/A6stdlife))</f>
        <v>0</v>
      </c>
      <c r="AD189" s="251">
        <f ca="1">IF(A6stdlife="n/a","n/a",IF(AD$3&gt;(A6stdlife+$E189),('PTRM input'!$M$390*(1+rvanilla07)^0.5)-SUM($M189:AC189),('PTRM input'!$M$390*(1+rvanilla07)^0.5)/A6stdlife))</f>
        <v>0</v>
      </c>
      <c r="AE189" s="251">
        <f ca="1">IF(A6stdlife="n/a","n/a",IF(AE$3&gt;(A6stdlife+$E189),('PTRM input'!$M$390*(1+rvanilla07)^0.5)-SUM($M189:AD189),('PTRM input'!$M$390*(1+rvanilla07)^0.5)/A6stdlife))</f>
        <v>0</v>
      </c>
      <c r="AF189" s="251">
        <f ca="1">IF(A6stdlife="n/a","n/a",IF(AF$3&gt;(A6stdlife+$E189),('PTRM input'!$M$390*(1+rvanilla07)^0.5)-SUM($M189:AE189),('PTRM input'!$M$390*(1+rvanilla07)^0.5)/A6stdlife))</f>
        <v>0</v>
      </c>
      <c r="AG189" s="251">
        <f ca="1">IF(A6stdlife="n/a","n/a",IF(AG$3&gt;(A6stdlife+$E189),('PTRM input'!$M$390*(1+rvanilla07)^0.5)-SUM($M189:AF189),('PTRM input'!$M$390*(1+rvanilla07)^0.5)/A6stdlife))</f>
        <v>0</v>
      </c>
      <c r="AH189" s="251">
        <f ca="1">IF(A6stdlife="n/a","n/a",IF(AH$3&gt;(A6stdlife+$E189),('PTRM input'!$M$390*(1+rvanilla07)^0.5)-SUM($M189:AG189),('PTRM input'!$M$390*(1+rvanilla07)^0.5)/A6stdlife))</f>
        <v>0</v>
      </c>
      <c r="AI189" s="251">
        <f ca="1">IF(A6stdlife="n/a","n/a",IF(AI$3&gt;(A6stdlife+$E189),('PTRM input'!$M$390*(1+rvanilla07)^0.5)-SUM($M189:AH189),('PTRM input'!$M$390*(1+rvanilla07)^0.5)/A6stdlife))</f>
        <v>0</v>
      </c>
      <c r="AJ189" s="251">
        <f ca="1">IF(A6stdlife="n/a","n/a",IF(AJ$3&gt;(A6stdlife+$E189),('PTRM input'!$M$390*(1+rvanilla07)^0.5)-SUM($M189:AI189),('PTRM input'!$M$390*(1+rvanilla07)^0.5)/A6stdlife))</f>
        <v>0</v>
      </c>
      <c r="AK189" s="251">
        <f ca="1">IF(A6stdlife="n/a","n/a",IF(AK$3&gt;(A6stdlife+$E189),('PTRM input'!$M$390*(1+rvanilla07)^0.5)-SUM($M189:AJ189),('PTRM input'!$M$390*(1+rvanilla07)^0.5)/A6stdlife))</f>
        <v>0</v>
      </c>
      <c r="AL189" s="251">
        <f ca="1">IF(A6stdlife="n/a","n/a",IF(AL$3&gt;(A6stdlife+$E189),('PTRM input'!$M$390*(1+rvanilla07)^0.5)-SUM($M189:AK189),('PTRM input'!$M$390*(1+rvanilla07)^0.5)/A6stdlife))</f>
        <v>0</v>
      </c>
      <c r="AM189" s="251">
        <f ca="1">IF(A6stdlife="n/a","n/a",IF(AM$3&gt;(A6stdlife+$E189),('PTRM input'!$M$390*(1+rvanilla07)^0.5)-SUM($M189:AL189),('PTRM input'!$M$390*(1+rvanilla07)^0.5)/A6stdlife))</f>
        <v>0</v>
      </c>
      <c r="AN189" s="251">
        <f ca="1">IF(A6stdlife="n/a","n/a",IF(AN$3&gt;(A6stdlife+$E189),('PTRM input'!$M$390*(1+rvanilla07)^0.5)-SUM($M189:AM189),('PTRM input'!$M$390*(1+rvanilla07)^0.5)/A6stdlife))</f>
        <v>0</v>
      </c>
      <c r="AO189" s="251">
        <f ca="1">IF(A6stdlife="n/a","n/a",IF(AO$3&gt;(A6stdlife+$E189),('PTRM input'!$M$390*(1+rvanilla07)^0.5)-SUM($M189:AN189),('PTRM input'!$M$390*(1+rvanilla07)^0.5)/A6stdlife))</f>
        <v>0</v>
      </c>
      <c r="AP189" s="251">
        <f ca="1">IF(A6stdlife="n/a","n/a",IF(AP$3&gt;(A6stdlife+$E189),('PTRM input'!$M$390*(1+rvanilla07)^0.5)-SUM($M189:AO189),('PTRM input'!$M$390*(1+rvanilla07)^0.5)/A6stdlife))</f>
        <v>0</v>
      </c>
      <c r="AQ189" s="251">
        <f ca="1">IF(A6stdlife="n/a","n/a",IF(AQ$3&gt;(A6stdlife+$E189),('PTRM input'!$M$390*(1+rvanilla07)^0.5)-SUM($M189:AP189),('PTRM input'!$M$390*(1+rvanilla07)^0.5)/A6stdlife))</f>
        <v>0</v>
      </c>
      <c r="AR189" s="251">
        <f ca="1">IF(A6stdlife="n/a","n/a",IF(AR$3&gt;(A6stdlife+$E189),('PTRM input'!$M$390*(1+rvanilla07)^0.5)-SUM($M189:AQ189),('PTRM input'!$M$390*(1+rvanilla07)^0.5)/A6stdlife))</f>
        <v>0</v>
      </c>
      <c r="AS189" s="251">
        <f ca="1">IF(A6stdlife="n/a","n/a",IF(AS$3&gt;(A6stdlife+$E189),('PTRM input'!$M$390*(1+rvanilla07)^0.5)-SUM($M189:AR189),('PTRM input'!$M$390*(1+rvanilla07)^0.5)/A6stdlife))</f>
        <v>0</v>
      </c>
      <c r="AT189" s="251">
        <f ca="1">IF(A6stdlife="n/a","n/a",IF(AT$3&gt;(A6stdlife+$E189),('PTRM input'!$M$390*(1+rvanilla07)^0.5)-SUM($M189:AS189),('PTRM input'!$M$390*(1+rvanilla07)^0.5)/A6stdlife))</f>
        <v>0</v>
      </c>
      <c r="AU189" s="251">
        <f ca="1">IF(A6stdlife="n/a","n/a",IF(AU$3&gt;(A6stdlife+$E189),('PTRM input'!$M$390*(1+rvanilla07)^0.5)-SUM($M189:AT189),('PTRM input'!$M$390*(1+rvanilla07)^0.5)/A6stdlife))</f>
        <v>0</v>
      </c>
      <c r="AV189" s="251">
        <f ca="1">IF(A6stdlife="n/a","n/a",IF(AV$3&gt;(A6stdlife+$E189),('PTRM input'!$M$390*(1+rvanilla07)^0.5)-SUM($M189:AU189),('PTRM input'!$M$390*(1+rvanilla07)^0.5)/A6stdlife))</f>
        <v>0</v>
      </c>
      <c r="AW189" s="251">
        <f ca="1">IF(A6stdlife="n/a","n/a",IF(AW$3&gt;(A6stdlife+$E189),('PTRM input'!$M$390*(1+rvanilla07)^0.5)-SUM($M189:AV189),('PTRM input'!$M$390*(1+rvanilla07)^0.5)/A6stdlife))</f>
        <v>0</v>
      </c>
      <c r="AX189" s="251">
        <f ca="1">IF(A6stdlife="n/a","n/a",IF(AX$3&gt;(A6stdlife+$E189),('PTRM input'!$M$390*(1+rvanilla07)^0.5)-SUM($M189:AW189),('PTRM input'!$M$390*(1+rvanilla07)^0.5)/A6stdlife))</f>
        <v>0</v>
      </c>
      <c r="AY189" s="251">
        <f ca="1">IF(A6stdlife="n/a","n/a",IF(AY$3&gt;(A6stdlife+$E189),('PTRM input'!$M$390*(1+rvanilla07)^0.5)-SUM($M189:AX189),('PTRM input'!$M$390*(1+rvanilla07)^0.5)/A6stdlife))</f>
        <v>0</v>
      </c>
      <c r="AZ189" s="251">
        <f ca="1">IF(A6stdlife="n/a","n/a",IF(AZ$3&gt;(A6stdlife+$E189),('PTRM input'!$M$390*(1+rvanilla07)^0.5)-SUM($M189:AY189),('PTRM input'!$M$390*(1+rvanilla07)^0.5)/A6stdlife))</f>
        <v>0</v>
      </c>
      <c r="BA189" s="251">
        <f ca="1">IF(A6stdlife="n/a","n/a",IF(BA$3&gt;(A6stdlife+$E189),('PTRM input'!$M$390*(1+rvanilla07)^0.5)-SUM($M189:AZ189),('PTRM input'!$M$390*(1+rvanilla07)^0.5)/A6stdlife))</f>
        <v>0</v>
      </c>
      <c r="BB189" s="251">
        <f ca="1">IF(A6stdlife="n/a","n/a",IF(BB$3&gt;(A6stdlife+$E189),('PTRM input'!$M$390*(1+rvanilla07)^0.5)-SUM($M189:BA189),('PTRM input'!$M$390*(1+rvanilla07)^0.5)/A6stdlife))</f>
        <v>0</v>
      </c>
      <c r="BC189" s="251">
        <f ca="1">IF(A6stdlife="n/a","n/a",IF(BC$3&gt;(A6stdlife+$E189),('PTRM input'!$M$390*(1+rvanilla07)^0.5)-SUM($M189:BB189),('PTRM input'!$M$390*(1+rvanilla07)^0.5)/A6stdlife))</f>
        <v>0</v>
      </c>
      <c r="BD189" s="251">
        <f ca="1">IF(A6stdlife="n/a","n/a",IF(BD$3&gt;(A6stdlife+$E189),('PTRM input'!$M$390*(1+rvanilla07)^0.5)-SUM($M189:BC189),('PTRM input'!$M$390*(1+rvanilla07)^0.5)/A6stdlife))</f>
        <v>0</v>
      </c>
      <c r="BE189" s="251">
        <f ca="1">IF(A6stdlife="n/a","n/a",IF(BE$3&gt;(A6stdlife+$E189),('PTRM input'!$M$390*(1+rvanilla07)^0.5)-SUM($M189:BD189),('PTRM input'!$M$390*(1+rvanilla07)^0.5)/A6stdlife))</f>
        <v>0</v>
      </c>
      <c r="BF189" s="251">
        <f ca="1">IF(A6stdlife="n/a","n/a",IF(BF$3&gt;(A6stdlife+$E189),('PTRM input'!$M$390*(1+rvanilla07)^0.5)-SUM($M189:BE189),('PTRM input'!$M$390*(1+rvanilla07)^0.5)/A6stdlife))</f>
        <v>0</v>
      </c>
      <c r="BG189" s="251">
        <f ca="1">IF(A6stdlife="n/a","n/a",IF(BG$3&gt;(A6stdlife+$E189),('PTRM input'!$M$390*(1+rvanilla07)^0.5)-SUM($M189:BF189),('PTRM input'!$M$390*(1+rvanilla07)^0.5)/A6stdlife))</f>
        <v>0</v>
      </c>
      <c r="BH189" s="251">
        <f ca="1">IF(A6stdlife="n/a","n/a",IF(BH$3&gt;(A6stdlife+$E189),('PTRM input'!$M$390*(1+rvanilla07)^0.5)-SUM($M189:BG189),('PTRM input'!$M$390*(1+rvanilla07)^0.5)/A6stdlife))</f>
        <v>0</v>
      </c>
      <c r="BI189" s="251">
        <f ca="1">IF(A6stdlife="n/a","n/a",IF(BI$3&gt;(A6stdlife+$E189),('PTRM input'!$M$390*(1+rvanilla07)^0.5)-SUM($M189:BH189),('PTRM input'!$M$390*(1+rvanilla07)^0.5)/A6stdlife))</f>
        <v>0</v>
      </c>
      <c r="BJ189" s="116"/>
      <c r="BK189" s="116"/>
      <c r="BL189" s="116"/>
      <c r="BM189" s="116"/>
    </row>
    <row r="190" spans="1:65" hidden="1" outlineLevel="2">
      <c r="A190" s="116"/>
      <c r="B190" s="19"/>
      <c r="C190" s="18"/>
      <c r="D190" s="760"/>
      <c r="E190" s="86">
        <v>8</v>
      </c>
      <c r="F190" s="259"/>
      <c r="G190" s="434"/>
      <c r="H190" s="435"/>
      <c r="I190" s="435"/>
      <c r="J190" s="435"/>
      <c r="K190" s="435"/>
      <c r="L190" s="435"/>
      <c r="M190" s="435"/>
      <c r="N190" s="619"/>
      <c r="O190" s="433">
        <f ca="1">IF(A6stdlife="n/a","n/a",IF(O$3&gt;(A6stdlife+$E190),('PTRM input'!$N$390*(1+rvanilla08)^0.5)-SUM($N190:N190),('PTRM input'!$N$390*(1+rvanilla08)^0.5)/A6stdlife))</f>
        <v>0</v>
      </c>
      <c r="P190" s="433">
        <f ca="1">IF(A6stdlife="n/a","n/a",IF(P$3&gt;(A6stdlife+$E190),('PTRM input'!$N$390*(1+rvanilla08)^0.5)-SUM($N190:O190),('PTRM input'!$N$390*(1+rvanilla08)^0.5)/A6stdlife))</f>
        <v>0</v>
      </c>
      <c r="Q190" s="433">
        <f ca="1">IF(A6stdlife="n/a","n/a",IF(Q$3&gt;(A6stdlife+$E190),('PTRM input'!$N$390*(1+rvanilla08)^0.5)-SUM($N190:P190),('PTRM input'!$N$390*(1+rvanilla08)^0.5)/A6stdlife))</f>
        <v>0</v>
      </c>
      <c r="R190" s="251">
        <f ca="1">IF(A6stdlife="n/a","n/a",IF(R$3&gt;(A6stdlife+$E190),('PTRM input'!$N$390*(1+rvanilla08)^0.5)-SUM($N190:Q190),('PTRM input'!$N$390*(1+rvanilla08)^0.5)/A6stdlife))</f>
        <v>0</v>
      </c>
      <c r="S190" s="251">
        <f ca="1">IF(A6stdlife="n/a","n/a",IF(S$3&gt;(A6stdlife+$E190),('PTRM input'!$N$390*(1+rvanilla08)^0.5)-SUM($N190:R190),('PTRM input'!$N$390*(1+rvanilla08)^0.5)/A6stdlife))</f>
        <v>0</v>
      </c>
      <c r="T190" s="251">
        <f ca="1">IF(A6stdlife="n/a","n/a",IF(T$3&gt;(A6stdlife+$E190),('PTRM input'!$N$390*(1+rvanilla08)^0.5)-SUM($N190:S190),('PTRM input'!$N$390*(1+rvanilla08)^0.5)/A6stdlife))</f>
        <v>0</v>
      </c>
      <c r="U190" s="251">
        <f ca="1">IF(A6stdlife="n/a","n/a",IF(U$3&gt;(A6stdlife+$E190),('PTRM input'!$N$390*(1+rvanilla08)^0.5)-SUM($N190:T190),('PTRM input'!$N$390*(1+rvanilla08)^0.5)/A6stdlife))</f>
        <v>0</v>
      </c>
      <c r="V190" s="251">
        <f ca="1">IF(A6stdlife="n/a","n/a",IF(V$3&gt;(A6stdlife+$E190),('PTRM input'!$N$390*(1+rvanilla08)^0.5)-SUM($N190:U190),('PTRM input'!$N$390*(1+rvanilla08)^0.5)/A6stdlife))</f>
        <v>0</v>
      </c>
      <c r="W190" s="251">
        <f ca="1">IF(A6stdlife="n/a","n/a",IF(W$3&gt;(A6stdlife+$E190),('PTRM input'!$N$390*(1+rvanilla08)^0.5)-SUM($N190:V190),('PTRM input'!$N$390*(1+rvanilla08)^0.5)/A6stdlife))</f>
        <v>0</v>
      </c>
      <c r="X190" s="251">
        <f ca="1">IF(A6stdlife="n/a","n/a",IF(X$3&gt;(A6stdlife+$E190),('PTRM input'!$N$390*(1+rvanilla08)^0.5)-SUM($N190:W190),('PTRM input'!$N$390*(1+rvanilla08)^0.5)/A6stdlife))</f>
        <v>0</v>
      </c>
      <c r="Y190" s="251">
        <f ca="1">IF(A6stdlife="n/a","n/a",IF(Y$3&gt;(A6stdlife+$E190),('PTRM input'!$N$390*(1+rvanilla08)^0.5)-SUM($N190:X190),('PTRM input'!$N$390*(1+rvanilla08)^0.5)/A6stdlife))</f>
        <v>0</v>
      </c>
      <c r="Z190" s="251">
        <f ca="1">IF(A6stdlife="n/a","n/a",IF(Z$3&gt;(A6stdlife+$E190),('PTRM input'!$N$390*(1+rvanilla08)^0.5)-SUM($N190:Y190),('PTRM input'!$N$390*(1+rvanilla08)^0.5)/A6stdlife))</f>
        <v>0</v>
      </c>
      <c r="AA190" s="251">
        <f ca="1">IF(A6stdlife="n/a","n/a",IF(AA$3&gt;(A6stdlife+$E190),('PTRM input'!$N$390*(1+rvanilla08)^0.5)-SUM($N190:Z190),('PTRM input'!$N$390*(1+rvanilla08)^0.5)/A6stdlife))</f>
        <v>0</v>
      </c>
      <c r="AB190" s="251">
        <f ca="1">IF(A6stdlife="n/a","n/a",IF(AB$3&gt;(A6stdlife+$E190),('PTRM input'!$N$390*(1+rvanilla08)^0.5)-SUM($N190:AA190),('PTRM input'!$N$390*(1+rvanilla08)^0.5)/A6stdlife))</f>
        <v>0</v>
      </c>
      <c r="AC190" s="251">
        <f ca="1">IF(A6stdlife="n/a","n/a",IF(AC$3&gt;(A6stdlife+$E190),('PTRM input'!$N$390*(1+rvanilla08)^0.5)-SUM($N190:AB190),('PTRM input'!$N$390*(1+rvanilla08)^0.5)/A6stdlife))</f>
        <v>0</v>
      </c>
      <c r="AD190" s="251">
        <f ca="1">IF(A6stdlife="n/a","n/a",IF(AD$3&gt;(A6stdlife+$E190),('PTRM input'!$N$390*(1+rvanilla08)^0.5)-SUM($N190:AC190),('PTRM input'!$N$390*(1+rvanilla08)^0.5)/A6stdlife))</f>
        <v>0</v>
      </c>
      <c r="AE190" s="251">
        <f ca="1">IF(A6stdlife="n/a","n/a",IF(AE$3&gt;(A6stdlife+$E190),('PTRM input'!$N$390*(1+rvanilla08)^0.5)-SUM($N190:AD190),('PTRM input'!$N$390*(1+rvanilla08)^0.5)/A6stdlife))</f>
        <v>0</v>
      </c>
      <c r="AF190" s="251">
        <f ca="1">IF(A6stdlife="n/a","n/a",IF(AF$3&gt;(A6stdlife+$E190),('PTRM input'!$N$390*(1+rvanilla08)^0.5)-SUM($N190:AE190),('PTRM input'!$N$390*(1+rvanilla08)^0.5)/A6stdlife))</f>
        <v>0</v>
      </c>
      <c r="AG190" s="251">
        <f ca="1">IF(A6stdlife="n/a","n/a",IF(AG$3&gt;(A6stdlife+$E190),('PTRM input'!$N$390*(1+rvanilla08)^0.5)-SUM($N190:AF190),('PTRM input'!$N$390*(1+rvanilla08)^0.5)/A6stdlife))</f>
        <v>0</v>
      </c>
      <c r="AH190" s="251">
        <f ca="1">IF(A6stdlife="n/a","n/a",IF(AH$3&gt;(A6stdlife+$E190),('PTRM input'!$N$390*(1+rvanilla08)^0.5)-SUM($N190:AG190),('PTRM input'!$N$390*(1+rvanilla08)^0.5)/A6stdlife))</f>
        <v>0</v>
      </c>
      <c r="AI190" s="251">
        <f ca="1">IF(A6stdlife="n/a","n/a",IF(AI$3&gt;(A6stdlife+$E190),('PTRM input'!$N$390*(1+rvanilla08)^0.5)-SUM($N190:AH190),('PTRM input'!$N$390*(1+rvanilla08)^0.5)/A6stdlife))</f>
        <v>0</v>
      </c>
      <c r="AJ190" s="251">
        <f ca="1">IF(A6stdlife="n/a","n/a",IF(AJ$3&gt;(A6stdlife+$E190),('PTRM input'!$N$390*(1+rvanilla08)^0.5)-SUM($N190:AI190),('PTRM input'!$N$390*(1+rvanilla08)^0.5)/A6stdlife))</f>
        <v>0</v>
      </c>
      <c r="AK190" s="251">
        <f ca="1">IF(A6stdlife="n/a","n/a",IF(AK$3&gt;(A6stdlife+$E190),('PTRM input'!$N$390*(1+rvanilla08)^0.5)-SUM($N190:AJ190),('PTRM input'!$N$390*(1+rvanilla08)^0.5)/A6stdlife))</f>
        <v>0</v>
      </c>
      <c r="AL190" s="251">
        <f ca="1">IF(A6stdlife="n/a","n/a",IF(AL$3&gt;(A6stdlife+$E190),('PTRM input'!$N$390*(1+rvanilla08)^0.5)-SUM($N190:AK190),('PTRM input'!$N$390*(1+rvanilla08)^0.5)/A6stdlife))</f>
        <v>0</v>
      </c>
      <c r="AM190" s="251">
        <f ca="1">IF(A6stdlife="n/a","n/a",IF(AM$3&gt;(A6stdlife+$E190),('PTRM input'!$N$390*(1+rvanilla08)^0.5)-SUM($N190:AL190),('PTRM input'!$N$390*(1+rvanilla08)^0.5)/A6stdlife))</f>
        <v>0</v>
      </c>
      <c r="AN190" s="251">
        <f ca="1">IF(A6stdlife="n/a","n/a",IF(AN$3&gt;(A6stdlife+$E190),('PTRM input'!$N$390*(1+rvanilla08)^0.5)-SUM($N190:AM190),('PTRM input'!$N$390*(1+rvanilla08)^0.5)/A6stdlife))</f>
        <v>0</v>
      </c>
      <c r="AO190" s="251">
        <f ca="1">IF(A6stdlife="n/a","n/a",IF(AO$3&gt;(A6stdlife+$E190),('PTRM input'!$N$390*(1+rvanilla08)^0.5)-SUM($N190:AN190),('PTRM input'!$N$390*(1+rvanilla08)^0.5)/A6stdlife))</f>
        <v>0</v>
      </c>
      <c r="AP190" s="251">
        <f ca="1">IF(A6stdlife="n/a","n/a",IF(AP$3&gt;(A6stdlife+$E190),('PTRM input'!$N$390*(1+rvanilla08)^0.5)-SUM($N190:AO190),('PTRM input'!$N$390*(1+rvanilla08)^0.5)/A6stdlife))</f>
        <v>0</v>
      </c>
      <c r="AQ190" s="251">
        <f ca="1">IF(A6stdlife="n/a","n/a",IF(AQ$3&gt;(A6stdlife+$E190),('PTRM input'!$N$390*(1+rvanilla08)^0.5)-SUM($N190:AP190),('PTRM input'!$N$390*(1+rvanilla08)^0.5)/A6stdlife))</f>
        <v>0</v>
      </c>
      <c r="AR190" s="251">
        <f ca="1">IF(A6stdlife="n/a","n/a",IF(AR$3&gt;(A6stdlife+$E190),('PTRM input'!$N$390*(1+rvanilla08)^0.5)-SUM($N190:AQ190),('PTRM input'!$N$390*(1+rvanilla08)^0.5)/A6stdlife))</f>
        <v>0</v>
      </c>
      <c r="AS190" s="251">
        <f ca="1">IF(A6stdlife="n/a","n/a",IF(AS$3&gt;(A6stdlife+$E190),('PTRM input'!$N$390*(1+rvanilla08)^0.5)-SUM($N190:AR190),('PTRM input'!$N$390*(1+rvanilla08)^0.5)/A6stdlife))</f>
        <v>0</v>
      </c>
      <c r="AT190" s="251">
        <f ca="1">IF(A6stdlife="n/a","n/a",IF(AT$3&gt;(A6stdlife+$E190),('PTRM input'!$N$390*(1+rvanilla08)^0.5)-SUM($N190:AS190),('PTRM input'!$N$390*(1+rvanilla08)^0.5)/A6stdlife))</f>
        <v>0</v>
      </c>
      <c r="AU190" s="251">
        <f ca="1">IF(A6stdlife="n/a","n/a",IF(AU$3&gt;(A6stdlife+$E190),('PTRM input'!$N$390*(1+rvanilla08)^0.5)-SUM($N190:AT190),('PTRM input'!$N$390*(1+rvanilla08)^0.5)/A6stdlife))</f>
        <v>0</v>
      </c>
      <c r="AV190" s="251">
        <f ca="1">IF(A6stdlife="n/a","n/a",IF(AV$3&gt;(A6stdlife+$E190),('PTRM input'!$N$390*(1+rvanilla08)^0.5)-SUM($N190:AU190),('PTRM input'!$N$390*(1+rvanilla08)^0.5)/A6stdlife))</f>
        <v>0</v>
      </c>
      <c r="AW190" s="251">
        <f ca="1">IF(A6stdlife="n/a","n/a",IF(AW$3&gt;(A6stdlife+$E190),('PTRM input'!$N$390*(1+rvanilla08)^0.5)-SUM($N190:AV190),('PTRM input'!$N$390*(1+rvanilla08)^0.5)/A6stdlife))</f>
        <v>0</v>
      </c>
      <c r="AX190" s="251">
        <f ca="1">IF(A6stdlife="n/a","n/a",IF(AX$3&gt;(A6stdlife+$E190),('PTRM input'!$N$390*(1+rvanilla08)^0.5)-SUM($N190:AW190),('PTRM input'!$N$390*(1+rvanilla08)^0.5)/A6stdlife))</f>
        <v>0</v>
      </c>
      <c r="AY190" s="251">
        <f ca="1">IF(A6stdlife="n/a","n/a",IF(AY$3&gt;(A6stdlife+$E190),('PTRM input'!$N$390*(1+rvanilla08)^0.5)-SUM($N190:AX190),('PTRM input'!$N$390*(1+rvanilla08)^0.5)/A6stdlife))</f>
        <v>0</v>
      </c>
      <c r="AZ190" s="251">
        <f ca="1">IF(A6stdlife="n/a","n/a",IF(AZ$3&gt;(A6stdlife+$E190),('PTRM input'!$N$390*(1+rvanilla08)^0.5)-SUM($N190:AY190),('PTRM input'!$N$390*(1+rvanilla08)^0.5)/A6stdlife))</f>
        <v>0</v>
      </c>
      <c r="BA190" s="251">
        <f ca="1">IF(A6stdlife="n/a","n/a",IF(BA$3&gt;(A6stdlife+$E190),('PTRM input'!$N$390*(1+rvanilla08)^0.5)-SUM($N190:AZ190),('PTRM input'!$N$390*(1+rvanilla08)^0.5)/A6stdlife))</f>
        <v>0</v>
      </c>
      <c r="BB190" s="251">
        <f ca="1">IF(A6stdlife="n/a","n/a",IF(BB$3&gt;(A6stdlife+$E190),('PTRM input'!$N$390*(1+rvanilla08)^0.5)-SUM($N190:BA190),('PTRM input'!$N$390*(1+rvanilla08)^0.5)/A6stdlife))</f>
        <v>0</v>
      </c>
      <c r="BC190" s="251">
        <f ca="1">IF(A6stdlife="n/a","n/a",IF(BC$3&gt;(A6stdlife+$E190),('PTRM input'!$N$390*(1+rvanilla08)^0.5)-SUM($N190:BB190),('PTRM input'!$N$390*(1+rvanilla08)^0.5)/A6stdlife))</f>
        <v>0</v>
      </c>
      <c r="BD190" s="251">
        <f ca="1">IF(A6stdlife="n/a","n/a",IF(BD$3&gt;(A6stdlife+$E190),('PTRM input'!$N$390*(1+rvanilla08)^0.5)-SUM($N190:BC190),('PTRM input'!$N$390*(1+rvanilla08)^0.5)/A6stdlife))</f>
        <v>0</v>
      </c>
      <c r="BE190" s="251">
        <f ca="1">IF(A6stdlife="n/a","n/a",IF(BE$3&gt;(A6stdlife+$E190),('PTRM input'!$N$390*(1+rvanilla08)^0.5)-SUM($N190:BD190),('PTRM input'!$N$390*(1+rvanilla08)^0.5)/A6stdlife))</f>
        <v>0</v>
      </c>
      <c r="BF190" s="251">
        <f ca="1">IF(A6stdlife="n/a","n/a",IF(BF$3&gt;(A6stdlife+$E190),('PTRM input'!$N$390*(1+rvanilla08)^0.5)-SUM($N190:BE190),('PTRM input'!$N$390*(1+rvanilla08)^0.5)/A6stdlife))</f>
        <v>0</v>
      </c>
      <c r="BG190" s="251">
        <f ca="1">IF(A6stdlife="n/a","n/a",IF(BG$3&gt;(A6stdlife+$E190),('PTRM input'!$N$390*(1+rvanilla08)^0.5)-SUM($N190:BF190),('PTRM input'!$N$390*(1+rvanilla08)^0.5)/A6stdlife))</f>
        <v>0</v>
      </c>
      <c r="BH190" s="251">
        <f ca="1">IF(A6stdlife="n/a","n/a",IF(BH$3&gt;(A6stdlife+$E190),('PTRM input'!$N$390*(1+rvanilla08)^0.5)-SUM($N190:BG190),('PTRM input'!$N$390*(1+rvanilla08)^0.5)/A6stdlife))</f>
        <v>0</v>
      </c>
      <c r="BI190" s="251">
        <f ca="1">IF(A6stdlife="n/a","n/a",IF(BI$3&gt;(A6stdlife+$E190),('PTRM input'!$N$390*(1+rvanilla08)^0.5)-SUM($N190:BH190),('PTRM input'!$N$390*(1+rvanilla08)^0.5)/A6stdlife))</f>
        <v>0</v>
      </c>
      <c r="BJ190" s="116"/>
      <c r="BK190" s="116"/>
      <c r="BL190" s="116"/>
      <c r="BM190" s="116"/>
    </row>
    <row r="191" spans="1:65" hidden="1" outlineLevel="2">
      <c r="A191" s="116"/>
      <c r="B191" s="19"/>
      <c r="C191" s="18"/>
      <c r="D191" s="760"/>
      <c r="E191" s="86">
        <v>9</v>
      </c>
      <c r="F191" s="259"/>
      <c r="G191" s="434"/>
      <c r="H191" s="435"/>
      <c r="I191" s="435"/>
      <c r="J191" s="435"/>
      <c r="K191" s="435"/>
      <c r="L191" s="435"/>
      <c r="M191" s="435"/>
      <c r="N191" s="435"/>
      <c r="O191" s="619"/>
      <c r="P191" s="433">
        <f ca="1">IF(A6stdlife="n/a","n/a",IF(P$3&gt;(A6stdlife+$E191),('PTRM input'!$O$390*(1+rvanilla09)^0.5)-SUM($O191:O191),('PTRM input'!$O$390*(1+rvanilla09)^0.5)/A6stdlife))</f>
        <v>0</v>
      </c>
      <c r="Q191" s="433">
        <f ca="1">IF(A6stdlife="n/a","n/a",IF(Q$3&gt;(A6stdlife+$E191),('PTRM input'!$O$390*(1+rvanilla09)^0.5)-SUM($O191:P191),('PTRM input'!$O$390*(1+rvanilla09)^0.5)/A6stdlife))</f>
        <v>0</v>
      </c>
      <c r="R191" s="251">
        <f ca="1">IF(A6stdlife="n/a","n/a",IF(R$3&gt;(A6stdlife+$E191),('PTRM input'!$O$390*(1+rvanilla09)^0.5)-SUM($O191:Q191),('PTRM input'!$O$390*(1+rvanilla09)^0.5)/A6stdlife))</f>
        <v>0</v>
      </c>
      <c r="S191" s="251">
        <f ca="1">IF(A6stdlife="n/a","n/a",IF(S$3&gt;(A6stdlife+$E191),('PTRM input'!$O$390*(1+rvanilla09)^0.5)-SUM($O191:R191),('PTRM input'!$O$390*(1+rvanilla09)^0.5)/A6stdlife))</f>
        <v>0</v>
      </c>
      <c r="T191" s="251">
        <f ca="1">IF(A6stdlife="n/a","n/a",IF(T$3&gt;(A6stdlife+$E191),('PTRM input'!$O$390*(1+rvanilla09)^0.5)-SUM($O191:S191),('PTRM input'!$O$390*(1+rvanilla09)^0.5)/A6stdlife))</f>
        <v>0</v>
      </c>
      <c r="U191" s="251">
        <f ca="1">IF(A6stdlife="n/a","n/a",IF(U$3&gt;(A6stdlife+$E191),('PTRM input'!$O$390*(1+rvanilla09)^0.5)-SUM($O191:T191),('PTRM input'!$O$390*(1+rvanilla09)^0.5)/A6stdlife))</f>
        <v>0</v>
      </c>
      <c r="V191" s="251">
        <f ca="1">IF(A6stdlife="n/a","n/a",IF(V$3&gt;(A6stdlife+$E191),('PTRM input'!$O$390*(1+rvanilla09)^0.5)-SUM($O191:U191),('PTRM input'!$O$390*(1+rvanilla09)^0.5)/A6stdlife))</f>
        <v>0</v>
      </c>
      <c r="W191" s="251">
        <f ca="1">IF(A6stdlife="n/a","n/a",IF(W$3&gt;(A6stdlife+$E191),('PTRM input'!$O$390*(1+rvanilla09)^0.5)-SUM($O191:V191),('PTRM input'!$O$390*(1+rvanilla09)^0.5)/A6stdlife))</f>
        <v>0</v>
      </c>
      <c r="X191" s="251">
        <f ca="1">IF(A6stdlife="n/a","n/a",IF(X$3&gt;(A6stdlife+$E191),('PTRM input'!$O$390*(1+rvanilla09)^0.5)-SUM($O191:W191),('PTRM input'!$O$390*(1+rvanilla09)^0.5)/A6stdlife))</f>
        <v>0</v>
      </c>
      <c r="Y191" s="251">
        <f ca="1">IF(A6stdlife="n/a","n/a",IF(Y$3&gt;(A6stdlife+$E191),('PTRM input'!$O$390*(1+rvanilla09)^0.5)-SUM($O191:X191),('PTRM input'!$O$390*(1+rvanilla09)^0.5)/A6stdlife))</f>
        <v>0</v>
      </c>
      <c r="Z191" s="251">
        <f ca="1">IF(A6stdlife="n/a","n/a",IF(Z$3&gt;(A6stdlife+$E191),('PTRM input'!$O$390*(1+rvanilla09)^0.5)-SUM($O191:Y191),('PTRM input'!$O$390*(1+rvanilla09)^0.5)/A6stdlife))</f>
        <v>0</v>
      </c>
      <c r="AA191" s="251">
        <f ca="1">IF(A6stdlife="n/a","n/a",IF(AA$3&gt;(A6stdlife+$E191),('PTRM input'!$O$390*(1+rvanilla09)^0.5)-SUM($O191:Z191),('PTRM input'!$O$390*(1+rvanilla09)^0.5)/A6stdlife))</f>
        <v>0</v>
      </c>
      <c r="AB191" s="251">
        <f ca="1">IF(A6stdlife="n/a","n/a",IF(AB$3&gt;(A6stdlife+$E191),('PTRM input'!$O$390*(1+rvanilla09)^0.5)-SUM($O191:AA191),('PTRM input'!$O$390*(1+rvanilla09)^0.5)/A6stdlife))</f>
        <v>0</v>
      </c>
      <c r="AC191" s="251">
        <f ca="1">IF(A6stdlife="n/a","n/a",IF(AC$3&gt;(A6stdlife+$E191),('PTRM input'!$O$390*(1+rvanilla09)^0.5)-SUM($O191:AB191),('PTRM input'!$O$390*(1+rvanilla09)^0.5)/A6stdlife))</f>
        <v>0</v>
      </c>
      <c r="AD191" s="251">
        <f ca="1">IF(A6stdlife="n/a","n/a",IF(AD$3&gt;(A6stdlife+$E191),('PTRM input'!$O$390*(1+rvanilla09)^0.5)-SUM($O191:AC191),('PTRM input'!$O$390*(1+rvanilla09)^0.5)/A6stdlife))</f>
        <v>0</v>
      </c>
      <c r="AE191" s="251">
        <f ca="1">IF(A6stdlife="n/a","n/a",IF(AE$3&gt;(A6stdlife+$E191),('PTRM input'!$O$390*(1+rvanilla09)^0.5)-SUM($O191:AD191),('PTRM input'!$O$390*(1+rvanilla09)^0.5)/A6stdlife))</f>
        <v>0</v>
      </c>
      <c r="AF191" s="251">
        <f ca="1">IF(A6stdlife="n/a","n/a",IF(AF$3&gt;(A6stdlife+$E191),('PTRM input'!$O$390*(1+rvanilla09)^0.5)-SUM($O191:AE191),('PTRM input'!$O$390*(1+rvanilla09)^0.5)/A6stdlife))</f>
        <v>0</v>
      </c>
      <c r="AG191" s="251">
        <f ca="1">IF(A6stdlife="n/a","n/a",IF(AG$3&gt;(A6stdlife+$E191),('PTRM input'!$O$390*(1+rvanilla09)^0.5)-SUM($O191:AF191),('PTRM input'!$O$390*(1+rvanilla09)^0.5)/A6stdlife))</f>
        <v>0</v>
      </c>
      <c r="AH191" s="251">
        <f ca="1">IF(A6stdlife="n/a","n/a",IF(AH$3&gt;(A6stdlife+$E191),('PTRM input'!$O$390*(1+rvanilla09)^0.5)-SUM($O191:AG191),('PTRM input'!$O$390*(1+rvanilla09)^0.5)/A6stdlife))</f>
        <v>0</v>
      </c>
      <c r="AI191" s="251">
        <f ca="1">IF(A6stdlife="n/a","n/a",IF(AI$3&gt;(A6stdlife+$E191),('PTRM input'!$O$390*(1+rvanilla09)^0.5)-SUM($O191:AH191),('PTRM input'!$O$390*(1+rvanilla09)^0.5)/A6stdlife))</f>
        <v>0</v>
      </c>
      <c r="AJ191" s="251">
        <f ca="1">IF(A6stdlife="n/a","n/a",IF(AJ$3&gt;(A6stdlife+$E191),('PTRM input'!$O$390*(1+rvanilla09)^0.5)-SUM($O191:AI191),('PTRM input'!$O$390*(1+rvanilla09)^0.5)/A6stdlife))</f>
        <v>0</v>
      </c>
      <c r="AK191" s="251">
        <f ca="1">IF(A6stdlife="n/a","n/a",IF(AK$3&gt;(A6stdlife+$E191),('PTRM input'!$O$390*(1+rvanilla09)^0.5)-SUM($O191:AJ191),('PTRM input'!$O$390*(1+rvanilla09)^0.5)/A6stdlife))</f>
        <v>0</v>
      </c>
      <c r="AL191" s="251">
        <f ca="1">IF(A6stdlife="n/a","n/a",IF(AL$3&gt;(A6stdlife+$E191),('PTRM input'!$O$390*(1+rvanilla09)^0.5)-SUM($O191:AK191),('PTRM input'!$O$390*(1+rvanilla09)^0.5)/A6stdlife))</f>
        <v>0</v>
      </c>
      <c r="AM191" s="251">
        <f ca="1">IF(A6stdlife="n/a","n/a",IF(AM$3&gt;(A6stdlife+$E191),('PTRM input'!$O$390*(1+rvanilla09)^0.5)-SUM($O191:AL191),('PTRM input'!$O$390*(1+rvanilla09)^0.5)/A6stdlife))</f>
        <v>0</v>
      </c>
      <c r="AN191" s="251">
        <f ca="1">IF(A6stdlife="n/a","n/a",IF(AN$3&gt;(A6stdlife+$E191),('PTRM input'!$O$390*(1+rvanilla09)^0.5)-SUM($O191:AM191),('PTRM input'!$O$390*(1+rvanilla09)^0.5)/A6stdlife))</f>
        <v>0</v>
      </c>
      <c r="AO191" s="251">
        <f ca="1">IF(A6stdlife="n/a","n/a",IF(AO$3&gt;(A6stdlife+$E191),('PTRM input'!$O$390*(1+rvanilla09)^0.5)-SUM($O191:AN191),('PTRM input'!$O$390*(1+rvanilla09)^0.5)/A6stdlife))</f>
        <v>0</v>
      </c>
      <c r="AP191" s="251">
        <f ca="1">IF(A6stdlife="n/a","n/a",IF(AP$3&gt;(A6stdlife+$E191),('PTRM input'!$O$390*(1+rvanilla09)^0.5)-SUM($O191:AO191),('PTRM input'!$O$390*(1+rvanilla09)^0.5)/A6stdlife))</f>
        <v>0</v>
      </c>
      <c r="AQ191" s="251">
        <f ca="1">IF(A6stdlife="n/a","n/a",IF(AQ$3&gt;(A6stdlife+$E191),('PTRM input'!$O$390*(1+rvanilla09)^0.5)-SUM($O191:AP191),('PTRM input'!$O$390*(1+rvanilla09)^0.5)/A6stdlife))</f>
        <v>0</v>
      </c>
      <c r="AR191" s="251">
        <f ca="1">IF(A6stdlife="n/a","n/a",IF(AR$3&gt;(A6stdlife+$E191),('PTRM input'!$O$390*(1+rvanilla09)^0.5)-SUM($O191:AQ191),('PTRM input'!$O$390*(1+rvanilla09)^0.5)/A6stdlife))</f>
        <v>0</v>
      </c>
      <c r="AS191" s="251">
        <f ca="1">IF(A6stdlife="n/a","n/a",IF(AS$3&gt;(A6stdlife+$E191),('PTRM input'!$O$390*(1+rvanilla09)^0.5)-SUM($O191:AR191),('PTRM input'!$O$390*(1+rvanilla09)^0.5)/A6stdlife))</f>
        <v>0</v>
      </c>
      <c r="AT191" s="251">
        <f ca="1">IF(A6stdlife="n/a","n/a",IF(AT$3&gt;(A6stdlife+$E191),('PTRM input'!$O$390*(1+rvanilla09)^0.5)-SUM($O191:AS191),('PTRM input'!$O$390*(1+rvanilla09)^0.5)/A6stdlife))</f>
        <v>0</v>
      </c>
      <c r="AU191" s="251">
        <f ca="1">IF(A6stdlife="n/a","n/a",IF(AU$3&gt;(A6stdlife+$E191),('PTRM input'!$O$390*(1+rvanilla09)^0.5)-SUM($O191:AT191),('PTRM input'!$O$390*(1+rvanilla09)^0.5)/A6stdlife))</f>
        <v>0</v>
      </c>
      <c r="AV191" s="251">
        <f ca="1">IF(A6stdlife="n/a","n/a",IF(AV$3&gt;(A6stdlife+$E191),('PTRM input'!$O$390*(1+rvanilla09)^0.5)-SUM($O191:AU191),('PTRM input'!$O$390*(1+rvanilla09)^0.5)/A6stdlife))</f>
        <v>0</v>
      </c>
      <c r="AW191" s="251">
        <f ca="1">IF(A6stdlife="n/a","n/a",IF(AW$3&gt;(A6stdlife+$E191),('PTRM input'!$O$390*(1+rvanilla09)^0.5)-SUM($O191:AV191),('PTRM input'!$O$390*(1+rvanilla09)^0.5)/A6stdlife))</f>
        <v>0</v>
      </c>
      <c r="AX191" s="251">
        <f ca="1">IF(A6stdlife="n/a","n/a",IF(AX$3&gt;(A6stdlife+$E191),('PTRM input'!$O$390*(1+rvanilla09)^0.5)-SUM($O191:AW191),('PTRM input'!$O$390*(1+rvanilla09)^0.5)/A6stdlife))</f>
        <v>0</v>
      </c>
      <c r="AY191" s="251">
        <f ca="1">IF(A6stdlife="n/a","n/a",IF(AY$3&gt;(A6stdlife+$E191),('PTRM input'!$O$390*(1+rvanilla09)^0.5)-SUM($O191:AX191),('PTRM input'!$O$390*(1+rvanilla09)^0.5)/A6stdlife))</f>
        <v>0</v>
      </c>
      <c r="AZ191" s="251">
        <f ca="1">IF(A6stdlife="n/a","n/a",IF(AZ$3&gt;(A6stdlife+$E191),('PTRM input'!$O$390*(1+rvanilla09)^0.5)-SUM($O191:AY191),('PTRM input'!$O$390*(1+rvanilla09)^0.5)/A6stdlife))</f>
        <v>0</v>
      </c>
      <c r="BA191" s="251">
        <f ca="1">IF(A6stdlife="n/a","n/a",IF(BA$3&gt;(A6stdlife+$E191),('PTRM input'!$O$390*(1+rvanilla09)^0.5)-SUM($O191:AZ191),('PTRM input'!$O$390*(1+rvanilla09)^0.5)/A6stdlife))</f>
        <v>0</v>
      </c>
      <c r="BB191" s="251">
        <f ca="1">IF(A6stdlife="n/a","n/a",IF(BB$3&gt;(A6stdlife+$E191),('PTRM input'!$O$390*(1+rvanilla09)^0.5)-SUM($O191:BA191),('PTRM input'!$O$390*(1+rvanilla09)^0.5)/A6stdlife))</f>
        <v>0</v>
      </c>
      <c r="BC191" s="251">
        <f ca="1">IF(A6stdlife="n/a","n/a",IF(BC$3&gt;(A6stdlife+$E191),('PTRM input'!$O$390*(1+rvanilla09)^0.5)-SUM($O191:BB191),('PTRM input'!$O$390*(1+rvanilla09)^0.5)/A6stdlife))</f>
        <v>0</v>
      </c>
      <c r="BD191" s="251">
        <f ca="1">IF(A6stdlife="n/a","n/a",IF(BD$3&gt;(A6stdlife+$E191),('PTRM input'!$O$390*(1+rvanilla09)^0.5)-SUM($O191:BC191),('PTRM input'!$O$390*(1+rvanilla09)^0.5)/A6stdlife))</f>
        <v>0</v>
      </c>
      <c r="BE191" s="251">
        <f ca="1">IF(A6stdlife="n/a","n/a",IF(BE$3&gt;(A6stdlife+$E191),('PTRM input'!$O$390*(1+rvanilla09)^0.5)-SUM($O191:BD191),('PTRM input'!$O$390*(1+rvanilla09)^0.5)/A6stdlife))</f>
        <v>0</v>
      </c>
      <c r="BF191" s="251">
        <f ca="1">IF(A6stdlife="n/a","n/a",IF(BF$3&gt;(A6stdlife+$E191),('PTRM input'!$O$390*(1+rvanilla09)^0.5)-SUM($O191:BE191),('PTRM input'!$O$390*(1+rvanilla09)^0.5)/A6stdlife))</f>
        <v>0</v>
      </c>
      <c r="BG191" s="251">
        <f ca="1">IF(A6stdlife="n/a","n/a",IF(BG$3&gt;(A6stdlife+$E191),('PTRM input'!$O$390*(1+rvanilla09)^0.5)-SUM($O191:BF191),('PTRM input'!$O$390*(1+rvanilla09)^0.5)/A6stdlife))</f>
        <v>0</v>
      </c>
      <c r="BH191" s="251">
        <f ca="1">IF(A6stdlife="n/a","n/a",IF(BH$3&gt;(A6stdlife+$E191),('PTRM input'!$O$390*(1+rvanilla09)^0.5)-SUM($O191:BG191),('PTRM input'!$O$390*(1+rvanilla09)^0.5)/A6stdlife))</f>
        <v>0</v>
      </c>
      <c r="BI191" s="251">
        <f ca="1">IF(A6stdlife="n/a","n/a",IF(BI$3&gt;(A6stdlife+$E191),('PTRM input'!$O$390*(1+rvanilla09)^0.5)-SUM($O191:BH191),('PTRM input'!$O$390*(1+rvanilla09)^0.5)/A6stdlife))</f>
        <v>0</v>
      </c>
      <c r="BJ191" s="116"/>
      <c r="BK191" s="116"/>
      <c r="BL191" s="116"/>
      <c r="BM191" s="116"/>
    </row>
    <row r="192" spans="1:65" hidden="1" outlineLevel="2">
      <c r="A192" s="116"/>
      <c r="B192" s="19"/>
      <c r="C192" s="18"/>
      <c r="D192" s="760"/>
      <c r="E192" s="87">
        <v>10</v>
      </c>
      <c r="F192" s="259"/>
      <c r="G192" s="434"/>
      <c r="H192" s="435"/>
      <c r="I192" s="435"/>
      <c r="J192" s="435"/>
      <c r="K192" s="435"/>
      <c r="L192" s="435"/>
      <c r="M192" s="435"/>
      <c r="N192" s="435"/>
      <c r="O192" s="435"/>
      <c r="P192" s="619"/>
      <c r="Q192" s="433">
        <f ca="1">IF(A6stdlife="n/a","n/a",IF(Q$3&gt;(A6stdlife+$E192),('PTRM input'!$P$390*(1+rvanilla10)^0.5)-SUM($P192:P192),('PTRM input'!$P$390*(1+rvanilla10)^0.5)/A6stdlife))</f>
        <v>0</v>
      </c>
      <c r="R192" s="251">
        <f ca="1">IF(A6stdlife="n/a","n/a",IF(R$3&gt;(A6stdlife+$E192),('PTRM input'!$P$390*(1+rvanilla10)^0.5)-SUM($P192:Q192),('PTRM input'!$P$390*(1+rvanilla10)^0.5)/A6stdlife))</f>
        <v>0</v>
      </c>
      <c r="S192" s="251">
        <f ca="1">IF(A6stdlife="n/a","n/a",IF(S$3&gt;(A6stdlife+$E192),('PTRM input'!$P$390*(1+rvanilla10)^0.5)-SUM($P192:R192),('PTRM input'!$P$390*(1+rvanilla10)^0.5)/A6stdlife))</f>
        <v>0</v>
      </c>
      <c r="T192" s="251">
        <f ca="1">IF(A6stdlife="n/a","n/a",IF(T$3&gt;(A6stdlife+$E192),('PTRM input'!$P$390*(1+rvanilla10)^0.5)-SUM($P192:S192),('PTRM input'!$P$390*(1+rvanilla10)^0.5)/A6stdlife))</f>
        <v>0</v>
      </c>
      <c r="U192" s="251">
        <f ca="1">IF(A6stdlife="n/a","n/a",IF(U$3&gt;(A6stdlife+$E192),('PTRM input'!$P$390*(1+rvanilla10)^0.5)-SUM($P192:T192),('PTRM input'!$P$390*(1+rvanilla10)^0.5)/A6stdlife))</f>
        <v>0</v>
      </c>
      <c r="V192" s="251">
        <f ca="1">IF(A6stdlife="n/a","n/a",IF(V$3&gt;(A6stdlife+$E192),('PTRM input'!$P$390*(1+rvanilla10)^0.5)-SUM($P192:U192),('PTRM input'!$P$390*(1+rvanilla10)^0.5)/A6stdlife))</f>
        <v>0</v>
      </c>
      <c r="W192" s="251">
        <f ca="1">IF(A6stdlife="n/a","n/a",IF(W$3&gt;(A6stdlife+$E192),('PTRM input'!$P$390*(1+rvanilla10)^0.5)-SUM($P192:V192),('PTRM input'!$P$390*(1+rvanilla10)^0.5)/A6stdlife))</f>
        <v>0</v>
      </c>
      <c r="X192" s="251">
        <f ca="1">IF(A6stdlife="n/a","n/a",IF(X$3&gt;(A6stdlife+$E192),('PTRM input'!$P$390*(1+rvanilla10)^0.5)-SUM($P192:W192),('PTRM input'!$P$390*(1+rvanilla10)^0.5)/A6stdlife))</f>
        <v>0</v>
      </c>
      <c r="Y192" s="251">
        <f ca="1">IF(A6stdlife="n/a","n/a",IF(Y$3&gt;(A6stdlife+$E192),('PTRM input'!$P$390*(1+rvanilla10)^0.5)-SUM($P192:X192),('PTRM input'!$P$390*(1+rvanilla10)^0.5)/A6stdlife))</f>
        <v>0</v>
      </c>
      <c r="Z192" s="251">
        <f ca="1">IF(A6stdlife="n/a","n/a",IF(Z$3&gt;(A6stdlife+$E192),('PTRM input'!$P$390*(1+rvanilla10)^0.5)-SUM($P192:Y192),('PTRM input'!$P$390*(1+rvanilla10)^0.5)/A6stdlife))</f>
        <v>0</v>
      </c>
      <c r="AA192" s="251">
        <f ca="1">IF(A6stdlife="n/a","n/a",IF(AA$3&gt;(A6stdlife+$E192),('PTRM input'!$P$390*(1+rvanilla10)^0.5)-SUM($P192:Z192),('PTRM input'!$P$390*(1+rvanilla10)^0.5)/A6stdlife))</f>
        <v>0</v>
      </c>
      <c r="AB192" s="251">
        <f ca="1">IF(A6stdlife="n/a","n/a",IF(AB$3&gt;(A6stdlife+$E192),('PTRM input'!$P$390*(1+rvanilla10)^0.5)-SUM($P192:AA192),('PTRM input'!$P$390*(1+rvanilla10)^0.5)/A6stdlife))</f>
        <v>0</v>
      </c>
      <c r="AC192" s="251">
        <f ca="1">IF(A6stdlife="n/a","n/a",IF(AC$3&gt;(A6stdlife+$E192),('PTRM input'!$P$390*(1+rvanilla10)^0.5)-SUM($P192:AB192),('PTRM input'!$P$390*(1+rvanilla10)^0.5)/A6stdlife))</f>
        <v>0</v>
      </c>
      <c r="AD192" s="251">
        <f ca="1">IF(A6stdlife="n/a","n/a",IF(AD$3&gt;(A6stdlife+$E192),('PTRM input'!$P$390*(1+rvanilla10)^0.5)-SUM($P192:AC192),('PTRM input'!$P$390*(1+rvanilla10)^0.5)/A6stdlife))</f>
        <v>0</v>
      </c>
      <c r="AE192" s="251">
        <f ca="1">IF(A6stdlife="n/a","n/a",IF(AE$3&gt;(A6stdlife+$E192),('PTRM input'!$P$390*(1+rvanilla10)^0.5)-SUM($P192:AD192),('PTRM input'!$P$390*(1+rvanilla10)^0.5)/A6stdlife))</f>
        <v>0</v>
      </c>
      <c r="AF192" s="251">
        <f ca="1">IF(A6stdlife="n/a","n/a",IF(AF$3&gt;(A6stdlife+$E192),('PTRM input'!$P$390*(1+rvanilla10)^0.5)-SUM($P192:AE192),('PTRM input'!$P$390*(1+rvanilla10)^0.5)/A6stdlife))</f>
        <v>0</v>
      </c>
      <c r="AG192" s="251">
        <f ca="1">IF(A6stdlife="n/a","n/a",IF(AG$3&gt;(A6stdlife+$E192),('PTRM input'!$P$390*(1+rvanilla10)^0.5)-SUM($P192:AF192),('PTRM input'!$P$390*(1+rvanilla10)^0.5)/A6stdlife))</f>
        <v>0</v>
      </c>
      <c r="AH192" s="251">
        <f ca="1">IF(A6stdlife="n/a","n/a",IF(AH$3&gt;(A6stdlife+$E192),('PTRM input'!$P$390*(1+rvanilla10)^0.5)-SUM($P192:AG192),('PTRM input'!$P$390*(1+rvanilla10)^0.5)/A6stdlife))</f>
        <v>0</v>
      </c>
      <c r="AI192" s="251">
        <f ca="1">IF(A6stdlife="n/a","n/a",IF(AI$3&gt;(A6stdlife+$E192),('PTRM input'!$P$390*(1+rvanilla10)^0.5)-SUM($P192:AH192),('PTRM input'!$P$390*(1+rvanilla10)^0.5)/A6stdlife))</f>
        <v>0</v>
      </c>
      <c r="AJ192" s="251">
        <f ca="1">IF(A6stdlife="n/a","n/a",IF(AJ$3&gt;(A6stdlife+$E192),('PTRM input'!$P$390*(1+rvanilla10)^0.5)-SUM($P192:AI192),('PTRM input'!$P$390*(1+rvanilla10)^0.5)/A6stdlife))</f>
        <v>0</v>
      </c>
      <c r="AK192" s="251">
        <f ca="1">IF(A6stdlife="n/a","n/a",IF(AK$3&gt;(A6stdlife+$E192),('PTRM input'!$P$390*(1+rvanilla10)^0.5)-SUM($P192:AJ192),('PTRM input'!$P$390*(1+rvanilla10)^0.5)/A6stdlife))</f>
        <v>0</v>
      </c>
      <c r="AL192" s="251">
        <f ca="1">IF(A6stdlife="n/a","n/a",IF(AL$3&gt;(A6stdlife+$E192),('PTRM input'!$P$390*(1+rvanilla10)^0.5)-SUM($P192:AK192),('PTRM input'!$P$390*(1+rvanilla10)^0.5)/A6stdlife))</f>
        <v>0</v>
      </c>
      <c r="AM192" s="251">
        <f ca="1">IF(A6stdlife="n/a","n/a",IF(AM$3&gt;(A6stdlife+$E192),('PTRM input'!$P$390*(1+rvanilla10)^0.5)-SUM($P192:AL192),('PTRM input'!$P$390*(1+rvanilla10)^0.5)/A6stdlife))</f>
        <v>0</v>
      </c>
      <c r="AN192" s="251">
        <f ca="1">IF(A6stdlife="n/a","n/a",IF(AN$3&gt;(A6stdlife+$E192),('PTRM input'!$P$390*(1+rvanilla10)^0.5)-SUM($P192:AM192),('PTRM input'!$P$390*(1+rvanilla10)^0.5)/A6stdlife))</f>
        <v>0</v>
      </c>
      <c r="AO192" s="251">
        <f ca="1">IF(A6stdlife="n/a","n/a",IF(AO$3&gt;(A6stdlife+$E192),('PTRM input'!$P$390*(1+rvanilla10)^0.5)-SUM($P192:AN192),('PTRM input'!$P$390*(1+rvanilla10)^0.5)/A6stdlife))</f>
        <v>0</v>
      </c>
      <c r="AP192" s="251">
        <f ca="1">IF(A6stdlife="n/a","n/a",IF(AP$3&gt;(A6stdlife+$E192),('PTRM input'!$P$390*(1+rvanilla10)^0.5)-SUM($P192:AO192),('PTRM input'!$P$390*(1+rvanilla10)^0.5)/A6stdlife))</f>
        <v>0</v>
      </c>
      <c r="AQ192" s="251">
        <f ca="1">IF(A6stdlife="n/a","n/a",IF(AQ$3&gt;(A6stdlife+$E192),('PTRM input'!$P$390*(1+rvanilla10)^0.5)-SUM($P192:AP192),('PTRM input'!$P$390*(1+rvanilla10)^0.5)/A6stdlife))</f>
        <v>0</v>
      </c>
      <c r="AR192" s="251">
        <f ca="1">IF(A6stdlife="n/a","n/a",IF(AR$3&gt;(A6stdlife+$E192),('PTRM input'!$P$390*(1+rvanilla10)^0.5)-SUM($P192:AQ192),('PTRM input'!$P$390*(1+rvanilla10)^0.5)/A6stdlife))</f>
        <v>0</v>
      </c>
      <c r="AS192" s="251">
        <f ca="1">IF(A6stdlife="n/a","n/a",IF(AS$3&gt;(A6stdlife+$E192),('PTRM input'!$P$390*(1+rvanilla10)^0.5)-SUM($P192:AR192),('PTRM input'!$P$390*(1+rvanilla10)^0.5)/A6stdlife))</f>
        <v>0</v>
      </c>
      <c r="AT192" s="251">
        <f ca="1">IF(A6stdlife="n/a","n/a",IF(AT$3&gt;(A6stdlife+$E192),('PTRM input'!$P$390*(1+rvanilla10)^0.5)-SUM($P192:AS192),('PTRM input'!$P$390*(1+rvanilla10)^0.5)/A6stdlife))</f>
        <v>0</v>
      </c>
      <c r="AU192" s="251">
        <f ca="1">IF(A6stdlife="n/a","n/a",IF(AU$3&gt;(A6stdlife+$E192),('PTRM input'!$P$390*(1+rvanilla10)^0.5)-SUM($P192:AT192),('PTRM input'!$P$390*(1+rvanilla10)^0.5)/A6stdlife))</f>
        <v>0</v>
      </c>
      <c r="AV192" s="251">
        <f ca="1">IF(A6stdlife="n/a","n/a",IF(AV$3&gt;(A6stdlife+$E192),('PTRM input'!$P$390*(1+rvanilla10)^0.5)-SUM($P192:AU192),('PTRM input'!$P$390*(1+rvanilla10)^0.5)/A6stdlife))</f>
        <v>0</v>
      </c>
      <c r="AW192" s="251">
        <f ca="1">IF(A6stdlife="n/a","n/a",IF(AW$3&gt;(A6stdlife+$E192),('PTRM input'!$P$390*(1+rvanilla10)^0.5)-SUM($P192:AV192),('PTRM input'!$P$390*(1+rvanilla10)^0.5)/A6stdlife))</f>
        <v>0</v>
      </c>
      <c r="AX192" s="251">
        <f ca="1">IF(A6stdlife="n/a","n/a",IF(AX$3&gt;(A6stdlife+$E192),('PTRM input'!$P$390*(1+rvanilla10)^0.5)-SUM($P192:AW192),('PTRM input'!$P$390*(1+rvanilla10)^0.5)/A6stdlife))</f>
        <v>0</v>
      </c>
      <c r="AY192" s="251">
        <f ca="1">IF(A6stdlife="n/a","n/a",IF(AY$3&gt;(A6stdlife+$E192),('PTRM input'!$P$390*(1+rvanilla10)^0.5)-SUM($P192:AX192),('PTRM input'!$P$390*(1+rvanilla10)^0.5)/A6stdlife))</f>
        <v>0</v>
      </c>
      <c r="AZ192" s="251">
        <f ca="1">IF(A6stdlife="n/a","n/a",IF(AZ$3&gt;(A6stdlife+$E192),('PTRM input'!$P$390*(1+rvanilla10)^0.5)-SUM($P192:AY192),('PTRM input'!$P$390*(1+rvanilla10)^0.5)/A6stdlife))</f>
        <v>0</v>
      </c>
      <c r="BA192" s="251">
        <f ca="1">IF(A6stdlife="n/a","n/a",IF(BA$3&gt;(A6stdlife+$E192),('PTRM input'!$P$390*(1+rvanilla10)^0.5)-SUM($P192:AZ192),('PTRM input'!$P$390*(1+rvanilla10)^0.5)/A6stdlife))</f>
        <v>0</v>
      </c>
      <c r="BB192" s="251">
        <f ca="1">IF(A6stdlife="n/a","n/a",IF(BB$3&gt;(A6stdlife+$E192),('PTRM input'!$P$390*(1+rvanilla10)^0.5)-SUM($P192:BA192),('PTRM input'!$P$390*(1+rvanilla10)^0.5)/A6stdlife))</f>
        <v>0</v>
      </c>
      <c r="BC192" s="251">
        <f ca="1">IF(A6stdlife="n/a","n/a",IF(BC$3&gt;(A6stdlife+$E192),('PTRM input'!$P$390*(1+rvanilla10)^0.5)-SUM($P192:BB192),('PTRM input'!$P$390*(1+rvanilla10)^0.5)/A6stdlife))</f>
        <v>0</v>
      </c>
      <c r="BD192" s="251">
        <f ca="1">IF(A6stdlife="n/a","n/a",IF(BD$3&gt;(A6stdlife+$E192),('PTRM input'!$P$390*(1+rvanilla10)^0.5)-SUM($P192:BC192),('PTRM input'!$P$390*(1+rvanilla10)^0.5)/A6stdlife))</f>
        <v>0</v>
      </c>
      <c r="BE192" s="251">
        <f ca="1">IF(A6stdlife="n/a","n/a",IF(BE$3&gt;(A6stdlife+$E192),('PTRM input'!$P$390*(1+rvanilla10)^0.5)-SUM($P192:BD192),('PTRM input'!$P$390*(1+rvanilla10)^0.5)/A6stdlife))</f>
        <v>0</v>
      </c>
      <c r="BF192" s="251">
        <f ca="1">IF(A6stdlife="n/a","n/a",IF(BF$3&gt;(A6stdlife+$E192),('PTRM input'!$P$390*(1+rvanilla10)^0.5)-SUM($P192:BE192),('PTRM input'!$P$390*(1+rvanilla10)^0.5)/A6stdlife))</f>
        <v>0</v>
      </c>
      <c r="BG192" s="251">
        <f ca="1">IF(A6stdlife="n/a","n/a",IF(BG$3&gt;(A6stdlife+$E192),('PTRM input'!$P$390*(1+rvanilla10)^0.5)-SUM($P192:BF192),('PTRM input'!$P$390*(1+rvanilla10)^0.5)/A6stdlife))</f>
        <v>0</v>
      </c>
      <c r="BH192" s="251">
        <f ca="1">IF(A6stdlife="n/a","n/a",IF(BH$3&gt;(A6stdlife+$E192),('PTRM input'!$P$390*(1+rvanilla10)^0.5)-SUM($P192:BG192),('PTRM input'!$P$390*(1+rvanilla10)^0.5)/A6stdlife))</f>
        <v>0</v>
      </c>
      <c r="BI192" s="251">
        <f ca="1">IF(A6stdlife="n/a","n/a",IF(BI$3&gt;(A6stdlife+$E192),('PTRM input'!$P$390*(1+rvanilla10)^0.5)-SUM($P192:BH192),('PTRM input'!$P$390*(1+rvanilla10)^0.5)/A6stdlife))</f>
        <v>0</v>
      </c>
      <c r="BJ192" s="116"/>
      <c r="BK192" s="116"/>
      <c r="BL192" s="116"/>
      <c r="BM192" s="116"/>
    </row>
    <row r="193" spans="1:65" hidden="1" outlineLevel="1" collapsed="1">
      <c r="A193" s="116"/>
      <c r="B193" s="9"/>
      <c r="C193" s="19" t="str">
        <f>Asset6</f>
        <v>Capitalised AA costs</v>
      </c>
      <c r="D193" s="9"/>
      <c r="E193" s="9"/>
      <c r="F193" s="260"/>
      <c r="G193" s="261">
        <f t="shared" ref="G193:K193" si="71">SUM(G181:G192)</f>
        <v>7.6505748541918064E-2</v>
      </c>
      <c r="H193" s="261">
        <f t="shared" ca="1" si="71"/>
        <v>7.6505748541918064E-2</v>
      </c>
      <c r="I193" s="261">
        <f t="shared" ca="1" si="71"/>
        <v>7.6505748541918064E-2</v>
      </c>
      <c r="J193" s="261">
        <f t="shared" ca="1" si="71"/>
        <v>9.4876542369537367E-2</v>
      </c>
      <c r="K193" s="261">
        <f t="shared" ca="1" si="71"/>
        <v>0.13562085283400174</v>
      </c>
      <c r="L193" s="261">
        <f t="shared" ref="L193:AL193" ca="1" si="72">SUM(L181:L192)</f>
        <v>0.13263966832763016</v>
      </c>
      <c r="M193" s="261">
        <f t="shared" ca="1" si="72"/>
        <v>0.13263966832763016</v>
      </c>
      <c r="N193" s="261">
        <f t="shared" ca="1" si="72"/>
        <v>0.13263966832763016</v>
      </c>
      <c r="O193" s="261">
        <f t="shared" ca="1" si="72"/>
        <v>0.11426887450001086</v>
      </c>
      <c r="P193" s="261">
        <f t="shared" ca="1" si="72"/>
        <v>1.763412191058595E-2</v>
      </c>
      <c r="Q193" s="261">
        <f t="shared" ca="1" si="72"/>
        <v>0</v>
      </c>
      <c r="R193" s="371">
        <f t="shared" ca="1" si="72"/>
        <v>0</v>
      </c>
      <c r="S193" s="371">
        <f t="shared" ca="1" si="72"/>
        <v>0</v>
      </c>
      <c r="T193" s="371">
        <f t="shared" ca="1" si="72"/>
        <v>0</v>
      </c>
      <c r="U193" s="371">
        <f t="shared" ca="1" si="72"/>
        <v>0</v>
      </c>
      <c r="V193" s="371">
        <f t="shared" ca="1" si="72"/>
        <v>0</v>
      </c>
      <c r="W193" s="371">
        <f t="shared" ca="1" si="72"/>
        <v>0</v>
      </c>
      <c r="X193" s="371">
        <f t="shared" ca="1" si="72"/>
        <v>0</v>
      </c>
      <c r="Y193" s="371">
        <f t="shared" ca="1" si="72"/>
        <v>0</v>
      </c>
      <c r="Z193" s="371">
        <f t="shared" ca="1" si="72"/>
        <v>0</v>
      </c>
      <c r="AA193" s="371">
        <f t="shared" ca="1" si="72"/>
        <v>0</v>
      </c>
      <c r="AB193" s="371">
        <f t="shared" ca="1" si="72"/>
        <v>0</v>
      </c>
      <c r="AC193" s="371">
        <f t="shared" ca="1" si="72"/>
        <v>0</v>
      </c>
      <c r="AD193" s="371">
        <f t="shared" ca="1" si="72"/>
        <v>0</v>
      </c>
      <c r="AE193" s="371">
        <f t="shared" ca="1" si="72"/>
        <v>0</v>
      </c>
      <c r="AF193" s="371">
        <f t="shared" ca="1" si="72"/>
        <v>0</v>
      </c>
      <c r="AG193" s="371">
        <f t="shared" ca="1" si="72"/>
        <v>0</v>
      </c>
      <c r="AH193" s="371">
        <f t="shared" ca="1" si="72"/>
        <v>0</v>
      </c>
      <c r="AI193" s="371">
        <f t="shared" ca="1" si="72"/>
        <v>0</v>
      </c>
      <c r="AJ193" s="371">
        <f t="shared" ca="1" si="72"/>
        <v>0</v>
      </c>
      <c r="AK193" s="371">
        <f t="shared" ca="1" si="72"/>
        <v>0</v>
      </c>
      <c r="AL193" s="371">
        <f t="shared" ca="1" si="72"/>
        <v>0</v>
      </c>
      <c r="AM193" s="371">
        <f t="shared" ref="AM193:BI193" ca="1" si="73">SUM(AM181:AM192)</f>
        <v>0</v>
      </c>
      <c r="AN193" s="371">
        <f t="shared" ca="1" si="73"/>
        <v>0</v>
      </c>
      <c r="AO193" s="371">
        <f t="shared" ca="1" si="73"/>
        <v>0</v>
      </c>
      <c r="AP193" s="371">
        <f t="shared" ca="1" si="73"/>
        <v>0</v>
      </c>
      <c r="AQ193" s="371">
        <f t="shared" ca="1" si="73"/>
        <v>0</v>
      </c>
      <c r="AR193" s="371">
        <f t="shared" ca="1" si="73"/>
        <v>0</v>
      </c>
      <c r="AS193" s="371">
        <f t="shared" ca="1" si="73"/>
        <v>0</v>
      </c>
      <c r="AT193" s="371">
        <f t="shared" ca="1" si="73"/>
        <v>0</v>
      </c>
      <c r="AU193" s="371">
        <f t="shared" ca="1" si="73"/>
        <v>0</v>
      </c>
      <c r="AV193" s="371">
        <f t="shared" ca="1" si="73"/>
        <v>0</v>
      </c>
      <c r="AW193" s="371">
        <f t="shared" ca="1" si="73"/>
        <v>0</v>
      </c>
      <c r="AX193" s="371">
        <f t="shared" ca="1" si="73"/>
        <v>0</v>
      </c>
      <c r="AY193" s="371">
        <f t="shared" ca="1" si="73"/>
        <v>0</v>
      </c>
      <c r="AZ193" s="371">
        <f t="shared" ca="1" si="73"/>
        <v>0</v>
      </c>
      <c r="BA193" s="371">
        <f t="shared" ca="1" si="73"/>
        <v>0</v>
      </c>
      <c r="BB193" s="371">
        <f t="shared" ca="1" si="73"/>
        <v>0</v>
      </c>
      <c r="BC193" s="371">
        <f t="shared" ca="1" si="73"/>
        <v>0</v>
      </c>
      <c r="BD193" s="371">
        <f t="shared" ca="1" si="73"/>
        <v>0</v>
      </c>
      <c r="BE193" s="371">
        <f t="shared" ca="1" si="73"/>
        <v>0</v>
      </c>
      <c r="BF193" s="371">
        <f t="shared" ca="1" si="73"/>
        <v>0</v>
      </c>
      <c r="BG193" s="371">
        <f t="shared" ca="1" si="73"/>
        <v>0</v>
      </c>
      <c r="BH193" s="371">
        <f t="shared" ca="1" si="73"/>
        <v>0</v>
      </c>
      <c r="BI193" s="371">
        <f t="shared" ca="1" si="73"/>
        <v>0</v>
      </c>
      <c r="BJ193" s="116"/>
      <c r="BK193" s="116"/>
      <c r="BL193" s="116"/>
      <c r="BM193" s="116"/>
    </row>
    <row r="194" spans="1:65" hidden="1" outlineLevel="2">
      <c r="A194" s="116"/>
      <c r="B194" s="106" t="str">
        <f>C206</f>
        <v>Group IT</v>
      </c>
      <c r="C194" s="614"/>
      <c r="D194" s="615" t="s">
        <v>236</v>
      </c>
      <c r="E194" s="614"/>
      <c r="F194" s="616"/>
      <c r="G194" s="617">
        <f>IF(('PTRM input'!$E$515='PTRM input'!$G$514),IF(G$3&gt;A7remlife,A7acvalue-SUM(F194:$F194),IF(A7remlife="N/A","n/a",A7acvalue/A7remlife)),'PTRM input'!G$526)</f>
        <v>1.1569539533274846</v>
      </c>
      <c r="H194" s="617">
        <f>IF(('PTRM input'!$E$515='PTRM input'!$G$514),IF(H$3&gt;A7remlife,A7acvalue-SUM($F194:G194),IF(A7remlife="N/A","n/a",A7acvalue/A7remlife)),'PTRM input'!H$526)</f>
        <v>1.1569539533274846</v>
      </c>
      <c r="I194" s="617">
        <f>IF(('PTRM input'!$E$515='PTRM input'!$G$514),IF(I$3&gt;A7remlife,A7acvalue-SUM($F194:H194),IF(A7remlife="N/A","n/a",A7acvalue/A7remlife)),'PTRM input'!I$526)</f>
        <v>1.1569539533274846</v>
      </c>
      <c r="J194" s="617">
        <f>IF(('PTRM input'!$E$515='PTRM input'!$G$514),IF(J$3&gt;A7remlife,A7acvalue-SUM($F194:I194),IF(A7remlife="N/A","n/a",A7acvalue/A7remlife)),'PTRM input'!J$526)</f>
        <v>1.1569539533274846</v>
      </c>
      <c r="K194" s="617">
        <f>IF(('PTRM input'!$E$515='PTRM input'!$G$514),IF(K$3&gt;A7remlife,A7acvalue-SUM($F194:J194),IF(A7remlife="N/A","n/a",A7acvalue/A7remlife)),'PTRM input'!K$526)</f>
        <v>7.2786263564594833E-2</v>
      </c>
      <c r="L194" s="617">
        <f>IF(('PTRM input'!$E$515='PTRM input'!$G$514),IF(L$3&gt;A7remlife,A7acvalue-SUM($F194:K194),IF(A7remlife="N/A","n/a",A7acvalue/A7remlife)),'PTRM input'!L$526)</f>
        <v>0</v>
      </c>
      <c r="M194" s="617">
        <f>IF(('PTRM input'!$E$515='PTRM input'!$G$514),IF(M$3&gt;A7remlife,A7acvalue-SUM($F194:L194),IF(A7remlife="N/A","n/a",A7acvalue/A7remlife)),'PTRM input'!M$526)</f>
        <v>0</v>
      </c>
      <c r="N194" s="617">
        <f>IF(('PTRM input'!$E$515='PTRM input'!$G$514),IF(N$3&gt;A7remlife,A7acvalue-SUM($F194:M194),IF(A7remlife="N/A","n/a",A7acvalue/A7remlife)),'PTRM input'!N$526)</f>
        <v>0</v>
      </c>
      <c r="O194" s="617">
        <f>IF(('PTRM input'!$E$515='PTRM input'!$G$514),IF(O$3&gt;A7remlife,A7acvalue-SUM($F194:N194),IF(A7remlife="N/A","n/a",A7acvalue/A7remlife)),'PTRM input'!O$526)</f>
        <v>0</v>
      </c>
      <c r="P194" s="617">
        <f>IF(('PTRM input'!$E$515='PTRM input'!$G$514),IF(P$3&gt;A7remlife,A7acvalue-SUM($F194:O194),IF(A7remlife="N/A","n/a",A7acvalue/A7remlife)),'PTRM input'!P$526)</f>
        <v>0</v>
      </c>
      <c r="Q194" s="617">
        <f>IF(('PTRM input'!$E$515='PTRM input'!$G$514),IF(Q$3&gt;A7remlife,A7acvalue-SUM($F194:P194),IF(A7remlife="N/A","n/a",A7acvalue/A7remlife)),'PTRM input'!Q$526)</f>
        <v>0</v>
      </c>
      <c r="R194" s="617">
        <f>IF(('PTRM input'!$E$515='PTRM input'!$G$514),IF(R$3&gt;A7remlife,A7acvalue-SUM($F194:Q194),IF(A7remlife="N/A","n/a",A7acvalue/A7remlife)),'PTRM input'!R$526)</f>
        <v>0</v>
      </c>
      <c r="S194" s="617">
        <f>IF(('PTRM input'!$E$515='PTRM input'!$G$514),IF(S$3&gt;A7remlife,A7acvalue-SUM($F194:R194),IF(A7remlife="N/A","n/a",A7acvalue/A7remlife)),'PTRM input'!S$526)</f>
        <v>0</v>
      </c>
      <c r="T194" s="617">
        <f>IF(('PTRM input'!$E$515='PTRM input'!$G$514),IF(T$3&gt;A7remlife,A7acvalue-SUM($F194:S194),IF(A7remlife="N/A","n/a",A7acvalue/A7remlife)),'PTRM input'!T$526)</f>
        <v>0</v>
      </c>
      <c r="U194" s="617">
        <f>IF(('PTRM input'!$E$515='PTRM input'!$G$514),IF(U$3&gt;A7remlife,A7acvalue-SUM($F194:T194),IF(A7remlife="N/A","n/a",A7acvalue/A7remlife)),'PTRM input'!U$526)</f>
        <v>0</v>
      </c>
      <c r="V194" s="617">
        <f>IF(('PTRM input'!$E$515='PTRM input'!$G$514),IF(V$3&gt;A7remlife,A7acvalue-SUM($F194:U194),IF(A7remlife="N/A","n/a",A7acvalue/A7remlife)),'PTRM input'!V$526)</f>
        <v>0</v>
      </c>
      <c r="W194" s="617">
        <f>IF(('PTRM input'!$E$515='PTRM input'!$G$514),IF(W$3&gt;A7remlife,A7acvalue-SUM($F194:V194),IF(A7remlife="N/A","n/a",A7acvalue/A7remlife)),'PTRM input'!W$526)</f>
        <v>0</v>
      </c>
      <c r="X194" s="617">
        <f>IF(('PTRM input'!$E$515='PTRM input'!$G$514),IF(X$3&gt;A7remlife,A7acvalue-SUM($F194:W194),IF(A7remlife="N/A","n/a",A7acvalue/A7remlife)),'PTRM input'!X$526)</f>
        <v>0</v>
      </c>
      <c r="Y194" s="617">
        <f>IF(('PTRM input'!$E$515='PTRM input'!$G$514),IF(Y$3&gt;A7remlife,A7acvalue-SUM($F194:X194),IF(A7remlife="N/A","n/a",A7acvalue/A7remlife)),'PTRM input'!Y$526)</f>
        <v>0</v>
      </c>
      <c r="Z194" s="617">
        <f>IF(('PTRM input'!$E$515='PTRM input'!$G$514),IF(Z$3&gt;A7remlife,A7acvalue-SUM($F194:Y194),IF(A7remlife="N/A","n/a",A7acvalue/A7remlife)),'PTRM input'!Z$526)</f>
        <v>0</v>
      </c>
      <c r="AA194" s="617">
        <f>IF(('PTRM input'!$E$515='PTRM input'!$G$514),IF(AA$3&gt;A7remlife,A7acvalue-SUM($F194:Z194),IF(A7remlife="N/A","n/a",A7acvalue/A7remlife)),'PTRM input'!AA$526)</f>
        <v>0</v>
      </c>
      <c r="AB194" s="617">
        <f>IF(('PTRM input'!$E$515='PTRM input'!$G$514),IF(AB$3&gt;A7remlife,A7acvalue-SUM($F194:AA194),IF(A7remlife="N/A","n/a",A7acvalue/A7remlife)),'PTRM input'!AB$526)</f>
        <v>0</v>
      </c>
      <c r="AC194" s="617">
        <f>IF(('PTRM input'!$E$515='PTRM input'!$G$514),IF(AC$3&gt;A7remlife,A7acvalue-SUM($F194:AB194),IF(A7remlife="N/A","n/a",A7acvalue/A7remlife)),'PTRM input'!AC$526)</f>
        <v>0</v>
      </c>
      <c r="AD194" s="617">
        <f>IF(('PTRM input'!$E$515='PTRM input'!$G$514),IF(AD$3&gt;A7remlife,A7acvalue-SUM($F194:AC194),IF(A7remlife="N/A","n/a",A7acvalue/A7remlife)),'PTRM input'!AD$526)</f>
        <v>0</v>
      </c>
      <c r="AE194" s="617">
        <f>IF(('PTRM input'!$E$515='PTRM input'!$G$514),IF(AE$3&gt;A7remlife,A7acvalue-SUM($F194:AD194),IF(A7remlife="N/A","n/a",A7acvalue/A7remlife)),'PTRM input'!AE$526)</f>
        <v>0</v>
      </c>
      <c r="AF194" s="617">
        <f>IF(('PTRM input'!$E$515='PTRM input'!$G$514),IF(AF$3&gt;A7remlife,A7acvalue-SUM($F194:AE194),IF(A7remlife="N/A","n/a",A7acvalue/A7remlife)),'PTRM input'!AF$526)</f>
        <v>0</v>
      </c>
      <c r="AG194" s="617">
        <f>IF(('PTRM input'!$E$515='PTRM input'!$G$514),IF(AG$3&gt;A7remlife,A7acvalue-SUM($F194:AF194),IF(A7remlife="N/A","n/a",A7acvalue/A7remlife)),'PTRM input'!AG$526)</f>
        <v>0</v>
      </c>
      <c r="AH194" s="617">
        <f>IF(('PTRM input'!$E$515='PTRM input'!$G$514),IF(AH$3&gt;A7remlife,A7acvalue-SUM($F194:AG194),IF(A7remlife="N/A","n/a",A7acvalue/A7remlife)),'PTRM input'!AH$526)</f>
        <v>0</v>
      </c>
      <c r="AI194" s="617">
        <f>IF(('PTRM input'!$E$515='PTRM input'!$G$514),IF(AI$3&gt;A7remlife,A7acvalue-SUM($F194:AH194),IF(A7remlife="N/A","n/a",A7acvalue/A7remlife)),'PTRM input'!AI$526)</f>
        <v>0</v>
      </c>
      <c r="AJ194" s="617">
        <f>IF(('PTRM input'!$E$515='PTRM input'!$G$514),IF(AJ$3&gt;A7remlife,A7acvalue-SUM($F194:AI194),IF(A7remlife="N/A","n/a",A7acvalue/A7remlife)),'PTRM input'!AJ$526)</f>
        <v>0</v>
      </c>
      <c r="AK194" s="617">
        <f>IF(('PTRM input'!$E$515='PTRM input'!$G$514),IF(AK$3&gt;A7remlife,A7acvalue-SUM($F194:AJ194),IF(A7remlife="N/A","n/a",A7acvalue/A7remlife)),'PTRM input'!AK$526)</f>
        <v>0</v>
      </c>
      <c r="AL194" s="617">
        <f>IF(('PTRM input'!$E$515='PTRM input'!$G$514),IF(AL$3&gt;A7remlife,A7acvalue-SUM($F194:AK194),IF(A7remlife="N/A","n/a",A7acvalue/A7remlife)),'PTRM input'!AL$526)</f>
        <v>0</v>
      </c>
      <c r="AM194" s="617">
        <f>IF(('PTRM input'!$E$515='PTRM input'!$G$514),IF(AM$3&gt;A7remlife,A7acvalue-SUM($F194:AL194),IF(A7remlife="N/A","n/a",A7acvalue/A7remlife)),'PTRM input'!AM$526)</f>
        <v>0</v>
      </c>
      <c r="AN194" s="617">
        <f>IF(('PTRM input'!$E$515='PTRM input'!$G$514),IF(AN$3&gt;A7remlife,A7acvalue-SUM($F194:AM194),IF(A7remlife="N/A","n/a",A7acvalue/A7remlife)),'PTRM input'!AN$526)</f>
        <v>0</v>
      </c>
      <c r="AO194" s="617">
        <f>IF(('PTRM input'!$E$515='PTRM input'!$G$514),IF(AO$3&gt;A7remlife,A7acvalue-SUM($F194:AN194),IF(A7remlife="N/A","n/a",A7acvalue/A7remlife)),'PTRM input'!AO$526)</f>
        <v>0</v>
      </c>
      <c r="AP194" s="617">
        <f>IF(('PTRM input'!$E$515='PTRM input'!$G$514),IF(AP$3&gt;A7remlife,A7acvalue-SUM($F194:AO194),IF(A7remlife="N/A","n/a",A7acvalue/A7remlife)),'PTRM input'!AP$526)</f>
        <v>0</v>
      </c>
      <c r="AQ194" s="617">
        <f>IF(('PTRM input'!$E$515='PTRM input'!$G$514),IF(AQ$3&gt;A7remlife,A7acvalue-SUM($F194:AP194),IF(A7remlife="N/A","n/a",A7acvalue/A7remlife)),'PTRM input'!AQ$526)</f>
        <v>0</v>
      </c>
      <c r="AR194" s="617">
        <f>IF(('PTRM input'!$E$515='PTRM input'!$G$514),IF(AR$3&gt;A7remlife,A7acvalue-SUM($F194:AQ194),IF(A7remlife="N/A","n/a",A7acvalue/A7remlife)),'PTRM input'!AR$526)</f>
        <v>0</v>
      </c>
      <c r="AS194" s="617">
        <f>IF(('PTRM input'!$E$515='PTRM input'!$G$514),IF(AS$3&gt;A7remlife,A7acvalue-SUM($F194:AR194),IF(A7remlife="N/A","n/a",A7acvalue/A7remlife)),'PTRM input'!AS$526)</f>
        <v>0</v>
      </c>
      <c r="AT194" s="617">
        <f>IF(('PTRM input'!$E$515='PTRM input'!$G$514),IF(AT$3&gt;A7remlife,A7acvalue-SUM($F194:AS194),IF(A7remlife="N/A","n/a",A7acvalue/A7remlife)),'PTRM input'!AT$526)</f>
        <v>0</v>
      </c>
      <c r="AU194" s="617">
        <f>IF(('PTRM input'!$E$515='PTRM input'!$G$514),IF(AU$3&gt;A7remlife,A7acvalue-SUM($F194:AT194),IF(A7remlife="N/A","n/a",A7acvalue/A7remlife)),'PTRM input'!AU$526)</f>
        <v>0</v>
      </c>
      <c r="AV194" s="617">
        <f>IF(('PTRM input'!$E$515='PTRM input'!$G$514),IF(AV$3&gt;A7remlife,A7acvalue-SUM($F194:AU194),IF(A7remlife="N/A","n/a",A7acvalue/A7remlife)),'PTRM input'!AV$526)</f>
        <v>0</v>
      </c>
      <c r="AW194" s="617">
        <f>IF(('PTRM input'!$E$515='PTRM input'!$G$514),IF(AW$3&gt;A7remlife,A7acvalue-SUM($F194:AV194),IF(A7remlife="N/A","n/a",A7acvalue/A7remlife)),'PTRM input'!AW$526)</f>
        <v>0</v>
      </c>
      <c r="AX194" s="617">
        <f>IF(('PTRM input'!$E$515='PTRM input'!$G$514),IF(AX$3&gt;A7remlife,A7acvalue-SUM($F194:AW194),IF(A7remlife="N/A","n/a",A7acvalue/A7remlife)),'PTRM input'!AX$526)</f>
        <v>0</v>
      </c>
      <c r="AY194" s="617">
        <f>IF(('PTRM input'!$E$515='PTRM input'!$G$514),IF(AY$3&gt;A7remlife,A7acvalue-SUM($F194:AX194),IF(A7remlife="N/A","n/a",A7acvalue/A7remlife)),'PTRM input'!AY$526)</f>
        <v>0</v>
      </c>
      <c r="AZ194" s="617">
        <f>IF(('PTRM input'!$E$515='PTRM input'!$G$514),IF(AZ$3&gt;A7remlife,A7acvalue-SUM($F194:AY194),IF(A7remlife="N/A","n/a",A7acvalue/A7remlife)),'PTRM input'!AZ$526)</f>
        <v>0</v>
      </c>
      <c r="BA194" s="617">
        <f>IF(('PTRM input'!$E$515='PTRM input'!$G$514),IF(BA$3&gt;A7remlife,A7acvalue-SUM($F194:AZ194),IF(A7remlife="N/A","n/a",A7acvalue/A7remlife)),'PTRM input'!BA$526)</f>
        <v>0</v>
      </c>
      <c r="BB194" s="617">
        <f>IF(('PTRM input'!$E$515='PTRM input'!$G$514),IF(BB$3&gt;A7remlife,A7acvalue-SUM($F194:BA194),IF(A7remlife="N/A","n/a",A7acvalue/A7remlife)),'PTRM input'!BB$526)</f>
        <v>0</v>
      </c>
      <c r="BC194" s="617">
        <f>IF(('PTRM input'!$E$515='PTRM input'!$G$514),IF(BC$3&gt;A7remlife,A7acvalue-SUM($F194:BB194),IF(A7remlife="N/A","n/a",A7acvalue/A7remlife)),'PTRM input'!BC$526)</f>
        <v>0</v>
      </c>
      <c r="BD194" s="617">
        <f>IF(('PTRM input'!$E$515='PTRM input'!$G$514),IF(BD$3&gt;A7remlife,A7acvalue-SUM($F194:BC194),IF(A7remlife="N/A","n/a",A7acvalue/A7remlife)),'PTRM input'!BD$526)</f>
        <v>0</v>
      </c>
      <c r="BE194" s="617">
        <f>IF(('PTRM input'!$E$515='PTRM input'!$G$514),IF(BE$3&gt;A7remlife,A7acvalue-SUM($F194:BD194),IF(A7remlife="N/A","n/a",A7acvalue/A7remlife)),'PTRM input'!BE$526)</f>
        <v>0</v>
      </c>
      <c r="BF194" s="617">
        <f>IF(('PTRM input'!$E$515='PTRM input'!$G$514),IF(BF$3&gt;A7remlife,A7acvalue-SUM($F194:BE194),IF(A7remlife="N/A","n/a",A7acvalue/A7remlife)),'PTRM input'!BF$526)</f>
        <v>0</v>
      </c>
      <c r="BG194" s="617">
        <f>IF(('PTRM input'!$E$515='PTRM input'!$G$514),IF(BG$3&gt;A7remlife,A7acvalue-SUM($F194:BF194),IF(A7remlife="N/A","n/a",A7acvalue/A7remlife)),'PTRM input'!BG$526)</f>
        <v>0</v>
      </c>
      <c r="BH194" s="617">
        <f>IF(('PTRM input'!$E$515='PTRM input'!$G$514),IF(BH$3&gt;A7remlife,A7acvalue-SUM($F194:BG194),IF(A7remlife="N/A","n/a",A7acvalue/A7remlife)),'PTRM input'!BH$526)</f>
        <v>0</v>
      </c>
      <c r="BI194" s="617">
        <f>IF(('PTRM input'!$E$515='PTRM input'!$G$514),IF(BI$3&gt;A7remlife,A7acvalue-SUM($F194:BH194),IF(A7remlife="N/A","n/a",A7acvalue/A7remlife)),'PTRM input'!BI$526)</f>
        <v>0</v>
      </c>
      <c r="BJ194" s="116"/>
      <c r="BK194" s="116"/>
      <c r="BL194" s="116"/>
      <c r="BM194" s="116"/>
    </row>
    <row r="195" spans="1:65" ht="12.75" hidden="1" customHeight="1" outlineLevel="2">
      <c r="A195" s="116"/>
      <c r="B195" s="19"/>
      <c r="C195" s="18"/>
      <c r="D195" s="760" t="s">
        <v>237</v>
      </c>
      <c r="E195" s="86">
        <v>0</v>
      </c>
      <c r="F195" s="259"/>
      <c r="G195" s="433"/>
      <c r="H195" s="433"/>
      <c r="I195" s="433"/>
      <c r="J195" s="433"/>
      <c r="K195" s="433"/>
      <c r="L195" s="433"/>
      <c r="M195" s="433"/>
      <c r="N195" s="433"/>
      <c r="O195" s="433"/>
      <c r="P195" s="433"/>
      <c r="Q195" s="433"/>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51"/>
      <c r="AV195" s="251"/>
      <c r="AW195" s="251"/>
      <c r="AX195" s="251"/>
      <c r="AY195" s="251"/>
      <c r="AZ195" s="251"/>
      <c r="BA195" s="251"/>
      <c r="BB195" s="251"/>
      <c r="BC195" s="251"/>
      <c r="BD195" s="251"/>
      <c r="BE195" s="251"/>
      <c r="BF195" s="251"/>
      <c r="BG195" s="251"/>
      <c r="BH195" s="251"/>
      <c r="BI195" s="251"/>
      <c r="BJ195" s="116"/>
      <c r="BK195" s="116"/>
      <c r="BL195" s="116"/>
      <c r="BM195" s="116"/>
    </row>
    <row r="196" spans="1:65" hidden="1" outlineLevel="2">
      <c r="A196" s="116"/>
      <c r="B196" s="19"/>
      <c r="C196" s="18"/>
      <c r="D196" s="760"/>
      <c r="E196" s="86">
        <v>1</v>
      </c>
      <c r="F196" s="259"/>
      <c r="G196" s="618"/>
      <c r="H196" s="433">
        <f ca="1">IF(A7stdlife="n/a","n/a",IF(H$3&gt;(A7stdlife+$E196),('PTRM input'!$G$391*(1+rvanilla01)^0.5)-SUM(G196:$G196),('PTRM input'!$G$391*(1+rvanilla01)^0.5)/A7stdlife))</f>
        <v>0.13473195631427887</v>
      </c>
      <c r="I196" s="433">
        <f ca="1">IF(A7stdlife="n/a","n/a",IF(I$3&gt;(A7stdlife+$E196),('PTRM input'!$G$391*(1+rvanilla01)^0.5)-SUM($G196:H196),('PTRM input'!$G$391*(1+rvanilla01)^0.5)/A7stdlife))</f>
        <v>0.13473195631427887</v>
      </c>
      <c r="J196" s="433">
        <f ca="1">IF(A7stdlife="n/a","n/a",IF(J$3&gt;(A7stdlife+$E196),('PTRM input'!$G$391*(1+rvanilla01)^0.5)-SUM($G196:I196),('PTRM input'!$G$391*(1+rvanilla01)^0.5)/A7stdlife))</f>
        <v>0.13473195631427887</v>
      </c>
      <c r="K196" s="433">
        <f ca="1">IF(A7stdlife="n/a","n/a",IF(K$3&gt;(A7stdlife+$E196),('PTRM input'!$G$391*(1+rvanilla01)^0.5)-SUM($G196:J196),('PTRM input'!$G$391*(1+rvanilla01)^0.5)/A7stdlife))</f>
        <v>0.13473195631427887</v>
      </c>
      <c r="L196" s="433">
        <f ca="1">IF(A7stdlife="n/a","n/a",IF(L$3&gt;(A7stdlife+$E196),('PTRM input'!$G$391*(1+rvanilla01)^0.5)-SUM($G196:K196),('PTRM input'!$G$391*(1+rvanilla01)^0.5)/A7stdlife))</f>
        <v>0.13473195631427887</v>
      </c>
      <c r="M196" s="433">
        <f ca="1">IF(A7stdlife="n/a","n/a",IF(M$3&gt;(A7stdlife+$E196),('PTRM input'!$G$391*(1+rvanilla01)^0.5)-SUM($G196:L196),('PTRM input'!$G$391*(1+rvanilla01)^0.5)/A7stdlife))</f>
        <v>0</v>
      </c>
      <c r="N196" s="433">
        <f ca="1">IF(A7stdlife="n/a","n/a",IF(N$3&gt;(A7stdlife+$E196),('PTRM input'!$G$391*(1+rvanilla01)^0.5)-SUM($G196:M196),('PTRM input'!$G$391*(1+rvanilla01)^0.5)/A7stdlife))</f>
        <v>0</v>
      </c>
      <c r="O196" s="433">
        <f ca="1">IF(A7stdlife="n/a","n/a",IF(O$3&gt;(A7stdlife+$E196),('PTRM input'!$G$391*(1+rvanilla01)^0.5)-SUM($G196:N196),('PTRM input'!$G$391*(1+rvanilla01)^0.5)/A7stdlife))</f>
        <v>0</v>
      </c>
      <c r="P196" s="433">
        <f ca="1">IF(A7stdlife="n/a","n/a",IF(P$3&gt;(A7stdlife+$E196),('PTRM input'!$G$391*(1+rvanilla01)^0.5)-SUM($G196:O196),('PTRM input'!$G$391*(1+rvanilla01)^0.5)/A7stdlife))</f>
        <v>0</v>
      </c>
      <c r="Q196" s="433">
        <f ca="1">IF(A7stdlife="n/a","n/a",IF(Q$3&gt;(A7stdlife+$E196),('PTRM input'!$G$391*(1+rvanilla01)^0.5)-SUM($G196:P196),('PTRM input'!$G$391*(1+rvanilla01)^0.5)/A7stdlife))</f>
        <v>0</v>
      </c>
      <c r="R196" s="251">
        <f ca="1">IF(A7stdlife="n/a","n/a",IF(R$3&gt;(A7stdlife+$E196),('PTRM input'!$G$391*(1+rvanilla01)^0.5)-SUM($G196:Q196),('PTRM input'!$G$391*(1+rvanilla01)^0.5)/A7stdlife))</f>
        <v>0</v>
      </c>
      <c r="S196" s="251">
        <f ca="1">IF(A7stdlife="n/a","n/a",IF(S$3&gt;(A7stdlife+$E196),('PTRM input'!$G$391*(1+rvanilla01)^0.5)-SUM($G196:R196),('PTRM input'!$G$391*(1+rvanilla01)^0.5)/A7stdlife))</f>
        <v>0</v>
      </c>
      <c r="T196" s="251">
        <f ca="1">IF(A7stdlife="n/a","n/a",IF(T$3&gt;(A7stdlife+$E196),('PTRM input'!$G$391*(1+rvanilla01)^0.5)-SUM($G196:S196),('PTRM input'!$G$391*(1+rvanilla01)^0.5)/A7stdlife))</f>
        <v>0</v>
      </c>
      <c r="U196" s="251">
        <f ca="1">IF(A7stdlife="n/a","n/a",IF(U$3&gt;(A7stdlife+$E196),('PTRM input'!$G$391*(1+rvanilla01)^0.5)-SUM($G196:T196),('PTRM input'!$G$391*(1+rvanilla01)^0.5)/A7stdlife))</f>
        <v>0</v>
      </c>
      <c r="V196" s="251">
        <f ca="1">IF(A7stdlife="n/a","n/a",IF(V$3&gt;(A7stdlife+$E196),('PTRM input'!$G$391*(1+rvanilla01)^0.5)-SUM($G196:U196),('PTRM input'!$G$391*(1+rvanilla01)^0.5)/A7stdlife))</f>
        <v>0</v>
      </c>
      <c r="W196" s="251">
        <f ca="1">IF(A7stdlife="n/a","n/a",IF(W$3&gt;(A7stdlife+$E196),('PTRM input'!$G$391*(1+rvanilla01)^0.5)-SUM($G196:V196),('PTRM input'!$G$391*(1+rvanilla01)^0.5)/A7stdlife))</f>
        <v>0</v>
      </c>
      <c r="X196" s="251">
        <f ca="1">IF(A7stdlife="n/a","n/a",IF(X$3&gt;(A7stdlife+$E196),('PTRM input'!$G$391*(1+rvanilla01)^0.5)-SUM($G196:W196),('PTRM input'!$G$391*(1+rvanilla01)^0.5)/A7stdlife))</f>
        <v>0</v>
      </c>
      <c r="Y196" s="251">
        <f ca="1">IF(A7stdlife="n/a","n/a",IF(Y$3&gt;(A7stdlife+$E196),('PTRM input'!$G$391*(1+rvanilla01)^0.5)-SUM($G196:X196),('PTRM input'!$G$391*(1+rvanilla01)^0.5)/A7stdlife))</f>
        <v>0</v>
      </c>
      <c r="Z196" s="251">
        <f ca="1">IF(A7stdlife="n/a","n/a",IF(Z$3&gt;(A7stdlife+$E196),('PTRM input'!$G$391*(1+rvanilla01)^0.5)-SUM($G196:Y196),('PTRM input'!$G$391*(1+rvanilla01)^0.5)/A7stdlife))</f>
        <v>0</v>
      </c>
      <c r="AA196" s="251">
        <f ca="1">IF(A7stdlife="n/a","n/a",IF(AA$3&gt;(A7stdlife+$E196),('PTRM input'!$G$391*(1+rvanilla01)^0.5)-SUM($G196:Z196),('PTRM input'!$G$391*(1+rvanilla01)^0.5)/A7stdlife))</f>
        <v>0</v>
      </c>
      <c r="AB196" s="251">
        <f ca="1">IF(A7stdlife="n/a","n/a",IF(AB$3&gt;(A7stdlife+$E196),('PTRM input'!$G$391*(1+rvanilla01)^0.5)-SUM($G196:AA196),('PTRM input'!$G$391*(1+rvanilla01)^0.5)/A7stdlife))</f>
        <v>0</v>
      </c>
      <c r="AC196" s="251">
        <f ca="1">IF(A7stdlife="n/a","n/a",IF(AC$3&gt;(A7stdlife+$E196),('PTRM input'!$G$391*(1+rvanilla01)^0.5)-SUM($G196:AB196),('PTRM input'!$G$391*(1+rvanilla01)^0.5)/A7stdlife))</f>
        <v>0</v>
      </c>
      <c r="AD196" s="251">
        <f ca="1">IF(A7stdlife="n/a","n/a",IF(AD$3&gt;(A7stdlife+$E196),('PTRM input'!$G$391*(1+rvanilla01)^0.5)-SUM($G196:AC196),('PTRM input'!$G$391*(1+rvanilla01)^0.5)/A7stdlife))</f>
        <v>0</v>
      </c>
      <c r="AE196" s="251">
        <f ca="1">IF(A7stdlife="n/a","n/a",IF(AE$3&gt;(A7stdlife+$E196),('PTRM input'!$G$391*(1+rvanilla01)^0.5)-SUM($G196:AD196),('PTRM input'!$G$391*(1+rvanilla01)^0.5)/A7stdlife))</f>
        <v>0</v>
      </c>
      <c r="AF196" s="251">
        <f ca="1">IF(A7stdlife="n/a","n/a",IF(AF$3&gt;(A7stdlife+$E196),('PTRM input'!$G$391*(1+rvanilla01)^0.5)-SUM($G196:AE196),('PTRM input'!$G$391*(1+rvanilla01)^0.5)/A7stdlife))</f>
        <v>0</v>
      </c>
      <c r="AG196" s="251">
        <f ca="1">IF(A7stdlife="n/a","n/a",IF(AG$3&gt;(A7stdlife+$E196),('PTRM input'!$G$391*(1+rvanilla01)^0.5)-SUM($G196:AF196),('PTRM input'!$G$391*(1+rvanilla01)^0.5)/A7stdlife))</f>
        <v>0</v>
      </c>
      <c r="AH196" s="251">
        <f ca="1">IF(A7stdlife="n/a","n/a",IF(AH$3&gt;(A7stdlife+$E196),('PTRM input'!$G$391*(1+rvanilla01)^0.5)-SUM($G196:AG196),('PTRM input'!$G$391*(1+rvanilla01)^0.5)/A7stdlife))</f>
        <v>0</v>
      </c>
      <c r="AI196" s="251">
        <f ca="1">IF(A7stdlife="n/a","n/a",IF(AI$3&gt;(A7stdlife+$E196),('PTRM input'!$G$391*(1+rvanilla01)^0.5)-SUM($G196:AH196),('PTRM input'!$G$391*(1+rvanilla01)^0.5)/A7stdlife))</f>
        <v>0</v>
      </c>
      <c r="AJ196" s="251">
        <f ca="1">IF(A7stdlife="n/a","n/a",IF(AJ$3&gt;(A7stdlife+$E196),('PTRM input'!$G$391*(1+rvanilla01)^0.5)-SUM($G196:AI196),('PTRM input'!$G$391*(1+rvanilla01)^0.5)/A7stdlife))</f>
        <v>0</v>
      </c>
      <c r="AK196" s="251">
        <f ca="1">IF(A7stdlife="n/a","n/a",IF(AK$3&gt;(A7stdlife+$E196),('PTRM input'!$G$391*(1+rvanilla01)^0.5)-SUM($G196:AJ196),('PTRM input'!$G$391*(1+rvanilla01)^0.5)/A7stdlife))</f>
        <v>0</v>
      </c>
      <c r="AL196" s="251">
        <f ca="1">IF(A7stdlife="n/a","n/a",IF(AL$3&gt;(A7stdlife+$E196),('PTRM input'!$G$391*(1+rvanilla01)^0.5)-SUM($G196:AK196),('PTRM input'!$G$391*(1+rvanilla01)^0.5)/A7stdlife))</f>
        <v>0</v>
      </c>
      <c r="AM196" s="251">
        <f ca="1">IF(A7stdlife="n/a","n/a",IF(AM$3&gt;(A7stdlife+$E196),('PTRM input'!$G$391*(1+rvanilla01)^0.5)-SUM($G196:AL196),('PTRM input'!$G$391*(1+rvanilla01)^0.5)/A7stdlife))</f>
        <v>0</v>
      </c>
      <c r="AN196" s="251">
        <f ca="1">IF(A7stdlife="n/a","n/a",IF(AN$3&gt;(A7stdlife+$E196),('PTRM input'!$G$391*(1+rvanilla01)^0.5)-SUM($G196:AM196),('PTRM input'!$G$391*(1+rvanilla01)^0.5)/A7stdlife))</f>
        <v>0</v>
      </c>
      <c r="AO196" s="251">
        <f ca="1">IF(A7stdlife="n/a","n/a",IF(AO$3&gt;(A7stdlife+$E196),('PTRM input'!$G$391*(1+rvanilla01)^0.5)-SUM($G196:AN196),('PTRM input'!$G$391*(1+rvanilla01)^0.5)/A7stdlife))</f>
        <v>0</v>
      </c>
      <c r="AP196" s="251">
        <f ca="1">IF(A7stdlife="n/a","n/a",IF(AP$3&gt;(A7stdlife+$E196),('PTRM input'!$G$391*(1+rvanilla01)^0.5)-SUM($G196:AO196),('PTRM input'!$G$391*(1+rvanilla01)^0.5)/A7stdlife))</f>
        <v>0</v>
      </c>
      <c r="AQ196" s="251">
        <f ca="1">IF(A7stdlife="n/a","n/a",IF(AQ$3&gt;(A7stdlife+$E196),('PTRM input'!$G$391*(1+rvanilla01)^0.5)-SUM($G196:AP196),('PTRM input'!$G$391*(1+rvanilla01)^0.5)/A7stdlife))</f>
        <v>0</v>
      </c>
      <c r="AR196" s="251">
        <f ca="1">IF(A7stdlife="n/a","n/a",IF(AR$3&gt;(A7stdlife+$E196),('PTRM input'!$G$391*(1+rvanilla01)^0.5)-SUM($G196:AQ196),('PTRM input'!$G$391*(1+rvanilla01)^0.5)/A7stdlife))</f>
        <v>0</v>
      </c>
      <c r="AS196" s="251">
        <f ca="1">IF(A7stdlife="n/a","n/a",IF(AS$3&gt;(A7stdlife+$E196),('PTRM input'!$G$391*(1+rvanilla01)^0.5)-SUM($G196:AR196),('PTRM input'!$G$391*(1+rvanilla01)^0.5)/A7stdlife))</f>
        <v>0</v>
      </c>
      <c r="AT196" s="251">
        <f ca="1">IF(A7stdlife="n/a","n/a",IF(AT$3&gt;(A7stdlife+$E196),('PTRM input'!$G$391*(1+rvanilla01)^0.5)-SUM($G196:AS196),('PTRM input'!$G$391*(1+rvanilla01)^0.5)/A7stdlife))</f>
        <v>0</v>
      </c>
      <c r="AU196" s="251">
        <f ca="1">IF(A7stdlife="n/a","n/a",IF(AU$3&gt;(A7stdlife+$E196),('PTRM input'!$G$391*(1+rvanilla01)^0.5)-SUM($G196:AT196),('PTRM input'!$G$391*(1+rvanilla01)^0.5)/A7stdlife))</f>
        <v>0</v>
      </c>
      <c r="AV196" s="251">
        <f ca="1">IF(A7stdlife="n/a","n/a",IF(AV$3&gt;(A7stdlife+$E196),('PTRM input'!$G$391*(1+rvanilla01)^0.5)-SUM($G196:AU196),('PTRM input'!$G$391*(1+rvanilla01)^0.5)/A7stdlife))</f>
        <v>0</v>
      </c>
      <c r="AW196" s="251">
        <f ca="1">IF(A7stdlife="n/a","n/a",IF(AW$3&gt;(A7stdlife+$E196),('PTRM input'!$G$391*(1+rvanilla01)^0.5)-SUM($G196:AV196),('PTRM input'!$G$391*(1+rvanilla01)^0.5)/A7stdlife))</f>
        <v>0</v>
      </c>
      <c r="AX196" s="251">
        <f ca="1">IF(A7stdlife="n/a","n/a",IF(AX$3&gt;(A7stdlife+$E196),('PTRM input'!$G$391*(1+rvanilla01)^0.5)-SUM($G196:AW196),('PTRM input'!$G$391*(1+rvanilla01)^0.5)/A7stdlife))</f>
        <v>0</v>
      </c>
      <c r="AY196" s="251">
        <f ca="1">IF(A7stdlife="n/a","n/a",IF(AY$3&gt;(A7stdlife+$E196),('PTRM input'!$G$391*(1+rvanilla01)^0.5)-SUM($G196:AX196),('PTRM input'!$G$391*(1+rvanilla01)^0.5)/A7stdlife))</f>
        <v>0</v>
      </c>
      <c r="AZ196" s="251">
        <f ca="1">IF(A7stdlife="n/a","n/a",IF(AZ$3&gt;(A7stdlife+$E196),('PTRM input'!$G$391*(1+rvanilla01)^0.5)-SUM($G196:AY196),('PTRM input'!$G$391*(1+rvanilla01)^0.5)/A7stdlife))</f>
        <v>0</v>
      </c>
      <c r="BA196" s="251">
        <f ca="1">IF(A7stdlife="n/a","n/a",IF(BA$3&gt;(A7stdlife+$E196),('PTRM input'!$G$391*(1+rvanilla01)^0.5)-SUM($G196:AZ196),('PTRM input'!$G$391*(1+rvanilla01)^0.5)/A7stdlife))</f>
        <v>0</v>
      </c>
      <c r="BB196" s="251">
        <f ca="1">IF(A7stdlife="n/a","n/a",IF(BB$3&gt;(A7stdlife+$E196),('PTRM input'!$G$391*(1+rvanilla01)^0.5)-SUM($G196:BA196),('PTRM input'!$G$391*(1+rvanilla01)^0.5)/A7stdlife))</f>
        <v>0</v>
      </c>
      <c r="BC196" s="251">
        <f ca="1">IF(A7stdlife="n/a","n/a",IF(BC$3&gt;(A7stdlife+$E196),('PTRM input'!$G$391*(1+rvanilla01)^0.5)-SUM($G196:BB196),('PTRM input'!$G$391*(1+rvanilla01)^0.5)/A7stdlife))</f>
        <v>0</v>
      </c>
      <c r="BD196" s="251">
        <f ca="1">IF(A7stdlife="n/a","n/a",IF(BD$3&gt;(A7stdlife+$E196),('PTRM input'!$G$391*(1+rvanilla01)^0.5)-SUM($G196:BC196),('PTRM input'!$G$391*(1+rvanilla01)^0.5)/A7stdlife))</f>
        <v>0</v>
      </c>
      <c r="BE196" s="251">
        <f ca="1">IF(A7stdlife="n/a","n/a",IF(BE$3&gt;(A7stdlife+$E196),('PTRM input'!$G$391*(1+rvanilla01)^0.5)-SUM($G196:BD196),('PTRM input'!$G$391*(1+rvanilla01)^0.5)/A7stdlife))</f>
        <v>0</v>
      </c>
      <c r="BF196" s="251">
        <f ca="1">IF(A7stdlife="n/a","n/a",IF(BF$3&gt;(A7stdlife+$E196),('PTRM input'!$G$391*(1+rvanilla01)^0.5)-SUM($G196:BE196),('PTRM input'!$G$391*(1+rvanilla01)^0.5)/A7stdlife))</f>
        <v>0</v>
      </c>
      <c r="BG196" s="251">
        <f ca="1">IF(A7stdlife="n/a","n/a",IF(BG$3&gt;(A7stdlife+$E196),('PTRM input'!$G$391*(1+rvanilla01)^0.5)-SUM($G196:BF196),('PTRM input'!$G$391*(1+rvanilla01)^0.5)/A7stdlife))</f>
        <v>0</v>
      </c>
      <c r="BH196" s="251">
        <f ca="1">IF(A7stdlife="n/a","n/a",IF(BH$3&gt;(A7stdlife+$E196),('PTRM input'!$G$391*(1+rvanilla01)^0.5)-SUM($G196:BG196),('PTRM input'!$G$391*(1+rvanilla01)^0.5)/A7stdlife))</f>
        <v>0</v>
      </c>
      <c r="BI196" s="251">
        <f ca="1">IF(A7stdlife="n/a","n/a",IF(BI$3&gt;(A7stdlife+$E196),('PTRM input'!$G$391*(1+rvanilla01)^0.5)-SUM($G196:BH196),('PTRM input'!$G$391*(1+rvanilla01)^0.5)/A7stdlife))</f>
        <v>0</v>
      </c>
      <c r="BJ196" s="116"/>
      <c r="BK196" s="116"/>
      <c r="BL196" s="116"/>
      <c r="BM196" s="116"/>
    </row>
    <row r="197" spans="1:65" hidden="1" outlineLevel="2">
      <c r="A197" s="116"/>
      <c r="B197" s="19"/>
      <c r="C197" s="18"/>
      <c r="D197" s="760"/>
      <c r="E197" s="86">
        <v>2</v>
      </c>
      <c r="F197" s="259"/>
      <c r="G197" s="434"/>
      <c r="H197" s="619"/>
      <c r="I197" s="433">
        <f ca="1">IF(A7stdlife="n/a","n/a",IF(I$3&gt;(A7stdlife+$E197),('PTRM input'!$H$391*(1+rvanilla02)^0.5)-SUM(H197:$H197),('PTRM input'!$H$391*(1+rvanilla02)^0.5)/A7stdlife))</f>
        <v>0.13478858020806481</v>
      </c>
      <c r="J197" s="433">
        <f ca="1">IF(A7stdlife="n/a","n/a",IF(J$3&gt;(A7stdlife+$E197),('PTRM input'!$H$391*(1+rvanilla02)^0.5)-SUM($H197:I197),('PTRM input'!$H$391*(1+rvanilla02)^0.5)/A7stdlife))</f>
        <v>0.13478858020806481</v>
      </c>
      <c r="K197" s="433">
        <f ca="1">IF(A7stdlife="n/a","n/a",IF(K$3&gt;(A7stdlife+$E197),('PTRM input'!$H$391*(1+rvanilla02)^0.5)-SUM($H197:J197),('PTRM input'!$H$391*(1+rvanilla02)^0.5)/A7stdlife))</f>
        <v>0.13478858020806481</v>
      </c>
      <c r="L197" s="433">
        <f ca="1">IF(A7stdlife="n/a","n/a",IF(L$3&gt;(A7stdlife+$E197),('PTRM input'!$H$391*(1+rvanilla02)^0.5)-SUM($H197:K197),('PTRM input'!$H$391*(1+rvanilla02)^0.5)/A7stdlife))</f>
        <v>0.13478858020806481</v>
      </c>
      <c r="M197" s="433">
        <f ca="1">IF(A7stdlife="n/a","n/a",IF(M$3&gt;(A7stdlife+$E197),('PTRM input'!$H$391*(1+rvanilla02)^0.5)-SUM($H197:L197),('PTRM input'!$H$391*(1+rvanilla02)^0.5)/A7stdlife))</f>
        <v>0.13478858020806481</v>
      </c>
      <c r="N197" s="433">
        <f ca="1">IF(A7stdlife="n/a","n/a",IF(N$3&gt;(A7stdlife+$E197),('PTRM input'!$H$391*(1+rvanilla02)^0.5)-SUM($H197:M197),('PTRM input'!$H$391*(1+rvanilla02)^0.5)/A7stdlife))</f>
        <v>0</v>
      </c>
      <c r="O197" s="433">
        <f ca="1">IF(A7stdlife="n/a","n/a",IF(O$3&gt;(A7stdlife+$E197),('PTRM input'!$H$391*(1+rvanilla02)^0.5)-SUM($H197:N197),('PTRM input'!$H$391*(1+rvanilla02)^0.5)/A7stdlife))</f>
        <v>0</v>
      </c>
      <c r="P197" s="433">
        <f ca="1">IF(A7stdlife="n/a","n/a",IF(P$3&gt;(A7stdlife+$E197),('PTRM input'!$H$391*(1+rvanilla02)^0.5)-SUM($H197:O197),('PTRM input'!$H$391*(1+rvanilla02)^0.5)/A7stdlife))</f>
        <v>0</v>
      </c>
      <c r="Q197" s="433">
        <f ca="1">IF(A7stdlife="n/a","n/a",IF(Q$3&gt;(A7stdlife+$E197),('PTRM input'!$H$391*(1+rvanilla02)^0.5)-SUM($H197:P197),('PTRM input'!$H$391*(1+rvanilla02)^0.5)/A7stdlife))</f>
        <v>0</v>
      </c>
      <c r="R197" s="251">
        <f ca="1">IF(A7stdlife="n/a","n/a",IF(R$3&gt;(A7stdlife+$E197),('PTRM input'!$H$391*(1+rvanilla02)^0.5)-SUM($H197:Q197),('PTRM input'!$H$391*(1+rvanilla02)^0.5)/A7stdlife))</f>
        <v>0</v>
      </c>
      <c r="S197" s="251">
        <f ca="1">IF(A7stdlife="n/a","n/a",IF(S$3&gt;(A7stdlife+$E197),('PTRM input'!$H$391*(1+rvanilla02)^0.5)-SUM($H197:R197),('PTRM input'!$H$391*(1+rvanilla02)^0.5)/A7stdlife))</f>
        <v>0</v>
      </c>
      <c r="T197" s="251">
        <f ca="1">IF(A7stdlife="n/a","n/a",IF(T$3&gt;(A7stdlife+$E197),('PTRM input'!$H$391*(1+rvanilla02)^0.5)-SUM($H197:S197),('PTRM input'!$H$391*(1+rvanilla02)^0.5)/A7stdlife))</f>
        <v>0</v>
      </c>
      <c r="U197" s="251">
        <f ca="1">IF(A7stdlife="n/a","n/a",IF(U$3&gt;(A7stdlife+$E197),('PTRM input'!$H$391*(1+rvanilla02)^0.5)-SUM($H197:T197),('PTRM input'!$H$391*(1+rvanilla02)^0.5)/A7stdlife))</f>
        <v>0</v>
      </c>
      <c r="V197" s="251">
        <f ca="1">IF(A7stdlife="n/a","n/a",IF(V$3&gt;(A7stdlife+$E197),('PTRM input'!$H$391*(1+rvanilla02)^0.5)-SUM($H197:U197),('PTRM input'!$H$391*(1+rvanilla02)^0.5)/A7stdlife))</f>
        <v>0</v>
      </c>
      <c r="W197" s="251">
        <f ca="1">IF(A7stdlife="n/a","n/a",IF(W$3&gt;(A7stdlife+$E197),('PTRM input'!$H$391*(1+rvanilla02)^0.5)-SUM($H197:V197),('PTRM input'!$H$391*(1+rvanilla02)^0.5)/A7stdlife))</f>
        <v>0</v>
      </c>
      <c r="X197" s="251">
        <f ca="1">IF(A7stdlife="n/a","n/a",IF(X$3&gt;(A7stdlife+$E197),('PTRM input'!$H$391*(1+rvanilla02)^0.5)-SUM($H197:W197),('PTRM input'!$H$391*(1+rvanilla02)^0.5)/A7stdlife))</f>
        <v>0</v>
      </c>
      <c r="Y197" s="251">
        <f ca="1">IF(A7stdlife="n/a","n/a",IF(Y$3&gt;(A7stdlife+$E197),('PTRM input'!$H$391*(1+rvanilla02)^0.5)-SUM($H197:X197),('PTRM input'!$H$391*(1+rvanilla02)^0.5)/A7stdlife))</f>
        <v>0</v>
      </c>
      <c r="Z197" s="251">
        <f ca="1">IF(A7stdlife="n/a","n/a",IF(Z$3&gt;(A7stdlife+$E197),('PTRM input'!$H$391*(1+rvanilla02)^0.5)-SUM($H197:Y197),('PTRM input'!$H$391*(1+rvanilla02)^0.5)/A7stdlife))</f>
        <v>0</v>
      </c>
      <c r="AA197" s="251">
        <f ca="1">IF(A7stdlife="n/a","n/a",IF(AA$3&gt;(A7stdlife+$E197),('PTRM input'!$H$391*(1+rvanilla02)^0.5)-SUM($H197:Z197),('PTRM input'!$H$391*(1+rvanilla02)^0.5)/A7stdlife))</f>
        <v>0</v>
      </c>
      <c r="AB197" s="251">
        <f ca="1">IF(A7stdlife="n/a","n/a",IF(AB$3&gt;(A7stdlife+$E197),('PTRM input'!$H$391*(1+rvanilla02)^0.5)-SUM($H197:AA197),('PTRM input'!$H$391*(1+rvanilla02)^0.5)/A7stdlife))</f>
        <v>0</v>
      </c>
      <c r="AC197" s="251">
        <f ca="1">IF(A7stdlife="n/a","n/a",IF(AC$3&gt;(A7stdlife+$E197),('PTRM input'!$H$391*(1+rvanilla02)^0.5)-SUM($H197:AB197),('PTRM input'!$H$391*(1+rvanilla02)^0.5)/A7stdlife))</f>
        <v>0</v>
      </c>
      <c r="AD197" s="251">
        <f ca="1">IF(A7stdlife="n/a","n/a",IF(AD$3&gt;(A7stdlife+$E197),('PTRM input'!$H$391*(1+rvanilla02)^0.5)-SUM($H197:AC197),('PTRM input'!$H$391*(1+rvanilla02)^0.5)/A7stdlife))</f>
        <v>0</v>
      </c>
      <c r="AE197" s="251">
        <f ca="1">IF(A7stdlife="n/a","n/a",IF(AE$3&gt;(A7stdlife+$E197),('PTRM input'!$H$391*(1+rvanilla02)^0.5)-SUM($H197:AD197),('PTRM input'!$H$391*(1+rvanilla02)^0.5)/A7stdlife))</f>
        <v>0</v>
      </c>
      <c r="AF197" s="251">
        <f ca="1">IF(A7stdlife="n/a","n/a",IF(AF$3&gt;(A7stdlife+$E197),('PTRM input'!$H$391*(1+rvanilla02)^0.5)-SUM($H197:AE197),('PTRM input'!$H$391*(1+rvanilla02)^0.5)/A7stdlife))</f>
        <v>0</v>
      </c>
      <c r="AG197" s="251">
        <f ca="1">IF(A7stdlife="n/a","n/a",IF(AG$3&gt;(A7stdlife+$E197),('PTRM input'!$H$391*(1+rvanilla02)^0.5)-SUM($H197:AF197),('PTRM input'!$H$391*(1+rvanilla02)^0.5)/A7stdlife))</f>
        <v>0</v>
      </c>
      <c r="AH197" s="251">
        <f ca="1">IF(A7stdlife="n/a","n/a",IF(AH$3&gt;(A7stdlife+$E197),('PTRM input'!$H$391*(1+rvanilla02)^0.5)-SUM($H197:AG197),('PTRM input'!$H$391*(1+rvanilla02)^0.5)/A7stdlife))</f>
        <v>0</v>
      </c>
      <c r="AI197" s="251">
        <f ca="1">IF(A7stdlife="n/a","n/a",IF(AI$3&gt;(A7stdlife+$E197),('PTRM input'!$H$391*(1+rvanilla02)^0.5)-SUM($H197:AH197),('PTRM input'!$H$391*(1+rvanilla02)^0.5)/A7stdlife))</f>
        <v>0</v>
      </c>
      <c r="AJ197" s="251">
        <f ca="1">IF(A7stdlife="n/a","n/a",IF(AJ$3&gt;(A7stdlife+$E197),('PTRM input'!$H$391*(1+rvanilla02)^0.5)-SUM($H197:AI197),('PTRM input'!$H$391*(1+rvanilla02)^0.5)/A7stdlife))</f>
        <v>0</v>
      </c>
      <c r="AK197" s="251">
        <f ca="1">IF(A7stdlife="n/a","n/a",IF(AK$3&gt;(A7stdlife+$E197),('PTRM input'!$H$391*(1+rvanilla02)^0.5)-SUM($H197:AJ197),('PTRM input'!$H$391*(1+rvanilla02)^0.5)/A7stdlife))</f>
        <v>0</v>
      </c>
      <c r="AL197" s="251">
        <f ca="1">IF(A7stdlife="n/a","n/a",IF(AL$3&gt;(A7stdlife+$E197),('PTRM input'!$H$391*(1+rvanilla02)^0.5)-SUM($H197:AK197),('PTRM input'!$H$391*(1+rvanilla02)^0.5)/A7stdlife))</f>
        <v>0</v>
      </c>
      <c r="AM197" s="251">
        <f ca="1">IF(A7stdlife="n/a","n/a",IF(AM$3&gt;(A7stdlife+$E197),('PTRM input'!$H$391*(1+rvanilla02)^0.5)-SUM($H197:AL197),('PTRM input'!$H$391*(1+rvanilla02)^0.5)/A7stdlife))</f>
        <v>0</v>
      </c>
      <c r="AN197" s="251">
        <f ca="1">IF(A7stdlife="n/a","n/a",IF(AN$3&gt;(A7stdlife+$E197),('PTRM input'!$H$391*(1+rvanilla02)^0.5)-SUM($H197:AM197),('PTRM input'!$H$391*(1+rvanilla02)^0.5)/A7stdlife))</f>
        <v>0</v>
      </c>
      <c r="AO197" s="251">
        <f ca="1">IF(A7stdlife="n/a","n/a",IF(AO$3&gt;(A7stdlife+$E197),('PTRM input'!$H$391*(1+rvanilla02)^0.5)-SUM($H197:AN197),('PTRM input'!$H$391*(1+rvanilla02)^0.5)/A7stdlife))</f>
        <v>0</v>
      </c>
      <c r="AP197" s="251">
        <f ca="1">IF(A7stdlife="n/a","n/a",IF(AP$3&gt;(A7stdlife+$E197),('PTRM input'!$H$391*(1+rvanilla02)^0.5)-SUM($H197:AO197),('PTRM input'!$H$391*(1+rvanilla02)^0.5)/A7stdlife))</f>
        <v>0</v>
      </c>
      <c r="AQ197" s="251">
        <f ca="1">IF(A7stdlife="n/a","n/a",IF(AQ$3&gt;(A7stdlife+$E197),('PTRM input'!$H$391*(1+rvanilla02)^0.5)-SUM($H197:AP197),('PTRM input'!$H$391*(1+rvanilla02)^0.5)/A7stdlife))</f>
        <v>0</v>
      </c>
      <c r="AR197" s="251">
        <f ca="1">IF(A7stdlife="n/a","n/a",IF(AR$3&gt;(A7stdlife+$E197),('PTRM input'!$H$391*(1+rvanilla02)^0.5)-SUM($H197:AQ197),('PTRM input'!$H$391*(1+rvanilla02)^0.5)/A7stdlife))</f>
        <v>0</v>
      </c>
      <c r="AS197" s="251">
        <f ca="1">IF(A7stdlife="n/a","n/a",IF(AS$3&gt;(A7stdlife+$E197),('PTRM input'!$H$391*(1+rvanilla02)^0.5)-SUM($H197:AR197),('PTRM input'!$H$391*(1+rvanilla02)^0.5)/A7stdlife))</f>
        <v>0</v>
      </c>
      <c r="AT197" s="251">
        <f ca="1">IF(A7stdlife="n/a","n/a",IF(AT$3&gt;(A7stdlife+$E197),('PTRM input'!$H$391*(1+rvanilla02)^0.5)-SUM($H197:AS197),('PTRM input'!$H$391*(1+rvanilla02)^0.5)/A7stdlife))</f>
        <v>0</v>
      </c>
      <c r="AU197" s="251">
        <f ca="1">IF(A7stdlife="n/a","n/a",IF(AU$3&gt;(A7stdlife+$E197),('PTRM input'!$H$391*(1+rvanilla02)^0.5)-SUM($H197:AT197),('PTRM input'!$H$391*(1+rvanilla02)^0.5)/A7stdlife))</f>
        <v>0</v>
      </c>
      <c r="AV197" s="251">
        <f ca="1">IF(A7stdlife="n/a","n/a",IF(AV$3&gt;(A7stdlife+$E197),('PTRM input'!$H$391*(1+rvanilla02)^0.5)-SUM($H197:AU197),('PTRM input'!$H$391*(1+rvanilla02)^0.5)/A7stdlife))</f>
        <v>0</v>
      </c>
      <c r="AW197" s="251">
        <f ca="1">IF(A7stdlife="n/a","n/a",IF(AW$3&gt;(A7stdlife+$E197),('PTRM input'!$H$391*(1+rvanilla02)^0.5)-SUM($H197:AV197),('PTRM input'!$H$391*(1+rvanilla02)^0.5)/A7stdlife))</f>
        <v>0</v>
      </c>
      <c r="AX197" s="251">
        <f ca="1">IF(A7stdlife="n/a","n/a",IF(AX$3&gt;(A7stdlife+$E197),('PTRM input'!$H$391*(1+rvanilla02)^0.5)-SUM($H197:AW197),('PTRM input'!$H$391*(1+rvanilla02)^0.5)/A7stdlife))</f>
        <v>0</v>
      </c>
      <c r="AY197" s="251">
        <f ca="1">IF(A7stdlife="n/a","n/a",IF(AY$3&gt;(A7stdlife+$E197),('PTRM input'!$H$391*(1+rvanilla02)^0.5)-SUM($H197:AX197),('PTRM input'!$H$391*(1+rvanilla02)^0.5)/A7stdlife))</f>
        <v>0</v>
      </c>
      <c r="AZ197" s="251">
        <f ca="1">IF(A7stdlife="n/a","n/a",IF(AZ$3&gt;(A7stdlife+$E197),('PTRM input'!$H$391*(1+rvanilla02)^0.5)-SUM($H197:AY197),('PTRM input'!$H$391*(1+rvanilla02)^0.5)/A7stdlife))</f>
        <v>0</v>
      </c>
      <c r="BA197" s="251">
        <f ca="1">IF(A7stdlife="n/a","n/a",IF(BA$3&gt;(A7stdlife+$E197),('PTRM input'!$H$391*(1+rvanilla02)^0.5)-SUM($H197:AZ197),('PTRM input'!$H$391*(1+rvanilla02)^0.5)/A7stdlife))</f>
        <v>0</v>
      </c>
      <c r="BB197" s="251">
        <f ca="1">IF(A7stdlife="n/a","n/a",IF(BB$3&gt;(A7stdlife+$E197),('PTRM input'!$H$391*(1+rvanilla02)^0.5)-SUM($H197:BA197),('PTRM input'!$H$391*(1+rvanilla02)^0.5)/A7stdlife))</f>
        <v>0</v>
      </c>
      <c r="BC197" s="251">
        <f ca="1">IF(A7stdlife="n/a","n/a",IF(BC$3&gt;(A7stdlife+$E197),('PTRM input'!$H$391*(1+rvanilla02)^0.5)-SUM($H197:BB197),('PTRM input'!$H$391*(1+rvanilla02)^0.5)/A7stdlife))</f>
        <v>0</v>
      </c>
      <c r="BD197" s="251">
        <f ca="1">IF(A7stdlife="n/a","n/a",IF(BD$3&gt;(A7stdlife+$E197),('PTRM input'!$H$391*(1+rvanilla02)^0.5)-SUM($H197:BC197),('PTRM input'!$H$391*(1+rvanilla02)^0.5)/A7stdlife))</f>
        <v>0</v>
      </c>
      <c r="BE197" s="251">
        <f ca="1">IF(A7stdlife="n/a","n/a",IF(BE$3&gt;(A7stdlife+$E197),('PTRM input'!$H$391*(1+rvanilla02)^0.5)-SUM($H197:BD197),('PTRM input'!$H$391*(1+rvanilla02)^0.5)/A7stdlife))</f>
        <v>0</v>
      </c>
      <c r="BF197" s="251">
        <f ca="1">IF(A7stdlife="n/a","n/a",IF(BF$3&gt;(A7stdlife+$E197),('PTRM input'!$H$391*(1+rvanilla02)^0.5)-SUM($H197:BE197),('PTRM input'!$H$391*(1+rvanilla02)^0.5)/A7stdlife))</f>
        <v>0</v>
      </c>
      <c r="BG197" s="251">
        <f ca="1">IF(A7stdlife="n/a","n/a",IF(BG$3&gt;(A7stdlife+$E197),('PTRM input'!$H$391*(1+rvanilla02)^0.5)-SUM($H197:BF197),('PTRM input'!$H$391*(1+rvanilla02)^0.5)/A7stdlife))</f>
        <v>0</v>
      </c>
      <c r="BH197" s="251">
        <f ca="1">IF(A7stdlife="n/a","n/a",IF(BH$3&gt;(A7stdlife+$E197),('PTRM input'!$H$391*(1+rvanilla02)^0.5)-SUM($H197:BG197),('PTRM input'!$H$391*(1+rvanilla02)^0.5)/A7stdlife))</f>
        <v>0</v>
      </c>
      <c r="BI197" s="251">
        <f ca="1">IF(A7stdlife="n/a","n/a",IF(BI$3&gt;(A7stdlife+$E197),('PTRM input'!$H$391*(1+rvanilla02)^0.5)-SUM($H197:BH197),('PTRM input'!$H$391*(1+rvanilla02)^0.5)/A7stdlife))</f>
        <v>0</v>
      </c>
      <c r="BJ197" s="116"/>
      <c r="BK197" s="116"/>
      <c r="BL197" s="116"/>
      <c r="BM197" s="116"/>
    </row>
    <row r="198" spans="1:65" hidden="1" outlineLevel="2">
      <c r="A198" s="116"/>
      <c r="B198" s="19"/>
      <c r="C198" s="18"/>
      <c r="D198" s="760"/>
      <c r="E198" s="86">
        <v>3</v>
      </c>
      <c r="F198" s="259"/>
      <c r="G198" s="434"/>
      <c r="H198" s="435"/>
      <c r="I198" s="619"/>
      <c r="J198" s="433">
        <f ca="1">IF(A7stdlife="n/a","n/a",IF(J$3&gt;(A7stdlife+$E198),('PTRM input'!$I$391*(1+rvanilla03)^0.5)-SUM(I198:$I198),('PTRM input'!$I$391*(1+rvanilla03)^0.5)/A7stdlife))</f>
        <v>0.13485398597124498</v>
      </c>
      <c r="K198" s="433">
        <f ca="1">IF(A7stdlife="n/a","n/a",IF(K$3&gt;(A7stdlife+$E198),('PTRM input'!$I$391*(1+rvanilla03)^0.5)-SUM($I198:J198),('PTRM input'!$I$391*(1+rvanilla03)^0.5)/A7stdlife))</f>
        <v>0.13485398597124498</v>
      </c>
      <c r="L198" s="433">
        <f ca="1">IF(A7stdlife="n/a","n/a",IF(L$3&gt;(A7stdlife+$E198),('PTRM input'!$I$391*(1+rvanilla03)^0.5)-SUM($I198:K198),('PTRM input'!$I$391*(1+rvanilla03)^0.5)/A7stdlife))</f>
        <v>0.13485398597124498</v>
      </c>
      <c r="M198" s="433">
        <f ca="1">IF(A7stdlife="n/a","n/a",IF(M$3&gt;(A7stdlife+$E198),('PTRM input'!$I$391*(1+rvanilla03)^0.5)-SUM($I198:L198),('PTRM input'!$I$391*(1+rvanilla03)^0.5)/A7stdlife))</f>
        <v>0.13485398597124498</v>
      </c>
      <c r="N198" s="433">
        <f ca="1">IF(A7stdlife="n/a","n/a",IF(N$3&gt;(A7stdlife+$E198),('PTRM input'!$I$391*(1+rvanilla03)^0.5)-SUM($I198:M198),('PTRM input'!$I$391*(1+rvanilla03)^0.5)/A7stdlife))</f>
        <v>0.13485398597124498</v>
      </c>
      <c r="O198" s="433">
        <f ca="1">IF(A7stdlife="n/a","n/a",IF(O$3&gt;(A7stdlife+$E198),('PTRM input'!$I$391*(1+rvanilla03)^0.5)-SUM($I198:N198),('PTRM input'!$I$391*(1+rvanilla03)^0.5)/A7stdlife))</f>
        <v>0</v>
      </c>
      <c r="P198" s="433">
        <f ca="1">IF(A7stdlife="n/a","n/a",IF(P$3&gt;(A7stdlife+$E198),('PTRM input'!$I$391*(1+rvanilla03)^0.5)-SUM($I198:O198),('PTRM input'!$I$391*(1+rvanilla03)^0.5)/A7stdlife))</f>
        <v>0</v>
      </c>
      <c r="Q198" s="433">
        <f ca="1">IF(A7stdlife="n/a","n/a",IF(Q$3&gt;(A7stdlife+$E198),('PTRM input'!$I$391*(1+rvanilla03)^0.5)-SUM($I198:P198),('PTRM input'!$I$391*(1+rvanilla03)^0.5)/A7stdlife))</f>
        <v>0</v>
      </c>
      <c r="R198" s="251">
        <f ca="1">IF(A7stdlife="n/a","n/a",IF(R$3&gt;(A7stdlife+$E198),('PTRM input'!$I$391*(1+rvanilla03)^0.5)-SUM($I198:Q198),('PTRM input'!$I$391*(1+rvanilla03)^0.5)/A7stdlife))</f>
        <v>0</v>
      </c>
      <c r="S198" s="251">
        <f ca="1">IF(A7stdlife="n/a","n/a",IF(S$3&gt;(A7stdlife+$E198),('PTRM input'!$I$391*(1+rvanilla03)^0.5)-SUM($I198:R198),('PTRM input'!$I$391*(1+rvanilla03)^0.5)/A7stdlife))</f>
        <v>0</v>
      </c>
      <c r="T198" s="251">
        <f ca="1">IF(A7stdlife="n/a","n/a",IF(T$3&gt;(A7stdlife+$E198),('PTRM input'!$I$391*(1+rvanilla03)^0.5)-SUM($I198:S198),('PTRM input'!$I$391*(1+rvanilla03)^0.5)/A7stdlife))</f>
        <v>0</v>
      </c>
      <c r="U198" s="251">
        <f ca="1">IF(A7stdlife="n/a","n/a",IF(U$3&gt;(A7stdlife+$E198),('PTRM input'!$I$391*(1+rvanilla03)^0.5)-SUM($I198:T198),('PTRM input'!$I$391*(1+rvanilla03)^0.5)/A7stdlife))</f>
        <v>0</v>
      </c>
      <c r="V198" s="251">
        <f ca="1">IF(A7stdlife="n/a","n/a",IF(V$3&gt;(A7stdlife+$E198),('PTRM input'!$I$391*(1+rvanilla03)^0.5)-SUM($I198:U198),('PTRM input'!$I$391*(1+rvanilla03)^0.5)/A7stdlife))</f>
        <v>0</v>
      </c>
      <c r="W198" s="251">
        <f ca="1">IF(A7stdlife="n/a","n/a",IF(W$3&gt;(A7stdlife+$E198),('PTRM input'!$I$391*(1+rvanilla03)^0.5)-SUM($I198:V198),('PTRM input'!$I$391*(1+rvanilla03)^0.5)/A7stdlife))</f>
        <v>0</v>
      </c>
      <c r="X198" s="251">
        <f ca="1">IF(A7stdlife="n/a","n/a",IF(X$3&gt;(A7stdlife+$E198),('PTRM input'!$I$391*(1+rvanilla03)^0.5)-SUM($I198:W198),('PTRM input'!$I$391*(1+rvanilla03)^0.5)/A7stdlife))</f>
        <v>0</v>
      </c>
      <c r="Y198" s="251">
        <f ca="1">IF(A7stdlife="n/a","n/a",IF(Y$3&gt;(A7stdlife+$E198),('PTRM input'!$I$391*(1+rvanilla03)^0.5)-SUM($I198:X198),('PTRM input'!$I$391*(1+rvanilla03)^0.5)/A7stdlife))</f>
        <v>0</v>
      </c>
      <c r="Z198" s="251">
        <f ca="1">IF(A7stdlife="n/a","n/a",IF(Z$3&gt;(A7stdlife+$E198),('PTRM input'!$I$391*(1+rvanilla03)^0.5)-SUM($I198:Y198),('PTRM input'!$I$391*(1+rvanilla03)^0.5)/A7stdlife))</f>
        <v>0</v>
      </c>
      <c r="AA198" s="251">
        <f ca="1">IF(A7stdlife="n/a","n/a",IF(AA$3&gt;(A7stdlife+$E198),('PTRM input'!$I$391*(1+rvanilla03)^0.5)-SUM($I198:Z198),('PTRM input'!$I$391*(1+rvanilla03)^0.5)/A7stdlife))</f>
        <v>0</v>
      </c>
      <c r="AB198" s="251">
        <f ca="1">IF(A7stdlife="n/a","n/a",IF(AB$3&gt;(A7stdlife+$E198),('PTRM input'!$I$391*(1+rvanilla03)^0.5)-SUM($I198:AA198),('PTRM input'!$I$391*(1+rvanilla03)^0.5)/A7stdlife))</f>
        <v>0</v>
      </c>
      <c r="AC198" s="251">
        <f ca="1">IF(A7stdlife="n/a","n/a",IF(AC$3&gt;(A7stdlife+$E198),('PTRM input'!$I$391*(1+rvanilla03)^0.5)-SUM($I198:AB198),('PTRM input'!$I$391*(1+rvanilla03)^0.5)/A7stdlife))</f>
        <v>0</v>
      </c>
      <c r="AD198" s="251">
        <f ca="1">IF(A7stdlife="n/a","n/a",IF(AD$3&gt;(A7stdlife+$E198),('PTRM input'!$I$391*(1+rvanilla03)^0.5)-SUM($I198:AC198),('PTRM input'!$I$391*(1+rvanilla03)^0.5)/A7stdlife))</f>
        <v>0</v>
      </c>
      <c r="AE198" s="251">
        <f ca="1">IF(A7stdlife="n/a","n/a",IF(AE$3&gt;(A7stdlife+$E198),('PTRM input'!$I$391*(1+rvanilla03)^0.5)-SUM($I198:AD198),('PTRM input'!$I$391*(1+rvanilla03)^0.5)/A7stdlife))</f>
        <v>0</v>
      </c>
      <c r="AF198" s="251">
        <f ca="1">IF(A7stdlife="n/a","n/a",IF(AF$3&gt;(A7stdlife+$E198),('PTRM input'!$I$391*(1+rvanilla03)^0.5)-SUM($I198:AE198),('PTRM input'!$I$391*(1+rvanilla03)^0.5)/A7stdlife))</f>
        <v>0</v>
      </c>
      <c r="AG198" s="251">
        <f ca="1">IF(A7stdlife="n/a","n/a",IF(AG$3&gt;(A7stdlife+$E198),('PTRM input'!$I$391*(1+rvanilla03)^0.5)-SUM($I198:AF198),('PTRM input'!$I$391*(1+rvanilla03)^0.5)/A7stdlife))</f>
        <v>0</v>
      </c>
      <c r="AH198" s="251">
        <f ca="1">IF(A7stdlife="n/a","n/a",IF(AH$3&gt;(A7stdlife+$E198),('PTRM input'!$I$391*(1+rvanilla03)^0.5)-SUM($I198:AG198),('PTRM input'!$I$391*(1+rvanilla03)^0.5)/A7stdlife))</f>
        <v>0</v>
      </c>
      <c r="AI198" s="251">
        <f ca="1">IF(A7stdlife="n/a","n/a",IF(AI$3&gt;(A7stdlife+$E198),('PTRM input'!$I$391*(1+rvanilla03)^0.5)-SUM($I198:AH198),('PTRM input'!$I$391*(1+rvanilla03)^0.5)/A7stdlife))</f>
        <v>0</v>
      </c>
      <c r="AJ198" s="251">
        <f ca="1">IF(A7stdlife="n/a","n/a",IF(AJ$3&gt;(A7stdlife+$E198),('PTRM input'!$I$391*(1+rvanilla03)^0.5)-SUM($I198:AI198),('PTRM input'!$I$391*(1+rvanilla03)^0.5)/A7stdlife))</f>
        <v>0</v>
      </c>
      <c r="AK198" s="251">
        <f ca="1">IF(A7stdlife="n/a","n/a",IF(AK$3&gt;(A7stdlife+$E198),('PTRM input'!$I$391*(1+rvanilla03)^0.5)-SUM($I198:AJ198),('PTRM input'!$I$391*(1+rvanilla03)^0.5)/A7stdlife))</f>
        <v>0</v>
      </c>
      <c r="AL198" s="251">
        <f ca="1">IF(A7stdlife="n/a","n/a",IF(AL$3&gt;(A7stdlife+$E198),('PTRM input'!$I$391*(1+rvanilla03)^0.5)-SUM($I198:AK198),('PTRM input'!$I$391*(1+rvanilla03)^0.5)/A7stdlife))</f>
        <v>0</v>
      </c>
      <c r="AM198" s="251">
        <f ca="1">IF(A7stdlife="n/a","n/a",IF(AM$3&gt;(A7stdlife+$E198),('PTRM input'!$I$391*(1+rvanilla03)^0.5)-SUM($I198:AL198),('PTRM input'!$I$391*(1+rvanilla03)^0.5)/A7stdlife))</f>
        <v>0</v>
      </c>
      <c r="AN198" s="251">
        <f ca="1">IF(A7stdlife="n/a","n/a",IF(AN$3&gt;(A7stdlife+$E198),('PTRM input'!$I$391*(1+rvanilla03)^0.5)-SUM($I198:AM198),('PTRM input'!$I$391*(1+rvanilla03)^0.5)/A7stdlife))</f>
        <v>0</v>
      </c>
      <c r="AO198" s="251">
        <f ca="1">IF(A7stdlife="n/a","n/a",IF(AO$3&gt;(A7stdlife+$E198),('PTRM input'!$I$391*(1+rvanilla03)^0.5)-SUM($I198:AN198),('PTRM input'!$I$391*(1+rvanilla03)^0.5)/A7stdlife))</f>
        <v>0</v>
      </c>
      <c r="AP198" s="251">
        <f ca="1">IF(A7stdlife="n/a","n/a",IF(AP$3&gt;(A7stdlife+$E198),('PTRM input'!$I$391*(1+rvanilla03)^0.5)-SUM($I198:AO198),('PTRM input'!$I$391*(1+rvanilla03)^0.5)/A7stdlife))</f>
        <v>0</v>
      </c>
      <c r="AQ198" s="251">
        <f ca="1">IF(A7stdlife="n/a","n/a",IF(AQ$3&gt;(A7stdlife+$E198),('PTRM input'!$I$391*(1+rvanilla03)^0.5)-SUM($I198:AP198),('PTRM input'!$I$391*(1+rvanilla03)^0.5)/A7stdlife))</f>
        <v>0</v>
      </c>
      <c r="AR198" s="251">
        <f ca="1">IF(A7stdlife="n/a","n/a",IF(AR$3&gt;(A7stdlife+$E198),('PTRM input'!$I$391*(1+rvanilla03)^0.5)-SUM($I198:AQ198),('PTRM input'!$I$391*(1+rvanilla03)^0.5)/A7stdlife))</f>
        <v>0</v>
      </c>
      <c r="AS198" s="251">
        <f ca="1">IF(A7stdlife="n/a","n/a",IF(AS$3&gt;(A7stdlife+$E198),('PTRM input'!$I$391*(1+rvanilla03)^0.5)-SUM($I198:AR198),('PTRM input'!$I$391*(1+rvanilla03)^0.5)/A7stdlife))</f>
        <v>0</v>
      </c>
      <c r="AT198" s="251">
        <f ca="1">IF(A7stdlife="n/a","n/a",IF(AT$3&gt;(A7stdlife+$E198),('PTRM input'!$I$391*(1+rvanilla03)^0.5)-SUM($I198:AS198),('PTRM input'!$I$391*(1+rvanilla03)^0.5)/A7stdlife))</f>
        <v>0</v>
      </c>
      <c r="AU198" s="251">
        <f ca="1">IF(A7stdlife="n/a","n/a",IF(AU$3&gt;(A7stdlife+$E198),('PTRM input'!$I$391*(1+rvanilla03)^0.5)-SUM($I198:AT198),('PTRM input'!$I$391*(1+rvanilla03)^0.5)/A7stdlife))</f>
        <v>0</v>
      </c>
      <c r="AV198" s="251">
        <f ca="1">IF(A7stdlife="n/a","n/a",IF(AV$3&gt;(A7stdlife+$E198),('PTRM input'!$I$391*(1+rvanilla03)^0.5)-SUM($I198:AU198),('PTRM input'!$I$391*(1+rvanilla03)^0.5)/A7stdlife))</f>
        <v>0</v>
      </c>
      <c r="AW198" s="251">
        <f ca="1">IF(A7stdlife="n/a","n/a",IF(AW$3&gt;(A7stdlife+$E198),('PTRM input'!$I$391*(1+rvanilla03)^0.5)-SUM($I198:AV198),('PTRM input'!$I$391*(1+rvanilla03)^0.5)/A7stdlife))</f>
        <v>0</v>
      </c>
      <c r="AX198" s="251">
        <f ca="1">IF(A7stdlife="n/a","n/a",IF(AX$3&gt;(A7stdlife+$E198),('PTRM input'!$I$391*(1+rvanilla03)^0.5)-SUM($I198:AW198),('PTRM input'!$I$391*(1+rvanilla03)^0.5)/A7stdlife))</f>
        <v>0</v>
      </c>
      <c r="AY198" s="251">
        <f ca="1">IF(A7stdlife="n/a","n/a",IF(AY$3&gt;(A7stdlife+$E198),('PTRM input'!$I$391*(1+rvanilla03)^0.5)-SUM($I198:AX198),('PTRM input'!$I$391*(1+rvanilla03)^0.5)/A7stdlife))</f>
        <v>0</v>
      </c>
      <c r="AZ198" s="251">
        <f ca="1">IF(A7stdlife="n/a","n/a",IF(AZ$3&gt;(A7stdlife+$E198),('PTRM input'!$I$391*(1+rvanilla03)^0.5)-SUM($I198:AY198),('PTRM input'!$I$391*(1+rvanilla03)^0.5)/A7stdlife))</f>
        <v>0</v>
      </c>
      <c r="BA198" s="251">
        <f ca="1">IF(A7stdlife="n/a","n/a",IF(BA$3&gt;(A7stdlife+$E198),('PTRM input'!$I$391*(1+rvanilla03)^0.5)-SUM($I198:AZ198),('PTRM input'!$I$391*(1+rvanilla03)^0.5)/A7stdlife))</f>
        <v>0</v>
      </c>
      <c r="BB198" s="251">
        <f ca="1">IF(A7stdlife="n/a","n/a",IF(BB$3&gt;(A7stdlife+$E198),('PTRM input'!$I$391*(1+rvanilla03)^0.5)-SUM($I198:BA198),('PTRM input'!$I$391*(1+rvanilla03)^0.5)/A7stdlife))</f>
        <v>0</v>
      </c>
      <c r="BC198" s="251">
        <f ca="1">IF(A7stdlife="n/a","n/a",IF(BC$3&gt;(A7stdlife+$E198),('PTRM input'!$I$391*(1+rvanilla03)^0.5)-SUM($I198:BB198),('PTRM input'!$I$391*(1+rvanilla03)^0.5)/A7stdlife))</f>
        <v>0</v>
      </c>
      <c r="BD198" s="251">
        <f ca="1">IF(A7stdlife="n/a","n/a",IF(BD$3&gt;(A7stdlife+$E198),('PTRM input'!$I$391*(1+rvanilla03)^0.5)-SUM($I198:BC198),('PTRM input'!$I$391*(1+rvanilla03)^0.5)/A7stdlife))</f>
        <v>0</v>
      </c>
      <c r="BE198" s="251">
        <f ca="1">IF(A7stdlife="n/a","n/a",IF(BE$3&gt;(A7stdlife+$E198),('PTRM input'!$I$391*(1+rvanilla03)^0.5)-SUM($I198:BD198),('PTRM input'!$I$391*(1+rvanilla03)^0.5)/A7stdlife))</f>
        <v>0</v>
      </c>
      <c r="BF198" s="251">
        <f ca="1">IF(A7stdlife="n/a","n/a",IF(BF$3&gt;(A7stdlife+$E198),('PTRM input'!$I$391*(1+rvanilla03)^0.5)-SUM($I198:BE198),('PTRM input'!$I$391*(1+rvanilla03)^0.5)/A7stdlife))</f>
        <v>0</v>
      </c>
      <c r="BG198" s="251">
        <f ca="1">IF(A7stdlife="n/a","n/a",IF(BG$3&gt;(A7stdlife+$E198),('PTRM input'!$I$391*(1+rvanilla03)^0.5)-SUM($I198:BF198),('PTRM input'!$I$391*(1+rvanilla03)^0.5)/A7stdlife))</f>
        <v>0</v>
      </c>
      <c r="BH198" s="251">
        <f ca="1">IF(A7stdlife="n/a","n/a",IF(BH$3&gt;(A7stdlife+$E198),('PTRM input'!$I$391*(1+rvanilla03)^0.5)-SUM($I198:BG198),('PTRM input'!$I$391*(1+rvanilla03)^0.5)/A7stdlife))</f>
        <v>0</v>
      </c>
      <c r="BI198" s="251">
        <f ca="1">IF(A7stdlife="n/a","n/a",IF(BI$3&gt;(A7stdlife+$E198),('PTRM input'!$I$391*(1+rvanilla03)^0.5)-SUM($I198:BH198),('PTRM input'!$I$391*(1+rvanilla03)^0.5)/A7stdlife))</f>
        <v>0</v>
      </c>
      <c r="BJ198" s="116"/>
      <c r="BK198" s="116"/>
      <c r="BL198" s="116"/>
      <c r="BM198" s="116"/>
    </row>
    <row r="199" spans="1:65" hidden="1" outlineLevel="2">
      <c r="A199" s="116"/>
      <c r="B199" s="19"/>
      <c r="C199" s="18"/>
      <c r="D199" s="760"/>
      <c r="E199" s="86">
        <v>4</v>
      </c>
      <c r="F199" s="259"/>
      <c r="G199" s="434"/>
      <c r="H199" s="435"/>
      <c r="I199" s="435"/>
      <c r="J199" s="619"/>
      <c r="K199" s="433">
        <f ca="1">IF(A7stdlife="n/a","n/a",IF(K$3&gt;(A7stdlife+$E199),('PTRM input'!$J$391*(1+rvanilla04)^0.5)-SUM(J199:$J199),('PTRM input'!$J$391*(1+rvanilla04)^0.5)/A7stdlife))</f>
        <v>0.13497296131600536</v>
      </c>
      <c r="L199" s="433">
        <f ca="1">IF(A7stdlife="n/a","n/a",IF(L$3&gt;(A7stdlife+$E199),('PTRM input'!$J$391*(1+rvanilla04)^0.5)-SUM($J199:K199),('PTRM input'!$J$391*(1+rvanilla04)^0.5)/A7stdlife))</f>
        <v>0.13497296131600536</v>
      </c>
      <c r="M199" s="433">
        <f ca="1">IF(A7stdlife="n/a","n/a",IF(M$3&gt;(A7stdlife+$E199),('PTRM input'!$J$391*(1+rvanilla04)^0.5)-SUM($J199:L199),('PTRM input'!$J$391*(1+rvanilla04)^0.5)/A7stdlife))</f>
        <v>0.13497296131600536</v>
      </c>
      <c r="N199" s="433">
        <f ca="1">IF(A7stdlife="n/a","n/a",IF(N$3&gt;(A7stdlife+$E199),('PTRM input'!$J$391*(1+rvanilla04)^0.5)-SUM($J199:M199),('PTRM input'!$J$391*(1+rvanilla04)^0.5)/A7stdlife))</f>
        <v>0.13497296131600536</v>
      </c>
      <c r="O199" s="433">
        <f ca="1">IF(A7stdlife="n/a","n/a",IF(O$3&gt;(A7stdlife+$E199),('PTRM input'!$J$391*(1+rvanilla04)^0.5)-SUM($J199:N199),('PTRM input'!$J$391*(1+rvanilla04)^0.5)/A7stdlife))</f>
        <v>0.13497296131600536</v>
      </c>
      <c r="P199" s="433">
        <f ca="1">IF(A7stdlife="n/a","n/a",IF(P$3&gt;(A7stdlife+$E199),('PTRM input'!$J$391*(1+rvanilla04)^0.5)-SUM($J199:O199),('PTRM input'!$J$391*(1+rvanilla04)^0.5)/A7stdlife))</f>
        <v>0</v>
      </c>
      <c r="Q199" s="433">
        <f ca="1">IF(A7stdlife="n/a","n/a",IF(Q$3&gt;(A7stdlife+$E199),('PTRM input'!$J$391*(1+rvanilla04)^0.5)-SUM($J199:P199),('PTRM input'!$J$391*(1+rvanilla04)^0.5)/A7stdlife))</f>
        <v>0</v>
      </c>
      <c r="R199" s="251">
        <f ca="1">IF(A7stdlife="n/a","n/a",IF(R$3&gt;(A7stdlife+$E199),('PTRM input'!$J$391*(1+rvanilla04)^0.5)-SUM($J199:Q199),('PTRM input'!$J$391*(1+rvanilla04)^0.5)/A7stdlife))</f>
        <v>0</v>
      </c>
      <c r="S199" s="251">
        <f ca="1">IF(A7stdlife="n/a","n/a",IF(S$3&gt;(A7stdlife+$E199),('PTRM input'!$J$391*(1+rvanilla04)^0.5)-SUM($J199:R199),('PTRM input'!$J$391*(1+rvanilla04)^0.5)/A7stdlife))</f>
        <v>0</v>
      </c>
      <c r="T199" s="251">
        <f ca="1">IF(A7stdlife="n/a","n/a",IF(T$3&gt;(A7stdlife+$E199),('PTRM input'!$J$391*(1+rvanilla04)^0.5)-SUM($J199:S199),('PTRM input'!$J$391*(1+rvanilla04)^0.5)/A7stdlife))</f>
        <v>0</v>
      </c>
      <c r="U199" s="251">
        <f ca="1">IF(A7stdlife="n/a","n/a",IF(U$3&gt;(A7stdlife+$E199),('PTRM input'!$J$391*(1+rvanilla04)^0.5)-SUM($J199:T199),('PTRM input'!$J$391*(1+rvanilla04)^0.5)/A7stdlife))</f>
        <v>0</v>
      </c>
      <c r="V199" s="251">
        <f ca="1">IF(A7stdlife="n/a","n/a",IF(V$3&gt;(A7stdlife+$E199),('PTRM input'!$J$391*(1+rvanilla04)^0.5)-SUM($J199:U199),('PTRM input'!$J$391*(1+rvanilla04)^0.5)/A7stdlife))</f>
        <v>0</v>
      </c>
      <c r="W199" s="251">
        <f ca="1">IF(A7stdlife="n/a","n/a",IF(W$3&gt;(A7stdlife+$E199),('PTRM input'!$J$391*(1+rvanilla04)^0.5)-SUM($J199:V199),('PTRM input'!$J$391*(1+rvanilla04)^0.5)/A7stdlife))</f>
        <v>0</v>
      </c>
      <c r="X199" s="251">
        <f ca="1">IF(A7stdlife="n/a","n/a",IF(X$3&gt;(A7stdlife+$E199),('PTRM input'!$J$391*(1+rvanilla04)^0.5)-SUM($J199:W199),('PTRM input'!$J$391*(1+rvanilla04)^0.5)/A7stdlife))</f>
        <v>0</v>
      </c>
      <c r="Y199" s="251">
        <f ca="1">IF(A7stdlife="n/a","n/a",IF(Y$3&gt;(A7stdlife+$E199),('PTRM input'!$J$391*(1+rvanilla04)^0.5)-SUM($J199:X199),('PTRM input'!$J$391*(1+rvanilla04)^0.5)/A7stdlife))</f>
        <v>0</v>
      </c>
      <c r="Z199" s="251">
        <f ca="1">IF(A7stdlife="n/a","n/a",IF(Z$3&gt;(A7stdlife+$E199),('PTRM input'!$J$391*(1+rvanilla04)^0.5)-SUM($J199:Y199),('PTRM input'!$J$391*(1+rvanilla04)^0.5)/A7stdlife))</f>
        <v>0</v>
      </c>
      <c r="AA199" s="251">
        <f ca="1">IF(A7stdlife="n/a","n/a",IF(AA$3&gt;(A7stdlife+$E199),('PTRM input'!$J$391*(1+rvanilla04)^0.5)-SUM($J199:Z199),('PTRM input'!$J$391*(1+rvanilla04)^0.5)/A7stdlife))</f>
        <v>0</v>
      </c>
      <c r="AB199" s="251">
        <f ca="1">IF(A7stdlife="n/a","n/a",IF(AB$3&gt;(A7stdlife+$E199),('PTRM input'!$J$391*(1+rvanilla04)^0.5)-SUM($J199:AA199),('PTRM input'!$J$391*(1+rvanilla04)^0.5)/A7stdlife))</f>
        <v>0</v>
      </c>
      <c r="AC199" s="251">
        <f ca="1">IF(A7stdlife="n/a","n/a",IF(AC$3&gt;(A7stdlife+$E199),('PTRM input'!$J$391*(1+rvanilla04)^0.5)-SUM($J199:AB199),('PTRM input'!$J$391*(1+rvanilla04)^0.5)/A7stdlife))</f>
        <v>0</v>
      </c>
      <c r="AD199" s="251">
        <f ca="1">IF(A7stdlife="n/a","n/a",IF(AD$3&gt;(A7stdlife+$E199),('PTRM input'!$J$391*(1+rvanilla04)^0.5)-SUM($J199:AC199),('PTRM input'!$J$391*(1+rvanilla04)^0.5)/A7stdlife))</f>
        <v>0</v>
      </c>
      <c r="AE199" s="251">
        <f ca="1">IF(A7stdlife="n/a","n/a",IF(AE$3&gt;(A7stdlife+$E199),('PTRM input'!$J$391*(1+rvanilla04)^0.5)-SUM($J199:AD199),('PTRM input'!$J$391*(1+rvanilla04)^0.5)/A7stdlife))</f>
        <v>0</v>
      </c>
      <c r="AF199" s="251">
        <f ca="1">IF(A7stdlife="n/a","n/a",IF(AF$3&gt;(A7stdlife+$E199),('PTRM input'!$J$391*(1+rvanilla04)^0.5)-SUM($J199:AE199),('PTRM input'!$J$391*(1+rvanilla04)^0.5)/A7stdlife))</f>
        <v>0</v>
      </c>
      <c r="AG199" s="251">
        <f ca="1">IF(A7stdlife="n/a","n/a",IF(AG$3&gt;(A7stdlife+$E199),('PTRM input'!$J$391*(1+rvanilla04)^0.5)-SUM($J199:AF199),('PTRM input'!$J$391*(1+rvanilla04)^0.5)/A7stdlife))</f>
        <v>0</v>
      </c>
      <c r="AH199" s="251">
        <f ca="1">IF(A7stdlife="n/a","n/a",IF(AH$3&gt;(A7stdlife+$E199),('PTRM input'!$J$391*(1+rvanilla04)^0.5)-SUM($J199:AG199),('PTRM input'!$J$391*(1+rvanilla04)^0.5)/A7stdlife))</f>
        <v>0</v>
      </c>
      <c r="AI199" s="251">
        <f ca="1">IF(A7stdlife="n/a","n/a",IF(AI$3&gt;(A7stdlife+$E199),('PTRM input'!$J$391*(1+rvanilla04)^0.5)-SUM($J199:AH199),('PTRM input'!$J$391*(1+rvanilla04)^0.5)/A7stdlife))</f>
        <v>0</v>
      </c>
      <c r="AJ199" s="251">
        <f ca="1">IF(A7stdlife="n/a","n/a",IF(AJ$3&gt;(A7stdlife+$E199),('PTRM input'!$J$391*(1+rvanilla04)^0.5)-SUM($J199:AI199),('PTRM input'!$J$391*(1+rvanilla04)^0.5)/A7stdlife))</f>
        <v>0</v>
      </c>
      <c r="AK199" s="251">
        <f ca="1">IF(A7stdlife="n/a","n/a",IF(AK$3&gt;(A7stdlife+$E199),('PTRM input'!$J$391*(1+rvanilla04)^0.5)-SUM($J199:AJ199),('PTRM input'!$J$391*(1+rvanilla04)^0.5)/A7stdlife))</f>
        <v>0</v>
      </c>
      <c r="AL199" s="251">
        <f ca="1">IF(A7stdlife="n/a","n/a",IF(AL$3&gt;(A7stdlife+$E199),('PTRM input'!$J$391*(1+rvanilla04)^0.5)-SUM($J199:AK199),('PTRM input'!$J$391*(1+rvanilla04)^0.5)/A7stdlife))</f>
        <v>0</v>
      </c>
      <c r="AM199" s="251">
        <f ca="1">IF(A7stdlife="n/a","n/a",IF(AM$3&gt;(A7stdlife+$E199),('PTRM input'!$J$391*(1+rvanilla04)^0.5)-SUM($J199:AL199),('PTRM input'!$J$391*(1+rvanilla04)^0.5)/A7stdlife))</f>
        <v>0</v>
      </c>
      <c r="AN199" s="251">
        <f ca="1">IF(A7stdlife="n/a","n/a",IF(AN$3&gt;(A7stdlife+$E199),('PTRM input'!$J$391*(1+rvanilla04)^0.5)-SUM($J199:AM199),('PTRM input'!$J$391*(1+rvanilla04)^0.5)/A7stdlife))</f>
        <v>0</v>
      </c>
      <c r="AO199" s="251">
        <f ca="1">IF(A7stdlife="n/a","n/a",IF(AO$3&gt;(A7stdlife+$E199),('PTRM input'!$J$391*(1+rvanilla04)^0.5)-SUM($J199:AN199),('PTRM input'!$J$391*(1+rvanilla04)^0.5)/A7stdlife))</f>
        <v>0</v>
      </c>
      <c r="AP199" s="251">
        <f ca="1">IF(A7stdlife="n/a","n/a",IF(AP$3&gt;(A7stdlife+$E199),('PTRM input'!$J$391*(1+rvanilla04)^0.5)-SUM($J199:AO199),('PTRM input'!$J$391*(1+rvanilla04)^0.5)/A7stdlife))</f>
        <v>0</v>
      </c>
      <c r="AQ199" s="251">
        <f ca="1">IF(A7stdlife="n/a","n/a",IF(AQ$3&gt;(A7stdlife+$E199),('PTRM input'!$J$391*(1+rvanilla04)^0.5)-SUM($J199:AP199),('PTRM input'!$J$391*(1+rvanilla04)^0.5)/A7stdlife))</f>
        <v>0</v>
      </c>
      <c r="AR199" s="251">
        <f ca="1">IF(A7stdlife="n/a","n/a",IF(AR$3&gt;(A7stdlife+$E199),('PTRM input'!$J$391*(1+rvanilla04)^0.5)-SUM($J199:AQ199),('PTRM input'!$J$391*(1+rvanilla04)^0.5)/A7stdlife))</f>
        <v>0</v>
      </c>
      <c r="AS199" s="251">
        <f ca="1">IF(A7stdlife="n/a","n/a",IF(AS$3&gt;(A7stdlife+$E199),('PTRM input'!$J$391*(1+rvanilla04)^0.5)-SUM($J199:AR199),('PTRM input'!$J$391*(1+rvanilla04)^0.5)/A7stdlife))</f>
        <v>0</v>
      </c>
      <c r="AT199" s="251">
        <f ca="1">IF(A7stdlife="n/a","n/a",IF(AT$3&gt;(A7stdlife+$E199),('PTRM input'!$J$391*(1+rvanilla04)^0.5)-SUM($J199:AS199),('PTRM input'!$J$391*(1+rvanilla04)^0.5)/A7stdlife))</f>
        <v>0</v>
      </c>
      <c r="AU199" s="251">
        <f ca="1">IF(A7stdlife="n/a","n/a",IF(AU$3&gt;(A7stdlife+$E199),('PTRM input'!$J$391*(1+rvanilla04)^0.5)-SUM($J199:AT199),('PTRM input'!$J$391*(1+rvanilla04)^0.5)/A7stdlife))</f>
        <v>0</v>
      </c>
      <c r="AV199" s="251">
        <f ca="1">IF(A7stdlife="n/a","n/a",IF(AV$3&gt;(A7stdlife+$E199),('PTRM input'!$J$391*(1+rvanilla04)^0.5)-SUM($J199:AU199),('PTRM input'!$J$391*(1+rvanilla04)^0.5)/A7stdlife))</f>
        <v>0</v>
      </c>
      <c r="AW199" s="251">
        <f ca="1">IF(A7stdlife="n/a","n/a",IF(AW$3&gt;(A7stdlife+$E199),('PTRM input'!$J$391*(1+rvanilla04)^0.5)-SUM($J199:AV199),('PTRM input'!$J$391*(1+rvanilla04)^0.5)/A7stdlife))</f>
        <v>0</v>
      </c>
      <c r="AX199" s="251">
        <f ca="1">IF(A7stdlife="n/a","n/a",IF(AX$3&gt;(A7stdlife+$E199),('PTRM input'!$J$391*(1+rvanilla04)^0.5)-SUM($J199:AW199),('PTRM input'!$J$391*(1+rvanilla04)^0.5)/A7stdlife))</f>
        <v>0</v>
      </c>
      <c r="AY199" s="251">
        <f ca="1">IF(A7stdlife="n/a","n/a",IF(AY$3&gt;(A7stdlife+$E199),('PTRM input'!$J$391*(1+rvanilla04)^0.5)-SUM($J199:AX199),('PTRM input'!$J$391*(1+rvanilla04)^0.5)/A7stdlife))</f>
        <v>0</v>
      </c>
      <c r="AZ199" s="251">
        <f ca="1">IF(A7stdlife="n/a","n/a",IF(AZ$3&gt;(A7stdlife+$E199),('PTRM input'!$J$391*(1+rvanilla04)^0.5)-SUM($J199:AY199),('PTRM input'!$J$391*(1+rvanilla04)^0.5)/A7stdlife))</f>
        <v>0</v>
      </c>
      <c r="BA199" s="251">
        <f ca="1">IF(A7stdlife="n/a","n/a",IF(BA$3&gt;(A7stdlife+$E199),('PTRM input'!$J$391*(1+rvanilla04)^0.5)-SUM($J199:AZ199),('PTRM input'!$J$391*(1+rvanilla04)^0.5)/A7stdlife))</f>
        <v>0</v>
      </c>
      <c r="BB199" s="251">
        <f ca="1">IF(A7stdlife="n/a","n/a",IF(BB$3&gt;(A7stdlife+$E199),('PTRM input'!$J$391*(1+rvanilla04)^0.5)-SUM($J199:BA199),('PTRM input'!$J$391*(1+rvanilla04)^0.5)/A7stdlife))</f>
        <v>0</v>
      </c>
      <c r="BC199" s="251">
        <f ca="1">IF(A7stdlife="n/a","n/a",IF(BC$3&gt;(A7stdlife+$E199),('PTRM input'!$J$391*(1+rvanilla04)^0.5)-SUM($J199:BB199),('PTRM input'!$J$391*(1+rvanilla04)^0.5)/A7stdlife))</f>
        <v>0</v>
      </c>
      <c r="BD199" s="251">
        <f ca="1">IF(A7stdlife="n/a","n/a",IF(BD$3&gt;(A7stdlife+$E199),('PTRM input'!$J$391*(1+rvanilla04)^0.5)-SUM($J199:BC199),('PTRM input'!$J$391*(1+rvanilla04)^0.5)/A7stdlife))</f>
        <v>0</v>
      </c>
      <c r="BE199" s="251">
        <f ca="1">IF(A7stdlife="n/a","n/a",IF(BE$3&gt;(A7stdlife+$E199),('PTRM input'!$J$391*(1+rvanilla04)^0.5)-SUM($J199:BD199),('PTRM input'!$J$391*(1+rvanilla04)^0.5)/A7stdlife))</f>
        <v>0</v>
      </c>
      <c r="BF199" s="251">
        <f ca="1">IF(A7stdlife="n/a","n/a",IF(BF$3&gt;(A7stdlife+$E199),('PTRM input'!$J$391*(1+rvanilla04)^0.5)-SUM($J199:BE199),('PTRM input'!$J$391*(1+rvanilla04)^0.5)/A7stdlife))</f>
        <v>0</v>
      </c>
      <c r="BG199" s="251">
        <f ca="1">IF(A7stdlife="n/a","n/a",IF(BG$3&gt;(A7stdlife+$E199),('PTRM input'!$J$391*(1+rvanilla04)^0.5)-SUM($J199:BF199),('PTRM input'!$J$391*(1+rvanilla04)^0.5)/A7stdlife))</f>
        <v>0</v>
      </c>
      <c r="BH199" s="251">
        <f ca="1">IF(A7stdlife="n/a","n/a",IF(BH$3&gt;(A7stdlife+$E199),('PTRM input'!$J$391*(1+rvanilla04)^0.5)-SUM($J199:BG199),('PTRM input'!$J$391*(1+rvanilla04)^0.5)/A7stdlife))</f>
        <v>0</v>
      </c>
      <c r="BI199" s="251">
        <f ca="1">IF(A7stdlife="n/a","n/a",IF(BI$3&gt;(A7stdlife+$E199),('PTRM input'!$J$391*(1+rvanilla04)^0.5)-SUM($J199:BH199),('PTRM input'!$J$391*(1+rvanilla04)^0.5)/A7stdlife))</f>
        <v>0</v>
      </c>
      <c r="BJ199" s="116"/>
      <c r="BK199" s="116"/>
      <c r="BL199" s="116"/>
      <c r="BM199" s="116"/>
    </row>
    <row r="200" spans="1:65" hidden="1" outlineLevel="2">
      <c r="A200" s="116"/>
      <c r="B200" s="19"/>
      <c r="C200" s="18"/>
      <c r="D200" s="760"/>
      <c r="E200" s="86">
        <v>5</v>
      </c>
      <c r="F200" s="259"/>
      <c r="G200" s="434"/>
      <c r="H200" s="435"/>
      <c r="I200" s="435"/>
      <c r="J200" s="435"/>
      <c r="K200" s="619"/>
      <c r="L200" s="433">
        <f ca="1">IF(A7stdlife="n/a","n/a",IF(L$3&gt;(A7stdlife+$E200),('PTRM input'!$K$391*(1+rvanilla05)^0.5)-SUM($K200:K200),('PTRM input'!$K$391*(1+rvanilla05)^0.5)/A7stdlife))</f>
        <v>0.13508911695002737</v>
      </c>
      <c r="M200" s="433">
        <f ca="1">IF(A7stdlife="n/a","n/a",IF(M$3&gt;(A7stdlife+$E200),('PTRM input'!$K$391*(1+rvanilla05)^0.5)-SUM($K200:L200),('PTRM input'!$K$391*(1+rvanilla05)^0.5)/A7stdlife))</f>
        <v>0.13508911695002737</v>
      </c>
      <c r="N200" s="433">
        <f ca="1">IF(A7stdlife="n/a","n/a",IF(N$3&gt;(A7stdlife+$E200),('PTRM input'!$K$391*(1+rvanilla05)^0.5)-SUM($K200:M200),('PTRM input'!$K$391*(1+rvanilla05)^0.5)/A7stdlife))</f>
        <v>0.13508911695002737</v>
      </c>
      <c r="O200" s="433">
        <f ca="1">IF(A7stdlife="n/a","n/a",IF(O$3&gt;(A7stdlife+$E200),('PTRM input'!$K$391*(1+rvanilla05)^0.5)-SUM($K200:N200),('PTRM input'!$K$391*(1+rvanilla05)^0.5)/A7stdlife))</f>
        <v>0.13508911695002737</v>
      </c>
      <c r="P200" s="433">
        <f ca="1">IF(A7stdlife="n/a","n/a",IF(P$3&gt;(A7stdlife+$E200),('PTRM input'!$K$391*(1+rvanilla05)^0.5)-SUM($K200:O200),('PTRM input'!$K$391*(1+rvanilla05)^0.5)/A7stdlife))</f>
        <v>0.13508911695002737</v>
      </c>
      <c r="Q200" s="433">
        <f ca="1">IF(A7stdlife="n/a","n/a",IF(Q$3&gt;(A7stdlife+$E200),('PTRM input'!$K$391*(1+rvanilla05)^0.5)-SUM($K200:P200),('PTRM input'!$K$391*(1+rvanilla05)^0.5)/A7stdlife))</f>
        <v>0</v>
      </c>
      <c r="R200" s="251">
        <f ca="1">IF(A7stdlife="n/a","n/a",IF(R$3&gt;(A7stdlife+$E200),('PTRM input'!$K$391*(1+rvanilla05)^0.5)-SUM($K200:Q200),('PTRM input'!$K$391*(1+rvanilla05)^0.5)/A7stdlife))</f>
        <v>0</v>
      </c>
      <c r="S200" s="251">
        <f ca="1">IF(A7stdlife="n/a","n/a",IF(S$3&gt;(A7stdlife+$E200),('PTRM input'!$K$391*(1+rvanilla05)^0.5)-SUM($K200:R200),('PTRM input'!$K$391*(1+rvanilla05)^0.5)/A7stdlife))</f>
        <v>0</v>
      </c>
      <c r="T200" s="251">
        <f ca="1">IF(A7stdlife="n/a","n/a",IF(T$3&gt;(A7stdlife+$E200),('PTRM input'!$K$391*(1+rvanilla05)^0.5)-SUM($K200:S200),('PTRM input'!$K$391*(1+rvanilla05)^0.5)/A7stdlife))</f>
        <v>0</v>
      </c>
      <c r="U200" s="251">
        <f ca="1">IF(A7stdlife="n/a","n/a",IF(U$3&gt;(A7stdlife+$E200),('PTRM input'!$K$391*(1+rvanilla05)^0.5)-SUM($K200:T200),('PTRM input'!$K$391*(1+rvanilla05)^0.5)/A7stdlife))</f>
        <v>0</v>
      </c>
      <c r="V200" s="251">
        <f ca="1">IF(A7stdlife="n/a","n/a",IF(V$3&gt;(A7stdlife+$E200),('PTRM input'!$K$391*(1+rvanilla05)^0.5)-SUM($K200:U200),('PTRM input'!$K$391*(1+rvanilla05)^0.5)/A7stdlife))</f>
        <v>0</v>
      </c>
      <c r="W200" s="251">
        <f ca="1">IF(A7stdlife="n/a","n/a",IF(W$3&gt;(A7stdlife+$E200),('PTRM input'!$K$391*(1+rvanilla05)^0.5)-SUM($K200:V200),('PTRM input'!$K$391*(1+rvanilla05)^0.5)/A7stdlife))</f>
        <v>0</v>
      </c>
      <c r="X200" s="251">
        <f ca="1">IF(A7stdlife="n/a","n/a",IF(X$3&gt;(A7stdlife+$E200),('PTRM input'!$K$391*(1+rvanilla05)^0.5)-SUM($K200:W200),('PTRM input'!$K$391*(1+rvanilla05)^0.5)/A7stdlife))</f>
        <v>0</v>
      </c>
      <c r="Y200" s="251">
        <f ca="1">IF(A7stdlife="n/a","n/a",IF(Y$3&gt;(A7stdlife+$E200),('PTRM input'!$K$391*(1+rvanilla05)^0.5)-SUM($K200:X200),('PTRM input'!$K$391*(1+rvanilla05)^0.5)/A7stdlife))</f>
        <v>0</v>
      </c>
      <c r="Z200" s="251">
        <f ca="1">IF(A7stdlife="n/a","n/a",IF(Z$3&gt;(A7stdlife+$E200),('PTRM input'!$K$391*(1+rvanilla05)^0.5)-SUM($K200:Y200),('PTRM input'!$K$391*(1+rvanilla05)^0.5)/A7stdlife))</f>
        <v>0</v>
      </c>
      <c r="AA200" s="251">
        <f ca="1">IF(A7stdlife="n/a","n/a",IF(AA$3&gt;(A7stdlife+$E200),('PTRM input'!$K$391*(1+rvanilla05)^0.5)-SUM($K200:Z200),('PTRM input'!$K$391*(1+rvanilla05)^0.5)/A7stdlife))</f>
        <v>0</v>
      </c>
      <c r="AB200" s="251">
        <f ca="1">IF(A7stdlife="n/a","n/a",IF(AB$3&gt;(A7stdlife+$E200),('PTRM input'!$K$391*(1+rvanilla05)^0.5)-SUM($K200:AA200),('PTRM input'!$K$391*(1+rvanilla05)^0.5)/A7stdlife))</f>
        <v>0</v>
      </c>
      <c r="AC200" s="251">
        <f ca="1">IF(A7stdlife="n/a","n/a",IF(AC$3&gt;(A7stdlife+$E200),('PTRM input'!$K$391*(1+rvanilla05)^0.5)-SUM($K200:AB200),('PTRM input'!$K$391*(1+rvanilla05)^0.5)/A7stdlife))</f>
        <v>0</v>
      </c>
      <c r="AD200" s="251">
        <f ca="1">IF(A7stdlife="n/a","n/a",IF(AD$3&gt;(A7stdlife+$E200),('PTRM input'!$K$391*(1+rvanilla05)^0.5)-SUM($K200:AC200),('PTRM input'!$K$391*(1+rvanilla05)^0.5)/A7stdlife))</f>
        <v>0</v>
      </c>
      <c r="AE200" s="251">
        <f ca="1">IF(A7stdlife="n/a","n/a",IF(AE$3&gt;(A7stdlife+$E200),('PTRM input'!$K$391*(1+rvanilla05)^0.5)-SUM($K200:AD200),('PTRM input'!$K$391*(1+rvanilla05)^0.5)/A7stdlife))</f>
        <v>0</v>
      </c>
      <c r="AF200" s="251">
        <f ca="1">IF(A7stdlife="n/a","n/a",IF(AF$3&gt;(A7stdlife+$E200),('PTRM input'!$K$391*(1+rvanilla05)^0.5)-SUM($K200:AE200),('PTRM input'!$K$391*(1+rvanilla05)^0.5)/A7stdlife))</f>
        <v>0</v>
      </c>
      <c r="AG200" s="251">
        <f ca="1">IF(A7stdlife="n/a","n/a",IF(AG$3&gt;(A7stdlife+$E200),('PTRM input'!$K$391*(1+rvanilla05)^0.5)-SUM($K200:AF200),('PTRM input'!$K$391*(1+rvanilla05)^0.5)/A7stdlife))</f>
        <v>0</v>
      </c>
      <c r="AH200" s="251">
        <f ca="1">IF(A7stdlife="n/a","n/a",IF(AH$3&gt;(A7stdlife+$E200),('PTRM input'!$K$391*(1+rvanilla05)^0.5)-SUM($K200:AG200),('PTRM input'!$K$391*(1+rvanilla05)^0.5)/A7stdlife))</f>
        <v>0</v>
      </c>
      <c r="AI200" s="251">
        <f ca="1">IF(A7stdlife="n/a","n/a",IF(AI$3&gt;(A7stdlife+$E200),('PTRM input'!$K$391*(1+rvanilla05)^0.5)-SUM($K200:AH200),('PTRM input'!$K$391*(1+rvanilla05)^0.5)/A7stdlife))</f>
        <v>0</v>
      </c>
      <c r="AJ200" s="251">
        <f ca="1">IF(A7stdlife="n/a","n/a",IF(AJ$3&gt;(A7stdlife+$E200),('PTRM input'!$K$391*(1+rvanilla05)^0.5)-SUM($K200:AI200),('PTRM input'!$K$391*(1+rvanilla05)^0.5)/A7stdlife))</f>
        <v>0</v>
      </c>
      <c r="AK200" s="251">
        <f ca="1">IF(A7stdlife="n/a","n/a",IF(AK$3&gt;(A7stdlife+$E200),('PTRM input'!$K$391*(1+rvanilla05)^0.5)-SUM($K200:AJ200),('PTRM input'!$K$391*(1+rvanilla05)^0.5)/A7stdlife))</f>
        <v>0</v>
      </c>
      <c r="AL200" s="251">
        <f ca="1">IF(A7stdlife="n/a","n/a",IF(AL$3&gt;(A7stdlife+$E200),('PTRM input'!$K$391*(1+rvanilla05)^0.5)-SUM($K200:AK200),('PTRM input'!$K$391*(1+rvanilla05)^0.5)/A7stdlife))</f>
        <v>0</v>
      </c>
      <c r="AM200" s="251">
        <f ca="1">IF(A7stdlife="n/a","n/a",IF(AM$3&gt;(A7stdlife+$E200),('PTRM input'!$K$391*(1+rvanilla05)^0.5)-SUM($K200:AL200),('PTRM input'!$K$391*(1+rvanilla05)^0.5)/A7stdlife))</f>
        <v>0</v>
      </c>
      <c r="AN200" s="251">
        <f ca="1">IF(A7stdlife="n/a","n/a",IF(AN$3&gt;(A7stdlife+$E200),('PTRM input'!$K$391*(1+rvanilla05)^0.5)-SUM($K200:AM200),('PTRM input'!$K$391*(1+rvanilla05)^0.5)/A7stdlife))</f>
        <v>0</v>
      </c>
      <c r="AO200" s="251">
        <f ca="1">IF(A7stdlife="n/a","n/a",IF(AO$3&gt;(A7stdlife+$E200),('PTRM input'!$K$391*(1+rvanilla05)^0.5)-SUM($K200:AN200),('PTRM input'!$K$391*(1+rvanilla05)^0.5)/A7stdlife))</f>
        <v>0</v>
      </c>
      <c r="AP200" s="251">
        <f ca="1">IF(A7stdlife="n/a","n/a",IF(AP$3&gt;(A7stdlife+$E200),('PTRM input'!$K$391*(1+rvanilla05)^0.5)-SUM($K200:AO200),('PTRM input'!$K$391*(1+rvanilla05)^0.5)/A7stdlife))</f>
        <v>0</v>
      </c>
      <c r="AQ200" s="251">
        <f ca="1">IF(A7stdlife="n/a","n/a",IF(AQ$3&gt;(A7stdlife+$E200),('PTRM input'!$K$391*(1+rvanilla05)^0.5)-SUM($K200:AP200),('PTRM input'!$K$391*(1+rvanilla05)^0.5)/A7stdlife))</f>
        <v>0</v>
      </c>
      <c r="AR200" s="251">
        <f ca="1">IF(A7stdlife="n/a","n/a",IF(AR$3&gt;(A7stdlife+$E200),('PTRM input'!$K$391*(1+rvanilla05)^0.5)-SUM($K200:AQ200),('PTRM input'!$K$391*(1+rvanilla05)^0.5)/A7stdlife))</f>
        <v>0</v>
      </c>
      <c r="AS200" s="251">
        <f ca="1">IF(A7stdlife="n/a","n/a",IF(AS$3&gt;(A7stdlife+$E200),('PTRM input'!$K$391*(1+rvanilla05)^0.5)-SUM($K200:AR200),('PTRM input'!$K$391*(1+rvanilla05)^0.5)/A7stdlife))</f>
        <v>0</v>
      </c>
      <c r="AT200" s="251">
        <f ca="1">IF(A7stdlife="n/a","n/a",IF(AT$3&gt;(A7stdlife+$E200),('PTRM input'!$K$391*(1+rvanilla05)^0.5)-SUM($K200:AS200),('PTRM input'!$K$391*(1+rvanilla05)^0.5)/A7stdlife))</f>
        <v>0</v>
      </c>
      <c r="AU200" s="251">
        <f ca="1">IF(A7stdlife="n/a","n/a",IF(AU$3&gt;(A7stdlife+$E200),('PTRM input'!$K$391*(1+rvanilla05)^0.5)-SUM($K200:AT200),('PTRM input'!$K$391*(1+rvanilla05)^0.5)/A7stdlife))</f>
        <v>0</v>
      </c>
      <c r="AV200" s="251">
        <f ca="1">IF(A7stdlife="n/a","n/a",IF(AV$3&gt;(A7stdlife+$E200),('PTRM input'!$K$391*(1+rvanilla05)^0.5)-SUM($K200:AU200),('PTRM input'!$K$391*(1+rvanilla05)^0.5)/A7stdlife))</f>
        <v>0</v>
      </c>
      <c r="AW200" s="251">
        <f ca="1">IF(A7stdlife="n/a","n/a",IF(AW$3&gt;(A7stdlife+$E200),('PTRM input'!$K$391*(1+rvanilla05)^0.5)-SUM($K200:AV200),('PTRM input'!$K$391*(1+rvanilla05)^0.5)/A7stdlife))</f>
        <v>0</v>
      </c>
      <c r="AX200" s="251">
        <f ca="1">IF(A7stdlife="n/a","n/a",IF(AX$3&gt;(A7stdlife+$E200),('PTRM input'!$K$391*(1+rvanilla05)^0.5)-SUM($K200:AW200),('PTRM input'!$K$391*(1+rvanilla05)^0.5)/A7stdlife))</f>
        <v>0</v>
      </c>
      <c r="AY200" s="251">
        <f ca="1">IF(A7stdlife="n/a","n/a",IF(AY$3&gt;(A7stdlife+$E200),('PTRM input'!$K$391*(1+rvanilla05)^0.5)-SUM($K200:AX200),('PTRM input'!$K$391*(1+rvanilla05)^0.5)/A7stdlife))</f>
        <v>0</v>
      </c>
      <c r="AZ200" s="251">
        <f ca="1">IF(A7stdlife="n/a","n/a",IF(AZ$3&gt;(A7stdlife+$E200),('PTRM input'!$K$391*(1+rvanilla05)^0.5)-SUM($K200:AY200),('PTRM input'!$K$391*(1+rvanilla05)^0.5)/A7stdlife))</f>
        <v>0</v>
      </c>
      <c r="BA200" s="251">
        <f ca="1">IF(A7stdlife="n/a","n/a",IF(BA$3&gt;(A7stdlife+$E200),('PTRM input'!$K$391*(1+rvanilla05)^0.5)-SUM($K200:AZ200),('PTRM input'!$K$391*(1+rvanilla05)^0.5)/A7stdlife))</f>
        <v>0</v>
      </c>
      <c r="BB200" s="251">
        <f ca="1">IF(A7stdlife="n/a","n/a",IF(BB$3&gt;(A7stdlife+$E200),('PTRM input'!$K$391*(1+rvanilla05)^0.5)-SUM($K200:BA200),('PTRM input'!$K$391*(1+rvanilla05)^0.5)/A7stdlife))</f>
        <v>0</v>
      </c>
      <c r="BC200" s="251">
        <f ca="1">IF(A7stdlife="n/a","n/a",IF(BC$3&gt;(A7stdlife+$E200),('PTRM input'!$K$391*(1+rvanilla05)^0.5)-SUM($K200:BB200),('PTRM input'!$K$391*(1+rvanilla05)^0.5)/A7stdlife))</f>
        <v>0</v>
      </c>
      <c r="BD200" s="251">
        <f ca="1">IF(A7stdlife="n/a","n/a",IF(BD$3&gt;(A7stdlife+$E200),('PTRM input'!$K$391*(1+rvanilla05)^0.5)-SUM($K200:BC200),('PTRM input'!$K$391*(1+rvanilla05)^0.5)/A7stdlife))</f>
        <v>0</v>
      </c>
      <c r="BE200" s="251">
        <f ca="1">IF(A7stdlife="n/a","n/a",IF(BE$3&gt;(A7stdlife+$E200),('PTRM input'!$K$391*(1+rvanilla05)^0.5)-SUM($K200:BD200),('PTRM input'!$K$391*(1+rvanilla05)^0.5)/A7stdlife))</f>
        <v>0</v>
      </c>
      <c r="BF200" s="251">
        <f ca="1">IF(A7stdlife="n/a","n/a",IF(BF$3&gt;(A7stdlife+$E200),('PTRM input'!$K$391*(1+rvanilla05)^0.5)-SUM($K200:BE200),('PTRM input'!$K$391*(1+rvanilla05)^0.5)/A7stdlife))</f>
        <v>0</v>
      </c>
      <c r="BG200" s="251">
        <f ca="1">IF(A7stdlife="n/a","n/a",IF(BG$3&gt;(A7stdlife+$E200),('PTRM input'!$K$391*(1+rvanilla05)^0.5)-SUM($K200:BF200),('PTRM input'!$K$391*(1+rvanilla05)^0.5)/A7stdlife))</f>
        <v>0</v>
      </c>
      <c r="BH200" s="251">
        <f ca="1">IF(A7stdlife="n/a","n/a",IF(BH$3&gt;(A7stdlife+$E200),('PTRM input'!$K$391*(1+rvanilla05)^0.5)-SUM($K200:BG200),('PTRM input'!$K$391*(1+rvanilla05)^0.5)/A7stdlife))</f>
        <v>0</v>
      </c>
      <c r="BI200" s="251">
        <f ca="1">IF(A7stdlife="n/a","n/a",IF(BI$3&gt;(A7stdlife+$E200),('PTRM input'!$K$391*(1+rvanilla05)^0.5)-SUM($K200:BH200),('PTRM input'!$K$391*(1+rvanilla05)^0.5)/A7stdlife))</f>
        <v>0</v>
      </c>
      <c r="BJ200" s="116"/>
      <c r="BK200" s="116"/>
      <c r="BL200" s="116"/>
      <c r="BM200" s="116"/>
    </row>
    <row r="201" spans="1:65" hidden="1" outlineLevel="2">
      <c r="A201" s="116"/>
      <c r="B201" s="19"/>
      <c r="C201" s="18"/>
      <c r="D201" s="760"/>
      <c r="E201" s="86">
        <v>6</v>
      </c>
      <c r="F201" s="259"/>
      <c r="G201" s="434"/>
      <c r="H201" s="435"/>
      <c r="I201" s="435"/>
      <c r="J201" s="435"/>
      <c r="K201" s="435"/>
      <c r="L201" s="619"/>
      <c r="M201" s="433">
        <f ca="1">IF(A7stdlife="n/a","n/a",IF(M$3&gt;(A7stdlife+$E201),('PTRM input'!$L$391*(1+rvanilla06)^0.5)-SUM($L201:L201),('PTRM input'!$L$391*(1+rvanilla06)^0.5)/A7stdlife))</f>
        <v>0</v>
      </c>
      <c r="N201" s="433">
        <f ca="1">IF(A7stdlife="n/a","n/a",IF(N$3&gt;(A7stdlife+$E201),('PTRM input'!$L$391*(1+rvanilla06)^0.5)-SUM($L201:M201),('PTRM input'!$L$391*(1+rvanilla06)^0.5)/A7stdlife))</f>
        <v>0</v>
      </c>
      <c r="O201" s="433">
        <f ca="1">IF(A7stdlife="n/a","n/a",IF(O$3&gt;(A7stdlife+$E201),('PTRM input'!$L$391*(1+rvanilla06)^0.5)-SUM($L201:N201),('PTRM input'!$L$391*(1+rvanilla06)^0.5)/A7stdlife))</f>
        <v>0</v>
      </c>
      <c r="P201" s="433">
        <f ca="1">IF(A7stdlife="n/a","n/a",IF(P$3&gt;(A7stdlife+$E201),('PTRM input'!$L$391*(1+rvanilla06)^0.5)-SUM($L201:O201),('PTRM input'!$L$391*(1+rvanilla06)^0.5)/A7stdlife))</f>
        <v>0</v>
      </c>
      <c r="Q201" s="433">
        <f ca="1">IF(A7stdlife="n/a","n/a",IF(Q$3&gt;(A7stdlife+$E201),('PTRM input'!$L$391*(1+rvanilla06)^0.5)-SUM($L201:P201),('PTRM input'!$L$391*(1+rvanilla06)^0.5)/A7stdlife))</f>
        <v>0</v>
      </c>
      <c r="R201" s="251">
        <f ca="1">IF(A7stdlife="n/a","n/a",IF(R$3&gt;(A7stdlife+$E201),('PTRM input'!$L$391*(1+rvanilla06)^0.5)-SUM($L201:Q201),('PTRM input'!$L$391*(1+rvanilla06)^0.5)/A7stdlife))</f>
        <v>0</v>
      </c>
      <c r="S201" s="251">
        <f ca="1">IF(A7stdlife="n/a","n/a",IF(S$3&gt;(A7stdlife+$E201),('PTRM input'!$L$391*(1+rvanilla06)^0.5)-SUM($L201:R201),('PTRM input'!$L$391*(1+rvanilla06)^0.5)/A7stdlife))</f>
        <v>0</v>
      </c>
      <c r="T201" s="251">
        <f ca="1">IF(A7stdlife="n/a","n/a",IF(T$3&gt;(A7stdlife+$E201),('PTRM input'!$L$391*(1+rvanilla06)^0.5)-SUM($L201:S201),('PTRM input'!$L$391*(1+rvanilla06)^0.5)/A7stdlife))</f>
        <v>0</v>
      </c>
      <c r="U201" s="251">
        <f ca="1">IF(A7stdlife="n/a","n/a",IF(U$3&gt;(A7stdlife+$E201),('PTRM input'!$L$391*(1+rvanilla06)^0.5)-SUM($L201:T201),('PTRM input'!$L$391*(1+rvanilla06)^0.5)/A7stdlife))</f>
        <v>0</v>
      </c>
      <c r="V201" s="251">
        <f ca="1">IF(A7stdlife="n/a","n/a",IF(V$3&gt;(A7stdlife+$E201),('PTRM input'!$L$391*(1+rvanilla06)^0.5)-SUM($L201:U201),('PTRM input'!$L$391*(1+rvanilla06)^0.5)/A7stdlife))</f>
        <v>0</v>
      </c>
      <c r="W201" s="251">
        <f ca="1">IF(A7stdlife="n/a","n/a",IF(W$3&gt;(A7stdlife+$E201),('PTRM input'!$L$391*(1+rvanilla06)^0.5)-SUM($L201:V201),('PTRM input'!$L$391*(1+rvanilla06)^0.5)/A7stdlife))</f>
        <v>0</v>
      </c>
      <c r="X201" s="251">
        <f ca="1">IF(A7stdlife="n/a","n/a",IF(X$3&gt;(A7stdlife+$E201),('PTRM input'!$L$391*(1+rvanilla06)^0.5)-SUM($L201:W201),('PTRM input'!$L$391*(1+rvanilla06)^0.5)/A7stdlife))</f>
        <v>0</v>
      </c>
      <c r="Y201" s="251">
        <f ca="1">IF(A7stdlife="n/a","n/a",IF(Y$3&gt;(A7stdlife+$E201),('PTRM input'!$L$391*(1+rvanilla06)^0.5)-SUM($L201:X201),('PTRM input'!$L$391*(1+rvanilla06)^0.5)/A7stdlife))</f>
        <v>0</v>
      </c>
      <c r="Z201" s="251">
        <f ca="1">IF(A7stdlife="n/a","n/a",IF(Z$3&gt;(A7stdlife+$E201),('PTRM input'!$L$391*(1+rvanilla06)^0.5)-SUM($L201:Y201),('PTRM input'!$L$391*(1+rvanilla06)^0.5)/A7stdlife))</f>
        <v>0</v>
      </c>
      <c r="AA201" s="251">
        <f ca="1">IF(A7stdlife="n/a","n/a",IF(AA$3&gt;(A7stdlife+$E201),('PTRM input'!$L$391*(1+rvanilla06)^0.5)-SUM($L201:Z201),('PTRM input'!$L$391*(1+rvanilla06)^0.5)/A7stdlife))</f>
        <v>0</v>
      </c>
      <c r="AB201" s="251">
        <f ca="1">IF(A7stdlife="n/a","n/a",IF(AB$3&gt;(A7stdlife+$E201),('PTRM input'!$L$391*(1+rvanilla06)^0.5)-SUM($L201:AA201),('PTRM input'!$L$391*(1+rvanilla06)^0.5)/A7stdlife))</f>
        <v>0</v>
      </c>
      <c r="AC201" s="251">
        <f ca="1">IF(A7stdlife="n/a","n/a",IF(AC$3&gt;(A7stdlife+$E201),('PTRM input'!$L$391*(1+rvanilla06)^0.5)-SUM($L201:AB201),('PTRM input'!$L$391*(1+rvanilla06)^0.5)/A7stdlife))</f>
        <v>0</v>
      </c>
      <c r="AD201" s="251">
        <f ca="1">IF(A7stdlife="n/a","n/a",IF(AD$3&gt;(A7stdlife+$E201),('PTRM input'!$L$391*(1+rvanilla06)^0.5)-SUM($L201:AC201),('PTRM input'!$L$391*(1+rvanilla06)^0.5)/A7stdlife))</f>
        <v>0</v>
      </c>
      <c r="AE201" s="251">
        <f ca="1">IF(A7stdlife="n/a","n/a",IF(AE$3&gt;(A7stdlife+$E201),('PTRM input'!$L$391*(1+rvanilla06)^0.5)-SUM($L201:AD201),('PTRM input'!$L$391*(1+rvanilla06)^0.5)/A7stdlife))</f>
        <v>0</v>
      </c>
      <c r="AF201" s="251">
        <f ca="1">IF(A7stdlife="n/a","n/a",IF(AF$3&gt;(A7stdlife+$E201),('PTRM input'!$L$391*(1+rvanilla06)^0.5)-SUM($L201:AE201),('PTRM input'!$L$391*(1+rvanilla06)^0.5)/A7stdlife))</f>
        <v>0</v>
      </c>
      <c r="AG201" s="251">
        <f ca="1">IF(A7stdlife="n/a","n/a",IF(AG$3&gt;(A7stdlife+$E201),('PTRM input'!$L$391*(1+rvanilla06)^0.5)-SUM($L201:AF201),('PTRM input'!$L$391*(1+rvanilla06)^0.5)/A7stdlife))</f>
        <v>0</v>
      </c>
      <c r="AH201" s="251">
        <f ca="1">IF(A7stdlife="n/a","n/a",IF(AH$3&gt;(A7stdlife+$E201),('PTRM input'!$L$391*(1+rvanilla06)^0.5)-SUM($L201:AG201),('PTRM input'!$L$391*(1+rvanilla06)^0.5)/A7stdlife))</f>
        <v>0</v>
      </c>
      <c r="AI201" s="251">
        <f ca="1">IF(A7stdlife="n/a","n/a",IF(AI$3&gt;(A7stdlife+$E201),('PTRM input'!$L$391*(1+rvanilla06)^0.5)-SUM($L201:AH201),('PTRM input'!$L$391*(1+rvanilla06)^0.5)/A7stdlife))</f>
        <v>0</v>
      </c>
      <c r="AJ201" s="251">
        <f ca="1">IF(A7stdlife="n/a","n/a",IF(AJ$3&gt;(A7stdlife+$E201),('PTRM input'!$L$391*(1+rvanilla06)^0.5)-SUM($L201:AI201),('PTRM input'!$L$391*(1+rvanilla06)^0.5)/A7stdlife))</f>
        <v>0</v>
      </c>
      <c r="AK201" s="251">
        <f ca="1">IF(A7stdlife="n/a","n/a",IF(AK$3&gt;(A7stdlife+$E201),('PTRM input'!$L$391*(1+rvanilla06)^0.5)-SUM($L201:AJ201),('PTRM input'!$L$391*(1+rvanilla06)^0.5)/A7stdlife))</f>
        <v>0</v>
      </c>
      <c r="AL201" s="251">
        <f ca="1">IF(A7stdlife="n/a","n/a",IF(AL$3&gt;(A7stdlife+$E201),('PTRM input'!$L$391*(1+rvanilla06)^0.5)-SUM($L201:AK201),('PTRM input'!$L$391*(1+rvanilla06)^0.5)/A7stdlife))</f>
        <v>0</v>
      </c>
      <c r="AM201" s="251">
        <f ca="1">IF(A7stdlife="n/a","n/a",IF(AM$3&gt;(A7stdlife+$E201),('PTRM input'!$L$391*(1+rvanilla06)^0.5)-SUM($L201:AL201),('PTRM input'!$L$391*(1+rvanilla06)^0.5)/A7stdlife))</f>
        <v>0</v>
      </c>
      <c r="AN201" s="251">
        <f ca="1">IF(A7stdlife="n/a","n/a",IF(AN$3&gt;(A7stdlife+$E201),('PTRM input'!$L$391*(1+rvanilla06)^0.5)-SUM($L201:AM201),('PTRM input'!$L$391*(1+rvanilla06)^0.5)/A7stdlife))</f>
        <v>0</v>
      </c>
      <c r="AO201" s="251">
        <f ca="1">IF(A7stdlife="n/a","n/a",IF(AO$3&gt;(A7stdlife+$E201),('PTRM input'!$L$391*(1+rvanilla06)^0.5)-SUM($L201:AN201),('PTRM input'!$L$391*(1+rvanilla06)^0.5)/A7stdlife))</f>
        <v>0</v>
      </c>
      <c r="AP201" s="251">
        <f ca="1">IF(A7stdlife="n/a","n/a",IF(AP$3&gt;(A7stdlife+$E201),('PTRM input'!$L$391*(1+rvanilla06)^0.5)-SUM($L201:AO201),('PTRM input'!$L$391*(1+rvanilla06)^0.5)/A7stdlife))</f>
        <v>0</v>
      </c>
      <c r="AQ201" s="251">
        <f ca="1">IF(A7stdlife="n/a","n/a",IF(AQ$3&gt;(A7stdlife+$E201),('PTRM input'!$L$391*(1+rvanilla06)^0.5)-SUM($L201:AP201),('PTRM input'!$L$391*(1+rvanilla06)^0.5)/A7stdlife))</f>
        <v>0</v>
      </c>
      <c r="AR201" s="251">
        <f ca="1">IF(A7stdlife="n/a","n/a",IF(AR$3&gt;(A7stdlife+$E201),('PTRM input'!$L$391*(1+rvanilla06)^0.5)-SUM($L201:AQ201),('PTRM input'!$L$391*(1+rvanilla06)^0.5)/A7stdlife))</f>
        <v>0</v>
      </c>
      <c r="AS201" s="251">
        <f ca="1">IF(A7stdlife="n/a","n/a",IF(AS$3&gt;(A7stdlife+$E201),('PTRM input'!$L$391*(1+rvanilla06)^0.5)-SUM($L201:AR201),('PTRM input'!$L$391*(1+rvanilla06)^0.5)/A7stdlife))</f>
        <v>0</v>
      </c>
      <c r="AT201" s="251">
        <f ca="1">IF(A7stdlife="n/a","n/a",IF(AT$3&gt;(A7stdlife+$E201),('PTRM input'!$L$391*(1+rvanilla06)^0.5)-SUM($L201:AS201),('PTRM input'!$L$391*(1+rvanilla06)^0.5)/A7stdlife))</f>
        <v>0</v>
      </c>
      <c r="AU201" s="251">
        <f ca="1">IF(A7stdlife="n/a","n/a",IF(AU$3&gt;(A7stdlife+$E201),('PTRM input'!$L$391*(1+rvanilla06)^0.5)-SUM($L201:AT201),('PTRM input'!$L$391*(1+rvanilla06)^0.5)/A7stdlife))</f>
        <v>0</v>
      </c>
      <c r="AV201" s="251">
        <f ca="1">IF(A7stdlife="n/a","n/a",IF(AV$3&gt;(A7stdlife+$E201),('PTRM input'!$L$391*(1+rvanilla06)^0.5)-SUM($L201:AU201),('PTRM input'!$L$391*(1+rvanilla06)^0.5)/A7stdlife))</f>
        <v>0</v>
      </c>
      <c r="AW201" s="251">
        <f ca="1">IF(A7stdlife="n/a","n/a",IF(AW$3&gt;(A7stdlife+$E201),('PTRM input'!$L$391*(1+rvanilla06)^0.5)-SUM($L201:AV201),('PTRM input'!$L$391*(1+rvanilla06)^0.5)/A7stdlife))</f>
        <v>0</v>
      </c>
      <c r="AX201" s="251">
        <f ca="1">IF(A7stdlife="n/a","n/a",IF(AX$3&gt;(A7stdlife+$E201),('PTRM input'!$L$391*(1+rvanilla06)^0.5)-SUM($L201:AW201),('PTRM input'!$L$391*(1+rvanilla06)^0.5)/A7stdlife))</f>
        <v>0</v>
      </c>
      <c r="AY201" s="251">
        <f ca="1">IF(A7stdlife="n/a","n/a",IF(AY$3&gt;(A7stdlife+$E201),('PTRM input'!$L$391*(1+rvanilla06)^0.5)-SUM($L201:AX201),('PTRM input'!$L$391*(1+rvanilla06)^0.5)/A7stdlife))</f>
        <v>0</v>
      </c>
      <c r="AZ201" s="251">
        <f ca="1">IF(A7stdlife="n/a","n/a",IF(AZ$3&gt;(A7stdlife+$E201),('PTRM input'!$L$391*(1+rvanilla06)^0.5)-SUM($L201:AY201),('PTRM input'!$L$391*(1+rvanilla06)^0.5)/A7stdlife))</f>
        <v>0</v>
      </c>
      <c r="BA201" s="251">
        <f ca="1">IF(A7stdlife="n/a","n/a",IF(BA$3&gt;(A7stdlife+$E201),('PTRM input'!$L$391*(1+rvanilla06)^0.5)-SUM($L201:AZ201),('PTRM input'!$L$391*(1+rvanilla06)^0.5)/A7stdlife))</f>
        <v>0</v>
      </c>
      <c r="BB201" s="251">
        <f ca="1">IF(A7stdlife="n/a","n/a",IF(BB$3&gt;(A7stdlife+$E201),('PTRM input'!$L$391*(1+rvanilla06)^0.5)-SUM($L201:BA201),('PTRM input'!$L$391*(1+rvanilla06)^0.5)/A7stdlife))</f>
        <v>0</v>
      </c>
      <c r="BC201" s="251">
        <f ca="1">IF(A7stdlife="n/a","n/a",IF(BC$3&gt;(A7stdlife+$E201),('PTRM input'!$L$391*(1+rvanilla06)^0.5)-SUM($L201:BB201),('PTRM input'!$L$391*(1+rvanilla06)^0.5)/A7stdlife))</f>
        <v>0</v>
      </c>
      <c r="BD201" s="251">
        <f ca="1">IF(A7stdlife="n/a","n/a",IF(BD$3&gt;(A7stdlife+$E201),('PTRM input'!$L$391*(1+rvanilla06)^0.5)-SUM($L201:BC201),('PTRM input'!$L$391*(1+rvanilla06)^0.5)/A7stdlife))</f>
        <v>0</v>
      </c>
      <c r="BE201" s="251">
        <f ca="1">IF(A7stdlife="n/a","n/a",IF(BE$3&gt;(A7stdlife+$E201),('PTRM input'!$L$391*(1+rvanilla06)^0.5)-SUM($L201:BD201),('PTRM input'!$L$391*(1+rvanilla06)^0.5)/A7stdlife))</f>
        <v>0</v>
      </c>
      <c r="BF201" s="251">
        <f ca="1">IF(A7stdlife="n/a","n/a",IF(BF$3&gt;(A7stdlife+$E201),('PTRM input'!$L$391*(1+rvanilla06)^0.5)-SUM($L201:BE201),('PTRM input'!$L$391*(1+rvanilla06)^0.5)/A7stdlife))</f>
        <v>0</v>
      </c>
      <c r="BG201" s="251">
        <f ca="1">IF(A7stdlife="n/a","n/a",IF(BG$3&gt;(A7stdlife+$E201),('PTRM input'!$L$391*(1+rvanilla06)^0.5)-SUM($L201:BF201),('PTRM input'!$L$391*(1+rvanilla06)^0.5)/A7stdlife))</f>
        <v>0</v>
      </c>
      <c r="BH201" s="251">
        <f ca="1">IF(A7stdlife="n/a","n/a",IF(BH$3&gt;(A7stdlife+$E201),('PTRM input'!$L$391*(1+rvanilla06)^0.5)-SUM($L201:BG201),('PTRM input'!$L$391*(1+rvanilla06)^0.5)/A7stdlife))</f>
        <v>0</v>
      </c>
      <c r="BI201" s="251">
        <f ca="1">IF(A7stdlife="n/a","n/a",IF(BI$3&gt;(A7stdlife+$E201),('PTRM input'!$L$391*(1+rvanilla06)^0.5)-SUM($L201:BH201),('PTRM input'!$L$391*(1+rvanilla06)^0.5)/A7stdlife))</f>
        <v>0</v>
      </c>
      <c r="BJ201" s="116"/>
      <c r="BK201" s="116"/>
      <c r="BL201" s="116"/>
      <c r="BM201" s="116"/>
    </row>
    <row r="202" spans="1:65" hidden="1" outlineLevel="2">
      <c r="A202" s="116"/>
      <c r="B202" s="19"/>
      <c r="C202" s="18"/>
      <c r="D202" s="760"/>
      <c r="E202" s="86">
        <v>7</v>
      </c>
      <c r="F202" s="259"/>
      <c r="G202" s="434"/>
      <c r="H202" s="435"/>
      <c r="I202" s="435"/>
      <c r="J202" s="435"/>
      <c r="K202" s="435"/>
      <c r="L202" s="435"/>
      <c r="M202" s="619"/>
      <c r="N202" s="433">
        <f ca="1">IF(A7stdlife="n/a","n/a",IF(N$3&gt;(A7stdlife+$E202),('PTRM input'!$M$391*(1+rvanilla07)^0.5)-SUM($M202:M202),('PTRM input'!$M$391*(1+rvanilla07)^0.5)/A7stdlife))</f>
        <v>0</v>
      </c>
      <c r="O202" s="433">
        <f ca="1">IF(A7stdlife="n/a","n/a",IF(O$3&gt;(A7stdlife+$E202),('PTRM input'!$M$391*(1+rvanilla07)^0.5)-SUM($M202:N202),('PTRM input'!$M$391*(1+rvanilla07)^0.5)/A7stdlife))</f>
        <v>0</v>
      </c>
      <c r="P202" s="433">
        <f ca="1">IF(A7stdlife="n/a","n/a",IF(P$3&gt;(A7stdlife+$E202),('PTRM input'!$M$391*(1+rvanilla07)^0.5)-SUM($M202:O202),('PTRM input'!$M$391*(1+rvanilla07)^0.5)/A7stdlife))</f>
        <v>0</v>
      </c>
      <c r="Q202" s="433">
        <f ca="1">IF(A7stdlife="n/a","n/a",IF(Q$3&gt;(A7stdlife+$E202),('PTRM input'!$M$391*(1+rvanilla07)^0.5)-SUM($M202:P202),('PTRM input'!$M$391*(1+rvanilla07)^0.5)/A7stdlife))</f>
        <v>0</v>
      </c>
      <c r="R202" s="251">
        <f ca="1">IF(A7stdlife="n/a","n/a",IF(R$3&gt;(A7stdlife+$E202),('PTRM input'!$M$391*(1+rvanilla07)^0.5)-SUM($M202:Q202),('PTRM input'!$M$391*(1+rvanilla07)^0.5)/A7stdlife))</f>
        <v>0</v>
      </c>
      <c r="S202" s="251">
        <f ca="1">IF(A7stdlife="n/a","n/a",IF(S$3&gt;(A7stdlife+$E202),('PTRM input'!$M$391*(1+rvanilla07)^0.5)-SUM($M202:R202),('PTRM input'!$M$391*(1+rvanilla07)^0.5)/A7stdlife))</f>
        <v>0</v>
      </c>
      <c r="T202" s="251">
        <f ca="1">IF(A7stdlife="n/a","n/a",IF(T$3&gt;(A7stdlife+$E202),('PTRM input'!$M$391*(1+rvanilla07)^0.5)-SUM($M202:S202),('PTRM input'!$M$391*(1+rvanilla07)^0.5)/A7stdlife))</f>
        <v>0</v>
      </c>
      <c r="U202" s="251">
        <f ca="1">IF(A7stdlife="n/a","n/a",IF(U$3&gt;(A7stdlife+$E202),('PTRM input'!$M$391*(1+rvanilla07)^0.5)-SUM($M202:T202),('PTRM input'!$M$391*(1+rvanilla07)^0.5)/A7stdlife))</f>
        <v>0</v>
      </c>
      <c r="V202" s="251">
        <f ca="1">IF(A7stdlife="n/a","n/a",IF(V$3&gt;(A7stdlife+$E202),('PTRM input'!$M$391*(1+rvanilla07)^0.5)-SUM($M202:U202),('PTRM input'!$M$391*(1+rvanilla07)^0.5)/A7stdlife))</f>
        <v>0</v>
      </c>
      <c r="W202" s="251">
        <f ca="1">IF(A7stdlife="n/a","n/a",IF(W$3&gt;(A7stdlife+$E202),('PTRM input'!$M$391*(1+rvanilla07)^0.5)-SUM($M202:V202),('PTRM input'!$M$391*(1+rvanilla07)^0.5)/A7stdlife))</f>
        <v>0</v>
      </c>
      <c r="X202" s="251">
        <f ca="1">IF(A7stdlife="n/a","n/a",IF(X$3&gt;(A7stdlife+$E202),('PTRM input'!$M$391*(1+rvanilla07)^0.5)-SUM($M202:W202),('PTRM input'!$M$391*(1+rvanilla07)^0.5)/A7stdlife))</f>
        <v>0</v>
      </c>
      <c r="Y202" s="251">
        <f ca="1">IF(A7stdlife="n/a","n/a",IF(Y$3&gt;(A7stdlife+$E202),('PTRM input'!$M$391*(1+rvanilla07)^0.5)-SUM($M202:X202),('PTRM input'!$M$391*(1+rvanilla07)^0.5)/A7stdlife))</f>
        <v>0</v>
      </c>
      <c r="Z202" s="251">
        <f ca="1">IF(A7stdlife="n/a","n/a",IF(Z$3&gt;(A7stdlife+$E202),('PTRM input'!$M$391*(1+rvanilla07)^0.5)-SUM($M202:Y202),('PTRM input'!$M$391*(1+rvanilla07)^0.5)/A7stdlife))</f>
        <v>0</v>
      </c>
      <c r="AA202" s="251">
        <f ca="1">IF(A7stdlife="n/a","n/a",IF(AA$3&gt;(A7stdlife+$E202),('PTRM input'!$M$391*(1+rvanilla07)^0.5)-SUM($M202:Z202),('PTRM input'!$M$391*(1+rvanilla07)^0.5)/A7stdlife))</f>
        <v>0</v>
      </c>
      <c r="AB202" s="251">
        <f ca="1">IF(A7stdlife="n/a","n/a",IF(AB$3&gt;(A7stdlife+$E202),('PTRM input'!$M$391*(1+rvanilla07)^0.5)-SUM($M202:AA202),('PTRM input'!$M$391*(1+rvanilla07)^0.5)/A7stdlife))</f>
        <v>0</v>
      </c>
      <c r="AC202" s="251">
        <f ca="1">IF(A7stdlife="n/a","n/a",IF(AC$3&gt;(A7stdlife+$E202),('PTRM input'!$M$391*(1+rvanilla07)^0.5)-SUM($M202:AB202),('PTRM input'!$M$391*(1+rvanilla07)^0.5)/A7stdlife))</f>
        <v>0</v>
      </c>
      <c r="AD202" s="251">
        <f ca="1">IF(A7stdlife="n/a","n/a",IF(AD$3&gt;(A7stdlife+$E202),('PTRM input'!$M$391*(1+rvanilla07)^0.5)-SUM($M202:AC202),('PTRM input'!$M$391*(1+rvanilla07)^0.5)/A7stdlife))</f>
        <v>0</v>
      </c>
      <c r="AE202" s="251">
        <f ca="1">IF(A7stdlife="n/a","n/a",IF(AE$3&gt;(A7stdlife+$E202),('PTRM input'!$M$391*(1+rvanilla07)^0.5)-SUM($M202:AD202),('PTRM input'!$M$391*(1+rvanilla07)^0.5)/A7stdlife))</f>
        <v>0</v>
      </c>
      <c r="AF202" s="251">
        <f ca="1">IF(A7stdlife="n/a","n/a",IF(AF$3&gt;(A7stdlife+$E202),('PTRM input'!$M$391*(1+rvanilla07)^0.5)-SUM($M202:AE202),('PTRM input'!$M$391*(1+rvanilla07)^0.5)/A7stdlife))</f>
        <v>0</v>
      </c>
      <c r="AG202" s="251">
        <f ca="1">IF(A7stdlife="n/a","n/a",IF(AG$3&gt;(A7stdlife+$E202),('PTRM input'!$M$391*(1+rvanilla07)^0.5)-SUM($M202:AF202),('PTRM input'!$M$391*(1+rvanilla07)^0.5)/A7stdlife))</f>
        <v>0</v>
      </c>
      <c r="AH202" s="251">
        <f ca="1">IF(A7stdlife="n/a","n/a",IF(AH$3&gt;(A7stdlife+$E202),('PTRM input'!$M$391*(1+rvanilla07)^0.5)-SUM($M202:AG202),('PTRM input'!$M$391*(1+rvanilla07)^0.5)/A7stdlife))</f>
        <v>0</v>
      </c>
      <c r="AI202" s="251">
        <f ca="1">IF(A7stdlife="n/a","n/a",IF(AI$3&gt;(A7stdlife+$E202),('PTRM input'!$M$391*(1+rvanilla07)^0.5)-SUM($M202:AH202),('PTRM input'!$M$391*(1+rvanilla07)^0.5)/A7stdlife))</f>
        <v>0</v>
      </c>
      <c r="AJ202" s="251">
        <f ca="1">IF(A7stdlife="n/a","n/a",IF(AJ$3&gt;(A7stdlife+$E202),('PTRM input'!$M$391*(1+rvanilla07)^0.5)-SUM($M202:AI202),('PTRM input'!$M$391*(1+rvanilla07)^0.5)/A7stdlife))</f>
        <v>0</v>
      </c>
      <c r="AK202" s="251">
        <f ca="1">IF(A7stdlife="n/a","n/a",IF(AK$3&gt;(A7stdlife+$E202),('PTRM input'!$M$391*(1+rvanilla07)^0.5)-SUM($M202:AJ202),('PTRM input'!$M$391*(1+rvanilla07)^0.5)/A7stdlife))</f>
        <v>0</v>
      </c>
      <c r="AL202" s="251">
        <f ca="1">IF(A7stdlife="n/a","n/a",IF(AL$3&gt;(A7stdlife+$E202),('PTRM input'!$M$391*(1+rvanilla07)^0.5)-SUM($M202:AK202),('PTRM input'!$M$391*(1+rvanilla07)^0.5)/A7stdlife))</f>
        <v>0</v>
      </c>
      <c r="AM202" s="251">
        <f ca="1">IF(A7stdlife="n/a","n/a",IF(AM$3&gt;(A7stdlife+$E202),('PTRM input'!$M$391*(1+rvanilla07)^0.5)-SUM($M202:AL202),('PTRM input'!$M$391*(1+rvanilla07)^0.5)/A7stdlife))</f>
        <v>0</v>
      </c>
      <c r="AN202" s="251">
        <f ca="1">IF(A7stdlife="n/a","n/a",IF(AN$3&gt;(A7stdlife+$E202),('PTRM input'!$M$391*(1+rvanilla07)^0.5)-SUM($M202:AM202),('PTRM input'!$M$391*(1+rvanilla07)^0.5)/A7stdlife))</f>
        <v>0</v>
      </c>
      <c r="AO202" s="251">
        <f ca="1">IF(A7stdlife="n/a","n/a",IF(AO$3&gt;(A7stdlife+$E202),('PTRM input'!$M$391*(1+rvanilla07)^0.5)-SUM($M202:AN202),('PTRM input'!$M$391*(1+rvanilla07)^0.5)/A7stdlife))</f>
        <v>0</v>
      </c>
      <c r="AP202" s="251">
        <f ca="1">IF(A7stdlife="n/a","n/a",IF(AP$3&gt;(A7stdlife+$E202),('PTRM input'!$M$391*(1+rvanilla07)^0.5)-SUM($M202:AO202),('PTRM input'!$M$391*(1+rvanilla07)^0.5)/A7stdlife))</f>
        <v>0</v>
      </c>
      <c r="AQ202" s="251">
        <f ca="1">IF(A7stdlife="n/a","n/a",IF(AQ$3&gt;(A7stdlife+$E202),('PTRM input'!$M$391*(1+rvanilla07)^0.5)-SUM($M202:AP202),('PTRM input'!$M$391*(1+rvanilla07)^0.5)/A7stdlife))</f>
        <v>0</v>
      </c>
      <c r="AR202" s="251">
        <f ca="1">IF(A7stdlife="n/a","n/a",IF(AR$3&gt;(A7stdlife+$E202),('PTRM input'!$M$391*(1+rvanilla07)^0.5)-SUM($M202:AQ202),('PTRM input'!$M$391*(1+rvanilla07)^0.5)/A7stdlife))</f>
        <v>0</v>
      </c>
      <c r="AS202" s="251">
        <f ca="1">IF(A7stdlife="n/a","n/a",IF(AS$3&gt;(A7stdlife+$E202),('PTRM input'!$M$391*(1+rvanilla07)^0.5)-SUM($M202:AR202),('PTRM input'!$M$391*(1+rvanilla07)^0.5)/A7stdlife))</f>
        <v>0</v>
      </c>
      <c r="AT202" s="251">
        <f ca="1">IF(A7stdlife="n/a","n/a",IF(AT$3&gt;(A7stdlife+$E202),('PTRM input'!$M$391*(1+rvanilla07)^0.5)-SUM($M202:AS202),('PTRM input'!$M$391*(1+rvanilla07)^0.5)/A7stdlife))</f>
        <v>0</v>
      </c>
      <c r="AU202" s="251">
        <f ca="1">IF(A7stdlife="n/a","n/a",IF(AU$3&gt;(A7stdlife+$E202),('PTRM input'!$M$391*(1+rvanilla07)^0.5)-SUM($M202:AT202),('PTRM input'!$M$391*(1+rvanilla07)^0.5)/A7stdlife))</f>
        <v>0</v>
      </c>
      <c r="AV202" s="251">
        <f ca="1">IF(A7stdlife="n/a","n/a",IF(AV$3&gt;(A7stdlife+$E202),('PTRM input'!$M$391*(1+rvanilla07)^0.5)-SUM($M202:AU202),('PTRM input'!$M$391*(1+rvanilla07)^0.5)/A7stdlife))</f>
        <v>0</v>
      </c>
      <c r="AW202" s="251">
        <f ca="1">IF(A7stdlife="n/a","n/a",IF(AW$3&gt;(A7stdlife+$E202),('PTRM input'!$M$391*(1+rvanilla07)^0.5)-SUM($M202:AV202),('PTRM input'!$M$391*(1+rvanilla07)^0.5)/A7stdlife))</f>
        <v>0</v>
      </c>
      <c r="AX202" s="251">
        <f ca="1">IF(A7stdlife="n/a","n/a",IF(AX$3&gt;(A7stdlife+$E202),('PTRM input'!$M$391*(1+rvanilla07)^0.5)-SUM($M202:AW202),('PTRM input'!$M$391*(1+rvanilla07)^0.5)/A7stdlife))</f>
        <v>0</v>
      </c>
      <c r="AY202" s="251">
        <f ca="1">IF(A7stdlife="n/a","n/a",IF(AY$3&gt;(A7stdlife+$E202),('PTRM input'!$M$391*(1+rvanilla07)^0.5)-SUM($M202:AX202),('PTRM input'!$M$391*(1+rvanilla07)^0.5)/A7stdlife))</f>
        <v>0</v>
      </c>
      <c r="AZ202" s="251">
        <f ca="1">IF(A7stdlife="n/a","n/a",IF(AZ$3&gt;(A7stdlife+$E202),('PTRM input'!$M$391*(1+rvanilla07)^0.5)-SUM($M202:AY202),('PTRM input'!$M$391*(1+rvanilla07)^0.5)/A7stdlife))</f>
        <v>0</v>
      </c>
      <c r="BA202" s="251">
        <f ca="1">IF(A7stdlife="n/a","n/a",IF(BA$3&gt;(A7stdlife+$E202),('PTRM input'!$M$391*(1+rvanilla07)^0.5)-SUM($M202:AZ202),('PTRM input'!$M$391*(1+rvanilla07)^0.5)/A7stdlife))</f>
        <v>0</v>
      </c>
      <c r="BB202" s="251">
        <f ca="1">IF(A7stdlife="n/a","n/a",IF(BB$3&gt;(A7stdlife+$E202),('PTRM input'!$M$391*(1+rvanilla07)^0.5)-SUM($M202:BA202),('PTRM input'!$M$391*(1+rvanilla07)^0.5)/A7stdlife))</f>
        <v>0</v>
      </c>
      <c r="BC202" s="251">
        <f ca="1">IF(A7stdlife="n/a","n/a",IF(BC$3&gt;(A7stdlife+$E202),('PTRM input'!$M$391*(1+rvanilla07)^0.5)-SUM($M202:BB202),('PTRM input'!$M$391*(1+rvanilla07)^0.5)/A7stdlife))</f>
        <v>0</v>
      </c>
      <c r="BD202" s="251">
        <f ca="1">IF(A7stdlife="n/a","n/a",IF(BD$3&gt;(A7stdlife+$E202),('PTRM input'!$M$391*(1+rvanilla07)^0.5)-SUM($M202:BC202),('PTRM input'!$M$391*(1+rvanilla07)^0.5)/A7stdlife))</f>
        <v>0</v>
      </c>
      <c r="BE202" s="251">
        <f ca="1">IF(A7stdlife="n/a","n/a",IF(BE$3&gt;(A7stdlife+$E202),('PTRM input'!$M$391*(1+rvanilla07)^0.5)-SUM($M202:BD202),('PTRM input'!$M$391*(1+rvanilla07)^0.5)/A7stdlife))</f>
        <v>0</v>
      </c>
      <c r="BF202" s="251">
        <f ca="1">IF(A7stdlife="n/a","n/a",IF(BF$3&gt;(A7stdlife+$E202),('PTRM input'!$M$391*(1+rvanilla07)^0.5)-SUM($M202:BE202),('PTRM input'!$M$391*(1+rvanilla07)^0.5)/A7stdlife))</f>
        <v>0</v>
      </c>
      <c r="BG202" s="251">
        <f ca="1">IF(A7stdlife="n/a","n/a",IF(BG$3&gt;(A7stdlife+$E202),('PTRM input'!$M$391*(1+rvanilla07)^0.5)-SUM($M202:BF202),('PTRM input'!$M$391*(1+rvanilla07)^0.5)/A7stdlife))</f>
        <v>0</v>
      </c>
      <c r="BH202" s="251">
        <f ca="1">IF(A7stdlife="n/a","n/a",IF(BH$3&gt;(A7stdlife+$E202),('PTRM input'!$M$391*(1+rvanilla07)^0.5)-SUM($M202:BG202),('PTRM input'!$M$391*(1+rvanilla07)^0.5)/A7stdlife))</f>
        <v>0</v>
      </c>
      <c r="BI202" s="251">
        <f ca="1">IF(A7stdlife="n/a","n/a",IF(BI$3&gt;(A7stdlife+$E202),('PTRM input'!$M$391*(1+rvanilla07)^0.5)-SUM($M202:BH202),('PTRM input'!$M$391*(1+rvanilla07)^0.5)/A7stdlife))</f>
        <v>0</v>
      </c>
      <c r="BJ202" s="116"/>
      <c r="BK202" s="116"/>
      <c r="BL202" s="116"/>
      <c r="BM202" s="116"/>
    </row>
    <row r="203" spans="1:65" hidden="1" outlineLevel="2">
      <c r="A203" s="116"/>
      <c r="B203" s="19"/>
      <c r="C203" s="18"/>
      <c r="D203" s="760"/>
      <c r="E203" s="86">
        <v>8</v>
      </c>
      <c r="F203" s="259"/>
      <c r="G203" s="434"/>
      <c r="H203" s="435"/>
      <c r="I203" s="435"/>
      <c r="J203" s="435"/>
      <c r="K203" s="435"/>
      <c r="L203" s="435"/>
      <c r="M203" s="435"/>
      <c r="N203" s="619"/>
      <c r="O203" s="433">
        <f ca="1">IF(A7stdlife="n/a","n/a",IF(O$3&gt;(A7stdlife+$E203),('PTRM input'!$N$391*(1+rvanilla08)^0.5)-SUM($N203:N203),('PTRM input'!$N$391*(1+rvanilla08)^0.5)/A7stdlife))</f>
        <v>0</v>
      </c>
      <c r="P203" s="433">
        <f ca="1">IF(A7stdlife="n/a","n/a",IF(P$3&gt;(A7stdlife+$E203),('PTRM input'!$N$391*(1+rvanilla08)^0.5)-SUM($N203:O203),('PTRM input'!$N$391*(1+rvanilla08)^0.5)/A7stdlife))</f>
        <v>0</v>
      </c>
      <c r="Q203" s="433">
        <f ca="1">IF(A7stdlife="n/a","n/a",IF(Q$3&gt;(A7stdlife+$E203),('PTRM input'!$N$391*(1+rvanilla08)^0.5)-SUM($N203:P203),('PTRM input'!$N$391*(1+rvanilla08)^0.5)/A7stdlife))</f>
        <v>0</v>
      </c>
      <c r="R203" s="251">
        <f ca="1">IF(A7stdlife="n/a","n/a",IF(R$3&gt;(A7stdlife+$E203),('PTRM input'!$N$391*(1+rvanilla08)^0.5)-SUM($N203:Q203),('PTRM input'!$N$391*(1+rvanilla08)^0.5)/A7stdlife))</f>
        <v>0</v>
      </c>
      <c r="S203" s="251">
        <f ca="1">IF(A7stdlife="n/a","n/a",IF(S$3&gt;(A7stdlife+$E203),('PTRM input'!$N$391*(1+rvanilla08)^0.5)-SUM($N203:R203),('PTRM input'!$N$391*(1+rvanilla08)^0.5)/A7stdlife))</f>
        <v>0</v>
      </c>
      <c r="T203" s="251">
        <f ca="1">IF(A7stdlife="n/a","n/a",IF(T$3&gt;(A7stdlife+$E203),('PTRM input'!$N$391*(1+rvanilla08)^0.5)-SUM($N203:S203),('PTRM input'!$N$391*(1+rvanilla08)^0.5)/A7stdlife))</f>
        <v>0</v>
      </c>
      <c r="U203" s="251">
        <f ca="1">IF(A7stdlife="n/a","n/a",IF(U$3&gt;(A7stdlife+$E203),('PTRM input'!$N$391*(1+rvanilla08)^0.5)-SUM($N203:T203),('PTRM input'!$N$391*(1+rvanilla08)^0.5)/A7stdlife))</f>
        <v>0</v>
      </c>
      <c r="V203" s="251">
        <f ca="1">IF(A7stdlife="n/a","n/a",IF(V$3&gt;(A7stdlife+$E203),('PTRM input'!$N$391*(1+rvanilla08)^0.5)-SUM($N203:U203),('PTRM input'!$N$391*(1+rvanilla08)^0.5)/A7stdlife))</f>
        <v>0</v>
      </c>
      <c r="W203" s="251">
        <f ca="1">IF(A7stdlife="n/a","n/a",IF(W$3&gt;(A7stdlife+$E203),('PTRM input'!$N$391*(1+rvanilla08)^0.5)-SUM($N203:V203),('PTRM input'!$N$391*(1+rvanilla08)^0.5)/A7stdlife))</f>
        <v>0</v>
      </c>
      <c r="X203" s="251">
        <f ca="1">IF(A7stdlife="n/a","n/a",IF(X$3&gt;(A7stdlife+$E203),('PTRM input'!$N$391*(1+rvanilla08)^0.5)-SUM($N203:W203),('PTRM input'!$N$391*(1+rvanilla08)^0.5)/A7stdlife))</f>
        <v>0</v>
      </c>
      <c r="Y203" s="251">
        <f ca="1">IF(A7stdlife="n/a","n/a",IF(Y$3&gt;(A7stdlife+$E203),('PTRM input'!$N$391*(1+rvanilla08)^0.5)-SUM($N203:X203),('PTRM input'!$N$391*(1+rvanilla08)^0.5)/A7stdlife))</f>
        <v>0</v>
      </c>
      <c r="Z203" s="251">
        <f ca="1">IF(A7stdlife="n/a","n/a",IF(Z$3&gt;(A7stdlife+$E203),('PTRM input'!$N$391*(1+rvanilla08)^0.5)-SUM($N203:Y203),('PTRM input'!$N$391*(1+rvanilla08)^0.5)/A7stdlife))</f>
        <v>0</v>
      </c>
      <c r="AA203" s="251">
        <f ca="1">IF(A7stdlife="n/a","n/a",IF(AA$3&gt;(A7stdlife+$E203),('PTRM input'!$N$391*(1+rvanilla08)^0.5)-SUM($N203:Z203),('PTRM input'!$N$391*(1+rvanilla08)^0.5)/A7stdlife))</f>
        <v>0</v>
      </c>
      <c r="AB203" s="251">
        <f ca="1">IF(A7stdlife="n/a","n/a",IF(AB$3&gt;(A7stdlife+$E203),('PTRM input'!$N$391*(1+rvanilla08)^0.5)-SUM($N203:AA203),('PTRM input'!$N$391*(1+rvanilla08)^0.5)/A7stdlife))</f>
        <v>0</v>
      </c>
      <c r="AC203" s="251">
        <f ca="1">IF(A7stdlife="n/a","n/a",IF(AC$3&gt;(A7stdlife+$E203),('PTRM input'!$N$391*(1+rvanilla08)^0.5)-SUM($N203:AB203),('PTRM input'!$N$391*(1+rvanilla08)^0.5)/A7stdlife))</f>
        <v>0</v>
      </c>
      <c r="AD203" s="251">
        <f ca="1">IF(A7stdlife="n/a","n/a",IF(AD$3&gt;(A7stdlife+$E203),('PTRM input'!$N$391*(1+rvanilla08)^0.5)-SUM($N203:AC203),('PTRM input'!$N$391*(1+rvanilla08)^0.5)/A7stdlife))</f>
        <v>0</v>
      </c>
      <c r="AE203" s="251">
        <f ca="1">IF(A7stdlife="n/a","n/a",IF(AE$3&gt;(A7stdlife+$E203),('PTRM input'!$N$391*(1+rvanilla08)^0.5)-SUM($N203:AD203),('PTRM input'!$N$391*(1+rvanilla08)^0.5)/A7stdlife))</f>
        <v>0</v>
      </c>
      <c r="AF203" s="251">
        <f ca="1">IF(A7stdlife="n/a","n/a",IF(AF$3&gt;(A7stdlife+$E203),('PTRM input'!$N$391*(1+rvanilla08)^0.5)-SUM($N203:AE203),('PTRM input'!$N$391*(1+rvanilla08)^0.5)/A7stdlife))</f>
        <v>0</v>
      </c>
      <c r="AG203" s="251">
        <f ca="1">IF(A7stdlife="n/a","n/a",IF(AG$3&gt;(A7stdlife+$E203),('PTRM input'!$N$391*(1+rvanilla08)^0.5)-SUM($N203:AF203),('PTRM input'!$N$391*(1+rvanilla08)^0.5)/A7stdlife))</f>
        <v>0</v>
      </c>
      <c r="AH203" s="251">
        <f ca="1">IF(A7stdlife="n/a","n/a",IF(AH$3&gt;(A7stdlife+$E203),('PTRM input'!$N$391*(1+rvanilla08)^0.5)-SUM($N203:AG203),('PTRM input'!$N$391*(1+rvanilla08)^0.5)/A7stdlife))</f>
        <v>0</v>
      </c>
      <c r="AI203" s="251">
        <f ca="1">IF(A7stdlife="n/a","n/a",IF(AI$3&gt;(A7stdlife+$E203),('PTRM input'!$N$391*(1+rvanilla08)^0.5)-SUM($N203:AH203),('PTRM input'!$N$391*(1+rvanilla08)^0.5)/A7stdlife))</f>
        <v>0</v>
      </c>
      <c r="AJ203" s="251">
        <f ca="1">IF(A7stdlife="n/a","n/a",IF(AJ$3&gt;(A7stdlife+$E203),('PTRM input'!$N$391*(1+rvanilla08)^0.5)-SUM($N203:AI203),('PTRM input'!$N$391*(1+rvanilla08)^0.5)/A7stdlife))</f>
        <v>0</v>
      </c>
      <c r="AK203" s="251">
        <f ca="1">IF(A7stdlife="n/a","n/a",IF(AK$3&gt;(A7stdlife+$E203),('PTRM input'!$N$391*(1+rvanilla08)^0.5)-SUM($N203:AJ203),('PTRM input'!$N$391*(1+rvanilla08)^0.5)/A7stdlife))</f>
        <v>0</v>
      </c>
      <c r="AL203" s="251">
        <f ca="1">IF(A7stdlife="n/a","n/a",IF(AL$3&gt;(A7stdlife+$E203),('PTRM input'!$N$391*(1+rvanilla08)^0.5)-SUM($N203:AK203),('PTRM input'!$N$391*(1+rvanilla08)^0.5)/A7stdlife))</f>
        <v>0</v>
      </c>
      <c r="AM203" s="251">
        <f ca="1">IF(A7stdlife="n/a","n/a",IF(AM$3&gt;(A7stdlife+$E203),('PTRM input'!$N$391*(1+rvanilla08)^0.5)-SUM($N203:AL203),('PTRM input'!$N$391*(1+rvanilla08)^0.5)/A7stdlife))</f>
        <v>0</v>
      </c>
      <c r="AN203" s="251">
        <f ca="1">IF(A7stdlife="n/a","n/a",IF(AN$3&gt;(A7stdlife+$E203),('PTRM input'!$N$391*(1+rvanilla08)^0.5)-SUM($N203:AM203),('PTRM input'!$N$391*(1+rvanilla08)^0.5)/A7stdlife))</f>
        <v>0</v>
      </c>
      <c r="AO203" s="251">
        <f ca="1">IF(A7stdlife="n/a","n/a",IF(AO$3&gt;(A7stdlife+$E203),('PTRM input'!$N$391*(1+rvanilla08)^0.5)-SUM($N203:AN203),('PTRM input'!$N$391*(1+rvanilla08)^0.5)/A7stdlife))</f>
        <v>0</v>
      </c>
      <c r="AP203" s="251">
        <f ca="1">IF(A7stdlife="n/a","n/a",IF(AP$3&gt;(A7stdlife+$E203),('PTRM input'!$N$391*(1+rvanilla08)^0.5)-SUM($N203:AO203),('PTRM input'!$N$391*(1+rvanilla08)^0.5)/A7stdlife))</f>
        <v>0</v>
      </c>
      <c r="AQ203" s="251">
        <f ca="1">IF(A7stdlife="n/a","n/a",IF(AQ$3&gt;(A7stdlife+$E203),('PTRM input'!$N$391*(1+rvanilla08)^0.5)-SUM($N203:AP203),('PTRM input'!$N$391*(1+rvanilla08)^0.5)/A7stdlife))</f>
        <v>0</v>
      </c>
      <c r="AR203" s="251">
        <f ca="1">IF(A7stdlife="n/a","n/a",IF(AR$3&gt;(A7stdlife+$E203),('PTRM input'!$N$391*(1+rvanilla08)^0.5)-SUM($N203:AQ203),('PTRM input'!$N$391*(1+rvanilla08)^0.5)/A7stdlife))</f>
        <v>0</v>
      </c>
      <c r="AS203" s="251">
        <f ca="1">IF(A7stdlife="n/a","n/a",IF(AS$3&gt;(A7stdlife+$E203),('PTRM input'!$N$391*(1+rvanilla08)^0.5)-SUM($N203:AR203),('PTRM input'!$N$391*(1+rvanilla08)^0.5)/A7stdlife))</f>
        <v>0</v>
      </c>
      <c r="AT203" s="251">
        <f ca="1">IF(A7stdlife="n/a","n/a",IF(AT$3&gt;(A7stdlife+$E203),('PTRM input'!$N$391*(1+rvanilla08)^0.5)-SUM($N203:AS203),('PTRM input'!$N$391*(1+rvanilla08)^0.5)/A7stdlife))</f>
        <v>0</v>
      </c>
      <c r="AU203" s="251">
        <f ca="1">IF(A7stdlife="n/a","n/a",IF(AU$3&gt;(A7stdlife+$E203),('PTRM input'!$N$391*(1+rvanilla08)^0.5)-SUM($N203:AT203),('PTRM input'!$N$391*(1+rvanilla08)^0.5)/A7stdlife))</f>
        <v>0</v>
      </c>
      <c r="AV203" s="251">
        <f ca="1">IF(A7stdlife="n/a","n/a",IF(AV$3&gt;(A7stdlife+$E203),('PTRM input'!$N$391*(1+rvanilla08)^0.5)-SUM($N203:AU203),('PTRM input'!$N$391*(1+rvanilla08)^0.5)/A7stdlife))</f>
        <v>0</v>
      </c>
      <c r="AW203" s="251">
        <f ca="1">IF(A7stdlife="n/a","n/a",IF(AW$3&gt;(A7stdlife+$E203),('PTRM input'!$N$391*(1+rvanilla08)^0.5)-SUM($N203:AV203),('PTRM input'!$N$391*(1+rvanilla08)^0.5)/A7stdlife))</f>
        <v>0</v>
      </c>
      <c r="AX203" s="251">
        <f ca="1">IF(A7stdlife="n/a","n/a",IF(AX$3&gt;(A7stdlife+$E203),('PTRM input'!$N$391*(1+rvanilla08)^0.5)-SUM($N203:AW203),('PTRM input'!$N$391*(1+rvanilla08)^0.5)/A7stdlife))</f>
        <v>0</v>
      </c>
      <c r="AY203" s="251">
        <f ca="1">IF(A7stdlife="n/a","n/a",IF(AY$3&gt;(A7stdlife+$E203),('PTRM input'!$N$391*(1+rvanilla08)^0.5)-SUM($N203:AX203),('PTRM input'!$N$391*(1+rvanilla08)^0.5)/A7stdlife))</f>
        <v>0</v>
      </c>
      <c r="AZ203" s="251">
        <f ca="1">IF(A7stdlife="n/a","n/a",IF(AZ$3&gt;(A7stdlife+$E203),('PTRM input'!$N$391*(1+rvanilla08)^0.5)-SUM($N203:AY203),('PTRM input'!$N$391*(1+rvanilla08)^0.5)/A7stdlife))</f>
        <v>0</v>
      </c>
      <c r="BA203" s="251">
        <f ca="1">IF(A7stdlife="n/a","n/a",IF(BA$3&gt;(A7stdlife+$E203),('PTRM input'!$N$391*(1+rvanilla08)^0.5)-SUM($N203:AZ203),('PTRM input'!$N$391*(1+rvanilla08)^0.5)/A7stdlife))</f>
        <v>0</v>
      </c>
      <c r="BB203" s="251">
        <f ca="1">IF(A7stdlife="n/a","n/a",IF(BB$3&gt;(A7stdlife+$E203),('PTRM input'!$N$391*(1+rvanilla08)^0.5)-SUM($N203:BA203),('PTRM input'!$N$391*(1+rvanilla08)^0.5)/A7stdlife))</f>
        <v>0</v>
      </c>
      <c r="BC203" s="251">
        <f ca="1">IF(A7stdlife="n/a","n/a",IF(BC$3&gt;(A7stdlife+$E203),('PTRM input'!$N$391*(1+rvanilla08)^0.5)-SUM($N203:BB203),('PTRM input'!$N$391*(1+rvanilla08)^0.5)/A7stdlife))</f>
        <v>0</v>
      </c>
      <c r="BD203" s="251">
        <f ca="1">IF(A7stdlife="n/a","n/a",IF(BD$3&gt;(A7stdlife+$E203),('PTRM input'!$N$391*(1+rvanilla08)^0.5)-SUM($N203:BC203),('PTRM input'!$N$391*(1+rvanilla08)^0.5)/A7stdlife))</f>
        <v>0</v>
      </c>
      <c r="BE203" s="251">
        <f ca="1">IF(A7stdlife="n/a","n/a",IF(BE$3&gt;(A7stdlife+$E203),('PTRM input'!$N$391*(1+rvanilla08)^0.5)-SUM($N203:BD203),('PTRM input'!$N$391*(1+rvanilla08)^0.5)/A7stdlife))</f>
        <v>0</v>
      </c>
      <c r="BF203" s="251">
        <f ca="1">IF(A7stdlife="n/a","n/a",IF(BF$3&gt;(A7stdlife+$E203),('PTRM input'!$N$391*(1+rvanilla08)^0.5)-SUM($N203:BE203),('PTRM input'!$N$391*(1+rvanilla08)^0.5)/A7stdlife))</f>
        <v>0</v>
      </c>
      <c r="BG203" s="251">
        <f ca="1">IF(A7stdlife="n/a","n/a",IF(BG$3&gt;(A7stdlife+$E203),('PTRM input'!$N$391*(1+rvanilla08)^0.5)-SUM($N203:BF203),('PTRM input'!$N$391*(1+rvanilla08)^0.5)/A7stdlife))</f>
        <v>0</v>
      </c>
      <c r="BH203" s="251">
        <f ca="1">IF(A7stdlife="n/a","n/a",IF(BH$3&gt;(A7stdlife+$E203),('PTRM input'!$N$391*(1+rvanilla08)^0.5)-SUM($N203:BG203),('PTRM input'!$N$391*(1+rvanilla08)^0.5)/A7stdlife))</f>
        <v>0</v>
      </c>
      <c r="BI203" s="251">
        <f ca="1">IF(A7stdlife="n/a","n/a",IF(BI$3&gt;(A7stdlife+$E203),('PTRM input'!$N$391*(1+rvanilla08)^0.5)-SUM($N203:BH203),('PTRM input'!$N$391*(1+rvanilla08)^0.5)/A7stdlife))</f>
        <v>0</v>
      </c>
      <c r="BJ203" s="116"/>
      <c r="BK203" s="116"/>
      <c r="BL203" s="116"/>
      <c r="BM203" s="116"/>
    </row>
    <row r="204" spans="1:65" hidden="1" outlineLevel="2">
      <c r="A204" s="116"/>
      <c r="B204" s="19"/>
      <c r="C204" s="18"/>
      <c r="D204" s="760"/>
      <c r="E204" s="86">
        <v>9</v>
      </c>
      <c r="F204" s="259"/>
      <c r="G204" s="434"/>
      <c r="H204" s="435"/>
      <c r="I204" s="435"/>
      <c r="J204" s="435"/>
      <c r="K204" s="435"/>
      <c r="L204" s="435"/>
      <c r="M204" s="435"/>
      <c r="N204" s="435"/>
      <c r="O204" s="619"/>
      <c r="P204" s="433">
        <f ca="1">IF(A7stdlife="n/a","n/a",IF(P$3&gt;(A7stdlife+$E204),('PTRM input'!$O$391*(1+rvanilla09)^0.5)-SUM($O204:O204),('PTRM input'!$O$391*(1+rvanilla09)^0.5)/A7stdlife))</f>
        <v>0</v>
      </c>
      <c r="Q204" s="433">
        <f ca="1">IF(A7stdlife="n/a","n/a",IF(Q$3&gt;(A7stdlife+$E204),('PTRM input'!$O$391*(1+rvanilla09)^0.5)-SUM($O204:P204),('PTRM input'!$O$391*(1+rvanilla09)^0.5)/A7stdlife))</f>
        <v>0</v>
      </c>
      <c r="R204" s="251">
        <f ca="1">IF(A7stdlife="n/a","n/a",IF(R$3&gt;(A7stdlife+$E204),('PTRM input'!$O$391*(1+rvanilla09)^0.5)-SUM($O204:Q204),('PTRM input'!$O$391*(1+rvanilla09)^0.5)/A7stdlife))</f>
        <v>0</v>
      </c>
      <c r="S204" s="251">
        <f ca="1">IF(A7stdlife="n/a","n/a",IF(S$3&gt;(A7stdlife+$E204),('PTRM input'!$O$391*(1+rvanilla09)^0.5)-SUM($O204:R204),('PTRM input'!$O$391*(1+rvanilla09)^0.5)/A7stdlife))</f>
        <v>0</v>
      </c>
      <c r="T204" s="251">
        <f ca="1">IF(A7stdlife="n/a","n/a",IF(T$3&gt;(A7stdlife+$E204),('PTRM input'!$O$391*(1+rvanilla09)^0.5)-SUM($O204:S204),('PTRM input'!$O$391*(1+rvanilla09)^0.5)/A7stdlife))</f>
        <v>0</v>
      </c>
      <c r="U204" s="251">
        <f ca="1">IF(A7stdlife="n/a","n/a",IF(U$3&gt;(A7stdlife+$E204),('PTRM input'!$O$391*(1+rvanilla09)^0.5)-SUM($O204:T204),('PTRM input'!$O$391*(1+rvanilla09)^0.5)/A7stdlife))</f>
        <v>0</v>
      </c>
      <c r="V204" s="251">
        <f ca="1">IF(A7stdlife="n/a","n/a",IF(V$3&gt;(A7stdlife+$E204),('PTRM input'!$O$391*(1+rvanilla09)^0.5)-SUM($O204:U204),('PTRM input'!$O$391*(1+rvanilla09)^0.5)/A7stdlife))</f>
        <v>0</v>
      </c>
      <c r="W204" s="251">
        <f ca="1">IF(A7stdlife="n/a","n/a",IF(W$3&gt;(A7stdlife+$E204),('PTRM input'!$O$391*(1+rvanilla09)^0.5)-SUM($O204:V204),('PTRM input'!$O$391*(1+rvanilla09)^0.5)/A7stdlife))</f>
        <v>0</v>
      </c>
      <c r="X204" s="251">
        <f ca="1">IF(A7stdlife="n/a","n/a",IF(X$3&gt;(A7stdlife+$E204),('PTRM input'!$O$391*(1+rvanilla09)^0.5)-SUM($O204:W204),('PTRM input'!$O$391*(1+rvanilla09)^0.5)/A7stdlife))</f>
        <v>0</v>
      </c>
      <c r="Y204" s="251">
        <f ca="1">IF(A7stdlife="n/a","n/a",IF(Y$3&gt;(A7stdlife+$E204),('PTRM input'!$O$391*(1+rvanilla09)^0.5)-SUM($O204:X204),('PTRM input'!$O$391*(1+rvanilla09)^0.5)/A7stdlife))</f>
        <v>0</v>
      </c>
      <c r="Z204" s="251">
        <f ca="1">IF(A7stdlife="n/a","n/a",IF(Z$3&gt;(A7stdlife+$E204),('PTRM input'!$O$391*(1+rvanilla09)^0.5)-SUM($O204:Y204),('PTRM input'!$O$391*(1+rvanilla09)^0.5)/A7stdlife))</f>
        <v>0</v>
      </c>
      <c r="AA204" s="251">
        <f ca="1">IF(A7stdlife="n/a","n/a",IF(AA$3&gt;(A7stdlife+$E204),('PTRM input'!$O$391*(1+rvanilla09)^0.5)-SUM($O204:Z204),('PTRM input'!$O$391*(1+rvanilla09)^0.5)/A7stdlife))</f>
        <v>0</v>
      </c>
      <c r="AB204" s="251">
        <f ca="1">IF(A7stdlife="n/a","n/a",IF(AB$3&gt;(A7stdlife+$E204),('PTRM input'!$O$391*(1+rvanilla09)^0.5)-SUM($O204:AA204),('PTRM input'!$O$391*(1+rvanilla09)^0.5)/A7stdlife))</f>
        <v>0</v>
      </c>
      <c r="AC204" s="251">
        <f ca="1">IF(A7stdlife="n/a","n/a",IF(AC$3&gt;(A7stdlife+$E204),('PTRM input'!$O$391*(1+rvanilla09)^0.5)-SUM($O204:AB204),('PTRM input'!$O$391*(1+rvanilla09)^0.5)/A7stdlife))</f>
        <v>0</v>
      </c>
      <c r="AD204" s="251">
        <f ca="1">IF(A7stdlife="n/a","n/a",IF(AD$3&gt;(A7stdlife+$E204),('PTRM input'!$O$391*(1+rvanilla09)^0.5)-SUM($O204:AC204),('PTRM input'!$O$391*(1+rvanilla09)^0.5)/A7stdlife))</f>
        <v>0</v>
      </c>
      <c r="AE204" s="251">
        <f ca="1">IF(A7stdlife="n/a","n/a",IF(AE$3&gt;(A7stdlife+$E204),('PTRM input'!$O$391*(1+rvanilla09)^0.5)-SUM($O204:AD204),('PTRM input'!$O$391*(1+rvanilla09)^0.5)/A7stdlife))</f>
        <v>0</v>
      </c>
      <c r="AF204" s="251">
        <f ca="1">IF(A7stdlife="n/a","n/a",IF(AF$3&gt;(A7stdlife+$E204),('PTRM input'!$O$391*(1+rvanilla09)^0.5)-SUM($O204:AE204),('PTRM input'!$O$391*(1+rvanilla09)^0.5)/A7stdlife))</f>
        <v>0</v>
      </c>
      <c r="AG204" s="251">
        <f ca="1">IF(A7stdlife="n/a","n/a",IF(AG$3&gt;(A7stdlife+$E204),('PTRM input'!$O$391*(1+rvanilla09)^0.5)-SUM($O204:AF204),('PTRM input'!$O$391*(1+rvanilla09)^0.5)/A7stdlife))</f>
        <v>0</v>
      </c>
      <c r="AH204" s="251">
        <f ca="1">IF(A7stdlife="n/a","n/a",IF(AH$3&gt;(A7stdlife+$E204),('PTRM input'!$O$391*(1+rvanilla09)^0.5)-SUM($O204:AG204),('PTRM input'!$O$391*(1+rvanilla09)^0.5)/A7stdlife))</f>
        <v>0</v>
      </c>
      <c r="AI204" s="251">
        <f ca="1">IF(A7stdlife="n/a","n/a",IF(AI$3&gt;(A7stdlife+$E204),('PTRM input'!$O$391*(1+rvanilla09)^0.5)-SUM($O204:AH204),('PTRM input'!$O$391*(1+rvanilla09)^0.5)/A7stdlife))</f>
        <v>0</v>
      </c>
      <c r="AJ204" s="251">
        <f ca="1">IF(A7stdlife="n/a","n/a",IF(AJ$3&gt;(A7stdlife+$E204),('PTRM input'!$O$391*(1+rvanilla09)^0.5)-SUM($O204:AI204),('PTRM input'!$O$391*(1+rvanilla09)^0.5)/A7stdlife))</f>
        <v>0</v>
      </c>
      <c r="AK204" s="251">
        <f ca="1">IF(A7stdlife="n/a","n/a",IF(AK$3&gt;(A7stdlife+$E204),('PTRM input'!$O$391*(1+rvanilla09)^0.5)-SUM($O204:AJ204),('PTRM input'!$O$391*(1+rvanilla09)^0.5)/A7stdlife))</f>
        <v>0</v>
      </c>
      <c r="AL204" s="251">
        <f ca="1">IF(A7stdlife="n/a","n/a",IF(AL$3&gt;(A7stdlife+$E204),('PTRM input'!$O$391*(1+rvanilla09)^0.5)-SUM($O204:AK204),('PTRM input'!$O$391*(1+rvanilla09)^0.5)/A7stdlife))</f>
        <v>0</v>
      </c>
      <c r="AM204" s="251">
        <f ca="1">IF(A7stdlife="n/a","n/a",IF(AM$3&gt;(A7stdlife+$E204),('PTRM input'!$O$391*(1+rvanilla09)^0.5)-SUM($O204:AL204),('PTRM input'!$O$391*(1+rvanilla09)^0.5)/A7stdlife))</f>
        <v>0</v>
      </c>
      <c r="AN204" s="251">
        <f ca="1">IF(A7stdlife="n/a","n/a",IF(AN$3&gt;(A7stdlife+$E204),('PTRM input'!$O$391*(1+rvanilla09)^0.5)-SUM($O204:AM204),('PTRM input'!$O$391*(1+rvanilla09)^0.5)/A7stdlife))</f>
        <v>0</v>
      </c>
      <c r="AO204" s="251">
        <f ca="1">IF(A7stdlife="n/a","n/a",IF(AO$3&gt;(A7stdlife+$E204),('PTRM input'!$O$391*(1+rvanilla09)^0.5)-SUM($O204:AN204),('PTRM input'!$O$391*(1+rvanilla09)^0.5)/A7stdlife))</f>
        <v>0</v>
      </c>
      <c r="AP204" s="251">
        <f ca="1">IF(A7stdlife="n/a","n/a",IF(AP$3&gt;(A7stdlife+$E204),('PTRM input'!$O$391*(1+rvanilla09)^0.5)-SUM($O204:AO204),('PTRM input'!$O$391*(1+rvanilla09)^0.5)/A7stdlife))</f>
        <v>0</v>
      </c>
      <c r="AQ204" s="251">
        <f ca="1">IF(A7stdlife="n/a","n/a",IF(AQ$3&gt;(A7stdlife+$E204),('PTRM input'!$O$391*(1+rvanilla09)^0.5)-SUM($O204:AP204),('PTRM input'!$O$391*(1+rvanilla09)^0.5)/A7stdlife))</f>
        <v>0</v>
      </c>
      <c r="AR204" s="251">
        <f ca="1">IF(A7stdlife="n/a","n/a",IF(AR$3&gt;(A7stdlife+$E204),('PTRM input'!$O$391*(1+rvanilla09)^0.5)-SUM($O204:AQ204),('PTRM input'!$O$391*(1+rvanilla09)^0.5)/A7stdlife))</f>
        <v>0</v>
      </c>
      <c r="AS204" s="251">
        <f ca="1">IF(A7stdlife="n/a","n/a",IF(AS$3&gt;(A7stdlife+$E204),('PTRM input'!$O$391*(1+rvanilla09)^0.5)-SUM($O204:AR204),('PTRM input'!$O$391*(1+rvanilla09)^0.5)/A7stdlife))</f>
        <v>0</v>
      </c>
      <c r="AT204" s="251">
        <f ca="1">IF(A7stdlife="n/a","n/a",IF(AT$3&gt;(A7stdlife+$E204),('PTRM input'!$O$391*(1+rvanilla09)^0.5)-SUM($O204:AS204),('PTRM input'!$O$391*(1+rvanilla09)^0.5)/A7stdlife))</f>
        <v>0</v>
      </c>
      <c r="AU204" s="251">
        <f ca="1">IF(A7stdlife="n/a","n/a",IF(AU$3&gt;(A7stdlife+$E204),('PTRM input'!$O$391*(1+rvanilla09)^0.5)-SUM($O204:AT204),('PTRM input'!$O$391*(1+rvanilla09)^0.5)/A7stdlife))</f>
        <v>0</v>
      </c>
      <c r="AV204" s="251">
        <f ca="1">IF(A7stdlife="n/a","n/a",IF(AV$3&gt;(A7stdlife+$E204),('PTRM input'!$O$391*(1+rvanilla09)^0.5)-SUM($O204:AU204),('PTRM input'!$O$391*(1+rvanilla09)^0.5)/A7stdlife))</f>
        <v>0</v>
      </c>
      <c r="AW204" s="251">
        <f ca="1">IF(A7stdlife="n/a","n/a",IF(AW$3&gt;(A7stdlife+$E204),('PTRM input'!$O$391*(1+rvanilla09)^0.5)-SUM($O204:AV204),('PTRM input'!$O$391*(1+rvanilla09)^0.5)/A7stdlife))</f>
        <v>0</v>
      </c>
      <c r="AX204" s="251">
        <f ca="1">IF(A7stdlife="n/a","n/a",IF(AX$3&gt;(A7stdlife+$E204),('PTRM input'!$O$391*(1+rvanilla09)^0.5)-SUM($O204:AW204),('PTRM input'!$O$391*(1+rvanilla09)^0.5)/A7stdlife))</f>
        <v>0</v>
      </c>
      <c r="AY204" s="251">
        <f ca="1">IF(A7stdlife="n/a","n/a",IF(AY$3&gt;(A7stdlife+$E204),('PTRM input'!$O$391*(1+rvanilla09)^0.5)-SUM($O204:AX204),('PTRM input'!$O$391*(1+rvanilla09)^0.5)/A7stdlife))</f>
        <v>0</v>
      </c>
      <c r="AZ204" s="251">
        <f ca="1">IF(A7stdlife="n/a","n/a",IF(AZ$3&gt;(A7stdlife+$E204),('PTRM input'!$O$391*(1+rvanilla09)^0.5)-SUM($O204:AY204),('PTRM input'!$O$391*(1+rvanilla09)^0.5)/A7stdlife))</f>
        <v>0</v>
      </c>
      <c r="BA204" s="251">
        <f ca="1">IF(A7stdlife="n/a","n/a",IF(BA$3&gt;(A7stdlife+$E204),('PTRM input'!$O$391*(1+rvanilla09)^0.5)-SUM($O204:AZ204),('PTRM input'!$O$391*(1+rvanilla09)^0.5)/A7stdlife))</f>
        <v>0</v>
      </c>
      <c r="BB204" s="251">
        <f ca="1">IF(A7stdlife="n/a","n/a",IF(BB$3&gt;(A7stdlife+$E204),('PTRM input'!$O$391*(1+rvanilla09)^0.5)-SUM($O204:BA204),('PTRM input'!$O$391*(1+rvanilla09)^0.5)/A7stdlife))</f>
        <v>0</v>
      </c>
      <c r="BC204" s="251">
        <f ca="1">IF(A7stdlife="n/a","n/a",IF(BC$3&gt;(A7stdlife+$E204),('PTRM input'!$O$391*(1+rvanilla09)^0.5)-SUM($O204:BB204),('PTRM input'!$O$391*(1+rvanilla09)^0.5)/A7stdlife))</f>
        <v>0</v>
      </c>
      <c r="BD204" s="251">
        <f ca="1">IF(A7stdlife="n/a","n/a",IF(BD$3&gt;(A7stdlife+$E204),('PTRM input'!$O$391*(1+rvanilla09)^0.5)-SUM($O204:BC204),('PTRM input'!$O$391*(1+rvanilla09)^0.5)/A7stdlife))</f>
        <v>0</v>
      </c>
      <c r="BE204" s="251">
        <f ca="1">IF(A7stdlife="n/a","n/a",IF(BE$3&gt;(A7stdlife+$E204),('PTRM input'!$O$391*(1+rvanilla09)^0.5)-SUM($O204:BD204),('PTRM input'!$O$391*(1+rvanilla09)^0.5)/A7stdlife))</f>
        <v>0</v>
      </c>
      <c r="BF204" s="251">
        <f ca="1">IF(A7stdlife="n/a","n/a",IF(BF$3&gt;(A7stdlife+$E204),('PTRM input'!$O$391*(1+rvanilla09)^0.5)-SUM($O204:BE204),('PTRM input'!$O$391*(1+rvanilla09)^0.5)/A7stdlife))</f>
        <v>0</v>
      </c>
      <c r="BG204" s="251">
        <f ca="1">IF(A7stdlife="n/a","n/a",IF(BG$3&gt;(A7stdlife+$E204),('PTRM input'!$O$391*(1+rvanilla09)^0.5)-SUM($O204:BF204),('PTRM input'!$O$391*(1+rvanilla09)^0.5)/A7stdlife))</f>
        <v>0</v>
      </c>
      <c r="BH204" s="251">
        <f ca="1">IF(A7stdlife="n/a","n/a",IF(BH$3&gt;(A7stdlife+$E204),('PTRM input'!$O$391*(1+rvanilla09)^0.5)-SUM($O204:BG204),('PTRM input'!$O$391*(1+rvanilla09)^0.5)/A7stdlife))</f>
        <v>0</v>
      </c>
      <c r="BI204" s="251">
        <f ca="1">IF(A7stdlife="n/a","n/a",IF(BI$3&gt;(A7stdlife+$E204),('PTRM input'!$O$391*(1+rvanilla09)^0.5)-SUM($O204:BH204),('PTRM input'!$O$391*(1+rvanilla09)^0.5)/A7stdlife))</f>
        <v>0</v>
      </c>
      <c r="BJ204" s="116"/>
      <c r="BK204" s="116"/>
      <c r="BL204" s="116"/>
      <c r="BM204" s="116"/>
    </row>
    <row r="205" spans="1:65" hidden="1" outlineLevel="2">
      <c r="A205" s="116"/>
      <c r="B205" s="19"/>
      <c r="C205" s="18"/>
      <c r="D205" s="760"/>
      <c r="E205" s="87">
        <v>10</v>
      </c>
      <c r="F205" s="259"/>
      <c r="G205" s="434"/>
      <c r="H205" s="435"/>
      <c r="I205" s="435"/>
      <c r="J205" s="435"/>
      <c r="K205" s="435"/>
      <c r="L205" s="435"/>
      <c r="M205" s="435"/>
      <c r="N205" s="435"/>
      <c r="O205" s="435"/>
      <c r="P205" s="619"/>
      <c r="Q205" s="433">
        <f ca="1">IF(A7stdlife="n/a","n/a",IF(Q$3&gt;(A7stdlife+$E205),('PTRM input'!$P$391*(1+rvanilla10)^0.5)-SUM($P205:P205),('PTRM input'!$P$391*(1+rvanilla10)^0.5)/A7stdlife))</f>
        <v>0</v>
      </c>
      <c r="R205" s="251">
        <f ca="1">IF(A7stdlife="n/a","n/a",IF(R$3&gt;(A7stdlife+$E205),('PTRM input'!$P$391*(1+rvanilla10)^0.5)-SUM($P205:Q205),('PTRM input'!$P$391*(1+rvanilla10)^0.5)/A7stdlife))</f>
        <v>0</v>
      </c>
      <c r="S205" s="251">
        <f ca="1">IF(A7stdlife="n/a","n/a",IF(S$3&gt;(A7stdlife+$E205),('PTRM input'!$P$391*(1+rvanilla10)^0.5)-SUM($P205:R205),('PTRM input'!$P$391*(1+rvanilla10)^0.5)/A7stdlife))</f>
        <v>0</v>
      </c>
      <c r="T205" s="251">
        <f ca="1">IF(A7stdlife="n/a","n/a",IF(T$3&gt;(A7stdlife+$E205),('PTRM input'!$P$391*(1+rvanilla10)^0.5)-SUM($P205:S205),('PTRM input'!$P$391*(1+rvanilla10)^0.5)/A7stdlife))</f>
        <v>0</v>
      </c>
      <c r="U205" s="251">
        <f ca="1">IF(A7stdlife="n/a","n/a",IF(U$3&gt;(A7stdlife+$E205),('PTRM input'!$P$391*(1+rvanilla10)^0.5)-SUM($P205:T205),('PTRM input'!$P$391*(1+rvanilla10)^0.5)/A7stdlife))</f>
        <v>0</v>
      </c>
      <c r="V205" s="251">
        <f ca="1">IF(A7stdlife="n/a","n/a",IF(V$3&gt;(A7stdlife+$E205),('PTRM input'!$P$391*(1+rvanilla10)^0.5)-SUM($P205:U205),('PTRM input'!$P$391*(1+rvanilla10)^0.5)/A7stdlife))</f>
        <v>0</v>
      </c>
      <c r="W205" s="251">
        <f ca="1">IF(A7stdlife="n/a","n/a",IF(W$3&gt;(A7stdlife+$E205),('PTRM input'!$P$391*(1+rvanilla10)^0.5)-SUM($P205:V205),('PTRM input'!$P$391*(1+rvanilla10)^0.5)/A7stdlife))</f>
        <v>0</v>
      </c>
      <c r="X205" s="251">
        <f ca="1">IF(A7stdlife="n/a","n/a",IF(X$3&gt;(A7stdlife+$E205),('PTRM input'!$P$391*(1+rvanilla10)^0.5)-SUM($P205:W205),('PTRM input'!$P$391*(1+rvanilla10)^0.5)/A7stdlife))</f>
        <v>0</v>
      </c>
      <c r="Y205" s="251">
        <f ca="1">IF(A7stdlife="n/a","n/a",IF(Y$3&gt;(A7stdlife+$E205),('PTRM input'!$P$391*(1+rvanilla10)^0.5)-SUM($P205:X205),('PTRM input'!$P$391*(1+rvanilla10)^0.5)/A7stdlife))</f>
        <v>0</v>
      </c>
      <c r="Z205" s="251">
        <f ca="1">IF(A7stdlife="n/a","n/a",IF(Z$3&gt;(A7stdlife+$E205),('PTRM input'!$P$391*(1+rvanilla10)^0.5)-SUM($P205:Y205),('PTRM input'!$P$391*(1+rvanilla10)^0.5)/A7stdlife))</f>
        <v>0</v>
      </c>
      <c r="AA205" s="251">
        <f ca="1">IF(A7stdlife="n/a","n/a",IF(AA$3&gt;(A7stdlife+$E205),('PTRM input'!$P$391*(1+rvanilla10)^0.5)-SUM($P205:Z205),('PTRM input'!$P$391*(1+rvanilla10)^0.5)/A7stdlife))</f>
        <v>0</v>
      </c>
      <c r="AB205" s="251">
        <f ca="1">IF(A7stdlife="n/a","n/a",IF(AB$3&gt;(A7stdlife+$E205),('PTRM input'!$P$391*(1+rvanilla10)^0.5)-SUM($P205:AA205),('PTRM input'!$P$391*(1+rvanilla10)^0.5)/A7stdlife))</f>
        <v>0</v>
      </c>
      <c r="AC205" s="251">
        <f ca="1">IF(A7stdlife="n/a","n/a",IF(AC$3&gt;(A7stdlife+$E205),('PTRM input'!$P$391*(1+rvanilla10)^0.5)-SUM($P205:AB205),('PTRM input'!$P$391*(1+rvanilla10)^0.5)/A7stdlife))</f>
        <v>0</v>
      </c>
      <c r="AD205" s="251">
        <f ca="1">IF(A7stdlife="n/a","n/a",IF(AD$3&gt;(A7stdlife+$E205),('PTRM input'!$P$391*(1+rvanilla10)^0.5)-SUM($P205:AC205),('PTRM input'!$P$391*(1+rvanilla10)^0.5)/A7stdlife))</f>
        <v>0</v>
      </c>
      <c r="AE205" s="251">
        <f ca="1">IF(A7stdlife="n/a","n/a",IF(AE$3&gt;(A7stdlife+$E205),('PTRM input'!$P$391*(1+rvanilla10)^0.5)-SUM($P205:AD205),('PTRM input'!$P$391*(1+rvanilla10)^0.5)/A7stdlife))</f>
        <v>0</v>
      </c>
      <c r="AF205" s="251">
        <f ca="1">IF(A7stdlife="n/a","n/a",IF(AF$3&gt;(A7stdlife+$E205),('PTRM input'!$P$391*(1+rvanilla10)^0.5)-SUM($P205:AE205),('PTRM input'!$P$391*(1+rvanilla10)^0.5)/A7stdlife))</f>
        <v>0</v>
      </c>
      <c r="AG205" s="251">
        <f ca="1">IF(A7stdlife="n/a","n/a",IF(AG$3&gt;(A7stdlife+$E205),('PTRM input'!$P$391*(1+rvanilla10)^0.5)-SUM($P205:AF205),('PTRM input'!$P$391*(1+rvanilla10)^0.5)/A7stdlife))</f>
        <v>0</v>
      </c>
      <c r="AH205" s="251">
        <f ca="1">IF(A7stdlife="n/a","n/a",IF(AH$3&gt;(A7stdlife+$E205),('PTRM input'!$P$391*(1+rvanilla10)^0.5)-SUM($P205:AG205),('PTRM input'!$P$391*(1+rvanilla10)^0.5)/A7stdlife))</f>
        <v>0</v>
      </c>
      <c r="AI205" s="251">
        <f ca="1">IF(A7stdlife="n/a","n/a",IF(AI$3&gt;(A7stdlife+$E205),('PTRM input'!$P$391*(1+rvanilla10)^0.5)-SUM($P205:AH205),('PTRM input'!$P$391*(1+rvanilla10)^0.5)/A7stdlife))</f>
        <v>0</v>
      </c>
      <c r="AJ205" s="251">
        <f ca="1">IF(A7stdlife="n/a","n/a",IF(AJ$3&gt;(A7stdlife+$E205),('PTRM input'!$P$391*(1+rvanilla10)^0.5)-SUM($P205:AI205),('PTRM input'!$P$391*(1+rvanilla10)^0.5)/A7stdlife))</f>
        <v>0</v>
      </c>
      <c r="AK205" s="251">
        <f ca="1">IF(A7stdlife="n/a","n/a",IF(AK$3&gt;(A7stdlife+$E205),('PTRM input'!$P$391*(1+rvanilla10)^0.5)-SUM($P205:AJ205),('PTRM input'!$P$391*(1+rvanilla10)^0.5)/A7stdlife))</f>
        <v>0</v>
      </c>
      <c r="AL205" s="251">
        <f ca="1">IF(A7stdlife="n/a","n/a",IF(AL$3&gt;(A7stdlife+$E205),('PTRM input'!$P$391*(1+rvanilla10)^0.5)-SUM($P205:AK205),('PTRM input'!$P$391*(1+rvanilla10)^0.5)/A7stdlife))</f>
        <v>0</v>
      </c>
      <c r="AM205" s="251">
        <f ca="1">IF(A7stdlife="n/a","n/a",IF(AM$3&gt;(A7stdlife+$E205),('PTRM input'!$P$391*(1+rvanilla10)^0.5)-SUM($P205:AL205),('PTRM input'!$P$391*(1+rvanilla10)^0.5)/A7stdlife))</f>
        <v>0</v>
      </c>
      <c r="AN205" s="251">
        <f ca="1">IF(A7stdlife="n/a","n/a",IF(AN$3&gt;(A7stdlife+$E205),('PTRM input'!$P$391*(1+rvanilla10)^0.5)-SUM($P205:AM205),('PTRM input'!$P$391*(1+rvanilla10)^0.5)/A7stdlife))</f>
        <v>0</v>
      </c>
      <c r="AO205" s="251">
        <f ca="1">IF(A7stdlife="n/a","n/a",IF(AO$3&gt;(A7stdlife+$E205),('PTRM input'!$P$391*(1+rvanilla10)^0.5)-SUM($P205:AN205),('PTRM input'!$P$391*(1+rvanilla10)^0.5)/A7stdlife))</f>
        <v>0</v>
      </c>
      <c r="AP205" s="251">
        <f ca="1">IF(A7stdlife="n/a","n/a",IF(AP$3&gt;(A7stdlife+$E205),('PTRM input'!$P$391*(1+rvanilla10)^0.5)-SUM($P205:AO205),('PTRM input'!$P$391*(1+rvanilla10)^0.5)/A7stdlife))</f>
        <v>0</v>
      </c>
      <c r="AQ205" s="251">
        <f ca="1">IF(A7stdlife="n/a","n/a",IF(AQ$3&gt;(A7stdlife+$E205),('PTRM input'!$P$391*(1+rvanilla10)^0.5)-SUM($P205:AP205),('PTRM input'!$P$391*(1+rvanilla10)^0.5)/A7stdlife))</f>
        <v>0</v>
      </c>
      <c r="AR205" s="251">
        <f ca="1">IF(A7stdlife="n/a","n/a",IF(AR$3&gt;(A7stdlife+$E205),('PTRM input'!$P$391*(1+rvanilla10)^0.5)-SUM($P205:AQ205),('PTRM input'!$P$391*(1+rvanilla10)^0.5)/A7stdlife))</f>
        <v>0</v>
      </c>
      <c r="AS205" s="251">
        <f ca="1">IF(A7stdlife="n/a","n/a",IF(AS$3&gt;(A7stdlife+$E205),('PTRM input'!$P$391*(1+rvanilla10)^0.5)-SUM($P205:AR205),('PTRM input'!$P$391*(1+rvanilla10)^0.5)/A7stdlife))</f>
        <v>0</v>
      </c>
      <c r="AT205" s="251">
        <f ca="1">IF(A7stdlife="n/a","n/a",IF(AT$3&gt;(A7stdlife+$E205),('PTRM input'!$P$391*(1+rvanilla10)^0.5)-SUM($P205:AS205),('PTRM input'!$P$391*(1+rvanilla10)^0.5)/A7stdlife))</f>
        <v>0</v>
      </c>
      <c r="AU205" s="251">
        <f ca="1">IF(A7stdlife="n/a","n/a",IF(AU$3&gt;(A7stdlife+$E205),('PTRM input'!$P$391*(1+rvanilla10)^0.5)-SUM($P205:AT205),('PTRM input'!$P$391*(1+rvanilla10)^0.5)/A7stdlife))</f>
        <v>0</v>
      </c>
      <c r="AV205" s="251">
        <f ca="1">IF(A7stdlife="n/a","n/a",IF(AV$3&gt;(A7stdlife+$E205),('PTRM input'!$P$391*(1+rvanilla10)^0.5)-SUM($P205:AU205),('PTRM input'!$P$391*(1+rvanilla10)^0.5)/A7stdlife))</f>
        <v>0</v>
      </c>
      <c r="AW205" s="251">
        <f ca="1">IF(A7stdlife="n/a","n/a",IF(AW$3&gt;(A7stdlife+$E205),('PTRM input'!$P$391*(1+rvanilla10)^0.5)-SUM($P205:AV205),('PTRM input'!$P$391*(1+rvanilla10)^0.5)/A7stdlife))</f>
        <v>0</v>
      </c>
      <c r="AX205" s="251">
        <f ca="1">IF(A7stdlife="n/a","n/a",IF(AX$3&gt;(A7stdlife+$E205),('PTRM input'!$P$391*(1+rvanilla10)^0.5)-SUM($P205:AW205),('PTRM input'!$P$391*(1+rvanilla10)^0.5)/A7stdlife))</f>
        <v>0</v>
      </c>
      <c r="AY205" s="251">
        <f ca="1">IF(A7stdlife="n/a","n/a",IF(AY$3&gt;(A7stdlife+$E205),('PTRM input'!$P$391*(1+rvanilla10)^0.5)-SUM($P205:AX205),('PTRM input'!$P$391*(1+rvanilla10)^0.5)/A7stdlife))</f>
        <v>0</v>
      </c>
      <c r="AZ205" s="251">
        <f ca="1">IF(A7stdlife="n/a","n/a",IF(AZ$3&gt;(A7stdlife+$E205),('PTRM input'!$P$391*(1+rvanilla10)^0.5)-SUM($P205:AY205),('PTRM input'!$P$391*(1+rvanilla10)^0.5)/A7stdlife))</f>
        <v>0</v>
      </c>
      <c r="BA205" s="251">
        <f ca="1">IF(A7stdlife="n/a","n/a",IF(BA$3&gt;(A7stdlife+$E205),('PTRM input'!$P$391*(1+rvanilla10)^0.5)-SUM($P205:AZ205),('PTRM input'!$P$391*(1+rvanilla10)^0.5)/A7stdlife))</f>
        <v>0</v>
      </c>
      <c r="BB205" s="251">
        <f ca="1">IF(A7stdlife="n/a","n/a",IF(BB$3&gt;(A7stdlife+$E205),('PTRM input'!$P$391*(1+rvanilla10)^0.5)-SUM($P205:BA205),('PTRM input'!$P$391*(1+rvanilla10)^0.5)/A7stdlife))</f>
        <v>0</v>
      </c>
      <c r="BC205" s="251">
        <f ca="1">IF(A7stdlife="n/a","n/a",IF(BC$3&gt;(A7stdlife+$E205),('PTRM input'!$P$391*(1+rvanilla10)^0.5)-SUM($P205:BB205),('PTRM input'!$P$391*(1+rvanilla10)^0.5)/A7stdlife))</f>
        <v>0</v>
      </c>
      <c r="BD205" s="251">
        <f ca="1">IF(A7stdlife="n/a","n/a",IF(BD$3&gt;(A7stdlife+$E205),('PTRM input'!$P$391*(1+rvanilla10)^0.5)-SUM($P205:BC205),('PTRM input'!$P$391*(1+rvanilla10)^0.5)/A7stdlife))</f>
        <v>0</v>
      </c>
      <c r="BE205" s="251">
        <f ca="1">IF(A7stdlife="n/a","n/a",IF(BE$3&gt;(A7stdlife+$E205),('PTRM input'!$P$391*(1+rvanilla10)^0.5)-SUM($P205:BD205),('PTRM input'!$P$391*(1+rvanilla10)^0.5)/A7stdlife))</f>
        <v>0</v>
      </c>
      <c r="BF205" s="251">
        <f ca="1">IF(A7stdlife="n/a","n/a",IF(BF$3&gt;(A7stdlife+$E205),('PTRM input'!$P$391*(1+rvanilla10)^0.5)-SUM($P205:BE205),('PTRM input'!$P$391*(1+rvanilla10)^0.5)/A7stdlife))</f>
        <v>0</v>
      </c>
      <c r="BG205" s="251">
        <f ca="1">IF(A7stdlife="n/a","n/a",IF(BG$3&gt;(A7stdlife+$E205),('PTRM input'!$P$391*(1+rvanilla10)^0.5)-SUM($P205:BF205),('PTRM input'!$P$391*(1+rvanilla10)^0.5)/A7stdlife))</f>
        <v>0</v>
      </c>
      <c r="BH205" s="251">
        <f ca="1">IF(A7stdlife="n/a","n/a",IF(BH$3&gt;(A7stdlife+$E205),('PTRM input'!$P$391*(1+rvanilla10)^0.5)-SUM($P205:BG205),('PTRM input'!$P$391*(1+rvanilla10)^0.5)/A7stdlife))</f>
        <v>0</v>
      </c>
      <c r="BI205" s="251">
        <f ca="1">IF(A7stdlife="n/a","n/a",IF(BI$3&gt;(A7stdlife+$E205),('PTRM input'!$P$391*(1+rvanilla10)^0.5)-SUM($P205:BH205),('PTRM input'!$P$391*(1+rvanilla10)^0.5)/A7stdlife))</f>
        <v>0</v>
      </c>
      <c r="BJ205" s="116"/>
      <c r="BK205" s="116"/>
      <c r="BL205" s="116"/>
      <c r="BM205" s="116"/>
    </row>
    <row r="206" spans="1:65" hidden="1" outlineLevel="1" collapsed="1">
      <c r="A206" s="116"/>
      <c r="B206" s="9"/>
      <c r="C206" s="19" t="str">
        <f>Asset7</f>
        <v>Group IT</v>
      </c>
      <c r="D206" s="9"/>
      <c r="E206" s="9"/>
      <c r="F206" s="260"/>
      <c r="G206" s="261">
        <f t="shared" ref="G206:K206" si="74">SUM(G194:G205)</f>
        <v>1.1569539533274846</v>
      </c>
      <c r="H206" s="261">
        <f ca="1">SUM(H194:H205)</f>
        <v>1.2916859096417634</v>
      </c>
      <c r="I206" s="261">
        <f t="shared" ca="1" si="74"/>
        <v>1.4264744898498283</v>
      </c>
      <c r="J206" s="261">
        <f t="shared" ca="1" si="74"/>
        <v>1.5613284758210733</v>
      </c>
      <c r="K206" s="261">
        <f t="shared" ca="1" si="74"/>
        <v>0.6121337473741888</v>
      </c>
      <c r="L206" s="261">
        <f t="shared" ref="L206:AL206" ca="1" si="75">SUM(L194:L205)</f>
        <v>0.67443660075962131</v>
      </c>
      <c r="M206" s="261">
        <f t="shared" ca="1" si="75"/>
        <v>0.5397046444453425</v>
      </c>
      <c r="N206" s="261">
        <f t="shared" ca="1" si="75"/>
        <v>0.40491606423727766</v>
      </c>
      <c r="O206" s="261">
        <f t="shared" ca="1" si="75"/>
        <v>0.27006207826603273</v>
      </c>
      <c r="P206" s="261">
        <f t="shared" ca="1" si="75"/>
        <v>0.13508911695002737</v>
      </c>
      <c r="Q206" s="261">
        <f t="shared" ca="1" si="75"/>
        <v>0</v>
      </c>
      <c r="R206" s="371">
        <f t="shared" ca="1" si="75"/>
        <v>0</v>
      </c>
      <c r="S206" s="371">
        <f t="shared" ca="1" si="75"/>
        <v>0</v>
      </c>
      <c r="T206" s="371">
        <f t="shared" ca="1" si="75"/>
        <v>0</v>
      </c>
      <c r="U206" s="371">
        <f t="shared" ca="1" si="75"/>
        <v>0</v>
      </c>
      <c r="V206" s="371">
        <f t="shared" ca="1" si="75"/>
        <v>0</v>
      </c>
      <c r="W206" s="371">
        <f t="shared" ca="1" si="75"/>
        <v>0</v>
      </c>
      <c r="X206" s="371">
        <f t="shared" ca="1" si="75"/>
        <v>0</v>
      </c>
      <c r="Y206" s="371">
        <f t="shared" ca="1" si="75"/>
        <v>0</v>
      </c>
      <c r="Z206" s="371">
        <f t="shared" ca="1" si="75"/>
        <v>0</v>
      </c>
      <c r="AA206" s="371">
        <f t="shared" ca="1" si="75"/>
        <v>0</v>
      </c>
      <c r="AB206" s="371">
        <f t="shared" ca="1" si="75"/>
        <v>0</v>
      </c>
      <c r="AC206" s="371">
        <f t="shared" ca="1" si="75"/>
        <v>0</v>
      </c>
      <c r="AD206" s="371">
        <f t="shared" ca="1" si="75"/>
        <v>0</v>
      </c>
      <c r="AE206" s="371">
        <f t="shared" ca="1" si="75"/>
        <v>0</v>
      </c>
      <c r="AF206" s="371">
        <f t="shared" ca="1" si="75"/>
        <v>0</v>
      </c>
      <c r="AG206" s="371">
        <f t="shared" ca="1" si="75"/>
        <v>0</v>
      </c>
      <c r="AH206" s="371">
        <f t="shared" ca="1" si="75"/>
        <v>0</v>
      </c>
      <c r="AI206" s="371">
        <f t="shared" ca="1" si="75"/>
        <v>0</v>
      </c>
      <c r="AJ206" s="371">
        <f t="shared" ca="1" si="75"/>
        <v>0</v>
      </c>
      <c r="AK206" s="371">
        <f t="shared" ca="1" si="75"/>
        <v>0</v>
      </c>
      <c r="AL206" s="371">
        <f t="shared" ca="1" si="75"/>
        <v>0</v>
      </c>
      <c r="AM206" s="371">
        <f t="shared" ref="AM206:BI206" ca="1" si="76">SUM(AM194:AM205)</f>
        <v>0</v>
      </c>
      <c r="AN206" s="371">
        <f t="shared" ca="1" si="76"/>
        <v>0</v>
      </c>
      <c r="AO206" s="371">
        <f t="shared" ca="1" si="76"/>
        <v>0</v>
      </c>
      <c r="AP206" s="371">
        <f t="shared" ca="1" si="76"/>
        <v>0</v>
      </c>
      <c r="AQ206" s="371">
        <f t="shared" ca="1" si="76"/>
        <v>0</v>
      </c>
      <c r="AR206" s="371">
        <f t="shared" ca="1" si="76"/>
        <v>0</v>
      </c>
      <c r="AS206" s="371">
        <f t="shared" ca="1" si="76"/>
        <v>0</v>
      </c>
      <c r="AT206" s="371">
        <f t="shared" ca="1" si="76"/>
        <v>0</v>
      </c>
      <c r="AU206" s="371">
        <f t="shared" ca="1" si="76"/>
        <v>0</v>
      </c>
      <c r="AV206" s="371">
        <f t="shared" ca="1" si="76"/>
        <v>0</v>
      </c>
      <c r="AW206" s="371">
        <f t="shared" ca="1" si="76"/>
        <v>0</v>
      </c>
      <c r="AX206" s="371">
        <f t="shared" ca="1" si="76"/>
        <v>0</v>
      </c>
      <c r="AY206" s="371">
        <f t="shared" ca="1" si="76"/>
        <v>0</v>
      </c>
      <c r="AZ206" s="371">
        <f t="shared" ca="1" si="76"/>
        <v>0</v>
      </c>
      <c r="BA206" s="371">
        <f t="shared" ca="1" si="76"/>
        <v>0</v>
      </c>
      <c r="BB206" s="371">
        <f t="shared" ca="1" si="76"/>
        <v>0</v>
      </c>
      <c r="BC206" s="371">
        <f t="shared" ca="1" si="76"/>
        <v>0</v>
      </c>
      <c r="BD206" s="371">
        <f t="shared" ca="1" si="76"/>
        <v>0</v>
      </c>
      <c r="BE206" s="371">
        <f t="shared" ca="1" si="76"/>
        <v>0</v>
      </c>
      <c r="BF206" s="371">
        <f t="shared" ca="1" si="76"/>
        <v>0</v>
      </c>
      <c r="BG206" s="371">
        <f t="shared" ca="1" si="76"/>
        <v>0</v>
      </c>
      <c r="BH206" s="371">
        <f t="shared" ca="1" si="76"/>
        <v>0</v>
      </c>
      <c r="BI206" s="371">
        <f t="shared" ca="1" si="76"/>
        <v>0</v>
      </c>
      <c r="BJ206" s="116"/>
      <c r="BK206" s="116"/>
      <c r="BL206" s="116"/>
      <c r="BM206" s="116"/>
    </row>
    <row r="207" spans="1:65" hidden="1" outlineLevel="2">
      <c r="A207" s="116"/>
      <c r="B207" s="106" t="str">
        <f>C219</f>
        <v>SIB Capex</v>
      </c>
      <c r="C207" s="614"/>
      <c r="D207" s="615" t="s">
        <v>236</v>
      </c>
      <c r="E207" s="614"/>
      <c r="F207" s="616"/>
      <c r="G207" s="617">
        <f>IF(('PTRM input'!$E$515='PTRM input'!$G$514),IF(G$3&gt;A8remlife,A8acvalue-SUM(F207:$F207),IF(A8remlife="N/A","n/a",A8acvalue/A8remlife)),'PTRM input'!G$527)</f>
        <v>1.3015983909169306</v>
      </c>
      <c r="H207" s="617">
        <f>IF(('PTRM input'!$E$515='PTRM input'!$G$514),IF(H$3&gt;A8remlife,A8acvalue-SUM($F207:G207),IF(A8remlife="N/A","n/a",A8acvalue/A8remlife)),'PTRM input'!H$527)</f>
        <v>1.3015983909169306</v>
      </c>
      <c r="I207" s="617">
        <f>IF(('PTRM input'!$E$515='PTRM input'!$G$514),IF(I$3&gt;A8remlife,A8acvalue-SUM($F207:H207),IF(A8remlife="N/A","n/a",A8acvalue/A8remlife)),'PTRM input'!I$527)</f>
        <v>1.3015983909169306</v>
      </c>
      <c r="J207" s="617">
        <f>IF(('PTRM input'!$E$515='PTRM input'!$G$514),IF(J$3&gt;A8remlife,A8acvalue-SUM($F207:I207),IF(A8remlife="N/A","n/a",A8acvalue/A8remlife)),'PTRM input'!J$527)</f>
        <v>1.3015983909169306</v>
      </c>
      <c r="K207" s="617">
        <f>IF(('PTRM input'!$E$515='PTRM input'!$G$514),IF(K$3&gt;A8remlife,A8acvalue-SUM($F207:J207),IF(A8remlife="N/A","n/a",A8acvalue/A8remlife)),'PTRM input'!K$527)</f>
        <v>2.0294905182641543E-2</v>
      </c>
      <c r="L207" s="617">
        <f>IF(('PTRM input'!$E$515='PTRM input'!$G$514),IF(L$3&gt;A8remlife,A8acvalue-SUM($F207:K207),IF(A8remlife="N/A","n/a",A8acvalue/A8remlife)),'PTRM input'!L$527)</f>
        <v>0</v>
      </c>
      <c r="M207" s="617">
        <f>IF(('PTRM input'!$E$515='PTRM input'!$G$514),IF(M$3&gt;A8remlife,A8acvalue-SUM($F207:L207),IF(A8remlife="N/A","n/a",A8acvalue/A8remlife)),'PTRM input'!M$527)</f>
        <v>0</v>
      </c>
      <c r="N207" s="617">
        <f>IF(('PTRM input'!$E$515='PTRM input'!$G$514),IF(N$3&gt;A8remlife,A8acvalue-SUM($F207:M207),IF(A8remlife="N/A","n/a",A8acvalue/A8remlife)),'PTRM input'!N$527)</f>
        <v>0</v>
      </c>
      <c r="O207" s="617">
        <f>IF(('PTRM input'!$E$515='PTRM input'!$G$514),IF(O$3&gt;A8remlife,A8acvalue-SUM($F207:N207),IF(A8remlife="N/A","n/a",A8acvalue/A8remlife)),'PTRM input'!O$527)</f>
        <v>0</v>
      </c>
      <c r="P207" s="617">
        <f>IF(('PTRM input'!$E$515='PTRM input'!$G$514),IF(P$3&gt;A8remlife,A8acvalue-SUM($F207:O207),IF(A8remlife="N/A","n/a",A8acvalue/A8remlife)),'PTRM input'!P$527)</f>
        <v>0</v>
      </c>
      <c r="Q207" s="617">
        <f>IF(('PTRM input'!$E$515='PTRM input'!$G$514),IF(Q$3&gt;A8remlife,A8acvalue-SUM($F207:P207),IF(A8remlife="N/A","n/a",A8acvalue/A8remlife)),'PTRM input'!Q$527)</f>
        <v>0</v>
      </c>
      <c r="R207" s="617">
        <f>IF(('PTRM input'!$E$515='PTRM input'!$G$514),IF(R$3&gt;A8remlife,A8acvalue-SUM($F207:Q207),IF(A8remlife="N/A","n/a",A8acvalue/A8remlife)),'PTRM input'!R$527)</f>
        <v>0</v>
      </c>
      <c r="S207" s="617">
        <f>IF(('PTRM input'!$E$515='PTRM input'!$G$514),IF(S$3&gt;A8remlife,A8acvalue-SUM($F207:R207),IF(A8remlife="N/A","n/a",A8acvalue/A8remlife)),'PTRM input'!S$527)</f>
        <v>0</v>
      </c>
      <c r="T207" s="617">
        <f>IF(('PTRM input'!$E$515='PTRM input'!$G$514),IF(T$3&gt;A8remlife,A8acvalue-SUM($F207:S207),IF(A8remlife="N/A","n/a",A8acvalue/A8remlife)),'PTRM input'!T$527)</f>
        <v>0</v>
      </c>
      <c r="U207" s="617">
        <f>IF(('PTRM input'!$E$515='PTRM input'!$G$514),IF(U$3&gt;A8remlife,A8acvalue-SUM($F207:T207),IF(A8remlife="N/A","n/a",A8acvalue/A8remlife)),'PTRM input'!U$527)</f>
        <v>0</v>
      </c>
      <c r="V207" s="617">
        <f>IF(('PTRM input'!$E$515='PTRM input'!$G$514),IF(V$3&gt;A8remlife,A8acvalue-SUM($F207:U207),IF(A8remlife="N/A","n/a",A8acvalue/A8remlife)),'PTRM input'!V$527)</f>
        <v>0</v>
      </c>
      <c r="W207" s="617">
        <f>IF(('PTRM input'!$E$515='PTRM input'!$G$514),IF(W$3&gt;A8remlife,A8acvalue-SUM($F207:V207),IF(A8remlife="N/A","n/a",A8acvalue/A8remlife)),'PTRM input'!W$527)</f>
        <v>0</v>
      </c>
      <c r="X207" s="617">
        <f>IF(('PTRM input'!$E$515='PTRM input'!$G$514),IF(X$3&gt;A8remlife,A8acvalue-SUM($F207:W207),IF(A8remlife="N/A","n/a",A8acvalue/A8remlife)),'PTRM input'!X$527)</f>
        <v>0</v>
      </c>
      <c r="Y207" s="617">
        <f>IF(('PTRM input'!$E$515='PTRM input'!$G$514),IF(Y$3&gt;A8remlife,A8acvalue-SUM($F207:X207),IF(A8remlife="N/A","n/a",A8acvalue/A8remlife)),'PTRM input'!Y$527)</f>
        <v>0</v>
      </c>
      <c r="Z207" s="617">
        <f>IF(('PTRM input'!$E$515='PTRM input'!$G$514),IF(Z$3&gt;A8remlife,A8acvalue-SUM($F207:Y207),IF(A8remlife="N/A","n/a",A8acvalue/A8remlife)),'PTRM input'!Z$527)</f>
        <v>0</v>
      </c>
      <c r="AA207" s="617">
        <f>IF(('PTRM input'!$E$515='PTRM input'!$G$514),IF(AA$3&gt;A8remlife,A8acvalue-SUM($F207:Z207),IF(A8remlife="N/A","n/a",A8acvalue/A8remlife)),'PTRM input'!AA$527)</f>
        <v>0</v>
      </c>
      <c r="AB207" s="617">
        <f>IF(('PTRM input'!$E$515='PTRM input'!$G$514),IF(AB$3&gt;A8remlife,A8acvalue-SUM($F207:AA207),IF(A8remlife="N/A","n/a",A8acvalue/A8remlife)),'PTRM input'!AB$527)</f>
        <v>0</v>
      </c>
      <c r="AC207" s="617">
        <f>IF(('PTRM input'!$E$515='PTRM input'!$G$514),IF(AC$3&gt;A8remlife,A8acvalue-SUM($F207:AB207),IF(A8remlife="N/A","n/a",A8acvalue/A8remlife)),'PTRM input'!AC$527)</f>
        <v>0</v>
      </c>
      <c r="AD207" s="617">
        <f>IF(('PTRM input'!$E$515='PTRM input'!$G$514),IF(AD$3&gt;A8remlife,A8acvalue-SUM($F207:AC207),IF(A8remlife="N/A","n/a",A8acvalue/A8remlife)),'PTRM input'!AD$527)</f>
        <v>0</v>
      </c>
      <c r="AE207" s="617">
        <f>IF(('PTRM input'!$E$515='PTRM input'!$G$514),IF(AE$3&gt;A8remlife,A8acvalue-SUM($F207:AD207),IF(A8remlife="N/A","n/a",A8acvalue/A8remlife)),'PTRM input'!AE$527)</f>
        <v>0</v>
      </c>
      <c r="AF207" s="617">
        <f>IF(('PTRM input'!$E$515='PTRM input'!$G$514),IF(AF$3&gt;A8remlife,A8acvalue-SUM($F207:AE207),IF(A8remlife="N/A","n/a",A8acvalue/A8remlife)),'PTRM input'!AF$527)</f>
        <v>0</v>
      </c>
      <c r="AG207" s="617">
        <f>IF(('PTRM input'!$E$515='PTRM input'!$G$514),IF(AG$3&gt;A8remlife,A8acvalue-SUM($F207:AF207),IF(A8remlife="N/A","n/a",A8acvalue/A8remlife)),'PTRM input'!AG$527)</f>
        <v>0</v>
      </c>
      <c r="AH207" s="617">
        <f>IF(('PTRM input'!$E$515='PTRM input'!$G$514),IF(AH$3&gt;A8remlife,A8acvalue-SUM($F207:AG207),IF(A8remlife="N/A","n/a",A8acvalue/A8remlife)),'PTRM input'!AH$527)</f>
        <v>0</v>
      </c>
      <c r="AI207" s="617">
        <f>IF(('PTRM input'!$E$515='PTRM input'!$G$514),IF(AI$3&gt;A8remlife,A8acvalue-SUM($F207:AH207),IF(A8remlife="N/A","n/a",A8acvalue/A8remlife)),'PTRM input'!AI$527)</f>
        <v>0</v>
      </c>
      <c r="AJ207" s="617">
        <f>IF(('PTRM input'!$E$515='PTRM input'!$G$514),IF(AJ$3&gt;A8remlife,A8acvalue-SUM($F207:AI207),IF(A8remlife="N/A","n/a",A8acvalue/A8remlife)),'PTRM input'!AJ$527)</f>
        <v>0</v>
      </c>
      <c r="AK207" s="617">
        <f>IF(('PTRM input'!$E$515='PTRM input'!$G$514),IF(AK$3&gt;A8remlife,A8acvalue-SUM($F207:AJ207),IF(A8remlife="N/A","n/a",A8acvalue/A8remlife)),'PTRM input'!AK$527)</f>
        <v>0</v>
      </c>
      <c r="AL207" s="617">
        <f>IF(('PTRM input'!$E$515='PTRM input'!$G$514),IF(AL$3&gt;A8remlife,A8acvalue-SUM($F207:AK207),IF(A8remlife="N/A","n/a",A8acvalue/A8remlife)),'PTRM input'!AL$527)</f>
        <v>0</v>
      </c>
      <c r="AM207" s="617">
        <f>IF(('PTRM input'!$E$515='PTRM input'!$G$514),IF(AM$3&gt;A8remlife,A8acvalue-SUM($F207:AL207),IF(A8remlife="N/A","n/a",A8acvalue/A8remlife)),'PTRM input'!AM$527)</f>
        <v>0</v>
      </c>
      <c r="AN207" s="617">
        <f>IF(('PTRM input'!$E$515='PTRM input'!$G$514),IF(AN$3&gt;A8remlife,A8acvalue-SUM($F207:AM207),IF(A8remlife="N/A","n/a",A8acvalue/A8remlife)),'PTRM input'!AN$527)</f>
        <v>0</v>
      </c>
      <c r="AO207" s="617">
        <f>IF(('PTRM input'!$E$515='PTRM input'!$G$514),IF(AO$3&gt;A8remlife,A8acvalue-SUM($F207:AN207),IF(A8remlife="N/A","n/a",A8acvalue/A8remlife)),'PTRM input'!AO$527)</f>
        <v>0</v>
      </c>
      <c r="AP207" s="617">
        <f>IF(('PTRM input'!$E$515='PTRM input'!$G$514),IF(AP$3&gt;A8remlife,A8acvalue-SUM($F207:AO207),IF(A8remlife="N/A","n/a",A8acvalue/A8remlife)),'PTRM input'!AP$527)</f>
        <v>0</v>
      </c>
      <c r="AQ207" s="617">
        <f>IF(('PTRM input'!$E$515='PTRM input'!$G$514),IF(AQ$3&gt;A8remlife,A8acvalue-SUM($F207:AP207),IF(A8remlife="N/A","n/a",A8acvalue/A8remlife)),'PTRM input'!AQ$527)</f>
        <v>0</v>
      </c>
      <c r="AR207" s="617">
        <f>IF(('PTRM input'!$E$515='PTRM input'!$G$514),IF(AR$3&gt;A8remlife,A8acvalue-SUM($F207:AQ207),IF(A8remlife="N/A","n/a",A8acvalue/A8remlife)),'PTRM input'!AR$527)</f>
        <v>0</v>
      </c>
      <c r="AS207" s="617">
        <f>IF(('PTRM input'!$E$515='PTRM input'!$G$514),IF(AS$3&gt;A8remlife,A8acvalue-SUM($F207:AR207),IF(A8remlife="N/A","n/a",A8acvalue/A8remlife)),'PTRM input'!AS$527)</f>
        <v>0</v>
      </c>
      <c r="AT207" s="617">
        <f>IF(('PTRM input'!$E$515='PTRM input'!$G$514),IF(AT$3&gt;A8remlife,A8acvalue-SUM($F207:AS207),IF(A8remlife="N/A","n/a",A8acvalue/A8remlife)),'PTRM input'!AT$527)</f>
        <v>0</v>
      </c>
      <c r="AU207" s="617">
        <f>IF(('PTRM input'!$E$515='PTRM input'!$G$514),IF(AU$3&gt;A8remlife,A8acvalue-SUM($F207:AT207),IF(A8remlife="N/A","n/a",A8acvalue/A8remlife)),'PTRM input'!AU$527)</f>
        <v>0</v>
      </c>
      <c r="AV207" s="617">
        <f>IF(('PTRM input'!$E$515='PTRM input'!$G$514),IF(AV$3&gt;A8remlife,A8acvalue-SUM($F207:AU207),IF(A8remlife="N/A","n/a",A8acvalue/A8remlife)),'PTRM input'!AV$527)</f>
        <v>0</v>
      </c>
      <c r="AW207" s="617">
        <f>IF(('PTRM input'!$E$515='PTRM input'!$G$514),IF(AW$3&gt;A8remlife,A8acvalue-SUM($F207:AV207),IF(A8remlife="N/A","n/a",A8acvalue/A8remlife)),'PTRM input'!AW$527)</f>
        <v>0</v>
      </c>
      <c r="AX207" s="617">
        <f>IF(('PTRM input'!$E$515='PTRM input'!$G$514),IF(AX$3&gt;A8remlife,A8acvalue-SUM($F207:AW207),IF(A8remlife="N/A","n/a",A8acvalue/A8remlife)),'PTRM input'!AX$527)</f>
        <v>0</v>
      </c>
      <c r="AY207" s="617">
        <f>IF(('PTRM input'!$E$515='PTRM input'!$G$514),IF(AY$3&gt;A8remlife,A8acvalue-SUM($F207:AX207),IF(A8remlife="N/A","n/a",A8acvalue/A8remlife)),'PTRM input'!AY$527)</f>
        <v>0</v>
      </c>
      <c r="AZ207" s="617">
        <f>IF(('PTRM input'!$E$515='PTRM input'!$G$514),IF(AZ$3&gt;A8remlife,A8acvalue-SUM($F207:AY207),IF(A8remlife="N/A","n/a",A8acvalue/A8remlife)),'PTRM input'!AZ$527)</f>
        <v>0</v>
      </c>
      <c r="BA207" s="617">
        <f>IF(('PTRM input'!$E$515='PTRM input'!$G$514),IF(BA$3&gt;A8remlife,A8acvalue-SUM($F207:AZ207),IF(A8remlife="N/A","n/a",A8acvalue/A8remlife)),'PTRM input'!BA$527)</f>
        <v>0</v>
      </c>
      <c r="BB207" s="617">
        <f>IF(('PTRM input'!$E$515='PTRM input'!$G$514),IF(BB$3&gt;A8remlife,A8acvalue-SUM($F207:BA207),IF(A8remlife="N/A","n/a",A8acvalue/A8remlife)),'PTRM input'!BB$527)</f>
        <v>0</v>
      </c>
      <c r="BC207" s="617">
        <f>IF(('PTRM input'!$E$515='PTRM input'!$G$514),IF(BC$3&gt;A8remlife,A8acvalue-SUM($F207:BB207),IF(A8remlife="N/A","n/a",A8acvalue/A8remlife)),'PTRM input'!BC$527)</f>
        <v>0</v>
      </c>
      <c r="BD207" s="617">
        <f>IF(('PTRM input'!$E$515='PTRM input'!$G$514),IF(BD$3&gt;A8remlife,A8acvalue-SUM($F207:BC207),IF(A8remlife="N/A","n/a",A8acvalue/A8remlife)),'PTRM input'!BD$527)</f>
        <v>0</v>
      </c>
      <c r="BE207" s="617">
        <f>IF(('PTRM input'!$E$515='PTRM input'!$G$514),IF(BE$3&gt;A8remlife,A8acvalue-SUM($F207:BD207),IF(A8remlife="N/A","n/a",A8acvalue/A8remlife)),'PTRM input'!BE$527)</f>
        <v>0</v>
      </c>
      <c r="BF207" s="617">
        <f>IF(('PTRM input'!$E$515='PTRM input'!$G$514),IF(BF$3&gt;A8remlife,A8acvalue-SUM($F207:BE207),IF(A8remlife="N/A","n/a",A8acvalue/A8remlife)),'PTRM input'!BF$527)</f>
        <v>0</v>
      </c>
      <c r="BG207" s="617">
        <f>IF(('PTRM input'!$E$515='PTRM input'!$G$514),IF(BG$3&gt;A8remlife,A8acvalue-SUM($F207:BF207),IF(A8remlife="N/A","n/a",A8acvalue/A8remlife)),'PTRM input'!BG$527)</f>
        <v>0</v>
      </c>
      <c r="BH207" s="617">
        <f>IF(('PTRM input'!$E$515='PTRM input'!$G$514),IF(BH$3&gt;A8remlife,A8acvalue-SUM($F207:BG207),IF(A8remlife="N/A","n/a",A8acvalue/A8remlife)),'PTRM input'!BH$527)</f>
        <v>0</v>
      </c>
      <c r="BI207" s="617">
        <f>IF(('PTRM input'!$E$515='PTRM input'!$G$514),IF(BI$3&gt;A8remlife,A8acvalue-SUM($F207:BH207),IF(A8remlife="N/A","n/a",A8acvalue/A8remlife)),'PTRM input'!BI$527)</f>
        <v>0</v>
      </c>
      <c r="BJ207" s="116"/>
      <c r="BK207" s="116"/>
      <c r="BL207" s="116"/>
      <c r="BM207" s="116"/>
    </row>
    <row r="208" spans="1:65" ht="12.75" hidden="1" customHeight="1" outlineLevel="2">
      <c r="A208" s="116"/>
      <c r="B208" s="19"/>
      <c r="C208" s="18"/>
      <c r="D208" s="760" t="s">
        <v>237</v>
      </c>
      <c r="E208" s="86">
        <v>0</v>
      </c>
      <c r="F208" s="259"/>
      <c r="G208" s="433"/>
      <c r="H208" s="433"/>
      <c r="I208" s="433"/>
      <c r="J208" s="433"/>
      <c r="K208" s="433"/>
      <c r="L208" s="433"/>
      <c r="M208" s="433"/>
      <c r="N208" s="433"/>
      <c r="O208" s="433"/>
      <c r="P208" s="433"/>
      <c r="Q208" s="433"/>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251"/>
      <c r="AX208" s="251"/>
      <c r="AY208" s="251"/>
      <c r="AZ208" s="251"/>
      <c r="BA208" s="251"/>
      <c r="BB208" s="251"/>
      <c r="BC208" s="251"/>
      <c r="BD208" s="251"/>
      <c r="BE208" s="251"/>
      <c r="BF208" s="251"/>
      <c r="BG208" s="251"/>
      <c r="BH208" s="251"/>
      <c r="BI208" s="251"/>
      <c r="BJ208" s="116"/>
      <c r="BK208" s="116"/>
      <c r="BL208" s="116"/>
      <c r="BM208" s="116"/>
    </row>
    <row r="209" spans="1:65" hidden="1" outlineLevel="2">
      <c r="A209" s="116"/>
      <c r="B209" s="19"/>
      <c r="C209" s="18"/>
      <c r="D209" s="760"/>
      <c r="E209" s="86">
        <v>1</v>
      </c>
      <c r="F209" s="259"/>
      <c r="G209" s="618"/>
      <c r="H209" s="433">
        <f ca="1">IF(A8stdlife="n/a","n/a",IF(H$3&gt;(A8stdlife+$E209),('PTRM input'!$G$392*(1+rvanilla01)^0.5)-SUM(G209:$G209),('PTRM input'!$G$392*(1+rvanilla01)^0.5)/A8stdlife))</f>
        <v>0.25694183717861019</v>
      </c>
      <c r="I209" s="433">
        <f ca="1">IF(A8stdlife="n/a","n/a",IF(I$3&gt;(A8stdlife+$E209),('PTRM input'!$G$392*(1+rvanilla01)^0.5)-SUM($G209:H209),('PTRM input'!$G$392*(1+rvanilla01)^0.5)/A8stdlife))</f>
        <v>0.25694183717861019</v>
      </c>
      <c r="J209" s="433">
        <f ca="1">IF(A8stdlife="n/a","n/a",IF(J$3&gt;(A8stdlife+$E209),('PTRM input'!$G$392*(1+rvanilla01)^0.5)-SUM($G209:I209),('PTRM input'!$G$392*(1+rvanilla01)^0.5)/A8stdlife))</f>
        <v>0.25694183717861019</v>
      </c>
      <c r="K209" s="433">
        <f ca="1">IF(A8stdlife="n/a","n/a",IF(K$3&gt;(A8stdlife+$E209),('PTRM input'!$G$392*(1+rvanilla01)^0.5)-SUM($G209:J209),('PTRM input'!$G$392*(1+rvanilla01)^0.5)/A8stdlife))</f>
        <v>0.25694183717861019</v>
      </c>
      <c r="L209" s="433">
        <f ca="1">IF(A8stdlife="n/a","n/a",IF(L$3&gt;(A8stdlife+$E209),('PTRM input'!$G$392*(1+rvanilla01)^0.5)-SUM($G209:K209),('PTRM input'!$G$392*(1+rvanilla01)^0.5)/A8stdlife))</f>
        <v>0.25694183717861019</v>
      </c>
      <c r="M209" s="433">
        <f ca="1">IF(A8stdlife="n/a","n/a",IF(M$3&gt;(A8stdlife+$E209),('PTRM input'!$G$392*(1+rvanilla01)^0.5)-SUM($G209:L209),('PTRM input'!$G$392*(1+rvanilla01)^0.5)/A8stdlife))</f>
        <v>-2.2204460492503131E-16</v>
      </c>
      <c r="N209" s="433">
        <f ca="1">IF(A8stdlife="n/a","n/a",IF(N$3&gt;(A8stdlife+$E209),('PTRM input'!$G$392*(1+rvanilla01)^0.5)-SUM($G209:M209),('PTRM input'!$G$392*(1+rvanilla01)^0.5)/A8stdlife))</f>
        <v>0</v>
      </c>
      <c r="O209" s="433">
        <f ca="1">IF(A8stdlife="n/a","n/a",IF(O$3&gt;(A8stdlife+$E209),('PTRM input'!$G$392*(1+rvanilla01)^0.5)-SUM($G209:N209),('PTRM input'!$G$392*(1+rvanilla01)^0.5)/A8stdlife))</f>
        <v>0</v>
      </c>
      <c r="P209" s="433">
        <f ca="1">IF(A8stdlife="n/a","n/a",IF(P$3&gt;(A8stdlife+$E209),('PTRM input'!$G$392*(1+rvanilla01)^0.5)-SUM($G209:O209),('PTRM input'!$G$392*(1+rvanilla01)^0.5)/A8stdlife))</f>
        <v>0</v>
      </c>
      <c r="Q209" s="433">
        <f ca="1">IF(A8stdlife="n/a","n/a",IF(Q$3&gt;(A8stdlife+$E209),('PTRM input'!$G$392*(1+rvanilla01)^0.5)-SUM($G209:P209),('PTRM input'!$G$392*(1+rvanilla01)^0.5)/A8stdlife))</f>
        <v>0</v>
      </c>
      <c r="R209" s="251">
        <f ca="1">IF(A8stdlife="n/a","n/a",IF(R$3&gt;(A8stdlife+$E209),('PTRM input'!$G$392*(1+rvanilla01)^0.5)-SUM($G209:Q209),('PTRM input'!$G$392*(1+rvanilla01)^0.5)/A8stdlife))</f>
        <v>0</v>
      </c>
      <c r="S209" s="251">
        <f ca="1">IF(A8stdlife="n/a","n/a",IF(S$3&gt;(A8stdlife+$E209),('PTRM input'!$G$392*(1+rvanilla01)^0.5)-SUM($G209:R209),('PTRM input'!$G$392*(1+rvanilla01)^0.5)/A8stdlife))</f>
        <v>0</v>
      </c>
      <c r="T209" s="251">
        <f ca="1">IF(A8stdlife="n/a","n/a",IF(T$3&gt;(A8stdlife+$E209),('PTRM input'!$G$392*(1+rvanilla01)^0.5)-SUM($G209:S209),('PTRM input'!$G$392*(1+rvanilla01)^0.5)/A8stdlife))</f>
        <v>0</v>
      </c>
      <c r="U209" s="251">
        <f ca="1">IF(A8stdlife="n/a","n/a",IF(U$3&gt;(A8stdlife+$E209),('PTRM input'!$G$392*(1+rvanilla01)^0.5)-SUM($G209:T209),('PTRM input'!$G$392*(1+rvanilla01)^0.5)/A8stdlife))</f>
        <v>0</v>
      </c>
      <c r="V209" s="251">
        <f ca="1">IF(A8stdlife="n/a","n/a",IF(V$3&gt;(A8stdlife+$E209),('PTRM input'!$G$392*(1+rvanilla01)^0.5)-SUM($G209:U209),('PTRM input'!$G$392*(1+rvanilla01)^0.5)/A8stdlife))</f>
        <v>0</v>
      </c>
      <c r="W209" s="251">
        <f ca="1">IF(A8stdlife="n/a","n/a",IF(W$3&gt;(A8stdlife+$E209),('PTRM input'!$G$392*(1+rvanilla01)^0.5)-SUM($G209:V209),('PTRM input'!$G$392*(1+rvanilla01)^0.5)/A8stdlife))</f>
        <v>0</v>
      </c>
      <c r="X209" s="251">
        <f ca="1">IF(A8stdlife="n/a","n/a",IF(X$3&gt;(A8stdlife+$E209),('PTRM input'!$G$392*(1+rvanilla01)^0.5)-SUM($G209:W209),('PTRM input'!$G$392*(1+rvanilla01)^0.5)/A8stdlife))</f>
        <v>0</v>
      </c>
      <c r="Y209" s="251">
        <f ca="1">IF(A8stdlife="n/a","n/a",IF(Y$3&gt;(A8stdlife+$E209),('PTRM input'!$G$392*(1+rvanilla01)^0.5)-SUM($G209:X209),('PTRM input'!$G$392*(1+rvanilla01)^0.5)/A8stdlife))</f>
        <v>0</v>
      </c>
      <c r="Z209" s="251">
        <f ca="1">IF(A8stdlife="n/a","n/a",IF(Z$3&gt;(A8stdlife+$E209),('PTRM input'!$G$392*(1+rvanilla01)^0.5)-SUM($G209:Y209),('PTRM input'!$G$392*(1+rvanilla01)^0.5)/A8stdlife))</f>
        <v>0</v>
      </c>
      <c r="AA209" s="251">
        <f ca="1">IF(A8stdlife="n/a","n/a",IF(AA$3&gt;(A8stdlife+$E209),('PTRM input'!$G$392*(1+rvanilla01)^0.5)-SUM($G209:Z209),('PTRM input'!$G$392*(1+rvanilla01)^0.5)/A8stdlife))</f>
        <v>0</v>
      </c>
      <c r="AB209" s="251">
        <f ca="1">IF(A8stdlife="n/a","n/a",IF(AB$3&gt;(A8stdlife+$E209),('PTRM input'!$G$392*(1+rvanilla01)^0.5)-SUM($G209:AA209),('PTRM input'!$G$392*(1+rvanilla01)^0.5)/A8stdlife))</f>
        <v>0</v>
      </c>
      <c r="AC209" s="251">
        <f ca="1">IF(A8stdlife="n/a","n/a",IF(AC$3&gt;(A8stdlife+$E209),('PTRM input'!$G$392*(1+rvanilla01)^0.5)-SUM($G209:AB209),('PTRM input'!$G$392*(1+rvanilla01)^0.5)/A8stdlife))</f>
        <v>0</v>
      </c>
      <c r="AD209" s="251">
        <f ca="1">IF(A8stdlife="n/a","n/a",IF(AD$3&gt;(A8stdlife+$E209),('PTRM input'!$G$392*(1+rvanilla01)^0.5)-SUM($G209:AC209),('PTRM input'!$G$392*(1+rvanilla01)^0.5)/A8stdlife))</f>
        <v>0</v>
      </c>
      <c r="AE209" s="251">
        <f ca="1">IF(A8stdlife="n/a","n/a",IF(AE$3&gt;(A8stdlife+$E209),('PTRM input'!$G$392*(1+rvanilla01)^0.5)-SUM($G209:AD209),('PTRM input'!$G$392*(1+rvanilla01)^0.5)/A8stdlife))</f>
        <v>0</v>
      </c>
      <c r="AF209" s="251">
        <f ca="1">IF(A8stdlife="n/a","n/a",IF(AF$3&gt;(A8stdlife+$E209),('PTRM input'!$G$392*(1+rvanilla01)^0.5)-SUM($G209:AE209),('PTRM input'!$G$392*(1+rvanilla01)^0.5)/A8stdlife))</f>
        <v>0</v>
      </c>
      <c r="AG209" s="251">
        <f ca="1">IF(A8stdlife="n/a","n/a",IF(AG$3&gt;(A8stdlife+$E209),('PTRM input'!$G$392*(1+rvanilla01)^0.5)-SUM($G209:AF209),('PTRM input'!$G$392*(1+rvanilla01)^0.5)/A8stdlife))</f>
        <v>0</v>
      </c>
      <c r="AH209" s="251">
        <f ca="1">IF(A8stdlife="n/a","n/a",IF(AH$3&gt;(A8stdlife+$E209),('PTRM input'!$G$392*(1+rvanilla01)^0.5)-SUM($G209:AG209),('PTRM input'!$G$392*(1+rvanilla01)^0.5)/A8stdlife))</f>
        <v>0</v>
      </c>
      <c r="AI209" s="251">
        <f ca="1">IF(A8stdlife="n/a","n/a",IF(AI$3&gt;(A8stdlife+$E209),('PTRM input'!$G$392*(1+rvanilla01)^0.5)-SUM($G209:AH209),('PTRM input'!$G$392*(1+rvanilla01)^0.5)/A8stdlife))</f>
        <v>0</v>
      </c>
      <c r="AJ209" s="251">
        <f ca="1">IF(A8stdlife="n/a","n/a",IF(AJ$3&gt;(A8stdlife+$E209),('PTRM input'!$G$392*(1+rvanilla01)^0.5)-SUM($G209:AI209),('PTRM input'!$G$392*(1+rvanilla01)^0.5)/A8stdlife))</f>
        <v>0</v>
      </c>
      <c r="AK209" s="251">
        <f ca="1">IF(A8stdlife="n/a","n/a",IF(AK$3&gt;(A8stdlife+$E209),('PTRM input'!$G$392*(1+rvanilla01)^0.5)-SUM($G209:AJ209),('PTRM input'!$G$392*(1+rvanilla01)^0.5)/A8stdlife))</f>
        <v>0</v>
      </c>
      <c r="AL209" s="251">
        <f ca="1">IF(A8stdlife="n/a","n/a",IF(AL$3&gt;(A8stdlife+$E209),('PTRM input'!$G$392*(1+rvanilla01)^0.5)-SUM($G209:AK209),('PTRM input'!$G$392*(1+rvanilla01)^0.5)/A8stdlife))</f>
        <v>0</v>
      </c>
      <c r="AM209" s="251">
        <f ca="1">IF(A8stdlife="n/a","n/a",IF(AM$3&gt;(A8stdlife+$E209),('PTRM input'!$G$392*(1+rvanilla01)^0.5)-SUM($G209:AL209),('PTRM input'!$G$392*(1+rvanilla01)^0.5)/A8stdlife))</f>
        <v>0</v>
      </c>
      <c r="AN209" s="251">
        <f ca="1">IF(A8stdlife="n/a","n/a",IF(AN$3&gt;(A8stdlife+$E209),('PTRM input'!$G$392*(1+rvanilla01)^0.5)-SUM($G209:AM209),('PTRM input'!$G$392*(1+rvanilla01)^0.5)/A8stdlife))</f>
        <v>0</v>
      </c>
      <c r="AO209" s="251">
        <f ca="1">IF(A8stdlife="n/a","n/a",IF(AO$3&gt;(A8stdlife+$E209),('PTRM input'!$G$392*(1+rvanilla01)^0.5)-SUM($G209:AN209),('PTRM input'!$G$392*(1+rvanilla01)^0.5)/A8stdlife))</f>
        <v>0</v>
      </c>
      <c r="AP209" s="251">
        <f ca="1">IF(A8stdlife="n/a","n/a",IF(AP$3&gt;(A8stdlife+$E209),('PTRM input'!$G$392*(1+rvanilla01)^0.5)-SUM($G209:AO209),('PTRM input'!$G$392*(1+rvanilla01)^0.5)/A8stdlife))</f>
        <v>0</v>
      </c>
      <c r="AQ209" s="251">
        <f ca="1">IF(A8stdlife="n/a","n/a",IF(AQ$3&gt;(A8stdlife+$E209),('PTRM input'!$G$392*(1+rvanilla01)^0.5)-SUM($G209:AP209),('PTRM input'!$G$392*(1+rvanilla01)^0.5)/A8stdlife))</f>
        <v>0</v>
      </c>
      <c r="AR209" s="251">
        <f ca="1">IF(A8stdlife="n/a","n/a",IF(AR$3&gt;(A8stdlife+$E209),('PTRM input'!$G$392*(1+rvanilla01)^0.5)-SUM($G209:AQ209),('PTRM input'!$G$392*(1+rvanilla01)^0.5)/A8stdlife))</f>
        <v>0</v>
      </c>
      <c r="AS209" s="251">
        <f ca="1">IF(A8stdlife="n/a","n/a",IF(AS$3&gt;(A8stdlife+$E209),('PTRM input'!$G$392*(1+rvanilla01)^0.5)-SUM($G209:AR209),('PTRM input'!$G$392*(1+rvanilla01)^0.5)/A8stdlife))</f>
        <v>0</v>
      </c>
      <c r="AT209" s="251">
        <f ca="1">IF(A8stdlife="n/a","n/a",IF(AT$3&gt;(A8stdlife+$E209),('PTRM input'!$G$392*(1+rvanilla01)^0.5)-SUM($G209:AS209),('PTRM input'!$G$392*(1+rvanilla01)^0.5)/A8stdlife))</f>
        <v>0</v>
      </c>
      <c r="AU209" s="251">
        <f ca="1">IF(A8stdlife="n/a","n/a",IF(AU$3&gt;(A8stdlife+$E209),('PTRM input'!$G$392*(1+rvanilla01)^0.5)-SUM($G209:AT209),('PTRM input'!$G$392*(1+rvanilla01)^0.5)/A8stdlife))</f>
        <v>0</v>
      </c>
      <c r="AV209" s="251">
        <f ca="1">IF(A8stdlife="n/a","n/a",IF(AV$3&gt;(A8stdlife+$E209),('PTRM input'!$G$392*(1+rvanilla01)^0.5)-SUM($G209:AU209),('PTRM input'!$G$392*(1+rvanilla01)^0.5)/A8stdlife))</f>
        <v>0</v>
      </c>
      <c r="AW209" s="251">
        <f ca="1">IF(A8stdlife="n/a","n/a",IF(AW$3&gt;(A8stdlife+$E209),('PTRM input'!$G$392*(1+rvanilla01)^0.5)-SUM($G209:AV209),('PTRM input'!$G$392*(1+rvanilla01)^0.5)/A8stdlife))</f>
        <v>0</v>
      </c>
      <c r="AX209" s="251">
        <f ca="1">IF(A8stdlife="n/a","n/a",IF(AX$3&gt;(A8stdlife+$E209),('PTRM input'!$G$392*(1+rvanilla01)^0.5)-SUM($G209:AW209),('PTRM input'!$G$392*(1+rvanilla01)^0.5)/A8stdlife))</f>
        <v>0</v>
      </c>
      <c r="AY209" s="251">
        <f ca="1">IF(A8stdlife="n/a","n/a",IF(AY$3&gt;(A8stdlife+$E209),('PTRM input'!$G$392*(1+rvanilla01)^0.5)-SUM($G209:AX209),('PTRM input'!$G$392*(1+rvanilla01)^0.5)/A8stdlife))</f>
        <v>0</v>
      </c>
      <c r="AZ209" s="251">
        <f ca="1">IF(A8stdlife="n/a","n/a",IF(AZ$3&gt;(A8stdlife+$E209),('PTRM input'!$G$392*(1+rvanilla01)^0.5)-SUM($G209:AY209),('PTRM input'!$G$392*(1+rvanilla01)^0.5)/A8stdlife))</f>
        <v>0</v>
      </c>
      <c r="BA209" s="251">
        <f ca="1">IF(A8stdlife="n/a","n/a",IF(BA$3&gt;(A8stdlife+$E209),('PTRM input'!$G$392*(1+rvanilla01)^0.5)-SUM($G209:AZ209),('PTRM input'!$G$392*(1+rvanilla01)^0.5)/A8stdlife))</f>
        <v>0</v>
      </c>
      <c r="BB209" s="251">
        <f ca="1">IF(A8stdlife="n/a","n/a",IF(BB$3&gt;(A8stdlife+$E209),('PTRM input'!$G$392*(1+rvanilla01)^0.5)-SUM($G209:BA209),('PTRM input'!$G$392*(1+rvanilla01)^0.5)/A8stdlife))</f>
        <v>0</v>
      </c>
      <c r="BC209" s="251">
        <f ca="1">IF(A8stdlife="n/a","n/a",IF(BC$3&gt;(A8stdlife+$E209),('PTRM input'!$G$392*(1+rvanilla01)^0.5)-SUM($G209:BB209),('PTRM input'!$G$392*(1+rvanilla01)^0.5)/A8stdlife))</f>
        <v>0</v>
      </c>
      <c r="BD209" s="251">
        <f ca="1">IF(A8stdlife="n/a","n/a",IF(BD$3&gt;(A8stdlife+$E209),('PTRM input'!$G$392*(1+rvanilla01)^0.5)-SUM($G209:BC209),('PTRM input'!$G$392*(1+rvanilla01)^0.5)/A8stdlife))</f>
        <v>0</v>
      </c>
      <c r="BE209" s="251">
        <f ca="1">IF(A8stdlife="n/a","n/a",IF(BE$3&gt;(A8stdlife+$E209),('PTRM input'!$G$392*(1+rvanilla01)^0.5)-SUM($G209:BD209),('PTRM input'!$G$392*(1+rvanilla01)^0.5)/A8stdlife))</f>
        <v>0</v>
      </c>
      <c r="BF209" s="251">
        <f ca="1">IF(A8stdlife="n/a","n/a",IF(BF$3&gt;(A8stdlife+$E209),('PTRM input'!$G$392*(1+rvanilla01)^0.5)-SUM($G209:BE209),('PTRM input'!$G$392*(1+rvanilla01)^0.5)/A8stdlife))</f>
        <v>0</v>
      </c>
      <c r="BG209" s="251">
        <f ca="1">IF(A8stdlife="n/a","n/a",IF(BG$3&gt;(A8stdlife+$E209),('PTRM input'!$G$392*(1+rvanilla01)^0.5)-SUM($G209:BF209),('PTRM input'!$G$392*(1+rvanilla01)^0.5)/A8stdlife))</f>
        <v>0</v>
      </c>
      <c r="BH209" s="251">
        <f ca="1">IF(A8stdlife="n/a","n/a",IF(BH$3&gt;(A8stdlife+$E209),('PTRM input'!$G$392*(1+rvanilla01)^0.5)-SUM($G209:BG209),('PTRM input'!$G$392*(1+rvanilla01)^0.5)/A8stdlife))</f>
        <v>0</v>
      </c>
      <c r="BI209" s="251">
        <f ca="1">IF(A8stdlife="n/a","n/a",IF(BI$3&gt;(A8stdlife+$E209),('PTRM input'!$G$392*(1+rvanilla01)^0.5)-SUM($G209:BH209),('PTRM input'!$G$392*(1+rvanilla01)^0.5)/A8stdlife))</f>
        <v>0</v>
      </c>
      <c r="BJ209" s="116"/>
      <c r="BK209" s="116"/>
      <c r="BL209" s="116"/>
      <c r="BM209" s="116"/>
    </row>
    <row r="210" spans="1:65" hidden="1" outlineLevel="2">
      <c r="A210" s="116"/>
      <c r="B210" s="19"/>
      <c r="C210" s="18"/>
      <c r="D210" s="760"/>
      <c r="E210" s="86">
        <v>2</v>
      </c>
      <c r="F210" s="259"/>
      <c r="G210" s="434"/>
      <c r="H210" s="619"/>
      <c r="I210" s="433">
        <f ca="1">IF(A8stdlife="n/a","n/a",IF(I$3&gt;(A8stdlife+$E210),('PTRM input'!$H$392*(1+rvanilla02)^0.5)-SUM(H210:$H210),('PTRM input'!$H$392*(1+rvanilla02)^0.5)/A8stdlife))</f>
        <v>0.33019017540323847</v>
      </c>
      <c r="J210" s="433">
        <f ca="1">IF(A8stdlife="n/a","n/a",IF(J$3&gt;(A8stdlife+$E210),('PTRM input'!$H$392*(1+rvanilla02)^0.5)-SUM($H210:I210),('PTRM input'!$H$392*(1+rvanilla02)^0.5)/A8stdlife))</f>
        <v>0.33019017540323847</v>
      </c>
      <c r="K210" s="433">
        <f ca="1">IF(A8stdlife="n/a","n/a",IF(K$3&gt;(A8stdlife+$E210),('PTRM input'!$H$392*(1+rvanilla02)^0.5)-SUM($H210:J210),('PTRM input'!$H$392*(1+rvanilla02)^0.5)/A8stdlife))</f>
        <v>0.33019017540323847</v>
      </c>
      <c r="L210" s="433">
        <f ca="1">IF(A8stdlife="n/a","n/a",IF(L$3&gt;(A8stdlife+$E210),('PTRM input'!$H$392*(1+rvanilla02)^0.5)-SUM($H210:K210),('PTRM input'!$H$392*(1+rvanilla02)^0.5)/A8stdlife))</f>
        <v>0.33019017540323847</v>
      </c>
      <c r="M210" s="433">
        <f ca="1">IF(A8stdlife="n/a","n/a",IF(M$3&gt;(A8stdlife+$E210),('PTRM input'!$H$392*(1+rvanilla02)^0.5)-SUM($H210:L210),('PTRM input'!$H$392*(1+rvanilla02)^0.5)/A8stdlife))</f>
        <v>0.33019017540323847</v>
      </c>
      <c r="N210" s="433">
        <f ca="1">IF(A8stdlife="n/a","n/a",IF(N$3&gt;(A8stdlife+$E210),('PTRM input'!$H$392*(1+rvanilla02)^0.5)-SUM($H210:M210),('PTRM input'!$H$392*(1+rvanilla02)^0.5)/A8stdlife))</f>
        <v>0</v>
      </c>
      <c r="O210" s="433">
        <f ca="1">IF(A8stdlife="n/a","n/a",IF(O$3&gt;(A8stdlife+$E210),('PTRM input'!$H$392*(1+rvanilla02)^0.5)-SUM($H210:N210),('PTRM input'!$H$392*(1+rvanilla02)^0.5)/A8stdlife))</f>
        <v>0</v>
      </c>
      <c r="P210" s="433">
        <f ca="1">IF(A8stdlife="n/a","n/a",IF(P$3&gt;(A8stdlife+$E210),('PTRM input'!$H$392*(1+rvanilla02)^0.5)-SUM($H210:O210),('PTRM input'!$H$392*(1+rvanilla02)^0.5)/A8stdlife))</f>
        <v>0</v>
      </c>
      <c r="Q210" s="433">
        <f ca="1">IF(A8stdlife="n/a","n/a",IF(Q$3&gt;(A8stdlife+$E210),('PTRM input'!$H$392*(1+rvanilla02)^0.5)-SUM($H210:P210),('PTRM input'!$H$392*(1+rvanilla02)^0.5)/A8stdlife))</f>
        <v>0</v>
      </c>
      <c r="R210" s="251">
        <f ca="1">IF(A8stdlife="n/a","n/a",IF(R$3&gt;(A8stdlife+$E210),('PTRM input'!$H$392*(1+rvanilla02)^0.5)-SUM($H210:Q210),('PTRM input'!$H$392*(1+rvanilla02)^0.5)/A8stdlife))</f>
        <v>0</v>
      </c>
      <c r="S210" s="251">
        <f ca="1">IF(A8stdlife="n/a","n/a",IF(S$3&gt;(A8stdlife+$E210),('PTRM input'!$H$392*(1+rvanilla02)^0.5)-SUM($H210:R210),('PTRM input'!$H$392*(1+rvanilla02)^0.5)/A8stdlife))</f>
        <v>0</v>
      </c>
      <c r="T210" s="251">
        <f ca="1">IF(A8stdlife="n/a","n/a",IF(T$3&gt;(A8stdlife+$E210),('PTRM input'!$H$392*(1+rvanilla02)^0.5)-SUM($H210:S210),('PTRM input'!$H$392*(1+rvanilla02)^0.5)/A8stdlife))</f>
        <v>0</v>
      </c>
      <c r="U210" s="251">
        <f ca="1">IF(A8stdlife="n/a","n/a",IF(U$3&gt;(A8stdlife+$E210),('PTRM input'!$H$392*(1+rvanilla02)^0.5)-SUM($H210:T210),('PTRM input'!$H$392*(1+rvanilla02)^0.5)/A8stdlife))</f>
        <v>0</v>
      </c>
      <c r="V210" s="251">
        <f ca="1">IF(A8stdlife="n/a","n/a",IF(V$3&gt;(A8stdlife+$E210),('PTRM input'!$H$392*(1+rvanilla02)^0.5)-SUM($H210:U210),('PTRM input'!$H$392*(1+rvanilla02)^0.5)/A8stdlife))</f>
        <v>0</v>
      </c>
      <c r="W210" s="251">
        <f ca="1">IF(A8stdlife="n/a","n/a",IF(W$3&gt;(A8stdlife+$E210),('PTRM input'!$H$392*(1+rvanilla02)^0.5)-SUM($H210:V210),('PTRM input'!$H$392*(1+rvanilla02)^0.5)/A8stdlife))</f>
        <v>0</v>
      </c>
      <c r="X210" s="251">
        <f ca="1">IF(A8stdlife="n/a","n/a",IF(X$3&gt;(A8stdlife+$E210),('PTRM input'!$H$392*(1+rvanilla02)^0.5)-SUM($H210:W210),('PTRM input'!$H$392*(1+rvanilla02)^0.5)/A8stdlife))</f>
        <v>0</v>
      </c>
      <c r="Y210" s="251">
        <f ca="1">IF(A8stdlife="n/a","n/a",IF(Y$3&gt;(A8stdlife+$E210),('PTRM input'!$H$392*(1+rvanilla02)^0.5)-SUM($H210:X210),('PTRM input'!$H$392*(1+rvanilla02)^0.5)/A8stdlife))</f>
        <v>0</v>
      </c>
      <c r="Z210" s="251">
        <f ca="1">IF(A8stdlife="n/a","n/a",IF(Z$3&gt;(A8stdlife+$E210),('PTRM input'!$H$392*(1+rvanilla02)^0.5)-SUM($H210:Y210),('PTRM input'!$H$392*(1+rvanilla02)^0.5)/A8stdlife))</f>
        <v>0</v>
      </c>
      <c r="AA210" s="251">
        <f ca="1">IF(A8stdlife="n/a","n/a",IF(AA$3&gt;(A8stdlife+$E210),('PTRM input'!$H$392*(1+rvanilla02)^0.5)-SUM($H210:Z210),('PTRM input'!$H$392*(1+rvanilla02)^0.5)/A8stdlife))</f>
        <v>0</v>
      </c>
      <c r="AB210" s="251">
        <f ca="1">IF(A8stdlife="n/a","n/a",IF(AB$3&gt;(A8stdlife+$E210),('PTRM input'!$H$392*(1+rvanilla02)^0.5)-SUM($H210:AA210),('PTRM input'!$H$392*(1+rvanilla02)^0.5)/A8stdlife))</f>
        <v>0</v>
      </c>
      <c r="AC210" s="251">
        <f ca="1">IF(A8stdlife="n/a","n/a",IF(AC$3&gt;(A8stdlife+$E210),('PTRM input'!$H$392*(1+rvanilla02)^0.5)-SUM($H210:AB210),('PTRM input'!$H$392*(1+rvanilla02)^0.5)/A8stdlife))</f>
        <v>0</v>
      </c>
      <c r="AD210" s="251">
        <f ca="1">IF(A8stdlife="n/a","n/a",IF(AD$3&gt;(A8stdlife+$E210),('PTRM input'!$H$392*(1+rvanilla02)^0.5)-SUM($H210:AC210),('PTRM input'!$H$392*(1+rvanilla02)^0.5)/A8stdlife))</f>
        <v>0</v>
      </c>
      <c r="AE210" s="251">
        <f ca="1">IF(A8stdlife="n/a","n/a",IF(AE$3&gt;(A8stdlife+$E210),('PTRM input'!$H$392*(1+rvanilla02)^0.5)-SUM($H210:AD210),('PTRM input'!$H$392*(1+rvanilla02)^0.5)/A8stdlife))</f>
        <v>0</v>
      </c>
      <c r="AF210" s="251">
        <f ca="1">IF(A8stdlife="n/a","n/a",IF(AF$3&gt;(A8stdlife+$E210),('PTRM input'!$H$392*(1+rvanilla02)^0.5)-SUM($H210:AE210),('PTRM input'!$H$392*(1+rvanilla02)^0.5)/A8stdlife))</f>
        <v>0</v>
      </c>
      <c r="AG210" s="251">
        <f ca="1">IF(A8stdlife="n/a","n/a",IF(AG$3&gt;(A8stdlife+$E210),('PTRM input'!$H$392*(1+rvanilla02)^0.5)-SUM($H210:AF210),('PTRM input'!$H$392*(1+rvanilla02)^0.5)/A8stdlife))</f>
        <v>0</v>
      </c>
      <c r="AH210" s="251">
        <f ca="1">IF(A8stdlife="n/a","n/a",IF(AH$3&gt;(A8stdlife+$E210),('PTRM input'!$H$392*(1+rvanilla02)^0.5)-SUM($H210:AG210),('PTRM input'!$H$392*(1+rvanilla02)^0.5)/A8stdlife))</f>
        <v>0</v>
      </c>
      <c r="AI210" s="251">
        <f ca="1">IF(A8stdlife="n/a","n/a",IF(AI$3&gt;(A8stdlife+$E210),('PTRM input'!$H$392*(1+rvanilla02)^0.5)-SUM($H210:AH210),('PTRM input'!$H$392*(1+rvanilla02)^0.5)/A8stdlife))</f>
        <v>0</v>
      </c>
      <c r="AJ210" s="251">
        <f ca="1">IF(A8stdlife="n/a","n/a",IF(AJ$3&gt;(A8stdlife+$E210),('PTRM input'!$H$392*(1+rvanilla02)^0.5)-SUM($H210:AI210),('PTRM input'!$H$392*(1+rvanilla02)^0.5)/A8stdlife))</f>
        <v>0</v>
      </c>
      <c r="AK210" s="251">
        <f ca="1">IF(A8stdlife="n/a","n/a",IF(AK$3&gt;(A8stdlife+$E210),('PTRM input'!$H$392*(1+rvanilla02)^0.5)-SUM($H210:AJ210),('PTRM input'!$H$392*(1+rvanilla02)^0.5)/A8stdlife))</f>
        <v>0</v>
      </c>
      <c r="AL210" s="251">
        <f ca="1">IF(A8stdlife="n/a","n/a",IF(AL$3&gt;(A8stdlife+$E210),('PTRM input'!$H$392*(1+rvanilla02)^0.5)-SUM($H210:AK210),('PTRM input'!$H$392*(1+rvanilla02)^0.5)/A8stdlife))</f>
        <v>0</v>
      </c>
      <c r="AM210" s="251">
        <f ca="1">IF(A8stdlife="n/a","n/a",IF(AM$3&gt;(A8stdlife+$E210),('PTRM input'!$H$392*(1+rvanilla02)^0.5)-SUM($H210:AL210),('PTRM input'!$H$392*(1+rvanilla02)^0.5)/A8stdlife))</f>
        <v>0</v>
      </c>
      <c r="AN210" s="251">
        <f ca="1">IF(A8stdlife="n/a","n/a",IF(AN$3&gt;(A8stdlife+$E210),('PTRM input'!$H$392*(1+rvanilla02)^0.5)-SUM($H210:AM210),('PTRM input'!$H$392*(1+rvanilla02)^0.5)/A8stdlife))</f>
        <v>0</v>
      </c>
      <c r="AO210" s="251">
        <f ca="1">IF(A8stdlife="n/a","n/a",IF(AO$3&gt;(A8stdlife+$E210),('PTRM input'!$H$392*(1+rvanilla02)^0.5)-SUM($H210:AN210),('PTRM input'!$H$392*(1+rvanilla02)^0.5)/A8stdlife))</f>
        <v>0</v>
      </c>
      <c r="AP210" s="251">
        <f ca="1">IF(A8stdlife="n/a","n/a",IF(AP$3&gt;(A8stdlife+$E210),('PTRM input'!$H$392*(1+rvanilla02)^0.5)-SUM($H210:AO210),('PTRM input'!$H$392*(1+rvanilla02)^0.5)/A8stdlife))</f>
        <v>0</v>
      </c>
      <c r="AQ210" s="251">
        <f ca="1">IF(A8stdlife="n/a","n/a",IF(AQ$3&gt;(A8stdlife+$E210),('PTRM input'!$H$392*(1+rvanilla02)^0.5)-SUM($H210:AP210),('PTRM input'!$H$392*(1+rvanilla02)^0.5)/A8stdlife))</f>
        <v>0</v>
      </c>
      <c r="AR210" s="251">
        <f ca="1">IF(A8stdlife="n/a","n/a",IF(AR$3&gt;(A8stdlife+$E210),('PTRM input'!$H$392*(1+rvanilla02)^0.5)-SUM($H210:AQ210),('PTRM input'!$H$392*(1+rvanilla02)^0.5)/A8stdlife))</f>
        <v>0</v>
      </c>
      <c r="AS210" s="251">
        <f ca="1">IF(A8stdlife="n/a","n/a",IF(AS$3&gt;(A8stdlife+$E210),('PTRM input'!$H$392*(1+rvanilla02)^0.5)-SUM($H210:AR210),('PTRM input'!$H$392*(1+rvanilla02)^0.5)/A8stdlife))</f>
        <v>0</v>
      </c>
      <c r="AT210" s="251">
        <f ca="1">IF(A8stdlife="n/a","n/a",IF(AT$3&gt;(A8stdlife+$E210),('PTRM input'!$H$392*(1+rvanilla02)^0.5)-SUM($H210:AS210),('PTRM input'!$H$392*(1+rvanilla02)^0.5)/A8stdlife))</f>
        <v>0</v>
      </c>
      <c r="AU210" s="251">
        <f ca="1">IF(A8stdlife="n/a","n/a",IF(AU$3&gt;(A8stdlife+$E210),('PTRM input'!$H$392*(1+rvanilla02)^0.5)-SUM($H210:AT210),('PTRM input'!$H$392*(1+rvanilla02)^0.5)/A8stdlife))</f>
        <v>0</v>
      </c>
      <c r="AV210" s="251">
        <f ca="1">IF(A8stdlife="n/a","n/a",IF(AV$3&gt;(A8stdlife+$E210),('PTRM input'!$H$392*(1+rvanilla02)^0.5)-SUM($H210:AU210),('PTRM input'!$H$392*(1+rvanilla02)^0.5)/A8stdlife))</f>
        <v>0</v>
      </c>
      <c r="AW210" s="251">
        <f ca="1">IF(A8stdlife="n/a","n/a",IF(AW$3&gt;(A8stdlife+$E210),('PTRM input'!$H$392*(1+rvanilla02)^0.5)-SUM($H210:AV210),('PTRM input'!$H$392*(1+rvanilla02)^0.5)/A8stdlife))</f>
        <v>0</v>
      </c>
      <c r="AX210" s="251">
        <f ca="1">IF(A8stdlife="n/a","n/a",IF(AX$3&gt;(A8stdlife+$E210),('PTRM input'!$H$392*(1+rvanilla02)^0.5)-SUM($H210:AW210),('PTRM input'!$H$392*(1+rvanilla02)^0.5)/A8stdlife))</f>
        <v>0</v>
      </c>
      <c r="AY210" s="251">
        <f ca="1">IF(A8stdlife="n/a","n/a",IF(AY$3&gt;(A8stdlife+$E210),('PTRM input'!$H$392*(1+rvanilla02)^0.5)-SUM($H210:AX210),('PTRM input'!$H$392*(1+rvanilla02)^0.5)/A8stdlife))</f>
        <v>0</v>
      </c>
      <c r="AZ210" s="251">
        <f ca="1">IF(A8stdlife="n/a","n/a",IF(AZ$3&gt;(A8stdlife+$E210),('PTRM input'!$H$392*(1+rvanilla02)^0.5)-SUM($H210:AY210),('PTRM input'!$H$392*(1+rvanilla02)^0.5)/A8stdlife))</f>
        <v>0</v>
      </c>
      <c r="BA210" s="251">
        <f ca="1">IF(A8stdlife="n/a","n/a",IF(BA$3&gt;(A8stdlife+$E210),('PTRM input'!$H$392*(1+rvanilla02)^0.5)-SUM($H210:AZ210),('PTRM input'!$H$392*(1+rvanilla02)^0.5)/A8stdlife))</f>
        <v>0</v>
      </c>
      <c r="BB210" s="251">
        <f ca="1">IF(A8stdlife="n/a","n/a",IF(BB$3&gt;(A8stdlife+$E210),('PTRM input'!$H$392*(1+rvanilla02)^0.5)-SUM($H210:BA210),('PTRM input'!$H$392*(1+rvanilla02)^0.5)/A8stdlife))</f>
        <v>0</v>
      </c>
      <c r="BC210" s="251">
        <f ca="1">IF(A8stdlife="n/a","n/a",IF(BC$3&gt;(A8stdlife+$E210),('PTRM input'!$H$392*(1+rvanilla02)^0.5)-SUM($H210:BB210),('PTRM input'!$H$392*(1+rvanilla02)^0.5)/A8stdlife))</f>
        <v>0</v>
      </c>
      <c r="BD210" s="251">
        <f ca="1">IF(A8stdlife="n/a","n/a",IF(BD$3&gt;(A8stdlife+$E210),('PTRM input'!$H$392*(1+rvanilla02)^0.5)-SUM($H210:BC210),('PTRM input'!$H$392*(1+rvanilla02)^0.5)/A8stdlife))</f>
        <v>0</v>
      </c>
      <c r="BE210" s="251">
        <f ca="1">IF(A8stdlife="n/a","n/a",IF(BE$3&gt;(A8stdlife+$E210),('PTRM input'!$H$392*(1+rvanilla02)^0.5)-SUM($H210:BD210),('PTRM input'!$H$392*(1+rvanilla02)^0.5)/A8stdlife))</f>
        <v>0</v>
      </c>
      <c r="BF210" s="251">
        <f ca="1">IF(A8stdlife="n/a","n/a",IF(BF$3&gt;(A8stdlife+$E210),('PTRM input'!$H$392*(1+rvanilla02)^0.5)-SUM($H210:BE210),('PTRM input'!$H$392*(1+rvanilla02)^0.5)/A8stdlife))</f>
        <v>0</v>
      </c>
      <c r="BG210" s="251">
        <f ca="1">IF(A8stdlife="n/a","n/a",IF(BG$3&gt;(A8stdlife+$E210),('PTRM input'!$H$392*(1+rvanilla02)^0.5)-SUM($H210:BF210),('PTRM input'!$H$392*(1+rvanilla02)^0.5)/A8stdlife))</f>
        <v>0</v>
      </c>
      <c r="BH210" s="251">
        <f ca="1">IF(A8stdlife="n/a","n/a",IF(BH$3&gt;(A8stdlife+$E210),('PTRM input'!$H$392*(1+rvanilla02)^0.5)-SUM($H210:BG210),('PTRM input'!$H$392*(1+rvanilla02)^0.5)/A8stdlife))</f>
        <v>0</v>
      </c>
      <c r="BI210" s="251">
        <f ca="1">IF(A8stdlife="n/a","n/a",IF(BI$3&gt;(A8stdlife+$E210),('PTRM input'!$H$392*(1+rvanilla02)^0.5)-SUM($H210:BH210),('PTRM input'!$H$392*(1+rvanilla02)^0.5)/A8stdlife))</f>
        <v>0</v>
      </c>
      <c r="BJ210" s="116"/>
      <c r="BK210" s="116"/>
      <c r="BL210" s="116"/>
      <c r="BM210" s="116"/>
    </row>
    <row r="211" spans="1:65" hidden="1" outlineLevel="2">
      <c r="A211" s="116"/>
      <c r="B211" s="19"/>
      <c r="C211" s="18"/>
      <c r="D211" s="760"/>
      <c r="E211" s="86">
        <v>3</v>
      </c>
      <c r="F211" s="259"/>
      <c r="G211" s="434"/>
      <c r="H211" s="435"/>
      <c r="I211" s="619"/>
      <c r="J211" s="433">
        <f ca="1">IF(A8stdlife="n/a","n/a",IF(J$3&gt;(A8stdlife+$E211),('PTRM input'!$I$392*(1+rvanilla03)^0.5)-SUM(I211:$I211),('PTRM input'!$I$392*(1+rvanilla03)^0.5)/A8stdlife))</f>
        <v>0.29292370996174838</v>
      </c>
      <c r="K211" s="433">
        <f ca="1">IF(A8stdlife="n/a","n/a",IF(K$3&gt;(A8stdlife+$E211),('PTRM input'!$I$392*(1+rvanilla03)^0.5)-SUM($I211:J211),('PTRM input'!$I$392*(1+rvanilla03)^0.5)/A8stdlife))</f>
        <v>0.29292370996174838</v>
      </c>
      <c r="L211" s="433">
        <f ca="1">IF(A8stdlife="n/a","n/a",IF(L$3&gt;(A8stdlife+$E211),('PTRM input'!$I$392*(1+rvanilla03)^0.5)-SUM($I211:K211),('PTRM input'!$I$392*(1+rvanilla03)^0.5)/A8stdlife))</f>
        <v>0.29292370996174838</v>
      </c>
      <c r="M211" s="433">
        <f ca="1">IF(A8stdlife="n/a","n/a",IF(M$3&gt;(A8stdlife+$E211),('PTRM input'!$I$392*(1+rvanilla03)^0.5)-SUM($I211:L211),('PTRM input'!$I$392*(1+rvanilla03)^0.5)/A8stdlife))</f>
        <v>0.29292370996174838</v>
      </c>
      <c r="N211" s="433">
        <f ca="1">IF(A8stdlife="n/a","n/a",IF(N$3&gt;(A8stdlife+$E211),('PTRM input'!$I$392*(1+rvanilla03)^0.5)-SUM($I211:M211),('PTRM input'!$I$392*(1+rvanilla03)^0.5)/A8stdlife))</f>
        <v>0.29292370996174838</v>
      </c>
      <c r="O211" s="433">
        <f ca="1">IF(A8stdlife="n/a","n/a",IF(O$3&gt;(A8stdlife+$E211),('PTRM input'!$I$392*(1+rvanilla03)^0.5)-SUM($I211:N211),('PTRM input'!$I$392*(1+rvanilla03)^0.5)/A8stdlife))</f>
        <v>0</v>
      </c>
      <c r="P211" s="433">
        <f ca="1">IF(A8stdlife="n/a","n/a",IF(P$3&gt;(A8stdlife+$E211),('PTRM input'!$I$392*(1+rvanilla03)^0.5)-SUM($I211:O211),('PTRM input'!$I$392*(1+rvanilla03)^0.5)/A8stdlife))</f>
        <v>0</v>
      </c>
      <c r="Q211" s="433">
        <f ca="1">IF(A8stdlife="n/a","n/a",IF(Q$3&gt;(A8stdlife+$E211),('PTRM input'!$I$392*(1+rvanilla03)^0.5)-SUM($I211:P211),('PTRM input'!$I$392*(1+rvanilla03)^0.5)/A8stdlife))</f>
        <v>0</v>
      </c>
      <c r="R211" s="251">
        <f ca="1">IF(A8stdlife="n/a","n/a",IF(R$3&gt;(A8stdlife+$E211),('PTRM input'!$I$392*(1+rvanilla03)^0.5)-SUM($I211:Q211),('PTRM input'!$I$392*(1+rvanilla03)^0.5)/A8stdlife))</f>
        <v>0</v>
      </c>
      <c r="S211" s="251">
        <f ca="1">IF(A8stdlife="n/a","n/a",IF(S$3&gt;(A8stdlife+$E211),('PTRM input'!$I$392*(1+rvanilla03)^0.5)-SUM($I211:R211),('PTRM input'!$I$392*(1+rvanilla03)^0.5)/A8stdlife))</f>
        <v>0</v>
      </c>
      <c r="T211" s="251">
        <f ca="1">IF(A8stdlife="n/a","n/a",IF(T$3&gt;(A8stdlife+$E211),('PTRM input'!$I$392*(1+rvanilla03)^0.5)-SUM($I211:S211),('PTRM input'!$I$392*(1+rvanilla03)^0.5)/A8stdlife))</f>
        <v>0</v>
      </c>
      <c r="U211" s="251">
        <f ca="1">IF(A8stdlife="n/a","n/a",IF(U$3&gt;(A8stdlife+$E211),('PTRM input'!$I$392*(1+rvanilla03)^0.5)-SUM($I211:T211),('PTRM input'!$I$392*(1+rvanilla03)^0.5)/A8stdlife))</f>
        <v>0</v>
      </c>
      <c r="V211" s="251">
        <f ca="1">IF(A8stdlife="n/a","n/a",IF(V$3&gt;(A8stdlife+$E211),('PTRM input'!$I$392*(1+rvanilla03)^0.5)-SUM($I211:U211),('PTRM input'!$I$392*(1+rvanilla03)^0.5)/A8stdlife))</f>
        <v>0</v>
      </c>
      <c r="W211" s="251">
        <f ca="1">IF(A8stdlife="n/a","n/a",IF(W$3&gt;(A8stdlife+$E211),('PTRM input'!$I$392*(1+rvanilla03)^0.5)-SUM($I211:V211),('PTRM input'!$I$392*(1+rvanilla03)^0.5)/A8stdlife))</f>
        <v>0</v>
      </c>
      <c r="X211" s="251">
        <f ca="1">IF(A8stdlife="n/a","n/a",IF(X$3&gt;(A8stdlife+$E211),('PTRM input'!$I$392*(1+rvanilla03)^0.5)-SUM($I211:W211),('PTRM input'!$I$392*(1+rvanilla03)^0.5)/A8stdlife))</f>
        <v>0</v>
      </c>
      <c r="Y211" s="251">
        <f ca="1">IF(A8stdlife="n/a","n/a",IF(Y$3&gt;(A8stdlife+$E211),('PTRM input'!$I$392*(1+rvanilla03)^0.5)-SUM($I211:X211),('PTRM input'!$I$392*(1+rvanilla03)^0.5)/A8stdlife))</f>
        <v>0</v>
      </c>
      <c r="Z211" s="251">
        <f ca="1">IF(A8stdlife="n/a","n/a",IF(Z$3&gt;(A8stdlife+$E211),('PTRM input'!$I$392*(1+rvanilla03)^0.5)-SUM($I211:Y211),('PTRM input'!$I$392*(1+rvanilla03)^0.5)/A8stdlife))</f>
        <v>0</v>
      </c>
      <c r="AA211" s="251">
        <f ca="1">IF(A8stdlife="n/a","n/a",IF(AA$3&gt;(A8stdlife+$E211),('PTRM input'!$I$392*(1+rvanilla03)^0.5)-SUM($I211:Z211),('PTRM input'!$I$392*(1+rvanilla03)^0.5)/A8stdlife))</f>
        <v>0</v>
      </c>
      <c r="AB211" s="251">
        <f ca="1">IF(A8stdlife="n/a","n/a",IF(AB$3&gt;(A8stdlife+$E211),('PTRM input'!$I$392*(1+rvanilla03)^0.5)-SUM($I211:AA211),('PTRM input'!$I$392*(1+rvanilla03)^0.5)/A8stdlife))</f>
        <v>0</v>
      </c>
      <c r="AC211" s="251">
        <f ca="1">IF(A8stdlife="n/a","n/a",IF(AC$3&gt;(A8stdlife+$E211),('PTRM input'!$I$392*(1+rvanilla03)^0.5)-SUM($I211:AB211),('PTRM input'!$I$392*(1+rvanilla03)^0.5)/A8stdlife))</f>
        <v>0</v>
      </c>
      <c r="AD211" s="251">
        <f ca="1">IF(A8stdlife="n/a","n/a",IF(AD$3&gt;(A8stdlife+$E211),('PTRM input'!$I$392*(1+rvanilla03)^0.5)-SUM($I211:AC211),('PTRM input'!$I$392*(1+rvanilla03)^0.5)/A8stdlife))</f>
        <v>0</v>
      </c>
      <c r="AE211" s="251">
        <f ca="1">IF(A8stdlife="n/a","n/a",IF(AE$3&gt;(A8stdlife+$E211),('PTRM input'!$I$392*(1+rvanilla03)^0.5)-SUM($I211:AD211),('PTRM input'!$I$392*(1+rvanilla03)^0.5)/A8stdlife))</f>
        <v>0</v>
      </c>
      <c r="AF211" s="251">
        <f ca="1">IF(A8stdlife="n/a","n/a",IF(AF$3&gt;(A8stdlife+$E211),('PTRM input'!$I$392*(1+rvanilla03)^0.5)-SUM($I211:AE211),('PTRM input'!$I$392*(1+rvanilla03)^0.5)/A8stdlife))</f>
        <v>0</v>
      </c>
      <c r="AG211" s="251">
        <f ca="1">IF(A8stdlife="n/a","n/a",IF(AG$3&gt;(A8stdlife+$E211),('PTRM input'!$I$392*(1+rvanilla03)^0.5)-SUM($I211:AF211),('PTRM input'!$I$392*(1+rvanilla03)^0.5)/A8stdlife))</f>
        <v>0</v>
      </c>
      <c r="AH211" s="251">
        <f ca="1">IF(A8stdlife="n/a","n/a",IF(AH$3&gt;(A8stdlife+$E211),('PTRM input'!$I$392*(1+rvanilla03)^0.5)-SUM($I211:AG211),('PTRM input'!$I$392*(1+rvanilla03)^0.5)/A8stdlife))</f>
        <v>0</v>
      </c>
      <c r="AI211" s="251">
        <f ca="1">IF(A8stdlife="n/a","n/a",IF(AI$3&gt;(A8stdlife+$E211),('PTRM input'!$I$392*(1+rvanilla03)^0.5)-SUM($I211:AH211),('PTRM input'!$I$392*(1+rvanilla03)^0.5)/A8stdlife))</f>
        <v>0</v>
      </c>
      <c r="AJ211" s="251">
        <f ca="1">IF(A8stdlife="n/a","n/a",IF(AJ$3&gt;(A8stdlife+$E211),('PTRM input'!$I$392*(1+rvanilla03)^0.5)-SUM($I211:AI211),('PTRM input'!$I$392*(1+rvanilla03)^0.5)/A8stdlife))</f>
        <v>0</v>
      </c>
      <c r="AK211" s="251">
        <f ca="1">IF(A8stdlife="n/a","n/a",IF(AK$3&gt;(A8stdlife+$E211),('PTRM input'!$I$392*(1+rvanilla03)^0.5)-SUM($I211:AJ211),('PTRM input'!$I$392*(1+rvanilla03)^0.5)/A8stdlife))</f>
        <v>0</v>
      </c>
      <c r="AL211" s="251">
        <f ca="1">IF(A8stdlife="n/a","n/a",IF(AL$3&gt;(A8stdlife+$E211),('PTRM input'!$I$392*(1+rvanilla03)^0.5)-SUM($I211:AK211),('PTRM input'!$I$392*(1+rvanilla03)^0.5)/A8stdlife))</f>
        <v>0</v>
      </c>
      <c r="AM211" s="251">
        <f ca="1">IF(A8stdlife="n/a","n/a",IF(AM$3&gt;(A8stdlife+$E211),('PTRM input'!$I$392*(1+rvanilla03)^0.5)-SUM($I211:AL211),('PTRM input'!$I$392*(1+rvanilla03)^0.5)/A8stdlife))</f>
        <v>0</v>
      </c>
      <c r="AN211" s="251">
        <f ca="1">IF(A8stdlife="n/a","n/a",IF(AN$3&gt;(A8stdlife+$E211),('PTRM input'!$I$392*(1+rvanilla03)^0.5)-SUM($I211:AM211),('PTRM input'!$I$392*(1+rvanilla03)^0.5)/A8stdlife))</f>
        <v>0</v>
      </c>
      <c r="AO211" s="251">
        <f ca="1">IF(A8stdlife="n/a","n/a",IF(AO$3&gt;(A8stdlife+$E211),('PTRM input'!$I$392*(1+rvanilla03)^0.5)-SUM($I211:AN211),('PTRM input'!$I$392*(1+rvanilla03)^0.5)/A8stdlife))</f>
        <v>0</v>
      </c>
      <c r="AP211" s="251">
        <f ca="1">IF(A8stdlife="n/a","n/a",IF(AP$3&gt;(A8stdlife+$E211),('PTRM input'!$I$392*(1+rvanilla03)^0.5)-SUM($I211:AO211),('PTRM input'!$I$392*(1+rvanilla03)^0.5)/A8stdlife))</f>
        <v>0</v>
      </c>
      <c r="AQ211" s="251">
        <f ca="1">IF(A8stdlife="n/a","n/a",IF(AQ$3&gt;(A8stdlife+$E211),('PTRM input'!$I$392*(1+rvanilla03)^0.5)-SUM($I211:AP211),('PTRM input'!$I$392*(1+rvanilla03)^0.5)/A8stdlife))</f>
        <v>0</v>
      </c>
      <c r="AR211" s="251">
        <f ca="1">IF(A8stdlife="n/a","n/a",IF(AR$3&gt;(A8stdlife+$E211),('PTRM input'!$I$392*(1+rvanilla03)^0.5)-SUM($I211:AQ211),('PTRM input'!$I$392*(1+rvanilla03)^0.5)/A8stdlife))</f>
        <v>0</v>
      </c>
      <c r="AS211" s="251">
        <f ca="1">IF(A8stdlife="n/a","n/a",IF(AS$3&gt;(A8stdlife+$E211),('PTRM input'!$I$392*(1+rvanilla03)^0.5)-SUM($I211:AR211),('PTRM input'!$I$392*(1+rvanilla03)^0.5)/A8stdlife))</f>
        <v>0</v>
      </c>
      <c r="AT211" s="251">
        <f ca="1">IF(A8stdlife="n/a","n/a",IF(AT$3&gt;(A8stdlife+$E211),('PTRM input'!$I$392*(1+rvanilla03)^0.5)-SUM($I211:AS211),('PTRM input'!$I$392*(1+rvanilla03)^0.5)/A8stdlife))</f>
        <v>0</v>
      </c>
      <c r="AU211" s="251">
        <f ca="1">IF(A8stdlife="n/a","n/a",IF(AU$3&gt;(A8stdlife+$E211),('PTRM input'!$I$392*(1+rvanilla03)^0.5)-SUM($I211:AT211),('PTRM input'!$I$392*(1+rvanilla03)^0.5)/A8stdlife))</f>
        <v>0</v>
      </c>
      <c r="AV211" s="251">
        <f ca="1">IF(A8stdlife="n/a","n/a",IF(AV$3&gt;(A8stdlife+$E211),('PTRM input'!$I$392*(1+rvanilla03)^0.5)-SUM($I211:AU211),('PTRM input'!$I$392*(1+rvanilla03)^0.5)/A8stdlife))</f>
        <v>0</v>
      </c>
      <c r="AW211" s="251">
        <f ca="1">IF(A8stdlife="n/a","n/a",IF(AW$3&gt;(A8stdlife+$E211),('PTRM input'!$I$392*(1+rvanilla03)^0.5)-SUM($I211:AV211),('PTRM input'!$I$392*(1+rvanilla03)^0.5)/A8stdlife))</f>
        <v>0</v>
      </c>
      <c r="AX211" s="251">
        <f ca="1">IF(A8stdlife="n/a","n/a",IF(AX$3&gt;(A8stdlife+$E211),('PTRM input'!$I$392*(1+rvanilla03)^0.5)-SUM($I211:AW211),('PTRM input'!$I$392*(1+rvanilla03)^0.5)/A8stdlife))</f>
        <v>0</v>
      </c>
      <c r="AY211" s="251">
        <f ca="1">IF(A8stdlife="n/a","n/a",IF(AY$3&gt;(A8stdlife+$E211),('PTRM input'!$I$392*(1+rvanilla03)^0.5)-SUM($I211:AX211),('PTRM input'!$I$392*(1+rvanilla03)^0.5)/A8stdlife))</f>
        <v>0</v>
      </c>
      <c r="AZ211" s="251">
        <f ca="1">IF(A8stdlife="n/a","n/a",IF(AZ$3&gt;(A8stdlife+$E211),('PTRM input'!$I$392*(1+rvanilla03)^0.5)-SUM($I211:AY211),('PTRM input'!$I$392*(1+rvanilla03)^0.5)/A8stdlife))</f>
        <v>0</v>
      </c>
      <c r="BA211" s="251">
        <f ca="1">IF(A8stdlife="n/a","n/a",IF(BA$3&gt;(A8stdlife+$E211),('PTRM input'!$I$392*(1+rvanilla03)^0.5)-SUM($I211:AZ211),('PTRM input'!$I$392*(1+rvanilla03)^0.5)/A8stdlife))</f>
        <v>0</v>
      </c>
      <c r="BB211" s="251">
        <f ca="1">IF(A8stdlife="n/a","n/a",IF(BB$3&gt;(A8stdlife+$E211),('PTRM input'!$I$392*(1+rvanilla03)^0.5)-SUM($I211:BA211),('PTRM input'!$I$392*(1+rvanilla03)^0.5)/A8stdlife))</f>
        <v>0</v>
      </c>
      <c r="BC211" s="251">
        <f ca="1">IF(A8stdlife="n/a","n/a",IF(BC$3&gt;(A8stdlife+$E211),('PTRM input'!$I$392*(1+rvanilla03)^0.5)-SUM($I211:BB211),('PTRM input'!$I$392*(1+rvanilla03)^0.5)/A8stdlife))</f>
        <v>0</v>
      </c>
      <c r="BD211" s="251">
        <f ca="1">IF(A8stdlife="n/a","n/a",IF(BD$3&gt;(A8stdlife+$E211),('PTRM input'!$I$392*(1+rvanilla03)^0.5)-SUM($I211:BC211),('PTRM input'!$I$392*(1+rvanilla03)^0.5)/A8stdlife))</f>
        <v>0</v>
      </c>
      <c r="BE211" s="251">
        <f ca="1">IF(A8stdlife="n/a","n/a",IF(BE$3&gt;(A8stdlife+$E211),('PTRM input'!$I$392*(1+rvanilla03)^0.5)-SUM($I211:BD211),('PTRM input'!$I$392*(1+rvanilla03)^0.5)/A8stdlife))</f>
        <v>0</v>
      </c>
      <c r="BF211" s="251">
        <f ca="1">IF(A8stdlife="n/a","n/a",IF(BF$3&gt;(A8stdlife+$E211),('PTRM input'!$I$392*(1+rvanilla03)^0.5)-SUM($I211:BE211),('PTRM input'!$I$392*(1+rvanilla03)^0.5)/A8stdlife))</f>
        <v>0</v>
      </c>
      <c r="BG211" s="251">
        <f ca="1">IF(A8stdlife="n/a","n/a",IF(BG$3&gt;(A8stdlife+$E211),('PTRM input'!$I$392*(1+rvanilla03)^0.5)-SUM($I211:BF211),('PTRM input'!$I$392*(1+rvanilla03)^0.5)/A8stdlife))</f>
        <v>0</v>
      </c>
      <c r="BH211" s="251">
        <f ca="1">IF(A8stdlife="n/a","n/a",IF(BH$3&gt;(A8stdlife+$E211),('PTRM input'!$I$392*(1+rvanilla03)^0.5)-SUM($I211:BG211),('PTRM input'!$I$392*(1+rvanilla03)^0.5)/A8stdlife))</f>
        <v>0</v>
      </c>
      <c r="BI211" s="251">
        <f ca="1">IF(A8stdlife="n/a","n/a",IF(BI$3&gt;(A8stdlife+$E211),('PTRM input'!$I$392*(1+rvanilla03)^0.5)-SUM($I211:BH211),('PTRM input'!$I$392*(1+rvanilla03)^0.5)/A8stdlife))</f>
        <v>0</v>
      </c>
      <c r="BJ211" s="116"/>
      <c r="BK211" s="116"/>
      <c r="BL211" s="116"/>
      <c r="BM211" s="116"/>
    </row>
    <row r="212" spans="1:65" hidden="1" outlineLevel="2">
      <c r="A212" s="116"/>
      <c r="B212" s="19"/>
      <c r="C212" s="18"/>
      <c r="D212" s="760"/>
      <c r="E212" s="86">
        <v>4</v>
      </c>
      <c r="F212" s="259"/>
      <c r="G212" s="434"/>
      <c r="H212" s="435"/>
      <c r="I212" s="435"/>
      <c r="J212" s="619"/>
      <c r="K212" s="433">
        <f ca="1">IF(A8stdlife="n/a","n/a",IF(K$3&gt;(A8stdlife+$E212),('PTRM input'!$J$392*(1+rvanilla04)^0.5)-SUM(J212:$J212),('PTRM input'!$J$392*(1+rvanilla04)^0.5)/A8stdlife))</f>
        <v>0.29356912438257476</v>
      </c>
      <c r="L212" s="433">
        <f ca="1">IF(A8stdlife="n/a","n/a",IF(L$3&gt;(A8stdlife+$E212),('PTRM input'!$J$392*(1+rvanilla04)^0.5)-SUM($J212:K212),('PTRM input'!$J$392*(1+rvanilla04)^0.5)/A8stdlife))</f>
        <v>0.29356912438257476</v>
      </c>
      <c r="M212" s="433">
        <f ca="1">IF(A8stdlife="n/a","n/a",IF(M$3&gt;(A8stdlife+$E212),('PTRM input'!$J$392*(1+rvanilla04)^0.5)-SUM($J212:L212),('PTRM input'!$J$392*(1+rvanilla04)^0.5)/A8stdlife))</f>
        <v>0.29356912438257476</v>
      </c>
      <c r="N212" s="433">
        <f ca="1">IF(A8stdlife="n/a","n/a",IF(N$3&gt;(A8stdlife+$E212),('PTRM input'!$J$392*(1+rvanilla04)^0.5)-SUM($J212:M212),('PTRM input'!$J$392*(1+rvanilla04)^0.5)/A8stdlife))</f>
        <v>0.29356912438257476</v>
      </c>
      <c r="O212" s="433">
        <f ca="1">IF(A8stdlife="n/a","n/a",IF(O$3&gt;(A8stdlife+$E212),('PTRM input'!$J$392*(1+rvanilla04)^0.5)-SUM($J212:N212),('PTRM input'!$J$392*(1+rvanilla04)^0.5)/A8stdlife))</f>
        <v>0.29356912438257476</v>
      </c>
      <c r="P212" s="433">
        <f ca="1">IF(A8stdlife="n/a","n/a",IF(P$3&gt;(A8stdlife+$E212),('PTRM input'!$J$392*(1+rvanilla04)^0.5)-SUM($J212:O212),('PTRM input'!$J$392*(1+rvanilla04)^0.5)/A8stdlife))</f>
        <v>2.2204460492503131E-16</v>
      </c>
      <c r="Q212" s="433">
        <f ca="1">IF(A8stdlife="n/a","n/a",IF(Q$3&gt;(A8stdlife+$E212),('PTRM input'!$J$392*(1+rvanilla04)^0.5)-SUM($J212:P212),('PTRM input'!$J$392*(1+rvanilla04)^0.5)/A8stdlife))</f>
        <v>0</v>
      </c>
      <c r="R212" s="251">
        <f ca="1">IF(A8stdlife="n/a","n/a",IF(R$3&gt;(A8stdlife+$E212),('PTRM input'!$J$392*(1+rvanilla04)^0.5)-SUM($J212:Q212),('PTRM input'!$J$392*(1+rvanilla04)^0.5)/A8stdlife))</f>
        <v>0</v>
      </c>
      <c r="S212" s="251">
        <f ca="1">IF(A8stdlife="n/a","n/a",IF(S$3&gt;(A8stdlife+$E212),('PTRM input'!$J$392*(1+rvanilla04)^0.5)-SUM($J212:R212),('PTRM input'!$J$392*(1+rvanilla04)^0.5)/A8stdlife))</f>
        <v>0</v>
      </c>
      <c r="T212" s="251">
        <f ca="1">IF(A8stdlife="n/a","n/a",IF(T$3&gt;(A8stdlife+$E212),('PTRM input'!$J$392*(1+rvanilla04)^0.5)-SUM($J212:S212),('PTRM input'!$J$392*(1+rvanilla04)^0.5)/A8stdlife))</f>
        <v>0</v>
      </c>
      <c r="U212" s="251">
        <f ca="1">IF(A8stdlife="n/a","n/a",IF(U$3&gt;(A8stdlife+$E212),('PTRM input'!$J$392*(1+rvanilla04)^0.5)-SUM($J212:T212),('PTRM input'!$J$392*(1+rvanilla04)^0.5)/A8stdlife))</f>
        <v>0</v>
      </c>
      <c r="V212" s="251">
        <f ca="1">IF(A8stdlife="n/a","n/a",IF(V$3&gt;(A8stdlife+$E212),('PTRM input'!$J$392*(1+rvanilla04)^0.5)-SUM($J212:U212),('PTRM input'!$J$392*(1+rvanilla04)^0.5)/A8stdlife))</f>
        <v>0</v>
      </c>
      <c r="W212" s="251">
        <f ca="1">IF(A8stdlife="n/a","n/a",IF(W$3&gt;(A8stdlife+$E212),('PTRM input'!$J$392*(1+rvanilla04)^0.5)-SUM($J212:V212),('PTRM input'!$J$392*(1+rvanilla04)^0.5)/A8stdlife))</f>
        <v>0</v>
      </c>
      <c r="X212" s="251">
        <f ca="1">IF(A8stdlife="n/a","n/a",IF(X$3&gt;(A8stdlife+$E212),('PTRM input'!$J$392*(1+rvanilla04)^0.5)-SUM($J212:W212),('PTRM input'!$J$392*(1+rvanilla04)^0.5)/A8stdlife))</f>
        <v>0</v>
      </c>
      <c r="Y212" s="251">
        <f ca="1">IF(A8stdlife="n/a","n/a",IF(Y$3&gt;(A8stdlife+$E212),('PTRM input'!$J$392*(1+rvanilla04)^0.5)-SUM($J212:X212),('PTRM input'!$J$392*(1+rvanilla04)^0.5)/A8stdlife))</f>
        <v>0</v>
      </c>
      <c r="Z212" s="251">
        <f ca="1">IF(A8stdlife="n/a","n/a",IF(Z$3&gt;(A8stdlife+$E212),('PTRM input'!$J$392*(1+rvanilla04)^0.5)-SUM($J212:Y212),('PTRM input'!$J$392*(1+rvanilla04)^0.5)/A8stdlife))</f>
        <v>0</v>
      </c>
      <c r="AA212" s="251">
        <f ca="1">IF(A8stdlife="n/a","n/a",IF(AA$3&gt;(A8stdlife+$E212),('PTRM input'!$J$392*(1+rvanilla04)^0.5)-SUM($J212:Z212),('PTRM input'!$J$392*(1+rvanilla04)^0.5)/A8stdlife))</f>
        <v>0</v>
      </c>
      <c r="AB212" s="251">
        <f ca="1">IF(A8stdlife="n/a","n/a",IF(AB$3&gt;(A8stdlife+$E212),('PTRM input'!$J$392*(1+rvanilla04)^0.5)-SUM($J212:AA212),('PTRM input'!$J$392*(1+rvanilla04)^0.5)/A8stdlife))</f>
        <v>0</v>
      </c>
      <c r="AC212" s="251">
        <f ca="1">IF(A8stdlife="n/a","n/a",IF(AC$3&gt;(A8stdlife+$E212),('PTRM input'!$J$392*(1+rvanilla04)^0.5)-SUM($J212:AB212),('PTRM input'!$J$392*(1+rvanilla04)^0.5)/A8stdlife))</f>
        <v>0</v>
      </c>
      <c r="AD212" s="251">
        <f ca="1">IF(A8stdlife="n/a","n/a",IF(AD$3&gt;(A8stdlife+$E212),('PTRM input'!$J$392*(1+rvanilla04)^0.5)-SUM($J212:AC212),('PTRM input'!$J$392*(1+rvanilla04)^0.5)/A8stdlife))</f>
        <v>0</v>
      </c>
      <c r="AE212" s="251">
        <f ca="1">IF(A8stdlife="n/a","n/a",IF(AE$3&gt;(A8stdlife+$E212),('PTRM input'!$J$392*(1+rvanilla04)^0.5)-SUM($J212:AD212),('PTRM input'!$J$392*(1+rvanilla04)^0.5)/A8stdlife))</f>
        <v>0</v>
      </c>
      <c r="AF212" s="251">
        <f ca="1">IF(A8stdlife="n/a","n/a",IF(AF$3&gt;(A8stdlife+$E212),('PTRM input'!$J$392*(1+rvanilla04)^0.5)-SUM($J212:AE212),('PTRM input'!$J$392*(1+rvanilla04)^0.5)/A8stdlife))</f>
        <v>0</v>
      </c>
      <c r="AG212" s="251">
        <f ca="1">IF(A8stdlife="n/a","n/a",IF(AG$3&gt;(A8stdlife+$E212),('PTRM input'!$J$392*(1+rvanilla04)^0.5)-SUM($J212:AF212),('PTRM input'!$J$392*(1+rvanilla04)^0.5)/A8stdlife))</f>
        <v>0</v>
      </c>
      <c r="AH212" s="251">
        <f ca="1">IF(A8stdlife="n/a","n/a",IF(AH$3&gt;(A8stdlife+$E212),('PTRM input'!$J$392*(1+rvanilla04)^0.5)-SUM($J212:AG212),('PTRM input'!$J$392*(1+rvanilla04)^0.5)/A8stdlife))</f>
        <v>0</v>
      </c>
      <c r="AI212" s="251">
        <f ca="1">IF(A8stdlife="n/a","n/a",IF(AI$3&gt;(A8stdlife+$E212),('PTRM input'!$J$392*(1+rvanilla04)^0.5)-SUM($J212:AH212),('PTRM input'!$J$392*(1+rvanilla04)^0.5)/A8stdlife))</f>
        <v>0</v>
      </c>
      <c r="AJ212" s="251">
        <f ca="1">IF(A8stdlife="n/a","n/a",IF(AJ$3&gt;(A8stdlife+$E212),('PTRM input'!$J$392*(1+rvanilla04)^0.5)-SUM($J212:AI212),('PTRM input'!$J$392*(1+rvanilla04)^0.5)/A8stdlife))</f>
        <v>0</v>
      </c>
      <c r="AK212" s="251">
        <f ca="1">IF(A8stdlife="n/a","n/a",IF(AK$3&gt;(A8stdlife+$E212),('PTRM input'!$J$392*(1+rvanilla04)^0.5)-SUM($J212:AJ212),('PTRM input'!$J$392*(1+rvanilla04)^0.5)/A8stdlife))</f>
        <v>0</v>
      </c>
      <c r="AL212" s="251">
        <f ca="1">IF(A8stdlife="n/a","n/a",IF(AL$3&gt;(A8stdlife+$E212),('PTRM input'!$J$392*(1+rvanilla04)^0.5)-SUM($J212:AK212),('PTRM input'!$J$392*(1+rvanilla04)^0.5)/A8stdlife))</f>
        <v>0</v>
      </c>
      <c r="AM212" s="251">
        <f ca="1">IF(A8stdlife="n/a","n/a",IF(AM$3&gt;(A8stdlife+$E212),('PTRM input'!$J$392*(1+rvanilla04)^0.5)-SUM($J212:AL212),('PTRM input'!$J$392*(1+rvanilla04)^0.5)/A8stdlife))</f>
        <v>0</v>
      </c>
      <c r="AN212" s="251">
        <f ca="1">IF(A8stdlife="n/a","n/a",IF(AN$3&gt;(A8stdlife+$E212),('PTRM input'!$J$392*(1+rvanilla04)^0.5)-SUM($J212:AM212),('PTRM input'!$J$392*(1+rvanilla04)^0.5)/A8stdlife))</f>
        <v>0</v>
      </c>
      <c r="AO212" s="251">
        <f ca="1">IF(A8stdlife="n/a","n/a",IF(AO$3&gt;(A8stdlife+$E212),('PTRM input'!$J$392*(1+rvanilla04)^0.5)-SUM($J212:AN212),('PTRM input'!$J$392*(1+rvanilla04)^0.5)/A8stdlife))</f>
        <v>0</v>
      </c>
      <c r="AP212" s="251">
        <f ca="1">IF(A8stdlife="n/a","n/a",IF(AP$3&gt;(A8stdlife+$E212),('PTRM input'!$J$392*(1+rvanilla04)^0.5)-SUM($J212:AO212),('PTRM input'!$J$392*(1+rvanilla04)^0.5)/A8stdlife))</f>
        <v>0</v>
      </c>
      <c r="AQ212" s="251">
        <f ca="1">IF(A8stdlife="n/a","n/a",IF(AQ$3&gt;(A8stdlife+$E212),('PTRM input'!$J$392*(1+rvanilla04)^0.5)-SUM($J212:AP212),('PTRM input'!$J$392*(1+rvanilla04)^0.5)/A8stdlife))</f>
        <v>0</v>
      </c>
      <c r="AR212" s="251">
        <f ca="1">IF(A8stdlife="n/a","n/a",IF(AR$3&gt;(A8stdlife+$E212),('PTRM input'!$J$392*(1+rvanilla04)^0.5)-SUM($J212:AQ212),('PTRM input'!$J$392*(1+rvanilla04)^0.5)/A8stdlife))</f>
        <v>0</v>
      </c>
      <c r="AS212" s="251">
        <f ca="1">IF(A8stdlife="n/a","n/a",IF(AS$3&gt;(A8stdlife+$E212),('PTRM input'!$J$392*(1+rvanilla04)^0.5)-SUM($J212:AR212),('PTRM input'!$J$392*(1+rvanilla04)^0.5)/A8stdlife))</f>
        <v>0</v>
      </c>
      <c r="AT212" s="251">
        <f ca="1">IF(A8stdlife="n/a","n/a",IF(AT$3&gt;(A8stdlife+$E212),('PTRM input'!$J$392*(1+rvanilla04)^0.5)-SUM($J212:AS212),('PTRM input'!$J$392*(1+rvanilla04)^0.5)/A8stdlife))</f>
        <v>0</v>
      </c>
      <c r="AU212" s="251">
        <f ca="1">IF(A8stdlife="n/a","n/a",IF(AU$3&gt;(A8stdlife+$E212),('PTRM input'!$J$392*(1+rvanilla04)^0.5)-SUM($J212:AT212),('PTRM input'!$J$392*(1+rvanilla04)^0.5)/A8stdlife))</f>
        <v>0</v>
      </c>
      <c r="AV212" s="251">
        <f ca="1">IF(A8stdlife="n/a","n/a",IF(AV$3&gt;(A8stdlife+$E212),('PTRM input'!$J$392*(1+rvanilla04)^0.5)-SUM($J212:AU212),('PTRM input'!$J$392*(1+rvanilla04)^0.5)/A8stdlife))</f>
        <v>0</v>
      </c>
      <c r="AW212" s="251">
        <f ca="1">IF(A8stdlife="n/a","n/a",IF(AW$3&gt;(A8stdlife+$E212),('PTRM input'!$J$392*(1+rvanilla04)^0.5)-SUM($J212:AV212),('PTRM input'!$J$392*(1+rvanilla04)^0.5)/A8stdlife))</f>
        <v>0</v>
      </c>
      <c r="AX212" s="251">
        <f ca="1">IF(A8stdlife="n/a","n/a",IF(AX$3&gt;(A8stdlife+$E212),('PTRM input'!$J$392*(1+rvanilla04)^0.5)-SUM($J212:AW212),('PTRM input'!$J$392*(1+rvanilla04)^0.5)/A8stdlife))</f>
        <v>0</v>
      </c>
      <c r="AY212" s="251">
        <f ca="1">IF(A8stdlife="n/a","n/a",IF(AY$3&gt;(A8stdlife+$E212),('PTRM input'!$J$392*(1+rvanilla04)^0.5)-SUM($J212:AX212),('PTRM input'!$J$392*(1+rvanilla04)^0.5)/A8stdlife))</f>
        <v>0</v>
      </c>
      <c r="AZ212" s="251">
        <f ca="1">IF(A8stdlife="n/a","n/a",IF(AZ$3&gt;(A8stdlife+$E212),('PTRM input'!$J$392*(1+rvanilla04)^0.5)-SUM($J212:AY212),('PTRM input'!$J$392*(1+rvanilla04)^0.5)/A8stdlife))</f>
        <v>0</v>
      </c>
      <c r="BA212" s="251">
        <f ca="1">IF(A8stdlife="n/a","n/a",IF(BA$3&gt;(A8stdlife+$E212),('PTRM input'!$J$392*(1+rvanilla04)^0.5)-SUM($J212:AZ212),('PTRM input'!$J$392*(1+rvanilla04)^0.5)/A8stdlife))</f>
        <v>0</v>
      </c>
      <c r="BB212" s="251">
        <f ca="1">IF(A8stdlife="n/a","n/a",IF(BB$3&gt;(A8stdlife+$E212),('PTRM input'!$J$392*(1+rvanilla04)^0.5)-SUM($J212:BA212),('PTRM input'!$J$392*(1+rvanilla04)^0.5)/A8stdlife))</f>
        <v>0</v>
      </c>
      <c r="BC212" s="251">
        <f ca="1">IF(A8stdlife="n/a","n/a",IF(BC$3&gt;(A8stdlife+$E212),('PTRM input'!$J$392*(1+rvanilla04)^0.5)-SUM($J212:BB212),('PTRM input'!$J$392*(1+rvanilla04)^0.5)/A8stdlife))</f>
        <v>0</v>
      </c>
      <c r="BD212" s="251">
        <f ca="1">IF(A8stdlife="n/a","n/a",IF(BD$3&gt;(A8stdlife+$E212),('PTRM input'!$J$392*(1+rvanilla04)^0.5)-SUM($J212:BC212),('PTRM input'!$J$392*(1+rvanilla04)^0.5)/A8stdlife))</f>
        <v>0</v>
      </c>
      <c r="BE212" s="251">
        <f ca="1">IF(A8stdlife="n/a","n/a",IF(BE$3&gt;(A8stdlife+$E212),('PTRM input'!$J$392*(1+rvanilla04)^0.5)-SUM($J212:BD212),('PTRM input'!$J$392*(1+rvanilla04)^0.5)/A8stdlife))</f>
        <v>0</v>
      </c>
      <c r="BF212" s="251">
        <f ca="1">IF(A8stdlife="n/a","n/a",IF(BF$3&gt;(A8stdlife+$E212),('PTRM input'!$J$392*(1+rvanilla04)^0.5)-SUM($J212:BE212),('PTRM input'!$J$392*(1+rvanilla04)^0.5)/A8stdlife))</f>
        <v>0</v>
      </c>
      <c r="BG212" s="251">
        <f ca="1">IF(A8stdlife="n/a","n/a",IF(BG$3&gt;(A8stdlife+$E212),('PTRM input'!$J$392*(1+rvanilla04)^0.5)-SUM($J212:BF212),('PTRM input'!$J$392*(1+rvanilla04)^0.5)/A8stdlife))</f>
        <v>0</v>
      </c>
      <c r="BH212" s="251">
        <f ca="1">IF(A8stdlife="n/a","n/a",IF(BH$3&gt;(A8stdlife+$E212),('PTRM input'!$J$392*(1+rvanilla04)^0.5)-SUM($J212:BG212),('PTRM input'!$J$392*(1+rvanilla04)^0.5)/A8stdlife))</f>
        <v>0</v>
      </c>
      <c r="BI212" s="251">
        <f ca="1">IF(A8stdlife="n/a","n/a",IF(BI$3&gt;(A8stdlife+$E212),('PTRM input'!$J$392*(1+rvanilla04)^0.5)-SUM($J212:BH212),('PTRM input'!$J$392*(1+rvanilla04)^0.5)/A8stdlife))</f>
        <v>0</v>
      </c>
      <c r="BJ212" s="116"/>
      <c r="BK212" s="116"/>
      <c r="BL212" s="116"/>
      <c r="BM212" s="116"/>
    </row>
    <row r="213" spans="1:65" hidden="1" outlineLevel="2">
      <c r="A213" s="116"/>
      <c r="B213" s="19"/>
      <c r="C213" s="18"/>
      <c r="D213" s="760"/>
      <c r="E213" s="86">
        <v>5</v>
      </c>
      <c r="F213" s="259"/>
      <c r="G213" s="434"/>
      <c r="H213" s="435"/>
      <c r="I213" s="435"/>
      <c r="J213" s="435"/>
      <c r="K213" s="619"/>
      <c r="L213" s="433">
        <f ca="1">IF(A8stdlife="n/a","n/a",IF(L$3&gt;(A8stdlife+$E213),('PTRM input'!$K$392*(1+rvanilla05)^0.5)-SUM($K213:K213),('PTRM input'!$K$392*(1+rvanilla05)^0.5)/A8stdlife))</f>
        <v>0.29405656416749004</v>
      </c>
      <c r="M213" s="433">
        <f ca="1">IF(A8stdlife="n/a","n/a",IF(M$3&gt;(A8stdlife+$E213),('PTRM input'!$K$392*(1+rvanilla05)^0.5)-SUM($K213:L213),('PTRM input'!$K$392*(1+rvanilla05)^0.5)/A8stdlife))</f>
        <v>0.29405656416749004</v>
      </c>
      <c r="N213" s="433">
        <f ca="1">IF(A8stdlife="n/a","n/a",IF(N$3&gt;(A8stdlife+$E213),('PTRM input'!$K$392*(1+rvanilla05)^0.5)-SUM($K213:M213),('PTRM input'!$K$392*(1+rvanilla05)^0.5)/A8stdlife))</f>
        <v>0.29405656416749004</v>
      </c>
      <c r="O213" s="433">
        <f ca="1">IF(A8stdlife="n/a","n/a",IF(O$3&gt;(A8stdlife+$E213),('PTRM input'!$K$392*(1+rvanilla05)^0.5)-SUM($K213:N213),('PTRM input'!$K$392*(1+rvanilla05)^0.5)/A8stdlife))</f>
        <v>0.29405656416749004</v>
      </c>
      <c r="P213" s="433">
        <f ca="1">IF(A8stdlife="n/a","n/a",IF(P$3&gt;(A8stdlife+$E213),('PTRM input'!$K$392*(1+rvanilla05)^0.5)-SUM($K213:O213),('PTRM input'!$K$392*(1+rvanilla05)^0.5)/A8stdlife))</f>
        <v>0.29405656416749004</v>
      </c>
      <c r="Q213" s="433">
        <f ca="1">IF(A8stdlife="n/a","n/a",IF(Q$3&gt;(A8stdlife+$E213),('PTRM input'!$K$392*(1+rvanilla05)^0.5)-SUM($K213:P213),('PTRM input'!$K$392*(1+rvanilla05)^0.5)/A8stdlife))</f>
        <v>0</v>
      </c>
      <c r="R213" s="251">
        <f ca="1">IF(A8stdlife="n/a","n/a",IF(R$3&gt;(A8stdlife+$E213),('PTRM input'!$K$392*(1+rvanilla05)^0.5)-SUM($K213:Q213),('PTRM input'!$K$392*(1+rvanilla05)^0.5)/A8stdlife))</f>
        <v>0</v>
      </c>
      <c r="S213" s="251">
        <f ca="1">IF(A8stdlife="n/a","n/a",IF(S$3&gt;(A8stdlife+$E213),('PTRM input'!$K$392*(1+rvanilla05)^0.5)-SUM($K213:R213),('PTRM input'!$K$392*(1+rvanilla05)^0.5)/A8stdlife))</f>
        <v>0</v>
      </c>
      <c r="T213" s="251">
        <f ca="1">IF(A8stdlife="n/a","n/a",IF(T$3&gt;(A8stdlife+$E213),('PTRM input'!$K$392*(1+rvanilla05)^0.5)-SUM($K213:S213),('PTRM input'!$K$392*(1+rvanilla05)^0.5)/A8stdlife))</f>
        <v>0</v>
      </c>
      <c r="U213" s="251">
        <f ca="1">IF(A8stdlife="n/a","n/a",IF(U$3&gt;(A8stdlife+$E213),('PTRM input'!$K$392*(1+rvanilla05)^0.5)-SUM($K213:T213),('PTRM input'!$K$392*(1+rvanilla05)^0.5)/A8stdlife))</f>
        <v>0</v>
      </c>
      <c r="V213" s="251">
        <f ca="1">IF(A8stdlife="n/a","n/a",IF(V$3&gt;(A8stdlife+$E213),('PTRM input'!$K$392*(1+rvanilla05)^0.5)-SUM($K213:U213),('PTRM input'!$K$392*(1+rvanilla05)^0.5)/A8stdlife))</f>
        <v>0</v>
      </c>
      <c r="W213" s="251">
        <f ca="1">IF(A8stdlife="n/a","n/a",IF(W$3&gt;(A8stdlife+$E213),('PTRM input'!$K$392*(1+rvanilla05)^0.5)-SUM($K213:V213),('PTRM input'!$K$392*(1+rvanilla05)^0.5)/A8stdlife))</f>
        <v>0</v>
      </c>
      <c r="X213" s="251">
        <f ca="1">IF(A8stdlife="n/a","n/a",IF(X$3&gt;(A8stdlife+$E213),('PTRM input'!$K$392*(1+rvanilla05)^0.5)-SUM($K213:W213),('PTRM input'!$K$392*(1+rvanilla05)^0.5)/A8stdlife))</f>
        <v>0</v>
      </c>
      <c r="Y213" s="251">
        <f ca="1">IF(A8stdlife="n/a","n/a",IF(Y$3&gt;(A8stdlife+$E213),('PTRM input'!$K$392*(1+rvanilla05)^0.5)-SUM($K213:X213),('PTRM input'!$K$392*(1+rvanilla05)^0.5)/A8stdlife))</f>
        <v>0</v>
      </c>
      <c r="Z213" s="251">
        <f ca="1">IF(A8stdlife="n/a","n/a",IF(Z$3&gt;(A8stdlife+$E213),('PTRM input'!$K$392*(1+rvanilla05)^0.5)-SUM($K213:Y213),('PTRM input'!$K$392*(1+rvanilla05)^0.5)/A8stdlife))</f>
        <v>0</v>
      </c>
      <c r="AA213" s="251">
        <f ca="1">IF(A8stdlife="n/a","n/a",IF(AA$3&gt;(A8stdlife+$E213),('PTRM input'!$K$392*(1+rvanilla05)^0.5)-SUM($K213:Z213),('PTRM input'!$K$392*(1+rvanilla05)^0.5)/A8stdlife))</f>
        <v>0</v>
      </c>
      <c r="AB213" s="251">
        <f ca="1">IF(A8stdlife="n/a","n/a",IF(AB$3&gt;(A8stdlife+$E213),('PTRM input'!$K$392*(1+rvanilla05)^0.5)-SUM($K213:AA213),('PTRM input'!$K$392*(1+rvanilla05)^0.5)/A8stdlife))</f>
        <v>0</v>
      </c>
      <c r="AC213" s="251">
        <f ca="1">IF(A8stdlife="n/a","n/a",IF(AC$3&gt;(A8stdlife+$E213),('PTRM input'!$K$392*(1+rvanilla05)^0.5)-SUM($K213:AB213),('PTRM input'!$K$392*(1+rvanilla05)^0.5)/A8stdlife))</f>
        <v>0</v>
      </c>
      <c r="AD213" s="251">
        <f ca="1">IF(A8stdlife="n/a","n/a",IF(AD$3&gt;(A8stdlife+$E213),('PTRM input'!$K$392*(1+rvanilla05)^0.5)-SUM($K213:AC213),('PTRM input'!$K$392*(1+rvanilla05)^0.5)/A8stdlife))</f>
        <v>0</v>
      </c>
      <c r="AE213" s="251">
        <f ca="1">IF(A8stdlife="n/a","n/a",IF(AE$3&gt;(A8stdlife+$E213),('PTRM input'!$K$392*(1+rvanilla05)^0.5)-SUM($K213:AD213),('PTRM input'!$K$392*(1+rvanilla05)^0.5)/A8stdlife))</f>
        <v>0</v>
      </c>
      <c r="AF213" s="251">
        <f ca="1">IF(A8stdlife="n/a","n/a",IF(AF$3&gt;(A8stdlife+$E213),('PTRM input'!$K$392*(1+rvanilla05)^0.5)-SUM($K213:AE213),('PTRM input'!$K$392*(1+rvanilla05)^0.5)/A8stdlife))</f>
        <v>0</v>
      </c>
      <c r="AG213" s="251">
        <f ca="1">IF(A8stdlife="n/a","n/a",IF(AG$3&gt;(A8stdlife+$E213),('PTRM input'!$K$392*(1+rvanilla05)^0.5)-SUM($K213:AF213),('PTRM input'!$K$392*(1+rvanilla05)^0.5)/A8stdlife))</f>
        <v>0</v>
      </c>
      <c r="AH213" s="251">
        <f ca="1">IF(A8stdlife="n/a","n/a",IF(AH$3&gt;(A8stdlife+$E213),('PTRM input'!$K$392*(1+rvanilla05)^0.5)-SUM($K213:AG213),('PTRM input'!$K$392*(1+rvanilla05)^0.5)/A8stdlife))</f>
        <v>0</v>
      </c>
      <c r="AI213" s="251">
        <f ca="1">IF(A8stdlife="n/a","n/a",IF(AI$3&gt;(A8stdlife+$E213),('PTRM input'!$K$392*(1+rvanilla05)^0.5)-SUM($K213:AH213),('PTRM input'!$K$392*(1+rvanilla05)^0.5)/A8stdlife))</f>
        <v>0</v>
      </c>
      <c r="AJ213" s="251">
        <f ca="1">IF(A8stdlife="n/a","n/a",IF(AJ$3&gt;(A8stdlife+$E213),('PTRM input'!$K$392*(1+rvanilla05)^0.5)-SUM($K213:AI213),('PTRM input'!$K$392*(1+rvanilla05)^0.5)/A8stdlife))</f>
        <v>0</v>
      </c>
      <c r="AK213" s="251">
        <f ca="1">IF(A8stdlife="n/a","n/a",IF(AK$3&gt;(A8stdlife+$E213),('PTRM input'!$K$392*(1+rvanilla05)^0.5)-SUM($K213:AJ213),('PTRM input'!$K$392*(1+rvanilla05)^0.5)/A8stdlife))</f>
        <v>0</v>
      </c>
      <c r="AL213" s="251">
        <f ca="1">IF(A8stdlife="n/a","n/a",IF(AL$3&gt;(A8stdlife+$E213),('PTRM input'!$K$392*(1+rvanilla05)^0.5)-SUM($K213:AK213),('PTRM input'!$K$392*(1+rvanilla05)^0.5)/A8stdlife))</f>
        <v>0</v>
      </c>
      <c r="AM213" s="251">
        <f ca="1">IF(A8stdlife="n/a","n/a",IF(AM$3&gt;(A8stdlife+$E213),('PTRM input'!$K$392*(1+rvanilla05)^0.5)-SUM($K213:AL213),('PTRM input'!$K$392*(1+rvanilla05)^0.5)/A8stdlife))</f>
        <v>0</v>
      </c>
      <c r="AN213" s="251">
        <f ca="1">IF(A8stdlife="n/a","n/a",IF(AN$3&gt;(A8stdlife+$E213),('PTRM input'!$K$392*(1+rvanilla05)^0.5)-SUM($K213:AM213),('PTRM input'!$K$392*(1+rvanilla05)^0.5)/A8stdlife))</f>
        <v>0</v>
      </c>
      <c r="AO213" s="251">
        <f ca="1">IF(A8stdlife="n/a","n/a",IF(AO$3&gt;(A8stdlife+$E213),('PTRM input'!$K$392*(1+rvanilla05)^0.5)-SUM($K213:AN213),('PTRM input'!$K$392*(1+rvanilla05)^0.5)/A8stdlife))</f>
        <v>0</v>
      </c>
      <c r="AP213" s="251">
        <f ca="1">IF(A8stdlife="n/a","n/a",IF(AP$3&gt;(A8stdlife+$E213),('PTRM input'!$K$392*(1+rvanilla05)^0.5)-SUM($K213:AO213),('PTRM input'!$K$392*(1+rvanilla05)^0.5)/A8stdlife))</f>
        <v>0</v>
      </c>
      <c r="AQ213" s="251">
        <f ca="1">IF(A8stdlife="n/a","n/a",IF(AQ$3&gt;(A8stdlife+$E213),('PTRM input'!$K$392*(1+rvanilla05)^0.5)-SUM($K213:AP213),('PTRM input'!$K$392*(1+rvanilla05)^0.5)/A8stdlife))</f>
        <v>0</v>
      </c>
      <c r="AR213" s="251">
        <f ca="1">IF(A8stdlife="n/a","n/a",IF(AR$3&gt;(A8stdlife+$E213),('PTRM input'!$K$392*(1+rvanilla05)^0.5)-SUM($K213:AQ213),('PTRM input'!$K$392*(1+rvanilla05)^0.5)/A8stdlife))</f>
        <v>0</v>
      </c>
      <c r="AS213" s="251">
        <f ca="1">IF(A8stdlife="n/a","n/a",IF(AS$3&gt;(A8stdlife+$E213),('PTRM input'!$K$392*(1+rvanilla05)^0.5)-SUM($K213:AR213),('PTRM input'!$K$392*(1+rvanilla05)^0.5)/A8stdlife))</f>
        <v>0</v>
      </c>
      <c r="AT213" s="251">
        <f ca="1">IF(A8stdlife="n/a","n/a",IF(AT$3&gt;(A8stdlife+$E213),('PTRM input'!$K$392*(1+rvanilla05)^0.5)-SUM($K213:AS213),('PTRM input'!$K$392*(1+rvanilla05)^0.5)/A8stdlife))</f>
        <v>0</v>
      </c>
      <c r="AU213" s="251">
        <f ca="1">IF(A8stdlife="n/a","n/a",IF(AU$3&gt;(A8stdlife+$E213),('PTRM input'!$K$392*(1+rvanilla05)^0.5)-SUM($K213:AT213),('PTRM input'!$K$392*(1+rvanilla05)^0.5)/A8stdlife))</f>
        <v>0</v>
      </c>
      <c r="AV213" s="251">
        <f ca="1">IF(A8stdlife="n/a","n/a",IF(AV$3&gt;(A8stdlife+$E213),('PTRM input'!$K$392*(1+rvanilla05)^0.5)-SUM($K213:AU213),('PTRM input'!$K$392*(1+rvanilla05)^0.5)/A8stdlife))</f>
        <v>0</v>
      </c>
      <c r="AW213" s="251">
        <f ca="1">IF(A8stdlife="n/a","n/a",IF(AW$3&gt;(A8stdlife+$E213),('PTRM input'!$K$392*(1+rvanilla05)^0.5)-SUM($K213:AV213),('PTRM input'!$K$392*(1+rvanilla05)^0.5)/A8stdlife))</f>
        <v>0</v>
      </c>
      <c r="AX213" s="251">
        <f ca="1">IF(A8stdlife="n/a","n/a",IF(AX$3&gt;(A8stdlife+$E213),('PTRM input'!$K$392*(1+rvanilla05)^0.5)-SUM($K213:AW213),('PTRM input'!$K$392*(1+rvanilla05)^0.5)/A8stdlife))</f>
        <v>0</v>
      </c>
      <c r="AY213" s="251">
        <f ca="1">IF(A8stdlife="n/a","n/a",IF(AY$3&gt;(A8stdlife+$E213),('PTRM input'!$K$392*(1+rvanilla05)^0.5)-SUM($K213:AX213),('PTRM input'!$K$392*(1+rvanilla05)^0.5)/A8stdlife))</f>
        <v>0</v>
      </c>
      <c r="AZ213" s="251">
        <f ca="1">IF(A8stdlife="n/a","n/a",IF(AZ$3&gt;(A8stdlife+$E213),('PTRM input'!$K$392*(1+rvanilla05)^0.5)-SUM($K213:AY213),('PTRM input'!$K$392*(1+rvanilla05)^0.5)/A8stdlife))</f>
        <v>0</v>
      </c>
      <c r="BA213" s="251">
        <f ca="1">IF(A8stdlife="n/a","n/a",IF(BA$3&gt;(A8stdlife+$E213),('PTRM input'!$K$392*(1+rvanilla05)^0.5)-SUM($K213:AZ213),('PTRM input'!$K$392*(1+rvanilla05)^0.5)/A8stdlife))</f>
        <v>0</v>
      </c>
      <c r="BB213" s="251">
        <f ca="1">IF(A8stdlife="n/a","n/a",IF(BB$3&gt;(A8stdlife+$E213),('PTRM input'!$K$392*(1+rvanilla05)^0.5)-SUM($K213:BA213),('PTRM input'!$K$392*(1+rvanilla05)^0.5)/A8stdlife))</f>
        <v>0</v>
      </c>
      <c r="BC213" s="251">
        <f ca="1">IF(A8stdlife="n/a","n/a",IF(BC$3&gt;(A8stdlife+$E213),('PTRM input'!$K$392*(1+rvanilla05)^0.5)-SUM($K213:BB213),('PTRM input'!$K$392*(1+rvanilla05)^0.5)/A8stdlife))</f>
        <v>0</v>
      </c>
      <c r="BD213" s="251">
        <f ca="1">IF(A8stdlife="n/a","n/a",IF(BD$3&gt;(A8stdlife+$E213),('PTRM input'!$K$392*(1+rvanilla05)^0.5)-SUM($K213:BC213),('PTRM input'!$K$392*(1+rvanilla05)^0.5)/A8stdlife))</f>
        <v>0</v>
      </c>
      <c r="BE213" s="251">
        <f ca="1">IF(A8stdlife="n/a","n/a",IF(BE$3&gt;(A8stdlife+$E213),('PTRM input'!$K$392*(1+rvanilla05)^0.5)-SUM($K213:BD213),('PTRM input'!$K$392*(1+rvanilla05)^0.5)/A8stdlife))</f>
        <v>0</v>
      </c>
      <c r="BF213" s="251">
        <f ca="1">IF(A8stdlife="n/a","n/a",IF(BF$3&gt;(A8stdlife+$E213),('PTRM input'!$K$392*(1+rvanilla05)^0.5)-SUM($K213:BE213),('PTRM input'!$K$392*(1+rvanilla05)^0.5)/A8stdlife))</f>
        <v>0</v>
      </c>
      <c r="BG213" s="251">
        <f ca="1">IF(A8stdlife="n/a","n/a",IF(BG$3&gt;(A8stdlife+$E213),('PTRM input'!$K$392*(1+rvanilla05)^0.5)-SUM($K213:BF213),('PTRM input'!$K$392*(1+rvanilla05)^0.5)/A8stdlife))</f>
        <v>0</v>
      </c>
      <c r="BH213" s="251">
        <f ca="1">IF(A8stdlife="n/a","n/a",IF(BH$3&gt;(A8stdlife+$E213),('PTRM input'!$K$392*(1+rvanilla05)^0.5)-SUM($K213:BG213),('PTRM input'!$K$392*(1+rvanilla05)^0.5)/A8stdlife))</f>
        <v>0</v>
      </c>
      <c r="BI213" s="251">
        <f ca="1">IF(A8stdlife="n/a","n/a",IF(BI$3&gt;(A8stdlife+$E213),('PTRM input'!$K$392*(1+rvanilla05)^0.5)-SUM($K213:BH213),('PTRM input'!$K$392*(1+rvanilla05)^0.5)/A8stdlife))</f>
        <v>0</v>
      </c>
      <c r="BJ213" s="116"/>
      <c r="BK213" s="116"/>
      <c r="BL213" s="116"/>
      <c r="BM213" s="116"/>
    </row>
    <row r="214" spans="1:65" hidden="1" outlineLevel="2">
      <c r="A214" s="116"/>
      <c r="B214" s="19"/>
      <c r="C214" s="18"/>
      <c r="D214" s="760"/>
      <c r="E214" s="86">
        <v>6</v>
      </c>
      <c r="F214" s="259"/>
      <c r="G214" s="434"/>
      <c r="H214" s="435"/>
      <c r="I214" s="435"/>
      <c r="J214" s="435"/>
      <c r="K214" s="435"/>
      <c r="L214" s="619"/>
      <c r="M214" s="433">
        <f ca="1">IF(A8stdlife="n/a","n/a",IF(M$3&gt;(A8stdlife+$E214),('PTRM input'!$L$392*(1+rvanilla06)^0.5)-SUM($L214:L214),('PTRM input'!$L$392*(1+rvanilla06)^0.5)/A8stdlife))</f>
        <v>0</v>
      </c>
      <c r="N214" s="433">
        <f ca="1">IF(A8stdlife="n/a","n/a",IF(N$3&gt;(A8stdlife+$E214),('PTRM input'!$L$392*(1+rvanilla06)^0.5)-SUM($L214:M214),('PTRM input'!$L$392*(1+rvanilla06)^0.5)/A8stdlife))</f>
        <v>0</v>
      </c>
      <c r="O214" s="433">
        <f ca="1">IF(A8stdlife="n/a","n/a",IF(O$3&gt;(A8stdlife+$E214),('PTRM input'!$L$392*(1+rvanilla06)^0.5)-SUM($L214:N214),('PTRM input'!$L$392*(1+rvanilla06)^0.5)/A8stdlife))</f>
        <v>0</v>
      </c>
      <c r="P214" s="433">
        <f ca="1">IF(A8stdlife="n/a","n/a",IF(P$3&gt;(A8stdlife+$E214),('PTRM input'!$L$392*(1+rvanilla06)^0.5)-SUM($L214:O214),('PTRM input'!$L$392*(1+rvanilla06)^0.5)/A8stdlife))</f>
        <v>0</v>
      </c>
      <c r="Q214" s="433">
        <f ca="1">IF(A8stdlife="n/a","n/a",IF(Q$3&gt;(A8stdlife+$E214),('PTRM input'!$L$392*(1+rvanilla06)^0.5)-SUM($L214:P214),('PTRM input'!$L$392*(1+rvanilla06)^0.5)/A8stdlife))</f>
        <v>0</v>
      </c>
      <c r="R214" s="251">
        <f ca="1">IF(A8stdlife="n/a","n/a",IF(R$3&gt;(A8stdlife+$E214),('PTRM input'!$L$392*(1+rvanilla06)^0.5)-SUM($L214:Q214),('PTRM input'!$L$392*(1+rvanilla06)^0.5)/A8stdlife))</f>
        <v>0</v>
      </c>
      <c r="S214" s="251">
        <f ca="1">IF(A8stdlife="n/a","n/a",IF(S$3&gt;(A8stdlife+$E214),('PTRM input'!$L$392*(1+rvanilla06)^0.5)-SUM($L214:R214),('PTRM input'!$L$392*(1+rvanilla06)^0.5)/A8stdlife))</f>
        <v>0</v>
      </c>
      <c r="T214" s="251">
        <f ca="1">IF(A8stdlife="n/a","n/a",IF(T$3&gt;(A8stdlife+$E214),('PTRM input'!$L$392*(1+rvanilla06)^0.5)-SUM($L214:S214),('PTRM input'!$L$392*(1+rvanilla06)^0.5)/A8stdlife))</f>
        <v>0</v>
      </c>
      <c r="U214" s="251">
        <f ca="1">IF(A8stdlife="n/a","n/a",IF(U$3&gt;(A8stdlife+$E214),('PTRM input'!$L$392*(1+rvanilla06)^0.5)-SUM($L214:T214),('PTRM input'!$L$392*(1+rvanilla06)^0.5)/A8stdlife))</f>
        <v>0</v>
      </c>
      <c r="V214" s="251">
        <f ca="1">IF(A8stdlife="n/a","n/a",IF(V$3&gt;(A8stdlife+$E214),('PTRM input'!$L$392*(1+rvanilla06)^0.5)-SUM($L214:U214),('PTRM input'!$L$392*(1+rvanilla06)^0.5)/A8stdlife))</f>
        <v>0</v>
      </c>
      <c r="W214" s="251">
        <f ca="1">IF(A8stdlife="n/a","n/a",IF(W$3&gt;(A8stdlife+$E214),('PTRM input'!$L$392*(1+rvanilla06)^0.5)-SUM($L214:V214),('PTRM input'!$L$392*(1+rvanilla06)^0.5)/A8stdlife))</f>
        <v>0</v>
      </c>
      <c r="X214" s="251">
        <f ca="1">IF(A8stdlife="n/a","n/a",IF(X$3&gt;(A8stdlife+$E214),('PTRM input'!$L$392*(1+rvanilla06)^0.5)-SUM($L214:W214),('PTRM input'!$L$392*(1+rvanilla06)^0.5)/A8stdlife))</f>
        <v>0</v>
      </c>
      <c r="Y214" s="251">
        <f ca="1">IF(A8stdlife="n/a","n/a",IF(Y$3&gt;(A8stdlife+$E214),('PTRM input'!$L$392*(1+rvanilla06)^0.5)-SUM($L214:X214),('PTRM input'!$L$392*(1+rvanilla06)^0.5)/A8stdlife))</f>
        <v>0</v>
      </c>
      <c r="Z214" s="251">
        <f ca="1">IF(A8stdlife="n/a","n/a",IF(Z$3&gt;(A8stdlife+$E214),('PTRM input'!$L$392*(1+rvanilla06)^0.5)-SUM($L214:Y214),('PTRM input'!$L$392*(1+rvanilla06)^0.5)/A8stdlife))</f>
        <v>0</v>
      </c>
      <c r="AA214" s="251">
        <f ca="1">IF(A8stdlife="n/a","n/a",IF(AA$3&gt;(A8stdlife+$E214),('PTRM input'!$L$392*(1+rvanilla06)^0.5)-SUM($L214:Z214),('PTRM input'!$L$392*(1+rvanilla06)^0.5)/A8stdlife))</f>
        <v>0</v>
      </c>
      <c r="AB214" s="251">
        <f ca="1">IF(A8stdlife="n/a","n/a",IF(AB$3&gt;(A8stdlife+$E214),('PTRM input'!$L$392*(1+rvanilla06)^0.5)-SUM($L214:AA214),('PTRM input'!$L$392*(1+rvanilla06)^0.5)/A8stdlife))</f>
        <v>0</v>
      </c>
      <c r="AC214" s="251">
        <f ca="1">IF(A8stdlife="n/a","n/a",IF(AC$3&gt;(A8stdlife+$E214),('PTRM input'!$L$392*(1+rvanilla06)^0.5)-SUM($L214:AB214),('PTRM input'!$L$392*(1+rvanilla06)^0.5)/A8stdlife))</f>
        <v>0</v>
      </c>
      <c r="AD214" s="251">
        <f ca="1">IF(A8stdlife="n/a","n/a",IF(AD$3&gt;(A8stdlife+$E214),('PTRM input'!$L$392*(1+rvanilla06)^0.5)-SUM($L214:AC214),('PTRM input'!$L$392*(1+rvanilla06)^0.5)/A8stdlife))</f>
        <v>0</v>
      </c>
      <c r="AE214" s="251">
        <f ca="1">IF(A8stdlife="n/a","n/a",IF(AE$3&gt;(A8stdlife+$E214),('PTRM input'!$L$392*(1+rvanilla06)^0.5)-SUM($L214:AD214),('PTRM input'!$L$392*(1+rvanilla06)^0.5)/A8stdlife))</f>
        <v>0</v>
      </c>
      <c r="AF214" s="251">
        <f ca="1">IF(A8stdlife="n/a","n/a",IF(AF$3&gt;(A8stdlife+$E214),('PTRM input'!$L$392*(1+rvanilla06)^0.5)-SUM($L214:AE214),('PTRM input'!$L$392*(1+rvanilla06)^0.5)/A8stdlife))</f>
        <v>0</v>
      </c>
      <c r="AG214" s="251">
        <f ca="1">IF(A8stdlife="n/a","n/a",IF(AG$3&gt;(A8stdlife+$E214),('PTRM input'!$L$392*(1+rvanilla06)^0.5)-SUM($L214:AF214),('PTRM input'!$L$392*(1+rvanilla06)^0.5)/A8stdlife))</f>
        <v>0</v>
      </c>
      <c r="AH214" s="251">
        <f ca="1">IF(A8stdlife="n/a","n/a",IF(AH$3&gt;(A8stdlife+$E214),('PTRM input'!$L$392*(1+rvanilla06)^0.5)-SUM($L214:AG214),('PTRM input'!$L$392*(1+rvanilla06)^0.5)/A8stdlife))</f>
        <v>0</v>
      </c>
      <c r="AI214" s="251">
        <f ca="1">IF(A8stdlife="n/a","n/a",IF(AI$3&gt;(A8stdlife+$E214),('PTRM input'!$L$392*(1+rvanilla06)^0.5)-SUM($L214:AH214),('PTRM input'!$L$392*(1+rvanilla06)^0.5)/A8stdlife))</f>
        <v>0</v>
      </c>
      <c r="AJ214" s="251">
        <f ca="1">IF(A8stdlife="n/a","n/a",IF(AJ$3&gt;(A8stdlife+$E214),('PTRM input'!$L$392*(1+rvanilla06)^0.5)-SUM($L214:AI214),('PTRM input'!$L$392*(1+rvanilla06)^0.5)/A8stdlife))</f>
        <v>0</v>
      </c>
      <c r="AK214" s="251">
        <f ca="1">IF(A8stdlife="n/a","n/a",IF(AK$3&gt;(A8stdlife+$E214),('PTRM input'!$L$392*(1+rvanilla06)^0.5)-SUM($L214:AJ214),('PTRM input'!$L$392*(1+rvanilla06)^0.5)/A8stdlife))</f>
        <v>0</v>
      </c>
      <c r="AL214" s="251">
        <f ca="1">IF(A8stdlife="n/a","n/a",IF(AL$3&gt;(A8stdlife+$E214),('PTRM input'!$L$392*(1+rvanilla06)^0.5)-SUM($L214:AK214),('PTRM input'!$L$392*(1+rvanilla06)^0.5)/A8stdlife))</f>
        <v>0</v>
      </c>
      <c r="AM214" s="251">
        <f ca="1">IF(A8stdlife="n/a","n/a",IF(AM$3&gt;(A8stdlife+$E214),('PTRM input'!$L$392*(1+rvanilla06)^0.5)-SUM($L214:AL214),('PTRM input'!$L$392*(1+rvanilla06)^0.5)/A8stdlife))</f>
        <v>0</v>
      </c>
      <c r="AN214" s="251">
        <f ca="1">IF(A8stdlife="n/a","n/a",IF(AN$3&gt;(A8stdlife+$E214),('PTRM input'!$L$392*(1+rvanilla06)^0.5)-SUM($L214:AM214),('PTRM input'!$L$392*(1+rvanilla06)^0.5)/A8stdlife))</f>
        <v>0</v>
      </c>
      <c r="AO214" s="251">
        <f ca="1">IF(A8stdlife="n/a","n/a",IF(AO$3&gt;(A8stdlife+$E214),('PTRM input'!$L$392*(1+rvanilla06)^0.5)-SUM($L214:AN214),('PTRM input'!$L$392*(1+rvanilla06)^0.5)/A8stdlife))</f>
        <v>0</v>
      </c>
      <c r="AP214" s="251">
        <f ca="1">IF(A8stdlife="n/a","n/a",IF(AP$3&gt;(A8stdlife+$E214),('PTRM input'!$L$392*(1+rvanilla06)^0.5)-SUM($L214:AO214),('PTRM input'!$L$392*(1+rvanilla06)^0.5)/A8stdlife))</f>
        <v>0</v>
      </c>
      <c r="AQ214" s="251">
        <f ca="1">IF(A8stdlife="n/a","n/a",IF(AQ$3&gt;(A8stdlife+$E214),('PTRM input'!$L$392*(1+rvanilla06)^0.5)-SUM($L214:AP214),('PTRM input'!$L$392*(1+rvanilla06)^0.5)/A8stdlife))</f>
        <v>0</v>
      </c>
      <c r="AR214" s="251">
        <f ca="1">IF(A8stdlife="n/a","n/a",IF(AR$3&gt;(A8stdlife+$E214),('PTRM input'!$L$392*(1+rvanilla06)^0.5)-SUM($L214:AQ214),('PTRM input'!$L$392*(1+rvanilla06)^0.5)/A8stdlife))</f>
        <v>0</v>
      </c>
      <c r="AS214" s="251">
        <f ca="1">IF(A8stdlife="n/a","n/a",IF(AS$3&gt;(A8stdlife+$E214),('PTRM input'!$L$392*(1+rvanilla06)^0.5)-SUM($L214:AR214),('PTRM input'!$L$392*(1+rvanilla06)^0.5)/A8stdlife))</f>
        <v>0</v>
      </c>
      <c r="AT214" s="251">
        <f ca="1">IF(A8stdlife="n/a","n/a",IF(AT$3&gt;(A8stdlife+$E214),('PTRM input'!$L$392*(1+rvanilla06)^0.5)-SUM($L214:AS214),('PTRM input'!$L$392*(1+rvanilla06)^0.5)/A8stdlife))</f>
        <v>0</v>
      </c>
      <c r="AU214" s="251">
        <f ca="1">IF(A8stdlife="n/a","n/a",IF(AU$3&gt;(A8stdlife+$E214),('PTRM input'!$L$392*(1+rvanilla06)^0.5)-SUM($L214:AT214),('PTRM input'!$L$392*(1+rvanilla06)^0.5)/A8stdlife))</f>
        <v>0</v>
      </c>
      <c r="AV214" s="251">
        <f ca="1">IF(A8stdlife="n/a","n/a",IF(AV$3&gt;(A8stdlife+$E214),('PTRM input'!$L$392*(1+rvanilla06)^0.5)-SUM($L214:AU214),('PTRM input'!$L$392*(1+rvanilla06)^0.5)/A8stdlife))</f>
        <v>0</v>
      </c>
      <c r="AW214" s="251">
        <f ca="1">IF(A8stdlife="n/a","n/a",IF(AW$3&gt;(A8stdlife+$E214),('PTRM input'!$L$392*(1+rvanilla06)^0.5)-SUM($L214:AV214),('PTRM input'!$L$392*(1+rvanilla06)^0.5)/A8stdlife))</f>
        <v>0</v>
      </c>
      <c r="AX214" s="251">
        <f ca="1">IF(A8stdlife="n/a","n/a",IF(AX$3&gt;(A8stdlife+$E214),('PTRM input'!$L$392*(1+rvanilla06)^0.5)-SUM($L214:AW214),('PTRM input'!$L$392*(1+rvanilla06)^0.5)/A8stdlife))</f>
        <v>0</v>
      </c>
      <c r="AY214" s="251">
        <f ca="1">IF(A8stdlife="n/a","n/a",IF(AY$3&gt;(A8stdlife+$E214),('PTRM input'!$L$392*(1+rvanilla06)^0.5)-SUM($L214:AX214),('PTRM input'!$L$392*(1+rvanilla06)^0.5)/A8stdlife))</f>
        <v>0</v>
      </c>
      <c r="AZ214" s="251">
        <f ca="1">IF(A8stdlife="n/a","n/a",IF(AZ$3&gt;(A8stdlife+$E214),('PTRM input'!$L$392*(1+rvanilla06)^0.5)-SUM($L214:AY214),('PTRM input'!$L$392*(1+rvanilla06)^0.5)/A8stdlife))</f>
        <v>0</v>
      </c>
      <c r="BA214" s="251">
        <f ca="1">IF(A8stdlife="n/a","n/a",IF(BA$3&gt;(A8stdlife+$E214),('PTRM input'!$L$392*(1+rvanilla06)^0.5)-SUM($L214:AZ214),('PTRM input'!$L$392*(1+rvanilla06)^0.5)/A8stdlife))</f>
        <v>0</v>
      </c>
      <c r="BB214" s="251">
        <f ca="1">IF(A8stdlife="n/a","n/a",IF(BB$3&gt;(A8stdlife+$E214),('PTRM input'!$L$392*(1+rvanilla06)^0.5)-SUM($L214:BA214),('PTRM input'!$L$392*(1+rvanilla06)^0.5)/A8stdlife))</f>
        <v>0</v>
      </c>
      <c r="BC214" s="251">
        <f ca="1">IF(A8stdlife="n/a","n/a",IF(BC$3&gt;(A8stdlife+$E214),('PTRM input'!$L$392*(1+rvanilla06)^0.5)-SUM($L214:BB214),('PTRM input'!$L$392*(1+rvanilla06)^0.5)/A8stdlife))</f>
        <v>0</v>
      </c>
      <c r="BD214" s="251">
        <f ca="1">IF(A8stdlife="n/a","n/a",IF(BD$3&gt;(A8stdlife+$E214),('PTRM input'!$L$392*(1+rvanilla06)^0.5)-SUM($L214:BC214),('PTRM input'!$L$392*(1+rvanilla06)^0.5)/A8stdlife))</f>
        <v>0</v>
      </c>
      <c r="BE214" s="251">
        <f ca="1">IF(A8stdlife="n/a","n/a",IF(BE$3&gt;(A8stdlife+$E214),('PTRM input'!$L$392*(1+rvanilla06)^0.5)-SUM($L214:BD214),('PTRM input'!$L$392*(1+rvanilla06)^0.5)/A8stdlife))</f>
        <v>0</v>
      </c>
      <c r="BF214" s="251">
        <f ca="1">IF(A8stdlife="n/a","n/a",IF(BF$3&gt;(A8stdlife+$E214),('PTRM input'!$L$392*(1+rvanilla06)^0.5)-SUM($L214:BE214),('PTRM input'!$L$392*(1+rvanilla06)^0.5)/A8stdlife))</f>
        <v>0</v>
      </c>
      <c r="BG214" s="251">
        <f ca="1">IF(A8stdlife="n/a","n/a",IF(BG$3&gt;(A8stdlife+$E214),('PTRM input'!$L$392*(1+rvanilla06)^0.5)-SUM($L214:BF214),('PTRM input'!$L$392*(1+rvanilla06)^0.5)/A8stdlife))</f>
        <v>0</v>
      </c>
      <c r="BH214" s="251">
        <f ca="1">IF(A8stdlife="n/a","n/a",IF(BH$3&gt;(A8stdlife+$E214),('PTRM input'!$L$392*(1+rvanilla06)^0.5)-SUM($L214:BG214),('PTRM input'!$L$392*(1+rvanilla06)^0.5)/A8stdlife))</f>
        <v>0</v>
      </c>
      <c r="BI214" s="251">
        <f ca="1">IF(A8stdlife="n/a","n/a",IF(BI$3&gt;(A8stdlife+$E214),('PTRM input'!$L$392*(1+rvanilla06)^0.5)-SUM($L214:BH214),('PTRM input'!$L$392*(1+rvanilla06)^0.5)/A8stdlife))</f>
        <v>0</v>
      </c>
      <c r="BJ214" s="116"/>
      <c r="BK214" s="116"/>
      <c r="BL214" s="116"/>
      <c r="BM214" s="116"/>
    </row>
    <row r="215" spans="1:65" hidden="1" outlineLevel="2">
      <c r="A215" s="116"/>
      <c r="B215" s="19"/>
      <c r="C215" s="18"/>
      <c r="D215" s="760"/>
      <c r="E215" s="86">
        <v>7</v>
      </c>
      <c r="F215" s="259"/>
      <c r="G215" s="434"/>
      <c r="H215" s="435"/>
      <c r="I215" s="435"/>
      <c r="J215" s="435"/>
      <c r="K215" s="435"/>
      <c r="L215" s="435"/>
      <c r="M215" s="619"/>
      <c r="N215" s="433">
        <f ca="1">IF(A8stdlife="n/a","n/a",IF(N$3&gt;(A8stdlife+$E215),('PTRM input'!$M$392*(1+rvanilla07)^0.5)-SUM($M215:M215),('PTRM input'!$M$392*(1+rvanilla07)^0.5)/A8stdlife))</f>
        <v>0</v>
      </c>
      <c r="O215" s="433">
        <f ca="1">IF(A8stdlife="n/a","n/a",IF(O$3&gt;(A8stdlife+$E215),('PTRM input'!$M$392*(1+rvanilla07)^0.5)-SUM($M215:N215),('PTRM input'!$M$392*(1+rvanilla07)^0.5)/A8stdlife))</f>
        <v>0</v>
      </c>
      <c r="P215" s="433">
        <f ca="1">IF(A8stdlife="n/a","n/a",IF(P$3&gt;(A8stdlife+$E215),('PTRM input'!$M$392*(1+rvanilla07)^0.5)-SUM($M215:O215),('PTRM input'!$M$392*(1+rvanilla07)^0.5)/A8stdlife))</f>
        <v>0</v>
      </c>
      <c r="Q215" s="433">
        <f ca="1">IF(A8stdlife="n/a","n/a",IF(Q$3&gt;(A8stdlife+$E215),('PTRM input'!$M$392*(1+rvanilla07)^0.5)-SUM($M215:P215),('PTRM input'!$M$392*(1+rvanilla07)^0.5)/A8stdlife))</f>
        <v>0</v>
      </c>
      <c r="R215" s="251">
        <f ca="1">IF(A8stdlife="n/a","n/a",IF(R$3&gt;(A8stdlife+$E215),('PTRM input'!$M$392*(1+rvanilla07)^0.5)-SUM($M215:Q215),('PTRM input'!$M$392*(1+rvanilla07)^0.5)/A8stdlife))</f>
        <v>0</v>
      </c>
      <c r="S215" s="251">
        <f ca="1">IF(A8stdlife="n/a","n/a",IF(S$3&gt;(A8stdlife+$E215),('PTRM input'!$M$392*(1+rvanilla07)^0.5)-SUM($M215:R215),('PTRM input'!$M$392*(1+rvanilla07)^0.5)/A8stdlife))</f>
        <v>0</v>
      </c>
      <c r="T215" s="251">
        <f ca="1">IF(A8stdlife="n/a","n/a",IF(T$3&gt;(A8stdlife+$E215),('PTRM input'!$M$392*(1+rvanilla07)^0.5)-SUM($M215:S215),('PTRM input'!$M$392*(1+rvanilla07)^0.5)/A8stdlife))</f>
        <v>0</v>
      </c>
      <c r="U215" s="251">
        <f ca="1">IF(A8stdlife="n/a","n/a",IF(U$3&gt;(A8stdlife+$E215),('PTRM input'!$M$392*(1+rvanilla07)^0.5)-SUM($M215:T215),('PTRM input'!$M$392*(1+rvanilla07)^0.5)/A8stdlife))</f>
        <v>0</v>
      </c>
      <c r="V215" s="251">
        <f ca="1">IF(A8stdlife="n/a","n/a",IF(V$3&gt;(A8stdlife+$E215),('PTRM input'!$M$392*(1+rvanilla07)^0.5)-SUM($M215:U215),('PTRM input'!$M$392*(1+rvanilla07)^0.5)/A8stdlife))</f>
        <v>0</v>
      </c>
      <c r="W215" s="251">
        <f ca="1">IF(A8stdlife="n/a","n/a",IF(W$3&gt;(A8stdlife+$E215),('PTRM input'!$M$392*(1+rvanilla07)^0.5)-SUM($M215:V215),('PTRM input'!$M$392*(1+rvanilla07)^0.5)/A8stdlife))</f>
        <v>0</v>
      </c>
      <c r="X215" s="251">
        <f ca="1">IF(A8stdlife="n/a","n/a",IF(X$3&gt;(A8stdlife+$E215),('PTRM input'!$M$392*(1+rvanilla07)^0.5)-SUM($M215:W215),('PTRM input'!$M$392*(1+rvanilla07)^0.5)/A8stdlife))</f>
        <v>0</v>
      </c>
      <c r="Y215" s="251">
        <f ca="1">IF(A8stdlife="n/a","n/a",IF(Y$3&gt;(A8stdlife+$E215),('PTRM input'!$M$392*(1+rvanilla07)^0.5)-SUM($M215:X215),('PTRM input'!$M$392*(1+rvanilla07)^0.5)/A8stdlife))</f>
        <v>0</v>
      </c>
      <c r="Z215" s="251">
        <f ca="1">IF(A8stdlife="n/a","n/a",IF(Z$3&gt;(A8stdlife+$E215),('PTRM input'!$M$392*(1+rvanilla07)^0.5)-SUM($M215:Y215),('PTRM input'!$M$392*(1+rvanilla07)^0.5)/A8stdlife))</f>
        <v>0</v>
      </c>
      <c r="AA215" s="251">
        <f ca="1">IF(A8stdlife="n/a","n/a",IF(AA$3&gt;(A8stdlife+$E215),('PTRM input'!$M$392*(1+rvanilla07)^0.5)-SUM($M215:Z215),('PTRM input'!$M$392*(1+rvanilla07)^0.5)/A8stdlife))</f>
        <v>0</v>
      </c>
      <c r="AB215" s="251">
        <f ca="1">IF(A8stdlife="n/a","n/a",IF(AB$3&gt;(A8stdlife+$E215),('PTRM input'!$M$392*(1+rvanilla07)^0.5)-SUM($M215:AA215),('PTRM input'!$M$392*(1+rvanilla07)^0.5)/A8stdlife))</f>
        <v>0</v>
      </c>
      <c r="AC215" s="251">
        <f ca="1">IF(A8stdlife="n/a","n/a",IF(AC$3&gt;(A8stdlife+$E215),('PTRM input'!$M$392*(1+rvanilla07)^0.5)-SUM($M215:AB215),('PTRM input'!$M$392*(1+rvanilla07)^0.5)/A8stdlife))</f>
        <v>0</v>
      </c>
      <c r="AD215" s="251">
        <f ca="1">IF(A8stdlife="n/a","n/a",IF(AD$3&gt;(A8stdlife+$E215),('PTRM input'!$M$392*(1+rvanilla07)^0.5)-SUM($M215:AC215),('PTRM input'!$M$392*(1+rvanilla07)^0.5)/A8stdlife))</f>
        <v>0</v>
      </c>
      <c r="AE215" s="251">
        <f ca="1">IF(A8stdlife="n/a","n/a",IF(AE$3&gt;(A8stdlife+$E215),('PTRM input'!$M$392*(1+rvanilla07)^0.5)-SUM($M215:AD215),('PTRM input'!$M$392*(1+rvanilla07)^0.5)/A8stdlife))</f>
        <v>0</v>
      </c>
      <c r="AF215" s="251">
        <f ca="1">IF(A8stdlife="n/a","n/a",IF(AF$3&gt;(A8stdlife+$E215),('PTRM input'!$M$392*(1+rvanilla07)^0.5)-SUM($M215:AE215),('PTRM input'!$M$392*(1+rvanilla07)^0.5)/A8stdlife))</f>
        <v>0</v>
      </c>
      <c r="AG215" s="251">
        <f ca="1">IF(A8stdlife="n/a","n/a",IF(AG$3&gt;(A8stdlife+$E215),('PTRM input'!$M$392*(1+rvanilla07)^0.5)-SUM($M215:AF215),('PTRM input'!$M$392*(1+rvanilla07)^0.5)/A8stdlife))</f>
        <v>0</v>
      </c>
      <c r="AH215" s="251">
        <f ca="1">IF(A8stdlife="n/a","n/a",IF(AH$3&gt;(A8stdlife+$E215),('PTRM input'!$M$392*(1+rvanilla07)^0.5)-SUM($M215:AG215),('PTRM input'!$M$392*(1+rvanilla07)^0.5)/A8stdlife))</f>
        <v>0</v>
      </c>
      <c r="AI215" s="251">
        <f ca="1">IF(A8stdlife="n/a","n/a",IF(AI$3&gt;(A8stdlife+$E215),('PTRM input'!$M$392*(1+rvanilla07)^0.5)-SUM($M215:AH215),('PTRM input'!$M$392*(1+rvanilla07)^0.5)/A8stdlife))</f>
        <v>0</v>
      </c>
      <c r="AJ215" s="251">
        <f ca="1">IF(A8stdlife="n/a","n/a",IF(AJ$3&gt;(A8stdlife+$E215),('PTRM input'!$M$392*(1+rvanilla07)^0.5)-SUM($M215:AI215),('PTRM input'!$M$392*(1+rvanilla07)^0.5)/A8stdlife))</f>
        <v>0</v>
      </c>
      <c r="AK215" s="251">
        <f ca="1">IF(A8stdlife="n/a","n/a",IF(AK$3&gt;(A8stdlife+$E215),('PTRM input'!$M$392*(1+rvanilla07)^0.5)-SUM($M215:AJ215),('PTRM input'!$M$392*(1+rvanilla07)^0.5)/A8stdlife))</f>
        <v>0</v>
      </c>
      <c r="AL215" s="251">
        <f ca="1">IF(A8stdlife="n/a","n/a",IF(AL$3&gt;(A8stdlife+$E215),('PTRM input'!$M$392*(1+rvanilla07)^0.5)-SUM($M215:AK215),('PTRM input'!$M$392*(1+rvanilla07)^0.5)/A8stdlife))</f>
        <v>0</v>
      </c>
      <c r="AM215" s="251">
        <f ca="1">IF(A8stdlife="n/a","n/a",IF(AM$3&gt;(A8stdlife+$E215),('PTRM input'!$M$392*(1+rvanilla07)^0.5)-SUM($M215:AL215),('PTRM input'!$M$392*(1+rvanilla07)^0.5)/A8stdlife))</f>
        <v>0</v>
      </c>
      <c r="AN215" s="251">
        <f ca="1">IF(A8stdlife="n/a","n/a",IF(AN$3&gt;(A8stdlife+$E215),('PTRM input'!$M$392*(1+rvanilla07)^0.5)-SUM($M215:AM215),('PTRM input'!$M$392*(1+rvanilla07)^0.5)/A8stdlife))</f>
        <v>0</v>
      </c>
      <c r="AO215" s="251">
        <f ca="1">IF(A8stdlife="n/a","n/a",IF(AO$3&gt;(A8stdlife+$E215),('PTRM input'!$M$392*(1+rvanilla07)^0.5)-SUM($M215:AN215),('PTRM input'!$M$392*(1+rvanilla07)^0.5)/A8stdlife))</f>
        <v>0</v>
      </c>
      <c r="AP215" s="251">
        <f ca="1">IF(A8stdlife="n/a","n/a",IF(AP$3&gt;(A8stdlife+$E215),('PTRM input'!$M$392*(1+rvanilla07)^0.5)-SUM($M215:AO215),('PTRM input'!$M$392*(1+rvanilla07)^0.5)/A8stdlife))</f>
        <v>0</v>
      </c>
      <c r="AQ215" s="251">
        <f ca="1">IF(A8stdlife="n/a","n/a",IF(AQ$3&gt;(A8stdlife+$E215),('PTRM input'!$M$392*(1+rvanilla07)^0.5)-SUM($M215:AP215),('PTRM input'!$M$392*(1+rvanilla07)^0.5)/A8stdlife))</f>
        <v>0</v>
      </c>
      <c r="AR215" s="251">
        <f ca="1">IF(A8stdlife="n/a","n/a",IF(AR$3&gt;(A8stdlife+$E215),('PTRM input'!$M$392*(1+rvanilla07)^0.5)-SUM($M215:AQ215),('PTRM input'!$M$392*(1+rvanilla07)^0.5)/A8stdlife))</f>
        <v>0</v>
      </c>
      <c r="AS215" s="251">
        <f ca="1">IF(A8stdlife="n/a","n/a",IF(AS$3&gt;(A8stdlife+$E215),('PTRM input'!$M$392*(1+rvanilla07)^0.5)-SUM($M215:AR215),('PTRM input'!$M$392*(1+rvanilla07)^0.5)/A8stdlife))</f>
        <v>0</v>
      </c>
      <c r="AT215" s="251">
        <f ca="1">IF(A8stdlife="n/a","n/a",IF(AT$3&gt;(A8stdlife+$E215),('PTRM input'!$M$392*(1+rvanilla07)^0.5)-SUM($M215:AS215),('PTRM input'!$M$392*(1+rvanilla07)^0.5)/A8stdlife))</f>
        <v>0</v>
      </c>
      <c r="AU215" s="251">
        <f ca="1">IF(A8stdlife="n/a","n/a",IF(AU$3&gt;(A8stdlife+$E215),('PTRM input'!$M$392*(1+rvanilla07)^0.5)-SUM($M215:AT215),('PTRM input'!$M$392*(1+rvanilla07)^0.5)/A8stdlife))</f>
        <v>0</v>
      </c>
      <c r="AV215" s="251">
        <f ca="1">IF(A8stdlife="n/a","n/a",IF(AV$3&gt;(A8stdlife+$E215),('PTRM input'!$M$392*(1+rvanilla07)^0.5)-SUM($M215:AU215),('PTRM input'!$M$392*(1+rvanilla07)^0.5)/A8stdlife))</f>
        <v>0</v>
      </c>
      <c r="AW215" s="251">
        <f ca="1">IF(A8stdlife="n/a","n/a",IF(AW$3&gt;(A8stdlife+$E215),('PTRM input'!$M$392*(1+rvanilla07)^0.5)-SUM($M215:AV215),('PTRM input'!$M$392*(1+rvanilla07)^0.5)/A8stdlife))</f>
        <v>0</v>
      </c>
      <c r="AX215" s="251">
        <f ca="1">IF(A8stdlife="n/a","n/a",IF(AX$3&gt;(A8stdlife+$E215),('PTRM input'!$M$392*(1+rvanilla07)^0.5)-SUM($M215:AW215),('PTRM input'!$M$392*(1+rvanilla07)^0.5)/A8stdlife))</f>
        <v>0</v>
      </c>
      <c r="AY215" s="251">
        <f ca="1">IF(A8stdlife="n/a","n/a",IF(AY$3&gt;(A8stdlife+$E215),('PTRM input'!$M$392*(1+rvanilla07)^0.5)-SUM($M215:AX215),('PTRM input'!$M$392*(1+rvanilla07)^0.5)/A8stdlife))</f>
        <v>0</v>
      </c>
      <c r="AZ215" s="251">
        <f ca="1">IF(A8stdlife="n/a","n/a",IF(AZ$3&gt;(A8stdlife+$E215),('PTRM input'!$M$392*(1+rvanilla07)^0.5)-SUM($M215:AY215),('PTRM input'!$M$392*(1+rvanilla07)^0.5)/A8stdlife))</f>
        <v>0</v>
      </c>
      <c r="BA215" s="251">
        <f ca="1">IF(A8stdlife="n/a","n/a",IF(BA$3&gt;(A8stdlife+$E215),('PTRM input'!$M$392*(1+rvanilla07)^0.5)-SUM($M215:AZ215),('PTRM input'!$M$392*(1+rvanilla07)^0.5)/A8stdlife))</f>
        <v>0</v>
      </c>
      <c r="BB215" s="251">
        <f ca="1">IF(A8stdlife="n/a","n/a",IF(BB$3&gt;(A8stdlife+$E215),('PTRM input'!$M$392*(1+rvanilla07)^0.5)-SUM($M215:BA215),('PTRM input'!$M$392*(1+rvanilla07)^0.5)/A8stdlife))</f>
        <v>0</v>
      </c>
      <c r="BC215" s="251">
        <f ca="1">IF(A8stdlife="n/a","n/a",IF(BC$3&gt;(A8stdlife+$E215),('PTRM input'!$M$392*(1+rvanilla07)^0.5)-SUM($M215:BB215),('PTRM input'!$M$392*(1+rvanilla07)^0.5)/A8stdlife))</f>
        <v>0</v>
      </c>
      <c r="BD215" s="251">
        <f ca="1">IF(A8stdlife="n/a","n/a",IF(BD$3&gt;(A8stdlife+$E215),('PTRM input'!$M$392*(1+rvanilla07)^0.5)-SUM($M215:BC215),('PTRM input'!$M$392*(1+rvanilla07)^0.5)/A8stdlife))</f>
        <v>0</v>
      </c>
      <c r="BE215" s="251">
        <f ca="1">IF(A8stdlife="n/a","n/a",IF(BE$3&gt;(A8stdlife+$E215),('PTRM input'!$M$392*(1+rvanilla07)^0.5)-SUM($M215:BD215),('PTRM input'!$M$392*(1+rvanilla07)^0.5)/A8stdlife))</f>
        <v>0</v>
      </c>
      <c r="BF215" s="251">
        <f ca="1">IF(A8stdlife="n/a","n/a",IF(BF$3&gt;(A8stdlife+$E215),('PTRM input'!$M$392*(1+rvanilla07)^0.5)-SUM($M215:BE215),('PTRM input'!$M$392*(1+rvanilla07)^0.5)/A8stdlife))</f>
        <v>0</v>
      </c>
      <c r="BG215" s="251">
        <f ca="1">IF(A8stdlife="n/a","n/a",IF(BG$3&gt;(A8stdlife+$E215),('PTRM input'!$M$392*(1+rvanilla07)^0.5)-SUM($M215:BF215),('PTRM input'!$M$392*(1+rvanilla07)^0.5)/A8stdlife))</f>
        <v>0</v>
      </c>
      <c r="BH215" s="251">
        <f ca="1">IF(A8stdlife="n/a","n/a",IF(BH$3&gt;(A8stdlife+$E215),('PTRM input'!$M$392*(1+rvanilla07)^0.5)-SUM($M215:BG215),('PTRM input'!$M$392*(1+rvanilla07)^0.5)/A8stdlife))</f>
        <v>0</v>
      </c>
      <c r="BI215" s="251">
        <f ca="1">IF(A8stdlife="n/a","n/a",IF(BI$3&gt;(A8stdlife+$E215),('PTRM input'!$M$392*(1+rvanilla07)^0.5)-SUM($M215:BH215),('PTRM input'!$M$392*(1+rvanilla07)^0.5)/A8stdlife))</f>
        <v>0</v>
      </c>
      <c r="BJ215" s="116"/>
      <c r="BK215" s="116"/>
      <c r="BL215" s="116"/>
      <c r="BM215" s="116"/>
    </row>
    <row r="216" spans="1:65" hidden="1" outlineLevel="2">
      <c r="A216" s="116"/>
      <c r="B216" s="19"/>
      <c r="C216" s="18"/>
      <c r="D216" s="760"/>
      <c r="E216" s="86">
        <v>8</v>
      </c>
      <c r="F216" s="259"/>
      <c r="G216" s="434"/>
      <c r="H216" s="435"/>
      <c r="I216" s="435"/>
      <c r="J216" s="435"/>
      <c r="K216" s="435"/>
      <c r="L216" s="435"/>
      <c r="M216" s="435"/>
      <c r="N216" s="619"/>
      <c r="O216" s="433">
        <f ca="1">IF(A8stdlife="n/a","n/a",IF(O$3&gt;(A8stdlife+$E216),('PTRM input'!$N$392*(1+rvanilla08)^0.5)-SUM($N216:N216),('PTRM input'!$N$392*(1+rvanilla08)^0.5)/A8stdlife))</f>
        <v>0</v>
      </c>
      <c r="P216" s="433">
        <f ca="1">IF(A8stdlife="n/a","n/a",IF(P$3&gt;(A8stdlife+$E216),('PTRM input'!$N$392*(1+rvanilla08)^0.5)-SUM($N216:O216),('PTRM input'!$N$392*(1+rvanilla08)^0.5)/A8stdlife))</f>
        <v>0</v>
      </c>
      <c r="Q216" s="433">
        <f ca="1">IF(A8stdlife="n/a","n/a",IF(Q$3&gt;(A8stdlife+$E216),('PTRM input'!$N$392*(1+rvanilla08)^0.5)-SUM($N216:P216),('PTRM input'!$N$392*(1+rvanilla08)^0.5)/A8stdlife))</f>
        <v>0</v>
      </c>
      <c r="R216" s="251">
        <f ca="1">IF(A8stdlife="n/a","n/a",IF(R$3&gt;(A8stdlife+$E216),('PTRM input'!$N$392*(1+rvanilla08)^0.5)-SUM($N216:Q216),('PTRM input'!$N$392*(1+rvanilla08)^0.5)/A8stdlife))</f>
        <v>0</v>
      </c>
      <c r="S216" s="251">
        <f ca="1">IF(A8stdlife="n/a","n/a",IF(S$3&gt;(A8stdlife+$E216),('PTRM input'!$N$392*(1+rvanilla08)^0.5)-SUM($N216:R216),('PTRM input'!$N$392*(1+rvanilla08)^0.5)/A8stdlife))</f>
        <v>0</v>
      </c>
      <c r="T216" s="251">
        <f ca="1">IF(A8stdlife="n/a","n/a",IF(T$3&gt;(A8stdlife+$E216),('PTRM input'!$N$392*(1+rvanilla08)^0.5)-SUM($N216:S216),('PTRM input'!$N$392*(1+rvanilla08)^0.5)/A8stdlife))</f>
        <v>0</v>
      </c>
      <c r="U216" s="251">
        <f ca="1">IF(A8stdlife="n/a","n/a",IF(U$3&gt;(A8stdlife+$E216),('PTRM input'!$N$392*(1+rvanilla08)^0.5)-SUM($N216:T216),('PTRM input'!$N$392*(1+rvanilla08)^0.5)/A8stdlife))</f>
        <v>0</v>
      </c>
      <c r="V216" s="251">
        <f ca="1">IF(A8stdlife="n/a","n/a",IF(V$3&gt;(A8stdlife+$E216),('PTRM input'!$N$392*(1+rvanilla08)^0.5)-SUM($N216:U216),('PTRM input'!$N$392*(1+rvanilla08)^0.5)/A8stdlife))</f>
        <v>0</v>
      </c>
      <c r="W216" s="251">
        <f ca="1">IF(A8stdlife="n/a","n/a",IF(W$3&gt;(A8stdlife+$E216),('PTRM input'!$N$392*(1+rvanilla08)^0.5)-SUM($N216:V216),('PTRM input'!$N$392*(1+rvanilla08)^0.5)/A8stdlife))</f>
        <v>0</v>
      </c>
      <c r="X216" s="251">
        <f ca="1">IF(A8stdlife="n/a","n/a",IF(X$3&gt;(A8stdlife+$E216),('PTRM input'!$N$392*(1+rvanilla08)^0.5)-SUM($N216:W216),('PTRM input'!$N$392*(1+rvanilla08)^0.5)/A8stdlife))</f>
        <v>0</v>
      </c>
      <c r="Y216" s="251">
        <f ca="1">IF(A8stdlife="n/a","n/a",IF(Y$3&gt;(A8stdlife+$E216),('PTRM input'!$N$392*(1+rvanilla08)^0.5)-SUM($N216:X216),('PTRM input'!$N$392*(1+rvanilla08)^0.5)/A8stdlife))</f>
        <v>0</v>
      </c>
      <c r="Z216" s="251">
        <f ca="1">IF(A8stdlife="n/a","n/a",IF(Z$3&gt;(A8stdlife+$E216),('PTRM input'!$N$392*(1+rvanilla08)^0.5)-SUM($N216:Y216),('PTRM input'!$N$392*(1+rvanilla08)^0.5)/A8stdlife))</f>
        <v>0</v>
      </c>
      <c r="AA216" s="251">
        <f ca="1">IF(A8stdlife="n/a","n/a",IF(AA$3&gt;(A8stdlife+$E216),('PTRM input'!$N$392*(1+rvanilla08)^0.5)-SUM($N216:Z216),('PTRM input'!$N$392*(1+rvanilla08)^0.5)/A8stdlife))</f>
        <v>0</v>
      </c>
      <c r="AB216" s="251">
        <f ca="1">IF(A8stdlife="n/a","n/a",IF(AB$3&gt;(A8stdlife+$E216),('PTRM input'!$N$392*(1+rvanilla08)^0.5)-SUM($N216:AA216),('PTRM input'!$N$392*(1+rvanilla08)^0.5)/A8stdlife))</f>
        <v>0</v>
      </c>
      <c r="AC216" s="251">
        <f ca="1">IF(A8stdlife="n/a","n/a",IF(AC$3&gt;(A8stdlife+$E216),('PTRM input'!$N$392*(1+rvanilla08)^0.5)-SUM($N216:AB216),('PTRM input'!$N$392*(1+rvanilla08)^0.5)/A8stdlife))</f>
        <v>0</v>
      </c>
      <c r="AD216" s="251">
        <f ca="1">IF(A8stdlife="n/a","n/a",IF(AD$3&gt;(A8stdlife+$E216),('PTRM input'!$N$392*(1+rvanilla08)^0.5)-SUM($N216:AC216),('PTRM input'!$N$392*(1+rvanilla08)^0.5)/A8stdlife))</f>
        <v>0</v>
      </c>
      <c r="AE216" s="251">
        <f ca="1">IF(A8stdlife="n/a","n/a",IF(AE$3&gt;(A8stdlife+$E216),('PTRM input'!$N$392*(1+rvanilla08)^0.5)-SUM($N216:AD216),('PTRM input'!$N$392*(1+rvanilla08)^0.5)/A8stdlife))</f>
        <v>0</v>
      </c>
      <c r="AF216" s="251">
        <f ca="1">IF(A8stdlife="n/a","n/a",IF(AF$3&gt;(A8stdlife+$E216),('PTRM input'!$N$392*(1+rvanilla08)^0.5)-SUM($N216:AE216),('PTRM input'!$N$392*(1+rvanilla08)^0.5)/A8stdlife))</f>
        <v>0</v>
      </c>
      <c r="AG216" s="251">
        <f ca="1">IF(A8stdlife="n/a","n/a",IF(AG$3&gt;(A8stdlife+$E216),('PTRM input'!$N$392*(1+rvanilla08)^0.5)-SUM($N216:AF216),('PTRM input'!$N$392*(1+rvanilla08)^0.5)/A8stdlife))</f>
        <v>0</v>
      </c>
      <c r="AH216" s="251">
        <f ca="1">IF(A8stdlife="n/a","n/a",IF(AH$3&gt;(A8stdlife+$E216),('PTRM input'!$N$392*(1+rvanilla08)^0.5)-SUM($N216:AG216),('PTRM input'!$N$392*(1+rvanilla08)^0.5)/A8stdlife))</f>
        <v>0</v>
      </c>
      <c r="AI216" s="251">
        <f ca="1">IF(A8stdlife="n/a","n/a",IF(AI$3&gt;(A8stdlife+$E216),('PTRM input'!$N$392*(1+rvanilla08)^0.5)-SUM($N216:AH216),('PTRM input'!$N$392*(1+rvanilla08)^0.5)/A8stdlife))</f>
        <v>0</v>
      </c>
      <c r="AJ216" s="251">
        <f ca="1">IF(A8stdlife="n/a","n/a",IF(AJ$3&gt;(A8stdlife+$E216),('PTRM input'!$N$392*(1+rvanilla08)^0.5)-SUM($N216:AI216),('PTRM input'!$N$392*(1+rvanilla08)^0.5)/A8stdlife))</f>
        <v>0</v>
      </c>
      <c r="AK216" s="251">
        <f ca="1">IF(A8stdlife="n/a","n/a",IF(AK$3&gt;(A8stdlife+$E216),('PTRM input'!$N$392*(1+rvanilla08)^0.5)-SUM($N216:AJ216),('PTRM input'!$N$392*(1+rvanilla08)^0.5)/A8stdlife))</f>
        <v>0</v>
      </c>
      <c r="AL216" s="251">
        <f ca="1">IF(A8stdlife="n/a","n/a",IF(AL$3&gt;(A8stdlife+$E216),('PTRM input'!$N$392*(1+rvanilla08)^0.5)-SUM($N216:AK216),('PTRM input'!$N$392*(1+rvanilla08)^0.5)/A8stdlife))</f>
        <v>0</v>
      </c>
      <c r="AM216" s="251">
        <f ca="1">IF(A8stdlife="n/a","n/a",IF(AM$3&gt;(A8stdlife+$E216),('PTRM input'!$N$392*(1+rvanilla08)^0.5)-SUM($N216:AL216),('PTRM input'!$N$392*(1+rvanilla08)^0.5)/A8stdlife))</f>
        <v>0</v>
      </c>
      <c r="AN216" s="251">
        <f ca="1">IF(A8stdlife="n/a","n/a",IF(AN$3&gt;(A8stdlife+$E216),('PTRM input'!$N$392*(1+rvanilla08)^0.5)-SUM($N216:AM216),('PTRM input'!$N$392*(1+rvanilla08)^0.5)/A8stdlife))</f>
        <v>0</v>
      </c>
      <c r="AO216" s="251">
        <f ca="1">IF(A8stdlife="n/a","n/a",IF(AO$3&gt;(A8stdlife+$E216),('PTRM input'!$N$392*(1+rvanilla08)^0.5)-SUM($N216:AN216),('PTRM input'!$N$392*(1+rvanilla08)^0.5)/A8stdlife))</f>
        <v>0</v>
      </c>
      <c r="AP216" s="251">
        <f ca="1">IF(A8stdlife="n/a","n/a",IF(AP$3&gt;(A8stdlife+$E216),('PTRM input'!$N$392*(1+rvanilla08)^0.5)-SUM($N216:AO216),('PTRM input'!$N$392*(1+rvanilla08)^0.5)/A8stdlife))</f>
        <v>0</v>
      </c>
      <c r="AQ216" s="251">
        <f ca="1">IF(A8stdlife="n/a","n/a",IF(AQ$3&gt;(A8stdlife+$E216),('PTRM input'!$N$392*(1+rvanilla08)^0.5)-SUM($N216:AP216),('PTRM input'!$N$392*(1+rvanilla08)^0.5)/A8stdlife))</f>
        <v>0</v>
      </c>
      <c r="AR216" s="251">
        <f ca="1">IF(A8stdlife="n/a","n/a",IF(AR$3&gt;(A8stdlife+$E216),('PTRM input'!$N$392*(1+rvanilla08)^0.5)-SUM($N216:AQ216),('PTRM input'!$N$392*(1+rvanilla08)^0.5)/A8stdlife))</f>
        <v>0</v>
      </c>
      <c r="AS216" s="251">
        <f ca="1">IF(A8stdlife="n/a","n/a",IF(AS$3&gt;(A8stdlife+$E216),('PTRM input'!$N$392*(1+rvanilla08)^0.5)-SUM($N216:AR216),('PTRM input'!$N$392*(1+rvanilla08)^0.5)/A8stdlife))</f>
        <v>0</v>
      </c>
      <c r="AT216" s="251">
        <f ca="1">IF(A8stdlife="n/a","n/a",IF(AT$3&gt;(A8stdlife+$E216),('PTRM input'!$N$392*(1+rvanilla08)^0.5)-SUM($N216:AS216),('PTRM input'!$N$392*(1+rvanilla08)^0.5)/A8stdlife))</f>
        <v>0</v>
      </c>
      <c r="AU216" s="251">
        <f ca="1">IF(A8stdlife="n/a","n/a",IF(AU$3&gt;(A8stdlife+$E216),('PTRM input'!$N$392*(1+rvanilla08)^0.5)-SUM($N216:AT216),('PTRM input'!$N$392*(1+rvanilla08)^0.5)/A8stdlife))</f>
        <v>0</v>
      </c>
      <c r="AV216" s="251">
        <f ca="1">IF(A8stdlife="n/a","n/a",IF(AV$3&gt;(A8stdlife+$E216),('PTRM input'!$N$392*(1+rvanilla08)^0.5)-SUM($N216:AU216),('PTRM input'!$N$392*(1+rvanilla08)^0.5)/A8stdlife))</f>
        <v>0</v>
      </c>
      <c r="AW216" s="251">
        <f ca="1">IF(A8stdlife="n/a","n/a",IF(AW$3&gt;(A8stdlife+$E216),('PTRM input'!$N$392*(1+rvanilla08)^0.5)-SUM($N216:AV216),('PTRM input'!$N$392*(1+rvanilla08)^0.5)/A8stdlife))</f>
        <v>0</v>
      </c>
      <c r="AX216" s="251">
        <f ca="1">IF(A8stdlife="n/a","n/a",IF(AX$3&gt;(A8stdlife+$E216),('PTRM input'!$N$392*(1+rvanilla08)^0.5)-SUM($N216:AW216),('PTRM input'!$N$392*(1+rvanilla08)^0.5)/A8stdlife))</f>
        <v>0</v>
      </c>
      <c r="AY216" s="251">
        <f ca="1">IF(A8stdlife="n/a","n/a",IF(AY$3&gt;(A8stdlife+$E216),('PTRM input'!$N$392*(1+rvanilla08)^0.5)-SUM($N216:AX216),('PTRM input'!$N$392*(1+rvanilla08)^0.5)/A8stdlife))</f>
        <v>0</v>
      </c>
      <c r="AZ216" s="251">
        <f ca="1">IF(A8stdlife="n/a","n/a",IF(AZ$3&gt;(A8stdlife+$E216),('PTRM input'!$N$392*(1+rvanilla08)^0.5)-SUM($N216:AY216),('PTRM input'!$N$392*(1+rvanilla08)^0.5)/A8stdlife))</f>
        <v>0</v>
      </c>
      <c r="BA216" s="251">
        <f ca="1">IF(A8stdlife="n/a","n/a",IF(BA$3&gt;(A8stdlife+$E216),('PTRM input'!$N$392*(1+rvanilla08)^0.5)-SUM($N216:AZ216),('PTRM input'!$N$392*(1+rvanilla08)^0.5)/A8stdlife))</f>
        <v>0</v>
      </c>
      <c r="BB216" s="251">
        <f ca="1">IF(A8stdlife="n/a","n/a",IF(BB$3&gt;(A8stdlife+$E216),('PTRM input'!$N$392*(1+rvanilla08)^0.5)-SUM($N216:BA216),('PTRM input'!$N$392*(1+rvanilla08)^0.5)/A8stdlife))</f>
        <v>0</v>
      </c>
      <c r="BC216" s="251">
        <f ca="1">IF(A8stdlife="n/a","n/a",IF(BC$3&gt;(A8stdlife+$E216),('PTRM input'!$N$392*(1+rvanilla08)^0.5)-SUM($N216:BB216),('PTRM input'!$N$392*(1+rvanilla08)^0.5)/A8stdlife))</f>
        <v>0</v>
      </c>
      <c r="BD216" s="251">
        <f ca="1">IF(A8stdlife="n/a","n/a",IF(BD$3&gt;(A8stdlife+$E216),('PTRM input'!$N$392*(1+rvanilla08)^0.5)-SUM($N216:BC216),('PTRM input'!$N$392*(1+rvanilla08)^0.5)/A8stdlife))</f>
        <v>0</v>
      </c>
      <c r="BE216" s="251">
        <f ca="1">IF(A8stdlife="n/a","n/a",IF(BE$3&gt;(A8stdlife+$E216),('PTRM input'!$N$392*(1+rvanilla08)^0.5)-SUM($N216:BD216),('PTRM input'!$N$392*(1+rvanilla08)^0.5)/A8stdlife))</f>
        <v>0</v>
      </c>
      <c r="BF216" s="251">
        <f ca="1">IF(A8stdlife="n/a","n/a",IF(BF$3&gt;(A8stdlife+$E216),('PTRM input'!$N$392*(1+rvanilla08)^0.5)-SUM($N216:BE216),('PTRM input'!$N$392*(1+rvanilla08)^0.5)/A8stdlife))</f>
        <v>0</v>
      </c>
      <c r="BG216" s="251">
        <f ca="1">IF(A8stdlife="n/a","n/a",IF(BG$3&gt;(A8stdlife+$E216),('PTRM input'!$N$392*(1+rvanilla08)^0.5)-SUM($N216:BF216),('PTRM input'!$N$392*(1+rvanilla08)^0.5)/A8stdlife))</f>
        <v>0</v>
      </c>
      <c r="BH216" s="251">
        <f ca="1">IF(A8stdlife="n/a","n/a",IF(BH$3&gt;(A8stdlife+$E216),('PTRM input'!$N$392*(1+rvanilla08)^0.5)-SUM($N216:BG216),('PTRM input'!$N$392*(1+rvanilla08)^0.5)/A8stdlife))</f>
        <v>0</v>
      </c>
      <c r="BI216" s="251">
        <f ca="1">IF(A8stdlife="n/a","n/a",IF(BI$3&gt;(A8stdlife+$E216),('PTRM input'!$N$392*(1+rvanilla08)^0.5)-SUM($N216:BH216),('PTRM input'!$N$392*(1+rvanilla08)^0.5)/A8stdlife))</f>
        <v>0</v>
      </c>
      <c r="BJ216" s="116"/>
      <c r="BK216" s="116"/>
      <c r="BL216" s="116"/>
      <c r="BM216" s="116"/>
    </row>
    <row r="217" spans="1:65" hidden="1" outlineLevel="2">
      <c r="A217" s="116"/>
      <c r="B217" s="19"/>
      <c r="C217" s="18"/>
      <c r="D217" s="760"/>
      <c r="E217" s="86">
        <v>9</v>
      </c>
      <c r="F217" s="259"/>
      <c r="G217" s="434"/>
      <c r="H217" s="435"/>
      <c r="I217" s="435"/>
      <c r="J217" s="435"/>
      <c r="K217" s="435"/>
      <c r="L217" s="435"/>
      <c r="M217" s="435"/>
      <c r="N217" s="435"/>
      <c r="O217" s="619"/>
      <c r="P217" s="433">
        <f ca="1">IF(A8stdlife="n/a","n/a",IF(P$3&gt;(A8stdlife+$E217),('PTRM input'!$O$392*(1+rvanilla09)^0.5)-SUM($O217:O217),('PTRM input'!$O$392*(1+rvanilla09)^0.5)/A8stdlife))</f>
        <v>0</v>
      </c>
      <c r="Q217" s="433">
        <f ca="1">IF(A8stdlife="n/a","n/a",IF(Q$3&gt;(A8stdlife+$E217),('PTRM input'!$O$392*(1+rvanilla09)^0.5)-SUM($O217:P217),('PTRM input'!$O$392*(1+rvanilla09)^0.5)/A8stdlife))</f>
        <v>0</v>
      </c>
      <c r="R217" s="251">
        <f ca="1">IF(A8stdlife="n/a","n/a",IF(R$3&gt;(A8stdlife+$E217),('PTRM input'!$O$392*(1+rvanilla09)^0.5)-SUM($O217:Q217),('PTRM input'!$O$392*(1+rvanilla09)^0.5)/A8stdlife))</f>
        <v>0</v>
      </c>
      <c r="S217" s="251">
        <f ca="1">IF(A8stdlife="n/a","n/a",IF(S$3&gt;(A8stdlife+$E217),('PTRM input'!$O$392*(1+rvanilla09)^0.5)-SUM($O217:R217),('PTRM input'!$O$392*(1+rvanilla09)^0.5)/A8stdlife))</f>
        <v>0</v>
      </c>
      <c r="T217" s="251">
        <f ca="1">IF(A8stdlife="n/a","n/a",IF(T$3&gt;(A8stdlife+$E217),('PTRM input'!$O$392*(1+rvanilla09)^0.5)-SUM($O217:S217),('PTRM input'!$O$392*(1+rvanilla09)^0.5)/A8stdlife))</f>
        <v>0</v>
      </c>
      <c r="U217" s="251">
        <f ca="1">IF(A8stdlife="n/a","n/a",IF(U$3&gt;(A8stdlife+$E217),('PTRM input'!$O$392*(1+rvanilla09)^0.5)-SUM($O217:T217),('PTRM input'!$O$392*(1+rvanilla09)^0.5)/A8stdlife))</f>
        <v>0</v>
      </c>
      <c r="V217" s="251">
        <f ca="1">IF(A8stdlife="n/a","n/a",IF(V$3&gt;(A8stdlife+$E217),('PTRM input'!$O$392*(1+rvanilla09)^0.5)-SUM($O217:U217),('PTRM input'!$O$392*(1+rvanilla09)^0.5)/A8stdlife))</f>
        <v>0</v>
      </c>
      <c r="W217" s="251">
        <f ca="1">IF(A8stdlife="n/a","n/a",IF(W$3&gt;(A8stdlife+$E217),('PTRM input'!$O$392*(1+rvanilla09)^0.5)-SUM($O217:V217),('PTRM input'!$O$392*(1+rvanilla09)^0.5)/A8stdlife))</f>
        <v>0</v>
      </c>
      <c r="X217" s="251">
        <f ca="1">IF(A8stdlife="n/a","n/a",IF(X$3&gt;(A8stdlife+$E217),('PTRM input'!$O$392*(1+rvanilla09)^0.5)-SUM($O217:W217),('PTRM input'!$O$392*(1+rvanilla09)^0.5)/A8stdlife))</f>
        <v>0</v>
      </c>
      <c r="Y217" s="251">
        <f ca="1">IF(A8stdlife="n/a","n/a",IF(Y$3&gt;(A8stdlife+$E217),('PTRM input'!$O$392*(1+rvanilla09)^0.5)-SUM($O217:X217),('PTRM input'!$O$392*(1+rvanilla09)^0.5)/A8stdlife))</f>
        <v>0</v>
      </c>
      <c r="Z217" s="251">
        <f ca="1">IF(A8stdlife="n/a","n/a",IF(Z$3&gt;(A8stdlife+$E217),('PTRM input'!$O$392*(1+rvanilla09)^0.5)-SUM($O217:Y217),('PTRM input'!$O$392*(1+rvanilla09)^0.5)/A8stdlife))</f>
        <v>0</v>
      </c>
      <c r="AA217" s="251">
        <f ca="1">IF(A8stdlife="n/a","n/a",IF(AA$3&gt;(A8stdlife+$E217),('PTRM input'!$O$392*(1+rvanilla09)^0.5)-SUM($O217:Z217),('PTRM input'!$O$392*(1+rvanilla09)^0.5)/A8stdlife))</f>
        <v>0</v>
      </c>
      <c r="AB217" s="251">
        <f ca="1">IF(A8stdlife="n/a","n/a",IF(AB$3&gt;(A8stdlife+$E217),('PTRM input'!$O$392*(1+rvanilla09)^0.5)-SUM($O217:AA217),('PTRM input'!$O$392*(1+rvanilla09)^0.5)/A8stdlife))</f>
        <v>0</v>
      </c>
      <c r="AC217" s="251">
        <f ca="1">IF(A8stdlife="n/a","n/a",IF(AC$3&gt;(A8stdlife+$E217),('PTRM input'!$O$392*(1+rvanilla09)^0.5)-SUM($O217:AB217),('PTRM input'!$O$392*(1+rvanilla09)^0.5)/A8stdlife))</f>
        <v>0</v>
      </c>
      <c r="AD217" s="251">
        <f ca="1">IF(A8stdlife="n/a","n/a",IF(AD$3&gt;(A8stdlife+$E217),('PTRM input'!$O$392*(1+rvanilla09)^0.5)-SUM($O217:AC217),('PTRM input'!$O$392*(1+rvanilla09)^0.5)/A8stdlife))</f>
        <v>0</v>
      </c>
      <c r="AE217" s="251">
        <f ca="1">IF(A8stdlife="n/a","n/a",IF(AE$3&gt;(A8stdlife+$E217),('PTRM input'!$O$392*(1+rvanilla09)^0.5)-SUM($O217:AD217),('PTRM input'!$O$392*(1+rvanilla09)^0.5)/A8stdlife))</f>
        <v>0</v>
      </c>
      <c r="AF217" s="251">
        <f ca="1">IF(A8stdlife="n/a","n/a",IF(AF$3&gt;(A8stdlife+$E217),('PTRM input'!$O$392*(1+rvanilla09)^0.5)-SUM($O217:AE217),('PTRM input'!$O$392*(1+rvanilla09)^0.5)/A8stdlife))</f>
        <v>0</v>
      </c>
      <c r="AG217" s="251">
        <f ca="1">IF(A8stdlife="n/a","n/a",IF(AG$3&gt;(A8stdlife+$E217),('PTRM input'!$O$392*(1+rvanilla09)^0.5)-SUM($O217:AF217),('PTRM input'!$O$392*(1+rvanilla09)^0.5)/A8stdlife))</f>
        <v>0</v>
      </c>
      <c r="AH217" s="251">
        <f ca="1">IF(A8stdlife="n/a","n/a",IF(AH$3&gt;(A8stdlife+$E217),('PTRM input'!$O$392*(1+rvanilla09)^0.5)-SUM($O217:AG217),('PTRM input'!$O$392*(1+rvanilla09)^0.5)/A8stdlife))</f>
        <v>0</v>
      </c>
      <c r="AI217" s="251">
        <f ca="1">IF(A8stdlife="n/a","n/a",IF(AI$3&gt;(A8stdlife+$E217),('PTRM input'!$O$392*(1+rvanilla09)^0.5)-SUM($O217:AH217),('PTRM input'!$O$392*(1+rvanilla09)^0.5)/A8stdlife))</f>
        <v>0</v>
      </c>
      <c r="AJ217" s="251">
        <f ca="1">IF(A8stdlife="n/a","n/a",IF(AJ$3&gt;(A8stdlife+$E217),('PTRM input'!$O$392*(1+rvanilla09)^0.5)-SUM($O217:AI217),('PTRM input'!$O$392*(1+rvanilla09)^0.5)/A8stdlife))</f>
        <v>0</v>
      </c>
      <c r="AK217" s="251">
        <f ca="1">IF(A8stdlife="n/a","n/a",IF(AK$3&gt;(A8stdlife+$E217),('PTRM input'!$O$392*(1+rvanilla09)^0.5)-SUM($O217:AJ217),('PTRM input'!$O$392*(1+rvanilla09)^0.5)/A8stdlife))</f>
        <v>0</v>
      </c>
      <c r="AL217" s="251">
        <f ca="1">IF(A8stdlife="n/a","n/a",IF(AL$3&gt;(A8stdlife+$E217),('PTRM input'!$O$392*(1+rvanilla09)^0.5)-SUM($O217:AK217),('PTRM input'!$O$392*(1+rvanilla09)^0.5)/A8stdlife))</f>
        <v>0</v>
      </c>
      <c r="AM217" s="251">
        <f ca="1">IF(A8stdlife="n/a","n/a",IF(AM$3&gt;(A8stdlife+$E217),('PTRM input'!$O$392*(1+rvanilla09)^0.5)-SUM($O217:AL217),('PTRM input'!$O$392*(1+rvanilla09)^0.5)/A8stdlife))</f>
        <v>0</v>
      </c>
      <c r="AN217" s="251">
        <f ca="1">IF(A8stdlife="n/a","n/a",IF(AN$3&gt;(A8stdlife+$E217),('PTRM input'!$O$392*(1+rvanilla09)^0.5)-SUM($O217:AM217),('PTRM input'!$O$392*(1+rvanilla09)^0.5)/A8stdlife))</f>
        <v>0</v>
      </c>
      <c r="AO217" s="251">
        <f ca="1">IF(A8stdlife="n/a","n/a",IF(AO$3&gt;(A8stdlife+$E217),('PTRM input'!$O$392*(1+rvanilla09)^0.5)-SUM($O217:AN217),('PTRM input'!$O$392*(1+rvanilla09)^0.5)/A8stdlife))</f>
        <v>0</v>
      </c>
      <c r="AP217" s="251">
        <f ca="1">IF(A8stdlife="n/a","n/a",IF(AP$3&gt;(A8stdlife+$E217),('PTRM input'!$O$392*(1+rvanilla09)^0.5)-SUM($O217:AO217),('PTRM input'!$O$392*(1+rvanilla09)^0.5)/A8stdlife))</f>
        <v>0</v>
      </c>
      <c r="AQ217" s="251">
        <f ca="1">IF(A8stdlife="n/a","n/a",IF(AQ$3&gt;(A8stdlife+$E217),('PTRM input'!$O$392*(1+rvanilla09)^0.5)-SUM($O217:AP217),('PTRM input'!$O$392*(1+rvanilla09)^0.5)/A8stdlife))</f>
        <v>0</v>
      </c>
      <c r="AR217" s="251">
        <f ca="1">IF(A8stdlife="n/a","n/a",IF(AR$3&gt;(A8stdlife+$E217),('PTRM input'!$O$392*(1+rvanilla09)^0.5)-SUM($O217:AQ217),('PTRM input'!$O$392*(1+rvanilla09)^0.5)/A8stdlife))</f>
        <v>0</v>
      </c>
      <c r="AS217" s="251">
        <f ca="1">IF(A8stdlife="n/a","n/a",IF(AS$3&gt;(A8stdlife+$E217),('PTRM input'!$O$392*(1+rvanilla09)^0.5)-SUM($O217:AR217),('PTRM input'!$O$392*(1+rvanilla09)^0.5)/A8stdlife))</f>
        <v>0</v>
      </c>
      <c r="AT217" s="251">
        <f ca="1">IF(A8stdlife="n/a","n/a",IF(AT$3&gt;(A8stdlife+$E217),('PTRM input'!$O$392*(1+rvanilla09)^0.5)-SUM($O217:AS217),('PTRM input'!$O$392*(1+rvanilla09)^0.5)/A8stdlife))</f>
        <v>0</v>
      </c>
      <c r="AU217" s="251">
        <f ca="1">IF(A8stdlife="n/a","n/a",IF(AU$3&gt;(A8stdlife+$E217),('PTRM input'!$O$392*(1+rvanilla09)^0.5)-SUM($O217:AT217),('PTRM input'!$O$392*(1+rvanilla09)^0.5)/A8stdlife))</f>
        <v>0</v>
      </c>
      <c r="AV217" s="251">
        <f ca="1">IF(A8stdlife="n/a","n/a",IF(AV$3&gt;(A8stdlife+$E217),('PTRM input'!$O$392*(1+rvanilla09)^0.5)-SUM($O217:AU217),('PTRM input'!$O$392*(1+rvanilla09)^0.5)/A8stdlife))</f>
        <v>0</v>
      </c>
      <c r="AW217" s="251">
        <f ca="1">IF(A8stdlife="n/a","n/a",IF(AW$3&gt;(A8stdlife+$E217),('PTRM input'!$O$392*(1+rvanilla09)^0.5)-SUM($O217:AV217),('PTRM input'!$O$392*(1+rvanilla09)^0.5)/A8stdlife))</f>
        <v>0</v>
      </c>
      <c r="AX217" s="251">
        <f ca="1">IF(A8stdlife="n/a","n/a",IF(AX$3&gt;(A8stdlife+$E217),('PTRM input'!$O$392*(1+rvanilla09)^0.5)-SUM($O217:AW217),('PTRM input'!$O$392*(1+rvanilla09)^0.5)/A8stdlife))</f>
        <v>0</v>
      </c>
      <c r="AY217" s="251">
        <f ca="1">IF(A8stdlife="n/a","n/a",IF(AY$3&gt;(A8stdlife+$E217),('PTRM input'!$O$392*(1+rvanilla09)^0.5)-SUM($O217:AX217),('PTRM input'!$O$392*(1+rvanilla09)^0.5)/A8stdlife))</f>
        <v>0</v>
      </c>
      <c r="AZ217" s="251">
        <f ca="1">IF(A8stdlife="n/a","n/a",IF(AZ$3&gt;(A8stdlife+$E217),('PTRM input'!$O$392*(1+rvanilla09)^0.5)-SUM($O217:AY217),('PTRM input'!$O$392*(1+rvanilla09)^0.5)/A8stdlife))</f>
        <v>0</v>
      </c>
      <c r="BA217" s="251">
        <f ca="1">IF(A8stdlife="n/a","n/a",IF(BA$3&gt;(A8stdlife+$E217),('PTRM input'!$O$392*(1+rvanilla09)^0.5)-SUM($O217:AZ217),('PTRM input'!$O$392*(1+rvanilla09)^0.5)/A8stdlife))</f>
        <v>0</v>
      </c>
      <c r="BB217" s="251">
        <f ca="1">IF(A8stdlife="n/a","n/a",IF(BB$3&gt;(A8stdlife+$E217),('PTRM input'!$O$392*(1+rvanilla09)^0.5)-SUM($O217:BA217),('PTRM input'!$O$392*(1+rvanilla09)^0.5)/A8stdlife))</f>
        <v>0</v>
      </c>
      <c r="BC217" s="251">
        <f ca="1">IF(A8stdlife="n/a","n/a",IF(BC$3&gt;(A8stdlife+$E217),('PTRM input'!$O$392*(1+rvanilla09)^0.5)-SUM($O217:BB217),('PTRM input'!$O$392*(1+rvanilla09)^0.5)/A8stdlife))</f>
        <v>0</v>
      </c>
      <c r="BD217" s="251">
        <f ca="1">IF(A8stdlife="n/a","n/a",IF(BD$3&gt;(A8stdlife+$E217),('PTRM input'!$O$392*(1+rvanilla09)^0.5)-SUM($O217:BC217),('PTRM input'!$O$392*(1+rvanilla09)^0.5)/A8stdlife))</f>
        <v>0</v>
      </c>
      <c r="BE217" s="251">
        <f ca="1">IF(A8stdlife="n/a","n/a",IF(BE$3&gt;(A8stdlife+$E217),('PTRM input'!$O$392*(1+rvanilla09)^0.5)-SUM($O217:BD217),('PTRM input'!$O$392*(1+rvanilla09)^0.5)/A8stdlife))</f>
        <v>0</v>
      </c>
      <c r="BF217" s="251">
        <f ca="1">IF(A8stdlife="n/a","n/a",IF(BF$3&gt;(A8stdlife+$E217),('PTRM input'!$O$392*(1+rvanilla09)^0.5)-SUM($O217:BE217),('PTRM input'!$O$392*(1+rvanilla09)^0.5)/A8stdlife))</f>
        <v>0</v>
      </c>
      <c r="BG217" s="251">
        <f ca="1">IF(A8stdlife="n/a","n/a",IF(BG$3&gt;(A8stdlife+$E217),('PTRM input'!$O$392*(1+rvanilla09)^0.5)-SUM($O217:BF217),('PTRM input'!$O$392*(1+rvanilla09)^0.5)/A8stdlife))</f>
        <v>0</v>
      </c>
      <c r="BH217" s="251">
        <f ca="1">IF(A8stdlife="n/a","n/a",IF(BH$3&gt;(A8stdlife+$E217),('PTRM input'!$O$392*(1+rvanilla09)^0.5)-SUM($O217:BG217),('PTRM input'!$O$392*(1+rvanilla09)^0.5)/A8stdlife))</f>
        <v>0</v>
      </c>
      <c r="BI217" s="251">
        <f ca="1">IF(A8stdlife="n/a","n/a",IF(BI$3&gt;(A8stdlife+$E217),('PTRM input'!$O$392*(1+rvanilla09)^0.5)-SUM($O217:BH217),('PTRM input'!$O$392*(1+rvanilla09)^0.5)/A8stdlife))</f>
        <v>0</v>
      </c>
      <c r="BJ217" s="116"/>
      <c r="BK217" s="116"/>
      <c r="BL217" s="116"/>
      <c r="BM217" s="116"/>
    </row>
    <row r="218" spans="1:65" hidden="1" outlineLevel="2">
      <c r="A218" s="116"/>
      <c r="B218" s="19"/>
      <c r="C218" s="18"/>
      <c r="D218" s="760"/>
      <c r="E218" s="87">
        <v>10</v>
      </c>
      <c r="F218" s="259"/>
      <c r="G218" s="434"/>
      <c r="H218" s="435"/>
      <c r="I218" s="435"/>
      <c r="J218" s="435"/>
      <c r="K218" s="435"/>
      <c r="L218" s="435"/>
      <c r="M218" s="435"/>
      <c r="N218" s="435"/>
      <c r="O218" s="435"/>
      <c r="P218" s="619"/>
      <c r="Q218" s="433">
        <f ca="1">IF(A8stdlife="n/a","n/a",IF(Q$3&gt;(A8stdlife+$E218),('PTRM input'!$P$392*(1+rvanilla10)^0.5)-SUM($P218:P218),('PTRM input'!$P$392*(1+rvanilla10)^0.5)/A8stdlife))</f>
        <v>0</v>
      </c>
      <c r="R218" s="251">
        <f ca="1">IF(A8stdlife="n/a","n/a",IF(R$3&gt;(A8stdlife+$E218),('PTRM input'!$P$392*(1+rvanilla10)^0.5)-SUM($P218:Q218),('PTRM input'!$P$392*(1+rvanilla10)^0.5)/A8stdlife))</f>
        <v>0</v>
      </c>
      <c r="S218" s="251">
        <f ca="1">IF(A8stdlife="n/a","n/a",IF(S$3&gt;(A8stdlife+$E218),('PTRM input'!$P$392*(1+rvanilla10)^0.5)-SUM($P218:R218),('PTRM input'!$P$392*(1+rvanilla10)^0.5)/A8stdlife))</f>
        <v>0</v>
      </c>
      <c r="T218" s="251">
        <f ca="1">IF(A8stdlife="n/a","n/a",IF(T$3&gt;(A8stdlife+$E218),('PTRM input'!$P$392*(1+rvanilla10)^0.5)-SUM($P218:S218),('PTRM input'!$P$392*(1+rvanilla10)^0.5)/A8stdlife))</f>
        <v>0</v>
      </c>
      <c r="U218" s="251">
        <f ca="1">IF(A8stdlife="n/a","n/a",IF(U$3&gt;(A8stdlife+$E218),('PTRM input'!$P$392*(1+rvanilla10)^0.5)-SUM($P218:T218),('PTRM input'!$P$392*(1+rvanilla10)^0.5)/A8stdlife))</f>
        <v>0</v>
      </c>
      <c r="V218" s="251">
        <f ca="1">IF(A8stdlife="n/a","n/a",IF(V$3&gt;(A8stdlife+$E218),('PTRM input'!$P$392*(1+rvanilla10)^0.5)-SUM($P218:U218),('PTRM input'!$P$392*(1+rvanilla10)^0.5)/A8stdlife))</f>
        <v>0</v>
      </c>
      <c r="W218" s="251">
        <f ca="1">IF(A8stdlife="n/a","n/a",IF(W$3&gt;(A8stdlife+$E218),('PTRM input'!$P$392*(1+rvanilla10)^0.5)-SUM($P218:V218),('PTRM input'!$P$392*(1+rvanilla10)^0.5)/A8stdlife))</f>
        <v>0</v>
      </c>
      <c r="X218" s="251">
        <f ca="1">IF(A8stdlife="n/a","n/a",IF(X$3&gt;(A8stdlife+$E218),('PTRM input'!$P$392*(1+rvanilla10)^0.5)-SUM($P218:W218),('PTRM input'!$P$392*(1+rvanilla10)^0.5)/A8stdlife))</f>
        <v>0</v>
      </c>
      <c r="Y218" s="251">
        <f ca="1">IF(A8stdlife="n/a","n/a",IF(Y$3&gt;(A8stdlife+$E218),('PTRM input'!$P$392*(1+rvanilla10)^0.5)-SUM($P218:X218),('PTRM input'!$P$392*(1+rvanilla10)^0.5)/A8stdlife))</f>
        <v>0</v>
      </c>
      <c r="Z218" s="251">
        <f ca="1">IF(A8stdlife="n/a","n/a",IF(Z$3&gt;(A8stdlife+$E218),('PTRM input'!$P$392*(1+rvanilla10)^0.5)-SUM($P218:Y218),('PTRM input'!$P$392*(1+rvanilla10)^0.5)/A8stdlife))</f>
        <v>0</v>
      </c>
      <c r="AA218" s="251">
        <f ca="1">IF(A8stdlife="n/a","n/a",IF(AA$3&gt;(A8stdlife+$E218),('PTRM input'!$P$392*(1+rvanilla10)^0.5)-SUM($P218:Z218),('PTRM input'!$P$392*(1+rvanilla10)^0.5)/A8stdlife))</f>
        <v>0</v>
      </c>
      <c r="AB218" s="251">
        <f ca="1">IF(A8stdlife="n/a","n/a",IF(AB$3&gt;(A8stdlife+$E218),('PTRM input'!$P$392*(1+rvanilla10)^0.5)-SUM($P218:AA218),('PTRM input'!$P$392*(1+rvanilla10)^0.5)/A8stdlife))</f>
        <v>0</v>
      </c>
      <c r="AC218" s="251">
        <f ca="1">IF(A8stdlife="n/a","n/a",IF(AC$3&gt;(A8stdlife+$E218),('PTRM input'!$P$392*(1+rvanilla10)^0.5)-SUM($P218:AB218),('PTRM input'!$P$392*(1+rvanilla10)^0.5)/A8stdlife))</f>
        <v>0</v>
      </c>
      <c r="AD218" s="251">
        <f ca="1">IF(A8stdlife="n/a","n/a",IF(AD$3&gt;(A8stdlife+$E218),('PTRM input'!$P$392*(1+rvanilla10)^0.5)-SUM($P218:AC218),('PTRM input'!$P$392*(1+rvanilla10)^0.5)/A8stdlife))</f>
        <v>0</v>
      </c>
      <c r="AE218" s="251">
        <f ca="1">IF(A8stdlife="n/a","n/a",IF(AE$3&gt;(A8stdlife+$E218),('PTRM input'!$P$392*(1+rvanilla10)^0.5)-SUM($P218:AD218),('PTRM input'!$P$392*(1+rvanilla10)^0.5)/A8stdlife))</f>
        <v>0</v>
      </c>
      <c r="AF218" s="251">
        <f ca="1">IF(A8stdlife="n/a","n/a",IF(AF$3&gt;(A8stdlife+$E218),('PTRM input'!$P$392*(1+rvanilla10)^0.5)-SUM($P218:AE218),('PTRM input'!$P$392*(1+rvanilla10)^0.5)/A8stdlife))</f>
        <v>0</v>
      </c>
      <c r="AG218" s="251">
        <f ca="1">IF(A8stdlife="n/a","n/a",IF(AG$3&gt;(A8stdlife+$E218),('PTRM input'!$P$392*(1+rvanilla10)^0.5)-SUM($P218:AF218),('PTRM input'!$P$392*(1+rvanilla10)^0.5)/A8stdlife))</f>
        <v>0</v>
      </c>
      <c r="AH218" s="251">
        <f ca="1">IF(A8stdlife="n/a","n/a",IF(AH$3&gt;(A8stdlife+$E218),('PTRM input'!$P$392*(1+rvanilla10)^0.5)-SUM($P218:AG218),('PTRM input'!$P$392*(1+rvanilla10)^0.5)/A8stdlife))</f>
        <v>0</v>
      </c>
      <c r="AI218" s="251">
        <f ca="1">IF(A8stdlife="n/a","n/a",IF(AI$3&gt;(A8stdlife+$E218),('PTRM input'!$P$392*(1+rvanilla10)^0.5)-SUM($P218:AH218),('PTRM input'!$P$392*(1+rvanilla10)^0.5)/A8stdlife))</f>
        <v>0</v>
      </c>
      <c r="AJ218" s="251">
        <f ca="1">IF(A8stdlife="n/a","n/a",IF(AJ$3&gt;(A8stdlife+$E218),('PTRM input'!$P$392*(1+rvanilla10)^0.5)-SUM($P218:AI218),('PTRM input'!$P$392*(1+rvanilla10)^0.5)/A8stdlife))</f>
        <v>0</v>
      </c>
      <c r="AK218" s="251">
        <f ca="1">IF(A8stdlife="n/a","n/a",IF(AK$3&gt;(A8stdlife+$E218),('PTRM input'!$P$392*(1+rvanilla10)^0.5)-SUM($P218:AJ218),('PTRM input'!$P$392*(1+rvanilla10)^0.5)/A8stdlife))</f>
        <v>0</v>
      </c>
      <c r="AL218" s="251">
        <f ca="1">IF(A8stdlife="n/a","n/a",IF(AL$3&gt;(A8stdlife+$E218),('PTRM input'!$P$392*(1+rvanilla10)^0.5)-SUM($P218:AK218),('PTRM input'!$P$392*(1+rvanilla10)^0.5)/A8stdlife))</f>
        <v>0</v>
      </c>
      <c r="AM218" s="251">
        <f ca="1">IF(A8stdlife="n/a","n/a",IF(AM$3&gt;(A8stdlife+$E218),('PTRM input'!$P$392*(1+rvanilla10)^0.5)-SUM($P218:AL218),('PTRM input'!$P$392*(1+rvanilla10)^0.5)/A8stdlife))</f>
        <v>0</v>
      </c>
      <c r="AN218" s="251">
        <f ca="1">IF(A8stdlife="n/a","n/a",IF(AN$3&gt;(A8stdlife+$E218),('PTRM input'!$P$392*(1+rvanilla10)^0.5)-SUM($P218:AM218),('PTRM input'!$P$392*(1+rvanilla10)^0.5)/A8stdlife))</f>
        <v>0</v>
      </c>
      <c r="AO218" s="251">
        <f ca="1">IF(A8stdlife="n/a","n/a",IF(AO$3&gt;(A8stdlife+$E218),('PTRM input'!$P$392*(1+rvanilla10)^0.5)-SUM($P218:AN218),('PTRM input'!$P$392*(1+rvanilla10)^0.5)/A8stdlife))</f>
        <v>0</v>
      </c>
      <c r="AP218" s="251">
        <f ca="1">IF(A8stdlife="n/a","n/a",IF(AP$3&gt;(A8stdlife+$E218),('PTRM input'!$P$392*(1+rvanilla10)^0.5)-SUM($P218:AO218),('PTRM input'!$P$392*(1+rvanilla10)^0.5)/A8stdlife))</f>
        <v>0</v>
      </c>
      <c r="AQ218" s="251">
        <f ca="1">IF(A8stdlife="n/a","n/a",IF(AQ$3&gt;(A8stdlife+$E218),('PTRM input'!$P$392*(1+rvanilla10)^0.5)-SUM($P218:AP218),('PTRM input'!$P$392*(1+rvanilla10)^0.5)/A8stdlife))</f>
        <v>0</v>
      </c>
      <c r="AR218" s="251">
        <f ca="1">IF(A8stdlife="n/a","n/a",IF(AR$3&gt;(A8stdlife+$E218),('PTRM input'!$P$392*(1+rvanilla10)^0.5)-SUM($P218:AQ218),('PTRM input'!$P$392*(1+rvanilla10)^0.5)/A8stdlife))</f>
        <v>0</v>
      </c>
      <c r="AS218" s="251">
        <f ca="1">IF(A8stdlife="n/a","n/a",IF(AS$3&gt;(A8stdlife+$E218),('PTRM input'!$P$392*(1+rvanilla10)^0.5)-SUM($P218:AR218),('PTRM input'!$P$392*(1+rvanilla10)^0.5)/A8stdlife))</f>
        <v>0</v>
      </c>
      <c r="AT218" s="251">
        <f ca="1">IF(A8stdlife="n/a","n/a",IF(AT$3&gt;(A8stdlife+$E218),('PTRM input'!$P$392*(1+rvanilla10)^0.5)-SUM($P218:AS218),('PTRM input'!$P$392*(1+rvanilla10)^0.5)/A8stdlife))</f>
        <v>0</v>
      </c>
      <c r="AU218" s="251">
        <f ca="1">IF(A8stdlife="n/a","n/a",IF(AU$3&gt;(A8stdlife+$E218),('PTRM input'!$P$392*(1+rvanilla10)^0.5)-SUM($P218:AT218),('PTRM input'!$P$392*(1+rvanilla10)^0.5)/A8stdlife))</f>
        <v>0</v>
      </c>
      <c r="AV218" s="251">
        <f ca="1">IF(A8stdlife="n/a","n/a",IF(AV$3&gt;(A8stdlife+$E218),('PTRM input'!$P$392*(1+rvanilla10)^0.5)-SUM($P218:AU218),('PTRM input'!$P$392*(1+rvanilla10)^0.5)/A8stdlife))</f>
        <v>0</v>
      </c>
      <c r="AW218" s="251">
        <f ca="1">IF(A8stdlife="n/a","n/a",IF(AW$3&gt;(A8stdlife+$E218),('PTRM input'!$P$392*(1+rvanilla10)^0.5)-SUM($P218:AV218),('PTRM input'!$P$392*(1+rvanilla10)^0.5)/A8stdlife))</f>
        <v>0</v>
      </c>
      <c r="AX218" s="251">
        <f ca="1">IF(A8stdlife="n/a","n/a",IF(AX$3&gt;(A8stdlife+$E218),('PTRM input'!$P$392*(1+rvanilla10)^0.5)-SUM($P218:AW218),('PTRM input'!$P$392*(1+rvanilla10)^0.5)/A8stdlife))</f>
        <v>0</v>
      </c>
      <c r="AY218" s="251">
        <f ca="1">IF(A8stdlife="n/a","n/a",IF(AY$3&gt;(A8stdlife+$E218),('PTRM input'!$P$392*(1+rvanilla10)^0.5)-SUM($P218:AX218),('PTRM input'!$P$392*(1+rvanilla10)^0.5)/A8stdlife))</f>
        <v>0</v>
      </c>
      <c r="AZ218" s="251">
        <f ca="1">IF(A8stdlife="n/a","n/a",IF(AZ$3&gt;(A8stdlife+$E218),('PTRM input'!$P$392*(1+rvanilla10)^0.5)-SUM($P218:AY218),('PTRM input'!$P$392*(1+rvanilla10)^0.5)/A8stdlife))</f>
        <v>0</v>
      </c>
      <c r="BA218" s="251">
        <f ca="1">IF(A8stdlife="n/a","n/a",IF(BA$3&gt;(A8stdlife+$E218),('PTRM input'!$P$392*(1+rvanilla10)^0.5)-SUM($P218:AZ218),('PTRM input'!$P$392*(1+rvanilla10)^0.5)/A8stdlife))</f>
        <v>0</v>
      </c>
      <c r="BB218" s="251">
        <f ca="1">IF(A8stdlife="n/a","n/a",IF(BB$3&gt;(A8stdlife+$E218),('PTRM input'!$P$392*(1+rvanilla10)^0.5)-SUM($P218:BA218),('PTRM input'!$P$392*(1+rvanilla10)^0.5)/A8stdlife))</f>
        <v>0</v>
      </c>
      <c r="BC218" s="251">
        <f ca="1">IF(A8stdlife="n/a","n/a",IF(BC$3&gt;(A8stdlife+$E218),('PTRM input'!$P$392*(1+rvanilla10)^0.5)-SUM($P218:BB218),('PTRM input'!$P$392*(1+rvanilla10)^0.5)/A8stdlife))</f>
        <v>0</v>
      </c>
      <c r="BD218" s="251">
        <f ca="1">IF(A8stdlife="n/a","n/a",IF(BD$3&gt;(A8stdlife+$E218),('PTRM input'!$P$392*(1+rvanilla10)^0.5)-SUM($P218:BC218),('PTRM input'!$P$392*(1+rvanilla10)^0.5)/A8stdlife))</f>
        <v>0</v>
      </c>
      <c r="BE218" s="251">
        <f ca="1">IF(A8stdlife="n/a","n/a",IF(BE$3&gt;(A8stdlife+$E218),('PTRM input'!$P$392*(1+rvanilla10)^0.5)-SUM($P218:BD218),('PTRM input'!$P$392*(1+rvanilla10)^0.5)/A8stdlife))</f>
        <v>0</v>
      </c>
      <c r="BF218" s="251">
        <f ca="1">IF(A8stdlife="n/a","n/a",IF(BF$3&gt;(A8stdlife+$E218),('PTRM input'!$P$392*(1+rvanilla10)^0.5)-SUM($P218:BE218),('PTRM input'!$P$392*(1+rvanilla10)^0.5)/A8stdlife))</f>
        <v>0</v>
      </c>
      <c r="BG218" s="251">
        <f ca="1">IF(A8stdlife="n/a","n/a",IF(BG$3&gt;(A8stdlife+$E218),('PTRM input'!$P$392*(1+rvanilla10)^0.5)-SUM($P218:BF218),('PTRM input'!$P$392*(1+rvanilla10)^0.5)/A8stdlife))</f>
        <v>0</v>
      </c>
      <c r="BH218" s="251">
        <f ca="1">IF(A8stdlife="n/a","n/a",IF(BH$3&gt;(A8stdlife+$E218),('PTRM input'!$P$392*(1+rvanilla10)^0.5)-SUM($P218:BG218),('PTRM input'!$P$392*(1+rvanilla10)^0.5)/A8stdlife))</f>
        <v>0</v>
      </c>
      <c r="BI218" s="251">
        <f ca="1">IF(A8stdlife="n/a","n/a",IF(BI$3&gt;(A8stdlife+$E218),('PTRM input'!$P$392*(1+rvanilla10)^0.5)-SUM($P218:BH218),('PTRM input'!$P$392*(1+rvanilla10)^0.5)/A8stdlife))</f>
        <v>0</v>
      </c>
      <c r="BJ218" s="116"/>
      <c r="BK218" s="116"/>
      <c r="BL218" s="116"/>
      <c r="BM218" s="116"/>
    </row>
    <row r="219" spans="1:65" hidden="1" outlineLevel="1" collapsed="1">
      <c r="A219" s="116"/>
      <c r="B219" s="9"/>
      <c r="C219" s="19" t="str">
        <f>Asset8</f>
        <v>SIB Capex</v>
      </c>
      <c r="D219" s="9"/>
      <c r="E219" s="9"/>
      <c r="F219" s="260"/>
      <c r="G219" s="261">
        <f t="shared" ref="G219:K219" si="77">SUM(G207:G218)</f>
        <v>1.3015983909169306</v>
      </c>
      <c r="H219" s="261">
        <f t="shared" ca="1" si="77"/>
        <v>1.5585402280955409</v>
      </c>
      <c r="I219" s="261">
        <f t="shared" ca="1" si="77"/>
        <v>1.8887304034987795</v>
      </c>
      <c r="J219" s="261">
        <f t="shared" ca="1" si="77"/>
        <v>2.1816541134605281</v>
      </c>
      <c r="K219" s="261">
        <f t="shared" ca="1" si="77"/>
        <v>1.1939197521088132</v>
      </c>
      <c r="L219" s="261">
        <f t="shared" ref="L219:AL219" ca="1" si="78">SUM(L207:L218)</f>
        <v>1.4676814110936616</v>
      </c>
      <c r="M219" s="261">
        <f t="shared" ca="1" si="78"/>
        <v>1.2107395739150515</v>
      </c>
      <c r="N219" s="261">
        <f t="shared" ca="1" si="78"/>
        <v>0.88054939851181324</v>
      </c>
      <c r="O219" s="261">
        <f t="shared" ca="1" si="78"/>
        <v>0.58762568855006481</v>
      </c>
      <c r="P219" s="261">
        <f t="shared" ca="1" si="78"/>
        <v>0.29405656416749026</v>
      </c>
      <c r="Q219" s="261">
        <f t="shared" ca="1" si="78"/>
        <v>0</v>
      </c>
      <c r="R219" s="371">
        <f t="shared" ca="1" si="78"/>
        <v>0</v>
      </c>
      <c r="S219" s="371">
        <f t="shared" ca="1" si="78"/>
        <v>0</v>
      </c>
      <c r="T219" s="371">
        <f t="shared" ca="1" si="78"/>
        <v>0</v>
      </c>
      <c r="U219" s="371">
        <f t="shared" ca="1" si="78"/>
        <v>0</v>
      </c>
      <c r="V219" s="371">
        <f t="shared" ca="1" si="78"/>
        <v>0</v>
      </c>
      <c r="W219" s="371">
        <f t="shared" ca="1" si="78"/>
        <v>0</v>
      </c>
      <c r="X219" s="371">
        <f t="shared" ca="1" si="78"/>
        <v>0</v>
      </c>
      <c r="Y219" s="371">
        <f t="shared" ca="1" si="78"/>
        <v>0</v>
      </c>
      <c r="Z219" s="371">
        <f t="shared" ca="1" si="78"/>
        <v>0</v>
      </c>
      <c r="AA219" s="371">
        <f t="shared" ca="1" si="78"/>
        <v>0</v>
      </c>
      <c r="AB219" s="371">
        <f t="shared" ca="1" si="78"/>
        <v>0</v>
      </c>
      <c r="AC219" s="371">
        <f t="shared" ca="1" si="78"/>
        <v>0</v>
      </c>
      <c r="AD219" s="371">
        <f t="shared" ca="1" si="78"/>
        <v>0</v>
      </c>
      <c r="AE219" s="371">
        <f t="shared" ca="1" si="78"/>
        <v>0</v>
      </c>
      <c r="AF219" s="371">
        <f t="shared" ca="1" si="78"/>
        <v>0</v>
      </c>
      <c r="AG219" s="371">
        <f t="shared" ca="1" si="78"/>
        <v>0</v>
      </c>
      <c r="AH219" s="371">
        <f t="shared" ca="1" si="78"/>
        <v>0</v>
      </c>
      <c r="AI219" s="371">
        <f t="shared" ca="1" si="78"/>
        <v>0</v>
      </c>
      <c r="AJ219" s="371">
        <f t="shared" ca="1" si="78"/>
        <v>0</v>
      </c>
      <c r="AK219" s="371">
        <f t="shared" ca="1" si="78"/>
        <v>0</v>
      </c>
      <c r="AL219" s="371">
        <f t="shared" ca="1" si="78"/>
        <v>0</v>
      </c>
      <c r="AM219" s="371">
        <f t="shared" ref="AM219:BI219" ca="1" si="79">SUM(AM207:AM218)</f>
        <v>0</v>
      </c>
      <c r="AN219" s="371">
        <f t="shared" ca="1" si="79"/>
        <v>0</v>
      </c>
      <c r="AO219" s="371">
        <f t="shared" ca="1" si="79"/>
        <v>0</v>
      </c>
      <c r="AP219" s="371">
        <f t="shared" ca="1" si="79"/>
        <v>0</v>
      </c>
      <c r="AQ219" s="371">
        <f t="shared" ca="1" si="79"/>
        <v>0</v>
      </c>
      <c r="AR219" s="371">
        <f t="shared" ca="1" si="79"/>
        <v>0</v>
      </c>
      <c r="AS219" s="371">
        <f t="shared" ca="1" si="79"/>
        <v>0</v>
      </c>
      <c r="AT219" s="371">
        <f t="shared" ca="1" si="79"/>
        <v>0</v>
      </c>
      <c r="AU219" s="371">
        <f t="shared" ca="1" si="79"/>
        <v>0</v>
      </c>
      <c r="AV219" s="371">
        <f t="shared" ca="1" si="79"/>
        <v>0</v>
      </c>
      <c r="AW219" s="371">
        <f t="shared" ca="1" si="79"/>
        <v>0</v>
      </c>
      <c r="AX219" s="371">
        <f t="shared" ca="1" si="79"/>
        <v>0</v>
      </c>
      <c r="AY219" s="371">
        <f t="shared" ca="1" si="79"/>
        <v>0</v>
      </c>
      <c r="AZ219" s="371">
        <f t="shared" ca="1" si="79"/>
        <v>0</v>
      </c>
      <c r="BA219" s="371">
        <f t="shared" ca="1" si="79"/>
        <v>0</v>
      </c>
      <c r="BB219" s="371">
        <f t="shared" ca="1" si="79"/>
        <v>0</v>
      </c>
      <c r="BC219" s="371">
        <f t="shared" ca="1" si="79"/>
        <v>0</v>
      </c>
      <c r="BD219" s="371">
        <f t="shared" ca="1" si="79"/>
        <v>0</v>
      </c>
      <c r="BE219" s="371">
        <f t="shared" ca="1" si="79"/>
        <v>0</v>
      </c>
      <c r="BF219" s="371">
        <f t="shared" ca="1" si="79"/>
        <v>0</v>
      </c>
      <c r="BG219" s="371">
        <f t="shared" ca="1" si="79"/>
        <v>0</v>
      </c>
      <c r="BH219" s="371">
        <f t="shared" ca="1" si="79"/>
        <v>0</v>
      </c>
      <c r="BI219" s="371">
        <f t="shared" ca="1" si="79"/>
        <v>0</v>
      </c>
      <c r="BJ219" s="116"/>
      <c r="BK219" s="116"/>
      <c r="BL219" s="116"/>
      <c r="BM219" s="116"/>
    </row>
    <row r="220" spans="1:65" ht="12.75" hidden="1" customHeight="1" outlineLevel="2">
      <c r="A220" s="116"/>
      <c r="B220" s="106" t="str">
        <f>C232</f>
        <v>Pipeline Integrity</v>
      </c>
      <c r="C220" s="614"/>
      <c r="D220" s="615" t="s">
        <v>236</v>
      </c>
      <c r="E220" s="614"/>
      <c r="F220" s="616"/>
      <c r="G220" s="617">
        <f>IF(('PTRM input'!$E$515='PTRM input'!$G$514),IF(G$3&gt;A9remlife,A9acvalue-SUM(F220:$F220),IF(A9remlife="N/A","n/a",A9acvalue/A9remlife)),'PTRM input'!G$528)</f>
        <v>0</v>
      </c>
      <c r="H220" s="617">
        <f>IF(('PTRM input'!$E$515='PTRM input'!$G$514),IF(H$3&gt;A9remlife,A9acvalue-SUM($F220:G220),IF(A9remlife="N/A","n/a",A9acvalue/A9remlife)),'PTRM input'!H$528)</f>
        <v>0</v>
      </c>
      <c r="I220" s="617">
        <f>IF(('PTRM input'!$E$515='PTRM input'!$G$514),IF(I$3&gt;A9remlife,A9acvalue-SUM($F220:H220),IF(A9remlife="N/A","n/a",A9acvalue/A9remlife)),'PTRM input'!I$528)</f>
        <v>0</v>
      </c>
      <c r="J220" s="617">
        <f>IF(('PTRM input'!$E$515='PTRM input'!$G$514),IF(J$3&gt;A9remlife,A9acvalue-SUM($F220:I220),IF(A9remlife="N/A","n/a",A9acvalue/A9remlife)),'PTRM input'!J$528)</f>
        <v>0</v>
      </c>
      <c r="K220" s="617">
        <f>IF(('PTRM input'!$E$515='PTRM input'!$G$514),IF(K$3&gt;A9remlife,A9acvalue-SUM($F220:J220),IF(A9remlife="N/A","n/a",A9acvalue/A9remlife)),'PTRM input'!K$528)</f>
        <v>0</v>
      </c>
      <c r="L220" s="617">
        <f>IF(('PTRM input'!$E$515='PTRM input'!$G$514),IF(L$3&gt;A9remlife,A9acvalue-SUM($F220:K220),IF(A9remlife="N/A","n/a",A9acvalue/A9remlife)),'PTRM input'!L$528)</f>
        <v>0</v>
      </c>
      <c r="M220" s="617">
        <f>IF(('PTRM input'!$E$515='PTRM input'!$G$514),IF(M$3&gt;A9remlife,A9acvalue-SUM($F220:L220),IF(A9remlife="N/A","n/a",A9acvalue/A9remlife)),'PTRM input'!M$528)</f>
        <v>0</v>
      </c>
      <c r="N220" s="617">
        <f>IF(('PTRM input'!$E$515='PTRM input'!$G$514),IF(N$3&gt;A9remlife,A9acvalue-SUM($F220:M220),IF(A9remlife="N/A","n/a",A9acvalue/A9remlife)),'PTRM input'!N$528)</f>
        <v>0</v>
      </c>
      <c r="O220" s="617">
        <f>IF(('PTRM input'!$E$515='PTRM input'!$G$514),IF(O$3&gt;A9remlife,A9acvalue-SUM($F220:N220),IF(A9remlife="N/A","n/a",A9acvalue/A9remlife)),'PTRM input'!O$528)</f>
        <v>0</v>
      </c>
      <c r="P220" s="617">
        <f>IF(('PTRM input'!$E$515='PTRM input'!$G$514),IF(P$3&gt;A9remlife,A9acvalue-SUM($F220:O220),IF(A9remlife="N/A","n/a",A9acvalue/A9remlife)),'PTRM input'!P$528)</f>
        <v>0</v>
      </c>
      <c r="Q220" s="617">
        <f>IF(('PTRM input'!$E$515='PTRM input'!$G$514),IF(Q$3&gt;A9remlife,A9acvalue-SUM($F220:P220),IF(A9remlife="N/A","n/a",A9acvalue/A9remlife)),'PTRM input'!Q$528)</f>
        <v>0</v>
      </c>
      <c r="R220" s="617">
        <f>IF(('PTRM input'!$E$515='PTRM input'!$G$514),IF(R$3&gt;A9remlife,A9acvalue-SUM($F220:Q220),IF(A9remlife="N/A","n/a",A9acvalue/A9remlife)),'PTRM input'!R$528)</f>
        <v>0</v>
      </c>
      <c r="S220" s="617">
        <f>IF(('PTRM input'!$E$515='PTRM input'!$G$514),IF(S$3&gt;A9remlife,A9acvalue-SUM($F220:R220),IF(A9remlife="N/A","n/a",A9acvalue/A9remlife)),'PTRM input'!S$528)</f>
        <v>0</v>
      </c>
      <c r="T220" s="617">
        <f>IF(('PTRM input'!$E$515='PTRM input'!$G$514),IF(T$3&gt;A9remlife,A9acvalue-SUM($F220:S220),IF(A9remlife="N/A","n/a",A9acvalue/A9remlife)),'PTRM input'!T$528)</f>
        <v>0</v>
      </c>
      <c r="U220" s="617">
        <f>IF(('PTRM input'!$E$515='PTRM input'!$G$514),IF(U$3&gt;A9remlife,A9acvalue-SUM($F220:T220),IF(A9remlife="N/A","n/a",A9acvalue/A9remlife)),'PTRM input'!U$528)</f>
        <v>0</v>
      </c>
      <c r="V220" s="617">
        <f>IF(('PTRM input'!$E$515='PTRM input'!$G$514),IF(V$3&gt;A9remlife,A9acvalue-SUM($F220:U220),IF(A9remlife="N/A","n/a",A9acvalue/A9remlife)),'PTRM input'!V$528)</f>
        <v>0</v>
      </c>
      <c r="W220" s="617">
        <f>IF(('PTRM input'!$E$515='PTRM input'!$G$514),IF(W$3&gt;A9remlife,A9acvalue-SUM($F220:V220),IF(A9remlife="N/A","n/a",A9acvalue/A9remlife)),'PTRM input'!W$528)</f>
        <v>0</v>
      </c>
      <c r="X220" s="617">
        <f>IF(('PTRM input'!$E$515='PTRM input'!$G$514),IF(X$3&gt;A9remlife,A9acvalue-SUM($F220:W220),IF(A9remlife="N/A","n/a",A9acvalue/A9remlife)),'PTRM input'!X$528)</f>
        <v>0</v>
      </c>
      <c r="Y220" s="617">
        <f>IF(('PTRM input'!$E$515='PTRM input'!$G$514),IF(Y$3&gt;A9remlife,A9acvalue-SUM($F220:X220),IF(A9remlife="N/A","n/a",A9acvalue/A9remlife)),'PTRM input'!Y$528)</f>
        <v>0</v>
      </c>
      <c r="Z220" s="617">
        <f>IF(('PTRM input'!$E$515='PTRM input'!$G$514),IF(Z$3&gt;A9remlife,A9acvalue-SUM($F220:Y220),IF(A9remlife="N/A","n/a",A9acvalue/A9remlife)),'PTRM input'!Z$528)</f>
        <v>0</v>
      </c>
      <c r="AA220" s="617">
        <f>IF(('PTRM input'!$E$515='PTRM input'!$G$514),IF(AA$3&gt;A9remlife,A9acvalue-SUM($F220:Z220),IF(A9remlife="N/A","n/a",A9acvalue/A9remlife)),'PTRM input'!AA$528)</f>
        <v>0</v>
      </c>
      <c r="AB220" s="617">
        <f>IF(('PTRM input'!$E$515='PTRM input'!$G$514),IF(AB$3&gt;A9remlife,A9acvalue-SUM($F220:AA220),IF(A9remlife="N/A","n/a",A9acvalue/A9remlife)),'PTRM input'!AB$528)</f>
        <v>0</v>
      </c>
      <c r="AC220" s="617">
        <f>IF(('PTRM input'!$E$515='PTRM input'!$G$514),IF(AC$3&gt;A9remlife,A9acvalue-SUM($F220:AB220),IF(A9remlife="N/A","n/a",A9acvalue/A9remlife)),'PTRM input'!AC$528)</f>
        <v>0</v>
      </c>
      <c r="AD220" s="617">
        <f>IF(('PTRM input'!$E$515='PTRM input'!$G$514),IF(AD$3&gt;A9remlife,A9acvalue-SUM($F220:AC220),IF(A9remlife="N/A","n/a",A9acvalue/A9remlife)),'PTRM input'!AD$528)</f>
        <v>0</v>
      </c>
      <c r="AE220" s="617">
        <f>IF(('PTRM input'!$E$515='PTRM input'!$G$514),IF(AE$3&gt;A9remlife,A9acvalue-SUM($F220:AD220),IF(A9remlife="N/A","n/a",A9acvalue/A9remlife)),'PTRM input'!AE$528)</f>
        <v>0</v>
      </c>
      <c r="AF220" s="617">
        <f>IF(('PTRM input'!$E$515='PTRM input'!$G$514),IF(AF$3&gt;A9remlife,A9acvalue-SUM($F220:AE220),IF(A9remlife="N/A","n/a",A9acvalue/A9remlife)),'PTRM input'!AF$528)</f>
        <v>0</v>
      </c>
      <c r="AG220" s="617">
        <f>IF(('PTRM input'!$E$515='PTRM input'!$G$514),IF(AG$3&gt;A9remlife,A9acvalue-SUM($F220:AF220),IF(A9remlife="N/A","n/a",A9acvalue/A9remlife)),'PTRM input'!AG$528)</f>
        <v>0</v>
      </c>
      <c r="AH220" s="617">
        <f>IF(('PTRM input'!$E$515='PTRM input'!$G$514),IF(AH$3&gt;A9remlife,A9acvalue-SUM($F220:AG220),IF(A9remlife="N/A","n/a",A9acvalue/A9remlife)),'PTRM input'!AH$528)</f>
        <v>0</v>
      </c>
      <c r="AI220" s="617">
        <f>IF(('PTRM input'!$E$515='PTRM input'!$G$514),IF(AI$3&gt;A9remlife,A9acvalue-SUM($F220:AH220),IF(A9remlife="N/A","n/a",A9acvalue/A9remlife)),'PTRM input'!AI$528)</f>
        <v>0</v>
      </c>
      <c r="AJ220" s="617">
        <f>IF(('PTRM input'!$E$515='PTRM input'!$G$514),IF(AJ$3&gt;A9remlife,A9acvalue-SUM($F220:AI220),IF(A9remlife="N/A","n/a",A9acvalue/A9remlife)),'PTRM input'!AJ$528)</f>
        <v>0</v>
      </c>
      <c r="AK220" s="617">
        <f>IF(('PTRM input'!$E$515='PTRM input'!$G$514),IF(AK$3&gt;A9remlife,A9acvalue-SUM($F220:AJ220),IF(A9remlife="N/A","n/a",A9acvalue/A9remlife)),'PTRM input'!AK$528)</f>
        <v>0</v>
      </c>
      <c r="AL220" s="617">
        <f>IF(('PTRM input'!$E$515='PTRM input'!$G$514),IF(AL$3&gt;A9remlife,A9acvalue-SUM($F220:AK220),IF(A9remlife="N/A","n/a",A9acvalue/A9remlife)),'PTRM input'!AL$528)</f>
        <v>0</v>
      </c>
      <c r="AM220" s="617">
        <f>IF(('PTRM input'!$E$515='PTRM input'!$G$514),IF(AM$3&gt;A9remlife,A9acvalue-SUM($F220:AL220),IF(A9remlife="N/A","n/a",A9acvalue/A9remlife)),'PTRM input'!AM$528)</f>
        <v>0</v>
      </c>
      <c r="AN220" s="617">
        <f>IF(('PTRM input'!$E$515='PTRM input'!$G$514),IF(AN$3&gt;A9remlife,A9acvalue-SUM($F220:AM220),IF(A9remlife="N/A","n/a",A9acvalue/A9remlife)),'PTRM input'!AN$528)</f>
        <v>0</v>
      </c>
      <c r="AO220" s="617">
        <f>IF(('PTRM input'!$E$515='PTRM input'!$G$514),IF(AO$3&gt;A9remlife,A9acvalue-SUM($F220:AN220),IF(A9remlife="N/A","n/a",A9acvalue/A9remlife)),'PTRM input'!AO$528)</f>
        <v>0</v>
      </c>
      <c r="AP220" s="617">
        <f>IF(('PTRM input'!$E$515='PTRM input'!$G$514),IF(AP$3&gt;A9remlife,A9acvalue-SUM($F220:AO220),IF(A9remlife="N/A","n/a",A9acvalue/A9remlife)),'PTRM input'!AP$528)</f>
        <v>0</v>
      </c>
      <c r="AQ220" s="617">
        <f>IF(('PTRM input'!$E$515='PTRM input'!$G$514),IF(AQ$3&gt;A9remlife,A9acvalue-SUM($F220:AP220),IF(A9remlife="N/A","n/a",A9acvalue/A9remlife)),'PTRM input'!AQ$528)</f>
        <v>0</v>
      </c>
      <c r="AR220" s="617">
        <f>IF(('PTRM input'!$E$515='PTRM input'!$G$514),IF(AR$3&gt;A9remlife,A9acvalue-SUM($F220:AQ220),IF(A9remlife="N/A","n/a",A9acvalue/A9remlife)),'PTRM input'!AR$528)</f>
        <v>0</v>
      </c>
      <c r="AS220" s="617">
        <f>IF(('PTRM input'!$E$515='PTRM input'!$G$514),IF(AS$3&gt;A9remlife,A9acvalue-SUM($F220:AR220),IF(A9remlife="N/A","n/a",A9acvalue/A9remlife)),'PTRM input'!AS$528)</f>
        <v>0</v>
      </c>
      <c r="AT220" s="617">
        <f>IF(('PTRM input'!$E$515='PTRM input'!$G$514),IF(AT$3&gt;A9remlife,A9acvalue-SUM($F220:AS220),IF(A9remlife="N/A","n/a",A9acvalue/A9remlife)),'PTRM input'!AT$528)</f>
        <v>0</v>
      </c>
      <c r="AU220" s="617">
        <f>IF(('PTRM input'!$E$515='PTRM input'!$G$514),IF(AU$3&gt;A9remlife,A9acvalue-SUM($F220:AT220),IF(A9remlife="N/A","n/a",A9acvalue/A9remlife)),'PTRM input'!AU$528)</f>
        <v>0</v>
      </c>
      <c r="AV220" s="617">
        <f>IF(('PTRM input'!$E$515='PTRM input'!$G$514),IF(AV$3&gt;A9remlife,A9acvalue-SUM($F220:AU220),IF(A9remlife="N/A","n/a",A9acvalue/A9remlife)),'PTRM input'!AV$528)</f>
        <v>0</v>
      </c>
      <c r="AW220" s="617">
        <f>IF(('PTRM input'!$E$515='PTRM input'!$G$514),IF(AW$3&gt;A9remlife,A9acvalue-SUM($F220:AV220),IF(A9remlife="N/A","n/a",A9acvalue/A9remlife)),'PTRM input'!AW$528)</f>
        <v>0</v>
      </c>
      <c r="AX220" s="617">
        <f>IF(('PTRM input'!$E$515='PTRM input'!$G$514),IF(AX$3&gt;A9remlife,A9acvalue-SUM($F220:AW220),IF(A9remlife="N/A","n/a",A9acvalue/A9remlife)),'PTRM input'!AX$528)</f>
        <v>0</v>
      </c>
      <c r="AY220" s="617">
        <f>IF(('PTRM input'!$E$515='PTRM input'!$G$514),IF(AY$3&gt;A9remlife,A9acvalue-SUM($F220:AX220),IF(A9remlife="N/A","n/a",A9acvalue/A9remlife)),'PTRM input'!AY$528)</f>
        <v>0</v>
      </c>
      <c r="AZ220" s="617">
        <f>IF(('PTRM input'!$E$515='PTRM input'!$G$514),IF(AZ$3&gt;A9remlife,A9acvalue-SUM($F220:AY220),IF(A9remlife="N/A","n/a",A9acvalue/A9remlife)),'PTRM input'!AZ$528)</f>
        <v>0</v>
      </c>
      <c r="BA220" s="617">
        <f>IF(('PTRM input'!$E$515='PTRM input'!$G$514),IF(BA$3&gt;A9remlife,A9acvalue-SUM($F220:AZ220),IF(A9remlife="N/A","n/a",A9acvalue/A9remlife)),'PTRM input'!BA$528)</f>
        <v>0</v>
      </c>
      <c r="BB220" s="617">
        <f>IF(('PTRM input'!$E$515='PTRM input'!$G$514),IF(BB$3&gt;A9remlife,A9acvalue-SUM($F220:BA220),IF(A9remlife="N/A","n/a",A9acvalue/A9remlife)),'PTRM input'!BB$528)</f>
        <v>0</v>
      </c>
      <c r="BC220" s="617">
        <f>IF(('PTRM input'!$E$515='PTRM input'!$G$514),IF(BC$3&gt;A9remlife,A9acvalue-SUM($F220:BB220),IF(A9remlife="N/A","n/a",A9acvalue/A9remlife)),'PTRM input'!BC$528)</f>
        <v>0</v>
      </c>
      <c r="BD220" s="617">
        <f>IF(('PTRM input'!$E$515='PTRM input'!$G$514),IF(BD$3&gt;A9remlife,A9acvalue-SUM($F220:BC220),IF(A9remlife="N/A","n/a",A9acvalue/A9remlife)),'PTRM input'!BD$528)</f>
        <v>0</v>
      </c>
      <c r="BE220" s="617">
        <f>IF(('PTRM input'!$E$515='PTRM input'!$G$514),IF(BE$3&gt;A9remlife,A9acvalue-SUM($F220:BD220),IF(A9remlife="N/A","n/a",A9acvalue/A9remlife)),'PTRM input'!BE$528)</f>
        <v>0</v>
      </c>
      <c r="BF220" s="617">
        <f>IF(('PTRM input'!$E$515='PTRM input'!$G$514),IF(BF$3&gt;A9remlife,A9acvalue-SUM($F220:BE220),IF(A9remlife="N/A","n/a",A9acvalue/A9remlife)),'PTRM input'!BF$528)</f>
        <v>0</v>
      </c>
      <c r="BG220" s="617">
        <f>IF(('PTRM input'!$E$515='PTRM input'!$G$514),IF(BG$3&gt;A9remlife,A9acvalue-SUM($F220:BF220),IF(A9remlife="N/A","n/a",A9acvalue/A9remlife)),'PTRM input'!BG$528)</f>
        <v>0</v>
      </c>
      <c r="BH220" s="617">
        <f>IF(('PTRM input'!$E$515='PTRM input'!$G$514),IF(BH$3&gt;A9remlife,A9acvalue-SUM($F220:BG220),IF(A9remlife="N/A","n/a",A9acvalue/A9remlife)),'PTRM input'!BH$528)</f>
        <v>0</v>
      </c>
      <c r="BI220" s="617">
        <f>IF(('PTRM input'!$E$515='PTRM input'!$G$514),IF(BI$3&gt;A9remlife,A9acvalue-SUM($F220:BH220),IF(A9remlife="N/A","n/a",A9acvalue/A9remlife)),'PTRM input'!BI$528)</f>
        <v>0</v>
      </c>
      <c r="BJ220" s="116"/>
      <c r="BK220" s="116"/>
      <c r="BL220" s="116"/>
      <c r="BM220" s="116"/>
    </row>
    <row r="221" spans="1:65" ht="12.75" hidden="1" customHeight="1" outlineLevel="2">
      <c r="A221" s="116"/>
      <c r="B221" s="19"/>
      <c r="C221" s="18"/>
      <c r="D221" s="760" t="s">
        <v>237</v>
      </c>
      <c r="E221" s="86">
        <v>0</v>
      </c>
      <c r="F221" s="259"/>
      <c r="G221" s="433"/>
      <c r="H221" s="433"/>
      <c r="I221" s="433"/>
      <c r="J221" s="433"/>
      <c r="K221" s="433"/>
      <c r="L221" s="433"/>
      <c r="M221" s="433"/>
      <c r="N221" s="433"/>
      <c r="O221" s="433"/>
      <c r="P221" s="433"/>
      <c r="Q221" s="433"/>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51"/>
      <c r="AV221" s="251"/>
      <c r="AW221" s="251"/>
      <c r="AX221" s="251"/>
      <c r="AY221" s="251"/>
      <c r="AZ221" s="251"/>
      <c r="BA221" s="251"/>
      <c r="BB221" s="251"/>
      <c r="BC221" s="251"/>
      <c r="BD221" s="251"/>
      <c r="BE221" s="251"/>
      <c r="BF221" s="251"/>
      <c r="BG221" s="251"/>
      <c r="BH221" s="251"/>
      <c r="BI221" s="251"/>
      <c r="BJ221" s="116"/>
      <c r="BK221" s="116"/>
      <c r="BL221" s="116"/>
      <c r="BM221" s="116"/>
    </row>
    <row r="222" spans="1:65" ht="12.75" hidden="1" customHeight="1" outlineLevel="2">
      <c r="A222" s="116"/>
      <c r="B222" s="19"/>
      <c r="C222" s="18"/>
      <c r="D222" s="760"/>
      <c r="E222" s="86">
        <v>1</v>
      </c>
      <c r="F222" s="259"/>
      <c r="G222" s="618"/>
      <c r="H222" s="433">
        <f ca="1">IF(A9stdlife="n/a","n/a",IF(H$3&gt;(A9stdlife+$E222),('PTRM input'!$G$393*(1+rvanilla01)^0.5)-SUM(G222:$G222),('PTRM input'!$G$393*(1+rvanilla01)^0.5)/A9stdlife))</f>
        <v>0.49635766707267759</v>
      </c>
      <c r="I222" s="433">
        <f ca="1">IF(A9stdlife="n/a","n/a",IF(I$3&gt;(A9stdlife+$E222),('PTRM input'!$G$393*(1+rvanilla01)^0.5)-SUM($G222:H222),('PTRM input'!$G$393*(1+rvanilla01)^0.5)/A9stdlife))</f>
        <v>0.49635766707267759</v>
      </c>
      <c r="J222" s="433">
        <f ca="1">IF(A9stdlife="n/a","n/a",IF(J$3&gt;(A9stdlife+$E222),('PTRM input'!$G$393*(1+rvanilla01)^0.5)-SUM($G222:I222),('PTRM input'!$G$393*(1+rvanilla01)^0.5)/A9stdlife))</f>
        <v>0.49635766707267759</v>
      </c>
      <c r="K222" s="433">
        <f ca="1">IF(A9stdlife="n/a","n/a",IF(K$3&gt;(A9stdlife+$E222),('PTRM input'!$G$393*(1+rvanilla01)^0.5)-SUM($G222:J222),('PTRM input'!$G$393*(1+rvanilla01)^0.5)/A9stdlife))</f>
        <v>0.49635766707267759</v>
      </c>
      <c r="L222" s="433">
        <f ca="1">IF(A9stdlife="n/a","n/a",IF(L$3&gt;(A9stdlife+$E222),('PTRM input'!$G$393*(1+rvanilla01)^0.5)-SUM($G222:K222),('PTRM input'!$G$393*(1+rvanilla01)^0.5)/A9stdlife))</f>
        <v>0.49635766707267759</v>
      </c>
      <c r="M222" s="433">
        <f ca="1">IF(A9stdlife="n/a","n/a",IF(M$3&gt;(A9stdlife+$E222),('PTRM input'!$G$393*(1+rvanilla01)^0.5)-SUM($G222:L222),('PTRM input'!$G$393*(1+rvanilla01)^0.5)/A9stdlife))</f>
        <v>0.49635766707267759</v>
      </c>
      <c r="N222" s="433">
        <f ca="1">IF(A9stdlife="n/a","n/a",IF(N$3&gt;(A9stdlife+$E222),('PTRM input'!$G$393*(1+rvanilla01)^0.5)-SUM($G222:M222),('PTRM input'!$G$393*(1+rvanilla01)^0.5)/A9stdlife))</f>
        <v>0.49635766707267759</v>
      </c>
      <c r="O222" s="433">
        <f ca="1">IF(A9stdlife="n/a","n/a",IF(O$3&gt;(A9stdlife+$E222),('PTRM input'!$G$393*(1+rvanilla01)^0.5)-SUM($G222:N222),('PTRM input'!$G$393*(1+rvanilla01)^0.5)/A9stdlife))</f>
        <v>0.49635766707267759</v>
      </c>
      <c r="P222" s="433">
        <f ca="1">IF(A9stdlife="n/a","n/a",IF(P$3&gt;(A9stdlife+$E222),('PTRM input'!$G$393*(1+rvanilla01)^0.5)-SUM($G222:O222),('PTRM input'!$G$393*(1+rvanilla01)^0.5)/A9stdlife))</f>
        <v>0.49635766707267759</v>
      </c>
      <c r="Q222" s="433">
        <f ca="1">IF(A9stdlife="n/a","n/a",IF(Q$3&gt;(A9stdlife+$E222),('PTRM input'!$G$393*(1+rvanilla01)^0.5)-SUM($G222:P222),('PTRM input'!$G$393*(1+rvanilla01)^0.5)/A9stdlife))</f>
        <v>0.49635766707267759</v>
      </c>
      <c r="R222" s="251">
        <f ca="1">IF(A9stdlife="n/a","n/a",IF(R$3&gt;(A9stdlife+$E222),('PTRM input'!$G$393*(1+rvanilla01)^0.5)-SUM($G222:Q222),('PTRM input'!$G$393*(1+rvanilla01)^0.5)/A9stdlife))</f>
        <v>0</v>
      </c>
      <c r="S222" s="251">
        <f ca="1">IF(A9stdlife="n/a","n/a",IF(S$3&gt;(A9stdlife+$E222),('PTRM input'!$G$393*(1+rvanilla01)^0.5)-SUM($G222:R222),('PTRM input'!$G$393*(1+rvanilla01)^0.5)/A9stdlife))</f>
        <v>0</v>
      </c>
      <c r="T222" s="251">
        <f ca="1">IF(A9stdlife="n/a","n/a",IF(T$3&gt;(A9stdlife+$E222),('PTRM input'!$G$393*(1+rvanilla01)^0.5)-SUM($G222:S222),('PTRM input'!$G$393*(1+rvanilla01)^0.5)/A9stdlife))</f>
        <v>0</v>
      </c>
      <c r="U222" s="251">
        <f ca="1">IF(A9stdlife="n/a","n/a",IF(U$3&gt;(A9stdlife+$E222),('PTRM input'!$G$393*(1+rvanilla01)^0.5)-SUM($G222:T222),('PTRM input'!$G$393*(1+rvanilla01)^0.5)/A9stdlife))</f>
        <v>0</v>
      </c>
      <c r="V222" s="251">
        <f ca="1">IF(A9stdlife="n/a","n/a",IF(V$3&gt;(A9stdlife+$E222),('PTRM input'!$G$393*(1+rvanilla01)^0.5)-SUM($G222:U222),('PTRM input'!$G$393*(1+rvanilla01)^0.5)/A9stdlife))</f>
        <v>0</v>
      </c>
      <c r="W222" s="251">
        <f ca="1">IF(A9stdlife="n/a","n/a",IF(W$3&gt;(A9stdlife+$E222),('PTRM input'!$G$393*(1+rvanilla01)^0.5)-SUM($G222:V222),('PTRM input'!$G$393*(1+rvanilla01)^0.5)/A9stdlife))</f>
        <v>0</v>
      </c>
      <c r="X222" s="251">
        <f ca="1">IF(A9stdlife="n/a","n/a",IF(X$3&gt;(A9stdlife+$E222),('PTRM input'!$G$393*(1+rvanilla01)^0.5)-SUM($G222:W222),('PTRM input'!$G$393*(1+rvanilla01)^0.5)/A9stdlife))</f>
        <v>0</v>
      </c>
      <c r="Y222" s="251">
        <f ca="1">IF(A9stdlife="n/a","n/a",IF(Y$3&gt;(A9stdlife+$E222),('PTRM input'!$G$393*(1+rvanilla01)^0.5)-SUM($G222:X222),('PTRM input'!$G$393*(1+rvanilla01)^0.5)/A9stdlife))</f>
        <v>0</v>
      </c>
      <c r="Z222" s="251">
        <f ca="1">IF(A9stdlife="n/a","n/a",IF(Z$3&gt;(A9stdlife+$E222),('PTRM input'!$G$393*(1+rvanilla01)^0.5)-SUM($G222:Y222),('PTRM input'!$G$393*(1+rvanilla01)^0.5)/A9stdlife))</f>
        <v>0</v>
      </c>
      <c r="AA222" s="251">
        <f ca="1">IF(A9stdlife="n/a","n/a",IF(AA$3&gt;(A9stdlife+$E222),('PTRM input'!$G$393*(1+rvanilla01)^0.5)-SUM($G222:Z222),('PTRM input'!$G$393*(1+rvanilla01)^0.5)/A9stdlife))</f>
        <v>0</v>
      </c>
      <c r="AB222" s="251">
        <f ca="1">IF(A9stdlife="n/a","n/a",IF(AB$3&gt;(A9stdlife+$E222),('PTRM input'!$G$393*(1+rvanilla01)^0.5)-SUM($G222:AA222),('PTRM input'!$G$393*(1+rvanilla01)^0.5)/A9stdlife))</f>
        <v>0</v>
      </c>
      <c r="AC222" s="251">
        <f ca="1">IF(A9stdlife="n/a","n/a",IF(AC$3&gt;(A9stdlife+$E222),('PTRM input'!$G$393*(1+rvanilla01)^0.5)-SUM($G222:AB222),('PTRM input'!$G$393*(1+rvanilla01)^0.5)/A9stdlife))</f>
        <v>0</v>
      </c>
      <c r="AD222" s="251">
        <f ca="1">IF(A9stdlife="n/a","n/a",IF(AD$3&gt;(A9stdlife+$E222),('PTRM input'!$G$393*(1+rvanilla01)^0.5)-SUM($G222:AC222),('PTRM input'!$G$393*(1+rvanilla01)^0.5)/A9stdlife))</f>
        <v>0</v>
      </c>
      <c r="AE222" s="251">
        <f ca="1">IF(A9stdlife="n/a","n/a",IF(AE$3&gt;(A9stdlife+$E222),('PTRM input'!$G$393*(1+rvanilla01)^0.5)-SUM($G222:AD222),('PTRM input'!$G$393*(1+rvanilla01)^0.5)/A9stdlife))</f>
        <v>0</v>
      </c>
      <c r="AF222" s="251">
        <f ca="1">IF(A9stdlife="n/a","n/a",IF(AF$3&gt;(A9stdlife+$E222),('PTRM input'!$G$393*(1+rvanilla01)^0.5)-SUM($G222:AE222),('PTRM input'!$G$393*(1+rvanilla01)^0.5)/A9stdlife))</f>
        <v>0</v>
      </c>
      <c r="AG222" s="251">
        <f ca="1">IF(A9stdlife="n/a","n/a",IF(AG$3&gt;(A9stdlife+$E222),('PTRM input'!$G$393*(1+rvanilla01)^0.5)-SUM($G222:AF222),('PTRM input'!$G$393*(1+rvanilla01)^0.5)/A9stdlife))</f>
        <v>0</v>
      </c>
      <c r="AH222" s="251">
        <f ca="1">IF(A9stdlife="n/a","n/a",IF(AH$3&gt;(A9stdlife+$E222),('PTRM input'!$G$393*(1+rvanilla01)^0.5)-SUM($G222:AG222),('PTRM input'!$G$393*(1+rvanilla01)^0.5)/A9stdlife))</f>
        <v>0</v>
      </c>
      <c r="AI222" s="251">
        <f ca="1">IF(A9stdlife="n/a","n/a",IF(AI$3&gt;(A9stdlife+$E222),('PTRM input'!$G$393*(1+rvanilla01)^0.5)-SUM($G222:AH222),('PTRM input'!$G$393*(1+rvanilla01)^0.5)/A9stdlife))</f>
        <v>0</v>
      </c>
      <c r="AJ222" s="251">
        <f ca="1">IF(A9stdlife="n/a","n/a",IF(AJ$3&gt;(A9stdlife+$E222),('PTRM input'!$G$393*(1+rvanilla01)^0.5)-SUM($G222:AI222),('PTRM input'!$G$393*(1+rvanilla01)^0.5)/A9stdlife))</f>
        <v>0</v>
      </c>
      <c r="AK222" s="251">
        <f ca="1">IF(A9stdlife="n/a","n/a",IF(AK$3&gt;(A9stdlife+$E222),('PTRM input'!$G$393*(1+rvanilla01)^0.5)-SUM($G222:AJ222),('PTRM input'!$G$393*(1+rvanilla01)^0.5)/A9stdlife))</f>
        <v>0</v>
      </c>
      <c r="AL222" s="251">
        <f ca="1">IF(A9stdlife="n/a","n/a",IF(AL$3&gt;(A9stdlife+$E222),('PTRM input'!$G$393*(1+rvanilla01)^0.5)-SUM($G222:AK222),('PTRM input'!$G$393*(1+rvanilla01)^0.5)/A9stdlife))</f>
        <v>0</v>
      </c>
      <c r="AM222" s="251">
        <f ca="1">IF(A9stdlife="n/a","n/a",IF(AM$3&gt;(A9stdlife+$E222),('PTRM input'!$G$393*(1+rvanilla01)^0.5)-SUM($G222:AL222),('PTRM input'!$G$393*(1+rvanilla01)^0.5)/A9stdlife))</f>
        <v>0</v>
      </c>
      <c r="AN222" s="251">
        <f ca="1">IF(A9stdlife="n/a","n/a",IF(AN$3&gt;(A9stdlife+$E222),('PTRM input'!$G$393*(1+rvanilla01)^0.5)-SUM($G222:AM222),('PTRM input'!$G$393*(1+rvanilla01)^0.5)/A9stdlife))</f>
        <v>0</v>
      </c>
      <c r="AO222" s="251">
        <f ca="1">IF(A9stdlife="n/a","n/a",IF(AO$3&gt;(A9stdlife+$E222),('PTRM input'!$G$393*(1+rvanilla01)^0.5)-SUM($G222:AN222),('PTRM input'!$G$393*(1+rvanilla01)^0.5)/A9stdlife))</f>
        <v>0</v>
      </c>
      <c r="AP222" s="251">
        <f ca="1">IF(A9stdlife="n/a","n/a",IF(AP$3&gt;(A9stdlife+$E222),('PTRM input'!$G$393*(1+rvanilla01)^0.5)-SUM($G222:AO222),('PTRM input'!$G$393*(1+rvanilla01)^0.5)/A9stdlife))</f>
        <v>0</v>
      </c>
      <c r="AQ222" s="251">
        <f ca="1">IF(A9stdlife="n/a","n/a",IF(AQ$3&gt;(A9stdlife+$E222),('PTRM input'!$G$393*(1+rvanilla01)^0.5)-SUM($G222:AP222),('PTRM input'!$G$393*(1+rvanilla01)^0.5)/A9stdlife))</f>
        <v>0</v>
      </c>
      <c r="AR222" s="251">
        <f ca="1">IF(A9stdlife="n/a","n/a",IF(AR$3&gt;(A9stdlife+$E222),('PTRM input'!$G$393*(1+rvanilla01)^0.5)-SUM($G222:AQ222),('PTRM input'!$G$393*(1+rvanilla01)^0.5)/A9stdlife))</f>
        <v>0</v>
      </c>
      <c r="AS222" s="251">
        <f ca="1">IF(A9stdlife="n/a","n/a",IF(AS$3&gt;(A9stdlife+$E222),('PTRM input'!$G$393*(1+rvanilla01)^0.5)-SUM($G222:AR222),('PTRM input'!$G$393*(1+rvanilla01)^0.5)/A9stdlife))</f>
        <v>0</v>
      </c>
      <c r="AT222" s="251">
        <f ca="1">IF(A9stdlife="n/a","n/a",IF(AT$3&gt;(A9stdlife+$E222),('PTRM input'!$G$393*(1+rvanilla01)^0.5)-SUM($G222:AS222),('PTRM input'!$G$393*(1+rvanilla01)^0.5)/A9stdlife))</f>
        <v>0</v>
      </c>
      <c r="AU222" s="251">
        <f ca="1">IF(A9stdlife="n/a","n/a",IF(AU$3&gt;(A9stdlife+$E222),('PTRM input'!$G$393*(1+rvanilla01)^0.5)-SUM($G222:AT222),('PTRM input'!$G$393*(1+rvanilla01)^0.5)/A9stdlife))</f>
        <v>0</v>
      </c>
      <c r="AV222" s="251">
        <f ca="1">IF(A9stdlife="n/a","n/a",IF(AV$3&gt;(A9stdlife+$E222),('PTRM input'!$G$393*(1+rvanilla01)^0.5)-SUM($G222:AU222),('PTRM input'!$G$393*(1+rvanilla01)^0.5)/A9stdlife))</f>
        <v>0</v>
      </c>
      <c r="AW222" s="251">
        <f ca="1">IF(A9stdlife="n/a","n/a",IF(AW$3&gt;(A9stdlife+$E222),('PTRM input'!$G$393*(1+rvanilla01)^0.5)-SUM($G222:AV222),('PTRM input'!$G$393*(1+rvanilla01)^0.5)/A9stdlife))</f>
        <v>0</v>
      </c>
      <c r="AX222" s="251">
        <f ca="1">IF(A9stdlife="n/a","n/a",IF(AX$3&gt;(A9stdlife+$E222),('PTRM input'!$G$393*(1+rvanilla01)^0.5)-SUM($G222:AW222),('PTRM input'!$G$393*(1+rvanilla01)^0.5)/A9stdlife))</f>
        <v>0</v>
      </c>
      <c r="AY222" s="251">
        <f ca="1">IF(A9stdlife="n/a","n/a",IF(AY$3&gt;(A9stdlife+$E222),('PTRM input'!$G$393*(1+rvanilla01)^0.5)-SUM($G222:AX222),('PTRM input'!$G$393*(1+rvanilla01)^0.5)/A9stdlife))</f>
        <v>0</v>
      </c>
      <c r="AZ222" s="251">
        <f ca="1">IF(A9stdlife="n/a","n/a",IF(AZ$3&gt;(A9stdlife+$E222),('PTRM input'!$G$393*(1+rvanilla01)^0.5)-SUM($G222:AY222),('PTRM input'!$G$393*(1+rvanilla01)^0.5)/A9stdlife))</f>
        <v>0</v>
      </c>
      <c r="BA222" s="251">
        <f ca="1">IF(A9stdlife="n/a","n/a",IF(BA$3&gt;(A9stdlife+$E222),('PTRM input'!$G$393*(1+rvanilla01)^0.5)-SUM($G222:AZ222),('PTRM input'!$G$393*(1+rvanilla01)^0.5)/A9stdlife))</f>
        <v>0</v>
      </c>
      <c r="BB222" s="251">
        <f ca="1">IF(A9stdlife="n/a","n/a",IF(BB$3&gt;(A9stdlife+$E222),('PTRM input'!$G$393*(1+rvanilla01)^0.5)-SUM($G222:BA222),('PTRM input'!$G$393*(1+rvanilla01)^0.5)/A9stdlife))</f>
        <v>0</v>
      </c>
      <c r="BC222" s="251">
        <f ca="1">IF(A9stdlife="n/a","n/a",IF(BC$3&gt;(A9stdlife+$E222),('PTRM input'!$G$393*(1+rvanilla01)^0.5)-SUM($G222:BB222),('PTRM input'!$G$393*(1+rvanilla01)^0.5)/A9stdlife))</f>
        <v>0</v>
      </c>
      <c r="BD222" s="251">
        <f ca="1">IF(A9stdlife="n/a","n/a",IF(BD$3&gt;(A9stdlife+$E222),('PTRM input'!$G$393*(1+rvanilla01)^0.5)-SUM($G222:BC222),('PTRM input'!$G$393*(1+rvanilla01)^0.5)/A9stdlife))</f>
        <v>0</v>
      </c>
      <c r="BE222" s="251">
        <f ca="1">IF(A9stdlife="n/a","n/a",IF(BE$3&gt;(A9stdlife+$E222),('PTRM input'!$G$393*(1+rvanilla01)^0.5)-SUM($G222:BD222),('PTRM input'!$G$393*(1+rvanilla01)^0.5)/A9stdlife))</f>
        <v>0</v>
      </c>
      <c r="BF222" s="251">
        <f ca="1">IF(A9stdlife="n/a","n/a",IF(BF$3&gt;(A9stdlife+$E222),('PTRM input'!$G$393*(1+rvanilla01)^0.5)-SUM($G222:BE222),('PTRM input'!$G$393*(1+rvanilla01)^0.5)/A9stdlife))</f>
        <v>0</v>
      </c>
      <c r="BG222" s="251">
        <f ca="1">IF(A9stdlife="n/a","n/a",IF(BG$3&gt;(A9stdlife+$E222),('PTRM input'!$G$393*(1+rvanilla01)^0.5)-SUM($G222:BF222),('PTRM input'!$G$393*(1+rvanilla01)^0.5)/A9stdlife))</f>
        <v>0</v>
      </c>
      <c r="BH222" s="251">
        <f ca="1">IF(A9stdlife="n/a","n/a",IF(BH$3&gt;(A9stdlife+$E222),('PTRM input'!$G$393*(1+rvanilla01)^0.5)-SUM($G222:BG222),('PTRM input'!$G$393*(1+rvanilla01)^0.5)/A9stdlife))</f>
        <v>0</v>
      </c>
      <c r="BI222" s="251">
        <f ca="1">IF(A9stdlife="n/a","n/a",IF(BI$3&gt;(A9stdlife+$E222),('PTRM input'!$G$393*(1+rvanilla01)^0.5)-SUM($G222:BH222),('PTRM input'!$G$393*(1+rvanilla01)^0.5)/A9stdlife))</f>
        <v>0</v>
      </c>
      <c r="BJ222" s="116"/>
      <c r="BK222" s="116"/>
      <c r="BL222" s="116"/>
      <c r="BM222" s="116"/>
    </row>
    <row r="223" spans="1:65" ht="12.75" hidden="1" customHeight="1" outlineLevel="2">
      <c r="A223" s="116"/>
      <c r="B223" s="19"/>
      <c r="C223" s="18"/>
      <c r="D223" s="760"/>
      <c r="E223" s="86">
        <v>2</v>
      </c>
      <c r="F223" s="259"/>
      <c r="G223" s="434"/>
      <c r="H223" s="619"/>
      <c r="I223" s="433">
        <f ca="1">IF(A9stdlife="n/a","n/a",IF(I$3&gt;(A9stdlife+$E223),('PTRM input'!$H$393*(1+rvanilla02)^0.5)-SUM(H223:$H223),('PTRM input'!$H$393*(1+rvanilla02)^0.5)/A9stdlife))</f>
        <v>0.32982698056518794</v>
      </c>
      <c r="J223" s="433">
        <f ca="1">IF(A9stdlife="n/a","n/a",IF(J$3&gt;(A9stdlife+$E223),('PTRM input'!$H$393*(1+rvanilla02)^0.5)-SUM($H223:I223),('PTRM input'!$H$393*(1+rvanilla02)^0.5)/A9stdlife))</f>
        <v>0.32982698056518794</v>
      </c>
      <c r="K223" s="433">
        <f ca="1">IF(A9stdlife="n/a","n/a",IF(K$3&gt;(A9stdlife+$E223),('PTRM input'!$H$393*(1+rvanilla02)^0.5)-SUM($H223:J223),('PTRM input'!$H$393*(1+rvanilla02)^0.5)/A9stdlife))</f>
        <v>0.32982698056518794</v>
      </c>
      <c r="L223" s="433">
        <f ca="1">IF(A9stdlife="n/a","n/a",IF(L$3&gt;(A9stdlife+$E223),('PTRM input'!$H$393*(1+rvanilla02)^0.5)-SUM($H223:K223),('PTRM input'!$H$393*(1+rvanilla02)^0.5)/A9stdlife))</f>
        <v>0.32982698056518794</v>
      </c>
      <c r="M223" s="433">
        <f ca="1">IF(A9stdlife="n/a","n/a",IF(M$3&gt;(A9stdlife+$E223),('PTRM input'!$H$393*(1+rvanilla02)^0.5)-SUM($H223:L223),('PTRM input'!$H$393*(1+rvanilla02)^0.5)/A9stdlife))</f>
        <v>0.32982698056518794</v>
      </c>
      <c r="N223" s="433">
        <f ca="1">IF(A9stdlife="n/a","n/a",IF(N$3&gt;(A9stdlife+$E223),('PTRM input'!$H$393*(1+rvanilla02)^0.5)-SUM($H223:M223),('PTRM input'!$H$393*(1+rvanilla02)^0.5)/A9stdlife))</f>
        <v>0.32982698056518794</v>
      </c>
      <c r="O223" s="433">
        <f ca="1">IF(A9stdlife="n/a","n/a",IF(O$3&gt;(A9stdlife+$E223),('PTRM input'!$H$393*(1+rvanilla02)^0.5)-SUM($H223:N223),('PTRM input'!$H$393*(1+rvanilla02)^0.5)/A9stdlife))</f>
        <v>0.32982698056518794</v>
      </c>
      <c r="P223" s="433">
        <f ca="1">IF(A9stdlife="n/a","n/a",IF(P$3&gt;(A9stdlife+$E223),('PTRM input'!$H$393*(1+rvanilla02)^0.5)-SUM($H223:O223),('PTRM input'!$H$393*(1+rvanilla02)^0.5)/A9stdlife))</f>
        <v>0.32982698056518794</v>
      </c>
      <c r="Q223" s="433">
        <f ca="1">IF(A9stdlife="n/a","n/a",IF(Q$3&gt;(A9stdlife+$E223),('PTRM input'!$H$393*(1+rvanilla02)^0.5)-SUM($H223:P223),('PTRM input'!$H$393*(1+rvanilla02)^0.5)/A9stdlife))</f>
        <v>0.32982698056518794</v>
      </c>
      <c r="R223" s="251">
        <f ca="1">IF(A9stdlife="n/a","n/a",IF(R$3&gt;(A9stdlife+$E223),('PTRM input'!$H$393*(1+rvanilla02)^0.5)-SUM($H223:Q223),('PTRM input'!$H$393*(1+rvanilla02)^0.5)/A9stdlife))</f>
        <v>0.32982698056518794</v>
      </c>
      <c r="S223" s="251">
        <f ca="1">IF(A9stdlife="n/a","n/a",IF(S$3&gt;(A9stdlife+$E223),('PTRM input'!$H$393*(1+rvanilla02)^0.5)-SUM($H223:R223),('PTRM input'!$H$393*(1+rvanilla02)^0.5)/A9stdlife))</f>
        <v>0</v>
      </c>
      <c r="T223" s="251">
        <f ca="1">IF(A9stdlife="n/a","n/a",IF(T$3&gt;(A9stdlife+$E223),('PTRM input'!$H$393*(1+rvanilla02)^0.5)-SUM($H223:S223),('PTRM input'!$H$393*(1+rvanilla02)^0.5)/A9stdlife))</f>
        <v>0</v>
      </c>
      <c r="U223" s="251">
        <f ca="1">IF(A9stdlife="n/a","n/a",IF(U$3&gt;(A9stdlife+$E223),('PTRM input'!$H$393*(1+rvanilla02)^0.5)-SUM($H223:T223),('PTRM input'!$H$393*(1+rvanilla02)^0.5)/A9stdlife))</f>
        <v>0</v>
      </c>
      <c r="V223" s="251">
        <f ca="1">IF(A9stdlife="n/a","n/a",IF(V$3&gt;(A9stdlife+$E223),('PTRM input'!$H$393*(1+rvanilla02)^0.5)-SUM($H223:U223),('PTRM input'!$H$393*(1+rvanilla02)^0.5)/A9stdlife))</f>
        <v>0</v>
      </c>
      <c r="W223" s="251">
        <f ca="1">IF(A9stdlife="n/a","n/a",IF(W$3&gt;(A9stdlife+$E223),('PTRM input'!$H$393*(1+rvanilla02)^0.5)-SUM($H223:V223),('PTRM input'!$H$393*(1+rvanilla02)^0.5)/A9stdlife))</f>
        <v>0</v>
      </c>
      <c r="X223" s="251">
        <f ca="1">IF(A9stdlife="n/a","n/a",IF(X$3&gt;(A9stdlife+$E223),('PTRM input'!$H$393*(1+rvanilla02)^0.5)-SUM($H223:W223),('PTRM input'!$H$393*(1+rvanilla02)^0.5)/A9stdlife))</f>
        <v>0</v>
      </c>
      <c r="Y223" s="251">
        <f ca="1">IF(A9stdlife="n/a","n/a",IF(Y$3&gt;(A9stdlife+$E223),('PTRM input'!$H$393*(1+rvanilla02)^0.5)-SUM($H223:X223),('PTRM input'!$H$393*(1+rvanilla02)^0.5)/A9stdlife))</f>
        <v>0</v>
      </c>
      <c r="Z223" s="251">
        <f ca="1">IF(A9stdlife="n/a","n/a",IF(Z$3&gt;(A9stdlife+$E223),('PTRM input'!$H$393*(1+rvanilla02)^0.5)-SUM($H223:Y223),('PTRM input'!$H$393*(1+rvanilla02)^0.5)/A9stdlife))</f>
        <v>0</v>
      </c>
      <c r="AA223" s="251">
        <f ca="1">IF(A9stdlife="n/a","n/a",IF(AA$3&gt;(A9stdlife+$E223),('PTRM input'!$H$393*(1+rvanilla02)^0.5)-SUM($H223:Z223),('PTRM input'!$H$393*(1+rvanilla02)^0.5)/A9stdlife))</f>
        <v>0</v>
      </c>
      <c r="AB223" s="251">
        <f ca="1">IF(A9stdlife="n/a","n/a",IF(AB$3&gt;(A9stdlife+$E223),('PTRM input'!$H$393*(1+rvanilla02)^0.5)-SUM($H223:AA223),('PTRM input'!$H$393*(1+rvanilla02)^0.5)/A9stdlife))</f>
        <v>0</v>
      </c>
      <c r="AC223" s="251">
        <f ca="1">IF(A9stdlife="n/a","n/a",IF(AC$3&gt;(A9stdlife+$E223),('PTRM input'!$H$393*(1+rvanilla02)^0.5)-SUM($H223:AB223),('PTRM input'!$H$393*(1+rvanilla02)^0.5)/A9stdlife))</f>
        <v>0</v>
      </c>
      <c r="AD223" s="251">
        <f ca="1">IF(A9stdlife="n/a","n/a",IF(AD$3&gt;(A9stdlife+$E223),('PTRM input'!$H$393*(1+rvanilla02)^0.5)-SUM($H223:AC223),('PTRM input'!$H$393*(1+rvanilla02)^0.5)/A9stdlife))</f>
        <v>0</v>
      </c>
      <c r="AE223" s="251">
        <f ca="1">IF(A9stdlife="n/a","n/a",IF(AE$3&gt;(A9stdlife+$E223),('PTRM input'!$H$393*(1+rvanilla02)^0.5)-SUM($H223:AD223),('PTRM input'!$H$393*(1+rvanilla02)^0.5)/A9stdlife))</f>
        <v>0</v>
      </c>
      <c r="AF223" s="251">
        <f ca="1">IF(A9stdlife="n/a","n/a",IF(AF$3&gt;(A9stdlife+$E223),('PTRM input'!$H$393*(1+rvanilla02)^0.5)-SUM($H223:AE223),('PTRM input'!$H$393*(1+rvanilla02)^0.5)/A9stdlife))</f>
        <v>0</v>
      </c>
      <c r="AG223" s="251">
        <f ca="1">IF(A9stdlife="n/a","n/a",IF(AG$3&gt;(A9stdlife+$E223),('PTRM input'!$H$393*(1+rvanilla02)^0.5)-SUM($H223:AF223),('PTRM input'!$H$393*(1+rvanilla02)^0.5)/A9stdlife))</f>
        <v>0</v>
      </c>
      <c r="AH223" s="251">
        <f ca="1">IF(A9stdlife="n/a","n/a",IF(AH$3&gt;(A9stdlife+$E223),('PTRM input'!$H$393*(1+rvanilla02)^0.5)-SUM($H223:AG223),('PTRM input'!$H$393*(1+rvanilla02)^0.5)/A9stdlife))</f>
        <v>0</v>
      </c>
      <c r="AI223" s="251">
        <f ca="1">IF(A9stdlife="n/a","n/a",IF(AI$3&gt;(A9stdlife+$E223),('PTRM input'!$H$393*(1+rvanilla02)^0.5)-SUM($H223:AH223),('PTRM input'!$H$393*(1+rvanilla02)^0.5)/A9stdlife))</f>
        <v>0</v>
      </c>
      <c r="AJ223" s="251">
        <f ca="1">IF(A9stdlife="n/a","n/a",IF(AJ$3&gt;(A9stdlife+$E223),('PTRM input'!$H$393*(1+rvanilla02)^0.5)-SUM($H223:AI223),('PTRM input'!$H$393*(1+rvanilla02)^0.5)/A9stdlife))</f>
        <v>0</v>
      </c>
      <c r="AK223" s="251">
        <f ca="1">IF(A9stdlife="n/a","n/a",IF(AK$3&gt;(A9stdlife+$E223),('PTRM input'!$H$393*(1+rvanilla02)^0.5)-SUM($H223:AJ223),('PTRM input'!$H$393*(1+rvanilla02)^0.5)/A9stdlife))</f>
        <v>0</v>
      </c>
      <c r="AL223" s="251">
        <f ca="1">IF(A9stdlife="n/a","n/a",IF(AL$3&gt;(A9stdlife+$E223),('PTRM input'!$H$393*(1+rvanilla02)^0.5)-SUM($H223:AK223),('PTRM input'!$H$393*(1+rvanilla02)^0.5)/A9stdlife))</f>
        <v>0</v>
      </c>
      <c r="AM223" s="251">
        <f ca="1">IF(A9stdlife="n/a","n/a",IF(AM$3&gt;(A9stdlife+$E223),('PTRM input'!$H$393*(1+rvanilla02)^0.5)-SUM($H223:AL223),('PTRM input'!$H$393*(1+rvanilla02)^0.5)/A9stdlife))</f>
        <v>0</v>
      </c>
      <c r="AN223" s="251">
        <f ca="1">IF(A9stdlife="n/a","n/a",IF(AN$3&gt;(A9stdlife+$E223),('PTRM input'!$H$393*(1+rvanilla02)^0.5)-SUM($H223:AM223),('PTRM input'!$H$393*(1+rvanilla02)^0.5)/A9stdlife))</f>
        <v>0</v>
      </c>
      <c r="AO223" s="251">
        <f ca="1">IF(A9stdlife="n/a","n/a",IF(AO$3&gt;(A9stdlife+$E223),('PTRM input'!$H$393*(1+rvanilla02)^0.5)-SUM($H223:AN223),('PTRM input'!$H$393*(1+rvanilla02)^0.5)/A9stdlife))</f>
        <v>0</v>
      </c>
      <c r="AP223" s="251">
        <f ca="1">IF(A9stdlife="n/a","n/a",IF(AP$3&gt;(A9stdlife+$E223),('PTRM input'!$H$393*(1+rvanilla02)^0.5)-SUM($H223:AO223),('PTRM input'!$H$393*(1+rvanilla02)^0.5)/A9stdlife))</f>
        <v>0</v>
      </c>
      <c r="AQ223" s="251">
        <f ca="1">IF(A9stdlife="n/a","n/a",IF(AQ$3&gt;(A9stdlife+$E223),('PTRM input'!$H$393*(1+rvanilla02)^0.5)-SUM($H223:AP223),('PTRM input'!$H$393*(1+rvanilla02)^0.5)/A9stdlife))</f>
        <v>0</v>
      </c>
      <c r="AR223" s="251">
        <f ca="1">IF(A9stdlife="n/a","n/a",IF(AR$3&gt;(A9stdlife+$E223),('PTRM input'!$H$393*(1+rvanilla02)^0.5)-SUM($H223:AQ223),('PTRM input'!$H$393*(1+rvanilla02)^0.5)/A9stdlife))</f>
        <v>0</v>
      </c>
      <c r="AS223" s="251">
        <f ca="1">IF(A9stdlife="n/a","n/a",IF(AS$3&gt;(A9stdlife+$E223),('PTRM input'!$H$393*(1+rvanilla02)^0.5)-SUM($H223:AR223),('PTRM input'!$H$393*(1+rvanilla02)^0.5)/A9stdlife))</f>
        <v>0</v>
      </c>
      <c r="AT223" s="251">
        <f ca="1">IF(A9stdlife="n/a","n/a",IF(AT$3&gt;(A9stdlife+$E223),('PTRM input'!$H$393*(1+rvanilla02)^0.5)-SUM($H223:AS223),('PTRM input'!$H$393*(1+rvanilla02)^0.5)/A9stdlife))</f>
        <v>0</v>
      </c>
      <c r="AU223" s="251">
        <f ca="1">IF(A9stdlife="n/a","n/a",IF(AU$3&gt;(A9stdlife+$E223),('PTRM input'!$H$393*(1+rvanilla02)^0.5)-SUM($H223:AT223),('PTRM input'!$H$393*(1+rvanilla02)^0.5)/A9stdlife))</f>
        <v>0</v>
      </c>
      <c r="AV223" s="251">
        <f ca="1">IF(A9stdlife="n/a","n/a",IF(AV$3&gt;(A9stdlife+$E223),('PTRM input'!$H$393*(1+rvanilla02)^0.5)-SUM($H223:AU223),('PTRM input'!$H$393*(1+rvanilla02)^0.5)/A9stdlife))</f>
        <v>0</v>
      </c>
      <c r="AW223" s="251">
        <f ca="1">IF(A9stdlife="n/a","n/a",IF(AW$3&gt;(A9stdlife+$E223),('PTRM input'!$H$393*(1+rvanilla02)^0.5)-SUM($H223:AV223),('PTRM input'!$H$393*(1+rvanilla02)^0.5)/A9stdlife))</f>
        <v>0</v>
      </c>
      <c r="AX223" s="251">
        <f ca="1">IF(A9stdlife="n/a","n/a",IF(AX$3&gt;(A9stdlife+$E223),('PTRM input'!$H$393*(1+rvanilla02)^0.5)-SUM($H223:AW223),('PTRM input'!$H$393*(1+rvanilla02)^0.5)/A9stdlife))</f>
        <v>0</v>
      </c>
      <c r="AY223" s="251">
        <f ca="1">IF(A9stdlife="n/a","n/a",IF(AY$3&gt;(A9stdlife+$E223),('PTRM input'!$H$393*(1+rvanilla02)^0.5)-SUM($H223:AX223),('PTRM input'!$H$393*(1+rvanilla02)^0.5)/A9stdlife))</f>
        <v>0</v>
      </c>
      <c r="AZ223" s="251">
        <f ca="1">IF(A9stdlife="n/a","n/a",IF(AZ$3&gt;(A9stdlife+$E223),('PTRM input'!$H$393*(1+rvanilla02)^0.5)-SUM($H223:AY223),('PTRM input'!$H$393*(1+rvanilla02)^0.5)/A9stdlife))</f>
        <v>0</v>
      </c>
      <c r="BA223" s="251">
        <f ca="1">IF(A9stdlife="n/a","n/a",IF(BA$3&gt;(A9stdlife+$E223),('PTRM input'!$H$393*(1+rvanilla02)^0.5)-SUM($H223:AZ223),('PTRM input'!$H$393*(1+rvanilla02)^0.5)/A9stdlife))</f>
        <v>0</v>
      </c>
      <c r="BB223" s="251">
        <f ca="1">IF(A9stdlife="n/a","n/a",IF(BB$3&gt;(A9stdlife+$E223),('PTRM input'!$H$393*(1+rvanilla02)^0.5)-SUM($H223:BA223),('PTRM input'!$H$393*(1+rvanilla02)^0.5)/A9stdlife))</f>
        <v>0</v>
      </c>
      <c r="BC223" s="251">
        <f ca="1">IF(A9stdlife="n/a","n/a",IF(BC$3&gt;(A9stdlife+$E223),('PTRM input'!$H$393*(1+rvanilla02)^0.5)-SUM($H223:BB223),('PTRM input'!$H$393*(1+rvanilla02)^0.5)/A9stdlife))</f>
        <v>0</v>
      </c>
      <c r="BD223" s="251">
        <f ca="1">IF(A9stdlife="n/a","n/a",IF(BD$3&gt;(A9stdlife+$E223),('PTRM input'!$H$393*(1+rvanilla02)^0.5)-SUM($H223:BC223),('PTRM input'!$H$393*(1+rvanilla02)^0.5)/A9stdlife))</f>
        <v>0</v>
      </c>
      <c r="BE223" s="251">
        <f ca="1">IF(A9stdlife="n/a","n/a",IF(BE$3&gt;(A9stdlife+$E223),('PTRM input'!$H$393*(1+rvanilla02)^0.5)-SUM($H223:BD223),('PTRM input'!$H$393*(1+rvanilla02)^0.5)/A9stdlife))</f>
        <v>0</v>
      </c>
      <c r="BF223" s="251">
        <f ca="1">IF(A9stdlife="n/a","n/a",IF(BF$3&gt;(A9stdlife+$E223),('PTRM input'!$H$393*(1+rvanilla02)^0.5)-SUM($H223:BE223),('PTRM input'!$H$393*(1+rvanilla02)^0.5)/A9stdlife))</f>
        <v>0</v>
      </c>
      <c r="BG223" s="251">
        <f ca="1">IF(A9stdlife="n/a","n/a",IF(BG$3&gt;(A9stdlife+$E223),('PTRM input'!$H$393*(1+rvanilla02)^0.5)-SUM($H223:BF223),('PTRM input'!$H$393*(1+rvanilla02)^0.5)/A9stdlife))</f>
        <v>0</v>
      </c>
      <c r="BH223" s="251">
        <f ca="1">IF(A9stdlife="n/a","n/a",IF(BH$3&gt;(A9stdlife+$E223),('PTRM input'!$H$393*(1+rvanilla02)^0.5)-SUM($H223:BG223),('PTRM input'!$H$393*(1+rvanilla02)^0.5)/A9stdlife))</f>
        <v>0</v>
      </c>
      <c r="BI223" s="251">
        <f ca="1">IF(A9stdlife="n/a","n/a",IF(BI$3&gt;(A9stdlife+$E223),('PTRM input'!$H$393*(1+rvanilla02)^0.5)-SUM($H223:BH223),('PTRM input'!$H$393*(1+rvanilla02)^0.5)/A9stdlife))</f>
        <v>0</v>
      </c>
      <c r="BJ223" s="116"/>
      <c r="BK223" s="116"/>
      <c r="BL223" s="116"/>
      <c r="BM223" s="116"/>
    </row>
    <row r="224" spans="1:65" ht="12.75" hidden="1" customHeight="1" outlineLevel="2">
      <c r="A224" s="116"/>
      <c r="B224" s="19"/>
      <c r="C224" s="18"/>
      <c r="D224" s="760"/>
      <c r="E224" s="86">
        <v>3</v>
      </c>
      <c r="F224" s="259"/>
      <c r="G224" s="434"/>
      <c r="H224" s="435"/>
      <c r="I224" s="619"/>
      <c r="J224" s="433">
        <f ca="1">IF(A9stdlife="n/a","n/a",IF(J$3&gt;(A9stdlife+$E224),('PTRM input'!$I$393*(1+rvanilla03)^0.5)-SUM(I224:$I224),('PTRM input'!$I$393*(1+rvanilla03)^0.5)/A9stdlife))</f>
        <v>0.31680320870146883</v>
      </c>
      <c r="K224" s="433">
        <f ca="1">IF(A9stdlife="n/a","n/a",IF(K$3&gt;(A9stdlife+$E224),('PTRM input'!$I$393*(1+rvanilla03)^0.5)-SUM($I224:J224),('PTRM input'!$I$393*(1+rvanilla03)^0.5)/A9stdlife))</f>
        <v>0.31680320870146883</v>
      </c>
      <c r="L224" s="433">
        <f ca="1">IF(A9stdlife="n/a","n/a",IF(L$3&gt;(A9stdlife+$E224),('PTRM input'!$I$393*(1+rvanilla03)^0.5)-SUM($I224:K224),('PTRM input'!$I$393*(1+rvanilla03)^0.5)/A9stdlife))</f>
        <v>0.31680320870146883</v>
      </c>
      <c r="M224" s="433">
        <f ca="1">IF(A9stdlife="n/a","n/a",IF(M$3&gt;(A9stdlife+$E224),('PTRM input'!$I$393*(1+rvanilla03)^0.5)-SUM($I224:L224),('PTRM input'!$I$393*(1+rvanilla03)^0.5)/A9stdlife))</f>
        <v>0.31680320870146883</v>
      </c>
      <c r="N224" s="433">
        <f ca="1">IF(A9stdlife="n/a","n/a",IF(N$3&gt;(A9stdlife+$E224),('PTRM input'!$I$393*(1+rvanilla03)^0.5)-SUM($I224:M224),('PTRM input'!$I$393*(1+rvanilla03)^0.5)/A9stdlife))</f>
        <v>0.31680320870146883</v>
      </c>
      <c r="O224" s="433">
        <f ca="1">IF(A9stdlife="n/a","n/a",IF(O$3&gt;(A9stdlife+$E224),('PTRM input'!$I$393*(1+rvanilla03)^0.5)-SUM($I224:N224),('PTRM input'!$I$393*(1+rvanilla03)^0.5)/A9stdlife))</f>
        <v>0.31680320870146883</v>
      </c>
      <c r="P224" s="433">
        <f ca="1">IF(A9stdlife="n/a","n/a",IF(P$3&gt;(A9stdlife+$E224),('PTRM input'!$I$393*(1+rvanilla03)^0.5)-SUM($I224:O224),('PTRM input'!$I$393*(1+rvanilla03)^0.5)/A9stdlife))</f>
        <v>0.31680320870146883</v>
      </c>
      <c r="Q224" s="433">
        <f ca="1">IF(A9stdlife="n/a","n/a",IF(Q$3&gt;(A9stdlife+$E224),('PTRM input'!$I$393*(1+rvanilla03)^0.5)-SUM($I224:P224),('PTRM input'!$I$393*(1+rvanilla03)^0.5)/A9stdlife))</f>
        <v>0.31680320870146883</v>
      </c>
      <c r="R224" s="251">
        <f ca="1">IF(A9stdlife="n/a","n/a",IF(R$3&gt;(A9stdlife+$E224),('PTRM input'!$I$393*(1+rvanilla03)^0.5)-SUM($I224:Q224),('PTRM input'!$I$393*(1+rvanilla03)^0.5)/A9stdlife))</f>
        <v>0.31680320870146883</v>
      </c>
      <c r="S224" s="251">
        <f ca="1">IF(A9stdlife="n/a","n/a",IF(S$3&gt;(A9stdlife+$E224),('PTRM input'!$I$393*(1+rvanilla03)^0.5)-SUM($I224:R224),('PTRM input'!$I$393*(1+rvanilla03)^0.5)/A9stdlife))</f>
        <v>0.31680320870146883</v>
      </c>
      <c r="T224" s="251">
        <f ca="1">IF(A9stdlife="n/a","n/a",IF(T$3&gt;(A9stdlife+$E224),('PTRM input'!$I$393*(1+rvanilla03)^0.5)-SUM($I224:S224),('PTRM input'!$I$393*(1+rvanilla03)^0.5)/A9stdlife))</f>
        <v>8.8817841970012523E-16</v>
      </c>
      <c r="U224" s="251">
        <f ca="1">IF(A9stdlife="n/a","n/a",IF(U$3&gt;(A9stdlife+$E224),('PTRM input'!$I$393*(1+rvanilla03)^0.5)-SUM($I224:T224),('PTRM input'!$I$393*(1+rvanilla03)^0.5)/A9stdlife))</f>
        <v>0</v>
      </c>
      <c r="V224" s="251">
        <f ca="1">IF(A9stdlife="n/a","n/a",IF(V$3&gt;(A9stdlife+$E224),('PTRM input'!$I$393*(1+rvanilla03)^0.5)-SUM($I224:U224),('PTRM input'!$I$393*(1+rvanilla03)^0.5)/A9stdlife))</f>
        <v>0</v>
      </c>
      <c r="W224" s="251">
        <f ca="1">IF(A9stdlife="n/a","n/a",IF(W$3&gt;(A9stdlife+$E224),('PTRM input'!$I$393*(1+rvanilla03)^0.5)-SUM($I224:V224),('PTRM input'!$I$393*(1+rvanilla03)^0.5)/A9stdlife))</f>
        <v>0</v>
      </c>
      <c r="X224" s="251">
        <f ca="1">IF(A9stdlife="n/a","n/a",IF(X$3&gt;(A9stdlife+$E224),('PTRM input'!$I$393*(1+rvanilla03)^0.5)-SUM($I224:W224),('PTRM input'!$I$393*(1+rvanilla03)^0.5)/A9stdlife))</f>
        <v>0</v>
      </c>
      <c r="Y224" s="251">
        <f ca="1">IF(A9stdlife="n/a","n/a",IF(Y$3&gt;(A9stdlife+$E224),('PTRM input'!$I$393*(1+rvanilla03)^0.5)-SUM($I224:X224),('PTRM input'!$I$393*(1+rvanilla03)^0.5)/A9stdlife))</f>
        <v>0</v>
      </c>
      <c r="Z224" s="251">
        <f ca="1">IF(A9stdlife="n/a","n/a",IF(Z$3&gt;(A9stdlife+$E224),('PTRM input'!$I$393*(1+rvanilla03)^0.5)-SUM($I224:Y224),('PTRM input'!$I$393*(1+rvanilla03)^0.5)/A9stdlife))</f>
        <v>0</v>
      </c>
      <c r="AA224" s="251">
        <f ca="1">IF(A9stdlife="n/a","n/a",IF(AA$3&gt;(A9stdlife+$E224),('PTRM input'!$I$393*(1+rvanilla03)^0.5)-SUM($I224:Z224),('PTRM input'!$I$393*(1+rvanilla03)^0.5)/A9stdlife))</f>
        <v>0</v>
      </c>
      <c r="AB224" s="251">
        <f ca="1">IF(A9stdlife="n/a","n/a",IF(AB$3&gt;(A9stdlife+$E224),('PTRM input'!$I$393*(1+rvanilla03)^0.5)-SUM($I224:AA224),('PTRM input'!$I$393*(1+rvanilla03)^0.5)/A9stdlife))</f>
        <v>0</v>
      </c>
      <c r="AC224" s="251">
        <f ca="1">IF(A9stdlife="n/a","n/a",IF(AC$3&gt;(A9stdlife+$E224),('PTRM input'!$I$393*(1+rvanilla03)^0.5)-SUM($I224:AB224),('PTRM input'!$I$393*(1+rvanilla03)^0.5)/A9stdlife))</f>
        <v>0</v>
      </c>
      <c r="AD224" s="251">
        <f ca="1">IF(A9stdlife="n/a","n/a",IF(AD$3&gt;(A9stdlife+$E224),('PTRM input'!$I$393*(1+rvanilla03)^0.5)-SUM($I224:AC224),('PTRM input'!$I$393*(1+rvanilla03)^0.5)/A9stdlife))</f>
        <v>0</v>
      </c>
      <c r="AE224" s="251">
        <f ca="1">IF(A9stdlife="n/a","n/a",IF(AE$3&gt;(A9stdlife+$E224),('PTRM input'!$I$393*(1+rvanilla03)^0.5)-SUM($I224:AD224),('PTRM input'!$I$393*(1+rvanilla03)^0.5)/A9stdlife))</f>
        <v>0</v>
      </c>
      <c r="AF224" s="251">
        <f ca="1">IF(A9stdlife="n/a","n/a",IF(AF$3&gt;(A9stdlife+$E224),('PTRM input'!$I$393*(1+rvanilla03)^0.5)-SUM($I224:AE224),('PTRM input'!$I$393*(1+rvanilla03)^0.5)/A9stdlife))</f>
        <v>0</v>
      </c>
      <c r="AG224" s="251">
        <f ca="1">IF(A9stdlife="n/a","n/a",IF(AG$3&gt;(A9stdlife+$E224),('PTRM input'!$I$393*(1+rvanilla03)^0.5)-SUM($I224:AF224),('PTRM input'!$I$393*(1+rvanilla03)^0.5)/A9stdlife))</f>
        <v>0</v>
      </c>
      <c r="AH224" s="251">
        <f ca="1">IF(A9stdlife="n/a","n/a",IF(AH$3&gt;(A9stdlife+$E224),('PTRM input'!$I$393*(1+rvanilla03)^0.5)-SUM($I224:AG224),('PTRM input'!$I$393*(1+rvanilla03)^0.5)/A9stdlife))</f>
        <v>0</v>
      </c>
      <c r="AI224" s="251">
        <f ca="1">IF(A9stdlife="n/a","n/a",IF(AI$3&gt;(A9stdlife+$E224),('PTRM input'!$I$393*(1+rvanilla03)^0.5)-SUM($I224:AH224),('PTRM input'!$I$393*(1+rvanilla03)^0.5)/A9stdlife))</f>
        <v>0</v>
      </c>
      <c r="AJ224" s="251">
        <f ca="1">IF(A9stdlife="n/a","n/a",IF(AJ$3&gt;(A9stdlife+$E224),('PTRM input'!$I$393*(1+rvanilla03)^0.5)-SUM($I224:AI224),('PTRM input'!$I$393*(1+rvanilla03)^0.5)/A9stdlife))</f>
        <v>0</v>
      </c>
      <c r="AK224" s="251">
        <f ca="1">IF(A9stdlife="n/a","n/a",IF(AK$3&gt;(A9stdlife+$E224),('PTRM input'!$I$393*(1+rvanilla03)^0.5)-SUM($I224:AJ224),('PTRM input'!$I$393*(1+rvanilla03)^0.5)/A9stdlife))</f>
        <v>0</v>
      </c>
      <c r="AL224" s="251">
        <f ca="1">IF(A9stdlife="n/a","n/a",IF(AL$3&gt;(A9stdlife+$E224),('PTRM input'!$I$393*(1+rvanilla03)^0.5)-SUM($I224:AK224),('PTRM input'!$I$393*(1+rvanilla03)^0.5)/A9stdlife))</f>
        <v>0</v>
      </c>
      <c r="AM224" s="251">
        <f ca="1">IF(A9stdlife="n/a","n/a",IF(AM$3&gt;(A9stdlife+$E224),('PTRM input'!$I$393*(1+rvanilla03)^0.5)-SUM($I224:AL224),('PTRM input'!$I$393*(1+rvanilla03)^0.5)/A9stdlife))</f>
        <v>0</v>
      </c>
      <c r="AN224" s="251">
        <f ca="1">IF(A9stdlife="n/a","n/a",IF(AN$3&gt;(A9stdlife+$E224),('PTRM input'!$I$393*(1+rvanilla03)^0.5)-SUM($I224:AM224),('PTRM input'!$I$393*(1+rvanilla03)^0.5)/A9stdlife))</f>
        <v>0</v>
      </c>
      <c r="AO224" s="251">
        <f ca="1">IF(A9stdlife="n/a","n/a",IF(AO$3&gt;(A9stdlife+$E224),('PTRM input'!$I$393*(1+rvanilla03)^0.5)-SUM($I224:AN224),('PTRM input'!$I$393*(1+rvanilla03)^0.5)/A9stdlife))</f>
        <v>0</v>
      </c>
      <c r="AP224" s="251">
        <f ca="1">IF(A9stdlife="n/a","n/a",IF(AP$3&gt;(A9stdlife+$E224),('PTRM input'!$I$393*(1+rvanilla03)^0.5)-SUM($I224:AO224),('PTRM input'!$I$393*(1+rvanilla03)^0.5)/A9stdlife))</f>
        <v>0</v>
      </c>
      <c r="AQ224" s="251">
        <f ca="1">IF(A9stdlife="n/a","n/a",IF(AQ$3&gt;(A9stdlife+$E224),('PTRM input'!$I$393*(1+rvanilla03)^0.5)-SUM($I224:AP224),('PTRM input'!$I$393*(1+rvanilla03)^0.5)/A9stdlife))</f>
        <v>0</v>
      </c>
      <c r="AR224" s="251">
        <f ca="1">IF(A9stdlife="n/a","n/a",IF(AR$3&gt;(A9stdlife+$E224),('PTRM input'!$I$393*(1+rvanilla03)^0.5)-SUM($I224:AQ224),('PTRM input'!$I$393*(1+rvanilla03)^0.5)/A9stdlife))</f>
        <v>0</v>
      </c>
      <c r="AS224" s="251">
        <f ca="1">IF(A9stdlife="n/a","n/a",IF(AS$3&gt;(A9stdlife+$E224),('PTRM input'!$I$393*(1+rvanilla03)^0.5)-SUM($I224:AR224),('PTRM input'!$I$393*(1+rvanilla03)^0.5)/A9stdlife))</f>
        <v>0</v>
      </c>
      <c r="AT224" s="251">
        <f ca="1">IF(A9stdlife="n/a","n/a",IF(AT$3&gt;(A9stdlife+$E224),('PTRM input'!$I$393*(1+rvanilla03)^0.5)-SUM($I224:AS224),('PTRM input'!$I$393*(1+rvanilla03)^0.5)/A9stdlife))</f>
        <v>0</v>
      </c>
      <c r="AU224" s="251">
        <f ca="1">IF(A9stdlife="n/a","n/a",IF(AU$3&gt;(A9stdlife+$E224),('PTRM input'!$I$393*(1+rvanilla03)^0.5)-SUM($I224:AT224),('PTRM input'!$I$393*(1+rvanilla03)^0.5)/A9stdlife))</f>
        <v>0</v>
      </c>
      <c r="AV224" s="251">
        <f ca="1">IF(A9stdlife="n/a","n/a",IF(AV$3&gt;(A9stdlife+$E224),('PTRM input'!$I$393*(1+rvanilla03)^0.5)-SUM($I224:AU224),('PTRM input'!$I$393*(1+rvanilla03)^0.5)/A9stdlife))</f>
        <v>0</v>
      </c>
      <c r="AW224" s="251">
        <f ca="1">IF(A9stdlife="n/a","n/a",IF(AW$3&gt;(A9stdlife+$E224),('PTRM input'!$I$393*(1+rvanilla03)^0.5)-SUM($I224:AV224),('PTRM input'!$I$393*(1+rvanilla03)^0.5)/A9stdlife))</f>
        <v>0</v>
      </c>
      <c r="AX224" s="251">
        <f ca="1">IF(A9stdlife="n/a","n/a",IF(AX$3&gt;(A9stdlife+$E224),('PTRM input'!$I$393*(1+rvanilla03)^0.5)-SUM($I224:AW224),('PTRM input'!$I$393*(1+rvanilla03)^0.5)/A9stdlife))</f>
        <v>0</v>
      </c>
      <c r="AY224" s="251">
        <f ca="1">IF(A9stdlife="n/a","n/a",IF(AY$3&gt;(A9stdlife+$E224),('PTRM input'!$I$393*(1+rvanilla03)^0.5)-SUM($I224:AX224),('PTRM input'!$I$393*(1+rvanilla03)^0.5)/A9stdlife))</f>
        <v>0</v>
      </c>
      <c r="AZ224" s="251">
        <f ca="1">IF(A9stdlife="n/a","n/a",IF(AZ$3&gt;(A9stdlife+$E224),('PTRM input'!$I$393*(1+rvanilla03)^0.5)-SUM($I224:AY224),('PTRM input'!$I$393*(1+rvanilla03)^0.5)/A9stdlife))</f>
        <v>0</v>
      </c>
      <c r="BA224" s="251">
        <f ca="1">IF(A9stdlife="n/a","n/a",IF(BA$3&gt;(A9stdlife+$E224),('PTRM input'!$I$393*(1+rvanilla03)^0.5)-SUM($I224:AZ224),('PTRM input'!$I$393*(1+rvanilla03)^0.5)/A9stdlife))</f>
        <v>0</v>
      </c>
      <c r="BB224" s="251">
        <f ca="1">IF(A9stdlife="n/a","n/a",IF(BB$3&gt;(A9stdlife+$E224),('PTRM input'!$I$393*(1+rvanilla03)^0.5)-SUM($I224:BA224),('PTRM input'!$I$393*(1+rvanilla03)^0.5)/A9stdlife))</f>
        <v>0</v>
      </c>
      <c r="BC224" s="251">
        <f ca="1">IF(A9stdlife="n/a","n/a",IF(BC$3&gt;(A9stdlife+$E224),('PTRM input'!$I$393*(1+rvanilla03)^0.5)-SUM($I224:BB224),('PTRM input'!$I$393*(1+rvanilla03)^0.5)/A9stdlife))</f>
        <v>0</v>
      </c>
      <c r="BD224" s="251">
        <f ca="1">IF(A9stdlife="n/a","n/a",IF(BD$3&gt;(A9stdlife+$E224),('PTRM input'!$I$393*(1+rvanilla03)^0.5)-SUM($I224:BC224),('PTRM input'!$I$393*(1+rvanilla03)^0.5)/A9stdlife))</f>
        <v>0</v>
      </c>
      <c r="BE224" s="251">
        <f ca="1">IF(A9stdlife="n/a","n/a",IF(BE$3&gt;(A9stdlife+$E224),('PTRM input'!$I$393*(1+rvanilla03)^0.5)-SUM($I224:BD224),('PTRM input'!$I$393*(1+rvanilla03)^0.5)/A9stdlife))</f>
        <v>0</v>
      </c>
      <c r="BF224" s="251">
        <f ca="1">IF(A9stdlife="n/a","n/a",IF(BF$3&gt;(A9stdlife+$E224),('PTRM input'!$I$393*(1+rvanilla03)^0.5)-SUM($I224:BE224),('PTRM input'!$I$393*(1+rvanilla03)^0.5)/A9stdlife))</f>
        <v>0</v>
      </c>
      <c r="BG224" s="251">
        <f ca="1">IF(A9stdlife="n/a","n/a",IF(BG$3&gt;(A9stdlife+$E224),('PTRM input'!$I$393*(1+rvanilla03)^0.5)-SUM($I224:BF224),('PTRM input'!$I$393*(1+rvanilla03)^0.5)/A9stdlife))</f>
        <v>0</v>
      </c>
      <c r="BH224" s="251">
        <f ca="1">IF(A9stdlife="n/a","n/a",IF(BH$3&gt;(A9stdlife+$E224),('PTRM input'!$I$393*(1+rvanilla03)^0.5)-SUM($I224:BG224),('PTRM input'!$I$393*(1+rvanilla03)^0.5)/A9stdlife))</f>
        <v>0</v>
      </c>
      <c r="BI224" s="251">
        <f ca="1">IF(A9stdlife="n/a","n/a",IF(BI$3&gt;(A9stdlife+$E224),('PTRM input'!$I$393*(1+rvanilla03)^0.5)-SUM($I224:BH224),('PTRM input'!$I$393*(1+rvanilla03)^0.5)/A9stdlife))</f>
        <v>0</v>
      </c>
      <c r="BJ224" s="116"/>
      <c r="BK224" s="116"/>
      <c r="BL224" s="116"/>
      <c r="BM224" s="116"/>
    </row>
    <row r="225" spans="1:65" ht="12.75" hidden="1" customHeight="1" outlineLevel="2">
      <c r="A225" s="116"/>
      <c r="B225" s="19"/>
      <c r="C225" s="18"/>
      <c r="D225" s="760"/>
      <c r="E225" s="86">
        <v>4</v>
      </c>
      <c r="F225" s="259"/>
      <c r="G225" s="434"/>
      <c r="H225" s="435"/>
      <c r="I225" s="435"/>
      <c r="J225" s="619"/>
      <c r="K225" s="433">
        <f ca="1">IF(A9stdlife="n/a","n/a",IF(K$3&gt;(A9stdlife+$E225),('PTRM input'!$J$393*(1+rvanilla04)^0.5)-SUM(J225:$J225),('PTRM input'!$J$393*(1+rvanilla04)^0.5)/A9stdlife))</f>
        <v>0.37125461900502904</v>
      </c>
      <c r="L225" s="433">
        <f ca="1">IF(A9stdlife="n/a","n/a",IF(L$3&gt;(A9stdlife+$E225),('PTRM input'!$J$393*(1+rvanilla04)^0.5)-SUM($J225:K225),('PTRM input'!$J$393*(1+rvanilla04)^0.5)/A9stdlife))</f>
        <v>0.37125461900502904</v>
      </c>
      <c r="M225" s="433">
        <f ca="1">IF(A9stdlife="n/a","n/a",IF(M$3&gt;(A9stdlife+$E225),('PTRM input'!$J$393*(1+rvanilla04)^0.5)-SUM($J225:L225),('PTRM input'!$J$393*(1+rvanilla04)^0.5)/A9stdlife))</f>
        <v>0.37125461900502904</v>
      </c>
      <c r="N225" s="433">
        <f ca="1">IF(A9stdlife="n/a","n/a",IF(N$3&gt;(A9stdlife+$E225),('PTRM input'!$J$393*(1+rvanilla04)^0.5)-SUM($J225:M225),('PTRM input'!$J$393*(1+rvanilla04)^0.5)/A9stdlife))</f>
        <v>0.37125461900502904</v>
      </c>
      <c r="O225" s="433">
        <f ca="1">IF(A9stdlife="n/a","n/a",IF(O$3&gt;(A9stdlife+$E225),('PTRM input'!$J$393*(1+rvanilla04)^0.5)-SUM($J225:N225),('PTRM input'!$J$393*(1+rvanilla04)^0.5)/A9stdlife))</f>
        <v>0.37125461900502904</v>
      </c>
      <c r="P225" s="433">
        <f ca="1">IF(A9stdlife="n/a","n/a",IF(P$3&gt;(A9stdlife+$E225),('PTRM input'!$J$393*(1+rvanilla04)^0.5)-SUM($J225:O225),('PTRM input'!$J$393*(1+rvanilla04)^0.5)/A9stdlife))</f>
        <v>0.37125461900502904</v>
      </c>
      <c r="Q225" s="433">
        <f ca="1">IF(A9stdlife="n/a","n/a",IF(Q$3&gt;(A9stdlife+$E225),('PTRM input'!$J$393*(1+rvanilla04)^0.5)-SUM($J225:P225),('PTRM input'!$J$393*(1+rvanilla04)^0.5)/A9stdlife))</f>
        <v>0.37125461900502904</v>
      </c>
      <c r="R225" s="251">
        <f ca="1">IF(A9stdlife="n/a","n/a",IF(R$3&gt;(A9stdlife+$E225),('PTRM input'!$J$393*(1+rvanilla04)^0.5)-SUM($J225:Q225),('PTRM input'!$J$393*(1+rvanilla04)^0.5)/A9stdlife))</f>
        <v>0.37125461900502904</v>
      </c>
      <c r="S225" s="251">
        <f ca="1">IF(A9stdlife="n/a","n/a",IF(S$3&gt;(A9stdlife+$E225),('PTRM input'!$J$393*(1+rvanilla04)^0.5)-SUM($J225:R225),('PTRM input'!$J$393*(1+rvanilla04)^0.5)/A9stdlife))</f>
        <v>0.37125461900502904</v>
      </c>
      <c r="T225" s="251">
        <f ca="1">IF(A9stdlife="n/a","n/a",IF(T$3&gt;(A9stdlife+$E225),('PTRM input'!$J$393*(1+rvanilla04)^0.5)-SUM($J225:S225),('PTRM input'!$J$393*(1+rvanilla04)^0.5)/A9stdlife))</f>
        <v>0.37125461900502904</v>
      </c>
      <c r="U225" s="251">
        <f ca="1">IF(A9stdlife="n/a","n/a",IF(U$3&gt;(A9stdlife+$E225),('PTRM input'!$J$393*(1+rvanilla04)^0.5)-SUM($J225:T225),('PTRM input'!$J$393*(1+rvanilla04)^0.5)/A9stdlife))</f>
        <v>0</v>
      </c>
      <c r="V225" s="251">
        <f ca="1">IF(A9stdlife="n/a","n/a",IF(V$3&gt;(A9stdlife+$E225),('PTRM input'!$J$393*(1+rvanilla04)^0.5)-SUM($J225:U225),('PTRM input'!$J$393*(1+rvanilla04)^0.5)/A9stdlife))</f>
        <v>0</v>
      </c>
      <c r="W225" s="251">
        <f ca="1">IF(A9stdlife="n/a","n/a",IF(W$3&gt;(A9stdlife+$E225),('PTRM input'!$J$393*(1+rvanilla04)^0.5)-SUM($J225:V225),('PTRM input'!$J$393*(1+rvanilla04)^0.5)/A9stdlife))</f>
        <v>0</v>
      </c>
      <c r="X225" s="251">
        <f ca="1">IF(A9stdlife="n/a","n/a",IF(X$3&gt;(A9stdlife+$E225),('PTRM input'!$J$393*(1+rvanilla04)^0.5)-SUM($J225:W225),('PTRM input'!$J$393*(1+rvanilla04)^0.5)/A9stdlife))</f>
        <v>0</v>
      </c>
      <c r="Y225" s="251">
        <f ca="1">IF(A9stdlife="n/a","n/a",IF(Y$3&gt;(A9stdlife+$E225),('PTRM input'!$J$393*(1+rvanilla04)^0.5)-SUM($J225:X225),('PTRM input'!$J$393*(1+rvanilla04)^0.5)/A9stdlife))</f>
        <v>0</v>
      </c>
      <c r="Z225" s="251">
        <f ca="1">IF(A9stdlife="n/a","n/a",IF(Z$3&gt;(A9stdlife+$E225),('PTRM input'!$J$393*(1+rvanilla04)^0.5)-SUM($J225:Y225),('PTRM input'!$J$393*(1+rvanilla04)^0.5)/A9stdlife))</f>
        <v>0</v>
      </c>
      <c r="AA225" s="251">
        <f ca="1">IF(A9stdlife="n/a","n/a",IF(AA$3&gt;(A9stdlife+$E225),('PTRM input'!$J$393*(1+rvanilla04)^0.5)-SUM($J225:Z225),('PTRM input'!$J$393*(1+rvanilla04)^0.5)/A9stdlife))</f>
        <v>0</v>
      </c>
      <c r="AB225" s="251">
        <f ca="1">IF(A9stdlife="n/a","n/a",IF(AB$3&gt;(A9stdlife+$E225),('PTRM input'!$J$393*(1+rvanilla04)^0.5)-SUM($J225:AA225),('PTRM input'!$J$393*(1+rvanilla04)^0.5)/A9stdlife))</f>
        <v>0</v>
      </c>
      <c r="AC225" s="251">
        <f ca="1">IF(A9stdlife="n/a","n/a",IF(AC$3&gt;(A9stdlife+$E225),('PTRM input'!$J$393*(1+rvanilla04)^0.5)-SUM($J225:AB225),('PTRM input'!$J$393*(1+rvanilla04)^0.5)/A9stdlife))</f>
        <v>0</v>
      </c>
      <c r="AD225" s="251">
        <f ca="1">IF(A9stdlife="n/a","n/a",IF(AD$3&gt;(A9stdlife+$E225),('PTRM input'!$J$393*(1+rvanilla04)^0.5)-SUM($J225:AC225),('PTRM input'!$J$393*(1+rvanilla04)^0.5)/A9stdlife))</f>
        <v>0</v>
      </c>
      <c r="AE225" s="251">
        <f ca="1">IF(A9stdlife="n/a","n/a",IF(AE$3&gt;(A9stdlife+$E225),('PTRM input'!$J$393*(1+rvanilla04)^0.5)-SUM($J225:AD225),('PTRM input'!$J$393*(1+rvanilla04)^0.5)/A9stdlife))</f>
        <v>0</v>
      </c>
      <c r="AF225" s="251">
        <f ca="1">IF(A9stdlife="n/a","n/a",IF(AF$3&gt;(A9stdlife+$E225),('PTRM input'!$J$393*(1+rvanilla04)^0.5)-SUM($J225:AE225),('PTRM input'!$J$393*(1+rvanilla04)^0.5)/A9stdlife))</f>
        <v>0</v>
      </c>
      <c r="AG225" s="251">
        <f ca="1">IF(A9stdlife="n/a","n/a",IF(AG$3&gt;(A9stdlife+$E225),('PTRM input'!$J$393*(1+rvanilla04)^0.5)-SUM($J225:AF225),('PTRM input'!$J$393*(1+rvanilla04)^0.5)/A9stdlife))</f>
        <v>0</v>
      </c>
      <c r="AH225" s="251">
        <f ca="1">IF(A9stdlife="n/a","n/a",IF(AH$3&gt;(A9stdlife+$E225),('PTRM input'!$J$393*(1+rvanilla04)^0.5)-SUM($J225:AG225),('PTRM input'!$J$393*(1+rvanilla04)^0.5)/A9stdlife))</f>
        <v>0</v>
      </c>
      <c r="AI225" s="251">
        <f ca="1">IF(A9stdlife="n/a","n/a",IF(AI$3&gt;(A9stdlife+$E225),('PTRM input'!$J$393*(1+rvanilla04)^0.5)-SUM($J225:AH225),('PTRM input'!$J$393*(1+rvanilla04)^0.5)/A9stdlife))</f>
        <v>0</v>
      </c>
      <c r="AJ225" s="251">
        <f ca="1">IF(A9stdlife="n/a","n/a",IF(AJ$3&gt;(A9stdlife+$E225),('PTRM input'!$J$393*(1+rvanilla04)^0.5)-SUM($J225:AI225),('PTRM input'!$J$393*(1+rvanilla04)^0.5)/A9stdlife))</f>
        <v>0</v>
      </c>
      <c r="AK225" s="251">
        <f ca="1">IF(A9stdlife="n/a","n/a",IF(AK$3&gt;(A9stdlife+$E225),('PTRM input'!$J$393*(1+rvanilla04)^0.5)-SUM($J225:AJ225),('PTRM input'!$J$393*(1+rvanilla04)^0.5)/A9stdlife))</f>
        <v>0</v>
      </c>
      <c r="AL225" s="251">
        <f ca="1">IF(A9stdlife="n/a","n/a",IF(AL$3&gt;(A9stdlife+$E225),('PTRM input'!$J$393*(1+rvanilla04)^0.5)-SUM($J225:AK225),('PTRM input'!$J$393*(1+rvanilla04)^0.5)/A9stdlife))</f>
        <v>0</v>
      </c>
      <c r="AM225" s="251">
        <f ca="1">IF(A9stdlife="n/a","n/a",IF(AM$3&gt;(A9stdlife+$E225),('PTRM input'!$J$393*(1+rvanilla04)^0.5)-SUM($J225:AL225),('PTRM input'!$J$393*(1+rvanilla04)^0.5)/A9stdlife))</f>
        <v>0</v>
      </c>
      <c r="AN225" s="251">
        <f ca="1">IF(A9stdlife="n/a","n/a",IF(AN$3&gt;(A9stdlife+$E225),('PTRM input'!$J$393*(1+rvanilla04)^0.5)-SUM($J225:AM225),('PTRM input'!$J$393*(1+rvanilla04)^0.5)/A9stdlife))</f>
        <v>0</v>
      </c>
      <c r="AO225" s="251">
        <f ca="1">IF(A9stdlife="n/a","n/a",IF(AO$3&gt;(A9stdlife+$E225),('PTRM input'!$J$393*(1+rvanilla04)^0.5)-SUM($J225:AN225),('PTRM input'!$J$393*(1+rvanilla04)^0.5)/A9stdlife))</f>
        <v>0</v>
      </c>
      <c r="AP225" s="251">
        <f ca="1">IF(A9stdlife="n/a","n/a",IF(AP$3&gt;(A9stdlife+$E225),('PTRM input'!$J$393*(1+rvanilla04)^0.5)-SUM($J225:AO225),('PTRM input'!$J$393*(1+rvanilla04)^0.5)/A9stdlife))</f>
        <v>0</v>
      </c>
      <c r="AQ225" s="251">
        <f ca="1">IF(A9stdlife="n/a","n/a",IF(AQ$3&gt;(A9stdlife+$E225),('PTRM input'!$J$393*(1+rvanilla04)^0.5)-SUM($J225:AP225),('PTRM input'!$J$393*(1+rvanilla04)^0.5)/A9stdlife))</f>
        <v>0</v>
      </c>
      <c r="AR225" s="251">
        <f ca="1">IF(A9stdlife="n/a","n/a",IF(AR$3&gt;(A9stdlife+$E225),('PTRM input'!$J$393*(1+rvanilla04)^0.5)-SUM($J225:AQ225),('PTRM input'!$J$393*(1+rvanilla04)^0.5)/A9stdlife))</f>
        <v>0</v>
      </c>
      <c r="AS225" s="251">
        <f ca="1">IF(A9stdlife="n/a","n/a",IF(AS$3&gt;(A9stdlife+$E225),('PTRM input'!$J$393*(1+rvanilla04)^0.5)-SUM($J225:AR225),('PTRM input'!$J$393*(1+rvanilla04)^0.5)/A9stdlife))</f>
        <v>0</v>
      </c>
      <c r="AT225" s="251">
        <f ca="1">IF(A9stdlife="n/a","n/a",IF(AT$3&gt;(A9stdlife+$E225),('PTRM input'!$J$393*(1+rvanilla04)^0.5)-SUM($J225:AS225),('PTRM input'!$J$393*(1+rvanilla04)^0.5)/A9stdlife))</f>
        <v>0</v>
      </c>
      <c r="AU225" s="251">
        <f ca="1">IF(A9stdlife="n/a","n/a",IF(AU$3&gt;(A9stdlife+$E225),('PTRM input'!$J$393*(1+rvanilla04)^0.5)-SUM($J225:AT225),('PTRM input'!$J$393*(1+rvanilla04)^0.5)/A9stdlife))</f>
        <v>0</v>
      </c>
      <c r="AV225" s="251">
        <f ca="1">IF(A9stdlife="n/a","n/a",IF(AV$3&gt;(A9stdlife+$E225),('PTRM input'!$J$393*(1+rvanilla04)^0.5)-SUM($J225:AU225),('PTRM input'!$J$393*(1+rvanilla04)^0.5)/A9stdlife))</f>
        <v>0</v>
      </c>
      <c r="AW225" s="251">
        <f ca="1">IF(A9stdlife="n/a","n/a",IF(AW$3&gt;(A9stdlife+$E225),('PTRM input'!$J$393*(1+rvanilla04)^0.5)-SUM($J225:AV225),('PTRM input'!$J$393*(1+rvanilla04)^0.5)/A9stdlife))</f>
        <v>0</v>
      </c>
      <c r="AX225" s="251">
        <f ca="1">IF(A9stdlife="n/a","n/a",IF(AX$3&gt;(A9stdlife+$E225),('PTRM input'!$J$393*(1+rvanilla04)^0.5)-SUM($J225:AW225),('PTRM input'!$J$393*(1+rvanilla04)^0.5)/A9stdlife))</f>
        <v>0</v>
      </c>
      <c r="AY225" s="251">
        <f ca="1">IF(A9stdlife="n/a","n/a",IF(AY$3&gt;(A9stdlife+$E225),('PTRM input'!$J$393*(1+rvanilla04)^0.5)-SUM($J225:AX225),('PTRM input'!$J$393*(1+rvanilla04)^0.5)/A9stdlife))</f>
        <v>0</v>
      </c>
      <c r="AZ225" s="251">
        <f ca="1">IF(A9stdlife="n/a","n/a",IF(AZ$3&gt;(A9stdlife+$E225),('PTRM input'!$J$393*(1+rvanilla04)^0.5)-SUM($J225:AY225),('PTRM input'!$J$393*(1+rvanilla04)^0.5)/A9stdlife))</f>
        <v>0</v>
      </c>
      <c r="BA225" s="251">
        <f ca="1">IF(A9stdlife="n/a","n/a",IF(BA$3&gt;(A9stdlife+$E225),('PTRM input'!$J$393*(1+rvanilla04)^0.5)-SUM($J225:AZ225),('PTRM input'!$J$393*(1+rvanilla04)^0.5)/A9stdlife))</f>
        <v>0</v>
      </c>
      <c r="BB225" s="251">
        <f ca="1">IF(A9stdlife="n/a","n/a",IF(BB$3&gt;(A9stdlife+$E225),('PTRM input'!$J$393*(1+rvanilla04)^0.5)-SUM($J225:BA225),('PTRM input'!$J$393*(1+rvanilla04)^0.5)/A9stdlife))</f>
        <v>0</v>
      </c>
      <c r="BC225" s="251">
        <f ca="1">IF(A9stdlife="n/a","n/a",IF(BC$3&gt;(A9stdlife+$E225),('PTRM input'!$J$393*(1+rvanilla04)^0.5)-SUM($J225:BB225),('PTRM input'!$J$393*(1+rvanilla04)^0.5)/A9stdlife))</f>
        <v>0</v>
      </c>
      <c r="BD225" s="251">
        <f ca="1">IF(A9stdlife="n/a","n/a",IF(BD$3&gt;(A9stdlife+$E225),('PTRM input'!$J$393*(1+rvanilla04)^0.5)-SUM($J225:BC225),('PTRM input'!$J$393*(1+rvanilla04)^0.5)/A9stdlife))</f>
        <v>0</v>
      </c>
      <c r="BE225" s="251">
        <f ca="1">IF(A9stdlife="n/a","n/a",IF(BE$3&gt;(A9stdlife+$E225),('PTRM input'!$J$393*(1+rvanilla04)^0.5)-SUM($J225:BD225),('PTRM input'!$J$393*(1+rvanilla04)^0.5)/A9stdlife))</f>
        <v>0</v>
      </c>
      <c r="BF225" s="251">
        <f ca="1">IF(A9stdlife="n/a","n/a",IF(BF$3&gt;(A9stdlife+$E225),('PTRM input'!$J$393*(1+rvanilla04)^0.5)-SUM($J225:BE225),('PTRM input'!$J$393*(1+rvanilla04)^0.5)/A9stdlife))</f>
        <v>0</v>
      </c>
      <c r="BG225" s="251">
        <f ca="1">IF(A9stdlife="n/a","n/a",IF(BG$3&gt;(A9stdlife+$E225),('PTRM input'!$J$393*(1+rvanilla04)^0.5)-SUM($J225:BF225),('PTRM input'!$J$393*(1+rvanilla04)^0.5)/A9stdlife))</f>
        <v>0</v>
      </c>
      <c r="BH225" s="251">
        <f ca="1">IF(A9stdlife="n/a","n/a",IF(BH$3&gt;(A9stdlife+$E225),('PTRM input'!$J$393*(1+rvanilla04)^0.5)-SUM($J225:BG225),('PTRM input'!$J$393*(1+rvanilla04)^0.5)/A9stdlife))</f>
        <v>0</v>
      </c>
      <c r="BI225" s="251">
        <f ca="1">IF(A9stdlife="n/a","n/a",IF(BI$3&gt;(A9stdlife+$E225),('PTRM input'!$J$393*(1+rvanilla04)^0.5)-SUM($J225:BH225),('PTRM input'!$J$393*(1+rvanilla04)^0.5)/A9stdlife))</f>
        <v>0</v>
      </c>
      <c r="BJ225" s="116"/>
      <c r="BK225" s="116"/>
      <c r="BL225" s="116"/>
      <c r="BM225" s="116"/>
    </row>
    <row r="226" spans="1:65" ht="12.75" hidden="1" customHeight="1" outlineLevel="2">
      <c r="A226" s="116"/>
      <c r="B226" s="19"/>
      <c r="C226" s="18"/>
      <c r="D226" s="760"/>
      <c r="E226" s="86">
        <v>5</v>
      </c>
      <c r="F226" s="259"/>
      <c r="G226" s="434"/>
      <c r="H226" s="435"/>
      <c r="I226" s="435"/>
      <c r="J226" s="435"/>
      <c r="K226" s="619"/>
      <c r="L226" s="433">
        <f ca="1">IF(A9stdlife="n/a","n/a",IF(L$3&gt;(A9stdlife+$E226),('PTRM input'!$K$393*(1+rvanilla05)^0.5)-SUM($K226:K226),('PTRM input'!$K$393*(1+rvanilla05)^0.5)/A9stdlife))</f>
        <v>0.14329360151394088</v>
      </c>
      <c r="M226" s="433">
        <f ca="1">IF(A9stdlife="n/a","n/a",IF(M$3&gt;(A9stdlife+$E226),('PTRM input'!$K$393*(1+rvanilla05)^0.5)-SUM($K226:L226),('PTRM input'!$K$393*(1+rvanilla05)^0.5)/A9stdlife))</f>
        <v>0.14329360151394088</v>
      </c>
      <c r="N226" s="433">
        <f ca="1">IF(A9stdlife="n/a","n/a",IF(N$3&gt;(A9stdlife+$E226),('PTRM input'!$K$393*(1+rvanilla05)^0.5)-SUM($K226:M226),('PTRM input'!$K$393*(1+rvanilla05)^0.5)/A9stdlife))</f>
        <v>0.14329360151394088</v>
      </c>
      <c r="O226" s="433">
        <f ca="1">IF(A9stdlife="n/a","n/a",IF(O$3&gt;(A9stdlife+$E226),('PTRM input'!$K$393*(1+rvanilla05)^0.5)-SUM($K226:N226),('PTRM input'!$K$393*(1+rvanilla05)^0.5)/A9stdlife))</f>
        <v>0.14329360151394088</v>
      </c>
      <c r="P226" s="433">
        <f ca="1">IF(A9stdlife="n/a","n/a",IF(P$3&gt;(A9stdlife+$E226),('PTRM input'!$K$393*(1+rvanilla05)^0.5)-SUM($K226:O226),('PTRM input'!$K$393*(1+rvanilla05)^0.5)/A9stdlife))</f>
        <v>0.14329360151394088</v>
      </c>
      <c r="Q226" s="433">
        <f ca="1">IF(A9stdlife="n/a","n/a",IF(Q$3&gt;(A9stdlife+$E226),('PTRM input'!$K$393*(1+rvanilla05)^0.5)-SUM($K226:P226),('PTRM input'!$K$393*(1+rvanilla05)^0.5)/A9stdlife))</f>
        <v>0.14329360151394088</v>
      </c>
      <c r="R226" s="251">
        <f ca="1">IF(A9stdlife="n/a","n/a",IF(R$3&gt;(A9stdlife+$E226),('PTRM input'!$K$393*(1+rvanilla05)^0.5)-SUM($K226:Q226),('PTRM input'!$K$393*(1+rvanilla05)^0.5)/A9stdlife))</f>
        <v>0.14329360151394088</v>
      </c>
      <c r="S226" s="251">
        <f ca="1">IF(A9stdlife="n/a","n/a",IF(S$3&gt;(A9stdlife+$E226),('PTRM input'!$K$393*(1+rvanilla05)^0.5)-SUM($K226:R226),('PTRM input'!$K$393*(1+rvanilla05)^0.5)/A9stdlife))</f>
        <v>0.14329360151394088</v>
      </c>
      <c r="T226" s="251">
        <f ca="1">IF(A9stdlife="n/a","n/a",IF(T$3&gt;(A9stdlife+$E226),('PTRM input'!$K$393*(1+rvanilla05)^0.5)-SUM($K226:S226),('PTRM input'!$K$393*(1+rvanilla05)^0.5)/A9stdlife))</f>
        <v>0.14329360151394088</v>
      </c>
      <c r="U226" s="251">
        <f ca="1">IF(A9stdlife="n/a","n/a",IF(U$3&gt;(A9stdlife+$E226),('PTRM input'!$K$393*(1+rvanilla05)^0.5)-SUM($K226:T226),('PTRM input'!$K$393*(1+rvanilla05)^0.5)/A9stdlife))</f>
        <v>0.14329360151394088</v>
      </c>
      <c r="V226" s="251">
        <f ca="1">IF(A9stdlife="n/a","n/a",IF(V$3&gt;(A9stdlife+$E226),('PTRM input'!$K$393*(1+rvanilla05)^0.5)-SUM($K226:U226),('PTRM input'!$K$393*(1+rvanilla05)^0.5)/A9stdlife))</f>
        <v>2.2204460492503131E-16</v>
      </c>
      <c r="W226" s="251">
        <f ca="1">IF(A9stdlife="n/a","n/a",IF(W$3&gt;(A9stdlife+$E226),('PTRM input'!$K$393*(1+rvanilla05)^0.5)-SUM($K226:V226),('PTRM input'!$K$393*(1+rvanilla05)^0.5)/A9stdlife))</f>
        <v>0</v>
      </c>
      <c r="X226" s="251">
        <f ca="1">IF(A9stdlife="n/a","n/a",IF(X$3&gt;(A9stdlife+$E226),('PTRM input'!$K$393*(1+rvanilla05)^0.5)-SUM($K226:W226),('PTRM input'!$K$393*(1+rvanilla05)^0.5)/A9stdlife))</f>
        <v>0</v>
      </c>
      <c r="Y226" s="251">
        <f ca="1">IF(A9stdlife="n/a","n/a",IF(Y$3&gt;(A9stdlife+$E226),('PTRM input'!$K$393*(1+rvanilla05)^0.5)-SUM($K226:X226),('PTRM input'!$K$393*(1+rvanilla05)^0.5)/A9stdlife))</f>
        <v>0</v>
      </c>
      <c r="Z226" s="251">
        <f ca="1">IF(A9stdlife="n/a","n/a",IF(Z$3&gt;(A9stdlife+$E226),('PTRM input'!$K$393*(1+rvanilla05)^0.5)-SUM($K226:Y226),('PTRM input'!$K$393*(1+rvanilla05)^0.5)/A9stdlife))</f>
        <v>0</v>
      </c>
      <c r="AA226" s="251">
        <f ca="1">IF(A9stdlife="n/a","n/a",IF(AA$3&gt;(A9stdlife+$E226),('PTRM input'!$K$393*(1+rvanilla05)^0.5)-SUM($K226:Z226),('PTRM input'!$K$393*(1+rvanilla05)^0.5)/A9stdlife))</f>
        <v>0</v>
      </c>
      <c r="AB226" s="251">
        <f ca="1">IF(A9stdlife="n/a","n/a",IF(AB$3&gt;(A9stdlife+$E226),('PTRM input'!$K$393*(1+rvanilla05)^0.5)-SUM($K226:AA226),('PTRM input'!$K$393*(1+rvanilla05)^0.5)/A9stdlife))</f>
        <v>0</v>
      </c>
      <c r="AC226" s="251">
        <f ca="1">IF(A9stdlife="n/a","n/a",IF(AC$3&gt;(A9stdlife+$E226),('PTRM input'!$K$393*(1+rvanilla05)^0.5)-SUM($K226:AB226),('PTRM input'!$K$393*(1+rvanilla05)^0.5)/A9stdlife))</f>
        <v>0</v>
      </c>
      <c r="AD226" s="251">
        <f ca="1">IF(A9stdlife="n/a","n/a",IF(AD$3&gt;(A9stdlife+$E226),('PTRM input'!$K$393*(1+rvanilla05)^0.5)-SUM($K226:AC226),('PTRM input'!$K$393*(1+rvanilla05)^0.5)/A9stdlife))</f>
        <v>0</v>
      </c>
      <c r="AE226" s="251">
        <f ca="1">IF(A9stdlife="n/a","n/a",IF(AE$3&gt;(A9stdlife+$E226),('PTRM input'!$K$393*(1+rvanilla05)^0.5)-SUM($K226:AD226),('PTRM input'!$K$393*(1+rvanilla05)^0.5)/A9stdlife))</f>
        <v>0</v>
      </c>
      <c r="AF226" s="251">
        <f ca="1">IF(A9stdlife="n/a","n/a",IF(AF$3&gt;(A9stdlife+$E226),('PTRM input'!$K$393*(1+rvanilla05)^0.5)-SUM($K226:AE226),('PTRM input'!$K$393*(1+rvanilla05)^0.5)/A9stdlife))</f>
        <v>0</v>
      </c>
      <c r="AG226" s="251">
        <f ca="1">IF(A9stdlife="n/a","n/a",IF(AG$3&gt;(A9stdlife+$E226),('PTRM input'!$K$393*(1+rvanilla05)^0.5)-SUM($K226:AF226),('PTRM input'!$K$393*(1+rvanilla05)^0.5)/A9stdlife))</f>
        <v>0</v>
      </c>
      <c r="AH226" s="251">
        <f ca="1">IF(A9stdlife="n/a","n/a",IF(AH$3&gt;(A9stdlife+$E226),('PTRM input'!$K$393*(1+rvanilla05)^0.5)-SUM($K226:AG226),('PTRM input'!$K$393*(1+rvanilla05)^0.5)/A9stdlife))</f>
        <v>0</v>
      </c>
      <c r="AI226" s="251">
        <f ca="1">IF(A9stdlife="n/a","n/a",IF(AI$3&gt;(A9stdlife+$E226),('PTRM input'!$K$393*(1+rvanilla05)^0.5)-SUM($K226:AH226),('PTRM input'!$K$393*(1+rvanilla05)^0.5)/A9stdlife))</f>
        <v>0</v>
      </c>
      <c r="AJ226" s="251">
        <f ca="1">IF(A9stdlife="n/a","n/a",IF(AJ$3&gt;(A9stdlife+$E226),('PTRM input'!$K$393*(1+rvanilla05)^0.5)-SUM($K226:AI226),('PTRM input'!$K$393*(1+rvanilla05)^0.5)/A9stdlife))</f>
        <v>0</v>
      </c>
      <c r="AK226" s="251">
        <f ca="1">IF(A9stdlife="n/a","n/a",IF(AK$3&gt;(A9stdlife+$E226),('PTRM input'!$K$393*(1+rvanilla05)^0.5)-SUM($K226:AJ226),('PTRM input'!$K$393*(1+rvanilla05)^0.5)/A9stdlife))</f>
        <v>0</v>
      </c>
      <c r="AL226" s="251">
        <f ca="1">IF(A9stdlife="n/a","n/a",IF(AL$3&gt;(A9stdlife+$E226),('PTRM input'!$K$393*(1+rvanilla05)^0.5)-SUM($K226:AK226),('PTRM input'!$K$393*(1+rvanilla05)^0.5)/A9stdlife))</f>
        <v>0</v>
      </c>
      <c r="AM226" s="251">
        <f ca="1">IF(A9stdlife="n/a","n/a",IF(AM$3&gt;(A9stdlife+$E226),('PTRM input'!$K$393*(1+rvanilla05)^0.5)-SUM($K226:AL226),('PTRM input'!$K$393*(1+rvanilla05)^0.5)/A9stdlife))</f>
        <v>0</v>
      </c>
      <c r="AN226" s="251">
        <f ca="1">IF(A9stdlife="n/a","n/a",IF(AN$3&gt;(A9stdlife+$E226),('PTRM input'!$K$393*(1+rvanilla05)^0.5)-SUM($K226:AM226),('PTRM input'!$K$393*(1+rvanilla05)^0.5)/A9stdlife))</f>
        <v>0</v>
      </c>
      <c r="AO226" s="251">
        <f ca="1">IF(A9stdlife="n/a","n/a",IF(AO$3&gt;(A9stdlife+$E226),('PTRM input'!$K$393*(1+rvanilla05)^0.5)-SUM($K226:AN226),('PTRM input'!$K$393*(1+rvanilla05)^0.5)/A9stdlife))</f>
        <v>0</v>
      </c>
      <c r="AP226" s="251">
        <f ca="1">IF(A9stdlife="n/a","n/a",IF(AP$3&gt;(A9stdlife+$E226),('PTRM input'!$K$393*(1+rvanilla05)^0.5)-SUM($K226:AO226),('PTRM input'!$K$393*(1+rvanilla05)^0.5)/A9stdlife))</f>
        <v>0</v>
      </c>
      <c r="AQ226" s="251">
        <f ca="1">IF(A9stdlife="n/a","n/a",IF(AQ$3&gt;(A9stdlife+$E226),('PTRM input'!$K$393*(1+rvanilla05)^0.5)-SUM($K226:AP226),('PTRM input'!$K$393*(1+rvanilla05)^0.5)/A9stdlife))</f>
        <v>0</v>
      </c>
      <c r="AR226" s="251">
        <f ca="1">IF(A9stdlife="n/a","n/a",IF(AR$3&gt;(A9stdlife+$E226),('PTRM input'!$K$393*(1+rvanilla05)^0.5)-SUM($K226:AQ226),('PTRM input'!$K$393*(1+rvanilla05)^0.5)/A9stdlife))</f>
        <v>0</v>
      </c>
      <c r="AS226" s="251">
        <f ca="1">IF(A9stdlife="n/a","n/a",IF(AS$3&gt;(A9stdlife+$E226),('PTRM input'!$K$393*(1+rvanilla05)^0.5)-SUM($K226:AR226),('PTRM input'!$K$393*(1+rvanilla05)^0.5)/A9stdlife))</f>
        <v>0</v>
      </c>
      <c r="AT226" s="251">
        <f ca="1">IF(A9stdlife="n/a","n/a",IF(AT$3&gt;(A9stdlife+$E226),('PTRM input'!$K$393*(1+rvanilla05)^0.5)-SUM($K226:AS226),('PTRM input'!$K$393*(1+rvanilla05)^0.5)/A9stdlife))</f>
        <v>0</v>
      </c>
      <c r="AU226" s="251">
        <f ca="1">IF(A9stdlife="n/a","n/a",IF(AU$3&gt;(A9stdlife+$E226),('PTRM input'!$K$393*(1+rvanilla05)^0.5)-SUM($K226:AT226),('PTRM input'!$K$393*(1+rvanilla05)^0.5)/A9stdlife))</f>
        <v>0</v>
      </c>
      <c r="AV226" s="251">
        <f ca="1">IF(A9stdlife="n/a","n/a",IF(AV$3&gt;(A9stdlife+$E226),('PTRM input'!$K$393*(1+rvanilla05)^0.5)-SUM($K226:AU226),('PTRM input'!$K$393*(1+rvanilla05)^0.5)/A9stdlife))</f>
        <v>0</v>
      </c>
      <c r="AW226" s="251">
        <f ca="1">IF(A9stdlife="n/a","n/a",IF(AW$3&gt;(A9stdlife+$E226),('PTRM input'!$K$393*(1+rvanilla05)^0.5)-SUM($K226:AV226),('PTRM input'!$K$393*(1+rvanilla05)^0.5)/A9stdlife))</f>
        <v>0</v>
      </c>
      <c r="AX226" s="251">
        <f ca="1">IF(A9stdlife="n/a","n/a",IF(AX$3&gt;(A9stdlife+$E226),('PTRM input'!$K$393*(1+rvanilla05)^0.5)-SUM($K226:AW226),('PTRM input'!$K$393*(1+rvanilla05)^0.5)/A9stdlife))</f>
        <v>0</v>
      </c>
      <c r="AY226" s="251">
        <f ca="1">IF(A9stdlife="n/a","n/a",IF(AY$3&gt;(A9stdlife+$E226),('PTRM input'!$K$393*(1+rvanilla05)^0.5)-SUM($K226:AX226),('PTRM input'!$K$393*(1+rvanilla05)^0.5)/A9stdlife))</f>
        <v>0</v>
      </c>
      <c r="AZ226" s="251">
        <f ca="1">IF(A9stdlife="n/a","n/a",IF(AZ$3&gt;(A9stdlife+$E226),('PTRM input'!$K$393*(1+rvanilla05)^0.5)-SUM($K226:AY226),('PTRM input'!$K$393*(1+rvanilla05)^0.5)/A9stdlife))</f>
        <v>0</v>
      </c>
      <c r="BA226" s="251">
        <f ca="1">IF(A9stdlife="n/a","n/a",IF(BA$3&gt;(A9stdlife+$E226),('PTRM input'!$K$393*(1+rvanilla05)^0.5)-SUM($K226:AZ226),('PTRM input'!$K$393*(1+rvanilla05)^0.5)/A9stdlife))</f>
        <v>0</v>
      </c>
      <c r="BB226" s="251">
        <f ca="1">IF(A9stdlife="n/a","n/a",IF(BB$3&gt;(A9stdlife+$E226),('PTRM input'!$K$393*(1+rvanilla05)^0.5)-SUM($K226:BA226),('PTRM input'!$K$393*(1+rvanilla05)^0.5)/A9stdlife))</f>
        <v>0</v>
      </c>
      <c r="BC226" s="251">
        <f ca="1">IF(A9stdlife="n/a","n/a",IF(BC$3&gt;(A9stdlife+$E226),('PTRM input'!$K$393*(1+rvanilla05)^0.5)-SUM($K226:BB226),('PTRM input'!$K$393*(1+rvanilla05)^0.5)/A9stdlife))</f>
        <v>0</v>
      </c>
      <c r="BD226" s="251">
        <f ca="1">IF(A9stdlife="n/a","n/a",IF(BD$3&gt;(A9stdlife+$E226),('PTRM input'!$K$393*(1+rvanilla05)^0.5)-SUM($K226:BC226),('PTRM input'!$K$393*(1+rvanilla05)^0.5)/A9stdlife))</f>
        <v>0</v>
      </c>
      <c r="BE226" s="251">
        <f ca="1">IF(A9stdlife="n/a","n/a",IF(BE$3&gt;(A9stdlife+$E226),('PTRM input'!$K$393*(1+rvanilla05)^0.5)-SUM($K226:BD226),('PTRM input'!$K$393*(1+rvanilla05)^0.5)/A9stdlife))</f>
        <v>0</v>
      </c>
      <c r="BF226" s="251">
        <f ca="1">IF(A9stdlife="n/a","n/a",IF(BF$3&gt;(A9stdlife+$E226),('PTRM input'!$K$393*(1+rvanilla05)^0.5)-SUM($K226:BE226),('PTRM input'!$K$393*(1+rvanilla05)^0.5)/A9stdlife))</f>
        <v>0</v>
      </c>
      <c r="BG226" s="251">
        <f ca="1">IF(A9stdlife="n/a","n/a",IF(BG$3&gt;(A9stdlife+$E226),('PTRM input'!$K$393*(1+rvanilla05)^0.5)-SUM($K226:BF226),('PTRM input'!$K$393*(1+rvanilla05)^0.5)/A9stdlife))</f>
        <v>0</v>
      </c>
      <c r="BH226" s="251">
        <f ca="1">IF(A9stdlife="n/a","n/a",IF(BH$3&gt;(A9stdlife+$E226),('PTRM input'!$K$393*(1+rvanilla05)^0.5)-SUM($K226:BG226),('PTRM input'!$K$393*(1+rvanilla05)^0.5)/A9stdlife))</f>
        <v>0</v>
      </c>
      <c r="BI226" s="251">
        <f ca="1">IF(A9stdlife="n/a","n/a",IF(BI$3&gt;(A9stdlife+$E226),('PTRM input'!$K$393*(1+rvanilla05)^0.5)-SUM($K226:BH226),('PTRM input'!$K$393*(1+rvanilla05)^0.5)/A9stdlife))</f>
        <v>0</v>
      </c>
      <c r="BJ226" s="116"/>
      <c r="BK226" s="116"/>
      <c r="BL226" s="116"/>
      <c r="BM226" s="116"/>
    </row>
    <row r="227" spans="1:65" ht="12.75" hidden="1" customHeight="1" outlineLevel="2">
      <c r="A227" s="116"/>
      <c r="B227" s="19"/>
      <c r="C227" s="18"/>
      <c r="D227" s="760"/>
      <c r="E227" s="86">
        <v>6</v>
      </c>
      <c r="F227" s="259"/>
      <c r="G227" s="434"/>
      <c r="H227" s="435"/>
      <c r="I227" s="435"/>
      <c r="J227" s="435"/>
      <c r="K227" s="435"/>
      <c r="L227" s="619"/>
      <c r="M227" s="433">
        <f ca="1">IF(A9stdlife="n/a","n/a",IF(M$3&gt;(A9stdlife+$E227),('PTRM input'!$L$393*(1+rvanilla06)^0.5)-SUM($L227:L227),('PTRM input'!$L$393*(1+rvanilla06)^0.5)/A9stdlife))</f>
        <v>0</v>
      </c>
      <c r="N227" s="433">
        <f ca="1">IF(A9stdlife="n/a","n/a",IF(N$3&gt;(A9stdlife+$E227),('PTRM input'!$L$393*(1+rvanilla06)^0.5)-SUM($L227:M227),('PTRM input'!$L$393*(1+rvanilla06)^0.5)/A9stdlife))</f>
        <v>0</v>
      </c>
      <c r="O227" s="433">
        <f ca="1">IF(A9stdlife="n/a","n/a",IF(O$3&gt;(A9stdlife+$E227),('PTRM input'!$L$393*(1+rvanilla06)^0.5)-SUM($L227:N227),('PTRM input'!$L$393*(1+rvanilla06)^0.5)/A9stdlife))</f>
        <v>0</v>
      </c>
      <c r="P227" s="433">
        <f ca="1">IF(A9stdlife="n/a","n/a",IF(P$3&gt;(A9stdlife+$E227),('PTRM input'!$L$393*(1+rvanilla06)^0.5)-SUM($L227:O227),('PTRM input'!$L$393*(1+rvanilla06)^0.5)/A9stdlife))</f>
        <v>0</v>
      </c>
      <c r="Q227" s="433">
        <f ca="1">IF(A9stdlife="n/a","n/a",IF(Q$3&gt;(A9stdlife+$E227),('PTRM input'!$L$393*(1+rvanilla06)^0.5)-SUM($L227:P227),('PTRM input'!$L$393*(1+rvanilla06)^0.5)/A9stdlife))</f>
        <v>0</v>
      </c>
      <c r="R227" s="251">
        <f ca="1">IF(A9stdlife="n/a","n/a",IF(R$3&gt;(A9stdlife+$E227),('PTRM input'!$L$393*(1+rvanilla06)^0.5)-SUM($L227:Q227),('PTRM input'!$L$393*(1+rvanilla06)^0.5)/A9stdlife))</f>
        <v>0</v>
      </c>
      <c r="S227" s="251">
        <f ca="1">IF(A9stdlife="n/a","n/a",IF(S$3&gt;(A9stdlife+$E227),('PTRM input'!$L$393*(1+rvanilla06)^0.5)-SUM($L227:R227),('PTRM input'!$L$393*(1+rvanilla06)^0.5)/A9stdlife))</f>
        <v>0</v>
      </c>
      <c r="T227" s="251">
        <f ca="1">IF(A9stdlife="n/a","n/a",IF(T$3&gt;(A9stdlife+$E227),('PTRM input'!$L$393*(1+rvanilla06)^0.5)-SUM($L227:S227),('PTRM input'!$L$393*(1+rvanilla06)^0.5)/A9stdlife))</f>
        <v>0</v>
      </c>
      <c r="U227" s="251">
        <f ca="1">IF(A9stdlife="n/a","n/a",IF(U$3&gt;(A9stdlife+$E227),('PTRM input'!$L$393*(1+rvanilla06)^0.5)-SUM($L227:T227),('PTRM input'!$L$393*(1+rvanilla06)^0.5)/A9stdlife))</f>
        <v>0</v>
      </c>
      <c r="V227" s="251">
        <f ca="1">IF(A9stdlife="n/a","n/a",IF(V$3&gt;(A9stdlife+$E227),('PTRM input'!$L$393*(1+rvanilla06)^0.5)-SUM($L227:U227),('PTRM input'!$L$393*(1+rvanilla06)^0.5)/A9stdlife))</f>
        <v>0</v>
      </c>
      <c r="W227" s="251">
        <f ca="1">IF(A9stdlife="n/a","n/a",IF(W$3&gt;(A9stdlife+$E227),('PTRM input'!$L$393*(1+rvanilla06)^0.5)-SUM($L227:V227),('PTRM input'!$L$393*(1+rvanilla06)^0.5)/A9stdlife))</f>
        <v>0</v>
      </c>
      <c r="X227" s="251">
        <f ca="1">IF(A9stdlife="n/a","n/a",IF(X$3&gt;(A9stdlife+$E227),('PTRM input'!$L$393*(1+rvanilla06)^0.5)-SUM($L227:W227),('PTRM input'!$L$393*(1+rvanilla06)^0.5)/A9stdlife))</f>
        <v>0</v>
      </c>
      <c r="Y227" s="251">
        <f ca="1">IF(A9stdlife="n/a","n/a",IF(Y$3&gt;(A9stdlife+$E227),('PTRM input'!$L$393*(1+rvanilla06)^0.5)-SUM($L227:X227),('PTRM input'!$L$393*(1+rvanilla06)^0.5)/A9stdlife))</f>
        <v>0</v>
      </c>
      <c r="Z227" s="251">
        <f ca="1">IF(A9stdlife="n/a","n/a",IF(Z$3&gt;(A9stdlife+$E227),('PTRM input'!$L$393*(1+rvanilla06)^0.5)-SUM($L227:Y227),('PTRM input'!$L$393*(1+rvanilla06)^0.5)/A9stdlife))</f>
        <v>0</v>
      </c>
      <c r="AA227" s="251">
        <f ca="1">IF(A9stdlife="n/a","n/a",IF(AA$3&gt;(A9stdlife+$E227),('PTRM input'!$L$393*(1+rvanilla06)^0.5)-SUM($L227:Z227),('PTRM input'!$L$393*(1+rvanilla06)^0.5)/A9stdlife))</f>
        <v>0</v>
      </c>
      <c r="AB227" s="251">
        <f ca="1">IF(A9stdlife="n/a","n/a",IF(AB$3&gt;(A9stdlife+$E227),('PTRM input'!$L$393*(1+rvanilla06)^0.5)-SUM($L227:AA227),('PTRM input'!$L$393*(1+rvanilla06)^0.5)/A9stdlife))</f>
        <v>0</v>
      </c>
      <c r="AC227" s="251">
        <f ca="1">IF(A9stdlife="n/a","n/a",IF(AC$3&gt;(A9stdlife+$E227),('PTRM input'!$L$393*(1+rvanilla06)^0.5)-SUM($L227:AB227),('PTRM input'!$L$393*(1+rvanilla06)^0.5)/A9stdlife))</f>
        <v>0</v>
      </c>
      <c r="AD227" s="251">
        <f ca="1">IF(A9stdlife="n/a","n/a",IF(AD$3&gt;(A9stdlife+$E227),('PTRM input'!$L$393*(1+rvanilla06)^0.5)-SUM($L227:AC227),('PTRM input'!$L$393*(1+rvanilla06)^0.5)/A9stdlife))</f>
        <v>0</v>
      </c>
      <c r="AE227" s="251">
        <f ca="1">IF(A9stdlife="n/a","n/a",IF(AE$3&gt;(A9stdlife+$E227),('PTRM input'!$L$393*(1+rvanilla06)^0.5)-SUM($L227:AD227),('PTRM input'!$L$393*(1+rvanilla06)^0.5)/A9stdlife))</f>
        <v>0</v>
      </c>
      <c r="AF227" s="251">
        <f ca="1">IF(A9stdlife="n/a","n/a",IF(AF$3&gt;(A9stdlife+$E227),('PTRM input'!$L$393*(1+rvanilla06)^0.5)-SUM($L227:AE227),('PTRM input'!$L$393*(1+rvanilla06)^0.5)/A9stdlife))</f>
        <v>0</v>
      </c>
      <c r="AG227" s="251">
        <f ca="1">IF(A9stdlife="n/a","n/a",IF(AG$3&gt;(A9stdlife+$E227),('PTRM input'!$L$393*(1+rvanilla06)^0.5)-SUM($L227:AF227),('PTRM input'!$L$393*(1+rvanilla06)^0.5)/A9stdlife))</f>
        <v>0</v>
      </c>
      <c r="AH227" s="251">
        <f ca="1">IF(A9stdlife="n/a","n/a",IF(AH$3&gt;(A9stdlife+$E227),('PTRM input'!$L$393*(1+rvanilla06)^0.5)-SUM($L227:AG227),('PTRM input'!$L$393*(1+rvanilla06)^0.5)/A9stdlife))</f>
        <v>0</v>
      </c>
      <c r="AI227" s="251">
        <f ca="1">IF(A9stdlife="n/a","n/a",IF(AI$3&gt;(A9stdlife+$E227),('PTRM input'!$L$393*(1+rvanilla06)^0.5)-SUM($L227:AH227),('PTRM input'!$L$393*(1+rvanilla06)^0.5)/A9stdlife))</f>
        <v>0</v>
      </c>
      <c r="AJ227" s="251">
        <f ca="1">IF(A9stdlife="n/a","n/a",IF(AJ$3&gt;(A9stdlife+$E227),('PTRM input'!$L$393*(1+rvanilla06)^0.5)-SUM($L227:AI227),('PTRM input'!$L$393*(1+rvanilla06)^0.5)/A9stdlife))</f>
        <v>0</v>
      </c>
      <c r="AK227" s="251">
        <f ca="1">IF(A9stdlife="n/a","n/a",IF(AK$3&gt;(A9stdlife+$E227),('PTRM input'!$L$393*(1+rvanilla06)^0.5)-SUM($L227:AJ227),('PTRM input'!$L$393*(1+rvanilla06)^0.5)/A9stdlife))</f>
        <v>0</v>
      </c>
      <c r="AL227" s="251">
        <f ca="1">IF(A9stdlife="n/a","n/a",IF(AL$3&gt;(A9stdlife+$E227),('PTRM input'!$L$393*(1+rvanilla06)^0.5)-SUM($L227:AK227),('PTRM input'!$L$393*(1+rvanilla06)^0.5)/A9stdlife))</f>
        <v>0</v>
      </c>
      <c r="AM227" s="251">
        <f ca="1">IF(A9stdlife="n/a","n/a",IF(AM$3&gt;(A9stdlife+$E227),('PTRM input'!$L$393*(1+rvanilla06)^0.5)-SUM($L227:AL227),('PTRM input'!$L$393*(1+rvanilla06)^0.5)/A9stdlife))</f>
        <v>0</v>
      </c>
      <c r="AN227" s="251">
        <f ca="1">IF(A9stdlife="n/a","n/a",IF(AN$3&gt;(A9stdlife+$E227),('PTRM input'!$L$393*(1+rvanilla06)^0.5)-SUM($L227:AM227),('PTRM input'!$L$393*(1+rvanilla06)^0.5)/A9stdlife))</f>
        <v>0</v>
      </c>
      <c r="AO227" s="251">
        <f ca="1">IF(A9stdlife="n/a","n/a",IF(AO$3&gt;(A9stdlife+$E227),('PTRM input'!$L$393*(1+rvanilla06)^0.5)-SUM($L227:AN227),('PTRM input'!$L$393*(1+rvanilla06)^0.5)/A9stdlife))</f>
        <v>0</v>
      </c>
      <c r="AP227" s="251">
        <f ca="1">IF(A9stdlife="n/a","n/a",IF(AP$3&gt;(A9stdlife+$E227),('PTRM input'!$L$393*(1+rvanilla06)^0.5)-SUM($L227:AO227),('PTRM input'!$L$393*(1+rvanilla06)^0.5)/A9stdlife))</f>
        <v>0</v>
      </c>
      <c r="AQ227" s="251">
        <f ca="1">IF(A9stdlife="n/a","n/a",IF(AQ$3&gt;(A9stdlife+$E227),('PTRM input'!$L$393*(1+rvanilla06)^0.5)-SUM($L227:AP227),('PTRM input'!$L$393*(1+rvanilla06)^0.5)/A9stdlife))</f>
        <v>0</v>
      </c>
      <c r="AR227" s="251">
        <f ca="1">IF(A9stdlife="n/a","n/a",IF(AR$3&gt;(A9stdlife+$E227),('PTRM input'!$L$393*(1+rvanilla06)^0.5)-SUM($L227:AQ227),('PTRM input'!$L$393*(1+rvanilla06)^0.5)/A9stdlife))</f>
        <v>0</v>
      </c>
      <c r="AS227" s="251">
        <f ca="1">IF(A9stdlife="n/a","n/a",IF(AS$3&gt;(A9stdlife+$E227),('PTRM input'!$L$393*(1+rvanilla06)^0.5)-SUM($L227:AR227),('PTRM input'!$L$393*(1+rvanilla06)^0.5)/A9stdlife))</f>
        <v>0</v>
      </c>
      <c r="AT227" s="251">
        <f ca="1">IF(A9stdlife="n/a","n/a",IF(AT$3&gt;(A9stdlife+$E227),('PTRM input'!$L$393*(1+rvanilla06)^0.5)-SUM($L227:AS227),('PTRM input'!$L$393*(1+rvanilla06)^0.5)/A9stdlife))</f>
        <v>0</v>
      </c>
      <c r="AU227" s="251">
        <f ca="1">IF(A9stdlife="n/a","n/a",IF(AU$3&gt;(A9stdlife+$E227),('PTRM input'!$L$393*(1+rvanilla06)^0.5)-SUM($L227:AT227),('PTRM input'!$L$393*(1+rvanilla06)^0.5)/A9stdlife))</f>
        <v>0</v>
      </c>
      <c r="AV227" s="251">
        <f ca="1">IF(A9stdlife="n/a","n/a",IF(AV$3&gt;(A9stdlife+$E227),('PTRM input'!$L$393*(1+rvanilla06)^0.5)-SUM($L227:AU227),('PTRM input'!$L$393*(1+rvanilla06)^0.5)/A9stdlife))</f>
        <v>0</v>
      </c>
      <c r="AW227" s="251">
        <f ca="1">IF(A9stdlife="n/a","n/a",IF(AW$3&gt;(A9stdlife+$E227),('PTRM input'!$L$393*(1+rvanilla06)^0.5)-SUM($L227:AV227),('PTRM input'!$L$393*(1+rvanilla06)^0.5)/A9stdlife))</f>
        <v>0</v>
      </c>
      <c r="AX227" s="251">
        <f ca="1">IF(A9stdlife="n/a","n/a",IF(AX$3&gt;(A9stdlife+$E227),('PTRM input'!$L$393*(1+rvanilla06)^0.5)-SUM($L227:AW227),('PTRM input'!$L$393*(1+rvanilla06)^0.5)/A9stdlife))</f>
        <v>0</v>
      </c>
      <c r="AY227" s="251">
        <f ca="1">IF(A9stdlife="n/a","n/a",IF(AY$3&gt;(A9stdlife+$E227),('PTRM input'!$L$393*(1+rvanilla06)^0.5)-SUM($L227:AX227),('PTRM input'!$L$393*(1+rvanilla06)^0.5)/A9stdlife))</f>
        <v>0</v>
      </c>
      <c r="AZ227" s="251">
        <f ca="1">IF(A9stdlife="n/a","n/a",IF(AZ$3&gt;(A9stdlife+$E227),('PTRM input'!$L$393*(1+rvanilla06)^0.5)-SUM($L227:AY227),('PTRM input'!$L$393*(1+rvanilla06)^0.5)/A9stdlife))</f>
        <v>0</v>
      </c>
      <c r="BA227" s="251">
        <f ca="1">IF(A9stdlife="n/a","n/a",IF(BA$3&gt;(A9stdlife+$E227),('PTRM input'!$L$393*(1+rvanilla06)^0.5)-SUM($L227:AZ227),('PTRM input'!$L$393*(1+rvanilla06)^0.5)/A9stdlife))</f>
        <v>0</v>
      </c>
      <c r="BB227" s="251">
        <f ca="1">IF(A9stdlife="n/a","n/a",IF(BB$3&gt;(A9stdlife+$E227),('PTRM input'!$L$393*(1+rvanilla06)^0.5)-SUM($L227:BA227),('PTRM input'!$L$393*(1+rvanilla06)^0.5)/A9stdlife))</f>
        <v>0</v>
      </c>
      <c r="BC227" s="251">
        <f ca="1">IF(A9stdlife="n/a","n/a",IF(BC$3&gt;(A9stdlife+$E227),('PTRM input'!$L$393*(1+rvanilla06)^0.5)-SUM($L227:BB227),('PTRM input'!$L$393*(1+rvanilla06)^0.5)/A9stdlife))</f>
        <v>0</v>
      </c>
      <c r="BD227" s="251">
        <f ca="1">IF(A9stdlife="n/a","n/a",IF(BD$3&gt;(A9stdlife+$E227),('PTRM input'!$L$393*(1+rvanilla06)^0.5)-SUM($L227:BC227),('PTRM input'!$L$393*(1+rvanilla06)^0.5)/A9stdlife))</f>
        <v>0</v>
      </c>
      <c r="BE227" s="251">
        <f ca="1">IF(A9stdlife="n/a","n/a",IF(BE$3&gt;(A9stdlife+$E227),('PTRM input'!$L$393*(1+rvanilla06)^0.5)-SUM($L227:BD227),('PTRM input'!$L$393*(1+rvanilla06)^0.5)/A9stdlife))</f>
        <v>0</v>
      </c>
      <c r="BF227" s="251">
        <f ca="1">IF(A9stdlife="n/a","n/a",IF(BF$3&gt;(A9stdlife+$E227),('PTRM input'!$L$393*(1+rvanilla06)^0.5)-SUM($L227:BE227),('PTRM input'!$L$393*(1+rvanilla06)^0.5)/A9stdlife))</f>
        <v>0</v>
      </c>
      <c r="BG227" s="251">
        <f ca="1">IF(A9stdlife="n/a","n/a",IF(BG$3&gt;(A9stdlife+$E227),('PTRM input'!$L$393*(1+rvanilla06)^0.5)-SUM($L227:BF227),('PTRM input'!$L$393*(1+rvanilla06)^0.5)/A9stdlife))</f>
        <v>0</v>
      </c>
      <c r="BH227" s="251">
        <f ca="1">IF(A9stdlife="n/a","n/a",IF(BH$3&gt;(A9stdlife+$E227),('PTRM input'!$L$393*(1+rvanilla06)^0.5)-SUM($L227:BG227),('PTRM input'!$L$393*(1+rvanilla06)^0.5)/A9stdlife))</f>
        <v>0</v>
      </c>
      <c r="BI227" s="251">
        <f ca="1">IF(A9stdlife="n/a","n/a",IF(BI$3&gt;(A9stdlife+$E227),('PTRM input'!$L$393*(1+rvanilla06)^0.5)-SUM($L227:BH227),('PTRM input'!$L$393*(1+rvanilla06)^0.5)/A9stdlife))</f>
        <v>0</v>
      </c>
      <c r="BJ227" s="116"/>
      <c r="BK227" s="116"/>
      <c r="BL227" s="116"/>
      <c r="BM227" s="116"/>
    </row>
    <row r="228" spans="1:65" ht="12.75" hidden="1" customHeight="1" outlineLevel="2">
      <c r="A228" s="116"/>
      <c r="B228" s="19"/>
      <c r="C228" s="18"/>
      <c r="D228" s="760"/>
      <c r="E228" s="86">
        <v>7</v>
      </c>
      <c r="F228" s="259"/>
      <c r="G228" s="434"/>
      <c r="H228" s="435"/>
      <c r="I228" s="435"/>
      <c r="J228" s="435"/>
      <c r="K228" s="435"/>
      <c r="L228" s="435"/>
      <c r="M228" s="619"/>
      <c r="N228" s="433">
        <f ca="1">IF(A9stdlife="n/a","n/a",IF(N$3&gt;(A9stdlife+$E228),('PTRM input'!$M$393*(1+rvanilla07)^0.5)-SUM($M228:M228),('PTRM input'!$M$393*(1+rvanilla07)^0.5)/A9stdlife))</f>
        <v>0</v>
      </c>
      <c r="O228" s="433">
        <f ca="1">IF(A9stdlife="n/a","n/a",IF(O$3&gt;(A9stdlife+$E228),('PTRM input'!$M$393*(1+rvanilla07)^0.5)-SUM($M228:N228),('PTRM input'!$M$393*(1+rvanilla07)^0.5)/A9stdlife))</f>
        <v>0</v>
      </c>
      <c r="P228" s="433">
        <f ca="1">IF(A9stdlife="n/a","n/a",IF(P$3&gt;(A9stdlife+$E228),('PTRM input'!$M$393*(1+rvanilla07)^0.5)-SUM($M228:O228),('PTRM input'!$M$393*(1+rvanilla07)^0.5)/A9stdlife))</f>
        <v>0</v>
      </c>
      <c r="Q228" s="433">
        <f ca="1">IF(A9stdlife="n/a","n/a",IF(Q$3&gt;(A9stdlife+$E228),('PTRM input'!$M$393*(1+rvanilla07)^0.5)-SUM($M228:P228),('PTRM input'!$M$393*(1+rvanilla07)^0.5)/A9stdlife))</f>
        <v>0</v>
      </c>
      <c r="R228" s="251">
        <f ca="1">IF(A9stdlife="n/a","n/a",IF(R$3&gt;(A9stdlife+$E228),('PTRM input'!$M$393*(1+rvanilla07)^0.5)-SUM($M228:Q228),('PTRM input'!$M$393*(1+rvanilla07)^0.5)/A9stdlife))</f>
        <v>0</v>
      </c>
      <c r="S228" s="251">
        <f ca="1">IF(A9stdlife="n/a","n/a",IF(S$3&gt;(A9stdlife+$E228),('PTRM input'!$M$393*(1+rvanilla07)^0.5)-SUM($M228:R228),('PTRM input'!$M$393*(1+rvanilla07)^0.5)/A9stdlife))</f>
        <v>0</v>
      </c>
      <c r="T228" s="251">
        <f ca="1">IF(A9stdlife="n/a","n/a",IF(T$3&gt;(A9stdlife+$E228),('PTRM input'!$M$393*(1+rvanilla07)^0.5)-SUM($M228:S228),('PTRM input'!$M$393*(1+rvanilla07)^0.5)/A9stdlife))</f>
        <v>0</v>
      </c>
      <c r="U228" s="251">
        <f ca="1">IF(A9stdlife="n/a","n/a",IF(U$3&gt;(A9stdlife+$E228),('PTRM input'!$M$393*(1+rvanilla07)^0.5)-SUM($M228:T228),('PTRM input'!$M$393*(1+rvanilla07)^0.5)/A9stdlife))</f>
        <v>0</v>
      </c>
      <c r="V228" s="251">
        <f ca="1">IF(A9stdlife="n/a","n/a",IF(V$3&gt;(A9stdlife+$E228),('PTRM input'!$M$393*(1+rvanilla07)^0.5)-SUM($M228:U228),('PTRM input'!$M$393*(1+rvanilla07)^0.5)/A9stdlife))</f>
        <v>0</v>
      </c>
      <c r="W228" s="251">
        <f ca="1">IF(A9stdlife="n/a","n/a",IF(W$3&gt;(A9stdlife+$E228),('PTRM input'!$M$393*(1+rvanilla07)^0.5)-SUM($M228:V228),('PTRM input'!$M$393*(1+rvanilla07)^0.5)/A9stdlife))</f>
        <v>0</v>
      </c>
      <c r="X228" s="251">
        <f ca="1">IF(A9stdlife="n/a","n/a",IF(X$3&gt;(A9stdlife+$E228),('PTRM input'!$M$393*(1+rvanilla07)^0.5)-SUM($M228:W228),('PTRM input'!$M$393*(1+rvanilla07)^0.5)/A9stdlife))</f>
        <v>0</v>
      </c>
      <c r="Y228" s="251">
        <f ca="1">IF(A9stdlife="n/a","n/a",IF(Y$3&gt;(A9stdlife+$E228),('PTRM input'!$M$393*(1+rvanilla07)^0.5)-SUM($M228:X228),('PTRM input'!$M$393*(1+rvanilla07)^0.5)/A9stdlife))</f>
        <v>0</v>
      </c>
      <c r="Z228" s="251">
        <f ca="1">IF(A9stdlife="n/a","n/a",IF(Z$3&gt;(A9stdlife+$E228),('PTRM input'!$M$393*(1+rvanilla07)^0.5)-SUM($M228:Y228),('PTRM input'!$M$393*(1+rvanilla07)^0.5)/A9stdlife))</f>
        <v>0</v>
      </c>
      <c r="AA228" s="251">
        <f ca="1">IF(A9stdlife="n/a","n/a",IF(AA$3&gt;(A9stdlife+$E228),('PTRM input'!$M$393*(1+rvanilla07)^0.5)-SUM($M228:Z228),('PTRM input'!$M$393*(1+rvanilla07)^0.5)/A9stdlife))</f>
        <v>0</v>
      </c>
      <c r="AB228" s="251">
        <f ca="1">IF(A9stdlife="n/a","n/a",IF(AB$3&gt;(A9stdlife+$E228),('PTRM input'!$M$393*(1+rvanilla07)^0.5)-SUM($M228:AA228),('PTRM input'!$M$393*(1+rvanilla07)^0.5)/A9stdlife))</f>
        <v>0</v>
      </c>
      <c r="AC228" s="251">
        <f ca="1">IF(A9stdlife="n/a","n/a",IF(AC$3&gt;(A9stdlife+$E228),('PTRM input'!$M$393*(1+rvanilla07)^0.5)-SUM($M228:AB228),('PTRM input'!$M$393*(1+rvanilla07)^0.5)/A9stdlife))</f>
        <v>0</v>
      </c>
      <c r="AD228" s="251">
        <f ca="1">IF(A9stdlife="n/a","n/a",IF(AD$3&gt;(A9stdlife+$E228),('PTRM input'!$M$393*(1+rvanilla07)^0.5)-SUM($M228:AC228),('PTRM input'!$M$393*(1+rvanilla07)^0.5)/A9stdlife))</f>
        <v>0</v>
      </c>
      <c r="AE228" s="251">
        <f ca="1">IF(A9stdlife="n/a","n/a",IF(AE$3&gt;(A9stdlife+$E228),('PTRM input'!$M$393*(1+rvanilla07)^0.5)-SUM($M228:AD228),('PTRM input'!$M$393*(1+rvanilla07)^0.5)/A9stdlife))</f>
        <v>0</v>
      </c>
      <c r="AF228" s="251">
        <f ca="1">IF(A9stdlife="n/a","n/a",IF(AF$3&gt;(A9stdlife+$E228),('PTRM input'!$M$393*(1+rvanilla07)^0.5)-SUM($M228:AE228),('PTRM input'!$M$393*(1+rvanilla07)^0.5)/A9stdlife))</f>
        <v>0</v>
      </c>
      <c r="AG228" s="251">
        <f ca="1">IF(A9stdlife="n/a","n/a",IF(AG$3&gt;(A9stdlife+$E228),('PTRM input'!$M$393*(1+rvanilla07)^0.5)-SUM($M228:AF228),('PTRM input'!$M$393*(1+rvanilla07)^0.5)/A9stdlife))</f>
        <v>0</v>
      </c>
      <c r="AH228" s="251">
        <f ca="1">IF(A9stdlife="n/a","n/a",IF(AH$3&gt;(A9stdlife+$E228),('PTRM input'!$M$393*(1+rvanilla07)^0.5)-SUM($M228:AG228),('PTRM input'!$M$393*(1+rvanilla07)^0.5)/A9stdlife))</f>
        <v>0</v>
      </c>
      <c r="AI228" s="251">
        <f ca="1">IF(A9stdlife="n/a","n/a",IF(AI$3&gt;(A9stdlife+$E228),('PTRM input'!$M$393*(1+rvanilla07)^0.5)-SUM($M228:AH228),('PTRM input'!$M$393*(1+rvanilla07)^0.5)/A9stdlife))</f>
        <v>0</v>
      </c>
      <c r="AJ228" s="251">
        <f ca="1">IF(A9stdlife="n/a","n/a",IF(AJ$3&gt;(A9stdlife+$E228),('PTRM input'!$M$393*(1+rvanilla07)^0.5)-SUM($M228:AI228),('PTRM input'!$M$393*(1+rvanilla07)^0.5)/A9stdlife))</f>
        <v>0</v>
      </c>
      <c r="AK228" s="251">
        <f ca="1">IF(A9stdlife="n/a","n/a",IF(AK$3&gt;(A9stdlife+$E228),('PTRM input'!$M$393*(1+rvanilla07)^0.5)-SUM($M228:AJ228),('PTRM input'!$M$393*(1+rvanilla07)^0.5)/A9stdlife))</f>
        <v>0</v>
      </c>
      <c r="AL228" s="251">
        <f ca="1">IF(A9stdlife="n/a","n/a",IF(AL$3&gt;(A9stdlife+$E228),('PTRM input'!$M$393*(1+rvanilla07)^0.5)-SUM($M228:AK228),('PTRM input'!$M$393*(1+rvanilla07)^0.5)/A9stdlife))</f>
        <v>0</v>
      </c>
      <c r="AM228" s="251">
        <f ca="1">IF(A9stdlife="n/a","n/a",IF(AM$3&gt;(A9stdlife+$E228),('PTRM input'!$M$393*(1+rvanilla07)^0.5)-SUM($M228:AL228),('PTRM input'!$M$393*(1+rvanilla07)^0.5)/A9stdlife))</f>
        <v>0</v>
      </c>
      <c r="AN228" s="251">
        <f ca="1">IF(A9stdlife="n/a","n/a",IF(AN$3&gt;(A9stdlife+$E228),('PTRM input'!$M$393*(1+rvanilla07)^0.5)-SUM($M228:AM228),('PTRM input'!$M$393*(1+rvanilla07)^0.5)/A9stdlife))</f>
        <v>0</v>
      </c>
      <c r="AO228" s="251">
        <f ca="1">IF(A9stdlife="n/a","n/a",IF(AO$3&gt;(A9stdlife+$E228),('PTRM input'!$M$393*(1+rvanilla07)^0.5)-SUM($M228:AN228),('PTRM input'!$M$393*(1+rvanilla07)^0.5)/A9stdlife))</f>
        <v>0</v>
      </c>
      <c r="AP228" s="251">
        <f ca="1">IF(A9stdlife="n/a","n/a",IF(AP$3&gt;(A9stdlife+$E228),('PTRM input'!$M$393*(1+rvanilla07)^0.5)-SUM($M228:AO228),('PTRM input'!$M$393*(1+rvanilla07)^0.5)/A9stdlife))</f>
        <v>0</v>
      </c>
      <c r="AQ228" s="251">
        <f ca="1">IF(A9stdlife="n/a","n/a",IF(AQ$3&gt;(A9stdlife+$E228),('PTRM input'!$M$393*(1+rvanilla07)^0.5)-SUM($M228:AP228),('PTRM input'!$M$393*(1+rvanilla07)^0.5)/A9stdlife))</f>
        <v>0</v>
      </c>
      <c r="AR228" s="251">
        <f ca="1">IF(A9stdlife="n/a","n/a",IF(AR$3&gt;(A9stdlife+$E228),('PTRM input'!$M$393*(1+rvanilla07)^0.5)-SUM($M228:AQ228),('PTRM input'!$M$393*(1+rvanilla07)^0.5)/A9stdlife))</f>
        <v>0</v>
      </c>
      <c r="AS228" s="251">
        <f ca="1">IF(A9stdlife="n/a","n/a",IF(AS$3&gt;(A9stdlife+$E228),('PTRM input'!$M$393*(1+rvanilla07)^0.5)-SUM($M228:AR228),('PTRM input'!$M$393*(1+rvanilla07)^0.5)/A9stdlife))</f>
        <v>0</v>
      </c>
      <c r="AT228" s="251">
        <f ca="1">IF(A9stdlife="n/a","n/a",IF(AT$3&gt;(A9stdlife+$E228),('PTRM input'!$M$393*(1+rvanilla07)^0.5)-SUM($M228:AS228),('PTRM input'!$M$393*(1+rvanilla07)^0.5)/A9stdlife))</f>
        <v>0</v>
      </c>
      <c r="AU228" s="251">
        <f ca="1">IF(A9stdlife="n/a","n/a",IF(AU$3&gt;(A9stdlife+$E228),('PTRM input'!$M$393*(1+rvanilla07)^0.5)-SUM($M228:AT228),('PTRM input'!$M$393*(1+rvanilla07)^0.5)/A9stdlife))</f>
        <v>0</v>
      </c>
      <c r="AV228" s="251">
        <f ca="1">IF(A9stdlife="n/a","n/a",IF(AV$3&gt;(A9stdlife+$E228),('PTRM input'!$M$393*(1+rvanilla07)^0.5)-SUM($M228:AU228),('PTRM input'!$M$393*(1+rvanilla07)^0.5)/A9stdlife))</f>
        <v>0</v>
      </c>
      <c r="AW228" s="251">
        <f ca="1">IF(A9stdlife="n/a","n/a",IF(AW$3&gt;(A9stdlife+$E228),('PTRM input'!$M$393*(1+rvanilla07)^0.5)-SUM($M228:AV228),('PTRM input'!$M$393*(1+rvanilla07)^0.5)/A9stdlife))</f>
        <v>0</v>
      </c>
      <c r="AX228" s="251">
        <f ca="1">IF(A9stdlife="n/a","n/a",IF(AX$3&gt;(A9stdlife+$E228),('PTRM input'!$M$393*(1+rvanilla07)^0.5)-SUM($M228:AW228),('PTRM input'!$M$393*(1+rvanilla07)^0.5)/A9stdlife))</f>
        <v>0</v>
      </c>
      <c r="AY228" s="251">
        <f ca="1">IF(A9stdlife="n/a","n/a",IF(AY$3&gt;(A9stdlife+$E228),('PTRM input'!$M$393*(1+rvanilla07)^0.5)-SUM($M228:AX228),('PTRM input'!$M$393*(1+rvanilla07)^0.5)/A9stdlife))</f>
        <v>0</v>
      </c>
      <c r="AZ228" s="251">
        <f ca="1">IF(A9stdlife="n/a","n/a",IF(AZ$3&gt;(A9stdlife+$E228),('PTRM input'!$M$393*(1+rvanilla07)^0.5)-SUM($M228:AY228),('PTRM input'!$M$393*(1+rvanilla07)^0.5)/A9stdlife))</f>
        <v>0</v>
      </c>
      <c r="BA228" s="251">
        <f ca="1">IF(A9stdlife="n/a","n/a",IF(BA$3&gt;(A9stdlife+$E228),('PTRM input'!$M$393*(1+rvanilla07)^0.5)-SUM($M228:AZ228),('PTRM input'!$M$393*(1+rvanilla07)^0.5)/A9stdlife))</f>
        <v>0</v>
      </c>
      <c r="BB228" s="251">
        <f ca="1">IF(A9stdlife="n/a","n/a",IF(BB$3&gt;(A9stdlife+$E228),('PTRM input'!$M$393*(1+rvanilla07)^0.5)-SUM($M228:BA228),('PTRM input'!$M$393*(1+rvanilla07)^0.5)/A9stdlife))</f>
        <v>0</v>
      </c>
      <c r="BC228" s="251">
        <f ca="1">IF(A9stdlife="n/a","n/a",IF(BC$3&gt;(A9stdlife+$E228),('PTRM input'!$M$393*(1+rvanilla07)^0.5)-SUM($M228:BB228),('PTRM input'!$M$393*(1+rvanilla07)^0.5)/A9stdlife))</f>
        <v>0</v>
      </c>
      <c r="BD228" s="251">
        <f ca="1">IF(A9stdlife="n/a","n/a",IF(BD$3&gt;(A9stdlife+$E228),('PTRM input'!$M$393*(1+rvanilla07)^0.5)-SUM($M228:BC228),('PTRM input'!$M$393*(1+rvanilla07)^0.5)/A9stdlife))</f>
        <v>0</v>
      </c>
      <c r="BE228" s="251">
        <f ca="1">IF(A9stdlife="n/a","n/a",IF(BE$3&gt;(A9stdlife+$E228),('PTRM input'!$M$393*(1+rvanilla07)^0.5)-SUM($M228:BD228),('PTRM input'!$M$393*(1+rvanilla07)^0.5)/A9stdlife))</f>
        <v>0</v>
      </c>
      <c r="BF228" s="251">
        <f ca="1">IF(A9stdlife="n/a","n/a",IF(BF$3&gt;(A9stdlife+$E228),('PTRM input'!$M$393*(1+rvanilla07)^0.5)-SUM($M228:BE228),('PTRM input'!$M$393*(1+rvanilla07)^0.5)/A9stdlife))</f>
        <v>0</v>
      </c>
      <c r="BG228" s="251">
        <f ca="1">IF(A9stdlife="n/a","n/a",IF(BG$3&gt;(A9stdlife+$E228),('PTRM input'!$M$393*(1+rvanilla07)^0.5)-SUM($M228:BF228),('PTRM input'!$M$393*(1+rvanilla07)^0.5)/A9stdlife))</f>
        <v>0</v>
      </c>
      <c r="BH228" s="251">
        <f ca="1">IF(A9stdlife="n/a","n/a",IF(BH$3&gt;(A9stdlife+$E228),('PTRM input'!$M$393*(1+rvanilla07)^0.5)-SUM($M228:BG228),('PTRM input'!$M$393*(1+rvanilla07)^0.5)/A9stdlife))</f>
        <v>0</v>
      </c>
      <c r="BI228" s="251">
        <f ca="1">IF(A9stdlife="n/a","n/a",IF(BI$3&gt;(A9stdlife+$E228),('PTRM input'!$M$393*(1+rvanilla07)^0.5)-SUM($M228:BH228),('PTRM input'!$M$393*(1+rvanilla07)^0.5)/A9stdlife))</f>
        <v>0</v>
      </c>
      <c r="BJ228" s="116"/>
      <c r="BK228" s="116"/>
      <c r="BL228" s="116"/>
      <c r="BM228" s="116"/>
    </row>
    <row r="229" spans="1:65" ht="12.75" hidden="1" customHeight="1" outlineLevel="2">
      <c r="A229" s="116"/>
      <c r="B229" s="19"/>
      <c r="C229" s="18"/>
      <c r="D229" s="760"/>
      <c r="E229" s="86">
        <v>8</v>
      </c>
      <c r="F229" s="259"/>
      <c r="G229" s="434"/>
      <c r="H229" s="435"/>
      <c r="I229" s="435"/>
      <c r="J229" s="435"/>
      <c r="K229" s="435"/>
      <c r="L229" s="435"/>
      <c r="M229" s="435"/>
      <c r="N229" s="619"/>
      <c r="O229" s="433">
        <f ca="1">IF(A9stdlife="n/a","n/a",IF(O$3&gt;(A9stdlife+$E229),('PTRM input'!$N$393*(1+rvanilla08)^0.5)-SUM($N229:N229),('PTRM input'!$N$393*(1+rvanilla08)^0.5)/A9stdlife))</f>
        <v>0</v>
      </c>
      <c r="P229" s="433">
        <f ca="1">IF(A9stdlife="n/a","n/a",IF(P$3&gt;(A9stdlife+$E229),('PTRM input'!$N$393*(1+rvanilla08)^0.5)-SUM($N229:O229),('PTRM input'!$N$393*(1+rvanilla08)^0.5)/A9stdlife))</f>
        <v>0</v>
      </c>
      <c r="Q229" s="433">
        <f ca="1">IF(A9stdlife="n/a","n/a",IF(Q$3&gt;(A9stdlife+$E229),('PTRM input'!$N$393*(1+rvanilla08)^0.5)-SUM($N229:P229),('PTRM input'!$N$393*(1+rvanilla08)^0.5)/A9stdlife))</f>
        <v>0</v>
      </c>
      <c r="R229" s="251">
        <f ca="1">IF(A9stdlife="n/a","n/a",IF(R$3&gt;(A9stdlife+$E229),('PTRM input'!$N$393*(1+rvanilla08)^0.5)-SUM($N229:Q229),('PTRM input'!$N$393*(1+rvanilla08)^0.5)/A9stdlife))</f>
        <v>0</v>
      </c>
      <c r="S229" s="251">
        <f ca="1">IF(A9stdlife="n/a","n/a",IF(S$3&gt;(A9stdlife+$E229),('PTRM input'!$N$393*(1+rvanilla08)^0.5)-SUM($N229:R229),('PTRM input'!$N$393*(1+rvanilla08)^0.5)/A9stdlife))</f>
        <v>0</v>
      </c>
      <c r="T229" s="251">
        <f ca="1">IF(A9stdlife="n/a","n/a",IF(T$3&gt;(A9stdlife+$E229),('PTRM input'!$N$393*(1+rvanilla08)^0.5)-SUM($N229:S229),('PTRM input'!$N$393*(1+rvanilla08)^0.5)/A9stdlife))</f>
        <v>0</v>
      </c>
      <c r="U229" s="251">
        <f ca="1">IF(A9stdlife="n/a","n/a",IF(U$3&gt;(A9stdlife+$E229),('PTRM input'!$N$393*(1+rvanilla08)^0.5)-SUM($N229:T229),('PTRM input'!$N$393*(1+rvanilla08)^0.5)/A9stdlife))</f>
        <v>0</v>
      </c>
      <c r="V229" s="251">
        <f ca="1">IF(A9stdlife="n/a","n/a",IF(V$3&gt;(A9stdlife+$E229),('PTRM input'!$N$393*(1+rvanilla08)^0.5)-SUM($N229:U229),('PTRM input'!$N$393*(1+rvanilla08)^0.5)/A9stdlife))</f>
        <v>0</v>
      </c>
      <c r="W229" s="251">
        <f ca="1">IF(A9stdlife="n/a","n/a",IF(W$3&gt;(A9stdlife+$E229),('PTRM input'!$N$393*(1+rvanilla08)^0.5)-SUM($N229:V229),('PTRM input'!$N$393*(1+rvanilla08)^0.5)/A9stdlife))</f>
        <v>0</v>
      </c>
      <c r="X229" s="251">
        <f ca="1">IF(A9stdlife="n/a","n/a",IF(X$3&gt;(A9stdlife+$E229),('PTRM input'!$N$393*(1+rvanilla08)^0.5)-SUM($N229:W229),('PTRM input'!$N$393*(1+rvanilla08)^0.5)/A9stdlife))</f>
        <v>0</v>
      </c>
      <c r="Y229" s="251">
        <f ca="1">IF(A9stdlife="n/a","n/a",IF(Y$3&gt;(A9stdlife+$E229),('PTRM input'!$N$393*(1+rvanilla08)^0.5)-SUM($N229:X229),('PTRM input'!$N$393*(1+rvanilla08)^0.5)/A9stdlife))</f>
        <v>0</v>
      </c>
      <c r="Z229" s="251">
        <f ca="1">IF(A9stdlife="n/a","n/a",IF(Z$3&gt;(A9stdlife+$E229),('PTRM input'!$N$393*(1+rvanilla08)^0.5)-SUM($N229:Y229),('PTRM input'!$N$393*(1+rvanilla08)^0.5)/A9stdlife))</f>
        <v>0</v>
      </c>
      <c r="AA229" s="251">
        <f ca="1">IF(A9stdlife="n/a","n/a",IF(AA$3&gt;(A9stdlife+$E229),('PTRM input'!$N$393*(1+rvanilla08)^0.5)-SUM($N229:Z229),('PTRM input'!$N$393*(1+rvanilla08)^0.5)/A9stdlife))</f>
        <v>0</v>
      </c>
      <c r="AB229" s="251">
        <f ca="1">IF(A9stdlife="n/a","n/a",IF(AB$3&gt;(A9stdlife+$E229),('PTRM input'!$N$393*(1+rvanilla08)^0.5)-SUM($N229:AA229),('PTRM input'!$N$393*(1+rvanilla08)^0.5)/A9stdlife))</f>
        <v>0</v>
      </c>
      <c r="AC229" s="251">
        <f ca="1">IF(A9stdlife="n/a","n/a",IF(AC$3&gt;(A9stdlife+$E229),('PTRM input'!$N$393*(1+rvanilla08)^0.5)-SUM($N229:AB229),('PTRM input'!$N$393*(1+rvanilla08)^0.5)/A9stdlife))</f>
        <v>0</v>
      </c>
      <c r="AD229" s="251">
        <f ca="1">IF(A9stdlife="n/a","n/a",IF(AD$3&gt;(A9stdlife+$E229),('PTRM input'!$N$393*(1+rvanilla08)^0.5)-SUM($N229:AC229),('PTRM input'!$N$393*(1+rvanilla08)^0.5)/A9stdlife))</f>
        <v>0</v>
      </c>
      <c r="AE229" s="251">
        <f ca="1">IF(A9stdlife="n/a","n/a",IF(AE$3&gt;(A9stdlife+$E229),('PTRM input'!$N$393*(1+rvanilla08)^0.5)-SUM($N229:AD229),('PTRM input'!$N$393*(1+rvanilla08)^0.5)/A9stdlife))</f>
        <v>0</v>
      </c>
      <c r="AF229" s="251">
        <f ca="1">IF(A9stdlife="n/a","n/a",IF(AF$3&gt;(A9stdlife+$E229),('PTRM input'!$N$393*(1+rvanilla08)^0.5)-SUM($N229:AE229),('PTRM input'!$N$393*(1+rvanilla08)^0.5)/A9stdlife))</f>
        <v>0</v>
      </c>
      <c r="AG229" s="251">
        <f ca="1">IF(A9stdlife="n/a","n/a",IF(AG$3&gt;(A9stdlife+$E229),('PTRM input'!$N$393*(1+rvanilla08)^0.5)-SUM($N229:AF229),('PTRM input'!$N$393*(1+rvanilla08)^0.5)/A9stdlife))</f>
        <v>0</v>
      </c>
      <c r="AH229" s="251">
        <f ca="1">IF(A9stdlife="n/a","n/a",IF(AH$3&gt;(A9stdlife+$E229),('PTRM input'!$N$393*(1+rvanilla08)^0.5)-SUM($N229:AG229),('PTRM input'!$N$393*(1+rvanilla08)^0.5)/A9stdlife))</f>
        <v>0</v>
      </c>
      <c r="AI229" s="251">
        <f ca="1">IF(A9stdlife="n/a","n/a",IF(AI$3&gt;(A9stdlife+$E229),('PTRM input'!$N$393*(1+rvanilla08)^0.5)-SUM($N229:AH229),('PTRM input'!$N$393*(1+rvanilla08)^0.5)/A9stdlife))</f>
        <v>0</v>
      </c>
      <c r="AJ229" s="251">
        <f ca="1">IF(A9stdlife="n/a","n/a",IF(AJ$3&gt;(A9stdlife+$E229),('PTRM input'!$N$393*(1+rvanilla08)^0.5)-SUM($N229:AI229),('PTRM input'!$N$393*(1+rvanilla08)^0.5)/A9stdlife))</f>
        <v>0</v>
      </c>
      <c r="AK229" s="251">
        <f ca="1">IF(A9stdlife="n/a","n/a",IF(AK$3&gt;(A9stdlife+$E229),('PTRM input'!$N$393*(1+rvanilla08)^0.5)-SUM($N229:AJ229),('PTRM input'!$N$393*(1+rvanilla08)^0.5)/A9stdlife))</f>
        <v>0</v>
      </c>
      <c r="AL229" s="251">
        <f ca="1">IF(A9stdlife="n/a","n/a",IF(AL$3&gt;(A9stdlife+$E229),('PTRM input'!$N$393*(1+rvanilla08)^0.5)-SUM($N229:AK229),('PTRM input'!$N$393*(1+rvanilla08)^0.5)/A9stdlife))</f>
        <v>0</v>
      </c>
      <c r="AM229" s="251">
        <f ca="1">IF(A9stdlife="n/a","n/a",IF(AM$3&gt;(A9stdlife+$E229),('PTRM input'!$N$393*(1+rvanilla08)^0.5)-SUM($N229:AL229),('PTRM input'!$N$393*(1+rvanilla08)^0.5)/A9stdlife))</f>
        <v>0</v>
      </c>
      <c r="AN229" s="251">
        <f ca="1">IF(A9stdlife="n/a","n/a",IF(AN$3&gt;(A9stdlife+$E229),('PTRM input'!$N$393*(1+rvanilla08)^0.5)-SUM($N229:AM229),('PTRM input'!$N$393*(1+rvanilla08)^0.5)/A9stdlife))</f>
        <v>0</v>
      </c>
      <c r="AO229" s="251">
        <f ca="1">IF(A9stdlife="n/a","n/a",IF(AO$3&gt;(A9stdlife+$E229),('PTRM input'!$N$393*(1+rvanilla08)^0.5)-SUM($N229:AN229),('PTRM input'!$N$393*(1+rvanilla08)^0.5)/A9stdlife))</f>
        <v>0</v>
      </c>
      <c r="AP229" s="251">
        <f ca="1">IF(A9stdlife="n/a","n/a",IF(AP$3&gt;(A9stdlife+$E229),('PTRM input'!$N$393*(1+rvanilla08)^0.5)-SUM($N229:AO229),('PTRM input'!$N$393*(1+rvanilla08)^0.5)/A9stdlife))</f>
        <v>0</v>
      </c>
      <c r="AQ229" s="251">
        <f ca="1">IF(A9stdlife="n/a","n/a",IF(AQ$3&gt;(A9stdlife+$E229),('PTRM input'!$N$393*(1+rvanilla08)^0.5)-SUM($N229:AP229),('PTRM input'!$N$393*(1+rvanilla08)^0.5)/A9stdlife))</f>
        <v>0</v>
      </c>
      <c r="AR229" s="251">
        <f ca="1">IF(A9stdlife="n/a","n/a",IF(AR$3&gt;(A9stdlife+$E229),('PTRM input'!$N$393*(1+rvanilla08)^0.5)-SUM($N229:AQ229),('PTRM input'!$N$393*(1+rvanilla08)^0.5)/A9stdlife))</f>
        <v>0</v>
      </c>
      <c r="AS229" s="251">
        <f ca="1">IF(A9stdlife="n/a","n/a",IF(AS$3&gt;(A9stdlife+$E229),('PTRM input'!$N$393*(1+rvanilla08)^0.5)-SUM($N229:AR229),('PTRM input'!$N$393*(1+rvanilla08)^0.5)/A9stdlife))</f>
        <v>0</v>
      </c>
      <c r="AT229" s="251">
        <f ca="1">IF(A9stdlife="n/a","n/a",IF(AT$3&gt;(A9stdlife+$E229),('PTRM input'!$N$393*(1+rvanilla08)^0.5)-SUM($N229:AS229),('PTRM input'!$N$393*(1+rvanilla08)^0.5)/A9stdlife))</f>
        <v>0</v>
      </c>
      <c r="AU229" s="251">
        <f ca="1">IF(A9stdlife="n/a","n/a",IF(AU$3&gt;(A9stdlife+$E229),('PTRM input'!$N$393*(1+rvanilla08)^0.5)-SUM($N229:AT229),('PTRM input'!$N$393*(1+rvanilla08)^0.5)/A9stdlife))</f>
        <v>0</v>
      </c>
      <c r="AV229" s="251">
        <f ca="1">IF(A9stdlife="n/a","n/a",IF(AV$3&gt;(A9stdlife+$E229),('PTRM input'!$N$393*(1+rvanilla08)^0.5)-SUM($N229:AU229),('PTRM input'!$N$393*(1+rvanilla08)^0.5)/A9stdlife))</f>
        <v>0</v>
      </c>
      <c r="AW229" s="251">
        <f ca="1">IF(A9stdlife="n/a","n/a",IF(AW$3&gt;(A9stdlife+$E229),('PTRM input'!$N$393*(1+rvanilla08)^0.5)-SUM($N229:AV229),('PTRM input'!$N$393*(1+rvanilla08)^0.5)/A9stdlife))</f>
        <v>0</v>
      </c>
      <c r="AX229" s="251">
        <f ca="1">IF(A9stdlife="n/a","n/a",IF(AX$3&gt;(A9stdlife+$E229),('PTRM input'!$N$393*(1+rvanilla08)^0.5)-SUM($N229:AW229),('PTRM input'!$N$393*(1+rvanilla08)^0.5)/A9stdlife))</f>
        <v>0</v>
      </c>
      <c r="AY229" s="251">
        <f ca="1">IF(A9stdlife="n/a","n/a",IF(AY$3&gt;(A9stdlife+$E229),('PTRM input'!$N$393*(1+rvanilla08)^0.5)-SUM($N229:AX229),('PTRM input'!$N$393*(1+rvanilla08)^0.5)/A9stdlife))</f>
        <v>0</v>
      </c>
      <c r="AZ229" s="251">
        <f ca="1">IF(A9stdlife="n/a","n/a",IF(AZ$3&gt;(A9stdlife+$E229),('PTRM input'!$N$393*(1+rvanilla08)^0.5)-SUM($N229:AY229),('PTRM input'!$N$393*(1+rvanilla08)^0.5)/A9stdlife))</f>
        <v>0</v>
      </c>
      <c r="BA229" s="251">
        <f ca="1">IF(A9stdlife="n/a","n/a",IF(BA$3&gt;(A9stdlife+$E229),('PTRM input'!$N$393*(1+rvanilla08)^0.5)-SUM($N229:AZ229),('PTRM input'!$N$393*(1+rvanilla08)^0.5)/A9stdlife))</f>
        <v>0</v>
      </c>
      <c r="BB229" s="251">
        <f ca="1">IF(A9stdlife="n/a","n/a",IF(BB$3&gt;(A9stdlife+$E229),('PTRM input'!$N$393*(1+rvanilla08)^0.5)-SUM($N229:BA229),('PTRM input'!$N$393*(1+rvanilla08)^0.5)/A9stdlife))</f>
        <v>0</v>
      </c>
      <c r="BC229" s="251">
        <f ca="1">IF(A9stdlife="n/a","n/a",IF(BC$3&gt;(A9stdlife+$E229),('PTRM input'!$N$393*(1+rvanilla08)^0.5)-SUM($N229:BB229),('PTRM input'!$N$393*(1+rvanilla08)^0.5)/A9stdlife))</f>
        <v>0</v>
      </c>
      <c r="BD229" s="251">
        <f ca="1">IF(A9stdlife="n/a","n/a",IF(BD$3&gt;(A9stdlife+$E229),('PTRM input'!$N$393*(1+rvanilla08)^0.5)-SUM($N229:BC229),('PTRM input'!$N$393*(1+rvanilla08)^0.5)/A9stdlife))</f>
        <v>0</v>
      </c>
      <c r="BE229" s="251">
        <f ca="1">IF(A9stdlife="n/a","n/a",IF(BE$3&gt;(A9stdlife+$E229),('PTRM input'!$N$393*(1+rvanilla08)^0.5)-SUM($N229:BD229),('PTRM input'!$N$393*(1+rvanilla08)^0.5)/A9stdlife))</f>
        <v>0</v>
      </c>
      <c r="BF229" s="251">
        <f ca="1">IF(A9stdlife="n/a","n/a",IF(BF$3&gt;(A9stdlife+$E229),('PTRM input'!$N$393*(1+rvanilla08)^0.5)-SUM($N229:BE229),('PTRM input'!$N$393*(1+rvanilla08)^0.5)/A9stdlife))</f>
        <v>0</v>
      </c>
      <c r="BG229" s="251">
        <f ca="1">IF(A9stdlife="n/a","n/a",IF(BG$3&gt;(A9stdlife+$E229),('PTRM input'!$N$393*(1+rvanilla08)^0.5)-SUM($N229:BF229),('PTRM input'!$N$393*(1+rvanilla08)^0.5)/A9stdlife))</f>
        <v>0</v>
      </c>
      <c r="BH229" s="251">
        <f ca="1">IF(A9stdlife="n/a","n/a",IF(BH$3&gt;(A9stdlife+$E229),('PTRM input'!$N$393*(1+rvanilla08)^0.5)-SUM($N229:BG229),('PTRM input'!$N$393*(1+rvanilla08)^0.5)/A9stdlife))</f>
        <v>0</v>
      </c>
      <c r="BI229" s="251">
        <f ca="1">IF(A9stdlife="n/a","n/a",IF(BI$3&gt;(A9stdlife+$E229),('PTRM input'!$N$393*(1+rvanilla08)^0.5)-SUM($N229:BH229),('PTRM input'!$N$393*(1+rvanilla08)^0.5)/A9stdlife))</f>
        <v>0</v>
      </c>
      <c r="BJ229" s="116"/>
      <c r="BK229" s="116"/>
      <c r="BL229" s="116"/>
      <c r="BM229" s="116"/>
    </row>
    <row r="230" spans="1:65" ht="12.75" hidden="1" customHeight="1" outlineLevel="2">
      <c r="A230" s="116"/>
      <c r="B230" s="19"/>
      <c r="C230" s="18"/>
      <c r="D230" s="760"/>
      <c r="E230" s="86">
        <v>9</v>
      </c>
      <c r="F230" s="259"/>
      <c r="G230" s="434"/>
      <c r="H230" s="435"/>
      <c r="I230" s="435"/>
      <c r="J230" s="435"/>
      <c r="K230" s="435"/>
      <c r="L230" s="435"/>
      <c r="M230" s="435"/>
      <c r="N230" s="435"/>
      <c r="O230" s="619"/>
      <c r="P230" s="433">
        <f ca="1">IF(A9stdlife="n/a","n/a",IF(P$3&gt;(A9stdlife+$E230),('PTRM input'!$O$393*(1+rvanilla09)^0.5)-SUM($O230:O230),('PTRM input'!$O$393*(1+rvanilla09)^0.5)/A9stdlife))</f>
        <v>0</v>
      </c>
      <c r="Q230" s="433">
        <f ca="1">IF(A9stdlife="n/a","n/a",IF(Q$3&gt;(A9stdlife+$E230),('PTRM input'!$O$393*(1+rvanilla09)^0.5)-SUM($O230:P230),('PTRM input'!$O$393*(1+rvanilla09)^0.5)/A9stdlife))</f>
        <v>0</v>
      </c>
      <c r="R230" s="251">
        <f ca="1">IF(A9stdlife="n/a","n/a",IF(R$3&gt;(A9stdlife+$E230),('PTRM input'!$O$393*(1+rvanilla09)^0.5)-SUM($O230:Q230),('PTRM input'!$O$393*(1+rvanilla09)^0.5)/A9stdlife))</f>
        <v>0</v>
      </c>
      <c r="S230" s="251">
        <f ca="1">IF(A9stdlife="n/a","n/a",IF(S$3&gt;(A9stdlife+$E230),('PTRM input'!$O$393*(1+rvanilla09)^0.5)-SUM($O230:R230),('PTRM input'!$O$393*(1+rvanilla09)^0.5)/A9stdlife))</f>
        <v>0</v>
      </c>
      <c r="T230" s="251">
        <f ca="1">IF(A9stdlife="n/a","n/a",IF(T$3&gt;(A9stdlife+$E230),('PTRM input'!$O$393*(1+rvanilla09)^0.5)-SUM($O230:S230),('PTRM input'!$O$393*(1+rvanilla09)^0.5)/A9stdlife))</f>
        <v>0</v>
      </c>
      <c r="U230" s="251">
        <f ca="1">IF(A9stdlife="n/a","n/a",IF(U$3&gt;(A9stdlife+$E230),('PTRM input'!$O$393*(1+rvanilla09)^0.5)-SUM($O230:T230),('PTRM input'!$O$393*(1+rvanilla09)^0.5)/A9stdlife))</f>
        <v>0</v>
      </c>
      <c r="V230" s="251">
        <f ca="1">IF(A9stdlife="n/a","n/a",IF(V$3&gt;(A9stdlife+$E230),('PTRM input'!$O$393*(1+rvanilla09)^0.5)-SUM($O230:U230),('PTRM input'!$O$393*(1+rvanilla09)^0.5)/A9stdlife))</f>
        <v>0</v>
      </c>
      <c r="W230" s="251">
        <f ca="1">IF(A9stdlife="n/a","n/a",IF(W$3&gt;(A9stdlife+$E230),('PTRM input'!$O$393*(1+rvanilla09)^0.5)-SUM($O230:V230),('PTRM input'!$O$393*(1+rvanilla09)^0.5)/A9stdlife))</f>
        <v>0</v>
      </c>
      <c r="X230" s="251">
        <f ca="1">IF(A9stdlife="n/a","n/a",IF(X$3&gt;(A9stdlife+$E230),('PTRM input'!$O$393*(1+rvanilla09)^0.5)-SUM($O230:W230),('PTRM input'!$O$393*(1+rvanilla09)^0.5)/A9stdlife))</f>
        <v>0</v>
      </c>
      <c r="Y230" s="251">
        <f ca="1">IF(A9stdlife="n/a","n/a",IF(Y$3&gt;(A9stdlife+$E230),('PTRM input'!$O$393*(1+rvanilla09)^0.5)-SUM($O230:X230),('PTRM input'!$O$393*(1+rvanilla09)^0.5)/A9stdlife))</f>
        <v>0</v>
      </c>
      <c r="Z230" s="251">
        <f ca="1">IF(A9stdlife="n/a","n/a",IF(Z$3&gt;(A9stdlife+$E230),('PTRM input'!$O$393*(1+rvanilla09)^0.5)-SUM($O230:Y230),('PTRM input'!$O$393*(1+rvanilla09)^0.5)/A9stdlife))</f>
        <v>0</v>
      </c>
      <c r="AA230" s="251">
        <f ca="1">IF(A9stdlife="n/a","n/a",IF(AA$3&gt;(A9stdlife+$E230),('PTRM input'!$O$393*(1+rvanilla09)^0.5)-SUM($O230:Z230),('PTRM input'!$O$393*(1+rvanilla09)^0.5)/A9stdlife))</f>
        <v>0</v>
      </c>
      <c r="AB230" s="251">
        <f ca="1">IF(A9stdlife="n/a","n/a",IF(AB$3&gt;(A9stdlife+$E230),('PTRM input'!$O$393*(1+rvanilla09)^0.5)-SUM($O230:AA230),('PTRM input'!$O$393*(1+rvanilla09)^0.5)/A9stdlife))</f>
        <v>0</v>
      </c>
      <c r="AC230" s="251">
        <f ca="1">IF(A9stdlife="n/a","n/a",IF(AC$3&gt;(A9stdlife+$E230),('PTRM input'!$O$393*(1+rvanilla09)^0.5)-SUM($O230:AB230),('PTRM input'!$O$393*(1+rvanilla09)^0.5)/A9stdlife))</f>
        <v>0</v>
      </c>
      <c r="AD230" s="251">
        <f ca="1">IF(A9stdlife="n/a","n/a",IF(AD$3&gt;(A9stdlife+$E230),('PTRM input'!$O$393*(1+rvanilla09)^0.5)-SUM($O230:AC230),('PTRM input'!$O$393*(1+rvanilla09)^0.5)/A9stdlife))</f>
        <v>0</v>
      </c>
      <c r="AE230" s="251">
        <f ca="1">IF(A9stdlife="n/a","n/a",IF(AE$3&gt;(A9stdlife+$E230),('PTRM input'!$O$393*(1+rvanilla09)^0.5)-SUM($O230:AD230),('PTRM input'!$O$393*(1+rvanilla09)^0.5)/A9stdlife))</f>
        <v>0</v>
      </c>
      <c r="AF230" s="251">
        <f ca="1">IF(A9stdlife="n/a","n/a",IF(AF$3&gt;(A9stdlife+$E230),('PTRM input'!$O$393*(1+rvanilla09)^0.5)-SUM($O230:AE230),('PTRM input'!$O$393*(1+rvanilla09)^0.5)/A9stdlife))</f>
        <v>0</v>
      </c>
      <c r="AG230" s="251">
        <f ca="1">IF(A9stdlife="n/a","n/a",IF(AG$3&gt;(A9stdlife+$E230),('PTRM input'!$O$393*(1+rvanilla09)^0.5)-SUM($O230:AF230),('PTRM input'!$O$393*(1+rvanilla09)^0.5)/A9stdlife))</f>
        <v>0</v>
      </c>
      <c r="AH230" s="251">
        <f ca="1">IF(A9stdlife="n/a","n/a",IF(AH$3&gt;(A9stdlife+$E230),('PTRM input'!$O$393*(1+rvanilla09)^0.5)-SUM($O230:AG230),('PTRM input'!$O$393*(1+rvanilla09)^0.5)/A9stdlife))</f>
        <v>0</v>
      </c>
      <c r="AI230" s="251">
        <f ca="1">IF(A9stdlife="n/a","n/a",IF(AI$3&gt;(A9stdlife+$E230),('PTRM input'!$O$393*(1+rvanilla09)^0.5)-SUM($O230:AH230),('PTRM input'!$O$393*(1+rvanilla09)^0.5)/A9stdlife))</f>
        <v>0</v>
      </c>
      <c r="AJ230" s="251">
        <f ca="1">IF(A9stdlife="n/a","n/a",IF(AJ$3&gt;(A9stdlife+$E230),('PTRM input'!$O$393*(1+rvanilla09)^0.5)-SUM($O230:AI230),('PTRM input'!$O$393*(1+rvanilla09)^0.5)/A9stdlife))</f>
        <v>0</v>
      </c>
      <c r="AK230" s="251">
        <f ca="1">IF(A9stdlife="n/a","n/a",IF(AK$3&gt;(A9stdlife+$E230),('PTRM input'!$O$393*(1+rvanilla09)^0.5)-SUM($O230:AJ230),('PTRM input'!$O$393*(1+rvanilla09)^0.5)/A9stdlife))</f>
        <v>0</v>
      </c>
      <c r="AL230" s="251">
        <f ca="1">IF(A9stdlife="n/a","n/a",IF(AL$3&gt;(A9stdlife+$E230),('PTRM input'!$O$393*(1+rvanilla09)^0.5)-SUM($O230:AK230),('PTRM input'!$O$393*(1+rvanilla09)^0.5)/A9stdlife))</f>
        <v>0</v>
      </c>
      <c r="AM230" s="251">
        <f ca="1">IF(A9stdlife="n/a","n/a",IF(AM$3&gt;(A9stdlife+$E230),('PTRM input'!$O$393*(1+rvanilla09)^0.5)-SUM($O230:AL230),('PTRM input'!$O$393*(1+rvanilla09)^0.5)/A9stdlife))</f>
        <v>0</v>
      </c>
      <c r="AN230" s="251">
        <f ca="1">IF(A9stdlife="n/a","n/a",IF(AN$3&gt;(A9stdlife+$E230),('PTRM input'!$O$393*(1+rvanilla09)^0.5)-SUM($O230:AM230),('PTRM input'!$O$393*(1+rvanilla09)^0.5)/A9stdlife))</f>
        <v>0</v>
      </c>
      <c r="AO230" s="251">
        <f ca="1">IF(A9stdlife="n/a","n/a",IF(AO$3&gt;(A9stdlife+$E230),('PTRM input'!$O$393*(1+rvanilla09)^0.5)-SUM($O230:AN230),('PTRM input'!$O$393*(1+rvanilla09)^0.5)/A9stdlife))</f>
        <v>0</v>
      </c>
      <c r="AP230" s="251">
        <f ca="1">IF(A9stdlife="n/a","n/a",IF(AP$3&gt;(A9stdlife+$E230),('PTRM input'!$O$393*(1+rvanilla09)^0.5)-SUM($O230:AO230),('PTRM input'!$O$393*(1+rvanilla09)^0.5)/A9stdlife))</f>
        <v>0</v>
      </c>
      <c r="AQ230" s="251">
        <f ca="1">IF(A9stdlife="n/a","n/a",IF(AQ$3&gt;(A9stdlife+$E230),('PTRM input'!$O$393*(1+rvanilla09)^0.5)-SUM($O230:AP230),('PTRM input'!$O$393*(1+rvanilla09)^0.5)/A9stdlife))</f>
        <v>0</v>
      </c>
      <c r="AR230" s="251">
        <f ca="1">IF(A9stdlife="n/a","n/a",IF(AR$3&gt;(A9stdlife+$E230),('PTRM input'!$O$393*(1+rvanilla09)^0.5)-SUM($O230:AQ230),('PTRM input'!$O$393*(1+rvanilla09)^0.5)/A9stdlife))</f>
        <v>0</v>
      </c>
      <c r="AS230" s="251">
        <f ca="1">IF(A9stdlife="n/a","n/a",IF(AS$3&gt;(A9stdlife+$E230),('PTRM input'!$O$393*(1+rvanilla09)^0.5)-SUM($O230:AR230),('PTRM input'!$O$393*(1+rvanilla09)^0.5)/A9stdlife))</f>
        <v>0</v>
      </c>
      <c r="AT230" s="251">
        <f ca="1">IF(A9stdlife="n/a","n/a",IF(AT$3&gt;(A9stdlife+$E230),('PTRM input'!$O$393*(1+rvanilla09)^0.5)-SUM($O230:AS230),('PTRM input'!$O$393*(1+rvanilla09)^0.5)/A9stdlife))</f>
        <v>0</v>
      </c>
      <c r="AU230" s="251">
        <f ca="1">IF(A9stdlife="n/a","n/a",IF(AU$3&gt;(A9stdlife+$E230),('PTRM input'!$O$393*(1+rvanilla09)^0.5)-SUM($O230:AT230),('PTRM input'!$O$393*(1+rvanilla09)^0.5)/A9stdlife))</f>
        <v>0</v>
      </c>
      <c r="AV230" s="251">
        <f ca="1">IF(A9stdlife="n/a","n/a",IF(AV$3&gt;(A9stdlife+$E230),('PTRM input'!$O$393*(1+rvanilla09)^0.5)-SUM($O230:AU230),('PTRM input'!$O$393*(1+rvanilla09)^0.5)/A9stdlife))</f>
        <v>0</v>
      </c>
      <c r="AW230" s="251">
        <f ca="1">IF(A9stdlife="n/a","n/a",IF(AW$3&gt;(A9stdlife+$E230),('PTRM input'!$O$393*(1+rvanilla09)^0.5)-SUM($O230:AV230),('PTRM input'!$O$393*(1+rvanilla09)^0.5)/A9stdlife))</f>
        <v>0</v>
      </c>
      <c r="AX230" s="251">
        <f ca="1">IF(A9stdlife="n/a","n/a",IF(AX$3&gt;(A9stdlife+$E230),('PTRM input'!$O$393*(1+rvanilla09)^0.5)-SUM($O230:AW230),('PTRM input'!$O$393*(1+rvanilla09)^0.5)/A9stdlife))</f>
        <v>0</v>
      </c>
      <c r="AY230" s="251">
        <f ca="1">IF(A9stdlife="n/a","n/a",IF(AY$3&gt;(A9stdlife+$E230),('PTRM input'!$O$393*(1+rvanilla09)^0.5)-SUM($O230:AX230),('PTRM input'!$O$393*(1+rvanilla09)^0.5)/A9stdlife))</f>
        <v>0</v>
      </c>
      <c r="AZ230" s="251">
        <f ca="1">IF(A9stdlife="n/a","n/a",IF(AZ$3&gt;(A9stdlife+$E230),('PTRM input'!$O$393*(1+rvanilla09)^0.5)-SUM($O230:AY230),('PTRM input'!$O$393*(1+rvanilla09)^0.5)/A9stdlife))</f>
        <v>0</v>
      </c>
      <c r="BA230" s="251">
        <f ca="1">IF(A9stdlife="n/a","n/a",IF(BA$3&gt;(A9stdlife+$E230),('PTRM input'!$O$393*(1+rvanilla09)^0.5)-SUM($O230:AZ230),('PTRM input'!$O$393*(1+rvanilla09)^0.5)/A9stdlife))</f>
        <v>0</v>
      </c>
      <c r="BB230" s="251">
        <f ca="1">IF(A9stdlife="n/a","n/a",IF(BB$3&gt;(A9stdlife+$E230),('PTRM input'!$O$393*(1+rvanilla09)^0.5)-SUM($O230:BA230),('PTRM input'!$O$393*(1+rvanilla09)^0.5)/A9stdlife))</f>
        <v>0</v>
      </c>
      <c r="BC230" s="251">
        <f ca="1">IF(A9stdlife="n/a","n/a",IF(BC$3&gt;(A9stdlife+$E230),('PTRM input'!$O$393*(1+rvanilla09)^0.5)-SUM($O230:BB230),('PTRM input'!$O$393*(1+rvanilla09)^0.5)/A9stdlife))</f>
        <v>0</v>
      </c>
      <c r="BD230" s="251">
        <f ca="1">IF(A9stdlife="n/a","n/a",IF(BD$3&gt;(A9stdlife+$E230),('PTRM input'!$O$393*(1+rvanilla09)^0.5)-SUM($O230:BC230),('PTRM input'!$O$393*(1+rvanilla09)^0.5)/A9stdlife))</f>
        <v>0</v>
      </c>
      <c r="BE230" s="251">
        <f ca="1">IF(A9stdlife="n/a","n/a",IF(BE$3&gt;(A9stdlife+$E230),('PTRM input'!$O$393*(1+rvanilla09)^0.5)-SUM($O230:BD230),('PTRM input'!$O$393*(1+rvanilla09)^0.5)/A9stdlife))</f>
        <v>0</v>
      </c>
      <c r="BF230" s="251">
        <f ca="1">IF(A9stdlife="n/a","n/a",IF(BF$3&gt;(A9stdlife+$E230),('PTRM input'!$O$393*(1+rvanilla09)^0.5)-SUM($O230:BE230),('PTRM input'!$O$393*(1+rvanilla09)^0.5)/A9stdlife))</f>
        <v>0</v>
      </c>
      <c r="BG230" s="251">
        <f ca="1">IF(A9stdlife="n/a","n/a",IF(BG$3&gt;(A9stdlife+$E230),('PTRM input'!$O$393*(1+rvanilla09)^0.5)-SUM($O230:BF230),('PTRM input'!$O$393*(1+rvanilla09)^0.5)/A9stdlife))</f>
        <v>0</v>
      </c>
      <c r="BH230" s="251">
        <f ca="1">IF(A9stdlife="n/a","n/a",IF(BH$3&gt;(A9stdlife+$E230),('PTRM input'!$O$393*(1+rvanilla09)^0.5)-SUM($O230:BG230),('PTRM input'!$O$393*(1+rvanilla09)^0.5)/A9stdlife))</f>
        <v>0</v>
      </c>
      <c r="BI230" s="251">
        <f ca="1">IF(A9stdlife="n/a","n/a",IF(BI$3&gt;(A9stdlife+$E230),('PTRM input'!$O$393*(1+rvanilla09)^0.5)-SUM($O230:BH230),('PTRM input'!$O$393*(1+rvanilla09)^0.5)/A9stdlife))</f>
        <v>0</v>
      </c>
      <c r="BJ230" s="116"/>
      <c r="BK230" s="116"/>
      <c r="BL230" s="116"/>
      <c r="BM230" s="116"/>
    </row>
    <row r="231" spans="1:65" ht="12.75" hidden="1" customHeight="1" outlineLevel="2">
      <c r="A231" s="116"/>
      <c r="B231" s="19"/>
      <c r="C231" s="18"/>
      <c r="D231" s="760"/>
      <c r="E231" s="87">
        <v>10</v>
      </c>
      <c r="F231" s="259"/>
      <c r="G231" s="434"/>
      <c r="H231" s="435"/>
      <c r="I231" s="435"/>
      <c r="J231" s="435"/>
      <c r="K231" s="435"/>
      <c r="L231" s="435"/>
      <c r="M231" s="435"/>
      <c r="N231" s="435"/>
      <c r="O231" s="435"/>
      <c r="P231" s="619"/>
      <c r="Q231" s="433">
        <f ca="1">IF(A9stdlife="n/a","n/a",IF(Q$3&gt;(A9stdlife+$E231),('PTRM input'!$P$393*(1+rvanilla10)^0.5)-SUM($P231:P231),('PTRM input'!$P$393*(1+rvanilla10)^0.5)/A9stdlife))</f>
        <v>0</v>
      </c>
      <c r="R231" s="251">
        <f ca="1">IF(A9stdlife="n/a","n/a",IF(R$3&gt;(A9stdlife+$E231),('PTRM input'!$P$393*(1+rvanilla10)^0.5)-SUM($P231:Q231),('PTRM input'!$P$393*(1+rvanilla10)^0.5)/A9stdlife))</f>
        <v>0</v>
      </c>
      <c r="S231" s="251">
        <f ca="1">IF(A9stdlife="n/a","n/a",IF(S$3&gt;(A9stdlife+$E231),('PTRM input'!$P$393*(1+rvanilla10)^0.5)-SUM($P231:R231),('PTRM input'!$P$393*(1+rvanilla10)^0.5)/A9stdlife))</f>
        <v>0</v>
      </c>
      <c r="T231" s="251">
        <f ca="1">IF(A9stdlife="n/a","n/a",IF(T$3&gt;(A9stdlife+$E231),('PTRM input'!$P$393*(1+rvanilla10)^0.5)-SUM($P231:S231),('PTRM input'!$P$393*(1+rvanilla10)^0.5)/A9stdlife))</f>
        <v>0</v>
      </c>
      <c r="U231" s="251">
        <f ca="1">IF(A9stdlife="n/a","n/a",IF(U$3&gt;(A9stdlife+$E231),('PTRM input'!$P$393*(1+rvanilla10)^0.5)-SUM($P231:T231),('PTRM input'!$P$393*(1+rvanilla10)^0.5)/A9stdlife))</f>
        <v>0</v>
      </c>
      <c r="V231" s="251">
        <f ca="1">IF(A9stdlife="n/a","n/a",IF(V$3&gt;(A9stdlife+$E231),('PTRM input'!$P$393*(1+rvanilla10)^0.5)-SUM($P231:U231),('PTRM input'!$P$393*(1+rvanilla10)^0.5)/A9stdlife))</f>
        <v>0</v>
      </c>
      <c r="W231" s="251">
        <f ca="1">IF(A9stdlife="n/a","n/a",IF(W$3&gt;(A9stdlife+$E231),('PTRM input'!$P$393*(1+rvanilla10)^0.5)-SUM($P231:V231),('PTRM input'!$P$393*(1+rvanilla10)^0.5)/A9stdlife))</f>
        <v>0</v>
      </c>
      <c r="X231" s="251">
        <f ca="1">IF(A9stdlife="n/a","n/a",IF(X$3&gt;(A9stdlife+$E231),('PTRM input'!$P$393*(1+rvanilla10)^0.5)-SUM($P231:W231),('PTRM input'!$P$393*(1+rvanilla10)^0.5)/A9stdlife))</f>
        <v>0</v>
      </c>
      <c r="Y231" s="251">
        <f ca="1">IF(A9stdlife="n/a","n/a",IF(Y$3&gt;(A9stdlife+$E231),('PTRM input'!$P$393*(1+rvanilla10)^0.5)-SUM($P231:X231),('PTRM input'!$P$393*(1+rvanilla10)^0.5)/A9stdlife))</f>
        <v>0</v>
      </c>
      <c r="Z231" s="251">
        <f ca="1">IF(A9stdlife="n/a","n/a",IF(Z$3&gt;(A9stdlife+$E231),('PTRM input'!$P$393*(1+rvanilla10)^0.5)-SUM($P231:Y231),('PTRM input'!$P$393*(1+rvanilla10)^0.5)/A9stdlife))</f>
        <v>0</v>
      </c>
      <c r="AA231" s="251">
        <f ca="1">IF(A9stdlife="n/a","n/a",IF(AA$3&gt;(A9stdlife+$E231),('PTRM input'!$P$393*(1+rvanilla10)^0.5)-SUM($P231:Z231),('PTRM input'!$P$393*(1+rvanilla10)^0.5)/A9stdlife))</f>
        <v>0</v>
      </c>
      <c r="AB231" s="251">
        <f ca="1">IF(A9stdlife="n/a","n/a",IF(AB$3&gt;(A9stdlife+$E231),('PTRM input'!$P$393*(1+rvanilla10)^0.5)-SUM($P231:AA231),('PTRM input'!$P$393*(1+rvanilla10)^0.5)/A9stdlife))</f>
        <v>0</v>
      </c>
      <c r="AC231" s="251">
        <f ca="1">IF(A9stdlife="n/a","n/a",IF(AC$3&gt;(A9stdlife+$E231),('PTRM input'!$P$393*(1+rvanilla10)^0.5)-SUM($P231:AB231),('PTRM input'!$P$393*(1+rvanilla10)^0.5)/A9stdlife))</f>
        <v>0</v>
      </c>
      <c r="AD231" s="251">
        <f ca="1">IF(A9stdlife="n/a","n/a",IF(AD$3&gt;(A9stdlife+$E231),('PTRM input'!$P$393*(1+rvanilla10)^0.5)-SUM($P231:AC231),('PTRM input'!$P$393*(1+rvanilla10)^0.5)/A9stdlife))</f>
        <v>0</v>
      </c>
      <c r="AE231" s="251">
        <f ca="1">IF(A9stdlife="n/a","n/a",IF(AE$3&gt;(A9stdlife+$E231),('PTRM input'!$P$393*(1+rvanilla10)^0.5)-SUM($P231:AD231),('PTRM input'!$P$393*(1+rvanilla10)^0.5)/A9stdlife))</f>
        <v>0</v>
      </c>
      <c r="AF231" s="251">
        <f ca="1">IF(A9stdlife="n/a","n/a",IF(AF$3&gt;(A9stdlife+$E231),('PTRM input'!$P$393*(1+rvanilla10)^0.5)-SUM($P231:AE231),('PTRM input'!$P$393*(1+rvanilla10)^0.5)/A9stdlife))</f>
        <v>0</v>
      </c>
      <c r="AG231" s="251">
        <f ca="1">IF(A9stdlife="n/a","n/a",IF(AG$3&gt;(A9stdlife+$E231),('PTRM input'!$P$393*(1+rvanilla10)^0.5)-SUM($P231:AF231),('PTRM input'!$P$393*(1+rvanilla10)^0.5)/A9stdlife))</f>
        <v>0</v>
      </c>
      <c r="AH231" s="251">
        <f ca="1">IF(A9stdlife="n/a","n/a",IF(AH$3&gt;(A9stdlife+$E231),('PTRM input'!$P$393*(1+rvanilla10)^0.5)-SUM($P231:AG231),('PTRM input'!$P$393*(1+rvanilla10)^0.5)/A9stdlife))</f>
        <v>0</v>
      </c>
      <c r="AI231" s="251">
        <f ca="1">IF(A9stdlife="n/a","n/a",IF(AI$3&gt;(A9stdlife+$E231),('PTRM input'!$P$393*(1+rvanilla10)^0.5)-SUM($P231:AH231),('PTRM input'!$P$393*(1+rvanilla10)^0.5)/A9stdlife))</f>
        <v>0</v>
      </c>
      <c r="AJ231" s="251">
        <f ca="1">IF(A9stdlife="n/a","n/a",IF(AJ$3&gt;(A9stdlife+$E231),('PTRM input'!$P$393*(1+rvanilla10)^0.5)-SUM($P231:AI231),('PTRM input'!$P$393*(1+rvanilla10)^0.5)/A9stdlife))</f>
        <v>0</v>
      </c>
      <c r="AK231" s="251">
        <f ca="1">IF(A9stdlife="n/a","n/a",IF(AK$3&gt;(A9stdlife+$E231),('PTRM input'!$P$393*(1+rvanilla10)^0.5)-SUM($P231:AJ231),('PTRM input'!$P$393*(1+rvanilla10)^0.5)/A9stdlife))</f>
        <v>0</v>
      </c>
      <c r="AL231" s="251">
        <f ca="1">IF(A9stdlife="n/a","n/a",IF(AL$3&gt;(A9stdlife+$E231),('PTRM input'!$P$393*(1+rvanilla10)^0.5)-SUM($P231:AK231),('PTRM input'!$P$393*(1+rvanilla10)^0.5)/A9stdlife))</f>
        <v>0</v>
      </c>
      <c r="AM231" s="251">
        <f ca="1">IF(A9stdlife="n/a","n/a",IF(AM$3&gt;(A9stdlife+$E231),('PTRM input'!$P$393*(1+rvanilla10)^0.5)-SUM($P231:AL231),('PTRM input'!$P$393*(1+rvanilla10)^0.5)/A9stdlife))</f>
        <v>0</v>
      </c>
      <c r="AN231" s="251">
        <f ca="1">IF(A9stdlife="n/a","n/a",IF(AN$3&gt;(A9stdlife+$E231),('PTRM input'!$P$393*(1+rvanilla10)^0.5)-SUM($P231:AM231),('PTRM input'!$P$393*(1+rvanilla10)^0.5)/A9stdlife))</f>
        <v>0</v>
      </c>
      <c r="AO231" s="251">
        <f ca="1">IF(A9stdlife="n/a","n/a",IF(AO$3&gt;(A9stdlife+$E231),('PTRM input'!$P$393*(1+rvanilla10)^0.5)-SUM($P231:AN231),('PTRM input'!$P$393*(1+rvanilla10)^0.5)/A9stdlife))</f>
        <v>0</v>
      </c>
      <c r="AP231" s="251">
        <f ca="1">IF(A9stdlife="n/a","n/a",IF(AP$3&gt;(A9stdlife+$E231),('PTRM input'!$P$393*(1+rvanilla10)^0.5)-SUM($P231:AO231),('PTRM input'!$P$393*(1+rvanilla10)^0.5)/A9stdlife))</f>
        <v>0</v>
      </c>
      <c r="AQ231" s="251">
        <f ca="1">IF(A9stdlife="n/a","n/a",IF(AQ$3&gt;(A9stdlife+$E231),('PTRM input'!$P$393*(1+rvanilla10)^0.5)-SUM($P231:AP231),('PTRM input'!$P$393*(1+rvanilla10)^0.5)/A9stdlife))</f>
        <v>0</v>
      </c>
      <c r="AR231" s="251">
        <f ca="1">IF(A9stdlife="n/a","n/a",IF(AR$3&gt;(A9stdlife+$E231),('PTRM input'!$P$393*(1+rvanilla10)^0.5)-SUM($P231:AQ231),('PTRM input'!$P$393*(1+rvanilla10)^0.5)/A9stdlife))</f>
        <v>0</v>
      </c>
      <c r="AS231" s="251">
        <f ca="1">IF(A9stdlife="n/a","n/a",IF(AS$3&gt;(A9stdlife+$E231),('PTRM input'!$P$393*(1+rvanilla10)^0.5)-SUM($P231:AR231),('PTRM input'!$P$393*(1+rvanilla10)^0.5)/A9stdlife))</f>
        <v>0</v>
      </c>
      <c r="AT231" s="251">
        <f ca="1">IF(A9stdlife="n/a","n/a",IF(AT$3&gt;(A9stdlife+$E231),('PTRM input'!$P$393*(1+rvanilla10)^0.5)-SUM($P231:AS231),('PTRM input'!$P$393*(1+rvanilla10)^0.5)/A9stdlife))</f>
        <v>0</v>
      </c>
      <c r="AU231" s="251">
        <f ca="1">IF(A9stdlife="n/a","n/a",IF(AU$3&gt;(A9stdlife+$E231),('PTRM input'!$P$393*(1+rvanilla10)^0.5)-SUM($P231:AT231),('PTRM input'!$P$393*(1+rvanilla10)^0.5)/A9stdlife))</f>
        <v>0</v>
      </c>
      <c r="AV231" s="251">
        <f ca="1">IF(A9stdlife="n/a","n/a",IF(AV$3&gt;(A9stdlife+$E231),('PTRM input'!$P$393*(1+rvanilla10)^0.5)-SUM($P231:AU231),('PTRM input'!$P$393*(1+rvanilla10)^0.5)/A9stdlife))</f>
        <v>0</v>
      </c>
      <c r="AW231" s="251">
        <f ca="1">IF(A9stdlife="n/a","n/a",IF(AW$3&gt;(A9stdlife+$E231),('PTRM input'!$P$393*(1+rvanilla10)^0.5)-SUM($P231:AV231),('PTRM input'!$P$393*(1+rvanilla10)^0.5)/A9stdlife))</f>
        <v>0</v>
      </c>
      <c r="AX231" s="251">
        <f ca="1">IF(A9stdlife="n/a","n/a",IF(AX$3&gt;(A9stdlife+$E231),('PTRM input'!$P$393*(1+rvanilla10)^0.5)-SUM($P231:AW231),('PTRM input'!$P$393*(1+rvanilla10)^0.5)/A9stdlife))</f>
        <v>0</v>
      </c>
      <c r="AY231" s="251">
        <f ca="1">IF(A9stdlife="n/a","n/a",IF(AY$3&gt;(A9stdlife+$E231),('PTRM input'!$P$393*(1+rvanilla10)^0.5)-SUM($P231:AX231),('PTRM input'!$P$393*(1+rvanilla10)^0.5)/A9stdlife))</f>
        <v>0</v>
      </c>
      <c r="AZ231" s="251">
        <f ca="1">IF(A9stdlife="n/a","n/a",IF(AZ$3&gt;(A9stdlife+$E231),('PTRM input'!$P$393*(1+rvanilla10)^0.5)-SUM($P231:AY231),('PTRM input'!$P$393*(1+rvanilla10)^0.5)/A9stdlife))</f>
        <v>0</v>
      </c>
      <c r="BA231" s="251">
        <f ca="1">IF(A9stdlife="n/a","n/a",IF(BA$3&gt;(A9stdlife+$E231),('PTRM input'!$P$393*(1+rvanilla10)^0.5)-SUM($P231:AZ231),('PTRM input'!$P$393*(1+rvanilla10)^0.5)/A9stdlife))</f>
        <v>0</v>
      </c>
      <c r="BB231" s="251">
        <f ca="1">IF(A9stdlife="n/a","n/a",IF(BB$3&gt;(A9stdlife+$E231),('PTRM input'!$P$393*(1+rvanilla10)^0.5)-SUM($P231:BA231),('PTRM input'!$P$393*(1+rvanilla10)^0.5)/A9stdlife))</f>
        <v>0</v>
      </c>
      <c r="BC231" s="251">
        <f ca="1">IF(A9stdlife="n/a","n/a",IF(BC$3&gt;(A9stdlife+$E231),('PTRM input'!$P$393*(1+rvanilla10)^0.5)-SUM($P231:BB231),('PTRM input'!$P$393*(1+rvanilla10)^0.5)/A9stdlife))</f>
        <v>0</v>
      </c>
      <c r="BD231" s="251">
        <f ca="1">IF(A9stdlife="n/a","n/a",IF(BD$3&gt;(A9stdlife+$E231),('PTRM input'!$P$393*(1+rvanilla10)^0.5)-SUM($P231:BC231),('PTRM input'!$P$393*(1+rvanilla10)^0.5)/A9stdlife))</f>
        <v>0</v>
      </c>
      <c r="BE231" s="251">
        <f ca="1">IF(A9stdlife="n/a","n/a",IF(BE$3&gt;(A9stdlife+$E231),('PTRM input'!$P$393*(1+rvanilla10)^0.5)-SUM($P231:BD231),('PTRM input'!$P$393*(1+rvanilla10)^0.5)/A9stdlife))</f>
        <v>0</v>
      </c>
      <c r="BF231" s="251">
        <f ca="1">IF(A9stdlife="n/a","n/a",IF(BF$3&gt;(A9stdlife+$E231),('PTRM input'!$P$393*(1+rvanilla10)^0.5)-SUM($P231:BE231),('PTRM input'!$P$393*(1+rvanilla10)^0.5)/A9stdlife))</f>
        <v>0</v>
      </c>
      <c r="BG231" s="251">
        <f ca="1">IF(A9stdlife="n/a","n/a",IF(BG$3&gt;(A9stdlife+$E231),('PTRM input'!$P$393*(1+rvanilla10)^0.5)-SUM($P231:BF231),('PTRM input'!$P$393*(1+rvanilla10)^0.5)/A9stdlife))</f>
        <v>0</v>
      </c>
      <c r="BH231" s="251">
        <f ca="1">IF(A9stdlife="n/a","n/a",IF(BH$3&gt;(A9stdlife+$E231),('PTRM input'!$P$393*(1+rvanilla10)^0.5)-SUM($P231:BG231),('PTRM input'!$P$393*(1+rvanilla10)^0.5)/A9stdlife))</f>
        <v>0</v>
      </c>
      <c r="BI231" s="251">
        <f ca="1">IF(A9stdlife="n/a","n/a",IF(BI$3&gt;(A9stdlife+$E231),('PTRM input'!$P$393*(1+rvanilla10)^0.5)-SUM($P231:BH231),('PTRM input'!$P$393*(1+rvanilla10)^0.5)/A9stdlife))</f>
        <v>0</v>
      </c>
      <c r="BJ231" s="116"/>
      <c r="BK231" s="116"/>
      <c r="BL231" s="116"/>
      <c r="BM231" s="116"/>
    </row>
    <row r="232" spans="1:65" hidden="1" outlineLevel="1" collapsed="1">
      <c r="A232" s="116"/>
      <c r="B232" s="9"/>
      <c r="C232" s="19" t="str">
        <f>Asset9</f>
        <v>Pipeline Integrity</v>
      </c>
      <c r="D232" s="9"/>
      <c r="E232" s="9"/>
      <c r="F232" s="260"/>
      <c r="G232" s="261">
        <f>SUM(G220:G231)</f>
        <v>0</v>
      </c>
      <c r="H232" s="261">
        <f t="shared" ref="H232:K232" ca="1" si="80">SUM(H220:H231)</f>
        <v>0.49635766707267759</v>
      </c>
      <c r="I232" s="261">
        <f t="shared" ca="1" si="80"/>
        <v>0.82618464763786559</v>
      </c>
      <c r="J232" s="261">
        <f t="shared" ca="1" si="80"/>
        <v>1.1429878563393343</v>
      </c>
      <c r="K232" s="261">
        <f t="shared" ca="1" si="80"/>
        <v>1.5142424753443633</v>
      </c>
      <c r="L232" s="261">
        <f t="shared" ref="L232:AL232" ca="1" si="81">SUM(L220:L231)</f>
        <v>1.6575360768583041</v>
      </c>
      <c r="M232" s="261">
        <f t="shared" ca="1" si="81"/>
        <v>1.6575360768583041</v>
      </c>
      <c r="N232" s="261">
        <f t="shared" ca="1" si="81"/>
        <v>1.6575360768583041</v>
      </c>
      <c r="O232" s="261">
        <f t="shared" ca="1" si="81"/>
        <v>1.6575360768583041</v>
      </c>
      <c r="P232" s="261">
        <f t="shared" ca="1" si="81"/>
        <v>1.6575360768583041</v>
      </c>
      <c r="Q232" s="261">
        <f t="shared" ca="1" si="81"/>
        <v>1.6575360768583041</v>
      </c>
      <c r="R232" s="371">
        <f t="shared" ca="1" si="81"/>
        <v>1.1611784097856268</v>
      </c>
      <c r="S232" s="371">
        <f t="shared" ca="1" si="81"/>
        <v>0.83135142922043881</v>
      </c>
      <c r="T232" s="371">
        <f t="shared" ca="1" si="81"/>
        <v>0.51454822051897087</v>
      </c>
      <c r="U232" s="371">
        <f t="shared" ca="1" si="81"/>
        <v>0.14329360151394088</v>
      </c>
      <c r="V232" s="371">
        <f t="shared" ca="1" si="81"/>
        <v>2.2204460492503131E-16</v>
      </c>
      <c r="W232" s="371">
        <f t="shared" ca="1" si="81"/>
        <v>0</v>
      </c>
      <c r="X232" s="371">
        <f t="shared" ca="1" si="81"/>
        <v>0</v>
      </c>
      <c r="Y232" s="371">
        <f t="shared" ca="1" si="81"/>
        <v>0</v>
      </c>
      <c r="Z232" s="371">
        <f t="shared" ca="1" si="81"/>
        <v>0</v>
      </c>
      <c r="AA232" s="371">
        <f t="shared" ca="1" si="81"/>
        <v>0</v>
      </c>
      <c r="AB232" s="371">
        <f t="shared" ca="1" si="81"/>
        <v>0</v>
      </c>
      <c r="AC232" s="371">
        <f t="shared" ca="1" si="81"/>
        <v>0</v>
      </c>
      <c r="AD232" s="371">
        <f t="shared" ca="1" si="81"/>
        <v>0</v>
      </c>
      <c r="AE232" s="371">
        <f t="shared" ca="1" si="81"/>
        <v>0</v>
      </c>
      <c r="AF232" s="371">
        <f t="shared" ca="1" si="81"/>
        <v>0</v>
      </c>
      <c r="AG232" s="371">
        <f t="shared" ca="1" si="81"/>
        <v>0</v>
      </c>
      <c r="AH232" s="371">
        <f t="shared" ca="1" si="81"/>
        <v>0</v>
      </c>
      <c r="AI232" s="371">
        <f t="shared" ca="1" si="81"/>
        <v>0</v>
      </c>
      <c r="AJ232" s="371">
        <f t="shared" ca="1" si="81"/>
        <v>0</v>
      </c>
      <c r="AK232" s="371">
        <f t="shared" ca="1" si="81"/>
        <v>0</v>
      </c>
      <c r="AL232" s="371">
        <f t="shared" ca="1" si="81"/>
        <v>0</v>
      </c>
      <c r="AM232" s="371">
        <f t="shared" ref="AM232:BI232" ca="1" si="82">SUM(AM220:AM231)</f>
        <v>0</v>
      </c>
      <c r="AN232" s="371">
        <f t="shared" ca="1" si="82"/>
        <v>0</v>
      </c>
      <c r="AO232" s="371">
        <f t="shared" ca="1" si="82"/>
        <v>0</v>
      </c>
      <c r="AP232" s="371">
        <f t="shared" ca="1" si="82"/>
        <v>0</v>
      </c>
      <c r="AQ232" s="371">
        <f t="shared" ca="1" si="82"/>
        <v>0</v>
      </c>
      <c r="AR232" s="371">
        <f t="shared" ca="1" si="82"/>
        <v>0</v>
      </c>
      <c r="AS232" s="371">
        <f t="shared" ca="1" si="82"/>
        <v>0</v>
      </c>
      <c r="AT232" s="371">
        <f t="shared" ca="1" si="82"/>
        <v>0</v>
      </c>
      <c r="AU232" s="371">
        <f t="shared" ca="1" si="82"/>
        <v>0</v>
      </c>
      <c r="AV232" s="371">
        <f t="shared" ca="1" si="82"/>
        <v>0</v>
      </c>
      <c r="AW232" s="371">
        <f t="shared" ca="1" si="82"/>
        <v>0</v>
      </c>
      <c r="AX232" s="371">
        <f t="shared" ca="1" si="82"/>
        <v>0</v>
      </c>
      <c r="AY232" s="371">
        <f t="shared" ca="1" si="82"/>
        <v>0</v>
      </c>
      <c r="AZ232" s="371">
        <f t="shared" ca="1" si="82"/>
        <v>0</v>
      </c>
      <c r="BA232" s="371">
        <f t="shared" ca="1" si="82"/>
        <v>0</v>
      </c>
      <c r="BB232" s="371">
        <f t="shared" ca="1" si="82"/>
        <v>0</v>
      </c>
      <c r="BC232" s="371">
        <f t="shared" ca="1" si="82"/>
        <v>0</v>
      </c>
      <c r="BD232" s="371">
        <f t="shared" ca="1" si="82"/>
        <v>0</v>
      </c>
      <c r="BE232" s="371">
        <f t="shared" ca="1" si="82"/>
        <v>0</v>
      </c>
      <c r="BF232" s="371">
        <f t="shared" ca="1" si="82"/>
        <v>0</v>
      </c>
      <c r="BG232" s="371">
        <f t="shared" ca="1" si="82"/>
        <v>0</v>
      </c>
      <c r="BH232" s="371">
        <f t="shared" ca="1" si="82"/>
        <v>0</v>
      </c>
      <c r="BI232" s="371">
        <f t="shared" ca="1" si="82"/>
        <v>0</v>
      </c>
      <c r="BJ232" s="116"/>
      <c r="BK232" s="116"/>
      <c r="BL232" s="116"/>
      <c r="BM232" s="116"/>
    </row>
    <row r="233" spans="1:65" hidden="1" outlineLevel="2">
      <c r="A233" s="116"/>
      <c r="B233" s="106">
        <f>C245</f>
        <v>0</v>
      </c>
      <c r="C233" s="614"/>
      <c r="D233" s="615" t="s">
        <v>236</v>
      </c>
      <c r="E233" s="614"/>
      <c r="F233" s="616"/>
      <c r="G233" s="617">
        <f>IF(('PTRM input'!$E$515='PTRM input'!$G$514),IF(G$3&gt;A10remlife,A10acvalue-SUM(F233:$F233),IF(A10remlife="N/A","n/a",A10acvalue/A10remlife)),'PTRM input'!G$529)</f>
        <v>0</v>
      </c>
      <c r="H233" s="617">
        <f>IF(('PTRM input'!$E$515='PTRM input'!$G$514),IF(H$3&gt;A10remlife,A10acvalue-SUM($F233:G233),IF(A10remlife="N/A","n/a",A10acvalue/A10remlife)),'PTRM input'!H$529)</f>
        <v>0</v>
      </c>
      <c r="I233" s="617">
        <f>IF(('PTRM input'!$E$515='PTRM input'!$G$514),IF(I$3&gt;A10remlife,A10acvalue-SUM($F233:H233),IF(A10remlife="N/A","n/a",A10acvalue/A10remlife)),'PTRM input'!I$529)</f>
        <v>0</v>
      </c>
      <c r="J233" s="617">
        <f>IF(('PTRM input'!$E$515='PTRM input'!$G$514),IF(J$3&gt;A10remlife,A10acvalue-SUM($F233:I233),IF(A10remlife="N/A","n/a",A10acvalue/A10remlife)),'PTRM input'!J$529)</f>
        <v>0</v>
      </c>
      <c r="K233" s="617">
        <f>IF(('PTRM input'!$E$515='PTRM input'!$G$514),IF(K$3&gt;A10remlife,A10acvalue-SUM($F233:J233),IF(A10remlife="N/A","n/a",A10acvalue/A10remlife)),'PTRM input'!K$529)</f>
        <v>0</v>
      </c>
      <c r="L233" s="617">
        <f>IF(('PTRM input'!$E$515='PTRM input'!$G$514),IF(L$3&gt;A10remlife,A10acvalue-SUM($F233:K233),IF(A10remlife="N/A","n/a",A10acvalue/A10remlife)),'PTRM input'!L$529)</f>
        <v>0</v>
      </c>
      <c r="M233" s="617">
        <f>IF(('PTRM input'!$E$515='PTRM input'!$G$514),IF(M$3&gt;A10remlife,A10acvalue-SUM($F233:L233),IF(A10remlife="N/A","n/a",A10acvalue/A10remlife)),'PTRM input'!M$529)</f>
        <v>0</v>
      </c>
      <c r="N233" s="617">
        <f>IF(('PTRM input'!$E$515='PTRM input'!$G$514),IF(N$3&gt;A10remlife,A10acvalue-SUM($F233:M233),IF(A10remlife="N/A","n/a",A10acvalue/A10remlife)),'PTRM input'!N$529)</f>
        <v>0</v>
      </c>
      <c r="O233" s="617">
        <f>IF(('PTRM input'!$E$515='PTRM input'!$G$514),IF(O$3&gt;A10remlife,A10acvalue-SUM($F233:N233),IF(A10remlife="N/A","n/a",A10acvalue/A10remlife)),'PTRM input'!O$529)</f>
        <v>0</v>
      </c>
      <c r="P233" s="617">
        <f>IF(('PTRM input'!$E$515='PTRM input'!$G$514),IF(P$3&gt;A10remlife,A10acvalue-SUM($F233:O233),IF(A10remlife="N/A","n/a",A10acvalue/A10remlife)),'PTRM input'!P$529)</f>
        <v>0</v>
      </c>
      <c r="Q233" s="617">
        <f>IF(('PTRM input'!$E$515='PTRM input'!$G$514),IF(Q$3&gt;A10remlife,A10acvalue-SUM($F233:P233),IF(A10remlife="N/A","n/a",A10acvalue/A10remlife)),'PTRM input'!Q$529)</f>
        <v>0</v>
      </c>
      <c r="R233" s="617">
        <f>IF(('PTRM input'!$E$515='PTRM input'!$G$514),IF(R$3&gt;A10remlife,A10acvalue-SUM($F233:Q233),IF(A10remlife="N/A","n/a",A10acvalue/A10remlife)),'PTRM input'!R$529)</f>
        <v>0</v>
      </c>
      <c r="S233" s="617">
        <f>IF(('PTRM input'!$E$515='PTRM input'!$G$514),IF(S$3&gt;A10remlife,A10acvalue-SUM($F233:R233),IF(A10remlife="N/A","n/a",A10acvalue/A10remlife)),'PTRM input'!S$529)</f>
        <v>0</v>
      </c>
      <c r="T233" s="617">
        <f>IF(('PTRM input'!$E$515='PTRM input'!$G$514),IF(T$3&gt;A10remlife,A10acvalue-SUM($F233:S233),IF(A10remlife="N/A","n/a",A10acvalue/A10remlife)),'PTRM input'!T$529)</f>
        <v>0</v>
      </c>
      <c r="U233" s="617">
        <f>IF(('PTRM input'!$E$515='PTRM input'!$G$514),IF(U$3&gt;A10remlife,A10acvalue-SUM($F233:T233),IF(A10remlife="N/A","n/a",A10acvalue/A10remlife)),'PTRM input'!U$529)</f>
        <v>0</v>
      </c>
      <c r="V233" s="617">
        <f>IF(('PTRM input'!$E$515='PTRM input'!$G$514),IF(V$3&gt;A10remlife,A10acvalue-SUM($F233:U233),IF(A10remlife="N/A","n/a",A10acvalue/A10remlife)),'PTRM input'!V$529)</f>
        <v>0</v>
      </c>
      <c r="W233" s="617">
        <f>IF(('PTRM input'!$E$515='PTRM input'!$G$514),IF(W$3&gt;A10remlife,A10acvalue-SUM($F233:V233),IF(A10remlife="N/A","n/a",A10acvalue/A10remlife)),'PTRM input'!W$529)</f>
        <v>0</v>
      </c>
      <c r="X233" s="617">
        <f>IF(('PTRM input'!$E$515='PTRM input'!$G$514),IF(X$3&gt;A10remlife,A10acvalue-SUM($F233:W233),IF(A10remlife="N/A","n/a",A10acvalue/A10remlife)),'PTRM input'!X$529)</f>
        <v>0</v>
      </c>
      <c r="Y233" s="617">
        <f>IF(('PTRM input'!$E$515='PTRM input'!$G$514),IF(Y$3&gt;A10remlife,A10acvalue-SUM($F233:X233),IF(A10remlife="N/A","n/a",A10acvalue/A10remlife)),'PTRM input'!Y$529)</f>
        <v>0</v>
      </c>
      <c r="Z233" s="617">
        <f>IF(('PTRM input'!$E$515='PTRM input'!$G$514),IF(Z$3&gt;A10remlife,A10acvalue-SUM($F233:Y233),IF(A10remlife="N/A","n/a",A10acvalue/A10remlife)),'PTRM input'!Z$529)</f>
        <v>0</v>
      </c>
      <c r="AA233" s="617">
        <f>IF(('PTRM input'!$E$515='PTRM input'!$G$514),IF(AA$3&gt;A10remlife,A10acvalue-SUM($F233:Z233),IF(A10remlife="N/A","n/a",A10acvalue/A10remlife)),'PTRM input'!AA$529)</f>
        <v>0</v>
      </c>
      <c r="AB233" s="617">
        <f>IF(('PTRM input'!$E$515='PTRM input'!$G$514),IF(AB$3&gt;A10remlife,A10acvalue-SUM($F233:AA233),IF(A10remlife="N/A","n/a",A10acvalue/A10remlife)),'PTRM input'!AB$529)</f>
        <v>0</v>
      </c>
      <c r="AC233" s="617">
        <f>IF(('PTRM input'!$E$515='PTRM input'!$G$514),IF(AC$3&gt;A10remlife,A10acvalue-SUM($F233:AB233),IF(A10remlife="N/A","n/a",A10acvalue/A10remlife)),'PTRM input'!AC$529)</f>
        <v>0</v>
      </c>
      <c r="AD233" s="617">
        <f>IF(('PTRM input'!$E$515='PTRM input'!$G$514),IF(AD$3&gt;A10remlife,A10acvalue-SUM($F233:AC233),IF(A10remlife="N/A","n/a",A10acvalue/A10remlife)),'PTRM input'!AD$529)</f>
        <v>0</v>
      </c>
      <c r="AE233" s="617">
        <f>IF(('PTRM input'!$E$515='PTRM input'!$G$514),IF(AE$3&gt;A10remlife,A10acvalue-SUM($F233:AD233),IF(A10remlife="N/A","n/a",A10acvalue/A10remlife)),'PTRM input'!AE$529)</f>
        <v>0</v>
      </c>
      <c r="AF233" s="617">
        <f>IF(('PTRM input'!$E$515='PTRM input'!$G$514),IF(AF$3&gt;A10remlife,A10acvalue-SUM($F233:AE233),IF(A10remlife="N/A","n/a",A10acvalue/A10remlife)),'PTRM input'!AF$529)</f>
        <v>0</v>
      </c>
      <c r="AG233" s="617">
        <f>IF(('PTRM input'!$E$515='PTRM input'!$G$514),IF(AG$3&gt;A10remlife,A10acvalue-SUM($F233:AF233),IF(A10remlife="N/A","n/a",A10acvalue/A10remlife)),'PTRM input'!AG$529)</f>
        <v>0</v>
      </c>
      <c r="AH233" s="617">
        <f>IF(('PTRM input'!$E$515='PTRM input'!$G$514),IF(AH$3&gt;A10remlife,A10acvalue-SUM($F233:AG233),IF(A10remlife="N/A","n/a",A10acvalue/A10remlife)),'PTRM input'!AH$529)</f>
        <v>0</v>
      </c>
      <c r="AI233" s="617">
        <f>IF(('PTRM input'!$E$515='PTRM input'!$G$514),IF(AI$3&gt;A10remlife,A10acvalue-SUM($F233:AH233),IF(A10remlife="N/A","n/a",A10acvalue/A10remlife)),'PTRM input'!AI$529)</f>
        <v>0</v>
      </c>
      <c r="AJ233" s="617">
        <f>IF(('PTRM input'!$E$515='PTRM input'!$G$514),IF(AJ$3&gt;A10remlife,A10acvalue-SUM($F233:AI233),IF(A10remlife="N/A","n/a",A10acvalue/A10remlife)),'PTRM input'!AJ$529)</f>
        <v>0</v>
      </c>
      <c r="AK233" s="617">
        <f>IF(('PTRM input'!$E$515='PTRM input'!$G$514),IF(AK$3&gt;A10remlife,A10acvalue-SUM($F233:AJ233),IF(A10remlife="N/A","n/a",A10acvalue/A10remlife)),'PTRM input'!AK$529)</f>
        <v>0</v>
      </c>
      <c r="AL233" s="617">
        <f>IF(('PTRM input'!$E$515='PTRM input'!$G$514),IF(AL$3&gt;A10remlife,A10acvalue-SUM($F233:AK233),IF(A10remlife="N/A","n/a",A10acvalue/A10remlife)),'PTRM input'!AL$529)</f>
        <v>0</v>
      </c>
      <c r="AM233" s="617">
        <f>IF(('PTRM input'!$E$515='PTRM input'!$G$514),IF(AM$3&gt;A10remlife,A10acvalue-SUM($F233:AL233),IF(A10remlife="N/A","n/a",A10acvalue/A10remlife)),'PTRM input'!AM$529)</f>
        <v>0</v>
      </c>
      <c r="AN233" s="617">
        <f>IF(('PTRM input'!$E$515='PTRM input'!$G$514),IF(AN$3&gt;A10remlife,A10acvalue-SUM($F233:AM233),IF(A10remlife="N/A","n/a",A10acvalue/A10remlife)),'PTRM input'!AN$529)</f>
        <v>0</v>
      </c>
      <c r="AO233" s="617">
        <f>IF(('PTRM input'!$E$515='PTRM input'!$G$514),IF(AO$3&gt;A10remlife,A10acvalue-SUM($F233:AN233),IF(A10remlife="N/A","n/a",A10acvalue/A10remlife)),'PTRM input'!AO$529)</f>
        <v>0</v>
      </c>
      <c r="AP233" s="617">
        <f>IF(('PTRM input'!$E$515='PTRM input'!$G$514),IF(AP$3&gt;A10remlife,A10acvalue-SUM($F233:AO233),IF(A10remlife="N/A","n/a",A10acvalue/A10remlife)),'PTRM input'!AP$529)</f>
        <v>0</v>
      </c>
      <c r="AQ233" s="617">
        <f>IF(('PTRM input'!$E$515='PTRM input'!$G$514),IF(AQ$3&gt;A10remlife,A10acvalue-SUM($F233:AP233),IF(A10remlife="N/A","n/a",A10acvalue/A10remlife)),'PTRM input'!AQ$529)</f>
        <v>0</v>
      </c>
      <c r="AR233" s="617">
        <f>IF(('PTRM input'!$E$515='PTRM input'!$G$514),IF(AR$3&gt;A10remlife,A10acvalue-SUM($F233:AQ233),IF(A10remlife="N/A","n/a",A10acvalue/A10remlife)),'PTRM input'!AR$529)</f>
        <v>0</v>
      </c>
      <c r="AS233" s="617">
        <f>IF(('PTRM input'!$E$515='PTRM input'!$G$514),IF(AS$3&gt;A10remlife,A10acvalue-SUM($F233:AR233),IF(A10remlife="N/A","n/a",A10acvalue/A10remlife)),'PTRM input'!AS$529)</f>
        <v>0</v>
      </c>
      <c r="AT233" s="617">
        <f>IF(('PTRM input'!$E$515='PTRM input'!$G$514),IF(AT$3&gt;A10remlife,A10acvalue-SUM($F233:AS233),IF(A10remlife="N/A","n/a",A10acvalue/A10remlife)),'PTRM input'!AT$529)</f>
        <v>0</v>
      </c>
      <c r="AU233" s="617">
        <f>IF(('PTRM input'!$E$515='PTRM input'!$G$514),IF(AU$3&gt;A10remlife,A10acvalue-SUM($F233:AT233),IF(A10remlife="N/A","n/a",A10acvalue/A10remlife)),'PTRM input'!AU$529)</f>
        <v>0</v>
      </c>
      <c r="AV233" s="617">
        <f>IF(('PTRM input'!$E$515='PTRM input'!$G$514),IF(AV$3&gt;A10remlife,A10acvalue-SUM($F233:AU233),IF(A10remlife="N/A","n/a",A10acvalue/A10remlife)),'PTRM input'!AV$529)</f>
        <v>0</v>
      </c>
      <c r="AW233" s="617">
        <f>IF(('PTRM input'!$E$515='PTRM input'!$G$514),IF(AW$3&gt;A10remlife,A10acvalue-SUM($F233:AV233),IF(A10remlife="N/A","n/a",A10acvalue/A10remlife)),'PTRM input'!AW$529)</f>
        <v>0</v>
      </c>
      <c r="AX233" s="617">
        <f>IF(('PTRM input'!$E$515='PTRM input'!$G$514),IF(AX$3&gt;A10remlife,A10acvalue-SUM($F233:AW233),IF(A10remlife="N/A","n/a",A10acvalue/A10remlife)),'PTRM input'!AX$529)</f>
        <v>0</v>
      </c>
      <c r="AY233" s="617">
        <f>IF(('PTRM input'!$E$515='PTRM input'!$G$514),IF(AY$3&gt;A10remlife,A10acvalue-SUM($F233:AX233),IF(A10remlife="N/A","n/a",A10acvalue/A10remlife)),'PTRM input'!AY$529)</f>
        <v>0</v>
      </c>
      <c r="AZ233" s="617">
        <f>IF(('PTRM input'!$E$515='PTRM input'!$G$514),IF(AZ$3&gt;A10remlife,A10acvalue-SUM($F233:AY233),IF(A10remlife="N/A","n/a",A10acvalue/A10remlife)),'PTRM input'!AZ$529)</f>
        <v>0</v>
      </c>
      <c r="BA233" s="617">
        <f>IF(('PTRM input'!$E$515='PTRM input'!$G$514),IF(BA$3&gt;A10remlife,A10acvalue-SUM($F233:AZ233),IF(A10remlife="N/A","n/a",A10acvalue/A10remlife)),'PTRM input'!BA$529)</f>
        <v>0</v>
      </c>
      <c r="BB233" s="617">
        <f>IF(('PTRM input'!$E$515='PTRM input'!$G$514),IF(BB$3&gt;A10remlife,A10acvalue-SUM($F233:BA233),IF(A10remlife="N/A","n/a",A10acvalue/A10remlife)),'PTRM input'!BB$529)</f>
        <v>0</v>
      </c>
      <c r="BC233" s="617">
        <f>IF(('PTRM input'!$E$515='PTRM input'!$G$514),IF(BC$3&gt;A10remlife,A10acvalue-SUM($F233:BB233),IF(A10remlife="N/A","n/a",A10acvalue/A10remlife)),'PTRM input'!BC$529)</f>
        <v>0</v>
      </c>
      <c r="BD233" s="617">
        <f>IF(('PTRM input'!$E$515='PTRM input'!$G$514),IF(BD$3&gt;A10remlife,A10acvalue-SUM($F233:BC233),IF(A10remlife="N/A","n/a",A10acvalue/A10remlife)),'PTRM input'!BD$529)</f>
        <v>0</v>
      </c>
      <c r="BE233" s="617">
        <f>IF(('PTRM input'!$E$515='PTRM input'!$G$514),IF(BE$3&gt;A10remlife,A10acvalue-SUM($F233:BD233),IF(A10remlife="N/A","n/a",A10acvalue/A10remlife)),'PTRM input'!BE$529)</f>
        <v>0</v>
      </c>
      <c r="BF233" s="617">
        <f>IF(('PTRM input'!$E$515='PTRM input'!$G$514),IF(BF$3&gt;A10remlife,A10acvalue-SUM($F233:BE233),IF(A10remlife="N/A","n/a",A10acvalue/A10remlife)),'PTRM input'!BF$529)</f>
        <v>0</v>
      </c>
      <c r="BG233" s="617">
        <f>IF(('PTRM input'!$E$515='PTRM input'!$G$514),IF(BG$3&gt;A10remlife,A10acvalue-SUM($F233:BF233),IF(A10remlife="N/A","n/a",A10acvalue/A10remlife)),'PTRM input'!BG$529)</f>
        <v>0</v>
      </c>
      <c r="BH233" s="617">
        <f>IF(('PTRM input'!$E$515='PTRM input'!$G$514),IF(BH$3&gt;A10remlife,A10acvalue-SUM($F233:BG233),IF(A10remlife="N/A","n/a",A10acvalue/A10remlife)),'PTRM input'!BH$529)</f>
        <v>0</v>
      </c>
      <c r="BI233" s="617">
        <f>IF(('PTRM input'!$E$515='PTRM input'!$G$514),IF(BI$3&gt;A10remlife,A10acvalue-SUM($F233:BH233),IF(A10remlife="N/A","n/a",A10acvalue/A10remlife)),'PTRM input'!BI$529)</f>
        <v>0</v>
      </c>
      <c r="BJ233" s="116"/>
      <c r="BK233" s="116"/>
      <c r="BL233" s="116"/>
      <c r="BM233" s="116"/>
    </row>
    <row r="234" spans="1:65" ht="12.75" hidden="1" customHeight="1" outlineLevel="2">
      <c r="A234" s="116"/>
      <c r="B234" s="19"/>
      <c r="C234" s="18"/>
      <c r="D234" s="760" t="s">
        <v>237</v>
      </c>
      <c r="E234" s="86">
        <v>0</v>
      </c>
      <c r="F234" s="259"/>
      <c r="G234" s="433"/>
      <c r="H234" s="433"/>
      <c r="I234" s="433"/>
      <c r="J234" s="433"/>
      <c r="K234" s="433"/>
      <c r="L234" s="433"/>
      <c r="M234" s="433"/>
      <c r="N234" s="433"/>
      <c r="O234" s="433"/>
      <c r="P234" s="433"/>
      <c r="Q234" s="433"/>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251"/>
      <c r="BH234" s="251"/>
      <c r="BI234" s="251"/>
      <c r="BJ234" s="116"/>
      <c r="BK234" s="116"/>
      <c r="BL234" s="116"/>
      <c r="BM234" s="116"/>
    </row>
    <row r="235" spans="1:65" hidden="1" outlineLevel="2">
      <c r="A235" s="116"/>
      <c r="B235" s="19"/>
      <c r="C235" s="18"/>
      <c r="D235" s="760"/>
      <c r="E235" s="86">
        <v>1</v>
      </c>
      <c r="F235" s="259"/>
      <c r="G235" s="618"/>
      <c r="H235" s="433">
        <f ca="1">IF(A10stdlife="n/a","n/a",IF(H$3&gt;(A10stdlife+$E235),('PTRM input'!$G$394*(1+rvanilla01)^0.5)-SUM(G235:$G235),('PTRM input'!$G$394*(1+rvanilla01)^0.5)/A10stdlife))</f>
        <v>0</v>
      </c>
      <c r="I235" s="433">
        <f ca="1">IF(A10stdlife="n/a","n/a",IF(I$3&gt;(A10stdlife+$E235),('PTRM input'!$G$394*(1+rvanilla01)^0.5)-SUM($G235:H235),('PTRM input'!$G$394*(1+rvanilla01)^0.5)/A10stdlife))</f>
        <v>0</v>
      </c>
      <c r="J235" s="433">
        <f ca="1">IF(A10stdlife="n/a","n/a",IF(J$3&gt;(A10stdlife+$E235),('PTRM input'!$G$394*(1+rvanilla01)^0.5)-SUM($G235:I235),('PTRM input'!$G$394*(1+rvanilla01)^0.5)/A10stdlife))</f>
        <v>0</v>
      </c>
      <c r="K235" s="433">
        <f ca="1">IF(A10stdlife="n/a","n/a",IF(K$3&gt;(A10stdlife+$E235),('PTRM input'!$G$394*(1+rvanilla01)^0.5)-SUM($G235:J235),('PTRM input'!$G$394*(1+rvanilla01)^0.5)/A10stdlife))</f>
        <v>0</v>
      </c>
      <c r="L235" s="433">
        <f ca="1">IF(A10stdlife="n/a","n/a",IF(L$3&gt;(A10stdlife+$E235),('PTRM input'!$G$394*(1+rvanilla01)^0.5)-SUM($G235:K235),('PTRM input'!$G$394*(1+rvanilla01)^0.5)/A10stdlife))</f>
        <v>0</v>
      </c>
      <c r="M235" s="433">
        <f ca="1">IF(A10stdlife="n/a","n/a",IF(M$3&gt;(A10stdlife+$E235),('PTRM input'!$G$394*(1+rvanilla01)^0.5)-SUM($G235:L235),('PTRM input'!$G$394*(1+rvanilla01)^0.5)/A10stdlife))</f>
        <v>0</v>
      </c>
      <c r="N235" s="433">
        <f ca="1">IF(A10stdlife="n/a","n/a",IF(N$3&gt;(A10stdlife+$E235),('PTRM input'!$G$394*(1+rvanilla01)^0.5)-SUM($G235:M235),('PTRM input'!$G$394*(1+rvanilla01)^0.5)/A10stdlife))</f>
        <v>0</v>
      </c>
      <c r="O235" s="433">
        <f ca="1">IF(A10stdlife="n/a","n/a",IF(O$3&gt;(A10stdlife+$E235),('PTRM input'!$G$394*(1+rvanilla01)^0.5)-SUM($G235:N235),('PTRM input'!$G$394*(1+rvanilla01)^0.5)/A10stdlife))</f>
        <v>0</v>
      </c>
      <c r="P235" s="433">
        <f ca="1">IF(A10stdlife="n/a","n/a",IF(P$3&gt;(A10stdlife+$E235),('PTRM input'!$G$394*(1+rvanilla01)^0.5)-SUM($G235:O235),('PTRM input'!$G$394*(1+rvanilla01)^0.5)/A10stdlife))</f>
        <v>0</v>
      </c>
      <c r="Q235" s="433">
        <f ca="1">IF(A10stdlife="n/a","n/a",IF(Q$3&gt;(A10stdlife+$E235),('PTRM input'!$G$394*(1+rvanilla01)^0.5)-SUM($G235:P235),('PTRM input'!$G$394*(1+rvanilla01)^0.5)/A10stdlife))</f>
        <v>0</v>
      </c>
      <c r="R235" s="251">
        <f ca="1">IF(A10stdlife="n/a","n/a",IF(R$3&gt;(A10stdlife+$E235),('PTRM input'!$G$394*(1+rvanilla01)^0.5)-SUM($G235:Q235),('PTRM input'!$G$394*(1+rvanilla01)^0.5)/A10stdlife))</f>
        <v>0</v>
      </c>
      <c r="S235" s="251">
        <f ca="1">IF(A10stdlife="n/a","n/a",IF(S$3&gt;(A10stdlife+$E235),('PTRM input'!$G$394*(1+rvanilla01)^0.5)-SUM($G235:R235),('PTRM input'!$G$394*(1+rvanilla01)^0.5)/A10stdlife))</f>
        <v>0</v>
      </c>
      <c r="T235" s="251">
        <f ca="1">IF(A10stdlife="n/a","n/a",IF(T$3&gt;(A10stdlife+$E235),('PTRM input'!$G$394*(1+rvanilla01)^0.5)-SUM($G235:S235),('PTRM input'!$G$394*(1+rvanilla01)^0.5)/A10stdlife))</f>
        <v>0</v>
      </c>
      <c r="U235" s="251">
        <f ca="1">IF(A10stdlife="n/a","n/a",IF(U$3&gt;(A10stdlife+$E235),('PTRM input'!$G$394*(1+rvanilla01)^0.5)-SUM($G235:T235),('PTRM input'!$G$394*(1+rvanilla01)^0.5)/A10stdlife))</f>
        <v>0</v>
      </c>
      <c r="V235" s="251">
        <f ca="1">IF(A10stdlife="n/a","n/a",IF(V$3&gt;(A10stdlife+$E235),('PTRM input'!$G$394*(1+rvanilla01)^0.5)-SUM($G235:U235),('PTRM input'!$G$394*(1+rvanilla01)^0.5)/A10stdlife))</f>
        <v>0</v>
      </c>
      <c r="W235" s="251">
        <f ca="1">IF(A10stdlife="n/a","n/a",IF(W$3&gt;(A10stdlife+$E235),('PTRM input'!$G$394*(1+rvanilla01)^0.5)-SUM($G235:V235),('PTRM input'!$G$394*(1+rvanilla01)^0.5)/A10stdlife))</f>
        <v>0</v>
      </c>
      <c r="X235" s="251">
        <f ca="1">IF(A10stdlife="n/a","n/a",IF(X$3&gt;(A10stdlife+$E235),('PTRM input'!$G$394*(1+rvanilla01)^0.5)-SUM($G235:W235),('PTRM input'!$G$394*(1+rvanilla01)^0.5)/A10stdlife))</f>
        <v>0</v>
      </c>
      <c r="Y235" s="251">
        <f ca="1">IF(A10stdlife="n/a","n/a",IF(Y$3&gt;(A10stdlife+$E235),('PTRM input'!$G$394*(1+rvanilla01)^0.5)-SUM($G235:X235),('PTRM input'!$G$394*(1+rvanilla01)^0.5)/A10stdlife))</f>
        <v>0</v>
      </c>
      <c r="Z235" s="251">
        <f ca="1">IF(A10stdlife="n/a","n/a",IF(Z$3&gt;(A10stdlife+$E235),('PTRM input'!$G$394*(1+rvanilla01)^0.5)-SUM($G235:Y235),('PTRM input'!$G$394*(1+rvanilla01)^0.5)/A10stdlife))</f>
        <v>0</v>
      </c>
      <c r="AA235" s="251">
        <f ca="1">IF(A10stdlife="n/a","n/a",IF(AA$3&gt;(A10stdlife+$E235),('PTRM input'!$G$394*(1+rvanilla01)^0.5)-SUM($G235:Z235),('PTRM input'!$G$394*(1+rvanilla01)^0.5)/A10stdlife))</f>
        <v>0</v>
      </c>
      <c r="AB235" s="251">
        <f ca="1">IF(A10stdlife="n/a","n/a",IF(AB$3&gt;(A10stdlife+$E235),('PTRM input'!$G$394*(1+rvanilla01)^0.5)-SUM($G235:AA235),('PTRM input'!$G$394*(1+rvanilla01)^0.5)/A10stdlife))</f>
        <v>0</v>
      </c>
      <c r="AC235" s="251">
        <f ca="1">IF(A10stdlife="n/a","n/a",IF(AC$3&gt;(A10stdlife+$E235),('PTRM input'!$G$394*(1+rvanilla01)^0.5)-SUM($G235:AB235),('PTRM input'!$G$394*(1+rvanilla01)^0.5)/A10stdlife))</f>
        <v>0</v>
      </c>
      <c r="AD235" s="251">
        <f ca="1">IF(A10stdlife="n/a","n/a",IF(AD$3&gt;(A10stdlife+$E235),('PTRM input'!$G$394*(1+rvanilla01)^0.5)-SUM($G235:AC235),('PTRM input'!$G$394*(1+rvanilla01)^0.5)/A10stdlife))</f>
        <v>0</v>
      </c>
      <c r="AE235" s="251">
        <f ca="1">IF(A10stdlife="n/a","n/a",IF(AE$3&gt;(A10stdlife+$E235),('PTRM input'!$G$394*(1+rvanilla01)^0.5)-SUM($G235:AD235),('PTRM input'!$G$394*(1+rvanilla01)^0.5)/A10stdlife))</f>
        <v>0</v>
      </c>
      <c r="AF235" s="251">
        <f ca="1">IF(A10stdlife="n/a","n/a",IF(AF$3&gt;(A10stdlife+$E235),('PTRM input'!$G$394*(1+rvanilla01)^0.5)-SUM($G235:AE235),('PTRM input'!$G$394*(1+rvanilla01)^0.5)/A10stdlife))</f>
        <v>0</v>
      </c>
      <c r="AG235" s="251">
        <f ca="1">IF(A10stdlife="n/a","n/a",IF(AG$3&gt;(A10stdlife+$E235),('PTRM input'!$G$394*(1+rvanilla01)^0.5)-SUM($G235:AF235),('PTRM input'!$G$394*(1+rvanilla01)^0.5)/A10stdlife))</f>
        <v>0</v>
      </c>
      <c r="AH235" s="251">
        <f ca="1">IF(A10stdlife="n/a","n/a",IF(AH$3&gt;(A10stdlife+$E235),('PTRM input'!$G$394*(1+rvanilla01)^0.5)-SUM($G235:AG235),('PTRM input'!$G$394*(1+rvanilla01)^0.5)/A10stdlife))</f>
        <v>0</v>
      </c>
      <c r="AI235" s="251">
        <f ca="1">IF(A10stdlife="n/a","n/a",IF(AI$3&gt;(A10stdlife+$E235),('PTRM input'!$G$394*(1+rvanilla01)^0.5)-SUM($G235:AH235),('PTRM input'!$G$394*(1+rvanilla01)^0.5)/A10stdlife))</f>
        <v>0</v>
      </c>
      <c r="AJ235" s="251">
        <f ca="1">IF(A10stdlife="n/a","n/a",IF(AJ$3&gt;(A10stdlife+$E235),('PTRM input'!$G$394*(1+rvanilla01)^0.5)-SUM($G235:AI235),('PTRM input'!$G$394*(1+rvanilla01)^0.5)/A10stdlife))</f>
        <v>0</v>
      </c>
      <c r="AK235" s="251">
        <f ca="1">IF(A10stdlife="n/a","n/a",IF(AK$3&gt;(A10stdlife+$E235),('PTRM input'!$G$394*(1+rvanilla01)^0.5)-SUM($G235:AJ235),('PTRM input'!$G$394*(1+rvanilla01)^0.5)/A10stdlife))</f>
        <v>0</v>
      </c>
      <c r="AL235" s="251">
        <f ca="1">IF(A10stdlife="n/a","n/a",IF(AL$3&gt;(A10stdlife+$E235),('PTRM input'!$G$394*(1+rvanilla01)^0.5)-SUM($G235:AK235),('PTRM input'!$G$394*(1+rvanilla01)^0.5)/A10stdlife))</f>
        <v>0</v>
      </c>
      <c r="AM235" s="251">
        <f ca="1">IF(A10stdlife="n/a","n/a",IF(AM$3&gt;(A10stdlife+$E235),('PTRM input'!$G$394*(1+rvanilla01)^0.5)-SUM($G235:AL235),('PTRM input'!$G$394*(1+rvanilla01)^0.5)/A10stdlife))</f>
        <v>0</v>
      </c>
      <c r="AN235" s="251">
        <f ca="1">IF(A10stdlife="n/a","n/a",IF(AN$3&gt;(A10stdlife+$E235),('PTRM input'!$G$394*(1+rvanilla01)^0.5)-SUM($G235:AM235),('PTRM input'!$G$394*(1+rvanilla01)^0.5)/A10stdlife))</f>
        <v>0</v>
      </c>
      <c r="AO235" s="251">
        <f ca="1">IF(A10stdlife="n/a","n/a",IF(AO$3&gt;(A10stdlife+$E235),('PTRM input'!$G$394*(1+rvanilla01)^0.5)-SUM($G235:AN235),('PTRM input'!$G$394*(1+rvanilla01)^0.5)/A10stdlife))</f>
        <v>0</v>
      </c>
      <c r="AP235" s="251">
        <f ca="1">IF(A10stdlife="n/a","n/a",IF(AP$3&gt;(A10stdlife+$E235),('PTRM input'!$G$394*(1+rvanilla01)^0.5)-SUM($G235:AO235),('PTRM input'!$G$394*(1+rvanilla01)^0.5)/A10stdlife))</f>
        <v>0</v>
      </c>
      <c r="AQ235" s="251">
        <f ca="1">IF(A10stdlife="n/a","n/a",IF(AQ$3&gt;(A10stdlife+$E235),('PTRM input'!$G$394*(1+rvanilla01)^0.5)-SUM($G235:AP235),('PTRM input'!$G$394*(1+rvanilla01)^0.5)/A10stdlife))</f>
        <v>0</v>
      </c>
      <c r="AR235" s="251">
        <f ca="1">IF(A10stdlife="n/a","n/a",IF(AR$3&gt;(A10stdlife+$E235),('PTRM input'!$G$394*(1+rvanilla01)^0.5)-SUM($G235:AQ235),('PTRM input'!$G$394*(1+rvanilla01)^0.5)/A10stdlife))</f>
        <v>0</v>
      </c>
      <c r="AS235" s="251">
        <f ca="1">IF(A10stdlife="n/a","n/a",IF(AS$3&gt;(A10stdlife+$E235),('PTRM input'!$G$394*(1+rvanilla01)^0.5)-SUM($G235:AR235),('PTRM input'!$G$394*(1+rvanilla01)^0.5)/A10stdlife))</f>
        <v>0</v>
      </c>
      <c r="AT235" s="251">
        <f ca="1">IF(A10stdlife="n/a","n/a",IF(AT$3&gt;(A10stdlife+$E235),('PTRM input'!$G$394*(1+rvanilla01)^0.5)-SUM($G235:AS235),('PTRM input'!$G$394*(1+rvanilla01)^0.5)/A10stdlife))</f>
        <v>0</v>
      </c>
      <c r="AU235" s="251">
        <f ca="1">IF(A10stdlife="n/a","n/a",IF(AU$3&gt;(A10stdlife+$E235),('PTRM input'!$G$394*(1+rvanilla01)^0.5)-SUM($G235:AT235),('PTRM input'!$G$394*(1+rvanilla01)^0.5)/A10stdlife))</f>
        <v>0</v>
      </c>
      <c r="AV235" s="251">
        <f ca="1">IF(A10stdlife="n/a","n/a",IF(AV$3&gt;(A10stdlife+$E235),('PTRM input'!$G$394*(1+rvanilla01)^0.5)-SUM($G235:AU235),('PTRM input'!$G$394*(1+rvanilla01)^0.5)/A10stdlife))</f>
        <v>0</v>
      </c>
      <c r="AW235" s="251">
        <f ca="1">IF(A10stdlife="n/a","n/a",IF(AW$3&gt;(A10stdlife+$E235),('PTRM input'!$G$394*(1+rvanilla01)^0.5)-SUM($G235:AV235),('PTRM input'!$G$394*(1+rvanilla01)^0.5)/A10stdlife))</f>
        <v>0</v>
      </c>
      <c r="AX235" s="251">
        <f ca="1">IF(A10stdlife="n/a","n/a",IF(AX$3&gt;(A10stdlife+$E235),('PTRM input'!$G$394*(1+rvanilla01)^0.5)-SUM($G235:AW235),('PTRM input'!$G$394*(1+rvanilla01)^0.5)/A10stdlife))</f>
        <v>0</v>
      </c>
      <c r="AY235" s="251">
        <f ca="1">IF(A10stdlife="n/a","n/a",IF(AY$3&gt;(A10stdlife+$E235),('PTRM input'!$G$394*(1+rvanilla01)^0.5)-SUM($G235:AX235),('PTRM input'!$G$394*(1+rvanilla01)^0.5)/A10stdlife))</f>
        <v>0</v>
      </c>
      <c r="AZ235" s="251">
        <f ca="1">IF(A10stdlife="n/a","n/a",IF(AZ$3&gt;(A10stdlife+$E235),('PTRM input'!$G$394*(1+rvanilla01)^0.5)-SUM($G235:AY235),('PTRM input'!$G$394*(1+rvanilla01)^0.5)/A10stdlife))</f>
        <v>0</v>
      </c>
      <c r="BA235" s="251">
        <f ca="1">IF(A10stdlife="n/a","n/a",IF(BA$3&gt;(A10stdlife+$E235),('PTRM input'!$G$394*(1+rvanilla01)^0.5)-SUM($G235:AZ235),('PTRM input'!$G$394*(1+rvanilla01)^0.5)/A10stdlife))</f>
        <v>0</v>
      </c>
      <c r="BB235" s="251">
        <f ca="1">IF(A10stdlife="n/a","n/a",IF(BB$3&gt;(A10stdlife+$E235),('PTRM input'!$G$394*(1+rvanilla01)^0.5)-SUM($G235:BA235),('PTRM input'!$G$394*(1+rvanilla01)^0.5)/A10stdlife))</f>
        <v>0</v>
      </c>
      <c r="BC235" s="251">
        <f ca="1">IF(A10stdlife="n/a","n/a",IF(BC$3&gt;(A10stdlife+$E235),('PTRM input'!$G$394*(1+rvanilla01)^0.5)-SUM($G235:BB235),('PTRM input'!$G$394*(1+rvanilla01)^0.5)/A10stdlife))</f>
        <v>0</v>
      </c>
      <c r="BD235" s="251">
        <f ca="1">IF(A10stdlife="n/a","n/a",IF(BD$3&gt;(A10stdlife+$E235),('PTRM input'!$G$394*(1+rvanilla01)^0.5)-SUM($G235:BC235),('PTRM input'!$G$394*(1+rvanilla01)^0.5)/A10stdlife))</f>
        <v>0</v>
      </c>
      <c r="BE235" s="251">
        <f ca="1">IF(A10stdlife="n/a","n/a",IF(BE$3&gt;(A10stdlife+$E235),('PTRM input'!$G$394*(1+rvanilla01)^0.5)-SUM($G235:BD235),('PTRM input'!$G$394*(1+rvanilla01)^0.5)/A10stdlife))</f>
        <v>0</v>
      </c>
      <c r="BF235" s="251">
        <f ca="1">IF(A10stdlife="n/a","n/a",IF(BF$3&gt;(A10stdlife+$E235),('PTRM input'!$G$394*(1+rvanilla01)^0.5)-SUM($G235:BE235),('PTRM input'!$G$394*(1+rvanilla01)^0.5)/A10stdlife))</f>
        <v>0</v>
      </c>
      <c r="BG235" s="251">
        <f ca="1">IF(A10stdlife="n/a","n/a",IF(BG$3&gt;(A10stdlife+$E235),('PTRM input'!$G$394*(1+rvanilla01)^0.5)-SUM($G235:BF235),('PTRM input'!$G$394*(1+rvanilla01)^0.5)/A10stdlife))</f>
        <v>0</v>
      </c>
      <c r="BH235" s="251">
        <f ca="1">IF(A10stdlife="n/a","n/a",IF(BH$3&gt;(A10stdlife+$E235),('PTRM input'!$G$394*(1+rvanilla01)^0.5)-SUM($G235:BG235),('PTRM input'!$G$394*(1+rvanilla01)^0.5)/A10stdlife))</f>
        <v>0</v>
      </c>
      <c r="BI235" s="251">
        <f ca="1">IF(A10stdlife="n/a","n/a",IF(BI$3&gt;(A10stdlife+$E235),('PTRM input'!$G$394*(1+rvanilla01)^0.5)-SUM($G235:BH235),('PTRM input'!$G$394*(1+rvanilla01)^0.5)/A10stdlife))</f>
        <v>0</v>
      </c>
      <c r="BJ235" s="116"/>
      <c r="BK235" s="116"/>
      <c r="BL235" s="116"/>
      <c r="BM235" s="116"/>
    </row>
    <row r="236" spans="1:65" hidden="1" outlineLevel="2">
      <c r="A236" s="116"/>
      <c r="B236" s="19"/>
      <c r="C236" s="18"/>
      <c r="D236" s="760"/>
      <c r="E236" s="86">
        <v>2</v>
      </c>
      <c r="F236" s="259"/>
      <c r="G236" s="434"/>
      <c r="H236" s="619"/>
      <c r="I236" s="433">
        <f ca="1">IF(A10stdlife="n/a","n/a",IF(I$3&gt;(A10stdlife+$E236),('PTRM input'!$H$394*(1+rvanilla02)^0.5)-SUM(H236:$H236),('PTRM input'!$H$394*(1+rvanilla02)^0.5)/A10stdlife))</f>
        <v>0</v>
      </c>
      <c r="J236" s="433">
        <f ca="1">IF(A10stdlife="n/a","n/a",IF(J$3&gt;(A10stdlife+$E236),('PTRM input'!$H$394*(1+rvanilla02)^0.5)-SUM($H236:I236),('PTRM input'!$H$394*(1+rvanilla02)^0.5)/A10stdlife))</f>
        <v>0</v>
      </c>
      <c r="K236" s="433">
        <f ca="1">IF(A10stdlife="n/a","n/a",IF(K$3&gt;(A10stdlife+$E236),('PTRM input'!$H$394*(1+rvanilla02)^0.5)-SUM($H236:J236),('PTRM input'!$H$394*(1+rvanilla02)^0.5)/A10stdlife))</f>
        <v>0</v>
      </c>
      <c r="L236" s="433">
        <f ca="1">IF(A10stdlife="n/a","n/a",IF(L$3&gt;(A10stdlife+$E236),('PTRM input'!$H$394*(1+rvanilla02)^0.5)-SUM($H236:K236),('PTRM input'!$H$394*(1+rvanilla02)^0.5)/A10stdlife))</f>
        <v>0</v>
      </c>
      <c r="M236" s="433">
        <f ca="1">IF(A10stdlife="n/a","n/a",IF(M$3&gt;(A10stdlife+$E236),('PTRM input'!$H$394*(1+rvanilla02)^0.5)-SUM($H236:L236),('PTRM input'!$H$394*(1+rvanilla02)^0.5)/A10stdlife))</f>
        <v>0</v>
      </c>
      <c r="N236" s="433">
        <f ca="1">IF(A10stdlife="n/a","n/a",IF(N$3&gt;(A10stdlife+$E236),('PTRM input'!$H$394*(1+rvanilla02)^0.5)-SUM($H236:M236),('PTRM input'!$H$394*(1+rvanilla02)^0.5)/A10stdlife))</f>
        <v>0</v>
      </c>
      <c r="O236" s="433">
        <f ca="1">IF(A10stdlife="n/a","n/a",IF(O$3&gt;(A10stdlife+$E236),('PTRM input'!$H$394*(1+rvanilla02)^0.5)-SUM($H236:N236),('PTRM input'!$H$394*(1+rvanilla02)^0.5)/A10stdlife))</f>
        <v>0</v>
      </c>
      <c r="P236" s="433">
        <f ca="1">IF(A10stdlife="n/a","n/a",IF(P$3&gt;(A10stdlife+$E236),('PTRM input'!$H$394*(1+rvanilla02)^0.5)-SUM($H236:O236),('PTRM input'!$H$394*(1+rvanilla02)^0.5)/A10stdlife))</f>
        <v>0</v>
      </c>
      <c r="Q236" s="433">
        <f ca="1">IF(A10stdlife="n/a","n/a",IF(Q$3&gt;(A10stdlife+$E236),('PTRM input'!$H$394*(1+rvanilla02)^0.5)-SUM($H236:P236),('PTRM input'!$H$394*(1+rvanilla02)^0.5)/A10stdlife))</f>
        <v>0</v>
      </c>
      <c r="R236" s="251">
        <f ca="1">IF(A10stdlife="n/a","n/a",IF(R$3&gt;(A10stdlife+$E236),('PTRM input'!$H$394*(1+rvanilla02)^0.5)-SUM($H236:Q236),('PTRM input'!$H$394*(1+rvanilla02)^0.5)/A10stdlife))</f>
        <v>0</v>
      </c>
      <c r="S236" s="251">
        <f ca="1">IF(A10stdlife="n/a","n/a",IF(S$3&gt;(A10stdlife+$E236),('PTRM input'!$H$394*(1+rvanilla02)^0.5)-SUM($H236:R236),('PTRM input'!$H$394*(1+rvanilla02)^0.5)/A10stdlife))</f>
        <v>0</v>
      </c>
      <c r="T236" s="251">
        <f ca="1">IF(A10stdlife="n/a","n/a",IF(T$3&gt;(A10stdlife+$E236),('PTRM input'!$H$394*(1+rvanilla02)^0.5)-SUM($H236:S236),('PTRM input'!$H$394*(1+rvanilla02)^0.5)/A10stdlife))</f>
        <v>0</v>
      </c>
      <c r="U236" s="251">
        <f ca="1">IF(A10stdlife="n/a","n/a",IF(U$3&gt;(A10stdlife+$E236),('PTRM input'!$H$394*(1+rvanilla02)^0.5)-SUM($H236:T236),('PTRM input'!$H$394*(1+rvanilla02)^0.5)/A10stdlife))</f>
        <v>0</v>
      </c>
      <c r="V236" s="251">
        <f ca="1">IF(A10stdlife="n/a","n/a",IF(V$3&gt;(A10stdlife+$E236),('PTRM input'!$H$394*(1+rvanilla02)^0.5)-SUM($H236:U236),('PTRM input'!$H$394*(1+rvanilla02)^0.5)/A10stdlife))</f>
        <v>0</v>
      </c>
      <c r="W236" s="251">
        <f ca="1">IF(A10stdlife="n/a","n/a",IF(W$3&gt;(A10stdlife+$E236),('PTRM input'!$H$394*(1+rvanilla02)^0.5)-SUM($H236:V236),('PTRM input'!$H$394*(1+rvanilla02)^0.5)/A10stdlife))</f>
        <v>0</v>
      </c>
      <c r="X236" s="251">
        <f ca="1">IF(A10stdlife="n/a","n/a",IF(X$3&gt;(A10stdlife+$E236),('PTRM input'!$H$394*(1+rvanilla02)^0.5)-SUM($H236:W236),('PTRM input'!$H$394*(1+rvanilla02)^0.5)/A10stdlife))</f>
        <v>0</v>
      </c>
      <c r="Y236" s="251">
        <f ca="1">IF(A10stdlife="n/a","n/a",IF(Y$3&gt;(A10stdlife+$E236),('PTRM input'!$H$394*(1+rvanilla02)^0.5)-SUM($H236:X236),('PTRM input'!$H$394*(1+rvanilla02)^0.5)/A10stdlife))</f>
        <v>0</v>
      </c>
      <c r="Z236" s="251">
        <f ca="1">IF(A10stdlife="n/a","n/a",IF(Z$3&gt;(A10stdlife+$E236),('PTRM input'!$H$394*(1+rvanilla02)^0.5)-SUM($H236:Y236),('PTRM input'!$H$394*(1+rvanilla02)^0.5)/A10stdlife))</f>
        <v>0</v>
      </c>
      <c r="AA236" s="251">
        <f ca="1">IF(A10stdlife="n/a","n/a",IF(AA$3&gt;(A10stdlife+$E236),('PTRM input'!$H$394*(1+rvanilla02)^0.5)-SUM($H236:Z236),('PTRM input'!$H$394*(1+rvanilla02)^0.5)/A10stdlife))</f>
        <v>0</v>
      </c>
      <c r="AB236" s="251">
        <f ca="1">IF(A10stdlife="n/a","n/a",IF(AB$3&gt;(A10stdlife+$E236),('PTRM input'!$H$394*(1+rvanilla02)^0.5)-SUM($H236:AA236),('PTRM input'!$H$394*(1+rvanilla02)^0.5)/A10stdlife))</f>
        <v>0</v>
      </c>
      <c r="AC236" s="251">
        <f ca="1">IF(A10stdlife="n/a","n/a",IF(AC$3&gt;(A10stdlife+$E236),('PTRM input'!$H$394*(1+rvanilla02)^0.5)-SUM($H236:AB236),('PTRM input'!$H$394*(1+rvanilla02)^0.5)/A10stdlife))</f>
        <v>0</v>
      </c>
      <c r="AD236" s="251">
        <f ca="1">IF(A10stdlife="n/a","n/a",IF(AD$3&gt;(A10stdlife+$E236),('PTRM input'!$H$394*(1+rvanilla02)^0.5)-SUM($H236:AC236),('PTRM input'!$H$394*(1+rvanilla02)^0.5)/A10stdlife))</f>
        <v>0</v>
      </c>
      <c r="AE236" s="251">
        <f ca="1">IF(A10stdlife="n/a","n/a",IF(AE$3&gt;(A10stdlife+$E236),('PTRM input'!$H$394*(1+rvanilla02)^0.5)-SUM($H236:AD236),('PTRM input'!$H$394*(1+rvanilla02)^0.5)/A10stdlife))</f>
        <v>0</v>
      </c>
      <c r="AF236" s="251">
        <f ca="1">IF(A10stdlife="n/a","n/a",IF(AF$3&gt;(A10stdlife+$E236),('PTRM input'!$H$394*(1+rvanilla02)^0.5)-SUM($H236:AE236),('PTRM input'!$H$394*(1+rvanilla02)^0.5)/A10stdlife))</f>
        <v>0</v>
      </c>
      <c r="AG236" s="251">
        <f ca="1">IF(A10stdlife="n/a","n/a",IF(AG$3&gt;(A10stdlife+$E236),('PTRM input'!$H$394*(1+rvanilla02)^0.5)-SUM($H236:AF236),('PTRM input'!$H$394*(1+rvanilla02)^0.5)/A10stdlife))</f>
        <v>0</v>
      </c>
      <c r="AH236" s="251">
        <f ca="1">IF(A10stdlife="n/a","n/a",IF(AH$3&gt;(A10stdlife+$E236),('PTRM input'!$H$394*(1+rvanilla02)^0.5)-SUM($H236:AG236),('PTRM input'!$H$394*(1+rvanilla02)^0.5)/A10stdlife))</f>
        <v>0</v>
      </c>
      <c r="AI236" s="251">
        <f ca="1">IF(A10stdlife="n/a","n/a",IF(AI$3&gt;(A10stdlife+$E236),('PTRM input'!$H$394*(1+rvanilla02)^0.5)-SUM($H236:AH236),('PTRM input'!$H$394*(1+rvanilla02)^0.5)/A10stdlife))</f>
        <v>0</v>
      </c>
      <c r="AJ236" s="251">
        <f ca="1">IF(A10stdlife="n/a","n/a",IF(AJ$3&gt;(A10stdlife+$E236),('PTRM input'!$H$394*(1+rvanilla02)^0.5)-SUM($H236:AI236),('PTRM input'!$H$394*(1+rvanilla02)^0.5)/A10stdlife))</f>
        <v>0</v>
      </c>
      <c r="AK236" s="251">
        <f ca="1">IF(A10stdlife="n/a","n/a",IF(AK$3&gt;(A10stdlife+$E236),('PTRM input'!$H$394*(1+rvanilla02)^0.5)-SUM($H236:AJ236),('PTRM input'!$H$394*(1+rvanilla02)^0.5)/A10stdlife))</f>
        <v>0</v>
      </c>
      <c r="AL236" s="251">
        <f ca="1">IF(A10stdlife="n/a","n/a",IF(AL$3&gt;(A10stdlife+$E236),('PTRM input'!$H$394*(1+rvanilla02)^0.5)-SUM($H236:AK236),('PTRM input'!$H$394*(1+rvanilla02)^0.5)/A10stdlife))</f>
        <v>0</v>
      </c>
      <c r="AM236" s="251">
        <f ca="1">IF(A10stdlife="n/a","n/a",IF(AM$3&gt;(A10stdlife+$E236),('PTRM input'!$H$394*(1+rvanilla02)^0.5)-SUM($H236:AL236),('PTRM input'!$H$394*(1+rvanilla02)^0.5)/A10stdlife))</f>
        <v>0</v>
      </c>
      <c r="AN236" s="251">
        <f ca="1">IF(A10stdlife="n/a","n/a",IF(AN$3&gt;(A10stdlife+$E236),('PTRM input'!$H$394*(1+rvanilla02)^0.5)-SUM($H236:AM236),('PTRM input'!$H$394*(1+rvanilla02)^0.5)/A10stdlife))</f>
        <v>0</v>
      </c>
      <c r="AO236" s="251">
        <f ca="1">IF(A10stdlife="n/a","n/a",IF(AO$3&gt;(A10stdlife+$E236),('PTRM input'!$H$394*(1+rvanilla02)^0.5)-SUM($H236:AN236),('PTRM input'!$H$394*(1+rvanilla02)^0.5)/A10stdlife))</f>
        <v>0</v>
      </c>
      <c r="AP236" s="251">
        <f ca="1">IF(A10stdlife="n/a","n/a",IF(AP$3&gt;(A10stdlife+$E236),('PTRM input'!$H$394*(1+rvanilla02)^0.5)-SUM($H236:AO236),('PTRM input'!$H$394*(1+rvanilla02)^0.5)/A10stdlife))</f>
        <v>0</v>
      </c>
      <c r="AQ236" s="251">
        <f ca="1">IF(A10stdlife="n/a","n/a",IF(AQ$3&gt;(A10stdlife+$E236),('PTRM input'!$H$394*(1+rvanilla02)^0.5)-SUM($H236:AP236),('PTRM input'!$H$394*(1+rvanilla02)^0.5)/A10stdlife))</f>
        <v>0</v>
      </c>
      <c r="AR236" s="251">
        <f ca="1">IF(A10stdlife="n/a","n/a",IF(AR$3&gt;(A10stdlife+$E236),('PTRM input'!$H$394*(1+rvanilla02)^0.5)-SUM($H236:AQ236),('PTRM input'!$H$394*(1+rvanilla02)^0.5)/A10stdlife))</f>
        <v>0</v>
      </c>
      <c r="AS236" s="251">
        <f ca="1">IF(A10stdlife="n/a","n/a",IF(AS$3&gt;(A10stdlife+$E236),('PTRM input'!$H$394*(1+rvanilla02)^0.5)-SUM($H236:AR236),('PTRM input'!$H$394*(1+rvanilla02)^0.5)/A10stdlife))</f>
        <v>0</v>
      </c>
      <c r="AT236" s="251">
        <f ca="1">IF(A10stdlife="n/a","n/a",IF(AT$3&gt;(A10stdlife+$E236),('PTRM input'!$H$394*(1+rvanilla02)^0.5)-SUM($H236:AS236),('PTRM input'!$H$394*(1+rvanilla02)^0.5)/A10stdlife))</f>
        <v>0</v>
      </c>
      <c r="AU236" s="251">
        <f ca="1">IF(A10stdlife="n/a","n/a",IF(AU$3&gt;(A10stdlife+$E236),('PTRM input'!$H$394*(1+rvanilla02)^0.5)-SUM($H236:AT236),('PTRM input'!$H$394*(1+rvanilla02)^0.5)/A10stdlife))</f>
        <v>0</v>
      </c>
      <c r="AV236" s="251">
        <f ca="1">IF(A10stdlife="n/a","n/a",IF(AV$3&gt;(A10stdlife+$E236),('PTRM input'!$H$394*(1+rvanilla02)^0.5)-SUM($H236:AU236),('PTRM input'!$H$394*(1+rvanilla02)^0.5)/A10stdlife))</f>
        <v>0</v>
      </c>
      <c r="AW236" s="251">
        <f ca="1">IF(A10stdlife="n/a","n/a",IF(AW$3&gt;(A10stdlife+$E236),('PTRM input'!$H$394*(1+rvanilla02)^0.5)-SUM($H236:AV236),('PTRM input'!$H$394*(1+rvanilla02)^0.5)/A10stdlife))</f>
        <v>0</v>
      </c>
      <c r="AX236" s="251">
        <f ca="1">IF(A10stdlife="n/a","n/a",IF(AX$3&gt;(A10stdlife+$E236),('PTRM input'!$H$394*(1+rvanilla02)^0.5)-SUM($H236:AW236),('PTRM input'!$H$394*(1+rvanilla02)^0.5)/A10stdlife))</f>
        <v>0</v>
      </c>
      <c r="AY236" s="251">
        <f ca="1">IF(A10stdlife="n/a","n/a",IF(AY$3&gt;(A10stdlife+$E236),('PTRM input'!$H$394*(1+rvanilla02)^0.5)-SUM($H236:AX236),('PTRM input'!$H$394*(1+rvanilla02)^0.5)/A10stdlife))</f>
        <v>0</v>
      </c>
      <c r="AZ236" s="251">
        <f ca="1">IF(A10stdlife="n/a","n/a",IF(AZ$3&gt;(A10stdlife+$E236),('PTRM input'!$H$394*(1+rvanilla02)^0.5)-SUM($H236:AY236),('PTRM input'!$H$394*(1+rvanilla02)^0.5)/A10stdlife))</f>
        <v>0</v>
      </c>
      <c r="BA236" s="251">
        <f ca="1">IF(A10stdlife="n/a","n/a",IF(BA$3&gt;(A10stdlife+$E236),('PTRM input'!$H$394*(1+rvanilla02)^0.5)-SUM($H236:AZ236),('PTRM input'!$H$394*(1+rvanilla02)^0.5)/A10stdlife))</f>
        <v>0</v>
      </c>
      <c r="BB236" s="251">
        <f ca="1">IF(A10stdlife="n/a","n/a",IF(BB$3&gt;(A10stdlife+$E236),('PTRM input'!$H$394*(1+rvanilla02)^0.5)-SUM($H236:BA236),('PTRM input'!$H$394*(1+rvanilla02)^0.5)/A10stdlife))</f>
        <v>0</v>
      </c>
      <c r="BC236" s="251">
        <f ca="1">IF(A10stdlife="n/a","n/a",IF(BC$3&gt;(A10stdlife+$E236),('PTRM input'!$H$394*(1+rvanilla02)^0.5)-SUM($H236:BB236),('PTRM input'!$H$394*(1+rvanilla02)^0.5)/A10stdlife))</f>
        <v>0</v>
      </c>
      <c r="BD236" s="251">
        <f ca="1">IF(A10stdlife="n/a","n/a",IF(BD$3&gt;(A10stdlife+$E236),('PTRM input'!$H$394*(1+rvanilla02)^0.5)-SUM($H236:BC236),('PTRM input'!$H$394*(1+rvanilla02)^0.5)/A10stdlife))</f>
        <v>0</v>
      </c>
      <c r="BE236" s="251">
        <f ca="1">IF(A10stdlife="n/a","n/a",IF(BE$3&gt;(A10stdlife+$E236),('PTRM input'!$H$394*(1+rvanilla02)^0.5)-SUM($H236:BD236),('PTRM input'!$H$394*(1+rvanilla02)^0.5)/A10stdlife))</f>
        <v>0</v>
      </c>
      <c r="BF236" s="251">
        <f ca="1">IF(A10stdlife="n/a","n/a",IF(BF$3&gt;(A10stdlife+$E236),('PTRM input'!$H$394*(1+rvanilla02)^0.5)-SUM($H236:BE236),('PTRM input'!$H$394*(1+rvanilla02)^0.5)/A10stdlife))</f>
        <v>0</v>
      </c>
      <c r="BG236" s="251">
        <f ca="1">IF(A10stdlife="n/a","n/a",IF(BG$3&gt;(A10stdlife+$E236),('PTRM input'!$H$394*(1+rvanilla02)^0.5)-SUM($H236:BF236),('PTRM input'!$H$394*(1+rvanilla02)^0.5)/A10stdlife))</f>
        <v>0</v>
      </c>
      <c r="BH236" s="251">
        <f ca="1">IF(A10stdlife="n/a","n/a",IF(BH$3&gt;(A10stdlife+$E236),('PTRM input'!$H$394*(1+rvanilla02)^0.5)-SUM($H236:BG236),('PTRM input'!$H$394*(1+rvanilla02)^0.5)/A10stdlife))</f>
        <v>0</v>
      </c>
      <c r="BI236" s="251">
        <f ca="1">IF(A10stdlife="n/a","n/a",IF(BI$3&gt;(A10stdlife+$E236),('PTRM input'!$H$394*(1+rvanilla02)^0.5)-SUM($H236:BH236),('PTRM input'!$H$394*(1+rvanilla02)^0.5)/A10stdlife))</f>
        <v>0</v>
      </c>
      <c r="BJ236" s="116"/>
      <c r="BK236" s="116"/>
      <c r="BL236" s="116"/>
      <c r="BM236" s="116"/>
    </row>
    <row r="237" spans="1:65" hidden="1" outlineLevel="2">
      <c r="A237" s="116"/>
      <c r="B237" s="19"/>
      <c r="C237" s="18"/>
      <c r="D237" s="760"/>
      <c r="E237" s="86">
        <v>3</v>
      </c>
      <c r="F237" s="259"/>
      <c r="G237" s="434"/>
      <c r="H237" s="435"/>
      <c r="I237" s="619"/>
      <c r="J237" s="433">
        <f ca="1">IF(A10stdlife="n/a","n/a",IF(J$3&gt;(A10stdlife+$E237),('PTRM input'!$I$394*(1+rvanilla03)^0.5)-SUM(I237:$I237),('PTRM input'!$I$394*(1+rvanilla03)^0.5)/A10stdlife))</f>
        <v>0</v>
      </c>
      <c r="K237" s="433">
        <f ca="1">IF(A10stdlife="n/a","n/a",IF(K$3&gt;(A10stdlife+$E237),('PTRM input'!$I$394*(1+rvanilla03)^0.5)-SUM($I237:J237),('PTRM input'!$I$394*(1+rvanilla03)^0.5)/A10stdlife))</f>
        <v>0</v>
      </c>
      <c r="L237" s="433">
        <f ca="1">IF(A10stdlife="n/a","n/a",IF(L$3&gt;(A10stdlife+$E237),('PTRM input'!$I$394*(1+rvanilla03)^0.5)-SUM($I237:K237),('PTRM input'!$I$394*(1+rvanilla03)^0.5)/A10stdlife))</f>
        <v>0</v>
      </c>
      <c r="M237" s="433">
        <f ca="1">IF(A10stdlife="n/a","n/a",IF(M$3&gt;(A10stdlife+$E237),('PTRM input'!$I$394*(1+rvanilla03)^0.5)-SUM($I237:L237),('PTRM input'!$I$394*(1+rvanilla03)^0.5)/A10stdlife))</f>
        <v>0</v>
      </c>
      <c r="N237" s="433">
        <f ca="1">IF(A10stdlife="n/a","n/a",IF(N$3&gt;(A10stdlife+$E237),('PTRM input'!$I$394*(1+rvanilla03)^0.5)-SUM($I237:M237),('PTRM input'!$I$394*(1+rvanilla03)^0.5)/A10stdlife))</f>
        <v>0</v>
      </c>
      <c r="O237" s="433">
        <f ca="1">IF(A10stdlife="n/a","n/a",IF(O$3&gt;(A10stdlife+$E237),('PTRM input'!$I$394*(1+rvanilla03)^0.5)-SUM($I237:N237),('PTRM input'!$I$394*(1+rvanilla03)^0.5)/A10stdlife))</f>
        <v>0</v>
      </c>
      <c r="P237" s="433">
        <f ca="1">IF(A10stdlife="n/a","n/a",IF(P$3&gt;(A10stdlife+$E237),('PTRM input'!$I$394*(1+rvanilla03)^0.5)-SUM($I237:O237),('PTRM input'!$I$394*(1+rvanilla03)^0.5)/A10stdlife))</f>
        <v>0</v>
      </c>
      <c r="Q237" s="433">
        <f ca="1">IF(A10stdlife="n/a","n/a",IF(Q$3&gt;(A10stdlife+$E237),('PTRM input'!$I$394*(1+rvanilla03)^0.5)-SUM($I237:P237),('PTRM input'!$I$394*(1+rvanilla03)^0.5)/A10stdlife))</f>
        <v>0</v>
      </c>
      <c r="R237" s="251">
        <f ca="1">IF(A10stdlife="n/a","n/a",IF(R$3&gt;(A10stdlife+$E237),('PTRM input'!$I$394*(1+rvanilla03)^0.5)-SUM($I237:Q237),('PTRM input'!$I$394*(1+rvanilla03)^0.5)/A10stdlife))</f>
        <v>0</v>
      </c>
      <c r="S237" s="251">
        <f ca="1">IF(A10stdlife="n/a","n/a",IF(S$3&gt;(A10stdlife+$E237),('PTRM input'!$I$394*(1+rvanilla03)^0.5)-SUM($I237:R237),('PTRM input'!$I$394*(1+rvanilla03)^0.5)/A10stdlife))</f>
        <v>0</v>
      </c>
      <c r="T237" s="251">
        <f ca="1">IF(A10stdlife="n/a","n/a",IF(T$3&gt;(A10stdlife+$E237),('PTRM input'!$I$394*(1+rvanilla03)^0.5)-SUM($I237:S237),('PTRM input'!$I$394*(1+rvanilla03)^0.5)/A10stdlife))</f>
        <v>0</v>
      </c>
      <c r="U237" s="251">
        <f ca="1">IF(A10stdlife="n/a","n/a",IF(U$3&gt;(A10stdlife+$E237),('PTRM input'!$I$394*(1+rvanilla03)^0.5)-SUM($I237:T237),('PTRM input'!$I$394*(1+rvanilla03)^0.5)/A10stdlife))</f>
        <v>0</v>
      </c>
      <c r="V237" s="251">
        <f ca="1">IF(A10stdlife="n/a","n/a",IF(V$3&gt;(A10stdlife+$E237),('PTRM input'!$I$394*(1+rvanilla03)^0.5)-SUM($I237:U237),('PTRM input'!$I$394*(1+rvanilla03)^0.5)/A10stdlife))</f>
        <v>0</v>
      </c>
      <c r="W237" s="251">
        <f ca="1">IF(A10stdlife="n/a","n/a",IF(W$3&gt;(A10stdlife+$E237),('PTRM input'!$I$394*(1+rvanilla03)^0.5)-SUM($I237:V237),('PTRM input'!$I$394*(1+rvanilla03)^0.5)/A10stdlife))</f>
        <v>0</v>
      </c>
      <c r="X237" s="251">
        <f ca="1">IF(A10stdlife="n/a","n/a",IF(X$3&gt;(A10stdlife+$E237),('PTRM input'!$I$394*(1+rvanilla03)^0.5)-SUM($I237:W237),('PTRM input'!$I$394*(1+rvanilla03)^0.5)/A10stdlife))</f>
        <v>0</v>
      </c>
      <c r="Y237" s="251">
        <f ca="1">IF(A10stdlife="n/a","n/a",IF(Y$3&gt;(A10stdlife+$E237),('PTRM input'!$I$394*(1+rvanilla03)^0.5)-SUM($I237:X237),('PTRM input'!$I$394*(1+rvanilla03)^0.5)/A10stdlife))</f>
        <v>0</v>
      </c>
      <c r="Z237" s="251">
        <f ca="1">IF(A10stdlife="n/a","n/a",IF(Z$3&gt;(A10stdlife+$E237),('PTRM input'!$I$394*(1+rvanilla03)^0.5)-SUM($I237:Y237),('PTRM input'!$I$394*(1+rvanilla03)^0.5)/A10stdlife))</f>
        <v>0</v>
      </c>
      <c r="AA237" s="251">
        <f ca="1">IF(A10stdlife="n/a","n/a",IF(AA$3&gt;(A10stdlife+$E237),('PTRM input'!$I$394*(1+rvanilla03)^0.5)-SUM($I237:Z237),('PTRM input'!$I$394*(1+rvanilla03)^0.5)/A10stdlife))</f>
        <v>0</v>
      </c>
      <c r="AB237" s="251">
        <f ca="1">IF(A10stdlife="n/a","n/a",IF(AB$3&gt;(A10stdlife+$E237),('PTRM input'!$I$394*(1+rvanilla03)^0.5)-SUM($I237:AA237),('PTRM input'!$I$394*(1+rvanilla03)^0.5)/A10stdlife))</f>
        <v>0</v>
      </c>
      <c r="AC237" s="251">
        <f ca="1">IF(A10stdlife="n/a","n/a",IF(AC$3&gt;(A10stdlife+$E237),('PTRM input'!$I$394*(1+rvanilla03)^0.5)-SUM($I237:AB237),('PTRM input'!$I$394*(1+rvanilla03)^0.5)/A10stdlife))</f>
        <v>0</v>
      </c>
      <c r="AD237" s="251">
        <f ca="1">IF(A10stdlife="n/a","n/a",IF(AD$3&gt;(A10stdlife+$E237),('PTRM input'!$I$394*(1+rvanilla03)^0.5)-SUM($I237:AC237),('PTRM input'!$I$394*(1+rvanilla03)^0.5)/A10stdlife))</f>
        <v>0</v>
      </c>
      <c r="AE237" s="251">
        <f ca="1">IF(A10stdlife="n/a","n/a",IF(AE$3&gt;(A10stdlife+$E237),('PTRM input'!$I$394*(1+rvanilla03)^0.5)-SUM($I237:AD237),('PTRM input'!$I$394*(1+rvanilla03)^0.5)/A10stdlife))</f>
        <v>0</v>
      </c>
      <c r="AF237" s="251">
        <f ca="1">IF(A10stdlife="n/a","n/a",IF(AF$3&gt;(A10stdlife+$E237),('PTRM input'!$I$394*(1+rvanilla03)^0.5)-SUM($I237:AE237),('PTRM input'!$I$394*(1+rvanilla03)^0.5)/A10stdlife))</f>
        <v>0</v>
      </c>
      <c r="AG237" s="251">
        <f ca="1">IF(A10stdlife="n/a","n/a",IF(AG$3&gt;(A10stdlife+$E237),('PTRM input'!$I$394*(1+rvanilla03)^0.5)-SUM($I237:AF237),('PTRM input'!$I$394*(1+rvanilla03)^0.5)/A10stdlife))</f>
        <v>0</v>
      </c>
      <c r="AH237" s="251">
        <f ca="1">IF(A10stdlife="n/a","n/a",IF(AH$3&gt;(A10stdlife+$E237),('PTRM input'!$I$394*(1+rvanilla03)^0.5)-SUM($I237:AG237),('PTRM input'!$I$394*(1+rvanilla03)^0.5)/A10stdlife))</f>
        <v>0</v>
      </c>
      <c r="AI237" s="251">
        <f ca="1">IF(A10stdlife="n/a","n/a",IF(AI$3&gt;(A10stdlife+$E237),('PTRM input'!$I$394*(1+rvanilla03)^0.5)-SUM($I237:AH237),('PTRM input'!$I$394*(1+rvanilla03)^0.5)/A10stdlife))</f>
        <v>0</v>
      </c>
      <c r="AJ237" s="251">
        <f ca="1">IF(A10stdlife="n/a","n/a",IF(AJ$3&gt;(A10stdlife+$E237),('PTRM input'!$I$394*(1+rvanilla03)^0.5)-SUM($I237:AI237),('PTRM input'!$I$394*(1+rvanilla03)^0.5)/A10stdlife))</f>
        <v>0</v>
      </c>
      <c r="AK237" s="251">
        <f ca="1">IF(A10stdlife="n/a","n/a",IF(AK$3&gt;(A10stdlife+$E237),('PTRM input'!$I$394*(1+rvanilla03)^0.5)-SUM($I237:AJ237),('PTRM input'!$I$394*(1+rvanilla03)^0.5)/A10stdlife))</f>
        <v>0</v>
      </c>
      <c r="AL237" s="251">
        <f ca="1">IF(A10stdlife="n/a","n/a",IF(AL$3&gt;(A10stdlife+$E237),('PTRM input'!$I$394*(1+rvanilla03)^0.5)-SUM($I237:AK237),('PTRM input'!$I$394*(1+rvanilla03)^0.5)/A10stdlife))</f>
        <v>0</v>
      </c>
      <c r="AM237" s="251">
        <f ca="1">IF(A10stdlife="n/a","n/a",IF(AM$3&gt;(A10stdlife+$E237),('PTRM input'!$I$394*(1+rvanilla03)^0.5)-SUM($I237:AL237),('PTRM input'!$I$394*(1+rvanilla03)^0.5)/A10stdlife))</f>
        <v>0</v>
      </c>
      <c r="AN237" s="251">
        <f ca="1">IF(A10stdlife="n/a","n/a",IF(AN$3&gt;(A10stdlife+$E237),('PTRM input'!$I$394*(1+rvanilla03)^0.5)-SUM($I237:AM237),('PTRM input'!$I$394*(1+rvanilla03)^0.5)/A10stdlife))</f>
        <v>0</v>
      </c>
      <c r="AO237" s="251">
        <f ca="1">IF(A10stdlife="n/a","n/a",IF(AO$3&gt;(A10stdlife+$E237),('PTRM input'!$I$394*(1+rvanilla03)^0.5)-SUM($I237:AN237),('PTRM input'!$I$394*(1+rvanilla03)^0.5)/A10stdlife))</f>
        <v>0</v>
      </c>
      <c r="AP237" s="251">
        <f ca="1">IF(A10stdlife="n/a","n/a",IF(AP$3&gt;(A10stdlife+$E237),('PTRM input'!$I$394*(1+rvanilla03)^0.5)-SUM($I237:AO237),('PTRM input'!$I$394*(1+rvanilla03)^0.5)/A10stdlife))</f>
        <v>0</v>
      </c>
      <c r="AQ237" s="251">
        <f ca="1">IF(A10stdlife="n/a","n/a",IF(AQ$3&gt;(A10stdlife+$E237),('PTRM input'!$I$394*(1+rvanilla03)^0.5)-SUM($I237:AP237),('PTRM input'!$I$394*(1+rvanilla03)^0.5)/A10stdlife))</f>
        <v>0</v>
      </c>
      <c r="AR237" s="251">
        <f ca="1">IF(A10stdlife="n/a","n/a",IF(AR$3&gt;(A10stdlife+$E237),('PTRM input'!$I$394*(1+rvanilla03)^0.5)-SUM($I237:AQ237),('PTRM input'!$I$394*(1+rvanilla03)^0.5)/A10stdlife))</f>
        <v>0</v>
      </c>
      <c r="AS237" s="251">
        <f ca="1">IF(A10stdlife="n/a","n/a",IF(AS$3&gt;(A10stdlife+$E237),('PTRM input'!$I$394*(1+rvanilla03)^0.5)-SUM($I237:AR237),('PTRM input'!$I$394*(1+rvanilla03)^0.5)/A10stdlife))</f>
        <v>0</v>
      </c>
      <c r="AT237" s="251">
        <f ca="1">IF(A10stdlife="n/a","n/a",IF(AT$3&gt;(A10stdlife+$E237),('PTRM input'!$I$394*(1+rvanilla03)^0.5)-SUM($I237:AS237),('PTRM input'!$I$394*(1+rvanilla03)^0.5)/A10stdlife))</f>
        <v>0</v>
      </c>
      <c r="AU237" s="251">
        <f ca="1">IF(A10stdlife="n/a","n/a",IF(AU$3&gt;(A10stdlife+$E237),('PTRM input'!$I$394*(1+rvanilla03)^0.5)-SUM($I237:AT237),('PTRM input'!$I$394*(1+rvanilla03)^0.5)/A10stdlife))</f>
        <v>0</v>
      </c>
      <c r="AV237" s="251">
        <f ca="1">IF(A10stdlife="n/a","n/a",IF(AV$3&gt;(A10stdlife+$E237),('PTRM input'!$I$394*(1+rvanilla03)^0.5)-SUM($I237:AU237),('PTRM input'!$I$394*(1+rvanilla03)^0.5)/A10stdlife))</f>
        <v>0</v>
      </c>
      <c r="AW237" s="251">
        <f ca="1">IF(A10stdlife="n/a","n/a",IF(AW$3&gt;(A10stdlife+$E237),('PTRM input'!$I$394*(1+rvanilla03)^0.5)-SUM($I237:AV237),('PTRM input'!$I$394*(1+rvanilla03)^0.5)/A10stdlife))</f>
        <v>0</v>
      </c>
      <c r="AX237" s="251">
        <f ca="1">IF(A10stdlife="n/a","n/a",IF(AX$3&gt;(A10stdlife+$E237),('PTRM input'!$I$394*(1+rvanilla03)^0.5)-SUM($I237:AW237),('PTRM input'!$I$394*(1+rvanilla03)^0.5)/A10stdlife))</f>
        <v>0</v>
      </c>
      <c r="AY237" s="251">
        <f ca="1">IF(A10stdlife="n/a","n/a",IF(AY$3&gt;(A10stdlife+$E237),('PTRM input'!$I$394*(1+rvanilla03)^0.5)-SUM($I237:AX237),('PTRM input'!$I$394*(1+rvanilla03)^0.5)/A10stdlife))</f>
        <v>0</v>
      </c>
      <c r="AZ237" s="251">
        <f ca="1">IF(A10stdlife="n/a","n/a",IF(AZ$3&gt;(A10stdlife+$E237),('PTRM input'!$I$394*(1+rvanilla03)^0.5)-SUM($I237:AY237),('PTRM input'!$I$394*(1+rvanilla03)^0.5)/A10stdlife))</f>
        <v>0</v>
      </c>
      <c r="BA237" s="251">
        <f ca="1">IF(A10stdlife="n/a","n/a",IF(BA$3&gt;(A10stdlife+$E237),('PTRM input'!$I$394*(1+rvanilla03)^0.5)-SUM($I237:AZ237),('PTRM input'!$I$394*(1+rvanilla03)^0.5)/A10stdlife))</f>
        <v>0</v>
      </c>
      <c r="BB237" s="251">
        <f ca="1">IF(A10stdlife="n/a","n/a",IF(BB$3&gt;(A10stdlife+$E237),('PTRM input'!$I$394*(1+rvanilla03)^0.5)-SUM($I237:BA237),('PTRM input'!$I$394*(1+rvanilla03)^0.5)/A10stdlife))</f>
        <v>0</v>
      </c>
      <c r="BC237" s="251">
        <f ca="1">IF(A10stdlife="n/a","n/a",IF(BC$3&gt;(A10stdlife+$E237),('PTRM input'!$I$394*(1+rvanilla03)^0.5)-SUM($I237:BB237),('PTRM input'!$I$394*(1+rvanilla03)^0.5)/A10stdlife))</f>
        <v>0</v>
      </c>
      <c r="BD237" s="251">
        <f ca="1">IF(A10stdlife="n/a","n/a",IF(BD$3&gt;(A10stdlife+$E237),('PTRM input'!$I$394*(1+rvanilla03)^0.5)-SUM($I237:BC237),('PTRM input'!$I$394*(1+rvanilla03)^0.5)/A10stdlife))</f>
        <v>0</v>
      </c>
      <c r="BE237" s="251">
        <f ca="1">IF(A10stdlife="n/a","n/a",IF(BE$3&gt;(A10stdlife+$E237),('PTRM input'!$I$394*(1+rvanilla03)^0.5)-SUM($I237:BD237),('PTRM input'!$I$394*(1+rvanilla03)^0.5)/A10stdlife))</f>
        <v>0</v>
      </c>
      <c r="BF237" s="251">
        <f ca="1">IF(A10stdlife="n/a","n/a",IF(BF$3&gt;(A10stdlife+$E237),('PTRM input'!$I$394*(1+rvanilla03)^0.5)-SUM($I237:BE237),('PTRM input'!$I$394*(1+rvanilla03)^0.5)/A10stdlife))</f>
        <v>0</v>
      </c>
      <c r="BG237" s="251">
        <f ca="1">IF(A10stdlife="n/a","n/a",IF(BG$3&gt;(A10stdlife+$E237),('PTRM input'!$I$394*(1+rvanilla03)^0.5)-SUM($I237:BF237),('PTRM input'!$I$394*(1+rvanilla03)^0.5)/A10stdlife))</f>
        <v>0</v>
      </c>
      <c r="BH237" s="251">
        <f ca="1">IF(A10stdlife="n/a","n/a",IF(BH$3&gt;(A10stdlife+$E237),('PTRM input'!$I$394*(1+rvanilla03)^0.5)-SUM($I237:BG237),('PTRM input'!$I$394*(1+rvanilla03)^0.5)/A10stdlife))</f>
        <v>0</v>
      </c>
      <c r="BI237" s="251">
        <f ca="1">IF(A10stdlife="n/a","n/a",IF(BI$3&gt;(A10stdlife+$E237),('PTRM input'!$I$394*(1+rvanilla03)^0.5)-SUM($I237:BH237),('PTRM input'!$I$394*(1+rvanilla03)^0.5)/A10stdlife))</f>
        <v>0</v>
      </c>
      <c r="BJ237" s="116"/>
      <c r="BK237" s="116"/>
      <c r="BL237" s="116"/>
      <c r="BM237" s="116"/>
    </row>
    <row r="238" spans="1:65" hidden="1" outlineLevel="2">
      <c r="A238" s="116"/>
      <c r="B238" s="19"/>
      <c r="C238" s="18"/>
      <c r="D238" s="760"/>
      <c r="E238" s="86">
        <v>4</v>
      </c>
      <c r="F238" s="259"/>
      <c r="G238" s="434"/>
      <c r="H238" s="435"/>
      <c r="I238" s="435"/>
      <c r="J238" s="619"/>
      <c r="K238" s="433">
        <f ca="1">IF(A10stdlife="n/a","n/a",IF(K$3&gt;(A10stdlife+$E238),('PTRM input'!$J$394*(1+rvanilla04)^0.5)-SUM(J238:$J238),('PTRM input'!$J$394*(1+rvanilla04)^0.5)/A10stdlife))</f>
        <v>0</v>
      </c>
      <c r="L238" s="433">
        <f ca="1">IF(A10stdlife="n/a","n/a",IF(L$3&gt;(A10stdlife+$E238),('PTRM input'!$J$394*(1+rvanilla04)^0.5)-SUM($J238:K238),('PTRM input'!$J$394*(1+rvanilla04)^0.5)/A10stdlife))</f>
        <v>0</v>
      </c>
      <c r="M238" s="433">
        <f ca="1">IF(A10stdlife="n/a","n/a",IF(M$3&gt;(A10stdlife+$E238),('PTRM input'!$J$394*(1+rvanilla04)^0.5)-SUM($J238:L238),('PTRM input'!$J$394*(1+rvanilla04)^0.5)/A10stdlife))</f>
        <v>0</v>
      </c>
      <c r="N238" s="433">
        <f ca="1">IF(A10stdlife="n/a","n/a",IF(N$3&gt;(A10stdlife+$E238),('PTRM input'!$J$394*(1+rvanilla04)^0.5)-SUM($J238:M238),('PTRM input'!$J$394*(1+rvanilla04)^0.5)/A10stdlife))</f>
        <v>0</v>
      </c>
      <c r="O238" s="433">
        <f ca="1">IF(A10stdlife="n/a","n/a",IF(O$3&gt;(A10stdlife+$E238),('PTRM input'!$J$394*(1+rvanilla04)^0.5)-SUM($J238:N238),('PTRM input'!$J$394*(1+rvanilla04)^0.5)/A10stdlife))</f>
        <v>0</v>
      </c>
      <c r="P238" s="433">
        <f ca="1">IF(A10stdlife="n/a","n/a",IF(P$3&gt;(A10stdlife+$E238),('PTRM input'!$J$394*(1+rvanilla04)^0.5)-SUM($J238:O238),('PTRM input'!$J$394*(1+rvanilla04)^0.5)/A10stdlife))</f>
        <v>0</v>
      </c>
      <c r="Q238" s="433">
        <f ca="1">IF(A10stdlife="n/a","n/a",IF(Q$3&gt;(A10stdlife+$E238),('PTRM input'!$J$394*(1+rvanilla04)^0.5)-SUM($J238:P238),('PTRM input'!$J$394*(1+rvanilla04)^0.5)/A10stdlife))</f>
        <v>0</v>
      </c>
      <c r="R238" s="251">
        <f ca="1">IF(A10stdlife="n/a","n/a",IF(R$3&gt;(A10stdlife+$E238),('PTRM input'!$J$394*(1+rvanilla04)^0.5)-SUM($J238:Q238),('PTRM input'!$J$394*(1+rvanilla04)^0.5)/A10stdlife))</f>
        <v>0</v>
      </c>
      <c r="S238" s="251">
        <f ca="1">IF(A10stdlife="n/a","n/a",IF(S$3&gt;(A10stdlife+$E238),('PTRM input'!$J$394*(1+rvanilla04)^0.5)-SUM($J238:R238),('PTRM input'!$J$394*(1+rvanilla04)^0.5)/A10stdlife))</f>
        <v>0</v>
      </c>
      <c r="T238" s="251">
        <f ca="1">IF(A10stdlife="n/a","n/a",IF(T$3&gt;(A10stdlife+$E238),('PTRM input'!$J$394*(1+rvanilla04)^0.5)-SUM($J238:S238),('PTRM input'!$J$394*(1+rvanilla04)^0.5)/A10stdlife))</f>
        <v>0</v>
      </c>
      <c r="U238" s="251">
        <f ca="1">IF(A10stdlife="n/a","n/a",IF(U$3&gt;(A10stdlife+$E238),('PTRM input'!$J$394*(1+rvanilla04)^0.5)-SUM($J238:T238),('PTRM input'!$J$394*(1+rvanilla04)^0.5)/A10stdlife))</f>
        <v>0</v>
      </c>
      <c r="V238" s="251">
        <f ca="1">IF(A10stdlife="n/a","n/a",IF(V$3&gt;(A10stdlife+$E238),('PTRM input'!$J$394*(1+rvanilla04)^0.5)-SUM($J238:U238),('PTRM input'!$J$394*(1+rvanilla04)^0.5)/A10stdlife))</f>
        <v>0</v>
      </c>
      <c r="W238" s="251">
        <f ca="1">IF(A10stdlife="n/a","n/a",IF(W$3&gt;(A10stdlife+$E238),('PTRM input'!$J$394*(1+rvanilla04)^0.5)-SUM($J238:V238),('PTRM input'!$J$394*(1+rvanilla04)^0.5)/A10stdlife))</f>
        <v>0</v>
      </c>
      <c r="X238" s="251">
        <f ca="1">IF(A10stdlife="n/a","n/a",IF(X$3&gt;(A10stdlife+$E238),('PTRM input'!$J$394*(1+rvanilla04)^0.5)-SUM($J238:W238),('PTRM input'!$J$394*(1+rvanilla04)^0.5)/A10stdlife))</f>
        <v>0</v>
      </c>
      <c r="Y238" s="251">
        <f ca="1">IF(A10stdlife="n/a","n/a",IF(Y$3&gt;(A10stdlife+$E238),('PTRM input'!$J$394*(1+rvanilla04)^0.5)-SUM($J238:X238),('PTRM input'!$J$394*(1+rvanilla04)^0.5)/A10stdlife))</f>
        <v>0</v>
      </c>
      <c r="Z238" s="251">
        <f ca="1">IF(A10stdlife="n/a","n/a",IF(Z$3&gt;(A10stdlife+$E238),('PTRM input'!$J$394*(1+rvanilla04)^0.5)-SUM($J238:Y238),('PTRM input'!$J$394*(1+rvanilla04)^0.5)/A10stdlife))</f>
        <v>0</v>
      </c>
      <c r="AA238" s="251">
        <f ca="1">IF(A10stdlife="n/a","n/a",IF(AA$3&gt;(A10stdlife+$E238),('PTRM input'!$J$394*(1+rvanilla04)^0.5)-SUM($J238:Z238),('PTRM input'!$J$394*(1+rvanilla04)^0.5)/A10stdlife))</f>
        <v>0</v>
      </c>
      <c r="AB238" s="251">
        <f ca="1">IF(A10stdlife="n/a","n/a",IF(AB$3&gt;(A10stdlife+$E238),('PTRM input'!$J$394*(1+rvanilla04)^0.5)-SUM($J238:AA238),('PTRM input'!$J$394*(1+rvanilla04)^0.5)/A10stdlife))</f>
        <v>0</v>
      </c>
      <c r="AC238" s="251">
        <f ca="1">IF(A10stdlife="n/a","n/a",IF(AC$3&gt;(A10stdlife+$E238),('PTRM input'!$J$394*(1+rvanilla04)^0.5)-SUM($J238:AB238),('PTRM input'!$J$394*(1+rvanilla04)^0.5)/A10stdlife))</f>
        <v>0</v>
      </c>
      <c r="AD238" s="251">
        <f ca="1">IF(A10stdlife="n/a","n/a",IF(AD$3&gt;(A10stdlife+$E238),('PTRM input'!$J$394*(1+rvanilla04)^0.5)-SUM($J238:AC238),('PTRM input'!$J$394*(1+rvanilla04)^0.5)/A10stdlife))</f>
        <v>0</v>
      </c>
      <c r="AE238" s="251">
        <f ca="1">IF(A10stdlife="n/a","n/a",IF(AE$3&gt;(A10stdlife+$E238),('PTRM input'!$J$394*(1+rvanilla04)^0.5)-SUM($J238:AD238),('PTRM input'!$J$394*(1+rvanilla04)^0.5)/A10stdlife))</f>
        <v>0</v>
      </c>
      <c r="AF238" s="251">
        <f ca="1">IF(A10stdlife="n/a","n/a",IF(AF$3&gt;(A10stdlife+$E238),('PTRM input'!$J$394*(1+rvanilla04)^0.5)-SUM($J238:AE238),('PTRM input'!$J$394*(1+rvanilla04)^0.5)/A10stdlife))</f>
        <v>0</v>
      </c>
      <c r="AG238" s="251">
        <f ca="1">IF(A10stdlife="n/a","n/a",IF(AG$3&gt;(A10stdlife+$E238),('PTRM input'!$J$394*(1+rvanilla04)^0.5)-SUM($J238:AF238),('PTRM input'!$J$394*(1+rvanilla04)^0.5)/A10stdlife))</f>
        <v>0</v>
      </c>
      <c r="AH238" s="251">
        <f ca="1">IF(A10stdlife="n/a","n/a",IF(AH$3&gt;(A10stdlife+$E238),('PTRM input'!$J$394*(1+rvanilla04)^0.5)-SUM($J238:AG238),('PTRM input'!$J$394*(1+rvanilla04)^0.5)/A10stdlife))</f>
        <v>0</v>
      </c>
      <c r="AI238" s="251">
        <f ca="1">IF(A10stdlife="n/a","n/a",IF(AI$3&gt;(A10stdlife+$E238),('PTRM input'!$J$394*(1+rvanilla04)^0.5)-SUM($J238:AH238),('PTRM input'!$J$394*(1+rvanilla04)^0.5)/A10stdlife))</f>
        <v>0</v>
      </c>
      <c r="AJ238" s="251">
        <f ca="1">IF(A10stdlife="n/a","n/a",IF(AJ$3&gt;(A10stdlife+$E238),('PTRM input'!$J$394*(1+rvanilla04)^0.5)-SUM($J238:AI238),('PTRM input'!$J$394*(1+rvanilla04)^0.5)/A10stdlife))</f>
        <v>0</v>
      </c>
      <c r="AK238" s="251">
        <f ca="1">IF(A10stdlife="n/a","n/a",IF(AK$3&gt;(A10stdlife+$E238),('PTRM input'!$J$394*(1+rvanilla04)^0.5)-SUM($J238:AJ238),('PTRM input'!$J$394*(1+rvanilla04)^0.5)/A10stdlife))</f>
        <v>0</v>
      </c>
      <c r="AL238" s="251">
        <f ca="1">IF(A10stdlife="n/a","n/a",IF(AL$3&gt;(A10stdlife+$E238),('PTRM input'!$J$394*(1+rvanilla04)^0.5)-SUM($J238:AK238),('PTRM input'!$J$394*(1+rvanilla04)^0.5)/A10stdlife))</f>
        <v>0</v>
      </c>
      <c r="AM238" s="251">
        <f ca="1">IF(A10stdlife="n/a","n/a",IF(AM$3&gt;(A10stdlife+$E238),('PTRM input'!$J$394*(1+rvanilla04)^0.5)-SUM($J238:AL238),('PTRM input'!$J$394*(1+rvanilla04)^0.5)/A10stdlife))</f>
        <v>0</v>
      </c>
      <c r="AN238" s="251">
        <f ca="1">IF(A10stdlife="n/a","n/a",IF(AN$3&gt;(A10stdlife+$E238),('PTRM input'!$J$394*(1+rvanilla04)^0.5)-SUM($J238:AM238),('PTRM input'!$J$394*(1+rvanilla04)^0.5)/A10stdlife))</f>
        <v>0</v>
      </c>
      <c r="AO238" s="251">
        <f ca="1">IF(A10stdlife="n/a","n/a",IF(AO$3&gt;(A10stdlife+$E238),('PTRM input'!$J$394*(1+rvanilla04)^0.5)-SUM($J238:AN238),('PTRM input'!$J$394*(1+rvanilla04)^0.5)/A10stdlife))</f>
        <v>0</v>
      </c>
      <c r="AP238" s="251">
        <f ca="1">IF(A10stdlife="n/a","n/a",IF(AP$3&gt;(A10stdlife+$E238),('PTRM input'!$J$394*(1+rvanilla04)^0.5)-SUM($J238:AO238),('PTRM input'!$J$394*(1+rvanilla04)^0.5)/A10stdlife))</f>
        <v>0</v>
      </c>
      <c r="AQ238" s="251">
        <f ca="1">IF(A10stdlife="n/a","n/a",IF(AQ$3&gt;(A10stdlife+$E238),('PTRM input'!$J$394*(1+rvanilla04)^0.5)-SUM($J238:AP238),('PTRM input'!$J$394*(1+rvanilla04)^0.5)/A10stdlife))</f>
        <v>0</v>
      </c>
      <c r="AR238" s="251">
        <f ca="1">IF(A10stdlife="n/a","n/a",IF(AR$3&gt;(A10stdlife+$E238),('PTRM input'!$J$394*(1+rvanilla04)^0.5)-SUM($J238:AQ238),('PTRM input'!$J$394*(1+rvanilla04)^0.5)/A10stdlife))</f>
        <v>0</v>
      </c>
      <c r="AS238" s="251">
        <f ca="1">IF(A10stdlife="n/a","n/a",IF(AS$3&gt;(A10stdlife+$E238),('PTRM input'!$J$394*(1+rvanilla04)^0.5)-SUM($J238:AR238),('PTRM input'!$J$394*(1+rvanilla04)^0.5)/A10stdlife))</f>
        <v>0</v>
      </c>
      <c r="AT238" s="251">
        <f ca="1">IF(A10stdlife="n/a","n/a",IF(AT$3&gt;(A10stdlife+$E238),('PTRM input'!$J$394*(1+rvanilla04)^0.5)-SUM($J238:AS238),('PTRM input'!$J$394*(1+rvanilla04)^0.5)/A10stdlife))</f>
        <v>0</v>
      </c>
      <c r="AU238" s="251">
        <f ca="1">IF(A10stdlife="n/a","n/a",IF(AU$3&gt;(A10stdlife+$E238),('PTRM input'!$J$394*(1+rvanilla04)^0.5)-SUM($J238:AT238),('PTRM input'!$J$394*(1+rvanilla04)^0.5)/A10stdlife))</f>
        <v>0</v>
      </c>
      <c r="AV238" s="251">
        <f ca="1">IF(A10stdlife="n/a","n/a",IF(AV$3&gt;(A10stdlife+$E238),('PTRM input'!$J$394*(1+rvanilla04)^0.5)-SUM($J238:AU238),('PTRM input'!$J$394*(1+rvanilla04)^0.5)/A10stdlife))</f>
        <v>0</v>
      </c>
      <c r="AW238" s="251">
        <f ca="1">IF(A10stdlife="n/a","n/a",IF(AW$3&gt;(A10stdlife+$E238),('PTRM input'!$J$394*(1+rvanilla04)^0.5)-SUM($J238:AV238),('PTRM input'!$J$394*(1+rvanilla04)^0.5)/A10stdlife))</f>
        <v>0</v>
      </c>
      <c r="AX238" s="251">
        <f ca="1">IF(A10stdlife="n/a","n/a",IF(AX$3&gt;(A10stdlife+$E238),('PTRM input'!$J$394*(1+rvanilla04)^0.5)-SUM($J238:AW238),('PTRM input'!$J$394*(1+rvanilla04)^0.5)/A10stdlife))</f>
        <v>0</v>
      </c>
      <c r="AY238" s="251">
        <f ca="1">IF(A10stdlife="n/a","n/a",IF(AY$3&gt;(A10stdlife+$E238),('PTRM input'!$J$394*(1+rvanilla04)^0.5)-SUM($J238:AX238),('PTRM input'!$J$394*(1+rvanilla04)^0.5)/A10stdlife))</f>
        <v>0</v>
      </c>
      <c r="AZ238" s="251">
        <f ca="1">IF(A10stdlife="n/a","n/a",IF(AZ$3&gt;(A10stdlife+$E238),('PTRM input'!$J$394*(1+rvanilla04)^0.5)-SUM($J238:AY238),('PTRM input'!$J$394*(1+rvanilla04)^0.5)/A10stdlife))</f>
        <v>0</v>
      </c>
      <c r="BA238" s="251">
        <f ca="1">IF(A10stdlife="n/a","n/a",IF(BA$3&gt;(A10stdlife+$E238),('PTRM input'!$J$394*(1+rvanilla04)^0.5)-SUM($J238:AZ238),('PTRM input'!$J$394*(1+rvanilla04)^0.5)/A10stdlife))</f>
        <v>0</v>
      </c>
      <c r="BB238" s="251">
        <f ca="1">IF(A10stdlife="n/a","n/a",IF(BB$3&gt;(A10stdlife+$E238),('PTRM input'!$J$394*(1+rvanilla04)^0.5)-SUM($J238:BA238),('PTRM input'!$J$394*(1+rvanilla04)^0.5)/A10stdlife))</f>
        <v>0</v>
      </c>
      <c r="BC238" s="251">
        <f ca="1">IF(A10stdlife="n/a","n/a",IF(BC$3&gt;(A10stdlife+$E238),('PTRM input'!$J$394*(1+rvanilla04)^0.5)-SUM($J238:BB238),('PTRM input'!$J$394*(1+rvanilla04)^0.5)/A10stdlife))</f>
        <v>0</v>
      </c>
      <c r="BD238" s="251">
        <f ca="1">IF(A10stdlife="n/a","n/a",IF(BD$3&gt;(A10stdlife+$E238),('PTRM input'!$J$394*(1+rvanilla04)^0.5)-SUM($J238:BC238),('PTRM input'!$J$394*(1+rvanilla04)^0.5)/A10stdlife))</f>
        <v>0</v>
      </c>
      <c r="BE238" s="251">
        <f ca="1">IF(A10stdlife="n/a","n/a",IF(BE$3&gt;(A10stdlife+$E238),('PTRM input'!$J$394*(1+rvanilla04)^0.5)-SUM($J238:BD238),('PTRM input'!$J$394*(1+rvanilla04)^0.5)/A10stdlife))</f>
        <v>0</v>
      </c>
      <c r="BF238" s="251">
        <f ca="1">IF(A10stdlife="n/a","n/a",IF(BF$3&gt;(A10stdlife+$E238),('PTRM input'!$J$394*(1+rvanilla04)^0.5)-SUM($J238:BE238),('PTRM input'!$J$394*(1+rvanilla04)^0.5)/A10stdlife))</f>
        <v>0</v>
      </c>
      <c r="BG238" s="251">
        <f ca="1">IF(A10stdlife="n/a","n/a",IF(BG$3&gt;(A10stdlife+$E238),('PTRM input'!$J$394*(1+rvanilla04)^0.5)-SUM($J238:BF238),('PTRM input'!$J$394*(1+rvanilla04)^0.5)/A10stdlife))</f>
        <v>0</v>
      </c>
      <c r="BH238" s="251">
        <f ca="1">IF(A10stdlife="n/a","n/a",IF(BH$3&gt;(A10stdlife+$E238),('PTRM input'!$J$394*(1+rvanilla04)^0.5)-SUM($J238:BG238),('PTRM input'!$J$394*(1+rvanilla04)^0.5)/A10stdlife))</f>
        <v>0</v>
      </c>
      <c r="BI238" s="251">
        <f ca="1">IF(A10stdlife="n/a","n/a",IF(BI$3&gt;(A10stdlife+$E238),('PTRM input'!$J$394*(1+rvanilla04)^0.5)-SUM($J238:BH238),('PTRM input'!$J$394*(1+rvanilla04)^0.5)/A10stdlife))</f>
        <v>0</v>
      </c>
      <c r="BJ238" s="116"/>
      <c r="BK238" s="116"/>
      <c r="BL238" s="116"/>
      <c r="BM238" s="116"/>
    </row>
    <row r="239" spans="1:65" hidden="1" outlineLevel="2">
      <c r="A239" s="116"/>
      <c r="B239" s="19"/>
      <c r="C239" s="18"/>
      <c r="D239" s="760"/>
      <c r="E239" s="86">
        <v>5</v>
      </c>
      <c r="F239" s="259"/>
      <c r="G239" s="434"/>
      <c r="H239" s="435"/>
      <c r="I239" s="435"/>
      <c r="J239" s="435"/>
      <c r="K239" s="619"/>
      <c r="L239" s="433">
        <f ca="1">IF(A10stdlife="n/a","n/a",IF(L$3&gt;(A10stdlife+$E239),('PTRM input'!$K$394*(1+rvanilla05)^0.5)-SUM($K239:K239),('PTRM input'!$K$394*(1+rvanilla05)^0.5)/A10stdlife))</f>
        <v>0</v>
      </c>
      <c r="M239" s="433">
        <f ca="1">IF(A10stdlife="n/a","n/a",IF(M$3&gt;(A10stdlife+$E239),('PTRM input'!$K$394*(1+rvanilla05)^0.5)-SUM($K239:L239),('PTRM input'!$K$394*(1+rvanilla05)^0.5)/A10stdlife))</f>
        <v>0</v>
      </c>
      <c r="N239" s="433">
        <f ca="1">IF(A10stdlife="n/a","n/a",IF(N$3&gt;(A10stdlife+$E239),('PTRM input'!$K$394*(1+rvanilla05)^0.5)-SUM($K239:M239),('PTRM input'!$K$394*(1+rvanilla05)^0.5)/A10stdlife))</f>
        <v>0</v>
      </c>
      <c r="O239" s="433">
        <f ca="1">IF(A10stdlife="n/a","n/a",IF(O$3&gt;(A10stdlife+$E239),('PTRM input'!$K$394*(1+rvanilla05)^0.5)-SUM($K239:N239),('PTRM input'!$K$394*(1+rvanilla05)^0.5)/A10stdlife))</f>
        <v>0</v>
      </c>
      <c r="P239" s="433">
        <f ca="1">IF(A10stdlife="n/a","n/a",IF(P$3&gt;(A10stdlife+$E239),('PTRM input'!$K$394*(1+rvanilla05)^0.5)-SUM($K239:O239),('PTRM input'!$K$394*(1+rvanilla05)^0.5)/A10stdlife))</f>
        <v>0</v>
      </c>
      <c r="Q239" s="433">
        <f ca="1">IF(A10stdlife="n/a","n/a",IF(Q$3&gt;(A10stdlife+$E239),('PTRM input'!$K$394*(1+rvanilla05)^0.5)-SUM($K239:P239),('PTRM input'!$K$394*(1+rvanilla05)^0.5)/A10stdlife))</f>
        <v>0</v>
      </c>
      <c r="R239" s="251">
        <f ca="1">IF(A10stdlife="n/a","n/a",IF(R$3&gt;(A10stdlife+$E239),('PTRM input'!$K$394*(1+rvanilla05)^0.5)-SUM($K239:Q239),('PTRM input'!$K$394*(1+rvanilla05)^0.5)/A10stdlife))</f>
        <v>0</v>
      </c>
      <c r="S239" s="251">
        <f ca="1">IF(A10stdlife="n/a","n/a",IF(S$3&gt;(A10stdlife+$E239),('PTRM input'!$K$394*(1+rvanilla05)^0.5)-SUM($K239:R239),('PTRM input'!$K$394*(1+rvanilla05)^0.5)/A10stdlife))</f>
        <v>0</v>
      </c>
      <c r="T239" s="251">
        <f ca="1">IF(A10stdlife="n/a","n/a",IF(T$3&gt;(A10stdlife+$E239),('PTRM input'!$K$394*(1+rvanilla05)^0.5)-SUM($K239:S239),('PTRM input'!$K$394*(1+rvanilla05)^0.5)/A10stdlife))</f>
        <v>0</v>
      </c>
      <c r="U239" s="251">
        <f ca="1">IF(A10stdlife="n/a","n/a",IF(U$3&gt;(A10stdlife+$E239),('PTRM input'!$K$394*(1+rvanilla05)^0.5)-SUM($K239:T239),('PTRM input'!$K$394*(1+rvanilla05)^0.5)/A10stdlife))</f>
        <v>0</v>
      </c>
      <c r="V239" s="251">
        <f ca="1">IF(A10stdlife="n/a","n/a",IF(V$3&gt;(A10stdlife+$E239),('PTRM input'!$K$394*(1+rvanilla05)^0.5)-SUM($K239:U239),('PTRM input'!$K$394*(1+rvanilla05)^0.5)/A10stdlife))</f>
        <v>0</v>
      </c>
      <c r="W239" s="251">
        <f ca="1">IF(A10stdlife="n/a","n/a",IF(W$3&gt;(A10stdlife+$E239),('PTRM input'!$K$394*(1+rvanilla05)^0.5)-SUM($K239:V239),('PTRM input'!$K$394*(1+rvanilla05)^0.5)/A10stdlife))</f>
        <v>0</v>
      </c>
      <c r="X239" s="251">
        <f ca="1">IF(A10stdlife="n/a","n/a",IF(X$3&gt;(A10stdlife+$E239),('PTRM input'!$K$394*(1+rvanilla05)^0.5)-SUM($K239:W239),('PTRM input'!$K$394*(1+rvanilla05)^0.5)/A10stdlife))</f>
        <v>0</v>
      </c>
      <c r="Y239" s="251">
        <f ca="1">IF(A10stdlife="n/a","n/a",IF(Y$3&gt;(A10stdlife+$E239),('PTRM input'!$K$394*(1+rvanilla05)^0.5)-SUM($K239:X239),('PTRM input'!$K$394*(1+rvanilla05)^0.5)/A10stdlife))</f>
        <v>0</v>
      </c>
      <c r="Z239" s="251">
        <f ca="1">IF(A10stdlife="n/a","n/a",IF(Z$3&gt;(A10stdlife+$E239),('PTRM input'!$K$394*(1+rvanilla05)^0.5)-SUM($K239:Y239),('PTRM input'!$K$394*(1+rvanilla05)^0.5)/A10stdlife))</f>
        <v>0</v>
      </c>
      <c r="AA239" s="251">
        <f ca="1">IF(A10stdlife="n/a","n/a",IF(AA$3&gt;(A10stdlife+$E239),('PTRM input'!$K$394*(1+rvanilla05)^0.5)-SUM($K239:Z239),('PTRM input'!$K$394*(1+rvanilla05)^0.5)/A10stdlife))</f>
        <v>0</v>
      </c>
      <c r="AB239" s="251">
        <f ca="1">IF(A10stdlife="n/a","n/a",IF(AB$3&gt;(A10stdlife+$E239),('PTRM input'!$K$394*(1+rvanilla05)^0.5)-SUM($K239:AA239),('PTRM input'!$K$394*(1+rvanilla05)^0.5)/A10stdlife))</f>
        <v>0</v>
      </c>
      <c r="AC239" s="251">
        <f ca="1">IF(A10stdlife="n/a","n/a",IF(AC$3&gt;(A10stdlife+$E239),('PTRM input'!$K$394*(1+rvanilla05)^0.5)-SUM($K239:AB239),('PTRM input'!$K$394*(1+rvanilla05)^0.5)/A10stdlife))</f>
        <v>0</v>
      </c>
      <c r="AD239" s="251">
        <f ca="1">IF(A10stdlife="n/a","n/a",IF(AD$3&gt;(A10stdlife+$E239),('PTRM input'!$K$394*(1+rvanilla05)^0.5)-SUM($K239:AC239),('PTRM input'!$K$394*(1+rvanilla05)^0.5)/A10stdlife))</f>
        <v>0</v>
      </c>
      <c r="AE239" s="251">
        <f ca="1">IF(A10stdlife="n/a","n/a",IF(AE$3&gt;(A10stdlife+$E239),('PTRM input'!$K$394*(1+rvanilla05)^0.5)-SUM($K239:AD239),('PTRM input'!$K$394*(1+rvanilla05)^0.5)/A10stdlife))</f>
        <v>0</v>
      </c>
      <c r="AF239" s="251">
        <f ca="1">IF(A10stdlife="n/a","n/a",IF(AF$3&gt;(A10stdlife+$E239),('PTRM input'!$K$394*(1+rvanilla05)^0.5)-SUM($K239:AE239),('PTRM input'!$K$394*(1+rvanilla05)^0.5)/A10stdlife))</f>
        <v>0</v>
      </c>
      <c r="AG239" s="251">
        <f ca="1">IF(A10stdlife="n/a","n/a",IF(AG$3&gt;(A10stdlife+$E239),('PTRM input'!$K$394*(1+rvanilla05)^0.5)-SUM($K239:AF239),('PTRM input'!$K$394*(1+rvanilla05)^0.5)/A10stdlife))</f>
        <v>0</v>
      </c>
      <c r="AH239" s="251">
        <f ca="1">IF(A10stdlife="n/a","n/a",IF(AH$3&gt;(A10stdlife+$E239),('PTRM input'!$K$394*(1+rvanilla05)^0.5)-SUM($K239:AG239),('PTRM input'!$K$394*(1+rvanilla05)^0.5)/A10stdlife))</f>
        <v>0</v>
      </c>
      <c r="AI239" s="251">
        <f ca="1">IF(A10stdlife="n/a","n/a",IF(AI$3&gt;(A10stdlife+$E239),('PTRM input'!$K$394*(1+rvanilla05)^0.5)-SUM($K239:AH239),('PTRM input'!$K$394*(1+rvanilla05)^0.5)/A10stdlife))</f>
        <v>0</v>
      </c>
      <c r="AJ239" s="251">
        <f ca="1">IF(A10stdlife="n/a","n/a",IF(AJ$3&gt;(A10stdlife+$E239),('PTRM input'!$K$394*(1+rvanilla05)^0.5)-SUM($K239:AI239),('PTRM input'!$K$394*(1+rvanilla05)^0.5)/A10stdlife))</f>
        <v>0</v>
      </c>
      <c r="AK239" s="251">
        <f ca="1">IF(A10stdlife="n/a","n/a",IF(AK$3&gt;(A10stdlife+$E239),('PTRM input'!$K$394*(1+rvanilla05)^0.5)-SUM($K239:AJ239),('PTRM input'!$K$394*(1+rvanilla05)^0.5)/A10stdlife))</f>
        <v>0</v>
      </c>
      <c r="AL239" s="251">
        <f ca="1">IF(A10stdlife="n/a","n/a",IF(AL$3&gt;(A10stdlife+$E239),('PTRM input'!$K$394*(1+rvanilla05)^0.5)-SUM($K239:AK239),('PTRM input'!$K$394*(1+rvanilla05)^0.5)/A10stdlife))</f>
        <v>0</v>
      </c>
      <c r="AM239" s="251">
        <f ca="1">IF(A10stdlife="n/a","n/a",IF(AM$3&gt;(A10stdlife+$E239),('PTRM input'!$K$394*(1+rvanilla05)^0.5)-SUM($K239:AL239),('PTRM input'!$K$394*(1+rvanilla05)^0.5)/A10stdlife))</f>
        <v>0</v>
      </c>
      <c r="AN239" s="251">
        <f ca="1">IF(A10stdlife="n/a","n/a",IF(AN$3&gt;(A10stdlife+$E239),('PTRM input'!$K$394*(1+rvanilla05)^0.5)-SUM($K239:AM239),('PTRM input'!$K$394*(1+rvanilla05)^0.5)/A10stdlife))</f>
        <v>0</v>
      </c>
      <c r="AO239" s="251">
        <f ca="1">IF(A10stdlife="n/a","n/a",IF(AO$3&gt;(A10stdlife+$E239),('PTRM input'!$K$394*(1+rvanilla05)^0.5)-SUM($K239:AN239),('PTRM input'!$K$394*(1+rvanilla05)^0.5)/A10stdlife))</f>
        <v>0</v>
      </c>
      <c r="AP239" s="251">
        <f ca="1">IF(A10stdlife="n/a","n/a",IF(AP$3&gt;(A10stdlife+$E239),('PTRM input'!$K$394*(1+rvanilla05)^0.5)-SUM($K239:AO239),('PTRM input'!$K$394*(1+rvanilla05)^0.5)/A10stdlife))</f>
        <v>0</v>
      </c>
      <c r="AQ239" s="251">
        <f ca="1">IF(A10stdlife="n/a","n/a",IF(AQ$3&gt;(A10stdlife+$E239),('PTRM input'!$K$394*(1+rvanilla05)^0.5)-SUM($K239:AP239),('PTRM input'!$K$394*(1+rvanilla05)^0.5)/A10stdlife))</f>
        <v>0</v>
      </c>
      <c r="AR239" s="251">
        <f ca="1">IF(A10stdlife="n/a","n/a",IF(AR$3&gt;(A10stdlife+$E239),('PTRM input'!$K$394*(1+rvanilla05)^0.5)-SUM($K239:AQ239),('PTRM input'!$K$394*(1+rvanilla05)^0.5)/A10stdlife))</f>
        <v>0</v>
      </c>
      <c r="AS239" s="251">
        <f ca="1">IF(A10stdlife="n/a","n/a",IF(AS$3&gt;(A10stdlife+$E239),('PTRM input'!$K$394*(1+rvanilla05)^0.5)-SUM($K239:AR239),('PTRM input'!$K$394*(1+rvanilla05)^0.5)/A10stdlife))</f>
        <v>0</v>
      </c>
      <c r="AT239" s="251">
        <f ca="1">IF(A10stdlife="n/a","n/a",IF(AT$3&gt;(A10stdlife+$E239),('PTRM input'!$K$394*(1+rvanilla05)^0.5)-SUM($K239:AS239),('PTRM input'!$K$394*(1+rvanilla05)^0.5)/A10stdlife))</f>
        <v>0</v>
      </c>
      <c r="AU239" s="251">
        <f ca="1">IF(A10stdlife="n/a","n/a",IF(AU$3&gt;(A10stdlife+$E239),('PTRM input'!$K$394*(1+rvanilla05)^0.5)-SUM($K239:AT239),('PTRM input'!$K$394*(1+rvanilla05)^0.5)/A10stdlife))</f>
        <v>0</v>
      </c>
      <c r="AV239" s="251">
        <f ca="1">IF(A10stdlife="n/a","n/a",IF(AV$3&gt;(A10stdlife+$E239),('PTRM input'!$K$394*(1+rvanilla05)^0.5)-SUM($K239:AU239),('PTRM input'!$K$394*(1+rvanilla05)^0.5)/A10stdlife))</f>
        <v>0</v>
      </c>
      <c r="AW239" s="251">
        <f ca="1">IF(A10stdlife="n/a","n/a",IF(AW$3&gt;(A10stdlife+$E239),('PTRM input'!$K$394*(1+rvanilla05)^0.5)-SUM($K239:AV239),('PTRM input'!$K$394*(1+rvanilla05)^0.5)/A10stdlife))</f>
        <v>0</v>
      </c>
      <c r="AX239" s="251">
        <f ca="1">IF(A10stdlife="n/a","n/a",IF(AX$3&gt;(A10stdlife+$E239),('PTRM input'!$K$394*(1+rvanilla05)^0.5)-SUM($K239:AW239),('PTRM input'!$K$394*(1+rvanilla05)^0.5)/A10stdlife))</f>
        <v>0</v>
      </c>
      <c r="AY239" s="251">
        <f ca="1">IF(A10stdlife="n/a","n/a",IF(AY$3&gt;(A10stdlife+$E239),('PTRM input'!$K$394*(1+rvanilla05)^0.5)-SUM($K239:AX239),('PTRM input'!$K$394*(1+rvanilla05)^0.5)/A10stdlife))</f>
        <v>0</v>
      </c>
      <c r="AZ239" s="251">
        <f ca="1">IF(A10stdlife="n/a","n/a",IF(AZ$3&gt;(A10stdlife+$E239),('PTRM input'!$K$394*(1+rvanilla05)^0.5)-SUM($K239:AY239),('PTRM input'!$K$394*(1+rvanilla05)^0.5)/A10stdlife))</f>
        <v>0</v>
      </c>
      <c r="BA239" s="251">
        <f ca="1">IF(A10stdlife="n/a","n/a",IF(BA$3&gt;(A10stdlife+$E239),('PTRM input'!$K$394*(1+rvanilla05)^0.5)-SUM($K239:AZ239),('PTRM input'!$K$394*(1+rvanilla05)^0.5)/A10stdlife))</f>
        <v>0</v>
      </c>
      <c r="BB239" s="251">
        <f ca="1">IF(A10stdlife="n/a","n/a",IF(BB$3&gt;(A10stdlife+$E239),('PTRM input'!$K$394*(1+rvanilla05)^0.5)-SUM($K239:BA239),('PTRM input'!$K$394*(1+rvanilla05)^0.5)/A10stdlife))</f>
        <v>0</v>
      </c>
      <c r="BC239" s="251">
        <f ca="1">IF(A10stdlife="n/a","n/a",IF(BC$3&gt;(A10stdlife+$E239),('PTRM input'!$K$394*(1+rvanilla05)^0.5)-SUM($K239:BB239),('PTRM input'!$K$394*(1+rvanilla05)^0.5)/A10stdlife))</f>
        <v>0</v>
      </c>
      <c r="BD239" s="251">
        <f ca="1">IF(A10stdlife="n/a","n/a",IF(BD$3&gt;(A10stdlife+$E239),('PTRM input'!$K$394*(1+rvanilla05)^0.5)-SUM($K239:BC239),('PTRM input'!$K$394*(1+rvanilla05)^0.5)/A10stdlife))</f>
        <v>0</v>
      </c>
      <c r="BE239" s="251">
        <f ca="1">IF(A10stdlife="n/a","n/a",IF(BE$3&gt;(A10stdlife+$E239),('PTRM input'!$K$394*(1+rvanilla05)^0.5)-SUM($K239:BD239),('PTRM input'!$K$394*(1+rvanilla05)^0.5)/A10stdlife))</f>
        <v>0</v>
      </c>
      <c r="BF239" s="251">
        <f ca="1">IF(A10stdlife="n/a","n/a",IF(BF$3&gt;(A10stdlife+$E239),('PTRM input'!$K$394*(1+rvanilla05)^0.5)-SUM($K239:BE239),('PTRM input'!$K$394*(1+rvanilla05)^0.5)/A10stdlife))</f>
        <v>0</v>
      </c>
      <c r="BG239" s="251">
        <f ca="1">IF(A10stdlife="n/a","n/a",IF(BG$3&gt;(A10stdlife+$E239),('PTRM input'!$K$394*(1+rvanilla05)^0.5)-SUM($K239:BF239),('PTRM input'!$K$394*(1+rvanilla05)^0.5)/A10stdlife))</f>
        <v>0</v>
      </c>
      <c r="BH239" s="251">
        <f ca="1">IF(A10stdlife="n/a","n/a",IF(BH$3&gt;(A10stdlife+$E239),('PTRM input'!$K$394*(1+rvanilla05)^0.5)-SUM($K239:BG239),('PTRM input'!$K$394*(1+rvanilla05)^0.5)/A10stdlife))</f>
        <v>0</v>
      </c>
      <c r="BI239" s="251">
        <f ca="1">IF(A10stdlife="n/a","n/a",IF(BI$3&gt;(A10stdlife+$E239),('PTRM input'!$K$394*(1+rvanilla05)^0.5)-SUM($K239:BH239),('PTRM input'!$K$394*(1+rvanilla05)^0.5)/A10stdlife))</f>
        <v>0</v>
      </c>
      <c r="BJ239" s="116"/>
      <c r="BK239" s="116"/>
      <c r="BL239" s="116"/>
      <c r="BM239" s="116"/>
    </row>
    <row r="240" spans="1:65" hidden="1" outlineLevel="2">
      <c r="A240" s="116"/>
      <c r="B240" s="19"/>
      <c r="C240" s="18"/>
      <c r="D240" s="760"/>
      <c r="E240" s="86">
        <v>6</v>
      </c>
      <c r="F240" s="259"/>
      <c r="G240" s="434"/>
      <c r="H240" s="435"/>
      <c r="I240" s="435"/>
      <c r="J240" s="435"/>
      <c r="K240" s="435"/>
      <c r="L240" s="619"/>
      <c r="M240" s="433">
        <f ca="1">IF(A10stdlife="n/a","n/a",IF(M$3&gt;(A10stdlife+$E240),('PTRM input'!$L$394*(1+rvanilla06)^0.5)-SUM($L240:L240),('PTRM input'!$L$394*(1+rvanilla06)^0.5)/A10stdlife))</f>
        <v>0</v>
      </c>
      <c r="N240" s="433">
        <f ca="1">IF(A10stdlife="n/a","n/a",IF(N$3&gt;(A10stdlife+$E240),('PTRM input'!$L$394*(1+rvanilla06)^0.5)-SUM($L240:M240),('PTRM input'!$L$394*(1+rvanilla06)^0.5)/A10stdlife))</f>
        <v>0</v>
      </c>
      <c r="O240" s="433">
        <f ca="1">IF(A10stdlife="n/a","n/a",IF(O$3&gt;(A10stdlife+$E240),('PTRM input'!$L$394*(1+rvanilla06)^0.5)-SUM($L240:N240),('PTRM input'!$L$394*(1+rvanilla06)^0.5)/A10stdlife))</f>
        <v>0</v>
      </c>
      <c r="P240" s="433">
        <f ca="1">IF(A10stdlife="n/a","n/a",IF(P$3&gt;(A10stdlife+$E240),('PTRM input'!$L$394*(1+rvanilla06)^0.5)-SUM($L240:O240),('PTRM input'!$L$394*(1+rvanilla06)^0.5)/A10stdlife))</f>
        <v>0</v>
      </c>
      <c r="Q240" s="433">
        <f ca="1">IF(A10stdlife="n/a","n/a",IF(Q$3&gt;(A10stdlife+$E240),('PTRM input'!$L$394*(1+rvanilla06)^0.5)-SUM($L240:P240),('PTRM input'!$L$394*(1+rvanilla06)^0.5)/A10stdlife))</f>
        <v>0</v>
      </c>
      <c r="R240" s="251">
        <f ca="1">IF(A10stdlife="n/a","n/a",IF(R$3&gt;(A10stdlife+$E240),('PTRM input'!$L$394*(1+rvanilla06)^0.5)-SUM($L240:Q240),('PTRM input'!$L$394*(1+rvanilla06)^0.5)/A10stdlife))</f>
        <v>0</v>
      </c>
      <c r="S240" s="251">
        <f ca="1">IF(A10stdlife="n/a","n/a",IF(S$3&gt;(A10stdlife+$E240),('PTRM input'!$L$394*(1+rvanilla06)^0.5)-SUM($L240:R240),('PTRM input'!$L$394*(1+rvanilla06)^0.5)/A10stdlife))</f>
        <v>0</v>
      </c>
      <c r="T240" s="251">
        <f ca="1">IF(A10stdlife="n/a","n/a",IF(T$3&gt;(A10stdlife+$E240),('PTRM input'!$L$394*(1+rvanilla06)^0.5)-SUM($L240:S240),('PTRM input'!$L$394*(1+rvanilla06)^0.5)/A10stdlife))</f>
        <v>0</v>
      </c>
      <c r="U240" s="251">
        <f ca="1">IF(A10stdlife="n/a","n/a",IF(U$3&gt;(A10stdlife+$E240),('PTRM input'!$L$394*(1+rvanilla06)^0.5)-SUM($L240:T240),('PTRM input'!$L$394*(1+rvanilla06)^0.5)/A10stdlife))</f>
        <v>0</v>
      </c>
      <c r="V240" s="251">
        <f ca="1">IF(A10stdlife="n/a","n/a",IF(V$3&gt;(A10stdlife+$E240),('PTRM input'!$L$394*(1+rvanilla06)^0.5)-SUM($L240:U240),('PTRM input'!$L$394*(1+rvanilla06)^0.5)/A10stdlife))</f>
        <v>0</v>
      </c>
      <c r="W240" s="251">
        <f ca="1">IF(A10stdlife="n/a","n/a",IF(W$3&gt;(A10stdlife+$E240),('PTRM input'!$L$394*(1+rvanilla06)^0.5)-SUM($L240:V240),('PTRM input'!$L$394*(1+rvanilla06)^0.5)/A10stdlife))</f>
        <v>0</v>
      </c>
      <c r="X240" s="251">
        <f ca="1">IF(A10stdlife="n/a","n/a",IF(X$3&gt;(A10stdlife+$E240),('PTRM input'!$L$394*(1+rvanilla06)^0.5)-SUM($L240:W240),('PTRM input'!$L$394*(1+rvanilla06)^0.5)/A10stdlife))</f>
        <v>0</v>
      </c>
      <c r="Y240" s="251">
        <f ca="1">IF(A10stdlife="n/a","n/a",IF(Y$3&gt;(A10stdlife+$E240),('PTRM input'!$L$394*(1+rvanilla06)^0.5)-SUM($L240:X240),('PTRM input'!$L$394*(1+rvanilla06)^0.5)/A10stdlife))</f>
        <v>0</v>
      </c>
      <c r="Z240" s="251">
        <f ca="1">IF(A10stdlife="n/a","n/a",IF(Z$3&gt;(A10stdlife+$E240),('PTRM input'!$L$394*(1+rvanilla06)^0.5)-SUM($L240:Y240),('PTRM input'!$L$394*(1+rvanilla06)^0.5)/A10stdlife))</f>
        <v>0</v>
      </c>
      <c r="AA240" s="251">
        <f ca="1">IF(A10stdlife="n/a","n/a",IF(AA$3&gt;(A10stdlife+$E240),('PTRM input'!$L$394*(1+rvanilla06)^0.5)-SUM($L240:Z240),('PTRM input'!$L$394*(1+rvanilla06)^0.5)/A10stdlife))</f>
        <v>0</v>
      </c>
      <c r="AB240" s="251">
        <f ca="1">IF(A10stdlife="n/a","n/a",IF(AB$3&gt;(A10stdlife+$E240),('PTRM input'!$L$394*(1+rvanilla06)^0.5)-SUM($L240:AA240),('PTRM input'!$L$394*(1+rvanilla06)^0.5)/A10stdlife))</f>
        <v>0</v>
      </c>
      <c r="AC240" s="251">
        <f ca="1">IF(A10stdlife="n/a","n/a",IF(AC$3&gt;(A10stdlife+$E240),('PTRM input'!$L$394*(1+rvanilla06)^0.5)-SUM($L240:AB240),('PTRM input'!$L$394*(1+rvanilla06)^0.5)/A10stdlife))</f>
        <v>0</v>
      </c>
      <c r="AD240" s="251">
        <f ca="1">IF(A10stdlife="n/a","n/a",IF(AD$3&gt;(A10stdlife+$E240),('PTRM input'!$L$394*(1+rvanilla06)^0.5)-SUM($L240:AC240),('PTRM input'!$L$394*(1+rvanilla06)^0.5)/A10stdlife))</f>
        <v>0</v>
      </c>
      <c r="AE240" s="251">
        <f ca="1">IF(A10stdlife="n/a","n/a",IF(AE$3&gt;(A10stdlife+$E240),('PTRM input'!$L$394*(1+rvanilla06)^0.5)-SUM($L240:AD240),('PTRM input'!$L$394*(1+rvanilla06)^0.5)/A10stdlife))</f>
        <v>0</v>
      </c>
      <c r="AF240" s="251">
        <f ca="1">IF(A10stdlife="n/a","n/a",IF(AF$3&gt;(A10stdlife+$E240),('PTRM input'!$L$394*(1+rvanilla06)^0.5)-SUM($L240:AE240),('PTRM input'!$L$394*(1+rvanilla06)^0.5)/A10stdlife))</f>
        <v>0</v>
      </c>
      <c r="AG240" s="251">
        <f ca="1">IF(A10stdlife="n/a","n/a",IF(AG$3&gt;(A10stdlife+$E240),('PTRM input'!$L$394*(1+rvanilla06)^0.5)-SUM($L240:AF240),('PTRM input'!$L$394*(1+rvanilla06)^0.5)/A10stdlife))</f>
        <v>0</v>
      </c>
      <c r="AH240" s="251">
        <f ca="1">IF(A10stdlife="n/a","n/a",IF(AH$3&gt;(A10stdlife+$E240),('PTRM input'!$L$394*(1+rvanilla06)^0.5)-SUM($L240:AG240),('PTRM input'!$L$394*(1+rvanilla06)^0.5)/A10stdlife))</f>
        <v>0</v>
      </c>
      <c r="AI240" s="251">
        <f ca="1">IF(A10stdlife="n/a","n/a",IF(AI$3&gt;(A10stdlife+$E240),('PTRM input'!$L$394*(1+rvanilla06)^0.5)-SUM($L240:AH240),('PTRM input'!$L$394*(1+rvanilla06)^0.5)/A10stdlife))</f>
        <v>0</v>
      </c>
      <c r="AJ240" s="251">
        <f ca="1">IF(A10stdlife="n/a","n/a",IF(AJ$3&gt;(A10stdlife+$E240),('PTRM input'!$L$394*(1+rvanilla06)^0.5)-SUM($L240:AI240),('PTRM input'!$L$394*(1+rvanilla06)^0.5)/A10stdlife))</f>
        <v>0</v>
      </c>
      <c r="AK240" s="251">
        <f ca="1">IF(A10stdlife="n/a","n/a",IF(AK$3&gt;(A10stdlife+$E240),('PTRM input'!$L$394*(1+rvanilla06)^0.5)-SUM($L240:AJ240),('PTRM input'!$L$394*(1+rvanilla06)^0.5)/A10stdlife))</f>
        <v>0</v>
      </c>
      <c r="AL240" s="251">
        <f ca="1">IF(A10stdlife="n/a","n/a",IF(AL$3&gt;(A10stdlife+$E240),('PTRM input'!$L$394*(1+rvanilla06)^0.5)-SUM($L240:AK240),('PTRM input'!$L$394*(1+rvanilla06)^0.5)/A10stdlife))</f>
        <v>0</v>
      </c>
      <c r="AM240" s="251">
        <f ca="1">IF(A10stdlife="n/a","n/a",IF(AM$3&gt;(A10stdlife+$E240),('PTRM input'!$L$394*(1+rvanilla06)^0.5)-SUM($L240:AL240),('PTRM input'!$L$394*(1+rvanilla06)^0.5)/A10stdlife))</f>
        <v>0</v>
      </c>
      <c r="AN240" s="251">
        <f ca="1">IF(A10stdlife="n/a","n/a",IF(AN$3&gt;(A10stdlife+$E240),('PTRM input'!$L$394*(1+rvanilla06)^0.5)-SUM($L240:AM240),('PTRM input'!$L$394*(1+rvanilla06)^0.5)/A10stdlife))</f>
        <v>0</v>
      </c>
      <c r="AO240" s="251">
        <f ca="1">IF(A10stdlife="n/a","n/a",IF(AO$3&gt;(A10stdlife+$E240),('PTRM input'!$L$394*(1+rvanilla06)^0.5)-SUM($L240:AN240),('PTRM input'!$L$394*(1+rvanilla06)^0.5)/A10stdlife))</f>
        <v>0</v>
      </c>
      <c r="AP240" s="251">
        <f ca="1">IF(A10stdlife="n/a","n/a",IF(AP$3&gt;(A10stdlife+$E240),('PTRM input'!$L$394*(1+rvanilla06)^0.5)-SUM($L240:AO240),('PTRM input'!$L$394*(1+rvanilla06)^0.5)/A10stdlife))</f>
        <v>0</v>
      </c>
      <c r="AQ240" s="251">
        <f ca="1">IF(A10stdlife="n/a","n/a",IF(AQ$3&gt;(A10stdlife+$E240),('PTRM input'!$L$394*(1+rvanilla06)^0.5)-SUM($L240:AP240),('PTRM input'!$L$394*(1+rvanilla06)^0.5)/A10stdlife))</f>
        <v>0</v>
      </c>
      <c r="AR240" s="251">
        <f ca="1">IF(A10stdlife="n/a","n/a",IF(AR$3&gt;(A10stdlife+$E240),('PTRM input'!$L$394*(1+rvanilla06)^0.5)-SUM($L240:AQ240),('PTRM input'!$L$394*(1+rvanilla06)^0.5)/A10stdlife))</f>
        <v>0</v>
      </c>
      <c r="AS240" s="251">
        <f ca="1">IF(A10stdlife="n/a","n/a",IF(AS$3&gt;(A10stdlife+$E240),('PTRM input'!$L$394*(1+rvanilla06)^0.5)-SUM($L240:AR240),('PTRM input'!$L$394*(1+rvanilla06)^0.5)/A10stdlife))</f>
        <v>0</v>
      </c>
      <c r="AT240" s="251">
        <f ca="1">IF(A10stdlife="n/a","n/a",IF(AT$3&gt;(A10stdlife+$E240),('PTRM input'!$L$394*(1+rvanilla06)^0.5)-SUM($L240:AS240),('PTRM input'!$L$394*(1+rvanilla06)^0.5)/A10stdlife))</f>
        <v>0</v>
      </c>
      <c r="AU240" s="251">
        <f ca="1">IF(A10stdlife="n/a","n/a",IF(AU$3&gt;(A10stdlife+$E240),('PTRM input'!$L$394*(1+rvanilla06)^0.5)-SUM($L240:AT240),('PTRM input'!$L$394*(1+rvanilla06)^0.5)/A10stdlife))</f>
        <v>0</v>
      </c>
      <c r="AV240" s="251">
        <f ca="1">IF(A10stdlife="n/a","n/a",IF(AV$3&gt;(A10stdlife+$E240),('PTRM input'!$L$394*(1+rvanilla06)^0.5)-SUM($L240:AU240),('PTRM input'!$L$394*(1+rvanilla06)^0.5)/A10stdlife))</f>
        <v>0</v>
      </c>
      <c r="AW240" s="251">
        <f ca="1">IF(A10stdlife="n/a","n/a",IF(AW$3&gt;(A10stdlife+$E240),('PTRM input'!$L$394*(1+rvanilla06)^0.5)-SUM($L240:AV240),('PTRM input'!$L$394*(1+rvanilla06)^0.5)/A10stdlife))</f>
        <v>0</v>
      </c>
      <c r="AX240" s="251">
        <f ca="1">IF(A10stdlife="n/a","n/a",IF(AX$3&gt;(A10stdlife+$E240),('PTRM input'!$L$394*(1+rvanilla06)^0.5)-SUM($L240:AW240),('PTRM input'!$L$394*(1+rvanilla06)^0.5)/A10stdlife))</f>
        <v>0</v>
      </c>
      <c r="AY240" s="251">
        <f ca="1">IF(A10stdlife="n/a","n/a",IF(AY$3&gt;(A10stdlife+$E240),('PTRM input'!$L$394*(1+rvanilla06)^0.5)-SUM($L240:AX240),('PTRM input'!$L$394*(1+rvanilla06)^0.5)/A10stdlife))</f>
        <v>0</v>
      </c>
      <c r="AZ240" s="251">
        <f ca="1">IF(A10stdlife="n/a","n/a",IF(AZ$3&gt;(A10stdlife+$E240),('PTRM input'!$L$394*(1+rvanilla06)^0.5)-SUM($L240:AY240),('PTRM input'!$L$394*(1+rvanilla06)^0.5)/A10stdlife))</f>
        <v>0</v>
      </c>
      <c r="BA240" s="251">
        <f ca="1">IF(A10stdlife="n/a","n/a",IF(BA$3&gt;(A10stdlife+$E240),('PTRM input'!$L$394*(1+rvanilla06)^0.5)-SUM($L240:AZ240),('PTRM input'!$L$394*(1+rvanilla06)^0.5)/A10stdlife))</f>
        <v>0</v>
      </c>
      <c r="BB240" s="251">
        <f ca="1">IF(A10stdlife="n/a","n/a",IF(BB$3&gt;(A10stdlife+$E240),('PTRM input'!$L$394*(1+rvanilla06)^0.5)-SUM($L240:BA240),('PTRM input'!$L$394*(1+rvanilla06)^0.5)/A10stdlife))</f>
        <v>0</v>
      </c>
      <c r="BC240" s="251">
        <f ca="1">IF(A10stdlife="n/a","n/a",IF(BC$3&gt;(A10stdlife+$E240),('PTRM input'!$L$394*(1+rvanilla06)^0.5)-SUM($L240:BB240),('PTRM input'!$L$394*(1+rvanilla06)^0.5)/A10stdlife))</f>
        <v>0</v>
      </c>
      <c r="BD240" s="251">
        <f ca="1">IF(A10stdlife="n/a","n/a",IF(BD$3&gt;(A10stdlife+$E240),('PTRM input'!$L$394*(1+rvanilla06)^0.5)-SUM($L240:BC240),('PTRM input'!$L$394*(1+rvanilla06)^0.5)/A10stdlife))</f>
        <v>0</v>
      </c>
      <c r="BE240" s="251">
        <f ca="1">IF(A10stdlife="n/a","n/a",IF(BE$3&gt;(A10stdlife+$E240),('PTRM input'!$L$394*(1+rvanilla06)^0.5)-SUM($L240:BD240),('PTRM input'!$L$394*(1+rvanilla06)^0.5)/A10stdlife))</f>
        <v>0</v>
      </c>
      <c r="BF240" s="251">
        <f ca="1">IF(A10stdlife="n/a","n/a",IF(BF$3&gt;(A10stdlife+$E240),('PTRM input'!$L$394*(1+rvanilla06)^0.5)-SUM($L240:BE240),('PTRM input'!$L$394*(1+rvanilla06)^0.5)/A10stdlife))</f>
        <v>0</v>
      </c>
      <c r="BG240" s="251">
        <f ca="1">IF(A10stdlife="n/a","n/a",IF(BG$3&gt;(A10stdlife+$E240),('PTRM input'!$L$394*(1+rvanilla06)^0.5)-SUM($L240:BF240),('PTRM input'!$L$394*(1+rvanilla06)^0.5)/A10stdlife))</f>
        <v>0</v>
      </c>
      <c r="BH240" s="251">
        <f ca="1">IF(A10stdlife="n/a","n/a",IF(BH$3&gt;(A10stdlife+$E240),('PTRM input'!$L$394*(1+rvanilla06)^0.5)-SUM($L240:BG240),('PTRM input'!$L$394*(1+rvanilla06)^0.5)/A10stdlife))</f>
        <v>0</v>
      </c>
      <c r="BI240" s="251">
        <f ca="1">IF(A10stdlife="n/a","n/a",IF(BI$3&gt;(A10stdlife+$E240),('PTRM input'!$L$394*(1+rvanilla06)^0.5)-SUM($L240:BH240),('PTRM input'!$L$394*(1+rvanilla06)^0.5)/A10stdlife))</f>
        <v>0</v>
      </c>
      <c r="BJ240" s="116"/>
      <c r="BK240" s="116"/>
      <c r="BL240" s="116"/>
      <c r="BM240" s="116"/>
    </row>
    <row r="241" spans="1:65" hidden="1" outlineLevel="2">
      <c r="A241" s="116"/>
      <c r="B241" s="19"/>
      <c r="C241" s="18"/>
      <c r="D241" s="760"/>
      <c r="E241" s="86">
        <v>7</v>
      </c>
      <c r="F241" s="259"/>
      <c r="G241" s="434"/>
      <c r="H241" s="435"/>
      <c r="I241" s="435"/>
      <c r="J241" s="435"/>
      <c r="K241" s="435"/>
      <c r="L241" s="435"/>
      <c r="M241" s="619"/>
      <c r="N241" s="433">
        <f ca="1">IF(A10stdlife="n/a","n/a",IF(N$3&gt;(A10stdlife+$E241),('PTRM input'!$M$394*(1+rvanilla07)^0.5)-SUM($M241:M241),('PTRM input'!$M$394*(1+rvanilla07)^0.5)/A10stdlife))</f>
        <v>0</v>
      </c>
      <c r="O241" s="433">
        <f ca="1">IF(A10stdlife="n/a","n/a",IF(O$3&gt;(A10stdlife+$E241),('PTRM input'!$M$394*(1+rvanilla07)^0.5)-SUM($M241:N241),('PTRM input'!$M$394*(1+rvanilla07)^0.5)/A10stdlife))</f>
        <v>0</v>
      </c>
      <c r="P241" s="433">
        <f ca="1">IF(A10stdlife="n/a","n/a",IF(P$3&gt;(A10stdlife+$E241),('PTRM input'!$M$394*(1+rvanilla07)^0.5)-SUM($M241:O241),('PTRM input'!$M$394*(1+rvanilla07)^0.5)/A10stdlife))</f>
        <v>0</v>
      </c>
      <c r="Q241" s="433">
        <f ca="1">IF(A10stdlife="n/a","n/a",IF(Q$3&gt;(A10stdlife+$E241),('PTRM input'!$M$394*(1+rvanilla07)^0.5)-SUM($M241:P241),('PTRM input'!$M$394*(1+rvanilla07)^0.5)/A10stdlife))</f>
        <v>0</v>
      </c>
      <c r="R241" s="251">
        <f ca="1">IF(A10stdlife="n/a","n/a",IF(R$3&gt;(A10stdlife+$E241),('PTRM input'!$M$394*(1+rvanilla07)^0.5)-SUM($M241:Q241),('PTRM input'!$M$394*(1+rvanilla07)^0.5)/A10stdlife))</f>
        <v>0</v>
      </c>
      <c r="S241" s="251">
        <f ca="1">IF(A10stdlife="n/a","n/a",IF(S$3&gt;(A10stdlife+$E241),('PTRM input'!$M$394*(1+rvanilla07)^0.5)-SUM($M241:R241),('PTRM input'!$M$394*(1+rvanilla07)^0.5)/A10stdlife))</f>
        <v>0</v>
      </c>
      <c r="T241" s="251">
        <f ca="1">IF(A10stdlife="n/a","n/a",IF(T$3&gt;(A10stdlife+$E241),('PTRM input'!$M$394*(1+rvanilla07)^0.5)-SUM($M241:S241),('PTRM input'!$M$394*(1+rvanilla07)^0.5)/A10stdlife))</f>
        <v>0</v>
      </c>
      <c r="U241" s="251">
        <f ca="1">IF(A10stdlife="n/a","n/a",IF(U$3&gt;(A10stdlife+$E241),('PTRM input'!$M$394*(1+rvanilla07)^0.5)-SUM($M241:T241),('PTRM input'!$M$394*(1+rvanilla07)^0.5)/A10stdlife))</f>
        <v>0</v>
      </c>
      <c r="V241" s="251">
        <f ca="1">IF(A10stdlife="n/a","n/a",IF(V$3&gt;(A10stdlife+$E241),('PTRM input'!$M$394*(1+rvanilla07)^0.5)-SUM($M241:U241),('PTRM input'!$M$394*(1+rvanilla07)^0.5)/A10stdlife))</f>
        <v>0</v>
      </c>
      <c r="W241" s="251">
        <f ca="1">IF(A10stdlife="n/a","n/a",IF(W$3&gt;(A10stdlife+$E241),('PTRM input'!$M$394*(1+rvanilla07)^0.5)-SUM($M241:V241),('PTRM input'!$M$394*(1+rvanilla07)^0.5)/A10stdlife))</f>
        <v>0</v>
      </c>
      <c r="X241" s="251">
        <f ca="1">IF(A10stdlife="n/a","n/a",IF(X$3&gt;(A10stdlife+$E241),('PTRM input'!$M$394*(1+rvanilla07)^0.5)-SUM($M241:W241),('PTRM input'!$M$394*(1+rvanilla07)^0.5)/A10stdlife))</f>
        <v>0</v>
      </c>
      <c r="Y241" s="251">
        <f ca="1">IF(A10stdlife="n/a","n/a",IF(Y$3&gt;(A10stdlife+$E241),('PTRM input'!$M$394*(1+rvanilla07)^0.5)-SUM($M241:X241),('PTRM input'!$M$394*(1+rvanilla07)^0.5)/A10stdlife))</f>
        <v>0</v>
      </c>
      <c r="Z241" s="251">
        <f ca="1">IF(A10stdlife="n/a","n/a",IF(Z$3&gt;(A10stdlife+$E241),('PTRM input'!$M$394*(1+rvanilla07)^0.5)-SUM($M241:Y241),('PTRM input'!$M$394*(1+rvanilla07)^0.5)/A10stdlife))</f>
        <v>0</v>
      </c>
      <c r="AA241" s="251">
        <f ca="1">IF(A10stdlife="n/a","n/a",IF(AA$3&gt;(A10stdlife+$E241),('PTRM input'!$M$394*(1+rvanilla07)^0.5)-SUM($M241:Z241),('PTRM input'!$M$394*(1+rvanilla07)^0.5)/A10stdlife))</f>
        <v>0</v>
      </c>
      <c r="AB241" s="251">
        <f ca="1">IF(A10stdlife="n/a","n/a",IF(AB$3&gt;(A10stdlife+$E241),('PTRM input'!$M$394*(1+rvanilla07)^0.5)-SUM($M241:AA241),('PTRM input'!$M$394*(1+rvanilla07)^0.5)/A10stdlife))</f>
        <v>0</v>
      </c>
      <c r="AC241" s="251">
        <f ca="1">IF(A10stdlife="n/a","n/a",IF(AC$3&gt;(A10stdlife+$E241),('PTRM input'!$M$394*(1+rvanilla07)^0.5)-SUM($M241:AB241),('PTRM input'!$M$394*(1+rvanilla07)^0.5)/A10stdlife))</f>
        <v>0</v>
      </c>
      <c r="AD241" s="251">
        <f ca="1">IF(A10stdlife="n/a","n/a",IF(AD$3&gt;(A10stdlife+$E241),('PTRM input'!$M$394*(1+rvanilla07)^0.5)-SUM($M241:AC241),('PTRM input'!$M$394*(1+rvanilla07)^0.5)/A10stdlife))</f>
        <v>0</v>
      </c>
      <c r="AE241" s="251">
        <f ca="1">IF(A10stdlife="n/a","n/a",IF(AE$3&gt;(A10stdlife+$E241),('PTRM input'!$M$394*(1+rvanilla07)^0.5)-SUM($M241:AD241),('PTRM input'!$M$394*(1+rvanilla07)^0.5)/A10stdlife))</f>
        <v>0</v>
      </c>
      <c r="AF241" s="251">
        <f ca="1">IF(A10stdlife="n/a","n/a",IF(AF$3&gt;(A10stdlife+$E241),('PTRM input'!$M$394*(1+rvanilla07)^0.5)-SUM($M241:AE241),('PTRM input'!$M$394*(1+rvanilla07)^0.5)/A10stdlife))</f>
        <v>0</v>
      </c>
      <c r="AG241" s="251">
        <f ca="1">IF(A10stdlife="n/a","n/a",IF(AG$3&gt;(A10stdlife+$E241),('PTRM input'!$M$394*(1+rvanilla07)^0.5)-SUM($M241:AF241),('PTRM input'!$M$394*(1+rvanilla07)^0.5)/A10stdlife))</f>
        <v>0</v>
      </c>
      <c r="AH241" s="251">
        <f ca="1">IF(A10stdlife="n/a","n/a",IF(AH$3&gt;(A10stdlife+$E241),('PTRM input'!$M$394*(1+rvanilla07)^0.5)-SUM($M241:AG241),('PTRM input'!$M$394*(1+rvanilla07)^0.5)/A10stdlife))</f>
        <v>0</v>
      </c>
      <c r="AI241" s="251">
        <f ca="1">IF(A10stdlife="n/a","n/a",IF(AI$3&gt;(A10stdlife+$E241),('PTRM input'!$M$394*(1+rvanilla07)^0.5)-SUM($M241:AH241),('PTRM input'!$M$394*(1+rvanilla07)^0.5)/A10stdlife))</f>
        <v>0</v>
      </c>
      <c r="AJ241" s="251">
        <f ca="1">IF(A10stdlife="n/a","n/a",IF(AJ$3&gt;(A10stdlife+$E241),('PTRM input'!$M$394*(1+rvanilla07)^0.5)-SUM($M241:AI241),('PTRM input'!$M$394*(1+rvanilla07)^0.5)/A10stdlife))</f>
        <v>0</v>
      </c>
      <c r="AK241" s="251">
        <f ca="1">IF(A10stdlife="n/a","n/a",IF(AK$3&gt;(A10stdlife+$E241),('PTRM input'!$M$394*(1+rvanilla07)^0.5)-SUM($M241:AJ241),('PTRM input'!$M$394*(1+rvanilla07)^0.5)/A10stdlife))</f>
        <v>0</v>
      </c>
      <c r="AL241" s="251">
        <f ca="1">IF(A10stdlife="n/a","n/a",IF(AL$3&gt;(A10stdlife+$E241),('PTRM input'!$M$394*(1+rvanilla07)^0.5)-SUM($M241:AK241),('PTRM input'!$M$394*(1+rvanilla07)^0.5)/A10stdlife))</f>
        <v>0</v>
      </c>
      <c r="AM241" s="251">
        <f ca="1">IF(A10stdlife="n/a","n/a",IF(AM$3&gt;(A10stdlife+$E241),('PTRM input'!$M$394*(1+rvanilla07)^0.5)-SUM($M241:AL241),('PTRM input'!$M$394*(1+rvanilla07)^0.5)/A10stdlife))</f>
        <v>0</v>
      </c>
      <c r="AN241" s="251">
        <f ca="1">IF(A10stdlife="n/a","n/a",IF(AN$3&gt;(A10stdlife+$E241),('PTRM input'!$M$394*(1+rvanilla07)^0.5)-SUM($M241:AM241),('PTRM input'!$M$394*(1+rvanilla07)^0.5)/A10stdlife))</f>
        <v>0</v>
      </c>
      <c r="AO241" s="251">
        <f ca="1">IF(A10stdlife="n/a","n/a",IF(AO$3&gt;(A10stdlife+$E241),('PTRM input'!$M$394*(1+rvanilla07)^0.5)-SUM($M241:AN241),('PTRM input'!$M$394*(1+rvanilla07)^0.5)/A10stdlife))</f>
        <v>0</v>
      </c>
      <c r="AP241" s="251">
        <f ca="1">IF(A10stdlife="n/a","n/a",IF(AP$3&gt;(A10stdlife+$E241),('PTRM input'!$M$394*(1+rvanilla07)^0.5)-SUM($M241:AO241),('PTRM input'!$M$394*(1+rvanilla07)^0.5)/A10stdlife))</f>
        <v>0</v>
      </c>
      <c r="AQ241" s="251">
        <f ca="1">IF(A10stdlife="n/a","n/a",IF(AQ$3&gt;(A10stdlife+$E241),('PTRM input'!$M$394*(1+rvanilla07)^0.5)-SUM($M241:AP241),('PTRM input'!$M$394*(1+rvanilla07)^0.5)/A10stdlife))</f>
        <v>0</v>
      </c>
      <c r="AR241" s="251">
        <f ca="1">IF(A10stdlife="n/a","n/a",IF(AR$3&gt;(A10stdlife+$E241),('PTRM input'!$M$394*(1+rvanilla07)^0.5)-SUM($M241:AQ241),('PTRM input'!$M$394*(1+rvanilla07)^0.5)/A10stdlife))</f>
        <v>0</v>
      </c>
      <c r="AS241" s="251">
        <f ca="1">IF(A10stdlife="n/a","n/a",IF(AS$3&gt;(A10stdlife+$E241),('PTRM input'!$M$394*(1+rvanilla07)^0.5)-SUM($M241:AR241),('PTRM input'!$M$394*(1+rvanilla07)^0.5)/A10stdlife))</f>
        <v>0</v>
      </c>
      <c r="AT241" s="251">
        <f ca="1">IF(A10stdlife="n/a","n/a",IF(AT$3&gt;(A10stdlife+$E241),('PTRM input'!$M$394*(1+rvanilla07)^0.5)-SUM($M241:AS241),('PTRM input'!$M$394*(1+rvanilla07)^0.5)/A10stdlife))</f>
        <v>0</v>
      </c>
      <c r="AU241" s="251">
        <f ca="1">IF(A10stdlife="n/a","n/a",IF(AU$3&gt;(A10stdlife+$E241),('PTRM input'!$M$394*(1+rvanilla07)^0.5)-SUM($M241:AT241),('PTRM input'!$M$394*(1+rvanilla07)^0.5)/A10stdlife))</f>
        <v>0</v>
      </c>
      <c r="AV241" s="251">
        <f ca="1">IF(A10stdlife="n/a","n/a",IF(AV$3&gt;(A10stdlife+$E241),('PTRM input'!$M$394*(1+rvanilla07)^0.5)-SUM($M241:AU241),('PTRM input'!$M$394*(1+rvanilla07)^0.5)/A10stdlife))</f>
        <v>0</v>
      </c>
      <c r="AW241" s="251">
        <f ca="1">IF(A10stdlife="n/a","n/a",IF(AW$3&gt;(A10stdlife+$E241),('PTRM input'!$M$394*(1+rvanilla07)^0.5)-SUM($M241:AV241),('PTRM input'!$M$394*(1+rvanilla07)^0.5)/A10stdlife))</f>
        <v>0</v>
      </c>
      <c r="AX241" s="251">
        <f ca="1">IF(A10stdlife="n/a","n/a",IF(AX$3&gt;(A10stdlife+$E241),('PTRM input'!$M$394*(1+rvanilla07)^0.5)-SUM($M241:AW241),('PTRM input'!$M$394*(1+rvanilla07)^0.5)/A10stdlife))</f>
        <v>0</v>
      </c>
      <c r="AY241" s="251">
        <f ca="1">IF(A10stdlife="n/a","n/a",IF(AY$3&gt;(A10stdlife+$E241),('PTRM input'!$M$394*(1+rvanilla07)^0.5)-SUM($M241:AX241),('PTRM input'!$M$394*(1+rvanilla07)^0.5)/A10stdlife))</f>
        <v>0</v>
      </c>
      <c r="AZ241" s="251">
        <f ca="1">IF(A10stdlife="n/a","n/a",IF(AZ$3&gt;(A10stdlife+$E241),('PTRM input'!$M$394*(1+rvanilla07)^0.5)-SUM($M241:AY241),('PTRM input'!$M$394*(1+rvanilla07)^0.5)/A10stdlife))</f>
        <v>0</v>
      </c>
      <c r="BA241" s="251">
        <f ca="1">IF(A10stdlife="n/a","n/a",IF(BA$3&gt;(A10stdlife+$E241),('PTRM input'!$M$394*(1+rvanilla07)^0.5)-SUM($M241:AZ241),('PTRM input'!$M$394*(1+rvanilla07)^0.5)/A10stdlife))</f>
        <v>0</v>
      </c>
      <c r="BB241" s="251">
        <f ca="1">IF(A10stdlife="n/a","n/a",IF(BB$3&gt;(A10stdlife+$E241),('PTRM input'!$M$394*(1+rvanilla07)^0.5)-SUM($M241:BA241),('PTRM input'!$M$394*(1+rvanilla07)^0.5)/A10stdlife))</f>
        <v>0</v>
      </c>
      <c r="BC241" s="251">
        <f ca="1">IF(A10stdlife="n/a","n/a",IF(BC$3&gt;(A10stdlife+$E241),('PTRM input'!$M$394*(1+rvanilla07)^0.5)-SUM($M241:BB241),('PTRM input'!$M$394*(1+rvanilla07)^0.5)/A10stdlife))</f>
        <v>0</v>
      </c>
      <c r="BD241" s="251">
        <f ca="1">IF(A10stdlife="n/a","n/a",IF(BD$3&gt;(A10stdlife+$E241),('PTRM input'!$M$394*(1+rvanilla07)^0.5)-SUM($M241:BC241),('PTRM input'!$M$394*(1+rvanilla07)^0.5)/A10stdlife))</f>
        <v>0</v>
      </c>
      <c r="BE241" s="251">
        <f ca="1">IF(A10stdlife="n/a","n/a",IF(BE$3&gt;(A10stdlife+$E241),('PTRM input'!$M$394*(1+rvanilla07)^0.5)-SUM($M241:BD241),('PTRM input'!$M$394*(1+rvanilla07)^0.5)/A10stdlife))</f>
        <v>0</v>
      </c>
      <c r="BF241" s="251">
        <f ca="1">IF(A10stdlife="n/a","n/a",IF(BF$3&gt;(A10stdlife+$E241),('PTRM input'!$M$394*(1+rvanilla07)^0.5)-SUM($M241:BE241),('PTRM input'!$M$394*(1+rvanilla07)^0.5)/A10stdlife))</f>
        <v>0</v>
      </c>
      <c r="BG241" s="251">
        <f ca="1">IF(A10stdlife="n/a","n/a",IF(BG$3&gt;(A10stdlife+$E241),('PTRM input'!$M$394*(1+rvanilla07)^0.5)-SUM($M241:BF241),('PTRM input'!$M$394*(1+rvanilla07)^0.5)/A10stdlife))</f>
        <v>0</v>
      </c>
      <c r="BH241" s="251">
        <f ca="1">IF(A10stdlife="n/a","n/a",IF(BH$3&gt;(A10stdlife+$E241),('PTRM input'!$M$394*(1+rvanilla07)^0.5)-SUM($M241:BG241),('PTRM input'!$M$394*(1+rvanilla07)^0.5)/A10stdlife))</f>
        <v>0</v>
      </c>
      <c r="BI241" s="251">
        <f ca="1">IF(A10stdlife="n/a","n/a",IF(BI$3&gt;(A10stdlife+$E241),('PTRM input'!$M$394*(1+rvanilla07)^0.5)-SUM($M241:BH241),('PTRM input'!$M$394*(1+rvanilla07)^0.5)/A10stdlife))</f>
        <v>0</v>
      </c>
      <c r="BJ241" s="116"/>
      <c r="BK241" s="116"/>
      <c r="BL241" s="116"/>
      <c r="BM241" s="116"/>
    </row>
    <row r="242" spans="1:65" hidden="1" outlineLevel="2">
      <c r="A242" s="116"/>
      <c r="B242" s="19"/>
      <c r="C242" s="18"/>
      <c r="D242" s="760"/>
      <c r="E242" s="86">
        <v>8</v>
      </c>
      <c r="F242" s="259"/>
      <c r="G242" s="434"/>
      <c r="H242" s="435"/>
      <c r="I242" s="435"/>
      <c r="J242" s="435"/>
      <c r="K242" s="435"/>
      <c r="L242" s="435"/>
      <c r="M242" s="435"/>
      <c r="N242" s="619"/>
      <c r="O242" s="433">
        <f ca="1">IF(A10stdlife="n/a","n/a",IF(O$3&gt;(A10stdlife+$E242),('PTRM input'!$N$394*(1+rvanilla08)^0.5)-SUM($N242:N242),('PTRM input'!$N$394*(1+rvanilla08)^0.5)/A10stdlife))</f>
        <v>0</v>
      </c>
      <c r="P242" s="433">
        <f ca="1">IF(A10stdlife="n/a","n/a",IF(P$3&gt;(A10stdlife+$E242),('PTRM input'!$N$394*(1+rvanilla08)^0.5)-SUM($N242:O242),('PTRM input'!$N$394*(1+rvanilla08)^0.5)/A10stdlife))</f>
        <v>0</v>
      </c>
      <c r="Q242" s="433">
        <f ca="1">IF(A10stdlife="n/a","n/a",IF(Q$3&gt;(A10stdlife+$E242),('PTRM input'!$N$394*(1+rvanilla08)^0.5)-SUM($N242:P242),('PTRM input'!$N$394*(1+rvanilla08)^0.5)/A10stdlife))</f>
        <v>0</v>
      </c>
      <c r="R242" s="251">
        <f ca="1">IF(A10stdlife="n/a","n/a",IF(R$3&gt;(A10stdlife+$E242),('PTRM input'!$N$394*(1+rvanilla08)^0.5)-SUM($N242:Q242),('PTRM input'!$N$394*(1+rvanilla08)^0.5)/A10stdlife))</f>
        <v>0</v>
      </c>
      <c r="S242" s="251">
        <f ca="1">IF(A10stdlife="n/a","n/a",IF(S$3&gt;(A10stdlife+$E242),('PTRM input'!$N$394*(1+rvanilla08)^0.5)-SUM($N242:R242),('PTRM input'!$N$394*(1+rvanilla08)^0.5)/A10stdlife))</f>
        <v>0</v>
      </c>
      <c r="T242" s="251">
        <f ca="1">IF(A10stdlife="n/a","n/a",IF(T$3&gt;(A10stdlife+$E242),('PTRM input'!$N$394*(1+rvanilla08)^0.5)-SUM($N242:S242),('PTRM input'!$N$394*(1+rvanilla08)^0.5)/A10stdlife))</f>
        <v>0</v>
      </c>
      <c r="U242" s="251">
        <f ca="1">IF(A10stdlife="n/a","n/a",IF(U$3&gt;(A10stdlife+$E242),('PTRM input'!$N$394*(1+rvanilla08)^0.5)-SUM($N242:T242),('PTRM input'!$N$394*(1+rvanilla08)^0.5)/A10stdlife))</f>
        <v>0</v>
      </c>
      <c r="V242" s="251">
        <f ca="1">IF(A10stdlife="n/a","n/a",IF(V$3&gt;(A10stdlife+$E242),('PTRM input'!$N$394*(1+rvanilla08)^0.5)-SUM($N242:U242),('PTRM input'!$N$394*(1+rvanilla08)^0.5)/A10stdlife))</f>
        <v>0</v>
      </c>
      <c r="W242" s="251">
        <f ca="1">IF(A10stdlife="n/a","n/a",IF(W$3&gt;(A10stdlife+$E242),('PTRM input'!$N$394*(1+rvanilla08)^0.5)-SUM($N242:V242),('PTRM input'!$N$394*(1+rvanilla08)^0.5)/A10stdlife))</f>
        <v>0</v>
      </c>
      <c r="X242" s="251">
        <f ca="1">IF(A10stdlife="n/a","n/a",IF(X$3&gt;(A10stdlife+$E242),('PTRM input'!$N$394*(1+rvanilla08)^0.5)-SUM($N242:W242),('PTRM input'!$N$394*(1+rvanilla08)^0.5)/A10stdlife))</f>
        <v>0</v>
      </c>
      <c r="Y242" s="251">
        <f ca="1">IF(A10stdlife="n/a","n/a",IF(Y$3&gt;(A10stdlife+$E242),('PTRM input'!$N$394*(1+rvanilla08)^0.5)-SUM($N242:X242),('PTRM input'!$N$394*(1+rvanilla08)^0.5)/A10stdlife))</f>
        <v>0</v>
      </c>
      <c r="Z242" s="251">
        <f ca="1">IF(A10stdlife="n/a","n/a",IF(Z$3&gt;(A10stdlife+$E242),('PTRM input'!$N$394*(1+rvanilla08)^0.5)-SUM($N242:Y242),('PTRM input'!$N$394*(1+rvanilla08)^0.5)/A10stdlife))</f>
        <v>0</v>
      </c>
      <c r="AA242" s="251">
        <f ca="1">IF(A10stdlife="n/a","n/a",IF(AA$3&gt;(A10stdlife+$E242),('PTRM input'!$N$394*(1+rvanilla08)^0.5)-SUM($N242:Z242),('PTRM input'!$N$394*(1+rvanilla08)^0.5)/A10stdlife))</f>
        <v>0</v>
      </c>
      <c r="AB242" s="251">
        <f ca="1">IF(A10stdlife="n/a","n/a",IF(AB$3&gt;(A10stdlife+$E242),('PTRM input'!$N$394*(1+rvanilla08)^0.5)-SUM($N242:AA242),('PTRM input'!$N$394*(1+rvanilla08)^0.5)/A10stdlife))</f>
        <v>0</v>
      </c>
      <c r="AC242" s="251">
        <f ca="1">IF(A10stdlife="n/a","n/a",IF(AC$3&gt;(A10stdlife+$E242),('PTRM input'!$N$394*(1+rvanilla08)^0.5)-SUM($N242:AB242),('PTRM input'!$N$394*(1+rvanilla08)^0.5)/A10stdlife))</f>
        <v>0</v>
      </c>
      <c r="AD242" s="251">
        <f ca="1">IF(A10stdlife="n/a","n/a",IF(AD$3&gt;(A10stdlife+$E242),('PTRM input'!$N$394*(1+rvanilla08)^0.5)-SUM($N242:AC242),('PTRM input'!$N$394*(1+rvanilla08)^0.5)/A10stdlife))</f>
        <v>0</v>
      </c>
      <c r="AE242" s="251">
        <f ca="1">IF(A10stdlife="n/a","n/a",IF(AE$3&gt;(A10stdlife+$E242),('PTRM input'!$N$394*(1+rvanilla08)^0.5)-SUM($N242:AD242),('PTRM input'!$N$394*(1+rvanilla08)^0.5)/A10stdlife))</f>
        <v>0</v>
      </c>
      <c r="AF242" s="251">
        <f ca="1">IF(A10stdlife="n/a","n/a",IF(AF$3&gt;(A10stdlife+$E242),('PTRM input'!$N$394*(1+rvanilla08)^0.5)-SUM($N242:AE242),('PTRM input'!$N$394*(1+rvanilla08)^0.5)/A10stdlife))</f>
        <v>0</v>
      </c>
      <c r="AG242" s="251">
        <f ca="1">IF(A10stdlife="n/a","n/a",IF(AG$3&gt;(A10stdlife+$E242),('PTRM input'!$N$394*(1+rvanilla08)^0.5)-SUM($N242:AF242),('PTRM input'!$N$394*(1+rvanilla08)^0.5)/A10stdlife))</f>
        <v>0</v>
      </c>
      <c r="AH242" s="251">
        <f ca="1">IF(A10stdlife="n/a","n/a",IF(AH$3&gt;(A10stdlife+$E242),('PTRM input'!$N$394*(1+rvanilla08)^0.5)-SUM($N242:AG242),('PTRM input'!$N$394*(1+rvanilla08)^0.5)/A10stdlife))</f>
        <v>0</v>
      </c>
      <c r="AI242" s="251">
        <f ca="1">IF(A10stdlife="n/a","n/a",IF(AI$3&gt;(A10stdlife+$E242),('PTRM input'!$N$394*(1+rvanilla08)^0.5)-SUM($N242:AH242),('PTRM input'!$N$394*(1+rvanilla08)^0.5)/A10stdlife))</f>
        <v>0</v>
      </c>
      <c r="AJ242" s="251">
        <f ca="1">IF(A10stdlife="n/a","n/a",IF(AJ$3&gt;(A10stdlife+$E242),('PTRM input'!$N$394*(1+rvanilla08)^0.5)-SUM($N242:AI242),('PTRM input'!$N$394*(1+rvanilla08)^0.5)/A10stdlife))</f>
        <v>0</v>
      </c>
      <c r="AK242" s="251">
        <f ca="1">IF(A10stdlife="n/a","n/a",IF(AK$3&gt;(A10stdlife+$E242),('PTRM input'!$N$394*(1+rvanilla08)^0.5)-SUM($N242:AJ242),('PTRM input'!$N$394*(1+rvanilla08)^0.5)/A10stdlife))</f>
        <v>0</v>
      </c>
      <c r="AL242" s="251">
        <f ca="1">IF(A10stdlife="n/a","n/a",IF(AL$3&gt;(A10stdlife+$E242),('PTRM input'!$N$394*(1+rvanilla08)^0.5)-SUM($N242:AK242),('PTRM input'!$N$394*(1+rvanilla08)^0.5)/A10stdlife))</f>
        <v>0</v>
      </c>
      <c r="AM242" s="251">
        <f ca="1">IF(A10stdlife="n/a","n/a",IF(AM$3&gt;(A10stdlife+$E242),('PTRM input'!$N$394*(1+rvanilla08)^0.5)-SUM($N242:AL242),('PTRM input'!$N$394*(1+rvanilla08)^0.5)/A10stdlife))</f>
        <v>0</v>
      </c>
      <c r="AN242" s="251">
        <f ca="1">IF(A10stdlife="n/a","n/a",IF(AN$3&gt;(A10stdlife+$E242),('PTRM input'!$N$394*(1+rvanilla08)^0.5)-SUM($N242:AM242),('PTRM input'!$N$394*(1+rvanilla08)^0.5)/A10stdlife))</f>
        <v>0</v>
      </c>
      <c r="AO242" s="251">
        <f ca="1">IF(A10stdlife="n/a","n/a",IF(AO$3&gt;(A10stdlife+$E242),('PTRM input'!$N$394*(1+rvanilla08)^0.5)-SUM($N242:AN242),('PTRM input'!$N$394*(1+rvanilla08)^0.5)/A10stdlife))</f>
        <v>0</v>
      </c>
      <c r="AP242" s="251">
        <f ca="1">IF(A10stdlife="n/a","n/a",IF(AP$3&gt;(A10stdlife+$E242),('PTRM input'!$N$394*(1+rvanilla08)^0.5)-SUM($N242:AO242),('PTRM input'!$N$394*(1+rvanilla08)^0.5)/A10stdlife))</f>
        <v>0</v>
      </c>
      <c r="AQ242" s="251">
        <f ca="1">IF(A10stdlife="n/a","n/a",IF(AQ$3&gt;(A10stdlife+$E242),('PTRM input'!$N$394*(1+rvanilla08)^0.5)-SUM($N242:AP242),('PTRM input'!$N$394*(1+rvanilla08)^0.5)/A10stdlife))</f>
        <v>0</v>
      </c>
      <c r="AR242" s="251">
        <f ca="1">IF(A10stdlife="n/a","n/a",IF(AR$3&gt;(A10stdlife+$E242),('PTRM input'!$N$394*(1+rvanilla08)^0.5)-SUM($N242:AQ242),('PTRM input'!$N$394*(1+rvanilla08)^0.5)/A10stdlife))</f>
        <v>0</v>
      </c>
      <c r="AS242" s="251">
        <f ca="1">IF(A10stdlife="n/a","n/a",IF(AS$3&gt;(A10stdlife+$E242),('PTRM input'!$N$394*(1+rvanilla08)^0.5)-SUM($N242:AR242),('PTRM input'!$N$394*(1+rvanilla08)^0.5)/A10stdlife))</f>
        <v>0</v>
      </c>
      <c r="AT242" s="251">
        <f ca="1">IF(A10stdlife="n/a","n/a",IF(AT$3&gt;(A10stdlife+$E242),('PTRM input'!$N$394*(1+rvanilla08)^0.5)-SUM($N242:AS242),('PTRM input'!$N$394*(1+rvanilla08)^0.5)/A10stdlife))</f>
        <v>0</v>
      </c>
      <c r="AU242" s="251">
        <f ca="1">IF(A10stdlife="n/a","n/a",IF(AU$3&gt;(A10stdlife+$E242),('PTRM input'!$N$394*(1+rvanilla08)^0.5)-SUM($N242:AT242),('PTRM input'!$N$394*(1+rvanilla08)^0.5)/A10stdlife))</f>
        <v>0</v>
      </c>
      <c r="AV242" s="251">
        <f ca="1">IF(A10stdlife="n/a","n/a",IF(AV$3&gt;(A10stdlife+$E242),('PTRM input'!$N$394*(1+rvanilla08)^0.5)-SUM($N242:AU242),('PTRM input'!$N$394*(1+rvanilla08)^0.5)/A10stdlife))</f>
        <v>0</v>
      </c>
      <c r="AW242" s="251">
        <f ca="1">IF(A10stdlife="n/a","n/a",IF(AW$3&gt;(A10stdlife+$E242),('PTRM input'!$N$394*(1+rvanilla08)^0.5)-SUM($N242:AV242),('PTRM input'!$N$394*(1+rvanilla08)^0.5)/A10stdlife))</f>
        <v>0</v>
      </c>
      <c r="AX242" s="251">
        <f ca="1">IF(A10stdlife="n/a","n/a",IF(AX$3&gt;(A10stdlife+$E242),('PTRM input'!$N$394*(1+rvanilla08)^0.5)-SUM($N242:AW242),('PTRM input'!$N$394*(1+rvanilla08)^0.5)/A10stdlife))</f>
        <v>0</v>
      </c>
      <c r="AY242" s="251">
        <f ca="1">IF(A10stdlife="n/a","n/a",IF(AY$3&gt;(A10stdlife+$E242),('PTRM input'!$N$394*(1+rvanilla08)^0.5)-SUM($N242:AX242),('PTRM input'!$N$394*(1+rvanilla08)^0.5)/A10stdlife))</f>
        <v>0</v>
      </c>
      <c r="AZ242" s="251">
        <f ca="1">IF(A10stdlife="n/a","n/a",IF(AZ$3&gt;(A10stdlife+$E242),('PTRM input'!$N$394*(1+rvanilla08)^0.5)-SUM($N242:AY242),('PTRM input'!$N$394*(1+rvanilla08)^0.5)/A10stdlife))</f>
        <v>0</v>
      </c>
      <c r="BA242" s="251">
        <f ca="1">IF(A10stdlife="n/a","n/a",IF(BA$3&gt;(A10stdlife+$E242),('PTRM input'!$N$394*(1+rvanilla08)^0.5)-SUM($N242:AZ242),('PTRM input'!$N$394*(1+rvanilla08)^0.5)/A10stdlife))</f>
        <v>0</v>
      </c>
      <c r="BB242" s="251">
        <f ca="1">IF(A10stdlife="n/a","n/a",IF(BB$3&gt;(A10stdlife+$E242),('PTRM input'!$N$394*(1+rvanilla08)^0.5)-SUM($N242:BA242),('PTRM input'!$N$394*(1+rvanilla08)^0.5)/A10stdlife))</f>
        <v>0</v>
      </c>
      <c r="BC242" s="251">
        <f ca="1">IF(A10stdlife="n/a","n/a",IF(BC$3&gt;(A10stdlife+$E242),('PTRM input'!$N$394*(1+rvanilla08)^0.5)-SUM($N242:BB242),('PTRM input'!$N$394*(1+rvanilla08)^0.5)/A10stdlife))</f>
        <v>0</v>
      </c>
      <c r="BD242" s="251">
        <f ca="1">IF(A10stdlife="n/a","n/a",IF(BD$3&gt;(A10stdlife+$E242),('PTRM input'!$N$394*(1+rvanilla08)^0.5)-SUM($N242:BC242),('PTRM input'!$N$394*(1+rvanilla08)^0.5)/A10stdlife))</f>
        <v>0</v>
      </c>
      <c r="BE242" s="251">
        <f ca="1">IF(A10stdlife="n/a","n/a",IF(BE$3&gt;(A10stdlife+$E242),('PTRM input'!$N$394*(1+rvanilla08)^0.5)-SUM($N242:BD242),('PTRM input'!$N$394*(1+rvanilla08)^0.5)/A10stdlife))</f>
        <v>0</v>
      </c>
      <c r="BF242" s="251">
        <f ca="1">IF(A10stdlife="n/a","n/a",IF(BF$3&gt;(A10stdlife+$E242),('PTRM input'!$N$394*(1+rvanilla08)^0.5)-SUM($N242:BE242),('PTRM input'!$N$394*(1+rvanilla08)^0.5)/A10stdlife))</f>
        <v>0</v>
      </c>
      <c r="BG242" s="251">
        <f ca="1">IF(A10stdlife="n/a","n/a",IF(BG$3&gt;(A10stdlife+$E242),('PTRM input'!$N$394*(1+rvanilla08)^0.5)-SUM($N242:BF242),('PTRM input'!$N$394*(1+rvanilla08)^0.5)/A10stdlife))</f>
        <v>0</v>
      </c>
      <c r="BH242" s="251">
        <f ca="1">IF(A10stdlife="n/a","n/a",IF(BH$3&gt;(A10stdlife+$E242),('PTRM input'!$N$394*(1+rvanilla08)^0.5)-SUM($N242:BG242),('PTRM input'!$N$394*(1+rvanilla08)^0.5)/A10stdlife))</f>
        <v>0</v>
      </c>
      <c r="BI242" s="251">
        <f ca="1">IF(A10stdlife="n/a","n/a",IF(BI$3&gt;(A10stdlife+$E242),('PTRM input'!$N$394*(1+rvanilla08)^0.5)-SUM($N242:BH242),('PTRM input'!$N$394*(1+rvanilla08)^0.5)/A10stdlife))</f>
        <v>0</v>
      </c>
      <c r="BJ242" s="116"/>
      <c r="BK242" s="116"/>
      <c r="BL242" s="116"/>
      <c r="BM242" s="116"/>
    </row>
    <row r="243" spans="1:65" hidden="1" outlineLevel="2">
      <c r="A243" s="116"/>
      <c r="B243" s="19"/>
      <c r="C243" s="18"/>
      <c r="D243" s="760"/>
      <c r="E243" s="86">
        <v>9</v>
      </c>
      <c r="F243" s="259"/>
      <c r="G243" s="434"/>
      <c r="H243" s="435"/>
      <c r="I243" s="435"/>
      <c r="J243" s="435"/>
      <c r="K243" s="435"/>
      <c r="L243" s="435"/>
      <c r="M243" s="435"/>
      <c r="N243" s="435"/>
      <c r="O243" s="619"/>
      <c r="P243" s="433">
        <f ca="1">IF(A10stdlife="n/a","n/a",IF(P$3&gt;(A10stdlife+$E243),('PTRM input'!$O$394*(1+rvanilla09)^0.5)-SUM($O243:O243),('PTRM input'!$O$394*(1+rvanilla09)^0.5)/A10stdlife))</f>
        <v>0</v>
      </c>
      <c r="Q243" s="433">
        <f ca="1">IF(A10stdlife="n/a","n/a",IF(Q$3&gt;(A10stdlife+$E243),('PTRM input'!$O$394*(1+rvanilla09)^0.5)-SUM($O243:P243),('PTRM input'!$O$394*(1+rvanilla09)^0.5)/A10stdlife))</f>
        <v>0</v>
      </c>
      <c r="R243" s="251">
        <f ca="1">IF(A10stdlife="n/a","n/a",IF(R$3&gt;(A10stdlife+$E243),('PTRM input'!$O$394*(1+rvanilla09)^0.5)-SUM($O243:Q243),('PTRM input'!$O$394*(1+rvanilla09)^0.5)/A10stdlife))</f>
        <v>0</v>
      </c>
      <c r="S243" s="251">
        <f ca="1">IF(A10stdlife="n/a","n/a",IF(S$3&gt;(A10stdlife+$E243),('PTRM input'!$O$394*(1+rvanilla09)^0.5)-SUM($O243:R243),('PTRM input'!$O$394*(1+rvanilla09)^0.5)/A10stdlife))</f>
        <v>0</v>
      </c>
      <c r="T243" s="251">
        <f ca="1">IF(A10stdlife="n/a","n/a",IF(T$3&gt;(A10stdlife+$E243),('PTRM input'!$O$394*(1+rvanilla09)^0.5)-SUM($O243:S243),('PTRM input'!$O$394*(1+rvanilla09)^0.5)/A10stdlife))</f>
        <v>0</v>
      </c>
      <c r="U243" s="251">
        <f ca="1">IF(A10stdlife="n/a","n/a",IF(U$3&gt;(A10stdlife+$E243),('PTRM input'!$O$394*(1+rvanilla09)^0.5)-SUM($O243:T243),('PTRM input'!$O$394*(1+rvanilla09)^0.5)/A10stdlife))</f>
        <v>0</v>
      </c>
      <c r="V243" s="251">
        <f ca="1">IF(A10stdlife="n/a","n/a",IF(V$3&gt;(A10stdlife+$E243),('PTRM input'!$O$394*(1+rvanilla09)^0.5)-SUM($O243:U243),('PTRM input'!$O$394*(1+rvanilla09)^0.5)/A10stdlife))</f>
        <v>0</v>
      </c>
      <c r="W243" s="251">
        <f ca="1">IF(A10stdlife="n/a","n/a",IF(W$3&gt;(A10stdlife+$E243),('PTRM input'!$O$394*(1+rvanilla09)^0.5)-SUM($O243:V243),('PTRM input'!$O$394*(1+rvanilla09)^0.5)/A10stdlife))</f>
        <v>0</v>
      </c>
      <c r="X243" s="251">
        <f ca="1">IF(A10stdlife="n/a","n/a",IF(X$3&gt;(A10stdlife+$E243),('PTRM input'!$O$394*(1+rvanilla09)^0.5)-SUM($O243:W243),('PTRM input'!$O$394*(1+rvanilla09)^0.5)/A10stdlife))</f>
        <v>0</v>
      </c>
      <c r="Y243" s="251">
        <f ca="1">IF(A10stdlife="n/a","n/a",IF(Y$3&gt;(A10stdlife+$E243),('PTRM input'!$O$394*(1+rvanilla09)^0.5)-SUM($O243:X243),('PTRM input'!$O$394*(1+rvanilla09)^0.5)/A10stdlife))</f>
        <v>0</v>
      </c>
      <c r="Z243" s="251">
        <f ca="1">IF(A10stdlife="n/a","n/a",IF(Z$3&gt;(A10stdlife+$E243),('PTRM input'!$O$394*(1+rvanilla09)^0.5)-SUM($O243:Y243),('PTRM input'!$O$394*(1+rvanilla09)^0.5)/A10stdlife))</f>
        <v>0</v>
      </c>
      <c r="AA243" s="251">
        <f ca="1">IF(A10stdlife="n/a","n/a",IF(AA$3&gt;(A10stdlife+$E243),('PTRM input'!$O$394*(1+rvanilla09)^0.5)-SUM($O243:Z243),('PTRM input'!$O$394*(1+rvanilla09)^0.5)/A10stdlife))</f>
        <v>0</v>
      </c>
      <c r="AB243" s="251">
        <f ca="1">IF(A10stdlife="n/a","n/a",IF(AB$3&gt;(A10stdlife+$E243),('PTRM input'!$O$394*(1+rvanilla09)^0.5)-SUM($O243:AA243),('PTRM input'!$O$394*(1+rvanilla09)^0.5)/A10stdlife))</f>
        <v>0</v>
      </c>
      <c r="AC243" s="251">
        <f ca="1">IF(A10stdlife="n/a","n/a",IF(AC$3&gt;(A10stdlife+$E243),('PTRM input'!$O$394*(1+rvanilla09)^0.5)-SUM($O243:AB243),('PTRM input'!$O$394*(1+rvanilla09)^0.5)/A10stdlife))</f>
        <v>0</v>
      </c>
      <c r="AD243" s="251">
        <f ca="1">IF(A10stdlife="n/a","n/a",IF(AD$3&gt;(A10stdlife+$E243),('PTRM input'!$O$394*(1+rvanilla09)^0.5)-SUM($O243:AC243),('PTRM input'!$O$394*(1+rvanilla09)^0.5)/A10stdlife))</f>
        <v>0</v>
      </c>
      <c r="AE243" s="251">
        <f ca="1">IF(A10stdlife="n/a","n/a",IF(AE$3&gt;(A10stdlife+$E243),('PTRM input'!$O$394*(1+rvanilla09)^0.5)-SUM($O243:AD243),('PTRM input'!$O$394*(1+rvanilla09)^0.5)/A10stdlife))</f>
        <v>0</v>
      </c>
      <c r="AF243" s="251">
        <f ca="1">IF(A10stdlife="n/a","n/a",IF(AF$3&gt;(A10stdlife+$E243),('PTRM input'!$O$394*(1+rvanilla09)^0.5)-SUM($O243:AE243),('PTRM input'!$O$394*(1+rvanilla09)^0.5)/A10stdlife))</f>
        <v>0</v>
      </c>
      <c r="AG243" s="251">
        <f ca="1">IF(A10stdlife="n/a","n/a",IF(AG$3&gt;(A10stdlife+$E243),('PTRM input'!$O$394*(1+rvanilla09)^0.5)-SUM($O243:AF243),('PTRM input'!$O$394*(1+rvanilla09)^0.5)/A10stdlife))</f>
        <v>0</v>
      </c>
      <c r="AH243" s="251">
        <f ca="1">IF(A10stdlife="n/a","n/a",IF(AH$3&gt;(A10stdlife+$E243),('PTRM input'!$O$394*(1+rvanilla09)^0.5)-SUM($O243:AG243),('PTRM input'!$O$394*(1+rvanilla09)^0.5)/A10stdlife))</f>
        <v>0</v>
      </c>
      <c r="AI243" s="251">
        <f ca="1">IF(A10stdlife="n/a","n/a",IF(AI$3&gt;(A10stdlife+$E243),('PTRM input'!$O$394*(1+rvanilla09)^0.5)-SUM($O243:AH243),('PTRM input'!$O$394*(1+rvanilla09)^0.5)/A10stdlife))</f>
        <v>0</v>
      </c>
      <c r="AJ243" s="251">
        <f ca="1">IF(A10stdlife="n/a","n/a",IF(AJ$3&gt;(A10stdlife+$E243),('PTRM input'!$O$394*(1+rvanilla09)^0.5)-SUM($O243:AI243),('PTRM input'!$O$394*(1+rvanilla09)^0.5)/A10stdlife))</f>
        <v>0</v>
      </c>
      <c r="AK243" s="251">
        <f ca="1">IF(A10stdlife="n/a","n/a",IF(AK$3&gt;(A10stdlife+$E243),('PTRM input'!$O$394*(1+rvanilla09)^0.5)-SUM($O243:AJ243),('PTRM input'!$O$394*(1+rvanilla09)^0.5)/A10stdlife))</f>
        <v>0</v>
      </c>
      <c r="AL243" s="251">
        <f ca="1">IF(A10stdlife="n/a","n/a",IF(AL$3&gt;(A10stdlife+$E243),('PTRM input'!$O$394*(1+rvanilla09)^0.5)-SUM($O243:AK243),('PTRM input'!$O$394*(1+rvanilla09)^0.5)/A10stdlife))</f>
        <v>0</v>
      </c>
      <c r="AM243" s="251">
        <f ca="1">IF(A10stdlife="n/a","n/a",IF(AM$3&gt;(A10stdlife+$E243),('PTRM input'!$O$394*(1+rvanilla09)^0.5)-SUM($O243:AL243),('PTRM input'!$O$394*(1+rvanilla09)^0.5)/A10stdlife))</f>
        <v>0</v>
      </c>
      <c r="AN243" s="251">
        <f ca="1">IF(A10stdlife="n/a","n/a",IF(AN$3&gt;(A10stdlife+$E243),('PTRM input'!$O$394*(1+rvanilla09)^0.5)-SUM($O243:AM243),('PTRM input'!$O$394*(1+rvanilla09)^0.5)/A10stdlife))</f>
        <v>0</v>
      </c>
      <c r="AO243" s="251">
        <f ca="1">IF(A10stdlife="n/a","n/a",IF(AO$3&gt;(A10stdlife+$E243),('PTRM input'!$O$394*(1+rvanilla09)^0.5)-SUM($O243:AN243),('PTRM input'!$O$394*(1+rvanilla09)^0.5)/A10stdlife))</f>
        <v>0</v>
      </c>
      <c r="AP243" s="251">
        <f ca="1">IF(A10stdlife="n/a","n/a",IF(AP$3&gt;(A10stdlife+$E243),('PTRM input'!$O$394*(1+rvanilla09)^0.5)-SUM($O243:AO243),('PTRM input'!$O$394*(1+rvanilla09)^0.5)/A10stdlife))</f>
        <v>0</v>
      </c>
      <c r="AQ243" s="251">
        <f ca="1">IF(A10stdlife="n/a","n/a",IF(AQ$3&gt;(A10stdlife+$E243),('PTRM input'!$O$394*(1+rvanilla09)^0.5)-SUM($O243:AP243),('PTRM input'!$O$394*(1+rvanilla09)^0.5)/A10stdlife))</f>
        <v>0</v>
      </c>
      <c r="AR243" s="251">
        <f ca="1">IF(A10stdlife="n/a","n/a",IF(AR$3&gt;(A10stdlife+$E243),('PTRM input'!$O$394*(1+rvanilla09)^0.5)-SUM($O243:AQ243),('PTRM input'!$O$394*(1+rvanilla09)^0.5)/A10stdlife))</f>
        <v>0</v>
      </c>
      <c r="AS243" s="251">
        <f ca="1">IF(A10stdlife="n/a","n/a",IF(AS$3&gt;(A10stdlife+$E243),('PTRM input'!$O$394*(1+rvanilla09)^0.5)-SUM($O243:AR243),('PTRM input'!$O$394*(1+rvanilla09)^0.5)/A10stdlife))</f>
        <v>0</v>
      </c>
      <c r="AT243" s="251">
        <f ca="1">IF(A10stdlife="n/a","n/a",IF(AT$3&gt;(A10stdlife+$E243),('PTRM input'!$O$394*(1+rvanilla09)^0.5)-SUM($O243:AS243),('PTRM input'!$O$394*(1+rvanilla09)^0.5)/A10stdlife))</f>
        <v>0</v>
      </c>
      <c r="AU243" s="251">
        <f ca="1">IF(A10stdlife="n/a","n/a",IF(AU$3&gt;(A10stdlife+$E243),('PTRM input'!$O$394*(1+rvanilla09)^0.5)-SUM($O243:AT243),('PTRM input'!$O$394*(1+rvanilla09)^0.5)/A10stdlife))</f>
        <v>0</v>
      </c>
      <c r="AV243" s="251">
        <f ca="1">IF(A10stdlife="n/a","n/a",IF(AV$3&gt;(A10stdlife+$E243),('PTRM input'!$O$394*(1+rvanilla09)^0.5)-SUM($O243:AU243),('PTRM input'!$O$394*(1+rvanilla09)^0.5)/A10stdlife))</f>
        <v>0</v>
      </c>
      <c r="AW243" s="251">
        <f ca="1">IF(A10stdlife="n/a","n/a",IF(AW$3&gt;(A10stdlife+$E243),('PTRM input'!$O$394*(1+rvanilla09)^0.5)-SUM($O243:AV243),('PTRM input'!$O$394*(1+rvanilla09)^0.5)/A10stdlife))</f>
        <v>0</v>
      </c>
      <c r="AX243" s="251">
        <f ca="1">IF(A10stdlife="n/a","n/a",IF(AX$3&gt;(A10stdlife+$E243),('PTRM input'!$O$394*(1+rvanilla09)^0.5)-SUM($O243:AW243),('PTRM input'!$O$394*(1+rvanilla09)^0.5)/A10stdlife))</f>
        <v>0</v>
      </c>
      <c r="AY243" s="251">
        <f ca="1">IF(A10stdlife="n/a","n/a",IF(AY$3&gt;(A10stdlife+$E243),('PTRM input'!$O$394*(1+rvanilla09)^0.5)-SUM($O243:AX243),('PTRM input'!$O$394*(1+rvanilla09)^0.5)/A10stdlife))</f>
        <v>0</v>
      </c>
      <c r="AZ243" s="251">
        <f ca="1">IF(A10stdlife="n/a","n/a",IF(AZ$3&gt;(A10stdlife+$E243),('PTRM input'!$O$394*(1+rvanilla09)^0.5)-SUM($O243:AY243),('PTRM input'!$O$394*(1+rvanilla09)^0.5)/A10stdlife))</f>
        <v>0</v>
      </c>
      <c r="BA243" s="251">
        <f ca="1">IF(A10stdlife="n/a","n/a",IF(BA$3&gt;(A10stdlife+$E243),('PTRM input'!$O$394*(1+rvanilla09)^0.5)-SUM($O243:AZ243),('PTRM input'!$O$394*(1+rvanilla09)^0.5)/A10stdlife))</f>
        <v>0</v>
      </c>
      <c r="BB243" s="251">
        <f ca="1">IF(A10stdlife="n/a","n/a",IF(BB$3&gt;(A10stdlife+$E243),('PTRM input'!$O$394*(1+rvanilla09)^0.5)-SUM($O243:BA243),('PTRM input'!$O$394*(1+rvanilla09)^0.5)/A10stdlife))</f>
        <v>0</v>
      </c>
      <c r="BC243" s="251">
        <f ca="1">IF(A10stdlife="n/a","n/a",IF(BC$3&gt;(A10stdlife+$E243),('PTRM input'!$O$394*(1+rvanilla09)^0.5)-SUM($O243:BB243),('PTRM input'!$O$394*(1+rvanilla09)^0.5)/A10stdlife))</f>
        <v>0</v>
      </c>
      <c r="BD243" s="251">
        <f ca="1">IF(A10stdlife="n/a","n/a",IF(BD$3&gt;(A10stdlife+$E243),('PTRM input'!$O$394*(1+rvanilla09)^0.5)-SUM($O243:BC243),('PTRM input'!$O$394*(1+rvanilla09)^0.5)/A10stdlife))</f>
        <v>0</v>
      </c>
      <c r="BE243" s="251">
        <f ca="1">IF(A10stdlife="n/a","n/a",IF(BE$3&gt;(A10stdlife+$E243),('PTRM input'!$O$394*(1+rvanilla09)^0.5)-SUM($O243:BD243),('PTRM input'!$O$394*(1+rvanilla09)^0.5)/A10stdlife))</f>
        <v>0</v>
      </c>
      <c r="BF243" s="251">
        <f ca="1">IF(A10stdlife="n/a","n/a",IF(BF$3&gt;(A10stdlife+$E243),('PTRM input'!$O$394*(1+rvanilla09)^0.5)-SUM($O243:BE243),('PTRM input'!$O$394*(1+rvanilla09)^0.5)/A10stdlife))</f>
        <v>0</v>
      </c>
      <c r="BG243" s="251">
        <f ca="1">IF(A10stdlife="n/a","n/a",IF(BG$3&gt;(A10stdlife+$E243),('PTRM input'!$O$394*(1+rvanilla09)^0.5)-SUM($O243:BF243),('PTRM input'!$O$394*(1+rvanilla09)^0.5)/A10stdlife))</f>
        <v>0</v>
      </c>
      <c r="BH243" s="251">
        <f ca="1">IF(A10stdlife="n/a","n/a",IF(BH$3&gt;(A10stdlife+$E243),('PTRM input'!$O$394*(1+rvanilla09)^0.5)-SUM($O243:BG243),('PTRM input'!$O$394*(1+rvanilla09)^0.5)/A10stdlife))</f>
        <v>0</v>
      </c>
      <c r="BI243" s="251">
        <f ca="1">IF(A10stdlife="n/a","n/a",IF(BI$3&gt;(A10stdlife+$E243),('PTRM input'!$O$394*(1+rvanilla09)^0.5)-SUM($O243:BH243),('PTRM input'!$O$394*(1+rvanilla09)^0.5)/A10stdlife))</f>
        <v>0</v>
      </c>
      <c r="BJ243" s="116"/>
      <c r="BK243" s="116"/>
      <c r="BL243" s="116"/>
      <c r="BM243" s="116"/>
    </row>
    <row r="244" spans="1:65" hidden="1" outlineLevel="2">
      <c r="A244" s="116"/>
      <c r="B244" s="19"/>
      <c r="C244" s="18"/>
      <c r="D244" s="760"/>
      <c r="E244" s="87">
        <v>10</v>
      </c>
      <c r="F244" s="259"/>
      <c r="G244" s="434"/>
      <c r="H244" s="435"/>
      <c r="I244" s="435"/>
      <c r="J244" s="435"/>
      <c r="K244" s="435"/>
      <c r="L244" s="435"/>
      <c r="M244" s="435"/>
      <c r="N244" s="435"/>
      <c r="O244" s="435"/>
      <c r="P244" s="619"/>
      <c r="Q244" s="433">
        <f ca="1">IF(A10stdlife="n/a","n/a",IF(Q$3&gt;(A10stdlife+$E244),('PTRM input'!$P$394*(1+rvanilla10)^0.5)-SUM($P244:P244),('PTRM input'!$P$394*(1+rvanilla10)^0.5)/A10stdlife))</f>
        <v>0</v>
      </c>
      <c r="R244" s="251">
        <f ca="1">IF(A10stdlife="n/a","n/a",IF(R$3&gt;(A10stdlife+$E244),('PTRM input'!$P$394*(1+rvanilla10)^0.5)-SUM($P244:Q244),('PTRM input'!$P$394*(1+rvanilla10)^0.5)/A10stdlife))</f>
        <v>0</v>
      </c>
      <c r="S244" s="251">
        <f ca="1">IF(A10stdlife="n/a","n/a",IF(S$3&gt;(A10stdlife+$E244),('PTRM input'!$P$394*(1+rvanilla10)^0.5)-SUM($P244:R244),('PTRM input'!$P$394*(1+rvanilla10)^0.5)/A10stdlife))</f>
        <v>0</v>
      </c>
      <c r="T244" s="251">
        <f ca="1">IF(A10stdlife="n/a","n/a",IF(T$3&gt;(A10stdlife+$E244),('PTRM input'!$P$394*(1+rvanilla10)^0.5)-SUM($P244:S244),('PTRM input'!$P$394*(1+rvanilla10)^0.5)/A10stdlife))</f>
        <v>0</v>
      </c>
      <c r="U244" s="251">
        <f ca="1">IF(A10stdlife="n/a","n/a",IF(U$3&gt;(A10stdlife+$E244),('PTRM input'!$P$394*(1+rvanilla10)^0.5)-SUM($P244:T244),('PTRM input'!$P$394*(1+rvanilla10)^0.5)/A10stdlife))</f>
        <v>0</v>
      </c>
      <c r="V244" s="251">
        <f ca="1">IF(A10stdlife="n/a","n/a",IF(V$3&gt;(A10stdlife+$E244),('PTRM input'!$P$394*(1+rvanilla10)^0.5)-SUM($P244:U244),('PTRM input'!$P$394*(1+rvanilla10)^0.5)/A10stdlife))</f>
        <v>0</v>
      </c>
      <c r="W244" s="251">
        <f ca="1">IF(A10stdlife="n/a","n/a",IF(W$3&gt;(A10stdlife+$E244),('PTRM input'!$P$394*(1+rvanilla10)^0.5)-SUM($P244:V244),('PTRM input'!$P$394*(1+rvanilla10)^0.5)/A10stdlife))</f>
        <v>0</v>
      </c>
      <c r="X244" s="251">
        <f ca="1">IF(A10stdlife="n/a","n/a",IF(X$3&gt;(A10stdlife+$E244),('PTRM input'!$P$394*(1+rvanilla10)^0.5)-SUM($P244:W244),('PTRM input'!$P$394*(1+rvanilla10)^0.5)/A10stdlife))</f>
        <v>0</v>
      </c>
      <c r="Y244" s="251">
        <f ca="1">IF(A10stdlife="n/a","n/a",IF(Y$3&gt;(A10stdlife+$E244),('PTRM input'!$P$394*(1+rvanilla10)^0.5)-SUM($P244:X244),('PTRM input'!$P$394*(1+rvanilla10)^0.5)/A10stdlife))</f>
        <v>0</v>
      </c>
      <c r="Z244" s="251">
        <f ca="1">IF(A10stdlife="n/a","n/a",IF(Z$3&gt;(A10stdlife+$E244),('PTRM input'!$P$394*(1+rvanilla10)^0.5)-SUM($P244:Y244),('PTRM input'!$P$394*(1+rvanilla10)^0.5)/A10stdlife))</f>
        <v>0</v>
      </c>
      <c r="AA244" s="251">
        <f ca="1">IF(A10stdlife="n/a","n/a",IF(AA$3&gt;(A10stdlife+$E244),('PTRM input'!$P$394*(1+rvanilla10)^0.5)-SUM($P244:Z244),('PTRM input'!$P$394*(1+rvanilla10)^0.5)/A10stdlife))</f>
        <v>0</v>
      </c>
      <c r="AB244" s="251">
        <f ca="1">IF(A10stdlife="n/a","n/a",IF(AB$3&gt;(A10stdlife+$E244),('PTRM input'!$P$394*(1+rvanilla10)^0.5)-SUM($P244:AA244),('PTRM input'!$P$394*(1+rvanilla10)^0.5)/A10stdlife))</f>
        <v>0</v>
      </c>
      <c r="AC244" s="251">
        <f ca="1">IF(A10stdlife="n/a","n/a",IF(AC$3&gt;(A10stdlife+$E244),('PTRM input'!$P$394*(1+rvanilla10)^0.5)-SUM($P244:AB244),('PTRM input'!$P$394*(1+rvanilla10)^0.5)/A10stdlife))</f>
        <v>0</v>
      </c>
      <c r="AD244" s="251">
        <f ca="1">IF(A10stdlife="n/a","n/a",IF(AD$3&gt;(A10stdlife+$E244),('PTRM input'!$P$394*(1+rvanilla10)^0.5)-SUM($P244:AC244),('PTRM input'!$P$394*(1+rvanilla10)^0.5)/A10stdlife))</f>
        <v>0</v>
      </c>
      <c r="AE244" s="251">
        <f ca="1">IF(A10stdlife="n/a","n/a",IF(AE$3&gt;(A10stdlife+$E244),('PTRM input'!$P$394*(1+rvanilla10)^0.5)-SUM($P244:AD244),('PTRM input'!$P$394*(1+rvanilla10)^0.5)/A10stdlife))</f>
        <v>0</v>
      </c>
      <c r="AF244" s="251">
        <f ca="1">IF(A10stdlife="n/a","n/a",IF(AF$3&gt;(A10stdlife+$E244),('PTRM input'!$P$394*(1+rvanilla10)^0.5)-SUM($P244:AE244),('PTRM input'!$P$394*(1+rvanilla10)^0.5)/A10stdlife))</f>
        <v>0</v>
      </c>
      <c r="AG244" s="251">
        <f ca="1">IF(A10stdlife="n/a","n/a",IF(AG$3&gt;(A10stdlife+$E244),('PTRM input'!$P$394*(1+rvanilla10)^0.5)-SUM($P244:AF244),('PTRM input'!$P$394*(1+rvanilla10)^0.5)/A10stdlife))</f>
        <v>0</v>
      </c>
      <c r="AH244" s="251">
        <f ca="1">IF(A10stdlife="n/a","n/a",IF(AH$3&gt;(A10stdlife+$E244),('PTRM input'!$P$394*(1+rvanilla10)^0.5)-SUM($P244:AG244),('PTRM input'!$P$394*(1+rvanilla10)^0.5)/A10stdlife))</f>
        <v>0</v>
      </c>
      <c r="AI244" s="251">
        <f ca="1">IF(A10stdlife="n/a","n/a",IF(AI$3&gt;(A10stdlife+$E244),('PTRM input'!$P$394*(1+rvanilla10)^0.5)-SUM($P244:AH244),('PTRM input'!$P$394*(1+rvanilla10)^0.5)/A10stdlife))</f>
        <v>0</v>
      </c>
      <c r="AJ244" s="251">
        <f ca="1">IF(A10stdlife="n/a","n/a",IF(AJ$3&gt;(A10stdlife+$E244),('PTRM input'!$P$394*(1+rvanilla10)^0.5)-SUM($P244:AI244),('PTRM input'!$P$394*(1+rvanilla10)^0.5)/A10stdlife))</f>
        <v>0</v>
      </c>
      <c r="AK244" s="251">
        <f ca="1">IF(A10stdlife="n/a","n/a",IF(AK$3&gt;(A10stdlife+$E244),('PTRM input'!$P$394*(1+rvanilla10)^0.5)-SUM($P244:AJ244),('PTRM input'!$P$394*(1+rvanilla10)^0.5)/A10stdlife))</f>
        <v>0</v>
      </c>
      <c r="AL244" s="251">
        <f ca="1">IF(A10stdlife="n/a","n/a",IF(AL$3&gt;(A10stdlife+$E244),('PTRM input'!$P$394*(1+rvanilla10)^0.5)-SUM($P244:AK244),('PTRM input'!$P$394*(1+rvanilla10)^0.5)/A10stdlife))</f>
        <v>0</v>
      </c>
      <c r="AM244" s="251">
        <f ca="1">IF(A10stdlife="n/a","n/a",IF(AM$3&gt;(A10stdlife+$E244),('PTRM input'!$P$394*(1+rvanilla10)^0.5)-SUM($P244:AL244),('PTRM input'!$P$394*(1+rvanilla10)^0.5)/A10stdlife))</f>
        <v>0</v>
      </c>
      <c r="AN244" s="251">
        <f ca="1">IF(A10stdlife="n/a","n/a",IF(AN$3&gt;(A10stdlife+$E244),('PTRM input'!$P$394*(1+rvanilla10)^0.5)-SUM($P244:AM244),('PTRM input'!$P$394*(1+rvanilla10)^0.5)/A10stdlife))</f>
        <v>0</v>
      </c>
      <c r="AO244" s="251">
        <f ca="1">IF(A10stdlife="n/a","n/a",IF(AO$3&gt;(A10stdlife+$E244),('PTRM input'!$P$394*(1+rvanilla10)^0.5)-SUM($P244:AN244),('PTRM input'!$P$394*(1+rvanilla10)^0.5)/A10stdlife))</f>
        <v>0</v>
      </c>
      <c r="AP244" s="251">
        <f ca="1">IF(A10stdlife="n/a","n/a",IF(AP$3&gt;(A10stdlife+$E244),('PTRM input'!$P$394*(1+rvanilla10)^0.5)-SUM($P244:AO244),('PTRM input'!$P$394*(1+rvanilla10)^0.5)/A10stdlife))</f>
        <v>0</v>
      </c>
      <c r="AQ244" s="251">
        <f ca="1">IF(A10stdlife="n/a","n/a",IF(AQ$3&gt;(A10stdlife+$E244),('PTRM input'!$P$394*(1+rvanilla10)^0.5)-SUM($P244:AP244),('PTRM input'!$P$394*(1+rvanilla10)^0.5)/A10stdlife))</f>
        <v>0</v>
      </c>
      <c r="AR244" s="251">
        <f ca="1">IF(A10stdlife="n/a","n/a",IF(AR$3&gt;(A10stdlife+$E244),('PTRM input'!$P$394*(1+rvanilla10)^0.5)-SUM($P244:AQ244),('PTRM input'!$P$394*(1+rvanilla10)^0.5)/A10stdlife))</f>
        <v>0</v>
      </c>
      <c r="AS244" s="251">
        <f ca="1">IF(A10stdlife="n/a","n/a",IF(AS$3&gt;(A10stdlife+$E244),('PTRM input'!$P$394*(1+rvanilla10)^0.5)-SUM($P244:AR244),('PTRM input'!$P$394*(1+rvanilla10)^0.5)/A10stdlife))</f>
        <v>0</v>
      </c>
      <c r="AT244" s="251">
        <f ca="1">IF(A10stdlife="n/a","n/a",IF(AT$3&gt;(A10stdlife+$E244),('PTRM input'!$P$394*(1+rvanilla10)^0.5)-SUM($P244:AS244),('PTRM input'!$P$394*(1+rvanilla10)^0.5)/A10stdlife))</f>
        <v>0</v>
      </c>
      <c r="AU244" s="251">
        <f ca="1">IF(A10stdlife="n/a","n/a",IF(AU$3&gt;(A10stdlife+$E244),('PTRM input'!$P$394*(1+rvanilla10)^0.5)-SUM($P244:AT244),('PTRM input'!$P$394*(1+rvanilla10)^0.5)/A10stdlife))</f>
        <v>0</v>
      </c>
      <c r="AV244" s="251">
        <f ca="1">IF(A10stdlife="n/a","n/a",IF(AV$3&gt;(A10stdlife+$E244),('PTRM input'!$P$394*(1+rvanilla10)^0.5)-SUM($P244:AU244),('PTRM input'!$P$394*(1+rvanilla10)^0.5)/A10stdlife))</f>
        <v>0</v>
      </c>
      <c r="AW244" s="251">
        <f ca="1">IF(A10stdlife="n/a","n/a",IF(AW$3&gt;(A10stdlife+$E244),('PTRM input'!$P$394*(1+rvanilla10)^0.5)-SUM($P244:AV244),('PTRM input'!$P$394*(1+rvanilla10)^0.5)/A10stdlife))</f>
        <v>0</v>
      </c>
      <c r="AX244" s="251">
        <f ca="1">IF(A10stdlife="n/a","n/a",IF(AX$3&gt;(A10stdlife+$E244),('PTRM input'!$P$394*(1+rvanilla10)^0.5)-SUM($P244:AW244),('PTRM input'!$P$394*(1+rvanilla10)^0.5)/A10stdlife))</f>
        <v>0</v>
      </c>
      <c r="AY244" s="251">
        <f ca="1">IF(A10stdlife="n/a","n/a",IF(AY$3&gt;(A10stdlife+$E244),('PTRM input'!$P$394*(1+rvanilla10)^0.5)-SUM($P244:AX244),('PTRM input'!$P$394*(1+rvanilla10)^0.5)/A10stdlife))</f>
        <v>0</v>
      </c>
      <c r="AZ244" s="251">
        <f ca="1">IF(A10stdlife="n/a","n/a",IF(AZ$3&gt;(A10stdlife+$E244),('PTRM input'!$P$394*(1+rvanilla10)^0.5)-SUM($P244:AY244),('PTRM input'!$P$394*(1+rvanilla10)^0.5)/A10stdlife))</f>
        <v>0</v>
      </c>
      <c r="BA244" s="251">
        <f ca="1">IF(A10stdlife="n/a","n/a",IF(BA$3&gt;(A10stdlife+$E244),('PTRM input'!$P$394*(1+rvanilla10)^0.5)-SUM($P244:AZ244),('PTRM input'!$P$394*(1+rvanilla10)^0.5)/A10stdlife))</f>
        <v>0</v>
      </c>
      <c r="BB244" s="251">
        <f ca="1">IF(A10stdlife="n/a","n/a",IF(BB$3&gt;(A10stdlife+$E244),('PTRM input'!$P$394*(1+rvanilla10)^0.5)-SUM($P244:BA244),('PTRM input'!$P$394*(1+rvanilla10)^0.5)/A10stdlife))</f>
        <v>0</v>
      </c>
      <c r="BC244" s="251">
        <f ca="1">IF(A10stdlife="n/a","n/a",IF(BC$3&gt;(A10stdlife+$E244),('PTRM input'!$P$394*(1+rvanilla10)^0.5)-SUM($P244:BB244),('PTRM input'!$P$394*(1+rvanilla10)^0.5)/A10stdlife))</f>
        <v>0</v>
      </c>
      <c r="BD244" s="251">
        <f ca="1">IF(A10stdlife="n/a","n/a",IF(BD$3&gt;(A10stdlife+$E244),('PTRM input'!$P$394*(1+rvanilla10)^0.5)-SUM($P244:BC244),('PTRM input'!$P$394*(1+rvanilla10)^0.5)/A10stdlife))</f>
        <v>0</v>
      </c>
      <c r="BE244" s="251">
        <f ca="1">IF(A10stdlife="n/a","n/a",IF(BE$3&gt;(A10stdlife+$E244),('PTRM input'!$P$394*(1+rvanilla10)^0.5)-SUM($P244:BD244),('PTRM input'!$P$394*(1+rvanilla10)^0.5)/A10stdlife))</f>
        <v>0</v>
      </c>
      <c r="BF244" s="251">
        <f ca="1">IF(A10stdlife="n/a","n/a",IF(BF$3&gt;(A10stdlife+$E244),('PTRM input'!$P$394*(1+rvanilla10)^0.5)-SUM($P244:BE244),('PTRM input'!$P$394*(1+rvanilla10)^0.5)/A10stdlife))</f>
        <v>0</v>
      </c>
      <c r="BG244" s="251">
        <f ca="1">IF(A10stdlife="n/a","n/a",IF(BG$3&gt;(A10stdlife+$E244),('PTRM input'!$P$394*(1+rvanilla10)^0.5)-SUM($P244:BF244),('PTRM input'!$P$394*(1+rvanilla10)^0.5)/A10stdlife))</f>
        <v>0</v>
      </c>
      <c r="BH244" s="251">
        <f ca="1">IF(A10stdlife="n/a","n/a",IF(BH$3&gt;(A10stdlife+$E244),('PTRM input'!$P$394*(1+rvanilla10)^0.5)-SUM($P244:BG244),('PTRM input'!$P$394*(1+rvanilla10)^0.5)/A10stdlife))</f>
        <v>0</v>
      </c>
      <c r="BI244" s="251">
        <f ca="1">IF(A10stdlife="n/a","n/a",IF(BI$3&gt;(A10stdlife+$E244),('PTRM input'!$P$394*(1+rvanilla10)^0.5)-SUM($P244:BH244),('PTRM input'!$P$394*(1+rvanilla10)^0.5)/A10stdlife))</f>
        <v>0</v>
      </c>
      <c r="BJ244" s="116"/>
      <c r="BK244" s="116"/>
      <c r="BL244" s="116"/>
      <c r="BM244" s="116"/>
    </row>
    <row r="245" spans="1:65" hidden="1" outlineLevel="1" collapsed="1">
      <c r="A245" s="116"/>
      <c r="B245" s="9"/>
      <c r="C245" s="19">
        <f>Asset10</f>
        <v>0</v>
      </c>
      <c r="D245" s="9"/>
      <c r="E245" s="9"/>
      <c r="F245" s="260"/>
      <c r="G245" s="261">
        <f t="shared" ref="G245:K245" si="83">SUM(G233:G244)</f>
        <v>0</v>
      </c>
      <c r="H245" s="261">
        <f t="shared" ca="1" si="83"/>
        <v>0</v>
      </c>
      <c r="I245" s="261">
        <f t="shared" ca="1" si="83"/>
        <v>0</v>
      </c>
      <c r="J245" s="261">
        <f t="shared" ca="1" si="83"/>
        <v>0</v>
      </c>
      <c r="K245" s="261">
        <f t="shared" ca="1" si="83"/>
        <v>0</v>
      </c>
      <c r="L245" s="261">
        <f t="shared" ref="L245:AL245" ca="1" si="84">SUM(L233:L244)</f>
        <v>0</v>
      </c>
      <c r="M245" s="261">
        <f t="shared" ca="1" si="84"/>
        <v>0</v>
      </c>
      <c r="N245" s="261">
        <f t="shared" ca="1" si="84"/>
        <v>0</v>
      </c>
      <c r="O245" s="261">
        <f t="shared" ca="1" si="84"/>
        <v>0</v>
      </c>
      <c r="P245" s="261">
        <f t="shared" ca="1" si="84"/>
        <v>0</v>
      </c>
      <c r="Q245" s="261">
        <f t="shared" ca="1" si="84"/>
        <v>0</v>
      </c>
      <c r="R245" s="371">
        <f t="shared" ca="1" si="84"/>
        <v>0</v>
      </c>
      <c r="S245" s="371">
        <f t="shared" ca="1" si="84"/>
        <v>0</v>
      </c>
      <c r="T245" s="371">
        <f t="shared" ca="1" si="84"/>
        <v>0</v>
      </c>
      <c r="U245" s="371">
        <f t="shared" ca="1" si="84"/>
        <v>0</v>
      </c>
      <c r="V245" s="371">
        <f t="shared" ca="1" si="84"/>
        <v>0</v>
      </c>
      <c r="W245" s="371">
        <f t="shared" ca="1" si="84"/>
        <v>0</v>
      </c>
      <c r="X245" s="371">
        <f t="shared" ca="1" si="84"/>
        <v>0</v>
      </c>
      <c r="Y245" s="371">
        <f t="shared" ca="1" si="84"/>
        <v>0</v>
      </c>
      <c r="Z245" s="371">
        <f t="shared" ca="1" si="84"/>
        <v>0</v>
      </c>
      <c r="AA245" s="371">
        <f t="shared" ca="1" si="84"/>
        <v>0</v>
      </c>
      <c r="AB245" s="371">
        <f t="shared" ca="1" si="84"/>
        <v>0</v>
      </c>
      <c r="AC245" s="371">
        <f t="shared" ca="1" si="84"/>
        <v>0</v>
      </c>
      <c r="AD245" s="371">
        <f t="shared" ca="1" si="84"/>
        <v>0</v>
      </c>
      <c r="AE245" s="371">
        <f t="shared" ca="1" si="84"/>
        <v>0</v>
      </c>
      <c r="AF245" s="371">
        <f t="shared" ca="1" si="84"/>
        <v>0</v>
      </c>
      <c r="AG245" s="371">
        <f t="shared" ca="1" si="84"/>
        <v>0</v>
      </c>
      <c r="AH245" s="371">
        <f t="shared" ca="1" si="84"/>
        <v>0</v>
      </c>
      <c r="AI245" s="371">
        <f t="shared" ca="1" si="84"/>
        <v>0</v>
      </c>
      <c r="AJ245" s="371">
        <f t="shared" ca="1" si="84"/>
        <v>0</v>
      </c>
      <c r="AK245" s="371">
        <f t="shared" ca="1" si="84"/>
        <v>0</v>
      </c>
      <c r="AL245" s="371">
        <f t="shared" ca="1" si="84"/>
        <v>0</v>
      </c>
      <c r="AM245" s="371">
        <f t="shared" ref="AM245:BI245" ca="1" si="85">SUM(AM233:AM244)</f>
        <v>0</v>
      </c>
      <c r="AN245" s="371">
        <f t="shared" ca="1" si="85"/>
        <v>0</v>
      </c>
      <c r="AO245" s="371">
        <f t="shared" ca="1" si="85"/>
        <v>0</v>
      </c>
      <c r="AP245" s="371">
        <f t="shared" ca="1" si="85"/>
        <v>0</v>
      </c>
      <c r="AQ245" s="371">
        <f t="shared" ca="1" si="85"/>
        <v>0</v>
      </c>
      <c r="AR245" s="371">
        <f t="shared" ca="1" si="85"/>
        <v>0</v>
      </c>
      <c r="AS245" s="371">
        <f t="shared" ca="1" si="85"/>
        <v>0</v>
      </c>
      <c r="AT245" s="371">
        <f t="shared" ca="1" si="85"/>
        <v>0</v>
      </c>
      <c r="AU245" s="371">
        <f t="shared" ca="1" si="85"/>
        <v>0</v>
      </c>
      <c r="AV245" s="371">
        <f t="shared" ca="1" si="85"/>
        <v>0</v>
      </c>
      <c r="AW245" s="371">
        <f t="shared" ca="1" si="85"/>
        <v>0</v>
      </c>
      <c r="AX245" s="371">
        <f t="shared" ca="1" si="85"/>
        <v>0</v>
      </c>
      <c r="AY245" s="371">
        <f t="shared" ca="1" si="85"/>
        <v>0</v>
      </c>
      <c r="AZ245" s="371">
        <f t="shared" ca="1" si="85"/>
        <v>0</v>
      </c>
      <c r="BA245" s="371">
        <f t="shared" ca="1" si="85"/>
        <v>0</v>
      </c>
      <c r="BB245" s="371">
        <f t="shared" ca="1" si="85"/>
        <v>0</v>
      </c>
      <c r="BC245" s="371">
        <f t="shared" ca="1" si="85"/>
        <v>0</v>
      </c>
      <c r="BD245" s="371">
        <f t="shared" ca="1" si="85"/>
        <v>0</v>
      </c>
      <c r="BE245" s="371">
        <f t="shared" ca="1" si="85"/>
        <v>0</v>
      </c>
      <c r="BF245" s="371">
        <f t="shared" ca="1" si="85"/>
        <v>0</v>
      </c>
      <c r="BG245" s="371">
        <f t="shared" ca="1" si="85"/>
        <v>0</v>
      </c>
      <c r="BH245" s="371">
        <f t="shared" ca="1" si="85"/>
        <v>0</v>
      </c>
      <c r="BI245" s="371">
        <f t="shared" ca="1" si="85"/>
        <v>0</v>
      </c>
      <c r="BJ245" s="116"/>
      <c r="BK245" s="116"/>
      <c r="BL245" s="116"/>
      <c r="BM245" s="116"/>
    </row>
    <row r="246" spans="1:65" hidden="1" outlineLevel="2">
      <c r="A246" s="116"/>
      <c r="B246" s="106">
        <f>C258</f>
        <v>0</v>
      </c>
      <c r="C246" s="614"/>
      <c r="D246" s="615" t="s">
        <v>236</v>
      </c>
      <c r="E246" s="614"/>
      <c r="F246" s="616"/>
      <c r="G246" s="617">
        <f>IF(('PTRM input'!$E$515='PTRM input'!$G$514),IF(G$3&gt;A11remlife,A11acvalue-SUM(F246:$F246),IF(A11remlife="N/A","n/a",A11acvalue/A11remlife)),'PTRM input'!G$530)</f>
        <v>0</v>
      </c>
      <c r="H246" s="617">
        <f>IF(('PTRM input'!$E$515='PTRM input'!$G$514),IF(H$3&gt;A11remlife,A11acvalue-SUM($F246:G246),IF(A11remlife="N/A","n/a",A11acvalue/A11remlife)),'PTRM input'!H$530)</f>
        <v>0</v>
      </c>
      <c r="I246" s="617">
        <f>IF(('PTRM input'!$E$515='PTRM input'!$G$514),IF(I$3&gt;A11remlife,A11acvalue-SUM($F246:H246),IF(A11remlife="N/A","n/a",A11acvalue/A11remlife)),'PTRM input'!I$530)</f>
        <v>0</v>
      </c>
      <c r="J246" s="617">
        <f>IF(('PTRM input'!$E$515='PTRM input'!$G$514),IF(J$3&gt;A11remlife,A11acvalue-SUM($F246:I246),IF(A11remlife="N/A","n/a",A11acvalue/A11remlife)),'PTRM input'!J$530)</f>
        <v>0</v>
      </c>
      <c r="K246" s="617">
        <f>IF(('PTRM input'!$E$515='PTRM input'!$G$514),IF(K$3&gt;A11remlife,A11acvalue-SUM($F246:J246),IF(A11remlife="N/A","n/a",A11acvalue/A11remlife)),'PTRM input'!K$530)</f>
        <v>0</v>
      </c>
      <c r="L246" s="617">
        <f>IF(('PTRM input'!$E$515='PTRM input'!$G$514),IF(L$3&gt;A11remlife,A11acvalue-SUM($F246:K246),IF(A11remlife="N/A","n/a",A11acvalue/A11remlife)),'PTRM input'!L$530)</f>
        <v>0</v>
      </c>
      <c r="M246" s="617">
        <f>IF(('PTRM input'!$E$515='PTRM input'!$G$514),IF(M$3&gt;A11remlife,A11acvalue-SUM($F246:L246),IF(A11remlife="N/A","n/a",A11acvalue/A11remlife)),'PTRM input'!M$530)</f>
        <v>0</v>
      </c>
      <c r="N246" s="617">
        <f>IF(('PTRM input'!$E$515='PTRM input'!$G$514),IF(N$3&gt;A11remlife,A11acvalue-SUM($F246:M246),IF(A11remlife="N/A","n/a",A11acvalue/A11remlife)),'PTRM input'!N$530)</f>
        <v>0</v>
      </c>
      <c r="O246" s="617">
        <f>IF(('PTRM input'!$E$515='PTRM input'!$G$514),IF(O$3&gt;A11remlife,A11acvalue-SUM($F246:N246),IF(A11remlife="N/A","n/a",A11acvalue/A11remlife)),'PTRM input'!O$530)</f>
        <v>0</v>
      </c>
      <c r="P246" s="617">
        <f>IF(('PTRM input'!$E$515='PTRM input'!$G$514),IF(P$3&gt;A11remlife,A11acvalue-SUM($F246:O246),IF(A11remlife="N/A","n/a",A11acvalue/A11remlife)),'PTRM input'!P$530)</f>
        <v>0</v>
      </c>
      <c r="Q246" s="617">
        <f>IF(('PTRM input'!$E$515='PTRM input'!$G$514),IF(Q$3&gt;A11remlife,A11acvalue-SUM($F246:P246),IF(A11remlife="N/A","n/a",A11acvalue/A11remlife)),'PTRM input'!Q$530)</f>
        <v>0</v>
      </c>
      <c r="R246" s="617">
        <f>IF(('PTRM input'!$E$515='PTRM input'!$G$514),IF(R$3&gt;A11remlife,A11acvalue-SUM($F246:Q246),IF(A11remlife="N/A","n/a",A11acvalue/A11remlife)),'PTRM input'!R$530)</f>
        <v>0</v>
      </c>
      <c r="S246" s="617">
        <f>IF(('PTRM input'!$E$515='PTRM input'!$G$514),IF(S$3&gt;A11remlife,A11acvalue-SUM($F246:R246),IF(A11remlife="N/A","n/a",A11acvalue/A11remlife)),'PTRM input'!S$530)</f>
        <v>0</v>
      </c>
      <c r="T246" s="617">
        <f>IF(('PTRM input'!$E$515='PTRM input'!$G$514),IF(T$3&gt;A11remlife,A11acvalue-SUM($F246:S246),IF(A11remlife="N/A","n/a",A11acvalue/A11remlife)),'PTRM input'!T$530)</f>
        <v>0</v>
      </c>
      <c r="U246" s="617">
        <f>IF(('PTRM input'!$E$515='PTRM input'!$G$514),IF(U$3&gt;A11remlife,A11acvalue-SUM($F246:T246),IF(A11remlife="N/A","n/a",A11acvalue/A11remlife)),'PTRM input'!U$530)</f>
        <v>0</v>
      </c>
      <c r="V246" s="617">
        <f>IF(('PTRM input'!$E$515='PTRM input'!$G$514),IF(V$3&gt;A11remlife,A11acvalue-SUM($F246:U246),IF(A11remlife="N/A","n/a",A11acvalue/A11remlife)),'PTRM input'!V$530)</f>
        <v>0</v>
      </c>
      <c r="W246" s="617">
        <f>IF(('PTRM input'!$E$515='PTRM input'!$G$514),IF(W$3&gt;A11remlife,A11acvalue-SUM($F246:V246),IF(A11remlife="N/A","n/a",A11acvalue/A11remlife)),'PTRM input'!W$530)</f>
        <v>0</v>
      </c>
      <c r="X246" s="617">
        <f>IF(('PTRM input'!$E$515='PTRM input'!$G$514),IF(X$3&gt;A11remlife,A11acvalue-SUM($F246:W246),IF(A11remlife="N/A","n/a",A11acvalue/A11remlife)),'PTRM input'!X$530)</f>
        <v>0</v>
      </c>
      <c r="Y246" s="617">
        <f>IF(('PTRM input'!$E$515='PTRM input'!$G$514),IF(Y$3&gt;A11remlife,A11acvalue-SUM($F246:X246),IF(A11remlife="N/A","n/a",A11acvalue/A11remlife)),'PTRM input'!Y$530)</f>
        <v>0</v>
      </c>
      <c r="Z246" s="617">
        <f>IF(('PTRM input'!$E$515='PTRM input'!$G$514),IF(Z$3&gt;A11remlife,A11acvalue-SUM($F246:Y246),IF(A11remlife="N/A","n/a",A11acvalue/A11remlife)),'PTRM input'!Z$530)</f>
        <v>0</v>
      </c>
      <c r="AA246" s="617">
        <f>IF(('PTRM input'!$E$515='PTRM input'!$G$514),IF(AA$3&gt;A11remlife,A11acvalue-SUM($F246:Z246),IF(A11remlife="N/A","n/a",A11acvalue/A11remlife)),'PTRM input'!AA$530)</f>
        <v>0</v>
      </c>
      <c r="AB246" s="617">
        <f>IF(('PTRM input'!$E$515='PTRM input'!$G$514),IF(AB$3&gt;A11remlife,A11acvalue-SUM($F246:AA246),IF(A11remlife="N/A","n/a",A11acvalue/A11remlife)),'PTRM input'!AB$530)</f>
        <v>0</v>
      </c>
      <c r="AC246" s="617">
        <f>IF(('PTRM input'!$E$515='PTRM input'!$G$514),IF(AC$3&gt;A11remlife,A11acvalue-SUM($F246:AB246),IF(A11remlife="N/A","n/a",A11acvalue/A11remlife)),'PTRM input'!AC$530)</f>
        <v>0</v>
      </c>
      <c r="AD246" s="617">
        <f>IF(('PTRM input'!$E$515='PTRM input'!$G$514),IF(AD$3&gt;A11remlife,A11acvalue-SUM($F246:AC246),IF(A11remlife="N/A","n/a",A11acvalue/A11remlife)),'PTRM input'!AD$530)</f>
        <v>0</v>
      </c>
      <c r="AE246" s="617">
        <f>IF(('PTRM input'!$E$515='PTRM input'!$G$514),IF(AE$3&gt;A11remlife,A11acvalue-SUM($F246:AD246),IF(A11remlife="N/A","n/a",A11acvalue/A11remlife)),'PTRM input'!AE$530)</f>
        <v>0</v>
      </c>
      <c r="AF246" s="617">
        <f>IF(('PTRM input'!$E$515='PTRM input'!$G$514),IF(AF$3&gt;A11remlife,A11acvalue-SUM($F246:AE246),IF(A11remlife="N/A","n/a",A11acvalue/A11remlife)),'PTRM input'!AF$530)</f>
        <v>0</v>
      </c>
      <c r="AG246" s="617">
        <f>IF(('PTRM input'!$E$515='PTRM input'!$G$514),IF(AG$3&gt;A11remlife,A11acvalue-SUM($F246:AF246),IF(A11remlife="N/A","n/a",A11acvalue/A11remlife)),'PTRM input'!AG$530)</f>
        <v>0</v>
      </c>
      <c r="AH246" s="617">
        <f>IF(('PTRM input'!$E$515='PTRM input'!$G$514),IF(AH$3&gt;A11remlife,A11acvalue-SUM($F246:AG246),IF(A11remlife="N/A","n/a",A11acvalue/A11remlife)),'PTRM input'!AH$530)</f>
        <v>0</v>
      </c>
      <c r="AI246" s="617">
        <f>IF(('PTRM input'!$E$515='PTRM input'!$G$514),IF(AI$3&gt;A11remlife,A11acvalue-SUM($F246:AH246),IF(A11remlife="N/A","n/a",A11acvalue/A11remlife)),'PTRM input'!AI$530)</f>
        <v>0</v>
      </c>
      <c r="AJ246" s="617">
        <f>IF(('PTRM input'!$E$515='PTRM input'!$G$514),IF(AJ$3&gt;A11remlife,A11acvalue-SUM($F246:AI246),IF(A11remlife="N/A","n/a",A11acvalue/A11remlife)),'PTRM input'!AJ$530)</f>
        <v>0</v>
      </c>
      <c r="AK246" s="617">
        <f>IF(('PTRM input'!$E$515='PTRM input'!$G$514),IF(AK$3&gt;A11remlife,A11acvalue-SUM($F246:AJ246),IF(A11remlife="N/A","n/a",A11acvalue/A11remlife)),'PTRM input'!AK$530)</f>
        <v>0</v>
      </c>
      <c r="AL246" s="617">
        <f>IF(('PTRM input'!$E$515='PTRM input'!$G$514),IF(AL$3&gt;A11remlife,A11acvalue-SUM($F246:AK246),IF(A11remlife="N/A","n/a",A11acvalue/A11remlife)),'PTRM input'!AL$530)</f>
        <v>0</v>
      </c>
      <c r="AM246" s="617">
        <f>IF(('PTRM input'!$E$515='PTRM input'!$G$514),IF(AM$3&gt;A11remlife,A11acvalue-SUM($F246:AL246),IF(A11remlife="N/A","n/a",A11acvalue/A11remlife)),'PTRM input'!AM$530)</f>
        <v>0</v>
      </c>
      <c r="AN246" s="617">
        <f>IF(('PTRM input'!$E$515='PTRM input'!$G$514),IF(AN$3&gt;A11remlife,A11acvalue-SUM($F246:AM246),IF(A11remlife="N/A","n/a",A11acvalue/A11remlife)),'PTRM input'!AN$530)</f>
        <v>0</v>
      </c>
      <c r="AO246" s="617">
        <f>IF(('PTRM input'!$E$515='PTRM input'!$G$514),IF(AO$3&gt;A11remlife,A11acvalue-SUM($F246:AN246),IF(A11remlife="N/A","n/a",A11acvalue/A11remlife)),'PTRM input'!AO$530)</f>
        <v>0</v>
      </c>
      <c r="AP246" s="617">
        <f>IF(('PTRM input'!$E$515='PTRM input'!$G$514),IF(AP$3&gt;A11remlife,A11acvalue-SUM($F246:AO246),IF(A11remlife="N/A","n/a",A11acvalue/A11remlife)),'PTRM input'!AP$530)</f>
        <v>0</v>
      </c>
      <c r="AQ246" s="617">
        <f>IF(('PTRM input'!$E$515='PTRM input'!$G$514),IF(AQ$3&gt;A11remlife,A11acvalue-SUM($F246:AP246),IF(A11remlife="N/A","n/a",A11acvalue/A11remlife)),'PTRM input'!AQ$530)</f>
        <v>0</v>
      </c>
      <c r="AR246" s="617">
        <f>IF(('PTRM input'!$E$515='PTRM input'!$G$514),IF(AR$3&gt;A11remlife,A11acvalue-SUM($F246:AQ246),IF(A11remlife="N/A","n/a",A11acvalue/A11remlife)),'PTRM input'!AR$530)</f>
        <v>0</v>
      </c>
      <c r="AS246" s="617">
        <f>IF(('PTRM input'!$E$515='PTRM input'!$G$514),IF(AS$3&gt;A11remlife,A11acvalue-SUM($F246:AR246),IF(A11remlife="N/A","n/a",A11acvalue/A11remlife)),'PTRM input'!AS$530)</f>
        <v>0</v>
      </c>
      <c r="AT246" s="617">
        <f>IF(('PTRM input'!$E$515='PTRM input'!$G$514),IF(AT$3&gt;A11remlife,A11acvalue-SUM($F246:AS246),IF(A11remlife="N/A","n/a",A11acvalue/A11remlife)),'PTRM input'!AT$530)</f>
        <v>0</v>
      </c>
      <c r="AU246" s="617">
        <f>IF(('PTRM input'!$E$515='PTRM input'!$G$514),IF(AU$3&gt;A11remlife,A11acvalue-SUM($F246:AT246),IF(A11remlife="N/A","n/a",A11acvalue/A11remlife)),'PTRM input'!AU$530)</f>
        <v>0</v>
      </c>
      <c r="AV246" s="617">
        <f>IF(('PTRM input'!$E$515='PTRM input'!$G$514),IF(AV$3&gt;A11remlife,A11acvalue-SUM($F246:AU246),IF(A11remlife="N/A","n/a",A11acvalue/A11remlife)),'PTRM input'!AV$530)</f>
        <v>0</v>
      </c>
      <c r="AW246" s="617">
        <f>IF(('PTRM input'!$E$515='PTRM input'!$G$514),IF(AW$3&gt;A11remlife,A11acvalue-SUM($F246:AV246),IF(A11remlife="N/A","n/a",A11acvalue/A11remlife)),'PTRM input'!AW$530)</f>
        <v>0</v>
      </c>
      <c r="AX246" s="617">
        <f>IF(('PTRM input'!$E$515='PTRM input'!$G$514),IF(AX$3&gt;A11remlife,A11acvalue-SUM($F246:AW246),IF(A11remlife="N/A","n/a",A11acvalue/A11remlife)),'PTRM input'!AX$530)</f>
        <v>0</v>
      </c>
      <c r="AY246" s="617">
        <f>IF(('PTRM input'!$E$515='PTRM input'!$G$514),IF(AY$3&gt;A11remlife,A11acvalue-SUM($F246:AX246),IF(A11remlife="N/A","n/a",A11acvalue/A11remlife)),'PTRM input'!AY$530)</f>
        <v>0</v>
      </c>
      <c r="AZ246" s="617">
        <f>IF(('PTRM input'!$E$515='PTRM input'!$G$514),IF(AZ$3&gt;A11remlife,A11acvalue-SUM($F246:AY246),IF(A11remlife="N/A","n/a",A11acvalue/A11remlife)),'PTRM input'!AZ$530)</f>
        <v>0</v>
      </c>
      <c r="BA246" s="617">
        <f>IF(('PTRM input'!$E$515='PTRM input'!$G$514),IF(BA$3&gt;A11remlife,A11acvalue-SUM($F246:AZ246),IF(A11remlife="N/A","n/a",A11acvalue/A11remlife)),'PTRM input'!BA$530)</f>
        <v>0</v>
      </c>
      <c r="BB246" s="617">
        <f>IF(('PTRM input'!$E$515='PTRM input'!$G$514),IF(BB$3&gt;A11remlife,A11acvalue-SUM($F246:BA246),IF(A11remlife="N/A","n/a",A11acvalue/A11remlife)),'PTRM input'!BB$530)</f>
        <v>0</v>
      </c>
      <c r="BC246" s="617">
        <f>IF(('PTRM input'!$E$515='PTRM input'!$G$514),IF(BC$3&gt;A11remlife,A11acvalue-SUM($F246:BB246),IF(A11remlife="N/A","n/a",A11acvalue/A11remlife)),'PTRM input'!BC$530)</f>
        <v>0</v>
      </c>
      <c r="BD246" s="617">
        <f>IF(('PTRM input'!$E$515='PTRM input'!$G$514),IF(BD$3&gt;A11remlife,A11acvalue-SUM($F246:BC246),IF(A11remlife="N/A","n/a",A11acvalue/A11remlife)),'PTRM input'!BD$530)</f>
        <v>0</v>
      </c>
      <c r="BE246" s="617">
        <f>IF(('PTRM input'!$E$515='PTRM input'!$G$514),IF(BE$3&gt;A11remlife,A11acvalue-SUM($F246:BD246),IF(A11remlife="N/A","n/a",A11acvalue/A11remlife)),'PTRM input'!BE$530)</f>
        <v>0</v>
      </c>
      <c r="BF246" s="617">
        <f>IF(('PTRM input'!$E$515='PTRM input'!$G$514),IF(BF$3&gt;A11remlife,A11acvalue-SUM($F246:BE246),IF(A11remlife="N/A","n/a",A11acvalue/A11remlife)),'PTRM input'!BF$530)</f>
        <v>0</v>
      </c>
      <c r="BG246" s="617">
        <f>IF(('PTRM input'!$E$515='PTRM input'!$G$514),IF(BG$3&gt;A11remlife,A11acvalue-SUM($F246:BF246),IF(A11remlife="N/A","n/a",A11acvalue/A11remlife)),'PTRM input'!BG$530)</f>
        <v>0</v>
      </c>
      <c r="BH246" s="617">
        <f>IF(('PTRM input'!$E$515='PTRM input'!$G$514),IF(BH$3&gt;A11remlife,A11acvalue-SUM($F246:BG246),IF(A11remlife="N/A","n/a",A11acvalue/A11remlife)),'PTRM input'!BH$530)</f>
        <v>0</v>
      </c>
      <c r="BI246" s="617">
        <f>IF(('PTRM input'!$E$515='PTRM input'!$G$514),IF(BI$3&gt;A11remlife,A11acvalue-SUM($F246:BH246),IF(A11remlife="N/A","n/a",A11acvalue/A11remlife)),'PTRM input'!BI$530)</f>
        <v>0</v>
      </c>
      <c r="BJ246" s="116"/>
      <c r="BK246" s="116"/>
      <c r="BL246" s="116"/>
      <c r="BM246" s="116"/>
    </row>
    <row r="247" spans="1:65" ht="12.75" hidden="1" customHeight="1" outlineLevel="2">
      <c r="A247" s="116"/>
      <c r="B247" s="19"/>
      <c r="C247" s="18"/>
      <c r="D247" s="760" t="s">
        <v>237</v>
      </c>
      <c r="E247" s="86">
        <v>0</v>
      </c>
      <c r="F247" s="259"/>
      <c r="G247" s="433"/>
      <c r="H247" s="433"/>
      <c r="I247" s="433"/>
      <c r="J247" s="433"/>
      <c r="K247" s="433"/>
      <c r="L247" s="433"/>
      <c r="M247" s="433"/>
      <c r="N247" s="433"/>
      <c r="O247" s="433"/>
      <c r="P247" s="433"/>
      <c r="Q247" s="433"/>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51"/>
      <c r="AV247" s="251"/>
      <c r="AW247" s="251"/>
      <c r="AX247" s="251"/>
      <c r="AY247" s="251"/>
      <c r="AZ247" s="251"/>
      <c r="BA247" s="251"/>
      <c r="BB247" s="251"/>
      <c r="BC247" s="251"/>
      <c r="BD247" s="251"/>
      <c r="BE247" s="251"/>
      <c r="BF247" s="251"/>
      <c r="BG247" s="251"/>
      <c r="BH247" s="251"/>
      <c r="BI247" s="251"/>
      <c r="BJ247" s="116"/>
      <c r="BK247" s="116"/>
      <c r="BL247" s="116"/>
      <c r="BM247" s="116"/>
    </row>
    <row r="248" spans="1:65" hidden="1" outlineLevel="2">
      <c r="A248" s="116"/>
      <c r="B248" s="19"/>
      <c r="C248" s="18"/>
      <c r="D248" s="760"/>
      <c r="E248" s="86">
        <v>1</v>
      </c>
      <c r="F248" s="259"/>
      <c r="G248" s="618"/>
      <c r="H248" s="433">
        <f ca="1">IF(A11stdlife="n/a","n/a",IF(H$3&gt;(A11stdlife+$E248),('PTRM input'!$G$395*(1+rvanilla01)^0.5)-SUM(G248:$G248),('PTRM input'!$G$395*(1+rvanilla01)^0.5)/A11stdlife))</f>
        <v>0</v>
      </c>
      <c r="I248" s="433">
        <f ca="1">IF(A11stdlife="n/a","n/a",IF(I$3&gt;(A11stdlife+$E248),('PTRM input'!$G$395*(1+rvanilla01)^0.5)-SUM($G248:H248),('PTRM input'!$G$395*(1+rvanilla01)^0.5)/A11stdlife))</f>
        <v>0</v>
      </c>
      <c r="J248" s="433">
        <f ca="1">IF(A11stdlife="n/a","n/a",IF(J$3&gt;(A11stdlife+$E248),('PTRM input'!$G$395*(1+rvanilla01)^0.5)-SUM($G248:I248),('PTRM input'!$G$395*(1+rvanilla01)^0.5)/A11stdlife))</f>
        <v>0</v>
      </c>
      <c r="K248" s="433">
        <f ca="1">IF(A11stdlife="n/a","n/a",IF(K$3&gt;(A11stdlife+$E248),('PTRM input'!$G$395*(1+rvanilla01)^0.5)-SUM($G248:J248),('PTRM input'!$G$395*(1+rvanilla01)^0.5)/A11stdlife))</f>
        <v>0</v>
      </c>
      <c r="L248" s="433">
        <f ca="1">IF(A11stdlife="n/a","n/a",IF(L$3&gt;(A11stdlife+$E248),('PTRM input'!$G$395*(1+rvanilla01)^0.5)-SUM($G248:K248),('PTRM input'!$G$395*(1+rvanilla01)^0.5)/A11stdlife))</f>
        <v>0</v>
      </c>
      <c r="M248" s="433">
        <f ca="1">IF(A11stdlife="n/a","n/a",IF(M$3&gt;(A11stdlife+$E248),('PTRM input'!$G$395*(1+rvanilla01)^0.5)-SUM($G248:L248),('PTRM input'!$G$395*(1+rvanilla01)^0.5)/A11stdlife))</f>
        <v>0</v>
      </c>
      <c r="N248" s="433">
        <f ca="1">IF(A11stdlife="n/a","n/a",IF(N$3&gt;(A11stdlife+$E248),('PTRM input'!$G$395*(1+rvanilla01)^0.5)-SUM($G248:M248),('PTRM input'!$G$395*(1+rvanilla01)^0.5)/A11stdlife))</f>
        <v>0</v>
      </c>
      <c r="O248" s="433">
        <f ca="1">IF(A11stdlife="n/a","n/a",IF(O$3&gt;(A11stdlife+$E248),('PTRM input'!$G$395*(1+rvanilla01)^0.5)-SUM($G248:N248),('PTRM input'!$G$395*(1+rvanilla01)^0.5)/A11stdlife))</f>
        <v>0</v>
      </c>
      <c r="P248" s="433">
        <f ca="1">IF(A11stdlife="n/a","n/a",IF(P$3&gt;(A11stdlife+$E248),('PTRM input'!$G$395*(1+rvanilla01)^0.5)-SUM($G248:O248),('PTRM input'!$G$395*(1+rvanilla01)^0.5)/A11stdlife))</f>
        <v>0</v>
      </c>
      <c r="Q248" s="433">
        <f ca="1">IF(A11stdlife="n/a","n/a",IF(Q$3&gt;(A11stdlife+$E248),('PTRM input'!$G$395*(1+rvanilla01)^0.5)-SUM($G248:P248),('PTRM input'!$G$395*(1+rvanilla01)^0.5)/A11stdlife))</f>
        <v>0</v>
      </c>
      <c r="R248" s="251">
        <f ca="1">IF(A11stdlife="n/a","n/a",IF(R$3&gt;(A11stdlife+$E248),('PTRM input'!$G$395*(1+rvanilla01)^0.5)-SUM($G248:Q248),('PTRM input'!$G$395*(1+rvanilla01)^0.5)/A11stdlife))</f>
        <v>0</v>
      </c>
      <c r="S248" s="251">
        <f ca="1">IF(A11stdlife="n/a","n/a",IF(S$3&gt;(A11stdlife+$E248),('PTRM input'!$G$395*(1+rvanilla01)^0.5)-SUM($G248:R248),('PTRM input'!$G$395*(1+rvanilla01)^0.5)/A11stdlife))</f>
        <v>0</v>
      </c>
      <c r="T248" s="251">
        <f ca="1">IF(A11stdlife="n/a","n/a",IF(T$3&gt;(A11stdlife+$E248),('PTRM input'!$G$395*(1+rvanilla01)^0.5)-SUM($G248:S248),('PTRM input'!$G$395*(1+rvanilla01)^0.5)/A11stdlife))</f>
        <v>0</v>
      </c>
      <c r="U248" s="251">
        <f ca="1">IF(A11stdlife="n/a","n/a",IF(U$3&gt;(A11stdlife+$E248),('PTRM input'!$G$395*(1+rvanilla01)^0.5)-SUM($G248:T248),('PTRM input'!$G$395*(1+rvanilla01)^0.5)/A11stdlife))</f>
        <v>0</v>
      </c>
      <c r="V248" s="251">
        <f ca="1">IF(A11stdlife="n/a","n/a",IF(V$3&gt;(A11stdlife+$E248),('PTRM input'!$G$395*(1+rvanilla01)^0.5)-SUM($G248:U248),('PTRM input'!$G$395*(1+rvanilla01)^0.5)/A11stdlife))</f>
        <v>0</v>
      </c>
      <c r="W248" s="251">
        <f ca="1">IF(A11stdlife="n/a","n/a",IF(W$3&gt;(A11stdlife+$E248),('PTRM input'!$G$395*(1+rvanilla01)^0.5)-SUM($G248:V248),('PTRM input'!$G$395*(1+rvanilla01)^0.5)/A11stdlife))</f>
        <v>0</v>
      </c>
      <c r="X248" s="251">
        <f ca="1">IF(A11stdlife="n/a","n/a",IF(X$3&gt;(A11stdlife+$E248),('PTRM input'!$G$395*(1+rvanilla01)^0.5)-SUM($G248:W248),('PTRM input'!$G$395*(1+rvanilla01)^0.5)/A11stdlife))</f>
        <v>0</v>
      </c>
      <c r="Y248" s="251">
        <f ca="1">IF(A11stdlife="n/a","n/a",IF(Y$3&gt;(A11stdlife+$E248),('PTRM input'!$G$395*(1+rvanilla01)^0.5)-SUM($G248:X248),('PTRM input'!$G$395*(1+rvanilla01)^0.5)/A11stdlife))</f>
        <v>0</v>
      </c>
      <c r="Z248" s="251">
        <f ca="1">IF(A11stdlife="n/a","n/a",IF(Z$3&gt;(A11stdlife+$E248),('PTRM input'!$G$395*(1+rvanilla01)^0.5)-SUM($G248:Y248),('PTRM input'!$G$395*(1+rvanilla01)^0.5)/A11stdlife))</f>
        <v>0</v>
      </c>
      <c r="AA248" s="251">
        <f ca="1">IF(A11stdlife="n/a","n/a",IF(AA$3&gt;(A11stdlife+$E248),('PTRM input'!$G$395*(1+rvanilla01)^0.5)-SUM($G248:Z248),('PTRM input'!$G$395*(1+rvanilla01)^0.5)/A11stdlife))</f>
        <v>0</v>
      </c>
      <c r="AB248" s="251">
        <f ca="1">IF(A11stdlife="n/a","n/a",IF(AB$3&gt;(A11stdlife+$E248),('PTRM input'!$G$395*(1+rvanilla01)^0.5)-SUM($G248:AA248),('PTRM input'!$G$395*(1+rvanilla01)^0.5)/A11stdlife))</f>
        <v>0</v>
      </c>
      <c r="AC248" s="251">
        <f ca="1">IF(A11stdlife="n/a","n/a",IF(AC$3&gt;(A11stdlife+$E248),('PTRM input'!$G$395*(1+rvanilla01)^0.5)-SUM($G248:AB248),('PTRM input'!$G$395*(1+rvanilla01)^0.5)/A11stdlife))</f>
        <v>0</v>
      </c>
      <c r="AD248" s="251">
        <f ca="1">IF(A11stdlife="n/a","n/a",IF(AD$3&gt;(A11stdlife+$E248),('PTRM input'!$G$395*(1+rvanilla01)^0.5)-SUM($G248:AC248),('PTRM input'!$G$395*(1+rvanilla01)^0.5)/A11stdlife))</f>
        <v>0</v>
      </c>
      <c r="AE248" s="251">
        <f ca="1">IF(A11stdlife="n/a","n/a",IF(AE$3&gt;(A11stdlife+$E248),('PTRM input'!$G$395*(1+rvanilla01)^0.5)-SUM($G248:AD248),('PTRM input'!$G$395*(1+rvanilla01)^0.5)/A11stdlife))</f>
        <v>0</v>
      </c>
      <c r="AF248" s="251">
        <f ca="1">IF(A11stdlife="n/a","n/a",IF(AF$3&gt;(A11stdlife+$E248),('PTRM input'!$G$395*(1+rvanilla01)^0.5)-SUM($G248:AE248),('PTRM input'!$G$395*(1+rvanilla01)^0.5)/A11stdlife))</f>
        <v>0</v>
      </c>
      <c r="AG248" s="251">
        <f ca="1">IF(A11stdlife="n/a","n/a",IF(AG$3&gt;(A11stdlife+$E248),('PTRM input'!$G$395*(1+rvanilla01)^0.5)-SUM($G248:AF248),('PTRM input'!$G$395*(1+rvanilla01)^0.5)/A11stdlife))</f>
        <v>0</v>
      </c>
      <c r="AH248" s="251">
        <f ca="1">IF(A11stdlife="n/a","n/a",IF(AH$3&gt;(A11stdlife+$E248),('PTRM input'!$G$395*(1+rvanilla01)^0.5)-SUM($G248:AG248),('PTRM input'!$G$395*(1+rvanilla01)^0.5)/A11stdlife))</f>
        <v>0</v>
      </c>
      <c r="AI248" s="251">
        <f ca="1">IF(A11stdlife="n/a","n/a",IF(AI$3&gt;(A11stdlife+$E248),('PTRM input'!$G$395*(1+rvanilla01)^0.5)-SUM($G248:AH248),('PTRM input'!$G$395*(1+rvanilla01)^0.5)/A11stdlife))</f>
        <v>0</v>
      </c>
      <c r="AJ248" s="251">
        <f ca="1">IF(A11stdlife="n/a","n/a",IF(AJ$3&gt;(A11stdlife+$E248),('PTRM input'!$G$395*(1+rvanilla01)^0.5)-SUM($G248:AI248),('PTRM input'!$G$395*(1+rvanilla01)^0.5)/A11stdlife))</f>
        <v>0</v>
      </c>
      <c r="AK248" s="251">
        <f ca="1">IF(A11stdlife="n/a","n/a",IF(AK$3&gt;(A11stdlife+$E248),('PTRM input'!$G$395*(1+rvanilla01)^0.5)-SUM($G248:AJ248),('PTRM input'!$G$395*(1+rvanilla01)^0.5)/A11stdlife))</f>
        <v>0</v>
      </c>
      <c r="AL248" s="251">
        <f ca="1">IF(A11stdlife="n/a","n/a",IF(AL$3&gt;(A11stdlife+$E248),('PTRM input'!$G$395*(1+rvanilla01)^0.5)-SUM($G248:AK248),('PTRM input'!$G$395*(1+rvanilla01)^0.5)/A11stdlife))</f>
        <v>0</v>
      </c>
      <c r="AM248" s="251">
        <f ca="1">IF(A11stdlife="n/a","n/a",IF(AM$3&gt;(A11stdlife+$E248),('PTRM input'!$G$395*(1+rvanilla01)^0.5)-SUM($G248:AL248),('PTRM input'!$G$395*(1+rvanilla01)^0.5)/A11stdlife))</f>
        <v>0</v>
      </c>
      <c r="AN248" s="251">
        <f ca="1">IF(A11stdlife="n/a","n/a",IF(AN$3&gt;(A11stdlife+$E248),('PTRM input'!$G$395*(1+rvanilla01)^0.5)-SUM($G248:AM248),('PTRM input'!$G$395*(1+rvanilla01)^0.5)/A11stdlife))</f>
        <v>0</v>
      </c>
      <c r="AO248" s="251">
        <f ca="1">IF(A11stdlife="n/a","n/a",IF(AO$3&gt;(A11stdlife+$E248),('PTRM input'!$G$395*(1+rvanilla01)^0.5)-SUM($G248:AN248),('PTRM input'!$G$395*(1+rvanilla01)^0.5)/A11stdlife))</f>
        <v>0</v>
      </c>
      <c r="AP248" s="251">
        <f ca="1">IF(A11stdlife="n/a","n/a",IF(AP$3&gt;(A11stdlife+$E248),('PTRM input'!$G$395*(1+rvanilla01)^0.5)-SUM($G248:AO248),('PTRM input'!$G$395*(1+rvanilla01)^0.5)/A11stdlife))</f>
        <v>0</v>
      </c>
      <c r="AQ248" s="251">
        <f ca="1">IF(A11stdlife="n/a","n/a",IF(AQ$3&gt;(A11stdlife+$E248),('PTRM input'!$G$395*(1+rvanilla01)^0.5)-SUM($G248:AP248),('PTRM input'!$G$395*(1+rvanilla01)^0.5)/A11stdlife))</f>
        <v>0</v>
      </c>
      <c r="AR248" s="251">
        <f ca="1">IF(A11stdlife="n/a","n/a",IF(AR$3&gt;(A11stdlife+$E248),('PTRM input'!$G$395*(1+rvanilla01)^0.5)-SUM($G248:AQ248),('PTRM input'!$G$395*(1+rvanilla01)^0.5)/A11stdlife))</f>
        <v>0</v>
      </c>
      <c r="AS248" s="251">
        <f ca="1">IF(A11stdlife="n/a","n/a",IF(AS$3&gt;(A11stdlife+$E248),('PTRM input'!$G$395*(1+rvanilla01)^0.5)-SUM($G248:AR248),('PTRM input'!$G$395*(1+rvanilla01)^0.5)/A11stdlife))</f>
        <v>0</v>
      </c>
      <c r="AT248" s="251">
        <f ca="1">IF(A11stdlife="n/a","n/a",IF(AT$3&gt;(A11stdlife+$E248),('PTRM input'!$G$395*(1+rvanilla01)^0.5)-SUM($G248:AS248),('PTRM input'!$G$395*(1+rvanilla01)^0.5)/A11stdlife))</f>
        <v>0</v>
      </c>
      <c r="AU248" s="251">
        <f ca="1">IF(A11stdlife="n/a","n/a",IF(AU$3&gt;(A11stdlife+$E248),('PTRM input'!$G$395*(1+rvanilla01)^0.5)-SUM($G248:AT248),('PTRM input'!$G$395*(1+rvanilla01)^0.5)/A11stdlife))</f>
        <v>0</v>
      </c>
      <c r="AV248" s="251">
        <f ca="1">IF(A11stdlife="n/a","n/a",IF(AV$3&gt;(A11stdlife+$E248),('PTRM input'!$G$395*(1+rvanilla01)^0.5)-SUM($G248:AU248),('PTRM input'!$G$395*(1+rvanilla01)^0.5)/A11stdlife))</f>
        <v>0</v>
      </c>
      <c r="AW248" s="251">
        <f ca="1">IF(A11stdlife="n/a","n/a",IF(AW$3&gt;(A11stdlife+$E248),('PTRM input'!$G$395*(1+rvanilla01)^0.5)-SUM($G248:AV248),('PTRM input'!$G$395*(1+rvanilla01)^0.5)/A11stdlife))</f>
        <v>0</v>
      </c>
      <c r="AX248" s="251">
        <f ca="1">IF(A11stdlife="n/a","n/a",IF(AX$3&gt;(A11stdlife+$E248),('PTRM input'!$G$395*(1+rvanilla01)^0.5)-SUM($G248:AW248),('PTRM input'!$G$395*(1+rvanilla01)^0.5)/A11stdlife))</f>
        <v>0</v>
      </c>
      <c r="AY248" s="251">
        <f ca="1">IF(A11stdlife="n/a","n/a",IF(AY$3&gt;(A11stdlife+$E248),('PTRM input'!$G$395*(1+rvanilla01)^0.5)-SUM($G248:AX248),('PTRM input'!$G$395*(1+rvanilla01)^0.5)/A11stdlife))</f>
        <v>0</v>
      </c>
      <c r="AZ248" s="251">
        <f ca="1">IF(A11stdlife="n/a","n/a",IF(AZ$3&gt;(A11stdlife+$E248),('PTRM input'!$G$395*(1+rvanilla01)^0.5)-SUM($G248:AY248),('PTRM input'!$G$395*(1+rvanilla01)^0.5)/A11stdlife))</f>
        <v>0</v>
      </c>
      <c r="BA248" s="251">
        <f ca="1">IF(A11stdlife="n/a","n/a",IF(BA$3&gt;(A11stdlife+$E248),('PTRM input'!$G$395*(1+rvanilla01)^0.5)-SUM($G248:AZ248),('PTRM input'!$G$395*(1+rvanilla01)^0.5)/A11stdlife))</f>
        <v>0</v>
      </c>
      <c r="BB248" s="251">
        <f ca="1">IF(A11stdlife="n/a","n/a",IF(BB$3&gt;(A11stdlife+$E248),('PTRM input'!$G$395*(1+rvanilla01)^0.5)-SUM($G248:BA248),('PTRM input'!$G$395*(1+rvanilla01)^0.5)/A11stdlife))</f>
        <v>0</v>
      </c>
      <c r="BC248" s="251">
        <f ca="1">IF(A11stdlife="n/a","n/a",IF(BC$3&gt;(A11stdlife+$E248),('PTRM input'!$G$395*(1+rvanilla01)^0.5)-SUM($G248:BB248),('PTRM input'!$G$395*(1+rvanilla01)^0.5)/A11stdlife))</f>
        <v>0</v>
      </c>
      <c r="BD248" s="251">
        <f ca="1">IF(A11stdlife="n/a","n/a",IF(BD$3&gt;(A11stdlife+$E248),('PTRM input'!$G$395*(1+rvanilla01)^0.5)-SUM($G248:BC248),('PTRM input'!$G$395*(1+rvanilla01)^0.5)/A11stdlife))</f>
        <v>0</v>
      </c>
      <c r="BE248" s="251">
        <f ca="1">IF(A11stdlife="n/a","n/a",IF(BE$3&gt;(A11stdlife+$E248),('PTRM input'!$G$395*(1+rvanilla01)^0.5)-SUM($G248:BD248),('PTRM input'!$G$395*(1+rvanilla01)^0.5)/A11stdlife))</f>
        <v>0</v>
      </c>
      <c r="BF248" s="251">
        <f ca="1">IF(A11stdlife="n/a","n/a",IF(BF$3&gt;(A11stdlife+$E248),('PTRM input'!$G$395*(1+rvanilla01)^0.5)-SUM($G248:BE248),('PTRM input'!$G$395*(1+rvanilla01)^0.5)/A11stdlife))</f>
        <v>0</v>
      </c>
      <c r="BG248" s="251">
        <f ca="1">IF(A11stdlife="n/a","n/a",IF(BG$3&gt;(A11stdlife+$E248),('PTRM input'!$G$395*(1+rvanilla01)^0.5)-SUM($G248:BF248),('PTRM input'!$G$395*(1+rvanilla01)^0.5)/A11stdlife))</f>
        <v>0</v>
      </c>
      <c r="BH248" s="251">
        <f ca="1">IF(A11stdlife="n/a","n/a",IF(BH$3&gt;(A11stdlife+$E248),('PTRM input'!$G$395*(1+rvanilla01)^0.5)-SUM($G248:BG248),('PTRM input'!$G$395*(1+rvanilla01)^0.5)/A11stdlife))</f>
        <v>0</v>
      </c>
      <c r="BI248" s="251">
        <f ca="1">IF(A11stdlife="n/a","n/a",IF(BI$3&gt;(A11stdlife+$E248),('PTRM input'!$G$395*(1+rvanilla01)^0.5)-SUM($G248:BH248),('PTRM input'!$G$395*(1+rvanilla01)^0.5)/A11stdlife))</f>
        <v>0</v>
      </c>
      <c r="BJ248" s="116"/>
      <c r="BK248" s="116"/>
      <c r="BL248" s="116"/>
      <c r="BM248" s="116"/>
    </row>
    <row r="249" spans="1:65" hidden="1" outlineLevel="2">
      <c r="A249" s="116"/>
      <c r="B249" s="19"/>
      <c r="C249" s="18"/>
      <c r="D249" s="760"/>
      <c r="E249" s="86">
        <v>2</v>
      </c>
      <c r="F249" s="259"/>
      <c r="G249" s="434"/>
      <c r="H249" s="619"/>
      <c r="I249" s="433">
        <f ca="1">IF(A11stdlife="n/a","n/a",IF(I$3&gt;(A11stdlife+$E249),('PTRM input'!$H$395*(1+rvanilla02)^0.5)-SUM(H249:$H249),('PTRM input'!$H$395*(1+rvanilla02)^0.5)/A11stdlife))</f>
        <v>0</v>
      </c>
      <c r="J249" s="433">
        <f ca="1">IF(A11stdlife="n/a","n/a",IF(J$3&gt;(A11stdlife+$E249),('PTRM input'!$H$395*(1+rvanilla02)^0.5)-SUM($H249:I249),('PTRM input'!$H$395*(1+rvanilla02)^0.5)/A11stdlife))</f>
        <v>0</v>
      </c>
      <c r="K249" s="433">
        <f ca="1">IF(A11stdlife="n/a","n/a",IF(K$3&gt;(A11stdlife+$E249),('PTRM input'!$H$395*(1+rvanilla02)^0.5)-SUM($H249:J249),('PTRM input'!$H$395*(1+rvanilla02)^0.5)/A11stdlife))</f>
        <v>0</v>
      </c>
      <c r="L249" s="433">
        <f ca="1">IF(A11stdlife="n/a","n/a",IF(L$3&gt;(A11stdlife+$E249),('PTRM input'!$H$395*(1+rvanilla02)^0.5)-SUM($H249:K249),('PTRM input'!$H$395*(1+rvanilla02)^0.5)/A11stdlife))</f>
        <v>0</v>
      </c>
      <c r="M249" s="433">
        <f ca="1">IF(A11stdlife="n/a","n/a",IF(M$3&gt;(A11stdlife+$E249),('PTRM input'!$H$395*(1+rvanilla02)^0.5)-SUM($H249:L249),('PTRM input'!$H$395*(1+rvanilla02)^0.5)/A11stdlife))</f>
        <v>0</v>
      </c>
      <c r="N249" s="433">
        <f ca="1">IF(A11stdlife="n/a","n/a",IF(N$3&gt;(A11stdlife+$E249),('PTRM input'!$H$395*(1+rvanilla02)^0.5)-SUM($H249:M249),('PTRM input'!$H$395*(1+rvanilla02)^0.5)/A11stdlife))</f>
        <v>0</v>
      </c>
      <c r="O249" s="433">
        <f ca="1">IF(A11stdlife="n/a","n/a",IF(O$3&gt;(A11stdlife+$E249),('PTRM input'!$H$395*(1+rvanilla02)^0.5)-SUM($H249:N249),('PTRM input'!$H$395*(1+rvanilla02)^0.5)/A11stdlife))</f>
        <v>0</v>
      </c>
      <c r="P249" s="433">
        <f ca="1">IF(A11stdlife="n/a","n/a",IF(P$3&gt;(A11stdlife+$E249),('PTRM input'!$H$395*(1+rvanilla02)^0.5)-SUM($H249:O249),('PTRM input'!$H$395*(1+rvanilla02)^0.5)/A11stdlife))</f>
        <v>0</v>
      </c>
      <c r="Q249" s="433">
        <f ca="1">IF(A11stdlife="n/a","n/a",IF(Q$3&gt;(A11stdlife+$E249),('PTRM input'!$H$395*(1+rvanilla02)^0.5)-SUM($H249:P249),('PTRM input'!$H$395*(1+rvanilla02)^0.5)/A11stdlife))</f>
        <v>0</v>
      </c>
      <c r="R249" s="251">
        <f ca="1">IF(A11stdlife="n/a","n/a",IF(R$3&gt;(A11stdlife+$E249),('PTRM input'!$H$395*(1+rvanilla02)^0.5)-SUM($H249:Q249),('PTRM input'!$H$395*(1+rvanilla02)^0.5)/A11stdlife))</f>
        <v>0</v>
      </c>
      <c r="S249" s="251">
        <f ca="1">IF(A11stdlife="n/a","n/a",IF(S$3&gt;(A11stdlife+$E249),('PTRM input'!$H$395*(1+rvanilla02)^0.5)-SUM($H249:R249),('PTRM input'!$H$395*(1+rvanilla02)^0.5)/A11stdlife))</f>
        <v>0</v>
      </c>
      <c r="T249" s="251">
        <f ca="1">IF(A11stdlife="n/a","n/a",IF(T$3&gt;(A11stdlife+$E249),('PTRM input'!$H$395*(1+rvanilla02)^0.5)-SUM($H249:S249),('PTRM input'!$H$395*(1+rvanilla02)^0.5)/A11stdlife))</f>
        <v>0</v>
      </c>
      <c r="U249" s="251">
        <f ca="1">IF(A11stdlife="n/a","n/a",IF(U$3&gt;(A11stdlife+$E249),('PTRM input'!$H$395*(1+rvanilla02)^0.5)-SUM($H249:T249),('PTRM input'!$H$395*(1+rvanilla02)^0.5)/A11stdlife))</f>
        <v>0</v>
      </c>
      <c r="V249" s="251">
        <f ca="1">IF(A11stdlife="n/a","n/a",IF(V$3&gt;(A11stdlife+$E249),('PTRM input'!$H$395*(1+rvanilla02)^0.5)-SUM($H249:U249),('PTRM input'!$H$395*(1+rvanilla02)^0.5)/A11stdlife))</f>
        <v>0</v>
      </c>
      <c r="W249" s="251">
        <f ca="1">IF(A11stdlife="n/a","n/a",IF(W$3&gt;(A11stdlife+$E249),('PTRM input'!$H$395*(1+rvanilla02)^0.5)-SUM($H249:V249),('PTRM input'!$H$395*(1+rvanilla02)^0.5)/A11stdlife))</f>
        <v>0</v>
      </c>
      <c r="X249" s="251">
        <f ca="1">IF(A11stdlife="n/a","n/a",IF(X$3&gt;(A11stdlife+$E249),('PTRM input'!$H$395*(1+rvanilla02)^0.5)-SUM($H249:W249),('PTRM input'!$H$395*(1+rvanilla02)^0.5)/A11stdlife))</f>
        <v>0</v>
      </c>
      <c r="Y249" s="251">
        <f ca="1">IF(A11stdlife="n/a","n/a",IF(Y$3&gt;(A11stdlife+$E249),('PTRM input'!$H$395*(1+rvanilla02)^0.5)-SUM($H249:X249),('PTRM input'!$H$395*(1+rvanilla02)^0.5)/A11stdlife))</f>
        <v>0</v>
      </c>
      <c r="Z249" s="251">
        <f ca="1">IF(A11stdlife="n/a","n/a",IF(Z$3&gt;(A11stdlife+$E249),('PTRM input'!$H$395*(1+rvanilla02)^0.5)-SUM($H249:Y249),('PTRM input'!$H$395*(1+rvanilla02)^0.5)/A11stdlife))</f>
        <v>0</v>
      </c>
      <c r="AA249" s="251">
        <f ca="1">IF(A11stdlife="n/a","n/a",IF(AA$3&gt;(A11stdlife+$E249),('PTRM input'!$H$395*(1+rvanilla02)^0.5)-SUM($H249:Z249),('PTRM input'!$H$395*(1+rvanilla02)^0.5)/A11stdlife))</f>
        <v>0</v>
      </c>
      <c r="AB249" s="251">
        <f ca="1">IF(A11stdlife="n/a","n/a",IF(AB$3&gt;(A11stdlife+$E249),('PTRM input'!$H$395*(1+rvanilla02)^0.5)-SUM($H249:AA249),('PTRM input'!$H$395*(1+rvanilla02)^0.5)/A11stdlife))</f>
        <v>0</v>
      </c>
      <c r="AC249" s="251">
        <f ca="1">IF(A11stdlife="n/a","n/a",IF(AC$3&gt;(A11stdlife+$E249),('PTRM input'!$H$395*(1+rvanilla02)^0.5)-SUM($H249:AB249),('PTRM input'!$H$395*(1+rvanilla02)^0.5)/A11stdlife))</f>
        <v>0</v>
      </c>
      <c r="AD249" s="251">
        <f ca="1">IF(A11stdlife="n/a","n/a",IF(AD$3&gt;(A11stdlife+$E249),('PTRM input'!$H$395*(1+rvanilla02)^0.5)-SUM($H249:AC249),('PTRM input'!$H$395*(1+rvanilla02)^0.5)/A11stdlife))</f>
        <v>0</v>
      </c>
      <c r="AE249" s="251">
        <f ca="1">IF(A11stdlife="n/a","n/a",IF(AE$3&gt;(A11stdlife+$E249),('PTRM input'!$H$395*(1+rvanilla02)^0.5)-SUM($H249:AD249),('PTRM input'!$H$395*(1+rvanilla02)^0.5)/A11stdlife))</f>
        <v>0</v>
      </c>
      <c r="AF249" s="251">
        <f ca="1">IF(A11stdlife="n/a","n/a",IF(AF$3&gt;(A11stdlife+$E249),('PTRM input'!$H$395*(1+rvanilla02)^0.5)-SUM($H249:AE249),('PTRM input'!$H$395*(1+rvanilla02)^0.5)/A11stdlife))</f>
        <v>0</v>
      </c>
      <c r="AG249" s="251">
        <f ca="1">IF(A11stdlife="n/a","n/a",IF(AG$3&gt;(A11stdlife+$E249),('PTRM input'!$H$395*(1+rvanilla02)^0.5)-SUM($H249:AF249),('PTRM input'!$H$395*(1+rvanilla02)^0.5)/A11stdlife))</f>
        <v>0</v>
      </c>
      <c r="AH249" s="251">
        <f ca="1">IF(A11stdlife="n/a","n/a",IF(AH$3&gt;(A11stdlife+$E249),('PTRM input'!$H$395*(1+rvanilla02)^0.5)-SUM($H249:AG249),('PTRM input'!$H$395*(1+rvanilla02)^0.5)/A11stdlife))</f>
        <v>0</v>
      </c>
      <c r="AI249" s="251">
        <f ca="1">IF(A11stdlife="n/a","n/a",IF(AI$3&gt;(A11stdlife+$E249),('PTRM input'!$H$395*(1+rvanilla02)^0.5)-SUM($H249:AH249),('PTRM input'!$H$395*(1+rvanilla02)^0.5)/A11stdlife))</f>
        <v>0</v>
      </c>
      <c r="AJ249" s="251">
        <f ca="1">IF(A11stdlife="n/a","n/a",IF(AJ$3&gt;(A11stdlife+$E249),('PTRM input'!$H$395*(1+rvanilla02)^0.5)-SUM($H249:AI249),('PTRM input'!$H$395*(1+rvanilla02)^0.5)/A11stdlife))</f>
        <v>0</v>
      </c>
      <c r="AK249" s="251">
        <f ca="1">IF(A11stdlife="n/a","n/a",IF(AK$3&gt;(A11stdlife+$E249),('PTRM input'!$H$395*(1+rvanilla02)^0.5)-SUM($H249:AJ249),('PTRM input'!$H$395*(1+rvanilla02)^0.5)/A11stdlife))</f>
        <v>0</v>
      </c>
      <c r="AL249" s="251">
        <f ca="1">IF(A11stdlife="n/a","n/a",IF(AL$3&gt;(A11stdlife+$E249),('PTRM input'!$H$395*(1+rvanilla02)^0.5)-SUM($H249:AK249),('PTRM input'!$H$395*(1+rvanilla02)^0.5)/A11stdlife))</f>
        <v>0</v>
      </c>
      <c r="AM249" s="251">
        <f ca="1">IF(A11stdlife="n/a","n/a",IF(AM$3&gt;(A11stdlife+$E249),('PTRM input'!$H$395*(1+rvanilla02)^0.5)-SUM($H249:AL249),('PTRM input'!$H$395*(1+rvanilla02)^0.5)/A11stdlife))</f>
        <v>0</v>
      </c>
      <c r="AN249" s="251">
        <f ca="1">IF(A11stdlife="n/a","n/a",IF(AN$3&gt;(A11stdlife+$E249),('PTRM input'!$H$395*(1+rvanilla02)^0.5)-SUM($H249:AM249),('PTRM input'!$H$395*(1+rvanilla02)^0.5)/A11stdlife))</f>
        <v>0</v>
      </c>
      <c r="AO249" s="251">
        <f ca="1">IF(A11stdlife="n/a","n/a",IF(AO$3&gt;(A11stdlife+$E249),('PTRM input'!$H$395*(1+rvanilla02)^0.5)-SUM($H249:AN249),('PTRM input'!$H$395*(1+rvanilla02)^0.5)/A11stdlife))</f>
        <v>0</v>
      </c>
      <c r="AP249" s="251">
        <f ca="1">IF(A11stdlife="n/a","n/a",IF(AP$3&gt;(A11stdlife+$E249),('PTRM input'!$H$395*(1+rvanilla02)^0.5)-SUM($H249:AO249),('PTRM input'!$H$395*(1+rvanilla02)^0.5)/A11stdlife))</f>
        <v>0</v>
      </c>
      <c r="AQ249" s="251">
        <f ca="1">IF(A11stdlife="n/a","n/a",IF(AQ$3&gt;(A11stdlife+$E249),('PTRM input'!$H$395*(1+rvanilla02)^0.5)-SUM($H249:AP249),('PTRM input'!$H$395*(1+rvanilla02)^0.5)/A11stdlife))</f>
        <v>0</v>
      </c>
      <c r="AR249" s="251">
        <f ca="1">IF(A11stdlife="n/a","n/a",IF(AR$3&gt;(A11stdlife+$E249),('PTRM input'!$H$395*(1+rvanilla02)^0.5)-SUM($H249:AQ249),('PTRM input'!$H$395*(1+rvanilla02)^0.5)/A11stdlife))</f>
        <v>0</v>
      </c>
      <c r="AS249" s="251">
        <f ca="1">IF(A11stdlife="n/a","n/a",IF(AS$3&gt;(A11stdlife+$E249),('PTRM input'!$H$395*(1+rvanilla02)^0.5)-SUM($H249:AR249),('PTRM input'!$H$395*(1+rvanilla02)^0.5)/A11stdlife))</f>
        <v>0</v>
      </c>
      <c r="AT249" s="251">
        <f ca="1">IF(A11stdlife="n/a","n/a",IF(AT$3&gt;(A11stdlife+$E249),('PTRM input'!$H$395*(1+rvanilla02)^0.5)-SUM($H249:AS249),('PTRM input'!$H$395*(1+rvanilla02)^0.5)/A11stdlife))</f>
        <v>0</v>
      </c>
      <c r="AU249" s="251">
        <f ca="1">IF(A11stdlife="n/a","n/a",IF(AU$3&gt;(A11stdlife+$E249),('PTRM input'!$H$395*(1+rvanilla02)^0.5)-SUM($H249:AT249),('PTRM input'!$H$395*(1+rvanilla02)^0.5)/A11stdlife))</f>
        <v>0</v>
      </c>
      <c r="AV249" s="251">
        <f ca="1">IF(A11stdlife="n/a","n/a",IF(AV$3&gt;(A11stdlife+$E249),('PTRM input'!$H$395*(1+rvanilla02)^0.5)-SUM($H249:AU249),('PTRM input'!$H$395*(1+rvanilla02)^0.5)/A11stdlife))</f>
        <v>0</v>
      </c>
      <c r="AW249" s="251">
        <f ca="1">IF(A11stdlife="n/a","n/a",IF(AW$3&gt;(A11stdlife+$E249),('PTRM input'!$H$395*(1+rvanilla02)^0.5)-SUM($H249:AV249),('PTRM input'!$H$395*(1+rvanilla02)^0.5)/A11stdlife))</f>
        <v>0</v>
      </c>
      <c r="AX249" s="251">
        <f ca="1">IF(A11stdlife="n/a","n/a",IF(AX$3&gt;(A11stdlife+$E249),('PTRM input'!$H$395*(1+rvanilla02)^0.5)-SUM($H249:AW249),('PTRM input'!$H$395*(1+rvanilla02)^0.5)/A11stdlife))</f>
        <v>0</v>
      </c>
      <c r="AY249" s="251">
        <f ca="1">IF(A11stdlife="n/a","n/a",IF(AY$3&gt;(A11stdlife+$E249),('PTRM input'!$H$395*(1+rvanilla02)^0.5)-SUM($H249:AX249),('PTRM input'!$H$395*(1+rvanilla02)^0.5)/A11stdlife))</f>
        <v>0</v>
      </c>
      <c r="AZ249" s="251">
        <f ca="1">IF(A11stdlife="n/a","n/a",IF(AZ$3&gt;(A11stdlife+$E249),('PTRM input'!$H$395*(1+rvanilla02)^0.5)-SUM($H249:AY249),('PTRM input'!$H$395*(1+rvanilla02)^0.5)/A11stdlife))</f>
        <v>0</v>
      </c>
      <c r="BA249" s="251">
        <f ca="1">IF(A11stdlife="n/a","n/a",IF(BA$3&gt;(A11stdlife+$E249),('PTRM input'!$H$395*(1+rvanilla02)^0.5)-SUM($H249:AZ249),('PTRM input'!$H$395*(1+rvanilla02)^0.5)/A11stdlife))</f>
        <v>0</v>
      </c>
      <c r="BB249" s="251">
        <f ca="1">IF(A11stdlife="n/a","n/a",IF(BB$3&gt;(A11stdlife+$E249),('PTRM input'!$H$395*(1+rvanilla02)^0.5)-SUM($H249:BA249),('PTRM input'!$H$395*(1+rvanilla02)^0.5)/A11stdlife))</f>
        <v>0</v>
      </c>
      <c r="BC249" s="251">
        <f ca="1">IF(A11stdlife="n/a","n/a",IF(BC$3&gt;(A11stdlife+$E249),('PTRM input'!$H$395*(1+rvanilla02)^0.5)-SUM($H249:BB249),('PTRM input'!$H$395*(1+rvanilla02)^0.5)/A11stdlife))</f>
        <v>0</v>
      </c>
      <c r="BD249" s="251">
        <f ca="1">IF(A11stdlife="n/a","n/a",IF(BD$3&gt;(A11stdlife+$E249),('PTRM input'!$H$395*(1+rvanilla02)^0.5)-SUM($H249:BC249),('PTRM input'!$H$395*(1+rvanilla02)^0.5)/A11stdlife))</f>
        <v>0</v>
      </c>
      <c r="BE249" s="251">
        <f ca="1">IF(A11stdlife="n/a","n/a",IF(BE$3&gt;(A11stdlife+$E249),('PTRM input'!$H$395*(1+rvanilla02)^0.5)-SUM($H249:BD249),('PTRM input'!$H$395*(1+rvanilla02)^0.5)/A11stdlife))</f>
        <v>0</v>
      </c>
      <c r="BF249" s="251">
        <f ca="1">IF(A11stdlife="n/a","n/a",IF(BF$3&gt;(A11stdlife+$E249),('PTRM input'!$H$395*(1+rvanilla02)^0.5)-SUM($H249:BE249),('PTRM input'!$H$395*(1+rvanilla02)^0.5)/A11stdlife))</f>
        <v>0</v>
      </c>
      <c r="BG249" s="251">
        <f ca="1">IF(A11stdlife="n/a","n/a",IF(BG$3&gt;(A11stdlife+$E249),('PTRM input'!$H$395*(1+rvanilla02)^0.5)-SUM($H249:BF249),('PTRM input'!$H$395*(1+rvanilla02)^0.5)/A11stdlife))</f>
        <v>0</v>
      </c>
      <c r="BH249" s="251">
        <f ca="1">IF(A11stdlife="n/a","n/a",IF(BH$3&gt;(A11stdlife+$E249),('PTRM input'!$H$395*(1+rvanilla02)^0.5)-SUM($H249:BG249),('PTRM input'!$H$395*(1+rvanilla02)^0.5)/A11stdlife))</f>
        <v>0</v>
      </c>
      <c r="BI249" s="251">
        <f ca="1">IF(A11stdlife="n/a","n/a",IF(BI$3&gt;(A11stdlife+$E249),('PTRM input'!$H$395*(1+rvanilla02)^0.5)-SUM($H249:BH249),('PTRM input'!$H$395*(1+rvanilla02)^0.5)/A11stdlife))</f>
        <v>0</v>
      </c>
      <c r="BJ249" s="116"/>
      <c r="BK249" s="116"/>
      <c r="BL249" s="116"/>
      <c r="BM249" s="116"/>
    </row>
    <row r="250" spans="1:65" hidden="1" outlineLevel="2">
      <c r="A250" s="116"/>
      <c r="B250" s="19"/>
      <c r="C250" s="18"/>
      <c r="D250" s="760"/>
      <c r="E250" s="86">
        <v>3</v>
      </c>
      <c r="F250" s="259"/>
      <c r="G250" s="434"/>
      <c r="H250" s="435"/>
      <c r="I250" s="619"/>
      <c r="J250" s="433">
        <f ca="1">IF(A11stdlife="n/a","n/a",IF(J$3&gt;(A11stdlife+$E250),('PTRM input'!$I$395*(1+rvanilla03)^0.5)-SUM(I250:$I250),('PTRM input'!$I$395*(1+rvanilla03)^0.5)/A11stdlife))</f>
        <v>0</v>
      </c>
      <c r="K250" s="433">
        <f ca="1">IF(A11stdlife="n/a","n/a",IF(K$3&gt;(A11stdlife+$E250),('PTRM input'!$I$395*(1+rvanilla03)^0.5)-SUM($I250:J250),('PTRM input'!$I$395*(1+rvanilla03)^0.5)/A11stdlife))</f>
        <v>0</v>
      </c>
      <c r="L250" s="433">
        <f ca="1">IF(A11stdlife="n/a","n/a",IF(L$3&gt;(A11stdlife+$E250),('PTRM input'!$I$395*(1+rvanilla03)^0.5)-SUM($I250:K250),('PTRM input'!$I$395*(1+rvanilla03)^0.5)/A11stdlife))</f>
        <v>0</v>
      </c>
      <c r="M250" s="433">
        <f ca="1">IF(A11stdlife="n/a","n/a",IF(M$3&gt;(A11stdlife+$E250),('PTRM input'!$I$395*(1+rvanilla03)^0.5)-SUM($I250:L250),('PTRM input'!$I$395*(1+rvanilla03)^0.5)/A11stdlife))</f>
        <v>0</v>
      </c>
      <c r="N250" s="433">
        <f ca="1">IF(A11stdlife="n/a","n/a",IF(N$3&gt;(A11stdlife+$E250),('PTRM input'!$I$395*(1+rvanilla03)^0.5)-SUM($I250:M250),('PTRM input'!$I$395*(1+rvanilla03)^0.5)/A11stdlife))</f>
        <v>0</v>
      </c>
      <c r="O250" s="433">
        <f ca="1">IF(A11stdlife="n/a","n/a",IF(O$3&gt;(A11stdlife+$E250),('PTRM input'!$I$395*(1+rvanilla03)^0.5)-SUM($I250:N250),('PTRM input'!$I$395*(1+rvanilla03)^0.5)/A11stdlife))</f>
        <v>0</v>
      </c>
      <c r="P250" s="433">
        <f ca="1">IF(A11stdlife="n/a","n/a",IF(P$3&gt;(A11stdlife+$E250),('PTRM input'!$I$395*(1+rvanilla03)^0.5)-SUM($I250:O250),('PTRM input'!$I$395*(1+rvanilla03)^0.5)/A11stdlife))</f>
        <v>0</v>
      </c>
      <c r="Q250" s="433">
        <f ca="1">IF(A11stdlife="n/a","n/a",IF(Q$3&gt;(A11stdlife+$E250),('PTRM input'!$I$395*(1+rvanilla03)^0.5)-SUM($I250:P250),('PTRM input'!$I$395*(1+rvanilla03)^0.5)/A11stdlife))</f>
        <v>0</v>
      </c>
      <c r="R250" s="251">
        <f ca="1">IF(A11stdlife="n/a","n/a",IF(R$3&gt;(A11stdlife+$E250),('PTRM input'!$I$395*(1+rvanilla03)^0.5)-SUM($I250:Q250),('PTRM input'!$I$395*(1+rvanilla03)^0.5)/A11stdlife))</f>
        <v>0</v>
      </c>
      <c r="S250" s="251">
        <f ca="1">IF(A11stdlife="n/a","n/a",IF(S$3&gt;(A11stdlife+$E250),('PTRM input'!$I$395*(1+rvanilla03)^0.5)-SUM($I250:R250),('PTRM input'!$I$395*(1+rvanilla03)^0.5)/A11stdlife))</f>
        <v>0</v>
      </c>
      <c r="T250" s="251">
        <f ca="1">IF(A11stdlife="n/a","n/a",IF(T$3&gt;(A11stdlife+$E250),('PTRM input'!$I$395*(1+rvanilla03)^0.5)-SUM($I250:S250),('PTRM input'!$I$395*(1+rvanilla03)^0.5)/A11stdlife))</f>
        <v>0</v>
      </c>
      <c r="U250" s="251">
        <f ca="1">IF(A11stdlife="n/a","n/a",IF(U$3&gt;(A11stdlife+$E250),('PTRM input'!$I$395*(1+rvanilla03)^0.5)-SUM($I250:T250),('PTRM input'!$I$395*(1+rvanilla03)^0.5)/A11stdlife))</f>
        <v>0</v>
      </c>
      <c r="V250" s="251">
        <f ca="1">IF(A11stdlife="n/a","n/a",IF(V$3&gt;(A11stdlife+$E250),('PTRM input'!$I$395*(1+rvanilla03)^0.5)-SUM($I250:U250),('PTRM input'!$I$395*(1+rvanilla03)^0.5)/A11stdlife))</f>
        <v>0</v>
      </c>
      <c r="W250" s="251">
        <f ca="1">IF(A11stdlife="n/a","n/a",IF(W$3&gt;(A11stdlife+$E250),('PTRM input'!$I$395*(1+rvanilla03)^0.5)-SUM($I250:V250),('PTRM input'!$I$395*(1+rvanilla03)^0.5)/A11stdlife))</f>
        <v>0</v>
      </c>
      <c r="X250" s="251">
        <f ca="1">IF(A11stdlife="n/a","n/a",IF(X$3&gt;(A11stdlife+$E250),('PTRM input'!$I$395*(1+rvanilla03)^0.5)-SUM($I250:W250),('PTRM input'!$I$395*(1+rvanilla03)^0.5)/A11stdlife))</f>
        <v>0</v>
      </c>
      <c r="Y250" s="251">
        <f ca="1">IF(A11stdlife="n/a","n/a",IF(Y$3&gt;(A11stdlife+$E250),('PTRM input'!$I$395*(1+rvanilla03)^0.5)-SUM($I250:X250),('PTRM input'!$I$395*(1+rvanilla03)^0.5)/A11stdlife))</f>
        <v>0</v>
      </c>
      <c r="Z250" s="251">
        <f ca="1">IF(A11stdlife="n/a","n/a",IF(Z$3&gt;(A11stdlife+$E250),('PTRM input'!$I$395*(1+rvanilla03)^0.5)-SUM($I250:Y250),('PTRM input'!$I$395*(1+rvanilla03)^0.5)/A11stdlife))</f>
        <v>0</v>
      </c>
      <c r="AA250" s="251">
        <f ca="1">IF(A11stdlife="n/a","n/a",IF(AA$3&gt;(A11stdlife+$E250),('PTRM input'!$I$395*(1+rvanilla03)^0.5)-SUM($I250:Z250),('PTRM input'!$I$395*(1+rvanilla03)^0.5)/A11stdlife))</f>
        <v>0</v>
      </c>
      <c r="AB250" s="251">
        <f ca="1">IF(A11stdlife="n/a","n/a",IF(AB$3&gt;(A11stdlife+$E250),('PTRM input'!$I$395*(1+rvanilla03)^0.5)-SUM($I250:AA250),('PTRM input'!$I$395*(1+rvanilla03)^0.5)/A11stdlife))</f>
        <v>0</v>
      </c>
      <c r="AC250" s="251">
        <f ca="1">IF(A11stdlife="n/a","n/a",IF(AC$3&gt;(A11stdlife+$E250),('PTRM input'!$I$395*(1+rvanilla03)^0.5)-SUM($I250:AB250),('PTRM input'!$I$395*(1+rvanilla03)^0.5)/A11stdlife))</f>
        <v>0</v>
      </c>
      <c r="AD250" s="251">
        <f ca="1">IF(A11stdlife="n/a","n/a",IF(AD$3&gt;(A11stdlife+$E250),('PTRM input'!$I$395*(1+rvanilla03)^0.5)-SUM($I250:AC250),('PTRM input'!$I$395*(1+rvanilla03)^0.5)/A11stdlife))</f>
        <v>0</v>
      </c>
      <c r="AE250" s="251">
        <f ca="1">IF(A11stdlife="n/a","n/a",IF(AE$3&gt;(A11stdlife+$E250),('PTRM input'!$I$395*(1+rvanilla03)^0.5)-SUM($I250:AD250),('PTRM input'!$I$395*(1+rvanilla03)^0.5)/A11stdlife))</f>
        <v>0</v>
      </c>
      <c r="AF250" s="251">
        <f ca="1">IF(A11stdlife="n/a","n/a",IF(AF$3&gt;(A11stdlife+$E250),('PTRM input'!$I$395*(1+rvanilla03)^0.5)-SUM($I250:AE250),('PTRM input'!$I$395*(1+rvanilla03)^0.5)/A11stdlife))</f>
        <v>0</v>
      </c>
      <c r="AG250" s="251">
        <f ca="1">IF(A11stdlife="n/a","n/a",IF(AG$3&gt;(A11stdlife+$E250),('PTRM input'!$I$395*(1+rvanilla03)^0.5)-SUM($I250:AF250),('PTRM input'!$I$395*(1+rvanilla03)^0.5)/A11stdlife))</f>
        <v>0</v>
      </c>
      <c r="AH250" s="251">
        <f ca="1">IF(A11stdlife="n/a","n/a",IF(AH$3&gt;(A11stdlife+$E250),('PTRM input'!$I$395*(1+rvanilla03)^0.5)-SUM($I250:AG250),('PTRM input'!$I$395*(1+rvanilla03)^0.5)/A11stdlife))</f>
        <v>0</v>
      </c>
      <c r="AI250" s="251">
        <f ca="1">IF(A11stdlife="n/a","n/a",IF(AI$3&gt;(A11stdlife+$E250),('PTRM input'!$I$395*(1+rvanilla03)^0.5)-SUM($I250:AH250),('PTRM input'!$I$395*(1+rvanilla03)^0.5)/A11stdlife))</f>
        <v>0</v>
      </c>
      <c r="AJ250" s="251">
        <f ca="1">IF(A11stdlife="n/a","n/a",IF(AJ$3&gt;(A11stdlife+$E250),('PTRM input'!$I$395*(1+rvanilla03)^0.5)-SUM($I250:AI250),('PTRM input'!$I$395*(1+rvanilla03)^0.5)/A11stdlife))</f>
        <v>0</v>
      </c>
      <c r="AK250" s="251">
        <f ca="1">IF(A11stdlife="n/a","n/a",IF(AK$3&gt;(A11stdlife+$E250),('PTRM input'!$I$395*(1+rvanilla03)^0.5)-SUM($I250:AJ250),('PTRM input'!$I$395*(1+rvanilla03)^0.5)/A11stdlife))</f>
        <v>0</v>
      </c>
      <c r="AL250" s="251">
        <f ca="1">IF(A11stdlife="n/a","n/a",IF(AL$3&gt;(A11stdlife+$E250),('PTRM input'!$I$395*(1+rvanilla03)^0.5)-SUM($I250:AK250),('PTRM input'!$I$395*(1+rvanilla03)^0.5)/A11stdlife))</f>
        <v>0</v>
      </c>
      <c r="AM250" s="251">
        <f ca="1">IF(A11stdlife="n/a","n/a",IF(AM$3&gt;(A11stdlife+$E250),('PTRM input'!$I$395*(1+rvanilla03)^0.5)-SUM($I250:AL250),('PTRM input'!$I$395*(1+rvanilla03)^0.5)/A11stdlife))</f>
        <v>0</v>
      </c>
      <c r="AN250" s="251">
        <f ca="1">IF(A11stdlife="n/a","n/a",IF(AN$3&gt;(A11stdlife+$E250),('PTRM input'!$I$395*(1+rvanilla03)^0.5)-SUM($I250:AM250),('PTRM input'!$I$395*(1+rvanilla03)^0.5)/A11stdlife))</f>
        <v>0</v>
      </c>
      <c r="AO250" s="251">
        <f ca="1">IF(A11stdlife="n/a","n/a",IF(AO$3&gt;(A11stdlife+$E250),('PTRM input'!$I$395*(1+rvanilla03)^0.5)-SUM($I250:AN250),('PTRM input'!$I$395*(1+rvanilla03)^0.5)/A11stdlife))</f>
        <v>0</v>
      </c>
      <c r="AP250" s="251">
        <f ca="1">IF(A11stdlife="n/a","n/a",IF(AP$3&gt;(A11stdlife+$E250),('PTRM input'!$I$395*(1+rvanilla03)^0.5)-SUM($I250:AO250),('PTRM input'!$I$395*(1+rvanilla03)^0.5)/A11stdlife))</f>
        <v>0</v>
      </c>
      <c r="AQ250" s="251">
        <f ca="1">IF(A11stdlife="n/a","n/a",IF(AQ$3&gt;(A11stdlife+$E250),('PTRM input'!$I$395*(1+rvanilla03)^0.5)-SUM($I250:AP250),('PTRM input'!$I$395*(1+rvanilla03)^0.5)/A11stdlife))</f>
        <v>0</v>
      </c>
      <c r="AR250" s="251">
        <f ca="1">IF(A11stdlife="n/a","n/a",IF(AR$3&gt;(A11stdlife+$E250),('PTRM input'!$I$395*(1+rvanilla03)^0.5)-SUM($I250:AQ250),('PTRM input'!$I$395*(1+rvanilla03)^0.5)/A11stdlife))</f>
        <v>0</v>
      </c>
      <c r="AS250" s="251">
        <f ca="1">IF(A11stdlife="n/a","n/a",IF(AS$3&gt;(A11stdlife+$E250),('PTRM input'!$I$395*(1+rvanilla03)^0.5)-SUM($I250:AR250),('PTRM input'!$I$395*(1+rvanilla03)^0.5)/A11stdlife))</f>
        <v>0</v>
      </c>
      <c r="AT250" s="251">
        <f ca="1">IF(A11stdlife="n/a","n/a",IF(AT$3&gt;(A11stdlife+$E250),('PTRM input'!$I$395*(1+rvanilla03)^0.5)-SUM($I250:AS250),('PTRM input'!$I$395*(1+rvanilla03)^0.5)/A11stdlife))</f>
        <v>0</v>
      </c>
      <c r="AU250" s="251">
        <f ca="1">IF(A11stdlife="n/a","n/a",IF(AU$3&gt;(A11stdlife+$E250),('PTRM input'!$I$395*(1+rvanilla03)^0.5)-SUM($I250:AT250),('PTRM input'!$I$395*(1+rvanilla03)^0.5)/A11stdlife))</f>
        <v>0</v>
      </c>
      <c r="AV250" s="251">
        <f ca="1">IF(A11stdlife="n/a","n/a",IF(AV$3&gt;(A11stdlife+$E250),('PTRM input'!$I$395*(1+rvanilla03)^0.5)-SUM($I250:AU250),('PTRM input'!$I$395*(1+rvanilla03)^0.5)/A11stdlife))</f>
        <v>0</v>
      </c>
      <c r="AW250" s="251">
        <f ca="1">IF(A11stdlife="n/a","n/a",IF(AW$3&gt;(A11stdlife+$E250),('PTRM input'!$I$395*(1+rvanilla03)^0.5)-SUM($I250:AV250),('PTRM input'!$I$395*(1+rvanilla03)^0.5)/A11stdlife))</f>
        <v>0</v>
      </c>
      <c r="AX250" s="251">
        <f ca="1">IF(A11stdlife="n/a","n/a",IF(AX$3&gt;(A11stdlife+$E250),('PTRM input'!$I$395*(1+rvanilla03)^0.5)-SUM($I250:AW250),('PTRM input'!$I$395*(1+rvanilla03)^0.5)/A11stdlife))</f>
        <v>0</v>
      </c>
      <c r="AY250" s="251">
        <f ca="1">IF(A11stdlife="n/a","n/a",IF(AY$3&gt;(A11stdlife+$E250),('PTRM input'!$I$395*(1+rvanilla03)^0.5)-SUM($I250:AX250),('PTRM input'!$I$395*(1+rvanilla03)^0.5)/A11stdlife))</f>
        <v>0</v>
      </c>
      <c r="AZ250" s="251">
        <f ca="1">IF(A11stdlife="n/a","n/a",IF(AZ$3&gt;(A11stdlife+$E250),('PTRM input'!$I$395*(1+rvanilla03)^0.5)-SUM($I250:AY250),('PTRM input'!$I$395*(1+rvanilla03)^0.5)/A11stdlife))</f>
        <v>0</v>
      </c>
      <c r="BA250" s="251">
        <f ca="1">IF(A11stdlife="n/a","n/a",IF(BA$3&gt;(A11stdlife+$E250),('PTRM input'!$I$395*(1+rvanilla03)^0.5)-SUM($I250:AZ250),('PTRM input'!$I$395*(1+rvanilla03)^0.5)/A11stdlife))</f>
        <v>0</v>
      </c>
      <c r="BB250" s="251">
        <f ca="1">IF(A11stdlife="n/a","n/a",IF(BB$3&gt;(A11stdlife+$E250),('PTRM input'!$I$395*(1+rvanilla03)^0.5)-SUM($I250:BA250),('PTRM input'!$I$395*(1+rvanilla03)^0.5)/A11stdlife))</f>
        <v>0</v>
      </c>
      <c r="BC250" s="251">
        <f ca="1">IF(A11stdlife="n/a","n/a",IF(BC$3&gt;(A11stdlife+$E250),('PTRM input'!$I$395*(1+rvanilla03)^0.5)-SUM($I250:BB250),('PTRM input'!$I$395*(1+rvanilla03)^0.5)/A11stdlife))</f>
        <v>0</v>
      </c>
      <c r="BD250" s="251">
        <f ca="1">IF(A11stdlife="n/a","n/a",IF(BD$3&gt;(A11stdlife+$E250),('PTRM input'!$I$395*(1+rvanilla03)^0.5)-SUM($I250:BC250),('PTRM input'!$I$395*(1+rvanilla03)^0.5)/A11stdlife))</f>
        <v>0</v>
      </c>
      <c r="BE250" s="251">
        <f ca="1">IF(A11stdlife="n/a","n/a",IF(BE$3&gt;(A11stdlife+$E250),('PTRM input'!$I$395*(1+rvanilla03)^0.5)-SUM($I250:BD250),('PTRM input'!$I$395*(1+rvanilla03)^0.5)/A11stdlife))</f>
        <v>0</v>
      </c>
      <c r="BF250" s="251">
        <f ca="1">IF(A11stdlife="n/a","n/a",IF(BF$3&gt;(A11stdlife+$E250),('PTRM input'!$I$395*(1+rvanilla03)^0.5)-SUM($I250:BE250),('PTRM input'!$I$395*(1+rvanilla03)^0.5)/A11stdlife))</f>
        <v>0</v>
      </c>
      <c r="BG250" s="251">
        <f ca="1">IF(A11stdlife="n/a","n/a",IF(BG$3&gt;(A11stdlife+$E250),('PTRM input'!$I$395*(1+rvanilla03)^0.5)-SUM($I250:BF250),('PTRM input'!$I$395*(1+rvanilla03)^0.5)/A11stdlife))</f>
        <v>0</v>
      </c>
      <c r="BH250" s="251">
        <f ca="1">IF(A11stdlife="n/a","n/a",IF(BH$3&gt;(A11stdlife+$E250),('PTRM input'!$I$395*(1+rvanilla03)^0.5)-SUM($I250:BG250),('PTRM input'!$I$395*(1+rvanilla03)^0.5)/A11stdlife))</f>
        <v>0</v>
      </c>
      <c r="BI250" s="251">
        <f ca="1">IF(A11stdlife="n/a","n/a",IF(BI$3&gt;(A11stdlife+$E250),('PTRM input'!$I$395*(1+rvanilla03)^0.5)-SUM($I250:BH250),('PTRM input'!$I$395*(1+rvanilla03)^0.5)/A11stdlife))</f>
        <v>0</v>
      </c>
      <c r="BJ250" s="116"/>
      <c r="BK250" s="116"/>
      <c r="BL250" s="116"/>
      <c r="BM250" s="116"/>
    </row>
    <row r="251" spans="1:65" hidden="1" outlineLevel="2">
      <c r="A251" s="116"/>
      <c r="B251" s="19"/>
      <c r="C251" s="18"/>
      <c r="D251" s="760"/>
      <c r="E251" s="86">
        <v>4</v>
      </c>
      <c r="F251" s="259"/>
      <c r="G251" s="434"/>
      <c r="H251" s="435"/>
      <c r="I251" s="435"/>
      <c r="J251" s="619"/>
      <c r="K251" s="433">
        <f ca="1">IF(A11stdlife="n/a","n/a",IF(K$3&gt;(A11stdlife+$E251),('PTRM input'!$J$395*(1+rvanilla04)^0.5)-SUM(J251:$J251),('PTRM input'!$J$395*(1+rvanilla04)^0.5)/A11stdlife))</f>
        <v>0</v>
      </c>
      <c r="L251" s="433">
        <f ca="1">IF(A11stdlife="n/a","n/a",IF(L$3&gt;(A11stdlife+$E251),('PTRM input'!$J$395*(1+rvanilla04)^0.5)-SUM($J251:K251),('PTRM input'!$J$395*(1+rvanilla04)^0.5)/A11stdlife))</f>
        <v>0</v>
      </c>
      <c r="M251" s="433">
        <f ca="1">IF(A11stdlife="n/a","n/a",IF(M$3&gt;(A11stdlife+$E251),('PTRM input'!$J$395*(1+rvanilla04)^0.5)-SUM($J251:L251),('PTRM input'!$J$395*(1+rvanilla04)^0.5)/A11stdlife))</f>
        <v>0</v>
      </c>
      <c r="N251" s="433">
        <f ca="1">IF(A11stdlife="n/a","n/a",IF(N$3&gt;(A11stdlife+$E251),('PTRM input'!$J$395*(1+rvanilla04)^0.5)-SUM($J251:M251),('PTRM input'!$J$395*(1+rvanilla04)^0.5)/A11stdlife))</f>
        <v>0</v>
      </c>
      <c r="O251" s="433">
        <f ca="1">IF(A11stdlife="n/a","n/a",IF(O$3&gt;(A11stdlife+$E251),('PTRM input'!$J$395*(1+rvanilla04)^0.5)-SUM($J251:N251),('PTRM input'!$J$395*(1+rvanilla04)^0.5)/A11stdlife))</f>
        <v>0</v>
      </c>
      <c r="P251" s="433">
        <f ca="1">IF(A11stdlife="n/a","n/a",IF(P$3&gt;(A11stdlife+$E251),('PTRM input'!$J$395*(1+rvanilla04)^0.5)-SUM($J251:O251),('PTRM input'!$J$395*(1+rvanilla04)^0.5)/A11stdlife))</f>
        <v>0</v>
      </c>
      <c r="Q251" s="433">
        <f ca="1">IF(A11stdlife="n/a","n/a",IF(Q$3&gt;(A11stdlife+$E251),('PTRM input'!$J$395*(1+rvanilla04)^0.5)-SUM($J251:P251),('PTRM input'!$J$395*(1+rvanilla04)^0.5)/A11stdlife))</f>
        <v>0</v>
      </c>
      <c r="R251" s="251">
        <f ca="1">IF(A11stdlife="n/a","n/a",IF(R$3&gt;(A11stdlife+$E251),('PTRM input'!$J$395*(1+rvanilla04)^0.5)-SUM($J251:Q251),('PTRM input'!$J$395*(1+rvanilla04)^0.5)/A11stdlife))</f>
        <v>0</v>
      </c>
      <c r="S251" s="251">
        <f ca="1">IF(A11stdlife="n/a","n/a",IF(S$3&gt;(A11stdlife+$E251),('PTRM input'!$J$395*(1+rvanilla04)^0.5)-SUM($J251:R251),('PTRM input'!$J$395*(1+rvanilla04)^0.5)/A11stdlife))</f>
        <v>0</v>
      </c>
      <c r="T251" s="251">
        <f ca="1">IF(A11stdlife="n/a","n/a",IF(T$3&gt;(A11stdlife+$E251),('PTRM input'!$J$395*(1+rvanilla04)^0.5)-SUM($J251:S251),('PTRM input'!$J$395*(1+rvanilla04)^0.5)/A11stdlife))</f>
        <v>0</v>
      </c>
      <c r="U251" s="251">
        <f ca="1">IF(A11stdlife="n/a","n/a",IF(U$3&gt;(A11stdlife+$E251),('PTRM input'!$J$395*(1+rvanilla04)^0.5)-SUM($J251:T251),('PTRM input'!$J$395*(1+rvanilla04)^0.5)/A11stdlife))</f>
        <v>0</v>
      </c>
      <c r="V251" s="251">
        <f ca="1">IF(A11stdlife="n/a","n/a",IF(V$3&gt;(A11stdlife+$E251),('PTRM input'!$J$395*(1+rvanilla04)^0.5)-SUM($J251:U251),('PTRM input'!$J$395*(1+rvanilla04)^0.5)/A11stdlife))</f>
        <v>0</v>
      </c>
      <c r="W251" s="251">
        <f ca="1">IF(A11stdlife="n/a","n/a",IF(W$3&gt;(A11stdlife+$E251),('PTRM input'!$J$395*(1+rvanilla04)^0.5)-SUM($J251:V251),('PTRM input'!$J$395*(1+rvanilla04)^0.5)/A11stdlife))</f>
        <v>0</v>
      </c>
      <c r="X251" s="251">
        <f ca="1">IF(A11stdlife="n/a","n/a",IF(X$3&gt;(A11stdlife+$E251),('PTRM input'!$J$395*(1+rvanilla04)^0.5)-SUM($J251:W251),('PTRM input'!$J$395*(1+rvanilla04)^0.5)/A11stdlife))</f>
        <v>0</v>
      </c>
      <c r="Y251" s="251">
        <f ca="1">IF(A11stdlife="n/a","n/a",IF(Y$3&gt;(A11stdlife+$E251),('PTRM input'!$J$395*(1+rvanilla04)^0.5)-SUM($J251:X251),('PTRM input'!$J$395*(1+rvanilla04)^0.5)/A11stdlife))</f>
        <v>0</v>
      </c>
      <c r="Z251" s="251">
        <f ca="1">IF(A11stdlife="n/a","n/a",IF(Z$3&gt;(A11stdlife+$E251),('PTRM input'!$J$395*(1+rvanilla04)^0.5)-SUM($J251:Y251),('PTRM input'!$J$395*(1+rvanilla04)^0.5)/A11stdlife))</f>
        <v>0</v>
      </c>
      <c r="AA251" s="251">
        <f ca="1">IF(A11stdlife="n/a","n/a",IF(AA$3&gt;(A11stdlife+$E251),('PTRM input'!$J$395*(1+rvanilla04)^0.5)-SUM($J251:Z251),('PTRM input'!$J$395*(1+rvanilla04)^0.5)/A11stdlife))</f>
        <v>0</v>
      </c>
      <c r="AB251" s="251">
        <f ca="1">IF(A11stdlife="n/a","n/a",IF(AB$3&gt;(A11stdlife+$E251),('PTRM input'!$J$395*(1+rvanilla04)^0.5)-SUM($J251:AA251),('PTRM input'!$J$395*(1+rvanilla04)^0.5)/A11stdlife))</f>
        <v>0</v>
      </c>
      <c r="AC251" s="251">
        <f ca="1">IF(A11stdlife="n/a","n/a",IF(AC$3&gt;(A11stdlife+$E251),('PTRM input'!$J$395*(1+rvanilla04)^0.5)-SUM($J251:AB251),('PTRM input'!$J$395*(1+rvanilla04)^0.5)/A11stdlife))</f>
        <v>0</v>
      </c>
      <c r="AD251" s="251">
        <f ca="1">IF(A11stdlife="n/a","n/a",IF(AD$3&gt;(A11stdlife+$E251),('PTRM input'!$J$395*(1+rvanilla04)^0.5)-SUM($J251:AC251),('PTRM input'!$J$395*(1+rvanilla04)^0.5)/A11stdlife))</f>
        <v>0</v>
      </c>
      <c r="AE251" s="251">
        <f ca="1">IF(A11stdlife="n/a","n/a",IF(AE$3&gt;(A11stdlife+$E251),('PTRM input'!$J$395*(1+rvanilla04)^0.5)-SUM($J251:AD251),('PTRM input'!$J$395*(1+rvanilla04)^0.5)/A11stdlife))</f>
        <v>0</v>
      </c>
      <c r="AF251" s="251">
        <f ca="1">IF(A11stdlife="n/a","n/a",IF(AF$3&gt;(A11stdlife+$E251),('PTRM input'!$J$395*(1+rvanilla04)^0.5)-SUM($J251:AE251),('PTRM input'!$J$395*(1+rvanilla04)^0.5)/A11stdlife))</f>
        <v>0</v>
      </c>
      <c r="AG251" s="251">
        <f ca="1">IF(A11stdlife="n/a","n/a",IF(AG$3&gt;(A11stdlife+$E251),('PTRM input'!$J$395*(1+rvanilla04)^0.5)-SUM($J251:AF251),('PTRM input'!$J$395*(1+rvanilla04)^0.5)/A11stdlife))</f>
        <v>0</v>
      </c>
      <c r="AH251" s="251">
        <f ca="1">IF(A11stdlife="n/a","n/a",IF(AH$3&gt;(A11stdlife+$E251),('PTRM input'!$J$395*(1+rvanilla04)^0.5)-SUM($J251:AG251),('PTRM input'!$J$395*(1+rvanilla04)^0.5)/A11stdlife))</f>
        <v>0</v>
      </c>
      <c r="AI251" s="251">
        <f ca="1">IF(A11stdlife="n/a","n/a",IF(AI$3&gt;(A11stdlife+$E251),('PTRM input'!$J$395*(1+rvanilla04)^0.5)-SUM($J251:AH251),('PTRM input'!$J$395*(1+rvanilla04)^0.5)/A11stdlife))</f>
        <v>0</v>
      </c>
      <c r="AJ251" s="251">
        <f ca="1">IF(A11stdlife="n/a","n/a",IF(AJ$3&gt;(A11stdlife+$E251),('PTRM input'!$J$395*(1+rvanilla04)^0.5)-SUM($J251:AI251),('PTRM input'!$J$395*(1+rvanilla04)^0.5)/A11stdlife))</f>
        <v>0</v>
      </c>
      <c r="AK251" s="251">
        <f ca="1">IF(A11stdlife="n/a","n/a",IF(AK$3&gt;(A11stdlife+$E251),('PTRM input'!$J$395*(1+rvanilla04)^0.5)-SUM($J251:AJ251),('PTRM input'!$J$395*(1+rvanilla04)^0.5)/A11stdlife))</f>
        <v>0</v>
      </c>
      <c r="AL251" s="251">
        <f ca="1">IF(A11stdlife="n/a","n/a",IF(AL$3&gt;(A11stdlife+$E251),('PTRM input'!$J$395*(1+rvanilla04)^0.5)-SUM($J251:AK251),('PTRM input'!$J$395*(1+rvanilla04)^0.5)/A11stdlife))</f>
        <v>0</v>
      </c>
      <c r="AM251" s="251">
        <f ca="1">IF(A11stdlife="n/a","n/a",IF(AM$3&gt;(A11stdlife+$E251),('PTRM input'!$J$395*(1+rvanilla04)^0.5)-SUM($J251:AL251),('PTRM input'!$J$395*(1+rvanilla04)^0.5)/A11stdlife))</f>
        <v>0</v>
      </c>
      <c r="AN251" s="251">
        <f ca="1">IF(A11stdlife="n/a","n/a",IF(AN$3&gt;(A11stdlife+$E251),('PTRM input'!$J$395*(1+rvanilla04)^0.5)-SUM($J251:AM251),('PTRM input'!$J$395*(1+rvanilla04)^0.5)/A11stdlife))</f>
        <v>0</v>
      </c>
      <c r="AO251" s="251">
        <f ca="1">IF(A11stdlife="n/a","n/a",IF(AO$3&gt;(A11stdlife+$E251),('PTRM input'!$J$395*(1+rvanilla04)^0.5)-SUM($J251:AN251),('PTRM input'!$J$395*(1+rvanilla04)^0.5)/A11stdlife))</f>
        <v>0</v>
      </c>
      <c r="AP251" s="251">
        <f ca="1">IF(A11stdlife="n/a","n/a",IF(AP$3&gt;(A11stdlife+$E251),('PTRM input'!$J$395*(1+rvanilla04)^0.5)-SUM($J251:AO251),('PTRM input'!$J$395*(1+rvanilla04)^0.5)/A11stdlife))</f>
        <v>0</v>
      </c>
      <c r="AQ251" s="251">
        <f ca="1">IF(A11stdlife="n/a","n/a",IF(AQ$3&gt;(A11stdlife+$E251),('PTRM input'!$J$395*(1+rvanilla04)^0.5)-SUM($J251:AP251),('PTRM input'!$J$395*(1+rvanilla04)^0.5)/A11stdlife))</f>
        <v>0</v>
      </c>
      <c r="AR251" s="251">
        <f ca="1">IF(A11stdlife="n/a","n/a",IF(AR$3&gt;(A11stdlife+$E251),('PTRM input'!$J$395*(1+rvanilla04)^0.5)-SUM($J251:AQ251),('PTRM input'!$J$395*(1+rvanilla04)^0.5)/A11stdlife))</f>
        <v>0</v>
      </c>
      <c r="AS251" s="251">
        <f ca="1">IF(A11stdlife="n/a","n/a",IF(AS$3&gt;(A11stdlife+$E251),('PTRM input'!$J$395*(1+rvanilla04)^0.5)-SUM($J251:AR251),('PTRM input'!$J$395*(1+rvanilla04)^0.5)/A11stdlife))</f>
        <v>0</v>
      </c>
      <c r="AT251" s="251">
        <f ca="1">IF(A11stdlife="n/a","n/a",IF(AT$3&gt;(A11stdlife+$E251),('PTRM input'!$J$395*(1+rvanilla04)^0.5)-SUM($J251:AS251),('PTRM input'!$J$395*(1+rvanilla04)^0.5)/A11stdlife))</f>
        <v>0</v>
      </c>
      <c r="AU251" s="251">
        <f ca="1">IF(A11stdlife="n/a","n/a",IF(AU$3&gt;(A11stdlife+$E251),('PTRM input'!$J$395*(1+rvanilla04)^0.5)-SUM($J251:AT251),('PTRM input'!$J$395*(1+rvanilla04)^0.5)/A11stdlife))</f>
        <v>0</v>
      </c>
      <c r="AV251" s="251">
        <f ca="1">IF(A11stdlife="n/a","n/a",IF(AV$3&gt;(A11stdlife+$E251),('PTRM input'!$J$395*(1+rvanilla04)^0.5)-SUM($J251:AU251),('PTRM input'!$J$395*(1+rvanilla04)^0.5)/A11stdlife))</f>
        <v>0</v>
      </c>
      <c r="AW251" s="251">
        <f ca="1">IF(A11stdlife="n/a","n/a",IF(AW$3&gt;(A11stdlife+$E251),('PTRM input'!$J$395*(1+rvanilla04)^0.5)-SUM($J251:AV251),('PTRM input'!$J$395*(1+rvanilla04)^0.5)/A11stdlife))</f>
        <v>0</v>
      </c>
      <c r="AX251" s="251">
        <f ca="1">IF(A11stdlife="n/a","n/a",IF(AX$3&gt;(A11stdlife+$E251),('PTRM input'!$J$395*(1+rvanilla04)^0.5)-SUM($J251:AW251),('PTRM input'!$J$395*(1+rvanilla04)^0.5)/A11stdlife))</f>
        <v>0</v>
      </c>
      <c r="AY251" s="251">
        <f ca="1">IF(A11stdlife="n/a","n/a",IF(AY$3&gt;(A11stdlife+$E251),('PTRM input'!$J$395*(1+rvanilla04)^0.5)-SUM($J251:AX251),('PTRM input'!$J$395*(1+rvanilla04)^0.5)/A11stdlife))</f>
        <v>0</v>
      </c>
      <c r="AZ251" s="251">
        <f ca="1">IF(A11stdlife="n/a","n/a",IF(AZ$3&gt;(A11stdlife+$E251),('PTRM input'!$J$395*(1+rvanilla04)^0.5)-SUM($J251:AY251),('PTRM input'!$J$395*(1+rvanilla04)^0.5)/A11stdlife))</f>
        <v>0</v>
      </c>
      <c r="BA251" s="251">
        <f ca="1">IF(A11stdlife="n/a","n/a",IF(BA$3&gt;(A11stdlife+$E251),('PTRM input'!$J$395*(1+rvanilla04)^0.5)-SUM($J251:AZ251),('PTRM input'!$J$395*(1+rvanilla04)^0.5)/A11stdlife))</f>
        <v>0</v>
      </c>
      <c r="BB251" s="251">
        <f ca="1">IF(A11stdlife="n/a","n/a",IF(BB$3&gt;(A11stdlife+$E251),('PTRM input'!$J$395*(1+rvanilla04)^0.5)-SUM($J251:BA251),('PTRM input'!$J$395*(1+rvanilla04)^0.5)/A11stdlife))</f>
        <v>0</v>
      </c>
      <c r="BC251" s="251">
        <f ca="1">IF(A11stdlife="n/a","n/a",IF(BC$3&gt;(A11stdlife+$E251),('PTRM input'!$J$395*(1+rvanilla04)^0.5)-SUM($J251:BB251),('PTRM input'!$J$395*(1+rvanilla04)^0.5)/A11stdlife))</f>
        <v>0</v>
      </c>
      <c r="BD251" s="251">
        <f ca="1">IF(A11stdlife="n/a","n/a",IF(BD$3&gt;(A11stdlife+$E251),('PTRM input'!$J$395*(1+rvanilla04)^0.5)-SUM($J251:BC251),('PTRM input'!$J$395*(1+rvanilla04)^0.5)/A11stdlife))</f>
        <v>0</v>
      </c>
      <c r="BE251" s="251">
        <f ca="1">IF(A11stdlife="n/a","n/a",IF(BE$3&gt;(A11stdlife+$E251),('PTRM input'!$J$395*(1+rvanilla04)^0.5)-SUM($J251:BD251),('PTRM input'!$J$395*(1+rvanilla04)^0.5)/A11stdlife))</f>
        <v>0</v>
      </c>
      <c r="BF251" s="251">
        <f ca="1">IF(A11stdlife="n/a","n/a",IF(BF$3&gt;(A11stdlife+$E251),('PTRM input'!$J$395*(1+rvanilla04)^0.5)-SUM($J251:BE251),('PTRM input'!$J$395*(1+rvanilla04)^0.5)/A11stdlife))</f>
        <v>0</v>
      </c>
      <c r="BG251" s="251">
        <f ca="1">IF(A11stdlife="n/a","n/a",IF(BG$3&gt;(A11stdlife+$E251),('PTRM input'!$J$395*(1+rvanilla04)^0.5)-SUM($J251:BF251),('PTRM input'!$J$395*(1+rvanilla04)^0.5)/A11stdlife))</f>
        <v>0</v>
      </c>
      <c r="BH251" s="251">
        <f ca="1">IF(A11stdlife="n/a","n/a",IF(BH$3&gt;(A11stdlife+$E251),('PTRM input'!$J$395*(1+rvanilla04)^0.5)-SUM($J251:BG251),('PTRM input'!$J$395*(1+rvanilla04)^0.5)/A11stdlife))</f>
        <v>0</v>
      </c>
      <c r="BI251" s="251">
        <f ca="1">IF(A11stdlife="n/a","n/a",IF(BI$3&gt;(A11stdlife+$E251),('PTRM input'!$J$395*(1+rvanilla04)^0.5)-SUM($J251:BH251),('PTRM input'!$J$395*(1+rvanilla04)^0.5)/A11stdlife))</f>
        <v>0</v>
      </c>
      <c r="BJ251" s="116"/>
      <c r="BK251" s="116"/>
      <c r="BL251" s="116"/>
      <c r="BM251" s="116"/>
    </row>
    <row r="252" spans="1:65" hidden="1" outlineLevel="2">
      <c r="A252" s="116"/>
      <c r="B252" s="19"/>
      <c r="C252" s="18"/>
      <c r="D252" s="760"/>
      <c r="E252" s="86">
        <v>5</v>
      </c>
      <c r="F252" s="259"/>
      <c r="G252" s="434"/>
      <c r="H252" s="435"/>
      <c r="I252" s="435"/>
      <c r="J252" s="435"/>
      <c r="K252" s="619"/>
      <c r="L252" s="433">
        <f ca="1">IF(A11stdlife="n/a","n/a",IF(L$3&gt;(A11stdlife+$E252),('PTRM input'!$K$395*(1+rvanilla05)^0.5)-SUM($K252:K252),('PTRM input'!$K$395*(1+rvanilla05)^0.5)/A11stdlife))</f>
        <v>0</v>
      </c>
      <c r="M252" s="433">
        <f ca="1">IF(A11stdlife="n/a","n/a",IF(M$3&gt;(A11stdlife+$E252),('PTRM input'!$K$395*(1+rvanilla05)^0.5)-SUM($K252:L252),('PTRM input'!$K$395*(1+rvanilla05)^0.5)/A11stdlife))</f>
        <v>0</v>
      </c>
      <c r="N252" s="433">
        <f ca="1">IF(A11stdlife="n/a","n/a",IF(N$3&gt;(A11stdlife+$E252),('PTRM input'!$K$395*(1+rvanilla05)^0.5)-SUM($K252:M252),('PTRM input'!$K$395*(1+rvanilla05)^0.5)/A11stdlife))</f>
        <v>0</v>
      </c>
      <c r="O252" s="433">
        <f ca="1">IF(A11stdlife="n/a","n/a",IF(O$3&gt;(A11stdlife+$E252),('PTRM input'!$K$395*(1+rvanilla05)^0.5)-SUM($K252:N252),('PTRM input'!$K$395*(1+rvanilla05)^0.5)/A11stdlife))</f>
        <v>0</v>
      </c>
      <c r="P252" s="433">
        <f ca="1">IF(A11stdlife="n/a","n/a",IF(P$3&gt;(A11stdlife+$E252),('PTRM input'!$K$395*(1+rvanilla05)^0.5)-SUM($K252:O252),('PTRM input'!$K$395*(1+rvanilla05)^0.5)/A11stdlife))</f>
        <v>0</v>
      </c>
      <c r="Q252" s="433">
        <f ca="1">IF(A11stdlife="n/a","n/a",IF(Q$3&gt;(A11stdlife+$E252),('PTRM input'!$K$395*(1+rvanilla05)^0.5)-SUM($K252:P252),('PTRM input'!$K$395*(1+rvanilla05)^0.5)/A11stdlife))</f>
        <v>0</v>
      </c>
      <c r="R252" s="251">
        <f ca="1">IF(A11stdlife="n/a","n/a",IF(R$3&gt;(A11stdlife+$E252),('PTRM input'!$K$395*(1+rvanilla05)^0.5)-SUM($K252:Q252),('PTRM input'!$K$395*(1+rvanilla05)^0.5)/A11stdlife))</f>
        <v>0</v>
      </c>
      <c r="S252" s="251">
        <f ca="1">IF(A11stdlife="n/a","n/a",IF(S$3&gt;(A11stdlife+$E252),('PTRM input'!$K$395*(1+rvanilla05)^0.5)-SUM($K252:R252),('PTRM input'!$K$395*(1+rvanilla05)^0.5)/A11stdlife))</f>
        <v>0</v>
      </c>
      <c r="T252" s="251">
        <f ca="1">IF(A11stdlife="n/a","n/a",IF(T$3&gt;(A11stdlife+$E252),('PTRM input'!$K$395*(1+rvanilla05)^0.5)-SUM($K252:S252),('PTRM input'!$K$395*(1+rvanilla05)^0.5)/A11stdlife))</f>
        <v>0</v>
      </c>
      <c r="U252" s="251">
        <f ca="1">IF(A11stdlife="n/a","n/a",IF(U$3&gt;(A11stdlife+$E252),('PTRM input'!$K$395*(1+rvanilla05)^0.5)-SUM($K252:T252),('PTRM input'!$K$395*(1+rvanilla05)^0.5)/A11stdlife))</f>
        <v>0</v>
      </c>
      <c r="V252" s="251">
        <f ca="1">IF(A11stdlife="n/a","n/a",IF(V$3&gt;(A11stdlife+$E252),('PTRM input'!$K$395*(1+rvanilla05)^0.5)-SUM($K252:U252),('PTRM input'!$K$395*(1+rvanilla05)^0.5)/A11stdlife))</f>
        <v>0</v>
      </c>
      <c r="W252" s="251">
        <f ca="1">IF(A11stdlife="n/a","n/a",IF(W$3&gt;(A11stdlife+$E252),('PTRM input'!$K$395*(1+rvanilla05)^0.5)-SUM($K252:V252),('PTRM input'!$K$395*(1+rvanilla05)^0.5)/A11stdlife))</f>
        <v>0</v>
      </c>
      <c r="X252" s="251">
        <f ca="1">IF(A11stdlife="n/a","n/a",IF(X$3&gt;(A11stdlife+$E252),('PTRM input'!$K$395*(1+rvanilla05)^0.5)-SUM($K252:W252),('PTRM input'!$K$395*(1+rvanilla05)^0.5)/A11stdlife))</f>
        <v>0</v>
      </c>
      <c r="Y252" s="251">
        <f ca="1">IF(A11stdlife="n/a","n/a",IF(Y$3&gt;(A11stdlife+$E252),('PTRM input'!$K$395*(1+rvanilla05)^0.5)-SUM($K252:X252),('PTRM input'!$K$395*(1+rvanilla05)^0.5)/A11stdlife))</f>
        <v>0</v>
      </c>
      <c r="Z252" s="251">
        <f ca="1">IF(A11stdlife="n/a","n/a",IF(Z$3&gt;(A11stdlife+$E252),('PTRM input'!$K$395*(1+rvanilla05)^0.5)-SUM($K252:Y252),('PTRM input'!$K$395*(1+rvanilla05)^0.5)/A11stdlife))</f>
        <v>0</v>
      </c>
      <c r="AA252" s="251">
        <f ca="1">IF(A11stdlife="n/a","n/a",IF(AA$3&gt;(A11stdlife+$E252),('PTRM input'!$K$395*(1+rvanilla05)^0.5)-SUM($K252:Z252),('PTRM input'!$K$395*(1+rvanilla05)^0.5)/A11stdlife))</f>
        <v>0</v>
      </c>
      <c r="AB252" s="251">
        <f ca="1">IF(A11stdlife="n/a","n/a",IF(AB$3&gt;(A11stdlife+$E252),('PTRM input'!$K$395*(1+rvanilla05)^0.5)-SUM($K252:AA252),('PTRM input'!$K$395*(1+rvanilla05)^0.5)/A11stdlife))</f>
        <v>0</v>
      </c>
      <c r="AC252" s="251">
        <f ca="1">IF(A11stdlife="n/a","n/a",IF(AC$3&gt;(A11stdlife+$E252),('PTRM input'!$K$395*(1+rvanilla05)^0.5)-SUM($K252:AB252),('PTRM input'!$K$395*(1+rvanilla05)^0.5)/A11stdlife))</f>
        <v>0</v>
      </c>
      <c r="AD252" s="251">
        <f ca="1">IF(A11stdlife="n/a","n/a",IF(AD$3&gt;(A11stdlife+$E252),('PTRM input'!$K$395*(1+rvanilla05)^0.5)-SUM($K252:AC252),('PTRM input'!$K$395*(1+rvanilla05)^0.5)/A11stdlife))</f>
        <v>0</v>
      </c>
      <c r="AE252" s="251">
        <f ca="1">IF(A11stdlife="n/a","n/a",IF(AE$3&gt;(A11stdlife+$E252),('PTRM input'!$K$395*(1+rvanilla05)^0.5)-SUM($K252:AD252),('PTRM input'!$K$395*(1+rvanilla05)^0.5)/A11stdlife))</f>
        <v>0</v>
      </c>
      <c r="AF252" s="251">
        <f ca="1">IF(A11stdlife="n/a","n/a",IF(AF$3&gt;(A11stdlife+$E252),('PTRM input'!$K$395*(1+rvanilla05)^0.5)-SUM($K252:AE252),('PTRM input'!$K$395*(1+rvanilla05)^0.5)/A11stdlife))</f>
        <v>0</v>
      </c>
      <c r="AG252" s="251">
        <f ca="1">IF(A11stdlife="n/a","n/a",IF(AG$3&gt;(A11stdlife+$E252),('PTRM input'!$K$395*(1+rvanilla05)^0.5)-SUM($K252:AF252),('PTRM input'!$K$395*(1+rvanilla05)^0.5)/A11stdlife))</f>
        <v>0</v>
      </c>
      <c r="AH252" s="251">
        <f ca="1">IF(A11stdlife="n/a","n/a",IF(AH$3&gt;(A11stdlife+$E252),('PTRM input'!$K$395*(1+rvanilla05)^0.5)-SUM($K252:AG252),('PTRM input'!$K$395*(1+rvanilla05)^0.5)/A11stdlife))</f>
        <v>0</v>
      </c>
      <c r="AI252" s="251">
        <f ca="1">IF(A11stdlife="n/a","n/a",IF(AI$3&gt;(A11stdlife+$E252),('PTRM input'!$K$395*(1+rvanilla05)^0.5)-SUM($K252:AH252),('PTRM input'!$K$395*(1+rvanilla05)^0.5)/A11stdlife))</f>
        <v>0</v>
      </c>
      <c r="AJ252" s="251">
        <f ca="1">IF(A11stdlife="n/a","n/a",IF(AJ$3&gt;(A11stdlife+$E252),('PTRM input'!$K$395*(1+rvanilla05)^0.5)-SUM($K252:AI252),('PTRM input'!$K$395*(1+rvanilla05)^0.5)/A11stdlife))</f>
        <v>0</v>
      </c>
      <c r="AK252" s="251">
        <f ca="1">IF(A11stdlife="n/a","n/a",IF(AK$3&gt;(A11stdlife+$E252),('PTRM input'!$K$395*(1+rvanilla05)^0.5)-SUM($K252:AJ252),('PTRM input'!$K$395*(1+rvanilla05)^0.5)/A11stdlife))</f>
        <v>0</v>
      </c>
      <c r="AL252" s="251">
        <f ca="1">IF(A11stdlife="n/a","n/a",IF(AL$3&gt;(A11stdlife+$E252),('PTRM input'!$K$395*(1+rvanilla05)^0.5)-SUM($K252:AK252),('PTRM input'!$K$395*(1+rvanilla05)^0.5)/A11stdlife))</f>
        <v>0</v>
      </c>
      <c r="AM252" s="251">
        <f ca="1">IF(A11stdlife="n/a","n/a",IF(AM$3&gt;(A11stdlife+$E252),('PTRM input'!$K$395*(1+rvanilla05)^0.5)-SUM($K252:AL252),('PTRM input'!$K$395*(1+rvanilla05)^0.5)/A11stdlife))</f>
        <v>0</v>
      </c>
      <c r="AN252" s="251">
        <f ca="1">IF(A11stdlife="n/a","n/a",IF(AN$3&gt;(A11stdlife+$E252),('PTRM input'!$K$395*(1+rvanilla05)^0.5)-SUM($K252:AM252),('PTRM input'!$K$395*(1+rvanilla05)^0.5)/A11stdlife))</f>
        <v>0</v>
      </c>
      <c r="AO252" s="251">
        <f ca="1">IF(A11stdlife="n/a","n/a",IF(AO$3&gt;(A11stdlife+$E252),('PTRM input'!$K$395*(1+rvanilla05)^0.5)-SUM($K252:AN252),('PTRM input'!$K$395*(1+rvanilla05)^0.5)/A11stdlife))</f>
        <v>0</v>
      </c>
      <c r="AP252" s="251">
        <f ca="1">IF(A11stdlife="n/a","n/a",IF(AP$3&gt;(A11stdlife+$E252),('PTRM input'!$K$395*(1+rvanilla05)^0.5)-SUM($K252:AO252),('PTRM input'!$K$395*(1+rvanilla05)^0.5)/A11stdlife))</f>
        <v>0</v>
      </c>
      <c r="AQ252" s="251">
        <f ca="1">IF(A11stdlife="n/a","n/a",IF(AQ$3&gt;(A11stdlife+$E252),('PTRM input'!$K$395*(1+rvanilla05)^0.5)-SUM($K252:AP252),('PTRM input'!$K$395*(1+rvanilla05)^0.5)/A11stdlife))</f>
        <v>0</v>
      </c>
      <c r="AR252" s="251">
        <f ca="1">IF(A11stdlife="n/a","n/a",IF(AR$3&gt;(A11stdlife+$E252),('PTRM input'!$K$395*(1+rvanilla05)^0.5)-SUM($K252:AQ252),('PTRM input'!$K$395*(1+rvanilla05)^0.5)/A11stdlife))</f>
        <v>0</v>
      </c>
      <c r="AS252" s="251">
        <f ca="1">IF(A11stdlife="n/a","n/a",IF(AS$3&gt;(A11stdlife+$E252),('PTRM input'!$K$395*(1+rvanilla05)^0.5)-SUM($K252:AR252),('PTRM input'!$K$395*(1+rvanilla05)^0.5)/A11stdlife))</f>
        <v>0</v>
      </c>
      <c r="AT252" s="251">
        <f ca="1">IF(A11stdlife="n/a","n/a",IF(AT$3&gt;(A11stdlife+$E252),('PTRM input'!$K$395*(1+rvanilla05)^0.5)-SUM($K252:AS252),('PTRM input'!$K$395*(1+rvanilla05)^0.5)/A11stdlife))</f>
        <v>0</v>
      </c>
      <c r="AU252" s="251">
        <f ca="1">IF(A11stdlife="n/a","n/a",IF(AU$3&gt;(A11stdlife+$E252),('PTRM input'!$K$395*(1+rvanilla05)^0.5)-SUM($K252:AT252),('PTRM input'!$K$395*(1+rvanilla05)^0.5)/A11stdlife))</f>
        <v>0</v>
      </c>
      <c r="AV252" s="251">
        <f ca="1">IF(A11stdlife="n/a","n/a",IF(AV$3&gt;(A11stdlife+$E252),('PTRM input'!$K$395*(1+rvanilla05)^0.5)-SUM($K252:AU252),('PTRM input'!$K$395*(1+rvanilla05)^0.5)/A11stdlife))</f>
        <v>0</v>
      </c>
      <c r="AW252" s="251">
        <f ca="1">IF(A11stdlife="n/a","n/a",IF(AW$3&gt;(A11stdlife+$E252),('PTRM input'!$K$395*(1+rvanilla05)^0.5)-SUM($K252:AV252),('PTRM input'!$K$395*(1+rvanilla05)^0.5)/A11stdlife))</f>
        <v>0</v>
      </c>
      <c r="AX252" s="251">
        <f ca="1">IF(A11stdlife="n/a","n/a",IF(AX$3&gt;(A11stdlife+$E252),('PTRM input'!$K$395*(1+rvanilla05)^0.5)-SUM($K252:AW252),('PTRM input'!$K$395*(1+rvanilla05)^0.5)/A11stdlife))</f>
        <v>0</v>
      </c>
      <c r="AY252" s="251">
        <f ca="1">IF(A11stdlife="n/a","n/a",IF(AY$3&gt;(A11stdlife+$E252),('PTRM input'!$K$395*(1+rvanilla05)^0.5)-SUM($K252:AX252),('PTRM input'!$K$395*(1+rvanilla05)^0.5)/A11stdlife))</f>
        <v>0</v>
      </c>
      <c r="AZ252" s="251">
        <f ca="1">IF(A11stdlife="n/a","n/a",IF(AZ$3&gt;(A11stdlife+$E252),('PTRM input'!$K$395*(1+rvanilla05)^0.5)-SUM($K252:AY252),('PTRM input'!$K$395*(1+rvanilla05)^0.5)/A11stdlife))</f>
        <v>0</v>
      </c>
      <c r="BA252" s="251">
        <f ca="1">IF(A11stdlife="n/a","n/a",IF(BA$3&gt;(A11stdlife+$E252),('PTRM input'!$K$395*(1+rvanilla05)^0.5)-SUM($K252:AZ252),('PTRM input'!$K$395*(1+rvanilla05)^0.5)/A11stdlife))</f>
        <v>0</v>
      </c>
      <c r="BB252" s="251">
        <f ca="1">IF(A11stdlife="n/a","n/a",IF(BB$3&gt;(A11stdlife+$E252),('PTRM input'!$K$395*(1+rvanilla05)^0.5)-SUM($K252:BA252),('PTRM input'!$K$395*(1+rvanilla05)^0.5)/A11stdlife))</f>
        <v>0</v>
      </c>
      <c r="BC252" s="251">
        <f ca="1">IF(A11stdlife="n/a","n/a",IF(BC$3&gt;(A11stdlife+$E252),('PTRM input'!$K$395*(1+rvanilla05)^0.5)-SUM($K252:BB252),('PTRM input'!$K$395*(1+rvanilla05)^0.5)/A11stdlife))</f>
        <v>0</v>
      </c>
      <c r="BD252" s="251">
        <f ca="1">IF(A11stdlife="n/a","n/a",IF(BD$3&gt;(A11stdlife+$E252),('PTRM input'!$K$395*(1+rvanilla05)^0.5)-SUM($K252:BC252),('PTRM input'!$K$395*(1+rvanilla05)^0.5)/A11stdlife))</f>
        <v>0</v>
      </c>
      <c r="BE252" s="251">
        <f ca="1">IF(A11stdlife="n/a","n/a",IF(BE$3&gt;(A11stdlife+$E252),('PTRM input'!$K$395*(1+rvanilla05)^0.5)-SUM($K252:BD252),('PTRM input'!$K$395*(1+rvanilla05)^0.5)/A11stdlife))</f>
        <v>0</v>
      </c>
      <c r="BF252" s="251">
        <f ca="1">IF(A11stdlife="n/a","n/a",IF(BF$3&gt;(A11stdlife+$E252),('PTRM input'!$K$395*(1+rvanilla05)^0.5)-SUM($K252:BE252),('PTRM input'!$K$395*(1+rvanilla05)^0.5)/A11stdlife))</f>
        <v>0</v>
      </c>
      <c r="BG252" s="251">
        <f ca="1">IF(A11stdlife="n/a","n/a",IF(BG$3&gt;(A11stdlife+$E252),('PTRM input'!$K$395*(1+rvanilla05)^0.5)-SUM($K252:BF252),('PTRM input'!$K$395*(1+rvanilla05)^0.5)/A11stdlife))</f>
        <v>0</v>
      </c>
      <c r="BH252" s="251">
        <f ca="1">IF(A11stdlife="n/a","n/a",IF(BH$3&gt;(A11stdlife+$E252),('PTRM input'!$K$395*(1+rvanilla05)^0.5)-SUM($K252:BG252),('PTRM input'!$K$395*(1+rvanilla05)^0.5)/A11stdlife))</f>
        <v>0</v>
      </c>
      <c r="BI252" s="251">
        <f ca="1">IF(A11stdlife="n/a","n/a",IF(BI$3&gt;(A11stdlife+$E252),('PTRM input'!$K$395*(1+rvanilla05)^0.5)-SUM($K252:BH252),('PTRM input'!$K$395*(1+rvanilla05)^0.5)/A11stdlife))</f>
        <v>0</v>
      </c>
      <c r="BJ252" s="116"/>
      <c r="BK252" s="116"/>
      <c r="BL252" s="116"/>
      <c r="BM252" s="116"/>
    </row>
    <row r="253" spans="1:65" hidden="1" outlineLevel="2">
      <c r="A253" s="116"/>
      <c r="B253" s="19"/>
      <c r="C253" s="18"/>
      <c r="D253" s="760"/>
      <c r="E253" s="86">
        <v>6</v>
      </c>
      <c r="F253" s="259"/>
      <c r="G253" s="434"/>
      <c r="H253" s="435"/>
      <c r="I253" s="435"/>
      <c r="J253" s="435"/>
      <c r="K253" s="435"/>
      <c r="L253" s="619"/>
      <c r="M253" s="433">
        <f ca="1">IF(A11stdlife="n/a","n/a",IF(M$3&gt;(A11stdlife+$E253),('PTRM input'!$L$395*(1+rvanilla06)^0.5)-SUM($L253:L253),('PTRM input'!$L$395*(1+rvanilla06)^0.5)/A11stdlife))</f>
        <v>0</v>
      </c>
      <c r="N253" s="433">
        <f ca="1">IF(A11stdlife="n/a","n/a",IF(N$3&gt;(A11stdlife+$E253),('PTRM input'!$L$395*(1+rvanilla06)^0.5)-SUM($L253:M253),('PTRM input'!$L$395*(1+rvanilla06)^0.5)/A11stdlife))</f>
        <v>0</v>
      </c>
      <c r="O253" s="433">
        <f ca="1">IF(A11stdlife="n/a","n/a",IF(O$3&gt;(A11stdlife+$E253),('PTRM input'!$L$395*(1+rvanilla06)^0.5)-SUM($L253:N253),('PTRM input'!$L$395*(1+rvanilla06)^0.5)/A11stdlife))</f>
        <v>0</v>
      </c>
      <c r="P253" s="433">
        <f ca="1">IF(A11stdlife="n/a","n/a",IF(P$3&gt;(A11stdlife+$E253),('PTRM input'!$L$395*(1+rvanilla06)^0.5)-SUM($L253:O253),('PTRM input'!$L$395*(1+rvanilla06)^0.5)/A11stdlife))</f>
        <v>0</v>
      </c>
      <c r="Q253" s="433">
        <f ca="1">IF(A11stdlife="n/a","n/a",IF(Q$3&gt;(A11stdlife+$E253),('PTRM input'!$L$395*(1+rvanilla06)^0.5)-SUM($L253:P253),('PTRM input'!$L$395*(1+rvanilla06)^0.5)/A11stdlife))</f>
        <v>0</v>
      </c>
      <c r="R253" s="251">
        <f ca="1">IF(A11stdlife="n/a","n/a",IF(R$3&gt;(A11stdlife+$E253),('PTRM input'!$L$395*(1+rvanilla06)^0.5)-SUM($L253:Q253),('PTRM input'!$L$395*(1+rvanilla06)^0.5)/A11stdlife))</f>
        <v>0</v>
      </c>
      <c r="S253" s="251">
        <f ca="1">IF(A11stdlife="n/a","n/a",IF(S$3&gt;(A11stdlife+$E253),('PTRM input'!$L$395*(1+rvanilla06)^0.5)-SUM($L253:R253),('PTRM input'!$L$395*(1+rvanilla06)^0.5)/A11stdlife))</f>
        <v>0</v>
      </c>
      <c r="T253" s="251">
        <f ca="1">IF(A11stdlife="n/a","n/a",IF(T$3&gt;(A11stdlife+$E253),('PTRM input'!$L$395*(1+rvanilla06)^0.5)-SUM($L253:S253),('PTRM input'!$L$395*(1+rvanilla06)^0.5)/A11stdlife))</f>
        <v>0</v>
      </c>
      <c r="U253" s="251">
        <f ca="1">IF(A11stdlife="n/a","n/a",IF(U$3&gt;(A11stdlife+$E253),('PTRM input'!$L$395*(1+rvanilla06)^0.5)-SUM($L253:T253),('PTRM input'!$L$395*(1+rvanilla06)^0.5)/A11stdlife))</f>
        <v>0</v>
      </c>
      <c r="V253" s="251">
        <f ca="1">IF(A11stdlife="n/a","n/a",IF(V$3&gt;(A11stdlife+$E253),('PTRM input'!$L$395*(1+rvanilla06)^0.5)-SUM($L253:U253),('PTRM input'!$L$395*(1+rvanilla06)^0.5)/A11stdlife))</f>
        <v>0</v>
      </c>
      <c r="W253" s="251">
        <f ca="1">IF(A11stdlife="n/a","n/a",IF(W$3&gt;(A11stdlife+$E253),('PTRM input'!$L$395*(1+rvanilla06)^0.5)-SUM($L253:V253),('PTRM input'!$L$395*(1+rvanilla06)^0.5)/A11stdlife))</f>
        <v>0</v>
      </c>
      <c r="X253" s="251">
        <f ca="1">IF(A11stdlife="n/a","n/a",IF(X$3&gt;(A11stdlife+$E253),('PTRM input'!$L$395*(1+rvanilla06)^0.5)-SUM($L253:W253),('PTRM input'!$L$395*(1+rvanilla06)^0.5)/A11stdlife))</f>
        <v>0</v>
      </c>
      <c r="Y253" s="251">
        <f ca="1">IF(A11stdlife="n/a","n/a",IF(Y$3&gt;(A11stdlife+$E253),('PTRM input'!$L$395*(1+rvanilla06)^0.5)-SUM($L253:X253),('PTRM input'!$L$395*(1+rvanilla06)^0.5)/A11stdlife))</f>
        <v>0</v>
      </c>
      <c r="Z253" s="251">
        <f ca="1">IF(A11stdlife="n/a","n/a",IF(Z$3&gt;(A11stdlife+$E253),('PTRM input'!$L$395*(1+rvanilla06)^0.5)-SUM($L253:Y253),('PTRM input'!$L$395*(1+rvanilla06)^0.5)/A11stdlife))</f>
        <v>0</v>
      </c>
      <c r="AA253" s="251">
        <f ca="1">IF(A11stdlife="n/a","n/a",IF(AA$3&gt;(A11stdlife+$E253),('PTRM input'!$L$395*(1+rvanilla06)^0.5)-SUM($L253:Z253),('PTRM input'!$L$395*(1+rvanilla06)^0.5)/A11stdlife))</f>
        <v>0</v>
      </c>
      <c r="AB253" s="251">
        <f ca="1">IF(A11stdlife="n/a","n/a",IF(AB$3&gt;(A11stdlife+$E253),('PTRM input'!$L$395*(1+rvanilla06)^0.5)-SUM($L253:AA253),('PTRM input'!$L$395*(1+rvanilla06)^0.5)/A11stdlife))</f>
        <v>0</v>
      </c>
      <c r="AC253" s="251">
        <f ca="1">IF(A11stdlife="n/a","n/a",IF(AC$3&gt;(A11stdlife+$E253),('PTRM input'!$L$395*(1+rvanilla06)^0.5)-SUM($L253:AB253),('PTRM input'!$L$395*(1+rvanilla06)^0.5)/A11stdlife))</f>
        <v>0</v>
      </c>
      <c r="AD253" s="251">
        <f ca="1">IF(A11stdlife="n/a","n/a",IF(AD$3&gt;(A11stdlife+$E253),('PTRM input'!$L$395*(1+rvanilla06)^0.5)-SUM($L253:AC253),('PTRM input'!$L$395*(1+rvanilla06)^0.5)/A11stdlife))</f>
        <v>0</v>
      </c>
      <c r="AE253" s="251">
        <f ca="1">IF(A11stdlife="n/a","n/a",IF(AE$3&gt;(A11stdlife+$E253),('PTRM input'!$L$395*(1+rvanilla06)^0.5)-SUM($L253:AD253),('PTRM input'!$L$395*(1+rvanilla06)^0.5)/A11stdlife))</f>
        <v>0</v>
      </c>
      <c r="AF253" s="251">
        <f ca="1">IF(A11stdlife="n/a","n/a",IF(AF$3&gt;(A11stdlife+$E253),('PTRM input'!$L$395*(1+rvanilla06)^0.5)-SUM($L253:AE253),('PTRM input'!$L$395*(1+rvanilla06)^0.5)/A11stdlife))</f>
        <v>0</v>
      </c>
      <c r="AG253" s="251">
        <f ca="1">IF(A11stdlife="n/a","n/a",IF(AG$3&gt;(A11stdlife+$E253),('PTRM input'!$L$395*(1+rvanilla06)^0.5)-SUM($L253:AF253),('PTRM input'!$L$395*(1+rvanilla06)^0.5)/A11stdlife))</f>
        <v>0</v>
      </c>
      <c r="AH253" s="251">
        <f ca="1">IF(A11stdlife="n/a","n/a",IF(AH$3&gt;(A11stdlife+$E253),('PTRM input'!$L$395*(1+rvanilla06)^0.5)-SUM($L253:AG253),('PTRM input'!$L$395*(1+rvanilla06)^0.5)/A11stdlife))</f>
        <v>0</v>
      </c>
      <c r="AI253" s="251">
        <f ca="1">IF(A11stdlife="n/a","n/a",IF(AI$3&gt;(A11stdlife+$E253),('PTRM input'!$L$395*(1+rvanilla06)^0.5)-SUM($L253:AH253),('PTRM input'!$L$395*(1+rvanilla06)^0.5)/A11stdlife))</f>
        <v>0</v>
      </c>
      <c r="AJ253" s="251">
        <f ca="1">IF(A11stdlife="n/a","n/a",IF(AJ$3&gt;(A11stdlife+$E253),('PTRM input'!$L$395*(1+rvanilla06)^0.5)-SUM($L253:AI253),('PTRM input'!$L$395*(1+rvanilla06)^0.5)/A11stdlife))</f>
        <v>0</v>
      </c>
      <c r="AK253" s="251">
        <f ca="1">IF(A11stdlife="n/a","n/a",IF(AK$3&gt;(A11stdlife+$E253),('PTRM input'!$L$395*(1+rvanilla06)^0.5)-SUM($L253:AJ253),('PTRM input'!$L$395*(1+rvanilla06)^0.5)/A11stdlife))</f>
        <v>0</v>
      </c>
      <c r="AL253" s="251">
        <f ca="1">IF(A11stdlife="n/a","n/a",IF(AL$3&gt;(A11stdlife+$E253),('PTRM input'!$L$395*(1+rvanilla06)^0.5)-SUM($L253:AK253),('PTRM input'!$L$395*(1+rvanilla06)^0.5)/A11stdlife))</f>
        <v>0</v>
      </c>
      <c r="AM253" s="251">
        <f ca="1">IF(A11stdlife="n/a","n/a",IF(AM$3&gt;(A11stdlife+$E253),('PTRM input'!$L$395*(1+rvanilla06)^0.5)-SUM($L253:AL253),('PTRM input'!$L$395*(1+rvanilla06)^0.5)/A11stdlife))</f>
        <v>0</v>
      </c>
      <c r="AN253" s="251">
        <f ca="1">IF(A11stdlife="n/a","n/a",IF(AN$3&gt;(A11stdlife+$E253),('PTRM input'!$L$395*(1+rvanilla06)^0.5)-SUM($L253:AM253),('PTRM input'!$L$395*(1+rvanilla06)^0.5)/A11stdlife))</f>
        <v>0</v>
      </c>
      <c r="AO253" s="251">
        <f ca="1">IF(A11stdlife="n/a","n/a",IF(AO$3&gt;(A11stdlife+$E253),('PTRM input'!$L$395*(1+rvanilla06)^0.5)-SUM($L253:AN253),('PTRM input'!$L$395*(1+rvanilla06)^0.5)/A11stdlife))</f>
        <v>0</v>
      </c>
      <c r="AP253" s="251">
        <f ca="1">IF(A11stdlife="n/a","n/a",IF(AP$3&gt;(A11stdlife+$E253),('PTRM input'!$L$395*(1+rvanilla06)^0.5)-SUM($L253:AO253),('PTRM input'!$L$395*(1+rvanilla06)^0.5)/A11stdlife))</f>
        <v>0</v>
      </c>
      <c r="AQ253" s="251">
        <f ca="1">IF(A11stdlife="n/a","n/a",IF(AQ$3&gt;(A11stdlife+$E253),('PTRM input'!$L$395*(1+rvanilla06)^0.5)-SUM($L253:AP253),('PTRM input'!$L$395*(1+rvanilla06)^0.5)/A11stdlife))</f>
        <v>0</v>
      </c>
      <c r="AR253" s="251">
        <f ca="1">IF(A11stdlife="n/a","n/a",IF(AR$3&gt;(A11stdlife+$E253),('PTRM input'!$L$395*(1+rvanilla06)^0.5)-SUM($L253:AQ253),('PTRM input'!$L$395*(1+rvanilla06)^0.5)/A11stdlife))</f>
        <v>0</v>
      </c>
      <c r="AS253" s="251">
        <f ca="1">IF(A11stdlife="n/a","n/a",IF(AS$3&gt;(A11stdlife+$E253),('PTRM input'!$L$395*(1+rvanilla06)^0.5)-SUM($L253:AR253),('PTRM input'!$L$395*(1+rvanilla06)^0.5)/A11stdlife))</f>
        <v>0</v>
      </c>
      <c r="AT253" s="251">
        <f ca="1">IF(A11stdlife="n/a","n/a",IF(AT$3&gt;(A11stdlife+$E253),('PTRM input'!$L$395*(1+rvanilla06)^0.5)-SUM($L253:AS253),('PTRM input'!$L$395*(1+rvanilla06)^0.5)/A11stdlife))</f>
        <v>0</v>
      </c>
      <c r="AU253" s="251">
        <f ca="1">IF(A11stdlife="n/a","n/a",IF(AU$3&gt;(A11stdlife+$E253),('PTRM input'!$L$395*(1+rvanilla06)^0.5)-SUM($L253:AT253),('PTRM input'!$L$395*(1+rvanilla06)^0.5)/A11stdlife))</f>
        <v>0</v>
      </c>
      <c r="AV253" s="251">
        <f ca="1">IF(A11stdlife="n/a","n/a",IF(AV$3&gt;(A11stdlife+$E253),('PTRM input'!$L$395*(1+rvanilla06)^0.5)-SUM($L253:AU253),('PTRM input'!$L$395*(1+rvanilla06)^0.5)/A11stdlife))</f>
        <v>0</v>
      </c>
      <c r="AW253" s="251">
        <f ca="1">IF(A11stdlife="n/a","n/a",IF(AW$3&gt;(A11stdlife+$E253),('PTRM input'!$L$395*(1+rvanilla06)^0.5)-SUM($L253:AV253),('PTRM input'!$L$395*(1+rvanilla06)^0.5)/A11stdlife))</f>
        <v>0</v>
      </c>
      <c r="AX253" s="251">
        <f ca="1">IF(A11stdlife="n/a","n/a",IF(AX$3&gt;(A11stdlife+$E253),('PTRM input'!$L$395*(1+rvanilla06)^0.5)-SUM($L253:AW253),('PTRM input'!$L$395*(1+rvanilla06)^0.5)/A11stdlife))</f>
        <v>0</v>
      </c>
      <c r="AY253" s="251">
        <f ca="1">IF(A11stdlife="n/a","n/a",IF(AY$3&gt;(A11stdlife+$E253),('PTRM input'!$L$395*(1+rvanilla06)^0.5)-SUM($L253:AX253),('PTRM input'!$L$395*(1+rvanilla06)^0.5)/A11stdlife))</f>
        <v>0</v>
      </c>
      <c r="AZ253" s="251">
        <f ca="1">IF(A11stdlife="n/a","n/a",IF(AZ$3&gt;(A11stdlife+$E253),('PTRM input'!$L$395*(1+rvanilla06)^0.5)-SUM($L253:AY253),('PTRM input'!$L$395*(1+rvanilla06)^0.5)/A11stdlife))</f>
        <v>0</v>
      </c>
      <c r="BA253" s="251">
        <f ca="1">IF(A11stdlife="n/a","n/a",IF(BA$3&gt;(A11stdlife+$E253),('PTRM input'!$L$395*(1+rvanilla06)^0.5)-SUM($L253:AZ253),('PTRM input'!$L$395*(1+rvanilla06)^0.5)/A11stdlife))</f>
        <v>0</v>
      </c>
      <c r="BB253" s="251">
        <f ca="1">IF(A11stdlife="n/a","n/a",IF(BB$3&gt;(A11stdlife+$E253),('PTRM input'!$L$395*(1+rvanilla06)^0.5)-SUM($L253:BA253),('PTRM input'!$L$395*(1+rvanilla06)^0.5)/A11stdlife))</f>
        <v>0</v>
      </c>
      <c r="BC253" s="251">
        <f ca="1">IF(A11stdlife="n/a","n/a",IF(BC$3&gt;(A11stdlife+$E253),('PTRM input'!$L$395*(1+rvanilla06)^0.5)-SUM($L253:BB253),('PTRM input'!$L$395*(1+rvanilla06)^0.5)/A11stdlife))</f>
        <v>0</v>
      </c>
      <c r="BD253" s="251">
        <f ca="1">IF(A11stdlife="n/a","n/a",IF(BD$3&gt;(A11stdlife+$E253),('PTRM input'!$L$395*(1+rvanilla06)^0.5)-SUM($L253:BC253),('PTRM input'!$L$395*(1+rvanilla06)^0.5)/A11stdlife))</f>
        <v>0</v>
      </c>
      <c r="BE253" s="251">
        <f ca="1">IF(A11stdlife="n/a","n/a",IF(BE$3&gt;(A11stdlife+$E253),('PTRM input'!$L$395*(1+rvanilla06)^0.5)-SUM($L253:BD253),('PTRM input'!$L$395*(1+rvanilla06)^0.5)/A11stdlife))</f>
        <v>0</v>
      </c>
      <c r="BF253" s="251">
        <f ca="1">IF(A11stdlife="n/a","n/a",IF(BF$3&gt;(A11stdlife+$E253),('PTRM input'!$L$395*(1+rvanilla06)^0.5)-SUM($L253:BE253),('PTRM input'!$L$395*(1+rvanilla06)^0.5)/A11stdlife))</f>
        <v>0</v>
      </c>
      <c r="BG253" s="251">
        <f ca="1">IF(A11stdlife="n/a","n/a",IF(BG$3&gt;(A11stdlife+$E253),('PTRM input'!$L$395*(1+rvanilla06)^0.5)-SUM($L253:BF253),('PTRM input'!$L$395*(1+rvanilla06)^0.5)/A11stdlife))</f>
        <v>0</v>
      </c>
      <c r="BH253" s="251">
        <f ca="1">IF(A11stdlife="n/a","n/a",IF(BH$3&gt;(A11stdlife+$E253),('PTRM input'!$L$395*(1+rvanilla06)^0.5)-SUM($L253:BG253),('PTRM input'!$L$395*(1+rvanilla06)^0.5)/A11stdlife))</f>
        <v>0</v>
      </c>
      <c r="BI253" s="251">
        <f ca="1">IF(A11stdlife="n/a","n/a",IF(BI$3&gt;(A11stdlife+$E253),('PTRM input'!$L$395*(1+rvanilla06)^0.5)-SUM($L253:BH253),('PTRM input'!$L$395*(1+rvanilla06)^0.5)/A11stdlife))</f>
        <v>0</v>
      </c>
      <c r="BJ253" s="116"/>
      <c r="BK253" s="116"/>
      <c r="BL253" s="116"/>
      <c r="BM253" s="116"/>
    </row>
    <row r="254" spans="1:65" hidden="1" outlineLevel="2">
      <c r="A254" s="116"/>
      <c r="B254" s="19"/>
      <c r="C254" s="18"/>
      <c r="D254" s="760"/>
      <c r="E254" s="86">
        <v>7</v>
      </c>
      <c r="F254" s="259"/>
      <c r="G254" s="434"/>
      <c r="H254" s="435"/>
      <c r="I254" s="435"/>
      <c r="J254" s="435"/>
      <c r="K254" s="435"/>
      <c r="L254" s="435"/>
      <c r="M254" s="619"/>
      <c r="N254" s="433">
        <f ca="1">IF(A11stdlife="n/a","n/a",IF(N$3&gt;(A11stdlife+$E254),('PTRM input'!$M$395*(1+rvanilla07)^0.5)-SUM($M254:M254),('PTRM input'!$M$395*(1+rvanilla07)^0.5)/A11stdlife))</f>
        <v>0</v>
      </c>
      <c r="O254" s="433">
        <f ca="1">IF(A11stdlife="n/a","n/a",IF(O$3&gt;(A11stdlife+$E254),('PTRM input'!$M$395*(1+rvanilla07)^0.5)-SUM($M254:N254),('PTRM input'!$M$395*(1+rvanilla07)^0.5)/A11stdlife))</f>
        <v>0</v>
      </c>
      <c r="P254" s="433">
        <f ca="1">IF(A11stdlife="n/a","n/a",IF(P$3&gt;(A11stdlife+$E254),('PTRM input'!$M$395*(1+rvanilla07)^0.5)-SUM($M254:O254),('PTRM input'!$M$395*(1+rvanilla07)^0.5)/A11stdlife))</f>
        <v>0</v>
      </c>
      <c r="Q254" s="433">
        <f ca="1">IF(A11stdlife="n/a","n/a",IF(Q$3&gt;(A11stdlife+$E254),('PTRM input'!$M$395*(1+rvanilla07)^0.5)-SUM($M254:P254),('PTRM input'!$M$395*(1+rvanilla07)^0.5)/A11stdlife))</f>
        <v>0</v>
      </c>
      <c r="R254" s="251">
        <f ca="1">IF(A11stdlife="n/a","n/a",IF(R$3&gt;(A11stdlife+$E254),('PTRM input'!$M$395*(1+rvanilla07)^0.5)-SUM($M254:Q254),('PTRM input'!$M$395*(1+rvanilla07)^0.5)/A11stdlife))</f>
        <v>0</v>
      </c>
      <c r="S254" s="251">
        <f ca="1">IF(A11stdlife="n/a","n/a",IF(S$3&gt;(A11stdlife+$E254),('PTRM input'!$M$395*(1+rvanilla07)^0.5)-SUM($M254:R254),('PTRM input'!$M$395*(1+rvanilla07)^0.5)/A11stdlife))</f>
        <v>0</v>
      </c>
      <c r="T254" s="251">
        <f ca="1">IF(A11stdlife="n/a","n/a",IF(T$3&gt;(A11stdlife+$E254),('PTRM input'!$M$395*(1+rvanilla07)^0.5)-SUM($M254:S254),('PTRM input'!$M$395*(1+rvanilla07)^0.5)/A11stdlife))</f>
        <v>0</v>
      </c>
      <c r="U254" s="251">
        <f ca="1">IF(A11stdlife="n/a","n/a",IF(U$3&gt;(A11stdlife+$E254),('PTRM input'!$M$395*(1+rvanilla07)^0.5)-SUM($M254:T254),('PTRM input'!$M$395*(1+rvanilla07)^0.5)/A11stdlife))</f>
        <v>0</v>
      </c>
      <c r="V254" s="251">
        <f ca="1">IF(A11stdlife="n/a","n/a",IF(V$3&gt;(A11stdlife+$E254),('PTRM input'!$M$395*(1+rvanilla07)^0.5)-SUM($M254:U254),('PTRM input'!$M$395*(1+rvanilla07)^0.5)/A11stdlife))</f>
        <v>0</v>
      </c>
      <c r="W254" s="251">
        <f ca="1">IF(A11stdlife="n/a","n/a",IF(W$3&gt;(A11stdlife+$E254),('PTRM input'!$M$395*(1+rvanilla07)^0.5)-SUM($M254:V254),('PTRM input'!$M$395*(1+rvanilla07)^0.5)/A11stdlife))</f>
        <v>0</v>
      </c>
      <c r="X254" s="251">
        <f ca="1">IF(A11stdlife="n/a","n/a",IF(X$3&gt;(A11stdlife+$E254),('PTRM input'!$M$395*(1+rvanilla07)^0.5)-SUM($M254:W254),('PTRM input'!$M$395*(1+rvanilla07)^0.5)/A11stdlife))</f>
        <v>0</v>
      </c>
      <c r="Y254" s="251">
        <f ca="1">IF(A11stdlife="n/a","n/a",IF(Y$3&gt;(A11stdlife+$E254),('PTRM input'!$M$395*(1+rvanilla07)^0.5)-SUM($M254:X254),('PTRM input'!$M$395*(1+rvanilla07)^0.5)/A11stdlife))</f>
        <v>0</v>
      </c>
      <c r="Z254" s="251">
        <f ca="1">IF(A11stdlife="n/a","n/a",IF(Z$3&gt;(A11stdlife+$E254),('PTRM input'!$M$395*(1+rvanilla07)^0.5)-SUM($M254:Y254),('PTRM input'!$M$395*(1+rvanilla07)^0.5)/A11stdlife))</f>
        <v>0</v>
      </c>
      <c r="AA254" s="251">
        <f ca="1">IF(A11stdlife="n/a","n/a",IF(AA$3&gt;(A11stdlife+$E254),('PTRM input'!$M$395*(1+rvanilla07)^0.5)-SUM($M254:Z254),('PTRM input'!$M$395*(1+rvanilla07)^0.5)/A11stdlife))</f>
        <v>0</v>
      </c>
      <c r="AB254" s="251">
        <f ca="1">IF(A11stdlife="n/a","n/a",IF(AB$3&gt;(A11stdlife+$E254),('PTRM input'!$M$395*(1+rvanilla07)^0.5)-SUM($M254:AA254),('PTRM input'!$M$395*(1+rvanilla07)^0.5)/A11stdlife))</f>
        <v>0</v>
      </c>
      <c r="AC254" s="251">
        <f ca="1">IF(A11stdlife="n/a","n/a",IF(AC$3&gt;(A11stdlife+$E254),('PTRM input'!$M$395*(1+rvanilla07)^0.5)-SUM($M254:AB254),('PTRM input'!$M$395*(1+rvanilla07)^0.5)/A11stdlife))</f>
        <v>0</v>
      </c>
      <c r="AD254" s="251">
        <f ca="1">IF(A11stdlife="n/a","n/a",IF(AD$3&gt;(A11stdlife+$E254),('PTRM input'!$M$395*(1+rvanilla07)^0.5)-SUM($M254:AC254),('PTRM input'!$M$395*(1+rvanilla07)^0.5)/A11stdlife))</f>
        <v>0</v>
      </c>
      <c r="AE254" s="251">
        <f ca="1">IF(A11stdlife="n/a","n/a",IF(AE$3&gt;(A11stdlife+$E254),('PTRM input'!$M$395*(1+rvanilla07)^0.5)-SUM($M254:AD254),('PTRM input'!$M$395*(1+rvanilla07)^0.5)/A11stdlife))</f>
        <v>0</v>
      </c>
      <c r="AF254" s="251">
        <f ca="1">IF(A11stdlife="n/a","n/a",IF(AF$3&gt;(A11stdlife+$E254),('PTRM input'!$M$395*(1+rvanilla07)^0.5)-SUM($M254:AE254),('PTRM input'!$M$395*(1+rvanilla07)^0.5)/A11stdlife))</f>
        <v>0</v>
      </c>
      <c r="AG254" s="251">
        <f ca="1">IF(A11stdlife="n/a","n/a",IF(AG$3&gt;(A11stdlife+$E254),('PTRM input'!$M$395*(1+rvanilla07)^0.5)-SUM($M254:AF254),('PTRM input'!$M$395*(1+rvanilla07)^0.5)/A11stdlife))</f>
        <v>0</v>
      </c>
      <c r="AH254" s="251">
        <f ca="1">IF(A11stdlife="n/a","n/a",IF(AH$3&gt;(A11stdlife+$E254),('PTRM input'!$M$395*(1+rvanilla07)^0.5)-SUM($M254:AG254),('PTRM input'!$M$395*(1+rvanilla07)^0.5)/A11stdlife))</f>
        <v>0</v>
      </c>
      <c r="AI254" s="251">
        <f ca="1">IF(A11stdlife="n/a","n/a",IF(AI$3&gt;(A11stdlife+$E254),('PTRM input'!$M$395*(1+rvanilla07)^0.5)-SUM($M254:AH254),('PTRM input'!$M$395*(1+rvanilla07)^0.5)/A11stdlife))</f>
        <v>0</v>
      </c>
      <c r="AJ254" s="251">
        <f ca="1">IF(A11stdlife="n/a","n/a",IF(AJ$3&gt;(A11stdlife+$E254),('PTRM input'!$M$395*(1+rvanilla07)^0.5)-SUM($M254:AI254),('PTRM input'!$M$395*(1+rvanilla07)^0.5)/A11stdlife))</f>
        <v>0</v>
      </c>
      <c r="AK254" s="251">
        <f ca="1">IF(A11stdlife="n/a","n/a",IF(AK$3&gt;(A11stdlife+$E254),('PTRM input'!$M$395*(1+rvanilla07)^0.5)-SUM($M254:AJ254),('PTRM input'!$M$395*(1+rvanilla07)^0.5)/A11stdlife))</f>
        <v>0</v>
      </c>
      <c r="AL254" s="251">
        <f ca="1">IF(A11stdlife="n/a","n/a",IF(AL$3&gt;(A11stdlife+$E254),('PTRM input'!$M$395*(1+rvanilla07)^0.5)-SUM($M254:AK254),('PTRM input'!$M$395*(1+rvanilla07)^0.5)/A11stdlife))</f>
        <v>0</v>
      </c>
      <c r="AM254" s="251">
        <f ca="1">IF(A11stdlife="n/a","n/a",IF(AM$3&gt;(A11stdlife+$E254),('PTRM input'!$M$395*(1+rvanilla07)^0.5)-SUM($M254:AL254),('PTRM input'!$M$395*(1+rvanilla07)^0.5)/A11stdlife))</f>
        <v>0</v>
      </c>
      <c r="AN254" s="251">
        <f ca="1">IF(A11stdlife="n/a","n/a",IF(AN$3&gt;(A11stdlife+$E254),('PTRM input'!$M$395*(1+rvanilla07)^0.5)-SUM($M254:AM254),('PTRM input'!$M$395*(1+rvanilla07)^0.5)/A11stdlife))</f>
        <v>0</v>
      </c>
      <c r="AO254" s="251">
        <f ca="1">IF(A11stdlife="n/a","n/a",IF(AO$3&gt;(A11stdlife+$E254),('PTRM input'!$M$395*(1+rvanilla07)^0.5)-SUM($M254:AN254),('PTRM input'!$M$395*(1+rvanilla07)^0.5)/A11stdlife))</f>
        <v>0</v>
      </c>
      <c r="AP254" s="251">
        <f ca="1">IF(A11stdlife="n/a","n/a",IF(AP$3&gt;(A11stdlife+$E254),('PTRM input'!$M$395*(1+rvanilla07)^0.5)-SUM($M254:AO254),('PTRM input'!$M$395*(1+rvanilla07)^0.5)/A11stdlife))</f>
        <v>0</v>
      </c>
      <c r="AQ254" s="251">
        <f ca="1">IF(A11stdlife="n/a","n/a",IF(AQ$3&gt;(A11stdlife+$E254),('PTRM input'!$M$395*(1+rvanilla07)^0.5)-SUM($M254:AP254),('PTRM input'!$M$395*(1+rvanilla07)^0.5)/A11stdlife))</f>
        <v>0</v>
      </c>
      <c r="AR254" s="251">
        <f ca="1">IF(A11stdlife="n/a","n/a",IF(AR$3&gt;(A11stdlife+$E254),('PTRM input'!$M$395*(1+rvanilla07)^0.5)-SUM($M254:AQ254),('PTRM input'!$M$395*(1+rvanilla07)^0.5)/A11stdlife))</f>
        <v>0</v>
      </c>
      <c r="AS254" s="251">
        <f ca="1">IF(A11stdlife="n/a","n/a",IF(AS$3&gt;(A11stdlife+$E254),('PTRM input'!$M$395*(1+rvanilla07)^0.5)-SUM($M254:AR254),('PTRM input'!$M$395*(1+rvanilla07)^0.5)/A11stdlife))</f>
        <v>0</v>
      </c>
      <c r="AT254" s="251">
        <f ca="1">IF(A11stdlife="n/a","n/a",IF(AT$3&gt;(A11stdlife+$E254),('PTRM input'!$M$395*(1+rvanilla07)^0.5)-SUM($M254:AS254),('PTRM input'!$M$395*(1+rvanilla07)^0.5)/A11stdlife))</f>
        <v>0</v>
      </c>
      <c r="AU254" s="251">
        <f ca="1">IF(A11stdlife="n/a","n/a",IF(AU$3&gt;(A11stdlife+$E254),('PTRM input'!$M$395*(1+rvanilla07)^0.5)-SUM($M254:AT254),('PTRM input'!$M$395*(1+rvanilla07)^0.5)/A11stdlife))</f>
        <v>0</v>
      </c>
      <c r="AV254" s="251">
        <f ca="1">IF(A11stdlife="n/a","n/a",IF(AV$3&gt;(A11stdlife+$E254),('PTRM input'!$M$395*(1+rvanilla07)^0.5)-SUM($M254:AU254),('PTRM input'!$M$395*(1+rvanilla07)^0.5)/A11stdlife))</f>
        <v>0</v>
      </c>
      <c r="AW254" s="251">
        <f ca="1">IF(A11stdlife="n/a","n/a",IF(AW$3&gt;(A11stdlife+$E254),('PTRM input'!$M$395*(1+rvanilla07)^0.5)-SUM($M254:AV254),('PTRM input'!$M$395*(1+rvanilla07)^0.5)/A11stdlife))</f>
        <v>0</v>
      </c>
      <c r="AX254" s="251">
        <f ca="1">IF(A11stdlife="n/a","n/a",IF(AX$3&gt;(A11stdlife+$E254),('PTRM input'!$M$395*(1+rvanilla07)^0.5)-SUM($M254:AW254),('PTRM input'!$M$395*(1+rvanilla07)^0.5)/A11stdlife))</f>
        <v>0</v>
      </c>
      <c r="AY254" s="251">
        <f ca="1">IF(A11stdlife="n/a","n/a",IF(AY$3&gt;(A11stdlife+$E254),('PTRM input'!$M$395*(1+rvanilla07)^0.5)-SUM($M254:AX254),('PTRM input'!$M$395*(1+rvanilla07)^0.5)/A11stdlife))</f>
        <v>0</v>
      </c>
      <c r="AZ254" s="251">
        <f ca="1">IF(A11stdlife="n/a","n/a",IF(AZ$3&gt;(A11stdlife+$E254),('PTRM input'!$M$395*(1+rvanilla07)^0.5)-SUM($M254:AY254),('PTRM input'!$M$395*(1+rvanilla07)^0.5)/A11stdlife))</f>
        <v>0</v>
      </c>
      <c r="BA254" s="251">
        <f ca="1">IF(A11stdlife="n/a","n/a",IF(BA$3&gt;(A11stdlife+$E254),('PTRM input'!$M$395*(1+rvanilla07)^0.5)-SUM($M254:AZ254),('PTRM input'!$M$395*(1+rvanilla07)^0.5)/A11stdlife))</f>
        <v>0</v>
      </c>
      <c r="BB254" s="251">
        <f ca="1">IF(A11stdlife="n/a","n/a",IF(BB$3&gt;(A11stdlife+$E254),('PTRM input'!$M$395*(1+rvanilla07)^0.5)-SUM($M254:BA254),('PTRM input'!$M$395*(1+rvanilla07)^0.5)/A11stdlife))</f>
        <v>0</v>
      </c>
      <c r="BC254" s="251">
        <f ca="1">IF(A11stdlife="n/a","n/a",IF(BC$3&gt;(A11stdlife+$E254),('PTRM input'!$M$395*(1+rvanilla07)^0.5)-SUM($M254:BB254),('PTRM input'!$M$395*(1+rvanilla07)^0.5)/A11stdlife))</f>
        <v>0</v>
      </c>
      <c r="BD254" s="251">
        <f ca="1">IF(A11stdlife="n/a","n/a",IF(BD$3&gt;(A11stdlife+$E254),('PTRM input'!$M$395*(1+rvanilla07)^0.5)-SUM($M254:BC254),('PTRM input'!$M$395*(1+rvanilla07)^0.5)/A11stdlife))</f>
        <v>0</v>
      </c>
      <c r="BE254" s="251">
        <f ca="1">IF(A11stdlife="n/a","n/a",IF(BE$3&gt;(A11stdlife+$E254),('PTRM input'!$M$395*(1+rvanilla07)^0.5)-SUM($M254:BD254),('PTRM input'!$M$395*(1+rvanilla07)^0.5)/A11stdlife))</f>
        <v>0</v>
      </c>
      <c r="BF254" s="251">
        <f ca="1">IF(A11stdlife="n/a","n/a",IF(BF$3&gt;(A11stdlife+$E254),('PTRM input'!$M$395*(1+rvanilla07)^0.5)-SUM($M254:BE254),('PTRM input'!$M$395*(1+rvanilla07)^0.5)/A11stdlife))</f>
        <v>0</v>
      </c>
      <c r="BG254" s="251">
        <f ca="1">IF(A11stdlife="n/a","n/a",IF(BG$3&gt;(A11stdlife+$E254),('PTRM input'!$M$395*(1+rvanilla07)^0.5)-SUM($M254:BF254),('PTRM input'!$M$395*(1+rvanilla07)^0.5)/A11stdlife))</f>
        <v>0</v>
      </c>
      <c r="BH254" s="251">
        <f ca="1">IF(A11stdlife="n/a","n/a",IF(BH$3&gt;(A11stdlife+$E254),('PTRM input'!$M$395*(1+rvanilla07)^0.5)-SUM($M254:BG254),('PTRM input'!$M$395*(1+rvanilla07)^0.5)/A11stdlife))</f>
        <v>0</v>
      </c>
      <c r="BI254" s="251">
        <f ca="1">IF(A11stdlife="n/a","n/a",IF(BI$3&gt;(A11stdlife+$E254),('PTRM input'!$M$395*(1+rvanilla07)^0.5)-SUM($M254:BH254),('PTRM input'!$M$395*(1+rvanilla07)^0.5)/A11stdlife))</f>
        <v>0</v>
      </c>
      <c r="BJ254" s="116"/>
      <c r="BK254" s="116"/>
      <c r="BL254" s="116"/>
      <c r="BM254" s="116"/>
    </row>
    <row r="255" spans="1:65" hidden="1" outlineLevel="2">
      <c r="A255" s="116"/>
      <c r="B255" s="19"/>
      <c r="C255" s="18"/>
      <c r="D255" s="760"/>
      <c r="E255" s="86">
        <v>8</v>
      </c>
      <c r="F255" s="259"/>
      <c r="G255" s="434"/>
      <c r="H255" s="435"/>
      <c r="I255" s="435"/>
      <c r="J255" s="435"/>
      <c r="K255" s="435"/>
      <c r="L255" s="435"/>
      <c r="M255" s="435"/>
      <c r="N255" s="619"/>
      <c r="O255" s="433">
        <f ca="1">IF(A11stdlife="n/a","n/a",IF(O$3&gt;(A11stdlife+$E255),('PTRM input'!$N$395*(1+rvanilla08)^0.5)-SUM($N255:N255),('PTRM input'!$N$395*(1+rvanilla08)^0.5)/A11stdlife))</f>
        <v>0</v>
      </c>
      <c r="P255" s="433">
        <f ca="1">IF(A11stdlife="n/a","n/a",IF(P$3&gt;(A11stdlife+$E255),('PTRM input'!$N$395*(1+rvanilla08)^0.5)-SUM($N255:O255),('PTRM input'!$N$395*(1+rvanilla08)^0.5)/A11stdlife))</f>
        <v>0</v>
      </c>
      <c r="Q255" s="433">
        <f ca="1">IF(A11stdlife="n/a","n/a",IF(Q$3&gt;(A11stdlife+$E255),('PTRM input'!$N$395*(1+rvanilla08)^0.5)-SUM($N255:P255),('PTRM input'!$N$395*(1+rvanilla08)^0.5)/A11stdlife))</f>
        <v>0</v>
      </c>
      <c r="R255" s="251">
        <f ca="1">IF(A11stdlife="n/a","n/a",IF(R$3&gt;(A11stdlife+$E255),('PTRM input'!$N$395*(1+rvanilla08)^0.5)-SUM($N255:Q255),('PTRM input'!$N$395*(1+rvanilla08)^0.5)/A11stdlife))</f>
        <v>0</v>
      </c>
      <c r="S255" s="251">
        <f ca="1">IF(A11stdlife="n/a","n/a",IF(S$3&gt;(A11stdlife+$E255),('PTRM input'!$N$395*(1+rvanilla08)^0.5)-SUM($N255:R255),('PTRM input'!$N$395*(1+rvanilla08)^0.5)/A11stdlife))</f>
        <v>0</v>
      </c>
      <c r="T255" s="251">
        <f ca="1">IF(A11stdlife="n/a","n/a",IF(T$3&gt;(A11stdlife+$E255),('PTRM input'!$N$395*(1+rvanilla08)^0.5)-SUM($N255:S255),('PTRM input'!$N$395*(1+rvanilla08)^0.5)/A11stdlife))</f>
        <v>0</v>
      </c>
      <c r="U255" s="251">
        <f ca="1">IF(A11stdlife="n/a","n/a",IF(U$3&gt;(A11stdlife+$E255),('PTRM input'!$N$395*(1+rvanilla08)^0.5)-SUM($N255:T255),('PTRM input'!$N$395*(1+rvanilla08)^0.5)/A11stdlife))</f>
        <v>0</v>
      </c>
      <c r="V255" s="251">
        <f ca="1">IF(A11stdlife="n/a","n/a",IF(V$3&gt;(A11stdlife+$E255),('PTRM input'!$N$395*(1+rvanilla08)^0.5)-SUM($N255:U255),('PTRM input'!$N$395*(1+rvanilla08)^0.5)/A11stdlife))</f>
        <v>0</v>
      </c>
      <c r="W255" s="251">
        <f ca="1">IF(A11stdlife="n/a","n/a",IF(W$3&gt;(A11stdlife+$E255),('PTRM input'!$N$395*(1+rvanilla08)^0.5)-SUM($N255:V255),('PTRM input'!$N$395*(1+rvanilla08)^0.5)/A11stdlife))</f>
        <v>0</v>
      </c>
      <c r="X255" s="251">
        <f ca="1">IF(A11stdlife="n/a","n/a",IF(X$3&gt;(A11stdlife+$E255),('PTRM input'!$N$395*(1+rvanilla08)^0.5)-SUM($N255:W255),('PTRM input'!$N$395*(1+rvanilla08)^0.5)/A11stdlife))</f>
        <v>0</v>
      </c>
      <c r="Y255" s="251">
        <f ca="1">IF(A11stdlife="n/a","n/a",IF(Y$3&gt;(A11stdlife+$E255),('PTRM input'!$N$395*(1+rvanilla08)^0.5)-SUM($N255:X255),('PTRM input'!$N$395*(1+rvanilla08)^0.5)/A11stdlife))</f>
        <v>0</v>
      </c>
      <c r="Z255" s="251">
        <f ca="1">IF(A11stdlife="n/a","n/a",IF(Z$3&gt;(A11stdlife+$E255),('PTRM input'!$N$395*(1+rvanilla08)^0.5)-SUM($N255:Y255),('PTRM input'!$N$395*(1+rvanilla08)^0.5)/A11stdlife))</f>
        <v>0</v>
      </c>
      <c r="AA255" s="251">
        <f ca="1">IF(A11stdlife="n/a","n/a",IF(AA$3&gt;(A11stdlife+$E255),('PTRM input'!$N$395*(1+rvanilla08)^0.5)-SUM($N255:Z255),('PTRM input'!$N$395*(1+rvanilla08)^0.5)/A11stdlife))</f>
        <v>0</v>
      </c>
      <c r="AB255" s="251">
        <f ca="1">IF(A11stdlife="n/a","n/a",IF(AB$3&gt;(A11stdlife+$E255),('PTRM input'!$N$395*(1+rvanilla08)^0.5)-SUM($N255:AA255),('PTRM input'!$N$395*(1+rvanilla08)^0.5)/A11stdlife))</f>
        <v>0</v>
      </c>
      <c r="AC255" s="251">
        <f ca="1">IF(A11stdlife="n/a","n/a",IF(AC$3&gt;(A11stdlife+$E255),('PTRM input'!$N$395*(1+rvanilla08)^0.5)-SUM($N255:AB255),('PTRM input'!$N$395*(1+rvanilla08)^0.5)/A11stdlife))</f>
        <v>0</v>
      </c>
      <c r="AD255" s="251">
        <f ca="1">IF(A11stdlife="n/a","n/a",IF(AD$3&gt;(A11stdlife+$E255),('PTRM input'!$N$395*(1+rvanilla08)^0.5)-SUM($N255:AC255),('PTRM input'!$N$395*(1+rvanilla08)^0.5)/A11stdlife))</f>
        <v>0</v>
      </c>
      <c r="AE255" s="251">
        <f ca="1">IF(A11stdlife="n/a","n/a",IF(AE$3&gt;(A11stdlife+$E255),('PTRM input'!$N$395*(1+rvanilla08)^0.5)-SUM($N255:AD255),('PTRM input'!$N$395*(1+rvanilla08)^0.5)/A11stdlife))</f>
        <v>0</v>
      </c>
      <c r="AF255" s="251">
        <f ca="1">IF(A11stdlife="n/a","n/a",IF(AF$3&gt;(A11stdlife+$E255),('PTRM input'!$N$395*(1+rvanilla08)^0.5)-SUM($N255:AE255),('PTRM input'!$N$395*(1+rvanilla08)^0.5)/A11stdlife))</f>
        <v>0</v>
      </c>
      <c r="AG255" s="251">
        <f ca="1">IF(A11stdlife="n/a","n/a",IF(AG$3&gt;(A11stdlife+$E255),('PTRM input'!$N$395*(1+rvanilla08)^0.5)-SUM($N255:AF255),('PTRM input'!$N$395*(1+rvanilla08)^0.5)/A11stdlife))</f>
        <v>0</v>
      </c>
      <c r="AH255" s="251">
        <f ca="1">IF(A11stdlife="n/a","n/a",IF(AH$3&gt;(A11stdlife+$E255),('PTRM input'!$N$395*(1+rvanilla08)^0.5)-SUM($N255:AG255),('PTRM input'!$N$395*(1+rvanilla08)^0.5)/A11stdlife))</f>
        <v>0</v>
      </c>
      <c r="AI255" s="251">
        <f ca="1">IF(A11stdlife="n/a","n/a",IF(AI$3&gt;(A11stdlife+$E255),('PTRM input'!$N$395*(1+rvanilla08)^0.5)-SUM($N255:AH255),('PTRM input'!$N$395*(1+rvanilla08)^0.5)/A11stdlife))</f>
        <v>0</v>
      </c>
      <c r="AJ255" s="251">
        <f ca="1">IF(A11stdlife="n/a","n/a",IF(AJ$3&gt;(A11stdlife+$E255),('PTRM input'!$N$395*(1+rvanilla08)^0.5)-SUM($N255:AI255),('PTRM input'!$N$395*(1+rvanilla08)^0.5)/A11stdlife))</f>
        <v>0</v>
      </c>
      <c r="AK255" s="251">
        <f ca="1">IF(A11stdlife="n/a","n/a",IF(AK$3&gt;(A11stdlife+$E255),('PTRM input'!$N$395*(1+rvanilla08)^0.5)-SUM($N255:AJ255),('PTRM input'!$N$395*(1+rvanilla08)^0.5)/A11stdlife))</f>
        <v>0</v>
      </c>
      <c r="AL255" s="251">
        <f ca="1">IF(A11stdlife="n/a","n/a",IF(AL$3&gt;(A11stdlife+$E255),('PTRM input'!$N$395*(1+rvanilla08)^0.5)-SUM($N255:AK255),('PTRM input'!$N$395*(1+rvanilla08)^0.5)/A11stdlife))</f>
        <v>0</v>
      </c>
      <c r="AM255" s="251">
        <f ca="1">IF(A11stdlife="n/a","n/a",IF(AM$3&gt;(A11stdlife+$E255),('PTRM input'!$N$395*(1+rvanilla08)^0.5)-SUM($N255:AL255),('PTRM input'!$N$395*(1+rvanilla08)^0.5)/A11stdlife))</f>
        <v>0</v>
      </c>
      <c r="AN255" s="251">
        <f ca="1">IF(A11stdlife="n/a","n/a",IF(AN$3&gt;(A11stdlife+$E255),('PTRM input'!$N$395*(1+rvanilla08)^0.5)-SUM($N255:AM255),('PTRM input'!$N$395*(1+rvanilla08)^0.5)/A11stdlife))</f>
        <v>0</v>
      </c>
      <c r="AO255" s="251">
        <f ca="1">IF(A11stdlife="n/a","n/a",IF(AO$3&gt;(A11stdlife+$E255),('PTRM input'!$N$395*(1+rvanilla08)^0.5)-SUM($N255:AN255),('PTRM input'!$N$395*(1+rvanilla08)^0.5)/A11stdlife))</f>
        <v>0</v>
      </c>
      <c r="AP255" s="251">
        <f ca="1">IF(A11stdlife="n/a","n/a",IF(AP$3&gt;(A11stdlife+$E255),('PTRM input'!$N$395*(1+rvanilla08)^0.5)-SUM($N255:AO255),('PTRM input'!$N$395*(1+rvanilla08)^0.5)/A11stdlife))</f>
        <v>0</v>
      </c>
      <c r="AQ255" s="251">
        <f ca="1">IF(A11stdlife="n/a","n/a",IF(AQ$3&gt;(A11stdlife+$E255),('PTRM input'!$N$395*(1+rvanilla08)^0.5)-SUM($N255:AP255),('PTRM input'!$N$395*(1+rvanilla08)^0.5)/A11stdlife))</f>
        <v>0</v>
      </c>
      <c r="AR255" s="251">
        <f ca="1">IF(A11stdlife="n/a","n/a",IF(AR$3&gt;(A11stdlife+$E255),('PTRM input'!$N$395*(1+rvanilla08)^0.5)-SUM($N255:AQ255),('PTRM input'!$N$395*(1+rvanilla08)^0.5)/A11stdlife))</f>
        <v>0</v>
      </c>
      <c r="AS255" s="251">
        <f ca="1">IF(A11stdlife="n/a","n/a",IF(AS$3&gt;(A11stdlife+$E255),('PTRM input'!$N$395*(1+rvanilla08)^0.5)-SUM($N255:AR255),('PTRM input'!$N$395*(1+rvanilla08)^0.5)/A11stdlife))</f>
        <v>0</v>
      </c>
      <c r="AT255" s="251">
        <f ca="1">IF(A11stdlife="n/a","n/a",IF(AT$3&gt;(A11stdlife+$E255),('PTRM input'!$N$395*(1+rvanilla08)^0.5)-SUM($N255:AS255),('PTRM input'!$N$395*(1+rvanilla08)^0.5)/A11stdlife))</f>
        <v>0</v>
      </c>
      <c r="AU255" s="251">
        <f ca="1">IF(A11stdlife="n/a","n/a",IF(AU$3&gt;(A11stdlife+$E255),('PTRM input'!$N$395*(1+rvanilla08)^0.5)-SUM($N255:AT255),('PTRM input'!$N$395*(1+rvanilla08)^0.5)/A11stdlife))</f>
        <v>0</v>
      </c>
      <c r="AV255" s="251">
        <f ca="1">IF(A11stdlife="n/a","n/a",IF(AV$3&gt;(A11stdlife+$E255),('PTRM input'!$N$395*(1+rvanilla08)^0.5)-SUM($N255:AU255),('PTRM input'!$N$395*(1+rvanilla08)^0.5)/A11stdlife))</f>
        <v>0</v>
      </c>
      <c r="AW255" s="251">
        <f ca="1">IF(A11stdlife="n/a","n/a",IF(AW$3&gt;(A11stdlife+$E255),('PTRM input'!$N$395*(1+rvanilla08)^0.5)-SUM($N255:AV255),('PTRM input'!$N$395*(1+rvanilla08)^0.5)/A11stdlife))</f>
        <v>0</v>
      </c>
      <c r="AX255" s="251">
        <f ca="1">IF(A11stdlife="n/a","n/a",IF(AX$3&gt;(A11stdlife+$E255),('PTRM input'!$N$395*(1+rvanilla08)^0.5)-SUM($N255:AW255),('PTRM input'!$N$395*(1+rvanilla08)^0.5)/A11stdlife))</f>
        <v>0</v>
      </c>
      <c r="AY255" s="251">
        <f ca="1">IF(A11stdlife="n/a","n/a",IF(AY$3&gt;(A11stdlife+$E255),('PTRM input'!$N$395*(1+rvanilla08)^0.5)-SUM($N255:AX255),('PTRM input'!$N$395*(1+rvanilla08)^0.5)/A11stdlife))</f>
        <v>0</v>
      </c>
      <c r="AZ255" s="251">
        <f ca="1">IF(A11stdlife="n/a","n/a",IF(AZ$3&gt;(A11stdlife+$E255),('PTRM input'!$N$395*(1+rvanilla08)^0.5)-SUM($N255:AY255),('PTRM input'!$N$395*(1+rvanilla08)^0.5)/A11stdlife))</f>
        <v>0</v>
      </c>
      <c r="BA255" s="251">
        <f ca="1">IF(A11stdlife="n/a","n/a",IF(BA$3&gt;(A11stdlife+$E255),('PTRM input'!$N$395*(1+rvanilla08)^0.5)-SUM($N255:AZ255),('PTRM input'!$N$395*(1+rvanilla08)^0.5)/A11stdlife))</f>
        <v>0</v>
      </c>
      <c r="BB255" s="251">
        <f ca="1">IF(A11stdlife="n/a","n/a",IF(BB$3&gt;(A11stdlife+$E255),('PTRM input'!$N$395*(1+rvanilla08)^0.5)-SUM($N255:BA255),('PTRM input'!$N$395*(1+rvanilla08)^0.5)/A11stdlife))</f>
        <v>0</v>
      </c>
      <c r="BC255" s="251">
        <f ca="1">IF(A11stdlife="n/a","n/a",IF(BC$3&gt;(A11stdlife+$E255),('PTRM input'!$N$395*(1+rvanilla08)^0.5)-SUM($N255:BB255),('PTRM input'!$N$395*(1+rvanilla08)^0.5)/A11stdlife))</f>
        <v>0</v>
      </c>
      <c r="BD255" s="251">
        <f ca="1">IF(A11stdlife="n/a","n/a",IF(BD$3&gt;(A11stdlife+$E255),('PTRM input'!$N$395*(1+rvanilla08)^0.5)-SUM($N255:BC255),('PTRM input'!$N$395*(1+rvanilla08)^0.5)/A11stdlife))</f>
        <v>0</v>
      </c>
      <c r="BE255" s="251">
        <f ca="1">IF(A11stdlife="n/a","n/a",IF(BE$3&gt;(A11stdlife+$E255),('PTRM input'!$N$395*(1+rvanilla08)^0.5)-SUM($N255:BD255),('PTRM input'!$N$395*(1+rvanilla08)^0.5)/A11stdlife))</f>
        <v>0</v>
      </c>
      <c r="BF255" s="251">
        <f ca="1">IF(A11stdlife="n/a","n/a",IF(BF$3&gt;(A11stdlife+$E255),('PTRM input'!$N$395*(1+rvanilla08)^0.5)-SUM($N255:BE255),('PTRM input'!$N$395*(1+rvanilla08)^0.5)/A11stdlife))</f>
        <v>0</v>
      </c>
      <c r="BG255" s="251">
        <f ca="1">IF(A11stdlife="n/a","n/a",IF(BG$3&gt;(A11stdlife+$E255),('PTRM input'!$N$395*(1+rvanilla08)^0.5)-SUM($N255:BF255),('PTRM input'!$N$395*(1+rvanilla08)^0.5)/A11stdlife))</f>
        <v>0</v>
      </c>
      <c r="BH255" s="251">
        <f ca="1">IF(A11stdlife="n/a","n/a",IF(BH$3&gt;(A11stdlife+$E255),('PTRM input'!$N$395*(1+rvanilla08)^0.5)-SUM($N255:BG255),('PTRM input'!$N$395*(1+rvanilla08)^0.5)/A11stdlife))</f>
        <v>0</v>
      </c>
      <c r="BI255" s="251">
        <f ca="1">IF(A11stdlife="n/a","n/a",IF(BI$3&gt;(A11stdlife+$E255),('PTRM input'!$N$395*(1+rvanilla08)^0.5)-SUM($N255:BH255),('PTRM input'!$N$395*(1+rvanilla08)^0.5)/A11stdlife))</f>
        <v>0</v>
      </c>
      <c r="BJ255" s="116"/>
      <c r="BK255" s="116"/>
      <c r="BL255" s="116"/>
      <c r="BM255" s="116"/>
    </row>
    <row r="256" spans="1:65" hidden="1" outlineLevel="2">
      <c r="A256" s="116"/>
      <c r="B256" s="19"/>
      <c r="C256" s="18"/>
      <c r="D256" s="760"/>
      <c r="E256" s="86">
        <v>9</v>
      </c>
      <c r="F256" s="259"/>
      <c r="G256" s="434"/>
      <c r="H256" s="435"/>
      <c r="I256" s="435"/>
      <c r="J256" s="435"/>
      <c r="K256" s="435"/>
      <c r="L256" s="435"/>
      <c r="M256" s="435"/>
      <c r="N256" s="435"/>
      <c r="O256" s="619"/>
      <c r="P256" s="433">
        <f ca="1">IF(A11stdlife="n/a","n/a",IF(P$3&gt;(A11stdlife+$E256),('PTRM input'!$O$395*(1+rvanilla09)^0.5)-SUM($O256:O256),('PTRM input'!$O$395*(1+rvanilla09)^0.5)/A11stdlife))</f>
        <v>0</v>
      </c>
      <c r="Q256" s="433">
        <f ca="1">IF(A11stdlife="n/a","n/a",IF(Q$3&gt;(A11stdlife+$E256),('PTRM input'!$O$395*(1+rvanilla09)^0.5)-SUM($O256:P256),('PTRM input'!$O$395*(1+rvanilla09)^0.5)/A11stdlife))</f>
        <v>0</v>
      </c>
      <c r="R256" s="251">
        <f ca="1">IF(A11stdlife="n/a","n/a",IF(R$3&gt;(A11stdlife+$E256),('PTRM input'!$O$395*(1+rvanilla09)^0.5)-SUM($O256:Q256),('PTRM input'!$O$395*(1+rvanilla09)^0.5)/A11stdlife))</f>
        <v>0</v>
      </c>
      <c r="S256" s="251">
        <f ca="1">IF(A11stdlife="n/a","n/a",IF(S$3&gt;(A11stdlife+$E256),('PTRM input'!$O$395*(1+rvanilla09)^0.5)-SUM($O256:R256),('PTRM input'!$O$395*(1+rvanilla09)^0.5)/A11stdlife))</f>
        <v>0</v>
      </c>
      <c r="T256" s="251">
        <f ca="1">IF(A11stdlife="n/a","n/a",IF(T$3&gt;(A11stdlife+$E256),('PTRM input'!$O$395*(1+rvanilla09)^0.5)-SUM($O256:S256),('PTRM input'!$O$395*(1+rvanilla09)^0.5)/A11stdlife))</f>
        <v>0</v>
      </c>
      <c r="U256" s="251">
        <f ca="1">IF(A11stdlife="n/a","n/a",IF(U$3&gt;(A11stdlife+$E256),('PTRM input'!$O$395*(1+rvanilla09)^0.5)-SUM($O256:T256),('PTRM input'!$O$395*(1+rvanilla09)^0.5)/A11stdlife))</f>
        <v>0</v>
      </c>
      <c r="V256" s="251">
        <f ca="1">IF(A11stdlife="n/a","n/a",IF(V$3&gt;(A11stdlife+$E256),('PTRM input'!$O$395*(1+rvanilla09)^0.5)-SUM($O256:U256),('PTRM input'!$O$395*(1+rvanilla09)^0.5)/A11stdlife))</f>
        <v>0</v>
      </c>
      <c r="W256" s="251">
        <f ca="1">IF(A11stdlife="n/a","n/a",IF(W$3&gt;(A11stdlife+$E256),('PTRM input'!$O$395*(1+rvanilla09)^0.5)-SUM($O256:V256),('PTRM input'!$O$395*(1+rvanilla09)^0.5)/A11stdlife))</f>
        <v>0</v>
      </c>
      <c r="X256" s="251">
        <f ca="1">IF(A11stdlife="n/a","n/a",IF(X$3&gt;(A11stdlife+$E256),('PTRM input'!$O$395*(1+rvanilla09)^0.5)-SUM($O256:W256),('PTRM input'!$O$395*(1+rvanilla09)^0.5)/A11stdlife))</f>
        <v>0</v>
      </c>
      <c r="Y256" s="251">
        <f ca="1">IF(A11stdlife="n/a","n/a",IF(Y$3&gt;(A11stdlife+$E256),('PTRM input'!$O$395*(1+rvanilla09)^0.5)-SUM($O256:X256),('PTRM input'!$O$395*(1+rvanilla09)^0.5)/A11stdlife))</f>
        <v>0</v>
      </c>
      <c r="Z256" s="251">
        <f ca="1">IF(A11stdlife="n/a","n/a",IF(Z$3&gt;(A11stdlife+$E256),('PTRM input'!$O$395*(1+rvanilla09)^0.5)-SUM($O256:Y256),('PTRM input'!$O$395*(1+rvanilla09)^0.5)/A11stdlife))</f>
        <v>0</v>
      </c>
      <c r="AA256" s="251">
        <f ca="1">IF(A11stdlife="n/a","n/a",IF(AA$3&gt;(A11stdlife+$E256),('PTRM input'!$O$395*(1+rvanilla09)^0.5)-SUM($O256:Z256),('PTRM input'!$O$395*(1+rvanilla09)^0.5)/A11stdlife))</f>
        <v>0</v>
      </c>
      <c r="AB256" s="251">
        <f ca="1">IF(A11stdlife="n/a","n/a",IF(AB$3&gt;(A11stdlife+$E256),('PTRM input'!$O$395*(1+rvanilla09)^0.5)-SUM($O256:AA256),('PTRM input'!$O$395*(1+rvanilla09)^0.5)/A11stdlife))</f>
        <v>0</v>
      </c>
      <c r="AC256" s="251">
        <f ca="1">IF(A11stdlife="n/a","n/a",IF(AC$3&gt;(A11stdlife+$E256),('PTRM input'!$O$395*(1+rvanilla09)^0.5)-SUM($O256:AB256),('PTRM input'!$O$395*(1+rvanilla09)^0.5)/A11stdlife))</f>
        <v>0</v>
      </c>
      <c r="AD256" s="251">
        <f ca="1">IF(A11stdlife="n/a","n/a",IF(AD$3&gt;(A11stdlife+$E256),('PTRM input'!$O$395*(1+rvanilla09)^0.5)-SUM($O256:AC256),('PTRM input'!$O$395*(1+rvanilla09)^0.5)/A11stdlife))</f>
        <v>0</v>
      </c>
      <c r="AE256" s="251">
        <f ca="1">IF(A11stdlife="n/a","n/a",IF(AE$3&gt;(A11stdlife+$E256),('PTRM input'!$O$395*(1+rvanilla09)^0.5)-SUM($O256:AD256),('PTRM input'!$O$395*(1+rvanilla09)^0.5)/A11stdlife))</f>
        <v>0</v>
      </c>
      <c r="AF256" s="251">
        <f ca="1">IF(A11stdlife="n/a","n/a",IF(AF$3&gt;(A11stdlife+$E256),('PTRM input'!$O$395*(1+rvanilla09)^0.5)-SUM($O256:AE256),('PTRM input'!$O$395*(1+rvanilla09)^0.5)/A11stdlife))</f>
        <v>0</v>
      </c>
      <c r="AG256" s="251">
        <f ca="1">IF(A11stdlife="n/a","n/a",IF(AG$3&gt;(A11stdlife+$E256),('PTRM input'!$O$395*(1+rvanilla09)^0.5)-SUM($O256:AF256),('PTRM input'!$O$395*(1+rvanilla09)^0.5)/A11stdlife))</f>
        <v>0</v>
      </c>
      <c r="AH256" s="251">
        <f ca="1">IF(A11stdlife="n/a","n/a",IF(AH$3&gt;(A11stdlife+$E256),('PTRM input'!$O$395*(1+rvanilla09)^0.5)-SUM($O256:AG256),('PTRM input'!$O$395*(1+rvanilla09)^0.5)/A11stdlife))</f>
        <v>0</v>
      </c>
      <c r="AI256" s="251">
        <f ca="1">IF(A11stdlife="n/a","n/a",IF(AI$3&gt;(A11stdlife+$E256),('PTRM input'!$O$395*(1+rvanilla09)^0.5)-SUM($O256:AH256),('PTRM input'!$O$395*(1+rvanilla09)^0.5)/A11stdlife))</f>
        <v>0</v>
      </c>
      <c r="AJ256" s="251">
        <f ca="1">IF(A11stdlife="n/a","n/a",IF(AJ$3&gt;(A11stdlife+$E256),('PTRM input'!$O$395*(1+rvanilla09)^0.5)-SUM($O256:AI256),('PTRM input'!$O$395*(1+rvanilla09)^0.5)/A11stdlife))</f>
        <v>0</v>
      </c>
      <c r="AK256" s="251">
        <f ca="1">IF(A11stdlife="n/a","n/a",IF(AK$3&gt;(A11stdlife+$E256),('PTRM input'!$O$395*(1+rvanilla09)^0.5)-SUM($O256:AJ256),('PTRM input'!$O$395*(1+rvanilla09)^0.5)/A11stdlife))</f>
        <v>0</v>
      </c>
      <c r="AL256" s="251">
        <f ca="1">IF(A11stdlife="n/a","n/a",IF(AL$3&gt;(A11stdlife+$E256),('PTRM input'!$O$395*(1+rvanilla09)^0.5)-SUM($O256:AK256),('PTRM input'!$O$395*(1+rvanilla09)^0.5)/A11stdlife))</f>
        <v>0</v>
      </c>
      <c r="AM256" s="251">
        <f ca="1">IF(A11stdlife="n/a","n/a",IF(AM$3&gt;(A11stdlife+$E256),('PTRM input'!$O$395*(1+rvanilla09)^0.5)-SUM($O256:AL256),('PTRM input'!$O$395*(1+rvanilla09)^0.5)/A11stdlife))</f>
        <v>0</v>
      </c>
      <c r="AN256" s="251">
        <f ca="1">IF(A11stdlife="n/a","n/a",IF(AN$3&gt;(A11stdlife+$E256),('PTRM input'!$O$395*(1+rvanilla09)^0.5)-SUM($O256:AM256),('PTRM input'!$O$395*(1+rvanilla09)^0.5)/A11stdlife))</f>
        <v>0</v>
      </c>
      <c r="AO256" s="251">
        <f ca="1">IF(A11stdlife="n/a","n/a",IF(AO$3&gt;(A11stdlife+$E256),('PTRM input'!$O$395*(1+rvanilla09)^0.5)-SUM($O256:AN256),('PTRM input'!$O$395*(1+rvanilla09)^0.5)/A11stdlife))</f>
        <v>0</v>
      </c>
      <c r="AP256" s="251">
        <f ca="1">IF(A11stdlife="n/a","n/a",IF(AP$3&gt;(A11stdlife+$E256),('PTRM input'!$O$395*(1+rvanilla09)^0.5)-SUM($O256:AO256),('PTRM input'!$O$395*(1+rvanilla09)^0.5)/A11stdlife))</f>
        <v>0</v>
      </c>
      <c r="AQ256" s="251">
        <f ca="1">IF(A11stdlife="n/a","n/a",IF(AQ$3&gt;(A11stdlife+$E256),('PTRM input'!$O$395*(1+rvanilla09)^0.5)-SUM($O256:AP256),('PTRM input'!$O$395*(1+rvanilla09)^0.5)/A11stdlife))</f>
        <v>0</v>
      </c>
      <c r="AR256" s="251">
        <f ca="1">IF(A11stdlife="n/a","n/a",IF(AR$3&gt;(A11stdlife+$E256),('PTRM input'!$O$395*(1+rvanilla09)^0.5)-SUM($O256:AQ256),('PTRM input'!$O$395*(1+rvanilla09)^0.5)/A11stdlife))</f>
        <v>0</v>
      </c>
      <c r="AS256" s="251">
        <f ca="1">IF(A11stdlife="n/a","n/a",IF(AS$3&gt;(A11stdlife+$E256),('PTRM input'!$O$395*(1+rvanilla09)^0.5)-SUM($O256:AR256),('PTRM input'!$O$395*(1+rvanilla09)^0.5)/A11stdlife))</f>
        <v>0</v>
      </c>
      <c r="AT256" s="251">
        <f ca="1">IF(A11stdlife="n/a","n/a",IF(AT$3&gt;(A11stdlife+$E256),('PTRM input'!$O$395*(1+rvanilla09)^0.5)-SUM($O256:AS256),('PTRM input'!$O$395*(1+rvanilla09)^0.5)/A11stdlife))</f>
        <v>0</v>
      </c>
      <c r="AU256" s="251">
        <f ca="1">IF(A11stdlife="n/a","n/a",IF(AU$3&gt;(A11stdlife+$E256),('PTRM input'!$O$395*(1+rvanilla09)^0.5)-SUM($O256:AT256),('PTRM input'!$O$395*(1+rvanilla09)^0.5)/A11stdlife))</f>
        <v>0</v>
      </c>
      <c r="AV256" s="251">
        <f ca="1">IF(A11stdlife="n/a","n/a",IF(AV$3&gt;(A11stdlife+$E256),('PTRM input'!$O$395*(1+rvanilla09)^0.5)-SUM($O256:AU256),('PTRM input'!$O$395*(1+rvanilla09)^0.5)/A11stdlife))</f>
        <v>0</v>
      </c>
      <c r="AW256" s="251">
        <f ca="1">IF(A11stdlife="n/a","n/a",IF(AW$3&gt;(A11stdlife+$E256),('PTRM input'!$O$395*(1+rvanilla09)^0.5)-SUM($O256:AV256),('PTRM input'!$O$395*(1+rvanilla09)^0.5)/A11stdlife))</f>
        <v>0</v>
      </c>
      <c r="AX256" s="251">
        <f ca="1">IF(A11stdlife="n/a","n/a",IF(AX$3&gt;(A11stdlife+$E256),('PTRM input'!$O$395*(1+rvanilla09)^0.5)-SUM($O256:AW256),('PTRM input'!$O$395*(1+rvanilla09)^0.5)/A11stdlife))</f>
        <v>0</v>
      </c>
      <c r="AY256" s="251">
        <f ca="1">IF(A11stdlife="n/a","n/a",IF(AY$3&gt;(A11stdlife+$E256),('PTRM input'!$O$395*(1+rvanilla09)^0.5)-SUM($O256:AX256),('PTRM input'!$O$395*(1+rvanilla09)^0.5)/A11stdlife))</f>
        <v>0</v>
      </c>
      <c r="AZ256" s="251">
        <f ca="1">IF(A11stdlife="n/a","n/a",IF(AZ$3&gt;(A11stdlife+$E256),('PTRM input'!$O$395*(1+rvanilla09)^0.5)-SUM($O256:AY256),('PTRM input'!$O$395*(1+rvanilla09)^0.5)/A11stdlife))</f>
        <v>0</v>
      </c>
      <c r="BA256" s="251">
        <f ca="1">IF(A11stdlife="n/a","n/a",IF(BA$3&gt;(A11stdlife+$E256),('PTRM input'!$O$395*(1+rvanilla09)^0.5)-SUM($O256:AZ256),('PTRM input'!$O$395*(1+rvanilla09)^0.5)/A11stdlife))</f>
        <v>0</v>
      </c>
      <c r="BB256" s="251">
        <f ca="1">IF(A11stdlife="n/a","n/a",IF(BB$3&gt;(A11stdlife+$E256),('PTRM input'!$O$395*(1+rvanilla09)^0.5)-SUM($O256:BA256),('PTRM input'!$O$395*(1+rvanilla09)^0.5)/A11stdlife))</f>
        <v>0</v>
      </c>
      <c r="BC256" s="251">
        <f ca="1">IF(A11stdlife="n/a","n/a",IF(BC$3&gt;(A11stdlife+$E256),('PTRM input'!$O$395*(1+rvanilla09)^0.5)-SUM($O256:BB256),('PTRM input'!$O$395*(1+rvanilla09)^0.5)/A11stdlife))</f>
        <v>0</v>
      </c>
      <c r="BD256" s="251">
        <f ca="1">IF(A11stdlife="n/a","n/a",IF(BD$3&gt;(A11stdlife+$E256),('PTRM input'!$O$395*(1+rvanilla09)^0.5)-SUM($O256:BC256),('PTRM input'!$O$395*(1+rvanilla09)^0.5)/A11stdlife))</f>
        <v>0</v>
      </c>
      <c r="BE256" s="251">
        <f ca="1">IF(A11stdlife="n/a","n/a",IF(BE$3&gt;(A11stdlife+$E256),('PTRM input'!$O$395*(1+rvanilla09)^0.5)-SUM($O256:BD256),('PTRM input'!$O$395*(1+rvanilla09)^0.5)/A11stdlife))</f>
        <v>0</v>
      </c>
      <c r="BF256" s="251">
        <f ca="1">IF(A11stdlife="n/a","n/a",IF(BF$3&gt;(A11stdlife+$E256),('PTRM input'!$O$395*(1+rvanilla09)^0.5)-SUM($O256:BE256),('PTRM input'!$O$395*(1+rvanilla09)^0.5)/A11stdlife))</f>
        <v>0</v>
      </c>
      <c r="BG256" s="251">
        <f ca="1">IF(A11stdlife="n/a","n/a",IF(BG$3&gt;(A11stdlife+$E256),('PTRM input'!$O$395*(1+rvanilla09)^0.5)-SUM($O256:BF256),('PTRM input'!$O$395*(1+rvanilla09)^0.5)/A11stdlife))</f>
        <v>0</v>
      </c>
      <c r="BH256" s="251">
        <f ca="1">IF(A11stdlife="n/a","n/a",IF(BH$3&gt;(A11stdlife+$E256),('PTRM input'!$O$395*(1+rvanilla09)^0.5)-SUM($O256:BG256),('PTRM input'!$O$395*(1+rvanilla09)^0.5)/A11stdlife))</f>
        <v>0</v>
      </c>
      <c r="BI256" s="251">
        <f ca="1">IF(A11stdlife="n/a","n/a",IF(BI$3&gt;(A11stdlife+$E256),('PTRM input'!$O$395*(1+rvanilla09)^0.5)-SUM($O256:BH256),('PTRM input'!$O$395*(1+rvanilla09)^0.5)/A11stdlife))</f>
        <v>0</v>
      </c>
      <c r="BJ256" s="116"/>
      <c r="BK256" s="116"/>
      <c r="BL256" s="116"/>
      <c r="BM256" s="116"/>
    </row>
    <row r="257" spans="1:65" hidden="1" outlineLevel="2">
      <c r="A257" s="116"/>
      <c r="B257" s="19"/>
      <c r="C257" s="18"/>
      <c r="D257" s="760"/>
      <c r="E257" s="87">
        <v>10</v>
      </c>
      <c r="F257" s="259"/>
      <c r="G257" s="434"/>
      <c r="H257" s="435"/>
      <c r="I257" s="435"/>
      <c r="J257" s="435"/>
      <c r="K257" s="435"/>
      <c r="L257" s="435"/>
      <c r="M257" s="435"/>
      <c r="N257" s="435"/>
      <c r="O257" s="435"/>
      <c r="P257" s="619"/>
      <c r="Q257" s="433">
        <f ca="1">IF(A11stdlife="n/a","n/a",IF(Q$3&gt;(A11stdlife+$E257),('PTRM input'!$P$395*(1+rvanilla10)^0.5)-SUM($P257:P257),('PTRM input'!$P$395*(1+rvanilla10)^0.5)/A11stdlife))</f>
        <v>0</v>
      </c>
      <c r="R257" s="251">
        <f ca="1">IF(A11stdlife="n/a","n/a",IF(R$3&gt;(A11stdlife+$E257),('PTRM input'!$P$395*(1+rvanilla10)^0.5)-SUM($P257:Q257),('PTRM input'!$P$395*(1+rvanilla10)^0.5)/A11stdlife))</f>
        <v>0</v>
      </c>
      <c r="S257" s="251">
        <f ca="1">IF(A11stdlife="n/a","n/a",IF(S$3&gt;(A11stdlife+$E257),('PTRM input'!$P$395*(1+rvanilla10)^0.5)-SUM($P257:R257),('PTRM input'!$P$395*(1+rvanilla10)^0.5)/A11stdlife))</f>
        <v>0</v>
      </c>
      <c r="T257" s="251">
        <f ca="1">IF(A11stdlife="n/a","n/a",IF(T$3&gt;(A11stdlife+$E257),('PTRM input'!$P$395*(1+rvanilla10)^0.5)-SUM($P257:S257),('PTRM input'!$P$395*(1+rvanilla10)^0.5)/A11stdlife))</f>
        <v>0</v>
      </c>
      <c r="U257" s="251">
        <f ca="1">IF(A11stdlife="n/a","n/a",IF(U$3&gt;(A11stdlife+$E257),('PTRM input'!$P$395*(1+rvanilla10)^0.5)-SUM($P257:T257),('PTRM input'!$P$395*(1+rvanilla10)^0.5)/A11stdlife))</f>
        <v>0</v>
      </c>
      <c r="V257" s="251">
        <f ca="1">IF(A11stdlife="n/a","n/a",IF(V$3&gt;(A11stdlife+$E257),('PTRM input'!$P$395*(1+rvanilla10)^0.5)-SUM($P257:U257),('PTRM input'!$P$395*(1+rvanilla10)^0.5)/A11stdlife))</f>
        <v>0</v>
      </c>
      <c r="W257" s="251">
        <f ca="1">IF(A11stdlife="n/a","n/a",IF(W$3&gt;(A11stdlife+$E257),('PTRM input'!$P$395*(1+rvanilla10)^0.5)-SUM($P257:V257),('PTRM input'!$P$395*(1+rvanilla10)^0.5)/A11stdlife))</f>
        <v>0</v>
      </c>
      <c r="X257" s="251">
        <f ca="1">IF(A11stdlife="n/a","n/a",IF(X$3&gt;(A11stdlife+$E257),('PTRM input'!$P$395*(1+rvanilla10)^0.5)-SUM($P257:W257),('PTRM input'!$P$395*(1+rvanilla10)^0.5)/A11stdlife))</f>
        <v>0</v>
      </c>
      <c r="Y257" s="251">
        <f ca="1">IF(A11stdlife="n/a","n/a",IF(Y$3&gt;(A11stdlife+$E257),('PTRM input'!$P$395*(1+rvanilla10)^0.5)-SUM($P257:X257),('PTRM input'!$P$395*(1+rvanilla10)^0.5)/A11stdlife))</f>
        <v>0</v>
      </c>
      <c r="Z257" s="251">
        <f ca="1">IF(A11stdlife="n/a","n/a",IF(Z$3&gt;(A11stdlife+$E257),('PTRM input'!$P$395*(1+rvanilla10)^0.5)-SUM($P257:Y257),('PTRM input'!$P$395*(1+rvanilla10)^0.5)/A11stdlife))</f>
        <v>0</v>
      </c>
      <c r="AA257" s="251">
        <f ca="1">IF(A11stdlife="n/a","n/a",IF(AA$3&gt;(A11stdlife+$E257),('PTRM input'!$P$395*(1+rvanilla10)^0.5)-SUM($P257:Z257),('PTRM input'!$P$395*(1+rvanilla10)^0.5)/A11stdlife))</f>
        <v>0</v>
      </c>
      <c r="AB257" s="251">
        <f ca="1">IF(A11stdlife="n/a","n/a",IF(AB$3&gt;(A11stdlife+$E257),('PTRM input'!$P$395*(1+rvanilla10)^0.5)-SUM($P257:AA257),('PTRM input'!$P$395*(1+rvanilla10)^0.5)/A11stdlife))</f>
        <v>0</v>
      </c>
      <c r="AC257" s="251">
        <f ca="1">IF(A11stdlife="n/a","n/a",IF(AC$3&gt;(A11stdlife+$E257),('PTRM input'!$P$395*(1+rvanilla10)^0.5)-SUM($P257:AB257),('PTRM input'!$P$395*(1+rvanilla10)^0.5)/A11stdlife))</f>
        <v>0</v>
      </c>
      <c r="AD257" s="251">
        <f ca="1">IF(A11stdlife="n/a","n/a",IF(AD$3&gt;(A11stdlife+$E257),('PTRM input'!$P$395*(1+rvanilla10)^0.5)-SUM($P257:AC257),('PTRM input'!$P$395*(1+rvanilla10)^0.5)/A11stdlife))</f>
        <v>0</v>
      </c>
      <c r="AE257" s="251">
        <f ca="1">IF(A11stdlife="n/a","n/a",IF(AE$3&gt;(A11stdlife+$E257),('PTRM input'!$P$395*(1+rvanilla10)^0.5)-SUM($P257:AD257),('PTRM input'!$P$395*(1+rvanilla10)^0.5)/A11stdlife))</f>
        <v>0</v>
      </c>
      <c r="AF257" s="251">
        <f ca="1">IF(A11stdlife="n/a","n/a",IF(AF$3&gt;(A11stdlife+$E257),('PTRM input'!$P$395*(1+rvanilla10)^0.5)-SUM($P257:AE257),('PTRM input'!$P$395*(1+rvanilla10)^0.5)/A11stdlife))</f>
        <v>0</v>
      </c>
      <c r="AG257" s="251">
        <f ca="1">IF(A11stdlife="n/a","n/a",IF(AG$3&gt;(A11stdlife+$E257),('PTRM input'!$P$395*(1+rvanilla10)^0.5)-SUM($P257:AF257),('PTRM input'!$P$395*(1+rvanilla10)^0.5)/A11stdlife))</f>
        <v>0</v>
      </c>
      <c r="AH257" s="251">
        <f ca="1">IF(A11stdlife="n/a","n/a",IF(AH$3&gt;(A11stdlife+$E257),('PTRM input'!$P$395*(1+rvanilla10)^0.5)-SUM($P257:AG257),('PTRM input'!$P$395*(1+rvanilla10)^0.5)/A11stdlife))</f>
        <v>0</v>
      </c>
      <c r="AI257" s="251">
        <f ca="1">IF(A11stdlife="n/a","n/a",IF(AI$3&gt;(A11stdlife+$E257),('PTRM input'!$P$395*(1+rvanilla10)^0.5)-SUM($P257:AH257),('PTRM input'!$P$395*(1+rvanilla10)^0.5)/A11stdlife))</f>
        <v>0</v>
      </c>
      <c r="AJ257" s="251">
        <f ca="1">IF(A11stdlife="n/a","n/a",IF(AJ$3&gt;(A11stdlife+$E257),('PTRM input'!$P$395*(1+rvanilla10)^0.5)-SUM($P257:AI257),('PTRM input'!$P$395*(1+rvanilla10)^0.5)/A11stdlife))</f>
        <v>0</v>
      </c>
      <c r="AK257" s="251">
        <f ca="1">IF(A11stdlife="n/a","n/a",IF(AK$3&gt;(A11stdlife+$E257),('PTRM input'!$P$395*(1+rvanilla10)^0.5)-SUM($P257:AJ257),('PTRM input'!$P$395*(1+rvanilla10)^0.5)/A11stdlife))</f>
        <v>0</v>
      </c>
      <c r="AL257" s="251">
        <f ca="1">IF(A11stdlife="n/a","n/a",IF(AL$3&gt;(A11stdlife+$E257),('PTRM input'!$P$395*(1+rvanilla10)^0.5)-SUM($P257:AK257),('PTRM input'!$P$395*(1+rvanilla10)^0.5)/A11stdlife))</f>
        <v>0</v>
      </c>
      <c r="AM257" s="251">
        <f ca="1">IF(A11stdlife="n/a","n/a",IF(AM$3&gt;(A11stdlife+$E257),('PTRM input'!$P$395*(1+rvanilla10)^0.5)-SUM($P257:AL257),('PTRM input'!$P$395*(1+rvanilla10)^0.5)/A11stdlife))</f>
        <v>0</v>
      </c>
      <c r="AN257" s="251">
        <f ca="1">IF(A11stdlife="n/a","n/a",IF(AN$3&gt;(A11stdlife+$E257),('PTRM input'!$P$395*(1+rvanilla10)^0.5)-SUM($P257:AM257),('PTRM input'!$P$395*(1+rvanilla10)^0.5)/A11stdlife))</f>
        <v>0</v>
      </c>
      <c r="AO257" s="251">
        <f ca="1">IF(A11stdlife="n/a","n/a",IF(AO$3&gt;(A11stdlife+$E257),('PTRM input'!$P$395*(1+rvanilla10)^0.5)-SUM($P257:AN257),('PTRM input'!$P$395*(1+rvanilla10)^0.5)/A11stdlife))</f>
        <v>0</v>
      </c>
      <c r="AP257" s="251">
        <f ca="1">IF(A11stdlife="n/a","n/a",IF(AP$3&gt;(A11stdlife+$E257),('PTRM input'!$P$395*(1+rvanilla10)^0.5)-SUM($P257:AO257),('PTRM input'!$P$395*(1+rvanilla10)^0.5)/A11stdlife))</f>
        <v>0</v>
      </c>
      <c r="AQ257" s="251">
        <f ca="1">IF(A11stdlife="n/a","n/a",IF(AQ$3&gt;(A11stdlife+$E257),('PTRM input'!$P$395*(1+rvanilla10)^0.5)-SUM($P257:AP257),('PTRM input'!$P$395*(1+rvanilla10)^0.5)/A11stdlife))</f>
        <v>0</v>
      </c>
      <c r="AR257" s="251">
        <f ca="1">IF(A11stdlife="n/a","n/a",IF(AR$3&gt;(A11stdlife+$E257),('PTRM input'!$P$395*(1+rvanilla10)^0.5)-SUM($P257:AQ257),('PTRM input'!$P$395*(1+rvanilla10)^0.5)/A11stdlife))</f>
        <v>0</v>
      </c>
      <c r="AS257" s="251">
        <f ca="1">IF(A11stdlife="n/a","n/a",IF(AS$3&gt;(A11stdlife+$E257),('PTRM input'!$P$395*(1+rvanilla10)^0.5)-SUM($P257:AR257),('PTRM input'!$P$395*(1+rvanilla10)^0.5)/A11stdlife))</f>
        <v>0</v>
      </c>
      <c r="AT257" s="251">
        <f ca="1">IF(A11stdlife="n/a","n/a",IF(AT$3&gt;(A11stdlife+$E257),('PTRM input'!$P$395*(1+rvanilla10)^0.5)-SUM($P257:AS257),('PTRM input'!$P$395*(1+rvanilla10)^0.5)/A11stdlife))</f>
        <v>0</v>
      </c>
      <c r="AU257" s="251">
        <f ca="1">IF(A11stdlife="n/a","n/a",IF(AU$3&gt;(A11stdlife+$E257),('PTRM input'!$P$395*(1+rvanilla10)^0.5)-SUM($P257:AT257),('PTRM input'!$P$395*(1+rvanilla10)^0.5)/A11stdlife))</f>
        <v>0</v>
      </c>
      <c r="AV257" s="251">
        <f ca="1">IF(A11stdlife="n/a","n/a",IF(AV$3&gt;(A11stdlife+$E257),('PTRM input'!$P$395*(1+rvanilla10)^0.5)-SUM($P257:AU257),('PTRM input'!$P$395*(1+rvanilla10)^0.5)/A11stdlife))</f>
        <v>0</v>
      </c>
      <c r="AW257" s="251">
        <f ca="1">IF(A11stdlife="n/a","n/a",IF(AW$3&gt;(A11stdlife+$E257),('PTRM input'!$P$395*(1+rvanilla10)^0.5)-SUM($P257:AV257),('PTRM input'!$P$395*(1+rvanilla10)^0.5)/A11stdlife))</f>
        <v>0</v>
      </c>
      <c r="AX257" s="251">
        <f ca="1">IF(A11stdlife="n/a","n/a",IF(AX$3&gt;(A11stdlife+$E257),('PTRM input'!$P$395*(1+rvanilla10)^0.5)-SUM($P257:AW257),('PTRM input'!$P$395*(1+rvanilla10)^0.5)/A11stdlife))</f>
        <v>0</v>
      </c>
      <c r="AY257" s="251">
        <f ca="1">IF(A11stdlife="n/a","n/a",IF(AY$3&gt;(A11stdlife+$E257),('PTRM input'!$P$395*(1+rvanilla10)^0.5)-SUM($P257:AX257),('PTRM input'!$P$395*(1+rvanilla10)^0.5)/A11stdlife))</f>
        <v>0</v>
      </c>
      <c r="AZ257" s="251">
        <f ca="1">IF(A11stdlife="n/a","n/a",IF(AZ$3&gt;(A11stdlife+$E257),('PTRM input'!$P$395*(1+rvanilla10)^0.5)-SUM($P257:AY257),('PTRM input'!$P$395*(1+rvanilla10)^0.5)/A11stdlife))</f>
        <v>0</v>
      </c>
      <c r="BA257" s="251">
        <f ca="1">IF(A11stdlife="n/a","n/a",IF(BA$3&gt;(A11stdlife+$E257),('PTRM input'!$P$395*(1+rvanilla10)^0.5)-SUM($P257:AZ257),('PTRM input'!$P$395*(1+rvanilla10)^0.5)/A11stdlife))</f>
        <v>0</v>
      </c>
      <c r="BB257" s="251">
        <f ca="1">IF(A11stdlife="n/a","n/a",IF(BB$3&gt;(A11stdlife+$E257),('PTRM input'!$P$395*(1+rvanilla10)^0.5)-SUM($P257:BA257),('PTRM input'!$P$395*(1+rvanilla10)^0.5)/A11stdlife))</f>
        <v>0</v>
      </c>
      <c r="BC257" s="251">
        <f ca="1">IF(A11stdlife="n/a","n/a",IF(BC$3&gt;(A11stdlife+$E257),('PTRM input'!$P$395*(1+rvanilla10)^0.5)-SUM($P257:BB257),('PTRM input'!$P$395*(1+rvanilla10)^0.5)/A11stdlife))</f>
        <v>0</v>
      </c>
      <c r="BD257" s="251">
        <f ca="1">IF(A11stdlife="n/a","n/a",IF(BD$3&gt;(A11stdlife+$E257),('PTRM input'!$P$395*(1+rvanilla10)^0.5)-SUM($P257:BC257),('PTRM input'!$P$395*(1+rvanilla10)^0.5)/A11stdlife))</f>
        <v>0</v>
      </c>
      <c r="BE257" s="251">
        <f ca="1">IF(A11stdlife="n/a","n/a",IF(BE$3&gt;(A11stdlife+$E257),('PTRM input'!$P$395*(1+rvanilla10)^0.5)-SUM($P257:BD257),('PTRM input'!$P$395*(1+rvanilla10)^0.5)/A11stdlife))</f>
        <v>0</v>
      </c>
      <c r="BF257" s="251">
        <f ca="1">IF(A11stdlife="n/a","n/a",IF(BF$3&gt;(A11stdlife+$E257),('PTRM input'!$P$395*(1+rvanilla10)^0.5)-SUM($P257:BE257),('PTRM input'!$P$395*(1+rvanilla10)^0.5)/A11stdlife))</f>
        <v>0</v>
      </c>
      <c r="BG257" s="251">
        <f ca="1">IF(A11stdlife="n/a","n/a",IF(BG$3&gt;(A11stdlife+$E257),('PTRM input'!$P$395*(1+rvanilla10)^0.5)-SUM($P257:BF257),('PTRM input'!$P$395*(1+rvanilla10)^0.5)/A11stdlife))</f>
        <v>0</v>
      </c>
      <c r="BH257" s="251">
        <f ca="1">IF(A11stdlife="n/a","n/a",IF(BH$3&gt;(A11stdlife+$E257),('PTRM input'!$P$395*(1+rvanilla10)^0.5)-SUM($P257:BG257),('PTRM input'!$P$395*(1+rvanilla10)^0.5)/A11stdlife))</f>
        <v>0</v>
      </c>
      <c r="BI257" s="251">
        <f ca="1">IF(A11stdlife="n/a","n/a",IF(BI$3&gt;(A11stdlife+$E257),('PTRM input'!$P$395*(1+rvanilla10)^0.5)-SUM($P257:BH257),('PTRM input'!$P$395*(1+rvanilla10)^0.5)/A11stdlife))</f>
        <v>0</v>
      </c>
      <c r="BJ257" s="116"/>
      <c r="BK257" s="116"/>
      <c r="BL257" s="116"/>
      <c r="BM257" s="116"/>
    </row>
    <row r="258" spans="1:65" hidden="1" outlineLevel="1" collapsed="1">
      <c r="A258" s="116"/>
      <c r="B258" s="9"/>
      <c r="C258" s="19">
        <f>Asset11</f>
        <v>0</v>
      </c>
      <c r="D258" s="9"/>
      <c r="E258" s="9"/>
      <c r="F258" s="260"/>
      <c r="G258" s="261">
        <f t="shared" ref="G258:K258" si="86">SUM(G246:G257)</f>
        <v>0</v>
      </c>
      <c r="H258" s="261">
        <f t="shared" ca="1" si="86"/>
        <v>0</v>
      </c>
      <c r="I258" s="261">
        <f t="shared" ca="1" si="86"/>
        <v>0</v>
      </c>
      <c r="J258" s="261">
        <f t="shared" ca="1" si="86"/>
        <v>0</v>
      </c>
      <c r="K258" s="261">
        <f t="shared" ca="1" si="86"/>
        <v>0</v>
      </c>
      <c r="L258" s="261">
        <f t="shared" ref="L258:AL258" ca="1" si="87">SUM(L246:L257)</f>
        <v>0</v>
      </c>
      <c r="M258" s="261">
        <f t="shared" ca="1" si="87"/>
        <v>0</v>
      </c>
      <c r="N258" s="261">
        <f t="shared" ca="1" si="87"/>
        <v>0</v>
      </c>
      <c r="O258" s="261">
        <f t="shared" ca="1" si="87"/>
        <v>0</v>
      </c>
      <c r="P258" s="261">
        <f t="shared" ca="1" si="87"/>
        <v>0</v>
      </c>
      <c r="Q258" s="261">
        <f t="shared" ca="1" si="87"/>
        <v>0</v>
      </c>
      <c r="R258" s="371">
        <f t="shared" ca="1" si="87"/>
        <v>0</v>
      </c>
      <c r="S258" s="371">
        <f t="shared" ca="1" si="87"/>
        <v>0</v>
      </c>
      <c r="T258" s="371">
        <f t="shared" ca="1" si="87"/>
        <v>0</v>
      </c>
      <c r="U258" s="371">
        <f t="shared" ca="1" si="87"/>
        <v>0</v>
      </c>
      <c r="V258" s="371">
        <f t="shared" ca="1" si="87"/>
        <v>0</v>
      </c>
      <c r="W258" s="371">
        <f t="shared" ca="1" si="87"/>
        <v>0</v>
      </c>
      <c r="X258" s="371">
        <f t="shared" ca="1" si="87"/>
        <v>0</v>
      </c>
      <c r="Y258" s="371">
        <f t="shared" ca="1" si="87"/>
        <v>0</v>
      </c>
      <c r="Z258" s="371">
        <f t="shared" ca="1" si="87"/>
        <v>0</v>
      </c>
      <c r="AA258" s="371">
        <f t="shared" ca="1" si="87"/>
        <v>0</v>
      </c>
      <c r="AB258" s="371">
        <f t="shared" ca="1" si="87"/>
        <v>0</v>
      </c>
      <c r="AC258" s="371">
        <f t="shared" ca="1" si="87"/>
        <v>0</v>
      </c>
      <c r="AD258" s="371">
        <f t="shared" ca="1" si="87"/>
        <v>0</v>
      </c>
      <c r="AE258" s="371">
        <f t="shared" ca="1" si="87"/>
        <v>0</v>
      </c>
      <c r="AF258" s="371">
        <f t="shared" ca="1" si="87"/>
        <v>0</v>
      </c>
      <c r="AG258" s="371">
        <f t="shared" ca="1" si="87"/>
        <v>0</v>
      </c>
      <c r="AH258" s="371">
        <f t="shared" ca="1" si="87"/>
        <v>0</v>
      </c>
      <c r="AI258" s="371">
        <f t="shared" ca="1" si="87"/>
        <v>0</v>
      </c>
      <c r="AJ258" s="371">
        <f t="shared" ca="1" si="87"/>
        <v>0</v>
      </c>
      <c r="AK258" s="371">
        <f t="shared" ca="1" si="87"/>
        <v>0</v>
      </c>
      <c r="AL258" s="371">
        <f t="shared" ca="1" si="87"/>
        <v>0</v>
      </c>
      <c r="AM258" s="371">
        <f t="shared" ref="AM258:BI258" ca="1" si="88">SUM(AM246:AM257)</f>
        <v>0</v>
      </c>
      <c r="AN258" s="371">
        <f t="shared" ca="1" si="88"/>
        <v>0</v>
      </c>
      <c r="AO258" s="371">
        <f t="shared" ca="1" si="88"/>
        <v>0</v>
      </c>
      <c r="AP258" s="371">
        <f t="shared" ca="1" si="88"/>
        <v>0</v>
      </c>
      <c r="AQ258" s="371">
        <f t="shared" ca="1" si="88"/>
        <v>0</v>
      </c>
      <c r="AR258" s="371">
        <f t="shared" ca="1" si="88"/>
        <v>0</v>
      </c>
      <c r="AS258" s="371">
        <f t="shared" ca="1" si="88"/>
        <v>0</v>
      </c>
      <c r="AT258" s="371">
        <f t="shared" ca="1" si="88"/>
        <v>0</v>
      </c>
      <c r="AU258" s="371">
        <f t="shared" ca="1" si="88"/>
        <v>0</v>
      </c>
      <c r="AV258" s="371">
        <f t="shared" ca="1" si="88"/>
        <v>0</v>
      </c>
      <c r="AW258" s="371">
        <f t="shared" ca="1" si="88"/>
        <v>0</v>
      </c>
      <c r="AX258" s="371">
        <f t="shared" ca="1" si="88"/>
        <v>0</v>
      </c>
      <c r="AY258" s="371">
        <f t="shared" ca="1" si="88"/>
        <v>0</v>
      </c>
      <c r="AZ258" s="371">
        <f t="shared" ca="1" si="88"/>
        <v>0</v>
      </c>
      <c r="BA258" s="371">
        <f t="shared" ca="1" si="88"/>
        <v>0</v>
      </c>
      <c r="BB258" s="371">
        <f t="shared" ca="1" si="88"/>
        <v>0</v>
      </c>
      <c r="BC258" s="371">
        <f t="shared" ca="1" si="88"/>
        <v>0</v>
      </c>
      <c r="BD258" s="371">
        <f t="shared" ca="1" si="88"/>
        <v>0</v>
      </c>
      <c r="BE258" s="371">
        <f t="shared" ca="1" si="88"/>
        <v>0</v>
      </c>
      <c r="BF258" s="371">
        <f t="shared" ca="1" si="88"/>
        <v>0</v>
      </c>
      <c r="BG258" s="371">
        <f t="shared" ca="1" si="88"/>
        <v>0</v>
      </c>
      <c r="BH258" s="371">
        <f t="shared" ca="1" si="88"/>
        <v>0</v>
      </c>
      <c r="BI258" s="371">
        <f t="shared" ca="1" si="88"/>
        <v>0</v>
      </c>
      <c r="BJ258" s="116"/>
      <c r="BK258" s="116"/>
      <c r="BL258" s="116"/>
      <c r="BM258" s="116"/>
    </row>
    <row r="259" spans="1:65" hidden="1" outlineLevel="2">
      <c r="A259" s="116"/>
      <c r="B259" s="106">
        <f>C271</f>
        <v>0</v>
      </c>
      <c r="C259" s="614"/>
      <c r="D259" s="615" t="s">
        <v>236</v>
      </c>
      <c r="E259" s="614"/>
      <c r="F259" s="616"/>
      <c r="G259" s="617">
        <f>IF(('PTRM input'!$E$515='PTRM input'!$G$514),IF(G$3&gt;A12remlife,A12acvalue-SUM(F259:$F259),IF(A12remlife="N/A","n/a",A12acvalue/A12remlife)),'PTRM input'!G$531)</f>
        <v>0</v>
      </c>
      <c r="H259" s="617">
        <f>IF(('PTRM input'!$E$515='PTRM input'!$G$514),IF(H$3&gt;A12remlife,A12acvalue-SUM($F259:G259),IF(A12remlife="N/A","n/a",A12acvalue/A12remlife)),'PTRM input'!H$531)</f>
        <v>0</v>
      </c>
      <c r="I259" s="617">
        <f>IF(('PTRM input'!$E$515='PTRM input'!$G$514),IF(I$3&gt;A12remlife,A12acvalue-SUM($F259:H259),IF(A12remlife="N/A","n/a",A12acvalue/A12remlife)),'PTRM input'!I$531)</f>
        <v>0</v>
      </c>
      <c r="J259" s="617">
        <f>IF(('PTRM input'!$E$515='PTRM input'!$G$514),IF(J$3&gt;A12remlife,A12acvalue-SUM($F259:I259),IF(A12remlife="N/A","n/a",A12acvalue/A12remlife)),'PTRM input'!J$531)</f>
        <v>0</v>
      </c>
      <c r="K259" s="617">
        <f>IF(('PTRM input'!$E$515='PTRM input'!$G$514),IF(K$3&gt;A12remlife,A12acvalue-SUM($F259:J259),IF(A12remlife="N/A","n/a",A12acvalue/A12remlife)),'PTRM input'!K$531)</f>
        <v>0</v>
      </c>
      <c r="L259" s="617">
        <f>IF(('PTRM input'!$E$515='PTRM input'!$G$514),IF(L$3&gt;A12remlife,A12acvalue-SUM($F259:K259),IF(A12remlife="N/A","n/a",A12acvalue/A12remlife)),'PTRM input'!L$531)</f>
        <v>0</v>
      </c>
      <c r="M259" s="617">
        <f>IF(('PTRM input'!$E$515='PTRM input'!$G$514),IF(M$3&gt;A12remlife,A12acvalue-SUM($F259:L259),IF(A12remlife="N/A","n/a",A12acvalue/A12remlife)),'PTRM input'!M$531)</f>
        <v>0</v>
      </c>
      <c r="N259" s="617">
        <f>IF(('PTRM input'!$E$515='PTRM input'!$G$514),IF(N$3&gt;A12remlife,A12acvalue-SUM($F259:M259),IF(A12remlife="N/A","n/a",A12acvalue/A12remlife)),'PTRM input'!N$531)</f>
        <v>0</v>
      </c>
      <c r="O259" s="617">
        <f>IF(('PTRM input'!$E$515='PTRM input'!$G$514),IF(O$3&gt;A12remlife,A12acvalue-SUM($F259:N259),IF(A12remlife="N/A","n/a",A12acvalue/A12remlife)),'PTRM input'!O$531)</f>
        <v>0</v>
      </c>
      <c r="P259" s="617">
        <f>IF(('PTRM input'!$E$515='PTRM input'!$G$514),IF(P$3&gt;A12remlife,A12acvalue-SUM($F259:O259),IF(A12remlife="N/A","n/a",A12acvalue/A12remlife)),'PTRM input'!P$531)</f>
        <v>0</v>
      </c>
      <c r="Q259" s="617">
        <f>IF(('PTRM input'!$E$515='PTRM input'!$G$514),IF(Q$3&gt;A12remlife,A12acvalue-SUM($F259:P259),IF(A12remlife="N/A","n/a",A12acvalue/A12remlife)),'PTRM input'!Q$531)</f>
        <v>0</v>
      </c>
      <c r="R259" s="617">
        <f>IF(('PTRM input'!$E$515='PTRM input'!$G$514),IF(R$3&gt;A12remlife,A12acvalue-SUM($F259:Q259),IF(A12remlife="N/A","n/a",A12acvalue/A12remlife)),'PTRM input'!R$531)</f>
        <v>0</v>
      </c>
      <c r="S259" s="617">
        <f>IF(('PTRM input'!$E$515='PTRM input'!$G$514),IF(S$3&gt;A12remlife,A12acvalue-SUM($F259:R259),IF(A12remlife="N/A","n/a",A12acvalue/A12remlife)),'PTRM input'!S$531)</f>
        <v>0</v>
      </c>
      <c r="T259" s="617">
        <f>IF(('PTRM input'!$E$515='PTRM input'!$G$514),IF(T$3&gt;A12remlife,A12acvalue-SUM($F259:S259),IF(A12remlife="N/A","n/a",A12acvalue/A12remlife)),'PTRM input'!T$531)</f>
        <v>0</v>
      </c>
      <c r="U259" s="617">
        <f>IF(('PTRM input'!$E$515='PTRM input'!$G$514),IF(U$3&gt;A12remlife,A12acvalue-SUM($F259:T259),IF(A12remlife="N/A","n/a",A12acvalue/A12remlife)),'PTRM input'!U$531)</f>
        <v>0</v>
      </c>
      <c r="V259" s="617">
        <f>IF(('PTRM input'!$E$515='PTRM input'!$G$514),IF(V$3&gt;A12remlife,A12acvalue-SUM($F259:U259),IF(A12remlife="N/A","n/a",A12acvalue/A12remlife)),'PTRM input'!V$531)</f>
        <v>0</v>
      </c>
      <c r="W259" s="617">
        <f>IF(('PTRM input'!$E$515='PTRM input'!$G$514),IF(W$3&gt;A12remlife,A12acvalue-SUM($F259:V259),IF(A12remlife="N/A","n/a",A12acvalue/A12remlife)),'PTRM input'!W$531)</f>
        <v>0</v>
      </c>
      <c r="X259" s="617">
        <f>IF(('PTRM input'!$E$515='PTRM input'!$G$514),IF(X$3&gt;A12remlife,A12acvalue-SUM($F259:W259),IF(A12remlife="N/A","n/a",A12acvalue/A12remlife)),'PTRM input'!X$531)</f>
        <v>0</v>
      </c>
      <c r="Y259" s="617">
        <f>IF(('PTRM input'!$E$515='PTRM input'!$G$514),IF(Y$3&gt;A12remlife,A12acvalue-SUM($F259:X259),IF(A12remlife="N/A","n/a",A12acvalue/A12remlife)),'PTRM input'!Y$531)</f>
        <v>0</v>
      </c>
      <c r="Z259" s="617">
        <f>IF(('PTRM input'!$E$515='PTRM input'!$G$514),IF(Z$3&gt;A12remlife,A12acvalue-SUM($F259:Y259),IF(A12remlife="N/A","n/a",A12acvalue/A12remlife)),'PTRM input'!Z$531)</f>
        <v>0</v>
      </c>
      <c r="AA259" s="617">
        <f>IF(('PTRM input'!$E$515='PTRM input'!$G$514),IF(AA$3&gt;A12remlife,A12acvalue-SUM($F259:Z259),IF(A12remlife="N/A","n/a",A12acvalue/A12remlife)),'PTRM input'!AA$531)</f>
        <v>0</v>
      </c>
      <c r="AB259" s="617">
        <f>IF(('PTRM input'!$E$515='PTRM input'!$G$514),IF(AB$3&gt;A12remlife,A12acvalue-SUM($F259:AA259),IF(A12remlife="N/A","n/a",A12acvalue/A12remlife)),'PTRM input'!AB$531)</f>
        <v>0</v>
      </c>
      <c r="AC259" s="617">
        <f>IF(('PTRM input'!$E$515='PTRM input'!$G$514),IF(AC$3&gt;A12remlife,A12acvalue-SUM($F259:AB259),IF(A12remlife="N/A","n/a",A12acvalue/A12remlife)),'PTRM input'!AC$531)</f>
        <v>0</v>
      </c>
      <c r="AD259" s="617">
        <f>IF(('PTRM input'!$E$515='PTRM input'!$G$514),IF(AD$3&gt;A12remlife,A12acvalue-SUM($F259:AC259),IF(A12remlife="N/A","n/a",A12acvalue/A12remlife)),'PTRM input'!AD$531)</f>
        <v>0</v>
      </c>
      <c r="AE259" s="617">
        <f>IF(('PTRM input'!$E$515='PTRM input'!$G$514),IF(AE$3&gt;A12remlife,A12acvalue-SUM($F259:AD259),IF(A12remlife="N/A","n/a",A12acvalue/A12remlife)),'PTRM input'!AE$531)</f>
        <v>0</v>
      </c>
      <c r="AF259" s="617">
        <f>IF(('PTRM input'!$E$515='PTRM input'!$G$514),IF(AF$3&gt;A12remlife,A12acvalue-SUM($F259:AE259),IF(A12remlife="N/A","n/a",A12acvalue/A12remlife)),'PTRM input'!AF$531)</f>
        <v>0</v>
      </c>
      <c r="AG259" s="617">
        <f>IF(('PTRM input'!$E$515='PTRM input'!$G$514),IF(AG$3&gt;A12remlife,A12acvalue-SUM($F259:AF259),IF(A12remlife="N/A","n/a",A12acvalue/A12remlife)),'PTRM input'!AG$531)</f>
        <v>0</v>
      </c>
      <c r="AH259" s="617">
        <f>IF(('PTRM input'!$E$515='PTRM input'!$G$514),IF(AH$3&gt;A12remlife,A12acvalue-SUM($F259:AG259),IF(A12remlife="N/A","n/a",A12acvalue/A12remlife)),'PTRM input'!AH$531)</f>
        <v>0</v>
      </c>
      <c r="AI259" s="617">
        <f>IF(('PTRM input'!$E$515='PTRM input'!$G$514),IF(AI$3&gt;A12remlife,A12acvalue-SUM($F259:AH259),IF(A12remlife="N/A","n/a",A12acvalue/A12remlife)),'PTRM input'!AI$531)</f>
        <v>0</v>
      </c>
      <c r="AJ259" s="617">
        <f>IF(('PTRM input'!$E$515='PTRM input'!$G$514),IF(AJ$3&gt;A12remlife,A12acvalue-SUM($F259:AI259),IF(A12remlife="N/A","n/a",A12acvalue/A12remlife)),'PTRM input'!AJ$531)</f>
        <v>0</v>
      </c>
      <c r="AK259" s="617">
        <f>IF(('PTRM input'!$E$515='PTRM input'!$G$514),IF(AK$3&gt;A12remlife,A12acvalue-SUM($F259:AJ259),IF(A12remlife="N/A","n/a",A12acvalue/A12remlife)),'PTRM input'!AK$531)</f>
        <v>0</v>
      </c>
      <c r="AL259" s="617">
        <f>IF(('PTRM input'!$E$515='PTRM input'!$G$514),IF(AL$3&gt;A12remlife,A12acvalue-SUM($F259:AK259),IF(A12remlife="N/A","n/a",A12acvalue/A12remlife)),'PTRM input'!AL$531)</f>
        <v>0</v>
      </c>
      <c r="AM259" s="617">
        <f>IF(('PTRM input'!$E$515='PTRM input'!$G$514),IF(AM$3&gt;A12remlife,A12acvalue-SUM($F259:AL259),IF(A12remlife="N/A","n/a",A12acvalue/A12remlife)),'PTRM input'!AM$531)</f>
        <v>0</v>
      </c>
      <c r="AN259" s="617">
        <f>IF(('PTRM input'!$E$515='PTRM input'!$G$514),IF(AN$3&gt;A12remlife,A12acvalue-SUM($F259:AM259),IF(A12remlife="N/A","n/a",A12acvalue/A12remlife)),'PTRM input'!AN$531)</f>
        <v>0</v>
      </c>
      <c r="AO259" s="617">
        <f>IF(('PTRM input'!$E$515='PTRM input'!$G$514),IF(AO$3&gt;A12remlife,A12acvalue-SUM($F259:AN259),IF(A12remlife="N/A","n/a",A12acvalue/A12remlife)),'PTRM input'!AO$531)</f>
        <v>0</v>
      </c>
      <c r="AP259" s="617">
        <f>IF(('PTRM input'!$E$515='PTRM input'!$G$514),IF(AP$3&gt;A12remlife,A12acvalue-SUM($F259:AO259),IF(A12remlife="N/A","n/a",A12acvalue/A12remlife)),'PTRM input'!AP$531)</f>
        <v>0</v>
      </c>
      <c r="AQ259" s="617">
        <f>IF(('PTRM input'!$E$515='PTRM input'!$G$514),IF(AQ$3&gt;A12remlife,A12acvalue-SUM($F259:AP259),IF(A12remlife="N/A","n/a",A12acvalue/A12remlife)),'PTRM input'!AQ$531)</f>
        <v>0</v>
      </c>
      <c r="AR259" s="617">
        <f>IF(('PTRM input'!$E$515='PTRM input'!$G$514),IF(AR$3&gt;A12remlife,A12acvalue-SUM($F259:AQ259),IF(A12remlife="N/A","n/a",A12acvalue/A12remlife)),'PTRM input'!AR$531)</f>
        <v>0</v>
      </c>
      <c r="AS259" s="617">
        <f>IF(('PTRM input'!$E$515='PTRM input'!$G$514),IF(AS$3&gt;A12remlife,A12acvalue-SUM($F259:AR259),IF(A12remlife="N/A","n/a",A12acvalue/A12remlife)),'PTRM input'!AS$531)</f>
        <v>0</v>
      </c>
      <c r="AT259" s="617">
        <f>IF(('PTRM input'!$E$515='PTRM input'!$G$514),IF(AT$3&gt;A12remlife,A12acvalue-SUM($F259:AS259),IF(A12remlife="N/A","n/a",A12acvalue/A12remlife)),'PTRM input'!AT$531)</f>
        <v>0</v>
      </c>
      <c r="AU259" s="617">
        <f>IF(('PTRM input'!$E$515='PTRM input'!$G$514),IF(AU$3&gt;A12remlife,A12acvalue-SUM($F259:AT259),IF(A12remlife="N/A","n/a",A12acvalue/A12remlife)),'PTRM input'!AU$531)</f>
        <v>0</v>
      </c>
      <c r="AV259" s="617">
        <f>IF(('PTRM input'!$E$515='PTRM input'!$G$514),IF(AV$3&gt;A12remlife,A12acvalue-SUM($F259:AU259),IF(A12remlife="N/A","n/a",A12acvalue/A12remlife)),'PTRM input'!AV$531)</f>
        <v>0</v>
      </c>
      <c r="AW259" s="617">
        <f>IF(('PTRM input'!$E$515='PTRM input'!$G$514),IF(AW$3&gt;A12remlife,A12acvalue-SUM($F259:AV259),IF(A12remlife="N/A","n/a",A12acvalue/A12remlife)),'PTRM input'!AW$531)</f>
        <v>0</v>
      </c>
      <c r="AX259" s="617">
        <f>IF(('PTRM input'!$E$515='PTRM input'!$G$514),IF(AX$3&gt;A12remlife,A12acvalue-SUM($F259:AW259),IF(A12remlife="N/A","n/a",A12acvalue/A12remlife)),'PTRM input'!AX$531)</f>
        <v>0</v>
      </c>
      <c r="AY259" s="617">
        <f>IF(('PTRM input'!$E$515='PTRM input'!$G$514),IF(AY$3&gt;A12remlife,A12acvalue-SUM($F259:AX259),IF(A12remlife="N/A","n/a",A12acvalue/A12remlife)),'PTRM input'!AY$531)</f>
        <v>0</v>
      </c>
      <c r="AZ259" s="617">
        <f>IF(('PTRM input'!$E$515='PTRM input'!$G$514),IF(AZ$3&gt;A12remlife,A12acvalue-SUM($F259:AY259),IF(A12remlife="N/A","n/a",A12acvalue/A12remlife)),'PTRM input'!AZ$531)</f>
        <v>0</v>
      </c>
      <c r="BA259" s="617">
        <f>IF(('PTRM input'!$E$515='PTRM input'!$G$514),IF(BA$3&gt;A12remlife,A12acvalue-SUM($F259:AZ259),IF(A12remlife="N/A","n/a",A12acvalue/A12remlife)),'PTRM input'!BA$531)</f>
        <v>0</v>
      </c>
      <c r="BB259" s="617">
        <f>IF(('PTRM input'!$E$515='PTRM input'!$G$514),IF(BB$3&gt;A12remlife,A12acvalue-SUM($F259:BA259),IF(A12remlife="N/A","n/a",A12acvalue/A12remlife)),'PTRM input'!BB$531)</f>
        <v>0</v>
      </c>
      <c r="BC259" s="617">
        <f>IF(('PTRM input'!$E$515='PTRM input'!$G$514),IF(BC$3&gt;A12remlife,A12acvalue-SUM($F259:BB259),IF(A12remlife="N/A","n/a",A12acvalue/A12remlife)),'PTRM input'!BC$531)</f>
        <v>0</v>
      </c>
      <c r="BD259" s="617">
        <f>IF(('PTRM input'!$E$515='PTRM input'!$G$514),IF(BD$3&gt;A12remlife,A12acvalue-SUM($F259:BC259),IF(A12remlife="N/A","n/a",A12acvalue/A12remlife)),'PTRM input'!BD$531)</f>
        <v>0</v>
      </c>
      <c r="BE259" s="617">
        <f>IF(('PTRM input'!$E$515='PTRM input'!$G$514),IF(BE$3&gt;A12remlife,A12acvalue-SUM($F259:BD259),IF(A12remlife="N/A","n/a",A12acvalue/A12remlife)),'PTRM input'!BE$531)</f>
        <v>0</v>
      </c>
      <c r="BF259" s="617">
        <f>IF(('PTRM input'!$E$515='PTRM input'!$G$514),IF(BF$3&gt;A12remlife,A12acvalue-SUM($F259:BE259),IF(A12remlife="N/A","n/a",A12acvalue/A12remlife)),'PTRM input'!BF$531)</f>
        <v>0</v>
      </c>
      <c r="BG259" s="617">
        <f>IF(('PTRM input'!$E$515='PTRM input'!$G$514),IF(BG$3&gt;A12remlife,A12acvalue-SUM($F259:BF259),IF(A12remlife="N/A","n/a",A12acvalue/A12remlife)),'PTRM input'!BG$531)</f>
        <v>0</v>
      </c>
      <c r="BH259" s="617">
        <f>IF(('PTRM input'!$E$515='PTRM input'!$G$514),IF(BH$3&gt;A12remlife,A12acvalue-SUM($F259:BG259),IF(A12remlife="N/A","n/a",A12acvalue/A12remlife)),'PTRM input'!BH$531)</f>
        <v>0</v>
      </c>
      <c r="BI259" s="617">
        <f>IF(('PTRM input'!$E$515='PTRM input'!$G$514),IF(BI$3&gt;A12remlife,A12acvalue-SUM($F259:BH259),IF(A12remlife="N/A","n/a",A12acvalue/A12remlife)),'PTRM input'!BI$531)</f>
        <v>0</v>
      </c>
      <c r="BJ259" s="116"/>
      <c r="BK259" s="116"/>
      <c r="BL259" s="116"/>
      <c r="BM259" s="116"/>
    </row>
    <row r="260" spans="1:65" ht="12.75" hidden="1" customHeight="1" outlineLevel="2">
      <c r="A260" s="116"/>
      <c r="B260" s="19"/>
      <c r="C260" s="18"/>
      <c r="D260" s="760" t="s">
        <v>237</v>
      </c>
      <c r="E260" s="86">
        <v>0</v>
      </c>
      <c r="F260" s="259"/>
      <c r="G260" s="433"/>
      <c r="H260" s="433"/>
      <c r="I260" s="433"/>
      <c r="J260" s="433"/>
      <c r="K260" s="433"/>
      <c r="L260" s="433"/>
      <c r="M260" s="433"/>
      <c r="N260" s="433"/>
      <c r="O260" s="433"/>
      <c r="P260" s="433"/>
      <c r="Q260" s="433"/>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51"/>
      <c r="AV260" s="251"/>
      <c r="AW260" s="251"/>
      <c r="AX260" s="251"/>
      <c r="AY260" s="251"/>
      <c r="AZ260" s="251"/>
      <c r="BA260" s="251"/>
      <c r="BB260" s="251"/>
      <c r="BC260" s="251"/>
      <c r="BD260" s="251"/>
      <c r="BE260" s="251"/>
      <c r="BF260" s="251"/>
      <c r="BG260" s="251"/>
      <c r="BH260" s="251"/>
      <c r="BI260" s="251"/>
      <c r="BJ260" s="116"/>
      <c r="BK260" s="116"/>
      <c r="BL260" s="116"/>
      <c r="BM260" s="116"/>
    </row>
    <row r="261" spans="1:65" hidden="1" outlineLevel="2">
      <c r="A261" s="116"/>
      <c r="B261" s="19"/>
      <c r="C261" s="18"/>
      <c r="D261" s="760"/>
      <c r="E261" s="86">
        <v>1</v>
      </c>
      <c r="F261" s="259"/>
      <c r="G261" s="618"/>
      <c r="H261" s="433">
        <f ca="1">IF(A12stdlife="n/a","n/a",IF(H$3&gt;(A12stdlife+$E261),('PTRM input'!$G$396*(1+rvanilla01)^0.5)-SUM(G261:$G261),('PTRM input'!$G$396*(1+rvanilla01)^0.5)/A12stdlife))</f>
        <v>0</v>
      </c>
      <c r="I261" s="433">
        <f ca="1">IF(A12stdlife="n/a","n/a",IF(I$3&gt;(A12stdlife+$E261),('PTRM input'!$G$396*(1+rvanilla01)^0.5)-SUM($G261:H261),('PTRM input'!$G$396*(1+rvanilla01)^0.5)/A12stdlife))</f>
        <v>0</v>
      </c>
      <c r="J261" s="433">
        <f ca="1">IF(A12stdlife="n/a","n/a",IF(J$3&gt;(A12stdlife+$E261),('PTRM input'!$G$396*(1+rvanilla01)^0.5)-SUM($G261:I261),('PTRM input'!$G$396*(1+rvanilla01)^0.5)/A12stdlife))</f>
        <v>0</v>
      </c>
      <c r="K261" s="433">
        <f ca="1">IF(A12stdlife="n/a","n/a",IF(K$3&gt;(A12stdlife+$E261),('PTRM input'!$G$396*(1+rvanilla01)^0.5)-SUM($G261:J261),('PTRM input'!$G$396*(1+rvanilla01)^0.5)/A12stdlife))</f>
        <v>0</v>
      </c>
      <c r="L261" s="433">
        <f ca="1">IF(A12stdlife="n/a","n/a",IF(L$3&gt;(A12stdlife+$E261),('PTRM input'!$G$396*(1+rvanilla01)^0.5)-SUM($G261:K261),('PTRM input'!$G$396*(1+rvanilla01)^0.5)/A12stdlife))</f>
        <v>0</v>
      </c>
      <c r="M261" s="433">
        <f ca="1">IF(A12stdlife="n/a","n/a",IF(M$3&gt;(A12stdlife+$E261),('PTRM input'!$G$396*(1+rvanilla01)^0.5)-SUM($G261:L261),('PTRM input'!$G$396*(1+rvanilla01)^0.5)/A12stdlife))</f>
        <v>0</v>
      </c>
      <c r="N261" s="433">
        <f ca="1">IF(A12stdlife="n/a","n/a",IF(N$3&gt;(A12stdlife+$E261),('PTRM input'!$G$396*(1+rvanilla01)^0.5)-SUM($G261:M261),('PTRM input'!$G$396*(1+rvanilla01)^0.5)/A12stdlife))</f>
        <v>0</v>
      </c>
      <c r="O261" s="433">
        <f ca="1">IF(A12stdlife="n/a","n/a",IF(O$3&gt;(A12stdlife+$E261),('PTRM input'!$G$396*(1+rvanilla01)^0.5)-SUM($G261:N261),('PTRM input'!$G$396*(1+rvanilla01)^0.5)/A12stdlife))</f>
        <v>0</v>
      </c>
      <c r="P261" s="433">
        <f ca="1">IF(A12stdlife="n/a","n/a",IF(P$3&gt;(A12stdlife+$E261),('PTRM input'!$G$396*(1+rvanilla01)^0.5)-SUM($G261:O261),('PTRM input'!$G$396*(1+rvanilla01)^0.5)/A12stdlife))</f>
        <v>0</v>
      </c>
      <c r="Q261" s="433">
        <f ca="1">IF(A12stdlife="n/a","n/a",IF(Q$3&gt;(A12stdlife+$E261),('PTRM input'!$G$396*(1+rvanilla01)^0.5)-SUM($G261:P261),('PTRM input'!$G$396*(1+rvanilla01)^0.5)/A12stdlife))</f>
        <v>0</v>
      </c>
      <c r="R261" s="251">
        <f ca="1">IF(A12stdlife="n/a","n/a",IF(R$3&gt;(A12stdlife+$E261),('PTRM input'!$G$396*(1+rvanilla01)^0.5)-SUM($G261:Q261),('PTRM input'!$G$396*(1+rvanilla01)^0.5)/A12stdlife))</f>
        <v>0</v>
      </c>
      <c r="S261" s="251">
        <f ca="1">IF(A12stdlife="n/a","n/a",IF(S$3&gt;(A12stdlife+$E261),('PTRM input'!$G$396*(1+rvanilla01)^0.5)-SUM($G261:R261),('PTRM input'!$G$396*(1+rvanilla01)^0.5)/A12stdlife))</f>
        <v>0</v>
      </c>
      <c r="T261" s="251">
        <f ca="1">IF(A12stdlife="n/a","n/a",IF(T$3&gt;(A12stdlife+$E261),('PTRM input'!$G$396*(1+rvanilla01)^0.5)-SUM($G261:S261),('PTRM input'!$G$396*(1+rvanilla01)^0.5)/A12stdlife))</f>
        <v>0</v>
      </c>
      <c r="U261" s="251">
        <f ca="1">IF(A12stdlife="n/a","n/a",IF(U$3&gt;(A12stdlife+$E261),('PTRM input'!$G$396*(1+rvanilla01)^0.5)-SUM($G261:T261),('PTRM input'!$G$396*(1+rvanilla01)^0.5)/A12stdlife))</f>
        <v>0</v>
      </c>
      <c r="V261" s="251">
        <f ca="1">IF(A12stdlife="n/a","n/a",IF(V$3&gt;(A12stdlife+$E261),('PTRM input'!$G$396*(1+rvanilla01)^0.5)-SUM($G261:U261),('PTRM input'!$G$396*(1+rvanilla01)^0.5)/A12stdlife))</f>
        <v>0</v>
      </c>
      <c r="W261" s="251">
        <f ca="1">IF(A12stdlife="n/a","n/a",IF(W$3&gt;(A12stdlife+$E261),('PTRM input'!$G$396*(1+rvanilla01)^0.5)-SUM($G261:V261),('PTRM input'!$G$396*(1+rvanilla01)^0.5)/A12stdlife))</f>
        <v>0</v>
      </c>
      <c r="X261" s="251">
        <f ca="1">IF(A12stdlife="n/a","n/a",IF(X$3&gt;(A12stdlife+$E261),('PTRM input'!$G$396*(1+rvanilla01)^0.5)-SUM($G261:W261),('PTRM input'!$G$396*(1+rvanilla01)^0.5)/A12stdlife))</f>
        <v>0</v>
      </c>
      <c r="Y261" s="251">
        <f ca="1">IF(A12stdlife="n/a","n/a",IF(Y$3&gt;(A12stdlife+$E261),('PTRM input'!$G$396*(1+rvanilla01)^0.5)-SUM($G261:X261),('PTRM input'!$G$396*(1+rvanilla01)^0.5)/A12stdlife))</f>
        <v>0</v>
      </c>
      <c r="Z261" s="251">
        <f ca="1">IF(A12stdlife="n/a","n/a",IF(Z$3&gt;(A12stdlife+$E261),('PTRM input'!$G$396*(1+rvanilla01)^0.5)-SUM($G261:Y261),('PTRM input'!$G$396*(1+rvanilla01)^0.5)/A12stdlife))</f>
        <v>0</v>
      </c>
      <c r="AA261" s="251">
        <f ca="1">IF(A12stdlife="n/a","n/a",IF(AA$3&gt;(A12stdlife+$E261),('PTRM input'!$G$396*(1+rvanilla01)^0.5)-SUM($G261:Z261),('PTRM input'!$G$396*(1+rvanilla01)^0.5)/A12stdlife))</f>
        <v>0</v>
      </c>
      <c r="AB261" s="251">
        <f ca="1">IF(A12stdlife="n/a","n/a",IF(AB$3&gt;(A12stdlife+$E261),('PTRM input'!$G$396*(1+rvanilla01)^0.5)-SUM($G261:AA261),('PTRM input'!$G$396*(1+rvanilla01)^0.5)/A12stdlife))</f>
        <v>0</v>
      </c>
      <c r="AC261" s="251">
        <f ca="1">IF(A12stdlife="n/a","n/a",IF(AC$3&gt;(A12stdlife+$E261),('PTRM input'!$G$396*(1+rvanilla01)^0.5)-SUM($G261:AB261),('PTRM input'!$G$396*(1+rvanilla01)^0.5)/A12stdlife))</f>
        <v>0</v>
      </c>
      <c r="AD261" s="251">
        <f ca="1">IF(A12stdlife="n/a","n/a",IF(AD$3&gt;(A12stdlife+$E261),('PTRM input'!$G$396*(1+rvanilla01)^0.5)-SUM($G261:AC261),('PTRM input'!$G$396*(1+rvanilla01)^0.5)/A12stdlife))</f>
        <v>0</v>
      </c>
      <c r="AE261" s="251">
        <f ca="1">IF(A12stdlife="n/a","n/a",IF(AE$3&gt;(A12stdlife+$E261),('PTRM input'!$G$396*(1+rvanilla01)^0.5)-SUM($G261:AD261),('PTRM input'!$G$396*(1+rvanilla01)^0.5)/A12stdlife))</f>
        <v>0</v>
      </c>
      <c r="AF261" s="251">
        <f ca="1">IF(A12stdlife="n/a","n/a",IF(AF$3&gt;(A12stdlife+$E261),('PTRM input'!$G$396*(1+rvanilla01)^0.5)-SUM($G261:AE261),('PTRM input'!$G$396*(1+rvanilla01)^0.5)/A12stdlife))</f>
        <v>0</v>
      </c>
      <c r="AG261" s="251">
        <f ca="1">IF(A12stdlife="n/a","n/a",IF(AG$3&gt;(A12stdlife+$E261),('PTRM input'!$G$396*(1+rvanilla01)^0.5)-SUM($G261:AF261),('PTRM input'!$G$396*(1+rvanilla01)^0.5)/A12stdlife))</f>
        <v>0</v>
      </c>
      <c r="AH261" s="251">
        <f ca="1">IF(A12stdlife="n/a","n/a",IF(AH$3&gt;(A12stdlife+$E261),('PTRM input'!$G$396*(1+rvanilla01)^0.5)-SUM($G261:AG261),('PTRM input'!$G$396*(1+rvanilla01)^0.5)/A12stdlife))</f>
        <v>0</v>
      </c>
      <c r="AI261" s="251">
        <f ca="1">IF(A12stdlife="n/a","n/a",IF(AI$3&gt;(A12stdlife+$E261),('PTRM input'!$G$396*(1+rvanilla01)^0.5)-SUM($G261:AH261),('PTRM input'!$G$396*(1+rvanilla01)^0.5)/A12stdlife))</f>
        <v>0</v>
      </c>
      <c r="AJ261" s="251">
        <f ca="1">IF(A12stdlife="n/a","n/a",IF(AJ$3&gt;(A12stdlife+$E261),('PTRM input'!$G$396*(1+rvanilla01)^0.5)-SUM($G261:AI261),('PTRM input'!$G$396*(1+rvanilla01)^0.5)/A12stdlife))</f>
        <v>0</v>
      </c>
      <c r="AK261" s="251">
        <f ca="1">IF(A12stdlife="n/a","n/a",IF(AK$3&gt;(A12stdlife+$E261),('PTRM input'!$G$396*(1+rvanilla01)^0.5)-SUM($G261:AJ261),('PTRM input'!$G$396*(1+rvanilla01)^0.5)/A12stdlife))</f>
        <v>0</v>
      </c>
      <c r="AL261" s="251">
        <f ca="1">IF(A12stdlife="n/a","n/a",IF(AL$3&gt;(A12stdlife+$E261),('PTRM input'!$G$396*(1+rvanilla01)^0.5)-SUM($G261:AK261),('PTRM input'!$G$396*(1+rvanilla01)^0.5)/A12stdlife))</f>
        <v>0</v>
      </c>
      <c r="AM261" s="251">
        <f ca="1">IF(A12stdlife="n/a","n/a",IF(AM$3&gt;(A12stdlife+$E261),('PTRM input'!$G$396*(1+rvanilla01)^0.5)-SUM($G261:AL261),('PTRM input'!$G$396*(1+rvanilla01)^0.5)/A12stdlife))</f>
        <v>0</v>
      </c>
      <c r="AN261" s="251">
        <f ca="1">IF(A12stdlife="n/a","n/a",IF(AN$3&gt;(A12stdlife+$E261),('PTRM input'!$G$396*(1+rvanilla01)^0.5)-SUM($G261:AM261),('PTRM input'!$G$396*(1+rvanilla01)^0.5)/A12stdlife))</f>
        <v>0</v>
      </c>
      <c r="AO261" s="251">
        <f ca="1">IF(A12stdlife="n/a","n/a",IF(AO$3&gt;(A12stdlife+$E261),('PTRM input'!$G$396*(1+rvanilla01)^0.5)-SUM($G261:AN261),('PTRM input'!$G$396*(1+rvanilla01)^0.5)/A12stdlife))</f>
        <v>0</v>
      </c>
      <c r="AP261" s="251">
        <f ca="1">IF(A12stdlife="n/a","n/a",IF(AP$3&gt;(A12stdlife+$E261),('PTRM input'!$G$396*(1+rvanilla01)^0.5)-SUM($G261:AO261),('PTRM input'!$G$396*(1+rvanilla01)^0.5)/A12stdlife))</f>
        <v>0</v>
      </c>
      <c r="AQ261" s="251">
        <f ca="1">IF(A12stdlife="n/a","n/a",IF(AQ$3&gt;(A12stdlife+$E261),('PTRM input'!$G$396*(1+rvanilla01)^0.5)-SUM($G261:AP261),('PTRM input'!$G$396*(1+rvanilla01)^0.5)/A12stdlife))</f>
        <v>0</v>
      </c>
      <c r="AR261" s="251">
        <f ca="1">IF(A12stdlife="n/a","n/a",IF(AR$3&gt;(A12stdlife+$E261),('PTRM input'!$G$396*(1+rvanilla01)^0.5)-SUM($G261:AQ261),('PTRM input'!$G$396*(1+rvanilla01)^0.5)/A12stdlife))</f>
        <v>0</v>
      </c>
      <c r="AS261" s="251">
        <f ca="1">IF(A12stdlife="n/a","n/a",IF(AS$3&gt;(A12stdlife+$E261),('PTRM input'!$G$396*(1+rvanilla01)^0.5)-SUM($G261:AR261),('PTRM input'!$G$396*(1+rvanilla01)^0.5)/A12stdlife))</f>
        <v>0</v>
      </c>
      <c r="AT261" s="251">
        <f ca="1">IF(A12stdlife="n/a","n/a",IF(AT$3&gt;(A12stdlife+$E261),('PTRM input'!$G$396*(1+rvanilla01)^0.5)-SUM($G261:AS261),('PTRM input'!$G$396*(1+rvanilla01)^0.5)/A12stdlife))</f>
        <v>0</v>
      </c>
      <c r="AU261" s="251">
        <f ca="1">IF(A12stdlife="n/a","n/a",IF(AU$3&gt;(A12stdlife+$E261),('PTRM input'!$G$396*(1+rvanilla01)^0.5)-SUM($G261:AT261),('PTRM input'!$G$396*(1+rvanilla01)^0.5)/A12stdlife))</f>
        <v>0</v>
      </c>
      <c r="AV261" s="251">
        <f ca="1">IF(A12stdlife="n/a","n/a",IF(AV$3&gt;(A12stdlife+$E261),('PTRM input'!$G$396*(1+rvanilla01)^0.5)-SUM($G261:AU261),('PTRM input'!$G$396*(1+rvanilla01)^0.5)/A12stdlife))</f>
        <v>0</v>
      </c>
      <c r="AW261" s="251">
        <f ca="1">IF(A12stdlife="n/a","n/a",IF(AW$3&gt;(A12stdlife+$E261),('PTRM input'!$G$396*(1+rvanilla01)^0.5)-SUM($G261:AV261),('PTRM input'!$G$396*(1+rvanilla01)^0.5)/A12stdlife))</f>
        <v>0</v>
      </c>
      <c r="AX261" s="251">
        <f ca="1">IF(A12stdlife="n/a","n/a",IF(AX$3&gt;(A12stdlife+$E261),('PTRM input'!$G$396*(1+rvanilla01)^0.5)-SUM($G261:AW261),('PTRM input'!$G$396*(1+rvanilla01)^0.5)/A12stdlife))</f>
        <v>0</v>
      </c>
      <c r="AY261" s="251">
        <f ca="1">IF(A12stdlife="n/a","n/a",IF(AY$3&gt;(A12stdlife+$E261),('PTRM input'!$G$396*(1+rvanilla01)^0.5)-SUM($G261:AX261),('PTRM input'!$G$396*(1+rvanilla01)^0.5)/A12stdlife))</f>
        <v>0</v>
      </c>
      <c r="AZ261" s="251">
        <f ca="1">IF(A12stdlife="n/a","n/a",IF(AZ$3&gt;(A12stdlife+$E261),('PTRM input'!$G$396*(1+rvanilla01)^0.5)-SUM($G261:AY261),('PTRM input'!$G$396*(1+rvanilla01)^0.5)/A12stdlife))</f>
        <v>0</v>
      </c>
      <c r="BA261" s="251">
        <f ca="1">IF(A12stdlife="n/a","n/a",IF(BA$3&gt;(A12stdlife+$E261),('PTRM input'!$G$396*(1+rvanilla01)^0.5)-SUM($G261:AZ261),('PTRM input'!$G$396*(1+rvanilla01)^0.5)/A12stdlife))</f>
        <v>0</v>
      </c>
      <c r="BB261" s="251">
        <f ca="1">IF(A12stdlife="n/a","n/a",IF(BB$3&gt;(A12stdlife+$E261),('PTRM input'!$G$396*(1+rvanilla01)^0.5)-SUM($G261:BA261),('PTRM input'!$G$396*(1+rvanilla01)^0.5)/A12stdlife))</f>
        <v>0</v>
      </c>
      <c r="BC261" s="251">
        <f ca="1">IF(A12stdlife="n/a","n/a",IF(BC$3&gt;(A12stdlife+$E261),('PTRM input'!$G$396*(1+rvanilla01)^0.5)-SUM($G261:BB261),('PTRM input'!$G$396*(1+rvanilla01)^0.5)/A12stdlife))</f>
        <v>0</v>
      </c>
      <c r="BD261" s="251">
        <f ca="1">IF(A12stdlife="n/a","n/a",IF(BD$3&gt;(A12stdlife+$E261),('PTRM input'!$G$396*(1+rvanilla01)^0.5)-SUM($G261:BC261),('PTRM input'!$G$396*(1+rvanilla01)^0.5)/A12stdlife))</f>
        <v>0</v>
      </c>
      <c r="BE261" s="251">
        <f ca="1">IF(A12stdlife="n/a","n/a",IF(BE$3&gt;(A12stdlife+$E261),('PTRM input'!$G$396*(1+rvanilla01)^0.5)-SUM($G261:BD261),('PTRM input'!$G$396*(1+rvanilla01)^0.5)/A12stdlife))</f>
        <v>0</v>
      </c>
      <c r="BF261" s="251">
        <f ca="1">IF(A12stdlife="n/a","n/a",IF(BF$3&gt;(A12stdlife+$E261),('PTRM input'!$G$396*(1+rvanilla01)^0.5)-SUM($G261:BE261),('PTRM input'!$G$396*(1+rvanilla01)^0.5)/A12stdlife))</f>
        <v>0</v>
      </c>
      <c r="BG261" s="251">
        <f ca="1">IF(A12stdlife="n/a","n/a",IF(BG$3&gt;(A12stdlife+$E261),('PTRM input'!$G$396*(1+rvanilla01)^0.5)-SUM($G261:BF261),('PTRM input'!$G$396*(1+rvanilla01)^0.5)/A12stdlife))</f>
        <v>0</v>
      </c>
      <c r="BH261" s="251">
        <f ca="1">IF(A12stdlife="n/a","n/a",IF(BH$3&gt;(A12stdlife+$E261),('PTRM input'!$G$396*(1+rvanilla01)^0.5)-SUM($G261:BG261),('PTRM input'!$G$396*(1+rvanilla01)^0.5)/A12stdlife))</f>
        <v>0</v>
      </c>
      <c r="BI261" s="251">
        <f ca="1">IF(A12stdlife="n/a","n/a",IF(BI$3&gt;(A12stdlife+$E261),('PTRM input'!$G$396*(1+rvanilla01)^0.5)-SUM($G261:BH261),('PTRM input'!$G$396*(1+rvanilla01)^0.5)/A12stdlife))</f>
        <v>0</v>
      </c>
      <c r="BJ261" s="116"/>
      <c r="BK261" s="116"/>
      <c r="BL261" s="116"/>
      <c r="BM261" s="116"/>
    </row>
    <row r="262" spans="1:65" hidden="1" outlineLevel="2">
      <c r="A262" s="116"/>
      <c r="B262" s="19"/>
      <c r="C262" s="18"/>
      <c r="D262" s="760"/>
      <c r="E262" s="86">
        <v>2</v>
      </c>
      <c r="F262" s="259"/>
      <c r="G262" s="434"/>
      <c r="H262" s="619"/>
      <c r="I262" s="433">
        <f ca="1">IF(A12stdlife="n/a","n/a",IF(I$3&gt;(A12stdlife+$E262),('PTRM input'!$H$396*(1+rvanilla02)^0.5)-SUM(H262:$H262),('PTRM input'!$H$396*(1+rvanilla02)^0.5)/A12stdlife))</f>
        <v>0</v>
      </c>
      <c r="J262" s="433">
        <f ca="1">IF(A12stdlife="n/a","n/a",IF(J$3&gt;(A12stdlife+$E262),('PTRM input'!$H$396*(1+rvanilla02)^0.5)-SUM($H262:I262),('PTRM input'!$H$396*(1+rvanilla02)^0.5)/A12stdlife))</f>
        <v>0</v>
      </c>
      <c r="K262" s="433">
        <f ca="1">IF(A12stdlife="n/a","n/a",IF(K$3&gt;(A12stdlife+$E262),('PTRM input'!$H$396*(1+rvanilla02)^0.5)-SUM($H262:J262),('PTRM input'!$H$396*(1+rvanilla02)^0.5)/A12stdlife))</f>
        <v>0</v>
      </c>
      <c r="L262" s="433">
        <f ca="1">IF(A12stdlife="n/a","n/a",IF(L$3&gt;(A12stdlife+$E262),('PTRM input'!$H$396*(1+rvanilla02)^0.5)-SUM($H262:K262),('PTRM input'!$H$396*(1+rvanilla02)^0.5)/A12stdlife))</f>
        <v>0</v>
      </c>
      <c r="M262" s="433">
        <f ca="1">IF(A12stdlife="n/a","n/a",IF(M$3&gt;(A12stdlife+$E262),('PTRM input'!$H$396*(1+rvanilla02)^0.5)-SUM($H262:L262),('PTRM input'!$H$396*(1+rvanilla02)^0.5)/A12stdlife))</f>
        <v>0</v>
      </c>
      <c r="N262" s="433">
        <f ca="1">IF(A12stdlife="n/a","n/a",IF(N$3&gt;(A12stdlife+$E262),('PTRM input'!$H$396*(1+rvanilla02)^0.5)-SUM($H262:M262),('PTRM input'!$H$396*(1+rvanilla02)^0.5)/A12stdlife))</f>
        <v>0</v>
      </c>
      <c r="O262" s="433">
        <f ca="1">IF(A12stdlife="n/a","n/a",IF(O$3&gt;(A12stdlife+$E262),('PTRM input'!$H$396*(1+rvanilla02)^0.5)-SUM($H262:N262),('PTRM input'!$H$396*(1+rvanilla02)^0.5)/A12stdlife))</f>
        <v>0</v>
      </c>
      <c r="P262" s="433">
        <f ca="1">IF(A12stdlife="n/a","n/a",IF(P$3&gt;(A12stdlife+$E262),('PTRM input'!$H$396*(1+rvanilla02)^0.5)-SUM($H262:O262),('PTRM input'!$H$396*(1+rvanilla02)^0.5)/A12stdlife))</f>
        <v>0</v>
      </c>
      <c r="Q262" s="433">
        <f ca="1">IF(A12stdlife="n/a","n/a",IF(Q$3&gt;(A12stdlife+$E262),('PTRM input'!$H$396*(1+rvanilla02)^0.5)-SUM($H262:P262),('PTRM input'!$H$396*(1+rvanilla02)^0.5)/A12stdlife))</f>
        <v>0</v>
      </c>
      <c r="R262" s="251">
        <f ca="1">IF(A12stdlife="n/a","n/a",IF(R$3&gt;(A12stdlife+$E262),('PTRM input'!$H$396*(1+rvanilla02)^0.5)-SUM($H262:Q262),('PTRM input'!$H$396*(1+rvanilla02)^0.5)/A12stdlife))</f>
        <v>0</v>
      </c>
      <c r="S262" s="251">
        <f ca="1">IF(A12stdlife="n/a","n/a",IF(S$3&gt;(A12stdlife+$E262),('PTRM input'!$H$396*(1+rvanilla02)^0.5)-SUM($H262:R262),('PTRM input'!$H$396*(1+rvanilla02)^0.5)/A12stdlife))</f>
        <v>0</v>
      </c>
      <c r="T262" s="251">
        <f ca="1">IF(A12stdlife="n/a","n/a",IF(T$3&gt;(A12stdlife+$E262),('PTRM input'!$H$396*(1+rvanilla02)^0.5)-SUM($H262:S262),('PTRM input'!$H$396*(1+rvanilla02)^0.5)/A12stdlife))</f>
        <v>0</v>
      </c>
      <c r="U262" s="251">
        <f ca="1">IF(A12stdlife="n/a","n/a",IF(U$3&gt;(A12stdlife+$E262),('PTRM input'!$H$396*(1+rvanilla02)^0.5)-SUM($H262:T262),('PTRM input'!$H$396*(1+rvanilla02)^0.5)/A12stdlife))</f>
        <v>0</v>
      </c>
      <c r="V262" s="251">
        <f ca="1">IF(A12stdlife="n/a","n/a",IF(V$3&gt;(A12stdlife+$E262),('PTRM input'!$H$396*(1+rvanilla02)^0.5)-SUM($H262:U262),('PTRM input'!$H$396*(1+rvanilla02)^0.5)/A12stdlife))</f>
        <v>0</v>
      </c>
      <c r="W262" s="251">
        <f ca="1">IF(A12stdlife="n/a","n/a",IF(W$3&gt;(A12stdlife+$E262),('PTRM input'!$H$396*(1+rvanilla02)^0.5)-SUM($H262:V262),('PTRM input'!$H$396*(1+rvanilla02)^0.5)/A12stdlife))</f>
        <v>0</v>
      </c>
      <c r="X262" s="251">
        <f ca="1">IF(A12stdlife="n/a","n/a",IF(X$3&gt;(A12stdlife+$E262),('PTRM input'!$H$396*(1+rvanilla02)^0.5)-SUM($H262:W262),('PTRM input'!$H$396*(1+rvanilla02)^0.5)/A12stdlife))</f>
        <v>0</v>
      </c>
      <c r="Y262" s="251">
        <f ca="1">IF(A12stdlife="n/a","n/a",IF(Y$3&gt;(A12stdlife+$E262),('PTRM input'!$H$396*(1+rvanilla02)^0.5)-SUM($H262:X262),('PTRM input'!$H$396*(1+rvanilla02)^0.5)/A12stdlife))</f>
        <v>0</v>
      </c>
      <c r="Z262" s="251">
        <f ca="1">IF(A12stdlife="n/a","n/a",IF(Z$3&gt;(A12stdlife+$E262),('PTRM input'!$H$396*(1+rvanilla02)^0.5)-SUM($H262:Y262),('PTRM input'!$H$396*(1+rvanilla02)^0.5)/A12stdlife))</f>
        <v>0</v>
      </c>
      <c r="AA262" s="251">
        <f ca="1">IF(A12stdlife="n/a","n/a",IF(AA$3&gt;(A12stdlife+$E262),('PTRM input'!$H$396*(1+rvanilla02)^0.5)-SUM($H262:Z262),('PTRM input'!$H$396*(1+rvanilla02)^0.5)/A12stdlife))</f>
        <v>0</v>
      </c>
      <c r="AB262" s="251">
        <f ca="1">IF(A12stdlife="n/a","n/a",IF(AB$3&gt;(A12stdlife+$E262),('PTRM input'!$H$396*(1+rvanilla02)^0.5)-SUM($H262:AA262),('PTRM input'!$H$396*(1+rvanilla02)^0.5)/A12stdlife))</f>
        <v>0</v>
      </c>
      <c r="AC262" s="251">
        <f ca="1">IF(A12stdlife="n/a","n/a",IF(AC$3&gt;(A12stdlife+$E262),('PTRM input'!$H$396*(1+rvanilla02)^0.5)-SUM($H262:AB262),('PTRM input'!$H$396*(1+rvanilla02)^0.5)/A12stdlife))</f>
        <v>0</v>
      </c>
      <c r="AD262" s="251">
        <f ca="1">IF(A12stdlife="n/a","n/a",IF(AD$3&gt;(A12stdlife+$E262),('PTRM input'!$H$396*(1+rvanilla02)^0.5)-SUM($H262:AC262),('PTRM input'!$H$396*(1+rvanilla02)^0.5)/A12stdlife))</f>
        <v>0</v>
      </c>
      <c r="AE262" s="251">
        <f ca="1">IF(A12stdlife="n/a","n/a",IF(AE$3&gt;(A12stdlife+$E262),('PTRM input'!$H$396*(1+rvanilla02)^0.5)-SUM($H262:AD262),('PTRM input'!$H$396*(1+rvanilla02)^0.5)/A12stdlife))</f>
        <v>0</v>
      </c>
      <c r="AF262" s="251">
        <f ca="1">IF(A12stdlife="n/a","n/a",IF(AF$3&gt;(A12stdlife+$E262),('PTRM input'!$H$396*(1+rvanilla02)^0.5)-SUM($H262:AE262),('PTRM input'!$H$396*(1+rvanilla02)^0.5)/A12stdlife))</f>
        <v>0</v>
      </c>
      <c r="AG262" s="251">
        <f ca="1">IF(A12stdlife="n/a","n/a",IF(AG$3&gt;(A12stdlife+$E262),('PTRM input'!$H$396*(1+rvanilla02)^0.5)-SUM($H262:AF262),('PTRM input'!$H$396*(1+rvanilla02)^0.5)/A12stdlife))</f>
        <v>0</v>
      </c>
      <c r="AH262" s="251">
        <f ca="1">IF(A12stdlife="n/a","n/a",IF(AH$3&gt;(A12stdlife+$E262),('PTRM input'!$H$396*(1+rvanilla02)^0.5)-SUM($H262:AG262),('PTRM input'!$H$396*(1+rvanilla02)^0.5)/A12stdlife))</f>
        <v>0</v>
      </c>
      <c r="AI262" s="251">
        <f ca="1">IF(A12stdlife="n/a","n/a",IF(AI$3&gt;(A12stdlife+$E262),('PTRM input'!$H$396*(1+rvanilla02)^0.5)-SUM($H262:AH262),('PTRM input'!$H$396*(1+rvanilla02)^0.5)/A12stdlife))</f>
        <v>0</v>
      </c>
      <c r="AJ262" s="251">
        <f ca="1">IF(A12stdlife="n/a","n/a",IF(AJ$3&gt;(A12stdlife+$E262),('PTRM input'!$H$396*(1+rvanilla02)^0.5)-SUM($H262:AI262),('PTRM input'!$H$396*(1+rvanilla02)^0.5)/A12stdlife))</f>
        <v>0</v>
      </c>
      <c r="AK262" s="251">
        <f ca="1">IF(A12stdlife="n/a","n/a",IF(AK$3&gt;(A12stdlife+$E262),('PTRM input'!$H$396*(1+rvanilla02)^0.5)-SUM($H262:AJ262),('PTRM input'!$H$396*(1+rvanilla02)^0.5)/A12stdlife))</f>
        <v>0</v>
      </c>
      <c r="AL262" s="251">
        <f ca="1">IF(A12stdlife="n/a","n/a",IF(AL$3&gt;(A12stdlife+$E262),('PTRM input'!$H$396*(1+rvanilla02)^0.5)-SUM($H262:AK262),('PTRM input'!$H$396*(1+rvanilla02)^0.5)/A12stdlife))</f>
        <v>0</v>
      </c>
      <c r="AM262" s="251">
        <f ca="1">IF(A12stdlife="n/a","n/a",IF(AM$3&gt;(A12stdlife+$E262),('PTRM input'!$H$396*(1+rvanilla02)^0.5)-SUM($H262:AL262),('PTRM input'!$H$396*(1+rvanilla02)^0.5)/A12stdlife))</f>
        <v>0</v>
      </c>
      <c r="AN262" s="251">
        <f ca="1">IF(A12stdlife="n/a","n/a",IF(AN$3&gt;(A12stdlife+$E262),('PTRM input'!$H$396*(1+rvanilla02)^0.5)-SUM($H262:AM262),('PTRM input'!$H$396*(1+rvanilla02)^0.5)/A12stdlife))</f>
        <v>0</v>
      </c>
      <c r="AO262" s="251">
        <f ca="1">IF(A12stdlife="n/a","n/a",IF(AO$3&gt;(A12stdlife+$E262),('PTRM input'!$H$396*(1+rvanilla02)^0.5)-SUM($H262:AN262),('PTRM input'!$H$396*(1+rvanilla02)^0.5)/A12stdlife))</f>
        <v>0</v>
      </c>
      <c r="AP262" s="251">
        <f ca="1">IF(A12stdlife="n/a","n/a",IF(AP$3&gt;(A12stdlife+$E262),('PTRM input'!$H$396*(1+rvanilla02)^0.5)-SUM($H262:AO262),('PTRM input'!$H$396*(1+rvanilla02)^0.5)/A12stdlife))</f>
        <v>0</v>
      </c>
      <c r="AQ262" s="251">
        <f ca="1">IF(A12stdlife="n/a","n/a",IF(AQ$3&gt;(A12stdlife+$E262),('PTRM input'!$H$396*(1+rvanilla02)^0.5)-SUM($H262:AP262),('PTRM input'!$H$396*(1+rvanilla02)^0.5)/A12stdlife))</f>
        <v>0</v>
      </c>
      <c r="AR262" s="251">
        <f ca="1">IF(A12stdlife="n/a","n/a",IF(AR$3&gt;(A12stdlife+$E262),('PTRM input'!$H$396*(1+rvanilla02)^0.5)-SUM($H262:AQ262),('PTRM input'!$H$396*(1+rvanilla02)^0.5)/A12stdlife))</f>
        <v>0</v>
      </c>
      <c r="AS262" s="251">
        <f ca="1">IF(A12stdlife="n/a","n/a",IF(AS$3&gt;(A12stdlife+$E262),('PTRM input'!$H$396*(1+rvanilla02)^0.5)-SUM($H262:AR262),('PTRM input'!$H$396*(1+rvanilla02)^0.5)/A12stdlife))</f>
        <v>0</v>
      </c>
      <c r="AT262" s="251">
        <f ca="1">IF(A12stdlife="n/a","n/a",IF(AT$3&gt;(A12stdlife+$E262),('PTRM input'!$H$396*(1+rvanilla02)^0.5)-SUM($H262:AS262),('PTRM input'!$H$396*(1+rvanilla02)^0.5)/A12stdlife))</f>
        <v>0</v>
      </c>
      <c r="AU262" s="251">
        <f ca="1">IF(A12stdlife="n/a","n/a",IF(AU$3&gt;(A12stdlife+$E262),('PTRM input'!$H$396*(1+rvanilla02)^0.5)-SUM($H262:AT262),('PTRM input'!$H$396*(1+rvanilla02)^0.5)/A12stdlife))</f>
        <v>0</v>
      </c>
      <c r="AV262" s="251">
        <f ca="1">IF(A12stdlife="n/a","n/a",IF(AV$3&gt;(A12stdlife+$E262),('PTRM input'!$H$396*(1+rvanilla02)^0.5)-SUM($H262:AU262),('PTRM input'!$H$396*(1+rvanilla02)^0.5)/A12stdlife))</f>
        <v>0</v>
      </c>
      <c r="AW262" s="251">
        <f ca="1">IF(A12stdlife="n/a","n/a",IF(AW$3&gt;(A12stdlife+$E262),('PTRM input'!$H$396*(1+rvanilla02)^0.5)-SUM($H262:AV262),('PTRM input'!$H$396*(1+rvanilla02)^0.5)/A12stdlife))</f>
        <v>0</v>
      </c>
      <c r="AX262" s="251">
        <f ca="1">IF(A12stdlife="n/a","n/a",IF(AX$3&gt;(A12stdlife+$E262),('PTRM input'!$H$396*(1+rvanilla02)^0.5)-SUM($H262:AW262),('PTRM input'!$H$396*(1+rvanilla02)^0.5)/A12stdlife))</f>
        <v>0</v>
      </c>
      <c r="AY262" s="251">
        <f ca="1">IF(A12stdlife="n/a","n/a",IF(AY$3&gt;(A12stdlife+$E262),('PTRM input'!$H$396*(1+rvanilla02)^0.5)-SUM($H262:AX262),('PTRM input'!$H$396*(1+rvanilla02)^0.5)/A12stdlife))</f>
        <v>0</v>
      </c>
      <c r="AZ262" s="251">
        <f ca="1">IF(A12stdlife="n/a","n/a",IF(AZ$3&gt;(A12stdlife+$E262),('PTRM input'!$H$396*(1+rvanilla02)^0.5)-SUM($H262:AY262),('PTRM input'!$H$396*(1+rvanilla02)^0.5)/A12stdlife))</f>
        <v>0</v>
      </c>
      <c r="BA262" s="251">
        <f ca="1">IF(A12stdlife="n/a","n/a",IF(BA$3&gt;(A12stdlife+$E262),('PTRM input'!$H$396*(1+rvanilla02)^0.5)-SUM($H262:AZ262),('PTRM input'!$H$396*(1+rvanilla02)^0.5)/A12stdlife))</f>
        <v>0</v>
      </c>
      <c r="BB262" s="251">
        <f ca="1">IF(A12stdlife="n/a","n/a",IF(BB$3&gt;(A12stdlife+$E262),('PTRM input'!$H$396*(1+rvanilla02)^0.5)-SUM($H262:BA262),('PTRM input'!$H$396*(1+rvanilla02)^0.5)/A12stdlife))</f>
        <v>0</v>
      </c>
      <c r="BC262" s="251">
        <f ca="1">IF(A12stdlife="n/a","n/a",IF(BC$3&gt;(A12stdlife+$E262),('PTRM input'!$H$396*(1+rvanilla02)^0.5)-SUM($H262:BB262),('PTRM input'!$H$396*(1+rvanilla02)^0.5)/A12stdlife))</f>
        <v>0</v>
      </c>
      <c r="BD262" s="251">
        <f ca="1">IF(A12stdlife="n/a","n/a",IF(BD$3&gt;(A12stdlife+$E262),('PTRM input'!$H$396*(1+rvanilla02)^0.5)-SUM($H262:BC262),('PTRM input'!$H$396*(1+rvanilla02)^0.5)/A12stdlife))</f>
        <v>0</v>
      </c>
      <c r="BE262" s="251">
        <f ca="1">IF(A12stdlife="n/a","n/a",IF(BE$3&gt;(A12stdlife+$E262),('PTRM input'!$H$396*(1+rvanilla02)^0.5)-SUM($H262:BD262),('PTRM input'!$H$396*(1+rvanilla02)^0.5)/A12stdlife))</f>
        <v>0</v>
      </c>
      <c r="BF262" s="251">
        <f ca="1">IF(A12stdlife="n/a","n/a",IF(BF$3&gt;(A12stdlife+$E262),('PTRM input'!$H$396*(1+rvanilla02)^0.5)-SUM($H262:BE262),('PTRM input'!$H$396*(1+rvanilla02)^0.5)/A12stdlife))</f>
        <v>0</v>
      </c>
      <c r="BG262" s="251">
        <f ca="1">IF(A12stdlife="n/a","n/a",IF(BG$3&gt;(A12stdlife+$E262),('PTRM input'!$H$396*(1+rvanilla02)^0.5)-SUM($H262:BF262),('PTRM input'!$H$396*(1+rvanilla02)^0.5)/A12stdlife))</f>
        <v>0</v>
      </c>
      <c r="BH262" s="251">
        <f ca="1">IF(A12stdlife="n/a","n/a",IF(BH$3&gt;(A12stdlife+$E262),('PTRM input'!$H$396*(1+rvanilla02)^0.5)-SUM($H262:BG262),('PTRM input'!$H$396*(1+rvanilla02)^0.5)/A12stdlife))</f>
        <v>0</v>
      </c>
      <c r="BI262" s="251">
        <f ca="1">IF(A12stdlife="n/a","n/a",IF(BI$3&gt;(A12stdlife+$E262),('PTRM input'!$H$396*(1+rvanilla02)^0.5)-SUM($H262:BH262),('PTRM input'!$H$396*(1+rvanilla02)^0.5)/A12stdlife))</f>
        <v>0</v>
      </c>
      <c r="BJ262" s="116"/>
      <c r="BK262" s="116"/>
      <c r="BL262" s="116"/>
      <c r="BM262" s="116"/>
    </row>
    <row r="263" spans="1:65" hidden="1" outlineLevel="2">
      <c r="A263" s="116"/>
      <c r="B263" s="19"/>
      <c r="C263" s="18"/>
      <c r="D263" s="760"/>
      <c r="E263" s="86">
        <v>3</v>
      </c>
      <c r="F263" s="259"/>
      <c r="G263" s="434"/>
      <c r="H263" s="435"/>
      <c r="I263" s="619"/>
      <c r="J263" s="433">
        <f ca="1">IF(A12stdlife="n/a","n/a",IF(J$3&gt;(A12stdlife+$E263),('PTRM input'!$I$396*(1+rvanilla03)^0.5)-SUM(I263:$I263),('PTRM input'!$I$396*(1+rvanilla03)^0.5)/A12stdlife))</f>
        <v>0</v>
      </c>
      <c r="K263" s="433">
        <f ca="1">IF(A12stdlife="n/a","n/a",IF(K$3&gt;(A12stdlife+$E263),('PTRM input'!$I$396*(1+rvanilla03)^0.5)-SUM($I263:J263),('PTRM input'!$I$396*(1+rvanilla03)^0.5)/A12stdlife))</f>
        <v>0</v>
      </c>
      <c r="L263" s="433">
        <f ca="1">IF(A12stdlife="n/a","n/a",IF(L$3&gt;(A12stdlife+$E263),('PTRM input'!$I$396*(1+rvanilla03)^0.5)-SUM($I263:K263),('PTRM input'!$I$396*(1+rvanilla03)^0.5)/A12stdlife))</f>
        <v>0</v>
      </c>
      <c r="M263" s="433">
        <f ca="1">IF(A12stdlife="n/a","n/a",IF(M$3&gt;(A12stdlife+$E263),('PTRM input'!$I$396*(1+rvanilla03)^0.5)-SUM($I263:L263),('PTRM input'!$I$396*(1+rvanilla03)^0.5)/A12stdlife))</f>
        <v>0</v>
      </c>
      <c r="N263" s="433">
        <f ca="1">IF(A12stdlife="n/a","n/a",IF(N$3&gt;(A12stdlife+$E263),('PTRM input'!$I$396*(1+rvanilla03)^0.5)-SUM($I263:M263),('PTRM input'!$I$396*(1+rvanilla03)^0.5)/A12stdlife))</f>
        <v>0</v>
      </c>
      <c r="O263" s="433">
        <f ca="1">IF(A12stdlife="n/a","n/a",IF(O$3&gt;(A12stdlife+$E263),('PTRM input'!$I$396*(1+rvanilla03)^0.5)-SUM($I263:N263),('PTRM input'!$I$396*(1+rvanilla03)^0.5)/A12stdlife))</f>
        <v>0</v>
      </c>
      <c r="P263" s="433">
        <f ca="1">IF(A12stdlife="n/a","n/a",IF(P$3&gt;(A12stdlife+$E263),('PTRM input'!$I$396*(1+rvanilla03)^0.5)-SUM($I263:O263),('PTRM input'!$I$396*(1+rvanilla03)^0.5)/A12stdlife))</f>
        <v>0</v>
      </c>
      <c r="Q263" s="433">
        <f ca="1">IF(A12stdlife="n/a","n/a",IF(Q$3&gt;(A12stdlife+$E263),('PTRM input'!$I$396*(1+rvanilla03)^0.5)-SUM($I263:P263),('PTRM input'!$I$396*(1+rvanilla03)^0.5)/A12stdlife))</f>
        <v>0</v>
      </c>
      <c r="R263" s="251">
        <f ca="1">IF(A12stdlife="n/a","n/a",IF(R$3&gt;(A12stdlife+$E263),('PTRM input'!$I$396*(1+rvanilla03)^0.5)-SUM($I263:Q263),('PTRM input'!$I$396*(1+rvanilla03)^0.5)/A12stdlife))</f>
        <v>0</v>
      </c>
      <c r="S263" s="251">
        <f ca="1">IF(A12stdlife="n/a","n/a",IF(S$3&gt;(A12stdlife+$E263),('PTRM input'!$I$396*(1+rvanilla03)^0.5)-SUM($I263:R263),('PTRM input'!$I$396*(1+rvanilla03)^0.5)/A12stdlife))</f>
        <v>0</v>
      </c>
      <c r="T263" s="251">
        <f ca="1">IF(A12stdlife="n/a","n/a",IF(T$3&gt;(A12stdlife+$E263),('PTRM input'!$I$396*(1+rvanilla03)^0.5)-SUM($I263:S263),('PTRM input'!$I$396*(1+rvanilla03)^0.5)/A12stdlife))</f>
        <v>0</v>
      </c>
      <c r="U263" s="251">
        <f ca="1">IF(A12stdlife="n/a","n/a",IF(U$3&gt;(A12stdlife+$E263),('PTRM input'!$I$396*(1+rvanilla03)^0.5)-SUM($I263:T263),('PTRM input'!$I$396*(1+rvanilla03)^0.5)/A12stdlife))</f>
        <v>0</v>
      </c>
      <c r="V263" s="251">
        <f ca="1">IF(A12stdlife="n/a","n/a",IF(V$3&gt;(A12stdlife+$E263),('PTRM input'!$I$396*(1+rvanilla03)^0.5)-SUM($I263:U263),('PTRM input'!$I$396*(1+rvanilla03)^0.5)/A12stdlife))</f>
        <v>0</v>
      </c>
      <c r="W263" s="251">
        <f ca="1">IF(A12stdlife="n/a","n/a",IF(W$3&gt;(A12stdlife+$E263),('PTRM input'!$I$396*(1+rvanilla03)^0.5)-SUM($I263:V263),('PTRM input'!$I$396*(1+rvanilla03)^0.5)/A12stdlife))</f>
        <v>0</v>
      </c>
      <c r="X263" s="251">
        <f ca="1">IF(A12stdlife="n/a","n/a",IF(X$3&gt;(A12stdlife+$E263),('PTRM input'!$I$396*(1+rvanilla03)^0.5)-SUM($I263:W263),('PTRM input'!$I$396*(1+rvanilla03)^0.5)/A12stdlife))</f>
        <v>0</v>
      </c>
      <c r="Y263" s="251">
        <f ca="1">IF(A12stdlife="n/a","n/a",IF(Y$3&gt;(A12stdlife+$E263),('PTRM input'!$I$396*(1+rvanilla03)^0.5)-SUM($I263:X263),('PTRM input'!$I$396*(1+rvanilla03)^0.5)/A12stdlife))</f>
        <v>0</v>
      </c>
      <c r="Z263" s="251">
        <f ca="1">IF(A12stdlife="n/a","n/a",IF(Z$3&gt;(A12stdlife+$E263),('PTRM input'!$I$396*(1+rvanilla03)^0.5)-SUM($I263:Y263),('PTRM input'!$I$396*(1+rvanilla03)^0.5)/A12stdlife))</f>
        <v>0</v>
      </c>
      <c r="AA263" s="251">
        <f ca="1">IF(A12stdlife="n/a","n/a",IF(AA$3&gt;(A12stdlife+$E263),('PTRM input'!$I$396*(1+rvanilla03)^0.5)-SUM($I263:Z263),('PTRM input'!$I$396*(1+rvanilla03)^0.5)/A12stdlife))</f>
        <v>0</v>
      </c>
      <c r="AB263" s="251">
        <f ca="1">IF(A12stdlife="n/a","n/a",IF(AB$3&gt;(A12stdlife+$E263),('PTRM input'!$I$396*(1+rvanilla03)^0.5)-SUM($I263:AA263),('PTRM input'!$I$396*(1+rvanilla03)^0.5)/A12stdlife))</f>
        <v>0</v>
      </c>
      <c r="AC263" s="251">
        <f ca="1">IF(A12stdlife="n/a","n/a",IF(AC$3&gt;(A12stdlife+$E263),('PTRM input'!$I$396*(1+rvanilla03)^0.5)-SUM($I263:AB263),('PTRM input'!$I$396*(1+rvanilla03)^0.5)/A12stdlife))</f>
        <v>0</v>
      </c>
      <c r="AD263" s="251">
        <f ca="1">IF(A12stdlife="n/a","n/a",IF(AD$3&gt;(A12stdlife+$E263),('PTRM input'!$I$396*(1+rvanilla03)^0.5)-SUM($I263:AC263),('PTRM input'!$I$396*(1+rvanilla03)^0.5)/A12stdlife))</f>
        <v>0</v>
      </c>
      <c r="AE263" s="251">
        <f ca="1">IF(A12stdlife="n/a","n/a",IF(AE$3&gt;(A12stdlife+$E263),('PTRM input'!$I$396*(1+rvanilla03)^0.5)-SUM($I263:AD263),('PTRM input'!$I$396*(1+rvanilla03)^0.5)/A12stdlife))</f>
        <v>0</v>
      </c>
      <c r="AF263" s="251">
        <f ca="1">IF(A12stdlife="n/a","n/a",IF(AF$3&gt;(A12stdlife+$E263),('PTRM input'!$I$396*(1+rvanilla03)^0.5)-SUM($I263:AE263),('PTRM input'!$I$396*(1+rvanilla03)^0.5)/A12stdlife))</f>
        <v>0</v>
      </c>
      <c r="AG263" s="251">
        <f ca="1">IF(A12stdlife="n/a","n/a",IF(AG$3&gt;(A12stdlife+$E263),('PTRM input'!$I$396*(1+rvanilla03)^0.5)-SUM($I263:AF263),('PTRM input'!$I$396*(1+rvanilla03)^0.5)/A12stdlife))</f>
        <v>0</v>
      </c>
      <c r="AH263" s="251">
        <f ca="1">IF(A12stdlife="n/a","n/a",IF(AH$3&gt;(A12stdlife+$E263),('PTRM input'!$I$396*(1+rvanilla03)^0.5)-SUM($I263:AG263),('PTRM input'!$I$396*(1+rvanilla03)^0.5)/A12stdlife))</f>
        <v>0</v>
      </c>
      <c r="AI263" s="251">
        <f ca="1">IF(A12stdlife="n/a","n/a",IF(AI$3&gt;(A12stdlife+$E263),('PTRM input'!$I$396*(1+rvanilla03)^0.5)-SUM($I263:AH263),('PTRM input'!$I$396*(1+rvanilla03)^0.5)/A12stdlife))</f>
        <v>0</v>
      </c>
      <c r="AJ263" s="251">
        <f ca="1">IF(A12stdlife="n/a","n/a",IF(AJ$3&gt;(A12stdlife+$E263),('PTRM input'!$I$396*(1+rvanilla03)^0.5)-SUM($I263:AI263),('PTRM input'!$I$396*(1+rvanilla03)^0.5)/A12stdlife))</f>
        <v>0</v>
      </c>
      <c r="AK263" s="251">
        <f ca="1">IF(A12stdlife="n/a","n/a",IF(AK$3&gt;(A12stdlife+$E263),('PTRM input'!$I$396*(1+rvanilla03)^0.5)-SUM($I263:AJ263),('PTRM input'!$I$396*(1+rvanilla03)^0.5)/A12stdlife))</f>
        <v>0</v>
      </c>
      <c r="AL263" s="251">
        <f ca="1">IF(A12stdlife="n/a","n/a",IF(AL$3&gt;(A12stdlife+$E263),('PTRM input'!$I$396*(1+rvanilla03)^0.5)-SUM($I263:AK263),('PTRM input'!$I$396*(1+rvanilla03)^0.5)/A12stdlife))</f>
        <v>0</v>
      </c>
      <c r="AM263" s="251">
        <f ca="1">IF(A12stdlife="n/a","n/a",IF(AM$3&gt;(A12stdlife+$E263),('PTRM input'!$I$396*(1+rvanilla03)^0.5)-SUM($I263:AL263),('PTRM input'!$I$396*(1+rvanilla03)^0.5)/A12stdlife))</f>
        <v>0</v>
      </c>
      <c r="AN263" s="251">
        <f ca="1">IF(A12stdlife="n/a","n/a",IF(AN$3&gt;(A12stdlife+$E263),('PTRM input'!$I$396*(1+rvanilla03)^0.5)-SUM($I263:AM263),('PTRM input'!$I$396*(1+rvanilla03)^0.5)/A12stdlife))</f>
        <v>0</v>
      </c>
      <c r="AO263" s="251">
        <f ca="1">IF(A12stdlife="n/a","n/a",IF(AO$3&gt;(A12stdlife+$E263),('PTRM input'!$I$396*(1+rvanilla03)^0.5)-SUM($I263:AN263),('PTRM input'!$I$396*(1+rvanilla03)^0.5)/A12stdlife))</f>
        <v>0</v>
      </c>
      <c r="AP263" s="251">
        <f ca="1">IF(A12stdlife="n/a","n/a",IF(AP$3&gt;(A12stdlife+$E263),('PTRM input'!$I$396*(1+rvanilla03)^0.5)-SUM($I263:AO263),('PTRM input'!$I$396*(1+rvanilla03)^0.5)/A12stdlife))</f>
        <v>0</v>
      </c>
      <c r="AQ263" s="251">
        <f ca="1">IF(A12stdlife="n/a","n/a",IF(AQ$3&gt;(A12stdlife+$E263),('PTRM input'!$I$396*(1+rvanilla03)^0.5)-SUM($I263:AP263),('PTRM input'!$I$396*(1+rvanilla03)^0.5)/A12stdlife))</f>
        <v>0</v>
      </c>
      <c r="AR263" s="251">
        <f ca="1">IF(A12stdlife="n/a","n/a",IF(AR$3&gt;(A12stdlife+$E263),('PTRM input'!$I$396*(1+rvanilla03)^0.5)-SUM($I263:AQ263),('PTRM input'!$I$396*(1+rvanilla03)^0.5)/A12stdlife))</f>
        <v>0</v>
      </c>
      <c r="AS263" s="251">
        <f ca="1">IF(A12stdlife="n/a","n/a",IF(AS$3&gt;(A12stdlife+$E263),('PTRM input'!$I$396*(1+rvanilla03)^0.5)-SUM($I263:AR263),('PTRM input'!$I$396*(1+rvanilla03)^0.5)/A12stdlife))</f>
        <v>0</v>
      </c>
      <c r="AT263" s="251">
        <f ca="1">IF(A12stdlife="n/a","n/a",IF(AT$3&gt;(A12stdlife+$E263),('PTRM input'!$I$396*(1+rvanilla03)^0.5)-SUM($I263:AS263),('PTRM input'!$I$396*(1+rvanilla03)^0.5)/A12stdlife))</f>
        <v>0</v>
      </c>
      <c r="AU263" s="251">
        <f ca="1">IF(A12stdlife="n/a","n/a",IF(AU$3&gt;(A12stdlife+$E263),('PTRM input'!$I$396*(1+rvanilla03)^0.5)-SUM($I263:AT263),('PTRM input'!$I$396*(1+rvanilla03)^0.5)/A12stdlife))</f>
        <v>0</v>
      </c>
      <c r="AV263" s="251">
        <f ca="1">IF(A12stdlife="n/a","n/a",IF(AV$3&gt;(A12stdlife+$E263),('PTRM input'!$I$396*(1+rvanilla03)^0.5)-SUM($I263:AU263),('PTRM input'!$I$396*(1+rvanilla03)^0.5)/A12stdlife))</f>
        <v>0</v>
      </c>
      <c r="AW263" s="251">
        <f ca="1">IF(A12stdlife="n/a","n/a",IF(AW$3&gt;(A12stdlife+$E263),('PTRM input'!$I$396*(1+rvanilla03)^0.5)-SUM($I263:AV263),('PTRM input'!$I$396*(1+rvanilla03)^0.5)/A12stdlife))</f>
        <v>0</v>
      </c>
      <c r="AX263" s="251">
        <f ca="1">IF(A12stdlife="n/a","n/a",IF(AX$3&gt;(A12stdlife+$E263),('PTRM input'!$I$396*(1+rvanilla03)^0.5)-SUM($I263:AW263),('PTRM input'!$I$396*(1+rvanilla03)^0.5)/A12stdlife))</f>
        <v>0</v>
      </c>
      <c r="AY263" s="251">
        <f ca="1">IF(A12stdlife="n/a","n/a",IF(AY$3&gt;(A12stdlife+$E263),('PTRM input'!$I$396*(1+rvanilla03)^0.5)-SUM($I263:AX263),('PTRM input'!$I$396*(1+rvanilla03)^0.5)/A12stdlife))</f>
        <v>0</v>
      </c>
      <c r="AZ263" s="251">
        <f ca="1">IF(A12stdlife="n/a","n/a",IF(AZ$3&gt;(A12stdlife+$E263),('PTRM input'!$I$396*(1+rvanilla03)^0.5)-SUM($I263:AY263),('PTRM input'!$I$396*(1+rvanilla03)^0.5)/A12stdlife))</f>
        <v>0</v>
      </c>
      <c r="BA263" s="251">
        <f ca="1">IF(A12stdlife="n/a","n/a",IF(BA$3&gt;(A12stdlife+$E263),('PTRM input'!$I$396*(1+rvanilla03)^0.5)-SUM($I263:AZ263),('PTRM input'!$I$396*(1+rvanilla03)^0.5)/A12stdlife))</f>
        <v>0</v>
      </c>
      <c r="BB263" s="251">
        <f ca="1">IF(A12stdlife="n/a","n/a",IF(BB$3&gt;(A12stdlife+$E263),('PTRM input'!$I$396*(1+rvanilla03)^0.5)-SUM($I263:BA263),('PTRM input'!$I$396*(1+rvanilla03)^0.5)/A12stdlife))</f>
        <v>0</v>
      </c>
      <c r="BC263" s="251">
        <f ca="1">IF(A12stdlife="n/a","n/a",IF(BC$3&gt;(A12stdlife+$E263),('PTRM input'!$I$396*(1+rvanilla03)^0.5)-SUM($I263:BB263),('PTRM input'!$I$396*(1+rvanilla03)^0.5)/A12stdlife))</f>
        <v>0</v>
      </c>
      <c r="BD263" s="251">
        <f ca="1">IF(A12stdlife="n/a","n/a",IF(BD$3&gt;(A12stdlife+$E263),('PTRM input'!$I$396*(1+rvanilla03)^0.5)-SUM($I263:BC263),('PTRM input'!$I$396*(1+rvanilla03)^0.5)/A12stdlife))</f>
        <v>0</v>
      </c>
      <c r="BE263" s="251">
        <f ca="1">IF(A12stdlife="n/a","n/a",IF(BE$3&gt;(A12stdlife+$E263),('PTRM input'!$I$396*(1+rvanilla03)^0.5)-SUM($I263:BD263),('PTRM input'!$I$396*(1+rvanilla03)^0.5)/A12stdlife))</f>
        <v>0</v>
      </c>
      <c r="BF263" s="251">
        <f ca="1">IF(A12stdlife="n/a","n/a",IF(BF$3&gt;(A12stdlife+$E263),('PTRM input'!$I$396*(1+rvanilla03)^0.5)-SUM($I263:BE263),('PTRM input'!$I$396*(1+rvanilla03)^0.5)/A12stdlife))</f>
        <v>0</v>
      </c>
      <c r="BG263" s="251">
        <f ca="1">IF(A12stdlife="n/a","n/a",IF(BG$3&gt;(A12stdlife+$E263),('PTRM input'!$I$396*(1+rvanilla03)^0.5)-SUM($I263:BF263),('PTRM input'!$I$396*(1+rvanilla03)^0.5)/A12stdlife))</f>
        <v>0</v>
      </c>
      <c r="BH263" s="251">
        <f ca="1">IF(A12stdlife="n/a","n/a",IF(BH$3&gt;(A12stdlife+$E263),('PTRM input'!$I$396*(1+rvanilla03)^0.5)-SUM($I263:BG263),('PTRM input'!$I$396*(1+rvanilla03)^0.5)/A12stdlife))</f>
        <v>0</v>
      </c>
      <c r="BI263" s="251">
        <f ca="1">IF(A12stdlife="n/a","n/a",IF(BI$3&gt;(A12stdlife+$E263),('PTRM input'!$I$396*(1+rvanilla03)^0.5)-SUM($I263:BH263),('PTRM input'!$I$396*(1+rvanilla03)^0.5)/A12stdlife))</f>
        <v>0</v>
      </c>
      <c r="BJ263" s="116"/>
      <c r="BK263" s="116"/>
      <c r="BL263" s="116"/>
      <c r="BM263" s="116"/>
    </row>
    <row r="264" spans="1:65" hidden="1" outlineLevel="2">
      <c r="A264" s="116"/>
      <c r="B264" s="19"/>
      <c r="C264" s="18"/>
      <c r="D264" s="760"/>
      <c r="E264" s="86">
        <v>4</v>
      </c>
      <c r="F264" s="259"/>
      <c r="G264" s="434"/>
      <c r="H264" s="435"/>
      <c r="I264" s="435"/>
      <c r="J264" s="619"/>
      <c r="K264" s="433">
        <f ca="1">IF(A12stdlife="n/a","n/a",IF(K$3&gt;(A12stdlife+$E264),('PTRM input'!$J$396*(1+rvanilla04)^0.5)-SUM(J264:$J264),('PTRM input'!$J$396*(1+rvanilla04)^0.5)/A12stdlife))</f>
        <v>0</v>
      </c>
      <c r="L264" s="433">
        <f ca="1">IF(A12stdlife="n/a","n/a",IF(L$3&gt;(A12stdlife+$E264),('PTRM input'!$J$396*(1+rvanilla04)^0.5)-SUM($J264:K264),('PTRM input'!$J$396*(1+rvanilla04)^0.5)/A12stdlife))</f>
        <v>0</v>
      </c>
      <c r="M264" s="433">
        <f ca="1">IF(A12stdlife="n/a","n/a",IF(M$3&gt;(A12stdlife+$E264),('PTRM input'!$J$396*(1+rvanilla04)^0.5)-SUM($J264:L264),('PTRM input'!$J$396*(1+rvanilla04)^0.5)/A12stdlife))</f>
        <v>0</v>
      </c>
      <c r="N264" s="433">
        <f ca="1">IF(A12stdlife="n/a","n/a",IF(N$3&gt;(A12stdlife+$E264),('PTRM input'!$J$396*(1+rvanilla04)^0.5)-SUM($J264:M264),('PTRM input'!$J$396*(1+rvanilla04)^0.5)/A12stdlife))</f>
        <v>0</v>
      </c>
      <c r="O264" s="433">
        <f ca="1">IF(A12stdlife="n/a","n/a",IF(O$3&gt;(A12stdlife+$E264),('PTRM input'!$J$396*(1+rvanilla04)^0.5)-SUM($J264:N264),('PTRM input'!$J$396*(1+rvanilla04)^0.5)/A12stdlife))</f>
        <v>0</v>
      </c>
      <c r="P264" s="433">
        <f ca="1">IF(A12stdlife="n/a","n/a",IF(P$3&gt;(A12stdlife+$E264),('PTRM input'!$J$396*(1+rvanilla04)^0.5)-SUM($J264:O264),('PTRM input'!$J$396*(1+rvanilla04)^0.5)/A12stdlife))</f>
        <v>0</v>
      </c>
      <c r="Q264" s="433">
        <f ca="1">IF(A12stdlife="n/a","n/a",IF(Q$3&gt;(A12stdlife+$E264),('PTRM input'!$J$396*(1+rvanilla04)^0.5)-SUM($J264:P264),('PTRM input'!$J$396*(1+rvanilla04)^0.5)/A12stdlife))</f>
        <v>0</v>
      </c>
      <c r="R264" s="251">
        <f ca="1">IF(A12stdlife="n/a","n/a",IF(R$3&gt;(A12stdlife+$E264),('PTRM input'!$J$396*(1+rvanilla04)^0.5)-SUM($J264:Q264),('PTRM input'!$J$396*(1+rvanilla04)^0.5)/A12stdlife))</f>
        <v>0</v>
      </c>
      <c r="S264" s="251">
        <f ca="1">IF(A12stdlife="n/a","n/a",IF(S$3&gt;(A12stdlife+$E264),('PTRM input'!$J$396*(1+rvanilla04)^0.5)-SUM($J264:R264),('PTRM input'!$J$396*(1+rvanilla04)^0.5)/A12stdlife))</f>
        <v>0</v>
      </c>
      <c r="T264" s="251">
        <f ca="1">IF(A12stdlife="n/a","n/a",IF(T$3&gt;(A12stdlife+$E264),('PTRM input'!$J$396*(1+rvanilla04)^0.5)-SUM($J264:S264),('PTRM input'!$J$396*(1+rvanilla04)^0.5)/A12stdlife))</f>
        <v>0</v>
      </c>
      <c r="U264" s="251">
        <f ca="1">IF(A12stdlife="n/a","n/a",IF(U$3&gt;(A12stdlife+$E264),('PTRM input'!$J$396*(1+rvanilla04)^0.5)-SUM($J264:T264),('PTRM input'!$J$396*(1+rvanilla04)^0.5)/A12stdlife))</f>
        <v>0</v>
      </c>
      <c r="V264" s="251">
        <f ca="1">IF(A12stdlife="n/a","n/a",IF(V$3&gt;(A12stdlife+$E264),('PTRM input'!$J$396*(1+rvanilla04)^0.5)-SUM($J264:U264),('PTRM input'!$J$396*(1+rvanilla04)^0.5)/A12stdlife))</f>
        <v>0</v>
      </c>
      <c r="W264" s="251">
        <f ca="1">IF(A12stdlife="n/a","n/a",IF(W$3&gt;(A12stdlife+$E264),('PTRM input'!$J$396*(1+rvanilla04)^0.5)-SUM($J264:V264),('PTRM input'!$J$396*(1+rvanilla04)^0.5)/A12stdlife))</f>
        <v>0</v>
      </c>
      <c r="X264" s="251">
        <f ca="1">IF(A12stdlife="n/a","n/a",IF(X$3&gt;(A12stdlife+$E264),('PTRM input'!$J$396*(1+rvanilla04)^0.5)-SUM($J264:W264),('PTRM input'!$J$396*(1+rvanilla04)^0.5)/A12stdlife))</f>
        <v>0</v>
      </c>
      <c r="Y264" s="251">
        <f ca="1">IF(A12stdlife="n/a","n/a",IF(Y$3&gt;(A12stdlife+$E264),('PTRM input'!$J$396*(1+rvanilla04)^0.5)-SUM($J264:X264),('PTRM input'!$J$396*(1+rvanilla04)^0.5)/A12stdlife))</f>
        <v>0</v>
      </c>
      <c r="Z264" s="251">
        <f ca="1">IF(A12stdlife="n/a","n/a",IF(Z$3&gt;(A12stdlife+$E264),('PTRM input'!$J$396*(1+rvanilla04)^0.5)-SUM($J264:Y264),('PTRM input'!$J$396*(1+rvanilla04)^0.5)/A12stdlife))</f>
        <v>0</v>
      </c>
      <c r="AA264" s="251">
        <f ca="1">IF(A12stdlife="n/a","n/a",IF(AA$3&gt;(A12stdlife+$E264),('PTRM input'!$J$396*(1+rvanilla04)^0.5)-SUM($J264:Z264),('PTRM input'!$J$396*(1+rvanilla04)^0.5)/A12stdlife))</f>
        <v>0</v>
      </c>
      <c r="AB264" s="251">
        <f ca="1">IF(A12stdlife="n/a","n/a",IF(AB$3&gt;(A12stdlife+$E264),('PTRM input'!$J$396*(1+rvanilla04)^0.5)-SUM($J264:AA264),('PTRM input'!$J$396*(1+rvanilla04)^0.5)/A12stdlife))</f>
        <v>0</v>
      </c>
      <c r="AC264" s="251">
        <f ca="1">IF(A12stdlife="n/a","n/a",IF(AC$3&gt;(A12stdlife+$E264),('PTRM input'!$J$396*(1+rvanilla04)^0.5)-SUM($J264:AB264),('PTRM input'!$J$396*(1+rvanilla04)^0.5)/A12stdlife))</f>
        <v>0</v>
      </c>
      <c r="AD264" s="251">
        <f ca="1">IF(A12stdlife="n/a","n/a",IF(AD$3&gt;(A12stdlife+$E264),('PTRM input'!$J$396*(1+rvanilla04)^0.5)-SUM($J264:AC264),('PTRM input'!$J$396*(1+rvanilla04)^0.5)/A12stdlife))</f>
        <v>0</v>
      </c>
      <c r="AE264" s="251">
        <f ca="1">IF(A12stdlife="n/a","n/a",IF(AE$3&gt;(A12stdlife+$E264),('PTRM input'!$J$396*(1+rvanilla04)^0.5)-SUM($J264:AD264),('PTRM input'!$J$396*(1+rvanilla04)^0.5)/A12stdlife))</f>
        <v>0</v>
      </c>
      <c r="AF264" s="251">
        <f ca="1">IF(A12stdlife="n/a","n/a",IF(AF$3&gt;(A12stdlife+$E264),('PTRM input'!$J$396*(1+rvanilla04)^0.5)-SUM($J264:AE264),('PTRM input'!$J$396*(1+rvanilla04)^0.5)/A12stdlife))</f>
        <v>0</v>
      </c>
      <c r="AG264" s="251">
        <f ca="1">IF(A12stdlife="n/a","n/a",IF(AG$3&gt;(A12stdlife+$E264),('PTRM input'!$J$396*(1+rvanilla04)^0.5)-SUM($J264:AF264),('PTRM input'!$J$396*(1+rvanilla04)^0.5)/A12stdlife))</f>
        <v>0</v>
      </c>
      <c r="AH264" s="251">
        <f ca="1">IF(A12stdlife="n/a","n/a",IF(AH$3&gt;(A12stdlife+$E264),('PTRM input'!$J$396*(1+rvanilla04)^0.5)-SUM($J264:AG264),('PTRM input'!$J$396*(1+rvanilla04)^0.5)/A12stdlife))</f>
        <v>0</v>
      </c>
      <c r="AI264" s="251">
        <f ca="1">IF(A12stdlife="n/a","n/a",IF(AI$3&gt;(A12stdlife+$E264),('PTRM input'!$J$396*(1+rvanilla04)^0.5)-SUM($J264:AH264),('PTRM input'!$J$396*(1+rvanilla04)^0.5)/A12stdlife))</f>
        <v>0</v>
      </c>
      <c r="AJ264" s="251">
        <f ca="1">IF(A12stdlife="n/a","n/a",IF(AJ$3&gt;(A12stdlife+$E264),('PTRM input'!$J$396*(1+rvanilla04)^0.5)-SUM($J264:AI264),('PTRM input'!$J$396*(1+rvanilla04)^0.5)/A12stdlife))</f>
        <v>0</v>
      </c>
      <c r="AK264" s="251">
        <f ca="1">IF(A12stdlife="n/a","n/a",IF(AK$3&gt;(A12stdlife+$E264),('PTRM input'!$J$396*(1+rvanilla04)^0.5)-SUM($J264:AJ264),('PTRM input'!$J$396*(1+rvanilla04)^0.5)/A12stdlife))</f>
        <v>0</v>
      </c>
      <c r="AL264" s="251">
        <f ca="1">IF(A12stdlife="n/a","n/a",IF(AL$3&gt;(A12stdlife+$E264),('PTRM input'!$J$396*(1+rvanilla04)^0.5)-SUM($J264:AK264),('PTRM input'!$J$396*(1+rvanilla04)^0.5)/A12stdlife))</f>
        <v>0</v>
      </c>
      <c r="AM264" s="251">
        <f ca="1">IF(A12stdlife="n/a","n/a",IF(AM$3&gt;(A12stdlife+$E264),('PTRM input'!$J$396*(1+rvanilla04)^0.5)-SUM($J264:AL264),('PTRM input'!$J$396*(1+rvanilla04)^0.5)/A12stdlife))</f>
        <v>0</v>
      </c>
      <c r="AN264" s="251">
        <f ca="1">IF(A12stdlife="n/a","n/a",IF(AN$3&gt;(A12stdlife+$E264),('PTRM input'!$J$396*(1+rvanilla04)^0.5)-SUM($J264:AM264),('PTRM input'!$J$396*(1+rvanilla04)^0.5)/A12stdlife))</f>
        <v>0</v>
      </c>
      <c r="AO264" s="251">
        <f ca="1">IF(A12stdlife="n/a","n/a",IF(AO$3&gt;(A12stdlife+$E264),('PTRM input'!$J$396*(1+rvanilla04)^0.5)-SUM($J264:AN264),('PTRM input'!$J$396*(1+rvanilla04)^0.5)/A12stdlife))</f>
        <v>0</v>
      </c>
      <c r="AP264" s="251">
        <f ca="1">IF(A12stdlife="n/a","n/a",IF(AP$3&gt;(A12stdlife+$E264),('PTRM input'!$J$396*(1+rvanilla04)^0.5)-SUM($J264:AO264),('PTRM input'!$J$396*(1+rvanilla04)^0.5)/A12stdlife))</f>
        <v>0</v>
      </c>
      <c r="AQ264" s="251">
        <f ca="1">IF(A12stdlife="n/a","n/a",IF(AQ$3&gt;(A12stdlife+$E264),('PTRM input'!$J$396*(1+rvanilla04)^0.5)-SUM($J264:AP264),('PTRM input'!$J$396*(1+rvanilla04)^0.5)/A12stdlife))</f>
        <v>0</v>
      </c>
      <c r="AR264" s="251">
        <f ca="1">IF(A12stdlife="n/a","n/a",IF(AR$3&gt;(A12stdlife+$E264),('PTRM input'!$J$396*(1+rvanilla04)^0.5)-SUM($J264:AQ264),('PTRM input'!$J$396*(1+rvanilla04)^0.5)/A12stdlife))</f>
        <v>0</v>
      </c>
      <c r="AS264" s="251">
        <f ca="1">IF(A12stdlife="n/a","n/a",IF(AS$3&gt;(A12stdlife+$E264),('PTRM input'!$J$396*(1+rvanilla04)^0.5)-SUM($J264:AR264),('PTRM input'!$J$396*(1+rvanilla04)^0.5)/A12stdlife))</f>
        <v>0</v>
      </c>
      <c r="AT264" s="251">
        <f ca="1">IF(A12stdlife="n/a","n/a",IF(AT$3&gt;(A12stdlife+$E264),('PTRM input'!$J$396*(1+rvanilla04)^0.5)-SUM($J264:AS264),('PTRM input'!$J$396*(1+rvanilla04)^0.5)/A12stdlife))</f>
        <v>0</v>
      </c>
      <c r="AU264" s="251">
        <f ca="1">IF(A12stdlife="n/a","n/a",IF(AU$3&gt;(A12stdlife+$E264),('PTRM input'!$J$396*(1+rvanilla04)^0.5)-SUM($J264:AT264),('PTRM input'!$J$396*(1+rvanilla04)^0.5)/A12stdlife))</f>
        <v>0</v>
      </c>
      <c r="AV264" s="251">
        <f ca="1">IF(A12stdlife="n/a","n/a",IF(AV$3&gt;(A12stdlife+$E264),('PTRM input'!$J$396*(1+rvanilla04)^0.5)-SUM($J264:AU264),('PTRM input'!$J$396*(1+rvanilla04)^0.5)/A12stdlife))</f>
        <v>0</v>
      </c>
      <c r="AW264" s="251">
        <f ca="1">IF(A12stdlife="n/a","n/a",IF(AW$3&gt;(A12stdlife+$E264),('PTRM input'!$J$396*(1+rvanilla04)^0.5)-SUM($J264:AV264),('PTRM input'!$J$396*(1+rvanilla04)^0.5)/A12stdlife))</f>
        <v>0</v>
      </c>
      <c r="AX264" s="251">
        <f ca="1">IF(A12stdlife="n/a","n/a",IF(AX$3&gt;(A12stdlife+$E264),('PTRM input'!$J$396*(1+rvanilla04)^0.5)-SUM($J264:AW264),('PTRM input'!$J$396*(1+rvanilla04)^0.5)/A12stdlife))</f>
        <v>0</v>
      </c>
      <c r="AY264" s="251">
        <f ca="1">IF(A12stdlife="n/a","n/a",IF(AY$3&gt;(A12stdlife+$E264),('PTRM input'!$J$396*(1+rvanilla04)^0.5)-SUM($J264:AX264),('PTRM input'!$J$396*(1+rvanilla04)^0.5)/A12stdlife))</f>
        <v>0</v>
      </c>
      <c r="AZ264" s="251">
        <f ca="1">IF(A12stdlife="n/a","n/a",IF(AZ$3&gt;(A12stdlife+$E264),('PTRM input'!$J$396*(1+rvanilla04)^0.5)-SUM($J264:AY264),('PTRM input'!$J$396*(1+rvanilla04)^0.5)/A12stdlife))</f>
        <v>0</v>
      </c>
      <c r="BA264" s="251">
        <f ca="1">IF(A12stdlife="n/a","n/a",IF(BA$3&gt;(A12stdlife+$E264),('PTRM input'!$J$396*(1+rvanilla04)^0.5)-SUM($J264:AZ264),('PTRM input'!$J$396*(1+rvanilla04)^0.5)/A12stdlife))</f>
        <v>0</v>
      </c>
      <c r="BB264" s="251">
        <f ca="1">IF(A12stdlife="n/a","n/a",IF(BB$3&gt;(A12stdlife+$E264),('PTRM input'!$J$396*(1+rvanilla04)^0.5)-SUM($J264:BA264),('PTRM input'!$J$396*(1+rvanilla04)^0.5)/A12stdlife))</f>
        <v>0</v>
      </c>
      <c r="BC264" s="251">
        <f ca="1">IF(A12stdlife="n/a","n/a",IF(BC$3&gt;(A12stdlife+$E264),('PTRM input'!$J$396*(1+rvanilla04)^0.5)-SUM($J264:BB264),('PTRM input'!$J$396*(1+rvanilla04)^0.5)/A12stdlife))</f>
        <v>0</v>
      </c>
      <c r="BD264" s="251">
        <f ca="1">IF(A12stdlife="n/a","n/a",IF(BD$3&gt;(A12stdlife+$E264),('PTRM input'!$J$396*(1+rvanilla04)^0.5)-SUM($J264:BC264),('PTRM input'!$J$396*(1+rvanilla04)^0.5)/A12stdlife))</f>
        <v>0</v>
      </c>
      <c r="BE264" s="251">
        <f ca="1">IF(A12stdlife="n/a","n/a",IF(BE$3&gt;(A12stdlife+$E264),('PTRM input'!$J$396*(1+rvanilla04)^0.5)-SUM($J264:BD264),('PTRM input'!$J$396*(1+rvanilla04)^0.5)/A12stdlife))</f>
        <v>0</v>
      </c>
      <c r="BF264" s="251">
        <f ca="1">IF(A12stdlife="n/a","n/a",IF(BF$3&gt;(A12stdlife+$E264),('PTRM input'!$J$396*(1+rvanilla04)^0.5)-SUM($J264:BE264),('PTRM input'!$J$396*(1+rvanilla04)^0.5)/A12stdlife))</f>
        <v>0</v>
      </c>
      <c r="BG264" s="251">
        <f ca="1">IF(A12stdlife="n/a","n/a",IF(BG$3&gt;(A12stdlife+$E264),('PTRM input'!$J$396*(1+rvanilla04)^0.5)-SUM($J264:BF264),('PTRM input'!$J$396*(1+rvanilla04)^0.5)/A12stdlife))</f>
        <v>0</v>
      </c>
      <c r="BH264" s="251">
        <f ca="1">IF(A12stdlife="n/a","n/a",IF(BH$3&gt;(A12stdlife+$E264),('PTRM input'!$J$396*(1+rvanilla04)^0.5)-SUM($J264:BG264),('PTRM input'!$J$396*(1+rvanilla04)^0.5)/A12stdlife))</f>
        <v>0</v>
      </c>
      <c r="BI264" s="251">
        <f ca="1">IF(A12stdlife="n/a","n/a",IF(BI$3&gt;(A12stdlife+$E264),('PTRM input'!$J$396*(1+rvanilla04)^0.5)-SUM($J264:BH264),('PTRM input'!$J$396*(1+rvanilla04)^0.5)/A12stdlife))</f>
        <v>0</v>
      </c>
      <c r="BJ264" s="116"/>
      <c r="BK264" s="116"/>
      <c r="BL264" s="116"/>
      <c r="BM264" s="116"/>
    </row>
    <row r="265" spans="1:65" hidden="1" outlineLevel="2">
      <c r="A265" s="116"/>
      <c r="B265" s="19"/>
      <c r="C265" s="18"/>
      <c r="D265" s="760"/>
      <c r="E265" s="86">
        <v>5</v>
      </c>
      <c r="F265" s="259"/>
      <c r="G265" s="434"/>
      <c r="H265" s="435"/>
      <c r="I265" s="435"/>
      <c r="J265" s="435"/>
      <c r="K265" s="619"/>
      <c r="L265" s="433">
        <f ca="1">IF(A12stdlife="n/a","n/a",IF(L$3&gt;(A12stdlife+$E265),('PTRM input'!$K$396*(1+rvanilla05)^0.5)-SUM($K265:K265),('PTRM input'!$K$396*(1+rvanilla05)^0.5)/A12stdlife))</f>
        <v>0</v>
      </c>
      <c r="M265" s="433">
        <f ca="1">IF(A12stdlife="n/a","n/a",IF(M$3&gt;(A12stdlife+$E265),('PTRM input'!$K$396*(1+rvanilla05)^0.5)-SUM($K265:L265),('PTRM input'!$K$396*(1+rvanilla05)^0.5)/A12stdlife))</f>
        <v>0</v>
      </c>
      <c r="N265" s="433">
        <f ca="1">IF(A12stdlife="n/a","n/a",IF(N$3&gt;(A12stdlife+$E265),('PTRM input'!$K$396*(1+rvanilla05)^0.5)-SUM($K265:M265),('PTRM input'!$K$396*(1+rvanilla05)^0.5)/A12stdlife))</f>
        <v>0</v>
      </c>
      <c r="O265" s="433">
        <f ca="1">IF(A12stdlife="n/a","n/a",IF(O$3&gt;(A12stdlife+$E265),('PTRM input'!$K$396*(1+rvanilla05)^0.5)-SUM($K265:N265),('PTRM input'!$K$396*(1+rvanilla05)^0.5)/A12stdlife))</f>
        <v>0</v>
      </c>
      <c r="P265" s="433">
        <f ca="1">IF(A12stdlife="n/a","n/a",IF(P$3&gt;(A12stdlife+$E265),('PTRM input'!$K$396*(1+rvanilla05)^0.5)-SUM($K265:O265),('PTRM input'!$K$396*(1+rvanilla05)^0.5)/A12stdlife))</f>
        <v>0</v>
      </c>
      <c r="Q265" s="433">
        <f ca="1">IF(A12stdlife="n/a","n/a",IF(Q$3&gt;(A12stdlife+$E265),('PTRM input'!$K$396*(1+rvanilla05)^0.5)-SUM($K265:P265),('PTRM input'!$K$396*(1+rvanilla05)^0.5)/A12stdlife))</f>
        <v>0</v>
      </c>
      <c r="R265" s="251">
        <f ca="1">IF(A12stdlife="n/a","n/a",IF(R$3&gt;(A12stdlife+$E265),('PTRM input'!$K$396*(1+rvanilla05)^0.5)-SUM($K265:Q265),('PTRM input'!$K$396*(1+rvanilla05)^0.5)/A12stdlife))</f>
        <v>0</v>
      </c>
      <c r="S265" s="251">
        <f ca="1">IF(A12stdlife="n/a","n/a",IF(S$3&gt;(A12stdlife+$E265),('PTRM input'!$K$396*(1+rvanilla05)^0.5)-SUM($K265:R265),('PTRM input'!$K$396*(1+rvanilla05)^0.5)/A12stdlife))</f>
        <v>0</v>
      </c>
      <c r="T265" s="251">
        <f ca="1">IF(A12stdlife="n/a","n/a",IF(T$3&gt;(A12stdlife+$E265),('PTRM input'!$K$396*(1+rvanilla05)^0.5)-SUM($K265:S265),('PTRM input'!$K$396*(1+rvanilla05)^0.5)/A12stdlife))</f>
        <v>0</v>
      </c>
      <c r="U265" s="251">
        <f ca="1">IF(A12stdlife="n/a","n/a",IF(U$3&gt;(A12stdlife+$E265),('PTRM input'!$K$396*(1+rvanilla05)^0.5)-SUM($K265:T265),('PTRM input'!$K$396*(1+rvanilla05)^0.5)/A12stdlife))</f>
        <v>0</v>
      </c>
      <c r="V265" s="251">
        <f ca="1">IF(A12stdlife="n/a","n/a",IF(V$3&gt;(A12stdlife+$E265),('PTRM input'!$K$396*(1+rvanilla05)^0.5)-SUM($K265:U265),('PTRM input'!$K$396*(1+rvanilla05)^0.5)/A12stdlife))</f>
        <v>0</v>
      </c>
      <c r="W265" s="251">
        <f ca="1">IF(A12stdlife="n/a","n/a",IF(W$3&gt;(A12stdlife+$E265),('PTRM input'!$K$396*(1+rvanilla05)^0.5)-SUM($K265:V265),('PTRM input'!$K$396*(1+rvanilla05)^0.5)/A12stdlife))</f>
        <v>0</v>
      </c>
      <c r="X265" s="251">
        <f ca="1">IF(A12stdlife="n/a","n/a",IF(X$3&gt;(A12stdlife+$E265),('PTRM input'!$K$396*(1+rvanilla05)^0.5)-SUM($K265:W265),('PTRM input'!$K$396*(1+rvanilla05)^0.5)/A12stdlife))</f>
        <v>0</v>
      </c>
      <c r="Y265" s="251">
        <f ca="1">IF(A12stdlife="n/a","n/a",IF(Y$3&gt;(A12stdlife+$E265),('PTRM input'!$K$396*(1+rvanilla05)^0.5)-SUM($K265:X265),('PTRM input'!$K$396*(1+rvanilla05)^0.5)/A12stdlife))</f>
        <v>0</v>
      </c>
      <c r="Z265" s="251">
        <f ca="1">IF(A12stdlife="n/a","n/a",IF(Z$3&gt;(A12stdlife+$E265),('PTRM input'!$K$396*(1+rvanilla05)^0.5)-SUM($K265:Y265),('PTRM input'!$K$396*(1+rvanilla05)^0.5)/A12stdlife))</f>
        <v>0</v>
      </c>
      <c r="AA265" s="251">
        <f ca="1">IF(A12stdlife="n/a","n/a",IF(AA$3&gt;(A12stdlife+$E265),('PTRM input'!$K$396*(1+rvanilla05)^0.5)-SUM($K265:Z265),('PTRM input'!$K$396*(1+rvanilla05)^0.5)/A12stdlife))</f>
        <v>0</v>
      </c>
      <c r="AB265" s="251">
        <f ca="1">IF(A12stdlife="n/a","n/a",IF(AB$3&gt;(A12stdlife+$E265),('PTRM input'!$K$396*(1+rvanilla05)^0.5)-SUM($K265:AA265),('PTRM input'!$K$396*(1+rvanilla05)^0.5)/A12stdlife))</f>
        <v>0</v>
      </c>
      <c r="AC265" s="251">
        <f ca="1">IF(A12stdlife="n/a","n/a",IF(AC$3&gt;(A12stdlife+$E265),('PTRM input'!$K$396*(1+rvanilla05)^0.5)-SUM($K265:AB265),('PTRM input'!$K$396*(1+rvanilla05)^0.5)/A12stdlife))</f>
        <v>0</v>
      </c>
      <c r="AD265" s="251">
        <f ca="1">IF(A12stdlife="n/a","n/a",IF(AD$3&gt;(A12stdlife+$E265),('PTRM input'!$K$396*(1+rvanilla05)^0.5)-SUM($K265:AC265),('PTRM input'!$K$396*(1+rvanilla05)^0.5)/A12stdlife))</f>
        <v>0</v>
      </c>
      <c r="AE265" s="251">
        <f ca="1">IF(A12stdlife="n/a","n/a",IF(AE$3&gt;(A12stdlife+$E265),('PTRM input'!$K$396*(1+rvanilla05)^0.5)-SUM($K265:AD265),('PTRM input'!$K$396*(1+rvanilla05)^0.5)/A12stdlife))</f>
        <v>0</v>
      </c>
      <c r="AF265" s="251">
        <f ca="1">IF(A12stdlife="n/a","n/a",IF(AF$3&gt;(A12stdlife+$E265),('PTRM input'!$K$396*(1+rvanilla05)^0.5)-SUM($K265:AE265),('PTRM input'!$K$396*(1+rvanilla05)^0.5)/A12stdlife))</f>
        <v>0</v>
      </c>
      <c r="AG265" s="251">
        <f ca="1">IF(A12stdlife="n/a","n/a",IF(AG$3&gt;(A12stdlife+$E265),('PTRM input'!$K$396*(1+rvanilla05)^0.5)-SUM($K265:AF265),('PTRM input'!$K$396*(1+rvanilla05)^0.5)/A12stdlife))</f>
        <v>0</v>
      </c>
      <c r="AH265" s="251">
        <f ca="1">IF(A12stdlife="n/a","n/a",IF(AH$3&gt;(A12stdlife+$E265),('PTRM input'!$K$396*(1+rvanilla05)^0.5)-SUM($K265:AG265),('PTRM input'!$K$396*(1+rvanilla05)^0.5)/A12stdlife))</f>
        <v>0</v>
      </c>
      <c r="AI265" s="251">
        <f ca="1">IF(A12stdlife="n/a","n/a",IF(AI$3&gt;(A12stdlife+$E265),('PTRM input'!$K$396*(1+rvanilla05)^0.5)-SUM($K265:AH265),('PTRM input'!$K$396*(1+rvanilla05)^0.5)/A12stdlife))</f>
        <v>0</v>
      </c>
      <c r="AJ265" s="251">
        <f ca="1">IF(A12stdlife="n/a","n/a",IF(AJ$3&gt;(A12stdlife+$E265),('PTRM input'!$K$396*(1+rvanilla05)^0.5)-SUM($K265:AI265),('PTRM input'!$K$396*(1+rvanilla05)^0.5)/A12stdlife))</f>
        <v>0</v>
      </c>
      <c r="AK265" s="251">
        <f ca="1">IF(A12stdlife="n/a","n/a",IF(AK$3&gt;(A12stdlife+$E265),('PTRM input'!$K$396*(1+rvanilla05)^0.5)-SUM($K265:AJ265),('PTRM input'!$K$396*(1+rvanilla05)^0.5)/A12stdlife))</f>
        <v>0</v>
      </c>
      <c r="AL265" s="251">
        <f ca="1">IF(A12stdlife="n/a","n/a",IF(AL$3&gt;(A12stdlife+$E265),('PTRM input'!$K$396*(1+rvanilla05)^0.5)-SUM($K265:AK265),('PTRM input'!$K$396*(1+rvanilla05)^0.5)/A12stdlife))</f>
        <v>0</v>
      </c>
      <c r="AM265" s="251">
        <f ca="1">IF(A12stdlife="n/a","n/a",IF(AM$3&gt;(A12stdlife+$E265),('PTRM input'!$K$396*(1+rvanilla05)^0.5)-SUM($K265:AL265),('PTRM input'!$K$396*(1+rvanilla05)^0.5)/A12stdlife))</f>
        <v>0</v>
      </c>
      <c r="AN265" s="251">
        <f ca="1">IF(A12stdlife="n/a","n/a",IF(AN$3&gt;(A12stdlife+$E265),('PTRM input'!$K$396*(1+rvanilla05)^0.5)-SUM($K265:AM265),('PTRM input'!$K$396*(1+rvanilla05)^0.5)/A12stdlife))</f>
        <v>0</v>
      </c>
      <c r="AO265" s="251">
        <f ca="1">IF(A12stdlife="n/a","n/a",IF(AO$3&gt;(A12stdlife+$E265),('PTRM input'!$K$396*(1+rvanilla05)^0.5)-SUM($K265:AN265),('PTRM input'!$K$396*(1+rvanilla05)^0.5)/A12stdlife))</f>
        <v>0</v>
      </c>
      <c r="AP265" s="251">
        <f ca="1">IF(A12stdlife="n/a","n/a",IF(AP$3&gt;(A12stdlife+$E265),('PTRM input'!$K$396*(1+rvanilla05)^0.5)-SUM($K265:AO265),('PTRM input'!$K$396*(1+rvanilla05)^0.5)/A12stdlife))</f>
        <v>0</v>
      </c>
      <c r="AQ265" s="251">
        <f ca="1">IF(A12stdlife="n/a","n/a",IF(AQ$3&gt;(A12stdlife+$E265),('PTRM input'!$K$396*(1+rvanilla05)^0.5)-SUM($K265:AP265),('PTRM input'!$K$396*(1+rvanilla05)^0.5)/A12stdlife))</f>
        <v>0</v>
      </c>
      <c r="AR265" s="251">
        <f ca="1">IF(A12stdlife="n/a","n/a",IF(AR$3&gt;(A12stdlife+$E265),('PTRM input'!$K$396*(1+rvanilla05)^0.5)-SUM($K265:AQ265),('PTRM input'!$K$396*(1+rvanilla05)^0.5)/A12stdlife))</f>
        <v>0</v>
      </c>
      <c r="AS265" s="251">
        <f ca="1">IF(A12stdlife="n/a","n/a",IF(AS$3&gt;(A12stdlife+$E265),('PTRM input'!$K$396*(1+rvanilla05)^0.5)-SUM($K265:AR265),('PTRM input'!$K$396*(1+rvanilla05)^0.5)/A12stdlife))</f>
        <v>0</v>
      </c>
      <c r="AT265" s="251">
        <f ca="1">IF(A12stdlife="n/a","n/a",IF(AT$3&gt;(A12stdlife+$E265),('PTRM input'!$K$396*(1+rvanilla05)^0.5)-SUM($K265:AS265),('PTRM input'!$K$396*(1+rvanilla05)^0.5)/A12stdlife))</f>
        <v>0</v>
      </c>
      <c r="AU265" s="251">
        <f ca="1">IF(A12stdlife="n/a","n/a",IF(AU$3&gt;(A12stdlife+$E265),('PTRM input'!$K$396*(1+rvanilla05)^0.5)-SUM($K265:AT265),('PTRM input'!$K$396*(1+rvanilla05)^0.5)/A12stdlife))</f>
        <v>0</v>
      </c>
      <c r="AV265" s="251">
        <f ca="1">IF(A12stdlife="n/a","n/a",IF(AV$3&gt;(A12stdlife+$E265),('PTRM input'!$K$396*(1+rvanilla05)^0.5)-SUM($K265:AU265),('PTRM input'!$K$396*(1+rvanilla05)^0.5)/A12stdlife))</f>
        <v>0</v>
      </c>
      <c r="AW265" s="251">
        <f ca="1">IF(A12stdlife="n/a","n/a",IF(AW$3&gt;(A12stdlife+$E265),('PTRM input'!$K$396*(1+rvanilla05)^0.5)-SUM($K265:AV265),('PTRM input'!$K$396*(1+rvanilla05)^0.5)/A12stdlife))</f>
        <v>0</v>
      </c>
      <c r="AX265" s="251">
        <f ca="1">IF(A12stdlife="n/a","n/a",IF(AX$3&gt;(A12stdlife+$E265),('PTRM input'!$K$396*(1+rvanilla05)^0.5)-SUM($K265:AW265),('PTRM input'!$K$396*(1+rvanilla05)^0.5)/A12stdlife))</f>
        <v>0</v>
      </c>
      <c r="AY265" s="251">
        <f ca="1">IF(A12stdlife="n/a","n/a",IF(AY$3&gt;(A12stdlife+$E265),('PTRM input'!$K$396*(1+rvanilla05)^0.5)-SUM($K265:AX265),('PTRM input'!$K$396*(1+rvanilla05)^0.5)/A12stdlife))</f>
        <v>0</v>
      </c>
      <c r="AZ265" s="251">
        <f ca="1">IF(A12stdlife="n/a","n/a",IF(AZ$3&gt;(A12stdlife+$E265),('PTRM input'!$K$396*(1+rvanilla05)^0.5)-SUM($K265:AY265),('PTRM input'!$K$396*(1+rvanilla05)^0.5)/A12stdlife))</f>
        <v>0</v>
      </c>
      <c r="BA265" s="251">
        <f ca="1">IF(A12stdlife="n/a","n/a",IF(BA$3&gt;(A12stdlife+$E265),('PTRM input'!$K$396*(1+rvanilla05)^0.5)-SUM($K265:AZ265),('PTRM input'!$K$396*(1+rvanilla05)^0.5)/A12stdlife))</f>
        <v>0</v>
      </c>
      <c r="BB265" s="251">
        <f ca="1">IF(A12stdlife="n/a","n/a",IF(BB$3&gt;(A12stdlife+$E265),('PTRM input'!$K$396*(1+rvanilla05)^0.5)-SUM($K265:BA265),('PTRM input'!$K$396*(1+rvanilla05)^0.5)/A12stdlife))</f>
        <v>0</v>
      </c>
      <c r="BC265" s="251">
        <f ca="1">IF(A12stdlife="n/a","n/a",IF(BC$3&gt;(A12stdlife+$E265),('PTRM input'!$K$396*(1+rvanilla05)^0.5)-SUM($K265:BB265),('PTRM input'!$K$396*(1+rvanilla05)^0.5)/A12stdlife))</f>
        <v>0</v>
      </c>
      <c r="BD265" s="251">
        <f ca="1">IF(A12stdlife="n/a","n/a",IF(BD$3&gt;(A12stdlife+$E265),('PTRM input'!$K$396*(1+rvanilla05)^0.5)-SUM($K265:BC265),('PTRM input'!$K$396*(1+rvanilla05)^0.5)/A12stdlife))</f>
        <v>0</v>
      </c>
      <c r="BE265" s="251">
        <f ca="1">IF(A12stdlife="n/a","n/a",IF(BE$3&gt;(A12stdlife+$E265),('PTRM input'!$K$396*(1+rvanilla05)^0.5)-SUM($K265:BD265),('PTRM input'!$K$396*(1+rvanilla05)^0.5)/A12stdlife))</f>
        <v>0</v>
      </c>
      <c r="BF265" s="251">
        <f ca="1">IF(A12stdlife="n/a","n/a",IF(BF$3&gt;(A12stdlife+$E265),('PTRM input'!$K$396*(1+rvanilla05)^0.5)-SUM($K265:BE265),('PTRM input'!$K$396*(1+rvanilla05)^0.5)/A12stdlife))</f>
        <v>0</v>
      </c>
      <c r="BG265" s="251">
        <f ca="1">IF(A12stdlife="n/a","n/a",IF(BG$3&gt;(A12stdlife+$E265),('PTRM input'!$K$396*(1+rvanilla05)^0.5)-SUM($K265:BF265),('PTRM input'!$K$396*(1+rvanilla05)^0.5)/A12stdlife))</f>
        <v>0</v>
      </c>
      <c r="BH265" s="251">
        <f ca="1">IF(A12stdlife="n/a","n/a",IF(BH$3&gt;(A12stdlife+$E265),('PTRM input'!$K$396*(1+rvanilla05)^0.5)-SUM($K265:BG265),('PTRM input'!$K$396*(1+rvanilla05)^0.5)/A12stdlife))</f>
        <v>0</v>
      </c>
      <c r="BI265" s="251">
        <f ca="1">IF(A12stdlife="n/a","n/a",IF(BI$3&gt;(A12stdlife+$E265),('PTRM input'!$K$396*(1+rvanilla05)^0.5)-SUM($K265:BH265),('PTRM input'!$K$396*(1+rvanilla05)^0.5)/A12stdlife))</f>
        <v>0</v>
      </c>
      <c r="BJ265" s="116"/>
      <c r="BK265" s="116"/>
      <c r="BL265" s="116"/>
      <c r="BM265" s="116"/>
    </row>
    <row r="266" spans="1:65" hidden="1" outlineLevel="2">
      <c r="A266" s="116"/>
      <c r="B266" s="19"/>
      <c r="C266" s="18"/>
      <c r="D266" s="760"/>
      <c r="E266" s="86">
        <v>6</v>
      </c>
      <c r="F266" s="259"/>
      <c r="G266" s="434"/>
      <c r="H266" s="435"/>
      <c r="I266" s="435"/>
      <c r="J266" s="435"/>
      <c r="K266" s="435"/>
      <c r="L266" s="619"/>
      <c r="M266" s="433">
        <f ca="1">IF(A12stdlife="n/a","n/a",IF(M$3&gt;(A12stdlife+$E266),('PTRM input'!$L$396*(1+rvanilla06)^0.5)-SUM($L266:L266),('PTRM input'!$L$396*(1+rvanilla06)^0.5)/A12stdlife))</f>
        <v>0</v>
      </c>
      <c r="N266" s="433">
        <f ca="1">IF(A12stdlife="n/a","n/a",IF(N$3&gt;(A12stdlife+$E266),('PTRM input'!$L$396*(1+rvanilla06)^0.5)-SUM($L266:M266),('PTRM input'!$L$396*(1+rvanilla06)^0.5)/A12stdlife))</f>
        <v>0</v>
      </c>
      <c r="O266" s="433">
        <f ca="1">IF(A12stdlife="n/a","n/a",IF(O$3&gt;(A12stdlife+$E266),('PTRM input'!$L$396*(1+rvanilla06)^0.5)-SUM($L266:N266),('PTRM input'!$L$396*(1+rvanilla06)^0.5)/A12stdlife))</f>
        <v>0</v>
      </c>
      <c r="P266" s="433">
        <f ca="1">IF(A12stdlife="n/a","n/a",IF(P$3&gt;(A12stdlife+$E266),('PTRM input'!$L$396*(1+rvanilla06)^0.5)-SUM($L266:O266),('PTRM input'!$L$396*(1+rvanilla06)^0.5)/A12stdlife))</f>
        <v>0</v>
      </c>
      <c r="Q266" s="433">
        <f ca="1">IF(A12stdlife="n/a","n/a",IF(Q$3&gt;(A12stdlife+$E266),('PTRM input'!$L$396*(1+rvanilla06)^0.5)-SUM($L266:P266),('PTRM input'!$L$396*(1+rvanilla06)^0.5)/A12stdlife))</f>
        <v>0</v>
      </c>
      <c r="R266" s="251">
        <f ca="1">IF(A12stdlife="n/a","n/a",IF(R$3&gt;(A12stdlife+$E266),('PTRM input'!$L$396*(1+rvanilla06)^0.5)-SUM($L266:Q266),('PTRM input'!$L$396*(1+rvanilla06)^0.5)/A12stdlife))</f>
        <v>0</v>
      </c>
      <c r="S266" s="251">
        <f ca="1">IF(A12stdlife="n/a","n/a",IF(S$3&gt;(A12stdlife+$E266),('PTRM input'!$L$396*(1+rvanilla06)^0.5)-SUM($L266:R266),('PTRM input'!$L$396*(1+rvanilla06)^0.5)/A12stdlife))</f>
        <v>0</v>
      </c>
      <c r="T266" s="251">
        <f ca="1">IF(A12stdlife="n/a","n/a",IF(T$3&gt;(A12stdlife+$E266),('PTRM input'!$L$396*(1+rvanilla06)^0.5)-SUM($L266:S266),('PTRM input'!$L$396*(1+rvanilla06)^0.5)/A12stdlife))</f>
        <v>0</v>
      </c>
      <c r="U266" s="251">
        <f ca="1">IF(A12stdlife="n/a","n/a",IF(U$3&gt;(A12stdlife+$E266),('PTRM input'!$L$396*(1+rvanilla06)^0.5)-SUM($L266:T266),('PTRM input'!$L$396*(1+rvanilla06)^0.5)/A12stdlife))</f>
        <v>0</v>
      </c>
      <c r="V266" s="251">
        <f ca="1">IF(A12stdlife="n/a","n/a",IF(V$3&gt;(A12stdlife+$E266),('PTRM input'!$L$396*(1+rvanilla06)^0.5)-SUM($L266:U266),('PTRM input'!$L$396*(1+rvanilla06)^0.5)/A12stdlife))</f>
        <v>0</v>
      </c>
      <c r="W266" s="251">
        <f ca="1">IF(A12stdlife="n/a","n/a",IF(W$3&gt;(A12stdlife+$E266),('PTRM input'!$L$396*(1+rvanilla06)^0.5)-SUM($L266:V266),('PTRM input'!$L$396*(1+rvanilla06)^0.5)/A12stdlife))</f>
        <v>0</v>
      </c>
      <c r="X266" s="251">
        <f ca="1">IF(A12stdlife="n/a","n/a",IF(X$3&gt;(A12stdlife+$E266),('PTRM input'!$L$396*(1+rvanilla06)^0.5)-SUM($L266:W266),('PTRM input'!$L$396*(1+rvanilla06)^0.5)/A12stdlife))</f>
        <v>0</v>
      </c>
      <c r="Y266" s="251">
        <f ca="1">IF(A12stdlife="n/a","n/a",IF(Y$3&gt;(A12stdlife+$E266),('PTRM input'!$L$396*(1+rvanilla06)^0.5)-SUM($L266:X266),('PTRM input'!$L$396*(1+rvanilla06)^0.5)/A12stdlife))</f>
        <v>0</v>
      </c>
      <c r="Z266" s="251">
        <f ca="1">IF(A12stdlife="n/a","n/a",IF(Z$3&gt;(A12stdlife+$E266),('PTRM input'!$L$396*(1+rvanilla06)^0.5)-SUM($L266:Y266),('PTRM input'!$L$396*(1+rvanilla06)^0.5)/A12stdlife))</f>
        <v>0</v>
      </c>
      <c r="AA266" s="251">
        <f ca="1">IF(A12stdlife="n/a","n/a",IF(AA$3&gt;(A12stdlife+$E266),('PTRM input'!$L$396*(1+rvanilla06)^0.5)-SUM($L266:Z266),('PTRM input'!$L$396*(1+rvanilla06)^0.5)/A12stdlife))</f>
        <v>0</v>
      </c>
      <c r="AB266" s="251">
        <f ca="1">IF(A12stdlife="n/a","n/a",IF(AB$3&gt;(A12stdlife+$E266),('PTRM input'!$L$396*(1+rvanilla06)^0.5)-SUM($L266:AA266),('PTRM input'!$L$396*(1+rvanilla06)^0.5)/A12stdlife))</f>
        <v>0</v>
      </c>
      <c r="AC266" s="251">
        <f ca="1">IF(A12stdlife="n/a","n/a",IF(AC$3&gt;(A12stdlife+$E266),('PTRM input'!$L$396*(1+rvanilla06)^0.5)-SUM($L266:AB266),('PTRM input'!$L$396*(1+rvanilla06)^0.5)/A12stdlife))</f>
        <v>0</v>
      </c>
      <c r="AD266" s="251">
        <f ca="1">IF(A12stdlife="n/a","n/a",IF(AD$3&gt;(A12stdlife+$E266),('PTRM input'!$L$396*(1+rvanilla06)^0.5)-SUM($L266:AC266),('PTRM input'!$L$396*(1+rvanilla06)^0.5)/A12stdlife))</f>
        <v>0</v>
      </c>
      <c r="AE266" s="251">
        <f ca="1">IF(A12stdlife="n/a","n/a",IF(AE$3&gt;(A12stdlife+$E266),('PTRM input'!$L$396*(1+rvanilla06)^0.5)-SUM($L266:AD266),('PTRM input'!$L$396*(1+rvanilla06)^0.5)/A12stdlife))</f>
        <v>0</v>
      </c>
      <c r="AF266" s="251">
        <f ca="1">IF(A12stdlife="n/a","n/a",IF(AF$3&gt;(A12stdlife+$E266),('PTRM input'!$L$396*(1+rvanilla06)^0.5)-SUM($L266:AE266),('PTRM input'!$L$396*(1+rvanilla06)^0.5)/A12stdlife))</f>
        <v>0</v>
      </c>
      <c r="AG266" s="251">
        <f ca="1">IF(A12stdlife="n/a","n/a",IF(AG$3&gt;(A12stdlife+$E266),('PTRM input'!$L$396*(1+rvanilla06)^0.5)-SUM($L266:AF266),('PTRM input'!$L$396*(1+rvanilla06)^0.5)/A12stdlife))</f>
        <v>0</v>
      </c>
      <c r="AH266" s="251">
        <f ca="1">IF(A12stdlife="n/a","n/a",IF(AH$3&gt;(A12stdlife+$E266),('PTRM input'!$L$396*(1+rvanilla06)^0.5)-SUM($L266:AG266),('PTRM input'!$L$396*(1+rvanilla06)^0.5)/A12stdlife))</f>
        <v>0</v>
      </c>
      <c r="AI266" s="251">
        <f ca="1">IF(A12stdlife="n/a","n/a",IF(AI$3&gt;(A12stdlife+$E266),('PTRM input'!$L$396*(1+rvanilla06)^0.5)-SUM($L266:AH266),('PTRM input'!$L$396*(1+rvanilla06)^0.5)/A12stdlife))</f>
        <v>0</v>
      </c>
      <c r="AJ266" s="251">
        <f ca="1">IF(A12stdlife="n/a","n/a",IF(AJ$3&gt;(A12stdlife+$E266),('PTRM input'!$L$396*(1+rvanilla06)^0.5)-SUM($L266:AI266),('PTRM input'!$L$396*(1+rvanilla06)^0.5)/A12stdlife))</f>
        <v>0</v>
      </c>
      <c r="AK266" s="251">
        <f ca="1">IF(A12stdlife="n/a","n/a",IF(AK$3&gt;(A12stdlife+$E266),('PTRM input'!$L$396*(1+rvanilla06)^0.5)-SUM($L266:AJ266),('PTRM input'!$L$396*(1+rvanilla06)^0.5)/A12stdlife))</f>
        <v>0</v>
      </c>
      <c r="AL266" s="251">
        <f ca="1">IF(A12stdlife="n/a","n/a",IF(AL$3&gt;(A12stdlife+$E266),('PTRM input'!$L$396*(1+rvanilla06)^0.5)-SUM($L266:AK266),('PTRM input'!$L$396*(1+rvanilla06)^0.5)/A12stdlife))</f>
        <v>0</v>
      </c>
      <c r="AM266" s="251">
        <f ca="1">IF(A12stdlife="n/a","n/a",IF(AM$3&gt;(A12stdlife+$E266),('PTRM input'!$L$396*(1+rvanilla06)^0.5)-SUM($L266:AL266),('PTRM input'!$L$396*(1+rvanilla06)^0.5)/A12stdlife))</f>
        <v>0</v>
      </c>
      <c r="AN266" s="251">
        <f ca="1">IF(A12stdlife="n/a","n/a",IF(AN$3&gt;(A12stdlife+$E266),('PTRM input'!$L$396*(1+rvanilla06)^0.5)-SUM($L266:AM266),('PTRM input'!$L$396*(1+rvanilla06)^0.5)/A12stdlife))</f>
        <v>0</v>
      </c>
      <c r="AO266" s="251">
        <f ca="1">IF(A12stdlife="n/a","n/a",IF(AO$3&gt;(A12stdlife+$E266),('PTRM input'!$L$396*(1+rvanilla06)^0.5)-SUM($L266:AN266),('PTRM input'!$L$396*(1+rvanilla06)^0.5)/A12stdlife))</f>
        <v>0</v>
      </c>
      <c r="AP266" s="251">
        <f ca="1">IF(A12stdlife="n/a","n/a",IF(AP$3&gt;(A12stdlife+$E266),('PTRM input'!$L$396*(1+rvanilla06)^0.5)-SUM($L266:AO266),('PTRM input'!$L$396*(1+rvanilla06)^0.5)/A12stdlife))</f>
        <v>0</v>
      </c>
      <c r="AQ266" s="251">
        <f ca="1">IF(A12stdlife="n/a","n/a",IF(AQ$3&gt;(A12stdlife+$E266),('PTRM input'!$L$396*(1+rvanilla06)^0.5)-SUM($L266:AP266),('PTRM input'!$L$396*(1+rvanilla06)^0.5)/A12stdlife))</f>
        <v>0</v>
      </c>
      <c r="AR266" s="251">
        <f ca="1">IF(A12stdlife="n/a","n/a",IF(AR$3&gt;(A12stdlife+$E266),('PTRM input'!$L$396*(1+rvanilla06)^0.5)-SUM($L266:AQ266),('PTRM input'!$L$396*(1+rvanilla06)^0.5)/A12stdlife))</f>
        <v>0</v>
      </c>
      <c r="AS266" s="251">
        <f ca="1">IF(A12stdlife="n/a","n/a",IF(AS$3&gt;(A12stdlife+$E266),('PTRM input'!$L$396*(1+rvanilla06)^0.5)-SUM($L266:AR266),('PTRM input'!$L$396*(1+rvanilla06)^0.5)/A12stdlife))</f>
        <v>0</v>
      </c>
      <c r="AT266" s="251">
        <f ca="1">IF(A12stdlife="n/a","n/a",IF(AT$3&gt;(A12stdlife+$E266),('PTRM input'!$L$396*(1+rvanilla06)^0.5)-SUM($L266:AS266),('PTRM input'!$L$396*(1+rvanilla06)^0.5)/A12stdlife))</f>
        <v>0</v>
      </c>
      <c r="AU266" s="251">
        <f ca="1">IF(A12stdlife="n/a","n/a",IF(AU$3&gt;(A12stdlife+$E266),('PTRM input'!$L$396*(1+rvanilla06)^0.5)-SUM($L266:AT266),('PTRM input'!$L$396*(1+rvanilla06)^0.5)/A12stdlife))</f>
        <v>0</v>
      </c>
      <c r="AV266" s="251">
        <f ca="1">IF(A12stdlife="n/a","n/a",IF(AV$3&gt;(A12stdlife+$E266),('PTRM input'!$L$396*(1+rvanilla06)^0.5)-SUM($L266:AU266),('PTRM input'!$L$396*(1+rvanilla06)^0.5)/A12stdlife))</f>
        <v>0</v>
      </c>
      <c r="AW266" s="251">
        <f ca="1">IF(A12stdlife="n/a","n/a",IF(AW$3&gt;(A12stdlife+$E266),('PTRM input'!$L$396*(1+rvanilla06)^0.5)-SUM($L266:AV266),('PTRM input'!$L$396*(1+rvanilla06)^0.5)/A12stdlife))</f>
        <v>0</v>
      </c>
      <c r="AX266" s="251">
        <f ca="1">IF(A12stdlife="n/a","n/a",IF(AX$3&gt;(A12stdlife+$E266),('PTRM input'!$L$396*(1+rvanilla06)^0.5)-SUM($L266:AW266),('PTRM input'!$L$396*(1+rvanilla06)^0.5)/A12stdlife))</f>
        <v>0</v>
      </c>
      <c r="AY266" s="251">
        <f ca="1">IF(A12stdlife="n/a","n/a",IF(AY$3&gt;(A12stdlife+$E266),('PTRM input'!$L$396*(1+rvanilla06)^0.5)-SUM($L266:AX266),('PTRM input'!$L$396*(1+rvanilla06)^0.5)/A12stdlife))</f>
        <v>0</v>
      </c>
      <c r="AZ266" s="251">
        <f ca="1">IF(A12stdlife="n/a","n/a",IF(AZ$3&gt;(A12stdlife+$E266),('PTRM input'!$L$396*(1+rvanilla06)^0.5)-SUM($L266:AY266),('PTRM input'!$L$396*(1+rvanilla06)^0.5)/A12stdlife))</f>
        <v>0</v>
      </c>
      <c r="BA266" s="251">
        <f ca="1">IF(A12stdlife="n/a","n/a",IF(BA$3&gt;(A12stdlife+$E266),('PTRM input'!$L$396*(1+rvanilla06)^0.5)-SUM($L266:AZ266),('PTRM input'!$L$396*(1+rvanilla06)^0.5)/A12stdlife))</f>
        <v>0</v>
      </c>
      <c r="BB266" s="251">
        <f ca="1">IF(A12stdlife="n/a","n/a",IF(BB$3&gt;(A12stdlife+$E266),('PTRM input'!$L$396*(1+rvanilla06)^0.5)-SUM($L266:BA266),('PTRM input'!$L$396*(1+rvanilla06)^0.5)/A12stdlife))</f>
        <v>0</v>
      </c>
      <c r="BC266" s="251">
        <f ca="1">IF(A12stdlife="n/a","n/a",IF(BC$3&gt;(A12stdlife+$E266),('PTRM input'!$L$396*(1+rvanilla06)^0.5)-SUM($L266:BB266),('PTRM input'!$L$396*(1+rvanilla06)^0.5)/A12stdlife))</f>
        <v>0</v>
      </c>
      <c r="BD266" s="251">
        <f ca="1">IF(A12stdlife="n/a","n/a",IF(BD$3&gt;(A12stdlife+$E266),('PTRM input'!$L$396*(1+rvanilla06)^0.5)-SUM($L266:BC266),('PTRM input'!$L$396*(1+rvanilla06)^0.5)/A12stdlife))</f>
        <v>0</v>
      </c>
      <c r="BE266" s="251">
        <f ca="1">IF(A12stdlife="n/a","n/a",IF(BE$3&gt;(A12stdlife+$E266),('PTRM input'!$L$396*(1+rvanilla06)^0.5)-SUM($L266:BD266),('PTRM input'!$L$396*(1+rvanilla06)^0.5)/A12stdlife))</f>
        <v>0</v>
      </c>
      <c r="BF266" s="251">
        <f ca="1">IF(A12stdlife="n/a","n/a",IF(BF$3&gt;(A12stdlife+$E266),('PTRM input'!$L$396*(1+rvanilla06)^0.5)-SUM($L266:BE266),('PTRM input'!$L$396*(1+rvanilla06)^0.5)/A12stdlife))</f>
        <v>0</v>
      </c>
      <c r="BG266" s="251">
        <f ca="1">IF(A12stdlife="n/a","n/a",IF(BG$3&gt;(A12stdlife+$E266),('PTRM input'!$L$396*(1+rvanilla06)^0.5)-SUM($L266:BF266),('PTRM input'!$L$396*(1+rvanilla06)^0.5)/A12stdlife))</f>
        <v>0</v>
      </c>
      <c r="BH266" s="251">
        <f ca="1">IF(A12stdlife="n/a","n/a",IF(BH$3&gt;(A12stdlife+$E266),('PTRM input'!$L$396*(1+rvanilla06)^0.5)-SUM($L266:BG266),('PTRM input'!$L$396*(1+rvanilla06)^0.5)/A12stdlife))</f>
        <v>0</v>
      </c>
      <c r="BI266" s="251">
        <f ca="1">IF(A12stdlife="n/a","n/a",IF(BI$3&gt;(A12stdlife+$E266),('PTRM input'!$L$396*(1+rvanilla06)^0.5)-SUM($L266:BH266),('PTRM input'!$L$396*(1+rvanilla06)^0.5)/A12stdlife))</f>
        <v>0</v>
      </c>
      <c r="BJ266" s="116"/>
      <c r="BK266" s="116"/>
      <c r="BL266" s="116"/>
      <c r="BM266" s="116"/>
    </row>
    <row r="267" spans="1:65" hidden="1" outlineLevel="2">
      <c r="A267" s="116"/>
      <c r="B267" s="19"/>
      <c r="C267" s="18"/>
      <c r="D267" s="760"/>
      <c r="E267" s="86">
        <v>7</v>
      </c>
      <c r="F267" s="259"/>
      <c r="G267" s="434"/>
      <c r="H267" s="435"/>
      <c r="I267" s="435"/>
      <c r="J267" s="435"/>
      <c r="K267" s="435"/>
      <c r="L267" s="435"/>
      <c r="M267" s="619"/>
      <c r="N267" s="433">
        <f ca="1">IF(A12stdlife="n/a","n/a",IF(N$3&gt;(A12stdlife+$E267),('PTRM input'!$M$396*(1+rvanilla07)^0.5)-SUM($M267:M267),('PTRM input'!$M$396*(1+rvanilla07)^0.5)/A12stdlife))</f>
        <v>0</v>
      </c>
      <c r="O267" s="433">
        <f ca="1">IF(A12stdlife="n/a","n/a",IF(O$3&gt;(A12stdlife+$E267),('PTRM input'!$M$396*(1+rvanilla07)^0.5)-SUM($M267:N267),('PTRM input'!$M$396*(1+rvanilla07)^0.5)/A12stdlife))</f>
        <v>0</v>
      </c>
      <c r="P267" s="433">
        <f ca="1">IF(A12stdlife="n/a","n/a",IF(P$3&gt;(A12stdlife+$E267),('PTRM input'!$M$396*(1+rvanilla07)^0.5)-SUM($M267:O267),('PTRM input'!$M$396*(1+rvanilla07)^0.5)/A12stdlife))</f>
        <v>0</v>
      </c>
      <c r="Q267" s="433">
        <f ca="1">IF(A12stdlife="n/a","n/a",IF(Q$3&gt;(A12stdlife+$E267),('PTRM input'!$M$396*(1+rvanilla07)^0.5)-SUM($M267:P267),('PTRM input'!$M$396*(1+rvanilla07)^0.5)/A12stdlife))</f>
        <v>0</v>
      </c>
      <c r="R267" s="251">
        <f ca="1">IF(A12stdlife="n/a","n/a",IF(R$3&gt;(A12stdlife+$E267),('PTRM input'!$M$396*(1+rvanilla07)^0.5)-SUM($M267:Q267),('PTRM input'!$M$396*(1+rvanilla07)^0.5)/A12stdlife))</f>
        <v>0</v>
      </c>
      <c r="S267" s="251">
        <f ca="1">IF(A12stdlife="n/a","n/a",IF(S$3&gt;(A12stdlife+$E267),('PTRM input'!$M$396*(1+rvanilla07)^0.5)-SUM($M267:R267),('PTRM input'!$M$396*(1+rvanilla07)^0.5)/A12stdlife))</f>
        <v>0</v>
      </c>
      <c r="T267" s="251">
        <f ca="1">IF(A12stdlife="n/a","n/a",IF(T$3&gt;(A12stdlife+$E267),('PTRM input'!$M$396*(1+rvanilla07)^0.5)-SUM($M267:S267),('PTRM input'!$M$396*(1+rvanilla07)^0.5)/A12stdlife))</f>
        <v>0</v>
      </c>
      <c r="U267" s="251">
        <f ca="1">IF(A12stdlife="n/a","n/a",IF(U$3&gt;(A12stdlife+$E267),('PTRM input'!$M$396*(1+rvanilla07)^0.5)-SUM($M267:T267),('PTRM input'!$M$396*(1+rvanilla07)^0.5)/A12stdlife))</f>
        <v>0</v>
      </c>
      <c r="V267" s="251">
        <f ca="1">IF(A12stdlife="n/a","n/a",IF(V$3&gt;(A12stdlife+$E267),('PTRM input'!$M$396*(1+rvanilla07)^0.5)-SUM($M267:U267),('PTRM input'!$M$396*(1+rvanilla07)^0.5)/A12stdlife))</f>
        <v>0</v>
      </c>
      <c r="W267" s="251">
        <f ca="1">IF(A12stdlife="n/a","n/a",IF(W$3&gt;(A12stdlife+$E267),('PTRM input'!$M$396*(1+rvanilla07)^0.5)-SUM($M267:V267),('PTRM input'!$M$396*(1+rvanilla07)^0.5)/A12stdlife))</f>
        <v>0</v>
      </c>
      <c r="X267" s="251">
        <f ca="1">IF(A12stdlife="n/a","n/a",IF(X$3&gt;(A12stdlife+$E267),('PTRM input'!$M$396*(1+rvanilla07)^0.5)-SUM($M267:W267),('PTRM input'!$M$396*(1+rvanilla07)^0.5)/A12stdlife))</f>
        <v>0</v>
      </c>
      <c r="Y267" s="251">
        <f ca="1">IF(A12stdlife="n/a","n/a",IF(Y$3&gt;(A12stdlife+$E267),('PTRM input'!$M$396*(1+rvanilla07)^0.5)-SUM($M267:X267),('PTRM input'!$M$396*(1+rvanilla07)^0.5)/A12stdlife))</f>
        <v>0</v>
      </c>
      <c r="Z267" s="251">
        <f ca="1">IF(A12stdlife="n/a","n/a",IF(Z$3&gt;(A12stdlife+$E267),('PTRM input'!$M$396*(1+rvanilla07)^0.5)-SUM($M267:Y267),('PTRM input'!$M$396*(1+rvanilla07)^0.5)/A12stdlife))</f>
        <v>0</v>
      </c>
      <c r="AA267" s="251">
        <f ca="1">IF(A12stdlife="n/a","n/a",IF(AA$3&gt;(A12stdlife+$E267),('PTRM input'!$M$396*(1+rvanilla07)^0.5)-SUM($M267:Z267),('PTRM input'!$M$396*(1+rvanilla07)^0.5)/A12stdlife))</f>
        <v>0</v>
      </c>
      <c r="AB267" s="251">
        <f ca="1">IF(A12stdlife="n/a","n/a",IF(AB$3&gt;(A12stdlife+$E267),('PTRM input'!$M$396*(1+rvanilla07)^0.5)-SUM($M267:AA267),('PTRM input'!$M$396*(1+rvanilla07)^0.5)/A12stdlife))</f>
        <v>0</v>
      </c>
      <c r="AC267" s="251">
        <f ca="1">IF(A12stdlife="n/a","n/a",IF(AC$3&gt;(A12stdlife+$E267),('PTRM input'!$M$396*(1+rvanilla07)^0.5)-SUM($M267:AB267),('PTRM input'!$M$396*(1+rvanilla07)^0.5)/A12stdlife))</f>
        <v>0</v>
      </c>
      <c r="AD267" s="251">
        <f ca="1">IF(A12stdlife="n/a","n/a",IF(AD$3&gt;(A12stdlife+$E267),('PTRM input'!$M$396*(1+rvanilla07)^0.5)-SUM($M267:AC267),('PTRM input'!$M$396*(1+rvanilla07)^0.5)/A12stdlife))</f>
        <v>0</v>
      </c>
      <c r="AE267" s="251">
        <f ca="1">IF(A12stdlife="n/a","n/a",IF(AE$3&gt;(A12stdlife+$E267),('PTRM input'!$M$396*(1+rvanilla07)^0.5)-SUM($M267:AD267),('PTRM input'!$M$396*(1+rvanilla07)^0.5)/A12stdlife))</f>
        <v>0</v>
      </c>
      <c r="AF267" s="251">
        <f ca="1">IF(A12stdlife="n/a","n/a",IF(AF$3&gt;(A12stdlife+$E267),('PTRM input'!$M$396*(1+rvanilla07)^0.5)-SUM($M267:AE267),('PTRM input'!$M$396*(1+rvanilla07)^0.5)/A12stdlife))</f>
        <v>0</v>
      </c>
      <c r="AG267" s="251">
        <f ca="1">IF(A12stdlife="n/a","n/a",IF(AG$3&gt;(A12stdlife+$E267),('PTRM input'!$M$396*(1+rvanilla07)^0.5)-SUM($M267:AF267),('PTRM input'!$M$396*(1+rvanilla07)^0.5)/A12stdlife))</f>
        <v>0</v>
      </c>
      <c r="AH267" s="251">
        <f ca="1">IF(A12stdlife="n/a","n/a",IF(AH$3&gt;(A12stdlife+$E267),('PTRM input'!$M$396*(1+rvanilla07)^0.5)-SUM($M267:AG267),('PTRM input'!$M$396*(1+rvanilla07)^0.5)/A12stdlife))</f>
        <v>0</v>
      </c>
      <c r="AI267" s="251">
        <f ca="1">IF(A12stdlife="n/a","n/a",IF(AI$3&gt;(A12stdlife+$E267),('PTRM input'!$M$396*(1+rvanilla07)^0.5)-SUM($M267:AH267),('PTRM input'!$M$396*(1+rvanilla07)^0.5)/A12stdlife))</f>
        <v>0</v>
      </c>
      <c r="AJ267" s="251">
        <f ca="1">IF(A12stdlife="n/a","n/a",IF(AJ$3&gt;(A12stdlife+$E267),('PTRM input'!$M$396*(1+rvanilla07)^0.5)-SUM($M267:AI267),('PTRM input'!$M$396*(1+rvanilla07)^0.5)/A12stdlife))</f>
        <v>0</v>
      </c>
      <c r="AK267" s="251">
        <f ca="1">IF(A12stdlife="n/a","n/a",IF(AK$3&gt;(A12stdlife+$E267),('PTRM input'!$M$396*(1+rvanilla07)^0.5)-SUM($M267:AJ267),('PTRM input'!$M$396*(1+rvanilla07)^0.5)/A12stdlife))</f>
        <v>0</v>
      </c>
      <c r="AL267" s="251">
        <f ca="1">IF(A12stdlife="n/a","n/a",IF(AL$3&gt;(A12stdlife+$E267),('PTRM input'!$M$396*(1+rvanilla07)^0.5)-SUM($M267:AK267),('PTRM input'!$M$396*(1+rvanilla07)^0.5)/A12stdlife))</f>
        <v>0</v>
      </c>
      <c r="AM267" s="251">
        <f ca="1">IF(A12stdlife="n/a","n/a",IF(AM$3&gt;(A12stdlife+$E267),('PTRM input'!$M$396*(1+rvanilla07)^0.5)-SUM($M267:AL267),('PTRM input'!$M$396*(1+rvanilla07)^0.5)/A12stdlife))</f>
        <v>0</v>
      </c>
      <c r="AN267" s="251">
        <f ca="1">IF(A12stdlife="n/a","n/a",IF(AN$3&gt;(A12stdlife+$E267),('PTRM input'!$M$396*(1+rvanilla07)^0.5)-SUM($M267:AM267),('PTRM input'!$M$396*(1+rvanilla07)^0.5)/A12stdlife))</f>
        <v>0</v>
      </c>
      <c r="AO267" s="251">
        <f ca="1">IF(A12stdlife="n/a","n/a",IF(AO$3&gt;(A12stdlife+$E267),('PTRM input'!$M$396*(1+rvanilla07)^0.5)-SUM($M267:AN267),('PTRM input'!$M$396*(1+rvanilla07)^0.5)/A12stdlife))</f>
        <v>0</v>
      </c>
      <c r="AP267" s="251">
        <f ca="1">IF(A12stdlife="n/a","n/a",IF(AP$3&gt;(A12stdlife+$E267),('PTRM input'!$M$396*(1+rvanilla07)^0.5)-SUM($M267:AO267),('PTRM input'!$M$396*(1+rvanilla07)^0.5)/A12stdlife))</f>
        <v>0</v>
      </c>
      <c r="AQ267" s="251">
        <f ca="1">IF(A12stdlife="n/a","n/a",IF(AQ$3&gt;(A12stdlife+$E267),('PTRM input'!$M$396*(1+rvanilla07)^0.5)-SUM($M267:AP267),('PTRM input'!$M$396*(1+rvanilla07)^0.5)/A12stdlife))</f>
        <v>0</v>
      </c>
      <c r="AR267" s="251">
        <f ca="1">IF(A12stdlife="n/a","n/a",IF(AR$3&gt;(A12stdlife+$E267),('PTRM input'!$M$396*(1+rvanilla07)^0.5)-SUM($M267:AQ267),('PTRM input'!$M$396*(1+rvanilla07)^0.5)/A12stdlife))</f>
        <v>0</v>
      </c>
      <c r="AS267" s="251">
        <f ca="1">IF(A12stdlife="n/a","n/a",IF(AS$3&gt;(A12stdlife+$E267),('PTRM input'!$M$396*(1+rvanilla07)^0.5)-SUM($M267:AR267),('PTRM input'!$M$396*(1+rvanilla07)^0.5)/A12stdlife))</f>
        <v>0</v>
      </c>
      <c r="AT267" s="251">
        <f ca="1">IF(A12stdlife="n/a","n/a",IF(AT$3&gt;(A12stdlife+$E267),('PTRM input'!$M$396*(1+rvanilla07)^0.5)-SUM($M267:AS267),('PTRM input'!$M$396*(1+rvanilla07)^0.5)/A12stdlife))</f>
        <v>0</v>
      </c>
      <c r="AU267" s="251">
        <f ca="1">IF(A12stdlife="n/a","n/a",IF(AU$3&gt;(A12stdlife+$E267),('PTRM input'!$M$396*(1+rvanilla07)^0.5)-SUM($M267:AT267),('PTRM input'!$M$396*(1+rvanilla07)^0.5)/A12stdlife))</f>
        <v>0</v>
      </c>
      <c r="AV267" s="251">
        <f ca="1">IF(A12stdlife="n/a","n/a",IF(AV$3&gt;(A12stdlife+$E267),('PTRM input'!$M$396*(1+rvanilla07)^0.5)-SUM($M267:AU267),('PTRM input'!$M$396*(1+rvanilla07)^0.5)/A12stdlife))</f>
        <v>0</v>
      </c>
      <c r="AW267" s="251">
        <f ca="1">IF(A12stdlife="n/a","n/a",IF(AW$3&gt;(A12stdlife+$E267),('PTRM input'!$M$396*(1+rvanilla07)^0.5)-SUM($M267:AV267),('PTRM input'!$M$396*(1+rvanilla07)^0.5)/A12stdlife))</f>
        <v>0</v>
      </c>
      <c r="AX267" s="251">
        <f ca="1">IF(A12stdlife="n/a","n/a",IF(AX$3&gt;(A12stdlife+$E267),('PTRM input'!$M$396*(1+rvanilla07)^0.5)-SUM($M267:AW267),('PTRM input'!$M$396*(1+rvanilla07)^0.5)/A12stdlife))</f>
        <v>0</v>
      </c>
      <c r="AY267" s="251">
        <f ca="1">IF(A12stdlife="n/a","n/a",IF(AY$3&gt;(A12stdlife+$E267),('PTRM input'!$M$396*(1+rvanilla07)^0.5)-SUM($M267:AX267),('PTRM input'!$M$396*(1+rvanilla07)^0.5)/A12stdlife))</f>
        <v>0</v>
      </c>
      <c r="AZ267" s="251">
        <f ca="1">IF(A12stdlife="n/a","n/a",IF(AZ$3&gt;(A12stdlife+$E267),('PTRM input'!$M$396*(1+rvanilla07)^0.5)-SUM($M267:AY267),('PTRM input'!$M$396*(1+rvanilla07)^0.5)/A12stdlife))</f>
        <v>0</v>
      </c>
      <c r="BA267" s="251">
        <f ca="1">IF(A12stdlife="n/a","n/a",IF(BA$3&gt;(A12stdlife+$E267),('PTRM input'!$M$396*(1+rvanilla07)^0.5)-SUM($M267:AZ267),('PTRM input'!$M$396*(1+rvanilla07)^0.5)/A12stdlife))</f>
        <v>0</v>
      </c>
      <c r="BB267" s="251">
        <f ca="1">IF(A12stdlife="n/a","n/a",IF(BB$3&gt;(A12stdlife+$E267),('PTRM input'!$M$396*(1+rvanilla07)^0.5)-SUM($M267:BA267),('PTRM input'!$M$396*(1+rvanilla07)^0.5)/A12stdlife))</f>
        <v>0</v>
      </c>
      <c r="BC267" s="251">
        <f ca="1">IF(A12stdlife="n/a","n/a",IF(BC$3&gt;(A12stdlife+$E267),('PTRM input'!$M$396*(1+rvanilla07)^0.5)-SUM($M267:BB267),('PTRM input'!$M$396*(1+rvanilla07)^0.5)/A12stdlife))</f>
        <v>0</v>
      </c>
      <c r="BD267" s="251">
        <f ca="1">IF(A12stdlife="n/a","n/a",IF(BD$3&gt;(A12stdlife+$E267),('PTRM input'!$M$396*(1+rvanilla07)^0.5)-SUM($M267:BC267),('PTRM input'!$M$396*(1+rvanilla07)^0.5)/A12stdlife))</f>
        <v>0</v>
      </c>
      <c r="BE267" s="251">
        <f ca="1">IF(A12stdlife="n/a","n/a",IF(BE$3&gt;(A12stdlife+$E267),('PTRM input'!$M$396*(1+rvanilla07)^0.5)-SUM($M267:BD267),('PTRM input'!$M$396*(1+rvanilla07)^0.5)/A12stdlife))</f>
        <v>0</v>
      </c>
      <c r="BF267" s="251">
        <f ca="1">IF(A12stdlife="n/a","n/a",IF(BF$3&gt;(A12stdlife+$E267),('PTRM input'!$M$396*(1+rvanilla07)^0.5)-SUM($M267:BE267),('PTRM input'!$M$396*(1+rvanilla07)^0.5)/A12stdlife))</f>
        <v>0</v>
      </c>
      <c r="BG267" s="251">
        <f ca="1">IF(A12stdlife="n/a","n/a",IF(BG$3&gt;(A12stdlife+$E267),('PTRM input'!$M$396*(1+rvanilla07)^0.5)-SUM($M267:BF267),('PTRM input'!$M$396*(1+rvanilla07)^0.5)/A12stdlife))</f>
        <v>0</v>
      </c>
      <c r="BH267" s="251">
        <f ca="1">IF(A12stdlife="n/a","n/a",IF(BH$3&gt;(A12stdlife+$E267),('PTRM input'!$M$396*(1+rvanilla07)^0.5)-SUM($M267:BG267),('PTRM input'!$M$396*(1+rvanilla07)^0.5)/A12stdlife))</f>
        <v>0</v>
      </c>
      <c r="BI267" s="251">
        <f ca="1">IF(A12stdlife="n/a","n/a",IF(BI$3&gt;(A12stdlife+$E267),('PTRM input'!$M$396*(1+rvanilla07)^0.5)-SUM($M267:BH267),('PTRM input'!$M$396*(1+rvanilla07)^0.5)/A12stdlife))</f>
        <v>0</v>
      </c>
      <c r="BJ267" s="116"/>
      <c r="BK267" s="116"/>
      <c r="BL267" s="116"/>
      <c r="BM267" s="116"/>
    </row>
    <row r="268" spans="1:65" hidden="1" outlineLevel="2">
      <c r="A268" s="116"/>
      <c r="B268" s="19"/>
      <c r="C268" s="18"/>
      <c r="D268" s="760"/>
      <c r="E268" s="86">
        <v>8</v>
      </c>
      <c r="F268" s="259"/>
      <c r="G268" s="434"/>
      <c r="H268" s="435"/>
      <c r="I268" s="435"/>
      <c r="J268" s="435"/>
      <c r="K268" s="435"/>
      <c r="L268" s="435"/>
      <c r="M268" s="435"/>
      <c r="N268" s="619"/>
      <c r="O268" s="433">
        <f ca="1">IF(A12stdlife="n/a","n/a",IF(O$3&gt;(A12stdlife+$E268),('PTRM input'!$N$396*(1+rvanilla08)^0.5)-SUM($N268:N268),('PTRM input'!$N$396*(1+rvanilla08)^0.5)/A12stdlife))</f>
        <v>0</v>
      </c>
      <c r="P268" s="433">
        <f ca="1">IF(A12stdlife="n/a","n/a",IF(P$3&gt;(A12stdlife+$E268),('PTRM input'!$N$396*(1+rvanilla08)^0.5)-SUM($N268:O268),('PTRM input'!$N$396*(1+rvanilla08)^0.5)/A12stdlife))</f>
        <v>0</v>
      </c>
      <c r="Q268" s="433">
        <f ca="1">IF(A12stdlife="n/a","n/a",IF(Q$3&gt;(A12stdlife+$E268),('PTRM input'!$N$396*(1+rvanilla08)^0.5)-SUM($N268:P268),('PTRM input'!$N$396*(1+rvanilla08)^0.5)/A12stdlife))</f>
        <v>0</v>
      </c>
      <c r="R268" s="251">
        <f ca="1">IF(A12stdlife="n/a","n/a",IF(R$3&gt;(A12stdlife+$E268),('PTRM input'!$N$396*(1+rvanilla08)^0.5)-SUM($N268:Q268),('PTRM input'!$N$396*(1+rvanilla08)^0.5)/A12stdlife))</f>
        <v>0</v>
      </c>
      <c r="S268" s="251">
        <f ca="1">IF(A12stdlife="n/a","n/a",IF(S$3&gt;(A12stdlife+$E268),('PTRM input'!$N$396*(1+rvanilla08)^0.5)-SUM($N268:R268),('PTRM input'!$N$396*(1+rvanilla08)^0.5)/A12stdlife))</f>
        <v>0</v>
      </c>
      <c r="T268" s="251">
        <f ca="1">IF(A12stdlife="n/a","n/a",IF(T$3&gt;(A12stdlife+$E268),('PTRM input'!$N$396*(1+rvanilla08)^0.5)-SUM($N268:S268),('PTRM input'!$N$396*(1+rvanilla08)^0.5)/A12stdlife))</f>
        <v>0</v>
      </c>
      <c r="U268" s="251">
        <f ca="1">IF(A12stdlife="n/a","n/a",IF(U$3&gt;(A12stdlife+$E268),('PTRM input'!$N$396*(1+rvanilla08)^0.5)-SUM($N268:T268),('PTRM input'!$N$396*(1+rvanilla08)^0.5)/A12stdlife))</f>
        <v>0</v>
      </c>
      <c r="V268" s="251">
        <f ca="1">IF(A12stdlife="n/a","n/a",IF(V$3&gt;(A12stdlife+$E268),('PTRM input'!$N$396*(1+rvanilla08)^0.5)-SUM($N268:U268),('PTRM input'!$N$396*(1+rvanilla08)^0.5)/A12stdlife))</f>
        <v>0</v>
      </c>
      <c r="W268" s="251">
        <f ca="1">IF(A12stdlife="n/a","n/a",IF(W$3&gt;(A12stdlife+$E268),('PTRM input'!$N$396*(1+rvanilla08)^0.5)-SUM($N268:V268),('PTRM input'!$N$396*(1+rvanilla08)^0.5)/A12stdlife))</f>
        <v>0</v>
      </c>
      <c r="X268" s="251">
        <f ca="1">IF(A12stdlife="n/a","n/a",IF(X$3&gt;(A12stdlife+$E268),('PTRM input'!$N$396*(1+rvanilla08)^0.5)-SUM($N268:W268),('PTRM input'!$N$396*(1+rvanilla08)^0.5)/A12stdlife))</f>
        <v>0</v>
      </c>
      <c r="Y268" s="251">
        <f ca="1">IF(A12stdlife="n/a","n/a",IF(Y$3&gt;(A12stdlife+$E268),('PTRM input'!$N$396*(1+rvanilla08)^0.5)-SUM($N268:X268),('PTRM input'!$N$396*(1+rvanilla08)^0.5)/A12stdlife))</f>
        <v>0</v>
      </c>
      <c r="Z268" s="251">
        <f ca="1">IF(A12stdlife="n/a","n/a",IF(Z$3&gt;(A12stdlife+$E268),('PTRM input'!$N$396*(1+rvanilla08)^0.5)-SUM($N268:Y268),('PTRM input'!$N$396*(1+rvanilla08)^0.5)/A12stdlife))</f>
        <v>0</v>
      </c>
      <c r="AA268" s="251">
        <f ca="1">IF(A12stdlife="n/a","n/a",IF(AA$3&gt;(A12stdlife+$E268),('PTRM input'!$N$396*(1+rvanilla08)^0.5)-SUM($N268:Z268),('PTRM input'!$N$396*(1+rvanilla08)^0.5)/A12stdlife))</f>
        <v>0</v>
      </c>
      <c r="AB268" s="251">
        <f ca="1">IF(A12stdlife="n/a","n/a",IF(AB$3&gt;(A12stdlife+$E268),('PTRM input'!$N$396*(1+rvanilla08)^0.5)-SUM($N268:AA268),('PTRM input'!$N$396*(1+rvanilla08)^0.5)/A12stdlife))</f>
        <v>0</v>
      </c>
      <c r="AC268" s="251">
        <f ca="1">IF(A12stdlife="n/a","n/a",IF(AC$3&gt;(A12stdlife+$E268),('PTRM input'!$N$396*(1+rvanilla08)^0.5)-SUM($N268:AB268),('PTRM input'!$N$396*(1+rvanilla08)^0.5)/A12stdlife))</f>
        <v>0</v>
      </c>
      <c r="AD268" s="251">
        <f ca="1">IF(A12stdlife="n/a","n/a",IF(AD$3&gt;(A12stdlife+$E268),('PTRM input'!$N$396*(1+rvanilla08)^0.5)-SUM($N268:AC268),('PTRM input'!$N$396*(1+rvanilla08)^0.5)/A12stdlife))</f>
        <v>0</v>
      </c>
      <c r="AE268" s="251">
        <f ca="1">IF(A12stdlife="n/a","n/a",IF(AE$3&gt;(A12stdlife+$E268),('PTRM input'!$N$396*(1+rvanilla08)^0.5)-SUM($N268:AD268),('PTRM input'!$N$396*(1+rvanilla08)^0.5)/A12stdlife))</f>
        <v>0</v>
      </c>
      <c r="AF268" s="251">
        <f ca="1">IF(A12stdlife="n/a","n/a",IF(AF$3&gt;(A12stdlife+$E268),('PTRM input'!$N$396*(1+rvanilla08)^0.5)-SUM($N268:AE268),('PTRM input'!$N$396*(1+rvanilla08)^0.5)/A12stdlife))</f>
        <v>0</v>
      </c>
      <c r="AG268" s="251">
        <f ca="1">IF(A12stdlife="n/a","n/a",IF(AG$3&gt;(A12stdlife+$E268),('PTRM input'!$N$396*(1+rvanilla08)^0.5)-SUM($N268:AF268),('PTRM input'!$N$396*(1+rvanilla08)^0.5)/A12stdlife))</f>
        <v>0</v>
      </c>
      <c r="AH268" s="251">
        <f ca="1">IF(A12stdlife="n/a","n/a",IF(AH$3&gt;(A12stdlife+$E268),('PTRM input'!$N$396*(1+rvanilla08)^0.5)-SUM($N268:AG268),('PTRM input'!$N$396*(1+rvanilla08)^0.5)/A12stdlife))</f>
        <v>0</v>
      </c>
      <c r="AI268" s="251">
        <f ca="1">IF(A12stdlife="n/a","n/a",IF(AI$3&gt;(A12stdlife+$E268),('PTRM input'!$N$396*(1+rvanilla08)^0.5)-SUM($N268:AH268),('PTRM input'!$N$396*(1+rvanilla08)^0.5)/A12stdlife))</f>
        <v>0</v>
      </c>
      <c r="AJ268" s="251">
        <f ca="1">IF(A12stdlife="n/a","n/a",IF(AJ$3&gt;(A12stdlife+$E268),('PTRM input'!$N$396*(1+rvanilla08)^0.5)-SUM($N268:AI268),('PTRM input'!$N$396*(1+rvanilla08)^0.5)/A12stdlife))</f>
        <v>0</v>
      </c>
      <c r="AK268" s="251">
        <f ca="1">IF(A12stdlife="n/a","n/a",IF(AK$3&gt;(A12stdlife+$E268),('PTRM input'!$N$396*(1+rvanilla08)^0.5)-SUM($N268:AJ268),('PTRM input'!$N$396*(1+rvanilla08)^0.5)/A12stdlife))</f>
        <v>0</v>
      </c>
      <c r="AL268" s="251">
        <f ca="1">IF(A12stdlife="n/a","n/a",IF(AL$3&gt;(A12stdlife+$E268),('PTRM input'!$N$396*(1+rvanilla08)^0.5)-SUM($N268:AK268),('PTRM input'!$N$396*(1+rvanilla08)^0.5)/A12stdlife))</f>
        <v>0</v>
      </c>
      <c r="AM268" s="251">
        <f ca="1">IF(A12stdlife="n/a","n/a",IF(AM$3&gt;(A12stdlife+$E268),('PTRM input'!$N$396*(1+rvanilla08)^0.5)-SUM($N268:AL268),('PTRM input'!$N$396*(1+rvanilla08)^0.5)/A12stdlife))</f>
        <v>0</v>
      </c>
      <c r="AN268" s="251">
        <f ca="1">IF(A12stdlife="n/a","n/a",IF(AN$3&gt;(A12stdlife+$E268),('PTRM input'!$N$396*(1+rvanilla08)^0.5)-SUM($N268:AM268),('PTRM input'!$N$396*(1+rvanilla08)^0.5)/A12stdlife))</f>
        <v>0</v>
      </c>
      <c r="AO268" s="251">
        <f ca="1">IF(A12stdlife="n/a","n/a",IF(AO$3&gt;(A12stdlife+$E268),('PTRM input'!$N$396*(1+rvanilla08)^0.5)-SUM($N268:AN268),('PTRM input'!$N$396*(1+rvanilla08)^0.5)/A12stdlife))</f>
        <v>0</v>
      </c>
      <c r="AP268" s="251">
        <f ca="1">IF(A12stdlife="n/a","n/a",IF(AP$3&gt;(A12stdlife+$E268),('PTRM input'!$N$396*(1+rvanilla08)^0.5)-SUM($N268:AO268),('PTRM input'!$N$396*(1+rvanilla08)^0.5)/A12stdlife))</f>
        <v>0</v>
      </c>
      <c r="AQ268" s="251">
        <f ca="1">IF(A12stdlife="n/a","n/a",IF(AQ$3&gt;(A12stdlife+$E268),('PTRM input'!$N$396*(1+rvanilla08)^0.5)-SUM($N268:AP268),('PTRM input'!$N$396*(1+rvanilla08)^0.5)/A12stdlife))</f>
        <v>0</v>
      </c>
      <c r="AR268" s="251">
        <f ca="1">IF(A12stdlife="n/a","n/a",IF(AR$3&gt;(A12stdlife+$E268),('PTRM input'!$N$396*(1+rvanilla08)^0.5)-SUM($N268:AQ268),('PTRM input'!$N$396*(1+rvanilla08)^0.5)/A12stdlife))</f>
        <v>0</v>
      </c>
      <c r="AS268" s="251">
        <f ca="1">IF(A12stdlife="n/a","n/a",IF(AS$3&gt;(A12stdlife+$E268),('PTRM input'!$N$396*(1+rvanilla08)^0.5)-SUM($N268:AR268),('PTRM input'!$N$396*(1+rvanilla08)^0.5)/A12stdlife))</f>
        <v>0</v>
      </c>
      <c r="AT268" s="251">
        <f ca="1">IF(A12stdlife="n/a","n/a",IF(AT$3&gt;(A12stdlife+$E268),('PTRM input'!$N$396*(1+rvanilla08)^0.5)-SUM($N268:AS268),('PTRM input'!$N$396*(1+rvanilla08)^0.5)/A12stdlife))</f>
        <v>0</v>
      </c>
      <c r="AU268" s="251">
        <f ca="1">IF(A12stdlife="n/a","n/a",IF(AU$3&gt;(A12stdlife+$E268),('PTRM input'!$N$396*(1+rvanilla08)^0.5)-SUM($N268:AT268),('PTRM input'!$N$396*(1+rvanilla08)^0.5)/A12stdlife))</f>
        <v>0</v>
      </c>
      <c r="AV268" s="251">
        <f ca="1">IF(A12stdlife="n/a","n/a",IF(AV$3&gt;(A12stdlife+$E268),('PTRM input'!$N$396*(1+rvanilla08)^0.5)-SUM($N268:AU268),('PTRM input'!$N$396*(1+rvanilla08)^0.5)/A12stdlife))</f>
        <v>0</v>
      </c>
      <c r="AW268" s="251">
        <f ca="1">IF(A12stdlife="n/a","n/a",IF(AW$3&gt;(A12stdlife+$E268),('PTRM input'!$N$396*(1+rvanilla08)^0.5)-SUM($N268:AV268),('PTRM input'!$N$396*(1+rvanilla08)^0.5)/A12stdlife))</f>
        <v>0</v>
      </c>
      <c r="AX268" s="251">
        <f ca="1">IF(A12stdlife="n/a","n/a",IF(AX$3&gt;(A12stdlife+$E268),('PTRM input'!$N$396*(1+rvanilla08)^0.5)-SUM($N268:AW268),('PTRM input'!$N$396*(1+rvanilla08)^0.5)/A12stdlife))</f>
        <v>0</v>
      </c>
      <c r="AY268" s="251">
        <f ca="1">IF(A12stdlife="n/a","n/a",IF(AY$3&gt;(A12stdlife+$E268),('PTRM input'!$N$396*(1+rvanilla08)^0.5)-SUM($N268:AX268),('PTRM input'!$N$396*(1+rvanilla08)^0.5)/A12stdlife))</f>
        <v>0</v>
      </c>
      <c r="AZ268" s="251">
        <f ca="1">IF(A12stdlife="n/a","n/a",IF(AZ$3&gt;(A12stdlife+$E268),('PTRM input'!$N$396*(1+rvanilla08)^0.5)-SUM($N268:AY268),('PTRM input'!$N$396*(1+rvanilla08)^0.5)/A12stdlife))</f>
        <v>0</v>
      </c>
      <c r="BA268" s="251">
        <f ca="1">IF(A12stdlife="n/a","n/a",IF(BA$3&gt;(A12stdlife+$E268),('PTRM input'!$N$396*(1+rvanilla08)^0.5)-SUM($N268:AZ268),('PTRM input'!$N$396*(1+rvanilla08)^0.5)/A12stdlife))</f>
        <v>0</v>
      </c>
      <c r="BB268" s="251">
        <f ca="1">IF(A12stdlife="n/a","n/a",IF(BB$3&gt;(A12stdlife+$E268),('PTRM input'!$N$396*(1+rvanilla08)^0.5)-SUM($N268:BA268),('PTRM input'!$N$396*(1+rvanilla08)^0.5)/A12stdlife))</f>
        <v>0</v>
      </c>
      <c r="BC268" s="251">
        <f ca="1">IF(A12stdlife="n/a","n/a",IF(BC$3&gt;(A12stdlife+$E268),('PTRM input'!$N$396*(1+rvanilla08)^0.5)-SUM($N268:BB268),('PTRM input'!$N$396*(1+rvanilla08)^0.5)/A12stdlife))</f>
        <v>0</v>
      </c>
      <c r="BD268" s="251">
        <f ca="1">IF(A12stdlife="n/a","n/a",IF(BD$3&gt;(A12stdlife+$E268),('PTRM input'!$N$396*(1+rvanilla08)^0.5)-SUM($N268:BC268),('PTRM input'!$N$396*(1+rvanilla08)^0.5)/A12stdlife))</f>
        <v>0</v>
      </c>
      <c r="BE268" s="251">
        <f ca="1">IF(A12stdlife="n/a","n/a",IF(BE$3&gt;(A12stdlife+$E268),('PTRM input'!$N$396*(1+rvanilla08)^0.5)-SUM($N268:BD268),('PTRM input'!$N$396*(1+rvanilla08)^0.5)/A12stdlife))</f>
        <v>0</v>
      </c>
      <c r="BF268" s="251">
        <f ca="1">IF(A12stdlife="n/a","n/a",IF(BF$3&gt;(A12stdlife+$E268),('PTRM input'!$N$396*(1+rvanilla08)^0.5)-SUM($N268:BE268),('PTRM input'!$N$396*(1+rvanilla08)^0.5)/A12stdlife))</f>
        <v>0</v>
      </c>
      <c r="BG268" s="251">
        <f ca="1">IF(A12stdlife="n/a","n/a",IF(BG$3&gt;(A12stdlife+$E268),('PTRM input'!$N$396*(1+rvanilla08)^0.5)-SUM($N268:BF268),('PTRM input'!$N$396*(1+rvanilla08)^0.5)/A12stdlife))</f>
        <v>0</v>
      </c>
      <c r="BH268" s="251">
        <f ca="1">IF(A12stdlife="n/a","n/a",IF(BH$3&gt;(A12stdlife+$E268),('PTRM input'!$N$396*(1+rvanilla08)^0.5)-SUM($N268:BG268),('PTRM input'!$N$396*(1+rvanilla08)^0.5)/A12stdlife))</f>
        <v>0</v>
      </c>
      <c r="BI268" s="251">
        <f ca="1">IF(A12stdlife="n/a","n/a",IF(BI$3&gt;(A12stdlife+$E268),('PTRM input'!$N$396*(1+rvanilla08)^0.5)-SUM($N268:BH268),('PTRM input'!$N$396*(1+rvanilla08)^0.5)/A12stdlife))</f>
        <v>0</v>
      </c>
      <c r="BJ268" s="116"/>
      <c r="BK268" s="116"/>
      <c r="BL268" s="116"/>
      <c r="BM268" s="116"/>
    </row>
    <row r="269" spans="1:65" hidden="1" outlineLevel="2">
      <c r="A269" s="116"/>
      <c r="B269" s="19"/>
      <c r="C269" s="18"/>
      <c r="D269" s="760"/>
      <c r="E269" s="86">
        <v>9</v>
      </c>
      <c r="F269" s="259"/>
      <c r="G269" s="434"/>
      <c r="H269" s="435"/>
      <c r="I269" s="435"/>
      <c r="J269" s="435"/>
      <c r="K269" s="435"/>
      <c r="L269" s="435"/>
      <c r="M269" s="435"/>
      <c r="N269" s="435"/>
      <c r="O269" s="619"/>
      <c r="P269" s="433">
        <f ca="1">IF(A12stdlife="n/a","n/a",IF(P$3&gt;(A12stdlife+$E269),('PTRM input'!$O$396*(1+rvanilla09)^0.5)-SUM($O269:O269),('PTRM input'!$O$396*(1+rvanilla09)^0.5)/A12stdlife))</f>
        <v>0</v>
      </c>
      <c r="Q269" s="433">
        <f ca="1">IF(A12stdlife="n/a","n/a",IF(Q$3&gt;(A12stdlife+$E269),('PTRM input'!$O$396*(1+rvanilla09)^0.5)-SUM($O269:P269),('PTRM input'!$O$396*(1+rvanilla09)^0.5)/A12stdlife))</f>
        <v>0</v>
      </c>
      <c r="R269" s="251">
        <f ca="1">IF(A12stdlife="n/a","n/a",IF(R$3&gt;(A12stdlife+$E269),('PTRM input'!$O$396*(1+rvanilla09)^0.5)-SUM($O269:Q269),('PTRM input'!$O$396*(1+rvanilla09)^0.5)/A12stdlife))</f>
        <v>0</v>
      </c>
      <c r="S269" s="251">
        <f ca="1">IF(A12stdlife="n/a","n/a",IF(S$3&gt;(A12stdlife+$E269),('PTRM input'!$O$396*(1+rvanilla09)^0.5)-SUM($O269:R269),('PTRM input'!$O$396*(1+rvanilla09)^0.5)/A12stdlife))</f>
        <v>0</v>
      </c>
      <c r="T269" s="251">
        <f ca="1">IF(A12stdlife="n/a","n/a",IF(T$3&gt;(A12stdlife+$E269),('PTRM input'!$O$396*(1+rvanilla09)^0.5)-SUM($O269:S269),('PTRM input'!$O$396*(1+rvanilla09)^0.5)/A12stdlife))</f>
        <v>0</v>
      </c>
      <c r="U269" s="251">
        <f ca="1">IF(A12stdlife="n/a","n/a",IF(U$3&gt;(A12stdlife+$E269),('PTRM input'!$O$396*(1+rvanilla09)^0.5)-SUM($O269:T269),('PTRM input'!$O$396*(1+rvanilla09)^0.5)/A12stdlife))</f>
        <v>0</v>
      </c>
      <c r="V269" s="251">
        <f ca="1">IF(A12stdlife="n/a","n/a",IF(V$3&gt;(A12stdlife+$E269),('PTRM input'!$O$396*(1+rvanilla09)^0.5)-SUM($O269:U269),('PTRM input'!$O$396*(1+rvanilla09)^0.5)/A12stdlife))</f>
        <v>0</v>
      </c>
      <c r="W269" s="251">
        <f ca="1">IF(A12stdlife="n/a","n/a",IF(W$3&gt;(A12stdlife+$E269),('PTRM input'!$O$396*(1+rvanilla09)^0.5)-SUM($O269:V269),('PTRM input'!$O$396*(1+rvanilla09)^0.5)/A12stdlife))</f>
        <v>0</v>
      </c>
      <c r="X269" s="251">
        <f ca="1">IF(A12stdlife="n/a","n/a",IF(X$3&gt;(A12stdlife+$E269),('PTRM input'!$O$396*(1+rvanilla09)^0.5)-SUM($O269:W269),('PTRM input'!$O$396*(1+rvanilla09)^0.5)/A12stdlife))</f>
        <v>0</v>
      </c>
      <c r="Y269" s="251">
        <f ca="1">IF(A12stdlife="n/a","n/a",IF(Y$3&gt;(A12stdlife+$E269),('PTRM input'!$O$396*(1+rvanilla09)^0.5)-SUM($O269:X269),('PTRM input'!$O$396*(1+rvanilla09)^0.5)/A12stdlife))</f>
        <v>0</v>
      </c>
      <c r="Z269" s="251">
        <f ca="1">IF(A12stdlife="n/a","n/a",IF(Z$3&gt;(A12stdlife+$E269),('PTRM input'!$O$396*(1+rvanilla09)^0.5)-SUM($O269:Y269),('PTRM input'!$O$396*(1+rvanilla09)^0.5)/A12stdlife))</f>
        <v>0</v>
      </c>
      <c r="AA269" s="251">
        <f ca="1">IF(A12stdlife="n/a","n/a",IF(AA$3&gt;(A12stdlife+$E269),('PTRM input'!$O$396*(1+rvanilla09)^0.5)-SUM($O269:Z269),('PTRM input'!$O$396*(1+rvanilla09)^0.5)/A12stdlife))</f>
        <v>0</v>
      </c>
      <c r="AB269" s="251">
        <f ca="1">IF(A12stdlife="n/a","n/a",IF(AB$3&gt;(A12stdlife+$E269),('PTRM input'!$O$396*(1+rvanilla09)^0.5)-SUM($O269:AA269),('PTRM input'!$O$396*(1+rvanilla09)^0.5)/A12stdlife))</f>
        <v>0</v>
      </c>
      <c r="AC269" s="251">
        <f ca="1">IF(A12stdlife="n/a","n/a",IF(AC$3&gt;(A12stdlife+$E269),('PTRM input'!$O$396*(1+rvanilla09)^0.5)-SUM($O269:AB269),('PTRM input'!$O$396*(1+rvanilla09)^0.5)/A12stdlife))</f>
        <v>0</v>
      </c>
      <c r="AD269" s="251">
        <f ca="1">IF(A12stdlife="n/a","n/a",IF(AD$3&gt;(A12stdlife+$E269),('PTRM input'!$O$396*(1+rvanilla09)^0.5)-SUM($O269:AC269),('PTRM input'!$O$396*(1+rvanilla09)^0.5)/A12stdlife))</f>
        <v>0</v>
      </c>
      <c r="AE269" s="251">
        <f ca="1">IF(A12stdlife="n/a","n/a",IF(AE$3&gt;(A12stdlife+$E269),('PTRM input'!$O$396*(1+rvanilla09)^0.5)-SUM($O269:AD269),('PTRM input'!$O$396*(1+rvanilla09)^0.5)/A12stdlife))</f>
        <v>0</v>
      </c>
      <c r="AF269" s="251">
        <f ca="1">IF(A12stdlife="n/a","n/a",IF(AF$3&gt;(A12stdlife+$E269),('PTRM input'!$O$396*(1+rvanilla09)^0.5)-SUM($O269:AE269),('PTRM input'!$O$396*(1+rvanilla09)^0.5)/A12stdlife))</f>
        <v>0</v>
      </c>
      <c r="AG269" s="251">
        <f ca="1">IF(A12stdlife="n/a","n/a",IF(AG$3&gt;(A12stdlife+$E269),('PTRM input'!$O$396*(1+rvanilla09)^0.5)-SUM($O269:AF269),('PTRM input'!$O$396*(1+rvanilla09)^0.5)/A12stdlife))</f>
        <v>0</v>
      </c>
      <c r="AH269" s="251">
        <f ca="1">IF(A12stdlife="n/a","n/a",IF(AH$3&gt;(A12stdlife+$E269),('PTRM input'!$O$396*(1+rvanilla09)^0.5)-SUM($O269:AG269),('PTRM input'!$O$396*(1+rvanilla09)^0.5)/A12stdlife))</f>
        <v>0</v>
      </c>
      <c r="AI269" s="251">
        <f ca="1">IF(A12stdlife="n/a","n/a",IF(AI$3&gt;(A12stdlife+$E269),('PTRM input'!$O$396*(1+rvanilla09)^0.5)-SUM($O269:AH269),('PTRM input'!$O$396*(1+rvanilla09)^0.5)/A12stdlife))</f>
        <v>0</v>
      </c>
      <c r="AJ269" s="251">
        <f ca="1">IF(A12stdlife="n/a","n/a",IF(AJ$3&gt;(A12stdlife+$E269),('PTRM input'!$O$396*(1+rvanilla09)^0.5)-SUM($O269:AI269),('PTRM input'!$O$396*(1+rvanilla09)^0.5)/A12stdlife))</f>
        <v>0</v>
      </c>
      <c r="AK269" s="251">
        <f ca="1">IF(A12stdlife="n/a","n/a",IF(AK$3&gt;(A12stdlife+$E269),('PTRM input'!$O$396*(1+rvanilla09)^0.5)-SUM($O269:AJ269),('PTRM input'!$O$396*(1+rvanilla09)^0.5)/A12stdlife))</f>
        <v>0</v>
      </c>
      <c r="AL269" s="251">
        <f ca="1">IF(A12stdlife="n/a","n/a",IF(AL$3&gt;(A12stdlife+$E269),('PTRM input'!$O$396*(1+rvanilla09)^0.5)-SUM($O269:AK269),('PTRM input'!$O$396*(1+rvanilla09)^0.5)/A12stdlife))</f>
        <v>0</v>
      </c>
      <c r="AM269" s="251">
        <f ca="1">IF(A12stdlife="n/a","n/a",IF(AM$3&gt;(A12stdlife+$E269),('PTRM input'!$O$396*(1+rvanilla09)^0.5)-SUM($O269:AL269),('PTRM input'!$O$396*(1+rvanilla09)^0.5)/A12stdlife))</f>
        <v>0</v>
      </c>
      <c r="AN269" s="251">
        <f ca="1">IF(A12stdlife="n/a","n/a",IF(AN$3&gt;(A12stdlife+$E269),('PTRM input'!$O$396*(1+rvanilla09)^0.5)-SUM($O269:AM269),('PTRM input'!$O$396*(1+rvanilla09)^0.5)/A12stdlife))</f>
        <v>0</v>
      </c>
      <c r="AO269" s="251">
        <f ca="1">IF(A12stdlife="n/a","n/a",IF(AO$3&gt;(A12stdlife+$E269),('PTRM input'!$O$396*(1+rvanilla09)^0.5)-SUM($O269:AN269),('PTRM input'!$O$396*(1+rvanilla09)^0.5)/A12stdlife))</f>
        <v>0</v>
      </c>
      <c r="AP269" s="251">
        <f ca="1">IF(A12stdlife="n/a","n/a",IF(AP$3&gt;(A12stdlife+$E269),('PTRM input'!$O$396*(1+rvanilla09)^0.5)-SUM($O269:AO269),('PTRM input'!$O$396*(1+rvanilla09)^0.5)/A12stdlife))</f>
        <v>0</v>
      </c>
      <c r="AQ269" s="251">
        <f ca="1">IF(A12stdlife="n/a","n/a",IF(AQ$3&gt;(A12stdlife+$E269),('PTRM input'!$O$396*(1+rvanilla09)^0.5)-SUM($O269:AP269),('PTRM input'!$O$396*(1+rvanilla09)^0.5)/A12stdlife))</f>
        <v>0</v>
      </c>
      <c r="AR269" s="251">
        <f ca="1">IF(A12stdlife="n/a","n/a",IF(AR$3&gt;(A12stdlife+$E269),('PTRM input'!$O$396*(1+rvanilla09)^0.5)-SUM($O269:AQ269),('PTRM input'!$O$396*(1+rvanilla09)^0.5)/A12stdlife))</f>
        <v>0</v>
      </c>
      <c r="AS269" s="251">
        <f ca="1">IF(A12stdlife="n/a","n/a",IF(AS$3&gt;(A12stdlife+$E269),('PTRM input'!$O$396*(1+rvanilla09)^0.5)-SUM($O269:AR269),('PTRM input'!$O$396*(1+rvanilla09)^0.5)/A12stdlife))</f>
        <v>0</v>
      </c>
      <c r="AT269" s="251">
        <f ca="1">IF(A12stdlife="n/a","n/a",IF(AT$3&gt;(A12stdlife+$E269),('PTRM input'!$O$396*(1+rvanilla09)^0.5)-SUM($O269:AS269),('PTRM input'!$O$396*(1+rvanilla09)^0.5)/A12stdlife))</f>
        <v>0</v>
      </c>
      <c r="AU269" s="251">
        <f ca="1">IF(A12stdlife="n/a","n/a",IF(AU$3&gt;(A12stdlife+$E269),('PTRM input'!$O$396*(1+rvanilla09)^0.5)-SUM($O269:AT269),('PTRM input'!$O$396*(1+rvanilla09)^0.5)/A12stdlife))</f>
        <v>0</v>
      </c>
      <c r="AV269" s="251">
        <f ca="1">IF(A12stdlife="n/a","n/a",IF(AV$3&gt;(A12stdlife+$E269),('PTRM input'!$O$396*(1+rvanilla09)^0.5)-SUM($O269:AU269),('PTRM input'!$O$396*(1+rvanilla09)^0.5)/A12stdlife))</f>
        <v>0</v>
      </c>
      <c r="AW269" s="251">
        <f ca="1">IF(A12stdlife="n/a","n/a",IF(AW$3&gt;(A12stdlife+$E269),('PTRM input'!$O$396*(1+rvanilla09)^0.5)-SUM($O269:AV269),('PTRM input'!$O$396*(1+rvanilla09)^0.5)/A12stdlife))</f>
        <v>0</v>
      </c>
      <c r="AX269" s="251">
        <f ca="1">IF(A12stdlife="n/a","n/a",IF(AX$3&gt;(A12stdlife+$E269),('PTRM input'!$O$396*(1+rvanilla09)^0.5)-SUM($O269:AW269),('PTRM input'!$O$396*(1+rvanilla09)^0.5)/A12stdlife))</f>
        <v>0</v>
      </c>
      <c r="AY269" s="251">
        <f ca="1">IF(A12stdlife="n/a","n/a",IF(AY$3&gt;(A12stdlife+$E269),('PTRM input'!$O$396*(1+rvanilla09)^0.5)-SUM($O269:AX269),('PTRM input'!$O$396*(1+rvanilla09)^0.5)/A12stdlife))</f>
        <v>0</v>
      </c>
      <c r="AZ269" s="251">
        <f ca="1">IF(A12stdlife="n/a","n/a",IF(AZ$3&gt;(A12stdlife+$E269),('PTRM input'!$O$396*(1+rvanilla09)^0.5)-SUM($O269:AY269),('PTRM input'!$O$396*(1+rvanilla09)^0.5)/A12stdlife))</f>
        <v>0</v>
      </c>
      <c r="BA269" s="251">
        <f ca="1">IF(A12stdlife="n/a","n/a",IF(BA$3&gt;(A12stdlife+$E269),('PTRM input'!$O$396*(1+rvanilla09)^0.5)-SUM($O269:AZ269),('PTRM input'!$O$396*(1+rvanilla09)^0.5)/A12stdlife))</f>
        <v>0</v>
      </c>
      <c r="BB269" s="251">
        <f ca="1">IF(A12stdlife="n/a","n/a",IF(BB$3&gt;(A12stdlife+$E269),('PTRM input'!$O$396*(1+rvanilla09)^0.5)-SUM($O269:BA269),('PTRM input'!$O$396*(1+rvanilla09)^0.5)/A12stdlife))</f>
        <v>0</v>
      </c>
      <c r="BC269" s="251">
        <f ca="1">IF(A12stdlife="n/a","n/a",IF(BC$3&gt;(A12stdlife+$E269),('PTRM input'!$O$396*(1+rvanilla09)^0.5)-SUM($O269:BB269),('PTRM input'!$O$396*(1+rvanilla09)^0.5)/A12stdlife))</f>
        <v>0</v>
      </c>
      <c r="BD269" s="251">
        <f ca="1">IF(A12stdlife="n/a","n/a",IF(BD$3&gt;(A12stdlife+$E269),('PTRM input'!$O$396*(1+rvanilla09)^0.5)-SUM($O269:BC269),('PTRM input'!$O$396*(1+rvanilla09)^0.5)/A12stdlife))</f>
        <v>0</v>
      </c>
      <c r="BE269" s="251">
        <f ca="1">IF(A12stdlife="n/a","n/a",IF(BE$3&gt;(A12stdlife+$E269),('PTRM input'!$O$396*(1+rvanilla09)^0.5)-SUM($O269:BD269),('PTRM input'!$O$396*(1+rvanilla09)^0.5)/A12stdlife))</f>
        <v>0</v>
      </c>
      <c r="BF269" s="251">
        <f ca="1">IF(A12stdlife="n/a","n/a",IF(BF$3&gt;(A12stdlife+$E269),('PTRM input'!$O$396*(1+rvanilla09)^0.5)-SUM($O269:BE269),('PTRM input'!$O$396*(1+rvanilla09)^0.5)/A12stdlife))</f>
        <v>0</v>
      </c>
      <c r="BG269" s="251">
        <f ca="1">IF(A12stdlife="n/a","n/a",IF(BG$3&gt;(A12stdlife+$E269),('PTRM input'!$O$396*(1+rvanilla09)^0.5)-SUM($O269:BF269),('PTRM input'!$O$396*(1+rvanilla09)^0.5)/A12stdlife))</f>
        <v>0</v>
      </c>
      <c r="BH269" s="251">
        <f ca="1">IF(A12stdlife="n/a","n/a",IF(BH$3&gt;(A12stdlife+$E269),('PTRM input'!$O$396*(1+rvanilla09)^0.5)-SUM($O269:BG269),('PTRM input'!$O$396*(1+rvanilla09)^0.5)/A12stdlife))</f>
        <v>0</v>
      </c>
      <c r="BI269" s="251">
        <f ca="1">IF(A12stdlife="n/a","n/a",IF(BI$3&gt;(A12stdlife+$E269),('PTRM input'!$O$396*(1+rvanilla09)^0.5)-SUM($O269:BH269),('PTRM input'!$O$396*(1+rvanilla09)^0.5)/A12stdlife))</f>
        <v>0</v>
      </c>
      <c r="BJ269" s="116"/>
      <c r="BK269" s="116"/>
      <c r="BL269" s="116"/>
      <c r="BM269" s="116"/>
    </row>
    <row r="270" spans="1:65" hidden="1" outlineLevel="2">
      <c r="A270" s="116"/>
      <c r="B270" s="19"/>
      <c r="C270" s="18"/>
      <c r="D270" s="760"/>
      <c r="E270" s="87">
        <v>10</v>
      </c>
      <c r="F270" s="259"/>
      <c r="G270" s="434"/>
      <c r="H270" s="435"/>
      <c r="I270" s="435"/>
      <c r="J270" s="435"/>
      <c r="K270" s="435"/>
      <c r="L270" s="435"/>
      <c r="M270" s="435"/>
      <c r="N270" s="435"/>
      <c r="O270" s="435"/>
      <c r="P270" s="619"/>
      <c r="Q270" s="433">
        <f ca="1">IF(A12stdlife="n/a","n/a",IF(Q$3&gt;(A12stdlife+$E270),('PTRM input'!$P$396*(1+rvanilla10)^0.5)-SUM($P270:P270),('PTRM input'!$P$396*(1+rvanilla10)^0.5)/A12stdlife))</f>
        <v>0</v>
      </c>
      <c r="R270" s="251">
        <f ca="1">IF(A12stdlife="n/a","n/a",IF(R$3&gt;(A12stdlife+$E270),('PTRM input'!$P$396*(1+rvanilla10)^0.5)-SUM($P270:Q270),('PTRM input'!$P$396*(1+rvanilla10)^0.5)/A12stdlife))</f>
        <v>0</v>
      </c>
      <c r="S270" s="251">
        <f ca="1">IF(A12stdlife="n/a","n/a",IF(S$3&gt;(A12stdlife+$E270),('PTRM input'!$P$396*(1+rvanilla10)^0.5)-SUM($P270:R270),('PTRM input'!$P$396*(1+rvanilla10)^0.5)/A12stdlife))</f>
        <v>0</v>
      </c>
      <c r="T270" s="251">
        <f ca="1">IF(A12stdlife="n/a","n/a",IF(T$3&gt;(A12stdlife+$E270),('PTRM input'!$P$396*(1+rvanilla10)^0.5)-SUM($P270:S270),('PTRM input'!$P$396*(1+rvanilla10)^0.5)/A12stdlife))</f>
        <v>0</v>
      </c>
      <c r="U270" s="251">
        <f ca="1">IF(A12stdlife="n/a","n/a",IF(U$3&gt;(A12stdlife+$E270),('PTRM input'!$P$396*(1+rvanilla10)^0.5)-SUM($P270:T270),('PTRM input'!$P$396*(1+rvanilla10)^0.5)/A12stdlife))</f>
        <v>0</v>
      </c>
      <c r="V270" s="251">
        <f ca="1">IF(A12stdlife="n/a","n/a",IF(V$3&gt;(A12stdlife+$E270),('PTRM input'!$P$396*(1+rvanilla10)^0.5)-SUM($P270:U270),('PTRM input'!$P$396*(1+rvanilla10)^0.5)/A12stdlife))</f>
        <v>0</v>
      </c>
      <c r="W270" s="251">
        <f ca="1">IF(A12stdlife="n/a","n/a",IF(W$3&gt;(A12stdlife+$E270),('PTRM input'!$P$396*(1+rvanilla10)^0.5)-SUM($P270:V270),('PTRM input'!$P$396*(1+rvanilla10)^0.5)/A12stdlife))</f>
        <v>0</v>
      </c>
      <c r="X270" s="251">
        <f ca="1">IF(A12stdlife="n/a","n/a",IF(X$3&gt;(A12stdlife+$E270),('PTRM input'!$P$396*(1+rvanilla10)^0.5)-SUM($P270:W270),('PTRM input'!$P$396*(1+rvanilla10)^0.5)/A12stdlife))</f>
        <v>0</v>
      </c>
      <c r="Y270" s="251">
        <f ca="1">IF(A12stdlife="n/a","n/a",IF(Y$3&gt;(A12stdlife+$E270),('PTRM input'!$P$396*(1+rvanilla10)^0.5)-SUM($P270:X270),('PTRM input'!$P$396*(1+rvanilla10)^0.5)/A12stdlife))</f>
        <v>0</v>
      </c>
      <c r="Z270" s="251">
        <f ca="1">IF(A12stdlife="n/a","n/a",IF(Z$3&gt;(A12stdlife+$E270),('PTRM input'!$P$396*(1+rvanilla10)^0.5)-SUM($P270:Y270),('PTRM input'!$P$396*(1+rvanilla10)^0.5)/A12stdlife))</f>
        <v>0</v>
      </c>
      <c r="AA270" s="251">
        <f ca="1">IF(A12stdlife="n/a","n/a",IF(AA$3&gt;(A12stdlife+$E270),('PTRM input'!$P$396*(1+rvanilla10)^0.5)-SUM($P270:Z270),('PTRM input'!$P$396*(1+rvanilla10)^0.5)/A12stdlife))</f>
        <v>0</v>
      </c>
      <c r="AB270" s="251">
        <f ca="1">IF(A12stdlife="n/a","n/a",IF(AB$3&gt;(A12stdlife+$E270),('PTRM input'!$P$396*(1+rvanilla10)^0.5)-SUM($P270:AA270),('PTRM input'!$P$396*(1+rvanilla10)^0.5)/A12stdlife))</f>
        <v>0</v>
      </c>
      <c r="AC270" s="251">
        <f ca="1">IF(A12stdlife="n/a","n/a",IF(AC$3&gt;(A12stdlife+$E270),('PTRM input'!$P$396*(1+rvanilla10)^0.5)-SUM($P270:AB270),('PTRM input'!$P$396*(1+rvanilla10)^0.5)/A12stdlife))</f>
        <v>0</v>
      </c>
      <c r="AD270" s="251">
        <f ca="1">IF(A12stdlife="n/a","n/a",IF(AD$3&gt;(A12stdlife+$E270),('PTRM input'!$P$396*(1+rvanilla10)^0.5)-SUM($P270:AC270),('PTRM input'!$P$396*(1+rvanilla10)^0.5)/A12stdlife))</f>
        <v>0</v>
      </c>
      <c r="AE270" s="251">
        <f ca="1">IF(A12stdlife="n/a","n/a",IF(AE$3&gt;(A12stdlife+$E270),('PTRM input'!$P$396*(1+rvanilla10)^0.5)-SUM($P270:AD270),('PTRM input'!$P$396*(1+rvanilla10)^0.5)/A12stdlife))</f>
        <v>0</v>
      </c>
      <c r="AF270" s="251">
        <f ca="1">IF(A12stdlife="n/a","n/a",IF(AF$3&gt;(A12stdlife+$E270),('PTRM input'!$P$396*(1+rvanilla10)^0.5)-SUM($P270:AE270),('PTRM input'!$P$396*(1+rvanilla10)^0.5)/A12stdlife))</f>
        <v>0</v>
      </c>
      <c r="AG270" s="251">
        <f ca="1">IF(A12stdlife="n/a","n/a",IF(AG$3&gt;(A12stdlife+$E270),('PTRM input'!$P$396*(1+rvanilla10)^0.5)-SUM($P270:AF270),('PTRM input'!$P$396*(1+rvanilla10)^0.5)/A12stdlife))</f>
        <v>0</v>
      </c>
      <c r="AH270" s="251">
        <f ca="1">IF(A12stdlife="n/a","n/a",IF(AH$3&gt;(A12stdlife+$E270),('PTRM input'!$P$396*(1+rvanilla10)^0.5)-SUM($P270:AG270),('PTRM input'!$P$396*(1+rvanilla10)^0.5)/A12stdlife))</f>
        <v>0</v>
      </c>
      <c r="AI270" s="251">
        <f ca="1">IF(A12stdlife="n/a","n/a",IF(AI$3&gt;(A12stdlife+$E270),('PTRM input'!$P$396*(1+rvanilla10)^0.5)-SUM($P270:AH270),('PTRM input'!$P$396*(1+rvanilla10)^0.5)/A12stdlife))</f>
        <v>0</v>
      </c>
      <c r="AJ270" s="251">
        <f ca="1">IF(A12stdlife="n/a","n/a",IF(AJ$3&gt;(A12stdlife+$E270),('PTRM input'!$P$396*(1+rvanilla10)^0.5)-SUM($P270:AI270),('PTRM input'!$P$396*(1+rvanilla10)^0.5)/A12stdlife))</f>
        <v>0</v>
      </c>
      <c r="AK270" s="251">
        <f ca="1">IF(A12stdlife="n/a","n/a",IF(AK$3&gt;(A12stdlife+$E270),('PTRM input'!$P$396*(1+rvanilla10)^0.5)-SUM($P270:AJ270),('PTRM input'!$P$396*(1+rvanilla10)^0.5)/A12stdlife))</f>
        <v>0</v>
      </c>
      <c r="AL270" s="251">
        <f ca="1">IF(A12stdlife="n/a","n/a",IF(AL$3&gt;(A12stdlife+$E270),('PTRM input'!$P$396*(1+rvanilla10)^0.5)-SUM($P270:AK270),('PTRM input'!$P$396*(1+rvanilla10)^0.5)/A12stdlife))</f>
        <v>0</v>
      </c>
      <c r="AM270" s="251">
        <f ca="1">IF(A12stdlife="n/a","n/a",IF(AM$3&gt;(A12stdlife+$E270),('PTRM input'!$P$396*(1+rvanilla10)^0.5)-SUM($P270:AL270),('PTRM input'!$P$396*(1+rvanilla10)^0.5)/A12stdlife))</f>
        <v>0</v>
      </c>
      <c r="AN270" s="251">
        <f ca="1">IF(A12stdlife="n/a","n/a",IF(AN$3&gt;(A12stdlife+$E270),('PTRM input'!$P$396*(1+rvanilla10)^0.5)-SUM($P270:AM270),('PTRM input'!$P$396*(1+rvanilla10)^0.5)/A12stdlife))</f>
        <v>0</v>
      </c>
      <c r="AO270" s="251">
        <f ca="1">IF(A12stdlife="n/a","n/a",IF(AO$3&gt;(A12stdlife+$E270),('PTRM input'!$P$396*(1+rvanilla10)^0.5)-SUM($P270:AN270),('PTRM input'!$P$396*(1+rvanilla10)^0.5)/A12stdlife))</f>
        <v>0</v>
      </c>
      <c r="AP270" s="251">
        <f ca="1">IF(A12stdlife="n/a","n/a",IF(AP$3&gt;(A12stdlife+$E270),('PTRM input'!$P$396*(1+rvanilla10)^0.5)-SUM($P270:AO270),('PTRM input'!$P$396*(1+rvanilla10)^0.5)/A12stdlife))</f>
        <v>0</v>
      </c>
      <c r="AQ270" s="251">
        <f ca="1">IF(A12stdlife="n/a","n/a",IF(AQ$3&gt;(A12stdlife+$E270),('PTRM input'!$P$396*(1+rvanilla10)^0.5)-SUM($P270:AP270),('PTRM input'!$P$396*(1+rvanilla10)^0.5)/A12stdlife))</f>
        <v>0</v>
      </c>
      <c r="AR270" s="251">
        <f ca="1">IF(A12stdlife="n/a","n/a",IF(AR$3&gt;(A12stdlife+$E270),('PTRM input'!$P$396*(1+rvanilla10)^0.5)-SUM($P270:AQ270),('PTRM input'!$P$396*(1+rvanilla10)^0.5)/A12stdlife))</f>
        <v>0</v>
      </c>
      <c r="AS270" s="251">
        <f ca="1">IF(A12stdlife="n/a","n/a",IF(AS$3&gt;(A12stdlife+$E270),('PTRM input'!$P$396*(1+rvanilla10)^0.5)-SUM($P270:AR270),('PTRM input'!$P$396*(1+rvanilla10)^0.5)/A12stdlife))</f>
        <v>0</v>
      </c>
      <c r="AT270" s="251">
        <f ca="1">IF(A12stdlife="n/a","n/a",IF(AT$3&gt;(A12stdlife+$E270),('PTRM input'!$P$396*(1+rvanilla10)^0.5)-SUM($P270:AS270),('PTRM input'!$P$396*(1+rvanilla10)^0.5)/A12stdlife))</f>
        <v>0</v>
      </c>
      <c r="AU270" s="251">
        <f ca="1">IF(A12stdlife="n/a","n/a",IF(AU$3&gt;(A12stdlife+$E270),('PTRM input'!$P$396*(1+rvanilla10)^0.5)-SUM($P270:AT270),('PTRM input'!$P$396*(1+rvanilla10)^0.5)/A12stdlife))</f>
        <v>0</v>
      </c>
      <c r="AV270" s="251">
        <f ca="1">IF(A12stdlife="n/a","n/a",IF(AV$3&gt;(A12stdlife+$E270),('PTRM input'!$P$396*(1+rvanilla10)^0.5)-SUM($P270:AU270),('PTRM input'!$P$396*(1+rvanilla10)^0.5)/A12stdlife))</f>
        <v>0</v>
      </c>
      <c r="AW270" s="251">
        <f ca="1">IF(A12stdlife="n/a","n/a",IF(AW$3&gt;(A12stdlife+$E270),('PTRM input'!$P$396*(1+rvanilla10)^0.5)-SUM($P270:AV270),('PTRM input'!$P$396*(1+rvanilla10)^0.5)/A12stdlife))</f>
        <v>0</v>
      </c>
      <c r="AX270" s="251">
        <f ca="1">IF(A12stdlife="n/a","n/a",IF(AX$3&gt;(A12stdlife+$E270),('PTRM input'!$P$396*(1+rvanilla10)^0.5)-SUM($P270:AW270),('PTRM input'!$P$396*(1+rvanilla10)^0.5)/A12stdlife))</f>
        <v>0</v>
      </c>
      <c r="AY270" s="251">
        <f ca="1">IF(A12stdlife="n/a","n/a",IF(AY$3&gt;(A12stdlife+$E270),('PTRM input'!$P$396*(1+rvanilla10)^0.5)-SUM($P270:AX270),('PTRM input'!$P$396*(1+rvanilla10)^0.5)/A12stdlife))</f>
        <v>0</v>
      </c>
      <c r="AZ270" s="251">
        <f ca="1">IF(A12stdlife="n/a","n/a",IF(AZ$3&gt;(A12stdlife+$E270),('PTRM input'!$P$396*(1+rvanilla10)^0.5)-SUM($P270:AY270),('PTRM input'!$P$396*(1+rvanilla10)^0.5)/A12stdlife))</f>
        <v>0</v>
      </c>
      <c r="BA270" s="251">
        <f ca="1">IF(A12stdlife="n/a","n/a",IF(BA$3&gt;(A12stdlife+$E270),('PTRM input'!$P$396*(1+rvanilla10)^0.5)-SUM($P270:AZ270),('PTRM input'!$P$396*(1+rvanilla10)^0.5)/A12stdlife))</f>
        <v>0</v>
      </c>
      <c r="BB270" s="251">
        <f ca="1">IF(A12stdlife="n/a","n/a",IF(BB$3&gt;(A12stdlife+$E270),('PTRM input'!$P$396*(1+rvanilla10)^0.5)-SUM($P270:BA270),('PTRM input'!$P$396*(1+rvanilla10)^0.5)/A12stdlife))</f>
        <v>0</v>
      </c>
      <c r="BC270" s="251">
        <f ca="1">IF(A12stdlife="n/a","n/a",IF(BC$3&gt;(A12stdlife+$E270),('PTRM input'!$P$396*(1+rvanilla10)^0.5)-SUM($P270:BB270),('PTRM input'!$P$396*(1+rvanilla10)^0.5)/A12stdlife))</f>
        <v>0</v>
      </c>
      <c r="BD270" s="251">
        <f ca="1">IF(A12stdlife="n/a","n/a",IF(BD$3&gt;(A12stdlife+$E270),('PTRM input'!$P$396*(1+rvanilla10)^0.5)-SUM($P270:BC270),('PTRM input'!$P$396*(1+rvanilla10)^0.5)/A12stdlife))</f>
        <v>0</v>
      </c>
      <c r="BE270" s="251">
        <f ca="1">IF(A12stdlife="n/a","n/a",IF(BE$3&gt;(A12stdlife+$E270),('PTRM input'!$P$396*(1+rvanilla10)^0.5)-SUM($P270:BD270),('PTRM input'!$P$396*(1+rvanilla10)^0.5)/A12stdlife))</f>
        <v>0</v>
      </c>
      <c r="BF270" s="251">
        <f ca="1">IF(A12stdlife="n/a","n/a",IF(BF$3&gt;(A12stdlife+$E270),('PTRM input'!$P$396*(1+rvanilla10)^0.5)-SUM($P270:BE270),('PTRM input'!$P$396*(1+rvanilla10)^0.5)/A12stdlife))</f>
        <v>0</v>
      </c>
      <c r="BG270" s="251">
        <f ca="1">IF(A12stdlife="n/a","n/a",IF(BG$3&gt;(A12stdlife+$E270),('PTRM input'!$P$396*(1+rvanilla10)^0.5)-SUM($P270:BF270),('PTRM input'!$P$396*(1+rvanilla10)^0.5)/A12stdlife))</f>
        <v>0</v>
      </c>
      <c r="BH270" s="251">
        <f ca="1">IF(A12stdlife="n/a","n/a",IF(BH$3&gt;(A12stdlife+$E270),('PTRM input'!$P$396*(1+rvanilla10)^0.5)-SUM($P270:BG270),('PTRM input'!$P$396*(1+rvanilla10)^0.5)/A12stdlife))</f>
        <v>0</v>
      </c>
      <c r="BI270" s="251">
        <f ca="1">IF(A12stdlife="n/a","n/a",IF(BI$3&gt;(A12stdlife+$E270),('PTRM input'!$P$396*(1+rvanilla10)^0.5)-SUM($P270:BH270),('PTRM input'!$P$396*(1+rvanilla10)^0.5)/A12stdlife))</f>
        <v>0</v>
      </c>
      <c r="BJ270" s="116"/>
      <c r="BK270" s="116"/>
      <c r="BL270" s="116"/>
      <c r="BM270" s="116"/>
    </row>
    <row r="271" spans="1:65" hidden="1" outlineLevel="1" collapsed="1">
      <c r="A271" s="116"/>
      <c r="B271" s="9"/>
      <c r="C271" s="19">
        <f>Asset12</f>
        <v>0</v>
      </c>
      <c r="D271" s="9"/>
      <c r="E271" s="9"/>
      <c r="F271" s="260"/>
      <c r="G271" s="261">
        <f t="shared" ref="G271:K271" si="89">SUM(G259:G270)</f>
        <v>0</v>
      </c>
      <c r="H271" s="261">
        <f t="shared" ca="1" si="89"/>
        <v>0</v>
      </c>
      <c r="I271" s="261">
        <f t="shared" ca="1" si="89"/>
        <v>0</v>
      </c>
      <c r="J271" s="261">
        <f t="shared" ca="1" si="89"/>
        <v>0</v>
      </c>
      <c r="K271" s="261">
        <f t="shared" ca="1" si="89"/>
        <v>0</v>
      </c>
      <c r="L271" s="261">
        <f t="shared" ref="L271:AL271" ca="1" si="90">SUM(L259:L270)</f>
        <v>0</v>
      </c>
      <c r="M271" s="261">
        <f t="shared" ca="1" si="90"/>
        <v>0</v>
      </c>
      <c r="N271" s="261">
        <f t="shared" ca="1" si="90"/>
        <v>0</v>
      </c>
      <c r="O271" s="261">
        <f t="shared" ca="1" si="90"/>
        <v>0</v>
      </c>
      <c r="P271" s="261">
        <f t="shared" ca="1" si="90"/>
        <v>0</v>
      </c>
      <c r="Q271" s="261">
        <f t="shared" ca="1" si="90"/>
        <v>0</v>
      </c>
      <c r="R271" s="371">
        <f t="shared" ca="1" si="90"/>
        <v>0</v>
      </c>
      <c r="S271" s="371">
        <f t="shared" ca="1" si="90"/>
        <v>0</v>
      </c>
      <c r="T271" s="371">
        <f t="shared" ca="1" si="90"/>
        <v>0</v>
      </c>
      <c r="U271" s="371">
        <f t="shared" ca="1" si="90"/>
        <v>0</v>
      </c>
      <c r="V271" s="371">
        <f t="shared" ca="1" si="90"/>
        <v>0</v>
      </c>
      <c r="W271" s="371">
        <f t="shared" ca="1" si="90"/>
        <v>0</v>
      </c>
      <c r="X271" s="371">
        <f t="shared" ca="1" si="90"/>
        <v>0</v>
      </c>
      <c r="Y271" s="371">
        <f t="shared" ca="1" si="90"/>
        <v>0</v>
      </c>
      <c r="Z271" s="371">
        <f t="shared" ca="1" si="90"/>
        <v>0</v>
      </c>
      <c r="AA271" s="371">
        <f t="shared" ca="1" si="90"/>
        <v>0</v>
      </c>
      <c r="AB271" s="371">
        <f t="shared" ca="1" si="90"/>
        <v>0</v>
      </c>
      <c r="AC271" s="371">
        <f t="shared" ca="1" si="90"/>
        <v>0</v>
      </c>
      <c r="AD271" s="371">
        <f t="shared" ca="1" si="90"/>
        <v>0</v>
      </c>
      <c r="AE271" s="371">
        <f t="shared" ca="1" si="90"/>
        <v>0</v>
      </c>
      <c r="AF271" s="371">
        <f t="shared" ca="1" si="90"/>
        <v>0</v>
      </c>
      <c r="AG271" s="371">
        <f t="shared" ca="1" si="90"/>
        <v>0</v>
      </c>
      <c r="AH271" s="371">
        <f t="shared" ca="1" si="90"/>
        <v>0</v>
      </c>
      <c r="AI271" s="371">
        <f t="shared" ca="1" si="90"/>
        <v>0</v>
      </c>
      <c r="AJ271" s="371">
        <f t="shared" ca="1" si="90"/>
        <v>0</v>
      </c>
      <c r="AK271" s="371">
        <f t="shared" ca="1" si="90"/>
        <v>0</v>
      </c>
      <c r="AL271" s="371">
        <f t="shared" ca="1" si="90"/>
        <v>0</v>
      </c>
      <c r="AM271" s="371">
        <f t="shared" ref="AM271:BI271" ca="1" si="91">SUM(AM259:AM270)</f>
        <v>0</v>
      </c>
      <c r="AN271" s="371">
        <f t="shared" ca="1" si="91"/>
        <v>0</v>
      </c>
      <c r="AO271" s="371">
        <f t="shared" ca="1" si="91"/>
        <v>0</v>
      </c>
      <c r="AP271" s="371">
        <f t="shared" ca="1" si="91"/>
        <v>0</v>
      </c>
      <c r="AQ271" s="371">
        <f t="shared" ca="1" si="91"/>
        <v>0</v>
      </c>
      <c r="AR271" s="371">
        <f t="shared" ca="1" si="91"/>
        <v>0</v>
      </c>
      <c r="AS271" s="371">
        <f t="shared" ca="1" si="91"/>
        <v>0</v>
      </c>
      <c r="AT271" s="371">
        <f t="shared" ca="1" si="91"/>
        <v>0</v>
      </c>
      <c r="AU271" s="371">
        <f t="shared" ca="1" si="91"/>
        <v>0</v>
      </c>
      <c r="AV271" s="371">
        <f t="shared" ca="1" si="91"/>
        <v>0</v>
      </c>
      <c r="AW271" s="371">
        <f t="shared" ca="1" si="91"/>
        <v>0</v>
      </c>
      <c r="AX271" s="371">
        <f t="shared" ca="1" si="91"/>
        <v>0</v>
      </c>
      <c r="AY271" s="371">
        <f t="shared" ca="1" si="91"/>
        <v>0</v>
      </c>
      <c r="AZ271" s="371">
        <f t="shared" ca="1" si="91"/>
        <v>0</v>
      </c>
      <c r="BA271" s="371">
        <f t="shared" ca="1" si="91"/>
        <v>0</v>
      </c>
      <c r="BB271" s="371">
        <f t="shared" ca="1" si="91"/>
        <v>0</v>
      </c>
      <c r="BC271" s="371">
        <f t="shared" ca="1" si="91"/>
        <v>0</v>
      </c>
      <c r="BD271" s="371">
        <f t="shared" ca="1" si="91"/>
        <v>0</v>
      </c>
      <c r="BE271" s="371">
        <f t="shared" ca="1" si="91"/>
        <v>0</v>
      </c>
      <c r="BF271" s="371">
        <f t="shared" ca="1" si="91"/>
        <v>0</v>
      </c>
      <c r="BG271" s="371">
        <f t="shared" ca="1" si="91"/>
        <v>0</v>
      </c>
      <c r="BH271" s="371">
        <f t="shared" ca="1" si="91"/>
        <v>0</v>
      </c>
      <c r="BI271" s="371">
        <f t="shared" ca="1" si="91"/>
        <v>0</v>
      </c>
      <c r="BJ271" s="116"/>
      <c r="BK271" s="116"/>
      <c r="BL271" s="116"/>
      <c r="BM271" s="116"/>
    </row>
    <row r="272" spans="1:65" hidden="1" outlineLevel="2">
      <c r="A272" s="116"/>
      <c r="B272" s="106">
        <f>C284</f>
        <v>0</v>
      </c>
      <c r="C272" s="614"/>
      <c r="D272" s="615" t="s">
        <v>236</v>
      </c>
      <c r="E272" s="614"/>
      <c r="F272" s="616"/>
      <c r="G272" s="617">
        <f>IF(('PTRM input'!$E$515='PTRM input'!$G$514),IF(G$3&gt;A13remlife,A13acvalue-SUM(F272:$F272),IF(A13remlife="N/A","n/a",A13acvalue/A13remlife)),'PTRM input'!G$532)</f>
        <v>0</v>
      </c>
      <c r="H272" s="617">
        <f>IF(('PTRM input'!$E$515='PTRM input'!$G$514),IF(H$3&gt;A13remlife,A13acvalue-SUM($F272:G272),IF(A13remlife="N/A","n/a",A13acvalue/A13remlife)),'PTRM input'!H$532)</f>
        <v>0</v>
      </c>
      <c r="I272" s="617">
        <f>IF(('PTRM input'!$E$515='PTRM input'!$G$514),IF(I$3&gt;A13remlife,A13acvalue-SUM($F272:H272),IF(A13remlife="N/A","n/a",A13acvalue/A13remlife)),'PTRM input'!I$532)</f>
        <v>0</v>
      </c>
      <c r="J272" s="617">
        <f>IF(('PTRM input'!$E$515='PTRM input'!$G$514),IF(J$3&gt;A13remlife,A13acvalue-SUM($F272:I272),IF(A13remlife="N/A","n/a",A13acvalue/A13remlife)),'PTRM input'!J$532)</f>
        <v>0</v>
      </c>
      <c r="K272" s="617">
        <f>IF(('PTRM input'!$E$515='PTRM input'!$G$514),IF(K$3&gt;A13remlife,A13acvalue-SUM($F272:J272),IF(A13remlife="N/A","n/a",A13acvalue/A13remlife)),'PTRM input'!K$532)</f>
        <v>0</v>
      </c>
      <c r="L272" s="617">
        <f>IF(('PTRM input'!$E$515='PTRM input'!$G$514),IF(L$3&gt;A13remlife,A13acvalue-SUM($F272:K272),IF(A13remlife="N/A","n/a",A13acvalue/A13remlife)),'PTRM input'!L$532)</f>
        <v>0</v>
      </c>
      <c r="M272" s="617">
        <f>IF(('PTRM input'!$E$515='PTRM input'!$G$514),IF(M$3&gt;A13remlife,A13acvalue-SUM($F272:L272),IF(A13remlife="N/A","n/a",A13acvalue/A13remlife)),'PTRM input'!M$532)</f>
        <v>0</v>
      </c>
      <c r="N272" s="617">
        <f>IF(('PTRM input'!$E$515='PTRM input'!$G$514),IF(N$3&gt;A13remlife,A13acvalue-SUM($F272:M272),IF(A13remlife="N/A","n/a",A13acvalue/A13remlife)),'PTRM input'!N$532)</f>
        <v>0</v>
      </c>
      <c r="O272" s="617">
        <f>IF(('PTRM input'!$E$515='PTRM input'!$G$514),IF(O$3&gt;A13remlife,A13acvalue-SUM($F272:N272),IF(A13remlife="N/A","n/a",A13acvalue/A13remlife)),'PTRM input'!O$532)</f>
        <v>0</v>
      </c>
      <c r="P272" s="617">
        <f>IF(('PTRM input'!$E$515='PTRM input'!$G$514),IF(P$3&gt;A13remlife,A13acvalue-SUM($F272:O272),IF(A13remlife="N/A","n/a",A13acvalue/A13remlife)),'PTRM input'!P$532)</f>
        <v>0</v>
      </c>
      <c r="Q272" s="617">
        <f>IF(('PTRM input'!$E$515='PTRM input'!$G$514),IF(Q$3&gt;A13remlife,A13acvalue-SUM($F272:P272),IF(A13remlife="N/A","n/a",A13acvalue/A13remlife)),'PTRM input'!Q$532)</f>
        <v>0</v>
      </c>
      <c r="R272" s="617">
        <f>IF(('PTRM input'!$E$515='PTRM input'!$G$514),IF(R$3&gt;A13remlife,A13acvalue-SUM($F272:Q272),IF(A13remlife="N/A","n/a",A13acvalue/A13remlife)),'PTRM input'!R$532)</f>
        <v>0</v>
      </c>
      <c r="S272" s="617">
        <f>IF(('PTRM input'!$E$515='PTRM input'!$G$514),IF(S$3&gt;A13remlife,A13acvalue-SUM($F272:R272),IF(A13remlife="N/A","n/a",A13acvalue/A13remlife)),'PTRM input'!S$532)</f>
        <v>0</v>
      </c>
      <c r="T272" s="617">
        <f>IF(('PTRM input'!$E$515='PTRM input'!$G$514),IF(T$3&gt;A13remlife,A13acvalue-SUM($F272:S272),IF(A13remlife="N/A","n/a",A13acvalue/A13remlife)),'PTRM input'!T$532)</f>
        <v>0</v>
      </c>
      <c r="U272" s="617">
        <f>IF(('PTRM input'!$E$515='PTRM input'!$G$514),IF(U$3&gt;A13remlife,A13acvalue-SUM($F272:T272),IF(A13remlife="N/A","n/a",A13acvalue/A13remlife)),'PTRM input'!U$532)</f>
        <v>0</v>
      </c>
      <c r="V272" s="617">
        <f>IF(('PTRM input'!$E$515='PTRM input'!$G$514),IF(V$3&gt;A13remlife,A13acvalue-SUM($F272:U272),IF(A13remlife="N/A","n/a",A13acvalue/A13remlife)),'PTRM input'!V$532)</f>
        <v>0</v>
      </c>
      <c r="W272" s="617">
        <f>IF(('PTRM input'!$E$515='PTRM input'!$G$514),IF(W$3&gt;A13remlife,A13acvalue-SUM($F272:V272),IF(A13remlife="N/A","n/a",A13acvalue/A13remlife)),'PTRM input'!W$532)</f>
        <v>0</v>
      </c>
      <c r="X272" s="617">
        <f>IF(('PTRM input'!$E$515='PTRM input'!$G$514),IF(X$3&gt;A13remlife,A13acvalue-SUM($F272:W272),IF(A13remlife="N/A","n/a",A13acvalue/A13remlife)),'PTRM input'!X$532)</f>
        <v>0</v>
      </c>
      <c r="Y272" s="617">
        <f>IF(('PTRM input'!$E$515='PTRM input'!$G$514),IF(Y$3&gt;A13remlife,A13acvalue-SUM($F272:X272),IF(A13remlife="N/A","n/a",A13acvalue/A13remlife)),'PTRM input'!Y$532)</f>
        <v>0</v>
      </c>
      <c r="Z272" s="617">
        <f>IF(('PTRM input'!$E$515='PTRM input'!$G$514),IF(Z$3&gt;A13remlife,A13acvalue-SUM($F272:Y272),IF(A13remlife="N/A","n/a",A13acvalue/A13remlife)),'PTRM input'!Z$532)</f>
        <v>0</v>
      </c>
      <c r="AA272" s="617">
        <f>IF(('PTRM input'!$E$515='PTRM input'!$G$514),IF(AA$3&gt;A13remlife,A13acvalue-SUM($F272:Z272),IF(A13remlife="N/A","n/a",A13acvalue/A13remlife)),'PTRM input'!AA$532)</f>
        <v>0</v>
      </c>
      <c r="AB272" s="617">
        <f>IF(('PTRM input'!$E$515='PTRM input'!$G$514),IF(AB$3&gt;A13remlife,A13acvalue-SUM($F272:AA272),IF(A13remlife="N/A","n/a",A13acvalue/A13remlife)),'PTRM input'!AB$532)</f>
        <v>0</v>
      </c>
      <c r="AC272" s="617">
        <f>IF(('PTRM input'!$E$515='PTRM input'!$G$514),IF(AC$3&gt;A13remlife,A13acvalue-SUM($F272:AB272),IF(A13remlife="N/A","n/a",A13acvalue/A13remlife)),'PTRM input'!AC$532)</f>
        <v>0</v>
      </c>
      <c r="AD272" s="617">
        <f>IF(('PTRM input'!$E$515='PTRM input'!$G$514),IF(AD$3&gt;A13remlife,A13acvalue-SUM($F272:AC272),IF(A13remlife="N/A","n/a",A13acvalue/A13remlife)),'PTRM input'!AD$532)</f>
        <v>0</v>
      </c>
      <c r="AE272" s="617">
        <f>IF(('PTRM input'!$E$515='PTRM input'!$G$514),IF(AE$3&gt;A13remlife,A13acvalue-SUM($F272:AD272),IF(A13remlife="N/A","n/a",A13acvalue/A13remlife)),'PTRM input'!AE$532)</f>
        <v>0</v>
      </c>
      <c r="AF272" s="617">
        <f>IF(('PTRM input'!$E$515='PTRM input'!$G$514),IF(AF$3&gt;A13remlife,A13acvalue-SUM($F272:AE272),IF(A13remlife="N/A","n/a",A13acvalue/A13remlife)),'PTRM input'!AF$532)</f>
        <v>0</v>
      </c>
      <c r="AG272" s="617">
        <f>IF(('PTRM input'!$E$515='PTRM input'!$G$514),IF(AG$3&gt;A13remlife,A13acvalue-SUM($F272:AF272),IF(A13remlife="N/A","n/a",A13acvalue/A13remlife)),'PTRM input'!AG$532)</f>
        <v>0</v>
      </c>
      <c r="AH272" s="617">
        <f>IF(('PTRM input'!$E$515='PTRM input'!$G$514),IF(AH$3&gt;A13remlife,A13acvalue-SUM($F272:AG272),IF(A13remlife="N/A","n/a",A13acvalue/A13remlife)),'PTRM input'!AH$532)</f>
        <v>0</v>
      </c>
      <c r="AI272" s="617">
        <f>IF(('PTRM input'!$E$515='PTRM input'!$G$514),IF(AI$3&gt;A13remlife,A13acvalue-SUM($F272:AH272),IF(A13remlife="N/A","n/a",A13acvalue/A13remlife)),'PTRM input'!AI$532)</f>
        <v>0</v>
      </c>
      <c r="AJ272" s="617">
        <f>IF(('PTRM input'!$E$515='PTRM input'!$G$514),IF(AJ$3&gt;A13remlife,A13acvalue-SUM($F272:AI272),IF(A13remlife="N/A","n/a",A13acvalue/A13remlife)),'PTRM input'!AJ$532)</f>
        <v>0</v>
      </c>
      <c r="AK272" s="617">
        <f>IF(('PTRM input'!$E$515='PTRM input'!$G$514),IF(AK$3&gt;A13remlife,A13acvalue-SUM($F272:AJ272),IF(A13remlife="N/A","n/a",A13acvalue/A13remlife)),'PTRM input'!AK$532)</f>
        <v>0</v>
      </c>
      <c r="AL272" s="617">
        <f>IF(('PTRM input'!$E$515='PTRM input'!$G$514),IF(AL$3&gt;A13remlife,A13acvalue-SUM($F272:AK272),IF(A13remlife="N/A","n/a",A13acvalue/A13remlife)),'PTRM input'!AL$532)</f>
        <v>0</v>
      </c>
      <c r="AM272" s="617">
        <f>IF(('PTRM input'!$E$515='PTRM input'!$G$514),IF(AM$3&gt;A13remlife,A13acvalue-SUM($F272:AL272),IF(A13remlife="N/A","n/a",A13acvalue/A13remlife)),'PTRM input'!AM$532)</f>
        <v>0</v>
      </c>
      <c r="AN272" s="617">
        <f>IF(('PTRM input'!$E$515='PTRM input'!$G$514),IF(AN$3&gt;A13remlife,A13acvalue-SUM($F272:AM272),IF(A13remlife="N/A","n/a",A13acvalue/A13remlife)),'PTRM input'!AN$532)</f>
        <v>0</v>
      </c>
      <c r="AO272" s="617">
        <f>IF(('PTRM input'!$E$515='PTRM input'!$G$514),IF(AO$3&gt;A13remlife,A13acvalue-SUM($F272:AN272),IF(A13remlife="N/A","n/a",A13acvalue/A13remlife)),'PTRM input'!AO$532)</f>
        <v>0</v>
      </c>
      <c r="AP272" s="617">
        <f>IF(('PTRM input'!$E$515='PTRM input'!$G$514),IF(AP$3&gt;A13remlife,A13acvalue-SUM($F272:AO272),IF(A13remlife="N/A","n/a",A13acvalue/A13remlife)),'PTRM input'!AP$532)</f>
        <v>0</v>
      </c>
      <c r="AQ272" s="617">
        <f>IF(('PTRM input'!$E$515='PTRM input'!$G$514),IF(AQ$3&gt;A13remlife,A13acvalue-SUM($F272:AP272),IF(A13remlife="N/A","n/a",A13acvalue/A13remlife)),'PTRM input'!AQ$532)</f>
        <v>0</v>
      </c>
      <c r="AR272" s="617">
        <f>IF(('PTRM input'!$E$515='PTRM input'!$G$514),IF(AR$3&gt;A13remlife,A13acvalue-SUM($F272:AQ272),IF(A13remlife="N/A","n/a",A13acvalue/A13remlife)),'PTRM input'!AR$532)</f>
        <v>0</v>
      </c>
      <c r="AS272" s="617">
        <f>IF(('PTRM input'!$E$515='PTRM input'!$G$514),IF(AS$3&gt;A13remlife,A13acvalue-SUM($F272:AR272),IF(A13remlife="N/A","n/a",A13acvalue/A13remlife)),'PTRM input'!AS$532)</f>
        <v>0</v>
      </c>
      <c r="AT272" s="617">
        <f>IF(('PTRM input'!$E$515='PTRM input'!$G$514),IF(AT$3&gt;A13remlife,A13acvalue-SUM($F272:AS272),IF(A13remlife="N/A","n/a",A13acvalue/A13remlife)),'PTRM input'!AT$532)</f>
        <v>0</v>
      </c>
      <c r="AU272" s="617">
        <f>IF(('PTRM input'!$E$515='PTRM input'!$G$514),IF(AU$3&gt;A13remlife,A13acvalue-SUM($F272:AT272),IF(A13remlife="N/A","n/a",A13acvalue/A13remlife)),'PTRM input'!AU$532)</f>
        <v>0</v>
      </c>
      <c r="AV272" s="617">
        <f>IF(('PTRM input'!$E$515='PTRM input'!$G$514),IF(AV$3&gt;A13remlife,A13acvalue-SUM($F272:AU272),IF(A13remlife="N/A","n/a",A13acvalue/A13remlife)),'PTRM input'!AV$532)</f>
        <v>0</v>
      </c>
      <c r="AW272" s="617">
        <f>IF(('PTRM input'!$E$515='PTRM input'!$G$514),IF(AW$3&gt;A13remlife,A13acvalue-SUM($F272:AV272),IF(A13remlife="N/A","n/a",A13acvalue/A13remlife)),'PTRM input'!AW$532)</f>
        <v>0</v>
      </c>
      <c r="AX272" s="617">
        <f>IF(('PTRM input'!$E$515='PTRM input'!$G$514),IF(AX$3&gt;A13remlife,A13acvalue-SUM($F272:AW272),IF(A13remlife="N/A","n/a",A13acvalue/A13remlife)),'PTRM input'!AX$532)</f>
        <v>0</v>
      </c>
      <c r="AY272" s="617">
        <f>IF(('PTRM input'!$E$515='PTRM input'!$G$514),IF(AY$3&gt;A13remlife,A13acvalue-SUM($F272:AX272),IF(A13remlife="N/A","n/a",A13acvalue/A13remlife)),'PTRM input'!AY$532)</f>
        <v>0</v>
      </c>
      <c r="AZ272" s="617">
        <f>IF(('PTRM input'!$E$515='PTRM input'!$G$514),IF(AZ$3&gt;A13remlife,A13acvalue-SUM($F272:AY272),IF(A13remlife="N/A","n/a",A13acvalue/A13remlife)),'PTRM input'!AZ$532)</f>
        <v>0</v>
      </c>
      <c r="BA272" s="617">
        <f>IF(('PTRM input'!$E$515='PTRM input'!$G$514),IF(BA$3&gt;A13remlife,A13acvalue-SUM($F272:AZ272),IF(A13remlife="N/A","n/a",A13acvalue/A13remlife)),'PTRM input'!BA$532)</f>
        <v>0</v>
      </c>
      <c r="BB272" s="617">
        <f>IF(('PTRM input'!$E$515='PTRM input'!$G$514),IF(BB$3&gt;A13remlife,A13acvalue-SUM($F272:BA272),IF(A13remlife="N/A","n/a",A13acvalue/A13remlife)),'PTRM input'!BB$532)</f>
        <v>0</v>
      </c>
      <c r="BC272" s="617">
        <f>IF(('PTRM input'!$E$515='PTRM input'!$G$514),IF(BC$3&gt;A13remlife,A13acvalue-SUM($F272:BB272),IF(A13remlife="N/A","n/a",A13acvalue/A13remlife)),'PTRM input'!BC$532)</f>
        <v>0</v>
      </c>
      <c r="BD272" s="617">
        <f>IF(('PTRM input'!$E$515='PTRM input'!$G$514),IF(BD$3&gt;A13remlife,A13acvalue-SUM($F272:BC272),IF(A13remlife="N/A","n/a",A13acvalue/A13remlife)),'PTRM input'!BD$532)</f>
        <v>0</v>
      </c>
      <c r="BE272" s="617">
        <f>IF(('PTRM input'!$E$515='PTRM input'!$G$514),IF(BE$3&gt;A13remlife,A13acvalue-SUM($F272:BD272),IF(A13remlife="N/A","n/a",A13acvalue/A13remlife)),'PTRM input'!BE$532)</f>
        <v>0</v>
      </c>
      <c r="BF272" s="617">
        <f>IF(('PTRM input'!$E$515='PTRM input'!$G$514),IF(BF$3&gt;A13remlife,A13acvalue-SUM($F272:BE272),IF(A13remlife="N/A","n/a",A13acvalue/A13remlife)),'PTRM input'!BF$532)</f>
        <v>0</v>
      </c>
      <c r="BG272" s="617">
        <f>IF(('PTRM input'!$E$515='PTRM input'!$G$514),IF(BG$3&gt;A13remlife,A13acvalue-SUM($F272:BF272),IF(A13remlife="N/A","n/a",A13acvalue/A13remlife)),'PTRM input'!BG$532)</f>
        <v>0</v>
      </c>
      <c r="BH272" s="617">
        <f>IF(('PTRM input'!$E$515='PTRM input'!$G$514),IF(BH$3&gt;A13remlife,A13acvalue-SUM($F272:BG272),IF(A13remlife="N/A","n/a",A13acvalue/A13remlife)),'PTRM input'!BH$532)</f>
        <v>0</v>
      </c>
      <c r="BI272" s="617">
        <f>IF(('PTRM input'!$E$515='PTRM input'!$G$514),IF(BI$3&gt;A13remlife,A13acvalue-SUM($F272:BH272),IF(A13remlife="N/A","n/a",A13acvalue/A13remlife)),'PTRM input'!BI$532)</f>
        <v>0</v>
      </c>
      <c r="BJ272" s="116"/>
      <c r="BK272" s="116"/>
      <c r="BL272" s="116"/>
      <c r="BM272" s="116"/>
    </row>
    <row r="273" spans="1:65" ht="12.75" hidden="1" customHeight="1" outlineLevel="2">
      <c r="A273" s="116"/>
      <c r="B273" s="19"/>
      <c r="C273" s="18"/>
      <c r="D273" s="760" t="s">
        <v>237</v>
      </c>
      <c r="E273" s="86">
        <v>0</v>
      </c>
      <c r="F273" s="259"/>
      <c r="G273" s="433"/>
      <c r="H273" s="433"/>
      <c r="I273" s="433"/>
      <c r="J273" s="433"/>
      <c r="K273" s="433"/>
      <c r="L273" s="433"/>
      <c r="M273" s="433"/>
      <c r="N273" s="433"/>
      <c r="O273" s="433"/>
      <c r="P273" s="433"/>
      <c r="Q273" s="433"/>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51"/>
      <c r="AV273" s="251"/>
      <c r="AW273" s="251"/>
      <c r="AX273" s="251"/>
      <c r="AY273" s="251"/>
      <c r="AZ273" s="251"/>
      <c r="BA273" s="251"/>
      <c r="BB273" s="251"/>
      <c r="BC273" s="251"/>
      <c r="BD273" s="251"/>
      <c r="BE273" s="251"/>
      <c r="BF273" s="251"/>
      <c r="BG273" s="251"/>
      <c r="BH273" s="251"/>
      <c r="BI273" s="251"/>
      <c r="BJ273" s="116"/>
      <c r="BK273" s="116"/>
      <c r="BL273" s="116"/>
      <c r="BM273" s="116"/>
    </row>
    <row r="274" spans="1:65" hidden="1" outlineLevel="2">
      <c r="A274" s="116"/>
      <c r="B274" s="19"/>
      <c r="C274" s="18"/>
      <c r="D274" s="760"/>
      <c r="E274" s="86">
        <v>1</v>
      </c>
      <c r="F274" s="259"/>
      <c r="G274" s="618"/>
      <c r="H274" s="433">
        <f ca="1">IF(A13stdlife="n/a","n/a",IF(H$3&gt;(A13stdlife+$E274),('PTRM input'!$G$397*(1+rvanilla01)^0.5)-SUM(G274:$G274),('PTRM input'!$G$397*(1+rvanilla01)^0.5)/A13stdlife))</f>
        <v>0</v>
      </c>
      <c r="I274" s="433">
        <f ca="1">IF(A13stdlife="n/a","n/a",IF(I$3&gt;(A13stdlife+$E274),('PTRM input'!$G$397*(1+rvanilla01)^0.5)-SUM($G274:H274),('PTRM input'!$G$397*(1+rvanilla01)^0.5)/A13stdlife))</f>
        <v>0</v>
      </c>
      <c r="J274" s="433">
        <f ca="1">IF(A13stdlife="n/a","n/a",IF(J$3&gt;(A13stdlife+$E274),('PTRM input'!$G$397*(1+rvanilla01)^0.5)-SUM($G274:I274),('PTRM input'!$G$397*(1+rvanilla01)^0.5)/A13stdlife))</f>
        <v>0</v>
      </c>
      <c r="K274" s="433">
        <f ca="1">IF(A13stdlife="n/a","n/a",IF(K$3&gt;(A13stdlife+$E274),('PTRM input'!$G$397*(1+rvanilla01)^0.5)-SUM($G274:J274),('PTRM input'!$G$397*(1+rvanilla01)^0.5)/A13stdlife))</f>
        <v>0</v>
      </c>
      <c r="L274" s="433">
        <f ca="1">IF(A13stdlife="n/a","n/a",IF(L$3&gt;(A13stdlife+$E274),('PTRM input'!$G$397*(1+rvanilla01)^0.5)-SUM($G274:K274),('PTRM input'!$G$397*(1+rvanilla01)^0.5)/A13stdlife))</f>
        <v>0</v>
      </c>
      <c r="M274" s="433">
        <f ca="1">IF(A13stdlife="n/a","n/a",IF(M$3&gt;(A13stdlife+$E274),('PTRM input'!$G$397*(1+rvanilla01)^0.5)-SUM($G274:L274),('PTRM input'!$G$397*(1+rvanilla01)^0.5)/A13stdlife))</f>
        <v>0</v>
      </c>
      <c r="N274" s="433">
        <f ca="1">IF(A13stdlife="n/a","n/a",IF(N$3&gt;(A13stdlife+$E274),('PTRM input'!$G$397*(1+rvanilla01)^0.5)-SUM($G274:M274),('PTRM input'!$G$397*(1+rvanilla01)^0.5)/A13stdlife))</f>
        <v>0</v>
      </c>
      <c r="O274" s="433">
        <f ca="1">IF(A13stdlife="n/a","n/a",IF(O$3&gt;(A13stdlife+$E274),('PTRM input'!$G$397*(1+rvanilla01)^0.5)-SUM($G274:N274),('PTRM input'!$G$397*(1+rvanilla01)^0.5)/A13stdlife))</f>
        <v>0</v>
      </c>
      <c r="P274" s="433">
        <f ca="1">IF(A13stdlife="n/a","n/a",IF(P$3&gt;(A13stdlife+$E274),('PTRM input'!$G$397*(1+rvanilla01)^0.5)-SUM($G274:O274),('PTRM input'!$G$397*(1+rvanilla01)^0.5)/A13stdlife))</f>
        <v>0</v>
      </c>
      <c r="Q274" s="433">
        <f ca="1">IF(A13stdlife="n/a","n/a",IF(Q$3&gt;(A13stdlife+$E274),('PTRM input'!$G$397*(1+rvanilla01)^0.5)-SUM($G274:P274),('PTRM input'!$G$397*(1+rvanilla01)^0.5)/A13stdlife))</f>
        <v>0</v>
      </c>
      <c r="R274" s="251">
        <f ca="1">IF(A13stdlife="n/a","n/a",IF(R$3&gt;(A13stdlife+$E274),('PTRM input'!$G$397*(1+rvanilla01)^0.5)-SUM($G274:Q274),('PTRM input'!$G$397*(1+rvanilla01)^0.5)/A13stdlife))</f>
        <v>0</v>
      </c>
      <c r="S274" s="251">
        <f ca="1">IF(A13stdlife="n/a","n/a",IF(S$3&gt;(A13stdlife+$E274),('PTRM input'!$G$397*(1+rvanilla01)^0.5)-SUM($G274:R274),('PTRM input'!$G$397*(1+rvanilla01)^0.5)/A13stdlife))</f>
        <v>0</v>
      </c>
      <c r="T274" s="251">
        <f ca="1">IF(A13stdlife="n/a","n/a",IF(T$3&gt;(A13stdlife+$E274),('PTRM input'!$G$397*(1+rvanilla01)^0.5)-SUM($G274:S274),('PTRM input'!$G$397*(1+rvanilla01)^0.5)/A13stdlife))</f>
        <v>0</v>
      </c>
      <c r="U274" s="251">
        <f ca="1">IF(A13stdlife="n/a","n/a",IF(U$3&gt;(A13stdlife+$E274),('PTRM input'!$G$397*(1+rvanilla01)^0.5)-SUM($G274:T274),('PTRM input'!$G$397*(1+rvanilla01)^0.5)/A13stdlife))</f>
        <v>0</v>
      </c>
      <c r="V274" s="251">
        <f ca="1">IF(A13stdlife="n/a","n/a",IF(V$3&gt;(A13stdlife+$E274),('PTRM input'!$G$397*(1+rvanilla01)^0.5)-SUM($G274:U274),('PTRM input'!$G$397*(1+rvanilla01)^0.5)/A13stdlife))</f>
        <v>0</v>
      </c>
      <c r="W274" s="251">
        <f ca="1">IF(A13stdlife="n/a","n/a",IF(W$3&gt;(A13stdlife+$E274),('PTRM input'!$G$397*(1+rvanilla01)^0.5)-SUM($G274:V274),('PTRM input'!$G$397*(1+rvanilla01)^0.5)/A13stdlife))</f>
        <v>0</v>
      </c>
      <c r="X274" s="251">
        <f ca="1">IF(A13stdlife="n/a","n/a",IF(X$3&gt;(A13stdlife+$E274),('PTRM input'!$G$397*(1+rvanilla01)^0.5)-SUM($G274:W274),('PTRM input'!$G$397*(1+rvanilla01)^0.5)/A13stdlife))</f>
        <v>0</v>
      </c>
      <c r="Y274" s="251">
        <f ca="1">IF(A13stdlife="n/a","n/a",IF(Y$3&gt;(A13stdlife+$E274),('PTRM input'!$G$397*(1+rvanilla01)^0.5)-SUM($G274:X274),('PTRM input'!$G$397*(1+rvanilla01)^0.5)/A13stdlife))</f>
        <v>0</v>
      </c>
      <c r="Z274" s="251">
        <f ca="1">IF(A13stdlife="n/a","n/a",IF(Z$3&gt;(A13stdlife+$E274),('PTRM input'!$G$397*(1+rvanilla01)^0.5)-SUM($G274:Y274),('PTRM input'!$G$397*(1+rvanilla01)^0.5)/A13stdlife))</f>
        <v>0</v>
      </c>
      <c r="AA274" s="251">
        <f ca="1">IF(A13stdlife="n/a","n/a",IF(AA$3&gt;(A13stdlife+$E274),('PTRM input'!$G$397*(1+rvanilla01)^0.5)-SUM($G274:Z274),('PTRM input'!$G$397*(1+rvanilla01)^0.5)/A13stdlife))</f>
        <v>0</v>
      </c>
      <c r="AB274" s="251">
        <f ca="1">IF(A13stdlife="n/a","n/a",IF(AB$3&gt;(A13stdlife+$E274),('PTRM input'!$G$397*(1+rvanilla01)^0.5)-SUM($G274:AA274),('PTRM input'!$G$397*(1+rvanilla01)^0.5)/A13stdlife))</f>
        <v>0</v>
      </c>
      <c r="AC274" s="251">
        <f ca="1">IF(A13stdlife="n/a","n/a",IF(AC$3&gt;(A13stdlife+$E274),('PTRM input'!$G$397*(1+rvanilla01)^0.5)-SUM($G274:AB274),('PTRM input'!$G$397*(1+rvanilla01)^0.5)/A13stdlife))</f>
        <v>0</v>
      </c>
      <c r="AD274" s="251">
        <f ca="1">IF(A13stdlife="n/a","n/a",IF(AD$3&gt;(A13stdlife+$E274),('PTRM input'!$G$397*(1+rvanilla01)^0.5)-SUM($G274:AC274),('PTRM input'!$G$397*(1+rvanilla01)^0.5)/A13stdlife))</f>
        <v>0</v>
      </c>
      <c r="AE274" s="251">
        <f ca="1">IF(A13stdlife="n/a","n/a",IF(AE$3&gt;(A13stdlife+$E274),('PTRM input'!$G$397*(1+rvanilla01)^0.5)-SUM($G274:AD274),('PTRM input'!$G$397*(1+rvanilla01)^0.5)/A13stdlife))</f>
        <v>0</v>
      </c>
      <c r="AF274" s="251">
        <f ca="1">IF(A13stdlife="n/a","n/a",IF(AF$3&gt;(A13stdlife+$E274),('PTRM input'!$G$397*(1+rvanilla01)^0.5)-SUM($G274:AE274),('PTRM input'!$G$397*(1+rvanilla01)^0.5)/A13stdlife))</f>
        <v>0</v>
      </c>
      <c r="AG274" s="251">
        <f ca="1">IF(A13stdlife="n/a","n/a",IF(AG$3&gt;(A13stdlife+$E274),('PTRM input'!$G$397*(1+rvanilla01)^0.5)-SUM($G274:AF274),('PTRM input'!$G$397*(1+rvanilla01)^0.5)/A13stdlife))</f>
        <v>0</v>
      </c>
      <c r="AH274" s="251">
        <f ca="1">IF(A13stdlife="n/a","n/a",IF(AH$3&gt;(A13stdlife+$E274),('PTRM input'!$G$397*(1+rvanilla01)^0.5)-SUM($G274:AG274),('PTRM input'!$G$397*(1+rvanilla01)^0.5)/A13stdlife))</f>
        <v>0</v>
      </c>
      <c r="AI274" s="251">
        <f ca="1">IF(A13stdlife="n/a","n/a",IF(AI$3&gt;(A13stdlife+$E274),('PTRM input'!$G$397*(1+rvanilla01)^0.5)-SUM($G274:AH274),('PTRM input'!$G$397*(1+rvanilla01)^0.5)/A13stdlife))</f>
        <v>0</v>
      </c>
      <c r="AJ274" s="251">
        <f ca="1">IF(A13stdlife="n/a","n/a",IF(AJ$3&gt;(A13stdlife+$E274),('PTRM input'!$G$397*(1+rvanilla01)^0.5)-SUM($G274:AI274),('PTRM input'!$G$397*(1+rvanilla01)^0.5)/A13stdlife))</f>
        <v>0</v>
      </c>
      <c r="AK274" s="251">
        <f ca="1">IF(A13stdlife="n/a","n/a",IF(AK$3&gt;(A13stdlife+$E274),('PTRM input'!$G$397*(1+rvanilla01)^0.5)-SUM($G274:AJ274),('PTRM input'!$G$397*(1+rvanilla01)^0.5)/A13stdlife))</f>
        <v>0</v>
      </c>
      <c r="AL274" s="251">
        <f ca="1">IF(A13stdlife="n/a","n/a",IF(AL$3&gt;(A13stdlife+$E274),('PTRM input'!$G$397*(1+rvanilla01)^0.5)-SUM($G274:AK274),('PTRM input'!$G$397*(1+rvanilla01)^0.5)/A13stdlife))</f>
        <v>0</v>
      </c>
      <c r="AM274" s="251">
        <f ca="1">IF(A13stdlife="n/a","n/a",IF(AM$3&gt;(A13stdlife+$E274),('PTRM input'!$G$397*(1+rvanilla01)^0.5)-SUM($G274:AL274),('PTRM input'!$G$397*(1+rvanilla01)^0.5)/A13stdlife))</f>
        <v>0</v>
      </c>
      <c r="AN274" s="251">
        <f ca="1">IF(A13stdlife="n/a","n/a",IF(AN$3&gt;(A13stdlife+$E274),('PTRM input'!$G$397*(1+rvanilla01)^0.5)-SUM($G274:AM274),('PTRM input'!$G$397*(1+rvanilla01)^0.5)/A13stdlife))</f>
        <v>0</v>
      </c>
      <c r="AO274" s="251">
        <f ca="1">IF(A13stdlife="n/a","n/a",IF(AO$3&gt;(A13stdlife+$E274),('PTRM input'!$G$397*(1+rvanilla01)^0.5)-SUM($G274:AN274),('PTRM input'!$G$397*(1+rvanilla01)^0.5)/A13stdlife))</f>
        <v>0</v>
      </c>
      <c r="AP274" s="251">
        <f ca="1">IF(A13stdlife="n/a","n/a",IF(AP$3&gt;(A13stdlife+$E274),('PTRM input'!$G$397*(1+rvanilla01)^0.5)-SUM($G274:AO274),('PTRM input'!$G$397*(1+rvanilla01)^0.5)/A13stdlife))</f>
        <v>0</v>
      </c>
      <c r="AQ274" s="251">
        <f ca="1">IF(A13stdlife="n/a","n/a",IF(AQ$3&gt;(A13stdlife+$E274),('PTRM input'!$G$397*(1+rvanilla01)^0.5)-SUM($G274:AP274),('PTRM input'!$G$397*(1+rvanilla01)^0.5)/A13stdlife))</f>
        <v>0</v>
      </c>
      <c r="AR274" s="251">
        <f ca="1">IF(A13stdlife="n/a","n/a",IF(AR$3&gt;(A13stdlife+$E274),('PTRM input'!$G$397*(1+rvanilla01)^0.5)-SUM($G274:AQ274),('PTRM input'!$G$397*(1+rvanilla01)^0.5)/A13stdlife))</f>
        <v>0</v>
      </c>
      <c r="AS274" s="251">
        <f ca="1">IF(A13stdlife="n/a","n/a",IF(AS$3&gt;(A13stdlife+$E274),('PTRM input'!$G$397*(1+rvanilla01)^0.5)-SUM($G274:AR274),('PTRM input'!$G$397*(1+rvanilla01)^0.5)/A13stdlife))</f>
        <v>0</v>
      </c>
      <c r="AT274" s="251">
        <f ca="1">IF(A13stdlife="n/a","n/a",IF(AT$3&gt;(A13stdlife+$E274),('PTRM input'!$G$397*(1+rvanilla01)^0.5)-SUM($G274:AS274),('PTRM input'!$G$397*(1+rvanilla01)^0.5)/A13stdlife))</f>
        <v>0</v>
      </c>
      <c r="AU274" s="251">
        <f ca="1">IF(A13stdlife="n/a","n/a",IF(AU$3&gt;(A13stdlife+$E274),('PTRM input'!$G$397*(1+rvanilla01)^0.5)-SUM($G274:AT274),('PTRM input'!$G$397*(1+rvanilla01)^0.5)/A13stdlife))</f>
        <v>0</v>
      </c>
      <c r="AV274" s="251">
        <f ca="1">IF(A13stdlife="n/a","n/a",IF(AV$3&gt;(A13stdlife+$E274),('PTRM input'!$G$397*(1+rvanilla01)^0.5)-SUM($G274:AU274),('PTRM input'!$G$397*(1+rvanilla01)^0.5)/A13stdlife))</f>
        <v>0</v>
      </c>
      <c r="AW274" s="251">
        <f ca="1">IF(A13stdlife="n/a","n/a",IF(AW$3&gt;(A13stdlife+$E274),('PTRM input'!$G$397*(1+rvanilla01)^0.5)-SUM($G274:AV274),('PTRM input'!$G$397*(1+rvanilla01)^0.5)/A13stdlife))</f>
        <v>0</v>
      </c>
      <c r="AX274" s="251">
        <f ca="1">IF(A13stdlife="n/a","n/a",IF(AX$3&gt;(A13stdlife+$E274),('PTRM input'!$G$397*(1+rvanilla01)^0.5)-SUM($G274:AW274),('PTRM input'!$G$397*(1+rvanilla01)^0.5)/A13stdlife))</f>
        <v>0</v>
      </c>
      <c r="AY274" s="251">
        <f ca="1">IF(A13stdlife="n/a","n/a",IF(AY$3&gt;(A13stdlife+$E274),('PTRM input'!$G$397*(1+rvanilla01)^0.5)-SUM($G274:AX274),('PTRM input'!$G$397*(1+rvanilla01)^0.5)/A13stdlife))</f>
        <v>0</v>
      </c>
      <c r="AZ274" s="251">
        <f ca="1">IF(A13stdlife="n/a","n/a",IF(AZ$3&gt;(A13stdlife+$E274),('PTRM input'!$G$397*(1+rvanilla01)^0.5)-SUM($G274:AY274),('PTRM input'!$G$397*(1+rvanilla01)^0.5)/A13stdlife))</f>
        <v>0</v>
      </c>
      <c r="BA274" s="251">
        <f ca="1">IF(A13stdlife="n/a","n/a",IF(BA$3&gt;(A13stdlife+$E274),('PTRM input'!$G$397*(1+rvanilla01)^0.5)-SUM($G274:AZ274),('PTRM input'!$G$397*(1+rvanilla01)^0.5)/A13stdlife))</f>
        <v>0</v>
      </c>
      <c r="BB274" s="251">
        <f ca="1">IF(A13stdlife="n/a","n/a",IF(BB$3&gt;(A13stdlife+$E274),('PTRM input'!$G$397*(1+rvanilla01)^0.5)-SUM($G274:BA274),('PTRM input'!$G$397*(1+rvanilla01)^0.5)/A13stdlife))</f>
        <v>0</v>
      </c>
      <c r="BC274" s="251">
        <f ca="1">IF(A13stdlife="n/a","n/a",IF(BC$3&gt;(A13stdlife+$E274),('PTRM input'!$G$397*(1+rvanilla01)^0.5)-SUM($G274:BB274),('PTRM input'!$G$397*(1+rvanilla01)^0.5)/A13stdlife))</f>
        <v>0</v>
      </c>
      <c r="BD274" s="251">
        <f ca="1">IF(A13stdlife="n/a","n/a",IF(BD$3&gt;(A13stdlife+$E274),('PTRM input'!$G$397*(1+rvanilla01)^0.5)-SUM($G274:BC274),('PTRM input'!$G$397*(1+rvanilla01)^0.5)/A13stdlife))</f>
        <v>0</v>
      </c>
      <c r="BE274" s="251">
        <f ca="1">IF(A13stdlife="n/a","n/a",IF(BE$3&gt;(A13stdlife+$E274),('PTRM input'!$G$397*(1+rvanilla01)^0.5)-SUM($G274:BD274),('PTRM input'!$G$397*(1+rvanilla01)^0.5)/A13stdlife))</f>
        <v>0</v>
      </c>
      <c r="BF274" s="251">
        <f ca="1">IF(A13stdlife="n/a","n/a",IF(BF$3&gt;(A13stdlife+$E274),('PTRM input'!$G$397*(1+rvanilla01)^0.5)-SUM($G274:BE274),('PTRM input'!$G$397*(1+rvanilla01)^0.5)/A13stdlife))</f>
        <v>0</v>
      </c>
      <c r="BG274" s="251">
        <f ca="1">IF(A13stdlife="n/a","n/a",IF(BG$3&gt;(A13stdlife+$E274),('PTRM input'!$G$397*(1+rvanilla01)^0.5)-SUM($G274:BF274),('PTRM input'!$G$397*(1+rvanilla01)^0.5)/A13stdlife))</f>
        <v>0</v>
      </c>
      <c r="BH274" s="251">
        <f ca="1">IF(A13stdlife="n/a","n/a",IF(BH$3&gt;(A13stdlife+$E274),('PTRM input'!$G$397*(1+rvanilla01)^0.5)-SUM($G274:BG274),('PTRM input'!$G$397*(1+rvanilla01)^0.5)/A13stdlife))</f>
        <v>0</v>
      </c>
      <c r="BI274" s="251">
        <f ca="1">IF(A13stdlife="n/a","n/a",IF(BI$3&gt;(A13stdlife+$E274),('PTRM input'!$G$397*(1+rvanilla01)^0.5)-SUM($G274:BH274),('PTRM input'!$G$397*(1+rvanilla01)^0.5)/A13stdlife))</f>
        <v>0</v>
      </c>
      <c r="BJ274" s="116"/>
      <c r="BK274" s="116"/>
      <c r="BL274" s="116"/>
      <c r="BM274" s="116"/>
    </row>
    <row r="275" spans="1:65" hidden="1" outlineLevel="2">
      <c r="A275" s="116"/>
      <c r="B275" s="19"/>
      <c r="C275" s="18"/>
      <c r="D275" s="760"/>
      <c r="E275" s="86">
        <v>2</v>
      </c>
      <c r="F275" s="259"/>
      <c r="G275" s="434"/>
      <c r="H275" s="619"/>
      <c r="I275" s="433">
        <f ca="1">IF(A13stdlife="n/a","n/a",IF(I$3&gt;(A13stdlife+$E275),('PTRM input'!$H$397*(1+rvanilla02)^0.5)-SUM(H275:$H275),('PTRM input'!$H$397*(1+rvanilla02)^0.5)/A13stdlife))</f>
        <v>0</v>
      </c>
      <c r="J275" s="433">
        <f ca="1">IF(A13stdlife="n/a","n/a",IF(J$3&gt;(A13stdlife+$E275),('PTRM input'!$H$397*(1+rvanilla02)^0.5)-SUM($H275:I275),('PTRM input'!$H$397*(1+rvanilla02)^0.5)/A13stdlife))</f>
        <v>0</v>
      </c>
      <c r="K275" s="433">
        <f ca="1">IF(A13stdlife="n/a","n/a",IF(K$3&gt;(A13stdlife+$E275),('PTRM input'!$H$397*(1+rvanilla02)^0.5)-SUM($H275:J275),('PTRM input'!$H$397*(1+rvanilla02)^0.5)/A13stdlife))</f>
        <v>0</v>
      </c>
      <c r="L275" s="433">
        <f ca="1">IF(A13stdlife="n/a","n/a",IF(L$3&gt;(A13stdlife+$E275),('PTRM input'!$H$397*(1+rvanilla02)^0.5)-SUM($H275:K275),('PTRM input'!$H$397*(1+rvanilla02)^0.5)/A13stdlife))</f>
        <v>0</v>
      </c>
      <c r="M275" s="433">
        <f ca="1">IF(A13stdlife="n/a","n/a",IF(M$3&gt;(A13stdlife+$E275),('PTRM input'!$H$397*(1+rvanilla02)^0.5)-SUM($H275:L275),('PTRM input'!$H$397*(1+rvanilla02)^0.5)/A13stdlife))</f>
        <v>0</v>
      </c>
      <c r="N275" s="433">
        <f ca="1">IF(A13stdlife="n/a","n/a",IF(N$3&gt;(A13stdlife+$E275),('PTRM input'!$H$397*(1+rvanilla02)^0.5)-SUM($H275:M275),('PTRM input'!$H$397*(1+rvanilla02)^0.5)/A13stdlife))</f>
        <v>0</v>
      </c>
      <c r="O275" s="433">
        <f ca="1">IF(A13stdlife="n/a","n/a",IF(O$3&gt;(A13stdlife+$E275),('PTRM input'!$H$397*(1+rvanilla02)^0.5)-SUM($H275:N275),('PTRM input'!$H$397*(1+rvanilla02)^0.5)/A13stdlife))</f>
        <v>0</v>
      </c>
      <c r="P275" s="433">
        <f ca="1">IF(A13stdlife="n/a","n/a",IF(P$3&gt;(A13stdlife+$E275),('PTRM input'!$H$397*(1+rvanilla02)^0.5)-SUM($H275:O275),('PTRM input'!$H$397*(1+rvanilla02)^0.5)/A13stdlife))</f>
        <v>0</v>
      </c>
      <c r="Q275" s="433">
        <f ca="1">IF(A13stdlife="n/a","n/a",IF(Q$3&gt;(A13stdlife+$E275),('PTRM input'!$H$397*(1+rvanilla02)^0.5)-SUM($H275:P275),('PTRM input'!$H$397*(1+rvanilla02)^0.5)/A13stdlife))</f>
        <v>0</v>
      </c>
      <c r="R275" s="251">
        <f ca="1">IF(A13stdlife="n/a","n/a",IF(R$3&gt;(A13stdlife+$E275),('PTRM input'!$H$397*(1+rvanilla02)^0.5)-SUM($H275:Q275),('PTRM input'!$H$397*(1+rvanilla02)^0.5)/A13stdlife))</f>
        <v>0</v>
      </c>
      <c r="S275" s="251">
        <f ca="1">IF(A13stdlife="n/a","n/a",IF(S$3&gt;(A13stdlife+$E275),('PTRM input'!$H$397*(1+rvanilla02)^0.5)-SUM($H275:R275),('PTRM input'!$H$397*(1+rvanilla02)^0.5)/A13stdlife))</f>
        <v>0</v>
      </c>
      <c r="T275" s="251">
        <f ca="1">IF(A13stdlife="n/a","n/a",IF(T$3&gt;(A13stdlife+$E275),('PTRM input'!$H$397*(1+rvanilla02)^0.5)-SUM($H275:S275),('PTRM input'!$H$397*(1+rvanilla02)^0.5)/A13stdlife))</f>
        <v>0</v>
      </c>
      <c r="U275" s="251">
        <f ca="1">IF(A13stdlife="n/a","n/a",IF(U$3&gt;(A13stdlife+$E275),('PTRM input'!$H$397*(1+rvanilla02)^0.5)-SUM($H275:T275),('PTRM input'!$H$397*(1+rvanilla02)^0.5)/A13stdlife))</f>
        <v>0</v>
      </c>
      <c r="V275" s="251">
        <f ca="1">IF(A13stdlife="n/a","n/a",IF(V$3&gt;(A13stdlife+$E275),('PTRM input'!$H$397*(1+rvanilla02)^0.5)-SUM($H275:U275),('PTRM input'!$H$397*(1+rvanilla02)^0.5)/A13stdlife))</f>
        <v>0</v>
      </c>
      <c r="W275" s="251">
        <f ca="1">IF(A13stdlife="n/a","n/a",IF(W$3&gt;(A13stdlife+$E275),('PTRM input'!$H$397*(1+rvanilla02)^0.5)-SUM($H275:V275),('PTRM input'!$H$397*(1+rvanilla02)^0.5)/A13stdlife))</f>
        <v>0</v>
      </c>
      <c r="X275" s="251">
        <f ca="1">IF(A13stdlife="n/a","n/a",IF(X$3&gt;(A13stdlife+$E275),('PTRM input'!$H$397*(1+rvanilla02)^0.5)-SUM($H275:W275),('PTRM input'!$H$397*(1+rvanilla02)^0.5)/A13stdlife))</f>
        <v>0</v>
      </c>
      <c r="Y275" s="251">
        <f ca="1">IF(A13stdlife="n/a","n/a",IF(Y$3&gt;(A13stdlife+$E275),('PTRM input'!$H$397*(1+rvanilla02)^0.5)-SUM($H275:X275),('PTRM input'!$H$397*(1+rvanilla02)^0.5)/A13stdlife))</f>
        <v>0</v>
      </c>
      <c r="Z275" s="251">
        <f ca="1">IF(A13stdlife="n/a","n/a",IF(Z$3&gt;(A13stdlife+$E275),('PTRM input'!$H$397*(1+rvanilla02)^0.5)-SUM($H275:Y275),('PTRM input'!$H$397*(1+rvanilla02)^0.5)/A13stdlife))</f>
        <v>0</v>
      </c>
      <c r="AA275" s="251">
        <f ca="1">IF(A13stdlife="n/a","n/a",IF(AA$3&gt;(A13stdlife+$E275),('PTRM input'!$H$397*(1+rvanilla02)^0.5)-SUM($H275:Z275),('PTRM input'!$H$397*(1+rvanilla02)^0.5)/A13stdlife))</f>
        <v>0</v>
      </c>
      <c r="AB275" s="251">
        <f ca="1">IF(A13stdlife="n/a","n/a",IF(AB$3&gt;(A13stdlife+$E275),('PTRM input'!$H$397*(1+rvanilla02)^0.5)-SUM($H275:AA275),('PTRM input'!$H$397*(1+rvanilla02)^0.5)/A13stdlife))</f>
        <v>0</v>
      </c>
      <c r="AC275" s="251">
        <f ca="1">IF(A13stdlife="n/a","n/a",IF(AC$3&gt;(A13stdlife+$E275),('PTRM input'!$H$397*(1+rvanilla02)^0.5)-SUM($H275:AB275),('PTRM input'!$H$397*(1+rvanilla02)^0.5)/A13stdlife))</f>
        <v>0</v>
      </c>
      <c r="AD275" s="251">
        <f ca="1">IF(A13stdlife="n/a","n/a",IF(AD$3&gt;(A13stdlife+$E275),('PTRM input'!$H$397*(1+rvanilla02)^0.5)-SUM($H275:AC275),('PTRM input'!$H$397*(1+rvanilla02)^0.5)/A13stdlife))</f>
        <v>0</v>
      </c>
      <c r="AE275" s="251">
        <f ca="1">IF(A13stdlife="n/a","n/a",IF(AE$3&gt;(A13stdlife+$E275),('PTRM input'!$H$397*(1+rvanilla02)^0.5)-SUM($H275:AD275),('PTRM input'!$H$397*(1+rvanilla02)^0.5)/A13stdlife))</f>
        <v>0</v>
      </c>
      <c r="AF275" s="251">
        <f ca="1">IF(A13stdlife="n/a","n/a",IF(AF$3&gt;(A13stdlife+$E275),('PTRM input'!$H$397*(1+rvanilla02)^0.5)-SUM($H275:AE275),('PTRM input'!$H$397*(1+rvanilla02)^0.5)/A13stdlife))</f>
        <v>0</v>
      </c>
      <c r="AG275" s="251">
        <f ca="1">IF(A13stdlife="n/a","n/a",IF(AG$3&gt;(A13stdlife+$E275),('PTRM input'!$H$397*(1+rvanilla02)^0.5)-SUM($H275:AF275),('PTRM input'!$H$397*(1+rvanilla02)^0.5)/A13stdlife))</f>
        <v>0</v>
      </c>
      <c r="AH275" s="251">
        <f ca="1">IF(A13stdlife="n/a","n/a",IF(AH$3&gt;(A13stdlife+$E275),('PTRM input'!$H$397*(1+rvanilla02)^0.5)-SUM($H275:AG275),('PTRM input'!$H$397*(1+rvanilla02)^0.5)/A13stdlife))</f>
        <v>0</v>
      </c>
      <c r="AI275" s="251">
        <f ca="1">IF(A13stdlife="n/a","n/a",IF(AI$3&gt;(A13stdlife+$E275),('PTRM input'!$H$397*(1+rvanilla02)^0.5)-SUM($H275:AH275),('PTRM input'!$H$397*(1+rvanilla02)^0.5)/A13stdlife))</f>
        <v>0</v>
      </c>
      <c r="AJ275" s="251">
        <f ca="1">IF(A13stdlife="n/a","n/a",IF(AJ$3&gt;(A13stdlife+$E275),('PTRM input'!$H$397*(1+rvanilla02)^0.5)-SUM($H275:AI275),('PTRM input'!$H$397*(1+rvanilla02)^0.5)/A13stdlife))</f>
        <v>0</v>
      </c>
      <c r="AK275" s="251">
        <f ca="1">IF(A13stdlife="n/a","n/a",IF(AK$3&gt;(A13stdlife+$E275),('PTRM input'!$H$397*(1+rvanilla02)^0.5)-SUM($H275:AJ275),('PTRM input'!$H$397*(1+rvanilla02)^0.5)/A13stdlife))</f>
        <v>0</v>
      </c>
      <c r="AL275" s="251">
        <f ca="1">IF(A13stdlife="n/a","n/a",IF(AL$3&gt;(A13stdlife+$E275),('PTRM input'!$H$397*(1+rvanilla02)^0.5)-SUM($H275:AK275),('PTRM input'!$H$397*(1+rvanilla02)^0.5)/A13stdlife))</f>
        <v>0</v>
      </c>
      <c r="AM275" s="251">
        <f ca="1">IF(A13stdlife="n/a","n/a",IF(AM$3&gt;(A13stdlife+$E275),('PTRM input'!$H$397*(1+rvanilla02)^0.5)-SUM($H275:AL275),('PTRM input'!$H$397*(1+rvanilla02)^0.5)/A13stdlife))</f>
        <v>0</v>
      </c>
      <c r="AN275" s="251">
        <f ca="1">IF(A13stdlife="n/a","n/a",IF(AN$3&gt;(A13stdlife+$E275),('PTRM input'!$H$397*(1+rvanilla02)^0.5)-SUM($H275:AM275),('PTRM input'!$H$397*(1+rvanilla02)^0.5)/A13stdlife))</f>
        <v>0</v>
      </c>
      <c r="AO275" s="251">
        <f ca="1">IF(A13stdlife="n/a","n/a",IF(AO$3&gt;(A13stdlife+$E275),('PTRM input'!$H$397*(1+rvanilla02)^0.5)-SUM($H275:AN275),('PTRM input'!$H$397*(1+rvanilla02)^0.5)/A13stdlife))</f>
        <v>0</v>
      </c>
      <c r="AP275" s="251">
        <f ca="1">IF(A13stdlife="n/a","n/a",IF(AP$3&gt;(A13stdlife+$E275),('PTRM input'!$H$397*(1+rvanilla02)^0.5)-SUM($H275:AO275),('PTRM input'!$H$397*(1+rvanilla02)^0.5)/A13stdlife))</f>
        <v>0</v>
      </c>
      <c r="AQ275" s="251">
        <f ca="1">IF(A13stdlife="n/a","n/a",IF(AQ$3&gt;(A13stdlife+$E275),('PTRM input'!$H$397*(1+rvanilla02)^0.5)-SUM($H275:AP275),('PTRM input'!$H$397*(1+rvanilla02)^0.5)/A13stdlife))</f>
        <v>0</v>
      </c>
      <c r="AR275" s="251">
        <f ca="1">IF(A13stdlife="n/a","n/a",IF(AR$3&gt;(A13stdlife+$E275),('PTRM input'!$H$397*(1+rvanilla02)^0.5)-SUM($H275:AQ275),('PTRM input'!$H$397*(1+rvanilla02)^0.5)/A13stdlife))</f>
        <v>0</v>
      </c>
      <c r="AS275" s="251">
        <f ca="1">IF(A13stdlife="n/a","n/a",IF(AS$3&gt;(A13stdlife+$E275),('PTRM input'!$H$397*(1+rvanilla02)^0.5)-SUM($H275:AR275),('PTRM input'!$H$397*(1+rvanilla02)^0.5)/A13stdlife))</f>
        <v>0</v>
      </c>
      <c r="AT275" s="251">
        <f ca="1">IF(A13stdlife="n/a","n/a",IF(AT$3&gt;(A13stdlife+$E275),('PTRM input'!$H$397*(1+rvanilla02)^0.5)-SUM($H275:AS275),('PTRM input'!$H$397*(1+rvanilla02)^0.5)/A13stdlife))</f>
        <v>0</v>
      </c>
      <c r="AU275" s="251">
        <f ca="1">IF(A13stdlife="n/a","n/a",IF(AU$3&gt;(A13stdlife+$E275),('PTRM input'!$H$397*(1+rvanilla02)^0.5)-SUM($H275:AT275),('PTRM input'!$H$397*(1+rvanilla02)^0.5)/A13stdlife))</f>
        <v>0</v>
      </c>
      <c r="AV275" s="251">
        <f ca="1">IF(A13stdlife="n/a","n/a",IF(AV$3&gt;(A13stdlife+$E275),('PTRM input'!$H$397*(1+rvanilla02)^0.5)-SUM($H275:AU275),('PTRM input'!$H$397*(1+rvanilla02)^0.5)/A13stdlife))</f>
        <v>0</v>
      </c>
      <c r="AW275" s="251">
        <f ca="1">IF(A13stdlife="n/a","n/a",IF(AW$3&gt;(A13stdlife+$E275),('PTRM input'!$H$397*(1+rvanilla02)^0.5)-SUM($H275:AV275),('PTRM input'!$H$397*(1+rvanilla02)^0.5)/A13stdlife))</f>
        <v>0</v>
      </c>
      <c r="AX275" s="251">
        <f ca="1">IF(A13stdlife="n/a","n/a",IF(AX$3&gt;(A13stdlife+$E275),('PTRM input'!$H$397*(1+rvanilla02)^0.5)-SUM($H275:AW275),('PTRM input'!$H$397*(1+rvanilla02)^0.5)/A13stdlife))</f>
        <v>0</v>
      </c>
      <c r="AY275" s="251">
        <f ca="1">IF(A13stdlife="n/a","n/a",IF(AY$3&gt;(A13stdlife+$E275),('PTRM input'!$H$397*(1+rvanilla02)^0.5)-SUM($H275:AX275),('PTRM input'!$H$397*(1+rvanilla02)^0.5)/A13stdlife))</f>
        <v>0</v>
      </c>
      <c r="AZ275" s="251">
        <f ca="1">IF(A13stdlife="n/a","n/a",IF(AZ$3&gt;(A13stdlife+$E275),('PTRM input'!$H$397*(1+rvanilla02)^0.5)-SUM($H275:AY275),('PTRM input'!$H$397*(1+rvanilla02)^0.5)/A13stdlife))</f>
        <v>0</v>
      </c>
      <c r="BA275" s="251">
        <f ca="1">IF(A13stdlife="n/a","n/a",IF(BA$3&gt;(A13stdlife+$E275),('PTRM input'!$H$397*(1+rvanilla02)^0.5)-SUM($H275:AZ275),('PTRM input'!$H$397*(1+rvanilla02)^0.5)/A13stdlife))</f>
        <v>0</v>
      </c>
      <c r="BB275" s="251">
        <f ca="1">IF(A13stdlife="n/a","n/a",IF(BB$3&gt;(A13stdlife+$E275),('PTRM input'!$H$397*(1+rvanilla02)^0.5)-SUM($H275:BA275),('PTRM input'!$H$397*(1+rvanilla02)^0.5)/A13stdlife))</f>
        <v>0</v>
      </c>
      <c r="BC275" s="251">
        <f ca="1">IF(A13stdlife="n/a","n/a",IF(BC$3&gt;(A13stdlife+$E275),('PTRM input'!$H$397*(1+rvanilla02)^0.5)-SUM($H275:BB275),('PTRM input'!$H$397*(1+rvanilla02)^0.5)/A13stdlife))</f>
        <v>0</v>
      </c>
      <c r="BD275" s="251">
        <f ca="1">IF(A13stdlife="n/a","n/a",IF(BD$3&gt;(A13stdlife+$E275),('PTRM input'!$H$397*(1+rvanilla02)^0.5)-SUM($H275:BC275),('PTRM input'!$H$397*(1+rvanilla02)^0.5)/A13stdlife))</f>
        <v>0</v>
      </c>
      <c r="BE275" s="251">
        <f ca="1">IF(A13stdlife="n/a","n/a",IF(BE$3&gt;(A13stdlife+$E275),('PTRM input'!$H$397*(1+rvanilla02)^0.5)-SUM($H275:BD275),('PTRM input'!$H$397*(1+rvanilla02)^0.5)/A13stdlife))</f>
        <v>0</v>
      </c>
      <c r="BF275" s="251">
        <f ca="1">IF(A13stdlife="n/a","n/a",IF(BF$3&gt;(A13stdlife+$E275),('PTRM input'!$H$397*(1+rvanilla02)^0.5)-SUM($H275:BE275),('PTRM input'!$H$397*(1+rvanilla02)^0.5)/A13stdlife))</f>
        <v>0</v>
      </c>
      <c r="BG275" s="251">
        <f ca="1">IF(A13stdlife="n/a","n/a",IF(BG$3&gt;(A13stdlife+$E275),('PTRM input'!$H$397*(1+rvanilla02)^0.5)-SUM($H275:BF275),('PTRM input'!$H$397*(1+rvanilla02)^0.5)/A13stdlife))</f>
        <v>0</v>
      </c>
      <c r="BH275" s="251">
        <f ca="1">IF(A13stdlife="n/a","n/a",IF(BH$3&gt;(A13stdlife+$E275),('PTRM input'!$H$397*(1+rvanilla02)^0.5)-SUM($H275:BG275),('PTRM input'!$H$397*(1+rvanilla02)^0.5)/A13stdlife))</f>
        <v>0</v>
      </c>
      <c r="BI275" s="251">
        <f ca="1">IF(A13stdlife="n/a","n/a",IF(BI$3&gt;(A13stdlife+$E275),('PTRM input'!$H$397*(1+rvanilla02)^0.5)-SUM($H275:BH275),('PTRM input'!$H$397*(1+rvanilla02)^0.5)/A13stdlife))</f>
        <v>0</v>
      </c>
      <c r="BJ275" s="116"/>
      <c r="BK275" s="116"/>
      <c r="BL275" s="116"/>
      <c r="BM275" s="116"/>
    </row>
    <row r="276" spans="1:65" hidden="1" outlineLevel="2">
      <c r="A276" s="116"/>
      <c r="B276" s="19"/>
      <c r="C276" s="18"/>
      <c r="D276" s="760"/>
      <c r="E276" s="86">
        <v>3</v>
      </c>
      <c r="F276" s="259"/>
      <c r="G276" s="434"/>
      <c r="H276" s="435"/>
      <c r="I276" s="619"/>
      <c r="J276" s="433">
        <f ca="1">IF(A13stdlife="n/a","n/a",IF(J$3&gt;(A13stdlife+$E276),('PTRM input'!$I$397*(1+rvanilla03)^0.5)-SUM(I276:$I276),('PTRM input'!$I$397*(1+rvanilla03)^0.5)/A13stdlife))</f>
        <v>0</v>
      </c>
      <c r="K276" s="433">
        <f ca="1">IF(A13stdlife="n/a","n/a",IF(K$3&gt;(A13stdlife+$E276),('PTRM input'!$I$397*(1+rvanilla03)^0.5)-SUM($I276:J276),('PTRM input'!$I$397*(1+rvanilla03)^0.5)/A13stdlife))</f>
        <v>0</v>
      </c>
      <c r="L276" s="433">
        <f ca="1">IF(A13stdlife="n/a","n/a",IF(L$3&gt;(A13stdlife+$E276),('PTRM input'!$I$397*(1+rvanilla03)^0.5)-SUM($I276:K276),('PTRM input'!$I$397*(1+rvanilla03)^0.5)/A13stdlife))</f>
        <v>0</v>
      </c>
      <c r="M276" s="433">
        <f ca="1">IF(A13stdlife="n/a","n/a",IF(M$3&gt;(A13stdlife+$E276),('PTRM input'!$I$397*(1+rvanilla03)^0.5)-SUM($I276:L276),('PTRM input'!$I$397*(1+rvanilla03)^0.5)/A13stdlife))</f>
        <v>0</v>
      </c>
      <c r="N276" s="433">
        <f ca="1">IF(A13stdlife="n/a","n/a",IF(N$3&gt;(A13stdlife+$E276),('PTRM input'!$I$397*(1+rvanilla03)^0.5)-SUM($I276:M276),('PTRM input'!$I$397*(1+rvanilla03)^0.5)/A13stdlife))</f>
        <v>0</v>
      </c>
      <c r="O276" s="433">
        <f ca="1">IF(A13stdlife="n/a","n/a",IF(O$3&gt;(A13stdlife+$E276),('PTRM input'!$I$397*(1+rvanilla03)^0.5)-SUM($I276:N276),('PTRM input'!$I$397*(1+rvanilla03)^0.5)/A13stdlife))</f>
        <v>0</v>
      </c>
      <c r="P276" s="433">
        <f ca="1">IF(A13stdlife="n/a","n/a",IF(P$3&gt;(A13stdlife+$E276),('PTRM input'!$I$397*(1+rvanilla03)^0.5)-SUM($I276:O276),('PTRM input'!$I$397*(1+rvanilla03)^0.5)/A13stdlife))</f>
        <v>0</v>
      </c>
      <c r="Q276" s="433">
        <f ca="1">IF(A13stdlife="n/a","n/a",IF(Q$3&gt;(A13stdlife+$E276),('PTRM input'!$I$397*(1+rvanilla03)^0.5)-SUM($I276:P276),('PTRM input'!$I$397*(1+rvanilla03)^0.5)/A13stdlife))</f>
        <v>0</v>
      </c>
      <c r="R276" s="251">
        <f ca="1">IF(A13stdlife="n/a","n/a",IF(R$3&gt;(A13stdlife+$E276),('PTRM input'!$I$397*(1+rvanilla03)^0.5)-SUM($I276:Q276),('PTRM input'!$I$397*(1+rvanilla03)^0.5)/A13stdlife))</f>
        <v>0</v>
      </c>
      <c r="S276" s="251">
        <f ca="1">IF(A13stdlife="n/a","n/a",IF(S$3&gt;(A13stdlife+$E276),('PTRM input'!$I$397*(1+rvanilla03)^0.5)-SUM($I276:R276),('PTRM input'!$I$397*(1+rvanilla03)^0.5)/A13stdlife))</f>
        <v>0</v>
      </c>
      <c r="T276" s="251">
        <f ca="1">IF(A13stdlife="n/a","n/a",IF(T$3&gt;(A13stdlife+$E276),('PTRM input'!$I$397*(1+rvanilla03)^0.5)-SUM($I276:S276),('PTRM input'!$I$397*(1+rvanilla03)^0.5)/A13stdlife))</f>
        <v>0</v>
      </c>
      <c r="U276" s="251">
        <f ca="1">IF(A13stdlife="n/a","n/a",IF(U$3&gt;(A13stdlife+$E276),('PTRM input'!$I$397*(1+rvanilla03)^0.5)-SUM($I276:T276),('PTRM input'!$I$397*(1+rvanilla03)^0.5)/A13stdlife))</f>
        <v>0</v>
      </c>
      <c r="V276" s="251">
        <f ca="1">IF(A13stdlife="n/a","n/a",IF(V$3&gt;(A13stdlife+$E276),('PTRM input'!$I$397*(1+rvanilla03)^0.5)-SUM($I276:U276),('PTRM input'!$I$397*(1+rvanilla03)^0.5)/A13stdlife))</f>
        <v>0</v>
      </c>
      <c r="W276" s="251">
        <f ca="1">IF(A13stdlife="n/a","n/a",IF(W$3&gt;(A13stdlife+$E276),('PTRM input'!$I$397*(1+rvanilla03)^0.5)-SUM($I276:V276),('PTRM input'!$I$397*(1+rvanilla03)^0.5)/A13stdlife))</f>
        <v>0</v>
      </c>
      <c r="X276" s="251">
        <f ca="1">IF(A13stdlife="n/a","n/a",IF(X$3&gt;(A13stdlife+$E276),('PTRM input'!$I$397*(1+rvanilla03)^0.5)-SUM($I276:W276),('PTRM input'!$I$397*(1+rvanilla03)^0.5)/A13stdlife))</f>
        <v>0</v>
      </c>
      <c r="Y276" s="251">
        <f ca="1">IF(A13stdlife="n/a","n/a",IF(Y$3&gt;(A13stdlife+$E276),('PTRM input'!$I$397*(1+rvanilla03)^0.5)-SUM($I276:X276),('PTRM input'!$I$397*(1+rvanilla03)^0.5)/A13stdlife))</f>
        <v>0</v>
      </c>
      <c r="Z276" s="251">
        <f ca="1">IF(A13stdlife="n/a","n/a",IF(Z$3&gt;(A13stdlife+$E276),('PTRM input'!$I$397*(1+rvanilla03)^0.5)-SUM($I276:Y276),('PTRM input'!$I$397*(1+rvanilla03)^0.5)/A13stdlife))</f>
        <v>0</v>
      </c>
      <c r="AA276" s="251">
        <f ca="1">IF(A13stdlife="n/a","n/a",IF(AA$3&gt;(A13stdlife+$E276),('PTRM input'!$I$397*(1+rvanilla03)^0.5)-SUM($I276:Z276),('PTRM input'!$I$397*(1+rvanilla03)^0.5)/A13stdlife))</f>
        <v>0</v>
      </c>
      <c r="AB276" s="251">
        <f ca="1">IF(A13stdlife="n/a","n/a",IF(AB$3&gt;(A13stdlife+$E276),('PTRM input'!$I$397*(1+rvanilla03)^0.5)-SUM($I276:AA276),('PTRM input'!$I$397*(1+rvanilla03)^0.5)/A13stdlife))</f>
        <v>0</v>
      </c>
      <c r="AC276" s="251">
        <f ca="1">IF(A13stdlife="n/a","n/a",IF(AC$3&gt;(A13stdlife+$E276),('PTRM input'!$I$397*(1+rvanilla03)^0.5)-SUM($I276:AB276),('PTRM input'!$I$397*(1+rvanilla03)^0.5)/A13stdlife))</f>
        <v>0</v>
      </c>
      <c r="AD276" s="251">
        <f ca="1">IF(A13stdlife="n/a","n/a",IF(AD$3&gt;(A13stdlife+$E276),('PTRM input'!$I$397*(1+rvanilla03)^0.5)-SUM($I276:AC276),('PTRM input'!$I$397*(1+rvanilla03)^0.5)/A13stdlife))</f>
        <v>0</v>
      </c>
      <c r="AE276" s="251">
        <f ca="1">IF(A13stdlife="n/a","n/a",IF(AE$3&gt;(A13stdlife+$E276),('PTRM input'!$I$397*(1+rvanilla03)^0.5)-SUM($I276:AD276),('PTRM input'!$I$397*(1+rvanilla03)^0.5)/A13stdlife))</f>
        <v>0</v>
      </c>
      <c r="AF276" s="251">
        <f ca="1">IF(A13stdlife="n/a","n/a",IF(AF$3&gt;(A13stdlife+$E276),('PTRM input'!$I$397*(1+rvanilla03)^0.5)-SUM($I276:AE276),('PTRM input'!$I$397*(1+rvanilla03)^0.5)/A13stdlife))</f>
        <v>0</v>
      </c>
      <c r="AG276" s="251">
        <f ca="1">IF(A13stdlife="n/a","n/a",IF(AG$3&gt;(A13stdlife+$E276),('PTRM input'!$I$397*(1+rvanilla03)^0.5)-SUM($I276:AF276),('PTRM input'!$I$397*(1+rvanilla03)^0.5)/A13stdlife))</f>
        <v>0</v>
      </c>
      <c r="AH276" s="251">
        <f ca="1">IF(A13stdlife="n/a","n/a",IF(AH$3&gt;(A13stdlife+$E276),('PTRM input'!$I$397*(1+rvanilla03)^0.5)-SUM($I276:AG276),('PTRM input'!$I$397*(1+rvanilla03)^0.5)/A13stdlife))</f>
        <v>0</v>
      </c>
      <c r="AI276" s="251">
        <f ca="1">IF(A13stdlife="n/a","n/a",IF(AI$3&gt;(A13stdlife+$E276),('PTRM input'!$I$397*(1+rvanilla03)^0.5)-SUM($I276:AH276),('PTRM input'!$I$397*(1+rvanilla03)^0.5)/A13stdlife))</f>
        <v>0</v>
      </c>
      <c r="AJ276" s="251">
        <f ca="1">IF(A13stdlife="n/a","n/a",IF(AJ$3&gt;(A13stdlife+$E276),('PTRM input'!$I$397*(1+rvanilla03)^0.5)-SUM($I276:AI276),('PTRM input'!$I$397*(1+rvanilla03)^0.5)/A13stdlife))</f>
        <v>0</v>
      </c>
      <c r="AK276" s="251">
        <f ca="1">IF(A13stdlife="n/a","n/a",IF(AK$3&gt;(A13stdlife+$E276),('PTRM input'!$I$397*(1+rvanilla03)^0.5)-SUM($I276:AJ276),('PTRM input'!$I$397*(1+rvanilla03)^0.5)/A13stdlife))</f>
        <v>0</v>
      </c>
      <c r="AL276" s="251">
        <f ca="1">IF(A13stdlife="n/a","n/a",IF(AL$3&gt;(A13stdlife+$E276),('PTRM input'!$I$397*(1+rvanilla03)^0.5)-SUM($I276:AK276),('PTRM input'!$I$397*(1+rvanilla03)^0.5)/A13stdlife))</f>
        <v>0</v>
      </c>
      <c r="AM276" s="251">
        <f ca="1">IF(A13stdlife="n/a","n/a",IF(AM$3&gt;(A13stdlife+$E276),('PTRM input'!$I$397*(1+rvanilla03)^0.5)-SUM($I276:AL276),('PTRM input'!$I$397*(1+rvanilla03)^0.5)/A13stdlife))</f>
        <v>0</v>
      </c>
      <c r="AN276" s="251">
        <f ca="1">IF(A13stdlife="n/a","n/a",IF(AN$3&gt;(A13stdlife+$E276),('PTRM input'!$I$397*(1+rvanilla03)^0.5)-SUM($I276:AM276),('PTRM input'!$I$397*(1+rvanilla03)^0.5)/A13stdlife))</f>
        <v>0</v>
      </c>
      <c r="AO276" s="251">
        <f ca="1">IF(A13stdlife="n/a","n/a",IF(AO$3&gt;(A13stdlife+$E276),('PTRM input'!$I$397*(1+rvanilla03)^0.5)-SUM($I276:AN276),('PTRM input'!$I$397*(1+rvanilla03)^0.5)/A13stdlife))</f>
        <v>0</v>
      </c>
      <c r="AP276" s="251">
        <f ca="1">IF(A13stdlife="n/a","n/a",IF(AP$3&gt;(A13stdlife+$E276),('PTRM input'!$I$397*(1+rvanilla03)^0.5)-SUM($I276:AO276),('PTRM input'!$I$397*(1+rvanilla03)^0.5)/A13stdlife))</f>
        <v>0</v>
      </c>
      <c r="AQ276" s="251">
        <f ca="1">IF(A13stdlife="n/a","n/a",IF(AQ$3&gt;(A13stdlife+$E276),('PTRM input'!$I$397*(1+rvanilla03)^0.5)-SUM($I276:AP276),('PTRM input'!$I$397*(1+rvanilla03)^0.5)/A13stdlife))</f>
        <v>0</v>
      </c>
      <c r="AR276" s="251">
        <f ca="1">IF(A13stdlife="n/a","n/a",IF(AR$3&gt;(A13stdlife+$E276),('PTRM input'!$I$397*(1+rvanilla03)^0.5)-SUM($I276:AQ276),('PTRM input'!$I$397*(1+rvanilla03)^0.5)/A13stdlife))</f>
        <v>0</v>
      </c>
      <c r="AS276" s="251">
        <f ca="1">IF(A13stdlife="n/a","n/a",IF(AS$3&gt;(A13stdlife+$E276),('PTRM input'!$I$397*(1+rvanilla03)^0.5)-SUM($I276:AR276),('PTRM input'!$I$397*(1+rvanilla03)^0.5)/A13stdlife))</f>
        <v>0</v>
      </c>
      <c r="AT276" s="251">
        <f ca="1">IF(A13stdlife="n/a","n/a",IF(AT$3&gt;(A13stdlife+$E276),('PTRM input'!$I$397*(1+rvanilla03)^0.5)-SUM($I276:AS276),('PTRM input'!$I$397*(1+rvanilla03)^0.5)/A13stdlife))</f>
        <v>0</v>
      </c>
      <c r="AU276" s="251">
        <f ca="1">IF(A13stdlife="n/a","n/a",IF(AU$3&gt;(A13stdlife+$E276),('PTRM input'!$I$397*(1+rvanilla03)^0.5)-SUM($I276:AT276),('PTRM input'!$I$397*(1+rvanilla03)^0.5)/A13stdlife))</f>
        <v>0</v>
      </c>
      <c r="AV276" s="251">
        <f ca="1">IF(A13stdlife="n/a","n/a",IF(AV$3&gt;(A13stdlife+$E276),('PTRM input'!$I$397*(1+rvanilla03)^0.5)-SUM($I276:AU276),('PTRM input'!$I$397*(1+rvanilla03)^0.5)/A13stdlife))</f>
        <v>0</v>
      </c>
      <c r="AW276" s="251">
        <f ca="1">IF(A13stdlife="n/a","n/a",IF(AW$3&gt;(A13stdlife+$E276),('PTRM input'!$I$397*(1+rvanilla03)^0.5)-SUM($I276:AV276),('PTRM input'!$I$397*(1+rvanilla03)^0.5)/A13stdlife))</f>
        <v>0</v>
      </c>
      <c r="AX276" s="251">
        <f ca="1">IF(A13stdlife="n/a","n/a",IF(AX$3&gt;(A13stdlife+$E276),('PTRM input'!$I$397*(1+rvanilla03)^0.5)-SUM($I276:AW276),('PTRM input'!$I$397*(1+rvanilla03)^0.5)/A13stdlife))</f>
        <v>0</v>
      </c>
      <c r="AY276" s="251">
        <f ca="1">IF(A13stdlife="n/a","n/a",IF(AY$3&gt;(A13stdlife+$E276),('PTRM input'!$I$397*(1+rvanilla03)^0.5)-SUM($I276:AX276),('PTRM input'!$I$397*(1+rvanilla03)^0.5)/A13stdlife))</f>
        <v>0</v>
      </c>
      <c r="AZ276" s="251">
        <f ca="1">IF(A13stdlife="n/a","n/a",IF(AZ$3&gt;(A13stdlife+$E276),('PTRM input'!$I$397*(1+rvanilla03)^0.5)-SUM($I276:AY276),('PTRM input'!$I$397*(1+rvanilla03)^0.5)/A13stdlife))</f>
        <v>0</v>
      </c>
      <c r="BA276" s="251">
        <f ca="1">IF(A13stdlife="n/a","n/a",IF(BA$3&gt;(A13stdlife+$E276),('PTRM input'!$I$397*(1+rvanilla03)^0.5)-SUM($I276:AZ276),('PTRM input'!$I$397*(1+rvanilla03)^0.5)/A13stdlife))</f>
        <v>0</v>
      </c>
      <c r="BB276" s="251">
        <f ca="1">IF(A13stdlife="n/a","n/a",IF(BB$3&gt;(A13stdlife+$E276),('PTRM input'!$I$397*(1+rvanilla03)^0.5)-SUM($I276:BA276),('PTRM input'!$I$397*(1+rvanilla03)^0.5)/A13stdlife))</f>
        <v>0</v>
      </c>
      <c r="BC276" s="251">
        <f ca="1">IF(A13stdlife="n/a","n/a",IF(BC$3&gt;(A13stdlife+$E276),('PTRM input'!$I$397*(1+rvanilla03)^0.5)-SUM($I276:BB276),('PTRM input'!$I$397*(1+rvanilla03)^0.5)/A13stdlife))</f>
        <v>0</v>
      </c>
      <c r="BD276" s="251">
        <f ca="1">IF(A13stdlife="n/a","n/a",IF(BD$3&gt;(A13stdlife+$E276),('PTRM input'!$I$397*(1+rvanilla03)^0.5)-SUM($I276:BC276),('PTRM input'!$I$397*(1+rvanilla03)^0.5)/A13stdlife))</f>
        <v>0</v>
      </c>
      <c r="BE276" s="251">
        <f ca="1">IF(A13stdlife="n/a","n/a",IF(BE$3&gt;(A13stdlife+$E276),('PTRM input'!$I$397*(1+rvanilla03)^0.5)-SUM($I276:BD276),('PTRM input'!$I$397*(1+rvanilla03)^0.5)/A13stdlife))</f>
        <v>0</v>
      </c>
      <c r="BF276" s="251">
        <f ca="1">IF(A13stdlife="n/a","n/a",IF(BF$3&gt;(A13stdlife+$E276),('PTRM input'!$I$397*(1+rvanilla03)^0.5)-SUM($I276:BE276),('PTRM input'!$I$397*(1+rvanilla03)^0.5)/A13stdlife))</f>
        <v>0</v>
      </c>
      <c r="BG276" s="251">
        <f ca="1">IF(A13stdlife="n/a","n/a",IF(BG$3&gt;(A13stdlife+$E276),('PTRM input'!$I$397*(1+rvanilla03)^0.5)-SUM($I276:BF276),('PTRM input'!$I$397*(1+rvanilla03)^0.5)/A13stdlife))</f>
        <v>0</v>
      </c>
      <c r="BH276" s="251">
        <f ca="1">IF(A13stdlife="n/a","n/a",IF(BH$3&gt;(A13stdlife+$E276),('PTRM input'!$I$397*(1+rvanilla03)^0.5)-SUM($I276:BG276),('PTRM input'!$I$397*(1+rvanilla03)^0.5)/A13stdlife))</f>
        <v>0</v>
      </c>
      <c r="BI276" s="251">
        <f ca="1">IF(A13stdlife="n/a","n/a",IF(BI$3&gt;(A13stdlife+$E276),('PTRM input'!$I$397*(1+rvanilla03)^0.5)-SUM($I276:BH276),('PTRM input'!$I$397*(1+rvanilla03)^0.5)/A13stdlife))</f>
        <v>0</v>
      </c>
      <c r="BJ276" s="116"/>
      <c r="BK276" s="116"/>
      <c r="BL276" s="116"/>
      <c r="BM276" s="116"/>
    </row>
    <row r="277" spans="1:65" hidden="1" outlineLevel="2">
      <c r="A277" s="116"/>
      <c r="B277" s="19"/>
      <c r="C277" s="18"/>
      <c r="D277" s="760"/>
      <c r="E277" s="86">
        <v>4</v>
      </c>
      <c r="F277" s="259"/>
      <c r="G277" s="434"/>
      <c r="H277" s="435"/>
      <c r="I277" s="435"/>
      <c r="J277" s="619"/>
      <c r="K277" s="433">
        <f ca="1">IF(A13stdlife="n/a","n/a",IF(K$3&gt;(A13stdlife+$E277),('PTRM input'!$J$397*(1+rvanilla04)^0.5)-SUM(J277:$J277),('PTRM input'!$J$397*(1+rvanilla04)^0.5)/A13stdlife))</f>
        <v>0</v>
      </c>
      <c r="L277" s="433">
        <f ca="1">IF(A13stdlife="n/a","n/a",IF(L$3&gt;(A13stdlife+$E277),('PTRM input'!$J$397*(1+rvanilla04)^0.5)-SUM($J277:K277),('PTRM input'!$J$397*(1+rvanilla04)^0.5)/A13stdlife))</f>
        <v>0</v>
      </c>
      <c r="M277" s="433">
        <f ca="1">IF(A13stdlife="n/a","n/a",IF(M$3&gt;(A13stdlife+$E277),('PTRM input'!$J$397*(1+rvanilla04)^0.5)-SUM($J277:L277),('PTRM input'!$J$397*(1+rvanilla04)^0.5)/A13stdlife))</f>
        <v>0</v>
      </c>
      <c r="N277" s="433">
        <f ca="1">IF(A13stdlife="n/a","n/a",IF(N$3&gt;(A13stdlife+$E277),('PTRM input'!$J$397*(1+rvanilla04)^0.5)-SUM($J277:M277),('PTRM input'!$J$397*(1+rvanilla04)^0.5)/A13stdlife))</f>
        <v>0</v>
      </c>
      <c r="O277" s="433">
        <f ca="1">IF(A13stdlife="n/a","n/a",IF(O$3&gt;(A13stdlife+$E277),('PTRM input'!$J$397*(1+rvanilla04)^0.5)-SUM($J277:N277),('PTRM input'!$J$397*(1+rvanilla04)^0.5)/A13stdlife))</f>
        <v>0</v>
      </c>
      <c r="P277" s="433">
        <f ca="1">IF(A13stdlife="n/a","n/a",IF(P$3&gt;(A13stdlife+$E277),('PTRM input'!$J$397*(1+rvanilla04)^0.5)-SUM($J277:O277),('PTRM input'!$J$397*(1+rvanilla04)^0.5)/A13stdlife))</f>
        <v>0</v>
      </c>
      <c r="Q277" s="433">
        <f ca="1">IF(A13stdlife="n/a","n/a",IF(Q$3&gt;(A13stdlife+$E277),('PTRM input'!$J$397*(1+rvanilla04)^0.5)-SUM($J277:P277),('PTRM input'!$J$397*(1+rvanilla04)^0.5)/A13stdlife))</f>
        <v>0</v>
      </c>
      <c r="R277" s="251">
        <f ca="1">IF(A13stdlife="n/a","n/a",IF(R$3&gt;(A13stdlife+$E277),('PTRM input'!$J$397*(1+rvanilla04)^0.5)-SUM($J277:Q277),('PTRM input'!$J$397*(1+rvanilla04)^0.5)/A13stdlife))</f>
        <v>0</v>
      </c>
      <c r="S277" s="251">
        <f ca="1">IF(A13stdlife="n/a","n/a",IF(S$3&gt;(A13stdlife+$E277),('PTRM input'!$J$397*(1+rvanilla04)^0.5)-SUM($J277:R277),('PTRM input'!$J$397*(1+rvanilla04)^0.5)/A13stdlife))</f>
        <v>0</v>
      </c>
      <c r="T277" s="251">
        <f ca="1">IF(A13stdlife="n/a","n/a",IF(T$3&gt;(A13stdlife+$E277),('PTRM input'!$J$397*(1+rvanilla04)^0.5)-SUM($J277:S277),('PTRM input'!$J$397*(1+rvanilla04)^0.5)/A13stdlife))</f>
        <v>0</v>
      </c>
      <c r="U277" s="251">
        <f ca="1">IF(A13stdlife="n/a","n/a",IF(U$3&gt;(A13stdlife+$E277),('PTRM input'!$J$397*(1+rvanilla04)^0.5)-SUM($J277:T277),('PTRM input'!$J$397*(1+rvanilla04)^0.5)/A13stdlife))</f>
        <v>0</v>
      </c>
      <c r="V277" s="251">
        <f ca="1">IF(A13stdlife="n/a","n/a",IF(V$3&gt;(A13stdlife+$E277),('PTRM input'!$J$397*(1+rvanilla04)^0.5)-SUM($J277:U277),('PTRM input'!$J$397*(1+rvanilla04)^0.5)/A13stdlife))</f>
        <v>0</v>
      </c>
      <c r="W277" s="251">
        <f ca="1">IF(A13stdlife="n/a","n/a",IF(W$3&gt;(A13stdlife+$E277),('PTRM input'!$J$397*(1+rvanilla04)^0.5)-SUM($J277:V277),('PTRM input'!$J$397*(1+rvanilla04)^0.5)/A13stdlife))</f>
        <v>0</v>
      </c>
      <c r="X277" s="251">
        <f ca="1">IF(A13stdlife="n/a","n/a",IF(X$3&gt;(A13stdlife+$E277),('PTRM input'!$J$397*(1+rvanilla04)^0.5)-SUM($J277:W277),('PTRM input'!$J$397*(1+rvanilla04)^0.5)/A13stdlife))</f>
        <v>0</v>
      </c>
      <c r="Y277" s="251">
        <f ca="1">IF(A13stdlife="n/a","n/a",IF(Y$3&gt;(A13stdlife+$E277),('PTRM input'!$J$397*(1+rvanilla04)^0.5)-SUM($J277:X277),('PTRM input'!$J$397*(1+rvanilla04)^0.5)/A13stdlife))</f>
        <v>0</v>
      </c>
      <c r="Z277" s="251">
        <f ca="1">IF(A13stdlife="n/a","n/a",IF(Z$3&gt;(A13stdlife+$E277),('PTRM input'!$J$397*(1+rvanilla04)^0.5)-SUM($J277:Y277),('PTRM input'!$J$397*(1+rvanilla04)^0.5)/A13stdlife))</f>
        <v>0</v>
      </c>
      <c r="AA277" s="251">
        <f ca="1">IF(A13stdlife="n/a","n/a",IF(AA$3&gt;(A13stdlife+$E277),('PTRM input'!$J$397*(1+rvanilla04)^0.5)-SUM($J277:Z277),('PTRM input'!$J$397*(1+rvanilla04)^0.5)/A13stdlife))</f>
        <v>0</v>
      </c>
      <c r="AB277" s="251">
        <f ca="1">IF(A13stdlife="n/a","n/a",IF(AB$3&gt;(A13stdlife+$E277),('PTRM input'!$J$397*(1+rvanilla04)^0.5)-SUM($J277:AA277),('PTRM input'!$J$397*(1+rvanilla04)^0.5)/A13stdlife))</f>
        <v>0</v>
      </c>
      <c r="AC277" s="251">
        <f ca="1">IF(A13stdlife="n/a","n/a",IF(AC$3&gt;(A13stdlife+$E277),('PTRM input'!$J$397*(1+rvanilla04)^0.5)-SUM($J277:AB277),('PTRM input'!$J$397*(1+rvanilla04)^0.5)/A13stdlife))</f>
        <v>0</v>
      </c>
      <c r="AD277" s="251">
        <f ca="1">IF(A13stdlife="n/a","n/a",IF(AD$3&gt;(A13stdlife+$E277),('PTRM input'!$J$397*(1+rvanilla04)^0.5)-SUM($J277:AC277),('PTRM input'!$J$397*(1+rvanilla04)^0.5)/A13stdlife))</f>
        <v>0</v>
      </c>
      <c r="AE277" s="251">
        <f ca="1">IF(A13stdlife="n/a","n/a",IF(AE$3&gt;(A13stdlife+$E277),('PTRM input'!$J$397*(1+rvanilla04)^0.5)-SUM($J277:AD277),('PTRM input'!$J$397*(1+rvanilla04)^0.5)/A13stdlife))</f>
        <v>0</v>
      </c>
      <c r="AF277" s="251">
        <f ca="1">IF(A13stdlife="n/a","n/a",IF(AF$3&gt;(A13stdlife+$E277),('PTRM input'!$J$397*(1+rvanilla04)^0.5)-SUM($J277:AE277),('PTRM input'!$J$397*(1+rvanilla04)^0.5)/A13stdlife))</f>
        <v>0</v>
      </c>
      <c r="AG277" s="251">
        <f ca="1">IF(A13stdlife="n/a","n/a",IF(AG$3&gt;(A13stdlife+$E277),('PTRM input'!$J$397*(1+rvanilla04)^0.5)-SUM($J277:AF277),('PTRM input'!$J$397*(1+rvanilla04)^0.5)/A13stdlife))</f>
        <v>0</v>
      </c>
      <c r="AH277" s="251">
        <f ca="1">IF(A13stdlife="n/a","n/a",IF(AH$3&gt;(A13stdlife+$E277),('PTRM input'!$J$397*(1+rvanilla04)^0.5)-SUM($J277:AG277),('PTRM input'!$J$397*(1+rvanilla04)^0.5)/A13stdlife))</f>
        <v>0</v>
      </c>
      <c r="AI277" s="251">
        <f ca="1">IF(A13stdlife="n/a","n/a",IF(AI$3&gt;(A13stdlife+$E277),('PTRM input'!$J$397*(1+rvanilla04)^0.5)-SUM($J277:AH277),('PTRM input'!$J$397*(1+rvanilla04)^0.5)/A13stdlife))</f>
        <v>0</v>
      </c>
      <c r="AJ277" s="251">
        <f ca="1">IF(A13stdlife="n/a","n/a",IF(AJ$3&gt;(A13stdlife+$E277),('PTRM input'!$J$397*(1+rvanilla04)^0.5)-SUM($J277:AI277),('PTRM input'!$J$397*(1+rvanilla04)^0.5)/A13stdlife))</f>
        <v>0</v>
      </c>
      <c r="AK277" s="251">
        <f ca="1">IF(A13stdlife="n/a","n/a",IF(AK$3&gt;(A13stdlife+$E277),('PTRM input'!$J$397*(1+rvanilla04)^0.5)-SUM($J277:AJ277),('PTRM input'!$J$397*(1+rvanilla04)^0.5)/A13stdlife))</f>
        <v>0</v>
      </c>
      <c r="AL277" s="251">
        <f ca="1">IF(A13stdlife="n/a","n/a",IF(AL$3&gt;(A13stdlife+$E277),('PTRM input'!$J$397*(1+rvanilla04)^0.5)-SUM($J277:AK277),('PTRM input'!$J$397*(1+rvanilla04)^0.5)/A13stdlife))</f>
        <v>0</v>
      </c>
      <c r="AM277" s="251">
        <f ca="1">IF(A13stdlife="n/a","n/a",IF(AM$3&gt;(A13stdlife+$E277),('PTRM input'!$J$397*(1+rvanilla04)^0.5)-SUM($J277:AL277),('PTRM input'!$J$397*(1+rvanilla04)^0.5)/A13stdlife))</f>
        <v>0</v>
      </c>
      <c r="AN277" s="251">
        <f ca="1">IF(A13stdlife="n/a","n/a",IF(AN$3&gt;(A13stdlife+$E277),('PTRM input'!$J$397*(1+rvanilla04)^0.5)-SUM($J277:AM277),('PTRM input'!$J$397*(1+rvanilla04)^0.5)/A13stdlife))</f>
        <v>0</v>
      </c>
      <c r="AO277" s="251">
        <f ca="1">IF(A13stdlife="n/a","n/a",IF(AO$3&gt;(A13stdlife+$E277),('PTRM input'!$J$397*(1+rvanilla04)^0.5)-SUM($J277:AN277),('PTRM input'!$J$397*(1+rvanilla04)^0.5)/A13stdlife))</f>
        <v>0</v>
      </c>
      <c r="AP277" s="251">
        <f ca="1">IF(A13stdlife="n/a","n/a",IF(AP$3&gt;(A13stdlife+$E277),('PTRM input'!$J$397*(1+rvanilla04)^0.5)-SUM($J277:AO277),('PTRM input'!$J$397*(1+rvanilla04)^0.5)/A13stdlife))</f>
        <v>0</v>
      </c>
      <c r="AQ277" s="251">
        <f ca="1">IF(A13stdlife="n/a","n/a",IF(AQ$3&gt;(A13stdlife+$E277),('PTRM input'!$J$397*(1+rvanilla04)^0.5)-SUM($J277:AP277),('PTRM input'!$J$397*(1+rvanilla04)^0.5)/A13stdlife))</f>
        <v>0</v>
      </c>
      <c r="AR277" s="251">
        <f ca="1">IF(A13stdlife="n/a","n/a",IF(AR$3&gt;(A13stdlife+$E277),('PTRM input'!$J$397*(1+rvanilla04)^0.5)-SUM($J277:AQ277),('PTRM input'!$J$397*(1+rvanilla04)^0.5)/A13stdlife))</f>
        <v>0</v>
      </c>
      <c r="AS277" s="251">
        <f ca="1">IF(A13stdlife="n/a","n/a",IF(AS$3&gt;(A13stdlife+$E277),('PTRM input'!$J$397*(1+rvanilla04)^0.5)-SUM($J277:AR277),('PTRM input'!$J$397*(1+rvanilla04)^0.5)/A13stdlife))</f>
        <v>0</v>
      </c>
      <c r="AT277" s="251">
        <f ca="1">IF(A13stdlife="n/a","n/a",IF(AT$3&gt;(A13stdlife+$E277),('PTRM input'!$J$397*(1+rvanilla04)^0.5)-SUM($J277:AS277),('PTRM input'!$J$397*(1+rvanilla04)^0.5)/A13stdlife))</f>
        <v>0</v>
      </c>
      <c r="AU277" s="251">
        <f ca="1">IF(A13stdlife="n/a","n/a",IF(AU$3&gt;(A13stdlife+$E277),('PTRM input'!$J$397*(1+rvanilla04)^0.5)-SUM($J277:AT277),('PTRM input'!$J$397*(1+rvanilla04)^0.5)/A13stdlife))</f>
        <v>0</v>
      </c>
      <c r="AV277" s="251">
        <f ca="1">IF(A13stdlife="n/a","n/a",IF(AV$3&gt;(A13stdlife+$E277),('PTRM input'!$J$397*(1+rvanilla04)^0.5)-SUM($J277:AU277),('PTRM input'!$J$397*(1+rvanilla04)^0.5)/A13stdlife))</f>
        <v>0</v>
      </c>
      <c r="AW277" s="251">
        <f ca="1">IF(A13stdlife="n/a","n/a",IF(AW$3&gt;(A13stdlife+$E277),('PTRM input'!$J$397*(1+rvanilla04)^0.5)-SUM($J277:AV277),('PTRM input'!$J$397*(1+rvanilla04)^0.5)/A13stdlife))</f>
        <v>0</v>
      </c>
      <c r="AX277" s="251">
        <f ca="1">IF(A13stdlife="n/a","n/a",IF(AX$3&gt;(A13stdlife+$E277),('PTRM input'!$J$397*(1+rvanilla04)^0.5)-SUM($J277:AW277),('PTRM input'!$J$397*(1+rvanilla04)^0.5)/A13stdlife))</f>
        <v>0</v>
      </c>
      <c r="AY277" s="251">
        <f ca="1">IF(A13stdlife="n/a","n/a",IF(AY$3&gt;(A13stdlife+$E277),('PTRM input'!$J$397*(1+rvanilla04)^0.5)-SUM($J277:AX277),('PTRM input'!$J$397*(1+rvanilla04)^0.5)/A13stdlife))</f>
        <v>0</v>
      </c>
      <c r="AZ277" s="251">
        <f ca="1">IF(A13stdlife="n/a","n/a",IF(AZ$3&gt;(A13stdlife+$E277),('PTRM input'!$J$397*(1+rvanilla04)^0.5)-SUM($J277:AY277),('PTRM input'!$J$397*(1+rvanilla04)^0.5)/A13stdlife))</f>
        <v>0</v>
      </c>
      <c r="BA277" s="251">
        <f ca="1">IF(A13stdlife="n/a","n/a",IF(BA$3&gt;(A13stdlife+$E277),('PTRM input'!$J$397*(1+rvanilla04)^0.5)-SUM($J277:AZ277),('PTRM input'!$J$397*(1+rvanilla04)^0.5)/A13stdlife))</f>
        <v>0</v>
      </c>
      <c r="BB277" s="251">
        <f ca="1">IF(A13stdlife="n/a","n/a",IF(BB$3&gt;(A13stdlife+$E277),('PTRM input'!$J$397*(1+rvanilla04)^0.5)-SUM($J277:BA277),('PTRM input'!$J$397*(1+rvanilla04)^0.5)/A13stdlife))</f>
        <v>0</v>
      </c>
      <c r="BC277" s="251">
        <f ca="1">IF(A13stdlife="n/a","n/a",IF(BC$3&gt;(A13stdlife+$E277),('PTRM input'!$J$397*(1+rvanilla04)^0.5)-SUM($J277:BB277),('PTRM input'!$J$397*(1+rvanilla04)^0.5)/A13stdlife))</f>
        <v>0</v>
      </c>
      <c r="BD277" s="251">
        <f ca="1">IF(A13stdlife="n/a","n/a",IF(BD$3&gt;(A13stdlife+$E277),('PTRM input'!$J$397*(1+rvanilla04)^0.5)-SUM($J277:BC277),('PTRM input'!$J$397*(1+rvanilla04)^0.5)/A13stdlife))</f>
        <v>0</v>
      </c>
      <c r="BE277" s="251">
        <f ca="1">IF(A13stdlife="n/a","n/a",IF(BE$3&gt;(A13stdlife+$E277),('PTRM input'!$J$397*(1+rvanilla04)^0.5)-SUM($J277:BD277),('PTRM input'!$J$397*(1+rvanilla04)^0.5)/A13stdlife))</f>
        <v>0</v>
      </c>
      <c r="BF277" s="251">
        <f ca="1">IF(A13stdlife="n/a","n/a",IF(BF$3&gt;(A13stdlife+$E277),('PTRM input'!$J$397*(1+rvanilla04)^0.5)-SUM($J277:BE277),('PTRM input'!$J$397*(1+rvanilla04)^0.5)/A13stdlife))</f>
        <v>0</v>
      </c>
      <c r="BG277" s="251">
        <f ca="1">IF(A13stdlife="n/a","n/a",IF(BG$3&gt;(A13stdlife+$E277),('PTRM input'!$J$397*(1+rvanilla04)^0.5)-SUM($J277:BF277),('PTRM input'!$J$397*(1+rvanilla04)^0.5)/A13stdlife))</f>
        <v>0</v>
      </c>
      <c r="BH277" s="251">
        <f ca="1">IF(A13stdlife="n/a","n/a",IF(BH$3&gt;(A13stdlife+$E277),('PTRM input'!$J$397*(1+rvanilla04)^0.5)-SUM($J277:BG277),('PTRM input'!$J$397*(1+rvanilla04)^0.5)/A13stdlife))</f>
        <v>0</v>
      </c>
      <c r="BI277" s="251">
        <f ca="1">IF(A13stdlife="n/a","n/a",IF(BI$3&gt;(A13stdlife+$E277),('PTRM input'!$J$397*(1+rvanilla04)^0.5)-SUM($J277:BH277),('PTRM input'!$J$397*(1+rvanilla04)^0.5)/A13stdlife))</f>
        <v>0</v>
      </c>
      <c r="BJ277" s="116"/>
      <c r="BK277" s="116"/>
      <c r="BL277" s="116"/>
      <c r="BM277" s="116"/>
    </row>
    <row r="278" spans="1:65" hidden="1" outlineLevel="2">
      <c r="A278" s="116"/>
      <c r="B278" s="19"/>
      <c r="C278" s="18"/>
      <c r="D278" s="760"/>
      <c r="E278" s="86">
        <v>5</v>
      </c>
      <c r="F278" s="259"/>
      <c r="G278" s="434"/>
      <c r="H278" s="435"/>
      <c r="I278" s="435"/>
      <c r="J278" s="435"/>
      <c r="K278" s="619"/>
      <c r="L278" s="433">
        <f ca="1">IF(A13stdlife="n/a","n/a",IF(L$3&gt;(A13stdlife+$E278),('PTRM input'!$K$397*(1+rvanilla05)^0.5)-SUM($K278:K278),('PTRM input'!$K$397*(1+rvanilla05)^0.5)/A13stdlife))</f>
        <v>0</v>
      </c>
      <c r="M278" s="433">
        <f ca="1">IF(A13stdlife="n/a","n/a",IF(M$3&gt;(A13stdlife+$E278),('PTRM input'!$K$397*(1+rvanilla05)^0.5)-SUM($K278:L278),('PTRM input'!$K$397*(1+rvanilla05)^0.5)/A13stdlife))</f>
        <v>0</v>
      </c>
      <c r="N278" s="433">
        <f ca="1">IF(A13stdlife="n/a","n/a",IF(N$3&gt;(A13stdlife+$E278),('PTRM input'!$K$397*(1+rvanilla05)^0.5)-SUM($K278:M278),('PTRM input'!$K$397*(1+rvanilla05)^0.5)/A13stdlife))</f>
        <v>0</v>
      </c>
      <c r="O278" s="433">
        <f ca="1">IF(A13stdlife="n/a","n/a",IF(O$3&gt;(A13stdlife+$E278),('PTRM input'!$K$397*(1+rvanilla05)^0.5)-SUM($K278:N278),('PTRM input'!$K$397*(1+rvanilla05)^0.5)/A13stdlife))</f>
        <v>0</v>
      </c>
      <c r="P278" s="433">
        <f ca="1">IF(A13stdlife="n/a","n/a",IF(P$3&gt;(A13stdlife+$E278),('PTRM input'!$K$397*(1+rvanilla05)^0.5)-SUM($K278:O278),('PTRM input'!$K$397*(1+rvanilla05)^0.5)/A13stdlife))</f>
        <v>0</v>
      </c>
      <c r="Q278" s="433">
        <f ca="1">IF(A13stdlife="n/a","n/a",IF(Q$3&gt;(A13stdlife+$E278),('PTRM input'!$K$397*(1+rvanilla05)^0.5)-SUM($K278:P278),('PTRM input'!$K$397*(1+rvanilla05)^0.5)/A13stdlife))</f>
        <v>0</v>
      </c>
      <c r="R278" s="251">
        <f ca="1">IF(A13stdlife="n/a","n/a",IF(R$3&gt;(A13stdlife+$E278),('PTRM input'!$K$397*(1+rvanilla05)^0.5)-SUM($K278:Q278),('PTRM input'!$K$397*(1+rvanilla05)^0.5)/A13stdlife))</f>
        <v>0</v>
      </c>
      <c r="S278" s="251">
        <f ca="1">IF(A13stdlife="n/a","n/a",IF(S$3&gt;(A13stdlife+$E278),('PTRM input'!$K$397*(1+rvanilla05)^0.5)-SUM($K278:R278),('PTRM input'!$K$397*(1+rvanilla05)^0.5)/A13stdlife))</f>
        <v>0</v>
      </c>
      <c r="T278" s="251">
        <f ca="1">IF(A13stdlife="n/a","n/a",IF(T$3&gt;(A13stdlife+$E278),('PTRM input'!$K$397*(1+rvanilla05)^0.5)-SUM($K278:S278),('PTRM input'!$K$397*(1+rvanilla05)^0.5)/A13stdlife))</f>
        <v>0</v>
      </c>
      <c r="U278" s="251">
        <f ca="1">IF(A13stdlife="n/a","n/a",IF(U$3&gt;(A13stdlife+$E278),('PTRM input'!$K$397*(1+rvanilla05)^0.5)-SUM($K278:T278),('PTRM input'!$K$397*(1+rvanilla05)^0.5)/A13stdlife))</f>
        <v>0</v>
      </c>
      <c r="V278" s="251">
        <f ca="1">IF(A13stdlife="n/a","n/a",IF(V$3&gt;(A13stdlife+$E278),('PTRM input'!$K$397*(1+rvanilla05)^0.5)-SUM($K278:U278),('PTRM input'!$K$397*(1+rvanilla05)^0.5)/A13stdlife))</f>
        <v>0</v>
      </c>
      <c r="W278" s="251">
        <f ca="1">IF(A13stdlife="n/a","n/a",IF(W$3&gt;(A13stdlife+$E278),('PTRM input'!$K$397*(1+rvanilla05)^0.5)-SUM($K278:V278),('PTRM input'!$K$397*(1+rvanilla05)^0.5)/A13stdlife))</f>
        <v>0</v>
      </c>
      <c r="X278" s="251">
        <f ca="1">IF(A13stdlife="n/a","n/a",IF(X$3&gt;(A13stdlife+$E278),('PTRM input'!$K$397*(1+rvanilla05)^0.5)-SUM($K278:W278),('PTRM input'!$K$397*(1+rvanilla05)^0.5)/A13stdlife))</f>
        <v>0</v>
      </c>
      <c r="Y278" s="251">
        <f ca="1">IF(A13stdlife="n/a","n/a",IF(Y$3&gt;(A13stdlife+$E278),('PTRM input'!$K$397*(1+rvanilla05)^0.5)-SUM($K278:X278),('PTRM input'!$K$397*(1+rvanilla05)^0.5)/A13stdlife))</f>
        <v>0</v>
      </c>
      <c r="Z278" s="251">
        <f ca="1">IF(A13stdlife="n/a","n/a",IF(Z$3&gt;(A13stdlife+$E278),('PTRM input'!$K$397*(1+rvanilla05)^0.5)-SUM($K278:Y278),('PTRM input'!$K$397*(1+rvanilla05)^0.5)/A13stdlife))</f>
        <v>0</v>
      </c>
      <c r="AA278" s="251">
        <f ca="1">IF(A13stdlife="n/a","n/a",IF(AA$3&gt;(A13stdlife+$E278),('PTRM input'!$K$397*(1+rvanilla05)^0.5)-SUM($K278:Z278),('PTRM input'!$K$397*(1+rvanilla05)^0.5)/A13stdlife))</f>
        <v>0</v>
      </c>
      <c r="AB278" s="251">
        <f ca="1">IF(A13stdlife="n/a","n/a",IF(AB$3&gt;(A13stdlife+$E278),('PTRM input'!$K$397*(1+rvanilla05)^0.5)-SUM($K278:AA278),('PTRM input'!$K$397*(1+rvanilla05)^0.5)/A13stdlife))</f>
        <v>0</v>
      </c>
      <c r="AC278" s="251">
        <f ca="1">IF(A13stdlife="n/a","n/a",IF(AC$3&gt;(A13stdlife+$E278),('PTRM input'!$K$397*(1+rvanilla05)^0.5)-SUM($K278:AB278),('PTRM input'!$K$397*(1+rvanilla05)^0.5)/A13stdlife))</f>
        <v>0</v>
      </c>
      <c r="AD278" s="251">
        <f ca="1">IF(A13stdlife="n/a","n/a",IF(AD$3&gt;(A13stdlife+$E278),('PTRM input'!$K$397*(1+rvanilla05)^0.5)-SUM($K278:AC278),('PTRM input'!$K$397*(1+rvanilla05)^0.5)/A13stdlife))</f>
        <v>0</v>
      </c>
      <c r="AE278" s="251">
        <f ca="1">IF(A13stdlife="n/a","n/a",IF(AE$3&gt;(A13stdlife+$E278),('PTRM input'!$K$397*(1+rvanilla05)^0.5)-SUM($K278:AD278),('PTRM input'!$K$397*(1+rvanilla05)^0.5)/A13stdlife))</f>
        <v>0</v>
      </c>
      <c r="AF278" s="251">
        <f ca="1">IF(A13stdlife="n/a","n/a",IF(AF$3&gt;(A13stdlife+$E278),('PTRM input'!$K$397*(1+rvanilla05)^0.5)-SUM($K278:AE278),('PTRM input'!$K$397*(1+rvanilla05)^0.5)/A13stdlife))</f>
        <v>0</v>
      </c>
      <c r="AG278" s="251">
        <f ca="1">IF(A13stdlife="n/a","n/a",IF(AG$3&gt;(A13stdlife+$E278),('PTRM input'!$K$397*(1+rvanilla05)^0.5)-SUM($K278:AF278),('PTRM input'!$K$397*(1+rvanilla05)^0.5)/A13stdlife))</f>
        <v>0</v>
      </c>
      <c r="AH278" s="251">
        <f ca="1">IF(A13stdlife="n/a","n/a",IF(AH$3&gt;(A13stdlife+$E278),('PTRM input'!$K$397*(1+rvanilla05)^0.5)-SUM($K278:AG278),('PTRM input'!$K$397*(1+rvanilla05)^0.5)/A13stdlife))</f>
        <v>0</v>
      </c>
      <c r="AI278" s="251">
        <f ca="1">IF(A13stdlife="n/a","n/a",IF(AI$3&gt;(A13stdlife+$E278),('PTRM input'!$K$397*(1+rvanilla05)^0.5)-SUM($K278:AH278),('PTRM input'!$K$397*(1+rvanilla05)^0.5)/A13stdlife))</f>
        <v>0</v>
      </c>
      <c r="AJ278" s="251">
        <f ca="1">IF(A13stdlife="n/a","n/a",IF(AJ$3&gt;(A13stdlife+$E278),('PTRM input'!$K$397*(1+rvanilla05)^0.5)-SUM($K278:AI278),('PTRM input'!$K$397*(1+rvanilla05)^0.5)/A13stdlife))</f>
        <v>0</v>
      </c>
      <c r="AK278" s="251">
        <f ca="1">IF(A13stdlife="n/a","n/a",IF(AK$3&gt;(A13stdlife+$E278),('PTRM input'!$K$397*(1+rvanilla05)^0.5)-SUM($K278:AJ278),('PTRM input'!$K$397*(1+rvanilla05)^0.5)/A13stdlife))</f>
        <v>0</v>
      </c>
      <c r="AL278" s="251">
        <f ca="1">IF(A13stdlife="n/a","n/a",IF(AL$3&gt;(A13stdlife+$E278),('PTRM input'!$K$397*(1+rvanilla05)^0.5)-SUM($K278:AK278),('PTRM input'!$K$397*(1+rvanilla05)^0.5)/A13stdlife))</f>
        <v>0</v>
      </c>
      <c r="AM278" s="251">
        <f ca="1">IF(A13stdlife="n/a","n/a",IF(AM$3&gt;(A13stdlife+$E278),('PTRM input'!$K$397*(1+rvanilla05)^0.5)-SUM($K278:AL278),('PTRM input'!$K$397*(1+rvanilla05)^0.5)/A13stdlife))</f>
        <v>0</v>
      </c>
      <c r="AN278" s="251">
        <f ca="1">IF(A13stdlife="n/a","n/a",IF(AN$3&gt;(A13stdlife+$E278),('PTRM input'!$K$397*(1+rvanilla05)^0.5)-SUM($K278:AM278),('PTRM input'!$K$397*(1+rvanilla05)^0.5)/A13stdlife))</f>
        <v>0</v>
      </c>
      <c r="AO278" s="251">
        <f ca="1">IF(A13stdlife="n/a","n/a",IF(AO$3&gt;(A13stdlife+$E278),('PTRM input'!$K$397*(1+rvanilla05)^0.5)-SUM($K278:AN278),('PTRM input'!$K$397*(1+rvanilla05)^0.5)/A13stdlife))</f>
        <v>0</v>
      </c>
      <c r="AP278" s="251">
        <f ca="1">IF(A13stdlife="n/a","n/a",IF(AP$3&gt;(A13stdlife+$E278),('PTRM input'!$K$397*(1+rvanilla05)^0.5)-SUM($K278:AO278),('PTRM input'!$K$397*(1+rvanilla05)^0.5)/A13stdlife))</f>
        <v>0</v>
      </c>
      <c r="AQ278" s="251">
        <f ca="1">IF(A13stdlife="n/a","n/a",IF(AQ$3&gt;(A13stdlife+$E278),('PTRM input'!$K$397*(1+rvanilla05)^0.5)-SUM($K278:AP278),('PTRM input'!$K$397*(1+rvanilla05)^0.5)/A13stdlife))</f>
        <v>0</v>
      </c>
      <c r="AR278" s="251">
        <f ca="1">IF(A13stdlife="n/a","n/a",IF(AR$3&gt;(A13stdlife+$E278),('PTRM input'!$K$397*(1+rvanilla05)^0.5)-SUM($K278:AQ278),('PTRM input'!$K$397*(1+rvanilla05)^0.5)/A13stdlife))</f>
        <v>0</v>
      </c>
      <c r="AS278" s="251">
        <f ca="1">IF(A13stdlife="n/a","n/a",IF(AS$3&gt;(A13stdlife+$E278),('PTRM input'!$K$397*(1+rvanilla05)^0.5)-SUM($K278:AR278),('PTRM input'!$K$397*(1+rvanilla05)^0.5)/A13stdlife))</f>
        <v>0</v>
      </c>
      <c r="AT278" s="251">
        <f ca="1">IF(A13stdlife="n/a","n/a",IF(AT$3&gt;(A13stdlife+$E278),('PTRM input'!$K$397*(1+rvanilla05)^0.5)-SUM($K278:AS278),('PTRM input'!$K$397*(1+rvanilla05)^0.5)/A13stdlife))</f>
        <v>0</v>
      </c>
      <c r="AU278" s="251">
        <f ca="1">IF(A13stdlife="n/a","n/a",IF(AU$3&gt;(A13stdlife+$E278),('PTRM input'!$K$397*(1+rvanilla05)^0.5)-SUM($K278:AT278),('PTRM input'!$K$397*(1+rvanilla05)^0.5)/A13stdlife))</f>
        <v>0</v>
      </c>
      <c r="AV278" s="251">
        <f ca="1">IF(A13stdlife="n/a","n/a",IF(AV$3&gt;(A13stdlife+$E278),('PTRM input'!$K$397*(1+rvanilla05)^0.5)-SUM($K278:AU278),('PTRM input'!$K$397*(1+rvanilla05)^0.5)/A13stdlife))</f>
        <v>0</v>
      </c>
      <c r="AW278" s="251">
        <f ca="1">IF(A13stdlife="n/a","n/a",IF(AW$3&gt;(A13stdlife+$E278),('PTRM input'!$K$397*(1+rvanilla05)^0.5)-SUM($K278:AV278),('PTRM input'!$K$397*(1+rvanilla05)^0.5)/A13stdlife))</f>
        <v>0</v>
      </c>
      <c r="AX278" s="251">
        <f ca="1">IF(A13stdlife="n/a","n/a",IF(AX$3&gt;(A13stdlife+$E278),('PTRM input'!$K$397*(1+rvanilla05)^0.5)-SUM($K278:AW278),('PTRM input'!$K$397*(1+rvanilla05)^0.5)/A13stdlife))</f>
        <v>0</v>
      </c>
      <c r="AY278" s="251">
        <f ca="1">IF(A13stdlife="n/a","n/a",IF(AY$3&gt;(A13stdlife+$E278),('PTRM input'!$K$397*(1+rvanilla05)^0.5)-SUM($K278:AX278),('PTRM input'!$K$397*(1+rvanilla05)^0.5)/A13stdlife))</f>
        <v>0</v>
      </c>
      <c r="AZ278" s="251">
        <f ca="1">IF(A13stdlife="n/a","n/a",IF(AZ$3&gt;(A13stdlife+$E278),('PTRM input'!$K$397*(1+rvanilla05)^0.5)-SUM($K278:AY278),('PTRM input'!$K$397*(1+rvanilla05)^0.5)/A13stdlife))</f>
        <v>0</v>
      </c>
      <c r="BA278" s="251">
        <f ca="1">IF(A13stdlife="n/a","n/a",IF(BA$3&gt;(A13stdlife+$E278),('PTRM input'!$K$397*(1+rvanilla05)^0.5)-SUM($K278:AZ278),('PTRM input'!$K$397*(1+rvanilla05)^0.5)/A13stdlife))</f>
        <v>0</v>
      </c>
      <c r="BB278" s="251">
        <f ca="1">IF(A13stdlife="n/a","n/a",IF(BB$3&gt;(A13stdlife+$E278),('PTRM input'!$K$397*(1+rvanilla05)^0.5)-SUM($K278:BA278),('PTRM input'!$K$397*(1+rvanilla05)^0.5)/A13stdlife))</f>
        <v>0</v>
      </c>
      <c r="BC278" s="251">
        <f ca="1">IF(A13stdlife="n/a","n/a",IF(BC$3&gt;(A13stdlife+$E278),('PTRM input'!$K$397*(1+rvanilla05)^0.5)-SUM($K278:BB278),('PTRM input'!$K$397*(1+rvanilla05)^0.5)/A13stdlife))</f>
        <v>0</v>
      </c>
      <c r="BD278" s="251">
        <f ca="1">IF(A13stdlife="n/a","n/a",IF(BD$3&gt;(A13stdlife+$E278),('PTRM input'!$K$397*(1+rvanilla05)^0.5)-SUM($K278:BC278),('PTRM input'!$K$397*(1+rvanilla05)^0.5)/A13stdlife))</f>
        <v>0</v>
      </c>
      <c r="BE278" s="251">
        <f ca="1">IF(A13stdlife="n/a","n/a",IF(BE$3&gt;(A13stdlife+$E278),('PTRM input'!$K$397*(1+rvanilla05)^0.5)-SUM($K278:BD278),('PTRM input'!$K$397*(1+rvanilla05)^0.5)/A13stdlife))</f>
        <v>0</v>
      </c>
      <c r="BF278" s="251">
        <f ca="1">IF(A13stdlife="n/a","n/a",IF(BF$3&gt;(A13stdlife+$E278),('PTRM input'!$K$397*(1+rvanilla05)^0.5)-SUM($K278:BE278),('PTRM input'!$K$397*(1+rvanilla05)^0.5)/A13stdlife))</f>
        <v>0</v>
      </c>
      <c r="BG278" s="251">
        <f ca="1">IF(A13stdlife="n/a","n/a",IF(BG$3&gt;(A13stdlife+$E278),('PTRM input'!$K$397*(1+rvanilla05)^0.5)-SUM($K278:BF278),('PTRM input'!$K$397*(1+rvanilla05)^0.5)/A13stdlife))</f>
        <v>0</v>
      </c>
      <c r="BH278" s="251">
        <f ca="1">IF(A13stdlife="n/a","n/a",IF(BH$3&gt;(A13stdlife+$E278),('PTRM input'!$K$397*(1+rvanilla05)^0.5)-SUM($K278:BG278),('PTRM input'!$K$397*(1+rvanilla05)^0.5)/A13stdlife))</f>
        <v>0</v>
      </c>
      <c r="BI278" s="251">
        <f ca="1">IF(A13stdlife="n/a","n/a",IF(BI$3&gt;(A13stdlife+$E278),('PTRM input'!$K$397*(1+rvanilla05)^0.5)-SUM($K278:BH278),('PTRM input'!$K$397*(1+rvanilla05)^0.5)/A13stdlife))</f>
        <v>0</v>
      </c>
      <c r="BJ278" s="116"/>
      <c r="BK278" s="116"/>
      <c r="BL278" s="116"/>
      <c r="BM278" s="116"/>
    </row>
    <row r="279" spans="1:65" hidden="1" outlineLevel="2">
      <c r="A279" s="116"/>
      <c r="B279" s="19"/>
      <c r="C279" s="18"/>
      <c r="D279" s="760"/>
      <c r="E279" s="86">
        <v>6</v>
      </c>
      <c r="F279" s="259"/>
      <c r="G279" s="434"/>
      <c r="H279" s="435"/>
      <c r="I279" s="435"/>
      <c r="J279" s="435"/>
      <c r="K279" s="435"/>
      <c r="L279" s="619"/>
      <c r="M279" s="433">
        <f ca="1">IF(A13stdlife="n/a","n/a",IF(M$3&gt;(A13stdlife+$E279),('PTRM input'!$L$397*(1+rvanilla06)^0.5)-SUM($L279:L279),('PTRM input'!$L$397*(1+rvanilla06)^0.5)/A13stdlife))</f>
        <v>0</v>
      </c>
      <c r="N279" s="433">
        <f ca="1">IF(A13stdlife="n/a","n/a",IF(N$3&gt;(A13stdlife+$E279),('PTRM input'!$L$397*(1+rvanilla06)^0.5)-SUM($L279:M279),('PTRM input'!$L$397*(1+rvanilla06)^0.5)/A13stdlife))</f>
        <v>0</v>
      </c>
      <c r="O279" s="433">
        <f ca="1">IF(A13stdlife="n/a","n/a",IF(O$3&gt;(A13stdlife+$E279),('PTRM input'!$L$397*(1+rvanilla06)^0.5)-SUM($L279:N279),('PTRM input'!$L$397*(1+rvanilla06)^0.5)/A13stdlife))</f>
        <v>0</v>
      </c>
      <c r="P279" s="433">
        <f ca="1">IF(A13stdlife="n/a","n/a",IF(P$3&gt;(A13stdlife+$E279),('PTRM input'!$L$397*(1+rvanilla06)^0.5)-SUM($L279:O279),('PTRM input'!$L$397*(1+rvanilla06)^0.5)/A13stdlife))</f>
        <v>0</v>
      </c>
      <c r="Q279" s="433">
        <f ca="1">IF(A13stdlife="n/a","n/a",IF(Q$3&gt;(A13stdlife+$E279),('PTRM input'!$L$397*(1+rvanilla06)^0.5)-SUM($L279:P279),('PTRM input'!$L$397*(1+rvanilla06)^0.5)/A13stdlife))</f>
        <v>0</v>
      </c>
      <c r="R279" s="251">
        <f ca="1">IF(A13stdlife="n/a","n/a",IF(R$3&gt;(A13stdlife+$E279),('PTRM input'!$L$397*(1+rvanilla06)^0.5)-SUM($L279:Q279),('PTRM input'!$L$397*(1+rvanilla06)^0.5)/A13stdlife))</f>
        <v>0</v>
      </c>
      <c r="S279" s="251">
        <f ca="1">IF(A13stdlife="n/a","n/a",IF(S$3&gt;(A13stdlife+$E279),('PTRM input'!$L$397*(1+rvanilla06)^0.5)-SUM($L279:R279),('PTRM input'!$L$397*(1+rvanilla06)^0.5)/A13stdlife))</f>
        <v>0</v>
      </c>
      <c r="T279" s="251">
        <f ca="1">IF(A13stdlife="n/a","n/a",IF(T$3&gt;(A13stdlife+$E279),('PTRM input'!$L$397*(1+rvanilla06)^0.5)-SUM($L279:S279),('PTRM input'!$L$397*(1+rvanilla06)^0.5)/A13stdlife))</f>
        <v>0</v>
      </c>
      <c r="U279" s="251">
        <f ca="1">IF(A13stdlife="n/a","n/a",IF(U$3&gt;(A13stdlife+$E279),('PTRM input'!$L$397*(1+rvanilla06)^0.5)-SUM($L279:T279),('PTRM input'!$L$397*(1+rvanilla06)^0.5)/A13stdlife))</f>
        <v>0</v>
      </c>
      <c r="V279" s="251">
        <f ca="1">IF(A13stdlife="n/a","n/a",IF(V$3&gt;(A13stdlife+$E279),('PTRM input'!$L$397*(1+rvanilla06)^0.5)-SUM($L279:U279),('PTRM input'!$L$397*(1+rvanilla06)^0.5)/A13stdlife))</f>
        <v>0</v>
      </c>
      <c r="W279" s="251">
        <f ca="1">IF(A13stdlife="n/a","n/a",IF(W$3&gt;(A13stdlife+$E279),('PTRM input'!$L$397*(1+rvanilla06)^0.5)-SUM($L279:V279),('PTRM input'!$L$397*(1+rvanilla06)^0.5)/A13stdlife))</f>
        <v>0</v>
      </c>
      <c r="X279" s="251">
        <f ca="1">IF(A13stdlife="n/a","n/a",IF(X$3&gt;(A13stdlife+$E279),('PTRM input'!$L$397*(1+rvanilla06)^0.5)-SUM($L279:W279),('PTRM input'!$L$397*(1+rvanilla06)^0.5)/A13stdlife))</f>
        <v>0</v>
      </c>
      <c r="Y279" s="251">
        <f ca="1">IF(A13stdlife="n/a","n/a",IF(Y$3&gt;(A13stdlife+$E279),('PTRM input'!$L$397*(1+rvanilla06)^0.5)-SUM($L279:X279),('PTRM input'!$L$397*(1+rvanilla06)^0.5)/A13stdlife))</f>
        <v>0</v>
      </c>
      <c r="Z279" s="251">
        <f ca="1">IF(A13stdlife="n/a","n/a",IF(Z$3&gt;(A13stdlife+$E279),('PTRM input'!$L$397*(1+rvanilla06)^0.5)-SUM($L279:Y279),('PTRM input'!$L$397*(1+rvanilla06)^0.5)/A13stdlife))</f>
        <v>0</v>
      </c>
      <c r="AA279" s="251">
        <f ca="1">IF(A13stdlife="n/a","n/a",IF(AA$3&gt;(A13stdlife+$E279),('PTRM input'!$L$397*(1+rvanilla06)^0.5)-SUM($L279:Z279),('PTRM input'!$L$397*(1+rvanilla06)^0.5)/A13stdlife))</f>
        <v>0</v>
      </c>
      <c r="AB279" s="251">
        <f ca="1">IF(A13stdlife="n/a","n/a",IF(AB$3&gt;(A13stdlife+$E279),('PTRM input'!$L$397*(1+rvanilla06)^0.5)-SUM($L279:AA279),('PTRM input'!$L$397*(1+rvanilla06)^0.5)/A13stdlife))</f>
        <v>0</v>
      </c>
      <c r="AC279" s="251">
        <f ca="1">IF(A13stdlife="n/a","n/a",IF(AC$3&gt;(A13stdlife+$E279),('PTRM input'!$L$397*(1+rvanilla06)^0.5)-SUM($L279:AB279),('PTRM input'!$L$397*(1+rvanilla06)^0.5)/A13stdlife))</f>
        <v>0</v>
      </c>
      <c r="AD279" s="251">
        <f ca="1">IF(A13stdlife="n/a","n/a",IF(AD$3&gt;(A13stdlife+$E279),('PTRM input'!$L$397*(1+rvanilla06)^0.5)-SUM($L279:AC279),('PTRM input'!$L$397*(1+rvanilla06)^0.5)/A13stdlife))</f>
        <v>0</v>
      </c>
      <c r="AE279" s="251">
        <f ca="1">IF(A13stdlife="n/a","n/a",IF(AE$3&gt;(A13stdlife+$E279),('PTRM input'!$L$397*(1+rvanilla06)^0.5)-SUM($L279:AD279),('PTRM input'!$L$397*(1+rvanilla06)^0.5)/A13stdlife))</f>
        <v>0</v>
      </c>
      <c r="AF279" s="251">
        <f ca="1">IF(A13stdlife="n/a","n/a",IF(AF$3&gt;(A13stdlife+$E279),('PTRM input'!$L$397*(1+rvanilla06)^0.5)-SUM($L279:AE279),('PTRM input'!$L$397*(1+rvanilla06)^0.5)/A13stdlife))</f>
        <v>0</v>
      </c>
      <c r="AG279" s="251">
        <f ca="1">IF(A13stdlife="n/a","n/a",IF(AG$3&gt;(A13stdlife+$E279),('PTRM input'!$L$397*(1+rvanilla06)^0.5)-SUM($L279:AF279),('PTRM input'!$L$397*(1+rvanilla06)^0.5)/A13stdlife))</f>
        <v>0</v>
      </c>
      <c r="AH279" s="251">
        <f ca="1">IF(A13stdlife="n/a","n/a",IF(AH$3&gt;(A13stdlife+$E279),('PTRM input'!$L$397*(1+rvanilla06)^0.5)-SUM($L279:AG279),('PTRM input'!$L$397*(1+rvanilla06)^0.5)/A13stdlife))</f>
        <v>0</v>
      </c>
      <c r="AI279" s="251">
        <f ca="1">IF(A13stdlife="n/a","n/a",IF(AI$3&gt;(A13stdlife+$E279),('PTRM input'!$L$397*(1+rvanilla06)^0.5)-SUM($L279:AH279),('PTRM input'!$L$397*(1+rvanilla06)^0.5)/A13stdlife))</f>
        <v>0</v>
      </c>
      <c r="AJ279" s="251">
        <f ca="1">IF(A13stdlife="n/a","n/a",IF(AJ$3&gt;(A13stdlife+$E279),('PTRM input'!$L$397*(1+rvanilla06)^0.5)-SUM($L279:AI279),('PTRM input'!$L$397*(1+rvanilla06)^0.5)/A13stdlife))</f>
        <v>0</v>
      </c>
      <c r="AK279" s="251">
        <f ca="1">IF(A13stdlife="n/a","n/a",IF(AK$3&gt;(A13stdlife+$E279),('PTRM input'!$L$397*(1+rvanilla06)^0.5)-SUM($L279:AJ279),('PTRM input'!$L$397*(1+rvanilla06)^0.5)/A13stdlife))</f>
        <v>0</v>
      </c>
      <c r="AL279" s="251">
        <f ca="1">IF(A13stdlife="n/a","n/a",IF(AL$3&gt;(A13stdlife+$E279),('PTRM input'!$L$397*(1+rvanilla06)^0.5)-SUM($L279:AK279),('PTRM input'!$L$397*(1+rvanilla06)^0.5)/A13stdlife))</f>
        <v>0</v>
      </c>
      <c r="AM279" s="251">
        <f ca="1">IF(A13stdlife="n/a","n/a",IF(AM$3&gt;(A13stdlife+$E279),('PTRM input'!$L$397*(1+rvanilla06)^0.5)-SUM($L279:AL279),('PTRM input'!$L$397*(1+rvanilla06)^0.5)/A13stdlife))</f>
        <v>0</v>
      </c>
      <c r="AN279" s="251">
        <f ca="1">IF(A13stdlife="n/a","n/a",IF(AN$3&gt;(A13stdlife+$E279),('PTRM input'!$L$397*(1+rvanilla06)^0.5)-SUM($L279:AM279),('PTRM input'!$L$397*(1+rvanilla06)^0.5)/A13stdlife))</f>
        <v>0</v>
      </c>
      <c r="AO279" s="251">
        <f ca="1">IF(A13stdlife="n/a","n/a",IF(AO$3&gt;(A13stdlife+$E279),('PTRM input'!$L$397*(1+rvanilla06)^0.5)-SUM($L279:AN279),('PTRM input'!$L$397*(1+rvanilla06)^0.5)/A13stdlife))</f>
        <v>0</v>
      </c>
      <c r="AP279" s="251">
        <f ca="1">IF(A13stdlife="n/a","n/a",IF(AP$3&gt;(A13stdlife+$E279),('PTRM input'!$L$397*(1+rvanilla06)^0.5)-SUM($L279:AO279),('PTRM input'!$L$397*(1+rvanilla06)^0.5)/A13stdlife))</f>
        <v>0</v>
      </c>
      <c r="AQ279" s="251">
        <f ca="1">IF(A13stdlife="n/a","n/a",IF(AQ$3&gt;(A13stdlife+$E279),('PTRM input'!$L$397*(1+rvanilla06)^0.5)-SUM($L279:AP279),('PTRM input'!$L$397*(1+rvanilla06)^0.5)/A13stdlife))</f>
        <v>0</v>
      </c>
      <c r="AR279" s="251">
        <f ca="1">IF(A13stdlife="n/a","n/a",IF(AR$3&gt;(A13stdlife+$E279),('PTRM input'!$L$397*(1+rvanilla06)^0.5)-SUM($L279:AQ279),('PTRM input'!$L$397*(1+rvanilla06)^0.5)/A13stdlife))</f>
        <v>0</v>
      </c>
      <c r="AS279" s="251">
        <f ca="1">IF(A13stdlife="n/a","n/a",IF(AS$3&gt;(A13stdlife+$E279),('PTRM input'!$L$397*(1+rvanilla06)^0.5)-SUM($L279:AR279),('PTRM input'!$L$397*(1+rvanilla06)^0.5)/A13stdlife))</f>
        <v>0</v>
      </c>
      <c r="AT279" s="251">
        <f ca="1">IF(A13stdlife="n/a","n/a",IF(AT$3&gt;(A13stdlife+$E279),('PTRM input'!$L$397*(1+rvanilla06)^0.5)-SUM($L279:AS279),('PTRM input'!$L$397*(1+rvanilla06)^0.5)/A13stdlife))</f>
        <v>0</v>
      </c>
      <c r="AU279" s="251">
        <f ca="1">IF(A13stdlife="n/a","n/a",IF(AU$3&gt;(A13stdlife+$E279),('PTRM input'!$L$397*(1+rvanilla06)^0.5)-SUM($L279:AT279),('PTRM input'!$L$397*(1+rvanilla06)^0.5)/A13stdlife))</f>
        <v>0</v>
      </c>
      <c r="AV279" s="251">
        <f ca="1">IF(A13stdlife="n/a","n/a",IF(AV$3&gt;(A13stdlife+$E279),('PTRM input'!$L$397*(1+rvanilla06)^0.5)-SUM($L279:AU279),('PTRM input'!$L$397*(1+rvanilla06)^0.5)/A13stdlife))</f>
        <v>0</v>
      </c>
      <c r="AW279" s="251">
        <f ca="1">IF(A13stdlife="n/a","n/a",IF(AW$3&gt;(A13stdlife+$E279),('PTRM input'!$L$397*(1+rvanilla06)^0.5)-SUM($L279:AV279),('PTRM input'!$L$397*(1+rvanilla06)^0.5)/A13stdlife))</f>
        <v>0</v>
      </c>
      <c r="AX279" s="251">
        <f ca="1">IF(A13stdlife="n/a","n/a",IF(AX$3&gt;(A13stdlife+$E279),('PTRM input'!$L$397*(1+rvanilla06)^0.5)-SUM($L279:AW279),('PTRM input'!$L$397*(1+rvanilla06)^0.5)/A13stdlife))</f>
        <v>0</v>
      </c>
      <c r="AY279" s="251">
        <f ca="1">IF(A13stdlife="n/a","n/a",IF(AY$3&gt;(A13stdlife+$E279),('PTRM input'!$L$397*(1+rvanilla06)^0.5)-SUM($L279:AX279),('PTRM input'!$L$397*(1+rvanilla06)^0.5)/A13stdlife))</f>
        <v>0</v>
      </c>
      <c r="AZ279" s="251">
        <f ca="1">IF(A13stdlife="n/a","n/a",IF(AZ$3&gt;(A13stdlife+$E279),('PTRM input'!$L$397*(1+rvanilla06)^0.5)-SUM($L279:AY279),('PTRM input'!$L$397*(1+rvanilla06)^0.5)/A13stdlife))</f>
        <v>0</v>
      </c>
      <c r="BA279" s="251">
        <f ca="1">IF(A13stdlife="n/a","n/a",IF(BA$3&gt;(A13stdlife+$E279),('PTRM input'!$L$397*(1+rvanilla06)^0.5)-SUM($L279:AZ279),('PTRM input'!$L$397*(1+rvanilla06)^0.5)/A13stdlife))</f>
        <v>0</v>
      </c>
      <c r="BB279" s="251">
        <f ca="1">IF(A13stdlife="n/a","n/a",IF(BB$3&gt;(A13stdlife+$E279),('PTRM input'!$L$397*(1+rvanilla06)^0.5)-SUM($L279:BA279),('PTRM input'!$L$397*(1+rvanilla06)^0.5)/A13stdlife))</f>
        <v>0</v>
      </c>
      <c r="BC279" s="251">
        <f ca="1">IF(A13stdlife="n/a","n/a",IF(BC$3&gt;(A13stdlife+$E279),('PTRM input'!$L$397*(1+rvanilla06)^0.5)-SUM($L279:BB279),('PTRM input'!$L$397*(1+rvanilla06)^0.5)/A13stdlife))</f>
        <v>0</v>
      </c>
      <c r="BD279" s="251">
        <f ca="1">IF(A13stdlife="n/a","n/a",IF(BD$3&gt;(A13stdlife+$E279),('PTRM input'!$L$397*(1+rvanilla06)^0.5)-SUM($L279:BC279),('PTRM input'!$L$397*(1+rvanilla06)^0.5)/A13stdlife))</f>
        <v>0</v>
      </c>
      <c r="BE279" s="251">
        <f ca="1">IF(A13stdlife="n/a","n/a",IF(BE$3&gt;(A13stdlife+$E279),('PTRM input'!$L$397*(1+rvanilla06)^0.5)-SUM($L279:BD279),('PTRM input'!$L$397*(1+rvanilla06)^0.5)/A13stdlife))</f>
        <v>0</v>
      </c>
      <c r="BF279" s="251">
        <f ca="1">IF(A13stdlife="n/a","n/a",IF(BF$3&gt;(A13stdlife+$E279),('PTRM input'!$L$397*(1+rvanilla06)^0.5)-SUM($L279:BE279),('PTRM input'!$L$397*(1+rvanilla06)^0.5)/A13stdlife))</f>
        <v>0</v>
      </c>
      <c r="BG279" s="251">
        <f ca="1">IF(A13stdlife="n/a","n/a",IF(BG$3&gt;(A13stdlife+$E279),('PTRM input'!$L$397*(1+rvanilla06)^0.5)-SUM($L279:BF279),('PTRM input'!$L$397*(1+rvanilla06)^0.5)/A13stdlife))</f>
        <v>0</v>
      </c>
      <c r="BH279" s="251">
        <f ca="1">IF(A13stdlife="n/a","n/a",IF(BH$3&gt;(A13stdlife+$E279),('PTRM input'!$L$397*(1+rvanilla06)^0.5)-SUM($L279:BG279),('PTRM input'!$L$397*(1+rvanilla06)^0.5)/A13stdlife))</f>
        <v>0</v>
      </c>
      <c r="BI279" s="251">
        <f ca="1">IF(A13stdlife="n/a","n/a",IF(BI$3&gt;(A13stdlife+$E279),('PTRM input'!$L$397*(1+rvanilla06)^0.5)-SUM($L279:BH279),('PTRM input'!$L$397*(1+rvanilla06)^0.5)/A13stdlife))</f>
        <v>0</v>
      </c>
      <c r="BJ279" s="116"/>
      <c r="BK279" s="116"/>
      <c r="BL279" s="116"/>
      <c r="BM279" s="116"/>
    </row>
    <row r="280" spans="1:65" hidden="1" outlineLevel="2">
      <c r="A280" s="116"/>
      <c r="B280" s="19"/>
      <c r="C280" s="18"/>
      <c r="D280" s="760"/>
      <c r="E280" s="86">
        <v>7</v>
      </c>
      <c r="F280" s="259"/>
      <c r="G280" s="434"/>
      <c r="H280" s="435"/>
      <c r="I280" s="435"/>
      <c r="J280" s="435"/>
      <c r="K280" s="435"/>
      <c r="L280" s="435"/>
      <c r="M280" s="619"/>
      <c r="N280" s="433">
        <f ca="1">IF(A13stdlife="n/a","n/a",IF(N$3&gt;(A13stdlife+$E280),('PTRM input'!$M$397*(1+rvanilla07)^0.5)-SUM($M280:M280),('PTRM input'!$M$397*(1+rvanilla07)^0.5)/A13stdlife))</f>
        <v>0</v>
      </c>
      <c r="O280" s="433">
        <f ca="1">IF(A13stdlife="n/a","n/a",IF(O$3&gt;(A13stdlife+$E280),('PTRM input'!$M$397*(1+rvanilla07)^0.5)-SUM($M280:N280),('PTRM input'!$M$397*(1+rvanilla07)^0.5)/A13stdlife))</f>
        <v>0</v>
      </c>
      <c r="P280" s="433">
        <f ca="1">IF(A13stdlife="n/a","n/a",IF(P$3&gt;(A13stdlife+$E280),('PTRM input'!$M$397*(1+rvanilla07)^0.5)-SUM($M280:O280),('PTRM input'!$M$397*(1+rvanilla07)^0.5)/A13stdlife))</f>
        <v>0</v>
      </c>
      <c r="Q280" s="433">
        <f ca="1">IF(A13stdlife="n/a","n/a",IF(Q$3&gt;(A13stdlife+$E280),('PTRM input'!$M$397*(1+rvanilla07)^0.5)-SUM($M280:P280),('PTRM input'!$M$397*(1+rvanilla07)^0.5)/A13stdlife))</f>
        <v>0</v>
      </c>
      <c r="R280" s="251">
        <f ca="1">IF(A13stdlife="n/a","n/a",IF(R$3&gt;(A13stdlife+$E280),('PTRM input'!$M$397*(1+rvanilla07)^0.5)-SUM($M280:Q280),('PTRM input'!$M$397*(1+rvanilla07)^0.5)/A13stdlife))</f>
        <v>0</v>
      </c>
      <c r="S280" s="251">
        <f ca="1">IF(A13stdlife="n/a","n/a",IF(S$3&gt;(A13stdlife+$E280),('PTRM input'!$M$397*(1+rvanilla07)^0.5)-SUM($M280:R280),('PTRM input'!$M$397*(1+rvanilla07)^0.5)/A13stdlife))</f>
        <v>0</v>
      </c>
      <c r="T280" s="251">
        <f ca="1">IF(A13stdlife="n/a","n/a",IF(T$3&gt;(A13stdlife+$E280),('PTRM input'!$M$397*(1+rvanilla07)^0.5)-SUM($M280:S280),('PTRM input'!$M$397*(1+rvanilla07)^0.5)/A13stdlife))</f>
        <v>0</v>
      </c>
      <c r="U280" s="251">
        <f ca="1">IF(A13stdlife="n/a","n/a",IF(U$3&gt;(A13stdlife+$E280),('PTRM input'!$M$397*(1+rvanilla07)^0.5)-SUM($M280:T280),('PTRM input'!$M$397*(1+rvanilla07)^0.5)/A13stdlife))</f>
        <v>0</v>
      </c>
      <c r="V280" s="251">
        <f ca="1">IF(A13stdlife="n/a","n/a",IF(V$3&gt;(A13stdlife+$E280),('PTRM input'!$M$397*(1+rvanilla07)^0.5)-SUM($M280:U280),('PTRM input'!$M$397*(1+rvanilla07)^0.5)/A13stdlife))</f>
        <v>0</v>
      </c>
      <c r="W280" s="251">
        <f ca="1">IF(A13stdlife="n/a","n/a",IF(W$3&gt;(A13stdlife+$E280),('PTRM input'!$M$397*(1+rvanilla07)^0.5)-SUM($M280:V280),('PTRM input'!$M$397*(1+rvanilla07)^0.5)/A13stdlife))</f>
        <v>0</v>
      </c>
      <c r="X280" s="251">
        <f ca="1">IF(A13stdlife="n/a","n/a",IF(X$3&gt;(A13stdlife+$E280),('PTRM input'!$M$397*(1+rvanilla07)^0.5)-SUM($M280:W280),('PTRM input'!$M$397*(1+rvanilla07)^0.5)/A13stdlife))</f>
        <v>0</v>
      </c>
      <c r="Y280" s="251">
        <f ca="1">IF(A13stdlife="n/a","n/a",IF(Y$3&gt;(A13stdlife+$E280),('PTRM input'!$M$397*(1+rvanilla07)^0.5)-SUM($M280:X280),('PTRM input'!$M$397*(1+rvanilla07)^0.5)/A13stdlife))</f>
        <v>0</v>
      </c>
      <c r="Z280" s="251">
        <f ca="1">IF(A13stdlife="n/a","n/a",IF(Z$3&gt;(A13stdlife+$E280),('PTRM input'!$M$397*(1+rvanilla07)^0.5)-SUM($M280:Y280),('PTRM input'!$M$397*(1+rvanilla07)^0.5)/A13stdlife))</f>
        <v>0</v>
      </c>
      <c r="AA280" s="251">
        <f ca="1">IF(A13stdlife="n/a","n/a",IF(AA$3&gt;(A13stdlife+$E280),('PTRM input'!$M$397*(1+rvanilla07)^0.5)-SUM($M280:Z280),('PTRM input'!$M$397*(1+rvanilla07)^0.5)/A13stdlife))</f>
        <v>0</v>
      </c>
      <c r="AB280" s="251">
        <f ca="1">IF(A13stdlife="n/a","n/a",IF(AB$3&gt;(A13stdlife+$E280),('PTRM input'!$M$397*(1+rvanilla07)^0.5)-SUM($M280:AA280),('PTRM input'!$M$397*(1+rvanilla07)^0.5)/A13stdlife))</f>
        <v>0</v>
      </c>
      <c r="AC280" s="251">
        <f ca="1">IF(A13stdlife="n/a","n/a",IF(AC$3&gt;(A13stdlife+$E280),('PTRM input'!$M$397*(1+rvanilla07)^0.5)-SUM($M280:AB280),('PTRM input'!$M$397*(1+rvanilla07)^0.5)/A13stdlife))</f>
        <v>0</v>
      </c>
      <c r="AD280" s="251">
        <f ca="1">IF(A13stdlife="n/a","n/a",IF(AD$3&gt;(A13stdlife+$E280),('PTRM input'!$M$397*(1+rvanilla07)^0.5)-SUM($M280:AC280),('PTRM input'!$M$397*(1+rvanilla07)^0.5)/A13stdlife))</f>
        <v>0</v>
      </c>
      <c r="AE280" s="251">
        <f ca="1">IF(A13stdlife="n/a","n/a",IF(AE$3&gt;(A13stdlife+$E280),('PTRM input'!$M$397*(1+rvanilla07)^0.5)-SUM($M280:AD280),('PTRM input'!$M$397*(1+rvanilla07)^0.5)/A13stdlife))</f>
        <v>0</v>
      </c>
      <c r="AF280" s="251">
        <f ca="1">IF(A13stdlife="n/a","n/a",IF(AF$3&gt;(A13stdlife+$E280),('PTRM input'!$M$397*(1+rvanilla07)^0.5)-SUM($M280:AE280),('PTRM input'!$M$397*(1+rvanilla07)^0.5)/A13stdlife))</f>
        <v>0</v>
      </c>
      <c r="AG280" s="251">
        <f ca="1">IF(A13stdlife="n/a","n/a",IF(AG$3&gt;(A13stdlife+$E280),('PTRM input'!$M$397*(1+rvanilla07)^0.5)-SUM($M280:AF280),('PTRM input'!$M$397*(1+rvanilla07)^0.5)/A13stdlife))</f>
        <v>0</v>
      </c>
      <c r="AH280" s="251">
        <f ca="1">IF(A13stdlife="n/a","n/a",IF(AH$3&gt;(A13stdlife+$E280),('PTRM input'!$M$397*(1+rvanilla07)^0.5)-SUM($M280:AG280),('PTRM input'!$M$397*(1+rvanilla07)^0.5)/A13stdlife))</f>
        <v>0</v>
      </c>
      <c r="AI280" s="251">
        <f ca="1">IF(A13stdlife="n/a","n/a",IF(AI$3&gt;(A13stdlife+$E280),('PTRM input'!$M$397*(1+rvanilla07)^0.5)-SUM($M280:AH280),('PTRM input'!$M$397*(1+rvanilla07)^0.5)/A13stdlife))</f>
        <v>0</v>
      </c>
      <c r="AJ280" s="251">
        <f ca="1">IF(A13stdlife="n/a","n/a",IF(AJ$3&gt;(A13stdlife+$E280),('PTRM input'!$M$397*(1+rvanilla07)^0.5)-SUM($M280:AI280),('PTRM input'!$M$397*(1+rvanilla07)^0.5)/A13stdlife))</f>
        <v>0</v>
      </c>
      <c r="AK280" s="251">
        <f ca="1">IF(A13stdlife="n/a","n/a",IF(AK$3&gt;(A13stdlife+$E280),('PTRM input'!$M$397*(1+rvanilla07)^0.5)-SUM($M280:AJ280),('PTRM input'!$M$397*(1+rvanilla07)^0.5)/A13stdlife))</f>
        <v>0</v>
      </c>
      <c r="AL280" s="251">
        <f ca="1">IF(A13stdlife="n/a","n/a",IF(AL$3&gt;(A13stdlife+$E280),('PTRM input'!$M$397*(1+rvanilla07)^0.5)-SUM($M280:AK280),('PTRM input'!$M$397*(1+rvanilla07)^0.5)/A13stdlife))</f>
        <v>0</v>
      </c>
      <c r="AM280" s="251">
        <f ca="1">IF(A13stdlife="n/a","n/a",IF(AM$3&gt;(A13stdlife+$E280),('PTRM input'!$M$397*(1+rvanilla07)^0.5)-SUM($M280:AL280),('PTRM input'!$M$397*(1+rvanilla07)^0.5)/A13stdlife))</f>
        <v>0</v>
      </c>
      <c r="AN280" s="251">
        <f ca="1">IF(A13stdlife="n/a","n/a",IF(AN$3&gt;(A13stdlife+$E280),('PTRM input'!$M$397*(1+rvanilla07)^0.5)-SUM($M280:AM280),('PTRM input'!$M$397*(1+rvanilla07)^0.5)/A13stdlife))</f>
        <v>0</v>
      </c>
      <c r="AO280" s="251">
        <f ca="1">IF(A13stdlife="n/a","n/a",IF(AO$3&gt;(A13stdlife+$E280),('PTRM input'!$M$397*(1+rvanilla07)^0.5)-SUM($M280:AN280),('PTRM input'!$M$397*(1+rvanilla07)^0.5)/A13stdlife))</f>
        <v>0</v>
      </c>
      <c r="AP280" s="251">
        <f ca="1">IF(A13stdlife="n/a","n/a",IF(AP$3&gt;(A13stdlife+$E280),('PTRM input'!$M$397*(1+rvanilla07)^0.5)-SUM($M280:AO280),('PTRM input'!$M$397*(1+rvanilla07)^0.5)/A13stdlife))</f>
        <v>0</v>
      </c>
      <c r="AQ280" s="251">
        <f ca="1">IF(A13stdlife="n/a","n/a",IF(AQ$3&gt;(A13stdlife+$E280),('PTRM input'!$M$397*(1+rvanilla07)^0.5)-SUM($M280:AP280),('PTRM input'!$M$397*(1+rvanilla07)^0.5)/A13stdlife))</f>
        <v>0</v>
      </c>
      <c r="AR280" s="251">
        <f ca="1">IF(A13stdlife="n/a","n/a",IF(AR$3&gt;(A13stdlife+$E280),('PTRM input'!$M$397*(1+rvanilla07)^0.5)-SUM($M280:AQ280),('PTRM input'!$M$397*(1+rvanilla07)^0.5)/A13stdlife))</f>
        <v>0</v>
      </c>
      <c r="AS280" s="251">
        <f ca="1">IF(A13stdlife="n/a","n/a",IF(AS$3&gt;(A13stdlife+$E280),('PTRM input'!$M$397*(1+rvanilla07)^0.5)-SUM($M280:AR280),('PTRM input'!$M$397*(1+rvanilla07)^0.5)/A13stdlife))</f>
        <v>0</v>
      </c>
      <c r="AT280" s="251">
        <f ca="1">IF(A13stdlife="n/a","n/a",IF(AT$3&gt;(A13stdlife+$E280),('PTRM input'!$M$397*(1+rvanilla07)^0.5)-SUM($M280:AS280),('PTRM input'!$M$397*(1+rvanilla07)^0.5)/A13stdlife))</f>
        <v>0</v>
      </c>
      <c r="AU280" s="251">
        <f ca="1">IF(A13stdlife="n/a","n/a",IF(AU$3&gt;(A13stdlife+$E280),('PTRM input'!$M$397*(1+rvanilla07)^0.5)-SUM($M280:AT280),('PTRM input'!$M$397*(1+rvanilla07)^0.5)/A13stdlife))</f>
        <v>0</v>
      </c>
      <c r="AV280" s="251">
        <f ca="1">IF(A13stdlife="n/a","n/a",IF(AV$3&gt;(A13stdlife+$E280),('PTRM input'!$M$397*(1+rvanilla07)^0.5)-SUM($M280:AU280),('PTRM input'!$M$397*(1+rvanilla07)^0.5)/A13stdlife))</f>
        <v>0</v>
      </c>
      <c r="AW280" s="251">
        <f ca="1">IF(A13stdlife="n/a","n/a",IF(AW$3&gt;(A13stdlife+$E280),('PTRM input'!$M$397*(1+rvanilla07)^0.5)-SUM($M280:AV280),('PTRM input'!$M$397*(1+rvanilla07)^0.5)/A13stdlife))</f>
        <v>0</v>
      </c>
      <c r="AX280" s="251">
        <f ca="1">IF(A13stdlife="n/a","n/a",IF(AX$3&gt;(A13stdlife+$E280),('PTRM input'!$M$397*(1+rvanilla07)^0.5)-SUM($M280:AW280),('PTRM input'!$M$397*(1+rvanilla07)^0.5)/A13stdlife))</f>
        <v>0</v>
      </c>
      <c r="AY280" s="251">
        <f ca="1">IF(A13stdlife="n/a","n/a",IF(AY$3&gt;(A13stdlife+$E280),('PTRM input'!$M$397*(1+rvanilla07)^0.5)-SUM($M280:AX280),('PTRM input'!$M$397*(1+rvanilla07)^0.5)/A13stdlife))</f>
        <v>0</v>
      </c>
      <c r="AZ280" s="251">
        <f ca="1">IF(A13stdlife="n/a","n/a",IF(AZ$3&gt;(A13stdlife+$E280),('PTRM input'!$M$397*(1+rvanilla07)^0.5)-SUM($M280:AY280),('PTRM input'!$M$397*(1+rvanilla07)^0.5)/A13stdlife))</f>
        <v>0</v>
      </c>
      <c r="BA280" s="251">
        <f ca="1">IF(A13stdlife="n/a","n/a",IF(BA$3&gt;(A13stdlife+$E280),('PTRM input'!$M$397*(1+rvanilla07)^0.5)-SUM($M280:AZ280),('PTRM input'!$M$397*(1+rvanilla07)^0.5)/A13stdlife))</f>
        <v>0</v>
      </c>
      <c r="BB280" s="251">
        <f ca="1">IF(A13stdlife="n/a","n/a",IF(BB$3&gt;(A13stdlife+$E280),('PTRM input'!$M$397*(1+rvanilla07)^0.5)-SUM($M280:BA280),('PTRM input'!$M$397*(1+rvanilla07)^0.5)/A13stdlife))</f>
        <v>0</v>
      </c>
      <c r="BC280" s="251">
        <f ca="1">IF(A13stdlife="n/a","n/a",IF(BC$3&gt;(A13stdlife+$E280),('PTRM input'!$M$397*(1+rvanilla07)^0.5)-SUM($M280:BB280),('PTRM input'!$M$397*(1+rvanilla07)^0.5)/A13stdlife))</f>
        <v>0</v>
      </c>
      <c r="BD280" s="251">
        <f ca="1">IF(A13stdlife="n/a","n/a",IF(BD$3&gt;(A13stdlife+$E280),('PTRM input'!$M$397*(1+rvanilla07)^0.5)-SUM($M280:BC280),('PTRM input'!$M$397*(1+rvanilla07)^0.5)/A13stdlife))</f>
        <v>0</v>
      </c>
      <c r="BE280" s="251">
        <f ca="1">IF(A13stdlife="n/a","n/a",IF(BE$3&gt;(A13stdlife+$E280),('PTRM input'!$M$397*(1+rvanilla07)^0.5)-SUM($M280:BD280),('PTRM input'!$M$397*(1+rvanilla07)^0.5)/A13stdlife))</f>
        <v>0</v>
      </c>
      <c r="BF280" s="251">
        <f ca="1">IF(A13stdlife="n/a","n/a",IF(BF$3&gt;(A13stdlife+$E280),('PTRM input'!$M$397*(1+rvanilla07)^0.5)-SUM($M280:BE280),('PTRM input'!$M$397*(1+rvanilla07)^0.5)/A13stdlife))</f>
        <v>0</v>
      </c>
      <c r="BG280" s="251">
        <f ca="1">IF(A13stdlife="n/a","n/a",IF(BG$3&gt;(A13stdlife+$E280),('PTRM input'!$M$397*(1+rvanilla07)^0.5)-SUM($M280:BF280),('PTRM input'!$M$397*(1+rvanilla07)^0.5)/A13stdlife))</f>
        <v>0</v>
      </c>
      <c r="BH280" s="251">
        <f ca="1">IF(A13stdlife="n/a","n/a",IF(BH$3&gt;(A13stdlife+$E280),('PTRM input'!$M$397*(1+rvanilla07)^0.5)-SUM($M280:BG280),('PTRM input'!$M$397*(1+rvanilla07)^0.5)/A13stdlife))</f>
        <v>0</v>
      </c>
      <c r="BI280" s="251">
        <f ca="1">IF(A13stdlife="n/a","n/a",IF(BI$3&gt;(A13stdlife+$E280),('PTRM input'!$M$397*(1+rvanilla07)^0.5)-SUM($M280:BH280),('PTRM input'!$M$397*(1+rvanilla07)^0.5)/A13stdlife))</f>
        <v>0</v>
      </c>
      <c r="BJ280" s="116"/>
      <c r="BK280" s="116"/>
      <c r="BL280" s="116"/>
      <c r="BM280" s="116"/>
    </row>
    <row r="281" spans="1:65" hidden="1" outlineLevel="2">
      <c r="A281" s="116"/>
      <c r="B281" s="19"/>
      <c r="C281" s="18"/>
      <c r="D281" s="760"/>
      <c r="E281" s="86">
        <v>8</v>
      </c>
      <c r="F281" s="259"/>
      <c r="G281" s="434"/>
      <c r="H281" s="435"/>
      <c r="I281" s="435"/>
      <c r="J281" s="435"/>
      <c r="K281" s="435"/>
      <c r="L281" s="435"/>
      <c r="M281" s="435"/>
      <c r="N281" s="619"/>
      <c r="O281" s="433">
        <f ca="1">IF(A13stdlife="n/a","n/a",IF(O$3&gt;(A13stdlife+$E281),('PTRM input'!$N$397*(1+rvanilla08)^0.5)-SUM($N281:N281),('PTRM input'!$N$397*(1+rvanilla08)^0.5)/A13stdlife))</f>
        <v>0</v>
      </c>
      <c r="P281" s="433">
        <f ca="1">IF(A13stdlife="n/a","n/a",IF(P$3&gt;(A13stdlife+$E281),('PTRM input'!$N$397*(1+rvanilla08)^0.5)-SUM($N281:O281),('PTRM input'!$N$397*(1+rvanilla08)^0.5)/A13stdlife))</f>
        <v>0</v>
      </c>
      <c r="Q281" s="433">
        <f ca="1">IF(A13stdlife="n/a","n/a",IF(Q$3&gt;(A13stdlife+$E281),('PTRM input'!$N$397*(1+rvanilla08)^0.5)-SUM($N281:P281),('PTRM input'!$N$397*(1+rvanilla08)^0.5)/A13stdlife))</f>
        <v>0</v>
      </c>
      <c r="R281" s="251">
        <f ca="1">IF(A13stdlife="n/a","n/a",IF(R$3&gt;(A13stdlife+$E281),('PTRM input'!$N$397*(1+rvanilla08)^0.5)-SUM($N281:Q281),('PTRM input'!$N$397*(1+rvanilla08)^0.5)/A13stdlife))</f>
        <v>0</v>
      </c>
      <c r="S281" s="251">
        <f ca="1">IF(A13stdlife="n/a","n/a",IF(S$3&gt;(A13stdlife+$E281),('PTRM input'!$N$397*(1+rvanilla08)^0.5)-SUM($N281:R281),('PTRM input'!$N$397*(1+rvanilla08)^0.5)/A13stdlife))</f>
        <v>0</v>
      </c>
      <c r="T281" s="251">
        <f ca="1">IF(A13stdlife="n/a","n/a",IF(T$3&gt;(A13stdlife+$E281),('PTRM input'!$N$397*(1+rvanilla08)^0.5)-SUM($N281:S281),('PTRM input'!$N$397*(1+rvanilla08)^0.5)/A13stdlife))</f>
        <v>0</v>
      </c>
      <c r="U281" s="251">
        <f ca="1">IF(A13stdlife="n/a","n/a",IF(U$3&gt;(A13stdlife+$E281),('PTRM input'!$N$397*(1+rvanilla08)^0.5)-SUM($N281:T281),('PTRM input'!$N$397*(1+rvanilla08)^0.5)/A13stdlife))</f>
        <v>0</v>
      </c>
      <c r="V281" s="251">
        <f ca="1">IF(A13stdlife="n/a","n/a",IF(V$3&gt;(A13stdlife+$E281),('PTRM input'!$N$397*(1+rvanilla08)^0.5)-SUM($N281:U281),('PTRM input'!$N$397*(1+rvanilla08)^0.5)/A13stdlife))</f>
        <v>0</v>
      </c>
      <c r="W281" s="251">
        <f ca="1">IF(A13stdlife="n/a","n/a",IF(W$3&gt;(A13stdlife+$E281),('PTRM input'!$N$397*(1+rvanilla08)^0.5)-SUM($N281:V281),('PTRM input'!$N$397*(1+rvanilla08)^0.5)/A13stdlife))</f>
        <v>0</v>
      </c>
      <c r="X281" s="251">
        <f ca="1">IF(A13stdlife="n/a","n/a",IF(X$3&gt;(A13stdlife+$E281),('PTRM input'!$N$397*(1+rvanilla08)^0.5)-SUM($N281:W281),('PTRM input'!$N$397*(1+rvanilla08)^0.5)/A13stdlife))</f>
        <v>0</v>
      </c>
      <c r="Y281" s="251">
        <f ca="1">IF(A13stdlife="n/a","n/a",IF(Y$3&gt;(A13stdlife+$E281),('PTRM input'!$N$397*(1+rvanilla08)^0.5)-SUM($N281:X281),('PTRM input'!$N$397*(1+rvanilla08)^0.5)/A13stdlife))</f>
        <v>0</v>
      </c>
      <c r="Z281" s="251">
        <f ca="1">IF(A13stdlife="n/a","n/a",IF(Z$3&gt;(A13stdlife+$E281),('PTRM input'!$N$397*(1+rvanilla08)^0.5)-SUM($N281:Y281),('PTRM input'!$N$397*(1+rvanilla08)^0.5)/A13stdlife))</f>
        <v>0</v>
      </c>
      <c r="AA281" s="251">
        <f ca="1">IF(A13stdlife="n/a","n/a",IF(AA$3&gt;(A13stdlife+$E281),('PTRM input'!$N$397*(1+rvanilla08)^0.5)-SUM($N281:Z281),('PTRM input'!$N$397*(1+rvanilla08)^0.5)/A13stdlife))</f>
        <v>0</v>
      </c>
      <c r="AB281" s="251">
        <f ca="1">IF(A13stdlife="n/a","n/a",IF(AB$3&gt;(A13stdlife+$E281),('PTRM input'!$N$397*(1+rvanilla08)^0.5)-SUM($N281:AA281),('PTRM input'!$N$397*(1+rvanilla08)^0.5)/A13stdlife))</f>
        <v>0</v>
      </c>
      <c r="AC281" s="251">
        <f ca="1">IF(A13stdlife="n/a","n/a",IF(AC$3&gt;(A13stdlife+$E281),('PTRM input'!$N$397*(1+rvanilla08)^0.5)-SUM($N281:AB281),('PTRM input'!$N$397*(1+rvanilla08)^0.5)/A13stdlife))</f>
        <v>0</v>
      </c>
      <c r="AD281" s="251">
        <f ca="1">IF(A13stdlife="n/a","n/a",IF(AD$3&gt;(A13stdlife+$E281),('PTRM input'!$N$397*(1+rvanilla08)^0.5)-SUM($N281:AC281),('PTRM input'!$N$397*(1+rvanilla08)^0.5)/A13stdlife))</f>
        <v>0</v>
      </c>
      <c r="AE281" s="251">
        <f ca="1">IF(A13stdlife="n/a","n/a",IF(AE$3&gt;(A13stdlife+$E281),('PTRM input'!$N$397*(1+rvanilla08)^0.5)-SUM($N281:AD281),('PTRM input'!$N$397*(1+rvanilla08)^0.5)/A13stdlife))</f>
        <v>0</v>
      </c>
      <c r="AF281" s="251">
        <f ca="1">IF(A13stdlife="n/a","n/a",IF(AF$3&gt;(A13stdlife+$E281),('PTRM input'!$N$397*(1+rvanilla08)^0.5)-SUM($N281:AE281),('PTRM input'!$N$397*(1+rvanilla08)^0.5)/A13stdlife))</f>
        <v>0</v>
      </c>
      <c r="AG281" s="251">
        <f ca="1">IF(A13stdlife="n/a","n/a",IF(AG$3&gt;(A13stdlife+$E281),('PTRM input'!$N$397*(1+rvanilla08)^0.5)-SUM($N281:AF281),('PTRM input'!$N$397*(1+rvanilla08)^0.5)/A13stdlife))</f>
        <v>0</v>
      </c>
      <c r="AH281" s="251">
        <f ca="1">IF(A13stdlife="n/a","n/a",IF(AH$3&gt;(A13stdlife+$E281),('PTRM input'!$N$397*(1+rvanilla08)^0.5)-SUM($N281:AG281),('PTRM input'!$N$397*(1+rvanilla08)^0.5)/A13stdlife))</f>
        <v>0</v>
      </c>
      <c r="AI281" s="251">
        <f ca="1">IF(A13stdlife="n/a","n/a",IF(AI$3&gt;(A13stdlife+$E281),('PTRM input'!$N$397*(1+rvanilla08)^0.5)-SUM($N281:AH281),('PTRM input'!$N$397*(1+rvanilla08)^0.5)/A13stdlife))</f>
        <v>0</v>
      </c>
      <c r="AJ281" s="251">
        <f ca="1">IF(A13stdlife="n/a","n/a",IF(AJ$3&gt;(A13stdlife+$E281),('PTRM input'!$N$397*(1+rvanilla08)^0.5)-SUM($N281:AI281),('PTRM input'!$N$397*(1+rvanilla08)^0.5)/A13stdlife))</f>
        <v>0</v>
      </c>
      <c r="AK281" s="251">
        <f ca="1">IF(A13stdlife="n/a","n/a",IF(AK$3&gt;(A13stdlife+$E281),('PTRM input'!$N$397*(1+rvanilla08)^0.5)-SUM($N281:AJ281),('PTRM input'!$N$397*(1+rvanilla08)^0.5)/A13stdlife))</f>
        <v>0</v>
      </c>
      <c r="AL281" s="251">
        <f ca="1">IF(A13stdlife="n/a","n/a",IF(AL$3&gt;(A13stdlife+$E281),('PTRM input'!$N$397*(1+rvanilla08)^0.5)-SUM($N281:AK281),('PTRM input'!$N$397*(1+rvanilla08)^0.5)/A13stdlife))</f>
        <v>0</v>
      </c>
      <c r="AM281" s="251">
        <f ca="1">IF(A13stdlife="n/a","n/a",IF(AM$3&gt;(A13stdlife+$E281),('PTRM input'!$N$397*(1+rvanilla08)^0.5)-SUM($N281:AL281),('PTRM input'!$N$397*(1+rvanilla08)^0.5)/A13stdlife))</f>
        <v>0</v>
      </c>
      <c r="AN281" s="251">
        <f ca="1">IF(A13stdlife="n/a","n/a",IF(AN$3&gt;(A13stdlife+$E281),('PTRM input'!$N$397*(1+rvanilla08)^0.5)-SUM($N281:AM281),('PTRM input'!$N$397*(1+rvanilla08)^0.5)/A13stdlife))</f>
        <v>0</v>
      </c>
      <c r="AO281" s="251">
        <f ca="1">IF(A13stdlife="n/a","n/a",IF(AO$3&gt;(A13stdlife+$E281),('PTRM input'!$N$397*(1+rvanilla08)^0.5)-SUM($N281:AN281),('PTRM input'!$N$397*(1+rvanilla08)^0.5)/A13stdlife))</f>
        <v>0</v>
      </c>
      <c r="AP281" s="251">
        <f ca="1">IF(A13stdlife="n/a","n/a",IF(AP$3&gt;(A13stdlife+$E281),('PTRM input'!$N$397*(1+rvanilla08)^0.5)-SUM($N281:AO281),('PTRM input'!$N$397*(1+rvanilla08)^0.5)/A13stdlife))</f>
        <v>0</v>
      </c>
      <c r="AQ281" s="251">
        <f ca="1">IF(A13stdlife="n/a","n/a",IF(AQ$3&gt;(A13stdlife+$E281),('PTRM input'!$N$397*(1+rvanilla08)^0.5)-SUM($N281:AP281),('PTRM input'!$N$397*(1+rvanilla08)^0.5)/A13stdlife))</f>
        <v>0</v>
      </c>
      <c r="AR281" s="251">
        <f ca="1">IF(A13stdlife="n/a","n/a",IF(AR$3&gt;(A13stdlife+$E281),('PTRM input'!$N$397*(1+rvanilla08)^0.5)-SUM($N281:AQ281),('PTRM input'!$N$397*(1+rvanilla08)^0.5)/A13stdlife))</f>
        <v>0</v>
      </c>
      <c r="AS281" s="251">
        <f ca="1">IF(A13stdlife="n/a","n/a",IF(AS$3&gt;(A13stdlife+$E281),('PTRM input'!$N$397*(1+rvanilla08)^0.5)-SUM($N281:AR281),('PTRM input'!$N$397*(1+rvanilla08)^0.5)/A13stdlife))</f>
        <v>0</v>
      </c>
      <c r="AT281" s="251">
        <f ca="1">IF(A13stdlife="n/a","n/a",IF(AT$3&gt;(A13stdlife+$E281),('PTRM input'!$N$397*(1+rvanilla08)^0.5)-SUM($N281:AS281),('PTRM input'!$N$397*(1+rvanilla08)^0.5)/A13stdlife))</f>
        <v>0</v>
      </c>
      <c r="AU281" s="251">
        <f ca="1">IF(A13stdlife="n/a","n/a",IF(AU$3&gt;(A13stdlife+$E281),('PTRM input'!$N$397*(1+rvanilla08)^0.5)-SUM($N281:AT281),('PTRM input'!$N$397*(1+rvanilla08)^0.5)/A13stdlife))</f>
        <v>0</v>
      </c>
      <c r="AV281" s="251">
        <f ca="1">IF(A13stdlife="n/a","n/a",IF(AV$3&gt;(A13stdlife+$E281),('PTRM input'!$N$397*(1+rvanilla08)^0.5)-SUM($N281:AU281),('PTRM input'!$N$397*(1+rvanilla08)^0.5)/A13stdlife))</f>
        <v>0</v>
      </c>
      <c r="AW281" s="251">
        <f ca="1">IF(A13stdlife="n/a","n/a",IF(AW$3&gt;(A13stdlife+$E281),('PTRM input'!$N$397*(1+rvanilla08)^0.5)-SUM($N281:AV281),('PTRM input'!$N$397*(1+rvanilla08)^0.5)/A13stdlife))</f>
        <v>0</v>
      </c>
      <c r="AX281" s="251">
        <f ca="1">IF(A13stdlife="n/a","n/a",IF(AX$3&gt;(A13stdlife+$E281),('PTRM input'!$N$397*(1+rvanilla08)^0.5)-SUM($N281:AW281),('PTRM input'!$N$397*(1+rvanilla08)^0.5)/A13stdlife))</f>
        <v>0</v>
      </c>
      <c r="AY281" s="251">
        <f ca="1">IF(A13stdlife="n/a","n/a",IF(AY$3&gt;(A13stdlife+$E281),('PTRM input'!$N$397*(1+rvanilla08)^0.5)-SUM($N281:AX281),('PTRM input'!$N$397*(1+rvanilla08)^0.5)/A13stdlife))</f>
        <v>0</v>
      </c>
      <c r="AZ281" s="251">
        <f ca="1">IF(A13stdlife="n/a","n/a",IF(AZ$3&gt;(A13stdlife+$E281),('PTRM input'!$N$397*(1+rvanilla08)^0.5)-SUM($N281:AY281),('PTRM input'!$N$397*(1+rvanilla08)^0.5)/A13stdlife))</f>
        <v>0</v>
      </c>
      <c r="BA281" s="251">
        <f ca="1">IF(A13stdlife="n/a","n/a",IF(BA$3&gt;(A13stdlife+$E281),('PTRM input'!$N$397*(1+rvanilla08)^0.5)-SUM($N281:AZ281),('PTRM input'!$N$397*(1+rvanilla08)^0.5)/A13stdlife))</f>
        <v>0</v>
      </c>
      <c r="BB281" s="251">
        <f ca="1">IF(A13stdlife="n/a","n/a",IF(BB$3&gt;(A13stdlife+$E281),('PTRM input'!$N$397*(1+rvanilla08)^0.5)-SUM($N281:BA281),('PTRM input'!$N$397*(1+rvanilla08)^0.5)/A13stdlife))</f>
        <v>0</v>
      </c>
      <c r="BC281" s="251">
        <f ca="1">IF(A13stdlife="n/a","n/a",IF(BC$3&gt;(A13stdlife+$E281),('PTRM input'!$N$397*(1+rvanilla08)^0.5)-SUM($N281:BB281),('PTRM input'!$N$397*(1+rvanilla08)^0.5)/A13stdlife))</f>
        <v>0</v>
      </c>
      <c r="BD281" s="251">
        <f ca="1">IF(A13stdlife="n/a","n/a",IF(BD$3&gt;(A13stdlife+$E281),('PTRM input'!$N$397*(1+rvanilla08)^0.5)-SUM($N281:BC281),('PTRM input'!$N$397*(1+rvanilla08)^0.5)/A13stdlife))</f>
        <v>0</v>
      </c>
      <c r="BE281" s="251">
        <f ca="1">IF(A13stdlife="n/a","n/a",IF(BE$3&gt;(A13stdlife+$E281),('PTRM input'!$N$397*(1+rvanilla08)^0.5)-SUM($N281:BD281),('PTRM input'!$N$397*(1+rvanilla08)^0.5)/A13stdlife))</f>
        <v>0</v>
      </c>
      <c r="BF281" s="251">
        <f ca="1">IF(A13stdlife="n/a","n/a",IF(BF$3&gt;(A13stdlife+$E281),('PTRM input'!$N$397*(1+rvanilla08)^0.5)-SUM($N281:BE281),('PTRM input'!$N$397*(1+rvanilla08)^0.5)/A13stdlife))</f>
        <v>0</v>
      </c>
      <c r="BG281" s="251">
        <f ca="1">IF(A13stdlife="n/a","n/a",IF(BG$3&gt;(A13stdlife+$E281),('PTRM input'!$N$397*(1+rvanilla08)^0.5)-SUM($N281:BF281),('PTRM input'!$N$397*(1+rvanilla08)^0.5)/A13stdlife))</f>
        <v>0</v>
      </c>
      <c r="BH281" s="251">
        <f ca="1">IF(A13stdlife="n/a","n/a",IF(BH$3&gt;(A13stdlife+$E281),('PTRM input'!$N$397*(1+rvanilla08)^0.5)-SUM($N281:BG281),('PTRM input'!$N$397*(1+rvanilla08)^0.5)/A13stdlife))</f>
        <v>0</v>
      </c>
      <c r="BI281" s="251">
        <f ca="1">IF(A13stdlife="n/a","n/a",IF(BI$3&gt;(A13stdlife+$E281),('PTRM input'!$N$397*(1+rvanilla08)^0.5)-SUM($N281:BH281),('PTRM input'!$N$397*(1+rvanilla08)^0.5)/A13stdlife))</f>
        <v>0</v>
      </c>
      <c r="BJ281" s="116"/>
      <c r="BK281" s="116"/>
      <c r="BL281" s="116"/>
      <c r="BM281" s="116"/>
    </row>
    <row r="282" spans="1:65" hidden="1" outlineLevel="2">
      <c r="A282" s="116"/>
      <c r="B282" s="19"/>
      <c r="C282" s="18"/>
      <c r="D282" s="760"/>
      <c r="E282" s="86">
        <v>9</v>
      </c>
      <c r="F282" s="259"/>
      <c r="G282" s="434"/>
      <c r="H282" s="435"/>
      <c r="I282" s="435"/>
      <c r="J282" s="435"/>
      <c r="K282" s="435"/>
      <c r="L282" s="435"/>
      <c r="M282" s="435"/>
      <c r="N282" s="435"/>
      <c r="O282" s="619"/>
      <c r="P282" s="433">
        <f ca="1">IF(A13stdlife="n/a","n/a",IF(P$3&gt;(A13stdlife+$E282),('PTRM input'!$O$397*(1+rvanilla09)^0.5)-SUM($O282:O282),('PTRM input'!$O$397*(1+rvanilla09)^0.5)/A13stdlife))</f>
        <v>0</v>
      </c>
      <c r="Q282" s="433">
        <f ca="1">IF(A13stdlife="n/a","n/a",IF(Q$3&gt;(A13stdlife+$E282),('PTRM input'!$O$397*(1+rvanilla09)^0.5)-SUM($O282:P282),('PTRM input'!$O$397*(1+rvanilla09)^0.5)/A13stdlife))</f>
        <v>0</v>
      </c>
      <c r="R282" s="251">
        <f ca="1">IF(A13stdlife="n/a","n/a",IF(R$3&gt;(A13stdlife+$E282),('PTRM input'!$O$397*(1+rvanilla09)^0.5)-SUM($O282:Q282),('PTRM input'!$O$397*(1+rvanilla09)^0.5)/A13stdlife))</f>
        <v>0</v>
      </c>
      <c r="S282" s="251">
        <f ca="1">IF(A13stdlife="n/a","n/a",IF(S$3&gt;(A13stdlife+$E282),('PTRM input'!$O$397*(1+rvanilla09)^0.5)-SUM($O282:R282),('PTRM input'!$O$397*(1+rvanilla09)^0.5)/A13stdlife))</f>
        <v>0</v>
      </c>
      <c r="T282" s="251">
        <f ca="1">IF(A13stdlife="n/a","n/a",IF(T$3&gt;(A13stdlife+$E282),('PTRM input'!$O$397*(1+rvanilla09)^0.5)-SUM($O282:S282),('PTRM input'!$O$397*(1+rvanilla09)^0.5)/A13stdlife))</f>
        <v>0</v>
      </c>
      <c r="U282" s="251">
        <f ca="1">IF(A13stdlife="n/a","n/a",IF(U$3&gt;(A13stdlife+$E282),('PTRM input'!$O$397*(1+rvanilla09)^0.5)-SUM($O282:T282),('PTRM input'!$O$397*(1+rvanilla09)^0.5)/A13stdlife))</f>
        <v>0</v>
      </c>
      <c r="V282" s="251">
        <f ca="1">IF(A13stdlife="n/a","n/a",IF(V$3&gt;(A13stdlife+$E282),('PTRM input'!$O$397*(1+rvanilla09)^0.5)-SUM($O282:U282),('PTRM input'!$O$397*(1+rvanilla09)^0.5)/A13stdlife))</f>
        <v>0</v>
      </c>
      <c r="W282" s="251">
        <f ca="1">IF(A13stdlife="n/a","n/a",IF(W$3&gt;(A13stdlife+$E282),('PTRM input'!$O$397*(1+rvanilla09)^0.5)-SUM($O282:V282),('PTRM input'!$O$397*(1+rvanilla09)^0.5)/A13stdlife))</f>
        <v>0</v>
      </c>
      <c r="X282" s="251">
        <f ca="1">IF(A13stdlife="n/a","n/a",IF(X$3&gt;(A13stdlife+$E282),('PTRM input'!$O$397*(1+rvanilla09)^0.5)-SUM($O282:W282),('PTRM input'!$O$397*(1+rvanilla09)^0.5)/A13stdlife))</f>
        <v>0</v>
      </c>
      <c r="Y282" s="251">
        <f ca="1">IF(A13stdlife="n/a","n/a",IF(Y$3&gt;(A13stdlife+$E282),('PTRM input'!$O$397*(1+rvanilla09)^0.5)-SUM($O282:X282),('PTRM input'!$O$397*(1+rvanilla09)^0.5)/A13stdlife))</f>
        <v>0</v>
      </c>
      <c r="Z282" s="251">
        <f ca="1">IF(A13stdlife="n/a","n/a",IF(Z$3&gt;(A13stdlife+$E282),('PTRM input'!$O$397*(1+rvanilla09)^0.5)-SUM($O282:Y282),('PTRM input'!$O$397*(1+rvanilla09)^0.5)/A13stdlife))</f>
        <v>0</v>
      </c>
      <c r="AA282" s="251">
        <f ca="1">IF(A13stdlife="n/a","n/a",IF(AA$3&gt;(A13stdlife+$E282),('PTRM input'!$O$397*(1+rvanilla09)^0.5)-SUM($O282:Z282),('PTRM input'!$O$397*(1+rvanilla09)^0.5)/A13stdlife))</f>
        <v>0</v>
      </c>
      <c r="AB282" s="251">
        <f ca="1">IF(A13stdlife="n/a","n/a",IF(AB$3&gt;(A13stdlife+$E282),('PTRM input'!$O$397*(1+rvanilla09)^0.5)-SUM($O282:AA282),('PTRM input'!$O$397*(1+rvanilla09)^0.5)/A13stdlife))</f>
        <v>0</v>
      </c>
      <c r="AC282" s="251">
        <f ca="1">IF(A13stdlife="n/a","n/a",IF(AC$3&gt;(A13stdlife+$E282),('PTRM input'!$O$397*(1+rvanilla09)^0.5)-SUM($O282:AB282),('PTRM input'!$O$397*(1+rvanilla09)^0.5)/A13stdlife))</f>
        <v>0</v>
      </c>
      <c r="AD282" s="251">
        <f ca="1">IF(A13stdlife="n/a","n/a",IF(AD$3&gt;(A13stdlife+$E282),('PTRM input'!$O$397*(1+rvanilla09)^0.5)-SUM($O282:AC282),('PTRM input'!$O$397*(1+rvanilla09)^0.5)/A13stdlife))</f>
        <v>0</v>
      </c>
      <c r="AE282" s="251">
        <f ca="1">IF(A13stdlife="n/a","n/a",IF(AE$3&gt;(A13stdlife+$E282),('PTRM input'!$O$397*(1+rvanilla09)^0.5)-SUM($O282:AD282),('PTRM input'!$O$397*(1+rvanilla09)^0.5)/A13stdlife))</f>
        <v>0</v>
      </c>
      <c r="AF282" s="251">
        <f ca="1">IF(A13stdlife="n/a","n/a",IF(AF$3&gt;(A13stdlife+$E282),('PTRM input'!$O$397*(1+rvanilla09)^0.5)-SUM($O282:AE282),('PTRM input'!$O$397*(1+rvanilla09)^0.5)/A13stdlife))</f>
        <v>0</v>
      </c>
      <c r="AG282" s="251">
        <f ca="1">IF(A13stdlife="n/a","n/a",IF(AG$3&gt;(A13stdlife+$E282),('PTRM input'!$O$397*(1+rvanilla09)^0.5)-SUM($O282:AF282),('PTRM input'!$O$397*(1+rvanilla09)^0.5)/A13stdlife))</f>
        <v>0</v>
      </c>
      <c r="AH282" s="251">
        <f ca="1">IF(A13stdlife="n/a","n/a",IF(AH$3&gt;(A13stdlife+$E282),('PTRM input'!$O$397*(1+rvanilla09)^0.5)-SUM($O282:AG282),('PTRM input'!$O$397*(1+rvanilla09)^0.5)/A13stdlife))</f>
        <v>0</v>
      </c>
      <c r="AI282" s="251">
        <f ca="1">IF(A13stdlife="n/a","n/a",IF(AI$3&gt;(A13stdlife+$E282),('PTRM input'!$O$397*(1+rvanilla09)^0.5)-SUM($O282:AH282),('PTRM input'!$O$397*(1+rvanilla09)^0.5)/A13stdlife))</f>
        <v>0</v>
      </c>
      <c r="AJ282" s="251">
        <f ca="1">IF(A13stdlife="n/a","n/a",IF(AJ$3&gt;(A13stdlife+$E282),('PTRM input'!$O$397*(1+rvanilla09)^0.5)-SUM($O282:AI282),('PTRM input'!$O$397*(1+rvanilla09)^0.5)/A13stdlife))</f>
        <v>0</v>
      </c>
      <c r="AK282" s="251">
        <f ca="1">IF(A13stdlife="n/a","n/a",IF(AK$3&gt;(A13stdlife+$E282),('PTRM input'!$O$397*(1+rvanilla09)^0.5)-SUM($O282:AJ282),('PTRM input'!$O$397*(1+rvanilla09)^0.5)/A13stdlife))</f>
        <v>0</v>
      </c>
      <c r="AL282" s="251">
        <f ca="1">IF(A13stdlife="n/a","n/a",IF(AL$3&gt;(A13stdlife+$E282),('PTRM input'!$O$397*(1+rvanilla09)^0.5)-SUM($O282:AK282),('PTRM input'!$O$397*(1+rvanilla09)^0.5)/A13stdlife))</f>
        <v>0</v>
      </c>
      <c r="AM282" s="251">
        <f ca="1">IF(A13stdlife="n/a","n/a",IF(AM$3&gt;(A13stdlife+$E282),('PTRM input'!$O$397*(1+rvanilla09)^0.5)-SUM($O282:AL282),('PTRM input'!$O$397*(1+rvanilla09)^0.5)/A13stdlife))</f>
        <v>0</v>
      </c>
      <c r="AN282" s="251">
        <f ca="1">IF(A13stdlife="n/a","n/a",IF(AN$3&gt;(A13stdlife+$E282),('PTRM input'!$O$397*(1+rvanilla09)^0.5)-SUM($O282:AM282),('PTRM input'!$O$397*(1+rvanilla09)^0.5)/A13stdlife))</f>
        <v>0</v>
      </c>
      <c r="AO282" s="251">
        <f ca="1">IF(A13stdlife="n/a","n/a",IF(AO$3&gt;(A13stdlife+$E282),('PTRM input'!$O$397*(1+rvanilla09)^0.5)-SUM($O282:AN282),('PTRM input'!$O$397*(1+rvanilla09)^0.5)/A13stdlife))</f>
        <v>0</v>
      </c>
      <c r="AP282" s="251">
        <f ca="1">IF(A13stdlife="n/a","n/a",IF(AP$3&gt;(A13stdlife+$E282),('PTRM input'!$O$397*(1+rvanilla09)^0.5)-SUM($O282:AO282),('PTRM input'!$O$397*(1+rvanilla09)^0.5)/A13stdlife))</f>
        <v>0</v>
      </c>
      <c r="AQ282" s="251">
        <f ca="1">IF(A13stdlife="n/a","n/a",IF(AQ$3&gt;(A13stdlife+$E282),('PTRM input'!$O$397*(1+rvanilla09)^0.5)-SUM($O282:AP282),('PTRM input'!$O$397*(1+rvanilla09)^0.5)/A13stdlife))</f>
        <v>0</v>
      </c>
      <c r="AR282" s="251">
        <f ca="1">IF(A13stdlife="n/a","n/a",IF(AR$3&gt;(A13stdlife+$E282),('PTRM input'!$O$397*(1+rvanilla09)^0.5)-SUM($O282:AQ282),('PTRM input'!$O$397*(1+rvanilla09)^0.5)/A13stdlife))</f>
        <v>0</v>
      </c>
      <c r="AS282" s="251">
        <f ca="1">IF(A13stdlife="n/a","n/a",IF(AS$3&gt;(A13stdlife+$E282),('PTRM input'!$O$397*(1+rvanilla09)^0.5)-SUM($O282:AR282),('PTRM input'!$O$397*(1+rvanilla09)^0.5)/A13stdlife))</f>
        <v>0</v>
      </c>
      <c r="AT282" s="251">
        <f ca="1">IF(A13stdlife="n/a","n/a",IF(AT$3&gt;(A13stdlife+$E282),('PTRM input'!$O$397*(1+rvanilla09)^0.5)-SUM($O282:AS282),('PTRM input'!$O$397*(1+rvanilla09)^0.5)/A13stdlife))</f>
        <v>0</v>
      </c>
      <c r="AU282" s="251">
        <f ca="1">IF(A13stdlife="n/a","n/a",IF(AU$3&gt;(A13stdlife+$E282),('PTRM input'!$O$397*(1+rvanilla09)^0.5)-SUM($O282:AT282),('PTRM input'!$O$397*(1+rvanilla09)^0.5)/A13stdlife))</f>
        <v>0</v>
      </c>
      <c r="AV282" s="251">
        <f ca="1">IF(A13stdlife="n/a","n/a",IF(AV$3&gt;(A13stdlife+$E282),('PTRM input'!$O$397*(1+rvanilla09)^0.5)-SUM($O282:AU282),('PTRM input'!$O$397*(1+rvanilla09)^0.5)/A13stdlife))</f>
        <v>0</v>
      </c>
      <c r="AW282" s="251">
        <f ca="1">IF(A13stdlife="n/a","n/a",IF(AW$3&gt;(A13stdlife+$E282),('PTRM input'!$O$397*(1+rvanilla09)^0.5)-SUM($O282:AV282),('PTRM input'!$O$397*(1+rvanilla09)^0.5)/A13stdlife))</f>
        <v>0</v>
      </c>
      <c r="AX282" s="251">
        <f ca="1">IF(A13stdlife="n/a","n/a",IF(AX$3&gt;(A13stdlife+$E282),('PTRM input'!$O$397*(1+rvanilla09)^0.5)-SUM($O282:AW282),('PTRM input'!$O$397*(1+rvanilla09)^0.5)/A13stdlife))</f>
        <v>0</v>
      </c>
      <c r="AY282" s="251">
        <f ca="1">IF(A13stdlife="n/a","n/a",IF(AY$3&gt;(A13stdlife+$E282),('PTRM input'!$O$397*(1+rvanilla09)^0.5)-SUM($O282:AX282),('PTRM input'!$O$397*(1+rvanilla09)^0.5)/A13stdlife))</f>
        <v>0</v>
      </c>
      <c r="AZ282" s="251">
        <f ca="1">IF(A13stdlife="n/a","n/a",IF(AZ$3&gt;(A13stdlife+$E282),('PTRM input'!$O$397*(1+rvanilla09)^0.5)-SUM($O282:AY282),('PTRM input'!$O$397*(1+rvanilla09)^0.5)/A13stdlife))</f>
        <v>0</v>
      </c>
      <c r="BA282" s="251">
        <f ca="1">IF(A13stdlife="n/a","n/a",IF(BA$3&gt;(A13stdlife+$E282),('PTRM input'!$O$397*(1+rvanilla09)^0.5)-SUM($O282:AZ282),('PTRM input'!$O$397*(1+rvanilla09)^0.5)/A13stdlife))</f>
        <v>0</v>
      </c>
      <c r="BB282" s="251">
        <f ca="1">IF(A13stdlife="n/a","n/a",IF(BB$3&gt;(A13stdlife+$E282),('PTRM input'!$O$397*(1+rvanilla09)^0.5)-SUM($O282:BA282),('PTRM input'!$O$397*(1+rvanilla09)^0.5)/A13stdlife))</f>
        <v>0</v>
      </c>
      <c r="BC282" s="251">
        <f ca="1">IF(A13stdlife="n/a","n/a",IF(BC$3&gt;(A13stdlife+$E282),('PTRM input'!$O$397*(1+rvanilla09)^0.5)-SUM($O282:BB282),('PTRM input'!$O$397*(1+rvanilla09)^0.5)/A13stdlife))</f>
        <v>0</v>
      </c>
      <c r="BD282" s="251">
        <f ca="1">IF(A13stdlife="n/a","n/a",IF(BD$3&gt;(A13stdlife+$E282),('PTRM input'!$O$397*(1+rvanilla09)^0.5)-SUM($O282:BC282),('PTRM input'!$O$397*(1+rvanilla09)^0.5)/A13stdlife))</f>
        <v>0</v>
      </c>
      <c r="BE282" s="251">
        <f ca="1">IF(A13stdlife="n/a","n/a",IF(BE$3&gt;(A13stdlife+$E282),('PTRM input'!$O$397*(1+rvanilla09)^0.5)-SUM($O282:BD282),('PTRM input'!$O$397*(1+rvanilla09)^0.5)/A13stdlife))</f>
        <v>0</v>
      </c>
      <c r="BF282" s="251">
        <f ca="1">IF(A13stdlife="n/a","n/a",IF(BF$3&gt;(A13stdlife+$E282),('PTRM input'!$O$397*(1+rvanilla09)^0.5)-SUM($O282:BE282),('PTRM input'!$O$397*(1+rvanilla09)^0.5)/A13stdlife))</f>
        <v>0</v>
      </c>
      <c r="BG282" s="251">
        <f ca="1">IF(A13stdlife="n/a","n/a",IF(BG$3&gt;(A13stdlife+$E282),('PTRM input'!$O$397*(1+rvanilla09)^0.5)-SUM($O282:BF282),('PTRM input'!$O$397*(1+rvanilla09)^0.5)/A13stdlife))</f>
        <v>0</v>
      </c>
      <c r="BH282" s="251">
        <f ca="1">IF(A13stdlife="n/a","n/a",IF(BH$3&gt;(A13stdlife+$E282),('PTRM input'!$O$397*(1+rvanilla09)^0.5)-SUM($O282:BG282),('PTRM input'!$O$397*(1+rvanilla09)^0.5)/A13stdlife))</f>
        <v>0</v>
      </c>
      <c r="BI282" s="251">
        <f ca="1">IF(A13stdlife="n/a","n/a",IF(BI$3&gt;(A13stdlife+$E282),('PTRM input'!$O$397*(1+rvanilla09)^0.5)-SUM($O282:BH282),('PTRM input'!$O$397*(1+rvanilla09)^0.5)/A13stdlife))</f>
        <v>0</v>
      </c>
      <c r="BJ282" s="116"/>
      <c r="BK282" s="116"/>
      <c r="BL282" s="116"/>
      <c r="BM282" s="116"/>
    </row>
    <row r="283" spans="1:65" hidden="1" outlineLevel="2">
      <c r="A283" s="116"/>
      <c r="B283" s="19"/>
      <c r="C283" s="18"/>
      <c r="D283" s="760"/>
      <c r="E283" s="87">
        <v>10</v>
      </c>
      <c r="F283" s="259"/>
      <c r="G283" s="434"/>
      <c r="H283" s="435"/>
      <c r="I283" s="435"/>
      <c r="J283" s="435"/>
      <c r="K283" s="435"/>
      <c r="L283" s="435"/>
      <c r="M283" s="435"/>
      <c r="N283" s="435"/>
      <c r="O283" s="435"/>
      <c r="P283" s="619"/>
      <c r="Q283" s="433">
        <f ca="1">IF(A13stdlife="n/a","n/a",IF(Q$3&gt;(A13stdlife+$E283),('PTRM input'!$P$397*(1+rvanilla10)^0.5)-SUM($P283:P283),('PTRM input'!$P$397*(1+rvanilla10)^0.5)/A13stdlife))</f>
        <v>0</v>
      </c>
      <c r="R283" s="251">
        <f ca="1">IF(A13stdlife="n/a","n/a",IF(R$3&gt;(A13stdlife+$E283),('PTRM input'!$P$397*(1+rvanilla10)^0.5)-SUM($P283:Q283),('PTRM input'!$P$397*(1+rvanilla10)^0.5)/A13stdlife))</f>
        <v>0</v>
      </c>
      <c r="S283" s="251">
        <f ca="1">IF(A13stdlife="n/a","n/a",IF(S$3&gt;(A13stdlife+$E283),('PTRM input'!$P$397*(1+rvanilla10)^0.5)-SUM($P283:R283),('PTRM input'!$P$397*(1+rvanilla10)^0.5)/A13stdlife))</f>
        <v>0</v>
      </c>
      <c r="T283" s="251">
        <f ca="1">IF(A13stdlife="n/a","n/a",IF(T$3&gt;(A13stdlife+$E283),('PTRM input'!$P$397*(1+rvanilla10)^0.5)-SUM($P283:S283),('PTRM input'!$P$397*(1+rvanilla10)^0.5)/A13stdlife))</f>
        <v>0</v>
      </c>
      <c r="U283" s="251">
        <f ca="1">IF(A13stdlife="n/a","n/a",IF(U$3&gt;(A13stdlife+$E283),('PTRM input'!$P$397*(1+rvanilla10)^0.5)-SUM($P283:T283),('PTRM input'!$P$397*(1+rvanilla10)^0.5)/A13stdlife))</f>
        <v>0</v>
      </c>
      <c r="V283" s="251">
        <f ca="1">IF(A13stdlife="n/a","n/a",IF(V$3&gt;(A13stdlife+$E283),('PTRM input'!$P$397*(1+rvanilla10)^0.5)-SUM($P283:U283),('PTRM input'!$P$397*(1+rvanilla10)^0.5)/A13stdlife))</f>
        <v>0</v>
      </c>
      <c r="W283" s="251">
        <f ca="1">IF(A13stdlife="n/a","n/a",IF(W$3&gt;(A13stdlife+$E283),('PTRM input'!$P$397*(1+rvanilla10)^0.5)-SUM($P283:V283),('PTRM input'!$P$397*(1+rvanilla10)^0.5)/A13stdlife))</f>
        <v>0</v>
      </c>
      <c r="X283" s="251">
        <f ca="1">IF(A13stdlife="n/a","n/a",IF(X$3&gt;(A13stdlife+$E283),('PTRM input'!$P$397*(1+rvanilla10)^0.5)-SUM($P283:W283),('PTRM input'!$P$397*(1+rvanilla10)^0.5)/A13stdlife))</f>
        <v>0</v>
      </c>
      <c r="Y283" s="251">
        <f ca="1">IF(A13stdlife="n/a","n/a",IF(Y$3&gt;(A13stdlife+$E283),('PTRM input'!$P$397*(1+rvanilla10)^0.5)-SUM($P283:X283),('PTRM input'!$P$397*(1+rvanilla10)^0.5)/A13stdlife))</f>
        <v>0</v>
      </c>
      <c r="Z283" s="251">
        <f ca="1">IF(A13stdlife="n/a","n/a",IF(Z$3&gt;(A13stdlife+$E283),('PTRM input'!$P$397*(1+rvanilla10)^0.5)-SUM($P283:Y283),('PTRM input'!$P$397*(1+rvanilla10)^0.5)/A13stdlife))</f>
        <v>0</v>
      </c>
      <c r="AA283" s="251">
        <f ca="1">IF(A13stdlife="n/a","n/a",IF(AA$3&gt;(A13stdlife+$E283),('PTRM input'!$P$397*(1+rvanilla10)^0.5)-SUM($P283:Z283),('PTRM input'!$P$397*(1+rvanilla10)^0.5)/A13stdlife))</f>
        <v>0</v>
      </c>
      <c r="AB283" s="251">
        <f ca="1">IF(A13stdlife="n/a","n/a",IF(AB$3&gt;(A13stdlife+$E283),('PTRM input'!$P$397*(1+rvanilla10)^0.5)-SUM($P283:AA283),('PTRM input'!$P$397*(1+rvanilla10)^0.5)/A13stdlife))</f>
        <v>0</v>
      </c>
      <c r="AC283" s="251">
        <f ca="1">IF(A13stdlife="n/a","n/a",IF(AC$3&gt;(A13stdlife+$E283),('PTRM input'!$P$397*(1+rvanilla10)^0.5)-SUM($P283:AB283),('PTRM input'!$P$397*(1+rvanilla10)^0.5)/A13stdlife))</f>
        <v>0</v>
      </c>
      <c r="AD283" s="251">
        <f ca="1">IF(A13stdlife="n/a","n/a",IF(AD$3&gt;(A13stdlife+$E283),('PTRM input'!$P$397*(1+rvanilla10)^0.5)-SUM($P283:AC283),('PTRM input'!$P$397*(1+rvanilla10)^0.5)/A13stdlife))</f>
        <v>0</v>
      </c>
      <c r="AE283" s="251">
        <f ca="1">IF(A13stdlife="n/a","n/a",IF(AE$3&gt;(A13stdlife+$E283),('PTRM input'!$P$397*(1+rvanilla10)^0.5)-SUM($P283:AD283),('PTRM input'!$P$397*(1+rvanilla10)^0.5)/A13stdlife))</f>
        <v>0</v>
      </c>
      <c r="AF283" s="251">
        <f ca="1">IF(A13stdlife="n/a","n/a",IF(AF$3&gt;(A13stdlife+$E283),('PTRM input'!$P$397*(1+rvanilla10)^0.5)-SUM($P283:AE283),('PTRM input'!$P$397*(1+rvanilla10)^0.5)/A13stdlife))</f>
        <v>0</v>
      </c>
      <c r="AG283" s="251">
        <f ca="1">IF(A13stdlife="n/a","n/a",IF(AG$3&gt;(A13stdlife+$E283),('PTRM input'!$P$397*(1+rvanilla10)^0.5)-SUM($P283:AF283),('PTRM input'!$P$397*(1+rvanilla10)^0.5)/A13stdlife))</f>
        <v>0</v>
      </c>
      <c r="AH283" s="251">
        <f ca="1">IF(A13stdlife="n/a","n/a",IF(AH$3&gt;(A13stdlife+$E283),('PTRM input'!$P$397*(1+rvanilla10)^0.5)-SUM($P283:AG283),('PTRM input'!$P$397*(1+rvanilla10)^0.5)/A13stdlife))</f>
        <v>0</v>
      </c>
      <c r="AI283" s="251">
        <f ca="1">IF(A13stdlife="n/a","n/a",IF(AI$3&gt;(A13stdlife+$E283),('PTRM input'!$P$397*(1+rvanilla10)^0.5)-SUM($P283:AH283),('PTRM input'!$P$397*(1+rvanilla10)^0.5)/A13stdlife))</f>
        <v>0</v>
      </c>
      <c r="AJ283" s="251">
        <f ca="1">IF(A13stdlife="n/a","n/a",IF(AJ$3&gt;(A13stdlife+$E283),('PTRM input'!$P$397*(1+rvanilla10)^0.5)-SUM($P283:AI283),('PTRM input'!$P$397*(1+rvanilla10)^0.5)/A13stdlife))</f>
        <v>0</v>
      </c>
      <c r="AK283" s="251">
        <f ca="1">IF(A13stdlife="n/a","n/a",IF(AK$3&gt;(A13stdlife+$E283),('PTRM input'!$P$397*(1+rvanilla10)^0.5)-SUM($P283:AJ283),('PTRM input'!$P$397*(1+rvanilla10)^0.5)/A13stdlife))</f>
        <v>0</v>
      </c>
      <c r="AL283" s="251">
        <f ca="1">IF(A13stdlife="n/a","n/a",IF(AL$3&gt;(A13stdlife+$E283),('PTRM input'!$P$397*(1+rvanilla10)^0.5)-SUM($P283:AK283),('PTRM input'!$P$397*(1+rvanilla10)^0.5)/A13stdlife))</f>
        <v>0</v>
      </c>
      <c r="AM283" s="251">
        <f ca="1">IF(A13stdlife="n/a","n/a",IF(AM$3&gt;(A13stdlife+$E283),('PTRM input'!$P$397*(1+rvanilla10)^0.5)-SUM($P283:AL283),('PTRM input'!$P$397*(1+rvanilla10)^0.5)/A13stdlife))</f>
        <v>0</v>
      </c>
      <c r="AN283" s="251">
        <f ca="1">IF(A13stdlife="n/a","n/a",IF(AN$3&gt;(A13stdlife+$E283),('PTRM input'!$P$397*(1+rvanilla10)^0.5)-SUM($P283:AM283),('PTRM input'!$P$397*(1+rvanilla10)^0.5)/A13stdlife))</f>
        <v>0</v>
      </c>
      <c r="AO283" s="251">
        <f ca="1">IF(A13stdlife="n/a","n/a",IF(AO$3&gt;(A13stdlife+$E283),('PTRM input'!$P$397*(1+rvanilla10)^0.5)-SUM($P283:AN283),('PTRM input'!$P$397*(1+rvanilla10)^0.5)/A13stdlife))</f>
        <v>0</v>
      </c>
      <c r="AP283" s="251">
        <f ca="1">IF(A13stdlife="n/a","n/a",IF(AP$3&gt;(A13stdlife+$E283),('PTRM input'!$P$397*(1+rvanilla10)^0.5)-SUM($P283:AO283),('PTRM input'!$P$397*(1+rvanilla10)^0.5)/A13stdlife))</f>
        <v>0</v>
      </c>
      <c r="AQ283" s="251">
        <f ca="1">IF(A13stdlife="n/a","n/a",IF(AQ$3&gt;(A13stdlife+$E283),('PTRM input'!$P$397*(1+rvanilla10)^0.5)-SUM($P283:AP283),('PTRM input'!$P$397*(1+rvanilla10)^0.5)/A13stdlife))</f>
        <v>0</v>
      </c>
      <c r="AR283" s="251">
        <f ca="1">IF(A13stdlife="n/a","n/a",IF(AR$3&gt;(A13stdlife+$E283),('PTRM input'!$P$397*(1+rvanilla10)^0.5)-SUM($P283:AQ283),('PTRM input'!$P$397*(1+rvanilla10)^0.5)/A13stdlife))</f>
        <v>0</v>
      </c>
      <c r="AS283" s="251">
        <f ca="1">IF(A13stdlife="n/a","n/a",IF(AS$3&gt;(A13stdlife+$E283),('PTRM input'!$P$397*(1+rvanilla10)^0.5)-SUM($P283:AR283),('PTRM input'!$P$397*(1+rvanilla10)^0.5)/A13stdlife))</f>
        <v>0</v>
      </c>
      <c r="AT283" s="251">
        <f ca="1">IF(A13stdlife="n/a","n/a",IF(AT$3&gt;(A13stdlife+$E283),('PTRM input'!$P$397*(1+rvanilla10)^0.5)-SUM($P283:AS283),('PTRM input'!$P$397*(1+rvanilla10)^0.5)/A13stdlife))</f>
        <v>0</v>
      </c>
      <c r="AU283" s="251">
        <f ca="1">IF(A13stdlife="n/a","n/a",IF(AU$3&gt;(A13stdlife+$E283),('PTRM input'!$P$397*(1+rvanilla10)^0.5)-SUM($P283:AT283),('PTRM input'!$P$397*(1+rvanilla10)^0.5)/A13stdlife))</f>
        <v>0</v>
      </c>
      <c r="AV283" s="251">
        <f ca="1">IF(A13stdlife="n/a","n/a",IF(AV$3&gt;(A13stdlife+$E283),('PTRM input'!$P$397*(1+rvanilla10)^0.5)-SUM($P283:AU283),('PTRM input'!$P$397*(1+rvanilla10)^0.5)/A13stdlife))</f>
        <v>0</v>
      </c>
      <c r="AW283" s="251">
        <f ca="1">IF(A13stdlife="n/a","n/a",IF(AW$3&gt;(A13stdlife+$E283),('PTRM input'!$P$397*(1+rvanilla10)^0.5)-SUM($P283:AV283),('PTRM input'!$P$397*(1+rvanilla10)^0.5)/A13stdlife))</f>
        <v>0</v>
      </c>
      <c r="AX283" s="251">
        <f ca="1">IF(A13stdlife="n/a","n/a",IF(AX$3&gt;(A13stdlife+$E283),('PTRM input'!$P$397*(1+rvanilla10)^0.5)-SUM($P283:AW283),('PTRM input'!$P$397*(1+rvanilla10)^0.5)/A13stdlife))</f>
        <v>0</v>
      </c>
      <c r="AY283" s="251">
        <f ca="1">IF(A13stdlife="n/a","n/a",IF(AY$3&gt;(A13stdlife+$E283),('PTRM input'!$P$397*(1+rvanilla10)^0.5)-SUM($P283:AX283),('PTRM input'!$P$397*(1+rvanilla10)^0.5)/A13stdlife))</f>
        <v>0</v>
      </c>
      <c r="AZ283" s="251">
        <f ca="1">IF(A13stdlife="n/a","n/a",IF(AZ$3&gt;(A13stdlife+$E283),('PTRM input'!$P$397*(1+rvanilla10)^0.5)-SUM($P283:AY283),('PTRM input'!$P$397*(1+rvanilla10)^0.5)/A13stdlife))</f>
        <v>0</v>
      </c>
      <c r="BA283" s="251">
        <f ca="1">IF(A13stdlife="n/a","n/a",IF(BA$3&gt;(A13stdlife+$E283),('PTRM input'!$P$397*(1+rvanilla10)^0.5)-SUM($P283:AZ283),('PTRM input'!$P$397*(1+rvanilla10)^0.5)/A13stdlife))</f>
        <v>0</v>
      </c>
      <c r="BB283" s="251">
        <f ca="1">IF(A13stdlife="n/a","n/a",IF(BB$3&gt;(A13stdlife+$E283),('PTRM input'!$P$397*(1+rvanilla10)^0.5)-SUM($P283:BA283),('PTRM input'!$P$397*(1+rvanilla10)^0.5)/A13stdlife))</f>
        <v>0</v>
      </c>
      <c r="BC283" s="251">
        <f ca="1">IF(A13stdlife="n/a","n/a",IF(BC$3&gt;(A13stdlife+$E283),('PTRM input'!$P$397*(1+rvanilla10)^0.5)-SUM($P283:BB283),('PTRM input'!$P$397*(1+rvanilla10)^0.5)/A13stdlife))</f>
        <v>0</v>
      </c>
      <c r="BD283" s="251">
        <f ca="1">IF(A13stdlife="n/a","n/a",IF(BD$3&gt;(A13stdlife+$E283),('PTRM input'!$P$397*(1+rvanilla10)^0.5)-SUM($P283:BC283),('PTRM input'!$P$397*(1+rvanilla10)^0.5)/A13stdlife))</f>
        <v>0</v>
      </c>
      <c r="BE283" s="251">
        <f ca="1">IF(A13stdlife="n/a","n/a",IF(BE$3&gt;(A13stdlife+$E283),('PTRM input'!$P$397*(1+rvanilla10)^0.5)-SUM($P283:BD283),('PTRM input'!$P$397*(1+rvanilla10)^0.5)/A13stdlife))</f>
        <v>0</v>
      </c>
      <c r="BF283" s="251">
        <f ca="1">IF(A13stdlife="n/a","n/a",IF(BF$3&gt;(A13stdlife+$E283),('PTRM input'!$P$397*(1+rvanilla10)^0.5)-SUM($P283:BE283),('PTRM input'!$P$397*(1+rvanilla10)^0.5)/A13stdlife))</f>
        <v>0</v>
      </c>
      <c r="BG283" s="251">
        <f ca="1">IF(A13stdlife="n/a","n/a",IF(BG$3&gt;(A13stdlife+$E283),('PTRM input'!$P$397*(1+rvanilla10)^0.5)-SUM($P283:BF283),('PTRM input'!$P$397*(1+rvanilla10)^0.5)/A13stdlife))</f>
        <v>0</v>
      </c>
      <c r="BH283" s="251">
        <f ca="1">IF(A13stdlife="n/a","n/a",IF(BH$3&gt;(A13stdlife+$E283),('PTRM input'!$P$397*(1+rvanilla10)^0.5)-SUM($P283:BG283),('PTRM input'!$P$397*(1+rvanilla10)^0.5)/A13stdlife))</f>
        <v>0</v>
      </c>
      <c r="BI283" s="251">
        <f ca="1">IF(A13stdlife="n/a","n/a",IF(BI$3&gt;(A13stdlife+$E283),('PTRM input'!$P$397*(1+rvanilla10)^0.5)-SUM($P283:BH283),('PTRM input'!$P$397*(1+rvanilla10)^0.5)/A13stdlife))</f>
        <v>0</v>
      </c>
      <c r="BJ283" s="116"/>
      <c r="BK283" s="116"/>
      <c r="BL283" s="116"/>
      <c r="BM283" s="116"/>
    </row>
    <row r="284" spans="1:65" hidden="1" outlineLevel="1" collapsed="1">
      <c r="A284" s="116"/>
      <c r="B284" s="9"/>
      <c r="C284" s="19">
        <f>Asset13</f>
        <v>0</v>
      </c>
      <c r="D284" s="9"/>
      <c r="E284" s="9"/>
      <c r="F284" s="260"/>
      <c r="G284" s="261">
        <f t="shared" ref="G284:K284" si="92">SUM(G272:G283)</f>
        <v>0</v>
      </c>
      <c r="H284" s="261">
        <f t="shared" ca="1" si="92"/>
        <v>0</v>
      </c>
      <c r="I284" s="261">
        <f t="shared" ca="1" si="92"/>
        <v>0</v>
      </c>
      <c r="J284" s="261">
        <f t="shared" ca="1" si="92"/>
        <v>0</v>
      </c>
      <c r="K284" s="261">
        <f t="shared" ca="1" si="92"/>
        <v>0</v>
      </c>
      <c r="L284" s="261">
        <f t="shared" ref="L284:AL284" ca="1" si="93">SUM(L272:L283)</f>
        <v>0</v>
      </c>
      <c r="M284" s="261">
        <f t="shared" ca="1" si="93"/>
        <v>0</v>
      </c>
      <c r="N284" s="261">
        <f t="shared" ca="1" si="93"/>
        <v>0</v>
      </c>
      <c r="O284" s="261">
        <f t="shared" ca="1" si="93"/>
        <v>0</v>
      </c>
      <c r="P284" s="261">
        <f t="shared" ca="1" si="93"/>
        <v>0</v>
      </c>
      <c r="Q284" s="261">
        <f t="shared" ca="1" si="93"/>
        <v>0</v>
      </c>
      <c r="R284" s="371">
        <f t="shared" ca="1" si="93"/>
        <v>0</v>
      </c>
      <c r="S284" s="371">
        <f t="shared" ca="1" si="93"/>
        <v>0</v>
      </c>
      <c r="T284" s="371">
        <f t="shared" ca="1" si="93"/>
        <v>0</v>
      </c>
      <c r="U284" s="371">
        <f t="shared" ca="1" si="93"/>
        <v>0</v>
      </c>
      <c r="V284" s="371">
        <f t="shared" ca="1" si="93"/>
        <v>0</v>
      </c>
      <c r="W284" s="371">
        <f t="shared" ca="1" si="93"/>
        <v>0</v>
      </c>
      <c r="X284" s="371">
        <f t="shared" ca="1" si="93"/>
        <v>0</v>
      </c>
      <c r="Y284" s="371">
        <f t="shared" ca="1" si="93"/>
        <v>0</v>
      </c>
      <c r="Z284" s="371">
        <f t="shared" ca="1" si="93"/>
        <v>0</v>
      </c>
      <c r="AA284" s="371">
        <f t="shared" ca="1" si="93"/>
        <v>0</v>
      </c>
      <c r="AB284" s="371">
        <f t="shared" ca="1" si="93"/>
        <v>0</v>
      </c>
      <c r="AC284" s="371">
        <f t="shared" ca="1" si="93"/>
        <v>0</v>
      </c>
      <c r="AD284" s="371">
        <f t="shared" ca="1" si="93"/>
        <v>0</v>
      </c>
      <c r="AE284" s="371">
        <f t="shared" ca="1" si="93"/>
        <v>0</v>
      </c>
      <c r="AF284" s="371">
        <f t="shared" ca="1" si="93"/>
        <v>0</v>
      </c>
      <c r="AG284" s="371">
        <f t="shared" ca="1" si="93"/>
        <v>0</v>
      </c>
      <c r="AH284" s="371">
        <f t="shared" ca="1" si="93"/>
        <v>0</v>
      </c>
      <c r="AI284" s="371">
        <f t="shared" ca="1" si="93"/>
        <v>0</v>
      </c>
      <c r="AJ284" s="371">
        <f t="shared" ca="1" si="93"/>
        <v>0</v>
      </c>
      <c r="AK284" s="371">
        <f t="shared" ca="1" si="93"/>
        <v>0</v>
      </c>
      <c r="AL284" s="371">
        <f t="shared" ca="1" si="93"/>
        <v>0</v>
      </c>
      <c r="AM284" s="371">
        <f t="shared" ref="AM284:BI284" ca="1" si="94">SUM(AM272:AM283)</f>
        <v>0</v>
      </c>
      <c r="AN284" s="371">
        <f t="shared" ca="1" si="94"/>
        <v>0</v>
      </c>
      <c r="AO284" s="371">
        <f t="shared" ca="1" si="94"/>
        <v>0</v>
      </c>
      <c r="AP284" s="371">
        <f t="shared" ca="1" si="94"/>
        <v>0</v>
      </c>
      <c r="AQ284" s="371">
        <f t="shared" ca="1" si="94"/>
        <v>0</v>
      </c>
      <c r="AR284" s="371">
        <f t="shared" ca="1" si="94"/>
        <v>0</v>
      </c>
      <c r="AS284" s="371">
        <f t="shared" ca="1" si="94"/>
        <v>0</v>
      </c>
      <c r="AT284" s="371">
        <f t="shared" ca="1" si="94"/>
        <v>0</v>
      </c>
      <c r="AU284" s="371">
        <f t="shared" ca="1" si="94"/>
        <v>0</v>
      </c>
      <c r="AV284" s="371">
        <f t="shared" ca="1" si="94"/>
        <v>0</v>
      </c>
      <c r="AW284" s="371">
        <f t="shared" ca="1" si="94"/>
        <v>0</v>
      </c>
      <c r="AX284" s="371">
        <f t="shared" ca="1" si="94"/>
        <v>0</v>
      </c>
      <c r="AY284" s="371">
        <f t="shared" ca="1" si="94"/>
        <v>0</v>
      </c>
      <c r="AZ284" s="371">
        <f t="shared" ca="1" si="94"/>
        <v>0</v>
      </c>
      <c r="BA284" s="371">
        <f t="shared" ca="1" si="94"/>
        <v>0</v>
      </c>
      <c r="BB284" s="371">
        <f t="shared" ca="1" si="94"/>
        <v>0</v>
      </c>
      <c r="BC284" s="371">
        <f t="shared" ca="1" si="94"/>
        <v>0</v>
      </c>
      <c r="BD284" s="371">
        <f t="shared" ca="1" si="94"/>
        <v>0</v>
      </c>
      <c r="BE284" s="371">
        <f t="shared" ca="1" si="94"/>
        <v>0</v>
      </c>
      <c r="BF284" s="371">
        <f t="shared" ca="1" si="94"/>
        <v>0</v>
      </c>
      <c r="BG284" s="371">
        <f t="shared" ca="1" si="94"/>
        <v>0</v>
      </c>
      <c r="BH284" s="371">
        <f t="shared" ca="1" si="94"/>
        <v>0</v>
      </c>
      <c r="BI284" s="371">
        <f t="shared" ca="1" si="94"/>
        <v>0</v>
      </c>
      <c r="BJ284" s="116"/>
      <c r="BK284" s="116"/>
      <c r="BL284" s="116"/>
      <c r="BM284" s="116"/>
    </row>
    <row r="285" spans="1:65" hidden="1" outlineLevel="2">
      <c r="A285" s="116"/>
      <c r="B285" s="106">
        <f>C297</f>
        <v>0</v>
      </c>
      <c r="C285" s="614"/>
      <c r="D285" s="615" t="s">
        <v>236</v>
      </c>
      <c r="E285" s="614"/>
      <c r="F285" s="616"/>
      <c r="G285" s="617">
        <f>IF(('PTRM input'!$E$515='PTRM input'!$G$514),IF(G$3&gt;A14remlife,A14acvalue-SUM(F285:$F285),IF(A14remlife="N/A","n/a",A14acvalue/A14remlife)),'PTRM input'!G$533)</f>
        <v>0</v>
      </c>
      <c r="H285" s="617">
        <f>IF(('PTRM input'!$E$515='PTRM input'!$G$514),IF(H$3&gt;A14remlife,A14acvalue-SUM($F285:G285),IF(A14remlife="N/A","n/a",A14acvalue/A14remlife)),'PTRM input'!H$533)</f>
        <v>0</v>
      </c>
      <c r="I285" s="617">
        <f>IF(('PTRM input'!$E$515='PTRM input'!$G$514),IF(I$3&gt;A14remlife,A14acvalue-SUM($F285:H285),IF(A14remlife="N/A","n/a",A14acvalue/A14remlife)),'PTRM input'!I$533)</f>
        <v>0</v>
      </c>
      <c r="J285" s="617">
        <f>IF(('PTRM input'!$E$515='PTRM input'!$G$514),IF(J$3&gt;A14remlife,A14acvalue-SUM($F285:I285),IF(A14remlife="N/A","n/a",A14acvalue/A14remlife)),'PTRM input'!J$533)</f>
        <v>0</v>
      </c>
      <c r="K285" s="617">
        <f>IF(('PTRM input'!$E$515='PTRM input'!$G$514),IF(K$3&gt;A14remlife,A14acvalue-SUM($F285:J285),IF(A14remlife="N/A","n/a",A14acvalue/A14remlife)),'PTRM input'!K$533)</f>
        <v>0</v>
      </c>
      <c r="L285" s="617">
        <f>IF(('PTRM input'!$E$515='PTRM input'!$G$514),IF(L$3&gt;A14remlife,A14acvalue-SUM($F285:K285),IF(A14remlife="N/A","n/a",A14acvalue/A14remlife)),'PTRM input'!L$533)</f>
        <v>0</v>
      </c>
      <c r="M285" s="617">
        <f>IF(('PTRM input'!$E$515='PTRM input'!$G$514),IF(M$3&gt;A14remlife,A14acvalue-SUM($F285:L285),IF(A14remlife="N/A","n/a",A14acvalue/A14remlife)),'PTRM input'!M$533)</f>
        <v>0</v>
      </c>
      <c r="N285" s="617">
        <f>IF(('PTRM input'!$E$515='PTRM input'!$G$514),IF(N$3&gt;A14remlife,A14acvalue-SUM($F285:M285),IF(A14remlife="N/A","n/a",A14acvalue/A14remlife)),'PTRM input'!N$533)</f>
        <v>0</v>
      </c>
      <c r="O285" s="617">
        <f>IF(('PTRM input'!$E$515='PTRM input'!$G$514),IF(O$3&gt;A14remlife,A14acvalue-SUM($F285:N285),IF(A14remlife="N/A","n/a",A14acvalue/A14remlife)),'PTRM input'!O$533)</f>
        <v>0</v>
      </c>
      <c r="P285" s="617">
        <f>IF(('PTRM input'!$E$515='PTRM input'!$G$514),IF(P$3&gt;A14remlife,A14acvalue-SUM($F285:O285),IF(A14remlife="N/A","n/a",A14acvalue/A14remlife)),'PTRM input'!P$533)</f>
        <v>0</v>
      </c>
      <c r="Q285" s="617">
        <f>IF(('PTRM input'!$E$515='PTRM input'!$G$514),IF(Q$3&gt;A14remlife,A14acvalue-SUM($F285:P285),IF(A14remlife="N/A","n/a",A14acvalue/A14remlife)),'PTRM input'!Q$533)</f>
        <v>0</v>
      </c>
      <c r="R285" s="617">
        <f>IF(('PTRM input'!$E$515='PTRM input'!$G$514),IF(R$3&gt;A14remlife,A14acvalue-SUM($F285:Q285),IF(A14remlife="N/A","n/a",A14acvalue/A14remlife)),'PTRM input'!R$533)</f>
        <v>0</v>
      </c>
      <c r="S285" s="617">
        <f>IF(('PTRM input'!$E$515='PTRM input'!$G$514),IF(S$3&gt;A14remlife,A14acvalue-SUM($F285:R285),IF(A14remlife="N/A","n/a",A14acvalue/A14remlife)),'PTRM input'!S$533)</f>
        <v>0</v>
      </c>
      <c r="T285" s="617">
        <f>IF(('PTRM input'!$E$515='PTRM input'!$G$514),IF(T$3&gt;A14remlife,A14acvalue-SUM($F285:S285),IF(A14remlife="N/A","n/a",A14acvalue/A14remlife)),'PTRM input'!T$533)</f>
        <v>0</v>
      </c>
      <c r="U285" s="617">
        <f>IF(('PTRM input'!$E$515='PTRM input'!$G$514),IF(U$3&gt;A14remlife,A14acvalue-SUM($F285:T285),IF(A14remlife="N/A","n/a",A14acvalue/A14remlife)),'PTRM input'!U$533)</f>
        <v>0</v>
      </c>
      <c r="V285" s="617">
        <f>IF(('PTRM input'!$E$515='PTRM input'!$G$514),IF(V$3&gt;A14remlife,A14acvalue-SUM($F285:U285),IF(A14remlife="N/A","n/a",A14acvalue/A14remlife)),'PTRM input'!V$533)</f>
        <v>0</v>
      </c>
      <c r="W285" s="617">
        <f>IF(('PTRM input'!$E$515='PTRM input'!$G$514),IF(W$3&gt;A14remlife,A14acvalue-SUM($F285:V285),IF(A14remlife="N/A","n/a",A14acvalue/A14remlife)),'PTRM input'!W$533)</f>
        <v>0</v>
      </c>
      <c r="X285" s="617">
        <f>IF(('PTRM input'!$E$515='PTRM input'!$G$514),IF(X$3&gt;A14remlife,A14acvalue-SUM($F285:W285),IF(A14remlife="N/A","n/a",A14acvalue/A14remlife)),'PTRM input'!X$533)</f>
        <v>0</v>
      </c>
      <c r="Y285" s="617">
        <f>IF(('PTRM input'!$E$515='PTRM input'!$G$514),IF(Y$3&gt;A14remlife,A14acvalue-SUM($F285:X285),IF(A14remlife="N/A","n/a",A14acvalue/A14remlife)),'PTRM input'!Y$533)</f>
        <v>0</v>
      </c>
      <c r="Z285" s="617">
        <f>IF(('PTRM input'!$E$515='PTRM input'!$G$514),IF(Z$3&gt;A14remlife,A14acvalue-SUM($F285:Y285),IF(A14remlife="N/A","n/a",A14acvalue/A14remlife)),'PTRM input'!Z$533)</f>
        <v>0</v>
      </c>
      <c r="AA285" s="617">
        <f>IF(('PTRM input'!$E$515='PTRM input'!$G$514),IF(AA$3&gt;A14remlife,A14acvalue-SUM($F285:Z285),IF(A14remlife="N/A","n/a",A14acvalue/A14remlife)),'PTRM input'!AA$533)</f>
        <v>0</v>
      </c>
      <c r="AB285" s="617">
        <f>IF(('PTRM input'!$E$515='PTRM input'!$G$514),IF(AB$3&gt;A14remlife,A14acvalue-SUM($F285:AA285),IF(A14remlife="N/A","n/a",A14acvalue/A14remlife)),'PTRM input'!AB$533)</f>
        <v>0</v>
      </c>
      <c r="AC285" s="617">
        <f>IF(('PTRM input'!$E$515='PTRM input'!$G$514),IF(AC$3&gt;A14remlife,A14acvalue-SUM($F285:AB285),IF(A14remlife="N/A","n/a",A14acvalue/A14remlife)),'PTRM input'!AC$533)</f>
        <v>0</v>
      </c>
      <c r="AD285" s="617">
        <f>IF(('PTRM input'!$E$515='PTRM input'!$G$514),IF(AD$3&gt;A14remlife,A14acvalue-SUM($F285:AC285),IF(A14remlife="N/A","n/a",A14acvalue/A14remlife)),'PTRM input'!AD$533)</f>
        <v>0</v>
      </c>
      <c r="AE285" s="617">
        <f>IF(('PTRM input'!$E$515='PTRM input'!$G$514),IF(AE$3&gt;A14remlife,A14acvalue-SUM($F285:AD285),IF(A14remlife="N/A","n/a",A14acvalue/A14remlife)),'PTRM input'!AE$533)</f>
        <v>0</v>
      </c>
      <c r="AF285" s="617">
        <f>IF(('PTRM input'!$E$515='PTRM input'!$G$514),IF(AF$3&gt;A14remlife,A14acvalue-SUM($F285:AE285),IF(A14remlife="N/A","n/a",A14acvalue/A14remlife)),'PTRM input'!AF$533)</f>
        <v>0</v>
      </c>
      <c r="AG285" s="617">
        <f>IF(('PTRM input'!$E$515='PTRM input'!$G$514),IF(AG$3&gt;A14remlife,A14acvalue-SUM($F285:AF285),IF(A14remlife="N/A","n/a",A14acvalue/A14remlife)),'PTRM input'!AG$533)</f>
        <v>0</v>
      </c>
      <c r="AH285" s="617">
        <f>IF(('PTRM input'!$E$515='PTRM input'!$G$514),IF(AH$3&gt;A14remlife,A14acvalue-SUM($F285:AG285),IF(A14remlife="N/A","n/a",A14acvalue/A14remlife)),'PTRM input'!AH$533)</f>
        <v>0</v>
      </c>
      <c r="AI285" s="617">
        <f>IF(('PTRM input'!$E$515='PTRM input'!$G$514),IF(AI$3&gt;A14remlife,A14acvalue-SUM($F285:AH285),IF(A14remlife="N/A","n/a",A14acvalue/A14remlife)),'PTRM input'!AI$533)</f>
        <v>0</v>
      </c>
      <c r="AJ285" s="617">
        <f>IF(('PTRM input'!$E$515='PTRM input'!$G$514),IF(AJ$3&gt;A14remlife,A14acvalue-SUM($F285:AI285),IF(A14remlife="N/A","n/a",A14acvalue/A14remlife)),'PTRM input'!AJ$533)</f>
        <v>0</v>
      </c>
      <c r="AK285" s="617">
        <f>IF(('PTRM input'!$E$515='PTRM input'!$G$514),IF(AK$3&gt;A14remlife,A14acvalue-SUM($F285:AJ285),IF(A14remlife="N/A","n/a",A14acvalue/A14remlife)),'PTRM input'!AK$533)</f>
        <v>0</v>
      </c>
      <c r="AL285" s="617">
        <f>IF(('PTRM input'!$E$515='PTRM input'!$G$514),IF(AL$3&gt;A14remlife,A14acvalue-SUM($F285:AK285),IF(A14remlife="N/A","n/a",A14acvalue/A14remlife)),'PTRM input'!AL$533)</f>
        <v>0</v>
      </c>
      <c r="AM285" s="617">
        <f>IF(('PTRM input'!$E$515='PTRM input'!$G$514),IF(AM$3&gt;A14remlife,A14acvalue-SUM($F285:AL285),IF(A14remlife="N/A","n/a",A14acvalue/A14remlife)),'PTRM input'!AM$533)</f>
        <v>0</v>
      </c>
      <c r="AN285" s="617">
        <f>IF(('PTRM input'!$E$515='PTRM input'!$G$514),IF(AN$3&gt;A14remlife,A14acvalue-SUM($F285:AM285),IF(A14remlife="N/A","n/a",A14acvalue/A14remlife)),'PTRM input'!AN$533)</f>
        <v>0</v>
      </c>
      <c r="AO285" s="617">
        <f>IF(('PTRM input'!$E$515='PTRM input'!$G$514),IF(AO$3&gt;A14remlife,A14acvalue-SUM($F285:AN285),IF(A14remlife="N/A","n/a",A14acvalue/A14remlife)),'PTRM input'!AO$533)</f>
        <v>0</v>
      </c>
      <c r="AP285" s="617">
        <f>IF(('PTRM input'!$E$515='PTRM input'!$G$514),IF(AP$3&gt;A14remlife,A14acvalue-SUM($F285:AO285),IF(A14remlife="N/A","n/a",A14acvalue/A14remlife)),'PTRM input'!AP$533)</f>
        <v>0</v>
      </c>
      <c r="AQ285" s="617">
        <f>IF(('PTRM input'!$E$515='PTRM input'!$G$514),IF(AQ$3&gt;A14remlife,A14acvalue-SUM($F285:AP285),IF(A14remlife="N/A","n/a",A14acvalue/A14remlife)),'PTRM input'!AQ$533)</f>
        <v>0</v>
      </c>
      <c r="AR285" s="617">
        <f>IF(('PTRM input'!$E$515='PTRM input'!$G$514),IF(AR$3&gt;A14remlife,A14acvalue-SUM($F285:AQ285),IF(A14remlife="N/A","n/a",A14acvalue/A14remlife)),'PTRM input'!AR$533)</f>
        <v>0</v>
      </c>
      <c r="AS285" s="617">
        <f>IF(('PTRM input'!$E$515='PTRM input'!$G$514),IF(AS$3&gt;A14remlife,A14acvalue-SUM($F285:AR285),IF(A14remlife="N/A","n/a",A14acvalue/A14remlife)),'PTRM input'!AS$533)</f>
        <v>0</v>
      </c>
      <c r="AT285" s="617">
        <f>IF(('PTRM input'!$E$515='PTRM input'!$G$514),IF(AT$3&gt;A14remlife,A14acvalue-SUM($F285:AS285),IF(A14remlife="N/A","n/a",A14acvalue/A14remlife)),'PTRM input'!AT$533)</f>
        <v>0</v>
      </c>
      <c r="AU285" s="617">
        <f>IF(('PTRM input'!$E$515='PTRM input'!$G$514),IF(AU$3&gt;A14remlife,A14acvalue-SUM($F285:AT285),IF(A14remlife="N/A","n/a",A14acvalue/A14remlife)),'PTRM input'!AU$533)</f>
        <v>0</v>
      </c>
      <c r="AV285" s="617">
        <f>IF(('PTRM input'!$E$515='PTRM input'!$G$514),IF(AV$3&gt;A14remlife,A14acvalue-SUM($F285:AU285),IF(A14remlife="N/A","n/a",A14acvalue/A14remlife)),'PTRM input'!AV$533)</f>
        <v>0</v>
      </c>
      <c r="AW285" s="617">
        <f>IF(('PTRM input'!$E$515='PTRM input'!$G$514),IF(AW$3&gt;A14remlife,A14acvalue-SUM($F285:AV285),IF(A14remlife="N/A","n/a",A14acvalue/A14remlife)),'PTRM input'!AW$533)</f>
        <v>0</v>
      </c>
      <c r="AX285" s="617">
        <f>IF(('PTRM input'!$E$515='PTRM input'!$G$514),IF(AX$3&gt;A14remlife,A14acvalue-SUM($F285:AW285),IF(A14remlife="N/A","n/a",A14acvalue/A14remlife)),'PTRM input'!AX$533)</f>
        <v>0</v>
      </c>
      <c r="AY285" s="617">
        <f>IF(('PTRM input'!$E$515='PTRM input'!$G$514),IF(AY$3&gt;A14remlife,A14acvalue-SUM($F285:AX285),IF(A14remlife="N/A","n/a",A14acvalue/A14remlife)),'PTRM input'!AY$533)</f>
        <v>0</v>
      </c>
      <c r="AZ285" s="617">
        <f>IF(('PTRM input'!$E$515='PTRM input'!$G$514),IF(AZ$3&gt;A14remlife,A14acvalue-SUM($F285:AY285),IF(A14remlife="N/A","n/a",A14acvalue/A14remlife)),'PTRM input'!AZ$533)</f>
        <v>0</v>
      </c>
      <c r="BA285" s="617">
        <f>IF(('PTRM input'!$E$515='PTRM input'!$G$514),IF(BA$3&gt;A14remlife,A14acvalue-SUM($F285:AZ285),IF(A14remlife="N/A","n/a",A14acvalue/A14remlife)),'PTRM input'!BA$533)</f>
        <v>0</v>
      </c>
      <c r="BB285" s="617">
        <f>IF(('PTRM input'!$E$515='PTRM input'!$G$514),IF(BB$3&gt;A14remlife,A14acvalue-SUM($F285:BA285),IF(A14remlife="N/A","n/a",A14acvalue/A14remlife)),'PTRM input'!BB$533)</f>
        <v>0</v>
      </c>
      <c r="BC285" s="617">
        <f>IF(('PTRM input'!$E$515='PTRM input'!$G$514),IF(BC$3&gt;A14remlife,A14acvalue-SUM($F285:BB285),IF(A14remlife="N/A","n/a",A14acvalue/A14remlife)),'PTRM input'!BC$533)</f>
        <v>0</v>
      </c>
      <c r="BD285" s="617">
        <f>IF(('PTRM input'!$E$515='PTRM input'!$G$514),IF(BD$3&gt;A14remlife,A14acvalue-SUM($F285:BC285),IF(A14remlife="N/A","n/a",A14acvalue/A14remlife)),'PTRM input'!BD$533)</f>
        <v>0</v>
      </c>
      <c r="BE285" s="617">
        <f>IF(('PTRM input'!$E$515='PTRM input'!$G$514),IF(BE$3&gt;A14remlife,A14acvalue-SUM($F285:BD285),IF(A14remlife="N/A","n/a",A14acvalue/A14remlife)),'PTRM input'!BE$533)</f>
        <v>0</v>
      </c>
      <c r="BF285" s="617">
        <f>IF(('PTRM input'!$E$515='PTRM input'!$G$514),IF(BF$3&gt;A14remlife,A14acvalue-SUM($F285:BE285),IF(A14remlife="N/A","n/a",A14acvalue/A14remlife)),'PTRM input'!BF$533)</f>
        <v>0</v>
      </c>
      <c r="BG285" s="617">
        <f>IF(('PTRM input'!$E$515='PTRM input'!$G$514),IF(BG$3&gt;A14remlife,A14acvalue-SUM($F285:BF285),IF(A14remlife="N/A","n/a",A14acvalue/A14remlife)),'PTRM input'!BG$533)</f>
        <v>0</v>
      </c>
      <c r="BH285" s="617">
        <f>IF(('PTRM input'!$E$515='PTRM input'!$G$514),IF(BH$3&gt;A14remlife,A14acvalue-SUM($F285:BG285),IF(A14remlife="N/A","n/a",A14acvalue/A14remlife)),'PTRM input'!BH$533)</f>
        <v>0</v>
      </c>
      <c r="BI285" s="617">
        <f>IF(('PTRM input'!$E$515='PTRM input'!$G$514),IF(BI$3&gt;A14remlife,A14acvalue-SUM($F285:BH285),IF(A14remlife="N/A","n/a",A14acvalue/A14remlife)),'PTRM input'!BI$533)</f>
        <v>0</v>
      </c>
      <c r="BJ285" s="116"/>
      <c r="BK285" s="116"/>
      <c r="BL285" s="116"/>
      <c r="BM285" s="116"/>
    </row>
    <row r="286" spans="1:65" ht="12.75" hidden="1" customHeight="1" outlineLevel="2">
      <c r="A286" s="116"/>
      <c r="B286" s="19"/>
      <c r="C286" s="18"/>
      <c r="D286" s="760" t="s">
        <v>237</v>
      </c>
      <c r="E286" s="86">
        <v>0</v>
      </c>
      <c r="F286" s="259"/>
      <c r="G286" s="433"/>
      <c r="H286" s="433"/>
      <c r="I286" s="433"/>
      <c r="J286" s="433"/>
      <c r="K286" s="433"/>
      <c r="L286" s="433"/>
      <c r="M286" s="433"/>
      <c r="N286" s="433"/>
      <c r="O286" s="433"/>
      <c r="P286" s="433"/>
      <c r="Q286" s="433"/>
      <c r="R286" s="251"/>
      <c r="S286" s="251"/>
      <c r="T286" s="251"/>
      <c r="U286" s="251"/>
      <c r="V286" s="251"/>
      <c r="W286" s="251"/>
      <c r="X286" s="251"/>
      <c r="Y286" s="251"/>
      <c r="Z286" s="251"/>
      <c r="AA286" s="251"/>
      <c r="AB286" s="251"/>
      <c r="AC286" s="251"/>
      <c r="AD286" s="251"/>
      <c r="AE286" s="251"/>
      <c r="AF286" s="251"/>
      <c r="AG286" s="251"/>
      <c r="AH286" s="251"/>
      <c r="AI286" s="251"/>
      <c r="AJ286" s="251"/>
      <c r="AK286" s="251"/>
      <c r="AL286" s="251"/>
      <c r="AM286" s="251"/>
      <c r="AN286" s="251"/>
      <c r="AO286" s="251"/>
      <c r="AP286" s="251"/>
      <c r="AQ286" s="251"/>
      <c r="AR286" s="251"/>
      <c r="AS286" s="251"/>
      <c r="AT286" s="251"/>
      <c r="AU286" s="251"/>
      <c r="AV286" s="251"/>
      <c r="AW286" s="251"/>
      <c r="AX286" s="251"/>
      <c r="AY286" s="251"/>
      <c r="AZ286" s="251"/>
      <c r="BA286" s="251"/>
      <c r="BB286" s="251"/>
      <c r="BC286" s="251"/>
      <c r="BD286" s="251"/>
      <c r="BE286" s="251"/>
      <c r="BF286" s="251"/>
      <c r="BG286" s="251"/>
      <c r="BH286" s="251"/>
      <c r="BI286" s="251"/>
      <c r="BJ286" s="116"/>
      <c r="BK286" s="116"/>
      <c r="BL286" s="116"/>
      <c r="BM286" s="116"/>
    </row>
    <row r="287" spans="1:65" hidden="1" outlineLevel="2">
      <c r="A287" s="116"/>
      <c r="B287" s="19"/>
      <c r="C287" s="18"/>
      <c r="D287" s="760"/>
      <c r="E287" s="86">
        <v>1</v>
      </c>
      <c r="F287" s="259"/>
      <c r="G287" s="618"/>
      <c r="H287" s="433">
        <f ca="1">IF(A14stdlife="n/a","n/a",IF(H$3&gt;(A14stdlife+$E287),('PTRM input'!$G$398*(1+rvanilla01)^0.5)-SUM(G287:$G287),('PTRM input'!$G$398*(1+rvanilla01)^0.5)/A14stdlife))</f>
        <v>0</v>
      </c>
      <c r="I287" s="433">
        <f ca="1">IF(A14stdlife="n/a","n/a",IF(I$3&gt;(A14stdlife+$E287),('PTRM input'!$G$398*(1+rvanilla01)^0.5)-SUM($G287:H287),('PTRM input'!$G$398*(1+rvanilla01)^0.5)/A14stdlife))</f>
        <v>0</v>
      </c>
      <c r="J287" s="433">
        <f ca="1">IF(A14stdlife="n/a","n/a",IF(J$3&gt;(A14stdlife+$E287),('PTRM input'!$G$398*(1+rvanilla01)^0.5)-SUM($G287:I287),('PTRM input'!$G$398*(1+rvanilla01)^0.5)/A14stdlife))</f>
        <v>0</v>
      </c>
      <c r="K287" s="433">
        <f ca="1">IF(A14stdlife="n/a","n/a",IF(K$3&gt;(A14stdlife+$E287),('PTRM input'!$G$398*(1+rvanilla01)^0.5)-SUM($G287:J287),('PTRM input'!$G$398*(1+rvanilla01)^0.5)/A14stdlife))</f>
        <v>0</v>
      </c>
      <c r="L287" s="433">
        <f ca="1">IF(A14stdlife="n/a","n/a",IF(L$3&gt;(A14stdlife+$E287),('PTRM input'!$G$398*(1+rvanilla01)^0.5)-SUM($G287:K287),('PTRM input'!$G$398*(1+rvanilla01)^0.5)/A14stdlife))</f>
        <v>0</v>
      </c>
      <c r="M287" s="433">
        <f ca="1">IF(A14stdlife="n/a","n/a",IF(M$3&gt;(A14stdlife+$E287),('PTRM input'!$G$398*(1+rvanilla01)^0.5)-SUM($G287:L287),('PTRM input'!$G$398*(1+rvanilla01)^0.5)/A14stdlife))</f>
        <v>0</v>
      </c>
      <c r="N287" s="433">
        <f ca="1">IF(A14stdlife="n/a","n/a",IF(N$3&gt;(A14stdlife+$E287),('PTRM input'!$G$398*(1+rvanilla01)^0.5)-SUM($G287:M287),('PTRM input'!$G$398*(1+rvanilla01)^0.5)/A14stdlife))</f>
        <v>0</v>
      </c>
      <c r="O287" s="433">
        <f ca="1">IF(A14stdlife="n/a","n/a",IF(O$3&gt;(A14stdlife+$E287),('PTRM input'!$G$398*(1+rvanilla01)^0.5)-SUM($G287:N287),('PTRM input'!$G$398*(1+rvanilla01)^0.5)/A14stdlife))</f>
        <v>0</v>
      </c>
      <c r="P287" s="433">
        <f ca="1">IF(A14stdlife="n/a","n/a",IF(P$3&gt;(A14stdlife+$E287),('PTRM input'!$G$398*(1+rvanilla01)^0.5)-SUM($G287:O287),('PTRM input'!$G$398*(1+rvanilla01)^0.5)/A14stdlife))</f>
        <v>0</v>
      </c>
      <c r="Q287" s="433">
        <f ca="1">IF(A14stdlife="n/a","n/a",IF(Q$3&gt;(A14stdlife+$E287),('PTRM input'!$G$398*(1+rvanilla01)^0.5)-SUM($G287:P287),('PTRM input'!$G$398*(1+rvanilla01)^0.5)/A14stdlife))</f>
        <v>0</v>
      </c>
      <c r="R287" s="251">
        <f ca="1">IF(A14stdlife="n/a","n/a",IF(R$3&gt;(A14stdlife+$E287),('PTRM input'!$G$398*(1+rvanilla01)^0.5)-SUM($G287:Q287),('PTRM input'!$G$398*(1+rvanilla01)^0.5)/A14stdlife))</f>
        <v>0</v>
      </c>
      <c r="S287" s="251">
        <f ca="1">IF(A14stdlife="n/a","n/a",IF(S$3&gt;(A14stdlife+$E287),('PTRM input'!$G$398*(1+rvanilla01)^0.5)-SUM($G287:R287),('PTRM input'!$G$398*(1+rvanilla01)^0.5)/A14stdlife))</f>
        <v>0</v>
      </c>
      <c r="T287" s="251">
        <f ca="1">IF(A14stdlife="n/a","n/a",IF(T$3&gt;(A14stdlife+$E287),('PTRM input'!$G$398*(1+rvanilla01)^0.5)-SUM($G287:S287),('PTRM input'!$G$398*(1+rvanilla01)^0.5)/A14stdlife))</f>
        <v>0</v>
      </c>
      <c r="U287" s="251">
        <f ca="1">IF(A14stdlife="n/a","n/a",IF(U$3&gt;(A14stdlife+$E287),('PTRM input'!$G$398*(1+rvanilla01)^0.5)-SUM($G287:T287),('PTRM input'!$G$398*(1+rvanilla01)^0.5)/A14stdlife))</f>
        <v>0</v>
      </c>
      <c r="V287" s="251">
        <f ca="1">IF(A14stdlife="n/a","n/a",IF(V$3&gt;(A14stdlife+$E287),('PTRM input'!$G$398*(1+rvanilla01)^0.5)-SUM($G287:U287),('PTRM input'!$G$398*(1+rvanilla01)^0.5)/A14stdlife))</f>
        <v>0</v>
      </c>
      <c r="W287" s="251">
        <f ca="1">IF(A14stdlife="n/a","n/a",IF(W$3&gt;(A14stdlife+$E287),('PTRM input'!$G$398*(1+rvanilla01)^0.5)-SUM($G287:V287),('PTRM input'!$G$398*(1+rvanilla01)^0.5)/A14stdlife))</f>
        <v>0</v>
      </c>
      <c r="X287" s="251">
        <f ca="1">IF(A14stdlife="n/a","n/a",IF(X$3&gt;(A14stdlife+$E287),('PTRM input'!$G$398*(1+rvanilla01)^0.5)-SUM($G287:W287),('PTRM input'!$G$398*(1+rvanilla01)^0.5)/A14stdlife))</f>
        <v>0</v>
      </c>
      <c r="Y287" s="251">
        <f ca="1">IF(A14stdlife="n/a","n/a",IF(Y$3&gt;(A14stdlife+$E287),('PTRM input'!$G$398*(1+rvanilla01)^0.5)-SUM($G287:X287),('PTRM input'!$G$398*(1+rvanilla01)^0.5)/A14stdlife))</f>
        <v>0</v>
      </c>
      <c r="Z287" s="251">
        <f ca="1">IF(A14stdlife="n/a","n/a",IF(Z$3&gt;(A14stdlife+$E287),('PTRM input'!$G$398*(1+rvanilla01)^0.5)-SUM($G287:Y287),('PTRM input'!$G$398*(1+rvanilla01)^0.5)/A14stdlife))</f>
        <v>0</v>
      </c>
      <c r="AA287" s="251">
        <f ca="1">IF(A14stdlife="n/a","n/a",IF(AA$3&gt;(A14stdlife+$E287),('PTRM input'!$G$398*(1+rvanilla01)^0.5)-SUM($G287:Z287),('PTRM input'!$G$398*(1+rvanilla01)^0.5)/A14stdlife))</f>
        <v>0</v>
      </c>
      <c r="AB287" s="251">
        <f ca="1">IF(A14stdlife="n/a","n/a",IF(AB$3&gt;(A14stdlife+$E287),('PTRM input'!$G$398*(1+rvanilla01)^0.5)-SUM($G287:AA287),('PTRM input'!$G$398*(1+rvanilla01)^0.5)/A14stdlife))</f>
        <v>0</v>
      </c>
      <c r="AC287" s="251">
        <f ca="1">IF(A14stdlife="n/a","n/a",IF(AC$3&gt;(A14stdlife+$E287),('PTRM input'!$G$398*(1+rvanilla01)^0.5)-SUM($G287:AB287),('PTRM input'!$G$398*(1+rvanilla01)^0.5)/A14stdlife))</f>
        <v>0</v>
      </c>
      <c r="AD287" s="251">
        <f ca="1">IF(A14stdlife="n/a","n/a",IF(AD$3&gt;(A14stdlife+$E287),('PTRM input'!$G$398*(1+rvanilla01)^0.5)-SUM($G287:AC287),('PTRM input'!$G$398*(1+rvanilla01)^0.5)/A14stdlife))</f>
        <v>0</v>
      </c>
      <c r="AE287" s="251">
        <f ca="1">IF(A14stdlife="n/a","n/a",IF(AE$3&gt;(A14stdlife+$E287),('PTRM input'!$G$398*(1+rvanilla01)^0.5)-SUM($G287:AD287),('PTRM input'!$G$398*(1+rvanilla01)^0.5)/A14stdlife))</f>
        <v>0</v>
      </c>
      <c r="AF287" s="251">
        <f ca="1">IF(A14stdlife="n/a","n/a",IF(AF$3&gt;(A14stdlife+$E287),('PTRM input'!$G$398*(1+rvanilla01)^0.5)-SUM($G287:AE287),('PTRM input'!$G$398*(1+rvanilla01)^0.5)/A14stdlife))</f>
        <v>0</v>
      </c>
      <c r="AG287" s="251">
        <f ca="1">IF(A14stdlife="n/a","n/a",IF(AG$3&gt;(A14stdlife+$E287),('PTRM input'!$G$398*(1+rvanilla01)^0.5)-SUM($G287:AF287),('PTRM input'!$G$398*(1+rvanilla01)^0.5)/A14stdlife))</f>
        <v>0</v>
      </c>
      <c r="AH287" s="251">
        <f ca="1">IF(A14stdlife="n/a","n/a",IF(AH$3&gt;(A14stdlife+$E287),('PTRM input'!$G$398*(1+rvanilla01)^0.5)-SUM($G287:AG287),('PTRM input'!$G$398*(1+rvanilla01)^0.5)/A14stdlife))</f>
        <v>0</v>
      </c>
      <c r="AI287" s="251">
        <f ca="1">IF(A14stdlife="n/a","n/a",IF(AI$3&gt;(A14stdlife+$E287),('PTRM input'!$G$398*(1+rvanilla01)^0.5)-SUM($G287:AH287),('PTRM input'!$G$398*(1+rvanilla01)^0.5)/A14stdlife))</f>
        <v>0</v>
      </c>
      <c r="AJ287" s="251">
        <f ca="1">IF(A14stdlife="n/a","n/a",IF(AJ$3&gt;(A14stdlife+$E287),('PTRM input'!$G$398*(1+rvanilla01)^0.5)-SUM($G287:AI287),('PTRM input'!$G$398*(1+rvanilla01)^0.5)/A14stdlife))</f>
        <v>0</v>
      </c>
      <c r="AK287" s="251">
        <f ca="1">IF(A14stdlife="n/a","n/a",IF(AK$3&gt;(A14stdlife+$E287),('PTRM input'!$G$398*(1+rvanilla01)^0.5)-SUM($G287:AJ287),('PTRM input'!$G$398*(1+rvanilla01)^0.5)/A14stdlife))</f>
        <v>0</v>
      </c>
      <c r="AL287" s="251">
        <f ca="1">IF(A14stdlife="n/a","n/a",IF(AL$3&gt;(A14stdlife+$E287),('PTRM input'!$G$398*(1+rvanilla01)^0.5)-SUM($G287:AK287),('PTRM input'!$G$398*(1+rvanilla01)^0.5)/A14stdlife))</f>
        <v>0</v>
      </c>
      <c r="AM287" s="251">
        <f ca="1">IF(A14stdlife="n/a","n/a",IF(AM$3&gt;(A14stdlife+$E287),('PTRM input'!$G$398*(1+rvanilla01)^0.5)-SUM($G287:AL287),('PTRM input'!$G$398*(1+rvanilla01)^0.5)/A14stdlife))</f>
        <v>0</v>
      </c>
      <c r="AN287" s="251">
        <f ca="1">IF(A14stdlife="n/a","n/a",IF(AN$3&gt;(A14stdlife+$E287),('PTRM input'!$G$398*(1+rvanilla01)^0.5)-SUM($G287:AM287),('PTRM input'!$G$398*(1+rvanilla01)^0.5)/A14stdlife))</f>
        <v>0</v>
      </c>
      <c r="AO287" s="251">
        <f ca="1">IF(A14stdlife="n/a","n/a",IF(AO$3&gt;(A14stdlife+$E287),('PTRM input'!$G$398*(1+rvanilla01)^0.5)-SUM($G287:AN287),('PTRM input'!$G$398*(1+rvanilla01)^0.5)/A14stdlife))</f>
        <v>0</v>
      </c>
      <c r="AP287" s="251">
        <f ca="1">IF(A14stdlife="n/a","n/a",IF(AP$3&gt;(A14stdlife+$E287),('PTRM input'!$G$398*(1+rvanilla01)^0.5)-SUM($G287:AO287),('PTRM input'!$G$398*(1+rvanilla01)^0.5)/A14stdlife))</f>
        <v>0</v>
      </c>
      <c r="AQ287" s="251">
        <f ca="1">IF(A14stdlife="n/a","n/a",IF(AQ$3&gt;(A14stdlife+$E287),('PTRM input'!$G$398*(1+rvanilla01)^0.5)-SUM($G287:AP287),('PTRM input'!$G$398*(1+rvanilla01)^0.5)/A14stdlife))</f>
        <v>0</v>
      </c>
      <c r="AR287" s="251">
        <f ca="1">IF(A14stdlife="n/a","n/a",IF(AR$3&gt;(A14stdlife+$E287),('PTRM input'!$G$398*(1+rvanilla01)^0.5)-SUM($G287:AQ287),('PTRM input'!$G$398*(1+rvanilla01)^0.5)/A14stdlife))</f>
        <v>0</v>
      </c>
      <c r="AS287" s="251">
        <f ca="1">IF(A14stdlife="n/a","n/a",IF(AS$3&gt;(A14stdlife+$E287),('PTRM input'!$G$398*(1+rvanilla01)^0.5)-SUM($G287:AR287),('PTRM input'!$G$398*(1+rvanilla01)^0.5)/A14stdlife))</f>
        <v>0</v>
      </c>
      <c r="AT287" s="251">
        <f ca="1">IF(A14stdlife="n/a","n/a",IF(AT$3&gt;(A14stdlife+$E287),('PTRM input'!$G$398*(1+rvanilla01)^0.5)-SUM($G287:AS287),('PTRM input'!$G$398*(1+rvanilla01)^0.5)/A14stdlife))</f>
        <v>0</v>
      </c>
      <c r="AU287" s="251">
        <f ca="1">IF(A14stdlife="n/a","n/a",IF(AU$3&gt;(A14stdlife+$E287),('PTRM input'!$G$398*(1+rvanilla01)^0.5)-SUM($G287:AT287),('PTRM input'!$G$398*(1+rvanilla01)^0.5)/A14stdlife))</f>
        <v>0</v>
      </c>
      <c r="AV287" s="251">
        <f ca="1">IF(A14stdlife="n/a","n/a",IF(AV$3&gt;(A14stdlife+$E287),('PTRM input'!$G$398*(1+rvanilla01)^0.5)-SUM($G287:AU287),('PTRM input'!$G$398*(1+rvanilla01)^0.5)/A14stdlife))</f>
        <v>0</v>
      </c>
      <c r="AW287" s="251">
        <f ca="1">IF(A14stdlife="n/a","n/a",IF(AW$3&gt;(A14stdlife+$E287),('PTRM input'!$G$398*(1+rvanilla01)^0.5)-SUM($G287:AV287),('PTRM input'!$G$398*(1+rvanilla01)^0.5)/A14stdlife))</f>
        <v>0</v>
      </c>
      <c r="AX287" s="251">
        <f ca="1">IF(A14stdlife="n/a","n/a",IF(AX$3&gt;(A14stdlife+$E287),('PTRM input'!$G$398*(1+rvanilla01)^0.5)-SUM($G287:AW287),('PTRM input'!$G$398*(1+rvanilla01)^0.5)/A14stdlife))</f>
        <v>0</v>
      </c>
      <c r="AY287" s="251">
        <f ca="1">IF(A14stdlife="n/a","n/a",IF(AY$3&gt;(A14stdlife+$E287),('PTRM input'!$G$398*(1+rvanilla01)^0.5)-SUM($G287:AX287),('PTRM input'!$G$398*(1+rvanilla01)^0.5)/A14stdlife))</f>
        <v>0</v>
      </c>
      <c r="AZ287" s="251">
        <f ca="1">IF(A14stdlife="n/a","n/a",IF(AZ$3&gt;(A14stdlife+$E287),('PTRM input'!$G$398*(1+rvanilla01)^0.5)-SUM($G287:AY287),('PTRM input'!$G$398*(1+rvanilla01)^0.5)/A14stdlife))</f>
        <v>0</v>
      </c>
      <c r="BA287" s="251">
        <f ca="1">IF(A14stdlife="n/a","n/a",IF(BA$3&gt;(A14stdlife+$E287),('PTRM input'!$G$398*(1+rvanilla01)^0.5)-SUM($G287:AZ287),('PTRM input'!$G$398*(1+rvanilla01)^0.5)/A14stdlife))</f>
        <v>0</v>
      </c>
      <c r="BB287" s="251">
        <f ca="1">IF(A14stdlife="n/a","n/a",IF(BB$3&gt;(A14stdlife+$E287),('PTRM input'!$G$398*(1+rvanilla01)^0.5)-SUM($G287:BA287),('PTRM input'!$G$398*(1+rvanilla01)^0.5)/A14stdlife))</f>
        <v>0</v>
      </c>
      <c r="BC287" s="251">
        <f ca="1">IF(A14stdlife="n/a","n/a",IF(BC$3&gt;(A14stdlife+$E287),('PTRM input'!$G$398*(1+rvanilla01)^0.5)-SUM($G287:BB287),('PTRM input'!$G$398*(1+rvanilla01)^0.5)/A14stdlife))</f>
        <v>0</v>
      </c>
      <c r="BD287" s="251">
        <f ca="1">IF(A14stdlife="n/a","n/a",IF(BD$3&gt;(A14stdlife+$E287),('PTRM input'!$G$398*(1+rvanilla01)^0.5)-SUM($G287:BC287),('PTRM input'!$G$398*(1+rvanilla01)^0.5)/A14stdlife))</f>
        <v>0</v>
      </c>
      <c r="BE287" s="251">
        <f ca="1">IF(A14stdlife="n/a","n/a",IF(BE$3&gt;(A14stdlife+$E287),('PTRM input'!$G$398*(1+rvanilla01)^0.5)-SUM($G287:BD287),('PTRM input'!$G$398*(1+rvanilla01)^0.5)/A14stdlife))</f>
        <v>0</v>
      </c>
      <c r="BF287" s="251">
        <f ca="1">IF(A14stdlife="n/a","n/a",IF(BF$3&gt;(A14stdlife+$E287),('PTRM input'!$G$398*(1+rvanilla01)^0.5)-SUM($G287:BE287),('PTRM input'!$G$398*(1+rvanilla01)^0.5)/A14stdlife))</f>
        <v>0</v>
      </c>
      <c r="BG287" s="251">
        <f ca="1">IF(A14stdlife="n/a","n/a",IF(BG$3&gt;(A14stdlife+$E287),('PTRM input'!$G$398*(1+rvanilla01)^0.5)-SUM($G287:BF287),('PTRM input'!$G$398*(1+rvanilla01)^0.5)/A14stdlife))</f>
        <v>0</v>
      </c>
      <c r="BH287" s="251">
        <f ca="1">IF(A14stdlife="n/a","n/a",IF(BH$3&gt;(A14stdlife+$E287),('PTRM input'!$G$398*(1+rvanilla01)^0.5)-SUM($G287:BG287),('PTRM input'!$G$398*(1+rvanilla01)^0.5)/A14stdlife))</f>
        <v>0</v>
      </c>
      <c r="BI287" s="251">
        <f ca="1">IF(A14stdlife="n/a","n/a",IF(BI$3&gt;(A14stdlife+$E287),('PTRM input'!$G$398*(1+rvanilla01)^0.5)-SUM($G287:BH287),('PTRM input'!$G$398*(1+rvanilla01)^0.5)/A14stdlife))</f>
        <v>0</v>
      </c>
      <c r="BJ287" s="116"/>
      <c r="BK287" s="116"/>
      <c r="BL287" s="116"/>
      <c r="BM287" s="116"/>
    </row>
    <row r="288" spans="1:65" hidden="1" outlineLevel="2">
      <c r="A288" s="116"/>
      <c r="B288" s="19"/>
      <c r="C288" s="18"/>
      <c r="D288" s="760"/>
      <c r="E288" s="86">
        <v>2</v>
      </c>
      <c r="F288" s="259"/>
      <c r="G288" s="434"/>
      <c r="H288" s="619"/>
      <c r="I288" s="433">
        <f ca="1">IF(A14stdlife="n/a","n/a",IF(I$3&gt;(A14stdlife+$E288),('PTRM input'!$H$398*(1+rvanilla02)^0.5)-SUM(H288:$H288),('PTRM input'!$H$398*(1+rvanilla02)^0.5)/A14stdlife))</f>
        <v>0</v>
      </c>
      <c r="J288" s="433">
        <f ca="1">IF(A14stdlife="n/a","n/a",IF(J$3&gt;(A14stdlife+$E288),('PTRM input'!$H$398*(1+rvanilla02)^0.5)-SUM($H288:I288),('PTRM input'!$H$398*(1+rvanilla02)^0.5)/A14stdlife))</f>
        <v>0</v>
      </c>
      <c r="K288" s="433">
        <f ca="1">IF(A14stdlife="n/a","n/a",IF(K$3&gt;(A14stdlife+$E288),('PTRM input'!$H$398*(1+rvanilla02)^0.5)-SUM($H288:J288),('PTRM input'!$H$398*(1+rvanilla02)^0.5)/A14stdlife))</f>
        <v>0</v>
      </c>
      <c r="L288" s="433">
        <f ca="1">IF(A14stdlife="n/a","n/a",IF(L$3&gt;(A14stdlife+$E288),('PTRM input'!$H$398*(1+rvanilla02)^0.5)-SUM($H288:K288),('PTRM input'!$H$398*(1+rvanilla02)^0.5)/A14stdlife))</f>
        <v>0</v>
      </c>
      <c r="M288" s="433">
        <f ca="1">IF(A14stdlife="n/a","n/a",IF(M$3&gt;(A14stdlife+$E288),('PTRM input'!$H$398*(1+rvanilla02)^0.5)-SUM($H288:L288),('PTRM input'!$H$398*(1+rvanilla02)^0.5)/A14stdlife))</f>
        <v>0</v>
      </c>
      <c r="N288" s="433">
        <f ca="1">IF(A14stdlife="n/a","n/a",IF(N$3&gt;(A14stdlife+$E288),('PTRM input'!$H$398*(1+rvanilla02)^0.5)-SUM($H288:M288),('PTRM input'!$H$398*(1+rvanilla02)^0.5)/A14stdlife))</f>
        <v>0</v>
      </c>
      <c r="O288" s="433">
        <f ca="1">IF(A14stdlife="n/a","n/a",IF(O$3&gt;(A14stdlife+$E288),('PTRM input'!$H$398*(1+rvanilla02)^0.5)-SUM($H288:N288),('PTRM input'!$H$398*(1+rvanilla02)^0.5)/A14stdlife))</f>
        <v>0</v>
      </c>
      <c r="P288" s="433">
        <f ca="1">IF(A14stdlife="n/a","n/a",IF(P$3&gt;(A14stdlife+$E288),('PTRM input'!$H$398*(1+rvanilla02)^0.5)-SUM($H288:O288),('PTRM input'!$H$398*(1+rvanilla02)^0.5)/A14stdlife))</f>
        <v>0</v>
      </c>
      <c r="Q288" s="433">
        <f ca="1">IF(A14stdlife="n/a","n/a",IF(Q$3&gt;(A14stdlife+$E288),('PTRM input'!$H$398*(1+rvanilla02)^0.5)-SUM($H288:P288),('PTRM input'!$H$398*(1+rvanilla02)^0.5)/A14stdlife))</f>
        <v>0</v>
      </c>
      <c r="R288" s="251">
        <f ca="1">IF(A14stdlife="n/a","n/a",IF(R$3&gt;(A14stdlife+$E288),('PTRM input'!$H$398*(1+rvanilla02)^0.5)-SUM($H288:Q288),('PTRM input'!$H$398*(1+rvanilla02)^0.5)/A14stdlife))</f>
        <v>0</v>
      </c>
      <c r="S288" s="251">
        <f ca="1">IF(A14stdlife="n/a","n/a",IF(S$3&gt;(A14stdlife+$E288),('PTRM input'!$H$398*(1+rvanilla02)^0.5)-SUM($H288:R288),('PTRM input'!$H$398*(1+rvanilla02)^0.5)/A14stdlife))</f>
        <v>0</v>
      </c>
      <c r="T288" s="251">
        <f ca="1">IF(A14stdlife="n/a","n/a",IF(T$3&gt;(A14stdlife+$E288),('PTRM input'!$H$398*(1+rvanilla02)^0.5)-SUM($H288:S288),('PTRM input'!$H$398*(1+rvanilla02)^0.5)/A14stdlife))</f>
        <v>0</v>
      </c>
      <c r="U288" s="251">
        <f ca="1">IF(A14stdlife="n/a","n/a",IF(U$3&gt;(A14stdlife+$E288),('PTRM input'!$H$398*(1+rvanilla02)^0.5)-SUM($H288:T288),('PTRM input'!$H$398*(1+rvanilla02)^0.5)/A14stdlife))</f>
        <v>0</v>
      </c>
      <c r="V288" s="251">
        <f ca="1">IF(A14stdlife="n/a","n/a",IF(V$3&gt;(A14stdlife+$E288),('PTRM input'!$H$398*(1+rvanilla02)^0.5)-SUM($H288:U288),('PTRM input'!$H$398*(1+rvanilla02)^0.5)/A14stdlife))</f>
        <v>0</v>
      </c>
      <c r="W288" s="251">
        <f ca="1">IF(A14stdlife="n/a","n/a",IF(W$3&gt;(A14stdlife+$E288),('PTRM input'!$H$398*(1+rvanilla02)^0.5)-SUM($H288:V288),('PTRM input'!$H$398*(1+rvanilla02)^0.5)/A14stdlife))</f>
        <v>0</v>
      </c>
      <c r="X288" s="251">
        <f ca="1">IF(A14stdlife="n/a","n/a",IF(X$3&gt;(A14stdlife+$E288),('PTRM input'!$H$398*(1+rvanilla02)^0.5)-SUM($H288:W288),('PTRM input'!$H$398*(1+rvanilla02)^0.5)/A14stdlife))</f>
        <v>0</v>
      </c>
      <c r="Y288" s="251">
        <f ca="1">IF(A14stdlife="n/a","n/a",IF(Y$3&gt;(A14stdlife+$E288),('PTRM input'!$H$398*(1+rvanilla02)^0.5)-SUM($H288:X288),('PTRM input'!$H$398*(1+rvanilla02)^0.5)/A14stdlife))</f>
        <v>0</v>
      </c>
      <c r="Z288" s="251">
        <f ca="1">IF(A14stdlife="n/a","n/a",IF(Z$3&gt;(A14stdlife+$E288),('PTRM input'!$H$398*(1+rvanilla02)^0.5)-SUM($H288:Y288),('PTRM input'!$H$398*(1+rvanilla02)^0.5)/A14stdlife))</f>
        <v>0</v>
      </c>
      <c r="AA288" s="251">
        <f ca="1">IF(A14stdlife="n/a","n/a",IF(AA$3&gt;(A14stdlife+$E288),('PTRM input'!$H$398*(1+rvanilla02)^0.5)-SUM($H288:Z288),('PTRM input'!$H$398*(1+rvanilla02)^0.5)/A14stdlife))</f>
        <v>0</v>
      </c>
      <c r="AB288" s="251">
        <f ca="1">IF(A14stdlife="n/a","n/a",IF(AB$3&gt;(A14stdlife+$E288),('PTRM input'!$H$398*(1+rvanilla02)^0.5)-SUM($H288:AA288),('PTRM input'!$H$398*(1+rvanilla02)^0.5)/A14stdlife))</f>
        <v>0</v>
      </c>
      <c r="AC288" s="251">
        <f ca="1">IF(A14stdlife="n/a","n/a",IF(AC$3&gt;(A14stdlife+$E288),('PTRM input'!$H$398*(1+rvanilla02)^0.5)-SUM($H288:AB288),('PTRM input'!$H$398*(1+rvanilla02)^0.5)/A14stdlife))</f>
        <v>0</v>
      </c>
      <c r="AD288" s="251">
        <f ca="1">IF(A14stdlife="n/a","n/a",IF(AD$3&gt;(A14stdlife+$E288),('PTRM input'!$H$398*(1+rvanilla02)^0.5)-SUM($H288:AC288),('PTRM input'!$H$398*(1+rvanilla02)^0.5)/A14stdlife))</f>
        <v>0</v>
      </c>
      <c r="AE288" s="251">
        <f ca="1">IF(A14stdlife="n/a","n/a",IF(AE$3&gt;(A14stdlife+$E288),('PTRM input'!$H$398*(1+rvanilla02)^0.5)-SUM($H288:AD288),('PTRM input'!$H$398*(1+rvanilla02)^0.5)/A14stdlife))</f>
        <v>0</v>
      </c>
      <c r="AF288" s="251">
        <f ca="1">IF(A14stdlife="n/a","n/a",IF(AF$3&gt;(A14stdlife+$E288),('PTRM input'!$H$398*(1+rvanilla02)^0.5)-SUM($H288:AE288),('PTRM input'!$H$398*(1+rvanilla02)^0.5)/A14stdlife))</f>
        <v>0</v>
      </c>
      <c r="AG288" s="251">
        <f ca="1">IF(A14stdlife="n/a","n/a",IF(AG$3&gt;(A14stdlife+$E288),('PTRM input'!$H$398*(1+rvanilla02)^0.5)-SUM($H288:AF288),('PTRM input'!$H$398*(1+rvanilla02)^0.5)/A14stdlife))</f>
        <v>0</v>
      </c>
      <c r="AH288" s="251">
        <f ca="1">IF(A14stdlife="n/a","n/a",IF(AH$3&gt;(A14stdlife+$E288),('PTRM input'!$H$398*(1+rvanilla02)^0.5)-SUM($H288:AG288),('PTRM input'!$H$398*(1+rvanilla02)^0.5)/A14stdlife))</f>
        <v>0</v>
      </c>
      <c r="AI288" s="251">
        <f ca="1">IF(A14stdlife="n/a","n/a",IF(AI$3&gt;(A14stdlife+$E288),('PTRM input'!$H$398*(1+rvanilla02)^0.5)-SUM($H288:AH288),('PTRM input'!$H$398*(1+rvanilla02)^0.5)/A14stdlife))</f>
        <v>0</v>
      </c>
      <c r="AJ288" s="251">
        <f ca="1">IF(A14stdlife="n/a","n/a",IF(AJ$3&gt;(A14stdlife+$E288),('PTRM input'!$H$398*(1+rvanilla02)^0.5)-SUM($H288:AI288),('PTRM input'!$H$398*(1+rvanilla02)^0.5)/A14stdlife))</f>
        <v>0</v>
      </c>
      <c r="AK288" s="251">
        <f ca="1">IF(A14stdlife="n/a","n/a",IF(AK$3&gt;(A14stdlife+$E288),('PTRM input'!$H$398*(1+rvanilla02)^0.5)-SUM($H288:AJ288),('PTRM input'!$H$398*(1+rvanilla02)^0.5)/A14stdlife))</f>
        <v>0</v>
      </c>
      <c r="AL288" s="251">
        <f ca="1">IF(A14stdlife="n/a","n/a",IF(AL$3&gt;(A14stdlife+$E288),('PTRM input'!$H$398*(1+rvanilla02)^0.5)-SUM($H288:AK288),('PTRM input'!$H$398*(1+rvanilla02)^0.5)/A14stdlife))</f>
        <v>0</v>
      </c>
      <c r="AM288" s="251">
        <f ca="1">IF(A14stdlife="n/a","n/a",IF(AM$3&gt;(A14stdlife+$E288),('PTRM input'!$H$398*(1+rvanilla02)^0.5)-SUM($H288:AL288),('PTRM input'!$H$398*(1+rvanilla02)^0.5)/A14stdlife))</f>
        <v>0</v>
      </c>
      <c r="AN288" s="251">
        <f ca="1">IF(A14stdlife="n/a","n/a",IF(AN$3&gt;(A14stdlife+$E288),('PTRM input'!$H$398*(1+rvanilla02)^0.5)-SUM($H288:AM288),('PTRM input'!$H$398*(1+rvanilla02)^0.5)/A14stdlife))</f>
        <v>0</v>
      </c>
      <c r="AO288" s="251">
        <f ca="1">IF(A14stdlife="n/a","n/a",IF(AO$3&gt;(A14stdlife+$E288),('PTRM input'!$H$398*(1+rvanilla02)^0.5)-SUM($H288:AN288),('PTRM input'!$H$398*(1+rvanilla02)^0.5)/A14stdlife))</f>
        <v>0</v>
      </c>
      <c r="AP288" s="251">
        <f ca="1">IF(A14stdlife="n/a","n/a",IF(AP$3&gt;(A14stdlife+$E288),('PTRM input'!$H$398*(1+rvanilla02)^0.5)-SUM($H288:AO288),('PTRM input'!$H$398*(1+rvanilla02)^0.5)/A14stdlife))</f>
        <v>0</v>
      </c>
      <c r="AQ288" s="251">
        <f ca="1">IF(A14stdlife="n/a","n/a",IF(AQ$3&gt;(A14stdlife+$E288),('PTRM input'!$H$398*(1+rvanilla02)^0.5)-SUM($H288:AP288),('PTRM input'!$H$398*(1+rvanilla02)^0.5)/A14stdlife))</f>
        <v>0</v>
      </c>
      <c r="AR288" s="251">
        <f ca="1">IF(A14stdlife="n/a","n/a",IF(AR$3&gt;(A14stdlife+$E288),('PTRM input'!$H$398*(1+rvanilla02)^0.5)-SUM($H288:AQ288),('PTRM input'!$H$398*(1+rvanilla02)^0.5)/A14stdlife))</f>
        <v>0</v>
      </c>
      <c r="AS288" s="251">
        <f ca="1">IF(A14stdlife="n/a","n/a",IF(AS$3&gt;(A14stdlife+$E288),('PTRM input'!$H$398*(1+rvanilla02)^0.5)-SUM($H288:AR288),('PTRM input'!$H$398*(1+rvanilla02)^0.5)/A14stdlife))</f>
        <v>0</v>
      </c>
      <c r="AT288" s="251">
        <f ca="1">IF(A14stdlife="n/a","n/a",IF(AT$3&gt;(A14stdlife+$E288),('PTRM input'!$H$398*(1+rvanilla02)^0.5)-SUM($H288:AS288),('PTRM input'!$H$398*(1+rvanilla02)^0.5)/A14stdlife))</f>
        <v>0</v>
      </c>
      <c r="AU288" s="251">
        <f ca="1">IF(A14stdlife="n/a","n/a",IF(AU$3&gt;(A14stdlife+$E288),('PTRM input'!$H$398*(1+rvanilla02)^0.5)-SUM($H288:AT288),('PTRM input'!$H$398*(1+rvanilla02)^0.5)/A14stdlife))</f>
        <v>0</v>
      </c>
      <c r="AV288" s="251">
        <f ca="1">IF(A14stdlife="n/a","n/a",IF(AV$3&gt;(A14stdlife+$E288),('PTRM input'!$H$398*(1+rvanilla02)^0.5)-SUM($H288:AU288),('PTRM input'!$H$398*(1+rvanilla02)^0.5)/A14stdlife))</f>
        <v>0</v>
      </c>
      <c r="AW288" s="251">
        <f ca="1">IF(A14stdlife="n/a","n/a",IF(AW$3&gt;(A14stdlife+$E288),('PTRM input'!$H$398*(1+rvanilla02)^0.5)-SUM($H288:AV288),('PTRM input'!$H$398*(1+rvanilla02)^0.5)/A14stdlife))</f>
        <v>0</v>
      </c>
      <c r="AX288" s="251">
        <f ca="1">IF(A14stdlife="n/a","n/a",IF(AX$3&gt;(A14stdlife+$E288),('PTRM input'!$H$398*(1+rvanilla02)^0.5)-SUM($H288:AW288),('PTRM input'!$H$398*(1+rvanilla02)^0.5)/A14stdlife))</f>
        <v>0</v>
      </c>
      <c r="AY288" s="251">
        <f ca="1">IF(A14stdlife="n/a","n/a",IF(AY$3&gt;(A14stdlife+$E288),('PTRM input'!$H$398*(1+rvanilla02)^0.5)-SUM($H288:AX288),('PTRM input'!$H$398*(1+rvanilla02)^0.5)/A14stdlife))</f>
        <v>0</v>
      </c>
      <c r="AZ288" s="251">
        <f ca="1">IF(A14stdlife="n/a","n/a",IF(AZ$3&gt;(A14stdlife+$E288),('PTRM input'!$H$398*(1+rvanilla02)^0.5)-SUM($H288:AY288),('PTRM input'!$H$398*(1+rvanilla02)^0.5)/A14stdlife))</f>
        <v>0</v>
      </c>
      <c r="BA288" s="251">
        <f ca="1">IF(A14stdlife="n/a","n/a",IF(BA$3&gt;(A14stdlife+$E288),('PTRM input'!$H$398*(1+rvanilla02)^0.5)-SUM($H288:AZ288),('PTRM input'!$H$398*(1+rvanilla02)^0.5)/A14stdlife))</f>
        <v>0</v>
      </c>
      <c r="BB288" s="251">
        <f ca="1">IF(A14stdlife="n/a","n/a",IF(BB$3&gt;(A14stdlife+$E288),('PTRM input'!$H$398*(1+rvanilla02)^0.5)-SUM($H288:BA288),('PTRM input'!$H$398*(1+rvanilla02)^0.5)/A14stdlife))</f>
        <v>0</v>
      </c>
      <c r="BC288" s="251">
        <f ca="1">IF(A14stdlife="n/a","n/a",IF(BC$3&gt;(A14stdlife+$E288),('PTRM input'!$H$398*(1+rvanilla02)^0.5)-SUM($H288:BB288),('PTRM input'!$H$398*(1+rvanilla02)^0.5)/A14stdlife))</f>
        <v>0</v>
      </c>
      <c r="BD288" s="251">
        <f ca="1">IF(A14stdlife="n/a","n/a",IF(BD$3&gt;(A14stdlife+$E288),('PTRM input'!$H$398*(1+rvanilla02)^0.5)-SUM($H288:BC288),('PTRM input'!$H$398*(1+rvanilla02)^0.5)/A14stdlife))</f>
        <v>0</v>
      </c>
      <c r="BE288" s="251">
        <f ca="1">IF(A14stdlife="n/a","n/a",IF(BE$3&gt;(A14stdlife+$E288),('PTRM input'!$H$398*(1+rvanilla02)^0.5)-SUM($H288:BD288),('PTRM input'!$H$398*(1+rvanilla02)^0.5)/A14stdlife))</f>
        <v>0</v>
      </c>
      <c r="BF288" s="251">
        <f ca="1">IF(A14stdlife="n/a","n/a",IF(BF$3&gt;(A14stdlife+$E288),('PTRM input'!$H$398*(1+rvanilla02)^0.5)-SUM($H288:BE288),('PTRM input'!$H$398*(1+rvanilla02)^0.5)/A14stdlife))</f>
        <v>0</v>
      </c>
      <c r="BG288" s="251">
        <f ca="1">IF(A14stdlife="n/a","n/a",IF(BG$3&gt;(A14stdlife+$E288),('PTRM input'!$H$398*(1+rvanilla02)^0.5)-SUM($H288:BF288),('PTRM input'!$H$398*(1+rvanilla02)^0.5)/A14stdlife))</f>
        <v>0</v>
      </c>
      <c r="BH288" s="251">
        <f ca="1">IF(A14stdlife="n/a","n/a",IF(BH$3&gt;(A14stdlife+$E288),('PTRM input'!$H$398*(1+rvanilla02)^0.5)-SUM($H288:BG288),('PTRM input'!$H$398*(1+rvanilla02)^0.5)/A14stdlife))</f>
        <v>0</v>
      </c>
      <c r="BI288" s="251">
        <f ca="1">IF(A14stdlife="n/a","n/a",IF(BI$3&gt;(A14stdlife+$E288),('PTRM input'!$H$398*(1+rvanilla02)^0.5)-SUM($H288:BH288),('PTRM input'!$H$398*(1+rvanilla02)^0.5)/A14stdlife))</f>
        <v>0</v>
      </c>
      <c r="BJ288" s="116"/>
      <c r="BK288" s="116"/>
      <c r="BL288" s="116"/>
      <c r="BM288" s="116"/>
    </row>
    <row r="289" spans="1:65" hidden="1" outlineLevel="2">
      <c r="A289" s="116"/>
      <c r="B289" s="19"/>
      <c r="C289" s="18"/>
      <c r="D289" s="760"/>
      <c r="E289" s="86">
        <v>3</v>
      </c>
      <c r="F289" s="259"/>
      <c r="G289" s="434"/>
      <c r="H289" s="435"/>
      <c r="I289" s="619"/>
      <c r="J289" s="433">
        <f ca="1">IF(A14stdlife="n/a","n/a",IF(J$3&gt;(A14stdlife+$E289),('PTRM input'!$I$398*(1+rvanilla03)^0.5)-SUM(I289:$I289),('PTRM input'!$I$398*(1+rvanilla03)^0.5)/A14stdlife))</f>
        <v>0</v>
      </c>
      <c r="K289" s="433">
        <f ca="1">IF(A14stdlife="n/a","n/a",IF(K$3&gt;(A14stdlife+$E289),('PTRM input'!$I$398*(1+rvanilla03)^0.5)-SUM($I289:J289),('PTRM input'!$I$398*(1+rvanilla03)^0.5)/A14stdlife))</f>
        <v>0</v>
      </c>
      <c r="L289" s="433">
        <f ca="1">IF(A14stdlife="n/a","n/a",IF(L$3&gt;(A14stdlife+$E289),('PTRM input'!$I$398*(1+rvanilla03)^0.5)-SUM($I289:K289),('PTRM input'!$I$398*(1+rvanilla03)^0.5)/A14stdlife))</f>
        <v>0</v>
      </c>
      <c r="M289" s="433">
        <f ca="1">IF(A14stdlife="n/a","n/a",IF(M$3&gt;(A14stdlife+$E289),('PTRM input'!$I$398*(1+rvanilla03)^0.5)-SUM($I289:L289),('PTRM input'!$I$398*(1+rvanilla03)^0.5)/A14stdlife))</f>
        <v>0</v>
      </c>
      <c r="N289" s="433">
        <f ca="1">IF(A14stdlife="n/a","n/a",IF(N$3&gt;(A14stdlife+$E289),('PTRM input'!$I$398*(1+rvanilla03)^0.5)-SUM($I289:M289),('PTRM input'!$I$398*(1+rvanilla03)^0.5)/A14stdlife))</f>
        <v>0</v>
      </c>
      <c r="O289" s="433">
        <f ca="1">IF(A14stdlife="n/a","n/a",IF(O$3&gt;(A14stdlife+$E289),('PTRM input'!$I$398*(1+rvanilla03)^0.5)-SUM($I289:N289),('PTRM input'!$I$398*(1+rvanilla03)^0.5)/A14stdlife))</f>
        <v>0</v>
      </c>
      <c r="P289" s="433">
        <f ca="1">IF(A14stdlife="n/a","n/a",IF(P$3&gt;(A14stdlife+$E289),('PTRM input'!$I$398*(1+rvanilla03)^0.5)-SUM($I289:O289),('PTRM input'!$I$398*(1+rvanilla03)^0.5)/A14stdlife))</f>
        <v>0</v>
      </c>
      <c r="Q289" s="433">
        <f ca="1">IF(A14stdlife="n/a","n/a",IF(Q$3&gt;(A14stdlife+$E289),('PTRM input'!$I$398*(1+rvanilla03)^0.5)-SUM($I289:P289),('PTRM input'!$I$398*(1+rvanilla03)^0.5)/A14stdlife))</f>
        <v>0</v>
      </c>
      <c r="R289" s="251">
        <f ca="1">IF(A14stdlife="n/a","n/a",IF(R$3&gt;(A14stdlife+$E289),('PTRM input'!$I$398*(1+rvanilla03)^0.5)-SUM($I289:Q289),('PTRM input'!$I$398*(1+rvanilla03)^0.5)/A14stdlife))</f>
        <v>0</v>
      </c>
      <c r="S289" s="251">
        <f ca="1">IF(A14stdlife="n/a","n/a",IF(S$3&gt;(A14stdlife+$E289),('PTRM input'!$I$398*(1+rvanilla03)^0.5)-SUM($I289:R289),('PTRM input'!$I$398*(1+rvanilla03)^0.5)/A14stdlife))</f>
        <v>0</v>
      </c>
      <c r="T289" s="251">
        <f ca="1">IF(A14stdlife="n/a","n/a",IF(T$3&gt;(A14stdlife+$E289),('PTRM input'!$I$398*(1+rvanilla03)^0.5)-SUM($I289:S289),('PTRM input'!$I$398*(1+rvanilla03)^0.5)/A14stdlife))</f>
        <v>0</v>
      </c>
      <c r="U289" s="251">
        <f ca="1">IF(A14stdlife="n/a","n/a",IF(U$3&gt;(A14stdlife+$E289),('PTRM input'!$I$398*(1+rvanilla03)^0.5)-SUM($I289:T289),('PTRM input'!$I$398*(1+rvanilla03)^0.5)/A14stdlife))</f>
        <v>0</v>
      </c>
      <c r="V289" s="251">
        <f ca="1">IF(A14stdlife="n/a","n/a",IF(V$3&gt;(A14stdlife+$E289),('PTRM input'!$I$398*(1+rvanilla03)^0.5)-SUM($I289:U289),('PTRM input'!$I$398*(1+rvanilla03)^0.5)/A14stdlife))</f>
        <v>0</v>
      </c>
      <c r="W289" s="251">
        <f ca="1">IF(A14stdlife="n/a","n/a",IF(W$3&gt;(A14stdlife+$E289),('PTRM input'!$I$398*(1+rvanilla03)^0.5)-SUM($I289:V289),('PTRM input'!$I$398*(1+rvanilla03)^0.5)/A14stdlife))</f>
        <v>0</v>
      </c>
      <c r="X289" s="251">
        <f ca="1">IF(A14stdlife="n/a","n/a",IF(X$3&gt;(A14stdlife+$E289),('PTRM input'!$I$398*(1+rvanilla03)^0.5)-SUM($I289:W289),('PTRM input'!$I$398*(1+rvanilla03)^0.5)/A14stdlife))</f>
        <v>0</v>
      </c>
      <c r="Y289" s="251">
        <f ca="1">IF(A14stdlife="n/a","n/a",IF(Y$3&gt;(A14stdlife+$E289),('PTRM input'!$I$398*(1+rvanilla03)^0.5)-SUM($I289:X289),('PTRM input'!$I$398*(1+rvanilla03)^0.5)/A14stdlife))</f>
        <v>0</v>
      </c>
      <c r="Z289" s="251">
        <f ca="1">IF(A14stdlife="n/a","n/a",IF(Z$3&gt;(A14stdlife+$E289),('PTRM input'!$I$398*(1+rvanilla03)^0.5)-SUM($I289:Y289),('PTRM input'!$I$398*(1+rvanilla03)^0.5)/A14stdlife))</f>
        <v>0</v>
      </c>
      <c r="AA289" s="251">
        <f ca="1">IF(A14stdlife="n/a","n/a",IF(AA$3&gt;(A14stdlife+$E289),('PTRM input'!$I$398*(1+rvanilla03)^0.5)-SUM($I289:Z289),('PTRM input'!$I$398*(1+rvanilla03)^0.5)/A14stdlife))</f>
        <v>0</v>
      </c>
      <c r="AB289" s="251">
        <f ca="1">IF(A14stdlife="n/a","n/a",IF(AB$3&gt;(A14stdlife+$E289),('PTRM input'!$I$398*(1+rvanilla03)^0.5)-SUM($I289:AA289),('PTRM input'!$I$398*(1+rvanilla03)^0.5)/A14stdlife))</f>
        <v>0</v>
      </c>
      <c r="AC289" s="251">
        <f ca="1">IF(A14stdlife="n/a","n/a",IF(AC$3&gt;(A14stdlife+$E289),('PTRM input'!$I$398*(1+rvanilla03)^0.5)-SUM($I289:AB289),('PTRM input'!$I$398*(1+rvanilla03)^0.5)/A14stdlife))</f>
        <v>0</v>
      </c>
      <c r="AD289" s="251">
        <f ca="1">IF(A14stdlife="n/a","n/a",IF(AD$3&gt;(A14stdlife+$E289),('PTRM input'!$I$398*(1+rvanilla03)^0.5)-SUM($I289:AC289),('PTRM input'!$I$398*(1+rvanilla03)^0.5)/A14stdlife))</f>
        <v>0</v>
      </c>
      <c r="AE289" s="251">
        <f ca="1">IF(A14stdlife="n/a","n/a",IF(AE$3&gt;(A14stdlife+$E289),('PTRM input'!$I$398*(1+rvanilla03)^0.5)-SUM($I289:AD289),('PTRM input'!$I$398*(1+rvanilla03)^0.5)/A14stdlife))</f>
        <v>0</v>
      </c>
      <c r="AF289" s="251">
        <f ca="1">IF(A14stdlife="n/a","n/a",IF(AF$3&gt;(A14stdlife+$E289),('PTRM input'!$I$398*(1+rvanilla03)^0.5)-SUM($I289:AE289),('PTRM input'!$I$398*(1+rvanilla03)^0.5)/A14stdlife))</f>
        <v>0</v>
      </c>
      <c r="AG289" s="251">
        <f ca="1">IF(A14stdlife="n/a","n/a",IF(AG$3&gt;(A14stdlife+$E289),('PTRM input'!$I$398*(1+rvanilla03)^0.5)-SUM($I289:AF289),('PTRM input'!$I$398*(1+rvanilla03)^0.5)/A14stdlife))</f>
        <v>0</v>
      </c>
      <c r="AH289" s="251">
        <f ca="1">IF(A14stdlife="n/a","n/a",IF(AH$3&gt;(A14stdlife+$E289),('PTRM input'!$I$398*(1+rvanilla03)^0.5)-SUM($I289:AG289),('PTRM input'!$I$398*(1+rvanilla03)^0.5)/A14stdlife))</f>
        <v>0</v>
      </c>
      <c r="AI289" s="251">
        <f ca="1">IF(A14stdlife="n/a","n/a",IF(AI$3&gt;(A14stdlife+$E289),('PTRM input'!$I$398*(1+rvanilla03)^0.5)-SUM($I289:AH289),('PTRM input'!$I$398*(1+rvanilla03)^0.5)/A14stdlife))</f>
        <v>0</v>
      </c>
      <c r="AJ289" s="251">
        <f ca="1">IF(A14stdlife="n/a","n/a",IF(AJ$3&gt;(A14stdlife+$E289),('PTRM input'!$I$398*(1+rvanilla03)^0.5)-SUM($I289:AI289),('PTRM input'!$I$398*(1+rvanilla03)^0.5)/A14stdlife))</f>
        <v>0</v>
      </c>
      <c r="AK289" s="251">
        <f ca="1">IF(A14stdlife="n/a","n/a",IF(AK$3&gt;(A14stdlife+$E289),('PTRM input'!$I$398*(1+rvanilla03)^0.5)-SUM($I289:AJ289),('PTRM input'!$I$398*(1+rvanilla03)^0.5)/A14stdlife))</f>
        <v>0</v>
      </c>
      <c r="AL289" s="251">
        <f ca="1">IF(A14stdlife="n/a","n/a",IF(AL$3&gt;(A14stdlife+$E289),('PTRM input'!$I$398*(1+rvanilla03)^0.5)-SUM($I289:AK289),('PTRM input'!$I$398*(1+rvanilla03)^0.5)/A14stdlife))</f>
        <v>0</v>
      </c>
      <c r="AM289" s="251">
        <f ca="1">IF(A14stdlife="n/a","n/a",IF(AM$3&gt;(A14stdlife+$E289),('PTRM input'!$I$398*(1+rvanilla03)^0.5)-SUM($I289:AL289),('PTRM input'!$I$398*(1+rvanilla03)^0.5)/A14stdlife))</f>
        <v>0</v>
      </c>
      <c r="AN289" s="251">
        <f ca="1">IF(A14stdlife="n/a","n/a",IF(AN$3&gt;(A14stdlife+$E289),('PTRM input'!$I$398*(1+rvanilla03)^0.5)-SUM($I289:AM289),('PTRM input'!$I$398*(1+rvanilla03)^0.5)/A14stdlife))</f>
        <v>0</v>
      </c>
      <c r="AO289" s="251">
        <f ca="1">IF(A14stdlife="n/a","n/a",IF(AO$3&gt;(A14stdlife+$E289),('PTRM input'!$I$398*(1+rvanilla03)^0.5)-SUM($I289:AN289),('PTRM input'!$I$398*(1+rvanilla03)^0.5)/A14stdlife))</f>
        <v>0</v>
      </c>
      <c r="AP289" s="251">
        <f ca="1">IF(A14stdlife="n/a","n/a",IF(AP$3&gt;(A14stdlife+$E289),('PTRM input'!$I$398*(1+rvanilla03)^0.5)-SUM($I289:AO289),('PTRM input'!$I$398*(1+rvanilla03)^0.5)/A14stdlife))</f>
        <v>0</v>
      </c>
      <c r="AQ289" s="251">
        <f ca="1">IF(A14stdlife="n/a","n/a",IF(AQ$3&gt;(A14stdlife+$E289),('PTRM input'!$I$398*(1+rvanilla03)^0.5)-SUM($I289:AP289),('PTRM input'!$I$398*(1+rvanilla03)^0.5)/A14stdlife))</f>
        <v>0</v>
      </c>
      <c r="AR289" s="251">
        <f ca="1">IF(A14stdlife="n/a","n/a",IF(AR$3&gt;(A14stdlife+$E289),('PTRM input'!$I$398*(1+rvanilla03)^0.5)-SUM($I289:AQ289),('PTRM input'!$I$398*(1+rvanilla03)^0.5)/A14stdlife))</f>
        <v>0</v>
      </c>
      <c r="AS289" s="251">
        <f ca="1">IF(A14stdlife="n/a","n/a",IF(AS$3&gt;(A14stdlife+$E289),('PTRM input'!$I$398*(1+rvanilla03)^0.5)-SUM($I289:AR289),('PTRM input'!$I$398*(1+rvanilla03)^0.5)/A14stdlife))</f>
        <v>0</v>
      </c>
      <c r="AT289" s="251">
        <f ca="1">IF(A14stdlife="n/a","n/a",IF(AT$3&gt;(A14stdlife+$E289),('PTRM input'!$I$398*(1+rvanilla03)^0.5)-SUM($I289:AS289),('PTRM input'!$I$398*(1+rvanilla03)^0.5)/A14stdlife))</f>
        <v>0</v>
      </c>
      <c r="AU289" s="251">
        <f ca="1">IF(A14stdlife="n/a","n/a",IF(AU$3&gt;(A14stdlife+$E289),('PTRM input'!$I$398*(1+rvanilla03)^0.5)-SUM($I289:AT289),('PTRM input'!$I$398*(1+rvanilla03)^0.5)/A14stdlife))</f>
        <v>0</v>
      </c>
      <c r="AV289" s="251">
        <f ca="1">IF(A14stdlife="n/a","n/a",IF(AV$3&gt;(A14stdlife+$E289),('PTRM input'!$I$398*(1+rvanilla03)^0.5)-SUM($I289:AU289),('PTRM input'!$I$398*(1+rvanilla03)^0.5)/A14stdlife))</f>
        <v>0</v>
      </c>
      <c r="AW289" s="251">
        <f ca="1">IF(A14stdlife="n/a","n/a",IF(AW$3&gt;(A14stdlife+$E289),('PTRM input'!$I$398*(1+rvanilla03)^0.5)-SUM($I289:AV289),('PTRM input'!$I$398*(1+rvanilla03)^0.5)/A14stdlife))</f>
        <v>0</v>
      </c>
      <c r="AX289" s="251">
        <f ca="1">IF(A14stdlife="n/a","n/a",IF(AX$3&gt;(A14stdlife+$E289),('PTRM input'!$I$398*(1+rvanilla03)^0.5)-SUM($I289:AW289),('PTRM input'!$I$398*(1+rvanilla03)^0.5)/A14stdlife))</f>
        <v>0</v>
      </c>
      <c r="AY289" s="251">
        <f ca="1">IF(A14stdlife="n/a","n/a",IF(AY$3&gt;(A14stdlife+$E289),('PTRM input'!$I$398*(1+rvanilla03)^0.5)-SUM($I289:AX289),('PTRM input'!$I$398*(1+rvanilla03)^0.5)/A14stdlife))</f>
        <v>0</v>
      </c>
      <c r="AZ289" s="251">
        <f ca="1">IF(A14stdlife="n/a","n/a",IF(AZ$3&gt;(A14stdlife+$E289),('PTRM input'!$I$398*(1+rvanilla03)^0.5)-SUM($I289:AY289),('PTRM input'!$I$398*(1+rvanilla03)^0.5)/A14stdlife))</f>
        <v>0</v>
      </c>
      <c r="BA289" s="251">
        <f ca="1">IF(A14stdlife="n/a","n/a",IF(BA$3&gt;(A14stdlife+$E289),('PTRM input'!$I$398*(1+rvanilla03)^0.5)-SUM($I289:AZ289),('PTRM input'!$I$398*(1+rvanilla03)^0.5)/A14stdlife))</f>
        <v>0</v>
      </c>
      <c r="BB289" s="251">
        <f ca="1">IF(A14stdlife="n/a","n/a",IF(BB$3&gt;(A14stdlife+$E289),('PTRM input'!$I$398*(1+rvanilla03)^0.5)-SUM($I289:BA289),('PTRM input'!$I$398*(1+rvanilla03)^0.5)/A14stdlife))</f>
        <v>0</v>
      </c>
      <c r="BC289" s="251">
        <f ca="1">IF(A14stdlife="n/a","n/a",IF(BC$3&gt;(A14stdlife+$E289),('PTRM input'!$I$398*(1+rvanilla03)^0.5)-SUM($I289:BB289),('PTRM input'!$I$398*(1+rvanilla03)^0.5)/A14stdlife))</f>
        <v>0</v>
      </c>
      <c r="BD289" s="251">
        <f ca="1">IF(A14stdlife="n/a","n/a",IF(BD$3&gt;(A14stdlife+$E289),('PTRM input'!$I$398*(1+rvanilla03)^0.5)-SUM($I289:BC289),('PTRM input'!$I$398*(1+rvanilla03)^0.5)/A14stdlife))</f>
        <v>0</v>
      </c>
      <c r="BE289" s="251">
        <f ca="1">IF(A14stdlife="n/a","n/a",IF(BE$3&gt;(A14stdlife+$E289),('PTRM input'!$I$398*(1+rvanilla03)^0.5)-SUM($I289:BD289),('PTRM input'!$I$398*(1+rvanilla03)^0.5)/A14stdlife))</f>
        <v>0</v>
      </c>
      <c r="BF289" s="251">
        <f ca="1">IF(A14stdlife="n/a","n/a",IF(BF$3&gt;(A14stdlife+$E289),('PTRM input'!$I$398*(1+rvanilla03)^0.5)-SUM($I289:BE289),('PTRM input'!$I$398*(1+rvanilla03)^0.5)/A14stdlife))</f>
        <v>0</v>
      </c>
      <c r="BG289" s="251">
        <f ca="1">IF(A14stdlife="n/a","n/a",IF(BG$3&gt;(A14stdlife+$E289),('PTRM input'!$I$398*(1+rvanilla03)^0.5)-SUM($I289:BF289),('PTRM input'!$I$398*(1+rvanilla03)^0.5)/A14stdlife))</f>
        <v>0</v>
      </c>
      <c r="BH289" s="251">
        <f ca="1">IF(A14stdlife="n/a","n/a",IF(BH$3&gt;(A14stdlife+$E289),('PTRM input'!$I$398*(1+rvanilla03)^0.5)-SUM($I289:BG289),('PTRM input'!$I$398*(1+rvanilla03)^0.5)/A14stdlife))</f>
        <v>0</v>
      </c>
      <c r="BI289" s="251">
        <f ca="1">IF(A14stdlife="n/a","n/a",IF(BI$3&gt;(A14stdlife+$E289),('PTRM input'!$I$398*(1+rvanilla03)^0.5)-SUM($I289:BH289),('PTRM input'!$I$398*(1+rvanilla03)^0.5)/A14stdlife))</f>
        <v>0</v>
      </c>
      <c r="BJ289" s="116"/>
      <c r="BK289" s="116"/>
      <c r="BL289" s="116"/>
      <c r="BM289" s="116"/>
    </row>
    <row r="290" spans="1:65" hidden="1" outlineLevel="2">
      <c r="A290" s="116"/>
      <c r="B290" s="19"/>
      <c r="C290" s="18"/>
      <c r="D290" s="760"/>
      <c r="E290" s="86">
        <v>4</v>
      </c>
      <c r="F290" s="259"/>
      <c r="G290" s="434"/>
      <c r="H290" s="435"/>
      <c r="I290" s="435"/>
      <c r="J290" s="619"/>
      <c r="K290" s="433">
        <f ca="1">IF(A14stdlife="n/a","n/a",IF(K$3&gt;(A14stdlife+$E290),('PTRM input'!$J$398*(1+rvanilla04)^0.5)-SUM(J290:$J290),('PTRM input'!$J$398*(1+rvanilla04)^0.5)/A14stdlife))</f>
        <v>0</v>
      </c>
      <c r="L290" s="433">
        <f ca="1">IF(A14stdlife="n/a","n/a",IF(L$3&gt;(A14stdlife+$E290),('PTRM input'!$J$398*(1+rvanilla04)^0.5)-SUM($J290:K290),('PTRM input'!$J$398*(1+rvanilla04)^0.5)/A14stdlife))</f>
        <v>0</v>
      </c>
      <c r="M290" s="433">
        <f ca="1">IF(A14stdlife="n/a","n/a",IF(M$3&gt;(A14stdlife+$E290),('PTRM input'!$J$398*(1+rvanilla04)^0.5)-SUM($J290:L290),('PTRM input'!$J$398*(1+rvanilla04)^0.5)/A14stdlife))</f>
        <v>0</v>
      </c>
      <c r="N290" s="433">
        <f ca="1">IF(A14stdlife="n/a","n/a",IF(N$3&gt;(A14stdlife+$E290),('PTRM input'!$J$398*(1+rvanilla04)^0.5)-SUM($J290:M290),('PTRM input'!$J$398*(1+rvanilla04)^0.5)/A14stdlife))</f>
        <v>0</v>
      </c>
      <c r="O290" s="433">
        <f ca="1">IF(A14stdlife="n/a","n/a",IF(O$3&gt;(A14stdlife+$E290),('PTRM input'!$J$398*(1+rvanilla04)^0.5)-SUM($J290:N290),('PTRM input'!$J$398*(1+rvanilla04)^0.5)/A14stdlife))</f>
        <v>0</v>
      </c>
      <c r="P290" s="433">
        <f ca="1">IF(A14stdlife="n/a","n/a",IF(P$3&gt;(A14stdlife+$E290),('PTRM input'!$J$398*(1+rvanilla04)^0.5)-SUM($J290:O290),('PTRM input'!$J$398*(1+rvanilla04)^0.5)/A14stdlife))</f>
        <v>0</v>
      </c>
      <c r="Q290" s="433">
        <f ca="1">IF(A14stdlife="n/a","n/a",IF(Q$3&gt;(A14stdlife+$E290),('PTRM input'!$J$398*(1+rvanilla04)^0.5)-SUM($J290:P290),('PTRM input'!$J$398*(1+rvanilla04)^0.5)/A14stdlife))</f>
        <v>0</v>
      </c>
      <c r="R290" s="251">
        <f ca="1">IF(A14stdlife="n/a","n/a",IF(R$3&gt;(A14stdlife+$E290),('PTRM input'!$J$398*(1+rvanilla04)^0.5)-SUM($J290:Q290),('PTRM input'!$J$398*(1+rvanilla04)^0.5)/A14stdlife))</f>
        <v>0</v>
      </c>
      <c r="S290" s="251">
        <f ca="1">IF(A14stdlife="n/a","n/a",IF(S$3&gt;(A14stdlife+$E290),('PTRM input'!$J$398*(1+rvanilla04)^0.5)-SUM($J290:R290),('PTRM input'!$J$398*(1+rvanilla04)^0.5)/A14stdlife))</f>
        <v>0</v>
      </c>
      <c r="T290" s="251">
        <f ca="1">IF(A14stdlife="n/a","n/a",IF(T$3&gt;(A14stdlife+$E290),('PTRM input'!$J$398*(1+rvanilla04)^0.5)-SUM($J290:S290),('PTRM input'!$J$398*(1+rvanilla04)^0.5)/A14stdlife))</f>
        <v>0</v>
      </c>
      <c r="U290" s="251">
        <f ca="1">IF(A14stdlife="n/a","n/a",IF(U$3&gt;(A14stdlife+$E290),('PTRM input'!$J$398*(1+rvanilla04)^0.5)-SUM($J290:T290),('PTRM input'!$J$398*(1+rvanilla04)^0.5)/A14stdlife))</f>
        <v>0</v>
      </c>
      <c r="V290" s="251">
        <f ca="1">IF(A14stdlife="n/a","n/a",IF(V$3&gt;(A14stdlife+$E290),('PTRM input'!$J$398*(1+rvanilla04)^0.5)-SUM($J290:U290),('PTRM input'!$J$398*(1+rvanilla04)^0.5)/A14stdlife))</f>
        <v>0</v>
      </c>
      <c r="W290" s="251">
        <f ca="1">IF(A14stdlife="n/a","n/a",IF(W$3&gt;(A14stdlife+$E290),('PTRM input'!$J$398*(1+rvanilla04)^0.5)-SUM($J290:V290),('PTRM input'!$J$398*(1+rvanilla04)^0.5)/A14stdlife))</f>
        <v>0</v>
      </c>
      <c r="X290" s="251">
        <f ca="1">IF(A14stdlife="n/a","n/a",IF(X$3&gt;(A14stdlife+$E290),('PTRM input'!$J$398*(1+rvanilla04)^0.5)-SUM($J290:W290),('PTRM input'!$J$398*(1+rvanilla04)^0.5)/A14stdlife))</f>
        <v>0</v>
      </c>
      <c r="Y290" s="251">
        <f ca="1">IF(A14stdlife="n/a","n/a",IF(Y$3&gt;(A14stdlife+$E290),('PTRM input'!$J$398*(1+rvanilla04)^0.5)-SUM($J290:X290),('PTRM input'!$J$398*(1+rvanilla04)^0.5)/A14stdlife))</f>
        <v>0</v>
      </c>
      <c r="Z290" s="251">
        <f ca="1">IF(A14stdlife="n/a","n/a",IF(Z$3&gt;(A14stdlife+$E290),('PTRM input'!$J$398*(1+rvanilla04)^0.5)-SUM($J290:Y290),('PTRM input'!$J$398*(1+rvanilla04)^0.5)/A14stdlife))</f>
        <v>0</v>
      </c>
      <c r="AA290" s="251">
        <f ca="1">IF(A14stdlife="n/a","n/a",IF(AA$3&gt;(A14stdlife+$E290),('PTRM input'!$J$398*(1+rvanilla04)^0.5)-SUM($J290:Z290),('PTRM input'!$J$398*(1+rvanilla04)^0.5)/A14stdlife))</f>
        <v>0</v>
      </c>
      <c r="AB290" s="251">
        <f ca="1">IF(A14stdlife="n/a","n/a",IF(AB$3&gt;(A14stdlife+$E290),('PTRM input'!$J$398*(1+rvanilla04)^0.5)-SUM($J290:AA290),('PTRM input'!$J$398*(1+rvanilla04)^0.5)/A14stdlife))</f>
        <v>0</v>
      </c>
      <c r="AC290" s="251">
        <f ca="1">IF(A14stdlife="n/a","n/a",IF(AC$3&gt;(A14stdlife+$E290),('PTRM input'!$J$398*(1+rvanilla04)^0.5)-SUM($J290:AB290),('PTRM input'!$J$398*(1+rvanilla04)^0.5)/A14stdlife))</f>
        <v>0</v>
      </c>
      <c r="AD290" s="251">
        <f ca="1">IF(A14stdlife="n/a","n/a",IF(AD$3&gt;(A14stdlife+$E290),('PTRM input'!$J$398*(1+rvanilla04)^0.5)-SUM($J290:AC290),('PTRM input'!$J$398*(1+rvanilla04)^0.5)/A14stdlife))</f>
        <v>0</v>
      </c>
      <c r="AE290" s="251">
        <f ca="1">IF(A14stdlife="n/a","n/a",IF(AE$3&gt;(A14stdlife+$E290),('PTRM input'!$J$398*(1+rvanilla04)^0.5)-SUM($J290:AD290),('PTRM input'!$J$398*(1+rvanilla04)^0.5)/A14stdlife))</f>
        <v>0</v>
      </c>
      <c r="AF290" s="251">
        <f ca="1">IF(A14stdlife="n/a","n/a",IF(AF$3&gt;(A14stdlife+$E290),('PTRM input'!$J$398*(1+rvanilla04)^0.5)-SUM($J290:AE290),('PTRM input'!$J$398*(1+rvanilla04)^0.5)/A14stdlife))</f>
        <v>0</v>
      </c>
      <c r="AG290" s="251">
        <f ca="1">IF(A14stdlife="n/a","n/a",IF(AG$3&gt;(A14stdlife+$E290),('PTRM input'!$J$398*(1+rvanilla04)^0.5)-SUM($J290:AF290),('PTRM input'!$J$398*(1+rvanilla04)^0.5)/A14stdlife))</f>
        <v>0</v>
      </c>
      <c r="AH290" s="251">
        <f ca="1">IF(A14stdlife="n/a","n/a",IF(AH$3&gt;(A14stdlife+$E290),('PTRM input'!$J$398*(1+rvanilla04)^0.5)-SUM($J290:AG290),('PTRM input'!$J$398*(1+rvanilla04)^0.5)/A14stdlife))</f>
        <v>0</v>
      </c>
      <c r="AI290" s="251">
        <f ca="1">IF(A14stdlife="n/a","n/a",IF(AI$3&gt;(A14stdlife+$E290),('PTRM input'!$J$398*(1+rvanilla04)^0.5)-SUM($J290:AH290),('PTRM input'!$J$398*(1+rvanilla04)^0.5)/A14stdlife))</f>
        <v>0</v>
      </c>
      <c r="AJ290" s="251">
        <f ca="1">IF(A14stdlife="n/a","n/a",IF(AJ$3&gt;(A14stdlife+$E290),('PTRM input'!$J$398*(1+rvanilla04)^0.5)-SUM($J290:AI290),('PTRM input'!$J$398*(1+rvanilla04)^0.5)/A14stdlife))</f>
        <v>0</v>
      </c>
      <c r="AK290" s="251">
        <f ca="1">IF(A14stdlife="n/a","n/a",IF(AK$3&gt;(A14stdlife+$E290),('PTRM input'!$J$398*(1+rvanilla04)^0.5)-SUM($J290:AJ290),('PTRM input'!$J$398*(1+rvanilla04)^0.5)/A14stdlife))</f>
        <v>0</v>
      </c>
      <c r="AL290" s="251">
        <f ca="1">IF(A14stdlife="n/a","n/a",IF(AL$3&gt;(A14stdlife+$E290),('PTRM input'!$J$398*(1+rvanilla04)^0.5)-SUM($J290:AK290),('PTRM input'!$J$398*(1+rvanilla04)^0.5)/A14stdlife))</f>
        <v>0</v>
      </c>
      <c r="AM290" s="251">
        <f ca="1">IF(A14stdlife="n/a","n/a",IF(AM$3&gt;(A14stdlife+$E290),('PTRM input'!$J$398*(1+rvanilla04)^0.5)-SUM($J290:AL290),('PTRM input'!$J$398*(1+rvanilla04)^0.5)/A14stdlife))</f>
        <v>0</v>
      </c>
      <c r="AN290" s="251">
        <f ca="1">IF(A14stdlife="n/a","n/a",IF(AN$3&gt;(A14stdlife+$E290),('PTRM input'!$J$398*(1+rvanilla04)^0.5)-SUM($J290:AM290),('PTRM input'!$J$398*(1+rvanilla04)^0.5)/A14stdlife))</f>
        <v>0</v>
      </c>
      <c r="AO290" s="251">
        <f ca="1">IF(A14stdlife="n/a","n/a",IF(AO$3&gt;(A14stdlife+$E290),('PTRM input'!$J$398*(1+rvanilla04)^0.5)-SUM($J290:AN290),('PTRM input'!$J$398*(1+rvanilla04)^0.5)/A14stdlife))</f>
        <v>0</v>
      </c>
      <c r="AP290" s="251">
        <f ca="1">IF(A14stdlife="n/a","n/a",IF(AP$3&gt;(A14stdlife+$E290),('PTRM input'!$J$398*(1+rvanilla04)^0.5)-SUM($J290:AO290),('PTRM input'!$J$398*(1+rvanilla04)^0.5)/A14stdlife))</f>
        <v>0</v>
      </c>
      <c r="AQ290" s="251">
        <f ca="1">IF(A14stdlife="n/a","n/a",IF(AQ$3&gt;(A14stdlife+$E290),('PTRM input'!$J$398*(1+rvanilla04)^0.5)-SUM($J290:AP290),('PTRM input'!$J$398*(1+rvanilla04)^0.5)/A14stdlife))</f>
        <v>0</v>
      </c>
      <c r="AR290" s="251">
        <f ca="1">IF(A14stdlife="n/a","n/a",IF(AR$3&gt;(A14stdlife+$E290),('PTRM input'!$J$398*(1+rvanilla04)^0.5)-SUM($J290:AQ290),('PTRM input'!$J$398*(1+rvanilla04)^0.5)/A14stdlife))</f>
        <v>0</v>
      </c>
      <c r="AS290" s="251">
        <f ca="1">IF(A14stdlife="n/a","n/a",IF(AS$3&gt;(A14stdlife+$E290),('PTRM input'!$J$398*(1+rvanilla04)^0.5)-SUM($J290:AR290),('PTRM input'!$J$398*(1+rvanilla04)^0.5)/A14stdlife))</f>
        <v>0</v>
      </c>
      <c r="AT290" s="251">
        <f ca="1">IF(A14stdlife="n/a","n/a",IF(AT$3&gt;(A14stdlife+$E290),('PTRM input'!$J$398*(1+rvanilla04)^0.5)-SUM($J290:AS290),('PTRM input'!$J$398*(1+rvanilla04)^0.5)/A14stdlife))</f>
        <v>0</v>
      </c>
      <c r="AU290" s="251">
        <f ca="1">IF(A14stdlife="n/a","n/a",IF(AU$3&gt;(A14stdlife+$E290),('PTRM input'!$J$398*(1+rvanilla04)^0.5)-SUM($J290:AT290),('PTRM input'!$J$398*(1+rvanilla04)^0.5)/A14stdlife))</f>
        <v>0</v>
      </c>
      <c r="AV290" s="251">
        <f ca="1">IF(A14stdlife="n/a","n/a",IF(AV$3&gt;(A14stdlife+$E290),('PTRM input'!$J$398*(1+rvanilla04)^0.5)-SUM($J290:AU290),('PTRM input'!$J$398*(1+rvanilla04)^0.5)/A14stdlife))</f>
        <v>0</v>
      </c>
      <c r="AW290" s="251">
        <f ca="1">IF(A14stdlife="n/a","n/a",IF(AW$3&gt;(A14stdlife+$E290),('PTRM input'!$J$398*(1+rvanilla04)^0.5)-SUM($J290:AV290),('PTRM input'!$J$398*(1+rvanilla04)^0.5)/A14stdlife))</f>
        <v>0</v>
      </c>
      <c r="AX290" s="251">
        <f ca="1">IF(A14stdlife="n/a","n/a",IF(AX$3&gt;(A14stdlife+$E290),('PTRM input'!$J$398*(1+rvanilla04)^0.5)-SUM($J290:AW290),('PTRM input'!$J$398*(1+rvanilla04)^0.5)/A14stdlife))</f>
        <v>0</v>
      </c>
      <c r="AY290" s="251">
        <f ca="1">IF(A14stdlife="n/a","n/a",IF(AY$3&gt;(A14stdlife+$E290),('PTRM input'!$J$398*(1+rvanilla04)^0.5)-SUM($J290:AX290),('PTRM input'!$J$398*(1+rvanilla04)^0.5)/A14stdlife))</f>
        <v>0</v>
      </c>
      <c r="AZ290" s="251">
        <f ca="1">IF(A14stdlife="n/a","n/a",IF(AZ$3&gt;(A14stdlife+$E290),('PTRM input'!$J$398*(1+rvanilla04)^0.5)-SUM($J290:AY290),('PTRM input'!$J$398*(1+rvanilla04)^0.5)/A14stdlife))</f>
        <v>0</v>
      </c>
      <c r="BA290" s="251">
        <f ca="1">IF(A14stdlife="n/a","n/a",IF(BA$3&gt;(A14stdlife+$E290),('PTRM input'!$J$398*(1+rvanilla04)^0.5)-SUM($J290:AZ290),('PTRM input'!$J$398*(1+rvanilla04)^0.5)/A14stdlife))</f>
        <v>0</v>
      </c>
      <c r="BB290" s="251">
        <f ca="1">IF(A14stdlife="n/a","n/a",IF(BB$3&gt;(A14stdlife+$E290),('PTRM input'!$J$398*(1+rvanilla04)^0.5)-SUM($J290:BA290),('PTRM input'!$J$398*(1+rvanilla04)^0.5)/A14stdlife))</f>
        <v>0</v>
      </c>
      <c r="BC290" s="251">
        <f ca="1">IF(A14stdlife="n/a","n/a",IF(BC$3&gt;(A14stdlife+$E290),('PTRM input'!$J$398*(1+rvanilla04)^0.5)-SUM($J290:BB290),('PTRM input'!$J$398*(1+rvanilla04)^0.5)/A14stdlife))</f>
        <v>0</v>
      </c>
      <c r="BD290" s="251">
        <f ca="1">IF(A14stdlife="n/a","n/a",IF(BD$3&gt;(A14stdlife+$E290),('PTRM input'!$J$398*(1+rvanilla04)^0.5)-SUM($J290:BC290),('PTRM input'!$J$398*(1+rvanilla04)^0.5)/A14stdlife))</f>
        <v>0</v>
      </c>
      <c r="BE290" s="251">
        <f ca="1">IF(A14stdlife="n/a","n/a",IF(BE$3&gt;(A14stdlife+$E290),('PTRM input'!$J$398*(1+rvanilla04)^0.5)-SUM($J290:BD290),('PTRM input'!$J$398*(1+rvanilla04)^0.5)/A14stdlife))</f>
        <v>0</v>
      </c>
      <c r="BF290" s="251">
        <f ca="1">IF(A14stdlife="n/a","n/a",IF(BF$3&gt;(A14stdlife+$E290),('PTRM input'!$J$398*(1+rvanilla04)^0.5)-SUM($J290:BE290),('PTRM input'!$J$398*(1+rvanilla04)^0.5)/A14stdlife))</f>
        <v>0</v>
      </c>
      <c r="BG290" s="251">
        <f ca="1">IF(A14stdlife="n/a","n/a",IF(BG$3&gt;(A14stdlife+$E290),('PTRM input'!$J$398*(1+rvanilla04)^0.5)-SUM($J290:BF290),('PTRM input'!$J$398*(1+rvanilla04)^0.5)/A14stdlife))</f>
        <v>0</v>
      </c>
      <c r="BH290" s="251">
        <f ca="1">IF(A14stdlife="n/a","n/a",IF(BH$3&gt;(A14stdlife+$E290),('PTRM input'!$J$398*(1+rvanilla04)^0.5)-SUM($J290:BG290),('PTRM input'!$J$398*(1+rvanilla04)^0.5)/A14stdlife))</f>
        <v>0</v>
      </c>
      <c r="BI290" s="251">
        <f ca="1">IF(A14stdlife="n/a","n/a",IF(BI$3&gt;(A14stdlife+$E290),('PTRM input'!$J$398*(1+rvanilla04)^0.5)-SUM($J290:BH290),('PTRM input'!$J$398*(1+rvanilla04)^0.5)/A14stdlife))</f>
        <v>0</v>
      </c>
      <c r="BJ290" s="116"/>
      <c r="BK290" s="116"/>
      <c r="BL290" s="116"/>
      <c r="BM290" s="116"/>
    </row>
    <row r="291" spans="1:65" hidden="1" outlineLevel="2">
      <c r="A291" s="116"/>
      <c r="B291" s="19"/>
      <c r="C291" s="18"/>
      <c r="D291" s="760"/>
      <c r="E291" s="86">
        <v>5</v>
      </c>
      <c r="F291" s="259"/>
      <c r="G291" s="434"/>
      <c r="H291" s="435"/>
      <c r="I291" s="435"/>
      <c r="J291" s="435"/>
      <c r="K291" s="619"/>
      <c r="L291" s="433">
        <f ca="1">IF(A14stdlife="n/a","n/a",IF(L$3&gt;(A14stdlife+$E291),('PTRM input'!$K$398*(1+rvanilla05)^0.5)-SUM($K291:K291),('PTRM input'!$K$398*(1+rvanilla05)^0.5)/A14stdlife))</f>
        <v>0</v>
      </c>
      <c r="M291" s="433">
        <f ca="1">IF(A14stdlife="n/a","n/a",IF(M$3&gt;(A14stdlife+$E291),('PTRM input'!$K$398*(1+rvanilla05)^0.5)-SUM($K291:L291),('PTRM input'!$K$398*(1+rvanilla05)^0.5)/A14stdlife))</f>
        <v>0</v>
      </c>
      <c r="N291" s="433">
        <f ca="1">IF(A14stdlife="n/a","n/a",IF(N$3&gt;(A14stdlife+$E291),('PTRM input'!$K$398*(1+rvanilla05)^0.5)-SUM($K291:M291),('PTRM input'!$K$398*(1+rvanilla05)^0.5)/A14stdlife))</f>
        <v>0</v>
      </c>
      <c r="O291" s="433">
        <f ca="1">IF(A14stdlife="n/a","n/a",IF(O$3&gt;(A14stdlife+$E291),('PTRM input'!$K$398*(1+rvanilla05)^0.5)-SUM($K291:N291),('PTRM input'!$K$398*(1+rvanilla05)^0.5)/A14stdlife))</f>
        <v>0</v>
      </c>
      <c r="P291" s="433">
        <f ca="1">IF(A14stdlife="n/a","n/a",IF(P$3&gt;(A14stdlife+$E291),('PTRM input'!$K$398*(1+rvanilla05)^0.5)-SUM($K291:O291),('PTRM input'!$K$398*(1+rvanilla05)^0.5)/A14stdlife))</f>
        <v>0</v>
      </c>
      <c r="Q291" s="433">
        <f ca="1">IF(A14stdlife="n/a","n/a",IF(Q$3&gt;(A14stdlife+$E291),('PTRM input'!$K$398*(1+rvanilla05)^0.5)-SUM($K291:P291),('PTRM input'!$K$398*(1+rvanilla05)^0.5)/A14stdlife))</f>
        <v>0</v>
      </c>
      <c r="R291" s="251">
        <f ca="1">IF(A14stdlife="n/a","n/a",IF(R$3&gt;(A14stdlife+$E291),('PTRM input'!$K$398*(1+rvanilla05)^0.5)-SUM($K291:Q291),('PTRM input'!$K$398*(1+rvanilla05)^0.5)/A14stdlife))</f>
        <v>0</v>
      </c>
      <c r="S291" s="251">
        <f ca="1">IF(A14stdlife="n/a","n/a",IF(S$3&gt;(A14stdlife+$E291),('PTRM input'!$K$398*(1+rvanilla05)^0.5)-SUM($K291:R291),('PTRM input'!$K$398*(1+rvanilla05)^0.5)/A14stdlife))</f>
        <v>0</v>
      </c>
      <c r="T291" s="251">
        <f ca="1">IF(A14stdlife="n/a","n/a",IF(T$3&gt;(A14stdlife+$E291),('PTRM input'!$K$398*(1+rvanilla05)^0.5)-SUM($K291:S291),('PTRM input'!$K$398*(1+rvanilla05)^0.5)/A14stdlife))</f>
        <v>0</v>
      </c>
      <c r="U291" s="251">
        <f ca="1">IF(A14stdlife="n/a","n/a",IF(U$3&gt;(A14stdlife+$E291),('PTRM input'!$K$398*(1+rvanilla05)^0.5)-SUM($K291:T291),('PTRM input'!$K$398*(1+rvanilla05)^0.5)/A14stdlife))</f>
        <v>0</v>
      </c>
      <c r="V291" s="251">
        <f ca="1">IF(A14stdlife="n/a","n/a",IF(V$3&gt;(A14stdlife+$E291),('PTRM input'!$K$398*(1+rvanilla05)^0.5)-SUM($K291:U291),('PTRM input'!$K$398*(1+rvanilla05)^0.5)/A14stdlife))</f>
        <v>0</v>
      </c>
      <c r="W291" s="251">
        <f ca="1">IF(A14stdlife="n/a","n/a",IF(W$3&gt;(A14stdlife+$E291),('PTRM input'!$K$398*(1+rvanilla05)^0.5)-SUM($K291:V291),('PTRM input'!$K$398*(1+rvanilla05)^0.5)/A14stdlife))</f>
        <v>0</v>
      </c>
      <c r="X291" s="251">
        <f ca="1">IF(A14stdlife="n/a","n/a",IF(X$3&gt;(A14stdlife+$E291),('PTRM input'!$K$398*(1+rvanilla05)^0.5)-SUM($K291:W291),('PTRM input'!$K$398*(1+rvanilla05)^0.5)/A14stdlife))</f>
        <v>0</v>
      </c>
      <c r="Y291" s="251">
        <f ca="1">IF(A14stdlife="n/a","n/a",IF(Y$3&gt;(A14stdlife+$E291),('PTRM input'!$K$398*(1+rvanilla05)^0.5)-SUM($K291:X291),('PTRM input'!$K$398*(1+rvanilla05)^0.5)/A14stdlife))</f>
        <v>0</v>
      </c>
      <c r="Z291" s="251">
        <f ca="1">IF(A14stdlife="n/a","n/a",IF(Z$3&gt;(A14stdlife+$E291),('PTRM input'!$K$398*(1+rvanilla05)^0.5)-SUM($K291:Y291),('PTRM input'!$K$398*(1+rvanilla05)^0.5)/A14stdlife))</f>
        <v>0</v>
      </c>
      <c r="AA291" s="251">
        <f ca="1">IF(A14stdlife="n/a","n/a",IF(AA$3&gt;(A14stdlife+$E291),('PTRM input'!$K$398*(1+rvanilla05)^0.5)-SUM($K291:Z291),('PTRM input'!$K$398*(1+rvanilla05)^0.5)/A14stdlife))</f>
        <v>0</v>
      </c>
      <c r="AB291" s="251">
        <f ca="1">IF(A14stdlife="n/a","n/a",IF(AB$3&gt;(A14stdlife+$E291),('PTRM input'!$K$398*(1+rvanilla05)^0.5)-SUM($K291:AA291),('PTRM input'!$K$398*(1+rvanilla05)^0.5)/A14stdlife))</f>
        <v>0</v>
      </c>
      <c r="AC291" s="251">
        <f ca="1">IF(A14stdlife="n/a","n/a",IF(AC$3&gt;(A14stdlife+$E291),('PTRM input'!$K$398*(1+rvanilla05)^0.5)-SUM($K291:AB291),('PTRM input'!$K$398*(1+rvanilla05)^0.5)/A14stdlife))</f>
        <v>0</v>
      </c>
      <c r="AD291" s="251">
        <f ca="1">IF(A14stdlife="n/a","n/a",IF(AD$3&gt;(A14stdlife+$E291),('PTRM input'!$K$398*(1+rvanilla05)^0.5)-SUM($K291:AC291),('PTRM input'!$K$398*(1+rvanilla05)^0.5)/A14stdlife))</f>
        <v>0</v>
      </c>
      <c r="AE291" s="251">
        <f ca="1">IF(A14stdlife="n/a","n/a",IF(AE$3&gt;(A14stdlife+$E291),('PTRM input'!$K$398*(1+rvanilla05)^0.5)-SUM($K291:AD291),('PTRM input'!$K$398*(1+rvanilla05)^0.5)/A14stdlife))</f>
        <v>0</v>
      </c>
      <c r="AF291" s="251">
        <f ca="1">IF(A14stdlife="n/a","n/a",IF(AF$3&gt;(A14stdlife+$E291),('PTRM input'!$K$398*(1+rvanilla05)^0.5)-SUM($K291:AE291),('PTRM input'!$K$398*(1+rvanilla05)^0.5)/A14stdlife))</f>
        <v>0</v>
      </c>
      <c r="AG291" s="251">
        <f ca="1">IF(A14stdlife="n/a","n/a",IF(AG$3&gt;(A14stdlife+$E291),('PTRM input'!$K$398*(1+rvanilla05)^0.5)-SUM($K291:AF291),('PTRM input'!$K$398*(1+rvanilla05)^0.5)/A14stdlife))</f>
        <v>0</v>
      </c>
      <c r="AH291" s="251">
        <f ca="1">IF(A14stdlife="n/a","n/a",IF(AH$3&gt;(A14stdlife+$E291),('PTRM input'!$K$398*(1+rvanilla05)^0.5)-SUM($K291:AG291),('PTRM input'!$K$398*(1+rvanilla05)^0.5)/A14stdlife))</f>
        <v>0</v>
      </c>
      <c r="AI291" s="251">
        <f ca="1">IF(A14stdlife="n/a","n/a",IF(AI$3&gt;(A14stdlife+$E291),('PTRM input'!$K$398*(1+rvanilla05)^0.5)-SUM($K291:AH291),('PTRM input'!$K$398*(1+rvanilla05)^0.5)/A14stdlife))</f>
        <v>0</v>
      </c>
      <c r="AJ291" s="251">
        <f ca="1">IF(A14stdlife="n/a","n/a",IF(AJ$3&gt;(A14stdlife+$E291),('PTRM input'!$K$398*(1+rvanilla05)^0.5)-SUM($K291:AI291),('PTRM input'!$K$398*(1+rvanilla05)^0.5)/A14stdlife))</f>
        <v>0</v>
      </c>
      <c r="AK291" s="251">
        <f ca="1">IF(A14stdlife="n/a","n/a",IF(AK$3&gt;(A14stdlife+$E291),('PTRM input'!$K$398*(1+rvanilla05)^0.5)-SUM($K291:AJ291),('PTRM input'!$K$398*(1+rvanilla05)^0.5)/A14stdlife))</f>
        <v>0</v>
      </c>
      <c r="AL291" s="251">
        <f ca="1">IF(A14stdlife="n/a","n/a",IF(AL$3&gt;(A14stdlife+$E291),('PTRM input'!$K$398*(1+rvanilla05)^0.5)-SUM($K291:AK291),('PTRM input'!$K$398*(1+rvanilla05)^0.5)/A14stdlife))</f>
        <v>0</v>
      </c>
      <c r="AM291" s="251">
        <f ca="1">IF(A14stdlife="n/a","n/a",IF(AM$3&gt;(A14stdlife+$E291),('PTRM input'!$K$398*(1+rvanilla05)^0.5)-SUM($K291:AL291),('PTRM input'!$K$398*(1+rvanilla05)^0.5)/A14stdlife))</f>
        <v>0</v>
      </c>
      <c r="AN291" s="251">
        <f ca="1">IF(A14stdlife="n/a","n/a",IF(AN$3&gt;(A14stdlife+$E291),('PTRM input'!$K$398*(1+rvanilla05)^0.5)-SUM($K291:AM291),('PTRM input'!$K$398*(1+rvanilla05)^0.5)/A14stdlife))</f>
        <v>0</v>
      </c>
      <c r="AO291" s="251">
        <f ca="1">IF(A14stdlife="n/a","n/a",IF(AO$3&gt;(A14stdlife+$E291),('PTRM input'!$K$398*(1+rvanilla05)^0.5)-SUM($K291:AN291),('PTRM input'!$K$398*(1+rvanilla05)^0.5)/A14stdlife))</f>
        <v>0</v>
      </c>
      <c r="AP291" s="251">
        <f ca="1">IF(A14stdlife="n/a","n/a",IF(AP$3&gt;(A14stdlife+$E291),('PTRM input'!$K$398*(1+rvanilla05)^0.5)-SUM($K291:AO291),('PTRM input'!$K$398*(1+rvanilla05)^0.5)/A14stdlife))</f>
        <v>0</v>
      </c>
      <c r="AQ291" s="251">
        <f ca="1">IF(A14stdlife="n/a","n/a",IF(AQ$3&gt;(A14stdlife+$E291),('PTRM input'!$K$398*(1+rvanilla05)^0.5)-SUM($K291:AP291),('PTRM input'!$K$398*(1+rvanilla05)^0.5)/A14stdlife))</f>
        <v>0</v>
      </c>
      <c r="AR291" s="251">
        <f ca="1">IF(A14stdlife="n/a","n/a",IF(AR$3&gt;(A14stdlife+$E291),('PTRM input'!$K$398*(1+rvanilla05)^0.5)-SUM($K291:AQ291),('PTRM input'!$K$398*(1+rvanilla05)^0.5)/A14stdlife))</f>
        <v>0</v>
      </c>
      <c r="AS291" s="251">
        <f ca="1">IF(A14stdlife="n/a","n/a",IF(AS$3&gt;(A14stdlife+$E291),('PTRM input'!$K$398*(1+rvanilla05)^0.5)-SUM($K291:AR291),('PTRM input'!$K$398*(1+rvanilla05)^0.5)/A14stdlife))</f>
        <v>0</v>
      </c>
      <c r="AT291" s="251">
        <f ca="1">IF(A14stdlife="n/a","n/a",IF(AT$3&gt;(A14stdlife+$E291),('PTRM input'!$K$398*(1+rvanilla05)^0.5)-SUM($K291:AS291),('PTRM input'!$K$398*(1+rvanilla05)^0.5)/A14stdlife))</f>
        <v>0</v>
      </c>
      <c r="AU291" s="251">
        <f ca="1">IF(A14stdlife="n/a","n/a",IF(AU$3&gt;(A14stdlife+$E291),('PTRM input'!$K$398*(1+rvanilla05)^0.5)-SUM($K291:AT291),('PTRM input'!$K$398*(1+rvanilla05)^0.5)/A14stdlife))</f>
        <v>0</v>
      </c>
      <c r="AV291" s="251">
        <f ca="1">IF(A14stdlife="n/a","n/a",IF(AV$3&gt;(A14stdlife+$E291),('PTRM input'!$K$398*(1+rvanilla05)^0.5)-SUM($K291:AU291),('PTRM input'!$K$398*(1+rvanilla05)^0.5)/A14stdlife))</f>
        <v>0</v>
      </c>
      <c r="AW291" s="251">
        <f ca="1">IF(A14stdlife="n/a","n/a",IF(AW$3&gt;(A14stdlife+$E291),('PTRM input'!$K$398*(1+rvanilla05)^0.5)-SUM($K291:AV291),('PTRM input'!$K$398*(1+rvanilla05)^0.5)/A14stdlife))</f>
        <v>0</v>
      </c>
      <c r="AX291" s="251">
        <f ca="1">IF(A14stdlife="n/a","n/a",IF(AX$3&gt;(A14stdlife+$E291),('PTRM input'!$K$398*(1+rvanilla05)^0.5)-SUM($K291:AW291),('PTRM input'!$K$398*(1+rvanilla05)^0.5)/A14stdlife))</f>
        <v>0</v>
      </c>
      <c r="AY291" s="251">
        <f ca="1">IF(A14stdlife="n/a","n/a",IF(AY$3&gt;(A14stdlife+$E291),('PTRM input'!$K$398*(1+rvanilla05)^0.5)-SUM($K291:AX291),('PTRM input'!$K$398*(1+rvanilla05)^0.5)/A14stdlife))</f>
        <v>0</v>
      </c>
      <c r="AZ291" s="251">
        <f ca="1">IF(A14stdlife="n/a","n/a",IF(AZ$3&gt;(A14stdlife+$E291),('PTRM input'!$K$398*(1+rvanilla05)^0.5)-SUM($K291:AY291),('PTRM input'!$K$398*(1+rvanilla05)^0.5)/A14stdlife))</f>
        <v>0</v>
      </c>
      <c r="BA291" s="251">
        <f ca="1">IF(A14stdlife="n/a","n/a",IF(BA$3&gt;(A14stdlife+$E291),('PTRM input'!$K$398*(1+rvanilla05)^0.5)-SUM($K291:AZ291),('PTRM input'!$K$398*(1+rvanilla05)^0.5)/A14stdlife))</f>
        <v>0</v>
      </c>
      <c r="BB291" s="251">
        <f ca="1">IF(A14stdlife="n/a","n/a",IF(BB$3&gt;(A14stdlife+$E291),('PTRM input'!$K$398*(1+rvanilla05)^0.5)-SUM($K291:BA291),('PTRM input'!$K$398*(1+rvanilla05)^0.5)/A14stdlife))</f>
        <v>0</v>
      </c>
      <c r="BC291" s="251">
        <f ca="1">IF(A14stdlife="n/a","n/a",IF(BC$3&gt;(A14stdlife+$E291),('PTRM input'!$K$398*(1+rvanilla05)^0.5)-SUM($K291:BB291),('PTRM input'!$K$398*(1+rvanilla05)^0.5)/A14stdlife))</f>
        <v>0</v>
      </c>
      <c r="BD291" s="251">
        <f ca="1">IF(A14stdlife="n/a","n/a",IF(BD$3&gt;(A14stdlife+$E291),('PTRM input'!$K$398*(1+rvanilla05)^0.5)-SUM($K291:BC291),('PTRM input'!$K$398*(1+rvanilla05)^0.5)/A14stdlife))</f>
        <v>0</v>
      </c>
      <c r="BE291" s="251">
        <f ca="1">IF(A14stdlife="n/a","n/a",IF(BE$3&gt;(A14stdlife+$E291),('PTRM input'!$K$398*(1+rvanilla05)^0.5)-SUM($K291:BD291),('PTRM input'!$K$398*(1+rvanilla05)^0.5)/A14stdlife))</f>
        <v>0</v>
      </c>
      <c r="BF291" s="251">
        <f ca="1">IF(A14stdlife="n/a","n/a",IF(BF$3&gt;(A14stdlife+$E291),('PTRM input'!$K$398*(1+rvanilla05)^0.5)-SUM($K291:BE291),('PTRM input'!$K$398*(1+rvanilla05)^0.5)/A14stdlife))</f>
        <v>0</v>
      </c>
      <c r="BG291" s="251">
        <f ca="1">IF(A14stdlife="n/a","n/a",IF(BG$3&gt;(A14stdlife+$E291),('PTRM input'!$K$398*(1+rvanilla05)^0.5)-SUM($K291:BF291),('PTRM input'!$K$398*(1+rvanilla05)^0.5)/A14stdlife))</f>
        <v>0</v>
      </c>
      <c r="BH291" s="251">
        <f ca="1">IF(A14stdlife="n/a","n/a",IF(BH$3&gt;(A14stdlife+$E291),('PTRM input'!$K$398*(1+rvanilla05)^0.5)-SUM($K291:BG291),('PTRM input'!$K$398*(1+rvanilla05)^0.5)/A14stdlife))</f>
        <v>0</v>
      </c>
      <c r="BI291" s="251">
        <f ca="1">IF(A14stdlife="n/a","n/a",IF(BI$3&gt;(A14stdlife+$E291),('PTRM input'!$K$398*(1+rvanilla05)^0.5)-SUM($K291:BH291),('PTRM input'!$K$398*(1+rvanilla05)^0.5)/A14stdlife))</f>
        <v>0</v>
      </c>
      <c r="BJ291" s="116"/>
      <c r="BK291" s="116"/>
      <c r="BL291" s="116"/>
      <c r="BM291" s="116"/>
    </row>
    <row r="292" spans="1:65" hidden="1" outlineLevel="2">
      <c r="A292" s="116"/>
      <c r="B292" s="19"/>
      <c r="C292" s="18"/>
      <c r="D292" s="760"/>
      <c r="E292" s="86">
        <v>6</v>
      </c>
      <c r="F292" s="259"/>
      <c r="G292" s="434"/>
      <c r="H292" s="435"/>
      <c r="I292" s="435"/>
      <c r="J292" s="435"/>
      <c r="K292" s="435"/>
      <c r="L292" s="619"/>
      <c r="M292" s="433">
        <f ca="1">IF(A14stdlife="n/a","n/a",IF(M$3&gt;(A14stdlife+$E292),('PTRM input'!$L$398*(1+rvanilla06)^0.5)-SUM($L292:L292),('PTRM input'!$L$398*(1+rvanilla06)^0.5)/A14stdlife))</f>
        <v>0</v>
      </c>
      <c r="N292" s="433">
        <f ca="1">IF(A14stdlife="n/a","n/a",IF(N$3&gt;(A14stdlife+$E292),('PTRM input'!$L$398*(1+rvanilla06)^0.5)-SUM($L292:M292),('PTRM input'!$L$398*(1+rvanilla06)^0.5)/A14stdlife))</f>
        <v>0</v>
      </c>
      <c r="O292" s="433">
        <f ca="1">IF(A14stdlife="n/a","n/a",IF(O$3&gt;(A14stdlife+$E292),('PTRM input'!$L$398*(1+rvanilla06)^0.5)-SUM($L292:N292),('PTRM input'!$L$398*(1+rvanilla06)^0.5)/A14stdlife))</f>
        <v>0</v>
      </c>
      <c r="P292" s="433">
        <f ca="1">IF(A14stdlife="n/a","n/a",IF(P$3&gt;(A14stdlife+$E292),('PTRM input'!$L$398*(1+rvanilla06)^0.5)-SUM($L292:O292),('PTRM input'!$L$398*(1+rvanilla06)^0.5)/A14stdlife))</f>
        <v>0</v>
      </c>
      <c r="Q292" s="433">
        <f ca="1">IF(A14stdlife="n/a","n/a",IF(Q$3&gt;(A14stdlife+$E292),('PTRM input'!$L$398*(1+rvanilla06)^0.5)-SUM($L292:P292),('PTRM input'!$L$398*(1+rvanilla06)^0.5)/A14stdlife))</f>
        <v>0</v>
      </c>
      <c r="R292" s="251">
        <f ca="1">IF(A14stdlife="n/a","n/a",IF(R$3&gt;(A14stdlife+$E292),('PTRM input'!$L$398*(1+rvanilla06)^0.5)-SUM($L292:Q292),('PTRM input'!$L$398*(1+rvanilla06)^0.5)/A14stdlife))</f>
        <v>0</v>
      </c>
      <c r="S292" s="251">
        <f ca="1">IF(A14stdlife="n/a","n/a",IF(S$3&gt;(A14stdlife+$E292),('PTRM input'!$L$398*(1+rvanilla06)^0.5)-SUM($L292:R292),('PTRM input'!$L$398*(1+rvanilla06)^0.5)/A14stdlife))</f>
        <v>0</v>
      </c>
      <c r="T292" s="251">
        <f ca="1">IF(A14stdlife="n/a","n/a",IF(T$3&gt;(A14stdlife+$E292),('PTRM input'!$L$398*(1+rvanilla06)^0.5)-SUM($L292:S292),('PTRM input'!$L$398*(1+rvanilla06)^0.5)/A14stdlife))</f>
        <v>0</v>
      </c>
      <c r="U292" s="251">
        <f ca="1">IF(A14stdlife="n/a","n/a",IF(U$3&gt;(A14stdlife+$E292),('PTRM input'!$L$398*(1+rvanilla06)^0.5)-SUM($L292:T292),('PTRM input'!$L$398*(1+rvanilla06)^0.5)/A14stdlife))</f>
        <v>0</v>
      </c>
      <c r="V292" s="251">
        <f ca="1">IF(A14stdlife="n/a","n/a",IF(V$3&gt;(A14stdlife+$E292),('PTRM input'!$L$398*(1+rvanilla06)^0.5)-SUM($L292:U292),('PTRM input'!$L$398*(1+rvanilla06)^0.5)/A14stdlife))</f>
        <v>0</v>
      </c>
      <c r="W292" s="251">
        <f ca="1">IF(A14stdlife="n/a","n/a",IF(W$3&gt;(A14stdlife+$E292),('PTRM input'!$L$398*(1+rvanilla06)^0.5)-SUM($L292:V292),('PTRM input'!$L$398*(1+rvanilla06)^0.5)/A14stdlife))</f>
        <v>0</v>
      </c>
      <c r="X292" s="251">
        <f ca="1">IF(A14stdlife="n/a","n/a",IF(X$3&gt;(A14stdlife+$E292),('PTRM input'!$L$398*(1+rvanilla06)^0.5)-SUM($L292:W292),('PTRM input'!$L$398*(1+rvanilla06)^0.5)/A14stdlife))</f>
        <v>0</v>
      </c>
      <c r="Y292" s="251">
        <f ca="1">IF(A14stdlife="n/a","n/a",IF(Y$3&gt;(A14stdlife+$E292),('PTRM input'!$L$398*(1+rvanilla06)^0.5)-SUM($L292:X292),('PTRM input'!$L$398*(1+rvanilla06)^0.5)/A14stdlife))</f>
        <v>0</v>
      </c>
      <c r="Z292" s="251">
        <f ca="1">IF(A14stdlife="n/a","n/a",IF(Z$3&gt;(A14stdlife+$E292),('PTRM input'!$L$398*(1+rvanilla06)^0.5)-SUM($L292:Y292),('PTRM input'!$L$398*(1+rvanilla06)^0.5)/A14stdlife))</f>
        <v>0</v>
      </c>
      <c r="AA292" s="251">
        <f ca="1">IF(A14stdlife="n/a","n/a",IF(AA$3&gt;(A14stdlife+$E292),('PTRM input'!$L$398*(1+rvanilla06)^0.5)-SUM($L292:Z292),('PTRM input'!$L$398*(1+rvanilla06)^0.5)/A14stdlife))</f>
        <v>0</v>
      </c>
      <c r="AB292" s="251">
        <f ca="1">IF(A14stdlife="n/a","n/a",IF(AB$3&gt;(A14stdlife+$E292),('PTRM input'!$L$398*(1+rvanilla06)^0.5)-SUM($L292:AA292),('PTRM input'!$L$398*(1+rvanilla06)^0.5)/A14stdlife))</f>
        <v>0</v>
      </c>
      <c r="AC292" s="251">
        <f ca="1">IF(A14stdlife="n/a","n/a",IF(AC$3&gt;(A14stdlife+$E292),('PTRM input'!$L$398*(1+rvanilla06)^0.5)-SUM($L292:AB292),('PTRM input'!$L$398*(1+rvanilla06)^0.5)/A14stdlife))</f>
        <v>0</v>
      </c>
      <c r="AD292" s="251">
        <f ca="1">IF(A14stdlife="n/a","n/a",IF(AD$3&gt;(A14stdlife+$E292),('PTRM input'!$L$398*(1+rvanilla06)^0.5)-SUM($L292:AC292),('PTRM input'!$L$398*(1+rvanilla06)^0.5)/A14stdlife))</f>
        <v>0</v>
      </c>
      <c r="AE292" s="251">
        <f ca="1">IF(A14stdlife="n/a","n/a",IF(AE$3&gt;(A14stdlife+$E292),('PTRM input'!$L$398*(1+rvanilla06)^0.5)-SUM($L292:AD292),('PTRM input'!$L$398*(1+rvanilla06)^0.5)/A14stdlife))</f>
        <v>0</v>
      </c>
      <c r="AF292" s="251">
        <f ca="1">IF(A14stdlife="n/a","n/a",IF(AF$3&gt;(A14stdlife+$E292),('PTRM input'!$L$398*(1+rvanilla06)^0.5)-SUM($L292:AE292),('PTRM input'!$L$398*(1+rvanilla06)^0.5)/A14stdlife))</f>
        <v>0</v>
      </c>
      <c r="AG292" s="251">
        <f ca="1">IF(A14stdlife="n/a","n/a",IF(AG$3&gt;(A14stdlife+$E292),('PTRM input'!$L$398*(1+rvanilla06)^0.5)-SUM($L292:AF292),('PTRM input'!$L$398*(1+rvanilla06)^0.5)/A14stdlife))</f>
        <v>0</v>
      </c>
      <c r="AH292" s="251">
        <f ca="1">IF(A14stdlife="n/a","n/a",IF(AH$3&gt;(A14stdlife+$E292),('PTRM input'!$L$398*(1+rvanilla06)^0.5)-SUM($L292:AG292),('PTRM input'!$L$398*(1+rvanilla06)^0.5)/A14stdlife))</f>
        <v>0</v>
      </c>
      <c r="AI292" s="251">
        <f ca="1">IF(A14stdlife="n/a","n/a",IF(AI$3&gt;(A14stdlife+$E292),('PTRM input'!$L$398*(1+rvanilla06)^0.5)-SUM($L292:AH292),('PTRM input'!$L$398*(1+rvanilla06)^0.5)/A14stdlife))</f>
        <v>0</v>
      </c>
      <c r="AJ292" s="251">
        <f ca="1">IF(A14stdlife="n/a","n/a",IF(AJ$3&gt;(A14stdlife+$E292),('PTRM input'!$L$398*(1+rvanilla06)^0.5)-SUM($L292:AI292),('PTRM input'!$L$398*(1+rvanilla06)^0.5)/A14stdlife))</f>
        <v>0</v>
      </c>
      <c r="AK292" s="251">
        <f ca="1">IF(A14stdlife="n/a","n/a",IF(AK$3&gt;(A14stdlife+$E292),('PTRM input'!$L$398*(1+rvanilla06)^0.5)-SUM($L292:AJ292),('PTRM input'!$L$398*(1+rvanilla06)^0.5)/A14stdlife))</f>
        <v>0</v>
      </c>
      <c r="AL292" s="251">
        <f ca="1">IF(A14stdlife="n/a","n/a",IF(AL$3&gt;(A14stdlife+$E292),('PTRM input'!$L$398*(1+rvanilla06)^0.5)-SUM($L292:AK292),('PTRM input'!$L$398*(1+rvanilla06)^0.5)/A14stdlife))</f>
        <v>0</v>
      </c>
      <c r="AM292" s="251">
        <f ca="1">IF(A14stdlife="n/a","n/a",IF(AM$3&gt;(A14stdlife+$E292),('PTRM input'!$L$398*(1+rvanilla06)^0.5)-SUM($L292:AL292),('PTRM input'!$L$398*(1+rvanilla06)^0.5)/A14stdlife))</f>
        <v>0</v>
      </c>
      <c r="AN292" s="251">
        <f ca="1">IF(A14stdlife="n/a","n/a",IF(AN$3&gt;(A14stdlife+$E292),('PTRM input'!$L$398*(1+rvanilla06)^0.5)-SUM($L292:AM292),('PTRM input'!$L$398*(1+rvanilla06)^0.5)/A14stdlife))</f>
        <v>0</v>
      </c>
      <c r="AO292" s="251">
        <f ca="1">IF(A14stdlife="n/a","n/a",IF(AO$3&gt;(A14stdlife+$E292),('PTRM input'!$L$398*(1+rvanilla06)^0.5)-SUM($L292:AN292),('PTRM input'!$L$398*(1+rvanilla06)^0.5)/A14stdlife))</f>
        <v>0</v>
      </c>
      <c r="AP292" s="251">
        <f ca="1">IF(A14stdlife="n/a","n/a",IF(AP$3&gt;(A14stdlife+$E292),('PTRM input'!$L$398*(1+rvanilla06)^0.5)-SUM($L292:AO292),('PTRM input'!$L$398*(1+rvanilla06)^0.5)/A14stdlife))</f>
        <v>0</v>
      </c>
      <c r="AQ292" s="251">
        <f ca="1">IF(A14stdlife="n/a","n/a",IF(AQ$3&gt;(A14stdlife+$E292),('PTRM input'!$L$398*(1+rvanilla06)^0.5)-SUM($L292:AP292),('PTRM input'!$L$398*(1+rvanilla06)^0.5)/A14stdlife))</f>
        <v>0</v>
      </c>
      <c r="AR292" s="251">
        <f ca="1">IF(A14stdlife="n/a","n/a",IF(AR$3&gt;(A14stdlife+$E292),('PTRM input'!$L$398*(1+rvanilla06)^0.5)-SUM($L292:AQ292),('PTRM input'!$L$398*(1+rvanilla06)^0.5)/A14stdlife))</f>
        <v>0</v>
      </c>
      <c r="AS292" s="251">
        <f ca="1">IF(A14stdlife="n/a","n/a",IF(AS$3&gt;(A14stdlife+$E292),('PTRM input'!$L$398*(1+rvanilla06)^0.5)-SUM($L292:AR292),('PTRM input'!$L$398*(1+rvanilla06)^0.5)/A14stdlife))</f>
        <v>0</v>
      </c>
      <c r="AT292" s="251">
        <f ca="1">IF(A14stdlife="n/a","n/a",IF(AT$3&gt;(A14stdlife+$E292),('PTRM input'!$L$398*(1+rvanilla06)^0.5)-SUM($L292:AS292),('PTRM input'!$L$398*(1+rvanilla06)^0.5)/A14stdlife))</f>
        <v>0</v>
      </c>
      <c r="AU292" s="251">
        <f ca="1">IF(A14stdlife="n/a","n/a",IF(AU$3&gt;(A14stdlife+$E292),('PTRM input'!$L$398*(1+rvanilla06)^0.5)-SUM($L292:AT292),('PTRM input'!$L$398*(1+rvanilla06)^0.5)/A14stdlife))</f>
        <v>0</v>
      </c>
      <c r="AV292" s="251">
        <f ca="1">IF(A14stdlife="n/a","n/a",IF(AV$3&gt;(A14stdlife+$E292),('PTRM input'!$L$398*(1+rvanilla06)^0.5)-SUM($L292:AU292),('PTRM input'!$L$398*(1+rvanilla06)^0.5)/A14stdlife))</f>
        <v>0</v>
      </c>
      <c r="AW292" s="251">
        <f ca="1">IF(A14stdlife="n/a","n/a",IF(AW$3&gt;(A14stdlife+$E292),('PTRM input'!$L$398*(1+rvanilla06)^0.5)-SUM($L292:AV292),('PTRM input'!$L$398*(1+rvanilla06)^0.5)/A14stdlife))</f>
        <v>0</v>
      </c>
      <c r="AX292" s="251">
        <f ca="1">IF(A14stdlife="n/a","n/a",IF(AX$3&gt;(A14stdlife+$E292),('PTRM input'!$L$398*(1+rvanilla06)^0.5)-SUM($L292:AW292),('PTRM input'!$L$398*(1+rvanilla06)^0.5)/A14stdlife))</f>
        <v>0</v>
      </c>
      <c r="AY292" s="251">
        <f ca="1">IF(A14stdlife="n/a","n/a",IF(AY$3&gt;(A14stdlife+$E292),('PTRM input'!$L$398*(1+rvanilla06)^0.5)-SUM($L292:AX292),('PTRM input'!$L$398*(1+rvanilla06)^0.5)/A14stdlife))</f>
        <v>0</v>
      </c>
      <c r="AZ292" s="251">
        <f ca="1">IF(A14stdlife="n/a","n/a",IF(AZ$3&gt;(A14stdlife+$E292),('PTRM input'!$L$398*(1+rvanilla06)^0.5)-SUM($L292:AY292),('PTRM input'!$L$398*(1+rvanilla06)^0.5)/A14stdlife))</f>
        <v>0</v>
      </c>
      <c r="BA292" s="251">
        <f ca="1">IF(A14stdlife="n/a","n/a",IF(BA$3&gt;(A14stdlife+$E292),('PTRM input'!$L$398*(1+rvanilla06)^0.5)-SUM($L292:AZ292),('PTRM input'!$L$398*(1+rvanilla06)^0.5)/A14stdlife))</f>
        <v>0</v>
      </c>
      <c r="BB292" s="251">
        <f ca="1">IF(A14stdlife="n/a","n/a",IF(BB$3&gt;(A14stdlife+$E292),('PTRM input'!$L$398*(1+rvanilla06)^0.5)-SUM($L292:BA292),('PTRM input'!$L$398*(1+rvanilla06)^0.5)/A14stdlife))</f>
        <v>0</v>
      </c>
      <c r="BC292" s="251">
        <f ca="1">IF(A14stdlife="n/a","n/a",IF(BC$3&gt;(A14stdlife+$E292),('PTRM input'!$L$398*(1+rvanilla06)^0.5)-SUM($L292:BB292),('PTRM input'!$L$398*(1+rvanilla06)^0.5)/A14stdlife))</f>
        <v>0</v>
      </c>
      <c r="BD292" s="251">
        <f ca="1">IF(A14stdlife="n/a","n/a",IF(BD$3&gt;(A14stdlife+$E292),('PTRM input'!$L$398*(1+rvanilla06)^0.5)-SUM($L292:BC292),('PTRM input'!$L$398*(1+rvanilla06)^0.5)/A14stdlife))</f>
        <v>0</v>
      </c>
      <c r="BE292" s="251">
        <f ca="1">IF(A14stdlife="n/a","n/a",IF(BE$3&gt;(A14stdlife+$E292),('PTRM input'!$L$398*(1+rvanilla06)^0.5)-SUM($L292:BD292),('PTRM input'!$L$398*(1+rvanilla06)^0.5)/A14stdlife))</f>
        <v>0</v>
      </c>
      <c r="BF292" s="251">
        <f ca="1">IF(A14stdlife="n/a","n/a",IF(BF$3&gt;(A14stdlife+$E292),('PTRM input'!$L$398*(1+rvanilla06)^0.5)-SUM($L292:BE292),('PTRM input'!$L$398*(1+rvanilla06)^0.5)/A14stdlife))</f>
        <v>0</v>
      </c>
      <c r="BG292" s="251">
        <f ca="1">IF(A14stdlife="n/a","n/a",IF(BG$3&gt;(A14stdlife+$E292),('PTRM input'!$L$398*(1+rvanilla06)^0.5)-SUM($L292:BF292),('PTRM input'!$L$398*(1+rvanilla06)^0.5)/A14stdlife))</f>
        <v>0</v>
      </c>
      <c r="BH292" s="251">
        <f ca="1">IF(A14stdlife="n/a","n/a",IF(BH$3&gt;(A14stdlife+$E292),('PTRM input'!$L$398*(1+rvanilla06)^0.5)-SUM($L292:BG292),('PTRM input'!$L$398*(1+rvanilla06)^0.5)/A14stdlife))</f>
        <v>0</v>
      </c>
      <c r="BI292" s="251">
        <f ca="1">IF(A14stdlife="n/a","n/a",IF(BI$3&gt;(A14stdlife+$E292),('PTRM input'!$L$398*(1+rvanilla06)^0.5)-SUM($L292:BH292),('PTRM input'!$L$398*(1+rvanilla06)^0.5)/A14stdlife))</f>
        <v>0</v>
      </c>
      <c r="BJ292" s="116"/>
      <c r="BK292" s="116"/>
      <c r="BL292" s="116"/>
      <c r="BM292" s="116"/>
    </row>
    <row r="293" spans="1:65" hidden="1" outlineLevel="2">
      <c r="A293" s="116"/>
      <c r="B293" s="19"/>
      <c r="C293" s="18"/>
      <c r="D293" s="760"/>
      <c r="E293" s="86">
        <v>7</v>
      </c>
      <c r="F293" s="259"/>
      <c r="G293" s="434"/>
      <c r="H293" s="435"/>
      <c r="I293" s="435"/>
      <c r="J293" s="435"/>
      <c r="K293" s="435"/>
      <c r="L293" s="435"/>
      <c r="M293" s="619"/>
      <c r="N293" s="433">
        <f ca="1">IF(A14stdlife="n/a","n/a",IF(N$3&gt;(A14stdlife+$E293),('PTRM input'!$M$398*(1+rvanilla07)^0.5)-SUM($M293:M293),('PTRM input'!$M$398*(1+rvanilla07)^0.5)/A14stdlife))</f>
        <v>0</v>
      </c>
      <c r="O293" s="433">
        <f ca="1">IF(A14stdlife="n/a","n/a",IF(O$3&gt;(A14stdlife+$E293),('PTRM input'!$M$398*(1+rvanilla07)^0.5)-SUM($M293:N293),('PTRM input'!$M$398*(1+rvanilla07)^0.5)/A14stdlife))</f>
        <v>0</v>
      </c>
      <c r="P293" s="433">
        <f ca="1">IF(A14stdlife="n/a","n/a",IF(P$3&gt;(A14stdlife+$E293),('PTRM input'!$M$398*(1+rvanilla07)^0.5)-SUM($M293:O293),('PTRM input'!$M$398*(1+rvanilla07)^0.5)/A14stdlife))</f>
        <v>0</v>
      </c>
      <c r="Q293" s="433">
        <f ca="1">IF(A14stdlife="n/a","n/a",IF(Q$3&gt;(A14stdlife+$E293),('PTRM input'!$M$398*(1+rvanilla07)^0.5)-SUM($M293:P293),('PTRM input'!$M$398*(1+rvanilla07)^0.5)/A14stdlife))</f>
        <v>0</v>
      </c>
      <c r="R293" s="251">
        <f ca="1">IF(A14stdlife="n/a","n/a",IF(R$3&gt;(A14stdlife+$E293),('PTRM input'!$M$398*(1+rvanilla07)^0.5)-SUM($M293:Q293),('PTRM input'!$M$398*(1+rvanilla07)^0.5)/A14stdlife))</f>
        <v>0</v>
      </c>
      <c r="S293" s="251">
        <f ca="1">IF(A14stdlife="n/a","n/a",IF(S$3&gt;(A14stdlife+$E293),('PTRM input'!$M$398*(1+rvanilla07)^0.5)-SUM($M293:R293),('PTRM input'!$M$398*(1+rvanilla07)^0.5)/A14stdlife))</f>
        <v>0</v>
      </c>
      <c r="T293" s="251">
        <f ca="1">IF(A14stdlife="n/a","n/a",IF(T$3&gt;(A14stdlife+$E293),('PTRM input'!$M$398*(1+rvanilla07)^0.5)-SUM($M293:S293),('PTRM input'!$M$398*(1+rvanilla07)^0.5)/A14stdlife))</f>
        <v>0</v>
      </c>
      <c r="U293" s="251">
        <f ca="1">IF(A14stdlife="n/a","n/a",IF(U$3&gt;(A14stdlife+$E293),('PTRM input'!$M$398*(1+rvanilla07)^0.5)-SUM($M293:T293),('PTRM input'!$M$398*(1+rvanilla07)^0.5)/A14stdlife))</f>
        <v>0</v>
      </c>
      <c r="V293" s="251">
        <f ca="1">IF(A14stdlife="n/a","n/a",IF(V$3&gt;(A14stdlife+$E293),('PTRM input'!$M$398*(1+rvanilla07)^0.5)-SUM($M293:U293),('PTRM input'!$M$398*(1+rvanilla07)^0.5)/A14stdlife))</f>
        <v>0</v>
      </c>
      <c r="W293" s="251">
        <f ca="1">IF(A14stdlife="n/a","n/a",IF(W$3&gt;(A14stdlife+$E293),('PTRM input'!$M$398*(1+rvanilla07)^0.5)-SUM($M293:V293),('PTRM input'!$M$398*(1+rvanilla07)^0.5)/A14stdlife))</f>
        <v>0</v>
      </c>
      <c r="X293" s="251">
        <f ca="1">IF(A14stdlife="n/a","n/a",IF(X$3&gt;(A14stdlife+$E293),('PTRM input'!$M$398*(1+rvanilla07)^0.5)-SUM($M293:W293),('PTRM input'!$M$398*(1+rvanilla07)^0.5)/A14stdlife))</f>
        <v>0</v>
      </c>
      <c r="Y293" s="251">
        <f ca="1">IF(A14stdlife="n/a","n/a",IF(Y$3&gt;(A14stdlife+$E293),('PTRM input'!$M$398*(1+rvanilla07)^0.5)-SUM($M293:X293),('PTRM input'!$M$398*(1+rvanilla07)^0.5)/A14stdlife))</f>
        <v>0</v>
      </c>
      <c r="Z293" s="251">
        <f ca="1">IF(A14stdlife="n/a","n/a",IF(Z$3&gt;(A14stdlife+$E293),('PTRM input'!$M$398*(1+rvanilla07)^0.5)-SUM($M293:Y293),('PTRM input'!$M$398*(1+rvanilla07)^0.5)/A14stdlife))</f>
        <v>0</v>
      </c>
      <c r="AA293" s="251">
        <f ca="1">IF(A14stdlife="n/a","n/a",IF(AA$3&gt;(A14stdlife+$E293),('PTRM input'!$M$398*(1+rvanilla07)^0.5)-SUM($M293:Z293),('PTRM input'!$M$398*(1+rvanilla07)^0.5)/A14stdlife))</f>
        <v>0</v>
      </c>
      <c r="AB293" s="251">
        <f ca="1">IF(A14stdlife="n/a","n/a",IF(AB$3&gt;(A14stdlife+$E293),('PTRM input'!$M$398*(1+rvanilla07)^0.5)-SUM($M293:AA293),('PTRM input'!$M$398*(1+rvanilla07)^0.5)/A14stdlife))</f>
        <v>0</v>
      </c>
      <c r="AC293" s="251">
        <f ca="1">IF(A14stdlife="n/a","n/a",IF(AC$3&gt;(A14stdlife+$E293),('PTRM input'!$M$398*(1+rvanilla07)^0.5)-SUM($M293:AB293),('PTRM input'!$M$398*(1+rvanilla07)^0.5)/A14stdlife))</f>
        <v>0</v>
      </c>
      <c r="AD293" s="251">
        <f ca="1">IF(A14stdlife="n/a","n/a",IF(AD$3&gt;(A14stdlife+$E293),('PTRM input'!$M$398*(1+rvanilla07)^0.5)-SUM($M293:AC293),('PTRM input'!$M$398*(1+rvanilla07)^0.5)/A14stdlife))</f>
        <v>0</v>
      </c>
      <c r="AE293" s="251">
        <f ca="1">IF(A14stdlife="n/a","n/a",IF(AE$3&gt;(A14stdlife+$E293),('PTRM input'!$M$398*(1+rvanilla07)^0.5)-SUM($M293:AD293),('PTRM input'!$M$398*(1+rvanilla07)^0.5)/A14stdlife))</f>
        <v>0</v>
      </c>
      <c r="AF293" s="251">
        <f ca="1">IF(A14stdlife="n/a","n/a",IF(AF$3&gt;(A14stdlife+$E293),('PTRM input'!$M$398*(1+rvanilla07)^0.5)-SUM($M293:AE293),('PTRM input'!$M$398*(1+rvanilla07)^0.5)/A14stdlife))</f>
        <v>0</v>
      </c>
      <c r="AG293" s="251">
        <f ca="1">IF(A14stdlife="n/a","n/a",IF(AG$3&gt;(A14stdlife+$E293),('PTRM input'!$M$398*(1+rvanilla07)^0.5)-SUM($M293:AF293),('PTRM input'!$M$398*(1+rvanilla07)^0.5)/A14stdlife))</f>
        <v>0</v>
      </c>
      <c r="AH293" s="251">
        <f ca="1">IF(A14stdlife="n/a","n/a",IF(AH$3&gt;(A14stdlife+$E293),('PTRM input'!$M$398*(1+rvanilla07)^0.5)-SUM($M293:AG293),('PTRM input'!$M$398*(1+rvanilla07)^0.5)/A14stdlife))</f>
        <v>0</v>
      </c>
      <c r="AI293" s="251">
        <f ca="1">IF(A14stdlife="n/a","n/a",IF(AI$3&gt;(A14stdlife+$E293),('PTRM input'!$M$398*(1+rvanilla07)^0.5)-SUM($M293:AH293),('PTRM input'!$M$398*(1+rvanilla07)^0.5)/A14stdlife))</f>
        <v>0</v>
      </c>
      <c r="AJ293" s="251">
        <f ca="1">IF(A14stdlife="n/a","n/a",IF(AJ$3&gt;(A14stdlife+$E293),('PTRM input'!$M$398*(1+rvanilla07)^0.5)-SUM($M293:AI293),('PTRM input'!$M$398*(1+rvanilla07)^0.5)/A14stdlife))</f>
        <v>0</v>
      </c>
      <c r="AK293" s="251">
        <f ca="1">IF(A14stdlife="n/a","n/a",IF(AK$3&gt;(A14stdlife+$E293),('PTRM input'!$M$398*(1+rvanilla07)^0.5)-SUM($M293:AJ293),('PTRM input'!$M$398*(1+rvanilla07)^0.5)/A14stdlife))</f>
        <v>0</v>
      </c>
      <c r="AL293" s="251">
        <f ca="1">IF(A14stdlife="n/a","n/a",IF(AL$3&gt;(A14stdlife+$E293),('PTRM input'!$M$398*(1+rvanilla07)^0.5)-SUM($M293:AK293),('PTRM input'!$M$398*(1+rvanilla07)^0.5)/A14stdlife))</f>
        <v>0</v>
      </c>
      <c r="AM293" s="251">
        <f ca="1">IF(A14stdlife="n/a","n/a",IF(AM$3&gt;(A14stdlife+$E293),('PTRM input'!$M$398*(1+rvanilla07)^0.5)-SUM($M293:AL293),('PTRM input'!$M$398*(1+rvanilla07)^0.5)/A14stdlife))</f>
        <v>0</v>
      </c>
      <c r="AN293" s="251">
        <f ca="1">IF(A14stdlife="n/a","n/a",IF(AN$3&gt;(A14stdlife+$E293),('PTRM input'!$M$398*(1+rvanilla07)^0.5)-SUM($M293:AM293),('PTRM input'!$M$398*(1+rvanilla07)^0.5)/A14stdlife))</f>
        <v>0</v>
      </c>
      <c r="AO293" s="251">
        <f ca="1">IF(A14stdlife="n/a","n/a",IF(AO$3&gt;(A14stdlife+$E293),('PTRM input'!$M$398*(1+rvanilla07)^0.5)-SUM($M293:AN293),('PTRM input'!$M$398*(1+rvanilla07)^0.5)/A14stdlife))</f>
        <v>0</v>
      </c>
      <c r="AP293" s="251">
        <f ca="1">IF(A14stdlife="n/a","n/a",IF(AP$3&gt;(A14stdlife+$E293),('PTRM input'!$M$398*(1+rvanilla07)^0.5)-SUM($M293:AO293),('PTRM input'!$M$398*(1+rvanilla07)^0.5)/A14stdlife))</f>
        <v>0</v>
      </c>
      <c r="AQ293" s="251">
        <f ca="1">IF(A14stdlife="n/a","n/a",IF(AQ$3&gt;(A14stdlife+$E293),('PTRM input'!$M$398*(1+rvanilla07)^0.5)-SUM($M293:AP293),('PTRM input'!$M$398*(1+rvanilla07)^0.5)/A14stdlife))</f>
        <v>0</v>
      </c>
      <c r="AR293" s="251">
        <f ca="1">IF(A14stdlife="n/a","n/a",IF(AR$3&gt;(A14stdlife+$E293),('PTRM input'!$M$398*(1+rvanilla07)^0.5)-SUM($M293:AQ293),('PTRM input'!$M$398*(1+rvanilla07)^0.5)/A14stdlife))</f>
        <v>0</v>
      </c>
      <c r="AS293" s="251">
        <f ca="1">IF(A14stdlife="n/a","n/a",IF(AS$3&gt;(A14stdlife+$E293),('PTRM input'!$M$398*(1+rvanilla07)^0.5)-SUM($M293:AR293),('PTRM input'!$M$398*(1+rvanilla07)^0.5)/A14stdlife))</f>
        <v>0</v>
      </c>
      <c r="AT293" s="251">
        <f ca="1">IF(A14stdlife="n/a","n/a",IF(AT$3&gt;(A14stdlife+$E293),('PTRM input'!$M$398*(1+rvanilla07)^0.5)-SUM($M293:AS293),('PTRM input'!$M$398*(1+rvanilla07)^0.5)/A14stdlife))</f>
        <v>0</v>
      </c>
      <c r="AU293" s="251">
        <f ca="1">IF(A14stdlife="n/a","n/a",IF(AU$3&gt;(A14stdlife+$E293),('PTRM input'!$M$398*(1+rvanilla07)^0.5)-SUM($M293:AT293),('PTRM input'!$M$398*(1+rvanilla07)^0.5)/A14stdlife))</f>
        <v>0</v>
      </c>
      <c r="AV293" s="251">
        <f ca="1">IF(A14stdlife="n/a","n/a",IF(AV$3&gt;(A14stdlife+$E293),('PTRM input'!$M$398*(1+rvanilla07)^0.5)-SUM($M293:AU293),('PTRM input'!$M$398*(1+rvanilla07)^0.5)/A14stdlife))</f>
        <v>0</v>
      </c>
      <c r="AW293" s="251">
        <f ca="1">IF(A14stdlife="n/a","n/a",IF(AW$3&gt;(A14stdlife+$E293),('PTRM input'!$M$398*(1+rvanilla07)^0.5)-SUM($M293:AV293),('PTRM input'!$M$398*(1+rvanilla07)^0.5)/A14stdlife))</f>
        <v>0</v>
      </c>
      <c r="AX293" s="251">
        <f ca="1">IF(A14stdlife="n/a","n/a",IF(AX$3&gt;(A14stdlife+$E293),('PTRM input'!$M$398*(1+rvanilla07)^0.5)-SUM($M293:AW293),('PTRM input'!$M$398*(1+rvanilla07)^0.5)/A14stdlife))</f>
        <v>0</v>
      </c>
      <c r="AY293" s="251">
        <f ca="1">IF(A14stdlife="n/a","n/a",IF(AY$3&gt;(A14stdlife+$E293),('PTRM input'!$M$398*(1+rvanilla07)^0.5)-SUM($M293:AX293),('PTRM input'!$M$398*(1+rvanilla07)^0.5)/A14stdlife))</f>
        <v>0</v>
      </c>
      <c r="AZ293" s="251">
        <f ca="1">IF(A14stdlife="n/a","n/a",IF(AZ$3&gt;(A14stdlife+$E293),('PTRM input'!$M$398*(1+rvanilla07)^0.5)-SUM($M293:AY293),('PTRM input'!$M$398*(1+rvanilla07)^0.5)/A14stdlife))</f>
        <v>0</v>
      </c>
      <c r="BA293" s="251">
        <f ca="1">IF(A14stdlife="n/a","n/a",IF(BA$3&gt;(A14stdlife+$E293),('PTRM input'!$M$398*(1+rvanilla07)^0.5)-SUM($M293:AZ293),('PTRM input'!$M$398*(1+rvanilla07)^0.5)/A14stdlife))</f>
        <v>0</v>
      </c>
      <c r="BB293" s="251">
        <f ca="1">IF(A14stdlife="n/a","n/a",IF(BB$3&gt;(A14stdlife+$E293),('PTRM input'!$M$398*(1+rvanilla07)^0.5)-SUM($M293:BA293),('PTRM input'!$M$398*(1+rvanilla07)^0.5)/A14stdlife))</f>
        <v>0</v>
      </c>
      <c r="BC293" s="251">
        <f ca="1">IF(A14stdlife="n/a","n/a",IF(BC$3&gt;(A14stdlife+$E293),('PTRM input'!$M$398*(1+rvanilla07)^0.5)-SUM($M293:BB293),('PTRM input'!$M$398*(1+rvanilla07)^0.5)/A14stdlife))</f>
        <v>0</v>
      </c>
      <c r="BD293" s="251">
        <f ca="1">IF(A14stdlife="n/a","n/a",IF(BD$3&gt;(A14stdlife+$E293),('PTRM input'!$M$398*(1+rvanilla07)^0.5)-SUM($M293:BC293),('PTRM input'!$M$398*(1+rvanilla07)^0.5)/A14stdlife))</f>
        <v>0</v>
      </c>
      <c r="BE293" s="251">
        <f ca="1">IF(A14stdlife="n/a","n/a",IF(BE$3&gt;(A14stdlife+$E293),('PTRM input'!$M$398*(1+rvanilla07)^0.5)-SUM($M293:BD293),('PTRM input'!$M$398*(1+rvanilla07)^0.5)/A14stdlife))</f>
        <v>0</v>
      </c>
      <c r="BF293" s="251">
        <f ca="1">IF(A14stdlife="n/a","n/a",IF(BF$3&gt;(A14stdlife+$E293),('PTRM input'!$M$398*(1+rvanilla07)^0.5)-SUM($M293:BE293),('PTRM input'!$M$398*(1+rvanilla07)^0.5)/A14stdlife))</f>
        <v>0</v>
      </c>
      <c r="BG293" s="251">
        <f ca="1">IF(A14stdlife="n/a","n/a",IF(BG$3&gt;(A14stdlife+$E293),('PTRM input'!$M$398*(1+rvanilla07)^0.5)-SUM($M293:BF293),('PTRM input'!$M$398*(1+rvanilla07)^0.5)/A14stdlife))</f>
        <v>0</v>
      </c>
      <c r="BH293" s="251">
        <f ca="1">IF(A14stdlife="n/a","n/a",IF(BH$3&gt;(A14stdlife+$E293),('PTRM input'!$M$398*(1+rvanilla07)^0.5)-SUM($M293:BG293),('PTRM input'!$M$398*(1+rvanilla07)^0.5)/A14stdlife))</f>
        <v>0</v>
      </c>
      <c r="BI293" s="251">
        <f ca="1">IF(A14stdlife="n/a","n/a",IF(BI$3&gt;(A14stdlife+$E293),('PTRM input'!$M$398*(1+rvanilla07)^0.5)-SUM($M293:BH293),('PTRM input'!$M$398*(1+rvanilla07)^0.5)/A14stdlife))</f>
        <v>0</v>
      </c>
      <c r="BJ293" s="116"/>
      <c r="BK293" s="116"/>
      <c r="BL293" s="116"/>
      <c r="BM293" s="116"/>
    </row>
    <row r="294" spans="1:65" hidden="1" outlineLevel="2">
      <c r="A294" s="116"/>
      <c r="B294" s="19"/>
      <c r="C294" s="18"/>
      <c r="D294" s="760"/>
      <c r="E294" s="86">
        <v>8</v>
      </c>
      <c r="F294" s="259"/>
      <c r="G294" s="434"/>
      <c r="H294" s="435"/>
      <c r="I294" s="435"/>
      <c r="J294" s="435"/>
      <c r="K294" s="435"/>
      <c r="L294" s="435"/>
      <c r="M294" s="435"/>
      <c r="N294" s="619"/>
      <c r="O294" s="433">
        <f ca="1">IF(A14stdlife="n/a","n/a",IF(O$3&gt;(A14stdlife+$E294),('PTRM input'!$N$398*(1+rvanilla08)^0.5)-SUM($N294:N294),('PTRM input'!$N$398*(1+rvanilla08)^0.5)/A14stdlife))</f>
        <v>0</v>
      </c>
      <c r="P294" s="433">
        <f ca="1">IF(A14stdlife="n/a","n/a",IF(P$3&gt;(A14stdlife+$E294),('PTRM input'!$N$398*(1+rvanilla08)^0.5)-SUM($N294:O294),('PTRM input'!$N$398*(1+rvanilla08)^0.5)/A14stdlife))</f>
        <v>0</v>
      </c>
      <c r="Q294" s="433">
        <f ca="1">IF(A14stdlife="n/a","n/a",IF(Q$3&gt;(A14stdlife+$E294),('PTRM input'!$N$398*(1+rvanilla08)^0.5)-SUM($N294:P294),('PTRM input'!$N$398*(1+rvanilla08)^0.5)/A14stdlife))</f>
        <v>0</v>
      </c>
      <c r="R294" s="251">
        <f ca="1">IF(A14stdlife="n/a","n/a",IF(R$3&gt;(A14stdlife+$E294),('PTRM input'!$N$398*(1+rvanilla08)^0.5)-SUM($N294:Q294),('PTRM input'!$N$398*(1+rvanilla08)^0.5)/A14stdlife))</f>
        <v>0</v>
      </c>
      <c r="S294" s="251">
        <f ca="1">IF(A14stdlife="n/a","n/a",IF(S$3&gt;(A14stdlife+$E294),('PTRM input'!$N$398*(1+rvanilla08)^0.5)-SUM($N294:R294),('PTRM input'!$N$398*(1+rvanilla08)^0.5)/A14stdlife))</f>
        <v>0</v>
      </c>
      <c r="T294" s="251">
        <f ca="1">IF(A14stdlife="n/a","n/a",IF(T$3&gt;(A14stdlife+$E294),('PTRM input'!$N$398*(1+rvanilla08)^0.5)-SUM($N294:S294),('PTRM input'!$N$398*(1+rvanilla08)^0.5)/A14stdlife))</f>
        <v>0</v>
      </c>
      <c r="U294" s="251">
        <f ca="1">IF(A14stdlife="n/a","n/a",IF(U$3&gt;(A14stdlife+$E294),('PTRM input'!$N$398*(1+rvanilla08)^0.5)-SUM($N294:T294),('PTRM input'!$N$398*(1+rvanilla08)^0.5)/A14stdlife))</f>
        <v>0</v>
      </c>
      <c r="V294" s="251">
        <f ca="1">IF(A14stdlife="n/a","n/a",IF(V$3&gt;(A14stdlife+$E294),('PTRM input'!$N$398*(1+rvanilla08)^0.5)-SUM($N294:U294),('PTRM input'!$N$398*(1+rvanilla08)^0.5)/A14stdlife))</f>
        <v>0</v>
      </c>
      <c r="W294" s="251">
        <f ca="1">IF(A14stdlife="n/a","n/a",IF(W$3&gt;(A14stdlife+$E294),('PTRM input'!$N$398*(1+rvanilla08)^0.5)-SUM($N294:V294),('PTRM input'!$N$398*(1+rvanilla08)^0.5)/A14stdlife))</f>
        <v>0</v>
      </c>
      <c r="X294" s="251">
        <f ca="1">IF(A14stdlife="n/a","n/a",IF(X$3&gt;(A14stdlife+$E294),('PTRM input'!$N$398*(1+rvanilla08)^0.5)-SUM($N294:W294),('PTRM input'!$N$398*(1+rvanilla08)^0.5)/A14stdlife))</f>
        <v>0</v>
      </c>
      <c r="Y294" s="251">
        <f ca="1">IF(A14stdlife="n/a","n/a",IF(Y$3&gt;(A14stdlife+$E294),('PTRM input'!$N$398*(1+rvanilla08)^0.5)-SUM($N294:X294),('PTRM input'!$N$398*(1+rvanilla08)^0.5)/A14stdlife))</f>
        <v>0</v>
      </c>
      <c r="Z294" s="251">
        <f ca="1">IF(A14stdlife="n/a","n/a",IF(Z$3&gt;(A14stdlife+$E294),('PTRM input'!$N$398*(1+rvanilla08)^0.5)-SUM($N294:Y294),('PTRM input'!$N$398*(1+rvanilla08)^0.5)/A14stdlife))</f>
        <v>0</v>
      </c>
      <c r="AA294" s="251">
        <f ca="1">IF(A14stdlife="n/a","n/a",IF(AA$3&gt;(A14stdlife+$E294),('PTRM input'!$N$398*(1+rvanilla08)^0.5)-SUM($N294:Z294),('PTRM input'!$N$398*(1+rvanilla08)^0.5)/A14stdlife))</f>
        <v>0</v>
      </c>
      <c r="AB294" s="251">
        <f ca="1">IF(A14stdlife="n/a","n/a",IF(AB$3&gt;(A14stdlife+$E294),('PTRM input'!$N$398*(1+rvanilla08)^0.5)-SUM($N294:AA294),('PTRM input'!$N$398*(1+rvanilla08)^0.5)/A14stdlife))</f>
        <v>0</v>
      </c>
      <c r="AC294" s="251">
        <f ca="1">IF(A14stdlife="n/a","n/a",IF(AC$3&gt;(A14stdlife+$E294),('PTRM input'!$N$398*(1+rvanilla08)^0.5)-SUM($N294:AB294),('PTRM input'!$N$398*(1+rvanilla08)^0.5)/A14stdlife))</f>
        <v>0</v>
      </c>
      <c r="AD294" s="251">
        <f ca="1">IF(A14stdlife="n/a","n/a",IF(AD$3&gt;(A14stdlife+$E294),('PTRM input'!$N$398*(1+rvanilla08)^0.5)-SUM($N294:AC294),('PTRM input'!$N$398*(1+rvanilla08)^0.5)/A14stdlife))</f>
        <v>0</v>
      </c>
      <c r="AE294" s="251">
        <f ca="1">IF(A14stdlife="n/a","n/a",IF(AE$3&gt;(A14stdlife+$E294),('PTRM input'!$N$398*(1+rvanilla08)^0.5)-SUM($N294:AD294),('PTRM input'!$N$398*(1+rvanilla08)^0.5)/A14stdlife))</f>
        <v>0</v>
      </c>
      <c r="AF294" s="251">
        <f ca="1">IF(A14stdlife="n/a","n/a",IF(AF$3&gt;(A14stdlife+$E294),('PTRM input'!$N$398*(1+rvanilla08)^0.5)-SUM($N294:AE294),('PTRM input'!$N$398*(1+rvanilla08)^0.5)/A14stdlife))</f>
        <v>0</v>
      </c>
      <c r="AG294" s="251">
        <f ca="1">IF(A14stdlife="n/a","n/a",IF(AG$3&gt;(A14stdlife+$E294),('PTRM input'!$N$398*(1+rvanilla08)^0.5)-SUM($N294:AF294),('PTRM input'!$N$398*(1+rvanilla08)^0.5)/A14stdlife))</f>
        <v>0</v>
      </c>
      <c r="AH294" s="251">
        <f ca="1">IF(A14stdlife="n/a","n/a",IF(AH$3&gt;(A14stdlife+$E294),('PTRM input'!$N$398*(1+rvanilla08)^0.5)-SUM($N294:AG294),('PTRM input'!$N$398*(1+rvanilla08)^0.5)/A14stdlife))</f>
        <v>0</v>
      </c>
      <c r="AI294" s="251">
        <f ca="1">IF(A14stdlife="n/a","n/a",IF(AI$3&gt;(A14stdlife+$E294),('PTRM input'!$N$398*(1+rvanilla08)^0.5)-SUM($N294:AH294),('PTRM input'!$N$398*(1+rvanilla08)^0.5)/A14stdlife))</f>
        <v>0</v>
      </c>
      <c r="AJ294" s="251">
        <f ca="1">IF(A14stdlife="n/a","n/a",IF(AJ$3&gt;(A14stdlife+$E294),('PTRM input'!$N$398*(1+rvanilla08)^0.5)-SUM($N294:AI294),('PTRM input'!$N$398*(1+rvanilla08)^0.5)/A14stdlife))</f>
        <v>0</v>
      </c>
      <c r="AK294" s="251">
        <f ca="1">IF(A14stdlife="n/a","n/a",IF(AK$3&gt;(A14stdlife+$E294),('PTRM input'!$N$398*(1+rvanilla08)^0.5)-SUM($N294:AJ294),('PTRM input'!$N$398*(1+rvanilla08)^0.5)/A14stdlife))</f>
        <v>0</v>
      </c>
      <c r="AL294" s="251">
        <f ca="1">IF(A14stdlife="n/a","n/a",IF(AL$3&gt;(A14stdlife+$E294),('PTRM input'!$N$398*(1+rvanilla08)^0.5)-SUM($N294:AK294),('PTRM input'!$N$398*(1+rvanilla08)^0.5)/A14stdlife))</f>
        <v>0</v>
      </c>
      <c r="AM294" s="251">
        <f ca="1">IF(A14stdlife="n/a","n/a",IF(AM$3&gt;(A14stdlife+$E294),('PTRM input'!$N$398*(1+rvanilla08)^0.5)-SUM($N294:AL294),('PTRM input'!$N$398*(1+rvanilla08)^0.5)/A14stdlife))</f>
        <v>0</v>
      </c>
      <c r="AN294" s="251">
        <f ca="1">IF(A14stdlife="n/a","n/a",IF(AN$3&gt;(A14stdlife+$E294),('PTRM input'!$N$398*(1+rvanilla08)^0.5)-SUM($N294:AM294),('PTRM input'!$N$398*(1+rvanilla08)^0.5)/A14stdlife))</f>
        <v>0</v>
      </c>
      <c r="AO294" s="251">
        <f ca="1">IF(A14stdlife="n/a","n/a",IF(AO$3&gt;(A14stdlife+$E294),('PTRM input'!$N$398*(1+rvanilla08)^0.5)-SUM($N294:AN294),('PTRM input'!$N$398*(1+rvanilla08)^0.5)/A14stdlife))</f>
        <v>0</v>
      </c>
      <c r="AP294" s="251">
        <f ca="1">IF(A14stdlife="n/a","n/a",IF(AP$3&gt;(A14stdlife+$E294),('PTRM input'!$N$398*(1+rvanilla08)^0.5)-SUM($N294:AO294),('PTRM input'!$N$398*(1+rvanilla08)^0.5)/A14stdlife))</f>
        <v>0</v>
      </c>
      <c r="AQ294" s="251">
        <f ca="1">IF(A14stdlife="n/a","n/a",IF(AQ$3&gt;(A14stdlife+$E294),('PTRM input'!$N$398*(1+rvanilla08)^0.5)-SUM($N294:AP294),('PTRM input'!$N$398*(1+rvanilla08)^0.5)/A14stdlife))</f>
        <v>0</v>
      </c>
      <c r="AR294" s="251">
        <f ca="1">IF(A14stdlife="n/a","n/a",IF(AR$3&gt;(A14stdlife+$E294),('PTRM input'!$N$398*(1+rvanilla08)^0.5)-SUM($N294:AQ294),('PTRM input'!$N$398*(1+rvanilla08)^0.5)/A14stdlife))</f>
        <v>0</v>
      </c>
      <c r="AS294" s="251">
        <f ca="1">IF(A14stdlife="n/a","n/a",IF(AS$3&gt;(A14stdlife+$E294),('PTRM input'!$N$398*(1+rvanilla08)^0.5)-SUM($N294:AR294),('PTRM input'!$N$398*(1+rvanilla08)^0.5)/A14stdlife))</f>
        <v>0</v>
      </c>
      <c r="AT294" s="251">
        <f ca="1">IF(A14stdlife="n/a","n/a",IF(AT$3&gt;(A14stdlife+$E294),('PTRM input'!$N$398*(1+rvanilla08)^0.5)-SUM($N294:AS294),('PTRM input'!$N$398*(1+rvanilla08)^0.5)/A14stdlife))</f>
        <v>0</v>
      </c>
      <c r="AU294" s="251">
        <f ca="1">IF(A14stdlife="n/a","n/a",IF(AU$3&gt;(A14stdlife+$E294),('PTRM input'!$N$398*(1+rvanilla08)^0.5)-SUM($N294:AT294),('PTRM input'!$N$398*(1+rvanilla08)^0.5)/A14stdlife))</f>
        <v>0</v>
      </c>
      <c r="AV294" s="251">
        <f ca="1">IF(A14stdlife="n/a","n/a",IF(AV$3&gt;(A14stdlife+$E294),('PTRM input'!$N$398*(1+rvanilla08)^0.5)-SUM($N294:AU294),('PTRM input'!$N$398*(1+rvanilla08)^0.5)/A14stdlife))</f>
        <v>0</v>
      </c>
      <c r="AW294" s="251">
        <f ca="1">IF(A14stdlife="n/a","n/a",IF(AW$3&gt;(A14stdlife+$E294),('PTRM input'!$N$398*(1+rvanilla08)^0.5)-SUM($N294:AV294),('PTRM input'!$N$398*(1+rvanilla08)^0.5)/A14stdlife))</f>
        <v>0</v>
      </c>
      <c r="AX294" s="251">
        <f ca="1">IF(A14stdlife="n/a","n/a",IF(AX$3&gt;(A14stdlife+$E294),('PTRM input'!$N$398*(1+rvanilla08)^0.5)-SUM($N294:AW294),('PTRM input'!$N$398*(1+rvanilla08)^0.5)/A14stdlife))</f>
        <v>0</v>
      </c>
      <c r="AY294" s="251">
        <f ca="1">IF(A14stdlife="n/a","n/a",IF(AY$3&gt;(A14stdlife+$E294),('PTRM input'!$N$398*(1+rvanilla08)^0.5)-SUM($N294:AX294),('PTRM input'!$N$398*(1+rvanilla08)^0.5)/A14stdlife))</f>
        <v>0</v>
      </c>
      <c r="AZ294" s="251">
        <f ca="1">IF(A14stdlife="n/a","n/a",IF(AZ$3&gt;(A14stdlife+$E294),('PTRM input'!$N$398*(1+rvanilla08)^0.5)-SUM($N294:AY294),('PTRM input'!$N$398*(1+rvanilla08)^0.5)/A14stdlife))</f>
        <v>0</v>
      </c>
      <c r="BA294" s="251">
        <f ca="1">IF(A14stdlife="n/a","n/a",IF(BA$3&gt;(A14stdlife+$E294),('PTRM input'!$N$398*(1+rvanilla08)^0.5)-SUM($N294:AZ294),('PTRM input'!$N$398*(1+rvanilla08)^0.5)/A14stdlife))</f>
        <v>0</v>
      </c>
      <c r="BB294" s="251">
        <f ca="1">IF(A14stdlife="n/a","n/a",IF(BB$3&gt;(A14stdlife+$E294),('PTRM input'!$N$398*(1+rvanilla08)^0.5)-SUM($N294:BA294),('PTRM input'!$N$398*(1+rvanilla08)^0.5)/A14stdlife))</f>
        <v>0</v>
      </c>
      <c r="BC294" s="251">
        <f ca="1">IF(A14stdlife="n/a","n/a",IF(BC$3&gt;(A14stdlife+$E294),('PTRM input'!$N$398*(1+rvanilla08)^0.5)-SUM($N294:BB294),('PTRM input'!$N$398*(1+rvanilla08)^0.5)/A14stdlife))</f>
        <v>0</v>
      </c>
      <c r="BD294" s="251">
        <f ca="1">IF(A14stdlife="n/a","n/a",IF(BD$3&gt;(A14stdlife+$E294),('PTRM input'!$N$398*(1+rvanilla08)^0.5)-SUM($N294:BC294),('PTRM input'!$N$398*(1+rvanilla08)^0.5)/A14stdlife))</f>
        <v>0</v>
      </c>
      <c r="BE294" s="251">
        <f ca="1">IF(A14stdlife="n/a","n/a",IF(BE$3&gt;(A14stdlife+$E294),('PTRM input'!$N$398*(1+rvanilla08)^0.5)-SUM($N294:BD294),('PTRM input'!$N$398*(1+rvanilla08)^0.5)/A14stdlife))</f>
        <v>0</v>
      </c>
      <c r="BF294" s="251">
        <f ca="1">IF(A14stdlife="n/a","n/a",IF(BF$3&gt;(A14stdlife+$E294),('PTRM input'!$N$398*(1+rvanilla08)^0.5)-SUM($N294:BE294),('PTRM input'!$N$398*(1+rvanilla08)^0.5)/A14stdlife))</f>
        <v>0</v>
      </c>
      <c r="BG294" s="251">
        <f ca="1">IF(A14stdlife="n/a","n/a",IF(BG$3&gt;(A14stdlife+$E294),('PTRM input'!$N$398*(1+rvanilla08)^0.5)-SUM($N294:BF294),('PTRM input'!$N$398*(1+rvanilla08)^0.5)/A14stdlife))</f>
        <v>0</v>
      </c>
      <c r="BH294" s="251">
        <f ca="1">IF(A14stdlife="n/a","n/a",IF(BH$3&gt;(A14stdlife+$E294),('PTRM input'!$N$398*(1+rvanilla08)^0.5)-SUM($N294:BG294),('PTRM input'!$N$398*(1+rvanilla08)^0.5)/A14stdlife))</f>
        <v>0</v>
      </c>
      <c r="BI294" s="251">
        <f ca="1">IF(A14stdlife="n/a","n/a",IF(BI$3&gt;(A14stdlife+$E294),('PTRM input'!$N$398*(1+rvanilla08)^0.5)-SUM($N294:BH294),('PTRM input'!$N$398*(1+rvanilla08)^0.5)/A14stdlife))</f>
        <v>0</v>
      </c>
      <c r="BJ294" s="116"/>
      <c r="BK294" s="116"/>
      <c r="BL294" s="116"/>
      <c r="BM294" s="116"/>
    </row>
    <row r="295" spans="1:65" hidden="1" outlineLevel="2">
      <c r="A295" s="116"/>
      <c r="B295" s="19"/>
      <c r="C295" s="18"/>
      <c r="D295" s="760"/>
      <c r="E295" s="86">
        <v>9</v>
      </c>
      <c r="F295" s="259"/>
      <c r="G295" s="434"/>
      <c r="H295" s="435"/>
      <c r="I295" s="435"/>
      <c r="J295" s="435"/>
      <c r="K295" s="435"/>
      <c r="L295" s="435"/>
      <c r="M295" s="435"/>
      <c r="N295" s="435"/>
      <c r="O295" s="619"/>
      <c r="P295" s="433">
        <f ca="1">IF(A14stdlife="n/a","n/a",IF(P$3&gt;(A14stdlife+$E295),('PTRM input'!$O$398*(1+rvanilla09)^0.5)-SUM($O295:O295),('PTRM input'!$O$398*(1+rvanilla09)^0.5)/A14stdlife))</f>
        <v>0</v>
      </c>
      <c r="Q295" s="433">
        <f ca="1">IF(A14stdlife="n/a","n/a",IF(Q$3&gt;(A14stdlife+$E295),('PTRM input'!$O$398*(1+rvanilla09)^0.5)-SUM($O295:P295),('PTRM input'!$O$398*(1+rvanilla09)^0.5)/A14stdlife))</f>
        <v>0</v>
      </c>
      <c r="R295" s="251">
        <f ca="1">IF(A14stdlife="n/a","n/a",IF(R$3&gt;(A14stdlife+$E295),('PTRM input'!$O$398*(1+rvanilla09)^0.5)-SUM($O295:Q295),('PTRM input'!$O$398*(1+rvanilla09)^0.5)/A14stdlife))</f>
        <v>0</v>
      </c>
      <c r="S295" s="251">
        <f ca="1">IF(A14stdlife="n/a","n/a",IF(S$3&gt;(A14stdlife+$E295),('PTRM input'!$O$398*(1+rvanilla09)^0.5)-SUM($O295:R295),('PTRM input'!$O$398*(1+rvanilla09)^0.5)/A14stdlife))</f>
        <v>0</v>
      </c>
      <c r="T295" s="251">
        <f ca="1">IF(A14stdlife="n/a","n/a",IF(T$3&gt;(A14stdlife+$E295),('PTRM input'!$O$398*(1+rvanilla09)^0.5)-SUM($O295:S295),('PTRM input'!$O$398*(1+rvanilla09)^0.5)/A14stdlife))</f>
        <v>0</v>
      </c>
      <c r="U295" s="251">
        <f ca="1">IF(A14stdlife="n/a","n/a",IF(U$3&gt;(A14stdlife+$E295),('PTRM input'!$O$398*(1+rvanilla09)^0.5)-SUM($O295:T295),('PTRM input'!$O$398*(1+rvanilla09)^0.5)/A14stdlife))</f>
        <v>0</v>
      </c>
      <c r="V295" s="251">
        <f ca="1">IF(A14stdlife="n/a","n/a",IF(V$3&gt;(A14stdlife+$E295),('PTRM input'!$O$398*(1+rvanilla09)^0.5)-SUM($O295:U295),('PTRM input'!$O$398*(1+rvanilla09)^0.5)/A14stdlife))</f>
        <v>0</v>
      </c>
      <c r="W295" s="251">
        <f ca="1">IF(A14stdlife="n/a","n/a",IF(W$3&gt;(A14stdlife+$E295),('PTRM input'!$O$398*(1+rvanilla09)^0.5)-SUM($O295:V295),('PTRM input'!$O$398*(1+rvanilla09)^0.5)/A14stdlife))</f>
        <v>0</v>
      </c>
      <c r="X295" s="251">
        <f ca="1">IF(A14stdlife="n/a","n/a",IF(X$3&gt;(A14stdlife+$E295),('PTRM input'!$O$398*(1+rvanilla09)^0.5)-SUM($O295:W295),('PTRM input'!$O$398*(1+rvanilla09)^0.5)/A14stdlife))</f>
        <v>0</v>
      </c>
      <c r="Y295" s="251">
        <f ca="1">IF(A14stdlife="n/a","n/a",IF(Y$3&gt;(A14stdlife+$E295),('PTRM input'!$O$398*(1+rvanilla09)^0.5)-SUM($O295:X295),('PTRM input'!$O$398*(1+rvanilla09)^0.5)/A14stdlife))</f>
        <v>0</v>
      </c>
      <c r="Z295" s="251">
        <f ca="1">IF(A14stdlife="n/a","n/a",IF(Z$3&gt;(A14stdlife+$E295),('PTRM input'!$O$398*(1+rvanilla09)^0.5)-SUM($O295:Y295),('PTRM input'!$O$398*(1+rvanilla09)^0.5)/A14stdlife))</f>
        <v>0</v>
      </c>
      <c r="AA295" s="251">
        <f ca="1">IF(A14stdlife="n/a","n/a",IF(AA$3&gt;(A14stdlife+$E295),('PTRM input'!$O$398*(1+rvanilla09)^0.5)-SUM($O295:Z295),('PTRM input'!$O$398*(1+rvanilla09)^0.5)/A14stdlife))</f>
        <v>0</v>
      </c>
      <c r="AB295" s="251">
        <f ca="1">IF(A14stdlife="n/a","n/a",IF(AB$3&gt;(A14stdlife+$E295),('PTRM input'!$O$398*(1+rvanilla09)^0.5)-SUM($O295:AA295),('PTRM input'!$O$398*(1+rvanilla09)^0.5)/A14stdlife))</f>
        <v>0</v>
      </c>
      <c r="AC295" s="251">
        <f ca="1">IF(A14stdlife="n/a","n/a",IF(AC$3&gt;(A14stdlife+$E295),('PTRM input'!$O$398*(1+rvanilla09)^0.5)-SUM($O295:AB295),('PTRM input'!$O$398*(1+rvanilla09)^0.5)/A14stdlife))</f>
        <v>0</v>
      </c>
      <c r="AD295" s="251">
        <f ca="1">IF(A14stdlife="n/a","n/a",IF(AD$3&gt;(A14stdlife+$E295),('PTRM input'!$O$398*(1+rvanilla09)^0.5)-SUM($O295:AC295),('PTRM input'!$O$398*(1+rvanilla09)^0.5)/A14stdlife))</f>
        <v>0</v>
      </c>
      <c r="AE295" s="251">
        <f ca="1">IF(A14stdlife="n/a","n/a",IF(AE$3&gt;(A14stdlife+$E295),('PTRM input'!$O$398*(1+rvanilla09)^0.5)-SUM($O295:AD295),('PTRM input'!$O$398*(1+rvanilla09)^0.5)/A14stdlife))</f>
        <v>0</v>
      </c>
      <c r="AF295" s="251">
        <f ca="1">IF(A14stdlife="n/a","n/a",IF(AF$3&gt;(A14stdlife+$E295),('PTRM input'!$O$398*(1+rvanilla09)^0.5)-SUM($O295:AE295),('PTRM input'!$O$398*(1+rvanilla09)^0.5)/A14stdlife))</f>
        <v>0</v>
      </c>
      <c r="AG295" s="251">
        <f ca="1">IF(A14stdlife="n/a","n/a",IF(AG$3&gt;(A14stdlife+$E295),('PTRM input'!$O$398*(1+rvanilla09)^0.5)-SUM($O295:AF295),('PTRM input'!$O$398*(1+rvanilla09)^0.5)/A14stdlife))</f>
        <v>0</v>
      </c>
      <c r="AH295" s="251">
        <f ca="1">IF(A14stdlife="n/a","n/a",IF(AH$3&gt;(A14stdlife+$E295),('PTRM input'!$O$398*(1+rvanilla09)^0.5)-SUM($O295:AG295),('PTRM input'!$O$398*(1+rvanilla09)^0.5)/A14stdlife))</f>
        <v>0</v>
      </c>
      <c r="AI295" s="251">
        <f ca="1">IF(A14stdlife="n/a","n/a",IF(AI$3&gt;(A14stdlife+$E295),('PTRM input'!$O$398*(1+rvanilla09)^0.5)-SUM($O295:AH295),('PTRM input'!$O$398*(1+rvanilla09)^0.5)/A14stdlife))</f>
        <v>0</v>
      </c>
      <c r="AJ295" s="251">
        <f ca="1">IF(A14stdlife="n/a","n/a",IF(AJ$3&gt;(A14stdlife+$E295),('PTRM input'!$O$398*(1+rvanilla09)^0.5)-SUM($O295:AI295),('PTRM input'!$O$398*(1+rvanilla09)^0.5)/A14stdlife))</f>
        <v>0</v>
      </c>
      <c r="AK295" s="251">
        <f ca="1">IF(A14stdlife="n/a","n/a",IF(AK$3&gt;(A14stdlife+$E295),('PTRM input'!$O$398*(1+rvanilla09)^0.5)-SUM($O295:AJ295),('PTRM input'!$O$398*(1+rvanilla09)^0.5)/A14stdlife))</f>
        <v>0</v>
      </c>
      <c r="AL295" s="251">
        <f ca="1">IF(A14stdlife="n/a","n/a",IF(AL$3&gt;(A14stdlife+$E295),('PTRM input'!$O$398*(1+rvanilla09)^0.5)-SUM($O295:AK295),('PTRM input'!$O$398*(1+rvanilla09)^0.5)/A14stdlife))</f>
        <v>0</v>
      </c>
      <c r="AM295" s="251">
        <f ca="1">IF(A14stdlife="n/a","n/a",IF(AM$3&gt;(A14stdlife+$E295),('PTRM input'!$O$398*(1+rvanilla09)^0.5)-SUM($O295:AL295),('PTRM input'!$O$398*(1+rvanilla09)^0.5)/A14stdlife))</f>
        <v>0</v>
      </c>
      <c r="AN295" s="251">
        <f ca="1">IF(A14stdlife="n/a","n/a",IF(AN$3&gt;(A14stdlife+$E295),('PTRM input'!$O$398*(1+rvanilla09)^0.5)-SUM($O295:AM295),('PTRM input'!$O$398*(1+rvanilla09)^0.5)/A14stdlife))</f>
        <v>0</v>
      </c>
      <c r="AO295" s="251">
        <f ca="1">IF(A14stdlife="n/a","n/a",IF(AO$3&gt;(A14stdlife+$E295),('PTRM input'!$O$398*(1+rvanilla09)^0.5)-SUM($O295:AN295),('PTRM input'!$O$398*(1+rvanilla09)^0.5)/A14stdlife))</f>
        <v>0</v>
      </c>
      <c r="AP295" s="251">
        <f ca="1">IF(A14stdlife="n/a","n/a",IF(AP$3&gt;(A14stdlife+$E295),('PTRM input'!$O$398*(1+rvanilla09)^0.5)-SUM($O295:AO295),('PTRM input'!$O$398*(1+rvanilla09)^0.5)/A14stdlife))</f>
        <v>0</v>
      </c>
      <c r="AQ295" s="251">
        <f ca="1">IF(A14stdlife="n/a","n/a",IF(AQ$3&gt;(A14stdlife+$E295),('PTRM input'!$O$398*(1+rvanilla09)^0.5)-SUM($O295:AP295),('PTRM input'!$O$398*(1+rvanilla09)^0.5)/A14stdlife))</f>
        <v>0</v>
      </c>
      <c r="AR295" s="251">
        <f ca="1">IF(A14stdlife="n/a","n/a",IF(AR$3&gt;(A14stdlife+$E295),('PTRM input'!$O$398*(1+rvanilla09)^0.5)-SUM($O295:AQ295),('PTRM input'!$O$398*(1+rvanilla09)^0.5)/A14stdlife))</f>
        <v>0</v>
      </c>
      <c r="AS295" s="251">
        <f ca="1">IF(A14stdlife="n/a","n/a",IF(AS$3&gt;(A14stdlife+$E295),('PTRM input'!$O$398*(1+rvanilla09)^0.5)-SUM($O295:AR295),('PTRM input'!$O$398*(1+rvanilla09)^0.5)/A14stdlife))</f>
        <v>0</v>
      </c>
      <c r="AT295" s="251">
        <f ca="1">IF(A14stdlife="n/a","n/a",IF(AT$3&gt;(A14stdlife+$E295),('PTRM input'!$O$398*(1+rvanilla09)^0.5)-SUM($O295:AS295),('PTRM input'!$O$398*(1+rvanilla09)^0.5)/A14stdlife))</f>
        <v>0</v>
      </c>
      <c r="AU295" s="251">
        <f ca="1">IF(A14stdlife="n/a","n/a",IF(AU$3&gt;(A14stdlife+$E295),('PTRM input'!$O$398*(1+rvanilla09)^0.5)-SUM($O295:AT295),('PTRM input'!$O$398*(1+rvanilla09)^0.5)/A14stdlife))</f>
        <v>0</v>
      </c>
      <c r="AV295" s="251">
        <f ca="1">IF(A14stdlife="n/a","n/a",IF(AV$3&gt;(A14stdlife+$E295),('PTRM input'!$O$398*(1+rvanilla09)^0.5)-SUM($O295:AU295),('PTRM input'!$O$398*(1+rvanilla09)^0.5)/A14stdlife))</f>
        <v>0</v>
      </c>
      <c r="AW295" s="251">
        <f ca="1">IF(A14stdlife="n/a","n/a",IF(AW$3&gt;(A14stdlife+$E295),('PTRM input'!$O$398*(1+rvanilla09)^0.5)-SUM($O295:AV295),('PTRM input'!$O$398*(1+rvanilla09)^0.5)/A14stdlife))</f>
        <v>0</v>
      </c>
      <c r="AX295" s="251">
        <f ca="1">IF(A14stdlife="n/a","n/a",IF(AX$3&gt;(A14stdlife+$E295),('PTRM input'!$O$398*(1+rvanilla09)^0.5)-SUM($O295:AW295),('PTRM input'!$O$398*(1+rvanilla09)^0.5)/A14stdlife))</f>
        <v>0</v>
      </c>
      <c r="AY295" s="251">
        <f ca="1">IF(A14stdlife="n/a","n/a",IF(AY$3&gt;(A14stdlife+$E295),('PTRM input'!$O$398*(1+rvanilla09)^0.5)-SUM($O295:AX295),('PTRM input'!$O$398*(1+rvanilla09)^0.5)/A14stdlife))</f>
        <v>0</v>
      </c>
      <c r="AZ295" s="251">
        <f ca="1">IF(A14stdlife="n/a","n/a",IF(AZ$3&gt;(A14stdlife+$E295),('PTRM input'!$O$398*(1+rvanilla09)^0.5)-SUM($O295:AY295),('PTRM input'!$O$398*(1+rvanilla09)^0.5)/A14stdlife))</f>
        <v>0</v>
      </c>
      <c r="BA295" s="251">
        <f ca="1">IF(A14stdlife="n/a","n/a",IF(BA$3&gt;(A14stdlife+$E295),('PTRM input'!$O$398*(1+rvanilla09)^0.5)-SUM($O295:AZ295),('PTRM input'!$O$398*(1+rvanilla09)^0.5)/A14stdlife))</f>
        <v>0</v>
      </c>
      <c r="BB295" s="251">
        <f ca="1">IF(A14stdlife="n/a","n/a",IF(BB$3&gt;(A14stdlife+$E295),('PTRM input'!$O$398*(1+rvanilla09)^0.5)-SUM($O295:BA295),('PTRM input'!$O$398*(1+rvanilla09)^0.5)/A14stdlife))</f>
        <v>0</v>
      </c>
      <c r="BC295" s="251">
        <f ca="1">IF(A14stdlife="n/a","n/a",IF(BC$3&gt;(A14stdlife+$E295),('PTRM input'!$O$398*(1+rvanilla09)^0.5)-SUM($O295:BB295),('PTRM input'!$O$398*(1+rvanilla09)^0.5)/A14stdlife))</f>
        <v>0</v>
      </c>
      <c r="BD295" s="251">
        <f ca="1">IF(A14stdlife="n/a","n/a",IF(BD$3&gt;(A14stdlife+$E295),('PTRM input'!$O$398*(1+rvanilla09)^0.5)-SUM($O295:BC295),('PTRM input'!$O$398*(1+rvanilla09)^0.5)/A14stdlife))</f>
        <v>0</v>
      </c>
      <c r="BE295" s="251">
        <f ca="1">IF(A14stdlife="n/a","n/a",IF(BE$3&gt;(A14stdlife+$E295),('PTRM input'!$O$398*(1+rvanilla09)^0.5)-SUM($O295:BD295),('PTRM input'!$O$398*(1+rvanilla09)^0.5)/A14stdlife))</f>
        <v>0</v>
      </c>
      <c r="BF295" s="251">
        <f ca="1">IF(A14stdlife="n/a","n/a",IF(BF$3&gt;(A14stdlife+$E295),('PTRM input'!$O$398*(1+rvanilla09)^0.5)-SUM($O295:BE295),('PTRM input'!$O$398*(1+rvanilla09)^0.5)/A14stdlife))</f>
        <v>0</v>
      </c>
      <c r="BG295" s="251">
        <f ca="1">IF(A14stdlife="n/a","n/a",IF(BG$3&gt;(A14stdlife+$E295),('PTRM input'!$O$398*(1+rvanilla09)^0.5)-SUM($O295:BF295),('PTRM input'!$O$398*(1+rvanilla09)^0.5)/A14stdlife))</f>
        <v>0</v>
      </c>
      <c r="BH295" s="251">
        <f ca="1">IF(A14stdlife="n/a","n/a",IF(BH$3&gt;(A14stdlife+$E295),('PTRM input'!$O$398*(1+rvanilla09)^0.5)-SUM($O295:BG295),('PTRM input'!$O$398*(1+rvanilla09)^0.5)/A14stdlife))</f>
        <v>0</v>
      </c>
      <c r="BI295" s="251">
        <f ca="1">IF(A14stdlife="n/a","n/a",IF(BI$3&gt;(A14stdlife+$E295),('PTRM input'!$O$398*(1+rvanilla09)^0.5)-SUM($O295:BH295),('PTRM input'!$O$398*(1+rvanilla09)^0.5)/A14stdlife))</f>
        <v>0</v>
      </c>
      <c r="BJ295" s="116"/>
      <c r="BK295" s="116"/>
      <c r="BL295" s="116"/>
      <c r="BM295" s="116"/>
    </row>
    <row r="296" spans="1:65" hidden="1" outlineLevel="2">
      <c r="A296" s="116"/>
      <c r="B296" s="19"/>
      <c r="C296" s="18"/>
      <c r="D296" s="760"/>
      <c r="E296" s="87">
        <v>10</v>
      </c>
      <c r="F296" s="259"/>
      <c r="G296" s="434"/>
      <c r="H296" s="435"/>
      <c r="I296" s="435"/>
      <c r="J296" s="435"/>
      <c r="K296" s="435"/>
      <c r="L296" s="435"/>
      <c r="M296" s="435"/>
      <c r="N296" s="435"/>
      <c r="O296" s="435"/>
      <c r="P296" s="619"/>
      <c r="Q296" s="433">
        <f ca="1">IF(A14stdlife="n/a","n/a",IF(Q$3&gt;(A14stdlife+$E296),('PTRM input'!$P$398*(1+rvanilla10)^0.5)-SUM($P296:P296),('PTRM input'!$P$398*(1+rvanilla10)^0.5)/A14stdlife))</f>
        <v>0</v>
      </c>
      <c r="R296" s="251">
        <f ca="1">IF(A14stdlife="n/a","n/a",IF(R$3&gt;(A14stdlife+$E296),('PTRM input'!$P$398*(1+rvanilla10)^0.5)-SUM($P296:Q296),('PTRM input'!$P$398*(1+rvanilla10)^0.5)/A14stdlife))</f>
        <v>0</v>
      </c>
      <c r="S296" s="251">
        <f ca="1">IF(A14stdlife="n/a","n/a",IF(S$3&gt;(A14stdlife+$E296),('PTRM input'!$P$398*(1+rvanilla10)^0.5)-SUM($P296:R296),('PTRM input'!$P$398*(1+rvanilla10)^0.5)/A14stdlife))</f>
        <v>0</v>
      </c>
      <c r="T296" s="251">
        <f ca="1">IF(A14stdlife="n/a","n/a",IF(T$3&gt;(A14stdlife+$E296),('PTRM input'!$P$398*(1+rvanilla10)^0.5)-SUM($P296:S296),('PTRM input'!$P$398*(1+rvanilla10)^0.5)/A14stdlife))</f>
        <v>0</v>
      </c>
      <c r="U296" s="251">
        <f ca="1">IF(A14stdlife="n/a","n/a",IF(U$3&gt;(A14stdlife+$E296),('PTRM input'!$P$398*(1+rvanilla10)^0.5)-SUM($P296:T296),('PTRM input'!$P$398*(1+rvanilla10)^0.5)/A14stdlife))</f>
        <v>0</v>
      </c>
      <c r="V296" s="251">
        <f ca="1">IF(A14stdlife="n/a","n/a",IF(V$3&gt;(A14stdlife+$E296),('PTRM input'!$P$398*(1+rvanilla10)^0.5)-SUM($P296:U296),('PTRM input'!$P$398*(1+rvanilla10)^0.5)/A14stdlife))</f>
        <v>0</v>
      </c>
      <c r="W296" s="251">
        <f ca="1">IF(A14stdlife="n/a","n/a",IF(W$3&gt;(A14stdlife+$E296),('PTRM input'!$P$398*(1+rvanilla10)^0.5)-SUM($P296:V296),('PTRM input'!$P$398*(1+rvanilla10)^0.5)/A14stdlife))</f>
        <v>0</v>
      </c>
      <c r="X296" s="251">
        <f ca="1">IF(A14stdlife="n/a","n/a",IF(X$3&gt;(A14stdlife+$E296),('PTRM input'!$P$398*(1+rvanilla10)^0.5)-SUM($P296:W296),('PTRM input'!$P$398*(1+rvanilla10)^0.5)/A14stdlife))</f>
        <v>0</v>
      </c>
      <c r="Y296" s="251">
        <f ca="1">IF(A14stdlife="n/a","n/a",IF(Y$3&gt;(A14stdlife+$E296),('PTRM input'!$P$398*(1+rvanilla10)^0.5)-SUM($P296:X296),('PTRM input'!$P$398*(1+rvanilla10)^0.5)/A14stdlife))</f>
        <v>0</v>
      </c>
      <c r="Z296" s="251">
        <f ca="1">IF(A14stdlife="n/a","n/a",IF(Z$3&gt;(A14stdlife+$E296),('PTRM input'!$P$398*(1+rvanilla10)^0.5)-SUM($P296:Y296),('PTRM input'!$P$398*(1+rvanilla10)^0.5)/A14stdlife))</f>
        <v>0</v>
      </c>
      <c r="AA296" s="251">
        <f ca="1">IF(A14stdlife="n/a","n/a",IF(AA$3&gt;(A14stdlife+$E296),('PTRM input'!$P$398*(1+rvanilla10)^0.5)-SUM($P296:Z296),('PTRM input'!$P$398*(1+rvanilla10)^0.5)/A14stdlife))</f>
        <v>0</v>
      </c>
      <c r="AB296" s="251">
        <f ca="1">IF(A14stdlife="n/a","n/a",IF(AB$3&gt;(A14stdlife+$E296),('PTRM input'!$P$398*(1+rvanilla10)^0.5)-SUM($P296:AA296),('PTRM input'!$P$398*(1+rvanilla10)^0.5)/A14stdlife))</f>
        <v>0</v>
      </c>
      <c r="AC296" s="251">
        <f ca="1">IF(A14stdlife="n/a","n/a",IF(AC$3&gt;(A14stdlife+$E296),('PTRM input'!$P$398*(1+rvanilla10)^0.5)-SUM($P296:AB296),('PTRM input'!$P$398*(1+rvanilla10)^0.5)/A14stdlife))</f>
        <v>0</v>
      </c>
      <c r="AD296" s="251">
        <f ca="1">IF(A14stdlife="n/a","n/a",IF(AD$3&gt;(A14stdlife+$E296),('PTRM input'!$P$398*(1+rvanilla10)^0.5)-SUM($P296:AC296),('PTRM input'!$P$398*(1+rvanilla10)^0.5)/A14stdlife))</f>
        <v>0</v>
      </c>
      <c r="AE296" s="251">
        <f ca="1">IF(A14stdlife="n/a","n/a",IF(AE$3&gt;(A14stdlife+$E296),('PTRM input'!$P$398*(1+rvanilla10)^0.5)-SUM($P296:AD296),('PTRM input'!$P$398*(1+rvanilla10)^0.5)/A14stdlife))</f>
        <v>0</v>
      </c>
      <c r="AF296" s="251">
        <f ca="1">IF(A14stdlife="n/a","n/a",IF(AF$3&gt;(A14stdlife+$E296),('PTRM input'!$P$398*(1+rvanilla10)^0.5)-SUM($P296:AE296),('PTRM input'!$P$398*(1+rvanilla10)^0.5)/A14stdlife))</f>
        <v>0</v>
      </c>
      <c r="AG296" s="251">
        <f ca="1">IF(A14stdlife="n/a","n/a",IF(AG$3&gt;(A14stdlife+$E296),('PTRM input'!$P$398*(1+rvanilla10)^0.5)-SUM($P296:AF296),('PTRM input'!$P$398*(1+rvanilla10)^0.5)/A14stdlife))</f>
        <v>0</v>
      </c>
      <c r="AH296" s="251">
        <f ca="1">IF(A14stdlife="n/a","n/a",IF(AH$3&gt;(A14stdlife+$E296),('PTRM input'!$P$398*(1+rvanilla10)^0.5)-SUM($P296:AG296),('PTRM input'!$P$398*(1+rvanilla10)^0.5)/A14stdlife))</f>
        <v>0</v>
      </c>
      <c r="AI296" s="251">
        <f ca="1">IF(A14stdlife="n/a","n/a",IF(AI$3&gt;(A14stdlife+$E296),('PTRM input'!$P$398*(1+rvanilla10)^0.5)-SUM($P296:AH296),('PTRM input'!$P$398*(1+rvanilla10)^0.5)/A14stdlife))</f>
        <v>0</v>
      </c>
      <c r="AJ296" s="251">
        <f ca="1">IF(A14stdlife="n/a","n/a",IF(AJ$3&gt;(A14stdlife+$E296),('PTRM input'!$P$398*(1+rvanilla10)^0.5)-SUM($P296:AI296),('PTRM input'!$P$398*(1+rvanilla10)^0.5)/A14stdlife))</f>
        <v>0</v>
      </c>
      <c r="AK296" s="251">
        <f ca="1">IF(A14stdlife="n/a","n/a",IF(AK$3&gt;(A14stdlife+$E296),('PTRM input'!$P$398*(1+rvanilla10)^0.5)-SUM($P296:AJ296),('PTRM input'!$P$398*(1+rvanilla10)^0.5)/A14stdlife))</f>
        <v>0</v>
      </c>
      <c r="AL296" s="251">
        <f ca="1">IF(A14stdlife="n/a","n/a",IF(AL$3&gt;(A14stdlife+$E296),('PTRM input'!$P$398*(1+rvanilla10)^0.5)-SUM($P296:AK296),('PTRM input'!$P$398*(1+rvanilla10)^0.5)/A14stdlife))</f>
        <v>0</v>
      </c>
      <c r="AM296" s="251">
        <f ca="1">IF(A14stdlife="n/a","n/a",IF(AM$3&gt;(A14stdlife+$E296),('PTRM input'!$P$398*(1+rvanilla10)^0.5)-SUM($P296:AL296),('PTRM input'!$P$398*(1+rvanilla10)^0.5)/A14stdlife))</f>
        <v>0</v>
      </c>
      <c r="AN296" s="251">
        <f ca="1">IF(A14stdlife="n/a","n/a",IF(AN$3&gt;(A14stdlife+$E296),('PTRM input'!$P$398*(1+rvanilla10)^0.5)-SUM($P296:AM296),('PTRM input'!$P$398*(1+rvanilla10)^0.5)/A14stdlife))</f>
        <v>0</v>
      </c>
      <c r="AO296" s="251">
        <f ca="1">IF(A14stdlife="n/a","n/a",IF(AO$3&gt;(A14stdlife+$E296),('PTRM input'!$P$398*(1+rvanilla10)^0.5)-SUM($P296:AN296),('PTRM input'!$P$398*(1+rvanilla10)^0.5)/A14stdlife))</f>
        <v>0</v>
      </c>
      <c r="AP296" s="251">
        <f ca="1">IF(A14stdlife="n/a","n/a",IF(AP$3&gt;(A14stdlife+$E296),('PTRM input'!$P$398*(1+rvanilla10)^0.5)-SUM($P296:AO296),('PTRM input'!$P$398*(1+rvanilla10)^0.5)/A14stdlife))</f>
        <v>0</v>
      </c>
      <c r="AQ296" s="251">
        <f ca="1">IF(A14stdlife="n/a","n/a",IF(AQ$3&gt;(A14stdlife+$E296),('PTRM input'!$P$398*(1+rvanilla10)^0.5)-SUM($P296:AP296),('PTRM input'!$P$398*(1+rvanilla10)^0.5)/A14stdlife))</f>
        <v>0</v>
      </c>
      <c r="AR296" s="251">
        <f ca="1">IF(A14stdlife="n/a","n/a",IF(AR$3&gt;(A14stdlife+$E296),('PTRM input'!$P$398*(1+rvanilla10)^0.5)-SUM($P296:AQ296),('PTRM input'!$P$398*(1+rvanilla10)^0.5)/A14stdlife))</f>
        <v>0</v>
      </c>
      <c r="AS296" s="251">
        <f ca="1">IF(A14stdlife="n/a","n/a",IF(AS$3&gt;(A14stdlife+$E296),('PTRM input'!$P$398*(1+rvanilla10)^0.5)-SUM($P296:AR296),('PTRM input'!$P$398*(1+rvanilla10)^0.5)/A14stdlife))</f>
        <v>0</v>
      </c>
      <c r="AT296" s="251">
        <f ca="1">IF(A14stdlife="n/a","n/a",IF(AT$3&gt;(A14stdlife+$E296),('PTRM input'!$P$398*(1+rvanilla10)^0.5)-SUM($P296:AS296),('PTRM input'!$P$398*(1+rvanilla10)^0.5)/A14stdlife))</f>
        <v>0</v>
      </c>
      <c r="AU296" s="251">
        <f ca="1">IF(A14stdlife="n/a","n/a",IF(AU$3&gt;(A14stdlife+$E296),('PTRM input'!$P$398*(1+rvanilla10)^0.5)-SUM($P296:AT296),('PTRM input'!$P$398*(1+rvanilla10)^0.5)/A14stdlife))</f>
        <v>0</v>
      </c>
      <c r="AV296" s="251">
        <f ca="1">IF(A14stdlife="n/a","n/a",IF(AV$3&gt;(A14stdlife+$E296),('PTRM input'!$P$398*(1+rvanilla10)^0.5)-SUM($P296:AU296),('PTRM input'!$P$398*(1+rvanilla10)^0.5)/A14stdlife))</f>
        <v>0</v>
      </c>
      <c r="AW296" s="251">
        <f ca="1">IF(A14stdlife="n/a","n/a",IF(AW$3&gt;(A14stdlife+$E296),('PTRM input'!$P$398*(1+rvanilla10)^0.5)-SUM($P296:AV296),('PTRM input'!$P$398*(1+rvanilla10)^0.5)/A14stdlife))</f>
        <v>0</v>
      </c>
      <c r="AX296" s="251">
        <f ca="1">IF(A14stdlife="n/a","n/a",IF(AX$3&gt;(A14stdlife+$E296),('PTRM input'!$P$398*(1+rvanilla10)^0.5)-SUM($P296:AW296),('PTRM input'!$P$398*(1+rvanilla10)^0.5)/A14stdlife))</f>
        <v>0</v>
      </c>
      <c r="AY296" s="251">
        <f ca="1">IF(A14stdlife="n/a","n/a",IF(AY$3&gt;(A14stdlife+$E296),('PTRM input'!$P$398*(1+rvanilla10)^0.5)-SUM($P296:AX296),('PTRM input'!$P$398*(1+rvanilla10)^0.5)/A14stdlife))</f>
        <v>0</v>
      </c>
      <c r="AZ296" s="251">
        <f ca="1">IF(A14stdlife="n/a","n/a",IF(AZ$3&gt;(A14stdlife+$E296),('PTRM input'!$P$398*(1+rvanilla10)^0.5)-SUM($P296:AY296),('PTRM input'!$P$398*(1+rvanilla10)^0.5)/A14stdlife))</f>
        <v>0</v>
      </c>
      <c r="BA296" s="251">
        <f ca="1">IF(A14stdlife="n/a","n/a",IF(BA$3&gt;(A14stdlife+$E296),('PTRM input'!$P$398*(1+rvanilla10)^0.5)-SUM($P296:AZ296),('PTRM input'!$P$398*(1+rvanilla10)^0.5)/A14stdlife))</f>
        <v>0</v>
      </c>
      <c r="BB296" s="251">
        <f ca="1">IF(A14stdlife="n/a","n/a",IF(BB$3&gt;(A14stdlife+$E296),('PTRM input'!$P$398*(1+rvanilla10)^0.5)-SUM($P296:BA296),('PTRM input'!$P$398*(1+rvanilla10)^0.5)/A14stdlife))</f>
        <v>0</v>
      </c>
      <c r="BC296" s="251">
        <f ca="1">IF(A14stdlife="n/a","n/a",IF(BC$3&gt;(A14stdlife+$E296),('PTRM input'!$P$398*(1+rvanilla10)^0.5)-SUM($P296:BB296),('PTRM input'!$P$398*(1+rvanilla10)^0.5)/A14stdlife))</f>
        <v>0</v>
      </c>
      <c r="BD296" s="251">
        <f ca="1">IF(A14stdlife="n/a","n/a",IF(BD$3&gt;(A14stdlife+$E296),('PTRM input'!$P$398*(1+rvanilla10)^0.5)-SUM($P296:BC296),('PTRM input'!$P$398*(1+rvanilla10)^0.5)/A14stdlife))</f>
        <v>0</v>
      </c>
      <c r="BE296" s="251">
        <f ca="1">IF(A14stdlife="n/a","n/a",IF(BE$3&gt;(A14stdlife+$E296),('PTRM input'!$P$398*(1+rvanilla10)^0.5)-SUM($P296:BD296),('PTRM input'!$P$398*(1+rvanilla10)^0.5)/A14stdlife))</f>
        <v>0</v>
      </c>
      <c r="BF296" s="251">
        <f ca="1">IF(A14stdlife="n/a","n/a",IF(BF$3&gt;(A14stdlife+$E296),('PTRM input'!$P$398*(1+rvanilla10)^0.5)-SUM($P296:BE296),('PTRM input'!$P$398*(1+rvanilla10)^0.5)/A14stdlife))</f>
        <v>0</v>
      </c>
      <c r="BG296" s="251">
        <f ca="1">IF(A14stdlife="n/a","n/a",IF(BG$3&gt;(A14stdlife+$E296),('PTRM input'!$P$398*(1+rvanilla10)^0.5)-SUM($P296:BF296),('PTRM input'!$P$398*(1+rvanilla10)^0.5)/A14stdlife))</f>
        <v>0</v>
      </c>
      <c r="BH296" s="251">
        <f ca="1">IF(A14stdlife="n/a","n/a",IF(BH$3&gt;(A14stdlife+$E296),('PTRM input'!$P$398*(1+rvanilla10)^0.5)-SUM($P296:BG296),('PTRM input'!$P$398*(1+rvanilla10)^0.5)/A14stdlife))</f>
        <v>0</v>
      </c>
      <c r="BI296" s="251">
        <f ca="1">IF(A14stdlife="n/a","n/a",IF(BI$3&gt;(A14stdlife+$E296),('PTRM input'!$P$398*(1+rvanilla10)^0.5)-SUM($P296:BH296),('PTRM input'!$P$398*(1+rvanilla10)^0.5)/A14stdlife))</f>
        <v>0</v>
      </c>
      <c r="BJ296" s="116"/>
      <c r="BK296" s="116"/>
      <c r="BL296" s="116"/>
      <c r="BM296" s="116"/>
    </row>
    <row r="297" spans="1:65" hidden="1" outlineLevel="1" collapsed="1">
      <c r="A297" s="116"/>
      <c r="B297" s="9"/>
      <c r="C297" s="19">
        <f>Asset14</f>
        <v>0</v>
      </c>
      <c r="D297" s="9"/>
      <c r="E297" s="9"/>
      <c r="F297" s="260"/>
      <c r="G297" s="261">
        <f>SUM(G285:G296)</f>
        <v>0</v>
      </c>
      <c r="H297" s="261">
        <f t="shared" ref="H297:K297" ca="1" si="95">SUM(H285:H296)</f>
        <v>0</v>
      </c>
      <c r="I297" s="261">
        <f t="shared" ca="1" si="95"/>
        <v>0</v>
      </c>
      <c r="J297" s="261">
        <f t="shared" ca="1" si="95"/>
        <v>0</v>
      </c>
      <c r="K297" s="261">
        <f t="shared" ca="1" si="95"/>
        <v>0</v>
      </c>
      <c r="L297" s="261">
        <f t="shared" ref="L297:AL297" ca="1" si="96">SUM(L285:L296)</f>
        <v>0</v>
      </c>
      <c r="M297" s="261">
        <f t="shared" ca="1" si="96"/>
        <v>0</v>
      </c>
      <c r="N297" s="261">
        <f t="shared" ca="1" si="96"/>
        <v>0</v>
      </c>
      <c r="O297" s="261">
        <f t="shared" ca="1" si="96"/>
        <v>0</v>
      </c>
      <c r="P297" s="261">
        <f t="shared" ca="1" si="96"/>
        <v>0</v>
      </c>
      <c r="Q297" s="261">
        <f t="shared" ca="1" si="96"/>
        <v>0</v>
      </c>
      <c r="R297" s="371">
        <f t="shared" ca="1" si="96"/>
        <v>0</v>
      </c>
      <c r="S297" s="371">
        <f t="shared" ca="1" si="96"/>
        <v>0</v>
      </c>
      <c r="T297" s="371">
        <f t="shared" ca="1" si="96"/>
        <v>0</v>
      </c>
      <c r="U297" s="371">
        <f t="shared" ca="1" si="96"/>
        <v>0</v>
      </c>
      <c r="V297" s="371">
        <f t="shared" ca="1" si="96"/>
        <v>0</v>
      </c>
      <c r="W297" s="371">
        <f t="shared" ca="1" si="96"/>
        <v>0</v>
      </c>
      <c r="X297" s="371">
        <f t="shared" ca="1" si="96"/>
        <v>0</v>
      </c>
      <c r="Y297" s="371">
        <f t="shared" ca="1" si="96"/>
        <v>0</v>
      </c>
      <c r="Z297" s="371">
        <f t="shared" ca="1" si="96"/>
        <v>0</v>
      </c>
      <c r="AA297" s="371">
        <f t="shared" ca="1" si="96"/>
        <v>0</v>
      </c>
      <c r="AB297" s="371">
        <f t="shared" ca="1" si="96"/>
        <v>0</v>
      </c>
      <c r="AC297" s="371">
        <f t="shared" ca="1" si="96"/>
        <v>0</v>
      </c>
      <c r="AD297" s="371">
        <f t="shared" ca="1" si="96"/>
        <v>0</v>
      </c>
      <c r="AE297" s="371">
        <f t="shared" ca="1" si="96"/>
        <v>0</v>
      </c>
      <c r="AF297" s="371">
        <f t="shared" ca="1" si="96"/>
        <v>0</v>
      </c>
      <c r="AG297" s="371">
        <f t="shared" ca="1" si="96"/>
        <v>0</v>
      </c>
      <c r="AH297" s="371">
        <f t="shared" ca="1" si="96"/>
        <v>0</v>
      </c>
      <c r="AI297" s="371">
        <f t="shared" ca="1" si="96"/>
        <v>0</v>
      </c>
      <c r="AJ297" s="371">
        <f t="shared" ca="1" si="96"/>
        <v>0</v>
      </c>
      <c r="AK297" s="371">
        <f t="shared" ca="1" si="96"/>
        <v>0</v>
      </c>
      <c r="AL297" s="371">
        <f t="shared" ca="1" si="96"/>
        <v>0</v>
      </c>
      <c r="AM297" s="371">
        <f t="shared" ref="AM297:BI297" ca="1" si="97">SUM(AM285:AM296)</f>
        <v>0</v>
      </c>
      <c r="AN297" s="371">
        <f t="shared" ca="1" si="97"/>
        <v>0</v>
      </c>
      <c r="AO297" s="371">
        <f t="shared" ca="1" si="97"/>
        <v>0</v>
      </c>
      <c r="AP297" s="371">
        <f t="shared" ca="1" si="97"/>
        <v>0</v>
      </c>
      <c r="AQ297" s="371">
        <f t="shared" ca="1" si="97"/>
        <v>0</v>
      </c>
      <c r="AR297" s="371">
        <f t="shared" ca="1" si="97"/>
        <v>0</v>
      </c>
      <c r="AS297" s="371">
        <f t="shared" ca="1" si="97"/>
        <v>0</v>
      </c>
      <c r="AT297" s="371">
        <f t="shared" ca="1" si="97"/>
        <v>0</v>
      </c>
      <c r="AU297" s="371">
        <f t="shared" ca="1" si="97"/>
        <v>0</v>
      </c>
      <c r="AV297" s="371">
        <f t="shared" ca="1" si="97"/>
        <v>0</v>
      </c>
      <c r="AW297" s="371">
        <f t="shared" ca="1" si="97"/>
        <v>0</v>
      </c>
      <c r="AX297" s="371">
        <f t="shared" ca="1" si="97"/>
        <v>0</v>
      </c>
      <c r="AY297" s="371">
        <f t="shared" ca="1" si="97"/>
        <v>0</v>
      </c>
      <c r="AZ297" s="371">
        <f t="shared" ca="1" si="97"/>
        <v>0</v>
      </c>
      <c r="BA297" s="371">
        <f t="shared" ca="1" si="97"/>
        <v>0</v>
      </c>
      <c r="BB297" s="371">
        <f t="shared" ca="1" si="97"/>
        <v>0</v>
      </c>
      <c r="BC297" s="371">
        <f t="shared" ca="1" si="97"/>
        <v>0</v>
      </c>
      <c r="BD297" s="371">
        <f t="shared" ca="1" si="97"/>
        <v>0</v>
      </c>
      <c r="BE297" s="371">
        <f t="shared" ca="1" si="97"/>
        <v>0</v>
      </c>
      <c r="BF297" s="371">
        <f t="shared" ca="1" si="97"/>
        <v>0</v>
      </c>
      <c r="BG297" s="371">
        <f t="shared" ca="1" si="97"/>
        <v>0</v>
      </c>
      <c r="BH297" s="371">
        <f t="shared" ca="1" si="97"/>
        <v>0</v>
      </c>
      <c r="BI297" s="371">
        <f t="shared" ca="1" si="97"/>
        <v>0</v>
      </c>
      <c r="BJ297" s="116"/>
      <c r="BK297" s="116"/>
      <c r="BL297" s="116"/>
      <c r="BM297" s="116"/>
    </row>
    <row r="298" spans="1:65" hidden="1" outlineLevel="2">
      <c r="A298" s="116"/>
      <c r="B298" s="106">
        <f>C310</f>
        <v>0</v>
      </c>
      <c r="C298" s="614"/>
      <c r="D298" s="615" t="s">
        <v>236</v>
      </c>
      <c r="E298" s="614"/>
      <c r="F298" s="616"/>
      <c r="G298" s="617">
        <f>IF(('PTRM input'!$E$515='PTRM input'!$G$514),IF(G$3&gt;A15remlife,A15acvalue-SUM(F298:$F298),IF(A15remlife="N/A","n/a",A15acvalue/A15remlife)),'PTRM input'!G$534)</f>
        <v>0</v>
      </c>
      <c r="H298" s="617">
        <f>IF(('PTRM input'!$E$515='PTRM input'!$G$514),IF(H$3&gt;A15remlife,A15acvalue-SUM($F298:G298),IF(A15remlife="N/A","n/a",A15acvalue/A15remlife)),'PTRM input'!H$534)</f>
        <v>0</v>
      </c>
      <c r="I298" s="617">
        <f>IF(('PTRM input'!$E$515='PTRM input'!$G$514),IF(I$3&gt;A15remlife,A15acvalue-SUM($F298:H298),IF(A15remlife="N/A","n/a",A15acvalue/A15remlife)),'PTRM input'!I$534)</f>
        <v>0</v>
      </c>
      <c r="J298" s="617">
        <f>IF(('PTRM input'!$E$515='PTRM input'!$G$514),IF(J$3&gt;A15remlife,A15acvalue-SUM($F298:I298),IF(A15remlife="N/A","n/a",A15acvalue/A15remlife)),'PTRM input'!J$534)</f>
        <v>0</v>
      </c>
      <c r="K298" s="617">
        <f>IF(('PTRM input'!$E$515='PTRM input'!$G$514),IF(K$3&gt;A15remlife,A15acvalue-SUM($F298:J298),IF(A15remlife="N/A","n/a",A15acvalue/A15remlife)),'PTRM input'!K$534)</f>
        <v>0</v>
      </c>
      <c r="L298" s="617">
        <f>IF(('PTRM input'!$E$515='PTRM input'!$G$514),IF(L$3&gt;A15remlife,A15acvalue-SUM($F298:K298),IF(A15remlife="N/A","n/a",A15acvalue/A15remlife)),'PTRM input'!L$534)</f>
        <v>0</v>
      </c>
      <c r="M298" s="617">
        <f>IF(('PTRM input'!$E$515='PTRM input'!$G$514),IF(M$3&gt;A15remlife,A15acvalue-SUM($F298:L298),IF(A15remlife="N/A","n/a",A15acvalue/A15remlife)),'PTRM input'!M$534)</f>
        <v>0</v>
      </c>
      <c r="N298" s="617">
        <f>IF(('PTRM input'!$E$515='PTRM input'!$G$514),IF(N$3&gt;A15remlife,A15acvalue-SUM($F298:M298),IF(A15remlife="N/A","n/a",A15acvalue/A15remlife)),'PTRM input'!N$534)</f>
        <v>0</v>
      </c>
      <c r="O298" s="617">
        <f>IF(('PTRM input'!$E$515='PTRM input'!$G$514),IF(O$3&gt;A15remlife,A15acvalue-SUM($F298:N298),IF(A15remlife="N/A","n/a",A15acvalue/A15remlife)),'PTRM input'!O$534)</f>
        <v>0</v>
      </c>
      <c r="P298" s="617">
        <f>IF(('PTRM input'!$E$515='PTRM input'!$G$514),IF(P$3&gt;A15remlife,A15acvalue-SUM($F298:O298),IF(A15remlife="N/A","n/a",A15acvalue/A15remlife)),'PTRM input'!P$534)</f>
        <v>0</v>
      </c>
      <c r="Q298" s="617">
        <f>IF(('PTRM input'!$E$515='PTRM input'!$G$514),IF(Q$3&gt;A15remlife,A15acvalue-SUM($F298:P298),IF(A15remlife="N/A","n/a",A15acvalue/A15remlife)),'PTRM input'!Q$534)</f>
        <v>0</v>
      </c>
      <c r="R298" s="617">
        <f>IF(('PTRM input'!$E$515='PTRM input'!$G$514),IF(R$3&gt;A15remlife,A15acvalue-SUM($F298:Q298),IF(A15remlife="N/A","n/a",A15acvalue/A15remlife)),'PTRM input'!R$534)</f>
        <v>0</v>
      </c>
      <c r="S298" s="617">
        <f>IF(('PTRM input'!$E$515='PTRM input'!$G$514),IF(S$3&gt;A15remlife,A15acvalue-SUM($F298:R298),IF(A15remlife="N/A","n/a",A15acvalue/A15remlife)),'PTRM input'!S$534)</f>
        <v>0</v>
      </c>
      <c r="T298" s="617">
        <f>IF(('PTRM input'!$E$515='PTRM input'!$G$514),IF(T$3&gt;A15remlife,A15acvalue-SUM($F298:S298),IF(A15remlife="N/A","n/a",A15acvalue/A15remlife)),'PTRM input'!T$534)</f>
        <v>0</v>
      </c>
      <c r="U298" s="617">
        <f>IF(('PTRM input'!$E$515='PTRM input'!$G$514),IF(U$3&gt;A15remlife,A15acvalue-SUM($F298:T298),IF(A15remlife="N/A","n/a",A15acvalue/A15remlife)),'PTRM input'!U$534)</f>
        <v>0</v>
      </c>
      <c r="V298" s="617">
        <f>IF(('PTRM input'!$E$515='PTRM input'!$G$514),IF(V$3&gt;A15remlife,A15acvalue-SUM($F298:U298),IF(A15remlife="N/A","n/a",A15acvalue/A15remlife)),'PTRM input'!V$534)</f>
        <v>0</v>
      </c>
      <c r="W298" s="617">
        <f>IF(('PTRM input'!$E$515='PTRM input'!$G$514),IF(W$3&gt;A15remlife,A15acvalue-SUM($F298:V298),IF(A15remlife="N/A","n/a",A15acvalue/A15remlife)),'PTRM input'!W$534)</f>
        <v>0</v>
      </c>
      <c r="X298" s="617">
        <f>IF(('PTRM input'!$E$515='PTRM input'!$G$514),IF(X$3&gt;A15remlife,A15acvalue-SUM($F298:W298),IF(A15remlife="N/A","n/a",A15acvalue/A15remlife)),'PTRM input'!X$534)</f>
        <v>0</v>
      </c>
      <c r="Y298" s="617">
        <f>IF(('PTRM input'!$E$515='PTRM input'!$G$514),IF(Y$3&gt;A15remlife,A15acvalue-SUM($F298:X298),IF(A15remlife="N/A","n/a",A15acvalue/A15remlife)),'PTRM input'!Y$534)</f>
        <v>0</v>
      </c>
      <c r="Z298" s="617">
        <f>IF(('PTRM input'!$E$515='PTRM input'!$G$514),IF(Z$3&gt;A15remlife,A15acvalue-SUM($F298:Y298),IF(A15remlife="N/A","n/a",A15acvalue/A15remlife)),'PTRM input'!Z$534)</f>
        <v>0</v>
      </c>
      <c r="AA298" s="617">
        <f>IF(('PTRM input'!$E$515='PTRM input'!$G$514),IF(AA$3&gt;A15remlife,A15acvalue-SUM($F298:Z298),IF(A15remlife="N/A","n/a",A15acvalue/A15remlife)),'PTRM input'!AA$534)</f>
        <v>0</v>
      </c>
      <c r="AB298" s="617">
        <f>IF(('PTRM input'!$E$515='PTRM input'!$G$514),IF(AB$3&gt;A15remlife,A15acvalue-SUM($F298:AA298),IF(A15remlife="N/A","n/a",A15acvalue/A15remlife)),'PTRM input'!AB$534)</f>
        <v>0</v>
      </c>
      <c r="AC298" s="617">
        <f>IF(('PTRM input'!$E$515='PTRM input'!$G$514),IF(AC$3&gt;A15remlife,A15acvalue-SUM($F298:AB298),IF(A15remlife="N/A","n/a",A15acvalue/A15remlife)),'PTRM input'!AC$534)</f>
        <v>0</v>
      </c>
      <c r="AD298" s="617">
        <f>IF(('PTRM input'!$E$515='PTRM input'!$G$514),IF(AD$3&gt;A15remlife,A15acvalue-SUM($F298:AC298),IF(A15remlife="N/A","n/a",A15acvalue/A15remlife)),'PTRM input'!AD$534)</f>
        <v>0</v>
      </c>
      <c r="AE298" s="617">
        <f>IF(('PTRM input'!$E$515='PTRM input'!$G$514),IF(AE$3&gt;A15remlife,A15acvalue-SUM($F298:AD298),IF(A15remlife="N/A","n/a",A15acvalue/A15remlife)),'PTRM input'!AE$534)</f>
        <v>0</v>
      </c>
      <c r="AF298" s="617">
        <f>IF(('PTRM input'!$E$515='PTRM input'!$G$514),IF(AF$3&gt;A15remlife,A15acvalue-SUM($F298:AE298),IF(A15remlife="N/A","n/a",A15acvalue/A15remlife)),'PTRM input'!AF$534)</f>
        <v>0</v>
      </c>
      <c r="AG298" s="617">
        <f>IF(('PTRM input'!$E$515='PTRM input'!$G$514),IF(AG$3&gt;A15remlife,A15acvalue-SUM($F298:AF298),IF(A15remlife="N/A","n/a",A15acvalue/A15remlife)),'PTRM input'!AG$534)</f>
        <v>0</v>
      </c>
      <c r="AH298" s="617">
        <f>IF(('PTRM input'!$E$515='PTRM input'!$G$514),IF(AH$3&gt;A15remlife,A15acvalue-SUM($F298:AG298),IF(A15remlife="N/A","n/a",A15acvalue/A15remlife)),'PTRM input'!AH$534)</f>
        <v>0</v>
      </c>
      <c r="AI298" s="617">
        <f>IF(('PTRM input'!$E$515='PTRM input'!$G$514),IF(AI$3&gt;A15remlife,A15acvalue-SUM($F298:AH298),IF(A15remlife="N/A","n/a",A15acvalue/A15remlife)),'PTRM input'!AI$534)</f>
        <v>0</v>
      </c>
      <c r="AJ298" s="617">
        <f>IF(('PTRM input'!$E$515='PTRM input'!$G$514),IF(AJ$3&gt;A15remlife,A15acvalue-SUM($F298:AI298),IF(A15remlife="N/A","n/a",A15acvalue/A15remlife)),'PTRM input'!AJ$534)</f>
        <v>0</v>
      </c>
      <c r="AK298" s="617">
        <f>IF(('PTRM input'!$E$515='PTRM input'!$G$514),IF(AK$3&gt;A15remlife,A15acvalue-SUM($F298:AJ298),IF(A15remlife="N/A","n/a",A15acvalue/A15remlife)),'PTRM input'!AK$534)</f>
        <v>0</v>
      </c>
      <c r="AL298" s="617">
        <f>IF(('PTRM input'!$E$515='PTRM input'!$G$514),IF(AL$3&gt;A15remlife,A15acvalue-SUM($F298:AK298),IF(A15remlife="N/A","n/a",A15acvalue/A15remlife)),'PTRM input'!AL$534)</f>
        <v>0</v>
      </c>
      <c r="AM298" s="617">
        <f>IF(('PTRM input'!$E$515='PTRM input'!$G$514),IF(AM$3&gt;A15remlife,A15acvalue-SUM($F298:AL298),IF(A15remlife="N/A","n/a",A15acvalue/A15remlife)),'PTRM input'!AM$534)</f>
        <v>0</v>
      </c>
      <c r="AN298" s="617">
        <f>IF(('PTRM input'!$E$515='PTRM input'!$G$514),IF(AN$3&gt;A15remlife,A15acvalue-SUM($F298:AM298),IF(A15remlife="N/A","n/a",A15acvalue/A15remlife)),'PTRM input'!AN$534)</f>
        <v>0</v>
      </c>
      <c r="AO298" s="617">
        <f>IF(('PTRM input'!$E$515='PTRM input'!$G$514),IF(AO$3&gt;A15remlife,A15acvalue-SUM($F298:AN298),IF(A15remlife="N/A","n/a",A15acvalue/A15remlife)),'PTRM input'!AO$534)</f>
        <v>0</v>
      </c>
      <c r="AP298" s="617">
        <f>IF(('PTRM input'!$E$515='PTRM input'!$G$514),IF(AP$3&gt;A15remlife,A15acvalue-SUM($F298:AO298),IF(A15remlife="N/A","n/a",A15acvalue/A15remlife)),'PTRM input'!AP$534)</f>
        <v>0</v>
      </c>
      <c r="AQ298" s="617">
        <f>IF(('PTRM input'!$E$515='PTRM input'!$G$514),IF(AQ$3&gt;A15remlife,A15acvalue-SUM($F298:AP298),IF(A15remlife="N/A","n/a",A15acvalue/A15remlife)),'PTRM input'!AQ$534)</f>
        <v>0</v>
      </c>
      <c r="AR298" s="617">
        <f>IF(('PTRM input'!$E$515='PTRM input'!$G$514),IF(AR$3&gt;A15remlife,A15acvalue-SUM($F298:AQ298),IF(A15remlife="N/A","n/a",A15acvalue/A15remlife)),'PTRM input'!AR$534)</f>
        <v>0</v>
      </c>
      <c r="AS298" s="617">
        <f>IF(('PTRM input'!$E$515='PTRM input'!$G$514),IF(AS$3&gt;A15remlife,A15acvalue-SUM($F298:AR298),IF(A15remlife="N/A","n/a",A15acvalue/A15remlife)),'PTRM input'!AS$534)</f>
        <v>0</v>
      </c>
      <c r="AT298" s="617">
        <f>IF(('PTRM input'!$E$515='PTRM input'!$G$514),IF(AT$3&gt;A15remlife,A15acvalue-SUM($F298:AS298),IF(A15remlife="N/A","n/a",A15acvalue/A15remlife)),'PTRM input'!AT$534)</f>
        <v>0</v>
      </c>
      <c r="AU298" s="617">
        <f>IF(('PTRM input'!$E$515='PTRM input'!$G$514),IF(AU$3&gt;A15remlife,A15acvalue-SUM($F298:AT298),IF(A15remlife="N/A","n/a",A15acvalue/A15remlife)),'PTRM input'!AU$534)</f>
        <v>0</v>
      </c>
      <c r="AV298" s="617">
        <f>IF(('PTRM input'!$E$515='PTRM input'!$G$514),IF(AV$3&gt;A15remlife,A15acvalue-SUM($F298:AU298),IF(A15remlife="N/A","n/a",A15acvalue/A15remlife)),'PTRM input'!AV$534)</f>
        <v>0</v>
      </c>
      <c r="AW298" s="617">
        <f>IF(('PTRM input'!$E$515='PTRM input'!$G$514),IF(AW$3&gt;A15remlife,A15acvalue-SUM($F298:AV298),IF(A15remlife="N/A","n/a",A15acvalue/A15remlife)),'PTRM input'!AW$534)</f>
        <v>0</v>
      </c>
      <c r="AX298" s="617">
        <f>IF(('PTRM input'!$E$515='PTRM input'!$G$514),IF(AX$3&gt;A15remlife,A15acvalue-SUM($F298:AW298),IF(A15remlife="N/A","n/a",A15acvalue/A15remlife)),'PTRM input'!AX$534)</f>
        <v>0</v>
      </c>
      <c r="AY298" s="617">
        <f>IF(('PTRM input'!$E$515='PTRM input'!$G$514),IF(AY$3&gt;A15remlife,A15acvalue-SUM($F298:AX298),IF(A15remlife="N/A","n/a",A15acvalue/A15remlife)),'PTRM input'!AY$534)</f>
        <v>0</v>
      </c>
      <c r="AZ298" s="617">
        <f>IF(('PTRM input'!$E$515='PTRM input'!$G$514),IF(AZ$3&gt;A15remlife,A15acvalue-SUM($F298:AY298),IF(A15remlife="N/A","n/a",A15acvalue/A15remlife)),'PTRM input'!AZ$534)</f>
        <v>0</v>
      </c>
      <c r="BA298" s="617">
        <f>IF(('PTRM input'!$E$515='PTRM input'!$G$514),IF(BA$3&gt;A15remlife,A15acvalue-SUM($F298:AZ298),IF(A15remlife="N/A","n/a",A15acvalue/A15remlife)),'PTRM input'!BA$534)</f>
        <v>0</v>
      </c>
      <c r="BB298" s="617">
        <f>IF(('PTRM input'!$E$515='PTRM input'!$G$514),IF(BB$3&gt;A15remlife,A15acvalue-SUM($F298:BA298),IF(A15remlife="N/A","n/a",A15acvalue/A15remlife)),'PTRM input'!BB$534)</f>
        <v>0</v>
      </c>
      <c r="BC298" s="617">
        <f>IF(('PTRM input'!$E$515='PTRM input'!$G$514),IF(BC$3&gt;A15remlife,A15acvalue-SUM($F298:BB298),IF(A15remlife="N/A","n/a",A15acvalue/A15remlife)),'PTRM input'!BC$534)</f>
        <v>0</v>
      </c>
      <c r="BD298" s="617">
        <f>IF(('PTRM input'!$E$515='PTRM input'!$G$514),IF(BD$3&gt;A15remlife,A15acvalue-SUM($F298:BC298),IF(A15remlife="N/A","n/a",A15acvalue/A15remlife)),'PTRM input'!BD$534)</f>
        <v>0</v>
      </c>
      <c r="BE298" s="617">
        <f>IF(('PTRM input'!$E$515='PTRM input'!$G$514),IF(BE$3&gt;A15remlife,A15acvalue-SUM($F298:BD298),IF(A15remlife="N/A","n/a",A15acvalue/A15remlife)),'PTRM input'!BE$534)</f>
        <v>0</v>
      </c>
      <c r="BF298" s="617">
        <f>IF(('PTRM input'!$E$515='PTRM input'!$G$514),IF(BF$3&gt;A15remlife,A15acvalue-SUM($F298:BE298),IF(A15remlife="N/A","n/a",A15acvalue/A15remlife)),'PTRM input'!BF$534)</f>
        <v>0</v>
      </c>
      <c r="BG298" s="617">
        <f>IF(('PTRM input'!$E$515='PTRM input'!$G$514),IF(BG$3&gt;A15remlife,A15acvalue-SUM($F298:BF298),IF(A15remlife="N/A","n/a",A15acvalue/A15remlife)),'PTRM input'!BG$534)</f>
        <v>0</v>
      </c>
      <c r="BH298" s="617">
        <f>IF(('PTRM input'!$E$515='PTRM input'!$G$514),IF(BH$3&gt;A15remlife,A15acvalue-SUM($F298:BG298),IF(A15remlife="N/A","n/a",A15acvalue/A15remlife)),'PTRM input'!BH$534)</f>
        <v>0</v>
      </c>
      <c r="BI298" s="617">
        <f>IF(('PTRM input'!$E$515='PTRM input'!$G$514),IF(BI$3&gt;A15remlife,A15acvalue-SUM($F298:BH298),IF(A15remlife="N/A","n/a",A15acvalue/A15remlife)),'PTRM input'!BI$534)</f>
        <v>0</v>
      </c>
      <c r="BJ298" s="116"/>
      <c r="BK298" s="116"/>
      <c r="BL298" s="116"/>
      <c r="BM298" s="116"/>
    </row>
    <row r="299" spans="1:65" ht="12.75" hidden="1" customHeight="1" outlineLevel="2">
      <c r="A299" s="116"/>
      <c r="B299" s="19"/>
      <c r="C299" s="18"/>
      <c r="D299" s="760" t="s">
        <v>237</v>
      </c>
      <c r="E299" s="86">
        <v>0</v>
      </c>
      <c r="F299" s="259"/>
      <c r="G299" s="433"/>
      <c r="H299" s="433"/>
      <c r="I299" s="433"/>
      <c r="J299" s="433"/>
      <c r="K299" s="433"/>
      <c r="L299" s="433"/>
      <c r="M299" s="433"/>
      <c r="N299" s="433"/>
      <c r="O299" s="433"/>
      <c r="P299" s="433"/>
      <c r="Q299" s="433"/>
      <c r="R299" s="251"/>
      <c r="S299" s="251"/>
      <c r="T299" s="251"/>
      <c r="U299" s="251"/>
      <c r="V299" s="251"/>
      <c r="W299" s="251"/>
      <c r="X299" s="251"/>
      <c r="Y299" s="251"/>
      <c r="Z299" s="251"/>
      <c r="AA299" s="251"/>
      <c r="AB299" s="251"/>
      <c r="AC299" s="251"/>
      <c r="AD299" s="251"/>
      <c r="AE299" s="251"/>
      <c r="AF299" s="251"/>
      <c r="AG299" s="251"/>
      <c r="AH299" s="251"/>
      <c r="AI299" s="251"/>
      <c r="AJ299" s="251"/>
      <c r="AK299" s="251"/>
      <c r="AL299" s="251"/>
      <c r="AM299" s="251"/>
      <c r="AN299" s="251"/>
      <c r="AO299" s="251"/>
      <c r="AP299" s="251"/>
      <c r="AQ299" s="251"/>
      <c r="AR299" s="251"/>
      <c r="AS299" s="251"/>
      <c r="AT299" s="251"/>
      <c r="AU299" s="251"/>
      <c r="AV299" s="251"/>
      <c r="AW299" s="251"/>
      <c r="AX299" s="251"/>
      <c r="AY299" s="251"/>
      <c r="AZ299" s="251"/>
      <c r="BA299" s="251"/>
      <c r="BB299" s="251"/>
      <c r="BC299" s="251"/>
      <c r="BD299" s="251"/>
      <c r="BE299" s="251"/>
      <c r="BF299" s="251"/>
      <c r="BG299" s="251"/>
      <c r="BH299" s="251"/>
      <c r="BI299" s="251"/>
      <c r="BJ299" s="116"/>
      <c r="BK299" s="116"/>
      <c r="BL299" s="116"/>
      <c r="BM299" s="116"/>
    </row>
    <row r="300" spans="1:65" hidden="1" outlineLevel="2">
      <c r="A300" s="116"/>
      <c r="B300" s="19"/>
      <c r="C300" s="18"/>
      <c r="D300" s="760"/>
      <c r="E300" s="86">
        <v>1</v>
      </c>
      <c r="F300" s="259"/>
      <c r="G300" s="618"/>
      <c r="H300" s="433">
        <f ca="1">IF(A15stdlife="n/a","n/a",IF(H$3&gt;(A15stdlife+$E300),('PTRM input'!$G$399*(1+rvanilla01)^0.5)-SUM(G300:$G300),('PTRM input'!$G$399*(1+rvanilla01)^0.5)/A15stdlife))</f>
        <v>0</v>
      </c>
      <c r="I300" s="433">
        <f ca="1">IF(A15stdlife="n/a","n/a",IF(I$3&gt;(A15stdlife+$E300),('PTRM input'!$G$399*(1+rvanilla01)^0.5)-SUM($G300:H300),('PTRM input'!$G$399*(1+rvanilla01)^0.5)/A15stdlife))</f>
        <v>0</v>
      </c>
      <c r="J300" s="433">
        <f ca="1">IF(A15stdlife="n/a","n/a",IF(J$3&gt;(A15stdlife+$E300),('PTRM input'!$G$399*(1+rvanilla01)^0.5)-SUM($G300:I300),('PTRM input'!$G$399*(1+rvanilla01)^0.5)/A15stdlife))</f>
        <v>0</v>
      </c>
      <c r="K300" s="433">
        <f ca="1">IF(A15stdlife="n/a","n/a",IF(K$3&gt;(A15stdlife+$E300),('PTRM input'!$G$399*(1+rvanilla01)^0.5)-SUM($G300:J300),('PTRM input'!$G$399*(1+rvanilla01)^0.5)/A15stdlife))</f>
        <v>0</v>
      </c>
      <c r="L300" s="433">
        <f ca="1">IF(A15stdlife="n/a","n/a",IF(L$3&gt;(A15stdlife+$E300),('PTRM input'!$G$399*(1+rvanilla01)^0.5)-SUM($G300:K300),('PTRM input'!$G$399*(1+rvanilla01)^0.5)/A15stdlife))</f>
        <v>0</v>
      </c>
      <c r="M300" s="433">
        <f ca="1">IF(A15stdlife="n/a","n/a",IF(M$3&gt;(A15stdlife+$E300),('PTRM input'!$G$399*(1+rvanilla01)^0.5)-SUM($G300:L300),('PTRM input'!$G$399*(1+rvanilla01)^0.5)/A15stdlife))</f>
        <v>0</v>
      </c>
      <c r="N300" s="433">
        <f ca="1">IF(A15stdlife="n/a","n/a",IF(N$3&gt;(A15stdlife+$E300),('PTRM input'!$G$399*(1+rvanilla01)^0.5)-SUM($G300:M300),('PTRM input'!$G$399*(1+rvanilla01)^0.5)/A15stdlife))</f>
        <v>0</v>
      </c>
      <c r="O300" s="433">
        <f ca="1">IF(A15stdlife="n/a","n/a",IF(O$3&gt;(A15stdlife+$E300),('PTRM input'!$G$399*(1+rvanilla01)^0.5)-SUM($G300:N300),('PTRM input'!$G$399*(1+rvanilla01)^0.5)/A15stdlife))</f>
        <v>0</v>
      </c>
      <c r="P300" s="433">
        <f ca="1">IF(A15stdlife="n/a","n/a",IF(P$3&gt;(A15stdlife+$E300),('PTRM input'!$G$399*(1+rvanilla01)^0.5)-SUM($G300:O300),('PTRM input'!$G$399*(1+rvanilla01)^0.5)/A15stdlife))</f>
        <v>0</v>
      </c>
      <c r="Q300" s="433">
        <f ca="1">IF(A15stdlife="n/a","n/a",IF(Q$3&gt;(A15stdlife+$E300),('PTRM input'!$G$399*(1+rvanilla01)^0.5)-SUM($G300:P300),('PTRM input'!$G$399*(1+rvanilla01)^0.5)/A15stdlife))</f>
        <v>0</v>
      </c>
      <c r="R300" s="251">
        <f ca="1">IF(A15stdlife="n/a","n/a",IF(R$3&gt;(A15stdlife+$E300),('PTRM input'!$G$399*(1+rvanilla01)^0.5)-SUM($G300:Q300),('PTRM input'!$G$399*(1+rvanilla01)^0.5)/A15stdlife))</f>
        <v>0</v>
      </c>
      <c r="S300" s="251">
        <f ca="1">IF(A15stdlife="n/a","n/a",IF(S$3&gt;(A15stdlife+$E300),('PTRM input'!$G$399*(1+rvanilla01)^0.5)-SUM($G300:R300),('PTRM input'!$G$399*(1+rvanilla01)^0.5)/A15stdlife))</f>
        <v>0</v>
      </c>
      <c r="T300" s="251">
        <f ca="1">IF(A15stdlife="n/a","n/a",IF(T$3&gt;(A15stdlife+$E300),('PTRM input'!$G$399*(1+rvanilla01)^0.5)-SUM($G300:S300),('PTRM input'!$G$399*(1+rvanilla01)^0.5)/A15stdlife))</f>
        <v>0</v>
      </c>
      <c r="U300" s="251">
        <f ca="1">IF(A15stdlife="n/a","n/a",IF(U$3&gt;(A15stdlife+$E300),('PTRM input'!$G$399*(1+rvanilla01)^0.5)-SUM($G300:T300),('PTRM input'!$G$399*(1+rvanilla01)^0.5)/A15stdlife))</f>
        <v>0</v>
      </c>
      <c r="V300" s="251">
        <f ca="1">IF(A15stdlife="n/a","n/a",IF(V$3&gt;(A15stdlife+$E300),('PTRM input'!$G$399*(1+rvanilla01)^0.5)-SUM($G300:U300),('PTRM input'!$G$399*(1+rvanilla01)^0.5)/A15stdlife))</f>
        <v>0</v>
      </c>
      <c r="W300" s="251">
        <f ca="1">IF(A15stdlife="n/a","n/a",IF(W$3&gt;(A15stdlife+$E300),('PTRM input'!$G$399*(1+rvanilla01)^0.5)-SUM($G300:V300),('PTRM input'!$G$399*(1+rvanilla01)^0.5)/A15stdlife))</f>
        <v>0</v>
      </c>
      <c r="X300" s="251">
        <f ca="1">IF(A15stdlife="n/a","n/a",IF(X$3&gt;(A15stdlife+$E300),('PTRM input'!$G$399*(1+rvanilla01)^0.5)-SUM($G300:W300),('PTRM input'!$G$399*(1+rvanilla01)^0.5)/A15stdlife))</f>
        <v>0</v>
      </c>
      <c r="Y300" s="251">
        <f ca="1">IF(A15stdlife="n/a","n/a",IF(Y$3&gt;(A15stdlife+$E300),('PTRM input'!$G$399*(1+rvanilla01)^0.5)-SUM($G300:X300),('PTRM input'!$G$399*(1+rvanilla01)^0.5)/A15stdlife))</f>
        <v>0</v>
      </c>
      <c r="Z300" s="251">
        <f ca="1">IF(A15stdlife="n/a","n/a",IF(Z$3&gt;(A15stdlife+$E300),('PTRM input'!$G$399*(1+rvanilla01)^0.5)-SUM($G300:Y300),('PTRM input'!$G$399*(1+rvanilla01)^0.5)/A15stdlife))</f>
        <v>0</v>
      </c>
      <c r="AA300" s="251">
        <f ca="1">IF(A15stdlife="n/a","n/a",IF(AA$3&gt;(A15stdlife+$E300),('PTRM input'!$G$399*(1+rvanilla01)^0.5)-SUM($G300:Z300),('PTRM input'!$G$399*(1+rvanilla01)^0.5)/A15stdlife))</f>
        <v>0</v>
      </c>
      <c r="AB300" s="251">
        <f ca="1">IF(A15stdlife="n/a","n/a",IF(AB$3&gt;(A15stdlife+$E300),('PTRM input'!$G$399*(1+rvanilla01)^0.5)-SUM($G300:AA300),('PTRM input'!$G$399*(1+rvanilla01)^0.5)/A15stdlife))</f>
        <v>0</v>
      </c>
      <c r="AC300" s="251">
        <f ca="1">IF(A15stdlife="n/a","n/a",IF(AC$3&gt;(A15stdlife+$E300),('PTRM input'!$G$399*(1+rvanilla01)^0.5)-SUM($G300:AB300),('PTRM input'!$G$399*(1+rvanilla01)^0.5)/A15stdlife))</f>
        <v>0</v>
      </c>
      <c r="AD300" s="251">
        <f ca="1">IF(A15stdlife="n/a","n/a",IF(AD$3&gt;(A15stdlife+$E300),('PTRM input'!$G$399*(1+rvanilla01)^0.5)-SUM($G300:AC300),('PTRM input'!$G$399*(1+rvanilla01)^0.5)/A15stdlife))</f>
        <v>0</v>
      </c>
      <c r="AE300" s="251">
        <f ca="1">IF(A15stdlife="n/a","n/a",IF(AE$3&gt;(A15stdlife+$E300),('PTRM input'!$G$399*(1+rvanilla01)^0.5)-SUM($G300:AD300),('PTRM input'!$G$399*(1+rvanilla01)^0.5)/A15stdlife))</f>
        <v>0</v>
      </c>
      <c r="AF300" s="251">
        <f ca="1">IF(A15stdlife="n/a","n/a",IF(AF$3&gt;(A15stdlife+$E300),('PTRM input'!$G$399*(1+rvanilla01)^0.5)-SUM($G300:AE300),('PTRM input'!$G$399*(1+rvanilla01)^0.5)/A15stdlife))</f>
        <v>0</v>
      </c>
      <c r="AG300" s="251">
        <f ca="1">IF(A15stdlife="n/a","n/a",IF(AG$3&gt;(A15stdlife+$E300),('PTRM input'!$G$399*(1+rvanilla01)^0.5)-SUM($G300:AF300),('PTRM input'!$G$399*(1+rvanilla01)^0.5)/A15stdlife))</f>
        <v>0</v>
      </c>
      <c r="AH300" s="251">
        <f ca="1">IF(A15stdlife="n/a","n/a",IF(AH$3&gt;(A15stdlife+$E300),('PTRM input'!$G$399*(1+rvanilla01)^0.5)-SUM($G300:AG300),('PTRM input'!$G$399*(1+rvanilla01)^0.5)/A15stdlife))</f>
        <v>0</v>
      </c>
      <c r="AI300" s="251">
        <f ca="1">IF(A15stdlife="n/a","n/a",IF(AI$3&gt;(A15stdlife+$E300),('PTRM input'!$G$399*(1+rvanilla01)^0.5)-SUM($G300:AH300),('PTRM input'!$G$399*(1+rvanilla01)^0.5)/A15stdlife))</f>
        <v>0</v>
      </c>
      <c r="AJ300" s="251">
        <f ca="1">IF(A15stdlife="n/a","n/a",IF(AJ$3&gt;(A15stdlife+$E300),('PTRM input'!$G$399*(1+rvanilla01)^0.5)-SUM($G300:AI300),('PTRM input'!$G$399*(1+rvanilla01)^0.5)/A15stdlife))</f>
        <v>0</v>
      </c>
      <c r="AK300" s="251">
        <f ca="1">IF(A15stdlife="n/a","n/a",IF(AK$3&gt;(A15stdlife+$E300),('PTRM input'!$G$399*(1+rvanilla01)^0.5)-SUM($G300:AJ300),('PTRM input'!$G$399*(1+rvanilla01)^0.5)/A15stdlife))</f>
        <v>0</v>
      </c>
      <c r="AL300" s="251">
        <f ca="1">IF(A15stdlife="n/a","n/a",IF(AL$3&gt;(A15stdlife+$E300),('PTRM input'!$G$399*(1+rvanilla01)^0.5)-SUM($G300:AK300),('PTRM input'!$G$399*(1+rvanilla01)^0.5)/A15stdlife))</f>
        <v>0</v>
      </c>
      <c r="AM300" s="251">
        <f ca="1">IF(A15stdlife="n/a","n/a",IF(AM$3&gt;(A15stdlife+$E300),('PTRM input'!$G$399*(1+rvanilla01)^0.5)-SUM($G300:AL300),('PTRM input'!$G$399*(1+rvanilla01)^0.5)/A15stdlife))</f>
        <v>0</v>
      </c>
      <c r="AN300" s="251">
        <f ca="1">IF(A15stdlife="n/a","n/a",IF(AN$3&gt;(A15stdlife+$E300),('PTRM input'!$G$399*(1+rvanilla01)^0.5)-SUM($G300:AM300),('PTRM input'!$G$399*(1+rvanilla01)^0.5)/A15stdlife))</f>
        <v>0</v>
      </c>
      <c r="AO300" s="251">
        <f ca="1">IF(A15stdlife="n/a","n/a",IF(AO$3&gt;(A15stdlife+$E300),('PTRM input'!$G$399*(1+rvanilla01)^0.5)-SUM($G300:AN300),('PTRM input'!$G$399*(1+rvanilla01)^0.5)/A15stdlife))</f>
        <v>0</v>
      </c>
      <c r="AP300" s="251">
        <f ca="1">IF(A15stdlife="n/a","n/a",IF(AP$3&gt;(A15stdlife+$E300),('PTRM input'!$G$399*(1+rvanilla01)^0.5)-SUM($G300:AO300),('PTRM input'!$G$399*(1+rvanilla01)^0.5)/A15stdlife))</f>
        <v>0</v>
      </c>
      <c r="AQ300" s="251">
        <f ca="1">IF(A15stdlife="n/a","n/a",IF(AQ$3&gt;(A15stdlife+$E300),('PTRM input'!$G$399*(1+rvanilla01)^0.5)-SUM($G300:AP300),('PTRM input'!$G$399*(1+rvanilla01)^0.5)/A15stdlife))</f>
        <v>0</v>
      </c>
      <c r="AR300" s="251">
        <f ca="1">IF(A15stdlife="n/a","n/a",IF(AR$3&gt;(A15stdlife+$E300),('PTRM input'!$G$399*(1+rvanilla01)^0.5)-SUM($G300:AQ300),('PTRM input'!$G$399*(1+rvanilla01)^0.5)/A15stdlife))</f>
        <v>0</v>
      </c>
      <c r="AS300" s="251">
        <f ca="1">IF(A15stdlife="n/a","n/a",IF(AS$3&gt;(A15stdlife+$E300),('PTRM input'!$G$399*(1+rvanilla01)^0.5)-SUM($G300:AR300),('PTRM input'!$G$399*(1+rvanilla01)^0.5)/A15stdlife))</f>
        <v>0</v>
      </c>
      <c r="AT300" s="251">
        <f ca="1">IF(A15stdlife="n/a","n/a",IF(AT$3&gt;(A15stdlife+$E300),('PTRM input'!$G$399*(1+rvanilla01)^0.5)-SUM($G300:AS300),('PTRM input'!$G$399*(1+rvanilla01)^0.5)/A15stdlife))</f>
        <v>0</v>
      </c>
      <c r="AU300" s="251">
        <f ca="1">IF(A15stdlife="n/a","n/a",IF(AU$3&gt;(A15stdlife+$E300),('PTRM input'!$G$399*(1+rvanilla01)^0.5)-SUM($G300:AT300),('PTRM input'!$G$399*(1+rvanilla01)^0.5)/A15stdlife))</f>
        <v>0</v>
      </c>
      <c r="AV300" s="251">
        <f ca="1">IF(A15stdlife="n/a","n/a",IF(AV$3&gt;(A15stdlife+$E300),('PTRM input'!$G$399*(1+rvanilla01)^0.5)-SUM($G300:AU300),('PTRM input'!$G$399*(1+rvanilla01)^0.5)/A15stdlife))</f>
        <v>0</v>
      </c>
      <c r="AW300" s="251">
        <f ca="1">IF(A15stdlife="n/a","n/a",IF(AW$3&gt;(A15stdlife+$E300),('PTRM input'!$G$399*(1+rvanilla01)^0.5)-SUM($G300:AV300),('PTRM input'!$G$399*(1+rvanilla01)^0.5)/A15stdlife))</f>
        <v>0</v>
      </c>
      <c r="AX300" s="251">
        <f ca="1">IF(A15stdlife="n/a","n/a",IF(AX$3&gt;(A15stdlife+$E300),('PTRM input'!$G$399*(1+rvanilla01)^0.5)-SUM($G300:AW300),('PTRM input'!$G$399*(1+rvanilla01)^0.5)/A15stdlife))</f>
        <v>0</v>
      </c>
      <c r="AY300" s="251">
        <f ca="1">IF(A15stdlife="n/a","n/a",IF(AY$3&gt;(A15stdlife+$E300),('PTRM input'!$G$399*(1+rvanilla01)^0.5)-SUM($G300:AX300),('PTRM input'!$G$399*(1+rvanilla01)^0.5)/A15stdlife))</f>
        <v>0</v>
      </c>
      <c r="AZ300" s="251">
        <f ca="1">IF(A15stdlife="n/a","n/a",IF(AZ$3&gt;(A15stdlife+$E300),('PTRM input'!$G$399*(1+rvanilla01)^0.5)-SUM($G300:AY300),('PTRM input'!$G$399*(1+rvanilla01)^0.5)/A15stdlife))</f>
        <v>0</v>
      </c>
      <c r="BA300" s="251">
        <f ca="1">IF(A15stdlife="n/a","n/a",IF(BA$3&gt;(A15stdlife+$E300),('PTRM input'!$G$399*(1+rvanilla01)^0.5)-SUM($G300:AZ300),('PTRM input'!$G$399*(1+rvanilla01)^0.5)/A15stdlife))</f>
        <v>0</v>
      </c>
      <c r="BB300" s="251">
        <f ca="1">IF(A15stdlife="n/a","n/a",IF(BB$3&gt;(A15stdlife+$E300),('PTRM input'!$G$399*(1+rvanilla01)^0.5)-SUM($G300:BA300),('PTRM input'!$G$399*(1+rvanilla01)^0.5)/A15stdlife))</f>
        <v>0</v>
      </c>
      <c r="BC300" s="251">
        <f ca="1">IF(A15stdlife="n/a","n/a",IF(BC$3&gt;(A15stdlife+$E300),('PTRM input'!$G$399*(1+rvanilla01)^0.5)-SUM($G300:BB300),('PTRM input'!$G$399*(1+rvanilla01)^0.5)/A15stdlife))</f>
        <v>0</v>
      </c>
      <c r="BD300" s="251">
        <f ca="1">IF(A15stdlife="n/a","n/a",IF(BD$3&gt;(A15stdlife+$E300),('PTRM input'!$G$399*(1+rvanilla01)^0.5)-SUM($G300:BC300),('PTRM input'!$G$399*(1+rvanilla01)^0.5)/A15stdlife))</f>
        <v>0</v>
      </c>
      <c r="BE300" s="251">
        <f ca="1">IF(A15stdlife="n/a","n/a",IF(BE$3&gt;(A15stdlife+$E300),('PTRM input'!$G$399*(1+rvanilla01)^0.5)-SUM($G300:BD300),('PTRM input'!$G$399*(1+rvanilla01)^0.5)/A15stdlife))</f>
        <v>0</v>
      </c>
      <c r="BF300" s="251">
        <f ca="1">IF(A15stdlife="n/a","n/a",IF(BF$3&gt;(A15stdlife+$E300),('PTRM input'!$G$399*(1+rvanilla01)^0.5)-SUM($G300:BE300),('PTRM input'!$G$399*(1+rvanilla01)^0.5)/A15stdlife))</f>
        <v>0</v>
      </c>
      <c r="BG300" s="251">
        <f ca="1">IF(A15stdlife="n/a","n/a",IF(BG$3&gt;(A15stdlife+$E300),('PTRM input'!$G$399*(1+rvanilla01)^0.5)-SUM($G300:BF300),('PTRM input'!$G$399*(1+rvanilla01)^0.5)/A15stdlife))</f>
        <v>0</v>
      </c>
      <c r="BH300" s="251">
        <f ca="1">IF(A15stdlife="n/a","n/a",IF(BH$3&gt;(A15stdlife+$E300),('PTRM input'!$G$399*(1+rvanilla01)^0.5)-SUM($G300:BG300),('PTRM input'!$G$399*(1+rvanilla01)^0.5)/A15stdlife))</f>
        <v>0</v>
      </c>
      <c r="BI300" s="251">
        <f ca="1">IF(A15stdlife="n/a","n/a",IF(BI$3&gt;(A15stdlife+$E300),('PTRM input'!$G$399*(1+rvanilla01)^0.5)-SUM($G300:BH300),('PTRM input'!$G$399*(1+rvanilla01)^0.5)/A15stdlife))</f>
        <v>0</v>
      </c>
      <c r="BJ300" s="116"/>
      <c r="BK300" s="116"/>
      <c r="BL300" s="116"/>
      <c r="BM300" s="116"/>
    </row>
    <row r="301" spans="1:65" hidden="1" outlineLevel="2">
      <c r="A301" s="116"/>
      <c r="B301" s="19"/>
      <c r="C301" s="18"/>
      <c r="D301" s="760"/>
      <c r="E301" s="86">
        <v>2</v>
      </c>
      <c r="F301" s="259"/>
      <c r="G301" s="434"/>
      <c r="H301" s="619"/>
      <c r="I301" s="433">
        <f ca="1">IF(A15stdlife="n/a","n/a",IF(I$3&gt;(A15stdlife+$E301),('PTRM input'!$H$399*(1+rvanilla02)^0.5)-SUM(H301:$H301),('PTRM input'!$H$399*(1+rvanilla02)^0.5)/A15stdlife))</f>
        <v>0</v>
      </c>
      <c r="J301" s="433">
        <f ca="1">IF(A15stdlife="n/a","n/a",IF(J$3&gt;(A15stdlife+$E301),('PTRM input'!$H$399*(1+rvanilla02)^0.5)-SUM($H301:I301),('PTRM input'!$H$399*(1+rvanilla02)^0.5)/A15stdlife))</f>
        <v>0</v>
      </c>
      <c r="K301" s="433">
        <f ca="1">IF(A15stdlife="n/a","n/a",IF(K$3&gt;(A15stdlife+$E301),('PTRM input'!$H$399*(1+rvanilla02)^0.5)-SUM($H301:J301),('PTRM input'!$H$399*(1+rvanilla02)^0.5)/A15stdlife))</f>
        <v>0</v>
      </c>
      <c r="L301" s="433">
        <f ca="1">IF(A15stdlife="n/a","n/a",IF(L$3&gt;(A15stdlife+$E301),('PTRM input'!$H$399*(1+rvanilla02)^0.5)-SUM($H301:K301),('PTRM input'!$H$399*(1+rvanilla02)^0.5)/A15stdlife))</f>
        <v>0</v>
      </c>
      <c r="M301" s="433">
        <f ca="1">IF(A15stdlife="n/a","n/a",IF(M$3&gt;(A15stdlife+$E301),('PTRM input'!$H$399*(1+rvanilla02)^0.5)-SUM($H301:L301),('PTRM input'!$H$399*(1+rvanilla02)^0.5)/A15stdlife))</f>
        <v>0</v>
      </c>
      <c r="N301" s="433">
        <f ca="1">IF(A15stdlife="n/a","n/a",IF(N$3&gt;(A15stdlife+$E301),('PTRM input'!$H$399*(1+rvanilla02)^0.5)-SUM($H301:M301),('PTRM input'!$H$399*(1+rvanilla02)^0.5)/A15stdlife))</f>
        <v>0</v>
      </c>
      <c r="O301" s="433">
        <f ca="1">IF(A15stdlife="n/a","n/a",IF(O$3&gt;(A15stdlife+$E301),('PTRM input'!$H$399*(1+rvanilla02)^0.5)-SUM($H301:N301),('PTRM input'!$H$399*(1+rvanilla02)^0.5)/A15stdlife))</f>
        <v>0</v>
      </c>
      <c r="P301" s="433">
        <f ca="1">IF(A15stdlife="n/a","n/a",IF(P$3&gt;(A15stdlife+$E301),('PTRM input'!$H$399*(1+rvanilla02)^0.5)-SUM($H301:O301),('PTRM input'!$H$399*(1+rvanilla02)^0.5)/A15stdlife))</f>
        <v>0</v>
      </c>
      <c r="Q301" s="433">
        <f ca="1">IF(A15stdlife="n/a","n/a",IF(Q$3&gt;(A15stdlife+$E301),('PTRM input'!$H$399*(1+rvanilla02)^0.5)-SUM($H301:P301),('PTRM input'!$H$399*(1+rvanilla02)^0.5)/A15stdlife))</f>
        <v>0</v>
      </c>
      <c r="R301" s="251">
        <f ca="1">IF(A15stdlife="n/a","n/a",IF(R$3&gt;(A15stdlife+$E301),('PTRM input'!$H$399*(1+rvanilla02)^0.5)-SUM($H301:Q301),('PTRM input'!$H$399*(1+rvanilla02)^0.5)/A15stdlife))</f>
        <v>0</v>
      </c>
      <c r="S301" s="251">
        <f ca="1">IF(A15stdlife="n/a","n/a",IF(S$3&gt;(A15stdlife+$E301),('PTRM input'!$H$399*(1+rvanilla02)^0.5)-SUM($H301:R301),('PTRM input'!$H$399*(1+rvanilla02)^0.5)/A15stdlife))</f>
        <v>0</v>
      </c>
      <c r="T301" s="251">
        <f ca="1">IF(A15stdlife="n/a","n/a",IF(T$3&gt;(A15stdlife+$E301),('PTRM input'!$H$399*(1+rvanilla02)^0.5)-SUM($H301:S301),('PTRM input'!$H$399*(1+rvanilla02)^0.5)/A15stdlife))</f>
        <v>0</v>
      </c>
      <c r="U301" s="251">
        <f ca="1">IF(A15stdlife="n/a","n/a",IF(U$3&gt;(A15stdlife+$E301),('PTRM input'!$H$399*(1+rvanilla02)^0.5)-SUM($H301:T301),('PTRM input'!$H$399*(1+rvanilla02)^0.5)/A15stdlife))</f>
        <v>0</v>
      </c>
      <c r="V301" s="251">
        <f ca="1">IF(A15stdlife="n/a","n/a",IF(V$3&gt;(A15stdlife+$E301),('PTRM input'!$H$399*(1+rvanilla02)^0.5)-SUM($H301:U301),('PTRM input'!$H$399*(1+rvanilla02)^0.5)/A15stdlife))</f>
        <v>0</v>
      </c>
      <c r="W301" s="251">
        <f ca="1">IF(A15stdlife="n/a","n/a",IF(W$3&gt;(A15stdlife+$E301),('PTRM input'!$H$399*(1+rvanilla02)^0.5)-SUM($H301:V301),('PTRM input'!$H$399*(1+rvanilla02)^0.5)/A15stdlife))</f>
        <v>0</v>
      </c>
      <c r="X301" s="251">
        <f ca="1">IF(A15stdlife="n/a","n/a",IF(X$3&gt;(A15stdlife+$E301),('PTRM input'!$H$399*(1+rvanilla02)^0.5)-SUM($H301:W301),('PTRM input'!$H$399*(1+rvanilla02)^0.5)/A15stdlife))</f>
        <v>0</v>
      </c>
      <c r="Y301" s="251">
        <f ca="1">IF(A15stdlife="n/a","n/a",IF(Y$3&gt;(A15stdlife+$E301),('PTRM input'!$H$399*(1+rvanilla02)^0.5)-SUM($H301:X301),('PTRM input'!$H$399*(1+rvanilla02)^0.5)/A15stdlife))</f>
        <v>0</v>
      </c>
      <c r="Z301" s="251">
        <f ca="1">IF(A15stdlife="n/a","n/a",IF(Z$3&gt;(A15stdlife+$E301),('PTRM input'!$H$399*(1+rvanilla02)^0.5)-SUM($H301:Y301),('PTRM input'!$H$399*(1+rvanilla02)^0.5)/A15stdlife))</f>
        <v>0</v>
      </c>
      <c r="AA301" s="251">
        <f ca="1">IF(A15stdlife="n/a","n/a",IF(AA$3&gt;(A15stdlife+$E301),('PTRM input'!$H$399*(1+rvanilla02)^0.5)-SUM($H301:Z301),('PTRM input'!$H$399*(1+rvanilla02)^0.5)/A15stdlife))</f>
        <v>0</v>
      </c>
      <c r="AB301" s="251">
        <f ca="1">IF(A15stdlife="n/a","n/a",IF(AB$3&gt;(A15stdlife+$E301),('PTRM input'!$H$399*(1+rvanilla02)^0.5)-SUM($H301:AA301),('PTRM input'!$H$399*(1+rvanilla02)^0.5)/A15stdlife))</f>
        <v>0</v>
      </c>
      <c r="AC301" s="251">
        <f ca="1">IF(A15stdlife="n/a","n/a",IF(AC$3&gt;(A15stdlife+$E301),('PTRM input'!$H$399*(1+rvanilla02)^0.5)-SUM($H301:AB301),('PTRM input'!$H$399*(1+rvanilla02)^0.5)/A15stdlife))</f>
        <v>0</v>
      </c>
      <c r="AD301" s="251">
        <f ca="1">IF(A15stdlife="n/a","n/a",IF(AD$3&gt;(A15stdlife+$E301),('PTRM input'!$H$399*(1+rvanilla02)^0.5)-SUM($H301:AC301),('PTRM input'!$H$399*(1+rvanilla02)^0.5)/A15stdlife))</f>
        <v>0</v>
      </c>
      <c r="AE301" s="251">
        <f ca="1">IF(A15stdlife="n/a","n/a",IF(AE$3&gt;(A15stdlife+$E301),('PTRM input'!$H$399*(1+rvanilla02)^0.5)-SUM($H301:AD301),('PTRM input'!$H$399*(1+rvanilla02)^0.5)/A15stdlife))</f>
        <v>0</v>
      </c>
      <c r="AF301" s="251">
        <f ca="1">IF(A15stdlife="n/a","n/a",IF(AF$3&gt;(A15stdlife+$E301),('PTRM input'!$H$399*(1+rvanilla02)^0.5)-SUM($H301:AE301),('PTRM input'!$H$399*(1+rvanilla02)^0.5)/A15stdlife))</f>
        <v>0</v>
      </c>
      <c r="AG301" s="251">
        <f ca="1">IF(A15stdlife="n/a","n/a",IF(AG$3&gt;(A15stdlife+$E301),('PTRM input'!$H$399*(1+rvanilla02)^0.5)-SUM($H301:AF301),('PTRM input'!$H$399*(1+rvanilla02)^0.5)/A15stdlife))</f>
        <v>0</v>
      </c>
      <c r="AH301" s="251">
        <f ca="1">IF(A15stdlife="n/a","n/a",IF(AH$3&gt;(A15stdlife+$E301),('PTRM input'!$H$399*(1+rvanilla02)^0.5)-SUM($H301:AG301),('PTRM input'!$H$399*(1+rvanilla02)^0.5)/A15stdlife))</f>
        <v>0</v>
      </c>
      <c r="AI301" s="251">
        <f ca="1">IF(A15stdlife="n/a","n/a",IF(AI$3&gt;(A15stdlife+$E301),('PTRM input'!$H$399*(1+rvanilla02)^0.5)-SUM($H301:AH301),('PTRM input'!$H$399*(1+rvanilla02)^0.5)/A15stdlife))</f>
        <v>0</v>
      </c>
      <c r="AJ301" s="251">
        <f ca="1">IF(A15stdlife="n/a","n/a",IF(AJ$3&gt;(A15stdlife+$E301),('PTRM input'!$H$399*(1+rvanilla02)^0.5)-SUM($H301:AI301),('PTRM input'!$H$399*(1+rvanilla02)^0.5)/A15stdlife))</f>
        <v>0</v>
      </c>
      <c r="AK301" s="251">
        <f ca="1">IF(A15stdlife="n/a","n/a",IF(AK$3&gt;(A15stdlife+$E301),('PTRM input'!$H$399*(1+rvanilla02)^0.5)-SUM($H301:AJ301),('PTRM input'!$H$399*(1+rvanilla02)^0.5)/A15stdlife))</f>
        <v>0</v>
      </c>
      <c r="AL301" s="251">
        <f ca="1">IF(A15stdlife="n/a","n/a",IF(AL$3&gt;(A15stdlife+$E301),('PTRM input'!$H$399*(1+rvanilla02)^0.5)-SUM($H301:AK301),('PTRM input'!$H$399*(1+rvanilla02)^0.5)/A15stdlife))</f>
        <v>0</v>
      </c>
      <c r="AM301" s="251">
        <f ca="1">IF(A15stdlife="n/a","n/a",IF(AM$3&gt;(A15stdlife+$E301),('PTRM input'!$H$399*(1+rvanilla02)^0.5)-SUM($H301:AL301),('PTRM input'!$H$399*(1+rvanilla02)^0.5)/A15stdlife))</f>
        <v>0</v>
      </c>
      <c r="AN301" s="251">
        <f ca="1">IF(A15stdlife="n/a","n/a",IF(AN$3&gt;(A15stdlife+$E301),('PTRM input'!$H$399*(1+rvanilla02)^0.5)-SUM($H301:AM301),('PTRM input'!$H$399*(1+rvanilla02)^0.5)/A15stdlife))</f>
        <v>0</v>
      </c>
      <c r="AO301" s="251">
        <f ca="1">IF(A15stdlife="n/a","n/a",IF(AO$3&gt;(A15stdlife+$E301),('PTRM input'!$H$399*(1+rvanilla02)^0.5)-SUM($H301:AN301),('PTRM input'!$H$399*(1+rvanilla02)^0.5)/A15stdlife))</f>
        <v>0</v>
      </c>
      <c r="AP301" s="251">
        <f ca="1">IF(A15stdlife="n/a","n/a",IF(AP$3&gt;(A15stdlife+$E301),('PTRM input'!$H$399*(1+rvanilla02)^0.5)-SUM($H301:AO301),('PTRM input'!$H$399*(1+rvanilla02)^0.5)/A15stdlife))</f>
        <v>0</v>
      </c>
      <c r="AQ301" s="251">
        <f ca="1">IF(A15stdlife="n/a","n/a",IF(AQ$3&gt;(A15stdlife+$E301),('PTRM input'!$H$399*(1+rvanilla02)^0.5)-SUM($H301:AP301),('PTRM input'!$H$399*(1+rvanilla02)^0.5)/A15stdlife))</f>
        <v>0</v>
      </c>
      <c r="AR301" s="251">
        <f ca="1">IF(A15stdlife="n/a","n/a",IF(AR$3&gt;(A15stdlife+$E301),('PTRM input'!$H$399*(1+rvanilla02)^0.5)-SUM($H301:AQ301),('PTRM input'!$H$399*(1+rvanilla02)^0.5)/A15stdlife))</f>
        <v>0</v>
      </c>
      <c r="AS301" s="251">
        <f ca="1">IF(A15stdlife="n/a","n/a",IF(AS$3&gt;(A15stdlife+$E301),('PTRM input'!$H$399*(1+rvanilla02)^0.5)-SUM($H301:AR301),('PTRM input'!$H$399*(1+rvanilla02)^0.5)/A15stdlife))</f>
        <v>0</v>
      </c>
      <c r="AT301" s="251">
        <f ca="1">IF(A15stdlife="n/a","n/a",IF(AT$3&gt;(A15stdlife+$E301),('PTRM input'!$H$399*(1+rvanilla02)^0.5)-SUM($H301:AS301),('PTRM input'!$H$399*(1+rvanilla02)^0.5)/A15stdlife))</f>
        <v>0</v>
      </c>
      <c r="AU301" s="251">
        <f ca="1">IF(A15stdlife="n/a","n/a",IF(AU$3&gt;(A15stdlife+$E301),('PTRM input'!$H$399*(1+rvanilla02)^0.5)-SUM($H301:AT301),('PTRM input'!$H$399*(1+rvanilla02)^0.5)/A15stdlife))</f>
        <v>0</v>
      </c>
      <c r="AV301" s="251">
        <f ca="1">IF(A15stdlife="n/a","n/a",IF(AV$3&gt;(A15stdlife+$E301),('PTRM input'!$H$399*(1+rvanilla02)^0.5)-SUM($H301:AU301),('PTRM input'!$H$399*(1+rvanilla02)^0.5)/A15stdlife))</f>
        <v>0</v>
      </c>
      <c r="AW301" s="251">
        <f ca="1">IF(A15stdlife="n/a","n/a",IF(AW$3&gt;(A15stdlife+$E301),('PTRM input'!$H$399*(1+rvanilla02)^0.5)-SUM($H301:AV301),('PTRM input'!$H$399*(1+rvanilla02)^0.5)/A15stdlife))</f>
        <v>0</v>
      </c>
      <c r="AX301" s="251">
        <f ca="1">IF(A15stdlife="n/a","n/a",IF(AX$3&gt;(A15stdlife+$E301),('PTRM input'!$H$399*(1+rvanilla02)^0.5)-SUM($H301:AW301),('PTRM input'!$H$399*(1+rvanilla02)^0.5)/A15stdlife))</f>
        <v>0</v>
      </c>
      <c r="AY301" s="251">
        <f ca="1">IF(A15stdlife="n/a","n/a",IF(AY$3&gt;(A15stdlife+$E301),('PTRM input'!$H$399*(1+rvanilla02)^0.5)-SUM($H301:AX301),('PTRM input'!$H$399*(1+rvanilla02)^0.5)/A15stdlife))</f>
        <v>0</v>
      </c>
      <c r="AZ301" s="251">
        <f ca="1">IF(A15stdlife="n/a","n/a",IF(AZ$3&gt;(A15stdlife+$E301),('PTRM input'!$H$399*(1+rvanilla02)^0.5)-SUM($H301:AY301),('PTRM input'!$H$399*(1+rvanilla02)^0.5)/A15stdlife))</f>
        <v>0</v>
      </c>
      <c r="BA301" s="251">
        <f ca="1">IF(A15stdlife="n/a","n/a",IF(BA$3&gt;(A15stdlife+$E301),('PTRM input'!$H$399*(1+rvanilla02)^0.5)-SUM($H301:AZ301),('PTRM input'!$H$399*(1+rvanilla02)^0.5)/A15stdlife))</f>
        <v>0</v>
      </c>
      <c r="BB301" s="251">
        <f ca="1">IF(A15stdlife="n/a","n/a",IF(BB$3&gt;(A15stdlife+$E301),('PTRM input'!$H$399*(1+rvanilla02)^0.5)-SUM($H301:BA301),('PTRM input'!$H$399*(1+rvanilla02)^0.5)/A15stdlife))</f>
        <v>0</v>
      </c>
      <c r="BC301" s="251">
        <f ca="1">IF(A15stdlife="n/a","n/a",IF(BC$3&gt;(A15stdlife+$E301),('PTRM input'!$H$399*(1+rvanilla02)^0.5)-SUM($H301:BB301),('PTRM input'!$H$399*(1+rvanilla02)^0.5)/A15stdlife))</f>
        <v>0</v>
      </c>
      <c r="BD301" s="251">
        <f ca="1">IF(A15stdlife="n/a","n/a",IF(BD$3&gt;(A15stdlife+$E301),('PTRM input'!$H$399*(1+rvanilla02)^0.5)-SUM($H301:BC301),('PTRM input'!$H$399*(1+rvanilla02)^0.5)/A15stdlife))</f>
        <v>0</v>
      </c>
      <c r="BE301" s="251">
        <f ca="1">IF(A15stdlife="n/a","n/a",IF(BE$3&gt;(A15stdlife+$E301),('PTRM input'!$H$399*(1+rvanilla02)^0.5)-SUM($H301:BD301),('PTRM input'!$H$399*(1+rvanilla02)^0.5)/A15stdlife))</f>
        <v>0</v>
      </c>
      <c r="BF301" s="251">
        <f ca="1">IF(A15stdlife="n/a","n/a",IF(BF$3&gt;(A15stdlife+$E301),('PTRM input'!$H$399*(1+rvanilla02)^0.5)-SUM($H301:BE301),('PTRM input'!$H$399*(1+rvanilla02)^0.5)/A15stdlife))</f>
        <v>0</v>
      </c>
      <c r="BG301" s="251">
        <f ca="1">IF(A15stdlife="n/a","n/a",IF(BG$3&gt;(A15stdlife+$E301),('PTRM input'!$H$399*(1+rvanilla02)^0.5)-SUM($H301:BF301),('PTRM input'!$H$399*(1+rvanilla02)^0.5)/A15stdlife))</f>
        <v>0</v>
      </c>
      <c r="BH301" s="251">
        <f ca="1">IF(A15stdlife="n/a","n/a",IF(BH$3&gt;(A15stdlife+$E301),('PTRM input'!$H$399*(1+rvanilla02)^0.5)-SUM($H301:BG301),('PTRM input'!$H$399*(1+rvanilla02)^0.5)/A15stdlife))</f>
        <v>0</v>
      </c>
      <c r="BI301" s="251">
        <f ca="1">IF(A15stdlife="n/a","n/a",IF(BI$3&gt;(A15stdlife+$E301),('PTRM input'!$H$399*(1+rvanilla02)^0.5)-SUM($H301:BH301),('PTRM input'!$H$399*(1+rvanilla02)^0.5)/A15stdlife))</f>
        <v>0</v>
      </c>
      <c r="BJ301" s="116"/>
      <c r="BK301" s="116"/>
      <c r="BL301" s="116"/>
      <c r="BM301" s="116"/>
    </row>
    <row r="302" spans="1:65" hidden="1" outlineLevel="2">
      <c r="A302" s="116"/>
      <c r="B302" s="19"/>
      <c r="C302" s="18"/>
      <c r="D302" s="760"/>
      <c r="E302" s="86">
        <v>3</v>
      </c>
      <c r="F302" s="259"/>
      <c r="G302" s="434"/>
      <c r="H302" s="435"/>
      <c r="I302" s="619"/>
      <c r="J302" s="433">
        <f ca="1">IF(A15stdlife="n/a","n/a",IF(J$3&gt;(A15stdlife+$E302),('PTRM input'!$I$399*(1+rvanilla03)^0.5)-SUM(I302:$I302),('PTRM input'!$I$399*(1+rvanilla03)^0.5)/A15stdlife))</f>
        <v>0</v>
      </c>
      <c r="K302" s="433">
        <f ca="1">IF(A15stdlife="n/a","n/a",IF(K$3&gt;(A15stdlife+$E302),('PTRM input'!$I$399*(1+rvanilla03)^0.5)-SUM($I302:J302),('PTRM input'!$I$399*(1+rvanilla03)^0.5)/A15stdlife))</f>
        <v>0</v>
      </c>
      <c r="L302" s="433">
        <f ca="1">IF(A15stdlife="n/a","n/a",IF(L$3&gt;(A15stdlife+$E302),('PTRM input'!$I$399*(1+rvanilla03)^0.5)-SUM($I302:K302),('PTRM input'!$I$399*(1+rvanilla03)^0.5)/A15stdlife))</f>
        <v>0</v>
      </c>
      <c r="M302" s="433">
        <f ca="1">IF(A15stdlife="n/a","n/a",IF(M$3&gt;(A15stdlife+$E302),('PTRM input'!$I$399*(1+rvanilla03)^0.5)-SUM($I302:L302),('PTRM input'!$I$399*(1+rvanilla03)^0.5)/A15stdlife))</f>
        <v>0</v>
      </c>
      <c r="N302" s="433">
        <f ca="1">IF(A15stdlife="n/a","n/a",IF(N$3&gt;(A15stdlife+$E302),('PTRM input'!$I$399*(1+rvanilla03)^0.5)-SUM($I302:M302),('PTRM input'!$I$399*(1+rvanilla03)^0.5)/A15stdlife))</f>
        <v>0</v>
      </c>
      <c r="O302" s="433">
        <f ca="1">IF(A15stdlife="n/a","n/a",IF(O$3&gt;(A15stdlife+$E302),('PTRM input'!$I$399*(1+rvanilla03)^0.5)-SUM($I302:N302),('PTRM input'!$I$399*(1+rvanilla03)^0.5)/A15stdlife))</f>
        <v>0</v>
      </c>
      <c r="P302" s="433">
        <f ca="1">IF(A15stdlife="n/a","n/a",IF(P$3&gt;(A15stdlife+$E302),('PTRM input'!$I$399*(1+rvanilla03)^0.5)-SUM($I302:O302),('PTRM input'!$I$399*(1+rvanilla03)^0.5)/A15stdlife))</f>
        <v>0</v>
      </c>
      <c r="Q302" s="433">
        <f ca="1">IF(A15stdlife="n/a","n/a",IF(Q$3&gt;(A15stdlife+$E302),('PTRM input'!$I$399*(1+rvanilla03)^0.5)-SUM($I302:P302),('PTRM input'!$I$399*(1+rvanilla03)^0.5)/A15stdlife))</f>
        <v>0</v>
      </c>
      <c r="R302" s="251">
        <f ca="1">IF(A15stdlife="n/a","n/a",IF(R$3&gt;(A15stdlife+$E302),('PTRM input'!$I$399*(1+rvanilla03)^0.5)-SUM($I302:Q302),('PTRM input'!$I$399*(1+rvanilla03)^0.5)/A15stdlife))</f>
        <v>0</v>
      </c>
      <c r="S302" s="251">
        <f ca="1">IF(A15stdlife="n/a","n/a",IF(S$3&gt;(A15stdlife+$E302),('PTRM input'!$I$399*(1+rvanilla03)^0.5)-SUM($I302:R302),('PTRM input'!$I$399*(1+rvanilla03)^0.5)/A15stdlife))</f>
        <v>0</v>
      </c>
      <c r="T302" s="251">
        <f ca="1">IF(A15stdlife="n/a","n/a",IF(T$3&gt;(A15stdlife+$E302),('PTRM input'!$I$399*(1+rvanilla03)^0.5)-SUM($I302:S302),('PTRM input'!$I$399*(1+rvanilla03)^0.5)/A15stdlife))</f>
        <v>0</v>
      </c>
      <c r="U302" s="251">
        <f ca="1">IF(A15stdlife="n/a","n/a",IF(U$3&gt;(A15stdlife+$E302),('PTRM input'!$I$399*(1+rvanilla03)^0.5)-SUM($I302:T302),('PTRM input'!$I$399*(1+rvanilla03)^0.5)/A15stdlife))</f>
        <v>0</v>
      </c>
      <c r="V302" s="251">
        <f ca="1">IF(A15stdlife="n/a","n/a",IF(V$3&gt;(A15stdlife+$E302),('PTRM input'!$I$399*(1+rvanilla03)^0.5)-SUM($I302:U302),('PTRM input'!$I$399*(1+rvanilla03)^0.5)/A15stdlife))</f>
        <v>0</v>
      </c>
      <c r="W302" s="251">
        <f ca="1">IF(A15stdlife="n/a","n/a",IF(W$3&gt;(A15stdlife+$E302),('PTRM input'!$I$399*(1+rvanilla03)^0.5)-SUM($I302:V302),('PTRM input'!$I$399*(1+rvanilla03)^0.5)/A15stdlife))</f>
        <v>0</v>
      </c>
      <c r="X302" s="251">
        <f ca="1">IF(A15stdlife="n/a","n/a",IF(X$3&gt;(A15stdlife+$E302),('PTRM input'!$I$399*(1+rvanilla03)^0.5)-SUM($I302:W302),('PTRM input'!$I$399*(1+rvanilla03)^0.5)/A15stdlife))</f>
        <v>0</v>
      </c>
      <c r="Y302" s="251">
        <f ca="1">IF(A15stdlife="n/a","n/a",IF(Y$3&gt;(A15stdlife+$E302),('PTRM input'!$I$399*(1+rvanilla03)^0.5)-SUM($I302:X302),('PTRM input'!$I$399*(1+rvanilla03)^0.5)/A15stdlife))</f>
        <v>0</v>
      </c>
      <c r="Z302" s="251">
        <f ca="1">IF(A15stdlife="n/a","n/a",IF(Z$3&gt;(A15stdlife+$E302),('PTRM input'!$I$399*(1+rvanilla03)^0.5)-SUM($I302:Y302),('PTRM input'!$I$399*(1+rvanilla03)^0.5)/A15stdlife))</f>
        <v>0</v>
      </c>
      <c r="AA302" s="251">
        <f ca="1">IF(A15stdlife="n/a","n/a",IF(AA$3&gt;(A15stdlife+$E302),('PTRM input'!$I$399*(1+rvanilla03)^0.5)-SUM($I302:Z302),('PTRM input'!$I$399*(1+rvanilla03)^0.5)/A15stdlife))</f>
        <v>0</v>
      </c>
      <c r="AB302" s="251">
        <f ca="1">IF(A15stdlife="n/a","n/a",IF(AB$3&gt;(A15stdlife+$E302),('PTRM input'!$I$399*(1+rvanilla03)^0.5)-SUM($I302:AA302),('PTRM input'!$I$399*(1+rvanilla03)^0.5)/A15stdlife))</f>
        <v>0</v>
      </c>
      <c r="AC302" s="251">
        <f ca="1">IF(A15stdlife="n/a","n/a",IF(AC$3&gt;(A15stdlife+$E302),('PTRM input'!$I$399*(1+rvanilla03)^0.5)-SUM($I302:AB302),('PTRM input'!$I$399*(1+rvanilla03)^0.5)/A15stdlife))</f>
        <v>0</v>
      </c>
      <c r="AD302" s="251">
        <f ca="1">IF(A15stdlife="n/a","n/a",IF(AD$3&gt;(A15stdlife+$E302),('PTRM input'!$I$399*(1+rvanilla03)^0.5)-SUM($I302:AC302),('PTRM input'!$I$399*(1+rvanilla03)^0.5)/A15stdlife))</f>
        <v>0</v>
      </c>
      <c r="AE302" s="251">
        <f ca="1">IF(A15stdlife="n/a","n/a",IF(AE$3&gt;(A15stdlife+$E302),('PTRM input'!$I$399*(1+rvanilla03)^0.5)-SUM($I302:AD302),('PTRM input'!$I$399*(1+rvanilla03)^0.5)/A15stdlife))</f>
        <v>0</v>
      </c>
      <c r="AF302" s="251">
        <f ca="1">IF(A15stdlife="n/a","n/a",IF(AF$3&gt;(A15stdlife+$E302),('PTRM input'!$I$399*(1+rvanilla03)^0.5)-SUM($I302:AE302),('PTRM input'!$I$399*(1+rvanilla03)^0.5)/A15stdlife))</f>
        <v>0</v>
      </c>
      <c r="AG302" s="251">
        <f ca="1">IF(A15stdlife="n/a","n/a",IF(AG$3&gt;(A15stdlife+$E302),('PTRM input'!$I$399*(1+rvanilla03)^0.5)-SUM($I302:AF302),('PTRM input'!$I$399*(1+rvanilla03)^0.5)/A15stdlife))</f>
        <v>0</v>
      </c>
      <c r="AH302" s="251">
        <f ca="1">IF(A15stdlife="n/a","n/a",IF(AH$3&gt;(A15stdlife+$E302),('PTRM input'!$I$399*(1+rvanilla03)^0.5)-SUM($I302:AG302),('PTRM input'!$I$399*(1+rvanilla03)^0.5)/A15stdlife))</f>
        <v>0</v>
      </c>
      <c r="AI302" s="251">
        <f ca="1">IF(A15stdlife="n/a","n/a",IF(AI$3&gt;(A15stdlife+$E302),('PTRM input'!$I$399*(1+rvanilla03)^0.5)-SUM($I302:AH302),('PTRM input'!$I$399*(1+rvanilla03)^0.5)/A15stdlife))</f>
        <v>0</v>
      </c>
      <c r="AJ302" s="251">
        <f ca="1">IF(A15stdlife="n/a","n/a",IF(AJ$3&gt;(A15stdlife+$E302),('PTRM input'!$I$399*(1+rvanilla03)^0.5)-SUM($I302:AI302),('PTRM input'!$I$399*(1+rvanilla03)^0.5)/A15stdlife))</f>
        <v>0</v>
      </c>
      <c r="AK302" s="251">
        <f ca="1">IF(A15stdlife="n/a","n/a",IF(AK$3&gt;(A15stdlife+$E302),('PTRM input'!$I$399*(1+rvanilla03)^0.5)-SUM($I302:AJ302),('PTRM input'!$I$399*(1+rvanilla03)^0.5)/A15stdlife))</f>
        <v>0</v>
      </c>
      <c r="AL302" s="251">
        <f ca="1">IF(A15stdlife="n/a","n/a",IF(AL$3&gt;(A15stdlife+$E302),('PTRM input'!$I$399*(1+rvanilla03)^0.5)-SUM($I302:AK302),('PTRM input'!$I$399*(1+rvanilla03)^0.5)/A15stdlife))</f>
        <v>0</v>
      </c>
      <c r="AM302" s="251">
        <f ca="1">IF(A15stdlife="n/a","n/a",IF(AM$3&gt;(A15stdlife+$E302),('PTRM input'!$I$399*(1+rvanilla03)^0.5)-SUM($I302:AL302),('PTRM input'!$I$399*(1+rvanilla03)^0.5)/A15stdlife))</f>
        <v>0</v>
      </c>
      <c r="AN302" s="251">
        <f ca="1">IF(A15stdlife="n/a","n/a",IF(AN$3&gt;(A15stdlife+$E302),('PTRM input'!$I$399*(1+rvanilla03)^0.5)-SUM($I302:AM302),('PTRM input'!$I$399*(1+rvanilla03)^0.5)/A15stdlife))</f>
        <v>0</v>
      </c>
      <c r="AO302" s="251">
        <f ca="1">IF(A15stdlife="n/a","n/a",IF(AO$3&gt;(A15stdlife+$E302),('PTRM input'!$I$399*(1+rvanilla03)^0.5)-SUM($I302:AN302),('PTRM input'!$I$399*(1+rvanilla03)^0.5)/A15stdlife))</f>
        <v>0</v>
      </c>
      <c r="AP302" s="251">
        <f ca="1">IF(A15stdlife="n/a","n/a",IF(AP$3&gt;(A15stdlife+$E302),('PTRM input'!$I$399*(1+rvanilla03)^0.5)-SUM($I302:AO302),('PTRM input'!$I$399*(1+rvanilla03)^0.5)/A15stdlife))</f>
        <v>0</v>
      </c>
      <c r="AQ302" s="251">
        <f ca="1">IF(A15stdlife="n/a","n/a",IF(AQ$3&gt;(A15stdlife+$E302),('PTRM input'!$I$399*(1+rvanilla03)^0.5)-SUM($I302:AP302),('PTRM input'!$I$399*(1+rvanilla03)^0.5)/A15stdlife))</f>
        <v>0</v>
      </c>
      <c r="AR302" s="251">
        <f ca="1">IF(A15stdlife="n/a","n/a",IF(AR$3&gt;(A15stdlife+$E302),('PTRM input'!$I$399*(1+rvanilla03)^0.5)-SUM($I302:AQ302),('PTRM input'!$I$399*(1+rvanilla03)^0.5)/A15stdlife))</f>
        <v>0</v>
      </c>
      <c r="AS302" s="251">
        <f ca="1">IF(A15stdlife="n/a","n/a",IF(AS$3&gt;(A15stdlife+$E302),('PTRM input'!$I$399*(1+rvanilla03)^0.5)-SUM($I302:AR302),('PTRM input'!$I$399*(1+rvanilla03)^0.5)/A15stdlife))</f>
        <v>0</v>
      </c>
      <c r="AT302" s="251">
        <f ca="1">IF(A15stdlife="n/a","n/a",IF(AT$3&gt;(A15stdlife+$E302),('PTRM input'!$I$399*(1+rvanilla03)^0.5)-SUM($I302:AS302),('PTRM input'!$I$399*(1+rvanilla03)^0.5)/A15stdlife))</f>
        <v>0</v>
      </c>
      <c r="AU302" s="251">
        <f ca="1">IF(A15stdlife="n/a","n/a",IF(AU$3&gt;(A15stdlife+$E302),('PTRM input'!$I$399*(1+rvanilla03)^0.5)-SUM($I302:AT302),('PTRM input'!$I$399*(1+rvanilla03)^0.5)/A15stdlife))</f>
        <v>0</v>
      </c>
      <c r="AV302" s="251">
        <f ca="1">IF(A15stdlife="n/a","n/a",IF(AV$3&gt;(A15stdlife+$E302),('PTRM input'!$I$399*(1+rvanilla03)^0.5)-SUM($I302:AU302),('PTRM input'!$I$399*(1+rvanilla03)^0.5)/A15stdlife))</f>
        <v>0</v>
      </c>
      <c r="AW302" s="251">
        <f ca="1">IF(A15stdlife="n/a","n/a",IF(AW$3&gt;(A15stdlife+$E302),('PTRM input'!$I$399*(1+rvanilla03)^0.5)-SUM($I302:AV302),('PTRM input'!$I$399*(1+rvanilla03)^0.5)/A15stdlife))</f>
        <v>0</v>
      </c>
      <c r="AX302" s="251">
        <f ca="1">IF(A15stdlife="n/a","n/a",IF(AX$3&gt;(A15stdlife+$E302),('PTRM input'!$I$399*(1+rvanilla03)^0.5)-SUM($I302:AW302),('PTRM input'!$I$399*(1+rvanilla03)^0.5)/A15stdlife))</f>
        <v>0</v>
      </c>
      <c r="AY302" s="251">
        <f ca="1">IF(A15stdlife="n/a","n/a",IF(AY$3&gt;(A15stdlife+$E302),('PTRM input'!$I$399*(1+rvanilla03)^0.5)-SUM($I302:AX302),('PTRM input'!$I$399*(1+rvanilla03)^0.5)/A15stdlife))</f>
        <v>0</v>
      </c>
      <c r="AZ302" s="251">
        <f ca="1">IF(A15stdlife="n/a","n/a",IF(AZ$3&gt;(A15stdlife+$E302),('PTRM input'!$I$399*(1+rvanilla03)^0.5)-SUM($I302:AY302),('PTRM input'!$I$399*(1+rvanilla03)^0.5)/A15stdlife))</f>
        <v>0</v>
      </c>
      <c r="BA302" s="251">
        <f ca="1">IF(A15stdlife="n/a","n/a",IF(BA$3&gt;(A15stdlife+$E302),('PTRM input'!$I$399*(1+rvanilla03)^0.5)-SUM($I302:AZ302),('PTRM input'!$I$399*(1+rvanilla03)^0.5)/A15stdlife))</f>
        <v>0</v>
      </c>
      <c r="BB302" s="251">
        <f ca="1">IF(A15stdlife="n/a","n/a",IF(BB$3&gt;(A15stdlife+$E302),('PTRM input'!$I$399*(1+rvanilla03)^0.5)-SUM($I302:BA302),('PTRM input'!$I$399*(1+rvanilla03)^0.5)/A15stdlife))</f>
        <v>0</v>
      </c>
      <c r="BC302" s="251">
        <f ca="1">IF(A15stdlife="n/a","n/a",IF(BC$3&gt;(A15stdlife+$E302),('PTRM input'!$I$399*(1+rvanilla03)^0.5)-SUM($I302:BB302),('PTRM input'!$I$399*(1+rvanilla03)^0.5)/A15stdlife))</f>
        <v>0</v>
      </c>
      <c r="BD302" s="251">
        <f ca="1">IF(A15stdlife="n/a","n/a",IF(BD$3&gt;(A15stdlife+$E302),('PTRM input'!$I$399*(1+rvanilla03)^0.5)-SUM($I302:BC302),('PTRM input'!$I$399*(1+rvanilla03)^0.5)/A15stdlife))</f>
        <v>0</v>
      </c>
      <c r="BE302" s="251">
        <f ca="1">IF(A15stdlife="n/a","n/a",IF(BE$3&gt;(A15stdlife+$E302),('PTRM input'!$I$399*(1+rvanilla03)^0.5)-SUM($I302:BD302),('PTRM input'!$I$399*(1+rvanilla03)^0.5)/A15stdlife))</f>
        <v>0</v>
      </c>
      <c r="BF302" s="251">
        <f ca="1">IF(A15stdlife="n/a","n/a",IF(BF$3&gt;(A15stdlife+$E302),('PTRM input'!$I$399*(1+rvanilla03)^0.5)-SUM($I302:BE302),('PTRM input'!$I$399*(1+rvanilla03)^0.5)/A15stdlife))</f>
        <v>0</v>
      </c>
      <c r="BG302" s="251">
        <f ca="1">IF(A15stdlife="n/a","n/a",IF(BG$3&gt;(A15stdlife+$E302),('PTRM input'!$I$399*(1+rvanilla03)^0.5)-SUM($I302:BF302),('PTRM input'!$I$399*(1+rvanilla03)^0.5)/A15stdlife))</f>
        <v>0</v>
      </c>
      <c r="BH302" s="251">
        <f ca="1">IF(A15stdlife="n/a","n/a",IF(BH$3&gt;(A15stdlife+$E302),('PTRM input'!$I$399*(1+rvanilla03)^0.5)-SUM($I302:BG302),('PTRM input'!$I$399*(1+rvanilla03)^0.5)/A15stdlife))</f>
        <v>0</v>
      </c>
      <c r="BI302" s="251">
        <f ca="1">IF(A15stdlife="n/a","n/a",IF(BI$3&gt;(A15stdlife+$E302),('PTRM input'!$I$399*(1+rvanilla03)^0.5)-SUM($I302:BH302),('PTRM input'!$I$399*(1+rvanilla03)^0.5)/A15stdlife))</f>
        <v>0</v>
      </c>
      <c r="BJ302" s="116"/>
      <c r="BK302" s="116"/>
      <c r="BL302" s="116"/>
      <c r="BM302" s="116"/>
    </row>
    <row r="303" spans="1:65" hidden="1" outlineLevel="2">
      <c r="A303" s="116"/>
      <c r="B303" s="19"/>
      <c r="C303" s="18"/>
      <c r="D303" s="760"/>
      <c r="E303" s="86">
        <v>4</v>
      </c>
      <c r="F303" s="259"/>
      <c r="G303" s="434"/>
      <c r="H303" s="435"/>
      <c r="I303" s="435"/>
      <c r="J303" s="619"/>
      <c r="K303" s="433">
        <f ca="1">IF(A15stdlife="n/a","n/a",IF(K$3&gt;(A15stdlife+$E303),('PTRM input'!$J$399*(1+rvanilla04)^0.5)-SUM(J303:$J303),('PTRM input'!$J$399*(1+rvanilla04)^0.5)/A15stdlife))</f>
        <v>0</v>
      </c>
      <c r="L303" s="433">
        <f ca="1">IF(A15stdlife="n/a","n/a",IF(L$3&gt;(A15stdlife+$E303),('PTRM input'!$J$399*(1+rvanilla04)^0.5)-SUM($J303:K303),('PTRM input'!$J$399*(1+rvanilla04)^0.5)/A15stdlife))</f>
        <v>0</v>
      </c>
      <c r="M303" s="433">
        <f ca="1">IF(A15stdlife="n/a","n/a",IF(M$3&gt;(A15stdlife+$E303),('PTRM input'!$J$399*(1+rvanilla04)^0.5)-SUM($J303:L303),('PTRM input'!$J$399*(1+rvanilla04)^0.5)/A15stdlife))</f>
        <v>0</v>
      </c>
      <c r="N303" s="433">
        <f ca="1">IF(A15stdlife="n/a","n/a",IF(N$3&gt;(A15stdlife+$E303),('PTRM input'!$J$399*(1+rvanilla04)^0.5)-SUM($J303:M303),('PTRM input'!$J$399*(1+rvanilla04)^0.5)/A15stdlife))</f>
        <v>0</v>
      </c>
      <c r="O303" s="433">
        <f ca="1">IF(A15stdlife="n/a","n/a",IF(O$3&gt;(A15stdlife+$E303),('PTRM input'!$J$399*(1+rvanilla04)^0.5)-SUM($J303:N303),('PTRM input'!$J$399*(1+rvanilla04)^0.5)/A15stdlife))</f>
        <v>0</v>
      </c>
      <c r="P303" s="433">
        <f ca="1">IF(A15stdlife="n/a","n/a",IF(P$3&gt;(A15stdlife+$E303),('PTRM input'!$J$399*(1+rvanilla04)^0.5)-SUM($J303:O303),('PTRM input'!$J$399*(1+rvanilla04)^0.5)/A15stdlife))</f>
        <v>0</v>
      </c>
      <c r="Q303" s="433">
        <f ca="1">IF(A15stdlife="n/a","n/a",IF(Q$3&gt;(A15stdlife+$E303),('PTRM input'!$J$399*(1+rvanilla04)^0.5)-SUM($J303:P303),('PTRM input'!$J$399*(1+rvanilla04)^0.5)/A15stdlife))</f>
        <v>0</v>
      </c>
      <c r="R303" s="251">
        <f ca="1">IF(A15stdlife="n/a","n/a",IF(R$3&gt;(A15stdlife+$E303),('PTRM input'!$J$399*(1+rvanilla04)^0.5)-SUM($J303:Q303),('PTRM input'!$J$399*(1+rvanilla04)^0.5)/A15stdlife))</f>
        <v>0</v>
      </c>
      <c r="S303" s="251">
        <f ca="1">IF(A15stdlife="n/a","n/a",IF(S$3&gt;(A15stdlife+$E303),('PTRM input'!$J$399*(1+rvanilla04)^0.5)-SUM($J303:R303),('PTRM input'!$J$399*(1+rvanilla04)^0.5)/A15stdlife))</f>
        <v>0</v>
      </c>
      <c r="T303" s="251">
        <f ca="1">IF(A15stdlife="n/a","n/a",IF(T$3&gt;(A15stdlife+$E303),('PTRM input'!$J$399*(1+rvanilla04)^0.5)-SUM($J303:S303),('PTRM input'!$J$399*(1+rvanilla04)^0.5)/A15stdlife))</f>
        <v>0</v>
      </c>
      <c r="U303" s="251">
        <f ca="1">IF(A15stdlife="n/a","n/a",IF(U$3&gt;(A15stdlife+$E303),('PTRM input'!$J$399*(1+rvanilla04)^0.5)-SUM($J303:T303),('PTRM input'!$J$399*(1+rvanilla04)^0.5)/A15stdlife))</f>
        <v>0</v>
      </c>
      <c r="V303" s="251">
        <f ca="1">IF(A15stdlife="n/a","n/a",IF(V$3&gt;(A15stdlife+$E303),('PTRM input'!$J$399*(1+rvanilla04)^0.5)-SUM($J303:U303),('PTRM input'!$J$399*(1+rvanilla04)^0.5)/A15stdlife))</f>
        <v>0</v>
      </c>
      <c r="W303" s="251">
        <f ca="1">IF(A15stdlife="n/a","n/a",IF(W$3&gt;(A15stdlife+$E303),('PTRM input'!$J$399*(1+rvanilla04)^0.5)-SUM($J303:V303),('PTRM input'!$J$399*(1+rvanilla04)^0.5)/A15stdlife))</f>
        <v>0</v>
      </c>
      <c r="X303" s="251">
        <f ca="1">IF(A15stdlife="n/a","n/a",IF(X$3&gt;(A15stdlife+$E303),('PTRM input'!$J$399*(1+rvanilla04)^0.5)-SUM($J303:W303),('PTRM input'!$J$399*(1+rvanilla04)^0.5)/A15stdlife))</f>
        <v>0</v>
      </c>
      <c r="Y303" s="251">
        <f ca="1">IF(A15stdlife="n/a","n/a",IF(Y$3&gt;(A15stdlife+$E303),('PTRM input'!$J$399*(1+rvanilla04)^0.5)-SUM($J303:X303),('PTRM input'!$J$399*(1+rvanilla04)^0.5)/A15stdlife))</f>
        <v>0</v>
      </c>
      <c r="Z303" s="251">
        <f ca="1">IF(A15stdlife="n/a","n/a",IF(Z$3&gt;(A15stdlife+$E303),('PTRM input'!$J$399*(1+rvanilla04)^0.5)-SUM($J303:Y303),('PTRM input'!$J$399*(1+rvanilla04)^0.5)/A15stdlife))</f>
        <v>0</v>
      </c>
      <c r="AA303" s="251">
        <f ca="1">IF(A15stdlife="n/a","n/a",IF(AA$3&gt;(A15stdlife+$E303),('PTRM input'!$J$399*(1+rvanilla04)^0.5)-SUM($J303:Z303),('PTRM input'!$J$399*(1+rvanilla04)^0.5)/A15stdlife))</f>
        <v>0</v>
      </c>
      <c r="AB303" s="251">
        <f ca="1">IF(A15stdlife="n/a","n/a",IF(AB$3&gt;(A15stdlife+$E303),('PTRM input'!$J$399*(1+rvanilla04)^0.5)-SUM($J303:AA303),('PTRM input'!$J$399*(1+rvanilla04)^0.5)/A15stdlife))</f>
        <v>0</v>
      </c>
      <c r="AC303" s="251">
        <f ca="1">IF(A15stdlife="n/a","n/a",IF(AC$3&gt;(A15stdlife+$E303),('PTRM input'!$J$399*(1+rvanilla04)^0.5)-SUM($J303:AB303),('PTRM input'!$J$399*(1+rvanilla04)^0.5)/A15stdlife))</f>
        <v>0</v>
      </c>
      <c r="AD303" s="251">
        <f ca="1">IF(A15stdlife="n/a","n/a",IF(AD$3&gt;(A15stdlife+$E303),('PTRM input'!$J$399*(1+rvanilla04)^0.5)-SUM($J303:AC303),('PTRM input'!$J$399*(1+rvanilla04)^0.5)/A15stdlife))</f>
        <v>0</v>
      </c>
      <c r="AE303" s="251">
        <f ca="1">IF(A15stdlife="n/a","n/a",IF(AE$3&gt;(A15stdlife+$E303),('PTRM input'!$J$399*(1+rvanilla04)^0.5)-SUM($J303:AD303),('PTRM input'!$J$399*(1+rvanilla04)^0.5)/A15stdlife))</f>
        <v>0</v>
      </c>
      <c r="AF303" s="251">
        <f ca="1">IF(A15stdlife="n/a","n/a",IF(AF$3&gt;(A15stdlife+$E303),('PTRM input'!$J$399*(1+rvanilla04)^0.5)-SUM($J303:AE303),('PTRM input'!$J$399*(1+rvanilla04)^0.5)/A15stdlife))</f>
        <v>0</v>
      </c>
      <c r="AG303" s="251">
        <f ca="1">IF(A15stdlife="n/a","n/a",IF(AG$3&gt;(A15stdlife+$E303),('PTRM input'!$J$399*(1+rvanilla04)^0.5)-SUM($J303:AF303),('PTRM input'!$J$399*(1+rvanilla04)^0.5)/A15stdlife))</f>
        <v>0</v>
      </c>
      <c r="AH303" s="251">
        <f ca="1">IF(A15stdlife="n/a","n/a",IF(AH$3&gt;(A15stdlife+$E303),('PTRM input'!$J$399*(1+rvanilla04)^0.5)-SUM($J303:AG303),('PTRM input'!$J$399*(1+rvanilla04)^0.5)/A15stdlife))</f>
        <v>0</v>
      </c>
      <c r="AI303" s="251">
        <f ca="1">IF(A15stdlife="n/a","n/a",IF(AI$3&gt;(A15stdlife+$E303),('PTRM input'!$J$399*(1+rvanilla04)^0.5)-SUM($J303:AH303),('PTRM input'!$J$399*(1+rvanilla04)^0.5)/A15stdlife))</f>
        <v>0</v>
      </c>
      <c r="AJ303" s="251">
        <f ca="1">IF(A15stdlife="n/a","n/a",IF(AJ$3&gt;(A15stdlife+$E303),('PTRM input'!$J$399*(1+rvanilla04)^0.5)-SUM($J303:AI303),('PTRM input'!$J$399*(1+rvanilla04)^0.5)/A15stdlife))</f>
        <v>0</v>
      </c>
      <c r="AK303" s="251">
        <f ca="1">IF(A15stdlife="n/a","n/a",IF(AK$3&gt;(A15stdlife+$E303),('PTRM input'!$J$399*(1+rvanilla04)^0.5)-SUM($J303:AJ303),('PTRM input'!$J$399*(1+rvanilla04)^0.5)/A15stdlife))</f>
        <v>0</v>
      </c>
      <c r="AL303" s="251">
        <f ca="1">IF(A15stdlife="n/a","n/a",IF(AL$3&gt;(A15stdlife+$E303),('PTRM input'!$J$399*(1+rvanilla04)^0.5)-SUM($J303:AK303),('PTRM input'!$J$399*(1+rvanilla04)^0.5)/A15stdlife))</f>
        <v>0</v>
      </c>
      <c r="AM303" s="251">
        <f ca="1">IF(A15stdlife="n/a","n/a",IF(AM$3&gt;(A15stdlife+$E303),('PTRM input'!$J$399*(1+rvanilla04)^0.5)-SUM($J303:AL303),('PTRM input'!$J$399*(1+rvanilla04)^0.5)/A15stdlife))</f>
        <v>0</v>
      </c>
      <c r="AN303" s="251">
        <f ca="1">IF(A15stdlife="n/a","n/a",IF(AN$3&gt;(A15stdlife+$E303),('PTRM input'!$J$399*(1+rvanilla04)^0.5)-SUM($J303:AM303),('PTRM input'!$J$399*(1+rvanilla04)^0.5)/A15stdlife))</f>
        <v>0</v>
      </c>
      <c r="AO303" s="251">
        <f ca="1">IF(A15stdlife="n/a","n/a",IF(AO$3&gt;(A15stdlife+$E303),('PTRM input'!$J$399*(1+rvanilla04)^0.5)-SUM($J303:AN303),('PTRM input'!$J$399*(1+rvanilla04)^0.5)/A15stdlife))</f>
        <v>0</v>
      </c>
      <c r="AP303" s="251">
        <f ca="1">IF(A15stdlife="n/a","n/a",IF(AP$3&gt;(A15stdlife+$E303),('PTRM input'!$J$399*(1+rvanilla04)^0.5)-SUM($J303:AO303),('PTRM input'!$J$399*(1+rvanilla04)^0.5)/A15stdlife))</f>
        <v>0</v>
      </c>
      <c r="AQ303" s="251">
        <f ca="1">IF(A15stdlife="n/a","n/a",IF(AQ$3&gt;(A15stdlife+$E303),('PTRM input'!$J$399*(1+rvanilla04)^0.5)-SUM($J303:AP303),('PTRM input'!$J$399*(1+rvanilla04)^0.5)/A15stdlife))</f>
        <v>0</v>
      </c>
      <c r="AR303" s="251">
        <f ca="1">IF(A15stdlife="n/a","n/a",IF(AR$3&gt;(A15stdlife+$E303),('PTRM input'!$J$399*(1+rvanilla04)^0.5)-SUM($J303:AQ303),('PTRM input'!$J$399*(1+rvanilla04)^0.5)/A15stdlife))</f>
        <v>0</v>
      </c>
      <c r="AS303" s="251">
        <f ca="1">IF(A15stdlife="n/a","n/a",IF(AS$3&gt;(A15stdlife+$E303),('PTRM input'!$J$399*(1+rvanilla04)^0.5)-SUM($J303:AR303),('PTRM input'!$J$399*(1+rvanilla04)^0.5)/A15stdlife))</f>
        <v>0</v>
      </c>
      <c r="AT303" s="251">
        <f ca="1">IF(A15stdlife="n/a","n/a",IF(AT$3&gt;(A15stdlife+$E303),('PTRM input'!$J$399*(1+rvanilla04)^0.5)-SUM($J303:AS303),('PTRM input'!$J$399*(1+rvanilla04)^0.5)/A15stdlife))</f>
        <v>0</v>
      </c>
      <c r="AU303" s="251">
        <f ca="1">IF(A15stdlife="n/a","n/a",IF(AU$3&gt;(A15stdlife+$E303),('PTRM input'!$J$399*(1+rvanilla04)^0.5)-SUM($J303:AT303),('PTRM input'!$J$399*(1+rvanilla04)^0.5)/A15stdlife))</f>
        <v>0</v>
      </c>
      <c r="AV303" s="251">
        <f ca="1">IF(A15stdlife="n/a","n/a",IF(AV$3&gt;(A15stdlife+$E303),('PTRM input'!$J$399*(1+rvanilla04)^0.5)-SUM($J303:AU303),('PTRM input'!$J$399*(1+rvanilla04)^0.5)/A15stdlife))</f>
        <v>0</v>
      </c>
      <c r="AW303" s="251">
        <f ca="1">IF(A15stdlife="n/a","n/a",IF(AW$3&gt;(A15stdlife+$E303),('PTRM input'!$J$399*(1+rvanilla04)^0.5)-SUM($J303:AV303),('PTRM input'!$J$399*(1+rvanilla04)^0.5)/A15stdlife))</f>
        <v>0</v>
      </c>
      <c r="AX303" s="251">
        <f ca="1">IF(A15stdlife="n/a","n/a",IF(AX$3&gt;(A15stdlife+$E303),('PTRM input'!$J$399*(1+rvanilla04)^0.5)-SUM($J303:AW303),('PTRM input'!$J$399*(1+rvanilla04)^0.5)/A15stdlife))</f>
        <v>0</v>
      </c>
      <c r="AY303" s="251">
        <f ca="1">IF(A15stdlife="n/a","n/a",IF(AY$3&gt;(A15stdlife+$E303),('PTRM input'!$J$399*(1+rvanilla04)^0.5)-SUM($J303:AX303),('PTRM input'!$J$399*(1+rvanilla04)^0.5)/A15stdlife))</f>
        <v>0</v>
      </c>
      <c r="AZ303" s="251">
        <f ca="1">IF(A15stdlife="n/a","n/a",IF(AZ$3&gt;(A15stdlife+$E303),('PTRM input'!$J$399*(1+rvanilla04)^0.5)-SUM($J303:AY303),('PTRM input'!$J$399*(1+rvanilla04)^0.5)/A15stdlife))</f>
        <v>0</v>
      </c>
      <c r="BA303" s="251">
        <f ca="1">IF(A15stdlife="n/a","n/a",IF(BA$3&gt;(A15stdlife+$E303),('PTRM input'!$J$399*(1+rvanilla04)^0.5)-SUM($J303:AZ303),('PTRM input'!$J$399*(1+rvanilla04)^0.5)/A15stdlife))</f>
        <v>0</v>
      </c>
      <c r="BB303" s="251">
        <f ca="1">IF(A15stdlife="n/a","n/a",IF(BB$3&gt;(A15stdlife+$E303),('PTRM input'!$J$399*(1+rvanilla04)^0.5)-SUM($J303:BA303),('PTRM input'!$J$399*(1+rvanilla04)^0.5)/A15stdlife))</f>
        <v>0</v>
      </c>
      <c r="BC303" s="251">
        <f ca="1">IF(A15stdlife="n/a","n/a",IF(BC$3&gt;(A15stdlife+$E303),('PTRM input'!$J$399*(1+rvanilla04)^0.5)-SUM($J303:BB303),('PTRM input'!$J$399*(1+rvanilla04)^0.5)/A15stdlife))</f>
        <v>0</v>
      </c>
      <c r="BD303" s="251">
        <f ca="1">IF(A15stdlife="n/a","n/a",IF(BD$3&gt;(A15stdlife+$E303),('PTRM input'!$J$399*(1+rvanilla04)^0.5)-SUM($J303:BC303),('PTRM input'!$J$399*(1+rvanilla04)^0.5)/A15stdlife))</f>
        <v>0</v>
      </c>
      <c r="BE303" s="251">
        <f ca="1">IF(A15stdlife="n/a","n/a",IF(BE$3&gt;(A15stdlife+$E303),('PTRM input'!$J$399*(1+rvanilla04)^0.5)-SUM($J303:BD303),('PTRM input'!$J$399*(1+rvanilla04)^0.5)/A15stdlife))</f>
        <v>0</v>
      </c>
      <c r="BF303" s="251">
        <f ca="1">IF(A15stdlife="n/a","n/a",IF(BF$3&gt;(A15stdlife+$E303),('PTRM input'!$J$399*(1+rvanilla04)^0.5)-SUM($J303:BE303),('PTRM input'!$J$399*(1+rvanilla04)^0.5)/A15stdlife))</f>
        <v>0</v>
      </c>
      <c r="BG303" s="251">
        <f ca="1">IF(A15stdlife="n/a","n/a",IF(BG$3&gt;(A15stdlife+$E303),('PTRM input'!$J$399*(1+rvanilla04)^0.5)-SUM($J303:BF303),('PTRM input'!$J$399*(1+rvanilla04)^0.5)/A15stdlife))</f>
        <v>0</v>
      </c>
      <c r="BH303" s="251">
        <f ca="1">IF(A15stdlife="n/a","n/a",IF(BH$3&gt;(A15stdlife+$E303),('PTRM input'!$J$399*(1+rvanilla04)^0.5)-SUM($J303:BG303),('PTRM input'!$J$399*(1+rvanilla04)^0.5)/A15stdlife))</f>
        <v>0</v>
      </c>
      <c r="BI303" s="251">
        <f ca="1">IF(A15stdlife="n/a","n/a",IF(BI$3&gt;(A15stdlife+$E303),('PTRM input'!$J$399*(1+rvanilla04)^0.5)-SUM($J303:BH303),('PTRM input'!$J$399*(1+rvanilla04)^0.5)/A15stdlife))</f>
        <v>0</v>
      </c>
      <c r="BJ303" s="116"/>
      <c r="BK303" s="116"/>
      <c r="BL303" s="116"/>
      <c r="BM303" s="116"/>
    </row>
    <row r="304" spans="1:65" hidden="1" outlineLevel="2">
      <c r="A304" s="116"/>
      <c r="B304" s="19"/>
      <c r="C304" s="18"/>
      <c r="D304" s="760"/>
      <c r="E304" s="86">
        <v>5</v>
      </c>
      <c r="F304" s="259"/>
      <c r="G304" s="434"/>
      <c r="H304" s="435"/>
      <c r="I304" s="435"/>
      <c r="J304" s="435"/>
      <c r="K304" s="619"/>
      <c r="L304" s="433">
        <f ca="1">IF(A15stdlife="n/a","n/a",IF(L$3&gt;(A15stdlife+$E304),('PTRM input'!$K$399*(1+rvanilla05)^0.5)-SUM($K304:K304),('PTRM input'!$K$399*(1+rvanilla05)^0.5)/A15stdlife))</f>
        <v>0</v>
      </c>
      <c r="M304" s="433">
        <f ca="1">IF(A15stdlife="n/a","n/a",IF(M$3&gt;(A15stdlife+$E304),('PTRM input'!$K$399*(1+rvanilla05)^0.5)-SUM($K304:L304),('PTRM input'!$K$399*(1+rvanilla05)^0.5)/A15stdlife))</f>
        <v>0</v>
      </c>
      <c r="N304" s="433">
        <f ca="1">IF(A15stdlife="n/a","n/a",IF(N$3&gt;(A15stdlife+$E304),('PTRM input'!$K$399*(1+rvanilla05)^0.5)-SUM($K304:M304),('PTRM input'!$K$399*(1+rvanilla05)^0.5)/A15stdlife))</f>
        <v>0</v>
      </c>
      <c r="O304" s="433">
        <f ca="1">IF(A15stdlife="n/a","n/a",IF(O$3&gt;(A15stdlife+$E304),('PTRM input'!$K$399*(1+rvanilla05)^0.5)-SUM($K304:N304),('PTRM input'!$K$399*(1+rvanilla05)^0.5)/A15stdlife))</f>
        <v>0</v>
      </c>
      <c r="P304" s="433">
        <f ca="1">IF(A15stdlife="n/a","n/a",IF(P$3&gt;(A15stdlife+$E304),('PTRM input'!$K$399*(1+rvanilla05)^0.5)-SUM($K304:O304),('PTRM input'!$K$399*(1+rvanilla05)^0.5)/A15stdlife))</f>
        <v>0</v>
      </c>
      <c r="Q304" s="433">
        <f ca="1">IF(A15stdlife="n/a","n/a",IF(Q$3&gt;(A15stdlife+$E304),('PTRM input'!$K$399*(1+rvanilla05)^0.5)-SUM($K304:P304),('PTRM input'!$K$399*(1+rvanilla05)^0.5)/A15stdlife))</f>
        <v>0</v>
      </c>
      <c r="R304" s="251">
        <f ca="1">IF(A15stdlife="n/a","n/a",IF(R$3&gt;(A15stdlife+$E304),('PTRM input'!$K$399*(1+rvanilla05)^0.5)-SUM($K304:Q304),('PTRM input'!$K$399*(1+rvanilla05)^0.5)/A15stdlife))</f>
        <v>0</v>
      </c>
      <c r="S304" s="251">
        <f ca="1">IF(A15stdlife="n/a","n/a",IF(S$3&gt;(A15stdlife+$E304),('PTRM input'!$K$399*(1+rvanilla05)^0.5)-SUM($K304:R304),('PTRM input'!$K$399*(1+rvanilla05)^0.5)/A15stdlife))</f>
        <v>0</v>
      </c>
      <c r="T304" s="251">
        <f ca="1">IF(A15stdlife="n/a","n/a",IF(T$3&gt;(A15stdlife+$E304),('PTRM input'!$K$399*(1+rvanilla05)^0.5)-SUM($K304:S304),('PTRM input'!$K$399*(1+rvanilla05)^0.5)/A15stdlife))</f>
        <v>0</v>
      </c>
      <c r="U304" s="251">
        <f ca="1">IF(A15stdlife="n/a","n/a",IF(U$3&gt;(A15stdlife+$E304),('PTRM input'!$K$399*(1+rvanilla05)^0.5)-SUM($K304:T304),('PTRM input'!$K$399*(1+rvanilla05)^0.5)/A15stdlife))</f>
        <v>0</v>
      </c>
      <c r="V304" s="251">
        <f ca="1">IF(A15stdlife="n/a","n/a",IF(V$3&gt;(A15stdlife+$E304),('PTRM input'!$K$399*(1+rvanilla05)^0.5)-SUM($K304:U304),('PTRM input'!$K$399*(1+rvanilla05)^0.5)/A15stdlife))</f>
        <v>0</v>
      </c>
      <c r="W304" s="251">
        <f ca="1">IF(A15stdlife="n/a","n/a",IF(W$3&gt;(A15stdlife+$E304),('PTRM input'!$K$399*(1+rvanilla05)^0.5)-SUM($K304:V304),('PTRM input'!$K$399*(1+rvanilla05)^0.5)/A15stdlife))</f>
        <v>0</v>
      </c>
      <c r="X304" s="251">
        <f ca="1">IF(A15stdlife="n/a","n/a",IF(X$3&gt;(A15stdlife+$E304),('PTRM input'!$K$399*(1+rvanilla05)^0.5)-SUM($K304:W304),('PTRM input'!$K$399*(1+rvanilla05)^0.5)/A15stdlife))</f>
        <v>0</v>
      </c>
      <c r="Y304" s="251">
        <f ca="1">IF(A15stdlife="n/a","n/a",IF(Y$3&gt;(A15stdlife+$E304),('PTRM input'!$K$399*(1+rvanilla05)^0.5)-SUM($K304:X304),('PTRM input'!$K$399*(1+rvanilla05)^0.5)/A15stdlife))</f>
        <v>0</v>
      </c>
      <c r="Z304" s="251">
        <f ca="1">IF(A15stdlife="n/a","n/a",IF(Z$3&gt;(A15stdlife+$E304),('PTRM input'!$K$399*(1+rvanilla05)^0.5)-SUM($K304:Y304),('PTRM input'!$K$399*(1+rvanilla05)^0.5)/A15stdlife))</f>
        <v>0</v>
      </c>
      <c r="AA304" s="251">
        <f ca="1">IF(A15stdlife="n/a","n/a",IF(AA$3&gt;(A15stdlife+$E304),('PTRM input'!$K$399*(1+rvanilla05)^0.5)-SUM($K304:Z304),('PTRM input'!$K$399*(1+rvanilla05)^0.5)/A15stdlife))</f>
        <v>0</v>
      </c>
      <c r="AB304" s="251">
        <f ca="1">IF(A15stdlife="n/a","n/a",IF(AB$3&gt;(A15stdlife+$E304),('PTRM input'!$K$399*(1+rvanilla05)^0.5)-SUM($K304:AA304),('PTRM input'!$K$399*(1+rvanilla05)^0.5)/A15stdlife))</f>
        <v>0</v>
      </c>
      <c r="AC304" s="251">
        <f ca="1">IF(A15stdlife="n/a","n/a",IF(AC$3&gt;(A15stdlife+$E304),('PTRM input'!$K$399*(1+rvanilla05)^0.5)-SUM($K304:AB304),('PTRM input'!$K$399*(1+rvanilla05)^0.5)/A15stdlife))</f>
        <v>0</v>
      </c>
      <c r="AD304" s="251">
        <f ca="1">IF(A15stdlife="n/a","n/a",IF(AD$3&gt;(A15stdlife+$E304),('PTRM input'!$K$399*(1+rvanilla05)^0.5)-SUM($K304:AC304),('PTRM input'!$K$399*(1+rvanilla05)^0.5)/A15stdlife))</f>
        <v>0</v>
      </c>
      <c r="AE304" s="251">
        <f ca="1">IF(A15stdlife="n/a","n/a",IF(AE$3&gt;(A15stdlife+$E304),('PTRM input'!$K$399*(1+rvanilla05)^0.5)-SUM($K304:AD304),('PTRM input'!$K$399*(1+rvanilla05)^0.5)/A15stdlife))</f>
        <v>0</v>
      </c>
      <c r="AF304" s="251">
        <f ca="1">IF(A15stdlife="n/a","n/a",IF(AF$3&gt;(A15stdlife+$E304),('PTRM input'!$K$399*(1+rvanilla05)^0.5)-SUM($K304:AE304),('PTRM input'!$K$399*(1+rvanilla05)^0.5)/A15stdlife))</f>
        <v>0</v>
      </c>
      <c r="AG304" s="251">
        <f ca="1">IF(A15stdlife="n/a","n/a",IF(AG$3&gt;(A15stdlife+$E304),('PTRM input'!$K$399*(1+rvanilla05)^0.5)-SUM($K304:AF304),('PTRM input'!$K$399*(1+rvanilla05)^0.5)/A15stdlife))</f>
        <v>0</v>
      </c>
      <c r="AH304" s="251">
        <f ca="1">IF(A15stdlife="n/a","n/a",IF(AH$3&gt;(A15stdlife+$E304),('PTRM input'!$K$399*(1+rvanilla05)^0.5)-SUM($K304:AG304),('PTRM input'!$K$399*(1+rvanilla05)^0.5)/A15stdlife))</f>
        <v>0</v>
      </c>
      <c r="AI304" s="251">
        <f ca="1">IF(A15stdlife="n/a","n/a",IF(AI$3&gt;(A15stdlife+$E304),('PTRM input'!$K$399*(1+rvanilla05)^0.5)-SUM($K304:AH304),('PTRM input'!$K$399*(1+rvanilla05)^0.5)/A15stdlife))</f>
        <v>0</v>
      </c>
      <c r="AJ304" s="251">
        <f ca="1">IF(A15stdlife="n/a","n/a",IF(AJ$3&gt;(A15stdlife+$E304),('PTRM input'!$K$399*(1+rvanilla05)^0.5)-SUM($K304:AI304),('PTRM input'!$K$399*(1+rvanilla05)^0.5)/A15stdlife))</f>
        <v>0</v>
      </c>
      <c r="AK304" s="251">
        <f ca="1">IF(A15stdlife="n/a","n/a",IF(AK$3&gt;(A15stdlife+$E304),('PTRM input'!$K$399*(1+rvanilla05)^0.5)-SUM($K304:AJ304),('PTRM input'!$K$399*(1+rvanilla05)^0.5)/A15stdlife))</f>
        <v>0</v>
      </c>
      <c r="AL304" s="251">
        <f ca="1">IF(A15stdlife="n/a","n/a",IF(AL$3&gt;(A15stdlife+$E304),('PTRM input'!$K$399*(1+rvanilla05)^0.5)-SUM($K304:AK304),('PTRM input'!$K$399*(1+rvanilla05)^0.5)/A15stdlife))</f>
        <v>0</v>
      </c>
      <c r="AM304" s="251">
        <f ca="1">IF(A15stdlife="n/a","n/a",IF(AM$3&gt;(A15stdlife+$E304),('PTRM input'!$K$399*(1+rvanilla05)^0.5)-SUM($K304:AL304),('PTRM input'!$K$399*(1+rvanilla05)^0.5)/A15stdlife))</f>
        <v>0</v>
      </c>
      <c r="AN304" s="251">
        <f ca="1">IF(A15stdlife="n/a","n/a",IF(AN$3&gt;(A15stdlife+$E304),('PTRM input'!$K$399*(1+rvanilla05)^0.5)-SUM($K304:AM304),('PTRM input'!$K$399*(1+rvanilla05)^0.5)/A15stdlife))</f>
        <v>0</v>
      </c>
      <c r="AO304" s="251">
        <f ca="1">IF(A15stdlife="n/a","n/a",IF(AO$3&gt;(A15stdlife+$E304),('PTRM input'!$K$399*(1+rvanilla05)^0.5)-SUM($K304:AN304),('PTRM input'!$K$399*(1+rvanilla05)^0.5)/A15stdlife))</f>
        <v>0</v>
      </c>
      <c r="AP304" s="251">
        <f ca="1">IF(A15stdlife="n/a","n/a",IF(AP$3&gt;(A15stdlife+$E304),('PTRM input'!$K$399*(1+rvanilla05)^0.5)-SUM($K304:AO304),('PTRM input'!$K$399*(1+rvanilla05)^0.5)/A15stdlife))</f>
        <v>0</v>
      </c>
      <c r="AQ304" s="251">
        <f ca="1">IF(A15stdlife="n/a","n/a",IF(AQ$3&gt;(A15stdlife+$E304),('PTRM input'!$K$399*(1+rvanilla05)^0.5)-SUM($K304:AP304),('PTRM input'!$K$399*(1+rvanilla05)^0.5)/A15stdlife))</f>
        <v>0</v>
      </c>
      <c r="AR304" s="251">
        <f ca="1">IF(A15stdlife="n/a","n/a",IF(AR$3&gt;(A15stdlife+$E304),('PTRM input'!$K$399*(1+rvanilla05)^0.5)-SUM($K304:AQ304),('PTRM input'!$K$399*(1+rvanilla05)^0.5)/A15stdlife))</f>
        <v>0</v>
      </c>
      <c r="AS304" s="251">
        <f ca="1">IF(A15stdlife="n/a","n/a",IF(AS$3&gt;(A15stdlife+$E304),('PTRM input'!$K$399*(1+rvanilla05)^0.5)-SUM($K304:AR304),('PTRM input'!$K$399*(1+rvanilla05)^0.5)/A15stdlife))</f>
        <v>0</v>
      </c>
      <c r="AT304" s="251">
        <f ca="1">IF(A15stdlife="n/a","n/a",IF(AT$3&gt;(A15stdlife+$E304),('PTRM input'!$K$399*(1+rvanilla05)^0.5)-SUM($K304:AS304),('PTRM input'!$K$399*(1+rvanilla05)^0.5)/A15stdlife))</f>
        <v>0</v>
      </c>
      <c r="AU304" s="251">
        <f ca="1">IF(A15stdlife="n/a","n/a",IF(AU$3&gt;(A15stdlife+$E304),('PTRM input'!$K$399*(1+rvanilla05)^0.5)-SUM($K304:AT304),('PTRM input'!$K$399*(1+rvanilla05)^0.5)/A15stdlife))</f>
        <v>0</v>
      </c>
      <c r="AV304" s="251">
        <f ca="1">IF(A15stdlife="n/a","n/a",IF(AV$3&gt;(A15stdlife+$E304),('PTRM input'!$K$399*(1+rvanilla05)^0.5)-SUM($K304:AU304),('PTRM input'!$K$399*(1+rvanilla05)^0.5)/A15stdlife))</f>
        <v>0</v>
      </c>
      <c r="AW304" s="251">
        <f ca="1">IF(A15stdlife="n/a","n/a",IF(AW$3&gt;(A15stdlife+$E304),('PTRM input'!$K$399*(1+rvanilla05)^0.5)-SUM($K304:AV304),('PTRM input'!$K$399*(1+rvanilla05)^0.5)/A15stdlife))</f>
        <v>0</v>
      </c>
      <c r="AX304" s="251">
        <f ca="1">IF(A15stdlife="n/a","n/a",IF(AX$3&gt;(A15stdlife+$E304),('PTRM input'!$K$399*(1+rvanilla05)^0.5)-SUM($K304:AW304),('PTRM input'!$K$399*(1+rvanilla05)^0.5)/A15stdlife))</f>
        <v>0</v>
      </c>
      <c r="AY304" s="251">
        <f ca="1">IF(A15stdlife="n/a","n/a",IF(AY$3&gt;(A15stdlife+$E304),('PTRM input'!$K$399*(1+rvanilla05)^0.5)-SUM($K304:AX304),('PTRM input'!$K$399*(1+rvanilla05)^0.5)/A15stdlife))</f>
        <v>0</v>
      </c>
      <c r="AZ304" s="251">
        <f ca="1">IF(A15stdlife="n/a","n/a",IF(AZ$3&gt;(A15stdlife+$E304),('PTRM input'!$K$399*(1+rvanilla05)^0.5)-SUM($K304:AY304),('PTRM input'!$K$399*(1+rvanilla05)^0.5)/A15stdlife))</f>
        <v>0</v>
      </c>
      <c r="BA304" s="251">
        <f ca="1">IF(A15stdlife="n/a","n/a",IF(BA$3&gt;(A15stdlife+$E304),('PTRM input'!$K$399*(1+rvanilla05)^0.5)-SUM($K304:AZ304),('PTRM input'!$K$399*(1+rvanilla05)^0.5)/A15stdlife))</f>
        <v>0</v>
      </c>
      <c r="BB304" s="251">
        <f ca="1">IF(A15stdlife="n/a","n/a",IF(BB$3&gt;(A15stdlife+$E304),('PTRM input'!$K$399*(1+rvanilla05)^0.5)-SUM($K304:BA304),('PTRM input'!$K$399*(1+rvanilla05)^0.5)/A15stdlife))</f>
        <v>0</v>
      </c>
      <c r="BC304" s="251">
        <f ca="1">IF(A15stdlife="n/a","n/a",IF(BC$3&gt;(A15stdlife+$E304),('PTRM input'!$K$399*(1+rvanilla05)^0.5)-SUM($K304:BB304),('PTRM input'!$K$399*(1+rvanilla05)^0.5)/A15stdlife))</f>
        <v>0</v>
      </c>
      <c r="BD304" s="251">
        <f ca="1">IF(A15stdlife="n/a","n/a",IF(BD$3&gt;(A15stdlife+$E304),('PTRM input'!$K$399*(1+rvanilla05)^0.5)-SUM($K304:BC304),('PTRM input'!$K$399*(1+rvanilla05)^0.5)/A15stdlife))</f>
        <v>0</v>
      </c>
      <c r="BE304" s="251">
        <f ca="1">IF(A15stdlife="n/a","n/a",IF(BE$3&gt;(A15stdlife+$E304),('PTRM input'!$K$399*(1+rvanilla05)^0.5)-SUM($K304:BD304),('PTRM input'!$K$399*(1+rvanilla05)^0.5)/A15stdlife))</f>
        <v>0</v>
      </c>
      <c r="BF304" s="251">
        <f ca="1">IF(A15stdlife="n/a","n/a",IF(BF$3&gt;(A15stdlife+$E304),('PTRM input'!$K$399*(1+rvanilla05)^0.5)-SUM($K304:BE304),('PTRM input'!$K$399*(1+rvanilla05)^0.5)/A15stdlife))</f>
        <v>0</v>
      </c>
      <c r="BG304" s="251">
        <f ca="1">IF(A15stdlife="n/a","n/a",IF(BG$3&gt;(A15stdlife+$E304),('PTRM input'!$K$399*(1+rvanilla05)^0.5)-SUM($K304:BF304),('PTRM input'!$K$399*(1+rvanilla05)^0.5)/A15stdlife))</f>
        <v>0</v>
      </c>
      <c r="BH304" s="251">
        <f ca="1">IF(A15stdlife="n/a","n/a",IF(BH$3&gt;(A15stdlife+$E304),('PTRM input'!$K$399*(1+rvanilla05)^0.5)-SUM($K304:BG304),('PTRM input'!$K$399*(1+rvanilla05)^0.5)/A15stdlife))</f>
        <v>0</v>
      </c>
      <c r="BI304" s="251">
        <f ca="1">IF(A15stdlife="n/a","n/a",IF(BI$3&gt;(A15stdlife+$E304),('PTRM input'!$K$399*(1+rvanilla05)^0.5)-SUM($K304:BH304),('PTRM input'!$K$399*(1+rvanilla05)^0.5)/A15stdlife))</f>
        <v>0</v>
      </c>
      <c r="BJ304" s="116"/>
      <c r="BK304" s="116"/>
      <c r="BL304" s="116"/>
      <c r="BM304" s="116"/>
    </row>
    <row r="305" spans="1:65" hidden="1" outlineLevel="2">
      <c r="A305" s="116"/>
      <c r="B305" s="19"/>
      <c r="C305" s="18"/>
      <c r="D305" s="760"/>
      <c r="E305" s="86">
        <v>6</v>
      </c>
      <c r="F305" s="259"/>
      <c r="G305" s="434"/>
      <c r="H305" s="435"/>
      <c r="I305" s="435"/>
      <c r="J305" s="435"/>
      <c r="K305" s="435"/>
      <c r="L305" s="619"/>
      <c r="M305" s="433">
        <f ca="1">IF(A15stdlife="n/a","n/a",IF(M$3&gt;(A15stdlife+$E305),('PTRM input'!$L$399*(1+rvanilla06)^0.5)-SUM($L305:L305),('PTRM input'!$L$399*(1+rvanilla06)^0.5)/A15stdlife))</f>
        <v>0</v>
      </c>
      <c r="N305" s="433">
        <f ca="1">IF(A15stdlife="n/a","n/a",IF(N$3&gt;(A15stdlife+$E305),('PTRM input'!$L$399*(1+rvanilla06)^0.5)-SUM($L305:M305),('PTRM input'!$L$399*(1+rvanilla06)^0.5)/A15stdlife))</f>
        <v>0</v>
      </c>
      <c r="O305" s="433">
        <f ca="1">IF(A15stdlife="n/a","n/a",IF(O$3&gt;(A15stdlife+$E305),('PTRM input'!$L$399*(1+rvanilla06)^0.5)-SUM($L305:N305),('PTRM input'!$L$399*(1+rvanilla06)^0.5)/A15stdlife))</f>
        <v>0</v>
      </c>
      <c r="P305" s="433">
        <f ca="1">IF(A15stdlife="n/a","n/a",IF(P$3&gt;(A15stdlife+$E305),('PTRM input'!$L$399*(1+rvanilla06)^0.5)-SUM($L305:O305),('PTRM input'!$L$399*(1+rvanilla06)^0.5)/A15stdlife))</f>
        <v>0</v>
      </c>
      <c r="Q305" s="433">
        <f ca="1">IF(A15stdlife="n/a","n/a",IF(Q$3&gt;(A15stdlife+$E305),('PTRM input'!$L$399*(1+rvanilla06)^0.5)-SUM($L305:P305),('PTRM input'!$L$399*(1+rvanilla06)^0.5)/A15stdlife))</f>
        <v>0</v>
      </c>
      <c r="R305" s="251">
        <f ca="1">IF(A15stdlife="n/a","n/a",IF(R$3&gt;(A15stdlife+$E305),('PTRM input'!$L$399*(1+rvanilla06)^0.5)-SUM($L305:Q305),('PTRM input'!$L$399*(1+rvanilla06)^0.5)/A15stdlife))</f>
        <v>0</v>
      </c>
      <c r="S305" s="251">
        <f ca="1">IF(A15stdlife="n/a","n/a",IF(S$3&gt;(A15stdlife+$E305),('PTRM input'!$L$399*(1+rvanilla06)^0.5)-SUM($L305:R305),('PTRM input'!$L$399*(1+rvanilla06)^0.5)/A15stdlife))</f>
        <v>0</v>
      </c>
      <c r="T305" s="251">
        <f ca="1">IF(A15stdlife="n/a","n/a",IF(T$3&gt;(A15stdlife+$E305),('PTRM input'!$L$399*(1+rvanilla06)^0.5)-SUM($L305:S305),('PTRM input'!$L$399*(1+rvanilla06)^0.5)/A15stdlife))</f>
        <v>0</v>
      </c>
      <c r="U305" s="251">
        <f ca="1">IF(A15stdlife="n/a","n/a",IF(U$3&gt;(A15stdlife+$E305),('PTRM input'!$L$399*(1+rvanilla06)^0.5)-SUM($L305:T305),('PTRM input'!$L$399*(1+rvanilla06)^0.5)/A15stdlife))</f>
        <v>0</v>
      </c>
      <c r="V305" s="251">
        <f ca="1">IF(A15stdlife="n/a","n/a",IF(V$3&gt;(A15stdlife+$E305),('PTRM input'!$L$399*(1+rvanilla06)^0.5)-SUM($L305:U305),('PTRM input'!$L$399*(1+rvanilla06)^0.5)/A15stdlife))</f>
        <v>0</v>
      </c>
      <c r="W305" s="251">
        <f ca="1">IF(A15stdlife="n/a","n/a",IF(W$3&gt;(A15stdlife+$E305),('PTRM input'!$L$399*(1+rvanilla06)^0.5)-SUM($L305:V305),('PTRM input'!$L$399*(1+rvanilla06)^0.5)/A15stdlife))</f>
        <v>0</v>
      </c>
      <c r="X305" s="251">
        <f ca="1">IF(A15stdlife="n/a","n/a",IF(X$3&gt;(A15stdlife+$E305),('PTRM input'!$L$399*(1+rvanilla06)^0.5)-SUM($L305:W305),('PTRM input'!$L$399*(1+rvanilla06)^0.5)/A15stdlife))</f>
        <v>0</v>
      </c>
      <c r="Y305" s="251">
        <f ca="1">IF(A15stdlife="n/a","n/a",IF(Y$3&gt;(A15stdlife+$E305),('PTRM input'!$L$399*(1+rvanilla06)^0.5)-SUM($L305:X305),('PTRM input'!$L$399*(1+rvanilla06)^0.5)/A15stdlife))</f>
        <v>0</v>
      </c>
      <c r="Z305" s="251">
        <f ca="1">IF(A15stdlife="n/a","n/a",IF(Z$3&gt;(A15stdlife+$E305),('PTRM input'!$L$399*(1+rvanilla06)^0.5)-SUM($L305:Y305),('PTRM input'!$L$399*(1+rvanilla06)^0.5)/A15stdlife))</f>
        <v>0</v>
      </c>
      <c r="AA305" s="251">
        <f ca="1">IF(A15stdlife="n/a","n/a",IF(AA$3&gt;(A15stdlife+$E305),('PTRM input'!$L$399*(1+rvanilla06)^0.5)-SUM($L305:Z305),('PTRM input'!$L$399*(1+rvanilla06)^0.5)/A15stdlife))</f>
        <v>0</v>
      </c>
      <c r="AB305" s="251">
        <f ca="1">IF(A15stdlife="n/a","n/a",IF(AB$3&gt;(A15stdlife+$E305),('PTRM input'!$L$399*(1+rvanilla06)^0.5)-SUM($L305:AA305),('PTRM input'!$L$399*(1+rvanilla06)^0.5)/A15stdlife))</f>
        <v>0</v>
      </c>
      <c r="AC305" s="251">
        <f ca="1">IF(A15stdlife="n/a","n/a",IF(AC$3&gt;(A15stdlife+$E305),('PTRM input'!$L$399*(1+rvanilla06)^0.5)-SUM($L305:AB305),('PTRM input'!$L$399*(1+rvanilla06)^0.5)/A15stdlife))</f>
        <v>0</v>
      </c>
      <c r="AD305" s="251">
        <f ca="1">IF(A15stdlife="n/a","n/a",IF(AD$3&gt;(A15stdlife+$E305),('PTRM input'!$L$399*(1+rvanilla06)^0.5)-SUM($L305:AC305),('PTRM input'!$L$399*(1+rvanilla06)^0.5)/A15stdlife))</f>
        <v>0</v>
      </c>
      <c r="AE305" s="251">
        <f ca="1">IF(A15stdlife="n/a","n/a",IF(AE$3&gt;(A15stdlife+$E305),('PTRM input'!$L$399*(1+rvanilla06)^0.5)-SUM($L305:AD305),('PTRM input'!$L$399*(1+rvanilla06)^0.5)/A15stdlife))</f>
        <v>0</v>
      </c>
      <c r="AF305" s="251">
        <f ca="1">IF(A15stdlife="n/a","n/a",IF(AF$3&gt;(A15stdlife+$E305),('PTRM input'!$L$399*(1+rvanilla06)^0.5)-SUM($L305:AE305),('PTRM input'!$L$399*(1+rvanilla06)^0.5)/A15stdlife))</f>
        <v>0</v>
      </c>
      <c r="AG305" s="251">
        <f ca="1">IF(A15stdlife="n/a","n/a",IF(AG$3&gt;(A15stdlife+$E305),('PTRM input'!$L$399*(1+rvanilla06)^0.5)-SUM($L305:AF305),('PTRM input'!$L$399*(1+rvanilla06)^0.5)/A15stdlife))</f>
        <v>0</v>
      </c>
      <c r="AH305" s="251">
        <f ca="1">IF(A15stdlife="n/a","n/a",IF(AH$3&gt;(A15stdlife+$E305),('PTRM input'!$L$399*(1+rvanilla06)^0.5)-SUM($L305:AG305),('PTRM input'!$L$399*(1+rvanilla06)^0.5)/A15stdlife))</f>
        <v>0</v>
      </c>
      <c r="AI305" s="251">
        <f ca="1">IF(A15stdlife="n/a","n/a",IF(AI$3&gt;(A15stdlife+$E305),('PTRM input'!$L$399*(1+rvanilla06)^0.5)-SUM($L305:AH305),('PTRM input'!$L$399*(1+rvanilla06)^0.5)/A15stdlife))</f>
        <v>0</v>
      </c>
      <c r="AJ305" s="251">
        <f ca="1">IF(A15stdlife="n/a","n/a",IF(AJ$3&gt;(A15stdlife+$E305),('PTRM input'!$L$399*(1+rvanilla06)^0.5)-SUM($L305:AI305),('PTRM input'!$L$399*(1+rvanilla06)^0.5)/A15stdlife))</f>
        <v>0</v>
      </c>
      <c r="AK305" s="251">
        <f ca="1">IF(A15stdlife="n/a","n/a",IF(AK$3&gt;(A15stdlife+$E305),('PTRM input'!$L$399*(1+rvanilla06)^0.5)-SUM($L305:AJ305),('PTRM input'!$L$399*(1+rvanilla06)^0.5)/A15stdlife))</f>
        <v>0</v>
      </c>
      <c r="AL305" s="251">
        <f ca="1">IF(A15stdlife="n/a","n/a",IF(AL$3&gt;(A15stdlife+$E305),('PTRM input'!$L$399*(1+rvanilla06)^0.5)-SUM($L305:AK305),('PTRM input'!$L$399*(1+rvanilla06)^0.5)/A15stdlife))</f>
        <v>0</v>
      </c>
      <c r="AM305" s="251">
        <f ca="1">IF(A15stdlife="n/a","n/a",IF(AM$3&gt;(A15stdlife+$E305),('PTRM input'!$L$399*(1+rvanilla06)^0.5)-SUM($L305:AL305),('PTRM input'!$L$399*(1+rvanilla06)^0.5)/A15stdlife))</f>
        <v>0</v>
      </c>
      <c r="AN305" s="251">
        <f ca="1">IF(A15stdlife="n/a","n/a",IF(AN$3&gt;(A15stdlife+$E305),('PTRM input'!$L$399*(1+rvanilla06)^0.5)-SUM($L305:AM305),('PTRM input'!$L$399*(1+rvanilla06)^0.5)/A15stdlife))</f>
        <v>0</v>
      </c>
      <c r="AO305" s="251">
        <f ca="1">IF(A15stdlife="n/a","n/a",IF(AO$3&gt;(A15stdlife+$E305),('PTRM input'!$L$399*(1+rvanilla06)^0.5)-SUM($L305:AN305),('PTRM input'!$L$399*(1+rvanilla06)^0.5)/A15stdlife))</f>
        <v>0</v>
      </c>
      <c r="AP305" s="251">
        <f ca="1">IF(A15stdlife="n/a","n/a",IF(AP$3&gt;(A15stdlife+$E305),('PTRM input'!$L$399*(1+rvanilla06)^0.5)-SUM($L305:AO305),('PTRM input'!$L$399*(1+rvanilla06)^0.5)/A15stdlife))</f>
        <v>0</v>
      </c>
      <c r="AQ305" s="251">
        <f ca="1">IF(A15stdlife="n/a","n/a",IF(AQ$3&gt;(A15stdlife+$E305),('PTRM input'!$L$399*(1+rvanilla06)^0.5)-SUM($L305:AP305),('PTRM input'!$L$399*(1+rvanilla06)^0.5)/A15stdlife))</f>
        <v>0</v>
      </c>
      <c r="AR305" s="251">
        <f ca="1">IF(A15stdlife="n/a","n/a",IF(AR$3&gt;(A15stdlife+$E305),('PTRM input'!$L$399*(1+rvanilla06)^0.5)-SUM($L305:AQ305),('PTRM input'!$L$399*(1+rvanilla06)^0.5)/A15stdlife))</f>
        <v>0</v>
      </c>
      <c r="AS305" s="251">
        <f ca="1">IF(A15stdlife="n/a","n/a",IF(AS$3&gt;(A15stdlife+$E305),('PTRM input'!$L$399*(1+rvanilla06)^0.5)-SUM($L305:AR305),('PTRM input'!$L$399*(1+rvanilla06)^0.5)/A15stdlife))</f>
        <v>0</v>
      </c>
      <c r="AT305" s="251">
        <f ca="1">IF(A15stdlife="n/a","n/a",IF(AT$3&gt;(A15stdlife+$E305),('PTRM input'!$L$399*(1+rvanilla06)^0.5)-SUM($L305:AS305),('PTRM input'!$L$399*(1+rvanilla06)^0.5)/A15stdlife))</f>
        <v>0</v>
      </c>
      <c r="AU305" s="251">
        <f ca="1">IF(A15stdlife="n/a","n/a",IF(AU$3&gt;(A15stdlife+$E305),('PTRM input'!$L$399*(1+rvanilla06)^0.5)-SUM($L305:AT305),('PTRM input'!$L$399*(1+rvanilla06)^0.5)/A15stdlife))</f>
        <v>0</v>
      </c>
      <c r="AV305" s="251">
        <f ca="1">IF(A15stdlife="n/a","n/a",IF(AV$3&gt;(A15stdlife+$E305),('PTRM input'!$L$399*(1+rvanilla06)^0.5)-SUM($L305:AU305),('PTRM input'!$L$399*(1+rvanilla06)^0.5)/A15stdlife))</f>
        <v>0</v>
      </c>
      <c r="AW305" s="251">
        <f ca="1">IF(A15stdlife="n/a","n/a",IF(AW$3&gt;(A15stdlife+$E305),('PTRM input'!$L$399*(1+rvanilla06)^0.5)-SUM($L305:AV305),('PTRM input'!$L$399*(1+rvanilla06)^0.5)/A15stdlife))</f>
        <v>0</v>
      </c>
      <c r="AX305" s="251">
        <f ca="1">IF(A15stdlife="n/a","n/a",IF(AX$3&gt;(A15stdlife+$E305),('PTRM input'!$L$399*(1+rvanilla06)^0.5)-SUM($L305:AW305),('PTRM input'!$L$399*(1+rvanilla06)^0.5)/A15stdlife))</f>
        <v>0</v>
      </c>
      <c r="AY305" s="251">
        <f ca="1">IF(A15stdlife="n/a","n/a",IF(AY$3&gt;(A15stdlife+$E305),('PTRM input'!$L$399*(1+rvanilla06)^0.5)-SUM($L305:AX305),('PTRM input'!$L$399*(1+rvanilla06)^0.5)/A15stdlife))</f>
        <v>0</v>
      </c>
      <c r="AZ305" s="251">
        <f ca="1">IF(A15stdlife="n/a","n/a",IF(AZ$3&gt;(A15stdlife+$E305),('PTRM input'!$L$399*(1+rvanilla06)^0.5)-SUM($L305:AY305),('PTRM input'!$L$399*(1+rvanilla06)^0.5)/A15stdlife))</f>
        <v>0</v>
      </c>
      <c r="BA305" s="251">
        <f ca="1">IF(A15stdlife="n/a","n/a",IF(BA$3&gt;(A15stdlife+$E305),('PTRM input'!$L$399*(1+rvanilla06)^0.5)-SUM($L305:AZ305),('PTRM input'!$L$399*(1+rvanilla06)^0.5)/A15stdlife))</f>
        <v>0</v>
      </c>
      <c r="BB305" s="251">
        <f ca="1">IF(A15stdlife="n/a","n/a",IF(BB$3&gt;(A15stdlife+$E305),('PTRM input'!$L$399*(1+rvanilla06)^0.5)-SUM($L305:BA305),('PTRM input'!$L$399*(1+rvanilla06)^0.5)/A15stdlife))</f>
        <v>0</v>
      </c>
      <c r="BC305" s="251">
        <f ca="1">IF(A15stdlife="n/a","n/a",IF(BC$3&gt;(A15stdlife+$E305),('PTRM input'!$L$399*(1+rvanilla06)^0.5)-SUM($L305:BB305),('PTRM input'!$L$399*(1+rvanilla06)^0.5)/A15stdlife))</f>
        <v>0</v>
      </c>
      <c r="BD305" s="251">
        <f ca="1">IF(A15stdlife="n/a","n/a",IF(BD$3&gt;(A15stdlife+$E305),('PTRM input'!$L$399*(1+rvanilla06)^0.5)-SUM($L305:BC305),('PTRM input'!$L$399*(1+rvanilla06)^0.5)/A15stdlife))</f>
        <v>0</v>
      </c>
      <c r="BE305" s="251">
        <f ca="1">IF(A15stdlife="n/a","n/a",IF(BE$3&gt;(A15stdlife+$E305),('PTRM input'!$L$399*(1+rvanilla06)^0.5)-SUM($L305:BD305),('PTRM input'!$L$399*(1+rvanilla06)^0.5)/A15stdlife))</f>
        <v>0</v>
      </c>
      <c r="BF305" s="251">
        <f ca="1">IF(A15stdlife="n/a","n/a",IF(BF$3&gt;(A15stdlife+$E305),('PTRM input'!$L$399*(1+rvanilla06)^0.5)-SUM($L305:BE305),('PTRM input'!$L$399*(1+rvanilla06)^0.5)/A15stdlife))</f>
        <v>0</v>
      </c>
      <c r="BG305" s="251">
        <f ca="1">IF(A15stdlife="n/a","n/a",IF(BG$3&gt;(A15stdlife+$E305),('PTRM input'!$L$399*(1+rvanilla06)^0.5)-SUM($L305:BF305),('PTRM input'!$L$399*(1+rvanilla06)^0.5)/A15stdlife))</f>
        <v>0</v>
      </c>
      <c r="BH305" s="251">
        <f ca="1">IF(A15stdlife="n/a","n/a",IF(BH$3&gt;(A15stdlife+$E305),('PTRM input'!$L$399*(1+rvanilla06)^0.5)-SUM($L305:BG305),('PTRM input'!$L$399*(1+rvanilla06)^0.5)/A15stdlife))</f>
        <v>0</v>
      </c>
      <c r="BI305" s="251">
        <f ca="1">IF(A15stdlife="n/a","n/a",IF(BI$3&gt;(A15stdlife+$E305),('PTRM input'!$L$399*(1+rvanilla06)^0.5)-SUM($L305:BH305),('PTRM input'!$L$399*(1+rvanilla06)^0.5)/A15stdlife))</f>
        <v>0</v>
      </c>
      <c r="BJ305" s="116"/>
      <c r="BK305" s="116"/>
      <c r="BL305" s="116"/>
      <c r="BM305" s="116"/>
    </row>
    <row r="306" spans="1:65" hidden="1" outlineLevel="2">
      <c r="A306" s="116"/>
      <c r="B306" s="19"/>
      <c r="C306" s="18"/>
      <c r="D306" s="760"/>
      <c r="E306" s="86">
        <v>7</v>
      </c>
      <c r="F306" s="259"/>
      <c r="G306" s="434"/>
      <c r="H306" s="435"/>
      <c r="I306" s="435"/>
      <c r="J306" s="435"/>
      <c r="K306" s="435"/>
      <c r="L306" s="435"/>
      <c r="M306" s="619"/>
      <c r="N306" s="433">
        <f ca="1">IF(A15stdlife="n/a","n/a",IF(N$3&gt;(A15stdlife+$E306),('PTRM input'!$M$399*(1+rvanilla07)^0.5)-SUM($M306:M306),('PTRM input'!$M$399*(1+rvanilla07)^0.5)/A15stdlife))</f>
        <v>0</v>
      </c>
      <c r="O306" s="433">
        <f ca="1">IF(A15stdlife="n/a","n/a",IF(O$3&gt;(A15stdlife+$E306),('PTRM input'!$M$399*(1+rvanilla07)^0.5)-SUM($M306:N306),('PTRM input'!$M$399*(1+rvanilla07)^0.5)/A15stdlife))</f>
        <v>0</v>
      </c>
      <c r="P306" s="433">
        <f ca="1">IF(A15stdlife="n/a","n/a",IF(P$3&gt;(A15stdlife+$E306),('PTRM input'!$M$399*(1+rvanilla07)^0.5)-SUM($M306:O306),('PTRM input'!$M$399*(1+rvanilla07)^0.5)/A15stdlife))</f>
        <v>0</v>
      </c>
      <c r="Q306" s="433">
        <f ca="1">IF(A15stdlife="n/a","n/a",IF(Q$3&gt;(A15stdlife+$E306),('PTRM input'!$M$399*(1+rvanilla07)^0.5)-SUM($M306:P306),('PTRM input'!$M$399*(1+rvanilla07)^0.5)/A15stdlife))</f>
        <v>0</v>
      </c>
      <c r="R306" s="251">
        <f ca="1">IF(A15stdlife="n/a","n/a",IF(R$3&gt;(A15stdlife+$E306),('PTRM input'!$M$399*(1+rvanilla07)^0.5)-SUM($M306:Q306),('PTRM input'!$M$399*(1+rvanilla07)^0.5)/A15stdlife))</f>
        <v>0</v>
      </c>
      <c r="S306" s="251">
        <f ca="1">IF(A15stdlife="n/a","n/a",IF(S$3&gt;(A15stdlife+$E306),('PTRM input'!$M$399*(1+rvanilla07)^0.5)-SUM($M306:R306),('PTRM input'!$M$399*(1+rvanilla07)^0.5)/A15stdlife))</f>
        <v>0</v>
      </c>
      <c r="T306" s="251">
        <f ca="1">IF(A15stdlife="n/a","n/a",IF(T$3&gt;(A15stdlife+$E306),('PTRM input'!$M$399*(1+rvanilla07)^0.5)-SUM($M306:S306),('PTRM input'!$M$399*(1+rvanilla07)^0.5)/A15stdlife))</f>
        <v>0</v>
      </c>
      <c r="U306" s="251">
        <f ca="1">IF(A15stdlife="n/a","n/a",IF(U$3&gt;(A15stdlife+$E306),('PTRM input'!$M$399*(1+rvanilla07)^0.5)-SUM($M306:T306),('PTRM input'!$M$399*(1+rvanilla07)^0.5)/A15stdlife))</f>
        <v>0</v>
      </c>
      <c r="V306" s="251">
        <f ca="1">IF(A15stdlife="n/a","n/a",IF(V$3&gt;(A15stdlife+$E306),('PTRM input'!$M$399*(1+rvanilla07)^0.5)-SUM($M306:U306),('PTRM input'!$M$399*(1+rvanilla07)^0.5)/A15stdlife))</f>
        <v>0</v>
      </c>
      <c r="W306" s="251">
        <f ca="1">IF(A15stdlife="n/a","n/a",IF(W$3&gt;(A15stdlife+$E306),('PTRM input'!$M$399*(1+rvanilla07)^0.5)-SUM($M306:V306),('PTRM input'!$M$399*(1+rvanilla07)^0.5)/A15stdlife))</f>
        <v>0</v>
      </c>
      <c r="X306" s="251">
        <f ca="1">IF(A15stdlife="n/a","n/a",IF(X$3&gt;(A15stdlife+$E306),('PTRM input'!$M$399*(1+rvanilla07)^0.5)-SUM($M306:W306),('PTRM input'!$M$399*(1+rvanilla07)^0.5)/A15stdlife))</f>
        <v>0</v>
      </c>
      <c r="Y306" s="251">
        <f ca="1">IF(A15stdlife="n/a","n/a",IF(Y$3&gt;(A15stdlife+$E306),('PTRM input'!$M$399*(1+rvanilla07)^0.5)-SUM($M306:X306),('PTRM input'!$M$399*(1+rvanilla07)^0.5)/A15stdlife))</f>
        <v>0</v>
      </c>
      <c r="Z306" s="251">
        <f ca="1">IF(A15stdlife="n/a","n/a",IF(Z$3&gt;(A15stdlife+$E306),('PTRM input'!$M$399*(1+rvanilla07)^0.5)-SUM($M306:Y306),('PTRM input'!$M$399*(1+rvanilla07)^0.5)/A15stdlife))</f>
        <v>0</v>
      </c>
      <c r="AA306" s="251">
        <f ca="1">IF(A15stdlife="n/a","n/a",IF(AA$3&gt;(A15stdlife+$E306),('PTRM input'!$M$399*(1+rvanilla07)^0.5)-SUM($M306:Z306),('PTRM input'!$M$399*(1+rvanilla07)^0.5)/A15stdlife))</f>
        <v>0</v>
      </c>
      <c r="AB306" s="251">
        <f ca="1">IF(A15stdlife="n/a","n/a",IF(AB$3&gt;(A15stdlife+$E306),('PTRM input'!$M$399*(1+rvanilla07)^0.5)-SUM($M306:AA306),('PTRM input'!$M$399*(1+rvanilla07)^0.5)/A15stdlife))</f>
        <v>0</v>
      </c>
      <c r="AC306" s="251">
        <f ca="1">IF(A15stdlife="n/a","n/a",IF(AC$3&gt;(A15stdlife+$E306),('PTRM input'!$M$399*(1+rvanilla07)^0.5)-SUM($M306:AB306),('PTRM input'!$M$399*(1+rvanilla07)^0.5)/A15stdlife))</f>
        <v>0</v>
      </c>
      <c r="AD306" s="251">
        <f ca="1">IF(A15stdlife="n/a","n/a",IF(AD$3&gt;(A15stdlife+$E306),('PTRM input'!$M$399*(1+rvanilla07)^0.5)-SUM($M306:AC306),('PTRM input'!$M$399*(1+rvanilla07)^0.5)/A15stdlife))</f>
        <v>0</v>
      </c>
      <c r="AE306" s="251">
        <f ca="1">IF(A15stdlife="n/a","n/a",IF(AE$3&gt;(A15stdlife+$E306),('PTRM input'!$M$399*(1+rvanilla07)^0.5)-SUM($M306:AD306),('PTRM input'!$M$399*(1+rvanilla07)^0.5)/A15stdlife))</f>
        <v>0</v>
      </c>
      <c r="AF306" s="251">
        <f ca="1">IF(A15stdlife="n/a","n/a",IF(AF$3&gt;(A15stdlife+$E306),('PTRM input'!$M$399*(1+rvanilla07)^0.5)-SUM($M306:AE306),('PTRM input'!$M$399*(1+rvanilla07)^0.5)/A15stdlife))</f>
        <v>0</v>
      </c>
      <c r="AG306" s="251">
        <f ca="1">IF(A15stdlife="n/a","n/a",IF(AG$3&gt;(A15stdlife+$E306),('PTRM input'!$M$399*(1+rvanilla07)^0.5)-SUM($M306:AF306),('PTRM input'!$M$399*(1+rvanilla07)^0.5)/A15stdlife))</f>
        <v>0</v>
      </c>
      <c r="AH306" s="251">
        <f ca="1">IF(A15stdlife="n/a","n/a",IF(AH$3&gt;(A15stdlife+$E306),('PTRM input'!$M$399*(1+rvanilla07)^0.5)-SUM($M306:AG306),('PTRM input'!$M$399*(1+rvanilla07)^0.5)/A15stdlife))</f>
        <v>0</v>
      </c>
      <c r="AI306" s="251">
        <f ca="1">IF(A15stdlife="n/a","n/a",IF(AI$3&gt;(A15stdlife+$E306),('PTRM input'!$M$399*(1+rvanilla07)^0.5)-SUM($M306:AH306),('PTRM input'!$M$399*(1+rvanilla07)^0.5)/A15stdlife))</f>
        <v>0</v>
      </c>
      <c r="AJ306" s="251">
        <f ca="1">IF(A15stdlife="n/a","n/a",IF(AJ$3&gt;(A15stdlife+$E306),('PTRM input'!$M$399*(1+rvanilla07)^0.5)-SUM($M306:AI306),('PTRM input'!$M$399*(1+rvanilla07)^0.5)/A15stdlife))</f>
        <v>0</v>
      </c>
      <c r="AK306" s="251">
        <f ca="1">IF(A15stdlife="n/a","n/a",IF(AK$3&gt;(A15stdlife+$E306),('PTRM input'!$M$399*(1+rvanilla07)^0.5)-SUM($M306:AJ306),('PTRM input'!$M$399*(1+rvanilla07)^0.5)/A15stdlife))</f>
        <v>0</v>
      </c>
      <c r="AL306" s="251">
        <f ca="1">IF(A15stdlife="n/a","n/a",IF(AL$3&gt;(A15stdlife+$E306),('PTRM input'!$M$399*(1+rvanilla07)^0.5)-SUM($M306:AK306),('PTRM input'!$M$399*(1+rvanilla07)^0.5)/A15stdlife))</f>
        <v>0</v>
      </c>
      <c r="AM306" s="251">
        <f ca="1">IF(A15stdlife="n/a","n/a",IF(AM$3&gt;(A15stdlife+$E306),('PTRM input'!$M$399*(1+rvanilla07)^0.5)-SUM($M306:AL306),('PTRM input'!$M$399*(1+rvanilla07)^0.5)/A15stdlife))</f>
        <v>0</v>
      </c>
      <c r="AN306" s="251">
        <f ca="1">IF(A15stdlife="n/a","n/a",IF(AN$3&gt;(A15stdlife+$E306),('PTRM input'!$M$399*(1+rvanilla07)^0.5)-SUM($M306:AM306),('PTRM input'!$M$399*(1+rvanilla07)^0.5)/A15stdlife))</f>
        <v>0</v>
      </c>
      <c r="AO306" s="251">
        <f ca="1">IF(A15stdlife="n/a","n/a",IF(AO$3&gt;(A15stdlife+$E306),('PTRM input'!$M$399*(1+rvanilla07)^0.5)-SUM($M306:AN306),('PTRM input'!$M$399*(1+rvanilla07)^0.5)/A15stdlife))</f>
        <v>0</v>
      </c>
      <c r="AP306" s="251">
        <f ca="1">IF(A15stdlife="n/a","n/a",IF(AP$3&gt;(A15stdlife+$E306),('PTRM input'!$M$399*(1+rvanilla07)^0.5)-SUM($M306:AO306),('PTRM input'!$M$399*(1+rvanilla07)^0.5)/A15stdlife))</f>
        <v>0</v>
      </c>
      <c r="AQ306" s="251">
        <f ca="1">IF(A15stdlife="n/a","n/a",IF(AQ$3&gt;(A15stdlife+$E306),('PTRM input'!$M$399*(1+rvanilla07)^0.5)-SUM($M306:AP306),('PTRM input'!$M$399*(1+rvanilla07)^0.5)/A15stdlife))</f>
        <v>0</v>
      </c>
      <c r="AR306" s="251">
        <f ca="1">IF(A15stdlife="n/a","n/a",IF(AR$3&gt;(A15stdlife+$E306),('PTRM input'!$M$399*(1+rvanilla07)^0.5)-SUM($M306:AQ306),('PTRM input'!$M$399*(1+rvanilla07)^0.5)/A15stdlife))</f>
        <v>0</v>
      </c>
      <c r="AS306" s="251">
        <f ca="1">IF(A15stdlife="n/a","n/a",IF(AS$3&gt;(A15stdlife+$E306),('PTRM input'!$M$399*(1+rvanilla07)^0.5)-SUM($M306:AR306),('PTRM input'!$M$399*(1+rvanilla07)^0.5)/A15stdlife))</f>
        <v>0</v>
      </c>
      <c r="AT306" s="251">
        <f ca="1">IF(A15stdlife="n/a","n/a",IF(AT$3&gt;(A15stdlife+$E306),('PTRM input'!$M$399*(1+rvanilla07)^0.5)-SUM($M306:AS306),('PTRM input'!$M$399*(1+rvanilla07)^0.5)/A15stdlife))</f>
        <v>0</v>
      </c>
      <c r="AU306" s="251">
        <f ca="1">IF(A15stdlife="n/a","n/a",IF(AU$3&gt;(A15stdlife+$E306),('PTRM input'!$M$399*(1+rvanilla07)^0.5)-SUM($M306:AT306),('PTRM input'!$M$399*(1+rvanilla07)^0.5)/A15stdlife))</f>
        <v>0</v>
      </c>
      <c r="AV306" s="251">
        <f ca="1">IF(A15stdlife="n/a","n/a",IF(AV$3&gt;(A15stdlife+$E306),('PTRM input'!$M$399*(1+rvanilla07)^0.5)-SUM($M306:AU306),('PTRM input'!$M$399*(1+rvanilla07)^0.5)/A15stdlife))</f>
        <v>0</v>
      </c>
      <c r="AW306" s="251">
        <f ca="1">IF(A15stdlife="n/a","n/a",IF(AW$3&gt;(A15stdlife+$E306),('PTRM input'!$M$399*(1+rvanilla07)^0.5)-SUM($M306:AV306),('PTRM input'!$M$399*(1+rvanilla07)^0.5)/A15stdlife))</f>
        <v>0</v>
      </c>
      <c r="AX306" s="251">
        <f ca="1">IF(A15stdlife="n/a","n/a",IF(AX$3&gt;(A15stdlife+$E306),('PTRM input'!$M$399*(1+rvanilla07)^0.5)-SUM($M306:AW306),('PTRM input'!$M$399*(1+rvanilla07)^0.5)/A15stdlife))</f>
        <v>0</v>
      </c>
      <c r="AY306" s="251">
        <f ca="1">IF(A15stdlife="n/a","n/a",IF(AY$3&gt;(A15stdlife+$E306),('PTRM input'!$M$399*(1+rvanilla07)^0.5)-SUM($M306:AX306),('PTRM input'!$M$399*(1+rvanilla07)^0.5)/A15stdlife))</f>
        <v>0</v>
      </c>
      <c r="AZ306" s="251">
        <f ca="1">IF(A15stdlife="n/a","n/a",IF(AZ$3&gt;(A15stdlife+$E306),('PTRM input'!$M$399*(1+rvanilla07)^0.5)-SUM($M306:AY306),('PTRM input'!$M$399*(1+rvanilla07)^0.5)/A15stdlife))</f>
        <v>0</v>
      </c>
      <c r="BA306" s="251">
        <f ca="1">IF(A15stdlife="n/a","n/a",IF(BA$3&gt;(A15stdlife+$E306),('PTRM input'!$M$399*(1+rvanilla07)^0.5)-SUM($M306:AZ306),('PTRM input'!$M$399*(1+rvanilla07)^0.5)/A15stdlife))</f>
        <v>0</v>
      </c>
      <c r="BB306" s="251">
        <f ca="1">IF(A15stdlife="n/a","n/a",IF(BB$3&gt;(A15stdlife+$E306),('PTRM input'!$M$399*(1+rvanilla07)^0.5)-SUM($M306:BA306),('PTRM input'!$M$399*(1+rvanilla07)^0.5)/A15stdlife))</f>
        <v>0</v>
      </c>
      <c r="BC306" s="251">
        <f ca="1">IF(A15stdlife="n/a","n/a",IF(BC$3&gt;(A15stdlife+$E306),('PTRM input'!$M$399*(1+rvanilla07)^0.5)-SUM($M306:BB306),('PTRM input'!$M$399*(1+rvanilla07)^0.5)/A15stdlife))</f>
        <v>0</v>
      </c>
      <c r="BD306" s="251">
        <f ca="1">IF(A15stdlife="n/a","n/a",IF(BD$3&gt;(A15stdlife+$E306),('PTRM input'!$M$399*(1+rvanilla07)^0.5)-SUM($M306:BC306),('PTRM input'!$M$399*(1+rvanilla07)^0.5)/A15stdlife))</f>
        <v>0</v>
      </c>
      <c r="BE306" s="251">
        <f ca="1">IF(A15stdlife="n/a","n/a",IF(BE$3&gt;(A15stdlife+$E306),('PTRM input'!$M$399*(1+rvanilla07)^0.5)-SUM($M306:BD306),('PTRM input'!$M$399*(1+rvanilla07)^0.5)/A15stdlife))</f>
        <v>0</v>
      </c>
      <c r="BF306" s="251">
        <f ca="1">IF(A15stdlife="n/a","n/a",IF(BF$3&gt;(A15stdlife+$E306),('PTRM input'!$M$399*(1+rvanilla07)^0.5)-SUM($M306:BE306),('PTRM input'!$M$399*(1+rvanilla07)^0.5)/A15stdlife))</f>
        <v>0</v>
      </c>
      <c r="BG306" s="251">
        <f ca="1">IF(A15stdlife="n/a","n/a",IF(BG$3&gt;(A15stdlife+$E306),('PTRM input'!$M$399*(1+rvanilla07)^0.5)-SUM($M306:BF306),('PTRM input'!$M$399*(1+rvanilla07)^0.5)/A15stdlife))</f>
        <v>0</v>
      </c>
      <c r="BH306" s="251">
        <f ca="1">IF(A15stdlife="n/a","n/a",IF(BH$3&gt;(A15stdlife+$E306),('PTRM input'!$M$399*(1+rvanilla07)^0.5)-SUM($M306:BG306),('PTRM input'!$M$399*(1+rvanilla07)^0.5)/A15stdlife))</f>
        <v>0</v>
      </c>
      <c r="BI306" s="251">
        <f ca="1">IF(A15stdlife="n/a","n/a",IF(BI$3&gt;(A15stdlife+$E306),('PTRM input'!$M$399*(1+rvanilla07)^0.5)-SUM($M306:BH306),('PTRM input'!$M$399*(1+rvanilla07)^0.5)/A15stdlife))</f>
        <v>0</v>
      </c>
      <c r="BJ306" s="116"/>
      <c r="BK306" s="116"/>
      <c r="BL306" s="116"/>
      <c r="BM306" s="116"/>
    </row>
    <row r="307" spans="1:65" hidden="1" outlineLevel="2">
      <c r="A307" s="116"/>
      <c r="B307" s="19"/>
      <c r="C307" s="18"/>
      <c r="D307" s="760"/>
      <c r="E307" s="86">
        <v>8</v>
      </c>
      <c r="F307" s="259"/>
      <c r="G307" s="434"/>
      <c r="H307" s="435"/>
      <c r="I307" s="435"/>
      <c r="J307" s="435"/>
      <c r="K307" s="435"/>
      <c r="L307" s="435"/>
      <c r="M307" s="435"/>
      <c r="N307" s="619"/>
      <c r="O307" s="433">
        <f ca="1">IF(A15stdlife="n/a","n/a",IF(O$3&gt;(A15stdlife+$E307),('PTRM input'!$N$399*(1+rvanilla08)^0.5)-SUM($N307:N307),('PTRM input'!$N$399*(1+rvanilla08)^0.5)/A15stdlife))</f>
        <v>0</v>
      </c>
      <c r="P307" s="433">
        <f ca="1">IF(A15stdlife="n/a","n/a",IF(P$3&gt;(A15stdlife+$E307),('PTRM input'!$N$399*(1+rvanilla08)^0.5)-SUM($N307:O307),('PTRM input'!$N$399*(1+rvanilla08)^0.5)/A15stdlife))</f>
        <v>0</v>
      </c>
      <c r="Q307" s="433">
        <f ca="1">IF(A15stdlife="n/a","n/a",IF(Q$3&gt;(A15stdlife+$E307),('PTRM input'!$N$399*(1+rvanilla08)^0.5)-SUM($N307:P307),('PTRM input'!$N$399*(1+rvanilla08)^0.5)/A15stdlife))</f>
        <v>0</v>
      </c>
      <c r="R307" s="251">
        <f ca="1">IF(A15stdlife="n/a","n/a",IF(R$3&gt;(A15stdlife+$E307),('PTRM input'!$N$399*(1+rvanilla08)^0.5)-SUM($N307:Q307),('PTRM input'!$N$399*(1+rvanilla08)^0.5)/A15stdlife))</f>
        <v>0</v>
      </c>
      <c r="S307" s="251">
        <f ca="1">IF(A15stdlife="n/a","n/a",IF(S$3&gt;(A15stdlife+$E307),('PTRM input'!$N$399*(1+rvanilla08)^0.5)-SUM($N307:R307),('PTRM input'!$N$399*(1+rvanilla08)^0.5)/A15stdlife))</f>
        <v>0</v>
      </c>
      <c r="T307" s="251">
        <f ca="1">IF(A15stdlife="n/a","n/a",IF(T$3&gt;(A15stdlife+$E307),('PTRM input'!$N$399*(1+rvanilla08)^0.5)-SUM($N307:S307),('PTRM input'!$N$399*(1+rvanilla08)^0.5)/A15stdlife))</f>
        <v>0</v>
      </c>
      <c r="U307" s="251">
        <f ca="1">IF(A15stdlife="n/a","n/a",IF(U$3&gt;(A15stdlife+$E307),('PTRM input'!$N$399*(1+rvanilla08)^0.5)-SUM($N307:T307),('PTRM input'!$N$399*(1+rvanilla08)^0.5)/A15stdlife))</f>
        <v>0</v>
      </c>
      <c r="V307" s="251">
        <f ca="1">IF(A15stdlife="n/a","n/a",IF(V$3&gt;(A15stdlife+$E307),('PTRM input'!$N$399*(1+rvanilla08)^0.5)-SUM($N307:U307),('PTRM input'!$N$399*(1+rvanilla08)^0.5)/A15stdlife))</f>
        <v>0</v>
      </c>
      <c r="W307" s="251">
        <f ca="1">IF(A15stdlife="n/a","n/a",IF(W$3&gt;(A15stdlife+$E307),('PTRM input'!$N$399*(1+rvanilla08)^0.5)-SUM($N307:V307),('PTRM input'!$N$399*(1+rvanilla08)^0.5)/A15stdlife))</f>
        <v>0</v>
      </c>
      <c r="X307" s="251">
        <f ca="1">IF(A15stdlife="n/a","n/a",IF(X$3&gt;(A15stdlife+$E307),('PTRM input'!$N$399*(1+rvanilla08)^0.5)-SUM($N307:W307),('PTRM input'!$N$399*(1+rvanilla08)^0.5)/A15stdlife))</f>
        <v>0</v>
      </c>
      <c r="Y307" s="251">
        <f ca="1">IF(A15stdlife="n/a","n/a",IF(Y$3&gt;(A15stdlife+$E307),('PTRM input'!$N$399*(1+rvanilla08)^0.5)-SUM($N307:X307),('PTRM input'!$N$399*(1+rvanilla08)^0.5)/A15stdlife))</f>
        <v>0</v>
      </c>
      <c r="Z307" s="251">
        <f ca="1">IF(A15stdlife="n/a","n/a",IF(Z$3&gt;(A15stdlife+$E307),('PTRM input'!$N$399*(1+rvanilla08)^0.5)-SUM($N307:Y307),('PTRM input'!$N$399*(1+rvanilla08)^0.5)/A15stdlife))</f>
        <v>0</v>
      </c>
      <c r="AA307" s="251">
        <f ca="1">IF(A15stdlife="n/a","n/a",IF(AA$3&gt;(A15stdlife+$E307),('PTRM input'!$N$399*(1+rvanilla08)^0.5)-SUM($N307:Z307),('PTRM input'!$N$399*(1+rvanilla08)^0.5)/A15stdlife))</f>
        <v>0</v>
      </c>
      <c r="AB307" s="251">
        <f ca="1">IF(A15stdlife="n/a","n/a",IF(AB$3&gt;(A15stdlife+$E307),('PTRM input'!$N$399*(1+rvanilla08)^0.5)-SUM($N307:AA307),('PTRM input'!$N$399*(1+rvanilla08)^0.5)/A15stdlife))</f>
        <v>0</v>
      </c>
      <c r="AC307" s="251">
        <f ca="1">IF(A15stdlife="n/a","n/a",IF(AC$3&gt;(A15stdlife+$E307),('PTRM input'!$N$399*(1+rvanilla08)^0.5)-SUM($N307:AB307),('PTRM input'!$N$399*(1+rvanilla08)^0.5)/A15stdlife))</f>
        <v>0</v>
      </c>
      <c r="AD307" s="251">
        <f ca="1">IF(A15stdlife="n/a","n/a",IF(AD$3&gt;(A15stdlife+$E307),('PTRM input'!$N$399*(1+rvanilla08)^0.5)-SUM($N307:AC307),('PTRM input'!$N$399*(1+rvanilla08)^0.5)/A15stdlife))</f>
        <v>0</v>
      </c>
      <c r="AE307" s="251">
        <f ca="1">IF(A15stdlife="n/a","n/a",IF(AE$3&gt;(A15stdlife+$E307),('PTRM input'!$N$399*(1+rvanilla08)^0.5)-SUM($N307:AD307),('PTRM input'!$N$399*(1+rvanilla08)^0.5)/A15stdlife))</f>
        <v>0</v>
      </c>
      <c r="AF307" s="251">
        <f ca="1">IF(A15stdlife="n/a","n/a",IF(AF$3&gt;(A15stdlife+$E307),('PTRM input'!$N$399*(1+rvanilla08)^0.5)-SUM($N307:AE307),('PTRM input'!$N$399*(1+rvanilla08)^0.5)/A15stdlife))</f>
        <v>0</v>
      </c>
      <c r="AG307" s="251">
        <f ca="1">IF(A15stdlife="n/a","n/a",IF(AG$3&gt;(A15stdlife+$E307),('PTRM input'!$N$399*(1+rvanilla08)^0.5)-SUM($N307:AF307),('PTRM input'!$N$399*(1+rvanilla08)^0.5)/A15stdlife))</f>
        <v>0</v>
      </c>
      <c r="AH307" s="251">
        <f ca="1">IF(A15stdlife="n/a","n/a",IF(AH$3&gt;(A15stdlife+$E307),('PTRM input'!$N$399*(1+rvanilla08)^0.5)-SUM($N307:AG307),('PTRM input'!$N$399*(1+rvanilla08)^0.5)/A15stdlife))</f>
        <v>0</v>
      </c>
      <c r="AI307" s="251">
        <f ca="1">IF(A15stdlife="n/a","n/a",IF(AI$3&gt;(A15stdlife+$E307),('PTRM input'!$N$399*(1+rvanilla08)^0.5)-SUM($N307:AH307),('PTRM input'!$N$399*(1+rvanilla08)^0.5)/A15stdlife))</f>
        <v>0</v>
      </c>
      <c r="AJ307" s="251">
        <f ca="1">IF(A15stdlife="n/a","n/a",IF(AJ$3&gt;(A15stdlife+$E307),('PTRM input'!$N$399*(1+rvanilla08)^0.5)-SUM($N307:AI307),('PTRM input'!$N$399*(1+rvanilla08)^0.5)/A15stdlife))</f>
        <v>0</v>
      </c>
      <c r="AK307" s="251">
        <f ca="1">IF(A15stdlife="n/a","n/a",IF(AK$3&gt;(A15stdlife+$E307),('PTRM input'!$N$399*(1+rvanilla08)^0.5)-SUM($N307:AJ307),('PTRM input'!$N$399*(1+rvanilla08)^0.5)/A15stdlife))</f>
        <v>0</v>
      </c>
      <c r="AL307" s="251">
        <f ca="1">IF(A15stdlife="n/a","n/a",IF(AL$3&gt;(A15stdlife+$E307),('PTRM input'!$N$399*(1+rvanilla08)^0.5)-SUM($N307:AK307),('PTRM input'!$N$399*(1+rvanilla08)^0.5)/A15stdlife))</f>
        <v>0</v>
      </c>
      <c r="AM307" s="251">
        <f ca="1">IF(A15stdlife="n/a","n/a",IF(AM$3&gt;(A15stdlife+$E307),('PTRM input'!$N$399*(1+rvanilla08)^0.5)-SUM($N307:AL307),('PTRM input'!$N$399*(1+rvanilla08)^0.5)/A15stdlife))</f>
        <v>0</v>
      </c>
      <c r="AN307" s="251">
        <f ca="1">IF(A15stdlife="n/a","n/a",IF(AN$3&gt;(A15stdlife+$E307),('PTRM input'!$N$399*(1+rvanilla08)^0.5)-SUM($N307:AM307),('PTRM input'!$N$399*(1+rvanilla08)^0.5)/A15stdlife))</f>
        <v>0</v>
      </c>
      <c r="AO307" s="251">
        <f ca="1">IF(A15stdlife="n/a","n/a",IF(AO$3&gt;(A15stdlife+$E307),('PTRM input'!$N$399*(1+rvanilla08)^0.5)-SUM($N307:AN307),('PTRM input'!$N$399*(1+rvanilla08)^0.5)/A15stdlife))</f>
        <v>0</v>
      </c>
      <c r="AP307" s="251">
        <f ca="1">IF(A15stdlife="n/a","n/a",IF(AP$3&gt;(A15stdlife+$E307),('PTRM input'!$N$399*(1+rvanilla08)^0.5)-SUM($N307:AO307),('PTRM input'!$N$399*(1+rvanilla08)^0.5)/A15stdlife))</f>
        <v>0</v>
      </c>
      <c r="AQ307" s="251">
        <f ca="1">IF(A15stdlife="n/a","n/a",IF(AQ$3&gt;(A15stdlife+$E307),('PTRM input'!$N$399*(1+rvanilla08)^0.5)-SUM($N307:AP307),('PTRM input'!$N$399*(1+rvanilla08)^0.5)/A15stdlife))</f>
        <v>0</v>
      </c>
      <c r="AR307" s="251">
        <f ca="1">IF(A15stdlife="n/a","n/a",IF(AR$3&gt;(A15stdlife+$E307),('PTRM input'!$N$399*(1+rvanilla08)^0.5)-SUM($N307:AQ307),('PTRM input'!$N$399*(1+rvanilla08)^0.5)/A15stdlife))</f>
        <v>0</v>
      </c>
      <c r="AS307" s="251">
        <f ca="1">IF(A15stdlife="n/a","n/a",IF(AS$3&gt;(A15stdlife+$E307),('PTRM input'!$N$399*(1+rvanilla08)^0.5)-SUM($N307:AR307),('PTRM input'!$N$399*(1+rvanilla08)^0.5)/A15stdlife))</f>
        <v>0</v>
      </c>
      <c r="AT307" s="251">
        <f ca="1">IF(A15stdlife="n/a","n/a",IF(AT$3&gt;(A15stdlife+$E307),('PTRM input'!$N$399*(1+rvanilla08)^0.5)-SUM($N307:AS307),('PTRM input'!$N$399*(1+rvanilla08)^0.5)/A15stdlife))</f>
        <v>0</v>
      </c>
      <c r="AU307" s="251">
        <f ca="1">IF(A15stdlife="n/a","n/a",IF(AU$3&gt;(A15stdlife+$E307),('PTRM input'!$N$399*(1+rvanilla08)^0.5)-SUM($N307:AT307),('PTRM input'!$N$399*(1+rvanilla08)^0.5)/A15stdlife))</f>
        <v>0</v>
      </c>
      <c r="AV307" s="251">
        <f ca="1">IF(A15stdlife="n/a","n/a",IF(AV$3&gt;(A15stdlife+$E307),('PTRM input'!$N$399*(1+rvanilla08)^0.5)-SUM($N307:AU307),('PTRM input'!$N$399*(1+rvanilla08)^0.5)/A15stdlife))</f>
        <v>0</v>
      </c>
      <c r="AW307" s="251">
        <f ca="1">IF(A15stdlife="n/a","n/a",IF(AW$3&gt;(A15stdlife+$E307),('PTRM input'!$N$399*(1+rvanilla08)^0.5)-SUM($N307:AV307),('PTRM input'!$N$399*(1+rvanilla08)^0.5)/A15stdlife))</f>
        <v>0</v>
      </c>
      <c r="AX307" s="251">
        <f ca="1">IF(A15stdlife="n/a","n/a",IF(AX$3&gt;(A15stdlife+$E307),('PTRM input'!$N$399*(1+rvanilla08)^0.5)-SUM($N307:AW307),('PTRM input'!$N$399*(1+rvanilla08)^0.5)/A15stdlife))</f>
        <v>0</v>
      </c>
      <c r="AY307" s="251">
        <f ca="1">IF(A15stdlife="n/a","n/a",IF(AY$3&gt;(A15stdlife+$E307),('PTRM input'!$N$399*(1+rvanilla08)^0.5)-SUM($N307:AX307),('PTRM input'!$N$399*(1+rvanilla08)^0.5)/A15stdlife))</f>
        <v>0</v>
      </c>
      <c r="AZ307" s="251">
        <f ca="1">IF(A15stdlife="n/a","n/a",IF(AZ$3&gt;(A15stdlife+$E307),('PTRM input'!$N$399*(1+rvanilla08)^0.5)-SUM($N307:AY307),('PTRM input'!$N$399*(1+rvanilla08)^0.5)/A15stdlife))</f>
        <v>0</v>
      </c>
      <c r="BA307" s="251">
        <f ca="1">IF(A15stdlife="n/a","n/a",IF(BA$3&gt;(A15stdlife+$E307),('PTRM input'!$N$399*(1+rvanilla08)^0.5)-SUM($N307:AZ307),('PTRM input'!$N$399*(1+rvanilla08)^0.5)/A15stdlife))</f>
        <v>0</v>
      </c>
      <c r="BB307" s="251">
        <f ca="1">IF(A15stdlife="n/a","n/a",IF(BB$3&gt;(A15stdlife+$E307),('PTRM input'!$N$399*(1+rvanilla08)^0.5)-SUM($N307:BA307),('PTRM input'!$N$399*(1+rvanilla08)^0.5)/A15stdlife))</f>
        <v>0</v>
      </c>
      <c r="BC307" s="251">
        <f ca="1">IF(A15stdlife="n/a","n/a",IF(BC$3&gt;(A15stdlife+$E307),('PTRM input'!$N$399*(1+rvanilla08)^0.5)-SUM($N307:BB307),('PTRM input'!$N$399*(1+rvanilla08)^0.5)/A15stdlife))</f>
        <v>0</v>
      </c>
      <c r="BD307" s="251">
        <f ca="1">IF(A15stdlife="n/a","n/a",IF(BD$3&gt;(A15stdlife+$E307),('PTRM input'!$N$399*(1+rvanilla08)^0.5)-SUM($N307:BC307),('PTRM input'!$N$399*(1+rvanilla08)^0.5)/A15stdlife))</f>
        <v>0</v>
      </c>
      <c r="BE307" s="251">
        <f ca="1">IF(A15stdlife="n/a","n/a",IF(BE$3&gt;(A15stdlife+$E307),('PTRM input'!$N$399*(1+rvanilla08)^0.5)-SUM($N307:BD307),('PTRM input'!$N$399*(1+rvanilla08)^0.5)/A15stdlife))</f>
        <v>0</v>
      </c>
      <c r="BF307" s="251">
        <f ca="1">IF(A15stdlife="n/a","n/a",IF(BF$3&gt;(A15stdlife+$E307),('PTRM input'!$N$399*(1+rvanilla08)^0.5)-SUM($N307:BE307),('PTRM input'!$N$399*(1+rvanilla08)^0.5)/A15stdlife))</f>
        <v>0</v>
      </c>
      <c r="BG307" s="251">
        <f ca="1">IF(A15stdlife="n/a","n/a",IF(BG$3&gt;(A15stdlife+$E307),('PTRM input'!$N$399*(1+rvanilla08)^0.5)-SUM($N307:BF307),('PTRM input'!$N$399*(1+rvanilla08)^0.5)/A15stdlife))</f>
        <v>0</v>
      </c>
      <c r="BH307" s="251">
        <f ca="1">IF(A15stdlife="n/a","n/a",IF(BH$3&gt;(A15stdlife+$E307),('PTRM input'!$N$399*(1+rvanilla08)^0.5)-SUM($N307:BG307),('PTRM input'!$N$399*(1+rvanilla08)^0.5)/A15stdlife))</f>
        <v>0</v>
      </c>
      <c r="BI307" s="251">
        <f ca="1">IF(A15stdlife="n/a","n/a",IF(BI$3&gt;(A15stdlife+$E307),('PTRM input'!$N$399*(1+rvanilla08)^0.5)-SUM($N307:BH307),('PTRM input'!$N$399*(1+rvanilla08)^0.5)/A15stdlife))</f>
        <v>0</v>
      </c>
      <c r="BJ307" s="116"/>
      <c r="BK307" s="116"/>
      <c r="BL307" s="116"/>
      <c r="BM307" s="116"/>
    </row>
    <row r="308" spans="1:65" hidden="1" outlineLevel="2">
      <c r="A308" s="116"/>
      <c r="B308" s="19"/>
      <c r="C308" s="18"/>
      <c r="D308" s="760"/>
      <c r="E308" s="86">
        <v>9</v>
      </c>
      <c r="F308" s="259"/>
      <c r="G308" s="434"/>
      <c r="H308" s="435"/>
      <c r="I308" s="435"/>
      <c r="J308" s="435"/>
      <c r="K308" s="435"/>
      <c r="L308" s="435"/>
      <c r="M308" s="435"/>
      <c r="N308" s="435"/>
      <c r="O308" s="619"/>
      <c r="P308" s="433">
        <f ca="1">IF(A15stdlife="n/a","n/a",IF(P$3&gt;(A15stdlife+$E308),('PTRM input'!$O$399*(1+rvanilla09)^0.5)-SUM($O308:O308),('PTRM input'!$O$399*(1+rvanilla09)^0.5)/A15stdlife))</f>
        <v>0</v>
      </c>
      <c r="Q308" s="433">
        <f ca="1">IF(A15stdlife="n/a","n/a",IF(Q$3&gt;(A15stdlife+$E308),('PTRM input'!$O$399*(1+rvanilla09)^0.5)-SUM($O308:P308),('PTRM input'!$O$399*(1+rvanilla09)^0.5)/A15stdlife))</f>
        <v>0</v>
      </c>
      <c r="R308" s="251">
        <f ca="1">IF(A15stdlife="n/a","n/a",IF(R$3&gt;(A15stdlife+$E308),('PTRM input'!$O$399*(1+rvanilla09)^0.5)-SUM($O308:Q308),('PTRM input'!$O$399*(1+rvanilla09)^0.5)/A15stdlife))</f>
        <v>0</v>
      </c>
      <c r="S308" s="251">
        <f ca="1">IF(A15stdlife="n/a","n/a",IF(S$3&gt;(A15stdlife+$E308),('PTRM input'!$O$399*(1+rvanilla09)^0.5)-SUM($O308:R308),('PTRM input'!$O$399*(1+rvanilla09)^0.5)/A15stdlife))</f>
        <v>0</v>
      </c>
      <c r="T308" s="251">
        <f ca="1">IF(A15stdlife="n/a","n/a",IF(T$3&gt;(A15stdlife+$E308),('PTRM input'!$O$399*(1+rvanilla09)^0.5)-SUM($O308:S308),('PTRM input'!$O$399*(1+rvanilla09)^0.5)/A15stdlife))</f>
        <v>0</v>
      </c>
      <c r="U308" s="251">
        <f ca="1">IF(A15stdlife="n/a","n/a",IF(U$3&gt;(A15stdlife+$E308),('PTRM input'!$O$399*(1+rvanilla09)^0.5)-SUM($O308:T308),('PTRM input'!$O$399*(1+rvanilla09)^0.5)/A15stdlife))</f>
        <v>0</v>
      </c>
      <c r="V308" s="251">
        <f ca="1">IF(A15stdlife="n/a","n/a",IF(V$3&gt;(A15stdlife+$E308),('PTRM input'!$O$399*(1+rvanilla09)^0.5)-SUM($O308:U308),('PTRM input'!$O$399*(1+rvanilla09)^0.5)/A15stdlife))</f>
        <v>0</v>
      </c>
      <c r="W308" s="251">
        <f ca="1">IF(A15stdlife="n/a","n/a",IF(W$3&gt;(A15stdlife+$E308),('PTRM input'!$O$399*(1+rvanilla09)^0.5)-SUM($O308:V308),('PTRM input'!$O$399*(1+rvanilla09)^0.5)/A15stdlife))</f>
        <v>0</v>
      </c>
      <c r="X308" s="251">
        <f ca="1">IF(A15stdlife="n/a","n/a",IF(X$3&gt;(A15stdlife+$E308),('PTRM input'!$O$399*(1+rvanilla09)^0.5)-SUM($O308:W308),('PTRM input'!$O$399*(1+rvanilla09)^0.5)/A15stdlife))</f>
        <v>0</v>
      </c>
      <c r="Y308" s="251">
        <f ca="1">IF(A15stdlife="n/a","n/a",IF(Y$3&gt;(A15stdlife+$E308),('PTRM input'!$O$399*(1+rvanilla09)^0.5)-SUM($O308:X308),('PTRM input'!$O$399*(1+rvanilla09)^0.5)/A15stdlife))</f>
        <v>0</v>
      </c>
      <c r="Z308" s="251">
        <f ca="1">IF(A15stdlife="n/a","n/a",IF(Z$3&gt;(A15stdlife+$E308),('PTRM input'!$O$399*(1+rvanilla09)^0.5)-SUM($O308:Y308),('PTRM input'!$O$399*(1+rvanilla09)^0.5)/A15stdlife))</f>
        <v>0</v>
      </c>
      <c r="AA308" s="251">
        <f ca="1">IF(A15stdlife="n/a","n/a",IF(AA$3&gt;(A15stdlife+$E308),('PTRM input'!$O$399*(1+rvanilla09)^0.5)-SUM($O308:Z308),('PTRM input'!$O$399*(1+rvanilla09)^0.5)/A15stdlife))</f>
        <v>0</v>
      </c>
      <c r="AB308" s="251">
        <f ca="1">IF(A15stdlife="n/a","n/a",IF(AB$3&gt;(A15stdlife+$E308),('PTRM input'!$O$399*(1+rvanilla09)^0.5)-SUM($O308:AA308),('PTRM input'!$O$399*(1+rvanilla09)^0.5)/A15stdlife))</f>
        <v>0</v>
      </c>
      <c r="AC308" s="251">
        <f ca="1">IF(A15stdlife="n/a","n/a",IF(AC$3&gt;(A15stdlife+$E308),('PTRM input'!$O$399*(1+rvanilla09)^0.5)-SUM($O308:AB308),('PTRM input'!$O$399*(1+rvanilla09)^0.5)/A15stdlife))</f>
        <v>0</v>
      </c>
      <c r="AD308" s="251">
        <f ca="1">IF(A15stdlife="n/a","n/a",IF(AD$3&gt;(A15stdlife+$E308),('PTRM input'!$O$399*(1+rvanilla09)^0.5)-SUM($O308:AC308),('PTRM input'!$O$399*(1+rvanilla09)^0.5)/A15stdlife))</f>
        <v>0</v>
      </c>
      <c r="AE308" s="251">
        <f ca="1">IF(A15stdlife="n/a","n/a",IF(AE$3&gt;(A15stdlife+$E308),('PTRM input'!$O$399*(1+rvanilla09)^0.5)-SUM($O308:AD308),('PTRM input'!$O$399*(1+rvanilla09)^0.5)/A15stdlife))</f>
        <v>0</v>
      </c>
      <c r="AF308" s="251">
        <f ca="1">IF(A15stdlife="n/a","n/a",IF(AF$3&gt;(A15stdlife+$E308),('PTRM input'!$O$399*(1+rvanilla09)^0.5)-SUM($O308:AE308),('PTRM input'!$O$399*(1+rvanilla09)^0.5)/A15stdlife))</f>
        <v>0</v>
      </c>
      <c r="AG308" s="251">
        <f ca="1">IF(A15stdlife="n/a","n/a",IF(AG$3&gt;(A15stdlife+$E308),('PTRM input'!$O$399*(1+rvanilla09)^0.5)-SUM($O308:AF308),('PTRM input'!$O$399*(1+rvanilla09)^0.5)/A15stdlife))</f>
        <v>0</v>
      </c>
      <c r="AH308" s="251">
        <f ca="1">IF(A15stdlife="n/a","n/a",IF(AH$3&gt;(A15stdlife+$E308),('PTRM input'!$O$399*(1+rvanilla09)^0.5)-SUM($O308:AG308),('PTRM input'!$O$399*(1+rvanilla09)^0.5)/A15stdlife))</f>
        <v>0</v>
      </c>
      <c r="AI308" s="251">
        <f ca="1">IF(A15stdlife="n/a","n/a",IF(AI$3&gt;(A15stdlife+$E308),('PTRM input'!$O$399*(1+rvanilla09)^0.5)-SUM($O308:AH308),('PTRM input'!$O$399*(1+rvanilla09)^0.5)/A15stdlife))</f>
        <v>0</v>
      </c>
      <c r="AJ308" s="251">
        <f ca="1">IF(A15stdlife="n/a","n/a",IF(AJ$3&gt;(A15stdlife+$E308),('PTRM input'!$O$399*(1+rvanilla09)^0.5)-SUM($O308:AI308),('PTRM input'!$O$399*(1+rvanilla09)^0.5)/A15stdlife))</f>
        <v>0</v>
      </c>
      <c r="AK308" s="251">
        <f ca="1">IF(A15stdlife="n/a","n/a",IF(AK$3&gt;(A15stdlife+$E308),('PTRM input'!$O$399*(1+rvanilla09)^0.5)-SUM($O308:AJ308),('PTRM input'!$O$399*(1+rvanilla09)^0.5)/A15stdlife))</f>
        <v>0</v>
      </c>
      <c r="AL308" s="251">
        <f ca="1">IF(A15stdlife="n/a","n/a",IF(AL$3&gt;(A15stdlife+$E308),('PTRM input'!$O$399*(1+rvanilla09)^0.5)-SUM($O308:AK308),('PTRM input'!$O$399*(1+rvanilla09)^0.5)/A15stdlife))</f>
        <v>0</v>
      </c>
      <c r="AM308" s="251">
        <f ca="1">IF(A15stdlife="n/a","n/a",IF(AM$3&gt;(A15stdlife+$E308),('PTRM input'!$O$399*(1+rvanilla09)^0.5)-SUM($O308:AL308),('PTRM input'!$O$399*(1+rvanilla09)^0.5)/A15stdlife))</f>
        <v>0</v>
      </c>
      <c r="AN308" s="251">
        <f ca="1">IF(A15stdlife="n/a","n/a",IF(AN$3&gt;(A15stdlife+$E308),('PTRM input'!$O$399*(1+rvanilla09)^0.5)-SUM($O308:AM308),('PTRM input'!$O$399*(1+rvanilla09)^0.5)/A15stdlife))</f>
        <v>0</v>
      </c>
      <c r="AO308" s="251">
        <f ca="1">IF(A15stdlife="n/a","n/a",IF(AO$3&gt;(A15stdlife+$E308),('PTRM input'!$O$399*(1+rvanilla09)^0.5)-SUM($O308:AN308),('PTRM input'!$O$399*(1+rvanilla09)^0.5)/A15stdlife))</f>
        <v>0</v>
      </c>
      <c r="AP308" s="251">
        <f ca="1">IF(A15stdlife="n/a","n/a",IF(AP$3&gt;(A15stdlife+$E308),('PTRM input'!$O$399*(1+rvanilla09)^0.5)-SUM($O308:AO308),('PTRM input'!$O$399*(1+rvanilla09)^0.5)/A15stdlife))</f>
        <v>0</v>
      </c>
      <c r="AQ308" s="251">
        <f ca="1">IF(A15stdlife="n/a","n/a",IF(AQ$3&gt;(A15stdlife+$E308),('PTRM input'!$O$399*(1+rvanilla09)^0.5)-SUM($O308:AP308),('PTRM input'!$O$399*(1+rvanilla09)^0.5)/A15stdlife))</f>
        <v>0</v>
      </c>
      <c r="AR308" s="251">
        <f ca="1">IF(A15stdlife="n/a","n/a",IF(AR$3&gt;(A15stdlife+$E308),('PTRM input'!$O$399*(1+rvanilla09)^0.5)-SUM($O308:AQ308),('PTRM input'!$O$399*(1+rvanilla09)^0.5)/A15stdlife))</f>
        <v>0</v>
      </c>
      <c r="AS308" s="251">
        <f ca="1">IF(A15stdlife="n/a","n/a",IF(AS$3&gt;(A15stdlife+$E308),('PTRM input'!$O$399*(1+rvanilla09)^0.5)-SUM($O308:AR308),('PTRM input'!$O$399*(1+rvanilla09)^0.5)/A15stdlife))</f>
        <v>0</v>
      </c>
      <c r="AT308" s="251">
        <f ca="1">IF(A15stdlife="n/a","n/a",IF(AT$3&gt;(A15stdlife+$E308),('PTRM input'!$O$399*(1+rvanilla09)^0.5)-SUM($O308:AS308),('PTRM input'!$O$399*(1+rvanilla09)^0.5)/A15stdlife))</f>
        <v>0</v>
      </c>
      <c r="AU308" s="251">
        <f ca="1">IF(A15stdlife="n/a","n/a",IF(AU$3&gt;(A15stdlife+$E308),('PTRM input'!$O$399*(1+rvanilla09)^0.5)-SUM($O308:AT308),('PTRM input'!$O$399*(1+rvanilla09)^0.5)/A15stdlife))</f>
        <v>0</v>
      </c>
      <c r="AV308" s="251">
        <f ca="1">IF(A15stdlife="n/a","n/a",IF(AV$3&gt;(A15stdlife+$E308),('PTRM input'!$O$399*(1+rvanilla09)^0.5)-SUM($O308:AU308),('PTRM input'!$O$399*(1+rvanilla09)^0.5)/A15stdlife))</f>
        <v>0</v>
      </c>
      <c r="AW308" s="251">
        <f ca="1">IF(A15stdlife="n/a","n/a",IF(AW$3&gt;(A15stdlife+$E308),('PTRM input'!$O$399*(1+rvanilla09)^0.5)-SUM($O308:AV308),('PTRM input'!$O$399*(1+rvanilla09)^0.5)/A15stdlife))</f>
        <v>0</v>
      </c>
      <c r="AX308" s="251">
        <f ca="1">IF(A15stdlife="n/a","n/a",IF(AX$3&gt;(A15stdlife+$E308),('PTRM input'!$O$399*(1+rvanilla09)^0.5)-SUM($O308:AW308),('PTRM input'!$O$399*(1+rvanilla09)^0.5)/A15stdlife))</f>
        <v>0</v>
      </c>
      <c r="AY308" s="251">
        <f ca="1">IF(A15stdlife="n/a","n/a",IF(AY$3&gt;(A15stdlife+$E308),('PTRM input'!$O$399*(1+rvanilla09)^0.5)-SUM($O308:AX308),('PTRM input'!$O$399*(1+rvanilla09)^0.5)/A15stdlife))</f>
        <v>0</v>
      </c>
      <c r="AZ308" s="251">
        <f ca="1">IF(A15stdlife="n/a","n/a",IF(AZ$3&gt;(A15stdlife+$E308),('PTRM input'!$O$399*(1+rvanilla09)^0.5)-SUM($O308:AY308),('PTRM input'!$O$399*(1+rvanilla09)^0.5)/A15stdlife))</f>
        <v>0</v>
      </c>
      <c r="BA308" s="251">
        <f ca="1">IF(A15stdlife="n/a","n/a",IF(BA$3&gt;(A15stdlife+$E308),('PTRM input'!$O$399*(1+rvanilla09)^0.5)-SUM($O308:AZ308),('PTRM input'!$O$399*(1+rvanilla09)^0.5)/A15stdlife))</f>
        <v>0</v>
      </c>
      <c r="BB308" s="251">
        <f ca="1">IF(A15stdlife="n/a","n/a",IF(BB$3&gt;(A15stdlife+$E308),('PTRM input'!$O$399*(1+rvanilla09)^0.5)-SUM($O308:BA308),('PTRM input'!$O$399*(1+rvanilla09)^0.5)/A15stdlife))</f>
        <v>0</v>
      </c>
      <c r="BC308" s="251">
        <f ca="1">IF(A15stdlife="n/a","n/a",IF(BC$3&gt;(A15stdlife+$E308),('PTRM input'!$O$399*(1+rvanilla09)^0.5)-SUM($O308:BB308),('PTRM input'!$O$399*(1+rvanilla09)^0.5)/A15stdlife))</f>
        <v>0</v>
      </c>
      <c r="BD308" s="251">
        <f ca="1">IF(A15stdlife="n/a","n/a",IF(BD$3&gt;(A15stdlife+$E308),('PTRM input'!$O$399*(1+rvanilla09)^0.5)-SUM($O308:BC308),('PTRM input'!$O$399*(1+rvanilla09)^0.5)/A15stdlife))</f>
        <v>0</v>
      </c>
      <c r="BE308" s="251">
        <f ca="1">IF(A15stdlife="n/a","n/a",IF(BE$3&gt;(A15stdlife+$E308),('PTRM input'!$O$399*(1+rvanilla09)^0.5)-SUM($O308:BD308),('PTRM input'!$O$399*(1+rvanilla09)^0.5)/A15stdlife))</f>
        <v>0</v>
      </c>
      <c r="BF308" s="251">
        <f ca="1">IF(A15stdlife="n/a","n/a",IF(BF$3&gt;(A15stdlife+$E308),('PTRM input'!$O$399*(1+rvanilla09)^0.5)-SUM($O308:BE308),('PTRM input'!$O$399*(1+rvanilla09)^0.5)/A15stdlife))</f>
        <v>0</v>
      </c>
      <c r="BG308" s="251">
        <f ca="1">IF(A15stdlife="n/a","n/a",IF(BG$3&gt;(A15stdlife+$E308),('PTRM input'!$O$399*(1+rvanilla09)^0.5)-SUM($O308:BF308),('PTRM input'!$O$399*(1+rvanilla09)^0.5)/A15stdlife))</f>
        <v>0</v>
      </c>
      <c r="BH308" s="251">
        <f ca="1">IF(A15stdlife="n/a","n/a",IF(BH$3&gt;(A15stdlife+$E308),('PTRM input'!$O$399*(1+rvanilla09)^0.5)-SUM($O308:BG308),('PTRM input'!$O$399*(1+rvanilla09)^0.5)/A15stdlife))</f>
        <v>0</v>
      </c>
      <c r="BI308" s="251">
        <f ca="1">IF(A15stdlife="n/a","n/a",IF(BI$3&gt;(A15stdlife+$E308),('PTRM input'!$O$399*(1+rvanilla09)^0.5)-SUM($O308:BH308),('PTRM input'!$O$399*(1+rvanilla09)^0.5)/A15stdlife))</f>
        <v>0</v>
      </c>
      <c r="BJ308" s="116"/>
      <c r="BK308" s="116"/>
      <c r="BL308" s="116"/>
      <c r="BM308" s="116"/>
    </row>
    <row r="309" spans="1:65" hidden="1" outlineLevel="2">
      <c r="A309" s="116"/>
      <c r="B309" s="19"/>
      <c r="C309" s="18"/>
      <c r="D309" s="760"/>
      <c r="E309" s="87">
        <v>10</v>
      </c>
      <c r="F309" s="259"/>
      <c r="G309" s="434"/>
      <c r="H309" s="435"/>
      <c r="I309" s="435"/>
      <c r="J309" s="435"/>
      <c r="K309" s="435"/>
      <c r="L309" s="435"/>
      <c r="M309" s="435"/>
      <c r="N309" s="435"/>
      <c r="O309" s="435"/>
      <c r="P309" s="619"/>
      <c r="Q309" s="433">
        <f ca="1">IF(A15stdlife="n/a","n/a",IF(Q$3&gt;(A15stdlife+$E309),('PTRM input'!$P$399*(1+rvanilla10)^0.5)-SUM($P309:P309),('PTRM input'!$P$399*(1+rvanilla10)^0.5)/A15stdlife))</f>
        <v>0</v>
      </c>
      <c r="R309" s="251">
        <f ca="1">IF(A15stdlife="n/a","n/a",IF(R$3&gt;(A15stdlife+$E309),('PTRM input'!$P$399*(1+rvanilla10)^0.5)-SUM($P309:Q309),('PTRM input'!$P$399*(1+rvanilla10)^0.5)/A15stdlife))</f>
        <v>0</v>
      </c>
      <c r="S309" s="251">
        <f ca="1">IF(A15stdlife="n/a","n/a",IF(S$3&gt;(A15stdlife+$E309),('PTRM input'!$P$399*(1+rvanilla10)^0.5)-SUM($P309:R309),('PTRM input'!$P$399*(1+rvanilla10)^0.5)/A15stdlife))</f>
        <v>0</v>
      </c>
      <c r="T309" s="251">
        <f ca="1">IF(A15stdlife="n/a","n/a",IF(T$3&gt;(A15stdlife+$E309),('PTRM input'!$P$399*(1+rvanilla10)^0.5)-SUM($P309:S309),('PTRM input'!$P$399*(1+rvanilla10)^0.5)/A15stdlife))</f>
        <v>0</v>
      </c>
      <c r="U309" s="251">
        <f ca="1">IF(A15stdlife="n/a","n/a",IF(U$3&gt;(A15stdlife+$E309),('PTRM input'!$P$399*(1+rvanilla10)^0.5)-SUM($P309:T309),('PTRM input'!$P$399*(1+rvanilla10)^0.5)/A15stdlife))</f>
        <v>0</v>
      </c>
      <c r="V309" s="251">
        <f ca="1">IF(A15stdlife="n/a","n/a",IF(V$3&gt;(A15stdlife+$E309),('PTRM input'!$P$399*(1+rvanilla10)^0.5)-SUM($P309:U309),('PTRM input'!$P$399*(1+rvanilla10)^0.5)/A15stdlife))</f>
        <v>0</v>
      </c>
      <c r="W309" s="251">
        <f ca="1">IF(A15stdlife="n/a","n/a",IF(W$3&gt;(A15stdlife+$E309),('PTRM input'!$P$399*(1+rvanilla10)^0.5)-SUM($P309:V309),('PTRM input'!$P$399*(1+rvanilla10)^0.5)/A15stdlife))</f>
        <v>0</v>
      </c>
      <c r="X309" s="251">
        <f ca="1">IF(A15stdlife="n/a","n/a",IF(X$3&gt;(A15stdlife+$E309),('PTRM input'!$P$399*(1+rvanilla10)^0.5)-SUM($P309:W309),('PTRM input'!$P$399*(1+rvanilla10)^0.5)/A15stdlife))</f>
        <v>0</v>
      </c>
      <c r="Y309" s="251">
        <f ca="1">IF(A15stdlife="n/a","n/a",IF(Y$3&gt;(A15stdlife+$E309),('PTRM input'!$P$399*(1+rvanilla10)^0.5)-SUM($P309:X309),('PTRM input'!$P$399*(1+rvanilla10)^0.5)/A15stdlife))</f>
        <v>0</v>
      </c>
      <c r="Z309" s="251">
        <f ca="1">IF(A15stdlife="n/a","n/a",IF(Z$3&gt;(A15stdlife+$E309),('PTRM input'!$P$399*(1+rvanilla10)^0.5)-SUM($P309:Y309),('PTRM input'!$P$399*(1+rvanilla10)^0.5)/A15stdlife))</f>
        <v>0</v>
      </c>
      <c r="AA309" s="251">
        <f ca="1">IF(A15stdlife="n/a","n/a",IF(AA$3&gt;(A15stdlife+$E309),('PTRM input'!$P$399*(1+rvanilla10)^0.5)-SUM($P309:Z309),('PTRM input'!$P$399*(1+rvanilla10)^0.5)/A15stdlife))</f>
        <v>0</v>
      </c>
      <c r="AB309" s="251">
        <f ca="1">IF(A15stdlife="n/a","n/a",IF(AB$3&gt;(A15stdlife+$E309),('PTRM input'!$P$399*(1+rvanilla10)^0.5)-SUM($P309:AA309),('PTRM input'!$P$399*(1+rvanilla10)^0.5)/A15stdlife))</f>
        <v>0</v>
      </c>
      <c r="AC309" s="251">
        <f ca="1">IF(A15stdlife="n/a","n/a",IF(AC$3&gt;(A15stdlife+$E309),('PTRM input'!$P$399*(1+rvanilla10)^0.5)-SUM($P309:AB309),('PTRM input'!$P$399*(1+rvanilla10)^0.5)/A15stdlife))</f>
        <v>0</v>
      </c>
      <c r="AD309" s="251">
        <f ca="1">IF(A15stdlife="n/a","n/a",IF(AD$3&gt;(A15stdlife+$E309),('PTRM input'!$P$399*(1+rvanilla10)^0.5)-SUM($P309:AC309),('PTRM input'!$P$399*(1+rvanilla10)^0.5)/A15stdlife))</f>
        <v>0</v>
      </c>
      <c r="AE309" s="251">
        <f ca="1">IF(A15stdlife="n/a","n/a",IF(AE$3&gt;(A15stdlife+$E309),('PTRM input'!$P$399*(1+rvanilla10)^0.5)-SUM($P309:AD309),('PTRM input'!$P$399*(1+rvanilla10)^0.5)/A15stdlife))</f>
        <v>0</v>
      </c>
      <c r="AF309" s="251">
        <f ca="1">IF(A15stdlife="n/a","n/a",IF(AF$3&gt;(A15stdlife+$E309),('PTRM input'!$P$399*(1+rvanilla10)^0.5)-SUM($P309:AE309),('PTRM input'!$P$399*(1+rvanilla10)^0.5)/A15stdlife))</f>
        <v>0</v>
      </c>
      <c r="AG309" s="251">
        <f ca="1">IF(A15stdlife="n/a","n/a",IF(AG$3&gt;(A15stdlife+$E309),('PTRM input'!$P$399*(1+rvanilla10)^0.5)-SUM($P309:AF309),('PTRM input'!$P$399*(1+rvanilla10)^0.5)/A15stdlife))</f>
        <v>0</v>
      </c>
      <c r="AH309" s="251">
        <f ca="1">IF(A15stdlife="n/a","n/a",IF(AH$3&gt;(A15stdlife+$E309),('PTRM input'!$P$399*(1+rvanilla10)^0.5)-SUM($P309:AG309),('PTRM input'!$P$399*(1+rvanilla10)^0.5)/A15stdlife))</f>
        <v>0</v>
      </c>
      <c r="AI309" s="251">
        <f ca="1">IF(A15stdlife="n/a","n/a",IF(AI$3&gt;(A15stdlife+$E309),('PTRM input'!$P$399*(1+rvanilla10)^0.5)-SUM($P309:AH309),('PTRM input'!$P$399*(1+rvanilla10)^0.5)/A15stdlife))</f>
        <v>0</v>
      </c>
      <c r="AJ309" s="251">
        <f ca="1">IF(A15stdlife="n/a","n/a",IF(AJ$3&gt;(A15stdlife+$E309),('PTRM input'!$P$399*(1+rvanilla10)^0.5)-SUM($P309:AI309),('PTRM input'!$P$399*(1+rvanilla10)^0.5)/A15stdlife))</f>
        <v>0</v>
      </c>
      <c r="AK309" s="251">
        <f ca="1">IF(A15stdlife="n/a","n/a",IF(AK$3&gt;(A15stdlife+$E309),('PTRM input'!$P$399*(1+rvanilla10)^0.5)-SUM($P309:AJ309),('PTRM input'!$P$399*(1+rvanilla10)^0.5)/A15stdlife))</f>
        <v>0</v>
      </c>
      <c r="AL309" s="251">
        <f ca="1">IF(A15stdlife="n/a","n/a",IF(AL$3&gt;(A15stdlife+$E309),('PTRM input'!$P$399*(1+rvanilla10)^0.5)-SUM($P309:AK309),('PTRM input'!$P$399*(1+rvanilla10)^0.5)/A15stdlife))</f>
        <v>0</v>
      </c>
      <c r="AM309" s="251">
        <f ca="1">IF(A15stdlife="n/a","n/a",IF(AM$3&gt;(A15stdlife+$E309),('PTRM input'!$P$399*(1+rvanilla10)^0.5)-SUM($P309:AL309),('PTRM input'!$P$399*(1+rvanilla10)^0.5)/A15stdlife))</f>
        <v>0</v>
      </c>
      <c r="AN309" s="251">
        <f ca="1">IF(A15stdlife="n/a","n/a",IF(AN$3&gt;(A15stdlife+$E309),('PTRM input'!$P$399*(1+rvanilla10)^0.5)-SUM($P309:AM309),('PTRM input'!$P$399*(1+rvanilla10)^0.5)/A15stdlife))</f>
        <v>0</v>
      </c>
      <c r="AO309" s="251">
        <f ca="1">IF(A15stdlife="n/a","n/a",IF(AO$3&gt;(A15stdlife+$E309),('PTRM input'!$P$399*(1+rvanilla10)^0.5)-SUM($P309:AN309),('PTRM input'!$P$399*(1+rvanilla10)^0.5)/A15stdlife))</f>
        <v>0</v>
      </c>
      <c r="AP309" s="251">
        <f ca="1">IF(A15stdlife="n/a","n/a",IF(AP$3&gt;(A15stdlife+$E309),('PTRM input'!$P$399*(1+rvanilla10)^0.5)-SUM($P309:AO309),('PTRM input'!$P$399*(1+rvanilla10)^0.5)/A15stdlife))</f>
        <v>0</v>
      </c>
      <c r="AQ309" s="251">
        <f ca="1">IF(A15stdlife="n/a","n/a",IF(AQ$3&gt;(A15stdlife+$E309),('PTRM input'!$P$399*(1+rvanilla10)^0.5)-SUM($P309:AP309),('PTRM input'!$P$399*(1+rvanilla10)^0.5)/A15stdlife))</f>
        <v>0</v>
      </c>
      <c r="AR309" s="251">
        <f ca="1">IF(A15stdlife="n/a","n/a",IF(AR$3&gt;(A15stdlife+$E309),('PTRM input'!$P$399*(1+rvanilla10)^0.5)-SUM($P309:AQ309),('PTRM input'!$P$399*(1+rvanilla10)^0.5)/A15stdlife))</f>
        <v>0</v>
      </c>
      <c r="AS309" s="251">
        <f ca="1">IF(A15stdlife="n/a","n/a",IF(AS$3&gt;(A15stdlife+$E309),('PTRM input'!$P$399*(1+rvanilla10)^0.5)-SUM($P309:AR309),('PTRM input'!$P$399*(1+rvanilla10)^0.5)/A15stdlife))</f>
        <v>0</v>
      </c>
      <c r="AT309" s="251">
        <f ca="1">IF(A15stdlife="n/a","n/a",IF(AT$3&gt;(A15stdlife+$E309),('PTRM input'!$P$399*(1+rvanilla10)^0.5)-SUM($P309:AS309),('PTRM input'!$P$399*(1+rvanilla10)^0.5)/A15stdlife))</f>
        <v>0</v>
      </c>
      <c r="AU309" s="251">
        <f ca="1">IF(A15stdlife="n/a","n/a",IF(AU$3&gt;(A15stdlife+$E309),('PTRM input'!$P$399*(1+rvanilla10)^0.5)-SUM($P309:AT309),('PTRM input'!$P$399*(1+rvanilla10)^0.5)/A15stdlife))</f>
        <v>0</v>
      </c>
      <c r="AV309" s="251">
        <f ca="1">IF(A15stdlife="n/a","n/a",IF(AV$3&gt;(A15stdlife+$E309),('PTRM input'!$P$399*(1+rvanilla10)^0.5)-SUM($P309:AU309),('PTRM input'!$P$399*(1+rvanilla10)^0.5)/A15stdlife))</f>
        <v>0</v>
      </c>
      <c r="AW309" s="251">
        <f ca="1">IF(A15stdlife="n/a","n/a",IF(AW$3&gt;(A15stdlife+$E309),('PTRM input'!$P$399*(1+rvanilla10)^0.5)-SUM($P309:AV309),('PTRM input'!$P$399*(1+rvanilla10)^0.5)/A15stdlife))</f>
        <v>0</v>
      </c>
      <c r="AX309" s="251">
        <f ca="1">IF(A15stdlife="n/a","n/a",IF(AX$3&gt;(A15stdlife+$E309),('PTRM input'!$P$399*(1+rvanilla10)^0.5)-SUM($P309:AW309),('PTRM input'!$P$399*(1+rvanilla10)^0.5)/A15stdlife))</f>
        <v>0</v>
      </c>
      <c r="AY309" s="251">
        <f ca="1">IF(A15stdlife="n/a","n/a",IF(AY$3&gt;(A15stdlife+$E309),('PTRM input'!$P$399*(1+rvanilla10)^0.5)-SUM($P309:AX309),('PTRM input'!$P$399*(1+rvanilla10)^0.5)/A15stdlife))</f>
        <v>0</v>
      </c>
      <c r="AZ309" s="251">
        <f ca="1">IF(A15stdlife="n/a","n/a",IF(AZ$3&gt;(A15stdlife+$E309),('PTRM input'!$P$399*(1+rvanilla10)^0.5)-SUM($P309:AY309),('PTRM input'!$P$399*(1+rvanilla10)^0.5)/A15stdlife))</f>
        <v>0</v>
      </c>
      <c r="BA309" s="251">
        <f ca="1">IF(A15stdlife="n/a","n/a",IF(BA$3&gt;(A15stdlife+$E309),('PTRM input'!$P$399*(1+rvanilla10)^0.5)-SUM($P309:AZ309),('PTRM input'!$P$399*(1+rvanilla10)^0.5)/A15stdlife))</f>
        <v>0</v>
      </c>
      <c r="BB309" s="251">
        <f ca="1">IF(A15stdlife="n/a","n/a",IF(BB$3&gt;(A15stdlife+$E309),('PTRM input'!$P$399*(1+rvanilla10)^0.5)-SUM($P309:BA309),('PTRM input'!$P$399*(1+rvanilla10)^0.5)/A15stdlife))</f>
        <v>0</v>
      </c>
      <c r="BC309" s="251">
        <f ca="1">IF(A15stdlife="n/a","n/a",IF(BC$3&gt;(A15stdlife+$E309),('PTRM input'!$P$399*(1+rvanilla10)^0.5)-SUM($P309:BB309),('PTRM input'!$P$399*(1+rvanilla10)^0.5)/A15stdlife))</f>
        <v>0</v>
      </c>
      <c r="BD309" s="251">
        <f ca="1">IF(A15stdlife="n/a","n/a",IF(BD$3&gt;(A15stdlife+$E309),('PTRM input'!$P$399*(1+rvanilla10)^0.5)-SUM($P309:BC309),('PTRM input'!$P$399*(1+rvanilla10)^0.5)/A15stdlife))</f>
        <v>0</v>
      </c>
      <c r="BE309" s="251">
        <f ca="1">IF(A15stdlife="n/a","n/a",IF(BE$3&gt;(A15stdlife+$E309),('PTRM input'!$P$399*(1+rvanilla10)^0.5)-SUM($P309:BD309),('PTRM input'!$P$399*(1+rvanilla10)^0.5)/A15stdlife))</f>
        <v>0</v>
      </c>
      <c r="BF309" s="251">
        <f ca="1">IF(A15stdlife="n/a","n/a",IF(BF$3&gt;(A15stdlife+$E309),('PTRM input'!$P$399*(1+rvanilla10)^0.5)-SUM($P309:BE309),('PTRM input'!$P$399*(1+rvanilla10)^0.5)/A15stdlife))</f>
        <v>0</v>
      </c>
      <c r="BG309" s="251">
        <f ca="1">IF(A15stdlife="n/a","n/a",IF(BG$3&gt;(A15stdlife+$E309),('PTRM input'!$P$399*(1+rvanilla10)^0.5)-SUM($P309:BF309),('PTRM input'!$P$399*(1+rvanilla10)^0.5)/A15stdlife))</f>
        <v>0</v>
      </c>
      <c r="BH309" s="251">
        <f ca="1">IF(A15stdlife="n/a","n/a",IF(BH$3&gt;(A15stdlife+$E309),('PTRM input'!$P$399*(1+rvanilla10)^0.5)-SUM($P309:BG309),('PTRM input'!$P$399*(1+rvanilla10)^0.5)/A15stdlife))</f>
        <v>0</v>
      </c>
      <c r="BI309" s="251">
        <f ca="1">IF(A15stdlife="n/a","n/a",IF(BI$3&gt;(A15stdlife+$E309),('PTRM input'!$P$399*(1+rvanilla10)^0.5)-SUM($P309:BH309),('PTRM input'!$P$399*(1+rvanilla10)^0.5)/A15stdlife))</f>
        <v>0</v>
      </c>
      <c r="BJ309" s="163"/>
      <c r="BK309" s="116"/>
      <c r="BL309" s="116"/>
      <c r="BM309" s="116"/>
    </row>
    <row r="310" spans="1:65" hidden="1" outlineLevel="1" collapsed="1">
      <c r="A310" s="116"/>
      <c r="B310" s="9"/>
      <c r="C310" s="19">
        <f>Asset15</f>
        <v>0</v>
      </c>
      <c r="D310" s="9"/>
      <c r="E310" s="9"/>
      <c r="F310" s="260"/>
      <c r="G310" s="261">
        <f t="shared" ref="G310:K310" si="98">SUM(G298:G309)</f>
        <v>0</v>
      </c>
      <c r="H310" s="261">
        <f t="shared" ca="1" si="98"/>
        <v>0</v>
      </c>
      <c r="I310" s="261">
        <f t="shared" ca="1" si="98"/>
        <v>0</v>
      </c>
      <c r="J310" s="261">
        <f t="shared" ca="1" si="98"/>
        <v>0</v>
      </c>
      <c r="K310" s="261">
        <f t="shared" ca="1" si="98"/>
        <v>0</v>
      </c>
      <c r="L310" s="261">
        <f t="shared" ref="L310:AL310" ca="1" si="99">SUM(L298:L309)</f>
        <v>0</v>
      </c>
      <c r="M310" s="261">
        <f t="shared" ca="1" si="99"/>
        <v>0</v>
      </c>
      <c r="N310" s="261">
        <f t="shared" ca="1" si="99"/>
        <v>0</v>
      </c>
      <c r="O310" s="261">
        <f t="shared" ca="1" si="99"/>
        <v>0</v>
      </c>
      <c r="P310" s="261">
        <f t="shared" ca="1" si="99"/>
        <v>0</v>
      </c>
      <c r="Q310" s="261">
        <f t="shared" ca="1" si="99"/>
        <v>0</v>
      </c>
      <c r="R310" s="371">
        <f t="shared" ca="1" si="99"/>
        <v>0</v>
      </c>
      <c r="S310" s="371">
        <f t="shared" ca="1" si="99"/>
        <v>0</v>
      </c>
      <c r="T310" s="371">
        <f t="shared" ca="1" si="99"/>
        <v>0</v>
      </c>
      <c r="U310" s="371">
        <f t="shared" ca="1" si="99"/>
        <v>0</v>
      </c>
      <c r="V310" s="371">
        <f t="shared" ca="1" si="99"/>
        <v>0</v>
      </c>
      <c r="W310" s="371">
        <f t="shared" ca="1" si="99"/>
        <v>0</v>
      </c>
      <c r="X310" s="371">
        <f t="shared" ca="1" si="99"/>
        <v>0</v>
      </c>
      <c r="Y310" s="371">
        <f t="shared" ca="1" si="99"/>
        <v>0</v>
      </c>
      <c r="Z310" s="371">
        <f t="shared" ca="1" si="99"/>
        <v>0</v>
      </c>
      <c r="AA310" s="371">
        <f t="shared" ca="1" si="99"/>
        <v>0</v>
      </c>
      <c r="AB310" s="371">
        <f t="shared" ca="1" si="99"/>
        <v>0</v>
      </c>
      <c r="AC310" s="371">
        <f t="shared" ca="1" si="99"/>
        <v>0</v>
      </c>
      <c r="AD310" s="371">
        <f t="shared" ca="1" si="99"/>
        <v>0</v>
      </c>
      <c r="AE310" s="371">
        <f t="shared" ca="1" si="99"/>
        <v>0</v>
      </c>
      <c r="AF310" s="371">
        <f t="shared" ca="1" si="99"/>
        <v>0</v>
      </c>
      <c r="AG310" s="371">
        <f t="shared" ca="1" si="99"/>
        <v>0</v>
      </c>
      <c r="AH310" s="371">
        <f t="shared" ca="1" si="99"/>
        <v>0</v>
      </c>
      <c r="AI310" s="371">
        <f t="shared" ca="1" si="99"/>
        <v>0</v>
      </c>
      <c r="AJ310" s="371">
        <f t="shared" ca="1" si="99"/>
        <v>0</v>
      </c>
      <c r="AK310" s="371">
        <f t="shared" ca="1" si="99"/>
        <v>0</v>
      </c>
      <c r="AL310" s="371">
        <f t="shared" ca="1" si="99"/>
        <v>0</v>
      </c>
      <c r="AM310" s="371">
        <f t="shared" ref="AM310:BI310" ca="1" si="100">SUM(AM298:AM309)</f>
        <v>0</v>
      </c>
      <c r="AN310" s="371">
        <f t="shared" ca="1" si="100"/>
        <v>0</v>
      </c>
      <c r="AO310" s="371">
        <f t="shared" ca="1" si="100"/>
        <v>0</v>
      </c>
      <c r="AP310" s="371">
        <f t="shared" ca="1" si="100"/>
        <v>0</v>
      </c>
      <c r="AQ310" s="371">
        <f t="shared" ca="1" si="100"/>
        <v>0</v>
      </c>
      <c r="AR310" s="371">
        <f t="shared" ca="1" si="100"/>
        <v>0</v>
      </c>
      <c r="AS310" s="371">
        <f t="shared" ca="1" si="100"/>
        <v>0</v>
      </c>
      <c r="AT310" s="371">
        <f t="shared" ca="1" si="100"/>
        <v>0</v>
      </c>
      <c r="AU310" s="371">
        <f t="shared" ca="1" si="100"/>
        <v>0</v>
      </c>
      <c r="AV310" s="371">
        <f t="shared" ca="1" si="100"/>
        <v>0</v>
      </c>
      <c r="AW310" s="371">
        <f t="shared" ca="1" si="100"/>
        <v>0</v>
      </c>
      <c r="AX310" s="371">
        <f t="shared" ca="1" si="100"/>
        <v>0</v>
      </c>
      <c r="AY310" s="371">
        <f t="shared" ca="1" si="100"/>
        <v>0</v>
      </c>
      <c r="AZ310" s="371">
        <f t="shared" ca="1" si="100"/>
        <v>0</v>
      </c>
      <c r="BA310" s="371">
        <f t="shared" ca="1" si="100"/>
        <v>0</v>
      </c>
      <c r="BB310" s="371">
        <f t="shared" ca="1" si="100"/>
        <v>0</v>
      </c>
      <c r="BC310" s="371">
        <f t="shared" ca="1" si="100"/>
        <v>0</v>
      </c>
      <c r="BD310" s="371">
        <f t="shared" ca="1" si="100"/>
        <v>0</v>
      </c>
      <c r="BE310" s="371">
        <f t="shared" ca="1" si="100"/>
        <v>0</v>
      </c>
      <c r="BF310" s="371">
        <f t="shared" ca="1" si="100"/>
        <v>0</v>
      </c>
      <c r="BG310" s="371">
        <f t="shared" ca="1" si="100"/>
        <v>0</v>
      </c>
      <c r="BH310" s="371">
        <f t="shared" ca="1" si="100"/>
        <v>0</v>
      </c>
      <c r="BI310" s="371">
        <f t="shared" ca="1" si="100"/>
        <v>0</v>
      </c>
      <c r="BJ310" s="116"/>
      <c r="BK310" s="116"/>
      <c r="BL310" s="116"/>
      <c r="BM310" s="116"/>
    </row>
    <row r="311" spans="1:65" hidden="1" outlineLevel="2">
      <c r="A311" s="116"/>
      <c r="B311" s="106">
        <f>C323</f>
        <v>0</v>
      </c>
      <c r="C311" s="614"/>
      <c r="D311" s="615" t="s">
        <v>236</v>
      </c>
      <c r="E311" s="614"/>
      <c r="F311" s="616"/>
      <c r="G311" s="617">
        <f>IF(('PTRM input'!$E$515='PTRM input'!$G$514),IF(G$3&gt;A16remlife,A16acvalue-SUM(F311:$F311),IF(A16remlife="N/A","n/a",A16acvalue/A16remlife)),'PTRM input'!G$535)</f>
        <v>0</v>
      </c>
      <c r="H311" s="617">
        <f>IF(('PTRM input'!$E$515='PTRM input'!$G$514),IF(H$3&gt;A16remlife,A16acvalue-SUM($F311:G311),IF(A16remlife="N/A","n/a",A16acvalue/A16remlife)),'PTRM input'!H$535)</f>
        <v>0</v>
      </c>
      <c r="I311" s="617">
        <f>IF(('PTRM input'!$E$515='PTRM input'!$G$514),IF(I$3&gt;A16remlife,A16acvalue-SUM($F311:H311),IF(A16remlife="N/A","n/a",A16acvalue/A16remlife)),'PTRM input'!I$535)</f>
        <v>0</v>
      </c>
      <c r="J311" s="617">
        <f>IF(('PTRM input'!$E$515='PTRM input'!$G$514),IF(J$3&gt;A16remlife,A16acvalue-SUM($F311:I311),IF(A16remlife="N/A","n/a",A16acvalue/A16remlife)),'PTRM input'!J$535)</f>
        <v>0</v>
      </c>
      <c r="K311" s="617">
        <f>IF(('PTRM input'!$E$515='PTRM input'!$G$514),IF(K$3&gt;A16remlife,A16acvalue-SUM($F311:J311),IF(A16remlife="N/A","n/a",A16acvalue/A16remlife)),'PTRM input'!K$535)</f>
        <v>0</v>
      </c>
      <c r="L311" s="617">
        <f>IF(('PTRM input'!$E$515='PTRM input'!$G$514),IF(L$3&gt;A16remlife,A16acvalue-SUM($F311:K311),IF(A16remlife="N/A","n/a",A16acvalue/A16remlife)),'PTRM input'!L$535)</f>
        <v>0</v>
      </c>
      <c r="M311" s="617">
        <f>IF(('PTRM input'!$E$515='PTRM input'!$G$514),IF(M$3&gt;A16remlife,A16acvalue-SUM($F311:L311),IF(A16remlife="N/A","n/a",A16acvalue/A16remlife)),'PTRM input'!M$535)</f>
        <v>0</v>
      </c>
      <c r="N311" s="617">
        <f>IF(('PTRM input'!$E$515='PTRM input'!$G$514),IF(N$3&gt;A16remlife,A16acvalue-SUM($F311:M311),IF(A16remlife="N/A","n/a",A16acvalue/A16remlife)),'PTRM input'!N$535)</f>
        <v>0</v>
      </c>
      <c r="O311" s="617">
        <f>IF(('PTRM input'!$E$515='PTRM input'!$G$514),IF(O$3&gt;A16remlife,A16acvalue-SUM($F311:N311),IF(A16remlife="N/A","n/a",A16acvalue/A16remlife)),'PTRM input'!O$535)</f>
        <v>0</v>
      </c>
      <c r="P311" s="617">
        <f>IF(('PTRM input'!$E$515='PTRM input'!$G$514),IF(P$3&gt;A16remlife,A16acvalue-SUM($F311:O311),IF(A16remlife="N/A","n/a",A16acvalue/A16remlife)),'PTRM input'!P$535)</f>
        <v>0</v>
      </c>
      <c r="Q311" s="617">
        <f>IF(('PTRM input'!$E$515='PTRM input'!$G$514),IF(Q$3&gt;A16remlife,A16acvalue-SUM($F311:P311),IF(A16remlife="N/A","n/a",A16acvalue/A16remlife)),'PTRM input'!Q$535)</f>
        <v>0</v>
      </c>
      <c r="R311" s="617">
        <f>IF(('PTRM input'!$E$515='PTRM input'!$G$514),IF(R$3&gt;A16remlife,A16acvalue-SUM($F311:Q311),IF(A16remlife="N/A","n/a",A16acvalue/A16remlife)),'PTRM input'!R$535)</f>
        <v>0</v>
      </c>
      <c r="S311" s="617">
        <f>IF(('PTRM input'!$E$515='PTRM input'!$G$514),IF(S$3&gt;A16remlife,A16acvalue-SUM($F311:R311),IF(A16remlife="N/A","n/a",A16acvalue/A16remlife)),'PTRM input'!S$535)</f>
        <v>0</v>
      </c>
      <c r="T311" s="617">
        <f>IF(('PTRM input'!$E$515='PTRM input'!$G$514),IF(T$3&gt;A16remlife,A16acvalue-SUM($F311:S311),IF(A16remlife="N/A","n/a",A16acvalue/A16remlife)),'PTRM input'!T$535)</f>
        <v>0</v>
      </c>
      <c r="U311" s="617">
        <f>IF(('PTRM input'!$E$515='PTRM input'!$G$514),IF(U$3&gt;A16remlife,A16acvalue-SUM($F311:T311),IF(A16remlife="N/A","n/a",A16acvalue/A16remlife)),'PTRM input'!U$535)</f>
        <v>0</v>
      </c>
      <c r="V311" s="617">
        <f>IF(('PTRM input'!$E$515='PTRM input'!$G$514),IF(V$3&gt;A16remlife,A16acvalue-SUM($F311:U311),IF(A16remlife="N/A","n/a",A16acvalue/A16remlife)),'PTRM input'!V$535)</f>
        <v>0</v>
      </c>
      <c r="W311" s="617">
        <f>IF(('PTRM input'!$E$515='PTRM input'!$G$514),IF(W$3&gt;A16remlife,A16acvalue-SUM($F311:V311),IF(A16remlife="N/A","n/a",A16acvalue/A16remlife)),'PTRM input'!W$535)</f>
        <v>0</v>
      </c>
      <c r="X311" s="617">
        <f>IF(('PTRM input'!$E$515='PTRM input'!$G$514),IF(X$3&gt;A16remlife,A16acvalue-SUM($F311:W311),IF(A16remlife="N/A","n/a",A16acvalue/A16remlife)),'PTRM input'!X$535)</f>
        <v>0</v>
      </c>
      <c r="Y311" s="617">
        <f>IF(('PTRM input'!$E$515='PTRM input'!$G$514),IF(Y$3&gt;A16remlife,A16acvalue-SUM($F311:X311),IF(A16remlife="N/A","n/a",A16acvalue/A16remlife)),'PTRM input'!Y$535)</f>
        <v>0</v>
      </c>
      <c r="Z311" s="617">
        <f>IF(('PTRM input'!$E$515='PTRM input'!$G$514),IF(Z$3&gt;A16remlife,A16acvalue-SUM($F311:Y311),IF(A16remlife="N/A","n/a",A16acvalue/A16remlife)),'PTRM input'!Z$535)</f>
        <v>0</v>
      </c>
      <c r="AA311" s="617">
        <f>IF(('PTRM input'!$E$515='PTRM input'!$G$514),IF(AA$3&gt;A16remlife,A16acvalue-SUM($F311:Z311),IF(A16remlife="N/A","n/a",A16acvalue/A16remlife)),'PTRM input'!AA$535)</f>
        <v>0</v>
      </c>
      <c r="AB311" s="617">
        <f>IF(('PTRM input'!$E$515='PTRM input'!$G$514),IF(AB$3&gt;A16remlife,A16acvalue-SUM($F311:AA311),IF(A16remlife="N/A","n/a",A16acvalue/A16remlife)),'PTRM input'!AB$535)</f>
        <v>0</v>
      </c>
      <c r="AC311" s="617">
        <f>IF(('PTRM input'!$E$515='PTRM input'!$G$514),IF(AC$3&gt;A16remlife,A16acvalue-SUM($F311:AB311),IF(A16remlife="N/A","n/a",A16acvalue/A16remlife)),'PTRM input'!AC$535)</f>
        <v>0</v>
      </c>
      <c r="AD311" s="617">
        <f>IF(('PTRM input'!$E$515='PTRM input'!$G$514),IF(AD$3&gt;A16remlife,A16acvalue-SUM($F311:AC311),IF(A16remlife="N/A","n/a",A16acvalue/A16remlife)),'PTRM input'!AD$535)</f>
        <v>0</v>
      </c>
      <c r="AE311" s="617">
        <f>IF(('PTRM input'!$E$515='PTRM input'!$G$514),IF(AE$3&gt;A16remlife,A16acvalue-SUM($F311:AD311),IF(A16remlife="N/A","n/a",A16acvalue/A16remlife)),'PTRM input'!AE$535)</f>
        <v>0</v>
      </c>
      <c r="AF311" s="617">
        <f>IF(('PTRM input'!$E$515='PTRM input'!$G$514),IF(AF$3&gt;A16remlife,A16acvalue-SUM($F311:AE311),IF(A16remlife="N/A","n/a",A16acvalue/A16remlife)),'PTRM input'!AF$535)</f>
        <v>0</v>
      </c>
      <c r="AG311" s="617">
        <f>IF(('PTRM input'!$E$515='PTRM input'!$G$514),IF(AG$3&gt;A16remlife,A16acvalue-SUM($F311:AF311),IF(A16remlife="N/A","n/a",A16acvalue/A16remlife)),'PTRM input'!AG$535)</f>
        <v>0</v>
      </c>
      <c r="AH311" s="617">
        <f>IF(('PTRM input'!$E$515='PTRM input'!$G$514),IF(AH$3&gt;A16remlife,A16acvalue-SUM($F311:AG311),IF(A16remlife="N/A","n/a",A16acvalue/A16remlife)),'PTRM input'!AH$535)</f>
        <v>0</v>
      </c>
      <c r="AI311" s="617">
        <f>IF(('PTRM input'!$E$515='PTRM input'!$G$514),IF(AI$3&gt;A16remlife,A16acvalue-SUM($F311:AH311),IF(A16remlife="N/A","n/a",A16acvalue/A16remlife)),'PTRM input'!AI$535)</f>
        <v>0</v>
      </c>
      <c r="AJ311" s="617">
        <f>IF(('PTRM input'!$E$515='PTRM input'!$G$514),IF(AJ$3&gt;A16remlife,A16acvalue-SUM($F311:AI311),IF(A16remlife="N/A","n/a",A16acvalue/A16remlife)),'PTRM input'!AJ$535)</f>
        <v>0</v>
      </c>
      <c r="AK311" s="617">
        <f>IF(('PTRM input'!$E$515='PTRM input'!$G$514),IF(AK$3&gt;A16remlife,A16acvalue-SUM($F311:AJ311),IF(A16remlife="N/A","n/a",A16acvalue/A16remlife)),'PTRM input'!AK$535)</f>
        <v>0</v>
      </c>
      <c r="AL311" s="617">
        <f>IF(('PTRM input'!$E$515='PTRM input'!$G$514),IF(AL$3&gt;A16remlife,A16acvalue-SUM($F311:AK311),IF(A16remlife="N/A","n/a",A16acvalue/A16remlife)),'PTRM input'!AL$535)</f>
        <v>0</v>
      </c>
      <c r="AM311" s="617">
        <f>IF(('PTRM input'!$E$515='PTRM input'!$G$514),IF(AM$3&gt;A16remlife,A16acvalue-SUM($F311:AL311),IF(A16remlife="N/A","n/a",A16acvalue/A16remlife)),'PTRM input'!AM$535)</f>
        <v>0</v>
      </c>
      <c r="AN311" s="617">
        <f>IF(('PTRM input'!$E$515='PTRM input'!$G$514),IF(AN$3&gt;A16remlife,A16acvalue-SUM($F311:AM311),IF(A16remlife="N/A","n/a",A16acvalue/A16remlife)),'PTRM input'!AN$535)</f>
        <v>0</v>
      </c>
      <c r="AO311" s="617">
        <f>IF(('PTRM input'!$E$515='PTRM input'!$G$514),IF(AO$3&gt;A16remlife,A16acvalue-SUM($F311:AN311),IF(A16remlife="N/A","n/a",A16acvalue/A16remlife)),'PTRM input'!AO$535)</f>
        <v>0</v>
      </c>
      <c r="AP311" s="617">
        <f>IF(('PTRM input'!$E$515='PTRM input'!$G$514),IF(AP$3&gt;A16remlife,A16acvalue-SUM($F311:AO311),IF(A16remlife="N/A","n/a",A16acvalue/A16remlife)),'PTRM input'!AP$535)</f>
        <v>0</v>
      </c>
      <c r="AQ311" s="617">
        <f>IF(('PTRM input'!$E$515='PTRM input'!$G$514),IF(AQ$3&gt;A16remlife,A16acvalue-SUM($F311:AP311),IF(A16remlife="N/A","n/a",A16acvalue/A16remlife)),'PTRM input'!AQ$535)</f>
        <v>0</v>
      </c>
      <c r="AR311" s="617">
        <f>IF(('PTRM input'!$E$515='PTRM input'!$G$514),IF(AR$3&gt;A16remlife,A16acvalue-SUM($F311:AQ311),IF(A16remlife="N/A","n/a",A16acvalue/A16remlife)),'PTRM input'!AR$535)</f>
        <v>0</v>
      </c>
      <c r="AS311" s="617">
        <f>IF(('PTRM input'!$E$515='PTRM input'!$G$514),IF(AS$3&gt;A16remlife,A16acvalue-SUM($F311:AR311),IF(A16remlife="N/A","n/a",A16acvalue/A16remlife)),'PTRM input'!AS$535)</f>
        <v>0</v>
      </c>
      <c r="AT311" s="617">
        <f>IF(('PTRM input'!$E$515='PTRM input'!$G$514),IF(AT$3&gt;A16remlife,A16acvalue-SUM($F311:AS311),IF(A16remlife="N/A","n/a",A16acvalue/A16remlife)),'PTRM input'!AT$535)</f>
        <v>0</v>
      </c>
      <c r="AU311" s="617">
        <f>IF(('PTRM input'!$E$515='PTRM input'!$G$514),IF(AU$3&gt;A16remlife,A16acvalue-SUM($F311:AT311),IF(A16remlife="N/A","n/a",A16acvalue/A16remlife)),'PTRM input'!AU$535)</f>
        <v>0</v>
      </c>
      <c r="AV311" s="617">
        <f>IF(('PTRM input'!$E$515='PTRM input'!$G$514),IF(AV$3&gt;A16remlife,A16acvalue-SUM($F311:AU311),IF(A16remlife="N/A","n/a",A16acvalue/A16remlife)),'PTRM input'!AV$535)</f>
        <v>0</v>
      </c>
      <c r="AW311" s="617">
        <f>IF(('PTRM input'!$E$515='PTRM input'!$G$514),IF(AW$3&gt;A16remlife,A16acvalue-SUM($F311:AV311),IF(A16remlife="N/A","n/a",A16acvalue/A16remlife)),'PTRM input'!AW$535)</f>
        <v>0</v>
      </c>
      <c r="AX311" s="617">
        <f>IF(('PTRM input'!$E$515='PTRM input'!$G$514),IF(AX$3&gt;A16remlife,A16acvalue-SUM($F311:AW311),IF(A16remlife="N/A","n/a",A16acvalue/A16remlife)),'PTRM input'!AX$535)</f>
        <v>0</v>
      </c>
      <c r="AY311" s="617">
        <f>IF(('PTRM input'!$E$515='PTRM input'!$G$514),IF(AY$3&gt;A16remlife,A16acvalue-SUM($F311:AX311),IF(A16remlife="N/A","n/a",A16acvalue/A16remlife)),'PTRM input'!AY$535)</f>
        <v>0</v>
      </c>
      <c r="AZ311" s="617">
        <f>IF(('PTRM input'!$E$515='PTRM input'!$G$514),IF(AZ$3&gt;A16remlife,A16acvalue-SUM($F311:AY311),IF(A16remlife="N/A","n/a",A16acvalue/A16remlife)),'PTRM input'!AZ$535)</f>
        <v>0</v>
      </c>
      <c r="BA311" s="617">
        <f>IF(('PTRM input'!$E$515='PTRM input'!$G$514),IF(BA$3&gt;A16remlife,A16acvalue-SUM($F311:AZ311),IF(A16remlife="N/A","n/a",A16acvalue/A16remlife)),'PTRM input'!BA$535)</f>
        <v>0</v>
      </c>
      <c r="BB311" s="617">
        <f>IF(('PTRM input'!$E$515='PTRM input'!$G$514),IF(BB$3&gt;A16remlife,A16acvalue-SUM($F311:BA311),IF(A16remlife="N/A","n/a",A16acvalue/A16remlife)),'PTRM input'!BB$535)</f>
        <v>0</v>
      </c>
      <c r="BC311" s="617">
        <f>IF(('PTRM input'!$E$515='PTRM input'!$G$514),IF(BC$3&gt;A16remlife,A16acvalue-SUM($F311:BB311),IF(A16remlife="N/A","n/a",A16acvalue/A16remlife)),'PTRM input'!BC$535)</f>
        <v>0</v>
      </c>
      <c r="BD311" s="617">
        <f>IF(('PTRM input'!$E$515='PTRM input'!$G$514),IF(BD$3&gt;A16remlife,A16acvalue-SUM($F311:BC311),IF(A16remlife="N/A","n/a",A16acvalue/A16remlife)),'PTRM input'!BD$535)</f>
        <v>0</v>
      </c>
      <c r="BE311" s="617">
        <f>IF(('PTRM input'!$E$515='PTRM input'!$G$514),IF(BE$3&gt;A16remlife,A16acvalue-SUM($F311:BD311),IF(A16remlife="N/A","n/a",A16acvalue/A16remlife)),'PTRM input'!BE$535)</f>
        <v>0</v>
      </c>
      <c r="BF311" s="617">
        <f>IF(('PTRM input'!$E$515='PTRM input'!$G$514),IF(BF$3&gt;A16remlife,A16acvalue-SUM($F311:BE311),IF(A16remlife="N/A","n/a",A16acvalue/A16remlife)),'PTRM input'!BF$535)</f>
        <v>0</v>
      </c>
      <c r="BG311" s="617">
        <f>IF(('PTRM input'!$E$515='PTRM input'!$G$514),IF(BG$3&gt;A16remlife,A16acvalue-SUM($F311:BF311),IF(A16remlife="N/A","n/a",A16acvalue/A16remlife)),'PTRM input'!BG$535)</f>
        <v>0</v>
      </c>
      <c r="BH311" s="617">
        <f>IF(('PTRM input'!$E$515='PTRM input'!$G$514),IF(BH$3&gt;A16remlife,A16acvalue-SUM($F311:BG311),IF(A16remlife="N/A","n/a",A16acvalue/A16remlife)),'PTRM input'!BH$535)</f>
        <v>0</v>
      </c>
      <c r="BI311" s="617">
        <f>IF(('PTRM input'!$E$515='PTRM input'!$G$514),IF(BI$3&gt;A16remlife,A16acvalue-SUM($F311:BH311),IF(A16remlife="N/A","n/a",A16acvalue/A16remlife)),'PTRM input'!BI$535)</f>
        <v>0</v>
      </c>
      <c r="BJ311" s="116"/>
      <c r="BK311" s="116"/>
      <c r="BL311" s="116"/>
      <c r="BM311" s="116"/>
    </row>
    <row r="312" spans="1:65" ht="12.75" hidden="1" customHeight="1" outlineLevel="2">
      <c r="A312" s="116"/>
      <c r="B312" s="19"/>
      <c r="C312" s="18"/>
      <c r="D312" s="760" t="s">
        <v>237</v>
      </c>
      <c r="E312" s="86">
        <v>0</v>
      </c>
      <c r="F312" s="259"/>
      <c r="G312" s="433"/>
      <c r="H312" s="433"/>
      <c r="I312" s="433"/>
      <c r="J312" s="433"/>
      <c r="K312" s="433"/>
      <c r="L312" s="433"/>
      <c r="M312" s="433"/>
      <c r="N312" s="433"/>
      <c r="O312" s="433"/>
      <c r="P312" s="433"/>
      <c r="Q312" s="433"/>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51"/>
      <c r="AV312" s="251"/>
      <c r="AW312" s="251"/>
      <c r="AX312" s="251"/>
      <c r="AY312" s="251"/>
      <c r="AZ312" s="251"/>
      <c r="BA312" s="251"/>
      <c r="BB312" s="251"/>
      <c r="BC312" s="251"/>
      <c r="BD312" s="251"/>
      <c r="BE312" s="251"/>
      <c r="BF312" s="251"/>
      <c r="BG312" s="251"/>
      <c r="BH312" s="251"/>
      <c r="BI312" s="251"/>
      <c r="BJ312" s="116"/>
      <c r="BK312" s="116"/>
      <c r="BL312" s="116"/>
      <c r="BM312" s="116"/>
    </row>
    <row r="313" spans="1:65" hidden="1" outlineLevel="2">
      <c r="A313" s="116"/>
      <c r="B313" s="19"/>
      <c r="C313" s="18"/>
      <c r="D313" s="760"/>
      <c r="E313" s="86">
        <v>1</v>
      </c>
      <c r="F313" s="259"/>
      <c r="G313" s="618"/>
      <c r="H313" s="433">
        <f ca="1">IF(A16stdlife="n/a","n/a",IF(H$3&gt;(A16stdlife+$E313),('PTRM input'!$G$400*(1+rvanilla01)^0.5)-SUM(G313:$G313),('PTRM input'!$G$400*(1+rvanilla01)^0.5)/A16stdlife))</f>
        <v>0</v>
      </c>
      <c r="I313" s="433">
        <f ca="1">IF(A16stdlife="n/a","n/a",IF(I$3&gt;(A16stdlife+$E313),('PTRM input'!$G$400*(1+rvanilla01)^0.5)-SUM($G313:H313),('PTRM input'!$G$400*(1+rvanilla01)^0.5)/A16stdlife))</f>
        <v>0</v>
      </c>
      <c r="J313" s="433">
        <f ca="1">IF(A16stdlife="n/a","n/a",IF(J$3&gt;(A16stdlife+$E313),('PTRM input'!$G$400*(1+rvanilla01)^0.5)-SUM($G313:I313),('PTRM input'!$G$400*(1+rvanilla01)^0.5)/A16stdlife))</f>
        <v>0</v>
      </c>
      <c r="K313" s="433">
        <f ca="1">IF(A16stdlife="n/a","n/a",IF(K$3&gt;(A16stdlife+$E313),('PTRM input'!$G$400*(1+rvanilla01)^0.5)-SUM($G313:J313),('PTRM input'!$G$400*(1+rvanilla01)^0.5)/A16stdlife))</f>
        <v>0</v>
      </c>
      <c r="L313" s="433">
        <f ca="1">IF(A16stdlife="n/a","n/a",IF(L$3&gt;(A16stdlife+$E313),('PTRM input'!$G$400*(1+rvanilla01)^0.5)-SUM($G313:K313),('PTRM input'!$G$400*(1+rvanilla01)^0.5)/A16stdlife))</f>
        <v>0</v>
      </c>
      <c r="M313" s="433">
        <f ca="1">IF(A16stdlife="n/a","n/a",IF(M$3&gt;(A16stdlife+$E313),('PTRM input'!$G$400*(1+rvanilla01)^0.5)-SUM($G313:L313),('PTRM input'!$G$400*(1+rvanilla01)^0.5)/A16stdlife))</f>
        <v>0</v>
      </c>
      <c r="N313" s="433">
        <f ca="1">IF(A16stdlife="n/a","n/a",IF(N$3&gt;(A16stdlife+$E313),('PTRM input'!$G$400*(1+rvanilla01)^0.5)-SUM($G313:M313),('PTRM input'!$G$400*(1+rvanilla01)^0.5)/A16stdlife))</f>
        <v>0</v>
      </c>
      <c r="O313" s="433">
        <f ca="1">IF(A16stdlife="n/a","n/a",IF(O$3&gt;(A16stdlife+$E313),('PTRM input'!$G$400*(1+rvanilla01)^0.5)-SUM($G313:N313),('PTRM input'!$G$400*(1+rvanilla01)^0.5)/A16stdlife))</f>
        <v>0</v>
      </c>
      <c r="P313" s="433">
        <f ca="1">IF(A16stdlife="n/a","n/a",IF(P$3&gt;(A16stdlife+$E313),('PTRM input'!$G$400*(1+rvanilla01)^0.5)-SUM($G313:O313),('PTRM input'!$G$400*(1+rvanilla01)^0.5)/A16stdlife))</f>
        <v>0</v>
      </c>
      <c r="Q313" s="433">
        <f ca="1">IF(A16stdlife="n/a","n/a",IF(Q$3&gt;(A16stdlife+$E313),('PTRM input'!$G$400*(1+rvanilla01)^0.5)-SUM($G313:P313),('PTRM input'!$G$400*(1+rvanilla01)^0.5)/A16stdlife))</f>
        <v>0</v>
      </c>
      <c r="R313" s="251">
        <f ca="1">IF(A16stdlife="n/a","n/a",IF(R$3&gt;(A16stdlife+$E313),('PTRM input'!$G$400*(1+rvanilla01)^0.5)-SUM($G313:Q313),('PTRM input'!$G$400*(1+rvanilla01)^0.5)/A16stdlife))</f>
        <v>0</v>
      </c>
      <c r="S313" s="251">
        <f ca="1">IF(A16stdlife="n/a","n/a",IF(S$3&gt;(A16stdlife+$E313),('PTRM input'!$G$400*(1+rvanilla01)^0.5)-SUM($G313:R313),('PTRM input'!$G$400*(1+rvanilla01)^0.5)/A16stdlife))</f>
        <v>0</v>
      </c>
      <c r="T313" s="251">
        <f ca="1">IF(A16stdlife="n/a","n/a",IF(T$3&gt;(A16stdlife+$E313),('PTRM input'!$G$400*(1+rvanilla01)^0.5)-SUM($G313:S313),('PTRM input'!$G$400*(1+rvanilla01)^0.5)/A16stdlife))</f>
        <v>0</v>
      </c>
      <c r="U313" s="251">
        <f ca="1">IF(A16stdlife="n/a","n/a",IF(U$3&gt;(A16stdlife+$E313),('PTRM input'!$G$400*(1+rvanilla01)^0.5)-SUM($G313:T313),('PTRM input'!$G$400*(1+rvanilla01)^0.5)/A16stdlife))</f>
        <v>0</v>
      </c>
      <c r="V313" s="251">
        <f ca="1">IF(A16stdlife="n/a","n/a",IF(V$3&gt;(A16stdlife+$E313),('PTRM input'!$G$400*(1+rvanilla01)^0.5)-SUM($G313:U313),('PTRM input'!$G$400*(1+rvanilla01)^0.5)/A16stdlife))</f>
        <v>0</v>
      </c>
      <c r="W313" s="251">
        <f ca="1">IF(A16stdlife="n/a","n/a",IF(W$3&gt;(A16stdlife+$E313),('PTRM input'!$G$400*(1+rvanilla01)^0.5)-SUM($G313:V313),('PTRM input'!$G$400*(1+rvanilla01)^0.5)/A16stdlife))</f>
        <v>0</v>
      </c>
      <c r="X313" s="251">
        <f ca="1">IF(A16stdlife="n/a","n/a",IF(X$3&gt;(A16stdlife+$E313),('PTRM input'!$G$400*(1+rvanilla01)^0.5)-SUM($G313:W313),('PTRM input'!$G$400*(1+rvanilla01)^0.5)/A16stdlife))</f>
        <v>0</v>
      </c>
      <c r="Y313" s="251">
        <f ca="1">IF(A16stdlife="n/a","n/a",IF(Y$3&gt;(A16stdlife+$E313),('PTRM input'!$G$400*(1+rvanilla01)^0.5)-SUM($G313:X313),('PTRM input'!$G$400*(1+rvanilla01)^0.5)/A16stdlife))</f>
        <v>0</v>
      </c>
      <c r="Z313" s="251">
        <f ca="1">IF(A16stdlife="n/a","n/a",IF(Z$3&gt;(A16stdlife+$E313),('PTRM input'!$G$400*(1+rvanilla01)^0.5)-SUM($G313:Y313),('PTRM input'!$G$400*(1+rvanilla01)^0.5)/A16stdlife))</f>
        <v>0</v>
      </c>
      <c r="AA313" s="251">
        <f ca="1">IF(A16stdlife="n/a","n/a",IF(AA$3&gt;(A16stdlife+$E313),('PTRM input'!$G$400*(1+rvanilla01)^0.5)-SUM($G313:Z313),('PTRM input'!$G$400*(1+rvanilla01)^0.5)/A16stdlife))</f>
        <v>0</v>
      </c>
      <c r="AB313" s="251">
        <f ca="1">IF(A16stdlife="n/a","n/a",IF(AB$3&gt;(A16stdlife+$E313),('PTRM input'!$G$400*(1+rvanilla01)^0.5)-SUM($G313:AA313),('PTRM input'!$G$400*(1+rvanilla01)^0.5)/A16stdlife))</f>
        <v>0</v>
      </c>
      <c r="AC313" s="251">
        <f ca="1">IF(A16stdlife="n/a","n/a",IF(AC$3&gt;(A16stdlife+$E313),('PTRM input'!$G$400*(1+rvanilla01)^0.5)-SUM($G313:AB313),('PTRM input'!$G$400*(1+rvanilla01)^0.5)/A16stdlife))</f>
        <v>0</v>
      </c>
      <c r="AD313" s="251">
        <f ca="1">IF(A16stdlife="n/a","n/a",IF(AD$3&gt;(A16stdlife+$E313),('PTRM input'!$G$400*(1+rvanilla01)^0.5)-SUM($G313:AC313),('PTRM input'!$G$400*(1+rvanilla01)^0.5)/A16stdlife))</f>
        <v>0</v>
      </c>
      <c r="AE313" s="251">
        <f ca="1">IF(A16stdlife="n/a","n/a",IF(AE$3&gt;(A16stdlife+$E313),('PTRM input'!$G$400*(1+rvanilla01)^0.5)-SUM($G313:AD313),('PTRM input'!$G$400*(1+rvanilla01)^0.5)/A16stdlife))</f>
        <v>0</v>
      </c>
      <c r="AF313" s="251">
        <f ca="1">IF(A16stdlife="n/a","n/a",IF(AF$3&gt;(A16stdlife+$E313),('PTRM input'!$G$400*(1+rvanilla01)^0.5)-SUM($G313:AE313),('PTRM input'!$G$400*(1+rvanilla01)^0.5)/A16stdlife))</f>
        <v>0</v>
      </c>
      <c r="AG313" s="251">
        <f ca="1">IF(A16stdlife="n/a","n/a",IF(AG$3&gt;(A16stdlife+$E313),('PTRM input'!$G$400*(1+rvanilla01)^0.5)-SUM($G313:AF313),('PTRM input'!$G$400*(1+rvanilla01)^0.5)/A16stdlife))</f>
        <v>0</v>
      </c>
      <c r="AH313" s="251">
        <f ca="1">IF(A16stdlife="n/a","n/a",IF(AH$3&gt;(A16stdlife+$E313),('PTRM input'!$G$400*(1+rvanilla01)^0.5)-SUM($G313:AG313),('PTRM input'!$G$400*(1+rvanilla01)^0.5)/A16stdlife))</f>
        <v>0</v>
      </c>
      <c r="AI313" s="251">
        <f ca="1">IF(A16stdlife="n/a","n/a",IF(AI$3&gt;(A16stdlife+$E313),('PTRM input'!$G$400*(1+rvanilla01)^0.5)-SUM($G313:AH313),('PTRM input'!$G$400*(1+rvanilla01)^0.5)/A16stdlife))</f>
        <v>0</v>
      </c>
      <c r="AJ313" s="251">
        <f ca="1">IF(A16stdlife="n/a","n/a",IF(AJ$3&gt;(A16stdlife+$E313),('PTRM input'!$G$400*(1+rvanilla01)^0.5)-SUM($G313:AI313),('PTRM input'!$G$400*(1+rvanilla01)^0.5)/A16stdlife))</f>
        <v>0</v>
      </c>
      <c r="AK313" s="251">
        <f ca="1">IF(A16stdlife="n/a","n/a",IF(AK$3&gt;(A16stdlife+$E313),('PTRM input'!$G$400*(1+rvanilla01)^0.5)-SUM($G313:AJ313),('PTRM input'!$G$400*(1+rvanilla01)^0.5)/A16stdlife))</f>
        <v>0</v>
      </c>
      <c r="AL313" s="251">
        <f ca="1">IF(A16stdlife="n/a","n/a",IF(AL$3&gt;(A16stdlife+$E313),('PTRM input'!$G$400*(1+rvanilla01)^0.5)-SUM($G313:AK313),('PTRM input'!$G$400*(1+rvanilla01)^0.5)/A16stdlife))</f>
        <v>0</v>
      </c>
      <c r="AM313" s="251">
        <f ca="1">IF(A16stdlife="n/a","n/a",IF(AM$3&gt;(A16stdlife+$E313),('PTRM input'!$G$400*(1+rvanilla01)^0.5)-SUM($G313:AL313),('PTRM input'!$G$400*(1+rvanilla01)^0.5)/A16stdlife))</f>
        <v>0</v>
      </c>
      <c r="AN313" s="251">
        <f ca="1">IF(A16stdlife="n/a","n/a",IF(AN$3&gt;(A16stdlife+$E313),('PTRM input'!$G$400*(1+rvanilla01)^0.5)-SUM($G313:AM313),('PTRM input'!$G$400*(1+rvanilla01)^0.5)/A16stdlife))</f>
        <v>0</v>
      </c>
      <c r="AO313" s="251">
        <f ca="1">IF(A16stdlife="n/a","n/a",IF(AO$3&gt;(A16stdlife+$E313),('PTRM input'!$G$400*(1+rvanilla01)^0.5)-SUM($G313:AN313),('PTRM input'!$G$400*(1+rvanilla01)^0.5)/A16stdlife))</f>
        <v>0</v>
      </c>
      <c r="AP313" s="251">
        <f ca="1">IF(A16stdlife="n/a","n/a",IF(AP$3&gt;(A16stdlife+$E313),('PTRM input'!$G$400*(1+rvanilla01)^0.5)-SUM($G313:AO313),('PTRM input'!$G$400*(1+rvanilla01)^0.5)/A16stdlife))</f>
        <v>0</v>
      </c>
      <c r="AQ313" s="251">
        <f ca="1">IF(A16stdlife="n/a","n/a",IF(AQ$3&gt;(A16stdlife+$E313),('PTRM input'!$G$400*(1+rvanilla01)^0.5)-SUM($G313:AP313),('PTRM input'!$G$400*(1+rvanilla01)^0.5)/A16stdlife))</f>
        <v>0</v>
      </c>
      <c r="AR313" s="251">
        <f ca="1">IF(A16stdlife="n/a","n/a",IF(AR$3&gt;(A16stdlife+$E313),('PTRM input'!$G$400*(1+rvanilla01)^0.5)-SUM($G313:AQ313),('PTRM input'!$G$400*(1+rvanilla01)^0.5)/A16stdlife))</f>
        <v>0</v>
      </c>
      <c r="AS313" s="251">
        <f ca="1">IF(A16stdlife="n/a","n/a",IF(AS$3&gt;(A16stdlife+$E313),('PTRM input'!$G$400*(1+rvanilla01)^0.5)-SUM($G313:AR313),('PTRM input'!$G$400*(1+rvanilla01)^0.5)/A16stdlife))</f>
        <v>0</v>
      </c>
      <c r="AT313" s="251">
        <f ca="1">IF(A16stdlife="n/a","n/a",IF(AT$3&gt;(A16stdlife+$E313),('PTRM input'!$G$400*(1+rvanilla01)^0.5)-SUM($G313:AS313),('PTRM input'!$G$400*(1+rvanilla01)^0.5)/A16stdlife))</f>
        <v>0</v>
      </c>
      <c r="AU313" s="251">
        <f ca="1">IF(A16stdlife="n/a","n/a",IF(AU$3&gt;(A16stdlife+$E313),('PTRM input'!$G$400*(1+rvanilla01)^0.5)-SUM($G313:AT313),('PTRM input'!$G$400*(1+rvanilla01)^0.5)/A16stdlife))</f>
        <v>0</v>
      </c>
      <c r="AV313" s="251">
        <f ca="1">IF(A16stdlife="n/a","n/a",IF(AV$3&gt;(A16stdlife+$E313),('PTRM input'!$G$400*(1+rvanilla01)^0.5)-SUM($G313:AU313),('PTRM input'!$G$400*(1+rvanilla01)^0.5)/A16stdlife))</f>
        <v>0</v>
      </c>
      <c r="AW313" s="251">
        <f ca="1">IF(A16stdlife="n/a","n/a",IF(AW$3&gt;(A16stdlife+$E313),('PTRM input'!$G$400*(1+rvanilla01)^0.5)-SUM($G313:AV313),('PTRM input'!$G$400*(1+rvanilla01)^0.5)/A16stdlife))</f>
        <v>0</v>
      </c>
      <c r="AX313" s="251">
        <f ca="1">IF(A16stdlife="n/a","n/a",IF(AX$3&gt;(A16stdlife+$E313),('PTRM input'!$G$400*(1+rvanilla01)^0.5)-SUM($G313:AW313),('PTRM input'!$G$400*(1+rvanilla01)^0.5)/A16stdlife))</f>
        <v>0</v>
      </c>
      <c r="AY313" s="251">
        <f ca="1">IF(A16stdlife="n/a","n/a",IF(AY$3&gt;(A16stdlife+$E313),('PTRM input'!$G$400*(1+rvanilla01)^0.5)-SUM($G313:AX313),('PTRM input'!$G$400*(1+rvanilla01)^0.5)/A16stdlife))</f>
        <v>0</v>
      </c>
      <c r="AZ313" s="251">
        <f ca="1">IF(A16stdlife="n/a","n/a",IF(AZ$3&gt;(A16stdlife+$E313),('PTRM input'!$G$400*(1+rvanilla01)^0.5)-SUM($G313:AY313),('PTRM input'!$G$400*(1+rvanilla01)^0.5)/A16stdlife))</f>
        <v>0</v>
      </c>
      <c r="BA313" s="251">
        <f ca="1">IF(A16stdlife="n/a","n/a",IF(BA$3&gt;(A16stdlife+$E313),('PTRM input'!$G$400*(1+rvanilla01)^0.5)-SUM($G313:AZ313),('PTRM input'!$G$400*(1+rvanilla01)^0.5)/A16stdlife))</f>
        <v>0</v>
      </c>
      <c r="BB313" s="251">
        <f ca="1">IF(A16stdlife="n/a","n/a",IF(BB$3&gt;(A16stdlife+$E313),('PTRM input'!$G$400*(1+rvanilla01)^0.5)-SUM($G313:BA313),('PTRM input'!$G$400*(1+rvanilla01)^0.5)/A16stdlife))</f>
        <v>0</v>
      </c>
      <c r="BC313" s="251">
        <f ca="1">IF(A16stdlife="n/a","n/a",IF(BC$3&gt;(A16stdlife+$E313),('PTRM input'!$G$400*(1+rvanilla01)^0.5)-SUM($G313:BB313),('PTRM input'!$G$400*(1+rvanilla01)^0.5)/A16stdlife))</f>
        <v>0</v>
      </c>
      <c r="BD313" s="251">
        <f ca="1">IF(A16stdlife="n/a","n/a",IF(BD$3&gt;(A16stdlife+$E313),('PTRM input'!$G$400*(1+rvanilla01)^0.5)-SUM($G313:BC313),('PTRM input'!$G$400*(1+rvanilla01)^0.5)/A16stdlife))</f>
        <v>0</v>
      </c>
      <c r="BE313" s="251">
        <f ca="1">IF(A16stdlife="n/a","n/a",IF(BE$3&gt;(A16stdlife+$E313),('PTRM input'!$G$400*(1+rvanilla01)^0.5)-SUM($G313:BD313),('PTRM input'!$G$400*(1+rvanilla01)^0.5)/A16stdlife))</f>
        <v>0</v>
      </c>
      <c r="BF313" s="251">
        <f ca="1">IF(A16stdlife="n/a","n/a",IF(BF$3&gt;(A16stdlife+$E313),('PTRM input'!$G$400*(1+rvanilla01)^0.5)-SUM($G313:BE313),('PTRM input'!$G$400*(1+rvanilla01)^0.5)/A16stdlife))</f>
        <v>0</v>
      </c>
      <c r="BG313" s="251">
        <f ca="1">IF(A16stdlife="n/a","n/a",IF(BG$3&gt;(A16stdlife+$E313),('PTRM input'!$G$400*(1+rvanilla01)^0.5)-SUM($G313:BF313),('PTRM input'!$G$400*(1+rvanilla01)^0.5)/A16stdlife))</f>
        <v>0</v>
      </c>
      <c r="BH313" s="251">
        <f ca="1">IF(A16stdlife="n/a","n/a",IF(BH$3&gt;(A16stdlife+$E313),('PTRM input'!$G$400*(1+rvanilla01)^0.5)-SUM($G313:BG313),('PTRM input'!$G$400*(1+rvanilla01)^0.5)/A16stdlife))</f>
        <v>0</v>
      </c>
      <c r="BI313" s="251">
        <f ca="1">IF(A16stdlife="n/a","n/a",IF(BI$3&gt;(A16stdlife+$E313),('PTRM input'!$G$400*(1+rvanilla01)^0.5)-SUM($G313:BH313),('PTRM input'!$G$400*(1+rvanilla01)^0.5)/A16stdlife))</f>
        <v>0</v>
      </c>
      <c r="BJ313" s="116"/>
      <c r="BK313" s="116"/>
      <c r="BL313" s="116"/>
      <c r="BM313" s="116"/>
    </row>
    <row r="314" spans="1:65" hidden="1" outlineLevel="2">
      <c r="A314" s="116"/>
      <c r="B314" s="19"/>
      <c r="C314" s="18"/>
      <c r="D314" s="760"/>
      <c r="E314" s="86">
        <v>2</v>
      </c>
      <c r="F314" s="259"/>
      <c r="G314" s="434"/>
      <c r="H314" s="619"/>
      <c r="I314" s="433">
        <f ca="1">IF(A16stdlife="n/a","n/a",IF(I$3&gt;(A16stdlife+$E314),('PTRM input'!$H$400*(1+rvanilla02)^0.5)-SUM(H314:$H314),('PTRM input'!$H$400*(1+rvanilla02)^0.5)/A16stdlife))</f>
        <v>0</v>
      </c>
      <c r="J314" s="433">
        <f ca="1">IF(A16stdlife="n/a","n/a",IF(J$3&gt;(A16stdlife+$E314),('PTRM input'!$H$400*(1+rvanilla02)^0.5)-SUM($H314:I314),('PTRM input'!$H$400*(1+rvanilla02)^0.5)/A16stdlife))</f>
        <v>0</v>
      </c>
      <c r="K314" s="433">
        <f ca="1">IF(A16stdlife="n/a","n/a",IF(K$3&gt;(A16stdlife+$E314),('PTRM input'!$H$400*(1+rvanilla02)^0.5)-SUM($H314:J314),('PTRM input'!$H$400*(1+rvanilla02)^0.5)/A16stdlife))</f>
        <v>0</v>
      </c>
      <c r="L314" s="433">
        <f ca="1">IF(A16stdlife="n/a","n/a",IF(L$3&gt;(A16stdlife+$E314),('PTRM input'!$H$400*(1+rvanilla02)^0.5)-SUM($H314:K314),('PTRM input'!$H$400*(1+rvanilla02)^0.5)/A16stdlife))</f>
        <v>0</v>
      </c>
      <c r="M314" s="433">
        <f ca="1">IF(A16stdlife="n/a","n/a",IF(M$3&gt;(A16stdlife+$E314),('PTRM input'!$H$400*(1+rvanilla02)^0.5)-SUM($H314:L314),('PTRM input'!$H$400*(1+rvanilla02)^0.5)/A16stdlife))</f>
        <v>0</v>
      </c>
      <c r="N314" s="433">
        <f ca="1">IF(A16stdlife="n/a","n/a",IF(N$3&gt;(A16stdlife+$E314),('PTRM input'!$H$400*(1+rvanilla02)^0.5)-SUM($H314:M314),('PTRM input'!$H$400*(1+rvanilla02)^0.5)/A16stdlife))</f>
        <v>0</v>
      </c>
      <c r="O314" s="433">
        <f ca="1">IF(A16stdlife="n/a","n/a",IF(O$3&gt;(A16stdlife+$E314),('PTRM input'!$H$400*(1+rvanilla02)^0.5)-SUM($H314:N314),('PTRM input'!$H$400*(1+rvanilla02)^0.5)/A16stdlife))</f>
        <v>0</v>
      </c>
      <c r="P314" s="433">
        <f ca="1">IF(A16stdlife="n/a","n/a",IF(P$3&gt;(A16stdlife+$E314),('PTRM input'!$H$400*(1+rvanilla02)^0.5)-SUM($H314:O314),('PTRM input'!$H$400*(1+rvanilla02)^0.5)/A16stdlife))</f>
        <v>0</v>
      </c>
      <c r="Q314" s="433">
        <f ca="1">IF(A16stdlife="n/a","n/a",IF(Q$3&gt;(A16stdlife+$E314),('PTRM input'!$H$400*(1+rvanilla02)^0.5)-SUM($H314:P314),('PTRM input'!$H$400*(1+rvanilla02)^0.5)/A16stdlife))</f>
        <v>0</v>
      </c>
      <c r="R314" s="251">
        <f ca="1">IF(A16stdlife="n/a","n/a",IF(R$3&gt;(A16stdlife+$E314),('PTRM input'!$H$400*(1+rvanilla02)^0.5)-SUM($H314:Q314),('PTRM input'!$H$400*(1+rvanilla02)^0.5)/A16stdlife))</f>
        <v>0</v>
      </c>
      <c r="S314" s="251">
        <f ca="1">IF(A16stdlife="n/a","n/a",IF(S$3&gt;(A16stdlife+$E314),('PTRM input'!$H$400*(1+rvanilla02)^0.5)-SUM($H314:R314),('PTRM input'!$H$400*(1+rvanilla02)^0.5)/A16stdlife))</f>
        <v>0</v>
      </c>
      <c r="T314" s="251">
        <f ca="1">IF(A16stdlife="n/a","n/a",IF(T$3&gt;(A16stdlife+$E314),('PTRM input'!$H$400*(1+rvanilla02)^0.5)-SUM($H314:S314),('PTRM input'!$H$400*(1+rvanilla02)^0.5)/A16stdlife))</f>
        <v>0</v>
      </c>
      <c r="U314" s="251">
        <f ca="1">IF(A16stdlife="n/a","n/a",IF(U$3&gt;(A16stdlife+$E314),('PTRM input'!$H$400*(1+rvanilla02)^0.5)-SUM($H314:T314),('PTRM input'!$H$400*(1+rvanilla02)^0.5)/A16stdlife))</f>
        <v>0</v>
      </c>
      <c r="V314" s="251">
        <f ca="1">IF(A16stdlife="n/a","n/a",IF(V$3&gt;(A16stdlife+$E314),('PTRM input'!$H$400*(1+rvanilla02)^0.5)-SUM($H314:U314),('PTRM input'!$H$400*(1+rvanilla02)^0.5)/A16stdlife))</f>
        <v>0</v>
      </c>
      <c r="W314" s="251">
        <f ca="1">IF(A16stdlife="n/a","n/a",IF(W$3&gt;(A16stdlife+$E314),('PTRM input'!$H$400*(1+rvanilla02)^0.5)-SUM($H314:V314),('PTRM input'!$H$400*(1+rvanilla02)^0.5)/A16stdlife))</f>
        <v>0</v>
      </c>
      <c r="X314" s="251">
        <f ca="1">IF(A16stdlife="n/a","n/a",IF(X$3&gt;(A16stdlife+$E314),('PTRM input'!$H$400*(1+rvanilla02)^0.5)-SUM($H314:W314),('PTRM input'!$H$400*(1+rvanilla02)^0.5)/A16stdlife))</f>
        <v>0</v>
      </c>
      <c r="Y314" s="251">
        <f ca="1">IF(A16stdlife="n/a","n/a",IF(Y$3&gt;(A16stdlife+$E314),('PTRM input'!$H$400*(1+rvanilla02)^0.5)-SUM($H314:X314),('PTRM input'!$H$400*(1+rvanilla02)^0.5)/A16stdlife))</f>
        <v>0</v>
      </c>
      <c r="Z314" s="251">
        <f ca="1">IF(A16stdlife="n/a","n/a",IF(Z$3&gt;(A16stdlife+$E314),('PTRM input'!$H$400*(1+rvanilla02)^0.5)-SUM($H314:Y314),('PTRM input'!$H$400*(1+rvanilla02)^0.5)/A16stdlife))</f>
        <v>0</v>
      </c>
      <c r="AA314" s="251">
        <f ca="1">IF(A16stdlife="n/a","n/a",IF(AA$3&gt;(A16stdlife+$E314),('PTRM input'!$H$400*(1+rvanilla02)^0.5)-SUM($H314:Z314),('PTRM input'!$H$400*(1+rvanilla02)^0.5)/A16stdlife))</f>
        <v>0</v>
      </c>
      <c r="AB314" s="251">
        <f ca="1">IF(A16stdlife="n/a","n/a",IF(AB$3&gt;(A16stdlife+$E314),('PTRM input'!$H$400*(1+rvanilla02)^0.5)-SUM($H314:AA314),('PTRM input'!$H$400*(1+rvanilla02)^0.5)/A16stdlife))</f>
        <v>0</v>
      </c>
      <c r="AC314" s="251">
        <f ca="1">IF(A16stdlife="n/a","n/a",IF(AC$3&gt;(A16stdlife+$E314),('PTRM input'!$H$400*(1+rvanilla02)^0.5)-SUM($H314:AB314),('PTRM input'!$H$400*(1+rvanilla02)^0.5)/A16stdlife))</f>
        <v>0</v>
      </c>
      <c r="AD314" s="251">
        <f ca="1">IF(A16stdlife="n/a","n/a",IF(AD$3&gt;(A16stdlife+$E314),('PTRM input'!$H$400*(1+rvanilla02)^0.5)-SUM($H314:AC314),('PTRM input'!$H$400*(1+rvanilla02)^0.5)/A16stdlife))</f>
        <v>0</v>
      </c>
      <c r="AE314" s="251">
        <f ca="1">IF(A16stdlife="n/a","n/a",IF(AE$3&gt;(A16stdlife+$E314),('PTRM input'!$H$400*(1+rvanilla02)^0.5)-SUM($H314:AD314),('PTRM input'!$H$400*(1+rvanilla02)^0.5)/A16stdlife))</f>
        <v>0</v>
      </c>
      <c r="AF314" s="251">
        <f ca="1">IF(A16stdlife="n/a","n/a",IF(AF$3&gt;(A16stdlife+$E314),('PTRM input'!$H$400*(1+rvanilla02)^0.5)-SUM($H314:AE314),('PTRM input'!$H$400*(1+rvanilla02)^0.5)/A16stdlife))</f>
        <v>0</v>
      </c>
      <c r="AG314" s="251">
        <f ca="1">IF(A16stdlife="n/a","n/a",IF(AG$3&gt;(A16stdlife+$E314),('PTRM input'!$H$400*(1+rvanilla02)^0.5)-SUM($H314:AF314),('PTRM input'!$H$400*(1+rvanilla02)^0.5)/A16stdlife))</f>
        <v>0</v>
      </c>
      <c r="AH314" s="251">
        <f ca="1">IF(A16stdlife="n/a","n/a",IF(AH$3&gt;(A16stdlife+$E314),('PTRM input'!$H$400*(1+rvanilla02)^0.5)-SUM($H314:AG314),('PTRM input'!$H$400*(1+rvanilla02)^0.5)/A16stdlife))</f>
        <v>0</v>
      </c>
      <c r="AI314" s="251">
        <f ca="1">IF(A16stdlife="n/a","n/a",IF(AI$3&gt;(A16stdlife+$E314),('PTRM input'!$H$400*(1+rvanilla02)^0.5)-SUM($H314:AH314),('PTRM input'!$H$400*(1+rvanilla02)^0.5)/A16stdlife))</f>
        <v>0</v>
      </c>
      <c r="AJ314" s="251">
        <f ca="1">IF(A16stdlife="n/a","n/a",IF(AJ$3&gt;(A16stdlife+$E314),('PTRM input'!$H$400*(1+rvanilla02)^0.5)-SUM($H314:AI314),('PTRM input'!$H$400*(1+rvanilla02)^0.5)/A16stdlife))</f>
        <v>0</v>
      </c>
      <c r="AK314" s="251">
        <f ca="1">IF(A16stdlife="n/a","n/a",IF(AK$3&gt;(A16stdlife+$E314),('PTRM input'!$H$400*(1+rvanilla02)^0.5)-SUM($H314:AJ314),('PTRM input'!$H$400*(1+rvanilla02)^0.5)/A16stdlife))</f>
        <v>0</v>
      </c>
      <c r="AL314" s="251">
        <f ca="1">IF(A16stdlife="n/a","n/a",IF(AL$3&gt;(A16stdlife+$E314),('PTRM input'!$H$400*(1+rvanilla02)^0.5)-SUM($H314:AK314),('PTRM input'!$H$400*(1+rvanilla02)^0.5)/A16stdlife))</f>
        <v>0</v>
      </c>
      <c r="AM314" s="251">
        <f ca="1">IF(A16stdlife="n/a","n/a",IF(AM$3&gt;(A16stdlife+$E314),('PTRM input'!$H$400*(1+rvanilla02)^0.5)-SUM($H314:AL314),('PTRM input'!$H$400*(1+rvanilla02)^0.5)/A16stdlife))</f>
        <v>0</v>
      </c>
      <c r="AN314" s="251">
        <f ca="1">IF(A16stdlife="n/a","n/a",IF(AN$3&gt;(A16stdlife+$E314),('PTRM input'!$H$400*(1+rvanilla02)^0.5)-SUM($H314:AM314),('PTRM input'!$H$400*(1+rvanilla02)^0.5)/A16stdlife))</f>
        <v>0</v>
      </c>
      <c r="AO314" s="251">
        <f ca="1">IF(A16stdlife="n/a","n/a",IF(AO$3&gt;(A16stdlife+$E314),('PTRM input'!$H$400*(1+rvanilla02)^0.5)-SUM($H314:AN314),('PTRM input'!$H$400*(1+rvanilla02)^0.5)/A16stdlife))</f>
        <v>0</v>
      </c>
      <c r="AP314" s="251">
        <f ca="1">IF(A16stdlife="n/a","n/a",IF(AP$3&gt;(A16stdlife+$E314),('PTRM input'!$H$400*(1+rvanilla02)^0.5)-SUM($H314:AO314),('PTRM input'!$H$400*(1+rvanilla02)^0.5)/A16stdlife))</f>
        <v>0</v>
      </c>
      <c r="AQ314" s="251">
        <f ca="1">IF(A16stdlife="n/a","n/a",IF(AQ$3&gt;(A16stdlife+$E314),('PTRM input'!$H$400*(1+rvanilla02)^0.5)-SUM($H314:AP314),('PTRM input'!$H$400*(1+rvanilla02)^0.5)/A16stdlife))</f>
        <v>0</v>
      </c>
      <c r="AR314" s="251">
        <f ca="1">IF(A16stdlife="n/a","n/a",IF(AR$3&gt;(A16stdlife+$E314),('PTRM input'!$H$400*(1+rvanilla02)^0.5)-SUM($H314:AQ314),('PTRM input'!$H$400*(1+rvanilla02)^0.5)/A16stdlife))</f>
        <v>0</v>
      </c>
      <c r="AS314" s="251">
        <f ca="1">IF(A16stdlife="n/a","n/a",IF(AS$3&gt;(A16stdlife+$E314),('PTRM input'!$H$400*(1+rvanilla02)^0.5)-SUM($H314:AR314),('PTRM input'!$H$400*(1+rvanilla02)^0.5)/A16stdlife))</f>
        <v>0</v>
      </c>
      <c r="AT314" s="251">
        <f ca="1">IF(A16stdlife="n/a","n/a",IF(AT$3&gt;(A16stdlife+$E314),('PTRM input'!$H$400*(1+rvanilla02)^0.5)-SUM($H314:AS314),('PTRM input'!$H$400*(1+rvanilla02)^0.5)/A16stdlife))</f>
        <v>0</v>
      </c>
      <c r="AU314" s="251">
        <f ca="1">IF(A16stdlife="n/a","n/a",IF(AU$3&gt;(A16stdlife+$E314),('PTRM input'!$H$400*(1+rvanilla02)^0.5)-SUM($H314:AT314),('PTRM input'!$H$400*(1+rvanilla02)^0.5)/A16stdlife))</f>
        <v>0</v>
      </c>
      <c r="AV314" s="251">
        <f ca="1">IF(A16stdlife="n/a","n/a",IF(AV$3&gt;(A16stdlife+$E314),('PTRM input'!$H$400*(1+rvanilla02)^0.5)-SUM($H314:AU314),('PTRM input'!$H$400*(1+rvanilla02)^0.5)/A16stdlife))</f>
        <v>0</v>
      </c>
      <c r="AW314" s="251">
        <f ca="1">IF(A16stdlife="n/a","n/a",IF(AW$3&gt;(A16stdlife+$E314),('PTRM input'!$H$400*(1+rvanilla02)^0.5)-SUM($H314:AV314),('PTRM input'!$H$400*(1+rvanilla02)^0.5)/A16stdlife))</f>
        <v>0</v>
      </c>
      <c r="AX314" s="251">
        <f ca="1">IF(A16stdlife="n/a","n/a",IF(AX$3&gt;(A16stdlife+$E314),('PTRM input'!$H$400*(1+rvanilla02)^0.5)-SUM($H314:AW314),('PTRM input'!$H$400*(1+rvanilla02)^0.5)/A16stdlife))</f>
        <v>0</v>
      </c>
      <c r="AY314" s="251">
        <f ca="1">IF(A16stdlife="n/a","n/a",IF(AY$3&gt;(A16stdlife+$E314),('PTRM input'!$H$400*(1+rvanilla02)^0.5)-SUM($H314:AX314),('PTRM input'!$H$400*(1+rvanilla02)^0.5)/A16stdlife))</f>
        <v>0</v>
      </c>
      <c r="AZ314" s="251">
        <f ca="1">IF(A16stdlife="n/a","n/a",IF(AZ$3&gt;(A16stdlife+$E314),('PTRM input'!$H$400*(1+rvanilla02)^0.5)-SUM($H314:AY314),('PTRM input'!$H$400*(1+rvanilla02)^0.5)/A16stdlife))</f>
        <v>0</v>
      </c>
      <c r="BA314" s="251">
        <f ca="1">IF(A16stdlife="n/a","n/a",IF(BA$3&gt;(A16stdlife+$E314),('PTRM input'!$H$400*(1+rvanilla02)^0.5)-SUM($H314:AZ314),('PTRM input'!$H$400*(1+rvanilla02)^0.5)/A16stdlife))</f>
        <v>0</v>
      </c>
      <c r="BB314" s="251">
        <f ca="1">IF(A16stdlife="n/a","n/a",IF(BB$3&gt;(A16stdlife+$E314),('PTRM input'!$H$400*(1+rvanilla02)^0.5)-SUM($H314:BA314),('PTRM input'!$H$400*(1+rvanilla02)^0.5)/A16stdlife))</f>
        <v>0</v>
      </c>
      <c r="BC314" s="251">
        <f ca="1">IF(A16stdlife="n/a","n/a",IF(BC$3&gt;(A16stdlife+$E314),('PTRM input'!$H$400*(1+rvanilla02)^0.5)-SUM($H314:BB314),('PTRM input'!$H$400*(1+rvanilla02)^0.5)/A16stdlife))</f>
        <v>0</v>
      </c>
      <c r="BD314" s="251">
        <f ca="1">IF(A16stdlife="n/a","n/a",IF(BD$3&gt;(A16stdlife+$E314),('PTRM input'!$H$400*(1+rvanilla02)^0.5)-SUM($H314:BC314),('PTRM input'!$H$400*(1+rvanilla02)^0.5)/A16stdlife))</f>
        <v>0</v>
      </c>
      <c r="BE314" s="251">
        <f ca="1">IF(A16stdlife="n/a","n/a",IF(BE$3&gt;(A16stdlife+$E314),('PTRM input'!$H$400*(1+rvanilla02)^0.5)-SUM($H314:BD314),('PTRM input'!$H$400*(1+rvanilla02)^0.5)/A16stdlife))</f>
        <v>0</v>
      </c>
      <c r="BF314" s="251">
        <f ca="1">IF(A16stdlife="n/a","n/a",IF(BF$3&gt;(A16stdlife+$E314),('PTRM input'!$H$400*(1+rvanilla02)^0.5)-SUM($H314:BE314),('PTRM input'!$H$400*(1+rvanilla02)^0.5)/A16stdlife))</f>
        <v>0</v>
      </c>
      <c r="BG314" s="251">
        <f ca="1">IF(A16stdlife="n/a","n/a",IF(BG$3&gt;(A16stdlife+$E314),('PTRM input'!$H$400*(1+rvanilla02)^0.5)-SUM($H314:BF314),('PTRM input'!$H$400*(1+rvanilla02)^0.5)/A16stdlife))</f>
        <v>0</v>
      </c>
      <c r="BH314" s="251">
        <f ca="1">IF(A16stdlife="n/a","n/a",IF(BH$3&gt;(A16stdlife+$E314),('PTRM input'!$H$400*(1+rvanilla02)^0.5)-SUM($H314:BG314),('PTRM input'!$H$400*(1+rvanilla02)^0.5)/A16stdlife))</f>
        <v>0</v>
      </c>
      <c r="BI314" s="251">
        <f ca="1">IF(A16stdlife="n/a","n/a",IF(BI$3&gt;(A16stdlife+$E314),('PTRM input'!$H$400*(1+rvanilla02)^0.5)-SUM($H314:BH314),('PTRM input'!$H$400*(1+rvanilla02)^0.5)/A16stdlife))</f>
        <v>0</v>
      </c>
      <c r="BJ314" s="116"/>
      <c r="BK314" s="116"/>
      <c r="BL314" s="116"/>
      <c r="BM314" s="116"/>
    </row>
    <row r="315" spans="1:65" hidden="1" outlineLevel="2">
      <c r="A315" s="116"/>
      <c r="B315" s="19"/>
      <c r="C315" s="18"/>
      <c r="D315" s="760"/>
      <c r="E315" s="86">
        <v>3</v>
      </c>
      <c r="F315" s="259"/>
      <c r="G315" s="434"/>
      <c r="H315" s="435"/>
      <c r="I315" s="619"/>
      <c r="J315" s="433">
        <f ca="1">IF(A16stdlife="n/a","n/a",IF(J$3&gt;(A16stdlife+$E315),('PTRM input'!$I$400*(1+rvanilla03)^0.5)-SUM(I315:$I315),('PTRM input'!$I$400*(1+rvanilla03)^0.5)/A16stdlife))</f>
        <v>0</v>
      </c>
      <c r="K315" s="433">
        <f ca="1">IF(A16stdlife="n/a","n/a",IF(K$3&gt;(A16stdlife+$E315),('PTRM input'!$I$400*(1+rvanilla03)^0.5)-SUM($I315:J315),('PTRM input'!$I$400*(1+rvanilla03)^0.5)/A16stdlife))</f>
        <v>0</v>
      </c>
      <c r="L315" s="433">
        <f ca="1">IF(A16stdlife="n/a","n/a",IF(L$3&gt;(A16stdlife+$E315),('PTRM input'!$I$400*(1+rvanilla03)^0.5)-SUM($I315:K315),('PTRM input'!$I$400*(1+rvanilla03)^0.5)/A16stdlife))</f>
        <v>0</v>
      </c>
      <c r="M315" s="433">
        <f ca="1">IF(A16stdlife="n/a","n/a",IF(M$3&gt;(A16stdlife+$E315),('PTRM input'!$I$400*(1+rvanilla03)^0.5)-SUM($I315:L315),('PTRM input'!$I$400*(1+rvanilla03)^0.5)/A16stdlife))</f>
        <v>0</v>
      </c>
      <c r="N315" s="433">
        <f ca="1">IF(A16stdlife="n/a","n/a",IF(N$3&gt;(A16stdlife+$E315),('PTRM input'!$I$400*(1+rvanilla03)^0.5)-SUM($I315:M315),('PTRM input'!$I$400*(1+rvanilla03)^0.5)/A16stdlife))</f>
        <v>0</v>
      </c>
      <c r="O315" s="433">
        <f ca="1">IF(A16stdlife="n/a","n/a",IF(O$3&gt;(A16stdlife+$E315),('PTRM input'!$I$400*(1+rvanilla03)^0.5)-SUM($I315:N315),('PTRM input'!$I$400*(1+rvanilla03)^0.5)/A16stdlife))</f>
        <v>0</v>
      </c>
      <c r="P315" s="433">
        <f ca="1">IF(A16stdlife="n/a","n/a",IF(P$3&gt;(A16stdlife+$E315),('PTRM input'!$I$400*(1+rvanilla03)^0.5)-SUM($I315:O315),('PTRM input'!$I$400*(1+rvanilla03)^0.5)/A16stdlife))</f>
        <v>0</v>
      </c>
      <c r="Q315" s="433">
        <f ca="1">IF(A16stdlife="n/a","n/a",IF(Q$3&gt;(A16stdlife+$E315),('PTRM input'!$I$400*(1+rvanilla03)^0.5)-SUM($I315:P315),('PTRM input'!$I$400*(1+rvanilla03)^0.5)/A16stdlife))</f>
        <v>0</v>
      </c>
      <c r="R315" s="251">
        <f ca="1">IF(A16stdlife="n/a","n/a",IF(R$3&gt;(A16stdlife+$E315),('PTRM input'!$I$400*(1+rvanilla03)^0.5)-SUM($I315:Q315),('PTRM input'!$I$400*(1+rvanilla03)^0.5)/A16stdlife))</f>
        <v>0</v>
      </c>
      <c r="S315" s="251">
        <f ca="1">IF(A16stdlife="n/a","n/a",IF(S$3&gt;(A16stdlife+$E315),('PTRM input'!$I$400*(1+rvanilla03)^0.5)-SUM($I315:R315),('PTRM input'!$I$400*(1+rvanilla03)^0.5)/A16stdlife))</f>
        <v>0</v>
      </c>
      <c r="T315" s="251">
        <f ca="1">IF(A16stdlife="n/a","n/a",IF(T$3&gt;(A16stdlife+$E315),('PTRM input'!$I$400*(1+rvanilla03)^0.5)-SUM($I315:S315),('PTRM input'!$I$400*(1+rvanilla03)^0.5)/A16stdlife))</f>
        <v>0</v>
      </c>
      <c r="U315" s="251">
        <f ca="1">IF(A16stdlife="n/a","n/a",IF(U$3&gt;(A16stdlife+$E315),('PTRM input'!$I$400*(1+rvanilla03)^0.5)-SUM($I315:T315),('PTRM input'!$I$400*(1+rvanilla03)^0.5)/A16stdlife))</f>
        <v>0</v>
      </c>
      <c r="V315" s="251">
        <f ca="1">IF(A16stdlife="n/a","n/a",IF(V$3&gt;(A16stdlife+$E315),('PTRM input'!$I$400*(1+rvanilla03)^0.5)-SUM($I315:U315),('PTRM input'!$I$400*(1+rvanilla03)^0.5)/A16stdlife))</f>
        <v>0</v>
      </c>
      <c r="W315" s="251">
        <f ca="1">IF(A16stdlife="n/a","n/a",IF(W$3&gt;(A16stdlife+$E315),('PTRM input'!$I$400*(1+rvanilla03)^0.5)-SUM($I315:V315),('PTRM input'!$I$400*(1+rvanilla03)^0.5)/A16stdlife))</f>
        <v>0</v>
      </c>
      <c r="X315" s="251">
        <f ca="1">IF(A16stdlife="n/a","n/a",IF(X$3&gt;(A16stdlife+$E315),('PTRM input'!$I$400*(1+rvanilla03)^0.5)-SUM($I315:W315),('PTRM input'!$I$400*(1+rvanilla03)^0.5)/A16stdlife))</f>
        <v>0</v>
      </c>
      <c r="Y315" s="251">
        <f ca="1">IF(A16stdlife="n/a","n/a",IF(Y$3&gt;(A16stdlife+$E315),('PTRM input'!$I$400*(1+rvanilla03)^0.5)-SUM($I315:X315),('PTRM input'!$I$400*(1+rvanilla03)^0.5)/A16stdlife))</f>
        <v>0</v>
      </c>
      <c r="Z315" s="251">
        <f ca="1">IF(A16stdlife="n/a","n/a",IF(Z$3&gt;(A16stdlife+$E315),('PTRM input'!$I$400*(1+rvanilla03)^0.5)-SUM($I315:Y315),('PTRM input'!$I$400*(1+rvanilla03)^0.5)/A16stdlife))</f>
        <v>0</v>
      </c>
      <c r="AA315" s="251">
        <f ca="1">IF(A16stdlife="n/a","n/a",IF(AA$3&gt;(A16stdlife+$E315),('PTRM input'!$I$400*(1+rvanilla03)^0.5)-SUM($I315:Z315),('PTRM input'!$I$400*(1+rvanilla03)^0.5)/A16stdlife))</f>
        <v>0</v>
      </c>
      <c r="AB315" s="251">
        <f ca="1">IF(A16stdlife="n/a","n/a",IF(AB$3&gt;(A16stdlife+$E315),('PTRM input'!$I$400*(1+rvanilla03)^0.5)-SUM($I315:AA315),('PTRM input'!$I$400*(1+rvanilla03)^0.5)/A16stdlife))</f>
        <v>0</v>
      </c>
      <c r="AC315" s="251">
        <f ca="1">IF(A16stdlife="n/a","n/a",IF(AC$3&gt;(A16stdlife+$E315),('PTRM input'!$I$400*(1+rvanilla03)^0.5)-SUM($I315:AB315),('PTRM input'!$I$400*(1+rvanilla03)^0.5)/A16stdlife))</f>
        <v>0</v>
      </c>
      <c r="AD315" s="251">
        <f ca="1">IF(A16stdlife="n/a","n/a",IF(AD$3&gt;(A16stdlife+$E315),('PTRM input'!$I$400*(1+rvanilla03)^0.5)-SUM($I315:AC315),('PTRM input'!$I$400*(1+rvanilla03)^0.5)/A16stdlife))</f>
        <v>0</v>
      </c>
      <c r="AE315" s="251">
        <f ca="1">IF(A16stdlife="n/a","n/a",IF(AE$3&gt;(A16stdlife+$E315),('PTRM input'!$I$400*(1+rvanilla03)^0.5)-SUM($I315:AD315),('PTRM input'!$I$400*(1+rvanilla03)^0.5)/A16stdlife))</f>
        <v>0</v>
      </c>
      <c r="AF315" s="251">
        <f ca="1">IF(A16stdlife="n/a","n/a",IF(AF$3&gt;(A16stdlife+$E315),('PTRM input'!$I$400*(1+rvanilla03)^0.5)-SUM($I315:AE315),('PTRM input'!$I$400*(1+rvanilla03)^0.5)/A16stdlife))</f>
        <v>0</v>
      </c>
      <c r="AG315" s="251">
        <f ca="1">IF(A16stdlife="n/a","n/a",IF(AG$3&gt;(A16stdlife+$E315),('PTRM input'!$I$400*(1+rvanilla03)^0.5)-SUM($I315:AF315),('PTRM input'!$I$400*(1+rvanilla03)^0.5)/A16stdlife))</f>
        <v>0</v>
      </c>
      <c r="AH315" s="251">
        <f ca="1">IF(A16stdlife="n/a","n/a",IF(AH$3&gt;(A16stdlife+$E315),('PTRM input'!$I$400*(1+rvanilla03)^0.5)-SUM($I315:AG315),('PTRM input'!$I$400*(1+rvanilla03)^0.5)/A16stdlife))</f>
        <v>0</v>
      </c>
      <c r="AI315" s="251">
        <f ca="1">IF(A16stdlife="n/a","n/a",IF(AI$3&gt;(A16stdlife+$E315),('PTRM input'!$I$400*(1+rvanilla03)^0.5)-SUM($I315:AH315),('PTRM input'!$I$400*(1+rvanilla03)^0.5)/A16stdlife))</f>
        <v>0</v>
      </c>
      <c r="AJ315" s="251">
        <f ca="1">IF(A16stdlife="n/a","n/a",IF(AJ$3&gt;(A16stdlife+$E315),('PTRM input'!$I$400*(1+rvanilla03)^0.5)-SUM($I315:AI315),('PTRM input'!$I$400*(1+rvanilla03)^0.5)/A16stdlife))</f>
        <v>0</v>
      </c>
      <c r="AK315" s="251">
        <f ca="1">IF(A16stdlife="n/a","n/a",IF(AK$3&gt;(A16stdlife+$E315),('PTRM input'!$I$400*(1+rvanilla03)^0.5)-SUM($I315:AJ315),('PTRM input'!$I$400*(1+rvanilla03)^0.5)/A16stdlife))</f>
        <v>0</v>
      </c>
      <c r="AL315" s="251">
        <f ca="1">IF(A16stdlife="n/a","n/a",IF(AL$3&gt;(A16stdlife+$E315),('PTRM input'!$I$400*(1+rvanilla03)^0.5)-SUM($I315:AK315),('PTRM input'!$I$400*(1+rvanilla03)^0.5)/A16stdlife))</f>
        <v>0</v>
      </c>
      <c r="AM315" s="251">
        <f ca="1">IF(A16stdlife="n/a","n/a",IF(AM$3&gt;(A16stdlife+$E315),('PTRM input'!$I$400*(1+rvanilla03)^0.5)-SUM($I315:AL315),('PTRM input'!$I$400*(1+rvanilla03)^0.5)/A16stdlife))</f>
        <v>0</v>
      </c>
      <c r="AN315" s="251">
        <f ca="1">IF(A16stdlife="n/a","n/a",IF(AN$3&gt;(A16stdlife+$E315),('PTRM input'!$I$400*(1+rvanilla03)^0.5)-SUM($I315:AM315),('PTRM input'!$I$400*(1+rvanilla03)^0.5)/A16stdlife))</f>
        <v>0</v>
      </c>
      <c r="AO315" s="251">
        <f ca="1">IF(A16stdlife="n/a","n/a",IF(AO$3&gt;(A16stdlife+$E315),('PTRM input'!$I$400*(1+rvanilla03)^0.5)-SUM($I315:AN315),('PTRM input'!$I$400*(1+rvanilla03)^0.5)/A16stdlife))</f>
        <v>0</v>
      </c>
      <c r="AP315" s="251">
        <f ca="1">IF(A16stdlife="n/a","n/a",IF(AP$3&gt;(A16stdlife+$E315),('PTRM input'!$I$400*(1+rvanilla03)^0.5)-SUM($I315:AO315),('PTRM input'!$I$400*(1+rvanilla03)^0.5)/A16stdlife))</f>
        <v>0</v>
      </c>
      <c r="AQ315" s="251">
        <f ca="1">IF(A16stdlife="n/a","n/a",IF(AQ$3&gt;(A16stdlife+$E315),('PTRM input'!$I$400*(1+rvanilla03)^0.5)-SUM($I315:AP315),('PTRM input'!$I$400*(1+rvanilla03)^0.5)/A16stdlife))</f>
        <v>0</v>
      </c>
      <c r="AR315" s="251">
        <f ca="1">IF(A16stdlife="n/a","n/a",IF(AR$3&gt;(A16stdlife+$E315),('PTRM input'!$I$400*(1+rvanilla03)^0.5)-SUM($I315:AQ315),('PTRM input'!$I$400*(1+rvanilla03)^0.5)/A16stdlife))</f>
        <v>0</v>
      </c>
      <c r="AS315" s="251">
        <f ca="1">IF(A16stdlife="n/a","n/a",IF(AS$3&gt;(A16stdlife+$E315),('PTRM input'!$I$400*(1+rvanilla03)^0.5)-SUM($I315:AR315),('PTRM input'!$I$400*(1+rvanilla03)^0.5)/A16stdlife))</f>
        <v>0</v>
      </c>
      <c r="AT315" s="251">
        <f ca="1">IF(A16stdlife="n/a","n/a",IF(AT$3&gt;(A16stdlife+$E315),('PTRM input'!$I$400*(1+rvanilla03)^0.5)-SUM($I315:AS315),('PTRM input'!$I$400*(1+rvanilla03)^0.5)/A16stdlife))</f>
        <v>0</v>
      </c>
      <c r="AU315" s="251">
        <f ca="1">IF(A16stdlife="n/a","n/a",IF(AU$3&gt;(A16stdlife+$E315),('PTRM input'!$I$400*(1+rvanilla03)^0.5)-SUM($I315:AT315),('PTRM input'!$I$400*(1+rvanilla03)^0.5)/A16stdlife))</f>
        <v>0</v>
      </c>
      <c r="AV315" s="251">
        <f ca="1">IF(A16stdlife="n/a","n/a",IF(AV$3&gt;(A16stdlife+$E315),('PTRM input'!$I$400*(1+rvanilla03)^0.5)-SUM($I315:AU315),('PTRM input'!$I$400*(1+rvanilla03)^0.5)/A16stdlife))</f>
        <v>0</v>
      </c>
      <c r="AW315" s="251">
        <f ca="1">IF(A16stdlife="n/a","n/a",IF(AW$3&gt;(A16stdlife+$E315),('PTRM input'!$I$400*(1+rvanilla03)^0.5)-SUM($I315:AV315),('PTRM input'!$I$400*(1+rvanilla03)^0.5)/A16stdlife))</f>
        <v>0</v>
      </c>
      <c r="AX315" s="251">
        <f ca="1">IF(A16stdlife="n/a","n/a",IF(AX$3&gt;(A16stdlife+$E315),('PTRM input'!$I$400*(1+rvanilla03)^0.5)-SUM($I315:AW315),('PTRM input'!$I$400*(1+rvanilla03)^0.5)/A16stdlife))</f>
        <v>0</v>
      </c>
      <c r="AY315" s="251">
        <f ca="1">IF(A16stdlife="n/a","n/a",IF(AY$3&gt;(A16stdlife+$E315),('PTRM input'!$I$400*(1+rvanilla03)^0.5)-SUM($I315:AX315),('PTRM input'!$I$400*(1+rvanilla03)^0.5)/A16stdlife))</f>
        <v>0</v>
      </c>
      <c r="AZ315" s="251">
        <f ca="1">IF(A16stdlife="n/a","n/a",IF(AZ$3&gt;(A16stdlife+$E315),('PTRM input'!$I$400*(1+rvanilla03)^0.5)-SUM($I315:AY315),('PTRM input'!$I$400*(1+rvanilla03)^0.5)/A16stdlife))</f>
        <v>0</v>
      </c>
      <c r="BA315" s="251">
        <f ca="1">IF(A16stdlife="n/a","n/a",IF(BA$3&gt;(A16stdlife+$E315),('PTRM input'!$I$400*(1+rvanilla03)^0.5)-SUM($I315:AZ315),('PTRM input'!$I$400*(1+rvanilla03)^0.5)/A16stdlife))</f>
        <v>0</v>
      </c>
      <c r="BB315" s="251">
        <f ca="1">IF(A16stdlife="n/a","n/a",IF(BB$3&gt;(A16stdlife+$E315),('PTRM input'!$I$400*(1+rvanilla03)^0.5)-SUM($I315:BA315),('PTRM input'!$I$400*(1+rvanilla03)^0.5)/A16stdlife))</f>
        <v>0</v>
      </c>
      <c r="BC315" s="251">
        <f ca="1">IF(A16stdlife="n/a","n/a",IF(BC$3&gt;(A16stdlife+$E315),('PTRM input'!$I$400*(1+rvanilla03)^0.5)-SUM($I315:BB315),('PTRM input'!$I$400*(1+rvanilla03)^0.5)/A16stdlife))</f>
        <v>0</v>
      </c>
      <c r="BD315" s="251">
        <f ca="1">IF(A16stdlife="n/a","n/a",IF(BD$3&gt;(A16stdlife+$E315),('PTRM input'!$I$400*(1+rvanilla03)^0.5)-SUM($I315:BC315),('PTRM input'!$I$400*(1+rvanilla03)^0.5)/A16stdlife))</f>
        <v>0</v>
      </c>
      <c r="BE315" s="251">
        <f ca="1">IF(A16stdlife="n/a","n/a",IF(BE$3&gt;(A16stdlife+$E315),('PTRM input'!$I$400*(1+rvanilla03)^0.5)-SUM($I315:BD315),('PTRM input'!$I$400*(1+rvanilla03)^0.5)/A16stdlife))</f>
        <v>0</v>
      </c>
      <c r="BF315" s="251">
        <f ca="1">IF(A16stdlife="n/a","n/a",IF(BF$3&gt;(A16stdlife+$E315),('PTRM input'!$I$400*(1+rvanilla03)^0.5)-SUM($I315:BE315),('PTRM input'!$I$400*(1+rvanilla03)^0.5)/A16stdlife))</f>
        <v>0</v>
      </c>
      <c r="BG315" s="251">
        <f ca="1">IF(A16stdlife="n/a","n/a",IF(BG$3&gt;(A16stdlife+$E315),('PTRM input'!$I$400*(1+rvanilla03)^0.5)-SUM($I315:BF315),('PTRM input'!$I$400*(1+rvanilla03)^0.5)/A16stdlife))</f>
        <v>0</v>
      </c>
      <c r="BH315" s="251">
        <f ca="1">IF(A16stdlife="n/a","n/a",IF(BH$3&gt;(A16stdlife+$E315),('PTRM input'!$I$400*(1+rvanilla03)^0.5)-SUM($I315:BG315),('PTRM input'!$I$400*(1+rvanilla03)^0.5)/A16stdlife))</f>
        <v>0</v>
      </c>
      <c r="BI315" s="251">
        <f ca="1">IF(A16stdlife="n/a","n/a",IF(BI$3&gt;(A16stdlife+$E315),('PTRM input'!$I$400*(1+rvanilla03)^0.5)-SUM($I315:BH315),('PTRM input'!$I$400*(1+rvanilla03)^0.5)/A16stdlife))</f>
        <v>0</v>
      </c>
      <c r="BJ315" s="116"/>
      <c r="BK315" s="116"/>
      <c r="BL315" s="116"/>
      <c r="BM315" s="116"/>
    </row>
    <row r="316" spans="1:65" hidden="1" outlineLevel="2">
      <c r="A316" s="116"/>
      <c r="B316" s="19"/>
      <c r="C316" s="18"/>
      <c r="D316" s="760"/>
      <c r="E316" s="86">
        <v>4</v>
      </c>
      <c r="F316" s="259"/>
      <c r="G316" s="434"/>
      <c r="H316" s="435"/>
      <c r="I316" s="435"/>
      <c r="J316" s="619"/>
      <c r="K316" s="433">
        <f ca="1">IF(A16stdlife="n/a","n/a",IF(K$3&gt;(A16stdlife+$E316),('PTRM input'!$J$400*(1+rvanilla04)^0.5)-SUM(J316:$J316),('PTRM input'!$J$400*(1+rvanilla04)^0.5)/A16stdlife))</f>
        <v>0</v>
      </c>
      <c r="L316" s="433">
        <f ca="1">IF(A16stdlife="n/a","n/a",IF(L$3&gt;(A16stdlife+$E316),('PTRM input'!$J$400*(1+rvanilla04)^0.5)-SUM($J316:K316),('PTRM input'!$J$400*(1+rvanilla04)^0.5)/A16stdlife))</f>
        <v>0</v>
      </c>
      <c r="M316" s="433">
        <f ca="1">IF(A16stdlife="n/a","n/a",IF(M$3&gt;(A16stdlife+$E316),('PTRM input'!$J$400*(1+rvanilla04)^0.5)-SUM($J316:L316),('PTRM input'!$J$400*(1+rvanilla04)^0.5)/A16stdlife))</f>
        <v>0</v>
      </c>
      <c r="N316" s="433">
        <f ca="1">IF(A16stdlife="n/a","n/a",IF(N$3&gt;(A16stdlife+$E316),('PTRM input'!$J$400*(1+rvanilla04)^0.5)-SUM($J316:M316),('PTRM input'!$J$400*(1+rvanilla04)^0.5)/A16stdlife))</f>
        <v>0</v>
      </c>
      <c r="O316" s="433">
        <f ca="1">IF(A16stdlife="n/a","n/a",IF(O$3&gt;(A16stdlife+$E316),('PTRM input'!$J$400*(1+rvanilla04)^0.5)-SUM($J316:N316),('PTRM input'!$J$400*(1+rvanilla04)^0.5)/A16stdlife))</f>
        <v>0</v>
      </c>
      <c r="P316" s="433">
        <f ca="1">IF(A16stdlife="n/a","n/a",IF(P$3&gt;(A16stdlife+$E316),('PTRM input'!$J$400*(1+rvanilla04)^0.5)-SUM($J316:O316),('PTRM input'!$J$400*(1+rvanilla04)^0.5)/A16stdlife))</f>
        <v>0</v>
      </c>
      <c r="Q316" s="433">
        <f ca="1">IF(A16stdlife="n/a","n/a",IF(Q$3&gt;(A16stdlife+$E316),('PTRM input'!$J$400*(1+rvanilla04)^0.5)-SUM($J316:P316),('PTRM input'!$J$400*(1+rvanilla04)^0.5)/A16stdlife))</f>
        <v>0</v>
      </c>
      <c r="R316" s="251">
        <f ca="1">IF(A16stdlife="n/a","n/a",IF(R$3&gt;(A16stdlife+$E316),('PTRM input'!$J$400*(1+rvanilla04)^0.5)-SUM($J316:Q316),('PTRM input'!$J$400*(1+rvanilla04)^0.5)/A16stdlife))</f>
        <v>0</v>
      </c>
      <c r="S316" s="251">
        <f ca="1">IF(A16stdlife="n/a","n/a",IF(S$3&gt;(A16stdlife+$E316),('PTRM input'!$J$400*(1+rvanilla04)^0.5)-SUM($J316:R316),('PTRM input'!$J$400*(1+rvanilla04)^0.5)/A16stdlife))</f>
        <v>0</v>
      </c>
      <c r="T316" s="251">
        <f ca="1">IF(A16stdlife="n/a","n/a",IF(T$3&gt;(A16stdlife+$E316),('PTRM input'!$J$400*(1+rvanilla04)^0.5)-SUM($J316:S316),('PTRM input'!$J$400*(1+rvanilla04)^0.5)/A16stdlife))</f>
        <v>0</v>
      </c>
      <c r="U316" s="251">
        <f ca="1">IF(A16stdlife="n/a","n/a",IF(U$3&gt;(A16stdlife+$E316),('PTRM input'!$J$400*(1+rvanilla04)^0.5)-SUM($J316:T316),('PTRM input'!$J$400*(1+rvanilla04)^0.5)/A16stdlife))</f>
        <v>0</v>
      </c>
      <c r="V316" s="251">
        <f ca="1">IF(A16stdlife="n/a","n/a",IF(V$3&gt;(A16stdlife+$E316),('PTRM input'!$J$400*(1+rvanilla04)^0.5)-SUM($J316:U316),('PTRM input'!$J$400*(1+rvanilla04)^0.5)/A16stdlife))</f>
        <v>0</v>
      </c>
      <c r="W316" s="251">
        <f ca="1">IF(A16stdlife="n/a","n/a",IF(W$3&gt;(A16stdlife+$E316),('PTRM input'!$J$400*(1+rvanilla04)^0.5)-SUM($J316:V316),('PTRM input'!$J$400*(1+rvanilla04)^0.5)/A16stdlife))</f>
        <v>0</v>
      </c>
      <c r="X316" s="251">
        <f ca="1">IF(A16stdlife="n/a","n/a",IF(X$3&gt;(A16stdlife+$E316),('PTRM input'!$J$400*(1+rvanilla04)^0.5)-SUM($J316:W316),('PTRM input'!$J$400*(1+rvanilla04)^0.5)/A16stdlife))</f>
        <v>0</v>
      </c>
      <c r="Y316" s="251">
        <f ca="1">IF(A16stdlife="n/a","n/a",IF(Y$3&gt;(A16stdlife+$E316),('PTRM input'!$J$400*(1+rvanilla04)^0.5)-SUM($J316:X316),('PTRM input'!$J$400*(1+rvanilla04)^0.5)/A16stdlife))</f>
        <v>0</v>
      </c>
      <c r="Z316" s="251">
        <f ca="1">IF(A16stdlife="n/a","n/a",IF(Z$3&gt;(A16stdlife+$E316),('PTRM input'!$J$400*(1+rvanilla04)^0.5)-SUM($J316:Y316),('PTRM input'!$J$400*(1+rvanilla04)^0.5)/A16stdlife))</f>
        <v>0</v>
      </c>
      <c r="AA316" s="251">
        <f ca="1">IF(A16stdlife="n/a","n/a",IF(AA$3&gt;(A16stdlife+$E316),('PTRM input'!$J$400*(1+rvanilla04)^0.5)-SUM($J316:Z316),('PTRM input'!$J$400*(1+rvanilla04)^0.5)/A16stdlife))</f>
        <v>0</v>
      </c>
      <c r="AB316" s="251">
        <f ca="1">IF(A16stdlife="n/a","n/a",IF(AB$3&gt;(A16stdlife+$E316),('PTRM input'!$J$400*(1+rvanilla04)^0.5)-SUM($J316:AA316),('PTRM input'!$J$400*(1+rvanilla04)^0.5)/A16stdlife))</f>
        <v>0</v>
      </c>
      <c r="AC316" s="251">
        <f ca="1">IF(A16stdlife="n/a","n/a",IF(AC$3&gt;(A16stdlife+$E316),('PTRM input'!$J$400*(1+rvanilla04)^0.5)-SUM($J316:AB316),('PTRM input'!$J$400*(1+rvanilla04)^0.5)/A16stdlife))</f>
        <v>0</v>
      </c>
      <c r="AD316" s="251">
        <f ca="1">IF(A16stdlife="n/a","n/a",IF(AD$3&gt;(A16stdlife+$E316),('PTRM input'!$J$400*(1+rvanilla04)^0.5)-SUM($J316:AC316),('PTRM input'!$J$400*(1+rvanilla04)^0.5)/A16stdlife))</f>
        <v>0</v>
      </c>
      <c r="AE316" s="251">
        <f ca="1">IF(A16stdlife="n/a","n/a",IF(AE$3&gt;(A16stdlife+$E316),('PTRM input'!$J$400*(1+rvanilla04)^0.5)-SUM($J316:AD316),('PTRM input'!$J$400*(1+rvanilla04)^0.5)/A16stdlife))</f>
        <v>0</v>
      </c>
      <c r="AF316" s="251">
        <f ca="1">IF(A16stdlife="n/a","n/a",IF(AF$3&gt;(A16stdlife+$E316),('PTRM input'!$J$400*(1+rvanilla04)^0.5)-SUM($J316:AE316),('PTRM input'!$J$400*(1+rvanilla04)^0.5)/A16stdlife))</f>
        <v>0</v>
      </c>
      <c r="AG316" s="251">
        <f ca="1">IF(A16stdlife="n/a","n/a",IF(AG$3&gt;(A16stdlife+$E316),('PTRM input'!$J$400*(1+rvanilla04)^0.5)-SUM($J316:AF316),('PTRM input'!$J$400*(1+rvanilla04)^0.5)/A16stdlife))</f>
        <v>0</v>
      </c>
      <c r="AH316" s="251">
        <f ca="1">IF(A16stdlife="n/a","n/a",IF(AH$3&gt;(A16stdlife+$E316),('PTRM input'!$J$400*(1+rvanilla04)^0.5)-SUM($J316:AG316),('PTRM input'!$J$400*(1+rvanilla04)^0.5)/A16stdlife))</f>
        <v>0</v>
      </c>
      <c r="AI316" s="251">
        <f ca="1">IF(A16stdlife="n/a","n/a",IF(AI$3&gt;(A16stdlife+$E316),('PTRM input'!$J$400*(1+rvanilla04)^0.5)-SUM($J316:AH316),('PTRM input'!$J$400*(1+rvanilla04)^0.5)/A16stdlife))</f>
        <v>0</v>
      </c>
      <c r="AJ316" s="251">
        <f ca="1">IF(A16stdlife="n/a","n/a",IF(AJ$3&gt;(A16stdlife+$E316),('PTRM input'!$J$400*(1+rvanilla04)^0.5)-SUM($J316:AI316),('PTRM input'!$J$400*(1+rvanilla04)^0.5)/A16stdlife))</f>
        <v>0</v>
      </c>
      <c r="AK316" s="251">
        <f ca="1">IF(A16stdlife="n/a","n/a",IF(AK$3&gt;(A16stdlife+$E316),('PTRM input'!$J$400*(1+rvanilla04)^0.5)-SUM($J316:AJ316),('PTRM input'!$J$400*(1+rvanilla04)^0.5)/A16stdlife))</f>
        <v>0</v>
      </c>
      <c r="AL316" s="251">
        <f ca="1">IF(A16stdlife="n/a","n/a",IF(AL$3&gt;(A16stdlife+$E316),('PTRM input'!$J$400*(1+rvanilla04)^0.5)-SUM($J316:AK316),('PTRM input'!$J$400*(1+rvanilla04)^0.5)/A16stdlife))</f>
        <v>0</v>
      </c>
      <c r="AM316" s="251">
        <f ca="1">IF(A16stdlife="n/a","n/a",IF(AM$3&gt;(A16stdlife+$E316),('PTRM input'!$J$400*(1+rvanilla04)^0.5)-SUM($J316:AL316),('PTRM input'!$J$400*(1+rvanilla04)^0.5)/A16stdlife))</f>
        <v>0</v>
      </c>
      <c r="AN316" s="251">
        <f ca="1">IF(A16stdlife="n/a","n/a",IF(AN$3&gt;(A16stdlife+$E316),('PTRM input'!$J$400*(1+rvanilla04)^0.5)-SUM($J316:AM316),('PTRM input'!$J$400*(1+rvanilla04)^0.5)/A16stdlife))</f>
        <v>0</v>
      </c>
      <c r="AO316" s="251">
        <f ca="1">IF(A16stdlife="n/a","n/a",IF(AO$3&gt;(A16stdlife+$E316),('PTRM input'!$J$400*(1+rvanilla04)^0.5)-SUM($J316:AN316),('PTRM input'!$J$400*(1+rvanilla04)^0.5)/A16stdlife))</f>
        <v>0</v>
      </c>
      <c r="AP316" s="251">
        <f ca="1">IF(A16stdlife="n/a","n/a",IF(AP$3&gt;(A16stdlife+$E316),('PTRM input'!$J$400*(1+rvanilla04)^0.5)-SUM($J316:AO316),('PTRM input'!$J$400*(1+rvanilla04)^0.5)/A16stdlife))</f>
        <v>0</v>
      </c>
      <c r="AQ316" s="251">
        <f ca="1">IF(A16stdlife="n/a","n/a",IF(AQ$3&gt;(A16stdlife+$E316),('PTRM input'!$J$400*(1+rvanilla04)^0.5)-SUM($J316:AP316),('PTRM input'!$J$400*(1+rvanilla04)^0.5)/A16stdlife))</f>
        <v>0</v>
      </c>
      <c r="AR316" s="251">
        <f ca="1">IF(A16stdlife="n/a","n/a",IF(AR$3&gt;(A16stdlife+$E316),('PTRM input'!$J$400*(1+rvanilla04)^0.5)-SUM($J316:AQ316),('PTRM input'!$J$400*(1+rvanilla04)^0.5)/A16stdlife))</f>
        <v>0</v>
      </c>
      <c r="AS316" s="251">
        <f ca="1">IF(A16stdlife="n/a","n/a",IF(AS$3&gt;(A16stdlife+$E316),('PTRM input'!$J$400*(1+rvanilla04)^0.5)-SUM($J316:AR316),('PTRM input'!$J$400*(1+rvanilla04)^0.5)/A16stdlife))</f>
        <v>0</v>
      </c>
      <c r="AT316" s="251">
        <f ca="1">IF(A16stdlife="n/a","n/a",IF(AT$3&gt;(A16stdlife+$E316),('PTRM input'!$J$400*(1+rvanilla04)^0.5)-SUM($J316:AS316),('PTRM input'!$J$400*(1+rvanilla04)^0.5)/A16stdlife))</f>
        <v>0</v>
      </c>
      <c r="AU316" s="251">
        <f ca="1">IF(A16stdlife="n/a","n/a",IF(AU$3&gt;(A16stdlife+$E316),('PTRM input'!$J$400*(1+rvanilla04)^0.5)-SUM($J316:AT316),('PTRM input'!$J$400*(1+rvanilla04)^0.5)/A16stdlife))</f>
        <v>0</v>
      </c>
      <c r="AV316" s="251">
        <f ca="1">IF(A16stdlife="n/a","n/a",IF(AV$3&gt;(A16stdlife+$E316),('PTRM input'!$J$400*(1+rvanilla04)^0.5)-SUM($J316:AU316),('PTRM input'!$J$400*(1+rvanilla04)^0.5)/A16stdlife))</f>
        <v>0</v>
      </c>
      <c r="AW316" s="251">
        <f ca="1">IF(A16stdlife="n/a","n/a",IF(AW$3&gt;(A16stdlife+$E316),('PTRM input'!$J$400*(1+rvanilla04)^0.5)-SUM($J316:AV316),('PTRM input'!$J$400*(1+rvanilla04)^0.5)/A16stdlife))</f>
        <v>0</v>
      </c>
      <c r="AX316" s="251">
        <f ca="1">IF(A16stdlife="n/a","n/a",IF(AX$3&gt;(A16stdlife+$E316),('PTRM input'!$J$400*(1+rvanilla04)^0.5)-SUM($J316:AW316),('PTRM input'!$J$400*(1+rvanilla04)^0.5)/A16stdlife))</f>
        <v>0</v>
      </c>
      <c r="AY316" s="251">
        <f ca="1">IF(A16stdlife="n/a","n/a",IF(AY$3&gt;(A16stdlife+$E316),('PTRM input'!$J$400*(1+rvanilla04)^0.5)-SUM($J316:AX316),('PTRM input'!$J$400*(1+rvanilla04)^0.5)/A16stdlife))</f>
        <v>0</v>
      </c>
      <c r="AZ316" s="251">
        <f ca="1">IF(A16stdlife="n/a","n/a",IF(AZ$3&gt;(A16stdlife+$E316),('PTRM input'!$J$400*(1+rvanilla04)^0.5)-SUM($J316:AY316),('PTRM input'!$J$400*(1+rvanilla04)^0.5)/A16stdlife))</f>
        <v>0</v>
      </c>
      <c r="BA316" s="251">
        <f ca="1">IF(A16stdlife="n/a","n/a",IF(BA$3&gt;(A16stdlife+$E316),('PTRM input'!$J$400*(1+rvanilla04)^0.5)-SUM($J316:AZ316),('PTRM input'!$J$400*(1+rvanilla04)^0.5)/A16stdlife))</f>
        <v>0</v>
      </c>
      <c r="BB316" s="251">
        <f ca="1">IF(A16stdlife="n/a","n/a",IF(BB$3&gt;(A16stdlife+$E316),('PTRM input'!$J$400*(1+rvanilla04)^0.5)-SUM($J316:BA316),('PTRM input'!$J$400*(1+rvanilla04)^0.5)/A16stdlife))</f>
        <v>0</v>
      </c>
      <c r="BC316" s="251">
        <f ca="1">IF(A16stdlife="n/a","n/a",IF(BC$3&gt;(A16stdlife+$E316),('PTRM input'!$J$400*(1+rvanilla04)^0.5)-SUM($J316:BB316),('PTRM input'!$J$400*(1+rvanilla04)^0.5)/A16stdlife))</f>
        <v>0</v>
      </c>
      <c r="BD316" s="251">
        <f ca="1">IF(A16stdlife="n/a","n/a",IF(BD$3&gt;(A16stdlife+$E316),('PTRM input'!$J$400*(1+rvanilla04)^0.5)-SUM($J316:BC316),('PTRM input'!$J$400*(1+rvanilla04)^0.5)/A16stdlife))</f>
        <v>0</v>
      </c>
      <c r="BE316" s="251">
        <f ca="1">IF(A16stdlife="n/a","n/a",IF(BE$3&gt;(A16stdlife+$E316),('PTRM input'!$J$400*(1+rvanilla04)^0.5)-SUM($J316:BD316),('PTRM input'!$J$400*(1+rvanilla04)^0.5)/A16stdlife))</f>
        <v>0</v>
      </c>
      <c r="BF316" s="251">
        <f ca="1">IF(A16stdlife="n/a","n/a",IF(BF$3&gt;(A16stdlife+$E316),('PTRM input'!$J$400*(1+rvanilla04)^0.5)-SUM($J316:BE316),('PTRM input'!$J$400*(1+rvanilla04)^0.5)/A16stdlife))</f>
        <v>0</v>
      </c>
      <c r="BG316" s="251">
        <f ca="1">IF(A16stdlife="n/a","n/a",IF(BG$3&gt;(A16stdlife+$E316),('PTRM input'!$J$400*(1+rvanilla04)^0.5)-SUM($J316:BF316),('PTRM input'!$J$400*(1+rvanilla04)^0.5)/A16stdlife))</f>
        <v>0</v>
      </c>
      <c r="BH316" s="251">
        <f ca="1">IF(A16stdlife="n/a","n/a",IF(BH$3&gt;(A16stdlife+$E316),('PTRM input'!$J$400*(1+rvanilla04)^0.5)-SUM($J316:BG316),('PTRM input'!$J$400*(1+rvanilla04)^0.5)/A16stdlife))</f>
        <v>0</v>
      </c>
      <c r="BI316" s="251">
        <f ca="1">IF(A16stdlife="n/a","n/a",IF(BI$3&gt;(A16stdlife+$E316),('PTRM input'!$J$400*(1+rvanilla04)^0.5)-SUM($J316:BH316),('PTRM input'!$J$400*(1+rvanilla04)^0.5)/A16stdlife))</f>
        <v>0</v>
      </c>
      <c r="BJ316" s="116"/>
      <c r="BK316" s="116"/>
      <c r="BL316" s="116"/>
      <c r="BM316" s="116"/>
    </row>
    <row r="317" spans="1:65" hidden="1" outlineLevel="2">
      <c r="A317" s="116"/>
      <c r="B317" s="19"/>
      <c r="C317" s="18"/>
      <c r="D317" s="760"/>
      <c r="E317" s="86">
        <v>5</v>
      </c>
      <c r="F317" s="259"/>
      <c r="G317" s="434"/>
      <c r="H317" s="435"/>
      <c r="I317" s="435"/>
      <c r="J317" s="435"/>
      <c r="K317" s="619"/>
      <c r="L317" s="433">
        <f ca="1">IF(A16stdlife="n/a","n/a",IF(L$3&gt;(A16stdlife+$E317),('PTRM input'!$K$400*(1+rvanilla05)^0.5)-SUM($K317:K317),('PTRM input'!$K$400*(1+rvanilla05)^0.5)/A16stdlife))</f>
        <v>0</v>
      </c>
      <c r="M317" s="433">
        <f ca="1">IF(A16stdlife="n/a","n/a",IF(M$3&gt;(A16stdlife+$E317),('PTRM input'!$K$400*(1+rvanilla05)^0.5)-SUM($K317:L317),('PTRM input'!$K$400*(1+rvanilla05)^0.5)/A16stdlife))</f>
        <v>0</v>
      </c>
      <c r="N317" s="433">
        <f ca="1">IF(A16stdlife="n/a","n/a",IF(N$3&gt;(A16stdlife+$E317),('PTRM input'!$K$400*(1+rvanilla05)^0.5)-SUM($K317:M317),('PTRM input'!$K$400*(1+rvanilla05)^0.5)/A16stdlife))</f>
        <v>0</v>
      </c>
      <c r="O317" s="433">
        <f ca="1">IF(A16stdlife="n/a","n/a",IF(O$3&gt;(A16stdlife+$E317),('PTRM input'!$K$400*(1+rvanilla05)^0.5)-SUM($K317:N317),('PTRM input'!$K$400*(1+rvanilla05)^0.5)/A16stdlife))</f>
        <v>0</v>
      </c>
      <c r="P317" s="433">
        <f ca="1">IF(A16stdlife="n/a","n/a",IF(P$3&gt;(A16stdlife+$E317),('PTRM input'!$K$400*(1+rvanilla05)^0.5)-SUM($K317:O317),('PTRM input'!$K$400*(1+rvanilla05)^0.5)/A16stdlife))</f>
        <v>0</v>
      </c>
      <c r="Q317" s="433">
        <f ca="1">IF(A16stdlife="n/a","n/a",IF(Q$3&gt;(A16stdlife+$E317),('PTRM input'!$K$400*(1+rvanilla05)^0.5)-SUM($K317:P317),('PTRM input'!$K$400*(1+rvanilla05)^0.5)/A16stdlife))</f>
        <v>0</v>
      </c>
      <c r="R317" s="251">
        <f ca="1">IF(A16stdlife="n/a","n/a",IF(R$3&gt;(A16stdlife+$E317),('PTRM input'!$K$400*(1+rvanilla05)^0.5)-SUM($K317:Q317),('PTRM input'!$K$400*(1+rvanilla05)^0.5)/A16stdlife))</f>
        <v>0</v>
      </c>
      <c r="S317" s="251">
        <f ca="1">IF(A16stdlife="n/a","n/a",IF(S$3&gt;(A16stdlife+$E317),('PTRM input'!$K$400*(1+rvanilla05)^0.5)-SUM($K317:R317),('PTRM input'!$K$400*(1+rvanilla05)^0.5)/A16stdlife))</f>
        <v>0</v>
      </c>
      <c r="T317" s="251">
        <f ca="1">IF(A16stdlife="n/a","n/a",IF(T$3&gt;(A16stdlife+$E317),('PTRM input'!$K$400*(1+rvanilla05)^0.5)-SUM($K317:S317),('PTRM input'!$K$400*(1+rvanilla05)^0.5)/A16stdlife))</f>
        <v>0</v>
      </c>
      <c r="U317" s="251">
        <f ca="1">IF(A16stdlife="n/a","n/a",IF(U$3&gt;(A16stdlife+$E317),('PTRM input'!$K$400*(1+rvanilla05)^0.5)-SUM($K317:T317),('PTRM input'!$K$400*(1+rvanilla05)^0.5)/A16stdlife))</f>
        <v>0</v>
      </c>
      <c r="V317" s="251">
        <f ca="1">IF(A16stdlife="n/a","n/a",IF(V$3&gt;(A16stdlife+$E317),('PTRM input'!$K$400*(1+rvanilla05)^0.5)-SUM($K317:U317),('PTRM input'!$K$400*(1+rvanilla05)^0.5)/A16stdlife))</f>
        <v>0</v>
      </c>
      <c r="W317" s="251">
        <f ca="1">IF(A16stdlife="n/a","n/a",IF(W$3&gt;(A16stdlife+$E317),('PTRM input'!$K$400*(1+rvanilla05)^0.5)-SUM($K317:V317),('PTRM input'!$K$400*(1+rvanilla05)^0.5)/A16stdlife))</f>
        <v>0</v>
      </c>
      <c r="X317" s="251">
        <f ca="1">IF(A16stdlife="n/a","n/a",IF(X$3&gt;(A16stdlife+$E317),('PTRM input'!$K$400*(1+rvanilla05)^0.5)-SUM($K317:W317),('PTRM input'!$K$400*(1+rvanilla05)^0.5)/A16stdlife))</f>
        <v>0</v>
      </c>
      <c r="Y317" s="251">
        <f ca="1">IF(A16stdlife="n/a","n/a",IF(Y$3&gt;(A16stdlife+$E317),('PTRM input'!$K$400*(1+rvanilla05)^0.5)-SUM($K317:X317),('PTRM input'!$K$400*(1+rvanilla05)^0.5)/A16stdlife))</f>
        <v>0</v>
      </c>
      <c r="Z317" s="251">
        <f ca="1">IF(A16stdlife="n/a","n/a",IF(Z$3&gt;(A16stdlife+$E317),('PTRM input'!$K$400*(1+rvanilla05)^0.5)-SUM($K317:Y317),('PTRM input'!$K$400*(1+rvanilla05)^0.5)/A16stdlife))</f>
        <v>0</v>
      </c>
      <c r="AA317" s="251">
        <f ca="1">IF(A16stdlife="n/a","n/a",IF(AA$3&gt;(A16stdlife+$E317),('PTRM input'!$K$400*(1+rvanilla05)^0.5)-SUM($K317:Z317),('PTRM input'!$K$400*(1+rvanilla05)^0.5)/A16stdlife))</f>
        <v>0</v>
      </c>
      <c r="AB317" s="251">
        <f ca="1">IF(A16stdlife="n/a","n/a",IF(AB$3&gt;(A16stdlife+$E317),('PTRM input'!$K$400*(1+rvanilla05)^0.5)-SUM($K317:AA317),('PTRM input'!$K$400*(1+rvanilla05)^0.5)/A16stdlife))</f>
        <v>0</v>
      </c>
      <c r="AC317" s="251">
        <f ca="1">IF(A16stdlife="n/a","n/a",IF(AC$3&gt;(A16stdlife+$E317),('PTRM input'!$K$400*(1+rvanilla05)^0.5)-SUM($K317:AB317),('PTRM input'!$K$400*(1+rvanilla05)^0.5)/A16stdlife))</f>
        <v>0</v>
      </c>
      <c r="AD317" s="251">
        <f ca="1">IF(A16stdlife="n/a","n/a",IF(AD$3&gt;(A16stdlife+$E317),('PTRM input'!$K$400*(1+rvanilla05)^0.5)-SUM($K317:AC317),('PTRM input'!$K$400*(1+rvanilla05)^0.5)/A16stdlife))</f>
        <v>0</v>
      </c>
      <c r="AE317" s="251">
        <f ca="1">IF(A16stdlife="n/a","n/a",IF(AE$3&gt;(A16stdlife+$E317),('PTRM input'!$K$400*(1+rvanilla05)^0.5)-SUM($K317:AD317),('PTRM input'!$K$400*(1+rvanilla05)^0.5)/A16stdlife))</f>
        <v>0</v>
      </c>
      <c r="AF317" s="251">
        <f ca="1">IF(A16stdlife="n/a","n/a",IF(AF$3&gt;(A16stdlife+$E317),('PTRM input'!$K$400*(1+rvanilla05)^0.5)-SUM($K317:AE317),('PTRM input'!$K$400*(1+rvanilla05)^0.5)/A16stdlife))</f>
        <v>0</v>
      </c>
      <c r="AG317" s="251">
        <f ca="1">IF(A16stdlife="n/a","n/a",IF(AG$3&gt;(A16stdlife+$E317),('PTRM input'!$K$400*(1+rvanilla05)^0.5)-SUM($K317:AF317),('PTRM input'!$K$400*(1+rvanilla05)^0.5)/A16stdlife))</f>
        <v>0</v>
      </c>
      <c r="AH317" s="251">
        <f ca="1">IF(A16stdlife="n/a","n/a",IF(AH$3&gt;(A16stdlife+$E317),('PTRM input'!$K$400*(1+rvanilla05)^0.5)-SUM($K317:AG317),('PTRM input'!$K$400*(1+rvanilla05)^0.5)/A16stdlife))</f>
        <v>0</v>
      </c>
      <c r="AI317" s="251">
        <f ca="1">IF(A16stdlife="n/a","n/a",IF(AI$3&gt;(A16stdlife+$E317),('PTRM input'!$K$400*(1+rvanilla05)^0.5)-SUM($K317:AH317),('PTRM input'!$K$400*(1+rvanilla05)^0.5)/A16stdlife))</f>
        <v>0</v>
      </c>
      <c r="AJ317" s="251">
        <f ca="1">IF(A16stdlife="n/a","n/a",IF(AJ$3&gt;(A16stdlife+$E317),('PTRM input'!$K$400*(1+rvanilla05)^0.5)-SUM($K317:AI317),('PTRM input'!$K$400*(1+rvanilla05)^0.5)/A16stdlife))</f>
        <v>0</v>
      </c>
      <c r="AK317" s="251">
        <f ca="1">IF(A16stdlife="n/a","n/a",IF(AK$3&gt;(A16stdlife+$E317),('PTRM input'!$K$400*(1+rvanilla05)^0.5)-SUM($K317:AJ317),('PTRM input'!$K$400*(1+rvanilla05)^0.5)/A16stdlife))</f>
        <v>0</v>
      </c>
      <c r="AL317" s="251">
        <f ca="1">IF(A16stdlife="n/a","n/a",IF(AL$3&gt;(A16stdlife+$E317),('PTRM input'!$K$400*(1+rvanilla05)^0.5)-SUM($K317:AK317),('PTRM input'!$K$400*(1+rvanilla05)^0.5)/A16stdlife))</f>
        <v>0</v>
      </c>
      <c r="AM317" s="251">
        <f ca="1">IF(A16stdlife="n/a","n/a",IF(AM$3&gt;(A16stdlife+$E317),('PTRM input'!$K$400*(1+rvanilla05)^0.5)-SUM($K317:AL317),('PTRM input'!$K$400*(1+rvanilla05)^0.5)/A16stdlife))</f>
        <v>0</v>
      </c>
      <c r="AN317" s="251">
        <f ca="1">IF(A16stdlife="n/a","n/a",IF(AN$3&gt;(A16stdlife+$E317),('PTRM input'!$K$400*(1+rvanilla05)^0.5)-SUM($K317:AM317),('PTRM input'!$K$400*(1+rvanilla05)^0.5)/A16stdlife))</f>
        <v>0</v>
      </c>
      <c r="AO317" s="251">
        <f ca="1">IF(A16stdlife="n/a","n/a",IF(AO$3&gt;(A16stdlife+$E317),('PTRM input'!$K$400*(1+rvanilla05)^0.5)-SUM($K317:AN317),('PTRM input'!$K$400*(1+rvanilla05)^0.5)/A16stdlife))</f>
        <v>0</v>
      </c>
      <c r="AP317" s="251">
        <f ca="1">IF(A16stdlife="n/a","n/a",IF(AP$3&gt;(A16stdlife+$E317),('PTRM input'!$K$400*(1+rvanilla05)^0.5)-SUM($K317:AO317),('PTRM input'!$K$400*(1+rvanilla05)^0.5)/A16stdlife))</f>
        <v>0</v>
      </c>
      <c r="AQ317" s="251">
        <f ca="1">IF(A16stdlife="n/a","n/a",IF(AQ$3&gt;(A16stdlife+$E317),('PTRM input'!$K$400*(1+rvanilla05)^0.5)-SUM($K317:AP317),('PTRM input'!$K$400*(1+rvanilla05)^0.5)/A16stdlife))</f>
        <v>0</v>
      </c>
      <c r="AR317" s="251">
        <f ca="1">IF(A16stdlife="n/a","n/a",IF(AR$3&gt;(A16stdlife+$E317),('PTRM input'!$K$400*(1+rvanilla05)^0.5)-SUM($K317:AQ317),('PTRM input'!$K$400*(1+rvanilla05)^0.5)/A16stdlife))</f>
        <v>0</v>
      </c>
      <c r="AS317" s="251">
        <f ca="1">IF(A16stdlife="n/a","n/a",IF(AS$3&gt;(A16stdlife+$E317),('PTRM input'!$K$400*(1+rvanilla05)^0.5)-SUM($K317:AR317),('PTRM input'!$K$400*(1+rvanilla05)^0.5)/A16stdlife))</f>
        <v>0</v>
      </c>
      <c r="AT317" s="251">
        <f ca="1">IF(A16stdlife="n/a","n/a",IF(AT$3&gt;(A16stdlife+$E317),('PTRM input'!$K$400*(1+rvanilla05)^0.5)-SUM($K317:AS317),('PTRM input'!$K$400*(1+rvanilla05)^0.5)/A16stdlife))</f>
        <v>0</v>
      </c>
      <c r="AU317" s="251">
        <f ca="1">IF(A16stdlife="n/a","n/a",IF(AU$3&gt;(A16stdlife+$E317),('PTRM input'!$K$400*(1+rvanilla05)^0.5)-SUM($K317:AT317),('PTRM input'!$K$400*(1+rvanilla05)^0.5)/A16stdlife))</f>
        <v>0</v>
      </c>
      <c r="AV317" s="251">
        <f ca="1">IF(A16stdlife="n/a","n/a",IF(AV$3&gt;(A16stdlife+$E317),('PTRM input'!$K$400*(1+rvanilla05)^0.5)-SUM($K317:AU317),('PTRM input'!$K$400*(1+rvanilla05)^0.5)/A16stdlife))</f>
        <v>0</v>
      </c>
      <c r="AW317" s="251">
        <f ca="1">IF(A16stdlife="n/a","n/a",IF(AW$3&gt;(A16stdlife+$E317),('PTRM input'!$K$400*(1+rvanilla05)^0.5)-SUM($K317:AV317),('PTRM input'!$K$400*(1+rvanilla05)^0.5)/A16stdlife))</f>
        <v>0</v>
      </c>
      <c r="AX317" s="251">
        <f ca="1">IF(A16stdlife="n/a","n/a",IF(AX$3&gt;(A16stdlife+$E317),('PTRM input'!$K$400*(1+rvanilla05)^0.5)-SUM($K317:AW317),('PTRM input'!$K$400*(1+rvanilla05)^0.5)/A16stdlife))</f>
        <v>0</v>
      </c>
      <c r="AY317" s="251">
        <f ca="1">IF(A16stdlife="n/a","n/a",IF(AY$3&gt;(A16stdlife+$E317),('PTRM input'!$K$400*(1+rvanilla05)^0.5)-SUM($K317:AX317),('PTRM input'!$K$400*(1+rvanilla05)^0.5)/A16stdlife))</f>
        <v>0</v>
      </c>
      <c r="AZ317" s="251">
        <f ca="1">IF(A16stdlife="n/a","n/a",IF(AZ$3&gt;(A16stdlife+$E317),('PTRM input'!$K$400*(1+rvanilla05)^0.5)-SUM($K317:AY317),('PTRM input'!$K$400*(1+rvanilla05)^0.5)/A16stdlife))</f>
        <v>0</v>
      </c>
      <c r="BA317" s="251">
        <f ca="1">IF(A16stdlife="n/a","n/a",IF(BA$3&gt;(A16stdlife+$E317),('PTRM input'!$K$400*(1+rvanilla05)^0.5)-SUM($K317:AZ317),('PTRM input'!$K$400*(1+rvanilla05)^0.5)/A16stdlife))</f>
        <v>0</v>
      </c>
      <c r="BB317" s="251">
        <f ca="1">IF(A16stdlife="n/a","n/a",IF(BB$3&gt;(A16stdlife+$E317),('PTRM input'!$K$400*(1+rvanilla05)^0.5)-SUM($K317:BA317),('PTRM input'!$K$400*(1+rvanilla05)^0.5)/A16stdlife))</f>
        <v>0</v>
      </c>
      <c r="BC317" s="251">
        <f ca="1">IF(A16stdlife="n/a","n/a",IF(BC$3&gt;(A16stdlife+$E317),('PTRM input'!$K$400*(1+rvanilla05)^0.5)-SUM($K317:BB317),('PTRM input'!$K$400*(1+rvanilla05)^0.5)/A16stdlife))</f>
        <v>0</v>
      </c>
      <c r="BD317" s="251">
        <f ca="1">IF(A16stdlife="n/a","n/a",IF(BD$3&gt;(A16stdlife+$E317),('PTRM input'!$K$400*(1+rvanilla05)^0.5)-SUM($K317:BC317),('PTRM input'!$K$400*(1+rvanilla05)^0.5)/A16stdlife))</f>
        <v>0</v>
      </c>
      <c r="BE317" s="251">
        <f ca="1">IF(A16stdlife="n/a","n/a",IF(BE$3&gt;(A16stdlife+$E317),('PTRM input'!$K$400*(1+rvanilla05)^0.5)-SUM($K317:BD317),('PTRM input'!$K$400*(1+rvanilla05)^0.5)/A16stdlife))</f>
        <v>0</v>
      </c>
      <c r="BF317" s="251">
        <f ca="1">IF(A16stdlife="n/a","n/a",IF(BF$3&gt;(A16stdlife+$E317),('PTRM input'!$K$400*(1+rvanilla05)^0.5)-SUM($K317:BE317),('PTRM input'!$K$400*(1+rvanilla05)^0.5)/A16stdlife))</f>
        <v>0</v>
      </c>
      <c r="BG317" s="251">
        <f ca="1">IF(A16stdlife="n/a","n/a",IF(BG$3&gt;(A16stdlife+$E317),('PTRM input'!$K$400*(1+rvanilla05)^0.5)-SUM($K317:BF317),('PTRM input'!$K$400*(1+rvanilla05)^0.5)/A16stdlife))</f>
        <v>0</v>
      </c>
      <c r="BH317" s="251">
        <f ca="1">IF(A16stdlife="n/a","n/a",IF(BH$3&gt;(A16stdlife+$E317),('PTRM input'!$K$400*(1+rvanilla05)^0.5)-SUM($K317:BG317),('PTRM input'!$K$400*(1+rvanilla05)^0.5)/A16stdlife))</f>
        <v>0</v>
      </c>
      <c r="BI317" s="251">
        <f ca="1">IF(A16stdlife="n/a","n/a",IF(BI$3&gt;(A16stdlife+$E317),('PTRM input'!$K$400*(1+rvanilla05)^0.5)-SUM($K317:BH317),('PTRM input'!$K$400*(1+rvanilla05)^0.5)/A16stdlife))</f>
        <v>0</v>
      </c>
      <c r="BJ317" s="116"/>
      <c r="BK317" s="116"/>
      <c r="BL317" s="116"/>
      <c r="BM317" s="116"/>
    </row>
    <row r="318" spans="1:65" hidden="1" outlineLevel="2">
      <c r="A318" s="116"/>
      <c r="B318" s="19"/>
      <c r="C318" s="18"/>
      <c r="D318" s="760"/>
      <c r="E318" s="86">
        <v>6</v>
      </c>
      <c r="F318" s="259"/>
      <c r="G318" s="434"/>
      <c r="H318" s="435"/>
      <c r="I318" s="435"/>
      <c r="J318" s="435"/>
      <c r="K318" s="435"/>
      <c r="L318" s="619"/>
      <c r="M318" s="433">
        <f ca="1">IF(A16stdlife="n/a","n/a",IF(M$3&gt;(A16stdlife+$E318),('PTRM input'!$L$400*(1+rvanilla06)^0.5)-SUM($L318:L318),('PTRM input'!$L$400*(1+rvanilla06)^0.5)/A16stdlife))</f>
        <v>0</v>
      </c>
      <c r="N318" s="433">
        <f ca="1">IF(A16stdlife="n/a","n/a",IF(N$3&gt;(A16stdlife+$E318),('PTRM input'!$L$400*(1+rvanilla06)^0.5)-SUM($L318:M318),('PTRM input'!$L$400*(1+rvanilla06)^0.5)/A16stdlife))</f>
        <v>0</v>
      </c>
      <c r="O318" s="433">
        <f ca="1">IF(A16stdlife="n/a","n/a",IF(O$3&gt;(A16stdlife+$E318),('PTRM input'!$L$400*(1+rvanilla06)^0.5)-SUM($L318:N318),('PTRM input'!$L$400*(1+rvanilla06)^0.5)/A16stdlife))</f>
        <v>0</v>
      </c>
      <c r="P318" s="433">
        <f ca="1">IF(A16stdlife="n/a","n/a",IF(P$3&gt;(A16stdlife+$E318),('PTRM input'!$L$400*(1+rvanilla06)^0.5)-SUM($L318:O318),('PTRM input'!$L$400*(1+rvanilla06)^0.5)/A16stdlife))</f>
        <v>0</v>
      </c>
      <c r="Q318" s="433">
        <f ca="1">IF(A16stdlife="n/a","n/a",IF(Q$3&gt;(A16stdlife+$E318),('PTRM input'!$L$400*(1+rvanilla06)^0.5)-SUM($L318:P318),('PTRM input'!$L$400*(1+rvanilla06)^0.5)/A16stdlife))</f>
        <v>0</v>
      </c>
      <c r="R318" s="251">
        <f ca="1">IF(A16stdlife="n/a","n/a",IF(R$3&gt;(A16stdlife+$E318),('PTRM input'!$L$400*(1+rvanilla06)^0.5)-SUM($L318:Q318),('PTRM input'!$L$400*(1+rvanilla06)^0.5)/A16stdlife))</f>
        <v>0</v>
      </c>
      <c r="S318" s="251">
        <f ca="1">IF(A16stdlife="n/a","n/a",IF(S$3&gt;(A16stdlife+$E318),('PTRM input'!$L$400*(1+rvanilla06)^0.5)-SUM($L318:R318),('PTRM input'!$L$400*(1+rvanilla06)^0.5)/A16stdlife))</f>
        <v>0</v>
      </c>
      <c r="T318" s="251">
        <f ca="1">IF(A16stdlife="n/a","n/a",IF(T$3&gt;(A16stdlife+$E318),('PTRM input'!$L$400*(1+rvanilla06)^0.5)-SUM($L318:S318),('PTRM input'!$L$400*(1+rvanilla06)^0.5)/A16stdlife))</f>
        <v>0</v>
      </c>
      <c r="U318" s="251">
        <f ca="1">IF(A16stdlife="n/a","n/a",IF(U$3&gt;(A16stdlife+$E318),('PTRM input'!$L$400*(1+rvanilla06)^0.5)-SUM($L318:T318),('PTRM input'!$L$400*(1+rvanilla06)^0.5)/A16stdlife))</f>
        <v>0</v>
      </c>
      <c r="V318" s="251">
        <f ca="1">IF(A16stdlife="n/a","n/a",IF(V$3&gt;(A16stdlife+$E318),('PTRM input'!$L$400*(1+rvanilla06)^0.5)-SUM($L318:U318),('PTRM input'!$L$400*(1+rvanilla06)^0.5)/A16stdlife))</f>
        <v>0</v>
      </c>
      <c r="W318" s="251">
        <f ca="1">IF(A16stdlife="n/a","n/a",IF(W$3&gt;(A16stdlife+$E318),('PTRM input'!$L$400*(1+rvanilla06)^0.5)-SUM($L318:V318),('PTRM input'!$L$400*(1+rvanilla06)^0.5)/A16stdlife))</f>
        <v>0</v>
      </c>
      <c r="X318" s="251">
        <f ca="1">IF(A16stdlife="n/a","n/a",IF(X$3&gt;(A16stdlife+$E318),('PTRM input'!$L$400*(1+rvanilla06)^0.5)-SUM($L318:W318),('PTRM input'!$L$400*(1+rvanilla06)^0.5)/A16stdlife))</f>
        <v>0</v>
      </c>
      <c r="Y318" s="251">
        <f ca="1">IF(A16stdlife="n/a","n/a",IF(Y$3&gt;(A16stdlife+$E318),('PTRM input'!$L$400*(1+rvanilla06)^0.5)-SUM($L318:X318),('PTRM input'!$L$400*(1+rvanilla06)^0.5)/A16stdlife))</f>
        <v>0</v>
      </c>
      <c r="Z318" s="251">
        <f ca="1">IF(A16stdlife="n/a","n/a",IF(Z$3&gt;(A16stdlife+$E318),('PTRM input'!$L$400*(1+rvanilla06)^0.5)-SUM($L318:Y318),('PTRM input'!$L$400*(1+rvanilla06)^0.5)/A16stdlife))</f>
        <v>0</v>
      </c>
      <c r="AA318" s="251">
        <f ca="1">IF(A16stdlife="n/a","n/a",IF(AA$3&gt;(A16stdlife+$E318),('PTRM input'!$L$400*(1+rvanilla06)^0.5)-SUM($L318:Z318),('PTRM input'!$L$400*(1+rvanilla06)^0.5)/A16stdlife))</f>
        <v>0</v>
      </c>
      <c r="AB318" s="251">
        <f ca="1">IF(A16stdlife="n/a","n/a",IF(AB$3&gt;(A16stdlife+$E318),('PTRM input'!$L$400*(1+rvanilla06)^0.5)-SUM($L318:AA318),('PTRM input'!$L$400*(1+rvanilla06)^0.5)/A16stdlife))</f>
        <v>0</v>
      </c>
      <c r="AC318" s="251">
        <f ca="1">IF(A16stdlife="n/a","n/a",IF(AC$3&gt;(A16stdlife+$E318),('PTRM input'!$L$400*(1+rvanilla06)^0.5)-SUM($L318:AB318),('PTRM input'!$L$400*(1+rvanilla06)^0.5)/A16stdlife))</f>
        <v>0</v>
      </c>
      <c r="AD318" s="251">
        <f ca="1">IF(A16stdlife="n/a","n/a",IF(AD$3&gt;(A16stdlife+$E318),('PTRM input'!$L$400*(1+rvanilla06)^0.5)-SUM($L318:AC318),('PTRM input'!$L$400*(1+rvanilla06)^0.5)/A16stdlife))</f>
        <v>0</v>
      </c>
      <c r="AE318" s="251">
        <f ca="1">IF(A16stdlife="n/a","n/a",IF(AE$3&gt;(A16stdlife+$E318),('PTRM input'!$L$400*(1+rvanilla06)^0.5)-SUM($L318:AD318),('PTRM input'!$L$400*(1+rvanilla06)^0.5)/A16stdlife))</f>
        <v>0</v>
      </c>
      <c r="AF318" s="251">
        <f ca="1">IF(A16stdlife="n/a","n/a",IF(AF$3&gt;(A16stdlife+$E318),('PTRM input'!$L$400*(1+rvanilla06)^0.5)-SUM($L318:AE318),('PTRM input'!$L$400*(1+rvanilla06)^0.5)/A16stdlife))</f>
        <v>0</v>
      </c>
      <c r="AG318" s="251">
        <f ca="1">IF(A16stdlife="n/a","n/a",IF(AG$3&gt;(A16stdlife+$E318),('PTRM input'!$L$400*(1+rvanilla06)^0.5)-SUM($L318:AF318),('PTRM input'!$L$400*(1+rvanilla06)^0.5)/A16stdlife))</f>
        <v>0</v>
      </c>
      <c r="AH318" s="251">
        <f ca="1">IF(A16stdlife="n/a","n/a",IF(AH$3&gt;(A16stdlife+$E318),('PTRM input'!$L$400*(1+rvanilla06)^0.5)-SUM($L318:AG318),('PTRM input'!$L$400*(1+rvanilla06)^0.5)/A16stdlife))</f>
        <v>0</v>
      </c>
      <c r="AI318" s="251">
        <f ca="1">IF(A16stdlife="n/a","n/a",IF(AI$3&gt;(A16stdlife+$E318),('PTRM input'!$L$400*(1+rvanilla06)^0.5)-SUM($L318:AH318),('PTRM input'!$L$400*(1+rvanilla06)^0.5)/A16stdlife))</f>
        <v>0</v>
      </c>
      <c r="AJ318" s="251">
        <f ca="1">IF(A16stdlife="n/a","n/a",IF(AJ$3&gt;(A16stdlife+$E318),('PTRM input'!$L$400*(1+rvanilla06)^0.5)-SUM($L318:AI318),('PTRM input'!$L$400*(1+rvanilla06)^0.5)/A16stdlife))</f>
        <v>0</v>
      </c>
      <c r="AK318" s="251">
        <f ca="1">IF(A16stdlife="n/a","n/a",IF(AK$3&gt;(A16stdlife+$E318),('PTRM input'!$L$400*(1+rvanilla06)^0.5)-SUM($L318:AJ318),('PTRM input'!$L$400*(1+rvanilla06)^0.5)/A16stdlife))</f>
        <v>0</v>
      </c>
      <c r="AL318" s="251">
        <f ca="1">IF(A16stdlife="n/a","n/a",IF(AL$3&gt;(A16stdlife+$E318),('PTRM input'!$L$400*(1+rvanilla06)^0.5)-SUM($L318:AK318),('PTRM input'!$L$400*(1+rvanilla06)^0.5)/A16stdlife))</f>
        <v>0</v>
      </c>
      <c r="AM318" s="251">
        <f ca="1">IF(A16stdlife="n/a","n/a",IF(AM$3&gt;(A16stdlife+$E318),('PTRM input'!$L$400*(1+rvanilla06)^0.5)-SUM($L318:AL318),('PTRM input'!$L$400*(1+rvanilla06)^0.5)/A16stdlife))</f>
        <v>0</v>
      </c>
      <c r="AN318" s="251">
        <f ca="1">IF(A16stdlife="n/a","n/a",IF(AN$3&gt;(A16stdlife+$E318),('PTRM input'!$L$400*(1+rvanilla06)^0.5)-SUM($L318:AM318),('PTRM input'!$L$400*(1+rvanilla06)^0.5)/A16stdlife))</f>
        <v>0</v>
      </c>
      <c r="AO318" s="251">
        <f ca="1">IF(A16stdlife="n/a","n/a",IF(AO$3&gt;(A16stdlife+$E318),('PTRM input'!$L$400*(1+rvanilla06)^0.5)-SUM($L318:AN318),('PTRM input'!$L$400*(1+rvanilla06)^0.5)/A16stdlife))</f>
        <v>0</v>
      </c>
      <c r="AP318" s="251">
        <f ca="1">IF(A16stdlife="n/a","n/a",IF(AP$3&gt;(A16stdlife+$E318),('PTRM input'!$L$400*(1+rvanilla06)^0.5)-SUM($L318:AO318),('PTRM input'!$L$400*(1+rvanilla06)^0.5)/A16stdlife))</f>
        <v>0</v>
      </c>
      <c r="AQ318" s="251">
        <f ca="1">IF(A16stdlife="n/a","n/a",IF(AQ$3&gt;(A16stdlife+$E318),('PTRM input'!$L$400*(1+rvanilla06)^0.5)-SUM($L318:AP318),('PTRM input'!$L$400*(1+rvanilla06)^0.5)/A16stdlife))</f>
        <v>0</v>
      </c>
      <c r="AR318" s="251">
        <f ca="1">IF(A16stdlife="n/a","n/a",IF(AR$3&gt;(A16stdlife+$E318),('PTRM input'!$L$400*(1+rvanilla06)^0.5)-SUM($L318:AQ318),('PTRM input'!$L$400*(1+rvanilla06)^0.5)/A16stdlife))</f>
        <v>0</v>
      </c>
      <c r="AS318" s="251">
        <f ca="1">IF(A16stdlife="n/a","n/a",IF(AS$3&gt;(A16stdlife+$E318),('PTRM input'!$L$400*(1+rvanilla06)^0.5)-SUM($L318:AR318),('PTRM input'!$L$400*(1+rvanilla06)^0.5)/A16stdlife))</f>
        <v>0</v>
      </c>
      <c r="AT318" s="251">
        <f ca="1">IF(A16stdlife="n/a","n/a",IF(AT$3&gt;(A16stdlife+$E318),('PTRM input'!$L$400*(1+rvanilla06)^0.5)-SUM($L318:AS318),('PTRM input'!$L$400*(1+rvanilla06)^0.5)/A16stdlife))</f>
        <v>0</v>
      </c>
      <c r="AU318" s="251">
        <f ca="1">IF(A16stdlife="n/a","n/a",IF(AU$3&gt;(A16stdlife+$E318),('PTRM input'!$L$400*(1+rvanilla06)^0.5)-SUM($L318:AT318),('PTRM input'!$L$400*(1+rvanilla06)^0.5)/A16stdlife))</f>
        <v>0</v>
      </c>
      <c r="AV318" s="251">
        <f ca="1">IF(A16stdlife="n/a","n/a",IF(AV$3&gt;(A16stdlife+$E318),('PTRM input'!$L$400*(1+rvanilla06)^0.5)-SUM($L318:AU318),('PTRM input'!$L$400*(1+rvanilla06)^0.5)/A16stdlife))</f>
        <v>0</v>
      </c>
      <c r="AW318" s="251">
        <f ca="1">IF(A16stdlife="n/a","n/a",IF(AW$3&gt;(A16stdlife+$E318),('PTRM input'!$L$400*(1+rvanilla06)^0.5)-SUM($L318:AV318),('PTRM input'!$L$400*(1+rvanilla06)^0.5)/A16stdlife))</f>
        <v>0</v>
      </c>
      <c r="AX318" s="251">
        <f ca="1">IF(A16stdlife="n/a","n/a",IF(AX$3&gt;(A16stdlife+$E318),('PTRM input'!$L$400*(1+rvanilla06)^0.5)-SUM($L318:AW318),('PTRM input'!$L$400*(1+rvanilla06)^0.5)/A16stdlife))</f>
        <v>0</v>
      </c>
      <c r="AY318" s="251">
        <f ca="1">IF(A16stdlife="n/a","n/a",IF(AY$3&gt;(A16stdlife+$E318),('PTRM input'!$L$400*(1+rvanilla06)^0.5)-SUM($L318:AX318),('PTRM input'!$L$400*(1+rvanilla06)^0.5)/A16stdlife))</f>
        <v>0</v>
      </c>
      <c r="AZ318" s="251">
        <f ca="1">IF(A16stdlife="n/a","n/a",IF(AZ$3&gt;(A16stdlife+$E318),('PTRM input'!$L$400*(1+rvanilla06)^0.5)-SUM($L318:AY318),('PTRM input'!$L$400*(1+rvanilla06)^0.5)/A16stdlife))</f>
        <v>0</v>
      </c>
      <c r="BA318" s="251">
        <f ca="1">IF(A16stdlife="n/a","n/a",IF(BA$3&gt;(A16stdlife+$E318),('PTRM input'!$L$400*(1+rvanilla06)^0.5)-SUM($L318:AZ318),('PTRM input'!$L$400*(1+rvanilla06)^0.5)/A16stdlife))</f>
        <v>0</v>
      </c>
      <c r="BB318" s="251">
        <f ca="1">IF(A16stdlife="n/a","n/a",IF(BB$3&gt;(A16stdlife+$E318),('PTRM input'!$L$400*(1+rvanilla06)^0.5)-SUM($L318:BA318),('PTRM input'!$L$400*(1+rvanilla06)^0.5)/A16stdlife))</f>
        <v>0</v>
      </c>
      <c r="BC318" s="251">
        <f ca="1">IF(A16stdlife="n/a","n/a",IF(BC$3&gt;(A16stdlife+$E318),('PTRM input'!$L$400*(1+rvanilla06)^0.5)-SUM($L318:BB318),('PTRM input'!$L$400*(1+rvanilla06)^0.5)/A16stdlife))</f>
        <v>0</v>
      </c>
      <c r="BD318" s="251">
        <f ca="1">IF(A16stdlife="n/a","n/a",IF(BD$3&gt;(A16stdlife+$E318),('PTRM input'!$L$400*(1+rvanilla06)^0.5)-SUM($L318:BC318),('PTRM input'!$L$400*(1+rvanilla06)^0.5)/A16stdlife))</f>
        <v>0</v>
      </c>
      <c r="BE318" s="251">
        <f ca="1">IF(A16stdlife="n/a","n/a",IF(BE$3&gt;(A16stdlife+$E318),('PTRM input'!$L$400*(1+rvanilla06)^0.5)-SUM($L318:BD318),('PTRM input'!$L$400*(1+rvanilla06)^0.5)/A16stdlife))</f>
        <v>0</v>
      </c>
      <c r="BF318" s="251">
        <f ca="1">IF(A16stdlife="n/a","n/a",IF(BF$3&gt;(A16stdlife+$E318),('PTRM input'!$L$400*(1+rvanilla06)^0.5)-SUM($L318:BE318),('PTRM input'!$L$400*(1+rvanilla06)^0.5)/A16stdlife))</f>
        <v>0</v>
      </c>
      <c r="BG318" s="251">
        <f ca="1">IF(A16stdlife="n/a","n/a",IF(BG$3&gt;(A16stdlife+$E318),('PTRM input'!$L$400*(1+rvanilla06)^0.5)-SUM($L318:BF318),('PTRM input'!$L$400*(1+rvanilla06)^0.5)/A16stdlife))</f>
        <v>0</v>
      </c>
      <c r="BH318" s="251">
        <f ca="1">IF(A16stdlife="n/a","n/a",IF(BH$3&gt;(A16stdlife+$E318),('PTRM input'!$L$400*(1+rvanilla06)^0.5)-SUM($L318:BG318),('PTRM input'!$L$400*(1+rvanilla06)^0.5)/A16stdlife))</f>
        <v>0</v>
      </c>
      <c r="BI318" s="251">
        <f ca="1">IF(A16stdlife="n/a","n/a",IF(BI$3&gt;(A16stdlife+$E318),('PTRM input'!$L$400*(1+rvanilla06)^0.5)-SUM($L318:BH318),('PTRM input'!$L$400*(1+rvanilla06)^0.5)/A16stdlife))</f>
        <v>0</v>
      </c>
      <c r="BJ318" s="116"/>
      <c r="BK318" s="116"/>
      <c r="BL318" s="116"/>
      <c r="BM318" s="116"/>
    </row>
    <row r="319" spans="1:65" hidden="1" outlineLevel="2">
      <c r="A319" s="116"/>
      <c r="B319" s="19"/>
      <c r="C319" s="18"/>
      <c r="D319" s="760"/>
      <c r="E319" s="86">
        <v>7</v>
      </c>
      <c r="F319" s="259"/>
      <c r="G319" s="434"/>
      <c r="H319" s="435"/>
      <c r="I319" s="435"/>
      <c r="J319" s="435"/>
      <c r="K319" s="435"/>
      <c r="L319" s="435"/>
      <c r="M319" s="619"/>
      <c r="N319" s="433">
        <f ca="1">IF(A16stdlife="n/a","n/a",IF(N$3&gt;(A16stdlife+$E319),('PTRM input'!$M$400*(1+rvanilla07)^0.5)-SUM($M319:M319),('PTRM input'!$M$400*(1+rvanilla07)^0.5)/A16stdlife))</f>
        <v>0</v>
      </c>
      <c r="O319" s="433">
        <f ca="1">IF(A16stdlife="n/a","n/a",IF(O$3&gt;(A16stdlife+$E319),('PTRM input'!$M$400*(1+rvanilla07)^0.5)-SUM($M319:N319),('PTRM input'!$M$400*(1+rvanilla07)^0.5)/A16stdlife))</f>
        <v>0</v>
      </c>
      <c r="P319" s="433">
        <f ca="1">IF(A16stdlife="n/a","n/a",IF(P$3&gt;(A16stdlife+$E319),('PTRM input'!$M$400*(1+rvanilla07)^0.5)-SUM($M319:O319),('PTRM input'!$M$400*(1+rvanilla07)^0.5)/A16stdlife))</f>
        <v>0</v>
      </c>
      <c r="Q319" s="433">
        <f ca="1">IF(A16stdlife="n/a","n/a",IF(Q$3&gt;(A16stdlife+$E319),('PTRM input'!$M$400*(1+rvanilla07)^0.5)-SUM($M319:P319),('PTRM input'!$M$400*(1+rvanilla07)^0.5)/A16stdlife))</f>
        <v>0</v>
      </c>
      <c r="R319" s="251">
        <f ca="1">IF(A16stdlife="n/a","n/a",IF(R$3&gt;(A16stdlife+$E319),('PTRM input'!$M$400*(1+rvanilla07)^0.5)-SUM($M319:Q319),('PTRM input'!$M$400*(1+rvanilla07)^0.5)/A16stdlife))</f>
        <v>0</v>
      </c>
      <c r="S319" s="251">
        <f ca="1">IF(A16stdlife="n/a","n/a",IF(S$3&gt;(A16stdlife+$E319),('PTRM input'!$M$400*(1+rvanilla07)^0.5)-SUM($M319:R319),('PTRM input'!$M$400*(1+rvanilla07)^0.5)/A16stdlife))</f>
        <v>0</v>
      </c>
      <c r="T319" s="251">
        <f ca="1">IF(A16stdlife="n/a","n/a",IF(T$3&gt;(A16stdlife+$E319),('PTRM input'!$M$400*(1+rvanilla07)^0.5)-SUM($M319:S319),('PTRM input'!$M$400*(1+rvanilla07)^0.5)/A16stdlife))</f>
        <v>0</v>
      </c>
      <c r="U319" s="251">
        <f ca="1">IF(A16stdlife="n/a","n/a",IF(U$3&gt;(A16stdlife+$E319),('PTRM input'!$M$400*(1+rvanilla07)^0.5)-SUM($M319:T319),('PTRM input'!$M$400*(1+rvanilla07)^0.5)/A16stdlife))</f>
        <v>0</v>
      </c>
      <c r="V319" s="251">
        <f ca="1">IF(A16stdlife="n/a","n/a",IF(V$3&gt;(A16stdlife+$E319),('PTRM input'!$M$400*(1+rvanilla07)^0.5)-SUM($M319:U319),('PTRM input'!$M$400*(1+rvanilla07)^0.5)/A16stdlife))</f>
        <v>0</v>
      </c>
      <c r="W319" s="251">
        <f ca="1">IF(A16stdlife="n/a","n/a",IF(W$3&gt;(A16stdlife+$E319),('PTRM input'!$M$400*(1+rvanilla07)^0.5)-SUM($M319:V319),('PTRM input'!$M$400*(1+rvanilla07)^0.5)/A16stdlife))</f>
        <v>0</v>
      </c>
      <c r="X319" s="251">
        <f ca="1">IF(A16stdlife="n/a","n/a",IF(X$3&gt;(A16stdlife+$E319),('PTRM input'!$M$400*(1+rvanilla07)^0.5)-SUM($M319:W319),('PTRM input'!$M$400*(1+rvanilla07)^0.5)/A16stdlife))</f>
        <v>0</v>
      </c>
      <c r="Y319" s="251">
        <f ca="1">IF(A16stdlife="n/a","n/a",IF(Y$3&gt;(A16stdlife+$E319),('PTRM input'!$M$400*(1+rvanilla07)^0.5)-SUM($M319:X319),('PTRM input'!$M$400*(1+rvanilla07)^0.5)/A16stdlife))</f>
        <v>0</v>
      </c>
      <c r="Z319" s="251">
        <f ca="1">IF(A16stdlife="n/a","n/a",IF(Z$3&gt;(A16stdlife+$E319),('PTRM input'!$M$400*(1+rvanilla07)^0.5)-SUM($M319:Y319),('PTRM input'!$M$400*(1+rvanilla07)^0.5)/A16stdlife))</f>
        <v>0</v>
      </c>
      <c r="AA319" s="251">
        <f ca="1">IF(A16stdlife="n/a","n/a",IF(AA$3&gt;(A16stdlife+$E319),('PTRM input'!$M$400*(1+rvanilla07)^0.5)-SUM($M319:Z319),('PTRM input'!$M$400*(1+rvanilla07)^0.5)/A16stdlife))</f>
        <v>0</v>
      </c>
      <c r="AB319" s="251">
        <f ca="1">IF(A16stdlife="n/a","n/a",IF(AB$3&gt;(A16stdlife+$E319),('PTRM input'!$M$400*(1+rvanilla07)^0.5)-SUM($M319:AA319),('PTRM input'!$M$400*(1+rvanilla07)^0.5)/A16stdlife))</f>
        <v>0</v>
      </c>
      <c r="AC319" s="251">
        <f ca="1">IF(A16stdlife="n/a","n/a",IF(AC$3&gt;(A16stdlife+$E319),('PTRM input'!$M$400*(1+rvanilla07)^0.5)-SUM($M319:AB319),('PTRM input'!$M$400*(1+rvanilla07)^0.5)/A16stdlife))</f>
        <v>0</v>
      </c>
      <c r="AD319" s="251">
        <f ca="1">IF(A16stdlife="n/a","n/a",IF(AD$3&gt;(A16stdlife+$E319),('PTRM input'!$M$400*(1+rvanilla07)^0.5)-SUM($M319:AC319),('PTRM input'!$M$400*(1+rvanilla07)^0.5)/A16stdlife))</f>
        <v>0</v>
      </c>
      <c r="AE319" s="251">
        <f ca="1">IF(A16stdlife="n/a","n/a",IF(AE$3&gt;(A16stdlife+$E319),('PTRM input'!$M$400*(1+rvanilla07)^0.5)-SUM($M319:AD319),('PTRM input'!$M$400*(1+rvanilla07)^0.5)/A16stdlife))</f>
        <v>0</v>
      </c>
      <c r="AF319" s="251">
        <f ca="1">IF(A16stdlife="n/a","n/a",IF(AF$3&gt;(A16stdlife+$E319),('PTRM input'!$M$400*(1+rvanilla07)^0.5)-SUM($M319:AE319),('PTRM input'!$M$400*(1+rvanilla07)^0.5)/A16stdlife))</f>
        <v>0</v>
      </c>
      <c r="AG319" s="251">
        <f ca="1">IF(A16stdlife="n/a","n/a",IF(AG$3&gt;(A16stdlife+$E319),('PTRM input'!$M$400*(1+rvanilla07)^0.5)-SUM($M319:AF319),('PTRM input'!$M$400*(1+rvanilla07)^0.5)/A16stdlife))</f>
        <v>0</v>
      </c>
      <c r="AH319" s="251">
        <f ca="1">IF(A16stdlife="n/a","n/a",IF(AH$3&gt;(A16stdlife+$E319),('PTRM input'!$M$400*(1+rvanilla07)^0.5)-SUM($M319:AG319),('PTRM input'!$M$400*(1+rvanilla07)^0.5)/A16stdlife))</f>
        <v>0</v>
      </c>
      <c r="AI319" s="251">
        <f ca="1">IF(A16stdlife="n/a","n/a",IF(AI$3&gt;(A16stdlife+$E319),('PTRM input'!$M$400*(1+rvanilla07)^0.5)-SUM($M319:AH319),('PTRM input'!$M$400*(1+rvanilla07)^0.5)/A16stdlife))</f>
        <v>0</v>
      </c>
      <c r="AJ319" s="251">
        <f ca="1">IF(A16stdlife="n/a","n/a",IF(AJ$3&gt;(A16stdlife+$E319),('PTRM input'!$M$400*(1+rvanilla07)^0.5)-SUM($M319:AI319),('PTRM input'!$M$400*(1+rvanilla07)^0.5)/A16stdlife))</f>
        <v>0</v>
      </c>
      <c r="AK319" s="251">
        <f ca="1">IF(A16stdlife="n/a","n/a",IF(AK$3&gt;(A16stdlife+$E319),('PTRM input'!$M$400*(1+rvanilla07)^0.5)-SUM($M319:AJ319),('PTRM input'!$M$400*(1+rvanilla07)^0.5)/A16stdlife))</f>
        <v>0</v>
      </c>
      <c r="AL319" s="251">
        <f ca="1">IF(A16stdlife="n/a","n/a",IF(AL$3&gt;(A16stdlife+$E319),('PTRM input'!$M$400*(1+rvanilla07)^0.5)-SUM($M319:AK319),('PTRM input'!$M$400*(1+rvanilla07)^0.5)/A16stdlife))</f>
        <v>0</v>
      </c>
      <c r="AM319" s="251">
        <f ca="1">IF(A16stdlife="n/a","n/a",IF(AM$3&gt;(A16stdlife+$E319),('PTRM input'!$M$400*(1+rvanilla07)^0.5)-SUM($M319:AL319),('PTRM input'!$M$400*(1+rvanilla07)^0.5)/A16stdlife))</f>
        <v>0</v>
      </c>
      <c r="AN319" s="251">
        <f ca="1">IF(A16stdlife="n/a","n/a",IF(AN$3&gt;(A16stdlife+$E319),('PTRM input'!$M$400*(1+rvanilla07)^0.5)-SUM($M319:AM319),('PTRM input'!$M$400*(1+rvanilla07)^0.5)/A16stdlife))</f>
        <v>0</v>
      </c>
      <c r="AO319" s="251">
        <f ca="1">IF(A16stdlife="n/a","n/a",IF(AO$3&gt;(A16stdlife+$E319),('PTRM input'!$M$400*(1+rvanilla07)^0.5)-SUM($M319:AN319),('PTRM input'!$M$400*(1+rvanilla07)^0.5)/A16stdlife))</f>
        <v>0</v>
      </c>
      <c r="AP319" s="251">
        <f ca="1">IF(A16stdlife="n/a","n/a",IF(AP$3&gt;(A16stdlife+$E319),('PTRM input'!$M$400*(1+rvanilla07)^0.5)-SUM($M319:AO319),('PTRM input'!$M$400*(1+rvanilla07)^0.5)/A16stdlife))</f>
        <v>0</v>
      </c>
      <c r="AQ319" s="251">
        <f ca="1">IF(A16stdlife="n/a","n/a",IF(AQ$3&gt;(A16stdlife+$E319),('PTRM input'!$M$400*(1+rvanilla07)^0.5)-SUM($M319:AP319),('PTRM input'!$M$400*(1+rvanilla07)^0.5)/A16stdlife))</f>
        <v>0</v>
      </c>
      <c r="AR319" s="251">
        <f ca="1">IF(A16stdlife="n/a","n/a",IF(AR$3&gt;(A16stdlife+$E319),('PTRM input'!$M$400*(1+rvanilla07)^0.5)-SUM($M319:AQ319),('PTRM input'!$M$400*(1+rvanilla07)^0.5)/A16stdlife))</f>
        <v>0</v>
      </c>
      <c r="AS319" s="251">
        <f ca="1">IF(A16stdlife="n/a","n/a",IF(AS$3&gt;(A16stdlife+$E319),('PTRM input'!$M$400*(1+rvanilla07)^0.5)-SUM($M319:AR319),('PTRM input'!$M$400*(1+rvanilla07)^0.5)/A16stdlife))</f>
        <v>0</v>
      </c>
      <c r="AT319" s="251">
        <f ca="1">IF(A16stdlife="n/a","n/a",IF(AT$3&gt;(A16stdlife+$E319),('PTRM input'!$M$400*(1+rvanilla07)^0.5)-SUM($M319:AS319),('PTRM input'!$M$400*(1+rvanilla07)^0.5)/A16stdlife))</f>
        <v>0</v>
      </c>
      <c r="AU319" s="251">
        <f ca="1">IF(A16stdlife="n/a","n/a",IF(AU$3&gt;(A16stdlife+$E319),('PTRM input'!$M$400*(1+rvanilla07)^0.5)-SUM($M319:AT319),('PTRM input'!$M$400*(1+rvanilla07)^0.5)/A16stdlife))</f>
        <v>0</v>
      </c>
      <c r="AV319" s="251">
        <f ca="1">IF(A16stdlife="n/a","n/a",IF(AV$3&gt;(A16stdlife+$E319),('PTRM input'!$M$400*(1+rvanilla07)^0.5)-SUM($M319:AU319),('PTRM input'!$M$400*(1+rvanilla07)^0.5)/A16stdlife))</f>
        <v>0</v>
      </c>
      <c r="AW319" s="251">
        <f ca="1">IF(A16stdlife="n/a","n/a",IF(AW$3&gt;(A16stdlife+$E319),('PTRM input'!$M$400*(1+rvanilla07)^0.5)-SUM($M319:AV319),('PTRM input'!$M$400*(1+rvanilla07)^0.5)/A16stdlife))</f>
        <v>0</v>
      </c>
      <c r="AX319" s="251">
        <f ca="1">IF(A16stdlife="n/a","n/a",IF(AX$3&gt;(A16stdlife+$E319),('PTRM input'!$M$400*(1+rvanilla07)^0.5)-SUM($M319:AW319),('PTRM input'!$M$400*(1+rvanilla07)^0.5)/A16stdlife))</f>
        <v>0</v>
      </c>
      <c r="AY319" s="251">
        <f ca="1">IF(A16stdlife="n/a","n/a",IF(AY$3&gt;(A16stdlife+$E319),('PTRM input'!$M$400*(1+rvanilla07)^0.5)-SUM($M319:AX319),('PTRM input'!$M$400*(1+rvanilla07)^0.5)/A16stdlife))</f>
        <v>0</v>
      </c>
      <c r="AZ319" s="251">
        <f ca="1">IF(A16stdlife="n/a","n/a",IF(AZ$3&gt;(A16stdlife+$E319),('PTRM input'!$M$400*(1+rvanilla07)^0.5)-SUM($M319:AY319),('PTRM input'!$M$400*(1+rvanilla07)^0.5)/A16stdlife))</f>
        <v>0</v>
      </c>
      <c r="BA319" s="251">
        <f ca="1">IF(A16stdlife="n/a","n/a",IF(BA$3&gt;(A16stdlife+$E319),('PTRM input'!$M$400*(1+rvanilla07)^0.5)-SUM($M319:AZ319),('PTRM input'!$M$400*(1+rvanilla07)^0.5)/A16stdlife))</f>
        <v>0</v>
      </c>
      <c r="BB319" s="251">
        <f ca="1">IF(A16stdlife="n/a","n/a",IF(BB$3&gt;(A16stdlife+$E319),('PTRM input'!$M$400*(1+rvanilla07)^0.5)-SUM($M319:BA319),('PTRM input'!$M$400*(1+rvanilla07)^0.5)/A16stdlife))</f>
        <v>0</v>
      </c>
      <c r="BC319" s="251">
        <f ca="1">IF(A16stdlife="n/a","n/a",IF(BC$3&gt;(A16stdlife+$E319),('PTRM input'!$M$400*(1+rvanilla07)^0.5)-SUM($M319:BB319),('PTRM input'!$M$400*(1+rvanilla07)^0.5)/A16stdlife))</f>
        <v>0</v>
      </c>
      <c r="BD319" s="251">
        <f ca="1">IF(A16stdlife="n/a","n/a",IF(BD$3&gt;(A16stdlife+$E319),('PTRM input'!$M$400*(1+rvanilla07)^0.5)-SUM($M319:BC319),('PTRM input'!$M$400*(1+rvanilla07)^0.5)/A16stdlife))</f>
        <v>0</v>
      </c>
      <c r="BE319" s="251">
        <f ca="1">IF(A16stdlife="n/a","n/a",IF(BE$3&gt;(A16stdlife+$E319),('PTRM input'!$M$400*(1+rvanilla07)^0.5)-SUM($M319:BD319),('PTRM input'!$M$400*(1+rvanilla07)^0.5)/A16stdlife))</f>
        <v>0</v>
      </c>
      <c r="BF319" s="251">
        <f ca="1">IF(A16stdlife="n/a","n/a",IF(BF$3&gt;(A16stdlife+$E319),('PTRM input'!$M$400*(1+rvanilla07)^0.5)-SUM($M319:BE319),('PTRM input'!$M$400*(1+rvanilla07)^0.5)/A16stdlife))</f>
        <v>0</v>
      </c>
      <c r="BG319" s="251">
        <f ca="1">IF(A16stdlife="n/a","n/a",IF(BG$3&gt;(A16stdlife+$E319),('PTRM input'!$M$400*(1+rvanilla07)^0.5)-SUM($M319:BF319),('PTRM input'!$M$400*(1+rvanilla07)^0.5)/A16stdlife))</f>
        <v>0</v>
      </c>
      <c r="BH319" s="251">
        <f ca="1">IF(A16stdlife="n/a","n/a",IF(BH$3&gt;(A16stdlife+$E319),('PTRM input'!$M$400*(1+rvanilla07)^0.5)-SUM($M319:BG319),('PTRM input'!$M$400*(1+rvanilla07)^0.5)/A16stdlife))</f>
        <v>0</v>
      </c>
      <c r="BI319" s="251">
        <f ca="1">IF(A16stdlife="n/a","n/a",IF(BI$3&gt;(A16stdlife+$E319),('PTRM input'!$M$400*(1+rvanilla07)^0.5)-SUM($M319:BH319),('PTRM input'!$M$400*(1+rvanilla07)^0.5)/A16stdlife))</f>
        <v>0</v>
      </c>
      <c r="BJ319" s="116"/>
      <c r="BK319" s="116"/>
      <c r="BL319" s="116"/>
      <c r="BM319" s="116"/>
    </row>
    <row r="320" spans="1:65" hidden="1" outlineLevel="2">
      <c r="A320" s="116"/>
      <c r="B320" s="19"/>
      <c r="C320" s="18"/>
      <c r="D320" s="760"/>
      <c r="E320" s="86">
        <v>8</v>
      </c>
      <c r="F320" s="259"/>
      <c r="G320" s="434"/>
      <c r="H320" s="435"/>
      <c r="I320" s="435"/>
      <c r="J320" s="435"/>
      <c r="K320" s="435"/>
      <c r="L320" s="435"/>
      <c r="M320" s="435"/>
      <c r="N320" s="619"/>
      <c r="O320" s="433">
        <f ca="1">IF(A16stdlife="n/a","n/a",IF(O$3&gt;(A16stdlife+$E320),('PTRM input'!$N$400*(1+rvanilla08)^0.5)-SUM($N320:N320),('PTRM input'!$N$400*(1+rvanilla08)^0.5)/A16stdlife))</f>
        <v>0</v>
      </c>
      <c r="P320" s="433">
        <f ca="1">IF(A16stdlife="n/a","n/a",IF(P$3&gt;(A16stdlife+$E320),('PTRM input'!$N$400*(1+rvanilla08)^0.5)-SUM($N320:O320),('PTRM input'!$N$400*(1+rvanilla08)^0.5)/A16stdlife))</f>
        <v>0</v>
      </c>
      <c r="Q320" s="433">
        <f ca="1">IF(A16stdlife="n/a","n/a",IF(Q$3&gt;(A16stdlife+$E320),('PTRM input'!$N$400*(1+rvanilla08)^0.5)-SUM($N320:P320),('PTRM input'!$N$400*(1+rvanilla08)^0.5)/A16stdlife))</f>
        <v>0</v>
      </c>
      <c r="R320" s="251">
        <f ca="1">IF(A16stdlife="n/a","n/a",IF(R$3&gt;(A16stdlife+$E320),('PTRM input'!$N$400*(1+rvanilla08)^0.5)-SUM($N320:Q320),('PTRM input'!$N$400*(1+rvanilla08)^0.5)/A16stdlife))</f>
        <v>0</v>
      </c>
      <c r="S320" s="251">
        <f ca="1">IF(A16stdlife="n/a","n/a",IF(S$3&gt;(A16stdlife+$E320),('PTRM input'!$N$400*(1+rvanilla08)^0.5)-SUM($N320:R320),('PTRM input'!$N$400*(1+rvanilla08)^0.5)/A16stdlife))</f>
        <v>0</v>
      </c>
      <c r="T320" s="251">
        <f ca="1">IF(A16stdlife="n/a","n/a",IF(T$3&gt;(A16stdlife+$E320),('PTRM input'!$N$400*(1+rvanilla08)^0.5)-SUM($N320:S320),('PTRM input'!$N$400*(1+rvanilla08)^0.5)/A16stdlife))</f>
        <v>0</v>
      </c>
      <c r="U320" s="251">
        <f ca="1">IF(A16stdlife="n/a","n/a",IF(U$3&gt;(A16stdlife+$E320),('PTRM input'!$N$400*(1+rvanilla08)^0.5)-SUM($N320:T320),('PTRM input'!$N$400*(1+rvanilla08)^0.5)/A16stdlife))</f>
        <v>0</v>
      </c>
      <c r="V320" s="251">
        <f ca="1">IF(A16stdlife="n/a","n/a",IF(V$3&gt;(A16stdlife+$E320),('PTRM input'!$N$400*(1+rvanilla08)^0.5)-SUM($N320:U320),('PTRM input'!$N$400*(1+rvanilla08)^0.5)/A16stdlife))</f>
        <v>0</v>
      </c>
      <c r="W320" s="251">
        <f ca="1">IF(A16stdlife="n/a","n/a",IF(W$3&gt;(A16stdlife+$E320),('PTRM input'!$N$400*(1+rvanilla08)^0.5)-SUM($N320:V320),('PTRM input'!$N$400*(1+rvanilla08)^0.5)/A16stdlife))</f>
        <v>0</v>
      </c>
      <c r="X320" s="251">
        <f ca="1">IF(A16stdlife="n/a","n/a",IF(X$3&gt;(A16stdlife+$E320),('PTRM input'!$N$400*(1+rvanilla08)^0.5)-SUM($N320:W320),('PTRM input'!$N$400*(1+rvanilla08)^0.5)/A16stdlife))</f>
        <v>0</v>
      </c>
      <c r="Y320" s="251">
        <f ca="1">IF(A16stdlife="n/a","n/a",IF(Y$3&gt;(A16stdlife+$E320),('PTRM input'!$N$400*(1+rvanilla08)^0.5)-SUM($N320:X320),('PTRM input'!$N$400*(1+rvanilla08)^0.5)/A16stdlife))</f>
        <v>0</v>
      </c>
      <c r="Z320" s="251">
        <f ca="1">IF(A16stdlife="n/a","n/a",IF(Z$3&gt;(A16stdlife+$E320),('PTRM input'!$N$400*(1+rvanilla08)^0.5)-SUM($N320:Y320),('PTRM input'!$N$400*(1+rvanilla08)^0.5)/A16stdlife))</f>
        <v>0</v>
      </c>
      <c r="AA320" s="251">
        <f ca="1">IF(A16stdlife="n/a","n/a",IF(AA$3&gt;(A16stdlife+$E320),('PTRM input'!$N$400*(1+rvanilla08)^0.5)-SUM($N320:Z320),('PTRM input'!$N$400*(1+rvanilla08)^0.5)/A16stdlife))</f>
        <v>0</v>
      </c>
      <c r="AB320" s="251">
        <f ca="1">IF(A16stdlife="n/a","n/a",IF(AB$3&gt;(A16stdlife+$E320),('PTRM input'!$N$400*(1+rvanilla08)^0.5)-SUM($N320:AA320),('PTRM input'!$N$400*(1+rvanilla08)^0.5)/A16stdlife))</f>
        <v>0</v>
      </c>
      <c r="AC320" s="251">
        <f ca="1">IF(A16stdlife="n/a","n/a",IF(AC$3&gt;(A16stdlife+$E320),('PTRM input'!$N$400*(1+rvanilla08)^0.5)-SUM($N320:AB320),('PTRM input'!$N$400*(1+rvanilla08)^0.5)/A16stdlife))</f>
        <v>0</v>
      </c>
      <c r="AD320" s="251">
        <f ca="1">IF(A16stdlife="n/a","n/a",IF(AD$3&gt;(A16stdlife+$E320),('PTRM input'!$N$400*(1+rvanilla08)^0.5)-SUM($N320:AC320),('PTRM input'!$N$400*(1+rvanilla08)^0.5)/A16stdlife))</f>
        <v>0</v>
      </c>
      <c r="AE320" s="251">
        <f ca="1">IF(A16stdlife="n/a","n/a",IF(AE$3&gt;(A16stdlife+$E320),('PTRM input'!$N$400*(1+rvanilla08)^0.5)-SUM($N320:AD320),('PTRM input'!$N$400*(1+rvanilla08)^0.5)/A16stdlife))</f>
        <v>0</v>
      </c>
      <c r="AF320" s="251">
        <f ca="1">IF(A16stdlife="n/a","n/a",IF(AF$3&gt;(A16stdlife+$E320),('PTRM input'!$N$400*(1+rvanilla08)^0.5)-SUM($N320:AE320),('PTRM input'!$N$400*(1+rvanilla08)^0.5)/A16stdlife))</f>
        <v>0</v>
      </c>
      <c r="AG320" s="251">
        <f ca="1">IF(A16stdlife="n/a","n/a",IF(AG$3&gt;(A16stdlife+$E320),('PTRM input'!$N$400*(1+rvanilla08)^0.5)-SUM($N320:AF320),('PTRM input'!$N$400*(1+rvanilla08)^0.5)/A16stdlife))</f>
        <v>0</v>
      </c>
      <c r="AH320" s="251">
        <f ca="1">IF(A16stdlife="n/a","n/a",IF(AH$3&gt;(A16stdlife+$E320),('PTRM input'!$N$400*(1+rvanilla08)^0.5)-SUM($N320:AG320),('PTRM input'!$N$400*(1+rvanilla08)^0.5)/A16stdlife))</f>
        <v>0</v>
      </c>
      <c r="AI320" s="251">
        <f ca="1">IF(A16stdlife="n/a","n/a",IF(AI$3&gt;(A16stdlife+$E320),('PTRM input'!$N$400*(1+rvanilla08)^0.5)-SUM($N320:AH320),('PTRM input'!$N$400*(1+rvanilla08)^0.5)/A16stdlife))</f>
        <v>0</v>
      </c>
      <c r="AJ320" s="251">
        <f ca="1">IF(A16stdlife="n/a","n/a",IF(AJ$3&gt;(A16stdlife+$E320),('PTRM input'!$N$400*(1+rvanilla08)^0.5)-SUM($N320:AI320),('PTRM input'!$N$400*(1+rvanilla08)^0.5)/A16stdlife))</f>
        <v>0</v>
      </c>
      <c r="AK320" s="251">
        <f ca="1">IF(A16stdlife="n/a","n/a",IF(AK$3&gt;(A16stdlife+$E320),('PTRM input'!$N$400*(1+rvanilla08)^0.5)-SUM($N320:AJ320),('PTRM input'!$N$400*(1+rvanilla08)^0.5)/A16stdlife))</f>
        <v>0</v>
      </c>
      <c r="AL320" s="251">
        <f ca="1">IF(A16stdlife="n/a","n/a",IF(AL$3&gt;(A16stdlife+$E320),('PTRM input'!$N$400*(1+rvanilla08)^0.5)-SUM($N320:AK320),('PTRM input'!$N$400*(1+rvanilla08)^0.5)/A16stdlife))</f>
        <v>0</v>
      </c>
      <c r="AM320" s="251">
        <f ca="1">IF(A16stdlife="n/a","n/a",IF(AM$3&gt;(A16stdlife+$E320),('PTRM input'!$N$400*(1+rvanilla08)^0.5)-SUM($N320:AL320),('PTRM input'!$N$400*(1+rvanilla08)^0.5)/A16stdlife))</f>
        <v>0</v>
      </c>
      <c r="AN320" s="251">
        <f ca="1">IF(A16stdlife="n/a","n/a",IF(AN$3&gt;(A16stdlife+$E320),('PTRM input'!$N$400*(1+rvanilla08)^0.5)-SUM($N320:AM320),('PTRM input'!$N$400*(1+rvanilla08)^0.5)/A16stdlife))</f>
        <v>0</v>
      </c>
      <c r="AO320" s="251">
        <f ca="1">IF(A16stdlife="n/a","n/a",IF(AO$3&gt;(A16stdlife+$E320),('PTRM input'!$N$400*(1+rvanilla08)^0.5)-SUM($N320:AN320),('PTRM input'!$N$400*(1+rvanilla08)^0.5)/A16stdlife))</f>
        <v>0</v>
      </c>
      <c r="AP320" s="251">
        <f ca="1">IF(A16stdlife="n/a","n/a",IF(AP$3&gt;(A16stdlife+$E320),('PTRM input'!$N$400*(1+rvanilla08)^0.5)-SUM($N320:AO320),('PTRM input'!$N$400*(1+rvanilla08)^0.5)/A16stdlife))</f>
        <v>0</v>
      </c>
      <c r="AQ320" s="251">
        <f ca="1">IF(A16stdlife="n/a","n/a",IF(AQ$3&gt;(A16stdlife+$E320),('PTRM input'!$N$400*(1+rvanilla08)^0.5)-SUM($N320:AP320),('PTRM input'!$N$400*(1+rvanilla08)^0.5)/A16stdlife))</f>
        <v>0</v>
      </c>
      <c r="AR320" s="251">
        <f ca="1">IF(A16stdlife="n/a","n/a",IF(AR$3&gt;(A16stdlife+$E320),('PTRM input'!$N$400*(1+rvanilla08)^0.5)-SUM($N320:AQ320),('PTRM input'!$N$400*(1+rvanilla08)^0.5)/A16stdlife))</f>
        <v>0</v>
      </c>
      <c r="AS320" s="251">
        <f ca="1">IF(A16stdlife="n/a","n/a",IF(AS$3&gt;(A16stdlife+$E320),('PTRM input'!$N$400*(1+rvanilla08)^0.5)-SUM($N320:AR320),('PTRM input'!$N$400*(1+rvanilla08)^0.5)/A16stdlife))</f>
        <v>0</v>
      </c>
      <c r="AT320" s="251">
        <f ca="1">IF(A16stdlife="n/a","n/a",IF(AT$3&gt;(A16stdlife+$E320),('PTRM input'!$N$400*(1+rvanilla08)^0.5)-SUM($N320:AS320),('PTRM input'!$N$400*(1+rvanilla08)^0.5)/A16stdlife))</f>
        <v>0</v>
      </c>
      <c r="AU320" s="251">
        <f ca="1">IF(A16stdlife="n/a","n/a",IF(AU$3&gt;(A16stdlife+$E320),('PTRM input'!$N$400*(1+rvanilla08)^0.5)-SUM($N320:AT320),('PTRM input'!$N$400*(1+rvanilla08)^0.5)/A16stdlife))</f>
        <v>0</v>
      </c>
      <c r="AV320" s="251">
        <f ca="1">IF(A16stdlife="n/a","n/a",IF(AV$3&gt;(A16stdlife+$E320),('PTRM input'!$N$400*(1+rvanilla08)^0.5)-SUM($N320:AU320),('PTRM input'!$N$400*(1+rvanilla08)^0.5)/A16stdlife))</f>
        <v>0</v>
      </c>
      <c r="AW320" s="251">
        <f ca="1">IF(A16stdlife="n/a","n/a",IF(AW$3&gt;(A16stdlife+$E320),('PTRM input'!$N$400*(1+rvanilla08)^0.5)-SUM($N320:AV320),('PTRM input'!$N$400*(1+rvanilla08)^0.5)/A16stdlife))</f>
        <v>0</v>
      </c>
      <c r="AX320" s="251">
        <f ca="1">IF(A16stdlife="n/a","n/a",IF(AX$3&gt;(A16stdlife+$E320),('PTRM input'!$N$400*(1+rvanilla08)^0.5)-SUM($N320:AW320),('PTRM input'!$N$400*(1+rvanilla08)^0.5)/A16stdlife))</f>
        <v>0</v>
      </c>
      <c r="AY320" s="251">
        <f ca="1">IF(A16stdlife="n/a","n/a",IF(AY$3&gt;(A16stdlife+$E320),('PTRM input'!$N$400*(1+rvanilla08)^0.5)-SUM($N320:AX320),('PTRM input'!$N$400*(1+rvanilla08)^0.5)/A16stdlife))</f>
        <v>0</v>
      </c>
      <c r="AZ320" s="251">
        <f ca="1">IF(A16stdlife="n/a","n/a",IF(AZ$3&gt;(A16stdlife+$E320),('PTRM input'!$N$400*(1+rvanilla08)^0.5)-SUM($N320:AY320),('PTRM input'!$N$400*(1+rvanilla08)^0.5)/A16stdlife))</f>
        <v>0</v>
      </c>
      <c r="BA320" s="251">
        <f ca="1">IF(A16stdlife="n/a","n/a",IF(BA$3&gt;(A16stdlife+$E320),('PTRM input'!$N$400*(1+rvanilla08)^0.5)-SUM($N320:AZ320),('PTRM input'!$N$400*(1+rvanilla08)^0.5)/A16stdlife))</f>
        <v>0</v>
      </c>
      <c r="BB320" s="251">
        <f ca="1">IF(A16stdlife="n/a","n/a",IF(BB$3&gt;(A16stdlife+$E320),('PTRM input'!$N$400*(1+rvanilla08)^0.5)-SUM($N320:BA320),('PTRM input'!$N$400*(1+rvanilla08)^0.5)/A16stdlife))</f>
        <v>0</v>
      </c>
      <c r="BC320" s="251">
        <f ca="1">IF(A16stdlife="n/a","n/a",IF(BC$3&gt;(A16stdlife+$E320),('PTRM input'!$N$400*(1+rvanilla08)^0.5)-SUM($N320:BB320),('PTRM input'!$N$400*(1+rvanilla08)^0.5)/A16stdlife))</f>
        <v>0</v>
      </c>
      <c r="BD320" s="251">
        <f ca="1">IF(A16stdlife="n/a","n/a",IF(BD$3&gt;(A16stdlife+$E320),('PTRM input'!$N$400*(1+rvanilla08)^0.5)-SUM($N320:BC320),('PTRM input'!$N$400*(1+rvanilla08)^0.5)/A16stdlife))</f>
        <v>0</v>
      </c>
      <c r="BE320" s="251">
        <f ca="1">IF(A16stdlife="n/a","n/a",IF(BE$3&gt;(A16stdlife+$E320),('PTRM input'!$N$400*(1+rvanilla08)^0.5)-SUM($N320:BD320),('PTRM input'!$N$400*(1+rvanilla08)^0.5)/A16stdlife))</f>
        <v>0</v>
      </c>
      <c r="BF320" s="251">
        <f ca="1">IF(A16stdlife="n/a","n/a",IF(BF$3&gt;(A16stdlife+$E320),('PTRM input'!$N$400*(1+rvanilla08)^0.5)-SUM($N320:BE320),('PTRM input'!$N$400*(1+rvanilla08)^0.5)/A16stdlife))</f>
        <v>0</v>
      </c>
      <c r="BG320" s="251">
        <f ca="1">IF(A16stdlife="n/a","n/a",IF(BG$3&gt;(A16stdlife+$E320),('PTRM input'!$N$400*(1+rvanilla08)^0.5)-SUM($N320:BF320),('PTRM input'!$N$400*(1+rvanilla08)^0.5)/A16stdlife))</f>
        <v>0</v>
      </c>
      <c r="BH320" s="251">
        <f ca="1">IF(A16stdlife="n/a","n/a",IF(BH$3&gt;(A16stdlife+$E320),('PTRM input'!$N$400*(1+rvanilla08)^0.5)-SUM($N320:BG320),('PTRM input'!$N$400*(1+rvanilla08)^0.5)/A16stdlife))</f>
        <v>0</v>
      </c>
      <c r="BI320" s="251">
        <f ca="1">IF(A16stdlife="n/a","n/a",IF(BI$3&gt;(A16stdlife+$E320),('PTRM input'!$N$400*(1+rvanilla08)^0.5)-SUM($N320:BH320),('PTRM input'!$N$400*(1+rvanilla08)^0.5)/A16stdlife))</f>
        <v>0</v>
      </c>
      <c r="BJ320" s="116"/>
      <c r="BK320" s="116"/>
      <c r="BL320" s="116"/>
      <c r="BM320" s="116"/>
    </row>
    <row r="321" spans="1:65" hidden="1" outlineLevel="2">
      <c r="A321" s="116"/>
      <c r="B321" s="19"/>
      <c r="C321" s="18"/>
      <c r="D321" s="760"/>
      <c r="E321" s="86">
        <v>9</v>
      </c>
      <c r="F321" s="259"/>
      <c r="G321" s="434"/>
      <c r="H321" s="435"/>
      <c r="I321" s="435"/>
      <c r="J321" s="435"/>
      <c r="K321" s="435"/>
      <c r="L321" s="435"/>
      <c r="M321" s="435"/>
      <c r="N321" s="435"/>
      <c r="O321" s="619"/>
      <c r="P321" s="433">
        <f ca="1">IF(A16stdlife="n/a","n/a",IF(P$3&gt;(A16stdlife+$E321),('PTRM input'!$O$400*(1+rvanilla09)^0.5)-SUM($O321:O321),('PTRM input'!$O$400*(1+rvanilla09)^0.5)/A16stdlife))</f>
        <v>0</v>
      </c>
      <c r="Q321" s="433">
        <f ca="1">IF(A16stdlife="n/a","n/a",IF(Q$3&gt;(A16stdlife+$E321),('PTRM input'!$O$400*(1+rvanilla09)^0.5)-SUM($O321:P321),('PTRM input'!$O$400*(1+rvanilla09)^0.5)/A16stdlife))</f>
        <v>0</v>
      </c>
      <c r="R321" s="251">
        <f ca="1">IF(A16stdlife="n/a","n/a",IF(R$3&gt;(A16stdlife+$E321),('PTRM input'!$O$400*(1+rvanilla09)^0.5)-SUM($O321:Q321),('PTRM input'!$O$400*(1+rvanilla09)^0.5)/A16stdlife))</f>
        <v>0</v>
      </c>
      <c r="S321" s="251">
        <f ca="1">IF(A16stdlife="n/a","n/a",IF(S$3&gt;(A16stdlife+$E321),('PTRM input'!$O$400*(1+rvanilla09)^0.5)-SUM($O321:R321),('PTRM input'!$O$400*(1+rvanilla09)^0.5)/A16stdlife))</f>
        <v>0</v>
      </c>
      <c r="T321" s="251">
        <f ca="1">IF(A16stdlife="n/a","n/a",IF(T$3&gt;(A16stdlife+$E321),('PTRM input'!$O$400*(1+rvanilla09)^0.5)-SUM($O321:S321),('PTRM input'!$O$400*(1+rvanilla09)^0.5)/A16stdlife))</f>
        <v>0</v>
      </c>
      <c r="U321" s="251">
        <f ca="1">IF(A16stdlife="n/a","n/a",IF(U$3&gt;(A16stdlife+$E321),('PTRM input'!$O$400*(1+rvanilla09)^0.5)-SUM($O321:T321),('PTRM input'!$O$400*(1+rvanilla09)^0.5)/A16stdlife))</f>
        <v>0</v>
      </c>
      <c r="V321" s="251">
        <f ca="1">IF(A16stdlife="n/a","n/a",IF(V$3&gt;(A16stdlife+$E321),('PTRM input'!$O$400*(1+rvanilla09)^0.5)-SUM($O321:U321),('PTRM input'!$O$400*(1+rvanilla09)^0.5)/A16stdlife))</f>
        <v>0</v>
      </c>
      <c r="W321" s="251">
        <f ca="1">IF(A16stdlife="n/a","n/a",IF(W$3&gt;(A16stdlife+$E321),('PTRM input'!$O$400*(1+rvanilla09)^0.5)-SUM($O321:V321),('PTRM input'!$O$400*(1+rvanilla09)^0.5)/A16stdlife))</f>
        <v>0</v>
      </c>
      <c r="X321" s="251">
        <f ca="1">IF(A16stdlife="n/a","n/a",IF(X$3&gt;(A16stdlife+$E321),('PTRM input'!$O$400*(1+rvanilla09)^0.5)-SUM($O321:W321),('PTRM input'!$O$400*(1+rvanilla09)^0.5)/A16stdlife))</f>
        <v>0</v>
      </c>
      <c r="Y321" s="251">
        <f ca="1">IF(A16stdlife="n/a","n/a",IF(Y$3&gt;(A16stdlife+$E321),('PTRM input'!$O$400*(1+rvanilla09)^0.5)-SUM($O321:X321),('PTRM input'!$O$400*(1+rvanilla09)^0.5)/A16stdlife))</f>
        <v>0</v>
      </c>
      <c r="Z321" s="251">
        <f ca="1">IF(A16stdlife="n/a","n/a",IF(Z$3&gt;(A16stdlife+$E321),('PTRM input'!$O$400*(1+rvanilla09)^0.5)-SUM($O321:Y321),('PTRM input'!$O$400*(1+rvanilla09)^0.5)/A16stdlife))</f>
        <v>0</v>
      </c>
      <c r="AA321" s="251">
        <f ca="1">IF(A16stdlife="n/a","n/a",IF(AA$3&gt;(A16stdlife+$E321),('PTRM input'!$O$400*(1+rvanilla09)^0.5)-SUM($O321:Z321),('PTRM input'!$O$400*(1+rvanilla09)^0.5)/A16stdlife))</f>
        <v>0</v>
      </c>
      <c r="AB321" s="251">
        <f ca="1">IF(A16stdlife="n/a","n/a",IF(AB$3&gt;(A16stdlife+$E321),('PTRM input'!$O$400*(1+rvanilla09)^0.5)-SUM($O321:AA321),('PTRM input'!$O$400*(1+rvanilla09)^0.5)/A16stdlife))</f>
        <v>0</v>
      </c>
      <c r="AC321" s="251">
        <f ca="1">IF(A16stdlife="n/a","n/a",IF(AC$3&gt;(A16stdlife+$E321),('PTRM input'!$O$400*(1+rvanilla09)^0.5)-SUM($O321:AB321),('PTRM input'!$O$400*(1+rvanilla09)^0.5)/A16stdlife))</f>
        <v>0</v>
      </c>
      <c r="AD321" s="251">
        <f ca="1">IF(A16stdlife="n/a","n/a",IF(AD$3&gt;(A16stdlife+$E321),('PTRM input'!$O$400*(1+rvanilla09)^0.5)-SUM($O321:AC321),('PTRM input'!$O$400*(1+rvanilla09)^0.5)/A16stdlife))</f>
        <v>0</v>
      </c>
      <c r="AE321" s="251">
        <f ca="1">IF(A16stdlife="n/a","n/a",IF(AE$3&gt;(A16stdlife+$E321),('PTRM input'!$O$400*(1+rvanilla09)^0.5)-SUM($O321:AD321),('PTRM input'!$O$400*(1+rvanilla09)^0.5)/A16stdlife))</f>
        <v>0</v>
      </c>
      <c r="AF321" s="251">
        <f ca="1">IF(A16stdlife="n/a","n/a",IF(AF$3&gt;(A16stdlife+$E321),('PTRM input'!$O$400*(1+rvanilla09)^0.5)-SUM($O321:AE321),('PTRM input'!$O$400*(1+rvanilla09)^0.5)/A16stdlife))</f>
        <v>0</v>
      </c>
      <c r="AG321" s="251">
        <f ca="1">IF(A16stdlife="n/a","n/a",IF(AG$3&gt;(A16stdlife+$E321),('PTRM input'!$O$400*(1+rvanilla09)^0.5)-SUM($O321:AF321),('PTRM input'!$O$400*(1+rvanilla09)^0.5)/A16stdlife))</f>
        <v>0</v>
      </c>
      <c r="AH321" s="251">
        <f ca="1">IF(A16stdlife="n/a","n/a",IF(AH$3&gt;(A16stdlife+$E321),('PTRM input'!$O$400*(1+rvanilla09)^0.5)-SUM($O321:AG321),('PTRM input'!$O$400*(1+rvanilla09)^0.5)/A16stdlife))</f>
        <v>0</v>
      </c>
      <c r="AI321" s="251">
        <f ca="1">IF(A16stdlife="n/a","n/a",IF(AI$3&gt;(A16stdlife+$E321),('PTRM input'!$O$400*(1+rvanilla09)^0.5)-SUM($O321:AH321),('PTRM input'!$O$400*(1+rvanilla09)^0.5)/A16stdlife))</f>
        <v>0</v>
      </c>
      <c r="AJ321" s="251">
        <f ca="1">IF(A16stdlife="n/a","n/a",IF(AJ$3&gt;(A16stdlife+$E321),('PTRM input'!$O$400*(1+rvanilla09)^0.5)-SUM($O321:AI321),('PTRM input'!$O$400*(1+rvanilla09)^0.5)/A16stdlife))</f>
        <v>0</v>
      </c>
      <c r="AK321" s="251">
        <f ca="1">IF(A16stdlife="n/a","n/a",IF(AK$3&gt;(A16stdlife+$E321),('PTRM input'!$O$400*(1+rvanilla09)^0.5)-SUM($O321:AJ321),('PTRM input'!$O$400*(1+rvanilla09)^0.5)/A16stdlife))</f>
        <v>0</v>
      </c>
      <c r="AL321" s="251">
        <f ca="1">IF(A16stdlife="n/a","n/a",IF(AL$3&gt;(A16stdlife+$E321),('PTRM input'!$O$400*(1+rvanilla09)^0.5)-SUM($O321:AK321),('PTRM input'!$O$400*(1+rvanilla09)^0.5)/A16stdlife))</f>
        <v>0</v>
      </c>
      <c r="AM321" s="251">
        <f ca="1">IF(A16stdlife="n/a","n/a",IF(AM$3&gt;(A16stdlife+$E321),('PTRM input'!$O$400*(1+rvanilla09)^0.5)-SUM($O321:AL321),('PTRM input'!$O$400*(1+rvanilla09)^0.5)/A16stdlife))</f>
        <v>0</v>
      </c>
      <c r="AN321" s="251">
        <f ca="1">IF(A16stdlife="n/a","n/a",IF(AN$3&gt;(A16stdlife+$E321),('PTRM input'!$O$400*(1+rvanilla09)^0.5)-SUM($O321:AM321),('PTRM input'!$O$400*(1+rvanilla09)^0.5)/A16stdlife))</f>
        <v>0</v>
      </c>
      <c r="AO321" s="251">
        <f ca="1">IF(A16stdlife="n/a","n/a",IF(AO$3&gt;(A16stdlife+$E321),('PTRM input'!$O$400*(1+rvanilla09)^0.5)-SUM($O321:AN321),('PTRM input'!$O$400*(1+rvanilla09)^0.5)/A16stdlife))</f>
        <v>0</v>
      </c>
      <c r="AP321" s="251">
        <f ca="1">IF(A16stdlife="n/a","n/a",IF(AP$3&gt;(A16stdlife+$E321),('PTRM input'!$O$400*(1+rvanilla09)^0.5)-SUM($O321:AO321),('PTRM input'!$O$400*(1+rvanilla09)^0.5)/A16stdlife))</f>
        <v>0</v>
      </c>
      <c r="AQ321" s="251">
        <f ca="1">IF(A16stdlife="n/a","n/a",IF(AQ$3&gt;(A16stdlife+$E321),('PTRM input'!$O$400*(1+rvanilla09)^0.5)-SUM($O321:AP321),('PTRM input'!$O$400*(1+rvanilla09)^0.5)/A16stdlife))</f>
        <v>0</v>
      </c>
      <c r="AR321" s="251">
        <f ca="1">IF(A16stdlife="n/a","n/a",IF(AR$3&gt;(A16stdlife+$E321),('PTRM input'!$O$400*(1+rvanilla09)^0.5)-SUM($O321:AQ321),('PTRM input'!$O$400*(1+rvanilla09)^0.5)/A16stdlife))</f>
        <v>0</v>
      </c>
      <c r="AS321" s="251">
        <f ca="1">IF(A16stdlife="n/a","n/a",IF(AS$3&gt;(A16stdlife+$E321),('PTRM input'!$O$400*(1+rvanilla09)^0.5)-SUM($O321:AR321),('PTRM input'!$O$400*(1+rvanilla09)^0.5)/A16stdlife))</f>
        <v>0</v>
      </c>
      <c r="AT321" s="251">
        <f ca="1">IF(A16stdlife="n/a","n/a",IF(AT$3&gt;(A16stdlife+$E321),('PTRM input'!$O$400*(1+rvanilla09)^0.5)-SUM($O321:AS321),('PTRM input'!$O$400*(1+rvanilla09)^0.5)/A16stdlife))</f>
        <v>0</v>
      </c>
      <c r="AU321" s="251">
        <f ca="1">IF(A16stdlife="n/a","n/a",IF(AU$3&gt;(A16stdlife+$E321),('PTRM input'!$O$400*(1+rvanilla09)^0.5)-SUM($O321:AT321),('PTRM input'!$O$400*(1+rvanilla09)^0.5)/A16stdlife))</f>
        <v>0</v>
      </c>
      <c r="AV321" s="251">
        <f ca="1">IF(A16stdlife="n/a","n/a",IF(AV$3&gt;(A16stdlife+$E321),('PTRM input'!$O$400*(1+rvanilla09)^0.5)-SUM($O321:AU321),('PTRM input'!$O$400*(1+rvanilla09)^0.5)/A16stdlife))</f>
        <v>0</v>
      </c>
      <c r="AW321" s="251">
        <f ca="1">IF(A16stdlife="n/a","n/a",IF(AW$3&gt;(A16stdlife+$E321),('PTRM input'!$O$400*(1+rvanilla09)^0.5)-SUM($O321:AV321),('PTRM input'!$O$400*(1+rvanilla09)^0.5)/A16stdlife))</f>
        <v>0</v>
      </c>
      <c r="AX321" s="251">
        <f ca="1">IF(A16stdlife="n/a","n/a",IF(AX$3&gt;(A16stdlife+$E321),('PTRM input'!$O$400*(1+rvanilla09)^0.5)-SUM($O321:AW321),('PTRM input'!$O$400*(1+rvanilla09)^0.5)/A16stdlife))</f>
        <v>0</v>
      </c>
      <c r="AY321" s="251">
        <f ca="1">IF(A16stdlife="n/a","n/a",IF(AY$3&gt;(A16stdlife+$E321),('PTRM input'!$O$400*(1+rvanilla09)^0.5)-SUM($O321:AX321),('PTRM input'!$O$400*(1+rvanilla09)^0.5)/A16stdlife))</f>
        <v>0</v>
      </c>
      <c r="AZ321" s="251">
        <f ca="1">IF(A16stdlife="n/a","n/a",IF(AZ$3&gt;(A16stdlife+$E321),('PTRM input'!$O$400*(1+rvanilla09)^0.5)-SUM($O321:AY321),('PTRM input'!$O$400*(1+rvanilla09)^0.5)/A16stdlife))</f>
        <v>0</v>
      </c>
      <c r="BA321" s="251">
        <f ca="1">IF(A16stdlife="n/a","n/a",IF(BA$3&gt;(A16stdlife+$E321),('PTRM input'!$O$400*(1+rvanilla09)^0.5)-SUM($O321:AZ321),('PTRM input'!$O$400*(1+rvanilla09)^0.5)/A16stdlife))</f>
        <v>0</v>
      </c>
      <c r="BB321" s="251">
        <f ca="1">IF(A16stdlife="n/a","n/a",IF(BB$3&gt;(A16stdlife+$E321),('PTRM input'!$O$400*(1+rvanilla09)^0.5)-SUM($O321:BA321),('PTRM input'!$O$400*(1+rvanilla09)^0.5)/A16stdlife))</f>
        <v>0</v>
      </c>
      <c r="BC321" s="251">
        <f ca="1">IF(A16stdlife="n/a","n/a",IF(BC$3&gt;(A16stdlife+$E321),('PTRM input'!$O$400*(1+rvanilla09)^0.5)-SUM($O321:BB321),('PTRM input'!$O$400*(1+rvanilla09)^0.5)/A16stdlife))</f>
        <v>0</v>
      </c>
      <c r="BD321" s="251">
        <f ca="1">IF(A16stdlife="n/a","n/a",IF(BD$3&gt;(A16stdlife+$E321),('PTRM input'!$O$400*(1+rvanilla09)^0.5)-SUM($O321:BC321),('PTRM input'!$O$400*(1+rvanilla09)^0.5)/A16stdlife))</f>
        <v>0</v>
      </c>
      <c r="BE321" s="251">
        <f ca="1">IF(A16stdlife="n/a","n/a",IF(BE$3&gt;(A16stdlife+$E321),('PTRM input'!$O$400*(1+rvanilla09)^0.5)-SUM($O321:BD321),('PTRM input'!$O$400*(1+rvanilla09)^0.5)/A16stdlife))</f>
        <v>0</v>
      </c>
      <c r="BF321" s="251">
        <f ca="1">IF(A16stdlife="n/a","n/a",IF(BF$3&gt;(A16stdlife+$E321),('PTRM input'!$O$400*(1+rvanilla09)^0.5)-SUM($O321:BE321),('PTRM input'!$O$400*(1+rvanilla09)^0.5)/A16stdlife))</f>
        <v>0</v>
      </c>
      <c r="BG321" s="251">
        <f ca="1">IF(A16stdlife="n/a","n/a",IF(BG$3&gt;(A16stdlife+$E321),('PTRM input'!$O$400*(1+rvanilla09)^0.5)-SUM($O321:BF321),('PTRM input'!$O$400*(1+rvanilla09)^0.5)/A16stdlife))</f>
        <v>0</v>
      </c>
      <c r="BH321" s="251">
        <f ca="1">IF(A16stdlife="n/a","n/a",IF(BH$3&gt;(A16stdlife+$E321),('PTRM input'!$O$400*(1+rvanilla09)^0.5)-SUM($O321:BG321),('PTRM input'!$O$400*(1+rvanilla09)^0.5)/A16stdlife))</f>
        <v>0</v>
      </c>
      <c r="BI321" s="251">
        <f ca="1">IF(A16stdlife="n/a","n/a",IF(BI$3&gt;(A16stdlife+$E321),('PTRM input'!$O$400*(1+rvanilla09)^0.5)-SUM($O321:BH321),('PTRM input'!$O$400*(1+rvanilla09)^0.5)/A16stdlife))</f>
        <v>0</v>
      </c>
      <c r="BJ321" s="116"/>
      <c r="BK321" s="116"/>
      <c r="BL321" s="116"/>
      <c r="BM321" s="116"/>
    </row>
    <row r="322" spans="1:65" hidden="1" outlineLevel="2">
      <c r="A322" s="116"/>
      <c r="B322" s="19"/>
      <c r="C322" s="18"/>
      <c r="D322" s="760"/>
      <c r="E322" s="87">
        <v>10</v>
      </c>
      <c r="F322" s="259"/>
      <c r="G322" s="434"/>
      <c r="H322" s="435"/>
      <c r="I322" s="435"/>
      <c r="J322" s="435"/>
      <c r="K322" s="435"/>
      <c r="L322" s="435"/>
      <c r="M322" s="435"/>
      <c r="N322" s="435"/>
      <c r="O322" s="435"/>
      <c r="P322" s="619"/>
      <c r="Q322" s="433">
        <f ca="1">IF(A16stdlife="n/a","n/a",IF(Q$3&gt;(A16stdlife+$E322),('PTRM input'!$P$400*(1+rvanilla10)^0.5)-SUM($P322:P322),('PTRM input'!$P$400*(1+rvanilla10)^0.5)/A16stdlife))</f>
        <v>0</v>
      </c>
      <c r="R322" s="251">
        <f ca="1">IF(A16stdlife="n/a","n/a",IF(R$3&gt;(A16stdlife+$E322),('PTRM input'!$P$400*(1+rvanilla10)^0.5)-SUM($P322:Q322),('PTRM input'!$P$400*(1+rvanilla10)^0.5)/A16stdlife))</f>
        <v>0</v>
      </c>
      <c r="S322" s="251">
        <f ca="1">IF(A16stdlife="n/a","n/a",IF(S$3&gt;(A16stdlife+$E322),('PTRM input'!$P$400*(1+rvanilla10)^0.5)-SUM($P322:R322),('PTRM input'!$P$400*(1+rvanilla10)^0.5)/A16stdlife))</f>
        <v>0</v>
      </c>
      <c r="T322" s="251">
        <f ca="1">IF(A16stdlife="n/a","n/a",IF(T$3&gt;(A16stdlife+$E322),('PTRM input'!$P$400*(1+rvanilla10)^0.5)-SUM($P322:S322),('PTRM input'!$P$400*(1+rvanilla10)^0.5)/A16stdlife))</f>
        <v>0</v>
      </c>
      <c r="U322" s="251">
        <f ca="1">IF(A16stdlife="n/a","n/a",IF(U$3&gt;(A16stdlife+$E322),('PTRM input'!$P$400*(1+rvanilla10)^0.5)-SUM($P322:T322),('PTRM input'!$P$400*(1+rvanilla10)^0.5)/A16stdlife))</f>
        <v>0</v>
      </c>
      <c r="V322" s="251">
        <f ca="1">IF(A16stdlife="n/a","n/a",IF(V$3&gt;(A16stdlife+$E322),('PTRM input'!$P$400*(1+rvanilla10)^0.5)-SUM($P322:U322),('PTRM input'!$P$400*(1+rvanilla10)^0.5)/A16stdlife))</f>
        <v>0</v>
      </c>
      <c r="W322" s="251">
        <f ca="1">IF(A16stdlife="n/a","n/a",IF(W$3&gt;(A16stdlife+$E322),('PTRM input'!$P$400*(1+rvanilla10)^0.5)-SUM($P322:V322),('PTRM input'!$P$400*(1+rvanilla10)^0.5)/A16stdlife))</f>
        <v>0</v>
      </c>
      <c r="X322" s="251">
        <f ca="1">IF(A16stdlife="n/a","n/a",IF(X$3&gt;(A16stdlife+$E322),('PTRM input'!$P$400*(1+rvanilla10)^0.5)-SUM($P322:W322),('PTRM input'!$P$400*(1+rvanilla10)^0.5)/A16stdlife))</f>
        <v>0</v>
      </c>
      <c r="Y322" s="251">
        <f ca="1">IF(A16stdlife="n/a","n/a",IF(Y$3&gt;(A16stdlife+$E322),('PTRM input'!$P$400*(1+rvanilla10)^0.5)-SUM($P322:X322),('PTRM input'!$P$400*(1+rvanilla10)^0.5)/A16stdlife))</f>
        <v>0</v>
      </c>
      <c r="Z322" s="251">
        <f ca="1">IF(A16stdlife="n/a","n/a",IF(Z$3&gt;(A16stdlife+$E322),('PTRM input'!$P$400*(1+rvanilla10)^0.5)-SUM($P322:Y322),('PTRM input'!$P$400*(1+rvanilla10)^0.5)/A16stdlife))</f>
        <v>0</v>
      </c>
      <c r="AA322" s="251">
        <f ca="1">IF(A16stdlife="n/a","n/a",IF(AA$3&gt;(A16stdlife+$E322),('PTRM input'!$P$400*(1+rvanilla10)^0.5)-SUM($P322:Z322),('PTRM input'!$P$400*(1+rvanilla10)^0.5)/A16stdlife))</f>
        <v>0</v>
      </c>
      <c r="AB322" s="251">
        <f ca="1">IF(A16stdlife="n/a","n/a",IF(AB$3&gt;(A16stdlife+$E322),('PTRM input'!$P$400*(1+rvanilla10)^0.5)-SUM($P322:AA322),('PTRM input'!$P$400*(1+rvanilla10)^0.5)/A16stdlife))</f>
        <v>0</v>
      </c>
      <c r="AC322" s="251">
        <f ca="1">IF(A16stdlife="n/a","n/a",IF(AC$3&gt;(A16stdlife+$E322),('PTRM input'!$P$400*(1+rvanilla10)^0.5)-SUM($P322:AB322),('PTRM input'!$P$400*(1+rvanilla10)^0.5)/A16stdlife))</f>
        <v>0</v>
      </c>
      <c r="AD322" s="251">
        <f ca="1">IF(A16stdlife="n/a","n/a",IF(AD$3&gt;(A16stdlife+$E322),('PTRM input'!$P$400*(1+rvanilla10)^0.5)-SUM($P322:AC322),('PTRM input'!$P$400*(1+rvanilla10)^0.5)/A16stdlife))</f>
        <v>0</v>
      </c>
      <c r="AE322" s="251">
        <f ca="1">IF(A16stdlife="n/a","n/a",IF(AE$3&gt;(A16stdlife+$E322),('PTRM input'!$P$400*(1+rvanilla10)^0.5)-SUM($P322:AD322),('PTRM input'!$P$400*(1+rvanilla10)^0.5)/A16stdlife))</f>
        <v>0</v>
      </c>
      <c r="AF322" s="251">
        <f ca="1">IF(A16stdlife="n/a","n/a",IF(AF$3&gt;(A16stdlife+$E322),('PTRM input'!$P$400*(1+rvanilla10)^0.5)-SUM($P322:AE322),('PTRM input'!$P$400*(1+rvanilla10)^0.5)/A16stdlife))</f>
        <v>0</v>
      </c>
      <c r="AG322" s="251">
        <f ca="1">IF(A16stdlife="n/a","n/a",IF(AG$3&gt;(A16stdlife+$E322),('PTRM input'!$P$400*(1+rvanilla10)^0.5)-SUM($P322:AF322),('PTRM input'!$P$400*(1+rvanilla10)^0.5)/A16stdlife))</f>
        <v>0</v>
      </c>
      <c r="AH322" s="251">
        <f ca="1">IF(A16stdlife="n/a","n/a",IF(AH$3&gt;(A16stdlife+$E322),('PTRM input'!$P$400*(1+rvanilla10)^0.5)-SUM($P322:AG322),('PTRM input'!$P$400*(1+rvanilla10)^0.5)/A16stdlife))</f>
        <v>0</v>
      </c>
      <c r="AI322" s="251">
        <f ca="1">IF(A16stdlife="n/a","n/a",IF(AI$3&gt;(A16stdlife+$E322),('PTRM input'!$P$400*(1+rvanilla10)^0.5)-SUM($P322:AH322),('PTRM input'!$P$400*(1+rvanilla10)^0.5)/A16stdlife))</f>
        <v>0</v>
      </c>
      <c r="AJ322" s="251">
        <f ca="1">IF(A16stdlife="n/a","n/a",IF(AJ$3&gt;(A16stdlife+$E322),('PTRM input'!$P$400*(1+rvanilla10)^0.5)-SUM($P322:AI322),('PTRM input'!$P$400*(1+rvanilla10)^0.5)/A16stdlife))</f>
        <v>0</v>
      </c>
      <c r="AK322" s="251">
        <f ca="1">IF(A16stdlife="n/a","n/a",IF(AK$3&gt;(A16stdlife+$E322),('PTRM input'!$P$400*(1+rvanilla10)^0.5)-SUM($P322:AJ322),('PTRM input'!$P$400*(1+rvanilla10)^0.5)/A16stdlife))</f>
        <v>0</v>
      </c>
      <c r="AL322" s="251">
        <f ca="1">IF(A16stdlife="n/a","n/a",IF(AL$3&gt;(A16stdlife+$E322),('PTRM input'!$P$400*(1+rvanilla10)^0.5)-SUM($P322:AK322),('PTRM input'!$P$400*(1+rvanilla10)^0.5)/A16stdlife))</f>
        <v>0</v>
      </c>
      <c r="AM322" s="251">
        <f ca="1">IF(A16stdlife="n/a","n/a",IF(AM$3&gt;(A16stdlife+$E322),('PTRM input'!$P$400*(1+rvanilla10)^0.5)-SUM($P322:AL322),('PTRM input'!$P$400*(1+rvanilla10)^0.5)/A16stdlife))</f>
        <v>0</v>
      </c>
      <c r="AN322" s="251">
        <f ca="1">IF(A16stdlife="n/a","n/a",IF(AN$3&gt;(A16stdlife+$E322),('PTRM input'!$P$400*(1+rvanilla10)^0.5)-SUM($P322:AM322),('PTRM input'!$P$400*(1+rvanilla10)^0.5)/A16stdlife))</f>
        <v>0</v>
      </c>
      <c r="AO322" s="251">
        <f ca="1">IF(A16stdlife="n/a","n/a",IF(AO$3&gt;(A16stdlife+$E322),('PTRM input'!$P$400*(1+rvanilla10)^0.5)-SUM($P322:AN322),('PTRM input'!$P$400*(1+rvanilla10)^0.5)/A16stdlife))</f>
        <v>0</v>
      </c>
      <c r="AP322" s="251">
        <f ca="1">IF(A16stdlife="n/a","n/a",IF(AP$3&gt;(A16stdlife+$E322),('PTRM input'!$P$400*(1+rvanilla10)^0.5)-SUM($P322:AO322),('PTRM input'!$P$400*(1+rvanilla10)^0.5)/A16stdlife))</f>
        <v>0</v>
      </c>
      <c r="AQ322" s="251">
        <f ca="1">IF(A16stdlife="n/a","n/a",IF(AQ$3&gt;(A16stdlife+$E322),('PTRM input'!$P$400*(1+rvanilla10)^0.5)-SUM($P322:AP322),('PTRM input'!$P$400*(1+rvanilla10)^0.5)/A16stdlife))</f>
        <v>0</v>
      </c>
      <c r="AR322" s="251">
        <f ca="1">IF(A16stdlife="n/a","n/a",IF(AR$3&gt;(A16stdlife+$E322),('PTRM input'!$P$400*(1+rvanilla10)^0.5)-SUM($P322:AQ322),('PTRM input'!$P$400*(1+rvanilla10)^0.5)/A16stdlife))</f>
        <v>0</v>
      </c>
      <c r="AS322" s="251">
        <f ca="1">IF(A16stdlife="n/a","n/a",IF(AS$3&gt;(A16stdlife+$E322),('PTRM input'!$P$400*(1+rvanilla10)^0.5)-SUM($P322:AR322),('PTRM input'!$P$400*(1+rvanilla10)^0.5)/A16stdlife))</f>
        <v>0</v>
      </c>
      <c r="AT322" s="251">
        <f ca="1">IF(A16stdlife="n/a","n/a",IF(AT$3&gt;(A16stdlife+$E322),('PTRM input'!$P$400*(1+rvanilla10)^0.5)-SUM($P322:AS322),('PTRM input'!$P$400*(1+rvanilla10)^0.5)/A16stdlife))</f>
        <v>0</v>
      </c>
      <c r="AU322" s="251">
        <f ca="1">IF(A16stdlife="n/a","n/a",IF(AU$3&gt;(A16stdlife+$E322),('PTRM input'!$P$400*(1+rvanilla10)^0.5)-SUM($P322:AT322),('PTRM input'!$P$400*(1+rvanilla10)^0.5)/A16stdlife))</f>
        <v>0</v>
      </c>
      <c r="AV322" s="251">
        <f ca="1">IF(A16stdlife="n/a","n/a",IF(AV$3&gt;(A16stdlife+$E322),('PTRM input'!$P$400*(1+rvanilla10)^0.5)-SUM($P322:AU322),('PTRM input'!$P$400*(1+rvanilla10)^0.5)/A16stdlife))</f>
        <v>0</v>
      </c>
      <c r="AW322" s="251">
        <f ca="1">IF(A16stdlife="n/a","n/a",IF(AW$3&gt;(A16stdlife+$E322),('PTRM input'!$P$400*(1+rvanilla10)^0.5)-SUM($P322:AV322),('PTRM input'!$P$400*(1+rvanilla10)^0.5)/A16stdlife))</f>
        <v>0</v>
      </c>
      <c r="AX322" s="251">
        <f ca="1">IF(A16stdlife="n/a","n/a",IF(AX$3&gt;(A16stdlife+$E322),('PTRM input'!$P$400*(1+rvanilla10)^0.5)-SUM($P322:AW322),('PTRM input'!$P$400*(1+rvanilla10)^0.5)/A16stdlife))</f>
        <v>0</v>
      </c>
      <c r="AY322" s="251">
        <f ca="1">IF(A16stdlife="n/a","n/a",IF(AY$3&gt;(A16stdlife+$E322),('PTRM input'!$P$400*(1+rvanilla10)^0.5)-SUM($P322:AX322),('PTRM input'!$P$400*(1+rvanilla10)^0.5)/A16stdlife))</f>
        <v>0</v>
      </c>
      <c r="AZ322" s="251">
        <f ca="1">IF(A16stdlife="n/a","n/a",IF(AZ$3&gt;(A16stdlife+$E322),('PTRM input'!$P$400*(1+rvanilla10)^0.5)-SUM($P322:AY322),('PTRM input'!$P$400*(1+rvanilla10)^0.5)/A16stdlife))</f>
        <v>0</v>
      </c>
      <c r="BA322" s="251">
        <f ca="1">IF(A16stdlife="n/a","n/a",IF(BA$3&gt;(A16stdlife+$E322),('PTRM input'!$P$400*(1+rvanilla10)^0.5)-SUM($P322:AZ322),('PTRM input'!$P$400*(1+rvanilla10)^0.5)/A16stdlife))</f>
        <v>0</v>
      </c>
      <c r="BB322" s="251">
        <f ca="1">IF(A16stdlife="n/a","n/a",IF(BB$3&gt;(A16stdlife+$E322),('PTRM input'!$P$400*(1+rvanilla10)^0.5)-SUM($P322:BA322),('PTRM input'!$P$400*(1+rvanilla10)^0.5)/A16stdlife))</f>
        <v>0</v>
      </c>
      <c r="BC322" s="251">
        <f ca="1">IF(A16stdlife="n/a","n/a",IF(BC$3&gt;(A16stdlife+$E322),('PTRM input'!$P$400*(1+rvanilla10)^0.5)-SUM($P322:BB322),('PTRM input'!$P$400*(1+rvanilla10)^0.5)/A16stdlife))</f>
        <v>0</v>
      </c>
      <c r="BD322" s="251">
        <f ca="1">IF(A16stdlife="n/a","n/a",IF(BD$3&gt;(A16stdlife+$E322),('PTRM input'!$P$400*(1+rvanilla10)^0.5)-SUM($P322:BC322),('PTRM input'!$P$400*(1+rvanilla10)^0.5)/A16stdlife))</f>
        <v>0</v>
      </c>
      <c r="BE322" s="251">
        <f ca="1">IF(A16stdlife="n/a","n/a",IF(BE$3&gt;(A16stdlife+$E322),('PTRM input'!$P$400*(1+rvanilla10)^0.5)-SUM($P322:BD322),('PTRM input'!$P$400*(1+rvanilla10)^0.5)/A16stdlife))</f>
        <v>0</v>
      </c>
      <c r="BF322" s="251">
        <f ca="1">IF(A16stdlife="n/a","n/a",IF(BF$3&gt;(A16stdlife+$E322),('PTRM input'!$P$400*(1+rvanilla10)^0.5)-SUM($P322:BE322),('PTRM input'!$P$400*(1+rvanilla10)^0.5)/A16stdlife))</f>
        <v>0</v>
      </c>
      <c r="BG322" s="251">
        <f ca="1">IF(A16stdlife="n/a","n/a",IF(BG$3&gt;(A16stdlife+$E322),('PTRM input'!$P$400*(1+rvanilla10)^0.5)-SUM($P322:BF322),('PTRM input'!$P$400*(1+rvanilla10)^0.5)/A16stdlife))</f>
        <v>0</v>
      </c>
      <c r="BH322" s="251">
        <f ca="1">IF(A16stdlife="n/a","n/a",IF(BH$3&gt;(A16stdlife+$E322),('PTRM input'!$P$400*(1+rvanilla10)^0.5)-SUM($P322:BG322),('PTRM input'!$P$400*(1+rvanilla10)^0.5)/A16stdlife))</f>
        <v>0</v>
      </c>
      <c r="BI322" s="251">
        <f ca="1">IF(A16stdlife="n/a","n/a",IF(BI$3&gt;(A16stdlife+$E322),('PTRM input'!$P$400*(1+rvanilla10)^0.5)-SUM($P322:BH322),('PTRM input'!$P$400*(1+rvanilla10)^0.5)/A16stdlife))</f>
        <v>0</v>
      </c>
      <c r="BJ322" s="116"/>
      <c r="BK322" s="116"/>
      <c r="BL322" s="116"/>
      <c r="BM322" s="116"/>
    </row>
    <row r="323" spans="1:65" hidden="1" outlineLevel="1" collapsed="1">
      <c r="A323" s="116"/>
      <c r="B323" s="9"/>
      <c r="C323" s="19">
        <f>Asset16</f>
        <v>0</v>
      </c>
      <c r="D323" s="9"/>
      <c r="E323" s="9"/>
      <c r="F323" s="260"/>
      <c r="G323" s="261">
        <f t="shared" ref="G323:K323" si="101">SUM(G311:G322)</f>
        <v>0</v>
      </c>
      <c r="H323" s="261">
        <f t="shared" ca="1" si="101"/>
        <v>0</v>
      </c>
      <c r="I323" s="261">
        <f t="shared" ca="1" si="101"/>
        <v>0</v>
      </c>
      <c r="J323" s="261">
        <f t="shared" ca="1" si="101"/>
        <v>0</v>
      </c>
      <c r="K323" s="261">
        <f t="shared" ca="1" si="101"/>
        <v>0</v>
      </c>
      <c r="L323" s="261">
        <f t="shared" ref="L323:AL323" ca="1" si="102">SUM(L311:L322)</f>
        <v>0</v>
      </c>
      <c r="M323" s="261">
        <f t="shared" ca="1" si="102"/>
        <v>0</v>
      </c>
      <c r="N323" s="261">
        <f t="shared" ca="1" si="102"/>
        <v>0</v>
      </c>
      <c r="O323" s="261">
        <f t="shared" ca="1" si="102"/>
        <v>0</v>
      </c>
      <c r="P323" s="261">
        <f t="shared" ca="1" si="102"/>
        <v>0</v>
      </c>
      <c r="Q323" s="261">
        <f t="shared" ca="1" si="102"/>
        <v>0</v>
      </c>
      <c r="R323" s="371">
        <f t="shared" ca="1" si="102"/>
        <v>0</v>
      </c>
      <c r="S323" s="371">
        <f t="shared" ca="1" si="102"/>
        <v>0</v>
      </c>
      <c r="T323" s="371">
        <f t="shared" ca="1" si="102"/>
        <v>0</v>
      </c>
      <c r="U323" s="371">
        <f t="shared" ca="1" si="102"/>
        <v>0</v>
      </c>
      <c r="V323" s="371">
        <f t="shared" ca="1" si="102"/>
        <v>0</v>
      </c>
      <c r="W323" s="371">
        <f t="shared" ca="1" si="102"/>
        <v>0</v>
      </c>
      <c r="X323" s="371">
        <f t="shared" ca="1" si="102"/>
        <v>0</v>
      </c>
      <c r="Y323" s="371">
        <f t="shared" ca="1" si="102"/>
        <v>0</v>
      </c>
      <c r="Z323" s="371">
        <f t="shared" ca="1" si="102"/>
        <v>0</v>
      </c>
      <c r="AA323" s="371">
        <f t="shared" ca="1" si="102"/>
        <v>0</v>
      </c>
      <c r="AB323" s="371">
        <f t="shared" ca="1" si="102"/>
        <v>0</v>
      </c>
      <c r="AC323" s="371">
        <f t="shared" ca="1" si="102"/>
        <v>0</v>
      </c>
      <c r="AD323" s="371">
        <f t="shared" ca="1" si="102"/>
        <v>0</v>
      </c>
      <c r="AE323" s="371">
        <f t="shared" ca="1" si="102"/>
        <v>0</v>
      </c>
      <c r="AF323" s="371">
        <f t="shared" ca="1" si="102"/>
        <v>0</v>
      </c>
      <c r="AG323" s="371">
        <f t="shared" ca="1" si="102"/>
        <v>0</v>
      </c>
      <c r="AH323" s="371">
        <f t="shared" ca="1" si="102"/>
        <v>0</v>
      </c>
      <c r="AI323" s="371">
        <f t="shared" ca="1" si="102"/>
        <v>0</v>
      </c>
      <c r="AJ323" s="371">
        <f t="shared" ca="1" si="102"/>
        <v>0</v>
      </c>
      <c r="AK323" s="371">
        <f t="shared" ca="1" si="102"/>
        <v>0</v>
      </c>
      <c r="AL323" s="371">
        <f t="shared" ca="1" si="102"/>
        <v>0</v>
      </c>
      <c r="AM323" s="371">
        <f t="shared" ref="AM323:BI323" ca="1" si="103">SUM(AM311:AM322)</f>
        <v>0</v>
      </c>
      <c r="AN323" s="371">
        <f t="shared" ca="1" si="103"/>
        <v>0</v>
      </c>
      <c r="AO323" s="371">
        <f t="shared" ca="1" si="103"/>
        <v>0</v>
      </c>
      <c r="AP323" s="371">
        <f t="shared" ca="1" si="103"/>
        <v>0</v>
      </c>
      <c r="AQ323" s="371">
        <f t="shared" ca="1" si="103"/>
        <v>0</v>
      </c>
      <c r="AR323" s="371">
        <f t="shared" ca="1" si="103"/>
        <v>0</v>
      </c>
      <c r="AS323" s="371">
        <f t="shared" ca="1" si="103"/>
        <v>0</v>
      </c>
      <c r="AT323" s="371">
        <f t="shared" ca="1" si="103"/>
        <v>0</v>
      </c>
      <c r="AU323" s="371">
        <f t="shared" ca="1" si="103"/>
        <v>0</v>
      </c>
      <c r="AV323" s="371">
        <f t="shared" ca="1" si="103"/>
        <v>0</v>
      </c>
      <c r="AW323" s="371">
        <f t="shared" ca="1" si="103"/>
        <v>0</v>
      </c>
      <c r="AX323" s="371">
        <f t="shared" ca="1" si="103"/>
        <v>0</v>
      </c>
      <c r="AY323" s="371">
        <f t="shared" ca="1" si="103"/>
        <v>0</v>
      </c>
      <c r="AZ323" s="371">
        <f t="shared" ca="1" si="103"/>
        <v>0</v>
      </c>
      <c r="BA323" s="371">
        <f t="shared" ca="1" si="103"/>
        <v>0</v>
      </c>
      <c r="BB323" s="371">
        <f t="shared" ca="1" si="103"/>
        <v>0</v>
      </c>
      <c r="BC323" s="371">
        <f t="shared" ca="1" si="103"/>
        <v>0</v>
      </c>
      <c r="BD323" s="371">
        <f t="shared" ca="1" si="103"/>
        <v>0</v>
      </c>
      <c r="BE323" s="371">
        <f t="shared" ca="1" si="103"/>
        <v>0</v>
      </c>
      <c r="BF323" s="371">
        <f t="shared" ca="1" si="103"/>
        <v>0</v>
      </c>
      <c r="BG323" s="371">
        <f t="shared" ca="1" si="103"/>
        <v>0</v>
      </c>
      <c r="BH323" s="371">
        <f t="shared" ca="1" si="103"/>
        <v>0</v>
      </c>
      <c r="BI323" s="371">
        <f t="shared" ca="1" si="103"/>
        <v>0</v>
      </c>
      <c r="BJ323" s="116"/>
      <c r="BK323" s="116"/>
      <c r="BL323" s="116"/>
      <c r="BM323" s="116"/>
    </row>
    <row r="324" spans="1:65" hidden="1" outlineLevel="2">
      <c r="A324" s="116"/>
      <c r="B324" s="106">
        <f>C336</f>
        <v>0</v>
      </c>
      <c r="C324" s="614"/>
      <c r="D324" s="615" t="s">
        <v>236</v>
      </c>
      <c r="E324" s="614"/>
      <c r="F324" s="616"/>
      <c r="G324" s="617">
        <f>IF(('PTRM input'!$E$515='PTRM input'!$G$514),IF(G$3&gt;A17remlife,A17acvalue-SUM(F324:$F324),IF(A17remlife="N/A","n/a",A17acvalue/A17remlife)),'PTRM input'!G$536)</f>
        <v>0</v>
      </c>
      <c r="H324" s="617">
        <f>IF(('PTRM input'!$E$515='PTRM input'!$G$514),IF(H$3&gt;A17remlife,A17acvalue-SUM($F324:G324),IF(A17remlife="N/A","n/a",A17acvalue/A17remlife)),'PTRM input'!H$536)</f>
        <v>0</v>
      </c>
      <c r="I324" s="617">
        <f>IF(('PTRM input'!$E$515='PTRM input'!$G$514),IF(I$3&gt;A17remlife,A17acvalue-SUM($F324:H324),IF(A17remlife="N/A","n/a",A17acvalue/A17remlife)),'PTRM input'!I$536)</f>
        <v>0</v>
      </c>
      <c r="J324" s="617">
        <f>IF(('PTRM input'!$E$515='PTRM input'!$G$514),IF(J$3&gt;A17remlife,A17acvalue-SUM($F324:I324),IF(A17remlife="N/A","n/a",A17acvalue/A17remlife)),'PTRM input'!J$536)</f>
        <v>0</v>
      </c>
      <c r="K324" s="617">
        <f>IF(('PTRM input'!$E$515='PTRM input'!$G$514),IF(K$3&gt;A17remlife,A17acvalue-SUM($F324:J324),IF(A17remlife="N/A","n/a",A17acvalue/A17remlife)),'PTRM input'!K$536)</f>
        <v>0</v>
      </c>
      <c r="L324" s="617">
        <f>IF(('PTRM input'!$E$515='PTRM input'!$G$514),IF(L$3&gt;A17remlife,A17acvalue-SUM($F324:K324),IF(A17remlife="N/A","n/a",A17acvalue/A17remlife)),'PTRM input'!L$536)</f>
        <v>0</v>
      </c>
      <c r="M324" s="617">
        <f>IF(('PTRM input'!$E$515='PTRM input'!$G$514),IF(M$3&gt;A17remlife,A17acvalue-SUM($F324:L324),IF(A17remlife="N/A","n/a",A17acvalue/A17remlife)),'PTRM input'!M$536)</f>
        <v>0</v>
      </c>
      <c r="N324" s="617">
        <f>IF(('PTRM input'!$E$515='PTRM input'!$G$514),IF(N$3&gt;A17remlife,A17acvalue-SUM($F324:M324),IF(A17remlife="N/A","n/a",A17acvalue/A17remlife)),'PTRM input'!N$536)</f>
        <v>0</v>
      </c>
      <c r="O324" s="617">
        <f>IF(('PTRM input'!$E$515='PTRM input'!$G$514),IF(O$3&gt;A17remlife,A17acvalue-SUM($F324:N324),IF(A17remlife="N/A","n/a",A17acvalue/A17remlife)),'PTRM input'!O$536)</f>
        <v>0</v>
      </c>
      <c r="P324" s="617">
        <f>IF(('PTRM input'!$E$515='PTRM input'!$G$514),IF(P$3&gt;A17remlife,A17acvalue-SUM($F324:O324),IF(A17remlife="N/A","n/a",A17acvalue/A17remlife)),'PTRM input'!P$536)</f>
        <v>0</v>
      </c>
      <c r="Q324" s="617">
        <f>IF(('PTRM input'!$E$515='PTRM input'!$G$514),IF(Q$3&gt;A17remlife,A17acvalue-SUM($F324:P324),IF(A17remlife="N/A","n/a",A17acvalue/A17remlife)),'PTRM input'!Q$536)</f>
        <v>0</v>
      </c>
      <c r="R324" s="617">
        <f>IF(('PTRM input'!$E$515='PTRM input'!$G$514),IF(R$3&gt;A17remlife,A17acvalue-SUM($F324:Q324),IF(A17remlife="N/A","n/a",A17acvalue/A17remlife)),'PTRM input'!R$536)</f>
        <v>0</v>
      </c>
      <c r="S324" s="617">
        <f>IF(('PTRM input'!$E$515='PTRM input'!$G$514),IF(S$3&gt;A17remlife,A17acvalue-SUM($F324:R324),IF(A17remlife="N/A","n/a",A17acvalue/A17remlife)),'PTRM input'!S$536)</f>
        <v>0</v>
      </c>
      <c r="T324" s="617">
        <f>IF(('PTRM input'!$E$515='PTRM input'!$G$514),IF(T$3&gt;A17remlife,A17acvalue-SUM($F324:S324),IF(A17remlife="N/A","n/a",A17acvalue/A17remlife)),'PTRM input'!T$536)</f>
        <v>0</v>
      </c>
      <c r="U324" s="617">
        <f>IF(('PTRM input'!$E$515='PTRM input'!$G$514),IF(U$3&gt;A17remlife,A17acvalue-SUM($F324:T324),IF(A17remlife="N/A","n/a",A17acvalue/A17remlife)),'PTRM input'!U$536)</f>
        <v>0</v>
      </c>
      <c r="V324" s="617">
        <f>IF(('PTRM input'!$E$515='PTRM input'!$G$514),IF(V$3&gt;A17remlife,A17acvalue-SUM($F324:U324),IF(A17remlife="N/A","n/a",A17acvalue/A17remlife)),'PTRM input'!V$536)</f>
        <v>0</v>
      </c>
      <c r="W324" s="617">
        <f>IF(('PTRM input'!$E$515='PTRM input'!$G$514),IF(W$3&gt;A17remlife,A17acvalue-SUM($F324:V324),IF(A17remlife="N/A","n/a",A17acvalue/A17remlife)),'PTRM input'!W$536)</f>
        <v>0</v>
      </c>
      <c r="X324" s="617">
        <f>IF(('PTRM input'!$E$515='PTRM input'!$G$514),IF(X$3&gt;A17remlife,A17acvalue-SUM($F324:W324),IF(A17remlife="N/A","n/a",A17acvalue/A17remlife)),'PTRM input'!X$536)</f>
        <v>0</v>
      </c>
      <c r="Y324" s="617">
        <f>IF(('PTRM input'!$E$515='PTRM input'!$G$514),IF(Y$3&gt;A17remlife,A17acvalue-SUM($F324:X324),IF(A17remlife="N/A","n/a",A17acvalue/A17remlife)),'PTRM input'!Y$536)</f>
        <v>0</v>
      </c>
      <c r="Z324" s="617">
        <f>IF(('PTRM input'!$E$515='PTRM input'!$G$514),IF(Z$3&gt;A17remlife,A17acvalue-SUM($F324:Y324),IF(A17remlife="N/A","n/a",A17acvalue/A17remlife)),'PTRM input'!Z$536)</f>
        <v>0</v>
      </c>
      <c r="AA324" s="617">
        <f>IF(('PTRM input'!$E$515='PTRM input'!$G$514),IF(AA$3&gt;A17remlife,A17acvalue-SUM($F324:Z324),IF(A17remlife="N/A","n/a",A17acvalue/A17remlife)),'PTRM input'!AA$536)</f>
        <v>0</v>
      </c>
      <c r="AB324" s="617">
        <f>IF(('PTRM input'!$E$515='PTRM input'!$G$514),IF(AB$3&gt;A17remlife,A17acvalue-SUM($F324:AA324),IF(A17remlife="N/A","n/a",A17acvalue/A17remlife)),'PTRM input'!AB$536)</f>
        <v>0</v>
      </c>
      <c r="AC324" s="617">
        <f>IF(('PTRM input'!$E$515='PTRM input'!$G$514),IF(AC$3&gt;A17remlife,A17acvalue-SUM($F324:AB324),IF(A17remlife="N/A","n/a",A17acvalue/A17remlife)),'PTRM input'!AC$536)</f>
        <v>0</v>
      </c>
      <c r="AD324" s="617">
        <f>IF(('PTRM input'!$E$515='PTRM input'!$G$514),IF(AD$3&gt;A17remlife,A17acvalue-SUM($F324:AC324),IF(A17remlife="N/A","n/a",A17acvalue/A17remlife)),'PTRM input'!AD$536)</f>
        <v>0</v>
      </c>
      <c r="AE324" s="617">
        <f>IF(('PTRM input'!$E$515='PTRM input'!$G$514),IF(AE$3&gt;A17remlife,A17acvalue-SUM($F324:AD324),IF(A17remlife="N/A","n/a",A17acvalue/A17remlife)),'PTRM input'!AE$536)</f>
        <v>0</v>
      </c>
      <c r="AF324" s="617">
        <f>IF(('PTRM input'!$E$515='PTRM input'!$G$514),IF(AF$3&gt;A17remlife,A17acvalue-SUM($F324:AE324),IF(A17remlife="N/A","n/a",A17acvalue/A17remlife)),'PTRM input'!AF$536)</f>
        <v>0</v>
      </c>
      <c r="AG324" s="617">
        <f>IF(('PTRM input'!$E$515='PTRM input'!$G$514),IF(AG$3&gt;A17remlife,A17acvalue-SUM($F324:AF324),IF(A17remlife="N/A","n/a",A17acvalue/A17remlife)),'PTRM input'!AG$536)</f>
        <v>0</v>
      </c>
      <c r="AH324" s="617">
        <f>IF(('PTRM input'!$E$515='PTRM input'!$G$514),IF(AH$3&gt;A17remlife,A17acvalue-SUM($F324:AG324),IF(A17remlife="N/A","n/a",A17acvalue/A17remlife)),'PTRM input'!AH$536)</f>
        <v>0</v>
      </c>
      <c r="AI324" s="617">
        <f>IF(('PTRM input'!$E$515='PTRM input'!$G$514),IF(AI$3&gt;A17remlife,A17acvalue-SUM($F324:AH324),IF(A17remlife="N/A","n/a",A17acvalue/A17remlife)),'PTRM input'!AI$536)</f>
        <v>0</v>
      </c>
      <c r="AJ324" s="617">
        <f>IF(('PTRM input'!$E$515='PTRM input'!$G$514),IF(AJ$3&gt;A17remlife,A17acvalue-SUM($F324:AI324),IF(A17remlife="N/A","n/a",A17acvalue/A17remlife)),'PTRM input'!AJ$536)</f>
        <v>0</v>
      </c>
      <c r="AK324" s="617">
        <f>IF(('PTRM input'!$E$515='PTRM input'!$G$514),IF(AK$3&gt;A17remlife,A17acvalue-SUM($F324:AJ324),IF(A17remlife="N/A","n/a",A17acvalue/A17remlife)),'PTRM input'!AK$536)</f>
        <v>0</v>
      </c>
      <c r="AL324" s="617">
        <f>IF(('PTRM input'!$E$515='PTRM input'!$G$514),IF(AL$3&gt;A17remlife,A17acvalue-SUM($F324:AK324),IF(A17remlife="N/A","n/a",A17acvalue/A17remlife)),'PTRM input'!AL$536)</f>
        <v>0</v>
      </c>
      <c r="AM324" s="617">
        <f>IF(('PTRM input'!$E$515='PTRM input'!$G$514),IF(AM$3&gt;A17remlife,A17acvalue-SUM($F324:AL324),IF(A17remlife="N/A","n/a",A17acvalue/A17remlife)),'PTRM input'!AM$536)</f>
        <v>0</v>
      </c>
      <c r="AN324" s="617">
        <f>IF(('PTRM input'!$E$515='PTRM input'!$G$514),IF(AN$3&gt;A17remlife,A17acvalue-SUM($F324:AM324),IF(A17remlife="N/A","n/a",A17acvalue/A17remlife)),'PTRM input'!AN$536)</f>
        <v>0</v>
      </c>
      <c r="AO324" s="617">
        <f>IF(('PTRM input'!$E$515='PTRM input'!$G$514),IF(AO$3&gt;A17remlife,A17acvalue-SUM($F324:AN324),IF(A17remlife="N/A","n/a",A17acvalue/A17remlife)),'PTRM input'!AO$536)</f>
        <v>0</v>
      </c>
      <c r="AP324" s="617">
        <f>IF(('PTRM input'!$E$515='PTRM input'!$G$514),IF(AP$3&gt;A17remlife,A17acvalue-SUM($F324:AO324),IF(A17remlife="N/A","n/a",A17acvalue/A17remlife)),'PTRM input'!AP$536)</f>
        <v>0</v>
      </c>
      <c r="AQ324" s="617">
        <f>IF(('PTRM input'!$E$515='PTRM input'!$G$514),IF(AQ$3&gt;A17remlife,A17acvalue-SUM($F324:AP324),IF(A17remlife="N/A","n/a",A17acvalue/A17remlife)),'PTRM input'!AQ$536)</f>
        <v>0</v>
      </c>
      <c r="AR324" s="617">
        <f>IF(('PTRM input'!$E$515='PTRM input'!$G$514),IF(AR$3&gt;A17remlife,A17acvalue-SUM($F324:AQ324),IF(A17remlife="N/A","n/a",A17acvalue/A17remlife)),'PTRM input'!AR$536)</f>
        <v>0</v>
      </c>
      <c r="AS324" s="617">
        <f>IF(('PTRM input'!$E$515='PTRM input'!$G$514),IF(AS$3&gt;A17remlife,A17acvalue-SUM($F324:AR324),IF(A17remlife="N/A","n/a",A17acvalue/A17remlife)),'PTRM input'!AS$536)</f>
        <v>0</v>
      </c>
      <c r="AT324" s="617">
        <f>IF(('PTRM input'!$E$515='PTRM input'!$G$514),IF(AT$3&gt;A17remlife,A17acvalue-SUM($F324:AS324),IF(A17remlife="N/A","n/a",A17acvalue/A17remlife)),'PTRM input'!AT$536)</f>
        <v>0</v>
      </c>
      <c r="AU324" s="617">
        <f>IF(('PTRM input'!$E$515='PTRM input'!$G$514),IF(AU$3&gt;A17remlife,A17acvalue-SUM($F324:AT324),IF(A17remlife="N/A","n/a",A17acvalue/A17remlife)),'PTRM input'!AU$536)</f>
        <v>0</v>
      </c>
      <c r="AV324" s="617">
        <f>IF(('PTRM input'!$E$515='PTRM input'!$G$514),IF(AV$3&gt;A17remlife,A17acvalue-SUM($F324:AU324),IF(A17remlife="N/A","n/a",A17acvalue/A17remlife)),'PTRM input'!AV$536)</f>
        <v>0</v>
      </c>
      <c r="AW324" s="617">
        <f>IF(('PTRM input'!$E$515='PTRM input'!$G$514),IF(AW$3&gt;A17remlife,A17acvalue-SUM($F324:AV324),IF(A17remlife="N/A","n/a",A17acvalue/A17remlife)),'PTRM input'!AW$536)</f>
        <v>0</v>
      </c>
      <c r="AX324" s="617">
        <f>IF(('PTRM input'!$E$515='PTRM input'!$G$514),IF(AX$3&gt;A17remlife,A17acvalue-SUM($F324:AW324),IF(A17remlife="N/A","n/a",A17acvalue/A17remlife)),'PTRM input'!AX$536)</f>
        <v>0</v>
      </c>
      <c r="AY324" s="617">
        <f>IF(('PTRM input'!$E$515='PTRM input'!$G$514),IF(AY$3&gt;A17remlife,A17acvalue-SUM($F324:AX324),IF(A17remlife="N/A","n/a",A17acvalue/A17remlife)),'PTRM input'!AY$536)</f>
        <v>0</v>
      </c>
      <c r="AZ324" s="617">
        <f>IF(('PTRM input'!$E$515='PTRM input'!$G$514),IF(AZ$3&gt;A17remlife,A17acvalue-SUM($F324:AY324),IF(A17remlife="N/A","n/a",A17acvalue/A17remlife)),'PTRM input'!AZ$536)</f>
        <v>0</v>
      </c>
      <c r="BA324" s="617">
        <f>IF(('PTRM input'!$E$515='PTRM input'!$G$514),IF(BA$3&gt;A17remlife,A17acvalue-SUM($F324:AZ324),IF(A17remlife="N/A","n/a",A17acvalue/A17remlife)),'PTRM input'!BA$536)</f>
        <v>0</v>
      </c>
      <c r="BB324" s="617">
        <f>IF(('PTRM input'!$E$515='PTRM input'!$G$514),IF(BB$3&gt;A17remlife,A17acvalue-SUM($F324:BA324),IF(A17remlife="N/A","n/a",A17acvalue/A17remlife)),'PTRM input'!BB$536)</f>
        <v>0</v>
      </c>
      <c r="BC324" s="617">
        <f>IF(('PTRM input'!$E$515='PTRM input'!$G$514),IF(BC$3&gt;A17remlife,A17acvalue-SUM($F324:BB324),IF(A17remlife="N/A","n/a",A17acvalue/A17remlife)),'PTRM input'!BC$536)</f>
        <v>0</v>
      </c>
      <c r="BD324" s="617">
        <f>IF(('PTRM input'!$E$515='PTRM input'!$G$514),IF(BD$3&gt;A17remlife,A17acvalue-SUM($F324:BC324),IF(A17remlife="N/A","n/a",A17acvalue/A17remlife)),'PTRM input'!BD$536)</f>
        <v>0</v>
      </c>
      <c r="BE324" s="617">
        <f>IF(('PTRM input'!$E$515='PTRM input'!$G$514),IF(BE$3&gt;A17remlife,A17acvalue-SUM($F324:BD324),IF(A17remlife="N/A","n/a",A17acvalue/A17remlife)),'PTRM input'!BE$536)</f>
        <v>0</v>
      </c>
      <c r="BF324" s="617">
        <f>IF(('PTRM input'!$E$515='PTRM input'!$G$514),IF(BF$3&gt;A17remlife,A17acvalue-SUM($F324:BE324),IF(A17remlife="N/A","n/a",A17acvalue/A17remlife)),'PTRM input'!BF$536)</f>
        <v>0</v>
      </c>
      <c r="BG324" s="617">
        <f>IF(('PTRM input'!$E$515='PTRM input'!$G$514),IF(BG$3&gt;A17remlife,A17acvalue-SUM($F324:BF324),IF(A17remlife="N/A","n/a",A17acvalue/A17remlife)),'PTRM input'!BG$536)</f>
        <v>0</v>
      </c>
      <c r="BH324" s="617">
        <f>IF(('PTRM input'!$E$515='PTRM input'!$G$514),IF(BH$3&gt;A17remlife,A17acvalue-SUM($F324:BG324),IF(A17remlife="N/A","n/a",A17acvalue/A17remlife)),'PTRM input'!BH$536)</f>
        <v>0</v>
      </c>
      <c r="BI324" s="617">
        <f>IF(('PTRM input'!$E$515='PTRM input'!$G$514),IF(BI$3&gt;A17remlife,A17acvalue-SUM($F324:BH324),IF(A17remlife="N/A","n/a",A17acvalue/A17remlife)),'PTRM input'!BI$536)</f>
        <v>0</v>
      </c>
      <c r="BJ324" s="116"/>
      <c r="BK324" s="116"/>
      <c r="BL324" s="116"/>
      <c r="BM324" s="116"/>
    </row>
    <row r="325" spans="1:65" ht="12.75" hidden="1" customHeight="1" outlineLevel="2">
      <c r="A325" s="116"/>
      <c r="B325" s="19"/>
      <c r="C325" s="18"/>
      <c r="D325" s="760" t="s">
        <v>237</v>
      </c>
      <c r="E325" s="86">
        <v>0</v>
      </c>
      <c r="F325" s="259"/>
      <c r="G325" s="433"/>
      <c r="H325" s="433"/>
      <c r="I325" s="433"/>
      <c r="J325" s="433"/>
      <c r="K325" s="433"/>
      <c r="L325" s="433"/>
      <c r="M325" s="433"/>
      <c r="N325" s="433"/>
      <c r="O325" s="433"/>
      <c r="P325" s="433"/>
      <c r="Q325" s="433"/>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251"/>
      <c r="AP325" s="251"/>
      <c r="AQ325" s="251"/>
      <c r="AR325" s="251"/>
      <c r="AS325" s="251"/>
      <c r="AT325" s="251"/>
      <c r="AU325" s="251"/>
      <c r="AV325" s="251"/>
      <c r="AW325" s="251"/>
      <c r="AX325" s="251"/>
      <c r="AY325" s="251"/>
      <c r="AZ325" s="251"/>
      <c r="BA325" s="251"/>
      <c r="BB325" s="251"/>
      <c r="BC325" s="251"/>
      <c r="BD325" s="251"/>
      <c r="BE325" s="251"/>
      <c r="BF325" s="251"/>
      <c r="BG325" s="251"/>
      <c r="BH325" s="251"/>
      <c r="BI325" s="251"/>
      <c r="BJ325" s="116"/>
      <c r="BK325" s="116"/>
      <c r="BL325" s="116"/>
      <c r="BM325" s="116"/>
    </row>
    <row r="326" spans="1:65" hidden="1" outlineLevel="2">
      <c r="A326" s="116"/>
      <c r="B326" s="19"/>
      <c r="C326" s="18"/>
      <c r="D326" s="760"/>
      <c r="E326" s="86">
        <v>1</v>
      </c>
      <c r="F326" s="259"/>
      <c r="G326" s="618"/>
      <c r="H326" s="433">
        <f ca="1">IF(A17stdlife="n/a","n/a",IF(H$3&gt;(A17stdlife+$E326),('PTRM input'!$G$401*(1+rvanilla01)^0.5)-SUM(G326:$G326),('PTRM input'!$G$401*(1+rvanilla01)^0.5)/A17stdlife))</f>
        <v>0</v>
      </c>
      <c r="I326" s="433">
        <f ca="1">IF(A17stdlife="n/a","n/a",IF(I$3&gt;(A17stdlife+$E326),('PTRM input'!$G$401*(1+rvanilla01)^0.5)-SUM($G326:H326),('PTRM input'!$G$401*(1+rvanilla01)^0.5)/A17stdlife))</f>
        <v>0</v>
      </c>
      <c r="J326" s="433">
        <f ca="1">IF(A17stdlife="n/a","n/a",IF(J$3&gt;(A17stdlife+$E326),('PTRM input'!$G$401*(1+rvanilla01)^0.5)-SUM($G326:I326),('PTRM input'!$G$401*(1+rvanilla01)^0.5)/A17stdlife))</f>
        <v>0</v>
      </c>
      <c r="K326" s="433">
        <f ca="1">IF(A17stdlife="n/a","n/a",IF(K$3&gt;(A17stdlife+$E326),('PTRM input'!$G$401*(1+rvanilla01)^0.5)-SUM($G326:J326),('PTRM input'!$G$401*(1+rvanilla01)^0.5)/A17stdlife))</f>
        <v>0</v>
      </c>
      <c r="L326" s="433">
        <f ca="1">IF(A17stdlife="n/a","n/a",IF(L$3&gt;(A17stdlife+$E326),('PTRM input'!$G$401*(1+rvanilla01)^0.5)-SUM($G326:K326),('PTRM input'!$G$401*(1+rvanilla01)^0.5)/A17stdlife))</f>
        <v>0</v>
      </c>
      <c r="M326" s="433">
        <f ca="1">IF(A17stdlife="n/a","n/a",IF(M$3&gt;(A17stdlife+$E326),('PTRM input'!$G$401*(1+rvanilla01)^0.5)-SUM($G326:L326),('PTRM input'!$G$401*(1+rvanilla01)^0.5)/A17stdlife))</f>
        <v>0</v>
      </c>
      <c r="N326" s="433">
        <f ca="1">IF(A17stdlife="n/a","n/a",IF(N$3&gt;(A17stdlife+$E326),('PTRM input'!$G$401*(1+rvanilla01)^0.5)-SUM($G326:M326),('PTRM input'!$G$401*(1+rvanilla01)^0.5)/A17stdlife))</f>
        <v>0</v>
      </c>
      <c r="O326" s="433">
        <f ca="1">IF(A17stdlife="n/a","n/a",IF(O$3&gt;(A17stdlife+$E326),('PTRM input'!$G$401*(1+rvanilla01)^0.5)-SUM($G326:N326),('PTRM input'!$G$401*(1+rvanilla01)^0.5)/A17stdlife))</f>
        <v>0</v>
      </c>
      <c r="P326" s="433">
        <f ca="1">IF(A17stdlife="n/a","n/a",IF(P$3&gt;(A17stdlife+$E326),('PTRM input'!$G$401*(1+rvanilla01)^0.5)-SUM($G326:O326),('PTRM input'!$G$401*(1+rvanilla01)^0.5)/A17stdlife))</f>
        <v>0</v>
      </c>
      <c r="Q326" s="433">
        <f ca="1">IF(A17stdlife="n/a","n/a",IF(Q$3&gt;(A17stdlife+$E326),('PTRM input'!$G$401*(1+rvanilla01)^0.5)-SUM($G326:P326),('PTRM input'!$G$401*(1+rvanilla01)^0.5)/A17stdlife))</f>
        <v>0</v>
      </c>
      <c r="R326" s="251">
        <f ca="1">IF(A17stdlife="n/a","n/a",IF(R$3&gt;(A17stdlife+$E326),('PTRM input'!$G$401*(1+rvanilla01)^0.5)-SUM($G326:Q326),('PTRM input'!$G$401*(1+rvanilla01)^0.5)/A17stdlife))</f>
        <v>0</v>
      </c>
      <c r="S326" s="251">
        <f ca="1">IF(A17stdlife="n/a","n/a",IF(S$3&gt;(A17stdlife+$E326),('PTRM input'!$G$401*(1+rvanilla01)^0.5)-SUM($G326:R326),('PTRM input'!$G$401*(1+rvanilla01)^0.5)/A17stdlife))</f>
        <v>0</v>
      </c>
      <c r="T326" s="251">
        <f ca="1">IF(A17stdlife="n/a","n/a",IF(T$3&gt;(A17stdlife+$E326),('PTRM input'!$G$401*(1+rvanilla01)^0.5)-SUM($G326:S326),('PTRM input'!$G$401*(1+rvanilla01)^0.5)/A17stdlife))</f>
        <v>0</v>
      </c>
      <c r="U326" s="251">
        <f ca="1">IF(A17stdlife="n/a","n/a",IF(U$3&gt;(A17stdlife+$E326),('PTRM input'!$G$401*(1+rvanilla01)^0.5)-SUM($G326:T326),('PTRM input'!$G$401*(1+rvanilla01)^0.5)/A17stdlife))</f>
        <v>0</v>
      </c>
      <c r="V326" s="251">
        <f ca="1">IF(A17stdlife="n/a","n/a",IF(V$3&gt;(A17stdlife+$E326),('PTRM input'!$G$401*(1+rvanilla01)^0.5)-SUM($G326:U326),('PTRM input'!$G$401*(1+rvanilla01)^0.5)/A17stdlife))</f>
        <v>0</v>
      </c>
      <c r="W326" s="251">
        <f ca="1">IF(A17stdlife="n/a","n/a",IF(W$3&gt;(A17stdlife+$E326),('PTRM input'!$G$401*(1+rvanilla01)^0.5)-SUM($G326:V326),('PTRM input'!$G$401*(1+rvanilla01)^0.5)/A17stdlife))</f>
        <v>0</v>
      </c>
      <c r="X326" s="251">
        <f ca="1">IF(A17stdlife="n/a","n/a",IF(X$3&gt;(A17stdlife+$E326),('PTRM input'!$G$401*(1+rvanilla01)^0.5)-SUM($G326:W326),('PTRM input'!$G$401*(1+rvanilla01)^0.5)/A17stdlife))</f>
        <v>0</v>
      </c>
      <c r="Y326" s="251">
        <f ca="1">IF(A17stdlife="n/a","n/a",IF(Y$3&gt;(A17stdlife+$E326),('PTRM input'!$G$401*(1+rvanilla01)^0.5)-SUM($G326:X326),('PTRM input'!$G$401*(1+rvanilla01)^0.5)/A17stdlife))</f>
        <v>0</v>
      </c>
      <c r="Z326" s="251">
        <f ca="1">IF(A17stdlife="n/a","n/a",IF(Z$3&gt;(A17stdlife+$E326),('PTRM input'!$G$401*(1+rvanilla01)^0.5)-SUM($G326:Y326),('PTRM input'!$G$401*(1+rvanilla01)^0.5)/A17stdlife))</f>
        <v>0</v>
      </c>
      <c r="AA326" s="251">
        <f ca="1">IF(A17stdlife="n/a","n/a",IF(AA$3&gt;(A17stdlife+$E326),('PTRM input'!$G$401*(1+rvanilla01)^0.5)-SUM($G326:Z326),('PTRM input'!$G$401*(1+rvanilla01)^0.5)/A17stdlife))</f>
        <v>0</v>
      </c>
      <c r="AB326" s="251">
        <f ca="1">IF(A17stdlife="n/a","n/a",IF(AB$3&gt;(A17stdlife+$E326),('PTRM input'!$G$401*(1+rvanilla01)^0.5)-SUM($G326:AA326),('PTRM input'!$G$401*(1+rvanilla01)^0.5)/A17stdlife))</f>
        <v>0</v>
      </c>
      <c r="AC326" s="251">
        <f ca="1">IF(A17stdlife="n/a","n/a",IF(AC$3&gt;(A17stdlife+$E326),('PTRM input'!$G$401*(1+rvanilla01)^0.5)-SUM($G326:AB326),('PTRM input'!$G$401*(1+rvanilla01)^0.5)/A17stdlife))</f>
        <v>0</v>
      </c>
      <c r="AD326" s="251">
        <f ca="1">IF(A17stdlife="n/a","n/a",IF(AD$3&gt;(A17stdlife+$E326),('PTRM input'!$G$401*(1+rvanilla01)^0.5)-SUM($G326:AC326),('PTRM input'!$G$401*(1+rvanilla01)^0.5)/A17stdlife))</f>
        <v>0</v>
      </c>
      <c r="AE326" s="251">
        <f ca="1">IF(A17stdlife="n/a","n/a",IF(AE$3&gt;(A17stdlife+$E326),('PTRM input'!$G$401*(1+rvanilla01)^0.5)-SUM($G326:AD326),('PTRM input'!$G$401*(1+rvanilla01)^0.5)/A17stdlife))</f>
        <v>0</v>
      </c>
      <c r="AF326" s="251">
        <f ca="1">IF(A17stdlife="n/a","n/a",IF(AF$3&gt;(A17stdlife+$E326),('PTRM input'!$G$401*(1+rvanilla01)^0.5)-SUM($G326:AE326),('PTRM input'!$G$401*(1+rvanilla01)^0.5)/A17stdlife))</f>
        <v>0</v>
      </c>
      <c r="AG326" s="251">
        <f ca="1">IF(A17stdlife="n/a","n/a",IF(AG$3&gt;(A17stdlife+$E326),('PTRM input'!$G$401*(1+rvanilla01)^0.5)-SUM($G326:AF326),('PTRM input'!$G$401*(1+rvanilla01)^0.5)/A17stdlife))</f>
        <v>0</v>
      </c>
      <c r="AH326" s="251">
        <f ca="1">IF(A17stdlife="n/a","n/a",IF(AH$3&gt;(A17stdlife+$E326),('PTRM input'!$G$401*(1+rvanilla01)^0.5)-SUM($G326:AG326),('PTRM input'!$G$401*(1+rvanilla01)^0.5)/A17stdlife))</f>
        <v>0</v>
      </c>
      <c r="AI326" s="251">
        <f ca="1">IF(A17stdlife="n/a","n/a",IF(AI$3&gt;(A17stdlife+$E326),('PTRM input'!$G$401*(1+rvanilla01)^0.5)-SUM($G326:AH326),('PTRM input'!$G$401*(1+rvanilla01)^0.5)/A17stdlife))</f>
        <v>0</v>
      </c>
      <c r="AJ326" s="251">
        <f ca="1">IF(A17stdlife="n/a","n/a",IF(AJ$3&gt;(A17stdlife+$E326),('PTRM input'!$G$401*(1+rvanilla01)^0.5)-SUM($G326:AI326),('PTRM input'!$G$401*(1+rvanilla01)^0.5)/A17stdlife))</f>
        <v>0</v>
      </c>
      <c r="AK326" s="251">
        <f ca="1">IF(A17stdlife="n/a","n/a",IF(AK$3&gt;(A17stdlife+$E326),('PTRM input'!$G$401*(1+rvanilla01)^0.5)-SUM($G326:AJ326),('PTRM input'!$G$401*(1+rvanilla01)^0.5)/A17stdlife))</f>
        <v>0</v>
      </c>
      <c r="AL326" s="251">
        <f ca="1">IF(A17stdlife="n/a","n/a",IF(AL$3&gt;(A17stdlife+$E326),('PTRM input'!$G$401*(1+rvanilla01)^0.5)-SUM($G326:AK326),('PTRM input'!$G$401*(1+rvanilla01)^0.5)/A17stdlife))</f>
        <v>0</v>
      </c>
      <c r="AM326" s="251">
        <f ca="1">IF(A17stdlife="n/a","n/a",IF(AM$3&gt;(A17stdlife+$E326),('PTRM input'!$G$401*(1+rvanilla01)^0.5)-SUM($G326:AL326),('PTRM input'!$G$401*(1+rvanilla01)^0.5)/A17stdlife))</f>
        <v>0</v>
      </c>
      <c r="AN326" s="251">
        <f ca="1">IF(A17stdlife="n/a","n/a",IF(AN$3&gt;(A17stdlife+$E326),('PTRM input'!$G$401*(1+rvanilla01)^0.5)-SUM($G326:AM326),('PTRM input'!$G$401*(1+rvanilla01)^0.5)/A17stdlife))</f>
        <v>0</v>
      </c>
      <c r="AO326" s="251">
        <f ca="1">IF(A17stdlife="n/a","n/a",IF(AO$3&gt;(A17stdlife+$E326),('PTRM input'!$G$401*(1+rvanilla01)^0.5)-SUM($G326:AN326),('PTRM input'!$G$401*(1+rvanilla01)^0.5)/A17stdlife))</f>
        <v>0</v>
      </c>
      <c r="AP326" s="251">
        <f ca="1">IF(A17stdlife="n/a","n/a",IF(AP$3&gt;(A17stdlife+$E326),('PTRM input'!$G$401*(1+rvanilla01)^0.5)-SUM($G326:AO326),('PTRM input'!$G$401*(1+rvanilla01)^0.5)/A17stdlife))</f>
        <v>0</v>
      </c>
      <c r="AQ326" s="251">
        <f ca="1">IF(A17stdlife="n/a","n/a",IF(AQ$3&gt;(A17stdlife+$E326),('PTRM input'!$G$401*(1+rvanilla01)^0.5)-SUM($G326:AP326),('PTRM input'!$G$401*(1+rvanilla01)^0.5)/A17stdlife))</f>
        <v>0</v>
      </c>
      <c r="AR326" s="251">
        <f ca="1">IF(A17stdlife="n/a","n/a",IF(AR$3&gt;(A17stdlife+$E326),('PTRM input'!$G$401*(1+rvanilla01)^0.5)-SUM($G326:AQ326),('PTRM input'!$G$401*(1+rvanilla01)^0.5)/A17stdlife))</f>
        <v>0</v>
      </c>
      <c r="AS326" s="251">
        <f ca="1">IF(A17stdlife="n/a","n/a",IF(AS$3&gt;(A17stdlife+$E326),('PTRM input'!$G$401*(1+rvanilla01)^0.5)-SUM($G326:AR326),('PTRM input'!$G$401*(1+rvanilla01)^0.5)/A17stdlife))</f>
        <v>0</v>
      </c>
      <c r="AT326" s="251">
        <f ca="1">IF(A17stdlife="n/a","n/a",IF(AT$3&gt;(A17stdlife+$E326),('PTRM input'!$G$401*(1+rvanilla01)^0.5)-SUM($G326:AS326),('PTRM input'!$G$401*(1+rvanilla01)^0.5)/A17stdlife))</f>
        <v>0</v>
      </c>
      <c r="AU326" s="251">
        <f ca="1">IF(A17stdlife="n/a","n/a",IF(AU$3&gt;(A17stdlife+$E326),('PTRM input'!$G$401*(1+rvanilla01)^0.5)-SUM($G326:AT326),('PTRM input'!$G$401*(1+rvanilla01)^0.5)/A17stdlife))</f>
        <v>0</v>
      </c>
      <c r="AV326" s="251">
        <f ca="1">IF(A17stdlife="n/a","n/a",IF(AV$3&gt;(A17stdlife+$E326),('PTRM input'!$G$401*(1+rvanilla01)^0.5)-SUM($G326:AU326),('PTRM input'!$G$401*(1+rvanilla01)^0.5)/A17stdlife))</f>
        <v>0</v>
      </c>
      <c r="AW326" s="251">
        <f ca="1">IF(A17stdlife="n/a","n/a",IF(AW$3&gt;(A17stdlife+$E326),('PTRM input'!$G$401*(1+rvanilla01)^0.5)-SUM($G326:AV326),('PTRM input'!$G$401*(1+rvanilla01)^0.5)/A17stdlife))</f>
        <v>0</v>
      </c>
      <c r="AX326" s="251">
        <f ca="1">IF(A17stdlife="n/a","n/a",IF(AX$3&gt;(A17stdlife+$E326),('PTRM input'!$G$401*(1+rvanilla01)^0.5)-SUM($G326:AW326),('PTRM input'!$G$401*(1+rvanilla01)^0.5)/A17stdlife))</f>
        <v>0</v>
      </c>
      <c r="AY326" s="251">
        <f ca="1">IF(A17stdlife="n/a","n/a",IF(AY$3&gt;(A17stdlife+$E326),('PTRM input'!$G$401*(1+rvanilla01)^0.5)-SUM($G326:AX326),('PTRM input'!$G$401*(1+rvanilla01)^0.5)/A17stdlife))</f>
        <v>0</v>
      </c>
      <c r="AZ326" s="251">
        <f ca="1">IF(A17stdlife="n/a","n/a",IF(AZ$3&gt;(A17stdlife+$E326),('PTRM input'!$G$401*(1+rvanilla01)^0.5)-SUM($G326:AY326),('PTRM input'!$G$401*(1+rvanilla01)^0.5)/A17stdlife))</f>
        <v>0</v>
      </c>
      <c r="BA326" s="251">
        <f ca="1">IF(A17stdlife="n/a","n/a",IF(BA$3&gt;(A17stdlife+$E326),('PTRM input'!$G$401*(1+rvanilla01)^0.5)-SUM($G326:AZ326),('PTRM input'!$G$401*(1+rvanilla01)^0.5)/A17stdlife))</f>
        <v>0</v>
      </c>
      <c r="BB326" s="251">
        <f ca="1">IF(A17stdlife="n/a","n/a",IF(BB$3&gt;(A17stdlife+$E326),('PTRM input'!$G$401*(1+rvanilla01)^0.5)-SUM($G326:BA326),('PTRM input'!$G$401*(1+rvanilla01)^0.5)/A17stdlife))</f>
        <v>0</v>
      </c>
      <c r="BC326" s="251">
        <f ca="1">IF(A17stdlife="n/a","n/a",IF(BC$3&gt;(A17stdlife+$E326),('PTRM input'!$G$401*(1+rvanilla01)^0.5)-SUM($G326:BB326),('PTRM input'!$G$401*(1+rvanilla01)^0.5)/A17stdlife))</f>
        <v>0</v>
      </c>
      <c r="BD326" s="251">
        <f ca="1">IF(A17stdlife="n/a","n/a",IF(BD$3&gt;(A17stdlife+$E326),('PTRM input'!$G$401*(1+rvanilla01)^0.5)-SUM($G326:BC326),('PTRM input'!$G$401*(1+rvanilla01)^0.5)/A17stdlife))</f>
        <v>0</v>
      </c>
      <c r="BE326" s="251">
        <f ca="1">IF(A17stdlife="n/a","n/a",IF(BE$3&gt;(A17stdlife+$E326),('PTRM input'!$G$401*(1+rvanilla01)^0.5)-SUM($G326:BD326),('PTRM input'!$G$401*(1+rvanilla01)^0.5)/A17stdlife))</f>
        <v>0</v>
      </c>
      <c r="BF326" s="251">
        <f ca="1">IF(A17stdlife="n/a","n/a",IF(BF$3&gt;(A17stdlife+$E326),('PTRM input'!$G$401*(1+rvanilla01)^0.5)-SUM($G326:BE326),('PTRM input'!$G$401*(1+rvanilla01)^0.5)/A17stdlife))</f>
        <v>0</v>
      </c>
      <c r="BG326" s="251">
        <f ca="1">IF(A17stdlife="n/a","n/a",IF(BG$3&gt;(A17stdlife+$E326),('PTRM input'!$G$401*(1+rvanilla01)^0.5)-SUM($G326:BF326),('PTRM input'!$G$401*(1+rvanilla01)^0.5)/A17stdlife))</f>
        <v>0</v>
      </c>
      <c r="BH326" s="251">
        <f ca="1">IF(A17stdlife="n/a","n/a",IF(BH$3&gt;(A17stdlife+$E326),('PTRM input'!$G$401*(1+rvanilla01)^0.5)-SUM($G326:BG326),('PTRM input'!$G$401*(1+rvanilla01)^0.5)/A17stdlife))</f>
        <v>0</v>
      </c>
      <c r="BI326" s="251">
        <f ca="1">IF(A17stdlife="n/a","n/a",IF(BI$3&gt;(A17stdlife+$E326),('PTRM input'!$G$401*(1+rvanilla01)^0.5)-SUM($G326:BH326),('PTRM input'!$G$401*(1+rvanilla01)^0.5)/A17stdlife))</f>
        <v>0</v>
      </c>
      <c r="BJ326" s="116"/>
      <c r="BK326" s="116"/>
      <c r="BL326" s="116"/>
      <c r="BM326" s="116"/>
    </row>
    <row r="327" spans="1:65" hidden="1" outlineLevel="2">
      <c r="A327" s="116"/>
      <c r="B327" s="19"/>
      <c r="C327" s="18"/>
      <c r="D327" s="760"/>
      <c r="E327" s="86">
        <v>2</v>
      </c>
      <c r="F327" s="259"/>
      <c r="G327" s="434"/>
      <c r="H327" s="619"/>
      <c r="I327" s="433">
        <f ca="1">IF(A17stdlife="n/a","n/a",IF(I$3&gt;(A17stdlife+$E327),('PTRM input'!$H$401*(1+rvanilla02)^0.5)-SUM(H327:$H327),('PTRM input'!$H$401*(1+rvanilla02)^0.5)/A17stdlife))</f>
        <v>0</v>
      </c>
      <c r="J327" s="433">
        <f ca="1">IF(A17stdlife="n/a","n/a",IF(J$3&gt;(A17stdlife+$E327),('PTRM input'!$H$401*(1+rvanilla02)^0.5)-SUM($H327:I327),('PTRM input'!$H$401*(1+rvanilla02)^0.5)/A17stdlife))</f>
        <v>0</v>
      </c>
      <c r="K327" s="433">
        <f ca="1">IF(A17stdlife="n/a","n/a",IF(K$3&gt;(A17stdlife+$E327),('PTRM input'!$H$401*(1+rvanilla02)^0.5)-SUM($H327:J327),('PTRM input'!$H$401*(1+rvanilla02)^0.5)/A17stdlife))</f>
        <v>0</v>
      </c>
      <c r="L327" s="433">
        <f ca="1">IF(A17stdlife="n/a","n/a",IF(L$3&gt;(A17stdlife+$E327),('PTRM input'!$H$401*(1+rvanilla02)^0.5)-SUM($H327:K327),('PTRM input'!$H$401*(1+rvanilla02)^0.5)/A17stdlife))</f>
        <v>0</v>
      </c>
      <c r="M327" s="433">
        <f ca="1">IF(A17stdlife="n/a","n/a",IF(M$3&gt;(A17stdlife+$E327),('PTRM input'!$H$401*(1+rvanilla02)^0.5)-SUM($H327:L327),('PTRM input'!$H$401*(1+rvanilla02)^0.5)/A17stdlife))</f>
        <v>0</v>
      </c>
      <c r="N327" s="433">
        <f ca="1">IF(A17stdlife="n/a","n/a",IF(N$3&gt;(A17stdlife+$E327),('PTRM input'!$H$401*(1+rvanilla02)^0.5)-SUM($H327:M327),('PTRM input'!$H$401*(1+rvanilla02)^0.5)/A17stdlife))</f>
        <v>0</v>
      </c>
      <c r="O327" s="433">
        <f ca="1">IF(A17stdlife="n/a","n/a",IF(O$3&gt;(A17stdlife+$E327),('PTRM input'!$H$401*(1+rvanilla02)^0.5)-SUM($H327:N327),('PTRM input'!$H$401*(1+rvanilla02)^0.5)/A17stdlife))</f>
        <v>0</v>
      </c>
      <c r="P327" s="433">
        <f ca="1">IF(A17stdlife="n/a","n/a",IF(P$3&gt;(A17stdlife+$E327),('PTRM input'!$H$401*(1+rvanilla02)^0.5)-SUM($H327:O327),('PTRM input'!$H$401*(1+rvanilla02)^0.5)/A17stdlife))</f>
        <v>0</v>
      </c>
      <c r="Q327" s="433">
        <f ca="1">IF(A17stdlife="n/a","n/a",IF(Q$3&gt;(A17stdlife+$E327),('PTRM input'!$H$401*(1+rvanilla02)^0.5)-SUM($H327:P327),('PTRM input'!$H$401*(1+rvanilla02)^0.5)/A17stdlife))</f>
        <v>0</v>
      </c>
      <c r="R327" s="251">
        <f ca="1">IF(A17stdlife="n/a","n/a",IF(R$3&gt;(A17stdlife+$E327),('PTRM input'!$H$401*(1+rvanilla02)^0.5)-SUM($H327:Q327),('PTRM input'!$H$401*(1+rvanilla02)^0.5)/A17stdlife))</f>
        <v>0</v>
      </c>
      <c r="S327" s="251">
        <f ca="1">IF(A17stdlife="n/a","n/a",IF(S$3&gt;(A17stdlife+$E327),('PTRM input'!$H$401*(1+rvanilla02)^0.5)-SUM($H327:R327),('PTRM input'!$H$401*(1+rvanilla02)^0.5)/A17stdlife))</f>
        <v>0</v>
      </c>
      <c r="T327" s="251">
        <f ca="1">IF(A17stdlife="n/a","n/a",IF(T$3&gt;(A17stdlife+$E327),('PTRM input'!$H$401*(1+rvanilla02)^0.5)-SUM($H327:S327),('PTRM input'!$H$401*(1+rvanilla02)^0.5)/A17stdlife))</f>
        <v>0</v>
      </c>
      <c r="U327" s="251">
        <f ca="1">IF(A17stdlife="n/a","n/a",IF(U$3&gt;(A17stdlife+$E327),('PTRM input'!$H$401*(1+rvanilla02)^0.5)-SUM($H327:T327),('PTRM input'!$H$401*(1+rvanilla02)^0.5)/A17stdlife))</f>
        <v>0</v>
      </c>
      <c r="V327" s="251">
        <f ca="1">IF(A17stdlife="n/a","n/a",IF(V$3&gt;(A17stdlife+$E327),('PTRM input'!$H$401*(1+rvanilla02)^0.5)-SUM($H327:U327),('PTRM input'!$H$401*(1+rvanilla02)^0.5)/A17stdlife))</f>
        <v>0</v>
      </c>
      <c r="W327" s="251">
        <f ca="1">IF(A17stdlife="n/a","n/a",IF(W$3&gt;(A17stdlife+$E327),('PTRM input'!$H$401*(1+rvanilla02)^0.5)-SUM($H327:V327),('PTRM input'!$H$401*(1+rvanilla02)^0.5)/A17stdlife))</f>
        <v>0</v>
      </c>
      <c r="X327" s="251">
        <f ca="1">IF(A17stdlife="n/a","n/a",IF(X$3&gt;(A17stdlife+$E327),('PTRM input'!$H$401*(1+rvanilla02)^0.5)-SUM($H327:W327),('PTRM input'!$H$401*(1+rvanilla02)^0.5)/A17stdlife))</f>
        <v>0</v>
      </c>
      <c r="Y327" s="251">
        <f ca="1">IF(A17stdlife="n/a","n/a",IF(Y$3&gt;(A17stdlife+$E327),('PTRM input'!$H$401*(1+rvanilla02)^0.5)-SUM($H327:X327),('PTRM input'!$H$401*(1+rvanilla02)^0.5)/A17stdlife))</f>
        <v>0</v>
      </c>
      <c r="Z327" s="251">
        <f ca="1">IF(A17stdlife="n/a","n/a",IF(Z$3&gt;(A17stdlife+$E327),('PTRM input'!$H$401*(1+rvanilla02)^0.5)-SUM($H327:Y327),('PTRM input'!$H$401*(1+rvanilla02)^0.5)/A17stdlife))</f>
        <v>0</v>
      </c>
      <c r="AA327" s="251">
        <f ca="1">IF(A17stdlife="n/a","n/a",IF(AA$3&gt;(A17stdlife+$E327),('PTRM input'!$H$401*(1+rvanilla02)^0.5)-SUM($H327:Z327),('PTRM input'!$H$401*(1+rvanilla02)^0.5)/A17stdlife))</f>
        <v>0</v>
      </c>
      <c r="AB327" s="251">
        <f ca="1">IF(A17stdlife="n/a","n/a",IF(AB$3&gt;(A17stdlife+$E327),('PTRM input'!$H$401*(1+rvanilla02)^0.5)-SUM($H327:AA327),('PTRM input'!$H$401*(1+rvanilla02)^0.5)/A17stdlife))</f>
        <v>0</v>
      </c>
      <c r="AC327" s="251">
        <f ca="1">IF(A17stdlife="n/a","n/a",IF(AC$3&gt;(A17stdlife+$E327),('PTRM input'!$H$401*(1+rvanilla02)^0.5)-SUM($H327:AB327),('PTRM input'!$H$401*(1+rvanilla02)^0.5)/A17stdlife))</f>
        <v>0</v>
      </c>
      <c r="AD327" s="251">
        <f ca="1">IF(A17stdlife="n/a","n/a",IF(AD$3&gt;(A17stdlife+$E327),('PTRM input'!$H$401*(1+rvanilla02)^0.5)-SUM($H327:AC327),('PTRM input'!$H$401*(1+rvanilla02)^0.5)/A17stdlife))</f>
        <v>0</v>
      </c>
      <c r="AE327" s="251">
        <f ca="1">IF(A17stdlife="n/a","n/a",IF(AE$3&gt;(A17stdlife+$E327),('PTRM input'!$H$401*(1+rvanilla02)^0.5)-SUM($H327:AD327),('PTRM input'!$H$401*(1+rvanilla02)^0.5)/A17stdlife))</f>
        <v>0</v>
      </c>
      <c r="AF327" s="251">
        <f ca="1">IF(A17stdlife="n/a","n/a",IF(AF$3&gt;(A17stdlife+$E327),('PTRM input'!$H$401*(1+rvanilla02)^0.5)-SUM($H327:AE327),('PTRM input'!$H$401*(1+rvanilla02)^0.5)/A17stdlife))</f>
        <v>0</v>
      </c>
      <c r="AG327" s="251">
        <f ca="1">IF(A17stdlife="n/a","n/a",IF(AG$3&gt;(A17stdlife+$E327),('PTRM input'!$H$401*(1+rvanilla02)^0.5)-SUM($H327:AF327),('PTRM input'!$H$401*(1+rvanilla02)^0.5)/A17stdlife))</f>
        <v>0</v>
      </c>
      <c r="AH327" s="251">
        <f ca="1">IF(A17stdlife="n/a","n/a",IF(AH$3&gt;(A17stdlife+$E327),('PTRM input'!$H$401*(1+rvanilla02)^0.5)-SUM($H327:AG327),('PTRM input'!$H$401*(1+rvanilla02)^0.5)/A17stdlife))</f>
        <v>0</v>
      </c>
      <c r="AI327" s="251">
        <f ca="1">IF(A17stdlife="n/a","n/a",IF(AI$3&gt;(A17stdlife+$E327),('PTRM input'!$H$401*(1+rvanilla02)^0.5)-SUM($H327:AH327),('PTRM input'!$H$401*(1+rvanilla02)^0.5)/A17stdlife))</f>
        <v>0</v>
      </c>
      <c r="AJ327" s="251">
        <f ca="1">IF(A17stdlife="n/a","n/a",IF(AJ$3&gt;(A17stdlife+$E327),('PTRM input'!$H$401*(1+rvanilla02)^0.5)-SUM($H327:AI327),('PTRM input'!$H$401*(1+rvanilla02)^0.5)/A17stdlife))</f>
        <v>0</v>
      </c>
      <c r="AK327" s="251">
        <f ca="1">IF(A17stdlife="n/a","n/a",IF(AK$3&gt;(A17stdlife+$E327),('PTRM input'!$H$401*(1+rvanilla02)^0.5)-SUM($H327:AJ327),('PTRM input'!$H$401*(1+rvanilla02)^0.5)/A17stdlife))</f>
        <v>0</v>
      </c>
      <c r="AL327" s="251">
        <f ca="1">IF(A17stdlife="n/a","n/a",IF(AL$3&gt;(A17stdlife+$E327),('PTRM input'!$H$401*(1+rvanilla02)^0.5)-SUM($H327:AK327),('PTRM input'!$H$401*(1+rvanilla02)^0.5)/A17stdlife))</f>
        <v>0</v>
      </c>
      <c r="AM327" s="251">
        <f ca="1">IF(A17stdlife="n/a","n/a",IF(AM$3&gt;(A17stdlife+$E327),('PTRM input'!$H$401*(1+rvanilla02)^0.5)-SUM($H327:AL327),('PTRM input'!$H$401*(1+rvanilla02)^0.5)/A17stdlife))</f>
        <v>0</v>
      </c>
      <c r="AN327" s="251">
        <f ca="1">IF(A17stdlife="n/a","n/a",IF(AN$3&gt;(A17stdlife+$E327),('PTRM input'!$H$401*(1+rvanilla02)^0.5)-SUM($H327:AM327),('PTRM input'!$H$401*(1+rvanilla02)^0.5)/A17stdlife))</f>
        <v>0</v>
      </c>
      <c r="AO327" s="251">
        <f ca="1">IF(A17stdlife="n/a","n/a",IF(AO$3&gt;(A17stdlife+$E327),('PTRM input'!$H$401*(1+rvanilla02)^0.5)-SUM($H327:AN327),('PTRM input'!$H$401*(1+rvanilla02)^0.5)/A17stdlife))</f>
        <v>0</v>
      </c>
      <c r="AP327" s="251">
        <f ca="1">IF(A17stdlife="n/a","n/a",IF(AP$3&gt;(A17stdlife+$E327),('PTRM input'!$H$401*(1+rvanilla02)^0.5)-SUM($H327:AO327),('PTRM input'!$H$401*(1+rvanilla02)^0.5)/A17stdlife))</f>
        <v>0</v>
      </c>
      <c r="AQ327" s="251">
        <f ca="1">IF(A17stdlife="n/a","n/a",IF(AQ$3&gt;(A17stdlife+$E327),('PTRM input'!$H$401*(1+rvanilla02)^0.5)-SUM($H327:AP327),('PTRM input'!$H$401*(1+rvanilla02)^0.5)/A17stdlife))</f>
        <v>0</v>
      </c>
      <c r="AR327" s="251">
        <f ca="1">IF(A17stdlife="n/a","n/a",IF(AR$3&gt;(A17stdlife+$E327),('PTRM input'!$H$401*(1+rvanilla02)^0.5)-SUM($H327:AQ327),('PTRM input'!$H$401*(1+rvanilla02)^0.5)/A17stdlife))</f>
        <v>0</v>
      </c>
      <c r="AS327" s="251">
        <f ca="1">IF(A17stdlife="n/a","n/a",IF(AS$3&gt;(A17stdlife+$E327),('PTRM input'!$H$401*(1+rvanilla02)^0.5)-SUM($H327:AR327),('PTRM input'!$H$401*(1+rvanilla02)^0.5)/A17stdlife))</f>
        <v>0</v>
      </c>
      <c r="AT327" s="251">
        <f ca="1">IF(A17stdlife="n/a","n/a",IF(AT$3&gt;(A17stdlife+$E327),('PTRM input'!$H$401*(1+rvanilla02)^0.5)-SUM($H327:AS327),('PTRM input'!$H$401*(1+rvanilla02)^0.5)/A17stdlife))</f>
        <v>0</v>
      </c>
      <c r="AU327" s="251">
        <f ca="1">IF(A17stdlife="n/a","n/a",IF(AU$3&gt;(A17stdlife+$E327),('PTRM input'!$H$401*(1+rvanilla02)^0.5)-SUM($H327:AT327),('PTRM input'!$H$401*(1+rvanilla02)^0.5)/A17stdlife))</f>
        <v>0</v>
      </c>
      <c r="AV327" s="251">
        <f ca="1">IF(A17stdlife="n/a","n/a",IF(AV$3&gt;(A17stdlife+$E327),('PTRM input'!$H$401*(1+rvanilla02)^0.5)-SUM($H327:AU327),('PTRM input'!$H$401*(1+rvanilla02)^0.5)/A17stdlife))</f>
        <v>0</v>
      </c>
      <c r="AW327" s="251">
        <f ca="1">IF(A17stdlife="n/a","n/a",IF(AW$3&gt;(A17stdlife+$E327),('PTRM input'!$H$401*(1+rvanilla02)^0.5)-SUM($H327:AV327),('PTRM input'!$H$401*(1+rvanilla02)^0.5)/A17stdlife))</f>
        <v>0</v>
      </c>
      <c r="AX327" s="251">
        <f ca="1">IF(A17stdlife="n/a","n/a",IF(AX$3&gt;(A17stdlife+$E327),('PTRM input'!$H$401*(1+rvanilla02)^0.5)-SUM($H327:AW327),('PTRM input'!$H$401*(1+rvanilla02)^0.5)/A17stdlife))</f>
        <v>0</v>
      </c>
      <c r="AY327" s="251">
        <f ca="1">IF(A17stdlife="n/a","n/a",IF(AY$3&gt;(A17stdlife+$E327),('PTRM input'!$H$401*(1+rvanilla02)^0.5)-SUM($H327:AX327),('PTRM input'!$H$401*(1+rvanilla02)^0.5)/A17stdlife))</f>
        <v>0</v>
      </c>
      <c r="AZ327" s="251">
        <f ca="1">IF(A17stdlife="n/a","n/a",IF(AZ$3&gt;(A17stdlife+$E327),('PTRM input'!$H$401*(1+rvanilla02)^0.5)-SUM($H327:AY327),('PTRM input'!$H$401*(1+rvanilla02)^0.5)/A17stdlife))</f>
        <v>0</v>
      </c>
      <c r="BA327" s="251">
        <f ca="1">IF(A17stdlife="n/a","n/a",IF(BA$3&gt;(A17stdlife+$E327),('PTRM input'!$H$401*(1+rvanilla02)^0.5)-SUM($H327:AZ327),('PTRM input'!$H$401*(1+rvanilla02)^0.5)/A17stdlife))</f>
        <v>0</v>
      </c>
      <c r="BB327" s="251">
        <f ca="1">IF(A17stdlife="n/a","n/a",IF(BB$3&gt;(A17stdlife+$E327),('PTRM input'!$H$401*(1+rvanilla02)^0.5)-SUM($H327:BA327),('PTRM input'!$H$401*(1+rvanilla02)^0.5)/A17stdlife))</f>
        <v>0</v>
      </c>
      <c r="BC327" s="251">
        <f ca="1">IF(A17stdlife="n/a","n/a",IF(BC$3&gt;(A17stdlife+$E327),('PTRM input'!$H$401*(1+rvanilla02)^0.5)-SUM($H327:BB327),('PTRM input'!$H$401*(1+rvanilla02)^0.5)/A17stdlife))</f>
        <v>0</v>
      </c>
      <c r="BD327" s="251">
        <f ca="1">IF(A17stdlife="n/a","n/a",IF(BD$3&gt;(A17stdlife+$E327),('PTRM input'!$H$401*(1+rvanilla02)^0.5)-SUM($H327:BC327),('PTRM input'!$H$401*(1+rvanilla02)^0.5)/A17stdlife))</f>
        <v>0</v>
      </c>
      <c r="BE327" s="251">
        <f ca="1">IF(A17stdlife="n/a","n/a",IF(BE$3&gt;(A17stdlife+$E327),('PTRM input'!$H$401*(1+rvanilla02)^0.5)-SUM($H327:BD327),('PTRM input'!$H$401*(1+rvanilla02)^0.5)/A17stdlife))</f>
        <v>0</v>
      </c>
      <c r="BF327" s="251">
        <f ca="1">IF(A17stdlife="n/a","n/a",IF(BF$3&gt;(A17stdlife+$E327),('PTRM input'!$H$401*(1+rvanilla02)^0.5)-SUM($H327:BE327),('PTRM input'!$H$401*(1+rvanilla02)^0.5)/A17stdlife))</f>
        <v>0</v>
      </c>
      <c r="BG327" s="251">
        <f ca="1">IF(A17stdlife="n/a","n/a",IF(BG$3&gt;(A17stdlife+$E327),('PTRM input'!$H$401*(1+rvanilla02)^0.5)-SUM($H327:BF327),('PTRM input'!$H$401*(1+rvanilla02)^0.5)/A17stdlife))</f>
        <v>0</v>
      </c>
      <c r="BH327" s="251">
        <f ca="1">IF(A17stdlife="n/a","n/a",IF(BH$3&gt;(A17stdlife+$E327),('PTRM input'!$H$401*(1+rvanilla02)^0.5)-SUM($H327:BG327),('PTRM input'!$H$401*(1+rvanilla02)^0.5)/A17stdlife))</f>
        <v>0</v>
      </c>
      <c r="BI327" s="251">
        <f ca="1">IF(A17stdlife="n/a","n/a",IF(BI$3&gt;(A17stdlife+$E327),('PTRM input'!$H$401*(1+rvanilla02)^0.5)-SUM($H327:BH327),('PTRM input'!$H$401*(1+rvanilla02)^0.5)/A17stdlife))</f>
        <v>0</v>
      </c>
      <c r="BJ327" s="116"/>
      <c r="BK327" s="116"/>
      <c r="BL327" s="116"/>
      <c r="BM327" s="116"/>
    </row>
    <row r="328" spans="1:65" hidden="1" outlineLevel="2">
      <c r="A328" s="116"/>
      <c r="B328" s="19"/>
      <c r="C328" s="18"/>
      <c r="D328" s="760"/>
      <c r="E328" s="86">
        <v>3</v>
      </c>
      <c r="F328" s="259"/>
      <c r="G328" s="434"/>
      <c r="H328" s="435"/>
      <c r="I328" s="619"/>
      <c r="J328" s="433">
        <f ca="1">IF(A17stdlife="n/a","n/a",IF(J$3&gt;(A17stdlife+$E328),('PTRM input'!$I$401*(1+rvanilla03)^0.5)-SUM(I328:$I328),('PTRM input'!$I$401*(1+rvanilla03)^0.5)/A17stdlife))</f>
        <v>0</v>
      </c>
      <c r="K328" s="433">
        <f ca="1">IF(A17stdlife="n/a","n/a",IF(K$3&gt;(A17stdlife+$E328),('PTRM input'!$I$401*(1+rvanilla03)^0.5)-SUM($I328:J328),('PTRM input'!$I$401*(1+rvanilla03)^0.5)/A17stdlife))</f>
        <v>0</v>
      </c>
      <c r="L328" s="433">
        <f ca="1">IF(A17stdlife="n/a","n/a",IF(L$3&gt;(A17stdlife+$E328),('PTRM input'!$I$401*(1+rvanilla03)^0.5)-SUM($I328:K328),('PTRM input'!$I$401*(1+rvanilla03)^0.5)/A17stdlife))</f>
        <v>0</v>
      </c>
      <c r="M328" s="433">
        <f ca="1">IF(A17stdlife="n/a","n/a",IF(M$3&gt;(A17stdlife+$E328),('PTRM input'!$I$401*(1+rvanilla03)^0.5)-SUM($I328:L328),('PTRM input'!$I$401*(1+rvanilla03)^0.5)/A17stdlife))</f>
        <v>0</v>
      </c>
      <c r="N328" s="433">
        <f ca="1">IF(A17stdlife="n/a","n/a",IF(N$3&gt;(A17stdlife+$E328),('PTRM input'!$I$401*(1+rvanilla03)^0.5)-SUM($I328:M328),('PTRM input'!$I$401*(1+rvanilla03)^0.5)/A17stdlife))</f>
        <v>0</v>
      </c>
      <c r="O328" s="433">
        <f ca="1">IF(A17stdlife="n/a","n/a",IF(O$3&gt;(A17stdlife+$E328),('PTRM input'!$I$401*(1+rvanilla03)^0.5)-SUM($I328:N328),('PTRM input'!$I$401*(1+rvanilla03)^0.5)/A17stdlife))</f>
        <v>0</v>
      </c>
      <c r="P328" s="433">
        <f ca="1">IF(A17stdlife="n/a","n/a",IF(P$3&gt;(A17stdlife+$E328),('PTRM input'!$I$401*(1+rvanilla03)^0.5)-SUM($I328:O328),('PTRM input'!$I$401*(1+rvanilla03)^0.5)/A17stdlife))</f>
        <v>0</v>
      </c>
      <c r="Q328" s="433">
        <f ca="1">IF(A17stdlife="n/a","n/a",IF(Q$3&gt;(A17stdlife+$E328),('PTRM input'!$I$401*(1+rvanilla03)^0.5)-SUM($I328:P328),('PTRM input'!$I$401*(1+rvanilla03)^0.5)/A17stdlife))</f>
        <v>0</v>
      </c>
      <c r="R328" s="251">
        <f ca="1">IF(A17stdlife="n/a","n/a",IF(R$3&gt;(A17stdlife+$E328),('PTRM input'!$I$401*(1+rvanilla03)^0.5)-SUM($I328:Q328),('PTRM input'!$I$401*(1+rvanilla03)^0.5)/A17stdlife))</f>
        <v>0</v>
      </c>
      <c r="S328" s="251">
        <f ca="1">IF(A17stdlife="n/a","n/a",IF(S$3&gt;(A17stdlife+$E328),('PTRM input'!$I$401*(1+rvanilla03)^0.5)-SUM($I328:R328),('PTRM input'!$I$401*(1+rvanilla03)^0.5)/A17stdlife))</f>
        <v>0</v>
      </c>
      <c r="T328" s="251">
        <f ca="1">IF(A17stdlife="n/a","n/a",IF(T$3&gt;(A17stdlife+$E328),('PTRM input'!$I$401*(1+rvanilla03)^0.5)-SUM($I328:S328),('PTRM input'!$I$401*(1+rvanilla03)^0.5)/A17stdlife))</f>
        <v>0</v>
      </c>
      <c r="U328" s="251">
        <f ca="1">IF(A17stdlife="n/a","n/a",IF(U$3&gt;(A17stdlife+$E328),('PTRM input'!$I$401*(1+rvanilla03)^0.5)-SUM($I328:T328),('PTRM input'!$I$401*(1+rvanilla03)^0.5)/A17stdlife))</f>
        <v>0</v>
      </c>
      <c r="V328" s="251">
        <f ca="1">IF(A17stdlife="n/a","n/a",IF(V$3&gt;(A17stdlife+$E328),('PTRM input'!$I$401*(1+rvanilla03)^0.5)-SUM($I328:U328),('PTRM input'!$I$401*(1+rvanilla03)^0.5)/A17stdlife))</f>
        <v>0</v>
      </c>
      <c r="W328" s="251">
        <f ca="1">IF(A17stdlife="n/a","n/a",IF(W$3&gt;(A17stdlife+$E328),('PTRM input'!$I$401*(1+rvanilla03)^0.5)-SUM($I328:V328),('PTRM input'!$I$401*(1+rvanilla03)^0.5)/A17stdlife))</f>
        <v>0</v>
      </c>
      <c r="X328" s="251">
        <f ca="1">IF(A17stdlife="n/a","n/a",IF(X$3&gt;(A17stdlife+$E328),('PTRM input'!$I$401*(1+rvanilla03)^0.5)-SUM($I328:W328),('PTRM input'!$I$401*(1+rvanilla03)^0.5)/A17stdlife))</f>
        <v>0</v>
      </c>
      <c r="Y328" s="251">
        <f ca="1">IF(A17stdlife="n/a","n/a",IF(Y$3&gt;(A17stdlife+$E328),('PTRM input'!$I$401*(1+rvanilla03)^0.5)-SUM($I328:X328),('PTRM input'!$I$401*(1+rvanilla03)^0.5)/A17stdlife))</f>
        <v>0</v>
      </c>
      <c r="Z328" s="251">
        <f ca="1">IF(A17stdlife="n/a","n/a",IF(Z$3&gt;(A17stdlife+$E328),('PTRM input'!$I$401*(1+rvanilla03)^0.5)-SUM($I328:Y328),('PTRM input'!$I$401*(1+rvanilla03)^0.5)/A17stdlife))</f>
        <v>0</v>
      </c>
      <c r="AA328" s="251">
        <f ca="1">IF(A17stdlife="n/a","n/a",IF(AA$3&gt;(A17stdlife+$E328),('PTRM input'!$I$401*(1+rvanilla03)^0.5)-SUM($I328:Z328),('PTRM input'!$I$401*(1+rvanilla03)^0.5)/A17stdlife))</f>
        <v>0</v>
      </c>
      <c r="AB328" s="251">
        <f ca="1">IF(A17stdlife="n/a","n/a",IF(AB$3&gt;(A17stdlife+$E328),('PTRM input'!$I$401*(1+rvanilla03)^0.5)-SUM($I328:AA328),('PTRM input'!$I$401*(1+rvanilla03)^0.5)/A17stdlife))</f>
        <v>0</v>
      </c>
      <c r="AC328" s="251">
        <f ca="1">IF(A17stdlife="n/a","n/a",IF(AC$3&gt;(A17stdlife+$E328),('PTRM input'!$I$401*(1+rvanilla03)^0.5)-SUM($I328:AB328),('PTRM input'!$I$401*(1+rvanilla03)^0.5)/A17stdlife))</f>
        <v>0</v>
      </c>
      <c r="AD328" s="251">
        <f ca="1">IF(A17stdlife="n/a","n/a",IF(AD$3&gt;(A17stdlife+$E328),('PTRM input'!$I$401*(1+rvanilla03)^0.5)-SUM($I328:AC328),('PTRM input'!$I$401*(1+rvanilla03)^0.5)/A17stdlife))</f>
        <v>0</v>
      </c>
      <c r="AE328" s="251">
        <f ca="1">IF(A17stdlife="n/a","n/a",IF(AE$3&gt;(A17stdlife+$E328),('PTRM input'!$I$401*(1+rvanilla03)^0.5)-SUM($I328:AD328),('PTRM input'!$I$401*(1+rvanilla03)^0.5)/A17stdlife))</f>
        <v>0</v>
      </c>
      <c r="AF328" s="251">
        <f ca="1">IF(A17stdlife="n/a","n/a",IF(AF$3&gt;(A17stdlife+$E328),('PTRM input'!$I$401*(1+rvanilla03)^0.5)-SUM($I328:AE328),('PTRM input'!$I$401*(1+rvanilla03)^0.5)/A17stdlife))</f>
        <v>0</v>
      </c>
      <c r="AG328" s="251">
        <f ca="1">IF(A17stdlife="n/a","n/a",IF(AG$3&gt;(A17stdlife+$E328),('PTRM input'!$I$401*(1+rvanilla03)^0.5)-SUM($I328:AF328),('PTRM input'!$I$401*(1+rvanilla03)^0.5)/A17stdlife))</f>
        <v>0</v>
      </c>
      <c r="AH328" s="251">
        <f ca="1">IF(A17stdlife="n/a","n/a",IF(AH$3&gt;(A17stdlife+$E328),('PTRM input'!$I$401*(1+rvanilla03)^0.5)-SUM($I328:AG328),('PTRM input'!$I$401*(1+rvanilla03)^0.5)/A17stdlife))</f>
        <v>0</v>
      </c>
      <c r="AI328" s="251">
        <f ca="1">IF(A17stdlife="n/a","n/a",IF(AI$3&gt;(A17stdlife+$E328),('PTRM input'!$I$401*(1+rvanilla03)^0.5)-SUM($I328:AH328),('PTRM input'!$I$401*(1+rvanilla03)^0.5)/A17stdlife))</f>
        <v>0</v>
      </c>
      <c r="AJ328" s="251">
        <f ca="1">IF(A17stdlife="n/a","n/a",IF(AJ$3&gt;(A17stdlife+$E328),('PTRM input'!$I$401*(1+rvanilla03)^0.5)-SUM($I328:AI328),('PTRM input'!$I$401*(1+rvanilla03)^0.5)/A17stdlife))</f>
        <v>0</v>
      </c>
      <c r="AK328" s="251">
        <f ca="1">IF(A17stdlife="n/a","n/a",IF(AK$3&gt;(A17stdlife+$E328),('PTRM input'!$I$401*(1+rvanilla03)^0.5)-SUM($I328:AJ328),('PTRM input'!$I$401*(1+rvanilla03)^0.5)/A17stdlife))</f>
        <v>0</v>
      </c>
      <c r="AL328" s="251">
        <f ca="1">IF(A17stdlife="n/a","n/a",IF(AL$3&gt;(A17stdlife+$E328),('PTRM input'!$I$401*(1+rvanilla03)^0.5)-SUM($I328:AK328),('PTRM input'!$I$401*(1+rvanilla03)^0.5)/A17stdlife))</f>
        <v>0</v>
      </c>
      <c r="AM328" s="251">
        <f ca="1">IF(A17stdlife="n/a","n/a",IF(AM$3&gt;(A17stdlife+$E328),('PTRM input'!$I$401*(1+rvanilla03)^0.5)-SUM($I328:AL328),('PTRM input'!$I$401*(1+rvanilla03)^0.5)/A17stdlife))</f>
        <v>0</v>
      </c>
      <c r="AN328" s="251">
        <f ca="1">IF(A17stdlife="n/a","n/a",IF(AN$3&gt;(A17stdlife+$E328),('PTRM input'!$I$401*(1+rvanilla03)^0.5)-SUM($I328:AM328),('PTRM input'!$I$401*(1+rvanilla03)^0.5)/A17stdlife))</f>
        <v>0</v>
      </c>
      <c r="AO328" s="251">
        <f ca="1">IF(A17stdlife="n/a","n/a",IF(AO$3&gt;(A17stdlife+$E328),('PTRM input'!$I$401*(1+rvanilla03)^0.5)-SUM($I328:AN328),('PTRM input'!$I$401*(1+rvanilla03)^0.5)/A17stdlife))</f>
        <v>0</v>
      </c>
      <c r="AP328" s="251">
        <f ca="1">IF(A17stdlife="n/a","n/a",IF(AP$3&gt;(A17stdlife+$E328),('PTRM input'!$I$401*(1+rvanilla03)^0.5)-SUM($I328:AO328),('PTRM input'!$I$401*(1+rvanilla03)^0.5)/A17stdlife))</f>
        <v>0</v>
      </c>
      <c r="AQ328" s="251">
        <f ca="1">IF(A17stdlife="n/a","n/a",IF(AQ$3&gt;(A17stdlife+$E328),('PTRM input'!$I$401*(1+rvanilla03)^0.5)-SUM($I328:AP328),('PTRM input'!$I$401*(1+rvanilla03)^0.5)/A17stdlife))</f>
        <v>0</v>
      </c>
      <c r="AR328" s="251">
        <f ca="1">IF(A17stdlife="n/a","n/a",IF(AR$3&gt;(A17stdlife+$E328),('PTRM input'!$I$401*(1+rvanilla03)^0.5)-SUM($I328:AQ328),('PTRM input'!$I$401*(1+rvanilla03)^0.5)/A17stdlife))</f>
        <v>0</v>
      </c>
      <c r="AS328" s="251">
        <f ca="1">IF(A17stdlife="n/a","n/a",IF(AS$3&gt;(A17stdlife+$E328),('PTRM input'!$I$401*(1+rvanilla03)^0.5)-SUM($I328:AR328),('PTRM input'!$I$401*(1+rvanilla03)^0.5)/A17stdlife))</f>
        <v>0</v>
      </c>
      <c r="AT328" s="251">
        <f ca="1">IF(A17stdlife="n/a","n/a",IF(AT$3&gt;(A17stdlife+$E328),('PTRM input'!$I$401*(1+rvanilla03)^0.5)-SUM($I328:AS328),('PTRM input'!$I$401*(1+rvanilla03)^0.5)/A17stdlife))</f>
        <v>0</v>
      </c>
      <c r="AU328" s="251">
        <f ca="1">IF(A17stdlife="n/a","n/a",IF(AU$3&gt;(A17stdlife+$E328),('PTRM input'!$I$401*(1+rvanilla03)^0.5)-SUM($I328:AT328),('PTRM input'!$I$401*(1+rvanilla03)^0.5)/A17stdlife))</f>
        <v>0</v>
      </c>
      <c r="AV328" s="251">
        <f ca="1">IF(A17stdlife="n/a","n/a",IF(AV$3&gt;(A17stdlife+$E328),('PTRM input'!$I$401*(1+rvanilla03)^0.5)-SUM($I328:AU328),('PTRM input'!$I$401*(1+rvanilla03)^0.5)/A17stdlife))</f>
        <v>0</v>
      </c>
      <c r="AW328" s="251">
        <f ca="1">IF(A17stdlife="n/a","n/a",IF(AW$3&gt;(A17stdlife+$E328),('PTRM input'!$I$401*(1+rvanilla03)^0.5)-SUM($I328:AV328),('PTRM input'!$I$401*(1+rvanilla03)^0.5)/A17stdlife))</f>
        <v>0</v>
      </c>
      <c r="AX328" s="251">
        <f ca="1">IF(A17stdlife="n/a","n/a",IF(AX$3&gt;(A17stdlife+$E328),('PTRM input'!$I$401*(1+rvanilla03)^0.5)-SUM($I328:AW328),('PTRM input'!$I$401*(1+rvanilla03)^0.5)/A17stdlife))</f>
        <v>0</v>
      </c>
      <c r="AY328" s="251">
        <f ca="1">IF(A17stdlife="n/a","n/a",IF(AY$3&gt;(A17stdlife+$E328),('PTRM input'!$I$401*(1+rvanilla03)^0.5)-SUM($I328:AX328),('PTRM input'!$I$401*(1+rvanilla03)^0.5)/A17stdlife))</f>
        <v>0</v>
      </c>
      <c r="AZ328" s="251">
        <f ca="1">IF(A17stdlife="n/a","n/a",IF(AZ$3&gt;(A17stdlife+$E328),('PTRM input'!$I$401*(1+rvanilla03)^0.5)-SUM($I328:AY328),('PTRM input'!$I$401*(1+rvanilla03)^0.5)/A17stdlife))</f>
        <v>0</v>
      </c>
      <c r="BA328" s="251">
        <f ca="1">IF(A17stdlife="n/a","n/a",IF(BA$3&gt;(A17stdlife+$E328),('PTRM input'!$I$401*(1+rvanilla03)^0.5)-SUM($I328:AZ328),('PTRM input'!$I$401*(1+rvanilla03)^0.5)/A17stdlife))</f>
        <v>0</v>
      </c>
      <c r="BB328" s="251">
        <f ca="1">IF(A17stdlife="n/a","n/a",IF(BB$3&gt;(A17stdlife+$E328),('PTRM input'!$I$401*(1+rvanilla03)^0.5)-SUM($I328:BA328),('PTRM input'!$I$401*(1+rvanilla03)^0.5)/A17stdlife))</f>
        <v>0</v>
      </c>
      <c r="BC328" s="251">
        <f ca="1">IF(A17stdlife="n/a","n/a",IF(BC$3&gt;(A17stdlife+$E328),('PTRM input'!$I$401*(1+rvanilla03)^0.5)-SUM($I328:BB328),('PTRM input'!$I$401*(1+rvanilla03)^0.5)/A17stdlife))</f>
        <v>0</v>
      </c>
      <c r="BD328" s="251">
        <f ca="1">IF(A17stdlife="n/a","n/a",IF(BD$3&gt;(A17stdlife+$E328),('PTRM input'!$I$401*(1+rvanilla03)^0.5)-SUM($I328:BC328),('PTRM input'!$I$401*(1+rvanilla03)^0.5)/A17stdlife))</f>
        <v>0</v>
      </c>
      <c r="BE328" s="251">
        <f ca="1">IF(A17stdlife="n/a","n/a",IF(BE$3&gt;(A17stdlife+$E328),('PTRM input'!$I$401*(1+rvanilla03)^0.5)-SUM($I328:BD328),('PTRM input'!$I$401*(1+rvanilla03)^0.5)/A17stdlife))</f>
        <v>0</v>
      </c>
      <c r="BF328" s="251">
        <f ca="1">IF(A17stdlife="n/a","n/a",IF(BF$3&gt;(A17stdlife+$E328),('PTRM input'!$I$401*(1+rvanilla03)^0.5)-SUM($I328:BE328),('PTRM input'!$I$401*(1+rvanilla03)^0.5)/A17stdlife))</f>
        <v>0</v>
      </c>
      <c r="BG328" s="251">
        <f ca="1">IF(A17stdlife="n/a","n/a",IF(BG$3&gt;(A17stdlife+$E328),('PTRM input'!$I$401*(1+rvanilla03)^0.5)-SUM($I328:BF328),('PTRM input'!$I$401*(1+rvanilla03)^0.5)/A17stdlife))</f>
        <v>0</v>
      </c>
      <c r="BH328" s="251">
        <f ca="1">IF(A17stdlife="n/a","n/a",IF(BH$3&gt;(A17stdlife+$E328),('PTRM input'!$I$401*(1+rvanilla03)^0.5)-SUM($I328:BG328),('PTRM input'!$I$401*(1+rvanilla03)^0.5)/A17stdlife))</f>
        <v>0</v>
      </c>
      <c r="BI328" s="251">
        <f ca="1">IF(A17stdlife="n/a","n/a",IF(BI$3&gt;(A17stdlife+$E328),('PTRM input'!$I$401*(1+rvanilla03)^0.5)-SUM($I328:BH328),('PTRM input'!$I$401*(1+rvanilla03)^0.5)/A17stdlife))</f>
        <v>0</v>
      </c>
      <c r="BJ328" s="116"/>
      <c r="BK328" s="116"/>
      <c r="BL328" s="116"/>
      <c r="BM328" s="116"/>
    </row>
    <row r="329" spans="1:65" hidden="1" outlineLevel="2">
      <c r="A329" s="116"/>
      <c r="B329" s="19"/>
      <c r="C329" s="18"/>
      <c r="D329" s="760"/>
      <c r="E329" s="86">
        <v>4</v>
      </c>
      <c r="F329" s="259"/>
      <c r="G329" s="434"/>
      <c r="H329" s="435"/>
      <c r="I329" s="435"/>
      <c r="J329" s="619"/>
      <c r="K329" s="433">
        <f ca="1">IF(A17stdlife="n/a","n/a",IF(K$3&gt;(A17stdlife+$E329),('PTRM input'!$J$401*(1+rvanilla04)^0.5)-SUM(J329:$J329),('PTRM input'!$J$401*(1+rvanilla04)^0.5)/A17stdlife))</f>
        <v>0</v>
      </c>
      <c r="L329" s="433">
        <f ca="1">IF(A17stdlife="n/a","n/a",IF(L$3&gt;(A17stdlife+$E329),('PTRM input'!$J$401*(1+rvanilla04)^0.5)-SUM($J329:K329),('PTRM input'!$J$401*(1+rvanilla04)^0.5)/A17stdlife))</f>
        <v>0</v>
      </c>
      <c r="M329" s="433">
        <f ca="1">IF(A17stdlife="n/a","n/a",IF(M$3&gt;(A17stdlife+$E329),('PTRM input'!$J$401*(1+rvanilla04)^0.5)-SUM($J329:L329),('PTRM input'!$J$401*(1+rvanilla04)^0.5)/A17stdlife))</f>
        <v>0</v>
      </c>
      <c r="N329" s="433">
        <f ca="1">IF(A17stdlife="n/a","n/a",IF(N$3&gt;(A17stdlife+$E329),('PTRM input'!$J$401*(1+rvanilla04)^0.5)-SUM($J329:M329),('PTRM input'!$J$401*(1+rvanilla04)^0.5)/A17stdlife))</f>
        <v>0</v>
      </c>
      <c r="O329" s="433">
        <f ca="1">IF(A17stdlife="n/a","n/a",IF(O$3&gt;(A17stdlife+$E329),('PTRM input'!$J$401*(1+rvanilla04)^0.5)-SUM($J329:N329),('PTRM input'!$J$401*(1+rvanilla04)^0.5)/A17stdlife))</f>
        <v>0</v>
      </c>
      <c r="P329" s="433">
        <f ca="1">IF(A17stdlife="n/a","n/a",IF(P$3&gt;(A17stdlife+$E329),('PTRM input'!$J$401*(1+rvanilla04)^0.5)-SUM($J329:O329),('PTRM input'!$J$401*(1+rvanilla04)^0.5)/A17stdlife))</f>
        <v>0</v>
      </c>
      <c r="Q329" s="433">
        <f ca="1">IF(A17stdlife="n/a","n/a",IF(Q$3&gt;(A17stdlife+$E329),('PTRM input'!$J$401*(1+rvanilla04)^0.5)-SUM($J329:P329),('PTRM input'!$J$401*(1+rvanilla04)^0.5)/A17stdlife))</f>
        <v>0</v>
      </c>
      <c r="R329" s="251">
        <f ca="1">IF(A17stdlife="n/a","n/a",IF(R$3&gt;(A17stdlife+$E329),('PTRM input'!$J$401*(1+rvanilla04)^0.5)-SUM($J329:Q329),('PTRM input'!$J$401*(1+rvanilla04)^0.5)/A17stdlife))</f>
        <v>0</v>
      </c>
      <c r="S329" s="251">
        <f ca="1">IF(A17stdlife="n/a","n/a",IF(S$3&gt;(A17stdlife+$E329),('PTRM input'!$J$401*(1+rvanilla04)^0.5)-SUM($J329:R329),('PTRM input'!$J$401*(1+rvanilla04)^0.5)/A17stdlife))</f>
        <v>0</v>
      </c>
      <c r="T329" s="251">
        <f ca="1">IF(A17stdlife="n/a","n/a",IF(T$3&gt;(A17stdlife+$E329),('PTRM input'!$J$401*(1+rvanilla04)^0.5)-SUM($J329:S329),('PTRM input'!$J$401*(1+rvanilla04)^0.5)/A17stdlife))</f>
        <v>0</v>
      </c>
      <c r="U329" s="251">
        <f ca="1">IF(A17stdlife="n/a","n/a",IF(U$3&gt;(A17stdlife+$E329),('PTRM input'!$J$401*(1+rvanilla04)^0.5)-SUM($J329:T329),('PTRM input'!$J$401*(1+rvanilla04)^0.5)/A17stdlife))</f>
        <v>0</v>
      </c>
      <c r="V329" s="251">
        <f ca="1">IF(A17stdlife="n/a","n/a",IF(V$3&gt;(A17stdlife+$E329),('PTRM input'!$J$401*(1+rvanilla04)^0.5)-SUM($J329:U329),('PTRM input'!$J$401*(1+rvanilla04)^0.5)/A17stdlife))</f>
        <v>0</v>
      </c>
      <c r="W329" s="251">
        <f ca="1">IF(A17stdlife="n/a","n/a",IF(W$3&gt;(A17stdlife+$E329),('PTRM input'!$J$401*(1+rvanilla04)^0.5)-SUM($J329:V329),('PTRM input'!$J$401*(1+rvanilla04)^0.5)/A17stdlife))</f>
        <v>0</v>
      </c>
      <c r="X329" s="251">
        <f ca="1">IF(A17stdlife="n/a","n/a",IF(X$3&gt;(A17stdlife+$E329),('PTRM input'!$J$401*(1+rvanilla04)^0.5)-SUM($J329:W329),('PTRM input'!$J$401*(1+rvanilla04)^0.5)/A17stdlife))</f>
        <v>0</v>
      </c>
      <c r="Y329" s="251">
        <f ca="1">IF(A17stdlife="n/a","n/a",IF(Y$3&gt;(A17stdlife+$E329),('PTRM input'!$J$401*(1+rvanilla04)^0.5)-SUM($J329:X329),('PTRM input'!$J$401*(1+rvanilla04)^0.5)/A17stdlife))</f>
        <v>0</v>
      </c>
      <c r="Z329" s="251">
        <f ca="1">IF(A17stdlife="n/a","n/a",IF(Z$3&gt;(A17stdlife+$E329),('PTRM input'!$J$401*(1+rvanilla04)^0.5)-SUM($J329:Y329),('PTRM input'!$J$401*(1+rvanilla04)^0.5)/A17stdlife))</f>
        <v>0</v>
      </c>
      <c r="AA329" s="251">
        <f ca="1">IF(A17stdlife="n/a","n/a",IF(AA$3&gt;(A17stdlife+$E329),('PTRM input'!$J$401*(1+rvanilla04)^0.5)-SUM($J329:Z329),('PTRM input'!$J$401*(1+rvanilla04)^0.5)/A17stdlife))</f>
        <v>0</v>
      </c>
      <c r="AB329" s="251">
        <f ca="1">IF(A17stdlife="n/a","n/a",IF(AB$3&gt;(A17stdlife+$E329),('PTRM input'!$J$401*(1+rvanilla04)^0.5)-SUM($J329:AA329),('PTRM input'!$J$401*(1+rvanilla04)^0.5)/A17stdlife))</f>
        <v>0</v>
      </c>
      <c r="AC329" s="251">
        <f ca="1">IF(A17stdlife="n/a","n/a",IF(AC$3&gt;(A17stdlife+$E329),('PTRM input'!$J$401*(1+rvanilla04)^0.5)-SUM($J329:AB329),('PTRM input'!$J$401*(1+rvanilla04)^0.5)/A17stdlife))</f>
        <v>0</v>
      </c>
      <c r="AD329" s="251">
        <f ca="1">IF(A17stdlife="n/a","n/a",IF(AD$3&gt;(A17stdlife+$E329),('PTRM input'!$J$401*(1+rvanilla04)^0.5)-SUM($J329:AC329),('PTRM input'!$J$401*(1+rvanilla04)^0.5)/A17stdlife))</f>
        <v>0</v>
      </c>
      <c r="AE329" s="251">
        <f ca="1">IF(A17stdlife="n/a","n/a",IF(AE$3&gt;(A17stdlife+$E329),('PTRM input'!$J$401*(1+rvanilla04)^0.5)-SUM($J329:AD329),('PTRM input'!$J$401*(1+rvanilla04)^0.5)/A17stdlife))</f>
        <v>0</v>
      </c>
      <c r="AF329" s="251">
        <f ca="1">IF(A17stdlife="n/a","n/a",IF(AF$3&gt;(A17stdlife+$E329),('PTRM input'!$J$401*(1+rvanilla04)^0.5)-SUM($J329:AE329),('PTRM input'!$J$401*(1+rvanilla04)^0.5)/A17stdlife))</f>
        <v>0</v>
      </c>
      <c r="AG329" s="251">
        <f ca="1">IF(A17stdlife="n/a","n/a",IF(AG$3&gt;(A17stdlife+$E329),('PTRM input'!$J$401*(1+rvanilla04)^0.5)-SUM($J329:AF329),('PTRM input'!$J$401*(1+rvanilla04)^0.5)/A17stdlife))</f>
        <v>0</v>
      </c>
      <c r="AH329" s="251">
        <f ca="1">IF(A17stdlife="n/a","n/a",IF(AH$3&gt;(A17stdlife+$E329),('PTRM input'!$J$401*(1+rvanilla04)^0.5)-SUM($J329:AG329),('PTRM input'!$J$401*(1+rvanilla04)^0.5)/A17stdlife))</f>
        <v>0</v>
      </c>
      <c r="AI329" s="251">
        <f ca="1">IF(A17stdlife="n/a","n/a",IF(AI$3&gt;(A17stdlife+$E329),('PTRM input'!$J$401*(1+rvanilla04)^0.5)-SUM($J329:AH329),('PTRM input'!$J$401*(1+rvanilla04)^0.5)/A17stdlife))</f>
        <v>0</v>
      </c>
      <c r="AJ329" s="251">
        <f ca="1">IF(A17stdlife="n/a","n/a",IF(AJ$3&gt;(A17stdlife+$E329),('PTRM input'!$J$401*(1+rvanilla04)^0.5)-SUM($J329:AI329),('PTRM input'!$J$401*(1+rvanilla04)^0.5)/A17stdlife))</f>
        <v>0</v>
      </c>
      <c r="AK329" s="251">
        <f ca="1">IF(A17stdlife="n/a","n/a",IF(AK$3&gt;(A17stdlife+$E329),('PTRM input'!$J$401*(1+rvanilla04)^0.5)-SUM($J329:AJ329),('PTRM input'!$J$401*(1+rvanilla04)^0.5)/A17stdlife))</f>
        <v>0</v>
      </c>
      <c r="AL329" s="251">
        <f ca="1">IF(A17stdlife="n/a","n/a",IF(AL$3&gt;(A17stdlife+$E329),('PTRM input'!$J$401*(1+rvanilla04)^0.5)-SUM($J329:AK329),('PTRM input'!$J$401*(1+rvanilla04)^0.5)/A17stdlife))</f>
        <v>0</v>
      </c>
      <c r="AM329" s="251">
        <f ca="1">IF(A17stdlife="n/a","n/a",IF(AM$3&gt;(A17stdlife+$E329),('PTRM input'!$J$401*(1+rvanilla04)^0.5)-SUM($J329:AL329),('PTRM input'!$J$401*(1+rvanilla04)^0.5)/A17stdlife))</f>
        <v>0</v>
      </c>
      <c r="AN329" s="251">
        <f ca="1">IF(A17stdlife="n/a","n/a",IF(AN$3&gt;(A17stdlife+$E329),('PTRM input'!$J$401*(1+rvanilla04)^0.5)-SUM($J329:AM329),('PTRM input'!$J$401*(1+rvanilla04)^0.5)/A17stdlife))</f>
        <v>0</v>
      </c>
      <c r="AO329" s="251">
        <f ca="1">IF(A17stdlife="n/a","n/a",IF(AO$3&gt;(A17stdlife+$E329),('PTRM input'!$J$401*(1+rvanilla04)^0.5)-SUM($J329:AN329),('PTRM input'!$J$401*(1+rvanilla04)^0.5)/A17stdlife))</f>
        <v>0</v>
      </c>
      <c r="AP329" s="251">
        <f ca="1">IF(A17stdlife="n/a","n/a",IF(AP$3&gt;(A17stdlife+$E329),('PTRM input'!$J$401*(1+rvanilla04)^0.5)-SUM($J329:AO329),('PTRM input'!$J$401*(1+rvanilla04)^0.5)/A17stdlife))</f>
        <v>0</v>
      </c>
      <c r="AQ329" s="251">
        <f ca="1">IF(A17stdlife="n/a","n/a",IF(AQ$3&gt;(A17stdlife+$E329),('PTRM input'!$J$401*(1+rvanilla04)^0.5)-SUM($J329:AP329),('PTRM input'!$J$401*(1+rvanilla04)^0.5)/A17stdlife))</f>
        <v>0</v>
      </c>
      <c r="AR329" s="251">
        <f ca="1">IF(A17stdlife="n/a","n/a",IF(AR$3&gt;(A17stdlife+$E329),('PTRM input'!$J$401*(1+rvanilla04)^0.5)-SUM($J329:AQ329),('PTRM input'!$J$401*(1+rvanilla04)^0.5)/A17stdlife))</f>
        <v>0</v>
      </c>
      <c r="AS329" s="251">
        <f ca="1">IF(A17stdlife="n/a","n/a",IF(AS$3&gt;(A17stdlife+$E329),('PTRM input'!$J$401*(1+rvanilla04)^0.5)-SUM($J329:AR329),('PTRM input'!$J$401*(1+rvanilla04)^0.5)/A17stdlife))</f>
        <v>0</v>
      </c>
      <c r="AT329" s="251">
        <f ca="1">IF(A17stdlife="n/a","n/a",IF(AT$3&gt;(A17stdlife+$E329),('PTRM input'!$J$401*(1+rvanilla04)^0.5)-SUM($J329:AS329),('PTRM input'!$J$401*(1+rvanilla04)^0.5)/A17stdlife))</f>
        <v>0</v>
      </c>
      <c r="AU329" s="251">
        <f ca="1">IF(A17stdlife="n/a","n/a",IF(AU$3&gt;(A17stdlife+$E329),('PTRM input'!$J$401*(1+rvanilla04)^0.5)-SUM($J329:AT329),('PTRM input'!$J$401*(1+rvanilla04)^0.5)/A17stdlife))</f>
        <v>0</v>
      </c>
      <c r="AV329" s="251">
        <f ca="1">IF(A17stdlife="n/a","n/a",IF(AV$3&gt;(A17stdlife+$E329),('PTRM input'!$J$401*(1+rvanilla04)^0.5)-SUM($J329:AU329),('PTRM input'!$J$401*(1+rvanilla04)^0.5)/A17stdlife))</f>
        <v>0</v>
      </c>
      <c r="AW329" s="251">
        <f ca="1">IF(A17stdlife="n/a","n/a",IF(AW$3&gt;(A17stdlife+$E329),('PTRM input'!$J$401*(1+rvanilla04)^0.5)-SUM($J329:AV329),('PTRM input'!$J$401*(1+rvanilla04)^0.5)/A17stdlife))</f>
        <v>0</v>
      </c>
      <c r="AX329" s="251">
        <f ca="1">IF(A17stdlife="n/a","n/a",IF(AX$3&gt;(A17stdlife+$E329),('PTRM input'!$J$401*(1+rvanilla04)^0.5)-SUM($J329:AW329),('PTRM input'!$J$401*(1+rvanilla04)^0.5)/A17stdlife))</f>
        <v>0</v>
      </c>
      <c r="AY329" s="251">
        <f ca="1">IF(A17stdlife="n/a","n/a",IF(AY$3&gt;(A17stdlife+$E329),('PTRM input'!$J$401*(1+rvanilla04)^0.5)-SUM($J329:AX329),('PTRM input'!$J$401*(1+rvanilla04)^0.5)/A17stdlife))</f>
        <v>0</v>
      </c>
      <c r="AZ329" s="251">
        <f ca="1">IF(A17stdlife="n/a","n/a",IF(AZ$3&gt;(A17stdlife+$E329),('PTRM input'!$J$401*(1+rvanilla04)^0.5)-SUM($J329:AY329),('PTRM input'!$J$401*(1+rvanilla04)^0.5)/A17stdlife))</f>
        <v>0</v>
      </c>
      <c r="BA329" s="251">
        <f ca="1">IF(A17stdlife="n/a","n/a",IF(BA$3&gt;(A17stdlife+$E329),('PTRM input'!$J$401*(1+rvanilla04)^0.5)-SUM($J329:AZ329),('PTRM input'!$J$401*(1+rvanilla04)^0.5)/A17stdlife))</f>
        <v>0</v>
      </c>
      <c r="BB329" s="251">
        <f ca="1">IF(A17stdlife="n/a","n/a",IF(BB$3&gt;(A17stdlife+$E329),('PTRM input'!$J$401*(1+rvanilla04)^0.5)-SUM($J329:BA329),('PTRM input'!$J$401*(1+rvanilla04)^0.5)/A17stdlife))</f>
        <v>0</v>
      </c>
      <c r="BC329" s="251">
        <f ca="1">IF(A17stdlife="n/a","n/a",IF(BC$3&gt;(A17stdlife+$E329),('PTRM input'!$J$401*(1+rvanilla04)^0.5)-SUM($J329:BB329),('PTRM input'!$J$401*(1+rvanilla04)^0.5)/A17stdlife))</f>
        <v>0</v>
      </c>
      <c r="BD329" s="251">
        <f ca="1">IF(A17stdlife="n/a","n/a",IF(BD$3&gt;(A17stdlife+$E329),('PTRM input'!$J$401*(1+rvanilla04)^0.5)-SUM($J329:BC329),('PTRM input'!$J$401*(1+rvanilla04)^0.5)/A17stdlife))</f>
        <v>0</v>
      </c>
      <c r="BE329" s="251">
        <f ca="1">IF(A17stdlife="n/a","n/a",IF(BE$3&gt;(A17stdlife+$E329),('PTRM input'!$J$401*(1+rvanilla04)^0.5)-SUM($J329:BD329),('PTRM input'!$J$401*(1+rvanilla04)^0.5)/A17stdlife))</f>
        <v>0</v>
      </c>
      <c r="BF329" s="251">
        <f ca="1">IF(A17stdlife="n/a","n/a",IF(BF$3&gt;(A17stdlife+$E329),('PTRM input'!$J$401*(1+rvanilla04)^0.5)-SUM($J329:BE329),('PTRM input'!$J$401*(1+rvanilla04)^0.5)/A17stdlife))</f>
        <v>0</v>
      </c>
      <c r="BG329" s="251">
        <f ca="1">IF(A17stdlife="n/a","n/a",IF(BG$3&gt;(A17stdlife+$E329),('PTRM input'!$J$401*(1+rvanilla04)^0.5)-SUM($J329:BF329),('PTRM input'!$J$401*(1+rvanilla04)^0.5)/A17stdlife))</f>
        <v>0</v>
      </c>
      <c r="BH329" s="251">
        <f ca="1">IF(A17stdlife="n/a","n/a",IF(BH$3&gt;(A17stdlife+$E329),('PTRM input'!$J$401*(1+rvanilla04)^0.5)-SUM($J329:BG329),('PTRM input'!$J$401*(1+rvanilla04)^0.5)/A17stdlife))</f>
        <v>0</v>
      </c>
      <c r="BI329" s="251">
        <f ca="1">IF(A17stdlife="n/a","n/a",IF(BI$3&gt;(A17stdlife+$E329),('PTRM input'!$J$401*(1+rvanilla04)^0.5)-SUM($J329:BH329),('PTRM input'!$J$401*(1+rvanilla04)^0.5)/A17stdlife))</f>
        <v>0</v>
      </c>
      <c r="BJ329" s="163"/>
      <c r="BK329" s="116"/>
      <c r="BL329" s="116"/>
      <c r="BM329" s="116"/>
    </row>
    <row r="330" spans="1:65" hidden="1" outlineLevel="2">
      <c r="A330" s="116"/>
      <c r="B330" s="19"/>
      <c r="C330" s="18"/>
      <c r="D330" s="760"/>
      <c r="E330" s="86">
        <v>5</v>
      </c>
      <c r="F330" s="259"/>
      <c r="G330" s="434"/>
      <c r="H330" s="435"/>
      <c r="I330" s="435"/>
      <c r="J330" s="435"/>
      <c r="K330" s="619"/>
      <c r="L330" s="433">
        <f ca="1">IF(A17stdlife="n/a","n/a",IF(L$3&gt;(A17stdlife+$E330),('PTRM input'!$K$401*(1+rvanilla05)^0.5)-SUM($K330:K330),('PTRM input'!$K$401*(1+rvanilla05)^0.5)/A17stdlife))</f>
        <v>0</v>
      </c>
      <c r="M330" s="433">
        <f ca="1">IF(A17stdlife="n/a","n/a",IF(M$3&gt;(A17stdlife+$E330),('PTRM input'!$K$401*(1+rvanilla05)^0.5)-SUM($K330:L330),('PTRM input'!$K$401*(1+rvanilla05)^0.5)/A17stdlife))</f>
        <v>0</v>
      </c>
      <c r="N330" s="433">
        <f ca="1">IF(A17stdlife="n/a","n/a",IF(N$3&gt;(A17stdlife+$E330),('PTRM input'!$K$401*(1+rvanilla05)^0.5)-SUM($K330:M330),('PTRM input'!$K$401*(1+rvanilla05)^0.5)/A17stdlife))</f>
        <v>0</v>
      </c>
      <c r="O330" s="433">
        <f ca="1">IF(A17stdlife="n/a","n/a",IF(O$3&gt;(A17stdlife+$E330),('PTRM input'!$K$401*(1+rvanilla05)^0.5)-SUM($K330:N330),('PTRM input'!$K$401*(1+rvanilla05)^0.5)/A17stdlife))</f>
        <v>0</v>
      </c>
      <c r="P330" s="433">
        <f ca="1">IF(A17stdlife="n/a","n/a",IF(P$3&gt;(A17stdlife+$E330),('PTRM input'!$K$401*(1+rvanilla05)^0.5)-SUM($K330:O330),('PTRM input'!$K$401*(1+rvanilla05)^0.5)/A17stdlife))</f>
        <v>0</v>
      </c>
      <c r="Q330" s="433">
        <f ca="1">IF(A17stdlife="n/a","n/a",IF(Q$3&gt;(A17stdlife+$E330),('PTRM input'!$K$401*(1+rvanilla05)^0.5)-SUM($K330:P330),('PTRM input'!$K$401*(1+rvanilla05)^0.5)/A17stdlife))</f>
        <v>0</v>
      </c>
      <c r="R330" s="251">
        <f ca="1">IF(A17stdlife="n/a","n/a",IF(R$3&gt;(A17stdlife+$E330),('PTRM input'!$K$401*(1+rvanilla05)^0.5)-SUM($K330:Q330),('PTRM input'!$K$401*(1+rvanilla05)^0.5)/A17stdlife))</f>
        <v>0</v>
      </c>
      <c r="S330" s="251">
        <f ca="1">IF(A17stdlife="n/a","n/a",IF(S$3&gt;(A17stdlife+$E330),('PTRM input'!$K$401*(1+rvanilla05)^0.5)-SUM($K330:R330),('PTRM input'!$K$401*(1+rvanilla05)^0.5)/A17stdlife))</f>
        <v>0</v>
      </c>
      <c r="T330" s="251">
        <f ca="1">IF(A17stdlife="n/a","n/a",IF(T$3&gt;(A17stdlife+$E330),('PTRM input'!$K$401*(1+rvanilla05)^0.5)-SUM($K330:S330),('PTRM input'!$K$401*(1+rvanilla05)^0.5)/A17stdlife))</f>
        <v>0</v>
      </c>
      <c r="U330" s="251">
        <f ca="1">IF(A17stdlife="n/a","n/a",IF(U$3&gt;(A17stdlife+$E330),('PTRM input'!$K$401*(1+rvanilla05)^0.5)-SUM($K330:T330),('PTRM input'!$K$401*(1+rvanilla05)^0.5)/A17stdlife))</f>
        <v>0</v>
      </c>
      <c r="V330" s="251">
        <f ca="1">IF(A17stdlife="n/a","n/a",IF(V$3&gt;(A17stdlife+$E330),('PTRM input'!$K$401*(1+rvanilla05)^0.5)-SUM($K330:U330),('PTRM input'!$K$401*(1+rvanilla05)^0.5)/A17stdlife))</f>
        <v>0</v>
      </c>
      <c r="W330" s="251">
        <f ca="1">IF(A17stdlife="n/a","n/a",IF(W$3&gt;(A17stdlife+$E330),('PTRM input'!$K$401*(1+rvanilla05)^0.5)-SUM($K330:V330),('PTRM input'!$K$401*(1+rvanilla05)^0.5)/A17stdlife))</f>
        <v>0</v>
      </c>
      <c r="X330" s="251">
        <f ca="1">IF(A17stdlife="n/a","n/a",IF(X$3&gt;(A17stdlife+$E330),('PTRM input'!$K$401*(1+rvanilla05)^0.5)-SUM($K330:W330),('PTRM input'!$K$401*(1+rvanilla05)^0.5)/A17stdlife))</f>
        <v>0</v>
      </c>
      <c r="Y330" s="251">
        <f ca="1">IF(A17stdlife="n/a","n/a",IF(Y$3&gt;(A17stdlife+$E330),('PTRM input'!$K$401*(1+rvanilla05)^0.5)-SUM($K330:X330),('PTRM input'!$K$401*(1+rvanilla05)^0.5)/A17stdlife))</f>
        <v>0</v>
      </c>
      <c r="Z330" s="251">
        <f ca="1">IF(A17stdlife="n/a","n/a",IF(Z$3&gt;(A17stdlife+$E330),('PTRM input'!$K$401*(1+rvanilla05)^0.5)-SUM($K330:Y330),('PTRM input'!$K$401*(1+rvanilla05)^0.5)/A17stdlife))</f>
        <v>0</v>
      </c>
      <c r="AA330" s="251">
        <f ca="1">IF(A17stdlife="n/a","n/a",IF(AA$3&gt;(A17stdlife+$E330),('PTRM input'!$K$401*(1+rvanilla05)^0.5)-SUM($K330:Z330),('PTRM input'!$K$401*(1+rvanilla05)^0.5)/A17stdlife))</f>
        <v>0</v>
      </c>
      <c r="AB330" s="251">
        <f ca="1">IF(A17stdlife="n/a","n/a",IF(AB$3&gt;(A17stdlife+$E330),('PTRM input'!$K$401*(1+rvanilla05)^0.5)-SUM($K330:AA330),('PTRM input'!$K$401*(1+rvanilla05)^0.5)/A17stdlife))</f>
        <v>0</v>
      </c>
      <c r="AC330" s="251">
        <f ca="1">IF(A17stdlife="n/a","n/a",IF(AC$3&gt;(A17stdlife+$E330),('PTRM input'!$K$401*(1+rvanilla05)^0.5)-SUM($K330:AB330),('PTRM input'!$K$401*(1+rvanilla05)^0.5)/A17stdlife))</f>
        <v>0</v>
      </c>
      <c r="AD330" s="251">
        <f ca="1">IF(A17stdlife="n/a","n/a",IF(AD$3&gt;(A17stdlife+$E330),('PTRM input'!$K$401*(1+rvanilla05)^0.5)-SUM($K330:AC330),('PTRM input'!$K$401*(1+rvanilla05)^0.5)/A17stdlife))</f>
        <v>0</v>
      </c>
      <c r="AE330" s="251">
        <f ca="1">IF(A17stdlife="n/a","n/a",IF(AE$3&gt;(A17stdlife+$E330),('PTRM input'!$K$401*(1+rvanilla05)^0.5)-SUM($K330:AD330),('PTRM input'!$K$401*(1+rvanilla05)^0.5)/A17stdlife))</f>
        <v>0</v>
      </c>
      <c r="AF330" s="251">
        <f ca="1">IF(A17stdlife="n/a","n/a",IF(AF$3&gt;(A17stdlife+$E330),('PTRM input'!$K$401*(1+rvanilla05)^0.5)-SUM($K330:AE330),('PTRM input'!$K$401*(1+rvanilla05)^0.5)/A17stdlife))</f>
        <v>0</v>
      </c>
      <c r="AG330" s="251">
        <f ca="1">IF(A17stdlife="n/a","n/a",IF(AG$3&gt;(A17stdlife+$E330),('PTRM input'!$K$401*(1+rvanilla05)^0.5)-SUM($K330:AF330),('PTRM input'!$K$401*(1+rvanilla05)^0.5)/A17stdlife))</f>
        <v>0</v>
      </c>
      <c r="AH330" s="251">
        <f ca="1">IF(A17stdlife="n/a","n/a",IF(AH$3&gt;(A17stdlife+$E330),('PTRM input'!$K$401*(1+rvanilla05)^0.5)-SUM($K330:AG330),('PTRM input'!$K$401*(1+rvanilla05)^0.5)/A17stdlife))</f>
        <v>0</v>
      </c>
      <c r="AI330" s="251">
        <f ca="1">IF(A17stdlife="n/a","n/a",IF(AI$3&gt;(A17stdlife+$E330),('PTRM input'!$K$401*(1+rvanilla05)^0.5)-SUM($K330:AH330),('PTRM input'!$K$401*(1+rvanilla05)^0.5)/A17stdlife))</f>
        <v>0</v>
      </c>
      <c r="AJ330" s="251">
        <f ca="1">IF(A17stdlife="n/a","n/a",IF(AJ$3&gt;(A17stdlife+$E330),('PTRM input'!$K$401*(1+rvanilla05)^0.5)-SUM($K330:AI330),('PTRM input'!$K$401*(1+rvanilla05)^0.5)/A17stdlife))</f>
        <v>0</v>
      </c>
      <c r="AK330" s="251">
        <f ca="1">IF(A17stdlife="n/a","n/a",IF(AK$3&gt;(A17stdlife+$E330),('PTRM input'!$K$401*(1+rvanilla05)^0.5)-SUM($K330:AJ330),('PTRM input'!$K$401*(1+rvanilla05)^0.5)/A17stdlife))</f>
        <v>0</v>
      </c>
      <c r="AL330" s="251">
        <f ca="1">IF(A17stdlife="n/a","n/a",IF(AL$3&gt;(A17stdlife+$E330),('PTRM input'!$K$401*(1+rvanilla05)^0.5)-SUM($K330:AK330),('PTRM input'!$K$401*(1+rvanilla05)^0.5)/A17stdlife))</f>
        <v>0</v>
      </c>
      <c r="AM330" s="251">
        <f ca="1">IF(A17stdlife="n/a","n/a",IF(AM$3&gt;(A17stdlife+$E330),('PTRM input'!$K$401*(1+rvanilla05)^0.5)-SUM($K330:AL330),('PTRM input'!$K$401*(1+rvanilla05)^0.5)/A17stdlife))</f>
        <v>0</v>
      </c>
      <c r="AN330" s="251">
        <f ca="1">IF(A17stdlife="n/a","n/a",IF(AN$3&gt;(A17stdlife+$E330),('PTRM input'!$K$401*(1+rvanilla05)^0.5)-SUM($K330:AM330),('PTRM input'!$K$401*(1+rvanilla05)^0.5)/A17stdlife))</f>
        <v>0</v>
      </c>
      <c r="AO330" s="251">
        <f ca="1">IF(A17stdlife="n/a","n/a",IF(AO$3&gt;(A17stdlife+$E330),('PTRM input'!$K$401*(1+rvanilla05)^0.5)-SUM($K330:AN330),('PTRM input'!$K$401*(1+rvanilla05)^0.5)/A17stdlife))</f>
        <v>0</v>
      </c>
      <c r="AP330" s="251">
        <f ca="1">IF(A17stdlife="n/a","n/a",IF(AP$3&gt;(A17stdlife+$E330),('PTRM input'!$K$401*(1+rvanilla05)^0.5)-SUM($K330:AO330),('PTRM input'!$K$401*(1+rvanilla05)^0.5)/A17stdlife))</f>
        <v>0</v>
      </c>
      <c r="AQ330" s="251">
        <f ca="1">IF(A17stdlife="n/a","n/a",IF(AQ$3&gt;(A17stdlife+$E330),('PTRM input'!$K$401*(1+rvanilla05)^0.5)-SUM($K330:AP330),('PTRM input'!$K$401*(1+rvanilla05)^0.5)/A17stdlife))</f>
        <v>0</v>
      </c>
      <c r="AR330" s="251">
        <f ca="1">IF(A17stdlife="n/a","n/a",IF(AR$3&gt;(A17stdlife+$E330),('PTRM input'!$K$401*(1+rvanilla05)^0.5)-SUM($K330:AQ330),('PTRM input'!$K$401*(1+rvanilla05)^0.5)/A17stdlife))</f>
        <v>0</v>
      </c>
      <c r="AS330" s="251">
        <f ca="1">IF(A17stdlife="n/a","n/a",IF(AS$3&gt;(A17stdlife+$E330),('PTRM input'!$K$401*(1+rvanilla05)^0.5)-SUM($K330:AR330),('PTRM input'!$K$401*(1+rvanilla05)^0.5)/A17stdlife))</f>
        <v>0</v>
      </c>
      <c r="AT330" s="251">
        <f ca="1">IF(A17stdlife="n/a","n/a",IF(AT$3&gt;(A17stdlife+$E330),('PTRM input'!$K$401*(1+rvanilla05)^0.5)-SUM($K330:AS330),('PTRM input'!$K$401*(1+rvanilla05)^0.5)/A17stdlife))</f>
        <v>0</v>
      </c>
      <c r="AU330" s="251">
        <f ca="1">IF(A17stdlife="n/a","n/a",IF(AU$3&gt;(A17stdlife+$E330),('PTRM input'!$K$401*(1+rvanilla05)^0.5)-SUM($K330:AT330),('PTRM input'!$K$401*(1+rvanilla05)^0.5)/A17stdlife))</f>
        <v>0</v>
      </c>
      <c r="AV330" s="251">
        <f ca="1">IF(A17stdlife="n/a","n/a",IF(AV$3&gt;(A17stdlife+$E330),('PTRM input'!$K$401*(1+rvanilla05)^0.5)-SUM($K330:AU330),('PTRM input'!$K$401*(1+rvanilla05)^0.5)/A17stdlife))</f>
        <v>0</v>
      </c>
      <c r="AW330" s="251">
        <f ca="1">IF(A17stdlife="n/a","n/a",IF(AW$3&gt;(A17stdlife+$E330),('PTRM input'!$K$401*(1+rvanilla05)^0.5)-SUM($K330:AV330),('PTRM input'!$K$401*(1+rvanilla05)^0.5)/A17stdlife))</f>
        <v>0</v>
      </c>
      <c r="AX330" s="251">
        <f ca="1">IF(A17stdlife="n/a","n/a",IF(AX$3&gt;(A17stdlife+$E330),('PTRM input'!$K$401*(1+rvanilla05)^0.5)-SUM($K330:AW330),('PTRM input'!$K$401*(1+rvanilla05)^0.5)/A17stdlife))</f>
        <v>0</v>
      </c>
      <c r="AY330" s="251">
        <f ca="1">IF(A17stdlife="n/a","n/a",IF(AY$3&gt;(A17stdlife+$E330),('PTRM input'!$K$401*(1+rvanilla05)^0.5)-SUM($K330:AX330),('PTRM input'!$K$401*(1+rvanilla05)^0.5)/A17stdlife))</f>
        <v>0</v>
      </c>
      <c r="AZ330" s="251">
        <f ca="1">IF(A17stdlife="n/a","n/a",IF(AZ$3&gt;(A17stdlife+$E330),('PTRM input'!$K$401*(1+rvanilla05)^0.5)-SUM($K330:AY330),('PTRM input'!$K$401*(1+rvanilla05)^0.5)/A17stdlife))</f>
        <v>0</v>
      </c>
      <c r="BA330" s="251">
        <f ca="1">IF(A17stdlife="n/a","n/a",IF(BA$3&gt;(A17stdlife+$E330),('PTRM input'!$K$401*(1+rvanilla05)^0.5)-SUM($K330:AZ330),('PTRM input'!$K$401*(1+rvanilla05)^0.5)/A17stdlife))</f>
        <v>0</v>
      </c>
      <c r="BB330" s="251">
        <f ca="1">IF(A17stdlife="n/a","n/a",IF(BB$3&gt;(A17stdlife+$E330),('PTRM input'!$K$401*(1+rvanilla05)^0.5)-SUM($K330:BA330),('PTRM input'!$K$401*(1+rvanilla05)^0.5)/A17stdlife))</f>
        <v>0</v>
      </c>
      <c r="BC330" s="251">
        <f ca="1">IF(A17stdlife="n/a","n/a",IF(BC$3&gt;(A17stdlife+$E330),('PTRM input'!$K$401*(1+rvanilla05)^0.5)-SUM($K330:BB330),('PTRM input'!$K$401*(1+rvanilla05)^0.5)/A17stdlife))</f>
        <v>0</v>
      </c>
      <c r="BD330" s="251">
        <f ca="1">IF(A17stdlife="n/a","n/a",IF(BD$3&gt;(A17stdlife+$E330),('PTRM input'!$K$401*(1+rvanilla05)^0.5)-SUM($K330:BC330),('PTRM input'!$K$401*(1+rvanilla05)^0.5)/A17stdlife))</f>
        <v>0</v>
      </c>
      <c r="BE330" s="251">
        <f ca="1">IF(A17stdlife="n/a","n/a",IF(BE$3&gt;(A17stdlife+$E330),('PTRM input'!$K$401*(1+rvanilla05)^0.5)-SUM($K330:BD330),('PTRM input'!$K$401*(1+rvanilla05)^0.5)/A17stdlife))</f>
        <v>0</v>
      </c>
      <c r="BF330" s="251">
        <f ca="1">IF(A17stdlife="n/a","n/a",IF(BF$3&gt;(A17stdlife+$E330),('PTRM input'!$K$401*(1+rvanilla05)^0.5)-SUM($K330:BE330),('PTRM input'!$K$401*(1+rvanilla05)^0.5)/A17stdlife))</f>
        <v>0</v>
      </c>
      <c r="BG330" s="251">
        <f ca="1">IF(A17stdlife="n/a","n/a",IF(BG$3&gt;(A17stdlife+$E330),('PTRM input'!$K$401*(1+rvanilla05)^0.5)-SUM($K330:BF330),('PTRM input'!$K$401*(1+rvanilla05)^0.5)/A17stdlife))</f>
        <v>0</v>
      </c>
      <c r="BH330" s="251">
        <f ca="1">IF(A17stdlife="n/a","n/a",IF(BH$3&gt;(A17stdlife+$E330),('PTRM input'!$K$401*(1+rvanilla05)^0.5)-SUM($K330:BG330),('PTRM input'!$K$401*(1+rvanilla05)^0.5)/A17stdlife))</f>
        <v>0</v>
      </c>
      <c r="BI330" s="251">
        <f ca="1">IF(A17stdlife="n/a","n/a",IF(BI$3&gt;(A17stdlife+$E330),('PTRM input'!$K$401*(1+rvanilla05)^0.5)-SUM($K330:BH330),('PTRM input'!$K$401*(1+rvanilla05)^0.5)/A17stdlife))</f>
        <v>0</v>
      </c>
      <c r="BJ330" s="116"/>
      <c r="BK330" s="116"/>
      <c r="BL330" s="116"/>
      <c r="BM330" s="116"/>
    </row>
    <row r="331" spans="1:65" hidden="1" outlineLevel="2">
      <c r="A331" s="116"/>
      <c r="B331" s="19"/>
      <c r="C331" s="18"/>
      <c r="D331" s="760"/>
      <c r="E331" s="86">
        <v>6</v>
      </c>
      <c r="F331" s="259"/>
      <c r="G331" s="434"/>
      <c r="H331" s="435"/>
      <c r="I331" s="435"/>
      <c r="J331" s="435"/>
      <c r="K331" s="435"/>
      <c r="L331" s="619"/>
      <c r="M331" s="433">
        <f ca="1">IF(A17stdlife="n/a","n/a",IF(M$3&gt;(A17stdlife+$E331),('PTRM input'!$L$401*(1+rvanilla06)^0.5)-SUM($L331:L331),('PTRM input'!$L$401*(1+rvanilla06)^0.5)/A17stdlife))</f>
        <v>0</v>
      </c>
      <c r="N331" s="433">
        <f ca="1">IF(A17stdlife="n/a","n/a",IF(N$3&gt;(A17stdlife+$E331),('PTRM input'!$L$401*(1+rvanilla06)^0.5)-SUM($L331:M331),('PTRM input'!$L$401*(1+rvanilla06)^0.5)/A17stdlife))</f>
        <v>0</v>
      </c>
      <c r="O331" s="433">
        <f ca="1">IF(A17stdlife="n/a","n/a",IF(O$3&gt;(A17stdlife+$E331),('PTRM input'!$L$401*(1+rvanilla06)^0.5)-SUM($L331:N331),('PTRM input'!$L$401*(1+rvanilla06)^0.5)/A17stdlife))</f>
        <v>0</v>
      </c>
      <c r="P331" s="433">
        <f ca="1">IF(A17stdlife="n/a","n/a",IF(P$3&gt;(A17stdlife+$E331),('PTRM input'!$L$401*(1+rvanilla06)^0.5)-SUM($L331:O331),('PTRM input'!$L$401*(1+rvanilla06)^0.5)/A17stdlife))</f>
        <v>0</v>
      </c>
      <c r="Q331" s="433">
        <f ca="1">IF(A17stdlife="n/a","n/a",IF(Q$3&gt;(A17stdlife+$E331),('PTRM input'!$L$401*(1+rvanilla06)^0.5)-SUM($L331:P331),('PTRM input'!$L$401*(1+rvanilla06)^0.5)/A17stdlife))</f>
        <v>0</v>
      </c>
      <c r="R331" s="251">
        <f ca="1">IF(A17stdlife="n/a","n/a",IF(R$3&gt;(A17stdlife+$E331),('PTRM input'!$L$401*(1+rvanilla06)^0.5)-SUM($L331:Q331),('PTRM input'!$L$401*(1+rvanilla06)^0.5)/A17stdlife))</f>
        <v>0</v>
      </c>
      <c r="S331" s="251">
        <f ca="1">IF(A17stdlife="n/a","n/a",IF(S$3&gt;(A17stdlife+$E331),('PTRM input'!$L$401*(1+rvanilla06)^0.5)-SUM($L331:R331),('PTRM input'!$L$401*(1+rvanilla06)^0.5)/A17stdlife))</f>
        <v>0</v>
      </c>
      <c r="T331" s="251">
        <f ca="1">IF(A17stdlife="n/a","n/a",IF(T$3&gt;(A17stdlife+$E331),('PTRM input'!$L$401*(1+rvanilla06)^0.5)-SUM($L331:S331),('PTRM input'!$L$401*(1+rvanilla06)^0.5)/A17stdlife))</f>
        <v>0</v>
      </c>
      <c r="U331" s="251">
        <f ca="1">IF(A17stdlife="n/a","n/a",IF(U$3&gt;(A17stdlife+$E331),('PTRM input'!$L$401*(1+rvanilla06)^0.5)-SUM($L331:T331),('PTRM input'!$L$401*(1+rvanilla06)^0.5)/A17stdlife))</f>
        <v>0</v>
      </c>
      <c r="V331" s="251">
        <f ca="1">IF(A17stdlife="n/a","n/a",IF(V$3&gt;(A17stdlife+$E331),('PTRM input'!$L$401*(1+rvanilla06)^0.5)-SUM($L331:U331),('PTRM input'!$L$401*(1+rvanilla06)^0.5)/A17stdlife))</f>
        <v>0</v>
      </c>
      <c r="W331" s="251">
        <f ca="1">IF(A17stdlife="n/a","n/a",IF(W$3&gt;(A17stdlife+$E331),('PTRM input'!$L$401*(1+rvanilla06)^0.5)-SUM($L331:V331),('PTRM input'!$L$401*(1+rvanilla06)^0.5)/A17stdlife))</f>
        <v>0</v>
      </c>
      <c r="X331" s="251">
        <f ca="1">IF(A17stdlife="n/a","n/a",IF(X$3&gt;(A17stdlife+$E331),('PTRM input'!$L$401*(1+rvanilla06)^0.5)-SUM($L331:W331),('PTRM input'!$L$401*(1+rvanilla06)^0.5)/A17stdlife))</f>
        <v>0</v>
      </c>
      <c r="Y331" s="251">
        <f ca="1">IF(A17stdlife="n/a","n/a",IF(Y$3&gt;(A17stdlife+$E331),('PTRM input'!$L$401*(1+rvanilla06)^0.5)-SUM($L331:X331),('PTRM input'!$L$401*(1+rvanilla06)^0.5)/A17stdlife))</f>
        <v>0</v>
      </c>
      <c r="Z331" s="251">
        <f ca="1">IF(A17stdlife="n/a","n/a",IF(Z$3&gt;(A17stdlife+$E331),('PTRM input'!$L$401*(1+rvanilla06)^0.5)-SUM($L331:Y331),('PTRM input'!$L$401*(1+rvanilla06)^0.5)/A17stdlife))</f>
        <v>0</v>
      </c>
      <c r="AA331" s="251">
        <f ca="1">IF(A17stdlife="n/a","n/a",IF(AA$3&gt;(A17stdlife+$E331),('PTRM input'!$L$401*(1+rvanilla06)^0.5)-SUM($L331:Z331),('PTRM input'!$L$401*(1+rvanilla06)^0.5)/A17stdlife))</f>
        <v>0</v>
      </c>
      <c r="AB331" s="251">
        <f ca="1">IF(A17stdlife="n/a","n/a",IF(AB$3&gt;(A17stdlife+$E331),('PTRM input'!$L$401*(1+rvanilla06)^0.5)-SUM($L331:AA331),('PTRM input'!$L$401*(1+rvanilla06)^0.5)/A17stdlife))</f>
        <v>0</v>
      </c>
      <c r="AC331" s="251">
        <f ca="1">IF(A17stdlife="n/a","n/a",IF(AC$3&gt;(A17stdlife+$E331),('PTRM input'!$L$401*(1+rvanilla06)^0.5)-SUM($L331:AB331),('PTRM input'!$L$401*(1+rvanilla06)^0.5)/A17stdlife))</f>
        <v>0</v>
      </c>
      <c r="AD331" s="251">
        <f ca="1">IF(A17stdlife="n/a","n/a",IF(AD$3&gt;(A17stdlife+$E331),('PTRM input'!$L$401*(1+rvanilla06)^0.5)-SUM($L331:AC331),('PTRM input'!$L$401*(1+rvanilla06)^0.5)/A17stdlife))</f>
        <v>0</v>
      </c>
      <c r="AE331" s="251">
        <f ca="1">IF(A17stdlife="n/a","n/a",IF(AE$3&gt;(A17stdlife+$E331),('PTRM input'!$L$401*(1+rvanilla06)^0.5)-SUM($L331:AD331),('PTRM input'!$L$401*(1+rvanilla06)^0.5)/A17stdlife))</f>
        <v>0</v>
      </c>
      <c r="AF331" s="251">
        <f ca="1">IF(A17stdlife="n/a","n/a",IF(AF$3&gt;(A17stdlife+$E331),('PTRM input'!$L$401*(1+rvanilla06)^0.5)-SUM($L331:AE331),('PTRM input'!$L$401*(1+rvanilla06)^0.5)/A17stdlife))</f>
        <v>0</v>
      </c>
      <c r="AG331" s="251">
        <f ca="1">IF(A17stdlife="n/a","n/a",IF(AG$3&gt;(A17stdlife+$E331),('PTRM input'!$L$401*(1+rvanilla06)^0.5)-SUM($L331:AF331),('PTRM input'!$L$401*(1+rvanilla06)^0.5)/A17stdlife))</f>
        <v>0</v>
      </c>
      <c r="AH331" s="251">
        <f ca="1">IF(A17stdlife="n/a","n/a",IF(AH$3&gt;(A17stdlife+$E331),('PTRM input'!$L$401*(1+rvanilla06)^0.5)-SUM($L331:AG331),('PTRM input'!$L$401*(1+rvanilla06)^0.5)/A17stdlife))</f>
        <v>0</v>
      </c>
      <c r="AI331" s="251">
        <f ca="1">IF(A17stdlife="n/a","n/a",IF(AI$3&gt;(A17stdlife+$E331),('PTRM input'!$L$401*(1+rvanilla06)^0.5)-SUM($L331:AH331),('PTRM input'!$L$401*(1+rvanilla06)^0.5)/A17stdlife))</f>
        <v>0</v>
      </c>
      <c r="AJ331" s="251">
        <f ca="1">IF(A17stdlife="n/a","n/a",IF(AJ$3&gt;(A17stdlife+$E331),('PTRM input'!$L$401*(1+rvanilla06)^0.5)-SUM($L331:AI331),('PTRM input'!$L$401*(1+rvanilla06)^0.5)/A17stdlife))</f>
        <v>0</v>
      </c>
      <c r="AK331" s="251">
        <f ca="1">IF(A17stdlife="n/a","n/a",IF(AK$3&gt;(A17stdlife+$E331),('PTRM input'!$L$401*(1+rvanilla06)^0.5)-SUM($L331:AJ331),('PTRM input'!$L$401*(1+rvanilla06)^0.5)/A17stdlife))</f>
        <v>0</v>
      </c>
      <c r="AL331" s="251">
        <f ca="1">IF(A17stdlife="n/a","n/a",IF(AL$3&gt;(A17stdlife+$E331),('PTRM input'!$L$401*(1+rvanilla06)^0.5)-SUM($L331:AK331),('PTRM input'!$L$401*(1+rvanilla06)^0.5)/A17stdlife))</f>
        <v>0</v>
      </c>
      <c r="AM331" s="251">
        <f ca="1">IF(A17stdlife="n/a","n/a",IF(AM$3&gt;(A17stdlife+$E331),('PTRM input'!$L$401*(1+rvanilla06)^0.5)-SUM($L331:AL331),('PTRM input'!$L$401*(1+rvanilla06)^0.5)/A17stdlife))</f>
        <v>0</v>
      </c>
      <c r="AN331" s="251">
        <f ca="1">IF(A17stdlife="n/a","n/a",IF(AN$3&gt;(A17stdlife+$E331),('PTRM input'!$L$401*(1+rvanilla06)^0.5)-SUM($L331:AM331),('PTRM input'!$L$401*(1+rvanilla06)^0.5)/A17stdlife))</f>
        <v>0</v>
      </c>
      <c r="AO331" s="251">
        <f ca="1">IF(A17stdlife="n/a","n/a",IF(AO$3&gt;(A17stdlife+$E331),('PTRM input'!$L$401*(1+rvanilla06)^0.5)-SUM($L331:AN331),('PTRM input'!$L$401*(1+rvanilla06)^0.5)/A17stdlife))</f>
        <v>0</v>
      </c>
      <c r="AP331" s="251">
        <f ca="1">IF(A17stdlife="n/a","n/a",IF(AP$3&gt;(A17stdlife+$E331),('PTRM input'!$L$401*(1+rvanilla06)^0.5)-SUM($L331:AO331),('PTRM input'!$L$401*(1+rvanilla06)^0.5)/A17stdlife))</f>
        <v>0</v>
      </c>
      <c r="AQ331" s="251">
        <f ca="1">IF(A17stdlife="n/a","n/a",IF(AQ$3&gt;(A17stdlife+$E331),('PTRM input'!$L$401*(1+rvanilla06)^0.5)-SUM($L331:AP331),('PTRM input'!$L$401*(1+rvanilla06)^0.5)/A17stdlife))</f>
        <v>0</v>
      </c>
      <c r="AR331" s="251">
        <f ca="1">IF(A17stdlife="n/a","n/a",IF(AR$3&gt;(A17stdlife+$E331),('PTRM input'!$L$401*(1+rvanilla06)^0.5)-SUM($L331:AQ331),('PTRM input'!$L$401*(1+rvanilla06)^0.5)/A17stdlife))</f>
        <v>0</v>
      </c>
      <c r="AS331" s="251">
        <f ca="1">IF(A17stdlife="n/a","n/a",IF(AS$3&gt;(A17stdlife+$E331),('PTRM input'!$L$401*(1+rvanilla06)^0.5)-SUM($L331:AR331),('PTRM input'!$L$401*(1+rvanilla06)^0.5)/A17stdlife))</f>
        <v>0</v>
      </c>
      <c r="AT331" s="251">
        <f ca="1">IF(A17stdlife="n/a","n/a",IF(AT$3&gt;(A17stdlife+$E331),('PTRM input'!$L$401*(1+rvanilla06)^0.5)-SUM($L331:AS331),('PTRM input'!$L$401*(1+rvanilla06)^0.5)/A17stdlife))</f>
        <v>0</v>
      </c>
      <c r="AU331" s="251">
        <f ca="1">IF(A17stdlife="n/a","n/a",IF(AU$3&gt;(A17stdlife+$E331),('PTRM input'!$L$401*(1+rvanilla06)^0.5)-SUM($L331:AT331),('PTRM input'!$L$401*(1+rvanilla06)^0.5)/A17stdlife))</f>
        <v>0</v>
      </c>
      <c r="AV331" s="251">
        <f ca="1">IF(A17stdlife="n/a","n/a",IF(AV$3&gt;(A17stdlife+$E331),('PTRM input'!$L$401*(1+rvanilla06)^0.5)-SUM($L331:AU331),('PTRM input'!$L$401*(1+rvanilla06)^0.5)/A17stdlife))</f>
        <v>0</v>
      </c>
      <c r="AW331" s="251">
        <f ca="1">IF(A17stdlife="n/a","n/a",IF(AW$3&gt;(A17stdlife+$E331),('PTRM input'!$L$401*(1+rvanilla06)^0.5)-SUM($L331:AV331),('PTRM input'!$L$401*(1+rvanilla06)^0.5)/A17stdlife))</f>
        <v>0</v>
      </c>
      <c r="AX331" s="251">
        <f ca="1">IF(A17stdlife="n/a","n/a",IF(AX$3&gt;(A17stdlife+$E331),('PTRM input'!$L$401*(1+rvanilla06)^0.5)-SUM($L331:AW331),('PTRM input'!$L$401*(1+rvanilla06)^0.5)/A17stdlife))</f>
        <v>0</v>
      </c>
      <c r="AY331" s="251">
        <f ca="1">IF(A17stdlife="n/a","n/a",IF(AY$3&gt;(A17stdlife+$E331),('PTRM input'!$L$401*(1+rvanilla06)^0.5)-SUM($L331:AX331),('PTRM input'!$L$401*(1+rvanilla06)^0.5)/A17stdlife))</f>
        <v>0</v>
      </c>
      <c r="AZ331" s="251">
        <f ca="1">IF(A17stdlife="n/a","n/a",IF(AZ$3&gt;(A17stdlife+$E331),('PTRM input'!$L$401*(1+rvanilla06)^0.5)-SUM($L331:AY331),('PTRM input'!$L$401*(1+rvanilla06)^0.5)/A17stdlife))</f>
        <v>0</v>
      </c>
      <c r="BA331" s="251">
        <f ca="1">IF(A17stdlife="n/a","n/a",IF(BA$3&gt;(A17stdlife+$E331),('PTRM input'!$L$401*(1+rvanilla06)^0.5)-SUM($L331:AZ331),('PTRM input'!$L$401*(1+rvanilla06)^0.5)/A17stdlife))</f>
        <v>0</v>
      </c>
      <c r="BB331" s="251">
        <f ca="1">IF(A17stdlife="n/a","n/a",IF(BB$3&gt;(A17stdlife+$E331),('PTRM input'!$L$401*(1+rvanilla06)^0.5)-SUM($L331:BA331),('PTRM input'!$L$401*(1+rvanilla06)^0.5)/A17stdlife))</f>
        <v>0</v>
      </c>
      <c r="BC331" s="251">
        <f ca="1">IF(A17stdlife="n/a","n/a",IF(BC$3&gt;(A17stdlife+$E331),('PTRM input'!$L$401*(1+rvanilla06)^0.5)-SUM($L331:BB331),('PTRM input'!$L$401*(1+rvanilla06)^0.5)/A17stdlife))</f>
        <v>0</v>
      </c>
      <c r="BD331" s="251">
        <f ca="1">IF(A17stdlife="n/a","n/a",IF(BD$3&gt;(A17stdlife+$E331),('PTRM input'!$L$401*(1+rvanilla06)^0.5)-SUM($L331:BC331),('PTRM input'!$L$401*(1+rvanilla06)^0.5)/A17stdlife))</f>
        <v>0</v>
      </c>
      <c r="BE331" s="251">
        <f ca="1">IF(A17stdlife="n/a","n/a",IF(BE$3&gt;(A17stdlife+$E331),('PTRM input'!$L$401*(1+rvanilla06)^0.5)-SUM($L331:BD331),('PTRM input'!$L$401*(1+rvanilla06)^0.5)/A17stdlife))</f>
        <v>0</v>
      </c>
      <c r="BF331" s="251">
        <f ca="1">IF(A17stdlife="n/a","n/a",IF(BF$3&gt;(A17stdlife+$E331),('PTRM input'!$L$401*(1+rvanilla06)^0.5)-SUM($L331:BE331),('PTRM input'!$L$401*(1+rvanilla06)^0.5)/A17stdlife))</f>
        <v>0</v>
      </c>
      <c r="BG331" s="251">
        <f ca="1">IF(A17stdlife="n/a","n/a",IF(BG$3&gt;(A17stdlife+$E331),('PTRM input'!$L$401*(1+rvanilla06)^0.5)-SUM($L331:BF331),('PTRM input'!$L$401*(1+rvanilla06)^0.5)/A17stdlife))</f>
        <v>0</v>
      </c>
      <c r="BH331" s="251">
        <f ca="1">IF(A17stdlife="n/a","n/a",IF(BH$3&gt;(A17stdlife+$E331),('PTRM input'!$L$401*(1+rvanilla06)^0.5)-SUM($L331:BG331),('PTRM input'!$L$401*(1+rvanilla06)^0.5)/A17stdlife))</f>
        <v>0</v>
      </c>
      <c r="BI331" s="251">
        <f ca="1">IF(A17stdlife="n/a","n/a",IF(BI$3&gt;(A17stdlife+$E331),('PTRM input'!$L$401*(1+rvanilla06)^0.5)-SUM($L331:BH331),('PTRM input'!$L$401*(1+rvanilla06)^0.5)/A17stdlife))</f>
        <v>0</v>
      </c>
      <c r="BJ331" s="116"/>
      <c r="BK331" s="116"/>
      <c r="BL331" s="116"/>
      <c r="BM331" s="116"/>
    </row>
    <row r="332" spans="1:65" hidden="1" outlineLevel="2">
      <c r="A332" s="116"/>
      <c r="B332" s="19"/>
      <c r="C332" s="18"/>
      <c r="D332" s="760"/>
      <c r="E332" s="86">
        <v>7</v>
      </c>
      <c r="F332" s="259"/>
      <c r="G332" s="434"/>
      <c r="H332" s="435"/>
      <c r="I332" s="435"/>
      <c r="J332" s="435"/>
      <c r="K332" s="435"/>
      <c r="L332" s="435"/>
      <c r="M332" s="619"/>
      <c r="N332" s="433">
        <f ca="1">IF(A17stdlife="n/a","n/a",IF(N$3&gt;(A17stdlife+$E332),('PTRM input'!$M$401*(1+rvanilla07)^0.5)-SUM($M332:M332),('PTRM input'!$M$401*(1+rvanilla07)^0.5)/A17stdlife))</f>
        <v>0</v>
      </c>
      <c r="O332" s="433">
        <f ca="1">IF(A17stdlife="n/a","n/a",IF(O$3&gt;(A17stdlife+$E332),('PTRM input'!$M$401*(1+rvanilla07)^0.5)-SUM($M332:N332),('PTRM input'!$M$401*(1+rvanilla07)^0.5)/A17stdlife))</f>
        <v>0</v>
      </c>
      <c r="P332" s="433">
        <f ca="1">IF(A17stdlife="n/a","n/a",IF(P$3&gt;(A17stdlife+$E332),('PTRM input'!$M$401*(1+rvanilla07)^0.5)-SUM($M332:O332),('PTRM input'!$M$401*(1+rvanilla07)^0.5)/A17stdlife))</f>
        <v>0</v>
      </c>
      <c r="Q332" s="433">
        <f ca="1">IF(A17stdlife="n/a","n/a",IF(Q$3&gt;(A17stdlife+$E332),('PTRM input'!$M$401*(1+rvanilla07)^0.5)-SUM($M332:P332),('PTRM input'!$M$401*(1+rvanilla07)^0.5)/A17stdlife))</f>
        <v>0</v>
      </c>
      <c r="R332" s="251">
        <f ca="1">IF(A17stdlife="n/a","n/a",IF(R$3&gt;(A17stdlife+$E332),('PTRM input'!$M$401*(1+rvanilla07)^0.5)-SUM($M332:Q332),('PTRM input'!$M$401*(1+rvanilla07)^0.5)/A17stdlife))</f>
        <v>0</v>
      </c>
      <c r="S332" s="251">
        <f ca="1">IF(A17stdlife="n/a","n/a",IF(S$3&gt;(A17stdlife+$E332),('PTRM input'!$M$401*(1+rvanilla07)^0.5)-SUM($M332:R332),('PTRM input'!$M$401*(1+rvanilla07)^0.5)/A17stdlife))</f>
        <v>0</v>
      </c>
      <c r="T332" s="251">
        <f ca="1">IF(A17stdlife="n/a","n/a",IF(T$3&gt;(A17stdlife+$E332),('PTRM input'!$M$401*(1+rvanilla07)^0.5)-SUM($M332:S332),('PTRM input'!$M$401*(1+rvanilla07)^0.5)/A17stdlife))</f>
        <v>0</v>
      </c>
      <c r="U332" s="251">
        <f ca="1">IF(A17stdlife="n/a","n/a",IF(U$3&gt;(A17stdlife+$E332),('PTRM input'!$M$401*(1+rvanilla07)^0.5)-SUM($M332:T332),('PTRM input'!$M$401*(1+rvanilla07)^0.5)/A17stdlife))</f>
        <v>0</v>
      </c>
      <c r="V332" s="251">
        <f ca="1">IF(A17stdlife="n/a","n/a",IF(V$3&gt;(A17stdlife+$E332),('PTRM input'!$M$401*(1+rvanilla07)^0.5)-SUM($M332:U332),('PTRM input'!$M$401*(1+rvanilla07)^0.5)/A17stdlife))</f>
        <v>0</v>
      </c>
      <c r="W332" s="251">
        <f ca="1">IF(A17stdlife="n/a","n/a",IF(W$3&gt;(A17stdlife+$E332),('PTRM input'!$M$401*(1+rvanilla07)^0.5)-SUM($M332:V332),('PTRM input'!$M$401*(1+rvanilla07)^0.5)/A17stdlife))</f>
        <v>0</v>
      </c>
      <c r="X332" s="251">
        <f ca="1">IF(A17stdlife="n/a","n/a",IF(X$3&gt;(A17stdlife+$E332),('PTRM input'!$M$401*(1+rvanilla07)^0.5)-SUM($M332:W332),('PTRM input'!$M$401*(1+rvanilla07)^0.5)/A17stdlife))</f>
        <v>0</v>
      </c>
      <c r="Y332" s="251">
        <f ca="1">IF(A17stdlife="n/a","n/a",IF(Y$3&gt;(A17stdlife+$E332),('PTRM input'!$M$401*(1+rvanilla07)^0.5)-SUM($M332:X332),('PTRM input'!$M$401*(1+rvanilla07)^0.5)/A17stdlife))</f>
        <v>0</v>
      </c>
      <c r="Z332" s="251">
        <f ca="1">IF(A17stdlife="n/a","n/a",IF(Z$3&gt;(A17stdlife+$E332),('PTRM input'!$M$401*(1+rvanilla07)^0.5)-SUM($M332:Y332),('PTRM input'!$M$401*(1+rvanilla07)^0.5)/A17stdlife))</f>
        <v>0</v>
      </c>
      <c r="AA332" s="251">
        <f ca="1">IF(A17stdlife="n/a","n/a",IF(AA$3&gt;(A17stdlife+$E332),('PTRM input'!$M$401*(1+rvanilla07)^0.5)-SUM($M332:Z332),('PTRM input'!$M$401*(1+rvanilla07)^0.5)/A17stdlife))</f>
        <v>0</v>
      </c>
      <c r="AB332" s="251">
        <f ca="1">IF(A17stdlife="n/a","n/a",IF(AB$3&gt;(A17stdlife+$E332),('PTRM input'!$M$401*(1+rvanilla07)^0.5)-SUM($M332:AA332),('PTRM input'!$M$401*(1+rvanilla07)^0.5)/A17stdlife))</f>
        <v>0</v>
      </c>
      <c r="AC332" s="251">
        <f ca="1">IF(A17stdlife="n/a","n/a",IF(AC$3&gt;(A17stdlife+$E332),('PTRM input'!$M$401*(1+rvanilla07)^0.5)-SUM($M332:AB332),('PTRM input'!$M$401*(1+rvanilla07)^0.5)/A17stdlife))</f>
        <v>0</v>
      </c>
      <c r="AD332" s="251">
        <f ca="1">IF(A17stdlife="n/a","n/a",IF(AD$3&gt;(A17stdlife+$E332),('PTRM input'!$M$401*(1+rvanilla07)^0.5)-SUM($M332:AC332),('PTRM input'!$M$401*(1+rvanilla07)^0.5)/A17stdlife))</f>
        <v>0</v>
      </c>
      <c r="AE332" s="251">
        <f ca="1">IF(A17stdlife="n/a","n/a",IF(AE$3&gt;(A17stdlife+$E332),('PTRM input'!$M$401*(1+rvanilla07)^0.5)-SUM($M332:AD332),('PTRM input'!$M$401*(1+rvanilla07)^0.5)/A17stdlife))</f>
        <v>0</v>
      </c>
      <c r="AF332" s="251">
        <f ca="1">IF(A17stdlife="n/a","n/a",IF(AF$3&gt;(A17stdlife+$E332),('PTRM input'!$M$401*(1+rvanilla07)^0.5)-SUM($M332:AE332),('PTRM input'!$M$401*(1+rvanilla07)^0.5)/A17stdlife))</f>
        <v>0</v>
      </c>
      <c r="AG332" s="251">
        <f ca="1">IF(A17stdlife="n/a","n/a",IF(AG$3&gt;(A17stdlife+$E332),('PTRM input'!$M$401*(1+rvanilla07)^0.5)-SUM($M332:AF332),('PTRM input'!$M$401*(1+rvanilla07)^0.5)/A17stdlife))</f>
        <v>0</v>
      </c>
      <c r="AH332" s="251">
        <f ca="1">IF(A17stdlife="n/a","n/a",IF(AH$3&gt;(A17stdlife+$E332),('PTRM input'!$M$401*(1+rvanilla07)^0.5)-SUM($M332:AG332),('PTRM input'!$M$401*(1+rvanilla07)^0.5)/A17stdlife))</f>
        <v>0</v>
      </c>
      <c r="AI332" s="251">
        <f ca="1">IF(A17stdlife="n/a","n/a",IF(AI$3&gt;(A17stdlife+$E332),('PTRM input'!$M$401*(1+rvanilla07)^0.5)-SUM($M332:AH332),('PTRM input'!$M$401*(1+rvanilla07)^0.5)/A17stdlife))</f>
        <v>0</v>
      </c>
      <c r="AJ332" s="251">
        <f ca="1">IF(A17stdlife="n/a","n/a",IF(AJ$3&gt;(A17stdlife+$E332),('PTRM input'!$M$401*(1+rvanilla07)^0.5)-SUM($M332:AI332),('PTRM input'!$M$401*(1+rvanilla07)^0.5)/A17stdlife))</f>
        <v>0</v>
      </c>
      <c r="AK332" s="251">
        <f ca="1">IF(A17stdlife="n/a","n/a",IF(AK$3&gt;(A17stdlife+$E332),('PTRM input'!$M$401*(1+rvanilla07)^0.5)-SUM($M332:AJ332),('PTRM input'!$M$401*(1+rvanilla07)^0.5)/A17stdlife))</f>
        <v>0</v>
      </c>
      <c r="AL332" s="251">
        <f ca="1">IF(A17stdlife="n/a","n/a",IF(AL$3&gt;(A17stdlife+$E332),('PTRM input'!$M$401*(1+rvanilla07)^0.5)-SUM($M332:AK332),('PTRM input'!$M$401*(1+rvanilla07)^0.5)/A17stdlife))</f>
        <v>0</v>
      </c>
      <c r="AM332" s="251">
        <f ca="1">IF(A17stdlife="n/a","n/a",IF(AM$3&gt;(A17stdlife+$E332),('PTRM input'!$M$401*(1+rvanilla07)^0.5)-SUM($M332:AL332),('PTRM input'!$M$401*(1+rvanilla07)^0.5)/A17stdlife))</f>
        <v>0</v>
      </c>
      <c r="AN332" s="251">
        <f ca="1">IF(A17stdlife="n/a","n/a",IF(AN$3&gt;(A17stdlife+$E332),('PTRM input'!$M$401*(1+rvanilla07)^0.5)-SUM($M332:AM332),('PTRM input'!$M$401*(1+rvanilla07)^0.5)/A17stdlife))</f>
        <v>0</v>
      </c>
      <c r="AO332" s="251">
        <f ca="1">IF(A17stdlife="n/a","n/a",IF(AO$3&gt;(A17stdlife+$E332),('PTRM input'!$M$401*(1+rvanilla07)^0.5)-SUM($M332:AN332),('PTRM input'!$M$401*(1+rvanilla07)^0.5)/A17stdlife))</f>
        <v>0</v>
      </c>
      <c r="AP332" s="251">
        <f ca="1">IF(A17stdlife="n/a","n/a",IF(AP$3&gt;(A17stdlife+$E332),('PTRM input'!$M$401*(1+rvanilla07)^0.5)-SUM($M332:AO332),('PTRM input'!$M$401*(1+rvanilla07)^0.5)/A17stdlife))</f>
        <v>0</v>
      </c>
      <c r="AQ332" s="251">
        <f ca="1">IF(A17stdlife="n/a","n/a",IF(AQ$3&gt;(A17stdlife+$E332),('PTRM input'!$M$401*(1+rvanilla07)^0.5)-SUM($M332:AP332),('PTRM input'!$M$401*(1+rvanilla07)^0.5)/A17stdlife))</f>
        <v>0</v>
      </c>
      <c r="AR332" s="251">
        <f ca="1">IF(A17stdlife="n/a","n/a",IF(AR$3&gt;(A17stdlife+$E332),('PTRM input'!$M$401*(1+rvanilla07)^0.5)-SUM($M332:AQ332),('PTRM input'!$M$401*(1+rvanilla07)^0.5)/A17stdlife))</f>
        <v>0</v>
      </c>
      <c r="AS332" s="251">
        <f ca="1">IF(A17stdlife="n/a","n/a",IF(AS$3&gt;(A17stdlife+$E332),('PTRM input'!$M$401*(1+rvanilla07)^0.5)-SUM($M332:AR332),('PTRM input'!$M$401*(1+rvanilla07)^0.5)/A17stdlife))</f>
        <v>0</v>
      </c>
      <c r="AT332" s="251">
        <f ca="1">IF(A17stdlife="n/a","n/a",IF(AT$3&gt;(A17stdlife+$E332),('PTRM input'!$M$401*(1+rvanilla07)^0.5)-SUM($M332:AS332),('PTRM input'!$M$401*(1+rvanilla07)^0.5)/A17stdlife))</f>
        <v>0</v>
      </c>
      <c r="AU332" s="251">
        <f ca="1">IF(A17stdlife="n/a","n/a",IF(AU$3&gt;(A17stdlife+$E332),('PTRM input'!$M$401*(1+rvanilla07)^0.5)-SUM($M332:AT332),('PTRM input'!$M$401*(1+rvanilla07)^0.5)/A17stdlife))</f>
        <v>0</v>
      </c>
      <c r="AV332" s="251">
        <f ca="1">IF(A17stdlife="n/a","n/a",IF(AV$3&gt;(A17stdlife+$E332),('PTRM input'!$M$401*(1+rvanilla07)^0.5)-SUM($M332:AU332),('PTRM input'!$M$401*(1+rvanilla07)^0.5)/A17stdlife))</f>
        <v>0</v>
      </c>
      <c r="AW332" s="251">
        <f ca="1">IF(A17stdlife="n/a","n/a",IF(AW$3&gt;(A17stdlife+$E332),('PTRM input'!$M$401*(1+rvanilla07)^0.5)-SUM($M332:AV332),('PTRM input'!$M$401*(1+rvanilla07)^0.5)/A17stdlife))</f>
        <v>0</v>
      </c>
      <c r="AX332" s="251">
        <f ca="1">IF(A17stdlife="n/a","n/a",IF(AX$3&gt;(A17stdlife+$E332),('PTRM input'!$M$401*(1+rvanilla07)^0.5)-SUM($M332:AW332),('PTRM input'!$M$401*(1+rvanilla07)^0.5)/A17stdlife))</f>
        <v>0</v>
      </c>
      <c r="AY332" s="251">
        <f ca="1">IF(A17stdlife="n/a","n/a",IF(AY$3&gt;(A17stdlife+$E332),('PTRM input'!$M$401*(1+rvanilla07)^0.5)-SUM($M332:AX332),('PTRM input'!$M$401*(1+rvanilla07)^0.5)/A17stdlife))</f>
        <v>0</v>
      </c>
      <c r="AZ332" s="251">
        <f ca="1">IF(A17stdlife="n/a","n/a",IF(AZ$3&gt;(A17stdlife+$E332),('PTRM input'!$M$401*(1+rvanilla07)^0.5)-SUM($M332:AY332),('PTRM input'!$M$401*(1+rvanilla07)^0.5)/A17stdlife))</f>
        <v>0</v>
      </c>
      <c r="BA332" s="251">
        <f ca="1">IF(A17stdlife="n/a","n/a",IF(BA$3&gt;(A17stdlife+$E332),('PTRM input'!$M$401*(1+rvanilla07)^0.5)-SUM($M332:AZ332),('PTRM input'!$M$401*(1+rvanilla07)^0.5)/A17stdlife))</f>
        <v>0</v>
      </c>
      <c r="BB332" s="251">
        <f ca="1">IF(A17stdlife="n/a","n/a",IF(BB$3&gt;(A17stdlife+$E332),('PTRM input'!$M$401*(1+rvanilla07)^0.5)-SUM($M332:BA332),('PTRM input'!$M$401*(1+rvanilla07)^0.5)/A17stdlife))</f>
        <v>0</v>
      </c>
      <c r="BC332" s="251">
        <f ca="1">IF(A17stdlife="n/a","n/a",IF(BC$3&gt;(A17stdlife+$E332),('PTRM input'!$M$401*(1+rvanilla07)^0.5)-SUM($M332:BB332),('PTRM input'!$M$401*(1+rvanilla07)^0.5)/A17stdlife))</f>
        <v>0</v>
      </c>
      <c r="BD332" s="251">
        <f ca="1">IF(A17stdlife="n/a","n/a",IF(BD$3&gt;(A17stdlife+$E332),('PTRM input'!$M$401*(1+rvanilla07)^0.5)-SUM($M332:BC332),('PTRM input'!$M$401*(1+rvanilla07)^0.5)/A17stdlife))</f>
        <v>0</v>
      </c>
      <c r="BE332" s="251">
        <f ca="1">IF(A17stdlife="n/a","n/a",IF(BE$3&gt;(A17stdlife+$E332),('PTRM input'!$M$401*(1+rvanilla07)^0.5)-SUM($M332:BD332),('PTRM input'!$M$401*(1+rvanilla07)^0.5)/A17stdlife))</f>
        <v>0</v>
      </c>
      <c r="BF332" s="251">
        <f ca="1">IF(A17stdlife="n/a","n/a",IF(BF$3&gt;(A17stdlife+$E332),('PTRM input'!$M$401*(1+rvanilla07)^0.5)-SUM($M332:BE332),('PTRM input'!$M$401*(1+rvanilla07)^0.5)/A17stdlife))</f>
        <v>0</v>
      </c>
      <c r="BG332" s="251">
        <f ca="1">IF(A17stdlife="n/a","n/a",IF(BG$3&gt;(A17stdlife+$E332),('PTRM input'!$M$401*(1+rvanilla07)^0.5)-SUM($M332:BF332),('PTRM input'!$M$401*(1+rvanilla07)^0.5)/A17stdlife))</f>
        <v>0</v>
      </c>
      <c r="BH332" s="251">
        <f ca="1">IF(A17stdlife="n/a","n/a",IF(BH$3&gt;(A17stdlife+$E332),('PTRM input'!$M$401*(1+rvanilla07)^0.5)-SUM($M332:BG332),('PTRM input'!$M$401*(1+rvanilla07)^0.5)/A17stdlife))</f>
        <v>0</v>
      </c>
      <c r="BI332" s="251">
        <f ca="1">IF(A17stdlife="n/a","n/a",IF(BI$3&gt;(A17stdlife+$E332),('PTRM input'!$M$401*(1+rvanilla07)^0.5)-SUM($M332:BH332),('PTRM input'!$M$401*(1+rvanilla07)^0.5)/A17stdlife))</f>
        <v>0</v>
      </c>
      <c r="BJ332" s="116"/>
      <c r="BK332" s="116"/>
      <c r="BL332" s="116"/>
      <c r="BM332" s="116"/>
    </row>
    <row r="333" spans="1:65" hidden="1" outlineLevel="2">
      <c r="A333" s="116"/>
      <c r="B333" s="19"/>
      <c r="C333" s="18"/>
      <c r="D333" s="760"/>
      <c r="E333" s="86">
        <v>8</v>
      </c>
      <c r="F333" s="259"/>
      <c r="G333" s="434"/>
      <c r="H333" s="435"/>
      <c r="I333" s="435"/>
      <c r="J333" s="435"/>
      <c r="K333" s="435"/>
      <c r="L333" s="435"/>
      <c r="M333" s="435"/>
      <c r="N333" s="619"/>
      <c r="O333" s="433">
        <f ca="1">IF(A17stdlife="n/a","n/a",IF(O$3&gt;(A17stdlife+$E333),('PTRM input'!$N$401*(1+rvanilla08)^0.5)-SUM($N333:N333),('PTRM input'!$N$401*(1+rvanilla08)^0.5)/A17stdlife))</f>
        <v>0</v>
      </c>
      <c r="P333" s="433">
        <f ca="1">IF(A17stdlife="n/a","n/a",IF(P$3&gt;(A17stdlife+$E333),('PTRM input'!$N$401*(1+rvanilla08)^0.5)-SUM($N333:O333),('PTRM input'!$N$401*(1+rvanilla08)^0.5)/A17stdlife))</f>
        <v>0</v>
      </c>
      <c r="Q333" s="433">
        <f ca="1">IF(A17stdlife="n/a","n/a",IF(Q$3&gt;(A17stdlife+$E333),('PTRM input'!$N$401*(1+rvanilla08)^0.5)-SUM($N333:P333),('PTRM input'!$N$401*(1+rvanilla08)^0.5)/A17stdlife))</f>
        <v>0</v>
      </c>
      <c r="R333" s="251">
        <f ca="1">IF(A17stdlife="n/a","n/a",IF(R$3&gt;(A17stdlife+$E333),('PTRM input'!$N$401*(1+rvanilla08)^0.5)-SUM($N333:Q333),('PTRM input'!$N$401*(1+rvanilla08)^0.5)/A17stdlife))</f>
        <v>0</v>
      </c>
      <c r="S333" s="251">
        <f ca="1">IF(A17stdlife="n/a","n/a",IF(S$3&gt;(A17stdlife+$E333),('PTRM input'!$N$401*(1+rvanilla08)^0.5)-SUM($N333:R333),('PTRM input'!$N$401*(1+rvanilla08)^0.5)/A17stdlife))</f>
        <v>0</v>
      </c>
      <c r="T333" s="251">
        <f ca="1">IF(A17stdlife="n/a","n/a",IF(T$3&gt;(A17stdlife+$E333),('PTRM input'!$N$401*(1+rvanilla08)^0.5)-SUM($N333:S333),('PTRM input'!$N$401*(1+rvanilla08)^0.5)/A17stdlife))</f>
        <v>0</v>
      </c>
      <c r="U333" s="251">
        <f ca="1">IF(A17stdlife="n/a","n/a",IF(U$3&gt;(A17stdlife+$E333),('PTRM input'!$N$401*(1+rvanilla08)^0.5)-SUM($N333:T333),('PTRM input'!$N$401*(1+rvanilla08)^0.5)/A17stdlife))</f>
        <v>0</v>
      </c>
      <c r="V333" s="251">
        <f ca="1">IF(A17stdlife="n/a","n/a",IF(V$3&gt;(A17stdlife+$E333),('PTRM input'!$N$401*(1+rvanilla08)^0.5)-SUM($N333:U333),('PTRM input'!$N$401*(1+rvanilla08)^0.5)/A17stdlife))</f>
        <v>0</v>
      </c>
      <c r="W333" s="251">
        <f ca="1">IF(A17stdlife="n/a","n/a",IF(W$3&gt;(A17stdlife+$E333),('PTRM input'!$N$401*(1+rvanilla08)^0.5)-SUM($N333:V333),('PTRM input'!$N$401*(1+rvanilla08)^0.5)/A17stdlife))</f>
        <v>0</v>
      </c>
      <c r="X333" s="251">
        <f ca="1">IF(A17stdlife="n/a","n/a",IF(X$3&gt;(A17stdlife+$E333),('PTRM input'!$N$401*(1+rvanilla08)^0.5)-SUM($N333:W333),('PTRM input'!$N$401*(1+rvanilla08)^0.5)/A17stdlife))</f>
        <v>0</v>
      </c>
      <c r="Y333" s="251">
        <f ca="1">IF(A17stdlife="n/a","n/a",IF(Y$3&gt;(A17stdlife+$E333),('PTRM input'!$N$401*(1+rvanilla08)^0.5)-SUM($N333:X333),('PTRM input'!$N$401*(1+rvanilla08)^0.5)/A17stdlife))</f>
        <v>0</v>
      </c>
      <c r="Z333" s="251">
        <f ca="1">IF(A17stdlife="n/a","n/a",IF(Z$3&gt;(A17stdlife+$E333),('PTRM input'!$N$401*(1+rvanilla08)^0.5)-SUM($N333:Y333),('PTRM input'!$N$401*(1+rvanilla08)^0.5)/A17stdlife))</f>
        <v>0</v>
      </c>
      <c r="AA333" s="251">
        <f ca="1">IF(A17stdlife="n/a","n/a",IF(AA$3&gt;(A17stdlife+$E333),('PTRM input'!$N$401*(1+rvanilla08)^0.5)-SUM($N333:Z333),('PTRM input'!$N$401*(1+rvanilla08)^0.5)/A17stdlife))</f>
        <v>0</v>
      </c>
      <c r="AB333" s="251">
        <f ca="1">IF(A17stdlife="n/a","n/a",IF(AB$3&gt;(A17stdlife+$E333),('PTRM input'!$N$401*(1+rvanilla08)^0.5)-SUM($N333:AA333),('PTRM input'!$N$401*(1+rvanilla08)^0.5)/A17stdlife))</f>
        <v>0</v>
      </c>
      <c r="AC333" s="251">
        <f ca="1">IF(A17stdlife="n/a","n/a",IF(AC$3&gt;(A17stdlife+$E333),('PTRM input'!$N$401*(1+rvanilla08)^0.5)-SUM($N333:AB333),('PTRM input'!$N$401*(1+rvanilla08)^0.5)/A17stdlife))</f>
        <v>0</v>
      </c>
      <c r="AD333" s="251">
        <f ca="1">IF(A17stdlife="n/a","n/a",IF(AD$3&gt;(A17stdlife+$E333),('PTRM input'!$N$401*(1+rvanilla08)^0.5)-SUM($N333:AC333),('PTRM input'!$N$401*(1+rvanilla08)^0.5)/A17stdlife))</f>
        <v>0</v>
      </c>
      <c r="AE333" s="251">
        <f ca="1">IF(A17stdlife="n/a","n/a",IF(AE$3&gt;(A17stdlife+$E333),('PTRM input'!$N$401*(1+rvanilla08)^0.5)-SUM($N333:AD333),('PTRM input'!$N$401*(1+rvanilla08)^0.5)/A17stdlife))</f>
        <v>0</v>
      </c>
      <c r="AF333" s="251">
        <f ca="1">IF(A17stdlife="n/a","n/a",IF(AF$3&gt;(A17stdlife+$E333),('PTRM input'!$N$401*(1+rvanilla08)^0.5)-SUM($N333:AE333),('PTRM input'!$N$401*(1+rvanilla08)^0.5)/A17stdlife))</f>
        <v>0</v>
      </c>
      <c r="AG333" s="251">
        <f ca="1">IF(A17stdlife="n/a","n/a",IF(AG$3&gt;(A17stdlife+$E333),('PTRM input'!$N$401*(1+rvanilla08)^0.5)-SUM($N333:AF333),('PTRM input'!$N$401*(1+rvanilla08)^0.5)/A17stdlife))</f>
        <v>0</v>
      </c>
      <c r="AH333" s="251">
        <f ca="1">IF(A17stdlife="n/a","n/a",IF(AH$3&gt;(A17stdlife+$E333),('PTRM input'!$N$401*(1+rvanilla08)^0.5)-SUM($N333:AG333),('PTRM input'!$N$401*(1+rvanilla08)^0.5)/A17stdlife))</f>
        <v>0</v>
      </c>
      <c r="AI333" s="251">
        <f ca="1">IF(A17stdlife="n/a","n/a",IF(AI$3&gt;(A17stdlife+$E333),('PTRM input'!$N$401*(1+rvanilla08)^0.5)-SUM($N333:AH333),('PTRM input'!$N$401*(1+rvanilla08)^0.5)/A17stdlife))</f>
        <v>0</v>
      </c>
      <c r="AJ333" s="251">
        <f ca="1">IF(A17stdlife="n/a","n/a",IF(AJ$3&gt;(A17stdlife+$E333),('PTRM input'!$N$401*(1+rvanilla08)^0.5)-SUM($N333:AI333),('PTRM input'!$N$401*(1+rvanilla08)^0.5)/A17stdlife))</f>
        <v>0</v>
      </c>
      <c r="AK333" s="251">
        <f ca="1">IF(A17stdlife="n/a","n/a",IF(AK$3&gt;(A17stdlife+$E333),('PTRM input'!$N$401*(1+rvanilla08)^0.5)-SUM($N333:AJ333),('PTRM input'!$N$401*(1+rvanilla08)^0.5)/A17stdlife))</f>
        <v>0</v>
      </c>
      <c r="AL333" s="251">
        <f ca="1">IF(A17stdlife="n/a","n/a",IF(AL$3&gt;(A17stdlife+$E333),('PTRM input'!$N$401*(1+rvanilla08)^0.5)-SUM($N333:AK333),('PTRM input'!$N$401*(1+rvanilla08)^0.5)/A17stdlife))</f>
        <v>0</v>
      </c>
      <c r="AM333" s="251">
        <f ca="1">IF(A17stdlife="n/a","n/a",IF(AM$3&gt;(A17stdlife+$E333),('PTRM input'!$N$401*(1+rvanilla08)^0.5)-SUM($N333:AL333),('PTRM input'!$N$401*(1+rvanilla08)^0.5)/A17stdlife))</f>
        <v>0</v>
      </c>
      <c r="AN333" s="251">
        <f ca="1">IF(A17stdlife="n/a","n/a",IF(AN$3&gt;(A17stdlife+$E333),('PTRM input'!$N$401*(1+rvanilla08)^0.5)-SUM($N333:AM333),('PTRM input'!$N$401*(1+rvanilla08)^0.5)/A17stdlife))</f>
        <v>0</v>
      </c>
      <c r="AO333" s="251">
        <f ca="1">IF(A17stdlife="n/a","n/a",IF(AO$3&gt;(A17stdlife+$E333),('PTRM input'!$N$401*(1+rvanilla08)^0.5)-SUM($N333:AN333),('PTRM input'!$N$401*(1+rvanilla08)^0.5)/A17stdlife))</f>
        <v>0</v>
      </c>
      <c r="AP333" s="251">
        <f ca="1">IF(A17stdlife="n/a","n/a",IF(AP$3&gt;(A17stdlife+$E333),('PTRM input'!$N$401*(1+rvanilla08)^0.5)-SUM($N333:AO333),('PTRM input'!$N$401*(1+rvanilla08)^0.5)/A17stdlife))</f>
        <v>0</v>
      </c>
      <c r="AQ333" s="251">
        <f ca="1">IF(A17stdlife="n/a","n/a",IF(AQ$3&gt;(A17stdlife+$E333),('PTRM input'!$N$401*(1+rvanilla08)^0.5)-SUM($N333:AP333),('PTRM input'!$N$401*(1+rvanilla08)^0.5)/A17stdlife))</f>
        <v>0</v>
      </c>
      <c r="AR333" s="251">
        <f ca="1">IF(A17stdlife="n/a","n/a",IF(AR$3&gt;(A17stdlife+$E333),('PTRM input'!$N$401*(1+rvanilla08)^0.5)-SUM($N333:AQ333),('PTRM input'!$N$401*(1+rvanilla08)^0.5)/A17stdlife))</f>
        <v>0</v>
      </c>
      <c r="AS333" s="251">
        <f ca="1">IF(A17stdlife="n/a","n/a",IF(AS$3&gt;(A17stdlife+$E333),('PTRM input'!$N$401*(1+rvanilla08)^0.5)-SUM($N333:AR333),('PTRM input'!$N$401*(1+rvanilla08)^0.5)/A17stdlife))</f>
        <v>0</v>
      </c>
      <c r="AT333" s="251">
        <f ca="1">IF(A17stdlife="n/a","n/a",IF(AT$3&gt;(A17stdlife+$E333),('PTRM input'!$N$401*(1+rvanilla08)^0.5)-SUM($N333:AS333),('PTRM input'!$N$401*(1+rvanilla08)^0.5)/A17stdlife))</f>
        <v>0</v>
      </c>
      <c r="AU333" s="251">
        <f ca="1">IF(A17stdlife="n/a","n/a",IF(AU$3&gt;(A17stdlife+$E333),('PTRM input'!$N$401*(1+rvanilla08)^0.5)-SUM($N333:AT333),('PTRM input'!$N$401*(1+rvanilla08)^0.5)/A17stdlife))</f>
        <v>0</v>
      </c>
      <c r="AV333" s="251">
        <f ca="1">IF(A17stdlife="n/a","n/a",IF(AV$3&gt;(A17stdlife+$E333),('PTRM input'!$N$401*(1+rvanilla08)^0.5)-SUM($N333:AU333),('PTRM input'!$N$401*(1+rvanilla08)^0.5)/A17stdlife))</f>
        <v>0</v>
      </c>
      <c r="AW333" s="251">
        <f ca="1">IF(A17stdlife="n/a","n/a",IF(AW$3&gt;(A17stdlife+$E333),('PTRM input'!$N$401*(1+rvanilla08)^0.5)-SUM($N333:AV333),('PTRM input'!$N$401*(1+rvanilla08)^0.5)/A17stdlife))</f>
        <v>0</v>
      </c>
      <c r="AX333" s="251">
        <f ca="1">IF(A17stdlife="n/a","n/a",IF(AX$3&gt;(A17stdlife+$E333),('PTRM input'!$N$401*(1+rvanilla08)^0.5)-SUM($N333:AW333),('PTRM input'!$N$401*(1+rvanilla08)^0.5)/A17stdlife))</f>
        <v>0</v>
      </c>
      <c r="AY333" s="251">
        <f ca="1">IF(A17stdlife="n/a","n/a",IF(AY$3&gt;(A17stdlife+$E333),('PTRM input'!$N$401*(1+rvanilla08)^0.5)-SUM($N333:AX333),('PTRM input'!$N$401*(1+rvanilla08)^0.5)/A17stdlife))</f>
        <v>0</v>
      </c>
      <c r="AZ333" s="251">
        <f ca="1">IF(A17stdlife="n/a","n/a",IF(AZ$3&gt;(A17stdlife+$E333),('PTRM input'!$N$401*(1+rvanilla08)^0.5)-SUM($N333:AY333),('PTRM input'!$N$401*(1+rvanilla08)^0.5)/A17stdlife))</f>
        <v>0</v>
      </c>
      <c r="BA333" s="251">
        <f ca="1">IF(A17stdlife="n/a","n/a",IF(BA$3&gt;(A17stdlife+$E333),('PTRM input'!$N$401*(1+rvanilla08)^0.5)-SUM($N333:AZ333),('PTRM input'!$N$401*(1+rvanilla08)^0.5)/A17stdlife))</f>
        <v>0</v>
      </c>
      <c r="BB333" s="251">
        <f ca="1">IF(A17stdlife="n/a","n/a",IF(BB$3&gt;(A17stdlife+$E333),('PTRM input'!$N$401*(1+rvanilla08)^0.5)-SUM($N333:BA333),('PTRM input'!$N$401*(1+rvanilla08)^0.5)/A17stdlife))</f>
        <v>0</v>
      </c>
      <c r="BC333" s="251">
        <f ca="1">IF(A17stdlife="n/a","n/a",IF(BC$3&gt;(A17stdlife+$E333),('PTRM input'!$N$401*(1+rvanilla08)^0.5)-SUM($N333:BB333),('PTRM input'!$N$401*(1+rvanilla08)^0.5)/A17stdlife))</f>
        <v>0</v>
      </c>
      <c r="BD333" s="251">
        <f ca="1">IF(A17stdlife="n/a","n/a",IF(BD$3&gt;(A17stdlife+$E333),('PTRM input'!$N$401*(1+rvanilla08)^0.5)-SUM($N333:BC333),('PTRM input'!$N$401*(1+rvanilla08)^0.5)/A17stdlife))</f>
        <v>0</v>
      </c>
      <c r="BE333" s="251">
        <f ca="1">IF(A17stdlife="n/a","n/a",IF(BE$3&gt;(A17stdlife+$E333),('PTRM input'!$N$401*(1+rvanilla08)^0.5)-SUM($N333:BD333),('PTRM input'!$N$401*(1+rvanilla08)^0.5)/A17stdlife))</f>
        <v>0</v>
      </c>
      <c r="BF333" s="251">
        <f ca="1">IF(A17stdlife="n/a","n/a",IF(BF$3&gt;(A17stdlife+$E333),('PTRM input'!$N$401*(1+rvanilla08)^0.5)-SUM($N333:BE333),('PTRM input'!$N$401*(1+rvanilla08)^0.5)/A17stdlife))</f>
        <v>0</v>
      </c>
      <c r="BG333" s="251">
        <f ca="1">IF(A17stdlife="n/a","n/a",IF(BG$3&gt;(A17stdlife+$E333),('PTRM input'!$N$401*(1+rvanilla08)^0.5)-SUM($N333:BF333),('PTRM input'!$N$401*(1+rvanilla08)^0.5)/A17stdlife))</f>
        <v>0</v>
      </c>
      <c r="BH333" s="251">
        <f ca="1">IF(A17stdlife="n/a","n/a",IF(BH$3&gt;(A17stdlife+$E333),('PTRM input'!$N$401*(1+rvanilla08)^0.5)-SUM($N333:BG333),('PTRM input'!$N$401*(1+rvanilla08)^0.5)/A17stdlife))</f>
        <v>0</v>
      </c>
      <c r="BI333" s="251">
        <f ca="1">IF(A17stdlife="n/a","n/a",IF(BI$3&gt;(A17stdlife+$E333),('PTRM input'!$N$401*(1+rvanilla08)^0.5)-SUM($N333:BH333),('PTRM input'!$N$401*(1+rvanilla08)^0.5)/A17stdlife))</f>
        <v>0</v>
      </c>
      <c r="BJ333" s="116"/>
      <c r="BK333" s="116"/>
      <c r="BL333" s="116"/>
      <c r="BM333" s="116"/>
    </row>
    <row r="334" spans="1:65" hidden="1" outlineLevel="2">
      <c r="A334" s="116"/>
      <c r="B334" s="19"/>
      <c r="C334" s="18"/>
      <c r="D334" s="760"/>
      <c r="E334" s="86">
        <v>9</v>
      </c>
      <c r="F334" s="259"/>
      <c r="G334" s="434"/>
      <c r="H334" s="435"/>
      <c r="I334" s="435"/>
      <c r="J334" s="435"/>
      <c r="K334" s="435"/>
      <c r="L334" s="435"/>
      <c r="M334" s="435"/>
      <c r="N334" s="435"/>
      <c r="O334" s="619"/>
      <c r="P334" s="433">
        <f ca="1">IF(A17stdlife="n/a","n/a",IF(P$3&gt;(A17stdlife+$E334),('PTRM input'!$O$401*(1+rvanilla09)^0.5)-SUM($O334:O334),('PTRM input'!$O$401*(1+rvanilla09)^0.5)/A17stdlife))</f>
        <v>0</v>
      </c>
      <c r="Q334" s="433">
        <f ca="1">IF(A17stdlife="n/a","n/a",IF(Q$3&gt;(A17stdlife+$E334),('PTRM input'!$O$401*(1+rvanilla09)^0.5)-SUM($O334:P334),('PTRM input'!$O$401*(1+rvanilla09)^0.5)/A17stdlife))</f>
        <v>0</v>
      </c>
      <c r="R334" s="251">
        <f ca="1">IF(A17stdlife="n/a","n/a",IF(R$3&gt;(A17stdlife+$E334),('PTRM input'!$O$401*(1+rvanilla09)^0.5)-SUM($O334:Q334),('PTRM input'!$O$401*(1+rvanilla09)^0.5)/A17stdlife))</f>
        <v>0</v>
      </c>
      <c r="S334" s="251">
        <f ca="1">IF(A17stdlife="n/a","n/a",IF(S$3&gt;(A17stdlife+$E334),('PTRM input'!$O$401*(1+rvanilla09)^0.5)-SUM($O334:R334),('PTRM input'!$O$401*(1+rvanilla09)^0.5)/A17stdlife))</f>
        <v>0</v>
      </c>
      <c r="T334" s="251">
        <f ca="1">IF(A17stdlife="n/a","n/a",IF(T$3&gt;(A17stdlife+$E334),('PTRM input'!$O$401*(1+rvanilla09)^0.5)-SUM($O334:S334),('PTRM input'!$O$401*(1+rvanilla09)^0.5)/A17stdlife))</f>
        <v>0</v>
      </c>
      <c r="U334" s="251">
        <f ca="1">IF(A17stdlife="n/a","n/a",IF(U$3&gt;(A17stdlife+$E334),('PTRM input'!$O$401*(1+rvanilla09)^0.5)-SUM($O334:T334),('PTRM input'!$O$401*(1+rvanilla09)^0.5)/A17stdlife))</f>
        <v>0</v>
      </c>
      <c r="V334" s="251">
        <f ca="1">IF(A17stdlife="n/a","n/a",IF(V$3&gt;(A17stdlife+$E334),('PTRM input'!$O$401*(1+rvanilla09)^0.5)-SUM($O334:U334),('PTRM input'!$O$401*(1+rvanilla09)^0.5)/A17stdlife))</f>
        <v>0</v>
      </c>
      <c r="W334" s="251">
        <f ca="1">IF(A17stdlife="n/a","n/a",IF(W$3&gt;(A17stdlife+$E334),('PTRM input'!$O$401*(1+rvanilla09)^0.5)-SUM($O334:V334),('PTRM input'!$O$401*(1+rvanilla09)^0.5)/A17stdlife))</f>
        <v>0</v>
      </c>
      <c r="X334" s="251">
        <f ca="1">IF(A17stdlife="n/a","n/a",IF(X$3&gt;(A17stdlife+$E334),('PTRM input'!$O$401*(1+rvanilla09)^0.5)-SUM($O334:W334),('PTRM input'!$O$401*(1+rvanilla09)^0.5)/A17stdlife))</f>
        <v>0</v>
      </c>
      <c r="Y334" s="251">
        <f ca="1">IF(A17stdlife="n/a","n/a",IF(Y$3&gt;(A17stdlife+$E334),('PTRM input'!$O$401*(1+rvanilla09)^0.5)-SUM($O334:X334),('PTRM input'!$O$401*(1+rvanilla09)^0.5)/A17stdlife))</f>
        <v>0</v>
      </c>
      <c r="Z334" s="251">
        <f ca="1">IF(A17stdlife="n/a","n/a",IF(Z$3&gt;(A17stdlife+$E334),('PTRM input'!$O$401*(1+rvanilla09)^0.5)-SUM($O334:Y334),('PTRM input'!$O$401*(1+rvanilla09)^0.5)/A17stdlife))</f>
        <v>0</v>
      </c>
      <c r="AA334" s="251">
        <f ca="1">IF(A17stdlife="n/a","n/a",IF(AA$3&gt;(A17stdlife+$E334),('PTRM input'!$O$401*(1+rvanilla09)^0.5)-SUM($O334:Z334),('PTRM input'!$O$401*(1+rvanilla09)^0.5)/A17stdlife))</f>
        <v>0</v>
      </c>
      <c r="AB334" s="251">
        <f ca="1">IF(A17stdlife="n/a","n/a",IF(AB$3&gt;(A17stdlife+$E334),('PTRM input'!$O$401*(1+rvanilla09)^0.5)-SUM($O334:AA334),('PTRM input'!$O$401*(1+rvanilla09)^0.5)/A17stdlife))</f>
        <v>0</v>
      </c>
      <c r="AC334" s="251">
        <f ca="1">IF(A17stdlife="n/a","n/a",IF(AC$3&gt;(A17stdlife+$E334),('PTRM input'!$O$401*(1+rvanilla09)^0.5)-SUM($O334:AB334),('PTRM input'!$O$401*(1+rvanilla09)^0.5)/A17stdlife))</f>
        <v>0</v>
      </c>
      <c r="AD334" s="251">
        <f ca="1">IF(A17stdlife="n/a","n/a",IF(AD$3&gt;(A17stdlife+$E334),('PTRM input'!$O$401*(1+rvanilla09)^0.5)-SUM($O334:AC334),('PTRM input'!$O$401*(1+rvanilla09)^0.5)/A17stdlife))</f>
        <v>0</v>
      </c>
      <c r="AE334" s="251">
        <f ca="1">IF(A17stdlife="n/a","n/a",IF(AE$3&gt;(A17stdlife+$E334),('PTRM input'!$O$401*(1+rvanilla09)^0.5)-SUM($O334:AD334),('PTRM input'!$O$401*(1+rvanilla09)^0.5)/A17stdlife))</f>
        <v>0</v>
      </c>
      <c r="AF334" s="251">
        <f ca="1">IF(A17stdlife="n/a","n/a",IF(AF$3&gt;(A17stdlife+$E334),('PTRM input'!$O$401*(1+rvanilla09)^0.5)-SUM($O334:AE334),('PTRM input'!$O$401*(1+rvanilla09)^0.5)/A17stdlife))</f>
        <v>0</v>
      </c>
      <c r="AG334" s="251">
        <f ca="1">IF(A17stdlife="n/a","n/a",IF(AG$3&gt;(A17stdlife+$E334),('PTRM input'!$O$401*(1+rvanilla09)^0.5)-SUM($O334:AF334),('PTRM input'!$O$401*(1+rvanilla09)^0.5)/A17stdlife))</f>
        <v>0</v>
      </c>
      <c r="AH334" s="251">
        <f ca="1">IF(A17stdlife="n/a","n/a",IF(AH$3&gt;(A17stdlife+$E334),('PTRM input'!$O$401*(1+rvanilla09)^0.5)-SUM($O334:AG334),('PTRM input'!$O$401*(1+rvanilla09)^0.5)/A17stdlife))</f>
        <v>0</v>
      </c>
      <c r="AI334" s="251">
        <f ca="1">IF(A17stdlife="n/a","n/a",IF(AI$3&gt;(A17stdlife+$E334),('PTRM input'!$O$401*(1+rvanilla09)^0.5)-SUM($O334:AH334),('PTRM input'!$O$401*(1+rvanilla09)^0.5)/A17stdlife))</f>
        <v>0</v>
      </c>
      <c r="AJ334" s="251">
        <f ca="1">IF(A17stdlife="n/a","n/a",IF(AJ$3&gt;(A17stdlife+$E334),('PTRM input'!$O$401*(1+rvanilla09)^0.5)-SUM($O334:AI334),('PTRM input'!$O$401*(1+rvanilla09)^0.5)/A17stdlife))</f>
        <v>0</v>
      </c>
      <c r="AK334" s="251">
        <f ca="1">IF(A17stdlife="n/a","n/a",IF(AK$3&gt;(A17stdlife+$E334),('PTRM input'!$O$401*(1+rvanilla09)^0.5)-SUM($O334:AJ334),('PTRM input'!$O$401*(1+rvanilla09)^0.5)/A17stdlife))</f>
        <v>0</v>
      </c>
      <c r="AL334" s="251">
        <f ca="1">IF(A17stdlife="n/a","n/a",IF(AL$3&gt;(A17stdlife+$E334),('PTRM input'!$O$401*(1+rvanilla09)^0.5)-SUM($O334:AK334),('PTRM input'!$O$401*(1+rvanilla09)^0.5)/A17stdlife))</f>
        <v>0</v>
      </c>
      <c r="AM334" s="251">
        <f ca="1">IF(A17stdlife="n/a","n/a",IF(AM$3&gt;(A17stdlife+$E334),('PTRM input'!$O$401*(1+rvanilla09)^0.5)-SUM($O334:AL334),('PTRM input'!$O$401*(1+rvanilla09)^0.5)/A17stdlife))</f>
        <v>0</v>
      </c>
      <c r="AN334" s="251">
        <f ca="1">IF(A17stdlife="n/a","n/a",IF(AN$3&gt;(A17stdlife+$E334),('PTRM input'!$O$401*(1+rvanilla09)^0.5)-SUM($O334:AM334),('PTRM input'!$O$401*(1+rvanilla09)^0.5)/A17stdlife))</f>
        <v>0</v>
      </c>
      <c r="AO334" s="251">
        <f ca="1">IF(A17stdlife="n/a","n/a",IF(AO$3&gt;(A17stdlife+$E334),('PTRM input'!$O$401*(1+rvanilla09)^0.5)-SUM($O334:AN334),('PTRM input'!$O$401*(1+rvanilla09)^0.5)/A17stdlife))</f>
        <v>0</v>
      </c>
      <c r="AP334" s="251">
        <f ca="1">IF(A17stdlife="n/a","n/a",IF(AP$3&gt;(A17stdlife+$E334),('PTRM input'!$O$401*(1+rvanilla09)^0.5)-SUM($O334:AO334),('PTRM input'!$O$401*(1+rvanilla09)^0.5)/A17stdlife))</f>
        <v>0</v>
      </c>
      <c r="AQ334" s="251">
        <f ca="1">IF(A17stdlife="n/a","n/a",IF(AQ$3&gt;(A17stdlife+$E334),('PTRM input'!$O$401*(1+rvanilla09)^0.5)-SUM($O334:AP334),('PTRM input'!$O$401*(1+rvanilla09)^0.5)/A17stdlife))</f>
        <v>0</v>
      </c>
      <c r="AR334" s="251">
        <f ca="1">IF(A17stdlife="n/a","n/a",IF(AR$3&gt;(A17stdlife+$E334),('PTRM input'!$O$401*(1+rvanilla09)^0.5)-SUM($O334:AQ334),('PTRM input'!$O$401*(1+rvanilla09)^0.5)/A17stdlife))</f>
        <v>0</v>
      </c>
      <c r="AS334" s="251">
        <f ca="1">IF(A17stdlife="n/a","n/a",IF(AS$3&gt;(A17stdlife+$E334),('PTRM input'!$O$401*(1+rvanilla09)^0.5)-SUM($O334:AR334),('PTRM input'!$O$401*(1+rvanilla09)^0.5)/A17stdlife))</f>
        <v>0</v>
      </c>
      <c r="AT334" s="251">
        <f ca="1">IF(A17stdlife="n/a","n/a",IF(AT$3&gt;(A17stdlife+$E334),('PTRM input'!$O$401*(1+rvanilla09)^0.5)-SUM($O334:AS334),('PTRM input'!$O$401*(1+rvanilla09)^0.5)/A17stdlife))</f>
        <v>0</v>
      </c>
      <c r="AU334" s="251">
        <f ca="1">IF(A17stdlife="n/a","n/a",IF(AU$3&gt;(A17stdlife+$E334),('PTRM input'!$O$401*(1+rvanilla09)^0.5)-SUM($O334:AT334),('PTRM input'!$O$401*(1+rvanilla09)^0.5)/A17stdlife))</f>
        <v>0</v>
      </c>
      <c r="AV334" s="251">
        <f ca="1">IF(A17stdlife="n/a","n/a",IF(AV$3&gt;(A17stdlife+$E334),('PTRM input'!$O$401*(1+rvanilla09)^0.5)-SUM($O334:AU334),('PTRM input'!$O$401*(1+rvanilla09)^0.5)/A17stdlife))</f>
        <v>0</v>
      </c>
      <c r="AW334" s="251">
        <f ca="1">IF(A17stdlife="n/a","n/a",IF(AW$3&gt;(A17stdlife+$E334),('PTRM input'!$O$401*(1+rvanilla09)^0.5)-SUM($O334:AV334),('PTRM input'!$O$401*(1+rvanilla09)^0.5)/A17stdlife))</f>
        <v>0</v>
      </c>
      <c r="AX334" s="251">
        <f ca="1">IF(A17stdlife="n/a","n/a",IF(AX$3&gt;(A17stdlife+$E334),('PTRM input'!$O$401*(1+rvanilla09)^0.5)-SUM($O334:AW334),('PTRM input'!$O$401*(1+rvanilla09)^0.5)/A17stdlife))</f>
        <v>0</v>
      </c>
      <c r="AY334" s="251">
        <f ca="1">IF(A17stdlife="n/a","n/a",IF(AY$3&gt;(A17stdlife+$E334),('PTRM input'!$O$401*(1+rvanilla09)^0.5)-SUM($O334:AX334),('PTRM input'!$O$401*(1+rvanilla09)^0.5)/A17stdlife))</f>
        <v>0</v>
      </c>
      <c r="AZ334" s="251">
        <f ca="1">IF(A17stdlife="n/a","n/a",IF(AZ$3&gt;(A17stdlife+$E334),('PTRM input'!$O$401*(1+rvanilla09)^0.5)-SUM($O334:AY334),('PTRM input'!$O$401*(1+rvanilla09)^0.5)/A17stdlife))</f>
        <v>0</v>
      </c>
      <c r="BA334" s="251">
        <f ca="1">IF(A17stdlife="n/a","n/a",IF(BA$3&gt;(A17stdlife+$E334),('PTRM input'!$O$401*(1+rvanilla09)^0.5)-SUM($O334:AZ334),('PTRM input'!$O$401*(1+rvanilla09)^0.5)/A17stdlife))</f>
        <v>0</v>
      </c>
      <c r="BB334" s="251">
        <f ca="1">IF(A17stdlife="n/a","n/a",IF(BB$3&gt;(A17stdlife+$E334),('PTRM input'!$O$401*(1+rvanilla09)^0.5)-SUM($O334:BA334),('PTRM input'!$O$401*(1+rvanilla09)^0.5)/A17stdlife))</f>
        <v>0</v>
      </c>
      <c r="BC334" s="251">
        <f ca="1">IF(A17stdlife="n/a","n/a",IF(BC$3&gt;(A17stdlife+$E334),('PTRM input'!$O$401*(1+rvanilla09)^0.5)-SUM($O334:BB334),('PTRM input'!$O$401*(1+rvanilla09)^0.5)/A17stdlife))</f>
        <v>0</v>
      </c>
      <c r="BD334" s="251">
        <f ca="1">IF(A17stdlife="n/a","n/a",IF(BD$3&gt;(A17stdlife+$E334),('PTRM input'!$O$401*(1+rvanilla09)^0.5)-SUM($O334:BC334),('PTRM input'!$O$401*(1+rvanilla09)^0.5)/A17stdlife))</f>
        <v>0</v>
      </c>
      <c r="BE334" s="251">
        <f ca="1">IF(A17stdlife="n/a","n/a",IF(BE$3&gt;(A17stdlife+$E334),('PTRM input'!$O$401*(1+rvanilla09)^0.5)-SUM($O334:BD334),('PTRM input'!$O$401*(1+rvanilla09)^0.5)/A17stdlife))</f>
        <v>0</v>
      </c>
      <c r="BF334" s="251">
        <f ca="1">IF(A17stdlife="n/a","n/a",IF(BF$3&gt;(A17stdlife+$E334),('PTRM input'!$O$401*(1+rvanilla09)^0.5)-SUM($O334:BE334),('PTRM input'!$O$401*(1+rvanilla09)^0.5)/A17stdlife))</f>
        <v>0</v>
      </c>
      <c r="BG334" s="251">
        <f ca="1">IF(A17stdlife="n/a","n/a",IF(BG$3&gt;(A17stdlife+$E334),('PTRM input'!$O$401*(1+rvanilla09)^0.5)-SUM($O334:BF334),('PTRM input'!$O$401*(1+rvanilla09)^0.5)/A17stdlife))</f>
        <v>0</v>
      </c>
      <c r="BH334" s="251">
        <f ca="1">IF(A17stdlife="n/a","n/a",IF(BH$3&gt;(A17stdlife+$E334),('PTRM input'!$O$401*(1+rvanilla09)^0.5)-SUM($O334:BG334),('PTRM input'!$O$401*(1+rvanilla09)^0.5)/A17stdlife))</f>
        <v>0</v>
      </c>
      <c r="BI334" s="251">
        <f ca="1">IF(A17stdlife="n/a","n/a",IF(BI$3&gt;(A17stdlife+$E334),('PTRM input'!$O$401*(1+rvanilla09)^0.5)-SUM($O334:BH334),('PTRM input'!$O$401*(1+rvanilla09)^0.5)/A17stdlife))</f>
        <v>0</v>
      </c>
      <c r="BJ334" s="116"/>
      <c r="BK334" s="116"/>
      <c r="BL334" s="116"/>
      <c r="BM334" s="116"/>
    </row>
    <row r="335" spans="1:65" hidden="1" outlineLevel="2">
      <c r="A335" s="116"/>
      <c r="B335" s="19"/>
      <c r="C335" s="18"/>
      <c r="D335" s="760"/>
      <c r="E335" s="87">
        <v>10</v>
      </c>
      <c r="F335" s="259"/>
      <c r="G335" s="434"/>
      <c r="H335" s="435"/>
      <c r="I335" s="435"/>
      <c r="J335" s="435"/>
      <c r="K335" s="435"/>
      <c r="L335" s="435"/>
      <c r="M335" s="435"/>
      <c r="N335" s="435"/>
      <c r="O335" s="435"/>
      <c r="P335" s="619"/>
      <c r="Q335" s="433">
        <f ca="1">IF(A17stdlife="n/a","n/a",IF(Q$3&gt;(A17stdlife+$E335),('PTRM input'!$P$401*(1+rvanilla10)^0.5)-SUM($P335:P335),('PTRM input'!$P$401*(1+rvanilla10)^0.5)/A17stdlife))</f>
        <v>0</v>
      </c>
      <c r="R335" s="251">
        <f ca="1">IF(A17stdlife="n/a","n/a",IF(R$3&gt;(A17stdlife+$E335),('PTRM input'!$P$401*(1+rvanilla10)^0.5)-SUM($P335:Q335),('PTRM input'!$P$401*(1+rvanilla10)^0.5)/A17stdlife))</f>
        <v>0</v>
      </c>
      <c r="S335" s="251">
        <f ca="1">IF(A17stdlife="n/a","n/a",IF(S$3&gt;(A17stdlife+$E335),('PTRM input'!$P$401*(1+rvanilla10)^0.5)-SUM($P335:R335),('PTRM input'!$P$401*(1+rvanilla10)^0.5)/A17stdlife))</f>
        <v>0</v>
      </c>
      <c r="T335" s="251">
        <f ca="1">IF(A17stdlife="n/a","n/a",IF(T$3&gt;(A17stdlife+$E335),('PTRM input'!$P$401*(1+rvanilla10)^0.5)-SUM($P335:S335),('PTRM input'!$P$401*(1+rvanilla10)^0.5)/A17stdlife))</f>
        <v>0</v>
      </c>
      <c r="U335" s="251">
        <f ca="1">IF(A17stdlife="n/a","n/a",IF(U$3&gt;(A17stdlife+$E335),('PTRM input'!$P$401*(1+rvanilla10)^0.5)-SUM($P335:T335),('PTRM input'!$P$401*(1+rvanilla10)^0.5)/A17stdlife))</f>
        <v>0</v>
      </c>
      <c r="V335" s="251">
        <f ca="1">IF(A17stdlife="n/a","n/a",IF(V$3&gt;(A17stdlife+$E335),('PTRM input'!$P$401*(1+rvanilla10)^0.5)-SUM($P335:U335),('PTRM input'!$P$401*(1+rvanilla10)^0.5)/A17stdlife))</f>
        <v>0</v>
      </c>
      <c r="W335" s="251">
        <f ca="1">IF(A17stdlife="n/a","n/a",IF(W$3&gt;(A17stdlife+$E335),('PTRM input'!$P$401*(1+rvanilla10)^0.5)-SUM($P335:V335),('PTRM input'!$P$401*(1+rvanilla10)^0.5)/A17stdlife))</f>
        <v>0</v>
      </c>
      <c r="X335" s="251">
        <f ca="1">IF(A17stdlife="n/a","n/a",IF(X$3&gt;(A17stdlife+$E335),('PTRM input'!$P$401*(1+rvanilla10)^0.5)-SUM($P335:W335),('PTRM input'!$P$401*(1+rvanilla10)^0.5)/A17stdlife))</f>
        <v>0</v>
      </c>
      <c r="Y335" s="251">
        <f ca="1">IF(A17stdlife="n/a","n/a",IF(Y$3&gt;(A17stdlife+$E335),('PTRM input'!$P$401*(1+rvanilla10)^0.5)-SUM($P335:X335),('PTRM input'!$P$401*(1+rvanilla10)^0.5)/A17stdlife))</f>
        <v>0</v>
      </c>
      <c r="Z335" s="251">
        <f ca="1">IF(A17stdlife="n/a","n/a",IF(Z$3&gt;(A17stdlife+$E335),('PTRM input'!$P$401*(1+rvanilla10)^0.5)-SUM($P335:Y335),('PTRM input'!$P$401*(1+rvanilla10)^0.5)/A17stdlife))</f>
        <v>0</v>
      </c>
      <c r="AA335" s="251">
        <f ca="1">IF(A17stdlife="n/a","n/a",IF(AA$3&gt;(A17stdlife+$E335),('PTRM input'!$P$401*(1+rvanilla10)^0.5)-SUM($P335:Z335),('PTRM input'!$P$401*(1+rvanilla10)^0.5)/A17stdlife))</f>
        <v>0</v>
      </c>
      <c r="AB335" s="251">
        <f ca="1">IF(A17stdlife="n/a","n/a",IF(AB$3&gt;(A17stdlife+$E335),('PTRM input'!$P$401*(1+rvanilla10)^0.5)-SUM($P335:AA335),('PTRM input'!$P$401*(1+rvanilla10)^0.5)/A17stdlife))</f>
        <v>0</v>
      </c>
      <c r="AC335" s="251">
        <f ca="1">IF(A17stdlife="n/a","n/a",IF(AC$3&gt;(A17stdlife+$E335),('PTRM input'!$P$401*(1+rvanilla10)^0.5)-SUM($P335:AB335),('PTRM input'!$P$401*(1+rvanilla10)^0.5)/A17stdlife))</f>
        <v>0</v>
      </c>
      <c r="AD335" s="251">
        <f ca="1">IF(A17stdlife="n/a","n/a",IF(AD$3&gt;(A17stdlife+$E335),('PTRM input'!$P$401*(1+rvanilla10)^0.5)-SUM($P335:AC335),('PTRM input'!$P$401*(1+rvanilla10)^0.5)/A17stdlife))</f>
        <v>0</v>
      </c>
      <c r="AE335" s="251">
        <f ca="1">IF(A17stdlife="n/a","n/a",IF(AE$3&gt;(A17stdlife+$E335),('PTRM input'!$P$401*(1+rvanilla10)^0.5)-SUM($P335:AD335),('PTRM input'!$P$401*(1+rvanilla10)^0.5)/A17stdlife))</f>
        <v>0</v>
      </c>
      <c r="AF335" s="251">
        <f ca="1">IF(A17stdlife="n/a","n/a",IF(AF$3&gt;(A17stdlife+$E335),('PTRM input'!$P$401*(1+rvanilla10)^0.5)-SUM($P335:AE335),('PTRM input'!$P$401*(1+rvanilla10)^0.5)/A17stdlife))</f>
        <v>0</v>
      </c>
      <c r="AG335" s="251">
        <f ca="1">IF(A17stdlife="n/a","n/a",IF(AG$3&gt;(A17stdlife+$E335),('PTRM input'!$P$401*(1+rvanilla10)^0.5)-SUM($P335:AF335),('PTRM input'!$P$401*(1+rvanilla10)^0.5)/A17stdlife))</f>
        <v>0</v>
      </c>
      <c r="AH335" s="251">
        <f ca="1">IF(A17stdlife="n/a","n/a",IF(AH$3&gt;(A17stdlife+$E335),('PTRM input'!$P$401*(1+rvanilla10)^0.5)-SUM($P335:AG335),('PTRM input'!$P$401*(1+rvanilla10)^0.5)/A17stdlife))</f>
        <v>0</v>
      </c>
      <c r="AI335" s="251">
        <f ca="1">IF(A17stdlife="n/a","n/a",IF(AI$3&gt;(A17stdlife+$E335),('PTRM input'!$P$401*(1+rvanilla10)^0.5)-SUM($P335:AH335),('PTRM input'!$P$401*(1+rvanilla10)^0.5)/A17stdlife))</f>
        <v>0</v>
      </c>
      <c r="AJ335" s="251">
        <f ca="1">IF(A17stdlife="n/a","n/a",IF(AJ$3&gt;(A17stdlife+$E335),('PTRM input'!$P$401*(1+rvanilla10)^0.5)-SUM($P335:AI335),('PTRM input'!$P$401*(1+rvanilla10)^0.5)/A17stdlife))</f>
        <v>0</v>
      </c>
      <c r="AK335" s="251">
        <f ca="1">IF(A17stdlife="n/a","n/a",IF(AK$3&gt;(A17stdlife+$E335),('PTRM input'!$P$401*(1+rvanilla10)^0.5)-SUM($P335:AJ335),('PTRM input'!$P$401*(1+rvanilla10)^0.5)/A17stdlife))</f>
        <v>0</v>
      </c>
      <c r="AL335" s="251">
        <f ca="1">IF(A17stdlife="n/a","n/a",IF(AL$3&gt;(A17stdlife+$E335),('PTRM input'!$P$401*(1+rvanilla10)^0.5)-SUM($P335:AK335),('PTRM input'!$P$401*(1+rvanilla10)^0.5)/A17stdlife))</f>
        <v>0</v>
      </c>
      <c r="AM335" s="251">
        <f ca="1">IF(A17stdlife="n/a","n/a",IF(AM$3&gt;(A17stdlife+$E335),('PTRM input'!$P$401*(1+rvanilla10)^0.5)-SUM($P335:AL335),('PTRM input'!$P$401*(1+rvanilla10)^0.5)/A17stdlife))</f>
        <v>0</v>
      </c>
      <c r="AN335" s="251">
        <f ca="1">IF(A17stdlife="n/a","n/a",IF(AN$3&gt;(A17stdlife+$E335),('PTRM input'!$P$401*(1+rvanilla10)^0.5)-SUM($P335:AM335),('PTRM input'!$P$401*(1+rvanilla10)^0.5)/A17stdlife))</f>
        <v>0</v>
      </c>
      <c r="AO335" s="251">
        <f ca="1">IF(A17stdlife="n/a","n/a",IF(AO$3&gt;(A17stdlife+$E335),('PTRM input'!$P$401*(1+rvanilla10)^0.5)-SUM($P335:AN335),('PTRM input'!$P$401*(1+rvanilla10)^0.5)/A17stdlife))</f>
        <v>0</v>
      </c>
      <c r="AP335" s="251">
        <f ca="1">IF(A17stdlife="n/a","n/a",IF(AP$3&gt;(A17stdlife+$E335),('PTRM input'!$P$401*(1+rvanilla10)^0.5)-SUM($P335:AO335),('PTRM input'!$P$401*(1+rvanilla10)^0.5)/A17stdlife))</f>
        <v>0</v>
      </c>
      <c r="AQ335" s="251">
        <f ca="1">IF(A17stdlife="n/a","n/a",IF(AQ$3&gt;(A17stdlife+$E335),('PTRM input'!$P$401*(1+rvanilla10)^0.5)-SUM($P335:AP335),('PTRM input'!$P$401*(1+rvanilla10)^0.5)/A17stdlife))</f>
        <v>0</v>
      </c>
      <c r="AR335" s="251">
        <f ca="1">IF(A17stdlife="n/a","n/a",IF(AR$3&gt;(A17stdlife+$E335),('PTRM input'!$P$401*(1+rvanilla10)^0.5)-SUM($P335:AQ335),('PTRM input'!$P$401*(1+rvanilla10)^0.5)/A17stdlife))</f>
        <v>0</v>
      </c>
      <c r="AS335" s="251">
        <f ca="1">IF(A17stdlife="n/a","n/a",IF(AS$3&gt;(A17stdlife+$E335),('PTRM input'!$P$401*(1+rvanilla10)^0.5)-SUM($P335:AR335),('PTRM input'!$P$401*(1+rvanilla10)^0.5)/A17stdlife))</f>
        <v>0</v>
      </c>
      <c r="AT335" s="251">
        <f ca="1">IF(A17stdlife="n/a","n/a",IF(AT$3&gt;(A17stdlife+$E335),('PTRM input'!$P$401*(1+rvanilla10)^0.5)-SUM($P335:AS335),('PTRM input'!$P$401*(1+rvanilla10)^0.5)/A17stdlife))</f>
        <v>0</v>
      </c>
      <c r="AU335" s="251">
        <f ca="1">IF(A17stdlife="n/a","n/a",IF(AU$3&gt;(A17stdlife+$E335),('PTRM input'!$P$401*(1+rvanilla10)^0.5)-SUM($P335:AT335),('PTRM input'!$P$401*(1+rvanilla10)^0.5)/A17stdlife))</f>
        <v>0</v>
      </c>
      <c r="AV335" s="251">
        <f ca="1">IF(A17stdlife="n/a","n/a",IF(AV$3&gt;(A17stdlife+$E335),('PTRM input'!$P$401*(1+rvanilla10)^0.5)-SUM($P335:AU335),('PTRM input'!$P$401*(1+rvanilla10)^0.5)/A17stdlife))</f>
        <v>0</v>
      </c>
      <c r="AW335" s="251">
        <f ca="1">IF(A17stdlife="n/a","n/a",IF(AW$3&gt;(A17stdlife+$E335),('PTRM input'!$P$401*(1+rvanilla10)^0.5)-SUM($P335:AV335),('PTRM input'!$P$401*(1+rvanilla10)^0.5)/A17stdlife))</f>
        <v>0</v>
      </c>
      <c r="AX335" s="251">
        <f ca="1">IF(A17stdlife="n/a","n/a",IF(AX$3&gt;(A17stdlife+$E335),('PTRM input'!$P$401*(1+rvanilla10)^0.5)-SUM($P335:AW335),('PTRM input'!$P$401*(1+rvanilla10)^0.5)/A17stdlife))</f>
        <v>0</v>
      </c>
      <c r="AY335" s="251">
        <f ca="1">IF(A17stdlife="n/a","n/a",IF(AY$3&gt;(A17stdlife+$E335),('PTRM input'!$P$401*(1+rvanilla10)^0.5)-SUM($P335:AX335),('PTRM input'!$P$401*(1+rvanilla10)^0.5)/A17stdlife))</f>
        <v>0</v>
      </c>
      <c r="AZ335" s="251">
        <f ca="1">IF(A17stdlife="n/a","n/a",IF(AZ$3&gt;(A17stdlife+$E335),('PTRM input'!$P$401*(1+rvanilla10)^0.5)-SUM($P335:AY335),('PTRM input'!$P$401*(1+rvanilla10)^0.5)/A17stdlife))</f>
        <v>0</v>
      </c>
      <c r="BA335" s="251">
        <f ca="1">IF(A17stdlife="n/a","n/a",IF(BA$3&gt;(A17stdlife+$E335),('PTRM input'!$P$401*(1+rvanilla10)^0.5)-SUM($P335:AZ335),('PTRM input'!$P$401*(1+rvanilla10)^0.5)/A17stdlife))</f>
        <v>0</v>
      </c>
      <c r="BB335" s="251">
        <f ca="1">IF(A17stdlife="n/a","n/a",IF(BB$3&gt;(A17stdlife+$E335),('PTRM input'!$P$401*(1+rvanilla10)^0.5)-SUM($P335:BA335),('PTRM input'!$P$401*(1+rvanilla10)^0.5)/A17stdlife))</f>
        <v>0</v>
      </c>
      <c r="BC335" s="251">
        <f ca="1">IF(A17stdlife="n/a","n/a",IF(BC$3&gt;(A17stdlife+$E335),('PTRM input'!$P$401*(1+rvanilla10)^0.5)-SUM($P335:BB335),('PTRM input'!$P$401*(1+rvanilla10)^0.5)/A17stdlife))</f>
        <v>0</v>
      </c>
      <c r="BD335" s="251">
        <f ca="1">IF(A17stdlife="n/a","n/a",IF(BD$3&gt;(A17stdlife+$E335),('PTRM input'!$P$401*(1+rvanilla10)^0.5)-SUM($P335:BC335),('PTRM input'!$P$401*(1+rvanilla10)^0.5)/A17stdlife))</f>
        <v>0</v>
      </c>
      <c r="BE335" s="251">
        <f ca="1">IF(A17stdlife="n/a","n/a",IF(BE$3&gt;(A17stdlife+$E335),('PTRM input'!$P$401*(1+rvanilla10)^0.5)-SUM($P335:BD335),('PTRM input'!$P$401*(1+rvanilla10)^0.5)/A17stdlife))</f>
        <v>0</v>
      </c>
      <c r="BF335" s="251">
        <f ca="1">IF(A17stdlife="n/a","n/a",IF(BF$3&gt;(A17stdlife+$E335),('PTRM input'!$P$401*(1+rvanilla10)^0.5)-SUM($P335:BE335),('PTRM input'!$P$401*(1+rvanilla10)^0.5)/A17stdlife))</f>
        <v>0</v>
      </c>
      <c r="BG335" s="251">
        <f ca="1">IF(A17stdlife="n/a","n/a",IF(BG$3&gt;(A17stdlife+$E335),('PTRM input'!$P$401*(1+rvanilla10)^0.5)-SUM($P335:BF335),('PTRM input'!$P$401*(1+rvanilla10)^0.5)/A17stdlife))</f>
        <v>0</v>
      </c>
      <c r="BH335" s="251">
        <f ca="1">IF(A17stdlife="n/a","n/a",IF(BH$3&gt;(A17stdlife+$E335),('PTRM input'!$P$401*(1+rvanilla10)^0.5)-SUM($P335:BG335),('PTRM input'!$P$401*(1+rvanilla10)^0.5)/A17stdlife))</f>
        <v>0</v>
      </c>
      <c r="BI335" s="251">
        <f ca="1">IF(A17stdlife="n/a","n/a",IF(BI$3&gt;(A17stdlife+$E335),('PTRM input'!$P$401*(1+rvanilla10)^0.5)-SUM($P335:BH335),('PTRM input'!$P$401*(1+rvanilla10)^0.5)/A17stdlife))</f>
        <v>0</v>
      </c>
      <c r="BJ335" s="116"/>
      <c r="BK335" s="116"/>
      <c r="BL335" s="116"/>
      <c r="BM335" s="116"/>
    </row>
    <row r="336" spans="1:65" hidden="1" outlineLevel="1" collapsed="1">
      <c r="A336" s="116"/>
      <c r="B336" s="9"/>
      <c r="C336" s="19">
        <f>Asset17</f>
        <v>0</v>
      </c>
      <c r="D336" s="9"/>
      <c r="E336" s="9"/>
      <c r="F336" s="260"/>
      <c r="G336" s="261">
        <f>SUM(G324:G335)</f>
        <v>0</v>
      </c>
      <c r="H336" s="261">
        <f t="shared" ref="H336:K336" ca="1" si="104">SUM(H324:H335)</f>
        <v>0</v>
      </c>
      <c r="I336" s="261">
        <f t="shared" ca="1" si="104"/>
        <v>0</v>
      </c>
      <c r="J336" s="261">
        <f t="shared" ca="1" si="104"/>
        <v>0</v>
      </c>
      <c r="K336" s="261">
        <f t="shared" ca="1" si="104"/>
        <v>0</v>
      </c>
      <c r="L336" s="261">
        <f t="shared" ref="L336:AL336" ca="1" si="105">SUM(L324:L335)</f>
        <v>0</v>
      </c>
      <c r="M336" s="261">
        <f t="shared" ca="1" si="105"/>
        <v>0</v>
      </c>
      <c r="N336" s="261">
        <f t="shared" ca="1" si="105"/>
        <v>0</v>
      </c>
      <c r="O336" s="261">
        <f t="shared" ca="1" si="105"/>
        <v>0</v>
      </c>
      <c r="P336" s="261">
        <f t="shared" ca="1" si="105"/>
        <v>0</v>
      </c>
      <c r="Q336" s="261">
        <f t="shared" ca="1" si="105"/>
        <v>0</v>
      </c>
      <c r="R336" s="371">
        <f t="shared" ca="1" si="105"/>
        <v>0</v>
      </c>
      <c r="S336" s="371">
        <f t="shared" ca="1" si="105"/>
        <v>0</v>
      </c>
      <c r="T336" s="371">
        <f t="shared" ca="1" si="105"/>
        <v>0</v>
      </c>
      <c r="U336" s="371">
        <f t="shared" ca="1" si="105"/>
        <v>0</v>
      </c>
      <c r="V336" s="371">
        <f t="shared" ca="1" si="105"/>
        <v>0</v>
      </c>
      <c r="W336" s="371">
        <f t="shared" ca="1" si="105"/>
        <v>0</v>
      </c>
      <c r="X336" s="371">
        <f t="shared" ca="1" si="105"/>
        <v>0</v>
      </c>
      <c r="Y336" s="371">
        <f t="shared" ca="1" si="105"/>
        <v>0</v>
      </c>
      <c r="Z336" s="371">
        <f t="shared" ca="1" si="105"/>
        <v>0</v>
      </c>
      <c r="AA336" s="371">
        <f t="shared" ca="1" si="105"/>
        <v>0</v>
      </c>
      <c r="AB336" s="371">
        <f t="shared" ca="1" si="105"/>
        <v>0</v>
      </c>
      <c r="AC336" s="371">
        <f t="shared" ca="1" si="105"/>
        <v>0</v>
      </c>
      <c r="AD336" s="371">
        <f t="shared" ca="1" si="105"/>
        <v>0</v>
      </c>
      <c r="AE336" s="371">
        <f t="shared" ca="1" si="105"/>
        <v>0</v>
      </c>
      <c r="AF336" s="371">
        <f t="shared" ca="1" si="105"/>
        <v>0</v>
      </c>
      <c r="AG336" s="371">
        <f t="shared" ca="1" si="105"/>
        <v>0</v>
      </c>
      <c r="AH336" s="371">
        <f t="shared" ca="1" si="105"/>
        <v>0</v>
      </c>
      <c r="AI336" s="371">
        <f t="shared" ca="1" si="105"/>
        <v>0</v>
      </c>
      <c r="AJ336" s="371">
        <f t="shared" ca="1" si="105"/>
        <v>0</v>
      </c>
      <c r="AK336" s="371">
        <f t="shared" ca="1" si="105"/>
        <v>0</v>
      </c>
      <c r="AL336" s="371">
        <f t="shared" ca="1" si="105"/>
        <v>0</v>
      </c>
      <c r="AM336" s="371">
        <f t="shared" ref="AM336:BI336" ca="1" si="106">SUM(AM324:AM335)</f>
        <v>0</v>
      </c>
      <c r="AN336" s="371">
        <f t="shared" ca="1" si="106"/>
        <v>0</v>
      </c>
      <c r="AO336" s="371">
        <f t="shared" ca="1" si="106"/>
        <v>0</v>
      </c>
      <c r="AP336" s="371">
        <f t="shared" ca="1" si="106"/>
        <v>0</v>
      </c>
      <c r="AQ336" s="371">
        <f t="shared" ca="1" si="106"/>
        <v>0</v>
      </c>
      <c r="AR336" s="371">
        <f t="shared" ca="1" si="106"/>
        <v>0</v>
      </c>
      <c r="AS336" s="371">
        <f t="shared" ca="1" si="106"/>
        <v>0</v>
      </c>
      <c r="AT336" s="371">
        <f t="shared" ca="1" si="106"/>
        <v>0</v>
      </c>
      <c r="AU336" s="371">
        <f t="shared" ca="1" si="106"/>
        <v>0</v>
      </c>
      <c r="AV336" s="371">
        <f t="shared" ca="1" si="106"/>
        <v>0</v>
      </c>
      <c r="AW336" s="371">
        <f t="shared" ca="1" si="106"/>
        <v>0</v>
      </c>
      <c r="AX336" s="371">
        <f t="shared" ca="1" si="106"/>
        <v>0</v>
      </c>
      <c r="AY336" s="371">
        <f t="shared" ca="1" si="106"/>
        <v>0</v>
      </c>
      <c r="AZ336" s="371">
        <f t="shared" ca="1" si="106"/>
        <v>0</v>
      </c>
      <c r="BA336" s="371">
        <f t="shared" ca="1" si="106"/>
        <v>0</v>
      </c>
      <c r="BB336" s="371">
        <f t="shared" ca="1" si="106"/>
        <v>0</v>
      </c>
      <c r="BC336" s="371">
        <f t="shared" ca="1" si="106"/>
        <v>0</v>
      </c>
      <c r="BD336" s="371">
        <f t="shared" ca="1" si="106"/>
        <v>0</v>
      </c>
      <c r="BE336" s="371">
        <f t="shared" ca="1" si="106"/>
        <v>0</v>
      </c>
      <c r="BF336" s="371">
        <f t="shared" ca="1" si="106"/>
        <v>0</v>
      </c>
      <c r="BG336" s="371">
        <f t="shared" ca="1" si="106"/>
        <v>0</v>
      </c>
      <c r="BH336" s="371">
        <f t="shared" ca="1" si="106"/>
        <v>0</v>
      </c>
      <c r="BI336" s="371">
        <f t="shared" ca="1" si="106"/>
        <v>0</v>
      </c>
      <c r="BJ336" s="116"/>
      <c r="BK336" s="116"/>
      <c r="BL336" s="116"/>
      <c r="BM336" s="116"/>
    </row>
    <row r="337" spans="1:65" hidden="1" outlineLevel="2">
      <c r="A337" s="116"/>
      <c r="B337" s="106">
        <f>C349</f>
        <v>0</v>
      </c>
      <c r="C337" s="614"/>
      <c r="D337" s="615" t="s">
        <v>236</v>
      </c>
      <c r="E337" s="614"/>
      <c r="F337" s="616"/>
      <c r="G337" s="617">
        <f>IF(('PTRM input'!$E$515='PTRM input'!$G$514),IF(G$3&gt;A18remlife,A18acvalue-SUM(F337:$F337),IF(A18remlife="N/A","n/a",A18acvalue/A18remlife)),'PTRM input'!G$537)</f>
        <v>0</v>
      </c>
      <c r="H337" s="617">
        <f>IF(('PTRM input'!$E$515='PTRM input'!$G$514),IF(H$3&gt;A18remlife,A18acvalue-SUM($F337:G337),IF(A18remlife="N/A","n/a",A18acvalue/A18remlife)),'PTRM input'!H$537)</f>
        <v>0</v>
      </c>
      <c r="I337" s="617">
        <f>IF(('PTRM input'!$E$515='PTRM input'!$G$514),IF(I$3&gt;A18remlife,A18acvalue-SUM($F337:H337),IF(A18remlife="N/A","n/a",A18acvalue/A18remlife)),'PTRM input'!I$537)</f>
        <v>0</v>
      </c>
      <c r="J337" s="617">
        <f>IF(('PTRM input'!$E$515='PTRM input'!$G$514),IF(J$3&gt;A18remlife,A18acvalue-SUM($F337:I337),IF(A18remlife="N/A","n/a",A18acvalue/A18remlife)),'PTRM input'!J$537)</f>
        <v>0</v>
      </c>
      <c r="K337" s="617">
        <f>IF(('PTRM input'!$E$515='PTRM input'!$G$514),IF(K$3&gt;A18remlife,A18acvalue-SUM($F337:J337),IF(A18remlife="N/A","n/a",A18acvalue/A18remlife)),'PTRM input'!K$537)</f>
        <v>0</v>
      </c>
      <c r="L337" s="617">
        <f>IF(('PTRM input'!$E$515='PTRM input'!$G$514),IF(L$3&gt;A18remlife,A18acvalue-SUM($F337:K337),IF(A18remlife="N/A","n/a",A18acvalue/A18remlife)),'PTRM input'!L$537)</f>
        <v>0</v>
      </c>
      <c r="M337" s="617">
        <f>IF(('PTRM input'!$E$515='PTRM input'!$G$514),IF(M$3&gt;A18remlife,A18acvalue-SUM($F337:L337),IF(A18remlife="N/A","n/a",A18acvalue/A18remlife)),'PTRM input'!M$537)</f>
        <v>0</v>
      </c>
      <c r="N337" s="617">
        <f>IF(('PTRM input'!$E$515='PTRM input'!$G$514),IF(N$3&gt;A18remlife,A18acvalue-SUM($F337:M337),IF(A18remlife="N/A","n/a",A18acvalue/A18remlife)),'PTRM input'!N$537)</f>
        <v>0</v>
      </c>
      <c r="O337" s="617">
        <f>IF(('PTRM input'!$E$515='PTRM input'!$G$514),IF(O$3&gt;A18remlife,A18acvalue-SUM($F337:N337),IF(A18remlife="N/A","n/a",A18acvalue/A18remlife)),'PTRM input'!O$537)</f>
        <v>0</v>
      </c>
      <c r="P337" s="617">
        <f>IF(('PTRM input'!$E$515='PTRM input'!$G$514),IF(P$3&gt;A18remlife,A18acvalue-SUM($F337:O337),IF(A18remlife="N/A","n/a",A18acvalue/A18remlife)),'PTRM input'!P$537)</f>
        <v>0</v>
      </c>
      <c r="Q337" s="617">
        <f>IF(('PTRM input'!$E$515='PTRM input'!$G$514),IF(Q$3&gt;A18remlife,A18acvalue-SUM($F337:P337),IF(A18remlife="N/A","n/a",A18acvalue/A18remlife)),'PTRM input'!Q$537)</f>
        <v>0</v>
      </c>
      <c r="R337" s="617">
        <f>IF(('PTRM input'!$E$515='PTRM input'!$G$514),IF(R$3&gt;A18remlife,A18acvalue-SUM($F337:Q337),IF(A18remlife="N/A","n/a",A18acvalue/A18remlife)),'PTRM input'!R$537)</f>
        <v>0</v>
      </c>
      <c r="S337" s="617">
        <f>IF(('PTRM input'!$E$515='PTRM input'!$G$514),IF(S$3&gt;A18remlife,A18acvalue-SUM($F337:R337),IF(A18remlife="N/A","n/a",A18acvalue/A18remlife)),'PTRM input'!S$537)</f>
        <v>0</v>
      </c>
      <c r="T337" s="617">
        <f>IF(('PTRM input'!$E$515='PTRM input'!$G$514),IF(T$3&gt;A18remlife,A18acvalue-SUM($F337:S337),IF(A18remlife="N/A","n/a",A18acvalue/A18remlife)),'PTRM input'!T$537)</f>
        <v>0</v>
      </c>
      <c r="U337" s="617">
        <f>IF(('PTRM input'!$E$515='PTRM input'!$G$514),IF(U$3&gt;A18remlife,A18acvalue-SUM($F337:T337),IF(A18remlife="N/A","n/a",A18acvalue/A18remlife)),'PTRM input'!U$537)</f>
        <v>0</v>
      </c>
      <c r="V337" s="617">
        <f>IF(('PTRM input'!$E$515='PTRM input'!$G$514),IF(V$3&gt;A18remlife,A18acvalue-SUM($F337:U337),IF(A18remlife="N/A","n/a",A18acvalue/A18remlife)),'PTRM input'!V$537)</f>
        <v>0</v>
      </c>
      <c r="W337" s="617">
        <f>IF(('PTRM input'!$E$515='PTRM input'!$G$514),IF(W$3&gt;A18remlife,A18acvalue-SUM($F337:V337),IF(A18remlife="N/A","n/a",A18acvalue/A18remlife)),'PTRM input'!W$537)</f>
        <v>0</v>
      </c>
      <c r="X337" s="617">
        <f>IF(('PTRM input'!$E$515='PTRM input'!$G$514),IF(X$3&gt;A18remlife,A18acvalue-SUM($F337:W337),IF(A18remlife="N/A","n/a",A18acvalue/A18remlife)),'PTRM input'!X$537)</f>
        <v>0</v>
      </c>
      <c r="Y337" s="617">
        <f>IF(('PTRM input'!$E$515='PTRM input'!$G$514),IF(Y$3&gt;A18remlife,A18acvalue-SUM($F337:X337),IF(A18remlife="N/A","n/a",A18acvalue/A18remlife)),'PTRM input'!Y$537)</f>
        <v>0</v>
      </c>
      <c r="Z337" s="617">
        <f>IF(('PTRM input'!$E$515='PTRM input'!$G$514),IF(Z$3&gt;A18remlife,A18acvalue-SUM($F337:Y337),IF(A18remlife="N/A","n/a",A18acvalue/A18remlife)),'PTRM input'!Z$537)</f>
        <v>0</v>
      </c>
      <c r="AA337" s="617">
        <f>IF(('PTRM input'!$E$515='PTRM input'!$G$514),IF(AA$3&gt;A18remlife,A18acvalue-SUM($F337:Z337),IF(A18remlife="N/A","n/a",A18acvalue/A18remlife)),'PTRM input'!AA$537)</f>
        <v>0</v>
      </c>
      <c r="AB337" s="617">
        <f>IF(('PTRM input'!$E$515='PTRM input'!$G$514),IF(AB$3&gt;A18remlife,A18acvalue-SUM($F337:AA337),IF(A18remlife="N/A","n/a",A18acvalue/A18remlife)),'PTRM input'!AB$537)</f>
        <v>0</v>
      </c>
      <c r="AC337" s="617">
        <f>IF(('PTRM input'!$E$515='PTRM input'!$G$514),IF(AC$3&gt;A18remlife,A18acvalue-SUM($F337:AB337),IF(A18remlife="N/A","n/a",A18acvalue/A18remlife)),'PTRM input'!AC$537)</f>
        <v>0</v>
      </c>
      <c r="AD337" s="617">
        <f>IF(('PTRM input'!$E$515='PTRM input'!$G$514),IF(AD$3&gt;A18remlife,A18acvalue-SUM($F337:AC337),IF(A18remlife="N/A","n/a",A18acvalue/A18remlife)),'PTRM input'!AD$537)</f>
        <v>0</v>
      </c>
      <c r="AE337" s="617">
        <f>IF(('PTRM input'!$E$515='PTRM input'!$G$514),IF(AE$3&gt;A18remlife,A18acvalue-SUM($F337:AD337),IF(A18remlife="N/A","n/a",A18acvalue/A18remlife)),'PTRM input'!AE$537)</f>
        <v>0</v>
      </c>
      <c r="AF337" s="617">
        <f>IF(('PTRM input'!$E$515='PTRM input'!$G$514),IF(AF$3&gt;A18remlife,A18acvalue-SUM($F337:AE337),IF(A18remlife="N/A","n/a",A18acvalue/A18remlife)),'PTRM input'!AF$537)</f>
        <v>0</v>
      </c>
      <c r="AG337" s="617">
        <f>IF(('PTRM input'!$E$515='PTRM input'!$G$514),IF(AG$3&gt;A18remlife,A18acvalue-SUM($F337:AF337),IF(A18remlife="N/A","n/a",A18acvalue/A18remlife)),'PTRM input'!AG$537)</f>
        <v>0</v>
      </c>
      <c r="AH337" s="617">
        <f>IF(('PTRM input'!$E$515='PTRM input'!$G$514),IF(AH$3&gt;A18remlife,A18acvalue-SUM($F337:AG337),IF(A18remlife="N/A","n/a",A18acvalue/A18remlife)),'PTRM input'!AH$537)</f>
        <v>0</v>
      </c>
      <c r="AI337" s="617">
        <f>IF(('PTRM input'!$E$515='PTRM input'!$G$514),IF(AI$3&gt;A18remlife,A18acvalue-SUM($F337:AH337),IF(A18remlife="N/A","n/a",A18acvalue/A18remlife)),'PTRM input'!AI$537)</f>
        <v>0</v>
      </c>
      <c r="AJ337" s="617">
        <f>IF(('PTRM input'!$E$515='PTRM input'!$G$514),IF(AJ$3&gt;A18remlife,A18acvalue-SUM($F337:AI337),IF(A18remlife="N/A","n/a",A18acvalue/A18remlife)),'PTRM input'!AJ$537)</f>
        <v>0</v>
      </c>
      <c r="AK337" s="617">
        <f>IF(('PTRM input'!$E$515='PTRM input'!$G$514),IF(AK$3&gt;A18remlife,A18acvalue-SUM($F337:AJ337),IF(A18remlife="N/A","n/a",A18acvalue/A18remlife)),'PTRM input'!AK$537)</f>
        <v>0</v>
      </c>
      <c r="AL337" s="617">
        <f>IF(('PTRM input'!$E$515='PTRM input'!$G$514),IF(AL$3&gt;A18remlife,A18acvalue-SUM($F337:AK337),IF(A18remlife="N/A","n/a",A18acvalue/A18remlife)),'PTRM input'!AL$537)</f>
        <v>0</v>
      </c>
      <c r="AM337" s="617">
        <f>IF(('PTRM input'!$E$515='PTRM input'!$G$514),IF(AM$3&gt;A18remlife,A18acvalue-SUM($F337:AL337),IF(A18remlife="N/A","n/a",A18acvalue/A18remlife)),'PTRM input'!AM$537)</f>
        <v>0</v>
      </c>
      <c r="AN337" s="617">
        <f>IF(('PTRM input'!$E$515='PTRM input'!$G$514),IF(AN$3&gt;A18remlife,A18acvalue-SUM($F337:AM337),IF(A18remlife="N/A","n/a",A18acvalue/A18remlife)),'PTRM input'!AN$537)</f>
        <v>0</v>
      </c>
      <c r="AO337" s="617">
        <f>IF(('PTRM input'!$E$515='PTRM input'!$G$514),IF(AO$3&gt;A18remlife,A18acvalue-SUM($F337:AN337),IF(A18remlife="N/A","n/a",A18acvalue/A18remlife)),'PTRM input'!AO$537)</f>
        <v>0</v>
      </c>
      <c r="AP337" s="617">
        <f>IF(('PTRM input'!$E$515='PTRM input'!$G$514),IF(AP$3&gt;A18remlife,A18acvalue-SUM($F337:AO337),IF(A18remlife="N/A","n/a",A18acvalue/A18remlife)),'PTRM input'!AP$537)</f>
        <v>0</v>
      </c>
      <c r="AQ337" s="617">
        <f>IF(('PTRM input'!$E$515='PTRM input'!$G$514),IF(AQ$3&gt;A18remlife,A18acvalue-SUM($F337:AP337),IF(A18remlife="N/A","n/a",A18acvalue/A18remlife)),'PTRM input'!AQ$537)</f>
        <v>0</v>
      </c>
      <c r="AR337" s="617">
        <f>IF(('PTRM input'!$E$515='PTRM input'!$G$514),IF(AR$3&gt;A18remlife,A18acvalue-SUM($F337:AQ337),IF(A18remlife="N/A","n/a",A18acvalue/A18remlife)),'PTRM input'!AR$537)</f>
        <v>0</v>
      </c>
      <c r="AS337" s="617">
        <f>IF(('PTRM input'!$E$515='PTRM input'!$G$514),IF(AS$3&gt;A18remlife,A18acvalue-SUM($F337:AR337),IF(A18remlife="N/A","n/a",A18acvalue/A18remlife)),'PTRM input'!AS$537)</f>
        <v>0</v>
      </c>
      <c r="AT337" s="617">
        <f>IF(('PTRM input'!$E$515='PTRM input'!$G$514),IF(AT$3&gt;A18remlife,A18acvalue-SUM($F337:AS337),IF(A18remlife="N/A","n/a",A18acvalue/A18remlife)),'PTRM input'!AT$537)</f>
        <v>0</v>
      </c>
      <c r="AU337" s="617">
        <f>IF(('PTRM input'!$E$515='PTRM input'!$G$514),IF(AU$3&gt;A18remlife,A18acvalue-SUM($F337:AT337),IF(A18remlife="N/A","n/a",A18acvalue/A18remlife)),'PTRM input'!AU$537)</f>
        <v>0</v>
      </c>
      <c r="AV337" s="617">
        <f>IF(('PTRM input'!$E$515='PTRM input'!$G$514),IF(AV$3&gt;A18remlife,A18acvalue-SUM($F337:AU337),IF(A18remlife="N/A","n/a",A18acvalue/A18remlife)),'PTRM input'!AV$537)</f>
        <v>0</v>
      </c>
      <c r="AW337" s="617">
        <f>IF(('PTRM input'!$E$515='PTRM input'!$G$514),IF(AW$3&gt;A18remlife,A18acvalue-SUM($F337:AV337),IF(A18remlife="N/A","n/a",A18acvalue/A18remlife)),'PTRM input'!AW$537)</f>
        <v>0</v>
      </c>
      <c r="AX337" s="617">
        <f>IF(('PTRM input'!$E$515='PTRM input'!$G$514),IF(AX$3&gt;A18remlife,A18acvalue-SUM($F337:AW337),IF(A18remlife="N/A","n/a",A18acvalue/A18remlife)),'PTRM input'!AX$537)</f>
        <v>0</v>
      </c>
      <c r="AY337" s="617">
        <f>IF(('PTRM input'!$E$515='PTRM input'!$G$514),IF(AY$3&gt;A18remlife,A18acvalue-SUM($F337:AX337),IF(A18remlife="N/A","n/a",A18acvalue/A18remlife)),'PTRM input'!AY$537)</f>
        <v>0</v>
      </c>
      <c r="AZ337" s="617">
        <f>IF(('PTRM input'!$E$515='PTRM input'!$G$514),IF(AZ$3&gt;A18remlife,A18acvalue-SUM($F337:AY337),IF(A18remlife="N/A","n/a",A18acvalue/A18remlife)),'PTRM input'!AZ$537)</f>
        <v>0</v>
      </c>
      <c r="BA337" s="617">
        <f>IF(('PTRM input'!$E$515='PTRM input'!$G$514),IF(BA$3&gt;A18remlife,A18acvalue-SUM($F337:AZ337),IF(A18remlife="N/A","n/a",A18acvalue/A18remlife)),'PTRM input'!BA$537)</f>
        <v>0</v>
      </c>
      <c r="BB337" s="617">
        <f>IF(('PTRM input'!$E$515='PTRM input'!$G$514),IF(BB$3&gt;A18remlife,A18acvalue-SUM($F337:BA337),IF(A18remlife="N/A","n/a",A18acvalue/A18remlife)),'PTRM input'!BB$537)</f>
        <v>0</v>
      </c>
      <c r="BC337" s="617">
        <f>IF(('PTRM input'!$E$515='PTRM input'!$G$514),IF(BC$3&gt;A18remlife,A18acvalue-SUM($F337:BB337),IF(A18remlife="N/A","n/a",A18acvalue/A18remlife)),'PTRM input'!BC$537)</f>
        <v>0</v>
      </c>
      <c r="BD337" s="617">
        <f>IF(('PTRM input'!$E$515='PTRM input'!$G$514),IF(BD$3&gt;A18remlife,A18acvalue-SUM($F337:BC337),IF(A18remlife="N/A","n/a",A18acvalue/A18remlife)),'PTRM input'!BD$537)</f>
        <v>0</v>
      </c>
      <c r="BE337" s="617">
        <f>IF(('PTRM input'!$E$515='PTRM input'!$G$514),IF(BE$3&gt;A18remlife,A18acvalue-SUM($F337:BD337),IF(A18remlife="N/A","n/a",A18acvalue/A18remlife)),'PTRM input'!BE$537)</f>
        <v>0</v>
      </c>
      <c r="BF337" s="617">
        <f>IF(('PTRM input'!$E$515='PTRM input'!$G$514),IF(BF$3&gt;A18remlife,A18acvalue-SUM($F337:BE337),IF(A18remlife="N/A","n/a",A18acvalue/A18remlife)),'PTRM input'!BF$537)</f>
        <v>0</v>
      </c>
      <c r="BG337" s="617">
        <f>IF(('PTRM input'!$E$515='PTRM input'!$G$514),IF(BG$3&gt;A18remlife,A18acvalue-SUM($F337:BF337),IF(A18remlife="N/A","n/a",A18acvalue/A18remlife)),'PTRM input'!BG$537)</f>
        <v>0</v>
      </c>
      <c r="BH337" s="617">
        <f>IF(('PTRM input'!$E$515='PTRM input'!$G$514),IF(BH$3&gt;A18remlife,A18acvalue-SUM($F337:BG337),IF(A18remlife="N/A","n/a",A18acvalue/A18remlife)),'PTRM input'!BH$537)</f>
        <v>0</v>
      </c>
      <c r="BI337" s="617">
        <f>IF(('PTRM input'!$E$515='PTRM input'!$G$514),IF(BI$3&gt;A18remlife,A18acvalue-SUM($F337:BH337),IF(A18remlife="N/A","n/a",A18acvalue/A18remlife)),'PTRM input'!BI$537)</f>
        <v>0</v>
      </c>
      <c r="BJ337" s="116"/>
      <c r="BK337" s="116"/>
      <c r="BL337" s="116"/>
      <c r="BM337" s="116"/>
    </row>
    <row r="338" spans="1:65" ht="12.75" hidden="1" customHeight="1" outlineLevel="2">
      <c r="A338" s="116"/>
      <c r="B338" s="19"/>
      <c r="C338" s="18"/>
      <c r="D338" s="760" t="s">
        <v>237</v>
      </c>
      <c r="E338" s="86">
        <v>0</v>
      </c>
      <c r="F338" s="259"/>
      <c r="G338" s="433"/>
      <c r="H338" s="433"/>
      <c r="I338" s="433"/>
      <c r="J338" s="433"/>
      <c r="K338" s="433"/>
      <c r="L338" s="433"/>
      <c r="M338" s="433"/>
      <c r="N338" s="433"/>
      <c r="O338" s="433"/>
      <c r="P338" s="433"/>
      <c r="Q338" s="433"/>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51"/>
      <c r="AV338" s="251"/>
      <c r="AW338" s="251"/>
      <c r="AX338" s="251"/>
      <c r="AY338" s="251"/>
      <c r="AZ338" s="251"/>
      <c r="BA338" s="251"/>
      <c r="BB338" s="251"/>
      <c r="BC338" s="251"/>
      <c r="BD338" s="251"/>
      <c r="BE338" s="251"/>
      <c r="BF338" s="251"/>
      <c r="BG338" s="251"/>
      <c r="BH338" s="251"/>
      <c r="BI338" s="251"/>
      <c r="BJ338" s="116"/>
      <c r="BK338" s="116"/>
      <c r="BL338" s="116"/>
      <c r="BM338" s="116"/>
    </row>
    <row r="339" spans="1:65" hidden="1" outlineLevel="2">
      <c r="A339" s="116"/>
      <c r="B339" s="19"/>
      <c r="C339" s="18"/>
      <c r="D339" s="760"/>
      <c r="E339" s="86">
        <v>1</v>
      </c>
      <c r="F339" s="259"/>
      <c r="G339" s="618"/>
      <c r="H339" s="433">
        <f ca="1">IF(A18stdlife="n/a","n/a",IF(H$3&gt;(A18stdlife+$E339),('PTRM input'!$G$402*(1+rvanilla01)^0.5)-SUM(G339:$G339),('PTRM input'!$G$402*(1+rvanilla01)^0.5)/A18stdlife))</f>
        <v>0</v>
      </c>
      <c r="I339" s="433">
        <f ca="1">IF(A18stdlife="n/a","n/a",IF(I$3&gt;(A18stdlife+$E339),('PTRM input'!$G$402*(1+rvanilla01)^0.5)-SUM($G339:H339),('PTRM input'!$G$402*(1+rvanilla01)^0.5)/A18stdlife))</f>
        <v>0</v>
      </c>
      <c r="J339" s="433">
        <f ca="1">IF(A18stdlife="n/a","n/a",IF(J$3&gt;(A18stdlife+$E339),('PTRM input'!$G$402*(1+rvanilla01)^0.5)-SUM($G339:I339),('PTRM input'!$G$402*(1+rvanilla01)^0.5)/A18stdlife))</f>
        <v>0</v>
      </c>
      <c r="K339" s="433">
        <f ca="1">IF(A18stdlife="n/a","n/a",IF(K$3&gt;(A18stdlife+$E339),('PTRM input'!$G$402*(1+rvanilla01)^0.5)-SUM($G339:J339),('PTRM input'!$G$402*(1+rvanilla01)^0.5)/A18stdlife))</f>
        <v>0</v>
      </c>
      <c r="L339" s="433">
        <f ca="1">IF(A18stdlife="n/a","n/a",IF(L$3&gt;(A18stdlife+$E339),('PTRM input'!$G$402*(1+rvanilla01)^0.5)-SUM($G339:K339),('PTRM input'!$G$402*(1+rvanilla01)^0.5)/A18stdlife))</f>
        <v>0</v>
      </c>
      <c r="M339" s="433">
        <f ca="1">IF(A18stdlife="n/a","n/a",IF(M$3&gt;(A18stdlife+$E339),('PTRM input'!$G$402*(1+rvanilla01)^0.5)-SUM($G339:L339),('PTRM input'!$G$402*(1+rvanilla01)^0.5)/A18stdlife))</f>
        <v>0</v>
      </c>
      <c r="N339" s="433">
        <f ca="1">IF(A18stdlife="n/a","n/a",IF(N$3&gt;(A18stdlife+$E339),('PTRM input'!$G$402*(1+rvanilla01)^0.5)-SUM($G339:M339),('PTRM input'!$G$402*(1+rvanilla01)^0.5)/A18stdlife))</f>
        <v>0</v>
      </c>
      <c r="O339" s="433">
        <f ca="1">IF(A18stdlife="n/a","n/a",IF(O$3&gt;(A18stdlife+$E339),('PTRM input'!$G$402*(1+rvanilla01)^0.5)-SUM($G339:N339),('PTRM input'!$G$402*(1+rvanilla01)^0.5)/A18stdlife))</f>
        <v>0</v>
      </c>
      <c r="P339" s="433">
        <f ca="1">IF(A18stdlife="n/a","n/a",IF(P$3&gt;(A18stdlife+$E339),('PTRM input'!$G$402*(1+rvanilla01)^0.5)-SUM($G339:O339),('PTRM input'!$G$402*(1+rvanilla01)^0.5)/A18stdlife))</f>
        <v>0</v>
      </c>
      <c r="Q339" s="433">
        <f ca="1">IF(A18stdlife="n/a","n/a",IF(Q$3&gt;(A18stdlife+$E339),('PTRM input'!$G$402*(1+rvanilla01)^0.5)-SUM($G339:P339),('PTRM input'!$G$402*(1+rvanilla01)^0.5)/A18stdlife))</f>
        <v>0</v>
      </c>
      <c r="R339" s="251">
        <f ca="1">IF(A18stdlife="n/a","n/a",IF(R$3&gt;(A18stdlife+$E339),('PTRM input'!$G$402*(1+rvanilla01)^0.5)-SUM($G339:Q339),('PTRM input'!$G$402*(1+rvanilla01)^0.5)/A18stdlife))</f>
        <v>0</v>
      </c>
      <c r="S339" s="251">
        <f ca="1">IF(A18stdlife="n/a","n/a",IF(S$3&gt;(A18stdlife+$E339),('PTRM input'!$G$402*(1+rvanilla01)^0.5)-SUM($G339:R339),('PTRM input'!$G$402*(1+rvanilla01)^0.5)/A18stdlife))</f>
        <v>0</v>
      </c>
      <c r="T339" s="251">
        <f ca="1">IF(A18stdlife="n/a","n/a",IF(T$3&gt;(A18stdlife+$E339),('PTRM input'!$G$402*(1+rvanilla01)^0.5)-SUM($G339:S339),('PTRM input'!$G$402*(1+rvanilla01)^0.5)/A18stdlife))</f>
        <v>0</v>
      </c>
      <c r="U339" s="251">
        <f ca="1">IF(A18stdlife="n/a","n/a",IF(U$3&gt;(A18stdlife+$E339),('PTRM input'!$G$402*(1+rvanilla01)^0.5)-SUM($G339:T339),('PTRM input'!$G$402*(1+rvanilla01)^0.5)/A18stdlife))</f>
        <v>0</v>
      </c>
      <c r="V339" s="251">
        <f ca="1">IF(A18stdlife="n/a","n/a",IF(V$3&gt;(A18stdlife+$E339),('PTRM input'!$G$402*(1+rvanilla01)^0.5)-SUM($G339:U339),('PTRM input'!$G$402*(1+rvanilla01)^0.5)/A18stdlife))</f>
        <v>0</v>
      </c>
      <c r="W339" s="251">
        <f ca="1">IF(A18stdlife="n/a","n/a",IF(W$3&gt;(A18stdlife+$E339),('PTRM input'!$G$402*(1+rvanilla01)^0.5)-SUM($G339:V339),('PTRM input'!$G$402*(1+rvanilla01)^0.5)/A18stdlife))</f>
        <v>0</v>
      </c>
      <c r="X339" s="251">
        <f ca="1">IF(A18stdlife="n/a","n/a",IF(X$3&gt;(A18stdlife+$E339),('PTRM input'!$G$402*(1+rvanilla01)^0.5)-SUM($G339:W339),('PTRM input'!$G$402*(1+rvanilla01)^0.5)/A18stdlife))</f>
        <v>0</v>
      </c>
      <c r="Y339" s="251">
        <f ca="1">IF(A18stdlife="n/a","n/a",IF(Y$3&gt;(A18stdlife+$E339),('PTRM input'!$G$402*(1+rvanilla01)^0.5)-SUM($G339:X339),('PTRM input'!$G$402*(1+rvanilla01)^0.5)/A18stdlife))</f>
        <v>0</v>
      </c>
      <c r="Z339" s="251">
        <f ca="1">IF(A18stdlife="n/a","n/a",IF(Z$3&gt;(A18stdlife+$E339),('PTRM input'!$G$402*(1+rvanilla01)^0.5)-SUM($G339:Y339),('PTRM input'!$G$402*(1+rvanilla01)^0.5)/A18stdlife))</f>
        <v>0</v>
      </c>
      <c r="AA339" s="251">
        <f ca="1">IF(A18stdlife="n/a","n/a",IF(AA$3&gt;(A18stdlife+$E339),('PTRM input'!$G$402*(1+rvanilla01)^0.5)-SUM($G339:Z339),('PTRM input'!$G$402*(1+rvanilla01)^0.5)/A18stdlife))</f>
        <v>0</v>
      </c>
      <c r="AB339" s="251">
        <f ca="1">IF(A18stdlife="n/a","n/a",IF(AB$3&gt;(A18stdlife+$E339),('PTRM input'!$G$402*(1+rvanilla01)^0.5)-SUM($G339:AA339),('PTRM input'!$G$402*(1+rvanilla01)^0.5)/A18stdlife))</f>
        <v>0</v>
      </c>
      <c r="AC339" s="251">
        <f ca="1">IF(A18stdlife="n/a","n/a",IF(AC$3&gt;(A18stdlife+$E339),('PTRM input'!$G$402*(1+rvanilla01)^0.5)-SUM($G339:AB339),('PTRM input'!$G$402*(1+rvanilla01)^0.5)/A18stdlife))</f>
        <v>0</v>
      </c>
      <c r="AD339" s="251">
        <f ca="1">IF(A18stdlife="n/a","n/a",IF(AD$3&gt;(A18stdlife+$E339),('PTRM input'!$G$402*(1+rvanilla01)^0.5)-SUM($G339:AC339),('PTRM input'!$G$402*(1+rvanilla01)^0.5)/A18stdlife))</f>
        <v>0</v>
      </c>
      <c r="AE339" s="251">
        <f ca="1">IF(A18stdlife="n/a","n/a",IF(AE$3&gt;(A18stdlife+$E339),('PTRM input'!$G$402*(1+rvanilla01)^0.5)-SUM($G339:AD339),('PTRM input'!$G$402*(1+rvanilla01)^0.5)/A18stdlife))</f>
        <v>0</v>
      </c>
      <c r="AF339" s="251">
        <f ca="1">IF(A18stdlife="n/a","n/a",IF(AF$3&gt;(A18stdlife+$E339),('PTRM input'!$G$402*(1+rvanilla01)^0.5)-SUM($G339:AE339),('PTRM input'!$G$402*(1+rvanilla01)^0.5)/A18stdlife))</f>
        <v>0</v>
      </c>
      <c r="AG339" s="251">
        <f ca="1">IF(A18stdlife="n/a","n/a",IF(AG$3&gt;(A18stdlife+$E339),('PTRM input'!$G$402*(1+rvanilla01)^0.5)-SUM($G339:AF339),('PTRM input'!$G$402*(1+rvanilla01)^0.5)/A18stdlife))</f>
        <v>0</v>
      </c>
      <c r="AH339" s="251">
        <f ca="1">IF(A18stdlife="n/a","n/a",IF(AH$3&gt;(A18stdlife+$E339),('PTRM input'!$G$402*(1+rvanilla01)^0.5)-SUM($G339:AG339),('PTRM input'!$G$402*(1+rvanilla01)^0.5)/A18stdlife))</f>
        <v>0</v>
      </c>
      <c r="AI339" s="251">
        <f ca="1">IF(A18stdlife="n/a","n/a",IF(AI$3&gt;(A18stdlife+$E339),('PTRM input'!$G$402*(1+rvanilla01)^0.5)-SUM($G339:AH339),('PTRM input'!$G$402*(1+rvanilla01)^0.5)/A18stdlife))</f>
        <v>0</v>
      </c>
      <c r="AJ339" s="251">
        <f ca="1">IF(A18stdlife="n/a","n/a",IF(AJ$3&gt;(A18stdlife+$E339),('PTRM input'!$G$402*(1+rvanilla01)^0.5)-SUM($G339:AI339),('PTRM input'!$G$402*(1+rvanilla01)^0.5)/A18stdlife))</f>
        <v>0</v>
      </c>
      <c r="AK339" s="251">
        <f ca="1">IF(A18stdlife="n/a","n/a",IF(AK$3&gt;(A18stdlife+$E339),('PTRM input'!$G$402*(1+rvanilla01)^0.5)-SUM($G339:AJ339),('PTRM input'!$G$402*(1+rvanilla01)^0.5)/A18stdlife))</f>
        <v>0</v>
      </c>
      <c r="AL339" s="251">
        <f ca="1">IF(A18stdlife="n/a","n/a",IF(AL$3&gt;(A18stdlife+$E339),('PTRM input'!$G$402*(1+rvanilla01)^0.5)-SUM($G339:AK339),('PTRM input'!$G$402*(1+rvanilla01)^0.5)/A18stdlife))</f>
        <v>0</v>
      </c>
      <c r="AM339" s="251">
        <f ca="1">IF(A18stdlife="n/a","n/a",IF(AM$3&gt;(A18stdlife+$E339),('PTRM input'!$G$402*(1+rvanilla01)^0.5)-SUM($G339:AL339),('PTRM input'!$G$402*(1+rvanilla01)^0.5)/A18stdlife))</f>
        <v>0</v>
      </c>
      <c r="AN339" s="251">
        <f ca="1">IF(A18stdlife="n/a","n/a",IF(AN$3&gt;(A18stdlife+$E339),('PTRM input'!$G$402*(1+rvanilla01)^0.5)-SUM($G339:AM339),('PTRM input'!$G$402*(1+rvanilla01)^0.5)/A18stdlife))</f>
        <v>0</v>
      </c>
      <c r="AO339" s="251">
        <f ca="1">IF(A18stdlife="n/a","n/a",IF(AO$3&gt;(A18stdlife+$E339),('PTRM input'!$G$402*(1+rvanilla01)^0.5)-SUM($G339:AN339),('PTRM input'!$G$402*(1+rvanilla01)^0.5)/A18stdlife))</f>
        <v>0</v>
      </c>
      <c r="AP339" s="251">
        <f ca="1">IF(A18stdlife="n/a","n/a",IF(AP$3&gt;(A18stdlife+$E339),('PTRM input'!$G$402*(1+rvanilla01)^0.5)-SUM($G339:AO339),('PTRM input'!$G$402*(1+rvanilla01)^0.5)/A18stdlife))</f>
        <v>0</v>
      </c>
      <c r="AQ339" s="251">
        <f ca="1">IF(A18stdlife="n/a","n/a",IF(AQ$3&gt;(A18stdlife+$E339),('PTRM input'!$G$402*(1+rvanilla01)^0.5)-SUM($G339:AP339),('PTRM input'!$G$402*(1+rvanilla01)^0.5)/A18stdlife))</f>
        <v>0</v>
      </c>
      <c r="AR339" s="251">
        <f ca="1">IF(A18stdlife="n/a","n/a",IF(AR$3&gt;(A18stdlife+$E339),('PTRM input'!$G$402*(1+rvanilla01)^0.5)-SUM($G339:AQ339),('PTRM input'!$G$402*(1+rvanilla01)^0.5)/A18stdlife))</f>
        <v>0</v>
      </c>
      <c r="AS339" s="251">
        <f ca="1">IF(A18stdlife="n/a","n/a",IF(AS$3&gt;(A18stdlife+$E339),('PTRM input'!$G$402*(1+rvanilla01)^0.5)-SUM($G339:AR339),('PTRM input'!$G$402*(1+rvanilla01)^0.5)/A18stdlife))</f>
        <v>0</v>
      </c>
      <c r="AT339" s="251">
        <f ca="1">IF(A18stdlife="n/a","n/a",IF(AT$3&gt;(A18stdlife+$E339),('PTRM input'!$G$402*(1+rvanilla01)^0.5)-SUM($G339:AS339),('PTRM input'!$G$402*(1+rvanilla01)^0.5)/A18stdlife))</f>
        <v>0</v>
      </c>
      <c r="AU339" s="251">
        <f ca="1">IF(A18stdlife="n/a","n/a",IF(AU$3&gt;(A18stdlife+$E339),('PTRM input'!$G$402*(1+rvanilla01)^0.5)-SUM($G339:AT339),('PTRM input'!$G$402*(1+rvanilla01)^0.5)/A18stdlife))</f>
        <v>0</v>
      </c>
      <c r="AV339" s="251">
        <f ca="1">IF(A18stdlife="n/a","n/a",IF(AV$3&gt;(A18stdlife+$E339),('PTRM input'!$G$402*(1+rvanilla01)^0.5)-SUM($G339:AU339),('PTRM input'!$G$402*(1+rvanilla01)^0.5)/A18stdlife))</f>
        <v>0</v>
      </c>
      <c r="AW339" s="251">
        <f ca="1">IF(A18stdlife="n/a","n/a",IF(AW$3&gt;(A18stdlife+$E339),('PTRM input'!$G$402*(1+rvanilla01)^0.5)-SUM($G339:AV339),('PTRM input'!$G$402*(1+rvanilla01)^0.5)/A18stdlife))</f>
        <v>0</v>
      </c>
      <c r="AX339" s="251">
        <f ca="1">IF(A18stdlife="n/a","n/a",IF(AX$3&gt;(A18stdlife+$E339),('PTRM input'!$G$402*(1+rvanilla01)^0.5)-SUM($G339:AW339),('PTRM input'!$G$402*(1+rvanilla01)^0.5)/A18stdlife))</f>
        <v>0</v>
      </c>
      <c r="AY339" s="251">
        <f ca="1">IF(A18stdlife="n/a","n/a",IF(AY$3&gt;(A18stdlife+$E339),('PTRM input'!$G$402*(1+rvanilla01)^0.5)-SUM($G339:AX339),('PTRM input'!$G$402*(1+rvanilla01)^0.5)/A18stdlife))</f>
        <v>0</v>
      </c>
      <c r="AZ339" s="251">
        <f ca="1">IF(A18stdlife="n/a","n/a",IF(AZ$3&gt;(A18stdlife+$E339),('PTRM input'!$G$402*(1+rvanilla01)^0.5)-SUM($G339:AY339),('PTRM input'!$G$402*(1+rvanilla01)^0.5)/A18stdlife))</f>
        <v>0</v>
      </c>
      <c r="BA339" s="251">
        <f ca="1">IF(A18stdlife="n/a","n/a",IF(BA$3&gt;(A18stdlife+$E339),('PTRM input'!$G$402*(1+rvanilla01)^0.5)-SUM($G339:AZ339),('PTRM input'!$G$402*(1+rvanilla01)^0.5)/A18stdlife))</f>
        <v>0</v>
      </c>
      <c r="BB339" s="251">
        <f ca="1">IF(A18stdlife="n/a","n/a",IF(BB$3&gt;(A18stdlife+$E339),('PTRM input'!$G$402*(1+rvanilla01)^0.5)-SUM($G339:BA339),('PTRM input'!$G$402*(1+rvanilla01)^0.5)/A18stdlife))</f>
        <v>0</v>
      </c>
      <c r="BC339" s="251">
        <f ca="1">IF(A18stdlife="n/a","n/a",IF(BC$3&gt;(A18stdlife+$E339),('PTRM input'!$G$402*(1+rvanilla01)^0.5)-SUM($G339:BB339),('PTRM input'!$G$402*(1+rvanilla01)^0.5)/A18stdlife))</f>
        <v>0</v>
      </c>
      <c r="BD339" s="251">
        <f ca="1">IF(A18stdlife="n/a","n/a",IF(BD$3&gt;(A18stdlife+$E339),('PTRM input'!$G$402*(1+rvanilla01)^0.5)-SUM($G339:BC339),('PTRM input'!$G$402*(1+rvanilla01)^0.5)/A18stdlife))</f>
        <v>0</v>
      </c>
      <c r="BE339" s="251">
        <f ca="1">IF(A18stdlife="n/a","n/a",IF(BE$3&gt;(A18stdlife+$E339),('PTRM input'!$G$402*(1+rvanilla01)^0.5)-SUM($G339:BD339),('PTRM input'!$G$402*(1+rvanilla01)^0.5)/A18stdlife))</f>
        <v>0</v>
      </c>
      <c r="BF339" s="251">
        <f ca="1">IF(A18stdlife="n/a","n/a",IF(BF$3&gt;(A18stdlife+$E339),('PTRM input'!$G$402*(1+rvanilla01)^0.5)-SUM($G339:BE339),('PTRM input'!$G$402*(1+rvanilla01)^0.5)/A18stdlife))</f>
        <v>0</v>
      </c>
      <c r="BG339" s="251">
        <f ca="1">IF(A18stdlife="n/a","n/a",IF(BG$3&gt;(A18stdlife+$E339),('PTRM input'!$G$402*(1+rvanilla01)^0.5)-SUM($G339:BF339),('PTRM input'!$G$402*(1+rvanilla01)^0.5)/A18stdlife))</f>
        <v>0</v>
      </c>
      <c r="BH339" s="251">
        <f ca="1">IF(A18stdlife="n/a","n/a",IF(BH$3&gt;(A18stdlife+$E339),('PTRM input'!$G$402*(1+rvanilla01)^0.5)-SUM($G339:BG339),('PTRM input'!$G$402*(1+rvanilla01)^0.5)/A18stdlife))</f>
        <v>0</v>
      </c>
      <c r="BI339" s="251">
        <f ca="1">IF(A18stdlife="n/a","n/a",IF(BI$3&gt;(A18stdlife+$E339),('PTRM input'!$G$402*(1+rvanilla01)^0.5)-SUM($G339:BH339),('PTRM input'!$G$402*(1+rvanilla01)^0.5)/A18stdlife))</f>
        <v>0</v>
      </c>
      <c r="BJ339" s="116"/>
      <c r="BK339" s="116"/>
      <c r="BL339" s="116"/>
      <c r="BM339" s="116"/>
    </row>
    <row r="340" spans="1:65" hidden="1" outlineLevel="2">
      <c r="A340" s="116"/>
      <c r="B340" s="19"/>
      <c r="C340" s="18"/>
      <c r="D340" s="760"/>
      <c r="E340" s="86">
        <v>2</v>
      </c>
      <c r="F340" s="259"/>
      <c r="G340" s="434"/>
      <c r="H340" s="619"/>
      <c r="I340" s="433">
        <f ca="1">IF(A18stdlife="n/a","n/a",IF(I$3&gt;(A18stdlife+$E340),('PTRM input'!$H$402*(1+rvanilla02)^0.5)-SUM(H340:$H340),('PTRM input'!$H$402*(1+rvanilla02)^0.5)/A18stdlife))</f>
        <v>0</v>
      </c>
      <c r="J340" s="433">
        <f ca="1">IF(A18stdlife="n/a","n/a",IF(J$3&gt;(A18stdlife+$E340),('PTRM input'!$H$402*(1+rvanilla02)^0.5)-SUM($H340:I340),('PTRM input'!$H$402*(1+rvanilla02)^0.5)/A18stdlife))</f>
        <v>0</v>
      </c>
      <c r="K340" s="433">
        <f ca="1">IF(A18stdlife="n/a","n/a",IF(K$3&gt;(A18stdlife+$E340),('PTRM input'!$H$402*(1+rvanilla02)^0.5)-SUM($H340:J340),('PTRM input'!$H$402*(1+rvanilla02)^0.5)/A18stdlife))</f>
        <v>0</v>
      </c>
      <c r="L340" s="433">
        <f ca="1">IF(A18stdlife="n/a","n/a",IF(L$3&gt;(A18stdlife+$E340),('PTRM input'!$H$402*(1+rvanilla02)^0.5)-SUM($H340:K340),('PTRM input'!$H$402*(1+rvanilla02)^0.5)/A18stdlife))</f>
        <v>0</v>
      </c>
      <c r="M340" s="433">
        <f ca="1">IF(A18stdlife="n/a","n/a",IF(M$3&gt;(A18stdlife+$E340),('PTRM input'!$H$402*(1+rvanilla02)^0.5)-SUM($H340:L340),('PTRM input'!$H$402*(1+rvanilla02)^0.5)/A18stdlife))</f>
        <v>0</v>
      </c>
      <c r="N340" s="433">
        <f ca="1">IF(A18stdlife="n/a","n/a",IF(N$3&gt;(A18stdlife+$E340),('PTRM input'!$H$402*(1+rvanilla02)^0.5)-SUM($H340:M340),('PTRM input'!$H$402*(1+rvanilla02)^0.5)/A18stdlife))</f>
        <v>0</v>
      </c>
      <c r="O340" s="433">
        <f ca="1">IF(A18stdlife="n/a","n/a",IF(O$3&gt;(A18stdlife+$E340),('PTRM input'!$H$402*(1+rvanilla02)^0.5)-SUM($H340:N340),('PTRM input'!$H$402*(1+rvanilla02)^0.5)/A18stdlife))</f>
        <v>0</v>
      </c>
      <c r="P340" s="433">
        <f ca="1">IF(A18stdlife="n/a","n/a",IF(P$3&gt;(A18stdlife+$E340),('PTRM input'!$H$402*(1+rvanilla02)^0.5)-SUM($H340:O340),('PTRM input'!$H$402*(1+rvanilla02)^0.5)/A18stdlife))</f>
        <v>0</v>
      </c>
      <c r="Q340" s="433">
        <f ca="1">IF(A18stdlife="n/a","n/a",IF(Q$3&gt;(A18stdlife+$E340),('PTRM input'!$H$402*(1+rvanilla02)^0.5)-SUM($H340:P340),('PTRM input'!$H$402*(1+rvanilla02)^0.5)/A18stdlife))</f>
        <v>0</v>
      </c>
      <c r="R340" s="251">
        <f ca="1">IF(A18stdlife="n/a","n/a",IF(R$3&gt;(A18stdlife+$E340),('PTRM input'!$H$402*(1+rvanilla02)^0.5)-SUM($H340:Q340),('PTRM input'!$H$402*(1+rvanilla02)^0.5)/A18stdlife))</f>
        <v>0</v>
      </c>
      <c r="S340" s="251">
        <f ca="1">IF(A18stdlife="n/a","n/a",IF(S$3&gt;(A18stdlife+$E340),('PTRM input'!$H$402*(1+rvanilla02)^0.5)-SUM($H340:R340),('PTRM input'!$H$402*(1+rvanilla02)^0.5)/A18stdlife))</f>
        <v>0</v>
      </c>
      <c r="T340" s="251">
        <f ca="1">IF(A18stdlife="n/a","n/a",IF(T$3&gt;(A18stdlife+$E340),('PTRM input'!$H$402*(1+rvanilla02)^0.5)-SUM($H340:S340),('PTRM input'!$H$402*(1+rvanilla02)^0.5)/A18stdlife))</f>
        <v>0</v>
      </c>
      <c r="U340" s="251">
        <f ca="1">IF(A18stdlife="n/a","n/a",IF(U$3&gt;(A18stdlife+$E340),('PTRM input'!$H$402*(1+rvanilla02)^0.5)-SUM($H340:T340),('PTRM input'!$H$402*(1+rvanilla02)^0.5)/A18stdlife))</f>
        <v>0</v>
      </c>
      <c r="V340" s="251">
        <f ca="1">IF(A18stdlife="n/a","n/a",IF(V$3&gt;(A18stdlife+$E340),('PTRM input'!$H$402*(1+rvanilla02)^0.5)-SUM($H340:U340),('PTRM input'!$H$402*(1+rvanilla02)^0.5)/A18stdlife))</f>
        <v>0</v>
      </c>
      <c r="W340" s="251">
        <f ca="1">IF(A18stdlife="n/a","n/a",IF(W$3&gt;(A18stdlife+$E340),('PTRM input'!$H$402*(1+rvanilla02)^0.5)-SUM($H340:V340),('PTRM input'!$H$402*(1+rvanilla02)^0.5)/A18stdlife))</f>
        <v>0</v>
      </c>
      <c r="X340" s="251">
        <f ca="1">IF(A18stdlife="n/a","n/a",IF(X$3&gt;(A18stdlife+$E340),('PTRM input'!$H$402*(1+rvanilla02)^0.5)-SUM($H340:W340),('PTRM input'!$H$402*(1+rvanilla02)^0.5)/A18stdlife))</f>
        <v>0</v>
      </c>
      <c r="Y340" s="251">
        <f ca="1">IF(A18stdlife="n/a","n/a",IF(Y$3&gt;(A18stdlife+$E340),('PTRM input'!$H$402*(1+rvanilla02)^0.5)-SUM($H340:X340),('PTRM input'!$H$402*(1+rvanilla02)^0.5)/A18stdlife))</f>
        <v>0</v>
      </c>
      <c r="Z340" s="251">
        <f ca="1">IF(A18stdlife="n/a","n/a",IF(Z$3&gt;(A18stdlife+$E340),('PTRM input'!$H$402*(1+rvanilla02)^0.5)-SUM($H340:Y340),('PTRM input'!$H$402*(1+rvanilla02)^0.5)/A18stdlife))</f>
        <v>0</v>
      </c>
      <c r="AA340" s="251">
        <f ca="1">IF(A18stdlife="n/a","n/a",IF(AA$3&gt;(A18stdlife+$E340),('PTRM input'!$H$402*(1+rvanilla02)^0.5)-SUM($H340:Z340),('PTRM input'!$H$402*(1+rvanilla02)^0.5)/A18stdlife))</f>
        <v>0</v>
      </c>
      <c r="AB340" s="251">
        <f ca="1">IF(A18stdlife="n/a","n/a",IF(AB$3&gt;(A18stdlife+$E340),('PTRM input'!$H$402*(1+rvanilla02)^0.5)-SUM($H340:AA340),('PTRM input'!$H$402*(1+rvanilla02)^0.5)/A18stdlife))</f>
        <v>0</v>
      </c>
      <c r="AC340" s="251">
        <f ca="1">IF(A18stdlife="n/a","n/a",IF(AC$3&gt;(A18stdlife+$E340),('PTRM input'!$H$402*(1+rvanilla02)^0.5)-SUM($H340:AB340),('PTRM input'!$H$402*(1+rvanilla02)^0.5)/A18stdlife))</f>
        <v>0</v>
      </c>
      <c r="AD340" s="251">
        <f ca="1">IF(A18stdlife="n/a","n/a",IF(AD$3&gt;(A18stdlife+$E340),('PTRM input'!$H$402*(1+rvanilla02)^0.5)-SUM($H340:AC340),('PTRM input'!$H$402*(1+rvanilla02)^0.5)/A18stdlife))</f>
        <v>0</v>
      </c>
      <c r="AE340" s="251">
        <f ca="1">IF(A18stdlife="n/a","n/a",IF(AE$3&gt;(A18stdlife+$E340),('PTRM input'!$H$402*(1+rvanilla02)^0.5)-SUM($H340:AD340),('PTRM input'!$H$402*(1+rvanilla02)^0.5)/A18stdlife))</f>
        <v>0</v>
      </c>
      <c r="AF340" s="251">
        <f ca="1">IF(A18stdlife="n/a","n/a",IF(AF$3&gt;(A18stdlife+$E340),('PTRM input'!$H$402*(1+rvanilla02)^0.5)-SUM($H340:AE340),('PTRM input'!$H$402*(1+rvanilla02)^0.5)/A18stdlife))</f>
        <v>0</v>
      </c>
      <c r="AG340" s="251">
        <f ca="1">IF(A18stdlife="n/a","n/a",IF(AG$3&gt;(A18stdlife+$E340),('PTRM input'!$H$402*(1+rvanilla02)^0.5)-SUM($H340:AF340),('PTRM input'!$H$402*(1+rvanilla02)^0.5)/A18stdlife))</f>
        <v>0</v>
      </c>
      <c r="AH340" s="251">
        <f ca="1">IF(A18stdlife="n/a","n/a",IF(AH$3&gt;(A18stdlife+$E340),('PTRM input'!$H$402*(1+rvanilla02)^0.5)-SUM($H340:AG340),('PTRM input'!$H$402*(1+rvanilla02)^0.5)/A18stdlife))</f>
        <v>0</v>
      </c>
      <c r="AI340" s="251">
        <f ca="1">IF(A18stdlife="n/a","n/a",IF(AI$3&gt;(A18stdlife+$E340),('PTRM input'!$H$402*(1+rvanilla02)^0.5)-SUM($H340:AH340),('PTRM input'!$H$402*(1+rvanilla02)^0.5)/A18stdlife))</f>
        <v>0</v>
      </c>
      <c r="AJ340" s="251">
        <f ca="1">IF(A18stdlife="n/a","n/a",IF(AJ$3&gt;(A18stdlife+$E340),('PTRM input'!$H$402*(1+rvanilla02)^0.5)-SUM($H340:AI340),('PTRM input'!$H$402*(1+rvanilla02)^0.5)/A18stdlife))</f>
        <v>0</v>
      </c>
      <c r="AK340" s="251">
        <f ca="1">IF(A18stdlife="n/a","n/a",IF(AK$3&gt;(A18stdlife+$E340),('PTRM input'!$H$402*(1+rvanilla02)^0.5)-SUM($H340:AJ340),('PTRM input'!$H$402*(1+rvanilla02)^0.5)/A18stdlife))</f>
        <v>0</v>
      </c>
      <c r="AL340" s="251">
        <f ca="1">IF(A18stdlife="n/a","n/a",IF(AL$3&gt;(A18stdlife+$E340),('PTRM input'!$H$402*(1+rvanilla02)^0.5)-SUM($H340:AK340),('PTRM input'!$H$402*(1+rvanilla02)^0.5)/A18stdlife))</f>
        <v>0</v>
      </c>
      <c r="AM340" s="251">
        <f ca="1">IF(A18stdlife="n/a","n/a",IF(AM$3&gt;(A18stdlife+$E340),('PTRM input'!$H$402*(1+rvanilla02)^0.5)-SUM($H340:AL340),('PTRM input'!$H$402*(1+rvanilla02)^0.5)/A18stdlife))</f>
        <v>0</v>
      </c>
      <c r="AN340" s="251">
        <f ca="1">IF(A18stdlife="n/a","n/a",IF(AN$3&gt;(A18stdlife+$E340),('PTRM input'!$H$402*(1+rvanilla02)^0.5)-SUM($H340:AM340),('PTRM input'!$H$402*(1+rvanilla02)^0.5)/A18stdlife))</f>
        <v>0</v>
      </c>
      <c r="AO340" s="251">
        <f ca="1">IF(A18stdlife="n/a","n/a",IF(AO$3&gt;(A18stdlife+$E340),('PTRM input'!$H$402*(1+rvanilla02)^0.5)-SUM($H340:AN340),('PTRM input'!$H$402*(1+rvanilla02)^0.5)/A18stdlife))</f>
        <v>0</v>
      </c>
      <c r="AP340" s="251">
        <f ca="1">IF(A18stdlife="n/a","n/a",IF(AP$3&gt;(A18stdlife+$E340),('PTRM input'!$H$402*(1+rvanilla02)^0.5)-SUM($H340:AO340),('PTRM input'!$H$402*(1+rvanilla02)^0.5)/A18stdlife))</f>
        <v>0</v>
      </c>
      <c r="AQ340" s="251">
        <f ca="1">IF(A18stdlife="n/a","n/a",IF(AQ$3&gt;(A18stdlife+$E340),('PTRM input'!$H$402*(1+rvanilla02)^0.5)-SUM($H340:AP340),('PTRM input'!$H$402*(1+rvanilla02)^0.5)/A18stdlife))</f>
        <v>0</v>
      </c>
      <c r="AR340" s="251">
        <f ca="1">IF(A18stdlife="n/a","n/a",IF(AR$3&gt;(A18stdlife+$E340),('PTRM input'!$H$402*(1+rvanilla02)^0.5)-SUM($H340:AQ340),('PTRM input'!$H$402*(1+rvanilla02)^0.5)/A18stdlife))</f>
        <v>0</v>
      </c>
      <c r="AS340" s="251">
        <f ca="1">IF(A18stdlife="n/a","n/a",IF(AS$3&gt;(A18stdlife+$E340),('PTRM input'!$H$402*(1+rvanilla02)^0.5)-SUM($H340:AR340),('PTRM input'!$H$402*(1+rvanilla02)^0.5)/A18stdlife))</f>
        <v>0</v>
      </c>
      <c r="AT340" s="251">
        <f ca="1">IF(A18stdlife="n/a","n/a",IF(AT$3&gt;(A18stdlife+$E340),('PTRM input'!$H$402*(1+rvanilla02)^0.5)-SUM($H340:AS340),('PTRM input'!$H$402*(1+rvanilla02)^0.5)/A18stdlife))</f>
        <v>0</v>
      </c>
      <c r="AU340" s="251">
        <f ca="1">IF(A18stdlife="n/a","n/a",IF(AU$3&gt;(A18stdlife+$E340),('PTRM input'!$H$402*(1+rvanilla02)^0.5)-SUM($H340:AT340),('PTRM input'!$H$402*(1+rvanilla02)^0.5)/A18stdlife))</f>
        <v>0</v>
      </c>
      <c r="AV340" s="251">
        <f ca="1">IF(A18stdlife="n/a","n/a",IF(AV$3&gt;(A18stdlife+$E340),('PTRM input'!$H$402*(1+rvanilla02)^0.5)-SUM($H340:AU340),('PTRM input'!$H$402*(1+rvanilla02)^0.5)/A18stdlife))</f>
        <v>0</v>
      </c>
      <c r="AW340" s="251">
        <f ca="1">IF(A18stdlife="n/a","n/a",IF(AW$3&gt;(A18stdlife+$E340),('PTRM input'!$H$402*(1+rvanilla02)^0.5)-SUM($H340:AV340),('PTRM input'!$H$402*(1+rvanilla02)^0.5)/A18stdlife))</f>
        <v>0</v>
      </c>
      <c r="AX340" s="251">
        <f ca="1">IF(A18stdlife="n/a","n/a",IF(AX$3&gt;(A18stdlife+$E340),('PTRM input'!$H$402*(1+rvanilla02)^0.5)-SUM($H340:AW340),('PTRM input'!$H$402*(1+rvanilla02)^0.5)/A18stdlife))</f>
        <v>0</v>
      </c>
      <c r="AY340" s="251">
        <f ca="1">IF(A18stdlife="n/a","n/a",IF(AY$3&gt;(A18stdlife+$E340),('PTRM input'!$H$402*(1+rvanilla02)^0.5)-SUM($H340:AX340),('PTRM input'!$H$402*(1+rvanilla02)^0.5)/A18stdlife))</f>
        <v>0</v>
      </c>
      <c r="AZ340" s="251">
        <f ca="1">IF(A18stdlife="n/a","n/a",IF(AZ$3&gt;(A18stdlife+$E340),('PTRM input'!$H$402*(1+rvanilla02)^0.5)-SUM($H340:AY340),('PTRM input'!$H$402*(1+rvanilla02)^0.5)/A18stdlife))</f>
        <v>0</v>
      </c>
      <c r="BA340" s="251">
        <f ca="1">IF(A18stdlife="n/a","n/a",IF(BA$3&gt;(A18stdlife+$E340),('PTRM input'!$H$402*(1+rvanilla02)^0.5)-SUM($H340:AZ340),('PTRM input'!$H$402*(1+rvanilla02)^0.5)/A18stdlife))</f>
        <v>0</v>
      </c>
      <c r="BB340" s="251">
        <f ca="1">IF(A18stdlife="n/a","n/a",IF(BB$3&gt;(A18stdlife+$E340),('PTRM input'!$H$402*(1+rvanilla02)^0.5)-SUM($H340:BA340),('PTRM input'!$H$402*(1+rvanilla02)^0.5)/A18stdlife))</f>
        <v>0</v>
      </c>
      <c r="BC340" s="251">
        <f ca="1">IF(A18stdlife="n/a","n/a",IF(BC$3&gt;(A18stdlife+$E340),('PTRM input'!$H$402*(1+rvanilla02)^0.5)-SUM($H340:BB340),('PTRM input'!$H$402*(1+rvanilla02)^0.5)/A18stdlife))</f>
        <v>0</v>
      </c>
      <c r="BD340" s="251">
        <f ca="1">IF(A18stdlife="n/a","n/a",IF(BD$3&gt;(A18stdlife+$E340),('PTRM input'!$H$402*(1+rvanilla02)^0.5)-SUM($H340:BC340),('PTRM input'!$H$402*(1+rvanilla02)^0.5)/A18stdlife))</f>
        <v>0</v>
      </c>
      <c r="BE340" s="251">
        <f ca="1">IF(A18stdlife="n/a","n/a",IF(BE$3&gt;(A18stdlife+$E340),('PTRM input'!$H$402*(1+rvanilla02)^0.5)-SUM($H340:BD340),('PTRM input'!$H$402*(1+rvanilla02)^0.5)/A18stdlife))</f>
        <v>0</v>
      </c>
      <c r="BF340" s="251">
        <f ca="1">IF(A18stdlife="n/a","n/a",IF(BF$3&gt;(A18stdlife+$E340),('PTRM input'!$H$402*(1+rvanilla02)^0.5)-SUM($H340:BE340),('PTRM input'!$H$402*(1+rvanilla02)^0.5)/A18stdlife))</f>
        <v>0</v>
      </c>
      <c r="BG340" s="251">
        <f ca="1">IF(A18stdlife="n/a","n/a",IF(BG$3&gt;(A18stdlife+$E340),('PTRM input'!$H$402*(1+rvanilla02)^0.5)-SUM($H340:BF340),('PTRM input'!$H$402*(1+rvanilla02)^0.5)/A18stdlife))</f>
        <v>0</v>
      </c>
      <c r="BH340" s="251">
        <f ca="1">IF(A18stdlife="n/a","n/a",IF(BH$3&gt;(A18stdlife+$E340),('PTRM input'!$H$402*(1+rvanilla02)^0.5)-SUM($H340:BG340),('PTRM input'!$H$402*(1+rvanilla02)^0.5)/A18stdlife))</f>
        <v>0</v>
      </c>
      <c r="BI340" s="251">
        <f ca="1">IF(A18stdlife="n/a","n/a",IF(BI$3&gt;(A18stdlife+$E340),('PTRM input'!$H$402*(1+rvanilla02)^0.5)-SUM($H340:BH340),('PTRM input'!$H$402*(1+rvanilla02)^0.5)/A18stdlife))</f>
        <v>0</v>
      </c>
      <c r="BJ340" s="116"/>
      <c r="BK340" s="116"/>
      <c r="BL340" s="116"/>
      <c r="BM340" s="116"/>
    </row>
    <row r="341" spans="1:65" hidden="1" outlineLevel="2">
      <c r="A341" s="116"/>
      <c r="B341" s="19"/>
      <c r="C341" s="18"/>
      <c r="D341" s="760"/>
      <c r="E341" s="86">
        <v>3</v>
      </c>
      <c r="F341" s="259"/>
      <c r="G341" s="434"/>
      <c r="H341" s="435"/>
      <c r="I341" s="619"/>
      <c r="J341" s="433">
        <f ca="1">IF(A18stdlife="n/a","n/a",IF(J$3&gt;(A18stdlife+$E341),('PTRM input'!$I$402*(1+rvanilla03)^0.5)-SUM(I341:$I341),('PTRM input'!$I$402*(1+rvanilla03)^0.5)/A18stdlife))</f>
        <v>0</v>
      </c>
      <c r="K341" s="433">
        <f ca="1">IF(A18stdlife="n/a","n/a",IF(K$3&gt;(A18stdlife+$E341),('PTRM input'!$I$402*(1+rvanilla03)^0.5)-SUM($I341:J341),('PTRM input'!$I$402*(1+rvanilla03)^0.5)/A18stdlife))</f>
        <v>0</v>
      </c>
      <c r="L341" s="433">
        <f ca="1">IF(A18stdlife="n/a","n/a",IF(L$3&gt;(A18stdlife+$E341),('PTRM input'!$I$402*(1+rvanilla03)^0.5)-SUM($I341:K341),('PTRM input'!$I$402*(1+rvanilla03)^0.5)/A18stdlife))</f>
        <v>0</v>
      </c>
      <c r="M341" s="433">
        <f ca="1">IF(A18stdlife="n/a","n/a",IF(M$3&gt;(A18stdlife+$E341),('PTRM input'!$I$402*(1+rvanilla03)^0.5)-SUM($I341:L341),('PTRM input'!$I$402*(1+rvanilla03)^0.5)/A18stdlife))</f>
        <v>0</v>
      </c>
      <c r="N341" s="433">
        <f ca="1">IF(A18stdlife="n/a","n/a",IF(N$3&gt;(A18stdlife+$E341),('PTRM input'!$I$402*(1+rvanilla03)^0.5)-SUM($I341:M341),('PTRM input'!$I$402*(1+rvanilla03)^0.5)/A18stdlife))</f>
        <v>0</v>
      </c>
      <c r="O341" s="433">
        <f ca="1">IF(A18stdlife="n/a","n/a",IF(O$3&gt;(A18stdlife+$E341),('PTRM input'!$I$402*(1+rvanilla03)^0.5)-SUM($I341:N341),('PTRM input'!$I$402*(1+rvanilla03)^0.5)/A18stdlife))</f>
        <v>0</v>
      </c>
      <c r="P341" s="433">
        <f ca="1">IF(A18stdlife="n/a","n/a",IF(P$3&gt;(A18stdlife+$E341),('PTRM input'!$I$402*(1+rvanilla03)^0.5)-SUM($I341:O341),('PTRM input'!$I$402*(1+rvanilla03)^0.5)/A18stdlife))</f>
        <v>0</v>
      </c>
      <c r="Q341" s="433">
        <f ca="1">IF(A18stdlife="n/a","n/a",IF(Q$3&gt;(A18stdlife+$E341),('PTRM input'!$I$402*(1+rvanilla03)^0.5)-SUM($I341:P341),('PTRM input'!$I$402*(1+rvanilla03)^0.5)/A18stdlife))</f>
        <v>0</v>
      </c>
      <c r="R341" s="251">
        <f ca="1">IF(A18stdlife="n/a","n/a",IF(R$3&gt;(A18stdlife+$E341),('PTRM input'!$I$402*(1+rvanilla03)^0.5)-SUM($I341:Q341),('PTRM input'!$I$402*(1+rvanilla03)^0.5)/A18stdlife))</f>
        <v>0</v>
      </c>
      <c r="S341" s="251">
        <f ca="1">IF(A18stdlife="n/a","n/a",IF(S$3&gt;(A18stdlife+$E341),('PTRM input'!$I$402*(1+rvanilla03)^0.5)-SUM($I341:R341),('PTRM input'!$I$402*(1+rvanilla03)^0.5)/A18stdlife))</f>
        <v>0</v>
      </c>
      <c r="T341" s="251">
        <f ca="1">IF(A18stdlife="n/a","n/a",IF(T$3&gt;(A18stdlife+$E341),('PTRM input'!$I$402*(1+rvanilla03)^0.5)-SUM($I341:S341),('PTRM input'!$I$402*(1+rvanilla03)^0.5)/A18stdlife))</f>
        <v>0</v>
      </c>
      <c r="U341" s="251">
        <f ca="1">IF(A18stdlife="n/a","n/a",IF(U$3&gt;(A18stdlife+$E341),('PTRM input'!$I$402*(1+rvanilla03)^0.5)-SUM($I341:T341),('PTRM input'!$I$402*(1+rvanilla03)^0.5)/A18stdlife))</f>
        <v>0</v>
      </c>
      <c r="V341" s="251">
        <f ca="1">IF(A18stdlife="n/a","n/a",IF(V$3&gt;(A18stdlife+$E341),('PTRM input'!$I$402*(1+rvanilla03)^0.5)-SUM($I341:U341),('PTRM input'!$I$402*(1+rvanilla03)^0.5)/A18stdlife))</f>
        <v>0</v>
      </c>
      <c r="W341" s="251">
        <f ca="1">IF(A18stdlife="n/a","n/a",IF(W$3&gt;(A18stdlife+$E341),('PTRM input'!$I$402*(1+rvanilla03)^0.5)-SUM($I341:V341),('PTRM input'!$I$402*(1+rvanilla03)^0.5)/A18stdlife))</f>
        <v>0</v>
      </c>
      <c r="X341" s="251">
        <f ca="1">IF(A18stdlife="n/a","n/a",IF(X$3&gt;(A18stdlife+$E341),('PTRM input'!$I$402*(1+rvanilla03)^0.5)-SUM($I341:W341),('PTRM input'!$I$402*(1+rvanilla03)^0.5)/A18stdlife))</f>
        <v>0</v>
      </c>
      <c r="Y341" s="251">
        <f ca="1">IF(A18stdlife="n/a","n/a",IF(Y$3&gt;(A18stdlife+$E341),('PTRM input'!$I$402*(1+rvanilla03)^0.5)-SUM($I341:X341),('PTRM input'!$I$402*(1+rvanilla03)^0.5)/A18stdlife))</f>
        <v>0</v>
      </c>
      <c r="Z341" s="251">
        <f ca="1">IF(A18stdlife="n/a","n/a",IF(Z$3&gt;(A18stdlife+$E341),('PTRM input'!$I$402*(1+rvanilla03)^0.5)-SUM($I341:Y341),('PTRM input'!$I$402*(1+rvanilla03)^0.5)/A18stdlife))</f>
        <v>0</v>
      </c>
      <c r="AA341" s="251">
        <f ca="1">IF(A18stdlife="n/a","n/a",IF(AA$3&gt;(A18stdlife+$E341),('PTRM input'!$I$402*(1+rvanilla03)^0.5)-SUM($I341:Z341),('PTRM input'!$I$402*(1+rvanilla03)^0.5)/A18stdlife))</f>
        <v>0</v>
      </c>
      <c r="AB341" s="251">
        <f ca="1">IF(A18stdlife="n/a","n/a",IF(AB$3&gt;(A18stdlife+$E341),('PTRM input'!$I$402*(1+rvanilla03)^0.5)-SUM($I341:AA341),('PTRM input'!$I$402*(1+rvanilla03)^0.5)/A18stdlife))</f>
        <v>0</v>
      </c>
      <c r="AC341" s="251">
        <f ca="1">IF(A18stdlife="n/a","n/a",IF(AC$3&gt;(A18stdlife+$E341),('PTRM input'!$I$402*(1+rvanilla03)^0.5)-SUM($I341:AB341),('PTRM input'!$I$402*(1+rvanilla03)^0.5)/A18stdlife))</f>
        <v>0</v>
      </c>
      <c r="AD341" s="251">
        <f ca="1">IF(A18stdlife="n/a","n/a",IF(AD$3&gt;(A18stdlife+$E341),('PTRM input'!$I$402*(1+rvanilla03)^0.5)-SUM($I341:AC341),('PTRM input'!$I$402*(1+rvanilla03)^0.5)/A18stdlife))</f>
        <v>0</v>
      </c>
      <c r="AE341" s="251">
        <f ca="1">IF(A18stdlife="n/a","n/a",IF(AE$3&gt;(A18stdlife+$E341),('PTRM input'!$I$402*(1+rvanilla03)^0.5)-SUM($I341:AD341),('PTRM input'!$I$402*(1+rvanilla03)^0.5)/A18stdlife))</f>
        <v>0</v>
      </c>
      <c r="AF341" s="251">
        <f ca="1">IF(A18stdlife="n/a","n/a",IF(AF$3&gt;(A18stdlife+$E341),('PTRM input'!$I$402*(1+rvanilla03)^0.5)-SUM($I341:AE341),('PTRM input'!$I$402*(1+rvanilla03)^0.5)/A18stdlife))</f>
        <v>0</v>
      </c>
      <c r="AG341" s="251">
        <f ca="1">IF(A18stdlife="n/a","n/a",IF(AG$3&gt;(A18stdlife+$E341),('PTRM input'!$I$402*(1+rvanilla03)^0.5)-SUM($I341:AF341),('PTRM input'!$I$402*(1+rvanilla03)^0.5)/A18stdlife))</f>
        <v>0</v>
      </c>
      <c r="AH341" s="251">
        <f ca="1">IF(A18stdlife="n/a","n/a",IF(AH$3&gt;(A18stdlife+$E341),('PTRM input'!$I$402*(1+rvanilla03)^0.5)-SUM($I341:AG341),('PTRM input'!$I$402*(1+rvanilla03)^0.5)/A18stdlife))</f>
        <v>0</v>
      </c>
      <c r="AI341" s="251">
        <f ca="1">IF(A18stdlife="n/a","n/a",IF(AI$3&gt;(A18stdlife+$E341),('PTRM input'!$I$402*(1+rvanilla03)^0.5)-SUM($I341:AH341),('PTRM input'!$I$402*(1+rvanilla03)^0.5)/A18stdlife))</f>
        <v>0</v>
      </c>
      <c r="AJ341" s="251">
        <f ca="1">IF(A18stdlife="n/a","n/a",IF(AJ$3&gt;(A18stdlife+$E341),('PTRM input'!$I$402*(1+rvanilla03)^0.5)-SUM($I341:AI341),('PTRM input'!$I$402*(1+rvanilla03)^0.5)/A18stdlife))</f>
        <v>0</v>
      </c>
      <c r="AK341" s="251">
        <f ca="1">IF(A18stdlife="n/a","n/a",IF(AK$3&gt;(A18stdlife+$E341),('PTRM input'!$I$402*(1+rvanilla03)^0.5)-SUM($I341:AJ341),('PTRM input'!$I$402*(1+rvanilla03)^0.5)/A18stdlife))</f>
        <v>0</v>
      </c>
      <c r="AL341" s="251">
        <f ca="1">IF(A18stdlife="n/a","n/a",IF(AL$3&gt;(A18stdlife+$E341),('PTRM input'!$I$402*(1+rvanilla03)^0.5)-SUM($I341:AK341),('PTRM input'!$I$402*(1+rvanilla03)^0.5)/A18stdlife))</f>
        <v>0</v>
      </c>
      <c r="AM341" s="251">
        <f ca="1">IF(A18stdlife="n/a","n/a",IF(AM$3&gt;(A18stdlife+$E341),('PTRM input'!$I$402*(1+rvanilla03)^0.5)-SUM($I341:AL341),('PTRM input'!$I$402*(1+rvanilla03)^0.5)/A18stdlife))</f>
        <v>0</v>
      </c>
      <c r="AN341" s="251">
        <f ca="1">IF(A18stdlife="n/a","n/a",IF(AN$3&gt;(A18stdlife+$E341),('PTRM input'!$I$402*(1+rvanilla03)^0.5)-SUM($I341:AM341),('PTRM input'!$I$402*(1+rvanilla03)^0.5)/A18stdlife))</f>
        <v>0</v>
      </c>
      <c r="AO341" s="251">
        <f ca="1">IF(A18stdlife="n/a","n/a",IF(AO$3&gt;(A18stdlife+$E341),('PTRM input'!$I$402*(1+rvanilla03)^0.5)-SUM($I341:AN341),('PTRM input'!$I$402*(1+rvanilla03)^0.5)/A18stdlife))</f>
        <v>0</v>
      </c>
      <c r="AP341" s="251">
        <f ca="1">IF(A18stdlife="n/a","n/a",IF(AP$3&gt;(A18stdlife+$E341),('PTRM input'!$I$402*(1+rvanilla03)^0.5)-SUM($I341:AO341),('PTRM input'!$I$402*(1+rvanilla03)^0.5)/A18stdlife))</f>
        <v>0</v>
      </c>
      <c r="AQ341" s="251">
        <f ca="1">IF(A18stdlife="n/a","n/a",IF(AQ$3&gt;(A18stdlife+$E341),('PTRM input'!$I$402*(1+rvanilla03)^0.5)-SUM($I341:AP341),('PTRM input'!$I$402*(1+rvanilla03)^0.5)/A18stdlife))</f>
        <v>0</v>
      </c>
      <c r="AR341" s="251">
        <f ca="1">IF(A18stdlife="n/a","n/a",IF(AR$3&gt;(A18stdlife+$E341),('PTRM input'!$I$402*(1+rvanilla03)^0.5)-SUM($I341:AQ341),('PTRM input'!$I$402*(1+rvanilla03)^0.5)/A18stdlife))</f>
        <v>0</v>
      </c>
      <c r="AS341" s="251">
        <f ca="1">IF(A18stdlife="n/a","n/a",IF(AS$3&gt;(A18stdlife+$E341),('PTRM input'!$I$402*(1+rvanilla03)^0.5)-SUM($I341:AR341),('PTRM input'!$I$402*(1+rvanilla03)^0.5)/A18stdlife))</f>
        <v>0</v>
      </c>
      <c r="AT341" s="251">
        <f ca="1">IF(A18stdlife="n/a","n/a",IF(AT$3&gt;(A18stdlife+$E341),('PTRM input'!$I$402*(1+rvanilla03)^0.5)-SUM($I341:AS341),('PTRM input'!$I$402*(1+rvanilla03)^0.5)/A18stdlife))</f>
        <v>0</v>
      </c>
      <c r="AU341" s="251">
        <f ca="1">IF(A18stdlife="n/a","n/a",IF(AU$3&gt;(A18stdlife+$E341),('PTRM input'!$I$402*(1+rvanilla03)^0.5)-SUM($I341:AT341),('PTRM input'!$I$402*(1+rvanilla03)^0.5)/A18stdlife))</f>
        <v>0</v>
      </c>
      <c r="AV341" s="251">
        <f ca="1">IF(A18stdlife="n/a","n/a",IF(AV$3&gt;(A18stdlife+$E341),('PTRM input'!$I$402*(1+rvanilla03)^0.5)-SUM($I341:AU341),('PTRM input'!$I$402*(1+rvanilla03)^0.5)/A18stdlife))</f>
        <v>0</v>
      </c>
      <c r="AW341" s="251">
        <f ca="1">IF(A18stdlife="n/a","n/a",IF(AW$3&gt;(A18stdlife+$E341),('PTRM input'!$I$402*(1+rvanilla03)^0.5)-SUM($I341:AV341),('PTRM input'!$I$402*(1+rvanilla03)^0.5)/A18stdlife))</f>
        <v>0</v>
      </c>
      <c r="AX341" s="251">
        <f ca="1">IF(A18stdlife="n/a","n/a",IF(AX$3&gt;(A18stdlife+$E341),('PTRM input'!$I$402*(1+rvanilla03)^0.5)-SUM($I341:AW341),('PTRM input'!$I$402*(1+rvanilla03)^0.5)/A18stdlife))</f>
        <v>0</v>
      </c>
      <c r="AY341" s="251">
        <f ca="1">IF(A18stdlife="n/a","n/a",IF(AY$3&gt;(A18stdlife+$E341),('PTRM input'!$I$402*(1+rvanilla03)^0.5)-SUM($I341:AX341),('PTRM input'!$I$402*(1+rvanilla03)^0.5)/A18stdlife))</f>
        <v>0</v>
      </c>
      <c r="AZ341" s="251">
        <f ca="1">IF(A18stdlife="n/a","n/a",IF(AZ$3&gt;(A18stdlife+$E341),('PTRM input'!$I$402*(1+rvanilla03)^0.5)-SUM($I341:AY341),('PTRM input'!$I$402*(1+rvanilla03)^0.5)/A18stdlife))</f>
        <v>0</v>
      </c>
      <c r="BA341" s="251">
        <f ca="1">IF(A18stdlife="n/a","n/a",IF(BA$3&gt;(A18stdlife+$E341),('PTRM input'!$I$402*(1+rvanilla03)^0.5)-SUM($I341:AZ341),('PTRM input'!$I$402*(1+rvanilla03)^0.5)/A18stdlife))</f>
        <v>0</v>
      </c>
      <c r="BB341" s="251">
        <f ca="1">IF(A18stdlife="n/a","n/a",IF(BB$3&gt;(A18stdlife+$E341),('PTRM input'!$I$402*(1+rvanilla03)^0.5)-SUM($I341:BA341),('PTRM input'!$I$402*(1+rvanilla03)^0.5)/A18stdlife))</f>
        <v>0</v>
      </c>
      <c r="BC341" s="251">
        <f ca="1">IF(A18stdlife="n/a","n/a",IF(BC$3&gt;(A18stdlife+$E341),('PTRM input'!$I$402*(1+rvanilla03)^0.5)-SUM($I341:BB341),('PTRM input'!$I$402*(1+rvanilla03)^0.5)/A18stdlife))</f>
        <v>0</v>
      </c>
      <c r="BD341" s="251">
        <f ca="1">IF(A18stdlife="n/a","n/a",IF(BD$3&gt;(A18stdlife+$E341),('PTRM input'!$I$402*(1+rvanilla03)^0.5)-SUM($I341:BC341),('PTRM input'!$I$402*(1+rvanilla03)^0.5)/A18stdlife))</f>
        <v>0</v>
      </c>
      <c r="BE341" s="251">
        <f ca="1">IF(A18stdlife="n/a","n/a",IF(BE$3&gt;(A18stdlife+$E341),('PTRM input'!$I$402*(1+rvanilla03)^0.5)-SUM($I341:BD341),('PTRM input'!$I$402*(1+rvanilla03)^0.5)/A18stdlife))</f>
        <v>0</v>
      </c>
      <c r="BF341" s="251">
        <f ca="1">IF(A18stdlife="n/a","n/a",IF(BF$3&gt;(A18stdlife+$E341),('PTRM input'!$I$402*(1+rvanilla03)^0.5)-SUM($I341:BE341),('PTRM input'!$I$402*(1+rvanilla03)^0.5)/A18stdlife))</f>
        <v>0</v>
      </c>
      <c r="BG341" s="251">
        <f ca="1">IF(A18stdlife="n/a","n/a",IF(BG$3&gt;(A18stdlife+$E341),('PTRM input'!$I$402*(1+rvanilla03)^0.5)-SUM($I341:BF341),('PTRM input'!$I$402*(1+rvanilla03)^0.5)/A18stdlife))</f>
        <v>0</v>
      </c>
      <c r="BH341" s="251">
        <f ca="1">IF(A18stdlife="n/a","n/a",IF(BH$3&gt;(A18stdlife+$E341),('PTRM input'!$I$402*(1+rvanilla03)^0.5)-SUM($I341:BG341),('PTRM input'!$I$402*(1+rvanilla03)^0.5)/A18stdlife))</f>
        <v>0</v>
      </c>
      <c r="BI341" s="251">
        <f ca="1">IF(A18stdlife="n/a","n/a",IF(BI$3&gt;(A18stdlife+$E341),('PTRM input'!$I$402*(1+rvanilla03)^0.5)-SUM($I341:BH341),('PTRM input'!$I$402*(1+rvanilla03)^0.5)/A18stdlife))</f>
        <v>0</v>
      </c>
      <c r="BJ341" s="116"/>
      <c r="BK341" s="116"/>
      <c r="BL341" s="116"/>
      <c r="BM341" s="116"/>
    </row>
    <row r="342" spans="1:65" hidden="1" outlineLevel="2">
      <c r="A342" s="116"/>
      <c r="B342" s="19"/>
      <c r="C342" s="18"/>
      <c r="D342" s="760"/>
      <c r="E342" s="86">
        <v>4</v>
      </c>
      <c r="F342" s="259"/>
      <c r="G342" s="434"/>
      <c r="H342" s="435"/>
      <c r="I342" s="435"/>
      <c r="J342" s="619"/>
      <c r="K342" s="433">
        <f ca="1">IF(A18stdlife="n/a","n/a",IF(K$3&gt;(A18stdlife+$E342),('PTRM input'!$J$402*(1+rvanilla04)^0.5)-SUM(J342:$J342),('PTRM input'!$J$402*(1+rvanilla04)^0.5)/A18stdlife))</f>
        <v>0</v>
      </c>
      <c r="L342" s="433">
        <f ca="1">IF(A18stdlife="n/a","n/a",IF(L$3&gt;(A18stdlife+$E342),('PTRM input'!$J$402*(1+rvanilla04)^0.5)-SUM($J342:K342),('PTRM input'!$J$402*(1+rvanilla04)^0.5)/A18stdlife))</f>
        <v>0</v>
      </c>
      <c r="M342" s="433">
        <f ca="1">IF(A18stdlife="n/a","n/a",IF(M$3&gt;(A18stdlife+$E342),('PTRM input'!$J$402*(1+rvanilla04)^0.5)-SUM($J342:L342),('PTRM input'!$J$402*(1+rvanilla04)^0.5)/A18stdlife))</f>
        <v>0</v>
      </c>
      <c r="N342" s="433">
        <f ca="1">IF(A18stdlife="n/a","n/a",IF(N$3&gt;(A18stdlife+$E342),('PTRM input'!$J$402*(1+rvanilla04)^0.5)-SUM($J342:M342),('PTRM input'!$J$402*(1+rvanilla04)^0.5)/A18stdlife))</f>
        <v>0</v>
      </c>
      <c r="O342" s="433">
        <f ca="1">IF(A18stdlife="n/a","n/a",IF(O$3&gt;(A18stdlife+$E342),('PTRM input'!$J$402*(1+rvanilla04)^0.5)-SUM($J342:N342),('PTRM input'!$J$402*(1+rvanilla04)^0.5)/A18stdlife))</f>
        <v>0</v>
      </c>
      <c r="P342" s="433">
        <f ca="1">IF(A18stdlife="n/a","n/a",IF(P$3&gt;(A18stdlife+$E342),('PTRM input'!$J$402*(1+rvanilla04)^0.5)-SUM($J342:O342),('PTRM input'!$J$402*(1+rvanilla04)^0.5)/A18stdlife))</f>
        <v>0</v>
      </c>
      <c r="Q342" s="433">
        <f ca="1">IF(A18stdlife="n/a","n/a",IF(Q$3&gt;(A18stdlife+$E342),('PTRM input'!$J$402*(1+rvanilla04)^0.5)-SUM($J342:P342),('PTRM input'!$J$402*(1+rvanilla04)^0.5)/A18stdlife))</f>
        <v>0</v>
      </c>
      <c r="R342" s="251">
        <f ca="1">IF(A18stdlife="n/a","n/a",IF(R$3&gt;(A18stdlife+$E342),('PTRM input'!$J$402*(1+rvanilla04)^0.5)-SUM($J342:Q342),('PTRM input'!$J$402*(1+rvanilla04)^0.5)/A18stdlife))</f>
        <v>0</v>
      </c>
      <c r="S342" s="251">
        <f ca="1">IF(A18stdlife="n/a","n/a",IF(S$3&gt;(A18stdlife+$E342),('PTRM input'!$J$402*(1+rvanilla04)^0.5)-SUM($J342:R342),('PTRM input'!$J$402*(1+rvanilla04)^0.5)/A18stdlife))</f>
        <v>0</v>
      </c>
      <c r="T342" s="251">
        <f ca="1">IF(A18stdlife="n/a","n/a",IF(T$3&gt;(A18stdlife+$E342),('PTRM input'!$J$402*(1+rvanilla04)^0.5)-SUM($J342:S342),('PTRM input'!$J$402*(1+rvanilla04)^0.5)/A18stdlife))</f>
        <v>0</v>
      </c>
      <c r="U342" s="251">
        <f ca="1">IF(A18stdlife="n/a","n/a",IF(U$3&gt;(A18stdlife+$E342),('PTRM input'!$J$402*(1+rvanilla04)^0.5)-SUM($J342:T342),('PTRM input'!$J$402*(1+rvanilla04)^0.5)/A18stdlife))</f>
        <v>0</v>
      </c>
      <c r="V342" s="251">
        <f ca="1">IF(A18stdlife="n/a","n/a",IF(V$3&gt;(A18stdlife+$E342),('PTRM input'!$J$402*(1+rvanilla04)^0.5)-SUM($J342:U342),('PTRM input'!$J$402*(1+rvanilla04)^0.5)/A18stdlife))</f>
        <v>0</v>
      </c>
      <c r="W342" s="251">
        <f ca="1">IF(A18stdlife="n/a","n/a",IF(W$3&gt;(A18stdlife+$E342),('PTRM input'!$J$402*(1+rvanilla04)^0.5)-SUM($J342:V342),('PTRM input'!$J$402*(1+rvanilla04)^0.5)/A18stdlife))</f>
        <v>0</v>
      </c>
      <c r="X342" s="251">
        <f ca="1">IF(A18stdlife="n/a","n/a",IF(X$3&gt;(A18stdlife+$E342),('PTRM input'!$J$402*(1+rvanilla04)^0.5)-SUM($J342:W342),('PTRM input'!$J$402*(1+rvanilla04)^0.5)/A18stdlife))</f>
        <v>0</v>
      </c>
      <c r="Y342" s="251">
        <f ca="1">IF(A18stdlife="n/a","n/a",IF(Y$3&gt;(A18stdlife+$E342),('PTRM input'!$J$402*(1+rvanilla04)^0.5)-SUM($J342:X342),('PTRM input'!$J$402*(1+rvanilla04)^0.5)/A18stdlife))</f>
        <v>0</v>
      </c>
      <c r="Z342" s="251">
        <f ca="1">IF(A18stdlife="n/a","n/a",IF(Z$3&gt;(A18stdlife+$E342),('PTRM input'!$J$402*(1+rvanilla04)^0.5)-SUM($J342:Y342),('PTRM input'!$J$402*(1+rvanilla04)^0.5)/A18stdlife))</f>
        <v>0</v>
      </c>
      <c r="AA342" s="251">
        <f ca="1">IF(A18stdlife="n/a","n/a",IF(AA$3&gt;(A18stdlife+$E342),('PTRM input'!$J$402*(1+rvanilla04)^0.5)-SUM($J342:Z342),('PTRM input'!$J$402*(1+rvanilla04)^0.5)/A18stdlife))</f>
        <v>0</v>
      </c>
      <c r="AB342" s="251">
        <f ca="1">IF(A18stdlife="n/a","n/a",IF(AB$3&gt;(A18stdlife+$E342),('PTRM input'!$J$402*(1+rvanilla04)^0.5)-SUM($J342:AA342),('PTRM input'!$J$402*(1+rvanilla04)^0.5)/A18stdlife))</f>
        <v>0</v>
      </c>
      <c r="AC342" s="251">
        <f ca="1">IF(A18stdlife="n/a","n/a",IF(AC$3&gt;(A18stdlife+$E342),('PTRM input'!$J$402*(1+rvanilla04)^0.5)-SUM($J342:AB342),('PTRM input'!$J$402*(1+rvanilla04)^0.5)/A18stdlife))</f>
        <v>0</v>
      </c>
      <c r="AD342" s="251">
        <f ca="1">IF(A18stdlife="n/a","n/a",IF(AD$3&gt;(A18stdlife+$E342),('PTRM input'!$J$402*(1+rvanilla04)^0.5)-SUM($J342:AC342),('PTRM input'!$J$402*(1+rvanilla04)^0.5)/A18stdlife))</f>
        <v>0</v>
      </c>
      <c r="AE342" s="251">
        <f ca="1">IF(A18stdlife="n/a","n/a",IF(AE$3&gt;(A18stdlife+$E342),('PTRM input'!$J$402*(1+rvanilla04)^0.5)-SUM($J342:AD342),('PTRM input'!$J$402*(1+rvanilla04)^0.5)/A18stdlife))</f>
        <v>0</v>
      </c>
      <c r="AF342" s="251">
        <f ca="1">IF(A18stdlife="n/a","n/a",IF(AF$3&gt;(A18stdlife+$E342),('PTRM input'!$J$402*(1+rvanilla04)^0.5)-SUM($J342:AE342),('PTRM input'!$J$402*(1+rvanilla04)^0.5)/A18stdlife))</f>
        <v>0</v>
      </c>
      <c r="AG342" s="251">
        <f ca="1">IF(A18stdlife="n/a","n/a",IF(AG$3&gt;(A18stdlife+$E342),('PTRM input'!$J$402*(1+rvanilla04)^0.5)-SUM($J342:AF342),('PTRM input'!$J$402*(1+rvanilla04)^0.5)/A18stdlife))</f>
        <v>0</v>
      </c>
      <c r="AH342" s="251">
        <f ca="1">IF(A18stdlife="n/a","n/a",IF(AH$3&gt;(A18stdlife+$E342),('PTRM input'!$J$402*(1+rvanilla04)^0.5)-SUM($J342:AG342),('PTRM input'!$J$402*(1+rvanilla04)^0.5)/A18stdlife))</f>
        <v>0</v>
      </c>
      <c r="AI342" s="251">
        <f ca="1">IF(A18stdlife="n/a","n/a",IF(AI$3&gt;(A18stdlife+$E342),('PTRM input'!$J$402*(1+rvanilla04)^0.5)-SUM($J342:AH342),('PTRM input'!$J$402*(1+rvanilla04)^0.5)/A18stdlife))</f>
        <v>0</v>
      </c>
      <c r="AJ342" s="251">
        <f ca="1">IF(A18stdlife="n/a","n/a",IF(AJ$3&gt;(A18stdlife+$E342),('PTRM input'!$J$402*(1+rvanilla04)^0.5)-SUM($J342:AI342),('PTRM input'!$J$402*(1+rvanilla04)^0.5)/A18stdlife))</f>
        <v>0</v>
      </c>
      <c r="AK342" s="251">
        <f ca="1">IF(A18stdlife="n/a","n/a",IF(AK$3&gt;(A18stdlife+$E342),('PTRM input'!$J$402*(1+rvanilla04)^0.5)-SUM($J342:AJ342),('PTRM input'!$J$402*(1+rvanilla04)^0.5)/A18stdlife))</f>
        <v>0</v>
      </c>
      <c r="AL342" s="251">
        <f ca="1">IF(A18stdlife="n/a","n/a",IF(AL$3&gt;(A18stdlife+$E342),('PTRM input'!$J$402*(1+rvanilla04)^0.5)-SUM($J342:AK342),('PTRM input'!$J$402*(1+rvanilla04)^0.5)/A18stdlife))</f>
        <v>0</v>
      </c>
      <c r="AM342" s="251">
        <f ca="1">IF(A18stdlife="n/a","n/a",IF(AM$3&gt;(A18stdlife+$E342),('PTRM input'!$J$402*(1+rvanilla04)^0.5)-SUM($J342:AL342),('PTRM input'!$J$402*(1+rvanilla04)^0.5)/A18stdlife))</f>
        <v>0</v>
      </c>
      <c r="AN342" s="251">
        <f ca="1">IF(A18stdlife="n/a","n/a",IF(AN$3&gt;(A18stdlife+$E342),('PTRM input'!$J$402*(1+rvanilla04)^0.5)-SUM($J342:AM342),('PTRM input'!$J$402*(1+rvanilla04)^0.5)/A18stdlife))</f>
        <v>0</v>
      </c>
      <c r="AO342" s="251">
        <f ca="1">IF(A18stdlife="n/a","n/a",IF(AO$3&gt;(A18stdlife+$E342),('PTRM input'!$J$402*(1+rvanilla04)^0.5)-SUM($J342:AN342),('PTRM input'!$J$402*(1+rvanilla04)^0.5)/A18stdlife))</f>
        <v>0</v>
      </c>
      <c r="AP342" s="251">
        <f ca="1">IF(A18stdlife="n/a","n/a",IF(AP$3&gt;(A18stdlife+$E342),('PTRM input'!$J$402*(1+rvanilla04)^0.5)-SUM($J342:AO342),('PTRM input'!$J$402*(1+rvanilla04)^0.5)/A18stdlife))</f>
        <v>0</v>
      </c>
      <c r="AQ342" s="251">
        <f ca="1">IF(A18stdlife="n/a","n/a",IF(AQ$3&gt;(A18stdlife+$E342),('PTRM input'!$J$402*(1+rvanilla04)^0.5)-SUM($J342:AP342),('PTRM input'!$J$402*(1+rvanilla04)^0.5)/A18stdlife))</f>
        <v>0</v>
      </c>
      <c r="AR342" s="251">
        <f ca="1">IF(A18stdlife="n/a","n/a",IF(AR$3&gt;(A18stdlife+$E342),('PTRM input'!$J$402*(1+rvanilla04)^0.5)-SUM($J342:AQ342),('PTRM input'!$J$402*(1+rvanilla04)^0.5)/A18stdlife))</f>
        <v>0</v>
      </c>
      <c r="AS342" s="251">
        <f ca="1">IF(A18stdlife="n/a","n/a",IF(AS$3&gt;(A18stdlife+$E342),('PTRM input'!$J$402*(1+rvanilla04)^0.5)-SUM($J342:AR342),('PTRM input'!$J$402*(1+rvanilla04)^0.5)/A18stdlife))</f>
        <v>0</v>
      </c>
      <c r="AT342" s="251">
        <f ca="1">IF(A18stdlife="n/a","n/a",IF(AT$3&gt;(A18stdlife+$E342),('PTRM input'!$J$402*(1+rvanilla04)^0.5)-SUM($J342:AS342),('PTRM input'!$J$402*(1+rvanilla04)^0.5)/A18stdlife))</f>
        <v>0</v>
      </c>
      <c r="AU342" s="251">
        <f ca="1">IF(A18stdlife="n/a","n/a",IF(AU$3&gt;(A18stdlife+$E342),('PTRM input'!$J$402*(1+rvanilla04)^0.5)-SUM($J342:AT342),('PTRM input'!$J$402*(1+rvanilla04)^0.5)/A18stdlife))</f>
        <v>0</v>
      </c>
      <c r="AV342" s="251">
        <f ca="1">IF(A18stdlife="n/a","n/a",IF(AV$3&gt;(A18stdlife+$E342),('PTRM input'!$J$402*(1+rvanilla04)^0.5)-SUM($J342:AU342),('PTRM input'!$J$402*(1+rvanilla04)^0.5)/A18stdlife))</f>
        <v>0</v>
      </c>
      <c r="AW342" s="251">
        <f ca="1">IF(A18stdlife="n/a","n/a",IF(AW$3&gt;(A18stdlife+$E342),('PTRM input'!$J$402*(1+rvanilla04)^0.5)-SUM($J342:AV342),('PTRM input'!$J$402*(1+rvanilla04)^0.5)/A18stdlife))</f>
        <v>0</v>
      </c>
      <c r="AX342" s="251">
        <f ca="1">IF(A18stdlife="n/a","n/a",IF(AX$3&gt;(A18stdlife+$E342),('PTRM input'!$J$402*(1+rvanilla04)^0.5)-SUM($J342:AW342),('PTRM input'!$J$402*(1+rvanilla04)^0.5)/A18stdlife))</f>
        <v>0</v>
      </c>
      <c r="AY342" s="251">
        <f ca="1">IF(A18stdlife="n/a","n/a",IF(AY$3&gt;(A18stdlife+$E342),('PTRM input'!$J$402*(1+rvanilla04)^0.5)-SUM($J342:AX342),('PTRM input'!$J$402*(1+rvanilla04)^0.5)/A18stdlife))</f>
        <v>0</v>
      </c>
      <c r="AZ342" s="251">
        <f ca="1">IF(A18stdlife="n/a","n/a",IF(AZ$3&gt;(A18stdlife+$E342),('PTRM input'!$J$402*(1+rvanilla04)^0.5)-SUM($J342:AY342),('PTRM input'!$J$402*(1+rvanilla04)^0.5)/A18stdlife))</f>
        <v>0</v>
      </c>
      <c r="BA342" s="251">
        <f ca="1">IF(A18stdlife="n/a","n/a",IF(BA$3&gt;(A18stdlife+$E342),('PTRM input'!$J$402*(1+rvanilla04)^0.5)-SUM($J342:AZ342),('PTRM input'!$J$402*(1+rvanilla04)^0.5)/A18stdlife))</f>
        <v>0</v>
      </c>
      <c r="BB342" s="251">
        <f ca="1">IF(A18stdlife="n/a","n/a",IF(BB$3&gt;(A18stdlife+$E342),('PTRM input'!$J$402*(1+rvanilla04)^0.5)-SUM($J342:BA342),('PTRM input'!$J$402*(1+rvanilla04)^0.5)/A18stdlife))</f>
        <v>0</v>
      </c>
      <c r="BC342" s="251">
        <f ca="1">IF(A18stdlife="n/a","n/a",IF(BC$3&gt;(A18stdlife+$E342),('PTRM input'!$J$402*(1+rvanilla04)^0.5)-SUM($J342:BB342),('PTRM input'!$J$402*(1+rvanilla04)^0.5)/A18stdlife))</f>
        <v>0</v>
      </c>
      <c r="BD342" s="251">
        <f ca="1">IF(A18stdlife="n/a","n/a",IF(BD$3&gt;(A18stdlife+$E342),('PTRM input'!$J$402*(1+rvanilla04)^0.5)-SUM($J342:BC342),('PTRM input'!$J$402*(1+rvanilla04)^0.5)/A18stdlife))</f>
        <v>0</v>
      </c>
      <c r="BE342" s="251">
        <f ca="1">IF(A18stdlife="n/a","n/a",IF(BE$3&gt;(A18stdlife+$E342),('PTRM input'!$J$402*(1+rvanilla04)^0.5)-SUM($J342:BD342),('PTRM input'!$J$402*(1+rvanilla04)^0.5)/A18stdlife))</f>
        <v>0</v>
      </c>
      <c r="BF342" s="251">
        <f ca="1">IF(A18stdlife="n/a","n/a",IF(BF$3&gt;(A18stdlife+$E342),('PTRM input'!$J$402*(1+rvanilla04)^0.5)-SUM($J342:BE342),('PTRM input'!$J$402*(1+rvanilla04)^0.5)/A18stdlife))</f>
        <v>0</v>
      </c>
      <c r="BG342" s="251">
        <f ca="1">IF(A18stdlife="n/a","n/a",IF(BG$3&gt;(A18stdlife+$E342),('PTRM input'!$J$402*(1+rvanilla04)^0.5)-SUM($J342:BF342),('PTRM input'!$J$402*(1+rvanilla04)^0.5)/A18stdlife))</f>
        <v>0</v>
      </c>
      <c r="BH342" s="251">
        <f ca="1">IF(A18stdlife="n/a","n/a",IF(BH$3&gt;(A18stdlife+$E342),('PTRM input'!$J$402*(1+rvanilla04)^0.5)-SUM($J342:BG342),('PTRM input'!$J$402*(1+rvanilla04)^0.5)/A18stdlife))</f>
        <v>0</v>
      </c>
      <c r="BI342" s="251">
        <f ca="1">IF(A18stdlife="n/a","n/a",IF(BI$3&gt;(A18stdlife+$E342),('PTRM input'!$J$402*(1+rvanilla04)^0.5)-SUM($J342:BH342),('PTRM input'!$J$402*(1+rvanilla04)^0.5)/A18stdlife))</f>
        <v>0</v>
      </c>
      <c r="BJ342" s="116"/>
      <c r="BK342" s="116"/>
      <c r="BL342" s="116"/>
      <c r="BM342" s="116"/>
    </row>
    <row r="343" spans="1:65" hidden="1" outlineLevel="2">
      <c r="A343" s="116"/>
      <c r="B343" s="19"/>
      <c r="C343" s="18"/>
      <c r="D343" s="760"/>
      <c r="E343" s="86">
        <v>5</v>
      </c>
      <c r="F343" s="259"/>
      <c r="G343" s="434"/>
      <c r="H343" s="435"/>
      <c r="I343" s="435"/>
      <c r="J343" s="435"/>
      <c r="K343" s="619"/>
      <c r="L343" s="433">
        <f ca="1">IF(A18stdlife="n/a","n/a",IF(L$3&gt;(A18stdlife+$E343),('PTRM input'!$K$402*(1+rvanilla05)^0.5)-SUM($K343:K343),('PTRM input'!$K$402*(1+rvanilla05)^0.5)/A18stdlife))</f>
        <v>0</v>
      </c>
      <c r="M343" s="433">
        <f ca="1">IF(A18stdlife="n/a","n/a",IF(M$3&gt;(A18stdlife+$E343),('PTRM input'!$K$402*(1+rvanilla05)^0.5)-SUM($K343:L343),('PTRM input'!$K$402*(1+rvanilla05)^0.5)/A18stdlife))</f>
        <v>0</v>
      </c>
      <c r="N343" s="433">
        <f ca="1">IF(A18stdlife="n/a","n/a",IF(N$3&gt;(A18stdlife+$E343),('PTRM input'!$K$402*(1+rvanilla05)^0.5)-SUM($K343:M343),('PTRM input'!$K$402*(1+rvanilla05)^0.5)/A18stdlife))</f>
        <v>0</v>
      </c>
      <c r="O343" s="433">
        <f ca="1">IF(A18stdlife="n/a","n/a",IF(O$3&gt;(A18stdlife+$E343),('PTRM input'!$K$402*(1+rvanilla05)^0.5)-SUM($K343:N343),('PTRM input'!$K$402*(1+rvanilla05)^0.5)/A18stdlife))</f>
        <v>0</v>
      </c>
      <c r="P343" s="433">
        <f ca="1">IF(A18stdlife="n/a","n/a",IF(P$3&gt;(A18stdlife+$E343),('PTRM input'!$K$402*(1+rvanilla05)^0.5)-SUM($K343:O343),('PTRM input'!$K$402*(1+rvanilla05)^0.5)/A18stdlife))</f>
        <v>0</v>
      </c>
      <c r="Q343" s="433">
        <f ca="1">IF(A18stdlife="n/a","n/a",IF(Q$3&gt;(A18stdlife+$E343),('PTRM input'!$K$402*(1+rvanilla05)^0.5)-SUM($K343:P343),('PTRM input'!$K$402*(1+rvanilla05)^0.5)/A18stdlife))</f>
        <v>0</v>
      </c>
      <c r="R343" s="251">
        <f ca="1">IF(A18stdlife="n/a","n/a",IF(R$3&gt;(A18stdlife+$E343),('PTRM input'!$K$402*(1+rvanilla05)^0.5)-SUM($K343:Q343),('PTRM input'!$K$402*(1+rvanilla05)^0.5)/A18stdlife))</f>
        <v>0</v>
      </c>
      <c r="S343" s="251">
        <f ca="1">IF(A18stdlife="n/a","n/a",IF(S$3&gt;(A18stdlife+$E343),('PTRM input'!$K$402*(1+rvanilla05)^0.5)-SUM($K343:R343),('PTRM input'!$K$402*(1+rvanilla05)^0.5)/A18stdlife))</f>
        <v>0</v>
      </c>
      <c r="T343" s="251">
        <f ca="1">IF(A18stdlife="n/a","n/a",IF(T$3&gt;(A18stdlife+$E343),('PTRM input'!$K$402*(1+rvanilla05)^0.5)-SUM($K343:S343),('PTRM input'!$K$402*(1+rvanilla05)^0.5)/A18stdlife))</f>
        <v>0</v>
      </c>
      <c r="U343" s="251">
        <f ca="1">IF(A18stdlife="n/a","n/a",IF(U$3&gt;(A18stdlife+$E343),('PTRM input'!$K$402*(1+rvanilla05)^0.5)-SUM($K343:T343),('PTRM input'!$K$402*(1+rvanilla05)^0.5)/A18stdlife))</f>
        <v>0</v>
      </c>
      <c r="V343" s="251">
        <f ca="1">IF(A18stdlife="n/a","n/a",IF(V$3&gt;(A18stdlife+$E343),('PTRM input'!$K$402*(1+rvanilla05)^0.5)-SUM($K343:U343),('PTRM input'!$K$402*(1+rvanilla05)^0.5)/A18stdlife))</f>
        <v>0</v>
      </c>
      <c r="W343" s="251">
        <f ca="1">IF(A18stdlife="n/a","n/a",IF(W$3&gt;(A18stdlife+$E343),('PTRM input'!$K$402*(1+rvanilla05)^0.5)-SUM($K343:V343),('PTRM input'!$K$402*(1+rvanilla05)^0.5)/A18stdlife))</f>
        <v>0</v>
      </c>
      <c r="X343" s="251">
        <f ca="1">IF(A18stdlife="n/a","n/a",IF(X$3&gt;(A18stdlife+$E343),('PTRM input'!$K$402*(1+rvanilla05)^0.5)-SUM($K343:W343),('PTRM input'!$K$402*(1+rvanilla05)^0.5)/A18stdlife))</f>
        <v>0</v>
      </c>
      <c r="Y343" s="251">
        <f ca="1">IF(A18stdlife="n/a","n/a",IF(Y$3&gt;(A18stdlife+$E343),('PTRM input'!$K$402*(1+rvanilla05)^0.5)-SUM($K343:X343),('PTRM input'!$K$402*(1+rvanilla05)^0.5)/A18stdlife))</f>
        <v>0</v>
      </c>
      <c r="Z343" s="251">
        <f ca="1">IF(A18stdlife="n/a","n/a",IF(Z$3&gt;(A18stdlife+$E343),('PTRM input'!$K$402*(1+rvanilla05)^0.5)-SUM($K343:Y343),('PTRM input'!$K$402*(1+rvanilla05)^0.5)/A18stdlife))</f>
        <v>0</v>
      </c>
      <c r="AA343" s="251">
        <f ca="1">IF(A18stdlife="n/a","n/a",IF(AA$3&gt;(A18stdlife+$E343),('PTRM input'!$K$402*(1+rvanilla05)^0.5)-SUM($K343:Z343),('PTRM input'!$K$402*(1+rvanilla05)^0.5)/A18stdlife))</f>
        <v>0</v>
      </c>
      <c r="AB343" s="251">
        <f ca="1">IF(A18stdlife="n/a","n/a",IF(AB$3&gt;(A18stdlife+$E343),('PTRM input'!$K$402*(1+rvanilla05)^0.5)-SUM($K343:AA343),('PTRM input'!$K$402*(1+rvanilla05)^0.5)/A18stdlife))</f>
        <v>0</v>
      </c>
      <c r="AC343" s="251">
        <f ca="1">IF(A18stdlife="n/a","n/a",IF(AC$3&gt;(A18stdlife+$E343),('PTRM input'!$K$402*(1+rvanilla05)^0.5)-SUM($K343:AB343),('PTRM input'!$K$402*(1+rvanilla05)^0.5)/A18stdlife))</f>
        <v>0</v>
      </c>
      <c r="AD343" s="251">
        <f ca="1">IF(A18stdlife="n/a","n/a",IF(AD$3&gt;(A18stdlife+$E343),('PTRM input'!$K$402*(1+rvanilla05)^0.5)-SUM($K343:AC343),('PTRM input'!$K$402*(1+rvanilla05)^0.5)/A18stdlife))</f>
        <v>0</v>
      </c>
      <c r="AE343" s="251">
        <f ca="1">IF(A18stdlife="n/a","n/a",IF(AE$3&gt;(A18stdlife+$E343),('PTRM input'!$K$402*(1+rvanilla05)^0.5)-SUM($K343:AD343),('PTRM input'!$K$402*(1+rvanilla05)^0.5)/A18stdlife))</f>
        <v>0</v>
      </c>
      <c r="AF343" s="251">
        <f ca="1">IF(A18stdlife="n/a","n/a",IF(AF$3&gt;(A18stdlife+$E343),('PTRM input'!$K$402*(1+rvanilla05)^0.5)-SUM($K343:AE343),('PTRM input'!$K$402*(1+rvanilla05)^0.5)/A18stdlife))</f>
        <v>0</v>
      </c>
      <c r="AG343" s="251">
        <f ca="1">IF(A18stdlife="n/a","n/a",IF(AG$3&gt;(A18stdlife+$E343),('PTRM input'!$K$402*(1+rvanilla05)^0.5)-SUM($K343:AF343),('PTRM input'!$K$402*(1+rvanilla05)^0.5)/A18stdlife))</f>
        <v>0</v>
      </c>
      <c r="AH343" s="251">
        <f ca="1">IF(A18stdlife="n/a","n/a",IF(AH$3&gt;(A18stdlife+$E343),('PTRM input'!$K$402*(1+rvanilla05)^0.5)-SUM($K343:AG343),('PTRM input'!$K$402*(1+rvanilla05)^0.5)/A18stdlife))</f>
        <v>0</v>
      </c>
      <c r="AI343" s="251">
        <f ca="1">IF(A18stdlife="n/a","n/a",IF(AI$3&gt;(A18stdlife+$E343),('PTRM input'!$K$402*(1+rvanilla05)^0.5)-SUM($K343:AH343),('PTRM input'!$K$402*(1+rvanilla05)^0.5)/A18stdlife))</f>
        <v>0</v>
      </c>
      <c r="AJ343" s="251">
        <f ca="1">IF(A18stdlife="n/a","n/a",IF(AJ$3&gt;(A18stdlife+$E343),('PTRM input'!$K$402*(1+rvanilla05)^0.5)-SUM($K343:AI343),('PTRM input'!$K$402*(1+rvanilla05)^0.5)/A18stdlife))</f>
        <v>0</v>
      </c>
      <c r="AK343" s="251">
        <f ca="1">IF(A18stdlife="n/a","n/a",IF(AK$3&gt;(A18stdlife+$E343),('PTRM input'!$K$402*(1+rvanilla05)^0.5)-SUM($K343:AJ343),('PTRM input'!$K$402*(1+rvanilla05)^0.5)/A18stdlife))</f>
        <v>0</v>
      </c>
      <c r="AL343" s="251">
        <f ca="1">IF(A18stdlife="n/a","n/a",IF(AL$3&gt;(A18stdlife+$E343),('PTRM input'!$K$402*(1+rvanilla05)^0.5)-SUM($K343:AK343),('PTRM input'!$K$402*(1+rvanilla05)^0.5)/A18stdlife))</f>
        <v>0</v>
      </c>
      <c r="AM343" s="251">
        <f ca="1">IF(A18stdlife="n/a","n/a",IF(AM$3&gt;(A18stdlife+$E343),('PTRM input'!$K$402*(1+rvanilla05)^0.5)-SUM($K343:AL343),('PTRM input'!$K$402*(1+rvanilla05)^0.5)/A18stdlife))</f>
        <v>0</v>
      </c>
      <c r="AN343" s="251">
        <f ca="1">IF(A18stdlife="n/a","n/a",IF(AN$3&gt;(A18stdlife+$E343),('PTRM input'!$K$402*(1+rvanilla05)^0.5)-SUM($K343:AM343),('PTRM input'!$K$402*(1+rvanilla05)^0.5)/A18stdlife))</f>
        <v>0</v>
      </c>
      <c r="AO343" s="251">
        <f ca="1">IF(A18stdlife="n/a","n/a",IF(AO$3&gt;(A18stdlife+$E343),('PTRM input'!$K$402*(1+rvanilla05)^0.5)-SUM($K343:AN343),('PTRM input'!$K$402*(1+rvanilla05)^0.5)/A18stdlife))</f>
        <v>0</v>
      </c>
      <c r="AP343" s="251">
        <f ca="1">IF(A18stdlife="n/a","n/a",IF(AP$3&gt;(A18stdlife+$E343),('PTRM input'!$K$402*(1+rvanilla05)^0.5)-SUM($K343:AO343),('PTRM input'!$K$402*(1+rvanilla05)^0.5)/A18stdlife))</f>
        <v>0</v>
      </c>
      <c r="AQ343" s="251">
        <f ca="1">IF(A18stdlife="n/a","n/a",IF(AQ$3&gt;(A18stdlife+$E343),('PTRM input'!$K$402*(1+rvanilla05)^0.5)-SUM($K343:AP343),('PTRM input'!$K$402*(1+rvanilla05)^0.5)/A18stdlife))</f>
        <v>0</v>
      </c>
      <c r="AR343" s="251">
        <f ca="1">IF(A18stdlife="n/a","n/a",IF(AR$3&gt;(A18stdlife+$E343),('PTRM input'!$K$402*(1+rvanilla05)^0.5)-SUM($K343:AQ343),('PTRM input'!$K$402*(1+rvanilla05)^0.5)/A18stdlife))</f>
        <v>0</v>
      </c>
      <c r="AS343" s="251">
        <f ca="1">IF(A18stdlife="n/a","n/a",IF(AS$3&gt;(A18stdlife+$E343),('PTRM input'!$K$402*(1+rvanilla05)^0.5)-SUM($K343:AR343),('PTRM input'!$K$402*(1+rvanilla05)^0.5)/A18stdlife))</f>
        <v>0</v>
      </c>
      <c r="AT343" s="251">
        <f ca="1">IF(A18stdlife="n/a","n/a",IF(AT$3&gt;(A18stdlife+$E343),('PTRM input'!$K$402*(1+rvanilla05)^0.5)-SUM($K343:AS343),('PTRM input'!$K$402*(1+rvanilla05)^0.5)/A18stdlife))</f>
        <v>0</v>
      </c>
      <c r="AU343" s="251">
        <f ca="1">IF(A18stdlife="n/a","n/a",IF(AU$3&gt;(A18stdlife+$E343),('PTRM input'!$K$402*(1+rvanilla05)^0.5)-SUM($K343:AT343),('PTRM input'!$K$402*(1+rvanilla05)^0.5)/A18stdlife))</f>
        <v>0</v>
      </c>
      <c r="AV343" s="251">
        <f ca="1">IF(A18stdlife="n/a","n/a",IF(AV$3&gt;(A18stdlife+$E343),('PTRM input'!$K$402*(1+rvanilla05)^0.5)-SUM($K343:AU343),('PTRM input'!$K$402*(1+rvanilla05)^0.5)/A18stdlife))</f>
        <v>0</v>
      </c>
      <c r="AW343" s="251">
        <f ca="1">IF(A18stdlife="n/a","n/a",IF(AW$3&gt;(A18stdlife+$E343),('PTRM input'!$K$402*(1+rvanilla05)^0.5)-SUM($K343:AV343),('PTRM input'!$K$402*(1+rvanilla05)^0.5)/A18stdlife))</f>
        <v>0</v>
      </c>
      <c r="AX343" s="251">
        <f ca="1">IF(A18stdlife="n/a","n/a",IF(AX$3&gt;(A18stdlife+$E343),('PTRM input'!$K$402*(1+rvanilla05)^0.5)-SUM($K343:AW343),('PTRM input'!$K$402*(1+rvanilla05)^0.5)/A18stdlife))</f>
        <v>0</v>
      </c>
      <c r="AY343" s="251">
        <f ca="1">IF(A18stdlife="n/a","n/a",IF(AY$3&gt;(A18stdlife+$E343),('PTRM input'!$K$402*(1+rvanilla05)^0.5)-SUM($K343:AX343),('PTRM input'!$K$402*(1+rvanilla05)^0.5)/A18stdlife))</f>
        <v>0</v>
      </c>
      <c r="AZ343" s="251">
        <f ca="1">IF(A18stdlife="n/a","n/a",IF(AZ$3&gt;(A18stdlife+$E343),('PTRM input'!$K$402*(1+rvanilla05)^0.5)-SUM($K343:AY343),('PTRM input'!$K$402*(1+rvanilla05)^0.5)/A18stdlife))</f>
        <v>0</v>
      </c>
      <c r="BA343" s="251">
        <f ca="1">IF(A18stdlife="n/a","n/a",IF(BA$3&gt;(A18stdlife+$E343),('PTRM input'!$K$402*(1+rvanilla05)^0.5)-SUM($K343:AZ343),('PTRM input'!$K$402*(1+rvanilla05)^0.5)/A18stdlife))</f>
        <v>0</v>
      </c>
      <c r="BB343" s="251">
        <f ca="1">IF(A18stdlife="n/a","n/a",IF(BB$3&gt;(A18stdlife+$E343),('PTRM input'!$K$402*(1+rvanilla05)^0.5)-SUM($K343:BA343),('PTRM input'!$K$402*(1+rvanilla05)^0.5)/A18stdlife))</f>
        <v>0</v>
      </c>
      <c r="BC343" s="251">
        <f ca="1">IF(A18stdlife="n/a","n/a",IF(BC$3&gt;(A18stdlife+$E343),('PTRM input'!$K$402*(1+rvanilla05)^0.5)-SUM($K343:BB343),('PTRM input'!$K$402*(1+rvanilla05)^0.5)/A18stdlife))</f>
        <v>0</v>
      </c>
      <c r="BD343" s="251">
        <f ca="1">IF(A18stdlife="n/a","n/a",IF(BD$3&gt;(A18stdlife+$E343),('PTRM input'!$K$402*(1+rvanilla05)^0.5)-SUM($K343:BC343),('PTRM input'!$K$402*(1+rvanilla05)^0.5)/A18stdlife))</f>
        <v>0</v>
      </c>
      <c r="BE343" s="251">
        <f ca="1">IF(A18stdlife="n/a","n/a",IF(BE$3&gt;(A18stdlife+$E343),('PTRM input'!$K$402*(1+rvanilla05)^0.5)-SUM($K343:BD343),('PTRM input'!$K$402*(1+rvanilla05)^0.5)/A18stdlife))</f>
        <v>0</v>
      </c>
      <c r="BF343" s="251">
        <f ca="1">IF(A18stdlife="n/a","n/a",IF(BF$3&gt;(A18stdlife+$E343),('PTRM input'!$K$402*(1+rvanilla05)^0.5)-SUM($K343:BE343),('PTRM input'!$K$402*(1+rvanilla05)^0.5)/A18stdlife))</f>
        <v>0</v>
      </c>
      <c r="BG343" s="251">
        <f ca="1">IF(A18stdlife="n/a","n/a",IF(BG$3&gt;(A18stdlife+$E343),('PTRM input'!$K$402*(1+rvanilla05)^0.5)-SUM($K343:BF343),('PTRM input'!$K$402*(1+rvanilla05)^0.5)/A18stdlife))</f>
        <v>0</v>
      </c>
      <c r="BH343" s="251">
        <f ca="1">IF(A18stdlife="n/a","n/a",IF(BH$3&gt;(A18stdlife+$E343),('PTRM input'!$K$402*(1+rvanilla05)^0.5)-SUM($K343:BG343),('PTRM input'!$K$402*(1+rvanilla05)^0.5)/A18stdlife))</f>
        <v>0</v>
      </c>
      <c r="BI343" s="251">
        <f ca="1">IF(A18stdlife="n/a","n/a",IF(BI$3&gt;(A18stdlife+$E343),('PTRM input'!$K$402*(1+rvanilla05)^0.5)-SUM($K343:BH343),('PTRM input'!$K$402*(1+rvanilla05)^0.5)/A18stdlife))</f>
        <v>0</v>
      </c>
      <c r="BJ343" s="116"/>
      <c r="BK343" s="116"/>
      <c r="BL343" s="116"/>
      <c r="BM343" s="116"/>
    </row>
    <row r="344" spans="1:65" hidden="1" outlineLevel="2">
      <c r="A344" s="116"/>
      <c r="B344" s="19"/>
      <c r="C344" s="18"/>
      <c r="D344" s="760"/>
      <c r="E344" s="86">
        <v>6</v>
      </c>
      <c r="F344" s="259"/>
      <c r="G344" s="434"/>
      <c r="H344" s="435"/>
      <c r="I344" s="435"/>
      <c r="J344" s="435"/>
      <c r="K344" s="435"/>
      <c r="L344" s="619"/>
      <c r="M344" s="433">
        <f ca="1">IF(A18stdlife="n/a","n/a",IF(M$3&gt;(A18stdlife+$E344),('PTRM input'!$L$402*(1+rvanilla06)^0.5)-SUM($L344:L344),('PTRM input'!$L$402*(1+rvanilla06)^0.5)/A18stdlife))</f>
        <v>0</v>
      </c>
      <c r="N344" s="433">
        <f ca="1">IF(A18stdlife="n/a","n/a",IF(N$3&gt;(A18stdlife+$E344),('PTRM input'!$L$402*(1+rvanilla06)^0.5)-SUM($L344:M344),('PTRM input'!$L$402*(1+rvanilla06)^0.5)/A18stdlife))</f>
        <v>0</v>
      </c>
      <c r="O344" s="433">
        <f ca="1">IF(A18stdlife="n/a","n/a",IF(O$3&gt;(A18stdlife+$E344),('PTRM input'!$L$402*(1+rvanilla06)^0.5)-SUM($L344:N344),('PTRM input'!$L$402*(1+rvanilla06)^0.5)/A18stdlife))</f>
        <v>0</v>
      </c>
      <c r="P344" s="433">
        <f ca="1">IF(A18stdlife="n/a","n/a",IF(P$3&gt;(A18stdlife+$E344),('PTRM input'!$L$402*(1+rvanilla06)^0.5)-SUM($L344:O344),('PTRM input'!$L$402*(1+rvanilla06)^0.5)/A18stdlife))</f>
        <v>0</v>
      </c>
      <c r="Q344" s="433">
        <f ca="1">IF(A18stdlife="n/a","n/a",IF(Q$3&gt;(A18stdlife+$E344),('PTRM input'!$L$402*(1+rvanilla06)^0.5)-SUM($L344:P344),('PTRM input'!$L$402*(1+rvanilla06)^0.5)/A18stdlife))</f>
        <v>0</v>
      </c>
      <c r="R344" s="251">
        <f ca="1">IF(A18stdlife="n/a","n/a",IF(R$3&gt;(A18stdlife+$E344),('PTRM input'!$L$402*(1+rvanilla06)^0.5)-SUM($L344:Q344),('PTRM input'!$L$402*(1+rvanilla06)^0.5)/A18stdlife))</f>
        <v>0</v>
      </c>
      <c r="S344" s="251">
        <f ca="1">IF(A18stdlife="n/a","n/a",IF(S$3&gt;(A18stdlife+$E344),('PTRM input'!$L$402*(1+rvanilla06)^0.5)-SUM($L344:R344),('PTRM input'!$L$402*(1+rvanilla06)^0.5)/A18stdlife))</f>
        <v>0</v>
      </c>
      <c r="T344" s="251">
        <f ca="1">IF(A18stdlife="n/a","n/a",IF(T$3&gt;(A18stdlife+$E344),('PTRM input'!$L$402*(1+rvanilla06)^0.5)-SUM($L344:S344),('PTRM input'!$L$402*(1+rvanilla06)^0.5)/A18stdlife))</f>
        <v>0</v>
      </c>
      <c r="U344" s="251">
        <f ca="1">IF(A18stdlife="n/a","n/a",IF(U$3&gt;(A18stdlife+$E344),('PTRM input'!$L$402*(1+rvanilla06)^0.5)-SUM($L344:T344),('PTRM input'!$L$402*(1+rvanilla06)^0.5)/A18stdlife))</f>
        <v>0</v>
      </c>
      <c r="V344" s="251">
        <f ca="1">IF(A18stdlife="n/a","n/a",IF(V$3&gt;(A18stdlife+$E344),('PTRM input'!$L$402*(1+rvanilla06)^0.5)-SUM($L344:U344),('PTRM input'!$L$402*(1+rvanilla06)^0.5)/A18stdlife))</f>
        <v>0</v>
      </c>
      <c r="W344" s="251">
        <f ca="1">IF(A18stdlife="n/a","n/a",IF(W$3&gt;(A18stdlife+$E344),('PTRM input'!$L$402*(1+rvanilla06)^0.5)-SUM($L344:V344),('PTRM input'!$L$402*(1+rvanilla06)^0.5)/A18stdlife))</f>
        <v>0</v>
      </c>
      <c r="X344" s="251">
        <f ca="1">IF(A18stdlife="n/a","n/a",IF(X$3&gt;(A18stdlife+$E344),('PTRM input'!$L$402*(1+rvanilla06)^0.5)-SUM($L344:W344),('PTRM input'!$L$402*(1+rvanilla06)^0.5)/A18stdlife))</f>
        <v>0</v>
      </c>
      <c r="Y344" s="251">
        <f ca="1">IF(A18stdlife="n/a","n/a",IF(Y$3&gt;(A18stdlife+$E344),('PTRM input'!$L$402*(1+rvanilla06)^0.5)-SUM($L344:X344),('PTRM input'!$L$402*(1+rvanilla06)^0.5)/A18stdlife))</f>
        <v>0</v>
      </c>
      <c r="Z344" s="251">
        <f ca="1">IF(A18stdlife="n/a","n/a",IF(Z$3&gt;(A18stdlife+$E344),('PTRM input'!$L$402*(1+rvanilla06)^0.5)-SUM($L344:Y344),('PTRM input'!$L$402*(1+rvanilla06)^0.5)/A18stdlife))</f>
        <v>0</v>
      </c>
      <c r="AA344" s="251">
        <f ca="1">IF(A18stdlife="n/a","n/a",IF(AA$3&gt;(A18stdlife+$E344),('PTRM input'!$L$402*(1+rvanilla06)^0.5)-SUM($L344:Z344),('PTRM input'!$L$402*(1+rvanilla06)^0.5)/A18stdlife))</f>
        <v>0</v>
      </c>
      <c r="AB344" s="251">
        <f ca="1">IF(A18stdlife="n/a","n/a",IF(AB$3&gt;(A18stdlife+$E344),('PTRM input'!$L$402*(1+rvanilla06)^0.5)-SUM($L344:AA344),('PTRM input'!$L$402*(1+rvanilla06)^0.5)/A18stdlife))</f>
        <v>0</v>
      </c>
      <c r="AC344" s="251">
        <f ca="1">IF(A18stdlife="n/a","n/a",IF(AC$3&gt;(A18stdlife+$E344),('PTRM input'!$L$402*(1+rvanilla06)^0.5)-SUM($L344:AB344),('PTRM input'!$L$402*(1+rvanilla06)^0.5)/A18stdlife))</f>
        <v>0</v>
      </c>
      <c r="AD344" s="251">
        <f ca="1">IF(A18stdlife="n/a","n/a",IF(AD$3&gt;(A18stdlife+$E344),('PTRM input'!$L$402*(1+rvanilla06)^0.5)-SUM($L344:AC344),('PTRM input'!$L$402*(1+rvanilla06)^0.5)/A18stdlife))</f>
        <v>0</v>
      </c>
      <c r="AE344" s="251">
        <f ca="1">IF(A18stdlife="n/a","n/a",IF(AE$3&gt;(A18stdlife+$E344),('PTRM input'!$L$402*(1+rvanilla06)^0.5)-SUM($L344:AD344),('PTRM input'!$L$402*(1+rvanilla06)^0.5)/A18stdlife))</f>
        <v>0</v>
      </c>
      <c r="AF344" s="251">
        <f ca="1">IF(A18stdlife="n/a","n/a",IF(AF$3&gt;(A18stdlife+$E344),('PTRM input'!$L$402*(1+rvanilla06)^0.5)-SUM($L344:AE344),('PTRM input'!$L$402*(1+rvanilla06)^0.5)/A18stdlife))</f>
        <v>0</v>
      </c>
      <c r="AG344" s="251">
        <f ca="1">IF(A18stdlife="n/a","n/a",IF(AG$3&gt;(A18stdlife+$E344),('PTRM input'!$L$402*(1+rvanilla06)^0.5)-SUM($L344:AF344),('PTRM input'!$L$402*(1+rvanilla06)^0.5)/A18stdlife))</f>
        <v>0</v>
      </c>
      <c r="AH344" s="251">
        <f ca="1">IF(A18stdlife="n/a","n/a",IF(AH$3&gt;(A18stdlife+$E344),('PTRM input'!$L$402*(1+rvanilla06)^0.5)-SUM($L344:AG344),('PTRM input'!$L$402*(1+rvanilla06)^0.5)/A18stdlife))</f>
        <v>0</v>
      </c>
      <c r="AI344" s="251">
        <f ca="1">IF(A18stdlife="n/a","n/a",IF(AI$3&gt;(A18stdlife+$E344),('PTRM input'!$L$402*(1+rvanilla06)^0.5)-SUM($L344:AH344),('PTRM input'!$L$402*(1+rvanilla06)^0.5)/A18stdlife))</f>
        <v>0</v>
      </c>
      <c r="AJ344" s="251">
        <f ca="1">IF(A18stdlife="n/a","n/a",IF(AJ$3&gt;(A18stdlife+$E344),('PTRM input'!$L$402*(1+rvanilla06)^0.5)-SUM($L344:AI344),('PTRM input'!$L$402*(1+rvanilla06)^0.5)/A18stdlife))</f>
        <v>0</v>
      </c>
      <c r="AK344" s="251">
        <f ca="1">IF(A18stdlife="n/a","n/a",IF(AK$3&gt;(A18stdlife+$E344),('PTRM input'!$L$402*(1+rvanilla06)^0.5)-SUM($L344:AJ344),('PTRM input'!$L$402*(1+rvanilla06)^0.5)/A18stdlife))</f>
        <v>0</v>
      </c>
      <c r="AL344" s="251">
        <f ca="1">IF(A18stdlife="n/a","n/a",IF(AL$3&gt;(A18stdlife+$E344),('PTRM input'!$L$402*(1+rvanilla06)^0.5)-SUM($L344:AK344),('PTRM input'!$L$402*(1+rvanilla06)^0.5)/A18stdlife))</f>
        <v>0</v>
      </c>
      <c r="AM344" s="251">
        <f ca="1">IF(A18stdlife="n/a","n/a",IF(AM$3&gt;(A18stdlife+$E344),('PTRM input'!$L$402*(1+rvanilla06)^0.5)-SUM($L344:AL344),('PTRM input'!$L$402*(1+rvanilla06)^0.5)/A18stdlife))</f>
        <v>0</v>
      </c>
      <c r="AN344" s="251">
        <f ca="1">IF(A18stdlife="n/a","n/a",IF(AN$3&gt;(A18stdlife+$E344),('PTRM input'!$L$402*(1+rvanilla06)^0.5)-SUM($L344:AM344),('PTRM input'!$L$402*(1+rvanilla06)^0.5)/A18stdlife))</f>
        <v>0</v>
      </c>
      <c r="AO344" s="251">
        <f ca="1">IF(A18stdlife="n/a","n/a",IF(AO$3&gt;(A18stdlife+$E344),('PTRM input'!$L$402*(1+rvanilla06)^0.5)-SUM($L344:AN344),('PTRM input'!$L$402*(1+rvanilla06)^0.5)/A18stdlife))</f>
        <v>0</v>
      </c>
      <c r="AP344" s="251">
        <f ca="1">IF(A18stdlife="n/a","n/a",IF(AP$3&gt;(A18stdlife+$E344),('PTRM input'!$L$402*(1+rvanilla06)^0.5)-SUM($L344:AO344),('PTRM input'!$L$402*(1+rvanilla06)^0.5)/A18stdlife))</f>
        <v>0</v>
      </c>
      <c r="AQ344" s="251">
        <f ca="1">IF(A18stdlife="n/a","n/a",IF(AQ$3&gt;(A18stdlife+$E344),('PTRM input'!$L$402*(1+rvanilla06)^0.5)-SUM($L344:AP344),('PTRM input'!$L$402*(1+rvanilla06)^0.5)/A18stdlife))</f>
        <v>0</v>
      </c>
      <c r="AR344" s="251">
        <f ca="1">IF(A18stdlife="n/a","n/a",IF(AR$3&gt;(A18stdlife+$E344),('PTRM input'!$L$402*(1+rvanilla06)^0.5)-SUM($L344:AQ344),('PTRM input'!$L$402*(1+rvanilla06)^0.5)/A18stdlife))</f>
        <v>0</v>
      </c>
      <c r="AS344" s="251">
        <f ca="1">IF(A18stdlife="n/a","n/a",IF(AS$3&gt;(A18stdlife+$E344),('PTRM input'!$L$402*(1+rvanilla06)^0.5)-SUM($L344:AR344),('PTRM input'!$L$402*(1+rvanilla06)^0.5)/A18stdlife))</f>
        <v>0</v>
      </c>
      <c r="AT344" s="251">
        <f ca="1">IF(A18stdlife="n/a","n/a",IF(AT$3&gt;(A18stdlife+$E344),('PTRM input'!$L$402*(1+rvanilla06)^0.5)-SUM($L344:AS344),('PTRM input'!$L$402*(1+rvanilla06)^0.5)/A18stdlife))</f>
        <v>0</v>
      </c>
      <c r="AU344" s="251">
        <f ca="1">IF(A18stdlife="n/a","n/a",IF(AU$3&gt;(A18stdlife+$E344),('PTRM input'!$L$402*(1+rvanilla06)^0.5)-SUM($L344:AT344),('PTRM input'!$L$402*(1+rvanilla06)^0.5)/A18stdlife))</f>
        <v>0</v>
      </c>
      <c r="AV344" s="251">
        <f ca="1">IF(A18stdlife="n/a","n/a",IF(AV$3&gt;(A18stdlife+$E344),('PTRM input'!$L$402*(1+rvanilla06)^0.5)-SUM($L344:AU344),('PTRM input'!$L$402*(1+rvanilla06)^0.5)/A18stdlife))</f>
        <v>0</v>
      </c>
      <c r="AW344" s="251">
        <f ca="1">IF(A18stdlife="n/a","n/a",IF(AW$3&gt;(A18stdlife+$E344),('PTRM input'!$L$402*(1+rvanilla06)^0.5)-SUM($L344:AV344),('PTRM input'!$L$402*(1+rvanilla06)^0.5)/A18stdlife))</f>
        <v>0</v>
      </c>
      <c r="AX344" s="251">
        <f ca="1">IF(A18stdlife="n/a","n/a",IF(AX$3&gt;(A18stdlife+$E344),('PTRM input'!$L$402*(1+rvanilla06)^0.5)-SUM($L344:AW344),('PTRM input'!$L$402*(1+rvanilla06)^0.5)/A18stdlife))</f>
        <v>0</v>
      </c>
      <c r="AY344" s="251">
        <f ca="1">IF(A18stdlife="n/a","n/a",IF(AY$3&gt;(A18stdlife+$E344),('PTRM input'!$L$402*(1+rvanilla06)^0.5)-SUM($L344:AX344),('PTRM input'!$L$402*(1+rvanilla06)^0.5)/A18stdlife))</f>
        <v>0</v>
      </c>
      <c r="AZ344" s="251">
        <f ca="1">IF(A18stdlife="n/a","n/a",IF(AZ$3&gt;(A18stdlife+$E344),('PTRM input'!$L$402*(1+rvanilla06)^0.5)-SUM($L344:AY344),('PTRM input'!$L$402*(1+rvanilla06)^0.5)/A18stdlife))</f>
        <v>0</v>
      </c>
      <c r="BA344" s="251">
        <f ca="1">IF(A18stdlife="n/a","n/a",IF(BA$3&gt;(A18stdlife+$E344),('PTRM input'!$L$402*(1+rvanilla06)^0.5)-SUM($L344:AZ344),('PTRM input'!$L$402*(1+rvanilla06)^0.5)/A18stdlife))</f>
        <v>0</v>
      </c>
      <c r="BB344" s="251">
        <f ca="1">IF(A18stdlife="n/a","n/a",IF(BB$3&gt;(A18stdlife+$E344),('PTRM input'!$L$402*(1+rvanilla06)^0.5)-SUM($L344:BA344),('PTRM input'!$L$402*(1+rvanilla06)^0.5)/A18stdlife))</f>
        <v>0</v>
      </c>
      <c r="BC344" s="251">
        <f ca="1">IF(A18stdlife="n/a","n/a",IF(BC$3&gt;(A18stdlife+$E344),('PTRM input'!$L$402*(1+rvanilla06)^0.5)-SUM($L344:BB344),('PTRM input'!$L$402*(1+rvanilla06)^0.5)/A18stdlife))</f>
        <v>0</v>
      </c>
      <c r="BD344" s="251">
        <f ca="1">IF(A18stdlife="n/a","n/a",IF(BD$3&gt;(A18stdlife+$E344),('PTRM input'!$L$402*(1+rvanilla06)^0.5)-SUM($L344:BC344),('PTRM input'!$L$402*(1+rvanilla06)^0.5)/A18stdlife))</f>
        <v>0</v>
      </c>
      <c r="BE344" s="251">
        <f ca="1">IF(A18stdlife="n/a","n/a",IF(BE$3&gt;(A18stdlife+$E344),('PTRM input'!$L$402*(1+rvanilla06)^0.5)-SUM($L344:BD344),('PTRM input'!$L$402*(1+rvanilla06)^0.5)/A18stdlife))</f>
        <v>0</v>
      </c>
      <c r="BF344" s="251">
        <f ca="1">IF(A18stdlife="n/a","n/a",IF(BF$3&gt;(A18stdlife+$E344),('PTRM input'!$L$402*(1+rvanilla06)^0.5)-SUM($L344:BE344),('PTRM input'!$L$402*(1+rvanilla06)^0.5)/A18stdlife))</f>
        <v>0</v>
      </c>
      <c r="BG344" s="251">
        <f ca="1">IF(A18stdlife="n/a","n/a",IF(BG$3&gt;(A18stdlife+$E344),('PTRM input'!$L$402*(1+rvanilla06)^0.5)-SUM($L344:BF344),('PTRM input'!$L$402*(1+rvanilla06)^0.5)/A18stdlife))</f>
        <v>0</v>
      </c>
      <c r="BH344" s="251">
        <f ca="1">IF(A18stdlife="n/a","n/a",IF(BH$3&gt;(A18stdlife+$E344),('PTRM input'!$L$402*(1+rvanilla06)^0.5)-SUM($L344:BG344),('PTRM input'!$L$402*(1+rvanilla06)^0.5)/A18stdlife))</f>
        <v>0</v>
      </c>
      <c r="BI344" s="251">
        <f ca="1">IF(A18stdlife="n/a","n/a",IF(BI$3&gt;(A18stdlife+$E344),('PTRM input'!$L$402*(1+rvanilla06)^0.5)-SUM($L344:BH344),('PTRM input'!$L$402*(1+rvanilla06)^0.5)/A18stdlife))</f>
        <v>0</v>
      </c>
      <c r="BJ344" s="116"/>
      <c r="BK344" s="116"/>
      <c r="BL344" s="116"/>
      <c r="BM344" s="116"/>
    </row>
    <row r="345" spans="1:65" hidden="1" outlineLevel="2">
      <c r="A345" s="116"/>
      <c r="B345" s="19"/>
      <c r="C345" s="18"/>
      <c r="D345" s="760"/>
      <c r="E345" s="86">
        <v>7</v>
      </c>
      <c r="F345" s="259"/>
      <c r="G345" s="434"/>
      <c r="H345" s="435"/>
      <c r="I345" s="435"/>
      <c r="J345" s="435"/>
      <c r="K345" s="435"/>
      <c r="L345" s="435"/>
      <c r="M345" s="619"/>
      <c r="N345" s="433">
        <f ca="1">IF(A18stdlife="n/a","n/a",IF(N$3&gt;(A18stdlife+$E345),('PTRM input'!$M$402*(1+rvanilla07)^0.5)-SUM($M345:M345),('PTRM input'!$M$402*(1+rvanilla07)^0.5)/A18stdlife))</f>
        <v>0</v>
      </c>
      <c r="O345" s="433">
        <f ca="1">IF(A18stdlife="n/a","n/a",IF(O$3&gt;(A18stdlife+$E345),('PTRM input'!$M$402*(1+rvanilla07)^0.5)-SUM($M345:N345),('PTRM input'!$M$402*(1+rvanilla07)^0.5)/A18stdlife))</f>
        <v>0</v>
      </c>
      <c r="P345" s="433">
        <f ca="1">IF(A18stdlife="n/a","n/a",IF(P$3&gt;(A18stdlife+$E345),('PTRM input'!$M$402*(1+rvanilla07)^0.5)-SUM($M345:O345),('PTRM input'!$M$402*(1+rvanilla07)^0.5)/A18stdlife))</f>
        <v>0</v>
      </c>
      <c r="Q345" s="433">
        <f ca="1">IF(A18stdlife="n/a","n/a",IF(Q$3&gt;(A18stdlife+$E345),('PTRM input'!$M$402*(1+rvanilla07)^0.5)-SUM($M345:P345),('PTRM input'!$M$402*(1+rvanilla07)^0.5)/A18stdlife))</f>
        <v>0</v>
      </c>
      <c r="R345" s="251">
        <f ca="1">IF(A18stdlife="n/a","n/a",IF(R$3&gt;(A18stdlife+$E345),('PTRM input'!$M$402*(1+rvanilla07)^0.5)-SUM($M345:Q345),('PTRM input'!$M$402*(1+rvanilla07)^0.5)/A18stdlife))</f>
        <v>0</v>
      </c>
      <c r="S345" s="251">
        <f ca="1">IF(A18stdlife="n/a","n/a",IF(S$3&gt;(A18stdlife+$E345),('PTRM input'!$M$402*(1+rvanilla07)^0.5)-SUM($M345:R345),('PTRM input'!$M$402*(1+rvanilla07)^0.5)/A18stdlife))</f>
        <v>0</v>
      </c>
      <c r="T345" s="251">
        <f ca="1">IF(A18stdlife="n/a","n/a",IF(T$3&gt;(A18stdlife+$E345),('PTRM input'!$M$402*(1+rvanilla07)^0.5)-SUM($M345:S345),('PTRM input'!$M$402*(1+rvanilla07)^0.5)/A18stdlife))</f>
        <v>0</v>
      </c>
      <c r="U345" s="251">
        <f ca="1">IF(A18stdlife="n/a","n/a",IF(U$3&gt;(A18stdlife+$E345),('PTRM input'!$M$402*(1+rvanilla07)^0.5)-SUM($M345:T345),('PTRM input'!$M$402*(1+rvanilla07)^0.5)/A18stdlife))</f>
        <v>0</v>
      </c>
      <c r="V345" s="251">
        <f ca="1">IF(A18stdlife="n/a","n/a",IF(V$3&gt;(A18stdlife+$E345),('PTRM input'!$M$402*(1+rvanilla07)^0.5)-SUM($M345:U345),('PTRM input'!$M$402*(1+rvanilla07)^0.5)/A18stdlife))</f>
        <v>0</v>
      </c>
      <c r="W345" s="251">
        <f ca="1">IF(A18stdlife="n/a","n/a",IF(W$3&gt;(A18stdlife+$E345),('PTRM input'!$M$402*(1+rvanilla07)^0.5)-SUM($M345:V345),('PTRM input'!$M$402*(1+rvanilla07)^0.5)/A18stdlife))</f>
        <v>0</v>
      </c>
      <c r="X345" s="251">
        <f ca="1">IF(A18stdlife="n/a","n/a",IF(X$3&gt;(A18stdlife+$E345),('PTRM input'!$M$402*(1+rvanilla07)^0.5)-SUM($M345:W345),('PTRM input'!$M$402*(1+rvanilla07)^0.5)/A18stdlife))</f>
        <v>0</v>
      </c>
      <c r="Y345" s="251">
        <f ca="1">IF(A18stdlife="n/a","n/a",IF(Y$3&gt;(A18stdlife+$E345),('PTRM input'!$M$402*(1+rvanilla07)^0.5)-SUM($M345:X345),('PTRM input'!$M$402*(1+rvanilla07)^0.5)/A18stdlife))</f>
        <v>0</v>
      </c>
      <c r="Z345" s="251">
        <f ca="1">IF(A18stdlife="n/a","n/a",IF(Z$3&gt;(A18stdlife+$E345),('PTRM input'!$M$402*(1+rvanilla07)^0.5)-SUM($M345:Y345),('PTRM input'!$M$402*(1+rvanilla07)^0.5)/A18stdlife))</f>
        <v>0</v>
      </c>
      <c r="AA345" s="251">
        <f ca="1">IF(A18stdlife="n/a","n/a",IF(AA$3&gt;(A18stdlife+$E345),('PTRM input'!$M$402*(1+rvanilla07)^0.5)-SUM($M345:Z345),('PTRM input'!$M$402*(1+rvanilla07)^0.5)/A18stdlife))</f>
        <v>0</v>
      </c>
      <c r="AB345" s="251">
        <f ca="1">IF(A18stdlife="n/a","n/a",IF(AB$3&gt;(A18stdlife+$E345),('PTRM input'!$M$402*(1+rvanilla07)^0.5)-SUM($M345:AA345),('PTRM input'!$M$402*(1+rvanilla07)^0.5)/A18stdlife))</f>
        <v>0</v>
      </c>
      <c r="AC345" s="251">
        <f ca="1">IF(A18stdlife="n/a","n/a",IF(AC$3&gt;(A18stdlife+$E345),('PTRM input'!$M$402*(1+rvanilla07)^0.5)-SUM($M345:AB345),('PTRM input'!$M$402*(1+rvanilla07)^0.5)/A18stdlife))</f>
        <v>0</v>
      </c>
      <c r="AD345" s="251">
        <f ca="1">IF(A18stdlife="n/a","n/a",IF(AD$3&gt;(A18stdlife+$E345),('PTRM input'!$M$402*(1+rvanilla07)^0.5)-SUM($M345:AC345),('PTRM input'!$M$402*(1+rvanilla07)^0.5)/A18stdlife))</f>
        <v>0</v>
      </c>
      <c r="AE345" s="251">
        <f ca="1">IF(A18stdlife="n/a","n/a",IF(AE$3&gt;(A18stdlife+$E345),('PTRM input'!$M$402*(1+rvanilla07)^0.5)-SUM($M345:AD345),('PTRM input'!$M$402*(1+rvanilla07)^0.5)/A18stdlife))</f>
        <v>0</v>
      </c>
      <c r="AF345" s="251">
        <f ca="1">IF(A18stdlife="n/a","n/a",IF(AF$3&gt;(A18stdlife+$E345),('PTRM input'!$M$402*(1+rvanilla07)^0.5)-SUM($M345:AE345),('PTRM input'!$M$402*(1+rvanilla07)^0.5)/A18stdlife))</f>
        <v>0</v>
      </c>
      <c r="AG345" s="251">
        <f ca="1">IF(A18stdlife="n/a","n/a",IF(AG$3&gt;(A18stdlife+$E345),('PTRM input'!$M$402*(1+rvanilla07)^0.5)-SUM($M345:AF345),('PTRM input'!$M$402*(1+rvanilla07)^0.5)/A18stdlife))</f>
        <v>0</v>
      </c>
      <c r="AH345" s="251">
        <f ca="1">IF(A18stdlife="n/a","n/a",IF(AH$3&gt;(A18stdlife+$E345),('PTRM input'!$M$402*(1+rvanilla07)^0.5)-SUM($M345:AG345),('PTRM input'!$M$402*(1+rvanilla07)^0.5)/A18stdlife))</f>
        <v>0</v>
      </c>
      <c r="AI345" s="251">
        <f ca="1">IF(A18stdlife="n/a","n/a",IF(AI$3&gt;(A18stdlife+$E345),('PTRM input'!$M$402*(1+rvanilla07)^0.5)-SUM($M345:AH345),('PTRM input'!$M$402*(1+rvanilla07)^0.5)/A18stdlife))</f>
        <v>0</v>
      </c>
      <c r="AJ345" s="251">
        <f ca="1">IF(A18stdlife="n/a","n/a",IF(AJ$3&gt;(A18stdlife+$E345),('PTRM input'!$M$402*(1+rvanilla07)^0.5)-SUM($M345:AI345),('PTRM input'!$M$402*(1+rvanilla07)^0.5)/A18stdlife))</f>
        <v>0</v>
      </c>
      <c r="AK345" s="251">
        <f ca="1">IF(A18stdlife="n/a","n/a",IF(AK$3&gt;(A18stdlife+$E345),('PTRM input'!$M$402*(1+rvanilla07)^0.5)-SUM($M345:AJ345),('PTRM input'!$M$402*(1+rvanilla07)^0.5)/A18stdlife))</f>
        <v>0</v>
      </c>
      <c r="AL345" s="251">
        <f ca="1">IF(A18stdlife="n/a","n/a",IF(AL$3&gt;(A18stdlife+$E345),('PTRM input'!$M$402*(1+rvanilla07)^0.5)-SUM($M345:AK345),('PTRM input'!$M$402*(1+rvanilla07)^0.5)/A18stdlife))</f>
        <v>0</v>
      </c>
      <c r="AM345" s="251">
        <f ca="1">IF(A18stdlife="n/a","n/a",IF(AM$3&gt;(A18stdlife+$E345),('PTRM input'!$M$402*(1+rvanilla07)^0.5)-SUM($M345:AL345),('PTRM input'!$M$402*(1+rvanilla07)^0.5)/A18stdlife))</f>
        <v>0</v>
      </c>
      <c r="AN345" s="251">
        <f ca="1">IF(A18stdlife="n/a","n/a",IF(AN$3&gt;(A18stdlife+$E345),('PTRM input'!$M$402*(1+rvanilla07)^0.5)-SUM($M345:AM345),('PTRM input'!$M$402*(1+rvanilla07)^0.5)/A18stdlife))</f>
        <v>0</v>
      </c>
      <c r="AO345" s="251">
        <f ca="1">IF(A18stdlife="n/a","n/a",IF(AO$3&gt;(A18stdlife+$E345),('PTRM input'!$M$402*(1+rvanilla07)^0.5)-SUM($M345:AN345),('PTRM input'!$M$402*(1+rvanilla07)^0.5)/A18stdlife))</f>
        <v>0</v>
      </c>
      <c r="AP345" s="251">
        <f ca="1">IF(A18stdlife="n/a","n/a",IF(AP$3&gt;(A18stdlife+$E345),('PTRM input'!$M$402*(1+rvanilla07)^0.5)-SUM($M345:AO345),('PTRM input'!$M$402*(1+rvanilla07)^0.5)/A18stdlife))</f>
        <v>0</v>
      </c>
      <c r="AQ345" s="251">
        <f ca="1">IF(A18stdlife="n/a","n/a",IF(AQ$3&gt;(A18stdlife+$E345),('PTRM input'!$M$402*(1+rvanilla07)^0.5)-SUM($M345:AP345),('PTRM input'!$M$402*(1+rvanilla07)^0.5)/A18stdlife))</f>
        <v>0</v>
      </c>
      <c r="AR345" s="251">
        <f ca="1">IF(A18stdlife="n/a","n/a",IF(AR$3&gt;(A18stdlife+$E345),('PTRM input'!$M$402*(1+rvanilla07)^0.5)-SUM($M345:AQ345),('PTRM input'!$M$402*(1+rvanilla07)^0.5)/A18stdlife))</f>
        <v>0</v>
      </c>
      <c r="AS345" s="251">
        <f ca="1">IF(A18stdlife="n/a","n/a",IF(AS$3&gt;(A18stdlife+$E345),('PTRM input'!$M$402*(1+rvanilla07)^0.5)-SUM($M345:AR345),('PTRM input'!$M$402*(1+rvanilla07)^0.5)/A18stdlife))</f>
        <v>0</v>
      </c>
      <c r="AT345" s="251">
        <f ca="1">IF(A18stdlife="n/a","n/a",IF(AT$3&gt;(A18stdlife+$E345),('PTRM input'!$M$402*(1+rvanilla07)^0.5)-SUM($M345:AS345),('PTRM input'!$M$402*(1+rvanilla07)^0.5)/A18stdlife))</f>
        <v>0</v>
      </c>
      <c r="AU345" s="251">
        <f ca="1">IF(A18stdlife="n/a","n/a",IF(AU$3&gt;(A18stdlife+$E345),('PTRM input'!$M$402*(1+rvanilla07)^0.5)-SUM($M345:AT345),('PTRM input'!$M$402*(1+rvanilla07)^0.5)/A18stdlife))</f>
        <v>0</v>
      </c>
      <c r="AV345" s="251">
        <f ca="1">IF(A18stdlife="n/a","n/a",IF(AV$3&gt;(A18stdlife+$E345),('PTRM input'!$M$402*(1+rvanilla07)^0.5)-SUM($M345:AU345),('PTRM input'!$M$402*(1+rvanilla07)^0.5)/A18stdlife))</f>
        <v>0</v>
      </c>
      <c r="AW345" s="251">
        <f ca="1">IF(A18stdlife="n/a","n/a",IF(AW$3&gt;(A18stdlife+$E345),('PTRM input'!$M$402*(1+rvanilla07)^0.5)-SUM($M345:AV345),('PTRM input'!$M$402*(1+rvanilla07)^0.5)/A18stdlife))</f>
        <v>0</v>
      </c>
      <c r="AX345" s="251">
        <f ca="1">IF(A18stdlife="n/a","n/a",IF(AX$3&gt;(A18stdlife+$E345),('PTRM input'!$M$402*(1+rvanilla07)^0.5)-SUM($M345:AW345),('PTRM input'!$M$402*(1+rvanilla07)^0.5)/A18stdlife))</f>
        <v>0</v>
      </c>
      <c r="AY345" s="251">
        <f ca="1">IF(A18stdlife="n/a","n/a",IF(AY$3&gt;(A18stdlife+$E345),('PTRM input'!$M$402*(1+rvanilla07)^0.5)-SUM($M345:AX345),('PTRM input'!$M$402*(1+rvanilla07)^0.5)/A18stdlife))</f>
        <v>0</v>
      </c>
      <c r="AZ345" s="251">
        <f ca="1">IF(A18stdlife="n/a","n/a",IF(AZ$3&gt;(A18stdlife+$E345),('PTRM input'!$M$402*(1+rvanilla07)^0.5)-SUM($M345:AY345),('PTRM input'!$M$402*(1+rvanilla07)^0.5)/A18stdlife))</f>
        <v>0</v>
      </c>
      <c r="BA345" s="251">
        <f ca="1">IF(A18stdlife="n/a","n/a",IF(BA$3&gt;(A18stdlife+$E345),('PTRM input'!$M$402*(1+rvanilla07)^0.5)-SUM($M345:AZ345),('PTRM input'!$M$402*(1+rvanilla07)^0.5)/A18stdlife))</f>
        <v>0</v>
      </c>
      <c r="BB345" s="251">
        <f ca="1">IF(A18stdlife="n/a","n/a",IF(BB$3&gt;(A18stdlife+$E345),('PTRM input'!$M$402*(1+rvanilla07)^0.5)-SUM($M345:BA345),('PTRM input'!$M$402*(1+rvanilla07)^0.5)/A18stdlife))</f>
        <v>0</v>
      </c>
      <c r="BC345" s="251">
        <f ca="1">IF(A18stdlife="n/a","n/a",IF(BC$3&gt;(A18stdlife+$E345),('PTRM input'!$M$402*(1+rvanilla07)^0.5)-SUM($M345:BB345),('PTRM input'!$M$402*(1+rvanilla07)^0.5)/A18stdlife))</f>
        <v>0</v>
      </c>
      <c r="BD345" s="251">
        <f ca="1">IF(A18stdlife="n/a","n/a",IF(BD$3&gt;(A18stdlife+$E345),('PTRM input'!$M$402*(1+rvanilla07)^0.5)-SUM($M345:BC345),('PTRM input'!$M$402*(1+rvanilla07)^0.5)/A18stdlife))</f>
        <v>0</v>
      </c>
      <c r="BE345" s="251">
        <f ca="1">IF(A18stdlife="n/a","n/a",IF(BE$3&gt;(A18stdlife+$E345),('PTRM input'!$M$402*(1+rvanilla07)^0.5)-SUM($M345:BD345),('PTRM input'!$M$402*(1+rvanilla07)^0.5)/A18stdlife))</f>
        <v>0</v>
      </c>
      <c r="BF345" s="251">
        <f ca="1">IF(A18stdlife="n/a","n/a",IF(BF$3&gt;(A18stdlife+$E345),('PTRM input'!$M$402*(1+rvanilla07)^0.5)-SUM($M345:BE345),('PTRM input'!$M$402*(1+rvanilla07)^0.5)/A18stdlife))</f>
        <v>0</v>
      </c>
      <c r="BG345" s="251">
        <f ca="1">IF(A18stdlife="n/a","n/a",IF(BG$3&gt;(A18stdlife+$E345),('PTRM input'!$M$402*(1+rvanilla07)^0.5)-SUM($M345:BF345),('PTRM input'!$M$402*(1+rvanilla07)^0.5)/A18stdlife))</f>
        <v>0</v>
      </c>
      <c r="BH345" s="251">
        <f ca="1">IF(A18stdlife="n/a","n/a",IF(BH$3&gt;(A18stdlife+$E345),('PTRM input'!$M$402*(1+rvanilla07)^0.5)-SUM($M345:BG345),('PTRM input'!$M$402*(1+rvanilla07)^0.5)/A18stdlife))</f>
        <v>0</v>
      </c>
      <c r="BI345" s="251">
        <f ca="1">IF(A18stdlife="n/a","n/a",IF(BI$3&gt;(A18stdlife+$E345),('PTRM input'!$M$402*(1+rvanilla07)^0.5)-SUM($M345:BH345),('PTRM input'!$M$402*(1+rvanilla07)^0.5)/A18stdlife))</f>
        <v>0</v>
      </c>
      <c r="BJ345" s="116"/>
      <c r="BK345" s="116"/>
      <c r="BL345" s="116"/>
      <c r="BM345" s="116"/>
    </row>
    <row r="346" spans="1:65" hidden="1" outlineLevel="2">
      <c r="A346" s="116"/>
      <c r="B346" s="19"/>
      <c r="C346" s="18"/>
      <c r="D346" s="760"/>
      <c r="E346" s="86">
        <v>8</v>
      </c>
      <c r="F346" s="259"/>
      <c r="G346" s="434"/>
      <c r="H346" s="435"/>
      <c r="I346" s="435"/>
      <c r="J346" s="435"/>
      <c r="K346" s="435"/>
      <c r="L346" s="435"/>
      <c r="M346" s="435"/>
      <c r="N346" s="619"/>
      <c r="O346" s="433">
        <f ca="1">IF(A18stdlife="n/a","n/a",IF(O$3&gt;(A18stdlife+$E346),('PTRM input'!$N$402*(1+rvanilla08)^0.5)-SUM($N346:N346),('PTRM input'!$N$402*(1+rvanilla08)^0.5)/A18stdlife))</f>
        <v>0</v>
      </c>
      <c r="P346" s="433">
        <f ca="1">IF(A18stdlife="n/a","n/a",IF(P$3&gt;(A18stdlife+$E346),('PTRM input'!$N$402*(1+rvanilla08)^0.5)-SUM($N346:O346),('PTRM input'!$N$402*(1+rvanilla08)^0.5)/A18stdlife))</f>
        <v>0</v>
      </c>
      <c r="Q346" s="433">
        <f ca="1">IF(A18stdlife="n/a","n/a",IF(Q$3&gt;(A18stdlife+$E346),('PTRM input'!$N$402*(1+rvanilla08)^0.5)-SUM($N346:P346),('PTRM input'!$N$402*(1+rvanilla08)^0.5)/A18stdlife))</f>
        <v>0</v>
      </c>
      <c r="R346" s="251">
        <f ca="1">IF(A18stdlife="n/a","n/a",IF(R$3&gt;(A18stdlife+$E346),('PTRM input'!$N$402*(1+rvanilla08)^0.5)-SUM($N346:Q346),('PTRM input'!$N$402*(1+rvanilla08)^0.5)/A18stdlife))</f>
        <v>0</v>
      </c>
      <c r="S346" s="251">
        <f ca="1">IF(A18stdlife="n/a","n/a",IF(S$3&gt;(A18stdlife+$E346),('PTRM input'!$N$402*(1+rvanilla08)^0.5)-SUM($N346:R346),('PTRM input'!$N$402*(1+rvanilla08)^0.5)/A18stdlife))</f>
        <v>0</v>
      </c>
      <c r="T346" s="251">
        <f ca="1">IF(A18stdlife="n/a","n/a",IF(T$3&gt;(A18stdlife+$E346),('PTRM input'!$N$402*(1+rvanilla08)^0.5)-SUM($N346:S346),('PTRM input'!$N$402*(1+rvanilla08)^0.5)/A18stdlife))</f>
        <v>0</v>
      </c>
      <c r="U346" s="251">
        <f ca="1">IF(A18stdlife="n/a","n/a",IF(U$3&gt;(A18stdlife+$E346),('PTRM input'!$N$402*(1+rvanilla08)^0.5)-SUM($N346:T346),('PTRM input'!$N$402*(1+rvanilla08)^0.5)/A18stdlife))</f>
        <v>0</v>
      </c>
      <c r="V346" s="251">
        <f ca="1">IF(A18stdlife="n/a","n/a",IF(V$3&gt;(A18stdlife+$E346),('PTRM input'!$N$402*(1+rvanilla08)^0.5)-SUM($N346:U346),('PTRM input'!$N$402*(1+rvanilla08)^0.5)/A18stdlife))</f>
        <v>0</v>
      </c>
      <c r="W346" s="251">
        <f ca="1">IF(A18stdlife="n/a","n/a",IF(W$3&gt;(A18stdlife+$E346),('PTRM input'!$N$402*(1+rvanilla08)^0.5)-SUM($N346:V346),('PTRM input'!$N$402*(1+rvanilla08)^0.5)/A18stdlife))</f>
        <v>0</v>
      </c>
      <c r="X346" s="251">
        <f ca="1">IF(A18stdlife="n/a","n/a",IF(X$3&gt;(A18stdlife+$E346),('PTRM input'!$N$402*(1+rvanilla08)^0.5)-SUM($N346:W346),('PTRM input'!$N$402*(1+rvanilla08)^0.5)/A18stdlife))</f>
        <v>0</v>
      </c>
      <c r="Y346" s="251">
        <f ca="1">IF(A18stdlife="n/a","n/a",IF(Y$3&gt;(A18stdlife+$E346),('PTRM input'!$N$402*(1+rvanilla08)^0.5)-SUM($N346:X346),('PTRM input'!$N$402*(1+rvanilla08)^0.5)/A18stdlife))</f>
        <v>0</v>
      </c>
      <c r="Z346" s="251">
        <f ca="1">IF(A18stdlife="n/a","n/a",IF(Z$3&gt;(A18stdlife+$E346),('PTRM input'!$N$402*(1+rvanilla08)^0.5)-SUM($N346:Y346),('PTRM input'!$N$402*(1+rvanilla08)^0.5)/A18stdlife))</f>
        <v>0</v>
      </c>
      <c r="AA346" s="251">
        <f ca="1">IF(A18stdlife="n/a","n/a",IF(AA$3&gt;(A18stdlife+$E346),('PTRM input'!$N$402*(1+rvanilla08)^0.5)-SUM($N346:Z346),('PTRM input'!$N$402*(1+rvanilla08)^0.5)/A18stdlife))</f>
        <v>0</v>
      </c>
      <c r="AB346" s="251">
        <f ca="1">IF(A18stdlife="n/a","n/a",IF(AB$3&gt;(A18stdlife+$E346),('PTRM input'!$N$402*(1+rvanilla08)^0.5)-SUM($N346:AA346),('PTRM input'!$N$402*(1+rvanilla08)^0.5)/A18stdlife))</f>
        <v>0</v>
      </c>
      <c r="AC346" s="251">
        <f ca="1">IF(A18stdlife="n/a","n/a",IF(AC$3&gt;(A18stdlife+$E346),('PTRM input'!$N$402*(1+rvanilla08)^0.5)-SUM($N346:AB346),('PTRM input'!$N$402*(1+rvanilla08)^0.5)/A18stdlife))</f>
        <v>0</v>
      </c>
      <c r="AD346" s="251">
        <f ca="1">IF(A18stdlife="n/a","n/a",IF(AD$3&gt;(A18stdlife+$E346),('PTRM input'!$N$402*(1+rvanilla08)^0.5)-SUM($N346:AC346),('PTRM input'!$N$402*(1+rvanilla08)^0.5)/A18stdlife))</f>
        <v>0</v>
      </c>
      <c r="AE346" s="251">
        <f ca="1">IF(A18stdlife="n/a","n/a",IF(AE$3&gt;(A18stdlife+$E346),('PTRM input'!$N$402*(1+rvanilla08)^0.5)-SUM($N346:AD346),('PTRM input'!$N$402*(1+rvanilla08)^0.5)/A18stdlife))</f>
        <v>0</v>
      </c>
      <c r="AF346" s="251">
        <f ca="1">IF(A18stdlife="n/a","n/a",IF(AF$3&gt;(A18stdlife+$E346),('PTRM input'!$N$402*(1+rvanilla08)^0.5)-SUM($N346:AE346),('PTRM input'!$N$402*(1+rvanilla08)^0.5)/A18stdlife))</f>
        <v>0</v>
      </c>
      <c r="AG346" s="251">
        <f ca="1">IF(A18stdlife="n/a","n/a",IF(AG$3&gt;(A18stdlife+$E346),('PTRM input'!$N$402*(1+rvanilla08)^0.5)-SUM($N346:AF346),('PTRM input'!$N$402*(1+rvanilla08)^0.5)/A18stdlife))</f>
        <v>0</v>
      </c>
      <c r="AH346" s="251">
        <f ca="1">IF(A18stdlife="n/a","n/a",IF(AH$3&gt;(A18stdlife+$E346),('PTRM input'!$N$402*(1+rvanilla08)^0.5)-SUM($N346:AG346),('PTRM input'!$N$402*(1+rvanilla08)^0.5)/A18stdlife))</f>
        <v>0</v>
      </c>
      <c r="AI346" s="251">
        <f ca="1">IF(A18stdlife="n/a","n/a",IF(AI$3&gt;(A18stdlife+$E346),('PTRM input'!$N$402*(1+rvanilla08)^0.5)-SUM($N346:AH346),('PTRM input'!$N$402*(1+rvanilla08)^0.5)/A18stdlife))</f>
        <v>0</v>
      </c>
      <c r="AJ346" s="251">
        <f ca="1">IF(A18stdlife="n/a","n/a",IF(AJ$3&gt;(A18stdlife+$E346),('PTRM input'!$N$402*(1+rvanilla08)^0.5)-SUM($N346:AI346),('PTRM input'!$N$402*(1+rvanilla08)^0.5)/A18stdlife))</f>
        <v>0</v>
      </c>
      <c r="AK346" s="251">
        <f ca="1">IF(A18stdlife="n/a","n/a",IF(AK$3&gt;(A18stdlife+$E346),('PTRM input'!$N$402*(1+rvanilla08)^0.5)-SUM($N346:AJ346),('PTRM input'!$N$402*(1+rvanilla08)^0.5)/A18stdlife))</f>
        <v>0</v>
      </c>
      <c r="AL346" s="251">
        <f ca="1">IF(A18stdlife="n/a","n/a",IF(AL$3&gt;(A18stdlife+$E346),('PTRM input'!$N$402*(1+rvanilla08)^0.5)-SUM($N346:AK346),('PTRM input'!$N$402*(1+rvanilla08)^0.5)/A18stdlife))</f>
        <v>0</v>
      </c>
      <c r="AM346" s="251">
        <f ca="1">IF(A18stdlife="n/a","n/a",IF(AM$3&gt;(A18stdlife+$E346),('PTRM input'!$N$402*(1+rvanilla08)^0.5)-SUM($N346:AL346),('PTRM input'!$N$402*(1+rvanilla08)^0.5)/A18stdlife))</f>
        <v>0</v>
      </c>
      <c r="AN346" s="251">
        <f ca="1">IF(A18stdlife="n/a","n/a",IF(AN$3&gt;(A18stdlife+$E346),('PTRM input'!$N$402*(1+rvanilla08)^0.5)-SUM($N346:AM346),('PTRM input'!$N$402*(1+rvanilla08)^0.5)/A18stdlife))</f>
        <v>0</v>
      </c>
      <c r="AO346" s="251">
        <f ca="1">IF(A18stdlife="n/a","n/a",IF(AO$3&gt;(A18stdlife+$E346),('PTRM input'!$N$402*(1+rvanilla08)^0.5)-SUM($N346:AN346),('PTRM input'!$N$402*(1+rvanilla08)^0.5)/A18stdlife))</f>
        <v>0</v>
      </c>
      <c r="AP346" s="251">
        <f ca="1">IF(A18stdlife="n/a","n/a",IF(AP$3&gt;(A18stdlife+$E346),('PTRM input'!$N$402*(1+rvanilla08)^0.5)-SUM($N346:AO346),('PTRM input'!$N$402*(1+rvanilla08)^0.5)/A18stdlife))</f>
        <v>0</v>
      </c>
      <c r="AQ346" s="251">
        <f ca="1">IF(A18stdlife="n/a","n/a",IF(AQ$3&gt;(A18stdlife+$E346),('PTRM input'!$N$402*(1+rvanilla08)^0.5)-SUM($N346:AP346),('PTRM input'!$N$402*(1+rvanilla08)^0.5)/A18stdlife))</f>
        <v>0</v>
      </c>
      <c r="AR346" s="251">
        <f ca="1">IF(A18stdlife="n/a","n/a",IF(AR$3&gt;(A18stdlife+$E346),('PTRM input'!$N$402*(1+rvanilla08)^0.5)-SUM($N346:AQ346),('PTRM input'!$N$402*(1+rvanilla08)^0.5)/A18stdlife))</f>
        <v>0</v>
      </c>
      <c r="AS346" s="251">
        <f ca="1">IF(A18stdlife="n/a","n/a",IF(AS$3&gt;(A18stdlife+$E346),('PTRM input'!$N$402*(1+rvanilla08)^0.5)-SUM($N346:AR346),('PTRM input'!$N$402*(1+rvanilla08)^0.5)/A18stdlife))</f>
        <v>0</v>
      </c>
      <c r="AT346" s="251">
        <f ca="1">IF(A18stdlife="n/a","n/a",IF(AT$3&gt;(A18stdlife+$E346),('PTRM input'!$N$402*(1+rvanilla08)^0.5)-SUM($N346:AS346),('PTRM input'!$N$402*(1+rvanilla08)^0.5)/A18stdlife))</f>
        <v>0</v>
      </c>
      <c r="AU346" s="251">
        <f ca="1">IF(A18stdlife="n/a","n/a",IF(AU$3&gt;(A18stdlife+$E346),('PTRM input'!$N$402*(1+rvanilla08)^0.5)-SUM($N346:AT346),('PTRM input'!$N$402*(1+rvanilla08)^0.5)/A18stdlife))</f>
        <v>0</v>
      </c>
      <c r="AV346" s="251">
        <f ca="1">IF(A18stdlife="n/a","n/a",IF(AV$3&gt;(A18stdlife+$E346),('PTRM input'!$N$402*(1+rvanilla08)^0.5)-SUM($N346:AU346),('PTRM input'!$N$402*(1+rvanilla08)^0.5)/A18stdlife))</f>
        <v>0</v>
      </c>
      <c r="AW346" s="251">
        <f ca="1">IF(A18stdlife="n/a","n/a",IF(AW$3&gt;(A18stdlife+$E346),('PTRM input'!$N$402*(1+rvanilla08)^0.5)-SUM($N346:AV346),('PTRM input'!$N$402*(1+rvanilla08)^0.5)/A18stdlife))</f>
        <v>0</v>
      </c>
      <c r="AX346" s="251">
        <f ca="1">IF(A18stdlife="n/a","n/a",IF(AX$3&gt;(A18stdlife+$E346),('PTRM input'!$N$402*(1+rvanilla08)^0.5)-SUM($N346:AW346),('PTRM input'!$N$402*(1+rvanilla08)^0.5)/A18stdlife))</f>
        <v>0</v>
      </c>
      <c r="AY346" s="251">
        <f ca="1">IF(A18stdlife="n/a","n/a",IF(AY$3&gt;(A18stdlife+$E346),('PTRM input'!$N$402*(1+rvanilla08)^0.5)-SUM($N346:AX346),('PTRM input'!$N$402*(1+rvanilla08)^0.5)/A18stdlife))</f>
        <v>0</v>
      </c>
      <c r="AZ346" s="251">
        <f ca="1">IF(A18stdlife="n/a","n/a",IF(AZ$3&gt;(A18stdlife+$E346),('PTRM input'!$N$402*(1+rvanilla08)^0.5)-SUM($N346:AY346),('PTRM input'!$N$402*(1+rvanilla08)^0.5)/A18stdlife))</f>
        <v>0</v>
      </c>
      <c r="BA346" s="251">
        <f ca="1">IF(A18stdlife="n/a","n/a",IF(BA$3&gt;(A18stdlife+$E346),('PTRM input'!$N$402*(1+rvanilla08)^0.5)-SUM($N346:AZ346),('PTRM input'!$N$402*(1+rvanilla08)^0.5)/A18stdlife))</f>
        <v>0</v>
      </c>
      <c r="BB346" s="251">
        <f ca="1">IF(A18stdlife="n/a","n/a",IF(BB$3&gt;(A18stdlife+$E346),('PTRM input'!$N$402*(1+rvanilla08)^0.5)-SUM($N346:BA346),('PTRM input'!$N$402*(1+rvanilla08)^0.5)/A18stdlife))</f>
        <v>0</v>
      </c>
      <c r="BC346" s="251">
        <f ca="1">IF(A18stdlife="n/a","n/a",IF(BC$3&gt;(A18stdlife+$E346),('PTRM input'!$N$402*(1+rvanilla08)^0.5)-SUM($N346:BB346),('PTRM input'!$N$402*(1+rvanilla08)^0.5)/A18stdlife))</f>
        <v>0</v>
      </c>
      <c r="BD346" s="251">
        <f ca="1">IF(A18stdlife="n/a","n/a",IF(BD$3&gt;(A18stdlife+$E346),('PTRM input'!$N$402*(1+rvanilla08)^0.5)-SUM($N346:BC346),('PTRM input'!$N$402*(1+rvanilla08)^0.5)/A18stdlife))</f>
        <v>0</v>
      </c>
      <c r="BE346" s="251">
        <f ca="1">IF(A18stdlife="n/a","n/a",IF(BE$3&gt;(A18stdlife+$E346),('PTRM input'!$N$402*(1+rvanilla08)^0.5)-SUM($N346:BD346),('PTRM input'!$N$402*(1+rvanilla08)^0.5)/A18stdlife))</f>
        <v>0</v>
      </c>
      <c r="BF346" s="251">
        <f ca="1">IF(A18stdlife="n/a","n/a",IF(BF$3&gt;(A18stdlife+$E346),('PTRM input'!$N$402*(1+rvanilla08)^0.5)-SUM($N346:BE346),('PTRM input'!$N$402*(1+rvanilla08)^0.5)/A18stdlife))</f>
        <v>0</v>
      </c>
      <c r="BG346" s="251">
        <f ca="1">IF(A18stdlife="n/a","n/a",IF(BG$3&gt;(A18stdlife+$E346),('PTRM input'!$N$402*(1+rvanilla08)^0.5)-SUM($N346:BF346),('PTRM input'!$N$402*(1+rvanilla08)^0.5)/A18stdlife))</f>
        <v>0</v>
      </c>
      <c r="BH346" s="251">
        <f ca="1">IF(A18stdlife="n/a","n/a",IF(BH$3&gt;(A18stdlife+$E346),('PTRM input'!$N$402*(1+rvanilla08)^0.5)-SUM($N346:BG346),('PTRM input'!$N$402*(1+rvanilla08)^0.5)/A18stdlife))</f>
        <v>0</v>
      </c>
      <c r="BI346" s="251">
        <f ca="1">IF(A18stdlife="n/a","n/a",IF(BI$3&gt;(A18stdlife+$E346),('PTRM input'!$N$402*(1+rvanilla08)^0.5)-SUM($N346:BH346),('PTRM input'!$N$402*(1+rvanilla08)^0.5)/A18stdlife))</f>
        <v>0</v>
      </c>
      <c r="BJ346" s="116"/>
      <c r="BK346" s="116"/>
      <c r="BL346" s="116"/>
      <c r="BM346" s="116"/>
    </row>
    <row r="347" spans="1:65" hidden="1" outlineLevel="2">
      <c r="A347" s="116"/>
      <c r="B347" s="19"/>
      <c r="C347" s="18"/>
      <c r="D347" s="760"/>
      <c r="E347" s="86">
        <v>9</v>
      </c>
      <c r="F347" s="259"/>
      <c r="G347" s="434"/>
      <c r="H347" s="435"/>
      <c r="I347" s="435"/>
      <c r="J347" s="435"/>
      <c r="K347" s="435"/>
      <c r="L347" s="435"/>
      <c r="M347" s="435"/>
      <c r="N347" s="435"/>
      <c r="O347" s="619"/>
      <c r="P347" s="433">
        <f ca="1">IF(A18stdlife="n/a","n/a",IF(P$3&gt;(A18stdlife+$E347),('PTRM input'!$O$402*(1+rvanilla09)^0.5)-SUM($O347:O347),('PTRM input'!$O$402*(1+rvanilla09)^0.5)/A18stdlife))</f>
        <v>0</v>
      </c>
      <c r="Q347" s="433">
        <f ca="1">IF(A18stdlife="n/a","n/a",IF(Q$3&gt;(A18stdlife+$E347),('PTRM input'!$O$402*(1+rvanilla09)^0.5)-SUM($O347:P347),('PTRM input'!$O$402*(1+rvanilla09)^0.5)/A18stdlife))</f>
        <v>0</v>
      </c>
      <c r="R347" s="251">
        <f ca="1">IF(A18stdlife="n/a","n/a",IF(R$3&gt;(A18stdlife+$E347),('PTRM input'!$O$402*(1+rvanilla09)^0.5)-SUM($O347:Q347),('PTRM input'!$O$402*(1+rvanilla09)^0.5)/A18stdlife))</f>
        <v>0</v>
      </c>
      <c r="S347" s="251">
        <f ca="1">IF(A18stdlife="n/a","n/a",IF(S$3&gt;(A18stdlife+$E347),('PTRM input'!$O$402*(1+rvanilla09)^0.5)-SUM($O347:R347),('PTRM input'!$O$402*(1+rvanilla09)^0.5)/A18stdlife))</f>
        <v>0</v>
      </c>
      <c r="T347" s="251">
        <f ca="1">IF(A18stdlife="n/a","n/a",IF(T$3&gt;(A18stdlife+$E347),('PTRM input'!$O$402*(1+rvanilla09)^0.5)-SUM($O347:S347),('PTRM input'!$O$402*(1+rvanilla09)^0.5)/A18stdlife))</f>
        <v>0</v>
      </c>
      <c r="U347" s="251">
        <f ca="1">IF(A18stdlife="n/a","n/a",IF(U$3&gt;(A18stdlife+$E347),('PTRM input'!$O$402*(1+rvanilla09)^0.5)-SUM($O347:T347),('PTRM input'!$O$402*(1+rvanilla09)^0.5)/A18stdlife))</f>
        <v>0</v>
      </c>
      <c r="V347" s="251">
        <f ca="1">IF(A18stdlife="n/a","n/a",IF(V$3&gt;(A18stdlife+$E347),('PTRM input'!$O$402*(1+rvanilla09)^0.5)-SUM($O347:U347),('PTRM input'!$O$402*(1+rvanilla09)^0.5)/A18stdlife))</f>
        <v>0</v>
      </c>
      <c r="W347" s="251">
        <f ca="1">IF(A18stdlife="n/a","n/a",IF(W$3&gt;(A18stdlife+$E347),('PTRM input'!$O$402*(1+rvanilla09)^0.5)-SUM($O347:V347),('PTRM input'!$O$402*(1+rvanilla09)^0.5)/A18stdlife))</f>
        <v>0</v>
      </c>
      <c r="X347" s="251">
        <f ca="1">IF(A18stdlife="n/a","n/a",IF(X$3&gt;(A18stdlife+$E347),('PTRM input'!$O$402*(1+rvanilla09)^0.5)-SUM($O347:W347),('PTRM input'!$O$402*(1+rvanilla09)^0.5)/A18stdlife))</f>
        <v>0</v>
      </c>
      <c r="Y347" s="251">
        <f ca="1">IF(A18stdlife="n/a","n/a",IF(Y$3&gt;(A18stdlife+$E347),('PTRM input'!$O$402*(1+rvanilla09)^0.5)-SUM($O347:X347),('PTRM input'!$O$402*(1+rvanilla09)^0.5)/A18stdlife))</f>
        <v>0</v>
      </c>
      <c r="Z347" s="251">
        <f ca="1">IF(A18stdlife="n/a","n/a",IF(Z$3&gt;(A18stdlife+$E347),('PTRM input'!$O$402*(1+rvanilla09)^0.5)-SUM($O347:Y347),('PTRM input'!$O$402*(1+rvanilla09)^0.5)/A18stdlife))</f>
        <v>0</v>
      </c>
      <c r="AA347" s="251">
        <f ca="1">IF(A18stdlife="n/a","n/a",IF(AA$3&gt;(A18stdlife+$E347),('PTRM input'!$O$402*(1+rvanilla09)^0.5)-SUM($O347:Z347),('PTRM input'!$O$402*(1+rvanilla09)^0.5)/A18stdlife))</f>
        <v>0</v>
      </c>
      <c r="AB347" s="251">
        <f ca="1">IF(A18stdlife="n/a","n/a",IF(AB$3&gt;(A18stdlife+$E347),('PTRM input'!$O$402*(1+rvanilla09)^0.5)-SUM($O347:AA347),('PTRM input'!$O$402*(1+rvanilla09)^0.5)/A18stdlife))</f>
        <v>0</v>
      </c>
      <c r="AC347" s="251">
        <f ca="1">IF(A18stdlife="n/a","n/a",IF(AC$3&gt;(A18stdlife+$E347),('PTRM input'!$O$402*(1+rvanilla09)^0.5)-SUM($O347:AB347),('PTRM input'!$O$402*(1+rvanilla09)^0.5)/A18stdlife))</f>
        <v>0</v>
      </c>
      <c r="AD347" s="251">
        <f ca="1">IF(A18stdlife="n/a","n/a",IF(AD$3&gt;(A18stdlife+$E347),('PTRM input'!$O$402*(1+rvanilla09)^0.5)-SUM($O347:AC347),('PTRM input'!$O$402*(1+rvanilla09)^0.5)/A18stdlife))</f>
        <v>0</v>
      </c>
      <c r="AE347" s="251">
        <f ca="1">IF(A18stdlife="n/a","n/a",IF(AE$3&gt;(A18stdlife+$E347),('PTRM input'!$O$402*(1+rvanilla09)^0.5)-SUM($O347:AD347),('PTRM input'!$O$402*(1+rvanilla09)^0.5)/A18stdlife))</f>
        <v>0</v>
      </c>
      <c r="AF347" s="251">
        <f ca="1">IF(A18stdlife="n/a","n/a",IF(AF$3&gt;(A18stdlife+$E347),('PTRM input'!$O$402*(1+rvanilla09)^0.5)-SUM($O347:AE347),('PTRM input'!$O$402*(1+rvanilla09)^0.5)/A18stdlife))</f>
        <v>0</v>
      </c>
      <c r="AG347" s="251">
        <f ca="1">IF(A18stdlife="n/a","n/a",IF(AG$3&gt;(A18stdlife+$E347),('PTRM input'!$O$402*(1+rvanilla09)^0.5)-SUM($O347:AF347),('PTRM input'!$O$402*(1+rvanilla09)^0.5)/A18stdlife))</f>
        <v>0</v>
      </c>
      <c r="AH347" s="251">
        <f ca="1">IF(A18stdlife="n/a","n/a",IF(AH$3&gt;(A18stdlife+$E347),('PTRM input'!$O$402*(1+rvanilla09)^0.5)-SUM($O347:AG347),('PTRM input'!$O$402*(1+rvanilla09)^0.5)/A18stdlife))</f>
        <v>0</v>
      </c>
      <c r="AI347" s="251">
        <f ca="1">IF(A18stdlife="n/a","n/a",IF(AI$3&gt;(A18stdlife+$E347),('PTRM input'!$O$402*(1+rvanilla09)^0.5)-SUM($O347:AH347),('PTRM input'!$O$402*(1+rvanilla09)^0.5)/A18stdlife))</f>
        <v>0</v>
      </c>
      <c r="AJ347" s="251">
        <f ca="1">IF(A18stdlife="n/a","n/a",IF(AJ$3&gt;(A18stdlife+$E347),('PTRM input'!$O$402*(1+rvanilla09)^0.5)-SUM($O347:AI347),('PTRM input'!$O$402*(1+rvanilla09)^0.5)/A18stdlife))</f>
        <v>0</v>
      </c>
      <c r="AK347" s="251">
        <f ca="1">IF(A18stdlife="n/a","n/a",IF(AK$3&gt;(A18stdlife+$E347),('PTRM input'!$O$402*(1+rvanilla09)^0.5)-SUM($O347:AJ347),('PTRM input'!$O$402*(1+rvanilla09)^0.5)/A18stdlife))</f>
        <v>0</v>
      </c>
      <c r="AL347" s="251">
        <f ca="1">IF(A18stdlife="n/a","n/a",IF(AL$3&gt;(A18stdlife+$E347),('PTRM input'!$O$402*(1+rvanilla09)^0.5)-SUM($O347:AK347),('PTRM input'!$O$402*(1+rvanilla09)^0.5)/A18stdlife))</f>
        <v>0</v>
      </c>
      <c r="AM347" s="251">
        <f ca="1">IF(A18stdlife="n/a","n/a",IF(AM$3&gt;(A18stdlife+$E347),('PTRM input'!$O$402*(1+rvanilla09)^0.5)-SUM($O347:AL347),('PTRM input'!$O$402*(1+rvanilla09)^0.5)/A18stdlife))</f>
        <v>0</v>
      </c>
      <c r="AN347" s="251">
        <f ca="1">IF(A18stdlife="n/a","n/a",IF(AN$3&gt;(A18stdlife+$E347),('PTRM input'!$O$402*(1+rvanilla09)^0.5)-SUM($O347:AM347),('PTRM input'!$O$402*(1+rvanilla09)^0.5)/A18stdlife))</f>
        <v>0</v>
      </c>
      <c r="AO347" s="251">
        <f ca="1">IF(A18stdlife="n/a","n/a",IF(AO$3&gt;(A18stdlife+$E347),('PTRM input'!$O$402*(1+rvanilla09)^0.5)-SUM($O347:AN347),('PTRM input'!$O$402*(1+rvanilla09)^0.5)/A18stdlife))</f>
        <v>0</v>
      </c>
      <c r="AP347" s="251">
        <f ca="1">IF(A18stdlife="n/a","n/a",IF(AP$3&gt;(A18stdlife+$E347),('PTRM input'!$O$402*(1+rvanilla09)^0.5)-SUM($O347:AO347),('PTRM input'!$O$402*(1+rvanilla09)^0.5)/A18stdlife))</f>
        <v>0</v>
      </c>
      <c r="AQ347" s="251">
        <f ca="1">IF(A18stdlife="n/a","n/a",IF(AQ$3&gt;(A18stdlife+$E347),('PTRM input'!$O$402*(1+rvanilla09)^0.5)-SUM($O347:AP347),('PTRM input'!$O$402*(1+rvanilla09)^0.5)/A18stdlife))</f>
        <v>0</v>
      </c>
      <c r="AR347" s="251">
        <f ca="1">IF(A18stdlife="n/a","n/a",IF(AR$3&gt;(A18stdlife+$E347),('PTRM input'!$O$402*(1+rvanilla09)^0.5)-SUM($O347:AQ347),('PTRM input'!$O$402*(1+rvanilla09)^0.5)/A18stdlife))</f>
        <v>0</v>
      </c>
      <c r="AS347" s="251">
        <f ca="1">IF(A18stdlife="n/a","n/a",IF(AS$3&gt;(A18stdlife+$E347),('PTRM input'!$O$402*(1+rvanilla09)^0.5)-SUM($O347:AR347),('PTRM input'!$O$402*(1+rvanilla09)^0.5)/A18stdlife))</f>
        <v>0</v>
      </c>
      <c r="AT347" s="251">
        <f ca="1">IF(A18stdlife="n/a","n/a",IF(AT$3&gt;(A18stdlife+$E347),('PTRM input'!$O$402*(1+rvanilla09)^0.5)-SUM($O347:AS347),('PTRM input'!$O$402*(1+rvanilla09)^0.5)/A18stdlife))</f>
        <v>0</v>
      </c>
      <c r="AU347" s="251">
        <f ca="1">IF(A18stdlife="n/a","n/a",IF(AU$3&gt;(A18stdlife+$E347),('PTRM input'!$O$402*(1+rvanilla09)^0.5)-SUM($O347:AT347),('PTRM input'!$O$402*(1+rvanilla09)^0.5)/A18stdlife))</f>
        <v>0</v>
      </c>
      <c r="AV347" s="251">
        <f ca="1">IF(A18stdlife="n/a","n/a",IF(AV$3&gt;(A18stdlife+$E347),('PTRM input'!$O$402*(1+rvanilla09)^0.5)-SUM($O347:AU347),('PTRM input'!$O$402*(1+rvanilla09)^0.5)/A18stdlife))</f>
        <v>0</v>
      </c>
      <c r="AW347" s="251">
        <f ca="1">IF(A18stdlife="n/a","n/a",IF(AW$3&gt;(A18stdlife+$E347),('PTRM input'!$O$402*(1+rvanilla09)^0.5)-SUM($O347:AV347),('PTRM input'!$O$402*(1+rvanilla09)^0.5)/A18stdlife))</f>
        <v>0</v>
      </c>
      <c r="AX347" s="251">
        <f ca="1">IF(A18stdlife="n/a","n/a",IF(AX$3&gt;(A18stdlife+$E347),('PTRM input'!$O$402*(1+rvanilla09)^0.5)-SUM($O347:AW347),('PTRM input'!$O$402*(1+rvanilla09)^0.5)/A18stdlife))</f>
        <v>0</v>
      </c>
      <c r="AY347" s="251">
        <f ca="1">IF(A18stdlife="n/a","n/a",IF(AY$3&gt;(A18stdlife+$E347),('PTRM input'!$O$402*(1+rvanilla09)^0.5)-SUM($O347:AX347),('PTRM input'!$O$402*(1+rvanilla09)^0.5)/A18stdlife))</f>
        <v>0</v>
      </c>
      <c r="AZ347" s="251">
        <f ca="1">IF(A18stdlife="n/a","n/a",IF(AZ$3&gt;(A18stdlife+$E347),('PTRM input'!$O$402*(1+rvanilla09)^0.5)-SUM($O347:AY347),('PTRM input'!$O$402*(1+rvanilla09)^0.5)/A18stdlife))</f>
        <v>0</v>
      </c>
      <c r="BA347" s="251">
        <f ca="1">IF(A18stdlife="n/a","n/a",IF(BA$3&gt;(A18stdlife+$E347),('PTRM input'!$O$402*(1+rvanilla09)^0.5)-SUM($O347:AZ347),('PTRM input'!$O$402*(1+rvanilla09)^0.5)/A18stdlife))</f>
        <v>0</v>
      </c>
      <c r="BB347" s="251">
        <f ca="1">IF(A18stdlife="n/a","n/a",IF(BB$3&gt;(A18stdlife+$E347),('PTRM input'!$O$402*(1+rvanilla09)^0.5)-SUM($O347:BA347),('PTRM input'!$O$402*(1+rvanilla09)^0.5)/A18stdlife))</f>
        <v>0</v>
      </c>
      <c r="BC347" s="251">
        <f ca="1">IF(A18stdlife="n/a","n/a",IF(BC$3&gt;(A18stdlife+$E347),('PTRM input'!$O$402*(1+rvanilla09)^0.5)-SUM($O347:BB347),('PTRM input'!$O$402*(1+rvanilla09)^0.5)/A18stdlife))</f>
        <v>0</v>
      </c>
      <c r="BD347" s="251">
        <f ca="1">IF(A18stdlife="n/a","n/a",IF(BD$3&gt;(A18stdlife+$E347),('PTRM input'!$O$402*(1+rvanilla09)^0.5)-SUM($O347:BC347),('PTRM input'!$O$402*(1+rvanilla09)^0.5)/A18stdlife))</f>
        <v>0</v>
      </c>
      <c r="BE347" s="251">
        <f ca="1">IF(A18stdlife="n/a","n/a",IF(BE$3&gt;(A18stdlife+$E347),('PTRM input'!$O$402*(1+rvanilla09)^0.5)-SUM($O347:BD347),('PTRM input'!$O$402*(1+rvanilla09)^0.5)/A18stdlife))</f>
        <v>0</v>
      </c>
      <c r="BF347" s="251">
        <f ca="1">IF(A18stdlife="n/a","n/a",IF(BF$3&gt;(A18stdlife+$E347),('PTRM input'!$O$402*(1+rvanilla09)^0.5)-SUM($O347:BE347),('PTRM input'!$O$402*(1+rvanilla09)^0.5)/A18stdlife))</f>
        <v>0</v>
      </c>
      <c r="BG347" s="251">
        <f ca="1">IF(A18stdlife="n/a","n/a",IF(BG$3&gt;(A18stdlife+$E347),('PTRM input'!$O$402*(1+rvanilla09)^0.5)-SUM($O347:BF347),('PTRM input'!$O$402*(1+rvanilla09)^0.5)/A18stdlife))</f>
        <v>0</v>
      </c>
      <c r="BH347" s="251">
        <f ca="1">IF(A18stdlife="n/a","n/a",IF(BH$3&gt;(A18stdlife+$E347),('PTRM input'!$O$402*(1+rvanilla09)^0.5)-SUM($O347:BG347),('PTRM input'!$O$402*(1+rvanilla09)^0.5)/A18stdlife))</f>
        <v>0</v>
      </c>
      <c r="BI347" s="251">
        <f ca="1">IF(A18stdlife="n/a","n/a",IF(BI$3&gt;(A18stdlife+$E347),('PTRM input'!$O$402*(1+rvanilla09)^0.5)-SUM($O347:BH347),('PTRM input'!$O$402*(1+rvanilla09)^0.5)/A18stdlife))</f>
        <v>0</v>
      </c>
      <c r="BJ347" s="116"/>
      <c r="BK347" s="116"/>
      <c r="BL347" s="116"/>
      <c r="BM347" s="116"/>
    </row>
    <row r="348" spans="1:65" hidden="1" outlineLevel="2">
      <c r="A348" s="116"/>
      <c r="B348" s="19"/>
      <c r="C348" s="18"/>
      <c r="D348" s="760"/>
      <c r="E348" s="87">
        <v>10</v>
      </c>
      <c r="F348" s="259"/>
      <c r="G348" s="434"/>
      <c r="H348" s="435"/>
      <c r="I348" s="435"/>
      <c r="J348" s="435"/>
      <c r="K348" s="435"/>
      <c r="L348" s="435"/>
      <c r="M348" s="435"/>
      <c r="N348" s="435"/>
      <c r="O348" s="435"/>
      <c r="P348" s="619"/>
      <c r="Q348" s="433">
        <f ca="1">IF(A18stdlife="n/a","n/a",IF(Q$3&gt;(A18stdlife+$E348),('PTRM input'!$P$402*(1+rvanilla10)^0.5)-SUM($P348:P348),('PTRM input'!$P$402*(1+rvanilla10)^0.5)/A18stdlife))</f>
        <v>0</v>
      </c>
      <c r="R348" s="251">
        <f ca="1">IF(A18stdlife="n/a","n/a",IF(R$3&gt;(A18stdlife+$E348),('PTRM input'!$P$402*(1+rvanilla10)^0.5)-SUM($P348:Q348),('PTRM input'!$P$402*(1+rvanilla10)^0.5)/A18stdlife))</f>
        <v>0</v>
      </c>
      <c r="S348" s="251">
        <f ca="1">IF(A18stdlife="n/a","n/a",IF(S$3&gt;(A18stdlife+$E348),('PTRM input'!$P$402*(1+rvanilla10)^0.5)-SUM($P348:R348),('PTRM input'!$P$402*(1+rvanilla10)^0.5)/A18stdlife))</f>
        <v>0</v>
      </c>
      <c r="T348" s="251">
        <f ca="1">IF(A18stdlife="n/a","n/a",IF(T$3&gt;(A18stdlife+$E348),('PTRM input'!$P$402*(1+rvanilla10)^0.5)-SUM($P348:S348),('PTRM input'!$P$402*(1+rvanilla10)^0.5)/A18stdlife))</f>
        <v>0</v>
      </c>
      <c r="U348" s="251">
        <f ca="1">IF(A18stdlife="n/a","n/a",IF(U$3&gt;(A18stdlife+$E348),('PTRM input'!$P$402*(1+rvanilla10)^0.5)-SUM($P348:T348),('PTRM input'!$P$402*(1+rvanilla10)^0.5)/A18stdlife))</f>
        <v>0</v>
      </c>
      <c r="V348" s="251">
        <f ca="1">IF(A18stdlife="n/a","n/a",IF(V$3&gt;(A18stdlife+$E348),('PTRM input'!$P$402*(1+rvanilla10)^0.5)-SUM($P348:U348),('PTRM input'!$P$402*(1+rvanilla10)^0.5)/A18stdlife))</f>
        <v>0</v>
      </c>
      <c r="W348" s="251">
        <f ca="1">IF(A18stdlife="n/a","n/a",IF(W$3&gt;(A18stdlife+$E348),('PTRM input'!$P$402*(1+rvanilla10)^0.5)-SUM($P348:V348),('PTRM input'!$P$402*(1+rvanilla10)^0.5)/A18stdlife))</f>
        <v>0</v>
      </c>
      <c r="X348" s="251">
        <f ca="1">IF(A18stdlife="n/a","n/a",IF(X$3&gt;(A18stdlife+$E348),('PTRM input'!$P$402*(1+rvanilla10)^0.5)-SUM($P348:W348),('PTRM input'!$P$402*(1+rvanilla10)^0.5)/A18stdlife))</f>
        <v>0</v>
      </c>
      <c r="Y348" s="251">
        <f ca="1">IF(A18stdlife="n/a","n/a",IF(Y$3&gt;(A18stdlife+$E348),('PTRM input'!$P$402*(1+rvanilla10)^0.5)-SUM($P348:X348),('PTRM input'!$P$402*(1+rvanilla10)^0.5)/A18stdlife))</f>
        <v>0</v>
      </c>
      <c r="Z348" s="251">
        <f ca="1">IF(A18stdlife="n/a","n/a",IF(Z$3&gt;(A18stdlife+$E348),('PTRM input'!$P$402*(1+rvanilla10)^0.5)-SUM($P348:Y348),('PTRM input'!$P$402*(1+rvanilla10)^0.5)/A18stdlife))</f>
        <v>0</v>
      </c>
      <c r="AA348" s="251">
        <f ca="1">IF(A18stdlife="n/a","n/a",IF(AA$3&gt;(A18stdlife+$E348),('PTRM input'!$P$402*(1+rvanilla10)^0.5)-SUM($P348:Z348),('PTRM input'!$P$402*(1+rvanilla10)^0.5)/A18stdlife))</f>
        <v>0</v>
      </c>
      <c r="AB348" s="251">
        <f ca="1">IF(A18stdlife="n/a","n/a",IF(AB$3&gt;(A18stdlife+$E348),('PTRM input'!$P$402*(1+rvanilla10)^0.5)-SUM($P348:AA348),('PTRM input'!$P$402*(1+rvanilla10)^0.5)/A18stdlife))</f>
        <v>0</v>
      </c>
      <c r="AC348" s="251">
        <f ca="1">IF(A18stdlife="n/a","n/a",IF(AC$3&gt;(A18stdlife+$E348),('PTRM input'!$P$402*(1+rvanilla10)^0.5)-SUM($P348:AB348),('PTRM input'!$P$402*(1+rvanilla10)^0.5)/A18stdlife))</f>
        <v>0</v>
      </c>
      <c r="AD348" s="251">
        <f ca="1">IF(A18stdlife="n/a","n/a",IF(AD$3&gt;(A18stdlife+$E348),('PTRM input'!$P$402*(1+rvanilla10)^0.5)-SUM($P348:AC348),('PTRM input'!$P$402*(1+rvanilla10)^0.5)/A18stdlife))</f>
        <v>0</v>
      </c>
      <c r="AE348" s="251">
        <f ca="1">IF(A18stdlife="n/a","n/a",IF(AE$3&gt;(A18stdlife+$E348),('PTRM input'!$P$402*(1+rvanilla10)^0.5)-SUM($P348:AD348),('PTRM input'!$P$402*(1+rvanilla10)^0.5)/A18stdlife))</f>
        <v>0</v>
      </c>
      <c r="AF348" s="251">
        <f ca="1">IF(A18stdlife="n/a","n/a",IF(AF$3&gt;(A18stdlife+$E348),('PTRM input'!$P$402*(1+rvanilla10)^0.5)-SUM($P348:AE348),('PTRM input'!$P$402*(1+rvanilla10)^0.5)/A18stdlife))</f>
        <v>0</v>
      </c>
      <c r="AG348" s="251">
        <f ca="1">IF(A18stdlife="n/a","n/a",IF(AG$3&gt;(A18stdlife+$E348),('PTRM input'!$P$402*(1+rvanilla10)^0.5)-SUM($P348:AF348),('PTRM input'!$P$402*(1+rvanilla10)^0.5)/A18stdlife))</f>
        <v>0</v>
      </c>
      <c r="AH348" s="251">
        <f ca="1">IF(A18stdlife="n/a","n/a",IF(AH$3&gt;(A18stdlife+$E348),('PTRM input'!$P$402*(1+rvanilla10)^0.5)-SUM($P348:AG348),('PTRM input'!$P$402*(1+rvanilla10)^0.5)/A18stdlife))</f>
        <v>0</v>
      </c>
      <c r="AI348" s="251">
        <f ca="1">IF(A18stdlife="n/a","n/a",IF(AI$3&gt;(A18stdlife+$E348),('PTRM input'!$P$402*(1+rvanilla10)^0.5)-SUM($P348:AH348),('PTRM input'!$P$402*(1+rvanilla10)^0.5)/A18stdlife))</f>
        <v>0</v>
      </c>
      <c r="AJ348" s="251">
        <f ca="1">IF(A18stdlife="n/a","n/a",IF(AJ$3&gt;(A18stdlife+$E348),('PTRM input'!$P$402*(1+rvanilla10)^0.5)-SUM($P348:AI348),('PTRM input'!$P$402*(1+rvanilla10)^0.5)/A18stdlife))</f>
        <v>0</v>
      </c>
      <c r="AK348" s="251">
        <f ca="1">IF(A18stdlife="n/a","n/a",IF(AK$3&gt;(A18stdlife+$E348),('PTRM input'!$P$402*(1+rvanilla10)^0.5)-SUM($P348:AJ348),('PTRM input'!$P$402*(1+rvanilla10)^0.5)/A18stdlife))</f>
        <v>0</v>
      </c>
      <c r="AL348" s="251">
        <f ca="1">IF(A18stdlife="n/a","n/a",IF(AL$3&gt;(A18stdlife+$E348),('PTRM input'!$P$402*(1+rvanilla10)^0.5)-SUM($P348:AK348),('PTRM input'!$P$402*(1+rvanilla10)^0.5)/A18stdlife))</f>
        <v>0</v>
      </c>
      <c r="AM348" s="251">
        <f ca="1">IF(A18stdlife="n/a","n/a",IF(AM$3&gt;(A18stdlife+$E348),('PTRM input'!$P$402*(1+rvanilla10)^0.5)-SUM($P348:AL348),('PTRM input'!$P$402*(1+rvanilla10)^0.5)/A18stdlife))</f>
        <v>0</v>
      </c>
      <c r="AN348" s="251">
        <f ca="1">IF(A18stdlife="n/a","n/a",IF(AN$3&gt;(A18stdlife+$E348),('PTRM input'!$P$402*(1+rvanilla10)^0.5)-SUM($P348:AM348),('PTRM input'!$P$402*(1+rvanilla10)^0.5)/A18stdlife))</f>
        <v>0</v>
      </c>
      <c r="AO348" s="251">
        <f ca="1">IF(A18stdlife="n/a","n/a",IF(AO$3&gt;(A18stdlife+$E348),('PTRM input'!$P$402*(1+rvanilla10)^0.5)-SUM($P348:AN348),('PTRM input'!$P$402*(1+rvanilla10)^0.5)/A18stdlife))</f>
        <v>0</v>
      </c>
      <c r="AP348" s="251">
        <f ca="1">IF(A18stdlife="n/a","n/a",IF(AP$3&gt;(A18stdlife+$E348),('PTRM input'!$P$402*(1+rvanilla10)^0.5)-SUM($P348:AO348),('PTRM input'!$P$402*(1+rvanilla10)^0.5)/A18stdlife))</f>
        <v>0</v>
      </c>
      <c r="AQ348" s="251">
        <f ca="1">IF(A18stdlife="n/a","n/a",IF(AQ$3&gt;(A18stdlife+$E348),('PTRM input'!$P$402*(1+rvanilla10)^0.5)-SUM($P348:AP348),('PTRM input'!$P$402*(1+rvanilla10)^0.5)/A18stdlife))</f>
        <v>0</v>
      </c>
      <c r="AR348" s="251">
        <f ca="1">IF(A18stdlife="n/a","n/a",IF(AR$3&gt;(A18stdlife+$E348),('PTRM input'!$P$402*(1+rvanilla10)^0.5)-SUM($P348:AQ348),('PTRM input'!$P$402*(1+rvanilla10)^0.5)/A18stdlife))</f>
        <v>0</v>
      </c>
      <c r="AS348" s="251">
        <f ca="1">IF(A18stdlife="n/a","n/a",IF(AS$3&gt;(A18stdlife+$E348),('PTRM input'!$P$402*(1+rvanilla10)^0.5)-SUM($P348:AR348),('PTRM input'!$P$402*(1+rvanilla10)^0.5)/A18stdlife))</f>
        <v>0</v>
      </c>
      <c r="AT348" s="251">
        <f ca="1">IF(A18stdlife="n/a","n/a",IF(AT$3&gt;(A18stdlife+$E348),('PTRM input'!$P$402*(1+rvanilla10)^0.5)-SUM($P348:AS348),('PTRM input'!$P$402*(1+rvanilla10)^0.5)/A18stdlife))</f>
        <v>0</v>
      </c>
      <c r="AU348" s="251">
        <f ca="1">IF(A18stdlife="n/a","n/a",IF(AU$3&gt;(A18stdlife+$E348),('PTRM input'!$P$402*(1+rvanilla10)^0.5)-SUM($P348:AT348),('PTRM input'!$P$402*(1+rvanilla10)^0.5)/A18stdlife))</f>
        <v>0</v>
      </c>
      <c r="AV348" s="251">
        <f ca="1">IF(A18stdlife="n/a","n/a",IF(AV$3&gt;(A18stdlife+$E348),('PTRM input'!$P$402*(1+rvanilla10)^0.5)-SUM($P348:AU348),('PTRM input'!$P$402*(1+rvanilla10)^0.5)/A18stdlife))</f>
        <v>0</v>
      </c>
      <c r="AW348" s="251">
        <f ca="1">IF(A18stdlife="n/a","n/a",IF(AW$3&gt;(A18stdlife+$E348),('PTRM input'!$P$402*(1+rvanilla10)^0.5)-SUM($P348:AV348),('PTRM input'!$P$402*(1+rvanilla10)^0.5)/A18stdlife))</f>
        <v>0</v>
      </c>
      <c r="AX348" s="251">
        <f ca="1">IF(A18stdlife="n/a","n/a",IF(AX$3&gt;(A18stdlife+$E348),('PTRM input'!$P$402*(1+rvanilla10)^0.5)-SUM($P348:AW348),('PTRM input'!$P$402*(1+rvanilla10)^0.5)/A18stdlife))</f>
        <v>0</v>
      </c>
      <c r="AY348" s="251">
        <f ca="1">IF(A18stdlife="n/a","n/a",IF(AY$3&gt;(A18stdlife+$E348),('PTRM input'!$P$402*(1+rvanilla10)^0.5)-SUM($P348:AX348),('PTRM input'!$P$402*(1+rvanilla10)^0.5)/A18stdlife))</f>
        <v>0</v>
      </c>
      <c r="AZ348" s="251">
        <f ca="1">IF(A18stdlife="n/a","n/a",IF(AZ$3&gt;(A18stdlife+$E348),('PTRM input'!$P$402*(1+rvanilla10)^0.5)-SUM($P348:AY348),('PTRM input'!$P$402*(1+rvanilla10)^0.5)/A18stdlife))</f>
        <v>0</v>
      </c>
      <c r="BA348" s="251">
        <f ca="1">IF(A18stdlife="n/a","n/a",IF(BA$3&gt;(A18stdlife+$E348),('PTRM input'!$P$402*(1+rvanilla10)^0.5)-SUM($P348:AZ348),('PTRM input'!$P$402*(1+rvanilla10)^0.5)/A18stdlife))</f>
        <v>0</v>
      </c>
      <c r="BB348" s="251">
        <f ca="1">IF(A18stdlife="n/a","n/a",IF(BB$3&gt;(A18stdlife+$E348),('PTRM input'!$P$402*(1+rvanilla10)^0.5)-SUM($P348:BA348),('PTRM input'!$P$402*(1+rvanilla10)^0.5)/A18stdlife))</f>
        <v>0</v>
      </c>
      <c r="BC348" s="251">
        <f ca="1">IF(A18stdlife="n/a","n/a",IF(BC$3&gt;(A18stdlife+$E348),('PTRM input'!$P$402*(1+rvanilla10)^0.5)-SUM($P348:BB348),('PTRM input'!$P$402*(1+rvanilla10)^0.5)/A18stdlife))</f>
        <v>0</v>
      </c>
      <c r="BD348" s="251">
        <f ca="1">IF(A18stdlife="n/a","n/a",IF(BD$3&gt;(A18stdlife+$E348),('PTRM input'!$P$402*(1+rvanilla10)^0.5)-SUM($P348:BC348),('PTRM input'!$P$402*(1+rvanilla10)^0.5)/A18stdlife))</f>
        <v>0</v>
      </c>
      <c r="BE348" s="251">
        <f ca="1">IF(A18stdlife="n/a","n/a",IF(BE$3&gt;(A18stdlife+$E348),('PTRM input'!$P$402*(1+rvanilla10)^0.5)-SUM($P348:BD348),('PTRM input'!$P$402*(1+rvanilla10)^0.5)/A18stdlife))</f>
        <v>0</v>
      </c>
      <c r="BF348" s="251">
        <f ca="1">IF(A18stdlife="n/a","n/a",IF(BF$3&gt;(A18stdlife+$E348),('PTRM input'!$P$402*(1+rvanilla10)^0.5)-SUM($P348:BE348),('PTRM input'!$P$402*(1+rvanilla10)^0.5)/A18stdlife))</f>
        <v>0</v>
      </c>
      <c r="BG348" s="251">
        <f ca="1">IF(A18stdlife="n/a","n/a",IF(BG$3&gt;(A18stdlife+$E348),('PTRM input'!$P$402*(1+rvanilla10)^0.5)-SUM($P348:BF348),('PTRM input'!$P$402*(1+rvanilla10)^0.5)/A18stdlife))</f>
        <v>0</v>
      </c>
      <c r="BH348" s="251">
        <f ca="1">IF(A18stdlife="n/a","n/a",IF(BH$3&gt;(A18stdlife+$E348),('PTRM input'!$P$402*(1+rvanilla10)^0.5)-SUM($P348:BG348),('PTRM input'!$P$402*(1+rvanilla10)^0.5)/A18stdlife))</f>
        <v>0</v>
      </c>
      <c r="BI348" s="251">
        <f ca="1">IF(A18stdlife="n/a","n/a",IF(BI$3&gt;(A18stdlife+$E348),('PTRM input'!$P$402*(1+rvanilla10)^0.5)-SUM($P348:BH348),('PTRM input'!$P$402*(1+rvanilla10)^0.5)/A18stdlife))</f>
        <v>0</v>
      </c>
      <c r="BJ348" s="116"/>
      <c r="BK348" s="116"/>
      <c r="BL348" s="116"/>
      <c r="BM348" s="116"/>
    </row>
    <row r="349" spans="1:65" hidden="1" outlineLevel="1" collapsed="1">
      <c r="A349" s="116"/>
      <c r="B349" s="9"/>
      <c r="C349" s="19">
        <f>Asset18</f>
        <v>0</v>
      </c>
      <c r="D349" s="9"/>
      <c r="E349" s="9"/>
      <c r="F349" s="260"/>
      <c r="G349" s="261">
        <f t="shared" ref="G349:K349" si="107">SUM(G337:G348)</f>
        <v>0</v>
      </c>
      <c r="H349" s="261">
        <f t="shared" ca="1" si="107"/>
        <v>0</v>
      </c>
      <c r="I349" s="261">
        <f t="shared" ca="1" si="107"/>
        <v>0</v>
      </c>
      <c r="J349" s="261">
        <f t="shared" ca="1" si="107"/>
        <v>0</v>
      </c>
      <c r="K349" s="261">
        <f t="shared" ca="1" si="107"/>
        <v>0</v>
      </c>
      <c r="L349" s="261">
        <f t="shared" ref="L349:AL349" ca="1" si="108">SUM(L337:L348)</f>
        <v>0</v>
      </c>
      <c r="M349" s="261">
        <f t="shared" ca="1" si="108"/>
        <v>0</v>
      </c>
      <c r="N349" s="261">
        <f t="shared" ca="1" si="108"/>
        <v>0</v>
      </c>
      <c r="O349" s="261">
        <f t="shared" ca="1" si="108"/>
        <v>0</v>
      </c>
      <c r="P349" s="261">
        <f t="shared" ca="1" si="108"/>
        <v>0</v>
      </c>
      <c r="Q349" s="261">
        <f t="shared" ca="1" si="108"/>
        <v>0</v>
      </c>
      <c r="R349" s="371">
        <f t="shared" ca="1" si="108"/>
        <v>0</v>
      </c>
      <c r="S349" s="371">
        <f t="shared" ca="1" si="108"/>
        <v>0</v>
      </c>
      <c r="T349" s="371">
        <f t="shared" ca="1" si="108"/>
        <v>0</v>
      </c>
      <c r="U349" s="371">
        <f t="shared" ca="1" si="108"/>
        <v>0</v>
      </c>
      <c r="V349" s="371">
        <f t="shared" ca="1" si="108"/>
        <v>0</v>
      </c>
      <c r="W349" s="371">
        <f t="shared" ca="1" si="108"/>
        <v>0</v>
      </c>
      <c r="X349" s="371">
        <f t="shared" ca="1" si="108"/>
        <v>0</v>
      </c>
      <c r="Y349" s="371">
        <f t="shared" ca="1" si="108"/>
        <v>0</v>
      </c>
      <c r="Z349" s="371">
        <f t="shared" ca="1" si="108"/>
        <v>0</v>
      </c>
      <c r="AA349" s="371">
        <f t="shared" ca="1" si="108"/>
        <v>0</v>
      </c>
      <c r="AB349" s="371">
        <f t="shared" ca="1" si="108"/>
        <v>0</v>
      </c>
      <c r="AC349" s="371">
        <f t="shared" ca="1" si="108"/>
        <v>0</v>
      </c>
      <c r="AD349" s="371">
        <f t="shared" ca="1" si="108"/>
        <v>0</v>
      </c>
      <c r="AE349" s="371">
        <f t="shared" ca="1" si="108"/>
        <v>0</v>
      </c>
      <c r="AF349" s="371">
        <f t="shared" ca="1" si="108"/>
        <v>0</v>
      </c>
      <c r="AG349" s="371">
        <f t="shared" ca="1" si="108"/>
        <v>0</v>
      </c>
      <c r="AH349" s="371">
        <f t="shared" ca="1" si="108"/>
        <v>0</v>
      </c>
      <c r="AI349" s="371">
        <f t="shared" ca="1" si="108"/>
        <v>0</v>
      </c>
      <c r="AJ349" s="371">
        <f t="shared" ca="1" si="108"/>
        <v>0</v>
      </c>
      <c r="AK349" s="371">
        <f t="shared" ca="1" si="108"/>
        <v>0</v>
      </c>
      <c r="AL349" s="371">
        <f t="shared" ca="1" si="108"/>
        <v>0</v>
      </c>
      <c r="AM349" s="371">
        <f t="shared" ref="AM349:BI349" ca="1" si="109">SUM(AM337:AM348)</f>
        <v>0</v>
      </c>
      <c r="AN349" s="371">
        <f t="shared" ca="1" si="109"/>
        <v>0</v>
      </c>
      <c r="AO349" s="371">
        <f t="shared" ca="1" si="109"/>
        <v>0</v>
      </c>
      <c r="AP349" s="371">
        <f t="shared" ca="1" si="109"/>
        <v>0</v>
      </c>
      <c r="AQ349" s="371">
        <f t="shared" ca="1" si="109"/>
        <v>0</v>
      </c>
      <c r="AR349" s="371">
        <f t="shared" ca="1" si="109"/>
        <v>0</v>
      </c>
      <c r="AS349" s="371">
        <f t="shared" ca="1" si="109"/>
        <v>0</v>
      </c>
      <c r="AT349" s="371">
        <f t="shared" ca="1" si="109"/>
        <v>0</v>
      </c>
      <c r="AU349" s="371">
        <f t="shared" ca="1" si="109"/>
        <v>0</v>
      </c>
      <c r="AV349" s="371">
        <f t="shared" ca="1" si="109"/>
        <v>0</v>
      </c>
      <c r="AW349" s="371">
        <f t="shared" ca="1" si="109"/>
        <v>0</v>
      </c>
      <c r="AX349" s="371">
        <f t="shared" ca="1" si="109"/>
        <v>0</v>
      </c>
      <c r="AY349" s="371">
        <f t="shared" ca="1" si="109"/>
        <v>0</v>
      </c>
      <c r="AZ349" s="371">
        <f t="shared" ca="1" si="109"/>
        <v>0</v>
      </c>
      <c r="BA349" s="371">
        <f t="shared" ca="1" si="109"/>
        <v>0</v>
      </c>
      <c r="BB349" s="371">
        <f t="shared" ca="1" si="109"/>
        <v>0</v>
      </c>
      <c r="BC349" s="371">
        <f t="shared" ca="1" si="109"/>
        <v>0</v>
      </c>
      <c r="BD349" s="371">
        <f t="shared" ca="1" si="109"/>
        <v>0</v>
      </c>
      <c r="BE349" s="371">
        <f t="shared" ca="1" si="109"/>
        <v>0</v>
      </c>
      <c r="BF349" s="371">
        <f t="shared" ca="1" si="109"/>
        <v>0</v>
      </c>
      <c r="BG349" s="371">
        <f t="shared" ca="1" si="109"/>
        <v>0</v>
      </c>
      <c r="BH349" s="371">
        <f t="shared" ca="1" si="109"/>
        <v>0</v>
      </c>
      <c r="BI349" s="371">
        <f t="shared" ca="1" si="109"/>
        <v>0</v>
      </c>
      <c r="BJ349" s="116"/>
      <c r="BK349" s="116"/>
      <c r="BL349" s="116"/>
      <c r="BM349" s="116"/>
    </row>
    <row r="350" spans="1:65" hidden="1" outlineLevel="2">
      <c r="A350" s="116"/>
      <c r="B350" s="106">
        <f>C362</f>
        <v>0</v>
      </c>
      <c r="C350" s="614"/>
      <c r="D350" s="615" t="s">
        <v>236</v>
      </c>
      <c r="E350" s="614"/>
      <c r="F350" s="616"/>
      <c r="G350" s="617">
        <f>IF(('PTRM input'!$E$515='PTRM input'!$G$514),IF(G$3&gt;A19remlife,A19acvalue-SUM(F350:$F350),IF(A19remlife="N/A","n/a",A19acvalue/A19remlife)),'PTRM input'!G$538)</f>
        <v>0</v>
      </c>
      <c r="H350" s="617">
        <f>IF(('PTRM input'!$E$515='PTRM input'!$G$514),IF(H$3&gt;A19remlife,A19acvalue-SUM($F350:G350),IF(A19remlife="N/A","n/a",A19acvalue/A19remlife)),'PTRM input'!H$538)</f>
        <v>0</v>
      </c>
      <c r="I350" s="617">
        <f>IF(('PTRM input'!$E$515='PTRM input'!$G$514),IF(I$3&gt;A19remlife,A19acvalue-SUM($F350:H350),IF(A19remlife="N/A","n/a",A19acvalue/A19remlife)),'PTRM input'!I$538)</f>
        <v>0</v>
      </c>
      <c r="J350" s="617">
        <f>IF(('PTRM input'!$E$515='PTRM input'!$G$514),IF(J$3&gt;A19remlife,A19acvalue-SUM($F350:I350),IF(A19remlife="N/A","n/a",A19acvalue/A19remlife)),'PTRM input'!J$538)</f>
        <v>0</v>
      </c>
      <c r="K350" s="617">
        <f>IF(('PTRM input'!$E$515='PTRM input'!$G$514),IF(K$3&gt;A19remlife,A19acvalue-SUM($F350:J350),IF(A19remlife="N/A","n/a",A19acvalue/A19remlife)),'PTRM input'!K$538)</f>
        <v>0</v>
      </c>
      <c r="L350" s="617">
        <f>IF(('PTRM input'!$E$515='PTRM input'!$G$514),IF(L$3&gt;A19remlife,A19acvalue-SUM($F350:K350),IF(A19remlife="N/A","n/a",A19acvalue/A19remlife)),'PTRM input'!L$538)</f>
        <v>0</v>
      </c>
      <c r="M350" s="617">
        <f>IF(('PTRM input'!$E$515='PTRM input'!$G$514),IF(M$3&gt;A19remlife,A19acvalue-SUM($F350:L350),IF(A19remlife="N/A","n/a",A19acvalue/A19remlife)),'PTRM input'!M$538)</f>
        <v>0</v>
      </c>
      <c r="N350" s="617">
        <f>IF(('PTRM input'!$E$515='PTRM input'!$G$514),IF(N$3&gt;A19remlife,A19acvalue-SUM($F350:M350),IF(A19remlife="N/A","n/a",A19acvalue/A19remlife)),'PTRM input'!N$538)</f>
        <v>0</v>
      </c>
      <c r="O350" s="617">
        <f>IF(('PTRM input'!$E$515='PTRM input'!$G$514),IF(O$3&gt;A19remlife,A19acvalue-SUM($F350:N350),IF(A19remlife="N/A","n/a",A19acvalue/A19remlife)),'PTRM input'!O$538)</f>
        <v>0</v>
      </c>
      <c r="P350" s="617">
        <f>IF(('PTRM input'!$E$515='PTRM input'!$G$514),IF(P$3&gt;A19remlife,A19acvalue-SUM($F350:O350),IF(A19remlife="N/A","n/a",A19acvalue/A19remlife)),'PTRM input'!P$538)</f>
        <v>0</v>
      </c>
      <c r="Q350" s="617">
        <f>IF(('PTRM input'!$E$515='PTRM input'!$G$514),IF(Q$3&gt;A19remlife,A19acvalue-SUM($F350:P350),IF(A19remlife="N/A","n/a",A19acvalue/A19remlife)),'PTRM input'!Q$538)</f>
        <v>0</v>
      </c>
      <c r="R350" s="617">
        <f>IF(('PTRM input'!$E$515='PTRM input'!$G$514),IF(R$3&gt;A19remlife,A19acvalue-SUM($F350:Q350),IF(A19remlife="N/A","n/a",A19acvalue/A19remlife)),'PTRM input'!R$538)</f>
        <v>0</v>
      </c>
      <c r="S350" s="617">
        <f>IF(('PTRM input'!$E$515='PTRM input'!$G$514),IF(S$3&gt;A19remlife,A19acvalue-SUM($F350:R350),IF(A19remlife="N/A","n/a",A19acvalue/A19remlife)),'PTRM input'!S$538)</f>
        <v>0</v>
      </c>
      <c r="T350" s="617">
        <f>IF(('PTRM input'!$E$515='PTRM input'!$G$514),IF(T$3&gt;A19remlife,A19acvalue-SUM($F350:S350),IF(A19remlife="N/A","n/a",A19acvalue/A19remlife)),'PTRM input'!T$538)</f>
        <v>0</v>
      </c>
      <c r="U350" s="617">
        <f>IF(('PTRM input'!$E$515='PTRM input'!$G$514),IF(U$3&gt;A19remlife,A19acvalue-SUM($F350:T350),IF(A19remlife="N/A","n/a",A19acvalue/A19remlife)),'PTRM input'!U$538)</f>
        <v>0</v>
      </c>
      <c r="V350" s="617">
        <f>IF(('PTRM input'!$E$515='PTRM input'!$G$514),IF(V$3&gt;A19remlife,A19acvalue-SUM($F350:U350),IF(A19remlife="N/A","n/a",A19acvalue/A19remlife)),'PTRM input'!V$538)</f>
        <v>0</v>
      </c>
      <c r="W350" s="617">
        <f>IF(('PTRM input'!$E$515='PTRM input'!$G$514),IF(W$3&gt;A19remlife,A19acvalue-SUM($F350:V350),IF(A19remlife="N/A","n/a",A19acvalue/A19remlife)),'PTRM input'!W$538)</f>
        <v>0</v>
      </c>
      <c r="X350" s="617">
        <f>IF(('PTRM input'!$E$515='PTRM input'!$G$514),IF(X$3&gt;A19remlife,A19acvalue-SUM($F350:W350),IF(A19remlife="N/A","n/a",A19acvalue/A19remlife)),'PTRM input'!X$538)</f>
        <v>0</v>
      </c>
      <c r="Y350" s="617">
        <f>IF(('PTRM input'!$E$515='PTRM input'!$G$514),IF(Y$3&gt;A19remlife,A19acvalue-SUM($F350:X350),IF(A19remlife="N/A","n/a",A19acvalue/A19remlife)),'PTRM input'!Y$538)</f>
        <v>0</v>
      </c>
      <c r="Z350" s="617">
        <f>IF(('PTRM input'!$E$515='PTRM input'!$G$514),IF(Z$3&gt;A19remlife,A19acvalue-SUM($F350:Y350),IF(A19remlife="N/A","n/a",A19acvalue/A19remlife)),'PTRM input'!Z$538)</f>
        <v>0</v>
      </c>
      <c r="AA350" s="617">
        <f>IF(('PTRM input'!$E$515='PTRM input'!$G$514),IF(AA$3&gt;A19remlife,A19acvalue-SUM($F350:Z350),IF(A19remlife="N/A","n/a",A19acvalue/A19remlife)),'PTRM input'!AA$538)</f>
        <v>0</v>
      </c>
      <c r="AB350" s="617">
        <f>IF(('PTRM input'!$E$515='PTRM input'!$G$514),IF(AB$3&gt;A19remlife,A19acvalue-SUM($F350:AA350),IF(A19remlife="N/A","n/a",A19acvalue/A19remlife)),'PTRM input'!AB$538)</f>
        <v>0</v>
      </c>
      <c r="AC350" s="617">
        <f>IF(('PTRM input'!$E$515='PTRM input'!$G$514),IF(AC$3&gt;A19remlife,A19acvalue-SUM($F350:AB350),IF(A19remlife="N/A","n/a",A19acvalue/A19remlife)),'PTRM input'!AC$538)</f>
        <v>0</v>
      </c>
      <c r="AD350" s="617">
        <f>IF(('PTRM input'!$E$515='PTRM input'!$G$514),IF(AD$3&gt;A19remlife,A19acvalue-SUM($F350:AC350),IF(A19remlife="N/A","n/a",A19acvalue/A19remlife)),'PTRM input'!AD$538)</f>
        <v>0</v>
      </c>
      <c r="AE350" s="617">
        <f>IF(('PTRM input'!$E$515='PTRM input'!$G$514),IF(AE$3&gt;A19remlife,A19acvalue-SUM($F350:AD350),IF(A19remlife="N/A","n/a",A19acvalue/A19remlife)),'PTRM input'!AE$538)</f>
        <v>0</v>
      </c>
      <c r="AF350" s="617">
        <f>IF(('PTRM input'!$E$515='PTRM input'!$G$514),IF(AF$3&gt;A19remlife,A19acvalue-SUM($F350:AE350),IF(A19remlife="N/A","n/a",A19acvalue/A19remlife)),'PTRM input'!AF$538)</f>
        <v>0</v>
      </c>
      <c r="AG350" s="617">
        <f>IF(('PTRM input'!$E$515='PTRM input'!$G$514),IF(AG$3&gt;A19remlife,A19acvalue-SUM($F350:AF350),IF(A19remlife="N/A","n/a",A19acvalue/A19remlife)),'PTRM input'!AG$538)</f>
        <v>0</v>
      </c>
      <c r="AH350" s="617">
        <f>IF(('PTRM input'!$E$515='PTRM input'!$G$514),IF(AH$3&gt;A19remlife,A19acvalue-SUM($F350:AG350),IF(A19remlife="N/A","n/a",A19acvalue/A19remlife)),'PTRM input'!AH$538)</f>
        <v>0</v>
      </c>
      <c r="AI350" s="617">
        <f>IF(('PTRM input'!$E$515='PTRM input'!$G$514),IF(AI$3&gt;A19remlife,A19acvalue-SUM($F350:AH350),IF(A19remlife="N/A","n/a",A19acvalue/A19remlife)),'PTRM input'!AI$538)</f>
        <v>0</v>
      </c>
      <c r="AJ350" s="617">
        <f>IF(('PTRM input'!$E$515='PTRM input'!$G$514),IF(AJ$3&gt;A19remlife,A19acvalue-SUM($F350:AI350),IF(A19remlife="N/A","n/a",A19acvalue/A19remlife)),'PTRM input'!AJ$538)</f>
        <v>0</v>
      </c>
      <c r="AK350" s="617">
        <f>IF(('PTRM input'!$E$515='PTRM input'!$G$514),IF(AK$3&gt;A19remlife,A19acvalue-SUM($F350:AJ350),IF(A19remlife="N/A","n/a",A19acvalue/A19remlife)),'PTRM input'!AK$538)</f>
        <v>0</v>
      </c>
      <c r="AL350" s="617">
        <f>IF(('PTRM input'!$E$515='PTRM input'!$G$514),IF(AL$3&gt;A19remlife,A19acvalue-SUM($F350:AK350),IF(A19remlife="N/A","n/a",A19acvalue/A19remlife)),'PTRM input'!AL$538)</f>
        <v>0</v>
      </c>
      <c r="AM350" s="617">
        <f>IF(('PTRM input'!$E$515='PTRM input'!$G$514),IF(AM$3&gt;A19remlife,A19acvalue-SUM($F350:AL350),IF(A19remlife="N/A","n/a",A19acvalue/A19remlife)),'PTRM input'!AM$538)</f>
        <v>0</v>
      </c>
      <c r="AN350" s="617">
        <f>IF(('PTRM input'!$E$515='PTRM input'!$G$514),IF(AN$3&gt;A19remlife,A19acvalue-SUM($F350:AM350),IF(A19remlife="N/A","n/a",A19acvalue/A19remlife)),'PTRM input'!AN$538)</f>
        <v>0</v>
      </c>
      <c r="AO350" s="617">
        <f>IF(('PTRM input'!$E$515='PTRM input'!$G$514),IF(AO$3&gt;A19remlife,A19acvalue-SUM($F350:AN350),IF(A19remlife="N/A","n/a",A19acvalue/A19remlife)),'PTRM input'!AO$538)</f>
        <v>0</v>
      </c>
      <c r="AP350" s="617">
        <f>IF(('PTRM input'!$E$515='PTRM input'!$G$514),IF(AP$3&gt;A19remlife,A19acvalue-SUM($F350:AO350),IF(A19remlife="N/A","n/a",A19acvalue/A19remlife)),'PTRM input'!AP$538)</f>
        <v>0</v>
      </c>
      <c r="AQ350" s="617">
        <f>IF(('PTRM input'!$E$515='PTRM input'!$G$514),IF(AQ$3&gt;A19remlife,A19acvalue-SUM($F350:AP350),IF(A19remlife="N/A","n/a",A19acvalue/A19remlife)),'PTRM input'!AQ$538)</f>
        <v>0</v>
      </c>
      <c r="AR350" s="617">
        <f>IF(('PTRM input'!$E$515='PTRM input'!$G$514),IF(AR$3&gt;A19remlife,A19acvalue-SUM($F350:AQ350),IF(A19remlife="N/A","n/a",A19acvalue/A19remlife)),'PTRM input'!AR$538)</f>
        <v>0</v>
      </c>
      <c r="AS350" s="617">
        <f>IF(('PTRM input'!$E$515='PTRM input'!$G$514),IF(AS$3&gt;A19remlife,A19acvalue-SUM($F350:AR350),IF(A19remlife="N/A","n/a",A19acvalue/A19remlife)),'PTRM input'!AS$538)</f>
        <v>0</v>
      </c>
      <c r="AT350" s="617">
        <f>IF(('PTRM input'!$E$515='PTRM input'!$G$514),IF(AT$3&gt;A19remlife,A19acvalue-SUM($F350:AS350),IF(A19remlife="N/A","n/a",A19acvalue/A19remlife)),'PTRM input'!AT$538)</f>
        <v>0</v>
      </c>
      <c r="AU350" s="617">
        <f>IF(('PTRM input'!$E$515='PTRM input'!$G$514),IF(AU$3&gt;A19remlife,A19acvalue-SUM($F350:AT350),IF(A19remlife="N/A","n/a",A19acvalue/A19remlife)),'PTRM input'!AU$538)</f>
        <v>0</v>
      </c>
      <c r="AV350" s="617">
        <f>IF(('PTRM input'!$E$515='PTRM input'!$G$514),IF(AV$3&gt;A19remlife,A19acvalue-SUM($F350:AU350),IF(A19remlife="N/A","n/a",A19acvalue/A19remlife)),'PTRM input'!AV$538)</f>
        <v>0</v>
      </c>
      <c r="AW350" s="617">
        <f>IF(('PTRM input'!$E$515='PTRM input'!$G$514),IF(AW$3&gt;A19remlife,A19acvalue-SUM($F350:AV350),IF(A19remlife="N/A","n/a",A19acvalue/A19remlife)),'PTRM input'!AW$538)</f>
        <v>0</v>
      </c>
      <c r="AX350" s="617">
        <f>IF(('PTRM input'!$E$515='PTRM input'!$G$514),IF(AX$3&gt;A19remlife,A19acvalue-SUM($F350:AW350),IF(A19remlife="N/A","n/a",A19acvalue/A19remlife)),'PTRM input'!AX$538)</f>
        <v>0</v>
      </c>
      <c r="AY350" s="617">
        <f>IF(('PTRM input'!$E$515='PTRM input'!$G$514),IF(AY$3&gt;A19remlife,A19acvalue-SUM($F350:AX350),IF(A19remlife="N/A","n/a",A19acvalue/A19remlife)),'PTRM input'!AY$538)</f>
        <v>0</v>
      </c>
      <c r="AZ350" s="617">
        <f>IF(('PTRM input'!$E$515='PTRM input'!$G$514),IF(AZ$3&gt;A19remlife,A19acvalue-SUM($F350:AY350),IF(A19remlife="N/A","n/a",A19acvalue/A19remlife)),'PTRM input'!AZ$538)</f>
        <v>0</v>
      </c>
      <c r="BA350" s="617">
        <f>IF(('PTRM input'!$E$515='PTRM input'!$G$514),IF(BA$3&gt;A19remlife,A19acvalue-SUM($F350:AZ350),IF(A19remlife="N/A","n/a",A19acvalue/A19remlife)),'PTRM input'!BA$538)</f>
        <v>0</v>
      </c>
      <c r="BB350" s="617">
        <f>IF(('PTRM input'!$E$515='PTRM input'!$G$514),IF(BB$3&gt;A19remlife,A19acvalue-SUM($F350:BA350),IF(A19remlife="N/A","n/a",A19acvalue/A19remlife)),'PTRM input'!BB$538)</f>
        <v>0</v>
      </c>
      <c r="BC350" s="617">
        <f>IF(('PTRM input'!$E$515='PTRM input'!$G$514),IF(BC$3&gt;A19remlife,A19acvalue-SUM($F350:BB350),IF(A19remlife="N/A","n/a",A19acvalue/A19remlife)),'PTRM input'!BC$538)</f>
        <v>0</v>
      </c>
      <c r="BD350" s="617">
        <f>IF(('PTRM input'!$E$515='PTRM input'!$G$514),IF(BD$3&gt;A19remlife,A19acvalue-SUM($F350:BC350),IF(A19remlife="N/A","n/a",A19acvalue/A19remlife)),'PTRM input'!BD$538)</f>
        <v>0</v>
      </c>
      <c r="BE350" s="617">
        <f>IF(('PTRM input'!$E$515='PTRM input'!$G$514),IF(BE$3&gt;A19remlife,A19acvalue-SUM($F350:BD350),IF(A19remlife="N/A","n/a",A19acvalue/A19remlife)),'PTRM input'!BE$538)</f>
        <v>0</v>
      </c>
      <c r="BF350" s="617">
        <f>IF(('PTRM input'!$E$515='PTRM input'!$G$514),IF(BF$3&gt;A19remlife,A19acvalue-SUM($F350:BE350),IF(A19remlife="N/A","n/a",A19acvalue/A19remlife)),'PTRM input'!BF$538)</f>
        <v>0</v>
      </c>
      <c r="BG350" s="617">
        <f>IF(('PTRM input'!$E$515='PTRM input'!$G$514),IF(BG$3&gt;A19remlife,A19acvalue-SUM($F350:BF350),IF(A19remlife="N/A","n/a",A19acvalue/A19remlife)),'PTRM input'!BG$538)</f>
        <v>0</v>
      </c>
      <c r="BH350" s="617">
        <f>IF(('PTRM input'!$E$515='PTRM input'!$G$514),IF(BH$3&gt;A19remlife,A19acvalue-SUM($F350:BG350),IF(A19remlife="N/A","n/a",A19acvalue/A19remlife)),'PTRM input'!BH$538)</f>
        <v>0</v>
      </c>
      <c r="BI350" s="617">
        <f>IF(('PTRM input'!$E$515='PTRM input'!$G$514),IF(BI$3&gt;A19remlife,A19acvalue-SUM($F350:BH350),IF(A19remlife="N/A","n/a",A19acvalue/A19remlife)),'PTRM input'!BI$538)</f>
        <v>0</v>
      </c>
      <c r="BJ350" s="116"/>
      <c r="BK350" s="116"/>
      <c r="BL350" s="116"/>
      <c r="BM350" s="116"/>
    </row>
    <row r="351" spans="1:65" ht="12.75" hidden="1" customHeight="1" outlineLevel="2">
      <c r="A351" s="116"/>
      <c r="B351" s="19"/>
      <c r="C351" s="18"/>
      <c r="D351" s="760" t="s">
        <v>237</v>
      </c>
      <c r="E351" s="86">
        <v>0</v>
      </c>
      <c r="F351" s="259"/>
      <c r="G351" s="433"/>
      <c r="H351" s="433"/>
      <c r="I351" s="433"/>
      <c r="J351" s="433"/>
      <c r="K351" s="433"/>
      <c r="L351" s="433"/>
      <c r="M351" s="433"/>
      <c r="N351" s="433"/>
      <c r="O351" s="433"/>
      <c r="P351" s="433"/>
      <c r="Q351" s="433"/>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51"/>
      <c r="AV351" s="251"/>
      <c r="AW351" s="251"/>
      <c r="AX351" s="251"/>
      <c r="AY351" s="251"/>
      <c r="AZ351" s="251"/>
      <c r="BA351" s="251"/>
      <c r="BB351" s="251"/>
      <c r="BC351" s="251"/>
      <c r="BD351" s="251"/>
      <c r="BE351" s="251"/>
      <c r="BF351" s="251"/>
      <c r="BG351" s="251"/>
      <c r="BH351" s="251"/>
      <c r="BI351" s="251"/>
      <c r="BJ351" s="116"/>
      <c r="BK351" s="116"/>
      <c r="BL351" s="116"/>
      <c r="BM351" s="116"/>
    </row>
    <row r="352" spans="1:65" hidden="1" outlineLevel="2">
      <c r="A352" s="116"/>
      <c r="B352" s="19"/>
      <c r="C352" s="18"/>
      <c r="D352" s="760"/>
      <c r="E352" s="86">
        <v>1</v>
      </c>
      <c r="F352" s="259"/>
      <c r="G352" s="618"/>
      <c r="H352" s="433">
        <f ca="1">IF(A19stdlife="n/a","n/a",IF(H$3&gt;(A19stdlife+$E352),('PTRM input'!$G$403*(1+rvanilla01)^0.5)-SUM(G352:$G352),('PTRM input'!$G$403*(1+rvanilla01)^0.5)/A19stdlife))</f>
        <v>0</v>
      </c>
      <c r="I352" s="433">
        <f ca="1">IF(A19stdlife="n/a","n/a",IF(I$3&gt;(A19stdlife+$E352),('PTRM input'!$G$403*(1+rvanilla01)^0.5)-SUM($G352:H352),('PTRM input'!$G$403*(1+rvanilla01)^0.5)/A19stdlife))</f>
        <v>0</v>
      </c>
      <c r="J352" s="433">
        <f ca="1">IF(A19stdlife="n/a","n/a",IF(J$3&gt;(A19stdlife+$E352),('PTRM input'!$G$403*(1+rvanilla01)^0.5)-SUM($G352:I352),('PTRM input'!$G$403*(1+rvanilla01)^0.5)/A19stdlife))</f>
        <v>0</v>
      </c>
      <c r="K352" s="433">
        <f ca="1">IF(A19stdlife="n/a","n/a",IF(K$3&gt;(A19stdlife+$E352),('PTRM input'!$G$403*(1+rvanilla01)^0.5)-SUM($G352:J352),('PTRM input'!$G$403*(1+rvanilla01)^0.5)/A19stdlife))</f>
        <v>0</v>
      </c>
      <c r="L352" s="433">
        <f ca="1">IF(A19stdlife="n/a","n/a",IF(L$3&gt;(A19stdlife+$E352),('PTRM input'!$G$403*(1+rvanilla01)^0.5)-SUM($G352:K352),('PTRM input'!$G$403*(1+rvanilla01)^0.5)/A19stdlife))</f>
        <v>0</v>
      </c>
      <c r="M352" s="433">
        <f ca="1">IF(A19stdlife="n/a","n/a",IF(M$3&gt;(A19stdlife+$E352),('PTRM input'!$G$403*(1+rvanilla01)^0.5)-SUM($G352:L352),('PTRM input'!$G$403*(1+rvanilla01)^0.5)/A19stdlife))</f>
        <v>0</v>
      </c>
      <c r="N352" s="433">
        <f ca="1">IF(A19stdlife="n/a","n/a",IF(N$3&gt;(A19stdlife+$E352),('PTRM input'!$G$403*(1+rvanilla01)^0.5)-SUM($G352:M352),('PTRM input'!$G$403*(1+rvanilla01)^0.5)/A19stdlife))</f>
        <v>0</v>
      </c>
      <c r="O352" s="433">
        <f ca="1">IF(A19stdlife="n/a","n/a",IF(O$3&gt;(A19stdlife+$E352),('PTRM input'!$G$403*(1+rvanilla01)^0.5)-SUM($G352:N352),('PTRM input'!$G$403*(1+rvanilla01)^0.5)/A19stdlife))</f>
        <v>0</v>
      </c>
      <c r="P352" s="433">
        <f ca="1">IF(A19stdlife="n/a","n/a",IF(P$3&gt;(A19stdlife+$E352),('PTRM input'!$G$403*(1+rvanilla01)^0.5)-SUM($G352:O352),('PTRM input'!$G$403*(1+rvanilla01)^0.5)/A19stdlife))</f>
        <v>0</v>
      </c>
      <c r="Q352" s="433">
        <f ca="1">IF(A19stdlife="n/a","n/a",IF(Q$3&gt;(A19stdlife+$E352),('PTRM input'!$G$403*(1+rvanilla01)^0.5)-SUM($G352:P352),('PTRM input'!$G$403*(1+rvanilla01)^0.5)/A19stdlife))</f>
        <v>0</v>
      </c>
      <c r="R352" s="251">
        <f ca="1">IF(A19stdlife="n/a","n/a",IF(R$3&gt;(A19stdlife+$E352),('PTRM input'!$G$403*(1+rvanilla01)^0.5)-SUM($G352:Q352),('PTRM input'!$G$403*(1+rvanilla01)^0.5)/A19stdlife))</f>
        <v>0</v>
      </c>
      <c r="S352" s="251">
        <f ca="1">IF(A19stdlife="n/a","n/a",IF(S$3&gt;(A19stdlife+$E352),('PTRM input'!$G$403*(1+rvanilla01)^0.5)-SUM($G352:R352),('PTRM input'!$G$403*(1+rvanilla01)^0.5)/A19stdlife))</f>
        <v>0</v>
      </c>
      <c r="T352" s="251">
        <f ca="1">IF(A19stdlife="n/a","n/a",IF(T$3&gt;(A19stdlife+$E352),('PTRM input'!$G$403*(1+rvanilla01)^0.5)-SUM($G352:S352),('PTRM input'!$G$403*(1+rvanilla01)^0.5)/A19stdlife))</f>
        <v>0</v>
      </c>
      <c r="U352" s="251">
        <f ca="1">IF(A19stdlife="n/a","n/a",IF(U$3&gt;(A19stdlife+$E352),('PTRM input'!$G$403*(1+rvanilla01)^0.5)-SUM($G352:T352),('PTRM input'!$G$403*(1+rvanilla01)^0.5)/A19stdlife))</f>
        <v>0</v>
      </c>
      <c r="V352" s="251">
        <f ca="1">IF(A19stdlife="n/a","n/a",IF(V$3&gt;(A19stdlife+$E352),('PTRM input'!$G$403*(1+rvanilla01)^0.5)-SUM($G352:U352),('PTRM input'!$G$403*(1+rvanilla01)^0.5)/A19stdlife))</f>
        <v>0</v>
      </c>
      <c r="W352" s="251">
        <f ca="1">IF(A19stdlife="n/a","n/a",IF(W$3&gt;(A19stdlife+$E352),('PTRM input'!$G$403*(1+rvanilla01)^0.5)-SUM($G352:V352),('PTRM input'!$G$403*(1+rvanilla01)^0.5)/A19stdlife))</f>
        <v>0</v>
      </c>
      <c r="X352" s="251">
        <f ca="1">IF(A19stdlife="n/a","n/a",IF(X$3&gt;(A19stdlife+$E352),('PTRM input'!$G$403*(1+rvanilla01)^0.5)-SUM($G352:W352),('PTRM input'!$G$403*(1+rvanilla01)^0.5)/A19stdlife))</f>
        <v>0</v>
      </c>
      <c r="Y352" s="251">
        <f ca="1">IF(A19stdlife="n/a","n/a",IF(Y$3&gt;(A19stdlife+$E352),('PTRM input'!$G$403*(1+rvanilla01)^0.5)-SUM($G352:X352),('PTRM input'!$G$403*(1+rvanilla01)^0.5)/A19stdlife))</f>
        <v>0</v>
      </c>
      <c r="Z352" s="251">
        <f ca="1">IF(A19stdlife="n/a","n/a",IF(Z$3&gt;(A19stdlife+$E352),('PTRM input'!$G$403*(1+rvanilla01)^0.5)-SUM($G352:Y352),('PTRM input'!$G$403*(1+rvanilla01)^0.5)/A19stdlife))</f>
        <v>0</v>
      </c>
      <c r="AA352" s="251">
        <f ca="1">IF(A19stdlife="n/a","n/a",IF(AA$3&gt;(A19stdlife+$E352),('PTRM input'!$G$403*(1+rvanilla01)^0.5)-SUM($G352:Z352),('PTRM input'!$G$403*(1+rvanilla01)^0.5)/A19stdlife))</f>
        <v>0</v>
      </c>
      <c r="AB352" s="251">
        <f ca="1">IF(A19stdlife="n/a","n/a",IF(AB$3&gt;(A19stdlife+$E352),('PTRM input'!$G$403*(1+rvanilla01)^0.5)-SUM($G352:AA352),('PTRM input'!$G$403*(1+rvanilla01)^0.5)/A19stdlife))</f>
        <v>0</v>
      </c>
      <c r="AC352" s="251">
        <f ca="1">IF(A19stdlife="n/a","n/a",IF(AC$3&gt;(A19stdlife+$E352),('PTRM input'!$G$403*(1+rvanilla01)^0.5)-SUM($G352:AB352),('PTRM input'!$G$403*(1+rvanilla01)^0.5)/A19stdlife))</f>
        <v>0</v>
      </c>
      <c r="AD352" s="251">
        <f ca="1">IF(A19stdlife="n/a","n/a",IF(AD$3&gt;(A19stdlife+$E352),('PTRM input'!$G$403*(1+rvanilla01)^0.5)-SUM($G352:AC352),('PTRM input'!$G$403*(1+rvanilla01)^0.5)/A19stdlife))</f>
        <v>0</v>
      </c>
      <c r="AE352" s="251">
        <f ca="1">IF(A19stdlife="n/a","n/a",IF(AE$3&gt;(A19stdlife+$E352),('PTRM input'!$G$403*(1+rvanilla01)^0.5)-SUM($G352:AD352),('PTRM input'!$G$403*(1+rvanilla01)^0.5)/A19stdlife))</f>
        <v>0</v>
      </c>
      <c r="AF352" s="251">
        <f ca="1">IF(A19stdlife="n/a","n/a",IF(AF$3&gt;(A19stdlife+$E352),('PTRM input'!$G$403*(1+rvanilla01)^0.5)-SUM($G352:AE352),('PTRM input'!$G$403*(1+rvanilla01)^0.5)/A19stdlife))</f>
        <v>0</v>
      </c>
      <c r="AG352" s="251">
        <f ca="1">IF(A19stdlife="n/a","n/a",IF(AG$3&gt;(A19stdlife+$E352),('PTRM input'!$G$403*(1+rvanilla01)^0.5)-SUM($G352:AF352),('PTRM input'!$G$403*(1+rvanilla01)^0.5)/A19stdlife))</f>
        <v>0</v>
      </c>
      <c r="AH352" s="251">
        <f ca="1">IF(A19stdlife="n/a","n/a",IF(AH$3&gt;(A19stdlife+$E352),('PTRM input'!$G$403*(1+rvanilla01)^0.5)-SUM($G352:AG352),('PTRM input'!$G$403*(1+rvanilla01)^0.5)/A19stdlife))</f>
        <v>0</v>
      </c>
      <c r="AI352" s="251">
        <f ca="1">IF(A19stdlife="n/a","n/a",IF(AI$3&gt;(A19stdlife+$E352),('PTRM input'!$G$403*(1+rvanilla01)^0.5)-SUM($G352:AH352),('PTRM input'!$G$403*(1+rvanilla01)^0.5)/A19stdlife))</f>
        <v>0</v>
      </c>
      <c r="AJ352" s="251">
        <f ca="1">IF(A19stdlife="n/a","n/a",IF(AJ$3&gt;(A19stdlife+$E352),('PTRM input'!$G$403*(1+rvanilla01)^0.5)-SUM($G352:AI352),('PTRM input'!$G$403*(1+rvanilla01)^0.5)/A19stdlife))</f>
        <v>0</v>
      </c>
      <c r="AK352" s="251">
        <f ca="1">IF(A19stdlife="n/a","n/a",IF(AK$3&gt;(A19stdlife+$E352),('PTRM input'!$G$403*(1+rvanilla01)^0.5)-SUM($G352:AJ352),('PTRM input'!$G$403*(1+rvanilla01)^0.5)/A19stdlife))</f>
        <v>0</v>
      </c>
      <c r="AL352" s="251">
        <f ca="1">IF(A19stdlife="n/a","n/a",IF(AL$3&gt;(A19stdlife+$E352),('PTRM input'!$G$403*(1+rvanilla01)^0.5)-SUM($G352:AK352),('PTRM input'!$G$403*(1+rvanilla01)^0.5)/A19stdlife))</f>
        <v>0</v>
      </c>
      <c r="AM352" s="251">
        <f ca="1">IF(A19stdlife="n/a","n/a",IF(AM$3&gt;(A19stdlife+$E352),('PTRM input'!$G$403*(1+rvanilla01)^0.5)-SUM($G352:AL352),('PTRM input'!$G$403*(1+rvanilla01)^0.5)/A19stdlife))</f>
        <v>0</v>
      </c>
      <c r="AN352" s="251">
        <f ca="1">IF(A19stdlife="n/a","n/a",IF(AN$3&gt;(A19stdlife+$E352),('PTRM input'!$G$403*(1+rvanilla01)^0.5)-SUM($G352:AM352),('PTRM input'!$G$403*(1+rvanilla01)^0.5)/A19stdlife))</f>
        <v>0</v>
      </c>
      <c r="AO352" s="251">
        <f ca="1">IF(A19stdlife="n/a","n/a",IF(AO$3&gt;(A19stdlife+$E352),('PTRM input'!$G$403*(1+rvanilla01)^0.5)-SUM($G352:AN352),('PTRM input'!$G$403*(1+rvanilla01)^0.5)/A19stdlife))</f>
        <v>0</v>
      </c>
      <c r="AP352" s="251">
        <f ca="1">IF(A19stdlife="n/a","n/a",IF(AP$3&gt;(A19stdlife+$E352),('PTRM input'!$G$403*(1+rvanilla01)^0.5)-SUM($G352:AO352),('PTRM input'!$G$403*(1+rvanilla01)^0.5)/A19stdlife))</f>
        <v>0</v>
      </c>
      <c r="AQ352" s="251">
        <f ca="1">IF(A19stdlife="n/a","n/a",IF(AQ$3&gt;(A19stdlife+$E352),('PTRM input'!$G$403*(1+rvanilla01)^0.5)-SUM($G352:AP352),('PTRM input'!$G$403*(1+rvanilla01)^0.5)/A19stdlife))</f>
        <v>0</v>
      </c>
      <c r="AR352" s="251">
        <f ca="1">IF(A19stdlife="n/a","n/a",IF(AR$3&gt;(A19stdlife+$E352),('PTRM input'!$G$403*(1+rvanilla01)^0.5)-SUM($G352:AQ352),('PTRM input'!$G$403*(1+rvanilla01)^0.5)/A19stdlife))</f>
        <v>0</v>
      </c>
      <c r="AS352" s="251">
        <f ca="1">IF(A19stdlife="n/a","n/a",IF(AS$3&gt;(A19stdlife+$E352),('PTRM input'!$G$403*(1+rvanilla01)^0.5)-SUM($G352:AR352),('PTRM input'!$G$403*(1+rvanilla01)^0.5)/A19stdlife))</f>
        <v>0</v>
      </c>
      <c r="AT352" s="251">
        <f ca="1">IF(A19stdlife="n/a","n/a",IF(AT$3&gt;(A19stdlife+$E352),('PTRM input'!$G$403*(1+rvanilla01)^0.5)-SUM($G352:AS352),('PTRM input'!$G$403*(1+rvanilla01)^0.5)/A19stdlife))</f>
        <v>0</v>
      </c>
      <c r="AU352" s="251">
        <f ca="1">IF(A19stdlife="n/a","n/a",IF(AU$3&gt;(A19stdlife+$E352),('PTRM input'!$G$403*(1+rvanilla01)^0.5)-SUM($G352:AT352),('PTRM input'!$G$403*(1+rvanilla01)^0.5)/A19stdlife))</f>
        <v>0</v>
      </c>
      <c r="AV352" s="251">
        <f ca="1">IF(A19stdlife="n/a","n/a",IF(AV$3&gt;(A19stdlife+$E352),('PTRM input'!$G$403*(1+rvanilla01)^0.5)-SUM($G352:AU352),('PTRM input'!$G$403*(1+rvanilla01)^0.5)/A19stdlife))</f>
        <v>0</v>
      </c>
      <c r="AW352" s="251">
        <f ca="1">IF(A19stdlife="n/a","n/a",IF(AW$3&gt;(A19stdlife+$E352),('PTRM input'!$G$403*(1+rvanilla01)^0.5)-SUM($G352:AV352),('PTRM input'!$G$403*(1+rvanilla01)^0.5)/A19stdlife))</f>
        <v>0</v>
      </c>
      <c r="AX352" s="251">
        <f ca="1">IF(A19stdlife="n/a","n/a",IF(AX$3&gt;(A19stdlife+$E352),('PTRM input'!$G$403*(1+rvanilla01)^0.5)-SUM($G352:AW352),('PTRM input'!$G$403*(1+rvanilla01)^0.5)/A19stdlife))</f>
        <v>0</v>
      </c>
      <c r="AY352" s="251">
        <f ca="1">IF(A19stdlife="n/a","n/a",IF(AY$3&gt;(A19stdlife+$E352),('PTRM input'!$G$403*(1+rvanilla01)^0.5)-SUM($G352:AX352),('PTRM input'!$G$403*(1+rvanilla01)^0.5)/A19stdlife))</f>
        <v>0</v>
      </c>
      <c r="AZ352" s="251">
        <f ca="1">IF(A19stdlife="n/a","n/a",IF(AZ$3&gt;(A19stdlife+$E352),('PTRM input'!$G$403*(1+rvanilla01)^0.5)-SUM($G352:AY352),('PTRM input'!$G$403*(1+rvanilla01)^0.5)/A19stdlife))</f>
        <v>0</v>
      </c>
      <c r="BA352" s="251">
        <f ca="1">IF(A19stdlife="n/a","n/a",IF(BA$3&gt;(A19stdlife+$E352),('PTRM input'!$G$403*(1+rvanilla01)^0.5)-SUM($G352:AZ352),('PTRM input'!$G$403*(1+rvanilla01)^0.5)/A19stdlife))</f>
        <v>0</v>
      </c>
      <c r="BB352" s="251">
        <f ca="1">IF(A19stdlife="n/a","n/a",IF(BB$3&gt;(A19stdlife+$E352),('PTRM input'!$G$403*(1+rvanilla01)^0.5)-SUM($G352:BA352),('PTRM input'!$G$403*(1+rvanilla01)^0.5)/A19stdlife))</f>
        <v>0</v>
      </c>
      <c r="BC352" s="251">
        <f ca="1">IF(A19stdlife="n/a","n/a",IF(BC$3&gt;(A19stdlife+$E352),('PTRM input'!$G$403*(1+rvanilla01)^0.5)-SUM($G352:BB352),('PTRM input'!$G$403*(1+rvanilla01)^0.5)/A19stdlife))</f>
        <v>0</v>
      </c>
      <c r="BD352" s="251">
        <f ca="1">IF(A19stdlife="n/a","n/a",IF(BD$3&gt;(A19stdlife+$E352),('PTRM input'!$G$403*(1+rvanilla01)^0.5)-SUM($G352:BC352),('PTRM input'!$G$403*(1+rvanilla01)^0.5)/A19stdlife))</f>
        <v>0</v>
      </c>
      <c r="BE352" s="251">
        <f ca="1">IF(A19stdlife="n/a","n/a",IF(BE$3&gt;(A19stdlife+$E352),('PTRM input'!$G$403*(1+rvanilla01)^0.5)-SUM($G352:BD352),('PTRM input'!$G$403*(1+rvanilla01)^0.5)/A19stdlife))</f>
        <v>0</v>
      </c>
      <c r="BF352" s="251">
        <f ca="1">IF(A19stdlife="n/a","n/a",IF(BF$3&gt;(A19stdlife+$E352),('PTRM input'!$G$403*(1+rvanilla01)^0.5)-SUM($G352:BE352),('PTRM input'!$G$403*(1+rvanilla01)^0.5)/A19stdlife))</f>
        <v>0</v>
      </c>
      <c r="BG352" s="251">
        <f ca="1">IF(A19stdlife="n/a","n/a",IF(BG$3&gt;(A19stdlife+$E352),('PTRM input'!$G$403*(1+rvanilla01)^0.5)-SUM($G352:BF352),('PTRM input'!$G$403*(1+rvanilla01)^0.5)/A19stdlife))</f>
        <v>0</v>
      </c>
      <c r="BH352" s="251">
        <f ca="1">IF(A19stdlife="n/a","n/a",IF(BH$3&gt;(A19stdlife+$E352),('PTRM input'!$G$403*(1+rvanilla01)^0.5)-SUM($G352:BG352),('PTRM input'!$G$403*(1+rvanilla01)^0.5)/A19stdlife))</f>
        <v>0</v>
      </c>
      <c r="BI352" s="251">
        <f ca="1">IF(A19stdlife="n/a","n/a",IF(BI$3&gt;(A19stdlife+$E352),('PTRM input'!$G$403*(1+rvanilla01)^0.5)-SUM($G352:BH352),('PTRM input'!$G$403*(1+rvanilla01)^0.5)/A19stdlife))</f>
        <v>0</v>
      </c>
      <c r="BJ352" s="116"/>
      <c r="BK352" s="116"/>
      <c r="BL352" s="116"/>
      <c r="BM352" s="116"/>
    </row>
    <row r="353" spans="1:65" hidden="1" outlineLevel="2">
      <c r="A353" s="116"/>
      <c r="B353" s="19"/>
      <c r="C353" s="18"/>
      <c r="D353" s="760"/>
      <c r="E353" s="86">
        <v>2</v>
      </c>
      <c r="F353" s="259"/>
      <c r="G353" s="434"/>
      <c r="H353" s="619"/>
      <c r="I353" s="433">
        <f ca="1">IF(A19stdlife="n/a","n/a",IF(I$3&gt;(A19stdlife+$E353),('PTRM input'!$H$403*(1+rvanilla02)^0.5)-SUM(H353:$H353),('PTRM input'!$H$403*(1+rvanilla02)^0.5)/A19stdlife))</f>
        <v>0</v>
      </c>
      <c r="J353" s="433">
        <f ca="1">IF(A19stdlife="n/a","n/a",IF(J$3&gt;(A19stdlife+$E353),('PTRM input'!$H$403*(1+rvanilla02)^0.5)-SUM($H353:I353),('PTRM input'!$H$403*(1+rvanilla02)^0.5)/A19stdlife))</f>
        <v>0</v>
      </c>
      <c r="K353" s="433">
        <f ca="1">IF(A19stdlife="n/a","n/a",IF(K$3&gt;(A19stdlife+$E353),('PTRM input'!$H$403*(1+rvanilla02)^0.5)-SUM($H353:J353),('PTRM input'!$H$403*(1+rvanilla02)^0.5)/A19stdlife))</f>
        <v>0</v>
      </c>
      <c r="L353" s="433">
        <f ca="1">IF(A19stdlife="n/a","n/a",IF(L$3&gt;(A19stdlife+$E353),('PTRM input'!$H$403*(1+rvanilla02)^0.5)-SUM($H353:K353),('PTRM input'!$H$403*(1+rvanilla02)^0.5)/A19stdlife))</f>
        <v>0</v>
      </c>
      <c r="M353" s="433">
        <f ca="1">IF(A19stdlife="n/a","n/a",IF(M$3&gt;(A19stdlife+$E353),('PTRM input'!$H$403*(1+rvanilla02)^0.5)-SUM($H353:L353),('PTRM input'!$H$403*(1+rvanilla02)^0.5)/A19stdlife))</f>
        <v>0</v>
      </c>
      <c r="N353" s="433">
        <f ca="1">IF(A19stdlife="n/a","n/a",IF(N$3&gt;(A19stdlife+$E353),('PTRM input'!$H$403*(1+rvanilla02)^0.5)-SUM($H353:M353),('PTRM input'!$H$403*(1+rvanilla02)^0.5)/A19stdlife))</f>
        <v>0</v>
      </c>
      <c r="O353" s="433">
        <f ca="1">IF(A19stdlife="n/a","n/a",IF(O$3&gt;(A19stdlife+$E353),('PTRM input'!$H$403*(1+rvanilla02)^0.5)-SUM($H353:N353),('PTRM input'!$H$403*(1+rvanilla02)^0.5)/A19stdlife))</f>
        <v>0</v>
      </c>
      <c r="P353" s="433">
        <f ca="1">IF(A19stdlife="n/a","n/a",IF(P$3&gt;(A19stdlife+$E353),('PTRM input'!$H$403*(1+rvanilla02)^0.5)-SUM($H353:O353),('PTRM input'!$H$403*(1+rvanilla02)^0.5)/A19stdlife))</f>
        <v>0</v>
      </c>
      <c r="Q353" s="433">
        <f ca="1">IF(A19stdlife="n/a","n/a",IF(Q$3&gt;(A19stdlife+$E353),('PTRM input'!$H$403*(1+rvanilla02)^0.5)-SUM($H353:P353),('PTRM input'!$H$403*(1+rvanilla02)^0.5)/A19stdlife))</f>
        <v>0</v>
      </c>
      <c r="R353" s="251">
        <f ca="1">IF(A19stdlife="n/a","n/a",IF(R$3&gt;(A19stdlife+$E353),('PTRM input'!$H$403*(1+rvanilla02)^0.5)-SUM($H353:Q353),('PTRM input'!$H$403*(1+rvanilla02)^0.5)/A19stdlife))</f>
        <v>0</v>
      </c>
      <c r="S353" s="251">
        <f ca="1">IF(A19stdlife="n/a","n/a",IF(S$3&gt;(A19stdlife+$E353),('PTRM input'!$H$403*(1+rvanilla02)^0.5)-SUM($H353:R353),('PTRM input'!$H$403*(1+rvanilla02)^0.5)/A19stdlife))</f>
        <v>0</v>
      </c>
      <c r="T353" s="251">
        <f ca="1">IF(A19stdlife="n/a","n/a",IF(T$3&gt;(A19stdlife+$E353),('PTRM input'!$H$403*(1+rvanilla02)^0.5)-SUM($H353:S353),('PTRM input'!$H$403*(1+rvanilla02)^0.5)/A19stdlife))</f>
        <v>0</v>
      </c>
      <c r="U353" s="251">
        <f ca="1">IF(A19stdlife="n/a","n/a",IF(U$3&gt;(A19stdlife+$E353),('PTRM input'!$H$403*(1+rvanilla02)^0.5)-SUM($H353:T353),('PTRM input'!$H$403*(1+rvanilla02)^0.5)/A19stdlife))</f>
        <v>0</v>
      </c>
      <c r="V353" s="251">
        <f ca="1">IF(A19stdlife="n/a","n/a",IF(V$3&gt;(A19stdlife+$E353),('PTRM input'!$H$403*(1+rvanilla02)^0.5)-SUM($H353:U353),('PTRM input'!$H$403*(1+rvanilla02)^0.5)/A19stdlife))</f>
        <v>0</v>
      </c>
      <c r="W353" s="251">
        <f ca="1">IF(A19stdlife="n/a","n/a",IF(W$3&gt;(A19stdlife+$E353),('PTRM input'!$H$403*(1+rvanilla02)^0.5)-SUM($H353:V353),('PTRM input'!$H$403*(1+rvanilla02)^0.5)/A19stdlife))</f>
        <v>0</v>
      </c>
      <c r="X353" s="251">
        <f ca="1">IF(A19stdlife="n/a","n/a",IF(X$3&gt;(A19stdlife+$E353),('PTRM input'!$H$403*(1+rvanilla02)^0.5)-SUM($H353:W353),('PTRM input'!$H$403*(1+rvanilla02)^0.5)/A19stdlife))</f>
        <v>0</v>
      </c>
      <c r="Y353" s="251">
        <f ca="1">IF(A19stdlife="n/a","n/a",IF(Y$3&gt;(A19stdlife+$E353),('PTRM input'!$H$403*(1+rvanilla02)^0.5)-SUM($H353:X353),('PTRM input'!$H$403*(1+rvanilla02)^0.5)/A19stdlife))</f>
        <v>0</v>
      </c>
      <c r="Z353" s="251">
        <f ca="1">IF(A19stdlife="n/a","n/a",IF(Z$3&gt;(A19stdlife+$E353),('PTRM input'!$H$403*(1+rvanilla02)^0.5)-SUM($H353:Y353),('PTRM input'!$H$403*(1+rvanilla02)^0.5)/A19stdlife))</f>
        <v>0</v>
      </c>
      <c r="AA353" s="251">
        <f ca="1">IF(A19stdlife="n/a","n/a",IF(AA$3&gt;(A19stdlife+$E353),('PTRM input'!$H$403*(1+rvanilla02)^0.5)-SUM($H353:Z353),('PTRM input'!$H$403*(1+rvanilla02)^0.5)/A19stdlife))</f>
        <v>0</v>
      </c>
      <c r="AB353" s="251">
        <f ca="1">IF(A19stdlife="n/a","n/a",IF(AB$3&gt;(A19stdlife+$E353),('PTRM input'!$H$403*(1+rvanilla02)^0.5)-SUM($H353:AA353),('PTRM input'!$H$403*(1+rvanilla02)^0.5)/A19stdlife))</f>
        <v>0</v>
      </c>
      <c r="AC353" s="251">
        <f ca="1">IF(A19stdlife="n/a","n/a",IF(AC$3&gt;(A19stdlife+$E353),('PTRM input'!$H$403*(1+rvanilla02)^0.5)-SUM($H353:AB353),('PTRM input'!$H$403*(1+rvanilla02)^0.5)/A19stdlife))</f>
        <v>0</v>
      </c>
      <c r="AD353" s="251">
        <f ca="1">IF(A19stdlife="n/a","n/a",IF(AD$3&gt;(A19stdlife+$E353),('PTRM input'!$H$403*(1+rvanilla02)^0.5)-SUM($H353:AC353),('PTRM input'!$H$403*(1+rvanilla02)^0.5)/A19stdlife))</f>
        <v>0</v>
      </c>
      <c r="AE353" s="251">
        <f ca="1">IF(A19stdlife="n/a","n/a",IF(AE$3&gt;(A19stdlife+$E353),('PTRM input'!$H$403*(1+rvanilla02)^0.5)-SUM($H353:AD353),('PTRM input'!$H$403*(1+rvanilla02)^0.5)/A19stdlife))</f>
        <v>0</v>
      </c>
      <c r="AF353" s="251">
        <f ca="1">IF(A19stdlife="n/a","n/a",IF(AF$3&gt;(A19stdlife+$E353),('PTRM input'!$H$403*(1+rvanilla02)^0.5)-SUM($H353:AE353),('PTRM input'!$H$403*(1+rvanilla02)^0.5)/A19stdlife))</f>
        <v>0</v>
      </c>
      <c r="AG353" s="251">
        <f ca="1">IF(A19stdlife="n/a","n/a",IF(AG$3&gt;(A19stdlife+$E353),('PTRM input'!$H$403*(1+rvanilla02)^0.5)-SUM($H353:AF353),('PTRM input'!$H$403*(1+rvanilla02)^0.5)/A19stdlife))</f>
        <v>0</v>
      </c>
      <c r="AH353" s="251">
        <f ca="1">IF(A19stdlife="n/a","n/a",IF(AH$3&gt;(A19stdlife+$E353),('PTRM input'!$H$403*(1+rvanilla02)^0.5)-SUM($H353:AG353),('PTRM input'!$H$403*(1+rvanilla02)^0.5)/A19stdlife))</f>
        <v>0</v>
      </c>
      <c r="AI353" s="251">
        <f ca="1">IF(A19stdlife="n/a","n/a",IF(AI$3&gt;(A19stdlife+$E353),('PTRM input'!$H$403*(1+rvanilla02)^0.5)-SUM($H353:AH353),('PTRM input'!$H$403*(1+rvanilla02)^0.5)/A19stdlife))</f>
        <v>0</v>
      </c>
      <c r="AJ353" s="251">
        <f ca="1">IF(A19stdlife="n/a","n/a",IF(AJ$3&gt;(A19stdlife+$E353),('PTRM input'!$H$403*(1+rvanilla02)^0.5)-SUM($H353:AI353),('PTRM input'!$H$403*(1+rvanilla02)^0.5)/A19stdlife))</f>
        <v>0</v>
      </c>
      <c r="AK353" s="251">
        <f ca="1">IF(A19stdlife="n/a","n/a",IF(AK$3&gt;(A19stdlife+$E353),('PTRM input'!$H$403*(1+rvanilla02)^0.5)-SUM($H353:AJ353),('PTRM input'!$H$403*(1+rvanilla02)^0.5)/A19stdlife))</f>
        <v>0</v>
      </c>
      <c r="AL353" s="251">
        <f ca="1">IF(A19stdlife="n/a","n/a",IF(AL$3&gt;(A19stdlife+$E353),('PTRM input'!$H$403*(1+rvanilla02)^0.5)-SUM($H353:AK353),('PTRM input'!$H$403*(1+rvanilla02)^0.5)/A19stdlife))</f>
        <v>0</v>
      </c>
      <c r="AM353" s="251">
        <f ca="1">IF(A19stdlife="n/a","n/a",IF(AM$3&gt;(A19stdlife+$E353),('PTRM input'!$H$403*(1+rvanilla02)^0.5)-SUM($H353:AL353),('PTRM input'!$H$403*(1+rvanilla02)^0.5)/A19stdlife))</f>
        <v>0</v>
      </c>
      <c r="AN353" s="251">
        <f ca="1">IF(A19stdlife="n/a","n/a",IF(AN$3&gt;(A19stdlife+$E353),('PTRM input'!$H$403*(1+rvanilla02)^0.5)-SUM($H353:AM353),('PTRM input'!$H$403*(1+rvanilla02)^0.5)/A19stdlife))</f>
        <v>0</v>
      </c>
      <c r="AO353" s="251">
        <f ca="1">IF(A19stdlife="n/a","n/a",IF(AO$3&gt;(A19stdlife+$E353),('PTRM input'!$H$403*(1+rvanilla02)^0.5)-SUM($H353:AN353),('PTRM input'!$H$403*(1+rvanilla02)^0.5)/A19stdlife))</f>
        <v>0</v>
      </c>
      <c r="AP353" s="251">
        <f ca="1">IF(A19stdlife="n/a","n/a",IF(AP$3&gt;(A19stdlife+$E353),('PTRM input'!$H$403*(1+rvanilla02)^0.5)-SUM($H353:AO353),('PTRM input'!$H$403*(1+rvanilla02)^0.5)/A19stdlife))</f>
        <v>0</v>
      </c>
      <c r="AQ353" s="251">
        <f ca="1">IF(A19stdlife="n/a","n/a",IF(AQ$3&gt;(A19stdlife+$E353),('PTRM input'!$H$403*(1+rvanilla02)^0.5)-SUM($H353:AP353),('PTRM input'!$H$403*(1+rvanilla02)^0.5)/A19stdlife))</f>
        <v>0</v>
      </c>
      <c r="AR353" s="251">
        <f ca="1">IF(A19stdlife="n/a","n/a",IF(AR$3&gt;(A19stdlife+$E353),('PTRM input'!$H$403*(1+rvanilla02)^0.5)-SUM($H353:AQ353),('PTRM input'!$H$403*(1+rvanilla02)^0.5)/A19stdlife))</f>
        <v>0</v>
      </c>
      <c r="AS353" s="251">
        <f ca="1">IF(A19stdlife="n/a","n/a",IF(AS$3&gt;(A19stdlife+$E353),('PTRM input'!$H$403*(1+rvanilla02)^0.5)-SUM($H353:AR353),('PTRM input'!$H$403*(1+rvanilla02)^0.5)/A19stdlife))</f>
        <v>0</v>
      </c>
      <c r="AT353" s="251">
        <f ca="1">IF(A19stdlife="n/a","n/a",IF(AT$3&gt;(A19stdlife+$E353),('PTRM input'!$H$403*(1+rvanilla02)^0.5)-SUM($H353:AS353),('PTRM input'!$H$403*(1+rvanilla02)^0.5)/A19stdlife))</f>
        <v>0</v>
      </c>
      <c r="AU353" s="251">
        <f ca="1">IF(A19stdlife="n/a","n/a",IF(AU$3&gt;(A19stdlife+$E353),('PTRM input'!$H$403*(1+rvanilla02)^0.5)-SUM($H353:AT353),('PTRM input'!$H$403*(1+rvanilla02)^0.5)/A19stdlife))</f>
        <v>0</v>
      </c>
      <c r="AV353" s="251">
        <f ca="1">IF(A19stdlife="n/a","n/a",IF(AV$3&gt;(A19stdlife+$E353),('PTRM input'!$H$403*(1+rvanilla02)^0.5)-SUM($H353:AU353),('PTRM input'!$H$403*(1+rvanilla02)^0.5)/A19stdlife))</f>
        <v>0</v>
      </c>
      <c r="AW353" s="251">
        <f ca="1">IF(A19stdlife="n/a","n/a",IF(AW$3&gt;(A19stdlife+$E353),('PTRM input'!$H$403*(1+rvanilla02)^0.5)-SUM($H353:AV353),('PTRM input'!$H$403*(1+rvanilla02)^0.5)/A19stdlife))</f>
        <v>0</v>
      </c>
      <c r="AX353" s="251">
        <f ca="1">IF(A19stdlife="n/a","n/a",IF(AX$3&gt;(A19stdlife+$E353),('PTRM input'!$H$403*(1+rvanilla02)^0.5)-SUM($H353:AW353),('PTRM input'!$H$403*(1+rvanilla02)^0.5)/A19stdlife))</f>
        <v>0</v>
      </c>
      <c r="AY353" s="251">
        <f ca="1">IF(A19stdlife="n/a","n/a",IF(AY$3&gt;(A19stdlife+$E353),('PTRM input'!$H$403*(1+rvanilla02)^0.5)-SUM($H353:AX353),('PTRM input'!$H$403*(1+rvanilla02)^0.5)/A19stdlife))</f>
        <v>0</v>
      </c>
      <c r="AZ353" s="251">
        <f ca="1">IF(A19stdlife="n/a","n/a",IF(AZ$3&gt;(A19stdlife+$E353),('PTRM input'!$H$403*(1+rvanilla02)^0.5)-SUM($H353:AY353),('PTRM input'!$H$403*(1+rvanilla02)^0.5)/A19stdlife))</f>
        <v>0</v>
      </c>
      <c r="BA353" s="251">
        <f ca="1">IF(A19stdlife="n/a","n/a",IF(BA$3&gt;(A19stdlife+$E353),('PTRM input'!$H$403*(1+rvanilla02)^0.5)-SUM($H353:AZ353),('PTRM input'!$H$403*(1+rvanilla02)^0.5)/A19stdlife))</f>
        <v>0</v>
      </c>
      <c r="BB353" s="251">
        <f ca="1">IF(A19stdlife="n/a","n/a",IF(BB$3&gt;(A19stdlife+$E353),('PTRM input'!$H$403*(1+rvanilla02)^0.5)-SUM($H353:BA353),('PTRM input'!$H$403*(1+rvanilla02)^0.5)/A19stdlife))</f>
        <v>0</v>
      </c>
      <c r="BC353" s="251">
        <f ca="1">IF(A19stdlife="n/a","n/a",IF(BC$3&gt;(A19stdlife+$E353),('PTRM input'!$H$403*(1+rvanilla02)^0.5)-SUM($H353:BB353),('PTRM input'!$H$403*(1+rvanilla02)^0.5)/A19stdlife))</f>
        <v>0</v>
      </c>
      <c r="BD353" s="251">
        <f ca="1">IF(A19stdlife="n/a","n/a",IF(BD$3&gt;(A19stdlife+$E353),('PTRM input'!$H$403*(1+rvanilla02)^0.5)-SUM($H353:BC353),('PTRM input'!$H$403*(1+rvanilla02)^0.5)/A19stdlife))</f>
        <v>0</v>
      </c>
      <c r="BE353" s="251">
        <f ca="1">IF(A19stdlife="n/a","n/a",IF(BE$3&gt;(A19stdlife+$E353),('PTRM input'!$H$403*(1+rvanilla02)^0.5)-SUM($H353:BD353),('PTRM input'!$H$403*(1+rvanilla02)^0.5)/A19stdlife))</f>
        <v>0</v>
      </c>
      <c r="BF353" s="251">
        <f ca="1">IF(A19stdlife="n/a","n/a",IF(BF$3&gt;(A19stdlife+$E353),('PTRM input'!$H$403*(1+rvanilla02)^0.5)-SUM($H353:BE353),('PTRM input'!$H$403*(1+rvanilla02)^0.5)/A19stdlife))</f>
        <v>0</v>
      </c>
      <c r="BG353" s="251">
        <f ca="1">IF(A19stdlife="n/a","n/a",IF(BG$3&gt;(A19stdlife+$E353),('PTRM input'!$H$403*(1+rvanilla02)^0.5)-SUM($H353:BF353),('PTRM input'!$H$403*(1+rvanilla02)^0.5)/A19stdlife))</f>
        <v>0</v>
      </c>
      <c r="BH353" s="251">
        <f ca="1">IF(A19stdlife="n/a","n/a",IF(BH$3&gt;(A19stdlife+$E353),('PTRM input'!$H$403*(1+rvanilla02)^0.5)-SUM($H353:BG353),('PTRM input'!$H$403*(1+rvanilla02)^0.5)/A19stdlife))</f>
        <v>0</v>
      </c>
      <c r="BI353" s="251">
        <f ca="1">IF(A19stdlife="n/a","n/a",IF(BI$3&gt;(A19stdlife+$E353),('PTRM input'!$H$403*(1+rvanilla02)^0.5)-SUM($H353:BH353),('PTRM input'!$H$403*(1+rvanilla02)^0.5)/A19stdlife))</f>
        <v>0</v>
      </c>
      <c r="BJ353" s="116"/>
      <c r="BK353" s="116"/>
      <c r="BL353" s="116"/>
      <c r="BM353" s="116"/>
    </row>
    <row r="354" spans="1:65" hidden="1" outlineLevel="2">
      <c r="A354" s="116"/>
      <c r="B354" s="19"/>
      <c r="C354" s="18"/>
      <c r="D354" s="760"/>
      <c r="E354" s="86">
        <v>3</v>
      </c>
      <c r="F354" s="259"/>
      <c r="G354" s="434"/>
      <c r="H354" s="435"/>
      <c r="I354" s="619"/>
      <c r="J354" s="433">
        <f ca="1">IF(A19stdlife="n/a","n/a",IF(J$3&gt;(A19stdlife+$E354),('PTRM input'!$I$403*(1+rvanilla03)^0.5)-SUM(I354:$I354),('PTRM input'!$I$403*(1+rvanilla03)^0.5)/A19stdlife))</f>
        <v>0</v>
      </c>
      <c r="K354" s="433">
        <f ca="1">IF(A19stdlife="n/a","n/a",IF(K$3&gt;(A19stdlife+$E354),('PTRM input'!$I$403*(1+rvanilla03)^0.5)-SUM($I354:J354),('PTRM input'!$I$403*(1+rvanilla03)^0.5)/A19stdlife))</f>
        <v>0</v>
      </c>
      <c r="L354" s="433">
        <f ca="1">IF(A19stdlife="n/a","n/a",IF(L$3&gt;(A19stdlife+$E354),('PTRM input'!$I$403*(1+rvanilla03)^0.5)-SUM($I354:K354),('PTRM input'!$I$403*(1+rvanilla03)^0.5)/A19stdlife))</f>
        <v>0</v>
      </c>
      <c r="M354" s="433">
        <f ca="1">IF(A19stdlife="n/a","n/a",IF(M$3&gt;(A19stdlife+$E354),('PTRM input'!$I$403*(1+rvanilla03)^0.5)-SUM($I354:L354),('PTRM input'!$I$403*(1+rvanilla03)^0.5)/A19stdlife))</f>
        <v>0</v>
      </c>
      <c r="N354" s="433">
        <f ca="1">IF(A19stdlife="n/a","n/a",IF(N$3&gt;(A19stdlife+$E354),('PTRM input'!$I$403*(1+rvanilla03)^0.5)-SUM($I354:M354),('PTRM input'!$I$403*(1+rvanilla03)^0.5)/A19stdlife))</f>
        <v>0</v>
      </c>
      <c r="O354" s="433">
        <f ca="1">IF(A19stdlife="n/a","n/a",IF(O$3&gt;(A19stdlife+$E354),('PTRM input'!$I$403*(1+rvanilla03)^0.5)-SUM($I354:N354),('PTRM input'!$I$403*(1+rvanilla03)^0.5)/A19stdlife))</f>
        <v>0</v>
      </c>
      <c r="P354" s="433">
        <f ca="1">IF(A19stdlife="n/a","n/a",IF(P$3&gt;(A19stdlife+$E354),('PTRM input'!$I$403*(1+rvanilla03)^0.5)-SUM($I354:O354),('PTRM input'!$I$403*(1+rvanilla03)^0.5)/A19stdlife))</f>
        <v>0</v>
      </c>
      <c r="Q354" s="433">
        <f ca="1">IF(A19stdlife="n/a","n/a",IF(Q$3&gt;(A19stdlife+$E354),('PTRM input'!$I$403*(1+rvanilla03)^0.5)-SUM($I354:P354),('PTRM input'!$I$403*(1+rvanilla03)^0.5)/A19stdlife))</f>
        <v>0</v>
      </c>
      <c r="R354" s="251">
        <f ca="1">IF(A19stdlife="n/a","n/a",IF(R$3&gt;(A19stdlife+$E354),('PTRM input'!$I$403*(1+rvanilla03)^0.5)-SUM($I354:Q354),('PTRM input'!$I$403*(1+rvanilla03)^0.5)/A19stdlife))</f>
        <v>0</v>
      </c>
      <c r="S354" s="251">
        <f ca="1">IF(A19stdlife="n/a","n/a",IF(S$3&gt;(A19stdlife+$E354),('PTRM input'!$I$403*(1+rvanilla03)^0.5)-SUM($I354:R354),('PTRM input'!$I$403*(1+rvanilla03)^0.5)/A19stdlife))</f>
        <v>0</v>
      </c>
      <c r="T354" s="251">
        <f ca="1">IF(A19stdlife="n/a","n/a",IF(T$3&gt;(A19stdlife+$E354),('PTRM input'!$I$403*(1+rvanilla03)^0.5)-SUM($I354:S354),('PTRM input'!$I$403*(1+rvanilla03)^0.5)/A19stdlife))</f>
        <v>0</v>
      </c>
      <c r="U354" s="251">
        <f ca="1">IF(A19stdlife="n/a","n/a",IF(U$3&gt;(A19stdlife+$E354),('PTRM input'!$I$403*(1+rvanilla03)^0.5)-SUM($I354:T354),('PTRM input'!$I$403*(1+rvanilla03)^0.5)/A19stdlife))</f>
        <v>0</v>
      </c>
      <c r="V354" s="251">
        <f ca="1">IF(A19stdlife="n/a","n/a",IF(V$3&gt;(A19stdlife+$E354),('PTRM input'!$I$403*(1+rvanilla03)^0.5)-SUM($I354:U354),('PTRM input'!$I$403*(1+rvanilla03)^0.5)/A19stdlife))</f>
        <v>0</v>
      </c>
      <c r="W354" s="251">
        <f ca="1">IF(A19stdlife="n/a","n/a",IF(W$3&gt;(A19stdlife+$E354),('PTRM input'!$I$403*(1+rvanilla03)^0.5)-SUM($I354:V354),('PTRM input'!$I$403*(1+rvanilla03)^0.5)/A19stdlife))</f>
        <v>0</v>
      </c>
      <c r="X354" s="251">
        <f ca="1">IF(A19stdlife="n/a","n/a",IF(X$3&gt;(A19stdlife+$E354),('PTRM input'!$I$403*(1+rvanilla03)^0.5)-SUM($I354:W354),('PTRM input'!$I$403*(1+rvanilla03)^0.5)/A19stdlife))</f>
        <v>0</v>
      </c>
      <c r="Y354" s="251">
        <f ca="1">IF(A19stdlife="n/a","n/a",IF(Y$3&gt;(A19stdlife+$E354),('PTRM input'!$I$403*(1+rvanilla03)^0.5)-SUM($I354:X354),('PTRM input'!$I$403*(1+rvanilla03)^0.5)/A19stdlife))</f>
        <v>0</v>
      </c>
      <c r="Z354" s="251">
        <f ca="1">IF(A19stdlife="n/a","n/a",IF(Z$3&gt;(A19stdlife+$E354),('PTRM input'!$I$403*(1+rvanilla03)^0.5)-SUM($I354:Y354),('PTRM input'!$I$403*(1+rvanilla03)^0.5)/A19stdlife))</f>
        <v>0</v>
      </c>
      <c r="AA354" s="251">
        <f ca="1">IF(A19stdlife="n/a","n/a",IF(AA$3&gt;(A19stdlife+$E354),('PTRM input'!$I$403*(1+rvanilla03)^0.5)-SUM($I354:Z354),('PTRM input'!$I$403*(1+rvanilla03)^0.5)/A19stdlife))</f>
        <v>0</v>
      </c>
      <c r="AB354" s="251">
        <f ca="1">IF(A19stdlife="n/a","n/a",IF(AB$3&gt;(A19stdlife+$E354),('PTRM input'!$I$403*(1+rvanilla03)^0.5)-SUM($I354:AA354),('PTRM input'!$I$403*(1+rvanilla03)^0.5)/A19stdlife))</f>
        <v>0</v>
      </c>
      <c r="AC354" s="251">
        <f ca="1">IF(A19stdlife="n/a","n/a",IF(AC$3&gt;(A19stdlife+$E354),('PTRM input'!$I$403*(1+rvanilla03)^0.5)-SUM($I354:AB354),('PTRM input'!$I$403*(1+rvanilla03)^0.5)/A19stdlife))</f>
        <v>0</v>
      </c>
      <c r="AD354" s="251">
        <f ca="1">IF(A19stdlife="n/a","n/a",IF(AD$3&gt;(A19stdlife+$E354),('PTRM input'!$I$403*(1+rvanilla03)^0.5)-SUM($I354:AC354),('PTRM input'!$I$403*(1+rvanilla03)^0.5)/A19stdlife))</f>
        <v>0</v>
      </c>
      <c r="AE354" s="251">
        <f ca="1">IF(A19stdlife="n/a","n/a",IF(AE$3&gt;(A19stdlife+$E354),('PTRM input'!$I$403*(1+rvanilla03)^0.5)-SUM($I354:AD354),('PTRM input'!$I$403*(1+rvanilla03)^0.5)/A19stdlife))</f>
        <v>0</v>
      </c>
      <c r="AF354" s="251">
        <f ca="1">IF(A19stdlife="n/a","n/a",IF(AF$3&gt;(A19stdlife+$E354),('PTRM input'!$I$403*(1+rvanilla03)^0.5)-SUM($I354:AE354),('PTRM input'!$I$403*(1+rvanilla03)^0.5)/A19stdlife))</f>
        <v>0</v>
      </c>
      <c r="AG354" s="251">
        <f ca="1">IF(A19stdlife="n/a","n/a",IF(AG$3&gt;(A19stdlife+$E354),('PTRM input'!$I$403*(1+rvanilla03)^0.5)-SUM($I354:AF354),('PTRM input'!$I$403*(1+rvanilla03)^0.5)/A19stdlife))</f>
        <v>0</v>
      </c>
      <c r="AH354" s="251">
        <f ca="1">IF(A19stdlife="n/a","n/a",IF(AH$3&gt;(A19stdlife+$E354),('PTRM input'!$I$403*(1+rvanilla03)^0.5)-SUM($I354:AG354),('PTRM input'!$I$403*(1+rvanilla03)^0.5)/A19stdlife))</f>
        <v>0</v>
      </c>
      <c r="AI354" s="251">
        <f ca="1">IF(A19stdlife="n/a","n/a",IF(AI$3&gt;(A19stdlife+$E354),('PTRM input'!$I$403*(1+rvanilla03)^0.5)-SUM($I354:AH354),('PTRM input'!$I$403*(1+rvanilla03)^0.5)/A19stdlife))</f>
        <v>0</v>
      </c>
      <c r="AJ354" s="251">
        <f ca="1">IF(A19stdlife="n/a","n/a",IF(AJ$3&gt;(A19stdlife+$E354),('PTRM input'!$I$403*(1+rvanilla03)^0.5)-SUM($I354:AI354),('PTRM input'!$I$403*(1+rvanilla03)^0.5)/A19stdlife))</f>
        <v>0</v>
      </c>
      <c r="AK354" s="251">
        <f ca="1">IF(A19stdlife="n/a","n/a",IF(AK$3&gt;(A19stdlife+$E354),('PTRM input'!$I$403*(1+rvanilla03)^0.5)-SUM($I354:AJ354),('PTRM input'!$I$403*(1+rvanilla03)^0.5)/A19stdlife))</f>
        <v>0</v>
      </c>
      <c r="AL354" s="251">
        <f ca="1">IF(A19stdlife="n/a","n/a",IF(AL$3&gt;(A19stdlife+$E354),('PTRM input'!$I$403*(1+rvanilla03)^0.5)-SUM($I354:AK354),('PTRM input'!$I$403*(1+rvanilla03)^0.5)/A19stdlife))</f>
        <v>0</v>
      </c>
      <c r="AM354" s="251">
        <f ca="1">IF(A19stdlife="n/a","n/a",IF(AM$3&gt;(A19stdlife+$E354),('PTRM input'!$I$403*(1+rvanilla03)^0.5)-SUM($I354:AL354),('PTRM input'!$I$403*(1+rvanilla03)^0.5)/A19stdlife))</f>
        <v>0</v>
      </c>
      <c r="AN354" s="251">
        <f ca="1">IF(A19stdlife="n/a","n/a",IF(AN$3&gt;(A19stdlife+$E354),('PTRM input'!$I$403*(1+rvanilla03)^0.5)-SUM($I354:AM354),('PTRM input'!$I$403*(1+rvanilla03)^0.5)/A19stdlife))</f>
        <v>0</v>
      </c>
      <c r="AO354" s="251">
        <f ca="1">IF(A19stdlife="n/a","n/a",IF(AO$3&gt;(A19stdlife+$E354),('PTRM input'!$I$403*(1+rvanilla03)^0.5)-SUM($I354:AN354),('PTRM input'!$I$403*(1+rvanilla03)^0.5)/A19stdlife))</f>
        <v>0</v>
      </c>
      <c r="AP354" s="251">
        <f ca="1">IF(A19stdlife="n/a","n/a",IF(AP$3&gt;(A19stdlife+$E354),('PTRM input'!$I$403*(1+rvanilla03)^0.5)-SUM($I354:AO354),('PTRM input'!$I$403*(1+rvanilla03)^0.5)/A19stdlife))</f>
        <v>0</v>
      </c>
      <c r="AQ354" s="251">
        <f ca="1">IF(A19stdlife="n/a","n/a",IF(AQ$3&gt;(A19stdlife+$E354),('PTRM input'!$I$403*(1+rvanilla03)^0.5)-SUM($I354:AP354),('PTRM input'!$I$403*(1+rvanilla03)^0.5)/A19stdlife))</f>
        <v>0</v>
      </c>
      <c r="AR354" s="251">
        <f ca="1">IF(A19stdlife="n/a","n/a",IF(AR$3&gt;(A19stdlife+$E354),('PTRM input'!$I$403*(1+rvanilla03)^0.5)-SUM($I354:AQ354),('PTRM input'!$I$403*(1+rvanilla03)^0.5)/A19stdlife))</f>
        <v>0</v>
      </c>
      <c r="AS354" s="251">
        <f ca="1">IF(A19stdlife="n/a","n/a",IF(AS$3&gt;(A19stdlife+$E354),('PTRM input'!$I$403*(1+rvanilla03)^0.5)-SUM($I354:AR354),('PTRM input'!$I$403*(1+rvanilla03)^0.5)/A19stdlife))</f>
        <v>0</v>
      </c>
      <c r="AT354" s="251">
        <f ca="1">IF(A19stdlife="n/a","n/a",IF(AT$3&gt;(A19stdlife+$E354),('PTRM input'!$I$403*(1+rvanilla03)^0.5)-SUM($I354:AS354),('PTRM input'!$I$403*(1+rvanilla03)^0.5)/A19stdlife))</f>
        <v>0</v>
      </c>
      <c r="AU354" s="251">
        <f ca="1">IF(A19stdlife="n/a","n/a",IF(AU$3&gt;(A19stdlife+$E354),('PTRM input'!$I$403*(1+rvanilla03)^0.5)-SUM($I354:AT354),('PTRM input'!$I$403*(1+rvanilla03)^0.5)/A19stdlife))</f>
        <v>0</v>
      </c>
      <c r="AV354" s="251">
        <f ca="1">IF(A19stdlife="n/a","n/a",IF(AV$3&gt;(A19stdlife+$E354),('PTRM input'!$I$403*(1+rvanilla03)^0.5)-SUM($I354:AU354),('PTRM input'!$I$403*(1+rvanilla03)^0.5)/A19stdlife))</f>
        <v>0</v>
      </c>
      <c r="AW354" s="251">
        <f ca="1">IF(A19stdlife="n/a","n/a",IF(AW$3&gt;(A19stdlife+$E354),('PTRM input'!$I$403*(1+rvanilla03)^0.5)-SUM($I354:AV354),('PTRM input'!$I$403*(1+rvanilla03)^0.5)/A19stdlife))</f>
        <v>0</v>
      </c>
      <c r="AX354" s="251">
        <f ca="1">IF(A19stdlife="n/a","n/a",IF(AX$3&gt;(A19stdlife+$E354),('PTRM input'!$I$403*(1+rvanilla03)^0.5)-SUM($I354:AW354),('PTRM input'!$I$403*(1+rvanilla03)^0.5)/A19stdlife))</f>
        <v>0</v>
      </c>
      <c r="AY354" s="251">
        <f ca="1">IF(A19stdlife="n/a","n/a",IF(AY$3&gt;(A19stdlife+$E354),('PTRM input'!$I$403*(1+rvanilla03)^0.5)-SUM($I354:AX354),('PTRM input'!$I$403*(1+rvanilla03)^0.5)/A19stdlife))</f>
        <v>0</v>
      </c>
      <c r="AZ354" s="251">
        <f ca="1">IF(A19stdlife="n/a","n/a",IF(AZ$3&gt;(A19stdlife+$E354),('PTRM input'!$I$403*(1+rvanilla03)^0.5)-SUM($I354:AY354),('PTRM input'!$I$403*(1+rvanilla03)^0.5)/A19stdlife))</f>
        <v>0</v>
      </c>
      <c r="BA354" s="251">
        <f ca="1">IF(A19stdlife="n/a","n/a",IF(BA$3&gt;(A19stdlife+$E354),('PTRM input'!$I$403*(1+rvanilla03)^0.5)-SUM($I354:AZ354),('PTRM input'!$I$403*(1+rvanilla03)^0.5)/A19stdlife))</f>
        <v>0</v>
      </c>
      <c r="BB354" s="251">
        <f ca="1">IF(A19stdlife="n/a","n/a",IF(BB$3&gt;(A19stdlife+$E354),('PTRM input'!$I$403*(1+rvanilla03)^0.5)-SUM($I354:BA354),('PTRM input'!$I$403*(1+rvanilla03)^0.5)/A19stdlife))</f>
        <v>0</v>
      </c>
      <c r="BC354" s="251">
        <f ca="1">IF(A19stdlife="n/a","n/a",IF(BC$3&gt;(A19stdlife+$E354),('PTRM input'!$I$403*(1+rvanilla03)^0.5)-SUM($I354:BB354),('PTRM input'!$I$403*(1+rvanilla03)^0.5)/A19stdlife))</f>
        <v>0</v>
      </c>
      <c r="BD354" s="251">
        <f ca="1">IF(A19stdlife="n/a","n/a",IF(BD$3&gt;(A19stdlife+$E354),('PTRM input'!$I$403*(1+rvanilla03)^0.5)-SUM($I354:BC354),('PTRM input'!$I$403*(1+rvanilla03)^0.5)/A19stdlife))</f>
        <v>0</v>
      </c>
      <c r="BE354" s="251">
        <f ca="1">IF(A19stdlife="n/a","n/a",IF(BE$3&gt;(A19stdlife+$E354),('PTRM input'!$I$403*(1+rvanilla03)^0.5)-SUM($I354:BD354),('PTRM input'!$I$403*(1+rvanilla03)^0.5)/A19stdlife))</f>
        <v>0</v>
      </c>
      <c r="BF354" s="251">
        <f ca="1">IF(A19stdlife="n/a","n/a",IF(BF$3&gt;(A19stdlife+$E354),('PTRM input'!$I$403*(1+rvanilla03)^0.5)-SUM($I354:BE354),('PTRM input'!$I$403*(1+rvanilla03)^0.5)/A19stdlife))</f>
        <v>0</v>
      </c>
      <c r="BG354" s="251">
        <f ca="1">IF(A19stdlife="n/a","n/a",IF(BG$3&gt;(A19stdlife+$E354),('PTRM input'!$I$403*(1+rvanilla03)^0.5)-SUM($I354:BF354),('PTRM input'!$I$403*(1+rvanilla03)^0.5)/A19stdlife))</f>
        <v>0</v>
      </c>
      <c r="BH354" s="251">
        <f ca="1">IF(A19stdlife="n/a","n/a",IF(BH$3&gt;(A19stdlife+$E354),('PTRM input'!$I$403*(1+rvanilla03)^0.5)-SUM($I354:BG354),('PTRM input'!$I$403*(1+rvanilla03)^0.5)/A19stdlife))</f>
        <v>0</v>
      </c>
      <c r="BI354" s="251">
        <f ca="1">IF(A19stdlife="n/a","n/a",IF(BI$3&gt;(A19stdlife+$E354),('PTRM input'!$I$403*(1+rvanilla03)^0.5)-SUM($I354:BH354),('PTRM input'!$I$403*(1+rvanilla03)^0.5)/A19stdlife))</f>
        <v>0</v>
      </c>
      <c r="BJ354" s="116"/>
      <c r="BK354" s="116"/>
      <c r="BL354" s="116"/>
      <c r="BM354" s="116"/>
    </row>
    <row r="355" spans="1:65" hidden="1" outlineLevel="2">
      <c r="A355" s="116"/>
      <c r="B355" s="19"/>
      <c r="C355" s="18"/>
      <c r="D355" s="760"/>
      <c r="E355" s="86">
        <v>4</v>
      </c>
      <c r="F355" s="259"/>
      <c r="G355" s="434"/>
      <c r="H355" s="435"/>
      <c r="I355" s="435"/>
      <c r="J355" s="619"/>
      <c r="K355" s="433">
        <f ca="1">IF(A19stdlife="n/a","n/a",IF(K$3&gt;(A19stdlife+$E355),('PTRM input'!$J$403*(1+rvanilla04)^0.5)-SUM(J355:$J355),('PTRM input'!$J$403*(1+rvanilla04)^0.5)/A19stdlife))</f>
        <v>0</v>
      </c>
      <c r="L355" s="433">
        <f ca="1">IF(A19stdlife="n/a","n/a",IF(L$3&gt;(A19stdlife+$E355),('PTRM input'!$J$403*(1+rvanilla04)^0.5)-SUM($J355:K355),('PTRM input'!$J$403*(1+rvanilla04)^0.5)/A19stdlife))</f>
        <v>0</v>
      </c>
      <c r="M355" s="433">
        <f ca="1">IF(A19stdlife="n/a","n/a",IF(M$3&gt;(A19stdlife+$E355),('PTRM input'!$J$403*(1+rvanilla04)^0.5)-SUM($J355:L355),('PTRM input'!$J$403*(1+rvanilla04)^0.5)/A19stdlife))</f>
        <v>0</v>
      </c>
      <c r="N355" s="433">
        <f ca="1">IF(A19stdlife="n/a","n/a",IF(N$3&gt;(A19stdlife+$E355),('PTRM input'!$J$403*(1+rvanilla04)^0.5)-SUM($J355:M355),('PTRM input'!$J$403*(1+rvanilla04)^0.5)/A19stdlife))</f>
        <v>0</v>
      </c>
      <c r="O355" s="433">
        <f ca="1">IF(A19stdlife="n/a","n/a",IF(O$3&gt;(A19stdlife+$E355),('PTRM input'!$J$403*(1+rvanilla04)^0.5)-SUM($J355:N355),('PTRM input'!$J$403*(1+rvanilla04)^0.5)/A19stdlife))</f>
        <v>0</v>
      </c>
      <c r="P355" s="433">
        <f ca="1">IF(A19stdlife="n/a","n/a",IF(P$3&gt;(A19stdlife+$E355),('PTRM input'!$J$403*(1+rvanilla04)^0.5)-SUM($J355:O355),('PTRM input'!$J$403*(1+rvanilla04)^0.5)/A19stdlife))</f>
        <v>0</v>
      </c>
      <c r="Q355" s="433">
        <f ca="1">IF(A19stdlife="n/a","n/a",IF(Q$3&gt;(A19stdlife+$E355),('PTRM input'!$J$403*(1+rvanilla04)^0.5)-SUM($J355:P355),('PTRM input'!$J$403*(1+rvanilla04)^0.5)/A19stdlife))</f>
        <v>0</v>
      </c>
      <c r="R355" s="251">
        <f ca="1">IF(A19stdlife="n/a","n/a",IF(R$3&gt;(A19stdlife+$E355),('PTRM input'!$J$403*(1+rvanilla04)^0.5)-SUM($J355:Q355),('PTRM input'!$J$403*(1+rvanilla04)^0.5)/A19stdlife))</f>
        <v>0</v>
      </c>
      <c r="S355" s="251">
        <f ca="1">IF(A19stdlife="n/a","n/a",IF(S$3&gt;(A19stdlife+$E355),('PTRM input'!$J$403*(1+rvanilla04)^0.5)-SUM($J355:R355),('PTRM input'!$J$403*(1+rvanilla04)^0.5)/A19stdlife))</f>
        <v>0</v>
      </c>
      <c r="T355" s="251">
        <f ca="1">IF(A19stdlife="n/a","n/a",IF(T$3&gt;(A19stdlife+$E355),('PTRM input'!$J$403*(1+rvanilla04)^0.5)-SUM($J355:S355),('PTRM input'!$J$403*(1+rvanilla04)^0.5)/A19stdlife))</f>
        <v>0</v>
      </c>
      <c r="U355" s="251">
        <f ca="1">IF(A19stdlife="n/a","n/a",IF(U$3&gt;(A19stdlife+$E355),('PTRM input'!$J$403*(1+rvanilla04)^0.5)-SUM($J355:T355),('PTRM input'!$J$403*(1+rvanilla04)^0.5)/A19stdlife))</f>
        <v>0</v>
      </c>
      <c r="V355" s="251">
        <f ca="1">IF(A19stdlife="n/a","n/a",IF(V$3&gt;(A19stdlife+$E355),('PTRM input'!$J$403*(1+rvanilla04)^0.5)-SUM($J355:U355),('PTRM input'!$J$403*(1+rvanilla04)^0.5)/A19stdlife))</f>
        <v>0</v>
      </c>
      <c r="W355" s="251">
        <f ca="1">IF(A19stdlife="n/a","n/a",IF(W$3&gt;(A19stdlife+$E355),('PTRM input'!$J$403*(1+rvanilla04)^0.5)-SUM($J355:V355),('PTRM input'!$J$403*(1+rvanilla04)^0.5)/A19stdlife))</f>
        <v>0</v>
      </c>
      <c r="X355" s="251">
        <f ca="1">IF(A19stdlife="n/a","n/a",IF(X$3&gt;(A19stdlife+$E355),('PTRM input'!$J$403*(1+rvanilla04)^0.5)-SUM($J355:W355),('PTRM input'!$J$403*(1+rvanilla04)^0.5)/A19stdlife))</f>
        <v>0</v>
      </c>
      <c r="Y355" s="251">
        <f ca="1">IF(A19stdlife="n/a","n/a",IF(Y$3&gt;(A19stdlife+$E355),('PTRM input'!$J$403*(1+rvanilla04)^0.5)-SUM($J355:X355),('PTRM input'!$J$403*(1+rvanilla04)^0.5)/A19stdlife))</f>
        <v>0</v>
      </c>
      <c r="Z355" s="251">
        <f ca="1">IF(A19stdlife="n/a","n/a",IF(Z$3&gt;(A19stdlife+$E355),('PTRM input'!$J$403*(1+rvanilla04)^0.5)-SUM($J355:Y355),('PTRM input'!$J$403*(1+rvanilla04)^0.5)/A19stdlife))</f>
        <v>0</v>
      </c>
      <c r="AA355" s="251">
        <f ca="1">IF(A19stdlife="n/a","n/a",IF(AA$3&gt;(A19stdlife+$E355),('PTRM input'!$J$403*(1+rvanilla04)^0.5)-SUM($J355:Z355),('PTRM input'!$J$403*(1+rvanilla04)^0.5)/A19stdlife))</f>
        <v>0</v>
      </c>
      <c r="AB355" s="251">
        <f ca="1">IF(A19stdlife="n/a","n/a",IF(AB$3&gt;(A19stdlife+$E355),('PTRM input'!$J$403*(1+rvanilla04)^0.5)-SUM($J355:AA355),('PTRM input'!$J$403*(1+rvanilla04)^0.5)/A19stdlife))</f>
        <v>0</v>
      </c>
      <c r="AC355" s="251">
        <f ca="1">IF(A19stdlife="n/a","n/a",IF(AC$3&gt;(A19stdlife+$E355),('PTRM input'!$J$403*(1+rvanilla04)^0.5)-SUM($J355:AB355),('PTRM input'!$J$403*(1+rvanilla04)^0.5)/A19stdlife))</f>
        <v>0</v>
      </c>
      <c r="AD355" s="251">
        <f ca="1">IF(A19stdlife="n/a","n/a",IF(AD$3&gt;(A19stdlife+$E355),('PTRM input'!$J$403*(1+rvanilla04)^0.5)-SUM($J355:AC355),('PTRM input'!$J$403*(1+rvanilla04)^0.5)/A19stdlife))</f>
        <v>0</v>
      </c>
      <c r="AE355" s="251">
        <f ca="1">IF(A19stdlife="n/a","n/a",IF(AE$3&gt;(A19stdlife+$E355),('PTRM input'!$J$403*(1+rvanilla04)^0.5)-SUM($J355:AD355),('PTRM input'!$J$403*(1+rvanilla04)^0.5)/A19stdlife))</f>
        <v>0</v>
      </c>
      <c r="AF355" s="251">
        <f ca="1">IF(A19stdlife="n/a","n/a",IF(AF$3&gt;(A19stdlife+$E355),('PTRM input'!$J$403*(1+rvanilla04)^0.5)-SUM($J355:AE355),('PTRM input'!$J$403*(1+rvanilla04)^0.5)/A19stdlife))</f>
        <v>0</v>
      </c>
      <c r="AG355" s="251">
        <f ca="1">IF(A19stdlife="n/a","n/a",IF(AG$3&gt;(A19stdlife+$E355),('PTRM input'!$J$403*(1+rvanilla04)^0.5)-SUM($J355:AF355),('PTRM input'!$J$403*(1+rvanilla04)^0.5)/A19stdlife))</f>
        <v>0</v>
      </c>
      <c r="AH355" s="251">
        <f ca="1">IF(A19stdlife="n/a","n/a",IF(AH$3&gt;(A19stdlife+$E355),('PTRM input'!$J$403*(1+rvanilla04)^0.5)-SUM($J355:AG355),('PTRM input'!$J$403*(1+rvanilla04)^0.5)/A19stdlife))</f>
        <v>0</v>
      </c>
      <c r="AI355" s="251">
        <f ca="1">IF(A19stdlife="n/a","n/a",IF(AI$3&gt;(A19stdlife+$E355),('PTRM input'!$J$403*(1+rvanilla04)^0.5)-SUM($J355:AH355),('PTRM input'!$J$403*(1+rvanilla04)^0.5)/A19stdlife))</f>
        <v>0</v>
      </c>
      <c r="AJ355" s="251">
        <f ca="1">IF(A19stdlife="n/a","n/a",IF(AJ$3&gt;(A19stdlife+$E355),('PTRM input'!$J$403*(1+rvanilla04)^0.5)-SUM($J355:AI355),('PTRM input'!$J$403*(1+rvanilla04)^0.5)/A19stdlife))</f>
        <v>0</v>
      </c>
      <c r="AK355" s="251">
        <f ca="1">IF(A19stdlife="n/a","n/a",IF(AK$3&gt;(A19stdlife+$E355),('PTRM input'!$J$403*(1+rvanilla04)^0.5)-SUM($J355:AJ355),('PTRM input'!$J$403*(1+rvanilla04)^0.5)/A19stdlife))</f>
        <v>0</v>
      </c>
      <c r="AL355" s="251">
        <f ca="1">IF(A19stdlife="n/a","n/a",IF(AL$3&gt;(A19stdlife+$E355),('PTRM input'!$J$403*(1+rvanilla04)^0.5)-SUM($J355:AK355),('PTRM input'!$J$403*(1+rvanilla04)^0.5)/A19stdlife))</f>
        <v>0</v>
      </c>
      <c r="AM355" s="251">
        <f ca="1">IF(A19stdlife="n/a","n/a",IF(AM$3&gt;(A19stdlife+$E355),('PTRM input'!$J$403*(1+rvanilla04)^0.5)-SUM($J355:AL355),('PTRM input'!$J$403*(1+rvanilla04)^0.5)/A19stdlife))</f>
        <v>0</v>
      </c>
      <c r="AN355" s="251">
        <f ca="1">IF(A19stdlife="n/a","n/a",IF(AN$3&gt;(A19stdlife+$E355),('PTRM input'!$J$403*(1+rvanilla04)^0.5)-SUM($J355:AM355),('PTRM input'!$J$403*(1+rvanilla04)^0.5)/A19stdlife))</f>
        <v>0</v>
      </c>
      <c r="AO355" s="251">
        <f ca="1">IF(A19stdlife="n/a","n/a",IF(AO$3&gt;(A19stdlife+$E355),('PTRM input'!$J$403*(1+rvanilla04)^0.5)-SUM($J355:AN355),('PTRM input'!$J$403*(1+rvanilla04)^0.5)/A19stdlife))</f>
        <v>0</v>
      </c>
      <c r="AP355" s="251">
        <f ca="1">IF(A19stdlife="n/a","n/a",IF(AP$3&gt;(A19stdlife+$E355),('PTRM input'!$J$403*(1+rvanilla04)^0.5)-SUM($J355:AO355),('PTRM input'!$J$403*(1+rvanilla04)^0.5)/A19stdlife))</f>
        <v>0</v>
      </c>
      <c r="AQ355" s="251">
        <f ca="1">IF(A19stdlife="n/a","n/a",IF(AQ$3&gt;(A19stdlife+$E355),('PTRM input'!$J$403*(1+rvanilla04)^0.5)-SUM($J355:AP355),('PTRM input'!$J$403*(1+rvanilla04)^0.5)/A19stdlife))</f>
        <v>0</v>
      </c>
      <c r="AR355" s="251">
        <f ca="1">IF(A19stdlife="n/a","n/a",IF(AR$3&gt;(A19stdlife+$E355),('PTRM input'!$J$403*(1+rvanilla04)^0.5)-SUM($J355:AQ355),('PTRM input'!$J$403*(1+rvanilla04)^0.5)/A19stdlife))</f>
        <v>0</v>
      </c>
      <c r="AS355" s="251">
        <f ca="1">IF(A19stdlife="n/a","n/a",IF(AS$3&gt;(A19stdlife+$E355),('PTRM input'!$J$403*(1+rvanilla04)^0.5)-SUM($J355:AR355),('PTRM input'!$J$403*(1+rvanilla04)^0.5)/A19stdlife))</f>
        <v>0</v>
      </c>
      <c r="AT355" s="251">
        <f ca="1">IF(A19stdlife="n/a","n/a",IF(AT$3&gt;(A19stdlife+$E355),('PTRM input'!$J$403*(1+rvanilla04)^0.5)-SUM($J355:AS355),('PTRM input'!$J$403*(1+rvanilla04)^0.5)/A19stdlife))</f>
        <v>0</v>
      </c>
      <c r="AU355" s="251">
        <f ca="1">IF(A19stdlife="n/a","n/a",IF(AU$3&gt;(A19stdlife+$E355),('PTRM input'!$J$403*(1+rvanilla04)^0.5)-SUM($J355:AT355),('PTRM input'!$J$403*(1+rvanilla04)^0.5)/A19stdlife))</f>
        <v>0</v>
      </c>
      <c r="AV355" s="251">
        <f ca="1">IF(A19stdlife="n/a","n/a",IF(AV$3&gt;(A19stdlife+$E355),('PTRM input'!$J$403*(1+rvanilla04)^0.5)-SUM($J355:AU355),('PTRM input'!$J$403*(1+rvanilla04)^0.5)/A19stdlife))</f>
        <v>0</v>
      </c>
      <c r="AW355" s="251">
        <f ca="1">IF(A19stdlife="n/a","n/a",IF(AW$3&gt;(A19stdlife+$E355),('PTRM input'!$J$403*(1+rvanilla04)^0.5)-SUM($J355:AV355),('PTRM input'!$J$403*(1+rvanilla04)^0.5)/A19stdlife))</f>
        <v>0</v>
      </c>
      <c r="AX355" s="251">
        <f ca="1">IF(A19stdlife="n/a","n/a",IF(AX$3&gt;(A19stdlife+$E355),('PTRM input'!$J$403*(1+rvanilla04)^0.5)-SUM($J355:AW355),('PTRM input'!$J$403*(1+rvanilla04)^0.5)/A19stdlife))</f>
        <v>0</v>
      </c>
      <c r="AY355" s="251">
        <f ca="1">IF(A19stdlife="n/a","n/a",IF(AY$3&gt;(A19stdlife+$E355),('PTRM input'!$J$403*(1+rvanilla04)^0.5)-SUM($J355:AX355),('PTRM input'!$J$403*(1+rvanilla04)^0.5)/A19stdlife))</f>
        <v>0</v>
      </c>
      <c r="AZ355" s="251">
        <f ca="1">IF(A19stdlife="n/a","n/a",IF(AZ$3&gt;(A19stdlife+$E355),('PTRM input'!$J$403*(1+rvanilla04)^0.5)-SUM($J355:AY355),('PTRM input'!$J$403*(1+rvanilla04)^0.5)/A19stdlife))</f>
        <v>0</v>
      </c>
      <c r="BA355" s="251">
        <f ca="1">IF(A19stdlife="n/a","n/a",IF(BA$3&gt;(A19stdlife+$E355),('PTRM input'!$J$403*(1+rvanilla04)^0.5)-SUM($J355:AZ355),('PTRM input'!$J$403*(1+rvanilla04)^0.5)/A19stdlife))</f>
        <v>0</v>
      </c>
      <c r="BB355" s="251">
        <f ca="1">IF(A19stdlife="n/a","n/a",IF(BB$3&gt;(A19stdlife+$E355),('PTRM input'!$J$403*(1+rvanilla04)^0.5)-SUM($J355:BA355),('PTRM input'!$J$403*(1+rvanilla04)^0.5)/A19stdlife))</f>
        <v>0</v>
      </c>
      <c r="BC355" s="251">
        <f ca="1">IF(A19stdlife="n/a","n/a",IF(BC$3&gt;(A19stdlife+$E355),('PTRM input'!$J$403*(1+rvanilla04)^0.5)-SUM($J355:BB355),('PTRM input'!$J$403*(1+rvanilla04)^0.5)/A19stdlife))</f>
        <v>0</v>
      </c>
      <c r="BD355" s="251">
        <f ca="1">IF(A19stdlife="n/a","n/a",IF(BD$3&gt;(A19stdlife+$E355),('PTRM input'!$J$403*(1+rvanilla04)^0.5)-SUM($J355:BC355),('PTRM input'!$J$403*(1+rvanilla04)^0.5)/A19stdlife))</f>
        <v>0</v>
      </c>
      <c r="BE355" s="251">
        <f ca="1">IF(A19stdlife="n/a","n/a",IF(BE$3&gt;(A19stdlife+$E355),('PTRM input'!$J$403*(1+rvanilla04)^0.5)-SUM($J355:BD355),('PTRM input'!$J$403*(1+rvanilla04)^0.5)/A19stdlife))</f>
        <v>0</v>
      </c>
      <c r="BF355" s="251">
        <f ca="1">IF(A19stdlife="n/a","n/a",IF(BF$3&gt;(A19stdlife+$E355),('PTRM input'!$J$403*(1+rvanilla04)^0.5)-SUM($J355:BE355),('PTRM input'!$J$403*(1+rvanilla04)^0.5)/A19stdlife))</f>
        <v>0</v>
      </c>
      <c r="BG355" s="251">
        <f ca="1">IF(A19stdlife="n/a","n/a",IF(BG$3&gt;(A19stdlife+$E355),('PTRM input'!$J$403*(1+rvanilla04)^0.5)-SUM($J355:BF355),('PTRM input'!$J$403*(1+rvanilla04)^0.5)/A19stdlife))</f>
        <v>0</v>
      </c>
      <c r="BH355" s="251">
        <f ca="1">IF(A19stdlife="n/a","n/a",IF(BH$3&gt;(A19stdlife+$E355),('PTRM input'!$J$403*(1+rvanilla04)^0.5)-SUM($J355:BG355),('PTRM input'!$J$403*(1+rvanilla04)^0.5)/A19stdlife))</f>
        <v>0</v>
      </c>
      <c r="BI355" s="251">
        <f ca="1">IF(A19stdlife="n/a","n/a",IF(BI$3&gt;(A19stdlife+$E355),('PTRM input'!$J$403*(1+rvanilla04)^0.5)-SUM($J355:BH355),('PTRM input'!$J$403*(1+rvanilla04)^0.5)/A19stdlife))</f>
        <v>0</v>
      </c>
      <c r="BJ355" s="116"/>
      <c r="BK355" s="116"/>
      <c r="BL355" s="116"/>
      <c r="BM355" s="116"/>
    </row>
    <row r="356" spans="1:65" hidden="1" outlineLevel="2">
      <c r="A356" s="116"/>
      <c r="B356" s="19"/>
      <c r="C356" s="18"/>
      <c r="D356" s="760"/>
      <c r="E356" s="86">
        <v>5</v>
      </c>
      <c r="F356" s="259"/>
      <c r="G356" s="434"/>
      <c r="H356" s="435"/>
      <c r="I356" s="435"/>
      <c r="J356" s="435"/>
      <c r="K356" s="619"/>
      <c r="L356" s="433">
        <f ca="1">IF(A19stdlife="n/a","n/a",IF(L$3&gt;(A19stdlife+$E356),('PTRM input'!$K$403*(1+rvanilla05)^0.5)-SUM($K356:K356),('PTRM input'!$K$403*(1+rvanilla05)^0.5)/A19stdlife))</f>
        <v>0</v>
      </c>
      <c r="M356" s="433">
        <f ca="1">IF(A19stdlife="n/a","n/a",IF(M$3&gt;(A19stdlife+$E356),('PTRM input'!$K$403*(1+rvanilla05)^0.5)-SUM($K356:L356),('PTRM input'!$K$403*(1+rvanilla05)^0.5)/A19stdlife))</f>
        <v>0</v>
      </c>
      <c r="N356" s="433">
        <f ca="1">IF(A19stdlife="n/a","n/a",IF(N$3&gt;(A19stdlife+$E356),('PTRM input'!$K$403*(1+rvanilla05)^0.5)-SUM($K356:M356),('PTRM input'!$K$403*(1+rvanilla05)^0.5)/A19stdlife))</f>
        <v>0</v>
      </c>
      <c r="O356" s="433">
        <f ca="1">IF(A19stdlife="n/a","n/a",IF(O$3&gt;(A19stdlife+$E356),('PTRM input'!$K$403*(1+rvanilla05)^0.5)-SUM($K356:N356),('PTRM input'!$K$403*(1+rvanilla05)^0.5)/A19stdlife))</f>
        <v>0</v>
      </c>
      <c r="P356" s="433">
        <f ca="1">IF(A19stdlife="n/a","n/a",IF(P$3&gt;(A19stdlife+$E356),('PTRM input'!$K$403*(1+rvanilla05)^0.5)-SUM($K356:O356),('PTRM input'!$K$403*(1+rvanilla05)^0.5)/A19stdlife))</f>
        <v>0</v>
      </c>
      <c r="Q356" s="433">
        <f ca="1">IF(A19stdlife="n/a","n/a",IF(Q$3&gt;(A19stdlife+$E356),('PTRM input'!$K$403*(1+rvanilla05)^0.5)-SUM($K356:P356),('PTRM input'!$K$403*(1+rvanilla05)^0.5)/A19stdlife))</f>
        <v>0</v>
      </c>
      <c r="R356" s="251">
        <f ca="1">IF(A19stdlife="n/a","n/a",IF(R$3&gt;(A19stdlife+$E356),('PTRM input'!$K$403*(1+rvanilla05)^0.5)-SUM($K356:Q356),('PTRM input'!$K$403*(1+rvanilla05)^0.5)/A19stdlife))</f>
        <v>0</v>
      </c>
      <c r="S356" s="251">
        <f ca="1">IF(A19stdlife="n/a","n/a",IF(S$3&gt;(A19stdlife+$E356),('PTRM input'!$K$403*(1+rvanilla05)^0.5)-SUM($K356:R356),('PTRM input'!$K$403*(1+rvanilla05)^0.5)/A19stdlife))</f>
        <v>0</v>
      </c>
      <c r="T356" s="251">
        <f ca="1">IF(A19stdlife="n/a","n/a",IF(T$3&gt;(A19stdlife+$E356),('PTRM input'!$K$403*(1+rvanilla05)^0.5)-SUM($K356:S356),('PTRM input'!$K$403*(1+rvanilla05)^0.5)/A19stdlife))</f>
        <v>0</v>
      </c>
      <c r="U356" s="251">
        <f ca="1">IF(A19stdlife="n/a","n/a",IF(U$3&gt;(A19stdlife+$E356),('PTRM input'!$K$403*(1+rvanilla05)^0.5)-SUM($K356:T356),('PTRM input'!$K$403*(1+rvanilla05)^0.5)/A19stdlife))</f>
        <v>0</v>
      </c>
      <c r="V356" s="251">
        <f ca="1">IF(A19stdlife="n/a","n/a",IF(V$3&gt;(A19stdlife+$E356),('PTRM input'!$K$403*(1+rvanilla05)^0.5)-SUM($K356:U356),('PTRM input'!$K$403*(1+rvanilla05)^0.5)/A19stdlife))</f>
        <v>0</v>
      </c>
      <c r="W356" s="251">
        <f ca="1">IF(A19stdlife="n/a","n/a",IF(W$3&gt;(A19stdlife+$E356),('PTRM input'!$K$403*(1+rvanilla05)^0.5)-SUM($K356:V356),('PTRM input'!$K$403*(1+rvanilla05)^0.5)/A19stdlife))</f>
        <v>0</v>
      </c>
      <c r="X356" s="251">
        <f ca="1">IF(A19stdlife="n/a","n/a",IF(X$3&gt;(A19stdlife+$E356),('PTRM input'!$K$403*(1+rvanilla05)^0.5)-SUM($K356:W356),('PTRM input'!$K$403*(1+rvanilla05)^0.5)/A19stdlife))</f>
        <v>0</v>
      </c>
      <c r="Y356" s="251">
        <f ca="1">IF(A19stdlife="n/a","n/a",IF(Y$3&gt;(A19stdlife+$E356),('PTRM input'!$K$403*(1+rvanilla05)^0.5)-SUM($K356:X356),('PTRM input'!$K$403*(1+rvanilla05)^0.5)/A19stdlife))</f>
        <v>0</v>
      </c>
      <c r="Z356" s="251">
        <f ca="1">IF(A19stdlife="n/a","n/a",IF(Z$3&gt;(A19stdlife+$E356),('PTRM input'!$K$403*(1+rvanilla05)^0.5)-SUM($K356:Y356),('PTRM input'!$K$403*(1+rvanilla05)^0.5)/A19stdlife))</f>
        <v>0</v>
      </c>
      <c r="AA356" s="251">
        <f ca="1">IF(A19stdlife="n/a","n/a",IF(AA$3&gt;(A19stdlife+$E356),('PTRM input'!$K$403*(1+rvanilla05)^0.5)-SUM($K356:Z356),('PTRM input'!$K$403*(1+rvanilla05)^0.5)/A19stdlife))</f>
        <v>0</v>
      </c>
      <c r="AB356" s="251">
        <f ca="1">IF(A19stdlife="n/a","n/a",IF(AB$3&gt;(A19stdlife+$E356),('PTRM input'!$K$403*(1+rvanilla05)^0.5)-SUM($K356:AA356),('PTRM input'!$K$403*(1+rvanilla05)^0.5)/A19stdlife))</f>
        <v>0</v>
      </c>
      <c r="AC356" s="251">
        <f ca="1">IF(A19stdlife="n/a","n/a",IF(AC$3&gt;(A19stdlife+$E356),('PTRM input'!$K$403*(1+rvanilla05)^0.5)-SUM($K356:AB356),('PTRM input'!$K$403*(1+rvanilla05)^0.5)/A19stdlife))</f>
        <v>0</v>
      </c>
      <c r="AD356" s="251">
        <f ca="1">IF(A19stdlife="n/a","n/a",IF(AD$3&gt;(A19stdlife+$E356),('PTRM input'!$K$403*(1+rvanilla05)^0.5)-SUM($K356:AC356),('PTRM input'!$K$403*(1+rvanilla05)^0.5)/A19stdlife))</f>
        <v>0</v>
      </c>
      <c r="AE356" s="251">
        <f ca="1">IF(A19stdlife="n/a","n/a",IF(AE$3&gt;(A19stdlife+$E356),('PTRM input'!$K$403*(1+rvanilla05)^0.5)-SUM($K356:AD356),('PTRM input'!$K$403*(1+rvanilla05)^0.5)/A19stdlife))</f>
        <v>0</v>
      </c>
      <c r="AF356" s="251">
        <f ca="1">IF(A19stdlife="n/a","n/a",IF(AF$3&gt;(A19stdlife+$E356),('PTRM input'!$K$403*(1+rvanilla05)^0.5)-SUM($K356:AE356),('PTRM input'!$K$403*(1+rvanilla05)^0.5)/A19stdlife))</f>
        <v>0</v>
      </c>
      <c r="AG356" s="251">
        <f ca="1">IF(A19stdlife="n/a","n/a",IF(AG$3&gt;(A19stdlife+$E356),('PTRM input'!$K$403*(1+rvanilla05)^0.5)-SUM($K356:AF356),('PTRM input'!$K$403*(1+rvanilla05)^0.5)/A19stdlife))</f>
        <v>0</v>
      </c>
      <c r="AH356" s="251">
        <f ca="1">IF(A19stdlife="n/a","n/a",IF(AH$3&gt;(A19stdlife+$E356),('PTRM input'!$K$403*(1+rvanilla05)^0.5)-SUM($K356:AG356),('PTRM input'!$K$403*(1+rvanilla05)^0.5)/A19stdlife))</f>
        <v>0</v>
      </c>
      <c r="AI356" s="251">
        <f ca="1">IF(A19stdlife="n/a","n/a",IF(AI$3&gt;(A19stdlife+$E356),('PTRM input'!$K$403*(1+rvanilla05)^0.5)-SUM($K356:AH356),('PTRM input'!$K$403*(1+rvanilla05)^0.5)/A19stdlife))</f>
        <v>0</v>
      </c>
      <c r="AJ356" s="251">
        <f ca="1">IF(A19stdlife="n/a","n/a",IF(AJ$3&gt;(A19stdlife+$E356),('PTRM input'!$K$403*(1+rvanilla05)^0.5)-SUM($K356:AI356),('PTRM input'!$K$403*(1+rvanilla05)^0.5)/A19stdlife))</f>
        <v>0</v>
      </c>
      <c r="AK356" s="251">
        <f ca="1">IF(A19stdlife="n/a","n/a",IF(AK$3&gt;(A19stdlife+$E356),('PTRM input'!$K$403*(1+rvanilla05)^0.5)-SUM($K356:AJ356),('PTRM input'!$K$403*(1+rvanilla05)^0.5)/A19stdlife))</f>
        <v>0</v>
      </c>
      <c r="AL356" s="251">
        <f ca="1">IF(A19stdlife="n/a","n/a",IF(AL$3&gt;(A19stdlife+$E356),('PTRM input'!$K$403*(1+rvanilla05)^0.5)-SUM($K356:AK356),('PTRM input'!$K$403*(1+rvanilla05)^0.5)/A19stdlife))</f>
        <v>0</v>
      </c>
      <c r="AM356" s="251">
        <f ca="1">IF(A19stdlife="n/a","n/a",IF(AM$3&gt;(A19stdlife+$E356),('PTRM input'!$K$403*(1+rvanilla05)^0.5)-SUM($K356:AL356),('PTRM input'!$K$403*(1+rvanilla05)^0.5)/A19stdlife))</f>
        <v>0</v>
      </c>
      <c r="AN356" s="251">
        <f ca="1">IF(A19stdlife="n/a","n/a",IF(AN$3&gt;(A19stdlife+$E356),('PTRM input'!$K$403*(1+rvanilla05)^0.5)-SUM($K356:AM356),('PTRM input'!$K$403*(1+rvanilla05)^0.5)/A19stdlife))</f>
        <v>0</v>
      </c>
      <c r="AO356" s="251">
        <f ca="1">IF(A19stdlife="n/a","n/a",IF(AO$3&gt;(A19stdlife+$E356),('PTRM input'!$K$403*(1+rvanilla05)^0.5)-SUM($K356:AN356),('PTRM input'!$K$403*(1+rvanilla05)^0.5)/A19stdlife))</f>
        <v>0</v>
      </c>
      <c r="AP356" s="251">
        <f ca="1">IF(A19stdlife="n/a","n/a",IF(AP$3&gt;(A19stdlife+$E356),('PTRM input'!$K$403*(1+rvanilla05)^0.5)-SUM($K356:AO356),('PTRM input'!$K$403*(1+rvanilla05)^0.5)/A19stdlife))</f>
        <v>0</v>
      </c>
      <c r="AQ356" s="251">
        <f ca="1">IF(A19stdlife="n/a","n/a",IF(AQ$3&gt;(A19stdlife+$E356),('PTRM input'!$K$403*(1+rvanilla05)^0.5)-SUM($K356:AP356),('PTRM input'!$K$403*(1+rvanilla05)^0.5)/A19stdlife))</f>
        <v>0</v>
      </c>
      <c r="AR356" s="251">
        <f ca="1">IF(A19stdlife="n/a","n/a",IF(AR$3&gt;(A19stdlife+$E356),('PTRM input'!$K$403*(1+rvanilla05)^0.5)-SUM($K356:AQ356),('PTRM input'!$K$403*(1+rvanilla05)^0.5)/A19stdlife))</f>
        <v>0</v>
      </c>
      <c r="AS356" s="251">
        <f ca="1">IF(A19stdlife="n/a","n/a",IF(AS$3&gt;(A19stdlife+$E356),('PTRM input'!$K$403*(1+rvanilla05)^0.5)-SUM($K356:AR356),('PTRM input'!$K$403*(1+rvanilla05)^0.5)/A19stdlife))</f>
        <v>0</v>
      </c>
      <c r="AT356" s="251">
        <f ca="1">IF(A19stdlife="n/a","n/a",IF(AT$3&gt;(A19stdlife+$E356),('PTRM input'!$K$403*(1+rvanilla05)^0.5)-SUM($K356:AS356),('PTRM input'!$K$403*(1+rvanilla05)^0.5)/A19stdlife))</f>
        <v>0</v>
      </c>
      <c r="AU356" s="251">
        <f ca="1">IF(A19stdlife="n/a","n/a",IF(AU$3&gt;(A19stdlife+$E356),('PTRM input'!$K$403*(1+rvanilla05)^0.5)-SUM($K356:AT356),('PTRM input'!$K$403*(1+rvanilla05)^0.5)/A19stdlife))</f>
        <v>0</v>
      </c>
      <c r="AV356" s="251">
        <f ca="1">IF(A19stdlife="n/a","n/a",IF(AV$3&gt;(A19stdlife+$E356),('PTRM input'!$K$403*(1+rvanilla05)^0.5)-SUM($K356:AU356),('PTRM input'!$K$403*(1+rvanilla05)^0.5)/A19stdlife))</f>
        <v>0</v>
      </c>
      <c r="AW356" s="251">
        <f ca="1">IF(A19stdlife="n/a","n/a",IF(AW$3&gt;(A19stdlife+$E356),('PTRM input'!$K$403*(1+rvanilla05)^0.5)-SUM($K356:AV356),('PTRM input'!$K$403*(1+rvanilla05)^0.5)/A19stdlife))</f>
        <v>0</v>
      </c>
      <c r="AX356" s="251">
        <f ca="1">IF(A19stdlife="n/a","n/a",IF(AX$3&gt;(A19stdlife+$E356),('PTRM input'!$K$403*(1+rvanilla05)^0.5)-SUM($K356:AW356),('PTRM input'!$K$403*(1+rvanilla05)^0.5)/A19stdlife))</f>
        <v>0</v>
      </c>
      <c r="AY356" s="251">
        <f ca="1">IF(A19stdlife="n/a","n/a",IF(AY$3&gt;(A19stdlife+$E356),('PTRM input'!$K$403*(1+rvanilla05)^0.5)-SUM($K356:AX356),('PTRM input'!$K$403*(1+rvanilla05)^0.5)/A19stdlife))</f>
        <v>0</v>
      </c>
      <c r="AZ356" s="251">
        <f ca="1">IF(A19stdlife="n/a","n/a",IF(AZ$3&gt;(A19stdlife+$E356),('PTRM input'!$K$403*(1+rvanilla05)^0.5)-SUM($K356:AY356),('PTRM input'!$K$403*(1+rvanilla05)^0.5)/A19stdlife))</f>
        <v>0</v>
      </c>
      <c r="BA356" s="251">
        <f ca="1">IF(A19stdlife="n/a","n/a",IF(BA$3&gt;(A19stdlife+$E356),('PTRM input'!$K$403*(1+rvanilla05)^0.5)-SUM($K356:AZ356),('PTRM input'!$K$403*(1+rvanilla05)^0.5)/A19stdlife))</f>
        <v>0</v>
      </c>
      <c r="BB356" s="251">
        <f ca="1">IF(A19stdlife="n/a","n/a",IF(BB$3&gt;(A19stdlife+$E356),('PTRM input'!$K$403*(1+rvanilla05)^0.5)-SUM($K356:BA356),('PTRM input'!$K$403*(1+rvanilla05)^0.5)/A19stdlife))</f>
        <v>0</v>
      </c>
      <c r="BC356" s="251">
        <f ca="1">IF(A19stdlife="n/a","n/a",IF(BC$3&gt;(A19stdlife+$E356),('PTRM input'!$K$403*(1+rvanilla05)^0.5)-SUM($K356:BB356),('PTRM input'!$K$403*(1+rvanilla05)^0.5)/A19stdlife))</f>
        <v>0</v>
      </c>
      <c r="BD356" s="251">
        <f ca="1">IF(A19stdlife="n/a","n/a",IF(BD$3&gt;(A19stdlife+$E356),('PTRM input'!$K$403*(1+rvanilla05)^0.5)-SUM($K356:BC356),('PTRM input'!$K$403*(1+rvanilla05)^0.5)/A19stdlife))</f>
        <v>0</v>
      </c>
      <c r="BE356" s="251">
        <f ca="1">IF(A19stdlife="n/a","n/a",IF(BE$3&gt;(A19stdlife+$E356),('PTRM input'!$K$403*(1+rvanilla05)^0.5)-SUM($K356:BD356),('PTRM input'!$K$403*(1+rvanilla05)^0.5)/A19stdlife))</f>
        <v>0</v>
      </c>
      <c r="BF356" s="251">
        <f ca="1">IF(A19stdlife="n/a","n/a",IF(BF$3&gt;(A19stdlife+$E356),('PTRM input'!$K$403*(1+rvanilla05)^0.5)-SUM($K356:BE356),('PTRM input'!$K$403*(1+rvanilla05)^0.5)/A19stdlife))</f>
        <v>0</v>
      </c>
      <c r="BG356" s="251">
        <f ca="1">IF(A19stdlife="n/a","n/a",IF(BG$3&gt;(A19stdlife+$E356),('PTRM input'!$K$403*(1+rvanilla05)^0.5)-SUM($K356:BF356),('PTRM input'!$K$403*(1+rvanilla05)^0.5)/A19stdlife))</f>
        <v>0</v>
      </c>
      <c r="BH356" s="251">
        <f ca="1">IF(A19stdlife="n/a","n/a",IF(BH$3&gt;(A19stdlife+$E356),('PTRM input'!$K$403*(1+rvanilla05)^0.5)-SUM($K356:BG356),('PTRM input'!$K$403*(1+rvanilla05)^0.5)/A19stdlife))</f>
        <v>0</v>
      </c>
      <c r="BI356" s="251">
        <f ca="1">IF(A19stdlife="n/a","n/a",IF(BI$3&gt;(A19stdlife+$E356),('PTRM input'!$K$403*(1+rvanilla05)^0.5)-SUM($K356:BH356),('PTRM input'!$K$403*(1+rvanilla05)^0.5)/A19stdlife))</f>
        <v>0</v>
      </c>
      <c r="BJ356" s="116"/>
      <c r="BK356" s="116"/>
      <c r="BL356" s="116"/>
      <c r="BM356" s="116"/>
    </row>
    <row r="357" spans="1:65" hidden="1" outlineLevel="2">
      <c r="A357" s="116"/>
      <c r="B357" s="19"/>
      <c r="C357" s="18"/>
      <c r="D357" s="760"/>
      <c r="E357" s="86">
        <v>6</v>
      </c>
      <c r="F357" s="259"/>
      <c r="G357" s="434"/>
      <c r="H357" s="435"/>
      <c r="I357" s="435"/>
      <c r="J357" s="435"/>
      <c r="K357" s="435"/>
      <c r="L357" s="619"/>
      <c r="M357" s="433">
        <f ca="1">IF(A19stdlife="n/a","n/a",IF(M$3&gt;(A19stdlife+$E357),('PTRM input'!$L$403*(1+rvanilla06)^0.5)-SUM($L357:L357),('PTRM input'!$L$403*(1+rvanilla06)^0.5)/A19stdlife))</f>
        <v>0</v>
      </c>
      <c r="N357" s="433">
        <f ca="1">IF(A19stdlife="n/a","n/a",IF(N$3&gt;(A19stdlife+$E357),('PTRM input'!$L$403*(1+rvanilla06)^0.5)-SUM($L357:M357),('PTRM input'!$L$403*(1+rvanilla06)^0.5)/A19stdlife))</f>
        <v>0</v>
      </c>
      <c r="O357" s="433">
        <f ca="1">IF(A19stdlife="n/a","n/a",IF(O$3&gt;(A19stdlife+$E357),('PTRM input'!$L$403*(1+rvanilla06)^0.5)-SUM($L357:N357),('PTRM input'!$L$403*(1+rvanilla06)^0.5)/A19stdlife))</f>
        <v>0</v>
      </c>
      <c r="P357" s="433">
        <f ca="1">IF(A19stdlife="n/a","n/a",IF(P$3&gt;(A19stdlife+$E357),('PTRM input'!$L$403*(1+rvanilla06)^0.5)-SUM($L357:O357),('PTRM input'!$L$403*(1+rvanilla06)^0.5)/A19stdlife))</f>
        <v>0</v>
      </c>
      <c r="Q357" s="433">
        <f ca="1">IF(A19stdlife="n/a","n/a",IF(Q$3&gt;(A19stdlife+$E357),('PTRM input'!$L$403*(1+rvanilla06)^0.5)-SUM($L357:P357),('PTRM input'!$L$403*(1+rvanilla06)^0.5)/A19stdlife))</f>
        <v>0</v>
      </c>
      <c r="R357" s="251">
        <f ca="1">IF(A19stdlife="n/a","n/a",IF(R$3&gt;(A19stdlife+$E357),('PTRM input'!$L$403*(1+rvanilla06)^0.5)-SUM($L357:Q357),('PTRM input'!$L$403*(1+rvanilla06)^0.5)/A19stdlife))</f>
        <v>0</v>
      </c>
      <c r="S357" s="251">
        <f ca="1">IF(A19stdlife="n/a","n/a",IF(S$3&gt;(A19stdlife+$E357),('PTRM input'!$L$403*(1+rvanilla06)^0.5)-SUM($L357:R357),('PTRM input'!$L$403*(1+rvanilla06)^0.5)/A19stdlife))</f>
        <v>0</v>
      </c>
      <c r="T357" s="251">
        <f ca="1">IF(A19stdlife="n/a","n/a",IF(T$3&gt;(A19stdlife+$E357),('PTRM input'!$L$403*(1+rvanilla06)^0.5)-SUM($L357:S357),('PTRM input'!$L$403*(1+rvanilla06)^0.5)/A19stdlife))</f>
        <v>0</v>
      </c>
      <c r="U357" s="251">
        <f ca="1">IF(A19stdlife="n/a","n/a",IF(U$3&gt;(A19stdlife+$E357),('PTRM input'!$L$403*(1+rvanilla06)^0.5)-SUM($L357:T357),('PTRM input'!$L$403*(1+rvanilla06)^0.5)/A19stdlife))</f>
        <v>0</v>
      </c>
      <c r="V357" s="251">
        <f ca="1">IF(A19stdlife="n/a","n/a",IF(V$3&gt;(A19stdlife+$E357),('PTRM input'!$L$403*(1+rvanilla06)^0.5)-SUM($L357:U357),('PTRM input'!$L$403*(1+rvanilla06)^0.5)/A19stdlife))</f>
        <v>0</v>
      </c>
      <c r="W357" s="251">
        <f ca="1">IF(A19stdlife="n/a","n/a",IF(W$3&gt;(A19stdlife+$E357),('PTRM input'!$L$403*(1+rvanilla06)^0.5)-SUM($L357:V357),('PTRM input'!$L$403*(1+rvanilla06)^0.5)/A19stdlife))</f>
        <v>0</v>
      </c>
      <c r="X357" s="251">
        <f ca="1">IF(A19stdlife="n/a","n/a",IF(X$3&gt;(A19stdlife+$E357),('PTRM input'!$L$403*(1+rvanilla06)^0.5)-SUM($L357:W357),('PTRM input'!$L$403*(1+rvanilla06)^0.5)/A19stdlife))</f>
        <v>0</v>
      </c>
      <c r="Y357" s="251">
        <f ca="1">IF(A19stdlife="n/a","n/a",IF(Y$3&gt;(A19stdlife+$E357),('PTRM input'!$L$403*(1+rvanilla06)^0.5)-SUM($L357:X357),('PTRM input'!$L$403*(1+rvanilla06)^0.5)/A19stdlife))</f>
        <v>0</v>
      </c>
      <c r="Z357" s="251">
        <f ca="1">IF(A19stdlife="n/a","n/a",IF(Z$3&gt;(A19stdlife+$E357),('PTRM input'!$L$403*(1+rvanilla06)^0.5)-SUM($L357:Y357),('PTRM input'!$L$403*(1+rvanilla06)^0.5)/A19stdlife))</f>
        <v>0</v>
      </c>
      <c r="AA357" s="251">
        <f ca="1">IF(A19stdlife="n/a","n/a",IF(AA$3&gt;(A19stdlife+$E357),('PTRM input'!$L$403*(1+rvanilla06)^0.5)-SUM($L357:Z357),('PTRM input'!$L$403*(1+rvanilla06)^0.5)/A19stdlife))</f>
        <v>0</v>
      </c>
      <c r="AB357" s="251">
        <f ca="1">IF(A19stdlife="n/a","n/a",IF(AB$3&gt;(A19stdlife+$E357),('PTRM input'!$L$403*(1+rvanilla06)^0.5)-SUM($L357:AA357),('PTRM input'!$L$403*(1+rvanilla06)^0.5)/A19stdlife))</f>
        <v>0</v>
      </c>
      <c r="AC357" s="251">
        <f ca="1">IF(A19stdlife="n/a","n/a",IF(AC$3&gt;(A19stdlife+$E357),('PTRM input'!$L$403*(1+rvanilla06)^0.5)-SUM($L357:AB357),('PTRM input'!$L$403*(1+rvanilla06)^0.5)/A19stdlife))</f>
        <v>0</v>
      </c>
      <c r="AD357" s="251">
        <f ca="1">IF(A19stdlife="n/a","n/a",IF(AD$3&gt;(A19stdlife+$E357),('PTRM input'!$L$403*(1+rvanilla06)^0.5)-SUM($L357:AC357),('PTRM input'!$L$403*(1+rvanilla06)^0.5)/A19stdlife))</f>
        <v>0</v>
      </c>
      <c r="AE357" s="251">
        <f ca="1">IF(A19stdlife="n/a","n/a",IF(AE$3&gt;(A19stdlife+$E357),('PTRM input'!$L$403*(1+rvanilla06)^0.5)-SUM($L357:AD357),('PTRM input'!$L$403*(1+rvanilla06)^0.5)/A19stdlife))</f>
        <v>0</v>
      </c>
      <c r="AF357" s="251">
        <f ca="1">IF(A19stdlife="n/a","n/a",IF(AF$3&gt;(A19stdlife+$E357),('PTRM input'!$L$403*(1+rvanilla06)^0.5)-SUM($L357:AE357),('PTRM input'!$L$403*(1+rvanilla06)^0.5)/A19stdlife))</f>
        <v>0</v>
      </c>
      <c r="AG357" s="251">
        <f ca="1">IF(A19stdlife="n/a","n/a",IF(AG$3&gt;(A19stdlife+$E357),('PTRM input'!$L$403*(1+rvanilla06)^0.5)-SUM($L357:AF357),('PTRM input'!$L$403*(1+rvanilla06)^0.5)/A19stdlife))</f>
        <v>0</v>
      </c>
      <c r="AH357" s="251">
        <f ca="1">IF(A19stdlife="n/a","n/a",IF(AH$3&gt;(A19stdlife+$E357),('PTRM input'!$L$403*(1+rvanilla06)^0.5)-SUM($L357:AG357),('PTRM input'!$L$403*(1+rvanilla06)^0.5)/A19stdlife))</f>
        <v>0</v>
      </c>
      <c r="AI357" s="251">
        <f ca="1">IF(A19stdlife="n/a","n/a",IF(AI$3&gt;(A19stdlife+$E357),('PTRM input'!$L$403*(1+rvanilla06)^0.5)-SUM($L357:AH357),('PTRM input'!$L$403*(1+rvanilla06)^0.5)/A19stdlife))</f>
        <v>0</v>
      </c>
      <c r="AJ357" s="251">
        <f ca="1">IF(A19stdlife="n/a","n/a",IF(AJ$3&gt;(A19stdlife+$E357),('PTRM input'!$L$403*(1+rvanilla06)^0.5)-SUM($L357:AI357),('PTRM input'!$L$403*(1+rvanilla06)^0.5)/A19stdlife))</f>
        <v>0</v>
      </c>
      <c r="AK357" s="251">
        <f ca="1">IF(A19stdlife="n/a","n/a",IF(AK$3&gt;(A19stdlife+$E357),('PTRM input'!$L$403*(1+rvanilla06)^0.5)-SUM($L357:AJ357),('PTRM input'!$L$403*(1+rvanilla06)^0.5)/A19stdlife))</f>
        <v>0</v>
      </c>
      <c r="AL357" s="251">
        <f ca="1">IF(A19stdlife="n/a","n/a",IF(AL$3&gt;(A19stdlife+$E357),('PTRM input'!$L$403*(1+rvanilla06)^0.5)-SUM($L357:AK357),('PTRM input'!$L$403*(1+rvanilla06)^0.5)/A19stdlife))</f>
        <v>0</v>
      </c>
      <c r="AM357" s="251">
        <f ca="1">IF(A19stdlife="n/a","n/a",IF(AM$3&gt;(A19stdlife+$E357),('PTRM input'!$L$403*(1+rvanilla06)^0.5)-SUM($L357:AL357),('PTRM input'!$L$403*(1+rvanilla06)^0.5)/A19stdlife))</f>
        <v>0</v>
      </c>
      <c r="AN357" s="251">
        <f ca="1">IF(A19stdlife="n/a","n/a",IF(AN$3&gt;(A19stdlife+$E357),('PTRM input'!$L$403*(1+rvanilla06)^0.5)-SUM($L357:AM357),('PTRM input'!$L$403*(1+rvanilla06)^0.5)/A19stdlife))</f>
        <v>0</v>
      </c>
      <c r="AO357" s="251">
        <f ca="1">IF(A19stdlife="n/a","n/a",IF(AO$3&gt;(A19stdlife+$E357),('PTRM input'!$L$403*(1+rvanilla06)^0.5)-SUM($L357:AN357),('PTRM input'!$L$403*(1+rvanilla06)^0.5)/A19stdlife))</f>
        <v>0</v>
      </c>
      <c r="AP357" s="251">
        <f ca="1">IF(A19stdlife="n/a","n/a",IF(AP$3&gt;(A19stdlife+$E357),('PTRM input'!$L$403*(1+rvanilla06)^0.5)-SUM($L357:AO357),('PTRM input'!$L$403*(1+rvanilla06)^0.5)/A19stdlife))</f>
        <v>0</v>
      </c>
      <c r="AQ357" s="251">
        <f ca="1">IF(A19stdlife="n/a","n/a",IF(AQ$3&gt;(A19stdlife+$E357),('PTRM input'!$L$403*(1+rvanilla06)^0.5)-SUM($L357:AP357),('PTRM input'!$L$403*(1+rvanilla06)^0.5)/A19stdlife))</f>
        <v>0</v>
      </c>
      <c r="AR357" s="251">
        <f ca="1">IF(A19stdlife="n/a","n/a",IF(AR$3&gt;(A19stdlife+$E357),('PTRM input'!$L$403*(1+rvanilla06)^0.5)-SUM($L357:AQ357),('PTRM input'!$L$403*(1+rvanilla06)^0.5)/A19stdlife))</f>
        <v>0</v>
      </c>
      <c r="AS357" s="251">
        <f ca="1">IF(A19stdlife="n/a","n/a",IF(AS$3&gt;(A19stdlife+$E357),('PTRM input'!$L$403*(1+rvanilla06)^0.5)-SUM($L357:AR357),('PTRM input'!$L$403*(1+rvanilla06)^0.5)/A19stdlife))</f>
        <v>0</v>
      </c>
      <c r="AT357" s="251">
        <f ca="1">IF(A19stdlife="n/a","n/a",IF(AT$3&gt;(A19stdlife+$E357),('PTRM input'!$L$403*(1+rvanilla06)^0.5)-SUM($L357:AS357),('PTRM input'!$L$403*(1+rvanilla06)^0.5)/A19stdlife))</f>
        <v>0</v>
      </c>
      <c r="AU357" s="251">
        <f ca="1">IF(A19stdlife="n/a","n/a",IF(AU$3&gt;(A19stdlife+$E357),('PTRM input'!$L$403*(1+rvanilla06)^0.5)-SUM($L357:AT357),('PTRM input'!$L$403*(1+rvanilla06)^0.5)/A19stdlife))</f>
        <v>0</v>
      </c>
      <c r="AV357" s="251">
        <f ca="1">IF(A19stdlife="n/a","n/a",IF(AV$3&gt;(A19stdlife+$E357),('PTRM input'!$L$403*(1+rvanilla06)^0.5)-SUM($L357:AU357),('PTRM input'!$L$403*(1+rvanilla06)^0.5)/A19stdlife))</f>
        <v>0</v>
      </c>
      <c r="AW357" s="251">
        <f ca="1">IF(A19stdlife="n/a","n/a",IF(AW$3&gt;(A19stdlife+$E357),('PTRM input'!$L$403*(1+rvanilla06)^0.5)-SUM($L357:AV357),('PTRM input'!$L$403*(1+rvanilla06)^0.5)/A19stdlife))</f>
        <v>0</v>
      </c>
      <c r="AX357" s="251">
        <f ca="1">IF(A19stdlife="n/a","n/a",IF(AX$3&gt;(A19stdlife+$E357),('PTRM input'!$L$403*(1+rvanilla06)^0.5)-SUM($L357:AW357),('PTRM input'!$L$403*(1+rvanilla06)^0.5)/A19stdlife))</f>
        <v>0</v>
      </c>
      <c r="AY357" s="251">
        <f ca="1">IF(A19stdlife="n/a","n/a",IF(AY$3&gt;(A19stdlife+$E357),('PTRM input'!$L$403*(1+rvanilla06)^0.5)-SUM($L357:AX357),('PTRM input'!$L$403*(1+rvanilla06)^0.5)/A19stdlife))</f>
        <v>0</v>
      </c>
      <c r="AZ357" s="251">
        <f ca="1">IF(A19stdlife="n/a","n/a",IF(AZ$3&gt;(A19stdlife+$E357),('PTRM input'!$L$403*(1+rvanilla06)^0.5)-SUM($L357:AY357),('PTRM input'!$L$403*(1+rvanilla06)^0.5)/A19stdlife))</f>
        <v>0</v>
      </c>
      <c r="BA357" s="251">
        <f ca="1">IF(A19stdlife="n/a","n/a",IF(BA$3&gt;(A19stdlife+$E357),('PTRM input'!$L$403*(1+rvanilla06)^0.5)-SUM($L357:AZ357),('PTRM input'!$L$403*(1+rvanilla06)^0.5)/A19stdlife))</f>
        <v>0</v>
      </c>
      <c r="BB357" s="251">
        <f ca="1">IF(A19stdlife="n/a","n/a",IF(BB$3&gt;(A19stdlife+$E357),('PTRM input'!$L$403*(1+rvanilla06)^0.5)-SUM($L357:BA357),('PTRM input'!$L$403*(1+rvanilla06)^0.5)/A19stdlife))</f>
        <v>0</v>
      </c>
      <c r="BC357" s="251">
        <f ca="1">IF(A19stdlife="n/a","n/a",IF(BC$3&gt;(A19stdlife+$E357),('PTRM input'!$L$403*(1+rvanilla06)^0.5)-SUM($L357:BB357),('PTRM input'!$L$403*(1+rvanilla06)^0.5)/A19stdlife))</f>
        <v>0</v>
      </c>
      <c r="BD357" s="251">
        <f ca="1">IF(A19stdlife="n/a","n/a",IF(BD$3&gt;(A19stdlife+$E357),('PTRM input'!$L$403*(1+rvanilla06)^0.5)-SUM($L357:BC357),('PTRM input'!$L$403*(1+rvanilla06)^0.5)/A19stdlife))</f>
        <v>0</v>
      </c>
      <c r="BE357" s="251">
        <f ca="1">IF(A19stdlife="n/a","n/a",IF(BE$3&gt;(A19stdlife+$E357),('PTRM input'!$L$403*(1+rvanilla06)^0.5)-SUM($L357:BD357),('PTRM input'!$L$403*(1+rvanilla06)^0.5)/A19stdlife))</f>
        <v>0</v>
      </c>
      <c r="BF357" s="251">
        <f ca="1">IF(A19stdlife="n/a","n/a",IF(BF$3&gt;(A19stdlife+$E357),('PTRM input'!$L$403*(1+rvanilla06)^0.5)-SUM($L357:BE357),('PTRM input'!$L$403*(1+rvanilla06)^0.5)/A19stdlife))</f>
        <v>0</v>
      </c>
      <c r="BG357" s="251">
        <f ca="1">IF(A19stdlife="n/a","n/a",IF(BG$3&gt;(A19stdlife+$E357),('PTRM input'!$L$403*(1+rvanilla06)^0.5)-SUM($L357:BF357),('PTRM input'!$L$403*(1+rvanilla06)^0.5)/A19stdlife))</f>
        <v>0</v>
      </c>
      <c r="BH357" s="251">
        <f ca="1">IF(A19stdlife="n/a","n/a",IF(BH$3&gt;(A19stdlife+$E357),('PTRM input'!$L$403*(1+rvanilla06)^0.5)-SUM($L357:BG357),('PTRM input'!$L$403*(1+rvanilla06)^0.5)/A19stdlife))</f>
        <v>0</v>
      </c>
      <c r="BI357" s="251">
        <f ca="1">IF(A19stdlife="n/a","n/a",IF(BI$3&gt;(A19stdlife+$E357),('PTRM input'!$L$403*(1+rvanilla06)^0.5)-SUM($L357:BH357),('PTRM input'!$L$403*(1+rvanilla06)^0.5)/A19stdlife))</f>
        <v>0</v>
      </c>
      <c r="BJ357" s="116"/>
      <c r="BK357" s="116"/>
      <c r="BL357" s="116"/>
      <c r="BM357" s="116"/>
    </row>
    <row r="358" spans="1:65" hidden="1" outlineLevel="2">
      <c r="A358" s="116"/>
      <c r="B358" s="19"/>
      <c r="C358" s="18"/>
      <c r="D358" s="760"/>
      <c r="E358" s="86">
        <v>7</v>
      </c>
      <c r="F358" s="259"/>
      <c r="G358" s="434"/>
      <c r="H358" s="435"/>
      <c r="I358" s="435"/>
      <c r="J358" s="435"/>
      <c r="K358" s="435"/>
      <c r="L358" s="435"/>
      <c r="M358" s="619"/>
      <c r="N358" s="433">
        <f ca="1">IF(A19stdlife="n/a","n/a",IF(N$3&gt;(A19stdlife+$E358),('PTRM input'!$M$403*(1+rvanilla07)^0.5)-SUM($M358:M358),('PTRM input'!$M$403*(1+rvanilla07)^0.5)/A19stdlife))</f>
        <v>0</v>
      </c>
      <c r="O358" s="433">
        <f ca="1">IF(A19stdlife="n/a","n/a",IF(O$3&gt;(A19stdlife+$E358),('PTRM input'!$M$403*(1+rvanilla07)^0.5)-SUM($M358:N358),('PTRM input'!$M$403*(1+rvanilla07)^0.5)/A19stdlife))</f>
        <v>0</v>
      </c>
      <c r="P358" s="433">
        <f ca="1">IF(A19stdlife="n/a","n/a",IF(P$3&gt;(A19stdlife+$E358),('PTRM input'!$M$403*(1+rvanilla07)^0.5)-SUM($M358:O358),('PTRM input'!$M$403*(1+rvanilla07)^0.5)/A19stdlife))</f>
        <v>0</v>
      </c>
      <c r="Q358" s="433">
        <f ca="1">IF(A19stdlife="n/a","n/a",IF(Q$3&gt;(A19stdlife+$E358),('PTRM input'!$M$403*(1+rvanilla07)^0.5)-SUM($M358:P358),('PTRM input'!$M$403*(1+rvanilla07)^0.5)/A19stdlife))</f>
        <v>0</v>
      </c>
      <c r="R358" s="251">
        <f ca="1">IF(A19stdlife="n/a","n/a",IF(R$3&gt;(A19stdlife+$E358),('PTRM input'!$M$403*(1+rvanilla07)^0.5)-SUM($M358:Q358),('PTRM input'!$M$403*(1+rvanilla07)^0.5)/A19stdlife))</f>
        <v>0</v>
      </c>
      <c r="S358" s="251">
        <f ca="1">IF(A19stdlife="n/a","n/a",IF(S$3&gt;(A19stdlife+$E358),('PTRM input'!$M$403*(1+rvanilla07)^0.5)-SUM($M358:R358),('PTRM input'!$M$403*(1+rvanilla07)^0.5)/A19stdlife))</f>
        <v>0</v>
      </c>
      <c r="T358" s="251">
        <f ca="1">IF(A19stdlife="n/a","n/a",IF(T$3&gt;(A19stdlife+$E358),('PTRM input'!$M$403*(1+rvanilla07)^0.5)-SUM($M358:S358),('PTRM input'!$M$403*(1+rvanilla07)^0.5)/A19stdlife))</f>
        <v>0</v>
      </c>
      <c r="U358" s="251">
        <f ca="1">IF(A19stdlife="n/a","n/a",IF(U$3&gt;(A19stdlife+$E358),('PTRM input'!$M$403*(1+rvanilla07)^0.5)-SUM($M358:T358),('PTRM input'!$M$403*(1+rvanilla07)^0.5)/A19stdlife))</f>
        <v>0</v>
      </c>
      <c r="V358" s="251">
        <f ca="1">IF(A19stdlife="n/a","n/a",IF(V$3&gt;(A19stdlife+$E358),('PTRM input'!$M$403*(1+rvanilla07)^0.5)-SUM($M358:U358),('PTRM input'!$M$403*(1+rvanilla07)^0.5)/A19stdlife))</f>
        <v>0</v>
      </c>
      <c r="W358" s="251">
        <f ca="1">IF(A19stdlife="n/a","n/a",IF(W$3&gt;(A19stdlife+$E358),('PTRM input'!$M$403*(1+rvanilla07)^0.5)-SUM($M358:V358),('PTRM input'!$M$403*(1+rvanilla07)^0.5)/A19stdlife))</f>
        <v>0</v>
      </c>
      <c r="X358" s="251">
        <f ca="1">IF(A19stdlife="n/a","n/a",IF(X$3&gt;(A19stdlife+$E358),('PTRM input'!$M$403*(1+rvanilla07)^0.5)-SUM($M358:W358),('PTRM input'!$M$403*(1+rvanilla07)^0.5)/A19stdlife))</f>
        <v>0</v>
      </c>
      <c r="Y358" s="251">
        <f ca="1">IF(A19stdlife="n/a","n/a",IF(Y$3&gt;(A19stdlife+$E358),('PTRM input'!$M$403*(1+rvanilla07)^0.5)-SUM($M358:X358),('PTRM input'!$M$403*(1+rvanilla07)^0.5)/A19stdlife))</f>
        <v>0</v>
      </c>
      <c r="Z358" s="251">
        <f ca="1">IF(A19stdlife="n/a","n/a",IF(Z$3&gt;(A19stdlife+$E358),('PTRM input'!$M$403*(1+rvanilla07)^0.5)-SUM($M358:Y358),('PTRM input'!$M$403*(1+rvanilla07)^0.5)/A19stdlife))</f>
        <v>0</v>
      </c>
      <c r="AA358" s="251">
        <f ca="1">IF(A19stdlife="n/a","n/a",IF(AA$3&gt;(A19stdlife+$E358),('PTRM input'!$M$403*(1+rvanilla07)^0.5)-SUM($M358:Z358),('PTRM input'!$M$403*(1+rvanilla07)^0.5)/A19stdlife))</f>
        <v>0</v>
      </c>
      <c r="AB358" s="251">
        <f ca="1">IF(A19stdlife="n/a","n/a",IF(AB$3&gt;(A19stdlife+$E358),('PTRM input'!$M$403*(1+rvanilla07)^0.5)-SUM($M358:AA358),('PTRM input'!$M$403*(1+rvanilla07)^0.5)/A19stdlife))</f>
        <v>0</v>
      </c>
      <c r="AC358" s="251">
        <f ca="1">IF(A19stdlife="n/a","n/a",IF(AC$3&gt;(A19stdlife+$E358),('PTRM input'!$M$403*(1+rvanilla07)^0.5)-SUM($M358:AB358),('PTRM input'!$M$403*(1+rvanilla07)^0.5)/A19stdlife))</f>
        <v>0</v>
      </c>
      <c r="AD358" s="251">
        <f ca="1">IF(A19stdlife="n/a","n/a",IF(AD$3&gt;(A19stdlife+$E358),('PTRM input'!$M$403*(1+rvanilla07)^0.5)-SUM($M358:AC358),('PTRM input'!$M$403*(1+rvanilla07)^0.5)/A19stdlife))</f>
        <v>0</v>
      </c>
      <c r="AE358" s="251">
        <f ca="1">IF(A19stdlife="n/a","n/a",IF(AE$3&gt;(A19stdlife+$E358),('PTRM input'!$M$403*(1+rvanilla07)^0.5)-SUM($M358:AD358),('PTRM input'!$M$403*(1+rvanilla07)^0.5)/A19stdlife))</f>
        <v>0</v>
      </c>
      <c r="AF358" s="251">
        <f ca="1">IF(A19stdlife="n/a","n/a",IF(AF$3&gt;(A19stdlife+$E358),('PTRM input'!$M$403*(1+rvanilla07)^0.5)-SUM($M358:AE358),('PTRM input'!$M$403*(1+rvanilla07)^0.5)/A19stdlife))</f>
        <v>0</v>
      </c>
      <c r="AG358" s="251">
        <f ca="1">IF(A19stdlife="n/a","n/a",IF(AG$3&gt;(A19stdlife+$E358),('PTRM input'!$M$403*(1+rvanilla07)^0.5)-SUM($M358:AF358),('PTRM input'!$M$403*(1+rvanilla07)^0.5)/A19stdlife))</f>
        <v>0</v>
      </c>
      <c r="AH358" s="251">
        <f ca="1">IF(A19stdlife="n/a","n/a",IF(AH$3&gt;(A19stdlife+$E358),('PTRM input'!$M$403*(1+rvanilla07)^0.5)-SUM($M358:AG358),('PTRM input'!$M$403*(1+rvanilla07)^0.5)/A19stdlife))</f>
        <v>0</v>
      </c>
      <c r="AI358" s="251">
        <f ca="1">IF(A19stdlife="n/a","n/a",IF(AI$3&gt;(A19stdlife+$E358),('PTRM input'!$M$403*(1+rvanilla07)^0.5)-SUM($M358:AH358),('PTRM input'!$M$403*(1+rvanilla07)^0.5)/A19stdlife))</f>
        <v>0</v>
      </c>
      <c r="AJ358" s="251">
        <f ca="1">IF(A19stdlife="n/a","n/a",IF(AJ$3&gt;(A19stdlife+$E358),('PTRM input'!$M$403*(1+rvanilla07)^0.5)-SUM($M358:AI358),('PTRM input'!$M$403*(1+rvanilla07)^0.5)/A19stdlife))</f>
        <v>0</v>
      </c>
      <c r="AK358" s="251">
        <f ca="1">IF(A19stdlife="n/a","n/a",IF(AK$3&gt;(A19stdlife+$E358),('PTRM input'!$M$403*(1+rvanilla07)^0.5)-SUM($M358:AJ358),('PTRM input'!$M$403*(1+rvanilla07)^0.5)/A19stdlife))</f>
        <v>0</v>
      </c>
      <c r="AL358" s="251">
        <f ca="1">IF(A19stdlife="n/a","n/a",IF(AL$3&gt;(A19stdlife+$E358),('PTRM input'!$M$403*(1+rvanilla07)^0.5)-SUM($M358:AK358),('PTRM input'!$M$403*(1+rvanilla07)^0.5)/A19stdlife))</f>
        <v>0</v>
      </c>
      <c r="AM358" s="251">
        <f ca="1">IF(A19stdlife="n/a","n/a",IF(AM$3&gt;(A19stdlife+$E358),('PTRM input'!$M$403*(1+rvanilla07)^0.5)-SUM($M358:AL358),('PTRM input'!$M$403*(1+rvanilla07)^0.5)/A19stdlife))</f>
        <v>0</v>
      </c>
      <c r="AN358" s="251">
        <f ca="1">IF(A19stdlife="n/a","n/a",IF(AN$3&gt;(A19stdlife+$E358),('PTRM input'!$M$403*(1+rvanilla07)^0.5)-SUM($M358:AM358),('PTRM input'!$M$403*(1+rvanilla07)^0.5)/A19stdlife))</f>
        <v>0</v>
      </c>
      <c r="AO358" s="251">
        <f ca="1">IF(A19stdlife="n/a","n/a",IF(AO$3&gt;(A19stdlife+$E358),('PTRM input'!$M$403*(1+rvanilla07)^0.5)-SUM($M358:AN358),('PTRM input'!$M$403*(1+rvanilla07)^0.5)/A19stdlife))</f>
        <v>0</v>
      </c>
      <c r="AP358" s="251">
        <f ca="1">IF(A19stdlife="n/a","n/a",IF(AP$3&gt;(A19stdlife+$E358),('PTRM input'!$M$403*(1+rvanilla07)^0.5)-SUM($M358:AO358),('PTRM input'!$M$403*(1+rvanilla07)^0.5)/A19stdlife))</f>
        <v>0</v>
      </c>
      <c r="AQ358" s="251">
        <f ca="1">IF(A19stdlife="n/a","n/a",IF(AQ$3&gt;(A19stdlife+$E358),('PTRM input'!$M$403*(1+rvanilla07)^0.5)-SUM($M358:AP358),('PTRM input'!$M$403*(1+rvanilla07)^0.5)/A19stdlife))</f>
        <v>0</v>
      </c>
      <c r="AR358" s="251">
        <f ca="1">IF(A19stdlife="n/a","n/a",IF(AR$3&gt;(A19stdlife+$E358),('PTRM input'!$M$403*(1+rvanilla07)^0.5)-SUM($M358:AQ358),('PTRM input'!$M$403*(1+rvanilla07)^0.5)/A19stdlife))</f>
        <v>0</v>
      </c>
      <c r="AS358" s="251">
        <f ca="1">IF(A19stdlife="n/a","n/a",IF(AS$3&gt;(A19stdlife+$E358),('PTRM input'!$M$403*(1+rvanilla07)^0.5)-SUM($M358:AR358),('PTRM input'!$M$403*(1+rvanilla07)^0.5)/A19stdlife))</f>
        <v>0</v>
      </c>
      <c r="AT358" s="251">
        <f ca="1">IF(A19stdlife="n/a","n/a",IF(AT$3&gt;(A19stdlife+$E358),('PTRM input'!$M$403*(1+rvanilla07)^0.5)-SUM($M358:AS358),('PTRM input'!$M$403*(1+rvanilla07)^0.5)/A19stdlife))</f>
        <v>0</v>
      </c>
      <c r="AU358" s="251">
        <f ca="1">IF(A19stdlife="n/a","n/a",IF(AU$3&gt;(A19stdlife+$E358),('PTRM input'!$M$403*(1+rvanilla07)^0.5)-SUM($M358:AT358),('PTRM input'!$M$403*(1+rvanilla07)^0.5)/A19stdlife))</f>
        <v>0</v>
      </c>
      <c r="AV358" s="251">
        <f ca="1">IF(A19stdlife="n/a","n/a",IF(AV$3&gt;(A19stdlife+$E358),('PTRM input'!$M$403*(1+rvanilla07)^0.5)-SUM($M358:AU358),('PTRM input'!$M$403*(1+rvanilla07)^0.5)/A19stdlife))</f>
        <v>0</v>
      </c>
      <c r="AW358" s="251">
        <f ca="1">IF(A19stdlife="n/a","n/a",IF(AW$3&gt;(A19stdlife+$E358),('PTRM input'!$M$403*(1+rvanilla07)^0.5)-SUM($M358:AV358),('PTRM input'!$M$403*(1+rvanilla07)^0.5)/A19stdlife))</f>
        <v>0</v>
      </c>
      <c r="AX358" s="251">
        <f ca="1">IF(A19stdlife="n/a","n/a",IF(AX$3&gt;(A19stdlife+$E358),('PTRM input'!$M$403*(1+rvanilla07)^0.5)-SUM($M358:AW358),('PTRM input'!$M$403*(1+rvanilla07)^0.5)/A19stdlife))</f>
        <v>0</v>
      </c>
      <c r="AY358" s="251">
        <f ca="1">IF(A19stdlife="n/a","n/a",IF(AY$3&gt;(A19stdlife+$E358),('PTRM input'!$M$403*(1+rvanilla07)^0.5)-SUM($M358:AX358),('PTRM input'!$M$403*(1+rvanilla07)^0.5)/A19stdlife))</f>
        <v>0</v>
      </c>
      <c r="AZ358" s="251">
        <f ca="1">IF(A19stdlife="n/a","n/a",IF(AZ$3&gt;(A19stdlife+$E358),('PTRM input'!$M$403*(1+rvanilla07)^0.5)-SUM($M358:AY358),('PTRM input'!$M$403*(1+rvanilla07)^0.5)/A19stdlife))</f>
        <v>0</v>
      </c>
      <c r="BA358" s="251">
        <f ca="1">IF(A19stdlife="n/a","n/a",IF(BA$3&gt;(A19stdlife+$E358),('PTRM input'!$M$403*(1+rvanilla07)^0.5)-SUM($M358:AZ358),('PTRM input'!$M$403*(1+rvanilla07)^0.5)/A19stdlife))</f>
        <v>0</v>
      </c>
      <c r="BB358" s="251">
        <f ca="1">IF(A19stdlife="n/a","n/a",IF(BB$3&gt;(A19stdlife+$E358),('PTRM input'!$M$403*(1+rvanilla07)^0.5)-SUM($M358:BA358),('PTRM input'!$M$403*(1+rvanilla07)^0.5)/A19stdlife))</f>
        <v>0</v>
      </c>
      <c r="BC358" s="251">
        <f ca="1">IF(A19stdlife="n/a","n/a",IF(BC$3&gt;(A19stdlife+$E358),('PTRM input'!$M$403*(1+rvanilla07)^0.5)-SUM($M358:BB358),('PTRM input'!$M$403*(1+rvanilla07)^0.5)/A19stdlife))</f>
        <v>0</v>
      </c>
      <c r="BD358" s="251">
        <f ca="1">IF(A19stdlife="n/a","n/a",IF(BD$3&gt;(A19stdlife+$E358),('PTRM input'!$M$403*(1+rvanilla07)^0.5)-SUM($M358:BC358),('PTRM input'!$M$403*(1+rvanilla07)^0.5)/A19stdlife))</f>
        <v>0</v>
      </c>
      <c r="BE358" s="251">
        <f ca="1">IF(A19stdlife="n/a","n/a",IF(BE$3&gt;(A19stdlife+$E358),('PTRM input'!$M$403*(1+rvanilla07)^0.5)-SUM($M358:BD358),('PTRM input'!$M$403*(1+rvanilla07)^0.5)/A19stdlife))</f>
        <v>0</v>
      </c>
      <c r="BF358" s="251">
        <f ca="1">IF(A19stdlife="n/a","n/a",IF(BF$3&gt;(A19stdlife+$E358),('PTRM input'!$M$403*(1+rvanilla07)^0.5)-SUM($M358:BE358),('PTRM input'!$M$403*(1+rvanilla07)^0.5)/A19stdlife))</f>
        <v>0</v>
      </c>
      <c r="BG358" s="251">
        <f ca="1">IF(A19stdlife="n/a","n/a",IF(BG$3&gt;(A19stdlife+$E358),('PTRM input'!$M$403*(1+rvanilla07)^0.5)-SUM($M358:BF358),('PTRM input'!$M$403*(1+rvanilla07)^0.5)/A19stdlife))</f>
        <v>0</v>
      </c>
      <c r="BH358" s="251">
        <f ca="1">IF(A19stdlife="n/a","n/a",IF(BH$3&gt;(A19stdlife+$E358),('PTRM input'!$M$403*(1+rvanilla07)^0.5)-SUM($M358:BG358),('PTRM input'!$M$403*(1+rvanilla07)^0.5)/A19stdlife))</f>
        <v>0</v>
      </c>
      <c r="BI358" s="251">
        <f ca="1">IF(A19stdlife="n/a","n/a",IF(BI$3&gt;(A19stdlife+$E358),('PTRM input'!$M$403*(1+rvanilla07)^0.5)-SUM($M358:BH358),('PTRM input'!$M$403*(1+rvanilla07)^0.5)/A19stdlife))</f>
        <v>0</v>
      </c>
      <c r="BJ358" s="116"/>
      <c r="BK358" s="116"/>
      <c r="BL358" s="116"/>
      <c r="BM358" s="116"/>
    </row>
    <row r="359" spans="1:65" hidden="1" outlineLevel="2">
      <c r="A359" s="116"/>
      <c r="B359" s="19"/>
      <c r="C359" s="18"/>
      <c r="D359" s="760"/>
      <c r="E359" s="86">
        <v>8</v>
      </c>
      <c r="F359" s="259"/>
      <c r="G359" s="434"/>
      <c r="H359" s="435"/>
      <c r="I359" s="435"/>
      <c r="J359" s="435"/>
      <c r="K359" s="435"/>
      <c r="L359" s="435"/>
      <c r="M359" s="435"/>
      <c r="N359" s="619"/>
      <c r="O359" s="433">
        <f ca="1">IF(A19stdlife="n/a","n/a",IF(O$3&gt;(A19stdlife+$E359),('PTRM input'!$N$403*(1+rvanilla08)^0.5)-SUM($N359:N359),('PTRM input'!$N$403*(1+rvanilla08)^0.5)/A19stdlife))</f>
        <v>0</v>
      </c>
      <c r="P359" s="433">
        <f ca="1">IF(A19stdlife="n/a","n/a",IF(P$3&gt;(A19stdlife+$E359),('PTRM input'!$N$403*(1+rvanilla08)^0.5)-SUM($N359:O359),('PTRM input'!$N$403*(1+rvanilla08)^0.5)/A19stdlife))</f>
        <v>0</v>
      </c>
      <c r="Q359" s="433">
        <f ca="1">IF(A19stdlife="n/a","n/a",IF(Q$3&gt;(A19stdlife+$E359),('PTRM input'!$N$403*(1+rvanilla08)^0.5)-SUM($N359:P359),('PTRM input'!$N$403*(1+rvanilla08)^0.5)/A19stdlife))</f>
        <v>0</v>
      </c>
      <c r="R359" s="251">
        <f ca="1">IF(A19stdlife="n/a","n/a",IF(R$3&gt;(A19stdlife+$E359),('PTRM input'!$N$403*(1+rvanilla08)^0.5)-SUM($N359:Q359),('PTRM input'!$N$403*(1+rvanilla08)^0.5)/A19stdlife))</f>
        <v>0</v>
      </c>
      <c r="S359" s="251">
        <f ca="1">IF(A19stdlife="n/a","n/a",IF(S$3&gt;(A19stdlife+$E359),('PTRM input'!$N$403*(1+rvanilla08)^0.5)-SUM($N359:R359),('PTRM input'!$N$403*(1+rvanilla08)^0.5)/A19stdlife))</f>
        <v>0</v>
      </c>
      <c r="T359" s="251">
        <f ca="1">IF(A19stdlife="n/a","n/a",IF(T$3&gt;(A19stdlife+$E359),('PTRM input'!$N$403*(1+rvanilla08)^0.5)-SUM($N359:S359),('PTRM input'!$N$403*(1+rvanilla08)^0.5)/A19stdlife))</f>
        <v>0</v>
      </c>
      <c r="U359" s="251">
        <f ca="1">IF(A19stdlife="n/a","n/a",IF(U$3&gt;(A19stdlife+$E359),('PTRM input'!$N$403*(1+rvanilla08)^0.5)-SUM($N359:T359),('PTRM input'!$N$403*(1+rvanilla08)^0.5)/A19stdlife))</f>
        <v>0</v>
      </c>
      <c r="V359" s="251">
        <f ca="1">IF(A19stdlife="n/a","n/a",IF(V$3&gt;(A19stdlife+$E359),('PTRM input'!$N$403*(1+rvanilla08)^0.5)-SUM($N359:U359),('PTRM input'!$N$403*(1+rvanilla08)^0.5)/A19stdlife))</f>
        <v>0</v>
      </c>
      <c r="W359" s="251">
        <f ca="1">IF(A19stdlife="n/a","n/a",IF(W$3&gt;(A19stdlife+$E359),('PTRM input'!$N$403*(1+rvanilla08)^0.5)-SUM($N359:V359),('PTRM input'!$N$403*(1+rvanilla08)^0.5)/A19stdlife))</f>
        <v>0</v>
      </c>
      <c r="X359" s="251">
        <f ca="1">IF(A19stdlife="n/a","n/a",IF(X$3&gt;(A19stdlife+$E359),('PTRM input'!$N$403*(1+rvanilla08)^0.5)-SUM($N359:W359),('PTRM input'!$N$403*(1+rvanilla08)^0.5)/A19stdlife))</f>
        <v>0</v>
      </c>
      <c r="Y359" s="251">
        <f ca="1">IF(A19stdlife="n/a","n/a",IF(Y$3&gt;(A19stdlife+$E359),('PTRM input'!$N$403*(1+rvanilla08)^0.5)-SUM($N359:X359),('PTRM input'!$N$403*(1+rvanilla08)^0.5)/A19stdlife))</f>
        <v>0</v>
      </c>
      <c r="Z359" s="251">
        <f ca="1">IF(A19stdlife="n/a","n/a",IF(Z$3&gt;(A19stdlife+$E359),('PTRM input'!$N$403*(1+rvanilla08)^0.5)-SUM($N359:Y359),('PTRM input'!$N$403*(1+rvanilla08)^0.5)/A19stdlife))</f>
        <v>0</v>
      </c>
      <c r="AA359" s="251">
        <f ca="1">IF(A19stdlife="n/a","n/a",IF(AA$3&gt;(A19stdlife+$E359),('PTRM input'!$N$403*(1+rvanilla08)^0.5)-SUM($N359:Z359),('PTRM input'!$N$403*(1+rvanilla08)^0.5)/A19stdlife))</f>
        <v>0</v>
      </c>
      <c r="AB359" s="251">
        <f ca="1">IF(A19stdlife="n/a","n/a",IF(AB$3&gt;(A19stdlife+$E359),('PTRM input'!$N$403*(1+rvanilla08)^0.5)-SUM($N359:AA359),('PTRM input'!$N$403*(1+rvanilla08)^0.5)/A19stdlife))</f>
        <v>0</v>
      </c>
      <c r="AC359" s="251">
        <f ca="1">IF(A19stdlife="n/a","n/a",IF(AC$3&gt;(A19stdlife+$E359),('PTRM input'!$N$403*(1+rvanilla08)^0.5)-SUM($N359:AB359),('PTRM input'!$N$403*(1+rvanilla08)^0.5)/A19stdlife))</f>
        <v>0</v>
      </c>
      <c r="AD359" s="251">
        <f ca="1">IF(A19stdlife="n/a","n/a",IF(AD$3&gt;(A19stdlife+$E359),('PTRM input'!$N$403*(1+rvanilla08)^0.5)-SUM($N359:AC359),('PTRM input'!$N$403*(1+rvanilla08)^0.5)/A19stdlife))</f>
        <v>0</v>
      </c>
      <c r="AE359" s="251">
        <f ca="1">IF(A19stdlife="n/a","n/a",IF(AE$3&gt;(A19stdlife+$E359),('PTRM input'!$N$403*(1+rvanilla08)^0.5)-SUM($N359:AD359),('PTRM input'!$N$403*(1+rvanilla08)^0.5)/A19stdlife))</f>
        <v>0</v>
      </c>
      <c r="AF359" s="251">
        <f ca="1">IF(A19stdlife="n/a","n/a",IF(AF$3&gt;(A19stdlife+$E359),('PTRM input'!$N$403*(1+rvanilla08)^0.5)-SUM($N359:AE359),('PTRM input'!$N$403*(1+rvanilla08)^0.5)/A19stdlife))</f>
        <v>0</v>
      </c>
      <c r="AG359" s="251">
        <f ca="1">IF(A19stdlife="n/a","n/a",IF(AG$3&gt;(A19stdlife+$E359),('PTRM input'!$N$403*(1+rvanilla08)^0.5)-SUM($N359:AF359),('PTRM input'!$N$403*(1+rvanilla08)^0.5)/A19stdlife))</f>
        <v>0</v>
      </c>
      <c r="AH359" s="251">
        <f ca="1">IF(A19stdlife="n/a","n/a",IF(AH$3&gt;(A19stdlife+$E359),('PTRM input'!$N$403*(1+rvanilla08)^0.5)-SUM($N359:AG359),('PTRM input'!$N$403*(1+rvanilla08)^0.5)/A19stdlife))</f>
        <v>0</v>
      </c>
      <c r="AI359" s="251">
        <f ca="1">IF(A19stdlife="n/a","n/a",IF(AI$3&gt;(A19stdlife+$E359),('PTRM input'!$N$403*(1+rvanilla08)^0.5)-SUM($N359:AH359),('PTRM input'!$N$403*(1+rvanilla08)^0.5)/A19stdlife))</f>
        <v>0</v>
      </c>
      <c r="AJ359" s="251">
        <f ca="1">IF(A19stdlife="n/a","n/a",IF(AJ$3&gt;(A19stdlife+$E359),('PTRM input'!$N$403*(1+rvanilla08)^0.5)-SUM($N359:AI359),('PTRM input'!$N$403*(1+rvanilla08)^0.5)/A19stdlife))</f>
        <v>0</v>
      </c>
      <c r="AK359" s="251">
        <f ca="1">IF(A19stdlife="n/a","n/a",IF(AK$3&gt;(A19stdlife+$E359),('PTRM input'!$N$403*(1+rvanilla08)^0.5)-SUM($N359:AJ359),('PTRM input'!$N$403*(1+rvanilla08)^0.5)/A19stdlife))</f>
        <v>0</v>
      </c>
      <c r="AL359" s="251">
        <f ca="1">IF(A19stdlife="n/a","n/a",IF(AL$3&gt;(A19stdlife+$E359),('PTRM input'!$N$403*(1+rvanilla08)^0.5)-SUM($N359:AK359),('PTRM input'!$N$403*(1+rvanilla08)^0.5)/A19stdlife))</f>
        <v>0</v>
      </c>
      <c r="AM359" s="251">
        <f ca="1">IF(A19stdlife="n/a","n/a",IF(AM$3&gt;(A19stdlife+$E359),('PTRM input'!$N$403*(1+rvanilla08)^0.5)-SUM($N359:AL359),('PTRM input'!$N$403*(1+rvanilla08)^0.5)/A19stdlife))</f>
        <v>0</v>
      </c>
      <c r="AN359" s="251">
        <f ca="1">IF(A19stdlife="n/a","n/a",IF(AN$3&gt;(A19stdlife+$E359),('PTRM input'!$N$403*(1+rvanilla08)^0.5)-SUM($N359:AM359),('PTRM input'!$N$403*(1+rvanilla08)^0.5)/A19stdlife))</f>
        <v>0</v>
      </c>
      <c r="AO359" s="251">
        <f ca="1">IF(A19stdlife="n/a","n/a",IF(AO$3&gt;(A19stdlife+$E359),('PTRM input'!$N$403*(1+rvanilla08)^0.5)-SUM($N359:AN359),('PTRM input'!$N$403*(1+rvanilla08)^0.5)/A19stdlife))</f>
        <v>0</v>
      </c>
      <c r="AP359" s="251">
        <f ca="1">IF(A19stdlife="n/a","n/a",IF(AP$3&gt;(A19stdlife+$E359),('PTRM input'!$N$403*(1+rvanilla08)^0.5)-SUM($N359:AO359),('PTRM input'!$N$403*(1+rvanilla08)^0.5)/A19stdlife))</f>
        <v>0</v>
      </c>
      <c r="AQ359" s="251">
        <f ca="1">IF(A19stdlife="n/a","n/a",IF(AQ$3&gt;(A19stdlife+$E359),('PTRM input'!$N$403*(1+rvanilla08)^0.5)-SUM($N359:AP359),('PTRM input'!$N$403*(1+rvanilla08)^0.5)/A19stdlife))</f>
        <v>0</v>
      </c>
      <c r="AR359" s="251">
        <f ca="1">IF(A19stdlife="n/a","n/a",IF(AR$3&gt;(A19stdlife+$E359),('PTRM input'!$N$403*(1+rvanilla08)^0.5)-SUM($N359:AQ359),('PTRM input'!$N$403*(1+rvanilla08)^0.5)/A19stdlife))</f>
        <v>0</v>
      </c>
      <c r="AS359" s="251">
        <f ca="1">IF(A19stdlife="n/a","n/a",IF(AS$3&gt;(A19stdlife+$E359),('PTRM input'!$N$403*(1+rvanilla08)^0.5)-SUM($N359:AR359),('PTRM input'!$N$403*(1+rvanilla08)^0.5)/A19stdlife))</f>
        <v>0</v>
      </c>
      <c r="AT359" s="251">
        <f ca="1">IF(A19stdlife="n/a","n/a",IF(AT$3&gt;(A19stdlife+$E359),('PTRM input'!$N$403*(1+rvanilla08)^0.5)-SUM($N359:AS359),('PTRM input'!$N$403*(1+rvanilla08)^0.5)/A19stdlife))</f>
        <v>0</v>
      </c>
      <c r="AU359" s="251">
        <f ca="1">IF(A19stdlife="n/a","n/a",IF(AU$3&gt;(A19stdlife+$E359),('PTRM input'!$N$403*(1+rvanilla08)^0.5)-SUM($N359:AT359),('PTRM input'!$N$403*(1+rvanilla08)^0.5)/A19stdlife))</f>
        <v>0</v>
      </c>
      <c r="AV359" s="251">
        <f ca="1">IF(A19stdlife="n/a","n/a",IF(AV$3&gt;(A19stdlife+$E359),('PTRM input'!$N$403*(1+rvanilla08)^0.5)-SUM($N359:AU359),('PTRM input'!$N$403*(1+rvanilla08)^0.5)/A19stdlife))</f>
        <v>0</v>
      </c>
      <c r="AW359" s="251">
        <f ca="1">IF(A19stdlife="n/a","n/a",IF(AW$3&gt;(A19stdlife+$E359),('PTRM input'!$N$403*(1+rvanilla08)^0.5)-SUM($N359:AV359),('PTRM input'!$N$403*(1+rvanilla08)^0.5)/A19stdlife))</f>
        <v>0</v>
      </c>
      <c r="AX359" s="251">
        <f ca="1">IF(A19stdlife="n/a","n/a",IF(AX$3&gt;(A19stdlife+$E359),('PTRM input'!$N$403*(1+rvanilla08)^0.5)-SUM($N359:AW359),('PTRM input'!$N$403*(1+rvanilla08)^0.5)/A19stdlife))</f>
        <v>0</v>
      </c>
      <c r="AY359" s="251">
        <f ca="1">IF(A19stdlife="n/a","n/a",IF(AY$3&gt;(A19stdlife+$E359),('PTRM input'!$N$403*(1+rvanilla08)^0.5)-SUM($N359:AX359),('PTRM input'!$N$403*(1+rvanilla08)^0.5)/A19stdlife))</f>
        <v>0</v>
      </c>
      <c r="AZ359" s="251">
        <f ca="1">IF(A19stdlife="n/a","n/a",IF(AZ$3&gt;(A19stdlife+$E359),('PTRM input'!$N$403*(1+rvanilla08)^0.5)-SUM($N359:AY359),('PTRM input'!$N$403*(1+rvanilla08)^0.5)/A19stdlife))</f>
        <v>0</v>
      </c>
      <c r="BA359" s="251">
        <f ca="1">IF(A19stdlife="n/a","n/a",IF(BA$3&gt;(A19stdlife+$E359),('PTRM input'!$N$403*(1+rvanilla08)^0.5)-SUM($N359:AZ359),('PTRM input'!$N$403*(1+rvanilla08)^0.5)/A19stdlife))</f>
        <v>0</v>
      </c>
      <c r="BB359" s="251">
        <f ca="1">IF(A19stdlife="n/a","n/a",IF(BB$3&gt;(A19stdlife+$E359),('PTRM input'!$N$403*(1+rvanilla08)^0.5)-SUM($N359:BA359),('PTRM input'!$N$403*(1+rvanilla08)^0.5)/A19stdlife))</f>
        <v>0</v>
      </c>
      <c r="BC359" s="251">
        <f ca="1">IF(A19stdlife="n/a","n/a",IF(BC$3&gt;(A19stdlife+$E359),('PTRM input'!$N$403*(1+rvanilla08)^0.5)-SUM($N359:BB359),('PTRM input'!$N$403*(1+rvanilla08)^0.5)/A19stdlife))</f>
        <v>0</v>
      </c>
      <c r="BD359" s="251">
        <f ca="1">IF(A19stdlife="n/a","n/a",IF(BD$3&gt;(A19stdlife+$E359),('PTRM input'!$N$403*(1+rvanilla08)^0.5)-SUM($N359:BC359),('PTRM input'!$N$403*(1+rvanilla08)^0.5)/A19stdlife))</f>
        <v>0</v>
      </c>
      <c r="BE359" s="251">
        <f ca="1">IF(A19stdlife="n/a","n/a",IF(BE$3&gt;(A19stdlife+$E359),('PTRM input'!$N$403*(1+rvanilla08)^0.5)-SUM($N359:BD359),('PTRM input'!$N$403*(1+rvanilla08)^0.5)/A19stdlife))</f>
        <v>0</v>
      </c>
      <c r="BF359" s="251">
        <f ca="1">IF(A19stdlife="n/a","n/a",IF(BF$3&gt;(A19stdlife+$E359),('PTRM input'!$N$403*(1+rvanilla08)^0.5)-SUM($N359:BE359),('PTRM input'!$N$403*(1+rvanilla08)^0.5)/A19stdlife))</f>
        <v>0</v>
      </c>
      <c r="BG359" s="251">
        <f ca="1">IF(A19stdlife="n/a","n/a",IF(BG$3&gt;(A19stdlife+$E359),('PTRM input'!$N$403*(1+rvanilla08)^0.5)-SUM($N359:BF359),('PTRM input'!$N$403*(1+rvanilla08)^0.5)/A19stdlife))</f>
        <v>0</v>
      </c>
      <c r="BH359" s="251">
        <f ca="1">IF(A19stdlife="n/a","n/a",IF(BH$3&gt;(A19stdlife+$E359),('PTRM input'!$N$403*(1+rvanilla08)^0.5)-SUM($N359:BG359),('PTRM input'!$N$403*(1+rvanilla08)^0.5)/A19stdlife))</f>
        <v>0</v>
      </c>
      <c r="BI359" s="251">
        <f ca="1">IF(A19stdlife="n/a","n/a",IF(BI$3&gt;(A19stdlife+$E359),('PTRM input'!$N$403*(1+rvanilla08)^0.5)-SUM($N359:BH359),('PTRM input'!$N$403*(1+rvanilla08)^0.5)/A19stdlife))</f>
        <v>0</v>
      </c>
      <c r="BJ359" s="116"/>
      <c r="BK359" s="116"/>
      <c r="BL359" s="116"/>
      <c r="BM359" s="116"/>
    </row>
    <row r="360" spans="1:65" hidden="1" outlineLevel="2">
      <c r="A360" s="116"/>
      <c r="B360" s="19"/>
      <c r="C360" s="18"/>
      <c r="D360" s="760"/>
      <c r="E360" s="86">
        <v>9</v>
      </c>
      <c r="F360" s="259"/>
      <c r="G360" s="434"/>
      <c r="H360" s="435"/>
      <c r="I360" s="435"/>
      <c r="J360" s="435"/>
      <c r="K360" s="435"/>
      <c r="L360" s="435"/>
      <c r="M360" s="435"/>
      <c r="N360" s="435"/>
      <c r="O360" s="619"/>
      <c r="P360" s="433">
        <f ca="1">IF(A19stdlife="n/a","n/a",IF(P$3&gt;(A19stdlife+$E360),('PTRM input'!$O$403*(1+rvanilla09)^0.5)-SUM($O360:O360),('PTRM input'!$O$403*(1+rvanilla09)^0.5)/A19stdlife))</f>
        <v>0</v>
      </c>
      <c r="Q360" s="433">
        <f ca="1">IF(A19stdlife="n/a","n/a",IF(Q$3&gt;(A19stdlife+$E360),('PTRM input'!$O$403*(1+rvanilla09)^0.5)-SUM($O360:P360),('PTRM input'!$O$403*(1+rvanilla09)^0.5)/A19stdlife))</f>
        <v>0</v>
      </c>
      <c r="R360" s="251">
        <f ca="1">IF(A19stdlife="n/a","n/a",IF(R$3&gt;(A19stdlife+$E360),('PTRM input'!$O$403*(1+rvanilla09)^0.5)-SUM($O360:Q360),('PTRM input'!$O$403*(1+rvanilla09)^0.5)/A19stdlife))</f>
        <v>0</v>
      </c>
      <c r="S360" s="251">
        <f ca="1">IF(A19stdlife="n/a","n/a",IF(S$3&gt;(A19stdlife+$E360),('PTRM input'!$O$403*(1+rvanilla09)^0.5)-SUM($O360:R360),('PTRM input'!$O$403*(1+rvanilla09)^0.5)/A19stdlife))</f>
        <v>0</v>
      </c>
      <c r="T360" s="251">
        <f ca="1">IF(A19stdlife="n/a","n/a",IF(T$3&gt;(A19stdlife+$E360),('PTRM input'!$O$403*(1+rvanilla09)^0.5)-SUM($O360:S360),('PTRM input'!$O$403*(1+rvanilla09)^0.5)/A19stdlife))</f>
        <v>0</v>
      </c>
      <c r="U360" s="251">
        <f ca="1">IF(A19stdlife="n/a","n/a",IF(U$3&gt;(A19stdlife+$E360),('PTRM input'!$O$403*(1+rvanilla09)^0.5)-SUM($O360:T360),('PTRM input'!$O$403*(1+rvanilla09)^0.5)/A19stdlife))</f>
        <v>0</v>
      </c>
      <c r="V360" s="251">
        <f ca="1">IF(A19stdlife="n/a","n/a",IF(V$3&gt;(A19stdlife+$E360),('PTRM input'!$O$403*(1+rvanilla09)^0.5)-SUM($O360:U360),('PTRM input'!$O$403*(1+rvanilla09)^0.5)/A19stdlife))</f>
        <v>0</v>
      </c>
      <c r="W360" s="251">
        <f ca="1">IF(A19stdlife="n/a","n/a",IF(W$3&gt;(A19stdlife+$E360),('PTRM input'!$O$403*(1+rvanilla09)^0.5)-SUM($O360:V360),('PTRM input'!$O$403*(1+rvanilla09)^0.5)/A19stdlife))</f>
        <v>0</v>
      </c>
      <c r="X360" s="251">
        <f ca="1">IF(A19stdlife="n/a","n/a",IF(X$3&gt;(A19stdlife+$E360),('PTRM input'!$O$403*(1+rvanilla09)^0.5)-SUM($O360:W360),('PTRM input'!$O$403*(1+rvanilla09)^0.5)/A19stdlife))</f>
        <v>0</v>
      </c>
      <c r="Y360" s="251">
        <f ca="1">IF(A19stdlife="n/a","n/a",IF(Y$3&gt;(A19stdlife+$E360),('PTRM input'!$O$403*(1+rvanilla09)^0.5)-SUM($O360:X360),('PTRM input'!$O$403*(1+rvanilla09)^0.5)/A19stdlife))</f>
        <v>0</v>
      </c>
      <c r="Z360" s="251">
        <f ca="1">IF(A19stdlife="n/a","n/a",IF(Z$3&gt;(A19stdlife+$E360),('PTRM input'!$O$403*(1+rvanilla09)^0.5)-SUM($O360:Y360),('PTRM input'!$O$403*(1+rvanilla09)^0.5)/A19stdlife))</f>
        <v>0</v>
      </c>
      <c r="AA360" s="251">
        <f ca="1">IF(A19stdlife="n/a","n/a",IF(AA$3&gt;(A19stdlife+$E360),('PTRM input'!$O$403*(1+rvanilla09)^0.5)-SUM($O360:Z360),('PTRM input'!$O$403*(1+rvanilla09)^0.5)/A19stdlife))</f>
        <v>0</v>
      </c>
      <c r="AB360" s="251">
        <f ca="1">IF(A19stdlife="n/a","n/a",IF(AB$3&gt;(A19stdlife+$E360),('PTRM input'!$O$403*(1+rvanilla09)^0.5)-SUM($O360:AA360),('PTRM input'!$O$403*(1+rvanilla09)^0.5)/A19stdlife))</f>
        <v>0</v>
      </c>
      <c r="AC360" s="251">
        <f ca="1">IF(A19stdlife="n/a","n/a",IF(AC$3&gt;(A19stdlife+$E360),('PTRM input'!$O$403*(1+rvanilla09)^0.5)-SUM($O360:AB360),('PTRM input'!$O$403*(1+rvanilla09)^0.5)/A19stdlife))</f>
        <v>0</v>
      </c>
      <c r="AD360" s="251">
        <f ca="1">IF(A19stdlife="n/a","n/a",IF(AD$3&gt;(A19stdlife+$E360),('PTRM input'!$O$403*(1+rvanilla09)^0.5)-SUM($O360:AC360),('PTRM input'!$O$403*(1+rvanilla09)^0.5)/A19stdlife))</f>
        <v>0</v>
      </c>
      <c r="AE360" s="251">
        <f ca="1">IF(A19stdlife="n/a","n/a",IF(AE$3&gt;(A19stdlife+$E360),('PTRM input'!$O$403*(1+rvanilla09)^0.5)-SUM($O360:AD360),('PTRM input'!$O$403*(1+rvanilla09)^0.5)/A19stdlife))</f>
        <v>0</v>
      </c>
      <c r="AF360" s="251">
        <f ca="1">IF(A19stdlife="n/a","n/a",IF(AF$3&gt;(A19stdlife+$E360),('PTRM input'!$O$403*(1+rvanilla09)^0.5)-SUM($O360:AE360),('PTRM input'!$O$403*(1+rvanilla09)^0.5)/A19stdlife))</f>
        <v>0</v>
      </c>
      <c r="AG360" s="251">
        <f ca="1">IF(A19stdlife="n/a","n/a",IF(AG$3&gt;(A19stdlife+$E360),('PTRM input'!$O$403*(1+rvanilla09)^0.5)-SUM($O360:AF360),('PTRM input'!$O$403*(1+rvanilla09)^0.5)/A19stdlife))</f>
        <v>0</v>
      </c>
      <c r="AH360" s="251">
        <f ca="1">IF(A19stdlife="n/a","n/a",IF(AH$3&gt;(A19stdlife+$E360),('PTRM input'!$O$403*(1+rvanilla09)^0.5)-SUM($O360:AG360),('PTRM input'!$O$403*(1+rvanilla09)^0.5)/A19stdlife))</f>
        <v>0</v>
      </c>
      <c r="AI360" s="251">
        <f ca="1">IF(A19stdlife="n/a","n/a",IF(AI$3&gt;(A19stdlife+$E360),('PTRM input'!$O$403*(1+rvanilla09)^0.5)-SUM($O360:AH360),('PTRM input'!$O$403*(1+rvanilla09)^0.5)/A19stdlife))</f>
        <v>0</v>
      </c>
      <c r="AJ360" s="251">
        <f ca="1">IF(A19stdlife="n/a","n/a",IF(AJ$3&gt;(A19stdlife+$E360),('PTRM input'!$O$403*(1+rvanilla09)^0.5)-SUM($O360:AI360),('PTRM input'!$O$403*(1+rvanilla09)^0.5)/A19stdlife))</f>
        <v>0</v>
      </c>
      <c r="AK360" s="251">
        <f ca="1">IF(A19stdlife="n/a","n/a",IF(AK$3&gt;(A19stdlife+$E360),('PTRM input'!$O$403*(1+rvanilla09)^0.5)-SUM($O360:AJ360),('PTRM input'!$O$403*(1+rvanilla09)^0.5)/A19stdlife))</f>
        <v>0</v>
      </c>
      <c r="AL360" s="251">
        <f ca="1">IF(A19stdlife="n/a","n/a",IF(AL$3&gt;(A19stdlife+$E360),('PTRM input'!$O$403*(1+rvanilla09)^0.5)-SUM($O360:AK360),('PTRM input'!$O$403*(1+rvanilla09)^0.5)/A19stdlife))</f>
        <v>0</v>
      </c>
      <c r="AM360" s="251">
        <f ca="1">IF(A19stdlife="n/a","n/a",IF(AM$3&gt;(A19stdlife+$E360),('PTRM input'!$O$403*(1+rvanilla09)^0.5)-SUM($O360:AL360),('PTRM input'!$O$403*(1+rvanilla09)^0.5)/A19stdlife))</f>
        <v>0</v>
      </c>
      <c r="AN360" s="251">
        <f ca="1">IF(A19stdlife="n/a","n/a",IF(AN$3&gt;(A19stdlife+$E360),('PTRM input'!$O$403*(1+rvanilla09)^0.5)-SUM($O360:AM360),('PTRM input'!$O$403*(1+rvanilla09)^0.5)/A19stdlife))</f>
        <v>0</v>
      </c>
      <c r="AO360" s="251">
        <f ca="1">IF(A19stdlife="n/a","n/a",IF(AO$3&gt;(A19stdlife+$E360),('PTRM input'!$O$403*(1+rvanilla09)^0.5)-SUM($O360:AN360),('PTRM input'!$O$403*(1+rvanilla09)^0.5)/A19stdlife))</f>
        <v>0</v>
      </c>
      <c r="AP360" s="251">
        <f ca="1">IF(A19stdlife="n/a","n/a",IF(AP$3&gt;(A19stdlife+$E360),('PTRM input'!$O$403*(1+rvanilla09)^0.5)-SUM($O360:AO360),('PTRM input'!$O$403*(1+rvanilla09)^0.5)/A19stdlife))</f>
        <v>0</v>
      </c>
      <c r="AQ360" s="251">
        <f ca="1">IF(A19stdlife="n/a","n/a",IF(AQ$3&gt;(A19stdlife+$E360),('PTRM input'!$O$403*(1+rvanilla09)^0.5)-SUM($O360:AP360),('PTRM input'!$O$403*(1+rvanilla09)^0.5)/A19stdlife))</f>
        <v>0</v>
      </c>
      <c r="AR360" s="251">
        <f ca="1">IF(A19stdlife="n/a","n/a",IF(AR$3&gt;(A19stdlife+$E360),('PTRM input'!$O$403*(1+rvanilla09)^0.5)-SUM($O360:AQ360),('PTRM input'!$O$403*(1+rvanilla09)^0.5)/A19stdlife))</f>
        <v>0</v>
      </c>
      <c r="AS360" s="251">
        <f ca="1">IF(A19stdlife="n/a","n/a",IF(AS$3&gt;(A19stdlife+$E360),('PTRM input'!$O$403*(1+rvanilla09)^0.5)-SUM($O360:AR360),('PTRM input'!$O$403*(1+rvanilla09)^0.5)/A19stdlife))</f>
        <v>0</v>
      </c>
      <c r="AT360" s="251">
        <f ca="1">IF(A19stdlife="n/a","n/a",IF(AT$3&gt;(A19stdlife+$E360),('PTRM input'!$O$403*(1+rvanilla09)^0.5)-SUM($O360:AS360),('PTRM input'!$O$403*(1+rvanilla09)^0.5)/A19stdlife))</f>
        <v>0</v>
      </c>
      <c r="AU360" s="251">
        <f ca="1">IF(A19stdlife="n/a","n/a",IF(AU$3&gt;(A19stdlife+$E360),('PTRM input'!$O$403*(1+rvanilla09)^0.5)-SUM($O360:AT360),('PTRM input'!$O$403*(1+rvanilla09)^0.5)/A19stdlife))</f>
        <v>0</v>
      </c>
      <c r="AV360" s="251">
        <f ca="1">IF(A19stdlife="n/a","n/a",IF(AV$3&gt;(A19stdlife+$E360),('PTRM input'!$O$403*(1+rvanilla09)^0.5)-SUM($O360:AU360),('PTRM input'!$O$403*(1+rvanilla09)^0.5)/A19stdlife))</f>
        <v>0</v>
      </c>
      <c r="AW360" s="251">
        <f ca="1">IF(A19stdlife="n/a","n/a",IF(AW$3&gt;(A19stdlife+$E360),('PTRM input'!$O$403*(1+rvanilla09)^0.5)-SUM($O360:AV360),('PTRM input'!$O$403*(1+rvanilla09)^0.5)/A19stdlife))</f>
        <v>0</v>
      </c>
      <c r="AX360" s="251">
        <f ca="1">IF(A19stdlife="n/a","n/a",IF(AX$3&gt;(A19stdlife+$E360),('PTRM input'!$O$403*(1+rvanilla09)^0.5)-SUM($O360:AW360),('PTRM input'!$O$403*(1+rvanilla09)^0.5)/A19stdlife))</f>
        <v>0</v>
      </c>
      <c r="AY360" s="251">
        <f ca="1">IF(A19stdlife="n/a","n/a",IF(AY$3&gt;(A19stdlife+$E360),('PTRM input'!$O$403*(1+rvanilla09)^0.5)-SUM($O360:AX360),('PTRM input'!$O$403*(1+rvanilla09)^0.5)/A19stdlife))</f>
        <v>0</v>
      </c>
      <c r="AZ360" s="251">
        <f ca="1">IF(A19stdlife="n/a","n/a",IF(AZ$3&gt;(A19stdlife+$E360),('PTRM input'!$O$403*(1+rvanilla09)^0.5)-SUM($O360:AY360),('PTRM input'!$O$403*(1+rvanilla09)^0.5)/A19stdlife))</f>
        <v>0</v>
      </c>
      <c r="BA360" s="251">
        <f ca="1">IF(A19stdlife="n/a","n/a",IF(BA$3&gt;(A19stdlife+$E360),('PTRM input'!$O$403*(1+rvanilla09)^0.5)-SUM($O360:AZ360),('PTRM input'!$O$403*(1+rvanilla09)^0.5)/A19stdlife))</f>
        <v>0</v>
      </c>
      <c r="BB360" s="251">
        <f ca="1">IF(A19stdlife="n/a","n/a",IF(BB$3&gt;(A19stdlife+$E360),('PTRM input'!$O$403*(1+rvanilla09)^0.5)-SUM($O360:BA360),('PTRM input'!$O$403*(1+rvanilla09)^0.5)/A19stdlife))</f>
        <v>0</v>
      </c>
      <c r="BC360" s="251">
        <f ca="1">IF(A19stdlife="n/a","n/a",IF(BC$3&gt;(A19stdlife+$E360),('PTRM input'!$O$403*(1+rvanilla09)^0.5)-SUM($O360:BB360),('PTRM input'!$O$403*(1+rvanilla09)^0.5)/A19stdlife))</f>
        <v>0</v>
      </c>
      <c r="BD360" s="251">
        <f ca="1">IF(A19stdlife="n/a","n/a",IF(BD$3&gt;(A19stdlife+$E360),('PTRM input'!$O$403*(1+rvanilla09)^0.5)-SUM($O360:BC360),('PTRM input'!$O$403*(1+rvanilla09)^0.5)/A19stdlife))</f>
        <v>0</v>
      </c>
      <c r="BE360" s="251">
        <f ca="1">IF(A19stdlife="n/a","n/a",IF(BE$3&gt;(A19stdlife+$E360),('PTRM input'!$O$403*(1+rvanilla09)^0.5)-SUM($O360:BD360),('PTRM input'!$O$403*(1+rvanilla09)^0.5)/A19stdlife))</f>
        <v>0</v>
      </c>
      <c r="BF360" s="251">
        <f ca="1">IF(A19stdlife="n/a","n/a",IF(BF$3&gt;(A19stdlife+$E360),('PTRM input'!$O$403*(1+rvanilla09)^0.5)-SUM($O360:BE360),('PTRM input'!$O$403*(1+rvanilla09)^0.5)/A19stdlife))</f>
        <v>0</v>
      </c>
      <c r="BG360" s="251">
        <f ca="1">IF(A19stdlife="n/a","n/a",IF(BG$3&gt;(A19stdlife+$E360),('PTRM input'!$O$403*(1+rvanilla09)^0.5)-SUM($O360:BF360),('PTRM input'!$O$403*(1+rvanilla09)^0.5)/A19stdlife))</f>
        <v>0</v>
      </c>
      <c r="BH360" s="251">
        <f ca="1">IF(A19stdlife="n/a","n/a",IF(BH$3&gt;(A19stdlife+$E360),('PTRM input'!$O$403*(1+rvanilla09)^0.5)-SUM($O360:BG360),('PTRM input'!$O$403*(1+rvanilla09)^0.5)/A19stdlife))</f>
        <v>0</v>
      </c>
      <c r="BI360" s="251">
        <f ca="1">IF(A19stdlife="n/a","n/a",IF(BI$3&gt;(A19stdlife+$E360),('PTRM input'!$O$403*(1+rvanilla09)^0.5)-SUM($O360:BH360),('PTRM input'!$O$403*(1+rvanilla09)^0.5)/A19stdlife))</f>
        <v>0</v>
      </c>
      <c r="BJ360" s="116"/>
      <c r="BK360" s="116"/>
      <c r="BL360" s="116"/>
      <c r="BM360" s="116"/>
    </row>
    <row r="361" spans="1:65" hidden="1" outlineLevel="2">
      <c r="A361" s="116"/>
      <c r="B361" s="19"/>
      <c r="C361" s="18"/>
      <c r="D361" s="760"/>
      <c r="E361" s="87">
        <v>10</v>
      </c>
      <c r="F361" s="259"/>
      <c r="G361" s="434"/>
      <c r="H361" s="435"/>
      <c r="I361" s="435"/>
      <c r="J361" s="435"/>
      <c r="K361" s="435"/>
      <c r="L361" s="435"/>
      <c r="M361" s="435"/>
      <c r="N361" s="435"/>
      <c r="O361" s="435"/>
      <c r="P361" s="619"/>
      <c r="Q361" s="433">
        <f ca="1">IF(A19stdlife="n/a","n/a",IF(Q$3&gt;(A19stdlife+$E361),('PTRM input'!$P$403*(1+rvanilla10)^0.5)-SUM($P361:P361),('PTRM input'!$P$403*(1+rvanilla10)^0.5)/A19stdlife))</f>
        <v>0</v>
      </c>
      <c r="R361" s="251">
        <f ca="1">IF(A19stdlife="n/a","n/a",IF(R$3&gt;(A19stdlife+$E361),('PTRM input'!$P$403*(1+rvanilla10)^0.5)-SUM($P361:Q361),('PTRM input'!$P$403*(1+rvanilla10)^0.5)/A19stdlife))</f>
        <v>0</v>
      </c>
      <c r="S361" s="251">
        <f ca="1">IF(A19stdlife="n/a","n/a",IF(S$3&gt;(A19stdlife+$E361),('PTRM input'!$P$403*(1+rvanilla10)^0.5)-SUM($P361:R361),('PTRM input'!$P$403*(1+rvanilla10)^0.5)/A19stdlife))</f>
        <v>0</v>
      </c>
      <c r="T361" s="251">
        <f ca="1">IF(A19stdlife="n/a","n/a",IF(T$3&gt;(A19stdlife+$E361),('PTRM input'!$P$403*(1+rvanilla10)^0.5)-SUM($P361:S361),('PTRM input'!$P$403*(1+rvanilla10)^0.5)/A19stdlife))</f>
        <v>0</v>
      </c>
      <c r="U361" s="251">
        <f ca="1">IF(A19stdlife="n/a","n/a",IF(U$3&gt;(A19stdlife+$E361),('PTRM input'!$P$403*(1+rvanilla10)^0.5)-SUM($P361:T361),('PTRM input'!$P$403*(1+rvanilla10)^0.5)/A19stdlife))</f>
        <v>0</v>
      </c>
      <c r="V361" s="251">
        <f ca="1">IF(A19stdlife="n/a","n/a",IF(V$3&gt;(A19stdlife+$E361),('PTRM input'!$P$403*(1+rvanilla10)^0.5)-SUM($P361:U361),('PTRM input'!$P$403*(1+rvanilla10)^0.5)/A19stdlife))</f>
        <v>0</v>
      </c>
      <c r="W361" s="251">
        <f ca="1">IF(A19stdlife="n/a","n/a",IF(W$3&gt;(A19stdlife+$E361),('PTRM input'!$P$403*(1+rvanilla10)^0.5)-SUM($P361:V361),('PTRM input'!$P$403*(1+rvanilla10)^0.5)/A19stdlife))</f>
        <v>0</v>
      </c>
      <c r="X361" s="251">
        <f ca="1">IF(A19stdlife="n/a","n/a",IF(X$3&gt;(A19stdlife+$E361),('PTRM input'!$P$403*(1+rvanilla10)^0.5)-SUM($P361:W361),('PTRM input'!$P$403*(1+rvanilla10)^0.5)/A19stdlife))</f>
        <v>0</v>
      </c>
      <c r="Y361" s="251">
        <f ca="1">IF(A19stdlife="n/a","n/a",IF(Y$3&gt;(A19stdlife+$E361),('PTRM input'!$P$403*(1+rvanilla10)^0.5)-SUM($P361:X361),('PTRM input'!$P$403*(1+rvanilla10)^0.5)/A19stdlife))</f>
        <v>0</v>
      </c>
      <c r="Z361" s="251">
        <f ca="1">IF(A19stdlife="n/a","n/a",IF(Z$3&gt;(A19stdlife+$E361),('PTRM input'!$P$403*(1+rvanilla10)^0.5)-SUM($P361:Y361),('PTRM input'!$P$403*(1+rvanilla10)^0.5)/A19stdlife))</f>
        <v>0</v>
      </c>
      <c r="AA361" s="251">
        <f ca="1">IF(A19stdlife="n/a","n/a",IF(AA$3&gt;(A19stdlife+$E361),('PTRM input'!$P$403*(1+rvanilla10)^0.5)-SUM($P361:Z361),('PTRM input'!$P$403*(1+rvanilla10)^0.5)/A19stdlife))</f>
        <v>0</v>
      </c>
      <c r="AB361" s="251">
        <f ca="1">IF(A19stdlife="n/a","n/a",IF(AB$3&gt;(A19stdlife+$E361),('PTRM input'!$P$403*(1+rvanilla10)^0.5)-SUM($P361:AA361),('PTRM input'!$P$403*(1+rvanilla10)^0.5)/A19stdlife))</f>
        <v>0</v>
      </c>
      <c r="AC361" s="251">
        <f ca="1">IF(A19stdlife="n/a","n/a",IF(AC$3&gt;(A19stdlife+$E361),('PTRM input'!$P$403*(1+rvanilla10)^0.5)-SUM($P361:AB361),('PTRM input'!$P$403*(1+rvanilla10)^0.5)/A19stdlife))</f>
        <v>0</v>
      </c>
      <c r="AD361" s="251">
        <f ca="1">IF(A19stdlife="n/a","n/a",IF(AD$3&gt;(A19stdlife+$E361),('PTRM input'!$P$403*(1+rvanilla10)^0.5)-SUM($P361:AC361),('PTRM input'!$P$403*(1+rvanilla10)^0.5)/A19stdlife))</f>
        <v>0</v>
      </c>
      <c r="AE361" s="251">
        <f ca="1">IF(A19stdlife="n/a","n/a",IF(AE$3&gt;(A19stdlife+$E361),('PTRM input'!$P$403*(1+rvanilla10)^0.5)-SUM($P361:AD361),('PTRM input'!$P$403*(1+rvanilla10)^0.5)/A19stdlife))</f>
        <v>0</v>
      </c>
      <c r="AF361" s="251">
        <f ca="1">IF(A19stdlife="n/a","n/a",IF(AF$3&gt;(A19stdlife+$E361),('PTRM input'!$P$403*(1+rvanilla10)^0.5)-SUM($P361:AE361),('PTRM input'!$P$403*(1+rvanilla10)^0.5)/A19stdlife))</f>
        <v>0</v>
      </c>
      <c r="AG361" s="251">
        <f ca="1">IF(A19stdlife="n/a","n/a",IF(AG$3&gt;(A19stdlife+$E361),('PTRM input'!$P$403*(1+rvanilla10)^0.5)-SUM($P361:AF361),('PTRM input'!$P$403*(1+rvanilla10)^0.5)/A19stdlife))</f>
        <v>0</v>
      </c>
      <c r="AH361" s="251">
        <f ca="1">IF(A19stdlife="n/a","n/a",IF(AH$3&gt;(A19stdlife+$E361),('PTRM input'!$P$403*(1+rvanilla10)^0.5)-SUM($P361:AG361),('PTRM input'!$P$403*(1+rvanilla10)^0.5)/A19stdlife))</f>
        <v>0</v>
      </c>
      <c r="AI361" s="251">
        <f ca="1">IF(A19stdlife="n/a","n/a",IF(AI$3&gt;(A19stdlife+$E361),('PTRM input'!$P$403*(1+rvanilla10)^0.5)-SUM($P361:AH361),('PTRM input'!$P$403*(1+rvanilla10)^0.5)/A19stdlife))</f>
        <v>0</v>
      </c>
      <c r="AJ361" s="251">
        <f ca="1">IF(A19stdlife="n/a","n/a",IF(AJ$3&gt;(A19stdlife+$E361),('PTRM input'!$P$403*(1+rvanilla10)^0.5)-SUM($P361:AI361),('PTRM input'!$P$403*(1+rvanilla10)^0.5)/A19stdlife))</f>
        <v>0</v>
      </c>
      <c r="AK361" s="251">
        <f ca="1">IF(A19stdlife="n/a","n/a",IF(AK$3&gt;(A19stdlife+$E361),('PTRM input'!$P$403*(1+rvanilla10)^0.5)-SUM($P361:AJ361),('PTRM input'!$P$403*(1+rvanilla10)^0.5)/A19stdlife))</f>
        <v>0</v>
      </c>
      <c r="AL361" s="251">
        <f ca="1">IF(A19stdlife="n/a","n/a",IF(AL$3&gt;(A19stdlife+$E361),('PTRM input'!$P$403*(1+rvanilla10)^0.5)-SUM($P361:AK361),('PTRM input'!$P$403*(1+rvanilla10)^0.5)/A19stdlife))</f>
        <v>0</v>
      </c>
      <c r="AM361" s="251">
        <f ca="1">IF(A19stdlife="n/a","n/a",IF(AM$3&gt;(A19stdlife+$E361),('PTRM input'!$P$403*(1+rvanilla10)^0.5)-SUM($P361:AL361),('PTRM input'!$P$403*(1+rvanilla10)^0.5)/A19stdlife))</f>
        <v>0</v>
      </c>
      <c r="AN361" s="251">
        <f ca="1">IF(A19stdlife="n/a","n/a",IF(AN$3&gt;(A19stdlife+$E361),('PTRM input'!$P$403*(1+rvanilla10)^0.5)-SUM($P361:AM361),('PTRM input'!$P$403*(1+rvanilla10)^0.5)/A19stdlife))</f>
        <v>0</v>
      </c>
      <c r="AO361" s="251">
        <f ca="1">IF(A19stdlife="n/a","n/a",IF(AO$3&gt;(A19stdlife+$E361),('PTRM input'!$P$403*(1+rvanilla10)^0.5)-SUM($P361:AN361),('PTRM input'!$P$403*(1+rvanilla10)^0.5)/A19stdlife))</f>
        <v>0</v>
      </c>
      <c r="AP361" s="251">
        <f ca="1">IF(A19stdlife="n/a","n/a",IF(AP$3&gt;(A19stdlife+$E361),('PTRM input'!$P$403*(1+rvanilla10)^0.5)-SUM($P361:AO361),('PTRM input'!$P$403*(1+rvanilla10)^0.5)/A19stdlife))</f>
        <v>0</v>
      </c>
      <c r="AQ361" s="251">
        <f ca="1">IF(A19stdlife="n/a","n/a",IF(AQ$3&gt;(A19stdlife+$E361),('PTRM input'!$P$403*(1+rvanilla10)^0.5)-SUM($P361:AP361),('PTRM input'!$P$403*(1+rvanilla10)^0.5)/A19stdlife))</f>
        <v>0</v>
      </c>
      <c r="AR361" s="251">
        <f ca="1">IF(A19stdlife="n/a","n/a",IF(AR$3&gt;(A19stdlife+$E361),('PTRM input'!$P$403*(1+rvanilla10)^0.5)-SUM($P361:AQ361),('PTRM input'!$P$403*(1+rvanilla10)^0.5)/A19stdlife))</f>
        <v>0</v>
      </c>
      <c r="AS361" s="251">
        <f ca="1">IF(A19stdlife="n/a","n/a",IF(AS$3&gt;(A19stdlife+$E361),('PTRM input'!$P$403*(1+rvanilla10)^0.5)-SUM($P361:AR361),('PTRM input'!$P$403*(1+rvanilla10)^0.5)/A19stdlife))</f>
        <v>0</v>
      </c>
      <c r="AT361" s="251">
        <f ca="1">IF(A19stdlife="n/a","n/a",IF(AT$3&gt;(A19stdlife+$E361),('PTRM input'!$P$403*(1+rvanilla10)^0.5)-SUM($P361:AS361),('PTRM input'!$P$403*(1+rvanilla10)^0.5)/A19stdlife))</f>
        <v>0</v>
      </c>
      <c r="AU361" s="251">
        <f ca="1">IF(A19stdlife="n/a","n/a",IF(AU$3&gt;(A19stdlife+$E361),('PTRM input'!$P$403*(1+rvanilla10)^0.5)-SUM($P361:AT361),('PTRM input'!$P$403*(1+rvanilla10)^0.5)/A19stdlife))</f>
        <v>0</v>
      </c>
      <c r="AV361" s="251">
        <f ca="1">IF(A19stdlife="n/a","n/a",IF(AV$3&gt;(A19stdlife+$E361),('PTRM input'!$P$403*(1+rvanilla10)^0.5)-SUM($P361:AU361),('PTRM input'!$P$403*(1+rvanilla10)^0.5)/A19stdlife))</f>
        <v>0</v>
      </c>
      <c r="AW361" s="251">
        <f ca="1">IF(A19stdlife="n/a","n/a",IF(AW$3&gt;(A19stdlife+$E361),('PTRM input'!$P$403*(1+rvanilla10)^0.5)-SUM($P361:AV361),('PTRM input'!$P$403*(1+rvanilla10)^0.5)/A19stdlife))</f>
        <v>0</v>
      </c>
      <c r="AX361" s="251">
        <f ca="1">IF(A19stdlife="n/a","n/a",IF(AX$3&gt;(A19stdlife+$E361),('PTRM input'!$P$403*(1+rvanilla10)^0.5)-SUM($P361:AW361),('PTRM input'!$P$403*(1+rvanilla10)^0.5)/A19stdlife))</f>
        <v>0</v>
      </c>
      <c r="AY361" s="251">
        <f ca="1">IF(A19stdlife="n/a","n/a",IF(AY$3&gt;(A19stdlife+$E361),('PTRM input'!$P$403*(1+rvanilla10)^0.5)-SUM($P361:AX361),('PTRM input'!$P$403*(1+rvanilla10)^0.5)/A19stdlife))</f>
        <v>0</v>
      </c>
      <c r="AZ361" s="251">
        <f ca="1">IF(A19stdlife="n/a","n/a",IF(AZ$3&gt;(A19stdlife+$E361),('PTRM input'!$P$403*(1+rvanilla10)^0.5)-SUM($P361:AY361),('PTRM input'!$P$403*(1+rvanilla10)^0.5)/A19stdlife))</f>
        <v>0</v>
      </c>
      <c r="BA361" s="251">
        <f ca="1">IF(A19stdlife="n/a","n/a",IF(BA$3&gt;(A19stdlife+$E361),('PTRM input'!$P$403*(1+rvanilla10)^0.5)-SUM($P361:AZ361),('PTRM input'!$P$403*(1+rvanilla10)^0.5)/A19stdlife))</f>
        <v>0</v>
      </c>
      <c r="BB361" s="251">
        <f ca="1">IF(A19stdlife="n/a","n/a",IF(BB$3&gt;(A19stdlife+$E361),('PTRM input'!$P$403*(1+rvanilla10)^0.5)-SUM($P361:BA361),('PTRM input'!$P$403*(1+rvanilla10)^0.5)/A19stdlife))</f>
        <v>0</v>
      </c>
      <c r="BC361" s="251">
        <f ca="1">IF(A19stdlife="n/a","n/a",IF(BC$3&gt;(A19stdlife+$E361),('PTRM input'!$P$403*(1+rvanilla10)^0.5)-SUM($P361:BB361),('PTRM input'!$P$403*(1+rvanilla10)^0.5)/A19stdlife))</f>
        <v>0</v>
      </c>
      <c r="BD361" s="251">
        <f ca="1">IF(A19stdlife="n/a","n/a",IF(BD$3&gt;(A19stdlife+$E361),('PTRM input'!$P$403*(1+rvanilla10)^0.5)-SUM($P361:BC361),('PTRM input'!$P$403*(1+rvanilla10)^0.5)/A19stdlife))</f>
        <v>0</v>
      </c>
      <c r="BE361" s="251">
        <f ca="1">IF(A19stdlife="n/a","n/a",IF(BE$3&gt;(A19stdlife+$E361),('PTRM input'!$P$403*(1+rvanilla10)^0.5)-SUM($P361:BD361),('PTRM input'!$P$403*(1+rvanilla10)^0.5)/A19stdlife))</f>
        <v>0</v>
      </c>
      <c r="BF361" s="251">
        <f ca="1">IF(A19stdlife="n/a","n/a",IF(BF$3&gt;(A19stdlife+$E361),('PTRM input'!$P$403*(1+rvanilla10)^0.5)-SUM($P361:BE361),('PTRM input'!$P$403*(1+rvanilla10)^0.5)/A19stdlife))</f>
        <v>0</v>
      </c>
      <c r="BG361" s="251">
        <f ca="1">IF(A19stdlife="n/a","n/a",IF(BG$3&gt;(A19stdlife+$E361),('PTRM input'!$P$403*(1+rvanilla10)^0.5)-SUM($P361:BF361),('PTRM input'!$P$403*(1+rvanilla10)^0.5)/A19stdlife))</f>
        <v>0</v>
      </c>
      <c r="BH361" s="251">
        <f ca="1">IF(A19stdlife="n/a","n/a",IF(BH$3&gt;(A19stdlife+$E361),('PTRM input'!$P$403*(1+rvanilla10)^0.5)-SUM($P361:BG361),('PTRM input'!$P$403*(1+rvanilla10)^0.5)/A19stdlife))</f>
        <v>0</v>
      </c>
      <c r="BI361" s="251">
        <f ca="1">IF(A19stdlife="n/a","n/a",IF(BI$3&gt;(A19stdlife+$E361),('PTRM input'!$P$403*(1+rvanilla10)^0.5)-SUM($P361:BH361),('PTRM input'!$P$403*(1+rvanilla10)^0.5)/A19stdlife))</f>
        <v>0</v>
      </c>
      <c r="BJ361" s="116"/>
      <c r="BK361" s="116"/>
      <c r="BL361" s="116"/>
      <c r="BM361" s="116"/>
    </row>
    <row r="362" spans="1:65" hidden="1" outlineLevel="1" collapsed="1">
      <c r="A362" s="116"/>
      <c r="B362" s="9"/>
      <c r="C362" s="19">
        <f>Asset19</f>
        <v>0</v>
      </c>
      <c r="D362" s="9"/>
      <c r="E362" s="9"/>
      <c r="F362" s="260"/>
      <c r="G362" s="261">
        <f t="shared" ref="G362:K362" si="110">SUM(G350:G361)</f>
        <v>0</v>
      </c>
      <c r="H362" s="261">
        <f t="shared" ca="1" si="110"/>
        <v>0</v>
      </c>
      <c r="I362" s="261">
        <f t="shared" ca="1" si="110"/>
        <v>0</v>
      </c>
      <c r="J362" s="261">
        <f t="shared" ca="1" si="110"/>
        <v>0</v>
      </c>
      <c r="K362" s="261">
        <f t="shared" ca="1" si="110"/>
        <v>0</v>
      </c>
      <c r="L362" s="261">
        <f t="shared" ref="L362:AL362" ca="1" si="111">SUM(L350:L361)</f>
        <v>0</v>
      </c>
      <c r="M362" s="261">
        <f t="shared" ca="1" si="111"/>
        <v>0</v>
      </c>
      <c r="N362" s="261">
        <f t="shared" ca="1" si="111"/>
        <v>0</v>
      </c>
      <c r="O362" s="261">
        <f t="shared" ca="1" si="111"/>
        <v>0</v>
      </c>
      <c r="P362" s="261">
        <f t="shared" ca="1" si="111"/>
        <v>0</v>
      </c>
      <c r="Q362" s="261">
        <f t="shared" ca="1" si="111"/>
        <v>0</v>
      </c>
      <c r="R362" s="371">
        <f t="shared" ca="1" si="111"/>
        <v>0</v>
      </c>
      <c r="S362" s="371">
        <f t="shared" ca="1" si="111"/>
        <v>0</v>
      </c>
      <c r="T362" s="371">
        <f t="shared" ca="1" si="111"/>
        <v>0</v>
      </c>
      <c r="U362" s="371">
        <f t="shared" ca="1" si="111"/>
        <v>0</v>
      </c>
      <c r="V362" s="371">
        <f t="shared" ca="1" si="111"/>
        <v>0</v>
      </c>
      <c r="W362" s="371">
        <f t="shared" ca="1" si="111"/>
        <v>0</v>
      </c>
      <c r="X362" s="371">
        <f t="shared" ca="1" si="111"/>
        <v>0</v>
      </c>
      <c r="Y362" s="371">
        <f t="shared" ca="1" si="111"/>
        <v>0</v>
      </c>
      <c r="Z362" s="371">
        <f t="shared" ca="1" si="111"/>
        <v>0</v>
      </c>
      <c r="AA362" s="371">
        <f t="shared" ca="1" si="111"/>
        <v>0</v>
      </c>
      <c r="AB362" s="371">
        <f t="shared" ca="1" si="111"/>
        <v>0</v>
      </c>
      <c r="AC362" s="371">
        <f t="shared" ca="1" si="111"/>
        <v>0</v>
      </c>
      <c r="AD362" s="371">
        <f t="shared" ca="1" si="111"/>
        <v>0</v>
      </c>
      <c r="AE362" s="371">
        <f t="shared" ca="1" si="111"/>
        <v>0</v>
      </c>
      <c r="AF362" s="371">
        <f t="shared" ca="1" si="111"/>
        <v>0</v>
      </c>
      <c r="AG362" s="371">
        <f t="shared" ca="1" si="111"/>
        <v>0</v>
      </c>
      <c r="AH362" s="371">
        <f t="shared" ca="1" si="111"/>
        <v>0</v>
      </c>
      <c r="AI362" s="371">
        <f t="shared" ca="1" si="111"/>
        <v>0</v>
      </c>
      <c r="AJ362" s="371">
        <f t="shared" ca="1" si="111"/>
        <v>0</v>
      </c>
      <c r="AK362" s="371">
        <f t="shared" ca="1" si="111"/>
        <v>0</v>
      </c>
      <c r="AL362" s="371">
        <f t="shared" ca="1" si="111"/>
        <v>0</v>
      </c>
      <c r="AM362" s="371">
        <f t="shared" ref="AM362:BI362" ca="1" si="112">SUM(AM350:AM361)</f>
        <v>0</v>
      </c>
      <c r="AN362" s="371">
        <f t="shared" ca="1" si="112"/>
        <v>0</v>
      </c>
      <c r="AO362" s="371">
        <f t="shared" ca="1" si="112"/>
        <v>0</v>
      </c>
      <c r="AP362" s="371">
        <f t="shared" ca="1" si="112"/>
        <v>0</v>
      </c>
      <c r="AQ362" s="371">
        <f t="shared" ca="1" si="112"/>
        <v>0</v>
      </c>
      <c r="AR362" s="371">
        <f t="shared" ca="1" si="112"/>
        <v>0</v>
      </c>
      <c r="AS362" s="371">
        <f t="shared" ca="1" si="112"/>
        <v>0</v>
      </c>
      <c r="AT362" s="371">
        <f t="shared" ca="1" si="112"/>
        <v>0</v>
      </c>
      <c r="AU362" s="371">
        <f t="shared" ca="1" si="112"/>
        <v>0</v>
      </c>
      <c r="AV362" s="371">
        <f t="shared" ca="1" si="112"/>
        <v>0</v>
      </c>
      <c r="AW362" s="371">
        <f t="shared" ca="1" si="112"/>
        <v>0</v>
      </c>
      <c r="AX362" s="371">
        <f t="shared" ca="1" si="112"/>
        <v>0</v>
      </c>
      <c r="AY362" s="371">
        <f t="shared" ca="1" si="112"/>
        <v>0</v>
      </c>
      <c r="AZ362" s="371">
        <f t="shared" ca="1" si="112"/>
        <v>0</v>
      </c>
      <c r="BA362" s="371">
        <f t="shared" ca="1" si="112"/>
        <v>0</v>
      </c>
      <c r="BB362" s="371">
        <f t="shared" ca="1" si="112"/>
        <v>0</v>
      </c>
      <c r="BC362" s="371">
        <f t="shared" ca="1" si="112"/>
        <v>0</v>
      </c>
      <c r="BD362" s="371">
        <f t="shared" ca="1" si="112"/>
        <v>0</v>
      </c>
      <c r="BE362" s="371">
        <f t="shared" ca="1" si="112"/>
        <v>0</v>
      </c>
      <c r="BF362" s="371">
        <f t="shared" ca="1" si="112"/>
        <v>0</v>
      </c>
      <c r="BG362" s="371">
        <f t="shared" ca="1" si="112"/>
        <v>0</v>
      </c>
      <c r="BH362" s="371">
        <f t="shared" ca="1" si="112"/>
        <v>0</v>
      </c>
      <c r="BI362" s="371">
        <f t="shared" ca="1" si="112"/>
        <v>0</v>
      </c>
      <c r="BJ362" s="116"/>
      <c r="BK362" s="116"/>
      <c r="BL362" s="116"/>
      <c r="BM362" s="116"/>
    </row>
    <row r="363" spans="1:65" hidden="1" outlineLevel="2">
      <c r="A363" s="116"/>
      <c r="B363" s="106">
        <f>C375</f>
        <v>0</v>
      </c>
      <c r="C363" s="614"/>
      <c r="D363" s="615" t="s">
        <v>236</v>
      </c>
      <c r="E363" s="614"/>
      <c r="F363" s="616"/>
      <c r="G363" s="617">
        <f>IF(('PTRM input'!$E$515='PTRM input'!$G$514),IF(G$3&gt;A20remlife,A20acvalue-SUM(F363:$F363),IF(A20remlife="N/A","n/a",A20acvalue/A20remlife)),'PTRM input'!G$539)</f>
        <v>0</v>
      </c>
      <c r="H363" s="617">
        <f>IF(('PTRM input'!$E$515='PTRM input'!$G$514),IF(H$3&gt;A20remlife,A20acvalue-SUM($F363:G363),IF(A20remlife="N/A","n/a",A20acvalue/A20remlife)),'PTRM input'!H$539)</f>
        <v>0</v>
      </c>
      <c r="I363" s="617">
        <f>IF(('PTRM input'!$E$515='PTRM input'!$G$514),IF(I$3&gt;A20remlife,A20acvalue-SUM($F363:H363),IF(A20remlife="N/A","n/a",A20acvalue/A20remlife)),'PTRM input'!I$539)</f>
        <v>0</v>
      </c>
      <c r="J363" s="617">
        <f>IF(('PTRM input'!$E$515='PTRM input'!$G$514),IF(J$3&gt;A20remlife,A20acvalue-SUM($F363:I363),IF(A20remlife="N/A","n/a",A20acvalue/A20remlife)),'PTRM input'!J$539)</f>
        <v>0</v>
      </c>
      <c r="K363" s="617">
        <f>IF(('PTRM input'!$E$515='PTRM input'!$G$514),IF(K$3&gt;A20remlife,A20acvalue-SUM($F363:J363),IF(A20remlife="N/A","n/a",A20acvalue/A20remlife)),'PTRM input'!K$539)</f>
        <v>0</v>
      </c>
      <c r="L363" s="617">
        <f>IF(('PTRM input'!$E$515='PTRM input'!$G$514),IF(L$3&gt;A20remlife,A20acvalue-SUM($F363:K363),IF(A20remlife="N/A","n/a",A20acvalue/A20remlife)),'PTRM input'!L$539)</f>
        <v>0</v>
      </c>
      <c r="M363" s="617">
        <f>IF(('PTRM input'!$E$515='PTRM input'!$G$514),IF(M$3&gt;A20remlife,A20acvalue-SUM($F363:L363),IF(A20remlife="N/A","n/a",A20acvalue/A20remlife)),'PTRM input'!M$539)</f>
        <v>0</v>
      </c>
      <c r="N363" s="617">
        <f>IF(('PTRM input'!$E$515='PTRM input'!$G$514),IF(N$3&gt;A20remlife,A20acvalue-SUM($F363:M363),IF(A20remlife="N/A","n/a",A20acvalue/A20remlife)),'PTRM input'!N$539)</f>
        <v>0</v>
      </c>
      <c r="O363" s="617">
        <f>IF(('PTRM input'!$E$515='PTRM input'!$G$514),IF(O$3&gt;A20remlife,A20acvalue-SUM($F363:N363),IF(A20remlife="N/A","n/a",A20acvalue/A20remlife)),'PTRM input'!O$539)</f>
        <v>0</v>
      </c>
      <c r="P363" s="617">
        <f>IF(('PTRM input'!$E$515='PTRM input'!$G$514),IF(P$3&gt;A20remlife,A20acvalue-SUM($F363:O363),IF(A20remlife="N/A","n/a",A20acvalue/A20remlife)),'PTRM input'!P$539)</f>
        <v>0</v>
      </c>
      <c r="Q363" s="617">
        <f>IF(('PTRM input'!$E$515='PTRM input'!$G$514),IF(Q$3&gt;A20remlife,A20acvalue-SUM($F363:P363),IF(A20remlife="N/A","n/a",A20acvalue/A20remlife)),'PTRM input'!Q$539)</f>
        <v>0</v>
      </c>
      <c r="R363" s="617">
        <f>IF(('PTRM input'!$E$515='PTRM input'!$G$514),IF(R$3&gt;A20remlife,A20acvalue-SUM($F363:Q363),IF(A20remlife="N/A","n/a",A20acvalue/A20remlife)),'PTRM input'!R$539)</f>
        <v>0</v>
      </c>
      <c r="S363" s="617">
        <f>IF(('PTRM input'!$E$515='PTRM input'!$G$514),IF(S$3&gt;A20remlife,A20acvalue-SUM($F363:R363),IF(A20remlife="N/A","n/a",A20acvalue/A20remlife)),'PTRM input'!S$539)</f>
        <v>0</v>
      </c>
      <c r="T363" s="617">
        <f>IF(('PTRM input'!$E$515='PTRM input'!$G$514),IF(T$3&gt;A20remlife,A20acvalue-SUM($F363:S363),IF(A20remlife="N/A","n/a",A20acvalue/A20remlife)),'PTRM input'!T$539)</f>
        <v>0</v>
      </c>
      <c r="U363" s="617">
        <f>IF(('PTRM input'!$E$515='PTRM input'!$G$514),IF(U$3&gt;A20remlife,A20acvalue-SUM($F363:T363),IF(A20remlife="N/A","n/a",A20acvalue/A20remlife)),'PTRM input'!U$539)</f>
        <v>0</v>
      </c>
      <c r="V363" s="617">
        <f>IF(('PTRM input'!$E$515='PTRM input'!$G$514),IF(V$3&gt;A20remlife,A20acvalue-SUM($F363:U363),IF(A20remlife="N/A","n/a",A20acvalue/A20remlife)),'PTRM input'!V$539)</f>
        <v>0</v>
      </c>
      <c r="W363" s="617">
        <f>IF(('PTRM input'!$E$515='PTRM input'!$G$514),IF(W$3&gt;A20remlife,A20acvalue-SUM($F363:V363),IF(A20remlife="N/A","n/a",A20acvalue/A20remlife)),'PTRM input'!W$539)</f>
        <v>0</v>
      </c>
      <c r="X363" s="617">
        <f>IF(('PTRM input'!$E$515='PTRM input'!$G$514),IF(X$3&gt;A20remlife,A20acvalue-SUM($F363:W363),IF(A20remlife="N/A","n/a",A20acvalue/A20remlife)),'PTRM input'!X$539)</f>
        <v>0</v>
      </c>
      <c r="Y363" s="617">
        <f>IF(('PTRM input'!$E$515='PTRM input'!$G$514),IF(Y$3&gt;A20remlife,A20acvalue-SUM($F363:X363),IF(A20remlife="N/A","n/a",A20acvalue/A20remlife)),'PTRM input'!Y$539)</f>
        <v>0</v>
      </c>
      <c r="Z363" s="617">
        <f>IF(('PTRM input'!$E$515='PTRM input'!$G$514),IF(Z$3&gt;A20remlife,A20acvalue-SUM($F363:Y363),IF(A20remlife="N/A","n/a",A20acvalue/A20remlife)),'PTRM input'!Z$539)</f>
        <v>0</v>
      </c>
      <c r="AA363" s="617">
        <f>IF(('PTRM input'!$E$515='PTRM input'!$G$514),IF(AA$3&gt;A20remlife,A20acvalue-SUM($F363:Z363),IF(A20remlife="N/A","n/a",A20acvalue/A20remlife)),'PTRM input'!AA$539)</f>
        <v>0</v>
      </c>
      <c r="AB363" s="617">
        <f>IF(('PTRM input'!$E$515='PTRM input'!$G$514),IF(AB$3&gt;A20remlife,A20acvalue-SUM($F363:AA363),IF(A20remlife="N/A","n/a",A20acvalue/A20remlife)),'PTRM input'!AB$539)</f>
        <v>0</v>
      </c>
      <c r="AC363" s="617">
        <f>IF(('PTRM input'!$E$515='PTRM input'!$G$514),IF(AC$3&gt;A20remlife,A20acvalue-SUM($F363:AB363),IF(A20remlife="N/A","n/a",A20acvalue/A20remlife)),'PTRM input'!AC$539)</f>
        <v>0</v>
      </c>
      <c r="AD363" s="617">
        <f>IF(('PTRM input'!$E$515='PTRM input'!$G$514),IF(AD$3&gt;A20remlife,A20acvalue-SUM($F363:AC363),IF(A20remlife="N/A","n/a",A20acvalue/A20remlife)),'PTRM input'!AD$539)</f>
        <v>0</v>
      </c>
      <c r="AE363" s="617">
        <f>IF(('PTRM input'!$E$515='PTRM input'!$G$514),IF(AE$3&gt;A20remlife,A20acvalue-SUM($F363:AD363),IF(A20remlife="N/A","n/a",A20acvalue/A20remlife)),'PTRM input'!AE$539)</f>
        <v>0</v>
      </c>
      <c r="AF363" s="617">
        <f>IF(('PTRM input'!$E$515='PTRM input'!$G$514),IF(AF$3&gt;A20remlife,A20acvalue-SUM($F363:AE363),IF(A20remlife="N/A","n/a",A20acvalue/A20remlife)),'PTRM input'!AF$539)</f>
        <v>0</v>
      </c>
      <c r="AG363" s="617">
        <f>IF(('PTRM input'!$E$515='PTRM input'!$G$514),IF(AG$3&gt;A20remlife,A20acvalue-SUM($F363:AF363),IF(A20remlife="N/A","n/a",A20acvalue/A20remlife)),'PTRM input'!AG$539)</f>
        <v>0</v>
      </c>
      <c r="AH363" s="617">
        <f>IF(('PTRM input'!$E$515='PTRM input'!$G$514),IF(AH$3&gt;A20remlife,A20acvalue-SUM($F363:AG363),IF(A20remlife="N/A","n/a",A20acvalue/A20remlife)),'PTRM input'!AH$539)</f>
        <v>0</v>
      </c>
      <c r="AI363" s="617">
        <f>IF(('PTRM input'!$E$515='PTRM input'!$G$514),IF(AI$3&gt;A20remlife,A20acvalue-SUM($F363:AH363),IF(A20remlife="N/A","n/a",A20acvalue/A20remlife)),'PTRM input'!AI$539)</f>
        <v>0</v>
      </c>
      <c r="AJ363" s="617">
        <f>IF(('PTRM input'!$E$515='PTRM input'!$G$514),IF(AJ$3&gt;A20remlife,A20acvalue-SUM($F363:AI363),IF(A20remlife="N/A","n/a",A20acvalue/A20remlife)),'PTRM input'!AJ$539)</f>
        <v>0</v>
      </c>
      <c r="AK363" s="617">
        <f>IF(('PTRM input'!$E$515='PTRM input'!$G$514),IF(AK$3&gt;A20remlife,A20acvalue-SUM($F363:AJ363),IF(A20remlife="N/A","n/a",A20acvalue/A20remlife)),'PTRM input'!AK$539)</f>
        <v>0</v>
      </c>
      <c r="AL363" s="617">
        <f>IF(('PTRM input'!$E$515='PTRM input'!$G$514),IF(AL$3&gt;A20remlife,A20acvalue-SUM($F363:AK363),IF(A20remlife="N/A","n/a",A20acvalue/A20remlife)),'PTRM input'!AL$539)</f>
        <v>0</v>
      </c>
      <c r="AM363" s="617">
        <f>IF(('PTRM input'!$E$515='PTRM input'!$G$514),IF(AM$3&gt;A20remlife,A20acvalue-SUM($F363:AL363),IF(A20remlife="N/A","n/a",A20acvalue/A20remlife)),'PTRM input'!AM$539)</f>
        <v>0</v>
      </c>
      <c r="AN363" s="617">
        <f>IF(('PTRM input'!$E$515='PTRM input'!$G$514),IF(AN$3&gt;A20remlife,A20acvalue-SUM($F363:AM363),IF(A20remlife="N/A","n/a",A20acvalue/A20remlife)),'PTRM input'!AN$539)</f>
        <v>0</v>
      </c>
      <c r="AO363" s="617">
        <f>IF(('PTRM input'!$E$515='PTRM input'!$G$514),IF(AO$3&gt;A20remlife,A20acvalue-SUM($F363:AN363),IF(A20remlife="N/A","n/a",A20acvalue/A20remlife)),'PTRM input'!AO$539)</f>
        <v>0</v>
      </c>
      <c r="AP363" s="617">
        <f>IF(('PTRM input'!$E$515='PTRM input'!$G$514),IF(AP$3&gt;A20remlife,A20acvalue-SUM($F363:AO363),IF(A20remlife="N/A","n/a",A20acvalue/A20remlife)),'PTRM input'!AP$539)</f>
        <v>0</v>
      </c>
      <c r="AQ363" s="617">
        <f>IF(('PTRM input'!$E$515='PTRM input'!$G$514),IF(AQ$3&gt;A20remlife,A20acvalue-SUM($F363:AP363),IF(A20remlife="N/A","n/a",A20acvalue/A20remlife)),'PTRM input'!AQ$539)</f>
        <v>0</v>
      </c>
      <c r="AR363" s="617">
        <f>IF(('PTRM input'!$E$515='PTRM input'!$G$514),IF(AR$3&gt;A20remlife,A20acvalue-SUM($F363:AQ363),IF(A20remlife="N/A","n/a",A20acvalue/A20remlife)),'PTRM input'!AR$539)</f>
        <v>0</v>
      </c>
      <c r="AS363" s="617">
        <f>IF(('PTRM input'!$E$515='PTRM input'!$G$514),IF(AS$3&gt;A20remlife,A20acvalue-SUM($F363:AR363),IF(A20remlife="N/A","n/a",A20acvalue/A20remlife)),'PTRM input'!AS$539)</f>
        <v>0</v>
      </c>
      <c r="AT363" s="617">
        <f>IF(('PTRM input'!$E$515='PTRM input'!$G$514),IF(AT$3&gt;A20remlife,A20acvalue-SUM($F363:AS363),IF(A20remlife="N/A","n/a",A20acvalue/A20remlife)),'PTRM input'!AT$539)</f>
        <v>0</v>
      </c>
      <c r="AU363" s="617">
        <f>IF(('PTRM input'!$E$515='PTRM input'!$G$514),IF(AU$3&gt;A20remlife,A20acvalue-SUM($F363:AT363),IF(A20remlife="N/A","n/a",A20acvalue/A20remlife)),'PTRM input'!AU$539)</f>
        <v>0</v>
      </c>
      <c r="AV363" s="617">
        <f>IF(('PTRM input'!$E$515='PTRM input'!$G$514),IF(AV$3&gt;A20remlife,A20acvalue-SUM($F363:AU363),IF(A20remlife="N/A","n/a",A20acvalue/A20remlife)),'PTRM input'!AV$539)</f>
        <v>0</v>
      </c>
      <c r="AW363" s="617">
        <f>IF(('PTRM input'!$E$515='PTRM input'!$G$514),IF(AW$3&gt;A20remlife,A20acvalue-SUM($F363:AV363),IF(A20remlife="N/A","n/a",A20acvalue/A20remlife)),'PTRM input'!AW$539)</f>
        <v>0</v>
      </c>
      <c r="AX363" s="617">
        <f>IF(('PTRM input'!$E$515='PTRM input'!$G$514),IF(AX$3&gt;A20remlife,A20acvalue-SUM($F363:AW363),IF(A20remlife="N/A","n/a",A20acvalue/A20remlife)),'PTRM input'!AX$539)</f>
        <v>0</v>
      </c>
      <c r="AY363" s="617">
        <f>IF(('PTRM input'!$E$515='PTRM input'!$G$514),IF(AY$3&gt;A20remlife,A20acvalue-SUM($F363:AX363),IF(A20remlife="N/A","n/a",A20acvalue/A20remlife)),'PTRM input'!AY$539)</f>
        <v>0</v>
      </c>
      <c r="AZ363" s="617">
        <f>IF(('PTRM input'!$E$515='PTRM input'!$G$514),IF(AZ$3&gt;A20remlife,A20acvalue-SUM($F363:AY363),IF(A20remlife="N/A","n/a",A20acvalue/A20remlife)),'PTRM input'!AZ$539)</f>
        <v>0</v>
      </c>
      <c r="BA363" s="617">
        <f>IF(('PTRM input'!$E$515='PTRM input'!$G$514),IF(BA$3&gt;A20remlife,A20acvalue-SUM($F363:AZ363),IF(A20remlife="N/A","n/a",A20acvalue/A20remlife)),'PTRM input'!BA$539)</f>
        <v>0</v>
      </c>
      <c r="BB363" s="617">
        <f>IF(('PTRM input'!$E$515='PTRM input'!$G$514),IF(BB$3&gt;A20remlife,A20acvalue-SUM($F363:BA363),IF(A20remlife="N/A","n/a",A20acvalue/A20remlife)),'PTRM input'!BB$539)</f>
        <v>0</v>
      </c>
      <c r="BC363" s="617">
        <f>IF(('PTRM input'!$E$515='PTRM input'!$G$514),IF(BC$3&gt;A20remlife,A20acvalue-SUM($F363:BB363),IF(A20remlife="N/A","n/a",A20acvalue/A20remlife)),'PTRM input'!BC$539)</f>
        <v>0</v>
      </c>
      <c r="BD363" s="617">
        <f>IF(('PTRM input'!$E$515='PTRM input'!$G$514),IF(BD$3&gt;A20remlife,A20acvalue-SUM($F363:BC363),IF(A20remlife="N/A","n/a",A20acvalue/A20remlife)),'PTRM input'!BD$539)</f>
        <v>0</v>
      </c>
      <c r="BE363" s="617">
        <f>IF(('PTRM input'!$E$515='PTRM input'!$G$514),IF(BE$3&gt;A20remlife,A20acvalue-SUM($F363:BD363),IF(A20remlife="N/A","n/a",A20acvalue/A20remlife)),'PTRM input'!BE$539)</f>
        <v>0</v>
      </c>
      <c r="BF363" s="617">
        <f>IF(('PTRM input'!$E$515='PTRM input'!$G$514),IF(BF$3&gt;A20remlife,A20acvalue-SUM($F363:BE363),IF(A20remlife="N/A","n/a",A20acvalue/A20remlife)),'PTRM input'!BF$539)</f>
        <v>0</v>
      </c>
      <c r="BG363" s="617">
        <f>IF(('PTRM input'!$E$515='PTRM input'!$G$514),IF(BG$3&gt;A20remlife,A20acvalue-SUM($F363:BF363),IF(A20remlife="N/A","n/a",A20acvalue/A20remlife)),'PTRM input'!BG$539)</f>
        <v>0</v>
      </c>
      <c r="BH363" s="617">
        <f>IF(('PTRM input'!$E$515='PTRM input'!$G$514),IF(BH$3&gt;A20remlife,A20acvalue-SUM($F363:BG363),IF(A20remlife="N/A","n/a",A20acvalue/A20remlife)),'PTRM input'!BH$539)</f>
        <v>0</v>
      </c>
      <c r="BI363" s="617">
        <f>IF(('PTRM input'!$E$515='PTRM input'!$G$514),IF(BI$3&gt;A20remlife,A20acvalue-SUM($F363:BH363),IF(A20remlife="N/A","n/a",A20acvalue/A20remlife)),'PTRM input'!BI$539)</f>
        <v>0</v>
      </c>
      <c r="BJ363" s="116"/>
      <c r="BK363" s="116"/>
      <c r="BL363" s="116"/>
      <c r="BM363" s="116"/>
    </row>
    <row r="364" spans="1:65" ht="12.75" hidden="1" customHeight="1" outlineLevel="2">
      <c r="A364" s="116"/>
      <c r="B364" s="19"/>
      <c r="C364" s="18"/>
      <c r="D364" s="760" t="s">
        <v>237</v>
      </c>
      <c r="E364" s="86">
        <v>0</v>
      </c>
      <c r="F364" s="259"/>
      <c r="G364" s="433"/>
      <c r="H364" s="433"/>
      <c r="I364" s="433"/>
      <c r="J364" s="433"/>
      <c r="K364" s="433"/>
      <c r="L364" s="433"/>
      <c r="M364" s="433"/>
      <c r="N364" s="433"/>
      <c r="O364" s="433"/>
      <c r="P364" s="433"/>
      <c r="Q364" s="433"/>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251"/>
      <c r="AX364" s="251"/>
      <c r="AY364" s="251"/>
      <c r="AZ364" s="251"/>
      <c r="BA364" s="251"/>
      <c r="BB364" s="251"/>
      <c r="BC364" s="251"/>
      <c r="BD364" s="251"/>
      <c r="BE364" s="251"/>
      <c r="BF364" s="251"/>
      <c r="BG364" s="251"/>
      <c r="BH364" s="251"/>
      <c r="BI364" s="251"/>
      <c r="BJ364" s="116"/>
      <c r="BK364" s="116"/>
      <c r="BL364" s="116"/>
      <c r="BM364" s="116"/>
    </row>
    <row r="365" spans="1:65" hidden="1" outlineLevel="2">
      <c r="A365" s="116"/>
      <c r="B365" s="19"/>
      <c r="C365" s="18"/>
      <c r="D365" s="760"/>
      <c r="E365" s="86">
        <v>1</v>
      </c>
      <c r="F365" s="259"/>
      <c r="G365" s="618"/>
      <c r="H365" s="433">
        <f ca="1">IF(A20stdlife="n/a","n/a",IF(H$3&gt;(A20stdlife+$E365),('PTRM input'!$G$404*(1+rvanilla01)^0.5)-SUM(G365:$G365),('PTRM input'!$G$404*(1+rvanilla01)^0.5)/A20stdlife))</f>
        <v>0</v>
      </c>
      <c r="I365" s="433">
        <f ca="1">IF(A20stdlife="n/a","n/a",IF(I$3&gt;(A20stdlife+$E365),('PTRM input'!$G$404*(1+rvanilla01)^0.5)-SUM($G365:H365),('PTRM input'!$G$404*(1+rvanilla01)^0.5)/A20stdlife))</f>
        <v>0</v>
      </c>
      <c r="J365" s="433">
        <f ca="1">IF(A20stdlife="n/a","n/a",IF(J$3&gt;(A20stdlife+$E365),('PTRM input'!$G$404*(1+rvanilla01)^0.5)-SUM($G365:I365),('PTRM input'!$G$404*(1+rvanilla01)^0.5)/A20stdlife))</f>
        <v>0</v>
      </c>
      <c r="K365" s="433">
        <f ca="1">IF(A20stdlife="n/a","n/a",IF(K$3&gt;(A20stdlife+$E365),('PTRM input'!$G$404*(1+rvanilla01)^0.5)-SUM($G365:J365),('PTRM input'!$G$404*(1+rvanilla01)^0.5)/A20stdlife))</f>
        <v>0</v>
      </c>
      <c r="L365" s="433">
        <f ca="1">IF(A20stdlife="n/a","n/a",IF(L$3&gt;(A20stdlife+$E365),('PTRM input'!$G$404*(1+rvanilla01)^0.5)-SUM($G365:K365),('PTRM input'!$G$404*(1+rvanilla01)^0.5)/A20stdlife))</f>
        <v>0</v>
      </c>
      <c r="M365" s="433">
        <f ca="1">IF(A20stdlife="n/a","n/a",IF(M$3&gt;(A20stdlife+$E365),('PTRM input'!$G$404*(1+rvanilla01)^0.5)-SUM($G365:L365),('PTRM input'!$G$404*(1+rvanilla01)^0.5)/A20stdlife))</f>
        <v>0</v>
      </c>
      <c r="N365" s="433">
        <f ca="1">IF(A20stdlife="n/a","n/a",IF(N$3&gt;(A20stdlife+$E365),('PTRM input'!$G$404*(1+rvanilla01)^0.5)-SUM($G365:M365),('PTRM input'!$G$404*(1+rvanilla01)^0.5)/A20stdlife))</f>
        <v>0</v>
      </c>
      <c r="O365" s="433">
        <f ca="1">IF(A20stdlife="n/a","n/a",IF(O$3&gt;(A20stdlife+$E365),('PTRM input'!$G$404*(1+rvanilla01)^0.5)-SUM($G365:N365),('PTRM input'!$G$404*(1+rvanilla01)^0.5)/A20stdlife))</f>
        <v>0</v>
      </c>
      <c r="P365" s="433">
        <f ca="1">IF(A20stdlife="n/a","n/a",IF(P$3&gt;(A20stdlife+$E365),('PTRM input'!$G$404*(1+rvanilla01)^0.5)-SUM($G365:O365),('PTRM input'!$G$404*(1+rvanilla01)^0.5)/A20stdlife))</f>
        <v>0</v>
      </c>
      <c r="Q365" s="433">
        <f ca="1">IF(A20stdlife="n/a","n/a",IF(Q$3&gt;(A20stdlife+$E365),('PTRM input'!$G$404*(1+rvanilla01)^0.5)-SUM($G365:P365),('PTRM input'!$G$404*(1+rvanilla01)^0.5)/A20stdlife))</f>
        <v>0</v>
      </c>
      <c r="R365" s="251">
        <f ca="1">IF(A20stdlife="n/a","n/a",IF(R$3&gt;(A20stdlife+$E365),('PTRM input'!$G$404*(1+rvanilla01)^0.5)-SUM($G365:Q365),('PTRM input'!$G$404*(1+rvanilla01)^0.5)/A20stdlife))</f>
        <v>0</v>
      </c>
      <c r="S365" s="251">
        <f ca="1">IF(A20stdlife="n/a","n/a",IF(S$3&gt;(A20stdlife+$E365),('PTRM input'!$G$404*(1+rvanilla01)^0.5)-SUM($G365:R365),('PTRM input'!$G$404*(1+rvanilla01)^0.5)/A20stdlife))</f>
        <v>0</v>
      </c>
      <c r="T365" s="251">
        <f ca="1">IF(A20stdlife="n/a","n/a",IF(T$3&gt;(A20stdlife+$E365),('PTRM input'!$G$404*(1+rvanilla01)^0.5)-SUM($G365:S365),('PTRM input'!$G$404*(1+rvanilla01)^0.5)/A20stdlife))</f>
        <v>0</v>
      </c>
      <c r="U365" s="251">
        <f ca="1">IF(A20stdlife="n/a","n/a",IF(U$3&gt;(A20stdlife+$E365),('PTRM input'!$G$404*(1+rvanilla01)^0.5)-SUM($G365:T365),('PTRM input'!$G$404*(1+rvanilla01)^0.5)/A20stdlife))</f>
        <v>0</v>
      </c>
      <c r="V365" s="251">
        <f ca="1">IF(A20stdlife="n/a","n/a",IF(V$3&gt;(A20stdlife+$E365),('PTRM input'!$G$404*(1+rvanilla01)^0.5)-SUM($G365:U365),('PTRM input'!$G$404*(1+rvanilla01)^0.5)/A20stdlife))</f>
        <v>0</v>
      </c>
      <c r="W365" s="251">
        <f ca="1">IF(A20stdlife="n/a","n/a",IF(W$3&gt;(A20stdlife+$E365),('PTRM input'!$G$404*(1+rvanilla01)^0.5)-SUM($G365:V365),('PTRM input'!$G$404*(1+rvanilla01)^0.5)/A20stdlife))</f>
        <v>0</v>
      </c>
      <c r="X365" s="251">
        <f ca="1">IF(A20stdlife="n/a","n/a",IF(X$3&gt;(A20stdlife+$E365),('PTRM input'!$G$404*(1+rvanilla01)^0.5)-SUM($G365:W365),('PTRM input'!$G$404*(1+rvanilla01)^0.5)/A20stdlife))</f>
        <v>0</v>
      </c>
      <c r="Y365" s="251">
        <f ca="1">IF(A20stdlife="n/a","n/a",IF(Y$3&gt;(A20stdlife+$E365),('PTRM input'!$G$404*(1+rvanilla01)^0.5)-SUM($G365:X365),('PTRM input'!$G$404*(1+rvanilla01)^0.5)/A20stdlife))</f>
        <v>0</v>
      </c>
      <c r="Z365" s="251">
        <f ca="1">IF(A20stdlife="n/a","n/a",IF(Z$3&gt;(A20stdlife+$E365),('PTRM input'!$G$404*(1+rvanilla01)^0.5)-SUM($G365:Y365),('PTRM input'!$G$404*(1+rvanilla01)^0.5)/A20stdlife))</f>
        <v>0</v>
      </c>
      <c r="AA365" s="251">
        <f ca="1">IF(A20stdlife="n/a","n/a",IF(AA$3&gt;(A20stdlife+$E365),('PTRM input'!$G$404*(1+rvanilla01)^0.5)-SUM($G365:Z365),('PTRM input'!$G$404*(1+rvanilla01)^0.5)/A20stdlife))</f>
        <v>0</v>
      </c>
      <c r="AB365" s="251">
        <f ca="1">IF(A20stdlife="n/a","n/a",IF(AB$3&gt;(A20stdlife+$E365),('PTRM input'!$G$404*(1+rvanilla01)^0.5)-SUM($G365:AA365),('PTRM input'!$G$404*(1+rvanilla01)^0.5)/A20stdlife))</f>
        <v>0</v>
      </c>
      <c r="AC365" s="251">
        <f ca="1">IF(A20stdlife="n/a","n/a",IF(AC$3&gt;(A20stdlife+$E365),('PTRM input'!$G$404*(1+rvanilla01)^0.5)-SUM($G365:AB365),('PTRM input'!$G$404*(1+rvanilla01)^0.5)/A20stdlife))</f>
        <v>0</v>
      </c>
      <c r="AD365" s="251">
        <f ca="1">IF(A20stdlife="n/a","n/a",IF(AD$3&gt;(A20stdlife+$E365),('PTRM input'!$G$404*(1+rvanilla01)^0.5)-SUM($G365:AC365),('PTRM input'!$G$404*(1+rvanilla01)^0.5)/A20stdlife))</f>
        <v>0</v>
      </c>
      <c r="AE365" s="251">
        <f ca="1">IF(A20stdlife="n/a","n/a",IF(AE$3&gt;(A20stdlife+$E365),('PTRM input'!$G$404*(1+rvanilla01)^0.5)-SUM($G365:AD365),('PTRM input'!$G$404*(1+rvanilla01)^0.5)/A20stdlife))</f>
        <v>0</v>
      </c>
      <c r="AF365" s="251">
        <f ca="1">IF(A20stdlife="n/a","n/a",IF(AF$3&gt;(A20stdlife+$E365),('PTRM input'!$G$404*(1+rvanilla01)^0.5)-SUM($G365:AE365),('PTRM input'!$G$404*(1+rvanilla01)^0.5)/A20stdlife))</f>
        <v>0</v>
      </c>
      <c r="AG365" s="251">
        <f ca="1">IF(A20stdlife="n/a","n/a",IF(AG$3&gt;(A20stdlife+$E365),('PTRM input'!$G$404*(1+rvanilla01)^0.5)-SUM($G365:AF365),('PTRM input'!$G$404*(1+rvanilla01)^0.5)/A20stdlife))</f>
        <v>0</v>
      </c>
      <c r="AH365" s="251">
        <f ca="1">IF(A20stdlife="n/a","n/a",IF(AH$3&gt;(A20stdlife+$E365),('PTRM input'!$G$404*(1+rvanilla01)^0.5)-SUM($G365:AG365),('PTRM input'!$G$404*(1+rvanilla01)^0.5)/A20stdlife))</f>
        <v>0</v>
      </c>
      <c r="AI365" s="251">
        <f ca="1">IF(A20stdlife="n/a","n/a",IF(AI$3&gt;(A20stdlife+$E365),('PTRM input'!$G$404*(1+rvanilla01)^0.5)-SUM($G365:AH365),('PTRM input'!$G$404*(1+rvanilla01)^0.5)/A20stdlife))</f>
        <v>0</v>
      </c>
      <c r="AJ365" s="251">
        <f ca="1">IF(A20stdlife="n/a","n/a",IF(AJ$3&gt;(A20stdlife+$E365),('PTRM input'!$G$404*(1+rvanilla01)^0.5)-SUM($G365:AI365),('PTRM input'!$G$404*(1+rvanilla01)^0.5)/A20stdlife))</f>
        <v>0</v>
      </c>
      <c r="AK365" s="251">
        <f ca="1">IF(A20stdlife="n/a","n/a",IF(AK$3&gt;(A20stdlife+$E365),('PTRM input'!$G$404*(1+rvanilla01)^0.5)-SUM($G365:AJ365),('PTRM input'!$G$404*(1+rvanilla01)^0.5)/A20stdlife))</f>
        <v>0</v>
      </c>
      <c r="AL365" s="251">
        <f ca="1">IF(A20stdlife="n/a","n/a",IF(AL$3&gt;(A20stdlife+$E365),('PTRM input'!$G$404*(1+rvanilla01)^0.5)-SUM($G365:AK365),('PTRM input'!$G$404*(1+rvanilla01)^0.5)/A20stdlife))</f>
        <v>0</v>
      </c>
      <c r="AM365" s="251">
        <f ca="1">IF(A20stdlife="n/a","n/a",IF(AM$3&gt;(A20stdlife+$E365),('PTRM input'!$G$404*(1+rvanilla01)^0.5)-SUM($G365:AL365),('PTRM input'!$G$404*(1+rvanilla01)^0.5)/A20stdlife))</f>
        <v>0</v>
      </c>
      <c r="AN365" s="251">
        <f ca="1">IF(A20stdlife="n/a","n/a",IF(AN$3&gt;(A20stdlife+$E365),('PTRM input'!$G$404*(1+rvanilla01)^0.5)-SUM($G365:AM365),('PTRM input'!$G$404*(1+rvanilla01)^0.5)/A20stdlife))</f>
        <v>0</v>
      </c>
      <c r="AO365" s="251">
        <f ca="1">IF(A20stdlife="n/a","n/a",IF(AO$3&gt;(A20stdlife+$E365),('PTRM input'!$G$404*(1+rvanilla01)^0.5)-SUM($G365:AN365),('PTRM input'!$G$404*(1+rvanilla01)^0.5)/A20stdlife))</f>
        <v>0</v>
      </c>
      <c r="AP365" s="251">
        <f ca="1">IF(A20stdlife="n/a","n/a",IF(AP$3&gt;(A20stdlife+$E365),('PTRM input'!$G$404*(1+rvanilla01)^0.5)-SUM($G365:AO365),('PTRM input'!$G$404*(1+rvanilla01)^0.5)/A20stdlife))</f>
        <v>0</v>
      </c>
      <c r="AQ365" s="251">
        <f ca="1">IF(A20stdlife="n/a","n/a",IF(AQ$3&gt;(A20stdlife+$E365),('PTRM input'!$G$404*(1+rvanilla01)^0.5)-SUM($G365:AP365),('PTRM input'!$G$404*(1+rvanilla01)^0.5)/A20stdlife))</f>
        <v>0</v>
      </c>
      <c r="AR365" s="251">
        <f ca="1">IF(A20stdlife="n/a","n/a",IF(AR$3&gt;(A20stdlife+$E365),('PTRM input'!$G$404*(1+rvanilla01)^0.5)-SUM($G365:AQ365),('PTRM input'!$G$404*(1+rvanilla01)^0.5)/A20stdlife))</f>
        <v>0</v>
      </c>
      <c r="AS365" s="251">
        <f ca="1">IF(A20stdlife="n/a","n/a",IF(AS$3&gt;(A20stdlife+$E365),('PTRM input'!$G$404*(1+rvanilla01)^0.5)-SUM($G365:AR365),('PTRM input'!$G$404*(1+rvanilla01)^0.5)/A20stdlife))</f>
        <v>0</v>
      </c>
      <c r="AT365" s="251">
        <f ca="1">IF(A20stdlife="n/a","n/a",IF(AT$3&gt;(A20stdlife+$E365),('PTRM input'!$G$404*(1+rvanilla01)^0.5)-SUM($G365:AS365),('PTRM input'!$G$404*(1+rvanilla01)^0.5)/A20stdlife))</f>
        <v>0</v>
      </c>
      <c r="AU365" s="251">
        <f ca="1">IF(A20stdlife="n/a","n/a",IF(AU$3&gt;(A20stdlife+$E365),('PTRM input'!$G$404*(1+rvanilla01)^0.5)-SUM($G365:AT365),('PTRM input'!$G$404*(1+rvanilla01)^0.5)/A20stdlife))</f>
        <v>0</v>
      </c>
      <c r="AV365" s="251">
        <f ca="1">IF(A20stdlife="n/a","n/a",IF(AV$3&gt;(A20stdlife+$E365),('PTRM input'!$G$404*(1+rvanilla01)^0.5)-SUM($G365:AU365),('PTRM input'!$G$404*(1+rvanilla01)^0.5)/A20stdlife))</f>
        <v>0</v>
      </c>
      <c r="AW365" s="251">
        <f ca="1">IF(A20stdlife="n/a","n/a",IF(AW$3&gt;(A20stdlife+$E365),('PTRM input'!$G$404*(1+rvanilla01)^0.5)-SUM($G365:AV365),('PTRM input'!$G$404*(1+rvanilla01)^0.5)/A20stdlife))</f>
        <v>0</v>
      </c>
      <c r="AX365" s="251">
        <f ca="1">IF(A20stdlife="n/a","n/a",IF(AX$3&gt;(A20stdlife+$E365),('PTRM input'!$G$404*(1+rvanilla01)^0.5)-SUM($G365:AW365),('PTRM input'!$G$404*(1+rvanilla01)^0.5)/A20stdlife))</f>
        <v>0</v>
      </c>
      <c r="AY365" s="251">
        <f ca="1">IF(A20stdlife="n/a","n/a",IF(AY$3&gt;(A20stdlife+$E365),('PTRM input'!$G$404*(1+rvanilla01)^0.5)-SUM($G365:AX365),('PTRM input'!$G$404*(1+rvanilla01)^0.5)/A20stdlife))</f>
        <v>0</v>
      </c>
      <c r="AZ365" s="251">
        <f ca="1">IF(A20stdlife="n/a","n/a",IF(AZ$3&gt;(A20stdlife+$E365),('PTRM input'!$G$404*(1+rvanilla01)^0.5)-SUM($G365:AY365),('PTRM input'!$G$404*(1+rvanilla01)^0.5)/A20stdlife))</f>
        <v>0</v>
      </c>
      <c r="BA365" s="251">
        <f ca="1">IF(A20stdlife="n/a","n/a",IF(BA$3&gt;(A20stdlife+$E365),('PTRM input'!$G$404*(1+rvanilla01)^0.5)-SUM($G365:AZ365),('PTRM input'!$G$404*(1+rvanilla01)^0.5)/A20stdlife))</f>
        <v>0</v>
      </c>
      <c r="BB365" s="251">
        <f ca="1">IF(A20stdlife="n/a","n/a",IF(BB$3&gt;(A20stdlife+$E365),('PTRM input'!$G$404*(1+rvanilla01)^0.5)-SUM($G365:BA365),('PTRM input'!$G$404*(1+rvanilla01)^0.5)/A20stdlife))</f>
        <v>0</v>
      </c>
      <c r="BC365" s="251">
        <f ca="1">IF(A20stdlife="n/a","n/a",IF(BC$3&gt;(A20stdlife+$E365),('PTRM input'!$G$404*(1+rvanilla01)^0.5)-SUM($G365:BB365),('PTRM input'!$G$404*(1+rvanilla01)^0.5)/A20stdlife))</f>
        <v>0</v>
      </c>
      <c r="BD365" s="251">
        <f ca="1">IF(A20stdlife="n/a","n/a",IF(BD$3&gt;(A20stdlife+$E365),('PTRM input'!$G$404*(1+rvanilla01)^0.5)-SUM($G365:BC365),('PTRM input'!$G$404*(1+rvanilla01)^0.5)/A20stdlife))</f>
        <v>0</v>
      </c>
      <c r="BE365" s="251">
        <f ca="1">IF(A20stdlife="n/a","n/a",IF(BE$3&gt;(A20stdlife+$E365),('PTRM input'!$G$404*(1+rvanilla01)^0.5)-SUM($G365:BD365),('PTRM input'!$G$404*(1+rvanilla01)^0.5)/A20stdlife))</f>
        <v>0</v>
      </c>
      <c r="BF365" s="251">
        <f ca="1">IF(A20stdlife="n/a","n/a",IF(BF$3&gt;(A20stdlife+$E365),('PTRM input'!$G$404*(1+rvanilla01)^0.5)-SUM($G365:BE365),('PTRM input'!$G$404*(1+rvanilla01)^0.5)/A20stdlife))</f>
        <v>0</v>
      </c>
      <c r="BG365" s="251">
        <f ca="1">IF(A20stdlife="n/a","n/a",IF(BG$3&gt;(A20stdlife+$E365),('PTRM input'!$G$404*(1+rvanilla01)^0.5)-SUM($G365:BF365),('PTRM input'!$G$404*(1+rvanilla01)^0.5)/A20stdlife))</f>
        <v>0</v>
      </c>
      <c r="BH365" s="251">
        <f ca="1">IF(A20stdlife="n/a","n/a",IF(BH$3&gt;(A20stdlife+$E365),('PTRM input'!$G$404*(1+rvanilla01)^0.5)-SUM($G365:BG365),('PTRM input'!$G$404*(1+rvanilla01)^0.5)/A20stdlife))</f>
        <v>0</v>
      </c>
      <c r="BI365" s="251">
        <f ca="1">IF(A20stdlife="n/a","n/a",IF(BI$3&gt;(A20stdlife+$E365),('PTRM input'!$G$404*(1+rvanilla01)^0.5)-SUM($G365:BH365),('PTRM input'!$G$404*(1+rvanilla01)^0.5)/A20stdlife))</f>
        <v>0</v>
      </c>
      <c r="BJ365" s="116"/>
      <c r="BK365" s="116"/>
      <c r="BL365" s="116"/>
      <c r="BM365" s="116"/>
    </row>
    <row r="366" spans="1:65" hidden="1" outlineLevel="2">
      <c r="A366" s="116"/>
      <c r="B366" s="19"/>
      <c r="C366" s="18"/>
      <c r="D366" s="760"/>
      <c r="E366" s="86">
        <v>2</v>
      </c>
      <c r="F366" s="259"/>
      <c r="G366" s="434"/>
      <c r="H366" s="619"/>
      <c r="I366" s="433">
        <f ca="1">IF(A20stdlife="n/a","n/a",IF(I$3&gt;(A20stdlife+$E366),('PTRM input'!$H$404*(1+rvanilla02)^0.5)-SUM(H366:$H366),('PTRM input'!$H$404*(1+rvanilla02)^0.5)/A20stdlife))</f>
        <v>0</v>
      </c>
      <c r="J366" s="433">
        <f ca="1">IF(A20stdlife="n/a","n/a",IF(J$3&gt;(A20stdlife+$E366),('PTRM input'!$H$404*(1+rvanilla02)^0.5)-SUM($H366:I366),('PTRM input'!$H$404*(1+rvanilla02)^0.5)/A20stdlife))</f>
        <v>0</v>
      </c>
      <c r="K366" s="433">
        <f ca="1">IF(A20stdlife="n/a","n/a",IF(K$3&gt;(A20stdlife+$E366),('PTRM input'!$H$404*(1+rvanilla02)^0.5)-SUM($H366:J366),('PTRM input'!$H$404*(1+rvanilla02)^0.5)/A20stdlife))</f>
        <v>0</v>
      </c>
      <c r="L366" s="433">
        <f ca="1">IF(A20stdlife="n/a","n/a",IF(L$3&gt;(A20stdlife+$E366),('PTRM input'!$H$404*(1+rvanilla02)^0.5)-SUM($H366:K366),('PTRM input'!$H$404*(1+rvanilla02)^0.5)/A20stdlife))</f>
        <v>0</v>
      </c>
      <c r="M366" s="433">
        <f ca="1">IF(A20stdlife="n/a","n/a",IF(M$3&gt;(A20stdlife+$E366),('PTRM input'!$H$404*(1+rvanilla02)^0.5)-SUM($H366:L366),('PTRM input'!$H$404*(1+rvanilla02)^0.5)/A20stdlife))</f>
        <v>0</v>
      </c>
      <c r="N366" s="433">
        <f ca="1">IF(A20stdlife="n/a","n/a",IF(N$3&gt;(A20stdlife+$E366),('PTRM input'!$H$404*(1+rvanilla02)^0.5)-SUM($H366:M366),('PTRM input'!$H$404*(1+rvanilla02)^0.5)/A20stdlife))</f>
        <v>0</v>
      </c>
      <c r="O366" s="433">
        <f ca="1">IF(A20stdlife="n/a","n/a",IF(O$3&gt;(A20stdlife+$E366),('PTRM input'!$H$404*(1+rvanilla02)^0.5)-SUM($H366:N366),('PTRM input'!$H$404*(1+rvanilla02)^0.5)/A20stdlife))</f>
        <v>0</v>
      </c>
      <c r="P366" s="433">
        <f ca="1">IF(A20stdlife="n/a","n/a",IF(P$3&gt;(A20stdlife+$E366),('PTRM input'!$H$404*(1+rvanilla02)^0.5)-SUM($H366:O366),('PTRM input'!$H$404*(1+rvanilla02)^0.5)/A20stdlife))</f>
        <v>0</v>
      </c>
      <c r="Q366" s="433">
        <f ca="1">IF(A20stdlife="n/a","n/a",IF(Q$3&gt;(A20stdlife+$E366),('PTRM input'!$H$404*(1+rvanilla02)^0.5)-SUM($H366:P366),('PTRM input'!$H$404*(1+rvanilla02)^0.5)/A20stdlife))</f>
        <v>0</v>
      </c>
      <c r="R366" s="251">
        <f ca="1">IF(A20stdlife="n/a","n/a",IF(R$3&gt;(A20stdlife+$E366),('PTRM input'!$H$404*(1+rvanilla02)^0.5)-SUM($H366:Q366),('PTRM input'!$H$404*(1+rvanilla02)^0.5)/A20stdlife))</f>
        <v>0</v>
      </c>
      <c r="S366" s="251">
        <f ca="1">IF(A20stdlife="n/a","n/a",IF(S$3&gt;(A20stdlife+$E366),('PTRM input'!$H$404*(1+rvanilla02)^0.5)-SUM($H366:R366),('PTRM input'!$H$404*(1+rvanilla02)^0.5)/A20stdlife))</f>
        <v>0</v>
      </c>
      <c r="T366" s="251">
        <f ca="1">IF(A20stdlife="n/a","n/a",IF(T$3&gt;(A20stdlife+$E366),('PTRM input'!$H$404*(1+rvanilla02)^0.5)-SUM($H366:S366),('PTRM input'!$H$404*(1+rvanilla02)^0.5)/A20stdlife))</f>
        <v>0</v>
      </c>
      <c r="U366" s="251">
        <f ca="1">IF(A20stdlife="n/a","n/a",IF(U$3&gt;(A20stdlife+$E366),('PTRM input'!$H$404*(1+rvanilla02)^0.5)-SUM($H366:T366),('PTRM input'!$H$404*(1+rvanilla02)^0.5)/A20stdlife))</f>
        <v>0</v>
      </c>
      <c r="V366" s="251">
        <f ca="1">IF(A20stdlife="n/a","n/a",IF(V$3&gt;(A20stdlife+$E366),('PTRM input'!$H$404*(1+rvanilla02)^0.5)-SUM($H366:U366),('PTRM input'!$H$404*(1+rvanilla02)^0.5)/A20stdlife))</f>
        <v>0</v>
      </c>
      <c r="W366" s="251">
        <f ca="1">IF(A20stdlife="n/a","n/a",IF(W$3&gt;(A20stdlife+$E366),('PTRM input'!$H$404*(1+rvanilla02)^0.5)-SUM($H366:V366),('PTRM input'!$H$404*(1+rvanilla02)^0.5)/A20stdlife))</f>
        <v>0</v>
      </c>
      <c r="X366" s="251">
        <f ca="1">IF(A20stdlife="n/a","n/a",IF(X$3&gt;(A20stdlife+$E366),('PTRM input'!$H$404*(1+rvanilla02)^0.5)-SUM($H366:W366),('PTRM input'!$H$404*(1+rvanilla02)^0.5)/A20stdlife))</f>
        <v>0</v>
      </c>
      <c r="Y366" s="251">
        <f ca="1">IF(A20stdlife="n/a","n/a",IF(Y$3&gt;(A20stdlife+$E366),('PTRM input'!$H$404*(1+rvanilla02)^0.5)-SUM($H366:X366),('PTRM input'!$H$404*(1+rvanilla02)^0.5)/A20stdlife))</f>
        <v>0</v>
      </c>
      <c r="Z366" s="251">
        <f ca="1">IF(A20stdlife="n/a","n/a",IF(Z$3&gt;(A20stdlife+$E366),('PTRM input'!$H$404*(1+rvanilla02)^0.5)-SUM($H366:Y366),('PTRM input'!$H$404*(1+rvanilla02)^0.5)/A20stdlife))</f>
        <v>0</v>
      </c>
      <c r="AA366" s="251">
        <f ca="1">IF(A20stdlife="n/a","n/a",IF(AA$3&gt;(A20stdlife+$E366),('PTRM input'!$H$404*(1+rvanilla02)^0.5)-SUM($H366:Z366),('PTRM input'!$H$404*(1+rvanilla02)^0.5)/A20stdlife))</f>
        <v>0</v>
      </c>
      <c r="AB366" s="251">
        <f ca="1">IF(A20stdlife="n/a","n/a",IF(AB$3&gt;(A20stdlife+$E366),('PTRM input'!$H$404*(1+rvanilla02)^0.5)-SUM($H366:AA366),('PTRM input'!$H$404*(1+rvanilla02)^0.5)/A20stdlife))</f>
        <v>0</v>
      </c>
      <c r="AC366" s="251">
        <f ca="1">IF(A20stdlife="n/a","n/a",IF(AC$3&gt;(A20stdlife+$E366),('PTRM input'!$H$404*(1+rvanilla02)^0.5)-SUM($H366:AB366),('PTRM input'!$H$404*(1+rvanilla02)^0.5)/A20stdlife))</f>
        <v>0</v>
      </c>
      <c r="AD366" s="251">
        <f ca="1">IF(A20stdlife="n/a","n/a",IF(AD$3&gt;(A20stdlife+$E366),('PTRM input'!$H$404*(1+rvanilla02)^0.5)-SUM($H366:AC366),('PTRM input'!$H$404*(1+rvanilla02)^0.5)/A20stdlife))</f>
        <v>0</v>
      </c>
      <c r="AE366" s="251">
        <f ca="1">IF(A20stdlife="n/a","n/a",IF(AE$3&gt;(A20stdlife+$E366),('PTRM input'!$H$404*(1+rvanilla02)^0.5)-SUM($H366:AD366),('PTRM input'!$H$404*(1+rvanilla02)^0.5)/A20stdlife))</f>
        <v>0</v>
      </c>
      <c r="AF366" s="251">
        <f ca="1">IF(A20stdlife="n/a","n/a",IF(AF$3&gt;(A20stdlife+$E366),('PTRM input'!$H$404*(1+rvanilla02)^0.5)-SUM($H366:AE366),('PTRM input'!$H$404*(1+rvanilla02)^0.5)/A20stdlife))</f>
        <v>0</v>
      </c>
      <c r="AG366" s="251">
        <f ca="1">IF(A20stdlife="n/a","n/a",IF(AG$3&gt;(A20stdlife+$E366),('PTRM input'!$H$404*(1+rvanilla02)^0.5)-SUM($H366:AF366),('PTRM input'!$H$404*(1+rvanilla02)^0.5)/A20stdlife))</f>
        <v>0</v>
      </c>
      <c r="AH366" s="251">
        <f ca="1">IF(A20stdlife="n/a","n/a",IF(AH$3&gt;(A20stdlife+$E366),('PTRM input'!$H$404*(1+rvanilla02)^0.5)-SUM($H366:AG366),('PTRM input'!$H$404*(1+rvanilla02)^0.5)/A20stdlife))</f>
        <v>0</v>
      </c>
      <c r="AI366" s="251">
        <f ca="1">IF(A20stdlife="n/a","n/a",IF(AI$3&gt;(A20stdlife+$E366),('PTRM input'!$H$404*(1+rvanilla02)^0.5)-SUM($H366:AH366),('PTRM input'!$H$404*(1+rvanilla02)^0.5)/A20stdlife))</f>
        <v>0</v>
      </c>
      <c r="AJ366" s="251">
        <f ca="1">IF(A20stdlife="n/a","n/a",IF(AJ$3&gt;(A20stdlife+$E366),('PTRM input'!$H$404*(1+rvanilla02)^0.5)-SUM($H366:AI366),('PTRM input'!$H$404*(1+rvanilla02)^0.5)/A20stdlife))</f>
        <v>0</v>
      </c>
      <c r="AK366" s="251">
        <f ca="1">IF(A20stdlife="n/a","n/a",IF(AK$3&gt;(A20stdlife+$E366),('PTRM input'!$H$404*(1+rvanilla02)^0.5)-SUM($H366:AJ366),('PTRM input'!$H$404*(1+rvanilla02)^0.5)/A20stdlife))</f>
        <v>0</v>
      </c>
      <c r="AL366" s="251">
        <f ca="1">IF(A20stdlife="n/a","n/a",IF(AL$3&gt;(A20stdlife+$E366),('PTRM input'!$H$404*(1+rvanilla02)^0.5)-SUM($H366:AK366),('PTRM input'!$H$404*(1+rvanilla02)^0.5)/A20stdlife))</f>
        <v>0</v>
      </c>
      <c r="AM366" s="251">
        <f ca="1">IF(A20stdlife="n/a","n/a",IF(AM$3&gt;(A20stdlife+$E366),('PTRM input'!$H$404*(1+rvanilla02)^0.5)-SUM($H366:AL366),('PTRM input'!$H$404*(1+rvanilla02)^0.5)/A20stdlife))</f>
        <v>0</v>
      </c>
      <c r="AN366" s="251">
        <f ca="1">IF(A20stdlife="n/a","n/a",IF(AN$3&gt;(A20stdlife+$E366),('PTRM input'!$H$404*(1+rvanilla02)^0.5)-SUM($H366:AM366),('PTRM input'!$H$404*(1+rvanilla02)^0.5)/A20stdlife))</f>
        <v>0</v>
      </c>
      <c r="AO366" s="251">
        <f ca="1">IF(A20stdlife="n/a","n/a",IF(AO$3&gt;(A20stdlife+$E366),('PTRM input'!$H$404*(1+rvanilla02)^0.5)-SUM($H366:AN366),('PTRM input'!$H$404*(1+rvanilla02)^0.5)/A20stdlife))</f>
        <v>0</v>
      </c>
      <c r="AP366" s="251">
        <f ca="1">IF(A20stdlife="n/a","n/a",IF(AP$3&gt;(A20stdlife+$E366),('PTRM input'!$H$404*(1+rvanilla02)^0.5)-SUM($H366:AO366),('PTRM input'!$H$404*(1+rvanilla02)^0.5)/A20stdlife))</f>
        <v>0</v>
      </c>
      <c r="AQ366" s="251">
        <f ca="1">IF(A20stdlife="n/a","n/a",IF(AQ$3&gt;(A20stdlife+$E366),('PTRM input'!$H$404*(1+rvanilla02)^0.5)-SUM($H366:AP366),('PTRM input'!$H$404*(1+rvanilla02)^0.5)/A20stdlife))</f>
        <v>0</v>
      </c>
      <c r="AR366" s="251">
        <f ca="1">IF(A20stdlife="n/a","n/a",IF(AR$3&gt;(A20stdlife+$E366),('PTRM input'!$H$404*(1+rvanilla02)^0.5)-SUM($H366:AQ366),('PTRM input'!$H$404*(1+rvanilla02)^0.5)/A20stdlife))</f>
        <v>0</v>
      </c>
      <c r="AS366" s="251">
        <f ca="1">IF(A20stdlife="n/a","n/a",IF(AS$3&gt;(A20stdlife+$E366),('PTRM input'!$H$404*(1+rvanilla02)^0.5)-SUM($H366:AR366),('PTRM input'!$H$404*(1+rvanilla02)^0.5)/A20stdlife))</f>
        <v>0</v>
      </c>
      <c r="AT366" s="251">
        <f ca="1">IF(A20stdlife="n/a","n/a",IF(AT$3&gt;(A20stdlife+$E366),('PTRM input'!$H$404*(1+rvanilla02)^0.5)-SUM($H366:AS366),('PTRM input'!$H$404*(1+rvanilla02)^0.5)/A20stdlife))</f>
        <v>0</v>
      </c>
      <c r="AU366" s="251">
        <f ca="1">IF(A20stdlife="n/a","n/a",IF(AU$3&gt;(A20stdlife+$E366),('PTRM input'!$H$404*(1+rvanilla02)^0.5)-SUM($H366:AT366),('PTRM input'!$H$404*(1+rvanilla02)^0.5)/A20stdlife))</f>
        <v>0</v>
      </c>
      <c r="AV366" s="251">
        <f ca="1">IF(A20stdlife="n/a","n/a",IF(AV$3&gt;(A20stdlife+$E366),('PTRM input'!$H$404*(1+rvanilla02)^0.5)-SUM($H366:AU366),('PTRM input'!$H$404*(1+rvanilla02)^0.5)/A20stdlife))</f>
        <v>0</v>
      </c>
      <c r="AW366" s="251">
        <f ca="1">IF(A20stdlife="n/a","n/a",IF(AW$3&gt;(A20stdlife+$E366),('PTRM input'!$H$404*(1+rvanilla02)^0.5)-SUM($H366:AV366),('PTRM input'!$H$404*(1+rvanilla02)^0.5)/A20stdlife))</f>
        <v>0</v>
      </c>
      <c r="AX366" s="251">
        <f ca="1">IF(A20stdlife="n/a","n/a",IF(AX$3&gt;(A20stdlife+$E366),('PTRM input'!$H$404*(1+rvanilla02)^0.5)-SUM($H366:AW366),('PTRM input'!$H$404*(1+rvanilla02)^0.5)/A20stdlife))</f>
        <v>0</v>
      </c>
      <c r="AY366" s="251">
        <f ca="1">IF(A20stdlife="n/a","n/a",IF(AY$3&gt;(A20stdlife+$E366),('PTRM input'!$H$404*(1+rvanilla02)^0.5)-SUM($H366:AX366),('PTRM input'!$H$404*(1+rvanilla02)^0.5)/A20stdlife))</f>
        <v>0</v>
      </c>
      <c r="AZ366" s="251">
        <f ca="1">IF(A20stdlife="n/a","n/a",IF(AZ$3&gt;(A20stdlife+$E366),('PTRM input'!$H$404*(1+rvanilla02)^0.5)-SUM($H366:AY366),('PTRM input'!$H$404*(1+rvanilla02)^0.5)/A20stdlife))</f>
        <v>0</v>
      </c>
      <c r="BA366" s="251">
        <f ca="1">IF(A20stdlife="n/a","n/a",IF(BA$3&gt;(A20stdlife+$E366),('PTRM input'!$H$404*(1+rvanilla02)^0.5)-SUM($H366:AZ366),('PTRM input'!$H$404*(1+rvanilla02)^0.5)/A20stdlife))</f>
        <v>0</v>
      </c>
      <c r="BB366" s="251">
        <f ca="1">IF(A20stdlife="n/a","n/a",IF(BB$3&gt;(A20stdlife+$E366),('PTRM input'!$H$404*(1+rvanilla02)^0.5)-SUM($H366:BA366),('PTRM input'!$H$404*(1+rvanilla02)^0.5)/A20stdlife))</f>
        <v>0</v>
      </c>
      <c r="BC366" s="251">
        <f ca="1">IF(A20stdlife="n/a","n/a",IF(BC$3&gt;(A20stdlife+$E366),('PTRM input'!$H$404*(1+rvanilla02)^0.5)-SUM($H366:BB366),('PTRM input'!$H$404*(1+rvanilla02)^0.5)/A20stdlife))</f>
        <v>0</v>
      </c>
      <c r="BD366" s="251">
        <f ca="1">IF(A20stdlife="n/a","n/a",IF(BD$3&gt;(A20stdlife+$E366),('PTRM input'!$H$404*(1+rvanilla02)^0.5)-SUM($H366:BC366),('PTRM input'!$H$404*(1+rvanilla02)^0.5)/A20stdlife))</f>
        <v>0</v>
      </c>
      <c r="BE366" s="251">
        <f ca="1">IF(A20stdlife="n/a","n/a",IF(BE$3&gt;(A20stdlife+$E366),('PTRM input'!$H$404*(1+rvanilla02)^0.5)-SUM($H366:BD366),('PTRM input'!$H$404*(1+rvanilla02)^0.5)/A20stdlife))</f>
        <v>0</v>
      </c>
      <c r="BF366" s="251">
        <f ca="1">IF(A20stdlife="n/a","n/a",IF(BF$3&gt;(A20stdlife+$E366),('PTRM input'!$H$404*(1+rvanilla02)^0.5)-SUM($H366:BE366),('PTRM input'!$H$404*(1+rvanilla02)^0.5)/A20stdlife))</f>
        <v>0</v>
      </c>
      <c r="BG366" s="251">
        <f ca="1">IF(A20stdlife="n/a","n/a",IF(BG$3&gt;(A20stdlife+$E366),('PTRM input'!$H$404*(1+rvanilla02)^0.5)-SUM($H366:BF366),('PTRM input'!$H$404*(1+rvanilla02)^0.5)/A20stdlife))</f>
        <v>0</v>
      </c>
      <c r="BH366" s="251">
        <f ca="1">IF(A20stdlife="n/a","n/a",IF(BH$3&gt;(A20stdlife+$E366),('PTRM input'!$H$404*(1+rvanilla02)^0.5)-SUM($H366:BG366),('PTRM input'!$H$404*(1+rvanilla02)^0.5)/A20stdlife))</f>
        <v>0</v>
      </c>
      <c r="BI366" s="251">
        <f ca="1">IF(A20stdlife="n/a","n/a",IF(BI$3&gt;(A20stdlife+$E366),('PTRM input'!$H$404*(1+rvanilla02)^0.5)-SUM($H366:BH366),('PTRM input'!$H$404*(1+rvanilla02)^0.5)/A20stdlife))</f>
        <v>0</v>
      </c>
      <c r="BJ366" s="116"/>
      <c r="BK366" s="116"/>
      <c r="BL366" s="116"/>
      <c r="BM366" s="116"/>
    </row>
    <row r="367" spans="1:65" hidden="1" outlineLevel="2">
      <c r="A367" s="116"/>
      <c r="B367" s="19"/>
      <c r="C367" s="18"/>
      <c r="D367" s="760"/>
      <c r="E367" s="86">
        <v>3</v>
      </c>
      <c r="F367" s="259"/>
      <c r="G367" s="434"/>
      <c r="H367" s="435"/>
      <c r="I367" s="619"/>
      <c r="J367" s="433">
        <f ca="1">IF(A20stdlife="n/a","n/a",IF(J$3&gt;(A20stdlife+$E367),('PTRM input'!$I$404*(1+rvanilla03)^0.5)-SUM(I367:$I367),('PTRM input'!$I$404*(1+rvanilla03)^0.5)/A20stdlife))</f>
        <v>0</v>
      </c>
      <c r="K367" s="433">
        <f ca="1">IF(A20stdlife="n/a","n/a",IF(K$3&gt;(A20stdlife+$E367),('PTRM input'!$I$404*(1+rvanilla03)^0.5)-SUM($I367:J367),('PTRM input'!$I$404*(1+rvanilla03)^0.5)/A20stdlife))</f>
        <v>0</v>
      </c>
      <c r="L367" s="433">
        <f ca="1">IF(A20stdlife="n/a","n/a",IF(L$3&gt;(A20stdlife+$E367),('PTRM input'!$I$404*(1+rvanilla03)^0.5)-SUM($I367:K367),('PTRM input'!$I$404*(1+rvanilla03)^0.5)/A20stdlife))</f>
        <v>0</v>
      </c>
      <c r="M367" s="433">
        <f ca="1">IF(A20stdlife="n/a","n/a",IF(M$3&gt;(A20stdlife+$E367),('PTRM input'!$I$404*(1+rvanilla03)^0.5)-SUM($I367:L367),('PTRM input'!$I$404*(1+rvanilla03)^0.5)/A20stdlife))</f>
        <v>0</v>
      </c>
      <c r="N367" s="433">
        <f ca="1">IF(A20stdlife="n/a","n/a",IF(N$3&gt;(A20stdlife+$E367),('PTRM input'!$I$404*(1+rvanilla03)^0.5)-SUM($I367:M367),('PTRM input'!$I$404*(1+rvanilla03)^0.5)/A20stdlife))</f>
        <v>0</v>
      </c>
      <c r="O367" s="433">
        <f ca="1">IF(A20stdlife="n/a","n/a",IF(O$3&gt;(A20stdlife+$E367),('PTRM input'!$I$404*(1+rvanilla03)^0.5)-SUM($I367:N367),('PTRM input'!$I$404*(1+rvanilla03)^0.5)/A20stdlife))</f>
        <v>0</v>
      </c>
      <c r="P367" s="433">
        <f ca="1">IF(A20stdlife="n/a","n/a",IF(P$3&gt;(A20stdlife+$E367),('PTRM input'!$I$404*(1+rvanilla03)^0.5)-SUM($I367:O367),('PTRM input'!$I$404*(1+rvanilla03)^0.5)/A20stdlife))</f>
        <v>0</v>
      </c>
      <c r="Q367" s="433">
        <f ca="1">IF(A20stdlife="n/a","n/a",IF(Q$3&gt;(A20stdlife+$E367),('PTRM input'!$I$404*(1+rvanilla03)^0.5)-SUM($I367:P367),('PTRM input'!$I$404*(1+rvanilla03)^0.5)/A20stdlife))</f>
        <v>0</v>
      </c>
      <c r="R367" s="251">
        <f ca="1">IF(A20stdlife="n/a","n/a",IF(R$3&gt;(A20stdlife+$E367),('PTRM input'!$I$404*(1+rvanilla03)^0.5)-SUM($I367:Q367),('PTRM input'!$I$404*(1+rvanilla03)^0.5)/A20stdlife))</f>
        <v>0</v>
      </c>
      <c r="S367" s="251">
        <f ca="1">IF(A20stdlife="n/a","n/a",IF(S$3&gt;(A20stdlife+$E367),('PTRM input'!$I$404*(1+rvanilla03)^0.5)-SUM($I367:R367),('PTRM input'!$I$404*(1+rvanilla03)^0.5)/A20stdlife))</f>
        <v>0</v>
      </c>
      <c r="T367" s="251">
        <f ca="1">IF(A20stdlife="n/a","n/a",IF(T$3&gt;(A20stdlife+$E367),('PTRM input'!$I$404*(1+rvanilla03)^0.5)-SUM($I367:S367),('PTRM input'!$I$404*(1+rvanilla03)^0.5)/A20stdlife))</f>
        <v>0</v>
      </c>
      <c r="U367" s="251">
        <f ca="1">IF(A20stdlife="n/a","n/a",IF(U$3&gt;(A20stdlife+$E367),('PTRM input'!$I$404*(1+rvanilla03)^0.5)-SUM($I367:T367),('PTRM input'!$I$404*(1+rvanilla03)^0.5)/A20stdlife))</f>
        <v>0</v>
      </c>
      <c r="V367" s="251">
        <f ca="1">IF(A20stdlife="n/a","n/a",IF(V$3&gt;(A20stdlife+$E367),('PTRM input'!$I$404*(1+rvanilla03)^0.5)-SUM($I367:U367),('PTRM input'!$I$404*(1+rvanilla03)^0.5)/A20stdlife))</f>
        <v>0</v>
      </c>
      <c r="W367" s="251">
        <f ca="1">IF(A20stdlife="n/a","n/a",IF(W$3&gt;(A20stdlife+$E367),('PTRM input'!$I$404*(1+rvanilla03)^0.5)-SUM($I367:V367),('PTRM input'!$I$404*(1+rvanilla03)^0.5)/A20stdlife))</f>
        <v>0</v>
      </c>
      <c r="X367" s="251">
        <f ca="1">IF(A20stdlife="n/a","n/a",IF(X$3&gt;(A20stdlife+$E367),('PTRM input'!$I$404*(1+rvanilla03)^0.5)-SUM($I367:W367),('PTRM input'!$I$404*(1+rvanilla03)^0.5)/A20stdlife))</f>
        <v>0</v>
      </c>
      <c r="Y367" s="251">
        <f ca="1">IF(A20stdlife="n/a","n/a",IF(Y$3&gt;(A20stdlife+$E367),('PTRM input'!$I$404*(1+rvanilla03)^0.5)-SUM($I367:X367),('PTRM input'!$I$404*(1+rvanilla03)^0.5)/A20stdlife))</f>
        <v>0</v>
      </c>
      <c r="Z367" s="251">
        <f ca="1">IF(A20stdlife="n/a","n/a",IF(Z$3&gt;(A20stdlife+$E367),('PTRM input'!$I$404*(1+rvanilla03)^0.5)-SUM($I367:Y367),('PTRM input'!$I$404*(1+rvanilla03)^0.5)/A20stdlife))</f>
        <v>0</v>
      </c>
      <c r="AA367" s="251">
        <f ca="1">IF(A20stdlife="n/a","n/a",IF(AA$3&gt;(A20stdlife+$E367),('PTRM input'!$I$404*(1+rvanilla03)^0.5)-SUM($I367:Z367),('PTRM input'!$I$404*(1+rvanilla03)^0.5)/A20stdlife))</f>
        <v>0</v>
      </c>
      <c r="AB367" s="251">
        <f ca="1">IF(A20stdlife="n/a","n/a",IF(AB$3&gt;(A20stdlife+$E367),('PTRM input'!$I$404*(1+rvanilla03)^0.5)-SUM($I367:AA367),('PTRM input'!$I$404*(1+rvanilla03)^0.5)/A20stdlife))</f>
        <v>0</v>
      </c>
      <c r="AC367" s="251">
        <f ca="1">IF(A20stdlife="n/a","n/a",IF(AC$3&gt;(A20stdlife+$E367),('PTRM input'!$I$404*(1+rvanilla03)^0.5)-SUM($I367:AB367),('PTRM input'!$I$404*(1+rvanilla03)^0.5)/A20stdlife))</f>
        <v>0</v>
      </c>
      <c r="AD367" s="251">
        <f ca="1">IF(A20stdlife="n/a","n/a",IF(AD$3&gt;(A20stdlife+$E367),('PTRM input'!$I$404*(1+rvanilla03)^0.5)-SUM($I367:AC367),('PTRM input'!$I$404*(1+rvanilla03)^0.5)/A20stdlife))</f>
        <v>0</v>
      </c>
      <c r="AE367" s="251">
        <f ca="1">IF(A20stdlife="n/a","n/a",IF(AE$3&gt;(A20stdlife+$E367),('PTRM input'!$I$404*(1+rvanilla03)^0.5)-SUM($I367:AD367),('PTRM input'!$I$404*(1+rvanilla03)^0.5)/A20stdlife))</f>
        <v>0</v>
      </c>
      <c r="AF367" s="251">
        <f ca="1">IF(A20stdlife="n/a","n/a",IF(AF$3&gt;(A20stdlife+$E367),('PTRM input'!$I$404*(1+rvanilla03)^0.5)-SUM($I367:AE367),('PTRM input'!$I$404*(1+rvanilla03)^0.5)/A20stdlife))</f>
        <v>0</v>
      </c>
      <c r="AG367" s="251">
        <f ca="1">IF(A20stdlife="n/a","n/a",IF(AG$3&gt;(A20stdlife+$E367),('PTRM input'!$I$404*(1+rvanilla03)^0.5)-SUM($I367:AF367),('PTRM input'!$I$404*(1+rvanilla03)^0.5)/A20stdlife))</f>
        <v>0</v>
      </c>
      <c r="AH367" s="251">
        <f ca="1">IF(A20stdlife="n/a","n/a",IF(AH$3&gt;(A20stdlife+$E367),('PTRM input'!$I$404*(1+rvanilla03)^0.5)-SUM($I367:AG367),('PTRM input'!$I$404*(1+rvanilla03)^0.5)/A20stdlife))</f>
        <v>0</v>
      </c>
      <c r="AI367" s="251">
        <f ca="1">IF(A20stdlife="n/a","n/a",IF(AI$3&gt;(A20stdlife+$E367),('PTRM input'!$I$404*(1+rvanilla03)^0.5)-SUM($I367:AH367),('PTRM input'!$I$404*(1+rvanilla03)^0.5)/A20stdlife))</f>
        <v>0</v>
      </c>
      <c r="AJ367" s="251">
        <f ca="1">IF(A20stdlife="n/a","n/a",IF(AJ$3&gt;(A20stdlife+$E367),('PTRM input'!$I$404*(1+rvanilla03)^0.5)-SUM($I367:AI367),('PTRM input'!$I$404*(1+rvanilla03)^0.5)/A20stdlife))</f>
        <v>0</v>
      </c>
      <c r="AK367" s="251">
        <f ca="1">IF(A20stdlife="n/a","n/a",IF(AK$3&gt;(A20stdlife+$E367),('PTRM input'!$I$404*(1+rvanilla03)^0.5)-SUM($I367:AJ367),('PTRM input'!$I$404*(1+rvanilla03)^0.5)/A20stdlife))</f>
        <v>0</v>
      </c>
      <c r="AL367" s="251">
        <f ca="1">IF(A20stdlife="n/a","n/a",IF(AL$3&gt;(A20stdlife+$E367),('PTRM input'!$I$404*(1+rvanilla03)^0.5)-SUM($I367:AK367),('PTRM input'!$I$404*(1+rvanilla03)^0.5)/A20stdlife))</f>
        <v>0</v>
      </c>
      <c r="AM367" s="251">
        <f ca="1">IF(A20stdlife="n/a","n/a",IF(AM$3&gt;(A20stdlife+$E367),('PTRM input'!$I$404*(1+rvanilla03)^0.5)-SUM($I367:AL367),('PTRM input'!$I$404*(1+rvanilla03)^0.5)/A20stdlife))</f>
        <v>0</v>
      </c>
      <c r="AN367" s="251">
        <f ca="1">IF(A20stdlife="n/a","n/a",IF(AN$3&gt;(A20stdlife+$E367),('PTRM input'!$I$404*(1+rvanilla03)^0.5)-SUM($I367:AM367),('PTRM input'!$I$404*(1+rvanilla03)^0.5)/A20stdlife))</f>
        <v>0</v>
      </c>
      <c r="AO367" s="251">
        <f ca="1">IF(A20stdlife="n/a","n/a",IF(AO$3&gt;(A20stdlife+$E367),('PTRM input'!$I$404*(1+rvanilla03)^0.5)-SUM($I367:AN367),('PTRM input'!$I$404*(1+rvanilla03)^0.5)/A20stdlife))</f>
        <v>0</v>
      </c>
      <c r="AP367" s="251">
        <f ca="1">IF(A20stdlife="n/a","n/a",IF(AP$3&gt;(A20stdlife+$E367),('PTRM input'!$I$404*(1+rvanilla03)^0.5)-SUM($I367:AO367),('PTRM input'!$I$404*(1+rvanilla03)^0.5)/A20stdlife))</f>
        <v>0</v>
      </c>
      <c r="AQ367" s="251">
        <f ca="1">IF(A20stdlife="n/a","n/a",IF(AQ$3&gt;(A20stdlife+$E367),('PTRM input'!$I$404*(1+rvanilla03)^0.5)-SUM($I367:AP367),('PTRM input'!$I$404*(1+rvanilla03)^0.5)/A20stdlife))</f>
        <v>0</v>
      </c>
      <c r="AR367" s="251">
        <f ca="1">IF(A20stdlife="n/a","n/a",IF(AR$3&gt;(A20stdlife+$E367),('PTRM input'!$I$404*(1+rvanilla03)^0.5)-SUM($I367:AQ367),('PTRM input'!$I$404*(1+rvanilla03)^0.5)/A20stdlife))</f>
        <v>0</v>
      </c>
      <c r="AS367" s="251">
        <f ca="1">IF(A20stdlife="n/a","n/a",IF(AS$3&gt;(A20stdlife+$E367),('PTRM input'!$I$404*(1+rvanilla03)^0.5)-SUM($I367:AR367),('PTRM input'!$I$404*(1+rvanilla03)^0.5)/A20stdlife))</f>
        <v>0</v>
      </c>
      <c r="AT367" s="251">
        <f ca="1">IF(A20stdlife="n/a","n/a",IF(AT$3&gt;(A20stdlife+$E367),('PTRM input'!$I$404*(1+rvanilla03)^0.5)-SUM($I367:AS367),('PTRM input'!$I$404*(1+rvanilla03)^0.5)/A20stdlife))</f>
        <v>0</v>
      </c>
      <c r="AU367" s="251">
        <f ca="1">IF(A20stdlife="n/a","n/a",IF(AU$3&gt;(A20stdlife+$E367),('PTRM input'!$I$404*(1+rvanilla03)^0.5)-SUM($I367:AT367),('PTRM input'!$I$404*(1+rvanilla03)^0.5)/A20stdlife))</f>
        <v>0</v>
      </c>
      <c r="AV367" s="251">
        <f ca="1">IF(A20stdlife="n/a","n/a",IF(AV$3&gt;(A20stdlife+$E367),('PTRM input'!$I$404*(1+rvanilla03)^0.5)-SUM($I367:AU367),('PTRM input'!$I$404*(1+rvanilla03)^0.5)/A20stdlife))</f>
        <v>0</v>
      </c>
      <c r="AW367" s="251">
        <f ca="1">IF(A20stdlife="n/a","n/a",IF(AW$3&gt;(A20stdlife+$E367),('PTRM input'!$I$404*(1+rvanilla03)^0.5)-SUM($I367:AV367),('PTRM input'!$I$404*(1+rvanilla03)^0.5)/A20stdlife))</f>
        <v>0</v>
      </c>
      <c r="AX367" s="251">
        <f ca="1">IF(A20stdlife="n/a","n/a",IF(AX$3&gt;(A20stdlife+$E367),('PTRM input'!$I$404*(1+rvanilla03)^0.5)-SUM($I367:AW367),('PTRM input'!$I$404*(1+rvanilla03)^0.5)/A20stdlife))</f>
        <v>0</v>
      </c>
      <c r="AY367" s="251">
        <f ca="1">IF(A20stdlife="n/a","n/a",IF(AY$3&gt;(A20stdlife+$E367),('PTRM input'!$I$404*(1+rvanilla03)^0.5)-SUM($I367:AX367),('PTRM input'!$I$404*(1+rvanilla03)^0.5)/A20stdlife))</f>
        <v>0</v>
      </c>
      <c r="AZ367" s="251">
        <f ca="1">IF(A20stdlife="n/a","n/a",IF(AZ$3&gt;(A20stdlife+$E367),('PTRM input'!$I$404*(1+rvanilla03)^0.5)-SUM($I367:AY367),('PTRM input'!$I$404*(1+rvanilla03)^0.5)/A20stdlife))</f>
        <v>0</v>
      </c>
      <c r="BA367" s="251">
        <f ca="1">IF(A20stdlife="n/a","n/a",IF(BA$3&gt;(A20stdlife+$E367),('PTRM input'!$I$404*(1+rvanilla03)^0.5)-SUM($I367:AZ367),('PTRM input'!$I$404*(1+rvanilla03)^0.5)/A20stdlife))</f>
        <v>0</v>
      </c>
      <c r="BB367" s="251">
        <f ca="1">IF(A20stdlife="n/a","n/a",IF(BB$3&gt;(A20stdlife+$E367),('PTRM input'!$I$404*(1+rvanilla03)^0.5)-SUM($I367:BA367),('PTRM input'!$I$404*(1+rvanilla03)^0.5)/A20stdlife))</f>
        <v>0</v>
      </c>
      <c r="BC367" s="251">
        <f ca="1">IF(A20stdlife="n/a","n/a",IF(BC$3&gt;(A20stdlife+$E367),('PTRM input'!$I$404*(1+rvanilla03)^0.5)-SUM($I367:BB367),('PTRM input'!$I$404*(1+rvanilla03)^0.5)/A20stdlife))</f>
        <v>0</v>
      </c>
      <c r="BD367" s="251">
        <f ca="1">IF(A20stdlife="n/a","n/a",IF(BD$3&gt;(A20stdlife+$E367),('PTRM input'!$I$404*(1+rvanilla03)^0.5)-SUM($I367:BC367),('PTRM input'!$I$404*(1+rvanilla03)^0.5)/A20stdlife))</f>
        <v>0</v>
      </c>
      <c r="BE367" s="251">
        <f ca="1">IF(A20stdlife="n/a","n/a",IF(BE$3&gt;(A20stdlife+$E367),('PTRM input'!$I$404*(1+rvanilla03)^0.5)-SUM($I367:BD367),('PTRM input'!$I$404*(1+rvanilla03)^0.5)/A20stdlife))</f>
        <v>0</v>
      </c>
      <c r="BF367" s="251">
        <f ca="1">IF(A20stdlife="n/a","n/a",IF(BF$3&gt;(A20stdlife+$E367),('PTRM input'!$I$404*(1+rvanilla03)^0.5)-SUM($I367:BE367),('PTRM input'!$I$404*(1+rvanilla03)^0.5)/A20stdlife))</f>
        <v>0</v>
      </c>
      <c r="BG367" s="251">
        <f ca="1">IF(A20stdlife="n/a","n/a",IF(BG$3&gt;(A20stdlife+$E367),('PTRM input'!$I$404*(1+rvanilla03)^0.5)-SUM($I367:BF367),('PTRM input'!$I$404*(1+rvanilla03)^0.5)/A20stdlife))</f>
        <v>0</v>
      </c>
      <c r="BH367" s="251">
        <f ca="1">IF(A20stdlife="n/a","n/a",IF(BH$3&gt;(A20stdlife+$E367),('PTRM input'!$I$404*(1+rvanilla03)^0.5)-SUM($I367:BG367),('PTRM input'!$I$404*(1+rvanilla03)^0.5)/A20stdlife))</f>
        <v>0</v>
      </c>
      <c r="BI367" s="251">
        <f ca="1">IF(A20stdlife="n/a","n/a",IF(BI$3&gt;(A20stdlife+$E367),('PTRM input'!$I$404*(1+rvanilla03)^0.5)-SUM($I367:BH367),('PTRM input'!$I$404*(1+rvanilla03)^0.5)/A20stdlife))</f>
        <v>0</v>
      </c>
      <c r="BJ367" s="116"/>
      <c r="BK367" s="116"/>
      <c r="BL367" s="116"/>
      <c r="BM367" s="116"/>
    </row>
    <row r="368" spans="1:65" hidden="1" outlineLevel="2">
      <c r="A368" s="116"/>
      <c r="B368" s="19"/>
      <c r="C368" s="18"/>
      <c r="D368" s="760"/>
      <c r="E368" s="86">
        <v>4</v>
      </c>
      <c r="F368" s="259"/>
      <c r="G368" s="434"/>
      <c r="H368" s="435"/>
      <c r="I368" s="435"/>
      <c r="J368" s="619"/>
      <c r="K368" s="433">
        <f ca="1">IF(A20stdlife="n/a","n/a",IF(K$3&gt;(A20stdlife+$E368),('PTRM input'!$J$404*(1+rvanilla04)^0.5)-SUM(J368:$J368),('PTRM input'!$J$404*(1+rvanilla04)^0.5)/A20stdlife))</f>
        <v>0</v>
      </c>
      <c r="L368" s="433">
        <f ca="1">IF(A20stdlife="n/a","n/a",IF(L$3&gt;(A20stdlife+$E368),('PTRM input'!$J$404*(1+rvanilla04)^0.5)-SUM($J368:K368),('PTRM input'!$J$404*(1+rvanilla04)^0.5)/A20stdlife))</f>
        <v>0</v>
      </c>
      <c r="M368" s="433">
        <f ca="1">IF(A20stdlife="n/a","n/a",IF(M$3&gt;(A20stdlife+$E368),('PTRM input'!$J$404*(1+rvanilla04)^0.5)-SUM($J368:L368),('PTRM input'!$J$404*(1+rvanilla04)^0.5)/A20stdlife))</f>
        <v>0</v>
      </c>
      <c r="N368" s="433">
        <f ca="1">IF(A20stdlife="n/a","n/a",IF(N$3&gt;(A20stdlife+$E368),('PTRM input'!$J$404*(1+rvanilla04)^0.5)-SUM($J368:M368),('PTRM input'!$J$404*(1+rvanilla04)^0.5)/A20stdlife))</f>
        <v>0</v>
      </c>
      <c r="O368" s="433">
        <f ca="1">IF(A20stdlife="n/a","n/a",IF(O$3&gt;(A20stdlife+$E368),('PTRM input'!$J$404*(1+rvanilla04)^0.5)-SUM($J368:N368),('PTRM input'!$J$404*(1+rvanilla04)^0.5)/A20stdlife))</f>
        <v>0</v>
      </c>
      <c r="P368" s="433">
        <f ca="1">IF(A20stdlife="n/a","n/a",IF(P$3&gt;(A20stdlife+$E368),('PTRM input'!$J$404*(1+rvanilla04)^0.5)-SUM($J368:O368),('PTRM input'!$J$404*(1+rvanilla04)^0.5)/A20stdlife))</f>
        <v>0</v>
      </c>
      <c r="Q368" s="433">
        <f ca="1">IF(A20stdlife="n/a","n/a",IF(Q$3&gt;(A20stdlife+$E368),('PTRM input'!$J$404*(1+rvanilla04)^0.5)-SUM($J368:P368),('PTRM input'!$J$404*(1+rvanilla04)^0.5)/A20stdlife))</f>
        <v>0</v>
      </c>
      <c r="R368" s="251">
        <f ca="1">IF(A20stdlife="n/a","n/a",IF(R$3&gt;(A20stdlife+$E368),('PTRM input'!$J$404*(1+rvanilla04)^0.5)-SUM($J368:Q368),('PTRM input'!$J$404*(1+rvanilla04)^0.5)/A20stdlife))</f>
        <v>0</v>
      </c>
      <c r="S368" s="251">
        <f ca="1">IF(A20stdlife="n/a","n/a",IF(S$3&gt;(A20stdlife+$E368),('PTRM input'!$J$404*(1+rvanilla04)^0.5)-SUM($J368:R368),('PTRM input'!$J$404*(1+rvanilla04)^0.5)/A20stdlife))</f>
        <v>0</v>
      </c>
      <c r="T368" s="251">
        <f ca="1">IF(A20stdlife="n/a","n/a",IF(T$3&gt;(A20stdlife+$E368),('PTRM input'!$J$404*(1+rvanilla04)^0.5)-SUM($J368:S368),('PTRM input'!$J$404*(1+rvanilla04)^0.5)/A20stdlife))</f>
        <v>0</v>
      </c>
      <c r="U368" s="251">
        <f ca="1">IF(A20stdlife="n/a","n/a",IF(U$3&gt;(A20stdlife+$E368),('PTRM input'!$J$404*(1+rvanilla04)^0.5)-SUM($J368:T368),('PTRM input'!$J$404*(1+rvanilla04)^0.5)/A20stdlife))</f>
        <v>0</v>
      </c>
      <c r="V368" s="251">
        <f ca="1">IF(A20stdlife="n/a","n/a",IF(V$3&gt;(A20stdlife+$E368),('PTRM input'!$J$404*(1+rvanilla04)^0.5)-SUM($J368:U368),('PTRM input'!$J$404*(1+rvanilla04)^0.5)/A20stdlife))</f>
        <v>0</v>
      </c>
      <c r="W368" s="251">
        <f ca="1">IF(A20stdlife="n/a","n/a",IF(W$3&gt;(A20stdlife+$E368),('PTRM input'!$J$404*(1+rvanilla04)^0.5)-SUM($J368:V368),('PTRM input'!$J$404*(1+rvanilla04)^0.5)/A20stdlife))</f>
        <v>0</v>
      </c>
      <c r="X368" s="251">
        <f ca="1">IF(A20stdlife="n/a","n/a",IF(X$3&gt;(A20stdlife+$E368),('PTRM input'!$J$404*(1+rvanilla04)^0.5)-SUM($J368:W368),('PTRM input'!$J$404*(1+rvanilla04)^0.5)/A20stdlife))</f>
        <v>0</v>
      </c>
      <c r="Y368" s="251">
        <f ca="1">IF(A20stdlife="n/a","n/a",IF(Y$3&gt;(A20stdlife+$E368),('PTRM input'!$J$404*(1+rvanilla04)^0.5)-SUM($J368:X368),('PTRM input'!$J$404*(1+rvanilla04)^0.5)/A20stdlife))</f>
        <v>0</v>
      </c>
      <c r="Z368" s="251">
        <f ca="1">IF(A20stdlife="n/a","n/a",IF(Z$3&gt;(A20stdlife+$E368),('PTRM input'!$J$404*(1+rvanilla04)^0.5)-SUM($J368:Y368),('PTRM input'!$J$404*(1+rvanilla04)^0.5)/A20stdlife))</f>
        <v>0</v>
      </c>
      <c r="AA368" s="251">
        <f ca="1">IF(A20stdlife="n/a","n/a",IF(AA$3&gt;(A20stdlife+$E368),('PTRM input'!$J$404*(1+rvanilla04)^0.5)-SUM($J368:Z368),('PTRM input'!$J$404*(1+rvanilla04)^0.5)/A20stdlife))</f>
        <v>0</v>
      </c>
      <c r="AB368" s="251">
        <f ca="1">IF(A20stdlife="n/a","n/a",IF(AB$3&gt;(A20stdlife+$E368),('PTRM input'!$J$404*(1+rvanilla04)^0.5)-SUM($J368:AA368),('PTRM input'!$J$404*(1+rvanilla04)^0.5)/A20stdlife))</f>
        <v>0</v>
      </c>
      <c r="AC368" s="251">
        <f ca="1">IF(A20stdlife="n/a","n/a",IF(AC$3&gt;(A20stdlife+$E368),('PTRM input'!$J$404*(1+rvanilla04)^0.5)-SUM($J368:AB368),('PTRM input'!$J$404*(1+rvanilla04)^0.5)/A20stdlife))</f>
        <v>0</v>
      </c>
      <c r="AD368" s="251">
        <f ca="1">IF(A20stdlife="n/a","n/a",IF(AD$3&gt;(A20stdlife+$E368),('PTRM input'!$J$404*(1+rvanilla04)^0.5)-SUM($J368:AC368),('PTRM input'!$J$404*(1+rvanilla04)^0.5)/A20stdlife))</f>
        <v>0</v>
      </c>
      <c r="AE368" s="251">
        <f ca="1">IF(A20stdlife="n/a","n/a",IF(AE$3&gt;(A20stdlife+$E368),('PTRM input'!$J$404*(1+rvanilla04)^0.5)-SUM($J368:AD368),('PTRM input'!$J$404*(1+rvanilla04)^0.5)/A20stdlife))</f>
        <v>0</v>
      </c>
      <c r="AF368" s="251">
        <f ca="1">IF(A20stdlife="n/a","n/a",IF(AF$3&gt;(A20stdlife+$E368),('PTRM input'!$J$404*(1+rvanilla04)^0.5)-SUM($J368:AE368),('PTRM input'!$J$404*(1+rvanilla04)^0.5)/A20stdlife))</f>
        <v>0</v>
      </c>
      <c r="AG368" s="251">
        <f ca="1">IF(A20stdlife="n/a","n/a",IF(AG$3&gt;(A20stdlife+$E368),('PTRM input'!$J$404*(1+rvanilla04)^0.5)-SUM($J368:AF368),('PTRM input'!$J$404*(1+rvanilla04)^0.5)/A20stdlife))</f>
        <v>0</v>
      </c>
      <c r="AH368" s="251">
        <f ca="1">IF(A20stdlife="n/a","n/a",IF(AH$3&gt;(A20stdlife+$E368),('PTRM input'!$J$404*(1+rvanilla04)^0.5)-SUM($J368:AG368),('PTRM input'!$J$404*(1+rvanilla04)^0.5)/A20stdlife))</f>
        <v>0</v>
      </c>
      <c r="AI368" s="251">
        <f ca="1">IF(A20stdlife="n/a","n/a",IF(AI$3&gt;(A20stdlife+$E368),('PTRM input'!$J$404*(1+rvanilla04)^0.5)-SUM($J368:AH368),('PTRM input'!$J$404*(1+rvanilla04)^0.5)/A20stdlife))</f>
        <v>0</v>
      </c>
      <c r="AJ368" s="251">
        <f ca="1">IF(A20stdlife="n/a","n/a",IF(AJ$3&gt;(A20stdlife+$E368),('PTRM input'!$J$404*(1+rvanilla04)^0.5)-SUM($J368:AI368),('PTRM input'!$J$404*(1+rvanilla04)^0.5)/A20stdlife))</f>
        <v>0</v>
      </c>
      <c r="AK368" s="251">
        <f ca="1">IF(A20stdlife="n/a","n/a",IF(AK$3&gt;(A20stdlife+$E368),('PTRM input'!$J$404*(1+rvanilla04)^0.5)-SUM($J368:AJ368),('PTRM input'!$J$404*(1+rvanilla04)^0.5)/A20stdlife))</f>
        <v>0</v>
      </c>
      <c r="AL368" s="251">
        <f ca="1">IF(A20stdlife="n/a","n/a",IF(AL$3&gt;(A20stdlife+$E368),('PTRM input'!$J$404*(1+rvanilla04)^0.5)-SUM($J368:AK368),('PTRM input'!$J$404*(1+rvanilla04)^0.5)/A20stdlife))</f>
        <v>0</v>
      </c>
      <c r="AM368" s="251">
        <f ca="1">IF(A20stdlife="n/a","n/a",IF(AM$3&gt;(A20stdlife+$E368),('PTRM input'!$J$404*(1+rvanilla04)^0.5)-SUM($J368:AL368),('PTRM input'!$J$404*(1+rvanilla04)^0.5)/A20stdlife))</f>
        <v>0</v>
      </c>
      <c r="AN368" s="251">
        <f ca="1">IF(A20stdlife="n/a","n/a",IF(AN$3&gt;(A20stdlife+$E368),('PTRM input'!$J$404*(1+rvanilla04)^0.5)-SUM($J368:AM368),('PTRM input'!$J$404*(1+rvanilla04)^0.5)/A20stdlife))</f>
        <v>0</v>
      </c>
      <c r="AO368" s="251">
        <f ca="1">IF(A20stdlife="n/a","n/a",IF(AO$3&gt;(A20stdlife+$E368),('PTRM input'!$J$404*(1+rvanilla04)^0.5)-SUM($J368:AN368),('PTRM input'!$J$404*(1+rvanilla04)^0.5)/A20stdlife))</f>
        <v>0</v>
      </c>
      <c r="AP368" s="251">
        <f ca="1">IF(A20stdlife="n/a","n/a",IF(AP$3&gt;(A20stdlife+$E368),('PTRM input'!$J$404*(1+rvanilla04)^0.5)-SUM($J368:AO368),('PTRM input'!$J$404*(1+rvanilla04)^0.5)/A20stdlife))</f>
        <v>0</v>
      </c>
      <c r="AQ368" s="251">
        <f ca="1">IF(A20stdlife="n/a","n/a",IF(AQ$3&gt;(A20stdlife+$E368),('PTRM input'!$J$404*(1+rvanilla04)^0.5)-SUM($J368:AP368),('PTRM input'!$J$404*(1+rvanilla04)^0.5)/A20stdlife))</f>
        <v>0</v>
      </c>
      <c r="AR368" s="251">
        <f ca="1">IF(A20stdlife="n/a","n/a",IF(AR$3&gt;(A20stdlife+$E368),('PTRM input'!$J$404*(1+rvanilla04)^0.5)-SUM($J368:AQ368),('PTRM input'!$J$404*(1+rvanilla04)^0.5)/A20stdlife))</f>
        <v>0</v>
      </c>
      <c r="AS368" s="251">
        <f ca="1">IF(A20stdlife="n/a","n/a",IF(AS$3&gt;(A20stdlife+$E368),('PTRM input'!$J$404*(1+rvanilla04)^0.5)-SUM($J368:AR368),('PTRM input'!$J$404*(1+rvanilla04)^0.5)/A20stdlife))</f>
        <v>0</v>
      </c>
      <c r="AT368" s="251">
        <f ca="1">IF(A20stdlife="n/a","n/a",IF(AT$3&gt;(A20stdlife+$E368),('PTRM input'!$J$404*(1+rvanilla04)^0.5)-SUM($J368:AS368),('PTRM input'!$J$404*(1+rvanilla04)^0.5)/A20stdlife))</f>
        <v>0</v>
      </c>
      <c r="AU368" s="251">
        <f ca="1">IF(A20stdlife="n/a","n/a",IF(AU$3&gt;(A20stdlife+$E368),('PTRM input'!$J$404*(1+rvanilla04)^0.5)-SUM($J368:AT368),('PTRM input'!$J$404*(1+rvanilla04)^0.5)/A20stdlife))</f>
        <v>0</v>
      </c>
      <c r="AV368" s="251">
        <f ca="1">IF(A20stdlife="n/a","n/a",IF(AV$3&gt;(A20stdlife+$E368),('PTRM input'!$J$404*(1+rvanilla04)^0.5)-SUM($J368:AU368),('PTRM input'!$J$404*(1+rvanilla04)^0.5)/A20stdlife))</f>
        <v>0</v>
      </c>
      <c r="AW368" s="251">
        <f ca="1">IF(A20stdlife="n/a","n/a",IF(AW$3&gt;(A20stdlife+$E368),('PTRM input'!$J$404*(1+rvanilla04)^0.5)-SUM($J368:AV368),('PTRM input'!$J$404*(1+rvanilla04)^0.5)/A20stdlife))</f>
        <v>0</v>
      </c>
      <c r="AX368" s="251">
        <f ca="1">IF(A20stdlife="n/a","n/a",IF(AX$3&gt;(A20stdlife+$E368),('PTRM input'!$J$404*(1+rvanilla04)^0.5)-SUM($J368:AW368),('PTRM input'!$J$404*(1+rvanilla04)^0.5)/A20stdlife))</f>
        <v>0</v>
      </c>
      <c r="AY368" s="251">
        <f ca="1">IF(A20stdlife="n/a","n/a",IF(AY$3&gt;(A20stdlife+$E368),('PTRM input'!$J$404*(1+rvanilla04)^0.5)-SUM($J368:AX368),('PTRM input'!$J$404*(1+rvanilla04)^0.5)/A20stdlife))</f>
        <v>0</v>
      </c>
      <c r="AZ368" s="251">
        <f ca="1">IF(A20stdlife="n/a","n/a",IF(AZ$3&gt;(A20stdlife+$E368),('PTRM input'!$J$404*(1+rvanilla04)^0.5)-SUM($J368:AY368),('PTRM input'!$J$404*(1+rvanilla04)^0.5)/A20stdlife))</f>
        <v>0</v>
      </c>
      <c r="BA368" s="251">
        <f ca="1">IF(A20stdlife="n/a","n/a",IF(BA$3&gt;(A20stdlife+$E368),('PTRM input'!$J$404*(1+rvanilla04)^0.5)-SUM($J368:AZ368),('PTRM input'!$J$404*(1+rvanilla04)^0.5)/A20stdlife))</f>
        <v>0</v>
      </c>
      <c r="BB368" s="251">
        <f ca="1">IF(A20stdlife="n/a","n/a",IF(BB$3&gt;(A20stdlife+$E368),('PTRM input'!$J$404*(1+rvanilla04)^0.5)-SUM($J368:BA368),('PTRM input'!$J$404*(1+rvanilla04)^0.5)/A20stdlife))</f>
        <v>0</v>
      </c>
      <c r="BC368" s="251">
        <f ca="1">IF(A20stdlife="n/a","n/a",IF(BC$3&gt;(A20stdlife+$E368),('PTRM input'!$J$404*(1+rvanilla04)^0.5)-SUM($J368:BB368),('PTRM input'!$J$404*(1+rvanilla04)^0.5)/A20stdlife))</f>
        <v>0</v>
      </c>
      <c r="BD368" s="251">
        <f ca="1">IF(A20stdlife="n/a","n/a",IF(BD$3&gt;(A20stdlife+$E368),('PTRM input'!$J$404*(1+rvanilla04)^0.5)-SUM($J368:BC368),('PTRM input'!$J$404*(1+rvanilla04)^0.5)/A20stdlife))</f>
        <v>0</v>
      </c>
      <c r="BE368" s="251">
        <f ca="1">IF(A20stdlife="n/a","n/a",IF(BE$3&gt;(A20stdlife+$E368),('PTRM input'!$J$404*(1+rvanilla04)^0.5)-SUM($J368:BD368),('PTRM input'!$J$404*(1+rvanilla04)^0.5)/A20stdlife))</f>
        <v>0</v>
      </c>
      <c r="BF368" s="251">
        <f ca="1">IF(A20stdlife="n/a","n/a",IF(BF$3&gt;(A20stdlife+$E368),('PTRM input'!$J$404*(1+rvanilla04)^0.5)-SUM($J368:BE368),('PTRM input'!$J$404*(1+rvanilla04)^0.5)/A20stdlife))</f>
        <v>0</v>
      </c>
      <c r="BG368" s="251">
        <f ca="1">IF(A20stdlife="n/a","n/a",IF(BG$3&gt;(A20stdlife+$E368),('PTRM input'!$J$404*(1+rvanilla04)^0.5)-SUM($J368:BF368),('PTRM input'!$J$404*(1+rvanilla04)^0.5)/A20stdlife))</f>
        <v>0</v>
      </c>
      <c r="BH368" s="251">
        <f ca="1">IF(A20stdlife="n/a","n/a",IF(BH$3&gt;(A20stdlife+$E368),('PTRM input'!$J$404*(1+rvanilla04)^0.5)-SUM($J368:BG368),('PTRM input'!$J$404*(1+rvanilla04)^0.5)/A20stdlife))</f>
        <v>0</v>
      </c>
      <c r="BI368" s="251">
        <f ca="1">IF(A20stdlife="n/a","n/a",IF(BI$3&gt;(A20stdlife+$E368),('PTRM input'!$J$404*(1+rvanilla04)^0.5)-SUM($J368:BH368),('PTRM input'!$J$404*(1+rvanilla04)^0.5)/A20stdlife))</f>
        <v>0</v>
      </c>
      <c r="BJ368" s="116"/>
      <c r="BK368" s="116"/>
      <c r="BL368" s="116"/>
      <c r="BM368" s="116"/>
    </row>
    <row r="369" spans="1:65" hidden="1" outlineLevel="2">
      <c r="A369" s="116"/>
      <c r="B369" s="19"/>
      <c r="C369" s="18"/>
      <c r="D369" s="760"/>
      <c r="E369" s="86">
        <v>5</v>
      </c>
      <c r="F369" s="259"/>
      <c r="G369" s="434"/>
      <c r="H369" s="435"/>
      <c r="I369" s="435"/>
      <c r="J369" s="435"/>
      <c r="K369" s="619"/>
      <c r="L369" s="433">
        <f ca="1">IF(A20stdlife="n/a","n/a",IF(L$3&gt;(A20stdlife+$E369),('PTRM input'!$K$404*(1+rvanilla05)^0.5)-SUM($K369:K369),('PTRM input'!$K$404*(1+rvanilla05)^0.5)/A20stdlife))</f>
        <v>0</v>
      </c>
      <c r="M369" s="433">
        <f ca="1">IF(A20stdlife="n/a","n/a",IF(M$3&gt;(A20stdlife+$E369),('PTRM input'!$K$404*(1+rvanilla05)^0.5)-SUM($K369:L369),('PTRM input'!$K$404*(1+rvanilla05)^0.5)/A20stdlife))</f>
        <v>0</v>
      </c>
      <c r="N369" s="433">
        <f ca="1">IF(A20stdlife="n/a","n/a",IF(N$3&gt;(A20stdlife+$E369),('PTRM input'!$K$404*(1+rvanilla05)^0.5)-SUM($K369:M369),('PTRM input'!$K$404*(1+rvanilla05)^0.5)/A20stdlife))</f>
        <v>0</v>
      </c>
      <c r="O369" s="433">
        <f ca="1">IF(A20stdlife="n/a","n/a",IF(O$3&gt;(A20stdlife+$E369),('PTRM input'!$K$404*(1+rvanilla05)^0.5)-SUM($K369:N369),('PTRM input'!$K$404*(1+rvanilla05)^0.5)/A20stdlife))</f>
        <v>0</v>
      </c>
      <c r="P369" s="433">
        <f ca="1">IF(A20stdlife="n/a","n/a",IF(P$3&gt;(A20stdlife+$E369),('PTRM input'!$K$404*(1+rvanilla05)^0.5)-SUM($K369:O369),('PTRM input'!$K$404*(1+rvanilla05)^0.5)/A20stdlife))</f>
        <v>0</v>
      </c>
      <c r="Q369" s="433">
        <f ca="1">IF(A20stdlife="n/a","n/a",IF(Q$3&gt;(A20stdlife+$E369),('PTRM input'!$K$404*(1+rvanilla05)^0.5)-SUM($K369:P369),('PTRM input'!$K$404*(1+rvanilla05)^0.5)/A20stdlife))</f>
        <v>0</v>
      </c>
      <c r="R369" s="251">
        <f ca="1">IF(A20stdlife="n/a","n/a",IF(R$3&gt;(A20stdlife+$E369),('PTRM input'!$K$404*(1+rvanilla05)^0.5)-SUM($K369:Q369),('PTRM input'!$K$404*(1+rvanilla05)^0.5)/A20stdlife))</f>
        <v>0</v>
      </c>
      <c r="S369" s="251">
        <f ca="1">IF(A20stdlife="n/a","n/a",IF(S$3&gt;(A20stdlife+$E369),('PTRM input'!$K$404*(1+rvanilla05)^0.5)-SUM($K369:R369),('PTRM input'!$K$404*(1+rvanilla05)^0.5)/A20stdlife))</f>
        <v>0</v>
      </c>
      <c r="T369" s="251">
        <f ca="1">IF(A20stdlife="n/a","n/a",IF(T$3&gt;(A20stdlife+$E369),('PTRM input'!$K$404*(1+rvanilla05)^0.5)-SUM($K369:S369),('PTRM input'!$K$404*(1+rvanilla05)^0.5)/A20stdlife))</f>
        <v>0</v>
      </c>
      <c r="U369" s="251">
        <f ca="1">IF(A20stdlife="n/a","n/a",IF(U$3&gt;(A20stdlife+$E369),('PTRM input'!$K$404*(1+rvanilla05)^0.5)-SUM($K369:T369),('PTRM input'!$K$404*(1+rvanilla05)^0.5)/A20stdlife))</f>
        <v>0</v>
      </c>
      <c r="V369" s="251">
        <f ca="1">IF(A20stdlife="n/a","n/a",IF(V$3&gt;(A20stdlife+$E369),('PTRM input'!$K$404*(1+rvanilla05)^0.5)-SUM($K369:U369),('PTRM input'!$K$404*(1+rvanilla05)^0.5)/A20stdlife))</f>
        <v>0</v>
      </c>
      <c r="W369" s="251">
        <f ca="1">IF(A20stdlife="n/a","n/a",IF(W$3&gt;(A20stdlife+$E369),('PTRM input'!$K$404*(1+rvanilla05)^0.5)-SUM($K369:V369),('PTRM input'!$K$404*(1+rvanilla05)^0.5)/A20stdlife))</f>
        <v>0</v>
      </c>
      <c r="X369" s="251">
        <f ca="1">IF(A20stdlife="n/a","n/a",IF(X$3&gt;(A20stdlife+$E369),('PTRM input'!$K$404*(1+rvanilla05)^0.5)-SUM($K369:W369),('PTRM input'!$K$404*(1+rvanilla05)^0.5)/A20stdlife))</f>
        <v>0</v>
      </c>
      <c r="Y369" s="251">
        <f ca="1">IF(A20stdlife="n/a","n/a",IF(Y$3&gt;(A20stdlife+$E369),('PTRM input'!$K$404*(1+rvanilla05)^0.5)-SUM($K369:X369),('PTRM input'!$K$404*(1+rvanilla05)^0.5)/A20stdlife))</f>
        <v>0</v>
      </c>
      <c r="Z369" s="251">
        <f ca="1">IF(A20stdlife="n/a","n/a",IF(Z$3&gt;(A20stdlife+$E369),('PTRM input'!$K$404*(1+rvanilla05)^0.5)-SUM($K369:Y369),('PTRM input'!$K$404*(1+rvanilla05)^0.5)/A20stdlife))</f>
        <v>0</v>
      </c>
      <c r="AA369" s="251">
        <f ca="1">IF(A20stdlife="n/a","n/a",IF(AA$3&gt;(A20stdlife+$E369),('PTRM input'!$K$404*(1+rvanilla05)^0.5)-SUM($K369:Z369),('PTRM input'!$K$404*(1+rvanilla05)^0.5)/A20stdlife))</f>
        <v>0</v>
      </c>
      <c r="AB369" s="251">
        <f ca="1">IF(A20stdlife="n/a","n/a",IF(AB$3&gt;(A20stdlife+$E369),('PTRM input'!$K$404*(1+rvanilla05)^0.5)-SUM($K369:AA369),('PTRM input'!$K$404*(1+rvanilla05)^0.5)/A20stdlife))</f>
        <v>0</v>
      </c>
      <c r="AC369" s="251">
        <f ca="1">IF(A20stdlife="n/a","n/a",IF(AC$3&gt;(A20stdlife+$E369),('PTRM input'!$K$404*(1+rvanilla05)^0.5)-SUM($K369:AB369),('PTRM input'!$K$404*(1+rvanilla05)^0.5)/A20stdlife))</f>
        <v>0</v>
      </c>
      <c r="AD369" s="251">
        <f ca="1">IF(A20stdlife="n/a","n/a",IF(AD$3&gt;(A20stdlife+$E369),('PTRM input'!$K$404*(1+rvanilla05)^0.5)-SUM($K369:AC369),('PTRM input'!$K$404*(1+rvanilla05)^0.5)/A20stdlife))</f>
        <v>0</v>
      </c>
      <c r="AE369" s="251">
        <f ca="1">IF(A20stdlife="n/a","n/a",IF(AE$3&gt;(A20stdlife+$E369),('PTRM input'!$K$404*(1+rvanilla05)^0.5)-SUM($K369:AD369),('PTRM input'!$K$404*(1+rvanilla05)^0.5)/A20stdlife))</f>
        <v>0</v>
      </c>
      <c r="AF369" s="251">
        <f ca="1">IF(A20stdlife="n/a","n/a",IF(AF$3&gt;(A20stdlife+$E369),('PTRM input'!$K$404*(1+rvanilla05)^0.5)-SUM($K369:AE369),('PTRM input'!$K$404*(1+rvanilla05)^0.5)/A20stdlife))</f>
        <v>0</v>
      </c>
      <c r="AG369" s="251">
        <f ca="1">IF(A20stdlife="n/a","n/a",IF(AG$3&gt;(A20stdlife+$E369),('PTRM input'!$K$404*(1+rvanilla05)^0.5)-SUM($K369:AF369),('PTRM input'!$K$404*(1+rvanilla05)^0.5)/A20stdlife))</f>
        <v>0</v>
      </c>
      <c r="AH369" s="251">
        <f ca="1">IF(A20stdlife="n/a","n/a",IF(AH$3&gt;(A20stdlife+$E369),('PTRM input'!$K$404*(1+rvanilla05)^0.5)-SUM($K369:AG369),('PTRM input'!$K$404*(1+rvanilla05)^0.5)/A20stdlife))</f>
        <v>0</v>
      </c>
      <c r="AI369" s="251">
        <f ca="1">IF(A20stdlife="n/a","n/a",IF(AI$3&gt;(A20stdlife+$E369),('PTRM input'!$K$404*(1+rvanilla05)^0.5)-SUM($K369:AH369),('PTRM input'!$K$404*(1+rvanilla05)^0.5)/A20stdlife))</f>
        <v>0</v>
      </c>
      <c r="AJ369" s="251">
        <f ca="1">IF(A20stdlife="n/a","n/a",IF(AJ$3&gt;(A20stdlife+$E369),('PTRM input'!$K$404*(1+rvanilla05)^0.5)-SUM($K369:AI369),('PTRM input'!$K$404*(1+rvanilla05)^0.5)/A20stdlife))</f>
        <v>0</v>
      </c>
      <c r="AK369" s="251">
        <f ca="1">IF(A20stdlife="n/a","n/a",IF(AK$3&gt;(A20stdlife+$E369),('PTRM input'!$K$404*(1+rvanilla05)^0.5)-SUM($K369:AJ369),('PTRM input'!$K$404*(1+rvanilla05)^0.5)/A20stdlife))</f>
        <v>0</v>
      </c>
      <c r="AL369" s="251">
        <f ca="1">IF(A20stdlife="n/a","n/a",IF(AL$3&gt;(A20stdlife+$E369),('PTRM input'!$K$404*(1+rvanilla05)^0.5)-SUM($K369:AK369),('PTRM input'!$K$404*(1+rvanilla05)^0.5)/A20stdlife))</f>
        <v>0</v>
      </c>
      <c r="AM369" s="251">
        <f ca="1">IF(A20stdlife="n/a","n/a",IF(AM$3&gt;(A20stdlife+$E369),('PTRM input'!$K$404*(1+rvanilla05)^0.5)-SUM($K369:AL369),('PTRM input'!$K$404*(1+rvanilla05)^0.5)/A20stdlife))</f>
        <v>0</v>
      </c>
      <c r="AN369" s="251">
        <f ca="1">IF(A20stdlife="n/a","n/a",IF(AN$3&gt;(A20stdlife+$E369),('PTRM input'!$K$404*(1+rvanilla05)^0.5)-SUM($K369:AM369),('PTRM input'!$K$404*(1+rvanilla05)^0.5)/A20stdlife))</f>
        <v>0</v>
      </c>
      <c r="AO369" s="251">
        <f ca="1">IF(A20stdlife="n/a","n/a",IF(AO$3&gt;(A20stdlife+$E369),('PTRM input'!$K$404*(1+rvanilla05)^0.5)-SUM($K369:AN369),('PTRM input'!$K$404*(1+rvanilla05)^0.5)/A20stdlife))</f>
        <v>0</v>
      </c>
      <c r="AP369" s="251">
        <f ca="1">IF(A20stdlife="n/a","n/a",IF(AP$3&gt;(A20stdlife+$E369),('PTRM input'!$K$404*(1+rvanilla05)^0.5)-SUM($K369:AO369),('PTRM input'!$K$404*(1+rvanilla05)^0.5)/A20stdlife))</f>
        <v>0</v>
      </c>
      <c r="AQ369" s="251">
        <f ca="1">IF(A20stdlife="n/a","n/a",IF(AQ$3&gt;(A20stdlife+$E369),('PTRM input'!$K$404*(1+rvanilla05)^0.5)-SUM($K369:AP369),('PTRM input'!$K$404*(1+rvanilla05)^0.5)/A20stdlife))</f>
        <v>0</v>
      </c>
      <c r="AR369" s="251">
        <f ca="1">IF(A20stdlife="n/a","n/a",IF(AR$3&gt;(A20stdlife+$E369),('PTRM input'!$K$404*(1+rvanilla05)^0.5)-SUM($K369:AQ369),('PTRM input'!$K$404*(1+rvanilla05)^0.5)/A20stdlife))</f>
        <v>0</v>
      </c>
      <c r="AS369" s="251">
        <f ca="1">IF(A20stdlife="n/a","n/a",IF(AS$3&gt;(A20stdlife+$E369),('PTRM input'!$K$404*(1+rvanilla05)^0.5)-SUM($K369:AR369),('PTRM input'!$K$404*(1+rvanilla05)^0.5)/A20stdlife))</f>
        <v>0</v>
      </c>
      <c r="AT369" s="251">
        <f ca="1">IF(A20stdlife="n/a","n/a",IF(AT$3&gt;(A20stdlife+$E369),('PTRM input'!$K$404*(1+rvanilla05)^0.5)-SUM($K369:AS369),('PTRM input'!$K$404*(1+rvanilla05)^0.5)/A20stdlife))</f>
        <v>0</v>
      </c>
      <c r="AU369" s="251">
        <f ca="1">IF(A20stdlife="n/a","n/a",IF(AU$3&gt;(A20stdlife+$E369),('PTRM input'!$K$404*(1+rvanilla05)^0.5)-SUM($K369:AT369),('PTRM input'!$K$404*(1+rvanilla05)^0.5)/A20stdlife))</f>
        <v>0</v>
      </c>
      <c r="AV369" s="251">
        <f ca="1">IF(A20stdlife="n/a","n/a",IF(AV$3&gt;(A20stdlife+$E369),('PTRM input'!$K$404*(1+rvanilla05)^0.5)-SUM($K369:AU369),('PTRM input'!$K$404*(1+rvanilla05)^0.5)/A20stdlife))</f>
        <v>0</v>
      </c>
      <c r="AW369" s="251">
        <f ca="1">IF(A20stdlife="n/a","n/a",IF(AW$3&gt;(A20stdlife+$E369),('PTRM input'!$K$404*(1+rvanilla05)^0.5)-SUM($K369:AV369),('PTRM input'!$K$404*(1+rvanilla05)^0.5)/A20stdlife))</f>
        <v>0</v>
      </c>
      <c r="AX369" s="251">
        <f ca="1">IF(A20stdlife="n/a","n/a",IF(AX$3&gt;(A20stdlife+$E369),('PTRM input'!$K$404*(1+rvanilla05)^0.5)-SUM($K369:AW369),('PTRM input'!$K$404*(1+rvanilla05)^0.5)/A20stdlife))</f>
        <v>0</v>
      </c>
      <c r="AY369" s="251">
        <f ca="1">IF(A20stdlife="n/a","n/a",IF(AY$3&gt;(A20stdlife+$E369),('PTRM input'!$K$404*(1+rvanilla05)^0.5)-SUM($K369:AX369),('PTRM input'!$K$404*(1+rvanilla05)^0.5)/A20stdlife))</f>
        <v>0</v>
      </c>
      <c r="AZ369" s="251">
        <f ca="1">IF(A20stdlife="n/a","n/a",IF(AZ$3&gt;(A20stdlife+$E369),('PTRM input'!$K$404*(1+rvanilla05)^0.5)-SUM($K369:AY369),('PTRM input'!$K$404*(1+rvanilla05)^0.5)/A20stdlife))</f>
        <v>0</v>
      </c>
      <c r="BA369" s="251">
        <f ca="1">IF(A20stdlife="n/a","n/a",IF(BA$3&gt;(A20stdlife+$E369),('PTRM input'!$K$404*(1+rvanilla05)^0.5)-SUM($K369:AZ369),('PTRM input'!$K$404*(1+rvanilla05)^0.5)/A20stdlife))</f>
        <v>0</v>
      </c>
      <c r="BB369" s="251">
        <f ca="1">IF(A20stdlife="n/a","n/a",IF(BB$3&gt;(A20stdlife+$E369),('PTRM input'!$K$404*(1+rvanilla05)^0.5)-SUM($K369:BA369),('PTRM input'!$K$404*(1+rvanilla05)^0.5)/A20stdlife))</f>
        <v>0</v>
      </c>
      <c r="BC369" s="251">
        <f ca="1">IF(A20stdlife="n/a","n/a",IF(BC$3&gt;(A20stdlife+$E369),('PTRM input'!$K$404*(1+rvanilla05)^0.5)-SUM($K369:BB369),('PTRM input'!$K$404*(1+rvanilla05)^0.5)/A20stdlife))</f>
        <v>0</v>
      </c>
      <c r="BD369" s="251">
        <f ca="1">IF(A20stdlife="n/a","n/a",IF(BD$3&gt;(A20stdlife+$E369),('PTRM input'!$K$404*(1+rvanilla05)^0.5)-SUM($K369:BC369),('PTRM input'!$K$404*(1+rvanilla05)^0.5)/A20stdlife))</f>
        <v>0</v>
      </c>
      <c r="BE369" s="251">
        <f ca="1">IF(A20stdlife="n/a","n/a",IF(BE$3&gt;(A20stdlife+$E369),('PTRM input'!$K$404*(1+rvanilla05)^0.5)-SUM($K369:BD369),('PTRM input'!$K$404*(1+rvanilla05)^0.5)/A20stdlife))</f>
        <v>0</v>
      </c>
      <c r="BF369" s="251">
        <f ca="1">IF(A20stdlife="n/a","n/a",IF(BF$3&gt;(A20stdlife+$E369),('PTRM input'!$K$404*(1+rvanilla05)^0.5)-SUM($K369:BE369),('PTRM input'!$K$404*(1+rvanilla05)^0.5)/A20stdlife))</f>
        <v>0</v>
      </c>
      <c r="BG369" s="251">
        <f ca="1">IF(A20stdlife="n/a","n/a",IF(BG$3&gt;(A20stdlife+$E369),('PTRM input'!$K$404*(1+rvanilla05)^0.5)-SUM($K369:BF369),('PTRM input'!$K$404*(1+rvanilla05)^0.5)/A20stdlife))</f>
        <v>0</v>
      </c>
      <c r="BH369" s="251">
        <f ca="1">IF(A20stdlife="n/a","n/a",IF(BH$3&gt;(A20stdlife+$E369),('PTRM input'!$K$404*(1+rvanilla05)^0.5)-SUM($K369:BG369),('PTRM input'!$K$404*(1+rvanilla05)^0.5)/A20stdlife))</f>
        <v>0</v>
      </c>
      <c r="BI369" s="251">
        <f ca="1">IF(A20stdlife="n/a","n/a",IF(BI$3&gt;(A20stdlife+$E369),('PTRM input'!$K$404*(1+rvanilla05)^0.5)-SUM($K369:BH369),('PTRM input'!$K$404*(1+rvanilla05)^0.5)/A20stdlife))</f>
        <v>0</v>
      </c>
      <c r="BJ369" s="116"/>
      <c r="BK369" s="116"/>
      <c r="BL369" s="116"/>
      <c r="BM369" s="116"/>
    </row>
    <row r="370" spans="1:65" hidden="1" outlineLevel="2">
      <c r="A370" s="116"/>
      <c r="B370" s="19"/>
      <c r="C370" s="18"/>
      <c r="D370" s="760"/>
      <c r="E370" s="86">
        <v>6</v>
      </c>
      <c r="F370" s="259"/>
      <c r="G370" s="434"/>
      <c r="H370" s="435"/>
      <c r="I370" s="435"/>
      <c r="J370" s="435"/>
      <c r="K370" s="435"/>
      <c r="L370" s="619"/>
      <c r="M370" s="433">
        <f ca="1">IF(A20stdlife="n/a","n/a",IF(M$3&gt;(A20stdlife+$E370),('PTRM input'!$L$404*(1+rvanilla06)^0.5)-SUM($L370:L370),('PTRM input'!$L$404*(1+rvanilla06)^0.5)/A20stdlife))</f>
        <v>0</v>
      </c>
      <c r="N370" s="433">
        <f ca="1">IF(A20stdlife="n/a","n/a",IF(N$3&gt;(A20stdlife+$E370),('PTRM input'!$L$404*(1+rvanilla06)^0.5)-SUM($L370:M370),('PTRM input'!$L$404*(1+rvanilla06)^0.5)/A20stdlife))</f>
        <v>0</v>
      </c>
      <c r="O370" s="433">
        <f ca="1">IF(A20stdlife="n/a","n/a",IF(O$3&gt;(A20stdlife+$E370),('PTRM input'!$L$404*(1+rvanilla06)^0.5)-SUM($L370:N370),('PTRM input'!$L$404*(1+rvanilla06)^0.5)/A20stdlife))</f>
        <v>0</v>
      </c>
      <c r="P370" s="433">
        <f ca="1">IF(A20stdlife="n/a","n/a",IF(P$3&gt;(A20stdlife+$E370),('PTRM input'!$L$404*(1+rvanilla06)^0.5)-SUM($L370:O370),('PTRM input'!$L$404*(1+rvanilla06)^0.5)/A20stdlife))</f>
        <v>0</v>
      </c>
      <c r="Q370" s="433">
        <f ca="1">IF(A20stdlife="n/a","n/a",IF(Q$3&gt;(A20stdlife+$E370),('PTRM input'!$L$404*(1+rvanilla06)^0.5)-SUM($L370:P370),('PTRM input'!$L$404*(1+rvanilla06)^0.5)/A20stdlife))</f>
        <v>0</v>
      </c>
      <c r="R370" s="251">
        <f ca="1">IF(A20stdlife="n/a","n/a",IF(R$3&gt;(A20stdlife+$E370),('PTRM input'!$L$404*(1+rvanilla06)^0.5)-SUM($L370:Q370),('PTRM input'!$L$404*(1+rvanilla06)^0.5)/A20stdlife))</f>
        <v>0</v>
      </c>
      <c r="S370" s="251">
        <f ca="1">IF(A20stdlife="n/a","n/a",IF(S$3&gt;(A20stdlife+$E370),('PTRM input'!$L$404*(1+rvanilla06)^0.5)-SUM($L370:R370),('PTRM input'!$L$404*(1+rvanilla06)^0.5)/A20stdlife))</f>
        <v>0</v>
      </c>
      <c r="T370" s="251">
        <f ca="1">IF(A20stdlife="n/a","n/a",IF(T$3&gt;(A20stdlife+$E370),('PTRM input'!$L$404*(1+rvanilla06)^0.5)-SUM($L370:S370),('PTRM input'!$L$404*(1+rvanilla06)^0.5)/A20stdlife))</f>
        <v>0</v>
      </c>
      <c r="U370" s="251">
        <f ca="1">IF(A20stdlife="n/a","n/a",IF(U$3&gt;(A20stdlife+$E370),('PTRM input'!$L$404*(1+rvanilla06)^0.5)-SUM($L370:T370),('PTRM input'!$L$404*(1+rvanilla06)^0.5)/A20stdlife))</f>
        <v>0</v>
      </c>
      <c r="V370" s="251">
        <f ca="1">IF(A20stdlife="n/a","n/a",IF(V$3&gt;(A20stdlife+$E370),('PTRM input'!$L$404*(1+rvanilla06)^0.5)-SUM($L370:U370),('PTRM input'!$L$404*(1+rvanilla06)^0.5)/A20stdlife))</f>
        <v>0</v>
      </c>
      <c r="W370" s="251">
        <f ca="1">IF(A20stdlife="n/a","n/a",IF(W$3&gt;(A20stdlife+$E370),('PTRM input'!$L$404*(1+rvanilla06)^0.5)-SUM($L370:V370),('PTRM input'!$L$404*(1+rvanilla06)^0.5)/A20stdlife))</f>
        <v>0</v>
      </c>
      <c r="X370" s="251">
        <f ca="1">IF(A20stdlife="n/a","n/a",IF(X$3&gt;(A20stdlife+$E370),('PTRM input'!$L$404*(1+rvanilla06)^0.5)-SUM($L370:W370),('PTRM input'!$L$404*(1+rvanilla06)^0.5)/A20stdlife))</f>
        <v>0</v>
      </c>
      <c r="Y370" s="251">
        <f ca="1">IF(A20stdlife="n/a","n/a",IF(Y$3&gt;(A20stdlife+$E370),('PTRM input'!$L$404*(1+rvanilla06)^0.5)-SUM($L370:X370),('PTRM input'!$L$404*(1+rvanilla06)^0.5)/A20stdlife))</f>
        <v>0</v>
      </c>
      <c r="Z370" s="251">
        <f ca="1">IF(A20stdlife="n/a","n/a",IF(Z$3&gt;(A20stdlife+$E370),('PTRM input'!$L$404*(1+rvanilla06)^0.5)-SUM($L370:Y370),('PTRM input'!$L$404*(1+rvanilla06)^0.5)/A20stdlife))</f>
        <v>0</v>
      </c>
      <c r="AA370" s="251">
        <f ca="1">IF(A20stdlife="n/a","n/a",IF(AA$3&gt;(A20stdlife+$E370),('PTRM input'!$L$404*(1+rvanilla06)^0.5)-SUM($L370:Z370),('PTRM input'!$L$404*(1+rvanilla06)^0.5)/A20stdlife))</f>
        <v>0</v>
      </c>
      <c r="AB370" s="251">
        <f ca="1">IF(A20stdlife="n/a","n/a",IF(AB$3&gt;(A20stdlife+$E370),('PTRM input'!$L$404*(1+rvanilla06)^0.5)-SUM($L370:AA370),('PTRM input'!$L$404*(1+rvanilla06)^0.5)/A20stdlife))</f>
        <v>0</v>
      </c>
      <c r="AC370" s="251">
        <f ca="1">IF(A20stdlife="n/a","n/a",IF(AC$3&gt;(A20stdlife+$E370),('PTRM input'!$L$404*(1+rvanilla06)^0.5)-SUM($L370:AB370),('PTRM input'!$L$404*(1+rvanilla06)^0.5)/A20stdlife))</f>
        <v>0</v>
      </c>
      <c r="AD370" s="251">
        <f ca="1">IF(A20stdlife="n/a","n/a",IF(AD$3&gt;(A20stdlife+$E370),('PTRM input'!$L$404*(1+rvanilla06)^0.5)-SUM($L370:AC370),('PTRM input'!$L$404*(1+rvanilla06)^0.5)/A20stdlife))</f>
        <v>0</v>
      </c>
      <c r="AE370" s="251">
        <f ca="1">IF(A20stdlife="n/a","n/a",IF(AE$3&gt;(A20stdlife+$E370),('PTRM input'!$L$404*(1+rvanilla06)^0.5)-SUM($L370:AD370),('PTRM input'!$L$404*(1+rvanilla06)^0.5)/A20stdlife))</f>
        <v>0</v>
      </c>
      <c r="AF370" s="251">
        <f ca="1">IF(A20stdlife="n/a","n/a",IF(AF$3&gt;(A20stdlife+$E370),('PTRM input'!$L$404*(1+rvanilla06)^0.5)-SUM($L370:AE370),('PTRM input'!$L$404*(1+rvanilla06)^0.5)/A20stdlife))</f>
        <v>0</v>
      </c>
      <c r="AG370" s="251">
        <f ca="1">IF(A20stdlife="n/a","n/a",IF(AG$3&gt;(A20stdlife+$E370),('PTRM input'!$L$404*(1+rvanilla06)^0.5)-SUM($L370:AF370),('PTRM input'!$L$404*(1+rvanilla06)^0.5)/A20stdlife))</f>
        <v>0</v>
      </c>
      <c r="AH370" s="251">
        <f ca="1">IF(A20stdlife="n/a","n/a",IF(AH$3&gt;(A20stdlife+$E370),('PTRM input'!$L$404*(1+rvanilla06)^0.5)-SUM($L370:AG370),('PTRM input'!$L$404*(1+rvanilla06)^0.5)/A20stdlife))</f>
        <v>0</v>
      </c>
      <c r="AI370" s="251">
        <f ca="1">IF(A20stdlife="n/a","n/a",IF(AI$3&gt;(A20stdlife+$E370),('PTRM input'!$L$404*(1+rvanilla06)^0.5)-SUM($L370:AH370),('PTRM input'!$L$404*(1+rvanilla06)^0.5)/A20stdlife))</f>
        <v>0</v>
      </c>
      <c r="AJ370" s="251">
        <f ca="1">IF(A20stdlife="n/a","n/a",IF(AJ$3&gt;(A20stdlife+$E370),('PTRM input'!$L$404*(1+rvanilla06)^0.5)-SUM($L370:AI370),('PTRM input'!$L$404*(1+rvanilla06)^0.5)/A20stdlife))</f>
        <v>0</v>
      </c>
      <c r="AK370" s="251">
        <f ca="1">IF(A20stdlife="n/a","n/a",IF(AK$3&gt;(A20stdlife+$E370),('PTRM input'!$L$404*(1+rvanilla06)^0.5)-SUM($L370:AJ370),('PTRM input'!$L$404*(1+rvanilla06)^0.5)/A20stdlife))</f>
        <v>0</v>
      </c>
      <c r="AL370" s="251">
        <f ca="1">IF(A20stdlife="n/a","n/a",IF(AL$3&gt;(A20stdlife+$E370),('PTRM input'!$L$404*(1+rvanilla06)^0.5)-SUM($L370:AK370),('PTRM input'!$L$404*(1+rvanilla06)^0.5)/A20stdlife))</f>
        <v>0</v>
      </c>
      <c r="AM370" s="251">
        <f ca="1">IF(A20stdlife="n/a","n/a",IF(AM$3&gt;(A20stdlife+$E370),('PTRM input'!$L$404*(1+rvanilla06)^0.5)-SUM($L370:AL370),('PTRM input'!$L$404*(1+rvanilla06)^0.5)/A20stdlife))</f>
        <v>0</v>
      </c>
      <c r="AN370" s="251">
        <f ca="1">IF(A20stdlife="n/a","n/a",IF(AN$3&gt;(A20stdlife+$E370),('PTRM input'!$L$404*(1+rvanilla06)^0.5)-SUM($L370:AM370),('PTRM input'!$L$404*(1+rvanilla06)^0.5)/A20stdlife))</f>
        <v>0</v>
      </c>
      <c r="AO370" s="251">
        <f ca="1">IF(A20stdlife="n/a","n/a",IF(AO$3&gt;(A20stdlife+$E370),('PTRM input'!$L$404*(1+rvanilla06)^0.5)-SUM($L370:AN370),('PTRM input'!$L$404*(1+rvanilla06)^0.5)/A20stdlife))</f>
        <v>0</v>
      </c>
      <c r="AP370" s="251">
        <f ca="1">IF(A20stdlife="n/a","n/a",IF(AP$3&gt;(A20stdlife+$E370),('PTRM input'!$L$404*(1+rvanilla06)^0.5)-SUM($L370:AO370),('PTRM input'!$L$404*(1+rvanilla06)^0.5)/A20stdlife))</f>
        <v>0</v>
      </c>
      <c r="AQ370" s="251">
        <f ca="1">IF(A20stdlife="n/a","n/a",IF(AQ$3&gt;(A20stdlife+$E370),('PTRM input'!$L$404*(1+rvanilla06)^0.5)-SUM($L370:AP370),('PTRM input'!$L$404*(1+rvanilla06)^0.5)/A20stdlife))</f>
        <v>0</v>
      </c>
      <c r="AR370" s="251">
        <f ca="1">IF(A20stdlife="n/a","n/a",IF(AR$3&gt;(A20stdlife+$E370),('PTRM input'!$L$404*(1+rvanilla06)^0.5)-SUM($L370:AQ370),('PTRM input'!$L$404*(1+rvanilla06)^0.5)/A20stdlife))</f>
        <v>0</v>
      </c>
      <c r="AS370" s="251">
        <f ca="1">IF(A20stdlife="n/a","n/a",IF(AS$3&gt;(A20stdlife+$E370),('PTRM input'!$L$404*(1+rvanilla06)^0.5)-SUM($L370:AR370),('PTRM input'!$L$404*(1+rvanilla06)^0.5)/A20stdlife))</f>
        <v>0</v>
      </c>
      <c r="AT370" s="251">
        <f ca="1">IF(A20stdlife="n/a","n/a",IF(AT$3&gt;(A20stdlife+$E370),('PTRM input'!$L$404*(1+rvanilla06)^0.5)-SUM($L370:AS370),('PTRM input'!$L$404*(1+rvanilla06)^0.5)/A20stdlife))</f>
        <v>0</v>
      </c>
      <c r="AU370" s="251">
        <f ca="1">IF(A20stdlife="n/a","n/a",IF(AU$3&gt;(A20stdlife+$E370),('PTRM input'!$L$404*(1+rvanilla06)^0.5)-SUM($L370:AT370),('PTRM input'!$L$404*(1+rvanilla06)^0.5)/A20stdlife))</f>
        <v>0</v>
      </c>
      <c r="AV370" s="251">
        <f ca="1">IF(A20stdlife="n/a","n/a",IF(AV$3&gt;(A20stdlife+$E370),('PTRM input'!$L$404*(1+rvanilla06)^0.5)-SUM($L370:AU370),('PTRM input'!$L$404*(1+rvanilla06)^0.5)/A20stdlife))</f>
        <v>0</v>
      </c>
      <c r="AW370" s="251">
        <f ca="1">IF(A20stdlife="n/a","n/a",IF(AW$3&gt;(A20stdlife+$E370),('PTRM input'!$L$404*(1+rvanilla06)^0.5)-SUM($L370:AV370),('PTRM input'!$L$404*(1+rvanilla06)^0.5)/A20stdlife))</f>
        <v>0</v>
      </c>
      <c r="AX370" s="251">
        <f ca="1">IF(A20stdlife="n/a","n/a",IF(AX$3&gt;(A20stdlife+$E370),('PTRM input'!$L$404*(1+rvanilla06)^0.5)-SUM($L370:AW370),('PTRM input'!$L$404*(1+rvanilla06)^0.5)/A20stdlife))</f>
        <v>0</v>
      </c>
      <c r="AY370" s="251">
        <f ca="1">IF(A20stdlife="n/a","n/a",IF(AY$3&gt;(A20stdlife+$E370),('PTRM input'!$L$404*(1+rvanilla06)^0.5)-SUM($L370:AX370),('PTRM input'!$L$404*(1+rvanilla06)^0.5)/A20stdlife))</f>
        <v>0</v>
      </c>
      <c r="AZ370" s="251">
        <f ca="1">IF(A20stdlife="n/a","n/a",IF(AZ$3&gt;(A20stdlife+$E370),('PTRM input'!$L$404*(1+rvanilla06)^0.5)-SUM($L370:AY370),('PTRM input'!$L$404*(1+rvanilla06)^0.5)/A20stdlife))</f>
        <v>0</v>
      </c>
      <c r="BA370" s="251">
        <f ca="1">IF(A20stdlife="n/a","n/a",IF(BA$3&gt;(A20stdlife+$E370),('PTRM input'!$L$404*(1+rvanilla06)^0.5)-SUM($L370:AZ370),('PTRM input'!$L$404*(1+rvanilla06)^0.5)/A20stdlife))</f>
        <v>0</v>
      </c>
      <c r="BB370" s="251">
        <f ca="1">IF(A20stdlife="n/a","n/a",IF(BB$3&gt;(A20stdlife+$E370),('PTRM input'!$L$404*(1+rvanilla06)^0.5)-SUM($L370:BA370),('PTRM input'!$L$404*(1+rvanilla06)^0.5)/A20stdlife))</f>
        <v>0</v>
      </c>
      <c r="BC370" s="251">
        <f ca="1">IF(A20stdlife="n/a","n/a",IF(BC$3&gt;(A20stdlife+$E370),('PTRM input'!$L$404*(1+rvanilla06)^0.5)-SUM($L370:BB370),('PTRM input'!$L$404*(1+rvanilla06)^0.5)/A20stdlife))</f>
        <v>0</v>
      </c>
      <c r="BD370" s="251">
        <f ca="1">IF(A20stdlife="n/a","n/a",IF(BD$3&gt;(A20stdlife+$E370),('PTRM input'!$L$404*(1+rvanilla06)^0.5)-SUM($L370:BC370),('PTRM input'!$L$404*(1+rvanilla06)^0.5)/A20stdlife))</f>
        <v>0</v>
      </c>
      <c r="BE370" s="251">
        <f ca="1">IF(A20stdlife="n/a","n/a",IF(BE$3&gt;(A20stdlife+$E370),('PTRM input'!$L$404*(1+rvanilla06)^0.5)-SUM($L370:BD370),('PTRM input'!$L$404*(1+rvanilla06)^0.5)/A20stdlife))</f>
        <v>0</v>
      </c>
      <c r="BF370" s="251">
        <f ca="1">IF(A20stdlife="n/a","n/a",IF(BF$3&gt;(A20stdlife+$E370),('PTRM input'!$L$404*(1+rvanilla06)^0.5)-SUM($L370:BE370),('PTRM input'!$L$404*(1+rvanilla06)^0.5)/A20stdlife))</f>
        <v>0</v>
      </c>
      <c r="BG370" s="251">
        <f ca="1">IF(A20stdlife="n/a","n/a",IF(BG$3&gt;(A20stdlife+$E370),('PTRM input'!$L$404*(1+rvanilla06)^0.5)-SUM($L370:BF370),('PTRM input'!$L$404*(1+rvanilla06)^0.5)/A20stdlife))</f>
        <v>0</v>
      </c>
      <c r="BH370" s="251">
        <f ca="1">IF(A20stdlife="n/a","n/a",IF(BH$3&gt;(A20stdlife+$E370),('PTRM input'!$L$404*(1+rvanilla06)^0.5)-SUM($L370:BG370),('PTRM input'!$L$404*(1+rvanilla06)^0.5)/A20stdlife))</f>
        <v>0</v>
      </c>
      <c r="BI370" s="251">
        <f ca="1">IF(A20stdlife="n/a","n/a",IF(BI$3&gt;(A20stdlife+$E370),('PTRM input'!$L$404*(1+rvanilla06)^0.5)-SUM($L370:BH370),('PTRM input'!$L$404*(1+rvanilla06)^0.5)/A20stdlife))</f>
        <v>0</v>
      </c>
      <c r="BJ370" s="116"/>
      <c r="BK370" s="116"/>
      <c r="BL370" s="116"/>
      <c r="BM370" s="116"/>
    </row>
    <row r="371" spans="1:65" hidden="1" outlineLevel="2">
      <c r="A371" s="116"/>
      <c r="B371" s="19"/>
      <c r="C371" s="18"/>
      <c r="D371" s="760"/>
      <c r="E371" s="86">
        <v>7</v>
      </c>
      <c r="F371" s="259"/>
      <c r="G371" s="434"/>
      <c r="H371" s="435"/>
      <c r="I371" s="435"/>
      <c r="J371" s="435"/>
      <c r="K371" s="435"/>
      <c r="L371" s="435"/>
      <c r="M371" s="619"/>
      <c r="N371" s="433">
        <f ca="1">IF(A20stdlife="n/a","n/a",IF(N$3&gt;(A20stdlife+$E371),('PTRM input'!$M$404*(1+rvanilla07)^0.5)-SUM($M371:M371),('PTRM input'!$M$404*(1+rvanilla07)^0.5)/A20stdlife))</f>
        <v>0</v>
      </c>
      <c r="O371" s="433">
        <f ca="1">IF(A20stdlife="n/a","n/a",IF(O$3&gt;(A20stdlife+$E371),('PTRM input'!$M$404*(1+rvanilla07)^0.5)-SUM($M371:N371),('PTRM input'!$M$404*(1+rvanilla07)^0.5)/A20stdlife))</f>
        <v>0</v>
      </c>
      <c r="P371" s="433">
        <f ca="1">IF(A20stdlife="n/a","n/a",IF(P$3&gt;(A20stdlife+$E371),('PTRM input'!$M$404*(1+rvanilla07)^0.5)-SUM($M371:O371),('PTRM input'!$M$404*(1+rvanilla07)^0.5)/A20stdlife))</f>
        <v>0</v>
      </c>
      <c r="Q371" s="433">
        <f ca="1">IF(A20stdlife="n/a","n/a",IF(Q$3&gt;(A20stdlife+$E371),('PTRM input'!$M$404*(1+rvanilla07)^0.5)-SUM($M371:P371),('PTRM input'!$M$404*(1+rvanilla07)^0.5)/A20stdlife))</f>
        <v>0</v>
      </c>
      <c r="R371" s="251">
        <f ca="1">IF(A20stdlife="n/a","n/a",IF(R$3&gt;(A20stdlife+$E371),('PTRM input'!$M$404*(1+rvanilla07)^0.5)-SUM($M371:Q371),('PTRM input'!$M$404*(1+rvanilla07)^0.5)/A20stdlife))</f>
        <v>0</v>
      </c>
      <c r="S371" s="251">
        <f ca="1">IF(A20stdlife="n/a","n/a",IF(S$3&gt;(A20stdlife+$E371),('PTRM input'!$M$404*(1+rvanilla07)^0.5)-SUM($M371:R371),('PTRM input'!$M$404*(1+rvanilla07)^0.5)/A20stdlife))</f>
        <v>0</v>
      </c>
      <c r="T371" s="251">
        <f ca="1">IF(A20stdlife="n/a","n/a",IF(T$3&gt;(A20stdlife+$E371),('PTRM input'!$M$404*(1+rvanilla07)^0.5)-SUM($M371:S371),('PTRM input'!$M$404*(1+rvanilla07)^0.5)/A20stdlife))</f>
        <v>0</v>
      </c>
      <c r="U371" s="251">
        <f ca="1">IF(A20stdlife="n/a","n/a",IF(U$3&gt;(A20stdlife+$E371),('PTRM input'!$M$404*(1+rvanilla07)^0.5)-SUM($M371:T371),('PTRM input'!$M$404*(1+rvanilla07)^0.5)/A20stdlife))</f>
        <v>0</v>
      </c>
      <c r="V371" s="251">
        <f ca="1">IF(A20stdlife="n/a","n/a",IF(V$3&gt;(A20stdlife+$E371),('PTRM input'!$M$404*(1+rvanilla07)^0.5)-SUM($M371:U371),('PTRM input'!$M$404*(1+rvanilla07)^0.5)/A20stdlife))</f>
        <v>0</v>
      </c>
      <c r="W371" s="251">
        <f ca="1">IF(A20stdlife="n/a","n/a",IF(W$3&gt;(A20stdlife+$E371),('PTRM input'!$M$404*(1+rvanilla07)^0.5)-SUM($M371:V371),('PTRM input'!$M$404*(1+rvanilla07)^0.5)/A20stdlife))</f>
        <v>0</v>
      </c>
      <c r="X371" s="251">
        <f ca="1">IF(A20stdlife="n/a","n/a",IF(X$3&gt;(A20stdlife+$E371),('PTRM input'!$M$404*(1+rvanilla07)^0.5)-SUM($M371:W371),('PTRM input'!$M$404*(1+rvanilla07)^0.5)/A20stdlife))</f>
        <v>0</v>
      </c>
      <c r="Y371" s="251">
        <f ca="1">IF(A20stdlife="n/a","n/a",IF(Y$3&gt;(A20stdlife+$E371),('PTRM input'!$M$404*(1+rvanilla07)^0.5)-SUM($M371:X371),('PTRM input'!$M$404*(1+rvanilla07)^0.5)/A20stdlife))</f>
        <v>0</v>
      </c>
      <c r="Z371" s="251">
        <f ca="1">IF(A20stdlife="n/a","n/a",IF(Z$3&gt;(A20stdlife+$E371),('PTRM input'!$M$404*(1+rvanilla07)^0.5)-SUM($M371:Y371),('PTRM input'!$M$404*(1+rvanilla07)^0.5)/A20stdlife))</f>
        <v>0</v>
      </c>
      <c r="AA371" s="251">
        <f ca="1">IF(A20stdlife="n/a","n/a",IF(AA$3&gt;(A20stdlife+$E371),('PTRM input'!$M$404*(1+rvanilla07)^0.5)-SUM($M371:Z371),('PTRM input'!$M$404*(1+rvanilla07)^0.5)/A20stdlife))</f>
        <v>0</v>
      </c>
      <c r="AB371" s="251">
        <f ca="1">IF(A20stdlife="n/a","n/a",IF(AB$3&gt;(A20stdlife+$E371),('PTRM input'!$M$404*(1+rvanilla07)^0.5)-SUM($M371:AA371),('PTRM input'!$M$404*(1+rvanilla07)^0.5)/A20stdlife))</f>
        <v>0</v>
      </c>
      <c r="AC371" s="251">
        <f ca="1">IF(A20stdlife="n/a","n/a",IF(AC$3&gt;(A20stdlife+$E371),('PTRM input'!$M$404*(1+rvanilla07)^0.5)-SUM($M371:AB371),('PTRM input'!$M$404*(1+rvanilla07)^0.5)/A20stdlife))</f>
        <v>0</v>
      </c>
      <c r="AD371" s="251">
        <f ca="1">IF(A20stdlife="n/a","n/a",IF(AD$3&gt;(A20stdlife+$E371),('PTRM input'!$M$404*(1+rvanilla07)^0.5)-SUM($M371:AC371),('PTRM input'!$M$404*(1+rvanilla07)^0.5)/A20stdlife))</f>
        <v>0</v>
      </c>
      <c r="AE371" s="251">
        <f ca="1">IF(A20stdlife="n/a","n/a",IF(AE$3&gt;(A20stdlife+$E371),('PTRM input'!$M$404*(1+rvanilla07)^0.5)-SUM($M371:AD371),('PTRM input'!$M$404*(1+rvanilla07)^0.5)/A20stdlife))</f>
        <v>0</v>
      </c>
      <c r="AF371" s="251">
        <f ca="1">IF(A20stdlife="n/a","n/a",IF(AF$3&gt;(A20stdlife+$E371),('PTRM input'!$M$404*(1+rvanilla07)^0.5)-SUM($M371:AE371),('PTRM input'!$M$404*(1+rvanilla07)^0.5)/A20stdlife))</f>
        <v>0</v>
      </c>
      <c r="AG371" s="251">
        <f ca="1">IF(A20stdlife="n/a","n/a",IF(AG$3&gt;(A20stdlife+$E371),('PTRM input'!$M$404*(1+rvanilla07)^0.5)-SUM($M371:AF371),('PTRM input'!$M$404*(1+rvanilla07)^0.5)/A20stdlife))</f>
        <v>0</v>
      </c>
      <c r="AH371" s="251">
        <f ca="1">IF(A20stdlife="n/a","n/a",IF(AH$3&gt;(A20stdlife+$E371),('PTRM input'!$M$404*(1+rvanilla07)^0.5)-SUM($M371:AG371),('PTRM input'!$M$404*(1+rvanilla07)^0.5)/A20stdlife))</f>
        <v>0</v>
      </c>
      <c r="AI371" s="251">
        <f ca="1">IF(A20stdlife="n/a","n/a",IF(AI$3&gt;(A20stdlife+$E371),('PTRM input'!$M$404*(1+rvanilla07)^0.5)-SUM($M371:AH371),('PTRM input'!$M$404*(1+rvanilla07)^0.5)/A20stdlife))</f>
        <v>0</v>
      </c>
      <c r="AJ371" s="251">
        <f ca="1">IF(A20stdlife="n/a","n/a",IF(AJ$3&gt;(A20stdlife+$E371),('PTRM input'!$M$404*(1+rvanilla07)^0.5)-SUM($M371:AI371),('PTRM input'!$M$404*(1+rvanilla07)^0.5)/A20stdlife))</f>
        <v>0</v>
      </c>
      <c r="AK371" s="251">
        <f ca="1">IF(A20stdlife="n/a","n/a",IF(AK$3&gt;(A20stdlife+$E371),('PTRM input'!$M$404*(1+rvanilla07)^0.5)-SUM($M371:AJ371),('PTRM input'!$M$404*(1+rvanilla07)^0.5)/A20stdlife))</f>
        <v>0</v>
      </c>
      <c r="AL371" s="251">
        <f ca="1">IF(A20stdlife="n/a","n/a",IF(AL$3&gt;(A20stdlife+$E371),('PTRM input'!$M$404*(1+rvanilla07)^0.5)-SUM($M371:AK371),('PTRM input'!$M$404*(1+rvanilla07)^0.5)/A20stdlife))</f>
        <v>0</v>
      </c>
      <c r="AM371" s="251">
        <f ca="1">IF(A20stdlife="n/a","n/a",IF(AM$3&gt;(A20stdlife+$E371),('PTRM input'!$M$404*(1+rvanilla07)^0.5)-SUM($M371:AL371),('PTRM input'!$M$404*(1+rvanilla07)^0.5)/A20stdlife))</f>
        <v>0</v>
      </c>
      <c r="AN371" s="251">
        <f ca="1">IF(A20stdlife="n/a","n/a",IF(AN$3&gt;(A20stdlife+$E371),('PTRM input'!$M$404*(1+rvanilla07)^0.5)-SUM($M371:AM371),('PTRM input'!$M$404*(1+rvanilla07)^0.5)/A20stdlife))</f>
        <v>0</v>
      </c>
      <c r="AO371" s="251">
        <f ca="1">IF(A20stdlife="n/a","n/a",IF(AO$3&gt;(A20stdlife+$E371),('PTRM input'!$M$404*(1+rvanilla07)^0.5)-SUM($M371:AN371),('PTRM input'!$M$404*(1+rvanilla07)^0.5)/A20stdlife))</f>
        <v>0</v>
      </c>
      <c r="AP371" s="251">
        <f ca="1">IF(A20stdlife="n/a","n/a",IF(AP$3&gt;(A20stdlife+$E371),('PTRM input'!$M$404*(1+rvanilla07)^0.5)-SUM($M371:AO371),('PTRM input'!$M$404*(1+rvanilla07)^0.5)/A20stdlife))</f>
        <v>0</v>
      </c>
      <c r="AQ371" s="251">
        <f ca="1">IF(A20stdlife="n/a","n/a",IF(AQ$3&gt;(A20stdlife+$E371),('PTRM input'!$M$404*(1+rvanilla07)^0.5)-SUM($M371:AP371),('PTRM input'!$M$404*(1+rvanilla07)^0.5)/A20stdlife))</f>
        <v>0</v>
      </c>
      <c r="AR371" s="251">
        <f ca="1">IF(A20stdlife="n/a","n/a",IF(AR$3&gt;(A20stdlife+$E371),('PTRM input'!$M$404*(1+rvanilla07)^0.5)-SUM($M371:AQ371),('PTRM input'!$M$404*(1+rvanilla07)^0.5)/A20stdlife))</f>
        <v>0</v>
      </c>
      <c r="AS371" s="251">
        <f ca="1">IF(A20stdlife="n/a","n/a",IF(AS$3&gt;(A20stdlife+$E371),('PTRM input'!$M$404*(1+rvanilla07)^0.5)-SUM($M371:AR371),('PTRM input'!$M$404*(1+rvanilla07)^0.5)/A20stdlife))</f>
        <v>0</v>
      </c>
      <c r="AT371" s="251">
        <f ca="1">IF(A20stdlife="n/a","n/a",IF(AT$3&gt;(A20stdlife+$E371),('PTRM input'!$M$404*(1+rvanilla07)^0.5)-SUM($M371:AS371),('PTRM input'!$M$404*(1+rvanilla07)^0.5)/A20stdlife))</f>
        <v>0</v>
      </c>
      <c r="AU371" s="251">
        <f ca="1">IF(A20stdlife="n/a","n/a",IF(AU$3&gt;(A20stdlife+$E371),('PTRM input'!$M$404*(1+rvanilla07)^0.5)-SUM($M371:AT371),('PTRM input'!$M$404*(1+rvanilla07)^0.5)/A20stdlife))</f>
        <v>0</v>
      </c>
      <c r="AV371" s="251">
        <f ca="1">IF(A20stdlife="n/a","n/a",IF(AV$3&gt;(A20stdlife+$E371),('PTRM input'!$M$404*(1+rvanilla07)^0.5)-SUM($M371:AU371),('PTRM input'!$M$404*(1+rvanilla07)^0.5)/A20stdlife))</f>
        <v>0</v>
      </c>
      <c r="AW371" s="251">
        <f ca="1">IF(A20stdlife="n/a","n/a",IF(AW$3&gt;(A20stdlife+$E371),('PTRM input'!$M$404*(1+rvanilla07)^0.5)-SUM($M371:AV371),('PTRM input'!$M$404*(1+rvanilla07)^0.5)/A20stdlife))</f>
        <v>0</v>
      </c>
      <c r="AX371" s="251">
        <f ca="1">IF(A20stdlife="n/a","n/a",IF(AX$3&gt;(A20stdlife+$E371),('PTRM input'!$M$404*(1+rvanilla07)^0.5)-SUM($M371:AW371),('PTRM input'!$M$404*(1+rvanilla07)^0.5)/A20stdlife))</f>
        <v>0</v>
      </c>
      <c r="AY371" s="251">
        <f ca="1">IF(A20stdlife="n/a","n/a",IF(AY$3&gt;(A20stdlife+$E371),('PTRM input'!$M$404*(1+rvanilla07)^0.5)-SUM($M371:AX371),('PTRM input'!$M$404*(1+rvanilla07)^0.5)/A20stdlife))</f>
        <v>0</v>
      </c>
      <c r="AZ371" s="251">
        <f ca="1">IF(A20stdlife="n/a","n/a",IF(AZ$3&gt;(A20stdlife+$E371),('PTRM input'!$M$404*(1+rvanilla07)^0.5)-SUM($M371:AY371),('PTRM input'!$M$404*(1+rvanilla07)^0.5)/A20stdlife))</f>
        <v>0</v>
      </c>
      <c r="BA371" s="251">
        <f ca="1">IF(A20stdlife="n/a","n/a",IF(BA$3&gt;(A20stdlife+$E371),('PTRM input'!$M$404*(1+rvanilla07)^0.5)-SUM($M371:AZ371),('PTRM input'!$M$404*(1+rvanilla07)^0.5)/A20stdlife))</f>
        <v>0</v>
      </c>
      <c r="BB371" s="251">
        <f ca="1">IF(A20stdlife="n/a","n/a",IF(BB$3&gt;(A20stdlife+$E371),('PTRM input'!$M$404*(1+rvanilla07)^0.5)-SUM($M371:BA371),('PTRM input'!$M$404*(1+rvanilla07)^0.5)/A20stdlife))</f>
        <v>0</v>
      </c>
      <c r="BC371" s="251">
        <f ca="1">IF(A20stdlife="n/a","n/a",IF(BC$3&gt;(A20stdlife+$E371),('PTRM input'!$M$404*(1+rvanilla07)^0.5)-SUM($M371:BB371),('PTRM input'!$M$404*(1+rvanilla07)^0.5)/A20stdlife))</f>
        <v>0</v>
      </c>
      <c r="BD371" s="251">
        <f ca="1">IF(A20stdlife="n/a","n/a",IF(BD$3&gt;(A20stdlife+$E371),('PTRM input'!$M$404*(1+rvanilla07)^0.5)-SUM($M371:BC371),('PTRM input'!$M$404*(1+rvanilla07)^0.5)/A20stdlife))</f>
        <v>0</v>
      </c>
      <c r="BE371" s="251">
        <f ca="1">IF(A20stdlife="n/a","n/a",IF(BE$3&gt;(A20stdlife+$E371),('PTRM input'!$M$404*(1+rvanilla07)^0.5)-SUM($M371:BD371),('PTRM input'!$M$404*(1+rvanilla07)^0.5)/A20stdlife))</f>
        <v>0</v>
      </c>
      <c r="BF371" s="251">
        <f ca="1">IF(A20stdlife="n/a","n/a",IF(BF$3&gt;(A20stdlife+$E371),('PTRM input'!$M$404*(1+rvanilla07)^0.5)-SUM($M371:BE371),('PTRM input'!$M$404*(1+rvanilla07)^0.5)/A20stdlife))</f>
        <v>0</v>
      </c>
      <c r="BG371" s="251">
        <f ca="1">IF(A20stdlife="n/a","n/a",IF(BG$3&gt;(A20stdlife+$E371),('PTRM input'!$M$404*(1+rvanilla07)^0.5)-SUM($M371:BF371),('PTRM input'!$M$404*(1+rvanilla07)^0.5)/A20stdlife))</f>
        <v>0</v>
      </c>
      <c r="BH371" s="251">
        <f ca="1">IF(A20stdlife="n/a","n/a",IF(BH$3&gt;(A20stdlife+$E371),('PTRM input'!$M$404*(1+rvanilla07)^0.5)-SUM($M371:BG371),('PTRM input'!$M$404*(1+rvanilla07)^0.5)/A20stdlife))</f>
        <v>0</v>
      </c>
      <c r="BI371" s="251">
        <f ca="1">IF(A20stdlife="n/a","n/a",IF(BI$3&gt;(A20stdlife+$E371),('PTRM input'!$M$404*(1+rvanilla07)^0.5)-SUM($M371:BH371),('PTRM input'!$M$404*(1+rvanilla07)^0.5)/A20stdlife))</f>
        <v>0</v>
      </c>
      <c r="BJ371" s="116"/>
      <c r="BK371" s="116"/>
      <c r="BL371" s="116"/>
      <c r="BM371" s="116"/>
    </row>
    <row r="372" spans="1:65" hidden="1" outlineLevel="2">
      <c r="A372" s="116"/>
      <c r="B372" s="19"/>
      <c r="C372" s="18"/>
      <c r="D372" s="760"/>
      <c r="E372" s="86">
        <v>8</v>
      </c>
      <c r="F372" s="259"/>
      <c r="G372" s="434"/>
      <c r="H372" s="435"/>
      <c r="I372" s="435"/>
      <c r="J372" s="435"/>
      <c r="K372" s="435"/>
      <c r="L372" s="435"/>
      <c r="M372" s="435"/>
      <c r="N372" s="619"/>
      <c r="O372" s="433">
        <f ca="1">IF(A20stdlife="n/a","n/a",IF(O$3&gt;(A20stdlife+$E372),('PTRM input'!$N$404*(1+rvanilla08)^0.5)-SUM($N372:N372),('PTRM input'!$N$404*(1+rvanilla08)^0.5)/A20stdlife))</f>
        <v>0</v>
      </c>
      <c r="P372" s="433">
        <f ca="1">IF(A20stdlife="n/a","n/a",IF(P$3&gt;(A20stdlife+$E372),('PTRM input'!$N$404*(1+rvanilla08)^0.5)-SUM($N372:O372),('PTRM input'!$N$404*(1+rvanilla08)^0.5)/A20stdlife))</f>
        <v>0</v>
      </c>
      <c r="Q372" s="433">
        <f ca="1">IF(A20stdlife="n/a","n/a",IF(Q$3&gt;(A20stdlife+$E372),('PTRM input'!$N$404*(1+rvanilla08)^0.5)-SUM($N372:P372),('PTRM input'!$N$404*(1+rvanilla08)^0.5)/A20stdlife))</f>
        <v>0</v>
      </c>
      <c r="R372" s="251">
        <f ca="1">IF(A20stdlife="n/a","n/a",IF(R$3&gt;(A20stdlife+$E372),('PTRM input'!$N$404*(1+rvanilla08)^0.5)-SUM($N372:Q372),('PTRM input'!$N$404*(1+rvanilla08)^0.5)/A20stdlife))</f>
        <v>0</v>
      </c>
      <c r="S372" s="251">
        <f ca="1">IF(A20stdlife="n/a","n/a",IF(S$3&gt;(A20stdlife+$E372),('PTRM input'!$N$404*(1+rvanilla08)^0.5)-SUM($N372:R372),('PTRM input'!$N$404*(1+rvanilla08)^0.5)/A20stdlife))</f>
        <v>0</v>
      </c>
      <c r="T372" s="251">
        <f ca="1">IF(A20stdlife="n/a","n/a",IF(T$3&gt;(A20stdlife+$E372),('PTRM input'!$N$404*(1+rvanilla08)^0.5)-SUM($N372:S372),('PTRM input'!$N$404*(1+rvanilla08)^0.5)/A20stdlife))</f>
        <v>0</v>
      </c>
      <c r="U372" s="251">
        <f ca="1">IF(A20stdlife="n/a","n/a",IF(U$3&gt;(A20stdlife+$E372),('PTRM input'!$N$404*(1+rvanilla08)^0.5)-SUM($N372:T372),('PTRM input'!$N$404*(1+rvanilla08)^0.5)/A20stdlife))</f>
        <v>0</v>
      </c>
      <c r="V372" s="251">
        <f ca="1">IF(A20stdlife="n/a","n/a",IF(V$3&gt;(A20stdlife+$E372),('PTRM input'!$N$404*(1+rvanilla08)^0.5)-SUM($N372:U372),('PTRM input'!$N$404*(1+rvanilla08)^0.5)/A20stdlife))</f>
        <v>0</v>
      </c>
      <c r="W372" s="251">
        <f ca="1">IF(A20stdlife="n/a","n/a",IF(W$3&gt;(A20stdlife+$E372),('PTRM input'!$N$404*(1+rvanilla08)^0.5)-SUM($N372:V372),('PTRM input'!$N$404*(1+rvanilla08)^0.5)/A20stdlife))</f>
        <v>0</v>
      </c>
      <c r="X372" s="251">
        <f ca="1">IF(A20stdlife="n/a","n/a",IF(X$3&gt;(A20stdlife+$E372),('PTRM input'!$N$404*(1+rvanilla08)^0.5)-SUM($N372:W372),('PTRM input'!$N$404*(1+rvanilla08)^0.5)/A20stdlife))</f>
        <v>0</v>
      </c>
      <c r="Y372" s="251">
        <f ca="1">IF(A20stdlife="n/a","n/a",IF(Y$3&gt;(A20stdlife+$E372),('PTRM input'!$N$404*(1+rvanilla08)^0.5)-SUM($N372:X372),('PTRM input'!$N$404*(1+rvanilla08)^0.5)/A20stdlife))</f>
        <v>0</v>
      </c>
      <c r="Z372" s="251">
        <f ca="1">IF(A20stdlife="n/a","n/a",IF(Z$3&gt;(A20stdlife+$E372),('PTRM input'!$N$404*(1+rvanilla08)^0.5)-SUM($N372:Y372),('PTRM input'!$N$404*(1+rvanilla08)^0.5)/A20stdlife))</f>
        <v>0</v>
      </c>
      <c r="AA372" s="251">
        <f ca="1">IF(A20stdlife="n/a","n/a",IF(AA$3&gt;(A20stdlife+$E372),('PTRM input'!$N$404*(1+rvanilla08)^0.5)-SUM($N372:Z372),('PTRM input'!$N$404*(1+rvanilla08)^0.5)/A20stdlife))</f>
        <v>0</v>
      </c>
      <c r="AB372" s="251">
        <f ca="1">IF(A20stdlife="n/a","n/a",IF(AB$3&gt;(A20stdlife+$E372),('PTRM input'!$N$404*(1+rvanilla08)^0.5)-SUM($N372:AA372),('PTRM input'!$N$404*(1+rvanilla08)^0.5)/A20stdlife))</f>
        <v>0</v>
      </c>
      <c r="AC372" s="251">
        <f ca="1">IF(A20stdlife="n/a","n/a",IF(AC$3&gt;(A20stdlife+$E372),('PTRM input'!$N$404*(1+rvanilla08)^0.5)-SUM($N372:AB372),('PTRM input'!$N$404*(1+rvanilla08)^0.5)/A20stdlife))</f>
        <v>0</v>
      </c>
      <c r="AD372" s="251">
        <f ca="1">IF(A20stdlife="n/a","n/a",IF(AD$3&gt;(A20stdlife+$E372),('PTRM input'!$N$404*(1+rvanilla08)^0.5)-SUM($N372:AC372),('PTRM input'!$N$404*(1+rvanilla08)^0.5)/A20stdlife))</f>
        <v>0</v>
      </c>
      <c r="AE372" s="251">
        <f ca="1">IF(A20stdlife="n/a","n/a",IF(AE$3&gt;(A20stdlife+$E372),('PTRM input'!$N$404*(1+rvanilla08)^0.5)-SUM($N372:AD372),('PTRM input'!$N$404*(1+rvanilla08)^0.5)/A20stdlife))</f>
        <v>0</v>
      </c>
      <c r="AF372" s="251">
        <f ca="1">IF(A20stdlife="n/a","n/a",IF(AF$3&gt;(A20stdlife+$E372),('PTRM input'!$N$404*(1+rvanilla08)^0.5)-SUM($N372:AE372),('PTRM input'!$N$404*(1+rvanilla08)^0.5)/A20stdlife))</f>
        <v>0</v>
      </c>
      <c r="AG372" s="251">
        <f ca="1">IF(A20stdlife="n/a","n/a",IF(AG$3&gt;(A20stdlife+$E372),('PTRM input'!$N$404*(1+rvanilla08)^0.5)-SUM($N372:AF372),('PTRM input'!$N$404*(1+rvanilla08)^0.5)/A20stdlife))</f>
        <v>0</v>
      </c>
      <c r="AH372" s="251">
        <f ca="1">IF(A20stdlife="n/a","n/a",IF(AH$3&gt;(A20stdlife+$E372),('PTRM input'!$N$404*(1+rvanilla08)^0.5)-SUM($N372:AG372),('PTRM input'!$N$404*(1+rvanilla08)^0.5)/A20stdlife))</f>
        <v>0</v>
      </c>
      <c r="AI372" s="251">
        <f ca="1">IF(A20stdlife="n/a","n/a",IF(AI$3&gt;(A20stdlife+$E372),('PTRM input'!$N$404*(1+rvanilla08)^0.5)-SUM($N372:AH372),('PTRM input'!$N$404*(1+rvanilla08)^0.5)/A20stdlife))</f>
        <v>0</v>
      </c>
      <c r="AJ372" s="251">
        <f ca="1">IF(A20stdlife="n/a","n/a",IF(AJ$3&gt;(A20stdlife+$E372),('PTRM input'!$N$404*(1+rvanilla08)^0.5)-SUM($N372:AI372),('PTRM input'!$N$404*(1+rvanilla08)^0.5)/A20stdlife))</f>
        <v>0</v>
      </c>
      <c r="AK372" s="251">
        <f ca="1">IF(A20stdlife="n/a","n/a",IF(AK$3&gt;(A20stdlife+$E372),('PTRM input'!$N$404*(1+rvanilla08)^0.5)-SUM($N372:AJ372),('PTRM input'!$N$404*(1+rvanilla08)^0.5)/A20stdlife))</f>
        <v>0</v>
      </c>
      <c r="AL372" s="251">
        <f ca="1">IF(A20stdlife="n/a","n/a",IF(AL$3&gt;(A20stdlife+$E372),('PTRM input'!$N$404*(1+rvanilla08)^0.5)-SUM($N372:AK372),('PTRM input'!$N$404*(1+rvanilla08)^0.5)/A20stdlife))</f>
        <v>0</v>
      </c>
      <c r="AM372" s="251">
        <f ca="1">IF(A20stdlife="n/a","n/a",IF(AM$3&gt;(A20stdlife+$E372),('PTRM input'!$N$404*(1+rvanilla08)^0.5)-SUM($N372:AL372),('PTRM input'!$N$404*(1+rvanilla08)^0.5)/A20stdlife))</f>
        <v>0</v>
      </c>
      <c r="AN372" s="251">
        <f ca="1">IF(A20stdlife="n/a","n/a",IF(AN$3&gt;(A20stdlife+$E372),('PTRM input'!$N$404*(1+rvanilla08)^0.5)-SUM($N372:AM372),('PTRM input'!$N$404*(1+rvanilla08)^0.5)/A20stdlife))</f>
        <v>0</v>
      </c>
      <c r="AO372" s="251">
        <f ca="1">IF(A20stdlife="n/a","n/a",IF(AO$3&gt;(A20stdlife+$E372),('PTRM input'!$N$404*(1+rvanilla08)^0.5)-SUM($N372:AN372),('PTRM input'!$N$404*(1+rvanilla08)^0.5)/A20stdlife))</f>
        <v>0</v>
      </c>
      <c r="AP372" s="251">
        <f ca="1">IF(A20stdlife="n/a","n/a",IF(AP$3&gt;(A20stdlife+$E372),('PTRM input'!$N$404*(1+rvanilla08)^0.5)-SUM($N372:AO372),('PTRM input'!$N$404*(1+rvanilla08)^0.5)/A20stdlife))</f>
        <v>0</v>
      </c>
      <c r="AQ372" s="251">
        <f ca="1">IF(A20stdlife="n/a","n/a",IF(AQ$3&gt;(A20stdlife+$E372),('PTRM input'!$N$404*(1+rvanilla08)^0.5)-SUM($N372:AP372),('PTRM input'!$N$404*(1+rvanilla08)^0.5)/A20stdlife))</f>
        <v>0</v>
      </c>
      <c r="AR372" s="251">
        <f ca="1">IF(A20stdlife="n/a","n/a",IF(AR$3&gt;(A20stdlife+$E372),('PTRM input'!$N$404*(1+rvanilla08)^0.5)-SUM($N372:AQ372),('PTRM input'!$N$404*(1+rvanilla08)^0.5)/A20stdlife))</f>
        <v>0</v>
      </c>
      <c r="AS372" s="251">
        <f ca="1">IF(A20stdlife="n/a","n/a",IF(AS$3&gt;(A20stdlife+$E372),('PTRM input'!$N$404*(1+rvanilla08)^0.5)-SUM($N372:AR372),('PTRM input'!$N$404*(1+rvanilla08)^0.5)/A20stdlife))</f>
        <v>0</v>
      </c>
      <c r="AT372" s="251">
        <f ca="1">IF(A20stdlife="n/a","n/a",IF(AT$3&gt;(A20stdlife+$E372),('PTRM input'!$N$404*(1+rvanilla08)^0.5)-SUM($N372:AS372),('PTRM input'!$N$404*(1+rvanilla08)^0.5)/A20stdlife))</f>
        <v>0</v>
      </c>
      <c r="AU372" s="251">
        <f ca="1">IF(A20stdlife="n/a","n/a",IF(AU$3&gt;(A20stdlife+$E372),('PTRM input'!$N$404*(1+rvanilla08)^0.5)-SUM($N372:AT372),('PTRM input'!$N$404*(1+rvanilla08)^0.5)/A20stdlife))</f>
        <v>0</v>
      </c>
      <c r="AV372" s="251">
        <f ca="1">IF(A20stdlife="n/a","n/a",IF(AV$3&gt;(A20stdlife+$E372),('PTRM input'!$N$404*(1+rvanilla08)^0.5)-SUM($N372:AU372),('PTRM input'!$N$404*(1+rvanilla08)^0.5)/A20stdlife))</f>
        <v>0</v>
      </c>
      <c r="AW372" s="251">
        <f ca="1">IF(A20stdlife="n/a","n/a",IF(AW$3&gt;(A20stdlife+$E372),('PTRM input'!$N$404*(1+rvanilla08)^0.5)-SUM($N372:AV372),('PTRM input'!$N$404*(1+rvanilla08)^0.5)/A20stdlife))</f>
        <v>0</v>
      </c>
      <c r="AX372" s="251">
        <f ca="1">IF(A20stdlife="n/a","n/a",IF(AX$3&gt;(A20stdlife+$E372),('PTRM input'!$N$404*(1+rvanilla08)^0.5)-SUM($N372:AW372),('PTRM input'!$N$404*(1+rvanilla08)^0.5)/A20stdlife))</f>
        <v>0</v>
      </c>
      <c r="AY372" s="251">
        <f ca="1">IF(A20stdlife="n/a","n/a",IF(AY$3&gt;(A20stdlife+$E372),('PTRM input'!$N$404*(1+rvanilla08)^0.5)-SUM($N372:AX372),('PTRM input'!$N$404*(1+rvanilla08)^0.5)/A20stdlife))</f>
        <v>0</v>
      </c>
      <c r="AZ372" s="251">
        <f ca="1">IF(A20stdlife="n/a","n/a",IF(AZ$3&gt;(A20stdlife+$E372),('PTRM input'!$N$404*(1+rvanilla08)^0.5)-SUM($N372:AY372),('PTRM input'!$N$404*(1+rvanilla08)^0.5)/A20stdlife))</f>
        <v>0</v>
      </c>
      <c r="BA372" s="251">
        <f ca="1">IF(A20stdlife="n/a","n/a",IF(BA$3&gt;(A20stdlife+$E372),('PTRM input'!$N$404*(1+rvanilla08)^0.5)-SUM($N372:AZ372),('PTRM input'!$N$404*(1+rvanilla08)^0.5)/A20stdlife))</f>
        <v>0</v>
      </c>
      <c r="BB372" s="251">
        <f ca="1">IF(A20stdlife="n/a","n/a",IF(BB$3&gt;(A20stdlife+$E372),('PTRM input'!$N$404*(1+rvanilla08)^0.5)-SUM($N372:BA372),('PTRM input'!$N$404*(1+rvanilla08)^0.5)/A20stdlife))</f>
        <v>0</v>
      </c>
      <c r="BC372" s="251">
        <f ca="1">IF(A20stdlife="n/a","n/a",IF(BC$3&gt;(A20stdlife+$E372),('PTRM input'!$N$404*(1+rvanilla08)^0.5)-SUM($N372:BB372),('PTRM input'!$N$404*(1+rvanilla08)^0.5)/A20stdlife))</f>
        <v>0</v>
      </c>
      <c r="BD372" s="251">
        <f ca="1">IF(A20stdlife="n/a","n/a",IF(BD$3&gt;(A20stdlife+$E372),('PTRM input'!$N$404*(1+rvanilla08)^0.5)-SUM($N372:BC372),('PTRM input'!$N$404*(1+rvanilla08)^0.5)/A20stdlife))</f>
        <v>0</v>
      </c>
      <c r="BE372" s="251">
        <f ca="1">IF(A20stdlife="n/a","n/a",IF(BE$3&gt;(A20stdlife+$E372),('PTRM input'!$N$404*(1+rvanilla08)^0.5)-SUM($N372:BD372),('PTRM input'!$N$404*(1+rvanilla08)^0.5)/A20stdlife))</f>
        <v>0</v>
      </c>
      <c r="BF372" s="251">
        <f ca="1">IF(A20stdlife="n/a","n/a",IF(BF$3&gt;(A20stdlife+$E372),('PTRM input'!$N$404*(1+rvanilla08)^0.5)-SUM($N372:BE372),('PTRM input'!$N$404*(1+rvanilla08)^0.5)/A20stdlife))</f>
        <v>0</v>
      </c>
      <c r="BG372" s="251">
        <f ca="1">IF(A20stdlife="n/a","n/a",IF(BG$3&gt;(A20stdlife+$E372),('PTRM input'!$N$404*(1+rvanilla08)^0.5)-SUM($N372:BF372),('PTRM input'!$N$404*(1+rvanilla08)^0.5)/A20stdlife))</f>
        <v>0</v>
      </c>
      <c r="BH372" s="251">
        <f ca="1">IF(A20stdlife="n/a","n/a",IF(BH$3&gt;(A20stdlife+$E372),('PTRM input'!$N$404*(1+rvanilla08)^0.5)-SUM($N372:BG372),('PTRM input'!$N$404*(1+rvanilla08)^0.5)/A20stdlife))</f>
        <v>0</v>
      </c>
      <c r="BI372" s="251">
        <f ca="1">IF(A20stdlife="n/a","n/a",IF(BI$3&gt;(A20stdlife+$E372),('PTRM input'!$N$404*(1+rvanilla08)^0.5)-SUM($N372:BH372),('PTRM input'!$N$404*(1+rvanilla08)^0.5)/A20stdlife))</f>
        <v>0</v>
      </c>
      <c r="BJ372" s="116"/>
      <c r="BK372" s="116"/>
      <c r="BL372" s="116"/>
      <c r="BM372" s="116"/>
    </row>
    <row r="373" spans="1:65" hidden="1" outlineLevel="2">
      <c r="A373" s="116"/>
      <c r="B373" s="19"/>
      <c r="C373" s="18"/>
      <c r="D373" s="760"/>
      <c r="E373" s="86">
        <v>9</v>
      </c>
      <c r="F373" s="259"/>
      <c r="G373" s="434"/>
      <c r="H373" s="435"/>
      <c r="I373" s="435"/>
      <c r="J373" s="435"/>
      <c r="K373" s="435"/>
      <c r="L373" s="435"/>
      <c r="M373" s="435"/>
      <c r="N373" s="435"/>
      <c r="O373" s="619"/>
      <c r="P373" s="433">
        <f ca="1">IF(A20stdlife="n/a","n/a",IF(P$3&gt;(A20stdlife+$E373),('PTRM input'!$O$404*(1+rvanilla09)^0.5)-SUM($O373:O373),('PTRM input'!$O$404*(1+rvanilla09)^0.5)/A20stdlife))</f>
        <v>0</v>
      </c>
      <c r="Q373" s="433">
        <f ca="1">IF(A20stdlife="n/a","n/a",IF(Q$3&gt;(A20stdlife+$E373),('PTRM input'!$O$404*(1+rvanilla09)^0.5)-SUM($O373:P373),('PTRM input'!$O$404*(1+rvanilla09)^0.5)/A20stdlife))</f>
        <v>0</v>
      </c>
      <c r="R373" s="251">
        <f ca="1">IF(A20stdlife="n/a","n/a",IF(R$3&gt;(A20stdlife+$E373),('PTRM input'!$O$404*(1+rvanilla09)^0.5)-SUM($O373:Q373),('PTRM input'!$O$404*(1+rvanilla09)^0.5)/A20stdlife))</f>
        <v>0</v>
      </c>
      <c r="S373" s="251">
        <f ca="1">IF(A20stdlife="n/a","n/a",IF(S$3&gt;(A20stdlife+$E373),('PTRM input'!$O$404*(1+rvanilla09)^0.5)-SUM($O373:R373),('PTRM input'!$O$404*(1+rvanilla09)^0.5)/A20stdlife))</f>
        <v>0</v>
      </c>
      <c r="T373" s="251">
        <f ca="1">IF(A20stdlife="n/a","n/a",IF(T$3&gt;(A20stdlife+$E373),('PTRM input'!$O$404*(1+rvanilla09)^0.5)-SUM($O373:S373),('PTRM input'!$O$404*(1+rvanilla09)^0.5)/A20stdlife))</f>
        <v>0</v>
      </c>
      <c r="U373" s="251">
        <f ca="1">IF(A20stdlife="n/a","n/a",IF(U$3&gt;(A20stdlife+$E373),('PTRM input'!$O$404*(1+rvanilla09)^0.5)-SUM($O373:T373),('PTRM input'!$O$404*(1+rvanilla09)^0.5)/A20stdlife))</f>
        <v>0</v>
      </c>
      <c r="V373" s="251">
        <f ca="1">IF(A20stdlife="n/a","n/a",IF(V$3&gt;(A20stdlife+$E373),('PTRM input'!$O$404*(1+rvanilla09)^0.5)-SUM($O373:U373),('PTRM input'!$O$404*(1+rvanilla09)^0.5)/A20stdlife))</f>
        <v>0</v>
      </c>
      <c r="W373" s="251">
        <f ca="1">IF(A20stdlife="n/a","n/a",IF(W$3&gt;(A20stdlife+$E373),('PTRM input'!$O$404*(1+rvanilla09)^0.5)-SUM($O373:V373),('PTRM input'!$O$404*(1+rvanilla09)^0.5)/A20stdlife))</f>
        <v>0</v>
      </c>
      <c r="X373" s="251">
        <f ca="1">IF(A20stdlife="n/a","n/a",IF(X$3&gt;(A20stdlife+$E373),('PTRM input'!$O$404*(1+rvanilla09)^0.5)-SUM($O373:W373),('PTRM input'!$O$404*(1+rvanilla09)^0.5)/A20stdlife))</f>
        <v>0</v>
      </c>
      <c r="Y373" s="251">
        <f ca="1">IF(A20stdlife="n/a","n/a",IF(Y$3&gt;(A20stdlife+$E373),('PTRM input'!$O$404*(1+rvanilla09)^0.5)-SUM($O373:X373),('PTRM input'!$O$404*(1+rvanilla09)^0.5)/A20stdlife))</f>
        <v>0</v>
      </c>
      <c r="Z373" s="251">
        <f ca="1">IF(A20stdlife="n/a","n/a",IF(Z$3&gt;(A20stdlife+$E373),('PTRM input'!$O$404*(1+rvanilla09)^0.5)-SUM($O373:Y373),('PTRM input'!$O$404*(1+rvanilla09)^0.5)/A20stdlife))</f>
        <v>0</v>
      </c>
      <c r="AA373" s="251">
        <f ca="1">IF(A20stdlife="n/a","n/a",IF(AA$3&gt;(A20stdlife+$E373),('PTRM input'!$O$404*(1+rvanilla09)^0.5)-SUM($O373:Z373),('PTRM input'!$O$404*(1+rvanilla09)^0.5)/A20stdlife))</f>
        <v>0</v>
      </c>
      <c r="AB373" s="251">
        <f ca="1">IF(A20stdlife="n/a","n/a",IF(AB$3&gt;(A20stdlife+$E373),('PTRM input'!$O$404*(1+rvanilla09)^0.5)-SUM($O373:AA373),('PTRM input'!$O$404*(1+rvanilla09)^0.5)/A20stdlife))</f>
        <v>0</v>
      </c>
      <c r="AC373" s="251">
        <f ca="1">IF(A20stdlife="n/a","n/a",IF(AC$3&gt;(A20stdlife+$E373),('PTRM input'!$O$404*(1+rvanilla09)^0.5)-SUM($O373:AB373),('PTRM input'!$O$404*(1+rvanilla09)^0.5)/A20stdlife))</f>
        <v>0</v>
      </c>
      <c r="AD373" s="251">
        <f ca="1">IF(A20stdlife="n/a","n/a",IF(AD$3&gt;(A20stdlife+$E373),('PTRM input'!$O$404*(1+rvanilla09)^0.5)-SUM($O373:AC373),('PTRM input'!$O$404*(1+rvanilla09)^0.5)/A20stdlife))</f>
        <v>0</v>
      </c>
      <c r="AE373" s="251">
        <f ca="1">IF(A20stdlife="n/a","n/a",IF(AE$3&gt;(A20stdlife+$E373),('PTRM input'!$O$404*(1+rvanilla09)^0.5)-SUM($O373:AD373),('PTRM input'!$O$404*(1+rvanilla09)^0.5)/A20stdlife))</f>
        <v>0</v>
      </c>
      <c r="AF373" s="251">
        <f ca="1">IF(A20stdlife="n/a","n/a",IF(AF$3&gt;(A20stdlife+$E373),('PTRM input'!$O$404*(1+rvanilla09)^0.5)-SUM($O373:AE373),('PTRM input'!$O$404*(1+rvanilla09)^0.5)/A20stdlife))</f>
        <v>0</v>
      </c>
      <c r="AG373" s="251">
        <f ca="1">IF(A20stdlife="n/a","n/a",IF(AG$3&gt;(A20stdlife+$E373),('PTRM input'!$O$404*(1+rvanilla09)^0.5)-SUM($O373:AF373),('PTRM input'!$O$404*(1+rvanilla09)^0.5)/A20stdlife))</f>
        <v>0</v>
      </c>
      <c r="AH373" s="251">
        <f ca="1">IF(A20stdlife="n/a","n/a",IF(AH$3&gt;(A20stdlife+$E373),('PTRM input'!$O$404*(1+rvanilla09)^0.5)-SUM($O373:AG373),('PTRM input'!$O$404*(1+rvanilla09)^0.5)/A20stdlife))</f>
        <v>0</v>
      </c>
      <c r="AI373" s="251">
        <f ca="1">IF(A20stdlife="n/a","n/a",IF(AI$3&gt;(A20stdlife+$E373),('PTRM input'!$O$404*(1+rvanilla09)^0.5)-SUM($O373:AH373),('PTRM input'!$O$404*(1+rvanilla09)^0.5)/A20stdlife))</f>
        <v>0</v>
      </c>
      <c r="AJ373" s="251">
        <f ca="1">IF(A20stdlife="n/a","n/a",IF(AJ$3&gt;(A20stdlife+$E373),('PTRM input'!$O$404*(1+rvanilla09)^0.5)-SUM($O373:AI373),('PTRM input'!$O$404*(1+rvanilla09)^0.5)/A20stdlife))</f>
        <v>0</v>
      </c>
      <c r="AK373" s="251">
        <f ca="1">IF(A20stdlife="n/a","n/a",IF(AK$3&gt;(A20stdlife+$E373),('PTRM input'!$O$404*(1+rvanilla09)^0.5)-SUM($O373:AJ373),('PTRM input'!$O$404*(1+rvanilla09)^0.5)/A20stdlife))</f>
        <v>0</v>
      </c>
      <c r="AL373" s="251">
        <f ca="1">IF(A20stdlife="n/a","n/a",IF(AL$3&gt;(A20stdlife+$E373),('PTRM input'!$O$404*(1+rvanilla09)^0.5)-SUM($O373:AK373),('PTRM input'!$O$404*(1+rvanilla09)^0.5)/A20stdlife))</f>
        <v>0</v>
      </c>
      <c r="AM373" s="251">
        <f ca="1">IF(A20stdlife="n/a","n/a",IF(AM$3&gt;(A20stdlife+$E373),('PTRM input'!$O$404*(1+rvanilla09)^0.5)-SUM($O373:AL373),('PTRM input'!$O$404*(1+rvanilla09)^0.5)/A20stdlife))</f>
        <v>0</v>
      </c>
      <c r="AN373" s="251">
        <f ca="1">IF(A20stdlife="n/a","n/a",IF(AN$3&gt;(A20stdlife+$E373),('PTRM input'!$O$404*(1+rvanilla09)^0.5)-SUM($O373:AM373),('PTRM input'!$O$404*(1+rvanilla09)^0.5)/A20stdlife))</f>
        <v>0</v>
      </c>
      <c r="AO373" s="251">
        <f ca="1">IF(A20stdlife="n/a","n/a",IF(AO$3&gt;(A20stdlife+$E373),('PTRM input'!$O$404*(1+rvanilla09)^0.5)-SUM($O373:AN373),('PTRM input'!$O$404*(1+rvanilla09)^0.5)/A20stdlife))</f>
        <v>0</v>
      </c>
      <c r="AP373" s="251">
        <f ca="1">IF(A20stdlife="n/a","n/a",IF(AP$3&gt;(A20stdlife+$E373),('PTRM input'!$O$404*(1+rvanilla09)^0.5)-SUM($O373:AO373),('PTRM input'!$O$404*(1+rvanilla09)^0.5)/A20stdlife))</f>
        <v>0</v>
      </c>
      <c r="AQ373" s="251">
        <f ca="1">IF(A20stdlife="n/a","n/a",IF(AQ$3&gt;(A20stdlife+$E373),('PTRM input'!$O$404*(1+rvanilla09)^0.5)-SUM($O373:AP373),('PTRM input'!$O$404*(1+rvanilla09)^0.5)/A20stdlife))</f>
        <v>0</v>
      </c>
      <c r="AR373" s="251">
        <f ca="1">IF(A20stdlife="n/a","n/a",IF(AR$3&gt;(A20stdlife+$E373),('PTRM input'!$O$404*(1+rvanilla09)^0.5)-SUM($O373:AQ373),('PTRM input'!$O$404*(1+rvanilla09)^0.5)/A20stdlife))</f>
        <v>0</v>
      </c>
      <c r="AS373" s="251">
        <f ca="1">IF(A20stdlife="n/a","n/a",IF(AS$3&gt;(A20stdlife+$E373),('PTRM input'!$O$404*(1+rvanilla09)^0.5)-SUM($O373:AR373),('PTRM input'!$O$404*(1+rvanilla09)^0.5)/A20stdlife))</f>
        <v>0</v>
      </c>
      <c r="AT373" s="251">
        <f ca="1">IF(A20stdlife="n/a","n/a",IF(AT$3&gt;(A20stdlife+$E373),('PTRM input'!$O$404*(1+rvanilla09)^0.5)-SUM($O373:AS373),('PTRM input'!$O$404*(1+rvanilla09)^0.5)/A20stdlife))</f>
        <v>0</v>
      </c>
      <c r="AU373" s="251">
        <f ca="1">IF(A20stdlife="n/a","n/a",IF(AU$3&gt;(A20stdlife+$E373),('PTRM input'!$O$404*(1+rvanilla09)^0.5)-SUM($O373:AT373),('PTRM input'!$O$404*(1+rvanilla09)^0.5)/A20stdlife))</f>
        <v>0</v>
      </c>
      <c r="AV373" s="251">
        <f ca="1">IF(A20stdlife="n/a","n/a",IF(AV$3&gt;(A20stdlife+$E373),('PTRM input'!$O$404*(1+rvanilla09)^0.5)-SUM($O373:AU373),('PTRM input'!$O$404*(1+rvanilla09)^0.5)/A20stdlife))</f>
        <v>0</v>
      </c>
      <c r="AW373" s="251">
        <f ca="1">IF(A20stdlife="n/a","n/a",IF(AW$3&gt;(A20stdlife+$E373),('PTRM input'!$O$404*(1+rvanilla09)^0.5)-SUM($O373:AV373),('PTRM input'!$O$404*(1+rvanilla09)^0.5)/A20stdlife))</f>
        <v>0</v>
      </c>
      <c r="AX373" s="251">
        <f ca="1">IF(A20stdlife="n/a","n/a",IF(AX$3&gt;(A20stdlife+$E373),('PTRM input'!$O$404*(1+rvanilla09)^0.5)-SUM($O373:AW373),('PTRM input'!$O$404*(1+rvanilla09)^0.5)/A20stdlife))</f>
        <v>0</v>
      </c>
      <c r="AY373" s="251">
        <f ca="1">IF(A20stdlife="n/a","n/a",IF(AY$3&gt;(A20stdlife+$E373),('PTRM input'!$O$404*(1+rvanilla09)^0.5)-SUM($O373:AX373),('PTRM input'!$O$404*(1+rvanilla09)^0.5)/A20stdlife))</f>
        <v>0</v>
      </c>
      <c r="AZ373" s="251">
        <f ca="1">IF(A20stdlife="n/a","n/a",IF(AZ$3&gt;(A20stdlife+$E373),('PTRM input'!$O$404*(1+rvanilla09)^0.5)-SUM($O373:AY373),('PTRM input'!$O$404*(1+rvanilla09)^0.5)/A20stdlife))</f>
        <v>0</v>
      </c>
      <c r="BA373" s="251">
        <f ca="1">IF(A20stdlife="n/a","n/a",IF(BA$3&gt;(A20stdlife+$E373),('PTRM input'!$O$404*(1+rvanilla09)^0.5)-SUM($O373:AZ373),('PTRM input'!$O$404*(1+rvanilla09)^0.5)/A20stdlife))</f>
        <v>0</v>
      </c>
      <c r="BB373" s="251">
        <f ca="1">IF(A20stdlife="n/a","n/a",IF(BB$3&gt;(A20stdlife+$E373),('PTRM input'!$O$404*(1+rvanilla09)^0.5)-SUM($O373:BA373),('PTRM input'!$O$404*(1+rvanilla09)^0.5)/A20stdlife))</f>
        <v>0</v>
      </c>
      <c r="BC373" s="251">
        <f ca="1">IF(A20stdlife="n/a","n/a",IF(BC$3&gt;(A20stdlife+$E373),('PTRM input'!$O$404*(1+rvanilla09)^0.5)-SUM($O373:BB373),('PTRM input'!$O$404*(1+rvanilla09)^0.5)/A20stdlife))</f>
        <v>0</v>
      </c>
      <c r="BD373" s="251">
        <f ca="1">IF(A20stdlife="n/a","n/a",IF(BD$3&gt;(A20stdlife+$E373),('PTRM input'!$O$404*(1+rvanilla09)^0.5)-SUM($O373:BC373),('PTRM input'!$O$404*(1+rvanilla09)^0.5)/A20stdlife))</f>
        <v>0</v>
      </c>
      <c r="BE373" s="251">
        <f ca="1">IF(A20stdlife="n/a","n/a",IF(BE$3&gt;(A20stdlife+$E373),('PTRM input'!$O$404*(1+rvanilla09)^0.5)-SUM($O373:BD373),('PTRM input'!$O$404*(1+rvanilla09)^0.5)/A20stdlife))</f>
        <v>0</v>
      </c>
      <c r="BF373" s="251">
        <f ca="1">IF(A20stdlife="n/a","n/a",IF(BF$3&gt;(A20stdlife+$E373),('PTRM input'!$O$404*(1+rvanilla09)^0.5)-SUM($O373:BE373),('PTRM input'!$O$404*(1+rvanilla09)^0.5)/A20stdlife))</f>
        <v>0</v>
      </c>
      <c r="BG373" s="251">
        <f ca="1">IF(A20stdlife="n/a","n/a",IF(BG$3&gt;(A20stdlife+$E373),('PTRM input'!$O$404*(1+rvanilla09)^0.5)-SUM($O373:BF373),('PTRM input'!$O$404*(1+rvanilla09)^0.5)/A20stdlife))</f>
        <v>0</v>
      </c>
      <c r="BH373" s="251">
        <f ca="1">IF(A20stdlife="n/a","n/a",IF(BH$3&gt;(A20stdlife+$E373),('PTRM input'!$O$404*(1+rvanilla09)^0.5)-SUM($O373:BG373),('PTRM input'!$O$404*(1+rvanilla09)^0.5)/A20stdlife))</f>
        <v>0</v>
      </c>
      <c r="BI373" s="251">
        <f ca="1">IF(A20stdlife="n/a","n/a",IF(BI$3&gt;(A20stdlife+$E373),('PTRM input'!$O$404*(1+rvanilla09)^0.5)-SUM($O373:BH373),('PTRM input'!$O$404*(1+rvanilla09)^0.5)/A20stdlife))</f>
        <v>0</v>
      </c>
      <c r="BJ373" s="116"/>
      <c r="BK373" s="116"/>
      <c r="BL373" s="116"/>
      <c r="BM373" s="116"/>
    </row>
    <row r="374" spans="1:65" hidden="1" outlineLevel="2">
      <c r="A374" s="116"/>
      <c r="B374" s="19"/>
      <c r="C374" s="18"/>
      <c r="D374" s="760"/>
      <c r="E374" s="87">
        <v>10</v>
      </c>
      <c r="F374" s="259"/>
      <c r="G374" s="434"/>
      <c r="H374" s="435"/>
      <c r="I374" s="435"/>
      <c r="J374" s="435"/>
      <c r="K374" s="435"/>
      <c r="L374" s="435"/>
      <c r="M374" s="435"/>
      <c r="N374" s="435"/>
      <c r="O374" s="435"/>
      <c r="P374" s="619"/>
      <c r="Q374" s="433">
        <f ca="1">IF(A20stdlife="n/a","n/a",IF(Q$3&gt;(A20stdlife+$E374),('PTRM input'!$P$404*(1+rvanilla10)^0.5)-SUM($P374:P374),('PTRM input'!$P$404*(1+rvanilla10)^0.5)/A20stdlife))</f>
        <v>0</v>
      </c>
      <c r="R374" s="251">
        <f ca="1">IF(A20stdlife="n/a","n/a",IF(R$3&gt;(A20stdlife+$E374),('PTRM input'!$P$404*(1+rvanilla10)^0.5)-SUM($P374:Q374),('PTRM input'!$P$404*(1+rvanilla10)^0.5)/A20stdlife))</f>
        <v>0</v>
      </c>
      <c r="S374" s="251">
        <f ca="1">IF(A20stdlife="n/a","n/a",IF(S$3&gt;(A20stdlife+$E374),('PTRM input'!$P$404*(1+rvanilla10)^0.5)-SUM($P374:R374),('PTRM input'!$P$404*(1+rvanilla10)^0.5)/A20stdlife))</f>
        <v>0</v>
      </c>
      <c r="T374" s="251">
        <f ca="1">IF(A20stdlife="n/a","n/a",IF(T$3&gt;(A20stdlife+$E374),('PTRM input'!$P$404*(1+rvanilla10)^0.5)-SUM($P374:S374),('PTRM input'!$P$404*(1+rvanilla10)^0.5)/A20stdlife))</f>
        <v>0</v>
      </c>
      <c r="U374" s="251">
        <f ca="1">IF(A20stdlife="n/a","n/a",IF(U$3&gt;(A20stdlife+$E374),('PTRM input'!$P$404*(1+rvanilla10)^0.5)-SUM($P374:T374),('PTRM input'!$P$404*(1+rvanilla10)^0.5)/A20stdlife))</f>
        <v>0</v>
      </c>
      <c r="V374" s="251">
        <f ca="1">IF(A20stdlife="n/a","n/a",IF(V$3&gt;(A20stdlife+$E374),('PTRM input'!$P$404*(1+rvanilla10)^0.5)-SUM($P374:U374),('PTRM input'!$P$404*(1+rvanilla10)^0.5)/A20stdlife))</f>
        <v>0</v>
      </c>
      <c r="W374" s="251">
        <f ca="1">IF(A20stdlife="n/a","n/a",IF(W$3&gt;(A20stdlife+$E374),('PTRM input'!$P$404*(1+rvanilla10)^0.5)-SUM($P374:V374),('PTRM input'!$P$404*(1+rvanilla10)^0.5)/A20stdlife))</f>
        <v>0</v>
      </c>
      <c r="X374" s="251">
        <f ca="1">IF(A20stdlife="n/a","n/a",IF(X$3&gt;(A20stdlife+$E374),('PTRM input'!$P$404*(1+rvanilla10)^0.5)-SUM($P374:W374),('PTRM input'!$P$404*(1+rvanilla10)^0.5)/A20stdlife))</f>
        <v>0</v>
      </c>
      <c r="Y374" s="251">
        <f ca="1">IF(A20stdlife="n/a","n/a",IF(Y$3&gt;(A20stdlife+$E374),('PTRM input'!$P$404*(1+rvanilla10)^0.5)-SUM($P374:X374),('PTRM input'!$P$404*(1+rvanilla10)^0.5)/A20stdlife))</f>
        <v>0</v>
      </c>
      <c r="Z374" s="251">
        <f ca="1">IF(A20stdlife="n/a","n/a",IF(Z$3&gt;(A20stdlife+$E374),('PTRM input'!$P$404*(1+rvanilla10)^0.5)-SUM($P374:Y374),('PTRM input'!$P$404*(1+rvanilla10)^0.5)/A20stdlife))</f>
        <v>0</v>
      </c>
      <c r="AA374" s="251">
        <f ca="1">IF(A20stdlife="n/a","n/a",IF(AA$3&gt;(A20stdlife+$E374),('PTRM input'!$P$404*(1+rvanilla10)^0.5)-SUM($P374:Z374),('PTRM input'!$P$404*(1+rvanilla10)^0.5)/A20stdlife))</f>
        <v>0</v>
      </c>
      <c r="AB374" s="251">
        <f ca="1">IF(A20stdlife="n/a","n/a",IF(AB$3&gt;(A20stdlife+$E374),('PTRM input'!$P$404*(1+rvanilla10)^0.5)-SUM($P374:AA374),('PTRM input'!$P$404*(1+rvanilla10)^0.5)/A20stdlife))</f>
        <v>0</v>
      </c>
      <c r="AC374" s="251">
        <f ca="1">IF(A20stdlife="n/a","n/a",IF(AC$3&gt;(A20stdlife+$E374),('PTRM input'!$P$404*(1+rvanilla10)^0.5)-SUM($P374:AB374),('PTRM input'!$P$404*(1+rvanilla10)^0.5)/A20stdlife))</f>
        <v>0</v>
      </c>
      <c r="AD374" s="251">
        <f ca="1">IF(A20stdlife="n/a","n/a",IF(AD$3&gt;(A20stdlife+$E374),('PTRM input'!$P$404*(1+rvanilla10)^0.5)-SUM($P374:AC374),('PTRM input'!$P$404*(1+rvanilla10)^0.5)/A20stdlife))</f>
        <v>0</v>
      </c>
      <c r="AE374" s="251">
        <f ca="1">IF(A20stdlife="n/a","n/a",IF(AE$3&gt;(A20stdlife+$E374),('PTRM input'!$P$404*(1+rvanilla10)^0.5)-SUM($P374:AD374),('PTRM input'!$P$404*(1+rvanilla10)^0.5)/A20stdlife))</f>
        <v>0</v>
      </c>
      <c r="AF374" s="251">
        <f ca="1">IF(A20stdlife="n/a","n/a",IF(AF$3&gt;(A20stdlife+$E374),('PTRM input'!$P$404*(1+rvanilla10)^0.5)-SUM($P374:AE374),('PTRM input'!$P$404*(1+rvanilla10)^0.5)/A20stdlife))</f>
        <v>0</v>
      </c>
      <c r="AG374" s="251">
        <f ca="1">IF(A20stdlife="n/a","n/a",IF(AG$3&gt;(A20stdlife+$E374),('PTRM input'!$P$404*(1+rvanilla10)^0.5)-SUM($P374:AF374),('PTRM input'!$P$404*(1+rvanilla10)^0.5)/A20stdlife))</f>
        <v>0</v>
      </c>
      <c r="AH374" s="251">
        <f ca="1">IF(A20stdlife="n/a","n/a",IF(AH$3&gt;(A20stdlife+$E374),('PTRM input'!$P$404*(1+rvanilla10)^0.5)-SUM($P374:AG374),('PTRM input'!$P$404*(1+rvanilla10)^0.5)/A20stdlife))</f>
        <v>0</v>
      </c>
      <c r="AI374" s="251">
        <f ca="1">IF(A20stdlife="n/a","n/a",IF(AI$3&gt;(A20stdlife+$E374),('PTRM input'!$P$404*(1+rvanilla10)^0.5)-SUM($P374:AH374),('PTRM input'!$P$404*(1+rvanilla10)^0.5)/A20stdlife))</f>
        <v>0</v>
      </c>
      <c r="AJ374" s="251">
        <f ca="1">IF(A20stdlife="n/a","n/a",IF(AJ$3&gt;(A20stdlife+$E374),('PTRM input'!$P$404*(1+rvanilla10)^0.5)-SUM($P374:AI374),('PTRM input'!$P$404*(1+rvanilla10)^0.5)/A20stdlife))</f>
        <v>0</v>
      </c>
      <c r="AK374" s="251">
        <f ca="1">IF(A20stdlife="n/a","n/a",IF(AK$3&gt;(A20stdlife+$E374),('PTRM input'!$P$404*(1+rvanilla10)^0.5)-SUM($P374:AJ374),('PTRM input'!$P$404*(1+rvanilla10)^0.5)/A20stdlife))</f>
        <v>0</v>
      </c>
      <c r="AL374" s="251">
        <f ca="1">IF(A20stdlife="n/a","n/a",IF(AL$3&gt;(A20stdlife+$E374),('PTRM input'!$P$404*(1+rvanilla10)^0.5)-SUM($P374:AK374),('PTRM input'!$P$404*(1+rvanilla10)^0.5)/A20stdlife))</f>
        <v>0</v>
      </c>
      <c r="AM374" s="251">
        <f ca="1">IF(A20stdlife="n/a","n/a",IF(AM$3&gt;(A20stdlife+$E374),('PTRM input'!$P$404*(1+rvanilla10)^0.5)-SUM($P374:AL374),('PTRM input'!$P$404*(1+rvanilla10)^0.5)/A20stdlife))</f>
        <v>0</v>
      </c>
      <c r="AN374" s="251">
        <f ca="1">IF(A20stdlife="n/a","n/a",IF(AN$3&gt;(A20stdlife+$E374),('PTRM input'!$P$404*(1+rvanilla10)^0.5)-SUM($P374:AM374),('PTRM input'!$P$404*(1+rvanilla10)^0.5)/A20stdlife))</f>
        <v>0</v>
      </c>
      <c r="AO374" s="251">
        <f ca="1">IF(A20stdlife="n/a","n/a",IF(AO$3&gt;(A20stdlife+$E374),('PTRM input'!$P$404*(1+rvanilla10)^0.5)-SUM($P374:AN374),('PTRM input'!$P$404*(1+rvanilla10)^0.5)/A20stdlife))</f>
        <v>0</v>
      </c>
      <c r="AP374" s="251">
        <f ca="1">IF(A20stdlife="n/a","n/a",IF(AP$3&gt;(A20stdlife+$E374),('PTRM input'!$P$404*(1+rvanilla10)^0.5)-SUM($P374:AO374),('PTRM input'!$P$404*(1+rvanilla10)^0.5)/A20stdlife))</f>
        <v>0</v>
      </c>
      <c r="AQ374" s="251">
        <f ca="1">IF(A20stdlife="n/a","n/a",IF(AQ$3&gt;(A20stdlife+$E374),('PTRM input'!$P$404*(1+rvanilla10)^0.5)-SUM($P374:AP374),('PTRM input'!$P$404*(1+rvanilla10)^0.5)/A20stdlife))</f>
        <v>0</v>
      </c>
      <c r="AR374" s="251">
        <f ca="1">IF(A20stdlife="n/a","n/a",IF(AR$3&gt;(A20stdlife+$E374),('PTRM input'!$P$404*(1+rvanilla10)^0.5)-SUM($P374:AQ374),('PTRM input'!$P$404*(1+rvanilla10)^0.5)/A20stdlife))</f>
        <v>0</v>
      </c>
      <c r="AS374" s="251">
        <f ca="1">IF(A20stdlife="n/a","n/a",IF(AS$3&gt;(A20stdlife+$E374),('PTRM input'!$P$404*(1+rvanilla10)^0.5)-SUM($P374:AR374),('PTRM input'!$P$404*(1+rvanilla10)^0.5)/A20stdlife))</f>
        <v>0</v>
      </c>
      <c r="AT374" s="251">
        <f ca="1">IF(A20stdlife="n/a","n/a",IF(AT$3&gt;(A20stdlife+$E374),('PTRM input'!$P$404*(1+rvanilla10)^0.5)-SUM($P374:AS374),('PTRM input'!$P$404*(1+rvanilla10)^0.5)/A20stdlife))</f>
        <v>0</v>
      </c>
      <c r="AU374" s="251">
        <f ca="1">IF(A20stdlife="n/a","n/a",IF(AU$3&gt;(A20stdlife+$E374),('PTRM input'!$P$404*(1+rvanilla10)^0.5)-SUM($P374:AT374),('PTRM input'!$P$404*(1+rvanilla10)^0.5)/A20stdlife))</f>
        <v>0</v>
      </c>
      <c r="AV374" s="251">
        <f ca="1">IF(A20stdlife="n/a","n/a",IF(AV$3&gt;(A20stdlife+$E374),('PTRM input'!$P$404*(1+rvanilla10)^0.5)-SUM($P374:AU374),('PTRM input'!$P$404*(1+rvanilla10)^0.5)/A20stdlife))</f>
        <v>0</v>
      </c>
      <c r="AW374" s="251">
        <f ca="1">IF(A20stdlife="n/a","n/a",IF(AW$3&gt;(A20stdlife+$E374),('PTRM input'!$P$404*(1+rvanilla10)^0.5)-SUM($P374:AV374),('PTRM input'!$P$404*(1+rvanilla10)^0.5)/A20stdlife))</f>
        <v>0</v>
      </c>
      <c r="AX374" s="251">
        <f ca="1">IF(A20stdlife="n/a","n/a",IF(AX$3&gt;(A20stdlife+$E374),('PTRM input'!$P$404*(1+rvanilla10)^0.5)-SUM($P374:AW374),('PTRM input'!$P$404*(1+rvanilla10)^0.5)/A20stdlife))</f>
        <v>0</v>
      </c>
      <c r="AY374" s="251">
        <f ca="1">IF(A20stdlife="n/a","n/a",IF(AY$3&gt;(A20stdlife+$E374),('PTRM input'!$P$404*(1+rvanilla10)^0.5)-SUM($P374:AX374),('PTRM input'!$P$404*(1+rvanilla10)^0.5)/A20stdlife))</f>
        <v>0</v>
      </c>
      <c r="AZ374" s="251">
        <f ca="1">IF(A20stdlife="n/a","n/a",IF(AZ$3&gt;(A20stdlife+$E374),('PTRM input'!$P$404*(1+rvanilla10)^0.5)-SUM($P374:AY374),('PTRM input'!$P$404*(1+rvanilla10)^0.5)/A20stdlife))</f>
        <v>0</v>
      </c>
      <c r="BA374" s="251">
        <f ca="1">IF(A20stdlife="n/a","n/a",IF(BA$3&gt;(A20stdlife+$E374),('PTRM input'!$P$404*(1+rvanilla10)^0.5)-SUM($P374:AZ374),('PTRM input'!$P$404*(1+rvanilla10)^0.5)/A20stdlife))</f>
        <v>0</v>
      </c>
      <c r="BB374" s="251">
        <f ca="1">IF(A20stdlife="n/a","n/a",IF(BB$3&gt;(A20stdlife+$E374),('PTRM input'!$P$404*(1+rvanilla10)^0.5)-SUM($P374:BA374),('PTRM input'!$P$404*(1+rvanilla10)^0.5)/A20stdlife))</f>
        <v>0</v>
      </c>
      <c r="BC374" s="251">
        <f ca="1">IF(A20stdlife="n/a","n/a",IF(BC$3&gt;(A20stdlife+$E374),('PTRM input'!$P$404*(1+rvanilla10)^0.5)-SUM($P374:BB374),('PTRM input'!$P$404*(1+rvanilla10)^0.5)/A20stdlife))</f>
        <v>0</v>
      </c>
      <c r="BD374" s="251">
        <f ca="1">IF(A20stdlife="n/a","n/a",IF(BD$3&gt;(A20stdlife+$E374),('PTRM input'!$P$404*(1+rvanilla10)^0.5)-SUM($P374:BC374),('PTRM input'!$P$404*(1+rvanilla10)^0.5)/A20stdlife))</f>
        <v>0</v>
      </c>
      <c r="BE374" s="251">
        <f ca="1">IF(A20stdlife="n/a","n/a",IF(BE$3&gt;(A20stdlife+$E374),('PTRM input'!$P$404*(1+rvanilla10)^0.5)-SUM($P374:BD374),('PTRM input'!$P$404*(1+rvanilla10)^0.5)/A20stdlife))</f>
        <v>0</v>
      </c>
      <c r="BF374" s="251">
        <f ca="1">IF(A20stdlife="n/a","n/a",IF(BF$3&gt;(A20stdlife+$E374),('PTRM input'!$P$404*(1+rvanilla10)^0.5)-SUM($P374:BE374),('PTRM input'!$P$404*(1+rvanilla10)^0.5)/A20stdlife))</f>
        <v>0</v>
      </c>
      <c r="BG374" s="251">
        <f ca="1">IF(A20stdlife="n/a","n/a",IF(BG$3&gt;(A20stdlife+$E374),('PTRM input'!$P$404*(1+rvanilla10)^0.5)-SUM($P374:BF374),('PTRM input'!$P$404*(1+rvanilla10)^0.5)/A20stdlife))</f>
        <v>0</v>
      </c>
      <c r="BH374" s="251">
        <f ca="1">IF(A20stdlife="n/a","n/a",IF(BH$3&gt;(A20stdlife+$E374),('PTRM input'!$P$404*(1+rvanilla10)^0.5)-SUM($P374:BG374),('PTRM input'!$P$404*(1+rvanilla10)^0.5)/A20stdlife))</f>
        <v>0</v>
      </c>
      <c r="BI374" s="251">
        <f ca="1">IF(A20stdlife="n/a","n/a",IF(BI$3&gt;(A20stdlife+$E374),('PTRM input'!$P$404*(1+rvanilla10)^0.5)-SUM($P374:BH374),('PTRM input'!$P$404*(1+rvanilla10)^0.5)/A20stdlife))</f>
        <v>0</v>
      </c>
      <c r="BJ374" s="116"/>
      <c r="BK374" s="116"/>
      <c r="BL374" s="116"/>
      <c r="BM374" s="116"/>
    </row>
    <row r="375" spans="1:65" hidden="1" outlineLevel="1" collapsed="1">
      <c r="A375" s="116"/>
      <c r="B375" s="9"/>
      <c r="C375" s="19">
        <f>Asset20</f>
        <v>0</v>
      </c>
      <c r="D375" s="9"/>
      <c r="E375" s="9"/>
      <c r="F375" s="260"/>
      <c r="G375" s="261">
        <f t="shared" ref="G375:K375" si="113">SUM(G363:G374)</f>
        <v>0</v>
      </c>
      <c r="H375" s="261">
        <f t="shared" ca="1" si="113"/>
        <v>0</v>
      </c>
      <c r="I375" s="261">
        <f t="shared" ca="1" si="113"/>
        <v>0</v>
      </c>
      <c r="J375" s="261">
        <f t="shared" ca="1" si="113"/>
        <v>0</v>
      </c>
      <c r="K375" s="261">
        <f t="shared" ca="1" si="113"/>
        <v>0</v>
      </c>
      <c r="L375" s="261">
        <f t="shared" ref="L375:AL375" ca="1" si="114">SUM(L363:L374)</f>
        <v>0</v>
      </c>
      <c r="M375" s="261">
        <f t="shared" ca="1" si="114"/>
        <v>0</v>
      </c>
      <c r="N375" s="261">
        <f t="shared" ca="1" si="114"/>
        <v>0</v>
      </c>
      <c r="O375" s="261">
        <f t="shared" ca="1" si="114"/>
        <v>0</v>
      </c>
      <c r="P375" s="261">
        <f t="shared" ca="1" si="114"/>
        <v>0</v>
      </c>
      <c r="Q375" s="261">
        <f t="shared" ca="1" si="114"/>
        <v>0</v>
      </c>
      <c r="R375" s="371">
        <f t="shared" ca="1" si="114"/>
        <v>0</v>
      </c>
      <c r="S375" s="371">
        <f t="shared" ca="1" si="114"/>
        <v>0</v>
      </c>
      <c r="T375" s="371">
        <f t="shared" ca="1" si="114"/>
        <v>0</v>
      </c>
      <c r="U375" s="371">
        <f t="shared" ca="1" si="114"/>
        <v>0</v>
      </c>
      <c r="V375" s="371">
        <f t="shared" ca="1" si="114"/>
        <v>0</v>
      </c>
      <c r="W375" s="371">
        <f t="shared" ca="1" si="114"/>
        <v>0</v>
      </c>
      <c r="X375" s="371">
        <f t="shared" ca="1" si="114"/>
        <v>0</v>
      </c>
      <c r="Y375" s="371">
        <f t="shared" ca="1" si="114"/>
        <v>0</v>
      </c>
      <c r="Z375" s="371">
        <f t="shared" ca="1" si="114"/>
        <v>0</v>
      </c>
      <c r="AA375" s="371">
        <f t="shared" ca="1" si="114"/>
        <v>0</v>
      </c>
      <c r="AB375" s="371">
        <f t="shared" ca="1" si="114"/>
        <v>0</v>
      </c>
      <c r="AC375" s="371">
        <f t="shared" ca="1" si="114"/>
        <v>0</v>
      </c>
      <c r="AD375" s="371">
        <f t="shared" ca="1" si="114"/>
        <v>0</v>
      </c>
      <c r="AE375" s="371">
        <f t="shared" ca="1" si="114"/>
        <v>0</v>
      </c>
      <c r="AF375" s="371">
        <f t="shared" ca="1" si="114"/>
        <v>0</v>
      </c>
      <c r="AG375" s="371">
        <f t="shared" ca="1" si="114"/>
        <v>0</v>
      </c>
      <c r="AH375" s="371">
        <f t="shared" ca="1" si="114"/>
        <v>0</v>
      </c>
      <c r="AI375" s="371">
        <f t="shared" ca="1" si="114"/>
        <v>0</v>
      </c>
      <c r="AJ375" s="371">
        <f t="shared" ca="1" si="114"/>
        <v>0</v>
      </c>
      <c r="AK375" s="371">
        <f t="shared" ca="1" si="114"/>
        <v>0</v>
      </c>
      <c r="AL375" s="371">
        <f t="shared" ca="1" si="114"/>
        <v>0</v>
      </c>
      <c r="AM375" s="371">
        <f t="shared" ref="AM375:BI375" ca="1" si="115">SUM(AM363:AM374)</f>
        <v>0</v>
      </c>
      <c r="AN375" s="371">
        <f t="shared" ca="1" si="115"/>
        <v>0</v>
      </c>
      <c r="AO375" s="371">
        <f t="shared" ca="1" si="115"/>
        <v>0</v>
      </c>
      <c r="AP375" s="371">
        <f t="shared" ca="1" si="115"/>
        <v>0</v>
      </c>
      <c r="AQ375" s="371">
        <f t="shared" ca="1" si="115"/>
        <v>0</v>
      </c>
      <c r="AR375" s="371">
        <f t="shared" ca="1" si="115"/>
        <v>0</v>
      </c>
      <c r="AS375" s="371">
        <f t="shared" ca="1" si="115"/>
        <v>0</v>
      </c>
      <c r="AT375" s="371">
        <f t="shared" ca="1" si="115"/>
        <v>0</v>
      </c>
      <c r="AU375" s="371">
        <f t="shared" ca="1" si="115"/>
        <v>0</v>
      </c>
      <c r="AV375" s="371">
        <f t="shared" ca="1" si="115"/>
        <v>0</v>
      </c>
      <c r="AW375" s="371">
        <f t="shared" ca="1" si="115"/>
        <v>0</v>
      </c>
      <c r="AX375" s="371">
        <f t="shared" ca="1" si="115"/>
        <v>0</v>
      </c>
      <c r="AY375" s="371">
        <f t="shared" ca="1" si="115"/>
        <v>0</v>
      </c>
      <c r="AZ375" s="371">
        <f t="shared" ca="1" si="115"/>
        <v>0</v>
      </c>
      <c r="BA375" s="371">
        <f t="shared" ca="1" si="115"/>
        <v>0</v>
      </c>
      <c r="BB375" s="371">
        <f t="shared" ca="1" si="115"/>
        <v>0</v>
      </c>
      <c r="BC375" s="371">
        <f t="shared" ca="1" si="115"/>
        <v>0</v>
      </c>
      <c r="BD375" s="371">
        <f t="shared" ca="1" si="115"/>
        <v>0</v>
      </c>
      <c r="BE375" s="371">
        <f t="shared" ca="1" si="115"/>
        <v>0</v>
      </c>
      <c r="BF375" s="371">
        <f t="shared" ca="1" si="115"/>
        <v>0</v>
      </c>
      <c r="BG375" s="371">
        <f t="shared" ca="1" si="115"/>
        <v>0</v>
      </c>
      <c r="BH375" s="371">
        <f t="shared" ca="1" si="115"/>
        <v>0</v>
      </c>
      <c r="BI375" s="371">
        <f t="shared" ca="1" si="115"/>
        <v>0</v>
      </c>
      <c r="BJ375" s="116"/>
      <c r="BK375" s="116"/>
      <c r="BL375" s="116"/>
      <c r="BM375" s="116"/>
    </row>
    <row r="376" spans="1:65" hidden="1" outlineLevel="2">
      <c r="A376" s="116"/>
      <c r="B376" s="106">
        <f>C388</f>
        <v>0</v>
      </c>
      <c r="C376" s="614"/>
      <c r="D376" s="615" t="s">
        <v>236</v>
      </c>
      <c r="E376" s="614"/>
      <c r="F376" s="616"/>
      <c r="G376" s="617">
        <f>IF(('PTRM input'!$E$515='PTRM input'!$G$514),IF(G$3&gt;A21remlife,A21acvalue-SUM(F376:$F376),IF(A21remlife="N/A","n/a",A21acvalue/A21remlife)),'PTRM input'!G$540)</f>
        <v>0</v>
      </c>
      <c r="H376" s="617">
        <f>IF(('PTRM input'!$E$515='PTRM input'!$G$514),IF(H$3&gt;A21remlife,A21acvalue-SUM($F376:G376),IF(A21remlife="N/A","n/a",A21acvalue/A21remlife)),'PTRM input'!H$540)</f>
        <v>0</v>
      </c>
      <c r="I376" s="617">
        <f>IF(('PTRM input'!$E$515='PTRM input'!$G$514),IF(I$3&gt;A21remlife,A21acvalue-SUM($F376:H376),IF(A21remlife="N/A","n/a",A21acvalue/A21remlife)),'PTRM input'!I$540)</f>
        <v>0</v>
      </c>
      <c r="J376" s="617">
        <f>IF(('PTRM input'!$E$515='PTRM input'!$G$514),IF(J$3&gt;A21remlife,A21acvalue-SUM($F376:I376),IF(A21remlife="N/A","n/a",A21acvalue/A21remlife)),'PTRM input'!J$540)</f>
        <v>0</v>
      </c>
      <c r="K376" s="617">
        <f>IF(('PTRM input'!$E$515='PTRM input'!$G$514),IF(K$3&gt;A21remlife,A21acvalue-SUM($F376:J376),IF(A21remlife="N/A","n/a",A21acvalue/A21remlife)),'PTRM input'!K$540)</f>
        <v>0</v>
      </c>
      <c r="L376" s="617">
        <f>IF(('PTRM input'!$E$515='PTRM input'!$G$514),IF(L$3&gt;A21remlife,A21acvalue-SUM($F376:K376),IF(A21remlife="N/A","n/a",A21acvalue/A21remlife)),'PTRM input'!L$540)</f>
        <v>0</v>
      </c>
      <c r="M376" s="617">
        <f>IF(('PTRM input'!$E$515='PTRM input'!$G$514),IF(M$3&gt;A21remlife,A21acvalue-SUM($F376:L376),IF(A21remlife="N/A","n/a",A21acvalue/A21remlife)),'PTRM input'!M$540)</f>
        <v>0</v>
      </c>
      <c r="N376" s="617">
        <f>IF(('PTRM input'!$E$515='PTRM input'!$G$514),IF(N$3&gt;A21remlife,A21acvalue-SUM($F376:M376),IF(A21remlife="N/A","n/a",A21acvalue/A21remlife)),'PTRM input'!N$540)</f>
        <v>0</v>
      </c>
      <c r="O376" s="617">
        <f>IF(('PTRM input'!$E$515='PTRM input'!$G$514),IF(O$3&gt;A21remlife,A21acvalue-SUM($F376:N376),IF(A21remlife="N/A","n/a",A21acvalue/A21remlife)),'PTRM input'!O$540)</f>
        <v>0</v>
      </c>
      <c r="P376" s="617">
        <f>IF(('PTRM input'!$E$515='PTRM input'!$G$514),IF(P$3&gt;A21remlife,A21acvalue-SUM($F376:O376),IF(A21remlife="N/A","n/a",A21acvalue/A21remlife)),'PTRM input'!P$540)</f>
        <v>0</v>
      </c>
      <c r="Q376" s="617">
        <f>IF(('PTRM input'!$E$515='PTRM input'!$G$514),IF(Q$3&gt;A21remlife,A21acvalue-SUM($F376:P376),IF(A21remlife="N/A","n/a",A21acvalue/A21remlife)),'PTRM input'!Q$540)</f>
        <v>0</v>
      </c>
      <c r="R376" s="617">
        <f>IF(('PTRM input'!$E$515='PTRM input'!$G$514),IF(R$3&gt;A21remlife,A21acvalue-SUM($F376:Q376),IF(A21remlife="N/A","n/a",A21acvalue/A21remlife)),'PTRM input'!R$540)</f>
        <v>0</v>
      </c>
      <c r="S376" s="617">
        <f>IF(('PTRM input'!$E$515='PTRM input'!$G$514),IF(S$3&gt;A21remlife,A21acvalue-SUM($F376:R376),IF(A21remlife="N/A","n/a",A21acvalue/A21remlife)),'PTRM input'!S$540)</f>
        <v>0</v>
      </c>
      <c r="T376" s="617">
        <f>IF(('PTRM input'!$E$515='PTRM input'!$G$514),IF(T$3&gt;A21remlife,A21acvalue-SUM($F376:S376),IF(A21remlife="N/A","n/a",A21acvalue/A21remlife)),'PTRM input'!T$540)</f>
        <v>0</v>
      </c>
      <c r="U376" s="617">
        <f>IF(('PTRM input'!$E$515='PTRM input'!$G$514),IF(U$3&gt;A21remlife,A21acvalue-SUM($F376:T376),IF(A21remlife="N/A","n/a",A21acvalue/A21remlife)),'PTRM input'!U$540)</f>
        <v>0</v>
      </c>
      <c r="V376" s="617">
        <f>IF(('PTRM input'!$E$515='PTRM input'!$G$514),IF(V$3&gt;A21remlife,A21acvalue-SUM($F376:U376),IF(A21remlife="N/A","n/a",A21acvalue/A21remlife)),'PTRM input'!V$540)</f>
        <v>0</v>
      </c>
      <c r="W376" s="617">
        <f>IF(('PTRM input'!$E$515='PTRM input'!$G$514),IF(W$3&gt;A21remlife,A21acvalue-SUM($F376:V376),IF(A21remlife="N/A","n/a",A21acvalue/A21remlife)),'PTRM input'!W$540)</f>
        <v>0</v>
      </c>
      <c r="X376" s="617">
        <f>IF(('PTRM input'!$E$515='PTRM input'!$G$514),IF(X$3&gt;A21remlife,A21acvalue-SUM($F376:W376),IF(A21remlife="N/A","n/a",A21acvalue/A21remlife)),'PTRM input'!X$540)</f>
        <v>0</v>
      </c>
      <c r="Y376" s="617">
        <f>IF(('PTRM input'!$E$515='PTRM input'!$G$514),IF(Y$3&gt;A21remlife,A21acvalue-SUM($F376:X376),IF(A21remlife="N/A","n/a",A21acvalue/A21remlife)),'PTRM input'!Y$540)</f>
        <v>0</v>
      </c>
      <c r="Z376" s="617">
        <f>IF(('PTRM input'!$E$515='PTRM input'!$G$514),IF(Z$3&gt;A21remlife,A21acvalue-SUM($F376:Y376),IF(A21remlife="N/A","n/a",A21acvalue/A21remlife)),'PTRM input'!Z$540)</f>
        <v>0</v>
      </c>
      <c r="AA376" s="617">
        <f>IF(('PTRM input'!$E$515='PTRM input'!$G$514),IF(AA$3&gt;A21remlife,A21acvalue-SUM($F376:Z376),IF(A21remlife="N/A","n/a",A21acvalue/A21remlife)),'PTRM input'!AA$540)</f>
        <v>0</v>
      </c>
      <c r="AB376" s="617">
        <f>IF(('PTRM input'!$E$515='PTRM input'!$G$514),IF(AB$3&gt;A21remlife,A21acvalue-SUM($F376:AA376),IF(A21remlife="N/A","n/a",A21acvalue/A21remlife)),'PTRM input'!AB$540)</f>
        <v>0</v>
      </c>
      <c r="AC376" s="617">
        <f>IF(('PTRM input'!$E$515='PTRM input'!$G$514),IF(AC$3&gt;A21remlife,A21acvalue-SUM($F376:AB376),IF(A21remlife="N/A","n/a",A21acvalue/A21remlife)),'PTRM input'!AC$540)</f>
        <v>0</v>
      </c>
      <c r="AD376" s="617">
        <f>IF(('PTRM input'!$E$515='PTRM input'!$G$514),IF(AD$3&gt;A21remlife,A21acvalue-SUM($F376:AC376),IF(A21remlife="N/A","n/a",A21acvalue/A21remlife)),'PTRM input'!AD$540)</f>
        <v>0</v>
      </c>
      <c r="AE376" s="617">
        <f>IF(('PTRM input'!$E$515='PTRM input'!$G$514),IF(AE$3&gt;A21remlife,A21acvalue-SUM($F376:AD376),IF(A21remlife="N/A","n/a",A21acvalue/A21remlife)),'PTRM input'!AE$540)</f>
        <v>0</v>
      </c>
      <c r="AF376" s="617">
        <f>IF(('PTRM input'!$E$515='PTRM input'!$G$514),IF(AF$3&gt;A21remlife,A21acvalue-SUM($F376:AE376),IF(A21remlife="N/A","n/a",A21acvalue/A21remlife)),'PTRM input'!AF$540)</f>
        <v>0</v>
      </c>
      <c r="AG376" s="617">
        <f>IF(('PTRM input'!$E$515='PTRM input'!$G$514),IF(AG$3&gt;A21remlife,A21acvalue-SUM($F376:AF376),IF(A21remlife="N/A","n/a",A21acvalue/A21remlife)),'PTRM input'!AG$540)</f>
        <v>0</v>
      </c>
      <c r="AH376" s="617">
        <f>IF(('PTRM input'!$E$515='PTRM input'!$G$514),IF(AH$3&gt;A21remlife,A21acvalue-SUM($F376:AG376),IF(A21remlife="N/A","n/a",A21acvalue/A21remlife)),'PTRM input'!AH$540)</f>
        <v>0</v>
      </c>
      <c r="AI376" s="617">
        <f>IF(('PTRM input'!$E$515='PTRM input'!$G$514),IF(AI$3&gt;A21remlife,A21acvalue-SUM($F376:AH376),IF(A21remlife="N/A","n/a",A21acvalue/A21remlife)),'PTRM input'!AI$540)</f>
        <v>0</v>
      </c>
      <c r="AJ376" s="617">
        <f>IF(('PTRM input'!$E$515='PTRM input'!$G$514),IF(AJ$3&gt;A21remlife,A21acvalue-SUM($F376:AI376),IF(A21remlife="N/A","n/a",A21acvalue/A21remlife)),'PTRM input'!AJ$540)</f>
        <v>0</v>
      </c>
      <c r="AK376" s="617">
        <f>IF(('PTRM input'!$E$515='PTRM input'!$G$514),IF(AK$3&gt;A21remlife,A21acvalue-SUM($F376:AJ376),IF(A21remlife="N/A","n/a",A21acvalue/A21remlife)),'PTRM input'!AK$540)</f>
        <v>0</v>
      </c>
      <c r="AL376" s="617">
        <f>IF(('PTRM input'!$E$515='PTRM input'!$G$514),IF(AL$3&gt;A21remlife,A21acvalue-SUM($F376:AK376),IF(A21remlife="N/A","n/a",A21acvalue/A21remlife)),'PTRM input'!AL$540)</f>
        <v>0</v>
      </c>
      <c r="AM376" s="617">
        <f>IF(('PTRM input'!$E$515='PTRM input'!$G$514),IF(AM$3&gt;A21remlife,A21acvalue-SUM($F376:AL376),IF(A21remlife="N/A","n/a",A21acvalue/A21remlife)),'PTRM input'!AM$540)</f>
        <v>0</v>
      </c>
      <c r="AN376" s="617">
        <f>IF(('PTRM input'!$E$515='PTRM input'!$G$514),IF(AN$3&gt;A21remlife,A21acvalue-SUM($F376:AM376),IF(A21remlife="N/A","n/a",A21acvalue/A21remlife)),'PTRM input'!AN$540)</f>
        <v>0</v>
      </c>
      <c r="AO376" s="617">
        <f>IF(('PTRM input'!$E$515='PTRM input'!$G$514),IF(AO$3&gt;A21remlife,A21acvalue-SUM($F376:AN376),IF(A21remlife="N/A","n/a",A21acvalue/A21remlife)),'PTRM input'!AO$540)</f>
        <v>0</v>
      </c>
      <c r="AP376" s="617">
        <f>IF(('PTRM input'!$E$515='PTRM input'!$G$514),IF(AP$3&gt;A21remlife,A21acvalue-SUM($F376:AO376),IF(A21remlife="N/A","n/a",A21acvalue/A21remlife)),'PTRM input'!AP$540)</f>
        <v>0</v>
      </c>
      <c r="AQ376" s="617">
        <f>IF(('PTRM input'!$E$515='PTRM input'!$G$514),IF(AQ$3&gt;A21remlife,A21acvalue-SUM($F376:AP376),IF(A21remlife="N/A","n/a",A21acvalue/A21remlife)),'PTRM input'!AQ$540)</f>
        <v>0</v>
      </c>
      <c r="AR376" s="617">
        <f>IF(('PTRM input'!$E$515='PTRM input'!$G$514),IF(AR$3&gt;A21remlife,A21acvalue-SUM($F376:AQ376),IF(A21remlife="N/A","n/a",A21acvalue/A21remlife)),'PTRM input'!AR$540)</f>
        <v>0</v>
      </c>
      <c r="AS376" s="617">
        <f>IF(('PTRM input'!$E$515='PTRM input'!$G$514),IF(AS$3&gt;A21remlife,A21acvalue-SUM($F376:AR376),IF(A21remlife="N/A","n/a",A21acvalue/A21remlife)),'PTRM input'!AS$540)</f>
        <v>0</v>
      </c>
      <c r="AT376" s="617">
        <f>IF(('PTRM input'!$E$515='PTRM input'!$G$514),IF(AT$3&gt;A21remlife,A21acvalue-SUM($F376:AS376),IF(A21remlife="N/A","n/a",A21acvalue/A21remlife)),'PTRM input'!AT$540)</f>
        <v>0</v>
      </c>
      <c r="AU376" s="617">
        <f>IF(('PTRM input'!$E$515='PTRM input'!$G$514),IF(AU$3&gt;A21remlife,A21acvalue-SUM($F376:AT376),IF(A21remlife="N/A","n/a",A21acvalue/A21remlife)),'PTRM input'!AU$540)</f>
        <v>0</v>
      </c>
      <c r="AV376" s="617">
        <f>IF(('PTRM input'!$E$515='PTRM input'!$G$514),IF(AV$3&gt;A21remlife,A21acvalue-SUM($F376:AU376),IF(A21remlife="N/A","n/a",A21acvalue/A21remlife)),'PTRM input'!AV$540)</f>
        <v>0</v>
      </c>
      <c r="AW376" s="617">
        <f>IF(('PTRM input'!$E$515='PTRM input'!$G$514),IF(AW$3&gt;A21remlife,A21acvalue-SUM($F376:AV376),IF(A21remlife="N/A","n/a",A21acvalue/A21remlife)),'PTRM input'!AW$540)</f>
        <v>0</v>
      </c>
      <c r="AX376" s="617">
        <f>IF(('PTRM input'!$E$515='PTRM input'!$G$514),IF(AX$3&gt;A21remlife,A21acvalue-SUM($F376:AW376),IF(A21remlife="N/A","n/a",A21acvalue/A21remlife)),'PTRM input'!AX$540)</f>
        <v>0</v>
      </c>
      <c r="AY376" s="617">
        <f>IF(('PTRM input'!$E$515='PTRM input'!$G$514),IF(AY$3&gt;A21remlife,A21acvalue-SUM($F376:AX376),IF(A21remlife="N/A","n/a",A21acvalue/A21remlife)),'PTRM input'!AY$540)</f>
        <v>0</v>
      </c>
      <c r="AZ376" s="617">
        <f>IF(('PTRM input'!$E$515='PTRM input'!$G$514),IF(AZ$3&gt;A21remlife,A21acvalue-SUM($F376:AY376),IF(A21remlife="N/A","n/a",A21acvalue/A21remlife)),'PTRM input'!AZ$540)</f>
        <v>0</v>
      </c>
      <c r="BA376" s="617">
        <f>IF(('PTRM input'!$E$515='PTRM input'!$G$514),IF(BA$3&gt;A21remlife,A21acvalue-SUM($F376:AZ376),IF(A21remlife="N/A","n/a",A21acvalue/A21remlife)),'PTRM input'!BA$540)</f>
        <v>0</v>
      </c>
      <c r="BB376" s="617">
        <f>IF(('PTRM input'!$E$515='PTRM input'!$G$514),IF(BB$3&gt;A21remlife,A21acvalue-SUM($F376:BA376),IF(A21remlife="N/A","n/a",A21acvalue/A21remlife)),'PTRM input'!BB$540)</f>
        <v>0</v>
      </c>
      <c r="BC376" s="617">
        <f>IF(('PTRM input'!$E$515='PTRM input'!$G$514),IF(BC$3&gt;A21remlife,A21acvalue-SUM($F376:BB376),IF(A21remlife="N/A","n/a",A21acvalue/A21remlife)),'PTRM input'!BC$540)</f>
        <v>0</v>
      </c>
      <c r="BD376" s="617">
        <f>IF(('PTRM input'!$E$515='PTRM input'!$G$514),IF(BD$3&gt;A21remlife,A21acvalue-SUM($F376:BC376),IF(A21remlife="N/A","n/a",A21acvalue/A21remlife)),'PTRM input'!BD$540)</f>
        <v>0</v>
      </c>
      <c r="BE376" s="617">
        <f>IF(('PTRM input'!$E$515='PTRM input'!$G$514),IF(BE$3&gt;A21remlife,A21acvalue-SUM($F376:BD376),IF(A21remlife="N/A","n/a",A21acvalue/A21remlife)),'PTRM input'!BE$540)</f>
        <v>0</v>
      </c>
      <c r="BF376" s="617">
        <f>IF(('PTRM input'!$E$515='PTRM input'!$G$514),IF(BF$3&gt;A21remlife,A21acvalue-SUM($F376:BE376),IF(A21remlife="N/A","n/a",A21acvalue/A21remlife)),'PTRM input'!BF$540)</f>
        <v>0</v>
      </c>
      <c r="BG376" s="617">
        <f>IF(('PTRM input'!$E$515='PTRM input'!$G$514),IF(BG$3&gt;A21remlife,A21acvalue-SUM($F376:BF376),IF(A21remlife="N/A","n/a",A21acvalue/A21remlife)),'PTRM input'!BG$540)</f>
        <v>0</v>
      </c>
      <c r="BH376" s="617">
        <f>IF(('PTRM input'!$E$515='PTRM input'!$G$514),IF(BH$3&gt;A21remlife,A21acvalue-SUM($F376:BG376),IF(A21remlife="N/A","n/a",A21acvalue/A21remlife)),'PTRM input'!BH$540)</f>
        <v>0</v>
      </c>
      <c r="BI376" s="617">
        <f>IF(('PTRM input'!$E$515='PTRM input'!$G$514),IF(BI$3&gt;A21remlife,A21acvalue-SUM($F376:BH376),IF(A21remlife="N/A","n/a",A21acvalue/A21remlife)),'PTRM input'!BI$540)</f>
        <v>0</v>
      </c>
      <c r="BJ376" s="116"/>
      <c r="BK376" s="116"/>
      <c r="BL376" s="116"/>
      <c r="BM376" s="116"/>
    </row>
    <row r="377" spans="1:65" ht="12.75" hidden="1" customHeight="1" outlineLevel="2">
      <c r="A377" s="116"/>
      <c r="B377" s="19"/>
      <c r="C377" s="18"/>
      <c r="D377" s="760" t="s">
        <v>237</v>
      </c>
      <c r="E377" s="86">
        <v>0</v>
      </c>
      <c r="F377" s="259"/>
      <c r="G377" s="433"/>
      <c r="H377" s="433"/>
      <c r="I377" s="433"/>
      <c r="J377" s="433"/>
      <c r="K377" s="433"/>
      <c r="L377" s="433"/>
      <c r="M377" s="433"/>
      <c r="N377" s="433"/>
      <c r="O377" s="433"/>
      <c r="P377" s="433"/>
      <c r="Q377" s="433"/>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Q377" s="251"/>
      <c r="AR377" s="251"/>
      <c r="AS377" s="251"/>
      <c r="AT377" s="251"/>
      <c r="AU377" s="251"/>
      <c r="AV377" s="251"/>
      <c r="AW377" s="251"/>
      <c r="AX377" s="251"/>
      <c r="AY377" s="251"/>
      <c r="AZ377" s="251"/>
      <c r="BA377" s="251"/>
      <c r="BB377" s="251"/>
      <c r="BC377" s="251"/>
      <c r="BD377" s="251"/>
      <c r="BE377" s="251"/>
      <c r="BF377" s="251"/>
      <c r="BG377" s="251"/>
      <c r="BH377" s="251"/>
      <c r="BI377" s="251"/>
      <c r="BJ377" s="116"/>
      <c r="BK377" s="116"/>
      <c r="BL377" s="116"/>
      <c r="BM377" s="116"/>
    </row>
    <row r="378" spans="1:65" hidden="1" outlineLevel="2">
      <c r="A378" s="116"/>
      <c r="B378" s="19"/>
      <c r="C378" s="18"/>
      <c r="D378" s="760"/>
      <c r="E378" s="86">
        <v>1</v>
      </c>
      <c r="F378" s="259"/>
      <c r="G378" s="618"/>
      <c r="H378" s="433">
        <f ca="1">IF(A21stdlife="n/a","n/a",IF(H$3&gt;(A21stdlife+$E378),('PTRM input'!$G$405*(1+rvanilla01)^0.5)-SUM(G378:$G378),('PTRM input'!$G$405*(1+rvanilla01)^0.5)/A21stdlife))</f>
        <v>0</v>
      </c>
      <c r="I378" s="433">
        <f ca="1">IF(A21stdlife="n/a","n/a",IF(I$3&gt;(A21stdlife+$E378),('PTRM input'!$G$405*(1+rvanilla01)^0.5)-SUM($G378:H378),('PTRM input'!$G$405*(1+rvanilla01)^0.5)/A21stdlife))</f>
        <v>0</v>
      </c>
      <c r="J378" s="433">
        <f ca="1">IF(A21stdlife="n/a","n/a",IF(J$3&gt;(A21stdlife+$E378),('PTRM input'!$G$405*(1+rvanilla01)^0.5)-SUM($G378:I378),('PTRM input'!$G$405*(1+rvanilla01)^0.5)/A21stdlife))</f>
        <v>0</v>
      </c>
      <c r="K378" s="433">
        <f ca="1">IF(A21stdlife="n/a","n/a",IF(K$3&gt;(A21stdlife+$E378),('PTRM input'!$G$405*(1+rvanilla01)^0.5)-SUM($G378:J378),('PTRM input'!$G$405*(1+rvanilla01)^0.5)/A21stdlife))</f>
        <v>0</v>
      </c>
      <c r="L378" s="433">
        <f ca="1">IF(A21stdlife="n/a","n/a",IF(L$3&gt;(A21stdlife+$E378),('PTRM input'!$G$405*(1+rvanilla01)^0.5)-SUM($G378:K378),('PTRM input'!$G$405*(1+rvanilla01)^0.5)/A21stdlife))</f>
        <v>0</v>
      </c>
      <c r="M378" s="433">
        <f ca="1">IF(A21stdlife="n/a","n/a",IF(M$3&gt;(A21stdlife+$E378),('PTRM input'!$G$405*(1+rvanilla01)^0.5)-SUM($G378:L378),('PTRM input'!$G$405*(1+rvanilla01)^0.5)/A21stdlife))</f>
        <v>0</v>
      </c>
      <c r="N378" s="433">
        <f ca="1">IF(A21stdlife="n/a","n/a",IF(N$3&gt;(A21stdlife+$E378),('PTRM input'!$G$405*(1+rvanilla01)^0.5)-SUM($G378:M378),('PTRM input'!$G$405*(1+rvanilla01)^0.5)/A21stdlife))</f>
        <v>0</v>
      </c>
      <c r="O378" s="433">
        <f ca="1">IF(A21stdlife="n/a","n/a",IF(O$3&gt;(A21stdlife+$E378),('PTRM input'!$G$405*(1+rvanilla01)^0.5)-SUM($G378:N378),('PTRM input'!$G$405*(1+rvanilla01)^0.5)/A21stdlife))</f>
        <v>0</v>
      </c>
      <c r="P378" s="433">
        <f ca="1">IF(A21stdlife="n/a","n/a",IF(P$3&gt;(A21stdlife+$E378),('PTRM input'!$G$405*(1+rvanilla01)^0.5)-SUM($G378:O378),('PTRM input'!$G$405*(1+rvanilla01)^0.5)/A21stdlife))</f>
        <v>0</v>
      </c>
      <c r="Q378" s="433">
        <f ca="1">IF(A21stdlife="n/a","n/a",IF(Q$3&gt;(A21stdlife+$E378),('PTRM input'!$G$405*(1+rvanilla01)^0.5)-SUM($G378:P378),('PTRM input'!$G$405*(1+rvanilla01)^0.5)/A21stdlife))</f>
        <v>0</v>
      </c>
      <c r="R378" s="251">
        <f ca="1">IF(A21stdlife="n/a","n/a",IF(R$3&gt;(A21stdlife+$E378),('PTRM input'!$G$405*(1+rvanilla01)^0.5)-SUM($G378:Q378),('PTRM input'!$G$405*(1+rvanilla01)^0.5)/A21stdlife))</f>
        <v>0</v>
      </c>
      <c r="S378" s="251">
        <f ca="1">IF(A21stdlife="n/a","n/a",IF(S$3&gt;(A21stdlife+$E378),('PTRM input'!$G$405*(1+rvanilla01)^0.5)-SUM($G378:R378),('PTRM input'!$G$405*(1+rvanilla01)^0.5)/A21stdlife))</f>
        <v>0</v>
      </c>
      <c r="T378" s="251">
        <f ca="1">IF(A21stdlife="n/a","n/a",IF(T$3&gt;(A21stdlife+$E378),('PTRM input'!$G$405*(1+rvanilla01)^0.5)-SUM($G378:S378),('PTRM input'!$G$405*(1+rvanilla01)^0.5)/A21stdlife))</f>
        <v>0</v>
      </c>
      <c r="U378" s="251">
        <f ca="1">IF(A21stdlife="n/a","n/a",IF(U$3&gt;(A21stdlife+$E378),('PTRM input'!$G$405*(1+rvanilla01)^0.5)-SUM($G378:T378),('PTRM input'!$G$405*(1+rvanilla01)^0.5)/A21stdlife))</f>
        <v>0</v>
      </c>
      <c r="V378" s="251">
        <f ca="1">IF(A21stdlife="n/a","n/a",IF(V$3&gt;(A21stdlife+$E378),('PTRM input'!$G$405*(1+rvanilla01)^0.5)-SUM($G378:U378),('PTRM input'!$G$405*(1+rvanilla01)^0.5)/A21stdlife))</f>
        <v>0</v>
      </c>
      <c r="W378" s="251">
        <f ca="1">IF(A21stdlife="n/a","n/a",IF(W$3&gt;(A21stdlife+$E378),('PTRM input'!$G$405*(1+rvanilla01)^0.5)-SUM($G378:V378),('PTRM input'!$G$405*(1+rvanilla01)^0.5)/A21stdlife))</f>
        <v>0</v>
      </c>
      <c r="X378" s="251">
        <f ca="1">IF(A21stdlife="n/a","n/a",IF(X$3&gt;(A21stdlife+$E378),('PTRM input'!$G$405*(1+rvanilla01)^0.5)-SUM($G378:W378),('PTRM input'!$G$405*(1+rvanilla01)^0.5)/A21stdlife))</f>
        <v>0</v>
      </c>
      <c r="Y378" s="251">
        <f ca="1">IF(A21stdlife="n/a","n/a",IF(Y$3&gt;(A21stdlife+$E378),('PTRM input'!$G$405*(1+rvanilla01)^0.5)-SUM($G378:X378),('PTRM input'!$G$405*(1+rvanilla01)^0.5)/A21stdlife))</f>
        <v>0</v>
      </c>
      <c r="Z378" s="251">
        <f ca="1">IF(A21stdlife="n/a","n/a",IF(Z$3&gt;(A21stdlife+$E378),('PTRM input'!$G$405*(1+rvanilla01)^0.5)-SUM($G378:Y378),('PTRM input'!$G$405*(1+rvanilla01)^0.5)/A21stdlife))</f>
        <v>0</v>
      </c>
      <c r="AA378" s="251">
        <f ca="1">IF(A21stdlife="n/a","n/a",IF(AA$3&gt;(A21stdlife+$E378),('PTRM input'!$G$405*(1+rvanilla01)^0.5)-SUM($G378:Z378),('PTRM input'!$G$405*(1+rvanilla01)^0.5)/A21stdlife))</f>
        <v>0</v>
      </c>
      <c r="AB378" s="251">
        <f ca="1">IF(A21stdlife="n/a","n/a",IF(AB$3&gt;(A21stdlife+$E378),('PTRM input'!$G$405*(1+rvanilla01)^0.5)-SUM($G378:AA378),('PTRM input'!$G$405*(1+rvanilla01)^0.5)/A21stdlife))</f>
        <v>0</v>
      </c>
      <c r="AC378" s="251">
        <f ca="1">IF(A21stdlife="n/a","n/a",IF(AC$3&gt;(A21stdlife+$E378),('PTRM input'!$G$405*(1+rvanilla01)^0.5)-SUM($G378:AB378),('PTRM input'!$G$405*(1+rvanilla01)^0.5)/A21stdlife))</f>
        <v>0</v>
      </c>
      <c r="AD378" s="251">
        <f ca="1">IF(A21stdlife="n/a","n/a",IF(AD$3&gt;(A21stdlife+$E378),('PTRM input'!$G$405*(1+rvanilla01)^0.5)-SUM($G378:AC378),('PTRM input'!$G$405*(1+rvanilla01)^0.5)/A21stdlife))</f>
        <v>0</v>
      </c>
      <c r="AE378" s="251">
        <f ca="1">IF(A21stdlife="n/a","n/a",IF(AE$3&gt;(A21stdlife+$E378),('PTRM input'!$G$405*(1+rvanilla01)^0.5)-SUM($G378:AD378),('PTRM input'!$G$405*(1+rvanilla01)^0.5)/A21stdlife))</f>
        <v>0</v>
      </c>
      <c r="AF378" s="251">
        <f ca="1">IF(A21stdlife="n/a","n/a",IF(AF$3&gt;(A21stdlife+$E378),('PTRM input'!$G$405*(1+rvanilla01)^0.5)-SUM($G378:AE378),('PTRM input'!$G$405*(1+rvanilla01)^0.5)/A21stdlife))</f>
        <v>0</v>
      </c>
      <c r="AG378" s="251">
        <f ca="1">IF(A21stdlife="n/a","n/a",IF(AG$3&gt;(A21stdlife+$E378),('PTRM input'!$G$405*(1+rvanilla01)^0.5)-SUM($G378:AF378),('PTRM input'!$G$405*(1+rvanilla01)^0.5)/A21stdlife))</f>
        <v>0</v>
      </c>
      <c r="AH378" s="251">
        <f ca="1">IF(A21stdlife="n/a","n/a",IF(AH$3&gt;(A21stdlife+$E378),('PTRM input'!$G$405*(1+rvanilla01)^0.5)-SUM($G378:AG378),('PTRM input'!$G$405*(1+rvanilla01)^0.5)/A21stdlife))</f>
        <v>0</v>
      </c>
      <c r="AI378" s="251">
        <f ca="1">IF(A21stdlife="n/a","n/a",IF(AI$3&gt;(A21stdlife+$E378),('PTRM input'!$G$405*(1+rvanilla01)^0.5)-SUM($G378:AH378),('PTRM input'!$G$405*(1+rvanilla01)^0.5)/A21stdlife))</f>
        <v>0</v>
      </c>
      <c r="AJ378" s="251">
        <f ca="1">IF(A21stdlife="n/a","n/a",IF(AJ$3&gt;(A21stdlife+$E378),('PTRM input'!$G$405*(1+rvanilla01)^0.5)-SUM($G378:AI378),('PTRM input'!$G$405*(1+rvanilla01)^0.5)/A21stdlife))</f>
        <v>0</v>
      </c>
      <c r="AK378" s="251">
        <f ca="1">IF(A21stdlife="n/a","n/a",IF(AK$3&gt;(A21stdlife+$E378),('PTRM input'!$G$405*(1+rvanilla01)^0.5)-SUM($G378:AJ378),('PTRM input'!$G$405*(1+rvanilla01)^0.5)/A21stdlife))</f>
        <v>0</v>
      </c>
      <c r="AL378" s="251">
        <f ca="1">IF(A21stdlife="n/a","n/a",IF(AL$3&gt;(A21stdlife+$E378),('PTRM input'!$G$405*(1+rvanilla01)^0.5)-SUM($G378:AK378),('PTRM input'!$G$405*(1+rvanilla01)^0.5)/A21stdlife))</f>
        <v>0</v>
      </c>
      <c r="AM378" s="251">
        <f ca="1">IF(A21stdlife="n/a","n/a",IF(AM$3&gt;(A21stdlife+$E378),('PTRM input'!$G$405*(1+rvanilla01)^0.5)-SUM($G378:AL378),('PTRM input'!$G$405*(1+rvanilla01)^0.5)/A21stdlife))</f>
        <v>0</v>
      </c>
      <c r="AN378" s="251">
        <f ca="1">IF(A21stdlife="n/a","n/a",IF(AN$3&gt;(A21stdlife+$E378),('PTRM input'!$G$405*(1+rvanilla01)^0.5)-SUM($G378:AM378),('PTRM input'!$G$405*(1+rvanilla01)^0.5)/A21stdlife))</f>
        <v>0</v>
      </c>
      <c r="AO378" s="251">
        <f ca="1">IF(A21stdlife="n/a","n/a",IF(AO$3&gt;(A21stdlife+$E378),('PTRM input'!$G$405*(1+rvanilla01)^0.5)-SUM($G378:AN378),('PTRM input'!$G$405*(1+rvanilla01)^0.5)/A21stdlife))</f>
        <v>0</v>
      </c>
      <c r="AP378" s="251">
        <f ca="1">IF(A21stdlife="n/a","n/a",IF(AP$3&gt;(A21stdlife+$E378),('PTRM input'!$G$405*(1+rvanilla01)^0.5)-SUM($G378:AO378),('PTRM input'!$G$405*(1+rvanilla01)^0.5)/A21stdlife))</f>
        <v>0</v>
      </c>
      <c r="AQ378" s="251">
        <f ca="1">IF(A21stdlife="n/a","n/a",IF(AQ$3&gt;(A21stdlife+$E378),('PTRM input'!$G$405*(1+rvanilla01)^0.5)-SUM($G378:AP378),('PTRM input'!$G$405*(1+rvanilla01)^0.5)/A21stdlife))</f>
        <v>0</v>
      </c>
      <c r="AR378" s="251">
        <f ca="1">IF(A21stdlife="n/a","n/a",IF(AR$3&gt;(A21stdlife+$E378),('PTRM input'!$G$405*(1+rvanilla01)^0.5)-SUM($G378:AQ378),('PTRM input'!$G$405*(1+rvanilla01)^0.5)/A21stdlife))</f>
        <v>0</v>
      </c>
      <c r="AS378" s="251">
        <f ca="1">IF(A21stdlife="n/a","n/a",IF(AS$3&gt;(A21stdlife+$E378),('PTRM input'!$G$405*(1+rvanilla01)^0.5)-SUM($G378:AR378),('PTRM input'!$G$405*(1+rvanilla01)^0.5)/A21stdlife))</f>
        <v>0</v>
      </c>
      <c r="AT378" s="251">
        <f ca="1">IF(A21stdlife="n/a","n/a",IF(AT$3&gt;(A21stdlife+$E378),('PTRM input'!$G$405*(1+rvanilla01)^0.5)-SUM($G378:AS378),('PTRM input'!$G$405*(1+rvanilla01)^0.5)/A21stdlife))</f>
        <v>0</v>
      </c>
      <c r="AU378" s="251">
        <f ca="1">IF(A21stdlife="n/a","n/a",IF(AU$3&gt;(A21stdlife+$E378),('PTRM input'!$G$405*(1+rvanilla01)^0.5)-SUM($G378:AT378),('PTRM input'!$G$405*(1+rvanilla01)^0.5)/A21stdlife))</f>
        <v>0</v>
      </c>
      <c r="AV378" s="251">
        <f ca="1">IF(A21stdlife="n/a","n/a",IF(AV$3&gt;(A21stdlife+$E378),('PTRM input'!$G$405*(1+rvanilla01)^0.5)-SUM($G378:AU378),('PTRM input'!$G$405*(1+rvanilla01)^0.5)/A21stdlife))</f>
        <v>0</v>
      </c>
      <c r="AW378" s="251">
        <f ca="1">IF(A21stdlife="n/a","n/a",IF(AW$3&gt;(A21stdlife+$E378),('PTRM input'!$G$405*(1+rvanilla01)^0.5)-SUM($G378:AV378),('PTRM input'!$G$405*(1+rvanilla01)^0.5)/A21stdlife))</f>
        <v>0</v>
      </c>
      <c r="AX378" s="251">
        <f ca="1">IF(A21stdlife="n/a","n/a",IF(AX$3&gt;(A21stdlife+$E378),('PTRM input'!$G$405*(1+rvanilla01)^0.5)-SUM($G378:AW378),('PTRM input'!$G$405*(1+rvanilla01)^0.5)/A21stdlife))</f>
        <v>0</v>
      </c>
      <c r="AY378" s="251">
        <f ca="1">IF(A21stdlife="n/a","n/a",IF(AY$3&gt;(A21stdlife+$E378),('PTRM input'!$G$405*(1+rvanilla01)^0.5)-SUM($G378:AX378),('PTRM input'!$G$405*(1+rvanilla01)^0.5)/A21stdlife))</f>
        <v>0</v>
      </c>
      <c r="AZ378" s="251">
        <f ca="1">IF(A21stdlife="n/a","n/a",IF(AZ$3&gt;(A21stdlife+$E378),('PTRM input'!$G$405*(1+rvanilla01)^0.5)-SUM($G378:AY378),('PTRM input'!$G$405*(1+rvanilla01)^0.5)/A21stdlife))</f>
        <v>0</v>
      </c>
      <c r="BA378" s="251">
        <f ca="1">IF(A21stdlife="n/a","n/a",IF(BA$3&gt;(A21stdlife+$E378),('PTRM input'!$G$405*(1+rvanilla01)^0.5)-SUM($G378:AZ378),('PTRM input'!$G$405*(1+rvanilla01)^0.5)/A21stdlife))</f>
        <v>0</v>
      </c>
      <c r="BB378" s="251">
        <f ca="1">IF(A21stdlife="n/a","n/a",IF(BB$3&gt;(A21stdlife+$E378),('PTRM input'!$G$405*(1+rvanilla01)^0.5)-SUM($G378:BA378),('PTRM input'!$G$405*(1+rvanilla01)^0.5)/A21stdlife))</f>
        <v>0</v>
      </c>
      <c r="BC378" s="251">
        <f ca="1">IF(A21stdlife="n/a","n/a",IF(BC$3&gt;(A21stdlife+$E378),('PTRM input'!$G$405*(1+rvanilla01)^0.5)-SUM($G378:BB378),('PTRM input'!$G$405*(1+rvanilla01)^0.5)/A21stdlife))</f>
        <v>0</v>
      </c>
      <c r="BD378" s="251">
        <f ca="1">IF(A21stdlife="n/a","n/a",IF(BD$3&gt;(A21stdlife+$E378),('PTRM input'!$G$405*(1+rvanilla01)^0.5)-SUM($G378:BC378),('PTRM input'!$G$405*(1+rvanilla01)^0.5)/A21stdlife))</f>
        <v>0</v>
      </c>
      <c r="BE378" s="251">
        <f ca="1">IF(A21stdlife="n/a","n/a",IF(BE$3&gt;(A21stdlife+$E378),('PTRM input'!$G$405*(1+rvanilla01)^0.5)-SUM($G378:BD378),('PTRM input'!$G$405*(1+rvanilla01)^0.5)/A21stdlife))</f>
        <v>0</v>
      </c>
      <c r="BF378" s="251">
        <f ca="1">IF(A21stdlife="n/a","n/a",IF(BF$3&gt;(A21stdlife+$E378),('PTRM input'!$G$405*(1+rvanilla01)^0.5)-SUM($G378:BE378),('PTRM input'!$G$405*(1+rvanilla01)^0.5)/A21stdlife))</f>
        <v>0</v>
      </c>
      <c r="BG378" s="251">
        <f ca="1">IF(A21stdlife="n/a","n/a",IF(BG$3&gt;(A21stdlife+$E378),('PTRM input'!$G$405*(1+rvanilla01)^0.5)-SUM($G378:BF378),('PTRM input'!$G$405*(1+rvanilla01)^0.5)/A21stdlife))</f>
        <v>0</v>
      </c>
      <c r="BH378" s="251">
        <f ca="1">IF(A21stdlife="n/a","n/a",IF(BH$3&gt;(A21stdlife+$E378),('PTRM input'!$G$405*(1+rvanilla01)^0.5)-SUM($G378:BG378),('PTRM input'!$G$405*(1+rvanilla01)^0.5)/A21stdlife))</f>
        <v>0</v>
      </c>
      <c r="BI378" s="251">
        <f ca="1">IF(A21stdlife="n/a","n/a",IF(BI$3&gt;(A21stdlife+$E378),('PTRM input'!$G$405*(1+rvanilla01)^0.5)-SUM($G378:BH378),('PTRM input'!$G$405*(1+rvanilla01)^0.5)/A21stdlife))</f>
        <v>0</v>
      </c>
      <c r="BJ378" s="116"/>
      <c r="BK378" s="116"/>
      <c r="BL378" s="116"/>
      <c r="BM378" s="116"/>
    </row>
    <row r="379" spans="1:65" hidden="1" outlineLevel="2">
      <c r="A379" s="116"/>
      <c r="B379" s="19"/>
      <c r="C379" s="18"/>
      <c r="D379" s="760"/>
      <c r="E379" s="86">
        <v>2</v>
      </c>
      <c r="F379" s="259"/>
      <c r="G379" s="434"/>
      <c r="H379" s="619"/>
      <c r="I379" s="433">
        <f ca="1">IF(A21stdlife="n/a","n/a",IF(I$3&gt;(A21stdlife+$E379),('PTRM input'!$H$405*(1+rvanilla02)^0.5)-SUM(H379:$H379),('PTRM input'!$H$405*(1+rvanilla02)^0.5)/A21stdlife))</f>
        <v>0</v>
      </c>
      <c r="J379" s="433">
        <f ca="1">IF(A21stdlife="n/a","n/a",IF(J$3&gt;(A21stdlife+$E379),('PTRM input'!$H$405*(1+rvanilla02)^0.5)-SUM($H379:I379),('PTRM input'!$H$405*(1+rvanilla02)^0.5)/A21stdlife))</f>
        <v>0</v>
      </c>
      <c r="K379" s="433">
        <f ca="1">IF(A21stdlife="n/a","n/a",IF(K$3&gt;(A21stdlife+$E379),('PTRM input'!$H$405*(1+rvanilla02)^0.5)-SUM($H379:J379),('PTRM input'!$H$405*(1+rvanilla02)^0.5)/A21stdlife))</f>
        <v>0</v>
      </c>
      <c r="L379" s="433">
        <f ca="1">IF(A21stdlife="n/a","n/a",IF(L$3&gt;(A21stdlife+$E379),('PTRM input'!$H$405*(1+rvanilla02)^0.5)-SUM($H379:K379),('PTRM input'!$H$405*(1+rvanilla02)^0.5)/A21stdlife))</f>
        <v>0</v>
      </c>
      <c r="M379" s="433">
        <f ca="1">IF(A21stdlife="n/a","n/a",IF(M$3&gt;(A21stdlife+$E379),('PTRM input'!$H$405*(1+rvanilla02)^0.5)-SUM($H379:L379),('PTRM input'!$H$405*(1+rvanilla02)^0.5)/A21stdlife))</f>
        <v>0</v>
      </c>
      <c r="N379" s="433">
        <f ca="1">IF(A21stdlife="n/a","n/a",IF(N$3&gt;(A21stdlife+$E379),('PTRM input'!$H$405*(1+rvanilla02)^0.5)-SUM($H379:M379),('PTRM input'!$H$405*(1+rvanilla02)^0.5)/A21stdlife))</f>
        <v>0</v>
      </c>
      <c r="O379" s="433">
        <f ca="1">IF(A21stdlife="n/a","n/a",IF(O$3&gt;(A21stdlife+$E379),('PTRM input'!$H$405*(1+rvanilla02)^0.5)-SUM($H379:N379),('PTRM input'!$H$405*(1+rvanilla02)^0.5)/A21stdlife))</f>
        <v>0</v>
      </c>
      <c r="P379" s="433">
        <f ca="1">IF(A21stdlife="n/a","n/a",IF(P$3&gt;(A21stdlife+$E379),('PTRM input'!$H$405*(1+rvanilla02)^0.5)-SUM($H379:O379),('PTRM input'!$H$405*(1+rvanilla02)^0.5)/A21stdlife))</f>
        <v>0</v>
      </c>
      <c r="Q379" s="433">
        <f ca="1">IF(A21stdlife="n/a","n/a",IF(Q$3&gt;(A21stdlife+$E379),('PTRM input'!$H$405*(1+rvanilla02)^0.5)-SUM($H379:P379),('PTRM input'!$H$405*(1+rvanilla02)^0.5)/A21stdlife))</f>
        <v>0</v>
      </c>
      <c r="R379" s="251">
        <f ca="1">IF(A21stdlife="n/a","n/a",IF(R$3&gt;(A21stdlife+$E379),('PTRM input'!$H$405*(1+rvanilla02)^0.5)-SUM($H379:Q379),('PTRM input'!$H$405*(1+rvanilla02)^0.5)/A21stdlife))</f>
        <v>0</v>
      </c>
      <c r="S379" s="251">
        <f ca="1">IF(A21stdlife="n/a","n/a",IF(S$3&gt;(A21stdlife+$E379),('PTRM input'!$H$405*(1+rvanilla02)^0.5)-SUM($H379:R379),('PTRM input'!$H$405*(1+rvanilla02)^0.5)/A21stdlife))</f>
        <v>0</v>
      </c>
      <c r="T379" s="251">
        <f ca="1">IF(A21stdlife="n/a","n/a",IF(T$3&gt;(A21stdlife+$E379),('PTRM input'!$H$405*(1+rvanilla02)^0.5)-SUM($H379:S379),('PTRM input'!$H$405*(1+rvanilla02)^0.5)/A21stdlife))</f>
        <v>0</v>
      </c>
      <c r="U379" s="251">
        <f ca="1">IF(A21stdlife="n/a","n/a",IF(U$3&gt;(A21stdlife+$E379),('PTRM input'!$H$405*(1+rvanilla02)^0.5)-SUM($H379:T379),('PTRM input'!$H$405*(1+rvanilla02)^0.5)/A21stdlife))</f>
        <v>0</v>
      </c>
      <c r="V379" s="251">
        <f ca="1">IF(A21stdlife="n/a","n/a",IF(V$3&gt;(A21stdlife+$E379),('PTRM input'!$H$405*(1+rvanilla02)^0.5)-SUM($H379:U379),('PTRM input'!$H$405*(1+rvanilla02)^0.5)/A21stdlife))</f>
        <v>0</v>
      </c>
      <c r="W379" s="251">
        <f ca="1">IF(A21stdlife="n/a","n/a",IF(W$3&gt;(A21stdlife+$E379),('PTRM input'!$H$405*(1+rvanilla02)^0.5)-SUM($H379:V379),('PTRM input'!$H$405*(1+rvanilla02)^0.5)/A21stdlife))</f>
        <v>0</v>
      </c>
      <c r="X379" s="251">
        <f ca="1">IF(A21stdlife="n/a","n/a",IF(X$3&gt;(A21stdlife+$E379),('PTRM input'!$H$405*(1+rvanilla02)^0.5)-SUM($H379:W379),('PTRM input'!$H$405*(1+rvanilla02)^0.5)/A21stdlife))</f>
        <v>0</v>
      </c>
      <c r="Y379" s="251">
        <f ca="1">IF(A21stdlife="n/a","n/a",IF(Y$3&gt;(A21stdlife+$E379),('PTRM input'!$H$405*(1+rvanilla02)^0.5)-SUM($H379:X379),('PTRM input'!$H$405*(1+rvanilla02)^0.5)/A21stdlife))</f>
        <v>0</v>
      </c>
      <c r="Z379" s="251">
        <f ca="1">IF(A21stdlife="n/a","n/a",IF(Z$3&gt;(A21stdlife+$E379),('PTRM input'!$H$405*(1+rvanilla02)^0.5)-SUM($H379:Y379),('PTRM input'!$H$405*(1+rvanilla02)^0.5)/A21stdlife))</f>
        <v>0</v>
      </c>
      <c r="AA379" s="251">
        <f ca="1">IF(A21stdlife="n/a","n/a",IF(AA$3&gt;(A21stdlife+$E379),('PTRM input'!$H$405*(1+rvanilla02)^0.5)-SUM($H379:Z379),('PTRM input'!$H$405*(1+rvanilla02)^0.5)/A21stdlife))</f>
        <v>0</v>
      </c>
      <c r="AB379" s="251">
        <f ca="1">IF(A21stdlife="n/a","n/a",IF(AB$3&gt;(A21stdlife+$E379),('PTRM input'!$H$405*(1+rvanilla02)^0.5)-SUM($H379:AA379),('PTRM input'!$H$405*(1+rvanilla02)^0.5)/A21stdlife))</f>
        <v>0</v>
      </c>
      <c r="AC379" s="251">
        <f ca="1">IF(A21stdlife="n/a","n/a",IF(AC$3&gt;(A21stdlife+$E379),('PTRM input'!$H$405*(1+rvanilla02)^0.5)-SUM($H379:AB379),('PTRM input'!$H$405*(1+rvanilla02)^0.5)/A21stdlife))</f>
        <v>0</v>
      </c>
      <c r="AD379" s="251">
        <f ca="1">IF(A21stdlife="n/a","n/a",IF(AD$3&gt;(A21stdlife+$E379),('PTRM input'!$H$405*(1+rvanilla02)^0.5)-SUM($H379:AC379),('PTRM input'!$H$405*(1+rvanilla02)^0.5)/A21stdlife))</f>
        <v>0</v>
      </c>
      <c r="AE379" s="251">
        <f ca="1">IF(A21stdlife="n/a","n/a",IF(AE$3&gt;(A21stdlife+$E379),('PTRM input'!$H$405*(1+rvanilla02)^0.5)-SUM($H379:AD379),('PTRM input'!$H$405*(1+rvanilla02)^0.5)/A21stdlife))</f>
        <v>0</v>
      </c>
      <c r="AF379" s="251">
        <f ca="1">IF(A21stdlife="n/a","n/a",IF(AF$3&gt;(A21stdlife+$E379),('PTRM input'!$H$405*(1+rvanilla02)^0.5)-SUM($H379:AE379),('PTRM input'!$H$405*(1+rvanilla02)^0.5)/A21stdlife))</f>
        <v>0</v>
      </c>
      <c r="AG379" s="251">
        <f ca="1">IF(A21stdlife="n/a","n/a",IF(AG$3&gt;(A21stdlife+$E379),('PTRM input'!$H$405*(1+rvanilla02)^0.5)-SUM($H379:AF379),('PTRM input'!$H$405*(1+rvanilla02)^0.5)/A21stdlife))</f>
        <v>0</v>
      </c>
      <c r="AH379" s="251">
        <f ca="1">IF(A21stdlife="n/a","n/a",IF(AH$3&gt;(A21stdlife+$E379),('PTRM input'!$H$405*(1+rvanilla02)^0.5)-SUM($H379:AG379),('PTRM input'!$H$405*(1+rvanilla02)^0.5)/A21stdlife))</f>
        <v>0</v>
      </c>
      <c r="AI379" s="251">
        <f ca="1">IF(A21stdlife="n/a","n/a",IF(AI$3&gt;(A21stdlife+$E379),('PTRM input'!$H$405*(1+rvanilla02)^0.5)-SUM($H379:AH379),('PTRM input'!$H$405*(1+rvanilla02)^0.5)/A21stdlife))</f>
        <v>0</v>
      </c>
      <c r="AJ379" s="251">
        <f ca="1">IF(A21stdlife="n/a","n/a",IF(AJ$3&gt;(A21stdlife+$E379),('PTRM input'!$H$405*(1+rvanilla02)^0.5)-SUM($H379:AI379),('PTRM input'!$H$405*(1+rvanilla02)^0.5)/A21stdlife))</f>
        <v>0</v>
      </c>
      <c r="AK379" s="251">
        <f ca="1">IF(A21stdlife="n/a","n/a",IF(AK$3&gt;(A21stdlife+$E379),('PTRM input'!$H$405*(1+rvanilla02)^0.5)-SUM($H379:AJ379),('PTRM input'!$H$405*(1+rvanilla02)^0.5)/A21stdlife))</f>
        <v>0</v>
      </c>
      <c r="AL379" s="251">
        <f ca="1">IF(A21stdlife="n/a","n/a",IF(AL$3&gt;(A21stdlife+$E379),('PTRM input'!$H$405*(1+rvanilla02)^0.5)-SUM($H379:AK379),('PTRM input'!$H$405*(1+rvanilla02)^0.5)/A21stdlife))</f>
        <v>0</v>
      </c>
      <c r="AM379" s="251">
        <f ca="1">IF(A21stdlife="n/a","n/a",IF(AM$3&gt;(A21stdlife+$E379),('PTRM input'!$H$405*(1+rvanilla02)^0.5)-SUM($H379:AL379),('PTRM input'!$H$405*(1+rvanilla02)^0.5)/A21stdlife))</f>
        <v>0</v>
      </c>
      <c r="AN379" s="251">
        <f ca="1">IF(A21stdlife="n/a","n/a",IF(AN$3&gt;(A21stdlife+$E379),('PTRM input'!$H$405*(1+rvanilla02)^0.5)-SUM($H379:AM379),('PTRM input'!$H$405*(1+rvanilla02)^0.5)/A21stdlife))</f>
        <v>0</v>
      </c>
      <c r="AO379" s="251">
        <f ca="1">IF(A21stdlife="n/a","n/a",IF(AO$3&gt;(A21stdlife+$E379),('PTRM input'!$H$405*(1+rvanilla02)^0.5)-SUM($H379:AN379),('PTRM input'!$H$405*(1+rvanilla02)^0.5)/A21stdlife))</f>
        <v>0</v>
      </c>
      <c r="AP379" s="251">
        <f ca="1">IF(A21stdlife="n/a","n/a",IF(AP$3&gt;(A21stdlife+$E379),('PTRM input'!$H$405*(1+rvanilla02)^0.5)-SUM($H379:AO379),('PTRM input'!$H$405*(1+rvanilla02)^0.5)/A21stdlife))</f>
        <v>0</v>
      </c>
      <c r="AQ379" s="251">
        <f ca="1">IF(A21stdlife="n/a","n/a",IF(AQ$3&gt;(A21stdlife+$E379),('PTRM input'!$H$405*(1+rvanilla02)^0.5)-SUM($H379:AP379),('PTRM input'!$H$405*(1+rvanilla02)^0.5)/A21stdlife))</f>
        <v>0</v>
      </c>
      <c r="AR379" s="251">
        <f ca="1">IF(A21stdlife="n/a","n/a",IF(AR$3&gt;(A21stdlife+$E379),('PTRM input'!$H$405*(1+rvanilla02)^0.5)-SUM($H379:AQ379),('PTRM input'!$H$405*(1+rvanilla02)^0.5)/A21stdlife))</f>
        <v>0</v>
      </c>
      <c r="AS379" s="251">
        <f ca="1">IF(A21stdlife="n/a","n/a",IF(AS$3&gt;(A21stdlife+$E379),('PTRM input'!$H$405*(1+rvanilla02)^0.5)-SUM($H379:AR379),('PTRM input'!$H$405*(1+rvanilla02)^0.5)/A21stdlife))</f>
        <v>0</v>
      </c>
      <c r="AT379" s="251">
        <f ca="1">IF(A21stdlife="n/a","n/a",IF(AT$3&gt;(A21stdlife+$E379),('PTRM input'!$H$405*(1+rvanilla02)^0.5)-SUM($H379:AS379),('PTRM input'!$H$405*(1+rvanilla02)^0.5)/A21stdlife))</f>
        <v>0</v>
      </c>
      <c r="AU379" s="251">
        <f ca="1">IF(A21stdlife="n/a","n/a",IF(AU$3&gt;(A21stdlife+$E379),('PTRM input'!$H$405*(1+rvanilla02)^0.5)-SUM($H379:AT379),('PTRM input'!$H$405*(1+rvanilla02)^0.5)/A21stdlife))</f>
        <v>0</v>
      </c>
      <c r="AV379" s="251">
        <f ca="1">IF(A21stdlife="n/a","n/a",IF(AV$3&gt;(A21stdlife+$E379),('PTRM input'!$H$405*(1+rvanilla02)^0.5)-SUM($H379:AU379),('PTRM input'!$H$405*(1+rvanilla02)^0.5)/A21stdlife))</f>
        <v>0</v>
      </c>
      <c r="AW379" s="251">
        <f ca="1">IF(A21stdlife="n/a","n/a",IF(AW$3&gt;(A21stdlife+$E379),('PTRM input'!$H$405*(1+rvanilla02)^0.5)-SUM($H379:AV379),('PTRM input'!$H$405*(1+rvanilla02)^0.5)/A21stdlife))</f>
        <v>0</v>
      </c>
      <c r="AX379" s="251">
        <f ca="1">IF(A21stdlife="n/a","n/a",IF(AX$3&gt;(A21stdlife+$E379),('PTRM input'!$H$405*(1+rvanilla02)^0.5)-SUM($H379:AW379),('PTRM input'!$H$405*(1+rvanilla02)^0.5)/A21stdlife))</f>
        <v>0</v>
      </c>
      <c r="AY379" s="251">
        <f ca="1">IF(A21stdlife="n/a","n/a",IF(AY$3&gt;(A21stdlife+$E379),('PTRM input'!$H$405*(1+rvanilla02)^0.5)-SUM($H379:AX379),('PTRM input'!$H$405*(1+rvanilla02)^0.5)/A21stdlife))</f>
        <v>0</v>
      </c>
      <c r="AZ379" s="251">
        <f ca="1">IF(A21stdlife="n/a","n/a",IF(AZ$3&gt;(A21stdlife+$E379),('PTRM input'!$H$405*(1+rvanilla02)^0.5)-SUM($H379:AY379),('PTRM input'!$H$405*(1+rvanilla02)^0.5)/A21stdlife))</f>
        <v>0</v>
      </c>
      <c r="BA379" s="251">
        <f ca="1">IF(A21stdlife="n/a","n/a",IF(BA$3&gt;(A21stdlife+$E379),('PTRM input'!$H$405*(1+rvanilla02)^0.5)-SUM($H379:AZ379),('PTRM input'!$H$405*(1+rvanilla02)^0.5)/A21stdlife))</f>
        <v>0</v>
      </c>
      <c r="BB379" s="251">
        <f ca="1">IF(A21stdlife="n/a","n/a",IF(BB$3&gt;(A21stdlife+$E379),('PTRM input'!$H$405*(1+rvanilla02)^0.5)-SUM($H379:BA379),('PTRM input'!$H$405*(1+rvanilla02)^0.5)/A21stdlife))</f>
        <v>0</v>
      </c>
      <c r="BC379" s="251">
        <f ca="1">IF(A21stdlife="n/a","n/a",IF(BC$3&gt;(A21stdlife+$E379),('PTRM input'!$H$405*(1+rvanilla02)^0.5)-SUM($H379:BB379),('PTRM input'!$H$405*(1+rvanilla02)^0.5)/A21stdlife))</f>
        <v>0</v>
      </c>
      <c r="BD379" s="251">
        <f ca="1">IF(A21stdlife="n/a","n/a",IF(BD$3&gt;(A21stdlife+$E379),('PTRM input'!$H$405*(1+rvanilla02)^0.5)-SUM($H379:BC379),('PTRM input'!$H$405*(1+rvanilla02)^0.5)/A21stdlife))</f>
        <v>0</v>
      </c>
      <c r="BE379" s="251">
        <f ca="1">IF(A21stdlife="n/a","n/a",IF(BE$3&gt;(A21stdlife+$E379),('PTRM input'!$H$405*(1+rvanilla02)^0.5)-SUM($H379:BD379),('PTRM input'!$H$405*(1+rvanilla02)^0.5)/A21stdlife))</f>
        <v>0</v>
      </c>
      <c r="BF379" s="251">
        <f ca="1">IF(A21stdlife="n/a","n/a",IF(BF$3&gt;(A21stdlife+$E379),('PTRM input'!$H$405*(1+rvanilla02)^0.5)-SUM($H379:BE379),('PTRM input'!$H$405*(1+rvanilla02)^0.5)/A21stdlife))</f>
        <v>0</v>
      </c>
      <c r="BG379" s="251">
        <f ca="1">IF(A21stdlife="n/a","n/a",IF(BG$3&gt;(A21stdlife+$E379),('PTRM input'!$H$405*(1+rvanilla02)^0.5)-SUM($H379:BF379),('PTRM input'!$H$405*(1+rvanilla02)^0.5)/A21stdlife))</f>
        <v>0</v>
      </c>
      <c r="BH379" s="251">
        <f ca="1">IF(A21stdlife="n/a","n/a",IF(BH$3&gt;(A21stdlife+$E379),('PTRM input'!$H$405*(1+rvanilla02)^0.5)-SUM($H379:BG379),('PTRM input'!$H$405*(1+rvanilla02)^0.5)/A21stdlife))</f>
        <v>0</v>
      </c>
      <c r="BI379" s="251">
        <f ca="1">IF(A21stdlife="n/a","n/a",IF(BI$3&gt;(A21stdlife+$E379),('PTRM input'!$H$405*(1+rvanilla02)^0.5)-SUM($H379:BH379),('PTRM input'!$H$405*(1+rvanilla02)^0.5)/A21stdlife))</f>
        <v>0</v>
      </c>
      <c r="BJ379" s="116"/>
      <c r="BK379" s="116"/>
      <c r="BL379" s="116"/>
      <c r="BM379" s="116"/>
    </row>
    <row r="380" spans="1:65" hidden="1" outlineLevel="2">
      <c r="A380" s="116"/>
      <c r="B380" s="19"/>
      <c r="C380" s="18"/>
      <c r="D380" s="760"/>
      <c r="E380" s="86">
        <v>3</v>
      </c>
      <c r="F380" s="259"/>
      <c r="G380" s="434"/>
      <c r="H380" s="435"/>
      <c r="I380" s="619"/>
      <c r="J380" s="433">
        <f ca="1">IF(A21stdlife="n/a","n/a",IF(J$3&gt;(A21stdlife+$E380),('PTRM input'!$I$405*(1+rvanilla03)^0.5)-SUM(I380:$I380),('PTRM input'!$I$405*(1+rvanilla03)^0.5)/A21stdlife))</f>
        <v>0</v>
      </c>
      <c r="K380" s="433">
        <f ca="1">IF(A21stdlife="n/a","n/a",IF(K$3&gt;(A21stdlife+$E380),('PTRM input'!$I$405*(1+rvanilla03)^0.5)-SUM($I380:J380),('PTRM input'!$I$405*(1+rvanilla03)^0.5)/A21stdlife))</f>
        <v>0</v>
      </c>
      <c r="L380" s="433">
        <f ca="1">IF(A21stdlife="n/a","n/a",IF(L$3&gt;(A21stdlife+$E380),('PTRM input'!$I$405*(1+rvanilla03)^0.5)-SUM($I380:K380),('PTRM input'!$I$405*(1+rvanilla03)^0.5)/A21stdlife))</f>
        <v>0</v>
      </c>
      <c r="M380" s="433">
        <f ca="1">IF(A21stdlife="n/a","n/a",IF(M$3&gt;(A21stdlife+$E380),('PTRM input'!$I$405*(1+rvanilla03)^0.5)-SUM($I380:L380),('PTRM input'!$I$405*(1+rvanilla03)^0.5)/A21stdlife))</f>
        <v>0</v>
      </c>
      <c r="N380" s="433">
        <f ca="1">IF(A21stdlife="n/a","n/a",IF(N$3&gt;(A21stdlife+$E380),('PTRM input'!$I$405*(1+rvanilla03)^0.5)-SUM($I380:M380),('PTRM input'!$I$405*(1+rvanilla03)^0.5)/A21stdlife))</f>
        <v>0</v>
      </c>
      <c r="O380" s="433">
        <f ca="1">IF(A21stdlife="n/a","n/a",IF(O$3&gt;(A21stdlife+$E380),('PTRM input'!$I$405*(1+rvanilla03)^0.5)-SUM($I380:N380),('PTRM input'!$I$405*(1+rvanilla03)^0.5)/A21stdlife))</f>
        <v>0</v>
      </c>
      <c r="P380" s="433">
        <f ca="1">IF(A21stdlife="n/a","n/a",IF(P$3&gt;(A21stdlife+$E380),('PTRM input'!$I$405*(1+rvanilla03)^0.5)-SUM($I380:O380),('PTRM input'!$I$405*(1+rvanilla03)^0.5)/A21stdlife))</f>
        <v>0</v>
      </c>
      <c r="Q380" s="433">
        <f ca="1">IF(A21stdlife="n/a","n/a",IF(Q$3&gt;(A21stdlife+$E380),('PTRM input'!$I$405*(1+rvanilla03)^0.5)-SUM($I380:P380),('PTRM input'!$I$405*(1+rvanilla03)^0.5)/A21stdlife))</f>
        <v>0</v>
      </c>
      <c r="R380" s="251">
        <f ca="1">IF(A21stdlife="n/a","n/a",IF(R$3&gt;(A21stdlife+$E380),('PTRM input'!$I$405*(1+rvanilla03)^0.5)-SUM($I380:Q380),('PTRM input'!$I$405*(1+rvanilla03)^0.5)/A21stdlife))</f>
        <v>0</v>
      </c>
      <c r="S380" s="251">
        <f ca="1">IF(A21stdlife="n/a","n/a",IF(S$3&gt;(A21stdlife+$E380),('PTRM input'!$I$405*(1+rvanilla03)^0.5)-SUM($I380:R380),('PTRM input'!$I$405*(1+rvanilla03)^0.5)/A21stdlife))</f>
        <v>0</v>
      </c>
      <c r="T380" s="251">
        <f ca="1">IF(A21stdlife="n/a","n/a",IF(T$3&gt;(A21stdlife+$E380),('PTRM input'!$I$405*(1+rvanilla03)^0.5)-SUM($I380:S380),('PTRM input'!$I$405*(1+rvanilla03)^0.5)/A21stdlife))</f>
        <v>0</v>
      </c>
      <c r="U380" s="251">
        <f ca="1">IF(A21stdlife="n/a","n/a",IF(U$3&gt;(A21stdlife+$E380),('PTRM input'!$I$405*(1+rvanilla03)^0.5)-SUM($I380:T380),('PTRM input'!$I$405*(1+rvanilla03)^0.5)/A21stdlife))</f>
        <v>0</v>
      </c>
      <c r="V380" s="251">
        <f ca="1">IF(A21stdlife="n/a","n/a",IF(V$3&gt;(A21stdlife+$E380),('PTRM input'!$I$405*(1+rvanilla03)^0.5)-SUM($I380:U380),('PTRM input'!$I$405*(1+rvanilla03)^0.5)/A21stdlife))</f>
        <v>0</v>
      </c>
      <c r="W380" s="251">
        <f ca="1">IF(A21stdlife="n/a","n/a",IF(W$3&gt;(A21stdlife+$E380),('PTRM input'!$I$405*(1+rvanilla03)^0.5)-SUM($I380:V380),('PTRM input'!$I$405*(1+rvanilla03)^0.5)/A21stdlife))</f>
        <v>0</v>
      </c>
      <c r="X380" s="251">
        <f ca="1">IF(A21stdlife="n/a","n/a",IF(X$3&gt;(A21stdlife+$E380),('PTRM input'!$I$405*(1+rvanilla03)^0.5)-SUM($I380:W380),('PTRM input'!$I$405*(1+rvanilla03)^0.5)/A21stdlife))</f>
        <v>0</v>
      </c>
      <c r="Y380" s="251">
        <f ca="1">IF(A21stdlife="n/a","n/a",IF(Y$3&gt;(A21stdlife+$E380),('PTRM input'!$I$405*(1+rvanilla03)^0.5)-SUM($I380:X380),('PTRM input'!$I$405*(1+rvanilla03)^0.5)/A21stdlife))</f>
        <v>0</v>
      </c>
      <c r="Z380" s="251">
        <f ca="1">IF(A21stdlife="n/a","n/a",IF(Z$3&gt;(A21stdlife+$E380),('PTRM input'!$I$405*(1+rvanilla03)^0.5)-SUM($I380:Y380),('PTRM input'!$I$405*(1+rvanilla03)^0.5)/A21stdlife))</f>
        <v>0</v>
      </c>
      <c r="AA380" s="251">
        <f ca="1">IF(A21stdlife="n/a","n/a",IF(AA$3&gt;(A21stdlife+$E380),('PTRM input'!$I$405*(1+rvanilla03)^0.5)-SUM($I380:Z380),('PTRM input'!$I$405*(1+rvanilla03)^0.5)/A21stdlife))</f>
        <v>0</v>
      </c>
      <c r="AB380" s="251">
        <f ca="1">IF(A21stdlife="n/a","n/a",IF(AB$3&gt;(A21stdlife+$E380),('PTRM input'!$I$405*(1+rvanilla03)^0.5)-SUM($I380:AA380),('PTRM input'!$I$405*(1+rvanilla03)^0.5)/A21stdlife))</f>
        <v>0</v>
      </c>
      <c r="AC380" s="251">
        <f ca="1">IF(A21stdlife="n/a","n/a",IF(AC$3&gt;(A21stdlife+$E380),('PTRM input'!$I$405*(1+rvanilla03)^0.5)-SUM($I380:AB380),('PTRM input'!$I$405*(1+rvanilla03)^0.5)/A21stdlife))</f>
        <v>0</v>
      </c>
      <c r="AD380" s="251">
        <f ca="1">IF(A21stdlife="n/a","n/a",IF(AD$3&gt;(A21stdlife+$E380),('PTRM input'!$I$405*(1+rvanilla03)^0.5)-SUM($I380:AC380),('PTRM input'!$I$405*(1+rvanilla03)^0.5)/A21stdlife))</f>
        <v>0</v>
      </c>
      <c r="AE380" s="251">
        <f ca="1">IF(A21stdlife="n/a","n/a",IF(AE$3&gt;(A21stdlife+$E380),('PTRM input'!$I$405*(1+rvanilla03)^0.5)-SUM($I380:AD380),('PTRM input'!$I$405*(1+rvanilla03)^0.5)/A21stdlife))</f>
        <v>0</v>
      </c>
      <c r="AF380" s="251">
        <f ca="1">IF(A21stdlife="n/a","n/a",IF(AF$3&gt;(A21stdlife+$E380),('PTRM input'!$I$405*(1+rvanilla03)^0.5)-SUM($I380:AE380),('PTRM input'!$I$405*(1+rvanilla03)^0.5)/A21stdlife))</f>
        <v>0</v>
      </c>
      <c r="AG380" s="251">
        <f ca="1">IF(A21stdlife="n/a","n/a",IF(AG$3&gt;(A21stdlife+$E380),('PTRM input'!$I$405*(1+rvanilla03)^0.5)-SUM($I380:AF380),('PTRM input'!$I$405*(1+rvanilla03)^0.5)/A21stdlife))</f>
        <v>0</v>
      </c>
      <c r="AH380" s="251">
        <f ca="1">IF(A21stdlife="n/a","n/a",IF(AH$3&gt;(A21stdlife+$E380),('PTRM input'!$I$405*(1+rvanilla03)^0.5)-SUM($I380:AG380),('PTRM input'!$I$405*(1+rvanilla03)^0.5)/A21stdlife))</f>
        <v>0</v>
      </c>
      <c r="AI380" s="251">
        <f ca="1">IF(A21stdlife="n/a","n/a",IF(AI$3&gt;(A21stdlife+$E380),('PTRM input'!$I$405*(1+rvanilla03)^0.5)-SUM($I380:AH380),('PTRM input'!$I$405*(1+rvanilla03)^0.5)/A21stdlife))</f>
        <v>0</v>
      </c>
      <c r="AJ380" s="251">
        <f ca="1">IF(A21stdlife="n/a","n/a",IF(AJ$3&gt;(A21stdlife+$E380),('PTRM input'!$I$405*(1+rvanilla03)^0.5)-SUM($I380:AI380),('PTRM input'!$I$405*(1+rvanilla03)^0.5)/A21stdlife))</f>
        <v>0</v>
      </c>
      <c r="AK380" s="251">
        <f ca="1">IF(A21stdlife="n/a","n/a",IF(AK$3&gt;(A21stdlife+$E380),('PTRM input'!$I$405*(1+rvanilla03)^0.5)-SUM($I380:AJ380),('PTRM input'!$I$405*(1+rvanilla03)^0.5)/A21stdlife))</f>
        <v>0</v>
      </c>
      <c r="AL380" s="251">
        <f ca="1">IF(A21stdlife="n/a","n/a",IF(AL$3&gt;(A21stdlife+$E380),('PTRM input'!$I$405*(1+rvanilla03)^0.5)-SUM($I380:AK380),('PTRM input'!$I$405*(1+rvanilla03)^0.5)/A21stdlife))</f>
        <v>0</v>
      </c>
      <c r="AM380" s="251">
        <f ca="1">IF(A21stdlife="n/a","n/a",IF(AM$3&gt;(A21stdlife+$E380),('PTRM input'!$I$405*(1+rvanilla03)^0.5)-SUM($I380:AL380),('PTRM input'!$I$405*(1+rvanilla03)^0.5)/A21stdlife))</f>
        <v>0</v>
      </c>
      <c r="AN380" s="251">
        <f ca="1">IF(A21stdlife="n/a","n/a",IF(AN$3&gt;(A21stdlife+$E380),('PTRM input'!$I$405*(1+rvanilla03)^0.5)-SUM($I380:AM380),('PTRM input'!$I$405*(1+rvanilla03)^0.5)/A21stdlife))</f>
        <v>0</v>
      </c>
      <c r="AO380" s="251">
        <f ca="1">IF(A21stdlife="n/a","n/a",IF(AO$3&gt;(A21stdlife+$E380),('PTRM input'!$I$405*(1+rvanilla03)^0.5)-SUM($I380:AN380),('PTRM input'!$I$405*(1+rvanilla03)^0.5)/A21stdlife))</f>
        <v>0</v>
      </c>
      <c r="AP380" s="251">
        <f ca="1">IF(A21stdlife="n/a","n/a",IF(AP$3&gt;(A21stdlife+$E380),('PTRM input'!$I$405*(1+rvanilla03)^0.5)-SUM($I380:AO380),('PTRM input'!$I$405*(1+rvanilla03)^0.5)/A21stdlife))</f>
        <v>0</v>
      </c>
      <c r="AQ380" s="251">
        <f ca="1">IF(A21stdlife="n/a","n/a",IF(AQ$3&gt;(A21stdlife+$E380),('PTRM input'!$I$405*(1+rvanilla03)^0.5)-SUM($I380:AP380),('PTRM input'!$I$405*(1+rvanilla03)^0.5)/A21stdlife))</f>
        <v>0</v>
      </c>
      <c r="AR380" s="251">
        <f ca="1">IF(A21stdlife="n/a","n/a",IF(AR$3&gt;(A21stdlife+$E380),('PTRM input'!$I$405*(1+rvanilla03)^0.5)-SUM($I380:AQ380),('PTRM input'!$I$405*(1+rvanilla03)^0.5)/A21stdlife))</f>
        <v>0</v>
      </c>
      <c r="AS380" s="251">
        <f ca="1">IF(A21stdlife="n/a","n/a",IF(AS$3&gt;(A21stdlife+$E380),('PTRM input'!$I$405*(1+rvanilla03)^0.5)-SUM($I380:AR380),('PTRM input'!$I$405*(1+rvanilla03)^0.5)/A21stdlife))</f>
        <v>0</v>
      </c>
      <c r="AT380" s="251">
        <f ca="1">IF(A21stdlife="n/a","n/a",IF(AT$3&gt;(A21stdlife+$E380),('PTRM input'!$I$405*(1+rvanilla03)^0.5)-SUM($I380:AS380),('PTRM input'!$I$405*(1+rvanilla03)^0.5)/A21stdlife))</f>
        <v>0</v>
      </c>
      <c r="AU380" s="251">
        <f ca="1">IF(A21stdlife="n/a","n/a",IF(AU$3&gt;(A21stdlife+$E380),('PTRM input'!$I$405*(1+rvanilla03)^0.5)-SUM($I380:AT380),('PTRM input'!$I$405*(1+rvanilla03)^0.5)/A21stdlife))</f>
        <v>0</v>
      </c>
      <c r="AV380" s="251">
        <f ca="1">IF(A21stdlife="n/a","n/a",IF(AV$3&gt;(A21stdlife+$E380),('PTRM input'!$I$405*(1+rvanilla03)^0.5)-SUM($I380:AU380),('PTRM input'!$I$405*(1+rvanilla03)^0.5)/A21stdlife))</f>
        <v>0</v>
      </c>
      <c r="AW380" s="251">
        <f ca="1">IF(A21stdlife="n/a","n/a",IF(AW$3&gt;(A21stdlife+$E380),('PTRM input'!$I$405*(1+rvanilla03)^0.5)-SUM($I380:AV380),('PTRM input'!$I$405*(1+rvanilla03)^0.5)/A21stdlife))</f>
        <v>0</v>
      </c>
      <c r="AX380" s="251">
        <f ca="1">IF(A21stdlife="n/a","n/a",IF(AX$3&gt;(A21stdlife+$E380),('PTRM input'!$I$405*(1+rvanilla03)^0.5)-SUM($I380:AW380),('PTRM input'!$I$405*(1+rvanilla03)^0.5)/A21stdlife))</f>
        <v>0</v>
      </c>
      <c r="AY380" s="251">
        <f ca="1">IF(A21stdlife="n/a","n/a",IF(AY$3&gt;(A21stdlife+$E380),('PTRM input'!$I$405*(1+rvanilla03)^0.5)-SUM($I380:AX380),('PTRM input'!$I$405*(1+rvanilla03)^0.5)/A21stdlife))</f>
        <v>0</v>
      </c>
      <c r="AZ380" s="251">
        <f ca="1">IF(A21stdlife="n/a","n/a",IF(AZ$3&gt;(A21stdlife+$E380),('PTRM input'!$I$405*(1+rvanilla03)^0.5)-SUM($I380:AY380),('PTRM input'!$I$405*(1+rvanilla03)^0.5)/A21stdlife))</f>
        <v>0</v>
      </c>
      <c r="BA380" s="251">
        <f ca="1">IF(A21stdlife="n/a","n/a",IF(BA$3&gt;(A21stdlife+$E380),('PTRM input'!$I$405*(1+rvanilla03)^0.5)-SUM($I380:AZ380),('PTRM input'!$I$405*(1+rvanilla03)^0.5)/A21stdlife))</f>
        <v>0</v>
      </c>
      <c r="BB380" s="251">
        <f ca="1">IF(A21stdlife="n/a","n/a",IF(BB$3&gt;(A21stdlife+$E380),('PTRM input'!$I$405*(1+rvanilla03)^0.5)-SUM($I380:BA380),('PTRM input'!$I$405*(1+rvanilla03)^0.5)/A21stdlife))</f>
        <v>0</v>
      </c>
      <c r="BC380" s="251">
        <f ca="1">IF(A21stdlife="n/a","n/a",IF(BC$3&gt;(A21stdlife+$E380),('PTRM input'!$I$405*(1+rvanilla03)^0.5)-SUM($I380:BB380),('PTRM input'!$I$405*(1+rvanilla03)^0.5)/A21stdlife))</f>
        <v>0</v>
      </c>
      <c r="BD380" s="251">
        <f ca="1">IF(A21stdlife="n/a","n/a",IF(BD$3&gt;(A21stdlife+$E380),('PTRM input'!$I$405*(1+rvanilla03)^0.5)-SUM($I380:BC380),('PTRM input'!$I$405*(1+rvanilla03)^0.5)/A21stdlife))</f>
        <v>0</v>
      </c>
      <c r="BE380" s="251">
        <f ca="1">IF(A21stdlife="n/a","n/a",IF(BE$3&gt;(A21stdlife+$E380),('PTRM input'!$I$405*(1+rvanilla03)^0.5)-SUM($I380:BD380),('PTRM input'!$I$405*(1+rvanilla03)^0.5)/A21stdlife))</f>
        <v>0</v>
      </c>
      <c r="BF380" s="251">
        <f ca="1">IF(A21stdlife="n/a","n/a",IF(BF$3&gt;(A21stdlife+$E380),('PTRM input'!$I$405*(1+rvanilla03)^0.5)-SUM($I380:BE380),('PTRM input'!$I$405*(1+rvanilla03)^0.5)/A21stdlife))</f>
        <v>0</v>
      </c>
      <c r="BG380" s="251">
        <f ca="1">IF(A21stdlife="n/a","n/a",IF(BG$3&gt;(A21stdlife+$E380),('PTRM input'!$I$405*(1+rvanilla03)^0.5)-SUM($I380:BF380),('PTRM input'!$I$405*(1+rvanilla03)^0.5)/A21stdlife))</f>
        <v>0</v>
      </c>
      <c r="BH380" s="251">
        <f ca="1">IF(A21stdlife="n/a","n/a",IF(BH$3&gt;(A21stdlife+$E380),('PTRM input'!$I$405*(1+rvanilla03)^0.5)-SUM($I380:BG380),('PTRM input'!$I$405*(1+rvanilla03)^0.5)/A21stdlife))</f>
        <v>0</v>
      </c>
      <c r="BI380" s="251">
        <f ca="1">IF(A21stdlife="n/a","n/a",IF(BI$3&gt;(A21stdlife+$E380),('PTRM input'!$I$405*(1+rvanilla03)^0.5)-SUM($I380:BH380),('PTRM input'!$I$405*(1+rvanilla03)^0.5)/A21stdlife))</f>
        <v>0</v>
      </c>
      <c r="BJ380" s="116"/>
      <c r="BK380" s="116"/>
      <c r="BL380" s="116"/>
      <c r="BM380" s="116"/>
    </row>
    <row r="381" spans="1:65" hidden="1" outlineLevel="2">
      <c r="A381" s="116"/>
      <c r="B381" s="19"/>
      <c r="C381" s="18"/>
      <c r="D381" s="760"/>
      <c r="E381" s="86">
        <v>4</v>
      </c>
      <c r="F381" s="259"/>
      <c r="G381" s="434"/>
      <c r="H381" s="435"/>
      <c r="I381" s="435"/>
      <c r="J381" s="619"/>
      <c r="K381" s="433">
        <f ca="1">IF(A21stdlife="n/a","n/a",IF(K$3&gt;(A21stdlife+$E381),('PTRM input'!$J$405*(1+rvanilla04)^0.5)-SUM(J381:$J381),('PTRM input'!$J$405*(1+rvanilla04)^0.5)/A21stdlife))</f>
        <v>0</v>
      </c>
      <c r="L381" s="433">
        <f ca="1">IF(A21stdlife="n/a","n/a",IF(L$3&gt;(A21stdlife+$E381),('PTRM input'!$J$405*(1+rvanilla04)^0.5)-SUM($J381:K381),('PTRM input'!$J$405*(1+rvanilla04)^0.5)/A21stdlife))</f>
        <v>0</v>
      </c>
      <c r="M381" s="433">
        <f ca="1">IF(A21stdlife="n/a","n/a",IF(M$3&gt;(A21stdlife+$E381),('PTRM input'!$J$405*(1+rvanilla04)^0.5)-SUM($J381:L381),('PTRM input'!$J$405*(1+rvanilla04)^0.5)/A21stdlife))</f>
        <v>0</v>
      </c>
      <c r="N381" s="433">
        <f ca="1">IF(A21stdlife="n/a","n/a",IF(N$3&gt;(A21stdlife+$E381),('PTRM input'!$J$405*(1+rvanilla04)^0.5)-SUM($J381:M381),('PTRM input'!$J$405*(1+rvanilla04)^0.5)/A21stdlife))</f>
        <v>0</v>
      </c>
      <c r="O381" s="433">
        <f ca="1">IF(A21stdlife="n/a","n/a",IF(O$3&gt;(A21stdlife+$E381),('PTRM input'!$J$405*(1+rvanilla04)^0.5)-SUM($J381:N381),('PTRM input'!$J$405*(1+rvanilla04)^0.5)/A21stdlife))</f>
        <v>0</v>
      </c>
      <c r="P381" s="433">
        <f ca="1">IF(A21stdlife="n/a","n/a",IF(P$3&gt;(A21stdlife+$E381),('PTRM input'!$J$405*(1+rvanilla04)^0.5)-SUM($J381:O381),('PTRM input'!$J$405*(1+rvanilla04)^0.5)/A21stdlife))</f>
        <v>0</v>
      </c>
      <c r="Q381" s="433">
        <f ca="1">IF(A21stdlife="n/a","n/a",IF(Q$3&gt;(A21stdlife+$E381),('PTRM input'!$J$405*(1+rvanilla04)^0.5)-SUM($J381:P381),('PTRM input'!$J$405*(1+rvanilla04)^0.5)/A21stdlife))</f>
        <v>0</v>
      </c>
      <c r="R381" s="251">
        <f ca="1">IF(A21stdlife="n/a","n/a",IF(R$3&gt;(A21stdlife+$E381),('PTRM input'!$J$405*(1+rvanilla04)^0.5)-SUM($J381:Q381),('PTRM input'!$J$405*(1+rvanilla04)^0.5)/A21stdlife))</f>
        <v>0</v>
      </c>
      <c r="S381" s="251">
        <f ca="1">IF(A21stdlife="n/a","n/a",IF(S$3&gt;(A21stdlife+$E381),('PTRM input'!$J$405*(1+rvanilla04)^0.5)-SUM($J381:R381),('PTRM input'!$J$405*(1+rvanilla04)^0.5)/A21stdlife))</f>
        <v>0</v>
      </c>
      <c r="T381" s="251">
        <f ca="1">IF(A21stdlife="n/a","n/a",IF(T$3&gt;(A21stdlife+$E381),('PTRM input'!$J$405*(1+rvanilla04)^0.5)-SUM($J381:S381),('PTRM input'!$J$405*(1+rvanilla04)^0.5)/A21stdlife))</f>
        <v>0</v>
      </c>
      <c r="U381" s="251">
        <f ca="1">IF(A21stdlife="n/a","n/a",IF(U$3&gt;(A21stdlife+$E381),('PTRM input'!$J$405*(1+rvanilla04)^0.5)-SUM($J381:T381),('PTRM input'!$J$405*(1+rvanilla04)^0.5)/A21stdlife))</f>
        <v>0</v>
      </c>
      <c r="V381" s="251">
        <f ca="1">IF(A21stdlife="n/a","n/a",IF(V$3&gt;(A21stdlife+$E381),('PTRM input'!$J$405*(1+rvanilla04)^0.5)-SUM($J381:U381),('PTRM input'!$J$405*(1+rvanilla04)^0.5)/A21stdlife))</f>
        <v>0</v>
      </c>
      <c r="W381" s="251">
        <f ca="1">IF(A21stdlife="n/a","n/a",IF(W$3&gt;(A21stdlife+$E381),('PTRM input'!$J$405*(1+rvanilla04)^0.5)-SUM($J381:V381),('PTRM input'!$J$405*(1+rvanilla04)^0.5)/A21stdlife))</f>
        <v>0</v>
      </c>
      <c r="X381" s="251">
        <f ca="1">IF(A21stdlife="n/a","n/a",IF(X$3&gt;(A21stdlife+$E381),('PTRM input'!$J$405*(1+rvanilla04)^0.5)-SUM($J381:W381),('PTRM input'!$J$405*(1+rvanilla04)^0.5)/A21stdlife))</f>
        <v>0</v>
      </c>
      <c r="Y381" s="251">
        <f ca="1">IF(A21stdlife="n/a","n/a",IF(Y$3&gt;(A21stdlife+$E381),('PTRM input'!$J$405*(1+rvanilla04)^0.5)-SUM($J381:X381),('PTRM input'!$J$405*(1+rvanilla04)^0.5)/A21stdlife))</f>
        <v>0</v>
      </c>
      <c r="Z381" s="251">
        <f ca="1">IF(A21stdlife="n/a","n/a",IF(Z$3&gt;(A21stdlife+$E381),('PTRM input'!$J$405*(1+rvanilla04)^0.5)-SUM($J381:Y381),('PTRM input'!$J$405*(1+rvanilla04)^0.5)/A21stdlife))</f>
        <v>0</v>
      </c>
      <c r="AA381" s="251">
        <f ca="1">IF(A21stdlife="n/a","n/a",IF(AA$3&gt;(A21stdlife+$E381),('PTRM input'!$J$405*(1+rvanilla04)^0.5)-SUM($J381:Z381),('PTRM input'!$J$405*(1+rvanilla04)^0.5)/A21stdlife))</f>
        <v>0</v>
      </c>
      <c r="AB381" s="251">
        <f ca="1">IF(A21stdlife="n/a","n/a",IF(AB$3&gt;(A21stdlife+$E381),('PTRM input'!$J$405*(1+rvanilla04)^0.5)-SUM($J381:AA381),('PTRM input'!$J$405*(1+rvanilla04)^0.5)/A21stdlife))</f>
        <v>0</v>
      </c>
      <c r="AC381" s="251">
        <f ca="1">IF(A21stdlife="n/a","n/a",IF(AC$3&gt;(A21stdlife+$E381),('PTRM input'!$J$405*(1+rvanilla04)^0.5)-SUM($J381:AB381),('PTRM input'!$J$405*(1+rvanilla04)^0.5)/A21stdlife))</f>
        <v>0</v>
      </c>
      <c r="AD381" s="251">
        <f ca="1">IF(A21stdlife="n/a","n/a",IF(AD$3&gt;(A21stdlife+$E381),('PTRM input'!$J$405*(1+rvanilla04)^0.5)-SUM($J381:AC381),('PTRM input'!$J$405*(1+rvanilla04)^0.5)/A21stdlife))</f>
        <v>0</v>
      </c>
      <c r="AE381" s="251">
        <f ca="1">IF(A21stdlife="n/a","n/a",IF(AE$3&gt;(A21stdlife+$E381),('PTRM input'!$J$405*(1+rvanilla04)^0.5)-SUM($J381:AD381),('PTRM input'!$J$405*(1+rvanilla04)^0.5)/A21stdlife))</f>
        <v>0</v>
      </c>
      <c r="AF381" s="251">
        <f ca="1">IF(A21stdlife="n/a","n/a",IF(AF$3&gt;(A21stdlife+$E381),('PTRM input'!$J$405*(1+rvanilla04)^0.5)-SUM($J381:AE381),('PTRM input'!$J$405*(1+rvanilla04)^0.5)/A21stdlife))</f>
        <v>0</v>
      </c>
      <c r="AG381" s="251">
        <f ca="1">IF(A21stdlife="n/a","n/a",IF(AG$3&gt;(A21stdlife+$E381),('PTRM input'!$J$405*(1+rvanilla04)^0.5)-SUM($J381:AF381),('PTRM input'!$J$405*(1+rvanilla04)^0.5)/A21stdlife))</f>
        <v>0</v>
      </c>
      <c r="AH381" s="251">
        <f ca="1">IF(A21stdlife="n/a","n/a",IF(AH$3&gt;(A21stdlife+$E381),('PTRM input'!$J$405*(1+rvanilla04)^0.5)-SUM($J381:AG381),('PTRM input'!$J$405*(1+rvanilla04)^0.5)/A21stdlife))</f>
        <v>0</v>
      </c>
      <c r="AI381" s="251">
        <f ca="1">IF(A21stdlife="n/a","n/a",IF(AI$3&gt;(A21stdlife+$E381),('PTRM input'!$J$405*(1+rvanilla04)^0.5)-SUM($J381:AH381),('PTRM input'!$J$405*(1+rvanilla04)^0.5)/A21stdlife))</f>
        <v>0</v>
      </c>
      <c r="AJ381" s="251">
        <f ca="1">IF(A21stdlife="n/a","n/a",IF(AJ$3&gt;(A21stdlife+$E381),('PTRM input'!$J$405*(1+rvanilla04)^0.5)-SUM($J381:AI381),('PTRM input'!$J$405*(1+rvanilla04)^0.5)/A21stdlife))</f>
        <v>0</v>
      </c>
      <c r="AK381" s="251">
        <f ca="1">IF(A21stdlife="n/a","n/a",IF(AK$3&gt;(A21stdlife+$E381),('PTRM input'!$J$405*(1+rvanilla04)^0.5)-SUM($J381:AJ381),('PTRM input'!$J$405*(1+rvanilla04)^0.5)/A21stdlife))</f>
        <v>0</v>
      </c>
      <c r="AL381" s="251">
        <f ca="1">IF(A21stdlife="n/a","n/a",IF(AL$3&gt;(A21stdlife+$E381),('PTRM input'!$J$405*(1+rvanilla04)^0.5)-SUM($J381:AK381),('PTRM input'!$J$405*(1+rvanilla04)^0.5)/A21stdlife))</f>
        <v>0</v>
      </c>
      <c r="AM381" s="251">
        <f ca="1">IF(A21stdlife="n/a","n/a",IF(AM$3&gt;(A21stdlife+$E381),('PTRM input'!$J$405*(1+rvanilla04)^0.5)-SUM($J381:AL381),('PTRM input'!$J$405*(1+rvanilla04)^0.5)/A21stdlife))</f>
        <v>0</v>
      </c>
      <c r="AN381" s="251">
        <f ca="1">IF(A21stdlife="n/a","n/a",IF(AN$3&gt;(A21stdlife+$E381),('PTRM input'!$J$405*(1+rvanilla04)^0.5)-SUM($J381:AM381),('PTRM input'!$J$405*(1+rvanilla04)^0.5)/A21stdlife))</f>
        <v>0</v>
      </c>
      <c r="AO381" s="251">
        <f ca="1">IF(A21stdlife="n/a","n/a",IF(AO$3&gt;(A21stdlife+$E381),('PTRM input'!$J$405*(1+rvanilla04)^0.5)-SUM($J381:AN381),('PTRM input'!$J$405*(1+rvanilla04)^0.5)/A21stdlife))</f>
        <v>0</v>
      </c>
      <c r="AP381" s="251">
        <f ca="1">IF(A21stdlife="n/a","n/a",IF(AP$3&gt;(A21stdlife+$E381),('PTRM input'!$J$405*(1+rvanilla04)^0.5)-SUM($J381:AO381),('PTRM input'!$J$405*(1+rvanilla04)^0.5)/A21stdlife))</f>
        <v>0</v>
      </c>
      <c r="AQ381" s="251">
        <f ca="1">IF(A21stdlife="n/a","n/a",IF(AQ$3&gt;(A21stdlife+$E381),('PTRM input'!$J$405*(1+rvanilla04)^0.5)-SUM($J381:AP381),('PTRM input'!$J$405*(1+rvanilla04)^0.5)/A21stdlife))</f>
        <v>0</v>
      </c>
      <c r="AR381" s="251">
        <f ca="1">IF(A21stdlife="n/a","n/a",IF(AR$3&gt;(A21stdlife+$E381),('PTRM input'!$J$405*(1+rvanilla04)^0.5)-SUM($J381:AQ381),('PTRM input'!$J$405*(1+rvanilla04)^0.5)/A21stdlife))</f>
        <v>0</v>
      </c>
      <c r="AS381" s="251">
        <f ca="1">IF(A21stdlife="n/a","n/a",IF(AS$3&gt;(A21stdlife+$E381),('PTRM input'!$J$405*(1+rvanilla04)^0.5)-SUM($J381:AR381),('PTRM input'!$J$405*(1+rvanilla04)^0.5)/A21stdlife))</f>
        <v>0</v>
      </c>
      <c r="AT381" s="251">
        <f ca="1">IF(A21stdlife="n/a","n/a",IF(AT$3&gt;(A21stdlife+$E381),('PTRM input'!$J$405*(1+rvanilla04)^0.5)-SUM($J381:AS381),('PTRM input'!$J$405*(1+rvanilla04)^0.5)/A21stdlife))</f>
        <v>0</v>
      </c>
      <c r="AU381" s="251">
        <f ca="1">IF(A21stdlife="n/a","n/a",IF(AU$3&gt;(A21stdlife+$E381),('PTRM input'!$J$405*(1+rvanilla04)^0.5)-SUM($J381:AT381),('PTRM input'!$J$405*(1+rvanilla04)^0.5)/A21stdlife))</f>
        <v>0</v>
      </c>
      <c r="AV381" s="251">
        <f ca="1">IF(A21stdlife="n/a","n/a",IF(AV$3&gt;(A21stdlife+$E381),('PTRM input'!$J$405*(1+rvanilla04)^0.5)-SUM($J381:AU381),('PTRM input'!$J$405*(1+rvanilla04)^0.5)/A21stdlife))</f>
        <v>0</v>
      </c>
      <c r="AW381" s="251">
        <f ca="1">IF(A21stdlife="n/a","n/a",IF(AW$3&gt;(A21stdlife+$E381),('PTRM input'!$J$405*(1+rvanilla04)^0.5)-SUM($J381:AV381),('PTRM input'!$J$405*(1+rvanilla04)^0.5)/A21stdlife))</f>
        <v>0</v>
      </c>
      <c r="AX381" s="251">
        <f ca="1">IF(A21stdlife="n/a","n/a",IF(AX$3&gt;(A21stdlife+$E381),('PTRM input'!$J$405*(1+rvanilla04)^0.5)-SUM($J381:AW381),('PTRM input'!$J$405*(1+rvanilla04)^0.5)/A21stdlife))</f>
        <v>0</v>
      </c>
      <c r="AY381" s="251">
        <f ca="1">IF(A21stdlife="n/a","n/a",IF(AY$3&gt;(A21stdlife+$E381),('PTRM input'!$J$405*(1+rvanilla04)^0.5)-SUM($J381:AX381),('PTRM input'!$J$405*(1+rvanilla04)^0.5)/A21stdlife))</f>
        <v>0</v>
      </c>
      <c r="AZ381" s="251">
        <f ca="1">IF(A21stdlife="n/a","n/a",IF(AZ$3&gt;(A21stdlife+$E381),('PTRM input'!$J$405*(1+rvanilla04)^0.5)-SUM($J381:AY381),('PTRM input'!$J$405*(1+rvanilla04)^0.5)/A21stdlife))</f>
        <v>0</v>
      </c>
      <c r="BA381" s="251">
        <f ca="1">IF(A21stdlife="n/a","n/a",IF(BA$3&gt;(A21stdlife+$E381),('PTRM input'!$J$405*(1+rvanilla04)^0.5)-SUM($J381:AZ381),('PTRM input'!$J$405*(1+rvanilla04)^0.5)/A21stdlife))</f>
        <v>0</v>
      </c>
      <c r="BB381" s="251">
        <f ca="1">IF(A21stdlife="n/a","n/a",IF(BB$3&gt;(A21stdlife+$E381),('PTRM input'!$J$405*(1+rvanilla04)^0.5)-SUM($J381:BA381),('PTRM input'!$J$405*(1+rvanilla04)^0.5)/A21stdlife))</f>
        <v>0</v>
      </c>
      <c r="BC381" s="251">
        <f ca="1">IF(A21stdlife="n/a","n/a",IF(BC$3&gt;(A21stdlife+$E381),('PTRM input'!$J$405*(1+rvanilla04)^0.5)-SUM($J381:BB381),('PTRM input'!$J$405*(1+rvanilla04)^0.5)/A21stdlife))</f>
        <v>0</v>
      </c>
      <c r="BD381" s="251">
        <f ca="1">IF(A21stdlife="n/a","n/a",IF(BD$3&gt;(A21stdlife+$E381),('PTRM input'!$J$405*(1+rvanilla04)^0.5)-SUM($J381:BC381),('PTRM input'!$J$405*(1+rvanilla04)^0.5)/A21stdlife))</f>
        <v>0</v>
      </c>
      <c r="BE381" s="251">
        <f ca="1">IF(A21stdlife="n/a","n/a",IF(BE$3&gt;(A21stdlife+$E381),('PTRM input'!$J$405*(1+rvanilla04)^0.5)-SUM($J381:BD381),('PTRM input'!$J$405*(1+rvanilla04)^0.5)/A21stdlife))</f>
        <v>0</v>
      </c>
      <c r="BF381" s="251">
        <f ca="1">IF(A21stdlife="n/a","n/a",IF(BF$3&gt;(A21stdlife+$E381),('PTRM input'!$J$405*(1+rvanilla04)^0.5)-SUM($J381:BE381),('PTRM input'!$J$405*(1+rvanilla04)^0.5)/A21stdlife))</f>
        <v>0</v>
      </c>
      <c r="BG381" s="251">
        <f ca="1">IF(A21stdlife="n/a","n/a",IF(BG$3&gt;(A21stdlife+$E381),('PTRM input'!$J$405*(1+rvanilla04)^0.5)-SUM($J381:BF381),('PTRM input'!$J$405*(1+rvanilla04)^0.5)/A21stdlife))</f>
        <v>0</v>
      </c>
      <c r="BH381" s="251">
        <f ca="1">IF(A21stdlife="n/a","n/a",IF(BH$3&gt;(A21stdlife+$E381),('PTRM input'!$J$405*(1+rvanilla04)^0.5)-SUM($J381:BG381),('PTRM input'!$J$405*(1+rvanilla04)^0.5)/A21stdlife))</f>
        <v>0</v>
      </c>
      <c r="BI381" s="251">
        <f ca="1">IF(A21stdlife="n/a","n/a",IF(BI$3&gt;(A21stdlife+$E381),('PTRM input'!$J$405*(1+rvanilla04)^0.5)-SUM($J381:BH381),('PTRM input'!$J$405*(1+rvanilla04)^0.5)/A21stdlife))</f>
        <v>0</v>
      </c>
      <c r="BJ381" s="116"/>
      <c r="BK381" s="116"/>
      <c r="BL381" s="116"/>
      <c r="BM381" s="116"/>
    </row>
    <row r="382" spans="1:65" hidden="1" outlineLevel="2">
      <c r="A382" s="116"/>
      <c r="B382" s="19"/>
      <c r="C382" s="18"/>
      <c r="D382" s="760"/>
      <c r="E382" s="86">
        <v>5</v>
      </c>
      <c r="F382" s="259"/>
      <c r="G382" s="434"/>
      <c r="H382" s="435"/>
      <c r="I382" s="435"/>
      <c r="J382" s="435"/>
      <c r="K382" s="619"/>
      <c r="L382" s="433">
        <f ca="1">IF(A21stdlife="n/a","n/a",IF(L$3&gt;(A21stdlife+$E382),('PTRM input'!$K$405*(1+rvanilla05)^0.5)-SUM($K382:K382),('PTRM input'!$K$405*(1+rvanilla05)^0.5)/A21stdlife))</f>
        <v>0</v>
      </c>
      <c r="M382" s="433">
        <f ca="1">IF(A21stdlife="n/a","n/a",IF(M$3&gt;(A21stdlife+$E382),('PTRM input'!$K$405*(1+rvanilla05)^0.5)-SUM($K382:L382),('PTRM input'!$K$405*(1+rvanilla05)^0.5)/A21stdlife))</f>
        <v>0</v>
      </c>
      <c r="N382" s="433">
        <f ca="1">IF(A21stdlife="n/a","n/a",IF(N$3&gt;(A21stdlife+$E382),('PTRM input'!$K$405*(1+rvanilla05)^0.5)-SUM($K382:M382),('PTRM input'!$K$405*(1+rvanilla05)^0.5)/A21stdlife))</f>
        <v>0</v>
      </c>
      <c r="O382" s="433">
        <f ca="1">IF(A21stdlife="n/a","n/a",IF(O$3&gt;(A21stdlife+$E382),('PTRM input'!$K$405*(1+rvanilla05)^0.5)-SUM($K382:N382),('PTRM input'!$K$405*(1+rvanilla05)^0.5)/A21stdlife))</f>
        <v>0</v>
      </c>
      <c r="P382" s="433">
        <f ca="1">IF(A21stdlife="n/a","n/a",IF(P$3&gt;(A21stdlife+$E382),('PTRM input'!$K$405*(1+rvanilla05)^0.5)-SUM($K382:O382),('PTRM input'!$K$405*(1+rvanilla05)^0.5)/A21stdlife))</f>
        <v>0</v>
      </c>
      <c r="Q382" s="433">
        <f ca="1">IF(A21stdlife="n/a","n/a",IF(Q$3&gt;(A21stdlife+$E382),('PTRM input'!$K$405*(1+rvanilla05)^0.5)-SUM($K382:P382),('PTRM input'!$K$405*(1+rvanilla05)^0.5)/A21stdlife))</f>
        <v>0</v>
      </c>
      <c r="R382" s="251">
        <f ca="1">IF(A21stdlife="n/a","n/a",IF(R$3&gt;(A21stdlife+$E382),('PTRM input'!$K$405*(1+rvanilla05)^0.5)-SUM($K382:Q382),('PTRM input'!$K$405*(1+rvanilla05)^0.5)/A21stdlife))</f>
        <v>0</v>
      </c>
      <c r="S382" s="251">
        <f ca="1">IF(A21stdlife="n/a","n/a",IF(S$3&gt;(A21stdlife+$E382),('PTRM input'!$K$405*(1+rvanilla05)^0.5)-SUM($K382:R382),('PTRM input'!$K$405*(1+rvanilla05)^0.5)/A21stdlife))</f>
        <v>0</v>
      </c>
      <c r="T382" s="251">
        <f ca="1">IF(A21stdlife="n/a","n/a",IF(T$3&gt;(A21stdlife+$E382),('PTRM input'!$K$405*(1+rvanilla05)^0.5)-SUM($K382:S382),('PTRM input'!$K$405*(1+rvanilla05)^0.5)/A21stdlife))</f>
        <v>0</v>
      </c>
      <c r="U382" s="251">
        <f ca="1">IF(A21stdlife="n/a","n/a",IF(U$3&gt;(A21stdlife+$E382),('PTRM input'!$K$405*(1+rvanilla05)^0.5)-SUM($K382:T382),('PTRM input'!$K$405*(1+rvanilla05)^0.5)/A21stdlife))</f>
        <v>0</v>
      </c>
      <c r="V382" s="251">
        <f ca="1">IF(A21stdlife="n/a","n/a",IF(V$3&gt;(A21stdlife+$E382),('PTRM input'!$K$405*(1+rvanilla05)^0.5)-SUM($K382:U382),('PTRM input'!$K$405*(1+rvanilla05)^0.5)/A21stdlife))</f>
        <v>0</v>
      </c>
      <c r="W382" s="251">
        <f ca="1">IF(A21stdlife="n/a","n/a",IF(W$3&gt;(A21stdlife+$E382),('PTRM input'!$K$405*(1+rvanilla05)^0.5)-SUM($K382:V382),('PTRM input'!$K$405*(1+rvanilla05)^0.5)/A21stdlife))</f>
        <v>0</v>
      </c>
      <c r="X382" s="251">
        <f ca="1">IF(A21stdlife="n/a","n/a",IF(X$3&gt;(A21stdlife+$E382),('PTRM input'!$K$405*(1+rvanilla05)^0.5)-SUM($K382:W382),('PTRM input'!$K$405*(1+rvanilla05)^0.5)/A21stdlife))</f>
        <v>0</v>
      </c>
      <c r="Y382" s="251">
        <f ca="1">IF(A21stdlife="n/a","n/a",IF(Y$3&gt;(A21stdlife+$E382),('PTRM input'!$K$405*(1+rvanilla05)^0.5)-SUM($K382:X382),('PTRM input'!$K$405*(1+rvanilla05)^0.5)/A21stdlife))</f>
        <v>0</v>
      </c>
      <c r="Z382" s="251">
        <f ca="1">IF(A21stdlife="n/a","n/a",IF(Z$3&gt;(A21stdlife+$E382),('PTRM input'!$K$405*(1+rvanilla05)^0.5)-SUM($K382:Y382),('PTRM input'!$K$405*(1+rvanilla05)^0.5)/A21stdlife))</f>
        <v>0</v>
      </c>
      <c r="AA382" s="251">
        <f ca="1">IF(A21stdlife="n/a","n/a",IF(AA$3&gt;(A21stdlife+$E382),('PTRM input'!$K$405*(1+rvanilla05)^0.5)-SUM($K382:Z382),('PTRM input'!$K$405*(1+rvanilla05)^0.5)/A21stdlife))</f>
        <v>0</v>
      </c>
      <c r="AB382" s="251">
        <f ca="1">IF(A21stdlife="n/a","n/a",IF(AB$3&gt;(A21stdlife+$E382),('PTRM input'!$K$405*(1+rvanilla05)^0.5)-SUM($K382:AA382),('PTRM input'!$K$405*(1+rvanilla05)^0.5)/A21stdlife))</f>
        <v>0</v>
      </c>
      <c r="AC382" s="251">
        <f ca="1">IF(A21stdlife="n/a","n/a",IF(AC$3&gt;(A21stdlife+$E382),('PTRM input'!$K$405*(1+rvanilla05)^0.5)-SUM($K382:AB382),('PTRM input'!$K$405*(1+rvanilla05)^0.5)/A21stdlife))</f>
        <v>0</v>
      </c>
      <c r="AD382" s="251">
        <f ca="1">IF(A21stdlife="n/a","n/a",IF(AD$3&gt;(A21stdlife+$E382),('PTRM input'!$K$405*(1+rvanilla05)^0.5)-SUM($K382:AC382),('PTRM input'!$K$405*(1+rvanilla05)^0.5)/A21stdlife))</f>
        <v>0</v>
      </c>
      <c r="AE382" s="251">
        <f ca="1">IF(A21stdlife="n/a","n/a",IF(AE$3&gt;(A21stdlife+$E382),('PTRM input'!$K$405*(1+rvanilla05)^0.5)-SUM($K382:AD382),('PTRM input'!$K$405*(1+rvanilla05)^0.5)/A21stdlife))</f>
        <v>0</v>
      </c>
      <c r="AF382" s="251">
        <f ca="1">IF(A21stdlife="n/a","n/a",IF(AF$3&gt;(A21stdlife+$E382),('PTRM input'!$K$405*(1+rvanilla05)^0.5)-SUM($K382:AE382),('PTRM input'!$K$405*(1+rvanilla05)^0.5)/A21stdlife))</f>
        <v>0</v>
      </c>
      <c r="AG382" s="251">
        <f ca="1">IF(A21stdlife="n/a","n/a",IF(AG$3&gt;(A21stdlife+$E382),('PTRM input'!$K$405*(1+rvanilla05)^0.5)-SUM($K382:AF382),('PTRM input'!$K$405*(1+rvanilla05)^0.5)/A21stdlife))</f>
        <v>0</v>
      </c>
      <c r="AH382" s="251">
        <f ca="1">IF(A21stdlife="n/a","n/a",IF(AH$3&gt;(A21stdlife+$E382),('PTRM input'!$K$405*(1+rvanilla05)^0.5)-SUM($K382:AG382),('PTRM input'!$K$405*(1+rvanilla05)^0.5)/A21stdlife))</f>
        <v>0</v>
      </c>
      <c r="AI382" s="251">
        <f ca="1">IF(A21stdlife="n/a","n/a",IF(AI$3&gt;(A21stdlife+$E382),('PTRM input'!$K$405*(1+rvanilla05)^0.5)-SUM($K382:AH382),('PTRM input'!$K$405*(1+rvanilla05)^0.5)/A21stdlife))</f>
        <v>0</v>
      </c>
      <c r="AJ382" s="251">
        <f ca="1">IF(A21stdlife="n/a","n/a",IF(AJ$3&gt;(A21stdlife+$E382),('PTRM input'!$K$405*(1+rvanilla05)^0.5)-SUM($K382:AI382),('PTRM input'!$K$405*(1+rvanilla05)^0.5)/A21stdlife))</f>
        <v>0</v>
      </c>
      <c r="AK382" s="251">
        <f ca="1">IF(A21stdlife="n/a","n/a",IF(AK$3&gt;(A21stdlife+$E382),('PTRM input'!$K$405*(1+rvanilla05)^0.5)-SUM($K382:AJ382),('PTRM input'!$K$405*(1+rvanilla05)^0.5)/A21stdlife))</f>
        <v>0</v>
      </c>
      <c r="AL382" s="251">
        <f ca="1">IF(A21stdlife="n/a","n/a",IF(AL$3&gt;(A21stdlife+$E382),('PTRM input'!$K$405*(1+rvanilla05)^0.5)-SUM($K382:AK382),('PTRM input'!$K$405*(1+rvanilla05)^0.5)/A21stdlife))</f>
        <v>0</v>
      </c>
      <c r="AM382" s="251">
        <f ca="1">IF(A21stdlife="n/a","n/a",IF(AM$3&gt;(A21stdlife+$E382),('PTRM input'!$K$405*(1+rvanilla05)^0.5)-SUM($K382:AL382),('PTRM input'!$K$405*(1+rvanilla05)^0.5)/A21stdlife))</f>
        <v>0</v>
      </c>
      <c r="AN382" s="251">
        <f ca="1">IF(A21stdlife="n/a","n/a",IF(AN$3&gt;(A21stdlife+$E382),('PTRM input'!$K$405*(1+rvanilla05)^0.5)-SUM($K382:AM382),('PTRM input'!$K$405*(1+rvanilla05)^0.5)/A21stdlife))</f>
        <v>0</v>
      </c>
      <c r="AO382" s="251">
        <f ca="1">IF(A21stdlife="n/a","n/a",IF(AO$3&gt;(A21stdlife+$E382),('PTRM input'!$K$405*(1+rvanilla05)^0.5)-SUM($K382:AN382),('PTRM input'!$K$405*(1+rvanilla05)^0.5)/A21stdlife))</f>
        <v>0</v>
      </c>
      <c r="AP382" s="251">
        <f ca="1">IF(A21stdlife="n/a","n/a",IF(AP$3&gt;(A21stdlife+$E382),('PTRM input'!$K$405*(1+rvanilla05)^0.5)-SUM($K382:AO382),('PTRM input'!$K$405*(1+rvanilla05)^0.5)/A21stdlife))</f>
        <v>0</v>
      </c>
      <c r="AQ382" s="251">
        <f ca="1">IF(A21stdlife="n/a","n/a",IF(AQ$3&gt;(A21stdlife+$E382),('PTRM input'!$K$405*(1+rvanilla05)^0.5)-SUM($K382:AP382),('PTRM input'!$K$405*(1+rvanilla05)^0.5)/A21stdlife))</f>
        <v>0</v>
      </c>
      <c r="AR382" s="251">
        <f ca="1">IF(A21stdlife="n/a","n/a",IF(AR$3&gt;(A21stdlife+$E382),('PTRM input'!$K$405*(1+rvanilla05)^0.5)-SUM($K382:AQ382),('PTRM input'!$K$405*(1+rvanilla05)^0.5)/A21stdlife))</f>
        <v>0</v>
      </c>
      <c r="AS382" s="251">
        <f ca="1">IF(A21stdlife="n/a","n/a",IF(AS$3&gt;(A21stdlife+$E382),('PTRM input'!$K$405*(1+rvanilla05)^0.5)-SUM($K382:AR382),('PTRM input'!$K$405*(1+rvanilla05)^0.5)/A21stdlife))</f>
        <v>0</v>
      </c>
      <c r="AT382" s="251">
        <f ca="1">IF(A21stdlife="n/a","n/a",IF(AT$3&gt;(A21stdlife+$E382),('PTRM input'!$K$405*(1+rvanilla05)^0.5)-SUM($K382:AS382),('PTRM input'!$K$405*(1+rvanilla05)^0.5)/A21stdlife))</f>
        <v>0</v>
      </c>
      <c r="AU382" s="251">
        <f ca="1">IF(A21stdlife="n/a","n/a",IF(AU$3&gt;(A21stdlife+$E382),('PTRM input'!$K$405*(1+rvanilla05)^0.5)-SUM($K382:AT382),('PTRM input'!$K$405*(1+rvanilla05)^0.5)/A21stdlife))</f>
        <v>0</v>
      </c>
      <c r="AV382" s="251">
        <f ca="1">IF(A21stdlife="n/a","n/a",IF(AV$3&gt;(A21stdlife+$E382),('PTRM input'!$K$405*(1+rvanilla05)^0.5)-SUM($K382:AU382),('PTRM input'!$K$405*(1+rvanilla05)^0.5)/A21stdlife))</f>
        <v>0</v>
      </c>
      <c r="AW382" s="251">
        <f ca="1">IF(A21stdlife="n/a","n/a",IF(AW$3&gt;(A21stdlife+$E382),('PTRM input'!$K$405*(1+rvanilla05)^0.5)-SUM($K382:AV382),('PTRM input'!$K$405*(1+rvanilla05)^0.5)/A21stdlife))</f>
        <v>0</v>
      </c>
      <c r="AX382" s="251">
        <f ca="1">IF(A21stdlife="n/a","n/a",IF(AX$3&gt;(A21stdlife+$E382),('PTRM input'!$K$405*(1+rvanilla05)^0.5)-SUM($K382:AW382),('PTRM input'!$K$405*(1+rvanilla05)^0.5)/A21stdlife))</f>
        <v>0</v>
      </c>
      <c r="AY382" s="251">
        <f ca="1">IF(A21stdlife="n/a","n/a",IF(AY$3&gt;(A21stdlife+$E382),('PTRM input'!$K$405*(1+rvanilla05)^0.5)-SUM($K382:AX382),('PTRM input'!$K$405*(1+rvanilla05)^0.5)/A21stdlife))</f>
        <v>0</v>
      </c>
      <c r="AZ382" s="251">
        <f ca="1">IF(A21stdlife="n/a","n/a",IF(AZ$3&gt;(A21stdlife+$E382),('PTRM input'!$K$405*(1+rvanilla05)^0.5)-SUM($K382:AY382),('PTRM input'!$K$405*(1+rvanilla05)^0.5)/A21stdlife))</f>
        <v>0</v>
      </c>
      <c r="BA382" s="251">
        <f ca="1">IF(A21stdlife="n/a","n/a",IF(BA$3&gt;(A21stdlife+$E382),('PTRM input'!$K$405*(1+rvanilla05)^0.5)-SUM($K382:AZ382),('PTRM input'!$K$405*(1+rvanilla05)^0.5)/A21stdlife))</f>
        <v>0</v>
      </c>
      <c r="BB382" s="251">
        <f ca="1">IF(A21stdlife="n/a","n/a",IF(BB$3&gt;(A21stdlife+$E382),('PTRM input'!$K$405*(1+rvanilla05)^0.5)-SUM($K382:BA382),('PTRM input'!$K$405*(1+rvanilla05)^0.5)/A21stdlife))</f>
        <v>0</v>
      </c>
      <c r="BC382" s="251">
        <f ca="1">IF(A21stdlife="n/a","n/a",IF(BC$3&gt;(A21stdlife+$E382),('PTRM input'!$K$405*(1+rvanilla05)^0.5)-SUM($K382:BB382),('PTRM input'!$K$405*(1+rvanilla05)^0.5)/A21stdlife))</f>
        <v>0</v>
      </c>
      <c r="BD382" s="251">
        <f ca="1">IF(A21stdlife="n/a","n/a",IF(BD$3&gt;(A21stdlife+$E382),('PTRM input'!$K$405*(1+rvanilla05)^0.5)-SUM($K382:BC382),('PTRM input'!$K$405*(1+rvanilla05)^0.5)/A21stdlife))</f>
        <v>0</v>
      </c>
      <c r="BE382" s="251">
        <f ca="1">IF(A21stdlife="n/a","n/a",IF(BE$3&gt;(A21stdlife+$E382),('PTRM input'!$K$405*(1+rvanilla05)^0.5)-SUM($K382:BD382),('PTRM input'!$K$405*(1+rvanilla05)^0.5)/A21stdlife))</f>
        <v>0</v>
      </c>
      <c r="BF382" s="251">
        <f ca="1">IF(A21stdlife="n/a","n/a",IF(BF$3&gt;(A21stdlife+$E382),('PTRM input'!$K$405*(1+rvanilla05)^0.5)-SUM($K382:BE382),('PTRM input'!$K$405*(1+rvanilla05)^0.5)/A21stdlife))</f>
        <v>0</v>
      </c>
      <c r="BG382" s="251">
        <f ca="1">IF(A21stdlife="n/a","n/a",IF(BG$3&gt;(A21stdlife+$E382),('PTRM input'!$K$405*(1+rvanilla05)^0.5)-SUM($K382:BF382),('PTRM input'!$K$405*(1+rvanilla05)^0.5)/A21stdlife))</f>
        <v>0</v>
      </c>
      <c r="BH382" s="251">
        <f ca="1">IF(A21stdlife="n/a","n/a",IF(BH$3&gt;(A21stdlife+$E382),('PTRM input'!$K$405*(1+rvanilla05)^0.5)-SUM($K382:BG382),('PTRM input'!$K$405*(1+rvanilla05)^0.5)/A21stdlife))</f>
        <v>0</v>
      </c>
      <c r="BI382" s="251">
        <f ca="1">IF(A21stdlife="n/a","n/a",IF(BI$3&gt;(A21stdlife+$E382),('PTRM input'!$K$405*(1+rvanilla05)^0.5)-SUM($K382:BH382),('PTRM input'!$K$405*(1+rvanilla05)^0.5)/A21stdlife))</f>
        <v>0</v>
      </c>
      <c r="BJ382" s="116"/>
      <c r="BK382" s="116"/>
      <c r="BL382" s="116"/>
      <c r="BM382" s="116"/>
    </row>
    <row r="383" spans="1:65" hidden="1" outlineLevel="2">
      <c r="A383" s="116"/>
      <c r="B383" s="19"/>
      <c r="C383" s="18"/>
      <c r="D383" s="760"/>
      <c r="E383" s="86">
        <v>6</v>
      </c>
      <c r="F383" s="259"/>
      <c r="G383" s="434"/>
      <c r="H383" s="435"/>
      <c r="I383" s="435"/>
      <c r="J383" s="435"/>
      <c r="K383" s="435"/>
      <c r="L383" s="619"/>
      <c r="M383" s="433">
        <f ca="1">IF(A21stdlife="n/a","n/a",IF(M$3&gt;(A21stdlife+$E383),('PTRM input'!$L$405*(1+rvanilla06)^0.5)-SUM($L383:L383),('PTRM input'!$L$405*(1+rvanilla06)^0.5)/A21stdlife))</f>
        <v>0</v>
      </c>
      <c r="N383" s="433">
        <f ca="1">IF(A21stdlife="n/a","n/a",IF(N$3&gt;(A21stdlife+$E383),('PTRM input'!$L$405*(1+rvanilla06)^0.5)-SUM($L383:M383),('PTRM input'!$L$405*(1+rvanilla06)^0.5)/A21stdlife))</f>
        <v>0</v>
      </c>
      <c r="O383" s="433">
        <f ca="1">IF(A21stdlife="n/a","n/a",IF(O$3&gt;(A21stdlife+$E383),('PTRM input'!$L$405*(1+rvanilla06)^0.5)-SUM($L383:N383),('PTRM input'!$L$405*(1+rvanilla06)^0.5)/A21stdlife))</f>
        <v>0</v>
      </c>
      <c r="P383" s="433">
        <f ca="1">IF(A21stdlife="n/a","n/a",IF(P$3&gt;(A21stdlife+$E383),('PTRM input'!$L$405*(1+rvanilla06)^0.5)-SUM($L383:O383),('PTRM input'!$L$405*(1+rvanilla06)^0.5)/A21stdlife))</f>
        <v>0</v>
      </c>
      <c r="Q383" s="433">
        <f ca="1">IF(A21stdlife="n/a","n/a",IF(Q$3&gt;(A21stdlife+$E383),('PTRM input'!$L$405*(1+rvanilla06)^0.5)-SUM($L383:P383),('PTRM input'!$L$405*(1+rvanilla06)^0.5)/A21stdlife))</f>
        <v>0</v>
      </c>
      <c r="R383" s="251">
        <f ca="1">IF(A21stdlife="n/a","n/a",IF(R$3&gt;(A21stdlife+$E383),('PTRM input'!$L$405*(1+rvanilla06)^0.5)-SUM($L383:Q383),('PTRM input'!$L$405*(1+rvanilla06)^0.5)/A21stdlife))</f>
        <v>0</v>
      </c>
      <c r="S383" s="251">
        <f ca="1">IF(A21stdlife="n/a","n/a",IF(S$3&gt;(A21stdlife+$E383),('PTRM input'!$L$405*(1+rvanilla06)^0.5)-SUM($L383:R383),('PTRM input'!$L$405*(1+rvanilla06)^0.5)/A21stdlife))</f>
        <v>0</v>
      </c>
      <c r="T383" s="251">
        <f ca="1">IF(A21stdlife="n/a","n/a",IF(T$3&gt;(A21stdlife+$E383),('PTRM input'!$L$405*(1+rvanilla06)^0.5)-SUM($L383:S383),('PTRM input'!$L$405*(1+rvanilla06)^0.5)/A21stdlife))</f>
        <v>0</v>
      </c>
      <c r="U383" s="251">
        <f ca="1">IF(A21stdlife="n/a","n/a",IF(U$3&gt;(A21stdlife+$E383),('PTRM input'!$L$405*(1+rvanilla06)^0.5)-SUM($L383:T383),('PTRM input'!$L$405*(1+rvanilla06)^0.5)/A21stdlife))</f>
        <v>0</v>
      </c>
      <c r="V383" s="251">
        <f ca="1">IF(A21stdlife="n/a","n/a",IF(V$3&gt;(A21stdlife+$E383),('PTRM input'!$L$405*(1+rvanilla06)^0.5)-SUM($L383:U383),('PTRM input'!$L$405*(1+rvanilla06)^0.5)/A21stdlife))</f>
        <v>0</v>
      </c>
      <c r="W383" s="251">
        <f ca="1">IF(A21stdlife="n/a","n/a",IF(W$3&gt;(A21stdlife+$E383),('PTRM input'!$L$405*(1+rvanilla06)^0.5)-SUM($L383:V383),('PTRM input'!$L$405*(1+rvanilla06)^0.5)/A21stdlife))</f>
        <v>0</v>
      </c>
      <c r="X383" s="251">
        <f ca="1">IF(A21stdlife="n/a","n/a",IF(X$3&gt;(A21stdlife+$E383),('PTRM input'!$L$405*(1+rvanilla06)^0.5)-SUM($L383:W383),('PTRM input'!$L$405*(1+rvanilla06)^0.5)/A21stdlife))</f>
        <v>0</v>
      </c>
      <c r="Y383" s="251">
        <f ca="1">IF(A21stdlife="n/a","n/a",IF(Y$3&gt;(A21stdlife+$E383),('PTRM input'!$L$405*(1+rvanilla06)^0.5)-SUM($L383:X383),('PTRM input'!$L$405*(1+rvanilla06)^0.5)/A21stdlife))</f>
        <v>0</v>
      </c>
      <c r="Z383" s="251">
        <f ca="1">IF(A21stdlife="n/a","n/a",IF(Z$3&gt;(A21stdlife+$E383),('PTRM input'!$L$405*(1+rvanilla06)^0.5)-SUM($L383:Y383),('PTRM input'!$L$405*(1+rvanilla06)^0.5)/A21stdlife))</f>
        <v>0</v>
      </c>
      <c r="AA383" s="251">
        <f ca="1">IF(A21stdlife="n/a","n/a",IF(AA$3&gt;(A21stdlife+$E383),('PTRM input'!$L$405*(1+rvanilla06)^0.5)-SUM($L383:Z383),('PTRM input'!$L$405*(1+rvanilla06)^0.5)/A21stdlife))</f>
        <v>0</v>
      </c>
      <c r="AB383" s="251">
        <f ca="1">IF(A21stdlife="n/a","n/a",IF(AB$3&gt;(A21stdlife+$E383),('PTRM input'!$L$405*(1+rvanilla06)^0.5)-SUM($L383:AA383),('PTRM input'!$L$405*(1+rvanilla06)^0.5)/A21stdlife))</f>
        <v>0</v>
      </c>
      <c r="AC383" s="251">
        <f ca="1">IF(A21stdlife="n/a","n/a",IF(AC$3&gt;(A21stdlife+$E383),('PTRM input'!$L$405*(1+rvanilla06)^0.5)-SUM($L383:AB383),('PTRM input'!$L$405*(1+rvanilla06)^0.5)/A21stdlife))</f>
        <v>0</v>
      </c>
      <c r="AD383" s="251">
        <f ca="1">IF(A21stdlife="n/a","n/a",IF(AD$3&gt;(A21stdlife+$E383),('PTRM input'!$L$405*(1+rvanilla06)^0.5)-SUM($L383:AC383),('PTRM input'!$L$405*(1+rvanilla06)^0.5)/A21stdlife))</f>
        <v>0</v>
      </c>
      <c r="AE383" s="251">
        <f ca="1">IF(A21stdlife="n/a","n/a",IF(AE$3&gt;(A21stdlife+$E383),('PTRM input'!$L$405*(1+rvanilla06)^0.5)-SUM($L383:AD383),('PTRM input'!$L$405*(1+rvanilla06)^0.5)/A21stdlife))</f>
        <v>0</v>
      </c>
      <c r="AF383" s="251">
        <f ca="1">IF(A21stdlife="n/a","n/a",IF(AF$3&gt;(A21stdlife+$E383),('PTRM input'!$L$405*(1+rvanilla06)^0.5)-SUM($L383:AE383),('PTRM input'!$L$405*(1+rvanilla06)^0.5)/A21stdlife))</f>
        <v>0</v>
      </c>
      <c r="AG383" s="251">
        <f ca="1">IF(A21stdlife="n/a","n/a",IF(AG$3&gt;(A21stdlife+$E383),('PTRM input'!$L$405*(1+rvanilla06)^0.5)-SUM($L383:AF383),('PTRM input'!$L$405*(1+rvanilla06)^0.5)/A21stdlife))</f>
        <v>0</v>
      </c>
      <c r="AH383" s="251">
        <f ca="1">IF(A21stdlife="n/a","n/a",IF(AH$3&gt;(A21stdlife+$E383),('PTRM input'!$L$405*(1+rvanilla06)^0.5)-SUM($L383:AG383),('PTRM input'!$L$405*(1+rvanilla06)^0.5)/A21stdlife))</f>
        <v>0</v>
      </c>
      <c r="AI383" s="251">
        <f ca="1">IF(A21stdlife="n/a","n/a",IF(AI$3&gt;(A21stdlife+$E383),('PTRM input'!$L$405*(1+rvanilla06)^0.5)-SUM($L383:AH383),('PTRM input'!$L$405*(1+rvanilla06)^0.5)/A21stdlife))</f>
        <v>0</v>
      </c>
      <c r="AJ383" s="251">
        <f ca="1">IF(A21stdlife="n/a","n/a",IF(AJ$3&gt;(A21stdlife+$E383),('PTRM input'!$L$405*(1+rvanilla06)^0.5)-SUM($L383:AI383),('PTRM input'!$L$405*(1+rvanilla06)^0.5)/A21stdlife))</f>
        <v>0</v>
      </c>
      <c r="AK383" s="251">
        <f ca="1">IF(A21stdlife="n/a","n/a",IF(AK$3&gt;(A21stdlife+$E383),('PTRM input'!$L$405*(1+rvanilla06)^0.5)-SUM($L383:AJ383),('PTRM input'!$L$405*(1+rvanilla06)^0.5)/A21stdlife))</f>
        <v>0</v>
      </c>
      <c r="AL383" s="251">
        <f ca="1">IF(A21stdlife="n/a","n/a",IF(AL$3&gt;(A21stdlife+$E383),('PTRM input'!$L$405*(1+rvanilla06)^0.5)-SUM($L383:AK383),('PTRM input'!$L$405*(1+rvanilla06)^0.5)/A21stdlife))</f>
        <v>0</v>
      </c>
      <c r="AM383" s="251">
        <f ca="1">IF(A21stdlife="n/a","n/a",IF(AM$3&gt;(A21stdlife+$E383),('PTRM input'!$L$405*(1+rvanilla06)^0.5)-SUM($L383:AL383),('PTRM input'!$L$405*(1+rvanilla06)^0.5)/A21stdlife))</f>
        <v>0</v>
      </c>
      <c r="AN383" s="251">
        <f ca="1">IF(A21stdlife="n/a","n/a",IF(AN$3&gt;(A21stdlife+$E383),('PTRM input'!$L$405*(1+rvanilla06)^0.5)-SUM($L383:AM383),('PTRM input'!$L$405*(1+rvanilla06)^0.5)/A21stdlife))</f>
        <v>0</v>
      </c>
      <c r="AO383" s="251">
        <f ca="1">IF(A21stdlife="n/a","n/a",IF(AO$3&gt;(A21stdlife+$E383),('PTRM input'!$L$405*(1+rvanilla06)^0.5)-SUM($L383:AN383),('PTRM input'!$L$405*(1+rvanilla06)^0.5)/A21stdlife))</f>
        <v>0</v>
      </c>
      <c r="AP383" s="251">
        <f ca="1">IF(A21stdlife="n/a","n/a",IF(AP$3&gt;(A21stdlife+$E383),('PTRM input'!$L$405*(1+rvanilla06)^0.5)-SUM($L383:AO383),('PTRM input'!$L$405*(1+rvanilla06)^0.5)/A21stdlife))</f>
        <v>0</v>
      </c>
      <c r="AQ383" s="251">
        <f ca="1">IF(A21stdlife="n/a","n/a",IF(AQ$3&gt;(A21stdlife+$E383),('PTRM input'!$L$405*(1+rvanilla06)^0.5)-SUM($L383:AP383),('PTRM input'!$L$405*(1+rvanilla06)^0.5)/A21stdlife))</f>
        <v>0</v>
      </c>
      <c r="AR383" s="251">
        <f ca="1">IF(A21stdlife="n/a","n/a",IF(AR$3&gt;(A21stdlife+$E383),('PTRM input'!$L$405*(1+rvanilla06)^0.5)-SUM($L383:AQ383),('PTRM input'!$L$405*(1+rvanilla06)^0.5)/A21stdlife))</f>
        <v>0</v>
      </c>
      <c r="AS383" s="251">
        <f ca="1">IF(A21stdlife="n/a","n/a",IF(AS$3&gt;(A21stdlife+$E383),('PTRM input'!$L$405*(1+rvanilla06)^0.5)-SUM($L383:AR383),('PTRM input'!$L$405*(1+rvanilla06)^0.5)/A21stdlife))</f>
        <v>0</v>
      </c>
      <c r="AT383" s="251">
        <f ca="1">IF(A21stdlife="n/a","n/a",IF(AT$3&gt;(A21stdlife+$E383),('PTRM input'!$L$405*(1+rvanilla06)^0.5)-SUM($L383:AS383),('PTRM input'!$L$405*(1+rvanilla06)^0.5)/A21stdlife))</f>
        <v>0</v>
      </c>
      <c r="AU383" s="251">
        <f ca="1">IF(A21stdlife="n/a","n/a",IF(AU$3&gt;(A21stdlife+$E383),('PTRM input'!$L$405*(1+rvanilla06)^0.5)-SUM($L383:AT383),('PTRM input'!$L$405*(1+rvanilla06)^0.5)/A21stdlife))</f>
        <v>0</v>
      </c>
      <c r="AV383" s="251">
        <f ca="1">IF(A21stdlife="n/a","n/a",IF(AV$3&gt;(A21stdlife+$E383),('PTRM input'!$L$405*(1+rvanilla06)^0.5)-SUM($L383:AU383),('PTRM input'!$L$405*(1+rvanilla06)^0.5)/A21stdlife))</f>
        <v>0</v>
      </c>
      <c r="AW383" s="251">
        <f ca="1">IF(A21stdlife="n/a","n/a",IF(AW$3&gt;(A21stdlife+$E383),('PTRM input'!$L$405*(1+rvanilla06)^0.5)-SUM($L383:AV383),('PTRM input'!$L$405*(1+rvanilla06)^0.5)/A21stdlife))</f>
        <v>0</v>
      </c>
      <c r="AX383" s="251">
        <f ca="1">IF(A21stdlife="n/a","n/a",IF(AX$3&gt;(A21stdlife+$E383),('PTRM input'!$L$405*(1+rvanilla06)^0.5)-SUM($L383:AW383),('PTRM input'!$L$405*(1+rvanilla06)^0.5)/A21stdlife))</f>
        <v>0</v>
      </c>
      <c r="AY383" s="251">
        <f ca="1">IF(A21stdlife="n/a","n/a",IF(AY$3&gt;(A21stdlife+$E383),('PTRM input'!$L$405*(1+rvanilla06)^0.5)-SUM($L383:AX383),('PTRM input'!$L$405*(1+rvanilla06)^0.5)/A21stdlife))</f>
        <v>0</v>
      </c>
      <c r="AZ383" s="251">
        <f ca="1">IF(A21stdlife="n/a","n/a",IF(AZ$3&gt;(A21stdlife+$E383),('PTRM input'!$L$405*(1+rvanilla06)^0.5)-SUM($L383:AY383),('PTRM input'!$L$405*(1+rvanilla06)^0.5)/A21stdlife))</f>
        <v>0</v>
      </c>
      <c r="BA383" s="251">
        <f ca="1">IF(A21stdlife="n/a","n/a",IF(BA$3&gt;(A21stdlife+$E383),('PTRM input'!$L$405*(1+rvanilla06)^0.5)-SUM($L383:AZ383),('PTRM input'!$L$405*(1+rvanilla06)^0.5)/A21stdlife))</f>
        <v>0</v>
      </c>
      <c r="BB383" s="251">
        <f ca="1">IF(A21stdlife="n/a","n/a",IF(BB$3&gt;(A21stdlife+$E383),('PTRM input'!$L$405*(1+rvanilla06)^0.5)-SUM($L383:BA383),('PTRM input'!$L$405*(1+rvanilla06)^0.5)/A21stdlife))</f>
        <v>0</v>
      </c>
      <c r="BC383" s="251">
        <f ca="1">IF(A21stdlife="n/a","n/a",IF(BC$3&gt;(A21stdlife+$E383),('PTRM input'!$L$405*(1+rvanilla06)^0.5)-SUM($L383:BB383),('PTRM input'!$L$405*(1+rvanilla06)^0.5)/A21stdlife))</f>
        <v>0</v>
      </c>
      <c r="BD383" s="251">
        <f ca="1">IF(A21stdlife="n/a","n/a",IF(BD$3&gt;(A21stdlife+$E383),('PTRM input'!$L$405*(1+rvanilla06)^0.5)-SUM($L383:BC383),('PTRM input'!$L$405*(1+rvanilla06)^0.5)/A21stdlife))</f>
        <v>0</v>
      </c>
      <c r="BE383" s="251">
        <f ca="1">IF(A21stdlife="n/a","n/a",IF(BE$3&gt;(A21stdlife+$E383),('PTRM input'!$L$405*(1+rvanilla06)^0.5)-SUM($L383:BD383),('PTRM input'!$L$405*(1+rvanilla06)^0.5)/A21stdlife))</f>
        <v>0</v>
      </c>
      <c r="BF383" s="251">
        <f ca="1">IF(A21stdlife="n/a","n/a",IF(BF$3&gt;(A21stdlife+$E383),('PTRM input'!$L$405*(1+rvanilla06)^0.5)-SUM($L383:BE383),('PTRM input'!$L$405*(1+rvanilla06)^0.5)/A21stdlife))</f>
        <v>0</v>
      </c>
      <c r="BG383" s="251">
        <f ca="1">IF(A21stdlife="n/a","n/a",IF(BG$3&gt;(A21stdlife+$E383),('PTRM input'!$L$405*(1+rvanilla06)^0.5)-SUM($L383:BF383),('PTRM input'!$L$405*(1+rvanilla06)^0.5)/A21stdlife))</f>
        <v>0</v>
      </c>
      <c r="BH383" s="251">
        <f ca="1">IF(A21stdlife="n/a","n/a",IF(BH$3&gt;(A21stdlife+$E383),('PTRM input'!$L$405*(1+rvanilla06)^0.5)-SUM($L383:BG383),('PTRM input'!$L$405*(1+rvanilla06)^0.5)/A21stdlife))</f>
        <v>0</v>
      </c>
      <c r="BI383" s="251">
        <f ca="1">IF(A21stdlife="n/a","n/a",IF(BI$3&gt;(A21stdlife+$E383),('PTRM input'!$L$405*(1+rvanilla06)^0.5)-SUM($L383:BH383),('PTRM input'!$L$405*(1+rvanilla06)^0.5)/A21stdlife))</f>
        <v>0</v>
      </c>
      <c r="BJ383" s="116"/>
      <c r="BK383" s="116"/>
      <c r="BL383" s="116"/>
      <c r="BM383" s="116"/>
    </row>
    <row r="384" spans="1:65" hidden="1" outlineLevel="2">
      <c r="A384" s="116"/>
      <c r="B384" s="19"/>
      <c r="C384" s="18"/>
      <c r="D384" s="760"/>
      <c r="E384" s="86">
        <v>7</v>
      </c>
      <c r="F384" s="259"/>
      <c r="G384" s="434"/>
      <c r="H384" s="435"/>
      <c r="I384" s="435"/>
      <c r="J384" s="435"/>
      <c r="K384" s="435"/>
      <c r="L384" s="435"/>
      <c r="M384" s="619"/>
      <c r="N384" s="433">
        <f ca="1">IF(A21stdlife="n/a","n/a",IF(N$3&gt;(A21stdlife+$E384),('PTRM input'!$M$405*(1+rvanilla07)^0.5)-SUM($M384:M384),('PTRM input'!$M$405*(1+rvanilla07)^0.5)/A21stdlife))</f>
        <v>0</v>
      </c>
      <c r="O384" s="433">
        <f ca="1">IF(A21stdlife="n/a","n/a",IF(O$3&gt;(A21stdlife+$E384),('PTRM input'!$M$405*(1+rvanilla07)^0.5)-SUM($M384:N384),('PTRM input'!$M$405*(1+rvanilla07)^0.5)/A21stdlife))</f>
        <v>0</v>
      </c>
      <c r="P384" s="433">
        <f ca="1">IF(A21stdlife="n/a","n/a",IF(P$3&gt;(A21stdlife+$E384),('PTRM input'!$M$405*(1+rvanilla07)^0.5)-SUM($M384:O384),('PTRM input'!$M$405*(1+rvanilla07)^0.5)/A21stdlife))</f>
        <v>0</v>
      </c>
      <c r="Q384" s="433">
        <f ca="1">IF(A21stdlife="n/a","n/a",IF(Q$3&gt;(A21stdlife+$E384),('PTRM input'!$M$405*(1+rvanilla07)^0.5)-SUM($M384:P384),('PTRM input'!$M$405*(1+rvanilla07)^0.5)/A21stdlife))</f>
        <v>0</v>
      </c>
      <c r="R384" s="251">
        <f ca="1">IF(A21stdlife="n/a","n/a",IF(R$3&gt;(A21stdlife+$E384),('PTRM input'!$M$405*(1+rvanilla07)^0.5)-SUM($M384:Q384),('PTRM input'!$M$405*(1+rvanilla07)^0.5)/A21stdlife))</f>
        <v>0</v>
      </c>
      <c r="S384" s="251">
        <f ca="1">IF(A21stdlife="n/a","n/a",IF(S$3&gt;(A21stdlife+$E384),('PTRM input'!$M$405*(1+rvanilla07)^0.5)-SUM($M384:R384),('PTRM input'!$M$405*(1+rvanilla07)^0.5)/A21stdlife))</f>
        <v>0</v>
      </c>
      <c r="T384" s="251">
        <f ca="1">IF(A21stdlife="n/a","n/a",IF(T$3&gt;(A21stdlife+$E384),('PTRM input'!$M$405*(1+rvanilla07)^0.5)-SUM($M384:S384),('PTRM input'!$M$405*(1+rvanilla07)^0.5)/A21stdlife))</f>
        <v>0</v>
      </c>
      <c r="U384" s="251">
        <f ca="1">IF(A21stdlife="n/a","n/a",IF(U$3&gt;(A21stdlife+$E384),('PTRM input'!$M$405*(1+rvanilla07)^0.5)-SUM($M384:T384),('PTRM input'!$M$405*(1+rvanilla07)^0.5)/A21stdlife))</f>
        <v>0</v>
      </c>
      <c r="V384" s="251">
        <f ca="1">IF(A21stdlife="n/a","n/a",IF(V$3&gt;(A21stdlife+$E384),('PTRM input'!$M$405*(1+rvanilla07)^0.5)-SUM($M384:U384),('PTRM input'!$M$405*(1+rvanilla07)^0.5)/A21stdlife))</f>
        <v>0</v>
      </c>
      <c r="W384" s="251">
        <f ca="1">IF(A21stdlife="n/a","n/a",IF(W$3&gt;(A21stdlife+$E384),('PTRM input'!$M$405*(1+rvanilla07)^0.5)-SUM($M384:V384),('PTRM input'!$M$405*(1+rvanilla07)^0.5)/A21stdlife))</f>
        <v>0</v>
      </c>
      <c r="X384" s="251">
        <f ca="1">IF(A21stdlife="n/a","n/a",IF(X$3&gt;(A21stdlife+$E384),('PTRM input'!$M$405*(1+rvanilla07)^0.5)-SUM($M384:W384),('PTRM input'!$M$405*(1+rvanilla07)^0.5)/A21stdlife))</f>
        <v>0</v>
      </c>
      <c r="Y384" s="251">
        <f ca="1">IF(A21stdlife="n/a","n/a",IF(Y$3&gt;(A21stdlife+$E384),('PTRM input'!$M$405*(1+rvanilla07)^0.5)-SUM($M384:X384),('PTRM input'!$M$405*(1+rvanilla07)^0.5)/A21stdlife))</f>
        <v>0</v>
      </c>
      <c r="Z384" s="251">
        <f ca="1">IF(A21stdlife="n/a","n/a",IF(Z$3&gt;(A21stdlife+$E384),('PTRM input'!$M$405*(1+rvanilla07)^0.5)-SUM($M384:Y384),('PTRM input'!$M$405*(1+rvanilla07)^0.5)/A21stdlife))</f>
        <v>0</v>
      </c>
      <c r="AA384" s="251">
        <f ca="1">IF(A21stdlife="n/a","n/a",IF(AA$3&gt;(A21stdlife+$E384),('PTRM input'!$M$405*(1+rvanilla07)^0.5)-SUM($M384:Z384),('PTRM input'!$M$405*(1+rvanilla07)^0.5)/A21stdlife))</f>
        <v>0</v>
      </c>
      <c r="AB384" s="251">
        <f ca="1">IF(A21stdlife="n/a","n/a",IF(AB$3&gt;(A21stdlife+$E384),('PTRM input'!$M$405*(1+rvanilla07)^0.5)-SUM($M384:AA384),('PTRM input'!$M$405*(1+rvanilla07)^0.5)/A21stdlife))</f>
        <v>0</v>
      </c>
      <c r="AC384" s="251">
        <f ca="1">IF(A21stdlife="n/a","n/a",IF(AC$3&gt;(A21stdlife+$E384),('PTRM input'!$M$405*(1+rvanilla07)^0.5)-SUM($M384:AB384),('PTRM input'!$M$405*(1+rvanilla07)^0.5)/A21stdlife))</f>
        <v>0</v>
      </c>
      <c r="AD384" s="251">
        <f ca="1">IF(A21stdlife="n/a","n/a",IF(AD$3&gt;(A21stdlife+$E384),('PTRM input'!$M$405*(1+rvanilla07)^0.5)-SUM($M384:AC384),('PTRM input'!$M$405*(1+rvanilla07)^0.5)/A21stdlife))</f>
        <v>0</v>
      </c>
      <c r="AE384" s="251">
        <f ca="1">IF(A21stdlife="n/a","n/a",IF(AE$3&gt;(A21stdlife+$E384),('PTRM input'!$M$405*(1+rvanilla07)^0.5)-SUM($M384:AD384),('PTRM input'!$M$405*(1+rvanilla07)^0.5)/A21stdlife))</f>
        <v>0</v>
      </c>
      <c r="AF384" s="251">
        <f ca="1">IF(A21stdlife="n/a","n/a",IF(AF$3&gt;(A21stdlife+$E384),('PTRM input'!$M$405*(1+rvanilla07)^0.5)-SUM($M384:AE384),('PTRM input'!$M$405*(1+rvanilla07)^0.5)/A21stdlife))</f>
        <v>0</v>
      </c>
      <c r="AG384" s="251">
        <f ca="1">IF(A21stdlife="n/a","n/a",IF(AG$3&gt;(A21stdlife+$E384),('PTRM input'!$M$405*(1+rvanilla07)^0.5)-SUM($M384:AF384),('PTRM input'!$M$405*(1+rvanilla07)^0.5)/A21stdlife))</f>
        <v>0</v>
      </c>
      <c r="AH384" s="251">
        <f ca="1">IF(A21stdlife="n/a","n/a",IF(AH$3&gt;(A21stdlife+$E384),('PTRM input'!$M$405*(1+rvanilla07)^0.5)-SUM($M384:AG384),('PTRM input'!$M$405*(1+rvanilla07)^0.5)/A21stdlife))</f>
        <v>0</v>
      </c>
      <c r="AI384" s="251">
        <f ca="1">IF(A21stdlife="n/a","n/a",IF(AI$3&gt;(A21stdlife+$E384),('PTRM input'!$M$405*(1+rvanilla07)^0.5)-SUM($M384:AH384),('PTRM input'!$M$405*(1+rvanilla07)^0.5)/A21stdlife))</f>
        <v>0</v>
      </c>
      <c r="AJ384" s="251">
        <f ca="1">IF(A21stdlife="n/a","n/a",IF(AJ$3&gt;(A21stdlife+$E384),('PTRM input'!$M$405*(1+rvanilla07)^0.5)-SUM($M384:AI384),('PTRM input'!$M$405*(1+rvanilla07)^0.5)/A21stdlife))</f>
        <v>0</v>
      </c>
      <c r="AK384" s="251">
        <f ca="1">IF(A21stdlife="n/a","n/a",IF(AK$3&gt;(A21stdlife+$E384),('PTRM input'!$M$405*(1+rvanilla07)^0.5)-SUM($M384:AJ384),('PTRM input'!$M$405*(1+rvanilla07)^0.5)/A21stdlife))</f>
        <v>0</v>
      </c>
      <c r="AL384" s="251">
        <f ca="1">IF(A21stdlife="n/a","n/a",IF(AL$3&gt;(A21stdlife+$E384),('PTRM input'!$M$405*(1+rvanilla07)^0.5)-SUM($M384:AK384),('PTRM input'!$M$405*(1+rvanilla07)^0.5)/A21stdlife))</f>
        <v>0</v>
      </c>
      <c r="AM384" s="251">
        <f ca="1">IF(A21stdlife="n/a","n/a",IF(AM$3&gt;(A21stdlife+$E384),('PTRM input'!$M$405*(1+rvanilla07)^0.5)-SUM($M384:AL384),('PTRM input'!$M$405*(1+rvanilla07)^0.5)/A21stdlife))</f>
        <v>0</v>
      </c>
      <c r="AN384" s="251">
        <f ca="1">IF(A21stdlife="n/a","n/a",IF(AN$3&gt;(A21stdlife+$E384),('PTRM input'!$M$405*(1+rvanilla07)^0.5)-SUM($M384:AM384),('PTRM input'!$M$405*(1+rvanilla07)^0.5)/A21stdlife))</f>
        <v>0</v>
      </c>
      <c r="AO384" s="251">
        <f ca="1">IF(A21stdlife="n/a","n/a",IF(AO$3&gt;(A21stdlife+$E384),('PTRM input'!$M$405*(1+rvanilla07)^0.5)-SUM($M384:AN384),('PTRM input'!$M$405*(1+rvanilla07)^0.5)/A21stdlife))</f>
        <v>0</v>
      </c>
      <c r="AP384" s="251">
        <f ca="1">IF(A21stdlife="n/a","n/a",IF(AP$3&gt;(A21stdlife+$E384),('PTRM input'!$M$405*(1+rvanilla07)^0.5)-SUM($M384:AO384),('PTRM input'!$M$405*(1+rvanilla07)^0.5)/A21stdlife))</f>
        <v>0</v>
      </c>
      <c r="AQ384" s="251">
        <f ca="1">IF(A21stdlife="n/a","n/a",IF(AQ$3&gt;(A21stdlife+$E384),('PTRM input'!$M$405*(1+rvanilla07)^0.5)-SUM($M384:AP384),('PTRM input'!$M$405*(1+rvanilla07)^0.5)/A21stdlife))</f>
        <v>0</v>
      </c>
      <c r="AR384" s="251">
        <f ca="1">IF(A21stdlife="n/a","n/a",IF(AR$3&gt;(A21stdlife+$E384),('PTRM input'!$M$405*(1+rvanilla07)^0.5)-SUM($M384:AQ384),('PTRM input'!$M$405*(1+rvanilla07)^0.5)/A21stdlife))</f>
        <v>0</v>
      </c>
      <c r="AS384" s="251">
        <f ca="1">IF(A21stdlife="n/a","n/a",IF(AS$3&gt;(A21stdlife+$E384),('PTRM input'!$M$405*(1+rvanilla07)^0.5)-SUM($M384:AR384),('PTRM input'!$M$405*(1+rvanilla07)^0.5)/A21stdlife))</f>
        <v>0</v>
      </c>
      <c r="AT384" s="251">
        <f ca="1">IF(A21stdlife="n/a","n/a",IF(AT$3&gt;(A21stdlife+$E384),('PTRM input'!$M$405*(1+rvanilla07)^0.5)-SUM($M384:AS384),('PTRM input'!$M$405*(1+rvanilla07)^0.5)/A21stdlife))</f>
        <v>0</v>
      </c>
      <c r="AU384" s="251">
        <f ca="1">IF(A21stdlife="n/a","n/a",IF(AU$3&gt;(A21stdlife+$E384),('PTRM input'!$M$405*(1+rvanilla07)^0.5)-SUM($M384:AT384),('PTRM input'!$M$405*(1+rvanilla07)^0.5)/A21stdlife))</f>
        <v>0</v>
      </c>
      <c r="AV384" s="251">
        <f ca="1">IF(A21stdlife="n/a","n/a",IF(AV$3&gt;(A21stdlife+$E384),('PTRM input'!$M$405*(1+rvanilla07)^0.5)-SUM($M384:AU384),('PTRM input'!$M$405*(1+rvanilla07)^0.5)/A21stdlife))</f>
        <v>0</v>
      </c>
      <c r="AW384" s="251">
        <f ca="1">IF(A21stdlife="n/a","n/a",IF(AW$3&gt;(A21stdlife+$E384),('PTRM input'!$M$405*(1+rvanilla07)^0.5)-SUM($M384:AV384),('PTRM input'!$M$405*(1+rvanilla07)^0.5)/A21stdlife))</f>
        <v>0</v>
      </c>
      <c r="AX384" s="251">
        <f ca="1">IF(A21stdlife="n/a","n/a",IF(AX$3&gt;(A21stdlife+$E384),('PTRM input'!$M$405*(1+rvanilla07)^0.5)-SUM($M384:AW384),('PTRM input'!$M$405*(1+rvanilla07)^0.5)/A21stdlife))</f>
        <v>0</v>
      </c>
      <c r="AY384" s="251">
        <f ca="1">IF(A21stdlife="n/a","n/a",IF(AY$3&gt;(A21stdlife+$E384),('PTRM input'!$M$405*(1+rvanilla07)^0.5)-SUM($M384:AX384),('PTRM input'!$M$405*(1+rvanilla07)^0.5)/A21stdlife))</f>
        <v>0</v>
      </c>
      <c r="AZ384" s="251">
        <f ca="1">IF(A21stdlife="n/a","n/a",IF(AZ$3&gt;(A21stdlife+$E384),('PTRM input'!$M$405*(1+rvanilla07)^0.5)-SUM($M384:AY384),('PTRM input'!$M$405*(1+rvanilla07)^0.5)/A21stdlife))</f>
        <v>0</v>
      </c>
      <c r="BA384" s="251">
        <f ca="1">IF(A21stdlife="n/a","n/a",IF(BA$3&gt;(A21stdlife+$E384),('PTRM input'!$M$405*(1+rvanilla07)^0.5)-SUM($M384:AZ384),('PTRM input'!$M$405*(1+rvanilla07)^0.5)/A21stdlife))</f>
        <v>0</v>
      </c>
      <c r="BB384" s="251">
        <f ca="1">IF(A21stdlife="n/a","n/a",IF(BB$3&gt;(A21stdlife+$E384),('PTRM input'!$M$405*(1+rvanilla07)^0.5)-SUM($M384:BA384),('PTRM input'!$M$405*(1+rvanilla07)^0.5)/A21stdlife))</f>
        <v>0</v>
      </c>
      <c r="BC384" s="251">
        <f ca="1">IF(A21stdlife="n/a","n/a",IF(BC$3&gt;(A21stdlife+$E384),('PTRM input'!$M$405*(1+rvanilla07)^0.5)-SUM($M384:BB384),('PTRM input'!$M$405*(1+rvanilla07)^0.5)/A21stdlife))</f>
        <v>0</v>
      </c>
      <c r="BD384" s="251">
        <f ca="1">IF(A21stdlife="n/a","n/a",IF(BD$3&gt;(A21stdlife+$E384),('PTRM input'!$M$405*(1+rvanilla07)^0.5)-SUM($M384:BC384),('PTRM input'!$M$405*(1+rvanilla07)^0.5)/A21stdlife))</f>
        <v>0</v>
      </c>
      <c r="BE384" s="251">
        <f ca="1">IF(A21stdlife="n/a","n/a",IF(BE$3&gt;(A21stdlife+$E384),('PTRM input'!$M$405*(1+rvanilla07)^0.5)-SUM($M384:BD384),('PTRM input'!$M$405*(1+rvanilla07)^0.5)/A21stdlife))</f>
        <v>0</v>
      </c>
      <c r="BF384" s="251">
        <f ca="1">IF(A21stdlife="n/a","n/a",IF(BF$3&gt;(A21stdlife+$E384),('PTRM input'!$M$405*(1+rvanilla07)^0.5)-SUM($M384:BE384),('PTRM input'!$M$405*(1+rvanilla07)^0.5)/A21stdlife))</f>
        <v>0</v>
      </c>
      <c r="BG384" s="251">
        <f ca="1">IF(A21stdlife="n/a","n/a",IF(BG$3&gt;(A21stdlife+$E384),('PTRM input'!$M$405*(1+rvanilla07)^0.5)-SUM($M384:BF384),('PTRM input'!$M$405*(1+rvanilla07)^0.5)/A21stdlife))</f>
        <v>0</v>
      </c>
      <c r="BH384" s="251">
        <f ca="1">IF(A21stdlife="n/a","n/a",IF(BH$3&gt;(A21stdlife+$E384),('PTRM input'!$M$405*(1+rvanilla07)^0.5)-SUM($M384:BG384),('PTRM input'!$M$405*(1+rvanilla07)^0.5)/A21stdlife))</f>
        <v>0</v>
      </c>
      <c r="BI384" s="251">
        <f ca="1">IF(A21stdlife="n/a","n/a",IF(BI$3&gt;(A21stdlife+$E384),('PTRM input'!$M$405*(1+rvanilla07)^0.5)-SUM($M384:BH384),('PTRM input'!$M$405*(1+rvanilla07)^0.5)/A21stdlife))</f>
        <v>0</v>
      </c>
      <c r="BJ384" s="116"/>
      <c r="BK384" s="116"/>
      <c r="BL384" s="116"/>
      <c r="BM384" s="116"/>
    </row>
    <row r="385" spans="1:65" hidden="1" outlineLevel="2">
      <c r="A385" s="116"/>
      <c r="B385" s="19"/>
      <c r="C385" s="18"/>
      <c r="D385" s="760"/>
      <c r="E385" s="86">
        <v>8</v>
      </c>
      <c r="F385" s="259"/>
      <c r="G385" s="434"/>
      <c r="H385" s="435"/>
      <c r="I385" s="435"/>
      <c r="J385" s="435"/>
      <c r="K385" s="435"/>
      <c r="L385" s="435"/>
      <c r="M385" s="435"/>
      <c r="N385" s="619"/>
      <c r="O385" s="433">
        <f ca="1">IF(A21stdlife="n/a","n/a",IF(O$3&gt;(A21stdlife+$E385),('PTRM input'!$N$405*(1+rvanilla08)^0.5)-SUM($N385:N385),('PTRM input'!$N$405*(1+rvanilla08)^0.5)/A21stdlife))</f>
        <v>0</v>
      </c>
      <c r="P385" s="433">
        <f ca="1">IF(A21stdlife="n/a","n/a",IF(P$3&gt;(A21stdlife+$E385),('PTRM input'!$N$405*(1+rvanilla08)^0.5)-SUM($N385:O385),('PTRM input'!$N$405*(1+rvanilla08)^0.5)/A21stdlife))</f>
        <v>0</v>
      </c>
      <c r="Q385" s="433">
        <f ca="1">IF(A21stdlife="n/a","n/a",IF(Q$3&gt;(A21stdlife+$E385),('PTRM input'!$N$405*(1+rvanilla08)^0.5)-SUM($N385:P385),('PTRM input'!$N$405*(1+rvanilla08)^0.5)/A21stdlife))</f>
        <v>0</v>
      </c>
      <c r="R385" s="251">
        <f ca="1">IF(A21stdlife="n/a","n/a",IF(R$3&gt;(A21stdlife+$E385),('PTRM input'!$N$405*(1+rvanilla08)^0.5)-SUM($N385:Q385),('PTRM input'!$N$405*(1+rvanilla08)^0.5)/A21stdlife))</f>
        <v>0</v>
      </c>
      <c r="S385" s="251">
        <f ca="1">IF(A21stdlife="n/a","n/a",IF(S$3&gt;(A21stdlife+$E385),('PTRM input'!$N$405*(1+rvanilla08)^0.5)-SUM($N385:R385),('PTRM input'!$N$405*(1+rvanilla08)^0.5)/A21stdlife))</f>
        <v>0</v>
      </c>
      <c r="T385" s="251">
        <f ca="1">IF(A21stdlife="n/a","n/a",IF(T$3&gt;(A21stdlife+$E385),('PTRM input'!$N$405*(1+rvanilla08)^0.5)-SUM($N385:S385),('PTRM input'!$N$405*(1+rvanilla08)^0.5)/A21stdlife))</f>
        <v>0</v>
      </c>
      <c r="U385" s="251">
        <f ca="1">IF(A21stdlife="n/a","n/a",IF(U$3&gt;(A21stdlife+$E385),('PTRM input'!$N$405*(1+rvanilla08)^0.5)-SUM($N385:T385),('PTRM input'!$N$405*(1+rvanilla08)^0.5)/A21stdlife))</f>
        <v>0</v>
      </c>
      <c r="V385" s="251">
        <f ca="1">IF(A21stdlife="n/a","n/a",IF(V$3&gt;(A21stdlife+$E385),('PTRM input'!$N$405*(1+rvanilla08)^0.5)-SUM($N385:U385),('PTRM input'!$N$405*(1+rvanilla08)^0.5)/A21stdlife))</f>
        <v>0</v>
      </c>
      <c r="W385" s="251">
        <f ca="1">IF(A21stdlife="n/a","n/a",IF(W$3&gt;(A21stdlife+$E385),('PTRM input'!$N$405*(1+rvanilla08)^0.5)-SUM($N385:V385),('PTRM input'!$N$405*(1+rvanilla08)^0.5)/A21stdlife))</f>
        <v>0</v>
      </c>
      <c r="X385" s="251">
        <f ca="1">IF(A21stdlife="n/a","n/a",IF(X$3&gt;(A21stdlife+$E385),('PTRM input'!$N$405*(1+rvanilla08)^0.5)-SUM($N385:W385),('PTRM input'!$N$405*(1+rvanilla08)^0.5)/A21stdlife))</f>
        <v>0</v>
      </c>
      <c r="Y385" s="251">
        <f ca="1">IF(A21stdlife="n/a","n/a",IF(Y$3&gt;(A21stdlife+$E385),('PTRM input'!$N$405*(1+rvanilla08)^0.5)-SUM($N385:X385),('PTRM input'!$N$405*(1+rvanilla08)^0.5)/A21stdlife))</f>
        <v>0</v>
      </c>
      <c r="Z385" s="251">
        <f ca="1">IF(A21stdlife="n/a","n/a",IF(Z$3&gt;(A21stdlife+$E385),('PTRM input'!$N$405*(1+rvanilla08)^0.5)-SUM($N385:Y385),('PTRM input'!$N$405*(1+rvanilla08)^0.5)/A21stdlife))</f>
        <v>0</v>
      </c>
      <c r="AA385" s="251">
        <f ca="1">IF(A21stdlife="n/a","n/a",IF(AA$3&gt;(A21stdlife+$E385),('PTRM input'!$N$405*(1+rvanilla08)^0.5)-SUM($N385:Z385),('PTRM input'!$N$405*(1+rvanilla08)^0.5)/A21stdlife))</f>
        <v>0</v>
      </c>
      <c r="AB385" s="251">
        <f ca="1">IF(A21stdlife="n/a","n/a",IF(AB$3&gt;(A21stdlife+$E385),('PTRM input'!$N$405*(1+rvanilla08)^0.5)-SUM($N385:AA385),('PTRM input'!$N$405*(1+rvanilla08)^0.5)/A21stdlife))</f>
        <v>0</v>
      </c>
      <c r="AC385" s="251">
        <f ca="1">IF(A21stdlife="n/a","n/a",IF(AC$3&gt;(A21stdlife+$E385),('PTRM input'!$N$405*(1+rvanilla08)^0.5)-SUM($N385:AB385),('PTRM input'!$N$405*(1+rvanilla08)^0.5)/A21stdlife))</f>
        <v>0</v>
      </c>
      <c r="AD385" s="251">
        <f ca="1">IF(A21stdlife="n/a","n/a",IF(AD$3&gt;(A21stdlife+$E385),('PTRM input'!$N$405*(1+rvanilla08)^0.5)-SUM($N385:AC385),('PTRM input'!$N$405*(1+rvanilla08)^0.5)/A21stdlife))</f>
        <v>0</v>
      </c>
      <c r="AE385" s="251">
        <f ca="1">IF(A21stdlife="n/a","n/a",IF(AE$3&gt;(A21stdlife+$E385),('PTRM input'!$N$405*(1+rvanilla08)^0.5)-SUM($N385:AD385),('PTRM input'!$N$405*(1+rvanilla08)^0.5)/A21stdlife))</f>
        <v>0</v>
      </c>
      <c r="AF385" s="251">
        <f ca="1">IF(A21stdlife="n/a","n/a",IF(AF$3&gt;(A21stdlife+$E385),('PTRM input'!$N$405*(1+rvanilla08)^0.5)-SUM($N385:AE385),('PTRM input'!$N$405*(1+rvanilla08)^0.5)/A21stdlife))</f>
        <v>0</v>
      </c>
      <c r="AG385" s="251">
        <f ca="1">IF(A21stdlife="n/a","n/a",IF(AG$3&gt;(A21stdlife+$E385),('PTRM input'!$N$405*(1+rvanilla08)^0.5)-SUM($N385:AF385),('PTRM input'!$N$405*(1+rvanilla08)^0.5)/A21stdlife))</f>
        <v>0</v>
      </c>
      <c r="AH385" s="251">
        <f ca="1">IF(A21stdlife="n/a","n/a",IF(AH$3&gt;(A21stdlife+$E385),('PTRM input'!$N$405*(1+rvanilla08)^0.5)-SUM($N385:AG385),('PTRM input'!$N$405*(1+rvanilla08)^0.5)/A21stdlife))</f>
        <v>0</v>
      </c>
      <c r="AI385" s="251">
        <f ca="1">IF(A21stdlife="n/a","n/a",IF(AI$3&gt;(A21stdlife+$E385),('PTRM input'!$N$405*(1+rvanilla08)^0.5)-SUM($N385:AH385),('PTRM input'!$N$405*(1+rvanilla08)^0.5)/A21stdlife))</f>
        <v>0</v>
      </c>
      <c r="AJ385" s="251">
        <f ca="1">IF(A21stdlife="n/a","n/a",IF(AJ$3&gt;(A21stdlife+$E385),('PTRM input'!$N$405*(1+rvanilla08)^0.5)-SUM($N385:AI385),('PTRM input'!$N$405*(1+rvanilla08)^0.5)/A21stdlife))</f>
        <v>0</v>
      </c>
      <c r="AK385" s="251">
        <f ca="1">IF(A21stdlife="n/a","n/a",IF(AK$3&gt;(A21stdlife+$E385),('PTRM input'!$N$405*(1+rvanilla08)^0.5)-SUM($N385:AJ385),('PTRM input'!$N$405*(1+rvanilla08)^0.5)/A21stdlife))</f>
        <v>0</v>
      </c>
      <c r="AL385" s="251">
        <f ca="1">IF(A21stdlife="n/a","n/a",IF(AL$3&gt;(A21stdlife+$E385),('PTRM input'!$N$405*(1+rvanilla08)^0.5)-SUM($N385:AK385),('PTRM input'!$N$405*(1+rvanilla08)^0.5)/A21stdlife))</f>
        <v>0</v>
      </c>
      <c r="AM385" s="251">
        <f ca="1">IF(A21stdlife="n/a","n/a",IF(AM$3&gt;(A21stdlife+$E385),('PTRM input'!$N$405*(1+rvanilla08)^0.5)-SUM($N385:AL385),('PTRM input'!$N$405*(1+rvanilla08)^0.5)/A21stdlife))</f>
        <v>0</v>
      </c>
      <c r="AN385" s="251">
        <f ca="1">IF(A21stdlife="n/a","n/a",IF(AN$3&gt;(A21stdlife+$E385),('PTRM input'!$N$405*(1+rvanilla08)^0.5)-SUM($N385:AM385),('PTRM input'!$N$405*(1+rvanilla08)^0.5)/A21stdlife))</f>
        <v>0</v>
      </c>
      <c r="AO385" s="251">
        <f ca="1">IF(A21stdlife="n/a","n/a",IF(AO$3&gt;(A21stdlife+$E385),('PTRM input'!$N$405*(1+rvanilla08)^0.5)-SUM($N385:AN385),('PTRM input'!$N$405*(1+rvanilla08)^0.5)/A21stdlife))</f>
        <v>0</v>
      </c>
      <c r="AP385" s="251">
        <f ca="1">IF(A21stdlife="n/a","n/a",IF(AP$3&gt;(A21stdlife+$E385),('PTRM input'!$N$405*(1+rvanilla08)^0.5)-SUM($N385:AO385),('PTRM input'!$N$405*(1+rvanilla08)^0.5)/A21stdlife))</f>
        <v>0</v>
      </c>
      <c r="AQ385" s="251">
        <f ca="1">IF(A21stdlife="n/a","n/a",IF(AQ$3&gt;(A21stdlife+$E385),('PTRM input'!$N$405*(1+rvanilla08)^0.5)-SUM($N385:AP385),('PTRM input'!$N$405*(1+rvanilla08)^0.5)/A21stdlife))</f>
        <v>0</v>
      </c>
      <c r="AR385" s="251">
        <f ca="1">IF(A21stdlife="n/a","n/a",IF(AR$3&gt;(A21stdlife+$E385),('PTRM input'!$N$405*(1+rvanilla08)^0.5)-SUM($N385:AQ385),('PTRM input'!$N$405*(1+rvanilla08)^0.5)/A21stdlife))</f>
        <v>0</v>
      </c>
      <c r="AS385" s="251">
        <f ca="1">IF(A21stdlife="n/a","n/a",IF(AS$3&gt;(A21stdlife+$E385),('PTRM input'!$N$405*(1+rvanilla08)^0.5)-SUM($N385:AR385),('PTRM input'!$N$405*(1+rvanilla08)^0.5)/A21stdlife))</f>
        <v>0</v>
      </c>
      <c r="AT385" s="251">
        <f ca="1">IF(A21stdlife="n/a","n/a",IF(AT$3&gt;(A21stdlife+$E385),('PTRM input'!$N$405*(1+rvanilla08)^0.5)-SUM($N385:AS385),('PTRM input'!$N$405*(1+rvanilla08)^0.5)/A21stdlife))</f>
        <v>0</v>
      </c>
      <c r="AU385" s="251">
        <f ca="1">IF(A21stdlife="n/a","n/a",IF(AU$3&gt;(A21stdlife+$E385),('PTRM input'!$N$405*(1+rvanilla08)^0.5)-SUM($N385:AT385),('PTRM input'!$N$405*(1+rvanilla08)^0.5)/A21stdlife))</f>
        <v>0</v>
      </c>
      <c r="AV385" s="251">
        <f ca="1">IF(A21stdlife="n/a","n/a",IF(AV$3&gt;(A21stdlife+$E385),('PTRM input'!$N$405*(1+rvanilla08)^0.5)-SUM($N385:AU385),('PTRM input'!$N$405*(1+rvanilla08)^0.5)/A21stdlife))</f>
        <v>0</v>
      </c>
      <c r="AW385" s="251">
        <f ca="1">IF(A21stdlife="n/a","n/a",IF(AW$3&gt;(A21stdlife+$E385),('PTRM input'!$N$405*(1+rvanilla08)^0.5)-SUM($N385:AV385),('PTRM input'!$N$405*(1+rvanilla08)^0.5)/A21stdlife))</f>
        <v>0</v>
      </c>
      <c r="AX385" s="251">
        <f ca="1">IF(A21stdlife="n/a","n/a",IF(AX$3&gt;(A21stdlife+$E385),('PTRM input'!$N$405*(1+rvanilla08)^0.5)-SUM($N385:AW385),('PTRM input'!$N$405*(1+rvanilla08)^0.5)/A21stdlife))</f>
        <v>0</v>
      </c>
      <c r="AY385" s="251">
        <f ca="1">IF(A21stdlife="n/a","n/a",IF(AY$3&gt;(A21stdlife+$E385),('PTRM input'!$N$405*(1+rvanilla08)^0.5)-SUM($N385:AX385),('PTRM input'!$N$405*(1+rvanilla08)^0.5)/A21stdlife))</f>
        <v>0</v>
      </c>
      <c r="AZ385" s="251">
        <f ca="1">IF(A21stdlife="n/a","n/a",IF(AZ$3&gt;(A21stdlife+$E385),('PTRM input'!$N$405*(1+rvanilla08)^0.5)-SUM($N385:AY385),('PTRM input'!$N$405*(1+rvanilla08)^0.5)/A21stdlife))</f>
        <v>0</v>
      </c>
      <c r="BA385" s="251">
        <f ca="1">IF(A21stdlife="n/a","n/a",IF(BA$3&gt;(A21stdlife+$E385),('PTRM input'!$N$405*(1+rvanilla08)^0.5)-SUM($N385:AZ385),('PTRM input'!$N$405*(1+rvanilla08)^0.5)/A21stdlife))</f>
        <v>0</v>
      </c>
      <c r="BB385" s="251">
        <f ca="1">IF(A21stdlife="n/a","n/a",IF(BB$3&gt;(A21stdlife+$E385),('PTRM input'!$N$405*(1+rvanilla08)^0.5)-SUM($N385:BA385),('PTRM input'!$N$405*(1+rvanilla08)^0.5)/A21stdlife))</f>
        <v>0</v>
      </c>
      <c r="BC385" s="251">
        <f ca="1">IF(A21stdlife="n/a","n/a",IF(BC$3&gt;(A21stdlife+$E385),('PTRM input'!$N$405*(1+rvanilla08)^0.5)-SUM($N385:BB385),('PTRM input'!$N$405*(1+rvanilla08)^0.5)/A21stdlife))</f>
        <v>0</v>
      </c>
      <c r="BD385" s="251">
        <f ca="1">IF(A21stdlife="n/a","n/a",IF(BD$3&gt;(A21stdlife+$E385),('PTRM input'!$N$405*(1+rvanilla08)^0.5)-SUM($N385:BC385),('PTRM input'!$N$405*(1+rvanilla08)^0.5)/A21stdlife))</f>
        <v>0</v>
      </c>
      <c r="BE385" s="251">
        <f ca="1">IF(A21stdlife="n/a","n/a",IF(BE$3&gt;(A21stdlife+$E385),('PTRM input'!$N$405*(1+rvanilla08)^0.5)-SUM($N385:BD385),('PTRM input'!$N$405*(1+rvanilla08)^0.5)/A21stdlife))</f>
        <v>0</v>
      </c>
      <c r="BF385" s="251">
        <f ca="1">IF(A21stdlife="n/a","n/a",IF(BF$3&gt;(A21stdlife+$E385),('PTRM input'!$N$405*(1+rvanilla08)^0.5)-SUM($N385:BE385),('PTRM input'!$N$405*(1+rvanilla08)^0.5)/A21stdlife))</f>
        <v>0</v>
      </c>
      <c r="BG385" s="251">
        <f ca="1">IF(A21stdlife="n/a","n/a",IF(BG$3&gt;(A21stdlife+$E385),('PTRM input'!$N$405*(1+rvanilla08)^0.5)-SUM($N385:BF385),('PTRM input'!$N$405*(1+rvanilla08)^0.5)/A21stdlife))</f>
        <v>0</v>
      </c>
      <c r="BH385" s="251">
        <f ca="1">IF(A21stdlife="n/a","n/a",IF(BH$3&gt;(A21stdlife+$E385),('PTRM input'!$N$405*(1+rvanilla08)^0.5)-SUM($N385:BG385),('PTRM input'!$N$405*(1+rvanilla08)^0.5)/A21stdlife))</f>
        <v>0</v>
      </c>
      <c r="BI385" s="251">
        <f ca="1">IF(A21stdlife="n/a","n/a",IF(BI$3&gt;(A21stdlife+$E385),('PTRM input'!$N$405*(1+rvanilla08)^0.5)-SUM($N385:BH385),('PTRM input'!$N$405*(1+rvanilla08)^0.5)/A21stdlife))</f>
        <v>0</v>
      </c>
      <c r="BJ385" s="116"/>
      <c r="BK385" s="116"/>
      <c r="BL385" s="116"/>
      <c r="BM385" s="116"/>
    </row>
    <row r="386" spans="1:65" hidden="1" outlineLevel="2">
      <c r="A386" s="116"/>
      <c r="B386" s="19"/>
      <c r="C386" s="18"/>
      <c r="D386" s="760"/>
      <c r="E386" s="86">
        <v>9</v>
      </c>
      <c r="F386" s="259"/>
      <c r="G386" s="434"/>
      <c r="H386" s="435"/>
      <c r="I386" s="435"/>
      <c r="J386" s="435"/>
      <c r="K386" s="435"/>
      <c r="L386" s="435"/>
      <c r="M386" s="435"/>
      <c r="N386" s="435"/>
      <c r="O386" s="619"/>
      <c r="P386" s="433">
        <f ca="1">IF(A21stdlife="n/a","n/a",IF(P$3&gt;(A21stdlife+$E386),('PTRM input'!$O$405*(1+rvanilla09)^0.5)-SUM($O386:O386),('PTRM input'!$O$405*(1+rvanilla09)^0.5)/A21stdlife))</f>
        <v>0</v>
      </c>
      <c r="Q386" s="433">
        <f ca="1">IF(A21stdlife="n/a","n/a",IF(Q$3&gt;(A21stdlife+$E386),('PTRM input'!$O$405*(1+rvanilla09)^0.5)-SUM($O386:P386),('PTRM input'!$O$405*(1+rvanilla09)^0.5)/A21stdlife))</f>
        <v>0</v>
      </c>
      <c r="R386" s="251">
        <f ca="1">IF(A21stdlife="n/a","n/a",IF(R$3&gt;(A21stdlife+$E386),('PTRM input'!$O$405*(1+rvanilla09)^0.5)-SUM($O386:Q386),('PTRM input'!$O$405*(1+rvanilla09)^0.5)/A21stdlife))</f>
        <v>0</v>
      </c>
      <c r="S386" s="251">
        <f ca="1">IF(A21stdlife="n/a","n/a",IF(S$3&gt;(A21stdlife+$E386),('PTRM input'!$O$405*(1+rvanilla09)^0.5)-SUM($O386:R386),('PTRM input'!$O$405*(1+rvanilla09)^0.5)/A21stdlife))</f>
        <v>0</v>
      </c>
      <c r="T386" s="251">
        <f ca="1">IF(A21stdlife="n/a","n/a",IF(T$3&gt;(A21stdlife+$E386),('PTRM input'!$O$405*(1+rvanilla09)^0.5)-SUM($O386:S386),('PTRM input'!$O$405*(1+rvanilla09)^0.5)/A21stdlife))</f>
        <v>0</v>
      </c>
      <c r="U386" s="251">
        <f ca="1">IF(A21stdlife="n/a","n/a",IF(U$3&gt;(A21stdlife+$E386),('PTRM input'!$O$405*(1+rvanilla09)^0.5)-SUM($O386:T386),('PTRM input'!$O$405*(1+rvanilla09)^0.5)/A21stdlife))</f>
        <v>0</v>
      </c>
      <c r="V386" s="251">
        <f ca="1">IF(A21stdlife="n/a","n/a",IF(V$3&gt;(A21stdlife+$E386),('PTRM input'!$O$405*(1+rvanilla09)^0.5)-SUM($O386:U386),('PTRM input'!$O$405*(1+rvanilla09)^0.5)/A21stdlife))</f>
        <v>0</v>
      </c>
      <c r="W386" s="251">
        <f ca="1">IF(A21stdlife="n/a","n/a",IF(W$3&gt;(A21stdlife+$E386),('PTRM input'!$O$405*(1+rvanilla09)^0.5)-SUM($O386:V386),('PTRM input'!$O$405*(1+rvanilla09)^0.5)/A21stdlife))</f>
        <v>0</v>
      </c>
      <c r="X386" s="251">
        <f ca="1">IF(A21stdlife="n/a","n/a",IF(X$3&gt;(A21stdlife+$E386),('PTRM input'!$O$405*(1+rvanilla09)^0.5)-SUM($O386:W386),('PTRM input'!$O$405*(1+rvanilla09)^0.5)/A21stdlife))</f>
        <v>0</v>
      </c>
      <c r="Y386" s="251">
        <f ca="1">IF(A21stdlife="n/a","n/a",IF(Y$3&gt;(A21stdlife+$E386),('PTRM input'!$O$405*(1+rvanilla09)^0.5)-SUM($O386:X386),('PTRM input'!$O$405*(1+rvanilla09)^0.5)/A21stdlife))</f>
        <v>0</v>
      </c>
      <c r="Z386" s="251">
        <f ca="1">IF(A21stdlife="n/a","n/a",IF(Z$3&gt;(A21stdlife+$E386),('PTRM input'!$O$405*(1+rvanilla09)^0.5)-SUM($O386:Y386),('PTRM input'!$O$405*(1+rvanilla09)^0.5)/A21stdlife))</f>
        <v>0</v>
      </c>
      <c r="AA386" s="251">
        <f ca="1">IF(A21stdlife="n/a","n/a",IF(AA$3&gt;(A21stdlife+$E386),('PTRM input'!$O$405*(1+rvanilla09)^0.5)-SUM($O386:Z386),('PTRM input'!$O$405*(1+rvanilla09)^0.5)/A21stdlife))</f>
        <v>0</v>
      </c>
      <c r="AB386" s="251">
        <f ca="1">IF(A21stdlife="n/a","n/a",IF(AB$3&gt;(A21stdlife+$E386),('PTRM input'!$O$405*(1+rvanilla09)^0.5)-SUM($O386:AA386),('PTRM input'!$O$405*(1+rvanilla09)^0.5)/A21stdlife))</f>
        <v>0</v>
      </c>
      <c r="AC386" s="251">
        <f ca="1">IF(A21stdlife="n/a","n/a",IF(AC$3&gt;(A21stdlife+$E386),('PTRM input'!$O$405*(1+rvanilla09)^0.5)-SUM($O386:AB386),('PTRM input'!$O$405*(1+rvanilla09)^0.5)/A21stdlife))</f>
        <v>0</v>
      </c>
      <c r="AD386" s="251">
        <f ca="1">IF(A21stdlife="n/a","n/a",IF(AD$3&gt;(A21stdlife+$E386),('PTRM input'!$O$405*(1+rvanilla09)^0.5)-SUM($O386:AC386),('PTRM input'!$O$405*(1+rvanilla09)^0.5)/A21stdlife))</f>
        <v>0</v>
      </c>
      <c r="AE386" s="251">
        <f ca="1">IF(A21stdlife="n/a","n/a",IF(AE$3&gt;(A21stdlife+$E386),('PTRM input'!$O$405*(1+rvanilla09)^0.5)-SUM($O386:AD386),('PTRM input'!$O$405*(1+rvanilla09)^0.5)/A21stdlife))</f>
        <v>0</v>
      </c>
      <c r="AF386" s="251">
        <f ca="1">IF(A21stdlife="n/a","n/a",IF(AF$3&gt;(A21stdlife+$E386),('PTRM input'!$O$405*(1+rvanilla09)^0.5)-SUM($O386:AE386),('PTRM input'!$O$405*(1+rvanilla09)^0.5)/A21stdlife))</f>
        <v>0</v>
      </c>
      <c r="AG386" s="251">
        <f ca="1">IF(A21stdlife="n/a","n/a",IF(AG$3&gt;(A21stdlife+$E386),('PTRM input'!$O$405*(1+rvanilla09)^0.5)-SUM($O386:AF386),('PTRM input'!$O$405*(1+rvanilla09)^0.5)/A21stdlife))</f>
        <v>0</v>
      </c>
      <c r="AH386" s="251">
        <f ca="1">IF(A21stdlife="n/a","n/a",IF(AH$3&gt;(A21stdlife+$E386),('PTRM input'!$O$405*(1+rvanilla09)^0.5)-SUM($O386:AG386),('PTRM input'!$O$405*(1+rvanilla09)^0.5)/A21stdlife))</f>
        <v>0</v>
      </c>
      <c r="AI386" s="251">
        <f ca="1">IF(A21stdlife="n/a","n/a",IF(AI$3&gt;(A21stdlife+$E386),('PTRM input'!$O$405*(1+rvanilla09)^0.5)-SUM($O386:AH386),('PTRM input'!$O$405*(1+rvanilla09)^0.5)/A21stdlife))</f>
        <v>0</v>
      </c>
      <c r="AJ386" s="251">
        <f ca="1">IF(A21stdlife="n/a","n/a",IF(AJ$3&gt;(A21stdlife+$E386),('PTRM input'!$O$405*(1+rvanilla09)^0.5)-SUM($O386:AI386),('PTRM input'!$O$405*(1+rvanilla09)^0.5)/A21stdlife))</f>
        <v>0</v>
      </c>
      <c r="AK386" s="251">
        <f ca="1">IF(A21stdlife="n/a","n/a",IF(AK$3&gt;(A21stdlife+$E386),('PTRM input'!$O$405*(1+rvanilla09)^0.5)-SUM($O386:AJ386),('PTRM input'!$O$405*(1+rvanilla09)^0.5)/A21stdlife))</f>
        <v>0</v>
      </c>
      <c r="AL386" s="251">
        <f ca="1">IF(A21stdlife="n/a","n/a",IF(AL$3&gt;(A21stdlife+$E386),('PTRM input'!$O$405*(1+rvanilla09)^0.5)-SUM($O386:AK386),('PTRM input'!$O$405*(1+rvanilla09)^0.5)/A21stdlife))</f>
        <v>0</v>
      </c>
      <c r="AM386" s="251">
        <f ca="1">IF(A21stdlife="n/a","n/a",IF(AM$3&gt;(A21stdlife+$E386),('PTRM input'!$O$405*(1+rvanilla09)^0.5)-SUM($O386:AL386),('PTRM input'!$O$405*(1+rvanilla09)^0.5)/A21stdlife))</f>
        <v>0</v>
      </c>
      <c r="AN386" s="251">
        <f ca="1">IF(A21stdlife="n/a","n/a",IF(AN$3&gt;(A21stdlife+$E386),('PTRM input'!$O$405*(1+rvanilla09)^0.5)-SUM($O386:AM386),('PTRM input'!$O$405*(1+rvanilla09)^0.5)/A21stdlife))</f>
        <v>0</v>
      </c>
      <c r="AO386" s="251">
        <f ca="1">IF(A21stdlife="n/a","n/a",IF(AO$3&gt;(A21stdlife+$E386),('PTRM input'!$O$405*(1+rvanilla09)^0.5)-SUM($O386:AN386),('PTRM input'!$O$405*(1+rvanilla09)^0.5)/A21stdlife))</f>
        <v>0</v>
      </c>
      <c r="AP386" s="251">
        <f ca="1">IF(A21stdlife="n/a","n/a",IF(AP$3&gt;(A21stdlife+$E386),('PTRM input'!$O$405*(1+rvanilla09)^0.5)-SUM($O386:AO386),('PTRM input'!$O$405*(1+rvanilla09)^0.5)/A21stdlife))</f>
        <v>0</v>
      </c>
      <c r="AQ386" s="251">
        <f ca="1">IF(A21stdlife="n/a","n/a",IF(AQ$3&gt;(A21stdlife+$E386),('PTRM input'!$O$405*(1+rvanilla09)^0.5)-SUM($O386:AP386),('PTRM input'!$O$405*(1+rvanilla09)^0.5)/A21stdlife))</f>
        <v>0</v>
      </c>
      <c r="AR386" s="251">
        <f ca="1">IF(A21stdlife="n/a","n/a",IF(AR$3&gt;(A21stdlife+$E386),('PTRM input'!$O$405*(1+rvanilla09)^0.5)-SUM($O386:AQ386),('PTRM input'!$O$405*(1+rvanilla09)^0.5)/A21stdlife))</f>
        <v>0</v>
      </c>
      <c r="AS386" s="251">
        <f ca="1">IF(A21stdlife="n/a","n/a",IF(AS$3&gt;(A21stdlife+$E386),('PTRM input'!$O$405*(1+rvanilla09)^0.5)-SUM($O386:AR386),('PTRM input'!$O$405*(1+rvanilla09)^0.5)/A21stdlife))</f>
        <v>0</v>
      </c>
      <c r="AT386" s="251">
        <f ca="1">IF(A21stdlife="n/a","n/a",IF(AT$3&gt;(A21stdlife+$E386),('PTRM input'!$O$405*(1+rvanilla09)^0.5)-SUM($O386:AS386),('PTRM input'!$O$405*(1+rvanilla09)^0.5)/A21stdlife))</f>
        <v>0</v>
      </c>
      <c r="AU386" s="251">
        <f ca="1">IF(A21stdlife="n/a","n/a",IF(AU$3&gt;(A21stdlife+$E386),('PTRM input'!$O$405*(1+rvanilla09)^0.5)-SUM($O386:AT386),('PTRM input'!$O$405*(1+rvanilla09)^0.5)/A21stdlife))</f>
        <v>0</v>
      </c>
      <c r="AV386" s="251">
        <f ca="1">IF(A21stdlife="n/a","n/a",IF(AV$3&gt;(A21stdlife+$E386),('PTRM input'!$O$405*(1+rvanilla09)^0.5)-SUM($O386:AU386),('PTRM input'!$O$405*(1+rvanilla09)^0.5)/A21stdlife))</f>
        <v>0</v>
      </c>
      <c r="AW386" s="251">
        <f ca="1">IF(A21stdlife="n/a","n/a",IF(AW$3&gt;(A21stdlife+$E386),('PTRM input'!$O$405*(1+rvanilla09)^0.5)-SUM($O386:AV386),('PTRM input'!$O$405*(1+rvanilla09)^0.5)/A21stdlife))</f>
        <v>0</v>
      </c>
      <c r="AX386" s="251">
        <f ca="1">IF(A21stdlife="n/a","n/a",IF(AX$3&gt;(A21stdlife+$E386),('PTRM input'!$O$405*(1+rvanilla09)^0.5)-SUM($O386:AW386),('PTRM input'!$O$405*(1+rvanilla09)^0.5)/A21stdlife))</f>
        <v>0</v>
      </c>
      <c r="AY386" s="251">
        <f ca="1">IF(A21stdlife="n/a","n/a",IF(AY$3&gt;(A21stdlife+$E386),('PTRM input'!$O$405*(1+rvanilla09)^0.5)-SUM($O386:AX386),('PTRM input'!$O$405*(1+rvanilla09)^0.5)/A21stdlife))</f>
        <v>0</v>
      </c>
      <c r="AZ386" s="251">
        <f ca="1">IF(A21stdlife="n/a","n/a",IF(AZ$3&gt;(A21stdlife+$E386),('PTRM input'!$O$405*(1+rvanilla09)^0.5)-SUM($O386:AY386),('PTRM input'!$O$405*(1+rvanilla09)^0.5)/A21stdlife))</f>
        <v>0</v>
      </c>
      <c r="BA386" s="251">
        <f ca="1">IF(A21stdlife="n/a","n/a",IF(BA$3&gt;(A21stdlife+$E386),('PTRM input'!$O$405*(1+rvanilla09)^0.5)-SUM($O386:AZ386),('PTRM input'!$O$405*(1+rvanilla09)^0.5)/A21stdlife))</f>
        <v>0</v>
      </c>
      <c r="BB386" s="251">
        <f ca="1">IF(A21stdlife="n/a","n/a",IF(BB$3&gt;(A21stdlife+$E386),('PTRM input'!$O$405*(1+rvanilla09)^0.5)-SUM($O386:BA386),('PTRM input'!$O$405*(1+rvanilla09)^0.5)/A21stdlife))</f>
        <v>0</v>
      </c>
      <c r="BC386" s="251">
        <f ca="1">IF(A21stdlife="n/a","n/a",IF(BC$3&gt;(A21stdlife+$E386),('PTRM input'!$O$405*(1+rvanilla09)^0.5)-SUM($O386:BB386),('PTRM input'!$O$405*(1+rvanilla09)^0.5)/A21stdlife))</f>
        <v>0</v>
      </c>
      <c r="BD386" s="251">
        <f ca="1">IF(A21stdlife="n/a","n/a",IF(BD$3&gt;(A21stdlife+$E386),('PTRM input'!$O$405*(1+rvanilla09)^0.5)-SUM($O386:BC386),('PTRM input'!$O$405*(1+rvanilla09)^0.5)/A21stdlife))</f>
        <v>0</v>
      </c>
      <c r="BE386" s="251">
        <f ca="1">IF(A21stdlife="n/a","n/a",IF(BE$3&gt;(A21stdlife+$E386),('PTRM input'!$O$405*(1+rvanilla09)^0.5)-SUM($O386:BD386),('PTRM input'!$O$405*(1+rvanilla09)^0.5)/A21stdlife))</f>
        <v>0</v>
      </c>
      <c r="BF386" s="251">
        <f ca="1">IF(A21stdlife="n/a","n/a",IF(BF$3&gt;(A21stdlife+$E386),('PTRM input'!$O$405*(1+rvanilla09)^0.5)-SUM($O386:BE386),('PTRM input'!$O$405*(1+rvanilla09)^0.5)/A21stdlife))</f>
        <v>0</v>
      </c>
      <c r="BG386" s="251">
        <f ca="1">IF(A21stdlife="n/a","n/a",IF(BG$3&gt;(A21stdlife+$E386),('PTRM input'!$O$405*(1+rvanilla09)^0.5)-SUM($O386:BF386),('PTRM input'!$O$405*(1+rvanilla09)^0.5)/A21stdlife))</f>
        <v>0</v>
      </c>
      <c r="BH386" s="251">
        <f ca="1">IF(A21stdlife="n/a","n/a",IF(BH$3&gt;(A21stdlife+$E386),('PTRM input'!$O$405*(1+rvanilla09)^0.5)-SUM($O386:BG386),('PTRM input'!$O$405*(1+rvanilla09)^0.5)/A21stdlife))</f>
        <v>0</v>
      </c>
      <c r="BI386" s="251">
        <f ca="1">IF(A21stdlife="n/a","n/a",IF(BI$3&gt;(A21stdlife+$E386),('PTRM input'!$O$405*(1+rvanilla09)^0.5)-SUM($O386:BH386),('PTRM input'!$O$405*(1+rvanilla09)^0.5)/A21stdlife))</f>
        <v>0</v>
      </c>
      <c r="BJ386" s="116"/>
      <c r="BK386" s="116"/>
      <c r="BL386" s="116"/>
      <c r="BM386" s="116"/>
    </row>
    <row r="387" spans="1:65" hidden="1" outlineLevel="2">
      <c r="A387" s="116"/>
      <c r="B387" s="19"/>
      <c r="C387" s="18"/>
      <c r="D387" s="760"/>
      <c r="E387" s="87">
        <v>10</v>
      </c>
      <c r="F387" s="259"/>
      <c r="G387" s="434"/>
      <c r="H387" s="435"/>
      <c r="I387" s="435"/>
      <c r="J387" s="435"/>
      <c r="K387" s="435"/>
      <c r="L387" s="435"/>
      <c r="M387" s="435"/>
      <c r="N387" s="435"/>
      <c r="O387" s="435"/>
      <c r="P387" s="619"/>
      <c r="Q387" s="433">
        <f ca="1">IF(A21stdlife="n/a","n/a",IF(Q$3&gt;(A21stdlife+$E387),('PTRM input'!$P$405*(1+rvanilla10)^0.5)-SUM($P387:P387),('PTRM input'!$P$405*(1+rvanilla10)^0.5)/A21stdlife))</f>
        <v>0</v>
      </c>
      <c r="R387" s="251">
        <f ca="1">IF(A21stdlife="n/a","n/a",IF(R$3&gt;(A21stdlife+$E387),('PTRM input'!$P$405*(1+rvanilla10)^0.5)-SUM($P387:Q387),('PTRM input'!$P$405*(1+rvanilla10)^0.5)/A21stdlife))</f>
        <v>0</v>
      </c>
      <c r="S387" s="251">
        <f ca="1">IF(A21stdlife="n/a","n/a",IF(S$3&gt;(A21stdlife+$E387),('PTRM input'!$P$405*(1+rvanilla10)^0.5)-SUM($P387:R387),('PTRM input'!$P$405*(1+rvanilla10)^0.5)/A21stdlife))</f>
        <v>0</v>
      </c>
      <c r="T387" s="251">
        <f ca="1">IF(A21stdlife="n/a","n/a",IF(T$3&gt;(A21stdlife+$E387),('PTRM input'!$P$405*(1+rvanilla10)^0.5)-SUM($P387:S387),('PTRM input'!$P$405*(1+rvanilla10)^0.5)/A21stdlife))</f>
        <v>0</v>
      </c>
      <c r="U387" s="251">
        <f ca="1">IF(A21stdlife="n/a","n/a",IF(U$3&gt;(A21stdlife+$E387),('PTRM input'!$P$405*(1+rvanilla10)^0.5)-SUM($P387:T387),('PTRM input'!$P$405*(1+rvanilla10)^0.5)/A21stdlife))</f>
        <v>0</v>
      </c>
      <c r="V387" s="251">
        <f ca="1">IF(A21stdlife="n/a","n/a",IF(V$3&gt;(A21stdlife+$E387),('PTRM input'!$P$405*(1+rvanilla10)^0.5)-SUM($P387:U387),('PTRM input'!$P$405*(1+rvanilla10)^0.5)/A21stdlife))</f>
        <v>0</v>
      </c>
      <c r="W387" s="251">
        <f ca="1">IF(A21stdlife="n/a","n/a",IF(W$3&gt;(A21stdlife+$E387),('PTRM input'!$P$405*(1+rvanilla10)^0.5)-SUM($P387:V387),('PTRM input'!$P$405*(1+rvanilla10)^0.5)/A21stdlife))</f>
        <v>0</v>
      </c>
      <c r="X387" s="251">
        <f ca="1">IF(A21stdlife="n/a","n/a",IF(X$3&gt;(A21stdlife+$E387),('PTRM input'!$P$405*(1+rvanilla10)^0.5)-SUM($P387:W387),('PTRM input'!$P$405*(1+rvanilla10)^0.5)/A21stdlife))</f>
        <v>0</v>
      </c>
      <c r="Y387" s="251">
        <f ca="1">IF(A21stdlife="n/a","n/a",IF(Y$3&gt;(A21stdlife+$E387),('PTRM input'!$P$405*(1+rvanilla10)^0.5)-SUM($P387:X387),('PTRM input'!$P$405*(1+rvanilla10)^0.5)/A21stdlife))</f>
        <v>0</v>
      </c>
      <c r="Z387" s="251">
        <f ca="1">IF(A21stdlife="n/a","n/a",IF(Z$3&gt;(A21stdlife+$E387),('PTRM input'!$P$405*(1+rvanilla10)^0.5)-SUM($P387:Y387),('PTRM input'!$P$405*(1+rvanilla10)^0.5)/A21stdlife))</f>
        <v>0</v>
      </c>
      <c r="AA387" s="251">
        <f ca="1">IF(A21stdlife="n/a","n/a",IF(AA$3&gt;(A21stdlife+$E387),('PTRM input'!$P$405*(1+rvanilla10)^0.5)-SUM($P387:Z387),('PTRM input'!$P$405*(1+rvanilla10)^0.5)/A21stdlife))</f>
        <v>0</v>
      </c>
      <c r="AB387" s="251">
        <f ca="1">IF(A21stdlife="n/a","n/a",IF(AB$3&gt;(A21stdlife+$E387),('PTRM input'!$P$405*(1+rvanilla10)^0.5)-SUM($P387:AA387),('PTRM input'!$P$405*(1+rvanilla10)^0.5)/A21stdlife))</f>
        <v>0</v>
      </c>
      <c r="AC387" s="251">
        <f ca="1">IF(A21stdlife="n/a","n/a",IF(AC$3&gt;(A21stdlife+$E387),('PTRM input'!$P$405*(1+rvanilla10)^0.5)-SUM($P387:AB387),('PTRM input'!$P$405*(1+rvanilla10)^0.5)/A21stdlife))</f>
        <v>0</v>
      </c>
      <c r="AD387" s="251">
        <f ca="1">IF(A21stdlife="n/a","n/a",IF(AD$3&gt;(A21stdlife+$E387),('PTRM input'!$P$405*(1+rvanilla10)^0.5)-SUM($P387:AC387),('PTRM input'!$P$405*(1+rvanilla10)^0.5)/A21stdlife))</f>
        <v>0</v>
      </c>
      <c r="AE387" s="251">
        <f ca="1">IF(A21stdlife="n/a","n/a",IF(AE$3&gt;(A21stdlife+$E387),('PTRM input'!$P$405*(1+rvanilla10)^0.5)-SUM($P387:AD387),('PTRM input'!$P$405*(1+rvanilla10)^0.5)/A21stdlife))</f>
        <v>0</v>
      </c>
      <c r="AF387" s="251">
        <f ca="1">IF(A21stdlife="n/a","n/a",IF(AF$3&gt;(A21stdlife+$E387),('PTRM input'!$P$405*(1+rvanilla10)^0.5)-SUM($P387:AE387),('PTRM input'!$P$405*(1+rvanilla10)^0.5)/A21stdlife))</f>
        <v>0</v>
      </c>
      <c r="AG387" s="251">
        <f ca="1">IF(A21stdlife="n/a","n/a",IF(AG$3&gt;(A21stdlife+$E387),('PTRM input'!$P$405*(1+rvanilla10)^0.5)-SUM($P387:AF387),('PTRM input'!$P$405*(1+rvanilla10)^0.5)/A21stdlife))</f>
        <v>0</v>
      </c>
      <c r="AH387" s="251">
        <f ca="1">IF(A21stdlife="n/a","n/a",IF(AH$3&gt;(A21stdlife+$E387),('PTRM input'!$P$405*(1+rvanilla10)^0.5)-SUM($P387:AG387),('PTRM input'!$P$405*(1+rvanilla10)^0.5)/A21stdlife))</f>
        <v>0</v>
      </c>
      <c r="AI387" s="251">
        <f ca="1">IF(A21stdlife="n/a","n/a",IF(AI$3&gt;(A21stdlife+$E387),('PTRM input'!$P$405*(1+rvanilla10)^0.5)-SUM($P387:AH387),('PTRM input'!$P$405*(1+rvanilla10)^0.5)/A21stdlife))</f>
        <v>0</v>
      </c>
      <c r="AJ387" s="251">
        <f ca="1">IF(A21stdlife="n/a","n/a",IF(AJ$3&gt;(A21stdlife+$E387),('PTRM input'!$P$405*(1+rvanilla10)^0.5)-SUM($P387:AI387),('PTRM input'!$P$405*(1+rvanilla10)^0.5)/A21stdlife))</f>
        <v>0</v>
      </c>
      <c r="AK387" s="251">
        <f ca="1">IF(A21stdlife="n/a","n/a",IF(AK$3&gt;(A21stdlife+$E387),('PTRM input'!$P$405*(1+rvanilla10)^0.5)-SUM($P387:AJ387),('PTRM input'!$P$405*(1+rvanilla10)^0.5)/A21stdlife))</f>
        <v>0</v>
      </c>
      <c r="AL387" s="251">
        <f ca="1">IF(A21stdlife="n/a","n/a",IF(AL$3&gt;(A21stdlife+$E387),('PTRM input'!$P$405*(1+rvanilla10)^0.5)-SUM($P387:AK387),('PTRM input'!$P$405*(1+rvanilla10)^0.5)/A21stdlife))</f>
        <v>0</v>
      </c>
      <c r="AM387" s="251">
        <f ca="1">IF(A21stdlife="n/a","n/a",IF(AM$3&gt;(A21stdlife+$E387),('PTRM input'!$P$405*(1+rvanilla10)^0.5)-SUM($P387:AL387),('PTRM input'!$P$405*(1+rvanilla10)^0.5)/A21stdlife))</f>
        <v>0</v>
      </c>
      <c r="AN387" s="251">
        <f ca="1">IF(A21stdlife="n/a","n/a",IF(AN$3&gt;(A21stdlife+$E387),('PTRM input'!$P$405*(1+rvanilla10)^0.5)-SUM($P387:AM387),('PTRM input'!$P$405*(1+rvanilla10)^0.5)/A21stdlife))</f>
        <v>0</v>
      </c>
      <c r="AO387" s="251">
        <f ca="1">IF(A21stdlife="n/a","n/a",IF(AO$3&gt;(A21stdlife+$E387),('PTRM input'!$P$405*(1+rvanilla10)^0.5)-SUM($P387:AN387),('PTRM input'!$P$405*(1+rvanilla10)^0.5)/A21stdlife))</f>
        <v>0</v>
      </c>
      <c r="AP387" s="251">
        <f ca="1">IF(A21stdlife="n/a","n/a",IF(AP$3&gt;(A21stdlife+$E387),('PTRM input'!$P$405*(1+rvanilla10)^0.5)-SUM($P387:AO387),('PTRM input'!$P$405*(1+rvanilla10)^0.5)/A21stdlife))</f>
        <v>0</v>
      </c>
      <c r="AQ387" s="251">
        <f ca="1">IF(A21stdlife="n/a","n/a",IF(AQ$3&gt;(A21stdlife+$E387),('PTRM input'!$P$405*(1+rvanilla10)^0.5)-SUM($P387:AP387),('PTRM input'!$P$405*(1+rvanilla10)^0.5)/A21stdlife))</f>
        <v>0</v>
      </c>
      <c r="AR387" s="251">
        <f ca="1">IF(A21stdlife="n/a","n/a",IF(AR$3&gt;(A21stdlife+$E387),('PTRM input'!$P$405*(1+rvanilla10)^0.5)-SUM($P387:AQ387),('PTRM input'!$P$405*(1+rvanilla10)^0.5)/A21stdlife))</f>
        <v>0</v>
      </c>
      <c r="AS387" s="251">
        <f ca="1">IF(A21stdlife="n/a","n/a",IF(AS$3&gt;(A21stdlife+$E387),('PTRM input'!$P$405*(1+rvanilla10)^0.5)-SUM($P387:AR387),('PTRM input'!$P$405*(1+rvanilla10)^0.5)/A21stdlife))</f>
        <v>0</v>
      </c>
      <c r="AT387" s="251">
        <f ca="1">IF(A21stdlife="n/a","n/a",IF(AT$3&gt;(A21stdlife+$E387),('PTRM input'!$P$405*(1+rvanilla10)^0.5)-SUM($P387:AS387),('PTRM input'!$P$405*(1+rvanilla10)^0.5)/A21stdlife))</f>
        <v>0</v>
      </c>
      <c r="AU387" s="251">
        <f ca="1">IF(A21stdlife="n/a","n/a",IF(AU$3&gt;(A21stdlife+$E387),('PTRM input'!$P$405*(1+rvanilla10)^0.5)-SUM($P387:AT387),('PTRM input'!$P$405*(1+rvanilla10)^0.5)/A21stdlife))</f>
        <v>0</v>
      </c>
      <c r="AV387" s="251">
        <f ca="1">IF(A21stdlife="n/a","n/a",IF(AV$3&gt;(A21stdlife+$E387),('PTRM input'!$P$405*(1+rvanilla10)^0.5)-SUM($P387:AU387),('PTRM input'!$P$405*(1+rvanilla10)^0.5)/A21stdlife))</f>
        <v>0</v>
      </c>
      <c r="AW387" s="251">
        <f ca="1">IF(A21stdlife="n/a","n/a",IF(AW$3&gt;(A21stdlife+$E387),('PTRM input'!$P$405*(1+rvanilla10)^0.5)-SUM($P387:AV387),('PTRM input'!$P$405*(1+rvanilla10)^0.5)/A21stdlife))</f>
        <v>0</v>
      </c>
      <c r="AX387" s="251">
        <f ca="1">IF(A21stdlife="n/a","n/a",IF(AX$3&gt;(A21stdlife+$E387),('PTRM input'!$P$405*(1+rvanilla10)^0.5)-SUM($P387:AW387),('PTRM input'!$P$405*(1+rvanilla10)^0.5)/A21stdlife))</f>
        <v>0</v>
      </c>
      <c r="AY387" s="251">
        <f ca="1">IF(A21stdlife="n/a","n/a",IF(AY$3&gt;(A21stdlife+$E387),('PTRM input'!$P$405*(1+rvanilla10)^0.5)-SUM($P387:AX387),('PTRM input'!$P$405*(1+rvanilla10)^0.5)/A21stdlife))</f>
        <v>0</v>
      </c>
      <c r="AZ387" s="251">
        <f ca="1">IF(A21stdlife="n/a","n/a",IF(AZ$3&gt;(A21stdlife+$E387),('PTRM input'!$P$405*(1+rvanilla10)^0.5)-SUM($P387:AY387),('PTRM input'!$P$405*(1+rvanilla10)^0.5)/A21stdlife))</f>
        <v>0</v>
      </c>
      <c r="BA387" s="251">
        <f ca="1">IF(A21stdlife="n/a","n/a",IF(BA$3&gt;(A21stdlife+$E387),('PTRM input'!$P$405*(1+rvanilla10)^0.5)-SUM($P387:AZ387),('PTRM input'!$P$405*(1+rvanilla10)^0.5)/A21stdlife))</f>
        <v>0</v>
      </c>
      <c r="BB387" s="251">
        <f ca="1">IF(A21stdlife="n/a","n/a",IF(BB$3&gt;(A21stdlife+$E387),('PTRM input'!$P$405*(1+rvanilla10)^0.5)-SUM($P387:BA387),('PTRM input'!$P$405*(1+rvanilla10)^0.5)/A21stdlife))</f>
        <v>0</v>
      </c>
      <c r="BC387" s="251">
        <f ca="1">IF(A21stdlife="n/a","n/a",IF(BC$3&gt;(A21stdlife+$E387),('PTRM input'!$P$405*(1+rvanilla10)^0.5)-SUM($P387:BB387),('PTRM input'!$P$405*(1+rvanilla10)^0.5)/A21stdlife))</f>
        <v>0</v>
      </c>
      <c r="BD387" s="251">
        <f ca="1">IF(A21stdlife="n/a","n/a",IF(BD$3&gt;(A21stdlife+$E387),('PTRM input'!$P$405*(1+rvanilla10)^0.5)-SUM($P387:BC387),('PTRM input'!$P$405*(1+rvanilla10)^0.5)/A21stdlife))</f>
        <v>0</v>
      </c>
      <c r="BE387" s="251">
        <f ca="1">IF(A21stdlife="n/a","n/a",IF(BE$3&gt;(A21stdlife+$E387),('PTRM input'!$P$405*(1+rvanilla10)^0.5)-SUM($P387:BD387),('PTRM input'!$P$405*(1+rvanilla10)^0.5)/A21stdlife))</f>
        <v>0</v>
      </c>
      <c r="BF387" s="251">
        <f ca="1">IF(A21stdlife="n/a","n/a",IF(BF$3&gt;(A21stdlife+$E387),('PTRM input'!$P$405*(1+rvanilla10)^0.5)-SUM($P387:BE387),('PTRM input'!$P$405*(1+rvanilla10)^0.5)/A21stdlife))</f>
        <v>0</v>
      </c>
      <c r="BG387" s="251">
        <f ca="1">IF(A21stdlife="n/a","n/a",IF(BG$3&gt;(A21stdlife+$E387),('PTRM input'!$P$405*(1+rvanilla10)^0.5)-SUM($P387:BF387),('PTRM input'!$P$405*(1+rvanilla10)^0.5)/A21stdlife))</f>
        <v>0</v>
      </c>
      <c r="BH387" s="251">
        <f ca="1">IF(A21stdlife="n/a","n/a",IF(BH$3&gt;(A21stdlife+$E387),('PTRM input'!$P$405*(1+rvanilla10)^0.5)-SUM($P387:BG387),('PTRM input'!$P$405*(1+rvanilla10)^0.5)/A21stdlife))</f>
        <v>0</v>
      </c>
      <c r="BI387" s="251">
        <f ca="1">IF(A21stdlife="n/a","n/a",IF(BI$3&gt;(A21stdlife+$E387),('PTRM input'!$P$405*(1+rvanilla10)^0.5)-SUM($P387:BH387),('PTRM input'!$P$405*(1+rvanilla10)^0.5)/A21stdlife))</f>
        <v>0</v>
      </c>
      <c r="BJ387" s="116"/>
      <c r="BK387" s="116"/>
      <c r="BL387" s="116"/>
      <c r="BM387" s="116"/>
    </row>
    <row r="388" spans="1:65" hidden="1" outlineLevel="1" collapsed="1">
      <c r="A388" s="116"/>
      <c r="B388" s="9"/>
      <c r="C388" s="19">
        <f>Asset21</f>
        <v>0</v>
      </c>
      <c r="D388" s="9"/>
      <c r="E388" s="9"/>
      <c r="F388" s="260"/>
      <c r="G388" s="261">
        <f t="shared" ref="G388:K388" si="116">SUM(G376:G387)</f>
        <v>0</v>
      </c>
      <c r="H388" s="261">
        <f t="shared" ca="1" si="116"/>
        <v>0</v>
      </c>
      <c r="I388" s="261">
        <f t="shared" ca="1" si="116"/>
        <v>0</v>
      </c>
      <c r="J388" s="261">
        <f t="shared" ca="1" si="116"/>
        <v>0</v>
      </c>
      <c r="K388" s="261">
        <f t="shared" ca="1" si="116"/>
        <v>0</v>
      </c>
      <c r="L388" s="261">
        <f t="shared" ref="L388:AL388" ca="1" si="117">SUM(L376:L387)</f>
        <v>0</v>
      </c>
      <c r="M388" s="261">
        <f t="shared" ca="1" si="117"/>
        <v>0</v>
      </c>
      <c r="N388" s="261">
        <f t="shared" ca="1" si="117"/>
        <v>0</v>
      </c>
      <c r="O388" s="261">
        <f t="shared" ca="1" si="117"/>
        <v>0</v>
      </c>
      <c r="P388" s="261">
        <f t="shared" ca="1" si="117"/>
        <v>0</v>
      </c>
      <c r="Q388" s="261">
        <f t="shared" ca="1" si="117"/>
        <v>0</v>
      </c>
      <c r="R388" s="371">
        <f t="shared" ca="1" si="117"/>
        <v>0</v>
      </c>
      <c r="S388" s="371">
        <f t="shared" ca="1" si="117"/>
        <v>0</v>
      </c>
      <c r="T388" s="371">
        <f t="shared" ca="1" si="117"/>
        <v>0</v>
      </c>
      <c r="U388" s="371">
        <f t="shared" ca="1" si="117"/>
        <v>0</v>
      </c>
      <c r="V388" s="371">
        <f t="shared" ca="1" si="117"/>
        <v>0</v>
      </c>
      <c r="W388" s="371">
        <f t="shared" ca="1" si="117"/>
        <v>0</v>
      </c>
      <c r="X388" s="371">
        <f t="shared" ca="1" si="117"/>
        <v>0</v>
      </c>
      <c r="Y388" s="371">
        <f t="shared" ca="1" si="117"/>
        <v>0</v>
      </c>
      <c r="Z388" s="371">
        <f t="shared" ca="1" si="117"/>
        <v>0</v>
      </c>
      <c r="AA388" s="371">
        <f t="shared" ca="1" si="117"/>
        <v>0</v>
      </c>
      <c r="AB388" s="371">
        <f t="shared" ca="1" si="117"/>
        <v>0</v>
      </c>
      <c r="AC388" s="371">
        <f t="shared" ca="1" si="117"/>
        <v>0</v>
      </c>
      <c r="AD388" s="371">
        <f t="shared" ca="1" si="117"/>
        <v>0</v>
      </c>
      <c r="AE388" s="371">
        <f t="shared" ca="1" si="117"/>
        <v>0</v>
      </c>
      <c r="AF388" s="371">
        <f t="shared" ca="1" si="117"/>
        <v>0</v>
      </c>
      <c r="AG388" s="371">
        <f t="shared" ca="1" si="117"/>
        <v>0</v>
      </c>
      <c r="AH388" s="371">
        <f t="shared" ca="1" si="117"/>
        <v>0</v>
      </c>
      <c r="AI388" s="371">
        <f t="shared" ca="1" si="117"/>
        <v>0</v>
      </c>
      <c r="AJ388" s="371">
        <f t="shared" ca="1" si="117"/>
        <v>0</v>
      </c>
      <c r="AK388" s="371">
        <f t="shared" ca="1" si="117"/>
        <v>0</v>
      </c>
      <c r="AL388" s="371">
        <f t="shared" ca="1" si="117"/>
        <v>0</v>
      </c>
      <c r="AM388" s="371">
        <f t="shared" ref="AM388:BI388" ca="1" si="118">SUM(AM376:AM387)</f>
        <v>0</v>
      </c>
      <c r="AN388" s="371">
        <f t="shared" ca="1" si="118"/>
        <v>0</v>
      </c>
      <c r="AO388" s="371">
        <f t="shared" ca="1" si="118"/>
        <v>0</v>
      </c>
      <c r="AP388" s="371">
        <f t="shared" ca="1" si="118"/>
        <v>0</v>
      </c>
      <c r="AQ388" s="371">
        <f t="shared" ca="1" si="118"/>
        <v>0</v>
      </c>
      <c r="AR388" s="371">
        <f t="shared" ca="1" si="118"/>
        <v>0</v>
      </c>
      <c r="AS388" s="371">
        <f t="shared" ca="1" si="118"/>
        <v>0</v>
      </c>
      <c r="AT388" s="371">
        <f t="shared" ca="1" si="118"/>
        <v>0</v>
      </c>
      <c r="AU388" s="371">
        <f t="shared" ca="1" si="118"/>
        <v>0</v>
      </c>
      <c r="AV388" s="371">
        <f t="shared" ca="1" si="118"/>
        <v>0</v>
      </c>
      <c r="AW388" s="371">
        <f t="shared" ca="1" si="118"/>
        <v>0</v>
      </c>
      <c r="AX388" s="371">
        <f t="shared" ca="1" si="118"/>
        <v>0</v>
      </c>
      <c r="AY388" s="371">
        <f t="shared" ca="1" si="118"/>
        <v>0</v>
      </c>
      <c r="AZ388" s="371">
        <f t="shared" ca="1" si="118"/>
        <v>0</v>
      </c>
      <c r="BA388" s="371">
        <f t="shared" ca="1" si="118"/>
        <v>0</v>
      </c>
      <c r="BB388" s="371">
        <f t="shared" ca="1" si="118"/>
        <v>0</v>
      </c>
      <c r="BC388" s="371">
        <f t="shared" ca="1" si="118"/>
        <v>0</v>
      </c>
      <c r="BD388" s="371">
        <f t="shared" ca="1" si="118"/>
        <v>0</v>
      </c>
      <c r="BE388" s="371">
        <f t="shared" ca="1" si="118"/>
        <v>0</v>
      </c>
      <c r="BF388" s="371">
        <f t="shared" ca="1" si="118"/>
        <v>0</v>
      </c>
      <c r="BG388" s="371">
        <f t="shared" ca="1" si="118"/>
        <v>0</v>
      </c>
      <c r="BH388" s="371">
        <f t="shared" ca="1" si="118"/>
        <v>0</v>
      </c>
      <c r="BI388" s="371">
        <f t="shared" ca="1" si="118"/>
        <v>0</v>
      </c>
      <c r="BJ388" s="116"/>
      <c r="BK388" s="116"/>
      <c r="BL388" s="116"/>
      <c r="BM388" s="116"/>
    </row>
    <row r="389" spans="1:65" hidden="1" outlineLevel="2">
      <c r="A389" s="116"/>
      <c r="B389" s="106">
        <f>C401</f>
        <v>0</v>
      </c>
      <c r="C389" s="614"/>
      <c r="D389" s="615" t="s">
        <v>236</v>
      </c>
      <c r="E389" s="614"/>
      <c r="F389" s="616"/>
      <c r="G389" s="617">
        <f>IF(('PTRM input'!$E$515='PTRM input'!$G$514),IF(G$3&gt;A22remlife,A22acvalue-SUM(F389:$F389),IF(A22remlife="N/A","n/a",A22acvalue/A22remlife)),'PTRM input'!G$541)</f>
        <v>0</v>
      </c>
      <c r="H389" s="617">
        <f>IF(('PTRM input'!$E$515='PTRM input'!$G$514),IF(H$3&gt;A22remlife,A22acvalue-SUM($F389:G389),IF(A22remlife="N/A","n/a",A22acvalue/A22remlife)),'PTRM input'!H$541)</f>
        <v>0</v>
      </c>
      <c r="I389" s="617">
        <f>IF(('PTRM input'!$E$515='PTRM input'!$G$514),IF(I$3&gt;A22remlife,A22acvalue-SUM($F389:H389),IF(A22remlife="N/A","n/a",A22acvalue/A22remlife)),'PTRM input'!I$541)</f>
        <v>0</v>
      </c>
      <c r="J389" s="617">
        <f>IF(('PTRM input'!$E$515='PTRM input'!$G$514),IF(J$3&gt;A22remlife,A22acvalue-SUM($F389:I389),IF(A22remlife="N/A","n/a",A22acvalue/A22remlife)),'PTRM input'!J$541)</f>
        <v>0</v>
      </c>
      <c r="K389" s="617">
        <f>IF(('PTRM input'!$E$515='PTRM input'!$G$514),IF(K$3&gt;A22remlife,A22acvalue-SUM($F389:J389),IF(A22remlife="N/A","n/a",A22acvalue/A22remlife)),'PTRM input'!K$541)</f>
        <v>0</v>
      </c>
      <c r="L389" s="617">
        <f>IF(('PTRM input'!$E$515='PTRM input'!$G$514),IF(L$3&gt;A22remlife,A22acvalue-SUM($F389:K389),IF(A22remlife="N/A","n/a",A22acvalue/A22remlife)),'PTRM input'!L$541)</f>
        <v>0</v>
      </c>
      <c r="M389" s="617">
        <f>IF(('PTRM input'!$E$515='PTRM input'!$G$514),IF(M$3&gt;A22remlife,A22acvalue-SUM($F389:L389),IF(A22remlife="N/A","n/a",A22acvalue/A22remlife)),'PTRM input'!M$541)</f>
        <v>0</v>
      </c>
      <c r="N389" s="617">
        <f>IF(('PTRM input'!$E$515='PTRM input'!$G$514),IF(N$3&gt;A22remlife,A22acvalue-SUM($F389:M389),IF(A22remlife="N/A","n/a",A22acvalue/A22remlife)),'PTRM input'!N$541)</f>
        <v>0</v>
      </c>
      <c r="O389" s="617">
        <f>IF(('PTRM input'!$E$515='PTRM input'!$G$514),IF(O$3&gt;A22remlife,A22acvalue-SUM($F389:N389),IF(A22remlife="N/A","n/a",A22acvalue/A22remlife)),'PTRM input'!O$541)</f>
        <v>0</v>
      </c>
      <c r="P389" s="617">
        <f>IF(('PTRM input'!$E$515='PTRM input'!$G$514),IF(P$3&gt;A22remlife,A22acvalue-SUM($F389:O389),IF(A22remlife="N/A","n/a",A22acvalue/A22remlife)),'PTRM input'!P$541)</f>
        <v>0</v>
      </c>
      <c r="Q389" s="617">
        <f>IF(('PTRM input'!$E$515='PTRM input'!$G$514),IF(Q$3&gt;A22remlife,A22acvalue-SUM($F389:P389),IF(A22remlife="N/A","n/a",A22acvalue/A22remlife)),'PTRM input'!Q$541)</f>
        <v>0</v>
      </c>
      <c r="R389" s="617">
        <f>IF(('PTRM input'!$E$515='PTRM input'!$G$514),IF(R$3&gt;A22remlife,A22acvalue-SUM($F389:Q389),IF(A22remlife="N/A","n/a",A22acvalue/A22remlife)),'PTRM input'!R$541)</f>
        <v>0</v>
      </c>
      <c r="S389" s="617">
        <f>IF(('PTRM input'!$E$515='PTRM input'!$G$514),IF(S$3&gt;A22remlife,A22acvalue-SUM($F389:R389),IF(A22remlife="N/A","n/a",A22acvalue/A22remlife)),'PTRM input'!S$541)</f>
        <v>0</v>
      </c>
      <c r="T389" s="617">
        <f>IF(('PTRM input'!$E$515='PTRM input'!$G$514),IF(T$3&gt;A22remlife,A22acvalue-SUM($F389:S389),IF(A22remlife="N/A","n/a",A22acvalue/A22remlife)),'PTRM input'!T$541)</f>
        <v>0</v>
      </c>
      <c r="U389" s="617">
        <f>IF(('PTRM input'!$E$515='PTRM input'!$G$514),IF(U$3&gt;A22remlife,A22acvalue-SUM($F389:T389),IF(A22remlife="N/A","n/a",A22acvalue/A22remlife)),'PTRM input'!U$541)</f>
        <v>0</v>
      </c>
      <c r="V389" s="617">
        <f>IF(('PTRM input'!$E$515='PTRM input'!$G$514),IF(V$3&gt;A22remlife,A22acvalue-SUM($F389:U389),IF(A22remlife="N/A","n/a",A22acvalue/A22remlife)),'PTRM input'!V$541)</f>
        <v>0</v>
      </c>
      <c r="W389" s="617">
        <f>IF(('PTRM input'!$E$515='PTRM input'!$G$514),IF(W$3&gt;A22remlife,A22acvalue-SUM($F389:V389),IF(A22remlife="N/A","n/a",A22acvalue/A22remlife)),'PTRM input'!W$541)</f>
        <v>0</v>
      </c>
      <c r="X389" s="617">
        <f>IF(('PTRM input'!$E$515='PTRM input'!$G$514),IF(X$3&gt;A22remlife,A22acvalue-SUM($F389:W389),IF(A22remlife="N/A","n/a",A22acvalue/A22remlife)),'PTRM input'!X$541)</f>
        <v>0</v>
      </c>
      <c r="Y389" s="617">
        <f>IF(('PTRM input'!$E$515='PTRM input'!$G$514),IF(Y$3&gt;A22remlife,A22acvalue-SUM($F389:X389),IF(A22remlife="N/A","n/a",A22acvalue/A22remlife)),'PTRM input'!Y$541)</f>
        <v>0</v>
      </c>
      <c r="Z389" s="617">
        <f>IF(('PTRM input'!$E$515='PTRM input'!$G$514),IF(Z$3&gt;A22remlife,A22acvalue-SUM($F389:Y389),IF(A22remlife="N/A","n/a",A22acvalue/A22remlife)),'PTRM input'!Z$541)</f>
        <v>0</v>
      </c>
      <c r="AA389" s="617">
        <f>IF(('PTRM input'!$E$515='PTRM input'!$G$514),IF(AA$3&gt;A22remlife,A22acvalue-SUM($F389:Z389),IF(A22remlife="N/A","n/a",A22acvalue/A22remlife)),'PTRM input'!AA$541)</f>
        <v>0</v>
      </c>
      <c r="AB389" s="617">
        <f>IF(('PTRM input'!$E$515='PTRM input'!$G$514),IF(AB$3&gt;A22remlife,A22acvalue-SUM($F389:AA389),IF(A22remlife="N/A","n/a",A22acvalue/A22remlife)),'PTRM input'!AB$541)</f>
        <v>0</v>
      </c>
      <c r="AC389" s="617">
        <f>IF(('PTRM input'!$E$515='PTRM input'!$G$514),IF(AC$3&gt;A22remlife,A22acvalue-SUM($F389:AB389),IF(A22remlife="N/A","n/a",A22acvalue/A22remlife)),'PTRM input'!AC$541)</f>
        <v>0</v>
      </c>
      <c r="AD389" s="617">
        <f>IF(('PTRM input'!$E$515='PTRM input'!$G$514),IF(AD$3&gt;A22remlife,A22acvalue-SUM($F389:AC389),IF(A22remlife="N/A","n/a",A22acvalue/A22remlife)),'PTRM input'!AD$541)</f>
        <v>0</v>
      </c>
      <c r="AE389" s="617">
        <f>IF(('PTRM input'!$E$515='PTRM input'!$G$514),IF(AE$3&gt;A22remlife,A22acvalue-SUM($F389:AD389),IF(A22remlife="N/A","n/a",A22acvalue/A22remlife)),'PTRM input'!AE$541)</f>
        <v>0</v>
      </c>
      <c r="AF389" s="617">
        <f>IF(('PTRM input'!$E$515='PTRM input'!$G$514),IF(AF$3&gt;A22remlife,A22acvalue-SUM($F389:AE389),IF(A22remlife="N/A","n/a",A22acvalue/A22remlife)),'PTRM input'!AF$541)</f>
        <v>0</v>
      </c>
      <c r="AG389" s="617">
        <f>IF(('PTRM input'!$E$515='PTRM input'!$G$514),IF(AG$3&gt;A22remlife,A22acvalue-SUM($F389:AF389),IF(A22remlife="N/A","n/a",A22acvalue/A22remlife)),'PTRM input'!AG$541)</f>
        <v>0</v>
      </c>
      <c r="AH389" s="617">
        <f>IF(('PTRM input'!$E$515='PTRM input'!$G$514),IF(AH$3&gt;A22remlife,A22acvalue-SUM($F389:AG389),IF(A22remlife="N/A","n/a",A22acvalue/A22remlife)),'PTRM input'!AH$541)</f>
        <v>0</v>
      </c>
      <c r="AI389" s="617">
        <f>IF(('PTRM input'!$E$515='PTRM input'!$G$514),IF(AI$3&gt;A22remlife,A22acvalue-SUM($F389:AH389),IF(A22remlife="N/A","n/a",A22acvalue/A22remlife)),'PTRM input'!AI$541)</f>
        <v>0</v>
      </c>
      <c r="AJ389" s="617">
        <f>IF(('PTRM input'!$E$515='PTRM input'!$G$514),IF(AJ$3&gt;A22remlife,A22acvalue-SUM($F389:AI389),IF(A22remlife="N/A","n/a",A22acvalue/A22remlife)),'PTRM input'!AJ$541)</f>
        <v>0</v>
      </c>
      <c r="AK389" s="617">
        <f>IF(('PTRM input'!$E$515='PTRM input'!$G$514),IF(AK$3&gt;A22remlife,A22acvalue-SUM($F389:AJ389),IF(A22remlife="N/A","n/a",A22acvalue/A22remlife)),'PTRM input'!AK$541)</f>
        <v>0</v>
      </c>
      <c r="AL389" s="617">
        <f>IF(('PTRM input'!$E$515='PTRM input'!$G$514),IF(AL$3&gt;A22remlife,A22acvalue-SUM($F389:AK389),IF(A22remlife="N/A","n/a",A22acvalue/A22remlife)),'PTRM input'!AL$541)</f>
        <v>0</v>
      </c>
      <c r="AM389" s="617">
        <f>IF(('PTRM input'!$E$515='PTRM input'!$G$514),IF(AM$3&gt;A22remlife,A22acvalue-SUM($F389:AL389),IF(A22remlife="N/A","n/a",A22acvalue/A22remlife)),'PTRM input'!AM$541)</f>
        <v>0</v>
      </c>
      <c r="AN389" s="617">
        <f>IF(('PTRM input'!$E$515='PTRM input'!$G$514),IF(AN$3&gt;A22remlife,A22acvalue-SUM($F389:AM389),IF(A22remlife="N/A","n/a",A22acvalue/A22remlife)),'PTRM input'!AN$541)</f>
        <v>0</v>
      </c>
      <c r="AO389" s="617">
        <f>IF(('PTRM input'!$E$515='PTRM input'!$G$514),IF(AO$3&gt;A22remlife,A22acvalue-SUM($F389:AN389),IF(A22remlife="N/A","n/a",A22acvalue/A22remlife)),'PTRM input'!AO$541)</f>
        <v>0</v>
      </c>
      <c r="AP389" s="617">
        <f>IF(('PTRM input'!$E$515='PTRM input'!$G$514),IF(AP$3&gt;A22remlife,A22acvalue-SUM($F389:AO389),IF(A22remlife="N/A","n/a",A22acvalue/A22remlife)),'PTRM input'!AP$541)</f>
        <v>0</v>
      </c>
      <c r="AQ389" s="617">
        <f>IF(('PTRM input'!$E$515='PTRM input'!$G$514),IF(AQ$3&gt;A22remlife,A22acvalue-SUM($F389:AP389),IF(A22remlife="N/A","n/a",A22acvalue/A22remlife)),'PTRM input'!AQ$541)</f>
        <v>0</v>
      </c>
      <c r="AR389" s="617">
        <f>IF(('PTRM input'!$E$515='PTRM input'!$G$514),IF(AR$3&gt;A22remlife,A22acvalue-SUM($F389:AQ389),IF(A22remlife="N/A","n/a",A22acvalue/A22remlife)),'PTRM input'!AR$541)</f>
        <v>0</v>
      </c>
      <c r="AS389" s="617">
        <f>IF(('PTRM input'!$E$515='PTRM input'!$G$514),IF(AS$3&gt;A22remlife,A22acvalue-SUM($F389:AR389),IF(A22remlife="N/A","n/a",A22acvalue/A22remlife)),'PTRM input'!AS$541)</f>
        <v>0</v>
      </c>
      <c r="AT389" s="617">
        <f>IF(('PTRM input'!$E$515='PTRM input'!$G$514),IF(AT$3&gt;A22remlife,A22acvalue-SUM($F389:AS389),IF(A22remlife="N/A","n/a",A22acvalue/A22remlife)),'PTRM input'!AT$541)</f>
        <v>0</v>
      </c>
      <c r="AU389" s="617">
        <f>IF(('PTRM input'!$E$515='PTRM input'!$G$514),IF(AU$3&gt;A22remlife,A22acvalue-SUM($F389:AT389),IF(A22remlife="N/A","n/a",A22acvalue/A22remlife)),'PTRM input'!AU$541)</f>
        <v>0</v>
      </c>
      <c r="AV389" s="617">
        <f>IF(('PTRM input'!$E$515='PTRM input'!$G$514),IF(AV$3&gt;A22remlife,A22acvalue-SUM($F389:AU389),IF(A22remlife="N/A","n/a",A22acvalue/A22remlife)),'PTRM input'!AV$541)</f>
        <v>0</v>
      </c>
      <c r="AW389" s="617">
        <f>IF(('PTRM input'!$E$515='PTRM input'!$G$514),IF(AW$3&gt;A22remlife,A22acvalue-SUM($F389:AV389),IF(A22remlife="N/A","n/a",A22acvalue/A22remlife)),'PTRM input'!AW$541)</f>
        <v>0</v>
      </c>
      <c r="AX389" s="617">
        <f>IF(('PTRM input'!$E$515='PTRM input'!$G$514),IF(AX$3&gt;A22remlife,A22acvalue-SUM($F389:AW389),IF(A22remlife="N/A","n/a",A22acvalue/A22remlife)),'PTRM input'!AX$541)</f>
        <v>0</v>
      </c>
      <c r="AY389" s="617">
        <f>IF(('PTRM input'!$E$515='PTRM input'!$G$514),IF(AY$3&gt;A22remlife,A22acvalue-SUM($F389:AX389),IF(A22remlife="N/A","n/a",A22acvalue/A22remlife)),'PTRM input'!AY$541)</f>
        <v>0</v>
      </c>
      <c r="AZ389" s="617">
        <f>IF(('PTRM input'!$E$515='PTRM input'!$G$514),IF(AZ$3&gt;A22remlife,A22acvalue-SUM($F389:AY389),IF(A22remlife="N/A","n/a",A22acvalue/A22remlife)),'PTRM input'!AZ$541)</f>
        <v>0</v>
      </c>
      <c r="BA389" s="617">
        <f>IF(('PTRM input'!$E$515='PTRM input'!$G$514),IF(BA$3&gt;A22remlife,A22acvalue-SUM($F389:AZ389),IF(A22remlife="N/A","n/a",A22acvalue/A22remlife)),'PTRM input'!BA$541)</f>
        <v>0</v>
      </c>
      <c r="BB389" s="617">
        <f>IF(('PTRM input'!$E$515='PTRM input'!$G$514),IF(BB$3&gt;A22remlife,A22acvalue-SUM($F389:BA389),IF(A22remlife="N/A","n/a",A22acvalue/A22remlife)),'PTRM input'!BB$541)</f>
        <v>0</v>
      </c>
      <c r="BC389" s="617">
        <f>IF(('PTRM input'!$E$515='PTRM input'!$G$514),IF(BC$3&gt;A22remlife,A22acvalue-SUM($F389:BB389),IF(A22remlife="N/A","n/a",A22acvalue/A22remlife)),'PTRM input'!BC$541)</f>
        <v>0</v>
      </c>
      <c r="BD389" s="617">
        <f>IF(('PTRM input'!$E$515='PTRM input'!$G$514),IF(BD$3&gt;A22remlife,A22acvalue-SUM($F389:BC389),IF(A22remlife="N/A","n/a",A22acvalue/A22remlife)),'PTRM input'!BD$541)</f>
        <v>0</v>
      </c>
      <c r="BE389" s="617">
        <f>IF(('PTRM input'!$E$515='PTRM input'!$G$514),IF(BE$3&gt;A22remlife,A22acvalue-SUM($F389:BD389),IF(A22remlife="N/A","n/a",A22acvalue/A22remlife)),'PTRM input'!BE$541)</f>
        <v>0</v>
      </c>
      <c r="BF389" s="617">
        <f>IF(('PTRM input'!$E$515='PTRM input'!$G$514),IF(BF$3&gt;A22remlife,A22acvalue-SUM($F389:BE389),IF(A22remlife="N/A","n/a",A22acvalue/A22remlife)),'PTRM input'!BF$541)</f>
        <v>0</v>
      </c>
      <c r="BG389" s="617">
        <f>IF(('PTRM input'!$E$515='PTRM input'!$G$514),IF(BG$3&gt;A22remlife,A22acvalue-SUM($F389:BF389),IF(A22remlife="N/A","n/a",A22acvalue/A22remlife)),'PTRM input'!BG$541)</f>
        <v>0</v>
      </c>
      <c r="BH389" s="617">
        <f>IF(('PTRM input'!$E$515='PTRM input'!$G$514),IF(BH$3&gt;A22remlife,A22acvalue-SUM($F389:BG389),IF(A22remlife="N/A","n/a",A22acvalue/A22remlife)),'PTRM input'!BH$541)</f>
        <v>0</v>
      </c>
      <c r="BI389" s="617">
        <f>IF(('PTRM input'!$E$515='PTRM input'!$G$514),IF(BI$3&gt;A22remlife,A22acvalue-SUM($F389:BH389),IF(A22remlife="N/A","n/a",A22acvalue/A22remlife)),'PTRM input'!BI$541)</f>
        <v>0</v>
      </c>
      <c r="BJ389" s="116"/>
      <c r="BK389" s="116"/>
      <c r="BL389" s="116"/>
      <c r="BM389" s="116"/>
    </row>
    <row r="390" spans="1:65" ht="12.75" hidden="1" customHeight="1" outlineLevel="2">
      <c r="A390" s="116"/>
      <c r="B390" s="19"/>
      <c r="C390" s="18"/>
      <c r="D390" s="760" t="s">
        <v>237</v>
      </c>
      <c r="E390" s="86">
        <v>0</v>
      </c>
      <c r="F390" s="259"/>
      <c r="G390" s="433"/>
      <c r="H390" s="433"/>
      <c r="I390" s="433"/>
      <c r="J390" s="433"/>
      <c r="K390" s="433"/>
      <c r="L390" s="433"/>
      <c r="M390" s="433"/>
      <c r="N390" s="433"/>
      <c r="O390" s="433"/>
      <c r="P390" s="433"/>
      <c r="Q390" s="433"/>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251"/>
      <c r="AN390" s="251"/>
      <c r="AO390" s="251"/>
      <c r="AP390" s="251"/>
      <c r="AQ390" s="251"/>
      <c r="AR390" s="251"/>
      <c r="AS390" s="251"/>
      <c r="AT390" s="251"/>
      <c r="AU390" s="251"/>
      <c r="AV390" s="251"/>
      <c r="AW390" s="251"/>
      <c r="AX390" s="251"/>
      <c r="AY390" s="251"/>
      <c r="AZ390" s="251"/>
      <c r="BA390" s="251"/>
      <c r="BB390" s="251"/>
      <c r="BC390" s="251"/>
      <c r="BD390" s="251"/>
      <c r="BE390" s="251"/>
      <c r="BF390" s="251"/>
      <c r="BG390" s="251"/>
      <c r="BH390" s="251"/>
      <c r="BI390" s="251"/>
      <c r="BJ390" s="116"/>
      <c r="BK390" s="116"/>
      <c r="BL390" s="116"/>
      <c r="BM390" s="116"/>
    </row>
    <row r="391" spans="1:65" hidden="1" outlineLevel="2">
      <c r="A391" s="116"/>
      <c r="B391" s="19"/>
      <c r="C391" s="18"/>
      <c r="D391" s="760"/>
      <c r="E391" s="86">
        <v>1</v>
      </c>
      <c r="F391" s="259"/>
      <c r="G391" s="618"/>
      <c r="H391" s="433">
        <f ca="1">IF(A22stdlife="n/a","n/a",IF(H$3&gt;(A22stdlife+$E391),('PTRM input'!$G$406*(1+rvanilla01)^0.5)-SUM(G391:$G391),('PTRM input'!$G$406*(1+rvanilla01)^0.5)/A22stdlife))</f>
        <v>0</v>
      </c>
      <c r="I391" s="433">
        <f ca="1">IF(A22stdlife="n/a","n/a",IF(I$3&gt;(A22stdlife+$E391),('PTRM input'!$G$406*(1+rvanilla01)^0.5)-SUM($G391:H391),('PTRM input'!$G$406*(1+rvanilla01)^0.5)/A22stdlife))</f>
        <v>0</v>
      </c>
      <c r="J391" s="433">
        <f ca="1">IF(A22stdlife="n/a","n/a",IF(J$3&gt;(A22stdlife+$E391),('PTRM input'!$G$406*(1+rvanilla01)^0.5)-SUM($G391:I391),('PTRM input'!$G$406*(1+rvanilla01)^0.5)/A22stdlife))</f>
        <v>0</v>
      </c>
      <c r="K391" s="433">
        <f ca="1">IF(A22stdlife="n/a","n/a",IF(K$3&gt;(A22stdlife+$E391),('PTRM input'!$G$406*(1+rvanilla01)^0.5)-SUM($G391:J391),('PTRM input'!$G$406*(1+rvanilla01)^0.5)/A22stdlife))</f>
        <v>0</v>
      </c>
      <c r="L391" s="433">
        <f ca="1">IF(A22stdlife="n/a","n/a",IF(L$3&gt;(A22stdlife+$E391),('PTRM input'!$G$406*(1+rvanilla01)^0.5)-SUM($G391:K391),('PTRM input'!$G$406*(1+rvanilla01)^0.5)/A22stdlife))</f>
        <v>0</v>
      </c>
      <c r="M391" s="433">
        <f ca="1">IF(A22stdlife="n/a","n/a",IF(M$3&gt;(A22stdlife+$E391),('PTRM input'!$G$406*(1+rvanilla01)^0.5)-SUM($G391:L391),('PTRM input'!$G$406*(1+rvanilla01)^0.5)/A22stdlife))</f>
        <v>0</v>
      </c>
      <c r="N391" s="433">
        <f ca="1">IF(A22stdlife="n/a","n/a",IF(N$3&gt;(A22stdlife+$E391),('PTRM input'!$G$406*(1+rvanilla01)^0.5)-SUM($G391:M391),('PTRM input'!$G$406*(1+rvanilla01)^0.5)/A22stdlife))</f>
        <v>0</v>
      </c>
      <c r="O391" s="433">
        <f ca="1">IF(A22stdlife="n/a","n/a",IF(O$3&gt;(A22stdlife+$E391),('PTRM input'!$G$406*(1+rvanilla01)^0.5)-SUM($G391:N391),('PTRM input'!$G$406*(1+rvanilla01)^0.5)/A22stdlife))</f>
        <v>0</v>
      </c>
      <c r="P391" s="433">
        <f ca="1">IF(A22stdlife="n/a","n/a",IF(P$3&gt;(A22stdlife+$E391),('PTRM input'!$G$406*(1+rvanilla01)^0.5)-SUM($G391:O391),('PTRM input'!$G$406*(1+rvanilla01)^0.5)/A22stdlife))</f>
        <v>0</v>
      </c>
      <c r="Q391" s="433">
        <f ca="1">IF(A22stdlife="n/a","n/a",IF(Q$3&gt;(A22stdlife+$E391),('PTRM input'!$G$406*(1+rvanilla01)^0.5)-SUM($G391:P391),('PTRM input'!$G$406*(1+rvanilla01)^0.5)/A22stdlife))</f>
        <v>0</v>
      </c>
      <c r="R391" s="251">
        <f ca="1">IF(A22stdlife="n/a","n/a",IF(R$3&gt;(A22stdlife+$E391),('PTRM input'!$G$406*(1+rvanilla01)^0.5)-SUM($G391:Q391),('PTRM input'!$G$406*(1+rvanilla01)^0.5)/A22stdlife))</f>
        <v>0</v>
      </c>
      <c r="S391" s="251">
        <f ca="1">IF(A22stdlife="n/a","n/a",IF(S$3&gt;(A22stdlife+$E391),('PTRM input'!$G$406*(1+rvanilla01)^0.5)-SUM($G391:R391),('PTRM input'!$G$406*(1+rvanilla01)^0.5)/A22stdlife))</f>
        <v>0</v>
      </c>
      <c r="T391" s="251">
        <f ca="1">IF(A22stdlife="n/a","n/a",IF(T$3&gt;(A22stdlife+$E391),('PTRM input'!$G$406*(1+rvanilla01)^0.5)-SUM($G391:S391),('PTRM input'!$G$406*(1+rvanilla01)^0.5)/A22stdlife))</f>
        <v>0</v>
      </c>
      <c r="U391" s="251">
        <f ca="1">IF(A22stdlife="n/a","n/a",IF(U$3&gt;(A22stdlife+$E391),('PTRM input'!$G$406*(1+rvanilla01)^0.5)-SUM($G391:T391),('PTRM input'!$G$406*(1+rvanilla01)^0.5)/A22stdlife))</f>
        <v>0</v>
      </c>
      <c r="V391" s="251">
        <f ca="1">IF(A22stdlife="n/a","n/a",IF(V$3&gt;(A22stdlife+$E391),('PTRM input'!$G$406*(1+rvanilla01)^0.5)-SUM($G391:U391),('PTRM input'!$G$406*(1+rvanilla01)^0.5)/A22stdlife))</f>
        <v>0</v>
      </c>
      <c r="W391" s="251">
        <f ca="1">IF(A22stdlife="n/a","n/a",IF(W$3&gt;(A22stdlife+$E391),('PTRM input'!$G$406*(1+rvanilla01)^0.5)-SUM($G391:V391),('PTRM input'!$G$406*(1+rvanilla01)^0.5)/A22stdlife))</f>
        <v>0</v>
      </c>
      <c r="X391" s="251">
        <f ca="1">IF(A22stdlife="n/a","n/a",IF(X$3&gt;(A22stdlife+$E391),('PTRM input'!$G$406*(1+rvanilla01)^0.5)-SUM($G391:W391),('PTRM input'!$G$406*(1+rvanilla01)^0.5)/A22stdlife))</f>
        <v>0</v>
      </c>
      <c r="Y391" s="251">
        <f ca="1">IF(A22stdlife="n/a","n/a",IF(Y$3&gt;(A22stdlife+$E391),('PTRM input'!$G$406*(1+rvanilla01)^0.5)-SUM($G391:X391),('PTRM input'!$G$406*(1+rvanilla01)^0.5)/A22stdlife))</f>
        <v>0</v>
      </c>
      <c r="Z391" s="251">
        <f ca="1">IF(A22stdlife="n/a","n/a",IF(Z$3&gt;(A22stdlife+$E391),('PTRM input'!$G$406*(1+rvanilla01)^0.5)-SUM($G391:Y391),('PTRM input'!$G$406*(1+rvanilla01)^0.5)/A22stdlife))</f>
        <v>0</v>
      </c>
      <c r="AA391" s="251">
        <f ca="1">IF(A22stdlife="n/a","n/a",IF(AA$3&gt;(A22stdlife+$E391),('PTRM input'!$G$406*(1+rvanilla01)^0.5)-SUM($G391:Z391),('PTRM input'!$G$406*(1+rvanilla01)^0.5)/A22stdlife))</f>
        <v>0</v>
      </c>
      <c r="AB391" s="251">
        <f ca="1">IF(A22stdlife="n/a","n/a",IF(AB$3&gt;(A22stdlife+$E391),('PTRM input'!$G$406*(1+rvanilla01)^0.5)-SUM($G391:AA391),('PTRM input'!$G$406*(1+rvanilla01)^0.5)/A22stdlife))</f>
        <v>0</v>
      </c>
      <c r="AC391" s="251">
        <f ca="1">IF(A22stdlife="n/a","n/a",IF(AC$3&gt;(A22stdlife+$E391),('PTRM input'!$G$406*(1+rvanilla01)^0.5)-SUM($G391:AB391),('PTRM input'!$G$406*(1+rvanilla01)^0.5)/A22stdlife))</f>
        <v>0</v>
      </c>
      <c r="AD391" s="251">
        <f ca="1">IF(A22stdlife="n/a","n/a",IF(AD$3&gt;(A22stdlife+$E391),('PTRM input'!$G$406*(1+rvanilla01)^0.5)-SUM($G391:AC391),('PTRM input'!$G$406*(1+rvanilla01)^0.5)/A22stdlife))</f>
        <v>0</v>
      </c>
      <c r="AE391" s="251">
        <f ca="1">IF(A22stdlife="n/a","n/a",IF(AE$3&gt;(A22stdlife+$E391),('PTRM input'!$G$406*(1+rvanilla01)^0.5)-SUM($G391:AD391),('PTRM input'!$G$406*(1+rvanilla01)^0.5)/A22stdlife))</f>
        <v>0</v>
      </c>
      <c r="AF391" s="251">
        <f ca="1">IF(A22stdlife="n/a","n/a",IF(AF$3&gt;(A22stdlife+$E391),('PTRM input'!$G$406*(1+rvanilla01)^0.5)-SUM($G391:AE391),('PTRM input'!$G$406*(1+rvanilla01)^0.5)/A22stdlife))</f>
        <v>0</v>
      </c>
      <c r="AG391" s="251">
        <f ca="1">IF(A22stdlife="n/a","n/a",IF(AG$3&gt;(A22stdlife+$E391),('PTRM input'!$G$406*(1+rvanilla01)^0.5)-SUM($G391:AF391),('PTRM input'!$G$406*(1+rvanilla01)^0.5)/A22stdlife))</f>
        <v>0</v>
      </c>
      <c r="AH391" s="251">
        <f ca="1">IF(A22stdlife="n/a","n/a",IF(AH$3&gt;(A22stdlife+$E391),('PTRM input'!$G$406*(1+rvanilla01)^0.5)-SUM($G391:AG391),('PTRM input'!$G$406*(1+rvanilla01)^0.5)/A22stdlife))</f>
        <v>0</v>
      </c>
      <c r="AI391" s="251">
        <f ca="1">IF(A22stdlife="n/a","n/a",IF(AI$3&gt;(A22stdlife+$E391),('PTRM input'!$G$406*(1+rvanilla01)^0.5)-SUM($G391:AH391),('PTRM input'!$G$406*(1+rvanilla01)^0.5)/A22stdlife))</f>
        <v>0</v>
      </c>
      <c r="AJ391" s="251">
        <f ca="1">IF(A22stdlife="n/a","n/a",IF(AJ$3&gt;(A22stdlife+$E391),('PTRM input'!$G$406*(1+rvanilla01)^0.5)-SUM($G391:AI391),('PTRM input'!$G$406*(1+rvanilla01)^0.5)/A22stdlife))</f>
        <v>0</v>
      </c>
      <c r="AK391" s="251">
        <f ca="1">IF(A22stdlife="n/a","n/a",IF(AK$3&gt;(A22stdlife+$E391),('PTRM input'!$G$406*(1+rvanilla01)^0.5)-SUM($G391:AJ391),('PTRM input'!$G$406*(1+rvanilla01)^0.5)/A22stdlife))</f>
        <v>0</v>
      </c>
      <c r="AL391" s="251">
        <f ca="1">IF(A22stdlife="n/a","n/a",IF(AL$3&gt;(A22stdlife+$E391),('PTRM input'!$G$406*(1+rvanilla01)^0.5)-SUM($G391:AK391),('PTRM input'!$G$406*(1+rvanilla01)^0.5)/A22stdlife))</f>
        <v>0</v>
      </c>
      <c r="AM391" s="251">
        <f ca="1">IF(A22stdlife="n/a","n/a",IF(AM$3&gt;(A22stdlife+$E391),('PTRM input'!$G$406*(1+rvanilla01)^0.5)-SUM($G391:AL391),('PTRM input'!$G$406*(1+rvanilla01)^0.5)/A22stdlife))</f>
        <v>0</v>
      </c>
      <c r="AN391" s="251">
        <f ca="1">IF(A22stdlife="n/a","n/a",IF(AN$3&gt;(A22stdlife+$E391),('PTRM input'!$G$406*(1+rvanilla01)^0.5)-SUM($G391:AM391),('PTRM input'!$G$406*(1+rvanilla01)^0.5)/A22stdlife))</f>
        <v>0</v>
      </c>
      <c r="AO391" s="251">
        <f ca="1">IF(A22stdlife="n/a","n/a",IF(AO$3&gt;(A22stdlife+$E391),('PTRM input'!$G$406*(1+rvanilla01)^0.5)-SUM($G391:AN391),('PTRM input'!$G$406*(1+rvanilla01)^0.5)/A22stdlife))</f>
        <v>0</v>
      </c>
      <c r="AP391" s="251">
        <f ca="1">IF(A22stdlife="n/a","n/a",IF(AP$3&gt;(A22stdlife+$E391),('PTRM input'!$G$406*(1+rvanilla01)^0.5)-SUM($G391:AO391),('PTRM input'!$G$406*(1+rvanilla01)^0.5)/A22stdlife))</f>
        <v>0</v>
      </c>
      <c r="AQ391" s="251">
        <f ca="1">IF(A22stdlife="n/a","n/a",IF(AQ$3&gt;(A22stdlife+$E391),('PTRM input'!$G$406*(1+rvanilla01)^0.5)-SUM($G391:AP391),('PTRM input'!$G$406*(1+rvanilla01)^0.5)/A22stdlife))</f>
        <v>0</v>
      </c>
      <c r="AR391" s="251">
        <f ca="1">IF(A22stdlife="n/a","n/a",IF(AR$3&gt;(A22stdlife+$E391),('PTRM input'!$G$406*(1+rvanilla01)^0.5)-SUM($G391:AQ391),('PTRM input'!$G$406*(1+rvanilla01)^0.5)/A22stdlife))</f>
        <v>0</v>
      </c>
      <c r="AS391" s="251">
        <f ca="1">IF(A22stdlife="n/a","n/a",IF(AS$3&gt;(A22stdlife+$E391),('PTRM input'!$G$406*(1+rvanilla01)^0.5)-SUM($G391:AR391),('PTRM input'!$G$406*(1+rvanilla01)^0.5)/A22stdlife))</f>
        <v>0</v>
      </c>
      <c r="AT391" s="251">
        <f ca="1">IF(A22stdlife="n/a","n/a",IF(AT$3&gt;(A22stdlife+$E391),('PTRM input'!$G$406*(1+rvanilla01)^0.5)-SUM($G391:AS391),('PTRM input'!$G$406*(1+rvanilla01)^0.5)/A22stdlife))</f>
        <v>0</v>
      </c>
      <c r="AU391" s="251">
        <f ca="1">IF(A22stdlife="n/a","n/a",IF(AU$3&gt;(A22stdlife+$E391),('PTRM input'!$G$406*(1+rvanilla01)^0.5)-SUM($G391:AT391),('PTRM input'!$G$406*(1+rvanilla01)^0.5)/A22stdlife))</f>
        <v>0</v>
      </c>
      <c r="AV391" s="251">
        <f ca="1">IF(A22stdlife="n/a","n/a",IF(AV$3&gt;(A22stdlife+$E391),('PTRM input'!$G$406*(1+rvanilla01)^0.5)-SUM($G391:AU391),('PTRM input'!$G$406*(1+rvanilla01)^0.5)/A22stdlife))</f>
        <v>0</v>
      </c>
      <c r="AW391" s="251">
        <f ca="1">IF(A22stdlife="n/a","n/a",IF(AW$3&gt;(A22stdlife+$E391),('PTRM input'!$G$406*(1+rvanilla01)^0.5)-SUM($G391:AV391),('PTRM input'!$G$406*(1+rvanilla01)^0.5)/A22stdlife))</f>
        <v>0</v>
      </c>
      <c r="AX391" s="251">
        <f ca="1">IF(A22stdlife="n/a","n/a",IF(AX$3&gt;(A22stdlife+$E391),('PTRM input'!$G$406*(1+rvanilla01)^0.5)-SUM($G391:AW391),('PTRM input'!$G$406*(1+rvanilla01)^0.5)/A22stdlife))</f>
        <v>0</v>
      </c>
      <c r="AY391" s="251">
        <f ca="1">IF(A22stdlife="n/a","n/a",IF(AY$3&gt;(A22stdlife+$E391),('PTRM input'!$G$406*(1+rvanilla01)^0.5)-SUM($G391:AX391),('PTRM input'!$G$406*(1+rvanilla01)^0.5)/A22stdlife))</f>
        <v>0</v>
      </c>
      <c r="AZ391" s="251">
        <f ca="1">IF(A22stdlife="n/a","n/a",IF(AZ$3&gt;(A22stdlife+$E391),('PTRM input'!$G$406*(1+rvanilla01)^0.5)-SUM($G391:AY391),('PTRM input'!$G$406*(1+rvanilla01)^0.5)/A22stdlife))</f>
        <v>0</v>
      </c>
      <c r="BA391" s="251">
        <f ca="1">IF(A22stdlife="n/a","n/a",IF(BA$3&gt;(A22stdlife+$E391),('PTRM input'!$G$406*(1+rvanilla01)^0.5)-SUM($G391:AZ391),('PTRM input'!$G$406*(1+rvanilla01)^0.5)/A22stdlife))</f>
        <v>0</v>
      </c>
      <c r="BB391" s="251">
        <f ca="1">IF(A22stdlife="n/a","n/a",IF(BB$3&gt;(A22stdlife+$E391),('PTRM input'!$G$406*(1+rvanilla01)^0.5)-SUM($G391:BA391),('PTRM input'!$G$406*(1+rvanilla01)^0.5)/A22stdlife))</f>
        <v>0</v>
      </c>
      <c r="BC391" s="251">
        <f ca="1">IF(A22stdlife="n/a","n/a",IF(BC$3&gt;(A22stdlife+$E391),('PTRM input'!$G$406*(1+rvanilla01)^0.5)-SUM($G391:BB391),('PTRM input'!$G$406*(1+rvanilla01)^0.5)/A22stdlife))</f>
        <v>0</v>
      </c>
      <c r="BD391" s="251">
        <f ca="1">IF(A22stdlife="n/a","n/a",IF(BD$3&gt;(A22stdlife+$E391),('PTRM input'!$G$406*(1+rvanilla01)^0.5)-SUM($G391:BC391),('PTRM input'!$G$406*(1+rvanilla01)^0.5)/A22stdlife))</f>
        <v>0</v>
      </c>
      <c r="BE391" s="251">
        <f ca="1">IF(A22stdlife="n/a","n/a",IF(BE$3&gt;(A22stdlife+$E391),('PTRM input'!$G$406*(1+rvanilla01)^0.5)-SUM($G391:BD391),('PTRM input'!$G$406*(1+rvanilla01)^0.5)/A22stdlife))</f>
        <v>0</v>
      </c>
      <c r="BF391" s="251">
        <f ca="1">IF(A22stdlife="n/a","n/a",IF(BF$3&gt;(A22stdlife+$E391),('PTRM input'!$G$406*(1+rvanilla01)^0.5)-SUM($G391:BE391),('PTRM input'!$G$406*(1+rvanilla01)^0.5)/A22stdlife))</f>
        <v>0</v>
      </c>
      <c r="BG391" s="251">
        <f ca="1">IF(A22stdlife="n/a","n/a",IF(BG$3&gt;(A22stdlife+$E391),('PTRM input'!$G$406*(1+rvanilla01)^0.5)-SUM($G391:BF391),('PTRM input'!$G$406*(1+rvanilla01)^0.5)/A22stdlife))</f>
        <v>0</v>
      </c>
      <c r="BH391" s="251">
        <f ca="1">IF(A22stdlife="n/a","n/a",IF(BH$3&gt;(A22stdlife+$E391),('PTRM input'!$G$406*(1+rvanilla01)^0.5)-SUM($G391:BG391),('PTRM input'!$G$406*(1+rvanilla01)^0.5)/A22stdlife))</f>
        <v>0</v>
      </c>
      <c r="BI391" s="251">
        <f ca="1">IF(A22stdlife="n/a","n/a",IF(BI$3&gt;(A22stdlife+$E391),('PTRM input'!$G$406*(1+rvanilla01)^0.5)-SUM($G391:BH391),('PTRM input'!$G$406*(1+rvanilla01)^0.5)/A22stdlife))</f>
        <v>0</v>
      </c>
      <c r="BJ391" s="116"/>
      <c r="BK391" s="116"/>
      <c r="BL391" s="116"/>
      <c r="BM391" s="116"/>
    </row>
    <row r="392" spans="1:65" hidden="1" outlineLevel="2">
      <c r="A392" s="116"/>
      <c r="B392" s="19"/>
      <c r="C392" s="18"/>
      <c r="D392" s="760"/>
      <c r="E392" s="86">
        <v>2</v>
      </c>
      <c r="F392" s="259"/>
      <c r="G392" s="434"/>
      <c r="H392" s="619"/>
      <c r="I392" s="433">
        <f ca="1">IF(A22stdlife="n/a","n/a",IF(I$3&gt;(A22stdlife+$E392),('PTRM input'!$H$406*(1+rvanilla02)^0.5)-SUM(H392:$H392),('PTRM input'!$H$406*(1+rvanilla02)^0.5)/A22stdlife))</f>
        <v>0</v>
      </c>
      <c r="J392" s="433">
        <f ca="1">IF(A22stdlife="n/a","n/a",IF(J$3&gt;(A22stdlife+$E392),('PTRM input'!$H$406*(1+rvanilla02)^0.5)-SUM($H392:I392),('PTRM input'!$H$406*(1+rvanilla02)^0.5)/A22stdlife))</f>
        <v>0</v>
      </c>
      <c r="K392" s="433">
        <f ca="1">IF(A22stdlife="n/a","n/a",IF(K$3&gt;(A22stdlife+$E392),('PTRM input'!$H$406*(1+rvanilla02)^0.5)-SUM($H392:J392),('PTRM input'!$H$406*(1+rvanilla02)^0.5)/A22stdlife))</f>
        <v>0</v>
      </c>
      <c r="L392" s="433">
        <f ca="1">IF(A22stdlife="n/a","n/a",IF(L$3&gt;(A22stdlife+$E392),('PTRM input'!$H$406*(1+rvanilla02)^0.5)-SUM($H392:K392),('PTRM input'!$H$406*(1+rvanilla02)^0.5)/A22stdlife))</f>
        <v>0</v>
      </c>
      <c r="M392" s="433">
        <f ca="1">IF(A22stdlife="n/a","n/a",IF(M$3&gt;(A22stdlife+$E392),('PTRM input'!$H$406*(1+rvanilla02)^0.5)-SUM($H392:L392),('PTRM input'!$H$406*(1+rvanilla02)^0.5)/A22stdlife))</f>
        <v>0</v>
      </c>
      <c r="N392" s="433">
        <f ca="1">IF(A22stdlife="n/a","n/a",IF(N$3&gt;(A22stdlife+$E392),('PTRM input'!$H$406*(1+rvanilla02)^0.5)-SUM($H392:M392),('PTRM input'!$H$406*(1+rvanilla02)^0.5)/A22stdlife))</f>
        <v>0</v>
      </c>
      <c r="O392" s="433">
        <f ca="1">IF(A22stdlife="n/a","n/a",IF(O$3&gt;(A22stdlife+$E392),('PTRM input'!$H$406*(1+rvanilla02)^0.5)-SUM($H392:N392),('PTRM input'!$H$406*(1+rvanilla02)^0.5)/A22stdlife))</f>
        <v>0</v>
      </c>
      <c r="P392" s="433">
        <f ca="1">IF(A22stdlife="n/a","n/a",IF(P$3&gt;(A22stdlife+$E392),('PTRM input'!$H$406*(1+rvanilla02)^0.5)-SUM($H392:O392),('PTRM input'!$H$406*(1+rvanilla02)^0.5)/A22stdlife))</f>
        <v>0</v>
      </c>
      <c r="Q392" s="433">
        <f ca="1">IF(A22stdlife="n/a","n/a",IF(Q$3&gt;(A22stdlife+$E392),('PTRM input'!$H$406*(1+rvanilla02)^0.5)-SUM($H392:P392),('PTRM input'!$H$406*(1+rvanilla02)^0.5)/A22stdlife))</f>
        <v>0</v>
      </c>
      <c r="R392" s="251">
        <f ca="1">IF(A22stdlife="n/a","n/a",IF(R$3&gt;(A22stdlife+$E392),('PTRM input'!$H$406*(1+rvanilla02)^0.5)-SUM($H392:Q392),('PTRM input'!$H$406*(1+rvanilla02)^0.5)/A22stdlife))</f>
        <v>0</v>
      </c>
      <c r="S392" s="251">
        <f ca="1">IF(A22stdlife="n/a","n/a",IF(S$3&gt;(A22stdlife+$E392),('PTRM input'!$H$406*(1+rvanilla02)^0.5)-SUM($H392:R392),('PTRM input'!$H$406*(1+rvanilla02)^0.5)/A22stdlife))</f>
        <v>0</v>
      </c>
      <c r="T392" s="251">
        <f ca="1">IF(A22stdlife="n/a","n/a",IF(T$3&gt;(A22stdlife+$E392),('PTRM input'!$H$406*(1+rvanilla02)^0.5)-SUM($H392:S392),('PTRM input'!$H$406*(1+rvanilla02)^0.5)/A22stdlife))</f>
        <v>0</v>
      </c>
      <c r="U392" s="251">
        <f ca="1">IF(A22stdlife="n/a","n/a",IF(U$3&gt;(A22stdlife+$E392),('PTRM input'!$H$406*(1+rvanilla02)^0.5)-SUM($H392:T392),('PTRM input'!$H$406*(1+rvanilla02)^0.5)/A22stdlife))</f>
        <v>0</v>
      </c>
      <c r="V392" s="251">
        <f ca="1">IF(A22stdlife="n/a","n/a",IF(V$3&gt;(A22stdlife+$E392),('PTRM input'!$H$406*(1+rvanilla02)^0.5)-SUM($H392:U392),('PTRM input'!$H$406*(1+rvanilla02)^0.5)/A22stdlife))</f>
        <v>0</v>
      </c>
      <c r="W392" s="251">
        <f ca="1">IF(A22stdlife="n/a","n/a",IF(W$3&gt;(A22stdlife+$E392),('PTRM input'!$H$406*(1+rvanilla02)^0.5)-SUM($H392:V392),('PTRM input'!$H$406*(1+rvanilla02)^0.5)/A22stdlife))</f>
        <v>0</v>
      </c>
      <c r="X392" s="251">
        <f ca="1">IF(A22stdlife="n/a","n/a",IF(X$3&gt;(A22stdlife+$E392),('PTRM input'!$H$406*(1+rvanilla02)^0.5)-SUM($H392:W392),('PTRM input'!$H$406*(1+rvanilla02)^0.5)/A22stdlife))</f>
        <v>0</v>
      </c>
      <c r="Y392" s="251">
        <f ca="1">IF(A22stdlife="n/a","n/a",IF(Y$3&gt;(A22stdlife+$E392),('PTRM input'!$H$406*(1+rvanilla02)^0.5)-SUM($H392:X392),('PTRM input'!$H$406*(1+rvanilla02)^0.5)/A22stdlife))</f>
        <v>0</v>
      </c>
      <c r="Z392" s="251">
        <f ca="1">IF(A22stdlife="n/a","n/a",IF(Z$3&gt;(A22stdlife+$E392),('PTRM input'!$H$406*(1+rvanilla02)^0.5)-SUM($H392:Y392),('PTRM input'!$H$406*(1+rvanilla02)^0.5)/A22stdlife))</f>
        <v>0</v>
      </c>
      <c r="AA392" s="251">
        <f ca="1">IF(A22stdlife="n/a","n/a",IF(AA$3&gt;(A22stdlife+$E392),('PTRM input'!$H$406*(1+rvanilla02)^0.5)-SUM($H392:Z392),('PTRM input'!$H$406*(1+rvanilla02)^0.5)/A22stdlife))</f>
        <v>0</v>
      </c>
      <c r="AB392" s="251">
        <f ca="1">IF(A22stdlife="n/a","n/a",IF(AB$3&gt;(A22stdlife+$E392),('PTRM input'!$H$406*(1+rvanilla02)^0.5)-SUM($H392:AA392),('PTRM input'!$H$406*(1+rvanilla02)^0.5)/A22stdlife))</f>
        <v>0</v>
      </c>
      <c r="AC392" s="251">
        <f ca="1">IF(A22stdlife="n/a","n/a",IF(AC$3&gt;(A22stdlife+$E392),('PTRM input'!$H$406*(1+rvanilla02)^0.5)-SUM($H392:AB392),('PTRM input'!$H$406*(1+rvanilla02)^0.5)/A22stdlife))</f>
        <v>0</v>
      </c>
      <c r="AD392" s="251">
        <f ca="1">IF(A22stdlife="n/a","n/a",IF(AD$3&gt;(A22stdlife+$E392),('PTRM input'!$H$406*(1+rvanilla02)^0.5)-SUM($H392:AC392),('PTRM input'!$H$406*(1+rvanilla02)^0.5)/A22stdlife))</f>
        <v>0</v>
      </c>
      <c r="AE392" s="251">
        <f ca="1">IF(A22stdlife="n/a","n/a",IF(AE$3&gt;(A22stdlife+$E392),('PTRM input'!$H$406*(1+rvanilla02)^0.5)-SUM($H392:AD392),('PTRM input'!$H$406*(1+rvanilla02)^0.5)/A22stdlife))</f>
        <v>0</v>
      </c>
      <c r="AF392" s="251">
        <f ca="1">IF(A22stdlife="n/a","n/a",IF(AF$3&gt;(A22stdlife+$E392),('PTRM input'!$H$406*(1+rvanilla02)^0.5)-SUM($H392:AE392),('PTRM input'!$H$406*(1+rvanilla02)^0.5)/A22stdlife))</f>
        <v>0</v>
      </c>
      <c r="AG392" s="251">
        <f ca="1">IF(A22stdlife="n/a","n/a",IF(AG$3&gt;(A22stdlife+$E392),('PTRM input'!$H$406*(1+rvanilla02)^0.5)-SUM($H392:AF392),('PTRM input'!$H$406*(1+rvanilla02)^0.5)/A22stdlife))</f>
        <v>0</v>
      </c>
      <c r="AH392" s="251">
        <f ca="1">IF(A22stdlife="n/a","n/a",IF(AH$3&gt;(A22stdlife+$E392),('PTRM input'!$H$406*(1+rvanilla02)^0.5)-SUM($H392:AG392),('PTRM input'!$H$406*(1+rvanilla02)^0.5)/A22stdlife))</f>
        <v>0</v>
      </c>
      <c r="AI392" s="251">
        <f ca="1">IF(A22stdlife="n/a","n/a",IF(AI$3&gt;(A22stdlife+$E392),('PTRM input'!$H$406*(1+rvanilla02)^0.5)-SUM($H392:AH392),('PTRM input'!$H$406*(1+rvanilla02)^0.5)/A22stdlife))</f>
        <v>0</v>
      </c>
      <c r="AJ392" s="251">
        <f ca="1">IF(A22stdlife="n/a","n/a",IF(AJ$3&gt;(A22stdlife+$E392),('PTRM input'!$H$406*(1+rvanilla02)^0.5)-SUM($H392:AI392),('PTRM input'!$H$406*(1+rvanilla02)^0.5)/A22stdlife))</f>
        <v>0</v>
      </c>
      <c r="AK392" s="251">
        <f ca="1">IF(A22stdlife="n/a","n/a",IF(AK$3&gt;(A22stdlife+$E392),('PTRM input'!$H$406*(1+rvanilla02)^0.5)-SUM($H392:AJ392),('PTRM input'!$H$406*(1+rvanilla02)^0.5)/A22stdlife))</f>
        <v>0</v>
      </c>
      <c r="AL392" s="251">
        <f ca="1">IF(A22stdlife="n/a","n/a",IF(AL$3&gt;(A22stdlife+$E392),('PTRM input'!$H$406*(1+rvanilla02)^0.5)-SUM($H392:AK392),('PTRM input'!$H$406*(1+rvanilla02)^0.5)/A22stdlife))</f>
        <v>0</v>
      </c>
      <c r="AM392" s="251">
        <f ca="1">IF(A22stdlife="n/a","n/a",IF(AM$3&gt;(A22stdlife+$E392),('PTRM input'!$H$406*(1+rvanilla02)^0.5)-SUM($H392:AL392),('PTRM input'!$H$406*(1+rvanilla02)^0.5)/A22stdlife))</f>
        <v>0</v>
      </c>
      <c r="AN392" s="251">
        <f ca="1">IF(A22stdlife="n/a","n/a",IF(AN$3&gt;(A22stdlife+$E392),('PTRM input'!$H$406*(1+rvanilla02)^0.5)-SUM($H392:AM392),('PTRM input'!$H$406*(1+rvanilla02)^0.5)/A22stdlife))</f>
        <v>0</v>
      </c>
      <c r="AO392" s="251">
        <f ca="1">IF(A22stdlife="n/a","n/a",IF(AO$3&gt;(A22stdlife+$E392),('PTRM input'!$H$406*(1+rvanilla02)^0.5)-SUM($H392:AN392),('PTRM input'!$H$406*(1+rvanilla02)^0.5)/A22stdlife))</f>
        <v>0</v>
      </c>
      <c r="AP392" s="251">
        <f ca="1">IF(A22stdlife="n/a","n/a",IF(AP$3&gt;(A22stdlife+$E392),('PTRM input'!$H$406*(1+rvanilla02)^0.5)-SUM($H392:AO392),('PTRM input'!$H$406*(1+rvanilla02)^0.5)/A22stdlife))</f>
        <v>0</v>
      </c>
      <c r="AQ392" s="251">
        <f ca="1">IF(A22stdlife="n/a","n/a",IF(AQ$3&gt;(A22stdlife+$E392),('PTRM input'!$H$406*(1+rvanilla02)^0.5)-SUM($H392:AP392),('PTRM input'!$H$406*(1+rvanilla02)^0.5)/A22stdlife))</f>
        <v>0</v>
      </c>
      <c r="AR392" s="251">
        <f ca="1">IF(A22stdlife="n/a","n/a",IF(AR$3&gt;(A22stdlife+$E392),('PTRM input'!$H$406*(1+rvanilla02)^0.5)-SUM($H392:AQ392),('PTRM input'!$H$406*(1+rvanilla02)^0.5)/A22stdlife))</f>
        <v>0</v>
      </c>
      <c r="AS392" s="251">
        <f ca="1">IF(A22stdlife="n/a","n/a",IF(AS$3&gt;(A22stdlife+$E392),('PTRM input'!$H$406*(1+rvanilla02)^0.5)-SUM($H392:AR392),('PTRM input'!$H$406*(1+rvanilla02)^0.5)/A22stdlife))</f>
        <v>0</v>
      </c>
      <c r="AT392" s="251">
        <f ca="1">IF(A22stdlife="n/a","n/a",IF(AT$3&gt;(A22stdlife+$E392),('PTRM input'!$H$406*(1+rvanilla02)^0.5)-SUM($H392:AS392),('PTRM input'!$H$406*(1+rvanilla02)^0.5)/A22stdlife))</f>
        <v>0</v>
      </c>
      <c r="AU392" s="251">
        <f ca="1">IF(A22stdlife="n/a","n/a",IF(AU$3&gt;(A22stdlife+$E392),('PTRM input'!$H$406*(1+rvanilla02)^0.5)-SUM($H392:AT392),('PTRM input'!$H$406*(1+rvanilla02)^0.5)/A22stdlife))</f>
        <v>0</v>
      </c>
      <c r="AV392" s="251">
        <f ca="1">IF(A22stdlife="n/a","n/a",IF(AV$3&gt;(A22stdlife+$E392),('PTRM input'!$H$406*(1+rvanilla02)^0.5)-SUM($H392:AU392),('PTRM input'!$H$406*(1+rvanilla02)^0.5)/A22stdlife))</f>
        <v>0</v>
      </c>
      <c r="AW392" s="251">
        <f ca="1">IF(A22stdlife="n/a","n/a",IF(AW$3&gt;(A22stdlife+$E392),('PTRM input'!$H$406*(1+rvanilla02)^0.5)-SUM($H392:AV392),('PTRM input'!$H$406*(1+rvanilla02)^0.5)/A22stdlife))</f>
        <v>0</v>
      </c>
      <c r="AX392" s="251">
        <f ca="1">IF(A22stdlife="n/a","n/a",IF(AX$3&gt;(A22stdlife+$E392),('PTRM input'!$H$406*(1+rvanilla02)^0.5)-SUM($H392:AW392),('PTRM input'!$H$406*(1+rvanilla02)^0.5)/A22stdlife))</f>
        <v>0</v>
      </c>
      <c r="AY392" s="251">
        <f ca="1">IF(A22stdlife="n/a","n/a",IF(AY$3&gt;(A22stdlife+$E392),('PTRM input'!$H$406*(1+rvanilla02)^0.5)-SUM($H392:AX392),('PTRM input'!$H$406*(1+rvanilla02)^0.5)/A22stdlife))</f>
        <v>0</v>
      </c>
      <c r="AZ392" s="251">
        <f ca="1">IF(A22stdlife="n/a","n/a",IF(AZ$3&gt;(A22stdlife+$E392),('PTRM input'!$H$406*(1+rvanilla02)^0.5)-SUM($H392:AY392),('PTRM input'!$H$406*(1+rvanilla02)^0.5)/A22stdlife))</f>
        <v>0</v>
      </c>
      <c r="BA392" s="251">
        <f ca="1">IF(A22stdlife="n/a","n/a",IF(BA$3&gt;(A22stdlife+$E392),('PTRM input'!$H$406*(1+rvanilla02)^0.5)-SUM($H392:AZ392),('PTRM input'!$H$406*(1+rvanilla02)^0.5)/A22stdlife))</f>
        <v>0</v>
      </c>
      <c r="BB392" s="251">
        <f ca="1">IF(A22stdlife="n/a","n/a",IF(BB$3&gt;(A22stdlife+$E392),('PTRM input'!$H$406*(1+rvanilla02)^0.5)-SUM($H392:BA392),('PTRM input'!$H$406*(1+rvanilla02)^0.5)/A22stdlife))</f>
        <v>0</v>
      </c>
      <c r="BC392" s="251">
        <f ca="1">IF(A22stdlife="n/a","n/a",IF(BC$3&gt;(A22stdlife+$E392),('PTRM input'!$H$406*(1+rvanilla02)^0.5)-SUM($H392:BB392),('PTRM input'!$H$406*(1+rvanilla02)^0.5)/A22stdlife))</f>
        <v>0</v>
      </c>
      <c r="BD392" s="251">
        <f ca="1">IF(A22stdlife="n/a","n/a",IF(BD$3&gt;(A22stdlife+$E392),('PTRM input'!$H$406*(1+rvanilla02)^0.5)-SUM($H392:BC392),('PTRM input'!$H$406*(1+rvanilla02)^0.5)/A22stdlife))</f>
        <v>0</v>
      </c>
      <c r="BE392" s="251">
        <f ca="1">IF(A22stdlife="n/a","n/a",IF(BE$3&gt;(A22stdlife+$E392),('PTRM input'!$H$406*(1+rvanilla02)^0.5)-SUM($H392:BD392),('PTRM input'!$H$406*(1+rvanilla02)^0.5)/A22stdlife))</f>
        <v>0</v>
      </c>
      <c r="BF392" s="251">
        <f ca="1">IF(A22stdlife="n/a","n/a",IF(BF$3&gt;(A22stdlife+$E392),('PTRM input'!$H$406*(1+rvanilla02)^0.5)-SUM($H392:BE392),('PTRM input'!$H$406*(1+rvanilla02)^0.5)/A22stdlife))</f>
        <v>0</v>
      </c>
      <c r="BG392" s="251">
        <f ca="1">IF(A22stdlife="n/a","n/a",IF(BG$3&gt;(A22stdlife+$E392),('PTRM input'!$H$406*(1+rvanilla02)^0.5)-SUM($H392:BF392),('PTRM input'!$H$406*(1+rvanilla02)^0.5)/A22stdlife))</f>
        <v>0</v>
      </c>
      <c r="BH392" s="251">
        <f ca="1">IF(A22stdlife="n/a","n/a",IF(BH$3&gt;(A22stdlife+$E392),('PTRM input'!$H$406*(1+rvanilla02)^0.5)-SUM($H392:BG392),('PTRM input'!$H$406*(1+rvanilla02)^0.5)/A22stdlife))</f>
        <v>0</v>
      </c>
      <c r="BI392" s="251">
        <f ca="1">IF(A22stdlife="n/a","n/a",IF(BI$3&gt;(A22stdlife+$E392),('PTRM input'!$H$406*(1+rvanilla02)^0.5)-SUM($H392:BH392),('PTRM input'!$H$406*(1+rvanilla02)^0.5)/A22stdlife))</f>
        <v>0</v>
      </c>
      <c r="BJ392" s="116"/>
      <c r="BK392" s="116"/>
      <c r="BL392" s="116"/>
      <c r="BM392" s="116"/>
    </row>
    <row r="393" spans="1:65" hidden="1" outlineLevel="2">
      <c r="A393" s="116"/>
      <c r="B393" s="19"/>
      <c r="C393" s="18"/>
      <c r="D393" s="760"/>
      <c r="E393" s="86">
        <v>3</v>
      </c>
      <c r="F393" s="259"/>
      <c r="G393" s="434"/>
      <c r="H393" s="435"/>
      <c r="I393" s="619"/>
      <c r="J393" s="433">
        <f ca="1">IF(A22stdlife="n/a","n/a",IF(J$3&gt;(A22stdlife+$E393),('PTRM input'!$I$406*(1+rvanilla03)^0.5)-SUM(I393:$I393),('PTRM input'!$I$406*(1+rvanilla03)^0.5)/A22stdlife))</f>
        <v>0</v>
      </c>
      <c r="K393" s="433">
        <f ca="1">IF(A22stdlife="n/a","n/a",IF(K$3&gt;(A22stdlife+$E393),('PTRM input'!$I$406*(1+rvanilla03)^0.5)-SUM($I393:J393),('PTRM input'!$I$406*(1+rvanilla03)^0.5)/A22stdlife))</f>
        <v>0</v>
      </c>
      <c r="L393" s="433">
        <f ca="1">IF(A22stdlife="n/a","n/a",IF(L$3&gt;(A22stdlife+$E393),('PTRM input'!$I$406*(1+rvanilla03)^0.5)-SUM($I393:K393),('PTRM input'!$I$406*(1+rvanilla03)^0.5)/A22stdlife))</f>
        <v>0</v>
      </c>
      <c r="M393" s="433">
        <f ca="1">IF(A22stdlife="n/a","n/a",IF(M$3&gt;(A22stdlife+$E393),('PTRM input'!$I$406*(1+rvanilla03)^0.5)-SUM($I393:L393),('PTRM input'!$I$406*(1+rvanilla03)^0.5)/A22stdlife))</f>
        <v>0</v>
      </c>
      <c r="N393" s="433">
        <f ca="1">IF(A22stdlife="n/a","n/a",IF(N$3&gt;(A22stdlife+$E393),('PTRM input'!$I$406*(1+rvanilla03)^0.5)-SUM($I393:M393),('PTRM input'!$I$406*(1+rvanilla03)^0.5)/A22stdlife))</f>
        <v>0</v>
      </c>
      <c r="O393" s="433">
        <f ca="1">IF(A22stdlife="n/a","n/a",IF(O$3&gt;(A22stdlife+$E393),('PTRM input'!$I$406*(1+rvanilla03)^0.5)-SUM($I393:N393),('PTRM input'!$I$406*(1+rvanilla03)^0.5)/A22stdlife))</f>
        <v>0</v>
      </c>
      <c r="P393" s="433">
        <f ca="1">IF(A22stdlife="n/a","n/a",IF(P$3&gt;(A22stdlife+$E393),('PTRM input'!$I$406*(1+rvanilla03)^0.5)-SUM($I393:O393),('PTRM input'!$I$406*(1+rvanilla03)^0.5)/A22stdlife))</f>
        <v>0</v>
      </c>
      <c r="Q393" s="433">
        <f ca="1">IF(A22stdlife="n/a","n/a",IF(Q$3&gt;(A22stdlife+$E393),('PTRM input'!$I$406*(1+rvanilla03)^0.5)-SUM($I393:P393),('PTRM input'!$I$406*(1+rvanilla03)^0.5)/A22stdlife))</f>
        <v>0</v>
      </c>
      <c r="R393" s="251">
        <f ca="1">IF(A22stdlife="n/a","n/a",IF(R$3&gt;(A22stdlife+$E393),('PTRM input'!$I$406*(1+rvanilla03)^0.5)-SUM($I393:Q393),('PTRM input'!$I$406*(1+rvanilla03)^0.5)/A22stdlife))</f>
        <v>0</v>
      </c>
      <c r="S393" s="251">
        <f ca="1">IF(A22stdlife="n/a","n/a",IF(S$3&gt;(A22stdlife+$E393),('PTRM input'!$I$406*(1+rvanilla03)^0.5)-SUM($I393:R393),('PTRM input'!$I$406*(1+rvanilla03)^0.5)/A22stdlife))</f>
        <v>0</v>
      </c>
      <c r="T393" s="251">
        <f ca="1">IF(A22stdlife="n/a","n/a",IF(T$3&gt;(A22stdlife+$E393),('PTRM input'!$I$406*(1+rvanilla03)^0.5)-SUM($I393:S393),('PTRM input'!$I$406*(1+rvanilla03)^0.5)/A22stdlife))</f>
        <v>0</v>
      </c>
      <c r="U393" s="251">
        <f ca="1">IF(A22stdlife="n/a","n/a",IF(U$3&gt;(A22stdlife+$E393),('PTRM input'!$I$406*(1+rvanilla03)^0.5)-SUM($I393:T393),('PTRM input'!$I$406*(1+rvanilla03)^0.5)/A22stdlife))</f>
        <v>0</v>
      </c>
      <c r="V393" s="251">
        <f ca="1">IF(A22stdlife="n/a","n/a",IF(V$3&gt;(A22stdlife+$E393),('PTRM input'!$I$406*(1+rvanilla03)^0.5)-SUM($I393:U393),('PTRM input'!$I$406*(1+rvanilla03)^0.5)/A22stdlife))</f>
        <v>0</v>
      </c>
      <c r="W393" s="251">
        <f ca="1">IF(A22stdlife="n/a","n/a",IF(W$3&gt;(A22stdlife+$E393),('PTRM input'!$I$406*(1+rvanilla03)^0.5)-SUM($I393:V393),('PTRM input'!$I$406*(1+rvanilla03)^0.5)/A22stdlife))</f>
        <v>0</v>
      </c>
      <c r="X393" s="251">
        <f ca="1">IF(A22stdlife="n/a","n/a",IF(X$3&gt;(A22stdlife+$E393),('PTRM input'!$I$406*(1+rvanilla03)^0.5)-SUM($I393:W393),('PTRM input'!$I$406*(1+rvanilla03)^0.5)/A22stdlife))</f>
        <v>0</v>
      </c>
      <c r="Y393" s="251">
        <f ca="1">IF(A22stdlife="n/a","n/a",IF(Y$3&gt;(A22stdlife+$E393),('PTRM input'!$I$406*(1+rvanilla03)^0.5)-SUM($I393:X393),('PTRM input'!$I$406*(1+rvanilla03)^0.5)/A22stdlife))</f>
        <v>0</v>
      </c>
      <c r="Z393" s="251">
        <f ca="1">IF(A22stdlife="n/a","n/a",IF(Z$3&gt;(A22stdlife+$E393),('PTRM input'!$I$406*(1+rvanilla03)^0.5)-SUM($I393:Y393),('PTRM input'!$I$406*(1+rvanilla03)^0.5)/A22stdlife))</f>
        <v>0</v>
      </c>
      <c r="AA393" s="251">
        <f ca="1">IF(A22stdlife="n/a","n/a",IF(AA$3&gt;(A22stdlife+$E393),('PTRM input'!$I$406*(1+rvanilla03)^0.5)-SUM($I393:Z393),('PTRM input'!$I$406*(1+rvanilla03)^0.5)/A22stdlife))</f>
        <v>0</v>
      </c>
      <c r="AB393" s="251">
        <f ca="1">IF(A22stdlife="n/a","n/a",IF(AB$3&gt;(A22stdlife+$E393),('PTRM input'!$I$406*(1+rvanilla03)^0.5)-SUM($I393:AA393),('PTRM input'!$I$406*(1+rvanilla03)^0.5)/A22stdlife))</f>
        <v>0</v>
      </c>
      <c r="AC393" s="251">
        <f ca="1">IF(A22stdlife="n/a","n/a",IF(AC$3&gt;(A22stdlife+$E393),('PTRM input'!$I$406*(1+rvanilla03)^0.5)-SUM($I393:AB393),('PTRM input'!$I$406*(1+rvanilla03)^0.5)/A22stdlife))</f>
        <v>0</v>
      </c>
      <c r="AD393" s="251">
        <f ca="1">IF(A22stdlife="n/a","n/a",IF(AD$3&gt;(A22stdlife+$E393),('PTRM input'!$I$406*(1+rvanilla03)^0.5)-SUM($I393:AC393),('PTRM input'!$I$406*(1+rvanilla03)^0.5)/A22stdlife))</f>
        <v>0</v>
      </c>
      <c r="AE393" s="251">
        <f ca="1">IF(A22stdlife="n/a","n/a",IF(AE$3&gt;(A22stdlife+$E393),('PTRM input'!$I$406*(1+rvanilla03)^0.5)-SUM($I393:AD393),('PTRM input'!$I$406*(1+rvanilla03)^0.5)/A22stdlife))</f>
        <v>0</v>
      </c>
      <c r="AF393" s="251">
        <f ca="1">IF(A22stdlife="n/a","n/a",IF(AF$3&gt;(A22stdlife+$E393),('PTRM input'!$I$406*(1+rvanilla03)^0.5)-SUM($I393:AE393),('PTRM input'!$I$406*(1+rvanilla03)^0.5)/A22stdlife))</f>
        <v>0</v>
      </c>
      <c r="AG393" s="251">
        <f ca="1">IF(A22stdlife="n/a","n/a",IF(AG$3&gt;(A22stdlife+$E393),('PTRM input'!$I$406*(1+rvanilla03)^0.5)-SUM($I393:AF393),('PTRM input'!$I$406*(1+rvanilla03)^0.5)/A22stdlife))</f>
        <v>0</v>
      </c>
      <c r="AH393" s="251">
        <f ca="1">IF(A22stdlife="n/a","n/a",IF(AH$3&gt;(A22stdlife+$E393),('PTRM input'!$I$406*(1+rvanilla03)^0.5)-SUM($I393:AG393),('PTRM input'!$I$406*(1+rvanilla03)^0.5)/A22stdlife))</f>
        <v>0</v>
      </c>
      <c r="AI393" s="251">
        <f ca="1">IF(A22stdlife="n/a","n/a",IF(AI$3&gt;(A22stdlife+$E393),('PTRM input'!$I$406*(1+rvanilla03)^0.5)-SUM($I393:AH393),('PTRM input'!$I$406*(1+rvanilla03)^0.5)/A22stdlife))</f>
        <v>0</v>
      </c>
      <c r="AJ393" s="251">
        <f ca="1">IF(A22stdlife="n/a","n/a",IF(AJ$3&gt;(A22stdlife+$E393),('PTRM input'!$I$406*(1+rvanilla03)^0.5)-SUM($I393:AI393),('PTRM input'!$I$406*(1+rvanilla03)^0.5)/A22stdlife))</f>
        <v>0</v>
      </c>
      <c r="AK393" s="251">
        <f ca="1">IF(A22stdlife="n/a","n/a",IF(AK$3&gt;(A22stdlife+$E393),('PTRM input'!$I$406*(1+rvanilla03)^0.5)-SUM($I393:AJ393),('PTRM input'!$I$406*(1+rvanilla03)^0.5)/A22stdlife))</f>
        <v>0</v>
      </c>
      <c r="AL393" s="251">
        <f ca="1">IF(A22stdlife="n/a","n/a",IF(AL$3&gt;(A22stdlife+$E393),('PTRM input'!$I$406*(1+rvanilla03)^0.5)-SUM($I393:AK393),('PTRM input'!$I$406*(1+rvanilla03)^0.5)/A22stdlife))</f>
        <v>0</v>
      </c>
      <c r="AM393" s="251">
        <f ca="1">IF(A22stdlife="n/a","n/a",IF(AM$3&gt;(A22stdlife+$E393),('PTRM input'!$I$406*(1+rvanilla03)^0.5)-SUM($I393:AL393),('PTRM input'!$I$406*(1+rvanilla03)^0.5)/A22stdlife))</f>
        <v>0</v>
      </c>
      <c r="AN393" s="251">
        <f ca="1">IF(A22stdlife="n/a","n/a",IF(AN$3&gt;(A22stdlife+$E393),('PTRM input'!$I$406*(1+rvanilla03)^0.5)-SUM($I393:AM393),('PTRM input'!$I$406*(1+rvanilla03)^0.5)/A22stdlife))</f>
        <v>0</v>
      </c>
      <c r="AO393" s="251">
        <f ca="1">IF(A22stdlife="n/a","n/a",IF(AO$3&gt;(A22stdlife+$E393),('PTRM input'!$I$406*(1+rvanilla03)^0.5)-SUM($I393:AN393),('PTRM input'!$I$406*(1+rvanilla03)^0.5)/A22stdlife))</f>
        <v>0</v>
      </c>
      <c r="AP393" s="251">
        <f ca="1">IF(A22stdlife="n/a","n/a",IF(AP$3&gt;(A22stdlife+$E393),('PTRM input'!$I$406*(1+rvanilla03)^0.5)-SUM($I393:AO393),('PTRM input'!$I$406*(1+rvanilla03)^0.5)/A22stdlife))</f>
        <v>0</v>
      </c>
      <c r="AQ393" s="251">
        <f ca="1">IF(A22stdlife="n/a","n/a",IF(AQ$3&gt;(A22stdlife+$E393),('PTRM input'!$I$406*(1+rvanilla03)^0.5)-SUM($I393:AP393),('PTRM input'!$I$406*(1+rvanilla03)^0.5)/A22stdlife))</f>
        <v>0</v>
      </c>
      <c r="AR393" s="251">
        <f ca="1">IF(A22stdlife="n/a","n/a",IF(AR$3&gt;(A22stdlife+$E393),('PTRM input'!$I$406*(1+rvanilla03)^0.5)-SUM($I393:AQ393),('PTRM input'!$I$406*(1+rvanilla03)^0.5)/A22stdlife))</f>
        <v>0</v>
      </c>
      <c r="AS393" s="251">
        <f ca="1">IF(A22stdlife="n/a","n/a",IF(AS$3&gt;(A22stdlife+$E393),('PTRM input'!$I$406*(1+rvanilla03)^0.5)-SUM($I393:AR393),('PTRM input'!$I$406*(1+rvanilla03)^0.5)/A22stdlife))</f>
        <v>0</v>
      </c>
      <c r="AT393" s="251">
        <f ca="1">IF(A22stdlife="n/a","n/a",IF(AT$3&gt;(A22stdlife+$E393),('PTRM input'!$I$406*(1+rvanilla03)^0.5)-SUM($I393:AS393),('PTRM input'!$I$406*(1+rvanilla03)^0.5)/A22stdlife))</f>
        <v>0</v>
      </c>
      <c r="AU393" s="251">
        <f ca="1">IF(A22stdlife="n/a","n/a",IF(AU$3&gt;(A22stdlife+$E393),('PTRM input'!$I$406*(1+rvanilla03)^0.5)-SUM($I393:AT393),('PTRM input'!$I$406*(1+rvanilla03)^0.5)/A22stdlife))</f>
        <v>0</v>
      </c>
      <c r="AV393" s="251">
        <f ca="1">IF(A22stdlife="n/a","n/a",IF(AV$3&gt;(A22stdlife+$E393),('PTRM input'!$I$406*(1+rvanilla03)^0.5)-SUM($I393:AU393),('PTRM input'!$I$406*(1+rvanilla03)^0.5)/A22stdlife))</f>
        <v>0</v>
      </c>
      <c r="AW393" s="251">
        <f ca="1">IF(A22stdlife="n/a","n/a",IF(AW$3&gt;(A22stdlife+$E393),('PTRM input'!$I$406*(1+rvanilla03)^0.5)-SUM($I393:AV393),('PTRM input'!$I$406*(1+rvanilla03)^0.5)/A22stdlife))</f>
        <v>0</v>
      </c>
      <c r="AX393" s="251">
        <f ca="1">IF(A22stdlife="n/a","n/a",IF(AX$3&gt;(A22stdlife+$E393),('PTRM input'!$I$406*(1+rvanilla03)^0.5)-SUM($I393:AW393),('PTRM input'!$I$406*(1+rvanilla03)^0.5)/A22stdlife))</f>
        <v>0</v>
      </c>
      <c r="AY393" s="251">
        <f ca="1">IF(A22stdlife="n/a","n/a",IF(AY$3&gt;(A22stdlife+$E393),('PTRM input'!$I$406*(1+rvanilla03)^0.5)-SUM($I393:AX393),('PTRM input'!$I$406*(1+rvanilla03)^0.5)/A22stdlife))</f>
        <v>0</v>
      </c>
      <c r="AZ393" s="251">
        <f ca="1">IF(A22stdlife="n/a","n/a",IF(AZ$3&gt;(A22stdlife+$E393),('PTRM input'!$I$406*(1+rvanilla03)^0.5)-SUM($I393:AY393),('PTRM input'!$I$406*(1+rvanilla03)^0.5)/A22stdlife))</f>
        <v>0</v>
      </c>
      <c r="BA393" s="251">
        <f ca="1">IF(A22stdlife="n/a","n/a",IF(BA$3&gt;(A22stdlife+$E393),('PTRM input'!$I$406*(1+rvanilla03)^0.5)-SUM($I393:AZ393),('PTRM input'!$I$406*(1+rvanilla03)^0.5)/A22stdlife))</f>
        <v>0</v>
      </c>
      <c r="BB393" s="251">
        <f ca="1">IF(A22stdlife="n/a","n/a",IF(BB$3&gt;(A22stdlife+$E393),('PTRM input'!$I$406*(1+rvanilla03)^0.5)-SUM($I393:BA393),('PTRM input'!$I$406*(1+rvanilla03)^0.5)/A22stdlife))</f>
        <v>0</v>
      </c>
      <c r="BC393" s="251">
        <f ca="1">IF(A22stdlife="n/a","n/a",IF(BC$3&gt;(A22stdlife+$E393),('PTRM input'!$I$406*(1+rvanilla03)^0.5)-SUM($I393:BB393),('PTRM input'!$I$406*(1+rvanilla03)^0.5)/A22stdlife))</f>
        <v>0</v>
      </c>
      <c r="BD393" s="251">
        <f ca="1">IF(A22stdlife="n/a","n/a",IF(BD$3&gt;(A22stdlife+$E393),('PTRM input'!$I$406*(1+rvanilla03)^0.5)-SUM($I393:BC393),('PTRM input'!$I$406*(1+rvanilla03)^0.5)/A22stdlife))</f>
        <v>0</v>
      </c>
      <c r="BE393" s="251">
        <f ca="1">IF(A22stdlife="n/a","n/a",IF(BE$3&gt;(A22stdlife+$E393),('PTRM input'!$I$406*(1+rvanilla03)^0.5)-SUM($I393:BD393),('PTRM input'!$I$406*(1+rvanilla03)^0.5)/A22stdlife))</f>
        <v>0</v>
      </c>
      <c r="BF393" s="251">
        <f ca="1">IF(A22stdlife="n/a","n/a",IF(BF$3&gt;(A22stdlife+$E393),('PTRM input'!$I$406*(1+rvanilla03)^0.5)-SUM($I393:BE393),('PTRM input'!$I$406*(1+rvanilla03)^0.5)/A22stdlife))</f>
        <v>0</v>
      </c>
      <c r="BG393" s="251">
        <f ca="1">IF(A22stdlife="n/a","n/a",IF(BG$3&gt;(A22stdlife+$E393),('PTRM input'!$I$406*(1+rvanilla03)^0.5)-SUM($I393:BF393),('PTRM input'!$I$406*(1+rvanilla03)^0.5)/A22stdlife))</f>
        <v>0</v>
      </c>
      <c r="BH393" s="251">
        <f ca="1">IF(A22stdlife="n/a","n/a",IF(BH$3&gt;(A22stdlife+$E393),('PTRM input'!$I$406*(1+rvanilla03)^0.5)-SUM($I393:BG393),('PTRM input'!$I$406*(1+rvanilla03)^0.5)/A22stdlife))</f>
        <v>0</v>
      </c>
      <c r="BI393" s="251">
        <f ca="1">IF(A22stdlife="n/a","n/a",IF(BI$3&gt;(A22stdlife+$E393),('PTRM input'!$I$406*(1+rvanilla03)^0.5)-SUM($I393:BH393),('PTRM input'!$I$406*(1+rvanilla03)^0.5)/A22stdlife))</f>
        <v>0</v>
      </c>
      <c r="BJ393" s="116"/>
      <c r="BK393" s="116"/>
      <c r="BL393" s="116"/>
      <c r="BM393" s="116"/>
    </row>
    <row r="394" spans="1:65" hidden="1" outlineLevel="2">
      <c r="A394" s="116"/>
      <c r="B394" s="19"/>
      <c r="C394" s="18"/>
      <c r="D394" s="760"/>
      <c r="E394" s="86">
        <v>4</v>
      </c>
      <c r="F394" s="259"/>
      <c r="G394" s="434"/>
      <c r="H394" s="435"/>
      <c r="I394" s="435"/>
      <c r="J394" s="619"/>
      <c r="K394" s="433">
        <f ca="1">IF(A22stdlife="n/a","n/a",IF(K$3&gt;(A22stdlife+$E394),('PTRM input'!$J$406*(1+rvanilla04)^0.5)-SUM(J394:$J394),('PTRM input'!$J$406*(1+rvanilla04)^0.5)/A22stdlife))</f>
        <v>0</v>
      </c>
      <c r="L394" s="433">
        <f ca="1">IF(A22stdlife="n/a","n/a",IF(L$3&gt;(A22stdlife+$E394),('PTRM input'!$J$406*(1+rvanilla04)^0.5)-SUM($J394:K394),('PTRM input'!$J$406*(1+rvanilla04)^0.5)/A22stdlife))</f>
        <v>0</v>
      </c>
      <c r="M394" s="433">
        <f ca="1">IF(A22stdlife="n/a","n/a",IF(M$3&gt;(A22stdlife+$E394),('PTRM input'!$J$406*(1+rvanilla04)^0.5)-SUM($J394:L394),('PTRM input'!$J$406*(1+rvanilla04)^0.5)/A22stdlife))</f>
        <v>0</v>
      </c>
      <c r="N394" s="433">
        <f ca="1">IF(A22stdlife="n/a","n/a",IF(N$3&gt;(A22stdlife+$E394),('PTRM input'!$J$406*(1+rvanilla04)^0.5)-SUM($J394:M394),('PTRM input'!$J$406*(1+rvanilla04)^0.5)/A22stdlife))</f>
        <v>0</v>
      </c>
      <c r="O394" s="433">
        <f ca="1">IF(A22stdlife="n/a","n/a",IF(O$3&gt;(A22stdlife+$E394),('PTRM input'!$J$406*(1+rvanilla04)^0.5)-SUM($J394:N394),('PTRM input'!$J$406*(1+rvanilla04)^0.5)/A22stdlife))</f>
        <v>0</v>
      </c>
      <c r="P394" s="433">
        <f ca="1">IF(A22stdlife="n/a","n/a",IF(P$3&gt;(A22stdlife+$E394),('PTRM input'!$J$406*(1+rvanilla04)^0.5)-SUM($J394:O394),('PTRM input'!$J$406*(1+rvanilla04)^0.5)/A22stdlife))</f>
        <v>0</v>
      </c>
      <c r="Q394" s="433">
        <f ca="1">IF(A22stdlife="n/a","n/a",IF(Q$3&gt;(A22stdlife+$E394),('PTRM input'!$J$406*(1+rvanilla04)^0.5)-SUM($J394:P394),('PTRM input'!$J$406*(1+rvanilla04)^0.5)/A22stdlife))</f>
        <v>0</v>
      </c>
      <c r="R394" s="251">
        <f ca="1">IF(A22stdlife="n/a","n/a",IF(R$3&gt;(A22stdlife+$E394),('PTRM input'!$J$406*(1+rvanilla04)^0.5)-SUM($J394:Q394),('PTRM input'!$J$406*(1+rvanilla04)^0.5)/A22stdlife))</f>
        <v>0</v>
      </c>
      <c r="S394" s="251">
        <f ca="1">IF(A22stdlife="n/a","n/a",IF(S$3&gt;(A22stdlife+$E394),('PTRM input'!$J$406*(1+rvanilla04)^0.5)-SUM($J394:R394),('PTRM input'!$J$406*(1+rvanilla04)^0.5)/A22stdlife))</f>
        <v>0</v>
      </c>
      <c r="T394" s="251">
        <f ca="1">IF(A22stdlife="n/a","n/a",IF(T$3&gt;(A22stdlife+$E394),('PTRM input'!$J$406*(1+rvanilla04)^0.5)-SUM($J394:S394),('PTRM input'!$J$406*(1+rvanilla04)^0.5)/A22stdlife))</f>
        <v>0</v>
      </c>
      <c r="U394" s="251">
        <f ca="1">IF(A22stdlife="n/a","n/a",IF(U$3&gt;(A22stdlife+$E394),('PTRM input'!$J$406*(1+rvanilla04)^0.5)-SUM($J394:T394),('PTRM input'!$J$406*(1+rvanilla04)^0.5)/A22stdlife))</f>
        <v>0</v>
      </c>
      <c r="V394" s="251">
        <f ca="1">IF(A22stdlife="n/a","n/a",IF(V$3&gt;(A22stdlife+$E394),('PTRM input'!$J$406*(1+rvanilla04)^0.5)-SUM($J394:U394),('PTRM input'!$J$406*(1+rvanilla04)^0.5)/A22stdlife))</f>
        <v>0</v>
      </c>
      <c r="W394" s="251">
        <f ca="1">IF(A22stdlife="n/a","n/a",IF(W$3&gt;(A22stdlife+$E394),('PTRM input'!$J$406*(1+rvanilla04)^0.5)-SUM($J394:V394),('PTRM input'!$J$406*(1+rvanilla04)^0.5)/A22stdlife))</f>
        <v>0</v>
      </c>
      <c r="X394" s="251">
        <f ca="1">IF(A22stdlife="n/a","n/a",IF(X$3&gt;(A22stdlife+$E394),('PTRM input'!$J$406*(1+rvanilla04)^0.5)-SUM($J394:W394),('PTRM input'!$J$406*(1+rvanilla04)^0.5)/A22stdlife))</f>
        <v>0</v>
      </c>
      <c r="Y394" s="251">
        <f ca="1">IF(A22stdlife="n/a","n/a",IF(Y$3&gt;(A22stdlife+$E394),('PTRM input'!$J$406*(1+rvanilla04)^0.5)-SUM($J394:X394),('PTRM input'!$J$406*(1+rvanilla04)^0.5)/A22stdlife))</f>
        <v>0</v>
      </c>
      <c r="Z394" s="251">
        <f ca="1">IF(A22stdlife="n/a","n/a",IF(Z$3&gt;(A22stdlife+$E394),('PTRM input'!$J$406*(1+rvanilla04)^0.5)-SUM($J394:Y394),('PTRM input'!$J$406*(1+rvanilla04)^0.5)/A22stdlife))</f>
        <v>0</v>
      </c>
      <c r="AA394" s="251">
        <f ca="1">IF(A22stdlife="n/a","n/a",IF(AA$3&gt;(A22stdlife+$E394),('PTRM input'!$J$406*(1+rvanilla04)^0.5)-SUM($J394:Z394),('PTRM input'!$J$406*(1+rvanilla04)^0.5)/A22stdlife))</f>
        <v>0</v>
      </c>
      <c r="AB394" s="251">
        <f ca="1">IF(A22stdlife="n/a","n/a",IF(AB$3&gt;(A22stdlife+$E394),('PTRM input'!$J$406*(1+rvanilla04)^0.5)-SUM($J394:AA394),('PTRM input'!$J$406*(1+rvanilla04)^0.5)/A22stdlife))</f>
        <v>0</v>
      </c>
      <c r="AC394" s="251">
        <f ca="1">IF(A22stdlife="n/a","n/a",IF(AC$3&gt;(A22stdlife+$E394),('PTRM input'!$J$406*(1+rvanilla04)^0.5)-SUM($J394:AB394),('PTRM input'!$J$406*(1+rvanilla04)^0.5)/A22stdlife))</f>
        <v>0</v>
      </c>
      <c r="AD394" s="251">
        <f ca="1">IF(A22stdlife="n/a","n/a",IF(AD$3&gt;(A22stdlife+$E394),('PTRM input'!$J$406*(1+rvanilla04)^0.5)-SUM($J394:AC394),('PTRM input'!$J$406*(1+rvanilla04)^0.5)/A22stdlife))</f>
        <v>0</v>
      </c>
      <c r="AE394" s="251">
        <f ca="1">IF(A22stdlife="n/a","n/a",IF(AE$3&gt;(A22stdlife+$E394),('PTRM input'!$J$406*(1+rvanilla04)^0.5)-SUM($J394:AD394),('PTRM input'!$J$406*(1+rvanilla04)^0.5)/A22stdlife))</f>
        <v>0</v>
      </c>
      <c r="AF394" s="251">
        <f ca="1">IF(A22stdlife="n/a","n/a",IF(AF$3&gt;(A22stdlife+$E394),('PTRM input'!$J$406*(1+rvanilla04)^0.5)-SUM($J394:AE394),('PTRM input'!$J$406*(1+rvanilla04)^0.5)/A22stdlife))</f>
        <v>0</v>
      </c>
      <c r="AG394" s="251">
        <f ca="1">IF(A22stdlife="n/a","n/a",IF(AG$3&gt;(A22stdlife+$E394),('PTRM input'!$J$406*(1+rvanilla04)^0.5)-SUM($J394:AF394),('PTRM input'!$J$406*(1+rvanilla04)^0.5)/A22stdlife))</f>
        <v>0</v>
      </c>
      <c r="AH394" s="251">
        <f ca="1">IF(A22stdlife="n/a","n/a",IF(AH$3&gt;(A22stdlife+$E394),('PTRM input'!$J$406*(1+rvanilla04)^0.5)-SUM($J394:AG394),('PTRM input'!$J$406*(1+rvanilla04)^0.5)/A22stdlife))</f>
        <v>0</v>
      </c>
      <c r="AI394" s="251">
        <f ca="1">IF(A22stdlife="n/a","n/a",IF(AI$3&gt;(A22stdlife+$E394),('PTRM input'!$J$406*(1+rvanilla04)^0.5)-SUM($J394:AH394),('PTRM input'!$J$406*(1+rvanilla04)^0.5)/A22stdlife))</f>
        <v>0</v>
      </c>
      <c r="AJ394" s="251">
        <f ca="1">IF(A22stdlife="n/a","n/a",IF(AJ$3&gt;(A22stdlife+$E394),('PTRM input'!$J$406*(1+rvanilla04)^0.5)-SUM($J394:AI394),('PTRM input'!$J$406*(1+rvanilla04)^0.5)/A22stdlife))</f>
        <v>0</v>
      </c>
      <c r="AK394" s="251">
        <f ca="1">IF(A22stdlife="n/a","n/a",IF(AK$3&gt;(A22stdlife+$E394),('PTRM input'!$J$406*(1+rvanilla04)^0.5)-SUM($J394:AJ394),('PTRM input'!$J$406*(1+rvanilla04)^0.5)/A22stdlife))</f>
        <v>0</v>
      </c>
      <c r="AL394" s="251">
        <f ca="1">IF(A22stdlife="n/a","n/a",IF(AL$3&gt;(A22stdlife+$E394),('PTRM input'!$J$406*(1+rvanilla04)^0.5)-SUM($J394:AK394),('PTRM input'!$J$406*(1+rvanilla04)^0.5)/A22stdlife))</f>
        <v>0</v>
      </c>
      <c r="AM394" s="251">
        <f ca="1">IF(A22stdlife="n/a","n/a",IF(AM$3&gt;(A22stdlife+$E394),('PTRM input'!$J$406*(1+rvanilla04)^0.5)-SUM($J394:AL394),('PTRM input'!$J$406*(1+rvanilla04)^0.5)/A22stdlife))</f>
        <v>0</v>
      </c>
      <c r="AN394" s="251">
        <f ca="1">IF(A22stdlife="n/a","n/a",IF(AN$3&gt;(A22stdlife+$E394),('PTRM input'!$J$406*(1+rvanilla04)^0.5)-SUM($J394:AM394),('PTRM input'!$J$406*(1+rvanilla04)^0.5)/A22stdlife))</f>
        <v>0</v>
      </c>
      <c r="AO394" s="251">
        <f ca="1">IF(A22stdlife="n/a","n/a",IF(AO$3&gt;(A22stdlife+$E394),('PTRM input'!$J$406*(1+rvanilla04)^0.5)-SUM($J394:AN394),('PTRM input'!$J$406*(1+rvanilla04)^0.5)/A22stdlife))</f>
        <v>0</v>
      </c>
      <c r="AP394" s="251">
        <f ca="1">IF(A22stdlife="n/a","n/a",IF(AP$3&gt;(A22stdlife+$E394),('PTRM input'!$J$406*(1+rvanilla04)^0.5)-SUM($J394:AO394),('PTRM input'!$J$406*(1+rvanilla04)^0.5)/A22stdlife))</f>
        <v>0</v>
      </c>
      <c r="AQ394" s="251">
        <f ca="1">IF(A22stdlife="n/a","n/a",IF(AQ$3&gt;(A22stdlife+$E394),('PTRM input'!$J$406*(1+rvanilla04)^0.5)-SUM($J394:AP394),('PTRM input'!$J$406*(1+rvanilla04)^0.5)/A22stdlife))</f>
        <v>0</v>
      </c>
      <c r="AR394" s="251">
        <f ca="1">IF(A22stdlife="n/a","n/a",IF(AR$3&gt;(A22stdlife+$E394),('PTRM input'!$J$406*(1+rvanilla04)^0.5)-SUM($J394:AQ394),('PTRM input'!$J$406*(1+rvanilla04)^0.5)/A22stdlife))</f>
        <v>0</v>
      </c>
      <c r="AS394" s="251">
        <f ca="1">IF(A22stdlife="n/a","n/a",IF(AS$3&gt;(A22stdlife+$E394),('PTRM input'!$J$406*(1+rvanilla04)^0.5)-SUM($J394:AR394),('PTRM input'!$J$406*(1+rvanilla04)^0.5)/A22stdlife))</f>
        <v>0</v>
      </c>
      <c r="AT394" s="251">
        <f ca="1">IF(A22stdlife="n/a","n/a",IF(AT$3&gt;(A22stdlife+$E394),('PTRM input'!$J$406*(1+rvanilla04)^0.5)-SUM($J394:AS394),('PTRM input'!$J$406*(1+rvanilla04)^0.5)/A22stdlife))</f>
        <v>0</v>
      </c>
      <c r="AU394" s="251">
        <f ca="1">IF(A22stdlife="n/a","n/a",IF(AU$3&gt;(A22stdlife+$E394),('PTRM input'!$J$406*(1+rvanilla04)^0.5)-SUM($J394:AT394),('PTRM input'!$J$406*(1+rvanilla04)^0.5)/A22stdlife))</f>
        <v>0</v>
      </c>
      <c r="AV394" s="251">
        <f ca="1">IF(A22stdlife="n/a","n/a",IF(AV$3&gt;(A22stdlife+$E394),('PTRM input'!$J$406*(1+rvanilla04)^0.5)-SUM($J394:AU394),('PTRM input'!$J$406*(1+rvanilla04)^0.5)/A22stdlife))</f>
        <v>0</v>
      </c>
      <c r="AW394" s="251">
        <f ca="1">IF(A22stdlife="n/a","n/a",IF(AW$3&gt;(A22stdlife+$E394),('PTRM input'!$J$406*(1+rvanilla04)^0.5)-SUM($J394:AV394),('PTRM input'!$J$406*(1+rvanilla04)^0.5)/A22stdlife))</f>
        <v>0</v>
      </c>
      <c r="AX394" s="251">
        <f ca="1">IF(A22stdlife="n/a","n/a",IF(AX$3&gt;(A22stdlife+$E394),('PTRM input'!$J$406*(1+rvanilla04)^0.5)-SUM($J394:AW394),('PTRM input'!$J$406*(1+rvanilla04)^0.5)/A22stdlife))</f>
        <v>0</v>
      </c>
      <c r="AY394" s="251">
        <f ca="1">IF(A22stdlife="n/a","n/a",IF(AY$3&gt;(A22stdlife+$E394),('PTRM input'!$J$406*(1+rvanilla04)^0.5)-SUM($J394:AX394),('PTRM input'!$J$406*(1+rvanilla04)^0.5)/A22stdlife))</f>
        <v>0</v>
      </c>
      <c r="AZ394" s="251">
        <f ca="1">IF(A22stdlife="n/a","n/a",IF(AZ$3&gt;(A22stdlife+$E394),('PTRM input'!$J$406*(1+rvanilla04)^0.5)-SUM($J394:AY394),('PTRM input'!$J$406*(1+rvanilla04)^0.5)/A22stdlife))</f>
        <v>0</v>
      </c>
      <c r="BA394" s="251">
        <f ca="1">IF(A22stdlife="n/a","n/a",IF(BA$3&gt;(A22stdlife+$E394),('PTRM input'!$J$406*(1+rvanilla04)^0.5)-SUM($J394:AZ394),('PTRM input'!$J$406*(1+rvanilla04)^0.5)/A22stdlife))</f>
        <v>0</v>
      </c>
      <c r="BB394" s="251">
        <f ca="1">IF(A22stdlife="n/a","n/a",IF(BB$3&gt;(A22stdlife+$E394),('PTRM input'!$J$406*(1+rvanilla04)^0.5)-SUM($J394:BA394),('PTRM input'!$J$406*(1+rvanilla04)^0.5)/A22stdlife))</f>
        <v>0</v>
      </c>
      <c r="BC394" s="251">
        <f ca="1">IF(A22stdlife="n/a","n/a",IF(BC$3&gt;(A22stdlife+$E394),('PTRM input'!$J$406*(1+rvanilla04)^0.5)-SUM($J394:BB394),('PTRM input'!$J$406*(1+rvanilla04)^0.5)/A22stdlife))</f>
        <v>0</v>
      </c>
      <c r="BD394" s="251">
        <f ca="1">IF(A22stdlife="n/a","n/a",IF(BD$3&gt;(A22stdlife+$E394),('PTRM input'!$J$406*(1+rvanilla04)^0.5)-SUM($J394:BC394),('PTRM input'!$J$406*(1+rvanilla04)^0.5)/A22stdlife))</f>
        <v>0</v>
      </c>
      <c r="BE394" s="251">
        <f ca="1">IF(A22stdlife="n/a","n/a",IF(BE$3&gt;(A22stdlife+$E394),('PTRM input'!$J$406*(1+rvanilla04)^0.5)-SUM($J394:BD394),('PTRM input'!$J$406*(1+rvanilla04)^0.5)/A22stdlife))</f>
        <v>0</v>
      </c>
      <c r="BF394" s="251">
        <f ca="1">IF(A22stdlife="n/a","n/a",IF(BF$3&gt;(A22stdlife+$E394),('PTRM input'!$J$406*(1+rvanilla04)^0.5)-SUM($J394:BE394),('PTRM input'!$J$406*(1+rvanilla04)^0.5)/A22stdlife))</f>
        <v>0</v>
      </c>
      <c r="BG394" s="251">
        <f ca="1">IF(A22stdlife="n/a","n/a",IF(BG$3&gt;(A22stdlife+$E394),('PTRM input'!$J$406*(1+rvanilla04)^0.5)-SUM($J394:BF394),('PTRM input'!$J$406*(1+rvanilla04)^0.5)/A22stdlife))</f>
        <v>0</v>
      </c>
      <c r="BH394" s="251">
        <f ca="1">IF(A22stdlife="n/a","n/a",IF(BH$3&gt;(A22stdlife+$E394),('PTRM input'!$J$406*(1+rvanilla04)^0.5)-SUM($J394:BG394),('PTRM input'!$J$406*(1+rvanilla04)^0.5)/A22stdlife))</f>
        <v>0</v>
      </c>
      <c r="BI394" s="251">
        <f ca="1">IF(A22stdlife="n/a","n/a",IF(BI$3&gt;(A22stdlife+$E394),('PTRM input'!$J$406*(1+rvanilla04)^0.5)-SUM($J394:BH394),('PTRM input'!$J$406*(1+rvanilla04)^0.5)/A22stdlife))</f>
        <v>0</v>
      </c>
      <c r="BJ394" s="116"/>
      <c r="BK394" s="116"/>
      <c r="BL394" s="116"/>
      <c r="BM394" s="116"/>
    </row>
    <row r="395" spans="1:65" hidden="1" outlineLevel="2">
      <c r="A395" s="116"/>
      <c r="B395" s="19"/>
      <c r="C395" s="18"/>
      <c r="D395" s="760"/>
      <c r="E395" s="86">
        <v>5</v>
      </c>
      <c r="F395" s="259"/>
      <c r="G395" s="434"/>
      <c r="H395" s="435"/>
      <c r="I395" s="435"/>
      <c r="J395" s="435"/>
      <c r="K395" s="619"/>
      <c r="L395" s="433">
        <f ca="1">IF(A22stdlife="n/a","n/a",IF(L$3&gt;(A22stdlife+$E395),('PTRM input'!$K$406*(1+rvanilla05)^0.5)-SUM($K395:K395),('PTRM input'!$K$406*(1+rvanilla05)^0.5)/A22stdlife))</f>
        <v>0</v>
      </c>
      <c r="M395" s="433">
        <f ca="1">IF(A22stdlife="n/a","n/a",IF(M$3&gt;(A22stdlife+$E395),('PTRM input'!$K$406*(1+rvanilla05)^0.5)-SUM($K395:L395),('PTRM input'!$K$406*(1+rvanilla05)^0.5)/A22stdlife))</f>
        <v>0</v>
      </c>
      <c r="N395" s="433">
        <f ca="1">IF(A22stdlife="n/a","n/a",IF(N$3&gt;(A22stdlife+$E395),('PTRM input'!$K$406*(1+rvanilla05)^0.5)-SUM($K395:M395),('PTRM input'!$K$406*(1+rvanilla05)^0.5)/A22stdlife))</f>
        <v>0</v>
      </c>
      <c r="O395" s="433">
        <f ca="1">IF(A22stdlife="n/a","n/a",IF(O$3&gt;(A22stdlife+$E395),('PTRM input'!$K$406*(1+rvanilla05)^0.5)-SUM($K395:N395),('PTRM input'!$K$406*(1+rvanilla05)^0.5)/A22stdlife))</f>
        <v>0</v>
      </c>
      <c r="P395" s="433">
        <f ca="1">IF(A22stdlife="n/a","n/a",IF(P$3&gt;(A22stdlife+$E395),('PTRM input'!$K$406*(1+rvanilla05)^0.5)-SUM($K395:O395),('PTRM input'!$K$406*(1+rvanilla05)^0.5)/A22stdlife))</f>
        <v>0</v>
      </c>
      <c r="Q395" s="433">
        <f ca="1">IF(A22stdlife="n/a","n/a",IF(Q$3&gt;(A22stdlife+$E395),('PTRM input'!$K$406*(1+rvanilla05)^0.5)-SUM($K395:P395),('PTRM input'!$K$406*(1+rvanilla05)^0.5)/A22stdlife))</f>
        <v>0</v>
      </c>
      <c r="R395" s="251">
        <f ca="1">IF(A22stdlife="n/a","n/a",IF(R$3&gt;(A22stdlife+$E395),('PTRM input'!$K$406*(1+rvanilla05)^0.5)-SUM($K395:Q395),('PTRM input'!$K$406*(1+rvanilla05)^0.5)/A22stdlife))</f>
        <v>0</v>
      </c>
      <c r="S395" s="251">
        <f ca="1">IF(A22stdlife="n/a","n/a",IF(S$3&gt;(A22stdlife+$E395),('PTRM input'!$K$406*(1+rvanilla05)^0.5)-SUM($K395:R395),('PTRM input'!$K$406*(1+rvanilla05)^0.5)/A22stdlife))</f>
        <v>0</v>
      </c>
      <c r="T395" s="251">
        <f ca="1">IF(A22stdlife="n/a","n/a",IF(T$3&gt;(A22stdlife+$E395),('PTRM input'!$K$406*(1+rvanilla05)^0.5)-SUM($K395:S395),('PTRM input'!$K$406*(1+rvanilla05)^0.5)/A22stdlife))</f>
        <v>0</v>
      </c>
      <c r="U395" s="251">
        <f ca="1">IF(A22stdlife="n/a","n/a",IF(U$3&gt;(A22stdlife+$E395),('PTRM input'!$K$406*(1+rvanilla05)^0.5)-SUM($K395:T395),('PTRM input'!$K$406*(1+rvanilla05)^0.5)/A22stdlife))</f>
        <v>0</v>
      </c>
      <c r="V395" s="251">
        <f ca="1">IF(A22stdlife="n/a","n/a",IF(V$3&gt;(A22stdlife+$E395),('PTRM input'!$K$406*(1+rvanilla05)^0.5)-SUM($K395:U395),('PTRM input'!$K$406*(1+rvanilla05)^0.5)/A22stdlife))</f>
        <v>0</v>
      </c>
      <c r="W395" s="251">
        <f ca="1">IF(A22stdlife="n/a","n/a",IF(W$3&gt;(A22stdlife+$E395),('PTRM input'!$K$406*(1+rvanilla05)^0.5)-SUM($K395:V395),('PTRM input'!$K$406*(1+rvanilla05)^0.5)/A22stdlife))</f>
        <v>0</v>
      </c>
      <c r="X395" s="251">
        <f ca="1">IF(A22stdlife="n/a","n/a",IF(X$3&gt;(A22stdlife+$E395),('PTRM input'!$K$406*(1+rvanilla05)^0.5)-SUM($K395:W395),('PTRM input'!$K$406*(1+rvanilla05)^0.5)/A22stdlife))</f>
        <v>0</v>
      </c>
      <c r="Y395" s="251">
        <f ca="1">IF(A22stdlife="n/a","n/a",IF(Y$3&gt;(A22stdlife+$E395),('PTRM input'!$K$406*(1+rvanilla05)^0.5)-SUM($K395:X395),('PTRM input'!$K$406*(1+rvanilla05)^0.5)/A22stdlife))</f>
        <v>0</v>
      </c>
      <c r="Z395" s="251">
        <f ca="1">IF(A22stdlife="n/a","n/a",IF(Z$3&gt;(A22stdlife+$E395),('PTRM input'!$K$406*(1+rvanilla05)^0.5)-SUM($K395:Y395),('PTRM input'!$K$406*(1+rvanilla05)^0.5)/A22stdlife))</f>
        <v>0</v>
      </c>
      <c r="AA395" s="251">
        <f ca="1">IF(A22stdlife="n/a","n/a",IF(AA$3&gt;(A22stdlife+$E395),('PTRM input'!$K$406*(1+rvanilla05)^0.5)-SUM($K395:Z395),('PTRM input'!$K$406*(1+rvanilla05)^0.5)/A22stdlife))</f>
        <v>0</v>
      </c>
      <c r="AB395" s="251">
        <f ca="1">IF(A22stdlife="n/a","n/a",IF(AB$3&gt;(A22stdlife+$E395),('PTRM input'!$K$406*(1+rvanilla05)^0.5)-SUM($K395:AA395),('PTRM input'!$K$406*(1+rvanilla05)^0.5)/A22stdlife))</f>
        <v>0</v>
      </c>
      <c r="AC395" s="251">
        <f ca="1">IF(A22stdlife="n/a","n/a",IF(AC$3&gt;(A22stdlife+$E395),('PTRM input'!$K$406*(1+rvanilla05)^0.5)-SUM($K395:AB395),('PTRM input'!$K$406*(1+rvanilla05)^0.5)/A22stdlife))</f>
        <v>0</v>
      </c>
      <c r="AD395" s="251">
        <f ca="1">IF(A22stdlife="n/a","n/a",IF(AD$3&gt;(A22stdlife+$E395),('PTRM input'!$K$406*(1+rvanilla05)^0.5)-SUM($K395:AC395),('PTRM input'!$K$406*(1+rvanilla05)^0.5)/A22stdlife))</f>
        <v>0</v>
      </c>
      <c r="AE395" s="251">
        <f ca="1">IF(A22stdlife="n/a","n/a",IF(AE$3&gt;(A22stdlife+$E395),('PTRM input'!$K$406*(1+rvanilla05)^0.5)-SUM($K395:AD395),('PTRM input'!$K$406*(1+rvanilla05)^0.5)/A22stdlife))</f>
        <v>0</v>
      </c>
      <c r="AF395" s="251">
        <f ca="1">IF(A22stdlife="n/a","n/a",IF(AF$3&gt;(A22stdlife+$E395),('PTRM input'!$K$406*(1+rvanilla05)^0.5)-SUM($K395:AE395),('PTRM input'!$K$406*(1+rvanilla05)^0.5)/A22stdlife))</f>
        <v>0</v>
      </c>
      <c r="AG395" s="251">
        <f ca="1">IF(A22stdlife="n/a","n/a",IF(AG$3&gt;(A22stdlife+$E395),('PTRM input'!$K$406*(1+rvanilla05)^0.5)-SUM($K395:AF395),('PTRM input'!$K$406*(1+rvanilla05)^0.5)/A22stdlife))</f>
        <v>0</v>
      </c>
      <c r="AH395" s="251">
        <f ca="1">IF(A22stdlife="n/a","n/a",IF(AH$3&gt;(A22stdlife+$E395),('PTRM input'!$K$406*(1+rvanilla05)^0.5)-SUM($K395:AG395),('PTRM input'!$K$406*(1+rvanilla05)^0.5)/A22stdlife))</f>
        <v>0</v>
      </c>
      <c r="AI395" s="251">
        <f ca="1">IF(A22stdlife="n/a","n/a",IF(AI$3&gt;(A22stdlife+$E395),('PTRM input'!$K$406*(1+rvanilla05)^0.5)-SUM($K395:AH395),('PTRM input'!$K$406*(1+rvanilla05)^0.5)/A22stdlife))</f>
        <v>0</v>
      </c>
      <c r="AJ395" s="251">
        <f ca="1">IF(A22stdlife="n/a","n/a",IF(AJ$3&gt;(A22stdlife+$E395),('PTRM input'!$K$406*(1+rvanilla05)^0.5)-SUM($K395:AI395),('PTRM input'!$K$406*(1+rvanilla05)^0.5)/A22stdlife))</f>
        <v>0</v>
      </c>
      <c r="AK395" s="251">
        <f ca="1">IF(A22stdlife="n/a","n/a",IF(AK$3&gt;(A22stdlife+$E395),('PTRM input'!$K$406*(1+rvanilla05)^0.5)-SUM($K395:AJ395),('PTRM input'!$K$406*(1+rvanilla05)^0.5)/A22stdlife))</f>
        <v>0</v>
      </c>
      <c r="AL395" s="251">
        <f ca="1">IF(A22stdlife="n/a","n/a",IF(AL$3&gt;(A22stdlife+$E395),('PTRM input'!$K$406*(1+rvanilla05)^0.5)-SUM($K395:AK395),('PTRM input'!$K$406*(1+rvanilla05)^0.5)/A22stdlife))</f>
        <v>0</v>
      </c>
      <c r="AM395" s="251">
        <f ca="1">IF(A22stdlife="n/a","n/a",IF(AM$3&gt;(A22stdlife+$E395),('PTRM input'!$K$406*(1+rvanilla05)^0.5)-SUM($K395:AL395),('PTRM input'!$K$406*(1+rvanilla05)^0.5)/A22stdlife))</f>
        <v>0</v>
      </c>
      <c r="AN395" s="251">
        <f ca="1">IF(A22stdlife="n/a","n/a",IF(AN$3&gt;(A22stdlife+$E395),('PTRM input'!$K$406*(1+rvanilla05)^0.5)-SUM($K395:AM395),('PTRM input'!$K$406*(1+rvanilla05)^0.5)/A22stdlife))</f>
        <v>0</v>
      </c>
      <c r="AO395" s="251">
        <f ca="1">IF(A22stdlife="n/a","n/a",IF(AO$3&gt;(A22stdlife+$E395),('PTRM input'!$K$406*(1+rvanilla05)^0.5)-SUM($K395:AN395),('PTRM input'!$K$406*(1+rvanilla05)^0.5)/A22stdlife))</f>
        <v>0</v>
      </c>
      <c r="AP395" s="251">
        <f ca="1">IF(A22stdlife="n/a","n/a",IF(AP$3&gt;(A22stdlife+$E395),('PTRM input'!$K$406*(1+rvanilla05)^0.5)-SUM($K395:AO395),('PTRM input'!$K$406*(1+rvanilla05)^0.5)/A22stdlife))</f>
        <v>0</v>
      </c>
      <c r="AQ395" s="251">
        <f ca="1">IF(A22stdlife="n/a","n/a",IF(AQ$3&gt;(A22stdlife+$E395),('PTRM input'!$K$406*(1+rvanilla05)^0.5)-SUM($K395:AP395),('PTRM input'!$K$406*(1+rvanilla05)^0.5)/A22stdlife))</f>
        <v>0</v>
      </c>
      <c r="AR395" s="251">
        <f ca="1">IF(A22stdlife="n/a","n/a",IF(AR$3&gt;(A22stdlife+$E395),('PTRM input'!$K$406*(1+rvanilla05)^0.5)-SUM($K395:AQ395),('PTRM input'!$K$406*(1+rvanilla05)^0.5)/A22stdlife))</f>
        <v>0</v>
      </c>
      <c r="AS395" s="251">
        <f ca="1">IF(A22stdlife="n/a","n/a",IF(AS$3&gt;(A22stdlife+$E395),('PTRM input'!$K$406*(1+rvanilla05)^0.5)-SUM($K395:AR395),('PTRM input'!$K$406*(1+rvanilla05)^0.5)/A22stdlife))</f>
        <v>0</v>
      </c>
      <c r="AT395" s="251">
        <f ca="1">IF(A22stdlife="n/a","n/a",IF(AT$3&gt;(A22stdlife+$E395),('PTRM input'!$K$406*(1+rvanilla05)^0.5)-SUM($K395:AS395),('PTRM input'!$K$406*(1+rvanilla05)^0.5)/A22stdlife))</f>
        <v>0</v>
      </c>
      <c r="AU395" s="251">
        <f ca="1">IF(A22stdlife="n/a","n/a",IF(AU$3&gt;(A22stdlife+$E395),('PTRM input'!$K$406*(1+rvanilla05)^0.5)-SUM($K395:AT395),('PTRM input'!$K$406*(1+rvanilla05)^0.5)/A22stdlife))</f>
        <v>0</v>
      </c>
      <c r="AV395" s="251">
        <f ca="1">IF(A22stdlife="n/a","n/a",IF(AV$3&gt;(A22stdlife+$E395),('PTRM input'!$K$406*(1+rvanilla05)^0.5)-SUM($K395:AU395),('PTRM input'!$K$406*(1+rvanilla05)^0.5)/A22stdlife))</f>
        <v>0</v>
      </c>
      <c r="AW395" s="251">
        <f ca="1">IF(A22stdlife="n/a","n/a",IF(AW$3&gt;(A22stdlife+$E395),('PTRM input'!$K$406*(1+rvanilla05)^0.5)-SUM($K395:AV395),('PTRM input'!$K$406*(1+rvanilla05)^0.5)/A22stdlife))</f>
        <v>0</v>
      </c>
      <c r="AX395" s="251">
        <f ca="1">IF(A22stdlife="n/a","n/a",IF(AX$3&gt;(A22stdlife+$E395),('PTRM input'!$K$406*(1+rvanilla05)^0.5)-SUM($K395:AW395),('PTRM input'!$K$406*(1+rvanilla05)^0.5)/A22stdlife))</f>
        <v>0</v>
      </c>
      <c r="AY395" s="251">
        <f ca="1">IF(A22stdlife="n/a","n/a",IF(AY$3&gt;(A22stdlife+$E395),('PTRM input'!$K$406*(1+rvanilla05)^0.5)-SUM($K395:AX395),('PTRM input'!$K$406*(1+rvanilla05)^0.5)/A22stdlife))</f>
        <v>0</v>
      </c>
      <c r="AZ395" s="251">
        <f ca="1">IF(A22stdlife="n/a","n/a",IF(AZ$3&gt;(A22stdlife+$E395),('PTRM input'!$K$406*(1+rvanilla05)^0.5)-SUM($K395:AY395),('PTRM input'!$K$406*(1+rvanilla05)^0.5)/A22stdlife))</f>
        <v>0</v>
      </c>
      <c r="BA395" s="251">
        <f ca="1">IF(A22stdlife="n/a","n/a",IF(BA$3&gt;(A22stdlife+$E395),('PTRM input'!$K$406*(1+rvanilla05)^0.5)-SUM($K395:AZ395),('PTRM input'!$K$406*(1+rvanilla05)^0.5)/A22stdlife))</f>
        <v>0</v>
      </c>
      <c r="BB395" s="251">
        <f ca="1">IF(A22stdlife="n/a","n/a",IF(BB$3&gt;(A22stdlife+$E395),('PTRM input'!$K$406*(1+rvanilla05)^0.5)-SUM($K395:BA395),('PTRM input'!$K$406*(1+rvanilla05)^0.5)/A22stdlife))</f>
        <v>0</v>
      </c>
      <c r="BC395" s="251">
        <f ca="1">IF(A22stdlife="n/a","n/a",IF(BC$3&gt;(A22stdlife+$E395),('PTRM input'!$K$406*(1+rvanilla05)^0.5)-SUM($K395:BB395),('PTRM input'!$K$406*(1+rvanilla05)^0.5)/A22stdlife))</f>
        <v>0</v>
      </c>
      <c r="BD395" s="251">
        <f ca="1">IF(A22stdlife="n/a","n/a",IF(BD$3&gt;(A22stdlife+$E395),('PTRM input'!$K$406*(1+rvanilla05)^0.5)-SUM($K395:BC395),('PTRM input'!$K$406*(1+rvanilla05)^0.5)/A22stdlife))</f>
        <v>0</v>
      </c>
      <c r="BE395" s="251">
        <f ca="1">IF(A22stdlife="n/a","n/a",IF(BE$3&gt;(A22stdlife+$E395),('PTRM input'!$K$406*(1+rvanilla05)^0.5)-SUM($K395:BD395),('PTRM input'!$K$406*(1+rvanilla05)^0.5)/A22stdlife))</f>
        <v>0</v>
      </c>
      <c r="BF395" s="251">
        <f ca="1">IF(A22stdlife="n/a","n/a",IF(BF$3&gt;(A22stdlife+$E395),('PTRM input'!$K$406*(1+rvanilla05)^0.5)-SUM($K395:BE395),('PTRM input'!$K$406*(1+rvanilla05)^0.5)/A22stdlife))</f>
        <v>0</v>
      </c>
      <c r="BG395" s="251">
        <f ca="1">IF(A22stdlife="n/a","n/a",IF(BG$3&gt;(A22stdlife+$E395),('PTRM input'!$K$406*(1+rvanilla05)^0.5)-SUM($K395:BF395),('PTRM input'!$K$406*(1+rvanilla05)^0.5)/A22stdlife))</f>
        <v>0</v>
      </c>
      <c r="BH395" s="251">
        <f ca="1">IF(A22stdlife="n/a","n/a",IF(BH$3&gt;(A22stdlife+$E395),('PTRM input'!$K$406*(1+rvanilla05)^0.5)-SUM($K395:BG395),('PTRM input'!$K$406*(1+rvanilla05)^0.5)/A22stdlife))</f>
        <v>0</v>
      </c>
      <c r="BI395" s="251">
        <f ca="1">IF(A22stdlife="n/a","n/a",IF(BI$3&gt;(A22stdlife+$E395),('PTRM input'!$K$406*(1+rvanilla05)^0.5)-SUM($K395:BH395),('PTRM input'!$K$406*(1+rvanilla05)^0.5)/A22stdlife))</f>
        <v>0</v>
      </c>
      <c r="BJ395" s="116"/>
      <c r="BK395" s="116"/>
      <c r="BL395" s="116"/>
      <c r="BM395" s="116"/>
    </row>
    <row r="396" spans="1:65" hidden="1" outlineLevel="2">
      <c r="A396" s="116"/>
      <c r="B396" s="19"/>
      <c r="C396" s="18"/>
      <c r="D396" s="760"/>
      <c r="E396" s="86">
        <v>6</v>
      </c>
      <c r="F396" s="259"/>
      <c r="G396" s="434"/>
      <c r="H396" s="435"/>
      <c r="I396" s="435"/>
      <c r="J396" s="435"/>
      <c r="K396" s="435"/>
      <c r="L396" s="619"/>
      <c r="M396" s="433">
        <f ca="1">IF(A22stdlife="n/a","n/a",IF(M$3&gt;(A22stdlife+$E396),('PTRM input'!$L$406*(1+rvanilla06)^0.5)-SUM($L396:L396),('PTRM input'!$L$406*(1+rvanilla06)^0.5)/A22stdlife))</f>
        <v>0</v>
      </c>
      <c r="N396" s="433">
        <f ca="1">IF(A22stdlife="n/a","n/a",IF(N$3&gt;(A22stdlife+$E396),('PTRM input'!$L$406*(1+rvanilla06)^0.5)-SUM($L396:M396),('PTRM input'!$L$406*(1+rvanilla06)^0.5)/A22stdlife))</f>
        <v>0</v>
      </c>
      <c r="O396" s="433">
        <f ca="1">IF(A22stdlife="n/a","n/a",IF(O$3&gt;(A22stdlife+$E396),('PTRM input'!$L$406*(1+rvanilla06)^0.5)-SUM($L396:N396),('PTRM input'!$L$406*(1+rvanilla06)^0.5)/A22stdlife))</f>
        <v>0</v>
      </c>
      <c r="P396" s="433">
        <f ca="1">IF(A22stdlife="n/a","n/a",IF(P$3&gt;(A22stdlife+$E396),('PTRM input'!$L$406*(1+rvanilla06)^0.5)-SUM($L396:O396),('PTRM input'!$L$406*(1+rvanilla06)^0.5)/A22stdlife))</f>
        <v>0</v>
      </c>
      <c r="Q396" s="433">
        <f ca="1">IF(A22stdlife="n/a","n/a",IF(Q$3&gt;(A22stdlife+$E396),('PTRM input'!$L$406*(1+rvanilla06)^0.5)-SUM($L396:P396),('PTRM input'!$L$406*(1+rvanilla06)^0.5)/A22stdlife))</f>
        <v>0</v>
      </c>
      <c r="R396" s="251">
        <f ca="1">IF(A22stdlife="n/a","n/a",IF(R$3&gt;(A22stdlife+$E396),('PTRM input'!$L$406*(1+rvanilla06)^0.5)-SUM($L396:Q396),('PTRM input'!$L$406*(1+rvanilla06)^0.5)/A22stdlife))</f>
        <v>0</v>
      </c>
      <c r="S396" s="251">
        <f ca="1">IF(A22stdlife="n/a","n/a",IF(S$3&gt;(A22stdlife+$E396),('PTRM input'!$L$406*(1+rvanilla06)^0.5)-SUM($L396:R396),('PTRM input'!$L$406*(1+rvanilla06)^0.5)/A22stdlife))</f>
        <v>0</v>
      </c>
      <c r="T396" s="251">
        <f ca="1">IF(A22stdlife="n/a","n/a",IF(T$3&gt;(A22stdlife+$E396),('PTRM input'!$L$406*(1+rvanilla06)^0.5)-SUM($L396:S396),('PTRM input'!$L$406*(1+rvanilla06)^0.5)/A22stdlife))</f>
        <v>0</v>
      </c>
      <c r="U396" s="251">
        <f ca="1">IF(A22stdlife="n/a","n/a",IF(U$3&gt;(A22stdlife+$E396),('PTRM input'!$L$406*(1+rvanilla06)^0.5)-SUM($L396:T396),('PTRM input'!$L$406*(1+rvanilla06)^0.5)/A22stdlife))</f>
        <v>0</v>
      </c>
      <c r="V396" s="251">
        <f ca="1">IF(A22stdlife="n/a","n/a",IF(V$3&gt;(A22stdlife+$E396),('PTRM input'!$L$406*(1+rvanilla06)^0.5)-SUM($L396:U396),('PTRM input'!$L$406*(1+rvanilla06)^0.5)/A22stdlife))</f>
        <v>0</v>
      </c>
      <c r="W396" s="251">
        <f ca="1">IF(A22stdlife="n/a","n/a",IF(W$3&gt;(A22stdlife+$E396),('PTRM input'!$L$406*(1+rvanilla06)^0.5)-SUM($L396:V396),('PTRM input'!$L$406*(1+rvanilla06)^0.5)/A22stdlife))</f>
        <v>0</v>
      </c>
      <c r="X396" s="251">
        <f ca="1">IF(A22stdlife="n/a","n/a",IF(X$3&gt;(A22stdlife+$E396),('PTRM input'!$L$406*(1+rvanilla06)^0.5)-SUM($L396:W396),('PTRM input'!$L$406*(1+rvanilla06)^0.5)/A22stdlife))</f>
        <v>0</v>
      </c>
      <c r="Y396" s="251">
        <f ca="1">IF(A22stdlife="n/a","n/a",IF(Y$3&gt;(A22stdlife+$E396),('PTRM input'!$L$406*(1+rvanilla06)^0.5)-SUM($L396:X396),('PTRM input'!$L$406*(1+rvanilla06)^0.5)/A22stdlife))</f>
        <v>0</v>
      </c>
      <c r="Z396" s="251">
        <f ca="1">IF(A22stdlife="n/a","n/a",IF(Z$3&gt;(A22stdlife+$E396),('PTRM input'!$L$406*(1+rvanilla06)^0.5)-SUM($L396:Y396),('PTRM input'!$L$406*(1+rvanilla06)^0.5)/A22stdlife))</f>
        <v>0</v>
      </c>
      <c r="AA396" s="251">
        <f ca="1">IF(A22stdlife="n/a","n/a",IF(AA$3&gt;(A22stdlife+$E396),('PTRM input'!$L$406*(1+rvanilla06)^0.5)-SUM($L396:Z396),('PTRM input'!$L$406*(1+rvanilla06)^0.5)/A22stdlife))</f>
        <v>0</v>
      </c>
      <c r="AB396" s="251">
        <f ca="1">IF(A22stdlife="n/a","n/a",IF(AB$3&gt;(A22stdlife+$E396),('PTRM input'!$L$406*(1+rvanilla06)^0.5)-SUM($L396:AA396),('PTRM input'!$L$406*(1+rvanilla06)^0.5)/A22stdlife))</f>
        <v>0</v>
      </c>
      <c r="AC396" s="251">
        <f ca="1">IF(A22stdlife="n/a","n/a",IF(AC$3&gt;(A22stdlife+$E396),('PTRM input'!$L$406*(1+rvanilla06)^0.5)-SUM($L396:AB396),('PTRM input'!$L$406*(1+rvanilla06)^0.5)/A22stdlife))</f>
        <v>0</v>
      </c>
      <c r="AD396" s="251">
        <f ca="1">IF(A22stdlife="n/a","n/a",IF(AD$3&gt;(A22stdlife+$E396),('PTRM input'!$L$406*(1+rvanilla06)^0.5)-SUM($L396:AC396),('PTRM input'!$L$406*(1+rvanilla06)^0.5)/A22stdlife))</f>
        <v>0</v>
      </c>
      <c r="AE396" s="251">
        <f ca="1">IF(A22stdlife="n/a","n/a",IF(AE$3&gt;(A22stdlife+$E396),('PTRM input'!$L$406*(1+rvanilla06)^0.5)-SUM($L396:AD396),('PTRM input'!$L$406*(1+rvanilla06)^0.5)/A22stdlife))</f>
        <v>0</v>
      </c>
      <c r="AF396" s="251">
        <f ca="1">IF(A22stdlife="n/a","n/a",IF(AF$3&gt;(A22stdlife+$E396),('PTRM input'!$L$406*(1+rvanilla06)^0.5)-SUM($L396:AE396),('PTRM input'!$L$406*(1+rvanilla06)^0.5)/A22stdlife))</f>
        <v>0</v>
      </c>
      <c r="AG396" s="251">
        <f ca="1">IF(A22stdlife="n/a","n/a",IF(AG$3&gt;(A22stdlife+$E396),('PTRM input'!$L$406*(1+rvanilla06)^0.5)-SUM($L396:AF396),('PTRM input'!$L$406*(1+rvanilla06)^0.5)/A22stdlife))</f>
        <v>0</v>
      </c>
      <c r="AH396" s="251">
        <f ca="1">IF(A22stdlife="n/a","n/a",IF(AH$3&gt;(A22stdlife+$E396),('PTRM input'!$L$406*(1+rvanilla06)^0.5)-SUM($L396:AG396),('PTRM input'!$L$406*(1+rvanilla06)^0.5)/A22stdlife))</f>
        <v>0</v>
      </c>
      <c r="AI396" s="251">
        <f ca="1">IF(A22stdlife="n/a","n/a",IF(AI$3&gt;(A22stdlife+$E396),('PTRM input'!$L$406*(1+rvanilla06)^0.5)-SUM($L396:AH396),('PTRM input'!$L$406*(1+rvanilla06)^0.5)/A22stdlife))</f>
        <v>0</v>
      </c>
      <c r="AJ396" s="251">
        <f ca="1">IF(A22stdlife="n/a","n/a",IF(AJ$3&gt;(A22stdlife+$E396),('PTRM input'!$L$406*(1+rvanilla06)^0.5)-SUM($L396:AI396),('PTRM input'!$L$406*(1+rvanilla06)^0.5)/A22stdlife))</f>
        <v>0</v>
      </c>
      <c r="AK396" s="251">
        <f ca="1">IF(A22stdlife="n/a","n/a",IF(AK$3&gt;(A22stdlife+$E396),('PTRM input'!$L$406*(1+rvanilla06)^0.5)-SUM($L396:AJ396),('PTRM input'!$L$406*(1+rvanilla06)^0.5)/A22stdlife))</f>
        <v>0</v>
      </c>
      <c r="AL396" s="251">
        <f ca="1">IF(A22stdlife="n/a","n/a",IF(AL$3&gt;(A22stdlife+$E396),('PTRM input'!$L$406*(1+rvanilla06)^0.5)-SUM($L396:AK396),('PTRM input'!$L$406*(1+rvanilla06)^0.5)/A22stdlife))</f>
        <v>0</v>
      </c>
      <c r="AM396" s="251">
        <f ca="1">IF(A22stdlife="n/a","n/a",IF(AM$3&gt;(A22stdlife+$E396),('PTRM input'!$L$406*(1+rvanilla06)^0.5)-SUM($L396:AL396),('PTRM input'!$L$406*(1+rvanilla06)^0.5)/A22stdlife))</f>
        <v>0</v>
      </c>
      <c r="AN396" s="251">
        <f ca="1">IF(A22stdlife="n/a","n/a",IF(AN$3&gt;(A22stdlife+$E396),('PTRM input'!$L$406*(1+rvanilla06)^0.5)-SUM($L396:AM396),('PTRM input'!$L$406*(1+rvanilla06)^0.5)/A22stdlife))</f>
        <v>0</v>
      </c>
      <c r="AO396" s="251">
        <f ca="1">IF(A22stdlife="n/a","n/a",IF(AO$3&gt;(A22stdlife+$E396),('PTRM input'!$L$406*(1+rvanilla06)^0.5)-SUM($L396:AN396),('PTRM input'!$L$406*(1+rvanilla06)^0.5)/A22stdlife))</f>
        <v>0</v>
      </c>
      <c r="AP396" s="251">
        <f ca="1">IF(A22stdlife="n/a","n/a",IF(AP$3&gt;(A22stdlife+$E396),('PTRM input'!$L$406*(1+rvanilla06)^0.5)-SUM($L396:AO396),('PTRM input'!$L$406*(1+rvanilla06)^0.5)/A22stdlife))</f>
        <v>0</v>
      </c>
      <c r="AQ396" s="251">
        <f ca="1">IF(A22stdlife="n/a","n/a",IF(AQ$3&gt;(A22stdlife+$E396),('PTRM input'!$L$406*(1+rvanilla06)^0.5)-SUM($L396:AP396),('PTRM input'!$L$406*(1+rvanilla06)^0.5)/A22stdlife))</f>
        <v>0</v>
      </c>
      <c r="AR396" s="251">
        <f ca="1">IF(A22stdlife="n/a","n/a",IF(AR$3&gt;(A22stdlife+$E396),('PTRM input'!$L$406*(1+rvanilla06)^0.5)-SUM($L396:AQ396),('PTRM input'!$L$406*(1+rvanilla06)^0.5)/A22stdlife))</f>
        <v>0</v>
      </c>
      <c r="AS396" s="251">
        <f ca="1">IF(A22stdlife="n/a","n/a",IF(AS$3&gt;(A22stdlife+$E396),('PTRM input'!$L$406*(1+rvanilla06)^0.5)-SUM($L396:AR396),('PTRM input'!$L$406*(1+rvanilla06)^0.5)/A22stdlife))</f>
        <v>0</v>
      </c>
      <c r="AT396" s="251">
        <f ca="1">IF(A22stdlife="n/a","n/a",IF(AT$3&gt;(A22stdlife+$E396),('PTRM input'!$L$406*(1+rvanilla06)^0.5)-SUM($L396:AS396),('PTRM input'!$L$406*(1+rvanilla06)^0.5)/A22stdlife))</f>
        <v>0</v>
      </c>
      <c r="AU396" s="251">
        <f ca="1">IF(A22stdlife="n/a","n/a",IF(AU$3&gt;(A22stdlife+$E396),('PTRM input'!$L$406*(1+rvanilla06)^0.5)-SUM($L396:AT396),('PTRM input'!$L$406*(1+rvanilla06)^0.5)/A22stdlife))</f>
        <v>0</v>
      </c>
      <c r="AV396" s="251">
        <f ca="1">IF(A22stdlife="n/a","n/a",IF(AV$3&gt;(A22stdlife+$E396),('PTRM input'!$L$406*(1+rvanilla06)^0.5)-SUM($L396:AU396),('PTRM input'!$L$406*(1+rvanilla06)^0.5)/A22stdlife))</f>
        <v>0</v>
      </c>
      <c r="AW396" s="251">
        <f ca="1">IF(A22stdlife="n/a","n/a",IF(AW$3&gt;(A22stdlife+$E396),('PTRM input'!$L$406*(1+rvanilla06)^0.5)-SUM($L396:AV396),('PTRM input'!$L$406*(1+rvanilla06)^0.5)/A22stdlife))</f>
        <v>0</v>
      </c>
      <c r="AX396" s="251">
        <f ca="1">IF(A22stdlife="n/a","n/a",IF(AX$3&gt;(A22stdlife+$E396),('PTRM input'!$L$406*(1+rvanilla06)^0.5)-SUM($L396:AW396),('PTRM input'!$L$406*(1+rvanilla06)^0.5)/A22stdlife))</f>
        <v>0</v>
      </c>
      <c r="AY396" s="251">
        <f ca="1">IF(A22stdlife="n/a","n/a",IF(AY$3&gt;(A22stdlife+$E396),('PTRM input'!$L$406*(1+rvanilla06)^0.5)-SUM($L396:AX396),('PTRM input'!$L$406*(1+rvanilla06)^0.5)/A22stdlife))</f>
        <v>0</v>
      </c>
      <c r="AZ396" s="251">
        <f ca="1">IF(A22stdlife="n/a","n/a",IF(AZ$3&gt;(A22stdlife+$E396),('PTRM input'!$L$406*(1+rvanilla06)^0.5)-SUM($L396:AY396),('PTRM input'!$L$406*(1+rvanilla06)^0.5)/A22stdlife))</f>
        <v>0</v>
      </c>
      <c r="BA396" s="251">
        <f ca="1">IF(A22stdlife="n/a","n/a",IF(BA$3&gt;(A22stdlife+$E396),('PTRM input'!$L$406*(1+rvanilla06)^0.5)-SUM($L396:AZ396),('PTRM input'!$L$406*(1+rvanilla06)^0.5)/A22stdlife))</f>
        <v>0</v>
      </c>
      <c r="BB396" s="251">
        <f ca="1">IF(A22stdlife="n/a","n/a",IF(BB$3&gt;(A22stdlife+$E396),('PTRM input'!$L$406*(1+rvanilla06)^0.5)-SUM($L396:BA396),('PTRM input'!$L$406*(1+rvanilla06)^0.5)/A22stdlife))</f>
        <v>0</v>
      </c>
      <c r="BC396" s="251">
        <f ca="1">IF(A22stdlife="n/a","n/a",IF(BC$3&gt;(A22stdlife+$E396),('PTRM input'!$L$406*(1+rvanilla06)^0.5)-SUM($L396:BB396),('PTRM input'!$L$406*(1+rvanilla06)^0.5)/A22stdlife))</f>
        <v>0</v>
      </c>
      <c r="BD396" s="251">
        <f ca="1">IF(A22stdlife="n/a","n/a",IF(BD$3&gt;(A22stdlife+$E396),('PTRM input'!$L$406*(1+rvanilla06)^0.5)-SUM($L396:BC396),('PTRM input'!$L$406*(1+rvanilla06)^0.5)/A22stdlife))</f>
        <v>0</v>
      </c>
      <c r="BE396" s="251">
        <f ca="1">IF(A22stdlife="n/a","n/a",IF(BE$3&gt;(A22stdlife+$E396),('PTRM input'!$L$406*(1+rvanilla06)^0.5)-SUM($L396:BD396),('PTRM input'!$L$406*(1+rvanilla06)^0.5)/A22stdlife))</f>
        <v>0</v>
      </c>
      <c r="BF396" s="251">
        <f ca="1">IF(A22stdlife="n/a","n/a",IF(BF$3&gt;(A22stdlife+$E396),('PTRM input'!$L$406*(1+rvanilla06)^0.5)-SUM($L396:BE396),('PTRM input'!$L$406*(1+rvanilla06)^0.5)/A22stdlife))</f>
        <v>0</v>
      </c>
      <c r="BG396" s="251">
        <f ca="1">IF(A22stdlife="n/a","n/a",IF(BG$3&gt;(A22stdlife+$E396),('PTRM input'!$L$406*(1+rvanilla06)^0.5)-SUM($L396:BF396),('PTRM input'!$L$406*(1+rvanilla06)^0.5)/A22stdlife))</f>
        <v>0</v>
      </c>
      <c r="BH396" s="251">
        <f ca="1">IF(A22stdlife="n/a","n/a",IF(BH$3&gt;(A22stdlife+$E396),('PTRM input'!$L$406*(1+rvanilla06)^0.5)-SUM($L396:BG396),('PTRM input'!$L$406*(1+rvanilla06)^0.5)/A22stdlife))</f>
        <v>0</v>
      </c>
      <c r="BI396" s="251">
        <f ca="1">IF(A22stdlife="n/a","n/a",IF(BI$3&gt;(A22stdlife+$E396),('PTRM input'!$L$406*(1+rvanilla06)^0.5)-SUM($L396:BH396),('PTRM input'!$L$406*(1+rvanilla06)^0.5)/A22stdlife))</f>
        <v>0</v>
      </c>
      <c r="BJ396" s="116"/>
      <c r="BK396" s="116"/>
      <c r="BL396" s="116"/>
      <c r="BM396" s="116"/>
    </row>
    <row r="397" spans="1:65" hidden="1" outlineLevel="2">
      <c r="A397" s="116"/>
      <c r="B397" s="19"/>
      <c r="C397" s="18"/>
      <c r="D397" s="760"/>
      <c r="E397" s="86">
        <v>7</v>
      </c>
      <c r="F397" s="259"/>
      <c r="G397" s="434"/>
      <c r="H397" s="435"/>
      <c r="I397" s="435"/>
      <c r="J397" s="435"/>
      <c r="K397" s="435"/>
      <c r="L397" s="435"/>
      <c r="M397" s="619"/>
      <c r="N397" s="433">
        <f ca="1">IF(A22stdlife="n/a","n/a",IF(N$3&gt;(A22stdlife+$E397),('PTRM input'!$M$406*(1+rvanilla07)^0.5)-SUM($M397:M397),('PTRM input'!$M$406*(1+rvanilla07)^0.5)/A22stdlife))</f>
        <v>0</v>
      </c>
      <c r="O397" s="433">
        <f ca="1">IF(A22stdlife="n/a","n/a",IF(O$3&gt;(A22stdlife+$E397),('PTRM input'!$M$406*(1+rvanilla07)^0.5)-SUM($M397:N397),('PTRM input'!$M$406*(1+rvanilla07)^0.5)/A22stdlife))</f>
        <v>0</v>
      </c>
      <c r="P397" s="433">
        <f ca="1">IF(A22stdlife="n/a","n/a",IF(P$3&gt;(A22stdlife+$E397),('PTRM input'!$M$406*(1+rvanilla07)^0.5)-SUM($M397:O397),('PTRM input'!$M$406*(1+rvanilla07)^0.5)/A22stdlife))</f>
        <v>0</v>
      </c>
      <c r="Q397" s="433">
        <f ca="1">IF(A22stdlife="n/a","n/a",IF(Q$3&gt;(A22stdlife+$E397),('PTRM input'!$M$406*(1+rvanilla07)^0.5)-SUM($M397:P397),('PTRM input'!$M$406*(1+rvanilla07)^0.5)/A22stdlife))</f>
        <v>0</v>
      </c>
      <c r="R397" s="251">
        <f ca="1">IF(A22stdlife="n/a","n/a",IF(R$3&gt;(A22stdlife+$E397),('PTRM input'!$M$406*(1+rvanilla07)^0.5)-SUM($M397:Q397),('PTRM input'!$M$406*(1+rvanilla07)^0.5)/A22stdlife))</f>
        <v>0</v>
      </c>
      <c r="S397" s="251">
        <f ca="1">IF(A22stdlife="n/a","n/a",IF(S$3&gt;(A22stdlife+$E397),('PTRM input'!$M$406*(1+rvanilla07)^0.5)-SUM($M397:R397),('PTRM input'!$M$406*(1+rvanilla07)^0.5)/A22stdlife))</f>
        <v>0</v>
      </c>
      <c r="T397" s="251">
        <f ca="1">IF(A22stdlife="n/a","n/a",IF(T$3&gt;(A22stdlife+$E397),('PTRM input'!$M$406*(1+rvanilla07)^0.5)-SUM($M397:S397),('PTRM input'!$M$406*(1+rvanilla07)^0.5)/A22stdlife))</f>
        <v>0</v>
      </c>
      <c r="U397" s="251">
        <f ca="1">IF(A22stdlife="n/a","n/a",IF(U$3&gt;(A22stdlife+$E397),('PTRM input'!$M$406*(1+rvanilla07)^0.5)-SUM($M397:T397),('PTRM input'!$M$406*(1+rvanilla07)^0.5)/A22stdlife))</f>
        <v>0</v>
      </c>
      <c r="V397" s="251">
        <f ca="1">IF(A22stdlife="n/a","n/a",IF(V$3&gt;(A22stdlife+$E397),('PTRM input'!$M$406*(1+rvanilla07)^0.5)-SUM($M397:U397),('PTRM input'!$M$406*(1+rvanilla07)^0.5)/A22stdlife))</f>
        <v>0</v>
      </c>
      <c r="W397" s="251">
        <f ca="1">IF(A22stdlife="n/a","n/a",IF(W$3&gt;(A22stdlife+$E397),('PTRM input'!$M$406*(1+rvanilla07)^0.5)-SUM($M397:V397),('PTRM input'!$M$406*(1+rvanilla07)^0.5)/A22stdlife))</f>
        <v>0</v>
      </c>
      <c r="X397" s="251">
        <f ca="1">IF(A22stdlife="n/a","n/a",IF(X$3&gt;(A22stdlife+$E397),('PTRM input'!$M$406*(1+rvanilla07)^0.5)-SUM($M397:W397),('PTRM input'!$M$406*(1+rvanilla07)^0.5)/A22stdlife))</f>
        <v>0</v>
      </c>
      <c r="Y397" s="251">
        <f ca="1">IF(A22stdlife="n/a","n/a",IF(Y$3&gt;(A22stdlife+$E397),('PTRM input'!$M$406*(1+rvanilla07)^0.5)-SUM($M397:X397),('PTRM input'!$M$406*(1+rvanilla07)^0.5)/A22stdlife))</f>
        <v>0</v>
      </c>
      <c r="Z397" s="251">
        <f ca="1">IF(A22stdlife="n/a","n/a",IF(Z$3&gt;(A22stdlife+$E397),('PTRM input'!$M$406*(1+rvanilla07)^0.5)-SUM($M397:Y397),('PTRM input'!$M$406*(1+rvanilla07)^0.5)/A22stdlife))</f>
        <v>0</v>
      </c>
      <c r="AA397" s="251">
        <f ca="1">IF(A22stdlife="n/a","n/a",IF(AA$3&gt;(A22stdlife+$E397),('PTRM input'!$M$406*(1+rvanilla07)^0.5)-SUM($M397:Z397),('PTRM input'!$M$406*(1+rvanilla07)^0.5)/A22stdlife))</f>
        <v>0</v>
      </c>
      <c r="AB397" s="251">
        <f ca="1">IF(A22stdlife="n/a","n/a",IF(AB$3&gt;(A22stdlife+$E397),('PTRM input'!$M$406*(1+rvanilla07)^0.5)-SUM($M397:AA397),('PTRM input'!$M$406*(1+rvanilla07)^0.5)/A22stdlife))</f>
        <v>0</v>
      </c>
      <c r="AC397" s="251">
        <f ca="1">IF(A22stdlife="n/a","n/a",IF(AC$3&gt;(A22stdlife+$E397),('PTRM input'!$M$406*(1+rvanilla07)^0.5)-SUM($M397:AB397),('PTRM input'!$M$406*(1+rvanilla07)^0.5)/A22stdlife))</f>
        <v>0</v>
      </c>
      <c r="AD397" s="251">
        <f ca="1">IF(A22stdlife="n/a","n/a",IF(AD$3&gt;(A22stdlife+$E397),('PTRM input'!$M$406*(1+rvanilla07)^0.5)-SUM($M397:AC397),('PTRM input'!$M$406*(1+rvanilla07)^0.5)/A22stdlife))</f>
        <v>0</v>
      </c>
      <c r="AE397" s="251">
        <f ca="1">IF(A22stdlife="n/a","n/a",IF(AE$3&gt;(A22stdlife+$E397),('PTRM input'!$M$406*(1+rvanilla07)^0.5)-SUM($M397:AD397),('PTRM input'!$M$406*(1+rvanilla07)^0.5)/A22stdlife))</f>
        <v>0</v>
      </c>
      <c r="AF397" s="251">
        <f ca="1">IF(A22stdlife="n/a","n/a",IF(AF$3&gt;(A22stdlife+$E397),('PTRM input'!$M$406*(1+rvanilla07)^0.5)-SUM($M397:AE397),('PTRM input'!$M$406*(1+rvanilla07)^0.5)/A22stdlife))</f>
        <v>0</v>
      </c>
      <c r="AG397" s="251">
        <f ca="1">IF(A22stdlife="n/a","n/a",IF(AG$3&gt;(A22stdlife+$E397),('PTRM input'!$M$406*(1+rvanilla07)^0.5)-SUM($M397:AF397),('PTRM input'!$M$406*(1+rvanilla07)^0.5)/A22stdlife))</f>
        <v>0</v>
      </c>
      <c r="AH397" s="251">
        <f ca="1">IF(A22stdlife="n/a","n/a",IF(AH$3&gt;(A22stdlife+$E397),('PTRM input'!$M$406*(1+rvanilla07)^0.5)-SUM($M397:AG397),('PTRM input'!$M$406*(1+rvanilla07)^0.5)/A22stdlife))</f>
        <v>0</v>
      </c>
      <c r="AI397" s="251">
        <f ca="1">IF(A22stdlife="n/a","n/a",IF(AI$3&gt;(A22stdlife+$E397),('PTRM input'!$M$406*(1+rvanilla07)^0.5)-SUM($M397:AH397),('PTRM input'!$M$406*(1+rvanilla07)^0.5)/A22stdlife))</f>
        <v>0</v>
      </c>
      <c r="AJ397" s="251">
        <f ca="1">IF(A22stdlife="n/a","n/a",IF(AJ$3&gt;(A22stdlife+$E397),('PTRM input'!$M$406*(1+rvanilla07)^0.5)-SUM($M397:AI397),('PTRM input'!$M$406*(1+rvanilla07)^0.5)/A22stdlife))</f>
        <v>0</v>
      </c>
      <c r="AK397" s="251">
        <f ca="1">IF(A22stdlife="n/a","n/a",IF(AK$3&gt;(A22stdlife+$E397),('PTRM input'!$M$406*(1+rvanilla07)^0.5)-SUM($M397:AJ397),('PTRM input'!$M$406*(1+rvanilla07)^0.5)/A22stdlife))</f>
        <v>0</v>
      </c>
      <c r="AL397" s="251">
        <f ca="1">IF(A22stdlife="n/a","n/a",IF(AL$3&gt;(A22stdlife+$E397),('PTRM input'!$M$406*(1+rvanilla07)^0.5)-SUM($M397:AK397),('PTRM input'!$M$406*(1+rvanilla07)^0.5)/A22stdlife))</f>
        <v>0</v>
      </c>
      <c r="AM397" s="251">
        <f ca="1">IF(A22stdlife="n/a","n/a",IF(AM$3&gt;(A22stdlife+$E397),('PTRM input'!$M$406*(1+rvanilla07)^0.5)-SUM($M397:AL397),('PTRM input'!$M$406*(1+rvanilla07)^0.5)/A22stdlife))</f>
        <v>0</v>
      </c>
      <c r="AN397" s="251">
        <f ca="1">IF(A22stdlife="n/a","n/a",IF(AN$3&gt;(A22stdlife+$E397),('PTRM input'!$M$406*(1+rvanilla07)^0.5)-SUM($M397:AM397),('PTRM input'!$M$406*(1+rvanilla07)^0.5)/A22stdlife))</f>
        <v>0</v>
      </c>
      <c r="AO397" s="251">
        <f ca="1">IF(A22stdlife="n/a","n/a",IF(AO$3&gt;(A22stdlife+$E397),('PTRM input'!$M$406*(1+rvanilla07)^0.5)-SUM($M397:AN397),('PTRM input'!$M$406*(1+rvanilla07)^0.5)/A22stdlife))</f>
        <v>0</v>
      </c>
      <c r="AP397" s="251">
        <f ca="1">IF(A22stdlife="n/a","n/a",IF(AP$3&gt;(A22stdlife+$E397),('PTRM input'!$M$406*(1+rvanilla07)^0.5)-SUM($M397:AO397),('PTRM input'!$M$406*(1+rvanilla07)^0.5)/A22stdlife))</f>
        <v>0</v>
      </c>
      <c r="AQ397" s="251">
        <f ca="1">IF(A22stdlife="n/a","n/a",IF(AQ$3&gt;(A22stdlife+$E397),('PTRM input'!$M$406*(1+rvanilla07)^0.5)-SUM($M397:AP397),('PTRM input'!$M$406*(1+rvanilla07)^0.5)/A22stdlife))</f>
        <v>0</v>
      </c>
      <c r="AR397" s="251">
        <f ca="1">IF(A22stdlife="n/a","n/a",IF(AR$3&gt;(A22stdlife+$E397),('PTRM input'!$M$406*(1+rvanilla07)^0.5)-SUM($M397:AQ397),('PTRM input'!$M$406*(1+rvanilla07)^0.5)/A22stdlife))</f>
        <v>0</v>
      </c>
      <c r="AS397" s="251">
        <f ca="1">IF(A22stdlife="n/a","n/a",IF(AS$3&gt;(A22stdlife+$E397),('PTRM input'!$M$406*(1+rvanilla07)^0.5)-SUM($M397:AR397),('PTRM input'!$M$406*(1+rvanilla07)^0.5)/A22stdlife))</f>
        <v>0</v>
      </c>
      <c r="AT397" s="251">
        <f ca="1">IF(A22stdlife="n/a","n/a",IF(AT$3&gt;(A22stdlife+$E397),('PTRM input'!$M$406*(1+rvanilla07)^0.5)-SUM($M397:AS397),('PTRM input'!$M$406*(1+rvanilla07)^0.5)/A22stdlife))</f>
        <v>0</v>
      </c>
      <c r="AU397" s="251">
        <f ca="1">IF(A22stdlife="n/a","n/a",IF(AU$3&gt;(A22stdlife+$E397),('PTRM input'!$M$406*(1+rvanilla07)^0.5)-SUM($M397:AT397),('PTRM input'!$M$406*(1+rvanilla07)^0.5)/A22stdlife))</f>
        <v>0</v>
      </c>
      <c r="AV397" s="251">
        <f ca="1">IF(A22stdlife="n/a","n/a",IF(AV$3&gt;(A22stdlife+$E397),('PTRM input'!$M$406*(1+rvanilla07)^0.5)-SUM($M397:AU397),('PTRM input'!$M$406*(1+rvanilla07)^0.5)/A22stdlife))</f>
        <v>0</v>
      </c>
      <c r="AW397" s="251">
        <f ca="1">IF(A22stdlife="n/a","n/a",IF(AW$3&gt;(A22stdlife+$E397),('PTRM input'!$M$406*(1+rvanilla07)^0.5)-SUM($M397:AV397),('PTRM input'!$M$406*(1+rvanilla07)^0.5)/A22stdlife))</f>
        <v>0</v>
      </c>
      <c r="AX397" s="251">
        <f ca="1">IF(A22stdlife="n/a","n/a",IF(AX$3&gt;(A22stdlife+$E397),('PTRM input'!$M$406*(1+rvanilla07)^0.5)-SUM($M397:AW397),('PTRM input'!$M$406*(1+rvanilla07)^0.5)/A22stdlife))</f>
        <v>0</v>
      </c>
      <c r="AY397" s="251">
        <f ca="1">IF(A22stdlife="n/a","n/a",IF(AY$3&gt;(A22stdlife+$E397),('PTRM input'!$M$406*(1+rvanilla07)^0.5)-SUM($M397:AX397),('PTRM input'!$M$406*(1+rvanilla07)^0.5)/A22stdlife))</f>
        <v>0</v>
      </c>
      <c r="AZ397" s="251">
        <f ca="1">IF(A22stdlife="n/a","n/a",IF(AZ$3&gt;(A22stdlife+$E397),('PTRM input'!$M$406*(1+rvanilla07)^0.5)-SUM($M397:AY397),('PTRM input'!$M$406*(1+rvanilla07)^0.5)/A22stdlife))</f>
        <v>0</v>
      </c>
      <c r="BA397" s="251">
        <f ca="1">IF(A22stdlife="n/a","n/a",IF(BA$3&gt;(A22stdlife+$E397),('PTRM input'!$M$406*(1+rvanilla07)^0.5)-SUM($M397:AZ397),('PTRM input'!$M$406*(1+rvanilla07)^0.5)/A22stdlife))</f>
        <v>0</v>
      </c>
      <c r="BB397" s="251">
        <f ca="1">IF(A22stdlife="n/a","n/a",IF(BB$3&gt;(A22stdlife+$E397),('PTRM input'!$M$406*(1+rvanilla07)^0.5)-SUM($M397:BA397),('PTRM input'!$M$406*(1+rvanilla07)^0.5)/A22stdlife))</f>
        <v>0</v>
      </c>
      <c r="BC397" s="251">
        <f ca="1">IF(A22stdlife="n/a","n/a",IF(BC$3&gt;(A22stdlife+$E397),('PTRM input'!$M$406*(1+rvanilla07)^0.5)-SUM($M397:BB397),('PTRM input'!$M$406*(1+rvanilla07)^0.5)/A22stdlife))</f>
        <v>0</v>
      </c>
      <c r="BD397" s="251">
        <f ca="1">IF(A22stdlife="n/a","n/a",IF(BD$3&gt;(A22stdlife+$E397),('PTRM input'!$M$406*(1+rvanilla07)^0.5)-SUM($M397:BC397),('PTRM input'!$M$406*(1+rvanilla07)^0.5)/A22stdlife))</f>
        <v>0</v>
      </c>
      <c r="BE397" s="251">
        <f ca="1">IF(A22stdlife="n/a","n/a",IF(BE$3&gt;(A22stdlife+$E397),('PTRM input'!$M$406*(1+rvanilla07)^0.5)-SUM($M397:BD397),('PTRM input'!$M$406*(1+rvanilla07)^0.5)/A22stdlife))</f>
        <v>0</v>
      </c>
      <c r="BF397" s="251">
        <f ca="1">IF(A22stdlife="n/a","n/a",IF(BF$3&gt;(A22stdlife+$E397),('PTRM input'!$M$406*(1+rvanilla07)^0.5)-SUM($M397:BE397),('PTRM input'!$M$406*(1+rvanilla07)^0.5)/A22stdlife))</f>
        <v>0</v>
      </c>
      <c r="BG397" s="251">
        <f ca="1">IF(A22stdlife="n/a","n/a",IF(BG$3&gt;(A22stdlife+$E397),('PTRM input'!$M$406*(1+rvanilla07)^0.5)-SUM($M397:BF397),('PTRM input'!$M$406*(1+rvanilla07)^0.5)/A22stdlife))</f>
        <v>0</v>
      </c>
      <c r="BH397" s="251">
        <f ca="1">IF(A22stdlife="n/a","n/a",IF(BH$3&gt;(A22stdlife+$E397),('PTRM input'!$M$406*(1+rvanilla07)^0.5)-SUM($M397:BG397),('PTRM input'!$M$406*(1+rvanilla07)^0.5)/A22stdlife))</f>
        <v>0</v>
      </c>
      <c r="BI397" s="251">
        <f ca="1">IF(A22stdlife="n/a","n/a",IF(BI$3&gt;(A22stdlife+$E397),('PTRM input'!$M$406*(1+rvanilla07)^0.5)-SUM($M397:BH397),('PTRM input'!$M$406*(1+rvanilla07)^0.5)/A22stdlife))</f>
        <v>0</v>
      </c>
      <c r="BJ397" s="116"/>
      <c r="BK397" s="116"/>
      <c r="BL397" s="116"/>
      <c r="BM397" s="116"/>
    </row>
    <row r="398" spans="1:65" hidden="1" outlineLevel="2">
      <c r="A398" s="116"/>
      <c r="B398" s="19"/>
      <c r="C398" s="18"/>
      <c r="D398" s="760"/>
      <c r="E398" s="86">
        <v>8</v>
      </c>
      <c r="F398" s="259"/>
      <c r="G398" s="434"/>
      <c r="H398" s="435"/>
      <c r="I398" s="435"/>
      <c r="J398" s="435"/>
      <c r="K398" s="435"/>
      <c r="L398" s="435"/>
      <c r="M398" s="435"/>
      <c r="N398" s="619"/>
      <c r="O398" s="433">
        <f ca="1">IF(A22stdlife="n/a","n/a",IF(O$3&gt;(A22stdlife+$E398),('PTRM input'!$N$406*(1+rvanilla08)^0.5)-SUM($N398:N398),('PTRM input'!$N$406*(1+rvanilla08)^0.5)/A22stdlife))</f>
        <v>0</v>
      </c>
      <c r="P398" s="433">
        <f ca="1">IF(A22stdlife="n/a","n/a",IF(P$3&gt;(A22stdlife+$E398),('PTRM input'!$N$406*(1+rvanilla08)^0.5)-SUM($N398:O398),('PTRM input'!$N$406*(1+rvanilla08)^0.5)/A22stdlife))</f>
        <v>0</v>
      </c>
      <c r="Q398" s="433">
        <f ca="1">IF(A22stdlife="n/a","n/a",IF(Q$3&gt;(A22stdlife+$E398),('PTRM input'!$N$406*(1+rvanilla08)^0.5)-SUM($N398:P398),('PTRM input'!$N$406*(1+rvanilla08)^0.5)/A22stdlife))</f>
        <v>0</v>
      </c>
      <c r="R398" s="251">
        <f ca="1">IF(A22stdlife="n/a","n/a",IF(R$3&gt;(A22stdlife+$E398),('PTRM input'!$N$406*(1+rvanilla08)^0.5)-SUM($N398:Q398),('PTRM input'!$N$406*(1+rvanilla08)^0.5)/A22stdlife))</f>
        <v>0</v>
      </c>
      <c r="S398" s="251">
        <f ca="1">IF(A22stdlife="n/a","n/a",IF(S$3&gt;(A22stdlife+$E398),('PTRM input'!$N$406*(1+rvanilla08)^0.5)-SUM($N398:R398),('PTRM input'!$N$406*(1+rvanilla08)^0.5)/A22stdlife))</f>
        <v>0</v>
      </c>
      <c r="T398" s="251">
        <f ca="1">IF(A22stdlife="n/a","n/a",IF(T$3&gt;(A22stdlife+$E398),('PTRM input'!$N$406*(1+rvanilla08)^0.5)-SUM($N398:S398),('PTRM input'!$N$406*(1+rvanilla08)^0.5)/A22stdlife))</f>
        <v>0</v>
      </c>
      <c r="U398" s="251">
        <f ca="1">IF(A22stdlife="n/a","n/a",IF(U$3&gt;(A22stdlife+$E398),('PTRM input'!$N$406*(1+rvanilla08)^0.5)-SUM($N398:T398),('PTRM input'!$N$406*(1+rvanilla08)^0.5)/A22stdlife))</f>
        <v>0</v>
      </c>
      <c r="V398" s="251">
        <f ca="1">IF(A22stdlife="n/a","n/a",IF(V$3&gt;(A22stdlife+$E398),('PTRM input'!$N$406*(1+rvanilla08)^0.5)-SUM($N398:U398),('PTRM input'!$N$406*(1+rvanilla08)^0.5)/A22stdlife))</f>
        <v>0</v>
      </c>
      <c r="W398" s="251">
        <f ca="1">IF(A22stdlife="n/a","n/a",IF(W$3&gt;(A22stdlife+$E398),('PTRM input'!$N$406*(1+rvanilla08)^0.5)-SUM($N398:V398),('PTRM input'!$N$406*(1+rvanilla08)^0.5)/A22stdlife))</f>
        <v>0</v>
      </c>
      <c r="X398" s="251">
        <f ca="1">IF(A22stdlife="n/a","n/a",IF(X$3&gt;(A22stdlife+$E398),('PTRM input'!$N$406*(1+rvanilla08)^0.5)-SUM($N398:W398),('PTRM input'!$N$406*(1+rvanilla08)^0.5)/A22stdlife))</f>
        <v>0</v>
      </c>
      <c r="Y398" s="251">
        <f ca="1">IF(A22stdlife="n/a","n/a",IF(Y$3&gt;(A22stdlife+$E398),('PTRM input'!$N$406*(1+rvanilla08)^0.5)-SUM($N398:X398),('PTRM input'!$N$406*(1+rvanilla08)^0.5)/A22stdlife))</f>
        <v>0</v>
      </c>
      <c r="Z398" s="251">
        <f ca="1">IF(A22stdlife="n/a","n/a",IF(Z$3&gt;(A22stdlife+$E398),('PTRM input'!$N$406*(1+rvanilla08)^0.5)-SUM($N398:Y398),('PTRM input'!$N$406*(1+rvanilla08)^0.5)/A22stdlife))</f>
        <v>0</v>
      </c>
      <c r="AA398" s="251">
        <f ca="1">IF(A22stdlife="n/a","n/a",IF(AA$3&gt;(A22stdlife+$E398),('PTRM input'!$N$406*(1+rvanilla08)^0.5)-SUM($N398:Z398),('PTRM input'!$N$406*(1+rvanilla08)^0.5)/A22stdlife))</f>
        <v>0</v>
      </c>
      <c r="AB398" s="251">
        <f ca="1">IF(A22stdlife="n/a","n/a",IF(AB$3&gt;(A22stdlife+$E398),('PTRM input'!$N$406*(1+rvanilla08)^0.5)-SUM($N398:AA398),('PTRM input'!$N$406*(1+rvanilla08)^0.5)/A22stdlife))</f>
        <v>0</v>
      </c>
      <c r="AC398" s="251">
        <f ca="1">IF(A22stdlife="n/a","n/a",IF(AC$3&gt;(A22stdlife+$E398),('PTRM input'!$N$406*(1+rvanilla08)^0.5)-SUM($N398:AB398),('PTRM input'!$N$406*(1+rvanilla08)^0.5)/A22stdlife))</f>
        <v>0</v>
      </c>
      <c r="AD398" s="251">
        <f ca="1">IF(A22stdlife="n/a","n/a",IF(AD$3&gt;(A22stdlife+$E398),('PTRM input'!$N$406*(1+rvanilla08)^0.5)-SUM($N398:AC398),('PTRM input'!$N$406*(1+rvanilla08)^0.5)/A22stdlife))</f>
        <v>0</v>
      </c>
      <c r="AE398" s="251">
        <f ca="1">IF(A22stdlife="n/a","n/a",IF(AE$3&gt;(A22stdlife+$E398),('PTRM input'!$N$406*(1+rvanilla08)^0.5)-SUM($N398:AD398),('PTRM input'!$N$406*(1+rvanilla08)^0.5)/A22stdlife))</f>
        <v>0</v>
      </c>
      <c r="AF398" s="251">
        <f ca="1">IF(A22stdlife="n/a","n/a",IF(AF$3&gt;(A22stdlife+$E398),('PTRM input'!$N$406*(1+rvanilla08)^0.5)-SUM($N398:AE398),('PTRM input'!$N$406*(1+rvanilla08)^0.5)/A22stdlife))</f>
        <v>0</v>
      </c>
      <c r="AG398" s="251">
        <f ca="1">IF(A22stdlife="n/a","n/a",IF(AG$3&gt;(A22stdlife+$E398),('PTRM input'!$N$406*(1+rvanilla08)^0.5)-SUM($N398:AF398),('PTRM input'!$N$406*(1+rvanilla08)^0.5)/A22stdlife))</f>
        <v>0</v>
      </c>
      <c r="AH398" s="251">
        <f ca="1">IF(A22stdlife="n/a","n/a",IF(AH$3&gt;(A22stdlife+$E398),('PTRM input'!$N$406*(1+rvanilla08)^0.5)-SUM($N398:AG398),('PTRM input'!$N$406*(1+rvanilla08)^0.5)/A22stdlife))</f>
        <v>0</v>
      </c>
      <c r="AI398" s="251">
        <f ca="1">IF(A22stdlife="n/a","n/a",IF(AI$3&gt;(A22stdlife+$E398),('PTRM input'!$N$406*(1+rvanilla08)^0.5)-SUM($N398:AH398),('PTRM input'!$N$406*(1+rvanilla08)^0.5)/A22stdlife))</f>
        <v>0</v>
      </c>
      <c r="AJ398" s="251">
        <f ca="1">IF(A22stdlife="n/a","n/a",IF(AJ$3&gt;(A22stdlife+$E398),('PTRM input'!$N$406*(1+rvanilla08)^0.5)-SUM($N398:AI398),('PTRM input'!$N$406*(1+rvanilla08)^0.5)/A22stdlife))</f>
        <v>0</v>
      </c>
      <c r="AK398" s="251">
        <f ca="1">IF(A22stdlife="n/a","n/a",IF(AK$3&gt;(A22stdlife+$E398),('PTRM input'!$N$406*(1+rvanilla08)^0.5)-SUM($N398:AJ398),('PTRM input'!$N$406*(1+rvanilla08)^0.5)/A22stdlife))</f>
        <v>0</v>
      </c>
      <c r="AL398" s="251">
        <f ca="1">IF(A22stdlife="n/a","n/a",IF(AL$3&gt;(A22stdlife+$E398),('PTRM input'!$N$406*(1+rvanilla08)^0.5)-SUM($N398:AK398),('PTRM input'!$N$406*(1+rvanilla08)^0.5)/A22stdlife))</f>
        <v>0</v>
      </c>
      <c r="AM398" s="251">
        <f ca="1">IF(A22stdlife="n/a","n/a",IF(AM$3&gt;(A22stdlife+$E398),('PTRM input'!$N$406*(1+rvanilla08)^0.5)-SUM($N398:AL398),('PTRM input'!$N$406*(1+rvanilla08)^0.5)/A22stdlife))</f>
        <v>0</v>
      </c>
      <c r="AN398" s="251">
        <f ca="1">IF(A22stdlife="n/a","n/a",IF(AN$3&gt;(A22stdlife+$E398),('PTRM input'!$N$406*(1+rvanilla08)^0.5)-SUM($N398:AM398),('PTRM input'!$N$406*(1+rvanilla08)^0.5)/A22stdlife))</f>
        <v>0</v>
      </c>
      <c r="AO398" s="251">
        <f ca="1">IF(A22stdlife="n/a","n/a",IF(AO$3&gt;(A22stdlife+$E398),('PTRM input'!$N$406*(1+rvanilla08)^0.5)-SUM($N398:AN398),('PTRM input'!$N$406*(1+rvanilla08)^0.5)/A22stdlife))</f>
        <v>0</v>
      </c>
      <c r="AP398" s="251">
        <f ca="1">IF(A22stdlife="n/a","n/a",IF(AP$3&gt;(A22stdlife+$E398),('PTRM input'!$N$406*(1+rvanilla08)^0.5)-SUM($N398:AO398),('PTRM input'!$N$406*(1+rvanilla08)^0.5)/A22stdlife))</f>
        <v>0</v>
      </c>
      <c r="AQ398" s="251">
        <f ca="1">IF(A22stdlife="n/a","n/a",IF(AQ$3&gt;(A22stdlife+$E398),('PTRM input'!$N$406*(1+rvanilla08)^0.5)-SUM($N398:AP398),('PTRM input'!$N$406*(1+rvanilla08)^0.5)/A22stdlife))</f>
        <v>0</v>
      </c>
      <c r="AR398" s="251">
        <f ca="1">IF(A22stdlife="n/a","n/a",IF(AR$3&gt;(A22stdlife+$E398),('PTRM input'!$N$406*(1+rvanilla08)^0.5)-SUM($N398:AQ398),('PTRM input'!$N$406*(1+rvanilla08)^0.5)/A22stdlife))</f>
        <v>0</v>
      </c>
      <c r="AS398" s="251">
        <f ca="1">IF(A22stdlife="n/a","n/a",IF(AS$3&gt;(A22stdlife+$E398),('PTRM input'!$N$406*(1+rvanilla08)^0.5)-SUM($N398:AR398),('PTRM input'!$N$406*(1+rvanilla08)^0.5)/A22stdlife))</f>
        <v>0</v>
      </c>
      <c r="AT398" s="251">
        <f ca="1">IF(A22stdlife="n/a","n/a",IF(AT$3&gt;(A22stdlife+$E398),('PTRM input'!$N$406*(1+rvanilla08)^0.5)-SUM($N398:AS398),('PTRM input'!$N$406*(1+rvanilla08)^0.5)/A22stdlife))</f>
        <v>0</v>
      </c>
      <c r="AU398" s="251">
        <f ca="1">IF(A22stdlife="n/a","n/a",IF(AU$3&gt;(A22stdlife+$E398),('PTRM input'!$N$406*(1+rvanilla08)^0.5)-SUM($N398:AT398),('PTRM input'!$N$406*(1+rvanilla08)^0.5)/A22stdlife))</f>
        <v>0</v>
      </c>
      <c r="AV398" s="251">
        <f ca="1">IF(A22stdlife="n/a","n/a",IF(AV$3&gt;(A22stdlife+$E398),('PTRM input'!$N$406*(1+rvanilla08)^0.5)-SUM($N398:AU398),('PTRM input'!$N$406*(1+rvanilla08)^0.5)/A22stdlife))</f>
        <v>0</v>
      </c>
      <c r="AW398" s="251">
        <f ca="1">IF(A22stdlife="n/a","n/a",IF(AW$3&gt;(A22stdlife+$E398),('PTRM input'!$N$406*(1+rvanilla08)^0.5)-SUM($N398:AV398),('PTRM input'!$N$406*(1+rvanilla08)^0.5)/A22stdlife))</f>
        <v>0</v>
      </c>
      <c r="AX398" s="251">
        <f ca="1">IF(A22stdlife="n/a","n/a",IF(AX$3&gt;(A22stdlife+$E398),('PTRM input'!$N$406*(1+rvanilla08)^0.5)-SUM($N398:AW398),('PTRM input'!$N$406*(1+rvanilla08)^0.5)/A22stdlife))</f>
        <v>0</v>
      </c>
      <c r="AY398" s="251">
        <f ca="1">IF(A22stdlife="n/a","n/a",IF(AY$3&gt;(A22stdlife+$E398),('PTRM input'!$N$406*(1+rvanilla08)^0.5)-SUM($N398:AX398),('PTRM input'!$N$406*(1+rvanilla08)^0.5)/A22stdlife))</f>
        <v>0</v>
      </c>
      <c r="AZ398" s="251">
        <f ca="1">IF(A22stdlife="n/a","n/a",IF(AZ$3&gt;(A22stdlife+$E398),('PTRM input'!$N$406*(1+rvanilla08)^0.5)-SUM($N398:AY398),('PTRM input'!$N$406*(1+rvanilla08)^0.5)/A22stdlife))</f>
        <v>0</v>
      </c>
      <c r="BA398" s="251">
        <f ca="1">IF(A22stdlife="n/a","n/a",IF(BA$3&gt;(A22stdlife+$E398),('PTRM input'!$N$406*(1+rvanilla08)^0.5)-SUM($N398:AZ398),('PTRM input'!$N$406*(1+rvanilla08)^0.5)/A22stdlife))</f>
        <v>0</v>
      </c>
      <c r="BB398" s="251">
        <f ca="1">IF(A22stdlife="n/a","n/a",IF(BB$3&gt;(A22stdlife+$E398),('PTRM input'!$N$406*(1+rvanilla08)^0.5)-SUM($N398:BA398),('PTRM input'!$N$406*(1+rvanilla08)^0.5)/A22stdlife))</f>
        <v>0</v>
      </c>
      <c r="BC398" s="251">
        <f ca="1">IF(A22stdlife="n/a","n/a",IF(BC$3&gt;(A22stdlife+$E398),('PTRM input'!$N$406*(1+rvanilla08)^0.5)-SUM($N398:BB398),('PTRM input'!$N$406*(1+rvanilla08)^0.5)/A22stdlife))</f>
        <v>0</v>
      </c>
      <c r="BD398" s="251">
        <f ca="1">IF(A22stdlife="n/a","n/a",IF(BD$3&gt;(A22stdlife+$E398),('PTRM input'!$N$406*(1+rvanilla08)^0.5)-SUM($N398:BC398),('PTRM input'!$N$406*(1+rvanilla08)^0.5)/A22stdlife))</f>
        <v>0</v>
      </c>
      <c r="BE398" s="251">
        <f ca="1">IF(A22stdlife="n/a","n/a",IF(BE$3&gt;(A22stdlife+$E398),('PTRM input'!$N$406*(1+rvanilla08)^0.5)-SUM($N398:BD398),('PTRM input'!$N$406*(1+rvanilla08)^0.5)/A22stdlife))</f>
        <v>0</v>
      </c>
      <c r="BF398" s="251">
        <f ca="1">IF(A22stdlife="n/a","n/a",IF(BF$3&gt;(A22stdlife+$E398),('PTRM input'!$N$406*(1+rvanilla08)^0.5)-SUM($N398:BE398),('PTRM input'!$N$406*(1+rvanilla08)^0.5)/A22stdlife))</f>
        <v>0</v>
      </c>
      <c r="BG398" s="251">
        <f ca="1">IF(A22stdlife="n/a","n/a",IF(BG$3&gt;(A22stdlife+$E398),('PTRM input'!$N$406*(1+rvanilla08)^0.5)-SUM($N398:BF398),('PTRM input'!$N$406*(1+rvanilla08)^0.5)/A22stdlife))</f>
        <v>0</v>
      </c>
      <c r="BH398" s="251">
        <f ca="1">IF(A22stdlife="n/a","n/a",IF(BH$3&gt;(A22stdlife+$E398),('PTRM input'!$N$406*(1+rvanilla08)^0.5)-SUM($N398:BG398),('PTRM input'!$N$406*(1+rvanilla08)^0.5)/A22stdlife))</f>
        <v>0</v>
      </c>
      <c r="BI398" s="251">
        <f ca="1">IF(A22stdlife="n/a","n/a",IF(BI$3&gt;(A22stdlife+$E398),('PTRM input'!$N$406*(1+rvanilla08)^0.5)-SUM($N398:BH398),('PTRM input'!$N$406*(1+rvanilla08)^0.5)/A22stdlife))</f>
        <v>0</v>
      </c>
      <c r="BJ398" s="116"/>
      <c r="BK398" s="116"/>
      <c r="BL398" s="116"/>
      <c r="BM398" s="116"/>
    </row>
    <row r="399" spans="1:65" hidden="1" outlineLevel="2">
      <c r="A399" s="116"/>
      <c r="B399" s="19"/>
      <c r="C399" s="18"/>
      <c r="D399" s="760"/>
      <c r="E399" s="86">
        <v>9</v>
      </c>
      <c r="F399" s="259"/>
      <c r="G399" s="434"/>
      <c r="H399" s="435"/>
      <c r="I399" s="435"/>
      <c r="J399" s="435"/>
      <c r="K399" s="435"/>
      <c r="L399" s="435"/>
      <c r="M399" s="435"/>
      <c r="N399" s="435"/>
      <c r="O399" s="619"/>
      <c r="P399" s="433">
        <f ca="1">IF(A22stdlife="n/a","n/a",IF(P$3&gt;(A22stdlife+$E399),('PTRM input'!$O$406*(1+rvanilla09)^0.5)-SUM($O399:O399),('PTRM input'!$O$406*(1+rvanilla09)^0.5)/A22stdlife))</f>
        <v>0</v>
      </c>
      <c r="Q399" s="433">
        <f ca="1">IF(A22stdlife="n/a","n/a",IF(Q$3&gt;(A22stdlife+$E399),('PTRM input'!$O$406*(1+rvanilla09)^0.5)-SUM($O399:P399),('PTRM input'!$O$406*(1+rvanilla09)^0.5)/A22stdlife))</f>
        <v>0</v>
      </c>
      <c r="R399" s="251">
        <f ca="1">IF(A22stdlife="n/a","n/a",IF(R$3&gt;(A22stdlife+$E399),('PTRM input'!$O$406*(1+rvanilla09)^0.5)-SUM($O399:Q399),('PTRM input'!$O$406*(1+rvanilla09)^0.5)/A22stdlife))</f>
        <v>0</v>
      </c>
      <c r="S399" s="251">
        <f ca="1">IF(A22stdlife="n/a","n/a",IF(S$3&gt;(A22stdlife+$E399),('PTRM input'!$O$406*(1+rvanilla09)^0.5)-SUM($O399:R399),('PTRM input'!$O$406*(1+rvanilla09)^0.5)/A22stdlife))</f>
        <v>0</v>
      </c>
      <c r="T399" s="251">
        <f ca="1">IF(A22stdlife="n/a","n/a",IF(T$3&gt;(A22stdlife+$E399),('PTRM input'!$O$406*(1+rvanilla09)^0.5)-SUM($O399:S399),('PTRM input'!$O$406*(1+rvanilla09)^0.5)/A22stdlife))</f>
        <v>0</v>
      </c>
      <c r="U399" s="251">
        <f ca="1">IF(A22stdlife="n/a","n/a",IF(U$3&gt;(A22stdlife+$E399),('PTRM input'!$O$406*(1+rvanilla09)^0.5)-SUM($O399:T399),('PTRM input'!$O$406*(1+rvanilla09)^0.5)/A22stdlife))</f>
        <v>0</v>
      </c>
      <c r="V399" s="251">
        <f ca="1">IF(A22stdlife="n/a","n/a",IF(V$3&gt;(A22stdlife+$E399),('PTRM input'!$O$406*(1+rvanilla09)^0.5)-SUM($O399:U399),('PTRM input'!$O$406*(1+rvanilla09)^0.5)/A22stdlife))</f>
        <v>0</v>
      </c>
      <c r="W399" s="251">
        <f ca="1">IF(A22stdlife="n/a","n/a",IF(W$3&gt;(A22stdlife+$E399),('PTRM input'!$O$406*(1+rvanilla09)^0.5)-SUM($O399:V399),('PTRM input'!$O$406*(1+rvanilla09)^0.5)/A22stdlife))</f>
        <v>0</v>
      </c>
      <c r="X399" s="251">
        <f ca="1">IF(A22stdlife="n/a","n/a",IF(X$3&gt;(A22stdlife+$E399),('PTRM input'!$O$406*(1+rvanilla09)^0.5)-SUM($O399:W399),('PTRM input'!$O$406*(1+rvanilla09)^0.5)/A22stdlife))</f>
        <v>0</v>
      </c>
      <c r="Y399" s="251">
        <f ca="1">IF(A22stdlife="n/a","n/a",IF(Y$3&gt;(A22stdlife+$E399),('PTRM input'!$O$406*(1+rvanilla09)^0.5)-SUM($O399:X399),('PTRM input'!$O$406*(1+rvanilla09)^0.5)/A22stdlife))</f>
        <v>0</v>
      </c>
      <c r="Z399" s="251">
        <f ca="1">IF(A22stdlife="n/a","n/a",IF(Z$3&gt;(A22stdlife+$E399),('PTRM input'!$O$406*(1+rvanilla09)^0.5)-SUM($O399:Y399),('PTRM input'!$O$406*(1+rvanilla09)^0.5)/A22stdlife))</f>
        <v>0</v>
      </c>
      <c r="AA399" s="251">
        <f ca="1">IF(A22stdlife="n/a","n/a",IF(AA$3&gt;(A22stdlife+$E399),('PTRM input'!$O$406*(1+rvanilla09)^0.5)-SUM($O399:Z399),('PTRM input'!$O$406*(1+rvanilla09)^0.5)/A22stdlife))</f>
        <v>0</v>
      </c>
      <c r="AB399" s="251">
        <f ca="1">IF(A22stdlife="n/a","n/a",IF(AB$3&gt;(A22stdlife+$E399),('PTRM input'!$O$406*(1+rvanilla09)^0.5)-SUM($O399:AA399),('PTRM input'!$O$406*(1+rvanilla09)^0.5)/A22stdlife))</f>
        <v>0</v>
      </c>
      <c r="AC399" s="251">
        <f ca="1">IF(A22stdlife="n/a","n/a",IF(AC$3&gt;(A22stdlife+$E399),('PTRM input'!$O$406*(1+rvanilla09)^0.5)-SUM($O399:AB399),('PTRM input'!$O$406*(1+rvanilla09)^0.5)/A22stdlife))</f>
        <v>0</v>
      </c>
      <c r="AD399" s="251">
        <f ca="1">IF(A22stdlife="n/a","n/a",IF(AD$3&gt;(A22stdlife+$E399),('PTRM input'!$O$406*(1+rvanilla09)^0.5)-SUM($O399:AC399),('PTRM input'!$O$406*(1+rvanilla09)^0.5)/A22stdlife))</f>
        <v>0</v>
      </c>
      <c r="AE399" s="251">
        <f ca="1">IF(A22stdlife="n/a","n/a",IF(AE$3&gt;(A22stdlife+$E399),('PTRM input'!$O$406*(1+rvanilla09)^0.5)-SUM($O399:AD399),('PTRM input'!$O$406*(1+rvanilla09)^0.5)/A22stdlife))</f>
        <v>0</v>
      </c>
      <c r="AF399" s="251">
        <f ca="1">IF(A22stdlife="n/a","n/a",IF(AF$3&gt;(A22stdlife+$E399),('PTRM input'!$O$406*(1+rvanilla09)^0.5)-SUM($O399:AE399),('PTRM input'!$O$406*(1+rvanilla09)^0.5)/A22stdlife))</f>
        <v>0</v>
      </c>
      <c r="AG399" s="251">
        <f ca="1">IF(A22stdlife="n/a","n/a",IF(AG$3&gt;(A22stdlife+$E399),('PTRM input'!$O$406*(1+rvanilla09)^0.5)-SUM($O399:AF399),('PTRM input'!$O$406*(1+rvanilla09)^0.5)/A22stdlife))</f>
        <v>0</v>
      </c>
      <c r="AH399" s="251">
        <f ca="1">IF(A22stdlife="n/a","n/a",IF(AH$3&gt;(A22stdlife+$E399),('PTRM input'!$O$406*(1+rvanilla09)^0.5)-SUM($O399:AG399),('PTRM input'!$O$406*(1+rvanilla09)^0.5)/A22stdlife))</f>
        <v>0</v>
      </c>
      <c r="AI399" s="251">
        <f ca="1">IF(A22stdlife="n/a","n/a",IF(AI$3&gt;(A22stdlife+$E399),('PTRM input'!$O$406*(1+rvanilla09)^0.5)-SUM($O399:AH399),('PTRM input'!$O$406*(1+rvanilla09)^0.5)/A22stdlife))</f>
        <v>0</v>
      </c>
      <c r="AJ399" s="251">
        <f ca="1">IF(A22stdlife="n/a","n/a",IF(AJ$3&gt;(A22stdlife+$E399),('PTRM input'!$O$406*(1+rvanilla09)^0.5)-SUM($O399:AI399),('PTRM input'!$O$406*(1+rvanilla09)^0.5)/A22stdlife))</f>
        <v>0</v>
      </c>
      <c r="AK399" s="251">
        <f ca="1">IF(A22stdlife="n/a","n/a",IF(AK$3&gt;(A22stdlife+$E399),('PTRM input'!$O$406*(1+rvanilla09)^0.5)-SUM($O399:AJ399),('PTRM input'!$O$406*(1+rvanilla09)^0.5)/A22stdlife))</f>
        <v>0</v>
      </c>
      <c r="AL399" s="251">
        <f ca="1">IF(A22stdlife="n/a","n/a",IF(AL$3&gt;(A22stdlife+$E399),('PTRM input'!$O$406*(1+rvanilla09)^0.5)-SUM($O399:AK399),('PTRM input'!$O$406*(1+rvanilla09)^0.5)/A22stdlife))</f>
        <v>0</v>
      </c>
      <c r="AM399" s="251">
        <f ca="1">IF(A22stdlife="n/a","n/a",IF(AM$3&gt;(A22stdlife+$E399),('PTRM input'!$O$406*(1+rvanilla09)^0.5)-SUM($O399:AL399),('PTRM input'!$O$406*(1+rvanilla09)^0.5)/A22stdlife))</f>
        <v>0</v>
      </c>
      <c r="AN399" s="251">
        <f ca="1">IF(A22stdlife="n/a","n/a",IF(AN$3&gt;(A22stdlife+$E399),('PTRM input'!$O$406*(1+rvanilla09)^0.5)-SUM($O399:AM399),('PTRM input'!$O$406*(1+rvanilla09)^0.5)/A22stdlife))</f>
        <v>0</v>
      </c>
      <c r="AO399" s="251">
        <f ca="1">IF(A22stdlife="n/a","n/a",IF(AO$3&gt;(A22stdlife+$E399),('PTRM input'!$O$406*(1+rvanilla09)^0.5)-SUM($O399:AN399),('PTRM input'!$O$406*(1+rvanilla09)^0.5)/A22stdlife))</f>
        <v>0</v>
      </c>
      <c r="AP399" s="251">
        <f ca="1">IF(A22stdlife="n/a","n/a",IF(AP$3&gt;(A22stdlife+$E399),('PTRM input'!$O$406*(1+rvanilla09)^0.5)-SUM($O399:AO399),('PTRM input'!$O$406*(1+rvanilla09)^0.5)/A22stdlife))</f>
        <v>0</v>
      </c>
      <c r="AQ399" s="251">
        <f ca="1">IF(A22stdlife="n/a","n/a",IF(AQ$3&gt;(A22stdlife+$E399),('PTRM input'!$O$406*(1+rvanilla09)^0.5)-SUM($O399:AP399),('PTRM input'!$O$406*(1+rvanilla09)^0.5)/A22stdlife))</f>
        <v>0</v>
      </c>
      <c r="AR399" s="251">
        <f ca="1">IF(A22stdlife="n/a","n/a",IF(AR$3&gt;(A22stdlife+$E399),('PTRM input'!$O$406*(1+rvanilla09)^0.5)-SUM($O399:AQ399),('PTRM input'!$O$406*(1+rvanilla09)^0.5)/A22stdlife))</f>
        <v>0</v>
      </c>
      <c r="AS399" s="251">
        <f ca="1">IF(A22stdlife="n/a","n/a",IF(AS$3&gt;(A22stdlife+$E399),('PTRM input'!$O$406*(1+rvanilla09)^0.5)-SUM($O399:AR399),('PTRM input'!$O$406*(1+rvanilla09)^0.5)/A22stdlife))</f>
        <v>0</v>
      </c>
      <c r="AT399" s="251">
        <f ca="1">IF(A22stdlife="n/a","n/a",IF(AT$3&gt;(A22stdlife+$E399),('PTRM input'!$O$406*(1+rvanilla09)^0.5)-SUM($O399:AS399),('PTRM input'!$O$406*(1+rvanilla09)^0.5)/A22stdlife))</f>
        <v>0</v>
      </c>
      <c r="AU399" s="251">
        <f ca="1">IF(A22stdlife="n/a","n/a",IF(AU$3&gt;(A22stdlife+$E399),('PTRM input'!$O$406*(1+rvanilla09)^0.5)-SUM($O399:AT399),('PTRM input'!$O$406*(1+rvanilla09)^0.5)/A22stdlife))</f>
        <v>0</v>
      </c>
      <c r="AV399" s="251">
        <f ca="1">IF(A22stdlife="n/a","n/a",IF(AV$3&gt;(A22stdlife+$E399),('PTRM input'!$O$406*(1+rvanilla09)^0.5)-SUM($O399:AU399),('PTRM input'!$O$406*(1+rvanilla09)^0.5)/A22stdlife))</f>
        <v>0</v>
      </c>
      <c r="AW399" s="251">
        <f ca="1">IF(A22stdlife="n/a","n/a",IF(AW$3&gt;(A22stdlife+$E399),('PTRM input'!$O$406*(1+rvanilla09)^0.5)-SUM($O399:AV399),('PTRM input'!$O$406*(1+rvanilla09)^0.5)/A22stdlife))</f>
        <v>0</v>
      </c>
      <c r="AX399" s="251">
        <f ca="1">IF(A22stdlife="n/a","n/a",IF(AX$3&gt;(A22stdlife+$E399),('PTRM input'!$O$406*(1+rvanilla09)^0.5)-SUM($O399:AW399),('PTRM input'!$O$406*(1+rvanilla09)^0.5)/A22stdlife))</f>
        <v>0</v>
      </c>
      <c r="AY399" s="251">
        <f ca="1">IF(A22stdlife="n/a","n/a",IF(AY$3&gt;(A22stdlife+$E399),('PTRM input'!$O$406*(1+rvanilla09)^0.5)-SUM($O399:AX399),('PTRM input'!$O$406*(1+rvanilla09)^0.5)/A22stdlife))</f>
        <v>0</v>
      </c>
      <c r="AZ399" s="251">
        <f ca="1">IF(A22stdlife="n/a","n/a",IF(AZ$3&gt;(A22stdlife+$E399),('PTRM input'!$O$406*(1+rvanilla09)^0.5)-SUM($O399:AY399),('PTRM input'!$O$406*(1+rvanilla09)^0.5)/A22stdlife))</f>
        <v>0</v>
      </c>
      <c r="BA399" s="251">
        <f ca="1">IF(A22stdlife="n/a","n/a",IF(BA$3&gt;(A22stdlife+$E399),('PTRM input'!$O$406*(1+rvanilla09)^0.5)-SUM($O399:AZ399),('PTRM input'!$O$406*(1+rvanilla09)^0.5)/A22stdlife))</f>
        <v>0</v>
      </c>
      <c r="BB399" s="251">
        <f ca="1">IF(A22stdlife="n/a","n/a",IF(BB$3&gt;(A22stdlife+$E399),('PTRM input'!$O$406*(1+rvanilla09)^0.5)-SUM($O399:BA399),('PTRM input'!$O$406*(1+rvanilla09)^0.5)/A22stdlife))</f>
        <v>0</v>
      </c>
      <c r="BC399" s="251">
        <f ca="1">IF(A22stdlife="n/a","n/a",IF(BC$3&gt;(A22stdlife+$E399),('PTRM input'!$O$406*(1+rvanilla09)^0.5)-SUM($O399:BB399),('PTRM input'!$O$406*(1+rvanilla09)^0.5)/A22stdlife))</f>
        <v>0</v>
      </c>
      <c r="BD399" s="251">
        <f ca="1">IF(A22stdlife="n/a","n/a",IF(BD$3&gt;(A22stdlife+$E399),('PTRM input'!$O$406*(1+rvanilla09)^0.5)-SUM($O399:BC399),('PTRM input'!$O$406*(1+rvanilla09)^0.5)/A22stdlife))</f>
        <v>0</v>
      </c>
      <c r="BE399" s="251">
        <f ca="1">IF(A22stdlife="n/a","n/a",IF(BE$3&gt;(A22stdlife+$E399),('PTRM input'!$O$406*(1+rvanilla09)^0.5)-SUM($O399:BD399),('PTRM input'!$O$406*(1+rvanilla09)^0.5)/A22stdlife))</f>
        <v>0</v>
      </c>
      <c r="BF399" s="251">
        <f ca="1">IF(A22stdlife="n/a","n/a",IF(BF$3&gt;(A22stdlife+$E399),('PTRM input'!$O$406*(1+rvanilla09)^0.5)-SUM($O399:BE399),('PTRM input'!$O$406*(1+rvanilla09)^0.5)/A22stdlife))</f>
        <v>0</v>
      </c>
      <c r="BG399" s="251">
        <f ca="1">IF(A22stdlife="n/a","n/a",IF(BG$3&gt;(A22stdlife+$E399),('PTRM input'!$O$406*(1+rvanilla09)^0.5)-SUM($O399:BF399),('PTRM input'!$O$406*(1+rvanilla09)^0.5)/A22stdlife))</f>
        <v>0</v>
      </c>
      <c r="BH399" s="251">
        <f ca="1">IF(A22stdlife="n/a","n/a",IF(BH$3&gt;(A22stdlife+$E399),('PTRM input'!$O$406*(1+rvanilla09)^0.5)-SUM($O399:BG399),('PTRM input'!$O$406*(1+rvanilla09)^0.5)/A22stdlife))</f>
        <v>0</v>
      </c>
      <c r="BI399" s="251">
        <f ca="1">IF(A22stdlife="n/a","n/a",IF(BI$3&gt;(A22stdlife+$E399),('PTRM input'!$O$406*(1+rvanilla09)^0.5)-SUM($O399:BH399),('PTRM input'!$O$406*(1+rvanilla09)^0.5)/A22stdlife))</f>
        <v>0</v>
      </c>
      <c r="BJ399" s="116"/>
      <c r="BK399" s="116"/>
      <c r="BL399" s="116"/>
      <c r="BM399" s="116"/>
    </row>
    <row r="400" spans="1:65" hidden="1" outlineLevel="2">
      <c r="A400" s="116"/>
      <c r="B400" s="19"/>
      <c r="C400" s="18"/>
      <c r="D400" s="760"/>
      <c r="E400" s="87">
        <v>10</v>
      </c>
      <c r="F400" s="259"/>
      <c r="G400" s="434"/>
      <c r="H400" s="435"/>
      <c r="I400" s="435"/>
      <c r="J400" s="435"/>
      <c r="K400" s="435"/>
      <c r="L400" s="435"/>
      <c r="M400" s="435"/>
      <c r="N400" s="435"/>
      <c r="O400" s="435"/>
      <c r="P400" s="619"/>
      <c r="Q400" s="433">
        <f ca="1">IF(A22stdlife="n/a","n/a",IF(Q$3&gt;(A22stdlife+$E400),('PTRM input'!$P$406*(1+rvanilla10)^0.5)-SUM($P400:P400),('PTRM input'!$P$406*(1+rvanilla10)^0.5)/A22stdlife))</f>
        <v>0</v>
      </c>
      <c r="R400" s="251">
        <f ca="1">IF(A22stdlife="n/a","n/a",IF(R$3&gt;(A22stdlife+$E400),('PTRM input'!$P$406*(1+rvanilla10)^0.5)-SUM($P400:Q400),('PTRM input'!$P$406*(1+rvanilla10)^0.5)/A22stdlife))</f>
        <v>0</v>
      </c>
      <c r="S400" s="251">
        <f ca="1">IF(A22stdlife="n/a","n/a",IF(S$3&gt;(A22stdlife+$E400),('PTRM input'!$P$406*(1+rvanilla10)^0.5)-SUM($P400:R400),('PTRM input'!$P$406*(1+rvanilla10)^0.5)/A22stdlife))</f>
        <v>0</v>
      </c>
      <c r="T400" s="251">
        <f ca="1">IF(A22stdlife="n/a","n/a",IF(T$3&gt;(A22stdlife+$E400),('PTRM input'!$P$406*(1+rvanilla10)^0.5)-SUM($P400:S400),('PTRM input'!$P$406*(1+rvanilla10)^0.5)/A22stdlife))</f>
        <v>0</v>
      </c>
      <c r="U400" s="251">
        <f ca="1">IF(A22stdlife="n/a","n/a",IF(U$3&gt;(A22stdlife+$E400),('PTRM input'!$P$406*(1+rvanilla10)^0.5)-SUM($P400:T400),('PTRM input'!$P$406*(1+rvanilla10)^0.5)/A22stdlife))</f>
        <v>0</v>
      </c>
      <c r="V400" s="251">
        <f ca="1">IF(A22stdlife="n/a","n/a",IF(V$3&gt;(A22stdlife+$E400),('PTRM input'!$P$406*(1+rvanilla10)^0.5)-SUM($P400:U400),('PTRM input'!$P$406*(1+rvanilla10)^0.5)/A22stdlife))</f>
        <v>0</v>
      </c>
      <c r="W400" s="251">
        <f ca="1">IF(A22stdlife="n/a","n/a",IF(W$3&gt;(A22stdlife+$E400),('PTRM input'!$P$406*(1+rvanilla10)^0.5)-SUM($P400:V400),('PTRM input'!$P$406*(1+rvanilla10)^0.5)/A22stdlife))</f>
        <v>0</v>
      </c>
      <c r="X400" s="251">
        <f ca="1">IF(A22stdlife="n/a","n/a",IF(X$3&gt;(A22stdlife+$E400),('PTRM input'!$P$406*(1+rvanilla10)^0.5)-SUM($P400:W400),('PTRM input'!$P$406*(1+rvanilla10)^0.5)/A22stdlife))</f>
        <v>0</v>
      </c>
      <c r="Y400" s="251">
        <f ca="1">IF(A22stdlife="n/a","n/a",IF(Y$3&gt;(A22stdlife+$E400),('PTRM input'!$P$406*(1+rvanilla10)^0.5)-SUM($P400:X400),('PTRM input'!$P$406*(1+rvanilla10)^0.5)/A22stdlife))</f>
        <v>0</v>
      </c>
      <c r="Z400" s="251">
        <f ca="1">IF(A22stdlife="n/a","n/a",IF(Z$3&gt;(A22stdlife+$E400),('PTRM input'!$P$406*(1+rvanilla10)^0.5)-SUM($P400:Y400),('PTRM input'!$P$406*(1+rvanilla10)^0.5)/A22stdlife))</f>
        <v>0</v>
      </c>
      <c r="AA400" s="251">
        <f ca="1">IF(A22stdlife="n/a","n/a",IF(AA$3&gt;(A22stdlife+$E400),('PTRM input'!$P$406*(1+rvanilla10)^0.5)-SUM($P400:Z400),('PTRM input'!$P$406*(1+rvanilla10)^0.5)/A22stdlife))</f>
        <v>0</v>
      </c>
      <c r="AB400" s="251">
        <f ca="1">IF(A22stdlife="n/a","n/a",IF(AB$3&gt;(A22stdlife+$E400),('PTRM input'!$P$406*(1+rvanilla10)^0.5)-SUM($P400:AA400),('PTRM input'!$P$406*(1+rvanilla10)^0.5)/A22stdlife))</f>
        <v>0</v>
      </c>
      <c r="AC400" s="251">
        <f ca="1">IF(A22stdlife="n/a","n/a",IF(AC$3&gt;(A22stdlife+$E400),('PTRM input'!$P$406*(1+rvanilla10)^0.5)-SUM($P400:AB400),('PTRM input'!$P$406*(1+rvanilla10)^0.5)/A22stdlife))</f>
        <v>0</v>
      </c>
      <c r="AD400" s="251">
        <f ca="1">IF(A22stdlife="n/a","n/a",IF(AD$3&gt;(A22stdlife+$E400),('PTRM input'!$P$406*(1+rvanilla10)^0.5)-SUM($P400:AC400),('PTRM input'!$P$406*(1+rvanilla10)^0.5)/A22stdlife))</f>
        <v>0</v>
      </c>
      <c r="AE400" s="251">
        <f ca="1">IF(A22stdlife="n/a","n/a",IF(AE$3&gt;(A22stdlife+$E400),('PTRM input'!$P$406*(1+rvanilla10)^0.5)-SUM($P400:AD400),('PTRM input'!$P$406*(1+rvanilla10)^0.5)/A22stdlife))</f>
        <v>0</v>
      </c>
      <c r="AF400" s="251">
        <f ca="1">IF(A22stdlife="n/a","n/a",IF(AF$3&gt;(A22stdlife+$E400),('PTRM input'!$P$406*(1+rvanilla10)^0.5)-SUM($P400:AE400),('PTRM input'!$P$406*(1+rvanilla10)^0.5)/A22stdlife))</f>
        <v>0</v>
      </c>
      <c r="AG400" s="251">
        <f ca="1">IF(A22stdlife="n/a","n/a",IF(AG$3&gt;(A22stdlife+$E400),('PTRM input'!$P$406*(1+rvanilla10)^0.5)-SUM($P400:AF400),('PTRM input'!$P$406*(1+rvanilla10)^0.5)/A22stdlife))</f>
        <v>0</v>
      </c>
      <c r="AH400" s="251">
        <f ca="1">IF(A22stdlife="n/a","n/a",IF(AH$3&gt;(A22stdlife+$E400),('PTRM input'!$P$406*(1+rvanilla10)^0.5)-SUM($P400:AG400),('PTRM input'!$P$406*(1+rvanilla10)^0.5)/A22stdlife))</f>
        <v>0</v>
      </c>
      <c r="AI400" s="251">
        <f ca="1">IF(A22stdlife="n/a","n/a",IF(AI$3&gt;(A22stdlife+$E400),('PTRM input'!$P$406*(1+rvanilla10)^0.5)-SUM($P400:AH400),('PTRM input'!$P$406*(1+rvanilla10)^0.5)/A22stdlife))</f>
        <v>0</v>
      </c>
      <c r="AJ400" s="251">
        <f ca="1">IF(A22stdlife="n/a","n/a",IF(AJ$3&gt;(A22stdlife+$E400),('PTRM input'!$P$406*(1+rvanilla10)^0.5)-SUM($P400:AI400),('PTRM input'!$P$406*(1+rvanilla10)^0.5)/A22stdlife))</f>
        <v>0</v>
      </c>
      <c r="AK400" s="251">
        <f ca="1">IF(A22stdlife="n/a","n/a",IF(AK$3&gt;(A22stdlife+$E400),('PTRM input'!$P$406*(1+rvanilla10)^0.5)-SUM($P400:AJ400),('PTRM input'!$P$406*(1+rvanilla10)^0.5)/A22stdlife))</f>
        <v>0</v>
      </c>
      <c r="AL400" s="251">
        <f ca="1">IF(A22stdlife="n/a","n/a",IF(AL$3&gt;(A22stdlife+$E400),('PTRM input'!$P$406*(1+rvanilla10)^0.5)-SUM($P400:AK400),('PTRM input'!$P$406*(1+rvanilla10)^0.5)/A22stdlife))</f>
        <v>0</v>
      </c>
      <c r="AM400" s="251">
        <f ca="1">IF(A22stdlife="n/a","n/a",IF(AM$3&gt;(A22stdlife+$E400),('PTRM input'!$P$406*(1+rvanilla10)^0.5)-SUM($P400:AL400),('PTRM input'!$P$406*(1+rvanilla10)^0.5)/A22stdlife))</f>
        <v>0</v>
      </c>
      <c r="AN400" s="251">
        <f ca="1">IF(A22stdlife="n/a","n/a",IF(AN$3&gt;(A22stdlife+$E400),('PTRM input'!$P$406*(1+rvanilla10)^0.5)-SUM($P400:AM400),('PTRM input'!$P$406*(1+rvanilla10)^0.5)/A22stdlife))</f>
        <v>0</v>
      </c>
      <c r="AO400" s="251">
        <f ca="1">IF(A22stdlife="n/a","n/a",IF(AO$3&gt;(A22stdlife+$E400),('PTRM input'!$P$406*(1+rvanilla10)^0.5)-SUM($P400:AN400),('PTRM input'!$P$406*(1+rvanilla10)^0.5)/A22stdlife))</f>
        <v>0</v>
      </c>
      <c r="AP400" s="251">
        <f ca="1">IF(A22stdlife="n/a","n/a",IF(AP$3&gt;(A22stdlife+$E400),('PTRM input'!$P$406*(1+rvanilla10)^0.5)-SUM($P400:AO400),('PTRM input'!$P$406*(1+rvanilla10)^0.5)/A22stdlife))</f>
        <v>0</v>
      </c>
      <c r="AQ400" s="251">
        <f ca="1">IF(A22stdlife="n/a","n/a",IF(AQ$3&gt;(A22stdlife+$E400),('PTRM input'!$P$406*(1+rvanilla10)^0.5)-SUM($P400:AP400),('PTRM input'!$P$406*(1+rvanilla10)^0.5)/A22stdlife))</f>
        <v>0</v>
      </c>
      <c r="AR400" s="251">
        <f ca="1">IF(A22stdlife="n/a","n/a",IF(AR$3&gt;(A22stdlife+$E400),('PTRM input'!$P$406*(1+rvanilla10)^0.5)-SUM($P400:AQ400),('PTRM input'!$P$406*(1+rvanilla10)^0.5)/A22stdlife))</f>
        <v>0</v>
      </c>
      <c r="AS400" s="251">
        <f ca="1">IF(A22stdlife="n/a","n/a",IF(AS$3&gt;(A22stdlife+$E400),('PTRM input'!$P$406*(1+rvanilla10)^0.5)-SUM($P400:AR400),('PTRM input'!$P$406*(1+rvanilla10)^0.5)/A22stdlife))</f>
        <v>0</v>
      </c>
      <c r="AT400" s="251">
        <f ca="1">IF(A22stdlife="n/a","n/a",IF(AT$3&gt;(A22stdlife+$E400),('PTRM input'!$P$406*(1+rvanilla10)^0.5)-SUM($P400:AS400),('PTRM input'!$P$406*(1+rvanilla10)^0.5)/A22stdlife))</f>
        <v>0</v>
      </c>
      <c r="AU400" s="251">
        <f ca="1">IF(A22stdlife="n/a","n/a",IF(AU$3&gt;(A22stdlife+$E400),('PTRM input'!$P$406*(1+rvanilla10)^0.5)-SUM($P400:AT400),('PTRM input'!$P$406*(1+rvanilla10)^0.5)/A22stdlife))</f>
        <v>0</v>
      </c>
      <c r="AV400" s="251">
        <f ca="1">IF(A22stdlife="n/a","n/a",IF(AV$3&gt;(A22stdlife+$E400),('PTRM input'!$P$406*(1+rvanilla10)^0.5)-SUM($P400:AU400),('PTRM input'!$P$406*(1+rvanilla10)^0.5)/A22stdlife))</f>
        <v>0</v>
      </c>
      <c r="AW400" s="251">
        <f ca="1">IF(A22stdlife="n/a","n/a",IF(AW$3&gt;(A22stdlife+$E400),('PTRM input'!$P$406*(1+rvanilla10)^0.5)-SUM($P400:AV400),('PTRM input'!$P$406*(1+rvanilla10)^0.5)/A22stdlife))</f>
        <v>0</v>
      </c>
      <c r="AX400" s="251">
        <f ca="1">IF(A22stdlife="n/a","n/a",IF(AX$3&gt;(A22stdlife+$E400),('PTRM input'!$P$406*(1+rvanilla10)^0.5)-SUM($P400:AW400),('PTRM input'!$P$406*(1+rvanilla10)^0.5)/A22stdlife))</f>
        <v>0</v>
      </c>
      <c r="AY400" s="251">
        <f ca="1">IF(A22stdlife="n/a","n/a",IF(AY$3&gt;(A22stdlife+$E400),('PTRM input'!$P$406*(1+rvanilla10)^0.5)-SUM($P400:AX400),('PTRM input'!$P$406*(1+rvanilla10)^0.5)/A22stdlife))</f>
        <v>0</v>
      </c>
      <c r="AZ400" s="251">
        <f ca="1">IF(A22stdlife="n/a","n/a",IF(AZ$3&gt;(A22stdlife+$E400),('PTRM input'!$P$406*(1+rvanilla10)^0.5)-SUM($P400:AY400),('PTRM input'!$P$406*(1+rvanilla10)^0.5)/A22stdlife))</f>
        <v>0</v>
      </c>
      <c r="BA400" s="251">
        <f ca="1">IF(A22stdlife="n/a","n/a",IF(BA$3&gt;(A22stdlife+$E400),('PTRM input'!$P$406*(1+rvanilla10)^0.5)-SUM($P400:AZ400),('PTRM input'!$P$406*(1+rvanilla10)^0.5)/A22stdlife))</f>
        <v>0</v>
      </c>
      <c r="BB400" s="251">
        <f ca="1">IF(A22stdlife="n/a","n/a",IF(BB$3&gt;(A22stdlife+$E400),('PTRM input'!$P$406*(1+rvanilla10)^0.5)-SUM($P400:BA400),('PTRM input'!$P$406*(1+rvanilla10)^0.5)/A22stdlife))</f>
        <v>0</v>
      </c>
      <c r="BC400" s="251">
        <f ca="1">IF(A22stdlife="n/a","n/a",IF(BC$3&gt;(A22stdlife+$E400),('PTRM input'!$P$406*(1+rvanilla10)^0.5)-SUM($P400:BB400),('PTRM input'!$P$406*(1+rvanilla10)^0.5)/A22stdlife))</f>
        <v>0</v>
      </c>
      <c r="BD400" s="251">
        <f ca="1">IF(A22stdlife="n/a","n/a",IF(BD$3&gt;(A22stdlife+$E400),('PTRM input'!$P$406*(1+rvanilla10)^0.5)-SUM($P400:BC400),('PTRM input'!$P$406*(1+rvanilla10)^0.5)/A22stdlife))</f>
        <v>0</v>
      </c>
      <c r="BE400" s="251">
        <f ca="1">IF(A22stdlife="n/a","n/a",IF(BE$3&gt;(A22stdlife+$E400),('PTRM input'!$P$406*(1+rvanilla10)^0.5)-SUM($P400:BD400),('PTRM input'!$P$406*(1+rvanilla10)^0.5)/A22stdlife))</f>
        <v>0</v>
      </c>
      <c r="BF400" s="251">
        <f ca="1">IF(A22stdlife="n/a","n/a",IF(BF$3&gt;(A22stdlife+$E400),('PTRM input'!$P$406*(1+rvanilla10)^0.5)-SUM($P400:BE400),('PTRM input'!$P$406*(1+rvanilla10)^0.5)/A22stdlife))</f>
        <v>0</v>
      </c>
      <c r="BG400" s="251">
        <f ca="1">IF(A22stdlife="n/a","n/a",IF(BG$3&gt;(A22stdlife+$E400),('PTRM input'!$P$406*(1+rvanilla10)^0.5)-SUM($P400:BF400),('PTRM input'!$P$406*(1+rvanilla10)^0.5)/A22stdlife))</f>
        <v>0</v>
      </c>
      <c r="BH400" s="251">
        <f ca="1">IF(A22stdlife="n/a","n/a",IF(BH$3&gt;(A22stdlife+$E400),('PTRM input'!$P$406*(1+rvanilla10)^0.5)-SUM($P400:BG400),('PTRM input'!$P$406*(1+rvanilla10)^0.5)/A22stdlife))</f>
        <v>0</v>
      </c>
      <c r="BI400" s="251">
        <f ca="1">IF(A22stdlife="n/a","n/a",IF(BI$3&gt;(A22stdlife+$E400),('PTRM input'!$P$406*(1+rvanilla10)^0.5)-SUM($P400:BH400),('PTRM input'!$P$406*(1+rvanilla10)^0.5)/A22stdlife))</f>
        <v>0</v>
      </c>
      <c r="BJ400" s="116"/>
      <c r="BK400" s="116"/>
      <c r="BL400" s="116"/>
      <c r="BM400" s="116"/>
    </row>
    <row r="401" spans="1:65" hidden="1" outlineLevel="1" collapsed="1">
      <c r="A401" s="116"/>
      <c r="B401" s="9"/>
      <c r="C401" s="19">
        <f>Asset22</f>
        <v>0</v>
      </c>
      <c r="D401" s="9"/>
      <c r="E401" s="9"/>
      <c r="F401" s="260"/>
      <c r="G401" s="261">
        <f t="shared" ref="G401:K401" si="119">SUM(G389:G400)</f>
        <v>0</v>
      </c>
      <c r="H401" s="261">
        <f t="shared" ca="1" si="119"/>
        <v>0</v>
      </c>
      <c r="I401" s="261">
        <f t="shared" ca="1" si="119"/>
        <v>0</v>
      </c>
      <c r="J401" s="261">
        <f t="shared" ca="1" si="119"/>
        <v>0</v>
      </c>
      <c r="K401" s="261">
        <f t="shared" ca="1" si="119"/>
        <v>0</v>
      </c>
      <c r="L401" s="261">
        <f t="shared" ref="L401:AL401" ca="1" si="120">SUM(L389:L400)</f>
        <v>0</v>
      </c>
      <c r="M401" s="261">
        <f t="shared" ca="1" si="120"/>
        <v>0</v>
      </c>
      <c r="N401" s="261">
        <f t="shared" ca="1" si="120"/>
        <v>0</v>
      </c>
      <c r="O401" s="261">
        <f t="shared" ca="1" si="120"/>
        <v>0</v>
      </c>
      <c r="P401" s="261">
        <f t="shared" ca="1" si="120"/>
        <v>0</v>
      </c>
      <c r="Q401" s="261">
        <f t="shared" ca="1" si="120"/>
        <v>0</v>
      </c>
      <c r="R401" s="371">
        <f t="shared" ca="1" si="120"/>
        <v>0</v>
      </c>
      <c r="S401" s="371">
        <f t="shared" ca="1" si="120"/>
        <v>0</v>
      </c>
      <c r="T401" s="371">
        <f t="shared" ca="1" si="120"/>
        <v>0</v>
      </c>
      <c r="U401" s="371">
        <f t="shared" ca="1" si="120"/>
        <v>0</v>
      </c>
      <c r="V401" s="371">
        <f t="shared" ca="1" si="120"/>
        <v>0</v>
      </c>
      <c r="W401" s="371">
        <f t="shared" ca="1" si="120"/>
        <v>0</v>
      </c>
      <c r="X401" s="371">
        <f t="shared" ca="1" si="120"/>
        <v>0</v>
      </c>
      <c r="Y401" s="371">
        <f t="shared" ca="1" si="120"/>
        <v>0</v>
      </c>
      <c r="Z401" s="371">
        <f t="shared" ca="1" si="120"/>
        <v>0</v>
      </c>
      <c r="AA401" s="371">
        <f t="shared" ca="1" si="120"/>
        <v>0</v>
      </c>
      <c r="AB401" s="371">
        <f t="shared" ca="1" si="120"/>
        <v>0</v>
      </c>
      <c r="AC401" s="371">
        <f t="shared" ca="1" si="120"/>
        <v>0</v>
      </c>
      <c r="AD401" s="371">
        <f t="shared" ca="1" si="120"/>
        <v>0</v>
      </c>
      <c r="AE401" s="371">
        <f t="shared" ca="1" si="120"/>
        <v>0</v>
      </c>
      <c r="AF401" s="371">
        <f t="shared" ca="1" si="120"/>
        <v>0</v>
      </c>
      <c r="AG401" s="371">
        <f t="shared" ca="1" si="120"/>
        <v>0</v>
      </c>
      <c r="AH401" s="371">
        <f t="shared" ca="1" si="120"/>
        <v>0</v>
      </c>
      <c r="AI401" s="371">
        <f t="shared" ca="1" si="120"/>
        <v>0</v>
      </c>
      <c r="AJ401" s="371">
        <f t="shared" ca="1" si="120"/>
        <v>0</v>
      </c>
      <c r="AK401" s="371">
        <f t="shared" ca="1" si="120"/>
        <v>0</v>
      </c>
      <c r="AL401" s="371">
        <f t="shared" ca="1" si="120"/>
        <v>0</v>
      </c>
      <c r="AM401" s="371">
        <f t="shared" ref="AM401:BI401" ca="1" si="121">SUM(AM389:AM400)</f>
        <v>0</v>
      </c>
      <c r="AN401" s="371">
        <f t="shared" ca="1" si="121"/>
        <v>0</v>
      </c>
      <c r="AO401" s="371">
        <f t="shared" ca="1" si="121"/>
        <v>0</v>
      </c>
      <c r="AP401" s="371">
        <f t="shared" ca="1" si="121"/>
        <v>0</v>
      </c>
      <c r="AQ401" s="371">
        <f t="shared" ca="1" si="121"/>
        <v>0</v>
      </c>
      <c r="AR401" s="371">
        <f t="shared" ca="1" si="121"/>
        <v>0</v>
      </c>
      <c r="AS401" s="371">
        <f t="shared" ca="1" si="121"/>
        <v>0</v>
      </c>
      <c r="AT401" s="371">
        <f t="shared" ca="1" si="121"/>
        <v>0</v>
      </c>
      <c r="AU401" s="371">
        <f t="shared" ca="1" si="121"/>
        <v>0</v>
      </c>
      <c r="AV401" s="371">
        <f t="shared" ca="1" si="121"/>
        <v>0</v>
      </c>
      <c r="AW401" s="371">
        <f t="shared" ca="1" si="121"/>
        <v>0</v>
      </c>
      <c r="AX401" s="371">
        <f t="shared" ca="1" si="121"/>
        <v>0</v>
      </c>
      <c r="AY401" s="371">
        <f t="shared" ca="1" si="121"/>
        <v>0</v>
      </c>
      <c r="AZ401" s="371">
        <f t="shared" ca="1" si="121"/>
        <v>0</v>
      </c>
      <c r="BA401" s="371">
        <f t="shared" ca="1" si="121"/>
        <v>0</v>
      </c>
      <c r="BB401" s="371">
        <f t="shared" ca="1" si="121"/>
        <v>0</v>
      </c>
      <c r="BC401" s="371">
        <f t="shared" ca="1" si="121"/>
        <v>0</v>
      </c>
      <c r="BD401" s="371">
        <f t="shared" ca="1" si="121"/>
        <v>0</v>
      </c>
      <c r="BE401" s="371">
        <f t="shared" ca="1" si="121"/>
        <v>0</v>
      </c>
      <c r="BF401" s="371">
        <f t="shared" ca="1" si="121"/>
        <v>0</v>
      </c>
      <c r="BG401" s="371">
        <f t="shared" ca="1" si="121"/>
        <v>0</v>
      </c>
      <c r="BH401" s="371">
        <f t="shared" ca="1" si="121"/>
        <v>0</v>
      </c>
      <c r="BI401" s="371">
        <f t="shared" ca="1" si="121"/>
        <v>0</v>
      </c>
      <c r="BJ401" s="116"/>
      <c r="BK401" s="116"/>
      <c r="BL401" s="116"/>
      <c r="BM401" s="116"/>
    </row>
    <row r="402" spans="1:65" hidden="1" outlineLevel="2">
      <c r="A402" s="116"/>
      <c r="B402" s="106">
        <f>C414</f>
        <v>0</v>
      </c>
      <c r="C402" s="614"/>
      <c r="D402" s="615" t="s">
        <v>236</v>
      </c>
      <c r="E402" s="614"/>
      <c r="F402" s="616"/>
      <c r="G402" s="617">
        <f>IF(('PTRM input'!$E$515='PTRM input'!$G$514),IF(G$3&gt;A23remlife,A23acvalue-SUM(F402:$F402),IF(A23remlife="N/A","n/a",A23acvalue/A23remlife)),'PTRM input'!G$542)</f>
        <v>0</v>
      </c>
      <c r="H402" s="617">
        <f>IF(('PTRM input'!$E$515='PTRM input'!$G$514),IF(H$3&gt;A23remlife,A23acvalue-SUM($F402:G402),IF(A23remlife="N/A","n/a",A23acvalue/A23remlife)),'PTRM input'!H$542)</f>
        <v>0</v>
      </c>
      <c r="I402" s="617">
        <f>IF(('PTRM input'!$E$515='PTRM input'!$G$514),IF(I$3&gt;A23remlife,A23acvalue-SUM($F402:H402),IF(A23remlife="N/A","n/a",A23acvalue/A23remlife)),'PTRM input'!I$542)</f>
        <v>0</v>
      </c>
      <c r="J402" s="617">
        <f>IF(('PTRM input'!$E$515='PTRM input'!$G$514),IF(J$3&gt;A23remlife,A23acvalue-SUM($F402:I402),IF(A23remlife="N/A","n/a",A23acvalue/A23remlife)),'PTRM input'!J$542)</f>
        <v>0</v>
      </c>
      <c r="K402" s="617">
        <f>IF(('PTRM input'!$E$515='PTRM input'!$G$514),IF(K$3&gt;A23remlife,A23acvalue-SUM($F402:J402),IF(A23remlife="N/A","n/a",A23acvalue/A23remlife)),'PTRM input'!K$542)</f>
        <v>0</v>
      </c>
      <c r="L402" s="617">
        <f>IF(('PTRM input'!$E$515='PTRM input'!$G$514),IF(L$3&gt;A23remlife,A23acvalue-SUM($F402:K402),IF(A23remlife="N/A","n/a",A23acvalue/A23remlife)),'PTRM input'!L$542)</f>
        <v>0</v>
      </c>
      <c r="M402" s="617">
        <f>IF(('PTRM input'!$E$515='PTRM input'!$G$514),IF(M$3&gt;A23remlife,A23acvalue-SUM($F402:L402),IF(A23remlife="N/A","n/a",A23acvalue/A23remlife)),'PTRM input'!M$542)</f>
        <v>0</v>
      </c>
      <c r="N402" s="617">
        <f>IF(('PTRM input'!$E$515='PTRM input'!$G$514),IF(N$3&gt;A23remlife,A23acvalue-SUM($F402:M402),IF(A23remlife="N/A","n/a",A23acvalue/A23remlife)),'PTRM input'!N$542)</f>
        <v>0</v>
      </c>
      <c r="O402" s="617">
        <f>IF(('PTRM input'!$E$515='PTRM input'!$G$514),IF(O$3&gt;A23remlife,A23acvalue-SUM($F402:N402),IF(A23remlife="N/A","n/a",A23acvalue/A23remlife)),'PTRM input'!O$542)</f>
        <v>0</v>
      </c>
      <c r="P402" s="617">
        <f>IF(('PTRM input'!$E$515='PTRM input'!$G$514),IF(P$3&gt;A23remlife,A23acvalue-SUM($F402:O402),IF(A23remlife="N/A","n/a",A23acvalue/A23remlife)),'PTRM input'!P$542)</f>
        <v>0</v>
      </c>
      <c r="Q402" s="617">
        <f>IF(('PTRM input'!$E$515='PTRM input'!$G$514),IF(Q$3&gt;A23remlife,A23acvalue-SUM($F402:P402),IF(A23remlife="N/A","n/a",A23acvalue/A23remlife)),'PTRM input'!Q$542)</f>
        <v>0</v>
      </c>
      <c r="R402" s="617">
        <f>IF(('PTRM input'!$E$515='PTRM input'!$G$514),IF(R$3&gt;A23remlife,A23acvalue-SUM($F402:Q402),IF(A23remlife="N/A","n/a",A23acvalue/A23remlife)),'PTRM input'!R$542)</f>
        <v>0</v>
      </c>
      <c r="S402" s="617">
        <f>IF(('PTRM input'!$E$515='PTRM input'!$G$514),IF(S$3&gt;A23remlife,A23acvalue-SUM($F402:R402),IF(A23remlife="N/A","n/a",A23acvalue/A23remlife)),'PTRM input'!S$542)</f>
        <v>0</v>
      </c>
      <c r="T402" s="617">
        <f>IF(('PTRM input'!$E$515='PTRM input'!$G$514),IF(T$3&gt;A23remlife,A23acvalue-SUM($F402:S402),IF(A23remlife="N/A","n/a",A23acvalue/A23remlife)),'PTRM input'!T$542)</f>
        <v>0</v>
      </c>
      <c r="U402" s="617">
        <f>IF(('PTRM input'!$E$515='PTRM input'!$G$514),IF(U$3&gt;A23remlife,A23acvalue-SUM($F402:T402),IF(A23remlife="N/A","n/a",A23acvalue/A23remlife)),'PTRM input'!U$542)</f>
        <v>0</v>
      </c>
      <c r="V402" s="617">
        <f>IF(('PTRM input'!$E$515='PTRM input'!$G$514),IF(V$3&gt;A23remlife,A23acvalue-SUM($F402:U402),IF(A23remlife="N/A","n/a",A23acvalue/A23remlife)),'PTRM input'!V$542)</f>
        <v>0</v>
      </c>
      <c r="W402" s="617">
        <f>IF(('PTRM input'!$E$515='PTRM input'!$G$514),IF(W$3&gt;A23remlife,A23acvalue-SUM($F402:V402),IF(A23remlife="N/A","n/a",A23acvalue/A23remlife)),'PTRM input'!W$542)</f>
        <v>0</v>
      </c>
      <c r="X402" s="617">
        <f>IF(('PTRM input'!$E$515='PTRM input'!$G$514),IF(X$3&gt;A23remlife,A23acvalue-SUM($F402:W402),IF(A23remlife="N/A","n/a",A23acvalue/A23remlife)),'PTRM input'!X$542)</f>
        <v>0</v>
      </c>
      <c r="Y402" s="617">
        <f>IF(('PTRM input'!$E$515='PTRM input'!$G$514),IF(Y$3&gt;A23remlife,A23acvalue-SUM($F402:X402),IF(A23remlife="N/A","n/a",A23acvalue/A23remlife)),'PTRM input'!Y$542)</f>
        <v>0</v>
      </c>
      <c r="Z402" s="617">
        <f>IF(('PTRM input'!$E$515='PTRM input'!$G$514),IF(Z$3&gt;A23remlife,A23acvalue-SUM($F402:Y402),IF(A23remlife="N/A","n/a",A23acvalue/A23remlife)),'PTRM input'!Z$542)</f>
        <v>0</v>
      </c>
      <c r="AA402" s="617">
        <f>IF(('PTRM input'!$E$515='PTRM input'!$G$514),IF(AA$3&gt;A23remlife,A23acvalue-SUM($F402:Z402),IF(A23remlife="N/A","n/a",A23acvalue/A23remlife)),'PTRM input'!AA$542)</f>
        <v>0</v>
      </c>
      <c r="AB402" s="617">
        <f>IF(('PTRM input'!$E$515='PTRM input'!$G$514),IF(AB$3&gt;A23remlife,A23acvalue-SUM($F402:AA402),IF(A23remlife="N/A","n/a",A23acvalue/A23remlife)),'PTRM input'!AB$542)</f>
        <v>0</v>
      </c>
      <c r="AC402" s="617">
        <f>IF(('PTRM input'!$E$515='PTRM input'!$G$514),IF(AC$3&gt;A23remlife,A23acvalue-SUM($F402:AB402),IF(A23remlife="N/A","n/a",A23acvalue/A23remlife)),'PTRM input'!AC$542)</f>
        <v>0</v>
      </c>
      <c r="AD402" s="617">
        <f>IF(('PTRM input'!$E$515='PTRM input'!$G$514),IF(AD$3&gt;A23remlife,A23acvalue-SUM($F402:AC402),IF(A23remlife="N/A","n/a",A23acvalue/A23remlife)),'PTRM input'!AD$542)</f>
        <v>0</v>
      </c>
      <c r="AE402" s="617">
        <f>IF(('PTRM input'!$E$515='PTRM input'!$G$514),IF(AE$3&gt;A23remlife,A23acvalue-SUM($F402:AD402),IF(A23remlife="N/A","n/a",A23acvalue/A23remlife)),'PTRM input'!AE$542)</f>
        <v>0</v>
      </c>
      <c r="AF402" s="617">
        <f>IF(('PTRM input'!$E$515='PTRM input'!$G$514),IF(AF$3&gt;A23remlife,A23acvalue-SUM($F402:AE402),IF(A23remlife="N/A","n/a",A23acvalue/A23remlife)),'PTRM input'!AF$542)</f>
        <v>0</v>
      </c>
      <c r="AG402" s="617">
        <f>IF(('PTRM input'!$E$515='PTRM input'!$G$514),IF(AG$3&gt;A23remlife,A23acvalue-SUM($F402:AF402),IF(A23remlife="N/A","n/a",A23acvalue/A23remlife)),'PTRM input'!AG$542)</f>
        <v>0</v>
      </c>
      <c r="AH402" s="617">
        <f>IF(('PTRM input'!$E$515='PTRM input'!$G$514),IF(AH$3&gt;A23remlife,A23acvalue-SUM($F402:AG402),IF(A23remlife="N/A","n/a",A23acvalue/A23remlife)),'PTRM input'!AH$542)</f>
        <v>0</v>
      </c>
      <c r="AI402" s="617">
        <f>IF(('PTRM input'!$E$515='PTRM input'!$G$514),IF(AI$3&gt;A23remlife,A23acvalue-SUM($F402:AH402),IF(A23remlife="N/A","n/a",A23acvalue/A23remlife)),'PTRM input'!AI$542)</f>
        <v>0</v>
      </c>
      <c r="AJ402" s="617">
        <f>IF(('PTRM input'!$E$515='PTRM input'!$G$514),IF(AJ$3&gt;A23remlife,A23acvalue-SUM($F402:AI402),IF(A23remlife="N/A","n/a",A23acvalue/A23remlife)),'PTRM input'!AJ$542)</f>
        <v>0</v>
      </c>
      <c r="AK402" s="617">
        <f>IF(('PTRM input'!$E$515='PTRM input'!$G$514),IF(AK$3&gt;A23remlife,A23acvalue-SUM($F402:AJ402),IF(A23remlife="N/A","n/a",A23acvalue/A23remlife)),'PTRM input'!AK$542)</f>
        <v>0</v>
      </c>
      <c r="AL402" s="617">
        <f>IF(('PTRM input'!$E$515='PTRM input'!$G$514),IF(AL$3&gt;A23remlife,A23acvalue-SUM($F402:AK402),IF(A23remlife="N/A","n/a",A23acvalue/A23remlife)),'PTRM input'!AL$542)</f>
        <v>0</v>
      </c>
      <c r="AM402" s="617">
        <f>IF(('PTRM input'!$E$515='PTRM input'!$G$514),IF(AM$3&gt;A23remlife,A23acvalue-SUM($F402:AL402),IF(A23remlife="N/A","n/a",A23acvalue/A23remlife)),'PTRM input'!AM$542)</f>
        <v>0</v>
      </c>
      <c r="AN402" s="617">
        <f>IF(('PTRM input'!$E$515='PTRM input'!$G$514),IF(AN$3&gt;A23remlife,A23acvalue-SUM($F402:AM402),IF(A23remlife="N/A","n/a",A23acvalue/A23remlife)),'PTRM input'!AN$542)</f>
        <v>0</v>
      </c>
      <c r="AO402" s="617">
        <f>IF(('PTRM input'!$E$515='PTRM input'!$G$514),IF(AO$3&gt;A23remlife,A23acvalue-SUM($F402:AN402),IF(A23remlife="N/A","n/a",A23acvalue/A23remlife)),'PTRM input'!AO$542)</f>
        <v>0</v>
      </c>
      <c r="AP402" s="617">
        <f>IF(('PTRM input'!$E$515='PTRM input'!$G$514),IF(AP$3&gt;A23remlife,A23acvalue-SUM($F402:AO402),IF(A23remlife="N/A","n/a",A23acvalue/A23remlife)),'PTRM input'!AP$542)</f>
        <v>0</v>
      </c>
      <c r="AQ402" s="617">
        <f>IF(('PTRM input'!$E$515='PTRM input'!$G$514),IF(AQ$3&gt;A23remlife,A23acvalue-SUM($F402:AP402),IF(A23remlife="N/A","n/a",A23acvalue/A23remlife)),'PTRM input'!AQ$542)</f>
        <v>0</v>
      </c>
      <c r="AR402" s="617">
        <f>IF(('PTRM input'!$E$515='PTRM input'!$G$514),IF(AR$3&gt;A23remlife,A23acvalue-SUM($F402:AQ402),IF(A23remlife="N/A","n/a",A23acvalue/A23remlife)),'PTRM input'!AR$542)</f>
        <v>0</v>
      </c>
      <c r="AS402" s="617">
        <f>IF(('PTRM input'!$E$515='PTRM input'!$G$514),IF(AS$3&gt;A23remlife,A23acvalue-SUM($F402:AR402),IF(A23remlife="N/A","n/a",A23acvalue/A23remlife)),'PTRM input'!AS$542)</f>
        <v>0</v>
      </c>
      <c r="AT402" s="617">
        <f>IF(('PTRM input'!$E$515='PTRM input'!$G$514),IF(AT$3&gt;A23remlife,A23acvalue-SUM($F402:AS402),IF(A23remlife="N/A","n/a",A23acvalue/A23remlife)),'PTRM input'!AT$542)</f>
        <v>0</v>
      </c>
      <c r="AU402" s="617">
        <f>IF(('PTRM input'!$E$515='PTRM input'!$G$514),IF(AU$3&gt;A23remlife,A23acvalue-SUM($F402:AT402),IF(A23remlife="N/A","n/a",A23acvalue/A23remlife)),'PTRM input'!AU$542)</f>
        <v>0</v>
      </c>
      <c r="AV402" s="617">
        <f>IF(('PTRM input'!$E$515='PTRM input'!$G$514),IF(AV$3&gt;A23remlife,A23acvalue-SUM($F402:AU402),IF(A23remlife="N/A","n/a",A23acvalue/A23remlife)),'PTRM input'!AV$542)</f>
        <v>0</v>
      </c>
      <c r="AW402" s="617">
        <f>IF(('PTRM input'!$E$515='PTRM input'!$G$514),IF(AW$3&gt;A23remlife,A23acvalue-SUM($F402:AV402),IF(A23remlife="N/A","n/a",A23acvalue/A23remlife)),'PTRM input'!AW$542)</f>
        <v>0</v>
      </c>
      <c r="AX402" s="617">
        <f>IF(('PTRM input'!$E$515='PTRM input'!$G$514),IF(AX$3&gt;A23remlife,A23acvalue-SUM($F402:AW402),IF(A23remlife="N/A","n/a",A23acvalue/A23remlife)),'PTRM input'!AX$542)</f>
        <v>0</v>
      </c>
      <c r="AY402" s="617">
        <f>IF(('PTRM input'!$E$515='PTRM input'!$G$514),IF(AY$3&gt;A23remlife,A23acvalue-SUM($F402:AX402),IF(A23remlife="N/A","n/a",A23acvalue/A23remlife)),'PTRM input'!AY$542)</f>
        <v>0</v>
      </c>
      <c r="AZ402" s="617">
        <f>IF(('PTRM input'!$E$515='PTRM input'!$G$514),IF(AZ$3&gt;A23remlife,A23acvalue-SUM($F402:AY402),IF(A23remlife="N/A","n/a",A23acvalue/A23remlife)),'PTRM input'!AZ$542)</f>
        <v>0</v>
      </c>
      <c r="BA402" s="617">
        <f>IF(('PTRM input'!$E$515='PTRM input'!$G$514),IF(BA$3&gt;A23remlife,A23acvalue-SUM($F402:AZ402),IF(A23remlife="N/A","n/a",A23acvalue/A23remlife)),'PTRM input'!BA$542)</f>
        <v>0</v>
      </c>
      <c r="BB402" s="617">
        <f>IF(('PTRM input'!$E$515='PTRM input'!$G$514),IF(BB$3&gt;A23remlife,A23acvalue-SUM($F402:BA402),IF(A23remlife="N/A","n/a",A23acvalue/A23remlife)),'PTRM input'!BB$542)</f>
        <v>0</v>
      </c>
      <c r="BC402" s="617">
        <f>IF(('PTRM input'!$E$515='PTRM input'!$G$514),IF(BC$3&gt;A23remlife,A23acvalue-SUM($F402:BB402),IF(A23remlife="N/A","n/a",A23acvalue/A23remlife)),'PTRM input'!BC$542)</f>
        <v>0</v>
      </c>
      <c r="BD402" s="617">
        <f>IF(('PTRM input'!$E$515='PTRM input'!$G$514),IF(BD$3&gt;A23remlife,A23acvalue-SUM($F402:BC402),IF(A23remlife="N/A","n/a",A23acvalue/A23remlife)),'PTRM input'!BD$542)</f>
        <v>0</v>
      </c>
      <c r="BE402" s="617">
        <f>IF(('PTRM input'!$E$515='PTRM input'!$G$514),IF(BE$3&gt;A23remlife,A23acvalue-SUM($F402:BD402),IF(A23remlife="N/A","n/a",A23acvalue/A23remlife)),'PTRM input'!BE$542)</f>
        <v>0</v>
      </c>
      <c r="BF402" s="617">
        <f>IF(('PTRM input'!$E$515='PTRM input'!$G$514),IF(BF$3&gt;A23remlife,A23acvalue-SUM($F402:BE402),IF(A23remlife="N/A","n/a",A23acvalue/A23remlife)),'PTRM input'!BF$542)</f>
        <v>0</v>
      </c>
      <c r="BG402" s="617">
        <f>IF(('PTRM input'!$E$515='PTRM input'!$G$514),IF(BG$3&gt;A23remlife,A23acvalue-SUM($F402:BF402),IF(A23remlife="N/A","n/a",A23acvalue/A23remlife)),'PTRM input'!BG$542)</f>
        <v>0</v>
      </c>
      <c r="BH402" s="617">
        <f>IF(('PTRM input'!$E$515='PTRM input'!$G$514),IF(BH$3&gt;A23remlife,A23acvalue-SUM($F402:BG402),IF(A23remlife="N/A","n/a",A23acvalue/A23remlife)),'PTRM input'!BH$542)</f>
        <v>0</v>
      </c>
      <c r="BI402" s="617">
        <f>IF(('PTRM input'!$E$515='PTRM input'!$G$514),IF(BI$3&gt;A23remlife,A23acvalue-SUM($F402:BH402),IF(A23remlife="N/A","n/a",A23acvalue/A23remlife)),'PTRM input'!BI$542)</f>
        <v>0</v>
      </c>
      <c r="BJ402" s="116"/>
      <c r="BK402" s="116"/>
      <c r="BL402" s="116"/>
      <c r="BM402" s="116"/>
    </row>
    <row r="403" spans="1:65" ht="12.75" hidden="1" customHeight="1" outlineLevel="2">
      <c r="A403" s="116"/>
      <c r="B403" s="19"/>
      <c r="C403" s="18"/>
      <c r="D403" s="760" t="s">
        <v>237</v>
      </c>
      <c r="E403" s="86">
        <v>0</v>
      </c>
      <c r="F403" s="259"/>
      <c r="G403" s="433"/>
      <c r="H403" s="433"/>
      <c r="I403" s="433"/>
      <c r="J403" s="433"/>
      <c r="K403" s="433"/>
      <c r="L403" s="433"/>
      <c r="M403" s="433"/>
      <c r="N403" s="433"/>
      <c r="O403" s="433"/>
      <c r="P403" s="433"/>
      <c r="Q403" s="433"/>
      <c r="R403" s="251"/>
      <c r="S403" s="251"/>
      <c r="T403" s="251"/>
      <c r="U403" s="251"/>
      <c r="V403" s="251"/>
      <c r="W403" s="251"/>
      <c r="X403" s="251"/>
      <c r="Y403" s="251"/>
      <c r="Z403" s="251"/>
      <c r="AA403" s="251"/>
      <c r="AB403" s="251"/>
      <c r="AC403" s="251"/>
      <c r="AD403" s="251"/>
      <c r="AE403" s="251"/>
      <c r="AF403" s="251"/>
      <c r="AG403" s="251"/>
      <c r="AH403" s="251"/>
      <c r="AI403" s="251"/>
      <c r="AJ403" s="251"/>
      <c r="AK403" s="251"/>
      <c r="AL403" s="251"/>
      <c r="AM403" s="251"/>
      <c r="AN403" s="251"/>
      <c r="AO403" s="251"/>
      <c r="AP403" s="251"/>
      <c r="AQ403" s="251"/>
      <c r="AR403" s="251"/>
      <c r="AS403" s="251"/>
      <c r="AT403" s="251"/>
      <c r="AU403" s="251"/>
      <c r="AV403" s="251"/>
      <c r="AW403" s="251"/>
      <c r="AX403" s="251"/>
      <c r="AY403" s="251"/>
      <c r="AZ403" s="251"/>
      <c r="BA403" s="251"/>
      <c r="BB403" s="251"/>
      <c r="BC403" s="251"/>
      <c r="BD403" s="251"/>
      <c r="BE403" s="251"/>
      <c r="BF403" s="251"/>
      <c r="BG403" s="251"/>
      <c r="BH403" s="251"/>
      <c r="BI403" s="251"/>
      <c r="BJ403" s="116"/>
      <c r="BK403" s="116"/>
      <c r="BL403" s="116"/>
      <c r="BM403" s="116"/>
    </row>
    <row r="404" spans="1:65" hidden="1" outlineLevel="2">
      <c r="A404" s="116"/>
      <c r="B404" s="19"/>
      <c r="C404" s="18"/>
      <c r="D404" s="760"/>
      <c r="E404" s="86">
        <v>1</v>
      </c>
      <c r="F404" s="259"/>
      <c r="G404" s="618"/>
      <c r="H404" s="433">
        <f ca="1">IF(A23stdlife="n/a","n/a",IF(H$3&gt;(A23stdlife+$E404),('PTRM input'!$G$407*(1+rvanilla01)^0.5)-SUM(G404:$G404),('PTRM input'!$G$407*(1+rvanilla01)^0.5)/A23stdlife))</f>
        <v>0</v>
      </c>
      <c r="I404" s="433">
        <f ca="1">IF(A23stdlife="n/a","n/a",IF(I$3&gt;(A23stdlife+$E404),('PTRM input'!$G$407*(1+rvanilla01)^0.5)-SUM($G404:H404),('PTRM input'!$G$407*(1+rvanilla01)^0.5)/A23stdlife))</f>
        <v>0</v>
      </c>
      <c r="J404" s="433">
        <f ca="1">IF(A23stdlife="n/a","n/a",IF(J$3&gt;(A23stdlife+$E404),('PTRM input'!$G$407*(1+rvanilla01)^0.5)-SUM($G404:I404),('PTRM input'!$G$407*(1+rvanilla01)^0.5)/A23stdlife))</f>
        <v>0</v>
      </c>
      <c r="K404" s="433">
        <f ca="1">IF(A23stdlife="n/a","n/a",IF(K$3&gt;(A23stdlife+$E404),('PTRM input'!$G$407*(1+rvanilla01)^0.5)-SUM($G404:J404),('PTRM input'!$G$407*(1+rvanilla01)^0.5)/A23stdlife))</f>
        <v>0</v>
      </c>
      <c r="L404" s="433">
        <f ca="1">IF(A23stdlife="n/a","n/a",IF(L$3&gt;(A23stdlife+$E404),('PTRM input'!$G$407*(1+rvanilla01)^0.5)-SUM($G404:K404),('PTRM input'!$G$407*(1+rvanilla01)^0.5)/A23stdlife))</f>
        <v>0</v>
      </c>
      <c r="M404" s="433">
        <f ca="1">IF(A23stdlife="n/a","n/a",IF(M$3&gt;(A23stdlife+$E404),('PTRM input'!$G$407*(1+rvanilla01)^0.5)-SUM($G404:L404),('PTRM input'!$G$407*(1+rvanilla01)^0.5)/A23stdlife))</f>
        <v>0</v>
      </c>
      <c r="N404" s="433">
        <f ca="1">IF(A23stdlife="n/a","n/a",IF(N$3&gt;(A23stdlife+$E404),('PTRM input'!$G$407*(1+rvanilla01)^0.5)-SUM($G404:M404),('PTRM input'!$G$407*(1+rvanilla01)^0.5)/A23stdlife))</f>
        <v>0</v>
      </c>
      <c r="O404" s="433">
        <f ca="1">IF(A23stdlife="n/a","n/a",IF(O$3&gt;(A23stdlife+$E404),('PTRM input'!$G$407*(1+rvanilla01)^0.5)-SUM($G404:N404),('PTRM input'!$G$407*(1+rvanilla01)^0.5)/A23stdlife))</f>
        <v>0</v>
      </c>
      <c r="P404" s="433">
        <f ca="1">IF(A23stdlife="n/a","n/a",IF(P$3&gt;(A23stdlife+$E404),('PTRM input'!$G$407*(1+rvanilla01)^0.5)-SUM($G404:O404),('PTRM input'!$G$407*(1+rvanilla01)^0.5)/A23stdlife))</f>
        <v>0</v>
      </c>
      <c r="Q404" s="433">
        <f ca="1">IF(A23stdlife="n/a","n/a",IF(Q$3&gt;(A23stdlife+$E404),('PTRM input'!$G$407*(1+rvanilla01)^0.5)-SUM($G404:P404),('PTRM input'!$G$407*(1+rvanilla01)^0.5)/A23stdlife))</f>
        <v>0</v>
      </c>
      <c r="R404" s="251">
        <f ca="1">IF(A23stdlife="n/a","n/a",IF(R$3&gt;(A23stdlife+$E404),('PTRM input'!$G$407*(1+rvanilla01)^0.5)-SUM($G404:Q404),('PTRM input'!$G$407*(1+rvanilla01)^0.5)/A23stdlife))</f>
        <v>0</v>
      </c>
      <c r="S404" s="251">
        <f ca="1">IF(A23stdlife="n/a","n/a",IF(S$3&gt;(A23stdlife+$E404),('PTRM input'!$G$407*(1+rvanilla01)^0.5)-SUM($G404:R404),('PTRM input'!$G$407*(1+rvanilla01)^0.5)/A23stdlife))</f>
        <v>0</v>
      </c>
      <c r="T404" s="251">
        <f ca="1">IF(A23stdlife="n/a","n/a",IF(T$3&gt;(A23stdlife+$E404),('PTRM input'!$G$407*(1+rvanilla01)^0.5)-SUM($G404:S404),('PTRM input'!$G$407*(1+rvanilla01)^0.5)/A23stdlife))</f>
        <v>0</v>
      </c>
      <c r="U404" s="251">
        <f ca="1">IF(A23stdlife="n/a","n/a",IF(U$3&gt;(A23stdlife+$E404),('PTRM input'!$G$407*(1+rvanilla01)^0.5)-SUM($G404:T404),('PTRM input'!$G$407*(1+rvanilla01)^0.5)/A23stdlife))</f>
        <v>0</v>
      </c>
      <c r="V404" s="251">
        <f ca="1">IF(A23stdlife="n/a","n/a",IF(V$3&gt;(A23stdlife+$E404),('PTRM input'!$G$407*(1+rvanilla01)^0.5)-SUM($G404:U404),('PTRM input'!$G$407*(1+rvanilla01)^0.5)/A23stdlife))</f>
        <v>0</v>
      </c>
      <c r="W404" s="251">
        <f ca="1">IF(A23stdlife="n/a","n/a",IF(W$3&gt;(A23stdlife+$E404),('PTRM input'!$G$407*(1+rvanilla01)^0.5)-SUM($G404:V404),('PTRM input'!$G$407*(1+rvanilla01)^0.5)/A23stdlife))</f>
        <v>0</v>
      </c>
      <c r="X404" s="251">
        <f ca="1">IF(A23stdlife="n/a","n/a",IF(X$3&gt;(A23stdlife+$E404),('PTRM input'!$G$407*(1+rvanilla01)^0.5)-SUM($G404:W404),('PTRM input'!$G$407*(1+rvanilla01)^0.5)/A23stdlife))</f>
        <v>0</v>
      </c>
      <c r="Y404" s="251">
        <f ca="1">IF(A23stdlife="n/a","n/a",IF(Y$3&gt;(A23stdlife+$E404),('PTRM input'!$G$407*(1+rvanilla01)^0.5)-SUM($G404:X404),('PTRM input'!$G$407*(1+rvanilla01)^0.5)/A23stdlife))</f>
        <v>0</v>
      </c>
      <c r="Z404" s="251">
        <f ca="1">IF(A23stdlife="n/a","n/a",IF(Z$3&gt;(A23stdlife+$E404),('PTRM input'!$G$407*(1+rvanilla01)^0.5)-SUM($G404:Y404),('PTRM input'!$G$407*(1+rvanilla01)^0.5)/A23stdlife))</f>
        <v>0</v>
      </c>
      <c r="AA404" s="251">
        <f ca="1">IF(A23stdlife="n/a","n/a",IF(AA$3&gt;(A23stdlife+$E404),('PTRM input'!$G$407*(1+rvanilla01)^0.5)-SUM($G404:Z404),('PTRM input'!$G$407*(1+rvanilla01)^0.5)/A23stdlife))</f>
        <v>0</v>
      </c>
      <c r="AB404" s="251">
        <f ca="1">IF(A23stdlife="n/a","n/a",IF(AB$3&gt;(A23stdlife+$E404),('PTRM input'!$G$407*(1+rvanilla01)^0.5)-SUM($G404:AA404),('PTRM input'!$G$407*(1+rvanilla01)^0.5)/A23stdlife))</f>
        <v>0</v>
      </c>
      <c r="AC404" s="251">
        <f ca="1">IF(A23stdlife="n/a","n/a",IF(AC$3&gt;(A23stdlife+$E404),('PTRM input'!$G$407*(1+rvanilla01)^0.5)-SUM($G404:AB404),('PTRM input'!$G$407*(1+rvanilla01)^0.5)/A23stdlife))</f>
        <v>0</v>
      </c>
      <c r="AD404" s="251">
        <f ca="1">IF(A23stdlife="n/a","n/a",IF(AD$3&gt;(A23stdlife+$E404),('PTRM input'!$G$407*(1+rvanilla01)^0.5)-SUM($G404:AC404),('PTRM input'!$G$407*(1+rvanilla01)^0.5)/A23stdlife))</f>
        <v>0</v>
      </c>
      <c r="AE404" s="251">
        <f ca="1">IF(A23stdlife="n/a","n/a",IF(AE$3&gt;(A23stdlife+$E404),('PTRM input'!$G$407*(1+rvanilla01)^0.5)-SUM($G404:AD404),('PTRM input'!$G$407*(1+rvanilla01)^0.5)/A23stdlife))</f>
        <v>0</v>
      </c>
      <c r="AF404" s="251">
        <f ca="1">IF(A23stdlife="n/a","n/a",IF(AF$3&gt;(A23stdlife+$E404),('PTRM input'!$G$407*(1+rvanilla01)^0.5)-SUM($G404:AE404),('PTRM input'!$G$407*(1+rvanilla01)^0.5)/A23stdlife))</f>
        <v>0</v>
      </c>
      <c r="AG404" s="251">
        <f ca="1">IF(A23stdlife="n/a","n/a",IF(AG$3&gt;(A23stdlife+$E404),('PTRM input'!$G$407*(1+rvanilla01)^0.5)-SUM($G404:AF404),('PTRM input'!$G$407*(1+rvanilla01)^0.5)/A23stdlife))</f>
        <v>0</v>
      </c>
      <c r="AH404" s="251">
        <f ca="1">IF(A23stdlife="n/a","n/a",IF(AH$3&gt;(A23stdlife+$E404),('PTRM input'!$G$407*(1+rvanilla01)^0.5)-SUM($G404:AG404),('PTRM input'!$G$407*(1+rvanilla01)^0.5)/A23stdlife))</f>
        <v>0</v>
      </c>
      <c r="AI404" s="251">
        <f ca="1">IF(A23stdlife="n/a","n/a",IF(AI$3&gt;(A23stdlife+$E404),('PTRM input'!$G$407*(1+rvanilla01)^0.5)-SUM($G404:AH404),('PTRM input'!$G$407*(1+rvanilla01)^0.5)/A23stdlife))</f>
        <v>0</v>
      </c>
      <c r="AJ404" s="251">
        <f ca="1">IF(A23stdlife="n/a","n/a",IF(AJ$3&gt;(A23stdlife+$E404),('PTRM input'!$G$407*(1+rvanilla01)^0.5)-SUM($G404:AI404),('PTRM input'!$G$407*(1+rvanilla01)^0.5)/A23stdlife))</f>
        <v>0</v>
      </c>
      <c r="AK404" s="251">
        <f ca="1">IF(A23stdlife="n/a","n/a",IF(AK$3&gt;(A23stdlife+$E404),('PTRM input'!$G$407*(1+rvanilla01)^0.5)-SUM($G404:AJ404),('PTRM input'!$G$407*(1+rvanilla01)^0.5)/A23stdlife))</f>
        <v>0</v>
      </c>
      <c r="AL404" s="251">
        <f ca="1">IF(A23stdlife="n/a","n/a",IF(AL$3&gt;(A23stdlife+$E404),('PTRM input'!$G$407*(1+rvanilla01)^0.5)-SUM($G404:AK404),('PTRM input'!$G$407*(1+rvanilla01)^0.5)/A23stdlife))</f>
        <v>0</v>
      </c>
      <c r="AM404" s="251">
        <f ca="1">IF(A23stdlife="n/a","n/a",IF(AM$3&gt;(A23stdlife+$E404),('PTRM input'!$G$407*(1+rvanilla01)^0.5)-SUM($G404:AL404),('PTRM input'!$G$407*(1+rvanilla01)^0.5)/A23stdlife))</f>
        <v>0</v>
      </c>
      <c r="AN404" s="251">
        <f ca="1">IF(A23stdlife="n/a","n/a",IF(AN$3&gt;(A23stdlife+$E404),('PTRM input'!$G$407*(1+rvanilla01)^0.5)-SUM($G404:AM404),('PTRM input'!$G$407*(1+rvanilla01)^0.5)/A23stdlife))</f>
        <v>0</v>
      </c>
      <c r="AO404" s="251">
        <f ca="1">IF(A23stdlife="n/a","n/a",IF(AO$3&gt;(A23stdlife+$E404),('PTRM input'!$G$407*(1+rvanilla01)^0.5)-SUM($G404:AN404),('PTRM input'!$G$407*(1+rvanilla01)^0.5)/A23stdlife))</f>
        <v>0</v>
      </c>
      <c r="AP404" s="251">
        <f ca="1">IF(A23stdlife="n/a","n/a",IF(AP$3&gt;(A23stdlife+$E404),('PTRM input'!$G$407*(1+rvanilla01)^0.5)-SUM($G404:AO404),('PTRM input'!$G$407*(1+rvanilla01)^0.5)/A23stdlife))</f>
        <v>0</v>
      </c>
      <c r="AQ404" s="251">
        <f ca="1">IF(A23stdlife="n/a","n/a",IF(AQ$3&gt;(A23stdlife+$E404),('PTRM input'!$G$407*(1+rvanilla01)^0.5)-SUM($G404:AP404),('PTRM input'!$G$407*(1+rvanilla01)^0.5)/A23stdlife))</f>
        <v>0</v>
      </c>
      <c r="AR404" s="251">
        <f ca="1">IF(A23stdlife="n/a","n/a",IF(AR$3&gt;(A23stdlife+$E404),('PTRM input'!$G$407*(1+rvanilla01)^0.5)-SUM($G404:AQ404),('PTRM input'!$G$407*(1+rvanilla01)^0.5)/A23stdlife))</f>
        <v>0</v>
      </c>
      <c r="AS404" s="251">
        <f ca="1">IF(A23stdlife="n/a","n/a",IF(AS$3&gt;(A23stdlife+$E404),('PTRM input'!$G$407*(1+rvanilla01)^0.5)-SUM($G404:AR404),('PTRM input'!$G$407*(1+rvanilla01)^0.5)/A23stdlife))</f>
        <v>0</v>
      </c>
      <c r="AT404" s="251">
        <f ca="1">IF(A23stdlife="n/a","n/a",IF(AT$3&gt;(A23stdlife+$E404),('PTRM input'!$G$407*(1+rvanilla01)^0.5)-SUM($G404:AS404),('PTRM input'!$G$407*(1+rvanilla01)^0.5)/A23stdlife))</f>
        <v>0</v>
      </c>
      <c r="AU404" s="251">
        <f ca="1">IF(A23stdlife="n/a","n/a",IF(AU$3&gt;(A23stdlife+$E404),('PTRM input'!$G$407*(1+rvanilla01)^0.5)-SUM($G404:AT404),('PTRM input'!$G$407*(1+rvanilla01)^0.5)/A23stdlife))</f>
        <v>0</v>
      </c>
      <c r="AV404" s="251">
        <f ca="1">IF(A23stdlife="n/a","n/a",IF(AV$3&gt;(A23stdlife+$E404),('PTRM input'!$G$407*(1+rvanilla01)^0.5)-SUM($G404:AU404),('PTRM input'!$G$407*(1+rvanilla01)^0.5)/A23stdlife))</f>
        <v>0</v>
      </c>
      <c r="AW404" s="251">
        <f ca="1">IF(A23stdlife="n/a","n/a",IF(AW$3&gt;(A23stdlife+$E404),('PTRM input'!$G$407*(1+rvanilla01)^0.5)-SUM($G404:AV404),('PTRM input'!$G$407*(1+rvanilla01)^0.5)/A23stdlife))</f>
        <v>0</v>
      </c>
      <c r="AX404" s="251">
        <f ca="1">IF(A23stdlife="n/a","n/a",IF(AX$3&gt;(A23stdlife+$E404),('PTRM input'!$G$407*(1+rvanilla01)^0.5)-SUM($G404:AW404),('PTRM input'!$G$407*(1+rvanilla01)^0.5)/A23stdlife))</f>
        <v>0</v>
      </c>
      <c r="AY404" s="251">
        <f ca="1">IF(A23stdlife="n/a","n/a",IF(AY$3&gt;(A23stdlife+$E404),('PTRM input'!$G$407*(1+rvanilla01)^0.5)-SUM($G404:AX404),('PTRM input'!$G$407*(1+rvanilla01)^0.5)/A23stdlife))</f>
        <v>0</v>
      </c>
      <c r="AZ404" s="251">
        <f ca="1">IF(A23stdlife="n/a","n/a",IF(AZ$3&gt;(A23stdlife+$E404),('PTRM input'!$G$407*(1+rvanilla01)^0.5)-SUM($G404:AY404),('PTRM input'!$G$407*(1+rvanilla01)^0.5)/A23stdlife))</f>
        <v>0</v>
      </c>
      <c r="BA404" s="251">
        <f ca="1">IF(A23stdlife="n/a","n/a",IF(BA$3&gt;(A23stdlife+$E404),('PTRM input'!$G$407*(1+rvanilla01)^0.5)-SUM($G404:AZ404),('PTRM input'!$G$407*(1+rvanilla01)^0.5)/A23stdlife))</f>
        <v>0</v>
      </c>
      <c r="BB404" s="251">
        <f ca="1">IF(A23stdlife="n/a","n/a",IF(BB$3&gt;(A23stdlife+$E404),('PTRM input'!$G$407*(1+rvanilla01)^0.5)-SUM($G404:BA404),('PTRM input'!$G$407*(1+rvanilla01)^0.5)/A23stdlife))</f>
        <v>0</v>
      </c>
      <c r="BC404" s="251">
        <f ca="1">IF(A23stdlife="n/a","n/a",IF(BC$3&gt;(A23stdlife+$E404),('PTRM input'!$G$407*(1+rvanilla01)^0.5)-SUM($G404:BB404),('PTRM input'!$G$407*(1+rvanilla01)^0.5)/A23stdlife))</f>
        <v>0</v>
      </c>
      <c r="BD404" s="251">
        <f ca="1">IF(A23stdlife="n/a","n/a",IF(BD$3&gt;(A23stdlife+$E404),('PTRM input'!$G$407*(1+rvanilla01)^0.5)-SUM($G404:BC404),('PTRM input'!$G$407*(1+rvanilla01)^0.5)/A23stdlife))</f>
        <v>0</v>
      </c>
      <c r="BE404" s="251">
        <f ca="1">IF(A23stdlife="n/a","n/a",IF(BE$3&gt;(A23stdlife+$E404),('PTRM input'!$G$407*(1+rvanilla01)^0.5)-SUM($G404:BD404),('PTRM input'!$G$407*(1+rvanilla01)^0.5)/A23stdlife))</f>
        <v>0</v>
      </c>
      <c r="BF404" s="251">
        <f ca="1">IF(A23stdlife="n/a","n/a",IF(BF$3&gt;(A23stdlife+$E404),('PTRM input'!$G$407*(1+rvanilla01)^0.5)-SUM($G404:BE404),('PTRM input'!$G$407*(1+rvanilla01)^0.5)/A23stdlife))</f>
        <v>0</v>
      </c>
      <c r="BG404" s="251">
        <f ca="1">IF(A23stdlife="n/a","n/a",IF(BG$3&gt;(A23stdlife+$E404),('PTRM input'!$G$407*(1+rvanilla01)^0.5)-SUM($G404:BF404),('PTRM input'!$G$407*(1+rvanilla01)^0.5)/A23stdlife))</f>
        <v>0</v>
      </c>
      <c r="BH404" s="251">
        <f ca="1">IF(A23stdlife="n/a","n/a",IF(BH$3&gt;(A23stdlife+$E404),('PTRM input'!$G$407*(1+rvanilla01)^0.5)-SUM($G404:BG404),('PTRM input'!$G$407*(1+rvanilla01)^0.5)/A23stdlife))</f>
        <v>0</v>
      </c>
      <c r="BI404" s="251">
        <f ca="1">IF(A23stdlife="n/a","n/a",IF(BI$3&gt;(A23stdlife+$E404),('PTRM input'!$G$407*(1+rvanilla01)^0.5)-SUM($G404:BH404),('PTRM input'!$G$407*(1+rvanilla01)^0.5)/A23stdlife))</f>
        <v>0</v>
      </c>
      <c r="BJ404" s="116"/>
      <c r="BK404" s="116"/>
      <c r="BL404" s="116"/>
      <c r="BM404" s="116"/>
    </row>
    <row r="405" spans="1:65" hidden="1" outlineLevel="2">
      <c r="A405" s="116"/>
      <c r="B405" s="19"/>
      <c r="C405" s="18"/>
      <c r="D405" s="760"/>
      <c r="E405" s="86">
        <v>2</v>
      </c>
      <c r="F405" s="259"/>
      <c r="G405" s="434"/>
      <c r="H405" s="619"/>
      <c r="I405" s="433">
        <f ca="1">IF(A23stdlife="n/a","n/a",IF(I$3&gt;(A23stdlife+$E405),('PTRM input'!$H$407*(1+rvanilla02)^0.5)-SUM(H405:$H405),('PTRM input'!$H$407*(1+rvanilla02)^0.5)/A23stdlife))</f>
        <v>0</v>
      </c>
      <c r="J405" s="433">
        <f ca="1">IF(A23stdlife="n/a","n/a",IF(J$3&gt;(A23stdlife+$E405),('PTRM input'!$H$407*(1+rvanilla02)^0.5)-SUM($H405:I405),('PTRM input'!$H$407*(1+rvanilla02)^0.5)/A23stdlife))</f>
        <v>0</v>
      </c>
      <c r="K405" s="433">
        <f ca="1">IF(A23stdlife="n/a","n/a",IF(K$3&gt;(A23stdlife+$E405),('PTRM input'!$H$407*(1+rvanilla02)^0.5)-SUM($H405:J405),('PTRM input'!$H$407*(1+rvanilla02)^0.5)/A23stdlife))</f>
        <v>0</v>
      </c>
      <c r="L405" s="433">
        <f ca="1">IF(A23stdlife="n/a","n/a",IF(L$3&gt;(A23stdlife+$E405),('PTRM input'!$H$407*(1+rvanilla02)^0.5)-SUM($H405:K405),('PTRM input'!$H$407*(1+rvanilla02)^0.5)/A23stdlife))</f>
        <v>0</v>
      </c>
      <c r="M405" s="433">
        <f ca="1">IF(A23stdlife="n/a","n/a",IF(M$3&gt;(A23stdlife+$E405),('PTRM input'!$H$407*(1+rvanilla02)^0.5)-SUM($H405:L405),('PTRM input'!$H$407*(1+rvanilla02)^0.5)/A23stdlife))</f>
        <v>0</v>
      </c>
      <c r="N405" s="433">
        <f ca="1">IF(A23stdlife="n/a","n/a",IF(N$3&gt;(A23stdlife+$E405),('PTRM input'!$H$407*(1+rvanilla02)^0.5)-SUM($H405:M405),('PTRM input'!$H$407*(1+rvanilla02)^0.5)/A23stdlife))</f>
        <v>0</v>
      </c>
      <c r="O405" s="433">
        <f ca="1">IF(A23stdlife="n/a","n/a",IF(O$3&gt;(A23stdlife+$E405),('PTRM input'!$H$407*(1+rvanilla02)^0.5)-SUM($H405:N405),('PTRM input'!$H$407*(1+rvanilla02)^0.5)/A23stdlife))</f>
        <v>0</v>
      </c>
      <c r="P405" s="433">
        <f ca="1">IF(A23stdlife="n/a","n/a",IF(P$3&gt;(A23stdlife+$E405),('PTRM input'!$H$407*(1+rvanilla02)^0.5)-SUM($H405:O405),('PTRM input'!$H$407*(1+rvanilla02)^0.5)/A23stdlife))</f>
        <v>0</v>
      </c>
      <c r="Q405" s="433">
        <f ca="1">IF(A23stdlife="n/a","n/a",IF(Q$3&gt;(A23stdlife+$E405),('PTRM input'!$H$407*(1+rvanilla02)^0.5)-SUM($H405:P405),('PTRM input'!$H$407*(1+rvanilla02)^0.5)/A23stdlife))</f>
        <v>0</v>
      </c>
      <c r="R405" s="251">
        <f ca="1">IF(A23stdlife="n/a","n/a",IF(R$3&gt;(A23stdlife+$E405),('PTRM input'!$H$407*(1+rvanilla02)^0.5)-SUM($H405:Q405),('PTRM input'!$H$407*(1+rvanilla02)^0.5)/A23stdlife))</f>
        <v>0</v>
      </c>
      <c r="S405" s="251">
        <f ca="1">IF(A23stdlife="n/a","n/a",IF(S$3&gt;(A23stdlife+$E405),('PTRM input'!$H$407*(1+rvanilla02)^0.5)-SUM($H405:R405),('PTRM input'!$H$407*(1+rvanilla02)^0.5)/A23stdlife))</f>
        <v>0</v>
      </c>
      <c r="T405" s="251">
        <f ca="1">IF(A23stdlife="n/a","n/a",IF(T$3&gt;(A23stdlife+$E405),('PTRM input'!$H$407*(1+rvanilla02)^0.5)-SUM($H405:S405),('PTRM input'!$H$407*(1+rvanilla02)^0.5)/A23stdlife))</f>
        <v>0</v>
      </c>
      <c r="U405" s="251">
        <f ca="1">IF(A23stdlife="n/a","n/a",IF(U$3&gt;(A23stdlife+$E405),('PTRM input'!$H$407*(1+rvanilla02)^0.5)-SUM($H405:T405),('PTRM input'!$H$407*(1+rvanilla02)^0.5)/A23stdlife))</f>
        <v>0</v>
      </c>
      <c r="V405" s="251">
        <f ca="1">IF(A23stdlife="n/a","n/a",IF(V$3&gt;(A23stdlife+$E405),('PTRM input'!$H$407*(1+rvanilla02)^0.5)-SUM($H405:U405),('PTRM input'!$H$407*(1+rvanilla02)^0.5)/A23stdlife))</f>
        <v>0</v>
      </c>
      <c r="W405" s="251">
        <f ca="1">IF(A23stdlife="n/a","n/a",IF(W$3&gt;(A23stdlife+$E405),('PTRM input'!$H$407*(1+rvanilla02)^0.5)-SUM($H405:V405),('PTRM input'!$H$407*(1+rvanilla02)^0.5)/A23stdlife))</f>
        <v>0</v>
      </c>
      <c r="X405" s="251">
        <f ca="1">IF(A23stdlife="n/a","n/a",IF(X$3&gt;(A23stdlife+$E405),('PTRM input'!$H$407*(1+rvanilla02)^0.5)-SUM($H405:W405),('PTRM input'!$H$407*(1+rvanilla02)^0.5)/A23stdlife))</f>
        <v>0</v>
      </c>
      <c r="Y405" s="251">
        <f ca="1">IF(A23stdlife="n/a","n/a",IF(Y$3&gt;(A23stdlife+$E405),('PTRM input'!$H$407*(1+rvanilla02)^0.5)-SUM($H405:X405),('PTRM input'!$H$407*(1+rvanilla02)^0.5)/A23stdlife))</f>
        <v>0</v>
      </c>
      <c r="Z405" s="251">
        <f ca="1">IF(A23stdlife="n/a","n/a",IF(Z$3&gt;(A23stdlife+$E405),('PTRM input'!$H$407*(1+rvanilla02)^0.5)-SUM($H405:Y405),('PTRM input'!$H$407*(1+rvanilla02)^0.5)/A23stdlife))</f>
        <v>0</v>
      </c>
      <c r="AA405" s="251">
        <f ca="1">IF(A23stdlife="n/a","n/a",IF(AA$3&gt;(A23stdlife+$E405),('PTRM input'!$H$407*(1+rvanilla02)^0.5)-SUM($H405:Z405),('PTRM input'!$H$407*(1+rvanilla02)^0.5)/A23stdlife))</f>
        <v>0</v>
      </c>
      <c r="AB405" s="251">
        <f ca="1">IF(A23stdlife="n/a","n/a",IF(AB$3&gt;(A23stdlife+$E405),('PTRM input'!$H$407*(1+rvanilla02)^0.5)-SUM($H405:AA405),('PTRM input'!$H$407*(1+rvanilla02)^0.5)/A23stdlife))</f>
        <v>0</v>
      </c>
      <c r="AC405" s="251">
        <f ca="1">IF(A23stdlife="n/a","n/a",IF(AC$3&gt;(A23stdlife+$E405),('PTRM input'!$H$407*(1+rvanilla02)^0.5)-SUM($H405:AB405),('PTRM input'!$H$407*(1+rvanilla02)^0.5)/A23stdlife))</f>
        <v>0</v>
      </c>
      <c r="AD405" s="251">
        <f ca="1">IF(A23stdlife="n/a","n/a",IF(AD$3&gt;(A23stdlife+$E405),('PTRM input'!$H$407*(1+rvanilla02)^0.5)-SUM($H405:AC405),('PTRM input'!$H$407*(1+rvanilla02)^0.5)/A23stdlife))</f>
        <v>0</v>
      </c>
      <c r="AE405" s="251">
        <f ca="1">IF(A23stdlife="n/a","n/a",IF(AE$3&gt;(A23stdlife+$E405),('PTRM input'!$H$407*(1+rvanilla02)^0.5)-SUM($H405:AD405),('PTRM input'!$H$407*(1+rvanilla02)^0.5)/A23stdlife))</f>
        <v>0</v>
      </c>
      <c r="AF405" s="251">
        <f ca="1">IF(A23stdlife="n/a","n/a",IF(AF$3&gt;(A23stdlife+$E405),('PTRM input'!$H$407*(1+rvanilla02)^0.5)-SUM($H405:AE405),('PTRM input'!$H$407*(1+rvanilla02)^0.5)/A23stdlife))</f>
        <v>0</v>
      </c>
      <c r="AG405" s="251">
        <f ca="1">IF(A23stdlife="n/a","n/a",IF(AG$3&gt;(A23stdlife+$E405),('PTRM input'!$H$407*(1+rvanilla02)^0.5)-SUM($H405:AF405),('PTRM input'!$H$407*(1+rvanilla02)^0.5)/A23stdlife))</f>
        <v>0</v>
      </c>
      <c r="AH405" s="251">
        <f ca="1">IF(A23stdlife="n/a","n/a",IF(AH$3&gt;(A23stdlife+$E405),('PTRM input'!$H$407*(1+rvanilla02)^0.5)-SUM($H405:AG405),('PTRM input'!$H$407*(1+rvanilla02)^0.5)/A23stdlife))</f>
        <v>0</v>
      </c>
      <c r="AI405" s="251">
        <f ca="1">IF(A23stdlife="n/a","n/a",IF(AI$3&gt;(A23stdlife+$E405),('PTRM input'!$H$407*(1+rvanilla02)^0.5)-SUM($H405:AH405),('PTRM input'!$H$407*(1+rvanilla02)^0.5)/A23stdlife))</f>
        <v>0</v>
      </c>
      <c r="AJ405" s="251">
        <f ca="1">IF(A23stdlife="n/a","n/a",IF(AJ$3&gt;(A23stdlife+$E405),('PTRM input'!$H$407*(1+rvanilla02)^0.5)-SUM($H405:AI405),('PTRM input'!$H$407*(1+rvanilla02)^0.5)/A23stdlife))</f>
        <v>0</v>
      </c>
      <c r="AK405" s="251">
        <f ca="1">IF(A23stdlife="n/a","n/a",IF(AK$3&gt;(A23stdlife+$E405),('PTRM input'!$H$407*(1+rvanilla02)^0.5)-SUM($H405:AJ405),('PTRM input'!$H$407*(1+rvanilla02)^0.5)/A23stdlife))</f>
        <v>0</v>
      </c>
      <c r="AL405" s="251">
        <f ca="1">IF(A23stdlife="n/a","n/a",IF(AL$3&gt;(A23stdlife+$E405),('PTRM input'!$H$407*(1+rvanilla02)^0.5)-SUM($H405:AK405),('PTRM input'!$H$407*(1+rvanilla02)^0.5)/A23stdlife))</f>
        <v>0</v>
      </c>
      <c r="AM405" s="251">
        <f ca="1">IF(A23stdlife="n/a","n/a",IF(AM$3&gt;(A23stdlife+$E405),('PTRM input'!$H$407*(1+rvanilla02)^0.5)-SUM($H405:AL405),('PTRM input'!$H$407*(1+rvanilla02)^0.5)/A23stdlife))</f>
        <v>0</v>
      </c>
      <c r="AN405" s="251">
        <f ca="1">IF(A23stdlife="n/a","n/a",IF(AN$3&gt;(A23stdlife+$E405),('PTRM input'!$H$407*(1+rvanilla02)^0.5)-SUM($H405:AM405),('PTRM input'!$H$407*(1+rvanilla02)^0.5)/A23stdlife))</f>
        <v>0</v>
      </c>
      <c r="AO405" s="251">
        <f ca="1">IF(A23stdlife="n/a","n/a",IF(AO$3&gt;(A23stdlife+$E405),('PTRM input'!$H$407*(1+rvanilla02)^0.5)-SUM($H405:AN405),('PTRM input'!$H$407*(1+rvanilla02)^0.5)/A23stdlife))</f>
        <v>0</v>
      </c>
      <c r="AP405" s="251">
        <f ca="1">IF(A23stdlife="n/a","n/a",IF(AP$3&gt;(A23stdlife+$E405),('PTRM input'!$H$407*(1+rvanilla02)^0.5)-SUM($H405:AO405),('PTRM input'!$H$407*(1+rvanilla02)^0.5)/A23stdlife))</f>
        <v>0</v>
      </c>
      <c r="AQ405" s="251">
        <f ca="1">IF(A23stdlife="n/a","n/a",IF(AQ$3&gt;(A23stdlife+$E405),('PTRM input'!$H$407*(1+rvanilla02)^0.5)-SUM($H405:AP405),('PTRM input'!$H$407*(1+rvanilla02)^0.5)/A23stdlife))</f>
        <v>0</v>
      </c>
      <c r="AR405" s="251">
        <f ca="1">IF(A23stdlife="n/a","n/a",IF(AR$3&gt;(A23stdlife+$E405),('PTRM input'!$H$407*(1+rvanilla02)^0.5)-SUM($H405:AQ405),('PTRM input'!$H$407*(1+rvanilla02)^0.5)/A23stdlife))</f>
        <v>0</v>
      </c>
      <c r="AS405" s="251">
        <f ca="1">IF(A23stdlife="n/a","n/a",IF(AS$3&gt;(A23stdlife+$E405),('PTRM input'!$H$407*(1+rvanilla02)^0.5)-SUM($H405:AR405),('PTRM input'!$H$407*(1+rvanilla02)^0.5)/A23stdlife))</f>
        <v>0</v>
      </c>
      <c r="AT405" s="251">
        <f ca="1">IF(A23stdlife="n/a","n/a",IF(AT$3&gt;(A23stdlife+$E405),('PTRM input'!$H$407*(1+rvanilla02)^0.5)-SUM($H405:AS405),('PTRM input'!$H$407*(1+rvanilla02)^0.5)/A23stdlife))</f>
        <v>0</v>
      </c>
      <c r="AU405" s="251">
        <f ca="1">IF(A23stdlife="n/a","n/a",IF(AU$3&gt;(A23stdlife+$E405),('PTRM input'!$H$407*(1+rvanilla02)^0.5)-SUM($H405:AT405),('PTRM input'!$H$407*(1+rvanilla02)^0.5)/A23stdlife))</f>
        <v>0</v>
      </c>
      <c r="AV405" s="251">
        <f ca="1">IF(A23stdlife="n/a","n/a",IF(AV$3&gt;(A23stdlife+$E405),('PTRM input'!$H$407*(1+rvanilla02)^0.5)-SUM($H405:AU405),('PTRM input'!$H$407*(1+rvanilla02)^0.5)/A23stdlife))</f>
        <v>0</v>
      </c>
      <c r="AW405" s="251">
        <f ca="1">IF(A23stdlife="n/a","n/a",IF(AW$3&gt;(A23stdlife+$E405),('PTRM input'!$H$407*(1+rvanilla02)^0.5)-SUM($H405:AV405),('PTRM input'!$H$407*(1+rvanilla02)^0.5)/A23stdlife))</f>
        <v>0</v>
      </c>
      <c r="AX405" s="251">
        <f ca="1">IF(A23stdlife="n/a","n/a",IF(AX$3&gt;(A23stdlife+$E405),('PTRM input'!$H$407*(1+rvanilla02)^0.5)-SUM($H405:AW405),('PTRM input'!$H$407*(1+rvanilla02)^0.5)/A23stdlife))</f>
        <v>0</v>
      </c>
      <c r="AY405" s="251">
        <f ca="1">IF(A23stdlife="n/a","n/a",IF(AY$3&gt;(A23stdlife+$E405),('PTRM input'!$H$407*(1+rvanilla02)^0.5)-SUM($H405:AX405),('PTRM input'!$H$407*(1+rvanilla02)^0.5)/A23stdlife))</f>
        <v>0</v>
      </c>
      <c r="AZ405" s="251">
        <f ca="1">IF(A23stdlife="n/a","n/a",IF(AZ$3&gt;(A23stdlife+$E405),('PTRM input'!$H$407*(1+rvanilla02)^0.5)-SUM($H405:AY405),('PTRM input'!$H$407*(1+rvanilla02)^0.5)/A23stdlife))</f>
        <v>0</v>
      </c>
      <c r="BA405" s="251">
        <f ca="1">IF(A23stdlife="n/a","n/a",IF(BA$3&gt;(A23stdlife+$E405),('PTRM input'!$H$407*(1+rvanilla02)^0.5)-SUM($H405:AZ405),('PTRM input'!$H$407*(1+rvanilla02)^0.5)/A23stdlife))</f>
        <v>0</v>
      </c>
      <c r="BB405" s="251">
        <f ca="1">IF(A23stdlife="n/a","n/a",IF(BB$3&gt;(A23stdlife+$E405),('PTRM input'!$H$407*(1+rvanilla02)^0.5)-SUM($H405:BA405),('PTRM input'!$H$407*(1+rvanilla02)^0.5)/A23stdlife))</f>
        <v>0</v>
      </c>
      <c r="BC405" s="251">
        <f ca="1">IF(A23stdlife="n/a","n/a",IF(BC$3&gt;(A23stdlife+$E405),('PTRM input'!$H$407*(1+rvanilla02)^0.5)-SUM($H405:BB405),('PTRM input'!$H$407*(1+rvanilla02)^0.5)/A23stdlife))</f>
        <v>0</v>
      </c>
      <c r="BD405" s="251">
        <f ca="1">IF(A23stdlife="n/a","n/a",IF(BD$3&gt;(A23stdlife+$E405),('PTRM input'!$H$407*(1+rvanilla02)^0.5)-SUM($H405:BC405),('PTRM input'!$H$407*(1+rvanilla02)^0.5)/A23stdlife))</f>
        <v>0</v>
      </c>
      <c r="BE405" s="251">
        <f ca="1">IF(A23stdlife="n/a","n/a",IF(BE$3&gt;(A23stdlife+$E405),('PTRM input'!$H$407*(1+rvanilla02)^0.5)-SUM($H405:BD405),('PTRM input'!$H$407*(1+rvanilla02)^0.5)/A23stdlife))</f>
        <v>0</v>
      </c>
      <c r="BF405" s="251">
        <f ca="1">IF(A23stdlife="n/a","n/a",IF(BF$3&gt;(A23stdlife+$E405),('PTRM input'!$H$407*(1+rvanilla02)^0.5)-SUM($H405:BE405),('PTRM input'!$H$407*(1+rvanilla02)^0.5)/A23stdlife))</f>
        <v>0</v>
      </c>
      <c r="BG405" s="251">
        <f ca="1">IF(A23stdlife="n/a","n/a",IF(BG$3&gt;(A23stdlife+$E405),('PTRM input'!$H$407*(1+rvanilla02)^0.5)-SUM($H405:BF405),('PTRM input'!$H$407*(1+rvanilla02)^0.5)/A23stdlife))</f>
        <v>0</v>
      </c>
      <c r="BH405" s="251">
        <f ca="1">IF(A23stdlife="n/a","n/a",IF(BH$3&gt;(A23stdlife+$E405),('PTRM input'!$H$407*(1+rvanilla02)^0.5)-SUM($H405:BG405),('PTRM input'!$H$407*(1+rvanilla02)^0.5)/A23stdlife))</f>
        <v>0</v>
      </c>
      <c r="BI405" s="251">
        <f ca="1">IF(A23stdlife="n/a","n/a",IF(BI$3&gt;(A23stdlife+$E405),('PTRM input'!$H$407*(1+rvanilla02)^0.5)-SUM($H405:BH405),('PTRM input'!$H$407*(1+rvanilla02)^0.5)/A23stdlife))</f>
        <v>0</v>
      </c>
      <c r="BJ405" s="116"/>
      <c r="BK405" s="116"/>
      <c r="BL405" s="116"/>
      <c r="BM405" s="116"/>
    </row>
    <row r="406" spans="1:65" hidden="1" outlineLevel="2">
      <c r="A406" s="116"/>
      <c r="B406" s="19"/>
      <c r="C406" s="18"/>
      <c r="D406" s="760"/>
      <c r="E406" s="86">
        <v>3</v>
      </c>
      <c r="F406" s="259"/>
      <c r="G406" s="434"/>
      <c r="H406" s="435"/>
      <c r="I406" s="619"/>
      <c r="J406" s="433">
        <f ca="1">IF(A23stdlife="n/a","n/a",IF(J$3&gt;(A23stdlife+$E406),('PTRM input'!$I$407*(1+rvanilla03)^0.5)-SUM(I406:$I406),('PTRM input'!$I$407*(1+rvanilla03)^0.5)/A23stdlife))</f>
        <v>0</v>
      </c>
      <c r="K406" s="433">
        <f ca="1">IF(A23stdlife="n/a","n/a",IF(K$3&gt;(A23stdlife+$E406),('PTRM input'!$I$407*(1+rvanilla03)^0.5)-SUM($I406:J406),('PTRM input'!$I$407*(1+rvanilla03)^0.5)/A23stdlife))</f>
        <v>0</v>
      </c>
      <c r="L406" s="433">
        <f ca="1">IF(A23stdlife="n/a","n/a",IF(L$3&gt;(A23stdlife+$E406),('PTRM input'!$I$407*(1+rvanilla03)^0.5)-SUM($I406:K406),('PTRM input'!$I$407*(1+rvanilla03)^0.5)/A23stdlife))</f>
        <v>0</v>
      </c>
      <c r="M406" s="433">
        <f ca="1">IF(A23stdlife="n/a","n/a",IF(M$3&gt;(A23stdlife+$E406),('PTRM input'!$I$407*(1+rvanilla03)^0.5)-SUM($I406:L406),('PTRM input'!$I$407*(1+rvanilla03)^0.5)/A23stdlife))</f>
        <v>0</v>
      </c>
      <c r="N406" s="433">
        <f ca="1">IF(A23stdlife="n/a","n/a",IF(N$3&gt;(A23stdlife+$E406),('PTRM input'!$I$407*(1+rvanilla03)^0.5)-SUM($I406:M406),('PTRM input'!$I$407*(1+rvanilla03)^0.5)/A23stdlife))</f>
        <v>0</v>
      </c>
      <c r="O406" s="433">
        <f ca="1">IF(A23stdlife="n/a","n/a",IF(O$3&gt;(A23stdlife+$E406),('PTRM input'!$I$407*(1+rvanilla03)^0.5)-SUM($I406:N406),('PTRM input'!$I$407*(1+rvanilla03)^0.5)/A23stdlife))</f>
        <v>0</v>
      </c>
      <c r="P406" s="433">
        <f ca="1">IF(A23stdlife="n/a","n/a",IF(P$3&gt;(A23stdlife+$E406),('PTRM input'!$I$407*(1+rvanilla03)^0.5)-SUM($I406:O406),('PTRM input'!$I$407*(1+rvanilla03)^0.5)/A23stdlife))</f>
        <v>0</v>
      </c>
      <c r="Q406" s="433">
        <f ca="1">IF(A23stdlife="n/a","n/a",IF(Q$3&gt;(A23stdlife+$E406),('PTRM input'!$I$407*(1+rvanilla03)^0.5)-SUM($I406:P406),('PTRM input'!$I$407*(1+rvanilla03)^0.5)/A23stdlife))</f>
        <v>0</v>
      </c>
      <c r="R406" s="251">
        <f ca="1">IF(A23stdlife="n/a","n/a",IF(R$3&gt;(A23stdlife+$E406),('PTRM input'!$I$407*(1+rvanilla03)^0.5)-SUM($I406:Q406),('PTRM input'!$I$407*(1+rvanilla03)^0.5)/A23stdlife))</f>
        <v>0</v>
      </c>
      <c r="S406" s="251">
        <f ca="1">IF(A23stdlife="n/a","n/a",IF(S$3&gt;(A23stdlife+$E406),('PTRM input'!$I$407*(1+rvanilla03)^0.5)-SUM($I406:R406),('PTRM input'!$I$407*(1+rvanilla03)^0.5)/A23stdlife))</f>
        <v>0</v>
      </c>
      <c r="T406" s="251">
        <f ca="1">IF(A23stdlife="n/a","n/a",IF(T$3&gt;(A23stdlife+$E406),('PTRM input'!$I$407*(1+rvanilla03)^0.5)-SUM($I406:S406),('PTRM input'!$I$407*(1+rvanilla03)^0.5)/A23stdlife))</f>
        <v>0</v>
      </c>
      <c r="U406" s="251">
        <f ca="1">IF(A23stdlife="n/a","n/a",IF(U$3&gt;(A23stdlife+$E406),('PTRM input'!$I$407*(1+rvanilla03)^0.5)-SUM($I406:T406),('PTRM input'!$I$407*(1+rvanilla03)^0.5)/A23stdlife))</f>
        <v>0</v>
      </c>
      <c r="V406" s="251">
        <f ca="1">IF(A23stdlife="n/a","n/a",IF(V$3&gt;(A23stdlife+$E406),('PTRM input'!$I$407*(1+rvanilla03)^0.5)-SUM($I406:U406),('PTRM input'!$I$407*(1+rvanilla03)^0.5)/A23stdlife))</f>
        <v>0</v>
      </c>
      <c r="W406" s="251">
        <f ca="1">IF(A23stdlife="n/a","n/a",IF(W$3&gt;(A23stdlife+$E406),('PTRM input'!$I$407*(1+rvanilla03)^0.5)-SUM($I406:V406),('PTRM input'!$I$407*(1+rvanilla03)^0.5)/A23stdlife))</f>
        <v>0</v>
      </c>
      <c r="X406" s="251">
        <f ca="1">IF(A23stdlife="n/a","n/a",IF(X$3&gt;(A23stdlife+$E406),('PTRM input'!$I$407*(1+rvanilla03)^0.5)-SUM($I406:W406),('PTRM input'!$I$407*(1+rvanilla03)^0.5)/A23stdlife))</f>
        <v>0</v>
      </c>
      <c r="Y406" s="251">
        <f ca="1">IF(A23stdlife="n/a","n/a",IF(Y$3&gt;(A23stdlife+$E406),('PTRM input'!$I$407*(1+rvanilla03)^0.5)-SUM($I406:X406),('PTRM input'!$I$407*(1+rvanilla03)^0.5)/A23stdlife))</f>
        <v>0</v>
      </c>
      <c r="Z406" s="251">
        <f ca="1">IF(A23stdlife="n/a","n/a",IF(Z$3&gt;(A23stdlife+$E406),('PTRM input'!$I$407*(1+rvanilla03)^0.5)-SUM($I406:Y406),('PTRM input'!$I$407*(1+rvanilla03)^0.5)/A23stdlife))</f>
        <v>0</v>
      </c>
      <c r="AA406" s="251">
        <f ca="1">IF(A23stdlife="n/a","n/a",IF(AA$3&gt;(A23stdlife+$E406),('PTRM input'!$I$407*(1+rvanilla03)^0.5)-SUM($I406:Z406),('PTRM input'!$I$407*(1+rvanilla03)^0.5)/A23stdlife))</f>
        <v>0</v>
      </c>
      <c r="AB406" s="251">
        <f ca="1">IF(A23stdlife="n/a","n/a",IF(AB$3&gt;(A23stdlife+$E406),('PTRM input'!$I$407*(1+rvanilla03)^0.5)-SUM($I406:AA406),('PTRM input'!$I$407*(1+rvanilla03)^0.5)/A23stdlife))</f>
        <v>0</v>
      </c>
      <c r="AC406" s="251">
        <f ca="1">IF(A23stdlife="n/a","n/a",IF(AC$3&gt;(A23stdlife+$E406),('PTRM input'!$I$407*(1+rvanilla03)^0.5)-SUM($I406:AB406),('PTRM input'!$I$407*(1+rvanilla03)^0.5)/A23stdlife))</f>
        <v>0</v>
      </c>
      <c r="AD406" s="251">
        <f ca="1">IF(A23stdlife="n/a","n/a",IF(AD$3&gt;(A23stdlife+$E406),('PTRM input'!$I$407*(1+rvanilla03)^0.5)-SUM($I406:AC406),('PTRM input'!$I$407*(1+rvanilla03)^0.5)/A23stdlife))</f>
        <v>0</v>
      </c>
      <c r="AE406" s="251">
        <f ca="1">IF(A23stdlife="n/a","n/a",IF(AE$3&gt;(A23stdlife+$E406),('PTRM input'!$I$407*(1+rvanilla03)^0.5)-SUM($I406:AD406),('PTRM input'!$I$407*(1+rvanilla03)^0.5)/A23stdlife))</f>
        <v>0</v>
      </c>
      <c r="AF406" s="251">
        <f ca="1">IF(A23stdlife="n/a","n/a",IF(AF$3&gt;(A23stdlife+$E406),('PTRM input'!$I$407*(1+rvanilla03)^0.5)-SUM($I406:AE406),('PTRM input'!$I$407*(1+rvanilla03)^0.5)/A23stdlife))</f>
        <v>0</v>
      </c>
      <c r="AG406" s="251">
        <f ca="1">IF(A23stdlife="n/a","n/a",IF(AG$3&gt;(A23stdlife+$E406),('PTRM input'!$I$407*(1+rvanilla03)^0.5)-SUM($I406:AF406),('PTRM input'!$I$407*(1+rvanilla03)^0.5)/A23stdlife))</f>
        <v>0</v>
      </c>
      <c r="AH406" s="251">
        <f ca="1">IF(A23stdlife="n/a","n/a",IF(AH$3&gt;(A23stdlife+$E406),('PTRM input'!$I$407*(1+rvanilla03)^0.5)-SUM($I406:AG406),('PTRM input'!$I$407*(1+rvanilla03)^0.5)/A23stdlife))</f>
        <v>0</v>
      </c>
      <c r="AI406" s="251">
        <f ca="1">IF(A23stdlife="n/a","n/a",IF(AI$3&gt;(A23stdlife+$E406),('PTRM input'!$I$407*(1+rvanilla03)^0.5)-SUM($I406:AH406),('PTRM input'!$I$407*(1+rvanilla03)^0.5)/A23stdlife))</f>
        <v>0</v>
      </c>
      <c r="AJ406" s="251">
        <f ca="1">IF(A23stdlife="n/a","n/a",IF(AJ$3&gt;(A23stdlife+$E406),('PTRM input'!$I$407*(1+rvanilla03)^0.5)-SUM($I406:AI406),('PTRM input'!$I$407*(1+rvanilla03)^0.5)/A23stdlife))</f>
        <v>0</v>
      </c>
      <c r="AK406" s="251">
        <f ca="1">IF(A23stdlife="n/a","n/a",IF(AK$3&gt;(A23stdlife+$E406),('PTRM input'!$I$407*(1+rvanilla03)^0.5)-SUM($I406:AJ406),('PTRM input'!$I$407*(1+rvanilla03)^0.5)/A23stdlife))</f>
        <v>0</v>
      </c>
      <c r="AL406" s="251">
        <f ca="1">IF(A23stdlife="n/a","n/a",IF(AL$3&gt;(A23stdlife+$E406),('PTRM input'!$I$407*(1+rvanilla03)^0.5)-SUM($I406:AK406),('PTRM input'!$I$407*(1+rvanilla03)^0.5)/A23stdlife))</f>
        <v>0</v>
      </c>
      <c r="AM406" s="251">
        <f ca="1">IF(A23stdlife="n/a","n/a",IF(AM$3&gt;(A23stdlife+$E406),('PTRM input'!$I$407*(1+rvanilla03)^0.5)-SUM($I406:AL406),('PTRM input'!$I$407*(1+rvanilla03)^0.5)/A23stdlife))</f>
        <v>0</v>
      </c>
      <c r="AN406" s="251">
        <f ca="1">IF(A23stdlife="n/a","n/a",IF(AN$3&gt;(A23stdlife+$E406),('PTRM input'!$I$407*(1+rvanilla03)^0.5)-SUM($I406:AM406),('PTRM input'!$I$407*(1+rvanilla03)^0.5)/A23stdlife))</f>
        <v>0</v>
      </c>
      <c r="AO406" s="251">
        <f ca="1">IF(A23stdlife="n/a","n/a",IF(AO$3&gt;(A23stdlife+$E406),('PTRM input'!$I$407*(1+rvanilla03)^0.5)-SUM($I406:AN406),('PTRM input'!$I$407*(1+rvanilla03)^0.5)/A23stdlife))</f>
        <v>0</v>
      </c>
      <c r="AP406" s="251">
        <f ca="1">IF(A23stdlife="n/a","n/a",IF(AP$3&gt;(A23stdlife+$E406),('PTRM input'!$I$407*(1+rvanilla03)^0.5)-SUM($I406:AO406),('PTRM input'!$I$407*(1+rvanilla03)^0.5)/A23stdlife))</f>
        <v>0</v>
      </c>
      <c r="AQ406" s="251">
        <f ca="1">IF(A23stdlife="n/a","n/a",IF(AQ$3&gt;(A23stdlife+$E406),('PTRM input'!$I$407*(1+rvanilla03)^0.5)-SUM($I406:AP406),('PTRM input'!$I$407*(1+rvanilla03)^0.5)/A23stdlife))</f>
        <v>0</v>
      </c>
      <c r="AR406" s="251">
        <f ca="1">IF(A23stdlife="n/a","n/a",IF(AR$3&gt;(A23stdlife+$E406),('PTRM input'!$I$407*(1+rvanilla03)^0.5)-SUM($I406:AQ406),('PTRM input'!$I$407*(1+rvanilla03)^0.5)/A23stdlife))</f>
        <v>0</v>
      </c>
      <c r="AS406" s="251">
        <f ca="1">IF(A23stdlife="n/a","n/a",IF(AS$3&gt;(A23stdlife+$E406),('PTRM input'!$I$407*(1+rvanilla03)^0.5)-SUM($I406:AR406),('PTRM input'!$I$407*(1+rvanilla03)^0.5)/A23stdlife))</f>
        <v>0</v>
      </c>
      <c r="AT406" s="251">
        <f ca="1">IF(A23stdlife="n/a","n/a",IF(AT$3&gt;(A23stdlife+$E406),('PTRM input'!$I$407*(1+rvanilla03)^0.5)-SUM($I406:AS406),('PTRM input'!$I$407*(1+rvanilla03)^0.5)/A23stdlife))</f>
        <v>0</v>
      </c>
      <c r="AU406" s="251">
        <f ca="1">IF(A23stdlife="n/a","n/a",IF(AU$3&gt;(A23stdlife+$E406),('PTRM input'!$I$407*(1+rvanilla03)^0.5)-SUM($I406:AT406),('PTRM input'!$I$407*(1+rvanilla03)^0.5)/A23stdlife))</f>
        <v>0</v>
      </c>
      <c r="AV406" s="251">
        <f ca="1">IF(A23stdlife="n/a","n/a",IF(AV$3&gt;(A23stdlife+$E406),('PTRM input'!$I$407*(1+rvanilla03)^0.5)-SUM($I406:AU406),('PTRM input'!$I$407*(1+rvanilla03)^0.5)/A23stdlife))</f>
        <v>0</v>
      </c>
      <c r="AW406" s="251">
        <f ca="1">IF(A23stdlife="n/a","n/a",IF(AW$3&gt;(A23stdlife+$E406),('PTRM input'!$I$407*(1+rvanilla03)^0.5)-SUM($I406:AV406),('PTRM input'!$I$407*(1+rvanilla03)^0.5)/A23stdlife))</f>
        <v>0</v>
      </c>
      <c r="AX406" s="251">
        <f ca="1">IF(A23stdlife="n/a","n/a",IF(AX$3&gt;(A23stdlife+$E406),('PTRM input'!$I$407*(1+rvanilla03)^0.5)-SUM($I406:AW406),('PTRM input'!$I$407*(1+rvanilla03)^0.5)/A23stdlife))</f>
        <v>0</v>
      </c>
      <c r="AY406" s="251">
        <f ca="1">IF(A23stdlife="n/a","n/a",IF(AY$3&gt;(A23stdlife+$E406),('PTRM input'!$I$407*(1+rvanilla03)^0.5)-SUM($I406:AX406),('PTRM input'!$I$407*(1+rvanilla03)^0.5)/A23stdlife))</f>
        <v>0</v>
      </c>
      <c r="AZ406" s="251">
        <f ca="1">IF(A23stdlife="n/a","n/a",IF(AZ$3&gt;(A23stdlife+$E406),('PTRM input'!$I$407*(1+rvanilla03)^0.5)-SUM($I406:AY406),('PTRM input'!$I$407*(1+rvanilla03)^0.5)/A23stdlife))</f>
        <v>0</v>
      </c>
      <c r="BA406" s="251">
        <f ca="1">IF(A23stdlife="n/a","n/a",IF(BA$3&gt;(A23stdlife+$E406),('PTRM input'!$I$407*(1+rvanilla03)^0.5)-SUM($I406:AZ406),('PTRM input'!$I$407*(1+rvanilla03)^0.5)/A23stdlife))</f>
        <v>0</v>
      </c>
      <c r="BB406" s="251">
        <f ca="1">IF(A23stdlife="n/a","n/a",IF(BB$3&gt;(A23stdlife+$E406),('PTRM input'!$I$407*(1+rvanilla03)^0.5)-SUM($I406:BA406),('PTRM input'!$I$407*(1+rvanilla03)^0.5)/A23stdlife))</f>
        <v>0</v>
      </c>
      <c r="BC406" s="251">
        <f ca="1">IF(A23stdlife="n/a","n/a",IF(BC$3&gt;(A23stdlife+$E406),('PTRM input'!$I$407*(1+rvanilla03)^0.5)-SUM($I406:BB406),('PTRM input'!$I$407*(1+rvanilla03)^0.5)/A23stdlife))</f>
        <v>0</v>
      </c>
      <c r="BD406" s="251">
        <f ca="1">IF(A23stdlife="n/a","n/a",IF(BD$3&gt;(A23stdlife+$E406),('PTRM input'!$I$407*(1+rvanilla03)^0.5)-SUM($I406:BC406),('PTRM input'!$I$407*(1+rvanilla03)^0.5)/A23stdlife))</f>
        <v>0</v>
      </c>
      <c r="BE406" s="251">
        <f ca="1">IF(A23stdlife="n/a","n/a",IF(BE$3&gt;(A23stdlife+$E406),('PTRM input'!$I$407*(1+rvanilla03)^0.5)-SUM($I406:BD406),('PTRM input'!$I$407*(1+rvanilla03)^0.5)/A23stdlife))</f>
        <v>0</v>
      </c>
      <c r="BF406" s="251">
        <f ca="1">IF(A23stdlife="n/a","n/a",IF(BF$3&gt;(A23stdlife+$E406),('PTRM input'!$I$407*(1+rvanilla03)^0.5)-SUM($I406:BE406),('PTRM input'!$I$407*(1+rvanilla03)^0.5)/A23stdlife))</f>
        <v>0</v>
      </c>
      <c r="BG406" s="251">
        <f ca="1">IF(A23stdlife="n/a","n/a",IF(BG$3&gt;(A23stdlife+$E406),('PTRM input'!$I$407*(1+rvanilla03)^0.5)-SUM($I406:BF406),('PTRM input'!$I$407*(1+rvanilla03)^0.5)/A23stdlife))</f>
        <v>0</v>
      </c>
      <c r="BH406" s="251">
        <f ca="1">IF(A23stdlife="n/a","n/a",IF(BH$3&gt;(A23stdlife+$E406),('PTRM input'!$I$407*(1+rvanilla03)^0.5)-SUM($I406:BG406),('PTRM input'!$I$407*(1+rvanilla03)^0.5)/A23stdlife))</f>
        <v>0</v>
      </c>
      <c r="BI406" s="251">
        <f ca="1">IF(A23stdlife="n/a","n/a",IF(BI$3&gt;(A23stdlife+$E406),('PTRM input'!$I$407*(1+rvanilla03)^0.5)-SUM($I406:BH406),('PTRM input'!$I$407*(1+rvanilla03)^0.5)/A23stdlife))</f>
        <v>0</v>
      </c>
      <c r="BJ406" s="116"/>
      <c r="BK406" s="116"/>
      <c r="BL406" s="116"/>
      <c r="BM406" s="116"/>
    </row>
    <row r="407" spans="1:65" hidden="1" outlineLevel="2">
      <c r="A407" s="116"/>
      <c r="B407" s="19"/>
      <c r="C407" s="18"/>
      <c r="D407" s="760"/>
      <c r="E407" s="86">
        <v>4</v>
      </c>
      <c r="F407" s="259"/>
      <c r="G407" s="434"/>
      <c r="H407" s="435"/>
      <c r="I407" s="435"/>
      <c r="J407" s="619"/>
      <c r="K407" s="433">
        <f ca="1">IF(A23stdlife="n/a","n/a",IF(K$3&gt;(A23stdlife+$E407),('PTRM input'!$J$407*(1+rvanilla04)^0.5)-SUM(J407:$J407),('PTRM input'!$J$407*(1+rvanilla04)^0.5)/A23stdlife))</f>
        <v>0</v>
      </c>
      <c r="L407" s="433">
        <f ca="1">IF(A23stdlife="n/a","n/a",IF(L$3&gt;(A23stdlife+$E407),('PTRM input'!$J$407*(1+rvanilla04)^0.5)-SUM($J407:K407),('PTRM input'!$J$407*(1+rvanilla04)^0.5)/A23stdlife))</f>
        <v>0</v>
      </c>
      <c r="M407" s="433">
        <f ca="1">IF(A23stdlife="n/a","n/a",IF(M$3&gt;(A23stdlife+$E407),('PTRM input'!$J$407*(1+rvanilla04)^0.5)-SUM($J407:L407),('PTRM input'!$J$407*(1+rvanilla04)^0.5)/A23stdlife))</f>
        <v>0</v>
      </c>
      <c r="N407" s="433">
        <f ca="1">IF(A23stdlife="n/a","n/a",IF(N$3&gt;(A23stdlife+$E407),('PTRM input'!$J$407*(1+rvanilla04)^0.5)-SUM($J407:M407),('PTRM input'!$J$407*(1+rvanilla04)^0.5)/A23stdlife))</f>
        <v>0</v>
      </c>
      <c r="O407" s="433">
        <f ca="1">IF(A23stdlife="n/a","n/a",IF(O$3&gt;(A23stdlife+$E407),('PTRM input'!$J$407*(1+rvanilla04)^0.5)-SUM($J407:N407),('PTRM input'!$J$407*(1+rvanilla04)^0.5)/A23stdlife))</f>
        <v>0</v>
      </c>
      <c r="P407" s="433">
        <f ca="1">IF(A23stdlife="n/a","n/a",IF(P$3&gt;(A23stdlife+$E407),('PTRM input'!$J$407*(1+rvanilla04)^0.5)-SUM($J407:O407),('PTRM input'!$J$407*(1+rvanilla04)^0.5)/A23stdlife))</f>
        <v>0</v>
      </c>
      <c r="Q407" s="433">
        <f ca="1">IF(A23stdlife="n/a","n/a",IF(Q$3&gt;(A23stdlife+$E407),('PTRM input'!$J$407*(1+rvanilla04)^0.5)-SUM($J407:P407),('PTRM input'!$J$407*(1+rvanilla04)^0.5)/A23stdlife))</f>
        <v>0</v>
      </c>
      <c r="R407" s="251">
        <f ca="1">IF(A23stdlife="n/a","n/a",IF(R$3&gt;(A23stdlife+$E407),('PTRM input'!$J$407*(1+rvanilla04)^0.5)-SUM($J407:Q407),('PTRM input'!$J$407*(1+rvanilla04)^0.5)/A23stdlife))</f>
        <v>0</v>
      </c>
      <c r="S407" s="251">
        <f ca="1">IF(A23stdlife="n/a","n/a",IF(S$3&gt;(A23stdlife+$E407),('PTRM input'!$J$407*(1+rvanilla04)^0.5)-SUM($J407:R407),('PTRM input'!$J$407*(1+rvanilla04)^0.5)/A23stdlife))</f>
        <v>0</v>
      </c>
      <c r="T407" s="251">
        <f ca="1">IF(A23stdlife="n/a","n/a",IF(T$3&gt;(A23stdlife+$E407),('PTRM input'!$J$407*(1+rvanilla04)^0.5)-SUM($J407:S407),('PTRM input'!$J$407*(1+rvanilla04)^0.5)/A23stdlife))</f>
        <v>0</v>
      </c>
      <c r="U407" s="251">
        <f ca="1">IF(A23stdlife="n/a","n/a",IF(U$3&gt;(A23stdlife+$E407),('PTRM input'!$J$407*(1+rvanilla04)^0.5)-SUM($J407:T407),('PTRM input'!$J$407*(1+rvanilla04)^0.5)/A23stdlife))</f>
        <v>0</v>
      </c>
      <c r="V407" s="251">
        <f ca="1">IF(A23stdlife="n/a","n/a",IF(V$3&gt;(A23stdlife+$E407),('PTRM input'!$J$407*(1+rvanilla04)^0.5)-SUM($J407:U407),('PTRM input'!$J$407*(1+rvanilla04)^0.5)/A23stdlife))</f>
        <v>0</v>
      </c>
      <c r="W407" s="251">
        <f ca="1">IF(A23stdlife="n/a","n/a",IF(W$3&gt;(A23stdlife+$E407),('PTRM input'!$J$407*(1+rvanilla04)^0.5)-SUM($J407:V407),('PTRM input'!$J$407*(1+rvanilla04)^0.5)/A23stdlife))</f>
        <v>0</v>
      </c>
      <c r="X407" s="251">
        <f ca="1">IF(A23stdlife="n/a","n/a",IF(X$3&gt;(A23stdlife+$E407),('PTRM input'!$J$407*(1+rvanilla04)^0.5)-SUM($J407:W407),('PTRM input'!$J$407*(1+rvanilla04)^0.5)/A23stdlife))</f>
        <v>0</v>
      </c>
      <c r="Y407" s="251">
        <f ca="1">IF(A23stdlife="n/a","n/a",IF(Y$3&gt;(A23stdlife+$E407),('PTRM input'!$J$407*(1+rvanilla04)^0.5)-SUM($J407:X407),('PTRM input'!$J$407*(1+rvanilla04)^0.5)/A23stdlife))</f>
        <v>0</v>
      </c>
      <c r="Z407" s="251">
        <f ca="1">IF(A23stdlife="n/a","n/a",IF(Z$3&gt;(A23stdlife+$E407),('PTRM input'!$J$407*(1+rvanilla04)^0.5)-SUM($J407:Y407),('PTRM input'!$J$407*(1+rvanilla04)^0.5)/A23stdlife))</f>
        <v>0</v>
      </c>
      <c r="AA407" s="251">
        <f ca="1">IF(A23stdlife="n/a","n/a",IF(AA$3&gt;(A23stdlife+$E407),('PTRM input'!$J$407*(1+rvanilla04)^0.5)-SUM($J407:Z407),('PTRM input'!$J$407*(1+rvanilla04)^0.5)/A23stdlife))</f>
        <v>0</v>
      </c>
      <c r="AB407" s="251">
        <f ca="1">IF(A23stdlife="n/a","n/a",IF(AB$3&gt;(A23stdlife+$E407),('PTRM input'!$J$407*(1+rvanilla04)^0.5)-SUM($J407:AA407),('PTRM input'!$J$407*(1+rvanilla04)^0.5)/A23stdlife))</f>
        <v>0</v>
      </c>
      <c r="AC407" s="251">
        <f ca="1">IF(A23stdlife="n/a","n/a",IF(AC$3&gt;(A23stdlife+$E407),('PTRM input'!$J$407*(1+rvanilla04)^0.5)-SUM($J407:AB407),('PTRM input'!$J$407*(1+rvanilla04)^0.5)/A23stdlife))</f>
        <v>0</v>
      </c>
      <c r="AD407" s="251">
        <f ca="1">IF(A23stdlife="n/a","n/a",IF(AD$3&gt;(A23stdlife+$E407),('PTRM input'!$J$407*(1+rvanilla04)^0.5)-SUM($J407:AC407),('PTRM input'!$J$407*(1+rvanilla04)^0.5)/A23stdlife))</f>
        <v>0</v>
      </c>
      <c r="AE407" s="251">
        <f ca="1">IF(A23stdlife="n/a","n/a",IF(AE$3&gt;(A23stdlife+$E407),('PTRM input'!$J$407*(1+rvanilla04)^0.5)-SUM($J407:AD407),('PTRM input'!$J$407*(1+rvanilla04)^0.5)/A23stdlife))</f>
        <v>0</v>
      </c>
      <c r="AF407" s="251">
        <f ca="1">IF(A23stdlife="n/a","n/a",IF(AF$3&gt;(A23stdlife+$E407),('PTRM input'!$J$407*(1+rvanilla04)^0.5)-SUM($J407:AE407),('PTRM input'!$J$407*(1+rvanilla04)^0.5)/A23stdlife))</f>
        <v>0</v>
      </c>
      <c r="AG407" s="251">
        <f ca="1">IF(A23stdlife="n/a","n/a",IF(AG$3&gt;(A23stdlife+$E407),('PTRM input'!$J$407*(1+rvanilla04)^0.5)-SUM($J407:AF407),('PTRM input'!$J$407*(1+rvanilla04)^0.5)/A23stdlife))</f>
        <v>0</v>
      </c>
      <c r="AH407" s="251">
        <f ca="1">IF(A23stdlife="n/a","n/a",IF(AH$3&gt;(A23stdlife+$E407),('PTRM input'!$J$407*(1+rvanilla04)^0.5)-SUM($J407:AG407),('PTRM input'!$J$407*(1+rvanilla04)^0.5)/A23stdlife))</f>
        <v>0</v>
      </c>
      <c r="AI407" s="251">
        <f ca="1">IF(A23stdlife="n/a","n/a",IF(AI$3&gt;(A23stdlife+$E407),('PTRM input'!$J$407*(1+rvanilla04)^0.5)-SUM($J407:AH407),('PTRM input'!$J$407*(1+rvanilla04)^0.5)/A23stdlife))</f>
        <v>0</v>
      </c>
      <c r="AJ407" s="251">
        <f ca="1">IF(A23stdlife="n/a","n/a",IF(AJ$3&gt;(A23stdlife+$E407),('PTRM input'!$J$407*(1+rvanilla04)^0.5)-SUM($J407:AI407),('PTRM input'!$J$407*(1+rvanilla04)^0.5)/A23stdlife))</f>
        <v>0</v>
      </c>
      <c r="AK407" s="251">
        <f ca="1">IF(A23stdlife="n/a","n/a",IF(AK$3&gt;(A23stdlife+$E407),('PTRM input'!$J$407*(1+rvanilla04)^0.5)-SUM($J407:AJ407),('PTRM input'!$J$407*(1+rvanilla04)^0.5)/A23stdlife))</f>
        <v>0</v>
      </c>
      <c r="AL407" s="251">
        <f ca="1">IF(A23stdlife="n/a","n/a",IF(AL$3&gt;(A23stdlife+$E407),('PTRM input'!$J$407*(1+rvanilla04)^0.5)-SUM($J407:AK407),('PTRM input'!$J$407*(1+rvanilla04)^0.5)/A23stdlife))</f>
        <v>0</v>
      </c>
      <c r="AM407" s="251">
        <f ca="1">IF(A23stdlife="n/a","n/a",IF(AM$3&gt;(A23stdlife+$E407),('PTRM input'!$J$407*(1+rvanilla04)^0.5)-SUM($J407:AL407),('PTRM input'!$J$407*(1+rvanilla04)^0.5)/A23stdlife))</f>
        <v>0</v>
      </c>
      <c r="AN407" s="251">
        <f ca="1">IF(A23stdlife="n/a","n/a",IF(AN$3&gt;(A23stdlife+$E407),('PTRM input'!$J$407*(1+rvanilla04)^0.5)-SUM($J407:AM407),('PTRM input'!$J$407*(1+rvanilla04)^0.5)/A23stdlife))</f>
        <v>0</v>
      </c>
      <c r="AO407" s="251">
        <f ca="1">IF(A23stdlife="n/a","n/a",IF(AO$3&gt;(A23stdlife+$E407),('PTRM input'!$J$407*(1+rvanilla04)^0.5)-SUM($J407:AN407),('PTRM input'!$J$407*(1+rvanilla04)^0.5)/A23stdlife))</f>
        <v>0</v>
      </c>
      <c r="AP407" s="251">
        <f ca="1">IF(A23stdlife="n/a","n/a",IF(AP$3&gt;(A23stdlife+$E407),('PTRM input'!$J$407*(1+rvanilla04)^0.5)-SUM($J407:AO407),('PTRM input'!$J$407*(1+rvanilla04)^0.5)/A23stdlife))</f>
        <v>0</v>
      </c>
      <c r="AQ407" s="251">
        <f ca="1">IF(A23stdlife="n/a","n/a",IF(AQ$3&gt;(A23stdlife+$E407),('PTRM input'!$J$407*(1+rvanilla04)^0.5)-SUM($J407:AP407),('PTRM input'!$J$407*(1+rvanilla04)^0.5)/A23stdlife))</f>
        <v>0</v>
      </c>
      <c r="AR407" s="251">
        <f ca="1">IF(A23stdlife="n/a","n/a",IF(AR$3&gt;(A23stdlife+$E407),('PTRM input'!$J$407*(1+rvanilla04)^0.5)-SUM($J407:AQ407),('PTRM input'!$J$407*(1+rvanilla04)^0.5)/A23stdlife))</f>
        <v>0</v>
      </c>
      <c r="AS407" s="251">
        <f ca="1">IF(A23stdlife="n/a","n/a",IF(AS$3&gt;(A23stdlife+$E407),('PTRM input'!$J$407*(1+rvanilla04)^0.5)-SUM($J407:AR407),('PTRM input'!$J$407*(1+rvanilla04)^0.5)/A23stdlife))</f>
        <v>0</v>
      </c>
      <c r="AT407" s="251">
        <f ca="1">IF(A23stdlife="n/a","n/a",IF(AT$3&gt;(A23stdlife+$E407),('PTRM input'!$J$407*(1+rvanilla04)^0.5)-SUM($J407:AS407),('PTRM input'!$J$407*(1+rvanilla04)^0.5)/A23stdlife))</f>
        <v>0</v>
      </c>
      <c r="AU407" s="251">
        <f ca="1">IF(A23stdlife="n/a","n/a",IF(AU$3&gt;(A23stdlife+$E407),('PTRM input'!$J$407*(1+rvanilla04)^0.5)-SUM($J407:AT407),('PTRM input'!$J$407*(1+rvanilla04)^0.5)/A23stdlife))</f>
        <v>0</v>
      </c>
      <c r="AV407" s="251">
        <f ca="1">IF(A23stdlife="n/a","n/a",IF(AV$3&gt;(A23stdlife+$E407),('PTRM input'!$J$407*(1+rvanilla04)^0.5)-SUM($J407:AU407),('PTRM input'!$J$407*(1+rvanilla04)^0.5)/A23stdlife))</f>
        <v>0</v>
      </c>
      <c r="AW407" s="251">
        <f ca="1">IF(A23stdlife="n/a","n/a",IF(AW$3&gt;(A23stdlife+$E407),('PTRM input'!$J$407*(1+rvanilla04)^0.5)-SUM($J407:AV407),('PTRM input'!$J$407*(1+rvanilla04)^0.5)/A23stdlife))</f>
        <v>0</v>
      </c>
      <c r="AX407" s="251">
        <f ca="1">IF(A23stdlife="n/a","n/a",IF(AX$3&gt;(A23stdlife+$E407),('PTRM input'!$J$407*(1+rvanilla04)^0.5)-SUM($J407:AW407),('PTRM input'!$J$407*(1+rvanilla04)^0.5)/A23stdlife))</f>
        <v>0</v>
      </c>
      <c r="AY407" s="251">
        <f ca="1">IF(A23stdlife="n/a","n/a",IF(AY$3&gt;(A23stdlife+$E407),('PTRM input'!$J$407*(1+rvanilla04)^0.5)-SUM($J407:AX407),('PTRM input'!$J$407*(1+rvanilla04)^0.5)/A23stdlife))</f>
        <v>0</v>
      </c>
      <c r="AZ407" s="251">
        <f ca="1">IF(A23stdlife="n/a","n/a",IF(AZ$3&gt;(A23stdlife+$E407),('PTRM input'!$J$407*(1+rvanilla04)^0.5)-SUM($J407:AY407),('PTRM input'!$J$407*(1+rvanilla04)^0.5)/A23stdlife))</f>
        <v>0</v>
      </c>
      <c r="BA407" s="251">
        <f ca="1">IF(A23stdlife="n/a","n/a",IF(BA$3&gt;(A23stdlife+$E407),('PTRM input'!$J$407*(1+rvanilla04)^0.5)-SUM($J407:AZ407),('PTRM input'!$J$407*(1+rvanilla04)^0.5)/A23stdlife))</f>
        <v>0</v>
      </c>
      <c r="BB407" s="251">
        <f ca="1">IF(A23stdlife="n/a","n/a",IF(BB$3&gt;(A23stdlife+$E407),('PTRM input'!$J$407*(1+rvanilla04)^0.5)-SUM($J407:BA407),('PTRM input'!$J$407*(1+rvanilla04)^0.5)/A23stdlife))</f>
        <v>0</v>
      </c>
      <c r="BC407" s="251">
        <f ca="1">IF(A23stdlife="n/a","n/a",IF(BC$3&gt;(A23stdlife+$E407),('PTRM input'!$J$407*(1+rvanilla04)^0.5)-SUM($J407:BB407),('PTRM input'!$J$407*(1+rvanilla04)^0.5)/A23stdlife))</f>
        <v>0</v>
      </c>
      <c r="BD407" s="251">
        <f ca="1">IF(A23stdlife="n/a","n/a",IF(BD$3&gt;(A23stdlife+$E407),('PTRM input'!$J$407*(1+rvanilla04)^0.5)-SUM($J407:BC407),('PTRM input'!$J$407*(1+rvanilla04)^0.5)/A23stdlife))</f>
        <v>0</v>
      </c>
      <c r="BE407" s="251">
        <f ca="1">IF(A23stdlife="n/a","n/a",IF(BE$3&gt;(A23stdlife+$E407),('PTRM input'!$J$407*(1+rvanilla04)^0.5)-SUM($J407:BD407),('PTRM input'!$J$407*(1+rvanilla04)^0.5)/A23stdlife))</f>
        <v>0</v>
      </c>
      <c r="BF407" s="251">
        <f ca="1">IF(A23stdlife="n/a","n/a",IF(BF$3&gt;(A23stdlife+$E407),('PTRM input'!$J$407*(1+rvanilla04)^0.5)-SUM($J407:BE407),('PTRM input'!$J$407*(1+rvanilla04)^0.5)/A23stdlife))</f>
        <v>0</v>
      </c>
      <c r="BG407" s="251">
        <f ca="1">IF(A23stdlife="n/a","n/a",IF(BG$3&gt;(A23stdlife+$E407),('PTRM input'!$J$407*(1+rvanilla04)^0.5)-SUM($J407:BF407),('PTRM input'!$J$407*(1+rvanilla04)^0.5)/A23stdlife))</f>
        <v>0</v>
      </c>
      <c r="BH407" s="251">
        <f ca="1">IF(A23stdlife="n/a","n/a",IF(BH$3&gt;(A23stdlife+$E407),('PTRM input'!$J$407*(1+rvanilla04)^0.5)-SUM($J407:BG407),('PTRM input'!$J$407*(1+rvanilla04)^0.5)/A23stdlife))</f>
        <v>0</v>
      </c>
      <c r="BI407" s="251">
        <f ca="1">IF(A23stdlife="n/a","n/a",IF(BI$3&gt;(A23stdlife+$E407),('PTRM input'!$J$407*(1+rvanilla04)^0.5)-SUM($J407:BH407),('PTRM input'!$J$407*(1+rvanilla04)^0.5)/A23stdlife))</f>
        <v>0</v>
      </c>
      <c r="BJ407" s="116"/>
      <c r="BK407" s="116"/>
      <c r="BL407" s="116"/>
      <c r="BM407" s="116"/>
    </row>
    <row r="408" spans="1:65" hidden="1" outlineLevel="2">
      <c r="A408" s="116"/>
      <c r="B408" s="19"/>
      <c r="C408" s="18"/>
      <c r="D408" s="760"/>
      <c r="E408" s="86">
        <v>5</v>
      </c>
      <c r="F408" s="259"/>
      <c r="G408" s="434"/>
      <c r="H408" s="435"/>
      <c r="I408" s="435"/>
      <c r="J408" s="435"/>
      <c r="K408" s="619"/>
      <c r="L408" s="433">
        <f ca="1">IF(A23stdlife="n/a","n/a",IF(L$3&gt;(A23stdlife+$E408),('PTRM input'!$K$407*(1+rvanilla05)^0.5)-SUM($K408:K408),('PTRM input'!$K$407*(1+rvanilla05)^0.5)/A23stdlife))</f>
        <v>0</v>
      </c>
      <c r="M408" s="433">
        <f ca="1">IF(A23stdlife="n/a","n/a",IF(M$3&gt;(A23stdlife+$E408),('PTRM input'!$K$407*(1+rvanilla05)^0.5)-SUM($K408:L408),('PTRM input'!$K$407*(1+rvanilla05)^0.5)/A23stdlife))</f>
        <v>0</v>
      </c>
      <c r="N408" s="433">
        <f ca="1">IF(A23stdlife="n/a","n/a",IF(N$3&gt;(A23stdlife+$E408),('PTRM input'!$K$407*(1+rvanilla05)^0.5)-SUM($K408:M408),('PTRM input'!$K$407*(1+rvanilla05)^0.5)/A23stdlife))</f>
        <v>0</v>
      </c>
      <c r="O408" s="433">
        <f ca="1">IF(A23stdlife="n/a","n/a",IF(O$3&gt;(A23stdlife+$E408),('PTRM input'!$K$407*(1+rvanilla05)^0.5)-SUM($K408:N408),('PTRM input'!$K$407*(1+rvanilla05)^0.5)/A23stdlife))</f>
        <v>0</v>
      </c>
      <c r="P408" s="433">
        <f ca="1">IF(A23stdlife="n/a","n/a",IF(P$3&gt;(A23stdlife+$E408),('PTRM input'!$K$407*(1+rvanilla05)^0.5)-SUM($K408:O408),('PTRM input'!$K$407*(1+rvanilla05)^0.5)/A23stdlife))</f>
        <v>0</v>
      </c>
      <c r="Q408" s="433">
        <f ca="1">IF(A23stdlife="n/a","n/a",IF(Q$3&gt;(A23stdlife+$E408),('PTRM input'!$K$407*(1+rvanilla05)^0.5)-SUM($K408:P408),('PTRM input'!$K$407*(1+rvanilla05)^0.5)/A23stdlife))</f>
        <v>0</v>
      </c>
      <c r="R408" s="251">
        <f ca="1">IF(A23stdlife="n/a","n/a",IF(R$3&gt;(A23stdlife+$E408),('PTRM input'!$K$407*(1+rvanilla05)^0.5)-SUM($K408:Q408),('PTRM input'!$K$407*(1+rvanilla05)^0.5)/A23stdlife))</f>
        <v>0</v>
      </c>
      <c r="S408" s="251">
        <f ca="1">IF(A23stdlife="n/a","n/a",IF(S$3&gt;(A23stdlife+$E408),('PTRM input'!$K$407*(1+rvanilla05)^0.5)-SUM($K408:R408),('PTRM input'!$K$407*(1+rvanilla05)^0.5)/A23stdlife))</f>
        <v>0</v>
      </c>
      <c r="T408" s="251">
        <f ca="1">IF(A23stdlife="n/a","n/a",IF(T$3&gt;(A23stdlife+$E408),('PTRM input'!$K$407*(1+rvanilla05)^0.5)-SUM($K408:S408),('PTRM input'!$K$407*(1+rvanilla05)^0.5)/A23stdlife))</f>
        <v>0</v>
      </c>
      <c r="U408" s="251">
        <f ca="1">IF(A23stdlife="n/a","n/a",IF(U$3&gt;(A23stdlife+$E408),('PTRM input'!$K$407*(1+rvanilla05)^0.5)-SUM($K408:T408),('PTRM input'!$K$407*(1+rvanilla05)^0.5)/A23stdlife))</f>
        <v>0</v>
      </c>
      <c r="V408" s="251">
        <f ca="1">IF(A23stdlife="n/a","n/a",IF(V$3&gt;(A23stdlife+$E408),('PTRM input'!$K$407*(1+rvanilla05)^0.5)-SUM($K408:U408),('PTRM input'!$K$407*(1+rvanilla05)^0.5)/A23stdlife))</f>
        <v>0</v>
      </c>
      <c r="W408" s="251">
        <f ca="1">IF(A23stdlife="n/a","n/a",IF(W$3&gt;(A23stdlife+$E408),('PTRM input'!$K$407*(1+rvanilla05)^0.5)-SUM($K408:V408),('PTRM input'!$K$407*(1+rvanilla05)^0.5)/A23stdlife))</f>
        <v>0</v>
      </c>
      <c r="X408" s="251">
        <f ca="1">IF(A23stdlife="n/a","n/a",IF(X$3&gt;(A23stdlife+$E408),('PTRM input'!$K$407*(1+rvanilla05)^0.5)-SUM($K408:W408),('PTRM input'!$K$407*(1+rvanilla05)^0.5)/A23stdlife))</f>
        <v>0</v>
      </c>
      <c r="Y408" s="251">
        <f ca="1">IF(A23stdlife="n/a","n/a",IF(Y$3&gt;(A23stdlife+$E408),('PTRM input'!$K$407*(1+rvanilla05)^0.5)-SUM($K408:X408),('PTRM input'!$K$407*(1+rvanilla05)^0.5)/A23stdlife))</f>
        <v>0</v>
      </c>
      <c r="Z408" s="251">
        <f ca="1">IF(A23stdlife="n/a","n/a",IF(Z$3&gt;(A23stdlife+$E408),('PTRM input'!$K$407*(1+rvanilla05)^0.5)-SUM($K408:Y408),('PTRM input'!$K$407*(1+rvanilla05)^0.5)/A23stdlife))</f>
        <v>0</v>
      </c>
      <c r="AA408" s="251">
        <f ca="1">IF(A23stdlife="n/a","n/a",IF(AA$3&gt;(A23stdlife+$E408),('PTRM input'!$K$407*(1+rvanilla05)^0.5)-SUM($K408:Z408),('PTRM input'!$K$407*(1+rvanilla05)^0.5)/A23stdlife))</f>
        <v>0</v>
      </c>
      <c r="AB408" s="251">
        <f ca="1">IF(A23stdlife="n/a","n/a",IF(AB$3&gt;(A23stdlife+$E408),('PTRM input'!$K$407*(1+rvanilla05)^0.5)-SUM($K408:AA408),('PTRM input'!$K$407*(1+rvanilla05)^0.5)/A23stdlife))</f>
        <v>0</v>
      </c>
      <c r="AC408" s="251">
        <f ca="1">IF(A23stdlife="n/a","n/a",IF(AC$3&gt;(A23stdlife+$E408),('PTRM input'!$K$407*(1+rvanilla05)^0.5)-SUM($K408:AB408),('PTRM input'!$K$407*(1+rvanilla05)^0.5)/A23stdlife))</f>
        <v>0</v>
      </c>
      <c r="AD408" s="251">
        <f ca="1">IF(A23stdlife="n/a","n/a",IF(AD$3&gt;(A23stdlife+$E408),('PTRM input'!$K$407*(1+rvanilla05)^0.5)-SUM($K408:AC408),('PTRM input'!$K$407*(1+rvanilla05)^0.5)/A23stdlife))</f>
        <v>0</v>
      </c>
      <c r="AE408" s="251">
        <f ca="1">IF(A23stdlife="n/a","n/a",IF(AE$3&gt;(A23stdlife+$E408),('PTRM input'!$K$407*(1+rvanilla05)^0.5)-SUM($K408:AD408),('PTRM input'!$K$407*(1+rvanilla05)^0.5)/A23stdlife))</f>
        <v>0</v>
      </c>
      <c r="AF408" s="251">
        <f ca="1">IF(A23stdlife="n/a","n/a",IF(AF$3&gt;(A23stdlife+$E408),('PTRM input'!$K$407*(1+rvanilla05)^0.5)-SUM($K408:AE408),('PTRM input'!$K$407*(1+rvanilla05)^0.5)/A23stdlife))</f>
        <v>0</v>
      </c>
      <c r="AG408" s="251">
        <f ca="1">IF(A23stdlife="n/a","n/a",IF(AG$3&gt;(A23stdlife+$E408),('PTRM input'!$K$407*(1+rvanilla05)^0.5)-SUM($K408:AF408),('PTRM input'!$K$407*(1+rvanilla05)^0.5)/A23stdlife))</f>
        <v>0</v>
      </c>
      <c r="AH408" s="251">
        <f ca="1">IF(A23stdlife="n/a","n/a",IF(AH$3&gt;(A23stdlife+$E408),('PTRM input'!$K$407*(1+rvanilla05)^0.5)-SUM($K408:AG408),('PTRM input'!$K$407*(1+rvanilla05)^0.5)/A23stdlife))</f>
        <v>0</v>
      </c>
      <c r="AI408" s="251">
        <f ca="1">IF(A23stdlife="n/a","n/a",IF(AI$3&gt;(A23stdlife+$E408),('PTRM input'!$K$407*(1+rvanilla05)^0.5)-SUM($K408:AH408),('PTRM input'!$K$407*(1+rvanilla05)^0.5)/A23stdlife))</f>
        <v>0</v>
      </c>
      <c r="AJ408" s="251">
        <f ca="1">IF(A23stdlife="n/a","n/a",IF(AJ$3&gt;(A23stdlife+$E408),('PTRM input'!$K$407*(1+rvanilla05)^0.5)-SUM($K408:AI408),('PTRM input'!$K$407*(1+rvanilla05)^0.5)/A23stdlife))</f>
        <v>0</v>
      </c>
      <c r="AK408" s="251">
        <f ca="1">IF(A23stdlife="n/a","n/a",IF(AK$3&gt;(A23stdlife+$E408),('PTRM input'!$K$407*(1+rvanilla05)^0.5)-SUM($K408:AJ408),('PTRM input'!$K$407*(1+rvanilla05)^0.5)/A23stdlife))</f>
        <v>0</v>
      </c>
      <c r="AL408" s="251">
        <f ca="1">IF(A23stdlife="n/a","n/a",IF(AL$3&gt;(A23stdlife+$E408),('PTRM input'!$K$407*(1+rvanilla05)^0.5)-SUM($K408:AK408),('PTRM input'!$K$407*(1+rvanilla05)^0.5)/A23stdlife))</f>
        <v>0</v>
      </c>
      <c r="AM408" s="251">
        <f ca="1">IF(A23stdlife="n/a","n/a",IF(AM$3&gt;(A23stdlife+$E408),('PTRM input'!$K$407*(1+rvanilla05)^0.5)-SUM($K408:AL408),('PTRM input'!$K$407*(1+rvanilla05)^0.5)/A23stdlife))</f>
        <v>0</v>
      </c>
      <c r="AN408" s="251">
        <f ca="1">IF(A23stdlife="n/a","n/a",IF(AN$3&gt;(A23stdlife+$E408),('PTRM input'!$K$407*(1+rvanilla05)^0.5)-SUM($K408:AM408),('PTRM input'!$K$407*(1+rvanilla05)^0.5)/A23stdlife))</f>
        <v>0</v>
      </c>
      <c r="AO408" s="251">
        <f ca="1">IF(A23stdlife="n/a","n/a",IF(AO$3&gt;(A23stdlife+$E408),('PTRM input'!$K$407*(1+rvanilla05)^0.5)-SUM($K408:AN408),('PTRM input'!$K$407*(1+rvanilla05)^0.5)/A23stdlife))</f>
        <v>0</v>
      </c>
      <c r="AP408" s="251">
        <f ca="1">IF(A23stdlife="n/a","n/a",IF(AP$3&gt;(A23stdlife+$E408),('PTRM input'!$K$407*(1+rvanilla05)^0.5)-SUM($K408:AO408),('PTRM input'!$K$407*(1+rvanilla05)^0.5)/A23stdlife))</f>
        <v>0</v>
      </c>
      <c r="AQ408" s="251">
        <f ca="1">IF(A23stdlife="n/a","n/a",IF(AQ$3&gt;(A23stdlife+$E408),('PTRM input'!$K$407*(1+rvanilla05)^0.5)-SUM($K408:AP408),('PTRM input'!$K$407*(1+rvanilla05)^0.5)/A23stdlife))</f>
        <v>0</v>
      </c>
      <c r="AR408" s="251">
        <f ca="1">IF(A23stdlife="n/a","n/a",IF(AR$3&gt;(A23stdlife+$E408),('PTRM input'!$K$407*(1+rvanilla05)^0.5)-SUM($K408:AQ408),('PTRM input'!$K$407*(1+rvanilla05)^0.5)/A23stdlife))</f>
        <v>0</v>
      </c>
      <c r="AS408" s="251">
        <f ca="1">IF(A23stdlife="n/a","n/a",IF(AS$3&gt;(A23stdlife+$E408),('PTRM input'!$K$407*(1+rvanilla05)^0.5)-SUM($K408:AR408),('PTRM input'!$K$407*(1+rvanilla05)^0.5)/A23stdlife))</f>
        <v>0</v>
      </c>
      <c r="AT408" s="251">
        <f ca="1">IF(A23stdlife="n/a","n/a",IF(AT$3&gt;(A23stdlife+$E408),('PTRM input'!$K$407*(1+rvanilla05)^0.5)-SUM($K408:AS408),('PTRM input'!$K$407*(1+rvanilla05)^0.5)/A23stdlife))</f>
        <v>0</v>
      </c>
      <c r="AU408" s="251">
        <f ca="1">IF(A23stdlife="n/a","n/a",IF(AU$3&gt;(A23stdlife+$E408),('PTRM input'!$K$407*(1+rvanilla05)^0.5)-SUM($K408:AT408),('PTRM input'!$K$407*(1+rvanilla05)^0.5)/A23stdlife))</f>
        <v>0</v>
      </c>
      <c r="AV408" s="251">
        <f ca="1">IF(A23stdlife="n/a","n/a",IF(AV$3&gt;(A23stdlife+$E408),('PTRM input'!$K$407*(1+rvanilla05)^0.5)-SUM($K408:AU408),('PTRM input'!$K$407*(1+rvanilla05)^0.5)/A23stdlife))</f>
        <v>0</v>
      </c>
      <c r="AW408" s="251">
        <f ca="1">IF(A23stdlife="n/a","n/a",IF(AW$3&gt;(A23stdlife+$E408),('PTRM input'!$K$407*(1+rvanilla05)^0.5)-SUM($K408:AV408),('PTRM input'!$K$407*(1+rvanilla05)^0.5)/A23stdlife))</f>
        <v>0</v>
      </c>
      <c r="AX408" s="251">
        <f ca="1">IF(A23stdlife="n/a","n/a",IF(AX$3&gt;(A23stdlife+$E408),('PTRM input'!$K$407*(1+rvanilla05)^0.5)-SUM($K408:AW408),('PTRM input'!$K$407*(1+rvanilla05)^0.5)/A23stdlife))</f>
        <v>0</v>
      </c>
      <c r="AY408" s="251">
        <f ca="1">IF(A23stdlife="n/a","n/a",IF(AY$3&gt;(A23stdlife+$E408),('PTRM input'!$K$407*(1+rvanilla05)^0.5)-SUM($K408:AX408),('PTRM input'!$K$407*(1+rvanilla05)^0.5)/A23stdlife))</f>
        <v>0</v>
      </c>
      <c r="AZ408" s="251">
        <f ca="1">IF(A23stdlife="n/a","n/a",IF(AZ$3&gt;(A23stdlife+$E408),('PTRM input'!$K$407*(1+rvanilla05)^0.5)-SUM($K408:AY408),('PTRM input'!$K$407*(1+rvanilla05)^0.5)/A23stdlife))</f>
        <v>0</v>
      </c>
      <c r="BA408" s="251">
        <f ca="1">IF(A23stdlife="n/a","n/a",IF(BA$3&gt;(A23stdlife+$E408),('PTRM input'!$K$407*(1+rvanilla05)^0.5)-SUM($K408:AZ408),('PTRM input'!$K$407*(1+rvanilla05)^0.5)/A23stdlife))</f>
        <v>0</v>
      </c>
      <c r="BB408" s="251">
        <f ca="1">IF(A23stdlife="n/a","n/a",IF(BB$3&gt;(A23stdlife+$E408),('PTRM input'!$K$407*(1+rvanilla05)^0.5)-SUM($K408:BA408),('PTRM input'!$K$407*(1+rvanilla05)^0.5)/A23stdlife))</f>
        <v>0</v>
      </c>
      <c r="BC408" s="251">
        <f ca="1">IF(A23stdlife="n/a","n/a",IF(BC$3&gt;(A23stdlife+$E408),('PTRM input'!$K$407*(1+rvanilla05)^0.5)-SUM($K408:BB408),('PTRM input'!$K$407*(1+rvanilla05)^0.5)/A23stdlife))</f>
        <v>0</v>
      </c>
      <c r="BD408" s="251">
        <f ca="1">IF(A23stdlife="n/a","n/a",IF(BD$3&gt;(A23stdlife+$E408),('PTRM input'!$K$407*(1+rvanilla05)^0.5)-SUM($K408:BC408),('PTRM input'!$K$407*(1+rvanilla05)^0.5)/A23stdlife))</f>
        <v>0</v>
      </c>
      <c r="BE408" s="251">
        <f ca="1">IF(A23stdlife="n/a","n/a",IF(BE$3&gt;(A23stdlife+$E408),('PTRM input'!$K$407*(1+rvanilla05)^0.5)-SUM($K408:BD408),('PTRM input'!$K$407*(1+rvanilla05)^0.5)/A23stdlife))</f>
        <v>0</v>
      </c>
      <c r="BF408" s="251">
        <f ca="1">IF(A23stdlife="n/a","n/a",IF(BF$3&gt;(A23stdlife+$E408),('PTRM input'!$K$407*(1+rvanilla05)^0.5)-SUM($K408:BE408),('PTRM input'!$K$407*(1+rvanilla05)^0.5)/A23stdlife))</f>
        <v>0</v>
      </c>
      <c r="BG408" s="251">
        <f ca="1">IF(A23stdlife="n/a","n/a",IF(BG$3&gt;(A23stdlife+$E408),('PTRM input'!$K$407*(1+rvanilla05)^0.5)-SUM($K408:BF408),('PTRM input'!$K$407*(1+rvanilla05)^0.5)/A23stdlife))</f>
        <v>0</v>
      </c>
      <c r="BH408" s="251">
        <f ca="1">IF(A23stdlife="n/a","n/a",IF(BH$3&gt;(A23stdlife+$E408),('PTRM input'!$K$407*(1+rvanilla05)^0.5)-SUM($K408:BG408),('PTRM input'!$K$407*(1+rvanilla05)^0.5)/A23stdlife))</f>
        <v>0</v>
      </c>
      <c r="BI408" s="251">
        <f ca="1">IF(A23stdlife="n/a","n/a",IF(BI$3&gt;(A23stdlife+$E408),('PTRM input'!$K$407*(1+rvanilla05)^0.5)-SUM($K408:BH408),('PTRM input'!$K$407*(1+rvanilla05)^0.5)/A23stdlife))</f>
        <v>0</v>
      </c>
      <c r="BJ408" s="116"/>
      <c r="BK408" s="116"/>
      <c r="BL408" s="116"/>
      <c r="BM408" s="116"/>
    </row>
    <row r="409" spans="1:65" hidden="1" outlineLevel="2">
      <c r="A409" s="116"/>
      <c r="B409" s="19"/>
      <c r="C409" s="18"/>
      <c r="D409" s="760"/>
      <c r="E409" s="86">
        <v>6</v>
      </c>
      <c r="F409" s="259"/>
      <c r="G409" s="434"/>
      <c r="H409" s="435"/>
      <c r="I409" s="435"/>
      <c r="J409" s="435"/>
      <c r="K409" s="435"/>
      <c r="L409" s="619"/>
      <c r="M409" s="433">
        <f ca="1">IF(A23stdlife="n/a","n/a",IF(M$3&gt;(A23stdlife+$E409),('PTRM input'!$L$407*(1+rvanilla06)^0.5)-SUM($L409:L409),('PTRM input'!$L$407*(1+rvanilla06)^0.5)/A23stdlife))</f>
        <v>0</v>
      </c>
      <c r="N409" s="433">
        <f ca="1">IF(A23stdlife="n/a","n/a",IF(N$3&gt;(A23stdlife+$E409),('PTRM input'!$L$407*(1+rvanilla06)^0.5)-SUM($L409:M409),('PTRM input'!$L$407*(1+rvanilla06)^0.5)/A23stdlife))</f>
        <v>0</v>
      </c>
      <c r="O409" s="433">
        <f ca="1">IF(A23stdlife="n/a","n/a",IF(O$3&gt;(A23stdlife+$E409),('PTRM input'!$L$407*(1+rvanilla06)^0.5)-SUM($L409:N409),('PTRM input'!$L$407*(1+rvanilla06)^0.5)/A23stdlife))</f>
        <v>0</v>
      </c>
      <c r="P409" s="433">
        <f ca="1">IF(A23stdlife="n/a","n/a",IF(P$3&gt;(A23stdlife+$E409),('PTRM input'!$L$407*(1+rvanilla06)^0.5)-SUM($L409:O409),('PTRM input'!$L$407*(1+rvanilla06)^0.5)/A23stdlife))</f>
        <v>0</v>
      </c>
      <c r="Q409" s="433">
        <f ca="1">IF(A23stdlife="n/a","n/a",IF(Q$3&gt;(A23stdlife+$E409),('PTRM input'!$L$407*(1+rvanilla06)^0.5)-SUM($L409:P409),('PTRM input'!$L$407*(1+rvanilla06)^0.5)/A23stdlife))</f>
        <v>0</v>
      </c>
      <c r="R409" s="251">
        <f ca="1">IF(A23stdlife="n/a","n/a",IF(R$3&gt;(A23stdlife+$E409),('PTRM input'!$L$407*(1+rvanilla06)^0.5)-SUM($L409:Q409),('PTRM input'!$L$407*(1+rvanilla06)^0.5)/A23stdlife))</f>
        <v>0</v>
      </c>
      <c r="S409" s="251">
        <f ca="1">IF(A23stdlife="n/a","n/a",IF(S$3&gt;(A23stdlife+$E409),('PTRM input'!$L$407*(1+rvanilla06)^0.5)-SUM($L409:R409),('PTRM input'!$L$407*(1+rvanilla06)^0.5)/A23stdlife))</f>
        <v>0</v>
      </c>
      <c r="T409" s="251">
        <f ca="1">IF(A23stdlife="n/a","n/a",IF(T$3&gt;(A23stdlife+$E409),('PTRM input'!$L$407*(1+rvanilla06)^0.5)-SUM($L409:S409),('PTRM input'!$L$407*(1+rvanilla06)^0.5)/A23stdlife))</f>
        <v>0</v>
      </c>
      <c r="U409" s="251">
        <f ca="1">IF(A23stdlife="n/a","n/a",IF(U$3&gt;(A23stdlife+$E409),('PTRM input'!$L$407*(1+rvanilla06)^0.5)-SUM($L409:T409),('PTRM input'!$L$407*(1+rvanilla06)^0.5)/A23stdlife))</f>
        <v>0</v>
      </c>
      <c r="V409" s="251">
        <f ca="1">IF(A23stdlife="n/a","n/a",IF(V$3&gt;(A23stdlife+$E409),('PTRM input'!$L$407*(1+rvanilla06)^0.5)-SUM($L409:U409),('PTRM input'!$L$407*(1+rvanilla06)^0.5)/A23stdlife))</f>
        <v>0</v>
      </c>
      <c r="W409" s="251">
        <f ca="1">IF(A23stdlife="n/a","n/a",IF(W$3&gt;(A23stdlife+$E409),('PTRM input'!$L$407*(1+rvanilla06)^0.5)-SUM($L409:V409),('PTRM input'!$L$407*(1+rvanilla06)^0.5)/A23stdlife))</f>
        <v>0</v>
      </c>
      <c r="X409" s="251">
        <f ca="1">IF(A23stdlife="n/a","n/a",IF(X$3&gt;(A23stdlife+$E409),('PTRM input'!$L$407*(1+rvanilla06)^0.5)-SUM($L409:W409),('PTRM input'!$L$407*(1+rvanilla06)^0.5)/A23stdlife))</f>
        <v>0</v>
      </c>
      <c r="Y409" s="251">
        <f ca="1">IF(A23stdlife="n/a","n/a",IF(Y$3&gt;(A23stdlife+$E409),('PTRM input'!$L$407*(1+rvanilla06)^0.5)-SUM($L409:X409),('PTRM input'!$L$407*(1+rvanilla06)^0.5)/A23stdlife))</f>
        <v>0</v>
      </c>
      <c r="Z409" s="251">
        <f ca="1">IF(A23stdlife="n/a","n/a",IF(Z$3&gt;(A23stdlife+$E409),('PTRM input'!$L$407*(1+rvanilla06)^0.5)-SUM($L409:Y409),('PTRM input'!$L$407*(1+rvanilla06)^0.5)/A23stdlife))</f>
        <v>0</v>
      </c>
      <c r="AA409" s="251">
        <f ca="1">IF(A23stdlife="n/a","n/a",IF(AA$3&gt;(A23stdlife+$E409),('PTRM input'!$L$407*(1+rvanilla06)^0.5)-SUM($L409:Z409),('PTRM input'!$L$407*(1+rvanilla06)^0.5)/A23stdlife))</f>
        <v>0</v>
      </c>
      <c r="AB409" s="251">
        <f ca="1">IF(A23stdlife="n/a","n/a",IF(AB$3&gt;(A23stdlife+$E409),('PTRM input'!$L$407*(1+rvanilla06)^0.5)-SUM($L409:AA409),('PTRM input'!$L$407*(1+rvanilla06)^0.5)/A23stdlife))</f>
        <v>0</v>
      </c>
      <c r="AC409" s="251">
        <f ca="1">IF(A23stdlife="n/a","n/a",IF(AC$3&gt;(A23stdlife+$E409),('PTRM input'!$L$407*(1+rvanilla06)^0.5)-SUM($L409:AB409),('PTRM input'!$L$407*(1+rvanilla06)^0.5)/A23stdlife))</f>
        <v>0</v>
      </c>
      <c r="AD409" s="251">
        <f ca="1">IF(A23stdlife="n/a","n/a",IF(AD$3&gt;(A23stdlife+$E409),('PTRM input'!$L$407*(1+rvanilla06)^0.5)-SUM($L409:AC409),('PTRM input'!$L$407*(1+rvanilla06)^0.5)/A23stdlife))</f>
        <v>0</v>
      </c>
      <c r="AE409" s="251">
        <f ca="1">IF(A23stdlife="n/a","n/a",IF(AE$3&gt;(A23stdlife+$E409),('PTRM input'!$L$407*(1+rvanilla06)^0.5)-SUM($L409:AD409),('PTRM input'!$L$407*(1+rvanilla06)^0.5)/A23stdlife))</f>
        <v>0</v>
      </c>
      <c r="AF409" s="251">
        <f ca="1">IF(A23stdlife="n/a","n/a",IF(AF$3&gt;(A23stdlife+$E409),('PTRM input'!$L$407*(1+rvanilla06)^0.5)-SUM($L409:AE409),('PTRM input'!$L$407*(1+rvanilla06)^0.5)/A23stdlife))</f>
        <v>0</v>
      </c>
      <c r="AG409" s="251">
        <f ca="1">IF(A23stdlife="n/a","n/a",IF(AG$3&gt;(A23stdlife+$E409),('PTRM input'!$L$407*(1+rvanilla06)^0.5)-SUM($L409:AF409),('PTRM input'!$L$407*(1+rvanilla06)^0.5)/A23stdlife))</f>
        <v>0</v>
      </c>
      <c r="AH409" s="251">
        <f ca="1">IF(A23stdlife="n/a","n/a",IF(AH$3&gt;(A23stdlife+$E409),('PTRM input'!$L$407*(1+rvanilla06)^0.5)-SUM($L409:AG409),('PTRM input'!$L$407*(1+rvanilla06)^0.5)/A23stdlife))</f>
        <v>0</v>
      </c>
      <c r="AI409" s="251">
        <f ca="1">IF(A23stdlife="n/a","n/a",IF(AI$3&gt;(A23stdlife+$E409),('PTRM input'!$L$407*(1+rvanilla06)^0.5)-SUM($L409:AH409),('PTRM input'!$L$407*(1+rvanilla06)^0.5)/A23stdlife))</f>
        <v>0</v>
      </c>
      <c r="AJ409" s="251">
        <f ca="1">IF(A23stdlife="n/a","n/a",IF(AJ$3&gt;(A23stdlife+$E409),('PTRM input'!$L$407*(1+rvanilla06)^0.5)-SUM($L409:AI409),('PTRM input'!$L$407*(1+rvanilla06)^0.5)/A23stdlife))</f>
        <v>0</v>
      </c>
      <c r="AK409" s="251">
        <f ca="1">IF(A23stdlife="n/a","n/a",IF(AK$3&gt;(A23stdlife+$E409),('PTRM input'!$L$407*(1+rvanilla06)^0.5)-SUM($L409:AJ409),('PTRM input'!$L$407*(1+rvanilla06)^0.5)/A23stdlife))</f>
        <v>0</v>
      </c>
      <c r="AL409" s="251">
        <f ca="1">IF(A23stdlife="n/a","n/a",IF(AL$3&gt;(A23stdlife+$E409),('PTRM input'!$L$407*(1+rvanilla06)^0.5)-SUM($L409:AK409),('PTRM input'!$L$407*(1+rvanilla06)^0.5)/A23stdlife))</f>
        <v>0</v>
      </c>
      <c r="AM409" s="251">
        <f ca="1">IF(A23stdlife="n/a","n/a",IF(AM$3&gt;(A23stdlife+$E409),('PTRM input'!$L$407*(1+rvanilla06)^0.5)-SUM($L409:AL409),('PTRM input'!$L$407*(1+rvanilla06)^0.5)/A23stdlife))</f>
        <v>0</v>
      </c>
      <c r="AN409" s="251">
        <f ca="1">IF(A23stdlife="n/a","n/a",IF(AN$3&gt;(A23stdlife+$E409),('PTRM input'!$L$407*(1+rvanilla06)^0.5)-SUM($L409:AM409),('PTRM input'!$L$407*(1+rvanilla06)^0.5)/A23stdlife))</f>
        <v>0</v>
      </c>
      <c r="AO409" s="251">
        <f ca="1">IF(A23stdlife="n/a","n/a",IF(AO$3&gt;(A23stdlife+$E409),('PTRM input'!$L$407*(1+rvanilla06)^0.5)-SUM($L409:AN409),('PTRM input'!$L$407*(1+rvanilla06)^0.5)/A23stdlife))</f>
        <v>0</v>
      </c>
      <c r="AP409" s="251">
        <f ca="1">IF(A23stdlife="n/a","n/a",IF(AP$3&gt;(A23stdlife+$E409),('PTRM input'!$L$407*(1+rvanilla06)^0.5)-SUM($L409:AO409),('PTRM input'!$L$407*(1+rvanilla06)^0.5)/A23stdlife))</f>
        <v>0</v>
      </c>
      <c r="AQ409" s="251">
        <f ca="1">IF(A23stdlife="n/a","n/a",IF(AQ$3&gt;(A23stdlife+$E409),('PTRM input'!$L$407*(1+rvanilla06)^0.5)-SUM($L409:AP409),('PTRM input'!$L$407*(1+rvanilla06)^0.5)/A23stdlife))</f>
        <v>0</v>
      </c>
      <c r="AR409" s="251">
        <f ca="1">IF(A23stdlife="n/a","n/a",IF(AR$3&gt;(A23stdlife+$E409),('PTRM input'!$L$407*(1+rvanilla06)^0.5)-SUM($L409:AQ409),('PTRM input'!$L$407*(1+rvanilla06)^0.5)/A23stdlife))</f>
        <v>0</v>
      </c>
      <c r="AS409" s="251">
        <f ca="1">IF(A23stdlife="n/a","n/a",IF(AS$3&gt;(A23stdlife+$E409),('PTRM input'!$L$407*(1+rvanilla06)^0.5)-SUM($L409:AR409),('PTRM input'!$L$407*(1+rvanilla06)^0.5)/A23stdlife))</f>
        <v>0</v>
      </c>
      <c r="AT409" s="251">
        <f ca="1">IF(A23stdlife="n/a","n/a",IF(AT$3&gt;(A23stdlife+$E409),('PTRM input'!$L$407*(1+rvanilla06)^0.5)-SUM($L409:AS409),('PTRM input'!$L$407*(1+rvanilla06)^0.5)/A23stdlife))</f>
        <v>0</v>
      </c>
      <c r="AU409" s="251">
        <f ca="1">IF(A23stdlife="n/a","n/a",IF(AU$3&gt;(A23stdlife+$E409),('PTRM input'!$L$407*(1+rvanilla06)^0.5)-SUM($L409:AT409),('PTRM input'!$L$407*(1+rvanilla06)^0.5)/A23stdlife))</f>
        <v>0</v>
      </c>
      <c r="AV409" s="251">
        <f ca="1">IF(A23stdlife="n/a","n/a",IF(AV$3&gt;(A23stdlife+$E409),('PTRM input'!$L$407*(1+rvanilla06)^0.5)-SUM($L409:AU409),('PTRM input'!$L$407*(1+rvanilla06)^0.5)/A23stdlife))</f>
        <v>0</v>
      </c>
      <c r="AW409" s="251">
        <f ca="1">IF(A23stdlife="n/a","n/a",IF(AW$3&gt;(A23stdlife+$E409),('PTRM input'!$L$407*(1+rvanilla06)^0.5)-SUM($L409:AV409),('PTRM input'!$L$407*(1+rvanilla06)^0.5)/A23stdlife))</f>
        <v>0</v>
      </c>
      <c r="AX409" s="251">
        <f ca="1">IF(A23stdlife="n/a","n/a",IF(AX$3&gt;(A23stdlife+$E409),('PTRM input'!$L$407*(1+rvanilla06)^0.5)-SUM($L409:AW409),('PTRM input'!$L$407*(1+rvanilla06)^0.5)/A23stdlife))</f>
        <v>0</v>
      </c>
      <c r="AY409" s="251">
        <f ca="1">IF(A23stdlife="n/a","n/a",IF(AY$3&gt;(A23stdlife+$E409),('PTRM input'!$L$407*(1+rvanilla06)^0.5)-SUM($L409:AX409),('PTRM input'!$L$407*(1+rvanilla06)^0.5)/A23stdlife))</f>
        <v>0</v>
      </c>
      <c r="AZ409" s="251">
        <f ca="1">IF(A23stdlife="n/a","n/a",IF(AZ$3&gt;(A23stdlife+$E409),('PTRM input'!$L$407*(1+rvanilla06)^0.5)-SUM($L409:AY409),('PTRM input'!$L$407*(1+rvanilla06)^0.5)/A23stdlife))</f>
        <v>0</v>
      </c>
      <c r="BA409" s="251">
        <f ca="1">IF(A23stdlife="n/a","n/a",IF(BA$3&gt;(A23stdlife+$E409),('PTRM input'!$L$407*(1+rvanilla06)^0.5)-SUM($L409:AZ409),('PTRM input'!$L$407*(1+rvanilla06)^0.5)/A23stdlife))</f>
        <v>0</v>
      </c>
      <c r="BB409" s="251">
        <f ca="1">IF(A23stdlife="n/a","n/a",IF(BB$3&gt;(A23stdlife+$E409),('PTRM input'!$L$407*(1+rvanilla06)^0.5)-SUM($L409:BA409),('PTRM input'!$L$407*(1+rvanilla06)^0.5)/A23stdlife))</f>
        <v>0</v>
      </c>
      <c r="BC409" s="251">
        <f ca="1">IF(A23stdlife="n/a","n/a",IF(BC$3&gt;(A23stdlife+$E409),('PTRM input'!$L$407*(1+rvanilla06)^0.5)-SUM($L409:BB409),('PTRM input'!$L$407*(1+rvanilla06)^0.5)/A23stdlife))</f>
        <v>0</v>
      </c>
      <c r="BD409" s="251">
        <f ca="1">IF(A23stdlife="n/a","n/a",IF(BD$3&gt;(A23stdlife+$E409),('PTRM input'!$L$407*(1+rvanilla06)^0.5)-SUM($L409:BC409),('PTRM input'!$L$407*(1+rvanilla06)^0.5)/A23stdlife))</f>
        <v>0</v>
      </c>
      <c r="BE409" s="251">
        <f ca="1">IF(A23stdlife="n/a","n/a",IF(BE$3&gt;(A23stdlife+$E409),('PTRM input'!$L$407*(1+rvanilla06)^0.5)-SUM($L409:BD409),('PTRM input'!$L$407*(1+rvanilla06)^0.5)/A23stdlife))</f>
        <v>0</v>
      </c>
      <c r="BF409" s="251">
        <f ca="1">IF(A23stdlife="n/a","n/a",IF(BF$3&gt;(A23stdlife+$E409),('PTRM input'!$L$407*(1+rvanilla06)^0.5)-SUM($L409:BE409),('PTRM input'!$L$407*(1+rvanilla06)^0.5)/A23stdlife))</f>
        <v>0</v>
      </c>
      <c r="BG409" s="251">
        <f ca="1">IF(A23stdlife="n/a","n/a",IF(BG$3&gt;(A23stdlife+$E409),('PTRM input'!$L$407*(1+rvanilla06)^0.5)-SUM($L409:BF409),('PTRM input'!$L$407*(1+rvanilla06)^0.5)/A23stdlife))</f>
        <v>0</v>
      </c>
      <c r="BH409" s="251">
        <f ca="1">IF(A23stdlife="n/a","n/a",IF(BH$3&gt;(A23stdlife+$E409),('PTRM input'!$L$407*(1+rvanilla06)^0.5)-SUM($L409:BG409),('PTRM input'!$L$407*(1+rvanilla06)^0.5)/A23stdlife))</f>
        <v>0</v>
      </c>
      <c r="BI409" s="251">
        <f ca="1">IF(A23stdlife="n/a","n/a",IF(BI$3&gt;(A23stdlife+$E409),('PTRM input'!$L$407*(1+rvanilla06)^0.5)-SUM($L409:BH409),('PTRM input'!$L$407*(1+rvanilla06)^0.5)/A23stdlife))</f>
        <v>0</v>
      </c>
      <c r="BJ409" s="116"/>
      <c r="BK409" s="116"/>
      <c r="BL409" s="116"/>
      <c r="BM409" s="116"/>
    </row>
    <row r="410" spans="1:65" hidden="1" outlineLevel="2">
      <c r="A410" s="116"/>
      <c r="B410" s="19"/>
      <c r="C410" s="18"/>
      <c r="D410" s="760"/>
      <c r="E410" s="86">
        <v>7</v>
      </c>
      <c r="F410" s="259"/>
      <c r="G410" s="434"/>
      <c r="H410" s="435"/>
      <c r="I410" s="435"/>
      <c r="J410" s="435"/>
      <c r="K410" s="435"/>
      <c r="L410" s="435"/>
      <c r="M410" s="619"/>
      <c r="N410" s="433">
        <f ca="1">IF(A23stdlife="n/a","n/a",IF(N$3&gt;(A23stdlife+$E410),('PTRM input'!$M$407*(1+rvanilla07)^0.5)-SUM($M410:M410),('PTRM input'!$M$407*(1+rvanilla07)^0.5)/A23stdlife))</f>
        <v>0</v>
      </c>
      <c r="O410" s="433">
        <f ca="1">IF(A23stdlife="n/a","n/a",IF(O$3&gt;(A23stdlife+$E410),('PTRM input'!$M$407*(1+rvanilla07)^0.5)-SUM($M410:N410),('PTRM input'!$M$407*(1+rvanilla07)^0.5)/A23stdlife))</f>
        <v>0</v>
      </c>
      <c r="P410" s="433">
        <f ca="1">IF(A23stdlife="n/a","n/a",IF(P$3&gt;(A23stdlife+$E410),('PTRM input'!$M$407*(1+rvanilla07)^0.5)-SUM($M410:O410),('PTRM input'!$M$407*(1+rvanilla07)^0.5)/A23stdlife))</f>
        <v>0</v>
      </c>
      <c r="Q410" s="433">
        <f ca="1">IF(A23stdlife="n/a","n/a",IF(Q$3&gt;(A23stdlife+$E410),('PTRM input'!$M$407*(1+rvanilla07)^0.5)-SUM($M410:P410),('PTRM input'!$M$407*(1+rvanilla07)^0.5)/A23stdlife))</f>
        <v>0</v>
      </c>
      <c r="R410" s="251">
        <f ca="1">IF(A23stdlife="n/a","n/a",IF(R$3&gt;(A23stdlife+$E410),('PTRM input'!$M$407*(1+rvanilla07)^0.5)-SUM($M410:Q410),('PTRM input'!$M$407*(1+rvanilla07)^0.5)/A23stdlife))</f>
        <v>0</v>
      </c>
      <c r="S410" s="251">
        <f ca="1">IF(A23stdlife="n/a","n/a",IF(S$3&gt;(A23stdlife+$E410),('PTRM input'!$M$407*(1+rvanilla07)^0.5)-SUM($M410:R410),('PTRM input'!$M$407*(1+rvanilla07)^0.5)/A23stdlife))</f>
        <v>0</v>
      </c>
      <c r="T410" s="251">
        <f ca="1">IF(A23stdlife="n/a","n/a",IF(T$3&gt;(A23stdlife+$E410),('PTRM input'!$M$407*(1+rvanilla07)^0.5)-SUM($M410:S410),('PTRM input'!$M$407*(1+rvanilla07)^0.5)/A23stdlife))</f>
        <v>0</v>
      </c>
      <c r="U410" s="251">
        <f ca="1">IF(A23stdlife="n/a","n/a",IF(U$3&gt;(A23stdlife+$E410),('PTRM input'!$M$407*(1+rvanilla07)^0.5)-SUM($M410:T410),('PTRM input'!$M$407*(1+rvanilla07)^0.5)/A23stdlife))</f>
        <v>0</v>
      </c>
      <c r="V410" s="251">
        <f ca="1">IF(A23stdlife="n/a","n/a",IF(V$3&gt;(A23stdlife+$E410),('PTRM input'!$M$407*(1+rvanilla07)^0.5)-SUM($M410:U410),('PTRM input'!$M$407*(1+rvanilla07)^0.5)/A23stdlife))</f>
        <v>0</v>
      </c>
      <c r="W410" s="251">
        <f ca="1">IF(A23stdlife="n/a","n/a",IF(W$3&gt;(A23stdlife+$E410),('PTRM input'!$M$407*(1+rvanilla07)^0.5)-SUM($M410:V410),('PTRM input'!$M$407*(1+rvanilla07)^0.5)/A23stdlife))</f>
        <v>0</v>
      </c>
      <c r="X410" s="251">
        <f ca="1">IF(A23stdlife="n/a","n/a",IF(X$3&gt;(A23stdlife+$E410),('PTRM input'!$M$407*(1+rvanilla07)^0.5)-SUM($M410:W410),('PTRM input'!$M$407*(1+rvanilla07)^0.5)/A23stdlife))</f>
        <v>0</v>
      </c>
      <c r="Y410" s="251">
        <f ca="1">IF(A23stdlife="n/a","n/a",IF(Y$3&gt;(A23stdlife+$E410),('PTRM input'!$M$407*(1+rvanilla07)^0.5)-SUM($M410:X410),('PTRM input'!$M$407*(1+rvanilla07)^0.5)/A23stdlife))</f>
        <v>0</v>
      </c>
      <c r="Z410" s="251">
        <f ca="1">IF(A23stdlife="n/a","n/a",IF(Z$3&gt;(A23stdlife+$E410),('PTRM input'!$M$407*(1+rvanilla07)^0.5)-SUM($M410:Y410),('PTRM input'!$M$407*(1+rvanilla07)^0.5)/A23stdlife))</f>
        <v>0</v>
      </c>
      <c r="AA410" s="251">
        <f ca="1">IF(A23stdlife="n/a","n/a",IF(AA$3&gt;(A23stdlife+$E410),('PTRM input'!$M$407*(1+rvanilla07)^0.5)-SUM($M410:Z410),('PTRM input'!$M$407*(1+rvanilla07)^0.5)/A23stdlife))</f>
        <v>0</v>
      </c>
      <c r="AB410" s="251">
        <f ca="1">IF(A23stdlife="n/a","n/a",IF(AB$3&gt;(A23stdlife+$E410),('PTRM input'!$M$407*(1+rvanilla07)^0.5)-SUM($M410:AA410),('PTRM input'!$M$407*(1+rvanilla07)^0.5)/A23stdlife))</f>
        <v>0</v>
      </c>
      <c r="AC410" s="251">
        <f ca="1">IF(A23stdlife="n/a","n/a",IF(AC$3&gt;(A23stdlife+$E410),('PTRM input'!$M$407*(1+rvanilla07)^0.5)-SUM($M410:AB410),('PTRM input'!$M$407*(1+rvanilla07)^0.5)/A23stdlife))</f>
        <v>0</v>
      </c>
      <c r="AD410" s="251">
        <f ca="1">IF(A23stdlife="n/a","n/a",IF(AD$3&gt;(A23stdlife+$E410),('PTRM input'!$M$407*(1+rvanilla07)^0.5)-SUM($M410:AC410),('PTRM input'!$M$407*(1+rvanilla07)^0.5)/A23stdlife))</f>
        <v>0</v>
      </c>
      <c r="AE410" s="251">
        <f ca="1">IF(A23stdlife="n/a","n/a",IF(AE$3&gt;(A23stdlife+$E410),('PTRM input'!$M$407*(1+rvanilla07)^0.5)-SUM($M410:AD410),('PTRM input'!$M$407*(1+rvanilla07)^0.5)/A23stdlife))</f>
        <v>0</v>
      </c>
      <c r="AF410" s="251">
        <f ca="1">IF(A23stdlife="n/a","n/a",IF(AF$3&gt;(A23stdlife+$E410),('PTRM input'!$M$407*(1+rvanilla07)^0.5)-SUM($M410:AE410),('PTRM input'!$M$407*(1+rvanilla07)^0.5)/A23stdlife))</f>
        <v>0</v>
      </c>
      <c r="AG410" s="251">
        <f ca="1">IF(A23stdlife="n/a","n/a",IF(AG$3&gt;(A23stdlife+$E410),('PTRM input'!$M$407*(1+rvanilla07)^0.5)-SUM($M410:AF410),('PTRM input'!$M$407*(1+rvanilla07)^0.5)/A23stdlife))</f>
        <v>0</v>
      </c>
      <c r="AH410" s="251">
        <f ca="1">IF(A23stdlife="n/a","n/a",IF(AH$3&gt;(A23stdlife+$E410),('PTRM input'!$M$407*(1+rvanilla07)^0.5)-SUM($M410:AG410),('PTRM input'!$M$407*(1+rvanilla07)^0.5)/A23stdlife))</f>
        <v>0</v>
      </c>
      <c r="AI410" s="251">
        <f ca="1">IF(A23stdlife="n/a","n/a",IF(AI$3&gt;(A23stdlife+$E410),('PTRM input'!$M$407*(1+rvanilla07)^0.5)-SUM($M410:AH410),('PTRM input'!$M$407*(1+rvanilla07)^0.5)/A23stdlife))</f>
        <v>0</v>
      </c>
      <c r="AJ410" s="251">
        <f ca="1">IF(A23stdlife="n/a","n/a",IF(AJ$3&gt;(A23stdlife+$E410),('PTRM input'!$M$407*(1+rvanilla07)^0.5)-SUM($M410:AI410),('PTRM input'!$M$407*(1+rvanilla07)^0.5)/A23stdlife))</f>
        <v>0</v>
      </c>
      <c r="AK410" s="251">
        <f ca="1">IF(A23stdlife="n/a","n/a",IF(AK$3&gt;(A23stdlife+$E410),('PTRM input'!$M$407*(1+rvanilla07)^0.5)-SUM($M410:AJ410),('PTRM input'!$M$407*(1+rvanilla07)^0.5)/A23stdlife))</f>
        <v>0</v>
      </c>
      <c r="AL410" s="251">
        <f ca="1">IF(A23stdlife="n/a","n/a",IF(AL$3&gt;(A23stdlife+$E410),('PTRM input'!$M$407*(1+rvanilla07)^0.5)-SUM($M410:AK410),('PTRM input'!$M$407*(1+rvanilla07)^0.5)/A23stdlife))</f>
        <v>0</v>
      </c>
      <c r="AM410" s="251">
        <f ca="1">IF(A23stdlife="n/a","n/a",IF(AM$3&gt;(A23stdlife+$E410),('PTRM input'!$M$407*(1+rvanilla07)^0.5)-SUM($M410:AL410),('PTRM input'!$M$407*(1+rvanilla07)^0.5)/A23stdlife))</f>
        <v>0</v>
      </c>
      <c r="AN410" s="251">
        <f ca="1">IF(A23stdlife="n/a","n/a",IF(AN$3&gt;(A23stdlife+$E410),('PTRM input'!$M$407*(1+rvanilla07)^0.5)-SUM($M410:AM410),('PTRM input'!$M$407*(1+rvanilla07)^0.5)/A23stdlife))</f>
        <v>0</v>
      </c>
      <c r="AO410" s="251">
        <f ca="1">IF(A23stdlife="n/a","n/a",IF(AO$3&gt;(A23stdlife+$E410),('PTRM input'!$M$407*(1+rvanilla07)^0.5)-SUM($M410:AN410),('PTRM input'!$M$407*(1+rvanilla07)^0.5)/A23stdlife))</f>
        <v>0</v>
      </c>
      <c r="AP410" s="251">
        <f ca="1">IF(A23stdlife="n/a","n/a",IF(AP$3&gt;(A23stdlife+$E410),('PTRM input'!$M$407*(1+rvanilla07)^0.5)-SUM($M410:AO410),('PTRM input'!$M$407*(1+rvanilla07)^0.5)/A23stdlife))</f>
        <v>0</v>
      </c>
      <c r="AQ410" s="251">
        <f ca="1">IF(A23stdlife="n/a","n/a",IF(AQ$3&gt;(A23stdlife+$E410),('PTRM input'!$M$407*(1+rvanilla07)^0.5)-SUM($M410:AP410),('PTRM input'!$M$407*(1+rvanilla07)^0.5)/A23stdlife))</f>
        <v>0</v>
      </c>
      <c r="AR410" s="251">
        <f ca="1">IF(A23stdlife="n/a","n/a",IF(AR$3&gt;(A23stdlife+$E410),('PTRM input'!$M$407*(1+rvanilla07)^0.5)-SUM($M410:AQ410),('PTRM input'!$M$407*(1+rvanilla07)^0.5)/A23stdlife))</f>
        <v>0</v>
      </c>
      <c r="AS410" s="251">
        <f ca="1">IF(A23stdlife="n/a","n/a",IF(AS$3&gt;(A23stdlife+$E410),('PTRM input'!$M$407*(1+rvanilla07)^0.5)-SUM($M410:AR410),('PTRM input'!$M$407*(1+rvanilla07)^0.5)/A23stdlife))</f>
        <v>0</v>
      </c>
      <c r="AT410" s="251">
        <f ca="1">IF(A23stdlife="n/a","n/a",IF(AT$3&gt;(A23stdlife+$E410),('PTRM input'!$M$407*(1+rvanilla07)^0.5)-SUM($M410:AS410),('PTRM input'!$M$407*(1+rvanilla07)^0.5)/A23stdlife))</f>
        <v>0</v>
      </c>
      <c r="AU410" s="251">
        <f ca="1">IF(A23stdlife="n/a","n/a",IF(AU$3&gt;(A23stdlife+$E410),('PTRM input'!$M$407*(1+rvanilla07)^0.5)-SUM($M410:AT410),('PTRM input'!$M$407*(1+rvanilla07)^0.5)/A23stdlife))</f>
        <v>0</v>
      </c>
      <c r="AV410" s="251">
        <f ca="1">IF(A23stdlife="n/a","n/a",IF(AV$3&gt;(A23stdlife+$E410),('PTRM input'!$M$407*(1+rvanilla07)^0.5)-SUM($M410:AU410),('PTRM input'!$M$407*(1+rvanilla07)^0.5)/A23stdlife))</f>
        <v>0</v>
      </c>
      <c r="AW410" s="251">
        <f ca="1">IF(A23stdlife="n/a","n/a",IF(AW$3&gt;(A23stdlife+$E410),('PTRM input'!$M$407*(1+rvanilla07)^0.5)-SUM($M410:AV410),('PTRM input'!$M$407*(1+rvanilla07)^0.5)/A23stdlife))</f>
        <v>0</v>
      </c>
      <c r="AX410" s="251">
        <f ca="1">IF(A23stdlife="n/a","n/a",IF(AX$3&gt;(A23stdlife+$E410),('PTRM input'!$M$407*(1+rvanilla07)^0.5)-SUM($M410:AW410),('PTRM input'!$M$407*(1+rvanilla07)^0.5)/A23stdlife))</f>
        <v>0</v>
      </c>
      <c r="AY410" s="251">
        <f ca="1">IF(A23stdlife="n/a","n/a",IF(AY$3&gt;(A23stdlife+$E410),('PTRM input'!$M$407*(1+rvanilla07)^0.5)-SUM($M410:AX410),('PTRM input'!$M$407*(1+rvanilla07)^0.5)/A23stdlife))</f>
        <v>0</v>
      </c>
      <c r="AZ410" s="251">
        <f ca="1">IF(A23stdlife="n/a","n/a",IF(AZ$3&gt;(A23stdlife+$E410),('PTRM input'!$M$407*(1+rvanilla07)^0.5)-SUM($M410:AY410),('PTRM input'!$M$407*(1+rvanilla07)^0.5)/A23stdlife))</f>
        <v>0</v>
      </c>
      <c r="BA410" s="251">
        <f ca="1">IF(A23stdlife="n/a","n/a",IF(BA$3&gt;(A23stdlife+$E410),('PTRM input'!$M$407*(1+rvanilla07)^0.5)-SUM($M410:AZ410),('PTRM input'!$M$407*(1+rvanilla07)^0.5)/A23stdlife))</f>
        <v>0</v>
      </c>
      <c r="BB410" s="251">
        <f ca="1">IF(A23stdlife="n/a","n/a",IF(BB$3&gt;(A23stdlife+$E410),('PTRM input'!$M$407*(1+rvanilla07)^0.5)-SUM($M410:BA410),('PTRM input'!$M$407*(1+rvanilla07)^0.5)/A23stdlife))</f>
        <v>0</v>
      </c>
      <c r="BC410" s="251">
        <f ca="1">IF(A23stdlife="n/a","n/a",IF(BC$3&gt;(A23stdlife+$E410),('PTRM input'!$M$407*(1+rvanilla07)^0.5)-SUM($M410:BB410),('PTRM input'!$M$407*(1+rvanilla07)^0.5)/A23stdlife))</f>
        <v>0</v>
      </c>
      <c r="BD410" s="251">
        <f ca="1">IF(A23stdlife="n/a","n/a",IF(BD$3&gt;(A23stdlife+$E410),('PTRM input'!$M$407*(1+rvanilla07)^0.5)-SUM($M410:BC410),('PTRM input'!$M$407*(1+rvanilla07)^0.5)/A23stdlife))</f>
        <v>0</v>
      </c>
      <c r="BE410" s="251">
        <f ca="1">IF(A23stdlife="n/a","n/a",IF(BE$3&gt;(A23stdlife+$E410),('PTRM input'!$M$407*(1+rvanilla07)^0.5)-SUM($M410:BD410),('PTRM input'!$M$407*(1+rvanilla07)^0.5)/A23stdlife))</f>
        <v>0</v>
      </c>
      <c r="BF410" s="251">
        <f ca="1">IF(A23stdlife="n/a","n/a",IF(BF$3&gt;(A23stdlife+$E410),('PTRM input'!$M$407*(1+rvanilla07)^0.5)-SUM($M410:BE410),('PTRM input'!$M$407*(1+rvanilla07)^0.5)/A23stdlife))</f>
        <v>0</v>
      </c>
      <c r="BG410" s="251">
        <f ca="1">IF(A23stdlife="n/a","n/a",IF(BG$3&gt;(A23stdlife+$E410),('PTRM input'!$M$407*(1+rvanilla07)^0.5)-SUM($M410:BF410),('PTRM input'!$M$407*(1+rvanilla07)^0.5)/A23stdlife))</f>
        <v>0</v>
      </c>
      <c r="BH410" s="251">
        <f ca="1">IF(A23stdlife="n/a","n/a",IF(BH$3&gt;(A23stdlife+$E410),('PTRM input'!$M$407*(1+rvanilla07)^0.5)-SUM($M410:BG410),('PTRM input'!$M$407*(1+rvanilla07)^0.5)/A23stdlife))</f>
        <v>0</v>
      </c>
      <c r="BI410" s="251">
        <f ca="1">IF(A23stdlife="n/a","n/a",IF(BI$3&gt;(A23stdlife+$E410),('PTRM input'!$M$407*(1+rvanilla07)^0.5)-SUM($M410:BH410),('PTRM input'!$M$407*(1+rvanilla07)^0.5)/A23stdlife))</f>
        <v>0</v>
      </c>
      <c r="BJ410" s="116"/>
      <c r="BK410" s="116"/>
      <c r="BL410" s="116"/>
      <c r="BM410" s="116"/>
    </row>
    <row r="411" spans="1:65" hidden="1" outlineLevel="2">
      <c r="A411" s="116"/>
      <c r="B411" s="19"/>
      <c r="C411" s="18"/>
      <c r="D411" s="760"/>
      <c r="E411" s="86">
        <v>8</v>
      </c>
      <c r="F411" s="259"/>
      <c r="G411" s="434"/>
      <c r="H411" s="435"/>
      <c r="I411" s="435"/>
      <c r="J411" s="435"/>
      <c r="K411" s="435"/>
      <c r="L411" s="435"/>
      <c r="M411" s="435"/>
      <c r="N411" s="619"/>
      <c r="O411" s="433">
        <f ca="1">IF(A23stdlife="n/a","n/a",IF(O$3&gt;(A23stdlife+$E411),('PTRM input'!$N$407*(1+rvanilla08)^0.5)-SUM($N411:N411),('PTRM input'!$N$407*(1+rvanilla08)^0.5)/A23stdlife))</f>
        <v>0</v>
      </c>
      <c r="P411" s="433">
        <f ca="1">IF(A23stdlife="n/a","n/a",IF(P$3&gt;(A23stdlife+$E411),('PTRM input'!$N$407*(1+rvanilla08)^0.5)-SUM($N411:O411),('PTRM input'!$N$407*(1+rvanilla08)^0.5)/A23stdlife))</f>
        <v>0</v>
      </c>
      <c r="Q411" s="433">
        <f ca="1">IF(A23stdlife="n/a","n/a",IF(Q$3&gt;(A23stdlife+$E411),('PTRM input'!$N$407*(1+rvanilla08)^0.5)-SUM($N411:P411),('PTRM input'!$N$407*(1+rvanilla08)^0.5)/A23stdlife))</f>
        <v>0</v>
      </c>
      <c r="R411" s="251">
        <f ca="1">IF(A23stdlife="n/a","n/a",IF(R$3&gt;(A23stdlife+$E411),('PTRM input'!$N$407*(1+rvanilla08)^0.5)-SUM($N411:Q411),('PTRM input'!$N$407*(1+rvanilla08)^0.5)/A23stdlife))</f>
        <v>0</v>
      </c>
      <c r="S411" s="251">
        <f ca="1">IF(A23stdlife="n/a","n/a",IF(S$3&gt;(A23stdlife+$E411),('PTRM input'!$N$407*(1+rvanilla08)^0.5)-SUM($N411:R411),('PTRM input'!$N$407*(1+rvanilla08)^0.5)/A23stdlife))</f>
        <v>0</v>
      </c>
      <c r="T411" s="251">
        <f ca="1">IF(A23stdlife="n/a","n/a",IF(T$3&gt;(A23stdlife+$E411),('PTRM input'!$N$407*(1+rvanilla08)^0.5)-SUM($N411:S411),('PTRM input'!$N$407*(1+rvanilla08)^0.5)/A23stdlife))</f>
        <v>0</v>
      </c>
      <c r="U411" s="251">
        <f ca="1">IF(A23stdlife="n/a","n/a",IF(U$3&gt;(A23stdlife+$E411),('PTRM input'!$N$407*(1+rvanilla08)^0.5)-SUM($N411:T411),('PTRM input'!$N$407*(1+rvanilla08)^0.5)/A23stdlife))</f>
        <v>0</v>
      </c>
      <c r="V411" s="251">
        <f ca="1">IF(A23stdlife="n/a","n/a",IF(V$3&gt;(A23stdlife+$E411),('PTRM input'!$N$407*(1+rvanilla08)^0.5)-SUM($N411:U411),('PTRM input'!$N$407*(1+rvanilla08)^0.5)/A23stdlife))</f>
        <v>0</v>
      </c>
      <c r="W411" s="251">
        <f ca="1">IF(A23stdlife="n/a","n/a",IF(W$3&gt;(A23stdlife+$E411),('PTRM input'!$N$407*(1+rvanilla08)^0.5)-SUM($N411:V411),('PTRM input'!$N$407*(1+rvanilla08)^0.5)/A23stdlife))</f>
        <v>0</v>
      </c>
      <c r="X411" s="251">
        <f ca="1">IF(A23stdlife="n/a","n/a",IF(X$3&gt;(A23stdlife+$E411),('PTRM input'!$N$407*(1+rvanilla08)^0.5)-SUM($N411:W411),('PTRM input'!$N$407*(1+rvanilla08)^0.5)/A23stdlife))</f>
        <v>0</v>
      </c>
      <c r="Y411" s="251">
        <f ca="1">IF(A23stdlife="n/a","n/a",IF(Y$3&gt;(A23stdlife+$E411),('PTRM input'!$N$407*(1+rvanilla08)^0.5)-SUM($N411:X411),('PTRM input'!$N$407*(1+rvanilla08)^0.5)/A23stdlife))</f>
        <v>0</v>
      </c>
      <c r="Z411" s="251">
        <f ca="1">IF(A23stdlife="n/a","n/a",IF(Z$3&gt;(A23stdlife+$E411),('PTRM input'!$N$407*(1+rvanilla08)^0.5)-SUM($N411:Y411),('PTRM input'!$N$407*(1+rvanilla08)^0.5)/A23stdlife))</f>
        <v>0</v>
      </c>
      <c r="AA411" s="251">
        <f ca="1">IF(A23stdlife="n/a","n/a",IF(AA$3&gt;(A23stdlife+$E411),('PTRM input'!$N$407*(1+rvanilla08)^0.5)-SUM($N411:Z411),('PTRM input'!$N$407*(1+rvanilla08)^0.5)/A23stdlife))</f>
        <v>0</v>
      </c>
      <c r="AB411" s="251">
        <f ca="1">IF(A23stdlife="n/a","n/a",IF(AB$3&gt;(A23stdlife+$E411),('PTRM input'!$N$407*(1+rvanilla08)^0.5)-SUM($N411:AA411),('PTRM input'!$N$407*(1+rvanilla08)^0.5)/A23stdlife))</f>
        <v>0</v>
      </c>
      <c r="AC411" s="251">
        <f ca="1">IF(A23stdlife="n/a","n/a",IF(AC$3&gt;(A23stdlife+$E411),('PTRM input'!$N$407*(1+rvanilla08)^0.5)-SUM($N411:AB411),('PTRM input'!$N$407*(1+rvanilla08)^0.5)/A23stdlife))</f>
        <v>0</v>
      </c>
      <c r="AD411" s="251">
        <f ca="1">IF(A23stdlife="n/a","n/a",IF(AD$3&gt;(A23stdlife+$E411),('PTRM input'!$N$407*(1+rvanilla08)^0.5)-SUM($N411:AC411),('PTRM input'!$N$407*(1+rvanilla08)^0.5)/A23stdlife))</f>
        <v>0</v>
      </c>
      <c r="AE411" s="251">
        <f ca="1">IF(A23stdlife="n/a","n/a",IF(AE$3&gt;(A23stdlife+$E411),('PTRM input'!$N$407*(1+rvanilla08)^0.5)-SUM($N411:AD411),('PTRM input'!$N$407*(1+rvanilla08)^0.5)/A23stdlife))</f>
        <v>0</v>
      </c>
      <c r="AF411" s="251">
        <f ca="1">IF(A23stdlife="n/a","n/a",IF(AF$3&gt;(A23stdlife+$E411),('PTRM input'!$N$407*(1+rvanilla08)^0.5)-SUM($N411:AE411),('PTRM input'!$N$407*(1+rvanilla08)^0.5)/A23stdlife))</f>
        <v>0</v>
      </c>
      <c r="AG411" s="251">
        <f ca="1">IF(A23stdlife="n/a","n/a",IF(AG$3&gt;(A23stdlife+$E411),('PTRM input'!$N$407*(1+rvanilla08)^0.5)-SUM($N411:AF411),('PTRM input'!$N$407*(1+rvanilla08)^0.5)/A23stdlife))</f>
        <v>0</v>
      </c>
      <c r="AH411" s="251">
        <f ca="1">IF(A23stdlife="n/a","n/a",IF(AH$3&gt;(A23stdlife+$E411),('PTRM input'!$N$407*(1+rvanilla08)^0.5)-SUM($N411:AG411),('PTRM input'!$N$407*(1+rvanilla08)^0.5)/A23stdlife))</f>
        <v>0</v>
      </c>
      <c r="AI411" s="251">
        <f ca="1">IF(A23stdlife="n/a","n/a",IF(AI$3&gt;(A23stdlife+$E411),('PTRM input'!$N$407*(1+rvanilla08)^0.5)-SUM($N411:AH411),('PTRM input'!$N$407*(1+rvanilla08)^0.5)/A23stdlife))</f>
        <v>0</v>
      </c>
      <c r="AJ411" s="251">
        <f ca="1">IF(A23stdlife="n/a","n/a",IF(AJ$3&gt;(A23stdlife+$E411),('PTRM input'!$N$407*(1+rvanilla08)^0.5)-SUM($N411:AI411),('PTRM input'!$N$407*(1+rvanilla08)^0.5)/A23stdlife))</f>
        <v>0</v>
      </c>
      <c r="AK411" s="251">
        <f ca="1">IF(A23stdlife="n/a","n/a",IF(AK$3&gt;(A23stdlife+$E411),('PTRM input'!$N$407*(1+rvanilla08)^0.5)-SUM($N411:AJ411),('PTRM input'!$N$407*(1+rvanilla08)^0.5)/A23stdlife))</f>
        <v>0</v>
      </c>
      <c r="AL411" s="251">
        <f ca="1">IF(A23stdlife="n/a","n/a",IF(AL$3&gt;(A23stdlife+$E411),('PTRM input'!$N$407*(1+rvanilla08)^0.5)-SUM($N411:AK411),('PTRM input'!$N$407*(1+rvanilla08)^0.5)/A23stdlife))</f>
        <v>0</v>
      </c>
      <c r="AM411" s="251">
        <f ca="1">IF(A23stdlife="n/a","n/a",IF(AM$3&gt;(A23stdlife+$E411),('PTRM input'!$N$407*(1+rvanilla08)^0.5)-SUM($N411:AL411),('PTRM input'!$N$407*(1+rvanilla08)^0.5)/A23stdlife))</f>
        <v>0</v>
      </c>
      <c r="AN411" s="251">
        <f ca="1">IF(A23stdlife="n/a","n/a",IF(AN$3&gt;(A23stdlife+$E411),('PTRM input'!$N$407*(1+rvanilla08)^0.5)-SUM($N411:AM411),('PTRM input'!$N$407*(1+rvanilla08)^0.5)/A23stdlife))</f>
        <v>0</v>
      </c>
      <c r="AO411" s="251">
        <f ca="1">IF(A23stdlife="n/a","n/a",IF(AO$3&gt;(A23stdlife+$E411),('PTRM input'!$N$407*(1+rvanilla08)^0.5)-SUM($N411:AN411),('PTRM input'!$N$407*(1+rvanilla08)^0.5)/A23stdlife))</f>
        <v>0</v>
      </c>
      <c r="AP411" s="251">
        <f ca="1">IF(A23stdlife="n/a","n/a",IF(AP$3&gt;(A23stdlife+$E411),('PTRM input'!$N$407*(1+rvanilla08)^0.5)-SUM($N411:AO411),('PTRM input'!$N$407*(1+rvanilla08)^0.5)/A23stdlife))</f>
        <v>0</v>
      </c>
      <c r="AQ411" s="251">
        <f ca="1">IF(A23stdlife="n/a","n/a",IF(AQ$3&gt;(A23stdlife+$E411),('PTRM input'!$N$407*(1+rvanilla08)^0.5)-SUM($N411:AP411),('PTRM input'!$N$407*(1+rvanilla08)^0.5)/A23stdlife))</f>
        <v>0</v>
      </c>
      <c r="AR411" s="251">
        <f ca="1">IF(A23stdlife="n/a","n/a",IF(AR$3&gt;(A23stdlife+$E411),('PTRM input'!$N$407*(1+rvanilla08)^0.5)-SUM($N411:AQ411),('PTRM input'!$N$407*(1+rvanilla08)^0.5)/A23stdlife))</f>
        <v>0</v>
      </c>
      <c r="AS411" s="251">
        <f ca="1">IF(A23stdlife="n/a","n/a",IF(AS$3&gt;(A23stdlife+$E411),('PTRM input'!$N$407*(1+rvanilla08)^0.5)-SUM($N411:AR411),('PTRM input'!$N$407*(1+rvanilla08)^0.5)/A23stdlife))</f>
        <v>0</v>
      </c>
      <c r="AT411" s="251">
        <f ca="1">IF(A23stdlife="n/a","n/a",IF(AT$3&gt;(A23stdlife+$E411),('PTRM input'!$N$407*(1+rvanilla08)^0.5)-SUM($N411:AS411),('PTRM input'!$N$407*(1+rvanilla08)^0.5)/A23stdlife))</f>
        <v>0</v>
      </c>
      <c r="AU411" s="251">
        <f ca="1">IF(A23stdlife="n/a","n/a",IF(AU$3&gt;(A23stdlife+$E411),('PTRM input'!$N$407*(1+rvanilla08)^0.5)-SUM($N411:AT411),('PTRM input'!$N$407*(1+rvanilla08)^0.5)/A23stdlife))</f>
        <v>0</v>
      </c>
      <c r="AV411" s="251">
        <f ca="1">IF(A23stdlife="n/a","n/a",IF(AV$3&gt;(A23stdlife+$E411),('PTRM input'!$N$407*(1+rvanilla08)^0.5)-SUM($N411:AU411),('PTRM input'!$N$407*(1+rvanilla08)^0.5)/A23stdlife))</f>
        <v>0</v>
      </c>
      <c r="AW411" s="251">
        <f ca="1">IF(A23stdlife="n/a","n/a",IF(AW$3&gt;(A23stdlife+$E411),('PTRM input'!$N$407*(1+rvanilla08)^0.5)-SUM($N411:AV411),('PTRM input'!$N$407*(1+rvanilla08)^0.5)/A23stdlife))</f>
        <v>0</v>
      </c>
      <c r="AX411" s="251">
        <f ca="1">IF(A23stdlife="n/a","n/a",IF(AX$3&gt;(A23stdlife+$E411),('PTRM input'!$N$407*(1+rvanilla08)^0.5)-SUM($N411:AW411),('PTRM input'!$N$407*(1+rvanilla08)^0.5)/A23stdlife))</f>
        <v>0</v>
      </c>
      <c r="AY411" s="251">
        <f ca="1">IF(A23stdlife="n/a","n/a",IF(AY$3&gt;(A23stdlife+$E411),('PTRM input'!$N$407*(1+rvanilla08)^0.5)-SUM($N411:AX411),('PTRM input'!$N$407*(1+rvanilla08)^0.5)/A23stdlife))</f>
        <v>0</v>
      </c>
      <c r="AZ411" s="251">
        <f ca="1">IF(A23stdlife="n/a","n/a",IF(AZ$3&gt;(A23stdlife+$E411),('PTRM input'!$N$407*(1+rvanilla08)^0.5)-SUM($N411:AY411),('PTRM input'!$N$407*(1+rvanilla08)^0.5)/A23stdlife))</f>
        <v>0</v>
      </c>
      <c r="BA411" s="251">
        <f ca="1">IF(A23stdlife="n/a","n/a",IF(BA$3&gt;(A23stdlife+$E411),('PTRM input'!$N$407*(1+rvanilla08)^0.5)-SUM($N411:AZ411),('PTRM input'!$N$407*(1+rvanilla08)^0.5)/A23stdlife))</f>
        <v>0</v>
      </c>
      <c r="BB411" s="251">
        <f ca="1">IF(A23stdlife="n/a","n/a",IF(BB$3&gt;(A23stdlife+$E411),('PTRM input'!$N$407*(1+rvanilla08)^0.5)-SUM($N411:BA411),('PTRM input'!$N$407*(1+rvanilla08)^0.5)/A23stdlife))</f>
        <v>0</v>
      </c>
      <c r="BC411" s="251">
        <f ca="1">IF(A23stdlife="n/a","n/a",IF(BC$3&gt;(A23stdlife+$E411),('PTRM input'!$N$407*(1+rvanilla08)^0.5)-SUM($N411:BB411),('PTRM input'!$N$407*(1+rvanilla08)^0.5)/A23stdlife))</f>
        <v>0</v>
      </c>
      <c r="BD411" s="251">
        <f ca="1">IF(A23stdlife="n/a","n/a",IF(BD$3&gt;(A23stdlife+$E411),('PTRM input'!$N$407*(1+rvanilla08)^0.5)-SUM($N411:BC411),('PTRM input'!$N$407*(1+rvanilla08)^0.5)/A23stdlife))</f>
        <v>0</v>
      </c>
      <c r="BE411" s="251">
        <f ca="1">IF(A23stdlife="n/a","n/a",IF(BE$3&gt;(A23stdlife+$E411),('PTRM input'!$N$407*(1+rvanilla08)^0.5)-SUM($N411:BD411),('PTRM input'!$N$407*(1+rvanilla08)^0.5)/A23stdlife))</f>
        <v>0</v>
      </c>
      <c r="BF411" s="251">
        <f ca="1">IF(A23stdlife="n/a","n/a",IF(BF$3&gt;(A23stdlife+$E411),('PTRM input'!$N$407*(1+rvanilla08)^0.5)-SUM($N411:BE411),('PTRM input'!$N$407*(1+rvanilla08)^0.5)/A23stdlife))</f>
        <v>0</v>
      </c>
      <c r="BG411" s="251">
        <f ca="1">IF(A23stdlife="n/a","n/a",IF(BG$3&gt;(A23stdlife+$E411),('PTRM input'!$N$407*(1+rvanilla08)^0.5)-SUM($N411:BF411),('PTRM input'!$N$407*(1+rvanilla08)^0.5)/A23stdlife))</f>
        <v>0</v>
      </c>
      <c r="BH411" s="251">
        <f ca="1">IF(A23stdlife="n/a","n/a",IF(BH$3&gt;(A23stdlife+$E411),('PTRM input'!$N$407*(1+rvanilla08)^0.5)-SUM($N411:BG411),('PTRM input'!$N$407*(1+rvanilla08)^0.5)/A23stdlife))</f>
        <v>0</v>
      </c>
      <c r="BI411" s="251">
        <f ca="1">IF(A23stdlife="n/a","n/a",IF(BI$3&gt;(A23stdlife+$E411),('PTRM input'!$N$407*(1+rvanilla08)^0.5)-SUM($N411:BH411),('PTRM input'!$N$407*(1+rvanilla08)^0.5)/A23stdlife))</f>
        <v>0</v>
      </c>
      <c r="BJ411" s="116"/>
      <c r="BK411" s="116"/>
      <c r="BL411" s="116"/>
      <c r="BM411" s="116"/>
    </row>
    <row r="412" spans="1:65" hidden="1" outlineLevel="2">
      <c r="A412" s="116"/>
      <c r="B412" s="19"/>
      <c r="C412" s="18"/>
      <c r="D412" s="760"/>
      <c r="E412" s="86">
        <v>9</v>
      </c>
      <c r="F412" s="259"/>
      <c r="G412" s="434"/>
      <c r="H412" s="435"/>
      <c r="I412" s="435"/>
      <c r="J412" s="435"/>
      <c r="K412" s="435"/>
      <c r="L412" s="435"/>
      <c r="M412" s="435"/>
      <c r="N412" s="435"/>
      <c r="O412" s="619"/>
      <c r="P412" s="433">
        <f ca="1">IF(A23stdlife="n/a","n/a",IF(P$3&gt;(A23stdlife+$E412),('PTRM input'!$O$407*(1+rvanilla09)^0.5)-SUM($O412:O412),('PTRM input'!$O$407*(1+rvanilla09)^0.5)/A23stdlife))</f>
        <v>0</v>
      </c>
      <c r="Q412" s="433">
        <f ca="1">IF(A23stdlife="n/a","n/a",IF(Q$3&gt;(A23stdlife+$E412),('PTRM input'!$O$407*(1+rvanilla09)^0.5)-SUM($O412:P412),('PTRM input'!$O$407*(1+rvanilla09)^0.5)/A23stdlife))</f>
        <v>0</v>
      </c>
      <c r="R412" s="251">
        <f ca="1">IF(A23stdlife="n/a","n/a",IF(R$3&gt;(A23stdlife+$E412),('PTRM input'!$O$407*(1+rvanilla09)^0.5)-SUM($O412:Q412),('PTRM input'!$O$407*(1+rvanilla09)^0.5)/A23stdlife))</f>
        <v>0</v>
      </c>
      <c r="S412" s="251">
        <f ca="1">IF(A23stdlife="n/a","n/a",IF(S$3&gt;(A23stdlife+$E412),('PTRM input'!$O$407*(1+rvanilla09)^0.5)-SUM($O412:R412),('PTRM input'!$O$407*(1+rvanilla09)^0.5)/A23stdlife))</f>
        <v>0</v>
      </c>
      <c r="T412" s="251">
        <f ca="1">IF(A23stdlife="n/a","n/a",IF(T$3&gt;(A23stdlife+$E412),('PTRM input'!$O$407*(1+rvanilla09)^0.5)-SUM($O412:S412),('PTRM input'!$O$407*(1+rvanilla09)^0.5)/A23stdlife))</f>
        <v>0</v>
      </c>
      <c r="U412" s="251">
        <f ca="1">IF(A23stdlife="n/a","n/a",IF(U$3&gt;(A23stdlife+$E412),('PTRM input'!$O$407*(1+rvanilla09)^0.5)-SUM($O412:T412),('PTRM input'!$O$407*(1+rvanilla09)^0.5)/A23stdlife))</f>
        <v>0</v>
      </c>
      <c r="V412" s="251">
        <f ca="1">IF(A23stdlife="n/a","n/a",IF(V$3&gt;(A23stdlife+$E412),('PTRM input'!$O$407*(1+rvanilla09)^0.5)-SUM($O412:U412),('PTRM input'!$O$407*(1+rvanilla09)^0.5)/A23stdlife))</f>
        <v>0</v>
      </c>
      <c r="W412" s="251">
        <f ca="1">IF(A23stdlife="n/a","n/a",IF(W$3&gt;(A23stdlife+$E412),('PTRM input'!$O$407*(1+rvanilla09)^0.5)-SUM($O412:V412),('PTRM input'!$O$407*(1+rvanilla09)^0.5)/A23stdlife))</f>
        <v>0</v>
      </c>
      <c r="X412" s="251">
        <f ca="1">IF(A23stdlife="n/a","n/a",IF(X$3&gt;(A23stdlife+$E412),('PTRM input'!$O$407*(1+rvanilla09)^0.5)-SUM($O412:W412),('PTRM input'!$O$407*(1+rvanilla09)^0.5)/A23stdlife))</f>
        <v>0</v>
      </c>
      <c r="Y412" s="251">
        <f ca="1">IF(A23stdlife="n/a","n/a",IF(Y$3&gt;(A23stdlife+$E412),('PTRM input'!$O$407*(1+rvanilla09)^0.5)-SUM($O412:X412),('PTRM input'!$O$407*(1+rvanilla09)^0.5)/A23stdlife))</f>
        <v>0</v>
      </c>
      <c r="Z412" s="251">
        <f ca="1">IF(A23stdlife="n/a","n/a",IF(Z$3&gt;(A23stdlife+$E412),('PTRM input'!$O$407*(1+rvanilla09)^0.5)-SUM($O412:Y412),('PTRM input'!$O$407*(1+rvanilla09)^0.5)/A23stdlife))</f>
        <v>0</v>
      </c>
      <c r="AA412" s="251">
        <f ca="1">IF(A23stdlife="n/a","n/a",IF(AA$3&gt;(A23stdlife+$E412),('PTRM input'!$O$407*(1+rvanilla09)^0.5)-SUM($O412:Z412),('PTRM input'!$O$407*(1+rvanilla09)^0.5)/A23stdlife))</f>
        <v>0</v>
      </c>
      <c r="AB412" s="251">
        <f ca="1">IF(A23stdlife="n/a","n/a",IF(AB$3&gt;(A23stdlife+$E412),('PTRM input'!$O$407*(1+rvanilla09)^0.5)-SUM($O412:AA412),('PTRM input'!$O$407*(1+rvanilla09)^0.5)/A23stdlife))</f>
        <v>0</v>
      </c>
      <c r="AC412" s="251">
        <f ca="1">IF(A23stdlife="n/a","n/a",IF(AC$3&gt;(A23stdlife+$E412),('PTRM input'!$O$407*(1+rvanilla09)^0.5)-SUM($O412:AB412),('PTRM input'!$O$407*(1+rvanilla09)^0.5)/A23stdlife))</f>
        <v>0</v>
      </c>
      <c r="AD412" s="251">
        <f ca="1">IF(A23stdlife="n/a","n/a",IF(AD$3&gt;(A23stdlife+$E412),('PTRM input'!$O$407*(1+rvanilla09)^0.5)-SUM($O412:AC412),('PTRM input'!$O$407*(1+rvanilla09)^0.5)/A23stdlife))</f>
        <v>0</v>
      </c>
      <c r="AE412" s="251">
        <f ca="1">IF(A23stdlife="n/a","n/a",IF(AE$3&gt;(A23stdlife+$E412),('PTRM input'!$O$407*(1+rvanilla09)^0.5)-SUM($O412:AD412),('PTRM input'!$O$407*(1+rvanilla09)^0.5)/A23stdlife))</f>
        <v>0</v>
      </c>
      <c r="AF412" s="251">
        <f ca="1">IF(A23stdlife="n/a","n/a",IF(AF$3&gt;(A23stdlife+$E412),('PTRM input'!$O$407*(1+rvanilla09)^0.5)-SUM($O412:AE412),('PTRM input'!$O$407*(1+rvanilla09)^0.5)/A23stdlife))</f>
        <v>0</v>
      </c>
      <c r="AG412" s="251">
        <f ca="1">IF(A23stdlife="n/a","n/a",IF(AG$3&gt;(A23stdlife+$E412),('PTRM input'!$O$407*(1+rvanilla09)^0.5)-SUM($O412:AF412),('PTRM input'!$O$407*(1+rvanilla09)^0.5)/A23stdlife))</f>
        <v>0</v>
      </c>
      <c r="AH412" s="251">
        <f ca="1">IF(A23stdlife="n/a","n/a",IF(AH$3&gt;(A23stdlife+$E412),('PTRM input'!$O$407*(1+rvanilla09)^0.5)-SUM($O412:AG412),('PTRM input'!$O$407*(1+rvanilla09)^0.5)/A23stdlife))</f>
        <v>0</v>
      </c>
      <c r="AI412" s="251">
        <f ca="1">IF(A23stdlife="n/a","n/a",IF(AI$3&gt;(A23stdlife+$E412),('PTRM input'!$O$407*(1+rvanilla09)^0.5)-SUM($O412:AH412),('PTRM input'!$O$407*(1+rvanilla09)^0.5)/A23stdlife))</f>
        <v>0</v>
      </c>
      <c r="AJ412" s="251">
        <f ca="1">IF(A23stdlife="n/a","n/a",IF(AJ$3&gt;(A23stdlife+$E412),('PTRM input'!$O$407*(1+rvanilla09)^0.5)-SUM($O412:AI412),('PTRM input'!$O$407*(1+rvanilla09)^0.5)/A23stdlife))</f>
        <v>0</v>
      </c>
      <c r="AK412" s="251">
        <f ca="1">IF(A23stdlife="n/a","n/a",IF(AK$3&gt;(A23stdlife+$E412),('PTRM input'!$O$407*(1+rvanilla09)^0.5)-SUM($O412:AJ412),('PTRM input'!$O$407*(1+rvanilla09)^0.5)/A23stdlife))</f>
        <v>0</v>
      </c>
      <c r="AL412" s="251">
        <f ca="1">IF(A23stdlife="n/a","n/a",IF(AL$3&gt;(A23stdlife+$E412),('PTRM input'!$O$407*(1+rvanilla09)^0.5)-SUM($O412:AK412),('PTRM input'!$O$407*(1+rvanilla09)^0.5)/A23stdlife))</f>
        <v>0</v>
      </c>
      <c r="AM412" s="251">
        <f ca="1">IF(A23stdlife="n/a","n/a",IF(AM$3&gt;(A23stdlife+$E412),('PTRM input'!$O$407*(1+rvanilla09)^0.5)-SUM($O412:AL412),('PTRM input'!$O$407*(1+rvanilla09)^0.5)/A23stdlife))</f>
        <v>0</v>
      </c>
      <c r="AN412" s="251">
        <f ca="1">IF(A23stdlife="n/a","n/a",IF(AN$3&gt;(A23stdlife+$E412),('PTRM input'!$O$407*(1+rvanilla09)^0.5)-SUM($O412:AM412),('PTRM input'!$O$407*(1+rvanilla09)^0.5)/A23stdlife))</f>
        <v>0</v>
      </c>
      <c r="AO412" s="251">
        <f ca="1">IF(A23stdlife="n/a","n/a",IF(AO$3&gt;(A23stdlife+$E412),('PTRM input'!$O$407*(1+rvanilla09)^0.5)-SUM($O412:AN412),('PTRM input'!$O$407*(1+rvanilla09)^0.5)/A23stdlife))</f>
        <v>0</v>
      </c>
      <c r="AP412" s="251">
        <f ca="1">IF(A23stdlife="n/a","n/a",IF(AP$3&gt;(A23stdlife+$E412),('PTRM input'!$O$407*(1+rvanilla09)^0.5)-SUM($O412:AO412),('PTRM input'!$O$407*(1+rvanilla09)^0.5)/A23stdlife))</f>
        <v>0</v>
      </c>
      <c r="AQ412" s="251">
        <f ca="1">IF(A23stdlife="n/a","n/a",IF(AQ$3&gt;(A23stdlife+$E412),('PTRM input'!$O$407*(1+rvanilla09)^0.5)-SUM($O412:AP412),('PTRM input'!$O$407*(1+rvanilla09)^0.5)/A23stdlife))</f>
        <v>0</v>
      </c>
      <c r="AR412" s="251">
        <f ca="1">IF(A23stdlife="n/a","n/a",IF(AR$3&gt;(A23stdlife+$E412),('PTRM input'!$O$407*(1+rvanilla09)^0.5)-SUM($O412:AQ412),('PTRM input'!$O$407*(1+rvanilla09)^0.5)/A23stdlife))</f>
        <v>0</v>
      </c>
      <c r="AS412" s="251">
        <f ca="1">IF(A23stdlife="n/a","n/a",IF(AS$3&gt;(A23stdlife+$E412),('PTRM input'!$O$407*(1+rvanilla09)^0.5)-SUM($O412:AR412),('PTRM input'!$O$407*(1+rvanilla09)^0.5)/A23stdlife))</f>
        <v>0</v>
      </c>
      <c r="AT412" s="251">
        <f ca="1">IF(A23stdlife="n/a","n/a",IF(AT$3&gt;(A23stdlife+$E412),('PTRM input'!$O$407*(1+rvanilla09)^0.5)-SUM($O412:AS412),('PTRM input'!$O$407*(1+rvanilla09)^0.5)/A23stdlife))</f>
        <v>0</v>
      </c>
      <c r="AU412" s="251">
        <f ca="1">IF(A23stdlife="n/a","n/a",IF(AU$3&gt;(A23stdlife+$E412),('PTRM input'!$O$407*(1+rvanilla09)^0.5)-SUM($O412:AT412),('PTRM input'!$O$407*(1+rvanilla09)^0.5)/A23stdlife))</f>
        <v>0</v>
      </c>
      <c r="AV412" s="251">
        <f ca="1">IF(A23stdlife="n/a","n/a",IF(AV$3&gt;(A23stdlife+$E412),('PTRM input'!$O$407*(1+rvanilla09)^0.5)-SUM($O412:AU412),('PTRM input'!$O$407*(1+rvanilla09)^0.5)/A23stdlife))</f>
        <v>0</v>
      </c>
      <c r="AW412" s="251">
        <f ca="1">IF(A23stdlife="n/a","n/a",IF(AW$3&gt;(A23stdlife+$E412),('PTRM input'!$O$407*(1+rvanilla09)^0.5)-SUM($O412:AV412),('PTRM input'!$O$407*(1+rvanilla09)^0.5)/A23stdlife))</f>
        <v>0</v>
      </c>
      <c r="AX412" s="251">
        <f ca="1">IF(A23stdlife="n/a","n/a",IF(AX$3&gt;(A23stdlife+$E412),('PTRM input'!$O$407*(1+rvanilla09)^0.5)-SUM($O412:AW412),('PTRM input'!$O$407*(1+rvanilla09)^0.5)/A23stdlife))</f>
        <v>0</v>
      </c>
      <c r="AY412" s="251">
        <f ca="1">IF(A23stdlife="n/a","n/a",IF(AY$3&gt;(A23stdlife+$E412),('PTRM input'!$O$407*(1+rvanilla09)^0.5)-SUM($O412:AX412),('PTRM input'!$O$407*(1+rvanilla09)^0.5)/A23stdlife))</f>
        <v>0</v>
      </c>
      <c r="AZ412" s="251">
        <f ca="1">IF(A23stdlife="n/a","n/a",IF(AZ$3&gt;(A23stdlife+$E412),('PTRM input'!$O$407*(1+rvanilla09)^0.5)-SUM($O412:AY412),('PTRM input'!$O$407*(1+rvanilla09)^0.5)/A23stdlife))</f>
        <v>0</v>
      </c>
      <c r="BA412" s="251">
        <f ca="1">IF(A23stdlife="n/a","n/a",IF(BA$3&gt;(A23stdlife+$E412),('PTRM input'!$O$407*(1+rvanilla09)^0.5)-SUM($O412:AZ412),('PTRM input'!$O$407*(1+rvanilla09)^0.5)/A23stdlife))</f>
        <v>0</v>
      </c>
      <c r="BB412" s="251">
        <f ca="1">IF(A23stdlife="n/a","n/a",IF(BB$3&gt;(A23stdlife+$E412),('PTRM input'!$O$407*(1+rvanilla09)^0.5)-SUM($O412:BA412),('PTRM input'!$O$407*(1+rvanilla09)^0.5)/A23stdlife))</f>
        <v>0</v>
      </c>
      <c r="BC412" s="251">
        <f ca="1">IF(A23stdlife="n/a","n/a",IF(BC$3&gt;(A23stdlife+$E412),('PTRM input'!$O$407*(1+rvanilla09)^0.5)-SUM($O412:BB412),('PTRM input'!$O$407*(1+rvanilla09)^0.5)/A23stdlife))</f>
        <v>0</v>
      </c>
      <c r="BD412" s="251">
        <f ca="1">IF(A23stdlife="n/a","n/a",IF(BD$3&gt;(A23stdlife+$E412),('PTRM input'!$O$407*(1+rvanilla09)^0.5)-SUM($O412:BC412),('PTRM input'!$O$407*(1+rvanilla09)^0.5)/A23stdlife))</f>
        <v>0</v>
      </c>
      <c r="BE412" s="251">
        <f ca="1">IF(A23stdlife="n/a","n/a",IF(BE$3&gt;(A23stdlife+$E412),('PTRM input'!$O$407*(1+rvanilla09)^0.5)-SUM($O412:BD412),('PTRM input'!$O$407*(1+rvanilla09)^0.5)/A23stdlife))</f>
        <v>0</v>
      </c>
      <c r="BF412" s="251">
        <f ca="1">IF(A23stdlife="n/a","n/a",IF(BF$3&gt;(A23stdlife+$E412),('PTRM input'!$O$407*(1+rvanilla09)^0.5)-SUM($O412:BE412),('PTRM input'!$O$407*(1+rvanilla09)^0.5)/A23stdlife))</f>
        <v>0</v>
      </c>
      <c r="BG412" s="251">
        <f ca="1">IF(A23stdlife="n/a","n/a",IF(BG$3&gt;(A23stdlife+$E412),('PTRM input'!$O$407*(1+rvanilla09)^0.5)-SUM($O412:BF412),('PTRM input'!$O$407*(1+rvanilla09)^0.5)/A23stdlife))</f>
        <v>0</v>
      </c>
      <c r="BH412" s="251">
        <f ca="1">IF(A23stdlife="n/a","n/a",IF(BH$3&gt;(A23stdlife+$E412),('PTRM input'!$O$407*(1+rvanilla09)^0.5)-SUM($O412:BG412),('PTRM input'!$O$407*(1+rvanilla09)^0.5)/A23stdlife))</f>
        <v>0</v>
      </c>
      <c r="BI412" s="251">
        <f ca="1">IF(A23stdlife="n/a","n/a",IF(BI$3&gt;(A23stdlife+$E412),('PTRM input'!$O$407*(1+rvanilla09)^0.5)-SUM($O412:BH412),('PTRM input'!$O$407*(1+rvanilla09)^0.5)/A23stdlife))</f>
        <v>0</v>
      </c>
      <c r="BJ412" s="116"/>
      <c r="BK412" s="116"/>
      <c r="BL412" s="116"/>
      <c r="BM412" s="116"/>
    </row>
    <row r="413" spans="1:65" hidden="1" outlineLevel="2">
      <c r="A413" s="116"/>
      <c r="B413" s="19"/>
      <c r="C413" s="18"/>
      <c r="D413" s="760"/>
      <c r="E413" s="87">
        <v>10</v>
      </c>
      <c r="F413" s="259"/>
      <c r="G413" s="434"/>
      <c r="H413" s="435"/>
      <c r="I413" s="435"/>
      <c r="J413" s="435"/>
      <c r="K413" s="435"/>
      <c r="L413" s="435"/>
      <c r="M413" s="435"/>
      <c r="N413" s="435"/>
      <c r="O413" s="435"/>
      <c r="P413" s="619"/>
      <c r="Q413" s="433">
        <f ca="1">IF(A23stdlife="n/a","n/a",IF(Q$3&gt;(A23stdlife+$E413),('PTRM input'!$P$407*(1+rvanilla10)^0.5)-SUM($P413:P413),('PTRM input'!$P$407*(1+rvanilla10)^0.5)/A23stdlife))</f>
        <v>0</v>
      </c>
      <c r="R413" s="251">
        <f ca="1">IF(A23stdlife="n/a","n/a",IF(R$3&gt;(A23stdlife+$E413),('PTRM input'!$P$407*(1+rvanilla10)^0.5)-SUM($P413:Q413),('PTRM input'!$P$407*(1+rvanilla10)^0.5)/A23stdlife))</f>
        <v>0</v>
      </c>
      <c r="S413" s="251">
        <f ca="1">IF(A23stdlife="n/a","n/a",IF(S$3&gt;(A23stdlife+$E413),('PTRM input'!$P$407*(1+rvanilla10)^0.5)-SUM($P413:R413),('PTRM input'!$P$407*(1+rvanilla10)^0.5)/A23stdlife))</f>
        <v>0</v>
      </c>
      <c r="T413" s="251">
        <f ca="1">IF(A23stdlife="n/a","n/a",IF(T$3&gt;(A23stdlife+$E413),('PTRM input'!$P$407*(1+rvanilla10)^0.5)-SUM($P413:S413),('PTRM input'!$P$407*(1+rvanilla10)^0.5)/A23stdlife))</f>
        <v>0</v>
      </c>
      <c r="U413" s="251">
        <f ca="1">IF(A23stdlife="n/a","n/a",IF(U$3&gt;(A23stdlife+$E413),('PTRM input'!$P$407*(1+rvanilla10)^0.5)-SUM($P413:T413),('PTRM input'!$P$407*(1+rvanilla10)^0.5)/A23stdlife))</f>
        <v>0</v>
      </c>
      <c r="V413" s="251">
        <f ca="1">IF(A23stdlife="n/a","n/a",IF(V$3&gt;(A23stdlife+$E413),('PTRM input'!$P$407*(1+rvanilla10)^0.5)-SUM($P413:U413),('PTRM input'!$P$407*(1+rvanilla10)^0.5)/A23stdlife))</f>
        <v>0</v>
      </c>
      <c r="W413" s="251">
        <f ca="1">IF(A23stdlife="n/a","n/a",IF(W$3&gt;(A23stdlife+$E413),('PTRM input'!$P$407*(1+rvanilla10)^0.5)-SUM($P413:V413),('PTRM input'!$P$407*(1+rvanilla10)^0.5)/A23stdlife))</f>
        <v>0</v>
      </c>
      <c r="X413" s="251">
        <f ca="1">IF(A23stdlife="n/a","n/a",IF(X$3&gt;(A23stdlife+$E413),('PTRM input'!$P$407*(1+rvanilla10)^0.5)-SUM($P413:W413),('PTRM input'!$P$407*(1+rvanilla10)^0.5)/A23stdlife))</f>
        <v>0</v>
      </c>
      <c r="Y413" s="251">
        <f ca="1">IF(A23stdlife="n/a","n/a",IF(Y$3&gt;(A23stdlife+$E413),('PTRM input'!$P$407*(1+rvanilla10)^0.5)-SUM($P413:X413),('PTRM input'!$P$407*(1+rvanilla10)^0.5)/A23stdlife))</f>
        <v>0</v>
      </c>
      <c r="Z413" s="251">
        <f ca="1">IF(A23stdlife="n/a","n/a",IF(Z$3&gt;(A23stdlife+$E413),('PTRM input'!$P$407*(1+rvanilla10)^0.5)-SUM($P413:Y413),('PTRM input'!$P$407*(1+rvanilla10)^0.5)/A23stdlife))</f>
        <v>0</v>
      </c>
      <c r="AA413" s="251">
        <f ca="1">IF(A23stdlife="n/a","n/a",IF(AA$3&gt;(A23stdlife+$E413),('PTRM input'!$P$407*(1+rvanilla10)^0.5)-SUM($P413:Z413),('PTRM input'!$P$407*(1+rvanilla10)^0.5)/A23stdlife))</f>
        <v>0</v>
      </c>
      <c r="AB413" s="251">
        <f ca="1">IF(A23stdlife="n/a","n/a",IF(AB$3&gt;(A23stdlife+$E413),('PTRM input'!$P$407*(1+rvanilla10)^0.5)-SUM($P413:AA413),('PTRM input'!$P$407*(1+rvanilla10)^0.5)/A23stdlife))</f>
        <v>0</v>
      </c>
      <c r="AC413" s="251">
        <f ca="1">IF(A23stdlife="n/a","n/a",IF(AC$3&gt;(A23stdlife+$E413),('PTRM input'!$P$407*(1+rvanilla10)^0.5)-SUM($P413:AB413),('PTRM input'!$P$407*(1+rvanilla10)^0.5)/A23stdlife))</f>
        <v>0</v>
      </c>
      <c r="AD413" s="251">
        <f ca="1">IF(A23stdlife="n/a","n/a",IF(AD$3&gt;(A23stdlife+$E413),('PTRM input'!$P$407*(1+rvanilla10)^0.5)-SUM($P413:AC413),('PTRM input'!$P$407*(1+rvanilla10)^0.5)/A23stdlife))</f>
        <v>0</v>
      </c>
      <c r="AE413" s="251">
        <f ca="1">IF(A23stdlife="n/a","n/a",IF(AE$3&gt;(A23stdlife+$E413),('PTRM input'!$P$407*(1+rvanilla10)^0.5)-SUM($P413:AD413),('PTRM input'!$P$407*(1+rvanilla10)^0.5)/A23stdlife))</f>
        <v>0</v>
      </c>
      <c r="AF413" s="251">
        <f ca="1">IF(A23stdlife="n/a","n/a",IF(AF$3&gt;(A23stdlife+$E413),('PTRM input'!$P$407*(1+rvanilla10)^0.5)-SUM($P413:AE413),('PTRM input'!$P$407*(1+rvanilla10)^0.5)/A23stdlife))</f>
        <v>0</v>
      </c>
      <c r="AG413" s="251">
        <f ca="1">IF(A23stdlife="n/a","n/a",IF(AG$3&gt;(A23stdlife+$E413),('PTRM input'!$P$407*(1+rvanilla10)^0.5)-SUM($P413:AF413),('PTRM input'!$P$407*(1+rvanilla10)^0.5)/A23stdlife))</f>
        <v>0</v>
      </c>
      <c r="AH413" s="251">
        <f ca="1">IF(A23stdlife="n/a","n/a",IF(AH$3&gt;(A23stdlife+$E413),('PTRM input'!$P$407*(1+rvanilla10)^0.5)-SUM($P413:AG413),('PTRM input'!$P$407*(1+rvanilla10)^0.5)/A23stdlife))</f>
        <v>0</v>
      </c>
      <c r="AI413" s="251">
        <f ca="1">IF(A23stdlife="n/a","n/a",IF(AI$3&gt;(A23stdlife+$E413),('PTRM input'!$P$407*(1+rvanilla10)^0.5)-SUM($P413:AH413),('PTRM input'!$P$407*(1+rvanilla10)^0.5)/A23stdlife))</f>
        <v>0</v>
      </c>
      <c r="AJ413" s="251">
        <f ca="1">IF(A23stdlife="n/a","n/a",IF(AJ$3&gt;(A23stdlife+$E413),('PTRM input'!$P$407*(1+rvanilla10)^0.5)-SUM($P413:AI413),('PTRM input'!$P$407*(1+rvanilla10)^0.5)/A23stdlife))</f>
        <v>0</v>
      </c>
      <c r="AK413" s="251">
        <f ca="1">IF(A23stdlife="n/a","n/a",IF(AK$3&gt;(A23stdlife+$E413),('PTRM input'!$P$407*(1+rvanilla10)^0.5)-SUM($P413:AJ413),('PTRM input'!$P$407*(1+rvanilla10)^0.5)/A23stdlife))</f>
        <v>0</v>
      </c>
      <c r="AL413" s="251">
        <f ca="1">IF(A23stdlife="n/a","n/a",IF(AL$3&gt;(A23stdlife+$E413),('PTRM input'!$P$407*(1+rvanilla10)^0.5)-SUM($P413:AK413),('PTRM input'!$P$407*(1+rvanilla10)^0.5)/A23stdlife))</f>
        <v>0</v>
      </c>
      <c r="AM413" s="251">
        <f ca="1">IF(A23stdlife="n/a","n/a",IF(AM$3&gt;(A23stdlife+$E413),('PTRM input'!$P$407*(1+rvanilla10)^0.5)-SUM($P413:AL413),('PTRM input'!$P$407*(1+rvanilla10)^0.5)/A23stdlife))</f>
        <v>0</v>
      </c>
      <c r="AN413" s="251">
        <f ca="1">IF(A23stdlife="n/a","n/a",IF(AN$3&gt;(A23stdlife+$E413),('PTRM input'!$P$407*(1+rvanilla10)^0.5)-SUM($P413:AM413),('PTRM input'!$P$407*(1+rvanilla10)^0.5)/A23stdlife))</f>
        <v>0</v>
      </c>
      <c r="AO413" s="251">
        <f ca="1">IF(A23stdlife="n/a","n/a",IF(AO$3&gt;(A23stdlife+$E413),('PTRM input'!$P$407*(1+rvanilla10)^0.5)-SUM($P413:AN413),('PTRM input'!$P$407*(1+rvanilla10)^0.5)/A23stdlife))</f>
        <v>0</v>
      </c>
      <c r="AP413" s="251">
        <f ca="1">IF(A23stdlife="n/a","n/a",IF(AP$3&gt;(A23stdlife+$E413),('PTRM input'!$P$407*(1+rvanilla10)^0.5)-SUM($P413:AO413),('PTRM input'!$P$407*(1+rvanilla10)^0.5)/A23stdlife))</f>
        <v>0</v>
      </c>
      <c r="AQ413" s="251">
        <f ca="1">IF(A23stdlife="n/a","n/a",IF(AQ$3&gt;(A23stdlife+$E413),('PTRM input'!$P$407*(1+rvanilla10)^0.5)-SUM($P413:AP413),('PTRM input'!$P$407*(1+rvanilla10)^0.5)/A23stdlife))</f>
        <v>0</v>
      </c>
      <c r="AR413" s="251">
        <f ca="1">IF(A23stdlife="n/a","n/a",IF(AR$3&gt;(A23stdlife+$E413),('PTRM input'!$P$407*(1+rvanilla10)^0.5)-SUM($P413:AQ413),('PTRM input'!$P$407*(1+rvanilla10)^0.5)/A23stdlife))</f>
        <v>0</v>
      </c>
      <c r="AS413" s="251">
        <f ca="1">IF(A23stdlife="n/a","n/a",IF(AS$3&gt;(A23stdlife+$E413),('PTRM input'!$P$407*(1+rvanilla10)^0.5)-SUM($P413:AR413),('PTRM input'!$P$407*(1+rvanilla10)^0.5)/A23stdlife))</f>
        <v>0</v>
      </c>
      <c r="AT413" s="251">
        <f ca="1">IF(A23stdlife="n/a","n/a",IF(AT$3&gt;(A23stdlife+$E413),('PTRM input'!$P$407*(1+rvanilla10)^0.5)-SUM($P413:AS413),('PTRM input'!$P$407*(1+rvanilla10)^0.5)/A23stdlife))</f>
        <v>0</v>
      </c>
      <c r="AU413" s="251">
        <f ca="1">IF(A23stdlife="n/a","n/a",IF(AU$3&gt;(A23stdlife+$E413),('PTRM input'!$P$407*(1+rvanilla10)^0.5)-SUM($P413:AT413),('PTRM input'!$P$407*(1+rvanilla10)^0.5)/A23stdlife))</f>
        <v>0</v>
      </c>
      <c r="AV413" s="251">
        <f ca="1">IF(A23stdlife="n/a","n/a",IF(AV$3&gt;(A23stdlife+$E413),('PTRM input'!$P$407*(1+rvanilla10)^0.5)-SUM($P413:AU413),('PTRM input'!$P$407*(1+rvanilla10)^0.5)/A23stdlife))</f>
        <v>0</v>
      </c>
      <c r="AW413" s="251">
        <f ca="1">IF(A23stdlife="n/a","n/a",IF(AW$3&gt;(A23stdlife+$E413),('PTRM input'!$P$407*(1+rvanilla10)^0.5)-SUM($P413:AV413),('PTRM input'!$P$407*(1+rvanilla10)^0.5)/A23stdlife))</f>
        <v>0</v>
      </c>
      <c r="AX413" s="251">
        <f ca="1">IF(A23stdlife="n/a","n/a",IF(AX$3&gt;(A23stdlife+$E413),('PTRM input'!$P$407*(1+rvanilla10)^0.5)-SUM($P413:AW413),('PTRM input'!$P$407*(1+rvanilla10)^0.5)/A23stdlife))</f>
        <v>0</v>
      </c>
      <c r="AY413" s="251">
        <f ca="1">IF(A23stdlife="n/a","n/a",IF(AY$3&gt;(A23stdlife+$E413),('PTRM input'!$P$407*(1+rvanilla10)^0.5)-SUM($P413:AX413),('PTRM input'!$P$407*(1+rvanilla10)^0.5)/A23stdlife))</f>
        <v>0</v>
      </c>
      <c r="AZ413" s="251">
        <f ca="1">IF(A23stdlife="n/a","n/a",IF(AZ$3&gt;(A23stdlife+$E413),('PTRM input'!$P$407*(1+rvanilla10)^0.5)-SUM($P413:AY413),('PTRM input'!$P$407*(1+rvanilla10)^0.5)/A23stdlife))</f>
        <v>0</v>
      </c>
      <c r="BA413" s="251">
        <f ca="1">IF(A23stdlife="n/a","n/a",IF(BA$3&gt;(A23stdlife+$E413),('PTRM input'!$P$407*(1+rvanilla10)^0.5)-SUM($P413:AZ413),('PTRM input'!$P$407*(1+rvanilla10)^0.5)/A23stdlife))</f>
        <v>0</v>
      </c>
      <c r="BB413" s="251">
        <f ca="1">IF(A23stdlife="n/a","n/a",IF(BB$3&gt;(A23stdlife+$E413),('PTRM input'!$P$407*(1+rvanilla10)^0.5)-SUM($P413:BA413),('PTRM input'!$P$407*(1+rvanilla10)^0.5)/A23stdlife))</f>
        <v>0</v>
      </c>
      <c r="BC413" s="251">
        <f ca="1">IF(A23stdlife="n/a","n/a",IF(BC$3&gt;(A23stdlife+$E413),('PTRM input'!$P$407*(1+rvanilla10)^0.5)-SUM($P413:BB413),('PTRM input'!$P$407*(1+rvanilla10)^0.5)/A23stdlife))</f>
        <v>0</v>
      </c>
      <c r="BD413" s="251">
        <f ca="1">IF(A23stdlife="n/a","n/a",IF(BD$3&gt;(A23stdlife+$E413),('PTRM input'!$P$407*(1+rvanilla10)^0.5)-SUM($P413:BC413),('PTRM input'!$P$407*(1+rvanilla10)^0.5)/A23stdlife))</f>
        <v>0</v>
      </c>
      <c r="BE413" s="251">
        <f ca="1">IF(A23stdlife="n/a","n/a",IF(BE$3&gt;(A23stdlife+$E413),('PTRM input'!$P$407*(1+rvanilla10)^0.5)-SUM($P413:BD413),('PTRM input'!$P$407*(1+rvanilla10)^0.5)/A23stdlife))</f>
        <v>0</v>
      </c>
      <c r="BF413" s="251">
        <f ca="1">IF(A23stdlife="n/a","n/a",IF(BF$3&gt;(A23stdlife+$E413),('PTRM input'!$P$407*(1+rvanilla10)^0.5)-SUM($P413:BE413),('PTRM input'!$P$407*(1+rvanilla10)^0.5)/A23stdlife))</f>
        <v>0</v>
      </c>
      <c r="BG413" s="251">
        <f ca="1">IF(A23stdlife="n/a","n/a",IF(BG$3&gt;(A23stdlife+$E413),('PTRM input'!$P$407*(1+rvanilla10)^0.5)-SUM($P413:BF413),('PTRM input'!$P$407*(1+rvanilla10)^0.5)/A23stdlife))</f>
        <v>0</v>
      </c>
      <c r="BH413" s="251">
        <f ca="1">IF(A23stdlife="n/a","n/a",IF(BH$3&gt;(A23stdlife+$E413),('PTRM input'!$P$407*(1+rvanilla10)^0.5)-SUM($P413:BG413),('PTRM input'!$P$407*(1+rvanilla10)^0.5)/A23stdlife))</f>
        <v>0</v>
      </c>
      <c r="BI413" s="251">
        <f ca="1">IF(A23stdlife="n/a","n/a",IF(BI$3&gt;(A23stdlife+$E413),('PTRM input'!$P$407*(1+rvanilla10)^0.5)-SUM($P413:BH413),('PTRM input'!$P$407*(1+rvanilla10)^0.5)/A23stdlife))</f>
        <v>0</v>
      </c>
      <c r="BJ413" s="116"/>
      <c r="BK413" s="116"/>
      <c r="BL413" s="116"/>
      <c r="BM413" s="116"/>
    </row>
    <row r="414" spans="1:65" hidden="1" outlineLevel="1" collapsed="1">
      <c r="A414" s="116"/>
      <c r="B414" s="9"/>
      <c r="C414" s="19">
        <f>Asset23</f>
        <v>0</v>
      </c>
      <c r="D414" s="9"/>
      <c r="E414" s="9"/>
      <c r="F414" s="260"/>
      <c r="G414" s="261">
        <f t="shared" ref="G414:K414" si="122">SUM(G402:G413)</f>
        <v>0</v>
      </c>
      <c r="H414" s="261">
        <f t="shared" ca="1" si="122"/>
        <v>0</v>
      </c>
      <c r="I414" s="261">
        <f t="shared" ca="1" si="122"/>
        <v>0</v>
      </c>
      <c r="J414" s="261">
        <f t="shared" ca="1" si="122"/>
        <v>0</v>
      </c>
      <c r="K414" s="261">
        <f t="shared" ca="1" si="122"/>
        <v>0</v>
      </c>
      <c r="L414" s="261">
        <f t="shared" ref="L414:AL414" ca="1" si="123">SUM(L402:L413)</f>
        <v>0</v>
      </c>
      <c r="M414" s="261">
        <f t="shared" ca="1" si="123"/>
        <v>0</v>
      </c>
      <c r="N414" s="261">
        <f t="shared" ca="1" si="123"/>
        <v>0</v>
      </c>
      <c r="O414" s="261">
        <f t="shared" ca="1" si="123"/>
        <v>0</v>
      </c>
      <c r="P414" s="261">
        <f t="shared" ca="1" si="123"/>
        <v>0</v>
      </c>
      <c r="Q414" s="261">
        <f t="shared" ca="1" si="123"/>
        <v>0</v>
      </c>
      <c r="R414" s="371">
        <f t="shared" ca="1" si="123"/>
        <v>0</v>
      </c>
      <c r="S414" s="371">
        <f t="shared" ca="1" si="123"/>
        <v>0</v>
      </c>
      <c r="T414" s="371">
        <f t="shared" ca="1" si="123"/>
        <v>0</v>
      </c>
      <c r="U414" s="371">
        <f t="shared" ca="1" si="123"/>
        <v>0</v>
      </c>
      <c r="V414" s="371">
        <f t="shared" ca="1" si="123"/>
        <v>0</v>
      </c>
      <c r="W414" s="371">
        <f t="shared" ca="1" si="123"/>
        <v>0</v>
      </c>
      <c r="X414" s="371">
        <f t="shared" ca="1" si="123"/>
        <v>0</v>
      </c>
      <c r="Y414" s="371">
        <f t="shared" ca="1" si="123"/>
        <v>0</v>
      </c>
      <c r="Z414" s="371">
        <f t="shared" ca="1" si="123"/>
        <v>0</v>
      </c>
      <c r="AA414" s="371">
        <f t="shared" ca="1" si="123"/>
        <v>0</v>
      </c>
      <c r="AB414" s="371">
        <f t="shared" ca="1" si="123"/>
        <v>0</v>
      </c>
      <c r="AC414" s="371">
        <f t="shared" ca="1" si="123"/>
        <v>0</v>
      </c>
      <c r="AD414" s="371">
        <f t="shared" ca="1" si="123"/>
        <v>0</v>
      </c>
      <c r="AE414" s="371">
        <f t="shared" ca="1" si="123"/>
        <v>0</v>
      </c>
      <c r="AF414" s="371">
        <f t="shared" ca="1" si="123"/>
        <v>0</v>
      </c>
      <c r="AG414" s="371">
        <f t="shared" ca="1" si="123"/>
        <v>0</v>
      </c>
      <c r="AH414" s="371">
        <f t="shared" ca="1" si="123"/>
        <v>0</v>
      </c>
      <c r="AI414" s="371">
        <f t="shared" ca="1" si="123"/>
        <v>0</v>
      </c>
      <c r="AJ414" s="371">
        <f t="shared" ca="1" si="123"/>
        <v>0</v>
      </c>
      <c r="AK414" s="371">
        <f t="shared" ca="1" si="123"/>
        <v>0</v>
      </c>
      <c r="AL414" s="371">
        <f t="shared" ca="1" si="123"/>
        <v>0</v>
      </c>
      <c r="AM414" s="371">
        <f t="shared" ref="AM414:BI414" ca="1" si="124">SUM(AM402:AM413)</f>
        <v>0</v>
      </c>
      <c r="AN414" s="371">
        <f t="shared" ca="1" si="124"/>
        <v>0</v>
      </c>
      <c r="AO414" s="371">
        <f t="shared" ca="1" si="124"/>
        <v>0</v>
      </c>
      <c r="AP414" s="371">
        <f t="shared" ca="1" si="124"/>
        <v>0</v>
      </c>
      <c r="AQ414" s="371">
        <f t="shared" ca="1" si="124"/>
        <v>0</v>
      </c>
      <c r="AR414" s="371">
        <f t="shared" ca="1" si="124"/>
        <v>0</v>
      </c>
      <c r="AS414" s="371">
        <f t="shared" ca="1" si="124"/>
        <v>0</v>
      </c>
      <c r="AT414" s="371">
        <f t="shared" ca="1" si="124"/>
        <v>0</v>
      </c>
      <c r="AU414" s="371">
        <f t="shared" ca="1" si="124"/>
        <v>0</v>
      </c>
      <c r="AV414" s="371">
        <f t="shared" ca="1" si="124"/>
        <v>0</v>
      </c>
      <c r="AW414" s="371">
        <f t="shared" ca="1" si="124"/>
        <v>0</v>
      </c>
      <c r="AX414" s="371">
        <f t="shared" ca="1" si="124"/>
        <v>0</v>
      </c>
      <c r="AY414" s="371">
        <f t="shared" ca="1" si="124"/>
        <v>0</v>
      </c>
      <c r="AZ414" s="371">
        <f t="shared" ca="1" si="124"/>
        <v>0</v>
      </c>
      <c r="BA414" s="371">
        <f t="shared" ca="1" si="124"/>
        <v>0</v>
      </c>
      <c r="BB414" s="371">
        <f t="shared" ca="1" si="124"/>
        <v>0</v>
      </c>
      <c r="BC414" s="371">
        <f t="shared" ca="1" si="124"/>
        <v>0</v>
      </c>
      <c r="BD414" s="371">
        <f t="shared" ca="1" si="124"/>
        <v>0</v>
      </c>
      <c r="BE414" s="371">
        <f t="shared" ca="1" si="124"/>
        <v>0</v>
      </c>
      <c r="BF414" s="371">
        <f t="shared" ca="1" si="124"/>
        <v>0</v>
      </c>
      <c r="BG414" s="371">
        <f t="shared" ca="1" si="124"/>
        <v>0</v>
      </c>
      <c r="BH414" s="371">
        <f t="shared" ca="1" si="124"/>
        <v>0</v>
      </c>
      <c r="BI414" s="371">
        <f t="shared" ca="1" si="124"/>
        <v>0</v>
      </c>
      <c r="BJ414" s="116"/>
      <c r="BK414" s="116"/>
      <c r="BL414" s="116"/>
      <c r="BM414" s="116"/>
    </row>
    <row r="415" spans="1:65" hidden="1" outlineLevel="2">
      <c r="A415" s="116"/>
      <c r="B415" s="106">
        <f>C427</f>
        <v>0</v>
      </c>
      <c r="C415" s="614"/>
      <c r="D415" s="615" t="s">
        <v>236</v>
      </c>
      <c r="E415" s="614"/>
      <c r="F415" s="616"/>
      <c r="G415" s="617">
        <f>IF(('PTRM input'!$E$515='PTRM input'!$G$514),IF(G$3&gt;A24remlife,A24acvalue-SUM(F415:$F415),IF(A24remlife="N/A","n/a",A24acvalue/A24remlife)),'PTRM input'!G$543)</f>
        <v>0</v>
      </c>
      <c r="H415" s="617">
        <f>IF(('PTRM input'!$E$515='PTRM input'!$G$514),IF(H$3&gt;A24remlife,A24acvalue-SUM($F415:G415),IF(A24remlife="N/A","n/a",A24acvalue/A24remlife)),'PTRM input'!H$543)</f>
        <v>0</v>
      </c>
      <c r="I415" s="617">
        <f>IF(('PTRM input'!$E$515='PTRM input'!$G$514),IF(I$3&gt;A24remlife,A24acvalue-SUM($F415:H415),IF(A24remlife="N/A","n/a",A24acvalue/A24remlife)),'PTRM input'!I$543)</f>
        <v>0</v>
      </c>
      <c r="J415" s="617">
        <f>IF(('PTRM input'!$E$515='PTRM input'!$G$514),IF(J$3&gt;A24remlife,A24acvalue-SUM($F415:I415),IF(A24remlife="N/A","n/a",A24acvalue/A24remlife)),'PTRM input'!J$543)</f>
        <v>0</v>
      </c>
      <c r="K415" s="617">
        <f>IF(('PTRM input'!$E$515='PTRM input'!$G$514),IF(K$3&gt;A24remlife,A24acvalue-SUM($F415:J415),IF(A24remlife="N/A","n/a",A24acvalue/A24remlife)),'PTRM input'!K$543)</f>
        <v>0</v>
      </c>
      <c r="L415" s="617">
        <f>IF(('PTRM input'!$E$515='PTRM input'!$G$514),IF(L$3&gt;A24remlife,A24acvalue-SUM($F415:K415),IF(A24remlife="N/A","n/a",A24acvalue/A24remlife)),'PTRM input'!L$543)</f>
        <v>0</v>
      </c>
      <c r="M415" s="617">
        <f>IF(('PTRM input'!$E$515='PTRM input'!$G$514),IF(M$3&gt;A24remlife,A24acvalue-SUM($F415:L415),IF(A24remlife="N/A","n/a",A24acvalue/A24remlife)),'PTRM input'!M$543)</f>
        <v>0</v>
      </c>
      <c r="N415" s="617">
        <f>IF(('PTRM input'!$E$515='PTRM input'!$G$514),IF(N$3&gt;A24remlife,A24acvalue-SUM($F415:M415),IF(A24remlife="N/A","n/a",A24acvalue/A24remlife)),'PTRM input'!N$543)</f>
        <v>0</v>
      </c>
      <c r="O415" s="617">
        <f>IF(('PTRM input'!$E$515='PTRM input'!$G$514),IF(O$3&gt;A24remlife,A24acvalue-SUM($F415:N415),IF(A24remlife="N/A","n/a",A24acvalue/A24remlife)),'PTRM input'!O$543)</f>
        <v>0</v>
      </c>
      <c r="P415" s="617">
        <f>IF(('PTRM input'!$E$515='PTRM input'!$G$514),IF(P$3&gt;A24remlife,A24acvalue-SUM($F415:O415),IF(A24remlife="N/A","n/a",A24acvalue/A24remlife)),'PTRM input'!P$543)</f>
        <v>0</v>
      </c>
      <c r="Q415" s="617">
        <f>IF(('PTRM input'!$E$515='PTRM input'!$G$514),IF(Q$3&gt;A24remlife,A24acvalue-SUM($F415:P415),IF(A24remlife="N/A","n/a",A24acvalue/A24remlife)),'PTRM input'!Q$543)</f>
        <v>0</v>
      </c>
      <c r="R415" s="617">
        <f>IF(('PTRM input'!$E$515='PTRM input'!$G$514),IF(R$3&gt;A24remlife,A24acvalue-SUM($F415:Q415),IF(A24remlife="N/A","n/a",A24acvalue/A24remlife)),'PTRM input'!R$543)</f>
        <v>0</v>
      </c>
      <c r="S415" s="617">
        <f>IF(('PTRM input'!$E$515='PTRM input'!$G$514),IF(S$3&gt;A24remlife,A24acvalue-SUM($F415:R415),IF(A24remlife="N/A","n/a",A24acvalue/A24remlife)),'PTRM input'!S$543)</f>
        <v>0</v>
      </c>
      <c r="T415" s="617">
        <f>IF(('PTRM input'!$E$515='PTRM input'!$G$514),IF(T$3&gt;A24remlife,A24acvalue-SUM($F415:S415),IF(A24remlife="N/A","n/a",A24acvalue/A24remlife)),'PTRM input'!T$543)</f>
        <v>0</v>
      </c>
      <c r="U415" s="617">
        <f>IF(('PTRM input'!$E$515='PTRM input'!$G$514),IF(U$3&gt;A24remlife,A24acvalue-SUM($F415:T415),IF(A24remlife="N/A","n/a",A24acvalue/A24remlife)),'PTRM input'!U$543)</f>
        <v>0</v>
      </c>
      <c r="V415" s="617">
        <f>IF(('PTRM input'!$E$515='PTRM input'!$G$514),IF(V$3&gt;A24remlife,A24acvalue-SUM($F415:U415),IF(A24remlife="N/A","n/a",A24acvalue/A24remlife)),'PTRM input'!V$543)</f>
        <v>0</v>
      </c>
      <c r="W415" s="617">
        <f>IF(('PTRM input'!$E$515='PTRM input'!$G$514),IF(W$3&gt;A24remlife,A24acvalue-SUM($F415:V415),IF(A24remlife="N/A","n/a",A24acvalue/A24remlife)),'PTRM input'!W$543)</f>
        <v>0</v>
      </c>
      <c r="X415" s="617">
        <f>IF(('PTRM input'!$E$515='PTRM input'!$G$514),IF(X$3&gt;A24remlife,A24acvalue-SUM($F415:W415),IF(A24remlife="N/A","n/a",A24acvalue/A24remlife)),'PTRM input'!X$543)</f>
        <v>0</v>
      </c>
      <c r="Y415" s="617">
        <f>IF(('PTRM input'!$E$515='PTRM input'!$G$514),IF(Y$3&gt;A24remlife,A24acvalue-SUM($F415:X415),IF(A24remlife="N/A","n/a",A24acvalue/A24remlife)),'PTRM input'!Y$543)</f>
        <v>0</v>
      </c>
      <c r="Z415" s="617">
        <f>IF(('PTRM input'!$E$515='PTRM input'!$G$514),IF(Z$3&gt;A24remlife,A24acvalue-SUM($F415:Y415),IF(A24remlife="N/A","n/a",A24acvalue/A24remlife)),'PTRM input'!Z$543)</f>
        <v>0</v>
      </c>
      <c r="AA415" s="617">
        <f>IF(('PTRM input'!$E$515='PTRM input'!$G$514),IF(AA$3&gt;A24remlife,A24acvalue-SUM($F415:Z415),IF(A24remlife="N/A","n/a",A24acvalue/A24remlife)),'PTRM input'!AA$543)</f>
        <v>0</v>
      </c>
      <c r="AB415" s="617">
        <f>IF(('PTRM input'!$E$515='PTRM input'!$G$514),IF(AB$3&gt;A24remlife,A24acvalue-SUM($F415:AA415),IF(A24remlife="N/A","n/a",A24acvalue/A24remlife)),'PTRM input'!AB$543)</f>
        <v>0</v>
      </c>
      <c r="AC415" s="617">
        <f>IF(('PTRM input'!$E$515='PTRM input'!$G$514),IF(AC$3&gt;A24remlife,A24acvalue-SUM($F415:AB415),IF(A24remlife="N/A","n/a",A24acvalue/A24remlife)),'PTRM input'!AC$543)</f>
        <v>0</v>
      </c>
      <c r="AD415" s="617">
        <f>IF(('PTRM input'!$E$515='PTRM input'!$G$514),IF(AD$3&gt;A24remlife,A24acvalue-SUM($F415:AC415),IF(A24remlife="N/A","n/a",A24acvalue/A24remlife)),'PTRM input'!AD$543)</f>
        <v>0</v>
      </c>
      <c r="AE415" s="617">
        <f>IF(('PTRM input'!$E$515='PTRM input'!$G$514),IF(AE$3&gt;A24remlife,A24acvalue-SUM($F415:AD415),IF(A24remlife="N/A","n/a",A24acvalue/A24remlife)),'PTRM input'!AE$543)</f>
        <v>0</v>
      </c>
      <c r="AF415" s="617">
        <f>IF(('PTRM input'!$E$515='PTRM input'!$G$514),IF(AF$3&gt;A24remlife,A24acvalue-SUM($F415:AE415),IF(A24remlife="N/A","n/a",A24acvalue/A24remlife)),'PTRM input'!AF$543)</f>
        <v>0</v>
      </c>
      <c r="AG415" s="617">
        <f>IF(('PTRM input'!$E$515='PTRM input'!$G$514),IF(AG$3&gt;A24remlife,A24acvalue-SUM($F415:AF415),IF(A24remlife="N/A","n/a",A24acvalue/A24remlife)),'PTRM input'!AG$543)</f>
        <v>0</v>
      </c>
      <c r="AH415" s="617">
        <f>IF(('PTRM input'!$E$515='PTRM input'!$G$514),IF(AH$3&gt;A24remlife,A24acvalue-SUM($F415:AG415),IF(A24remlife="N/A","n/a",A24acvalue/A24remlife)),'PTRM input'!AH$543)</f>
        <v>0</v>
      </c>
      <c r="AI415" s="617">
        <f>IF(('PTRM input'!$E$515='PTRM input'!$G$514),IF(AI$3&gt;A24remlife,A24acvalue-SUM($F415:AH415),IF(A24remlife="N/A","n/a",A24acvalue/A24remlife)),'PTRM input'!AI$543)</f>
        <v>0</v>
      </c>
      <c r="AJ415" s="617">
        <f>IF(('PTRM input'!$E$515='PTRM input'!$G$514),IF(AJ$3&gt;A24remlife,A24acvalue-SUM($F415:AI415),IF(A24remlife="N/A","n/a",A24acvalue/A24remlife)),'PTRM input'!AJ$543)</f>
        <v>0</v>
      </c>
      <c r="AK415" s="617">
        <f>IF(('PTRM input'!$E$515='PTRM input'!$G$514),IF(AK$3&gt;A24remlife,A24acvalue-SUM($F415:AJ415),IF(A24remlife="N/A","n/a",A24acvalue/A24remlife)),'PTRM input'!AK$543)</f>
        <v>0</v>
      </c>
      <c r="AL415" s="617">
        <f>IF(('PTRM input'!$E$515='PTRM input'!$G$514),IF(AL$3&gt;A24remlife,A24acvalue-SUM($F415:AK415),IF(A24remlife="N/A","n/a",A24acvalue/A24remlife)),'PTRM input'!AL$543)</f>
        <v>0</v>
      </c>
      <c r="AM415" s="617">
        <f>IF(('PTRM input'!$E$515='PTRM input'!$G$514),IF(AM$3&gt;A24remlife,A24acvalue-SUM($F415:AL415),IF(A24remlife="N/A","n/a",A24acvalue/A24remlife)),'PTRM input'!AM$543)</f>
        <v>0</v>
      </c>
      <c r="AN415" s="617">
        <f>IF(('PTRM input'!$E$515='PTRM input'!$G$514),IF(AN$3&gt;A24remlife,A24acvalue-SUM($F415:AM415),IF(A24remlife="N/A","n/a",A24acvalue/A24remlife)),'PTRM input'!AN$543)</f>
        <v>0</v>
      </c>
      <c r="AO415" s="617">
        <f>IF(('PTRM input'!$E$515='PTRM input'!$G$514),IF(AO$3&gt;A24remlife,A24acvalue-SUM($F415:AN415),IF(A24remlife="N/A","n/a",A24acvalue/A24remlife)),'PTRM input'!AO$543)</f>
        <v>0</v>
      </c>
      <c r="AP415" s="617">
        <f>IF(('PTRM input'!$E$515='PTRM input'!$G$514),IF(AP$3&gt;A24remlife,A24acvalue-SUM($F415:AO415),IF(A24remlife="N/A","n/a",A24acvalue/A24remlife)),'PTRM input'!AP$543)</f>
        <v>0</v>
      </c>
      <c r="AQ415" s="617">
        <f>IF(('PTRM input'!$E$515='PTRM input'!$G$514),IF(AQ$3&gt;A24remlife,A24acvalue-SUM($F415:AP415),IF(A24remlife="N/A","n/a",A24acvalue/A24remlife)),'PTRM input'!AQ$543)</f>
        <v>0</v>
      </c>
      <c r="AR415" s="617">
        <f>IF(('PTRM input'!$E$515='PTRM input'!$G$514),IF(AR$3&gt;A24remlife,A24acvalue-SUM($F415:AQ415),IF(A24remlife="N/A","n/a",A24acvalue/A24remlife)),'PTRM input'!AR$543)</f>
        <v>0</v>
      </c>
      <c r="AS415" s="617">
        <f>IF(('PTRM input'!$E$515='PTRM input'!$G$514),IF(AS$3&gt;A24remlife,A24acvalue-SUM($F415:AR415),IF(A24remlife="N/A","n/a",A24acvalue/A24remlife)),'PTRM input'!AS$543)</f>
        <v>0</v>
      </c>
      <c r="AT415" s="617">
        <f>IF(('PTRM input'!$E$515='PTRM input'!$G$514),IF(AT$3&gt;A24remlife,A24acvalue-SUM($F415:AS415),IF(A24remlife="N/A","n/a",A24acvalue/A24remlife)),'PTRM input'!AT$543)</f>
        <v>0</v>
      </c>
      <c r="AU415" s="617">
        <f>IF(('PTRM input'!$E$515='PTRM input'!$G$514),IF(AU$3&gt;A24remlife,A24acvalue-SUM($F415:AT415),IF(A24remlife="N/A","n/a",A24acvalue/A24remlife)),'PTRM input'!AU$543)</f>
        <v>0</v>
      </c>
      <c r="AV415" s="617">
        <f>IF(('PTRM input'!$E$515='PTRM input'!$G$514),IF(AV$3&gt;A24remlife,A24acvalue-SUM($F415:AU415),IF(A24remlife="N/A","n/a",A24acvalue/A24remlife)),'PTRM input'!AV$543)</f>
        <v>0</v>
      </c>
      <c r="AW415" s="617">
        <f>IF(('PTRM input'!$E$515='PTRM input'!$G$514),IF(AW$3&gt;A24remlife,A24acvalue-SUM($F415:AV415),IF(A24remlife="N/A","n/a",A24acvalue/A24remlife)),'PTRM input'!AW$543)</f>
        <v>0</v>
      </c>
      <c r="AX415" s="617">
        <f>IF(('PTRM input'!$E$515='PTRM input'!$G$514),IF(AX$3&gt;A24remlife,A24acvalue-SUM($F415:AW415),IF(A24remlife="N/A","n/a",A24acvalue/A24remlife)),'PTRM input'!AX$543)</f>
        <v>0</v>
      </c>
      <c r="AY415" s="617">
        <f>IF(('PTRM input'!$E$515='PTRM input'!$G$514),IF(AY$3&gt;A24remlife,A24acvalue-SUM($F415:AX415),IF(A24remlife="N/A","n/a",A24acvalue/A24remlife)),'PTRM input'!AY$543)</f>
        <v>0</v>
      </c>
      <c r="AZ415" s="617">
        <f>IF(('PTRM input'!$E$515='PTRM input'!$G$514),IF(AZ$3&gt;A24remlife,A24acvalue-SUM($F415:AY415),IF(A24remlife="N/A","n/a",A24acvalue/A24remlife)),'PTRM input'!AZ$543)</f>
        <v>0</v>
      </c>
      <c r="BA415" s="617">
        <f>IF(('PTRM input'!$E$515='PTRM input'!$G$514),IF(BA$3&gt;A24remlife,A24acvalue-SUM($F415:AZ415),IF(A24remlife="N/A","n/a",A24acvalue/A24remlife)),'PTRM input'!BA$543)</f>
        <v>0</v>
      </c>
      <c r="BB415" s="617">
        <f>IF(('PTRM input'!$E$515='PTRM input'!$G$514),IF(BB$3&gt;A24remlife,A24acvalue-SUM($F415:BA415),IF(A24remlife="N/A","n/a",A24acvalue/A24remlife)),'PTRM input'!BB$543)</f>
        <v>0</v>
      </c>
      <c r="BC415" s="617">
        <f>IF(('PTRM input'!$E$515='PTRM input'!$G$514),IF(BC$3&gt;A24remlife,A24acvalue-SUM($F415:BB415),IF(A24remlife="N/A","n/a",A24acvalue/A24remlife)),'PTRM input'!BC$543)</f>
        <v>0</v>
      </c>
      <c r="BD415" s="617">
        <f>IF(('PTRM input'!$E$515='PTRM input'!$G$514),IF(BD$3&gt;A24remlife,A24acvalue-SUM($F415:BC415),IF(A24remlife="N/A","n/a",A24acvalue/A24remlife)),'PTRM input'!BD$543)</f>
        <v>0</v>
      </c>
      <c r="BE415" s="617">
        <f>IF(('PTRM input'!$E$515='PTRM input'!$G$514),IF(BE$3&gt;A24remlife,A24acvalue-SUM($F415:BD415),IF(A24remlife="N/A","n/a",A24acvalue/A24remlife)),'PTRM input'!BE$543)</f>
        <v>0</v>
      </c>
      <c r="BF415" s="617">
        <f>IF(('PTRM input'!$E$515='PTRM input'!$G$514),IF(BF$3&gt;A24remlife,A24acvalue-SUM($F415:BE415),IF(A24remlife="N/A","n/a",A24acvalue/A24remlife)),'PTRM input'!BF$543)</f>
        <v>0</v>
      </c>
      <c r="BG415" s="617">
        <f>IF(('PTRM input'!$E$515='PTRM input'!$G$514),IF(BG$3&gt;A24remlife,A24acvalue-SUM($F415:BF415),IF(A24remlife="N/A","n/a",A24acvalue/A24remlife)),'PTRM input'!BG$543)</f>
        <v>0</v>
      </c>
      <c r="BH415" s="617">
        <f>IF(('PTRM input'!$E$515='PTRM input'!$G$514),IF(BH$3&gt;A24remlife,A24acvalue-SUM($F415:BG415),IF(A24remlife="N/A","n/a",A24acvalue/A24remlife)),'PTRM input'!BH$543)</f>
        <v>0</v>
      </c>
      <c r="BI415" s="617">
        <f>IF(('PTRM input'!$E$515='PTRM input'!$G$514),IF(BI$3&gt;A24remlife,A24acvalue-SUM($F415:BH415),IF(A24remlife="N/A","n/a",A24acvalue/A24remlife)),'PTRM input'!BI$543)</f>
        <v>0</v>
      </c>
      <c r="BJ415" s="116"/>
      <c r="BK415" s="116"/>
      <c r="BL415" s="116"/>
      <c r="BM415" s="116"/>
    </row>
    <row r="416" spans="1:65" ht="12.75" hidden="1" customHeight="1" outlineLevel="2">
      <c r="A416" s="116"/>
      <c r="B416" s="19"/>
      <c r="C416" s="18"/>
      <c r="D416" s="760" t="s">
        <v>237</v>
      </c>
      <c r="E416" s="86">
        <v>0</v>
      </c>
      <c r="F416" s="259"/>
      <c r="G416" s="433"/>
      <c r="H416" s="433"/>
      <c r="I416" s="433"/>
      <c r="J416" s="433"/>
      <c r="K416" s="433"/>
      <c r="L416" s="433"/>
      <c r="M416" s="433"/>
      <c r="N416" s="433"/>
      <c r="O416" s="433"/>
      <c r="P416" s="433"/>
      <c r="Q416" s="433"/>
      <c r="R416" s="251"/>
      <c r="S416" s="251"/>
      <c r="T416" s="251"/>
      <c r="U416" s="251"/>
      <c r="V416" s="251"/>
      <c r="W416" s="251"/>
      <c r="X416" s="251"/>
      <c r="Y416" s="251"/>
      <c r="Z416" s="251"/>
      <c r="AA416" s="251"/>
      <c r="AB416" s="251"/>
      <c r="AC416" s="251"/>
      <c r="AD416" s="251"/>
      <c r="AE416" s="251"/>
      <c r="AF416" s="251"/>
      <c r="AG416" s="251"/>
      <c r="AH416" s="251"/>
      <c r="AI416" s="251"/>
      <c r="AJ416" s="251"/>
      <c r="AK416" s="251"/>
      <c r="AL416" s="251"/>
      <c r="AM416" s="251"/>
      <c r="AN416" s="251"/>
      <c r="AO416" s="251"/>
      <c r="AP416" s="251"/>
      <c r="AQ416" s="251"/>
      <c r="AR416" s="251"/>
      <c r="AS416" s="251"/>
      <c r="AT416" s="251"/>
      <c r="AU416" s="251"/>
      <c r="AV416" s="251"/>
      <c r="AW416" s="251"/>
      <c r="AX416" s="251"/>
      <c r="AY416" s="251"/>
      <c r="AZ416" s="251"/>
      <c r="BA416" s="251"/>
      <c r="BB416" s="251"/>
      <c r="BC416" s="251"/>
      <c r="BD416" s="251"/>
      <c r="BE416" s="251"/>
      <c r="BF416" s="251"/>
      <c r="BG416" s="251"/>
      <c r="BH416" s="251"/>
      <c r="BI416" s="251"/>
      <c r="BJ416" s="116"/>
      <c r="BK416" s="116"/>
      <c r="BL416" s="116"/>
      <c r="BM416" s="116"/>
    </row>
    <row r="417" spans="1:65" hidden="1" outlineLevel="2">
      <c r="A417" s="116"/>
      <c r="B417" s="19"/>
      <c r="C417" s="18"/>
      <c r="D417" s="760"/>
      <c r="E417" s="86">
        <v>1</v>
      </c>
      <c r="F417" s="259"/>
      <c r="G417" s="618"/>
      <c r="H417" s="433">
        <f ca="1">IF(A24stdlife="n/a","n/a",IF(H$3&gt;(A24stdlife+$E417),('PTRM input'!$G$408*(1+rvanilla01)^0.5)-SUM(G417:$G417),('PTRM input'!$G$408*(1+rvanilla01)^0.5)/A24stdlife))</f>
        <v>0</v>
      </c>
      <c r="I417" s="433">
        <f ca="1">IF(A24stdlife="n/a","n/a",IF(I$3&gt;(A24stdlife+$E417),('PTRM input'!$G$408*(1+rvanilla01)^0.5)-SUM($G417:H417),('PTRM input'!$G$408*(1+rvanilla01)^0.5)/A24stdlife))</f>
        <v>0</v>
      </c>
      <c r="J417" s="433">
        <f ca="1">IF(A24stdlife="n/a","n/a",IF(J$3&gt;(A24stdlife+$E417),('PTRM input'!$G$408*(1+rvanilla01)^0.5)-SUM($G417:I417),('PTRM input'!$G$408*(1+rvanilla01)^0.5)/A24stdlife))</f>
        <v>0</v>
      </c>
      <c r="K417" s="433">
        <f ca="1">IF(A24stdlife="n/a","n/a",IF(K$3&gt;(A24stdlife+$E417),('PTRM input'!$G$408*(1+rvanilla01)^0.5)-SUM($G417:J417),('PTRM input'!$G$408*(1+rvanilla01)^0.5)/A24stdlife))</f>
        <v>0</v>
      </c>
      <c r="L417" s="433">
        <f ca="1">IF(A24stdlife="n/a","n/a",IF(L$3&gt;(A24stdlife+$E417),('PTRM input'!$G$408*(1+rvanilla01)^0.5)-SUM($G417:K417),('PTRM input'!$G$408*(1+rvanilla01)^0.5)/A24stdlife))</f>
        <v>0</v>
      </c>
      <c r="M417" s="433">
        <f ca="1">IF(A24stdlife="n/a","n/a",IF(M$3&gt;(A24stdlife+$E417),('PTRM input'!$G$408*(1+rvanilla01)^0.5)-SUM($G417:L417),('PTRM input'!$G$408*(1+rvanilla01)^0.5)/A24stdlife))</f>
        <v>0</v>
      </c>
      <c r="N417" s="433">
        <f ca="1">IF(A24stdlife="n/a","n/a",IF(N$3&gt;(A24stdlife+$E417),('PTRM input'!$G$408*(1+rvanilla01)^0.5)-SUM($G417:M417),('PTRM input'!$G$408*(1+rvanilla01)^0.5)/A24stdlife))</f>
        <v>0</v>
      </c>
      <c r="O417" s="433">
        <f ca="1">IF(A24stdlife="n/a","n/a",IF(O$3&gt;(A24stdlife+$E417),('PTRM input'!$G$408*(1+rvanilla01)^0.5)-SUM($G417:N417),('PTRM input'!$G$408*(1+rvanilla01)^0.5)/A24stdlife))</f>
        <v>0</v>
      </c>
      <c r="P417" s="433">
        <f ca="1">IF(A24stdlife="n/a","n/a",IF(P$3&gt;(A24stdlife+$E417),('PTRM input'!$G$408*(1+rvanilla01)^0.5)-SUM($G417:O417),('PTRM input'!$G$408*(1+rvanilla01)^0.5)/A24stdlife))</f>
        <v>0</v>
      </c>
      <c r="Q417" s="433">
        <f ca="1">IF(A24stdlife="n/a","n/a",IF(Q$3&gt;(A24stdlife+$E417),('PTRM input'!$G$408*(1+rvanilla01)^0.5)-SUM($G417:P417),('PTRM input'!$G$408*(1+rvanilla01)^0.5)/A24stdlife))</f>
        <v>0</v>
      </c>
      <c r="R417" s="251">
        <f ca="1">IF(A24stdlife="n/a","n/a",IF(R$3&gt;(A24stdlife+$E417),('PTRM input'!$G$408*(1+rvanilla01)^0.5)-SUM($G417:Q417),('PTRM input'!$G$408*(1+rvanilla01)^0.5)/A24stdlife))</f>
        <v>0</v>
      </c>
      <c r="S417" s="251">
        <f ca="1">IF(A24stdlife="n/a","n/a",IF(S$3&gt;(A24stdlife+$E417),('PTRM input'!$G$408*(1+rvanilla01)^0.5)-SUM($G417:R417),('PTRM input'!$G$408*(1+rvanilla01)^0.5)/A24stdlife))</f>
        <v>0</v>
      </c>
      <c r="T417" s="251">
        <f ca="1">IF(A24stdlife="n/a","n/a",IF(T$3&gt;(A24stdlife+$E417),('PTRM input'!$G$408*(1+rvanilla01)^0.5)-SUM($G417:S417),('PTRM input'!$G$408*(1+rvanilla01)^0.5)/A24stdlife))</f>
        <v>0</v>
      </c>
      <c r="U417" s="251">
        <f ca="1">IF(A24stdlife="n/a","n/a",IF(U$3&gt;(A24stdlife+$E417),('PTRM input'!$G$408*(1+rvanilla01)^0.5)-SUM($G417:T417),('PTRM input'!$G$408*(1+rvanilla01)^0.5)/A24stdlife))</f>
        <v>0</v>
      </c>
      <c r="V417" s="251">
        <f ca="1">IF(A24stdlife="n/a","n/a",IF(V$3&gt;(A24stdlife+$E417),('PTRM input'!$G$408*(1+rvanilla01)^0.5)-SUM($G417:U417),('PTRM input'!$G$408*(1+rvanilla01)^0.5)/A24stdlife))</f>
        <v>0</v>
      </c>
      <c r="W417" s="251">
        <f ca="1">IF(A24stdlife="n/a","n/a",IF(W$3&gt;(A24stdlife+$E417),('PTRM input'!$G$408*(1+rvanilla01)^0.5)-SUM($G417:V417),('PTRM input'!$G$408*(1+rvanilla01)^0.5)/A24stdlife))</f>
        <v>0</v>
      </c>
      <c r="X417" s="251">
        <f ca="1">IF(A24stdlife="n/a","n/a",IF(X$3&gt;(A24stdlife+$E417),('PTRM input'!$G$408*(1+rvanilla01)^0.5)-SUM($G417:W417),('PTRM input'!$G$408*(1+rvanilla01)^0.5)/A24stdlife))</f>
        <v>0</v>
      </c>
      <c r="Y417" s="251">
        <f ca="1">IF(A24stdlife="n/a","n/a",IF(Y$3&gt;(A24stdlife+$E417),('PTRM input'!$G$408*(1+rvanilla01)^0.5)-SUM($G417:X417),('PTRM input'!$G$408*(1+rvanilla01)^0.5)/A24stdlife))</f>
        <v>0</v>
      </c>
      <c r="Z417" s="251">
        <f ca="1">IF(A24stdlife="n/a","n/a",IF(Z$3&gt;(A24stdlife+$E417),('PTRM input'!$G$408*(1+rvanilla01)^0.5)-SUM($G417:Y417),('PTRM input'!$G$408*(1+rvanilla01)^0.5)/A24stdlife))</f>
        <v>0</v>
      </c>
      <c r="AA417" s="251">
        <f ca="1">IF(A24stdlife="n/a","n/a",IF(AA$3&gt;(A24stdlife+$E417),('PTRM input'!$G$408*(1+rvanilla01)^0.5)-SUM($G417:Z417),('PTRM input'!$G$408*(1+rvanilla01)^0.5)/A24stdlife))</f>
        <v>0</v>
      </c>
      <c r="AB417" s="251">
        <f ca="1">IF(A24stdlife="n/a","n/a",IF(AB$3&gt;(A24stdlife+$E417),('PTRM input'!$G$408*(1+rvanilla01)^0.5)-SUM($G417:AA417),('PTRM input'!$G$408*(1+rvanilla01)^0.5)/A24stdlife))</f>
        <v>0</v>
      </c>
      <c r="AC417" s="251">
        <f ca="1">IF(A24stdlife="n/a","n/a",IF(AC$3&gt;(A24stdlife+$E417),('PTRM input'!$G$408*(1+rvanilla01)^0.5)-SUM($G417:AB417),('PTRM input'!$G$408*(1+rvanilla01)^0.5)/A24stdlife))</f>
        <v>0</v>
      </c>
      <c r="AD417" s="251">
        <f ca="1">IF(A24stdlife="n/a","n/a",IF(AD$3&gt;(A24stdlife+$E417),('PTRM input'!$G$408*(1+rvanilla01)^0.5)-SUM($G417:AC417),('PTRM input'!$G$408*(1+rvanilla01)^0.5)/A24stdlife))</f>
        <v>0</v>
      </c>
      <c r="AE417" s="251">
        <f ca="1">IF(A24stdlife="n/a","n/a",IF(AE$3&gt;(A24stdlife+$E417),('PTRM input'!$G$408*(1+rvanilla01)^0.5)-SUM($G417:AD417),('PTRM input'!$G$408*(1+rvanilla01)^0.5)/A24stdlife))</f>
        <v>0</v>
      </c>
      <c r="AF417" s="251">
        <f ca="1">IF(A24stdlife="n/a","n/a",IF(AF$3&gt;(A24stdlife+$E417),('PTRM input'!$G$408*(1+rvanilla01)^0.5)-SUM($G417:AE417),('PTRM input'!$G$408*(1+rvanilla01)^0.5)/A24stdlife))</f>
        <v>0</v>
      </c>
      <c r="AG417" s="251">
        <f ca="1">IF(A24stdlife="n/a","n/a",IF(AG$3&gt;(A24stdlife+$E417),('PTRM input'!$G$408*(1+rvanilla01)^0.5)-SUM($G417:AF417),('PTRM input'!$G$408*(1+rvanilla01)^0.5)/A24stdlife))</f>
        <v>0</v>
      </c>
      <c r="AH417" s="251">
        <f ca="1">IF(A24stdlife="n/a","n/a",IF(AH$3&gt;(A24stdlife+$E417),('PTRM input'!$G$408*(1+rvanilla01)^0.5)-SUM($G417:AG417),('PTRM input'!$G$408*(1+rvanilla01)^0.5)/A24stdlife))</f>
        <v>0</v>
      </c>
      <c r="AI417" s="251">
        <f ca="1">IF(A24stdlife="n/a","n/a",IF(AI$3&gt;(A24stdlife+$E417),('PTRM input'!$G$408*(1+rvanilla01)^0.5)-SUM($G417:AH417),('PTRM input'!$G$408*(1+rvanilla01)^0.5)/A24stdlife))</f>
        <v>0</v>
      </c>
      <c r="AJ417" s="251">
        <f ca="1">IF(A24stdlife="n/a","n/a",IF(AJ$3&gt;(A24stdlife+$E417),('PTRM input'!$G$408*(1+rvanilla01)^0.5)-SUM($G417:AI417),('PTRM input'!$G$408*(1+rvanilla01)^0.5)/A24stdlife))</f>
        <v>0</v>
      </c>
      <c r="AK417" s="251">
        <f ca="1">IF(A24stdlife="n/a","n/a",IF(AK$3&gt;(A24stdlife+$E417),('PTRM input'!$G$408*(1+rvanilla01)^0.5)-SUM($G417:AJ417),('PTRM input'!$G$408*(1+rvanilla01)^0.5)/A24stdlife))</f>
        <v>0</v>
      </c>
      <c r="AL417" s="251">
        <f ca="1">IF(A24stdlife="n/a","n/a",IF(AL$3&gt;(A24stdlife+$E417),('PTRM input'!$G$408*(1+rvanilla01)^0.5)-SUM($G417:AK417),('PTRM input'!$G$408*(1+rvanilla01)^0.5)/A24stdlife))</f>
        <v>0</v>
      </c>
      <c r="AM417" s="251">
        <f ca="1">IF(A24stdlife="n/a","n/a",IF(AM$3&gt;(A24stdlife+$E417),('PTRM input'!$G$408*(1+rvanilla01)^0.5)-SUM($G417:AL417),('PTRM input'!$G$408*(1+rvanilla01)^0.5)/A24stdlife))</f>
        <v>0</v>
      </c>
      <c r="AN417" s="251">
        <f ca="1">IF(A24stdlife="n/a","n/a",IF(AN$3&gt;(A24stdlife+$E417),('PTRM input'!$G$408*(1+rvanilla01)^0.5)-SUM($G417:AM417),('PTRM input'!$G$408*(1+rvanilla01)^0.5)/A24stdlife))</f>
        <v>0</v>
      </c>
      <c r="AO417" s="251">
        <f ca="1">IF(A24stdlife="n/a","n/a",IF(AO$3&gt;(A24stdlife+$E417),('PTRM input'!$G$408*(1+rvanilla01)^0.5)-SUM($G417:AN417),('PTRM input'!$G$408*(1+rvanilla01)^0.5)/A24stdlife))</f>
        <v>0</v>
      </c>
      <c r="AP417" s="251">
        <f ca="1">IF(A24stdlife="n/a","n/a",IF(AP$3&gt;(A24stdlife+$E417),('PTRM input'!$G$408*(1+rvanilla01)^0.5)-SUM($G417:AO417),('PTRM input'!$G$408*(1+rvanilla01)^0.5)/A24stdlife))</f>
        <v>0</v>
      </c>
      <c r="AQ417" s="251">
        <f ca="1">IF(A24stdlife="n/a","n/a",IF(AQ$3&gt;(A24stdlife+$E417),('PTRM input'!$G$408*(1+rvanilla01)^0.5)-SUM($G417:AP417),('PTRM input'!$G$408*(1+rvanilla01)^0.5)/A24stdlife))</f>
        <v>0</v>
      </c>
      <c r="AR417" s="251">
        <f ca="1">IF(A24stdlife="n/a","n/a",IF(AR$3&gt;(A24stdlife+$E417),('PTRM input'!$G$408*(1+rvanilla01)^0.5)-SUM($G417:AQ417),('PTRM input'!$G$408*(1+rvanilla01)^0.5)/A24stdlife))</f>
        <v>0</v>
      </c>
      <c r="AS417" s="251">
        <f ca="1">IF(A24stdlife="n/a","n/a",IF(AS$3&gt;(A24stdlife+$E417),('PTRM input'!$G$408*(1+rvanilla01)^0.5)-SUM($G417:AR417),('PTRM input'!$G$408*(1+rvanilla01)^0.5)/A24stdlife))</f>
        <v>0</v>
      </c>
      <c r="AT417" s="251">
        <f ca="1">IF(A24stdlife="n/a","n/a",IF(AT$3&gt;(A24stdlife+$E417),('PTRM input'!$G$408*(1+rvanilla01)^0.5)-SUM($G417:AS417),('PTRM input'!$G$408*(1+rvanilla01)^0.5)/A24stdlife))</f>
        <v>0</v>
      </c>
      <c r="AU417" s="251">
        <f ca="1">IF(A24stdlife="n/a","n/a",IF(AU$3&gt;(A24stdlife+$E417),('PTRM input'!$G$408*(1+rvanilla01)^0.5)-SUM($G417:AT417),('PTRM input'!$G$408*(1+rvanilla01)^0.5)/A24stdlife))</f>
        <v>0</v>
      </c>
      <c r="AV417" s="251">
        <f ca="1">IF(A24stdlife="n/a","n/a",IF(AV$3&gt;(A24stdlife+$E417),('PTRM input'!$G$408*(1+rvanilla01)^0.5)-SUM($G417:AU417),('PTRM input'!$G$408*(1+rvanilla01)^0.5)/A24stdlife))</f>
        <v>0</v>
      </c>
      <c r="AW417" s="251">
        <f ca="1">IF(A24stdlife="n/a","n/a",IF(AW$3&gt;(A24stdlife+$E417),('PTRM input'!$G$408*(1+rvanilla01)^0.5)-SUM($G417:AV417),('PTRM input'!$G$408*(1+rvanilla01)^0.5)/A24stdlife))</f>
        <v>0</v>
      </c>
      <c r="AX417" s="251">
        <f ca="1">IF(A24stdlife="n/a","n/a",IF(AX$3&gt;(A24stdlife+$E417),('PTRM input'!$G$408*(1+rvanilla01)^0.5)-SUM($G417:AW417),('PTRM input'!$G$408*(1+rvanilla01)^0.5)/A24stdlife))</f>
        <v>0</v>
      </c>
      <c r="AY417" s="251">
        <f ca="1">IF(A24stdlife="n/a","n/a",IF(AY$3&gt;(A24stdlife+$E417),('PTRM input'!$G$408*(1+rvanilla01)^0.5)-SUM($G417:AX417),('PTRM input'!$G$408*(1+rvanilla01)^0.5)/A24stdlife))</f>
        <v>0</v>
      </c>
      <c r="AZ417" s="251">
        <f ca="1">IF(A24stdlife="n/a","n/a",IF(AZ$3&gt;(A24stdlife+$E417),('PTRM input'!$G$408*(1+rvanilla01)^0.5)-SUM($G417:AY417),('PTRM input'!$G$408*(1+rvanilla01)^0.5)/A24stdlife))</f>
        <v>0</v>
      </c>
      <c r="BA417" s="251">
        <f ca="1">IF(A24stdlife="n/a","n/a",IF(BA$3&gt;(A24stdlife+$E417),('PTRM input'!$G$408*(1+rvanilla01)^0.5)-SUM($G417:AZ417),('PTRM input'!$G$408*(1+rvanilla01)^0.5)/A24stdlife))</f>
        <v>0</v>
      </c>
      <c r="BB417" s="251">
        <f ca="1">IF(A24stdlife="n/a","n/a",IF(BB$3&gt;(A24stdlife+$E417),('PTRM input'!$G$408*(1+rvanilla01)^0.5)-SUM($G417:BA417),('PTRM input'!$G$408*(1+rvanilla01)^0.5)/A24stdlife))</f>
        <v>0</v>
      </c>
      <c r="BC417" s="251">
        <f ca="1">IF(A24stdlife="n/a","n/a",IF(BC$3&gt;(A24stdlife+$E417),('PTRM input'!$G$408*(1+rvanilla01)^0.5)-SUM($G417:BB417),('PTRM input'!$G$408*(1+rvanilla01)^0.5)/A24stdlife))</f>
        <v>0</v>
      </c>
      <c r="BD417" s="251">
        <f ca="1">IF(A24stdlife="n/a","n/a",IF(BD$3&gt;(A24stdlife+$E417),('PTRM input'!$G$408*(1+rvanilla01)^0.5)-SUM($G417:BC417),('PTRM input'!$G$408*(1+rvanilla01)^0.5)/A24stdlife))</f>
        <v>0</v>
      </c>
      <c r="BE417" s="251">
        <f ca="1">IF(A24stdlife="n/a","n/a",IF(BE$3&gt;(A24stdlife+$E417),('PTRM input'!$G$408*(1+rvanilla01)^0.5)-SUM($G417:BD417),('PTRM input'!$G$408*(1+rvanilla01)^0.5)/A24stdlife))</f>
        <v>0</v>
      </c>
      <c r="BF417" s="251">
        <f ca="1">IF(A24stdlife="n/a","n/a",IF(BF$3&gt;(A24stdlife+$E417),('PTRM input'!$G$408*(1+rvanilla01)^0.5)-SUM($G417:BE417),('PTRM input'!$G$408*(1+rvanilla01)^0.5)/A24stdlife))</f>
        <v>0</v>
      </c>
      <c r="BG417" s="251">
        <f ca="1">IF(A24stdlife="n/a","n/a",IF(BG$3&gt;(A24stdlife+$E417),('PTRM input'!$G$408*(1+rvanilla01)^0.5)-SUM($G417:BF417),('PTRM input'!$G$408*(1+rvanilla01)^0.5)/A24stdlife))</f>
        <v>0</v>
      </c>
      <c r="BH417" s="251">
        <f ca="1">IF(A24stdlife="n/a","n/a",IF(BH$3&gt;(A24stdlife+$E417),('PTRM input'!$G$408*(1+rvanilla01)^0.5)-SUM($G417:BG417),('PTRM input'!$G$408*(1+rvanilla01)^0.5)/A24stdlife))</f>
        <v>0</v>
      </c>
      <c r="BI417" s="251">
        <f ca="1">IF(A24stdlife="n/a","n/a",IF(BI$3&gt;(A24stdlife+$E417),('PTRM input'!$G$408*(1+rvanilla01)^0.5)-SUM($G417:BH417),('PTRM input'!$G$408*(1+rvanilla01)^0.5)/A24stdlife))</f>
        <v>0</v>
      </c>
      <c r="BJ417" s="116"/>
      <c r="BK417" s="116"/>
      <c r="BL417" s="116"/>
      <c r="BM417" s="116"/>
    </row>
    <row r="418" spans="1:65" hidden="1" outlineLevel="2">
      <c r="A418" s="116"/>
      <c r="B418" s="19"/>
      <c r="C418" s="18"/>
      <c r="D418" s="760"/>
      <c r="E418" s="86">
        <v>2</v>
      </c>
      <c r="F418" s="259"/>
      <c r="G418" s="434"/>
      <c r="H418" s="619"/>
      <c r="I418" s="433">
        <f ca="1">IF(A24stdlife="n/a","n/a",IF(I$3&gt;(A24stdlife+$E418),('PTRM input'!$H$408*(1+rvanilla02)^0.5)-SUM(H418:$H418),('PTRM input'!$H$408*(1+rvanilla02)^0.5)/A24stdlife))</f>
        <v>0</v>
      </c>
      <c r="J418" s="433">
        <f ca="1">IF(A24stdlife="n/a","n/a",IF(J$3&gt;(A24stdlife+$E418),('PTRM input'!$H$408*(1+rvanilla02)^0.5)-SUM($H418:I418),('PTRM input'!$H$408*(1+rvanilla02)^0.5)/A24stdlife))</f>
        <v>0</v>
      </c>
      <c r="K418" s="433">
        <f ca="1">IF(A24stdlife="n/a","n/a",IF(K$3&gt;(A24stdlife+$E418),('PTRM input'!$H$408*(1+rvanilla02)^0.5)-SUM($H418:J418),('PTRM input'!$H$408*(1+rvanilla02)^0.5)/A24stdlife))</f>
        <v>0</v>
      </c>
      <c r="L418" s="433">
        <f ca="1">IF(A24stdlife="n/a","n/a",IF(L$3&gt;(A24stdlife+$E418),('PTRM input'!$H$408*(1+rvanilla02)^0.5)-SUM($H418:K418),('PTRM input'!$H$408*(1+rvanilla02)^0.5)/A24stdlife))</f>
        <v>0</v>
      </c>
      <c r="M418" s="433">
        <f ca="1">IF(A24stdlife="n/a","n/a",IF(M$3&gt;(A24stdlife+$E418),('PTRM input'!$H$408*(1+rvanilla02)^0.5)-SUM($H418:L418),('PTRM input'!$H$408*(1+rvanilla02)^0.5)/A24stdlife))</f>
        <v>0</v>
      </c>
      <c r="N418" s="433">
        <f ca="1">IF(A24stdlife="n/a","n/a",IF(N$3&gt;(A24stdlife+$E418),('PTRM input'!$H$408*(1+rvanilla02)^0.5)-SUM($H418:M418),('PTRM input'!$H$408*(1+rvanilla02)^0.5)/A24stdlife))</f>
        <v>0</v>
      </c>
      <c r="O418" s="433">
        <f ca="1">IF(A24stdlife="n/a","n/a",IF(O$3&gt;(A24stdlife+$E418),('PTRM input'!$H$408*(1+rvanilla02)^0.5)-SUM($H418:N418),('PTRM input'!$H$408*(1+rvanilla02)^0.5)/A24stdlife))</f>
        <v>0</v>
      </c>
      <c r="P418" s="433">
        <f ca="1">IF(A24stdlife="n/a","n/a",IF(P$3&gt;(A24stdlife+$E418),('PTRM input'!$H$408*(1+rvanilla02)^0.5)-SUM($H418:O418),('PTRM input'!$H$408*(1+rvanilla02)^0.5)/A24stdlife))</f>
        <v>0</v>
      </c>
      <c r="Q418" s="433">
        <f ca="1">IF(A24stdlife="n/a","n/a",IF(Q$3&gt;(A24stdlife+$E418),('PTRM input'!$H$408*(1+rvanilla02)^0.5)-SUM($H418:P418),('PTRM input'!$H$408*(1+rvanilla02)^0.5)/A24stdlife))</f>
        <v>0</v>
      </c>
      <c r="R418" s="251">
        <f ca="1">IF(A24stdlife="n/a","n/a",IF(R$3&gt;(A24stdlife+$E418),('PTRM input'!$H$408*(1+rvanilla02)^0.5)-SUM($H418:Q418),('PTRM input'!$H$408*(1+rvanilla02)^0.5)/A24stdlife))</f>
        <v>0</v>
      </c>
      <c r="S418" s="251">
        <f ca="1">IF(A24stdlife="n/a","n/a",IF(S$3&gt;(A24stdlife+$E418),('PTRM input'!$H$408*(1+rvanilla02)^0.5)-SUM($H418:R418),('PTRM input'!$H$408*(1+rvanilla02)^0.5)/A24stdlife))</f>
        <v>0</v>
      </c>
      <c r="T418" s="251">
        <f ca="1">IF(A24stdlife="n/a","n/a",IF(T$3&gt;(A24stdlife+$E418),('PTRM input'!$H$408*(1+rvanilla02)^0.5)-SUM($H418:S418),('PTRM input'!$H$408*(1+rvanilla02)^0.5)/A24stdlife))</f>
        <v>0</v>
      </c>
      <c r="U418" s="251">
        <f ca="1">IF(A24stdlife="n/a","n/a",IF(U$3&gt;(A24stdlife+$E418),('PTRM input'!$H$408*(1+rvanilla02)^0.5)-SUM($H418:T418),('PTRM input'!$H$408*(1+rvanilla02)^0.5)/A24stdlife))</f>
        <v>0</v>
      </c>
      <c r="V418" s="251">
        <f ca="1">IF(A24stdlife="n/a","n/a",IF(V$3&gt;(A24stdlife+$E418),('PTRM input'!$H$408*(1+rvanilla02)^0.5)-SUM($H418:U418),('PTRM input'!$H$408*(1+rvanilla02)^0.5)/A24stdlife))</f>
        <v>0</v>
      </c>
      <c r="W418" s="251">
        <f ca="1">IF(A24stdlife="n/a","n/a",IF(W$3&gt;(A24stdlife+$E418),('PTRM input'!$H$408*(1+rvanilla02)^0.5)-SUM($H418:V418),('PTRM input'!$H$408*(1+rvanilla02)^0.5)/A24stdlife))</f>
        <v>0</v>
      </c>
      <c r="X418" s="251">
        <f ca="1">IF(A24stdlife="n/a","n/a",IF(X$3&gt;(A24stdlife+$E418),('PTRM input'!$H$408*(1+rvanilla02)^0.5)-SUM($H418:W418),('PTRM input'!$H$408*(1+rvanilla02)^0.5)/A24stdlife))</f>
        <v>0</v>
      </c>
      <c r="Y418" s="251">
        <f ca="1">IF(A24stdlife="n/a","n/a",IF(Y$3&gt;(A24stdlife+$E418),('PTRM input'!$H$408*(1+rvanilla02)^0.5)-SUM($H418:X418),('PTRM input'!$H$408*(1+rvanilla02)^0.5)/A24stdlife))</f>
        <v>0</v>
      </c>
      <c r="Z418" s="251">
        <f ca="1">IF(A24stdlife="n/a","n/a",IF(Z$3&gt;(A24stdlife+$E418),('PTRM input'!$H$408*(1+rvanilla02)^0.5)-SUM($H418:Y418),('PTRM input'!$H$408*(1+rvanilla02)^0.5)/A24stdlife))</f>
        <v>0</v>
      </c>
      <c r="AA418" s="251">
        <f ca="1">IF(A24stdlife="n/a","n/a",IF(AA$3&gt;(A24stdlife+$E418),('PTRM input'!$H$408*(1+rvanilla02)^0.5)-SUM($H418:Z418),('PTRM input'!$H$408*(1+rvanilla02)^0.5)/A24stdlife))</f>
        <v>0</v>
      </c>
      <c r="AB418" s="251">
        <f ca="1">IF(A24stdlife="n/a","n/a",IF(AB$3&gt;(A24stdlife+$E418),('PTRM input'!$H$408*(1+rvanilla02)^0.5)-SUM($H418:AA418),('PTRM input'!$H$408*(1+rvanilla02)^0.5)/A24stdlife))</f>
        <v>0</v>
      </c>
      <c r="AC418" s="251">
        <f ca="1">IF(A24stdlife="n/a","n/a",IF(AC$3&gt;(A24stdlife+$E418),('PTRM input'!$H$408*(1+rvanilla02)^0.5)-SUM($H418:AB418),('PTRM input'!$H$408*(1+rvanilla02)^0.5)/A24stdlife))</f>
        <v>0</v>
      </c>
      <c r="AD418" s="251">
        <f ca="1">IF(A24stdlife="n/a","n/a",IF(AD$3&gt;(A24stdlife+$E418),('PTRM input'!$H$408*(1+rvanilla02)^0.5)-SUM($H418:AC418),('PTRM input'!$H$408*(1+rvanilla02)^0.5)/A24stdlife))</f>
        <v>0</v>
      </c>
      <c r="AE418" s="251">
        <f ca="1">IF(A24stdlife="n/a","n/a",IF(AE$3&gt;(A24stdlife+$E418),('PTRM input'!$H$408*(1+rvanilla02)^0.5)-SUM($H418:AD418),('PTRM input'!$H$408*(1+rvanilla02)^0.5)/A24stdlife))</f>
        <v>0</v>
      </c>
      <c r="AF418" s="251">
        <f ca="1">IF(A24stdlife="n/a","n/a",IF(AF$3&gt;(A24stdlife+$E418),('PTRM input'!$H$408*(1+rvanilla02)^0.5)-SUM($H418:AE418),('PTRM input'!$H$408*(1+rvanilla02)^0.5)/A24stdlife))</f>
        <v>0</v>
      </c>
      <c r="AG418" s="251">
        <f ca="1">IF(A24stdlife="n/a","n/a",IF(AG$3&gt;(A24stdlife+$E418),('PTRM input'!$H$408*(1+rvanilla02)^0.5)-SUM($H418:AF418),('PTRM input'!$H$408*(1+rvanilla02)^0.5)/A24stdlife))</f>
        <v>0</v>
      </c>
      <c r="AH418" s="251">
        <f ca="1">IF(A24stdlife="n/a","n/a",IF(AH$3&gt;(A24stdlife+$E418),('PTRM input'!$H$408*(1+rvanilla02)^0.5)-SUM($H418:AG418),('PTRM input'!$H$408*(1+rvanilla02)^0.5)/A24stdlife))</f>
        <v>0</v>
      </c>
      <c r="AI418" s="251">
        <f ca="1">IF(A24stdlife="n/a","n/a",IF(AI$3&gt;(A24stdlife+$E418),('PTRM input'!$H$408*(1+rvanilla02)^0.5)-SUM($H418:AH418),('PTRM input'!$H$408*(1+rvanilla02)^0.5)/A24stdlife))</f>
        <v>0</v>
      </c>
      <c r="AJ418" s="251">
        <f ca="1">IF(A24stdlife="n/a","n/a",IF(AJ$3&gt;(A24stdlife+$E418),('PTRM input'!$H$408*(1+rvanilla02)^0.5)-SUM($H418:AI418),('PTRM input'!$H$408*(1+rvanilla02)^0.5)/A24stdlife))</f>
        <v>0</v>
      </c>
      <c r="AK418" s="251">
        <f ca="1">IF(A24stdlife="n/a","n/a",IF(AK$3&gt;(A24stdlife+$E418),('PTRM input'!$H$408*(1+rvanilla02)^0.5)-SUM($H418:AJ418),('PTRM input'!$H$408*(1+rvanilla02)^0.5)/A24stdlife))</f>
        <v>0</v>
      </c>
      <c r="AL418" s="251">
        <f ca="1">IF(A24stdlife="n/a","n/a",IF(AL$3&gt;(A24stdlife+$E418),('PTRM input'!$H$408*(1+rvanilla02)^0.5)-SUM($H418:AK418),('PTRM input'!$H$408*(1+rvanilla02)^0.5)/A24stdlife))</f>
        <v>0</v>
      </c>
      <c r="AM418" s="251">
        <f ca="1">IF(A24stdlife="n/a","n/a",IF(AM$3&gt;(A24stdlife+$E418),('PTRM input'!$H$408*(1+rvanilla02)^0.5)-SUM($H418:AL418),('PTRM input'!$H$408*(1+rvanilla02)^0.5)/A24stdlife))</f>
        <v>0</v>
      </c>
      <c r="AN418" s="251">
        <f ca="1">IF(A24stdlife="n/a","n/a",IF(AN$3&gt;(A24stdlife+$E418),('PTRM input'!$H$408*(1+rvanilla02)^0.5)-SUM($H418:AM418),('PTRM input'!$H$408*(1+rvanilla02)^0.5)/A24stdlife))</f>
        <v>0</v>
      </c>
      <c r="AO418" s="251">
        <f ca="1">IF(A24stdlife="n/a","n/a",IF(AO$3&gt;(A24stdlife+$E418),('PTRM input'!$H$408*(1+rvanilla02)^0.5)-SUM($H418:AN418),('PTRM input'!$H$408*(1+rvanilla02)^0.5)/A24stdlife))</f>
        <v>0</v>
      </c>
      <c r="AP418" s="251">
        <f ca="1">IF(A24stdlife="n/a","n/a",IF(AP$3&gt;(A24stdlife+$E418),('PTRM input'!$H$408*(1+rvanilla02)^0.5)-SUM($H418:AO418),('PTRM input'!$H$408*(1+rvanilla02)^0.5)/A24stdlife))</f>
        <v>0</v>
      </c>
      <c r="AQ418" s="251">
        <f ca="1">IF(A24stdlife="n/a","n/a",IF(AQ$3&gt;(A24stdlife+$E418),('PTRM input'!$H$408*(1+rvanilla02)^0.5)-SUM($H418:AP418),('PTRM input'!$H$408*(1+rvanilla02)^0.5)/A24stdlife))</f>
        <v>0</v>
      </c>
      <c r="AR418" s="251">
        <f ca="1">IF(A24stdlife="n/a","n/a",IF(AR$3&gt;(A24stdlife+$E418),('PTRM input'!$H$408*(1+rvanilla02)^0.5)-SUM($H418:AQ418),('PTRM input'!$H$408*(1+rvanilla02)^0.5)/A24stdlife))</f>
        <v>0</v>
      </c>
      <c r="AS418" s="251">
        <f ca="1">IF(A24stdlife="n/a","n/a",IF(AS$3&gt;(A24stdlife+$E418),('PTRM input'!$H$408*(1+rvanilla02)^0.5)-SUM($H418:AR418),('PTRM input'!$H$408*(1+rvanilla02)^0.5)/A24stdlife))</f>
        <v>0</v>
      </c>
      <c r="AT418" s="251">
        <f ca="1">IF(A24stdlife="n/a","n/a",IF(AT$3&gt;(A24stdlife+$E418),('PTRM input'!$H$408*(1+rvanilla02)^0.5)-SUM($H418:AS418),('PTRM input'!$H$408*(1+rvanilla02)^0.5)/A24stdlife))</f>
        <v>0</v>
      </c>
      <c r="AU418" s="251">
        <f ca="1">IF(A24stdlife="n/a","n/a",IF(AU$3&gt;(A24stdlife+$E418),('PTRM input'!$H$408*(1+rvanilla02)^0.5)-SUM($H418:AT418),('PTRM input'!$H$408*(1+rvanilla02)^0.5)/A24stdlife))</f>
        <v>0</v>
      </c>
      <c r="AV418" s="251">
        <f ca="1">IF(A24stdlife="n/a","n/a",IF(AV$3&gt;(A24stdlife+$E418),('PTRM input'!$H$408*(1+rvanilla02)^0.5)-SUM($H418:AU418),('PTRM input'!$H$408*(1+rvanilla02)^0.5)/A24stdlife))</f>
        <v>0</v>
      </c>
      <c r="AW418" s="251">
        <f ca="1">IF(A24stdlife="n/a","n/a",IF(AW$3&gt;(A24stdlife+$E418),('PTRM input'!$H$408*(1+rvanilla02)^0.5)-SUM($H418:AV418),('PTRM input'!$H$408*(1+rvanilla02)^0.5)/A24stdlife))</f>
        <v>0</v>
      </c>
      <c r="AX418" s="251">
        <f ca="1">IF(A24stdlife="n/a","n/a",IF(AX$3&gt;(A24stdlife+$E418),('PTRM input'!$H$408*(1+rvanilla02)^0.5)-SUM($H418:AW418),('PTRM input'!$H$408*(1+rvanilla02)^0.5)/A24stdlife))</f>
        <v>0</v>
      </c>
      <c r="AY418" s="251">
        <f ca="1">IF(A24stdlife="n/a","n/a",IF(AY$3&gt;(A24stdlife+$E418),('PTRM input'!$H$408*(1+rvanilla02)^0.5)-SUM($H418:AX418),('PTRM input'!$H$408*(1+rvanilla02)^0.5)/A24stdlife))</f>
        <v>0</v>
      </c>
      <c r="AZ418" s="251">
        <f ca="1">IF(A24stdlife="n/a","n/a",IF(AZ$3&gt;(A24stdlife+$E418),('PTRM input'!$H$408*(1+rvanilla02)^0.5)-SUM($H418:AY418),('PTRM input'!$H$408*(1+rvanilla02)^0.5)/A24stdlife))</f>
        <v>0</v>
      </c>
      <c r="BA418" s="251">
        <f ca="1">IF(A24stdlife="n/a","n/a",IF(BA$3&gt;(A24stdlife+$E418),('PTRM input'!$H$408*(1+rvanilla02)^0.5)-SUM($H418:AZ418),('PTRM input'!$H$408*(1+rvanilla02)^0.5)/A24stdlife))</f>
        <v>0</v>
      </c>
      <c r="BB418" s="251">
        <f ca="1">IF(A24stdlife="n/a","n/a",IF(BB$3&gt;(A24stdlife+$E418),('PTRM input'!$H$408*(1+rvanilla02)^0.5)-SUM($H418:BA418),('PTRM input'!$H$408*(1+rvanilla02)^0.5)/A24stdlife))</f>
        <v>0</v>
      </c>
      <c r="BC418" s="251">
        <f ca="1">IF(A24stdlife="n/a","n/a",IF(BC$3&gt;(A24stdlife+$E418),('PTRM input'!$H$408*(1+rvanilla02)^0.5)-SUM($H418:BB418),('PTRM input'!$H$408*(1+rvanilla02)^0.5)/A24stdlife))</f>
        <v>0</v>
      </c>
      <c r="BD418" s="251">
        <f ca="1">IF(A24stdlife="n/a","n/a",IF(BD$3&gt;(A24stdlife+$E418),('PTRM input'!$H$408*(1+rvanilla02)^0.5)-SUM($H418:BC418),('PTRM input'!$H$408*(1+rvanilla02)^0.5)/A24stdlife))</f>
        <v>0</v>
      </c>
      <c r="BE418" s="251">
        <f ca="1">IF(A24stdlife="n/a","n/a",IF(BE$3&gt;(A24stdlife+$E418),('PTRM input'!$H$408*(1+rvanilla02)^0.5)-SUM($H418:BD418),('PTRM input'!$H$408*(1+rvanilla02)^0.5)/A24stdlife))</f>
        <v>0</v>
      </c>
      <c r="BF418" s="251">
        <f ca="1">IF(A24stdlife="n/a","n/a",IF(BF$3&gt;(A24stdlife+$E418),('PTRM input'!$H$408*(1+rvanilla02)^0.5)-SUM($H418:BE418),('PTRM input'!$H$408*(1+rvanilla02)^0.5)/A24stdlife))</f>
        <v>0</v>
      </c>
      <c r="BG418" s="251">
        <f ca="1">IF(A24stdlife="n/a","n/a",IF(BG$3&gt;(A24stdlife+$E418),('PTRM input'!$H$408*(1+rvanilla02)^0.5)-SUM($H418:BF418),('PTRM input'!$H$408*(1+rvanilla02)^0.5)/A24stdlife))</f>
        <v>0</v>
      </c>
      <c r="BH418" s="251">
        <f ca="1">IF(A24stdlife="n/a","n/a",IF(BH$3&gt;(A24stdlife+$E418),('PTRM input'!$H$408*(1+rvanilla02)^0.5)-SUM($H418:BG418),('PTRM input'!$H$408*(1+rvanilla02)^0.5)/A24stdlife))</f>
        <v>0</v>
      </c>
      <c r="BI418" s="251">
        <f ca="1">IF(A24stdlife="n/a","n/a",IF(BI$3&gt;(A24stdlife+$E418),('PTRM input'!$H$408*(1+rvanilla02)^0.5)-SUM($H418:BH418),('PTRM input'!$H$408*(1+rvanilla02)^0.5)/A24stdlife))</f>
        <v>0</v>
      </c>
      <c r="BJ418" s="116"/>
      <c r="BK418" s="116"/>
      <c r="BL418" s="116"/>
      <c r="BM418" s="116"/>
    </row>
    <row r="419" spans="1:65" hidden="1" outlineLevel="2">
      <c r="A419" s="116"/>
      <c r="B419" s="19"/>
      <c r="C419" s="18"/>
      <c r="D419" s="760"/>
      <c r="E419" s="86">
        <v>3</v>
      </c>
      <c r="F419" s="259"/>
      <c r="G419" s="434"/>
      <c r="H419" s="435"/>
      <c r="I419" s="619"/>
      <c r="J419" s="433">
        <f ca="1">IF(A24stdlife="n/a","n/a",IF(J$3&gt;(A24stdlife+$E419),('PTRM input'!$I$408*(1+rvanilla03)^0.5)-SUM(I419:$I419),('PTRM input'!$I$408*(1+rvanilla03)^0.5)/A24stdlife))</f>
        <v>0</v>
      </c>
      <c r="K419" s="433">
        <f ca="1">IF(A24stdlife="n/a","n/a",IF(K$3&gt;(A24stdlife+$E419),('PTRM input'!$I$408*(1+rvanilla03)^0.5)-SUM($I419:J419),('PTRM input'!$I$408*(1+rvanilla03)^0.5)/A24stdlife))</f>
        <v>0</v>
      </c>
      <c r="L419" s="433">
        <f ca="1">IF(A24stdlife="n/a","n/a",IF(L$3&gt;(A24stdlife+$E419),('PTRM input'!$I$408*(1+rvanilla03)^0.5)-SUM($I419:K419),('PTRM input'!$I$408*(1+rvanilla03)^0.5)/A24stdlife))</f>
        <v>0</v>
      </c>
      <c r="M419" s="433">
        <f ca="1">IF(A24stdlife="n/a","n/a",IF(M$3&gt;(A24stdlife+$E419),('PTRM input'!$I$408*(1+rvanilla03)^0.5)-SUM($I419:L419),('PTRM input'!$I$408*(1+rvanilla03)^0.5)/A24stdlife))</f>
        <v>0</v>
      </c>
      <c r="N419" s="433">
        <f ca="1">IF(A24stdlife="n/a","n/a",IF(N$3&gt;(A24stdlife+$E419),('PTRM input'!$I$408*(1+rvanilla03)^0.5)-SUM($I419:M419),('PTRM input'!$I$408*(1+rvanilla03)^0.5)/A24stdlife))</f>
        <v>0</v>
      </c>
      <c r="O419" s="433">
        <f ca="1">IF(A24stdlife="n/a","n/a",IF(O$3&gt;(A24stdlife+$E419),('PTRM input'!$I$408*(1+rvanilla03)^0.5)-SUM($I419:N419),('PTRM input'!$I$408*(1+rvanilla03)^0.5)/A24stdlife))</f>
        <v>0</v>
      </c>
      <c r="P419" s="433">
        <f ca="1">IF(A24stdlife="n/a","n/a",IF(P$3&gt;(A24stdlife+$E419),('PTRM input'!$I$408*(1+rvanilla03)^0.5)-SUM($I419:O419),('PTRM input'!$I$408*(1+rvanilla03)^0.5)/A24stdlife))</f>
        <v>0</v>
      </c>
      <c r="Q419" s="433">
        <f ca="1">IF(A24stdlife="n/a","n/a",IF(Q$3&gt;(A24stdlife+$E419),('PTRM input'!$I$408*(1+rvanilla03)^0.5)-SUM($I419:P419),('PTRM input'!$I$408*(1+rvanilla03)^0.5)/A24stdlife))</f>
        <v>0</v>
      </c>
      <c r="R419" s="251">
        <f ca="1">IF(A24stdlife="n/a","n/a",IF(R$3&gt;(A24stdlife+$E419),('PTRM input'!$I$408*(1+rvanilla03)^0.5)-SUM($I419:Q419),('PTRM input'!$I$408*(1+rvanilla03)^0.5)/A24stdlife))</f>
        <v>0</v>
      </c>
      <c r="S419" s="251">
        <f ca="1">IF(A24stdlife="n/a","n/a",IF(S$3&gt;(A24stdlife+$E419),('PTRM input'!$I$408*(1+rvanilla03)^0.5)-SUM($I419:R419),('PTRM input'!$I$408*(1+rvanilla03)^0.5)/A24stdlife))</f>
        <v>0</v>
      </c>
      <c r="T419" s="251">
        <f ca="1">IF(A24stdlife="n/a","n/a",IF(T$3&gt;(A24stdlife+$E419),('PTRM input'!$I$408*(1+rvanilla03)^0.5)-SUM($I419:S419),('PTRM input'!$I$408*(1+rvanilla03)^0.5)/A24stdlife))</f>
        <v>0</v>
      </c>
      <c r="U419" s="251">
        <f ca="1">IF(A24stdlife="n/a","n/a",IF(U$3&gt;(A24stdlife+$E419),('PTRM input'!$I$408*(1+rvanilla03)^0.5)-SUM($I419:T419),('PTRM input'!$I$408*(1+rvanilla03)^0.5)/A24stdlife))</f>
        <v>0</v>
      </c>
      <c r="V419" s="251">
        <f ca="1">IF(A24stdlife="n/a","n/a",IF(V$3&gt;(A24stdlife+$E419),('PTRM input'!$I$408*(1+rvanilla03)^0.5)-SUM($I419:U419),('PTRM input'!$I$408*(1+rvanilla03)^0.5)/A24stdlife))</f>
        <v>0</v>
      </c>
      <c r="W419" s="251">
        <f ca="1">IF(A24stdlife="n/a","n/a",IF(W$3&gt;(A24stdlife+$E419),('PTRM input'!$I$408*(1+rvanilla03)^0.5)-SUM($I419:V419),('PTRM input'!$I$408*(1+rvanilla03)^0.5)/A24stdlife))</f>
        <v>0</v>
      </c>
      <c r="X419" s="251">
        <f ca="1">IF(A24stdlife="n/a","n/a",IF(X$3&gt;(A24stdlife+$E419),('PTRM input'!$I$408*(1+rvanilla03)^0.5)-SUM($I419:W419),('PTRM input'!$I$408*(1+rvanilla03)^0.5)/A24stdlife))</f>
        <v>0</v>
      </c>
      <c r="Y419" s="251">
        <f ca="1">IF(A24stdlife="n/a","n/a",IF(Y$3&gt;(A24stdlife+$E419),('PTRM input'!$I$408*(1+rvanilla03)^0.5)-SUM($I419:X419),('PTRM input'!$I$408*(1+rvanilla03)^0.5)/A24stdlife))</f>
        <v>0</v>
      </c>
      <c r="Z419" s="251">
        <f ca="1">IF(A24stdlife="n/a","n/a",IF(Z$3&gt;(A24stdlife+$E419),('PTRM input'!$I$408*(1+rvanilla03)^0.5)-SUM($I419:Y419),('PTRM input'!$I$408*(1+rvanilla03)^0.5)/A24stdlife))</f>
        <v>0</v>
      </c>
      <c r="AA419" s="251">
        <f ca="1">IF(A24stdlife="n/a","n/a",IF(AA$3&gt;(A24stdlife+$E419),('PTRM input'!$I$408*(1+rvanilla03)^0.5)-SUM($I419:Z419),('PTRM input'!$I$408*(1+rvanilla03)^0.5)/A24stdlife))</f>
        <v>0</v>
      </c>
      <c r="AB419" s="251">
        <f ca="1">IF(A24stdlife="n/a","n/a",IF(AB$3&gt;(A24stdlife+$E419),('PTRM input'!$I$408*(1+rvanilla03)^0.5)-SUM($I419:AA419),('PTRM input'!$I$408*(1+rvanilla03)^0.5)/A24stdlife))</f>
        <v>0</v>
      </c>
      <c r="AC419" s="251">
        <f ca="1">IF(A24stdlife="n/a","n/a",IF(AC$3&gt;(A24stdlife+$E419),('PTRM input'!$I$408*(1+rvanilla03)^0.5)-SUM($I419:AB419),('PTRM input'!$I$408*(1+rvanilla03)^0.5)/A24stdlife))</f>
        <v>0</v>
      </c>
      <c r="AD419" s="251">
        <f ca="1">IF(A24stdlife="n/a","n/a",IF(AD$3&gt;(A24stdlife+$E419),('PTRM input'!$I$408*(1+rvanilla03)^0.5)-SUM($I419:AC419),('PTRM input'!$I$408*(1+rvanilla03)^0.5)/A24stdlife))</f>
        <v>0</v>
      </c>
      <c r="AE419" s="251">
        <f ca="1">IF(A24stdlife="n/a","n/a",IF(AE$3&gt;(A24stdlife+$E419),('PTRM input'!$I$408*(1+rvanilla03)^0.5)-SUM($I419:AD419),('PTRM input'!$I$408*(1+rvanilla03)^0.5)/A24stdlife))</f>
        <v>0</v>
      </c>
      <c r="AF419" s="251">
        <f ca="1">IF(A24stdlife="n/a","n/a",IF(AF$3&gt;(A24stdlife+$E419),('PTRM input'!$I$408*(1+rvanilla03)^0.5)-SUM($I419:AE419),('PTRM input'!$I$408*(1+rvanilla03)^0.5)/A24stdlife))</f>
        <v>0</v>
      </c>
      <c r="AG419" s="251">
        <f ca="1">IF(A24stdlife="n/a","n/a",IF(AG$3&gt;(A24stdlife+$E419),('PTRM input'!$I$408*(1+rvanilla03)^0.5)-SUM($I419:AF419),('PTRM input'!$I$408*(1+rvanilla03)^0.5)/A24stdlife))</f>
        <v>0</v>
      </c>
      <c r="AH419" s="251">
        <f ca="1">IF(A24stdlife="n/a","n/a",IF(AH$3&gt;(A24stdlife+$E419),('PTRM input'!$I$408*(1+rvanilla03)^0.5)-SUM($I419:AG419),('PTRM input'!$I$408*(1+rvanilla03)^0.5)/A24stdlife))</f>
        <v>0</v>
      </c>
      <c r="AI419" s="251">
        <f ca="1">IF(A24stdlife="n/a","n/a",IF(AI$3&gt;(A24stdlife+$E419),('PTRM input'!$I$408*(1+rvanilla03)^0.5)-SUM($I419:AH419),('PTRM input'!$I$408*(1+rvanilla03)^0.5)/A24stdlife))</f>
        <v>0</v>
      </c>
      <c r="AJ419" s="251">
        <f ca="1">IF(A24stdlife="n/a","n/a",IF(AJ$3&gt;(A24stdlife+$E419),('PTRM input'!$I$408*(1+rvanilla03)^0.5)-SUM($I419:AI419),('PTRM input'!$I$408*(1+rvanilla03)^0.5)/A24stdlife))</f>
        <v>0</v>
      </c>
      <c r="AK419" s="251">
        <f ca="1">IF(A24stdlife="n/a","n/a",IF(AK$3&gt;(A24stdlife+$E419),('PTRM input'!$I$408*(1+rvanilla03)^0.5)-SUM($I419:AJ419),('PTRM input'!$I$408*(1+rvanilla03)^0.5)/A24stdlife))</f>
        <v>0</v>
      </c>
      <c r="AL419" s="251">
        <f ca="1">IF(A24stdlife="n/a","n/a",IF(AL$3&gt;(A24stdlife+$E419),('PTRM input'!$I$408*(1+rvanilla03)^0.5)-SUM($I419:AK419),('PTRM input'!$I$408*(1+rvanilla03)^0.5)/A24stdlife))</f>
        <v>0</v>
      </c>
      <c r="AM419" s="251">
        <f ca="1">IF(A24stdlife="n/a","n/a",IF(AM$3&gt;(A24stdlife+$E419),('PTRM input'!$I$408*(1+rvanilla03)^0.5)-SUM($I419:AL419),('PTRM input'!$I$408*(1+rvanilla03)^0.5)/A24stdlife))</f>
        <v>0</v>
      </c>
      <c r="AN419" s="251">
        <f ca="1">IF(A24stdlife="n/a","n/a",IF(AN$3&gt;(A24stdlife+$E419),('PTRM input'!$I$408*(1+rvanilla03)^0.5)-SUM($I419:AM419),('PTRM input'!$I$408*(1+rvanilla03)^0.5)/A24stdlife))</f>
        <v>0</v>
      </c>
      <c r="AO419" s="251">
        <f ca="1">IF(A24stdlife="n/a","n/a",IF(AO$3&gt;(A24stdlife+$E419),('PTRM input'!$I$408*(1+rvanilla03)^0.5)-SUM($I419:AN419),('PTRM input'!$I$408*(1+rvanilla03)^0.5)/A24stdlife))</f>
        <v>0</v>
      </c>
      <c r="AP419" s="251">
        <f ca="1">IF(A24stdlife="n/a","n/a",IF(AP$3&gt;(A24stdlife+$E419),('PTRM input'!$I$408*(1+rvanilla03)^0.5)-SUM($I419:AO419),('PTRM input'!$I$408*(1+rvanilla03)^0.5)/A24stdlife))</f>
        <v>0</v>
      </c>
      <c r="AQ419" s="251">
        <f ca="1">IF(A24stdlife="n/a","n/a",IF(AQ$3&gt;(A24stdlife+$E419),('PTRM input'!$I$408*(1+rvanilla03)^0.5)-SUM($I419:AP419),('PTRM input'!$I$408*(1+rvanilla03)^0.5)/A24stdlife))</f>
        <v>0</v>
      </c>
      <c r="AR419" s="251">
        <f ca="1">IF(A24stdlife="n/a","n/a",IF(AR$3&gt;(A24stdlife+$E419),('PTRM input'!$I$408*(1+rvanilla03)^0.5)-SUM($I419:AQ419),('PTRM input'!$I$408*(1+rvanilla03)^0.5)/A24stdlife))</f>
        <v>0</v>
      </c>
      <c r="AS419" s="251">
        <f ca="1">IF(A24stdlife="n/a","n/a",IF(AS$3&gt;(A24stdlife+$E419),('PTRM input'!$I$408*(1+rvanilla03)^0.5)-SUM($I419:AR419),('PTRM input'!$I$408*(1+rvanilla03)^0.5)/A24stdlife))</f>
        <v>0</v>
      </c>
      <c r="AT419" s="251">
        <f ca="1">IF(A24stdlife="n/a","n/a",IF(AT$3&gt;(A24stdlife+$E419),('PTRM input'!$I$408*(1+rvanilla03)^0.5)-SUM($I419:AS419),('PTRM input'!$I$408*(1+rvanilla03)^0.5)/A24stdlife))</f>
        <v>0</v>
      </c>
      <c r="AU419" s="251">
        <f ca="1">IF(A24stdlife="n/a","n/a",IF(AU$3&gt;(A24stdlife+$E419),('PTRM input'!$I$408*(1+rvanilla03)^0.5)-SUM($I419:AT419),('PTRM input'!$I$408*(1+rvanilla03)^0.5)/A24stdlife))</f>
        <v>0</v>
      </c>
      <c r="AV419" s="251">
        <f ca="1">IF(A24stdlife="n/a","n/a",IF(AV$3&gt;(A24stdlife+$E419),('PTRM input'!$I$408*(1+rvanilla03)^0.5)-SUM($I419:AU419),('PTRM input'!$I$408*(1+rvanilla03)^0.5)/A24stdlife))</f>
        <v>0</v>
      </c>
      <c r="AW419" s="251">
        <f ca="1">IF(A24stdlife="n/a","n/a",IF(AW$3&gt;(A24stdlife+$E419),('PTRM input'!$I$408*(1+rvanilla03)^0.5)-SUM($I419:AV419),('PTRM input'!$I$408*(1+rvanilla03)^0.5)/A24stdlife))</f>
        <v>0</v>
      </c>
      <c r="AX419" s="251">
        <f ca="1">IF(A24stdlife="n/a","n/a",IF(AX$3&gt;(A24stdlife+$E419),('PTRM input'!$I$408*(1+rvanilla03)^0.5)-SUM($I419:AW419),('PTRM input'!$I$408*(1+rvanilla03)^0.5)/A24stdlife))</f>
        <v>0</v>
      </c>
      <c r="AY419" s="251">
        <f ca="1">IF(A24stdlife="n/a","n/a",IF(AY$3&gt;(A24stdlife+$E419),('PTRM input'!$I$408*(1+rvanilla03)^0.5)-SUM($I419:AX419),('PTRM input'!$I$408*(1+rvanilla03)^0.5)/A24stdlife))</f>
        <v>0</v>
      </c>
      <c r="AZ419" s="251">
        <f ca="1">IF(A24stdlife="n/a","n/a",IF(AZ$3&gt;(A24stdlife+$E419),('PTRM input'!$I$408*(1+rvanilla03)^0.5)-SUM($I419:AY419),('PTRM input'!$I$408*(1+rvanilla03)^0.5)/A24stdlife))</f>
        <v>0</v>
      </c>
      <c r="BA419" s="251">
        <f ca="1">IF(A24stdlife="n/a","n/a",IF(BA$3&gt;(A24stdlife+$E419),('PTRM input'!$I$408*(1+rvanilla03)^0.5)-SUM($I419:AZ419),('PTRM input'!$I$408*(1+rvanilla03)^0.5)/A24stdlife))</f>
        <v>0</v>
      </c>
      <c r="BB419" s="251">
        <f ca="1">IF(A24stdlife="n/a","n/a",IF(BB$3&gt;(A24stdlife+$E419),('PTRM input'!$I$408*(1+rvanilla03)^0.5)-SUM($I419:BA419),('PTRM input'!$I$408*(1+rvanilla03)^0.5)/A24stdlife))</f>
        <v>0</v>
      </c>
      <c r="BC419" s="251">
        <f ca="1">IF(A24stdlife="n/a","n/a",IF(BC$3&gt;(A24stdlife+$E419),('PTRM input'!$I$408*(1+rvanilla03)^0.5)-SUM($I419:BB419),('PTRM input'!$I$408*(1+rvanilla03)^0.5)/A24stdlife))</f>
        <v>0</v>
      </c>
      <c r="BD419" s="251">
        <f ca="1">IF(A24stdlife="n/a","n/a",IF(BD$3&gt;(A24stdlife+$E419),('PTRM input'!$I$408*(1+rvanilla03)^0.5)-SUM($I419:BC419),('PTRM input'!$I$408*(1+rvanilla03)^0.5)/A24stdlife))</f>
        <v>0</v>
      </c>
      <c r="BE419" s="251">
        <f ca="1">IF(A24stdlife="n/a","n/a",IF(BE$3&gt;(A24stdlife+$E419),('PTRM input'!$I$408*(1+rvanilla03)^0.5)-SUM($I419:BD419),('PTRM input'!$I$408*(1+rvanilla03)^0.5)/A24stdlife))</f>
        <v>0</v>
      </c>
      <c r="BF419" s="251">
        <f ca="1">IF(A24stdlife="n/a","n/a",IF(BF$3&gt;(A24stdlife+$E419),('PTRM input'!$I$408*(1+rvanilla03)^0.5)-SUM($I419:BE419),('PTRM input'!$I$408*(1+rvanilla03)^0.5)/A24stdlife))</f>
        <v>0</v>
      </c>
      <c r="BG419" s="251">
        <f ca="1">IF(A24stdlife="n/a","n/a",IF(BG$3&gt;(A24stdlife+$E419),('PTRM input'!$I$408*(1+rvanilla03)^0.5)-SUM($I419:BF419),('PTRM input'!$I$408*(1+rvanilla03)^0.5)/A24stdlife))</f>
        <v>0</v>
      </c>
      <c r="BH419" s="251">
        <f ca="1">IF(A24stdlife="n/a","n/a",IF(BH$3&gt;(A24stdlife+$E419),('PTRM input'!$I$408*(1+rvanilla03)^0.5)-SUM($I419:BG419),('PTRM input'!$I$408*(1+rvanilla03)^0.5)/A24stdlife))</f>
        <v>0</v>
      </c>
      <c r="BI419" s="251">
        <f ca="1">IF(A24stdlife="n/a","n/a",IF(BI$3&gt;(A24stdlife+$E419),('PTRM input'!$I$408*(1+rvanilla03)^0.5)-SUM($I419:BH419),('PTRM input'!$I$408*(1+rvanilla03)^0.5)/A24stdlife))</f>
        <v>0</v>
      </c>
      <c r="BJ419" s="116"/>
      <c r="BK419" s="116"/>
      <c r="BL419" s="116"/>
      <c r="BM419" s="116"/>
    </row>
    <row r="420" spans="1:65" hidden="1" outlineLevel="2">
      <c r="A420" s="116"/>
      <c r="B420" s="19"/>
      <c r="C420" s="18"/>
      <c r="D420" s="760"/>
      <c r="E420" s="86">
        <v>4</v>
      </c>
      <c r="F420" s="259"/>
      <c r="G420" s="434"/>
      <c r="H420" s="435"/>
      <c r="I420" s="435"/>
      <c r="J420" s="619"/>
      <c r="K420" s="433">
        <f ca="1">IF(A24stdlife="n/a","n/a",IF(K$3&gt;(A24stdlife+$E420),('PTRM input'!$J$408*(1+rvanilla04)^0.5)-SUM(J420:$J420),('PTRM input'!$J$408*(1+rvanilla04)^0.5)/A24stdlife))</f>
        <v>0</v>
      </c>
      <c r="L420" s="433">
        <f ca="1">IF(A24stdlife="n/a","n/a",IF(L$3&gt;(A24stdlife+$E420),('PTRM input'!$J$408*(1+rvanilla04)^0.5)-SUM($J420:K420),('PTRM input'!$J$408*(1+rvanilla04)^0.5)/A24stdlife))</f>
        <v>0</v>
      </c>
      <c r="M420" s="433">
        <f ca="1">IF(A24stdlife="n/a","n/a",IF(M$3&gt;(A24stdlife+$E420),('PTRM input'!$J$408*(1+rvanilla04)^0.5)-SUM($J420:L420),('PTRM input'!$J$408*(1+rvanilla04)^0.5)/A24stdlife))</f>
        <v>0</v>
      </c>
      <c r="N420" s="433">
        <f ca="1">IF(A24stdlife="n/a","n/a",IF(N$3&gt;(A24stdlife+$E420),('PTRM input'!$J$408*(1+rvanilla04)^0.5)-SUM($J420:M420),('PTRM input'!$J$408*(1+rvanilla04)^0.5)/A24stdlife))</f>
        <v>0</v>
      </c>
      <c r="O420" s="433">
        <f ca="1">IF(A24stdlife="n/a","n/a",IF(O$3&gt;(A24stdlife+$E420),('PTRM input'!$J$408*(1+rvanilla04)^0.5)-SUM($J420:N420),('PTRM input'!$J$408*(1+rvanilla04)^0.5)/A24stdlife))</f>
        <v>0</v>
      </c>
      <c r="P420" s="433">
        <f ca="1">IF(A24stdlife="n/a","n/a",IF(P$3&gt;(A24stdlife+$E420),('PTRM input'!$J$408*(1+rvanilla04)^0.5)-SUM($J420:O420),('PTRM input'!$J$408*(1+rvanilla04)^0.5)/A24stdlife))</f>
        <v>0</v>
      </c>
      <c r="Q420" s="433">
        <f ca="1">IF(A24stdlife="n/a","n/a",IF(Q$3&gt;(A24stdlife+$E420),('PTRM input'!$J$408*(1+rvanilla04)^0.5)-SUM($J420:P420),('PTRM input'!$J$408*(1+rvanilla04)^0.5)/A24stdlife))</f>
        <v>0</v>
      </c>
      <c r="R420" s="251">
        <f ca="1">IF(A24stdlife="n/a","n/a",IF(R$3&gt;(A24stdlife+$E420),('PTRM input'!$J$408*(1+rvanilla04)^0.5)-SUM($J420:Q420),('PTRM input'!$J$408*(1+rvanilla04)^0.5)/A24stdlife))</f>
        <v>0</v>
      </c>
      <c r="S420" s="251">
        <f ca="1">IF(A24stdlife="n/a","n/a",IF(S$3&gt;(A24stdlife+$E420),('PTRM input'!$J$408*(1+rvanilla04)^0.5)-SUM($J420:R420),('PTRM input'!$J$408*(1+rvanilla04)^0.5)/A24stdlife))</f>
        <v>0</v>
      </c>
      <c r="T420" s="251">
        <f ca="1">IF(A24stdlife="n/a","n/a",IF(T$3&gt;(A24stdlife+$E420),('PTRM input'!$J$408*(1+rvanilla04)^0.5)-SUM($J420:S420),('PTRM input'!$J$408*(1+rvanilla04)^0.5)/A24stdlife))</f>
        <v>0</v>
      </c>
      <c r="U420" s="251">
        <f ca="1">IF(A24stdlife="n/a","n/a",IF(U$3&gt;(A24stdlife+$E420),('PTRM input'!$J$408*(1+rvanilla04)^0.5)-SUM($J420:T420),('PTRM input'!$J$408*(1+rvanilla04)^0.5)/A24stdlife))</f>
        <v>0</v>
      </c>
      <c r="V420" s="251">
        <f ca="1">IF(A24stdlife="n/a","n/a",IF(V$3&gt;(A24stdlife+$E420),('PTRM input'!$J$408*(1+rvanilla04)^0.5)-SUM($J420:U420),('PTRM input'!$J$408*(1+rvanilla04)^0.5)/A24stdlife))</f>
        <v>0</v>
      </c>
      <c r="W420" s="251">
        <f ca="1">IF(A24stdlife="n/a","n/a",IF(W$3&gt;(A24stdlife+$E420),('PTRM input'!$J$408*(1+rvanilla04)^0.5)-SUM($J420:V420),('PTRM input'!$J$408*(1+rvanilla04)^0.5)/A24stdlife))</f>
        <v>0</v>
      </c>
      <c r="X420" s="251">
        <f ca="1">IF(A24stdlife="n/a","n/a",IF(X$3&gt;(A24stdlife+$E420),('PTRM input'!$J$408*(1+rvanilla04)^0.5)-SUM($J420:W420),('PTRM input'!$J$408*(1+rvanilla04)^0.5)/A24stdlife))</f>
        <v>0</v>
      </c>
      <c r="Y420" s="251">
        <f ca="1">IF(A24stdlife="n/a","n/a",IF(Y$3&gt;(A24stdlife+$E420),('PTRM input'!$J$408*(1+rvanilla04)^0.5)-SUM($J420:X420),('PTRM input'!$J$408*(1+rvanilla04)^0.5)/A24stdlife))</f>
        <v>0</v>
      </c>
      <c r="Z420" s="251">
        <f ca="1">IF(A24stdlife="n/a","n/a",IF(Z$3&gt;(A24stdlife+$E420),('PTRM input'!$J$408*(1+rvanilla04)^0.5)-SUM($J420:Y420),('PTRM input'!$J$408*(1+rvanilla04)^0.5)/A24stdlife))</f>
        <v>0</v>
      </c>
      <c r="AA420" s="251">
        <f ca="1">IF(A24stdlife="n/a","n/a",IF(AA$3&gt;(A24stdlife+$E420),('PTRM input'!$J$408*(1+rvanilla04)^0.5)-SUM($J420:Z420),('PTRM input'!$J$408*(1+rvanilla04)^0.5)/A24stdlife))</f>
        <v>0</v>
      </c>
      <c r="AB420" s="251">
        <f ca="1">IF(A24stdlife="n/a","n/a",IF(AB$3&gt;(A24stdlife+$E420),('PTRM input'!$J$408*(1+rvanilla04)^0.5)-SUM($J420:AA420),('PTRM input'!$J$408*(1+rvanilla04)^0.5)/A24stdlife))</f>
        <v>0</v>
      </c>
      <c r="AC420" s="251">
        <f ca="1">IF(A24stdlife="n/a","n/a",IF(AC$3&gt;(A24stdlife+$E420),('PTRM input'!$J$408*(1+rvanilla04)^0.5)-SUM($J420:AB420),('PTRM input'!$J$408*(1+rvanilla04)^0.5)/A24stdlife))</f>
        <v>0</v>
      </c>
      <c r="AD420" s="251">
        <f ca="1">IF(A24stdlife="n/a","n/a",IF(AD$3&gt;(A24stdlife+$E420),('PTRM input'!$J$408*(1+rvanilla04)^0.5)-SUM($J420:AC420),('PTRM input'!$J$408*(1+rvanilla04)^0.5)/A24stdlife))</f>
        <v>0</v>
      </c>
      <c r="AE420" s="251">
        <f ca="1">IF(A24stdlife="n/a","n/a",IF(AE$3&gt;(A24stdlife+$E420),('PTRM input'!$J$408*(1+rvanilla04)^0.5)-SUM($J420:AD420),('PTRM input'!$J$408*(1+rvanilla04)^0.5)/A24stdlife))</f>
        <v>0</v>
      </c>
      <c r="AF420" s="251">
        <f ca="1">IF(A24stdlife="n/a","n/a",IF(AF$3&gt;(A24stdlife+$E420),('PTRM input'!$J$408*(1+rvanilla04)^0.5)-SUM($J420:AE420),('PTRM input'!$J$408*(1+rvanilla04)^0.5)/A24stdlife))</f>
        <v>0</v>
      </c>
      <c r="AG420" s="251">
        <f ca="1">IF(A24stdlife="n/a","n/a",IF(AG$3&gt;(A24stdlife+$E420),('PTRM input'!$J$408*(1+rvanilla04)^0.5)-SUM($J420:AF420),('PTRM input'!$J$408*(1+rvanilla04)^0.5)/A24stdlife))</f>
        <v>0</v>
      </c>
      <c r="AH420" s="251">
        <f ca="1">IF(A24stdlife="n/a","n/a",IF(AH$3&gt;(A24stdlife+$E420),('PTRM input'!$J$408*(1+rvanilla04)^0.5)-SUM($J420:AG420),('PTRM input'!$J$408*(1+rvanilla04)^0.5)/A24stdlife))</f>
        <v>0</v>
      </c>
      <c r="AI420" s="251">
        <f ca="1">IF(A24stdlife="n/a","n/a",IF(AI$3&gt;(A24stdlife+$E420),('PTRM input'!$J$408*(1+rvanilla04)^0.5)-SUM($J420:AH420),('PTRM input'!$J$408*(1+rvanilla04)^0.5)/A24stdlife))</f>
        <v>0</v>
      </c>
      <c r="AJ420" s="251">
        <f ca="1">IF(A24stdlife="n/a","n/a",IF(AJ$3&gt;(A24stdlife+$E420),('PTRM input'!$J$408*(1+rvanilla04)^0.5)-SUM($J420:AI420),('PTRM input'!$J$408*(1+rvanilla04)^0.5)/A24stdlife))</f>
        <v>0</v>
      </c>
      <c r="AK420" s="251">
        <f ca="1">IF(A24stdlife="n/a","n/a",IF(AK$3&gt;(A24stdlife+$E420),('PTRM input'!$J$408*(1+rvanilla04)^0.5)-SUM($J420:AJ420),('PTRM input'!$J$408*(1+rvanilla04)^0.5)/A24stdlife))</f>
        <v>0</v>
      </c>
      <c r="AL420" s="251">
        <f ca="1">IF(A24stdlife="n/a","n/a",IF(AL$3&gt;(A24stdlife+$E420),('PTRM input'!$J$408*(1+rvanilla04)^0.5)-SUM($J420:AK420),('PTRM input'!$J$408*(1+rvanilla04)^0.5)/A24stdlife))</f>
        <v>0</v>
      </c>
      <c r="AM420" s="251">
        <f ca="1">IF(A24stdlife="n/a","n/a",IF(AM$3&gt;(A24stdlife+$E420),('PTRM input'!$J$408*(1+rvanilla04)^0.5)-SUM($J420:AL420),('PTRM input'!$J$408*(1+rvanilla04)^0.5)/A24stdlife))</f>
        <v>0</v>
      </c>
      <c r="AN420" s="251">
        <f ca="1">IF(A24stdlife="n/a","n/a",IF(AN$3&gt;(A24stdlife+$E420),('PTRM input'!$J$408*(1+rvanilla04)^0.5)-SUM($J420:AM420),('PTRM input'!$J$408*(1+rvanilla04)^0.5)/A24stdlife))</f>
        <v>0</v>
      </c>
      <c r="AO420" s="251">
        <f ca="1">IF(A24stdlife="n/a","n/a",IF(AO$3&gt;(A24stdlife+$E420),('PTRM input'!$J$408*(1+rvanilla04)^0.5)-SUM($J420:AN420),('PTRM input'!$J$408*(1+rvanilla04)^0.5)/A24stdlife))</f>
        <v>0</v>
      </c>
      <c r="AP420" s="251">
        <f ca="1">IF(A24stdlife="n/a","n/a",IF(AP$3&gt;(A24stdlife+$E420),('PTRM input'!$J$408*(1+rvanilla04)^0.5)-SUM($J420:AO420),('PTRM input'!$J$408*(1+rvanilla04)^0.5)/A24stdlife))</f>
        <v>0</v>
      </c>
      <c r="AQ420" s="251">
        <f ca="1">IF(A24stdlife="n/a","n/a",IF(AQ$3&gt;(A24stdlife+$E420),('PTRM input'!$J$408*(1+rvanilla04)^0.5)-SUM($J420:AP420),('PTRM input'!$J$408*(1+rvanilla04)^0.5)/A24stdlife))</f>
        <v>0</v>
      </c>
      <c r="AR420" s="251">
        <f ca="1">IF(A24stdlife="n/a","n/a",IF(AR$3&gt;(A24stdlife+$E420),('PTRM input'!$J$408*(1+rvanilla04)^0.5)-SUM($J420:AQ420),('PTRM input'!$J$408*(1+rvanilla04)^0.5)/A24stdlife))</f>
        <v>0</v>
      </c>
      <c r="AS420" s="251">
        <f ca="1">IF(A24stdlife="n/a","n/a",IF(AS$3&gt;(A24stdlife+$E420),('PTRM input'!$J$408*(1+rvanilla04)^0.5)-SUM($J420:AR420),('PTRM input'!$J$408*(1+rvanilla04)^0.5)/A24stdlife))</f>
        <v>0</v>
      </c>
      <c r="AT420" s="251">
        <f ca="1">IF(A24stdlife="n/a","n/a",IF(AT$3&gt;(A24stdlife+$E420),('PTRM input'!$J$408*(1+rvanilla04)^0.5)-SUM($J420:AS420),('PTRM input'!$J$408*(1+rvanilla04)^0.5)/A24stdlife))</f>
        <v>0</v>
      </c>
      <c r="AU420" s="251">
        <f ca="1">IF(A24stdlife="n/a","n/a",IF(AU$3&gt;(A24stdlife+$E420),('PTRM input'!$J$408*(1+rvanilla04)^0.5)-SUM($J420:AT420),('PTRM input'!$J$408*(1+rvanilla04)^0.5)/A24stdlife))</f>
        <v>0</v>
      </c>
      <c r="AV420" s="251">
        <f ca="1">IF(A24stdlife="n/a","n/a",IF(AV$3&gt;(A24stdlife+$E420),('PTRM input'!$J$408*(1+rvanilla04)^0.5)-SUM($J420:AU420),('PTRM input'!$J$408*(1+rvanilla04)^0.5)/A24stdlife))</f>
        <v>0</v>
      </c>
      <c r="AW420" s="251">
        <f ca="1">IF(A24stdlife="n/a","n/a",IF(AW$3&gt;(A24stdlife+$E420),('PTRM input'!$J$408*(1+rvanilla04)^0.5)-SUM($J420:AV420),('PTRM input'!$J$408*(1+rvanilla04)^0.5)/A24stdlife))</f>
        <v>0</v>
      </c>
      <c r="AX420" s="251">
        <f ca="1">IF(A24stdlife="n/a","n/a",IF(AX$3&gt;(A24stdlife+$E420),('PTRM input'!$J$408*(1+rvanilla04)^0.5)-SUM($J420:AW420),('PTRM input'!$J$408*(1+rvanilla04)^0.5)/A24stdlife))</f>
        <v>0</v>
      </c>
      <c r="AY420" s="251">
        <f ca="1">IF(A24stdlife="n/a","n/a",IF(AY$3&gt;(A24stdlife+$E420),('PTRM input'!$J$408*(1+rvanilla04)^0.5)-SUM($J420:AX420),('PTRM input'!$J$408*(1+rvanilla04)^0.5)/A24stdlife))</f>
        <v>0</v>
      </c>
      <c r="AZ420" s="251">
        <f ca="1">IF(A24stdlife="n/a","n/a",IF(AZ$3&gt;(A24stdlife+$E420),('PTRM input'!$J$408*(1+rvanilla04)^0.5)-SUM($J420:AY420),('PTRM input'!$J$408*(1+rvanilla04)^0.5)/A24stdlife))</f>
        <v>0</v>
      </c>
      <c r="BA420" s="251">
        <f ca="1">IF(A24stdlife="n/a","n/a",IF(BA$3&gt;(A24stdlife+$E420),('PTRM input'!$J$408*(1+rvanilla04)^0.5)-SUM($J420:AZ420),('PTRM input'!$J$408*(1+rvanilla04)^0.5)/A24stdlife))</f>
        <v>0</v>
      </c>
      <c r="BB420" s="251">
        <f ca="1">IF(A24stdlife="n/a","n/a",IF(BB$3&gt;(A24stdlife+$E420),('PTRM input'!$J$408*(1+rvanilla04)^0.5)-SUM($J420:BA420),('PTRM input'!$J$408*(1+rvanilla04)^0.5)/A24stdlife))</f>
        <v>0</v>
      </c>
      <c r="BC420" s="251">
        <f ca="1">IF(A24stdlife="n/a","n/a",IF(BC$3&gt;(A24stdlife+$E420),('PTRM input'!$J$408*(1+rvanilla04)^0.5)-SUM($J420:BB420),('PTRM input'!$J$408*(1+rvanilla04)^0.5)/A24stdlife))</f>
        <v>0</v>
      </c>
      <c r="BD420" s="251">
        <f ca="1">IF(A24stdlife="n/a","n/a",IF(BD$3&gt;(A24stdlife+$E420),('PTRM input'!$J$408*(1+rvanilla04)^0.5)-SUM($J420:BC420),('PTRM input'!$J$408*(1+rvanilla04)^0.5)/A24stdlife))</f>
        <v>0</v>
      </c>
      <c r="BE420" s="251">
        <f ca="1">IF(A24stdlife="n/a","n/a",IF(BE$3&gt;(A24stdlife+$E420),('PTRM input'!$J$408*(1+rvanilla04)^0.5)-SUM($J420:BD420),('PTRM input'!$J$408*(1+rvanilla04)^0.5)/A24stdlife))</f>
        <v>0</v>
      </c>
      <c r="BF420" s="251">
        <f ca="1">IF(A24stdlife="n/a","n/a",IF(BF$3&gt;(A24stdlife+$E420),('PTRM input'!$J$408*(1+rvanilla04)^0.5)-SUM($J420:BE420),('PTRM input'!$J$408*(1+rvanilla04)^0.5)/A24stdlife))</f>
        <v>0</v>
      </c>
      <c r="BG420" s="251">
        <f ca="1">IF(A24stdlife="n/a","n/a",IF(BG$3&gt;(A24stdlife+$E420),('PTRM input'!$J$408*(1+rvanilla04)^0.5)-SUM($J420:BF420),('PTRM input'!$J$408*(1+rvanilla04)^0.5)/A24stdlife))</f>
        <v>0</v>
      </c>
      <c r="BH420" s="251">
        <f ca="1">IF(A24stdlife="n/a","n/a",IF(BH$3&gt;(A24stdlife+$E420),('PTRM input'!$J$408*(1+rvanilla04)^0.5)-SUM($J420:BG420),('PTRM input'!$J$408*(1+rvanilla04)^0.5)/A24stdlife))</f>
        <v>0</v>
      </c>
      <c r="BI420" s="251">
        <f ca="1">IF(A24stdlife="n/a","n/a",IF(BI$3&gt;(A24stdlife+$E420),('PTRM input'!$J$408*(1+rvanilla04)^0.5)-SUM($J420:BH420),('PTRM input'!$J$408*(1+rvanilla04)^0.5)/A24stdlife))</f>
        <v>0</v>
      </c>
      <c r="BJ420" s="116"/>
      <c r="BK420" s="116"/>
      <c r="BL420" s="116"/>
      <c r="BM420" s="116"/>
    </row>
    <row r="421" spans="1:65" hidden="1" outlineLevel="2">
      <c r="A421" s="116"/>
      <c r="B421" s="19"/>
      <c r="C421" s="18"/>
      <c r="D421" s="760"/>
      <c r="E421" s="86">
        <v>5</v>
      </c>
      <c r="F421" s="259"/>
      <c r="G421" s="434"/>
      <c r="H421" s="435"/>
      <c r="I421" s="435"/>
      <c r="J421" s="435"/>
      <c r="K421" s="619"/>
      <c r="L421" s="433">
        <f ca="1">IF(A24stdlife="n/a","n/a",IF(L$3&gt;(A24stdlife+$E421),('PTRM input'!$K$408*(1+rvanilla05)^0.5)-SUM($K421:K421),('PTRM input'!$K$408*(1+rvanilla05)^0.5)/A24stdlife))</f>
        <v>0</v>
      </c>
      <c r="M421" s="433">
        <f ca="1">IF(A24stdlife="n/a","n/a",IF(M$3&gt;(A24stdlife+$E421),('PTRM input'!$K$408*(1+rvanilla05)^0.5)-SUM($K421:L421),('PTRM input'!$K$408*(1+rvanilla05)^0.5)/A24stdlife))</f>
        <v>0</v>
      </c>
      <c r="N421" s="433">
        <f ca="1">IF(A24stdlife="n/a","n/a",IF(N$3&gt;(A24stdlife+$E421),('PTRM input'!$K$408*(1+rvanilla05)^0.5)-SUM($K421:M421),('PTRM input'!$K$408*(1+rvanilla05)^0.5)/A24stdlife))</f>
        <v>0</v>
      </c>
      <c r="O421" s="433">
        <f ca="1">IF(A24stdlife="n/a","n/a",IF(O$3&gt;(A24stdlife+$E421),('PTRM input'!$K$408*(1+rvanilla05)^0.5)-SUM($K421:N421),('PTRM input'!$K$408*(1+rvanilla05)^0.5)/A24stdlife))</f>
        <v>0</v>
      </c>
      <c r="P421" s="433">
        <f ca="1">IF(A24stdlife="n/a","n/a",IF(P$3&gt;(A24stdlife+$E421),('PTRM input'!$K$408*(1+rvanilla05)^0.5)-SUM($K421:O421),('PTRM input'!$K$408*(1+rvanilla05)^0.5)/A24stdlife))</f>
        <v>0</v>
      </c>
      <c r="Q421" s="433">
        <f ca="1">IF(A24stdlife="n/a","n/a",IF(Q$3&gt;(A24stdlife+$E421),('PTRM input'!$K$408*(1+rvanilla05)^0.5)-SUM($K421:P421),('PTRM input'!$K$408*(1+rvanilla05)^0.5)/A24stdlife))</f>
        <v>0</v>
      </c>
      <c r="R421" s="251">
        <f ca="1">IF(A24stdlife="n/a","n/a",IF(R$3&gt;(A24stdlife+$E421),('PTRM input'!$K$408*(1+rvanilla05)^0.5)-SUM($K421:Q421),('PTRM input'!$K$408*(1+rvanilla05)^0.5)/A24stdlife))</f>
        <v>0</v>
      </c>
      <c r="S421" s="251">
        <f ca="1">IF(A24stdlife="n/a","n/a",IF(S$3&gt;(A24stdlife+$E421),('PTRM input'!$K$408*(1+rvanilla05)^0.5)-SUM($K421:R421),('PTRM input'!$K$408*(1+rvanilla05)^0.5)/A24stdlife))</f>
        <v>0</v>
      </c>
      <c r="T421" s="251">
        <f ca="1">IF(A24stdlife="n/a","n/a",IF(T$3&gt;(A24stdlife+$E421),('PTRM input'!$K$408*(1+rvanilla05)^0.5)-SUM($K421:S421),('PTRM input'!$K$408*(1+rvanilla05)^0.5)/A24stdlife))</f>
        <v>0</v>
      </c>
      <c r="U421" s="251">
        <f ca="1">IF(A24stdlife="n/a","n/a",IF(U$3&gt;(A24stdlife+$E421),('PTRM input'!$K$408*(1+rvanilla05)^0.5)-SUM($K421:T421),('PTRM input'!$K$408*(1+rvanilla05)^0.5)/A24stdlife))</f>
        <v>0</v>
      </c>
      <c r="V421" s="251">
        <f ca="1">IF(A24stdlife="n/a","n/a",IF(V$3&gt;(A24stdlife+$E421),('PTRM input'!$K$408*(1+rvanilla05)^0.5)-SUM($K421:U421),('PTRM input'!$K$408*(1+rvanilla05)^0.5)/A24stdlife))</f>
        <v>0</v>
      </c>
      <c r="W421" s="251">
        <f ca="1">IF(A24stdlife="n/a","n/a",IF(W$3&gt;(A24stdlife+$E421),('PTRM input'!$K$408*(1+rvanilla05)^0.5)-SUM($K421:V421),('PTRM input'!$K$408*(1+rvanilla05)^0.5)/A24stdlife))</f>
        <v>0</v>
      </c>
      <c r="X421" s="251">
        <f ca="1">IF(A24stdlife="n/a","n/a",IF(X$3&gt;(A24stdlife+$E421),('PTRM input'!$K$408*(1+rvanilla05)^0.5)-SUM($K421:W421),('PTRM input'!$K$408*(1+rvanilla05)^0.5)/A24stdlife))</f>
        <v>0</v>
      </c>
      <c r="Y421" s="251">
        <f ca="1">IF(A24stdlife="n/a","n/a",IF(Y$3&gt;(A24stdlife+$E421),('PTRM input'!$K$408*(1+rvanilla05)^0.5)-SUM($K421:X421),('PTRM input'!$K$408*(1+rvanilla05)^0.5)/A24stdlife))</f>
        <v>0</v>
      </c>
      <c r="Z421" s="251">
        <f ca="1">IF(A24stdlife="n/a","n/a",IF(Z$3&gt;(A24stdlife+$E421),('PTRM input'!$K$408*(1+rvanilla05)^0.5)-SUM($K421:Y421),('PTRM input'!$K$408*(1+rvanilla05)^0.5)/A24stdlife))</f>
        <v>0</v>
      </c>
      <c r="AA421" s="251">
        <f ca="1">IF(A24stdlife="n/a","n/a",IF(AA$3&gt;(A24stdlife+$E421),('PTRM input'!$K$408*(1+rvanilla05)^0.5)-SUM($K421:Z421),('PTRM input'!$K$408*(1+rvanilla05)^0.5)/A24stdlife))</f>
        <v>0</v>
      </c>
      <c r="AB421" s="251">
        <f ca="1">IF(A24stdlife="n/a","n/a",IF(AB$3&gt;(A24stdlife+$E421),('PTRM input'!$K$408*(1+rvanilla05)^0.5)-SUM($K421:AA421),('PTRM input'!$K$408*(1+rvanilla05)^0.5)/A24stdlife))</f>
        <v>0</v>
      </c>
      <c r="AC421" s="251">
        <f ca="1">IF(A24stdlife="n/a","n/a",IF(AC$3&gt;(A24stdlife+$E421),('PTRM input'!$K$408*(1+rvanilla05)^0.5)-SUM($K421:AB421),('PTRM input'!$K$408*(1+rvanilla05)^0.5)/A24stdlife))</f>
        <v>0</v>
      </c>
      <c r="AD421" s="251">
        <f ca="1">IF(A24stdlife="n/a","n/a",IF(AD$3&gt;(A24stdlife+$E421),('PTRM input'!$K$408*(1+rvanilla05)^0.5)-SUM($K421:AC421),('PTRM input'!$K$408*(1+rvanilla05)^0.5)/A24stdlife))</f>
        <v>0</v>
      </c>
      <c r="AE421" s="251">
        <f ca="1">IF(A24stdlife="n/a","n/a",IF(AE$3&gt;(A24stdlife+$E421),('PTRM input'!$K$408*(1+rvanilla05)^0.5)-SUM($K421:AD421),('PTRM input'!$K$408*(1+rvanilla05)^0.5)/A24stdlife))</f>
        <v>0</v>
      </c>
      <c r="AF421" s="251">
        <f ca="1">IF(A24stdlife="n/a","n/a",IF(AF$3&gt;(A24stdlife+$E421),('PTRM input'!$K$408*(1+rvanilla05)^0.5)-SUM($K421:AE421),('PTRM input'!$K$408*(1+rvanilla05)^0.5)/A24stdlife))</f>
        <v>0</v>
      </c>
      <c r="AG421" s="251">
        <f ca="1">IF(A24stdlife="n/a","n/a",IF(AG$3&gt;(A24stdlife+$E421),('PTRM input'!$K$408*(1+rvanilla05)^0.5)-SUM($K421:AF421),('PTRM input'!$K$408*(1+rvanilla05)^0.5)/A24stdlife))</f>
        <v>0</v>
      </c>
      <c r="AH421" s="251">
        <f ca="1">IF(A24stdlife="n/a","n/a",IF(AH$3&gt;(A24stdlife+$E421),('PTRM input'!$K$408*(1+rvanilla05)^0.5)-SUM($K421:AG421),('PTRM input'!$K$408*(1+rvanilla05)^0.5)/A24stdlife))</f>
        <v>0</v>
      </c>
      <c r="AI421" s="251">
        <f ca="1">IF(A24stdlife="n/a","n/a",IF(AI$3&gt;(A24stdlife+$E421),('PTRM input'!$K$408*(1+rvanilla05)^0.5)-SUM($K421:AH421),('PTRM input'!$K$408*(1+rvanilla05)^0.5)/A24stdlife))</f>
        <v>0</v>
      </c>
      <c r="AJ421" s="251">
        <f ca="1">IF(A24stdlife="n/a","n/a",IF(AJ$3&gt;(A24stdlife+$E421),('PTRM input'!$K$408*(1+rvanilla05)^0.5)-SUM($K421:AI421),('PTRM input'!$K$408*(1+rvanilla05)^0.5)/A24stdlife))</f>
        <v>0</v>
      </c>
      <c r="AK421" s="251">
        <f ca="1">IF(A24stdlife="n/a","n/a",IF(AK$3&gt;(A24stdlife+$E421),('PTRM input'!$K$408*(1+rvanilla05)^0.5)-SUM($K421:AJ421),('PTRM input'!$K$408*(1+rvanilla05)^0.5)/A24stdlife))</f>
        <v>0</v>
      </c>
      <c r="AL421" s="251">
        <f ca="1">IF(A24stdlife="n/a","n/a",IF(AL$3&gt;(A24stdlife+$E421),('PTRM input'!$K$408*(1+rvanilla05)^0.5)-SUM($K421:AK421),('PTRM input'!$K$408*(1+rvanilla05)^0.5)/A24stdlife))</f>
        <v>0</v>
      </c>
      <c r="AM421" s="251">
        <f ca="1">IF(A24stdlife="n/a","n/a",IF(AM$3&gt;(A24stdlife+$E421),('PTRM input'!$K$408*(1+rvanilla05)^0.5)-SUM($K421:AL421),('PTRM input'!$K$408*(1+rvanilla05)^0.5)/A24stdlife))</f>
        <v>0</v>
      </c>
      <c r="AN421" s="251">
        <f ca="1">IF(A24stdlife="n/a","n/a",IF(AN$3&gt;(A24stdlife+$E421),('PTRM input'!$K$408*(1+rvanilla05)^0.5)-SUM($K421:AM421),('PTRM input'!$K$408*(1+rvanilla05)^0.5)/A24stdlife))</f>
        <v>0</v>
      </c>
      <c r="AO421" s="251">
        <f ca="1">IF(A24stdlife="n/a","n/a",IF(AO$3&gt;(A24stdlife+$E421),('PTRM input'!$K$408*(1+rvanilla05)^0.5)-SUM($K421:AN421),('PTRM input'!$K$408*(1+rvanilla05)^0.5)/A24stdlife))</f>
        <v>0</v>
      </c>
      <c r="AP421" s="251">
        <f ca="1">IF(A24stdlife="n/a","n/a",IF(AP$3&gt;(A24stdlife+$E421),('PTRM input'!$K$408*(1+rvanilla05)^0.5)-SUM($K421:AO421),('PTRM input'!$K$408*(1+rvanilla05)^0.5)/A24stdlife))</f>
        <v>0</v>
      </c>
      <c r="AQ421" s="251">
        <f ca="1">IF(A24stdlife="n/a","n/a",IF(AQ$3&gt;(A24stdlife+$E421),('PTRM input'!$K$408*(1+rvanilla05)^0.5)-SUM($K421:AP421),('PTRM input'!$K$408*(1+rvanilla05)^0.5)/A24stdlife))</f>
        <v>0</v>
      </c>
      <c r="AR421" s="251">
        <f ca="1">IF(A24stdlife="n/a","n/a",IF(AR$3&gt;(A24stdlife+$E421),('PTRM input'!$K$408*(1+rvanilla05)^0.5)-SUM($K421:AQ421),('PTRM input'!$K$408*(1+rvanilla05)^0.5)/A24stdlife))</f>
        <v>0</v>
      </c>
      <c r="AS421" s="251">
        <f ca="1">IF(A24stdlife="n/a","n/a",IF(AS$3&gt;(A24stdlife+$E421),('PTRM input'!$K$408*(1+rvanilla05)^0.5)-SUM($K421:AR421),('PTRM input'!$K$408*(1+rvanilla05)^0.5)/A24stdlife))</f>
        <v>0</v>
      </c>
      <c r="AT421" s="251">
        <f ca="1">IF(A24stdlife="n/a","n/a",IF(AT$3&gt;(A24stdlife+$E421),('PTRM input'!$K$408*(1+rvanilla05)^0.5)-SUM($K421:AS421),('PTRM input'!$K$408*(1+rvanilla05)^0.5)/A24stdlife))</f>
        <v>0</v>
      </c>
      <c r="AU421" s="251">
        <f ca="1">IF(A24stdlife="n/a","n/a",IF(AU$3&gt;(A24stdlife+$E421),('PTRM input'!$K$408*(1+rvanilla05)^0.5)-SUM($K421:AT421),('PTRM input'!$K$408*(1+rvanilla05)^0.5)/A24stdlife))</f>
        <v>0</v>
      </c>
      <c r="AV421" s="251">
        <f ca="1">IF(A24stdlife="n/a","n/a",IF(AV$3&gt;(A24stdlife+$E421),('PTRM input'!$K$408*(1+rvanilla05)^0.5)-SUM($K421:AU421),('PTRM input'!$K$408*(1+rvanilla05)^0.5)/A24stdlife))</f>
        <v>0</v>
      </c>
      <c r="AW421" s="251">
        <f ca="1">IF(A24stdlife="n/a","n/a",IF(AW$3&gt;(A24stdlife+$E421),('PTRM input'!$K$408*(1+rvanilla05)^0.5)-SUM($K421:AV421),('PTRM input'!$K$408*(1+rvanilla05)^0.5)/A24stdlife))</f>
        <v>0</v>
      </c>
      <c r="AX421" s="251">
        <f ca="1">IF(A24stdlife="n/a","n/a",IF(AX$3&gt;(A24stdlife+$E421),('PTRM input'!$K$408*(1+rvanilla05)^0.5)-SUM($K421:AW421),('PTRM input'!$K$408*(1+rvanilla05)^0.5)/A24stdlife))</f>
        <v>0</v>
      </c>
      <c r="AY421" s="251">
        <f ca="1">IF(A24stdlife="n/a","n/a",IF(AY$3&gt;(A24stdlife+$E421),('PTRM input'!$K$408*(1+rvanilla05)^0.5)-SUM($K421:AX421),('PTRM input'!$K$408*(1+rvanilla05)^0.5)/A24stdlife))</f>
        <v>0</v>
      </c>
      <c r="AZ421" s="251">
        <f ca="1">IF(A24stdlife="n/a","n/a",IF(AZ$3&gt;(A24stdlife+$E421),('PTRM input'!$K$408*(1+rvanilla05)^0.5)-SUM($K421:AY421),('PTRM input'!$K$408*(1+rvanilla05)^0.5)/A24stdlife))</f>
        <v>0</v>
      </c>
      <c r="BA421" s="251">
        <f ca="1">IF(A24stdlife="n/a","n/a",IF(BA$3&gt;(A24stdlife+$E421),('PTRM input'!$K$408*(1+rvanilla05)^0.5)-SUM($K421:AZ421),('PTRM input'!$K$408*(1+rvanilla05)^0.5)/A24stdlife))</f>
        <v>0</v>
      </c>
      <c r="BB421" s="251">
        <f ca="1">IF(A24stdlife="n/a","n/a",IF(BB$3&gt;(A24stdlife+$E421),('PTRM input'!$K$408*(1+rvanilla05)^0.5)-SUM($K421:BA421),('PTRM input'!$K$408*(1+rvanilla05)^0.5)/A24stdlife))</f>
        <v>0</v>
      </c>
      <c r="BC421" s="251">
        <f ca="1">IF(A24stdlife="n/a","n/a",IF(BC$3&gt;(A24stdlife+$E421),('PTRM input'!$K$408*(1+rvanilla05)^0.5)-SUM($K421:BB421),('PTRM input'!$K$408*(1+rvanilla05)^0.5)/A24stdlife))</f>
        <v>0</v>
      </c>
      <c r="BD421" s="251">
        <f ca="1">IF(A24stdlife="n/a","n/a",IF(BD$3&gt;(A24stdlife+$E421),('PTRM input'!$K$408*(1+rvanilla05)^0.5)-SUM($K421:BC421),('PTRM input'!$K$408*(1+rvanilla05)^0.5)/A24stdlife))</f>
        <v>0</v>
      </c>
      <c r="BE421" s="251">
        <f ca="1">IF(A24stdlife="n/a","n/a",IF(BE$3&gt;(A24stdlife+$E421),('PTRM input'!$K$408*(1+rvanilla05)^0.5)-SUM($K421:BD421),('PTRM input'!$K$408*(1+rvanilla05)^0.5)/A24stdlife))</f>
        <v>0</v>
      </c>
      <c r="BF421" s="251">
        <f ca="1">IF(A24stdlife="n/a","n/a",IF(BF$3&gt;(A24stdlife+$E421),('PTRM input'!$K$408*(1+rvanilla05)^0.5)-SUM($K421:BE421),('PTRM input'!$K$408*(1+rvanilla05)^0.5)/A24stdlife))</f>
        <v>0</v>
      </c>
      <c r="BG421" s="251">
        <f ca="1">IF(A24stdlife="n/a","n/a",IF(BG$3&gt;(A24stdlife+$E421),('PTRM input'!$K$408*(1+rvanilla05)^0.5)-SUM($K421:BF421),('PTRM input'!$K$408*(1+rvanilla05)^0.5)/A24stdlife))</f>
        <v>0</v>
      </c>
      <c r="BH421" s="251">
        <f ca="1">IF(A24stdlife="n/a","n/a",IF(BH$3&gt;(A24stdlife+$E421),('PTRM input'!$K$408*(1+rvanilla05)^0.5)-SUM($K421:BG421),('PTRM input'!$K$408*(1+rvanilla05)^0.5)/A24stdlife))</f>
        <v>0</v>
      </c>
      <c r="BI421" s="251">
        <f ca="1">IF(A24stdlife="n/a","n/a",IF(BI$3&gt;(A24stdlife+$E421),('PTRM input'!$K$408*(1+rvanilla05)^0.5)-SUM($K421:BH421),('PTRM input'!$K$408*(1+rvanilla05)^0.5)/A24stdlife))</f>
        <v>0</v>
      </c>
      <c r="BJ421" s="116"/>
      <c r="BK421" s="116"/>
      <c r="BL421" s="116"/>
      <c r="BM421" s="116"/>
    </row>
    <row r="422" spans="1:65" hidden="1" outlineLevel="2">
      <c r="A422" s="116"/>
      <c r="B422" s="19"/>
      <c r="C422" s="18"/>
      <c r="D422" s="760"/>
      <c r="E422" s="86">
        <v>6</v>
      </c>
      <c r="F422" s="259"/>
      <c r="G422" s="434"/>
      <c r="H422" s="435"/>
      <c r="I422" s="435"/>
      <c r="J422" s="435"/>
      <c r="K422" s="435"/>
      <c r="L422" s="619"/>
      <c r="M422" s="433">
        <f ca="1">IF(A24stdlife="n/a","n/a",IF(M$3&gt;(A24stdlife+$E422),('PTRM input'!$L$408*(1+rvanilla06)^0.5)-SUM($L422:L422),('PTRM input'!$L$408*(1+rvanilla06)^0.5)/A24stdlife))</f>
        <v>0</v>
      </c>
      <c r="N422" s="433">
        <f ca="1">IF(A24stdlife="n/a","n/a",IF(N$3&gt;(A24stdlife+$E422),('PTRM input'!$L$408*(1+rvanilla06)^0.5)-SUM($L422:M422),('PTRM input'!$L$408*(1+rvanilla06)^0.5)/A24stdlife))</f>
        <v>0</v>
      </c>
      <c r="O422" s="433">
        <f ca="1">IF(A24stdlife="n/a","n/a",IF(O$3&gt;(A24stdlife+$E422),('PTRM input'!$L$408*(1+rvanilla06)^0.5)-SUM($L422:N422),('PTRM input'!$L$408*(1+rvanilla06)^0.5)/A24stdlife))</f>
        <v>0</v>
      </c>
      <c r="P422" s="433">
        <f ca="1">IF(A24stdlife="n/a","n/a",IF(P$3&gt;(A24stdlife+$E422),('PTRM input'!$L$408*(1+rvanilla06)^0.5)-SUM($L422:O422),('PTRM input'!$L$408*(1+rvanilla06)^0.5)/A24stdlife))</f>
        <v>0</v>
      </c>
      <c r="Q422" s="433">
        <f ca="1">IF(A24stdlife="n/a","n/a",IF(Q$3&gt;(A24stdlife+$E422),('PTRM input'!$L$408*(1+rvanilla06)^0.5)-SUM($L422:P422),('PTRM input'!$L$408*(1+rvanilla06)^0.5)/A24stdlife))</f>
        <v>0</v>
      </c>
      <c r="R422" s="251">
        <f ca="1">IF(A24stdlife="n/a","n/a",IF(R$3&gt;(A24stdlife+$E422),('PTRM input'!$L$408*(1+rvanilla06)^0.5)-SUM($L422:Q422),('PTRM input'!$L$408*(1+rvanilla06)^0.5)/A24stdlife))</f>
        <v>0</v>
      </c>
      <c r="S422" s="251">
        <f ca="1">IF(A24stdlife="n/a","n/a",IF(S$3&gt;(A24stdlife+$E422),('PTRM input'!$L$408*(1+rvanilla06)^0.5)-SUM($L422:R422),('PTRM input'!$L$408*(1+rvanilla06)^0.5)/A24stdlife))</f>
        <v>0</v>
      </c>
      <c r="T422" s="251">
        <f ca="1">IF(A24stdlife="n/a","n/a",IF(T$3&gt;(A24stdlife+$E422),('PTRM input'!$L$408*(1+rvanilla06)^0.5)-SUM($L422:S422),('PTRM input'!$L$408*(1+rvanilla06)^0.5)/A24stdlife))</f>
        <v>0</v>
      </c>
      <c r="U422" s="251">
        <f ca="1">IF(A24stdlife="n/a","n/a",IF(U$3&gt;(A24stdlife+$E422),('PTRM input'!$L$408*(1+rvanilla06)^0.5)-SUM($L422:T422),('PTRM input'!$L$408*(1+rvanilla06)^0.5)/A24stdlife))</f>
        <v>0</v>
      </c>
      <c r="V422" s="251">
        <f ca="1">IF(A24stdlife="n/a","n/a",IF(V$3&gt;(A24stdlife+$E422),('PTRM input'!$L$408*(1+rvanilla06)^0.5)-SUM($L422:U422),('PTRM input'!$L$408*(1+rvanilla06)^0.5)/A24stdlife))</f>
        <v>0</v>
      </c>
      <c r="W422" s="251">
        <f ca="1">IF(A24stdlife="n/a","n/a",IF(W$3&gt;(A24stdlife+$E422),('PTRM input'!$L$408*(1+rvanilla06)^0.5)-SUM($L422:V422),('PTRM input'!$L$408*(1+rvanilla06)^0.5)/A24stdlife))</f>
        <v>0</v>
      </c>
      <c r="X422" s="251">
        <f ca="1">IF(A24stdlife="n/a","n/a",IF(X$3&gt;(A24stdlife+$E422),('PTRM input'!$L$408*(1+rvanilla06)^0.5)-SUM($L422:W422),('PTRM input'!$L$408*(1+rvanilla06)^0.5)/A24stdlife))</f>
        <v>0</v>
      </c>
      <c r="Y422" s="251">
        <f ca="1">IF(A24stdlife="n/a","n/a",IF(Y$3&gt;(A24stdlife+$E422),('PTRM input'!$L$408*(1+rvanilla06)^0.5)-SUM($L422:X422),('PTRM input'!$L$408*(1+rvanilla06)^0.5)/A24stdlife))</f>
        <v>0</v>
      </c>
      <c r="Z422" s="251">
        <f ca="1">IF(A24stdlife="n/a","n/a",IF(Z$3&gt;(A24stdlife+$E422),('PTRM input'!$L$408*(1+rvanilla06)^0.5)-SUM($L422:Y422),('PTRM input'!$L$408*(1+rvanilla06)^0.5)/A24stdlife))</f>
        <v>0</v>
      </c>
      <c r="AA422" s="251">
        <f ca="1">IF(A24stdlife="n/a","n/a",IF(AA$3&gt;(A24stdlife+$E422),('PTRM input'!$L$408*(1+rvanilla06)^0.5)-SUM($L422:Z422),('PTRM input'!$L$408*(1+rvanilla06)^0.5)/A24stdlife))</f>
        <v>0</v>
      </c>
      <c r="AB422" s="251">
        <f ca="1">IF(A24stdlife="n/a","n/a",IF(AB$3&gt;(A24stdlife+$E422),('PTRM input'!$L$408*(1+rvanilla06)^0.5)-SUM($L422:AA422),('PTRM input'!$L$408*(1+rvanilla06)^0.5)/A24stdlife))</f>
        <v>0</v>
      </c>
      <c r="AC422" s="251">
        <f ca="1">IF(A24stdlife="n/a","n/a",IF(AC$3&gt;(A24stdlife+$E422),('PTRM input'!$L$408*(1+rvanilla06)^0.5)-SUM($L422:AB422),('PTRM input'!$L$408*(1+rvanilla06)^0.5)/A24stdlife))</f>
        <v>0</v>
      </c>
      <c r="AD422" s="251">
        <f ca="1">IF(A24stdlife="n/a","n/a",IF(AD$3&gt;(A24stdlife+$E422),('PTRM input'!$L$408*(1+rvanilla06)^0.5)-SUM($L422:AC422),('PTRM input'!$L$408*(1+rvanilla06)^0.5)/A24stdlife))</f>
        <v>0</v>
      </c>
      <c r="AE422" s="251">
        <f ca="1">IF(A24stdlife="n/a","n/a",IF(AE$3&gt;(A24stdlife+$E422),('PTRM input'!$L$408*(1+rvanilla06)^0.5)-SUM($L422:AD422),('PTRM input'!$L$408*(1+rvanilla06)^0.5)/A24stdlife))</f>
        <v>0</v>
      </c>
      <c r="AF422" s="251">
        <f ca="1">IF(A24stdlife="n/a","n/a",IF(AF$3&gt;(A24stdlife+$E422),('PTRM input'!$L$408*(1+rvanilla06)^0.5)-SUM($L422:AE422),('PTRM input'!$L$408*(1+rvanilla06)^0.5)/A24stdlife))</f>
        <v>0</v>
      </c>
      <c r="AG422" s="251">
        <f ca="1">IF(A24stdlife="n/a","n/a",IF(AG$3&gt;(A24stdlife+$E422),('PTRM input'!$L$408*(1+rvanilla06)^0.5)-SUM($L422:AF422),('PTRM input'!$L$408*(1+rvanilla06)^0.5)/A24stdlife))</f>
        <v>0</v>
      </c>
      <c r="AH422" s="251">
        <f ca="1">IF(A24stdlife="n/a","n/a",IF(AH$3&gt;(A24stdlife+$E422),('PTRM input'!$L$408*(1+rvanilla06)^0.5)-SUM($L422:AG422),('PTRM input'!$L$408*(1+rvanilla06)^0.5)/A24stdlife))</f>
        <v>0</v>
      </c>
      <c r="AI422" s="251">
        <f ca="1">IF(A24stdlife="n/a","n/a",IF(AI$3&gt;(A24stdlife+$E422),('PTRM input'!$L$408*(1+rvanilla06)^0.5)-SUM($L422:AH422),('PTRM input'!$L$408*(1+rvanilla06)^0.5)/A24stdlife))</f>
        <v>0</v>
      </c>
      <c r="AJ422" s="251">
        <f ca="1">IF(A24stdlife="n/a","n/a",IF(AJ$3&gt;(A24stdlife+$E422),('PTRM input'!$L$408*(1+rvanilla06)^0.5)-SUM($L422:AI422),('PTRM input'!$L$408*(1+rvanilla06)^0.5)/A24stdlife))</f>
        <v>0</v>
      </c>
      <c r="AK422" s="251">
        <f ca="1">IF(A24stdlife="n/a","n/a",IF(AK$3&gt;(A24stdlife+$E422),('PTRM input'!$L$408*(1+rvanilla06)^0.5)-SUM($L422:AJ422),('PTRM input'!$L$408*(1+rvanilla06)^0.5)/A24stdlife))</f>
        <v>0</v>
      </c>
      <c r="AL422" s="251">
        <f ca="1">IF(A24stdlife="n/a","n/a",IF(AL$3&gt;(A24stdlife+$E422),('PTRM input'!$L$408*(1+rvanilla06)^0.5)-SUM($L422:AK422),('PTRM input'!$L$408*(1+rvanilla06)^0.5)/A24stdlife))</f>
        <v>0</v>
      </c>
      <c r="AM422" s="251">
        <f ca="1">IF(A24stdlife="n/a","n/a",IF(AM$3&gt;(A24stdlife+$E422),('PTRM input'!$L$408*(1+rvanilla06)^0.5)-SUM($L422:AL422),('PTRM input'!$L$408*(1+rvanilla06)^0.5)/A24stdlife))</f>
        <v>0</v>
      </c>
      <c r="AN422" s="251">
        <f ca="1">IF(A24stdlife="n/a","n/a",IF(AN$3&gt;(A24stdlife+$E422),('PTRM input'!$L$408*(1+rvanilla06)^0.5)-SUM($L422:AM422),('PTRM input'!$L$408*(1+rvanilla06)^0.5)/A24stdlife))</f>
        <v>0</v>
      </c>
      <c r="AO422" s="251">
        <f ca="1">IF(A24stdlife="n/a","n/a",IF(AO$3&gt;(A24stdlife+$E422),('PTRM input'!$L$408*(1+rvanilla06)^0.5)-SUM($L422:AN422),('PTRM input'!$L$408*(1+rvanilla06)^0.5)/A24stdlife))</f>
        <v>0</v>
      </c>
      <c r="AP422" s="251">
        <f ca="1">IF(A24stdlife="n/a","n/a",IF(AP$3&gt;(A24stdlife+$E422),('PTRM input'!$L$408*(1+rvanilla06)^0.5)-SUM($L422:AO422),('PTRM input'!$L$408*(1+rvanilla06)^0.5)/A24stdlife))</f>
        <v>0</v>
      </c>
      <c r="AQ422" s="251">
        <f ca="1">IF(A24stdlife="n/a","n/a",IF(AQ$3&gt;(A24stdlife+$E422),('PTRM input'!$L$408*(1+rvanilla06)^0.5)-SUM($L422:AP422),('PTRM input'!$L$408*(1+rvanilla06)^0.5)/A24stdlife))</f>
        <v>0</v>
      </c>
      <c r="AR422" s="251">
        <f ca="1">IF(A24stdlife="n/a","n/a",IF(AR$3&gt;(A24stdlife+$E422),('PTRM input'!$L$408*(1+rvanilla06)^0.5)-SUM($L422:AQ422),('PTRM input'!$L$408*(1+rvanilla06)^0.5)/A24stdlife))</f>
        <v>0</v>
      </c>
      <c r="AS422" s="251">
        <f ca="1">IF(A24stdlife="n/a","n/a",IF(AS$3&gt;(A24stdlife+$E422),('PTRM input'!$L$408*(1+rvanilla06)^0.5)-SUM($L422:AR422),('PTRM input'!$L$408*(1+rvanilla06)^0.5)/A24stdlife))</f>
        <v>0</v>
      </c>
      <c r="AT422" s="251">
        <f ca="1">IF(A24stdlife="n/a","n/a",IF(AT$3&gt;(A24stdlife+$E422),('PTRM input'!$L$408*(1+rvanilla06)^0.5)-SUM($L422:AS422),('PTRM input'!$L$408*(1+rvanilla06)^0.5)/A24stdlife))</f>
        <v>0</v>
      </c>
      <c r="AU422" s="251">
        <f ca="1">IF(A24stdlife="n/a","n/a",IF(AU$3&gt;(A24stdlife+$E422),('PTRM input'!$L$408*(1+rvanilla06)^0.5)-SUM($L422:AT422),('PTRM input'!$L$408*(1+rvanilla06)^0.5)/A24stdlife))</f>
        <v>0</v>
      </c>
      <c r="AV422" s="251">
        <f ca="1">IF(A24stdlife="n/a","n/a",IF(AV$3&gt;(A24stdlife+$E422),('PTRM input'!$L$408*(1+rvanilla06)^0.5)-SUM($L422:AU422),('PTRM input'!$L$408*(1+rvanilla06)^0.5)/A24stdlife))</f>
        <v>0</v>
      </c>
      <c r="AW422" s="251">
        <f ca="1">IF(A24stdlife="n/a","n/a",IF(AW$3&gt;(A24stdlife+$E422),('PTRM input'!$L$408*(1+rvanilla06)^0.5)-SUM($L422:AV422),('PTRM input'!$L$408*(1+rvanilla06)^0.5)/A24stdlife))</f>
        <v>0</v>
      </c>
      <c r="AX422" s="251">
        <f ca="1">IF(A24stdlife="n/a","n/a",IF(AX$3&gt;(A24stdlife+$E422),('PTRM input'!$L$408*(1+rvanilla06)^0.5)-SUM($L422:AW422),('PTRM input'!$L$408*(1+rvanilla06)^0.5)/A24stdlife))</f>
        <v>0</v>
      </c>
      <c r="AY422" s="251">
        <f ca="1">IF(A24stdlife="n/a","n/a",IF(AY$3&gt;(A24stdlife+$E422),('PTRM input'!$L$408*(1+rvanilla06)^0.5)-SUM($L422:AX422),('PTRM input'!$L$408*(1+rvanilla06)^0.5)/A24stdlife))</f>
        <v>0</v>
      </c>
      <c r="AZ422" s="251">
        <f ca="1">IF(A24stdlife="n/a","n/a",IF(AZ$3&gt;(A24stdlife+$E422),('PTRM input'!$L$408*(1+rvanilla06)^0.5)-SUM($L422:AY422),('PTRM input'!$L$408*(1+rvanilla06)^0.5)/A24stdlife))</f>
        <v>0</v>
      </c>
      <c r="BA422" s="251">
        <f ca="1">IF(A24stdlife="n/a","n/a",IF(BA$3&gt;(A24stdlife+$E422),('PTRM input'!$L$408*(1+rvanilla06)^0.5)-SUM($L422:AZ422),('PTRM input'!$L$408*(1+rvanilla06)^0.5)/A24stdlife))</f>
        <v>0</v>
      </c>
      <c r="BB422" s="251">
        <f ca="1">IF(A24stdlife="n/a","n/a",IF(BB$3&gt;(A24stdlife+$E422),('PTRM input'!$L$408*(1+rvanilla06)^0.5)-SUM($L422:BA422),('PTRM input'!$L$408*(1+rvanilla06)^0.5)/A24stdlife))</f>
        <v>0</v>
      </c>
      <c r="BC422" s="251">
        <f ca="1">IF(A24stdlife="n/a","n/a",IF(BC$3&gt;(A24stdlife+$E422),('PTRM input'!$L$408*(1+rvanilla06)^0.5)-SUM($L422:BB422),('PTRM input'!$L$408*(1+rvanilla06)^0.5)/A24stdlife))</f>
        <v>0</v>
      </c>
      <c r="BD422" s="251">
        <f ca="1">IF(A24stdlife="n/a","n/a",IF(BD$3&gt;(A24stdlife+$E422),('PTRM input'!$L$408*(1+rvanilla06)^0.5)-SUM($L422:BC422),('PTRM input'!$L$408*(1+rvanilla06)^0.5)/A24stdlife))</f>
        <v>0</v>
      </c>
      <c r="BE422" s="251">
        <f ca="1">IF(A24stdlife="n/a","n/a",IF(BE$3&gt;(A24stdlife+$E422),('PTRM input'!$L$408*(1+rvanilla06)^0.5)-SUM($L422:BD422),('PTRM input'!$L$408*(1+rvanilla06)^0.5)/A24stdlife))</f>
        <v>0</v>
      </c>
      <c r="BF422" s="251">
        <f ca="1">IF(A24stdlife="n/a","n/a",IF(BF$3&gt;(A24stdlife+$E422),('PTRM input'!$L$408*(1+rvanilla06)^0.5)-SUM($L422:BE422),('PTRM input'!$L$408*(1+rvanilla06)^0.5)/A24stdlife))</f>
        <v>0</v>
      </c>
      <c r="BG422" s="251">
        <f ca="1">IF(A24stdlife="n/a","n/a",IF(BG$3&gt;(A24stdlife+$E422),('PTRM input'!$L$408*(1+rvanilla06)^0.5)-SUM($L422:BF422),('PTRM input'!$L$408*(1+rvanilla06)^0.5)/A24stdlife))</f>
        <v>0</v>
      </c>
      <c r="BH422" s="251">
        <f ca="1">IF(A24stdlife="n/a","n/a",IF(BH$3&gt;(A24stdlife+$E422),('PTRM input'!$L$408*(1+rvanilla06)^0.5)-SUM($L422:BG422),('PTRM input'!$L$408*(1+rvanilla06)^0.5)/A24stdlife))</f>
        <v>0</v>
      </c>
      <c r="BI422" s="251">
        <f ca="1">IF(A24stdlife="n/a","n/a",IF(BI$3&gt;(A24stdlife+$E422),('PTRM input'!$L$408*(1+rvanilla06)^0.5)-SUM($L422:BH422),('PTRM input'!$L$408*(1+rvanilla06)^0.5)/A24stdlife))</f>
        <v>0</v>
      </c>
      <c r="BJ422" s="116"/>
      <c r="BK422" s="116"/>
      <c r="BL422" s="116"/>
      <c r="BM422" s="116"/>
    </row>
    <row r="423" spans="1:65" hidden="1" outlineLevel="2">
      <c r="A423" s="116"/>
      <c r="B423" s="19"/>
      <c r="C423" s="18"/>
      <c r="D423" s="760"/>
      <c r="E423" s="86">
        <v>7</v>
      </c>
      <c r="F423" s="259"/>
      <c r="G423" s="434"/>
      <c r="H423" s="435"/>
      <c r="I423" s="435"/>
      <c r="J423" s="435"/>
      <c r="K423" s="435"/>
      <c r="L423" s="435"/>
      <c r="M423" s="619"/>
      <c r="N423" s="433">
        <f ca="1">IF(A24stdlife="n/a","n/a",IF(N$3&gt;(A24stdlife+$E423),('PTRM input'!$M$408*(1+rvanilla07)^0.5)-SUM($M423:M423),('PTRM input'!$M$408*(1+rvanilla07)^0.5)/A24stdlife))</f>
        <v>0</v>
      </c>
      <c r="O423" s="433">
        <f ca="1">IF(A24stdlife="n/a","n/a",IF(O$3&gt;(A24stdlife+$E423),('PTRM input'!$M$408*(1+rvanilla07)^0.5)-SUM($M423:N423),('PTRM input'!$M$408*(1+rvanilla07)^0.5)/A24stdlife))</f>
        <v>0</v>
      </c>
      <c r="P423" s="433">
        <f ca="1">IF(A24stdlife="n/a","n/a",IF(P$3&gt;(A24stdlife+$E423),('PTRM input'!$M$408*(1+rvanilla07)^0.5)-SUM($M423:O423),('PTRM input'!$M$408*(1+rvanilla07)^0.5)/A24stdlife))</f>
        <v>0</v>
      </c>
      <c r="Q423" s="433">
        <f ca="1">IF(A24stdlife="n/a","n/a",IF(Q$3&gt;(A24stdlife+$E423),('PTRM input'!$M$408*(1+rvanilla07)^0.5)-SUM($M423:P423),('PTRM input'!$M$408*(1+rvanilla07)^0.5)/A24stdlife))</f>
        <v>0</v>
      </c>
      <c r="R423" s="251">
        <f ca="1">IF(A24stdlife="n/a","n/a",IF(R$3&gt;(A24stdlife+$E423),('PTRM input'!$M$408*(1+rvanilla07)^0.5)-SUM($M423:Q423),('PTRM input'!$M$408*(1+rvanilla07)^0.5)/A24stdlife))</f>
        <v>0</v>
      </c>
      <c r="S423" s="251">
        <f ca="1">IF(A24stdlife="n/a","n/a",IF(S$3&gt;(A24stdlife+$E423),('PTRM input'!$M$408*(1+rvanilla07)^0.5)-SUM($M423:R423),('PTRM input'!$M$408*(1+rvanilla07)^0.5)/A24stdlife))</f>
        <v>0</v>
      </c>
      <c r="T423" s="251">
        <f ca="1">IF(A24stdlife="n/a","n/a",IF(T$3&gt;(A24stdlife+$E423),('PTRM input'!$M$408*(1+rvanilla07)^0.5)-SUM($M423:S423),('PTRM input'!$M$408*(1+rvanilla07)^0.5)/A24stdlife))</f>
        <v>0</v>
      </c>
      <c r="U423" s="251">
        <f ca="1">IF(A24stdlife="n/a","n/a",IF(U$3&gt;(A24stdlife+$E423),('PTRM input'!$M$408*(1+rvanilla07)^0.5)-SUM($M423:T423),('PTRM input'!$M$408*(1+rvanilla07)^0.5)/A24stdlife))</f>
        <v>0</v>
      </c>
      <c r="V423" s="251">
        <f ca="1">IF(A24stdlife="n/a","n/a",IF(V$3&gt;(A24stdlife+$E423),('PTRM input'!$M$408*(1+rvanilla07)^0.5)-SUM($M423:U423),('PTRM input'!$M$408*(1+rvanilla07)^0.5)/A24stdlife))</f>
        <v>0</v>
      </c>
      <c r="W423" s="251">
        <f ca="1">IF(A24stdlife="n/a","n/a",IF(W$3&gt;(A24stdlife+$E423),('PTRM input'!$M$408*(1+rvanilla07)^0.5)-SUM($M423:V423),('PTRM input'!$M$408*(1+rvanilla07)^0.5)/A24stdlife))</f>
        <v>0</v>
      </c>
      <c r="X423" s="251">
        <f ca="1">IF(A24stdlife="n/a","n/a",IF(X$3&gt;(A24stdlife+$E423),('PTRM input'!$M$408*(1+rvanilla07)^0.5)-SUM($M423:W423),('PTRM input'!$M$408*(1+rvanilla07)^0.5)/A24stdlife))</f>
        <v>0</v>
      </c>
      <c r="Y423" s="251">
        <f ca="1">IF(A24stdlife="n/a","n/a",IF(Y$3&gt;(A24stdlife+$E423),('PTRM input'!$M$408*(1+rvanilla07)^0.5)-SUM($M423:X423),('PTRM input'!$M$408*(1+rvanilla07)^0.5)/A24stdlife))</f>
        <v>0</v>
      </c>
      <c r="Z423" s="251">
        <f ca="1">IF(A24stdlife="n/a","n/a",IF(Z$3&gt;(A24stdlife+$E423),('PTRM input'!$M$408*(1+rvanilla07)^0.5)-SUM($M423:Y423),('PTRM input'!$M$408*(1+rvanilla07)^0.5)/A24stdlife))</f>
        <v>0</v>
      </c>
      <c r="AA423" s="251">
        <f ca="1">IF(A24stdlife="n/a","n/a",IF(AA$3&gt;(A24stdlife+$E423),('PTRM input'!$M$408*(1+rvanilla07)^0.5)-SUM($M423:Z423),('PTRM input'!$M$408*(1+rvanilla07)^0.5)/A24stdlife))</f>
        <v>0</v>
      </c>
      <c r="AB423" s="251">
        <f ca="1">IF(A24stdlife="n/a","n/a",IF(AB$3&gt;(A24stdlife+$E423),('PTRM input'!$M$408*(1+rvanilla07)^0.5)-SUM($M423:AA423),('PTRM input'!$M$408*(1+rvanilla07)^0.5)/A24stdlife))</f>
        <v>0</v>
      </c>
      <c r="AC423" s="251">
        <f ca="1">IF(A24stdlife="n/a","n/a",IF(AC$3&gt;(A24stdlife+$E423),('PTRM input'!$M$408*(1+rvanilla07)^0.5)-SUM($M423:AB423),('PTRM input'!$M$408*(1+rvanilla07)^0.5)/A24stdlife))</f>
        <v>0</v>
      </c>
      <c r="AD423" s="251">
        <f ca="1">IF(A24stdlife="n/a","n/a",IF(AD$3&gt;(A24stdlife+$E423),('PTRM input'!$M$408*(1+rvanilla07)^0.5)-SUM($M423:AC423),('PTRM input'!$M$408*(1+rvanilla07)^0.5)/A24stdlife))</f>
        <v>0</v>
      </c>
      <c r="AE423" s="251">
        <f ca="1">IF(A24stdlife="n/a","n/a",IF(AE$3&gt;(A24stdlife+$E423),('PTRM input'!$M$408*(1+rvanilla07)^0.5)-SUM($M423:AD423),('PTRM input'!$M$408*(1+rvanilla07)^0.5)/A24stdlife))</f>
        <v>0</v>
      </c>
      <c r="AF423" s="251">
        <f ca="1">IF(A24stdlife="n/a","n/a",IF(AF$3&gt;(A24stdlife+$E423),('PTRM input'!$M$408*(1+rvanilla07)^0.5)-SUM($M423:AE423),('PTRM input'!$M$408*(1+rvanilla07)^0.5)/A24stdlife))</f>
        <v>0</v>
      </c>
      <c r="AG423" s="251">
        <f ca="1">IF(A24stdlife="n/a","n/a",IF(AG$3&gt;(A24stdlife+$E423),('PTRM input'!$M$408*(1+rvanilla07)^0.5)-SUM($M423:AF423),('PTRM input'!$M$408*(1+rvanilla07)^0.5)/A24stdlife))</f>
        <v>0</v>
      </c>
      <c r="AH423" s="251">
        <f ca="1">IF(A24stdlife="n/a","n/a",IF(AH$3&gt;(A24stdlife+$E423),('PTRM input'!$M$408*(1+rvanilla07)^0.5)-SUM($M423:AG423),('PTRM input'!$M$408*(1+rvanilla07)^0.5)/A24stdlife))</f>
        <v>0</v>
      </c>
      <c r="AI423" s="251">
        <f ca="1">IF(A24stdlife="n/a","n/a",IF(AI$3&gt;(A24stdlife+$E423),('PTRM input'!$M$408*(1+rvanilla07)^0.5)-SUM($M423:AH423),('PTRM input'!$M$408*(1+rvanilla07)^0.5)/A24stdlife))</f>
        <v>0</v>
      </c>
      <c r="AJ423" s="251">
        <f ca="1">IF(A24stdlife="n/a","n/a",IF(AJ$3&gt;(A24stdlife+$E423),('PTRM input'!$M$408*(1+rvanilla07)^0.5)-SUM($M423:AI423),('PTRM input'!$M$408*(1+rvanilla07)^0.5)/A24stdlife))</f>
        <v>0</v>
      </c>
      <c r="AK423" s="251">
        <f ca="1">IF(A24stdlife="n/a","n/a",IF(AK$3&gt;(A24stdlife+$E423),('PTRM input'!$M$408*(1+rvanilla07)^0.5)-SUM($M423:AJ423),('PTRM input'!$M$408*(1+rvanilla07)^0.5)/A24stdlife))</f>
        <v>0</v>
      </c>
      <c r="AL423" s="251">
        <f ca="1">IF(A24stdlife="n/a","n/a",IF(AL$3&gt;(A24stdlife+$E423),('PTRM input'!$M$408*(1+rvanilla07)^0.5)-SUM($M423:AK423),('PTRM input'!$M$408*(1+rvanilla07)^0.5)/A24stdlife))</f>
        <v>0</v>
      </c>
      <c r="AM423" s="251">
        <f ca="1">IF(A24stdlife="n/a","n/a",IF(AM$3&gt;(A24stdlife+$E423),('PTRM input'!$M$408*(1+rvanilla07)^0.5)-SUM($M423:AL423),('PTRM input'!$M$408*(1+rvanilla07)^0.5)/A24stdlife))</f>
        <v>0</v>
      </c>
      <c r="AN423" s="251">
        <f ca="1">IF(A24stdlife="n/a","n/a",IF(AN$3&gt;(A24stdlife+$E423),('PTRM input'!$M$408*(1+rvanilla07)^0.5)-SUM($M423:AM423),('PTRM input'!$M$408*(1+rvanilla07)^0.5)/A24stdlife))</f>
        <v>0</v>
      </c>
      <c r="AO423" s="251">
        <f ca="1">IF(A24stdlife="n/a","n/a",IF(AO$3&gt;(A24stdlife+$E423),('PTRM input'!$M$408*(1+rvanilla07)^0.5)-SUM($M423:AN423),('PTRM input'!$M$408*(1+rvanilla07)^0.5)/A24stdlife))</f>
        <v>0</v>
      </c>
      <c r="AP423" s="251">
        <f ca="1">IF(A24stdlife="n/a","n/a",IF(AP$3&gt;(A24stdlife+$E423),('PTRM input'!$M$408*(1+rvanilla07)^0.5)-SUM($M423:AO423),('PTRM input'!$M$408*(1+rvanilla07)^0.5)/A24stdlife))</f>
        <v>0</v>
      </c>
      <c r="AQ423" s="251">
        <f ca="1">IF(A24stdlife="n/a","n/a",IF(AQ$3&gt;(A24stdlife+$E423),('PTRM input'!$M$408*(1+rvanilla07)^0.5)-SUM($M423:AP423),('PTRM input'!$M$408*(1+rvanilla07)^0.5)/A24stdlife))</f>
        <v>0</v>
      </c>
      <c r="AR423" s="251">
        <f ca="1">IF(A24stdlife="n/a","n/a",IF(AR$3&gt;(A24stdlife+$E423),('PTRM input'!$M$408*(1+rvanilla07)^0.5)-SUM($M423:AQ423),('PTRM input'!$M$408*(1+rvanilla07)^0.5)/A24stdlife))</f>
        <v>0</v>
      </c>
      <c r="AS423" s="251">
        <f ca="1">IF(A24stdlife="n/a","n/a",IF(AS$3&gt;(A24stdlife+$E423),('PTRM input'!$M$408*(1+rvanilla07)^0.5)-SUM($M423:AR423),('PTRM input'!$M$408*(1+rvanilla07)^0.5)/A24stdlife))</f>
        <v>0</v>
      </c>
      <c r="AT423" s="251">
        <f ca="1">IF(A24stdlife="n/a","n/a",IF(AT$3&gt;(A24stdlife+$E423),('PTRM input'!$M$408*(1+rvanilla07)^0.5)-SUM($M423:AS423),('PTRM input'!$M$408*(1+rvanilla07)^0.5)/A24stdlife))</f>
        <v>0</v>
      </c>
      <c r="AU423" s="251">
        <f ca="1">IF(A24stdlife="n/a","n/a",IF(AU$3&gt;(A24stdlife+$E423),('PTRM input'!$M$408*(1+rvanilla07)^0.5)-SUM($M423:AT423),('PTRM input'!$M$408*(1+rvanilla07)^0.5)/A24stdlife))</f>
        <v>0</v>
      </c>
      <c r="AV423" s="251">
        <f ca="1">IF(A24stdlife="n/a","n/a",IF(AV$3&gt;(A24stdlife+$E423),('PTRM input'!$M$408*(1+rvanilla07)^0.5)-SUM($M423:AU423),('PTRM input'!$M$408*(1+rvanilla07)^0.5)/A24stdlife))</f>
        <v>0</v>
      </c>
      <c r="AW423" s="251">
        <f ca="1">IF(A24stdlife="n/a","n/a",IF(AW$3&gt;(A24stdlife+$E423),('PTRM input'!$M$408*(1+rvanilla07)^0.5)-SUM($M423:AV423),('PTRM input'!$M$408*(1+rvanilla07)^0.5)/A24stdlife))</f>
        <v>0</v>
      </c>
      <c r="AX423" s="251">
        <f ca="1">IF(A24stdlife="n/a","n/a",IF(AX$3&gt;(A24stdlife+$E423),('PTRM input'!$M$408*(1+rvanilla07)^0.5)-SUM($M423:AW423),('PTRM input'!$M$408*(1+rvanilla07)^0.5)/A24stdlife))</f>
        <v>0</v>
      </c>
      <c r="AY423" s="251">
        <f ca="1">IF(A24stdlife="n/a","n/a",IF(AY$3&gt;(A24stdlife+$E423),('PTRM input'!$M$408*(1+rvanilla07)^0.5)-SUM($M423:AX423),('PTRM input'!$M$408*(1+rvanilla07)^0.5)/A24stdlife))</f>
        <v>0</v>
      </c>
      <c r="AZ423" s="251">
        <f ca="1">IF(A24stdlife="n/a","n/a",IF(AZ$3&gt;(A24stdlife+$E423),('PTRM input'!$M$408*(1+rvanilla07)^0.5)-SUM($M423:AY423),('PTRM input'!$M$408*(1+rvanilla07)^0.5)/A24stdlife))</f>
        <v>0</v>
      </c>
      <c r="BA423" s="251">
        <f ca="1">IF(A24stdlife="n/a","n/a",IF(BA$3&gt;(A24stdlife+$E423),('PTRM input'!$M$408*(1+rvanilla07)^0.5)-SUM($M423:AZ423),('PTRM input'!$M$408*(1+rvanilla07)^0.5)/A24stdlife))</f>
        <v>0</v>
      </c>
      <c r="BB423" s="251">
        <f ca="1">IF(A24stdlife="n/a","n/a",IF(BB$3&gt;(A24stdlife+$E423),('PTRM input'!$M$408*(1+rvanilla07)^0.5)-SUM($M423:BA423),('PTRM input'!$M$408*(1+rvanilla07)^0.5)/A24stdlife))</f>
        <v>0</v>
      </c>
      <c r="BC423" s="251">
        <f ca="1">IF(A24stdlife="n/a","n/a",IF(BC$3&gt;(A24stdlife+$E423),('PTRM input'!$M$408*(1+rvanilla07)^0.5)-SUM($M423:BB423),('PTRM input'!$M$408*(1+rvanilla07)^0.5)/A24stdlife))</f>
        <v>0</v>
      </c>
      <c r="BD423" s="251">
        <f ca="1">IF(A24stdlife="n/a","n/a",IF(BD$3&gt;(A24stdlife+$E423),('PTRM input'!$M$408*(1+rvanilla07)^0.5)-SUM($M423:BC423),('PTRM input'!$M$408*(1+rvanilla07)^0.5)/A24stdlife))</f>
        <v>0</v>
      </c>
      <c r="BE423" s="251">
        <f ca="1">IF(A24stdlife="n/a","n/a",IF(BE$3&gt;(A24stdlife+$E423),('PTRM input'!$M$408*(1+rvanilla07)^0.5)-SUM($M423:BD423),('PTRM input'!$M$408*(1+rvanilla07)^0.5)/A24stdlife))</f>
        <v>0</v>
      </c>
      <c r="BF423" s="251">
        <f ca="1">IF(A24stdlife="n/a","n/a",IF(BF$3&gt;(A24stdlife+$E423),('PTRM input'!$M$408*(1+rvanilla07)^0.5)-SUM($M423:BE423),('PTRM input'!$M$408*(1+rvanilla07)^0.5)/A24stdlife))</f>
        <v>0</v>
      </c>
      <c r="BG423" s="251">
        <f ca="1">IF(A24stdlife="n/a","n/a",IF(BG$3&gt;(A24stdlife+$E423),('PTRM input'!$M$408*(1+rvanilla07)^0.5)-SUM($M423:BF423),('PTRM input'!$M$408*(1+rvanilla07)^0.5)/A24stdlife))</f>
        <v>0</v>
      </c>
      <c r="BH423" s="251">
        <f ca="1">IF(A24stdlife="n/a","n/a",IF(BH$3&gt;(A24stdlife+$E423),('PTRM input'!$M$408*(1+rvanilla07)^0.5)-SUM($M423:BG423),('PTRM input'!$M$408*(1+rvanilla07)^0.5)/A24stdlife))</f>
        <v>0</v>
      </c>
      <c r="BI423" s="251">
        <f ca="1">IF(A24stdlife="n/a","n/a",IF(BI$3&gt;(A24stdlife+$E423),('PTRM input'!$M$408*(1+rvanilla07)^0.5)-SUM($M423:BH423),('PTRM input'!$M$408*(1+rvanilla07)^0.5)/A24stdlife))</f>
        <v>0</v>
      </c>
      <c r="BJ423" s="116"/>
      <c r="BK423" s="116"/>
      <c r="BL423" s="116"/>
      <c r="BM423" s="116"/>
    </row>
    <row r="424" spans="1:65" hidden="1" outlineLevel="2">
      <c r="A424" s="116"/>
      <c r="B424" s="19"/>
      <c r="C424" s="18"/>
      <c r="D424" s="760"/>
      <c r="E424" s="86">
        <v>8</v>
      </c>
      <c r="F424" s="259"/>
      <c r="G424" s="434"/>
      <c r="H424" s="435"/>
      <c r="I424" s="435"/>
      <c r="J424" s="435"/>
      <c r="K424" s="435"/>
      <c r="L424" s="435"/>
      <c r="M424" s="435"/>
      <c r="N424" s="619"/>
      <c r="O424" s="433">
        <f ca="1">IF(A24stdlife="n/a","n/a",IF(O$3&gt;(A24stdlife+$E424),('PTRM input'!$N$408*(1+rvanilla08)^0.5)-SUM($N424:N424),('PTRM input'!$N$408*(1+rvanilla08)^0.5)/A24stdlife))</f>
        <v>0</v>
      </c>
      <c r="P424" s="433">
        <f ca="1">IF(A24stdlife="n/a","n/a",IF(P$3&gt;(A24stdlife+$E424),('PTRM input'!$N$408*(1+rvanilla08)^0.5)-SUM($N424:O424),('PTRM input'!$N$408*(1+rvanilla08)^0.5)/A24stdlife))</f>
        <v>0</v>
      </c>
      <c r="Q424" s="433">
        <f ca="1">IF(A24stdlife="n/a","n/a",IF(Q$3&gt;(A24stdlife+$E424),('PTRM input'!$N$408*(1+rvanilla08)^0.5)-SUM($N424:P424),('PTRM input'!$N$408*(1+rvanilla08)^0.5)/A24stdlife))</f>
        <v>0</v>
      </c>
      <c r="R424" s="251">
        <f ca="1">IF(A24stdlife="n/a","n/a",IF(R$3&gt;(A24stdlife+$E424),('PTRM input'!$N$408*(1+rvanilla08)^0.5)-SUM($N424:Q424),('PTRM input'!$N$408*(1+rvanilla08)^0.5)/A24stdlife))</f>
        <v>0</v>
      </c>
      <c r="S424" s="251">
        <f ca="1">IF(A24stdlife="n/a","n/a",IF(S$3&gt;(A24stdlife+$E424),('PTRM input'!$N$408*(1+rvanilla08)^0.5)-SUM($N424:R424),('PTRM input'!$N$408*(1+rvanilla08)^0.5)/A24stdlife))</f>
        <v>0</v>
      </c>
      <c r="T424" s="251">
        <f ca="1">IF(A24stdlife="n/a","n/a",IF(T$3&gt;(A24stdlife+$E424),('PTRM input'!$N$408*(1+rvanilla08)^0.5)-SUM($N424:S424),('PTRM input'!$N$408*(1+rvanilla08)^0.5)/A24stdlife))</f>
        <v>0</v>
      </c>
      <c r="U424" s="251">
        <f ca="1">IF(A24stdlife="n/a","n/a",IF(U$3&gt;(A24stdlife+$E424),('PTRM input'!$N$408*(1+rvanilla08)^0.5)-SUM($N424:T424),('PTRM input'!$N$408*(1+rvanilla08)^0.5)/A24stdlife))</f>
        <v>0</v>
      </c>
      <c r="V424" s="251">
        <f ca="1">IF(A24stdlife="n/a","n/a",IF(V$3&gt;(A24stdlife+$E424),('PTRM input'!$N$408*(1+rvanilla08)^0.5)-SUM($N424:U424),('PTRM input'!$N$408*(1+rvanilla08)^0.5)/A24stdlife))</f>
        <v>0</v>
      </c>
      <c r="W424" s="251">
        <f ca="1">IF(A24stdlife="n/a","n/a",IF(W$3&gt;(A24stdlife+$E424),('PTRM input'!$N$408*(1+rvanilla08)^0.5)-SUM($N424:V424),('PTRM input'!$N$408*(1+rvanilla08)^0.5)/A24stdlife))</f>
        <v>0</v>
      </c>
      <c r="X424" s="251">
        <f ca="1">IF(A24stdlife="n/a","n/a",IF(X$3&gt;(A24stdlife+$E424),('PTRM input'!$N$408*(1+rvanilla08)^0.5)-SUM($N424:W424),('PTRM input'!$N$408*(1+rvanilla08)^0.5)/A24stdlife))</f>
        <v>0</v>
      </c>
      <c r="Y424" s="251">
        <f ca="1">IF(A24stdlife="n/a","n/a",IF(Y$3&gt;(A24stdlife+$E424),('PTRM input'!$N$408*(1+rvanilla08)^0.5)-SUM($N424:X424),('PTRM input'!$N$408*(1+rvanilla08)^0.5)/A24stdlife))</f>
        <v>0</v>
      </c>
      <c r="Z424" s="251">
        <f ca="1">IF(A24stdlife="n/a","n/a",IF(Z$3&gt;(A24stdlife+$E424),('PTRM input'!$N$408*(1+rvanilla08)^0.5)-SUM($N424:Y424),('PTRM input'!$N$408*(1+rvanilla08)^0.5)/A24stdlife))</f>
        <v>0</v>
      </c>
      <c r="AA424" s="251">
        <f ca="1">IF(A24stdlife="n/a","n/a",IF(AA$3&gt;(A24stdlife+$E424),('PTRM input'!$N$408*(1+rvanilla08)^0.5)-SUM($N424:Z424),('PTRM input'!$N$408*(1+rvanilla08)^0.5)/A24stdlife))</f>
        <v>0</v>
      </c>
      <c r="AB424" s="251">
        <f ca="1">IF(A24stdlife="n/a","n/a",IF(AB$3&gt;(A24stdlife+$E424),('PTRM input'!$N$408*(1+rvanilla08)^0.5)-SUM($N424:AA424),('PTRM input'!$N$408*(1+rvanilla08)^0.5)/A24stdlife))</f>
        <v>0</v>
      </c>
      <c r="AC424" s="251">
        <f ca="1">IF(A24stdlife="n/a","n/a",IF(AC$3&gt;(A24stdlife+$E424),('PTRM input'!$N$408*(1+rvanilla08)^0.5)-SUM($N424:AB424),('PTRM input'!$N$408*(1+rvanilla08)^0.5)/A24stdlife))</f>
        <v>0</v>
      </c>
      <c r="AD424" s="251">
        <f ca="1">IF(A24stdlife="n/a","n/a",IF(AD$3&gt;(A24stdlife+$E424),('PTRM input'!$N$408*(1+rvanilla08)^0.5)-SUM($N424:AC424),('PTRM input'!$N$408*(1+rvanilla08)^0.5)/A24stdlife))</f>
        <v>0</v>
      </c>
      <c r="AE424" s="251">
        <f ca="1">IF(A24stdlife="n/a","n/a",IF(AE$3&gt;(A24stdlife+$E424),('PTRM input'!$N$408*(1+rvanilla08)^0.5)-SUM($N424:AD424),('PTRM input'!$N$408*(1+rvanilla08)^0.5)/A24stdlife))</f>
        <v>0</v>
      </c>
      <c r="AF424" s="251">
        <f ca="1">IF(A24stdlife="n/a","n/a",IF(AF$3&gt;(A24stdlife+$E424),('PTRM input'!$N$408*(1+rvanilla08)^0.5)-SUM($N424:AE424),('PTRM input'!$N$408*(1+rvanilla08)^0.5)/A24stdlife))</f>
        <v>0</v>
      </c>
      <c r="AG424" s="251">
        <f ca="1">IF(A24stdlife="n/a","n/a",IF(AG$3&gt;(A24stdlife+$E424),('PTRM input'!$N$408*(1+rvanilla08)^0.5)-SUM($N424:AF424),('PTRM input'!$N$408*(1+rvanilla08)^0.5)/A24stdlife))</f>
        <v>0</v>
      </c>
      <c r="AH424" s="251">
        <f ca="1">IF(A24stdlife="n/a","n/a",IF(AH$3&gt;(A24stdlife+$E424),('PTRM input'!$N$408*(1+rvanilla08)^0.5)-SUM($N424:AG424),('PTRM input'!$N$408*(1+rvanilla08)^0.5)/A24stdlife))</f>
        <v>0</v>
      </c>
      <c r="AI424" s="251">
        <f ca="1">IF(A24stdlife="n/a","n/a",IF(AI$3&gt;(A24stdlife+$E424),('PTRM input'!$N$408*(1+rvanilla08)^0.5)-SUM($N424:AH424),('PTRM input'!$N$408*(1+rvanilla08)^0.5)/A24stdlife))</f>
        <v>0</v>
      </c>
      <c r="AJ424" s="251">
        <f ca="1">IF(A24stdlife="n/a","n/a",IF(AJ$3&gt;(A24stdlife+$E424),('PTRM input'!$N$408*(1+rvanilla08)^0.5)-SUM($N424:AI424),('PTRM input'!$N$408*(1+rvanilla08)^0.5)/A24stdlife))</f>
        <v>0</v>
      </c>
      <c r="AK424" s="251">
        <f ca="1">IF(A24stdlife="n/a","n/a",IF(AK$3&gt;(A24stdlife+$E424),('PTRM input'!$N$408*(1+rvanilla08)^0.5)-SUM($N424:AJ424),('PTRM input'!$N$408*(1+rvanilla08)^0.5)/A24stdlife))</f>
        <v>0</v>
      </c>
      <c r="AL424" s="251">
        <f ca="1">IF(A24stdlife="n/a","n/a",IF(AL$3&gt;(A24stdlife+$E424),('PTRM input'!$N$408*(1+rvanilla08)^0.5)-SUM($N424:AK424),('PTRM input'!$N$408*(1+rvanilla08)^0.5)/A24stdlife))</f>
        <v>0</v>
      </c>
      <c r="AM424" s="251">
        <f ca="1">IF(A24stdlife="n/a","n/a",IF(AM$3&gt;(A24stdlife+$E424),('PTRM input'!$N$408*(1+rvanilla08)^0.5)-SUM($N424:AL424),('PTRM input'!$N$408*(1+rvanilla08)^0.5)/A24stdlife))</f>
        <v>0</v>
      </c>
      <c r="AN424" s="251">
        <f ca="1">IF(A24stdlife="n/a","n/a",IF(AN$3&gt;(A24stdlife+$E424),('PTRM input'!$N$408*(1+rvanilla08)^0.5)-SUM($N424:AM424),('PTRM input'!$N$408*(1+rvanilla08)^0.5)/A24stdlife))</f>
        <v>0</v>
      </c>
      <c r="AO424" s="251">
        <f ca="1">IF(A24stdlife="n/a","n/a",IF(AO$3&gt;(A24stdlife+$E424),('PTRM input'!$N$408*(1+rvanilla08)^0.5)-SUM($N424:AN424),('PTRM input'!$N$408*(1+rvanilla08)^0.5)/A24stdlife))</f>
        <v>0</v>
      </c>
      <c r="AP424" s="251">
        <f ca="1">IF(A24stdlife="n/a","n/a",IF(AP$3&gt;(A24stdlife+$E424),('PTRM input'!$N$408*(1+rvanilla08)^0.5)-SUM($N424:AO424),('PTRM input'!$N$408*(1+rvanilla08)^0.5)/A24stdlife))</f>
        <v>0</v>
      </c>
      <c r="AQ424" s="251">
        <f ca="1">IF(A24stdlife="n/a","n/a",IF(AQ$3&gt;(A24stdlife+$E424),('PTRM input'!$N$408*(1+rvanilla08)^0.5)-SUM($N424:AP424),('PTRM input'!$N$408*(1+rvanilla08)^0.5)/A24stdlife))</f>
        <v>0</v>
      </c>
      <c r="AR424" s="251">
        <f ca="1">IF(A24stdlife="n/a","n/a",IF(AR$3&gt;(A24stdlife+$E424),('PTRM input'!$N$408*(1+rvanilla08)^0.5)-SUM($N424:AQ424),('PTRM input'!$N$408*(1+rvanilla08)^0.5)/A24stdlife))</f>
        <v>0</v>
      </c>
      <c r="AS424" s="251">
        <f ca="1">IF(A24stdlife="n/a","n/a",IF(AS$3&gt;(A24stdlife+$E424),('PTRM input'!$N$408*(1+rvanilla08)^0.5)-SUM($N424:AR424),('PTRM input'!$N$408*(1+rvanilla08)^0.5)/A24stdlife))</f>
        <v>0</v>
      </c>
      <c r="AT424" s="251">
        <f ca="1">IF(A24stdlife="n/a","n/a",IF(AT$3&gt;(A24stdlife+$E424),('PTRM input'!$N$408*(1+rvanilla08)^0.5)-SUM($N424:AS424),('PTRM input'!$N$408*(1+rvanilla08)^0.5)/A24stdlife))</f>
        <v>0</v>
      </c>
      <c r="AU424" s="251">
        <f ca="1">IF(A24stdlife="n/a","n/a",IF(AU$3&gt;(A24stdlife+$E424),('PTRM input'!$N$408*(1+rvanilla08)^0.5)-SUM($N424:AT424),('PTRM input'!$N$408*(1+rvanilla08)^0.5)/A24stdlife))</f>
        <v>0</v>
      </c>
      <c r="AV424" s="251">
        <f ca="1">IF(A24stdlife="n/a","n/a",IF(AV$3&gt;(A24stdlife+$E424),('PTRM input'!$N$408*(1+rvanilla08)^0.5)-SUM($N424:AU424),('PTRM input'!$N$408*(1+rvanilla08)^0.5)/A24stdlife))</f>
        <v>0</v>
      </c>
      <c r="AW424" s="251">
        <f ca="1">IF(A24stdlife="n/a","n/a",IF(AW$3&gt;(A24stdlife+$E424),('PTRM input'!$N$408*(1+rvanilla08)^0.5)-SUM($N424:AV424),('PTRM input'!$N$408*(1+rvanilla08)^0.5)/A24stdlife))</f>
        <v>0</v>
      </c>
      <c r="AX424" s="251">
        <f ca="1">IF(A24stdlife="n/a","n/a",IF(AX$3&gt;(A24stdlife+$E424),('PTRM input'!$N$408*(1+rvanilla08)^0.5)-SUM($N424:AW424),('PTRM input'!$N$408*(1+rvanilla08)^0.5)/A24stdlife))</f>
        <v>0</v>
      </c>
      <c r="AY424" s="251">
        <f ca="1">IF(A24stdlife="n/a","n/a",IF(AY$3&gt;(A24stdlife+$E424),('PTRM input'!$N$408*(1+rvanilla08)^0.5)-SUM($N424:AX424),('PTRM input'!$N$408*(1+rvanilla08)^0.5)/A24stdlife))</f>
        <v>0</v>
      </c>
      <c r="AZ424" s="251">
        <f ca="1">IF(A24stdlife="n/a","n/a",IF(AZ$3&gt;(A24stdlife+$E424),('PTRM input'!$N$408*(1+rvanilla08)^0.5)-SUM($N424:AY424),('PTRM input'!$N$408*(1+rvanilla08)^0.5)/A24stdlife))</f>
        <v>0</v>
      </c>
      <c r="BA424" s="251">
        <f ca="1">IF(A24stdlife="n/a","n/a",IF(BA$3&gt;(A24stdlife+$E424),('PTRM input'!$N$408*(1+rvanilla08)^0.5)-SUM($N424:AZ424),('PTRM input'!$N$408*(1+rvanilla08)^0.5)/A24stdlife))</f>
        <v>0</v>
      </c>
      <c r="BB424" s="251">
        <f ca="1">IF(A24stdlife="n/a","n/a",IF(BB$3&gt;(A24stdlife+$E424),('PTRM input'!$N$408*(1+rvanilla08)^0.5)-SUM($N424:BA424),('PTRM input'!$N$408*(1+rvanilla08)^0.5)/A24stdlife))</f>
        <v>0</v>
      </c>
      <c r="BC424" s="251">
        <f ca="1">IF(A24stdlife="n/a","n/a",IF(BC$3&gt;(A24stdlife+$E424),('PTRM input'!$N$408*(1+rvanilla08)^0.5)-SUM($N424:BB424),('PTRM input'!$N$408*(1+rvanilla08)^0.5)/A24stdlife))</f>
        <v>0</v>
      </c>
      <c r="BD424" s="251">
        <f ca="1">IF(A24stdlife="n/a","n/a",IF(BD$3&gt;(A24stdlife+$E424),('PTRM input'!$N$408*(1+rvanilla08)^0.5)-SUM($N424:BC424),('PTRM input'!$N$408*(1+rvanilla08)^0.5)/A24stdlife))</f>
        <v>0</v>
      </c>
      <c r="BE424" s="251">
        <f ca="1">IF(A24stdlife="n/a","n/a",IF(BE$3&gt;(A24stdlife+$E424),('PTRM input'!$N$408*(1+rvanilla08)^0.5)-SUM($N424:BD424),('PTRM input'!$N$408*(1+rvanilla08)^0.5)/A24stdlife))</f>
        <v>0</v>
      </c>
      <c r="BF424" s="251">
        <f ca="1">IF(A24stdlife="n/a","n/a",IF(BF$3&gt;(A24stdlife+$E424),('PTRM input'!$N$408*(1+rvanilla08)^0.5)-SUM($N424:BE424),('PTRM input'!$N$408*(1+rvanilla08)^0.5)/A24stdlife))</f>
        <v>0</v>
      </c>
      <c r="BG424" s="251">
        <f ca="1">IF(A24stdlife="n/a","n/a",IF(BG$3&gt;(A24stdlife+$E424),('PTRM input'!$N$408*(1+rvanilla08)^0.5)-SUM($N424:BF424),('PTRM input'!$N$408*(1+rvanilla08)^0.5)/A24stdlife))</f>
        <v>0</v>
      </c>
      <c r="BH424" s="251">
        <f ca="1">IF(A24stdlife="n/a","n/a",IF(BH$3&gt;(A24stdlife+$E424),('PTRM input'!$N$408*(1+rvanilla08)^0.5)-SUM($N424:BG424),('PTRM input'!$N$408*(1+rvanilla08)^0.5)/A24stdlife))</f>
        <v>0</v>
      </c>
      <c r="BI424" s="251">
        <f ca="1">IF(A24stdlife="n/a","n/a",IF(BI$3&gt;(A24stdlife+$E424),('PTRM input'!$N$408*(1+rvanilla08)^0.5)-SUM($N424:BH424),('PTRM input'!$N$408*(1+rvanilla08)^0.5)/A24stdlife))</f>
        <v>0</v>
      </c>
      <c r="BJ424" s="116"/>
      <c r="BK424" s="116"/>
      <c r="BL424" s="116"/>
      <c r="BM424" s="116"/>
    </row>
    <row r="425" spans="1:65" hidden="1" outlineLevel="2">
      <c r="A425" s="116"/>
      <c r="B425" s="19"/>
      <c r="C425" s="18"/>
      <c r="D425" s="760"/>
      <c r="E425" s="86">
        <v>9</v>
      </c>
      <c r="F425" s="259"/>
      <c r="G425" s="434"/>
      <c r="H425" s="435"/>
      <c r="I425" s="435"/>
      <c r="J425" s="435"/>
      <c r="K425" s="435"/>
      <c r="L425" s="435"/>
      <c r="M425" s="435"/>
      <c r="N425" s="435"/>
      <c r="O425" s="619"/>
      <c r="P425" s="433">
        <f ca="1">IF(A24stdlife="n/a","n/a",IF(P$3&gt;(A24stdlife+$E425),('PTRM input'!$O$408*(1+rvanilla09)^0.5)-SUM($O425:O425),('PTRM input'!$O$408*(1+rvanilla09)^0.5)/A24stdlife))</f>
        <v>0</v>
      </c>
      <c r="Q425" s="433">
        <f ca="1">IF(A24stdlife="n/a","n/a",IF(Q$3&gt;(A24stdlife+$E425),('PTRM input'!$O$408*(1+rvanilla09)^0.5)-SUM($O425:P425),('PTRM input'!$O$408*(1+rvanilla09)^0.5)/A24stdlife))</f>
        <v>0</v>
      </c>
      <c r="R425" s="251">
        <f ca="1">IF(A24stdlife="n/a","n/a",IF(R$3&gt;(A24stdlife+$E425),('PTRM input'!$O$408*(1+rvanilla09)^0.5)-SUM($O425:Q425),('PTRM input'!$O$408*(1+rvanilla09)^0.5)/A24stdlife))</f>
        <v>0</v>
      </c>
      <c r="S425" s="251">
        <f ca="1">IF(A24stdlife="n/a","n/a",IF(S$3&gt;(A24stdlife+$E425),('PTRM input'!$O$408*(1+rvanilla09)^0.5)-SUM($O425:R425),('PTRM input'!$O$408*(1+rvanilla09)^0.5)/A24stdlife))</f>
        <v>0</v>
      </c>
      <c r="T425" s="251">
        <f ca="1">IF(A24stdlife="n/a","n/a",IF(T$3&gt;(A24stdlife+$E425),('PTRM input'!$O$408*(1+rvanilla09)^0.5)-SUM($O425:S425),('PTRM input'!$O$408*(1+rvanilla09)^0.5)/A24stdlife))</f>
        <v>0</v>
      </c>
      <c r="U425" s="251">
        <f ca="1">IF(A24stdlife="n/a","n/a",IF(U$3&gt;(A24stdlife+$E425),('PTRM input'!$O$408*(1+rvanilla09)^0.5)-SUM($O425:T425),('PTRM input'!$O$408*(1+rvanilla09)^0.5)/A24stdlife))</f>
        <v>0</v>
      </c>
      <c r="V425" s="251">
        <f ca="1">IF(A24stdlife="n/a","n/a",IF(V$3&gt;(A24stdlife+$E425),('PTRM input'!$O$408*(1+rvanilla09)^0.5)-SUM($O425:U425),('PTRM input'!$O$408*(1+rvanilla09)^0.5)/A24stdlife))</f>
        <v>0</v>
      </c>
      <c r="W425" s="251">
        <f ca="1">IF(A24stdlife="n/a","n/a",IF(W$3&gt;(A24stdlife+$E425),('PTRM input'!$O$408*(1+rvanilla09)^0.5)-SUM($O425:V425),('PTRM input'!$O$408*(1+rvanilla09)^0.5)/A24stdlife))</f>
        <v>0</v>
      </c>
      <c r="X425" s="251">
        <f ca="1">IF(A24stdlife="n/a","n/a",IF(X$3&gt;(A24stdlife+$E425),('PTRM input'!$O$408*(1+rvanilla09)^0.5)-SUM($O425:W425),('PTRM input'!$O$408*(1+rvanilla09)^0.5)/A24stdlife))</f>
        <v>0</v>
      </c>
      <c r="Y425" s="251">
        <f ca="1">IF(A24stdlife="n/a","n/a",IF(Y$3&gt;(A24stdlife+$E425),('PTRM input'!$O$408*(1+rvanilla09)^0.5)-SUM($O425:X425),('PTRM input'!$O$408*(1+rvanilla09)^0.5)/A24stdlife))</f>
        <v>0</v>
      </c>
      <c r="Z425" s="251">
        <f ca="1">IF(A24stdlife="n/a","n/a",IF(Z$3&gt;(A24stdlife+$E425),('PTRM input'!$O$408*(1+rvanilla09)^0.5)-SUM($O425:Y425),('PTRM input'!$O$408*(1+rvanilla09)^0.5)/A24stdlife))</f>
        <v>0</v>
      </c>
      <c r="AA425" s="251">
        <f ca="1">IF(A24stdlife="n/a","n/a",IF(AA$3&gt;(A24stdlife+$E425),('PTRM input'!$O$408*(1+rvanilla09)^0.5)-SUM($O425:Z425),('PTRM input'!$O$408*(1+rvanilla09)^0.5)/A24stdlife))</f>
        <v>0</v>
      </c>
      <c r="AB425" s="251">
        <f ca="1">IF(A24stdlife="n/a","n/a",IF(AB$3&gt;(A24stdlife+$E425),('PTRM input'!$O$408*(1+rvanilla09)^0.5)-SUM($O425:AA425),('PTRM input'!$O$408*(1+rvanilla09)^0.5)/A24stdlife))</f>
        <v>0</v>
      </c>
      <c r="AC425" s="251">
        <f ca="1">IF(A24stdlife="n/a","n/a",IF(AC$3&gt;(A24stdlife+$E425),('PTRM input'!$O$408*(1+rvanilla09)^0.5)-SUM($O425:AB425),('PTRM input'!$O$408*(1+rvanilla09)^0.5)/A24stdlife))</f>
        <v>0</v>
      </c>
      <c r="AD425" s="251">
        <f ca="1">IF(A24stdlife="n/a","n/a",IF(AD$3&gt;(A24stdlife+$E425),('PTRM input'!$O$408*(1+rvanilla09)^0.5)-SUM($O425:AC425),('PTRM input'!$O$408*(1+rvanilla09)^0.5)/A24stdlife))</f>
        <v>0</v>
      </c>
      <c r="AE425" s="251">
        <f ca="1">IF(A24stdlife="n/a","n/a",IF(AE$3&gt;(A24stdlife+$E425),('PTRM input'!$O$408*(1+rvanilla09)^0.5)-SUM($O425:AD425),('PTRM input'!$O$408*(1+rvanilla09)^0.5)/A24stdlife))</f>
        <v>0</v>
      </c>
      <c r="AF425" s="251">
        <f ca="1">IF(A24stdlife="n/a","n/a",IF(AF$3&gt;(A24stdlife+$E425),('PTRM input'!$O$408*(1+rvanilla09)^0.5)-SUM($O425:AE425),('PTRM input'!$O$408*(1+rvanilla09)^0.5)/A24stdlife))</f>
        <v>0</v>
      </c>
      <c r="AG425" s="251">
        <f ca="1">IF(A24stdlife="n/a","n/a",IF(AG$3&gt;(A24stdlife+$E425),('PTRM input'!$O$408*(1+rvanilla09)^0.5)-SUM($O425:AF425),('PTRM input'!$O$408*(1+rvanilla09)^0.5)/A24stdlife))</f>
        <v>0</v>
      </c>
      <c r="AH425" s="251">
        <f ca="1">IF(A24stdlife="n/a","n/a",IF(AH$3&gt;(A24stdlife+$E425),('PTRM input'!$O$408*(1+rvanilla09)^0.5)-SUM($O425:AG425),('PTRM input'!$O$408*(1+rvanilla09)^0.5)/A24stdlife))</f>
        <v>0</v>
      </c>
      <c r="AI425" s="251">
        <f ca="1">IF(A24stdlife="n/a","n/a",IF(AI$3&gt;(A24stdlife+$E425),('PTRM input'!$O$408*(1+rvanilla09)^0.5)-SUM($O425:AH425),('PTRM input'!$O$408*(1+rvanilla09)^0.5)/A24stdlife))</f>
        <v>0</v>
      </c>
      <c r="AJ425" s="251">
        <f ca="1">IF(A24stdlife="n/a","n/a",IF(AJ$3&gt;(A24stdlife+$E425),('PTRM input'!$O$408*(1+rvanilla09)^0.5)-SUM($O425:AI425),('PTRM input'!$O$408*(1+rvanilla09)^0.5)/A24stdlife))</f>
        <v>0</v>
      </c>
      <c r="AK425" s="251">
        <f ca="1">IF(A24stdlife="n/a","n/a",IF(AK$3&gt;(A24stdlife+$E425),('PTRM input'!$O$408*(1+rvanilla09)^0.5)-SUM($O425:AJ425),('PTRM input'!$O$408*(1+rvanilla09)^0.5)/A24stdlife))</f>
        <v>0</v>
      </c>
      <c r="AL425" s="251">
        <f ca="1">IF(A24stdlife="n/a","n/a",IF(AL$3&gt;(A24stdlife+$E425),('PTRM input'!$O$408*(1+rvanilla09)^0.5)-SUM($O425:AK425),('PTRM input'!$O$408*(1+rvanilla09)^0.5)/A24stdlife))</f>
        <v>0</v>
      </c>
      <c r="AM425" s="251">
        <f ca="1">IF(A24stdlife="n/a","n/a",IF(AM$3&gt;(A24stdlife+$E425),('PTRM input'!$O$408*(1+rvanilla09)^0.5)-SUM($O425:AL425),('PTRM input'!$O$408*(1+rvanilla09)^0.5)/A24stdlife))</f>
        <v>0</v>
      </c>
      <c r="AN425" s="251">
        <f ca="1">IF(A24stdlife="n/a","n/a",IF(AN$3&gt;(A24stdlife+$E425),('PTRM input'!$O$408*(1+rvanilla09)^0.5)-SUM($O425:AM425),('PTRM input'!$O$408*(1+rvanilla09)^0.5)/A24stdlife))</f>
        <v>0</v>
      </c>
      <c r="AO425" s="251">
        <f ca="1">IF(A24stdlife="n/a","n/a",IF(AO$3&gt;(A24stdlife+$E425),('PTRM input'!$O$408*(1+rvanilla09)^0.5)-SUM($O425:AN425),('PTRM input'!$O$408*(1+rvanilla09)^0.5)/A24stdlife))</f>
        <v>0</v>
      </c>
      <c r="AP425" s="251">
        <f ca="1">IF(A24stdlife="n/a","n/a",IF(AP$3&gt;(A24stdlife+$E425),('PTRM input'!$O$408*(1+rvanilla09)^0.5)-SUM($O425:AO425),('PTRM input'!$O$408*(1+rvanilla09)^0.5)/A24stdlife))</f>
        <v>0</v>
      </c>
      <c r="AQ425" s="251">
        <f ca="1">IF(A24stdlife="n/a","n/a",IF(AQ$3&gt;(A24stdlife+$E425),('PTRM input'!$O$408*(1+rvanilla09)^0.5)-SUM($O425:AP425),('PTRM input'!$O$408*(1+rvanilla09)^0.5)/A24stdlife))</f>
        <v>0</v>
      </c>
      <c r="AR425" s="251">
        <f ca="1">IF(A24stdlife="n/a","n/a",IF(AR$3&gt;(A24stdlife+$E425),('PTRM input'!$O$408*(1+rvanilla09)^0.5)-SUM($O425:AQ425),('PTRM input'!$O$408*(1+rvanilla09)^0.5)/A24stdlife))</f>
        <v>0</v>
      </c>
      <c r="AS425" s="251">
        <f ca="1">IF(A24stdlife="n/a","n/a",IF(AS$3&gt;(A24stdlife+$E425),('PTRM input'!$O$408*(1+rvanilla09)^0.5)-SUM($O425:AR425),('PTRM input'!$O$408*(1+rvanilla09)^0.5)/A24stdlife))</f>
        <v>0</v>
      </c>
      <c r="AT425" s="251">
        <f ca="1">IF(A24stdlife="n/a","n/a",IF(AT$3&gt;(A24stdlife+$E425),('PTRM input'!$O$408*(1+rvanilla09)^0.5)-SUM($O425:AS425),('PTRM input'!$O$408*(1+rvanilla09)^0.5)/A24stdlife))</f>
        <v>0</v>
      </c>
      <c r="AU425" s="251">
        <f ca="1">IF(A24stdlife="n/a","n/a",IF(AU$3&gt;(A24stdlife+$E425),('PTRM input'!$O$408*(1+rvanilla09)^0.5)-SUM($O425:AT425),('PTRM input'!$O$408*(1+rvanilla09)^0.5)/A24stdlife))</f>
        <v>0</v>
      </c>
      <c r="AV425" s="251">
        <f ca="1">IF(A24stdlife="n/a","n/a",IF(AV$3&gt;(A24stdlife+$E425),('PTRM input'!$O$408*(1+rvanilla09)^0.5)-SUM($O425:AU425),('PTRM input'!$O$408*(1+rvanilla09)^0.5)/A24stdlife))</f>
        <v>0</v>
      </c>
      <c r="AW425" s="251">
        <f ca="1">IF(A24stdlife="n/a","n/a",IF(AW$3&gt;(A24stdlife+$E425),('PTRM input'!$O$408*(1+rvanilla09)^0.5)-SUM($O425:AV425),('PTRM input'!$O$408*(1+rvanilla09)^0.5)/A24stdlife))</f>
        <v>0</v>
      </c>
      <c r="AX425" s="251">
        <f ca="1">IF(A24stdlife="n/a","n/a",IF(AX$3&gt;(A24stdlife+$E425),('PTRM input'!$O$408*(1+rvanilla09)^0.5)-SUM($O425:AW425),('PTRM input'!$O$408*(1+rvanilla09)^0.5)/A24stdlife))</f>
        <v>0</v>
      </c>
      <c r="AY425" s="251">
        <f ca="1">IF(A24stdlife="n/a","n/a",IF(AY$3&gt;(A24stdlife+$E425),('PTRM input'!$O$408*(1+rvanilla09)^0.5)-SUM($O425:AX425),('PTRM input'!$O$408*(1+rvanilla09)^0.5)/A24stdlife))</f>
        <v>0</v>
      </c>
      <c r="AZ425" s="251">
        <f ca="1">IF(A24stdlife="n/a","n/a",IF(AZ$3&gt;(A24stdlife+$E425),('PTRM input'!$O$408*(1+rvanilla09)^0.5)-SUM($O425:AY425),('PTRM input'!$O$408*(1+rvanilla09)^0.5)/A24stdlife))</f>
        <v>0</v>
      </c>
      <c r="BA425" s="251">
        <f ca="1">IF(A24stdlife="n/a","n/a",IF(BA$3&gt;(A24stdlife+$E425),('PTRM input'!$O$408*(1+rvanilla09)^0.5)-SUM($O425:AZ425),('PTRM input'!$O$408*(1+rvanilla09)^0.5)/A24stdlife))</f>
        <v>0</v>
      </c>
      <c r="BB425" s="251">
        <f ca="1">IF(A24stdlife="n/a","n/a",IF(BB$3&gt;(A24stdlife+$E425),('PTRM input'!$O$408*(1+rvanilla09)^0.5)-SUM($O425:BA425),('PTRM input'!$O$408*(1+rvanilla09)^0.5)/A24stdlife))</f>
        <v>0</v>
      </c>
      <c r="BC425" s="251">
        <f ca="1">IF(A24stdlife="n/a","n/a",IF(BC$3&gt;(A24stdlife+$E425),('PTRM input'!$O$408*(1+rvanilla09)^0.5)-SUM($O425:BB425),('PTRM input'!$O$408*(1+rvanilla09)^0.5)/A24stdlife))</f>
        <v>0</v>
      </c>
      <c r="BD425" s="251">
        <f ca="1">IF(A24stdlife="n/a","n/a",IF(BD$3&gt;(A24stdlife+$E425),('PTRM input'!$O$408*(1+rvanilla09)^0.5)-SUM($O425:BC425),('PTRM input'!$O$408*(1+rvanilla09)^0.5)/A24stdlife))</f>
        <v>0</v>
      </c>
      <c r="BE425" s="251">
        <f ca="1">IF(A24stdlife="n/a","n/a",IF(BE$3&gt;(A24stdlife+$E425),('PTRM input'!$O$408*(1+rvanilla09)^0.5)-SUM($O425:BD425),('PTRM input'!$O$408*(1+rvanilla09)^0.5)/A24stdlife))</f>
        <v>0</v>
      </c>
      <c r="BF425" s="251">
        <f ca="1">IF(A24stdlife="n/a","n/a",IF(BF$3&gt;(A24stdlife+$E425),('PTRM input'!$O$408*(1+rvanilla09)^0.5)-SUM($O425:BE425),('PTRM input'!$O$408*(1+rvanilla09)^0.5)/A24stdlife))</f>
        <v>0</v>
      </c>
      <c r="BG425" s="251">
        <f ca="1">IF(A24stdlife="n/a","n/a",IF(BG$3&gt;(A24stdlife+$E425),('PTRM input'!$O$408*(1+rvanilla09)^0.5)-SUM($O425:BF425),('PTRM input'!$O$408*(1+rvanilla09)^0.5)/A24stdlife))</f>
        <v>0</v>
      </c>
      <c r="BH425" s="251">
        <f ca="1">IF(A24stdlife="n/a","n/a",IF(BH$3&gt;(A24stdlife+$E425),('PTRM input'!$O$408*(1+rvanilla09)^0.5)-SUM($O425:BG425),('PTRM input'!$O$408*(1+rvanilla09)^0.5)/A24stdlife))</f>
        <v>0</v>
      </c>
      <c r="BI425" s="251">
        <f ca="1">IF(A24stdlife="n/a","n/a",IF(BI$3&gt;(A24stdlife+$E425),('PTRM input'!$O$408*(1+rvanilla09)^0.5)-SUM($O425:BH425),('PTRM input'!$O$408*(1+rvanilla09)^0.5)/A24stdlife))</f>
        <v>0</v>
      </c>
      <c r="BJ425" s="116"/>
      <c r="BK425" s="116"/>
      <c r="BL425" s="116"/>
      <c r="BM425" s="116"/>
    </row>
    <row r="426" spans="1:65" hidden="1" outlineLevel="2">
      <c r="A426" s="116"/>
      <c r="B426" s="19"/>
      <c r="C426" s="18"/>
      <c r="D426" s="760"/>
      <c r="E426" s="87">
        <v>10</v>
      </c>
      <c r="F426" s="259"/>
      <c r="G426" s="434"/>
      <c r="H426" s="435"/>
      <c r="I426" s="435"/>
      <c r="J426" s="435"/>
      <c r="K426" s="435"/>
      <c r="L426" s="435"/>
      <c r="M426" s="435"/>
      <c r="N426" s="435"/>
      <c r="O426" s="435"/>
      <c r="P426" s="619"/>
      <c r="Q426" s="433">
        <f ca="1">IF(A24stdlife="n/a","n/a",IF(Q$3&gt;(A24stdlife+$E426),('PTRM input'!$P$408*(1+rvanilla10)^0.5)-SUM($P426:P426),('PTRM input'!$P$408*(1+rvanilla10)^0.5)/A24stdlife))</f>
        <v>0</v>
      </c>
      <c r="R426" s="251">
        <f ca="1">IF(A24stdlife="n/a","n/a",IF(R$3&gt;(A24stdlife+$E426),('PTRM input'!$P$408*(1+rvanilla10)^0.5)-SUM($P426:Q426),('PTRM input'!$P$408*(1+rvanilla10)^0.5)/A24stdlife))</f>
        <v>0</v>
      </c>
      <c r="S426" s="251">
        <f ca="1">IF(A24stdlife="n/a","n/a",IF(S$3&gt;(A24stdlife+$E426),('PTRM input'!$P$408*(1+rvanilla10)^0.5)-SUM($P426:R426),('PTRM input'!$P$408*(1+rvanilla10)^0.5)/A24stdlife))</f>
        <v>0</v>
      </c>
      <c r="T426" s="251">
        <f ca="1">IF(A24stdlife="n/a","n/a",IF(T$3&gt;(A24stdlife+$E426),('PTRM input'!$P$408*(1+rvanilla10)^0.5)-SUM($P426:S426),('PTRM input'!$P$408*(1+rvanilla10)^0.5)/A24stdlife))</f>
        <v>0</v>
      </c>
      <c r="U426" s="251">
        <f ca="1">IF(A24stdlife="n/a","n/a",IF(U$3&gt;(A24stdlife+$E426),('PTRM input'!$P$408*(1+rvanilla10)^0.5)-SUM($P426:T426),('PTRM input'!$P$408*(1+rvanilla10)^0.5)/A24stdlife))</f>
        <v>0</v>
      </c>
      <c r="V426" s="251">
        <f ca="1">IF(A24stdlife="n/a","n/a",IF(V$3&gt;(A24stdlife+$E426),('PTRM input'!$P$408*(1+rvanilla10)^0.5)-SUM($P426:U426),('PTRM input'!$P$408*(1+rvanilla10)^0.5)/A24stdlife))</f>
        <v>0</v>
      </c>
      <c r="W426" s="251">
        <f ca="1">IF(A24stdlife="n/a","n/a",IF(W$3&gt;(A24stdlife+$E426),('PTRM input'!$P$408*(1+rvanilla10)^0.5)-SUM($P426:V426),('PTRM input'!$P$408*(1+rvanilla10)^0.5)/A24stdlife))</f>
        <v>0</v>
      </c>
      <c r="X426" s="251">
        <f ca="1">IF(A24stdlife="n/a","n/a",IF(X$3&gt;(A24stdlife+$E426),('PTRM input'!$P$408*(1+rvanilla10)^0.5)-SUM($P426:W426),('PTRM input'!$P$408*(1+rvanilla10)^0.5)/A24stdlife))</f>
        <v>0</v>
      </c>
      <c r="Y426" s="251">
        <f ca="1">IF(A24stdlife="n/a","n/a",IF(Y$3&gt;(A24stdlife+$E426),('PTRM input'!$P$408*(1+rvanilla10)^0.5)-SUM($P426:X426),('PTRM input'!$P$408*(1+rvanilla10)^0.5)/A24stdlife))</f>
        <v>0</v>
      </c>
      <c r="Z426" s="251">
        <f ca="1">IF(A24stdlife="n/a","n/a",IF(Z$3&gt;(A24stdlife+$E426),('PTRM input'!$P$408*(1+rvanilla10)^0.5)-SUM($P426:Y426),('PTRM input'!$P$408*(1+rvanilla10)^0.5)/A24stdlife))</f>
        <v>0</v>
      </c>
      <c r="AA426" s="251">
        <f ca="1">IF(A24stdlife="n/a","n/a",IF(AA$3&gt;(A24stdlife+$E426),('PTRM input'!$P$408*(1+rvanilla10)^0.5)-SUM($P426:Z426),('PTRM input'!$P$408*(1+rvanilla10)^0.5)/A24stdlife))</f>
        <v>0</v>
      </c>
      <c r="AB426" s="251">
        <f ca="1">IF(A24stdlife="n/a","n/a",IF(AB$3&gt;(A24stdlife+$E426),('PTRM input'!$P$408*(1+rvanilla10)^0.5)-SUM($P426:AA426),('PTRM input'!$P$408*(1+rvanilla10)^0.5)/A24stdlife))</f>
        <v>0</v>
      </c>
      <c r="AC426" s="251">
        <f ca="1">IF(A24stdlife="n/a","n/a",IF(AC$3&gt;(A24stdlife+$E426),('PTRM input'!$P$408*(1+rvanilla10)^0.5)-SUM($P426:AB426),('PTRM input'!$P$408*(1+rvanilla10)^0.5)/A24stdlife))</f>
        <v>0</v>
      </c>
      <c r="AD426" s="251">
        <f ca="1">IF(A24stdlife="n/a","n/a",IF(AD$3&gt;(A24stdlife+$E426),('PTRM input'!$P$408*(1+rvanilla10)^0.5)-SUM($P426:AC426),('PTRM input'!$P$408*(1+rvanilla10)^0.5)/A24stdlife))</f>
        <v>0</v>
      </c>
      <c r="AE426" s="251">
        <f ca="1">IF(A24stdlife="n/a","n/a",IF(AE$3&gt;(A24stdlife+$E426),('PTRM input'!$P$408*(1+rvanilla10)^0.5)-SUM($P426:AD426),('PTRM input'!$P$408*(1+rvanilla10)^0.5)/A24stdlife))</f>
        <v>0</v>
      </c>
      <c r="AF426" s="251">
        <f ca="1">IF(A24stdlife="n/a","n/a",IF(AF$3&gt;(A24stdlife+$E426),('PTRM input'!$P$408*(1+rvanilla10)^0.5)-SUM($P426:AE426),('PTRM input'!$P$408*(1+rvanilla10)^0.5)/A24stdlife))</f>
        <v>0</v>
      </c>
      <c r="AG426" s="251">
        <f ca="1">IF(A24stdlife="n/a","n/a",IF(AG$3&gt;(A24stdlife+$E426),('PTRM input'!$P$408*(1+rvanilla10)^0.5)-SUM($P426:AF426),('PTRM input'!$P$408*(1+rvanilla10)^0.5)/A24stdlife))</f>
        <v>0</v>
      </c>
      <c r="AH426" s="251">
        <f ca="1">IF(A24stdlife="n/a","n/a",IF(AH$3&gt;(A24stdlife+$E426),('PTRM input'!$P$408*(1+rvanilla10)^0.5)-SUM($P426:AG426),('PTRM input'!$P$408*(1+rvanilla10)^0.5)/A24stdlife))</f>
        <v>0</v>
      </c>
      <c r="AI426" s="251">
        <f ca="1">IF(A24stdlife="n/a","n/a",IF(AI$3&gt;(A24stdlife+$E426),('PTRM input'!$P$408*(1+rvanilla10)^0.5)-SUM($P426:AH426),('PTRM input'!$P$408*(1+rvanilla10)^0.5)/A24stdlife))</f>
        <v>0</v>
      </c>
      <c r="AJ426" s="251">
        <f ca="1">IF(A24stdlife="n/a","n/a",IF(AJ$3&gt;(A24stdlife+$E426),('PTRM input'!$P$408*(1+rvanilla10)^0.5)-SUM($P426:AI426),('PTRM input'!$P$408*(1+rvanilla10)^0.5)/A24stdlife))</f>
        <v>0</v>
      </c>
      <c r="AK426" s="251">
        <f ca="1">IF(A24stdlife="n/a","n/a",IF(AK$3&gt;(A24stdlife+$E426),('PTRM input'!$P$408*(1+rvanilla10)^0.5)-SUM($P426:AJ426),('PTRM input'!$P$408*(1+rvanilla10)^0.5)/A24stdlife))</f>
        <v>0</v>
      </c>
      <c r="AL426" s="251">
        <f ca="1">IF(A24stdlife="n/a","n/a",IF(AL$3&gt;(A24stdlife+$E426),('PTRM input'!$P$408*(1+rvanilla10)^0.5)-SUM($P426:AK426),('PTRM input'!$P$408*(1+rvanilla10)^0.5)/A24stdlife))</f>
        <v>0</v>
      </c>
      <c r="AM426" s="251">
        <f ca="1">IF(A24stdlife="n/a","n/a",IF(AM$3&gt;(A24stdlife+$E426),('PTRM input'!$P$408*(1+rvanilla10)^0.5)-SUM($P426:AL426),('PTRM input'!$P$408*(1+rvanilla10)^0.5)/A24stdlife))</f>
        <v>0</v>
      </c>
      <c r="AN426" s="251">
        <f ca="1">IF(A24stdlife="n/a","n/a",IF(AN$3&gt;(A24stdlife+$E426),('PTRM input'!$P$408*(1+rvanilla10)^0.5)-SUM($P426:AM426),('PTRM input'!$P$408*(1+rvanilla10)^0.5)/A24stdlife))</f>
        <v>0</v>
      </c>
      <c r="AO426" s="251">
        <f ca="1">IF(A24stdlife="n/a","n/a",IF(AO$3&gt;(A24stdlife+$E426),('PTRM input'!$P$408*(1+rvanilla10)^0.5)-SUM($P426:AN426),('PTRM input'!$P$408*(1+rvanilla10)^0.5)/A24stdlife))</f>
        <v>0</v>
      </c>
      <c r="AP426" s="251">
        <f ca="1">IF(A24stdlife="n/a","n/a",IF(AP$3&gt;(A24stdlife+$E426),('PTRM input'!$P$408*(1+rvanilla10)^0.5)-SUM($P426:AO426),('PTRM input'!$P$408*(1+rvanilla10)^0.5)/A24stdlife))</f>
        <v>0</v>
      </c>
      <c r="AQ426" s="251">
        <f ca="1">IF(A24stdlife="n/a","n/a",IF(AQ$3&gt;(A24stdlife+$E426),('PTRM input'!$P$408*(1+rvanilla10)^0.5)-SUM($P426:AP426),('PTRM input'!$P$408*(1+rvanilla10)^0.5)/A24stdlife))</f>
        <v>0</v>
      </c>
      <c r="AR426" s="251">
        <f ca="1">IF(A24stdlife="n/a","n/a",IF(AR$3&gt;(A24stdlife+$E426),('PTRM input'!$P$408*(1+rvanilla10)^0.5)-SUM($P426:AQ426),('PTRM input'!$P$408*(1+rvanilla10)^0.5)/A24stdlife))</f>
        <v>0</v>
      </c>
      <c r="AS426" s="251">
        <f ca="1">IF(A24stdlife="n/a","n/a",IF(AS$3&gt;(A24stdlife+$E426),('PTRM input'!$P$408*(1+rvanilla10)^0.5)-SUM($P426:AR426),('PTRM input'!$P$408*(1+rvanilla10)^0.5)/A24stdlife))</f>
        <v>0</v>
      </c>
      <c r="AT426" s="251">
        <f ca="1">IF(A24stdlife="n/a","n/a",IF(AT$3&gt;(A24stdlife+$E426),('PTRM input'!$P$408*(1+rvanilla10)^0.5)-SUM($P426:AS426),('PTRM input'!$P$408*(1+rvanilla10)^0.5)/A24stdlife))</f>
        <v>0</v>
      </c>
      <c r="AU426" s="251">
        <f ca="1">IF(A24stdlife="n/a","n/a",IF(AU$3&gt;(A24stdlife+$E426),('PTRM input'!$P$408*(1+rvanilla10)^0.5)-SUM($P426:AT426),('PTRM input'!$P$408*(1+rvanilla10)^0.5)/A24stdlife))</f>
        <v>0</v>
      </c>
      <c r="AV426" s="251">
        <f ca="1">IF(A24stdlife="n/a","n/a",IF(AV$3&gt;(A24stdlife+$E426),('PTRM input'!$P$408*(1+rvanilla10)^0.5)-SUM($P426:AU426),('PTRM input'!$P$408*(1+rvanilla10)^0.5)/A24stdlife))</f>
        <v>0</v>
      </c>
      <c r="AW426" s="251">
        <f ca="1">IF(A24stdlife="n/a","n/a",IF(AW$3&gt;(A24stdlife+$E426),('PTRM input'!$P$408*(1+rvanilla10)^0.5)-SUM($P426:AV426),('PTRM input'!$P$408*(1+rvanilla10)^0.5)/A24stdlife))</f>
        <v>0</v>
      </c>
      <c r="AX426" s="251">
        <f ca="1">IF(A24stdlife="n/a","n/a",IF(AX$3&gt;(A24stdlife+$E426),('PTRM input'!$P$408*(1+rvanilla10)^0.5)-SUM($P426:AW426),('PTRM input'!$P$408*(1+rvanilla10)^0.5)/A24stdlife))</f>
        <v>0</v>
      </c>
      <c r="AY426" s="251">
        <f ca="1">IF(A24stdlife="n/a","n/a",IF(AY$3&gt;(A24stdlife+$E426),('PTRM input'!$P$408*(1+rvanilla10)^0.5)-SUM($P426:AX426),('PTRM input'!$P$408*(1+rvanilla10)^0.5)/A24stdlife))</f>
        <v>0</v>
      </c>
      <c r="AZ426" s="251">
        <f ca="1">IF(A24stdlife="n/a","n/a",IF(AZ$3&gt;(A24stdlife+$E426),('PTRM input'!$P$408*(1+rvanilla10)^0.5)-SUM($P426:AY426),('PTRM input'!$P$408*(1+rvanilla10)^0.5)/A24stdlife))</f>
        <v>0</v>
      </c>
      <c r="BA426" s="251">
        <f ca="1">IF(A24stdlife="n/a","n/a",IF(BA$3&gt;(A24stdlife+$E426),('PTRM input'!$P$408*(1+rvanilla10)^0.5)-SUM($P426:AZ426),('PTRM input'!$P$408*(1+rvanilla10)^0.5)/A24stdlife))</f>
        <v>0</v>
      </c>
      <c r="BB426" s="251">
        <f ca="1">IF(A24stdlife="n/a","n/a",IF(BB$3&gt;(A24stdlife+$E426),('PTRM input'!$P$408*(1+rvanilla10)^0.5)-SUM($P426:BA426),('PTRM input'!$P$408*(1+rvanilla10)^0.5)/A24stdlife))</f>
        <v>0</v>
      </c>
      <c r="BC426" s="251">
        <f ca="1">IF(A24stdlife="n/a","n/a",IF(BC$3&gt;(A24stdlife+$E426),('PTRM input'!$P$408*(1+rvanilla10)^0.5)-SUM($P426:BB426),('PTRM input'!$P$408*(1+rvanilla10)^0.5)/A24stdlife))</f>
        <v>0</v>
      </c>
      <c r="BD426" s="251">
        <f ca="1">IF(A24stdlife="n/a","n/a",IF(BD$3&gt;(A24stdlife+$E426),('PTRM input'!$P$408*(1+rvanilla10)^0.5)-SUM($P426:BC426),('PTRM input'!$P$408*(1+rvanilla10)^0.5)/A24stdlife))</f>
        <v>0</v>
      </c>
      <c r="BE426" s="251">
        <f ca="1">IF(A24stdlife="n/a","n/a",IF(BE$3&gt;(A24stdlife+$E426),('PTRM input'!$P$408*(1+rvanilla10)^0.5)-SUM($P426:BD426),('PTRM input'!$P$408*(1+rvanilla10)^0.5)/A24stdlife))</f>
        <v>0</v>
      </c>
      <c r="BF426" s="251">
        <f ca="1">IF(A24stdlife="n/a","n/a",IF(BF$3&gt;(A24stdlife+$E426),('PTRM input'!$P$408*(1+rvanilla10)^0.5)-SUM($P426:BE426),('PTRM input'!$P$408*(1+rvanilla10)^0.5)/A24stdlife))</f>
        <v>0</v>
      </c>
      <c r="BG426" s="251">
        <f ca="1">IF(A24stdlife="n/a","n/a",IF(BG$3&gt;(A24stdlife+$E426),('PTRM input'!$P$408*(1+rvanilla10)^0.5)-SUM($P426:BF426),('PTRM input'!$P$408*(1+rvanilla10)^0.5)/A24stdlife))</f>
        <v>0</v>
      </c>
      <c r="BH426" s="251">
        <f ca="1">IF(A24stdlife="n/a","n/a",IF(BH$3&gt;(A24stdlife+$E426),('PTRM input'!$P$408*(1+rvanilla10)^0.5)-SUM($P426:BG426),('PTRM input'!$P$408*(1+rvanilla10)^0.5)/A24stdlife))</f>
        <v>0</v>
      </c>
      <c r="BI426" s="251">
        <f ca="1">IF(A24stdlife="n/a","n/a",IF(BI$3&gt;(A24stdlife+$E426),('PTRM input'!$P$408*(1+rvanilla10)^0.5)-SUM($P426:BH426),('PTRM input'!$P$408*(1+rvanilla10)^0.5)/A24stdlife))</f>
        <v>0</v>
      </c>
      <c r="BJ426" s="116"/>
      <c r="BK426" s="116"/>
      <c r="BL426" s="116"/>
      <c r="BM426" s="116"/>
    </row>
    <row r="427" spans="1:65" hidden="1" outlineLevel="1" collapsed="1">
      <c r="A427" s="116"/>
      <c r="B427" s="9"/>
      <c r="C427" s="19">
        <f>Asset24</f>
        <v>0</v>
      </c>
      <c r="D427" s="9"/>
      <c r="E427" s="9"/>
      <c r="F427" s="260"/>
      <c r="G427" s="261">
        <f t="shared" ref="G427:K427" si="125">SUM(G415:G426)</f>
        <v>0</v>
      </c>
      <c r="H427" s="261">
        <f t="shared" ca="1" si="125"/>
        <v>0</v>
      </c>
      <c r="I427" s="261">
        <f t="shared" ca="1" si="125"/>
        <v>0</v>
      </c>
      <c r="J427" s="261">
        <f t="shared" ca="1" si="125"/>
        <v>0</v>
      </c>
      <c r="K427" s="261">
        <f t="shared" ca="1" si="125"/>
        <v>0</v>
      </c>
      <c r="L427" s="261">
        <f t="shared" ref="L427:AL427" ca="1" si="126">SUM(L415:L426)</f>
        <v>0</v>
      </c>
      <c r="M427" s="261">
        <f t="shared" ca="1" si="126"/>
        <v>0</v>
      </c>
      <c r="N427" s="261">
        <f t="shared" ca="1" si="126"/>
        <v>0</v>
      </c>
      <c r="O427" s="261">
        <f t="shared" ca="1" si="126"/>
        <v>0</v>
      </c>
      <c r="P427" s="261">
        <f t="shared" ca="1" si="126"/>
        <v>0</v>
      </c>
      <c r="Q427" s="261">
        <f t="shared" ca="1" si="126"/>
        <v>0</v>
      </c>
      <c r="R427" s="371">
        <f t="shared" ca="1" si="126"/>
        <v>0</v>
      </c>
      <c r="S427" s="371">
        <f t="shared" ca="1" si="126"/>
        <v>0</v>
      </c>
      <c r="T427" s="371">
        <f t="shared" ca="1" si="126"/>
        <v>0</v>
      </c>
      <c r="U427" s="371">
        <f t="shared" ca="1" si="126"/>
        <v>0</v>
      </c>
      <c r="V427" s="371">
        <f t="shared" ca="1" si="126"/>
        <v>0</v>
      </c>
      <c r="W427" s="371">
        <f t="shared" ca="1" si="126"/>
        <v>0</v>
      </c>
      <c r="X427" s="371">
        <f t="shared" ca="1" si="126"/>
        <v>0</v>
      </c>
      <c r="Y427" s="371">
        <f t="shared" ca="1" si="126"/>
        <v>0</v>
      </c>
      <c r="Z427" s="371">
        <f t="shared" ca="1" si="126"/>
        <v>0</v>
      </c>
      <c r="AA427" s="371">
        <f t="shared" ca="1" si="126"/>
        <v>0</v>
      </c>
      <c r="AB427" s="371">
        <f t="shared" ca="1" si="126"/>
        <v>0</v>
      </c>
      <c r="AC427" s="371">
        <f t="shared" ca="1" si="126"/>
        <v>0</v>
      </c>
      <c r="AD427" s="371">
        <f t="shared" ca="1" si="126"/>
        <v>0</v>
      </c>
      <c r="AE427" s="371">
        <f t="shared" ca="1" si="126"/>
        <v>0</v>
      </c>
      <c r="AF427" s="371">
        <f t="shared" ca="1" si="126"/>
        <v>0</v>
      </c>
      <c r="AG427" s="371">
        <f t="shared" ca="1" si="126"/>
        <v>0</v>
      </c>
      <c r="AH427" s="371">
        <f t="shared" ca="1" si="126"/>
        <v>0</v>
      </c>
      <c r="AI427" s="371">
        <f t="shared" ca="1" si="126"/>
        <v>0</v>
      </c>
      <c r="AJ427" s="371">
        <f t="shared" ca="1" si="126"/>
        <v>0</v>
      </c>
      <c r="AK427" s="371">
        <f t="shared" ca="1" si="126"/>
        <v>0</v>
      </c>
      <c r="AL427" s="371">
        <f t="shared" ca="1" si="126"/>
        <v>0</v>
      </c>
      <c r="AM427" s="371">
        <f t="shared" ref="AM427:BI427" ca="1" si="127">SUM(AM415:AM426)</f>
        <v>0</v>
      </c>
      <c r="AN427" s="371">
        <f t="shared" ca="1" si="127"/>
        <v>0</v>
      </c>
      <c r="AO427" s="371">
        <f t="shared" ca="1" si="127"/>
        <v>0</v>
      </c>
      <c r="AP427" s="371">
        <f t="shared" ca="1" si="127"/>
        <v>0</v>
      </c>
      <c r="AQ427" s="371">
        <f t="shared" ca="1" si="127"/>
        <v>0</v>
      </c>
      <c r="AR427" s="371">
        <f t="shared" ca="1" si="127"/>
        <v>0</v>
      </c>
      <c r="AS427" s="371">
        <f t="shared" ca="1" si="127"/>
        <v>0</v>
      </c>
      <c r="AT427" s="371">
        <f t="shared" ca="1" si="127"/>
        <v>0</v>
      </c>
      <c r="AU427" s="371">
        <f t="shared" ca="1" si="127"/>
        <v>0</v>
      </c>
      <c r="AV427" s="371">
        <f t="shared" ca="1" si="127"/>
        <v>0</v>
      </c>
      <c r="AW427" s="371">
        <f t="shared" ca="1" si="127"/>
        <v>0</v>
      </c>
      <c r="AX427" s="371">
        <f t="shared" ca="1" si="127"/>
        <v>0</v>
      </c>
      <c r="AY427" s="371">
        <f t="shared" ca="1" si="127"/>
        <v>0</v>
      </c>
      <c r="AZ427" s="371">
        <f t="shared" ca="1" si="127"/>
        <v>0</v>
      </c>
      <c r="BA427" s="371">
        <f t="shared" ca="1" si="127"/>
        <v>0</v>
      </c>
      <c r="BB427" s="371">
        <f t="shared" ca="1" si="127"/>
        <v>0</v>
      </c>
      <c r="BC427" s="371">
        <f t="shared" ca="1" si="127"/>
        <v>0</v>
      </c>
      <c r="BD427" s="371">
        <f t="shared" ca="1" si="127"/>
        <v>0</v>
      </c>
      <c r="BE427" s="371">
        <f t="shared" ca="1" si="127"/>
        <v>0</v>
      </c>
      <c r="BF427" s="371">
        <f t="shared" ca="1" si="127"/>
        <v>0</v>
      </c>
      <c r="BG427" s="371">
        <f t="shared" ca="1" si="127"/>
        <v>0</v>
      </c>
      <c r="BH427" s="371">
        <f t="shared" ca="1" si="127"/>
        <v>0</v>
      </c>
      <c r="BI427" s="371">
        <f t="shared" ca="1" si="127"/>
        <v>0</v>
      </c>
      <c r="BJ427" s="116"/>
      <c r="BK427" s="116"/>
      <c r="BL427" s="116"/>
      <c r="BM427" s="116"/>
    </row>
    <row r="428" spans="1:65" hidden="1" outlineLevel="2">
      <c r="A428" s="116"/>
      <c r="B428" s="106">
        <f>C440</f>
        <v>0</v>
      </c>
      <c r="C428" s="614"/>
      <c r="D428" s="615" t="s">
        <v>236</v>
      </c>
      <c r="E428" s="614"/>
      <c r="F428" s="616"/>
      <c r="G428" s="617">
        <f>IF(('PTRM input'!$E$515='PTRM input'!$G$514),IF(G$3&gt;A25remlife,A25acvalue-SUM(F428:$F428),IF(A25remlife="N/A","n/a",A25acvalue/A25remlife)),'PTRM input'!G$544)</f>
        <v>0</v>
      </c>
      <c r="H428" s="617">
        <f>IF(('PTRM input'!$E$515='PTRM input'!$G$514),IF(H$3&gt;A25remlife,A25acvalue-SUM($F428:G428),IF(A25remlife="N/A","n/a",A25acvalue/A25remlife)),'PTRM input'!H$544)</f>
        <v>0</v>
      </c>
      <c r="I428" s="617">
        <f>IF(('PTRM input'!$E$515='PTRM input'!$G$514),IF(I$3&gt;A25remlife,A25acvalue-SUM($F428:H428),IF(A25remlife="N/A","n/a",A25acvalue/A25remlife)),'PTRM input'!I$544)</f>
        <v>0</v>
      </c>
      <c r="J428" s="617">
        <f>IF(('PTRM input'!$E$515='PTRM input'!$G$514),IF(J$3&gt;A25remlife,A25acvalue-SUM($F428:I428),IF(A25remlife="N/A","n/a",A25acvalue/A25remlife)),'PTRM input'!J$544)</f>
        <v>0</v>
      </c>
      <c r="K428" s="617">
        <f>IF(('PTRM input'!$E$515='PTRM input'!$G$514),IF(K$3&gt;A25remlife,A25acvalue-SUM($F428:J428),IF(A25remlife="N/A","n/a",A25acvalue/A25remlife)),'PTRM input'!K$544)</f>
        <v>0</v>
      </c>
      <c r="L428" s="617">
        <f>IF(('PTRM input'!$E$515='PTRM input'!$G$514),IF(L$3&gt;A25remlife,A25acvalue-SUM($F428:K428),IF(A25remlife="N/A","n/a",A25acvalue/A25remlife)),'PTRM input'!L$544)</f>
        <v>0</v>
      </c>
      <c r="M428" s="617">
        <f>IF(('PTRM input'!$E$515='PTRM input'!$G$514),IF(M$3&gt;A25remlife,A25acvalue-SUM($F428:L428),IF(A25remlife="N/A","n/a",A25acvalue/A25remlife)),'PTRM input'!M$544)</f>
        <v>0</v>
      </c>
      <c r="N428" s="617">
        <f>IF(('PTRM input'!$E$515='PTRM input'!$G$514),IF(N$3&gt;A25remlife,A25acvalue-SUM($F428:M428),IF(A25remlife="N/A","n/a",A25acvalue/A25remlife)),'PTRM input'!N$544)</f>
        <v>0</v>
      </c>
      <c r="O428" s="617">
        <f>IF(('PTRM input'!$E$515='PTRM input'!$G$514),IF(O$3&gt;A25remlife,A25acvalue-SUM($F428:N428),IF(A25remlife="N/A","n/a",A25acvalue/A25remlife)),'PTRM input'!O$544)</f>
        <v>0</v>
      </c>
      <c r="P428" s="617">
        <f>IF(('PTRM input'!$E$515='PTRM input'!$G$514),IF(P$3&gt;A25remlife,A25acvalue-SUM($F428:O428),IF(A25remlife="N/A","n/a",A25acvalue/A25remlife)),'PTRM input'!P$544)</f>
        <v>0</v>
      </c>
      <c r="Q428" s="617">
        <f>IF(('PTRM input'!$E$515='PTRM input'!$G$514),IF(Q$3&gt;A25remlife,A25acvalue-SUM($F428:P428),IF(A25remlife="N/A","n/a",A25acvalue/A25remlife)),'PTRM input'!Q$544)</f>
        <v>0</v>
      </c>
      <c r="R428" s="617">
        <f>IF(('PTRM input'!$E$515='PTRM input'!$G$514),IF(R$3&gt;A25remlife,A25acvalue-SUM($F428:Q428),IF(A25remlife="N/A","n/a",A25acvalue/A25remlife)),'PTRM input'!R$544)</f>
        <v>0</v>
      </c>
      <c r="S428" s="617">
        <f>IF(('PTRM input'!$E$515='PTRM input'!$G$514),IF(S$3&gt;A25remlife,A25acvalue-SUM($F428:R428),IF(A25remlife="N/A","n/a",A25acvalue/A25remlife)),'PTRM input'!S$544)</f>
        <v>0</v>
      </c>
      <c r="T428" s="617">
        <f>IF(('PTRM input'!$E$515='PTRM input'!$G$514),IF(T$3&gt;A25remlife,A25acvalue-SUM($F428:S428),IF(A25remlife="N/A","n/a",A25acvalue/A25remlife)),'PTRM input'!T$544)</f>
        <v>0</v>
      </c>
      <c r="U428" s="617">
        <f>IF(('PTRM input'!$E$515='PTRM input'!$G$514),IF(U$3&gt;A25remlife,A25acvalue-SUM($F428:T428),IF(A25remlife="N/A","n/a",A25acvalue/A25remlife)),'PTRM input'!U$544)</f>
        <v>0</v>
      </c>
      <c r="V428" s="617">
        <f>IF(('PTRM input'!$E$515='PTRM input'!$G$514),IF(V$3&gt;A25remlife,A25acvalue-SUM($F428:U428),IF(A25remlife="N/A","n/a",A25acvalue/A25remlife)),'PTRM input'!V$544)</f>
        <v>0</v>
      </c>
      <c r="W428" s="617">
        <f>IF(('PTRM input'!$E$515='PTRM input'!$G$514),IF(W$3&gt;A25remlife,A25acvalue-SUM($F428:V428),IF(A25remlife="N/A","n/a",A25acvalue/A25remlife)),'PTRM input'!W$544)</f>
        <v>0</v>
      </c>
      <c r="X428" s="617">
        <f>IF(('PTRM input'!$E$515='PTRM input'!$G$514),IF(X$3&gt;A25remlife,A25acvalue-SUM($F428:W428),IF(A25remlife="N/A","n/a",A25acvalue/A25remlife)),'PTRM input'!X$544)</f>
        <v>0</v>
      </c>
      <c r="Y428" s="617">
        <f>IF(('PTRM input'!$E$515='PTRM input'!$G$514),IF(Y$3&gt;A25remlife,A25acvalue-SUM($F428:X428),IF(A25remlife="N/A","n/a",A25acvalue/A25remlife)),'PTRM input'!Y$544)</f>
        <v>0</v>
      </c>
      <c r="Z428" s="617">
        <f>IF(('PTRM input'!$E$515='PTRM input'!$G$514),IF(Z$3&gt;A25remlife,A25acvalue-SUM($F428:Y428),IF(A25remlife="N/A","n/a",A25acvalue/A25remlife)),'PTRM input'!Z$544)</f>
        <v>0</v>
      </c>
      <c r="AA428" s="617">
        <f>IF(('PTRM input'!$E$515='PTRM input'!$G$514),IF(AA$3&gt;A25remlife,A25acvalue-SUM($F428:Z428),IF(A25remlife="N/A","n/a",A25acvalue/A25remlife)),'PTRM input'!AA$544)</f>
        <v>0</v>
      </c>
      <c r="AB428" s="617">
        <f>IF(('PTRM input'!$E$515='PTRM input'!$G$514),IF(AB$3&gt;A25remlife,A25acvalue-SUM($F428:AA428),IF(A25remlife="N/A","n/a",A25acvalue/A25remlife)),'PTRM input'!AB$544)</f>
        <v>0</v>
      </c>
      <c r="AC428" s="617">
        <f>IF(('PTRM input'!$E$515='PTRM input'!$G$514),IF(AC$3&gt;A25remlife,A25acvalue-SUM($F428:AB428),IF(A25remlife="N/A","n/a",A25acvalue/A25remlife)),'PTRM input'!AC$544)</f>
        <v>0</v>
      </c>
      <c r="AD428" s="617">
        <f>IF(('PTRM input'!$E$515='PTRM input'!$G$514),IF(AD$3&gt;A25remlife,A25acvalue-SUM($F428:AC428),IF(A25remlife="N/A","n/a",A25acvalue/A25remlife)),'PTRM input'!AD$544)</f>
        <v>0</v>
      </c>
      <c r="AE428" s="617">
        <f>IF(('PTRM input'!$E$515='PTRM input'!$G$514),IF(AE$3&gt;A25remlife,A25acvalue-SUM($F428:AD428),IF(A25remlife="N/A","n/a",A25acvalue/A25remlife)),'PTRM input'!AE$544)</f>
        <v>0</v>
      </c>
      <c r="AF428" s="617">
        <f>IF(('PTRM input'!$E$515='PTRM input'!$G$514),IF(AF$3&gt;A25remlife,A25acvalue-SUM($F428:AE428),IF(A25remlife="N/A","n/a",A25acvalue/A25remlife)),'PTRM input'!AF$544)</f>
        <v>0</v>
      </c>
      <c r="AG428" s="617">
        <f>IF(('PTRM input'!$E$515='PTRM input'!$G$514),IF(AG$3&gt;A25remlife,A25acvalue-SUM($F428:AF428),IF(A25remlife="N/A","n/a",A25acvalue/A25remlife)),'PTRM input'!AG$544)</f>
        <v>0</v>
      </c>
      <c r="AH428" s="617">
        <f>IF(('PTRM input'!$E$515='PTRM input'!$G$514),IF(AH$3&gt;A25remlife,A25acvalue-SUM($F428:AG428),IF(A25remlife="N/A","n/a",A25acvalue/A25remlife)),'PTRM input'!AH$544)</f>
        <v>0</v>
      </c>
      <c r="AI428" s="617">
        <f>IF(('PTRM input'!$E$515='PTRM input'!$G$514),IF(AI$3&gt;A25remlife,A25acvalue-SUM($F428:AH428),IF(A25remlife="N/A","n/a",A25acvalue/A25remlife)),'PTRM input'!AI$544)</f>
        <v>0</v>
      </c>
      <c r="AJ428" s="617">
        <f>IF(('PTRM input'!$E$515='PTRM input'!$G$514),IF(AJ$3&gt;A25remlife,A25acvalue-SUM($F428:AI428),IF(A25remlife="N/A","n/a",A25acvalue/A25remlife)),'PTRM input'!AJ$544)</f>
        <v>0</v>
      </c>
      <c r="AK428" s="617">
        <f>IF(('PTRM input'!$E$515='PTRM input'!$G$514),IF(AK$3&gt;A25remlife,A25acvalue-SUM($F428:AJ428),IF(A25remlife="N/A","n/a",A25acvalue/A25remlife)),'PTRM input'!AK$544)</f>
        <v>0</v>
      </c>
      <c r="AL428" s="617">
        <f>IF(('PTRM input'!$E$515='PTRM input'!$G$514),IF(AL$3&gt;A25remlife,A25acvalue-SUM($F428:AK428),IF(A25remlife="N/A","n/a",A25acvalue/A25remlife)),'PTRM input'!AL$544)</f>
        <v>0</v>
      </c>
      <c r="AM428" s="617">
        <f>IF(('PTRM input'!$E$515='PTRM input'!$G$514),IF(AM$3&gt;A25remlife,A25acvalue-SUM($F428:AL428),IF(A25remlife="N/A","n/a",A25acvalue/A25remlife)),'PTRM input'!AM$544)</f>
        <v>0</v>
      </c>
      <c r="AN428" s="617">
        <f>IF(('PTRM input'!$E$515='PTRM input'!$G$514),IF(AN$3&gt;A25remlife,A25acvalue-SUM($F428:AM428),IF(A25remlife="N/A","n/a",A25acvalue/A25remlife)),'PTRM input'!AN$544)</f>
        <v>0</v>
      </c>
      <c r="AO428" s="617">
        <f>IF(('PTRM input'!$E$515='PTRM input'!$G$514),IF(AO$3&gt;A25remlife,A25acvalue-SUM($F428:AN428),IF(A25remlife="N/A","n/a",A25acvalue/A25remlife)),'PTRM input'!AO$544)</f>
        <v>0</v>
      </c>
      <c r="AP428" s="617">
        <f>IF(('PTRM input'!$E$515='PTRM input'!$G$514),IF(AP$3&gt;A25remlife,A25acvalue-SUM($F428:AO428),IF(A25remlife="N/A","n/a",A25acvalue/A25remlife)),'PTRM input'!AP$544)</f>
        <v>0</v>
      </c>
      <c r="AQ428" s="617">
        <f>IF(('PTRM input'!$E$515='PTRM input'!$G$514),IF(AQ$3&gt;A25remlife,A25acvalue-SUM($F428:AP428),IF(A25remlife="N/A","n/a",A25acvalue/A25remlife)),'PTRM input'!AQ$544)</f>
        <v>0</v>
      </c>
      <c r="AR428" s="617">
        <f>IF(('PTRM input'!$E$515='PTRM input'!$G$514),IF(AR$3&gt;A25remlife,A25acvalue-SUM($F428:AQ428),IF(A25remlife="N/A","n/a",A25acvalue/A25remlife)),'PTRM input'!AR$544)</f>
        <v>0</v>
      </c>
      <c r="AS428" s="617">
        <f>IF(('PTRM input'!$E$515='PTRM input'!$G$514),IF(AS$3&gt;A25remlife,A25acvalue-SUM($F428:AR428),IF(A25remlife="N/A","n/a",A25acvalue/A25remlife)),'PTRM input'!AS$544)</f>
        <v>0</v>
      </c>
      <c r="AT428" s="617">
        <f>IF(('PTRM input'!$E$515='PTRM input'!$G$514),IF(AT$3&gt;A25remlife,A25acvalue-SUM($F428:AS428),IF(A25remlife="N/A","n/a",A25acvalue/A25remlife)),'PTRM input'!AT$544)</f>
        <v>0</v>
      </c>
      <c r="AU428" s="617">
        <f>IF(('PTRM input'!$E$515='PTRM input'!$G$514),IF(AU$3&gt;A25remlife,A25acvalue-SUM($F428:AT428),IF(A25remlife="N/A","n/a",A25acvalue/A25remlife)),'PTRM input'!AU$544)</f>
        <v>0</v>
      </c>
      <c r="AV428" s="617">
        <f>IF(('PTRM input'!$E$515='PTRM input'!$G$514),IF(AV$3&gt;A25remlife,A25acvalue-SUM($F428:AU428),IF(A25remlife="N/A","n/a",A25acvalue/A25remlife)),'PTRM input'!AV$544)</f>
        <v>0</v>
      </c>
      <c r="AW428" s="617">
        <f>IF(('PTRM input'!$E$515='PTRM input'!$G$514),IF(AW$3&gt;A25remlife,A25acvalue-SUM($F428:AV428),IF(A25remlife="N/A","n/a",A25acvalue/A25remlife)),'PTRM input'!AW$544)</f>
        <v>0</v>
      </c>
      <c r="AX428" s="617">
        <f>IF(('PTRM input'!$E$515='PTRM input'!$G$514),IF(AX$3&gt;A25remlife,A25acvalue-SUM($F428:AW428),IF(A25remlife="N/A","n/a",A25acvalue/A25remlife)),'PTRM input'!AX$544)</f>
        <v>0</v>
      </c>
      <c r="AY428" s="617">
        <f>IF(('PTRM input'!$E$515='PTRM input'!$G$514),IF(AY$3&gt;A25remlife,A25acvalue-SUM($F428:AX428),IF(A25remlife="N/A","n/a",A25acvalue/A25remlife)),'PTRM input'!AY$544)</f>
        <v>0</v>
      </c>
      <c r="AZ428" s="617">
        <f>IF(('PTRM input'!$E$515='PTRM input'!$G$514),IF(AZ$3&gt;A25remlife,A25acvalue-SUM($F428:AY428),IF(A25remlife="N/A","n/a",A25acvalue/A25remlife)),'PTRM input'!AZ$544)</f>
        <v>0</v>
      </c>
      <c r="BA428" s="617">
        <f>IF(('PTRM input'!$E$515='PTRM input'!$G$514),IF(BA$3&gt;A25remlife,A25acvalue-SUM($F428:AZ428),IF(A25remlife="N/A","n/a",A25acvalue/A25remlife)),'PTRM input'!BA$544)</f>
        <v>0</v>
      </c>
      <c r="BB428" s="617">
        <f>IF(('PTRM input'!$E$515='PTRM input'!$G$514),IF(BB$3&gt;A25remlife,A25acvalue-SUM($F428:BA428),IF(A25remlife="N/A","n/a",A25acvalue/A25remlife)),'PTRM input'!BB$544)</f>
        <v>0</v>
      </c>
      <c r="BC428" s="617">
        <f>IF(('PTRM input'!$E$515='PTRM input'!$G$514),IF(BC$3&gt;A25remlife,A25acvalue-SUM($F428:BB428),IF(A25remlife="N/A","n/a",A25acvalue/A25remlife)),'PTRM input'!BC$544)</f>
        <v>0</v>
      </c>
      <c r="BD428" s="617">
        <f>IF(('PTRM input'!$E$515='PTRM input'!$G$514),IF(BD$3&gt;A25remlife,A25acvalue-SUM($F428:BC428),IF(A25remlife="N/A","n/a",A25acvalue/A25remlife)),'PTRM input'!BD$544)</f>
        <v>0</v>
      </c>
      <c r="BE428" s="617">
        <f>IF(('PTRM input'!$E$515='PTRM input'!$G$514),IF(BE$3&gt;A25remlife,A25acvalue-SUM($F428:BD428),IF(A25remlife="N/A","n/a",A25acvalue/A25remlife)),'PTRM input'!BE$544)</f>
        <v>0</v>
      </c>
      <c r="BF428" s="617">
        <f>IF(('PTRM input'!$E$515='PTRM input'!$G$514),IF(BF$3&gt;A25remlife,A25acvalue-SUM($F428:BE428),IF(A25remlife="N/A","n/a",A25acvalue/A25remlife)),'PTRM input'!BF$544)</f>
        <v>0</v>
      </c>
      <c r="BG428" s="617">
        <f>IF(('PTRM input'!$E$515='PTRM input'!$G$514),IF(BG$3&gt;A25remlife,A25acvalue-SUM($F428:BF428),IF(A25remlife="N/A","n/a",A25acvalue/A25remlife)),'PTRM input'!BG$544)</f>
        <v>0</v>
      </c>
      <c r="BH428" s="617">
        <f>IF(('PTRM input'!$E$515='PTRM input'!$G$514),IF(BH$3&gt;A25remlife,A25acvalue-SUM($F428:BG428),IF(A25remlife="N/A","n/a",A25acvalue/A25remlife)),'PTRM input'!BH$544)</f>
        <v>0</v>
      </c>
      <c r="BI428" s="617">
        <f>IF(('PTRM input'!$E$515='PTRM input'!$G$514),IF(BI$3&gt;A25remlife,A25acvalue-SUM($F428:BH428),IF(A25remlife="N/A","n/a",A25acvalue/A25remlife)),'PTRM input'!BI$544)</f>
        <v>0</v>
      </c>
      <c r="BJ428" s="116"/>
      <c r="BK428" s="116"/>
      <c r="BL428" s="116"/>
      <c r="BM428" s="116"/>
    </row>
    <row r="429" spans="1:65" ht="12.75" hidden="1" customHeight="1" outlineLevel="2">
      <c r="A429" s="116"/>
      <c r="B429" s="19"/>
      <c r="C429" s="18"/>
      <c r="D429" s="760" t="s">
        <v>237</v>
      </c>
      <c r="E429" s="86">
        <v>0</v>
      </c>
      <c r="F429" s="259"/>
      <c r="G429" s="433"/>
      <c r="H429" s="433"/>
      <c r="I429" s="433"/>
      <c r="J429" s="433"/>
      <c r="K429" s="433"/>
      <c r="L429" s="433"/>
      <c r="M429" s="433"/>
      <c r="N429" s="433"/>
      <c r="O429" s="433"/>
      <c r="P429" s="433"/>
      <c r="Q429" s="433"/>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51"/>
      <c r="AV429" s="251"/>
      <c r="AW429" s="251"/>
      <c r="AX429" s="251"/>
      <c r="AY429" s="251"/>
      <c r="AZ429" s="251"/>
      <c r="BA429" s="251"/>
      <c r="BB429" s="251"/>
      <c r="BC429" s="251"/>
      <c r="BD429" s="251"/>
      <c r="BE429" s="251"/>
      <c r="BF429" s="251"/>
      <c r="BG429" s="251"/>
      <c r="BH429" s="251"/>
      <c r="BI429" s="251"/>
      <c r="BJ429" s="116"/>
      <c r="BK429" s="116"/>
      <c r="BL429" s="116"/>
      <c r="BM429" s="116"/>
    </row>
    <row r="430" spans="1:65" hidden="1" outlineLevel="2">
      <c r="A430" s="116"/>
      <c r="B430" s="19"/>
      <c r="C430" s="18"/>
      <c r="D430" s="760"/>
      <c r="E430" s="86">
        <v>1</v>
      </c>
      <c r="F430" s="259"/>
      <c r="G430" s="618"/>
      <c r="H430" s="433">
        <f ca="1">IF(A25stdlife="n/a","n/a",IF(H$3&gt;(A25stdlife+$E430),('PTRM input'!$G$409*(1+rvanilla01)^0.5)-SUM(G430:$G430),('PTRM input'!$G$409*(1+rvanilla01)^0.5)/A25stdlife))</f>
        <v>0</v>
      </c>
      <c r="I430" s="433">
        <f ca="1">IF(A25stdlife="n/a","n/a",IF(I$3&gt;(A25stdlife+$E430),('PTRM input'!$G$409*(1+rvanilla01)^0.5)-SUM($G430:H430),('PTRM input'!$G$409*(1+rvanilla01)^0.5)/A25stdlife))</f>
        <v>0</v>
      </c>
      <c r="J430" s="433">
        <f ca="1">IF(A25stdlife="n/a","n/a",IF(J$3&gt;(A25stdlife+$E430),('PTRM input'!$G$409*(1+rvanilla01)^0.5)-SUM($G430:I430),('PTRM input'!$G$409*(1+rvanilla01)^0.5)/A25stdlife))</f>
        <v>0</v>
      </c>
      <c r="K430" s="433">
        <f ca="1">IF(A25stdlife="n/a","n/a",IF(K$3&gt;(A25stdlife+$E430),('PTRM input'!$G$409*(1+rvanilla01)^0.5)-SUM($G430:J430),('PTRM input'!$G$409*(1+rvanilla01)^0.5)/A25stdlife))</f>
        <v>0</v>
      </c>
      <c r="L430" s="433">
        <f ca="1">IF(A25stdlife="n/a","n/a",IF(L$3&gt;(A25stdlife+$E430),('PTRM input'!$G$409*(1+rvanilla01)^0.5)-SUM($G430:K430),('PTRM input'!$G$409*(1+rvanilla01)^0.5)/A25stdlife))</f>
        <v>0</v>
      </c>
      <c r="M430" s="433">
        <f ca="1">IF(A25stdlife="n/a","n/a",IF(M$3&gt;(A25stdlife+$E430),('PTRM input'!$G$409*(1+rvanilla01)^0.5)-SUM($G430:L430),('PTRM input'!$G$409*(1+rvanilla01)^0.5)/A25stdlife))</f>
        <v>0</v>
      </c>
      <c r="N430" s="433">
        <f ca="1">IF(A25stdlife="n/a","n/a",IF(N$3&gt;(A25stdlife+$E430),('PTRM input'!$G$409*(1+rvanilla01)^0.5)-SUM($G430:M430),('PTRM input'!$G$409*(1+rvanilla01)^0.5)/A25stdlife))</f>
        <v>0</v>
      </c>
      <c r="O430" s="433">
        <f ca="1">IF(A25stdlife="n/a","n/a",IF(O$3&gt;(A25stdlife+$E430),('PTRM input'!$G$409*(1+rvanilla01)^0.5)-SUM($G430:N430),('PTRM input'!$G$409*(1+rvanilla01)^0.5)/A25stdlife))</f>
        <v>0</v>
      </c>
      <c r="P430" s="433">
        <f ca="1">IF(A25stdlife="n/a","n/a",IF(P$3&gt;(A25stdlife+$E430),('PTRM input'!$G$409*(1+rvanilla01)^0.5)-SUM($G430:O430),('PTRM input'!$G$409*(1+rvanilla01)^0.5)/A25stdlife))</f>
        <v>0</v>
      </c>
      <c r="Q430" s="433">
        <f ca="1">IF(A25stdlife="n/a","n/a",IF(Q$3&gt;(A25stdlife+$E430),('PTRM input'!$G$409*(1+rvanilla01)^0.5)-SUM($G430:P430),('PTRM input'!$G$409*(1+rvanilla01)^0.5)/A25stdlife))</f>
        <v>0</v>
      </c>
      <c r="R430" s="251">
        <f ca="1">IF(A25stdlife="n/a","n/a",IF(R$3&gt;(A25stdlife+$E430),('PTRM input'!$G$409*(1+rvanilla01)^0.5)-SUM($G430:Q430),('PTRM input'!$G$409*(1+rvanilla01)^0.5)/A25stdlife))</f>
        <v>0</v>
      </c>
      <c r="S430" s="251">
        <f ca="1">IF(A25stdlife="n/a","n/a",IF(S$3&gt;(A25stdlife+$E430),('PTRM input'!$G$409*(1+rvanilla01)^0.5)-SUM($G430:R430),('PTRM input'!$G$409*(1+rvanilla01)^0.5)/A25stdlife))</f>
        <v>0</v>
      </c>
      <c r="T430" s="251">
        <f ca="1">IF(A25stdlife="n/a","n/a",IF(T$3&gt;(A25stdlife+$E430),('PTRM input'!$G$409*(1+rvanilla01)^0.5)-SUM($G430:S430),('PTRM input'!$G$409*(1+rvanilla01)^0.5)/A25stdlife))</f>
        <v>0</v>
      </c>
      <c r="U430" s="251">
        <f ca="1">IF(A25stdlife="n/a","n/a",IF(U$3&gt;(A25stdlife+$E430),('PTRM input'!$G$409*(1+rvanilla01)^0.5)-SUM($G430:T430),('PTRM input'!$G$409*(1+rvanilla01)^0.5)/A25stdlife))</f>
        <v>0</v>
      </c>
      <c r="V430" s="251">
        <f ca="1">IF(A25stdlife="n/a","n/a",IF(V$3&gt;(A25stdlife+$E430),('PTRM input'!$G$409*(1+rvanilla01)^0.5)-SUM($G430:U430),('PTRM input'!$G$409*(1+rvanilla01)^0.5)/A25stdlife))</f>
        <v>0</v>
      </c>
      <c r="W430" s="251">
        <f ca="1">IF(A25stdlife="n/a","n/a",IF(W$3&gt;(A25stdlife+$E430),('PTRM input'!$G$409*(1+rvanilla01)^0.5)-SUM($G430:V430),('PTRM input'!$G$409*(1+rvanilla01)^0.5)/A25stdlife))</f>
        <v>0</v>
      </c>
      <c r="X430" s="251">
        <f ca="1">IF(A25stdlife="n/a","n/a",IF(X$3&gt;(A25stdlife+$E430),('PTRM input'!$G$409*(1+rvanilla01)^0.5)-SUM($G430:W430),('PTRM input'!$G$409*(1+rvanilla01)^0.5)/A25stdlife))</f>
        <v>0</v>
      </c>
      <c r="Y430" s="251">
        <f ca="1">IF(A25stdlife="n/a","n/a",IF(Y$3&gt;(A25stdlife+$E430),('PTRM input'!$G$409*(1+rvanilla01)^0.5)-SUM($G430:X430),('PTRM input'!$G$409*(1+rvanilla01)^0.5)/A25stdlife))</f>
        <v>0</v>
      </c>
      <c r="Z430" s="251">
        <f ca="1">IF(A25stdlife="n/a","n/a",IF(Z$3&gt;(A25stdlife+$E430),('PTRM input'!$G$409*(1+rvanilla01)^0.5)-SUM($G430:Y430),('PTRM input'!$G$409*(1+rvanilla01)^0.5)/A25stdlife))</f>
        <v>0</v>
      </c>
      <c r="AA430" s="251">
        <f ca="1">IF(A25stdlife="n/a","n/a",IF(AA$3&gt;(A25stdlife+$E430),('PTRM input'!$G$409*(1+rvanilla01)^0.5)-SUM($G430:Z430),('PTRM input'!$G$409*(1+rvanilla01)^0.5)/A25stdlife))</f>
        <v>0</v>
      </c>
      <c r="AB430" s="251">
        <f ca="1">IF(A25stdlife="n/a","n/a",IF(AB$3&gt;(A25stdlife+$E430),('PTRM input'!$G$409*(1+rvanilla01)^0.5)-SUM($G430:AA430),('PTRM input'!$G$409*(1+rvanilla01)^0.5)/A25stdlife))</f>
        <v>0</v>
      </c>
      <c r="AC430" s="251">
        <f ca="1">IF(A25stdlife="n/a","n/a",IF(AC$3&gt;(A25stdlife+$E430),('PTRM input'!$G$409*(1+rvanilla01)^0.5)-SUM($G430:AB430),('PTRM input'!$G$409*(1+rvanilla01)^0.5)/A25stdlife))</f>
        <v>0</v>
      </c>
      <c r="AD430" s="251">
        <f ca="1">IF(A25stdlife="n/a","n/a",IF(AD$3&gt;(A25stdlife+$E430),('PTRM input'!$G$409*(1+rvanilla01)^0.5)-SUM($G430:AC430),('PTRM input'!$G$409*(1+rvanilla01)^0.5)/A25stdlife))</f>
        <v>0</v>
      </c>
      <c r="AE430" s="251">
        <f ca="1">IF(A25stdlife="n/a","n/a",IF(AE$3&gt;(A25stdlife+$E430),('PTRM input'!$G$409*(1+rvanilla01)^0.5)-SUM($G430:AD430),('PTRM input'!$G$409*(1+rvanilla01)^0.5)/A25stdlife))</f>
        <v>0</v>
      </c>
      <c r="AF430" s="251">
        <f ca="1">IF(A25stdlife="n/a","n/a",IF(AF$3&gt;(A25stdlife+$E430),('PTRM input'!$G$409*(1+rvanilla01)^0.5)-SUM($G430:AE430),('PTRM input'!$G$409*(1+rvanilla01)^0.5)/A25stdlife))</f>
        <v>0</v>
      </c>
      <c r="AG430" s="251">
        <f ca="1">IF(A25stdlife="n/a","n/a",IF(AG$3&gt;(A25stdlife+$E430),('PTRM input'!$G$409*(1+rvanilla01)^0.5)-SUM($G430:AF430),('PTRM input'!$G$409*(1+rvanilla01)^0.5)/A25stdlife))</f>
        <v>0</v>
      </c>
      <c r="AH430" s="251">
        <f ca="1">IF(A25stdlife="n/a","n/a",IF(AH$3&gt;(A25stdlife+$E430),('PTRM input'!$G$409*(1+rvanilla01)^0.5)-SUM($G430:AG430),('PTRM input'!$G$409*(1+rvanilla01)^0.5)/A25stdlife))</f>
        <v>0</v>
      </c>
      <c r="AI430" s="251">
        <f ca="1">IF(A25stdlife="n/a","n/a",IF(AI$3&gt;(A25stdlife+$E430),('PTRM input'!$G$409*(1+rvanilla01)^0.5)-SUM($G430:AH430),('PTRM input'!$G$409*(1+rvanilla01)^0.5)/A25stdlife))</f>
        <v>0</v>
      </c>
      <c r="AJ430" s="251">
        <f ca="1">IF(A25stdlife="n/a","n/a",IF(AJ$3&gt;(A25stdlife+$E430),('PTRM input'!$G$409*(1+rvanilla01)^0.5)-SUM($G430:AI430),('PTRM input'!$G$409*(1+rvanilla01)^0.5)/A25stdlife))</f>
        <v>0</v>
      </c>
      <c r="AK430" s="251">
        <f ca="1">IF(A25stdlife="n/a","n/a",IF(AK$3&gt;(A25stdlife+$E430),('PTRM input'!$G$409*(1+rvanilla01)^0.5)-SUM($G430:AJ430),('PTRM input'!$G$409*(1+rvanilla01)^0.5)/A25stdlife))</f>
        <v>0</v>
      </c>
      <c r="AL430" s="251">
        <f ca="1">IF(A25stdlife="n/a","n/a",IF(AL$3&gt;(A25stdlife+$E430),('PTRM input'!$G$409*(1+rvanilla01)^0.5)-SUM($G430:AK430),('PTRM input'!$G$409*(1+rvanilla01)^0.5)/A25stdlife))</f>
        <v>0</v>
      </c>
      <c r="AM430" s="251">
        <f ca="1">IF(A25stdlife="n/a","n/a",IF(AM$3&gt;(A25stdlife+$E430),('PTRM input'!$G$409*(1+rvanilla01)^0.5)-SUM($G430:AL430),('PTRM input'!$G$409*(1+rvanilla01)^0.5)/A25stdlife))</f>
        <v>0</v>
      </c>
      <c r="AN430" s="251">
        <f ca="1">IF(A25stdlife="n/a","n/a",IF(AN$3&gt;(A25stdlife+$E430),('PTRM input'!$G$409*(1+rvanilla01)^0.5)-SUM($G430:AM430),('PTRM input'!$G$409*(1+rvanilla01)^0.5)/A25stdlife))</f>
        <v>0</v>
      </c>
      <c r="AO430" s="251">
        <f ca="1">IF(A25stdlife="n/a","n/a",IF(AO$3&gt;(A25stdlife+$E430),('PTRM input'!$G$409*(1+rvanilla01)^0.5)-SUM($G430:AN430),('PTRM input'!$G$409*(1+rvanilla01)^0.5)/A25stdlife))</f>
        <v>0</v>
      </c>
      <c r="AP430" s="251">
        <f ca="1">IF(A25stdlife="n/a","n/a",IF(AP$3&gt;(A25stdlife+$E430),('PTRM input'!$G$409*(1+rvanilla01)^0.5)-SUM($G430:AO430),('PTRM input'!$G$409*(1+rvanilla01)^0.5)/A25stdlife))</f>
        <v>0</v>
      </c>
      <c r="AQ430" s="251">
        <f ca="1">IF(A25stdlife="n/a","n/a",IF(AQ$3&gt;(A25stdlife+$E430),('PTRM input'!$G$409*(1+rvanilla01)^0.5)-SUM($G430:AP430),('PTRM input'!$G$409*(1+rvanilla01)^0.5)/A25stdlife))</f>
        <v>0</v>
      </c>
      <c r="AR430" s="251">
        <f ca="1">IF(A25stdlife="n/a","n/a",IF(AR$3&gt;(A25stdlife+$E430),('PTRM input'!$G$409*(1+rvanilla01)^0.5)-SUM($G430:AQ430),('PTRM input'!$G$409*(1+rvanilla01)^0.5)/A25stdlife))</f>
        <v>0</v>
      </c>
      <c r="AS430" s="251">
        <f ca="1">IF(A25stdlife="n/a","n/a",IF(AS$3&gt;(A25stdlife+$E430),('PTRM input'!$G$409*(1+rvanilla01)^0.5)-SUM($G430:AR430),('PTRM input'!$G$409*(1+rvanilla01)^0.5)/A25stdlife))</f>
        <v>0</v>
      </c>
      <c r="AT430" s="251">
        <f ca="1">IF(A25stdlife="n/a","n/a",IF(AT$3&gt;(A25stdlife+$E430),('PTRM input'!$G$409*(1+rvanilla01)^0.5)-SUM($G430:AS430),('PTRM input'!$G$409*(1+rvanilla01)^0.5)/A25stdlife))</f>
        <v>0</v>
      </c>
      <c r="AU430" s="251">
        <f ca="1">IF(A25stdlife="n/a","n/a",IF(AU$3&gt;(A25stdlife+$E430),('PTRM input'!$G$409*(1+rvanilla01)^0.5)-SUM($G430:AT430),('PTRM input'!$G$409*(1+rvanilla01)^0.5)/A25stdlife))</f>
        <v>0</v>
      </c>
      <c r="AV430" s="251">
        <f ca="1">IF(A25stdlife="n/a","n/a",IF(AV$3&gt;(A25stdlife+$E430),('PTRM input'!$G$409*(1+rvanilla01)^0.5)-SUM($G430:AU430),('PTRM input'!$G$409*(1+rvanilla01)^0.5)/A25stdlife))</f>
        <v>0</v>
      </c>
      <c r="AW430" s="251">
        <f ca="1">IF(A25stdlife="n/a","n/a",IF(AW$3&gt;(A25stdlife+$E430),('PTRM input'!$G$409*(1+rvanilla01)^0.5)-SUM($G430:AV430),('PTRM input'!$G$409*(1+rvanilla01)^0.5)/A25stdlife))</f>
        <v>0</v>
      </c>
      <c r="AX430" s="251">
        <f ca="1">IF(A25stdlife="n/a","n/a",IF(AX$3&gt;(A25stdlife+$E430),('PTRM input'!$G$409*(1+rvanilla01)^0.5)-SUM($G430:AW430),('PTRM input'!$G$409*(1+rvanilla01)^0.5)/A25stdlife))</f>
        <v>0</v>
      </c>
      <c r="AY430" s="251">
        <f ca="1">IF(A25stdlife="n/a","n/a",IF(AY$3&gt;(A25stdlife+$E430),('PTRM input'!$G$409*(1+rvanilla01)^0.5)-SUM($G430:AX430),('PTRM input'!$G$409*(1+rvanilla01)^0.5)/A25stdlife))</f>
        <v>0</v>
      </c>
      <c r="AZ430" s="251">
        <f ca="1">IF(A25stdlife="n/a","n/a",IF(AZ$3&gt;(A25stdlife+$E430),('PTRM input'!$G$409*(1+rvanilla01)^0.5)-SUM($G430:AY430),('PTRM input'!$G$409*(1+rvanilla01)^0.5)/A25stdlife))</f>
        <v>0</v>
      </c>
      <c r="BA430" s="251">
        <f ca="1">IF(A25stdlife="n/a","n/a",IF(BA$3&gt;(A25stdlife+$E430),('PTRM input'!$G$409*(1+rvanilla01)^0.5)-SUM($G430:AZ430),('PTRM input'!$G$409*(1+rvanilla01)^0.5)/A25stdlife))</f>
        <v>0</v>
      </c>
      <c r="BB430" s="251">
        <f ca="1">IF(A25stdlife="n/a","n/a",IF(BB$3&gt;(A25stdlife+$E430),('PTRM input'!$G$409*(1+rvanilla01)^0.5)-SUM($G430:BA430),('PTRM input'!$G$409*(1+rvanilla01)^0.5)/A25stdlife))</f>
        <v>0</v>
      </c>
      <c r="BC430" s="251">
        <f ca="1">IF(A25stdlife="n/a","n/a",IF(BC$3&gt;(A25stdlife+$E430),('PTRM input'!$G$409*(1+rvanilla01)^0.5)-SUM($G430:BB430),('PTRM input'!$G$409*(1+rvanilla01)^0.5)/A25stdlife))</f>
        <v>0</v>
      </c>
      <c r="BD430" s="251">
        <f ca="1">IF(A25stdlife="n/a","n/a",IF(BD$3&gt;(A25stdlife+$E430),('PTRM input'!$G$409*(1+rvanilla01)^0.5)-SUM($G430:BC430),('PTRM input'!$G$409*(1+rvanilla01)^0.5)/A25stdlife))</f>
        <v>0</v>
      </c>
      <c r="BE430" s="251">
        <f ca="1">IF(A25stdlife="n/a","n/a",IF(BE$3&gt;(A25stdlife+$E430),('PTRM input'!$G$409*(1+rvanilla01)^0.5)-SUM($G430:BD430),('PTRM input'!$G$409*(1+rvanilla01)^0.5)/A25stdlife))</f>
        <v>0</v>
      </c>
      <c r="BF430" s="251">
        <f ca="1">IF(A25stdlife="n/a","n/a",IF(BF$3&gt;(A25stdlife+$E430),('PTRM input'!$G$409*(1+rvanilla01)^0.5)-SUM($G430:BE430),('PTRM input'!$G$409*(1+rvanilla01)^0.5)/A25stdlife))</f>
        <v>0</v>
      </c>
      <c r="BG430" s="251">
        <f ca="1">IF(A25stdlife="n/a","n/a",IF(BG$3&gt;(A25stdlife+$E430),('PTRM input'!$G$409*(1+rvanilla01)^0.5)-SUM($G430:BF430),('PTRM input'!$G$409*(1+rvanilla01)^0.5)/A25stdlife))</f>
        <v>0</v>
      </c>
      <c r="BH430" s="251">
        <f ca="1">IF(A25stdlife="n/a","n/a",IF(BH$3&gt;(A25stdlife+$E430),('PTRM input'!$G$409*(1+rvanilla01)^0.5)-SUM($G430:BG430),('PTRM input'!$G$409*(1+rvanilla01)^0.5)/A25stdlife))</f>
        <v>0</v>
      </c>
      <c r="BI430" s="251">
        <f ca="1">IF(A25stdlife="n/a","n/a",IF(BI$3&gt;(A25stdlife+$E430),('PTRM input'!$G$409*(1+rvanilla01)^0.5)-SUM($G430:BH430),('PTRM input'!$G$409*(1+rvanilla01)^0.5)/A25stdlife))</f>
        <v>0</v>
      </c>
      <c r="BJ430" s="116"/>
      <c r="BK430" s="116"/>
      <c r="BL430" s="116"/>
      <c r="BM430" s="116"/>
    </row>
    <row r="431" spans="1:65" hidden="1" outlineLevel="2">
      <c r="A431" s="116"/>
      <c r="B431" s="19"/>
      <c r="C431" s="18"/>
      <c r="D431" s="760"/>
      <c r="E431" s="86">
        <v>2</v>
      </c>
      <c r="F431" s="259"/>
      <c r="G431" s="434"/>
      <c r="H431" s="619"/>
      <c r="I431" s="433">
        <f ca="1">IF(A25stdlife="n/a","n/a",IF(I$3&gt;(A25stdlife+$E431),('PTRM input'!$H$409*(1+rvanilla02)^0.5)-SUM(H431:$H431),('PTRM input'!$H$409*(1+rvanilla02)^0.5)/A25stdlife))</f>
        <v>0</v>
      </c>
      <c r="J431" s="433">
        <f ca="1">IF(A25stdlife="n/a","n/a",IF(J$3&gt;(A25stdlife+$E431),('PTRM input'!$H$409*(1+rvanilla02)^0.5)-SUM($H431:I431),('PTRM input'!$H$409*(1+rvanilla02)^0.5)/A25stdlife))</f>
        <v>0</v>
      </c>
      <c r="K431" s="433">
        <f ca="1">IF(A25stdlife="n/a","n/a",IF(K$3&gt;(A25stdlife+$E431),('PTRM input'!$H$409*(1+rvanilla02)^0.5)-SUM($H431:J431),('PTRM input'!$H$409*(1+rvanilla02)^0.5)/A25stdlife))</f>
        <v>0</v>
      </c>
      <c r="L431" s="433">
        <f ca="1">IF(A25stdlife="n/a","n/a",IF(L$3&gt;(A25stdlife+$E431),('PTRM input'!$H$409*(1+rvanilla02)^0.5)-SUM($H431:K431),('PTRM input'!$H$409*(1+rvanilla02)^0.5)/A25stdlife))</f>
        <v>0</v>
      </c>
      <c r="M431" s="433">
        <f ca="1">IF(A25stdlife="n/a","n/a",IF(M$3&gt;(A25stdlife+$E431),('PTRM input'!$H$409*(1+rvanilla02)^0.5)-SUM($H431:L431),('PTRM input'!$H$409*(1+rvanilla02)^0.5)/A25stdlife))</f>
        <v>0</v>
      </c>
      <c r="N431" s="433">
        <f ca="1">IF(A25stdlife="n/a","n/a",IF(N$3&gt;(A25stdlife+$E431),('PTRM input'!$H$409*(1+rvanilla02)^0.5)-SUM($H431:M431),('PTRM input'!$H$409*(1+rvanilla02)^0.5)/A25stdlife))</f>
        <v>0</v>
      </c>
      <c r="O431" s="433">
        <f ca="1">IF(A25stdlife="n/a","n/a",IF(O$3&gt;(A25stdlife+$E431),('PTRM input'!$H$409*(1+rvanilla02)^0.5)-SUM($H431:N431),('PTRM input'!$H$409*(1+rvanilla02)^0.5)/A25stdlife))</f>
        <v>0</v>
      </c>
      <c r="P431" s="433">
        <f ca="1">IF(A25stdlife="n/a","n/a",IF(P$3&gt;(A25stdlife+$E431),('PTRM input'!$H$409*(1+rvanilla02)^0.5)-SUM($H431:O431),('PTRM input'!$H$409*(1+rvanilla02)^0.5)/A25stdlife))</f>
        <v>0</v>
      </c>
      <c r="Q431" s="433">
        <f ca="1">IF(A25stdlife="n/a","n/a",IF(Q$3&gt;(A25stdlife+$E431),('PTRM input'!$H$409*(1+rvanilla02)^0.5)-SUM($H431:P431),('PTRM input'!$H$409*(1+rvanilla02)^0.5)/A25stdlife))</f>
        <v>0</v>
      </c>
      <c r="R431" s="251">
        <f ca="1">IF(A25stdlife="n/a","n/a",IF(R$3&gt;(A25stdlife+$E431),('PTRM input'!$H$409*(1+rvanilla02)^0.5)-SUM($H431:Q431),('PTRM input'!$H$409*(1+rvanilla02)^0.5)/A25stdlife))</f>
        <v>0</v>
      </c>
      <c r="S431" s="251">
        <f ca="1">IF(A25stdlife="n/a","n/a",IF(S$3&gt;(A25stdlife+$E431),('PTRM input'!$H$409*(1+rvanilla02)^0.5)-SUM($H431:R431),('PTRM input'!$H$409*(1+rvanilla02)^0.5)/A25stdlife))</f>
        <v>0</v>
      </c>
      <c r="T431" s="251">
        <f ca="1">IF(A25stdlife="n/a","n/a",IF(T$3&gt;(A25stdlife+$E431),('PTRM input'!$H$409*(1+rvanilla02)^0.5)-SUM($H431:S431),('PTRM input'!$H$409*(1+rvanilla02)^0.5)/A25stdlife))</f>
        <v>0</v>
      </c>
      <c r="U431" s="251">
        <f ca="1">IF(A25stdlife="n/a","n/a",IF(U$3&gt;(A25stdlife+$E431),('PTRM input'!$H$409*(1+rvanilla02)^0.5)-SUM($H431:T431),('PTRM input'!$H$409*(1+rvanilla02)^0.5)/A25stdlife))</f>
        <v>0</v>
      </c>
      <c r="V431" s="251">
        <f ca="1">IF(A25stdlife="n/a","n/a",IF(V$3&gt;(A25stdlife+$E431),('PTRM input'!$H$409*(1+rvanilla02)^0.5)-SUM($H431:U431),('PTRM input'!$H$409*(1+rvanilla02)^0.5)/A25stdlife))</f>
        <v>0</v>
      </c>
      <c r="W431" s="251">
        <f ca="1">IF(A25stdlife="n/a","n/a",IF(W$3&gt;(A25stdlife+$E431),('PTRM input'!$H$409*(1+rvanilla02)^0.5)-SUM($H431:V431),('PTRM input'!$H$409*(1+rvanilla02)^0.5)/A25stdlife))</f>
        <v>0</v>
      </c>
      <c r="X431" s="251">
        <f ca="1">IF(A25stdlife="n/a","n/a",IF(X$3&gt;(A25stdlife+$E431),('PTRM input'!$H$409*(1+rvanilla02)^0.5)-SUM($H431:W431),('PTRM input'!$H$409*(1+rvanilla02)^0.5)/A25stdlife))</f>
        <v>0</v>
      </c>
      <c r="Y431" s="251">
        <f ca="1">IF(A25stdlife="n/a","n/a",IF(Y$3&gt;(A25stdlife+$E431),('PTRM input'!$H$409*(1+rvanilla02)^0.5)-SUM($H431:X431),('PTRM input'!$H$409*(1+rvanilla02)^0.5)/A25stdlife))</f>
        <v>0</v>
      </c>
      <c r="Z431" s="251">
        <f ca="1">IF(A25stdlife="n/a","n/a",IF(Z$3&gt;(A25stdlife+$E431),('PTRM input'!$H$409*(1+rvanilla02)^0.5)-SUM($H431:Y431),('PTRM input'!$H$409*(1+rvanilla02)^0.5)/A25stdlife))</f>
        <v>0</v>
      </c>
      <c r="AA431" s="251">
        <f ca="1">IF(A25stdlife="n/a","n/a",IF(AA$3&gt;(A25stdlife+$E431),('PTRM input'!$H$409*(1+rvanilla02)^0.5)-SUM($H431:Z431),('PTRM input'!$H$409*(1+rvanilla02)^0.5)/A25stdlife))</f>
        <v>0</v>
      </c>
      <c r="AB431" s="251">
        <f ca="1">IF(A25stdlife="n/a","n/a",IF(AB$3&gt;(A25stdlife+$E431),('PTRM input'!$H$409*(1+rvanilla02)^0.5)-SUM($H431:AA431),('PTRM input'!$H$409*(1+rvanilla02)^0.5)/A25stdlife))</f>
        <v>0</v>
      </c>
      <c r="AC431" s="251">
        <f ca="1">IF(A25stdlife="n/a","n/a",IF(AC$3&gt;(A25stdlife+$E431),('PTRM input'!$H$409*(1+rvanilla02)^0.5)-SUM($H431:AB431),('PTRM input'!$H$409*(1+rvanilla02)^0.5)/A25stdlife))</f>
        <v>0</v>
      </c>
      <c r="AD431" s="251">
        <f ca="1">IF(A25stdlife="n/a","n/a",IF(AD$3&gt;(A25stdlife+$E431),('PTRM input'!$H$409*(1+rvanilla02)^0.5)-SUM($H431:AC431),('PTRM input'!$H$409*(1+rvanilla02)^0.5)/A25stdlife))</f>
        <v>0</v>
      </c>
      <c r="AE431" s="251">
        <f ca="1">IF(A25stdlife="n/a","n/a",IF(AE$3&gt;(A25stdlife+$E431),('PTRM input'!$H$409*(1+rvanilla02)^0.5)-SUM($H431:AD431),('PTRM input'!$H$409*(1+rvanilla02)^0.5)/A25stdlife))</f>
        <v>0</v>
      </c>
      <c r="AF431" s="251">
        <f ca="1">IF(A25stdlife="n/a","n/a",IF(AF$3&gt;(A25stdlife+$E431),('PTRM input'!$H$409*(1+rvanilla02)^0.5)-SUM($H431:AE431),('PTRM input'!$H$409*(1+rvanilla02)^0.5)/A25stdlife))</f>
        <v>0</v>
      </c>
      <c r="AG431" s="251">
        <f ca="1">IF(A25stdlife="n/a","n/a",IF(AG$3&gt;(A25stdlife+$E431),('PTRM input'!$H$409*(1+rvanilla02)^0.5)-SUM($H431:AF431),('PTRM input'!$H$409*(1+rvanilla02)^0.5)/A25stdlife))</f>
        <v>0</v>
      </c>
      <c r="AH431" s="251">
        <f ca="1">IF(A25stdlife="n/a","n/a",IF(AH$3&gt;(A25stdlife+$E431),('PTRM input'!$H$409*(1+rvanilla02)^0.5)-SUM($H431:AG431),('PTRM input'!$H$409*(1+rvanilla02)^0.5)/A25stdlife))</f>
        <v>0</v>
      </c>
      <c r="AI431" s="251">
        <f ca="1">IF(A25stdlife="n/a","n/a",IF(AI$3&gt;(A25stdlife+$E431),('PTRM input'!$H$409*(1+rvanilla02)^0.5)-SUM($H431:AH431),('PTRM input'!$H$409*(1+rvanilla02)^0.5)/A25stdlife))</f>
        <v>0</v>
      </c>
      <c r="AJ431" s="251">
        <f ca="1">IF(A25stdlife="n/a","n/a",IF(AJ$3&gt;(A25stdlife+$E431),('PTRM input'!$H$409*(1+rvanilla02)^0.5)-SUM($H431:AI431),('PTRM input'!$H$409*(1+rvanilla02)^0.5)/A25stdlife))</f>
        <v>0</v>
      </c>
      <c r="AK431" s="251">
        <f ca="1">IF(A25stdlife="n/a","n/a",IF(AK$3&gt;(A25stdlife+$E431),('PTRM input'!$H$409*(1+rvanilla02)^0.5)-SUM($H431:AJ431),('PTRM input'!$H$409*(1+rvanilla02)^0.5)/A25stdlife))</f>
        <v>0</v>
      </c>
      <c r="AL431" s="251">
        <f ca="1">IF(A25stdlife="n/a","n/a",IF(AL$3&gt;(A25stdlife+$E431),('PTRM input'!$H$409*(1+rvanilla02)^0.5)-SUM($H431:AK431),('PTRM input'!$H$409*(1+rvanilla02)^0.5)/A25stdlife))</f>
        <v>0</v>
      </c>
      <c r="AM431" s="251">
        <f ca="1">IF(A25stdlife="n/a","n/a",IF(AM$3&gt;(A25stdlife+$E431),('PTRM input'!$H$409*(1+rvanilla02)^0.5)-SUM($H431:AL431),('PTRM input'!$H$409*(1+rvanilla02)^0.5)/A25stdlife))</f>
        <v>0</v>
      </c>
      <c r="AN431" s="251">
        <f ca="1">IF(A25stdlife="n/a","n/a",IF(AN$3&gt;(A25stdlife+$E431),('PTRM input'!$H$409*(1+rvanilla02)^0.5)-SUM($H431:AM431),('PTRM input'!$H$409*(1+rvanilla02)^0.5)/A25stdlife))</f>
        <v>0</v>
      </c>
      <c r="AO431" s="251">
        <f ca="1">IF(A25stdlife="n/a","n/a",IF(AO$3&gt;(A25stdlife+$E431),('PTRM input'!$H$409*(1+rvanilla02)^0.5)-SUM($H431:AN431),('PTRM input'!$H$409*(1+rvanilla02)^0.5)/A25stdlife))</f>
        <v>0</v>
      </c>
      <c r="AP431" s="251">
        <f ca="1">IF(A25stdlife="n/a","n/a",IF(AP$3&gt;(A25stdlife+$E431),('PTRM input'!$H$409*(1+rvanilla02)^0.5)-SUM($H431:AO431),('PTRM input'!$H$409*(1+rvanilla02)^0.5)/A25stdlife))</f>
        <v>0</v>
      </c>
      <c r="AQ431" s="251">
        <f ca="1">IF(A25stdlife="n/a","n/a",IF(AQ$3&gt;(A25stdlife+$E431),('PTRM input'!$H$409*(1+rvanilla02)^0.5)-SUM($H431:AP431),('PTRM input'!$H$409*(1+rvanilla02)^0.5)/A25stdlife))</f>
        <v>0</v>
      </c>
      <c r="AR431" s="251">
        <f ca="1">IF(A25stdlife="n/a","n/a",IF(AR$3&gt;(A25stdlife+$E431),('PTRM input'!$H$409*(1+rvanilla02)^0.5)-SUM($H431:AQ431),('PTRM input'!$H$409*(1+rvanilla02)^0.5)/A25stdlife))</f>
        <v>0</v>
      </c>
      <c r="AS431" s="251">
        <f ca="1">IF(A25stdlife="n/a","n/a",IF(AS$3&gt;(A25stdlife+$E431),('PTRM input'!$H$409*(1+rvanilla02)^0.5)-SUM($H431:AR431),('PTRM input'!$H$409*(1+rvanilla02)^0.5)/A25stdlife))</f>
        <v>0</v>
      </c>
      <c r="AT431" s="251">
        <f ca="1">IF(A25stdlife="n/a","n/a",IF(AT$3&gt;(A25stdlife+$E431),('PTRM input'!$H$409*(1+rvanilla02)^0.5)-SUM($H431:AS431),('PTRM input'!$H$409*(1+rvanilla02)^0.5)/A25stdlife))</f>
        <v>0</v>
      </c>
      <c r="AU431" s="251">
        <f ca="1">IF(A25stdlife="n/a","n/a",IF(AU$3&gt;(A25stdlife+$E431),('PTRM input'!$H$409*(1+rvanilla02)^0.5)-SUM($H431:AT431),('PTRM input'!$H$409*(1+rvanilla02)^0.5)/A25stdlife))</f>
        <v>0</v>
      </c>
      <c r="AV431" s="251">
        <f ca="1">IF(A25stdlife="n/a","n/a",IF(AV$3&gt;(A25stdlife+$E431),('PTRM input'!$H$409*(1+rvanilla02)^0.5)-SUM($H431:AU431),('PTRM input'!$H$409*(1+rvanilla02)^0.5)/A25stdlife))</f>
        <v>0</v>
      </c>
      <c r="AW431" s="251">
        <f ca="1">IF(A25stdlife="n/a","n/a",IF(AW$3&gt;(A25stdlife+$E431),('PTRM input'!$H$409*(1+rvanilla02)^0.5)-SUM($H431:AV431),('PTRM input'!$H$409*(1+rvanilla02)^0.5)/A25stdlife))</f>
        <v>0</v>
      </c>
      <c r="AX431" s="251">
        <f ca="1">IF(A25stdlife="n/a","n/a",IF(AX$3&gt;(A25stdlife+$E431),('PTRM input'!$H$409*(1+rvanilla02)^0.5)-SUM($H431:AW431),('PTRM input'!$H$409*(1+rvanilla02)^0.5)/A25stdlife))</f>
        <v>0</v>
      </c>
      <c r="AY431" s="251">
        <f ca="1">IF(A25stdlife="n/a","n/a",IF(AY$3&gt;(A25stdlife+$E431),('PTRM input'!$H$409*(1+rvanilla02)^0.5)-SUM($H431:AX431),('PTRM input'!$H$409*(1+rvanilla02)^0.5)/A25stdlife))</f>
        <v>0</v>
      </c>
      <c r="AZ431" s="251">
        <f ca="1">IF(A25stdlife="n/a","n/a",IF(AZ$3&gt;(A25stdlife+$E431),('PTRM input'!$H$409*(1+rvanilla02)^0.5)-SUM($H431:AY431),('PTRM input'!$H$409*(1+rvanilla02)^0.5)/A25stdlife))</f>
        <v>0</v>
      </c>
      <c r="BA431" s="251">
        <f ca="1">IF(A25stdlife="n/a","n/a",IF(BA$3&gt;(A25stdlife+$E431),('PTRM input'!$H$409*(1+rvanilla02)^0.5)-SUM($H431:AZ431),('PTRM input'!$H$409*(1+rvanilla02)^0.5)/A25stdlife))</f>
        <v>0</v>
      </c>
      <c r="BB431" s="251">
        <f ca="1">IF(A25stdlife="n/a","n/a",IF(BB$3&gt;(A25stdlife+$E431),('PTRM input'!$H$409*(1+rvanilla02)^0.5)-SUM($H431:BA431),('PTRM input'!$H$409*(1+rvanilla02)^0.5)/A25stdlife))</f>
        <v>0</v>
      </c>
      <c r="BC431" s="251">
        <f ca="1">IF(A25stdlife="n/a","n/a",IF(BC$3&gt;(A25stdlife+$E431),('PTRM input'!$H$409*(1+rvanilla02)^0.5)-SUM($H431:BB431),('PTRM input'!$H$409*(1+rvanilla02)^0.5)/A25stdlife))</f>
        <v>0</v>
      </c>
      <c r="BD431" s="251">
        <f ca="1">IF(A25stdlife="n/a","n/a",IF(BD$3&gt;(A25stdlife+$E431),('PTRM input'!$H$409*(1+rvanilla02)^0.5)-SUM($H431:BC431),('PTRM input'!$H$409*(1+rvanilla02)^0.5)/A25stdlife))</f>
        <v>0</v>
      </c>
      <c r="BE431" s="251">
        <f ca="1">IF(A25stdlife="n/a","n/a",IF(BE$3&gt;(A25stdlife+$E431),('PTRM input'!$H$409*(1+rvanilla02)^0.5)-SUM($H431:BD431),('PTRM input'!$H$409*(1+rvanilla02)^0.5)/A25stdlife))</f>
        <v>0</v>
      </c>
      <c r="BF431" s="251">
        <f ca="1">IF(A25stdlife="n/a","n/a",IF(BF$3&gt;(A25stdlife+$E431),('PTRM input'!$H$409*(1+rvanilla02)^0.5)-SUM($H431:BE431),('PTRM input'!$H$409*(1+rvanilla02)^0.5)/A25stdlife))</f>
        <v>0</v>
      </c>
      <c r="BG431" s="251">
        <f ca="1">IF(A25stdlife="n/a","n/a",IF(BG$3&gt;(A25stdlife+$E431),('PTRM input'!$H$409*(1+rvanilla02)^0.5)-SUM($H431:BF431),('PTRM input'!$H$409*(1+rvanilla02)^0.5)/A25stdlife))</f>
        <v>0</v>
      </c>
      <c r="BH431" s="251">
        <f ca="1">IF(A25stdlife="n/a","n/a",IF(BH$3&gt;(A25stdlife+$E431),('PTRM input'!$H$409*(1+rvanilla02)^0.5)-SUM($H431:BG431),('PTRM input'!$H$409*(1+rvanilla02)^0.5)/A25stdlife))</f>
        <v>0</v>
      </c>
      <c r="BI431" s="251">
        <f ca="1">IF(A25stdlife="n/a","n/a",IF(BI$3&gt;(A25stdlife+$E431),('PTRM input'!$H$409*(1+rvanilla02)^0.5)-SUM($H431:BH431),('PTRM input'!$H$409*(1+rvanilla02)^0.5)/A25stdlife))</f>
        <v>0</v>
      </c>
      <c r="BJ431" s="116"/>
      <c r="BK431" s="116"/>
      <c r="BL431" s="116"/>
      <c r="BM431" s="116"/>
    </row>
    <row r="432" spans="1:65" hidden="1" outlineLevel="2">
      <c r="A432" s="116"/>
      <c r="B432" s="19"/>
      <c r="C432" s="18"/>
      <c r="D432" s="760"/>
      <c r="E432" s="86">
        <v>3</v>
      </c>
      <c r="F432" s="259"/>
      <c r="G432" s="434"/>
      <c r="H432" s="435"/>
      <c r="I432" s="619"/>
      <c r="J432" s="433">
        <f ca="1">IF(A25stdlife="n/a","n/a",IF(J$3&gt;(A25stdlife+$E432),('PTRM input'!$I$409*(1+rvanilla03)^0.5)-SUM(I432:$I432),('PTRM input'!$I$409*(1+rvanilla03)^0.5)/A25stdlife))</f>
        <v>0</v>
      </c>
      <c r="K432" s="433">
        <f ca="1">IF(A25stdlife="n/a","n/a",IF(K$3&gt;(A25stdlife+$E432),('PTRM input'!$I$409*(1+rvanilla03)^0.5)-SUM($I432:J432),('PTRM input'!$I$409*(1+rvanilla03)^0.5)/A25stdlife))</f>
        <v>0</v>
      </c>
      <c r="L432" s="433">
        <f ca="1">IF(A25stdlife="n/a","n/a",IF(L$3&gt;(A25stdlife+$E432),('PTRM input'!$I$409*(1+rvanilla03)^0.5)-SUM($I432:K432),('PTRM input'!$I$409*(1+rvanilla03)^0.5)/A25stdlife))</f>
        <v>0</v>
      </c>
      <c r="M432" s="433">
        <f ca="1">IF(A25stdlife="n/a","n/a",IF(M$3&gt;(A25stdlife+$E432),('PTRM input'!$I$409*(1+rvanilla03)^0.5)-SUM($I432:L432),('PTRM input'!$I$409*(1+rvanilla03)^0.5)/A25stdlife))</f>
        <v>0</v>
      </c>
      <c r="N432" s="433">
        <f ca="1">IF(A25stdlife="n/a","n/a",IF(N$3&gt;(A25stdlife+$E432),('PTRM input'!$I$409*(1+rvanilla03)^0.5)-SUM($I432:M432),('PTRM input'!$I$409*(1+rvanilla03)^0.5)/A25stdlife))</f>
        <v>0</v>
      </c>
      <c r="O432" s="433">
        <f ca="1">IF(A25stdlife="n/a","n/a",IF(O$3&gt;(A25stdlife+$E432),('PTRM input'!$I$409*(1+rvanilla03)^0.5)-SUM($I432:N432),('PTRM input'!$I$409*(1+rvanilla03)^0.5)/A25stdlife))</f>
        <v>0</v>
      </c>
      <c r="P432" s="433">
        <f ca="1">IF(A25stdlife="n/a","n/a",IF(P$3&gt;(A25stdlife+$E432),('PTRM input'!$I$409*(1+rvanilla03)^0.5)-SUM($I432:O432),('PTRM input'!$I$409*(1+rvanilla03)^0.5)/A25stdlife))</f>
        <v>0</v>
      </c>
      <c r="Q432" s="433">
        <f ca="1">IF(A25stdlife="n/a","n/a",IF(Q$3&gt;(A25stdlife+$E432),('PTRM input'!$I$409*(1+rvanilla03)^0.5)-SUM($I432:P432),('PTRM input'!$I$409*(1+rvanilla03)^0.5)/A25stdlife))</f>
        <v>0</v>
      </c>
      <c r="R432" s="251">
        <f ca="1">IF(A25stdlife="n/a","n/a",IF(R$3&gt;(A25stdlife+$E432),('PTRM input'!$I$409*(1+rvanilla03)^0.5)-SUM($I432:Q432),('PTRM input'!$I$409*(1+rvanilla03)^0.5)/A25stdlife))</f>
        <v>0</v>
      </c>
      <c r="S432" s="251">
        <f ca="1">IF(A25stdlife="n/a","n/a",IF(S$3&gt;(A25stdlife+$E432),('PTRM input'!$I$409*(1+rvanilla03)^0.5)-SUM($I432:R432),('PTRM input'!$I$409*(1+rvanilla03)^0.5)/A25stdlife))</f>
        <v>0</v>
      </c>
      <c r="T432" s="251">
        <f ca="1">IF(A25stdlife="n/a","n/a",IF(T$3&gt;(A25stdlife+$E432),('PTRM input'!$I$409*(1+rvanilla03)^0.5)-SUM($I432:S432),('PTRM input'!$I$409*(1+rvanilla03)^0.5)/A25stdlife))</f>
        <v>0</v>
      </c>
      <c r="U432" s="251">
        <f ca="1">IF(A25stdlife="n/a","n/a",IF(U$3&gt;(A25stdlife+$E432),('PTRM input'!$I$409*(1+rvanilla03)^0.5)-SUM($I432:T432),('PTRM input'!$I$409*(1+rvanilla03)^0.5)/A25stdlife))</f>
        <v>0</v>
      </c>
      <c r="V432" s="251">
        <f ca="1">IF(A25stdlife="n/a","n/a",IF(V$3&gt;(A25stdlife+$E432),('PTRM input'!$I$409*(1+rvanilla03)^0.5)-SUM($I432:U432),('PTRM input'!$I$409*(1+rvanilla03)^0.5)/A25stdlife))</f>
        <v>0</v>
      </c>
      <c r="W432" s="251">
        <f ca="1">IF(A25stdlife="n/a","n/a",IF(W$3&gt;(A25stdlife+$E432),('PTRM input'!$I$409*(1+rvanilla03)^0.5)-SUM($I432:V432),('PTRM input'!$I$409*(1+rvanilla03)^0.5)/A25stdlife))</f>
        <v>0</v>
      </c>
      <c r="X432" s="251">
        <f ca="1">IF(A25stdlife="n/a","n/a",IF(X$3&gt;(A25stdlife+$E432),('PTRM input'!$I$409*(1+rvanilla03)^0.5)-SUM($I432:W432),('PTRM input'!$I$409*(1+rvanilla03)^0.5)/A25stdlife))</f>
        <v>0</v>
      </c>
      <c r="Y432" s="251">
        <f ca="1">IF(A25stdlife="n/a","n/a",IF(Y$3&gt;(A25stdlife+$E432),('PTRM input'!$I$409*(1+rvanilla03)^0.5)-SUM($I432:X432),('PTRM input'!$I$409*(1+rvanilla03)^0.5)/A25stdlife))</f>
        <v>0</v>
      </c>
      <c r="Z432" s="251">
        <f ca="1">IF(A25stdlife="n/a","n/a",IF(Z$3&gt;(A25stdlife+$E432),('PTRM input'!$I$409*(1+rvanilla03)^0.5)-SUM($I432:Y432),('PTRM input'!$I$409*(1+rvanilla03)^0.5)/A25stdlife))</f>
        <v>0</v>
      </c>
      <c r="AA432" s="251">
        <f ca="1">IF(A25stdlife="n/a","n/a",IF(AA$3&gt;(A25stdlife+$E432),('PTRM input'!$I$409*(1+rvanilla03)^0.5)-SUM($I432:Z432),('PTRM input'!$I$409*(1+rvanilla03)^0.5)/A25stdlife))</f>
        <v>0</v>
      </c>
      <c r="AB432" s="251">
        <f ca="1">IF(A25stdlife="n/a","n/a",IF(AB$3&gt;(A25stdlife+$E432),('PTRM input'!$I$409*(1+rvanilla03)^0.5)-SUM($I432:AA432),('PTRM input'!$I$409*(1+rvanilla03)^0.5)/A25stdlife))</f>
        <v>0</v>
      </c>
      <c r="AC432" s="251">
        <f ca="1">IF(A25stdlife="n/a","n/a",IF(AC$3&gt;(A25stdlife+$E432),('PTRM input'!$I$409*(1+rvanilla03)^0.5)-SUM($I432:AB432),('PTRM input'!$I$409*(1+rvanilla03)^0.5)/A25stdlife))</f>
        <v>0</v>
      </c>
      <c r="AD432" s="251">
        <f ca="1">IF(A25stdlife="n/a","n/a",IF(AD$3&gt;(A25stdlife+$E432),('PTRM input'!$I$409*(1+rvanilla03)^0.5)-SUM($I432:AC432),('PTRM input'!$I$409*(1+rvanilla03)^0.5)/A25stdlife))</f>
        <v>0</v>
      </c>
      <c r="AE432" s="251">
        <f ca="1">IF(A25stdlife="n/a","n/a",IF(AE$3&gt;(A25stdlife+$E432),('PTRM input'!$I$409*(1+rvanilla03)^0.5)-SUM($I432:AD432),('PTRM input'!$I$409*(1+rvanilla03)^0.5)/A25stdlife))</f>
        <v>0</v>
      </c>
      <c r="AF432" s="251">
        <f ca="1">IF(A25stdlife="n/a","n/a",IF(AF$3&gt;(A25stdlife+$E432),('PTRM input'!$I$409*(1+rvanilla03)^0.5)-SUM($I432:AE432),('PTRM input'!$I$409*(1+rvanilla03)^0.5)/A25stdlife))</f>
        <v>0</v>
      </c>
      <c r="AG432" s="251">
        <f ca="1">IF(A25stdlife="n/a","n/a",IF(AG$3&gt;(A25stdlife+$E432),('PTRM input'!$I$409*(1+rvanilla03)^0.5)-SUM($I432:AF432),('PTRM input'!$I$409*(1+rvanilla03)^0.5)/A25stdlife))</f>
        <v>0</v>
      </c>
      <c r="AH432" s="251">
        <f ca="1">IF(A25stdlife="n/a","n/a",IF(AH$3&gt;(A25stdlife+$E432),('PTRM input'!$I$409*(1+rvanilla03)^0.5)-SUM($I432:AG432),('PTRM input'!$I$409*(1+rvanilla03)^0.5)/A25stdlife))</f>
        <v>0</v>
      </c>
      <c r="AI432" s="251">
        <f ca="1">IF(A25stdlife="n/a","n/a",IF(AI$3&gt;(A25stdlife+$E432),('PTRM input'!$I$409*(1+rvanilla03)^0.5)-SUM($I432:AH432),('PTRM input'!$I$409*(1+rvanilla03)^0.5)/A25stdlife))</f>
        <v>0</v>
      </c>
      <c r="AJ432" s="251">
        <f ca="1">IF(A25stdlife="n/a","n/a",IF(AJ$3&gt;(A25stdlife+$E432),('PTRM input'!$I$409*(1+rvanilla03)^0.5)-SUM($I432:AI432),('PTRM input'!$I$409*(1+rvanilla03)^0.5)/A25stdlife))</f>
        <v>0</v>
      </c>
      <c r="AK432" s="251">
        <f ca="1">IF(A25stdlife="n/a","n/a",IF(AK$3&gt;(A25stdlife+$E432),('PTRM input'!$I$409*(1+rvanilla03)^0.5)-SUM($I432:AJ432),('PTRM input'!$I$409*(1+rvanilla03)^0.5)/A25stdlife))</f>
        <v>0</v>
      </c>
      <c r="AL432" s="251">
        <f ca="1">IF(A25stdlife="n/a","n/a",IF(AL$3&gt;(A25stdlife+$E432),('PTRM input'!$I$409*(1+rvanilla03)^0.5)-SUM($I432:AK432),('PTRM input'!$I$409*(1+rvanilla03)^0.5)/A25stdlife))</f>
        <v>0</v>
      </c>
      <c r="AM432" s="251">
        <f ca="1">IF(A25stdlife="n/a","n/a",IF(AM$3&gt;(A25stdlife+$E432),('PTRM input'!$I$409*(1+rvanilla03)^0.5)-SUM($I432:AL432),('PTRM input'!$I$409*(1+rvanilla03)^0.5)/A25stdlife))</f>
        <v>0</v>
      </c>
      <c r="AN432" s="251">
        <f ca="1">IF(A25stdlife="n/a","n/a",IF(AN$3&gt;(A25stdlife+$E432),('PTRM input'!$I$409*(1+rvanilla03)^0.5)-SUM($I432:AM432),('PTRM input'!$I$409*(1+rvanilla03)^0.5)/A25stdlife))</f>
        <v>0</v>
      </c>
      <c r="AO432" s="251">
        <f ca="1">IF(A25stdlife="n/a","n/a",IF(AO$3&gt;(A25stdlife+$E432),('PTRM input'!$I$409*(1+rvanilla03)^0.5)-SUM($I432:AN432),('PTRM input'!$I$409*(1+rvanilla03)^0.5)/A25stdlife))</f>
        <v>0</v>
      </c>
      <c r="AP432" s="251">
        <f ca="1">IF(A25stdlife="n/a","n/a",IF(AP$3&gt;(A25stdlife+$E432),('PTRM input'!$I$409*(1+rvanilla03)^0.5)-SUM($I432:AO432),('PTRM input'!$I$409*(1+rvanilla03)^0.5)/A25stdlife))</f>
        <v>0</v>
      </c>
      <c r="AQ432" s="251">
        <f ca="1">IF(A25stdlife="n/a","n/a",IF(AQ$3&gt;(A25stdlife+$E432),('PTRM input'!$I$409*(1+rvanilla03)^0.5)-SUM($I432:AP432),('PTRM input'!$I$409*(1+rvanilla03)^0.5)/A25stdlife))</f>
        <v>0</v>
      </c>
      <c r="AR432" s="251">
        <f ca="1">IF(A25stdlife="n/a","n/a",IF(AR$3&gt;(A25stdlife+$E432),('PTRM input'!$I$409*(1+rvanilla03)^0.5)-SUM($I432:AQ432),('PTRM input'!$I$409*(1+rvanilla03)^0.5)/A25stdlife))</f>
        <v>0</v>
      </c>
      <c r="AS432" s="251">
        <f ca="1">IF(A25stdlife="n/a","n/a",IF(AS$3&gt;(A25stdlife+$E432),('PTRM input'!$I$409*(1+rvanilla03)^0.5)-SUM($I432:AR432),('PTRM input'!$I$409*(1+rvanilla03)^0.5)/A25stdlife))</f>
        <v>0</v>
      </c>
      <c r="AT432" s="251">
        <f ca="1">IF(A25stdlife="n/a","n/a",IF(AT$3&gt;(A25stdlife+$E432),('PTRM input'!$I$409*(1+rvanilla03)^0.5)-SUM($I432:AS432),('PTRM input'!$I$409*(1+rvanilla03)^0.5)/A25stdlife))</f>
        <v>0</v>
      </c>
      <c r="AU432" s="251">
        <f ca="1">IF(A25stdlife="n/a","n/a",IF(AU$3&gt;(A25stdlife+$E432),('PTRM input'!$I$409*(1+rvanilla03)^0.5)-SUM($I432:AT432),('PTRM input'!$I$409*(1+rvanilla03)^0.5)/A25stdlife))</f>
        <v>0</v>
      </c>
      <c r="AV432" s="251">
        <f ca="1">IF(A25stdlife="n/a","n/a",IF(AV$3&gt;(A25stdlife+$E432),('PTRM input'!$I$409*(1+rvanilla03)^0.5)-SUM($I432:AU432),('PTRM input'!$I$409*(1+rvanilla03)^0.5)/A25stdlife))</f>
        <v>0</v>
      </c>
      <c r="AW432" s="251">
        <f ca="1">IF(A25stdlife="n/a","n/a",IF(AW$3&gt;(A25stdlife+$E432),('PTRM input'!$I$409*(1+rvanilla03)^0.5)-SUM($I432:AV432),('PTRM input'!$I$409*(1+rvanilla03)^0.5)/A25stdlife))</f>
        <v>0</v>
      </c>
      <c r="AX432" s="251">
        <f ca="1">IF(A25stdlife="n/a","n/a",IF(AX$3&gt;(A25stdlife+$E432),('PTRM input'!$I$409*(1+rvanilla03)^0.5)-SUM($I432:AW432),('PTRM input'!$I$409*(1+rvanilla03)^0.5)/A25stdlife))</f>
        <v>0</v>
      </c>
      <c r="AY432" s="251">
        <f ca="1">IF(A25stdlife="n/a","n/a",IF(AY$3&gt;(A25stdlife+$E432),('PTRM input'!$I$409*(1+rvanilla03)^0.5)-SUM($I432:AX432),('PTRM input'!$I$409*(1+rvanilla03)^0.5)/A25stdlife))</f>
        <v>0</v>
      </c>
      <c r="AZ432" s="251">
        <f ca="1">IF(A25stdlife="n/a","n/a",IF(AZ$3&gt;(A25stdlife+$E432),('PTRM input'!$I$409*(1+rvanilla03)^0.5)-SUM($I432:AY432),('PTRM input'!$I$409*(1+rvanilla03)^0.5)/A25stdlife))</f>
        <v>0</v>
      </c>
      <c r="BA432" s="251">
        <f ca="1">IF(A25stdlife="n/a","n/a",IF(BA$3&gt;(A25stdlife+$E432),('PTRM input'!$I$409*(1+rvanilla03)^0.5)-SUM($I432:AZ432),('PTRM input'!$I$409*(1+rvanilla03)^0.5)/A25stdlife))</f>
        <v>0</v>
      </c>
      <c r="BB432" s="251">
        <f ca="1">IF(A25stdlife="n/a","n/a",IF(BB$3&gt;(A25stdlife+$E432),('PTRM input'!$I$409*(1+rvanilla03)^0.5)-SUM($I432:BA432),('PTRM input'!$I$409*(1+rvanilla03)^0.5)/A25stdlife))</f>
        <v>0</v>
      </c>
      <c r="BC432" s="251">
        <f ca="1">IF(A25stdlife="n/a","n/a",IF(BC$3&gt;(A25stdlife+$E432),('PTRM input'!$I$409*(1+rvanilla03)^0.5)-SUM($I432:BB432),('PTRM input'!$I$409*(1+rvanilla03)^0.5)/A25stdlife))</f>
        <v>0</v>
      </c>
      <c r="BD432" s="251">
        <f ca="1">IF(A25stdlife="n/a","n/a",IF(BD$3&gt;(A25stdlife+$E432),('PTRM input'!$I$409*(1+rvanilla03)^0.5)-SUM($I432:BC432),('PTRM input'!$I$409*(1+rvanilla03)^0.5)/A25stdlife))</f>
        <v>0</v>
      </c>
      <c r="BE432" s="251">
        <f ca="1">IF(A25stdlife="n/a","n/a",IF(BE$3&gt;(A25stdlife+$E432),('PTRM input'!$I$409*(1+rvanilla03)^0.5)-SUM($I432:BD432),('PTRM input'!$I$409*(1+rvanilla03)^0.5)/A25stdlife))</f>
        <v>0</v>
      </c>
      <c r="BF432" s="251">
        <f ca="1">IF(A25stdlife="n/a","n/a",IF(BF$3&gt;(A25stdlife+$E432),('PTRM input'!$I$409*(1+rvanilla03)^0.5)-SUM($I432:BE432),('PTRM input'!$I$409*(1+rvanilla03)^0.5)/A25stdlife))</f>
        <v>0</v>
      </c>
      <c r="BG432" s="251">
        <f ca="1">IF(A25stdlife="n/a","n/a",IF(BG$3&gt;(A25stdlife+$E432),('PTRM input'!$I$409*(1+rvanilla03)^0.5)-SUM($I432:BF432),('PTRM input'!$I$409*(1+rvanilla03)^0.5)/A25stdlife))</f>
        <v>0</v>
      </c>
      <c r="BH432" s="251">
        <f ca="1">IF(A25stdlife="n/a","n/a",IF(BH$3&gt;(A25stdlife+$E432),('PTRM input'!$I$409*(1+rvanilla03)^0.5)-SUM($I432:BG432),('PTRM input'!$I$409*(1+rvanilla03)^0.5)/A25stdlife))</f>
        <v>0</v>
      </c>
      <c r="BI432" s="251">
        <f ca="1">IF(A25stdlife="n/a","n/a",IF(BI$3&gt;(A25stdlife+$E432),('PTRM input'!$I$409*(1+rvanilla03)^0.5)-SUM($I432:BH432),('PTRM input'!$I$409*(1+rvanilla03)^0.5)/A25stdlife))</f>
        <v>0</v>
      </c>
      <c r="BJ432" s="116"/>
      <c r="BK432" s="116"/>
      <c r="BL432" s="116"/>
      <c r="BM432" s="116"/>
    </row>
    <row r="433" spans="1:65" hidden="1" outlineLevel="2">
      <c r="A433" s="116"/>
      <c r="B433" s="19"/>
      <c r="C433" s="18"/>
      <c r="D433" s="760"/>
      <c r="E433" s="86">
        <v>4</v>
      </c>
      <c r="F433" s="259"/>
      <c r="G433" s="434"/>
      <c r="H433" s="435"/>
      <c r="I433" s="435"/>
      <c r="J433" s="619"/>
      <c r="K433" s="433">
        <f ca="1">IF(A25stdlife="n/a","n/a",IF(K$3&gt;(A25stdlife+$E433),('PTRM input'!$J$409*(1+rvanilla04)^0.5)-SUM(J433:$J433),('PTRM input'!$J$409*(1+rvanilla04)^0.5)/A25stdlife))</f>
        <v>0</v>
      </c>
      <c r="L433" s="433">
        <f ca="1">IF(A25stdlife="n/a","n/a",IF(L$3&gt;(A25stdlife+$E433),('PTRM input'!$J$409*(1+rvanilla04)^0.5)-SUM($J433:K433),('PTRM input'!$J$409*(1+rvanilla04)^0.5)/A25stdlife))</f>
        <v>0</v>
      </c>
      <c r="M433" s="433">
        <f ca="1">IF(A25stdlife="n/a","n/a",IF(M$3&gt;(A25stdlife+$E433),('PTRM input'!$J$409*(1+rvanilla04)^0.5)-SUM($J433:L433),('PTRM input'!$J$409*(1+rvanilla04)^0.5)/A25stdlife))</f>
        <v>0</v>
      </c>
      <c r="N433" s="433">
        <f ca="1">IF(A25stdlife="n/a","n/a",IF(N$3&gt;(A25stdlife+$E433),('PTRM input'!$J$409*(1+rvanilla04)^0.5)-SUM($J433:M433),('PTRM input'!$J$409*(1+rvanilla04)^0.5)/A25stdlife))</f>
        <v>0</v>
      </c>
      <c r="O433" s="433">
        <f ca="1">IF(A25stdlife="n/a","n/a",IF(O$3&gt;(A25stdlife+$E433),('PTRM input'!$J$409*(1+rvanilla04)^0.5)-SUM($J433:N433),('PTRM input'!$J$409*(1+rvanilla04)^0.5)/A25stdlife))</f>
        <v>0</v>
      </c>
      <c r="P433" s="433">
        <f ca="1">IF(A25stdlife="n/a","n/a",IF(P$3&gt;(A25stdlife+$E433),('PTRM input'!$J$409*(1+rvanilla04)^0.5)-SUM($J433:O433),('PTRM input'!$J$409*(1+rvanilla04)^0.5)/A25stdlife))</f>
        <v>0</v>
      </c>
      <c r="Q433" s="433">
        <f ca="1">IF(A25stdlife="n/a","n/a",IF(Q$3&gt;(A25stdlife+$E433),('PTRM input'!$J$409*(1+rvanilla04)^0.5)-SUM($J433:P433),('PTRM input'!$J$409*(1+rvanilla04)^0.5)/A25stdlife))</f>
        <v>0</v>
      </c>
      <c r="R433" s="251">
        <f ca="1">IF(A25stdlife="n/a","n/a",IF(R$3&gt;(A25stdlife+$E433),('PTRM input'!$J$409*(1+rvanilla04)^0.5)-SUM($J433:Q433),('PTRM input'!$J$409*(1+rvanilla04)^0.5)/A25stdlife))</f>
        <v>0</v>
      </c>
      <c r="S433" s="251">
        <f ca="1">IF(A25stdlife="n/a","n/a",IF(S$3&gt;(A25stdlife+$E433),('PTRM input'!$J$409*(1+rvanilla04)^0.5)-SUM($J433:R433),('PTRM input'!$J$409*(1+rvanilla04)^0.5)/A25stdlife))</f>
        <v>0</v>
      </c>
      <c r="T433" s="251">
        <f ca="1">IF(A25stdlife="n/a","n/a",IF(T$3&gt;(A25stdlife+$E433),('PTRM input'!$J$409*(1+rvanilla04)^0.5)-SUM($J433:S433),('PTRM input'!$J$409*(1+rvanilla04)^0.5)/A25stdlife))</f>
        <v>0</v>
      </c>
      <c r="U433" s="251">
        <f ca="1">IF(A25stdlife="n/a","n/a",IF(U$3&gt;(A25stdlife+$E433),('PTRM input'!$J$409*(1+rvanilla04)^0.5)-SUM($J433:T433),('PTRM input'!$J$409*(1+rvanilla04)^0.5)/A25stdlife))</f>
        <v>0</v>
      </c>
      <c r="V433" s="251">
        <f ca="1">IF(A25stdlife="n/a","n/a",IF(V$3&gt;(A25stdlife+$E433),('PTRM input'!$J$409*(1+rvanilla04)^0.5)-SUM($J433:U433),('PTRM input'!$J$409*(1+rvanilla04)^0.5)/A25stdlife))</f>
        <v>0</v>
      </c>
      <c r="W433" s="251">
        <f ca="1">IF(A25stdlife="n/a","n/a",IF(W$3&gt;(A25stdlife+$E433),('PTRM input'!$J$409*(1+rvanilla04)^0.5)-SUM($J433:V433),('PTRM input'!$J$409*(1+rvanilla04)^0.5)/A25stdlife))</f>
        <v>0</v>
      </c>
      <c r="X433" s="251">
        <f ca="1">IF(A25stdlife="n/a","n/a",IF(X$3&gt;(A25stdlife+$E433),('PTRM input'!$J$409*(1+rvanilla04)^0.5)-SUM($J433:W433),('PTRM input'!$J$409*(1+rvanilla04)^0.5)/A25stdlife))</f>
        <v>0</v>
      </c>
      <c r="Y433" s="251">
        <f ca="1">IF(A25stdlife="n/a","n/a",IF(Y$3&gt;(A25stdlife+$E433),('PTRM input'!$J$409*(1+rvanilla04)^0.5)-SUM($J433:X433),('PTRM input'!$J$409*(1+rvanilla04)^0.5)/A25stdlife))</f>
        <v>0</v>
      </c>
      <c r="Z433" s="251">
        <f ca="1">IF(A25stdlife="n/a","n/a",IF(Z$3&gt;(A25stdlife+$E433),('PTRM input'!$J$409*(1+rvanilla04)^0.5)-SUM($J433:Y433),('PTRM input'!$J$409*(1+rvanilla04)^0.5)/A25stdlife))</f>
        <v>0</v>
      </c>
      <c r="AA433" s="251">
        <f ca="1">IF(A25stdlife="n/a","n/a",IF(AA$3&gt;(A25stdlife+$E433),('PTRM input'!$J$409*(1+rvanilla04)^0.5)-SUM($J433:Z433),('PTRM input'!$J$409*(1+rvanilla04)^0.5)/A25stdlife))</f>
        <v>0</v>
      </c>
      <c r="AB433" s="251">
        <f ca="1">IF(A25stdlife="n/a","n/a",IF(AB$3&gt;(A25stdlife+$E433),('PTRM input'!$J$409*(1+rvanilla04)^0.5)-SUM($J433:AA433),('PTRM input'!$J$409*(1+rvanilla04)^0.5)/A25stdlife))</f>
        <v>0</v>
      </c>
      <c r="AC433" s="251">
        <f ca="1">IF(A25stdlife="n/a","n/a",IF(AC$3&gt;(A25stdlife+$E433),('PTRM input'!$J$409*(1+rvanilla04)^0.5)-SUM($J433:AB433),('PTRM input'!$J$409*(1+rvanilla04)^0.5)/A25stdlife))</f>
        <v>0</v>
      </c>
      <c r="AD433" s="251">
        <f ca="1">IF(A25stdlife="n/a","n/a",IF(AD$3&gt;(A25stdlife+$E433),('PTRM input'!$J$409*(1+rvanilla04)^0.5)-SUM($J433:AC433),('PTRM input'!$J$409*(1+rvanilla04)^0.5)/A25stdlife))</f>
        <v>0</v>
      </c>
      <c r="AE433" s="251">
        <f ca="1">IF(A25stdlife="n/a","n/a",IF(AE$3&gt;(A25stdlife+$E433),('PTRM input'!$J$409*(1+rvanilla04)^0.5)-SUM($J433:AD433),('PTRM input'!$J$409*(1+rvanilla04)^0.5)/A25stdlife))</f>
        <v>0</v>
      </c>
      <c r="AF433" s="251">
        <f ca="1">IF(A25stdlife="n/a","n/a",IF(AF$3&gt;(A25stdlife+$E433),('PTRM input'!$J$409*(1+rvanilla04)^0.5)-SUM($J433:AE433),('PTRM input'!$J$409*(1+rvanilla04)^0.5)/A25stdlife))</f>
        <v>0</v>
      </c>
      <c r="AG433" s="251">
        <f ca="1">IF(A25stdlife="n/a","n/a",IF(AG$3&gt;(A25stdlife+$E433),('PTRM input'!$J$409*(1+rvanilla04)^0.5)-SUM($J433:AF433),('PTRM input'!$J$409*(1+rvanilla04)^0.5)/A25stdlife))</f>
        <v>0</v>
      </c>
      <c r="AH433" s="251">
        <f ca="1">IF(A25stdlife="n/a","n/a",IF(AH$3&gt;(A25stdlife+$E433),('PTRM input'!$J$409*(1+rvanilla04)^0.5)-SUM($J433:AG433),('PTRM input'!$J$409*(1+rvanilla04)^0.5)/A25stdlife))</f>
        <v>0</v>
      </c>
      <c r="AI433" s="251">
        <f ca="1">IF(A25stdlife="n/a","n/a",IF(AI$3&gt;(A25stdlife+$E433),('PTRM input'!$J$409*(1+rvanilla04)^0.5)-SUM($J433:AH433),('PTRM input'!$J$409*(1+rvanilla04)^0.5)/A25stdlife))</f>
        <v>0</v>
      </c>
      <c r="AJ433" s="251">
        <f ca="1">IF(A25stdlife="n/a","n/a",IF(AJ$3&gt;(A25stdlife+$E433),('PTRM input'!$J$409*(1+rvanilla04)^0.5)-SUM($J433:AI433),('PTRM input'!$J$409*(1+rvanilla04)^0.5)/A25stdlife))</f>
        <v>0</v>
      </c>
      <c r="AK433" s="251">
        <f ca="1">IF(A25stdlife="n/a","n/a",IF(AK$3&gt;(A25stdlife+$E433),('PTRM input'!$J$409*(1+rvanilla04)^0.5)-SUM($J433:AJ433),('PTRM input'!$J$409*(1+rvanilla04)^0.5)/A25stdlife))</f>
        <v>0</v>
      </c>
      <c r="AL433" s="251">
        <f ca="1">IF(A25stdlife="n/a","n/a",IF(AL$3&gt;(A25stdlife+$E433),('PTRM input'!$J$409*(1+rvanilla04)^0.5)-SUM($J433:AK433),('PTRM input'!$J$409*(1+rvanilla04)^0.5)/A25stdlife))</f>
        <v>0</v>
      </c>
      <c r="AM433" s="251">
        <f ca="1">IF(A25stdlife="n/a","n/a",IF(AM$3&gt;(A25stdlife+$E433),('PTRM input'!$J$409*(1+rvanilla04)^0.5)-SUM($J433:AL433),('PTRM input'!$J$409*(1+rvanilla04)^0.5)/A25stdlife))</f>
        <v>0</v>
      </c>
      <c r="AN433" s="251">
        <f ca="1">IF(A25stdlife="n/a","n/a",IF(AN$3&gt;(A25stdlife+$E433),('PTRM input'!$J$409*(1+rvanilla04)^0.5)-SUM($J433:AM433),('PTRM input'!$J$409*(1+rvanilla04)^0.5)/A25stdlife))</f>
        <v>0</v>
      </c>
      <c r="AO433" s="251">
        <f ca="1">IF(A25stdlife="n/a","n/a",IF(AO$3&gt;(A25stdlife+$E433),('PTRM input'!$J$409*(1+rvanilla04)^0.5)-SUM($J433:AN433),('PTRM input'!$J$409*(1+rvanilla04)^0.5)/A25stdlife))</f>
        <v>0</v>
      </c>
      <c r="AP433" s="251">
        <f ca="1">IF(A25stdlife="n/a","n/a",IF(AP$3&gt;(A25stdlife+$E433),('PTRM input'!$J$409*(1+rvanilla04)^0.5)-SUM($J433:AO433),('PTRM input'!$J$409*(1+rvanilla04)^0.5)/A25stdlife))</f>
        <v>0</v>
      </c>
      <c r="AQ433" s="251">
        <f ca="1">IF(A25stdlife="n/a","n/a",IF(AQ$3&gt;(A25stdlife+$E433),('PTRM input'!$J$409*(1+rvanilla04)^0.5)-SUM($J433:AP433),('PTRM input'!$J$409*(1+rvanilla04)^0.5)/A25stdlife))</f>
        <v>0</v>
      </c>
      <c r="AR433" s="251">
        <f ca="1">IF(A25stdlife="n/a","n/a",IF(AR$3&gt;(A25stdlife+$E433),('PTRM input'!$J$409*(1+rvanilla04)^0.5)-SUM($J433:AQ433),('PTRM input'!$J$409*(1+rvanilla04)^0.5)/A25stdlife))</f>
        <v>0</v>
      </c>
      <c r="AS433" s="251">
        <f ca="1">IF(A25stdlife="n/a","n/a",IF(AS$3&gt;(A25stdlife+$E433),('PTRM input'!$J$409*(1+rvanilla04)^0.5)-SUM($J433:AR433),('PTRM input'!$J$409*(1+rvanilla04)^0.5)/A25stdlife))</f>
        <v>0</v>
      </c>
      <c r="AT433" s="251">
        <f ca="1">IF(A25stdlife="n/a","n/a",IF(AT$3&gt;(A25stdlife+$E433),('PTRM input'!$J$409*(1+rvanilla04)^0.5)-SUM($J433:AS433),('PTRM input'!$J$409*(1+rvanilla04)^0.5)/A25stdlife))</f>
        <v>0</v>
      </c>
      <c r="AU433" s="251">
        <f ca="1">IF(A25stdlife="n/a","n/a",IF(AU$3&gt;(A25stdlife+$E433),('PTRM input'!$J$409*(1+rvanilla04)^0.5)-SUM($J433:AT433),('PTRM input'!$J$409*(1+rvanilla04)^0.5)/A25stdlife))</f>
        <v>0</v>
      </c>
      <c r="AV433" s="251">
        <f ca="1">IF(A25stdlife="n/a","n/a",IF(AV$3&gt;(A25stdlife+$E433),('PTRM input'!$J$409*(1+rvanilla04)^0.5)-SUM($J433:AU433),('PTRM input'!$J$409*(1+rvanilla04)^0.5)/A25stdlife))</f>
        <v>0</v>
      </c>
      <c r="AW433" s="251">
        <f ca="1">IF(A25stdlife="n/a","n/a",IF(AW$3&gt;(A25stdlife+$E433),('PTRM input'!$J$409*(1+rvanilla04)^0.5)-SUM($J433:AV433),('PTRM input'!$J$409*(1+rvanilla04)^0.5)/A25stdlife))</f>
        <v>0</v>
      </c>
      <c r="AX433" s="251">
        <f ca="1">IF(A25stdlife="n/a","n/a",IF(AX$3&gt;(A25stdlife+$E433),('PTRM input'!$J$409*(1+rvanilla04)^0.5)-SUM($J433:AW433),('PTRM input'!$J$409*(1+rvanilla04)^0.5)/A25stdlife))</f>
        <v>0</v>
      </c>
      <c r="AY433" s="251">
        <f ca="1">IF(A25stdlife="n/a","n/a",IF(AY$3&gt;(A25stdlife+$E433),('PTRM input'!$J$409*(1+rvanilla04)^0.5)-SUM($J433:AX433),('PTRM input'!$J$409*(1+rvanilla04)^0.5)/A25stdlife))</f>
        <v>0</v>
      </c>
      <c r="AZ433" s="251">
        <f ca="1">IF(A25stdlife="n/a","n/a",IF(AZ$3&gt;(A25stdlife+$E433),('PTRM input'!$J$409*(1+rvanilla04)^0.5)-SUM($J433:AY433),('PTRM input'!$J$409*(1+rvanilla04)^0.5)/A25stdlife))</f>
        <v>0</v>
      </c>
      <c r="BA433" s="251">
        <f ca="1">IF(A25stdlife="n/a","n/a",IF(BA$3&gt;(A25stdlife+$E433),('PTRM input'!$J$409*(1+rvanilla04)^0.5)-SUM($J433:AZ433),('PTRM input'!$J$409*(1+rvanilla04)^0.5)/A25stdlife))</f>
        <v>0</v>
      </c>
      <c r="BB433" s="251">
        <f ca="1">IF(A25stdlife="n/a","n/a",IF(BB$3&gt;(A25stdlife+$E433),('PTRM input'!$J$409*(1+rvanilla04)^0.5)-SUM($J433:BA433),('PTRM input'!$J$409*(1+rvanilla04)^0.5)/A25stdlife))</f>
        <v>0</v>
      </c>
      <c r="BC433" s="251">
        <f ca="1">IF(A25stdlife="n/a","n/a",IF(BC$3&gt;(A25stdlife+$E433),('PTRM input'!$J$409*(1+rvanilla04)^0.5)-SUM($J433:BB433),('PTRM input'!$J$409*(1+rvanilla04)^0.5)/A25stdlife))</f>
        <v>0</v>
      </c>
      <c r="BD433" s="251">
        <f ca="1">IF(A25stdlife="n/a","n/a",IF(BD$3&gt;(A25stdlife+$E433),('PTRM input'!$J$409*(1+rvanilla04)^0.5)-SUM($J433:BC433),('PTRM input'!$J$409*(1+rvanilla04)^0.5)/A25stdlife))</f>
        <v>0</v>
      </c>
      <c r="BE433" s="251">
        <f ca="1">IF(A25stdlife="n/a","n/a",IF(BE$3&gt;(A25stdlife+$E433),('PTRM input'!$J$409*(1+rvanilla04)^0.5)-SUM($J433:BD433),('PTRM input'!$J$409*(1+rvanilla04)^0.5)/A25stdlife))</f>
        <v>0</v>
      </c>
      <c r="BF433" s="251">
        <f ca="1">IF(A25stdlife="n/a","n/a",IF(BF$3&gt;(A25stdlife+$E433),('PTRM input'!$J$409*(1+rvanilla04)^0.5)-SUM($J433:BE433),('PTRM input'!$J$409*(1+rvanilla04)^0.5)/A25stdlife))</f>
        <v>0</v>
      </c>
      <c r="BG433" s="251">
        <f ca="1">IF(A25stdlife="n/a","n/a",IF(BG$3&gt;(A25stdlife+$E433),('PTRM input'!$J$409*(1+rvanilla04)^0.5)-SUM($J433:BF433),('PTRM input'!$J$409*(1+rvanilla04)^0.5)/A25stdlife))</f>
        <v>0</v>
      </c>
      <c r="BH433" s="251">
        <f ca="1">IF(A25stdlife="n/a","n/a",IF(BH$3&gt;(A25stdlife+$E433),('PTRM input'!$J$409*(1+rvanilla04)^0.5)-SUM($J433:BG433),('PTRM input'!$J$409*(1+rvanilla04)^0.5)/A25stdlife))</f>
        <v>0</v>
      </c>
      <c r="BI433" s="251">
        <f ca="1">IF(A25stdlife="n/a","n/a",IF(BI$3&gt;(A25stdlife+$E433),('PTRM input'!$J$409*(1+rvanilla04)^0.5)-SUM($J433:BH433),('PTRM input'!$J$409*(1+rvanilla04)^0.5)/A25stdlife))</f>
        <v>0</v>
      </c>
      <c r="BJ433" s="116"/>
      <c r="BK433" s="116"/>
      <c r="BL433" s="116"/>
      <c r="BM433" s="116"/>
    </row>
    <row r="434" spans="1:65" hidden="1" outlineLevel="2">
      <c r="A434" s="116"/>
      <c r="B434" s="19"/>
      <c r="C434" s="18"/>
      <c r="D434" s="760"/>
      <c r="E434" s="86">
        <v>5</v>
      </c>
      <c r="F434" s="259"/>
      <c r="G434" s="434"/>
      <c r="H434" s="435"/>
      <c r="I434" s="435"/>
      <c r="J434" s="435"/>
      <c r="K434" s="619"/>
      <c r="L434" s="433">
        <f ca="1">IF(A25stdlife="n/a","n/a",IF(L$3&gt;(A25stdlife+$E434),('PTRM input'!$K$409*(1+rvanilla05)^0.5)-SUM($K434:K434),('PTRM input'!$K$409*(1+rvanilla05)^0.5)/A25stdlife))</f>
        <v>0</v>
      </c>
      <c r="M434" s="433">
        <f ca="1">IF(A25stdlife="n/a","n/a",IF(M$3&gt;(A25stdlife+$E434),('PTRM input'!$K$409*(1+rvanilla05)^0.5)-SUM($K434:L434),('PTRM input'!$K$409*(1+rvanilla05)^0.5)/A25stdlife))</f>
        <v>0</v>
      </c>
      <c r="N434" s="433">
        <f ca="1">IF(A25stdlife="n/a","n/a",IF(N$3&gt;(A25stdlife+$E434),('PTRM input'!$K$409*(1+rvanilla05)^0.5)-SUM($K434:M434),('PTRM input'!$K$409*(1+rvanilla05)^0.5)/A25stdlife))</f>
        <v>0</v>
      </c>
      <c r="O434" s="433">
        <f ca="1">IF(A25stdlife="n/a","n/a",IF(O$3&gt;(A25stdlife+$E434),('PTRM input'!$K$409*(1+rvanilla05)^0.5)-SUM($K434:N434),('PTRM input'!$K$409*(1+rvanilla05)^0.5)/A25stdlife))</f>
        <v>0</v>
      </c>
      <c r="P434" s="433">
        <f ca="1">IF(A25stdlife="n/a","n/a",IF(P$3&gt;(A25stdlife+$E434),('PTRM input'!$K$409*(1+rvanilla05)^0.5)-SUM($K434:O434),('PTRM input'!$K$409*(1+rvanilla05)^0.5)/A25stdlife))</f>
        <v>0</v>
      </c>
      <c r="Q434" s="433">
        <f ca="1">IF(A25stdlife="n/a","n/a",IF(Q$3&gt;(A25stdlife+$E434),('PTRM input'!$K$409*(1+rvanilla05)^0.5)-SUM($K434:P434),('PTRM input'!$K$409*(1+rvanilla05)^0.5)/A25stdlife))</f>
        <v>0</v>
      </c>
      <c r="R434" s="251">
        <f ca="1">IF(A25stdlife="n/a","n/a",IF(R$3&gt;(A25stdlife+$E434),('PTRM input'!$K$409*(1+rvanilla05)^0.5)-SUM($K434:Q434),('PTRM input'!$K$409*(1+rvanilla05)^0.5)/A25stdlife))</f>
        <v>0</v>
      </c>
      <c r="S434" s="251">
        <f ca="1">IF(A25stdlife="n/a","n/a",IF(S$3&gt;(A25stdlife+$E434),('PTRM input'!$K$409*(1+rvanilla05)^0.5)-SUM($K434:R434),('PTRM input'!$K$409*(1+rvanilla05)^0.5)/A25stdlife))</f>
        <v>0</v>
      </c>
      <c r="T434" s="251">
        <f ca="1">IF(A25stdlife="n/a","n/a",IF(T$3&gt;(A25stdlife+$E434),('PTRM input'!$K$409*(1+rvanilla05)^0.5)-SUM($K434:S434),('PTRM input'!$K$409*(1+rvanilla05)^0.5)/A25stdlife))</f>
        <v>0</v>
      </c>
      <c r="U434" s="251">
        <f ca="1">IF(A25stdlife="n/a","n/a",IF(U$3&gt;(A25stdlife+$E434),('PTRM input'!$K$409*(1+rvanilla05)^0.5)-SUM($K434:T434),('PTRM input'!$K$409*(1+rvanilla05)^0.5)/A25stdlife))</f>
        <v>0</v>
      </c>
      <c r="V434" s="251">
        <f ca="1">IF(A25stdlife="n/a","n/a",IF(V$3&gt;(A25stdlife+$E434),('PTRM input'!$K$409*(1+rvanilla05)^0.5)-SUM($K434:U434),('PTRM input'!$K$409*(1+rvanilla05)^0.5)/A25stdlife))</f>
        <v>0</v>
      </c>
      <c r="W434" s="251">
        <f ca="1">IF(A25stdlife="n/a","n/a",IF(W$3&gt;(A25stdlife+$E434),('PTRM input'!$K$409*(1+rvanilla05)^0.5)-SUM($K434:V434),('PTRM input'!$K$409*(1+rvanilla05)^0.5)/A25stdlife))</f>
        <v>0</v>
      </c>
      <c r="X434" s="251">
        <f ca="1">IF(A25stdlife="n/a","n/a",IF(X$3&gt;(A25stdlife+$E434),('PTRM input'!$K$409*(1+rvanilla05)^0.5)-SUM($K434:W434),('PTRM input'!$K$409*(1+rvanilla05)^0.5)/A25stdlife))</f>
        <v>0</v>
      </c>
      <c r="Y434" s="251">
        <f ca="1">IF(A25stdlife="n/a","n/a",IF(Y$3&gt;(A25stdlife+$E434),('PTRM input'!$K$409*(1+rvanilla05)^0.5)-SUM($K434:X434),('PTRM input'!$K$409*(1+rvanilla05)^0.5)/A25stdlife))</f>
        <v>0</v>
      </c>
      <c r="Z434" s="251">
        <f ca="1">IF(A25stdlife="n/a","n/a",IF(Z$3&gt;(A25stdlife+$E434),('PTRM input'!$K$409*(1+rvanilla05)^0.5)-SUM($K434:Y434),('PTRM input'!$K$409*(1+rvanilla05)^0.5)/A25stdlife))</f>
        <v>0</v>
      </c>
      <c r="AA434" s="251">
        <f ca="1">IF(A25stdlife="n/a","n/a",IF(AA$3&gt;(A25stdlife+$E434),('PTRM input'!$K$409*(1+rvanilla05)^0.5)-SUM($K434:Z434),('PTRM input'!$K$409*(1+rvanilla05)^0.5)/A25stdlife))</f>
        <v>0</v>
      </c>
      <c r="AB434" s="251">
        <f ca="1">IF(A25stdlife="n/a","n/a",IF(AB$3&gt;(A25stdlife+$E434),('PTRM input'!$K$409*(1+rvanilla05)^0.5)-SUM($K434:AA434),('PTRM input'!$K$409*(1+rvanilla05)^0.5)/A25stdlife))</f>
        <v>0</v>
      </c>
      <c r="AC434" s="251">
        <f ca="1">IF(A25stdlife="n/a","n/a",IF(AC$3&gt;(A25stdlife+$E434),('PTRM input'!$K$409*(1+rvanilla05)^0.5)-SUM($K434:AB434),('PTRM input'!$K$409*(1+rvanilla05)^0.5)/A25stdlife))</f>
        <v>0</v>
      </c>
      <c r="AD434" s="251">
        <f ca="1">IF(A25stdlife="n/a","n/a",IF(AD$3&gt;(A25stdlife+$E434),('PTRM input'!$K$409*(1+rvanilla05)^0.5)-SUM($K434:AC434),('PTRM input'!$K$409*(1+rvanilla05)^0.5)/A25stdlife))</f>
        <v>0</v>
      </c>
      <c r="AE434" s="251">
        <f ca="1">IF(A25stdlife="n/a","n/a",IF(AE$3&gt;(A25stdlife+$E434),('PTRM input'!$K$409*(1+rvanilla05)^0.5)-SUM($K434:AD434),('PTRM input'!$K$409*(1+rvanilla05)^0.5)/A25stdlife))</f>
        <v>0</v>
      </c>
      <c r="AF434" s="251">
        <f ca="1">IF(A25stdlife="n/a","n/a",IF(AF$3&gt;(A25stdlife+$E434),('PTRM input'!$K$409*(1+rvanilla05)^0.5)-SUM($K434:AE434),('PTRM input'!$K$409*(1+rvanilla05)^0.5)/A25stdlife))</f>
        <v>0</v>
      </c>
      <c r="AG434" s="251">
        <f ca="1">IF(A25stdlife="n/a","n/a",IF(AG$3&gt;(A25stdlife+$E434),('PTRM input'!$K$409*(1+rvanilla05)^0.5)-SUM($K434:AF434),('PTRM input'!$K$409*(1+rvanilla05)^0.5)/A25stdlife))</f>
        <v>0</v>
      </c>
      <c r="AH434" s="251">
        <f ca="1">IF(A25stdlife="n/a","n/a",IF(AH$3&gt;(A25stdlife+$E434),('PTRM input'!$K$409*(1+rvanilla05)^0.5)-SUM($K434:AG434),('PTRM input'!$K$409*(1+rvanilla05)^0.5)/A25stdlife))</f>
        <v>0</v>
      </c>
      <c r="AI434" s="251">
        <f ca="1">IF(A25stdlife="n/a","n/a",IF(AI$3&gt;(A25stdlife+$E434),('PTRM input'!$K$409*(1+rvanilla05)^0.5)-SUM($K434:AH434),('PTRM input'!$K$409*(1+rvanilla05)^0.5)/A25stdlife))</f>
        <v>0</v>
      </c>
      <c r="AJ434" s="251">
        <f ca="1">IF(A25stdlife="n/a","n/a",IF(AJ$3&gt;(A25stdlife+$E434),('PTRM input'!$K$409*(1+rvanilla05)^0.5)-SUM($K434:AI434),('PTRM input'!$K$409*(1+rvanilla05)^0.5)/A25stdlife))</f>
        <v>0</v>
      </c>
      <c r="AK434" s="251">
        <f ca="1">IF(A25stdlife="n/a","n/a",IF(AK$3&gt;(A25stdlife+$E434),('PTRM input'!$K$409*(1+rvanilla05)^0.5)-SUM($K434:AJ434),('PTRM input'!$K$409*(1+rvanilla05)^0.5)/A25stdlife))</f>
        <v>0</v>
      </c>
      <c r="AL434" s="251">
        <f ca="1">IF(A25stdlife="n/a","n/a",IF(AL$3&gt;(A25stdlife+$E434),('PTRM input'!$K$409*(1+rvanilla05)^0.5)-SUM($K434:AK434),('PTRM input'!$K$409*(1+rvanilla05)^0.5)/A25stdlife))</f>
        <v>0</v>
      </c>
      <c r="AM434" s="251">
        <f ca="1">IF(A25stdlife="n/a","n/a",IF(AM$3&gt;(A25stdlife+$E434),('PTRM input'!$K$409*(1+rvanilla05)^0.5)-SUM($K434:AL434),('PTRM input'!$K$409*(1+rvanilla05)^0.5)/A25stdlife))</f>
        <v>0</v>
      </c>
      <c r="AN434" s="251">
        <f ca="1">IF(A25stdlife="n/a","n/a",IF(AN$3&gt;(A25stdlife+$E434),('PTRM input'!$K$409*(1+rvanilla05)^0.5)-SUM($K434:AM434),('PTRM input'!$K$409*(1+rvanilla05)^0.5)/A25stdlife))</f>
        <v>0</v>
      </c>
      <c r="AO434" s="251">
        <f ca="1">IF(A25stdlife="n/a","n/a",IF(AO$3&gt;(A25stdlife+$E434),('PTRM input'!$K$409*(1+rvanilla05)^0.5)-SUM($K434:AN434),('PTRM input'!$K$409*(1+rvanilla05)^0.5)/A25stdlife))</f>
        <v>0</v>
      </c>
      <c r="AP434" s="251">
        <f ca="1">IF(A25stdlife="n/a","n/a",IF(AP$3&gt;(A25stdlife+$E434),('PTRM input'!$K$409*(1+rvanilla05)^0.5)-SUM($K434:AO434),('PTRM input'!$K$409*(1+rvanilla05)^0.5)/A25stdlife))</f>
        <v>0</v>
      </c>
      <c r="AQ434" s="251">
        <f ca="1">IF(A25stdlife="n/a","n/a",IF(AQ$3&gt;(A25stdlife+$E434),('PTRM input'!$K$409*(1+rvanilla05)^0.5)-SUM($K434:AP434),('PTRM input'!$K$409*(1+rvanilla05)^0.5)/A25stdlife))</f>
        <v>0</v>
      </c>
      <c r="AR434" s="251">
        <f ca="1">IF(A25stdlife="n/a","n/a",IF(AR$3&gt;(A25stdlife+$E434),('PTRM input'!$K$409*(1+rvanilla05)^0.5)-SUM($K434:AQ434),('PTRM input'!$K$409*(1+rvanilla05)^0.5)/A25stdlife))</f>
        <v>0</v>
      </c>
      <c r="AS434" s="251">
        <f ca="1">IF(A25stdlife="n/a","n/a",IF(AS$3&gt;(A25stdlife+$E434),('PTRM input'!$K$409*(1+rvanilla05)^0.5)-SUM($K434:AR434),('PTRM input'!$K$409*(1+rvanilla05)^0.5)/A25stdlife))</f>
        <v>0</v>
      </c>
      <c r="AT434" s="251">
        <f ca="1">IF(A25stdlife="n/a","n/a",IF(AT$3&gt;(A25stdlife+$E434),('PTRM input'!$K$409*(1+rvanilla05)^0.5)-SUM($K434:AS434),('PTRM input'!$K$409*(1+rvanilla05)^0.5)/A25stdlife))</f>
        <v>0</v>
      </c>
      <c r="AU434" s="251">
        <f ca="1">IF(A25stdlife="n/a","n/a",IF(AU$3&gt;(A25stdlife+$E434),('PTRM input'!$K$409*(1+rvanilla05)^0.5)-SUM($K434:AT434),('PTRM input'!$K$409*(1+rvanilla05)^0.5)/A25stdlife))</f>
        <v>0</v>
      </c>
      <c r="AV434" s="251">
        <f ca="1">IF(A25stdlife="n/a","n/a",IF(AV$3&gt;(A25stdlife+$E434),('PTRM input'!$K$409*(1+rvanilla05)^0.5)-SUM($K434:AU434),('PTRM input'!$K$409*(1+rvanilla05)^0.5)/A25stdlife))</f>
        <v>0</v>
      </c>
      <c r="AW434" s="251">
        <f ca="1">IF(A25stdlife="n/a","n/a",IF(AW$3&gt;(A25stdlife+$E434),('PTRM input'!$K$409*(1+rvanilla05)^0.5)-SUM($K434:AV434),('PTRM input'!$K$409*(1+rvanilla05)^0.5)/A25stdlife))</f>
        <v>0</v>
      </c>
      <c r="AX434" s="251">
        <f ca="1">IF(A25stdlife="n/a","n/a",IF(AX$3&gt;(A25stdlife+$E434),('PTRM input'!$K$409*(1+rvanilla05)^0.5)-SUM($K434:AW434),('PTRM input'!$K$409*(1+rvanilla05)^0.5)/A25stdlife))</f>
        <v>0</v>
      </c>
      <c r="AY434" s="251">
        <f ca="1">IF(A25stdlife="n/a","n/a",IF(AY$3&gt;(A25stdlife+$E434),('PTRM input'!$K$409*(1+rvanilla05)^0.5)-SUM($K434:AX434),('PTRM input'!$K$409*(1+rvanilla05)^0.5)/A25stdlife))</f>
        <v>0</v>
      </c>
      <c r="AZ434" s="251">
        <f ca="1">IF(A25stdlife="n/a","n/a",IF(AZ$3&gt;(A25stdlife+$E434),('PTRM input'!$K$409*(1+rvanilla05)^0.5)-SUM($K434:AY434),('PTRM input'!$K$409*(1+rvanilla05)^0.5)/A25stdlife))</f>
        <v>0</v>
      </c>
      <c r="BA434" s="251">
        <f ca="1">IF(A25stdlife="n/a","n/a",IF(BA$3&gt;(A25stdlife+$E434),('PTRM input'!$K$409*(1+rvanilla05)^0.5)-SUM($K434:AZ434),('PTRM input'!$K$409*(1+rvanilla05)^0.5)/A25stdlife))</f>
        <v>0</v>
      </c>
      <c r="BB434" s="251">
        <f ca="1">IF(A25stdlife="n/a","n/a",IF(BB$3&gt;(A25stdlife+$E434),('PTRM input'!$K$409*(1+rvanilla05)^0.5)-SUM($K434:BA434),('PTRM input'!$K$409*(1+rvanilla05)^0.5)/A25stdlife))</f>
        <v>0</v>
      </c>
      <c r="BC434" s="251">
        <f ca="1">IF(A25stdlife="n/a","n/a",IF(BC$3&gt;(A25stdlife+$E434),('PTRM input'!$K$409*(1+rvanilla05)^0.5)-SUM($K434:BB434),('PTRM input'!$K$409*(1+rvanilla05)^0.5)/A25stdlife))</f>
        <v>0</v>
      </c>
      <c r="BD434" s="251">
        <f ca="1">IF(A25stdlife="n/a","n/a",IF(BD$3&gt;(A25stdlife+$E434),('PTRM input'!$K$409*(1+rvanilla05)^0.5)-SUM($K434:BC434),('PTRM input'!$K$409*(1+rvanilla05)^0.5)/A25stdlife))</f>
        <v>0</v>
      </c>
      <c r="BE434" s="251">
        <f ca="1">IF(A25stdlife="n/a","n/a",IF(BE$3&gt;(A25stdlife+$E434),('PTRM input'!$K$409*(1+rvanilla05)^0.5)-SUM($K434:BD434),('PTRM input'!$K$409*(1+rvanilla05)^0.5)/A25stdlife))</f>
        <v>0</v>
      </c>
      <c r="BF434" s="251">
        <f ca="1">IF(A25stdlife="n/a","n/a",IF(BF$3&gt;(A25stdlife+$E434),('PTRM input'!$K$409*(1+rvanilla05)^0.5)-SUM($K434:BE434),('PTRM input'!$K$409*(1+rvanilla05)^0.5)/A25stdlife))</f>
        <v>0</v>
      </c>
      <c r="BG434" s="251">
        <f ca="1">IF(A25stdlife="n/a","n/a",IF(BG$3&gt;(A25stdlife+$E434),('PTRM input'!$K$409*(1+rvanilla05)^0.5)-SUM($K434:BF434),('PTRM input'!$K$409*(1+rvanilla05)^0.5)/A25stdlife))</f>
        <v>0</v>
      </c>
      <c r="BH434" s="251">
        <f ca="1">IF(A25stdlife="n/a","n/a",IF(BH$3&gt;(A25stdlife+$E434),('PTRM input'!$K$409*(1+rvanilla05)^0.5)-SUM($K434:BG434),('PTRM input'!$K$409*(1+rvanilla05)^0.5)/A25stdlife))</f>
        <v>0</v>
      </c>
      <c r="BI434" s="251">
        <f ca="1">IF(A25stdlife="n/a","n/a",IF(BI$3&gt;(A25stdlife+$E434),('PTRM input'!$K$409*(1+rvanilla05)^0.5)-SUM($K434:BH434),('PTRM input'!$K$409*(1+rvanilla05)^0.5)/A25stdlife))</f>
        <v>0</v>
      </c>
      <c r="BJ434" s="116"/>
      <c r="BK434" s="116"/>
      <c r="BL434" s="116"/>
      <c r="BM434" s="116"/>
    </row>
    <row r="435" spans="1:65" hidden="1" outlineLevel="2">
      <c r="A435" s="116"/>
      <c r="B435" s="19"/>
      <c r="C435" s="18"/>
      <c r="D435" s="760"/>
      <c r="E435" s="86">
        <v>6</v>
      </c>
      <c r="F435" s="259"/>
      <c r="G435" s="434"/>
      <c r="H435" s="435"/>
      <c r="I435" s="435"/>
      <c r="J435" s="435"/>
      <c r="K435" s="435"/>
      <c r="L435" s="619"/>
      <c r="M435" s="433">
        <f ca="1">IF(A25stdlife="n/a","n/a",IF(M$3&gt;(A25stdlife+$E435),('PTRM input'!$L$409*(1+rvanilla06)^0.5)-SUM($L435:L435),('PTRM input'!$L$409*(1+rvanilla06)^0.5)/A25stdlife))</f>
        <v>0</v>
      </c>
      <c r="N435" s="433">
        <f ca="1">IF(A25stdlife="n/a","n/a",IF(N$3&gt;(A25stdlife+$E435),('PTRM input'!$L$409*(1+rvanilla06)^0.5)-SUM($L435:M435),('PTRM input'!$L$409*(1+rvanilla06)^0.5)/A25stdlife))</f>
        <v>0</v>
      </c>
      <c r="O435" s="433">
        <f ca="1">IF(A25stdlife="n/a","n/a",IF(O$3&gt;(A25stdlife+$E435),('PTRM input'!$L$409*(1+rvanilla06)^0.5)-SUM($L435:N435),('PTRM input'!$L$409*(1+rvanilla06)^0.5)/A25stdlife))</f>
        <v>0</v>
      </c>
      <c r="P435" s="433">
        <f ca="1">IF(A25stdlife="n/a","n/a",IF(P$3&gt;(A25stdlife+$E435),('PTRM input'!$L$409*(1+rvanilla06)^0.5)-SUM($L435:O435),('PTRM input'!$L$409*(1+rvanilla06)^0.5)/A25stdlife))</f>
        <v>0</v>
      </c>
      <c r="Q435" s="433">
        <f ca="1">IF(A25stdlife="n/a","n/a",IF(Q$3&gt;(A25stdlife+$E435),('PTRM input'!$L$409*(1+rvanilla06)^0.5)-SUM($L435:P435),('PTRM input'!$L$409*(1+rvanilla06)^0.5)/A25stdlife))</f>
        <v>0</v>
      </c>
      <c r="R435" s="251">
        <f ca="1">IF(A25stdlife="n/a","n/a",IF(R$3&gt;(A25stdlife+$E435),('PTRM input'!$L$409*(1+rvanilla06)^0.5)-SUM($L435:Q435),('PTRM input'!$L$409*(1+rvanilla06)^0.5)/A25stdlife))</f>
        <v>0</v>
      </c>
      <c r="S435" s="251">
        <f ca="1">IF(A25stdlife="n/a","n/a",IF(S$3&gt;(A25stdlife+$E435),('PTRM input'!$L$409*(1+rvanilla06)^0.5)-SUM($L435:R435),('PTRM input'!$L$409*(1+rvanilla06)^0.5)/A25stdlife))</f>
        <v>0</v>
      </c>
      <c r="T435" s="251">
        <f ca="1">IF(A25stdlife="n/a","n/a",IF(T$3&gt;(A25stdlife+$E435),('PTRM input'!$L$409*(1+rvanilla06)^0.5)-SUM($L435:S435),('PTRM input'!$L$409*(1+rvanilla06)^0.5)/A25stdlife))</f>
        <v>0</v>
      </c>
      <c r="U435" s="251">
        <f ca="1">IF(A25stdlife="n/a","n/a",IF(U$3&gt;(A25stdlife+$E435),('PTRM input'!$L$409*(1+rvanilla06)^0.5)-SUM($L435:T435),('PTRM input'!$L$409*(1+rvanilla06)^0.5)/A25stdlife))</f>
        <v>0</v>
      </c>
      <c r="V435" s="251">
        <f ca="1">IF(A25stdlife="n/a","n/a",IF(V$3&gt;(A25stdlife+$E435),('PTRM input'!$L$409*(1+rvanilla06)^0.5)-SUM($L435:U435),('PTRM input'!$L$409*(1+rvanilla06)^0.5)/A25stdlife))</f>
        <v>0</v>
      </c>
      <c r="W435" s="251">
        <f ca="1">IF(A25stdlife="n/a","n/a",IF(W$3&gt;(A25stdlife+$E435),('PTRM input'!$L$409*(1+rvanilla06)^0.5)-SUM($L435:V435),('PTRM input'!$L$409*(1+rvanilla06)^0.5)/A25stdlife))</f>
        <v>0</v>
      </c>
      <c r="X435" s="251">
        <f ca="1">IF(A25stdlife="n/a","n/a",IF(X$3&gt;(A25stdlife+$E435),('PTRM input'!$L$409*(1+rvanilla06)^0.5)-SUM($L435:W435),('PTRM input'!$L$409*(1+rvanilla06)^0.5)/A25stdlife))</f>
        <v>0</v>
      </c>
      <c r="Y435" s="251">
        <f ca="1">IF(A25stdlife="n/a","n/a",IF(Y$3&gt;(A25stdlife+$E435),('PTRM input'!$L$409*(1+rvanilla06)^0.5)-SUM($L435:X435),('PTRM input'!$L$409*(1+rvanilla06)^0.5)/A25stdlife))</f>
        <v>0</v>
      </c>
      <c r="Z435" s="251">
        <f ca="1">IF(A25stdlife="n/a","n/a",IF(Z$3&gt;(A25stdlife+$E435),('PTRM input'!$L$409*(1+rvanilla06)^0.5)-SUM($L435:Y435),('PTRM input'!$L$409*(1+rvanilla06)^0.5)/A25stdlife))</f>
        <v>0</v>
      </c>
      <c r="AA435" s="251">
        <f ca="1">IF(A25stdlife="n/a","n/a",IF(AA$3&gt;(A25stdlife+$E435),('PTRM input'!$L$409*(1+rvanilla06)^0.5)-SUM($L435:Z435),('PTRM input'!$L$409*(1+rvanilla06)^0.5)/A25stdlife))</f>
        <v>0</v>
      </c>
      <c r="AB435" s="251">
        <f ca="1">IF(A25stdlife="n/a","n/a",IF(AB$3&gt;(A25stdlife+$E435),('PTRM input'!$L$409*(1+rvanilla06)^0.5)-SUM($L435:AA435),('PTRM input'!$L$409*(1+rvanilla06)^0.5)/A25stdlife))</f>
        <v>0</v>
      </c>
      <c r="AC435" s="251">
        <f ca="1">IF(A25stdlife="n/a","n/a",IF(AC$3&gt;(A25stdlife+$E435),('PTRM input'!$L$409*(1+rvanilla06)^0.5)-SUM($L435:AB435),('PTRM input'!$L$409*(1+rvanilla06)^0.5)/A25stdlife))</f>
        <v>0</v>
      </c>
      <c r="AD435" s="251">
        <f ca="1">IF(A25stdlife="n/a","n/a",IF(AD$3&gt;(A25stdlife+$E435),('PTRM input'!$L$409*(1+rvanilla06)^0.5)-SUM($L435:AC435),('PTRM input'!$L$409*(1+rvanilla06)^0.5)/A25stdlife))</f>
        <v>0</v>
      </c>
      <c r="AE435" s="251">
        <f ca="1">IF(A25stdlife="n/a","n/a",IF(AE$3&gt;(A25stdlife+$E435),('PTRM input'!$L$409*(1+rvanilla06)^0.5)-SUM($L435:AD435),('PTRM input'!$L$409*(1+rvanilla06)^0.5)/A25stdlife))</f>
        <v>0</v>
      </c>
      <c r="AF435" s="251">
        <f ca="1">IF(A25stdlife="n/a","n/a",IF(AF$3&gt;(A25stdlife+$E435),('PTRM input'!$L$409*(1+rvanilla06)^0.5)-SUM($L435:AE435),('PTRM input'!$L$409*(1+rvanilla06)^0.5)/A25stdlife))</f>
        <v>0</v>
      </c>
      <c r="AG435" s="251">
        <f ca="1">IF(A25stdlife="n/a","n/a",IF(AG$3&gt;(A25stdlife+$E435),('PTRM input'!$L$409*(1+rvanilla06)^0.5)-SUM($L435:AF435),('PTRM input'!$L$409*(1+rvanilla06)^0.5)/A25stdlife))</f>
        <v>0</v>
      </c>
      <c r="AH435" s="251">
        <f ca="1">IF(A25stdlife="n/a","n/a",IF(AH$3&gt;(A25stdlife+$E435),('PTRM input'!$L$409*(1+rvanilla06)^0.5)-SUM($L435:AG435),('PTRM input'!$L$409*(1+rvanilla06)^0.5)/A25stdlife))</f>
        <v>0</v>
      </c>
      <c r="AI435" s="251">
        <f ca="1">IF(A25stdlife="n/a","n/a",IF(AI$3&gt;(A25stdlife+$E435),('PTRM input'!$L$409*(1+rvanilla06)^0.5)-SUM($L435:AH435),('PTRM input'!$L$409*(1+rvanilla06)^0.5)/A25stdlife))</f>
        <v>0</v>
      </c>
      <c r="AJ435" s="251">
        <f ca="1">IF(A25stdlife="n/a","n/a",IF(AJ$3&gt;(A25stdlife+$E435),('PTRM input'!$L$409*(1+rvanilla06)^0.5)-SUM($L435:AI435),('PTRM input'!$L$409*(1+rvanilla06)^0.5)/A25stdlife))</f>
        <v>0</v>
      </c>
      <c r="AK435" s="251">
        <f ca="1">IF(A25stdlife="n/a","n/a",IF(AK$3&gt;(A25stdlife+$E435),('PTRM input'!$L$409*(1+rvanilla06)^0.5)-SUM($L435:AJ435),('PTRM input'!$L$409*(1+rvanilla06)^0.5)/A25stdlife))</f>
        <v>0</v>
      </c>
      <c r="AL435" s="251">
        <f ca="1">IF(A25stdlife="n/a","n/a",IF(AL$3&gt;(A25stdlife+$E435),('PTRM input'!$L$409*(1+rvanilla06)^0.5)-SUM($L435:AK435),('PTRM input'!$L$409*(1+rvanilla06)^0.5)/A25stdlife))</f>
        <v>0</v>
      </c>
      <c r="AM435" s="251">
        <f ca="1">IF(A25stdlife="n/a","n/a",IF(AM$3&gt;(A25stdlife+$E435),('PTRM input'!$L$409*(1+rvanilla06)^0.5)-SUM($L435:AL435),('PTRM input'!$L$409*(1+rvanilla06)^0.5)/A25stdlife))</f>
        <v>0</v>
      </c>
      <c r="AN435" s="251">
        <f ca="1">IF(A25stdlife="n/a","n/a",IF(AN$3&gt;(A25stdlife+$E435),('PTRM input'!$L$409*(1+rvanilla06)^0.5)-SUM($L435:AM435),('PTRM input'!$L$409*(1+rvanilla06)^0.5)/A25stdlife))</f>
        <v>0</v>
      </c>
      <c r="AO435" s="251">
        <f ca="1">IF(A25stdlife="n/a","n/a",IF(AO$3&gt;(A25stdlife+$E435),('PTRM input'!$L$409*(1+rvanilla06)^0.5)-SUM($L435:AN435),('PTRM input'!$L$409*(1+rvanilla06)^0.5)/A25stdlife))</f>
        <v>0</v>
      </c>
      <c r="AP435" s="251">
        <f ca="1">IF(A25stdlife="n/a","n/a",IF(AP$3&gt;(A25stdlife+$E435),('PTRM input'!$L$409*(1+rvanilla06)^0.5)-SUM($L435:AO435),('PTRM input'!$L$409*(1+rvanilla06)^0.5)/A25stdlife))</f>
        <v>0</v>
      </c>
      <c r="AQ435" s="251">
        <f ca="1">IF(A25stdlife="n/a","n/a",IF(AQ$3&gt;(A25stdlife+$E435),('PTRM input'!$L$409*(1+rvanilla06)^0.5)-SUM($L435:AP435),('PTRM input'!$L$409*(1+rvanilla06)^0.5)/A25stdlife))</f>
        <v>0</v>
      </c>
      <c r="AR435" s="251">
        <f ca="1">IF(A25stdlife="n/a","n/a",IF(AR$3&gt;(A25stdlife+$E435),('PTRM input'!$L$409*(1+rvanilla06)^0.5)-SUM($L435:AQ435),('PTRM input'!$L$409*(1+rvanilla06)^0.5)/A25stdlife))</f>
        <v>0</v>
      </c>
      <c r="AS435" s="251">
        <f ca="1">IF(A25stdlife="n/a","n/a",IF(AS$3&gt;(A25stdlife+$E435),('PTRM input'!$L$409*(1+rvanilla06)^0.5)-SUM($L435:AR435),('PTRM input'!$L$409*(1+rvanilla06)^0.5)/A25stdlife))</f>
        <v>0</v>
      </c>
      <c r="AT435" s="251">
        <f ca="1">IF(A25stdlife="n/a","n/a",IF(AT$3&gt;(A25stdlife+$E435),('PTRM input'!$L$409*(1+rvanilla06)^0.5)-SUM($L435:AS435),('PTRM input'!$L$409*(1+rvanilla06)^0.5)/A25stdlife))</f>
        <v>0</v>
      </c>
      <c r="AU435" s="251">
        <f ca="1">IF(A25stdlife="n/a","n/a",IF(AU$3&gt;(A25stdlife+$E435),('PTRM input'!$L$409*(1+rvanilla06)^0.5)-SUM($L435:AT435),('PTRM input'!$L$409*(1+rvanilla06)^0.5)/A25stdlife))</f>
        <v>0</v>
      </c>
      <c r="AV435" s="251">
        <f ca="1">IF(A25stdlife="n/a","n/a",IF(AV$3&gt;(A25stdlife+$E435),('PTRM input'!$L$409*(1+rvanilla06)^0.5)-SUM($L435:AU435),('PTRM input'!$L$409*(1+rvanilla06)^0.5)/A25stdlife))</f>
        <v>0</v>
      </c>
      <c r="AW435" s="251">
        <f ca="1">IF(A25stdlife="n/a","n/a",IF(AW$3&gt;(A25stdlife+$E435),('PTRM input'!$L$409*(1+rvanilla06)^0.5)-SUM($L435:AV435),('PTRM input'!$L$409*(1+rvanilla06)^0.5)/A25stdlife))</f>
        <v>0</v>
      </c>
      <c r="AX435" s="251">
        <f ca="1">IF(A25stdlife="n/a","n/a",IF(AX$3&gt;(A25stdlife+$E435),('PTRM input'!$L$409*(1+rvanilla06)^0.5)-SUM($L435:AW435),('PTRM input'!$L$409*(1+rvanilla06)^0.5)/A25stdlife))</f>
        <v>0</v>
      </c>
      <c r="AY435" s="251">
        <f ca="1">IF(A25stdlife="n/a","n/a",IF(AY$3&gt;(A25stdlife+$E435),('PTRM input'!$L$409*(1+rvanilla06)^0.5)-SUM($L435:AX435),('PTRM input'!$L$409*(1+rvanilla06)^0.5)/A25stdlife))</f>
        <v>0</v>
      </c>
      <c r="AZ435" s="251">
        <f ca="1">IF(A25stdlife="n/a","n/a",IF(AZ$3&gt;(A25stdlife+$E435),('PTRM input'!$L$409*(1+rvanilla06)^0.5)-SUM($L435:AY435),('PTRM input'!$L$409*(1+rvanilla06)^0.5)/A25stdlife))</f>
        <v>0</v>
      </c>
      <c r="BA435" s="251">
        <f ca="1">IF(A25stdlife="n/a","n/a",IF(BA$3&gt;(A25stdlife+$E435),('PTRM input'!$L$409*(1+rvanilla06)^0.5)-SUM($L435:AZ435),('PTRM input'!$L$409*(1+rvanilla06)^0.5)/A25stdlife))</f>
        <v>0</v>
      </c>
      <c r="BB435" s="251">
        <f ca="1">IF(A25stdlife="n/a","n/a",IF(BB$3&gt;(A25stdlife+$E435),('PTRM input'!$L$409*(1+rvanilla06)^0.5)-SUM($L435:BA435),('PTRM input'!$L$409*(1+rvanilla06)^0.5)/A25stdlife))</f>
        <v>0</v>
      </c>
      <c r="BC435" s="251">
        <f ca="1">IF(A25stdlife="n/a","n/a",IF(BC$3&gt;(A25stdlife+$E435),('PTRM input'!$L$409*(1+rvanilla06)^0.5)-SUM($L435:BB435),('PTRM input'!$L$409*(1+rvanilla06)^0.5)/A25stdlife))</f>
        <v>0</v>
      </c>
      <c r="BD435" s="251">
        <f ca="1">IF(A25stdlife="n/a","n/a",IF(BD$3&gt;(A25stdlife+$E435),('PTRM input'!$L$409*(1+rvanilla06)^0.5)-SUM($L435:BC435),('PTRM input'!$L$409*(1+rvanilla06)^0.5)/A25stdlife))</f>
        <v>0</v>
      </c>
      <c r="BE435" s="251">
        <f ca="1">IF(A25stdlife="n/a","n/a",IF(BE$3&gt;(A25stdlife+$E435),('PTRM input'!$L$409*(1+rvanilla06)^0.5)-SUM($L435:BD435),('PTRM input'!$L$409*(1+rvanilla06)^0.5)/A25stdlife))</f>
        <v>0</v>
      </c>
      <c r="BF435" s="251">
        <f ca="1">IF(A25stdlife="n/a","n/a",IF(BF$3&gt;(A25stdlife+$E435),('PTRM input'!$L$409*(1+rvanilla06)^0.5)-SUM($L435:BE435),('PTRM input'!$L$409*(1+rvanilla06)^0.5)/A25stdlife))</f>
        <v>0</v>
      </c>
      <c r="BG435" s="251">
        <f ca="1">IF(A25stdlife="n/a","n/a",IF(BG$3&gt;(A25stdlife+$E435),('PTRM input'!$L$409*(1+rvanilla06)^0.5)-SUM($L435:BF435),('PTRM input'!$L$409*(1+rvanilla06)^0.5)/A25stdlife))</f>
        <v>0</v>
      </c>
      <c r="BH435" s="251">
        <f ca="1">IF(A25stdlife="n/a","n/a",IF(BH$3&gt;(A25stdlife+$E435),('PTRM input'!$L$409*(1+rvanilla06)^0.5)-SUM($L435:BG435),('PTRM input'!$L$409*(1+rvanilla06)^0.5)/A25stdlife))</f>
        <v>0</v>
      </c>
      <c r="BI435" s="251">
        <f ca="1">IF(A25stdlife="n/a","n/a",IF(BI$3&gt;(A25stdlife+$E435),('PTRM input'!$L$409*(1+rvanilla06)^0.5)-SUM($L435:BH435),('PTRM input'!$L$409*(1+rvanilla06)^0.5)/A25stdlife))</f>
        <v>0</v>
      </c>
      <c r="BJ435" s="116"/>
      <c r="BK435" s="116"/>
      <c r="BL435" s="116"/>
      <c r="BM435" s="116"/>
    </row>
    <row r="436" spans="1:65" hidden="1" outlineLevel="2">
      <c r="A436" s="116"/>
      <c r="B436" s="19"/>
      <c r="C436" s="18"/>
      <c r="D436" s="760"/>
      <c r="E436" s="86">
        <v>7</v>
      </c>
      <c r="F436" s="259"/>
      <c r="G436" s="434"/>
      <c r="H436" s="435"/>
      <c r="I436" s="435"/>
      <c r="J436" s="435"/>
      <c r="K436" s="435"/>
      <c r="L436" s="435"/>
      <c r="M436" s="619"/>
      <c r="N436" s="433">
        <f ca="1">IF(A25stdlife="n/a","n/a",IF(N$3&gt;(A25stdlife+$E436),('PTRM input'!$M$409*(1+rvanilla07)^0.5)-SUM($M436:M436),('PTRM input'!$M$409*(1+rvanilla07)^0.5)/A25stdlife))</f>
        <v>0</v>
      </c>
      <c r="O436" s="433">
        <f ca="1">IF(A25stdlife="n/a","n/a",IF(O$3&gt;(A25stdlife+$E436),('PTRM input'!$M$409*(1+rvanilla07)^0.5)-SUM($M436:N436),('PTRM input'!$M$409*(1+rvanilla07)^0.5)/A25stdlife))</f>
        <v>0</v>
      </c>
      <c r="P436" s="433">
        <f ca="1">IF(A25stdlife="n/a","n/a",IF(P$3&gt;(A25stdlife+$E436),('PTRM input'!$M$409*(1+rvanilla07)^0.5)-SUM($M436:O436),('PTRM input'!$M$409*(1+rvanilla07)^0.5)/A25stdlife))</f>
        <v>0</v>
      </c>
      <c r="Q436" s="433">
        <f ca="1">IF(A25stdlife="n/a","n/a",IF(Q$3&gt;(A25stdlife+$E436),('PTRM input'!$M$409*(1+rvanilla07)^0.5)-SUM($M436:P436),('PTRM input'!$M$409*(1+rvanilla07)^0.5)/A25stdlife))</f>
        <v>0</v>
      </c>
      <c r="R436" s="251">
        <f ca="1">IF(A25stdlife="n/a","n/a",IF(R$3&gt;(A25stdlife+$E436),('PTRM input'!$M$409*(1+rvanilla07)^0.5)-SUM($M436:Q436),('PTRM input'!$M$409*(1+rvanilla07)^0.5)/A25stdlife))</f>
        <v>0</v>
      </c>
      <c r="S436" s="251">
        <f ca="1">IF(A25stdlife="n/a","n/a",IF(S$3&gt;(A25stdlife+$E436),('PTRM input'!$M$409*(1+rvanilla07)^0.5)-SUM($M436:R436),('PTRM input'!$M$409*(1+rvanilla07)^0.5)/A25stdlife))</f>
        <v>0</v>
      </c>
      <c r="T436" s="251">
        <f ca="1">IF(A25stdlife="n/a","n/a",IF(T$3&gt;(A25stdlife+$E436),('PTRM input'!$M$409*(1+rvanilla07)^0.5)-SUM($M436:S436),('PTRM input'!$M$409*(1+rvanilla07)^0.5)/A25stdlife))</f>
        <v>0</v>
      </c>
      <c r="U436" s="251">
        <f ca="1">IF(A25stdlife="n/a","n/a",IF(U$3&gt;(A25stdlife+$E436),('PTRM input'!$M$409*(1+rvanilla07)^0.5)-SUM($M436:T436),('PTRM input'!$M$409*(1+rvanilla07)^0.5)/A25stdlife))</f>
        <v>0</v>
      </c>
      <c r="V436" s="251">
        <f ca="1">IF(A25stdlife="n/a","n/a",IF(V$3&gt;(A25stdlife+$E436),('PTRM input'!$M$409*(1+rvanilla07)^0.5)-SUM($M436:U436),('PTRM input'!$M$409*(1+rvanilla07)^0.5)/A25stdlife))</f>
        <v>0</v>
      </c>
      <c r="W436" s="251">
        <f ca="1">IF(A25stdlife="n/a","n/a",IF(W$3&gt;(A25stdlife+$E436),('PTRM input'!$M$409*(1+rvanilla07)^0.5)-SUM($M436:V436),('PTRM input'!$M$409*(1+rvanilla07)^0.5)/A25stdlife))</f>
        <v>0</v>
      </c>
      <c r="X436" s="251">
        <f ca="1">IF(A25stdlife="n/a","n/a",IF(X$3&gt;(A25stdlife+$E436),('PTRM input'!$M$409*(1+rvanilla07)^0.5)-SUM($M436:W436),('PTRM input'!$M$409*(1+rvanilla07)^0.5)/A25stdlife))</f>
        <v>0</v>
      </c>
      <c r="Y436" s="251">
        <f ca="1">IF(A25stdlife="n/a","n/a",IF(Y$3&gt;(A25stdlife+$E436),('PTRM input'!$M$409*(1+rvanilla07)^0.5)-SUM($M436:X436),('PTRM input'!$M$409*(1+rvanilla07)^0.5)/A25stdlife))</f>
        <v>0</v>
      </c>
      <c r="Z436" s="251">
        <f ca="1">IF(A25stdlife="n/a","n/a",IF(Z$3&gt;(A25stdlife+$E436),('PTRM input'!$M$409*(1+rvanilla07)^0.5)-SUM($M436:Y436),('PTRM input'!$M$409*(1+rvanilla07)^0.5)/A25stdlife))</f>
        <v>0</v>
      </c>
      <c r="AA436" s="251">
        <f ca="1">IF(A25stdlife="n/a","n/a",IF(AA$3&gt;(A25stdlife+$E436),('PTRM input'!$M$409*(1+rvanilla07)^0.5)-SUM($M436:Z436),('PTRM input'!$M$409*(1+rvanilla07)^0.5)/A25stdlife))</f>
        <v>0</v>
      </c>
      <c r="AB436" s="251">
        <f ca="1">IF(A25stdlife="n/a","n/a",IF(AB$3&gt;(A25stdlife+$E436),('PTRM input'!$M$409*(1+rvanilla07)^0.5)-SUM($M436:AA436),('PTRM input'!$M$409*(1+rvanilla07)^0.5)/A25stdlife))</f>
        <v>0</v>
      </c>
      <c r="AC436" s="251">
        <f ca="1">IF(A25stdlife="n/a","n/a",IF(AC$3&gt;(A25stdlife+$E436),('PTRM input'!$M$409*(1+rvanilla07)^0.5)-SUM($M436:AB436),('PTRM input'!$M$409*(1+rvanilla07)^0.5)/A25stdlife))</f>
        <v>0</v>
      </c>
      <c r="AD436" s="251">
        <f ca="1">IF(A25stdlife="n/a","n/a",IF(AD$3&gt;(A25stdlife+$E436),('PTRM input'!$M$409*(1+rvanilla07)^0.5)-SUM($M436:AC436),('PTRM input'!$M$409*(1+rvanilla07)^0.5)/A25stdlife))</f>
        <v>0</v>
      </c>
      <c r="AE436" s="251">
        <f ca="1">IF(A25stdlife="n/a","n/a",IF(AE$3&gt;(A25stdlife+$E436),('PTRM input'!$M$409*(1+rvanilla07)^0.5)-SUM($M436:AD436),('PTRM input'!$M$409*(1+rvanilla07)^0.5)/A25stdlife))</f>
        <v>0</v>
      </c>
      <c r="AF436" s="251">
        <f ca="1">IF(A25stdlife="n/a","n/a",IF(AF$3&gt;(A25stdlife+$E436),('PTRM input'!$M$409*(1+rvanilla07)^0.5)-SUM($M436:AE436),('PTRM input'!$M$409*(1+rvanilla07)^0.5)/A25stdlife))</f>
        <v>0</v>
      </c>
      <c r="AG436" s="251">
        <f ca="1">IF(A25stdlife="n/a","n/a",IF(AG$3&gt;(A25stdlife+$E436),('PTRM input'!$M$409*(1+rvanilla07)^0.5)-SUM($M436:AF436),('PTRM input'!$M$409*(1+rvanilla07)^0.5)/A25stdlife))</f>
        <v>0</v>
      </c>
      <c r="AH436" s="251">
        <f ca="1">IF(A25stdlife="n/a","n/a",IF(AH$3&gt;(A25stdlife+$E436),('PTRM input'!$M$409*(1+rvanilla07)^0.5)-SUM($M436:AG436),('PTRM input'!$M$409*(1+rvanilla07)^0.5)/A25stdlife))</f>
        <v>0</v>
      </c>
      <c r="AI436" s="251">
        <f ca="1">IF(A25stdlife="n/a","n/a",IF(AI$3&gt;(A25stdlife+$E436),('PTRM input'!$M$409*(1+rvanilla07)^0.5)-SUM($M436:AH436),('PTRM input'!$M$409*(1+rvanilla07)^0.5)/A25stdlife))</f>
        <v>0</v>
      </c>
      <c r="AJ436" s="251">
        <f ca="1">IF(A25stdlife="n/a","n/a",IF(AJ$3&gt;(A25stdlife+$E436),('PTRM input'!$M$409*(1+rvanilla07)^0.5)-SUM($M436:AI436),('PTRM input'!$M$409*(1+rvanilla07)^0.5)/A25stdlife))</f>
        <v>0</v>
      </c>
      <c r="AK436" s="251">
        <f ca="1">IF(A25stdlife="n/a","n/a",IF(AK$3&gt;(A25stdlife+$E436),('PTRM input'!$M$409*(1+rvanilla07)^0.5)-SUM($M436:AJ436),('PTRM input'!$M$409*(1+rvanilla07)^0.5)/A25stdlife))</f>
        <v>0</v>
      </c>
      <c r="AL436" s="251">
        <f ca="1">IF(A25stdlife="n/a","n/a",IF(AL$3&gt;(A25stdlife+$E436),('PTRM input'!$M$409*(1+rvanilla07)^0.5)-SUM($M436:AK436),('PTRM input'!$M$409*(1+rvanilla07)^0.5)/A25stdlife))</f>
        <v>0</v>
      </c>
      <c r="AM436" s="251">
        <f ca="1">IF(A25stdlife="n/a","n/a",IF(AM$3&gt;(A25stdlife+$E436),('PTRM input'!$M$409*(1+rvanilla07)^0.5)-SUM($M436:AL436),('PTRM input'!$M$409*(1+rvanilla07)^0.5)/A25stdlife))</f>
        <v>0</v>
      </c>
      <c r="AN436" s="251">
        <f ca="1">IF(A25stdlife="n/a","n/a",IF(AN$3&gt;(A25stdlife+$E436),('PTRM input'!$M$409*(1+rvanilla07)^0.5)-SUM($M436:AM436),('PTRM input'!$M$409*(1+rvanilla07)^0.5)/A25stdlife))</f>
        <v>0</v>
      </c>
      <c r="AO436" s="251">
        <f ca="1">IF(A25stdlife="n/a","n/a",IF(AO$3&gt;(A25stdlife+$E436),('PTRM input'!$M$409*(1+rvanilla07)^0.5)-SUM($M436:AN436),('PTRM input'!$M$409*(1+rvanilla07)^0.5)/A25stdlife))</f>
        <v>0</v>
      </c>
      <c r="AP436" s="251">
        <f ca="1">IF(A25stdlife="n/a","n/a",IF(AP$3&gt;(A25stdlife+$E436),('PTRM input'!$M$409*(1+rvanilla07)^0.5)-SUM($M436:AO436),('PTRM input'!$M$409*(1+rvanilla07)^0.5)/A25stdlife))</f>
        <v>0</v>
      </c>
      <c r="AQ436" s="251">
        <f ca="1">IF(A25stdlife="n/a","n/a",IF(AQ$3&gt;(A25stdlife+$E436),('PTRM input'!$M$409*(1+rvanilla07)^0.5)-SUM($M436:AP436),('PTRM input'!$M$409*(1+rvanilla07)^0.5)/A25stdlife))</f>
        <v>0</v>
      </c>
      <c r="AR436" s="251">
        <f ca="1">IF(A25stdlife="n/a","n/a",IF(AR$3&gt;(A25stdlife+$E436),('PTRM input'!$M$409*(1+rvanilla07)^0.5)-SUM($M436:AQ436),('PTRM input'!$M$409*(1+rvanilla07)^0.5)/A25stdlife))</f>
        <v>0</v>
      </c>
      <c r="AS436" s="251">
        <f ca="1">IF(A25stdlife="n/a","n/a",IF(AS$3&gt;(A25stdlife+$E436),('PTRM input'!$M$409*(1+rvanilla07)^0.5)-SUM($M436:AR436),('PTRM input'!$M$409*(1+rvanilla07)^0.5)/A25stdlife))</f>
        <v>0</v>
      </c>
      <c r="AT436" s="251">
        <f ca="1">IF(A25stdlife="n/a","n/a",IF(AT$3&gt;(A25stdlife+$E436),('PTRM input'!$M$409*(1+rvanilla07)^0.5)-SUM($M436:AS436),('PTRM input'!$M$409*(1+rvanilla07)^0.5)/A25stdlife))</f>
        <v>0</v>
      </c>
      <c r="AU436" s="251">
        <f ca="1">IF(A25stdlife="n/a","n/a",IF(AU$3&gt;(A25stdlife+$E436),('PTRM input'!$M$409*(1+rvanilla07)^0.5)-SUM($M436:AT436),('PTRM input'!$M$409*(1+rvanilla07)^0.5)/A25stdlife))</f>
        <v>0</v>
      </c>
      <c r="AV436" s="251">
        <f ca="1">IF(A25stdlife="n/a","n/a",IF(AV$3&gt;(A25stdlife+$E436),('PTRM input'!$M$409*(1+rvanilla07)^0.5)-SUM($M436:AU436),('PTRM input'!$M$409*(1+rvanilla07)^0.5)/A25stdlife))</f>
        <v>0</v>
      </c>
      <c r="AW436" s="251">
        <f ca="1">IF(A25stdlife="n/a","n/a",IF(AW$3&gt;(A25stdlife+$E436),('PTRM input'!$M$409*(1+rvanilla07)^0.5)-SUM($M436:AV436),('PTRM input'!$M$409*(1+rvanilla07)^0.5)/A25stdlife))</f>
        <v>0</v>
      </c>
      <c r="AX436" s="251">
        <f ca="1">IF(A25stdlife="n/a","n/a",IF(AX$3&gt;(A25stdlife+$E436),('PTRM input'!$M$409*(1+rvanilla07)^0.5)-SUM($M436:AW436),('PTRM input'!$M$409*(1+rvanilla07)^0.5)/A25stdlife))</f>
        <v>0</v>
      </c>
      <c r="AY436" s="251">
        <f ca="1">IF(A25stdlife="n/a","n/a",IF(AY$3&gt;(A25stdlife+$E436),('PTRM input'!$M$409*(1+rvanilla07)^0.5)-SUM($M436:AX436),('PTRM input'!$M$409*(1+rvanilla07)^0.5)/A25stdlife))</f>
        <v>0</v>
      </c>
      <c r="AZ436" s="251">
        <f ca="1">IF(A25stdlife="n/a","n/a",IF(AZ$3&gt;(A25stdlife+$E436),('PTRM input'!$M$409*(1+rvanilla07)^0.5)-SUM($M436:AY436),('PTRM input'!$M$409*(1+rvanilla07)^0.5)/A25stdlife))</f>
        <v>0</v>
      </c>
      <c r="BA436" s="251">
        <f ca="1">IF(A25stdlife="n/a","n/a",IF(BA$3&gt;(A25stdlife+$E436),('PTRM input'!$M$409*(1+rvanilla07)^0.5)-SUM($M436:AZ436),('PTRM input'!$M$409*(1+rvanilla07)^0.5)/A25stdlife))</f>
        <v>0</v>
      </c>
      <c r="BB436" s="251">
        <f ca="1">IF(A25stdlife="n/a","n/a",IF(BB$3&gt;(A25stdlife+$E436),('PTRM input'!$M$409*(1+rvanilla07)^0.5)-SUM($M436:BA436),('PTRM input'!$M$409*(1+rvanilla07)^0.5)/A25stdlife))</f>
        <v>0</v>
      </c>
      <c r="BC436" s="251">
        <f ca="1">IF(A25stdlife="n/a","n/a",IF(BC$3&gt;(A25stdlife+$E436),('PTRM input'!$M$409*(1+rvanilla07)^0.5)-SUM($M436:BB436),('PTRM input'!$M$409*(1+rvanilla07)^0.5)/A25stdlife))</f>
        <v>0</v>
      </c>
      <c r="BD436" s="251">
        <f ca="1">IF(A25stdlife="n/a","n/a",IF(BD$3&gt;(A25stdlife+$E436),('PTRM input'!$M$409*(1+rvanilla07)^0.5)-SUM($M436:BC436),('PTRM input'!$M$409*(1+rvanilla07)^0.5)/A25stdlife))</f>
        <v>0</v>
      </c>
      <c r="BE436" s="251">
        <f ca="1">IF(A25stdlife="n/a","n/a",IF(BE$3&gt;(A25stdlife+$E436),('PTRM input'!$M$409*(1+rvanilla07)^0.5)-SUM($M436:BD436),('PTRM input'!$M$409*(1+rvanilla07)^0.5)/A25stdlife))</f>
        <v>0</v>
      </c>
      <c r="BF436" s="251">
        <f ca="1">IF(A25stdlife="n/a","n/a",IF(BF$3&gt;(A25stdlife+$E436),('PTRM input'!$M$409*(1+rvanilla07)^0.5)-SUM($M436:BE436),('PTRM input'!$M$409*(1+rvanilla07)^0.5)/A25stdlife))</f>
        <v>0</v>
      </c>
      <c r="BG436" s="251">
        <f ca="1">IF(A25stdlife="n/a","n/a",IF(BG$3&gt;(A25stdlife+$E436),('PTRM input'!$M$409*(1+rvanilla07)^0.5)-SUM($M436:BF436),('PTRM input'!$M$409*(1+rvanilla07)^0.5)/A25stdlife))</f>
        <v>0</v>
      </c>
      <c r="BH436" s="251">
        <f ca="1">IF(A25stdlife="n/a","n/a",IF(BH$3&gt;(A25stdlife+$E436),('PTRM input'!$M$409*(1+rvanilla07)^0.5)-SUM($M436:BG436),('PTRM input'!$M$409*(1+rvanilla07)^0.5)/A25stdlife))</f>
        <v>0</v>
      </c>
      <c r="BI436" s="251">
        <f ca="1">IF(A25stdlife="n/a","n/a",IF(BI$3&gt;(A25stdlife+$E436),('PTRM input'!$M$409*(1+rvanilla07)^0.5)-SUM($M436:BH436),('PTRM input'!$M$409*(1+rvanilla07)^0.5)/A25stdlife))</f>
        <v>0</v>
      </c>
      <c r="BJ436" s="116"/>
      <c r="BK436" s="116"/>
      <c r="BL436" s="116"/>
      <c r="BM436" s="116"/>
    </row>
    <row r="437" spans="1:65" hidden="1" outlineLevel="2">
      <c r="A437" s="116"/>
      <c r="B437" s="19"/>
      <c r="C437" s="18"/>
      <c r="D437" s="760"/>
      <c r="E437" s="86">
        <v>8</v>
      </c>
      <c r="F437" s="259"/>
      <c r="G437" s="434"/>
      <c r="H437" s="435"/>
      <c r="I437" s="435"/>
      <c r="J437" s="435"/>
      <c r="K437" s="435"/>
      <c r="L437" s="435"/>
      <c r="M437" s="435"/>
      <c r="N437" s="619"/>
      <c r="O437" s="433">
        <f ca="1">IF(A25stdlife="n/a","n/a",IF(O$3&gt;(A25stdlife+$E437),('PTRM input'!$N$409*(1+rvanilla08)^0.5)-SUM($N437:N437),('PTRM input'!$N$409*(1+rvanilla08)^0.5)/A25stdlife))</f>
        <v>0</v>
      </c>
      <c r="P437" s="433">
        <f ca="1">IF(A25stdlife="n/a","n/a",IF(P$3&gt;(A25stdlife+$E437),('PTRM input'!$N$409*(1+rvanilla08)^0.5)-SUM($N437:O437),('PTRM input'!$N$409*(1+rvanilla08)^0.5)/A25stdlife))</f>
        <v>0</v>
      </c>
      <c r="Q437" s="433">
        <f ca="1">IF(A25stdlife="n/a","n/a",IF(Q$3&gt;(A25stdlife+$E437),('PTRM input'!$N$409*(1+rvanilla08)^0.5)-SUM($N437:P437),('PTRM input'!$N$409*(1+rvanilla08)^0.5)/A25stdlife))</f>
        <v>0</v>
      </c>
      <c r="R437" s="251">
        <f ca="1">IF(A25stdlife="n/a","n/a",IF(R$3&gt;(A25stdlife+$E437),('PTRM input'!$N$409*(1+rvanilla08)^0.5)-SUM($N437:Q437),('PTRM input'!$N$409*(1+rvanilla08)^0.5)/A25stdlife))</f>
        <v>0</v>
      </c>
      <c r="S437" s="251">
        <f ca="1">IF(A25stdlife="n/a","n/a",IF(S$3&gt;(A25stdlife+$E437),('PTRM input'!$N$409*(1+rvanilla08)^0.5)-SUM($N437:R437),('PTRM input'!$N$409*(1+rvanilla08)^0.5)/A25stdlife))</f>
        <v>0</v>
      </c>
      <c r="T437" s="251">
        <f ca="1">IF(A25stdlife="n/a","n/a",IF(T$3&gt;(A25stdlife+$E437),('PTRM input'!$N$409*(1+rvanilla08)^0.5)-SUM($N437:S437),('PTRM input'!$N$409*(1+rvanilla08)^0.5)/A25stdlife))</f>
        <v>0</v>
      </c>
      <c r="U437" s="251">
        <f ca="1">IF(A25stdlife="n/a","n/a",IF(U$3&gt;(A25stdlife+$E437),('PTRM input'!$N$409*(1+rvanilla08)^0.5)-SUM($N437:T437),('PTRM input'!$N$409*(1+rvanilla08)^0.5)/A25stdlife))</f>
        <v>0</v>
      </c>
      <c r="V437" s="251">
        <f ca="1">IF(A25stdlife="n/a","n/a",IF(V$3&gt;(A25stdlife+$E437),('PTRM input'!$N$409*(1+rvanilla08)^0.5)-SUM($N437:U437),('PTRM input'!$N$409*(1+rvanilla08)^0.5)/A25stdlife))</f>
        <v>0</v>
      </c>
      <c r="W437" s="251">
        <f ca="1">IF(A25stdlife="n/a","n/a",IF(W$3&gt;(A25stdlife+$E437),('PTRM input'!$N$409*(1+rvanilla08)^0.5)-SUM($N437:V437),('PTRM input'!$N$409*(1+rvanilla08)^0.5)/A25stdlife))</f>
        <v>0</v>
      </c>
      <c r="X437" s="251">
        <f ca="1">IF(A25stdlife="n/a","n/a",IF(X$3&gt;(A25stdlife+$E437),('PTRM input'!$N$409*(1+rvanilla08)^0.5)-SUM($N437:W437),('PTRM input'!$N$409*(1+rvanilla08)^0.5)/A25stdlife))</f>
        <v>0</v>
      </c>
      <c r="Y437" s="251">
        <f ca="1">IF(A25stdlife="n/a","n/a",IF(Y$3&gt;(A25stdlife+$E437),('PTRM input'!$N$409*(1+rvanilla08)^0.5)-SUM($N437:X437),('PTRM input'!$N$409*(1+rvanilla08)^0.5)/A25stdlife))</f>
        <v>0</v>
      </c>
      <c r="Z437" s="251">
        <f ca="1">IF(A25stdlife="n/a","n/a",IF(Z$3&gt;(A25stdlife+$E437),('PTRM input'!$N$409*(1+rvanilla08)^0.5)-SUM($N437:Y437),('PTRM input'!$N$409*(1+rvanilla08)^0.5)/A25stdlife))</f>
        <v>0</v>
      </c>
      <c r="AA437" s="251">
        <f ca="1">IF(A25stdlife="n/a","n/a",IF(AA$3&gt;(A25stdlife+$E437),('PTRM input'!$N$409*(1+rvanilla08)^0.5)-SUM($N437:Z437),('PTRM input'!$N$409*(1+rvanilla08)^0.5)/A25stdlife))</f>
        <v>0</v>
      </c>
      <c r="AB437" s="251">
        <f ca="1">IF(A25stdlife="n/a","n/a",IF(AB$3&gt;(A25stdlife+$E437),('PTRM input'!$N$409*(1+rvanilla08)^0.5)-SUM($N437:AA437),('PTRM input'!$N$409*(1+rvanilla08)^0.5)/A25stdlife))</f>
        <v>0</v>
      </c>
      <c r="AC437" s="251">
        <f ca="1">IF(A25stdlife="n/a","n/a",IF(AC$3&gt;(A25stdlife+$E437),('PTRM input'!$N$409*(1+rvanilla08)^0.5)-SUM($N437:AB437),('PTRM input'!$N$409*(1+rvanilla08)^0.5)/A25stdlife))</f>
        <v>0</v>
      </c>
      <c r="AD437" s="251">
        <f ca="1">IF(A25stdlife="n/a","n/a",IF(AD$3&gt;(A25stdlife+$E437),('PTRM input'!$N$409*(1+rvanilla08)^0.5)-SUM($N437:AC437),('PTRM input'!$N$409*(1+rvanilla08)^0.5)/A25stdlife))</f>
        <v>0</v>
      </c>
      <c r="AE437" s="251">
        <f ca="1">IF(A25stdlife="n/a","n/a",IF(AE$3&gt;(A25stdlife+$E437),('PTRM input'!$N$409*(1+rvanilla08)^0.5)-SUM($N437:AD437),('PTRM input'!$N$409*(1+rvanilla08)^0.5)/A25stdlife))</f>
        <v>0</v>
      </c>
      <c r="AF437" s="251">
        <f ca="1">IF(A25stdlife="n/a","n/a",IF(AF$3&gt;(A25stdlife+$E437),('PTRM input'!$N$409*(1+rvanilla08)^0.5)-SUM($N437:AE437),('PTRM input'!$N$409*(1+rvanilla08)^0.5)/A25stdlife))</f>
        <v>0</v>
      </c>
      <c r="AG437" s="251">
        <f ca="1">IF(A25stdlife="n/a","n/a",IF(AG$3&gt;(A25stdlife+$E437),('PTRM input'!$N$409*(1+rvanilla08)^0.5)-SUM($N437:AF437),('PTRM input'!$N$409*(1+rvanilla08)^0.5)/A25stdlife))</f>
        <v>0</v>
      </c>
      <c r="AH437" s="251">
        <f ca="1">IF(A25stdlife="n/a","n/a",IF(AH$3&gt;(A25stdlife+$E437),('PTRM input'!$N$409*(1+rvanilla08)^0.5)-SUM($N437:AG437),('PTRM input'!$N$409*(1+rvanilla08)^0.5)/A25stdlife))</f>
        <v>0</v>
      </c>
      <c r="AI437" s="251">
        <f ca="1">IF(A25stdlife="n/a","n/a",IF(AI$3&gt;(A25stdlife+$E437),('PTRM input'!$N$409*(1+rvanilla08)^0.5)-SUM($N437:AH437),('PTRM input'!$N$409*(1+rvanilla08)^0.5)/A25stdlife))</f>
        <v>0</v>
      </c>
      <c r="AJ437" s="251">
        <f ca="1">IF(A25stdlife="n/a","n/a",IF(AJ$3&gt;(A25stdlife+$E437),('PTRM input'!$N$409*(1+rvanilla08)^0.5)-SUM($N437:AI437),('PTRM input'!$N$409*(1+rvanilla08)^0.5)/A25stdlife))</f>
        <v>0</v>
      </c>
      <c r="AK437" s="251">
        <f ca="1">IF(A25stdlife="n/a","n/a",IF(AK$3&gt;(A25stdlife+$E437),('PTRM input'!$N$409*(1+rvanilla08)^0.5)-SUM($N437:AJ437),('PTRM input'!$N$409*(1+rvanilla08)^0.5)/A25stdlife))</f>
        <v>0</v>
      </c>
      <c r="AL437" s="251">
        <f ca="1">IF(A25stdlife="n/a","n/a",IF(AL$3&gt;(A25stdlife+$E437),('PTRM input'!$N$409*(1+rvanilla08)^0.5)-SUM($N437:AK437),('PTRM input'!$N$409*(1+rvanilla08)^0.5)/A25stdlife))</f>
        <v>0</v>
      </c>
      <c r="AM437" s="251">
        <f ca="1">IF(A25stdlife="n/a","n/a",IF(AM$3&gt;(A25stdlife+$E437),('PTRM input'!$N$409*(1+rvanilla08)^0.5)-SUM($N437:AL437),('PTRM input'!$N$409*(1+rvanilla08)^0.5)/A25stdlife))</f>
        <v>0</v>
      </c>
      <c r="AN437" s="251">
        <f ca="1">IF(A25stdlife="n/a","n/a",IF(AN$3&gt;(A25stdlife+$E437),('PTRM input'!$N$409*(1+rvanilla08)^0.5)-SUM($N437:AM437),('PTRM input'!$N$409*(1+rvanilla08)^0.5)/A25stdlife))</f>
        <v>0</v>
      </c>
      <c r="AO437" s="251">
        <f ca="1">IF(A25stdlife="n/a","n/a",IF(AO$3&gt;(A25stdlife+$E437),('PTRM input'!$N$409*(1+rvanilla08)^0.5)-SUM($N437:AN437),('PTRM input'!$N$409*(1+rvanilla08)^0.5)/A25stdlife))</f>
        <v>0</v>
      </c>
      <c r="AP437" s="251">
        <f ca="1">IF(A25stdlife="n/a","n/a",IF(AP$3&gt;(A25stdlife+$E437),('PTRM input'!$N$409*(1+rvanilla08)^0.5)-SUM($N437:AO437),('PTRM input'!$N$409*(1+rvanilla08)^0.5)/A25stdlife))</f>
        <v>0</v>
      </c>
      <c r="AQ437" s="251">
        <f ca="1">IF(A25stdlife="n/a","n/a",IF(AQ$3&gt;(A25stdlife+$E437),('PTRM input'!$N$409*(1+rvanilla08)^0.5)-SUM($N437:AP437),('PTRM input'!$N$409*(1+rvanilla08)^0.5)/A25stdlife))</f>
        <v>0</v>
      </c>
      <c r="AR437" s="251">
        <f ca="1">IF(A25stdlife="n/a","n/a",IF(AR$3&gt;(A25stdlife+$E437),('PTRM input'!$N$409*(1+rvanilla08)^0.5)-SUM($N437:AQ437),('PTRM input'!$N$409*(1+rvanilla08)^0.5)/A25stdlife))</f>
        <v>0</v>
      </c>
      <c r="AS437" s="251">
        <f ca="1">IF(A25stdlife="n/a","n/a",IF(AS$3&gt;(A25stdlife+$E437),('PTRM input'!$N$409*(1+rvanilla08)^0.5)-SUM($N437:AR437),('PTRM input'!$N$409*(1+rvanilla08)^0.5)/A25stdlife))</f>
        <v>0</v>
      </c>
      <c r="AT437" s="251">
        <f ca="1">IF(A25stdlife="n/a","n/a",IF(AT$3&gt;(A25stdlife+$E437),('PTRM input'!$N$409*(1+rvanilla08)^0.5)-SUM($N437:AS437),('PTRM input'!$N$409*(1+rvanilla08)^0.5)/A25stdlife))</f>
        <v>0</v>
      </c>
      <c r="AU437" s="251">
        <f ca="1">IF(A25stdlife="n/a","n/a",IF(AU$3&gt;(A25stdlife+$E437),('PTRM input'!$N$409*(1+rvanilla08)^0.5)-SUM($N437:AT437),('PTRM input'!$N$409*(1+rvanilla08)^0.5)/A25stdlife))</f>
        <v>0</v>
      </c>
      <c r="AV437" s="251">
        <f ca="1">IF(A25stdlife="n/a","n/a",IF(AV$3&gt;(A25stdlife+$E437),('PTRM input'!$N$409*(1+rvanilla08)^0.5)-SUM($N437:AU437),('PTRM input'!$N$409*(1+rvanilla08)^0.5)/A25stdlife))</f>
        <v>0</v>
      </c>
      <c r="AW437" s="251">
        <f ca="1">IF(A25stdlife="n/a","n/a",IF(AW$3&gt;(A25stdlife+$E437),('PTRM input'!$N$409*(1+rvanilla08)^0.5)-SUM($N437:AV437),('PTRM input'!$N$409*(1+rvanilla08)^0.5)/A25stdlife))</f>
        <v>0</v>
      </c>
      <c r="AX437" s="251">
        <f ca="1">IF(A25stdlife="n/a","n/a",IF(AX$3&gt;(A25stdlife+$E437),('PTRM input'!$N$409*(1+rvanilla08)^0.5)-SUM($N437:AW437),('PTRM input'!$N$409*(1+rvanilla08)^0.5)/A25stdlife))</f>
        <v>0</v>
      </c>
      <c r="AY437" s="251">
        <f ca="1">IF(A25stdlife="n/a","n/a",IF(AY$3&gt;(A25stdlife+$E437),('PTRM input'!$N$409*(1+rvanilla08)^0.5)-SUM($N437:AX437),('PTRM input'!$N$409*(1+rvanilla08)^0.5)/A25stdlife))</f>
        <v>0</v>
      </c>
      <c r="AZ437" s="251">
        <f ca="1">IF(A25stdlife="n/a","n/a",IF(AZ$3&gt;(A25stdlife+$E437),('PTRM input'!$N$409*(1+rvanilla08)^0.5)-SUM($N437:AY437),('PTRM input'!$N$409*(1+rvanilla08)^0.5)/A25stdlife))</f>
        <v>0</v>
      </c>
      <c r="BA437" s="251">
        <f ca="1">IF(A25stdlife="n/a","n/a",IF(BA$3&gt;(A25stdlife+$E437),('PTRM input'!$N$409*(1+rvanilla08)^0.5)-SUM($N437:AZ437),('PTRM input'!$N$409*(1+rvanilla08)^0.5)/A25stdlife))</f>
        <v>0</v>
      </c>
      <c r="BB437" s="251">
        <f ca="1">IF(A25stdlife="n/a","n/a",IF(BB$3&gt;(A25stdlife+$E437),('PTRM input'!$N$409*(1+rvanilla08)^0.5)-SUM($N437:BA437),('PTRM input'!$N$409*(1+rvanilla08)^0.5)/A25stdlife))</f>
        <v>0</v>
      </c>
      <c r="BC437" s="251">
        <f ca="1">IF(A25stdlife="n/a","n/a",IF(BC$3&gt;(A25stdlife+$E437),('PTRM input'!$N$409*(1+rvanilla08)^0.5)-SUM($N437:BB437),('PTRM input'!$N$409*(1+rvanilla08)^0.5)/A25stdlife))</f>
        <v>0</v>
      </c>
      <c r="BD437" s="251">
        <f ca="1">IF(A25stdlife="n/a","n/a",IF(BD$3&gt;(A25stdlife+$E437),('PTRM input'!$N$409*(1+rvanilla08)^0.5)-SUM($N437:BC437),('PTRM input'!$N$409*(1+rvanilla08)^0.5)/A25stdlife))</f>
        <v>0</v>
      </c>
      <c r="BE437" s="251">
        <f ca="1">IF(A25stdlife="n/a","n/a",IF(BE$3&gt;(A25stdlife+$E437),('PTRM input'!$N$409*(1+rvanilla08)^0.5)-SUM($N437:BD437),('PTRM input'!$N$409*(1+rvanilla08)^0.5)/A25stdlife))</f>
        <v>0</v>
      </c>
      <c r="BF437" s="251">
        <f ca="1">IF(A25stdlife="n/a","n/a",IF(BF$3&gt;(A25stdlife+$E437),('PTRM input'!$N$409*(1+rvanilla08)^0.5)-SUM($N437:BE437),('PTRM input'!$N$409*(1+rvanilla08)^0.5)/A25stdlife))</f>
        <v>0</v>
      </c>
      <c r="BG437" s="251">
        <f ca="1">IF(A25stdlife="n/a","n/a",IF(BG$3&gt;(A25stdlife+$E437),('PTRM input'!$N$409*(1+rvanilla08)^0.5)-SUM($N437:BF437),('PTRM input'!$N$409*(1+rvanilla08)^0.5)/A25stdlife))</f>
        <v>0</v>
      </c>
      <c r="BH437" s="251">
        <f ca="1">IF(A25stdlife="n/a","n/a",IF(BH$3&gt;(A25stdlife+$E437),('PTRM input'!$N$409*(1+rvanilla08)^0.5)-SUM($N437:BG437),('PTRM input'!$N$409*(1+rvanilla08)^0.5)/A25stdlife))</f>
        <v>0</v>
      </c>
      <c r="BI437" s="251">
        <f ca="1">IF(A25stdlife="n/a","n/a",IF(BI$3&gt;(A25stdlife+$E437),('PTRM input'!$N$409*(1+rvanilla08)^0.5)-SUM($N437:BH437),('PTRM input'!$N$409*(1+rvanilla08)^0.5)/A25stdlife))</f>
        <v>0</v>
      </c>
      <c r="BJ437" s="116"/>
      <c r="BK437" s="116"/>
      <c r="BL437" s="116"/>
      <c r="BM437" s="116"/>
    </row>
    <row r="438" spans="1:65" hidden="1" outlineLevel="2">
      <c r="A438" s="116"/>
      <c r="B438" s="19"/>
      <c r="C438" s="18"/>
      <c r="D438" s="760"/>
      <c r="E438" s="86">
        <v>9</v>
      </c>
      <c r="F438" s="259"/>
      <c r="G438" s="434"/>
      <c r="H438" s="435"/>
      <c r="I438" s="435"/>
      <c r="J438" s="435"/>
      <c r="K438" s="435"/>
      <c r="L438" s="435"/>
      <c r="M438" s="435"/>
      <c r="N438" s="435"/>
      <c r="O438" s="619"/>
      <c r="P438" s="433">
        <f ca="1">IF(A25stdlife="n/a","n/a",IF(P$3&gt;(A25stdlife+$E438),('PTRM input'!$O$409*(1+rvanilla09)^0.5)-SUM($O438:O438),('PTRM input'!$O$409*(1+rvanilla09)^0.5)/A25stdlife))</f>
        <v>0</v>
      </c>
      <c r="Q438" s="433">
        <f ca="1">IF(A25stdlife="n/a","n/a",IF(Q$3&gt;(A25stdlife+$E438),('PTRM input'!$O$409*(1+rvanilla09)^0.5)-SUM($O438:P438),('PTRM input'!$O$409*(1+rvanilla09)^0.5)/A25stdlife))</f>
        <v>0</v>
      </c>
      <c r="R438" s="251">
        <f ca="1">IF(A25stdlife="n/a","n/a",IF(R$3&gt;(A25stdlife+$E438),('PTRM input'!$O$409*(1+rvanilla09)^0.5)-SUM($O438:Q438),('PTRM input'!$O$409*(1+rvanilla09)^0.5)/A25stdlife))</f>
        <v>0</v>
      </c>
      <c r="S438" s="251">
        <f ca="1">IF(A25stdlife="n/a","n/a",IF(S$3&gt;(A25stdlife+$E438),('PTRM input'!$O$409*(1+rvanilla09)^0.5)-SUM($O438:R438),('PTRM input'!$O$409*(1+rvanilla09)^0.5)/A25stdlife))</f>
        <v>0</v>
      </c>
      <c r="T438" s="251">
        <f ca="1">IF(A25stdlife="n/a","n/a",IF(T$3&gt;(A25stdlife+$E438),('PTRM input'!$O$409*(1+rvanilla09)^0.5)-SUM($O438:S438),('PTRM input'!$O$409*(1+rvanilla09)^0.5)/A25stdlife))</f>
        <v>0</v>
      </c>
      <c r="U438" s="251">
        <f ca="1">IF(A25stdlife="n/a","n/a",IF(U$3&gt;(A25stdlife+$E438),('PTRM input'!$O$409*(1+rvanilla09)^0.5)-SUM($O438:T438),('PTRM input'!$O$409*(1+rvanilla09)^0.5)/A25stdlife))</f>
        <v>0</v>
      </c>
      <c r="V438" s="251">
        <f ca="1">IF(A25stdlife="n/a","n/a",IF(V$3&gt;(A25stdlife+$E438),('PTRM input'!$O$409*(1+rvanilla09)^0.5)-SUM($O438:U438),('PTRM input'!$O$409*(1+rvanilla09)^0.5)/A25stdlife))</f>
        <v>0</v>
      </c>
      <c r="W438" s="251">
        <f ca="1">IF(A25stdlife="n/a","n/a",IF(W$3&gt;(A25stdlife+$E438),('PTRM input'!$O$409*(1+rvanilla09)^0.5)-SUM($O438:V438),('PTRM input'!$O$409*(1+rvanilla09)^0.5)/A25stdlife))</f>
        <v>0</v>
      </c>
      <c r="X438" s="251">
        <f ca="1">IF(A25stdlife="n/a","n/a",IF(X$3&gt;(A25stdlife+$E438),('PTRM input'!$O$409*(1+rvanilla09)^0.5)-SUM($O438:W438),('PTRM input'!$O$409*(1+rvanilla09)^0.5)/A25stdlife))</f>
        <v>0</v>
      </c>
      <c r="Y438" s="251">
        <f ca="1">IF(A25stdlife="n/a","n/a",IF(Y$3&gt;(A25stdlife+$E438),('PTRM input'!$O$409*(1+rvanilla09)^0.5)-SUM($O438:X438),('PTRM input'!$O$409*(1+rvanilla09)^0.5)/A25stdlife))</f>
        <v>0</v>
      </c>
      <c r="Z438" s="251">
        <f ca="1">IF(A25stdlife="n/a","n/a",IF(Z$3&gt;(A25stdlife+$E438),('PTRM input'!$O$409*(1+rvanilla09)^0.5)-SUM($O438:Y438),('PTRM input'!$O$409*(1+rvanilla09)^0.5)/A25stdlife))</f>
        <v>0</v>
      </c>
      <c r="AA438" s="251">
        <f ca="1">IF(A25stdlife="n/a","n/a",IF(AA$3&gt;(A25stdlife+$E438),('PTRM input'!$O$409*(1+rvanilla09)^0.5)-SUM($O438:Z438),('PTRM input'!$O$409*(1+rvanilla09)^0.5)/A25stdlife))</f>
        <v>0</v>
      </c>
      <c r="AB438" s="251">
        <f ca="1">IF(A25stdlife="n/a","n/a",IF(AB$3&gt;(A25stdlife+$E438),('PTRM input'!$O$409*(1+rvanilla09)^0.5)-SUM($O438:AA438),('PTRM input'!$O$409*(1+rvanilla09)^0.5)/A25stdlife))</f>
        <v>0</v>
      </c>
      <c r="AC438" s="251">
        <f ca="1">IF(A25stdlife="n/a","n/a",IF(AC$3&gt;(A25stdlife+$E438),('PTRM input'!$O$409*(1+rvanilla09)^0.5)-SUM($O438:AB438),('PTRM input'!$O$409*(1+rvanilla09)^0.5)/A25stdlife))</f>
        <v>0</v>
      </c>
      <c r="AD438" s="251">
        <f ca="1">IF(A25stdlife="n/a","n/a",IF(AD$3&gt;(A25stdlife+$E438),('PTRM input'!$O$409*(1+rvanilla09)^0.5)-SUM($O438:AC438),('PTRM input'!$O$409*(1+rvanilla09)^0.5)/A25stdlife))</f>
        <v>0</v>
      </c>
      <c r="AE438" s="251">
        <f ca="1">IF(A25stdlife="n/a","n/a",IF(AE$3&gt;(A25stdlife+$E438),('PTRM input'!$O$409*(1+rvanilla09)^0.5)-SUM($O438:AD438),('PTRM input'!$O$409*(1+rvanilla09)^0.5)/A25stdlife))</f>
        <v>0</v>
      </c>
      <c r="AF438" s="251">
        <f ca="1">IF(A25stdlife="n/a","n/a",IF(AF$3&gt;(A25stdlife+$E438),('PTRM input'!$O$409*(1+rvanilla09)^0.5)-SUM($O438:AE438),('PTRM input'!$O$409*(1+rvanilla09)^0.5)/A25stdlife))</f>
        <v>0</v>
      </c>
      <c r="AG438" s="251">
        <f ca="1">IF(A25stdlife="n/a","n/a",IF(AG$3&gt;(A25stdlife+$E438),('PTRM input'!$O$409*(1+rvanilla09)^0.5)-SUM($O438:AF438),('PTRM input'!$O$409*(1+rvanilla09)^0.5)/A25stdlife))</f>
        <v>0</v>
      </c>
      <c r="AH438" s="251">
        <f ca="1">IF(A25stdlife="n/a","n/a",IF(AH$3&gt;(A25stdlife+$E438),('PTRM input'!$O$409*(1+rvanilla09)^0.5)-SUM($O438:AG438),('PTRM input'!$O$409*(1+rvanilla09)^0.5)/A25stdlife))</f>
        <v>0</v>
      </c>
      <c r="AI438" s="251">
        <f ca="1">IF(A25stdlife="n/a","n/a",IF(AI$3&gt;(A25stdlife+$E438),('PTRM input'!$O$409*(1+rvanilla09)^0.5)-SUM($O438:AH438),('PTRM input'!$O$409*(1+rvanilla09)^0.5)/A25stdlife))</f>
        <v>0</v>
      </c>
      <c r="AJ438" s="251">
        <f ca="1">IF(A25stdlife="n/a","n/a",IF(AJ$3&gt;(A25stdlife+$E438),('PTRM input'!$O$409*(1+rvanilla09)^0.5)-SUM($O438:AI438),('PTRM input'!$O$409*(1+rvanilla09)^0.5)/A25stdlife))</f>
        <v>0</v>
      </c>
      <c r="AK438" s="251">
        <f ca="1">IF(A25stdlife="n/a","n/a",IF(AK$3&gt;(A25stdlife+$E438),('PTRM input'!$O$409*(1+rvanilla09)^0.5)-SUM($O438:AJ438),('PTRM input'!$O$409*(1+rvanilla09)^0.5)/A25stdlife))</f>
        <v>0</v>
      </c>
      <c r="AL438" s="251">
        <f ca="1">IF(A25stdlife="n/a","n/a",IF(AL$3&gt;(A25stdlife+$E438),('PTRM input'!$O$409*(1+rvanilla09)^0.5)-SUM($O438:AK438),('PTRM input'!$O$409*(1+rvanilla09)^0.5)/A25stdlife))</f>
        <v>0</v>
      </c>
      <c r="AM438" s="251">
        <f ca="1">IF(A25stdlife="n/a","n/a",IF(AM$3&gt;(A25stdlife+$E438),('PTRM input'!$O$409*(1+rvanilla09)^0.5)-SUM($O438:AL438),('PTRM input'!$O$409*(1+rvanilla09)^0.5)/A25stdlife))</f>
        <v>0</v>
      </c>
      <c r="AN438" s="251">
        <f ca="1">IF(A25stdlife="n/a","n/a",IF(AN$3&gt;(A25stdlife+$E438),('PTRM input'!$O$409*(1+rvanilla09)^0.5)-SUM($O438:AM438),('PTRM input'!$O$409*(1+rvanilla09)^0.5)/A25stdlife))</f>
        <v>0</v>
      </c>
      <c r="AO438" s="251">
        <f ca="1">IF(A25stdlife="n/a","n/a",IF(AO$3&gt;(A25stdlife+$E438),('PTRM input'!$O$409*(1+rvanilla09)^0.5)-SUM($O438:AN438),('PTRM input'!$O$409*(1+rvanilla09)^0.5)/A25stdlife))</f>
        <v>0</v>
      </c>
      <c r="AP438" s="251">
        <f ca="1">IF(A25stdlife="n/a","n/a",IF(AP$3&gt;(A25stdlife+$E438),('PTRM input'!$O$409*(1+rvanilla09)^0.5)-SUM($O438:AO438),('PTRM input'!$O$409*(1+rvanilla09)^0.5)/A25stdlife))</f>
        <v>0</v>
      </c>
      <c r="AQ438" s="251">
        <f ca="1">IF(A25stdlife="n/a","n/a",IF(AQ$3&gt;(A25stdlife+$E438),('PTRM input'!$O$409*(1+rvanilla09)^0.5)-SUM($O438:AP438),('PTRM input'!$O$409*(1+rvanilla09)^0.5)/A25stdlife))</f>
        <v>0</v>
      </c>
      <c r="AR438" s="251">
        <f ca="1">IF(A25stdlife="n/a","n/a",IF(AR$3&gt;(A25stdlife+$E438),('PTRM input'!$O$409*(1+rvanilla09)^0.5)-SUM($O438:AQ438),('PTRM input'!$O$409*(1+rvanilla09)^0.5)/A25stdlife))</f>
        <v>0</v>
      </c>
      <c r="AS438" s="251">
        <f ca="1">IF(A25stdlife="n/a","n/a",IF(AS$3&gt;(A25stdlife+$E438),('PTRM input'!$O$409*(1+rvanilla09)^0.5)-SUM($O438:AR438),('PTRM input'!$O$409*(1+rvanilla09)^0.5)/A25stdlife))</f>
        <v>0</v>
      </c>
      <c r="AT438" s="251">
        <f ca="1">IF(A25stdlife="n/a","n/a",IF(AT$3&gt;(A25stdlife+$E438),('PTRM input'!$O$409*(1+rvanilla09)^0.5)-SUM($O438:AS438),('PTRM input'!$O$409*(1+rvanilla09)^0.5)/A25stdlife))</f>
        <v>0</v>
      </c>
      <c r="AU438" s="251">
        <f ca="1">IF(A25stdlife="n/a","n/a",IF(AU$3&gt;(A25stdlife+$E438),('PTRM input'!$O$409*(1+rvanilla09)^0.5)-SUM($O438:AT438),('PTRM input'!$O$409*(1+rvanilla09)^0.5)/A25stdlife))</f>
        <v>0</v>
      </c>
      <c r="AV438" s="251">
        <f ca="1">IF(A25stdlife="n/a","n/a",IF(AV$3&gt;(A25stdlife+$E438),('PTRM input'!$O$409*(1+rvanilla09)^0.5)-SUM($O438:AU438),('PTRM input'!$O$409*(1+rvanilla09)^0.5)/A25stdlife))</f>
        <v>0</v>
      </c>
      <c r="AW438" s="251">
        <f ca="1">IF(A25stdlife="n/a","n/a",IF(AW$3&gt;(A25stdlife+$E438),('PTRM input'!$O$409*(1+rvanilla09)^0.5)-SUM($O438:AV438),('PTRM input'!$O$409*(1+rvanilla09)^0.5)/A25stdlife))</f>
        <v>0</v>
      </c>
      <c r="AX438" s="251">
        <f ca="1">IF(A25stdlife="n/a","n/a",IF(AX$3&gt;(A25stdlife+$E438),('PTRM input'!$O$409*(1+rvanilla09)^0.5)-SUM($O438:AW438),('PTRM input'!$O$409*(1+rvanilla09)^0.5)/A25stdlife))</f>
        <v>0</v>
      </c>
      <c r="AY438" s="251">
        <f ca="1">IF(A25stdlife="n/a","n/a",IF(AY$3&gt;(A25stdlife+$E438),('PTRM input'!$O$409*(1+rvanilla09)^0.5)-SUM($O438:AX438),('PTRM input'!$O$409*(1+rvanilla09)^0.5)/A25stdlife))</f>
        <v>0</v>
      </c>
      <c r="AZ438" s="251">
        <f ca="1">IF(A25stdlife="n/a","n/a",IF(AZ$3&gt;(A25stdlife+$E438),('PTRM input'!$O$409*(1+rvanilla09)^0.5)-SUM($O438:AY438),('PTRM input'!$O$409*(1+rvanilla09)^0.5)/A25stdlife))</f>
        <v>0</v>
      </c>
      <c r="BA438" s="251">
        <f ca="1">IF(A25stdlife="n/a","n/a",IF(BA$3&gt;(A25stdlife+$E438),('PTRM input'!$O$409*(1+rvanilla09)^0.5)-SUM($O438:AZ438),('PTRM input'!$O$409*(1+rvanilla09)^0.5)/A25stdlife))</f>
        <v>0</v>
      </c>
      <c r="BB438" s="251">
        <f ca="1">IF(A25stdlife="n/a","n/a",IF(BB$3&gt;(A25stdlife+$E438),('PTRM input'!$O$409*(1+rvanilla09)^0.5)-SUM($O438:BA438),('PTRM input'!$O$409*(1+rvanilla09)^0.5)/A25stdlife))</f>
        <v>0</v>
      </c>
      <c r="BC438" s="251">
        <f ca="1">IF(A25stdlife="n/a","n/a",IF(BC$3&gt;(A25stdlife+$E438),('PTRM input'!$O$409*(1+rvanilla09)^0.5)-SUM($O438:BB438),('PTRM input'!$O$409*(1+rvanilla09)^0.5)/A25stdlife))</f>
        <v>0</v>
      </c>
      <c r="BD438" s="251">
        <f ca="1">IF(A25stdlife="n/a","n/a",IF(BD$3&gt;(A25stdlife+$E438),('PTRM input'!$O$409*(1+rvanilla09)^0.5)-SUM($O438:BC438),('PTRM input'!$O$409*(1+rvanilla09)^0.5)/A25stdlife))</f>
        <v>0</v>
      </c>
      <c r="BE438" s="251">
        <f ca="1">IF(A25stdlife="n/a","n/a",IF(BE$3&gt;(A25stdlife+$E438),('PTRM input'!$O$409*(1+rvanilla09)^0.5)-SUM($O438:BD438),('PTRM input'!$O$409*(1+rvanilla09)^0.5)/A25stdlife))</f>
        <v>0</v>
      </c>
      <c r="BF438" s="251">
        <f ca="1">IF(A25stdlife="n/a","n/a",IF(BF$3&gt;(A25stdlife+$E438),('PTRM input'!$O$409*(1+rvanilla09)^0.5)-SUM($O438:BE438),('PTRM input'!$O$409*(1+rvanilla09)^0.5)/A25stdlife))</f>
        <v>0</v>
      </c>
      <c r="BG438" s="251">
        <f ca="1">IF(A25stdlife="n/a","n/a",IF(BG$3&gt;(A25stdlife+$E438),('PTRM input'!$O$409*(1+rvanilla09)^0.5)-SUM($O438:BF438),('PTRM input'!$O$409*(1+rvanilla09)^0.5)/A25stdlife))</f>
        <v>0</v>
      </c>
      <c r="BH438" s="251">
        <f ca="1">IF(A25stdlife="n/a","n/a",IF(BH$3&gt;(A25stdlife+$E438),('PTRM input'!$O$409*(1+rvanilla09)^0.5)-SUM($O438:BG438),('PTRM input'!$O$409*(1+rvanilla09)^0.5)/A25stdlife))</f>
        <v>0</v>
      </c>
      <c r="BI438" s="251">
        <f ca="1">IF(A25stdlife="n/a","n/a",IF(BI$3&gt;(A25stdlife+$E438),('PTRM input'!$O$409*(1+rvanilla09)^0.5)-SUM($O438:BH438),('PTRM input'!$O$409*(1+rvanilla09)^0.5)/A25stdlife))</f>
        <v>0</v>
      </c>
      <c r="BJ438" s="116"/>
      <c r="BK438" s="116"/>
      <c r="BL438" s="116"/>
      <c r="BM438" s="116"/>
    </row>
    <row r="439" spans="1:65" hidden="1" outlineLevel="2">
      <c r="A439" s="116"/>
      <c r="B439" s="19"/>
      <c r="C439" s="18"/>
      <c r="D439" s="760"/>
      <c r="E439" s="87">
        <v>10</v>
      </c>
      <c r="F439" s="259"/>
      <c r="G439" s="434"/>
      <c r="H439" s="435"/>
      <c r="I439" s="435"/>
      <c r="J439" s="435"/>
      <c r="K439" s="435"/>
      <c r="L439" s="435"/>
      <c r="M439" s="435"/>
      <c r="N439" s="435"/>
      <c r="O439" s="435"/>
      <c r="P439" s="619"/>
      <c r="Q439" s="433">
        <f ca="1">IF(A25stdlife="n/a","n/a",IF(Q$3&gt;(A25stdlife+$E439),('PTRM input'!$P$409*(1+rvanilla10)^0.5)-SUM($P439:P439),('PTRM input'!$P$409*(1+rvanilla10)^0.5)/A25stdlife))</f>
        <v>0</v>
      </c>
      <c r="R439" s="251">
        <f ca="1">IF(A25stdlife="n/a","n/a",IF(R$3&gt;(A25stdlife+$E439),('PTRM input'!$P$409*(1+rvanilla10)^0.5)-SUM($P439:Q439),('PTRM input'!$P$409*(1+rvanilla10)^0.5)/A25stdlife))</f>
        <v>0</v>
      </c>
      <c r="S439" s="251">
        <f ca="1">IF(A25stdlife="n/a","n/a",IF(S$3&gt;(A25stdlife+$E439),('PTRM input'!$P$409*(1+rvanilla10)^0.5)-SUM($P439:R439),('PTRM input'!$P$409*(1+rvanilla10)^0.5)/A25stdlife))</f>
        <v>0</v>
      </c>
      <c r="T439" s="251">
        <f ca="1">IF(A25stdlife="n/a","n/a",IF(T$3&gt;(A25stdlife+$E439),('PTRM input'!$P$409*(1+rvanilla10)^0.5)-SUM($P439:S439),('PTRM input'!$P$409*(1+rvanilla10)^0.5)/A25stdlife))</f>
        <v>0</v>
      </c>
      <c r="U439" s="251">
        <f ca="1">IF(A25stdlife="n/a","n/a",IF(U$3&gt;(A25stdlife+$E439),('PTRM input'!$P$409*(1+rvanilla10)^0.5)-SUM($P439:T439),('PTRM input'!$P$409*(1+rvanilla10)^0.5)/A25stdlife))</f>
        <v>0</v>
      </c>
      <c r="V439" s="251">
        <f ca="1">IF(A25stdlife="n/a","n/a",IF(V$3&gt;(A25stdlife+$E439),('PTRM input'!$P$409*(1+rvanilla10)^0.5)-SUM($P439:U439),('PTRM input'!$P$409*(1+rvanilla10)^0.5)/A25stdlife))</f>
        <v>0</v>
      </c>
      <c r="W439" s="251">
        <f ca="1">IF(A25stdlife="n/a","n/a",IF(W$3&gt;(A25stdlife+$E439),('PTRM input'!$P$409*(1+rvanilla10)^0.5)-SUM($P439:V439),('PTRM input'!$P$409*(1+rvanilla10)^0.5)/A25stdlife))</f>
        <v>0</v>
      </c>
      <c r="X439" s="251">
        <f ca="1">IF(A25stdlife="n/a","n/a",IF(X$3&gt;(A25stdlife+$E439),('PTRM input'!$P$409*(1+rvanilla10)^0.5)-SUM($P439:W439),('PTRM input'!$P$409*(1+rvanilla10)^0.5)/A25stdlife))</f>
        <v>0</v>
      </c>
      <c r="Y439" s="251">
        <f ca="1">IF(A25stdlife="n/a","n/a",IF(Y$3&gt;(A25stdlife+$E439),('PTRM input'!$P$409*(1+rvanilla10)^0.5)-SUM($P439:X439),('PTRM input'!$P$409*(1+rvanilla10)^0.5)/A25stdlife))</f>
        <v>0</v>
      </c>
      <c r="Z439" s="251">
        <f ca="1">IF(A25stdlife="n/a","n/a",IF(Z$3&gt;(A25stdlife+$E439),('PTRM input'!$P$409*(1+rvanilla10)^0.5)-SUM($P439:Y439),('PTRM input'!$P$409*(1+rvanilla10)^0.5)/A25stdlife))</f>
        <v>0</v>
      </c>
      <c r="AA439" s="251">
        <f ca="1">IF(A25stdlife="n/a","n/a",IF(AA$3&gt;(A25stdlife+$E439),('PTRM input'!$P$409*(1+rvanilla10)^0.5)-SUM($P439:Z439),('PTRM input'!$P$409*(1+rvanilla10)^0.5)/A25stdlife))</f>
        <v>0</v>
      </c>
      <c r="AB439" s="251">
        <f ca="1">IF(A25stdlife="n/a","n/a",IF(AB$3&gt;(A25stdlife+$E439),('PTRM input'!$P$409*(1+rvanilla10)^0.5)-SUM($P439:AA439),('PTRM input'!$P$409*(1+rvanilla10)^0.5)/A25stdlife))</f>
        <v>0</v>
      </c>
      <c r="AC439" s="251">
        <f ca="1">IF(A25stdlife="n/a","n/a",IF(AC$3&gt;(A25stdlife+$E439),('PTRM input'!$P$409*(1+rvanilla10)^0.5)-SUM($P439:AB439),('PTRM input'!$P$409*(1+rvanilla10)^0.5)/A25stdlife))</f>
        <v>0</v>
      </c>
      <c r="AD439" s="251">
        <f ca="1">IF(A25stdlife="n/a","n/a",IF(AD$3&gt;(A25stdlife+$E439),('PTRM input'!$P$409*(1+rvanilla10)^0.5)-SUM($P439:AC439),('PTRM input'!$P$409*(1+rvanilla10)^0.5)/A25stdlife))</f>
        <v>0</v>
      </c>
      <c r="AE439" s="251">
        <f ca="1">IF(A25stdlife="n/a","n/a",IF(AE$3&gt;(A25stdlife+$E439),('PTRM input'!$P$409*(1+rvanilla10)^0.5)-SUM($P439:AD439),('PTRM input'!$P$409*(1+rvanilla10)^0.5)/A25stdlife))</f>
        <v>0</v>
      </c>
      <c r="AF439" s="251">
        <f ca="1">IF(A25stdlife="n/a","n/a",IF(AF$3&gt;(A25stdlife+$E439),('PTRM input'!$P$409*(1+rvanilla10)^0.5)-SUM($P439:AE439),('PTRM input'!$P$409*(1+rvanilla10)^0.5)/A25stdlife))</f>
        <v>0</v>
      </c>
      <c r="AG439" s="251">
        <f ca="1">IF(A25stdlife="n/a","n/a",IF(AG$3&gt;(A25stdlife+$E439),('PTRM input'!$P$409*(1+rvanilla10)^0.5)-SUM($P439:AF439),('PTRM input'!$P$409*(1+rvanilla10)^0.5)/A25stdlife))</f>
        <v>0</v>
      </c>
      <c r="AH439" s="251">
        <f ca="1">IF(A25stdlife="n/a","n/a",IF(AH$3&gt;(A25stdlife+$E439),('PTRM input'!$P$409*(1+rvanilla10)^0.5)-SUM($P439:AG439),('PTRM input'!$P$409*(1+rvanilla10)^0.5)/A25stdlife))</f>
        <v>0</v>
      </c>
      <c r="AI439" s="251">
        <f ca="1">IF(A25stdlife="n/a","n/a",IF(AI$3&gt;(A25stdlife+$E439),('PTRM input'!$P$409*(1+rvanilla10)^0.5)-SUM($P439:AH439),('PTRM input'!$P$409*(1+rvanilla10)^0.5)/A25stdlife))</f>
        <v>0</v>
      </c>
      <c r="AJ439" s="251">
        <f ca="1">IF(A25stdlife="n/a","n/a",IF(AJ$3&gt;(A25stdlife+$E439),('PTRM input'!$P$409*(1+rvanilla10)^0.5)-SUM($P439:AI439),('PTRM input'!$P$409*(1+rvanilla10)^0.5)/A25stdlife))</f>
        <v>0</v>
      </c>
      <c r="AK439" s="251">
        <f ca="1">IF(A25stdlife="n/a","n/a",IF(AK$3&gt;(A25stdlife+$E439),('PTRM input'!$P$409*(1+rvanilla10)^0.5)-SUM($P439:AJ439),('PTRM input'!$P$409*(1+rvanilla10)^0.5)/A25stdlife))</f>
        <v>0</v>
      </c>
      <c r="AL439" s="251">
        <f ca="1">IF(A25stdlife="n/a","n/a",IF(AL$3&gt;(A25stdlife+$E439),('PTRM input'!$P$409*(1+rvanilla10)^0.5)-SUM($P439:AK439),('PTRM input'!$P$409*(1+rvanilla10)^0.5)/A25stdlife))</f>
        <v>0</v>
      </c>
      <c r="AM439" s="251">
        <f ca="1">IF(A25stdlife="n/a","n/a",IF(AM$3&gt;(A25stdlife+$E439),('PTRM input'!$P$409*(1+rvanilla10)^0.5)-SUM($P439:AL439),('PTRM input'!$P$409*(1+rvanilla10)^0.5)/A25stdlife))</f>
        <v>0</v>
      </c>
      <c r="AN439" s="251">
        <f ca="1">IF(A25stdlife="n/a","n/a",IF(AN$3&gt;(A25stdlife+$E439),('PTRM input'!$P$409*(1+rvanilla10)^0.5)-SUM($P439:AM439),('PTRM input'!$P$409*(1+rvanilla10)^0.5)/A25stdlife))</f>
        <v>0</v>
      </c>
      <c r="AO439" s="251">
        <f ca="1">IF(A25stdlife="n/a","n/a",IF(AO$3&gt;(A25stdlife+$E439),('PTRM input'!$P$409*(1+rvanilla10)^0.5)-SUM($P439:AN439),('PTRM input'!$P$409*(1+rvanilla10)^0.5)/A25stdlife))</f>
        <v>0</v>
      </c>
      <c r="AP439" s="251">
        <f ca="1">IF(A25stdlife="n/a","n/a",IF(AP$3&gt;(A25stdlife+$E439),('PTRM input'!$P$409*(1+rvanilla10)^0.5)-SUM($P439:AO439),('PTRM input'!$P$409*(1+rvanilla10)^0.5)/A25stdlife))</f>
        <v>0</v>
      </c>
      <c r="AQ439" s="251">
        <f ca="1">IF(A25stdlife="n/a","n/a",IF(AQ$3&gt;(A25stdlife+$E439),('PTRM input'!$P$409*(1+rvanilla10)^0.5)-SUM($P439:AP439),('PTRM input'!$P$409*(1+rvanilla10)^0.5)/A25stdlife))</f>
        <v>0</v>
      </c>
      <c r="AR439" s="251">
        <f ca="1">IF(A25stdlife="n/a","n/a",IF(AR$3&gt;(A25stdlife+$E439),('PTRM input'!$P$409*(1+rvanilla10)^0.5)-SUM($P439:AQ439),('PTRM input'!$P$409*(1+rvanilla10)^0.5)/A25stdlife))</f>
        <v>0</v>
      </c>
      <c r="AS439" s="251">
        <f ca="1">IF(A25stdlife="n/a","n/a",IF(AS$3&gt;(A25stdlife+$E439),('PTRM input'!$P$409*(1+rvanilla10)^0.5)-SUM($P439:AR439),('PTRM input'!$P$409*(1+rvanilla10)^0.5)/A25stdlife))</f>
        <v>0</v>
      </c>
      <c r="AT439" s="251">
        <f ca="1">IF(A25stdlife="n/a","n/a",IF(AT$3&gt;(A25stdlife+$E439),('PTRM input'!$P$409*(1+rvanilla10)^0.5)-SUM($P439:AS439),('PTRM input'!$P$409*(1+rvanilla10)^0.5)/A25stdlife))</f>
        <v>0</v>
      </c>
      <c r="AU439" s="251">
        <f ca="1">IF(A25stdlife="n/a","n/a",IF(AU$3&gt;(A25stdlife+$E439),('PTRM input'!$P$409*(1+rvanilla10)^0.5)-SUM($P439:AT439),('PTRM input'!$P$409*(1+rvanilla10)^0.5)/A25stdlife))</f>
        <v>0</v>
      </c>
      <c r="AV439" s="251">
        <f ca="1">IF(A25stdlife="n/a","n/a",IF(AV$3&gt;(A25stdlife+$E439),('PTRM input'!$P$409*(1+rvanilla10)^0.5)-SUM($P439:AU439),('PTRM input'!$P$409*(1+rvanilla10)^0.5)/A25stdlife))</f>
        <v>0</v>
      </c>
      <c r="AW439" s="251">
        <f ca="1">IF(A25stdlife="n/a","n/a",IF(AW$3&gt;(A25stdlife+$E439),('PTRM input'!$P$409*(1+rvanilla10)^0.5)-SUM($P439:AV439),('PTRM input'!$P$409*(1+rvanilla10)^0.5)/A25stdlife))</f>
        <v>0</v>
      </c>
      <c r="AX439" s="251">
        <f ca="1">IF(A25stdlife="n/a","n/a",IF(AX$3&gt;(A25stdlife+$E439),('PTRM input'!$P$409*(1+rvanilla10)^0.5)-SUM($P439:AW439),('PTRM input'!$P$409*(1+rvanilla10)^0.5)/A25stdlife))</f>
        <v>0</v>
      </c>
      <c r="AY439" s="251">
        <f ca="1">IF(A25stdlife="n/a","n/a",IF(AY$3&gt;(A25stdlife+$E439),('PTRM input'!$P$409*(1+rvanilla10)^0.5)-SUM($P439:AX439),('PTRM input'!$P$409*(1+rvanilla10)^0.5)/A25stdlife))</f>
        <v>0</v>
      </c>
      <c r="AZ439" s="251">
        <f ca="1">IF(A25stdlife="n/a","n/a",IF(AZ$3&gt;(A25stdlife+$E439),('PTRM input'!$P$409*(1+rvanilla10)^0.5)-SUM($P439:AY439),('PTRM input'!$P$409*(1+rvanilla10)^0.5)/A25stdlife))</f>
        <v>0</v>
      </c>
      <c r="BA439" s="251">
        <f ca="1">IF(A25stdlife="n/a","n/a",IF(BA$3&gt;(A25stdlife+$E439),('PTRM input'!$P$409*(1+rvanilla10)^0.5)-SUM($P439:AZ439),('PTRM input'!$P$409*(1+rvanilla10)^0.5)/A25stdlife))</f>
        <v>0</v>
      </c>
      <c r="BB439" s="251">
        <f ca="1">IF(A25stdlife="n/a","n/a",IF(BB$3&gt;(A25stdlife+$E439),('PTRM input'!$P$409*(1+rvanilla10)^0.5)-SUM($P439:BA439),('PTRM input'!$P$409*(1+rvanilla10)^0.5)/A25stdlife))</f>
        <v>0</v>
      </c>
      <c r="BC439" s="251">
        <f ca="1">IF(A25stdlife="n/a","n/a",IF(BC$3&gt;(A25stdlife+$E439),('PTRM input'!$P$409*(1+rvanilla10)^0.5)-SUM($P439:BB439),('PTRM input'!$P$409*(1+rvanilla10)^0.5)/A25stdlife))</f>
        <v>0</v>
      </c>
      <c r="BD439" s="251">
        <f ca="1">IF(A25stdlife="n/a","n/a",IF(BD$3&gt;(A25stdlife+$E439),('PTRM input'!$P$409*(1+rvanilla10)^0.5)-SUM($P439:BC439),('PTRM input'!$P$409*(1+rvanilla10)^0.5)/A25stdlife))</f>
        <v>0</v>
      </c>
      <c r="BE439" s="251">
        <f ca="1">IF(A25stdlife="n/a","n/a",IF(BE$3&gt;(A25stdlife+$E439),('PTRM input'!$P$409*(1+rvanilla10)^0.5)-SUM($P439:BD439),('PTRM input'!$P$409*(1+rvanilla10)^0.5)/A25stdlife))</f>
        <v>0</v>
      </c>
      <c r="BF439" s="251">
        <f ca="1">IF(A25stdlife="n/a","n/a",IF(BF$3&gt;(A25stdlife+$E439),('PTRM input'!$P$409*(1+rvanilla10)^0.5)-SUM($P439:BE439),('PTRM input'!$P$409*(1+rvanilla10)^0.5)/A25stdlife))</f>
        <v>0</v>
      </c>
      <c r="BG439" s="251">
        <f ca="1">IF(A25stdlife="n/a","n/a",IF(BG$3&gt;(A25stdlife+$E439),('PTRM input'!$P$409*(1+rvanilla10)^0.5)-SUM($P439:BF439),('PTRM input'!$P$409*(1+rvanilla10)^0.5)/A25stdlife))</f>
        <v>0</v>
      </c>
      <c r="BH439" s="251">
        <f ca="1">IF(A25stdlife="n/a","n/a",IF(BH$3&gt;(A25stdlife+$E439),('PTRM input'!$P$409*(1+rvanilla10)^0.5)-SUM($P439:BG439),('PTRM input'!$P$409*(1+rvanilla10)^0.5)/A25stdlife))</f>
        <v>0</v>
      </c>
      <c r="BI439" s="251">
        <f ca="1">IF(A25stdlife="n/a","n/a",IF(BI$3&gt;(A25stdlife+$E439),('PTRM input'!$P$409*(1+rvanilla10)^0.5)-SUM($P439:BH439),('PTRM input'!$P$409*(1+rvanilla10)^0.5)/A25stdlife))</f>
        <v>0</v>
      </c>
      <c r="BJ439" s="116"/>
      <c r="BK439" s="116"/>
      <c r="BL439" s="116"/>
      <c r="BM439" s="116"/>
    </row>
    <row r="440" spans="1:65" hidden="1" outlineLevel="1" collapsed="1">
      <c r="A440" s="116"/>
      <c r="B440" s="9"/>
      <c r="C440" s="19">
        <f>Asset25</f>
        <v>0</v>
      </c>
      <c r="D440" s="9"/>
      <c r="E440" s="9"/>
      <c r="F440" s="260"/>
      <c r="G440" s="261">
        <f t="shared" ref="G440:K440" si="128">SUM(G428:G439)</f>
        <v>0</v>
      </c>
      <c r="H440" s="261">
        <f t="shared" ca="1" si="128"/>
        <v>0</v>
      </c>
      <c r="I440" s="261">
        <f t="shared" ca="1" si="128"/>
        <v>0</v>
      </c>
      <c r="J440" s="261">
        <f t="shared" ca="1" si="128"/>
        <v>0</v>
      </c>
      <c r="K440" s="261">
        <f t="shared" ca="1" si="128"/>
        <v>0</v>
      </c>
      <c r="L440" s="261">
        <f t="shared" ref="L440:AL440" ca="1" si="129">SUM(L428:L439)</f>
        <v>0</v>
      </c>
      <c r="M440" s="261">
        <f t="shared" ca="1" si="129"/>
        <v>0</v>
      </c>
      <c r="N440" s="261">
        <f t="shared" ca="1" si="129"/>
        <v>0</v>
      </c>
      <c r="O440" s="261">
        <f t="shared" ca="1" si="129"/>
        <v>0</v>
      </c>
      <c r="P440" s="261">
        <f t="shared" ca="1" si="129"/>
        <v>0</v>
      </c>
      <c r="Q440" s="261">
        <f t="shared" ca="1" si="129"/>
        <v>0</v>
      </c>
      <c r="R440" s="371">
        <f t="shared" ca="1" si="129"/>
        <v>0</v>
      </c>
      <c r="S440" s="371">
        <f t="shared" ca="1" si="129"/>
        <v>0</v>
      </c>
      <c r="T440" s="371">
        <f t="shared" ca="1" si="129"/>
        <v>0</v>
      </c>
      <c r="U440" s="371">
        <f t="shared" ca="1" si="129"/>
        <v>0</v>
      </c>
      <c r="V440" s="371">
        <f t="shared" ca="1" si="129"/>
        <v>0</v>
      </c>
      <c r="W440" s="371">
        <f t="shared" ca="1" si="129"/>
        <v>0</v>
      </c>
      <c r="X440" s="371">
        <f t="shared" ca="1" si="129"/>
        <v>0</v>
      </c>
      <c r="Y440" s="371">
        <f t="shared" ca="1" si="129"/>
        <v>0</v>
      </c>
      <c r="Z440" s="371">
        <f t="shared" ca="1" si="129"/>
        <v>0</v>
      </c>
      <c r="AA440" s="371">
        <f t="shared" ca="1" si="129"/>
        <v>0</v>
      </c>
      <c r="AB440" s="371">
        <f t="shared" ca="1" si="129"/>
        <v>0</v>
      </c>
      <c r="AC440" s="371">
        <f t="shared" ca="1" si="129"/>
        <v>0</v>
      </c>
      <c r="AD440" s="371">
        <f t="shared" ca="1" si="129"/>
        <v>0</v>
      </c>
      <c r="AE440" s="371">
        <f t="shared" ca="1" si="129"/>
        <v>0</v>
      </c>
      <c r="AF440" s="371">
        <f t="shared" ca="1" si="129"/>
        <v>0</v>
      </c>
      <c r="AG440" s="371">
        <f t="shared" ca="1" si="129"/>
        <v>0</v>
      </c>
      <c r="AH440" s="371">
        <f t="shared" ca="1" si="129"/>
        <v>0</v>
      </c>
      <c r="AI440" s="371">
        <f t="shared" ca="1" si="129"/>
        <v>0</v>
      </c>
      <c r="AJ440" s="371">
        <f t="shared" ca="1" si="129"/>
        <v>0</v>
      </c>
      <c r="AK440" s="371">
        <f t="shared" ca="1" si="129"/>
        <v>0</v>
      </c>
      <c r="AL440" s="371">
        <f t="shared" ca="1" si="129"/>
        <v>0</v>
      </c>
      <c r="AM440" s="371">
        <f t="shared" ref="AM440:BI440" ca="1" si="130">SUM(AM428:AM439)</f>
        <v>0</v>
      </c>
      <c r="AN440" s="371">
        <f t="shared" ca="1" si="130"/>
        <v>0</v>
      </c>
      <c r="AO440" s="371">
        <f t="shared" ca="1" si="130"/>
        <v>0</v>
      </c>
      <c r="AP440" s="371">
        <f t="shared" ca="1" si="130"/>
        <v>0</v>
      </c>
      <c r="AQ440" s="371">
        <f t="shared" ca="1" si="130"/>
        <v>0</v>
      </c>
      <c r="AR440" s="371">
        <f t="shared" ca="1" si="130"/>
        <v>0</v>
      </c>
      <c r="AS440" s="371">
        <f t="shared" ca="1" si="130"/>
        <v>0</v>
      </c>
      <c r="AT440" s="371">
        <f t="shared" ca="1" si="130"/>
        <v>0</v>
      </c>
      <c r="AU440" s="371">
        <f t="shared" ca="1" si="130"/>
        <v>0</v>
      </c>
      <c r="AV440" s="371">
        <f t="shared" ca="1" si="130"/>
        <v>0</v>
      </c>
      <c r="AW440" s="371">
        <f t="shared" ca="1" si="130"/>
        <v>0</v>
      </c>
      <c r="AX440" s="371">
        <f t="shared" ca="1" si="130"/>
        <v>0</v>
      </c>
      <c r="AY440" s="371">
        <f t="shared" ca="1" si="130"/>
        <v>0</v>
      </c>
      <c r="AZ440" s="371">
        <f t="shared" ca="1" si="130"/>
        <v>0</v>
      </c>
      <c r="BA440" s="371">
        <f t="shared" ca="1" si="130"/>
        <v>0</v>
      </c>
      <c r="BB440" s="371">
        <f t="shared" ca="1" si="130"/>
        <v>0</v>
      </c>
      <c r="BC440" s="371">
        <f t="shared" ca="1" si="130"/>
        <v>0</v>
      </c>
      <c r="BD440" s="371">
        <f t="shared" ca="1" si="130"/>
        <v>0</v>
      </c>
      <c r="BE440" s="371">
        <f t="shared" ca="1" si="130"/>
        <v>0</v>
      </c>
      <c r="BF440" s="371">
        <f t="shared" ca="1" si="130"/>
        <v>0</v>
      </c>
      <c r="BG440" s="371">
        <f t="shared" ca="1" si="130"/>
        <v>0</v>
      </c>
      <c r="BH440" s="371">
        <f t="shared" ca="1" si="130"/>
        <v>0</v>
      </c>
      <c r="BI440" s="371">
        <f t="shared" ca="1" si="130"/>
        <v>0</v>
      </c>
      <c r="BJ440" s="116"/>
      <c r="BK440" s="116"/>
      <c r="BL440" s="116"/>
      <c r="BM440" s="116"/>
    </row>
    <row r="441" spans="1:65" hidden="1" outlineLevel="2">
      <c r="A441" s="116"/>
      <c r="B441" s="106">
        <f>C453</f>
        <v>0</v>
      </c>
      <c r="C441" s="614"/>
      <c r="D441" s="615" t="s">
        <v>236</v>
      </c>
      <c r="E441" s="614"/>
      <c r="F441" s="616"/>
      <c r="G441" s="617">
        <f>IF(('PTRM input'!$E$515='PTRM input'!$G$514),IF(G$3&gt;A26remlife,A26acvalue-SUM(F441:$F441),IF(A26remlife="N/A","n/a",A26acvalue/A26remlife)),'PTRM input'!G$545)</f>
        <v>0</v>
      </c>
      <c r="H441" s="617">
        <f>IF(('PTRM input'!$E$515='PTRM input'!$G$514),IF(H$3&gt;A26remlife,A26acvalue-SUM($F441:G441),IF(A26remlife="N/A","n/a",A26acvalue/A26remlife)),'PTRM input'!H$545)</f>
        <v>0</v>
      </c>
      <c r="I441" s="617">
        <f>IF(('PTRM input'!$E$515='PTRM input'!$G$514),IF(I$3&gt;A26remlife,A26acvalue-SUM($F441:H441),IF(A26remlife="N/A","n/a",A26acvalue/A26remlife)),'PTRM input'!I$545)</f>
        <v>0</v>
      </c>
      <c r="J441" s="617">
        <f>IF(('PTRM input'!$E$515='PTRM input'!$G$514),IF(J$3&gt;A26remlife,A26acvalue-SUM($F441:I441),IF(A26remlife="N/A","n/a",A26acvalue/A26remlife)),'PTRM input'!J$545)</f>
        <v>0</v>
      </c>
      <c r="K441" s="617">
        <f>IF(('PTRM input'!$E$515='PTRM input'!$G$514),IF(K$3&gt;A26remlife,A26acvalue-SUM($F441:J441),IF(A26remlife="N/A","n/a",A26acvalue/A26remlife)),'PTRM input'!K$545)</f>
        <v>0</v>
      </c>
      <c r="L441" s="617">
        <f>IF(('PTRM input'!$E$515='PTRM input'!$G$514),IF(L$3&gt;A26remlife,A26acvalue-SUM($F441:K441),IF(A26remlife="N/A","n/a",A26acvalue/A26remlife)),'PTRM input'!L$545)</f>
        <v>0</v>
      </c>
      <c r="M441" s="617">
        <f>IF(('PTRM input'!$E$515='PTRM input'!$G$514),IF(M$3&gt;A26remlife,A26acvalue-SUM($F441:L441),IF(A26remlife="N/A","n/a",A26acvalue/A26remlife)),'PTRM input'!M$545)</f>
        <v>0</v>
      </c>
      <c r="N441" s="617">
        <f>IF(('PTRM input'!$E$515='PTRM input'!$G$514),IF(N$3&gt;A26remlife,A26acvalue-SUM($F441:M441),IF(A26remlife="N/A","n/a",A26acvalue/A26remlife)),'PTRM input'!N$545)</f>
        <v>0</v>
      </c>
      <c r="O441" s="617">
        <f>IF(('PTRM input'!$E$515='PTRM input'!$G$514),IF(O$3&gt;A26remlife,A26acvalue-SUM($F441:N441),IF(A26remlife="N/A","n/a",A26acvalue/A26remlife)),'PTRM input'!O$545)</f>
        <v>0</v>
      </c>
      <c r="P441" s="617">
        <f>IF(('PTRM input'!$E$515='PTRM input'!$G$514),IF(P$3&gt;A26remlife,A26acvalue-SUM($F441:O441),IF(A26remlife="N/A","n/a",A26acvalue/A26remlife)),'PTRM input'!P$545)</f>
        <v>0</v>
      </c>
      <c r="Q441" s="617">
        <f>IF(('PTRM input'!$E$515='PTRM input'!$G$514),IF(Q$3&gt;A26remlife,A26acvalue-SUM($F441:P441),IF(A26remlife="N/A","n/a",A26acvalue/A26remlife)),'PTRM input'!Q$545)</f>
        <v>0</v>
      </c>
      <c r="R441" s="617">
        <f>IF(('PTRM input'!$E$515='PTRM input'!$G$514),IF(R$3&gt;A26remlife,A26acvalue-SUM($F441:Q441),IF(A26remlife="N/A","n/a",A26acvalue/A26remlife)),'PTRM input'!R$545)</f>
        <v>0</v>
      </c>
      <c r="S441" s="617">
        <f>IF(('PTRM input'!$E$515='PTRM input'!$G$514),IF(S$3&gt;A26remlife,A26acvalue-SUM($F441:R441),IF(A26remlife="N/A","n/a",A26acvalue/A26remlife)),'PTRM input'!S$545)</f>
        <v>0</v>
      </c>
      <c r="T441" s="617">
        <f>IF(('PTRM input'!$E$515='PTRM input'!$G$514),IF(T$3&gt;A26remlife,A26acvalue-SUM($F441:S441),IF(A26remlife="N/A","n/a",A26acvalue/A26remlife)),'PTRM input'!T$545)</f>
        <v>0</v>
      </c>
      <c r="U441" s="617">
        <f>IF(('PTRM input'!$E$515='PTRM input'!$G$514),IF(U$3&gt;A26remlife,A26acvalue-SUM($F441:T441),IF(A26remlife="N/A","n/a",A26acvalue/A26remlife)),'PTRM input'!U$545)</f>
        <v>0</v>
      </c>
      <c r="V441" s="617">
        <f>IF(('PTRM input'!$E$515='PTRM input'!$G$514),IF(V$3&gt;A26remlife,A26acvalue-SUM($F441:U441),IF(A26remlife="N/A","n/a",A26acvalue/A26remlife)),'PTRM input'!V$545)</f>
        <v>0</v>
      </c>
      <c r="W441" s="617">
        <f>IF(('PTRM input'!$E$515='PTRM input'!$G$514),IF(W$3&gt;A26remlife,A26acvalue-SUM($F441:V441),IF(A26remlife="N/A","n/a",A26acvalue/A26remlife)),'PTRM input'!W$545)</f>
        <v>0</v>
      </c>
      <c r="X441" s="617">
        <f>IF(('PTRM input'!$E$515='PTRM input'!$G$514),IF(X$3&gt;A26remlife,A26acvalue-SUM($F441:W441),IF(A26remlife="N/A","n/a",A26acvalue/A26remlife)),'PTRM input'!X$545)</f>
        <v>0</v>
      </c>
      <c r="Y441" s="617">
        <f>IF(('PTRM input'!$E$515='PTRM input'!$G$514),IF(Y$3&gt;A26remlife,A26acvalue-SUM($F441:X441),IF(A26remlife="N/A","n/a",A26acvalue/A26remlife)),'PTRM input'!Y$545)</f>
        <v>0</v>
      </c>
      <c r="Z441" s="617">
        <f>IF(('PTRM input'!$E$515='PTRM input'!$G$514),IF(Z$3&gt;A26remlife,A26acvalue-SUM($F441:Y441),IF(A26remlife="N/A","n/a",A26acvalue/A26remlife)),'PTRM input'!Z$545)</f>
        <v>0</v>
      </c>
      <c r="AA441" s="617">
        <f>IF(('PTRM input'!$E$515='PTRM input'!$G$514),IF(AA$3&gt;A26remlife,A26acvalue-SUM($F441:Z441),IF(A26remlife="N/A","n/a",A26acvalue/A26remlife)),'PTRM input'!AA$545)</f>
        <v>0</v>
      </c>
      <c r="AB441" s="617">
        <f>IF(('PTRM input'!$E$515='PTRM input'!$G$514),IF(AB$3&gt;A26remlife,A26acvalue-SUM($F441:AA441),IF(A26remlife="N/A","n/a",A26acvalue/A26remlife)),'PTRM input'!AB$545)</f>
        <v>0</v>
      </c>
      <c r="AC441" s="617">
        <f>IF(('PTRM input'!$E$515='PTRM input'!$G$514),IF(AC$3&gt;A26remlife,A26acvalue-SUM($F441:AB441),IF(A26remlife="N/A","n/a",A26acvalue/A26remlife)),'PTRM input'!AC$545)</f>
        <v>0</v>
      </c>
      <c r="AD441" s="617">
        <f>IF(('PTRM input'!$E$515='PTRM input'!$G$514),IF(AD$3&gt;A26remlife,A26acvalue-SUM($F441:AC441),IF(A26remlife="N/A","n/a",A26acvalue/A26remlife)),'PTRM input'!AD$545)</f>
        <v>0</v>
      </c>
      <c r="AE441" s="617">
        <f>IF(('PTRM input'!$E$515='PTRM input'!$G$514),IF(AE$3&gt;A26remlife,A26acvalue-SUM($F441:AD441),IF(A26remlife="N/A","n/a",A26acvalue/A26remlife)),'PTRM input'!AE$545)</f>
        <v>0</v>
      </c>
      <c r="AF441" s="617">
        <f>IF(('PTRM input'!$E$515='PTRM input'!$G$514),IF(AF$3&gt;A26remlife,A26acvalue-SUM($F441:AE441),IF(A26remlife="N/A","n/a",A26acvalue/A26remlife)),'PTRM input'!AF$545)</f>
        <v>0</v>
      </c>
      <c r="AG441" s="617">
        <f>IF(('PTRM input'!$E$515='PTRM input'!$G$514),IF(AG$3&gt;A26remlife,A26acvalue-SUM($F441:AF441),IF(A26remlife="N/A","n/a",A26acvalue/A26remlife)),'PTRM input'!AG$545)</f>
        <v>0</v>
      </c>
      <c r="AH441" s="617">
        <f>IF(('PTRM input'!$E$515='PTRM input'!$G$514),IF(AH$3&gt;A26remlife,A26acvalue-SUM($F441:AG441),IF(A26remlife="N/A","n/a",A26acvalue/A26remlife)),'PTRM input'!AH$545)</f>
        <v>0</v>
      </c>
      <c r="AI441" s="617">
        <f>IF(('PTRM input'!$E$515='PTRM input'!$G$514),IF(AI$3&gt;A26remlife,A26acvalue-SUM($F441:AH441),IF(A26remlife="N/A","n/a",A26acvalue/A26remlife)),'PTRM input'!AI$545)</f>
        <v>0</v>
      </c>
      <c r="AJ441" s="617">
        <f>IF(('PTRM input'!$E$515='PTRM input'!$G$514),IF(AJ$3&gt;A26remlife,A26acvalue-SUM($F441:AI441),IF(A26remlife="N/A","n/a",A26acvalue/A26remlife)),'PTRM input'!AJ$545)</f>
        <v>0</v>
      </c>
      <c r="AK441" s="617">
        <f>IF(('PTRM input'!$E$515='PTRM input'!$G$514),IF(AK$3&gt;A26remlife,A26acvalue-SUM($F441:AJ441),IF(A26remlife="N/A","n/a",A26acvalue/A26remlife)),'PTRM input'!AK$545)</f>
        <v>0</v>
      </c>
      <c r="AL441" s="617">
        <f>IF(('PTRM input'!$E$515='PTRM input'!$G$514),IF(AL$3&gt;A26remlife,A26acvalue-SUM($F441:AK441),IF(A26remlife="N/A","n/a",A26acvalue/A26remlife)),'PTRM input'!AL$545)</f>
        <v>0</v>
      </c>
      <c r="AM441" s="617">
        <f>IF(('PTRM input'!$E$515='PTRM input'!$G$514),IF(AM$3&gt;A26remlife,A26acvalue-SUM($F441:AL441),IF(A26remlife="N/A","n/a",A26acvalue/A26remlife)),'PTRM input'!AM$545)</f>
        <v>0</v>
      </c>
      <c r="AN441" s="617">
        <f>IF(('PTRM input'!$E$515='PTRM input'!$G$514),IF(AN$3&gt;A26remlife,A26acvalue-SUM($F441:AM441),IF(A26remlife="N/A","n/a",A26acvalue/A26remlife)),'PTRM input'!AN$545)</f>
        <v>0</v>
      </c>
      <c r="AO441" s="617">
        <f>IF(('PTRM input'!$E$515='PTRM input'!$G$514),IF(AO$3&gt;A26remlife,A26acvalue-SUM($F441:AN441),IF(A26remlife="N/A","n/a",A26acvalue/A26remlife)),'PTRM input'!AO$545)</f>
        <v>0</v>
      </c>
      <c r="AP441" s="617">
        <f>IF(('PTRM input'!$E$515='PTRM input'!$G$514),IF(AP$3&gt;A26remlife,A26acvalue-SUM($F441:AO441),IF(A26remlife="N/A","n/a",A26acvalue/A26remlife)),'PTRM input'!AP$545)</f>
        <v>0</v>
      </c>
      <c r="AQ441" s="617">
        <f>IF(('PTRM input'!$E$515='PTRM input'!$G$514),IF(AQ$3&gt;A26remlife,A26acvalue-SUM($F441:AP441),IF(A26remlife="N/A","n/a",A26acvalue/A26remlife)),'PTRM input'!AQ$545)</f>
        <v>0</v>
      </c>
      <c r="AR441" s="617">
        <f>IF(('PTRM input'!$E$515='PTRM input'!$G$514),IF(AR$3&gt;A26remlife,A26acvalue-SUM($F441:AQ441),IF(A26remlife="N/A","n/a",A26acvalue/A26remlife)),'PTRM input'!AR$545)</f>
        <v>0</v>
      </c>
      <c r="AS441" s="617">
        <f>IF(('PTRM input'!$E$515='PTRM input'!$G$514),IF(AS$3&gt;A26remlife,A26acvalue-SUM($F441:AR441),IF(A26remlife="N/A","n/a",A26acvalue/A26remlife)),'PTRM input'!AS$545)</f>
        <v>0</v>
      </c>
      <c r="AT441" s="617">
        <f>IF(('PTRM input'!$E$515='PTRM input'!$G$514),IF(AT$3&gt;A26remlife,A26acvalue-SUM($F441:AS441),IF(A26remlife="N/A","n/a",A26acvalue/A26remlife)),'PTRM input'!AT$545)</f>
        <v>0</v>
      </c>
      <c r="AU441" s="617">
        <f>IF(('PTRM input'!$E$515='PTRM input'!$G$514),IF(AU$3&gt;A26remlife,A26acvalue-SUM($F441:AT441),IF(A26remlife="N/A","n/a",A26acvalue/A26remlife)),'PTRM input'!AU$545)</f>
        <v>0</v>
      </c>
      <c r="AV441" s="617">
        <f>IF(('PTRM input'!$E$515='PTRM input'!$G$514),IF(AV$3&gt;A26remlife,A26acvalue-SUM($F441:AU441),IF(A26remlife="N/A","n/a",A26acvalue/A26remlife)),'PTRM input'!AV$545)</f>
        <v>0</v>
      </c>
      <c r="AW441" s="617">
        <f>IF(('PTRM input'!$E$515='PTRM input'!$G$514),IF(AW$3&gt;A26remlife,A26acvalue-SUM($F441:AV441),IF(A26remlife="N/A","n/a",A26acvalue/A26remlife)),'PTRM input'!AW$545)</f>
        <v>0</v>
      </c>
      <c r="AX441" s="617">
        <f>IF(('PTRM input'!$E$515='PTRM input'!$G$514),IF(AX$3&gt;A26remlife,A26acvalue-SUM($F441:AW441),IF(A26remlife="N/A","n/a",A26acvalue/A26remlife)),'PTRM input'!AX$545)</f>
        <v>0</v>
      </c>
      <c r="AY441" s="617">
        <f>IF(('PTRM input'!$E$515='PTRM input'!$G$514),IF(AY$3&gt;A26remlife,A26acvalue-SUM($F441:AX441),IF(A26remlife="N/A","n/a",A26acvalue/A26remlife)),'PTRM input'!AY$545)</f>
        <v>0</v>
      </c>
      <c r="AZ441" s="617">
        <f>IF(('PTRM input'!$E$515='PTRM input'!$G$514),IF(AZ$3&gt;A26remlife,A26acvalue-SUM($F441:AY441),IF(A26remlife="N/A","n/a",A26acvalue/A26remlife)),'PTRM input'!AZ$545)</f>
        <v>0</v>
      </c>
      <c r="BA441" s="617">
        <f>IF(('PTRM input'!$E$515='PTRM input'!$G$514),IF(BA$3&gt;A26remlife,A26acvalue-SUM($F441:AZ441),IF(A26remlife="N/A","n/a",A26acvalue/A26remlife)),'PTRM input'!BA$545)</f>
        <v>0</v>
      </c>
      <c r="BB441" s="617">
        <f>IF(('PTRM input'!$E$515='PTRM input'!$G$514),IF(BB$3&gt;A26remlife,A26acvalue-SUM($F441:BA441),IF(A26remlife="N/A","n/a",A26acvalue/A26remlife)),'PTRM input'!BB$545)</f>
        <v>0</v>
      </c>
      <c r="BC441" s="617">
        <f>IF(('PTRM input'!$E$515='PTRM input'!$G$514),IF(BC$3&gt;A26remlife,A26acvalue-SUM($F441:BB441),IF(A26remlife="N/A","n/a",A26acvalue/A26remlife)),'PTRM input'!BC$545)</f>
        <v>0</v>
      </c>
      <c r="BD441" s="617">
        <f>IF(('PTRM input'!$E$515='PTRM input'!$G$514),IF(BD$3&gt;A26remlife,A26acvalue-SUM($F441:BC441),IF(A26remlife="N/A","n/a",A26acvalue/A26remlife)),'PTRM input'!BD$545)</f>
        <v>0</v>
      </c>
      <c r="BE441" s="617">
        <f>IF(('PTRM input'!$E$515='PTRM input'!$G$514),IF(BE$3&gt;A26remlife,A26acvalue-SUM($F441:BD441),IF(A26remlife="N/A","n/a",A26acvalue/A26remlife)),'PTRM input'!BE$545)</f>
        <v>0</v>
      </c>
      <c r="BF441" s="617">
        <f>IF(('PTRM input'!$E$515='PTRM input'!$G$514),IF(BF$3&gt;A26remlife,A26acvalue-SUM($F441:BE441),IF(A26remlife="N/A","n/a",A26acvalue/A26remlife)),'PTRM input'!BF$545)</f>
        <v>0</v>
      </c>
      <c r="BG441" s="617">
        <f>IF(('PTRM input'!$E$515='PTRM input'!$G$514),IF(BG$3&gt;A26remlife,A26acvalue-SUM($F441:BF441),IF(A26remlife="N/A","n/a",A26acvalue/A26remlife)),'PTRM input'!BG$545)</f>
        <v>0</v>
      </c>
      <c r="BH441" s="617">
        <f>IF(('PTRM input'!$E$515='PTRM input'!$G$514),IF(BH$3&gt;A26remlife,A26acvalue-SUM($F441:BG441),IF(A26remlife="N/A","n/a",A26acvalue/A26remlife)),'PTRM input'!BH$545)</f>
        <v>0</v>
      </c>
      <c r="BI441" s="617">
        <f>IF(('PTRM input'!$E$515='PTRM input'!$G$514),IF(BI$3&gt;A26remlife,A26acvalue-SUM($F441:BH441),IF(A26remlife="N/A","n/a",A26acvalue/A26remlife)),'PTRM input'!BI$545)</f>
        <v>0</v>
      </c>
      <c r="BJ441" s="116"/>
      <c r="BK441" s="116"/>
      <c r="BL441" s="116"/>
      <c r="BM441" s="116"/>
    </row>
    <row r="442" spans="1:65" ht="12.75" hidden="1" customHeight="1" outlineLevel="2">
      <c r="A442" s="116"/>
      <c r="B442" s="19"/>
      <c r="C442" s="18"/>
      <c r="D442" s="760" t="s">
        <v>237</v>
      </c>
      <c r="E442" s="86">
        <v>0</v>
      </c>
      <c r="F442" s="259"/>
      <c r="G442" s="433"/>
      <c r="H442" s="433"/>
      <c r="I442" s="433"/>
      <c r="J442" s="433"/>
      <c r="K442" s="433"/>
      <c r="L442" s="433"/>
      <c r="M442" s="433"/>
      <c r="N442" s="433"/>
      <c r="O442" s="433"/>
      <c r="P442" s="433"/>
      <c r="Q442" s="433"/>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116"/>
      <c r="BK442" s="116"/>
      <c r="BL442" s="116"/>
      <c r="BM442" s="116"/>
    </row>
    <row r="443" spans="1:65" hidden="1" outlineLevel="2">
      <c r="A443" s="116"/>
      <c r="B443" s="19"/>
      <c r="C443" s="18"/>
      <c r="D443" s="760"/>
      <c r="E443" s="86">
        <v>1</v>
      </c>
      <c r="F443" s="259"/>
      <c r="G443" s="618"/>
      <c r="H443" s="433">
        <f ca="1">IF(A26stdlife="n/a","n/a",IF(H$3&gt;(A26stdlife+$E443),('PTRM input'!$G$410*(1+rvanilla01)^0.5)-SUM(G443:$G443),('PTRM input'!$G$410*(1+rvanilla01)^0.5)/A26stdlife))</f>
        <v>0</v>
      </c>
      <c r="I443" s="433">
        <f ca="1">IF(A26stdlife="n/a","n/a",IF(I$3&gt;(A26stdlife+$E443),('PTRM input'!$G$410*(1+rvanilla01)^0.5)-SUM($G443:H443),('PTRM input'!$G$410*(1+rvanilla01)^0.5)/A26stdlife))</f>
        <v>0</v>
      </c>
      <c r="J443" s="433">
        <f ca="1">IF(A26stdlife="n/a","n/a",IF(J$3&gt;(A26stdlife+$E443),('PTRM input'!$G$410*(1+rvanilla01)^0.5)-SUM($G443:I443),('PTRM input'!$G$410*(1+rvanilla01)^0.5)/A26stdlife))</f>
        <v>0</v>
      </c>
      <c r="K443" s="433">
        <f ca="1">IF(A26stdlife="n/a","n/a",IF(K$3&gt;(A26stdlife+$E443),('PTRM input'!$G$410*(1+rvanilla01)^0.5)-SUM($G443:J443),('PTRM input'!$G$410*(1+rvanilla01)^0.5)/A26stdlife))</f>
        <v>0</v>
      </c>
      <c r="L443" s="433">
        <f ca="1">IF(A26stdlife="n/a","n/a",IF(L$3&gt;(A26stdlife+$E443),('PTRM input'!$G$410*(1+rvanilla01)^0.5)-SUM($G443:K443),('PTRM input'!$G$410*(1+rvanilla01)^0.5)/A26stdlife))</f>
        <v>0</v>
      </c>
      <c r="M443" s="433">
        <f ca="1">IF(A26stdlife="n/a","n/a",IF(M$3&gt;(A26stdlife+$E443),('PTRM input'!$G$410*(1+rvanilla01)^0.5)-SUM($G443:L443),('PTRM input'!$G$410*(1+rvanilla01)^0.5)/A26stdlife))</f>
        <v>0</v>
      </c>
      <c r="N443" s="433">
        <f ca="1">IF(A26stdlife="n/a","n/a",IF(N$3&gt;(A26stdlife+$E443),('PTRM input'!$G$410*(1+rvanilla01)^0.5)-SUM($G443:M443),('PTRM input'!$G$410*(1+rvanilla01)^0.5)/A26stdlife))</f>
        <v>0</v>
      </c>
      <c r="O443" s="433">
        <f ca="1">IF(A26stdlife="n/a","n/a",IF(O$3&gt;(A26stdlife+$E443),('PTRM input'!$G$410*(1+rvanilla01)^0.5)-SUM($G443:N443),('PTRM input'!$G$410*(1+rvanilla01)^0.5)/A26stdlife))</f>
        <v>0</v>
      </c>
      <c r="P443" s="433">
        <f ca="1">IF(A26stdlife="n/a","n/a",IF(P$3&gt;(A26stdlife+$E443),('PTRM input'!$G$410*(1+rvanilla01)^0.5)-SUM($G443:O443),('PTRM input'!$G$410*(1+rvanilla01)^0.5)/A26stdlife))</f>
        <v>0</v>
      </c>
      <c r="Q443" s="433">
        <f ca="1">IF(A26stdlife="n/a","n/a",IF(Q$3&gt;(A26stdlife+$E443),('PTRM input'!$G$410*(1+rvanilla01)^0.5)-SUM($G443:P443),('PTRM input'!$G$410*(1+rvanilla01)^0.5)/A26stdlife))</f>
        <v>0</v>
      </c>
      <c r="R443" s="251">
        <f ca="1">IF(A26stdlife="n/a","n/a",IF(R$3&gt;(A26stdlife+$E443),('PTRM input'!$G$410*(1+rvanilla01)^0.5)-SUM($G443:Q443),('PTRM input'!$G$410*(1+rvanilla01)^0.5)/A26stdlife))</f>
        <v>0</v>
      </c>
      <c r="S443" s="251">
        <f ca="1">IF(A26stdlife="n/a","n/a",IF(S$3&gt;(A26stdlife+$E443),('PTRM input'!$G$410*(1+rvanilla01)^0.5)-SUM($G443:R443),('PTRM input'!$G$410*(1+rvanilla01)^0.5)/A26stdlife))</f>
        <v>0</v>
      </c>
      <c r="T443" s="251">
        <f ca="1">IF(A26stdlife="n/a","n/a",IF(T$3&gt;(A26stdlife+$E443),('PTRM input'!$G$410*(1+rvanilla01)^0.5)-SUM($G443:S443),('PTRM input'!$G$410*(1+rvanilla01)^0.5)/A26stdlife))</f>
        <v>0</v>
      </c>
      <c r="U443" s="251">
        <f ca="1">IF(A26stdlife="n/a","n/a",IF(U$3&gt;(A26stdlife+$E443),('PTRM input'!$G$410*(1+rvanilla01)^0.5)-SUM($G443:T443),('PTRM input'!$G$410*(1+rvanilla01)^0.5)/A26stdlife))</f>
        <v>0</v>
      </c>
      <c r="V443" s="251">
        <f ca="1">IF(A26stdlife="n/a","n/a",IF(V$3&gt;(A26stdlife+$E443),('PTRM input'!$G$410*(1+rvanilla01)^0.5)-SUM($G443:U443),('PTRM input'!$G$410*(1+rvanilla01)^0.5)/A26stdlife))</f>
        <v>0</v>
      </c>
      <c r="W443" s="251">
        <f ca="1">IF(A26stdlife="n/a","n/a",IF(W$3&gt;(A26stdlife+$E443),('PTRM input'!$G$410*(1+rvanilla01)^0.5)-SUM($G443:V443),('PTRM input'!$G$410*(1+rvanilla01)^0.5)/A26stdlife))</f>
        <v>0</v>
      </c>
      <c r="X443" s="251">
        <f ca="1">IF(A26stdlife="n/a","n/a",IF(X$3&gt;(A26stdlife+$E443),('PTRM input'!$G$410*(1+rvanilla01)^0.5)-SUM($G443:W443),('PTRM input'!$G$410*(1+rvanilla01)^0.5)/A26stdlife))</f>
        <v>0</v>
      </c>
      <c r="Y443" s="251">
        <f ca="1">IF(A26stdlife="n/a","n/a",IF(Y$3&gt;(A26stdlife+$E443),('PTRM input'!$G$410*(1+rvanilla01)^0.5)-SUM($G443:X443),('PTRM input'!$G$410*(1+rvanilla01)^0.5)/A26stdlife))</f>
        <v>0</v>
      </c>
      <c r="Z443" s="251">
        <f ca="1">IF(A26stdlife="n/a","n/a",IF(Z$3&gt;(A26stdlife+$E443),('PTRM input'!$G$410*(1+rvanilla01)^0.5)-SUM($G443:Y443),('PTRM input'!$G$410*(1+rvanilla01)^0.5)/A26stdlife))</f>
        <v>0</v>
      </c>
      <c r="AA443" s="251">
        <f ca="1">IF(A26stdlife="n/a","n/a",IF(AA$3&gt;(A26stdlife+$E443),('PTRM input'!$G$410*(1+rvanilla01)^0.5)-SUM($G443:Z443),('PTRM input'!$G$410*(1+rvanilla01)^0.5)/A26stdlife))</f>
        <v>0</v>
      </c>
      <c r="AB443" s="251">
        <f ca="1">IF(A26stdlife="n/a","n/a",IF(AB$3&gt;(A26stdlife+$E443),('PTRM input'!$G$410*(1+rvanilla01)^0.5)-SUM($G443:AA443),('PTRM input'!$G$410*(1+rvanilla01)^0.5)/A26stdlife))</f>
        <v>0</v>
      </c>
      <c r="AC443" s="251">
        <f ca="1">IF(A26stdlife="n/a","n/a",IF(AC$3&gt;(A26stdlife+$E443),('PTRM input'!$G$410*(1+rvanilla01)^0.5)-SUM($G443:AB443),('PTRM input'!$G$410*(1+rvanilla01)^0.5)/A26stdlife))</f>
        <v>0</v>
      </c>
      <c r="AD443" s="251">
        <f ca="1">IF(A26stdlife="n/a","n/a",IF(AD$3&gt;(A26stdlife+$E443),('PTRM input'!$G$410*(1+rvanilla01)^0.5)-SUM($G443:AC443),('PTRM input'!$G$410*(1+rvanilla01)^0.5)/A26stdlife))</f>
        <v>0</v>
      </c>
      <c r="AE443" s="251">
        <f ca="1">IF(A26stdlife="n/a","n/a",IF(AE$3&gt;(A26stdlife+$E443),('PTRM input'!$G$410*(1+rvanilla01)^0.5)-SUM($G443:AD443),('PTRM input'!$G$410*(1+rvanilla01)^0.5)/A26stdlife))</f>
        <v>0</v>
      </c>
      <c r="AF443" s="251">
        <f ca="1">IF(A26stdlife="n/a","n/a",IF(AF$3&gt;(A26stdlife+$E443),('PTRM input'!$G$410*(1+rvanilla01)^0.5)-SUM($G443:AE443),('PTRM input'!$G$410*(1+rvanilla01)^0.5)/A26stdlife))</f>
        <v>0</v>
      </c>
      <c r="AG443" s="251">
        <f ca="1">IF(A26stdlife="n/a","n/a",IF(AG$3&gt;(A26stdlife+$E443),('PTRM input'!$G$410*(1+rvanilla01)^0.5)-SUM($G443:AF443),('PTRM input'!$G$410*(1+rvanilla01)^0.5)/A26stdlife))</f>
        <v>0</v>
      </c>
      <c r="AH443" s="251">
        <f ca="1">IF(A26stdlife="n/a","n/a",IF(AH$3&gt;(A26stdlife+$E443),('PTRM input'!$G$410*(1+rvanilla01)^0.5)-SUM($G443:AG443),('PTRM input'!$G$410*(1+rvanilla01)^0.5)/A26stdlife))</f>
        <v>0</v>
      </c>
      <c r="AI443" s="251">
        <f ca="1">IF(A26stdlife="n/a","n/a",IF(AI$3&gt;(A26stdlife+$E443),('PTRM input'!$G$410*(1+rvanilla01)^0.5)-SUM($G443:AH443),('PTRM input'!$G$410*(1+rvanilla01)^0.5)/A26stdlife))</f>
        <v>0</v>
      </c>
      <c r="AJ443" s="251">
        <f ca="1">IF(A26stdlife="n/a","n/a",IF(AJ$3&gt;(A26stdlife+$E443),('PTRM input'!$G$410*(1+rvanilla01)^0.5)-SUM($G443:AI443),('PTRM input'!$G$410*(1+rvanilla01)^0.5)/A26stdlife))</f>
        <v>0</v>
      </c>
      <c r="AK443" s="251">
        <f ca="1">IF(A26stdlife="n/a","n/a",IF(AK$3&gt;(A26stdlife+$E443),('PTRM input'!$G$410*(1+rvanilla01)^0.5)-SUM($G443:AJ443),('PTRM input'!$G$410*(1+rvanilla01)^0.5)/A26stdlife))</f>
        <v>0</v>
      </c>
      <c r="AL443" s="251">
        <f ca="1">IF(A26stdlife="n/a","n/a",IF(AL$3&gt;(A26stdlife+$E443),('PTRM input'!$G$410*(1+rvanilla01)^0.5)-SUM($G443:AK443),('PTRM input'!$G$410*(1+rvanilla01)^0.5)/A26stdlife))</f>
        <v>0</v>
      </c>
      <c r="AM443" s="251">
        <f ca="1">IF(A26stdlife="n/a","n/a",IF(AM$3&gt;(A26stdlife+$E443),('PTRM input'!$G$410*(1+rvanilla01)^0.5)-SUM($G443:AL443),('PTRM input'!$G$410*(1+rvanilla01)^0.5)/A26stdlife))</f>
        <v>0</v>
      </c>
      <c r="AN443" s="251">
        <f ca="1">IF(A26stdlife="n/a","n/a",IF(AN$3&gt;(A26stdlife+$E443),('PTRM input'!$G$410*(1+rvanilla01)^0.5)-SUM($G443:AM443),('PTRM input'!$G$410*(1+rvanilla01)^0.5)/A26stdlife))</f>
        <v>0</v>
      </c>
      <c r="AO443" s="251">
        <f ca="1">IF(A26stdlife="n/a","n/a",IF(AO$3&gt;(A26stdlife+$E443),('PTRM input'!$G$410*(1+rvanilla01)^0.5)-SUM($G443:AN443),('PTRM input'!$G$410*(1+rvanilla01)^0.5)/A26stdlife))</f>
        <v>0</v>
      </c>
      <c r="AP443" s="251">
        <f ca="1">IF(A26stdlife="n/a","n/a",IF(AP$3&gt;(A26stdlife+$E443),('PTRM input'!$G$410*(1+rvanilla01)^0.5)-SUM($G443:AO443),('PTRM input'!$G$410*(1+rvanilla01)^0.5)/A26stdlife))</f>
        <v>0</v>
      </c>
      <c r="AQ443" s="251">
        <f ca="1">IF(A26stdlife="n/a","n/a",IF(AQ$3&gt;(A26stdlife+$E443),('PTRM input'!$G$410*(1+rvanilla01)^0.5)-SUM($G443:AP443),('PTRM input'!$G$410*(1+rvanilla01)^0.5)/A26stdlife))</f>
        <v>0</v>
      </c>
      <c r="AR443" s="251">
        <f ca="1">IF(A26stdlife="n/a","n/a",IF(AR$3&gt;(A26stdlife+$E443),('PTRM input'!$G$410*(1+rvanilla01)^0.5)-SUM($G443:AQ443),('PTRM input'!$G$410*(1+rvanilla01)^0.5)/A26stdlife))</f>
        <v>0</v>
      </c>
      <c r="AS443" s="251">
        <f ca="1">IF(A26stdlife="n/a","n/a",IF(AS$3&gt;(A26stdlife+$E443),('PTRM input'!$G$410*(1+rvanilla01)^0.5)-SUM($G443:AR443),('PTRM input'!$G$410*(1+rvanilla01)^0.5)/A26stdlife))</f>
        <v>0</v>
      </c>
      <c r="AT443" s="251">
        <f ca="1">IF(A26stdlife="n/a","n/a",IF(AT$3&gt;(A26stdlife+$E443),('PTRM input'!$G$410*(1+rvanilla01)^0.5)-SUM($G443:AS443),('PTRM input'!$G$410*(1+rvanilla01)^0.5)/A26stdlife))</f>
        <v>0</v>
      </c>
      <c r="AU443" s="251">
        <f ca="1">IF(A26stdlife="n/a","n/a",IF(AU$3&gt;(A26stdlife+$E443),('PTRM input'!$G$410*(1+rvanilla01)^0.5)-SUM($G443:AT443),('PTRM input'!$G$410*(1+rvanilla01)^0.5)/A26stdlife))</f>
        <v>0</v>
      </c>
      <c r="AV443" s="251">
        <f ca="1">IF(A26stdlife="n/a","n/a",IF(AV$3&gt;(A26stdlife+$E443),('PTRM input'!$G$410*(1+rvanilla01)^0.5)-SUM($G443:AU443),('PTRM input'!$G$410*(1+rvanilla01)^0.5)/A26stdlife))</f>
        <v>0</v>
      </c>
      <c r="AW443" s="251">
        <f ca="1">IF(A26stdlife="n/a","n/a",IF(AW$3&gt;(A26stdlife+$E443),('PTRM input'!$G$410*(1+rvanilla01)^0.5)-SUM($G443:AV443),('PTRM input'!$G$410*(1+rvanilla01)^0.5)/A26stdlife))</f>
        <v>0</v>
      </c>
      <c r="AX443" s="251">
        <f ca="1">IF(A26stdlife="n/a","n/a",IF(AX$3&gt;(A26stdlife+$E443),('PTRM input'!$G$410*(1+rvanilla01)^0.5)-SUM($G443:AW443),('PTRM input'!$G$410*(1+rvanilla01)^0.5)/A26stdlife))</f>
        <v>0</v>
      </c>
      <c r="AY443" s="251">
        <f ca="1">IF(A26stdlife="n/a","n/a",IF(AY$3&gt;(A26stdlife+$E443),('PTRM input'!$G$410*(1+rvanilla01)^0.5)-SUM($G443:AX443),('PTRM input'!$G$410*(1+rvanilla01)^0.5)/A26stdlife))</f>
        <v>0</v>
      </c>
      <c r="AZ443" s="251">
        <f ca="1">IF(A26stdlife="n/a","n/a",IF(AZ$3&gt;(A26stdlife+$E443),('PTRM input'!$G$410*(1+rvanilla01)^0.5)-SUM($G443:AY443),('PTRM input'!$G$410*(1+rvanilla01)^0.5)/A26stdlife))</f>
        <v>0</v>
      </c>
      <c r="BA443" s="251">
        <f ca="1">IF(A26stdlife="n/a","n/a",IF(BA$3&gt;(A26stdlife+$E443),('PTRM input'!$G$410*(1+rvanilla01)^0.5)-SUM($G443:AZ443),('PTRM input'!$G$410*(1+rvanilla01)^0.5)/A26stdlife))</f>
        <v>0</v>
      </c>
      <c r="BB443" s="251">
        <f ca="1">IF(A26stdlife="n/a","n/a",IF(BB$3&gt;(A26stdlife+$E443),('PTRM input'!$G$410*(1+rvanilla01)^0.5)-SUM($G443:BA443),('PTRM input'!$G$410*(1+rvanilla01)^0.5)/A26stdlife))</f>
        <v>0</v>
      </c>
      <c r="BC443" s="251">
        <f ca="1">IF(A26stdlife="n/a","n/a",IF(BC$3&gt;(A26stdlife+$E443),('PTRM input'!$G$410*(1+rvanilla01)^0.5)-SUM($G443:BB443),('PTRM input'!$G$410*(1+rvanilla01)^0.5)/A26stdlife))</f>
        <v>0</v>
      </c>
      <c r="BD443" s="251">
        <f ca="1">IF(A26stdlife="n/a","n/a",IF(BD$3&gt;(A26stdlife+$E443),('PTRM input'!$G$410*(1+rvanilla01)^0.5)-SUM($G443:BC443),('PTRM input'!$G$410*(1+rvanilla01)^0.5)/A26stdlife))</f>
        <v>0</v>
      </c>
      <c r="BE443" s="251">
        <f ca="1">IF(A26stdlife="n/a","n/a",IF(BE$3&gt;(A26stdlife+$E443),('PTRM input'!$G$410*(1+rvanilla01)^0.5)-SUM($G443:BD443),('PTRM input'!$G$410*(1+rvanilla01)^0.5)/A26stdlife))</f>
        <v>0</v>
      </c>
      <c r="BF443" s="251">
        <f ca="1">IF(A26stdlife="n/a","n/a",IF(BF$3&gt;(A26stdlife+$E443),('PTRM input'!$G$410*(1+rvanilla01)^0.5)-SUM($G443:BE443),('PTRM input'!$G$410*(1+rvanilla01)^0.5)/A26stdlife))</f>
        <v>0</v>
      </c>
      <c r="BG443" s="251">
        <f ca="1">IF(A26stdlife="n/a","n/a",IF(BG$3&gt;(A26stdlife+$E443),('PTRM input'!$G$410*(1+rvanilla01)^0.5)-SUM($G443:BF443),('PTRM input'!$G$410*(1+rvanilla01)^0.5)/A26stdlife))</f>
        <v>0</v>
      </c>
      <c r="BH443" s="251">
        <f ca="1">IF(A26stdlife="n/a","n/a",IF(BH$3&gt;(A26stdlife+$E443),('PTRM input'!$G$410*(1+rvanilla01)^0.5)-SUM($G443:BG443),('PTRM input'!$G$410*(1+rvanilla01)^0.5)/A26stdlife))</f>
        <v>0</v>
      </c>
      <c r="BI443" s="251">
        <f ca="1">IF(A26stdlife="n/a","n/a",IF(BI$3&gt;(A26stdlife+$E443),('PTRM input'!$G$410*(1+rvanilla01)^0.5)-SUM($G443:BH443),('PTRM input'!$G$410*(1+rvanilla01)^0.5)/A26stdlife))</f>
        <v>0</v>
      </c>
      <c r="BJ443" s="116"/>
      <c r="BK443" s="116"/>
      <c r="BL443" s="116"/>
      <c r="BM443" s="116"/>
    </row>
    <row r="444" spans="1:65" hidden="1" outlineLevel="2">
      <c r="A444" s="116"/>
      <c r="B444" s="19"/>
      <c r="C444" s="18"/>
      <c r="D444" s="760"/>
      <c r="E444" s="86">
        <v>2</v>
      </c>
      <c r="F444" s="259"/>
      <c r="G444" s="434"/>
      <c r="H444" s="619"/>
      <c r="I444" s="433">
        <f ca="1">IF(A26stdlife="n/a","n/a",IF(I$3&gt;(A26stdlife+$E444),('PTRM input'!$H$410*(1+rvanilla02)^0.5)-SUM(H444:$H444),('PTRM input'!$H$410*(1+rvanilla02)^0.5)/A26stdlife))</f>
        <v>0</v>
      </c>
      <c r="J444" s="433">
        <f ca="1">IF(A26stdlife="n/a","n/a",IF(J$3&gt;(A26stdlife+$E444),('PTRM input'!$H$410*(1+rvanilla02)^0.5)-SUM($H444:I444),('PTRM input'!$H$410*(1+rvanilla02)^0.5)/A26stdlife))</f>
        <v>0</v>
      </c>
      <c r="K444" s="433">
        <f ca="1">IF(A26stdlife="n/a","n/a",IF(K$3&gt;(A26stdlife+$E444),('PTRM input'!$H$410*(1+rvanilla02)^0.5)-SUM($H444:J444),('PTRM input'!$H$410*(1+rvanilla02)^0.5)/A26stdlife))</f>
        <v>0</v>
      </c>
      <c r="L444" s="433">
        <f ca="1">IF(A26stdlife="n/a","n/a",IF(L$3&gt;(A26stdlife+$E444),('PTRM input'!$H$410*(1+rvanilla02)^0.5)-SUM($H444:K444),('PTRM input'!$H$410*(1+rvanilla02)^0.5)/A26stdlife))</f>
        <v>0</v>
      </c>
      <c r="M444" s="433">
        <f ca="1">IF(A26stdlife="n/a","n/a",IF(M$3&gt;(A26stdlife+$E444),('PTRM input'!$H$410*(1+rvanilla02)^0.5)-SUM($H444:L444),('PTRM input'!$H$410*(1+rvanilla02)^0.5)/A26stdlife))</f>
        <v>0</v>
      </c>
      <c r="N444" s="433">
        <f ca="1">IF(A26stdlife="n/a","n/a",IF(N$3&gt;(A26stdlife+$E444),('PTRM input'!$H$410*(1+rvanilla02)^0.5)-SUM($H444:M444),('PTRM input'!$H$410*(1+rvanilla02)^0.5)/A26stdlife))</f>
        <v>0</v>
      </c>
      <c r="O444" s="433">
        <f ca="1">IF(A26stdlife="n/a","n/a",IF(O$3&gt;(A26stdlife+$E444),('PTRM input'!$H$410*(1+rvanilla02)^0.5)-SUM($H444:N444),('PTRM input'!$H$410*(1+rvanilla02)^0.5)/A26stdlife))</f>
        <v>0</v>
      </c>
      <c r="P444" s="433">
        <f ca="1">IF(A26stdlife="n/a","n/a",IF(P$3&gt;(A26stdlife+$E444),('PTRM input'!$H$410*(1+rvanilla02)^0.5)-SUM($H444:O444),('PTRM input'!$H$410*(1+rvanilla02)^0.5)/A26stdlife))</f>
        <v>0</v>
      </c>
      <c r="Q444" s="433">
        <f ca="1">IF(A26stdlife="n/a","n/a",IF(Q$3&gt;(A26stdlife+$E444),('PTRM input'!$H$410*(1+rvanilla02)^0.5)-SUM($H444:P444),('PTRM input'!$H$410*(1+rvanilla02)^0.5)/A26stdlife))</f>
        <v>0</v>
      </c>
      <c r="R444" s="251">
        <f ca="1">IF(A26stdlife="n/a","n/a",IF(R$3&gt;(A26stdlife+$E444),('PTRM input'!$H$410*(1+rvanilla02)^0.5)-SUM($H444:Q444),('PTRM input'!$H$410*(1+rvanilla02)^0.5)/A26stdlife))</f>
        <v>0</v>
      </c>
      <c r="S444" s="251">
        <f ca="1">IF(A26stdlife="n/a","n/a",IF(S$3&gt;(A26stdlife+$E444),('PTRM input'!$H$410*(1+rvanilla02)^0.5)-SUM($H444:R444),('PTRM input'!$H$410*(1+rvanilla02)^0.5)/A26stdlife))</f>
        <v>0</v>
      </c>
      <c r="T444" s="251">
        <f ca="1">IF(A26stdlife="n/a","n/a",IF(T$3&gt;(A26stdlife+$E444),('PTRM input'!$H$410*(1+rvanilla02)^0.5)-SUM($H444:S444),('PTRM input'!$H$410*(1+rvanilla02)^0.5)/A26stdlife))</f>
        <v>0</v>
      </c>
      <c r="U444" s="251">
        <f ca="1">IF(A26stdlife="n/a","n/a",IF(U$3&gt;(A26stdlife+$E444),('PTRM input'!$H$410*(1+rvanilla02)^0.5)-SUM($H444:T444),('PTRM input'!$H$410*(1+rvanilla02)^0.5)/A26stdlife))</f>
        <v>0</v>
      </c>
      <c r="V444" s="251">
        <f ca="1">IF(A26stdlife="n/a","n/a",IF(V$3&gt;(A26stdlife+$E444),('PTRM input'!$H$410*(1+rvanilla02)^0.5)-SUM($H444:U444),('PTRM input'!$H$410*(1+rvanilla02)^0.5)/A26stdlife))</f>
        <v>0</v>
      </c>
      <c r="W444" s="251">
        <f ca="1">IF(A26stdlife="n/a","n/a",IF(W$3&gt;(A26stdlife+$E444),('PTRM input'!$H$410*(1+rvanilla02)^0.5)-SUM($H444:V444),('PTRM input'!$H$410*(1+rvanilla02)^0.5)/A26stdlife))</f>
        <v>0</v>
      </c>
      <c r="X444" s="251">
        <f ca="1">IF(A26stdlife="n/a","n/a",IF(X$3&gt;(A26stdlife+$E444),('PTRM input'!$H$410*(1+rvanilla02)^0.5)-SUM($H444:W444),('PTRM input'!$H$410*(1+rvanilla02)^0.5)/A26stdlife))</f>
        <v>0</v>
      </c>
      <c r="Y444" s="251">
        <f ca="1">IF(A26stdlife="n/a","n/a",IF(Y$3&gt;(A26stdlife+$E444),('PTRM input'!$H$410*(1+rvanilla02)^0.5)-SUM($H444:X444),('PTRM input'!$H$410*(1+rvanilla02)^0.5)/A26stdlife))</f>
        <v>0</v>
      </c>
      <c r="Z444" s="251">
        <f ca="1">IF(A26stdlife="n/a","n/a",IF(Z$3&gt;(A26stdlife+$E444),('PTRM input'!$H$410*(1+rvanilla02)^0.5)-SUM($H444:Y444),('PTRM input'!$H$410*(1+rvanilla02)^0.5)/A26stdlife))</f>
        <v>0</v>
      </c>
      <c r="AA444" s="251">
        <f ca="1">IF(A26stdlife="n/a","n/a",IF(AA$3&gt;(A26stdlife+$E444),('PTRM input'!$H$410*(1+rvanilla02)^0.5)-SUM($H444:Z444),('PTRM input'!$H$410*(1+rvanilla02)^0.5)/A26stdlife))</f>
        <v>0</v>
      </c>
      <c r="AB444" s="251">
        <f ca="1">IF(A26stdlife="n/a","n/a",IF(AB$3&gt;(A26stdlife+$E444),('PTRM input'!$H$410*(1+rvanilla02)^0.5)-SUM($H444:AA444),('PTRM input'!$H$410*(1+rvanilla02)^0.5)/A26stdlife))</f>
        <v>0</v>
      </c>
      <c r="AC444" s="251">
        <f ca="1">IF(A26stdlife="n/a","n/a",IF(AC$3&gt;(A26stdlife+$E444),('PTRM input'!$H$410*(1+rvanilla02)^0.5)-SUM($H444:AB444),('PTRM input'!$H$410*(1+rvanilla02)^0.5)/A26stdlife))</f>
        <v>0</v>
      </c>
      <c r="AD444" s="251">
        <f ca="1">IF(A26stdlife="n/a","n/a",IF(AD$3&gt;(A26stdlife+$E444),('PTRM input'!$H$410*(1+rvanilla02)^0.5)-SUM($H444:AC444),('PTRM input'!$H$410*(1+rvanilla02)^0.5)/A26stdlife))</f>
        <v>0</v>
      </c>
      <c r="AE444" s="251">
        <f ca="1">IF(A26stdlife="n/a","n/a",IF(AE$3&gt;(A26stdlife+$E444),('PTRM input'!$H$410*(1+rvanilla02)^0.5)-SUM($H444:AD444),('PTRM input'!$H$410*(1+rvanilla02)^0.5)/A26stdlife))</f>
        <v>0</v>
      </c>
      <c r="AF444" s="251">
        <f ca="1">IF(A26stdlife="n/a","n/a",IF(AF$3&gt;(A26stdlife+$E444),('PTRM input'!$H$410*(1+rvanilla02)^0.5)-SUM($H444:AE444),('PTRM input'!$H$410*(1+rvanilla02)^0.5)/A26stdlife))</f>
        <v>0</v>
      </c>
      <c r="AG444" s="251">
        <f ca="1">IF(A26stdlife="n/a","n/a",IF(AG$3&gt;(A26stdlife+$E444),('PTRM input'!$H$410*(1+rvanilla02)^0.5)-SUM($H444:AF444),('PTRM input'!$H$410*(1+rvanilla02)^0.5)/A26stdlife))</f>
        <v>0</v>
      </c>
      <c r="AH444" s="251">
        <f ca="1">IF(A26stdlife="n/a","n/a",IF(AH$3&gt;(A26stdlife+$E444),('PTRM input'!$H$410*(1+rvanilla02)^0.5)-SUM($H444:AG444),('PTRM input'!$H$410*(1+rvanilla02)^0.5)/A26stdlife))</f>
        <v>0</v>
      </c>
      <c r="AI444" s="251">
        <f ca="1">IF(A26stdlife="n/a","n/a",IF(AI$3&gt;(A26stdlife+$E444),('PTRM input'!$H$410*(1+rvanilla02)^0.5)-SUM($H444:AH444),('PTRM input'!$H$410*(1+rvanilla02)^0.5)/A26stdlife))</f>
        <v>0</v>
      </c>
      <c r="AJ444" s="251">
        <f ca="1">IF(A26stdlife="n/a","n/a",IF(AJ$3&gt;(A26stdlife+$E444),('PTRM input'!$H$410*(1+rvanilla02)^0.5)-SUM($H444:AI444),('PTRM input'!$H$410*(1+rvanilla02)^0.5)/A26stdlife))</f>
        <v>0</v>
      </c>
      <c r="AK444" s="251">
        <f ca="1">IF(A26stdlife="n/a","n/a",IF(AK$3&gt;(A26stdlife+$E444),('PTRM input'!$H$410*(1+rvanilla02)^0.5)-SUM($H444:AJ444),('PTRM input'!$H$410*(1+rvanilla02)^0.5)/A26stdlife))</f>
        <v>0</v>
      </c>
      <c r="AL444" s="251">
        <f ca="1">IF(A26stdlife="n/a","n/a",IF(AL$3&gt;(A26stdlife+$E444),('PTRM input'!$H$410*(1+rvanilla02)^0.5)-SUM($H444:AK444),('PTRM input'!$H$410*(1+rvanilla02)^0.5)/A26stdlife))</f>
        <v>0</v>
      </c>
      <c r="AM444" s="251">
        <f ca="1">IF(A26stdlife="n/a","n/a",IF(AM$3&gt;(A26stdlife+$E444),('PTRM input'!$H$410*(1+rvanilla02)^0.5)-SUM($H444:AL444),('PTRM input'!$H$410*(1+rvanilla02)^0.5)/A26stdlife))</f>
        <v>0</v>
      </c>
      <c r="AN444" s="251">
        <f ca="1">IF(A26stdlife="n/a","n/a",IF(AN$3&gt;(A26stdlife+$E444),('PTRM input'!$H$410*(1+rvanilla02)^0.5)-SUM($H444:AM444),('PTRM input'!$H$410*(1+rvanilla02)^0.5)/A26stdlife))</f>
        <v>0</v>
      </c>
      <c r="AO444" s="251">
        <f ca="1">IF(A26stdlife="n/a","n/a",IF(AO$3&gt;(A26stdlife+$E444),('PTRM input'!$H$410*(1+rvanilla02)^0.5)-SUM($H444:AN444),('PTRM input'!$H$410*(1+rvanilla02)^0.5)/A26stdlife))</f>
        <v>0</v>
      </c>
      <c r="AP444" s="251">
        <f ca="1">IF(A26stdlife="n/a","n/a",IF(AP$3&gt;(A26stdlife+$E444),('PTRM input'!$H$410*(1+rvanilla02)^0.5)-SUM($H444:AO444),('PTRM input'!$H$410*(1+rvanilla02)^0.5)/A26stdlife))</f>
        <v>0</v>
      </c>
      <c r="AQ444" s="251">
        <f ca="1">IF(A26stdlife="n/a","n/a",IF(AQ$3&gt;(A26stdlife+$E444),('PTRM input'!$H$410*(1+rvanilla02)^0.5)-SUM($H444:AP444),('PTRM input'!$H$410*(1+rvanilla02)^0.5)/A26stdlife))</f>
        <v>0</v>
      </c>
      <c r="AR444" s="251">
        <f ca="1">IF(A26stdlife="n/a","n/a",IF(AR$3&gt;(A26stdlife+$E444),('PTRM input'!$H$410*(1+rvanilla02)^0.5)-SUM($H444:AQ444),('PTRM input'!$H$410*(1+rvanilla02)^0.5)/A26stdlife))</f>
        <v>0</v>
      </c>
      <c r="AS444" s="251">
        <f ca="1">IF(A26stdlife="n/a","n/a",IF(AS$3&gt;(A26stdlife+$E444),('PTRM input'!$H$410*(1+rvanilla02)^0.5)-SUM($H444:AR444),('PTRM input'!$H$410*(1+rvanilla02)^0.5)/A26stdlife))</f>
        <v>0</v>
      </c>
      <c r="AT444" s="251">
        <f ca="1">IF(A26stdlife="n/a","n/a",IF(AT$3&gt;(A26stdlife+$E444),('PTRM input'!$H$410*(1+rvanilla02)^0.5)-SUM($H444:AS444),('PTRM input'!$H$410*(1+rvanilla02)^0.5)/A26stdlife))</f>
        <v>0</v>
      </c>
      <c r="AU444" s="251">
        <f ca="1">IF(A26stdlife="n/a","n/a",IF(AU$3&gt;(A26stdlife+$E444),('PTRM input'!$H$410*(1+rvanilla02)^0.5)-SUM($H444:AT444),('PTRM input'!$H$410*(1+rvanilla02)^0.5)/A26stdlife))</f>
        <v>0</v>
      </c>
      <c r="AV444" s="251">
        <f ca="1">IF(A26stdlife="n/a","n/a",IF(AV$3&gt;(A26stdlife+$E444),('PTRM input'!$H$410*(1+rvanilla02)^0.5)-SUM($H444:AU444),('PTRM input'!$H$410*(1+rvanilla02)^0.5)/A26stdlife))</f>
        <v>0</v>
      </c>
      <c r="AW444" s="251">
        <f ca="1">IF(A26stdlife="n/a","n/a",IF(AW$3&gt;(A26stdlife+$E444),('PTRM input'!$H$410*(1+rvanilla02)^0.5)-SUM($H444:AV444),('PTRM input'!$H$410*(1+rvanilla02)^0.5)/A26stdlife))</f>
        <v>0</v>
      </c>
      <c r="AX444" s="251">
        <f ca="1">IF(A26stdlife="n/a","n/a",IF(AX$3&gt;(A26stdlife+$E444),('PTRM input'!$H$410*(1+rvanilla02)^0.5)-SUM($H444:AW444),('PTRM input'!$H$410*(1+rvanilla02)^0.5)/A26stdlife))</f>
        <v>0</v>
      </c>
      <c r="AY444" s="251">
        <f ca="1">IF(A26stdlife="n/a","n/a",IF(AY$3&gt;(A26stdlife+$E444),('PTRM input'!$H$410*(1+rvanilla02)^0.5)-SUM($H444:AX444),('PTRM input'!$H$410*(1+rvanilla02)^0.5)/A26stdlife))</f>
        <v>0</v>
      </c>
      <c r="AZ444" s="251">
        <f ca="1">IF(A26stdlife="n/a","n/a",IF(AZ$3&gt;(A26stdlife+$E444),('PTRM input'!$H$410*(1+rvanilla02)^0.5)-SUM($H444:AY444),('PTRM input'!$H$410*(1+rvanilla02)^0.5)/A26stdlife))</f>
        <v>0</v>
      </c>
      <c r="BA444" s="251">
        <f ca="1">IF(A26stdlife="n/a","n/a",IF(BA$3&gt;(A26stdlife+$E444),('PTRM input'!$H$410*(1+rvanilla02)^0.5)-SUM($H444:AZ444),('PTRM input'!$H$410*(1+rvanilla02)^0.5)/A26stdlife))</f>
        <v>0</v>
      </c>
      <c r="BB444" s="251">
        <f ca="1">IF(A26stdlife="n/a","n/a",IF(BB$3&gt;(A26stdlife+$E444),('PTRM input'!$H$410*(1+rvanilla02)^0.5)-SUM($H444:BA444),('PTRM input'!$H$410*(1+rvanilla02)^0.5)/A26stdlife))</f>
        <v>0</v>
      </c>
      <c r="BC444" s="251">
        <f ca="1">IF(A26stdlife="n/a","n/a",IF(BC$3&gt;(A26stdlife+$E444),('PTRM input'!$H$410*(1+rvanilla02)^0.5)-SUM($H444:BB444),('PTRM input'!$H$410*(1+rvanilla02)^0.5)/A26stdlife))</f>
        <v>0</v>
      </c>
      <c r="BD444" s="251">
        <f ca="1">IF(A26stdlife="n/a","n/a",IF(BD$3&gt;(A26stdlife+$E444),('PTRM input'!$H$410*(1+rvanilla02)^0.5)-SUM($H444:BC444),('PTRM input'!$H$410*(1+rvanilla02)^0.5)/A26stdlife))</f>
        <v>0</v>
      </c>
      <c r="BE444" s="251">
        <f ca="1">IF(A26stdlife="n/a","n/a",IF(BE$3&gt;(A26stdlife+$E444),('PTRM input'!$H$410*(1+rvanilla02)^0.5)-SUM($H444:BD444),('PTRM input'!$H$410*(1+rvanilla02)^0.5)/A26stdlife))</f>
        <v>0</v>
      </c>
      <c r="BF444" s="251">
        <f ca="1">IF(A26stdlife="n/a","n/a",IF(BF$3&gt;(A26stdlife+$E444),('PTRM input'!$H$410*(1+rvanilla02)^0.5)-SUM($H444:BE444),('PTRM input'!$H$410*(1+rvanilla02)^0.5)/A26stdlife))</f>
        <v>0</v>
      </c>
      <c r="BG444" s="251">
        <f ca="1">IF(A26stdlife="n/a","n/a",IF(BG$3&gt;(A26stdlife+$E444),('PTRM input'!$H$410*(1+rvanilla02)^0.5)-SUM($H444:BF444),('PTRM input'!$H$410*(1+rvanilla02)^0.5)/A26stdlife))</f>
        <v>0</v>
      </c>
      <c r="BH444" s="251">
        <f ca="1">IF(A26stdlife="n/a","n/a",IF(BH$3&gt;(A26stdlife+$E444),('PTRM input'!$H$410*(1+rvanilla02)^0.5)-SUM($H444:BG444),('PTRM input'!$H$410*(1+rvanilla02)^0.5)/A26stdlife))</f>
        <v>0</v>
      </c>
      <c r="BI444" s="251">
        <f ca="1">IF(A26stdlife="n/a","n/a",IF(BI$3&gt;(A26stdlife+$E444),('PTRM input'!$H$410*(1+rvanilla02)^0.5)-SUM($H444:BH444),('PTRM input'!$H$410*(1+rvanilla02)^0.5)/A26stdlife))</f>
        <v>0</v>
      </c>
      <c r="BJ444" s="116"/>
      <c r="BK444" s="116"/>
      <c r="BL444" s="116"/>
      <c r="BM444" s="116"/>
    </row>
    <row r="445" spans="1:65" hidden="1" outlineLevel="2">
      <c r="A445" s="116"/>
      <c r="B445" s="19"/>
      <c r="C445" s="18"/>
      <c r="D445" s="760"/>
      <c r="E445" s="86">
        <v>3</v>
      </c>
      <c r="F445" s="259"/>
      <c r="G445" s="434"/>
      <c r="H445" s="435"/>
      <c r="I445" s="619"/>
      <c r="J445" s="433">
        <f ca="1">IF(A26stdlife="n/a","n/a",IF(J$3&gt;(A26stdlife+$E445),('PTRM input'!$I$410*(1+rvanilla03)^0.5)-SUM(I445:$I445),('PTRM input'!$I$410*(1+rvanilla03)^0.5)/A26stdlife))</f>
        <v>0</v>
      </c>
      <c r="K445" s="433">
        <f ca="1">IF(A26stdlife="n/a","n/a",IF(K$3&gt;(A26stdlife+$E445),('PTRM input'!$I$410*(1+rvanilla03)^0.5)-SUM($I445:J445),('PTRM input'!$I$410*(1+rvanilla03)^0.5)/A26stdlife))</f>
        <v>0</v>
      </c>
      <c r="L445" s="433">
        <f ca="1">IF(A26stdlife="n/a","n/a",IF(L$3&gt;(A26stdlife+$E445),('PTRM input'!$I$410*(1+rvanilla03)^0.5)-SUM($I445:K445),('PTRM input'!$I$410*(1+rvanilla03)^0.5)/A26stdlife))</f>
        <v>0</v>
      </c>
      <c r="M445" s="433">
        <f ca="1">IF(A26stdlife="n/a","n/a",IF(M$3&gt;(A26stdlife+$E445),('PTRM input'!$I$410*(1+rvanilla03)^0.5)-SUM($I445:L445),('PTRM input'!$I$410*(1+rvanilla03)^0.5)/A26stdlife))</f>
        <v>0</v>
      </c>
      <c r="N445" s="433">
        <f ca="1">IF(A26stdlife="n/a","n/a",IF(N$3&gt;(A26stdlife+$E445),('PTRM input'!$I$410*(1+rvanilla03)^0.5)-SUM($I445:M445),('PTRM input'!$I$410*(1+rvanilla03)^0.5)/A26stdlife))</f>
        <v>0</v>
      </c>
      <c r="O445" s="433">
        <f ca="1">IF(A26stdlife="n/a","n/a",IF(O$3&gt;(A26stdlife+$E445),('PTRM input'!$I$410*(1+rvanilla03)^0.5)-SUM($I445:N445),('PTRM input'!$I$410*(1+rvanilla03)^0.5)/A26stdlife))</f>
        <v>0</v>
      </c>
      <c r="P445" s="433">
        <f ca="1">IF(A26stdlife="n/a","n/a",IF(P$3&gt;(A26stdlife+$E445),('PTRM input'!$I$410*(1+rvanilla03)^0.5)-SUM($I445:O445),('PTRM input'!$I$410*(1+rvanilla03)^0.5)/A26stdlife))</f>
        <v>0</v>
      </c>
      <c r="Q445" s="433">
        <f ca="1">IF(A26stdlife="n/a","n/a",IF(Q$3&gt;(A26stdlife+$E445),('PTRM input'!$I$410*(1+rvanilla03)^0.5)-SUM($I445:P445),('PTRM input'!$I$410*(1+rvanilla03)^0.5)/A26stdlife))</f>
        <v>0</v>
      </c>
      <c r="R445" s="251">
        <f ca="1">IF(A26stdlife="n/a","n/a",IF(R$3&gt;(A26stdlife+$E445),('PTRM input'!$I$410*(1+rvanilla03)^0.5)-SUM($I445:Q445),('PTRM input'!$I$410*(1+rvanilla03)^0.5)/A26stdlife))</f>
        <v>0</v>
      </c>
      <c r="S445" s="251">
        <f ca="1">IF(A26stdlife="n/a","n/a",IF(S$3&gt;(A26stdlife+$E445),('PTRM input'!$I$410*(1+rvanilla03)^0.5)-SUM($I445:R445),('PTRM input'!$I$410*(1+rvanilla03)^0.5)/A26stdlife))</f>
        <v>0</v>
      </c>
      <c r="T445" s="251">
        <f ca="1">IF(A26stdlife="n/a","n/a",IF(T$3&gt;(A26stdlife+$E445),('PTRM input'!$I$410*(1+rvanilla03)^0.5)-SUM($I445:S445),('PTRM input'!$I$410*(1+rvanilla03)^0.5)/A26stdlife))</f>
        <v>0</v>
      </c>
      <c r="U445" s="251">
        <f ca="1">IF(A26stdlife="n/a","n/a",IF(U$3&gt;(A26stdlife+$E445),('PTRM input'!$I$410*(1+rvanilla03)^0.5)-SUM($I445:T445),('PTRM input'!$I$410*(1+rvanilla03)^0.5)/A26stdlife))</f>
        <v>0</v>
      </c>
      <c r="V445" s="251">
        <f ca="1">IF(A26stdlife="n/a","n/a",IF(V$3&gt;(A26stdlife+$E445),('PTRM input'!$I$410*(1+rvanilla03)^0.5)-SUM($I445:U445),('PTRM input'!$I$410*(1+rvanilla03)^0.5)/A26stdlife))</f>
        <v>0</v>
      </c>
      <c r="W445" s="251">
        <f ca="1">IF(A26stdlife="n/a","n/a",IF(W$3&gt;(A26stdlife+$E445),('PTRM input'!$I$410*(1+rvanilla03)^0.5)-SUM($I445:V445),('PTRM input'!$I$410*(1+rvanilla03)^0.5)/A26stdlife))</f>
        <v>0</v>
      </c>
      <c r="X445" s="251">
        <f ca="1">IF(A26stdlife="n/a","n/a",IF(X$3&gt;(A26stdlife+$E445),('PTRM input'!$I$410*(1+rvanilla03)^0.5)-SUM($I445:W445),('PTRM input'!$I$410*(1+rvanilla03)^0.5)/A26stdlife))</f>
        <v>0</v>
      </c>
      <c r="Y445" s="251">
        <f ca="1">IF(A26stdlife="n/a","n/a",IF(Y$3&gt;(A26stdlife+$E445),('PTRM input'!$I$410*(1+rvanilla03)^0.5)-SUM($I445:X445),('PTRM input'!$I$410*(1+rvanilla03)^0.5)/A26stdlife))</f>
        <v>0</v>
      </c>
      <c r="Z445" s="251">
        <f ca="1">IF(A26stdlife="n/a","n/a",IF(Z$3&gt;(A26stdlife+$E445),('PTRM input'!$I$410*(1+rvanilla03)^0.5)-SUM($I445:Y445),('PTRM input'!$I$410*(1+rvanilla03)^0.5)/A26stdlife))</f>
        <v>0</v>
      </c>
      <c r="AA445" s="251">
        <f ca="1">IF(A26stdlife="n/a","n/a",IF(AA$3&gt;(A26stdlife+$E445),('PTRM input'!$I$410*(1+rvanilla03)^0.5)-SUM($I445:Z445),('PTRM input'!$I$410*(1+rvanilla03)^0.5)/A26stdlife))</f>
        <v>0</v>
      </c>
      <c r="AB445" s="251">
        <f ca="1">IF(A26stdlife="n/a","n/a",IF(AB$3&gt;(A26stdlife+$E445),('PTRM input'!$I$410*(1+rvanilla03)^0.5)-SUM($I445:AA445),('PTRM input'!$I$410*(1+rvanilla03)^0.5)/A26stdlife))</f>
        <v>0</v>
      </c>
      <c r="AC445" s="251">
        <f ca="1">IF(A26stdlife="n/a","n/a",IF(AC$3&gt;(A26stdlife+$E445),('PTRM input'!$I$410*(1+rvanilla03)^0.5)-SUM($I445:AB445),('PTRM input'!$I$410*(1+rvanilla03)^0.5)/A26stdlife))</f>
        <v>0</v>
      </c>
      <c r="AD445" s="251">
        <f ca="1">IF(A26stdlife="n/a","n/a",IF(AD$3&gt;(A26stdlife+$E445),('PTRM input'!$I$410*(1+rvanilla03)^0.5)-SUM($I445:AC445),('PTRM input'!$I$410*(1+rvanilla03)^0.5)/A26stdlife))</f>
        <v>0</v>
      </c>
      <c r="AE445" s="251">
        <f ca="1">IF(A26stdlife="n/a","n/a",IF(AE$3&gt;(A26stdlife+$E445),('PTRM input'!$I$410*(1+rvanilla03)^0.5)-SUM($I445:AD445),('PTRM input'!$I$410*(1+rvanilla03)^0.5)/A26stdlife))</f>
        <v>0</v>
      </c>
      <c r="AF445" s="251">
        <f ca="1">IF(A26stdlife="n/a","n/a",IF(AF$3&gt;(A26stdlife+$E445),('PTRM input'!$I$410*(1+rvanilla03)^0.5)-SUM($I445:AE445),('PTRM input'!$I$410*(1+rvanilla03)^0.5)/A26stdlife))</f>
        <v>0</v>
      </c>
      <c r="AG445" s="251">
        <f ca="1">IF(A26stdlife="n/a","n/a",IF(AG$3&gt;(A26stdlife+$E445),('PTRM input'!$I$410*(1+rvanilla03)^0.5)-SUM($I445:AF445),('PTRM input'!$I$410*(1+rvanilla03)^0.5)/A26stdlife))</f>
        <v>0</v>
      </c>
      <c r="AH445" s="251">
        <f ca="1">IF(A26stdlife="n/a","n/a",IF(AH$3&gt;(A26stdlife+$E445),('PTRM input'!$I$410*(1+rvanilla03)^0.5)-SUM($I445:AG445),('PTRM input'!$I$410*(1+rvanilla03)^0.5)/A26stdlife))</f>
        <v>0</v>
      </c>
      <c r="AI445" s="251">
        <f ca="1">IF(A26stdlife="n/a","n/a",IF(AI$3&gt;(A26stdlife+$E445),('PTRM input'!$I$410*(1+rvanilla03)^0.5)-SUM($I445:AH445),('PTRM input'!$I$410*(1+rvanilla03)^0.5)/A26stdlife))</f>
        <v>0</v>
      </c>
      <c r="AJ445" s="251">
        <f ca="1">IF(A26stdlife="n/a","n/a",IF(AJ$3&gt;(A26stdlife+$E445),('PTRM input'!$I$410*(1+rvanilla03)^0.5)-SUM($I445:AI445),('PTRM input'!$I$410*(1+rvanilla03)^0.5)/A26stdlife))</f>
        <v>0</v>
      </c>
      <c r="AK445" s="251">
        <f ca="1">IF(A26stdlife="n/a","n/a",IF(AK$3&gt;(A26stdlife+$E445),('PTRM input'!$I$410*(1+rvanilla03)^0.5)-SUM($I445:AJ445),('PTRM input'!$I$410*(1+rvanilla03)^0.5)/A26stdlife))</f>
        <v>0</v>
      </c>
      <c r="AL445" s="251">
        <f ca="1">IF(A26stdlife="n/a","n/a",IF(AL$3&gt;(A26stdlife+$E445),('PTRM input'!$I$410*(1+rvanilla03)^0.5)-SUM($I445:AK445),('PTRM input'!$I$410*(1+rvanilla03)^0.5)/A26stdlife))</f>
        <v>0</v>
      </c>
      <c r="AM445" s="251">
        <f ca="1">IF(A26stdlife="n/a","n/a",IF(AM$3&gt;(A26stdlife+$E445),('PTRM input'!$I$410*(1+rvanilla03)^0.5)-SUM($I445:AL445),('PTRM input'!$I$410*(1+rvanilla03)^0.5)/A26stdlife))</f>
        <v>0</v>
      </c>
      <c r="AN445" s="251">
        <f ca="1">IF(A26stdlife="n/a","n/a",IF(AN$3&gt;(A26stdlife+$E445),('PTRM input'!$I$410*(1+rvanilla03)^0.5)-SUM($I445:AM445),('PTRM input'!$I$410*(1+rvanilla03)^0.5)/A26stdlife))</f>
        <v>0</v>
      </c>
      <c r="AO445" s="251">
        <f ca="1">IF(A26stdlife="n/a","n/a",IF(AO$3&gt;(A26stdlife+$E445),('PTRM input'!$I$410*(1+rvanilla03)^0.5)-SUM($I445:AN445),('PTRM input'!$I$410*(1+rvanilla03)^0.5)/A26stdlife))</f>
        <v>0</v>
      </c>
      <c r="AP445" s="251">
        <f ca="1">IF(A26stdlife="n/a","n/a",IF(AP$3&gt;(A26stdlife+$E445),('PTRM input'!$I$410*(1+rvanilla03)^0.5)-SUM($I445:AO445),('PTRM input'!$I$410*(1+rvanilla03)^0.5)/A26stdlife))</f>
        <v>0</v>
      </c>
      <c r="AQ445" s="251">
        <f ca="1">IF(A26stdlife="n/a","n/a",IF(AQ$3&gt;(A26stdlife+$E445),('PTRM input'!$I$410*(1+rvanilla03)^0.5)-SUM($I445:AP445),('PTRM input'!$I$410*(1+rvanilla03)^0.5)/A26stdlife))</f>
        <v>0</v>
      </c>
      <c r="AR445" s="251">
        <f ca="1">IF(A26stdlife="n/a","n/a",IF(AR$3&gt;(A26stdlife+$E445),('PTRM input'!$I$410*(1+rvanilla03)^0.5)-SUM($I445:AQ445),('PTRM input'!$I$410*(1+rvanilla03)^0.5)/A26stdlife))</f>
        <v>0</v>
      </c>
      <c r="AS445" s="251">
        <f ca="1">IF(A26stdlife="n/a","n/a",IF(AS$3&gt;(A26stdlife+$E445),('PTRM input'!$I$410*(1+rvanilla03)^0.5)-SUM($I445:AR445),('PTRM input'!$I$410*(1+rvanilla03)^0.5)/A26stdlife))</f>
        <v>0</v>
      </c>
      <c r="AT445" s="251">
        <f ca="1">IF(A26stdlife="n/a","n/a",IF(AT$3&gt;(A26stdlife+$E445),('PTRM input'!$I$410*(1+rvanilla03)^0.5)-SUM($I445:AS445),('PTRM input'!$I$410*(1+rvanilla03)^0.5)/A26stdlife))</f>
        <v>0</v>
      </c>
      <c r="AU445" s="251">
        <f ca="1">IF(A26stdlife="n/a","n/a",IF(AU$3&gt;(A26stdlife+$E445),('PTRM input'!$I$410*(1+rvanilla03)^0.5)-SUM($I445:AT445),('PTRM input'!$I$410*(1+rvanilla03)^0.5)/A26stdlife))</f>
        <v>0</v>
      </c>
      <c r="AV445" s="251">
        <f ca="1">IF(A26stdlife="n/a","n/a",IF(AV$3&gt;(A26stdlife+$E445),('PTRM input'!$I$410*(1+rvanilla03)^0.5)-SUM($I445:AU445),('PTRM input'!$I$410*(1+rvanilla03)^0.5)/A26stdlife))</f>
        <v>0</v>
      </c>
      <c r="AW445" s="251">
        <f ca="1">IF(A26stdlife="n/a","n/a",IF(AW$3&gt;(A26stdlife+$E445),('PTRM input'!$I$410*(1+rvanilla03)^0.5)-SUM($I445:AV445),('PTRM input'!$I$410*(1+rvanilla03)^0.5)/A26stdlife))</f>
        <v>0</v>
      </c>
      <c r="AX445" s="251">
        <f ca="1">IF(A26stdlife="n/a","n/a",IF(AX$3&gt;(A26stdlife+$E445),('PTRM input'!$I$410*(1+rvanilla03)^0.5)-SUM($I445:AW445),('PTRM input'!$I$410*(1+rvanilla03)^0.5)/A26stdlife))</f>
        <v>0</v>
      </c>
      <c r="AY445" s="251">
        <f ca="1">IF(A26stdlife="n/a","n/a",IF(AY$3&gt;(A26stdlife+$E445),('PTRM input'!$I$410*(1+rvanilla03)^0.5)-SUM($I445:AX445),('PTRM input'!$I$410*(1+rvanilla03)^0.5)/A26stdlife))</f>
        <v>0</v>
      </c>
      <c r="AZ445" s="251">
        <f ca="1">IF(A26stdlife="n/a","n/a",IF(AZ$3&gt;(A26stdlife+$E445),('PTRM input'!$I$410*(1+rvanilla03)^0.5)-SUM($I445:AY445),('PTRM input'!$I$410*(1+rvanilla03)^0.5)/A26stdlife))</f>
        <v>0</v>
      </c>
      <c r="BA445" s="251">
        <f ca="1">IF(A26stdlife="n/a","n/a",IF(BA$3&gt;(A26stdlife+$E445),('PTRM input'!$I$410*(1+rvanilla03)^0.5)-SUM($I445:AZ445),('PTRM input'!$I$410*(1+rvanilla03)^0.5)/A26stdlife))</f>
        <v>0</v>
      </c>
      <c r="BB445" s="251">
        <f ca="1">IF(A26stdlife="n/a","n/a",IF(BB$3&gt;(A26stdlife+$E445),('PTRM input'!$I$410*(1+rvanilla03)^0.5)-SUM($I445:BA445),('PTRM input'!$I$410*(1+rvanilla03)^0.5)/A26stdlife))</f>
        <v>0</v>
      </c>
      <c r="BC445" s="251">
        <f ca="1">IF(A26stdlife="n/a","n/a",IF(BC$3&gt;(A26stdlife+$E445),('PTRM input'!$I$410*(1+rvanilla03)^0.5)-SUM($I445:BB445),('PTRM input'!$I$410*(1+rvanilla03)^0.5)/A26stdlife))</f>
        <v>0</v>
      </c>
      <c r="BD445" s="251">
        <f ca="1">IF(A26stdlife="n/a","n/a",IF(BD$3&gt;(A26stdlife+$E445),('PTRM input'!$I$410*(1+rvanilla03)^0.5)-SUM($I445:BC445),('PTRM input'!$I$410*(1+rvanilla03)^0.5)/A26stdlife))</f>
        <v>0</v>
      </c>
      <c r="BE445" s="251">
        <f ca="1">IF(A26stdlife="n/a","n/a",IF(BE$3&gt;(A26stdlife+$E445),('PTRM input'!$I$410*(1+rvanilla03)^0.5)-SUM($I445:BD445),('PTRM input'!$I$410*(1+rvanilla03)^0.5)/A26stdlife))</f>
        <v>0</v>
      </c>
      <c r="BF445" s="251">
        <f ca="1">IF(A26stdlife="n/a","n/a",IF(BF$3&gt;(A26stdlife+$E445),('PTRM input'!$I$410*(1+rvanilla03)^0.5)-SUM($I445:BE445),('PTRM input'!$I$410*(1+rvanilla03)^0.5)/A26stdlife))</f>
        <v>0</v>
      </c>
      <c r="BG445" s="251">
        <f ca="1">IF(A26stdlife="n/a","n/a",IF(BG$3&gt;(A26stdlife+$E445),('PTRM input'!$I$410*(1+rvanilla03)^0.5)-SUM($I445:BF445),('PTRM input'!$I$410*(1+rvanilla03)^0.5)/A26stdlife))</f>
        <v>0</v>
      </c>
      <c r="BH445" s="251">
        <f ca="1">IF(A26stdlife="n/a","n/a",IF(BH$3&gt;(A26stdlife+$E445),('PTRM input'!$I$410*(1+rvanilla03)^0.5)-SUM($I445:BG445),('PTRM input'!$I$410*(1+rvanilla03)^0.5)/A26stdlife))</f>
        <v>0</v>
      </c>
      <c r="BI445" s="251">
        <f ca="1">IF(A26stdlife="n/a","n/a",IF(BI$3&gt;(A26stdlife+$E445),('PTRM input'!$I$410*(1+rvanilla03)^0.5)-SUM($I445:BH445),('PTRM input'!$I$410*(1+rvanilla03)^0.5)/A26stdlife))</f>
        <v>0</v>
      </c>
      <c r="BJ445" s="116"/>
      <c r="BK445" s="116"/>
      <c r="BL445" s="116"/>
      <c r="BM445" s="116"/>
    </row>
    <row r="446" spans="1:65" hidden="1" outlineLevel="2">
      <c r="A446" s="116"/>
      <c r="B446" s="19"/>
      <c r="C446" s="18"/>
      <c r="D446" s="760"/>
      <c r="E446" s="86">
        <v>4</v>
      </c>
      <c r="F446" s="259"/>
      <c r="G446" s="434"/>
      <c r="H446" s="435"/>
      <c r="I446" s="435"/>
      <c r="J446" s="619"/>
      <c r="K446" s="433">
        <f ca="1">IF(A26stdlife="n/a","n/a",IF(K$3&gt;(A26stdlife+$E446),('PTRM input'!$J$410*(1+rvanilla04)^0.5)-SUM(J446:$J446),('PTRM input'!$J$410*(1+rvanilla04)^0.5)/A26stdlife))</f>
        <v>0</v>
      </c>
      <c r="L446" s="433">
        <f ca="1">IF(A26stdlife="n/a","n/a",IF(L$3&gt;(A26stdlife+$E446),('PTRM input'!$J$410*(1+rvanilla04)^0.5)-SUM($J446:K446),('PTRM input'!$J$410*(1+rvanilla04)^0.5)/A26stdlife))</f>
        <v>0</v>
      </c>
      <c r="M446" s="433">
        <f ca="1">IF(A26stdlife="n/a","n/a",IF(M$3&gt;(A26stdlife+$E446),('PTRM input'!$J$410*(1+rvanilla04)^0.5)-SUM($J446:L446),('PTRM input'!$J$410*(1+rvanilla04)^0.5)/A26stdlife))</f>
        <v>0</v>
      </c>
      <c r="N446" s="433">
        <f ca="1">IF(A26stdlife="n/a","n/a",IF(N$3&gt;(A26stdlife+$E446),('PTRM input'!$J$410*(1+rvanilla04)^0.5)-SUM($J446:M446),('PTRM input'!$J$410*(1+rvanilla04)^0.5)/A26stdlife))</f>
        <v>0</v>
      </c>
      <c r="O446" s="433">
        <f ca="1">IF(A26stdlife="n/a","n/a",IF(O$3&gt;(A26stdlife+$E446),('PTRM input'!$J$410*(1+rvanilla04)^0.5)-SUM($J446:N446),('PTRM input'!$J$410*(1+rvanilla04)^0.5)/A26stdlife))</f>
        <v>0</v>
      </c>
      <c r="P446" s="433">
        <f ca="1">IF(A26stdlife="n/a","n/a",IF(P$3&gt;(A26stdlife+$E446),('PTRM input'!$J$410*(1+rvanilla04)^0.5)-SUM($J446:O446),('PTRM input'!$J$410*(1+rvanilla04)^0.5)/A26stdlife))</f>
        <v>0</v>
      </c>
      <c r="Q446" s="433">
        <f ca="1">IF(A26stdlife="n/a","n/a",IF(Q$3&gt;(A26stdlife+$E446),('PTRM input'!$J$410*(1+rvanilla04)^0.5)-SUM($J446:P446),('PTRM input'!$J$410*(1+rvanilla04)^0.5)/A26stdlife))</f>
        <v>0</v>
      </c>
      <c r="R446" s="251">
        <f ca="1">IF(A26stdlife="n/a","n/a",IF(R$3&gt;(A26stdlife+$E446),('PTRM input'!$J$410*(1+rvanilla04)^0.5)-SUM($J446:Q446),('PTRM input'!$J$410*(1+rvanilla04)^0.5)/A26stdlife))</f>
        <v>0</v>
      </c>
      <c r="S446" s="251">
        <f ca="1">IF(A26stdlife="n/a","n/a",IF(S$3&gt;(A26stdlife+$E446),('PTRM input'!$J$410*(1+rvanilla04)^0.5)-SUM($J446:R446),('PTRM input'!$J$410*(1+rvanilla04)^0.5)/A26stdlife))</f>
        <v>0</v>
      </c>
      <c r="T446" s="251">
        <f ca="1">IF(A26stdlife="n/a","n/a",IF(T$3&gt;(A26stdlife+$E446),('PTRM input'!$J$410*(1+rvanilla04)^0.5)-SUM($J446:S446),('PTRM input'!$J$410*(1+rvanilla04)^0.5)/A26stdlife))</f>
        <v>0</v>
      </c>
      <c r="U446" s="251">
        <f ca="1">IF(A26stdlife="n/a","n/a",IF(U$3&gt;(A26stdlife+$E446),('PTRM input'!$J$410*(1+rvanilla04)^0.5)-SUM($J446:T446),('PTRM input'!$J$410*(1+rvanilla04)^0.5)/A26stdlife))</f>
        <v>0</v>
      </c>
      <c r="V446" s="251">
        <f ca="1">IF(A26stdlife="n/a","n/a",IF(V$3&gt;(A26stdlife+$E446),('PTRM input'!$J$410*(1+rvanilla04)^0.5)-SUM($J446:U446),('PTRM input'!$J$410*(1+rvanilla04)^0.5)/A26stdlife))</f>
        <v>0</v>
      </c>
      <c r="W446" s="251">
        <f ca="1">IF(A26stdlife="n/a","n/a",IF(W$3&gt;(A26stdlife+$E446),('PTRM input'!$J$410*(1+rvanilla04)^0.5)-SUM($J446:V446),('PTRM input'!$J$410*(1+rvanilla04)^0.5)/A26stdlife))</f>
        <v>0</v>
      </c>
      <c r="X446" s="251">
        <f ca="1">IF(A26stdlife="n/a","n/a",IF(X$3&gt;(A26stdlife+$E446),('PTRM input'!$J$410*(1+rvanilla04)^0.5)-SUM($J446:W446),('PTRM input'!$J$410*(1+rvanilla04)^0.5)/A26stdlife))</f>
        <v>0</v>
      </c>
      <c r="Y446" s="251">
        <f ca="1">IF(A26stdlife="n/a","n/a",IF(Y$3&gt;(A26stdlife+$E446),('PTRM input'!$J$410*(1+rvanilla04)^0.5)-SUM($J446:X446),('PTRM input'!$J$410*(1+rvanilla04)^0.5)/A26stdlife))</f>
        <v>0</v>
      </c>
      <c r="Z446" s="251">
        <f ca="1">IF(A26stdlife="n/a","n/a",IF(Z$3&gt;(A26stdlife+$E446),('PTRM input'!$J$410*(1+rvanilla04)^0.5)-SUM($J446:Y446),('PTRM input'!$J$410*(1+rvanilla04)^0.5)/A26stdlife))</f>
        <v>0</v>
      </c>
      <c r="AA446" s="251">
        <f ca="1">IF(A26stdlife="n/a","n/a",IF(AA$3&gt;(A26stdlife+$E446),('PTRM input'!$J$410*(1+rvanilla04)^0.5)-SUM($J446:Z446),('PTRM input'!$J$410*(1+rvanilla04)^0.5)/A26stdlife))</f>
        <v>0</v>
      </c>
      <c r="AB446" s="251">
        <f ca="1">IF(A26stdlife="n/a","n/a",IF(AB$3&gt;(A26stdlife+$E446),('PTRM input'!$J$410*(1+rvanilla04)^0.5)-SUM($J446:AA446),('PTRM input'!$J$410*(1+rvanilla04)^0.5)/A26stdlife))</f>
        <v>0</v>
      </c>
      <c r="AC446" s="251">
        <f ca="1">IF(A26stdlife="n/a","n/a",IF(AC$3&gt;(A26stdlife+$E446),('PTRM input'!$J$410*(1+rvanilla04)^0.5)-SUM($J446:AB446),('PTRM input'!$J$410*(1+rvanilla04)^0.5)/A26stdlife))</f>
        <v>0</v>
      </c>
      <c r="AD446" s="251">
        <f ca="1">IF(A26stdlife="n/a","n/a",IF(AD$3&gt;(A26stdlife+$E446),('PTRM input'!$J$410*(1+rvanilla04)^0.5)-SUM($J446:AC446),('PTRM input'!$J$410*(1+rvanilla04)^0.5)/A26stdlife))</f>
        <v>0</v>
      </c>
      <c r="AE446" s="251">
        <f ca="1">IF(A26stdlife="n/a","n/a",IF(AE$3&gt;(A26stdlife+$E446),('PTRM input'!$J$410*(1+rvanilla04)^0.5)-SUM($J446:AD446),('PTRM input'!$J$410*(1+rvanilla04)^0.5)/A26stdlife))</f>
        <v>0</v>
      </c>
      <c r="AF446" s="251">
        <f ca="1">IF(A26stdlife="n/a","n/a",IF(AF$3&gt;(A26stdlife+$E446),('PTRM input'!$J$410*(1+rvanilla04)^0.5)-SUM($J446:AE446),('PTRM input'!$J$410*(1+rvanilla04)^0.5)/A26stdlife))</f>
        <v>0</v>
      </c>
      <c r="AG446" s="251">
        <f ca="1">IF(A26stdlife="n/a","n/a",IF(AG$3&gt;(A26stdlife+$E446),('PTRM input'!$J$410*(1+rvanilla04)^0.5)-SUM($J446:AF446),('PTRM input'!$J$410*(1+rvanilla04)^0.5)/A26stdlife))</f>
        <v>0</v>
      </c>
      <c r="AH446" s="251">
        <f ca="1">IF(A26stdlife="n/a","n/a",IF(AH$3&gt;(A26stdlife+$E446),('PTRM input'!$J$410*(1+rvanilla04)^0.5)-SUM($J446:AG446),('PTRM input'!$J$410*(1+rvanilla04)^0.5)/A26stdlife))</f>
        <v>0</v>
      </c>
      <c r="AI446" s="251">
        <f ca="1">IF(A26stdlife="n/a","n/a",IF(AI$3&gt;(A26stdlife+$E446),('PTRM input'!$J$410*(1+rvanilla04)^0.5)-SUM($J446:AH446),('PTRM input'!$J$410*(1+rvanilla04)^0.5)/A26stdlife))</f>
        <v>0</v>
      </c>
      <c r="AJ446" s="251">
        <f ca="1">IF(A26stdlife="n/a","n/a",IF(AJ$3&gt;(A26stdlife+$E446),('PTRM input'!$J$410*(1+rvanilla04)^0.5)-SUM($J446:AI446),('PTRM input'!$J$410*(1+rvanilla04)^0.5)/A26stdlife))</f>
        <v>0</v>
      </c>
      <c r="AK446" s="251">
        <f ca="1">IF(A26stdlife="n/a","n/a",IF(AK$3&gt;(A26stdlife+$E446),('PTRM input'!$J$410*(1+rvanilla04)^0.5)-SUM($J446:AJ446),('PTRM input'!$J$410*(1+rvanilla04)^0.5)/A26stdlife))</f>
        <v>0</v>
      </c>
      <c r="AL446" s="251">
        <f ca="1">IF(A26stdlife="n/a","n/a",IF(AL$3&gt;(A26stdlife+$E446),('PTRM input'!$J$410*(1+rvanilla04)^0.5)-SUM($J446:AK446),('PTRM input'!$J$410*(1+rvanilla04)^0.5)/A26stdlife))</f>
        <v>0</v>
      </c>
      <c r="AM446" s="251">
        <f ca="1">IF(A26stdlife="n/a","n/a",IF(AM$3&gt;(A26stdlife+$E446),('PTRM input'!$J$410*(1+rvanilla04)^0.5)-SUM($J446:AL446),('PTRM input'!$J$410*(1+rvanilla04)^0.5)/A26stdlife))</f>
        <v>0</v>
      </c>
      <c r="AN446" s="251">
        <f ca="1">IF(A26stdlife="n/a","n/a",IF(AN$3&gt;(A26stdlife+$E446),('PTRM input'!$J$410*(1+rvanilla04)^0.5)-SUM($J446:AM446),('PTRM input'!$J$410*(1+rvanilla04)^0.5)/A26stdlife))</f>
        <v>0</v>
      </c>
      <c r="AO446" s="251">
        <f ca="1">IF(A26stdlife="n/a","n/a",IF(AO$3&gt;(A26stdlife+$E446),('PTRM input'!$J$410*(1+rvanilla04)^0.5)-SUM($J446:AN446),('PTRM input'!$J$410*(1+rvanilla04)^0.5)/A26stdlife))</f>
        <v>0</v>
      </c>
      <c r="AP446" s="251">
        <f ca="1">IF(A26stdlife="n/a","n/a",IF(AP$3&gt;(A26stdlife+$E446),('PTRM input'!$J$410*(1+rvanilla04)^0.5)-SUM($J446:AO446),('PTRM input'!$J$410*(1+rvanilla04)^0.5)/A26stdlife))</f>
        <v>0</v>
      </c>
      <c r="AQ446" s="251">
        <f ca="1">IF(A26stdlife="n/a","n/a",IF(AQ$3&gt;(A26stdlife+$E446),('PTRM input'!$J$410*(1+rvanilla04)^0.5)-SUM($J446:AP446),('PTRM input'!$J$410*(1+rvanilla04)^0.5)/A26stdlife))</f>
        <v>0</v>
      </c>
      <c r="AR446" s="251">
        <f ca="1">IF(A26stdlife="n/a","n/a",IF(AR$3&gt;(A26stdlife+$E446),('PTRM input'!$J$410*(1+rvanilla04)^0.5)-SUM($J446:AQ446),('PTRM input'!$J$410*(1+rvanilla04)^0.5)/A26stdlife))</f>
        <v>0</v>
      </c>
      <c r="AS446" s="251">
        <f ca="1">IF(A26stdlife="n/a","n/a",IF(AS$3&gt;(A26stdlife+$E446),('PTRM input'!$J$410*(1+rvanilla04)^0.5)-SUM($J446:AR446),('PTRM input'!$J$410*(1+rvanilla04)^0.5)/A26stdlife))</f>
        <v>0</v>
      </c>
      <c r="AT446" s="251">
        <f ca="1">IF(A26stdlife="n/a","n/a",IF(AT$3&gt;(A26stdlife+$E446),('PTRM input'!$J$410*(1+rvanilla04)^0.5)-SUM($J446:AS446),('PTRM input'!$J$410*(1+rvanilla04)^0.5)/A26stdlife))</f>
        <v>0</v>
      </c>
      <c r="AU446" s="251">
        <f ca="1">IF(A26stdlife="n/a","n/a",IF(AU$3&gt;(A26stdlife+$E446),('PTRM input'!$J$410*(1+rvanilla04)^0.5)-SUM($J446:AT446),('PTRM input'!$J$410*(1+rvanilla04)^0.5)/A26stdlife))</f>
        <v>0</v>
      </c>
      <c r="AV446" s="251">
        <f ca="1">IF(A26stdlife="n/a","n/a",IF(AV$3&gt;(A26stdlife+$E446),('PTRM input'!$J$410*(1+rvanilla04)^0.5)-SUM($J446:AU446),('PTRM input'!$J$410*(1+rvanilla04)^0.5)/A26stdlife))</f>
        <v>0</v>
      </c>
      <c r="AW446" s="251">
        <f ca="1">IF(A26stdlife="n/a","n/a",IF(AW$3&gt;(A26stdlife+$E446),('PTRM input'!$J$410*(1+rvanilla04)^0.5)-SUM($J446:AV446),('PTRM input'!$J$410*(1+rvanilla04)^0.5)/A26stdlife))</f>
        <v>0</v>
      </c>
      <c r="AX446" s="251">
        <f ca="1">IF(A26stdlife="n/a","n/a",IF(AX$3&gt;(A26stdlife+$E446),('PTRM input'!$J$410*(1+rvanilla04)^0.5)-SUM($J446:AW446),('PTRM input'!$J$410*(1+rvanilla04)^0.5)/A26stdlife))</f>
        <v>0</v>
      </c>
      <c r="AY446" s="251">
        <f ca="1">IF(A26stdlife="n/a","n/a",IF(AY$3&gt;(A26stdlife+$E446),('PTRM input'!$J$410*(1+rvanilla04)^0.5)-SUM($J446:AX446),('PTRM input'!$J$410*(1+rvanilla04)^0.5)/A26stdlife))</f>
        <v>0</v>
      </c>
      <c r="AZ446" s="251">
        <f ca="1">IF(A26stdlife="n/a","n/a",IF(AZ$3&gt;(A26stdlife+$E446),('PTRM input'!$J$410*(1+rvanilla04)^0.5)-SUM($J446:AY446),('PTRM input'!$J$410*(1+rvanilla04)^0.5)/A26stdlife))</f>
        <v>0</v>
      </c>
      <c r="BA446" s="251">
        <f ca="1">IF(A26stdlife="n/a","n/a",IF(BA$3&gt;(A26stdlife+$E446),('PTRM input'!$J$410*(1+rvanilla04)^0.5)-SUM($J446:AZ446),('PTRM input'!$J$410*(1+rvanilla04)^0.5)/A26stdlife))</f>
        <v>0</v>
      </c>
      <c r="BB446" s="251">
        <f ca="1">IF(A26stdlife="n/a","n/a",IF(BB$3&gt;(A26stdlife+$E446),('PTRM input'!$J$410*(1+rvanilla04)^0.5)-SUM($J446:BA446),('PTRM input'!$J$410*(1+rvanilla04)^0.5)/A26stdlife))</f>
        <v>0</v>
      </c>
      <c r="BC446" s="251">
        <f ca="1">IF(A26stdlife="n/a","n/a",IF(BC$3&gt;(A26stdlife+$E446),('PTRM input'!$J$410*(1+rvanilla04)^0.5)-SUM($J446:BB446),('PTRM input'!$J$410*(1+rvanilla04)^0.5)/A26stdlife))</f>
        <v>0</v>
      </c>
      <c r="BD446" s="251">
        <f ca="1">IF(A26stdlife="n/a","n/a",IF(BD$3&gt;(A26stdlife+$E446),('PTRM input'!$J$410*(1+rvanilla04)^0.5)-SUM($J446:BC446),('PTRM input'!$J$410*(1+rvanilla04)^0.5)/A26stdlife))</f>
        <v>0</v>
      </c>
      <c r="BE446" s="251">
        <f ca="1">IF(A26stdlife="n/a","n/a",IF(BE$3&gt;(A26stdlife+$E446),('PTRM input'!$J$410*(1+rvanilla04)^0.5)-SUM($J446:BD446),('PTRM input'!$J$410*(1+rvanilla04)^0.5)/A26stdlife))</f>
        <v>0</v>
      </c>
      <c r="BF446" s="251">
        <f ca="1">IF(A26stdlife="n/a","n/a",IF(BF$3&gt;(A26stdlife+$E446),('PTRM input'!$J$410*(1+rvanilla04)^0.5)-SUM($J446:BE446),('PTRM input'!$J$410*(1+rvanilla04)^0.5)/A26stdlife))</f>
        <v>0</v>
      </c>
      <c r="BG446" s="251">
        <f ca="1">IF(A26stdlife="n/a","n/a",IF(BG$3&gt;(A26stdlife+$E446),('PTRM input'!$J$410*(1+rvanilla04)^0.5)-SUM($J446:BF446),('PTRM input'!$J$410*(1+rvanilla04)^0.5)/A26stdlife))</f>
        <v>0</v>
      </c>
      <c r="BH446" s="251">
        <f ca="1">IF(A26stdlife="n/a","n/a",IF(BH$3&gt;(A26stdlife+$E446),('PTRM input'!$J$410*(1+rvanilla04)^0.5)-SUM($J446:BG446),('PTRM input'!$J$410*(1+rvanilla04)^0.5)/A26stdlife))</f>
        <v>0</v>
      </c>
      <c r="BI446" s="251">
        <f ca="1">IF(A26stdlife="n/a","n/a",IF(BI$3&gt;(A26stdlife+$E446),('PTRM input'!$J$410*(1+rvanilla04)^0.5)-SUM($J446:BH446),('PTRM input'!$J$410*(1+rvanilla04)^0.5)/A26stdlife))</f>
        <v>0</v>
      </c>
      <c r="BJ446" s="116"/>
      <c r="BK446" s="116"/>
      <c r="BL446" s="116"/>
      <c r="BM446" s="116"/>
    </row>
    <row r="447" spans="1:65" hidden="1" outlineLevel="2">
      <c r="A447" s="116"/>
      <c r="B447" s="19"/>
      <c r="C447" s="18"/>
      <c r="D447" s="760"/>
      <c r="E447" s="86">
        <v>5</v>
      </c>
      <c r="F447" s="259"/>
      <c r="G447" s="434"/>
      <c r="H447" s="435"/>
      <c r="I447" s="435"/>
      <c r="J447" s="435"/>
      <c r="K447" s="619"/>
      <c r="L447" s="433">
        <f ca="1">IF(A26stdlife="n/a","n/a",IF(L$3&gt;(A26stdlife+$E447),('PTRM input'!$K$410*(1+rvanilla05)^0.5)-SUM($K447:K447),('PTRM input'!$K$410*(1+rvanilla05)^0.5)/A26stdlife))</f>
        <v>0</v>
      </c>
      <c r="M447" s="433">
        <f ca="1">IF(A26stdlife="n/a","n/a",IF(M$3&gt;(A26stdlife+$E447),('PTRM input'!$K$410*(1+rvanilla05)^0.5)-SUM($K447:L447),('PTRM input'!$K$410*(1+rvanilla05)^0.5)/A26stdlife))</f>
        <v>0</v>
      </c>
      <c r="N447" s="433">
        <f ca="1">IF(A26stdlife="n/a","n/a",IF(N$3&gt;(A26stdlife+$E447),('PTRM input'!$K$410*(1+rvanilla05)^0.5)-SUM($K447:M447),('PTRM input'!$K$410*(1+rvanilla05)^0.5)/A26stdlife))</f>
        <v>0</v>
      </c>
      <c r="O447" s="433">
        <f ca="1">IF(A26stdlife="n/a","n/a",IF(O$3&gt;(A26stdlife+$E447),('PTRM input'!$K$410*(1+rvanilla05)^0.5)-SUM($K447:N447),('PTRM input'!$K$410*(1+rvanilla05)^0.5)/A26stdlife))</f>
        <v>0</v>
      </c>
      <c r="P447" s="433">
        <f ca="1">IF(A26stdlife="n/a","n/a",IF(P$3&gt;(A26stdlife+$E447),('PTRM input'!$K$410*(1+rvanilla05)^0.5)-SUM($K447:O447),('PTRM input'!$K$410*(1+rvanilla05)^0.5)/A26stdlife))</f>
        <v>0</v>
      </c>
      <c r="Q447" s="433">
        <f ca="1">IF(A26stdlife="n/a","n/a",IF(Q$3&gt;(A26stdlife+$E447),('PTRM input'!$K$410*(1+rvanilla05)^0.5)-SUM($K447:P447),('PTRM input'!$K$410*(1+rvanilla05)^0.5)/A26stdlife))</f>
        <v>0</v>
      </c>
      <c r="R447" s="251">
        <f ca="1">IF(A26stdlife="n/a","n/a",IF(R$3&gt;(A26stdlife+$E447),('PTRM input'!$K$410*(1+rvanilla05)^0.5)-SUM($K447:Q447),('PTRM input'!$K$410*(1+rvanilla05)^0.5)/A26stdlife))</f>
        <v>0</v>
      </c>
      <c r="S447" s="251">
        <f ca="1">IF(A26stdlife="n/a","n/a",IF(S$3&gt;(A26stdlife+$E447),('PTRM input'!$K$410*(1+rvanilla05)^0.5)-SUM($K447:R447),('PTRM input'!$K$410*(1+rvanilla05)^0.5)/A26stdlife))</f>
        <v>0</v>
      </c>
      <c r="T447" s="251">
        <f ca="1">IF(A26stdlife="n/a","n/a",IF(T$3&gt;(A26stdlife+$E447),('PTRM input'!$K$410*(1+rvanilla05)^0.5)-SUM($K447:S447),('PTRM input'!$K$410*(1+rvanilla05)^0.5)/A26stdlife))</f>
        <v>0</v>
      </c>
      <c r="U447" s="251">
        <f ca="1">IF(A26stdlife="n/a","n/a",IF(U$3&gt;(A26stdlife+$E447),('PTRM input'!$K$410*(1+rvanilla05)^0.5)-SUM($K447:T447),('PTRM input'!$K$410*(1+rvanilla05)^0.5)/A26stdlife))</f>
        <v>0</v>
      </c>
      <c r="V447" s="251">
        <f ca="1">IF(A26stdlife="n/a","n/a",IF(V$3&gt;(A26stdlife+$E447),('PTRM input'!$K$410*(1+rvanilla05)^0.5)-SUM($K447:U447),('PTRM input'!$K$410*(1+rvanilla05)^0.5)/A26stdlife))</f>
        <v>0</v>
      </c>
      <c r="W447" s="251">
        <f ca="1">IF(A26stdlife="n/a","n/a",IF(W$3&gt;(A26stdlife+$E447),('PTRM input'!$K$410*(1+rvanilla05)^0.5)-SUM($K447:V447),('PTRM input'!$K$410*(1+rvanilla05)^0.5)/A26stdlife))</f>
        <v>0</v>
      </c>
      <c r="X447" s="251">
        <f ca="1">IF(A26stdlife="n/a","n/a",IF(X$3&gt;(A26stdlife+$E447),('PTRM input'!$K$410*(1+rvanilla05)^0.5)-SUM($K447:W447),('PTRM input'!$K$410*(1+rvanilla05)^0.5)/A26stdlife))</f>
        <v>0</v>
      </c>
      <c r="Y447" s="251">
        <f ca="1">IF(A26stdlife="n/a","n/a",IF(Y$3&gt;(A26stdlife+$E447),('PTRM input'!$K$410*(1+rvanilla05)^0.5)-SUM($K447:X447),('PTRM input'!$K$410*(1+rvanilla05)^0.5)/A26stdlife))</f>
        <v>0</v>
      </c>
      <c r="Z447" s="251">
        <f ca="1">IF(A26stdlife="n/a","n/a",IF(Z$3&gt;(A26stdlife+$E447),('PTRM input'!$K$410*(1+rvanilla05)^0.5)-SUM($K447:Y447),('PTRM input'!$K$410*(1+rvanilla05)^0.5)/A26stdlife))</f>
        <v>0</v>
      </c>
      <c r="AA447" s="251">
        <f ca="1">IF(A26stdlife="n/a","n/a",IF(AA$3&gt;(A26stdlife+$E447),('PTRM input'!$K$410*(1+rvanilla05)^0.5)-SUM($K447:Z447),('PTRM input'!$K$410*(1+rvanilla05)^0.5)/A26stdlife))</f>
        <v>0</v>
      </c>
      <c r="AB447" s="251">
        <f ca="1">IF(A26stdlife="n/a","n/a",IF(AB$3&gt;(A26stdlife+$E447),('PTRM input'!$K$410*(1+rvanilla05)^0.5)-SUM($K447:AA447),('PTRM input'!$K$410*(1+rvanilla05)^0.5)/A26stdlife))</f>
        <v>0</v>
      </c>
      <c r="AC447" s="251">
        <f ca="1">IF(A26stdlife="n/a","n/a",IF(AC$3&gt;(A26stdlife+$E447),('PTRM input'!$K$410*(1+rvanilla05)^0.5)-SUM($K447:AB447),('PTRM input'!$K$410*(1+rvanilla05)^0.5)/A26stdlife))</f>
        <v>0</v>
      </c>
      <c r="AD447" s="251">
        <f ca="1">IF(A26stdlife="n/a","n/a",IF(AD$3&gt;(A26stdlife+$E447),('PTRM input'!$K$410*(1+rvanilla05)^0.5)-SUM($K447:AC447),('PTRM input'!$K$410*(1+rvanilla05)^0.5)/A26stdlife))</f>
        <v>0</v>
      </c>
      <c r="AE447" s="251">
        <f ca="1">IF(A26stdlife="n/a","n/a",IF(AE$3&gt;(A26stdlife+$E447),('PTRM input'!$K$410*(1+rvanilla05)^0.5)-SUM($K447:AD447),('PTRM input'!$K$410*(1+rvanilla05)^0.5)/A26stdlife))</f>
        <v>0</v>
      </c>
      <c r="AF447" s="251">
        <f ca="1">IF(A26stdlife="n/a","n/a",IF(AF$3&gt;(A26stdlife+$E447),('PTRM input'!$K$410*(1+rvanilla05)^0.5)-SUM($K447:AE447),('PTRM input'!$K$410*(1+rvanilla05)^0.5)/A26stdlife))</f>
        <v>0</v>
      </c>
      <c r="AG447" s="251">
        <f ca="1">IF(A26stdlife="n/a","n/a",IF(AG$3&gt;(A26stdlife+$E447),('PTRM input'!$K$410*(1+rvanilla05)^0.5)-SUM($K447:AF447),('PTRM input'!$K$410*(1+rvanilla05)^0.5)/A26stdlife))</f>
        <v>0</v>
      </c>
      <c r="AH447" s="251">
        <f ca="1">IF(A26stdlife="n/a","n/a",IF(AH$3&gt;(A26stdlife+$E447),('PTRM input'!$K$410*(1+rvanilla05)^0.5)-SUM($K447:AG447),('PTRM input'!$K$410*(1+rvanilla05)^0.5)/A26stdlife))</f>
        <v>0</v>
      </c>
      <c r="AI447" s="251">
        <f ca="1">IF(A26stdlife="n/a","n/a",IF(AI$3&gt;(A26stdlife+$E447),('PTRM input'!$K$410*(1+rvanilla05)^0.5)-SUM($K447:AH447),('PTRM input'!$K$410*(1+rvanilla05)^0.5)/A26stdlife))</f>
        <v>0</v>
      </c>
      <c r="AJ447" s="251">
        <f ca="1">IF(A26stdlife="n/a","n/a",IF(AJ$3&gt;(A26stdlife+$E447),('PTRM input'!$K$410*(1+rvanilla05)^0.5)-SUM($K447:AI447),('PTRM input'!$K$410*(1+rvanilla05)^0.5)/A26stdlife))</f>
        <v>0</v>
      </c>
      <c r="AK447" s="251">
        <f ca="1">IF(A26stdlife="n/a","n/a",IF(AK$3&gt;(A26stdlife+$E447),('PTRM input'!$K$410*(1+rvanilla05)^0.5)-SUM($K447:AJ447),('PTRM input'!$K$410*(1+rvanilla05)^0.5)/A26stdlife))</f>
        <v>0</v>
      </c>
      <c r="AL447" s="251">
        <f ca="1">IF(A26stdlife="n/a","n/a",IF(AL$3&gt;(A26stdlife+$E447),('PTRM input'!$K$410*(1+rvanilla05)^0.5)-SUM($K447:AK447),('PTRM input'!$K$410*(1+rvanilla05)^0.5)/A26stdlife))</f>
        <v>0</v>
      </c>
      <c r="AM447" s="251">
        <f ca="1">IF(A26stdlife="n/a","n/a",IF(AM$3&gt;(A26stdlife+$E447),('PTRM input'!$K$410*(1+rvanilla05)^0.5)-SUM($K447:AL447),('PTRM input'!$K$410*(1+rvanilla05)^0.5)/A26stdlife))</f>
        <v>0</v>
      </c>
      <c r="AN447" s="251">
        <f ca="1">IF(A26stdlife="n/a","n/a",IF(AN$3&gt;(A26stdlife+$E447),('PTRM input'!$K$410*(1+rvanilla05)^0.5)-SUM($K447:AM447),('PTRM input'!$K$410*(1+rvanilla05)^0.5)/A26stdlife))</f>
        <v>0</v>
      </c>
      <c r="AO447" s="251">
        <f ca="1">IF(A26stdlife="n/a","n/a",IF(AO$3&gt;(A26stdlife+$E447),('PTRM input'!$K$410*(1+rvanilla05)^0.5)-SUM($K447:AN447),('PTRM input'!$K$410*(1+rvanilla05)^0.5)/A26stdlife))</f>
        <v>0</v>
      </c>
      <c r="AP447" s="251">
        <f ca="1">IF(A26stdlife="n/a","n/a",IF(AP$3&gt;(A26stdlife+$E447),('PTRM input'!$K$410*(1+rvanilla05)^0.5)-SUM($K447:AO447),('PTRM input'!$K$410*(1+rvanilla05)^0.5)/A26stdlife))</f>
        <v>0</v>
      </c>
      <c r="AQ447" s="251">
        <f ca="1">IF(A26stdlife="n/a","n/a",IF(AQ$3&gt;(A26stdlife+$E447),('PTRM input'!$K$410*(1+rvanilla05)^0.5)-SUM($K447:AP447),('PTRM input'!$K$410*(1+rvanilla05)^0.5)/A26stdlife))</f>
        <v>0</v>
      </c>
      <c r="AR447" s="251">
        <f ca="1">IF(A26stdlife="n/a","n/a",IF(AR$3&gt;(A26stdlife+$E447),('PTRM input'!$K$410*(1+rvanilla05)^0.5)-SUM($K447:AQ447),('PTRM input'!$K$410*(1+rvanilla05)^0.5)/A26stdlife))</f>
        <v>0</v>
      </c>
      <c r="AS447" s="251">
        <f ca="1">IF(A26stdlife="n/a","n/a",IF(AS$3&gt;(A26stdlife+$E447),('PTRM input'!$K$410*(1+rvanilla05)^0.5)-SUM($K447:AR447),('PTRM input'!$K$410*(1+rvanilla05)^0.5)/A26stdlife))</f>
        <v>0</v>
      </c>
      <c r="AT447" s="251">
        <f ca="1">IF(A26stdlife="n/a","n/a",IF(AT$3&gt;(A26stdlife+$E447),('PTRM input'!$K$410*(1+rvanilla05)^0.5)-SUM($K447:AS447),('PTRM input'!$K$410*(1+rvanilla05)^0.5)/A26stdlife))</f>
        <v>0</v>
      </c>
      <c r="AU447" s="251">
        <f ca="1">IF(A26stdlife="n/a","n/a",IF(AU$3&gt;(A26stdlife+$E447),('PTRM input'!$K$410*(1+rvanilla05)^0.5)-SUM($K447:AT447),('PTRM input'!$K$410*(1+rvanilla05)^0.5)/A26stdlife))</f>
        <v>0</v>
      </c>
      <c r="AV447" s="251">
        <f ca="1">IF(A26stdlife="n/a","n/a",IF(AV$3&gt;(A26stdlife+$E447),('PTRM input'!$K$410*(1+rvanilla05)^0.5)-SUM($K447:AU447),('PTRM input'!$K$410*(1+rvanilla05)^0.5)/A26stdlife))</f>
        <v>0</v>
      </c>
      <c r="AW447" s="251">
        <f ca="1">IF(A26stdlife="n/a","n/a",IF(AW$3&gt;(A26stdlife+$E447),('PTRM input'!$K$410*(1+rvanilla05)^0.5)-SUM($K447:AV447),('PTRM input'!$K$410*(1+rvanilla05)^0.5)/A26stdlife))</f>
        <v>0</v>
      </c>
      <c r="AX447" s="251">
        <f ca="1">IF(A26stdlife="n/a","n/a",IF(AX$3&gt;(A26stdlife+$E447),('PTRM input'!$K$410*(1+rvanilla05)^0.5)-SUM($K447:AW447),('PTRM input'!$K$410*(1+rvanilla05)^0.5)/A26stdlife))</f>
        <v>0</v>
      </c>
      <c r="AY447" s="251">
        <f ca="1">IF(A26stdlife="n/a","n/a",IF(AY$3&gt;(A26stdlife+$E447),('PTRM input'!$K$410*(1+rvanilla05)^0.5)-SUM($K447:AX447),('PTRM input'!$K$410*(1+rvanilla05)^0.5)/A26stdlife))</f>
        <v>0</v>
      </c>
      <c r="AZ447" s="251">
        <f ca="1">IF(A26stdlife="n/a","n/a",IF(AZ$3&gt;(A26stdlife+$E447),('PTRM input'!$K$410*(1+rvanilla05)^0.5)-SUM($K447:AY447),('PTRM input'!$K$410*(1+rvanilla05)^0.5)/A26stdlife))</f>
        <v>0</v>
      </c>
      <c r="BA447" s="251">
        <f ca="1">IF(A26stdlife="n/a","n/a",IF(BA$3&gt;(A26stdlife+$E447),('PTRM input'!$K$410*(1+rvanilla05)^0.5)-SUM($K447:AZ447),('PTRM input'!$K$410*(1+rvanilla05)^0.5)/A26stdlife))</f>
        <v>0</v>
      </c>
      <c r="BB447" s="251">
        <f ca="1">IF(A26stdlife="n/a","n/a",IF(BB$3&gt;(A26stdlife+$E447),('PTRM input'!$K$410*(1+rvanilla05)^0.5)-SUM($K447:BA447),('PTRM input'!$K$410*(1+rvanilla05)^0.5)/A26stdlife))</f>
        <v>0</v>
      </c>
      <c r="BC447" s="251">
        <f ca="1">IF(A26stdlife="n/a","n/a",IF(BC$3&gt;(A26stdlife+$E447),('PTRM input'!$K$410*(1+rvanilla05)^0.5)-SUM($K447:BB447),('PTRM input'!$K$410*(1+rvanilla05)^0.5)/A26stdlife))</f>
        <v>0</v>
      </c>
      <c r="BD447" s="251">
        <f ca="1">IF(A26stdlife="n/a","n/a",IF(BD$3&gt;(A26stdlife+$E447),('PTRM input'!$K$410*(1+rvanilla05)^0.5)-SUM($K447:BC447),('PTRM input'!$K$410*(1+rvanilla05)^0.5)/A26stdlife))</f>
        <v>0</v>
      </c>
      <c r="BE447" s="251">
        <f ca="1">IF(A26stdlife="n/a","n/a",IF(BE$3&gt;(A26stdlife+$E447),('PTRM input'!$K$410*(1+rvanilla05)^0.5)-SUM($K447:BD447),('PTRM input'!$K$410*(1+rvanilla05)^0.5)/A26stdlife))</f>
        <v>0</v>
      </c>
      <c r="BF447" s="251">
        <f ca="1">IF(A26stdlife="n/a","n/a",IF(BF$3&gt;(A26stdlife+$E447),('PTRM input'!$K$410*(1+rvanilla05)^0.5)-SUM($K447:BE447),('PTRM input'!$K$410*(1+rvanilla05)^0.5)/A26stdlife))</f>
        <v>0</v>
      </c>
      <c r="BG447" s="251">
        <f ca="1">IF(A26stdlife="n/a","n/a",IF(BG$3&gt;(A26stdlife+$E447),('PTRM input'!$K$410*(1+rvanilla05)^0.5)-SUM($K447:BF447),('PTRM input'!$K$410*(1+rvanilla05)^0.5)/A26stdlife))</f>
        <v>0</v>
      </c>
      <c r="BH447" s="251">
        <f ca="1">IF(A26stdlife="n/a","n/a",IF(BH$3&gt;(A26stdlife+$E447),('PTRM input'!$K$410*(1+rvanilla05)^0.5)-SUM($K447:BG447),('PTRM input'!$K$410*(1+rvanilla05)^0.5)/A26stdlife))</f>
        <v>0</v>
      </c>
      <c r="BI447" s="251">
        <f ca="1">IF(A26stdlife="n/a","n/a",IF(BI$3&gt;(A26stdlife+$E447),('PTRM input'!$K$410*(1+rvanilla05)^0.5)-SUM($K447:BH447),('PTRM input'!$K$410*(1+rvanilla05)^0.5)/A26stdlife))</f>
        <v>0</v>
      </c>
      <c r="BJ447" s="116"/>
      <c r="BK447" s="116"/>
      <c r="BL447" s="116"/>
      <c r="BM447" s="116"/>
    </row>
    <row r="448" spans="1:65" hidden="1" outlineLevel="2">
      <c r="A448" s="116"/>
      <c r="B448" s="19"/>
      <c r="C448" s="18"/>
      <c r="D448" s="760"/>
      <c r="E448" s="86">
        <v>6</v>
      </c>
      <c r="F448" s="259"/>
      <c r="G448" s="434"/>
      <c r="H448" s="435"/>
      <c r="I448" s="435"/>
      <c r="J448" s="435"/>
      <c r="K448" s="435"/>
      <c r="L448" s="619"/>
      <c r="M448" s="251">
        <f ca="1">IF(A26stdlife="n/a","n/a",IF(M$3&gt;(A26stdlife+$E448),('PTRM input'!$L$410*(1+rvanilla06)^0.5)-SUM($L448:L448),('PTRM input'!$L$410*(1+rvanilla06)^0.5)/A26stdlife))</f>
        <v>0</v>
      </c>
      <c r="N448" s="433">
        <f ca="1">IF(A26stdlife="n/a","n/a",IF(N$3&gt;(A26stdlife+$E448),('PTRM input'!$L$410*(1+rvanilla06)^0.5)-SUM($L448:M448),('PTRM input'!$L$410*(1+rvanilla06)^0.5)/A26stdlife))</f>
        <v>0</v>
      </c>
      <c r="O448" s="433">
        <f ca="1">IF(A26stdlife="n/a","n/a",IF(O$3&gt;(A26stdlife+$E448),('PTRM input'!$L$410*(1+rvanilla06)^0.5)-SUM($L448:N448),('PTRM input'!$L$410*(1+rvanilla06)^0.5)/A26stdlife))</f>
        <v>0</v>
      </c>
      <c r="P448" s="433">
        <f ca="1">IF(A26stdlife="n/a","n/a",IF(P$3&gt;(A26stdlife+$E448),('PTRM input'!$L$410*(1+rvanilla06)^0.5)-SUM($L448:O448),('PTRM input'!$L$410*(1+rvanilla06)^0.5)/A26stdlife))</f>
        <v>0</v>
      </c>
      <c r="Q448" s="433">
        <f ca="1">IF(A26stdlife="n/a","n/a",IF(Q$3&gt;(A26stdlife+$E448),('PTRM input'!$L$410*(1+rvanilla06)^0.5)-SUM($L448:P448),('PTRM input'!$L$410*(1+rvanilla06)^0.5)/A26stdlife))</f>
        <v>0</v>
      </c>
      <c r="R448" s="251">
        <f ca="1">IF(A26stdlife="n/a","n/a",IF(R$3&gt;(A26stdlife+$E448),('PTRM input'!$L$410*(1+rvanilla06)^0.5)-SUM($L448:Q448),('PTRM input'!$L$410*(1+rvanilla06)^0.5)/A26stdlife))</f>
        <v>0</v>
      </c>
      <c r="S448" s="251">
        <f ca="1">IF(A26stdlife="n/a","n/a",IF(S$3&gt;(A26stdlife+$E448),('PTRM input'!$L$410*(1+rvanilla06)^0.5)-SUM($L448:R448),('PTRM input'!$L$410*(1+rvanilla06)^0.5)/A26stdlife))</f>
        <v>0</v>
      </c>
      <c r="T448" s="251">
        <f ca="1">IF(A26stdlife="n/a","n/a",IF(T$3&gt;(A26stdlife+$E448),('PTRM input'!$L$410*(1+rvanilla06)^0.5)-SUM($L448:S448),('PTRM input'!$L$410*(1+rvanilla06)^0.5)/A26stdlife))</f>
        <v>0</v>
      </c>
      <c r="U448" s="251">
        <f ca="1">IF(A26stdlife="n/a","n/a",IF(U$3&gt;(A26stdlife+$E448),('PTRM input'!$L$410*(1+rvanilla06)^0.5)-SUM($L448:T448),('PTRM input'!$L$410*(1+rvanilla06)^0.5)/A26stdlife))</f>
        <v>0</v>
      </c>
      <c r="V448" s="251">
        <f ca="1">IF(A26stdlife="n/a","n/a",IF(V$3&gt;(A26stdlife+$E448),('PTRM input'!$L$410*(1+rvanilla06)^0.5)-SUM($L448:U448),('PTRM input'!$L$410*(1+rvanilla06)^0.5)/A26stdlife))</f>
        <v>0</v>
      </c>
      <c r="W448" s="251">
        <f ca="1">IF(A26stdlife="n/a","n/a",IF(W$3&gt;(A26stdlife+$E448),('PTRM input'!$L$410*(1+rvanilla06)^0.5)-SUM($L448:V448),('PTRM input'!$L$410*(1+rvanilla06)^0.5)/A26stdlife))</f>
        <v>0</v>
      </c>
      <c r="X448" s="251">
        <f ca="1">IF(A26stdlife="n/a","n/a",IF(X$3&gt;(A26stdlife+$E448),('PTRM input'!$L$410*(1+rvanilla06)^0.5)-SUM($L448:W448),('PTRM input'!$L$410*(1+rvanilla06)^0.5)/A26stdlife))</f>
        <v>0</v>
      </c>
      <c r="Y448" s="251">
        <f ca="1">IF(A26stdlife="n/a","n/a",IF(Y$3&gt;(A26stdlife+$E448),('PTRM input'!$L$410*(1+rvanilla06)^0.5)-SUM($L448:X448),('PTRM input'!$L$410*(1+rvanilla06)^0.5)/A26stdlife))</f>
        <v>0</v>
      </c>
      <c r="Z448" s="251">
        <f ca="1">IF(A26stdlife="n/a","n/a",IF(Z$3&gt;(A26stdlife+$E448),('PTRM input'!$L$410*(1+rvanilla06)^0.5)-SUM($L448:Y448),('PTRM input'!$L$410*(1+rvanilla06)^0.5)/A26stdlife))</f>
        <v>0</v>
      </c>
      <c r="AA448" s="251">
        <f ca="1">IF(A26stdlife="n/a","n/a",IF(AA$3&gt;(A26stdlife+$E448),('PTRM input'!$L$410*(1+rvanilla06)^0.5)-SUM($L448:Z448),('PTRM input'!$L$410*(1+rvanilla06)^0.5)/A26stdlife))</f>
        <v>0</v>
      </c>
      <c r="AB448" s="251">
        <f ca="1">IF(A26stdlife="n/a","n/a",IF(AB$3&gt;(A26stdlife+$E448),('PTRM input'!$L$410*(1+rvanilla06)^0.5)-SUM($L448:AA448),('PTRM input'!$L$410*(1+rvanilla06)^0.5)/A26stdlife))</f>
        <v>0</v>
      </c>
      <c r="AC448" s="251">
        <f ca="1">IF(A26stdlife="n/a","n/a",IF(AC$3&gt;(A26stdlife+$E448),('PTRM input'!$L$410*(1+rvanilla06)^0.5)-SUM($L448:AB448),('PTRM input'!$L$410*(1+rvanilla06)^0.5)/A26stdlife))</f>
        <v>0</v>
      </c>
      <c r="AD448" s="251">
        <f ca="1">IF(A26stdlife="n/a","n/a",IF(AD$3&gt;(A26stdlife+$E448),('PTRM input'!$L$410*(1+rvanilla06)^0.5)-SUM($L448:AC448),('PTRM input'!$L$410*(1+rvanilla06)^0.5)/A26stdlife))</f>
        <v>0</v>
      </c>
      <c r="AE448" s="251">
        <f ca="1">IF(A26stdlife="n/a","n/a",IF(AE$3&gt;(A26stdlife+$E448),('PTRM input'!$L$410*(1+rvanilla06)^0.5)-SUM($L448:AD448),('PTRM input'!$L$410*(1+rvanilla06)^0.5)/A26stdlife))</f>
        <v>0</v>
      </c>
      <c r="AF448" s="251">
        <f ca="1">IF(A26stdlife="n/a","n/a",IF(AF$3&gt;(A26stdlife+$E448),('PTRM input'!$L$410*(1+rvanilla06)^0.5)-SUM($L448:AE448),('PTRM input'!$L$410*(1+rvanilla06)^0.5)/A26stdlife))</f>
        <v>0</v>
      </c>
      <c r="AG448" s="251">
        <f ca="1">IF(A26stdlife="n/a","n/a",IF(AG$3&gt;(A26stdlife+$E448),('PTRM input'!$L$410*(1+rvanilla06)^0.5)-SUM($L448:AF448),('PTRM input'!$L$410*(1+rvanilla06)^0.5)/A26stdlife))</f>
        <v>0</v>
      </c>
      <c r="AH448" s="251">
        <f ca="1">IF(A26stdlife="n/a","n/a",IF(AH$3&gt;(A26stdlife+$E448),('PTRM input'!$L$410*(1+rvanilla06)^0.5)-SUM($L448:AG448),('PTRM input'!$L$410*(1+rvanilla06)^0.5)/A26stdlife))</f>
        <v>0</v>
      </c>
      <c r="AI448" s="251">
        <f ca="1">IF(A26stdlife="n/a","n/a",IF(AI$3&gt;(A26stdlife+$E448),('PTRM input'!$L$410*(1+rvanilla06)^0.5)-SUM($L448:AH448),('PTRM input'!$L$410*(1+rvanilla06)^0.5)/A26stdlife))</f>
        <v>0</v>
      </c>
      <c r="AJ448" s="251">
        <f ca="1">IF(A26stdlife="n/a","n/a",IF(AJ$3&gt;(A26stdlife+$E448),('PTRM input'!$L$410*(1+rvanilla06)^0.5)-SUM($L448:AI448),('PTRM input'!$L$410*(1+rvanilla06)^0.5)/A26stdlife))</f>
        <v>0</v>
      </c>
      <c r="AK448" s="251">
        <f ca="1">IF(A26stdlife="n/a","n/a",IF(AK$3&gt;(A26stdlife+$E448),('PTRM input'!$L$410*(1+rvanilla06)^0.5)-SUM($L448:AJ448),('PTRM input'!$L$410*(1+rvanilla06)^0.5)/A26stdlife))</f>
        <v>0</v>
      </c>
      <c r="AL448" s="251">
        <f ca="1">IF(A26stdlife="n/a","n/a",IF(AL$3&gt;(A26stdlife+$E448),('PTRM input'!$L$410*(1+rvanilla06)^0.5)-SUM($L448:AK448),('PTRM input'!$L$410*(1+rvanilla06)^0.5)/A26stdlife))</f>
        <v>0</v>
      </c>
      <c r="AM448" s="251">
        <f ca="1">IF(A26stdlife="n/a","n/a",IF(AM$3&gt;(A26stdlife+$E448),('PTRM input'!$L$410*(1+rvanilla06)^0.5)-SUM($L448:AL448),('PTRM input'!$L$410*(1+rvanilla06)^0.5)/A26stdlife))</f>
        <v>0</v>
      </c>
      <c r="AN448" s="251">
        <f ca="1">IF(A26stdlife="n/a","n/a",IF(AN$3&gt;(A26stdlife+$E448),('PTRM input'!$L$410*(1+rvanilla06)^0.5)-SUM($L448:AM448),('PTRM input'!$L$410*(1+rvanilla06)^0.5)/A26stdlife))</f>
        <v>0</v>
      </c>
      <c r="AO448" s="251">
        <f ca="1">IF(A26stdlife="n/a","n/a",IF(AO$3&gt;(A26stdlife+$E448),('PTRM input'!$L$410*(1+rvanilla06)^0.5)-SUM($L448:AN448),('PTRM input'!$L$410*(1+rvanilla06)^0.5)/A26stdlife))</f>
        <v>0</v>
      </c>
      <c r="AP448" s="251">
        <f ca="1">IF(A26stdlife="n/a","n/a",IF(AP$3&gt;(A26stdlife+$E448),('PTRM input'!$L$410*(1+rvanilla06)^0.5)-SUM($L448:AO448),('PTRM input'!$L$410*(1+rvanilla06)^0.5)/A26stdlife))</f>
        <v>0</v>
      </c>
      <c r="AQ448" s="251">
        <f ca="1">IF(A26stdlife="n/a","n/a",IF(AQ$3&gt;(A26stdlife+$E448),('PTRM input'!$L$410*(1+rvanilla06)^0.5)-SUM($L448:AP448),('PTRM input'!$L$410*(1+rvanilla06)^0.5)/A26stdlife))</f>
        <v>0</v>
      </c>
      <c r="AR448" s="251">
        <f ca="1">IF(A26stdlife="n/a","n/a",IF(AR$3&gt;(A26stdlife+$E448),('PTRM input'!$L$410*(1+rvanilla06)^0.5)-SUM($L448:AQ448),('PTRM input'!$L$410*(1+rvanilla06)^0.5)/A26stdlife))</f>
        <v>0</v>
      </c>
      <c r="AS448" s="251">
        <f ca="1">IF(A26stdlife="n/a","n/a",IF(AS$3&gt;(A26stdlife+$E448),('PTRM input'!$L$410*(1+rvanilla06)^0.5)-SUM($L448:AR448),('PTRM input'!$L$410*(1+rvanilla06)^0.5)/A26stdlife))</f>
        <v>0</v>
      </c>
      <c r="AT448" s="251">
        <f ca="1">IF(A26stdlife="n/a","n/a",IF(AT$3&gt;(A26stdlife+$E448),('PTRM input'!$L$410*(1+rvanilla06)^0.5)-SUM($L448:AS448),('PTRM input'!$L$410*(1+rvanilla06)^0.5)/A26stdlife))</f>
        <v>0</v>
      </c>
      <c r="AU448" s="251">
        <f ca="1">IF(A26stdlife="n/a","n/a",IF(AU$3&gt;(A26stdlife+$E448),('PTRM input'!$L$410*(1+rvanilla06)^0.5)-SUM($L448:AT448),('PTRM input'!$L$410*(1+rvanilla06)^0.5)/A26stdlife))</f>
        <v>0</v>
      </c>
      <c r="AV448" s="251">
        <f ca="1">IF(A26stdlife="n/a","n/a",IF(AV$3&gt;(A26stdlife+$E448),('PTRM input'!$L$410*(1+rvanilla06)^0.5)-SUM($L448:AU448),('PTRM input'!$L$410*(1+rvanilla06)^0.5)/A26stdlife))</f>
        <v>0</v>
      </c>
      <c r="AW448" s="251">
        <f ca="1">IF(A26stdlife="n/a","n/a",IF(AW$3&gt;(A26stdlife+$E448),('PTRM input'!$L$410*(1+rvanilla06)^0.5)-SUM($L448:AV448),('PTRM input'!$L$410*(1+rvanilla06)^0.5)/A26stdlife))</f>
        <v>0</v>
      </c>
      <c r="AX448" s="251">
        <f ca="1">IF(A26stdlife="n/a","n/a",IF(AX$3&gt;(A26stdlife+$E448),('PTRM input'!$L$410*(1+rvanilla06)^0.5)-SUM($L448:AW448),('PTRM input'!$L$410*(1+rvanilla06)^0.5)/A26stdlife))</f>
        <v>0</v>
      </c>
      <c r="AY448" s="251">
        <f ca="1">IF(A26stdlife="n/a","n/a",IF(AY$3&gt;(A26stdlife+$E448),('PTRM input'!$L$410*(1+rvanilla06)^0.5)-SUM($L448:AX448),('PTRM input'!$L$410*(1+rvanilla06)^0.5)/A26stdlife))</f>
        <v>0</v>
      </c>
      <c r="AZ448" s="251">
        <f ca="1">IF(A26stdlife="n/a","n/a",IF(AZ$3&gt;(A26stdlife+$E448),('PTRM input'!$L$410*(1+rvanilla06)^0.5)-SUM($L448:AY448),('PTRM input'!$L$410*(1+rvanilla06)^0.5)/A26stdlife))</f>
        <v>0</v>
      </c>
      <c r="BA448" s="251">
        <f ca="1">IF(A26stdlife="n/a","n/a",IF(BA$3&gt;(A26stdlife+$E448),('PTRM input'!$L$410*(1+rvanilla06)^0.5)-SUM($L448:AZ448),('PTRM input'!$L$410*(1+rvanilla06)^0.5)/A26stdlife))</f>
        <v>0</v>
      </c>
      <c r="BB448" s="251">
        <f ca="1">IF(A26stdlife="n/a","n/a",IF(BB$3&gt;(A26stdlife+$E448),('PTRM input'!$L$410*(1+rvanilla06)^0.5)-SUM($L448:BA448),('PTRM input'!$L$410*(1+rvanilla06)^0.5)/A26stdlife))</f>
        <v>0</v>
      </c>
      <c r="BC448" s="251">
        <f ca="1">IF(A26stdlife="n/a","n/a",IF(BC$3&gt;(A26stdlife+$E448),('PTRM input'!$L$410*(1+rvanilla06)^0.5)-SUM($L448:BB448),('PTRM input'!$L$410*(1+rvanilla06)^0.5)/A26stdlife))</f>
        <v>0</v>
      </c>
      <c r="BD448" s="251">
        <f ca="1">IF(A26stdlife="n/a","n/a",IF(BD$3&gt;(A26stdlife+$E448),('PTRM input'!$L$410*(1+rvanilla06)^0.5)-SUM($L448:BC448),('PTRM input'!$L$410*(1+rvanilla06)^0.5)/A26stdlife))</f>
        <v>0</v>
      </c>
      <c r="BE448" s="251">
        <f ca="1">IF(A26stdlife="n/a","n/a",IF(BE$3&gt;(A26stdlife+$E448),('PTRM input'!$L$410*(1+rvanilla06)^0.5)-SUM($L448:BD448),('PTRM input'!$L$410*(1+rvanilla06)^0.5)/A26stdlife))</f>
        <v>0</v>
      </c>
      <c r="BF448" s="251">
        <f ca="1">IF(A26stdlife="n/a","n/a",IF(BF$3&gt;(A26stdlife+$E448),('PTRM input'!$L$410*(1+rvanilla06)^0.5)-SUM($L448:BE448),('PTRM input'!$L$410*(1+rvanilla06)^0.5)/A26stdlife))</f>
        <v>0</v>
      </c>
      <c r="BG448" s="251">
        <f ca="1">IF(A26stdlife="n/a","n/a",IF(BG$3&gt;(A26stdlife+$E448),('PTRM input'!$L$410*(1+rvanilla06)^0.5)-SUM($L448:BF448),('PTRM input'!$L$410*(1+rvanilla06)^0.5)/A26stdlife))</f>
        <v>0</v>
      </c>
      <c r="BH448" s="251">
        <f ca="1">IF(A26stdlife="n/a","n/a",IF(BH$3&gt;(A26stdlife+$E448),('PTRM input'!$L$410*(1+rvanilla06)^0.5)-SUM($L448:BG448),('PTRM input'!$L$410*(1+rvanilla06)^0.5)/A26stdlife))</f>
        <v>0</v>
      </c>
      <c r="BI448" s="251">
        <f ca="1">IF(A26stdlife="n/a","n/a",IF(BI$3&gt;(A26stdlife+$E448),('PTRM input'!$L$410*(1+rvanilla06)^0.5)-SUM($L448:BH448),('PTRM input'!$L$410*(1+rvanilla06)^0.5)/A26stdlife))</f>
        <v>0</v>
      </c>
      <c r="BJ448" s="116"/>
      <c r="BK448" s="116"/>
      <c r="BL448" s="116"/>
      <c r="BM448" s="116"/>
    </row>
    <row r="449" spans="1:65" hidden="1" outlineLevel="2">
      <c r="A449" s="116"/>
      <c r="B449" s="19"/>
      <c r="C449" s="18"/>
      <c r="D449" s="760"/>
      <c r="E449" s="86">
        <v>7</v>
      </c>
      <c r="F449" s="259"/>
      <c r="G449" s="434"/>
      <c r="H449" s="435"/>
      <c r="I449" s="435"/>
      <c r="J449" s="435"/>
      <c r="K449" s="435"/>
      <c r="L449" s="435"/>
      <c r="M449" s="619"/>
      <c r="N449" s="433">
        <f ca="1">IF(A26stdlife="n/a","n/a",IF(N$3&gt;(A26stdlife+$E449),('PTRM input'!$M$410*(1+rvanilla07)^0.5)-SUM($M449:M449),('PTRM input'!$M$410*(1+rvanilla07)^0.5)/A26stdlife))</f>
        <v>0</v>
      </c>
      <c r="O449" s="433">
        <f ca="1">IF(A26stdlife="n/a","n/a",IF(O$3&gt;(A26stdlife+$E449),('PTRM input'!$M$410*(1+rvanilla07)^0.5)-SUM($M449:N449),('PTRM input'!$M$410*(1+rvanilla07)^0.5)/A26stdlife))</f>
        <v>0</v>
      </c>
      <c r="P449" s="433">
        <f ca="1">IF(A26stdlife="n/a","n/a",IF(P$3&gt;(A26stdlife+$E449),('PTRM input'!$M$410*(1+rvanilla07)^0.5)-SUM($M449:O449),('PTRM input'!$M$410*(1+rvanilla07)^0.5)/A26stdlife))</f>
        <v>0</v>
      </c>
      <c r="Q449" s="433">
        <f ca="1">IF(A26stdlife="n/a","n/a",IF(Q$3&gt;(A26stdlife+$E449),('PTRM input'!$M$410*(1+rvanilla07)^0.5)-SUM($M449:P449),('PTRM input'!$M$410*(1+rvanilla07)^0.5)/A26stdlife))</f>
        <v>0</v>
      </c>
      <c r="R449" s="251">
        <f ca="1">IF(A26stdlife="n/a","n/a",IF(R$3&gt;(A26stdlife+$E449),('PTRM input'!$M$410*(1+rvanilla07)^0.5)-SUM($M449:Q449),('PTRM input'!$M$410*(1+rvanilla07)^0.5)/A26stdlife))</f>
        <v>0</v>
      </c>
      <c r="S449" s="251">
        <f ca="1">IF(A26stdlife="n/a","n/a",IF(S$3&gt;(A26stdlife+$E449),('PTRM input'!$M$410*(1+rvanilla07)^0.5)-SUM($M449:R449),('PTRM input'!$M$410*(1+rvanilla07)^0.5)/A26stdlife))</f>
        <v>0</v>
      </c>
      <c r="T449" s="251">
        <f ca="1">IF(A26stdlife="n/a","n/a",IF(T$3&gt;(A26stdlife+$E449),('PTRM input'!$M$410*(1+rvanilla07)^0.5)-SUM($M449:S449),('PTRM input'!$M$410*(1+rvanilla07)^0.5)/A26stdlife))</f>
        <v>0</v>
      </c>
      <c r="U449" s="251">
        <f ca="1">IF(A26stdlife="n/a","n/a",IF(U$3&gt;(A26stdlife+$E449),('PTRM input'!$M$410*(1+rvanilla07)^0.5)-SUM($M449:T449),('PTRM input'!$M$410*(1+rvanilla07)^0.5)/A26stdlife))</f>
        <v>0</v>
      </c>
      <c r="V449" s="251">
        <f ca="1">IF(A26stdlife="n/a","n/a",IF(V$3&gt;(A26stdlife+$E449),('PTRM input'!$M$410*(1+rvanilla07)^0.5)-SUM($M449:U449),('PTRM input'!$M$410*(1+rvanilla07)^0.5)/A26stdlife))</f>
        <v>0</v>
      </c>
      <c r="W449" s="251">
        <f ca="1">IF(A26stdlife="n/a","n/a",IF(W$3&gt;(A26stdlife+$E449),('PTRM input'!$M$410*(1+rvanilla07)^0.5)-SUM($M449:V449),('PTRM input'!$M$410*(1+rvanilla07)^0.5)/A26stdlife))</f>
        <v>0</v>
      </c>
      <c r="X449" s="251">
        <f ca="1">IF(A26stdlife="n/a","n/a",IF(X$3&gt;(A26stdlife+$E449),('PTRM input'!$M$410*(1+rvanilla07)^0.5)-SUM($M449:W449),('PTRM input'!$M$410*(1+rvanilla07)^0.5)/A26stdlife))</f>
        <v>0</v>
      </c>
      <c r="Y449" s="251">
        <f ca="1">IF(A26stdlife="n/a","n/a",IF(Y$3&gt;(A26stdlife+$E449),('PTRM input'!$M$410*(1+rvanilla07)^0.5)-SUM($M449:X449),('PTRM input'!$M$410*(1+rvanilla07)^0.5)/A26stdlife))</f>
        <v>0</v>
      </c>
      <c r="Z449" s="251">
        <f ca="1">IF(A26stdlife="n/a","n/a",IF(Z$3&gt;(A26stdlife+$E449),('PTRM input'!$M$410*(1+rvanilla07)^0.5)-SUM($M449:Y449),('PTRM input'!$M$410*(1+rvanilla07)^0.5)/A26stdlife))</f>
        <v>0</v>
      </c>
      <c r="AA449" s="251">
        <f ca="1">IF(A26stdlife="n/a","n/a",IF(AA$3&gt;(A26stdlife+$E449),('PTRM input'!$M$410*(1+rvanilla07)^0.5)-SUM($M449:Z449),('PTRM input'!$M$410*(1+rvanilla07)^0.5)/A26stdlife))</f>
        <v>0</v>
      </c>
      <c r="AB449" s="251">
        <f ca="1">IF(A26stdlife="n/a","n/a",IF(AB$3&gt;(A26stdlife+$E449),('PTRM input'!$M$410*(1+rvanilla07)^0.5)-SUM($M449:AA449),('PTRM input'!$M$410*(1+rvanilla07)^0.5)/A26stdlife))</f>
        <v>0</v>
      </c>
      <c r="AC449" s="251">
        <f ca="1">IF(A26stdlife="n/a","n/a",IF(AC$3&gt;(A26stdlife+$E449),('PTRM input'!$M$410*(1+rvanilla07)^0.5)-SUM($M449:AB449),('PTRM input'!$M$410*(1+rvanilla07)^0.5)/A26stdlife))</f>
        <v>0</v>
      </c>
      <c r="AD449" s="251">
        <f ca="1">IF(A26stdlife="n/a","n/a",IF(AD$3&gt;(A26stdlife+$E449),('PTRM input'!$M$410*(1+rvanilla07)^0.5)-SUM($M449:AC449),('PTRM input'!$M$410*(1+rvanilla07)^0.5)/A26stdlife))</f>
        <v>0</v>
      </c>
      <c r="AE449" s="251">
        <f ca="1">IF(A26stdlife="n/a","n/a",IF(AE$3&gt;(A26stdlife+$E449),('PTRM input'!$M$410*(1+rvanilla07)^0.5)-SUM($M449:AD449),('PTRM input'!$M$410*(1+rvanilla07)^0.5)/A26stdlife))</f>
        <v>0</v>
      </c>
      <c r="AF449" s="251">
        <f ca="1">IF(A26stdlife="n/a","n/a",IF(AF$3&gt;(A26stdlife+$E449),('PTRM input'!$M$410*(1+rvanilla07)^0.5)-SUM($M449:AE449),('PTRM input'!$M$410*(1+rvanilla07)^0.5)/A26stdlife))</f>
        <v>0</v>
      </c>
      <c r="AG449" s="251">
        <f ca="1">IF(A26stdlife="n/a","n/a",IF(AG$3&gt;(A26stdlife+$E449),('PTRM input'!$M$410*(1+rvanilla07)^0.5)-SUM($M449:AF449),('PTRM input'!$M$410*(1+rvanilla07)^0.5)/A26stdlife))</f>
        <v>0</v>
      </c>
      <c r="AH449" s="251">
        <f ca="1">IF(A26stdlife="n/a","n/a",IF(AH$3&gt;(A26stdlife+$E449),('PTRM input'!$M$410*(1+rvanilla07)^0.5)-SUM($M449:AG449),('PTRM input'!$M$410*(1+rvanilla07)^0.5)/A26stdlife))</f>
        <v>0</v>
      </c>
      <c r="AI449" s="251">
        <f ca="1">IF(A26stdlife="n/a","n/a",IF(AI$3&gt;(A26stdlife+$E449),('PTRM input'!$M$410*(1+rvanilla07)^0.5)-SUM($M449:AH449),('PTRM input'!$M$410*(1+rvanilla07)^0.5)/A26stdlife))</f>
        <v>0</v>
      </c>
      <c r="AJ449" s="251">
        <f ca="1">IF(A26stdlife="n/a","n/a",IF(AJ$3&gt;(A26stdlife+$E449),('PTRM input'!$M$410*(1+rvanilla07)^0.5)-SUM($M449:AI449),('PTRM input'!$M$410*(1+rvanilla07)^0.5)/A26stdlife))</f>
        <v>0</v>
      </c>
      <c r="AK449" s="251">
        <f ca="1">IF(A26stdlife="n/a","n/a",IF(AK$3&gt;(A26stdlife+$E449),('PTRM input'!$M$410*(1+rvanilla07)^0.5)-SUM($M449:AJ449),('PTRM input'!$M$410*(1+rvanilla07)^0.5)/A26stdlife))</f>
        <v>0</v>
      </c>
      <c r="AL449" s="251">
        <f ca="1">IF(A26stdlife="n/a","n/a",IF(AL$3&gt;(A26stdlife+$E449),('PTRM input'!$M$410*(1+rvanilla07)^0.5)-SUM($M449:AK449),('PTRM input'!$M$410*(1+rvanilla07)^0.5)/A26stdlife))</f>
        <v>0</v>
      </c>
      <c r="AM449" s="251">
        <f ca="1">IF(A26stdlife="n/a","n/a",IF(AM$3&gt;(A26stdlife+$E449),('PTRM input'!$M$410*(1+rvanilla07)^0.5)-SUM($M449:AL449),('PTRM input'!$M$410*(1+rvanilla07)^0.5)/A26stdlife))</f>
        <v>0</v>
      </c>
      <c r="AN449" s="251">
        <f ca="1">IF(A26stdlife="n/a","n/a",IF(AN$3&gt;(A26stdlife+$E449),('PTRM input'!$M$410*(1+rvanilla07)^0.5)-SUM($M449:AM449),('PTRM input'!$M$410*(1+rvanilla07)^0.5)/A26stdlife))</f>
        <v>0</v>
      </c>
      <c r="AO449" s="251">
        <f ca="1">IF(A26stdlife="n/a","n/a",IF(AO$3&gt;(A26stdlife+$E449),('PTRM input'!$M$410*(1+rvanilla07)^0.5)-SUM($M449:AN449),('PTRM input'!$M$410*(1+rvanilla07)^0.5)/A26stdlife))</f>
        <v>0</v>
      </c>
      <c r="AP449" s="251">
        <f ca="1">IF(A26stdlife="n/a","n/a",IF(AP$3&gt;(A26stdlife+$E449),('PTRM input'!$M$410*(1+rvanilla07)^0.5)-SUM($M449:AO449),('PTRM input'!$M$410*(1+rvanilla07)^0.5)/A26stdlife))</f>
        <v>0</v>
      </c>
      <c r="AQ449" s="251">
        <f ca="1">IF(A26stdlife="n/a","n/a",IF(AQ$3&gt;(A26stdlife+$E449),('PTRM input'!$M$410*(1+rvanilla07)^0.5)-SUM($M449:AP449),('PTRM input'!$M$410*(1+rvanilla07)^0.5)/A26stdlife))</f>
        <v>0</v>
      </c>
      <c r="AR449" s="251">
        <f ca="1">IF(A26stdlife="n/a","n/a",IF(AR$3&gt;(A26stdlife+$E449),('PTRM input'!$M$410*(1+rvanilla07)^0.5)-SUM($M449:AQ449),('PTRM input'!$M$410*(1+rvanilla07)^0.5)/A26stdlife))</f>
        <v>0</v>
      </c>
      <c r="AS449" s="251">
        <f ca="1">IF(A26stdlife="n/a","n/a",IF(AS$3&gt;(A26stdlife+$E449),('PTRM input'!$M$410*(1+rvanilla07)^0.5)-SUM($M449:AR449),('PTRM input'!$M$410*(1+rvanilla07)^0.5)/A26stdlife))</f>
        <v>0</v>
      </c>
      <c r="AT449" s="251">
        <f ca="1">IF(A26stdlife="n/a","n/a",IF(AT$3&gt;(A26stdlife+$E449),('PTRM input'!$M$410*(1+rvanilla07)^0.5)-SUM($M449:AS449),('PTRM input'!$M$410*(1+rvanilla07)^0.5)/A26stdlife))</f>
        <v>0</v>
      </c>
      <c r="AU449" s="251">
        <f ca="1">IF(A26stdlife="n/a","n/a",IF(AU$3&gt;(A26stdlife+$E449),('PTRM input'!$M$410*(1+rvanilla07)^0.5)-SUM($M449:AT449),('PTRM input'!$M$410*(1+rvanilla07)^0.5)/A26stdlife))</f>
        <v>0</v>
      </c>
      <c r="AV449" s="251">
        <f ca="1">IF(A26stdlife="n/a","n/a",IF(AV$3&gt;(A26stdlife+$E449),('PTRM input'!$M$410*(1+rvanilla07)^0.5)-SUM($M449:AU449),('PTRM input'!$M$410*(1+rvanilla07)^0.5)/A26stdlife))</f>
        <v>0</v>
      </c>
      <c r="AW449" s="251">
        <f ca="1">IF(A26stdlife="n/a","n/a",IF(AW$3&gt;(A26stdlife+$E449),('PTRM input'!$M$410*(1+rvanilla07)^0.5)-SUM($M449:AV449),('PTRM input'!$M$410*(1+rvanilla07)^0.5)/A26stdlife))</f>
        <v>0</v>
      </c>
      <c r="AX449" s="251">
        <f ca="1">IF(A26stdlife="n/a","n/a",IF(AX$3&gt;(A26stdlife+$E449),('PTRM input'!$M$410*(1+rvanilla07)^0.5)-SUM($M449:AW449),('PTRM input'!$M$410*(1+rvanilla07)^0.5)/A26stdlife))</f>
        <v>0</v>
      </c>
      <c r="AY449" s="251">
        <f ca="1">IF(A26stdlife="n/a","n/a",IF(AY$3&gt;(A26stdlife+$E449),('PTRM input'!$M$410*(1+rvanilla07)^0.5)-SUM($M449:AX449),('PTRM input'!$M$410*(1+rvanilla07)^0.5)/A26stdlife))</f>
        <v>0</v>
      </c>
      <c r="AZ449" s="251">
        <f ca="1">IF(A26stdlife="n/a","n/a",IF(AZ$3&gt;(A26stdlife+$E449),('PTRM input'!$M$410*(1+rvanilla07)^0.5)-SUM($M449:AY449),('PTRM input'!$M$410*(1+rvanilla07)^0.5)/A26stdlife))</f>
        <v>0</v>
      </c>
      <c r="BA449" s="251">
        <f ca="1">IF(A26stdlife="n/a","n/a",IF(BA$3&gt;(A26stdlife+$E449),('PTRM input'!$M$410*(1+rvanilla07)^0.5)-SUM($M449:AZ449),('PTRM input'!$M$410*(1+rvanilla07)^0.5)/A26stdlife))</f>
        <v>0</v>
      </c>
      <c r="BB449" s="251">
        <f ca="1">IF(A26stdlife="n/a","n/a",IF(BB$3&gt;(A26stdlife+$E449),('PTRM input'!$M$410*(1+rvanilla07)^0.5)-SUM($M449:BA449),('PTRM input'!$M$410*(1+rvanilla07)^0.5)/A26stdlife))</f>
        <v>0</v>
      </c>
      <c r="BC449" s="251">
        <f ca="1">IF(A26stdlife="n/a","n/a",IF(BC$3&gt;(A26stdlife+$E449),('PTRM input'!$M$410*(1+rvanilla07)^0.5)-SUM($M449:BB449),('PTRM input'!$M$410*(1+rvanilla07)^0.5)/A26stdlife))</f>
        <v>0</v>
      </c>
      <c r="BD449" s="251">
        <f ca="1">IF(A26stdlife="n/a","n/a",IF(BD$3&gt;(A26stdlife+$E449),('PTRM input'!$M$410*(1+rvanilla07)^0.5)-SUM($M449:BC449),('PTRM input'!$M$410*(1+rvanilla07)^0.5)/A26stdlife))</f>
        <v>0</v>
      </c>
      <c r="BE449" s="251">
        <f ca="1">IF(A26stdlife="n/a","n/a",IF(BE$3&gt;(A26stdlife+$E449),('PTRM input'!$M$410*(1+rvanilla07)^0.5)-SUM($M449:BD449),('PTRM input'!$M$410*(1+rvanilla07)^0.5)/A26stdlife))</f>
        <v>0</v>
      </c>
      <c r="BF449" s="251">
        <f ca="1">IF(A26stdlife="n/a","n/a",IF(BF$3&gt;(A26stdlife+$E449),('PTRM input'!$M$410*(1+rvanilla07)^0.5)-SUM($M449:BE449),('PTRM input'!$M$410*(1+rvanilla07)^0.5)/A26stdlife))</f>
        <v>0</v>
      </c>
      <c r="BG449" s="251">
        <f ca="1">IF(A26stdlife="n/a","n/a",IF(BG$3&gt;(A26stdlife+$E449),('PTRM input'!$M$410*(1+rvanilla07)^0.5)-SUM($M449:BF449),('PTRM input'!$M$410*(1+rvanilla07)^0.5)/A26stdlife))</f>
        <v>0</v>
      </c>
      <c r="BH449" s="251">
        <f ca="1">IF(A26stdlife="n/a","n/a",IF(BH$3&gt;(A26stdlife+$E449),('PTRM input'!$M$410*(1+rvanilla07)^0.5)-SUM($M449:BG449),('PTRM input'!$M$410*(1+rvanilla07)^0.5)/A26stdlife))</f>
        <v>0</v>
      </c>
      <c r="BI449" s="251">
        <f ca="1">IF(A26stdlife="n/a","n/a",IF(BI$3&gt;(A26stdlife+$E449),('PTRM input'!$M$410*(1+rvanilla07)^0.5)-SUM($M449:BH449),('PTRM input'!$M$410*(1+rvanilla07)^0.5)/A26stdlife))</f>
        <v>0</v>
      </c>
      <c r="BJ449" s="116"/>
      <c r="BK449" s="116"/>
      <c r="BL449" s="116"/>
      <c r="BM449" s="116"/>
    </row>
    <row r="450" spans="1:65" hidden="1" outlineLevel="2">
      <c r="A450" s="116"/>
      <c r="B450" s="19"/>
      <c r="C450" s="18"/>
      <c r="D450" s="760"/>
      <c r="E450" s="86">
        <v>8</v>
      </c>
      <c r="F450" s="259"/>
      <c r="G450" s="434"/>
      <c r="H450" s="435"/>
      <c r="I450" s="435"/>
      <c r="J450" s="435"/>
      <c r="K450" s="435"/>
      <c r="L450" s="435"/>
      <c r="M450" s="435"/>
      <c r="N450" s="619"/>
      <c r="O450" s="433">
        <f ca="1">IF(A26stdlife="n/a","n/a",IF(O$3&gt;(A26stdlife+$E450),('PTRM input'!$N$410*(1+rvanilla08)^0.5)-SUM($N450:N450),('PTRM input'!$N$410*(1+rvanilla08)^0.5)/A26stdlife))</f>
        <v>0</v>
      </c>
      <c r="P450" s="433">
        <f ca="1">IF(A26stdlife="n/a","n/a",IF(P$3&gt;(A26stdlife+$E450),('PTRM input'!$N$410*(1+rvanilla08)^0.5)-SUM($N450:O450),('PTRM input'!$N$410*(1+rvanilla08)^0.5)/A26stdlife))</f>
        <v>0</v>
      </c>
      <c r="Q450" s="433">
        <f ca="1">IF(A26stdlife="n/a","n/a",IF(Q$3&gt;(A26stdlife+$E450),('PTRM input'!$N$410*(1+rvanilla08)^0.5)-SUM($N450:P450),('PTRM input'!$N$410*(1+rvanilla08)^0.5)/A26stdlife))</f>
        <v>0</v>
      </c>
      <c r="R450" s="251">
        <f ca="1">IF(A26stdlife="n/a","n/a",IF(R$3&gt;(A26stdlife+$E450),('PTRM input'!$N$410*(1+rvanilla08)^0.5)-SUM($N450:Q450),('PTRM input'!$N$410*(1+rvanilla08)^0.5)/A26stdlife))</f>
        <v>0</v>
      </c>
      <c r="S450" s="251">
        <f ca="1">IF(A26stdlife="n/a","n/a",IF(S$3&gt;(A26stdlife+$E450),('PTRM input'!$N$410*(1+rvanilla08)^0.5)-SUM($N450:R450),('PTRM input'!$N$410*(1+rvanilla08)^0.5)/A26stdlife))</f>
        <v>0</v>
      </c>
      <c r="T450" s="251">
        <f ca="1">IF(A26stdlife="n/a","n/a",IF(T$3&gt;(A26stdlife+$E450),('PTRM input'!$N$410*(1+rvanilla08)^0.5)-SUM($N450:S450),('PTRM input'!$N$410*(1+rvanilla08)^0.5)/A26stdlife))</f>
        <v>0</v>
      </c>
      <c r="U450" s="251">
        <f ca="1">IF(A26stdlife="n/a","n/a",IF(U$3&gt;(A26stdlife+$E450),('PTRM input'!$N$410*(1+rvanilla08)^0.5)-SUM($N450:T450),('PTRM input'!$N$410*(1+rvanilla08)^0.5)/A26stdlife))</f>
        <v>0</v>
      </c>
      <c r="V450" s="251">
        <f ca="1">IF(A26stdlife="n/a","n/a",IF(V$3&gt;(A26stdlife+$E450),('PTRM input'!$N$410*(1+rvanilla08)^0.5)-SUM($N450:U450),('PTRM input'!$N$410*(1+rvanilla08)^0.5)/A26stdlife))</f>
        <v>0</v>
      </c>
      <c r="W450" s="251">
        <f ca="1">IF(A26stdlife="n/a","n/a",IF(W$3&gt;(A26stdlife+$E450),('PTRM input'!$N$410*(1+rvanilla08)^0.5)-SUM($N450:V450),('PTRM input'!$N$410*(1+rvanilla08)^0.5)/A26stdlife))</f>
        <v>0</v>
      </c>
      <c r="X450" s="251">
        <f ca="1">IF(A26stdlife="n/a","n/a",IF(X$3&gt;(A26stdlife+$E450),('PTRM input'!$N$410*(1+rvanilla08)^0.5)-SUM($N450:W450),('PTRM input'!$N$410*(1+rvanilla08)^0.5)/A26stdlife))</f>
        <v>0</v>
      </c>
      <c r="Y450" s="251">
        <f ca="1">IF(A26stdlife="n/a","n/a",IF(Y$3&gt;(A26stdlife+$E450),('PTRM input'!$N$410*(1+rvanilla08)^0.5)-SUM($N450:X450),('PTRM input'!$N$410*(1+rvanilla08)^0.5)/A26stdlife))</f>
        <v>0</v>
      </c>
      <c r="Z450" s="251">
        <f ca="1">IF(A26stdlife="n/a","n/a",IF(Z$3&gt;(A26stdlife+$E450),('PTRM input'!$N$410*(1+rvanilla08)^0.5)-SUM($N450:Y450),('PTRM input'!$N$410*(1+rvanilla08)^0.5)/A26stdlife))</f>
        <v>0</v>
      </c>
      <c r="AA450" s="251">
        <f ca="1">IF(A26stdlife="n/a","n/a",IF(AA$3&gt;(A26stdlife+$E450),('PTRM input'!$N$410*(1+rvanilla08)^0.5)-SUM($N450:Z450),('PTRM input'!$N$410*(1+rvanilla08)^0.5)/A26stdlife))</f>
        <v>0</v>
      </c>
      <c r="AB450" s="251">
        <f ca="1">IF(A26stdlife="n/a","n/a",IF(AB$3&gt;(A26stdlife+$E450),('PTRM input'!$N$410*(1+rvanilla08)^0.5)-SUM($N450:AA450),('PTRM input'!$N$410*(1+rvanilla08)^0.5)/A26stdlife))</f>
        <v>0</v>
      </c>
      <c r="AC450" s="251">
        <f ca="1">IF(A26stdlife="n/a","n/a",IF(AC$3&gt;(A26stdlife+$E450),('PTRM input'!$N$410*(1+rvanilla08)^0.5)-SUM($N450:AB450),('PTRM input'!$N$410*(1+rvanilla08)^0.5)/A26stdlife))</f>
        <v>0</v>
      </c>
      <c r="AD450" s="251">
        <f ca="1">IF(A26stdlife="n/a","n/a",IF(AD$3&gt;(A26stdlife+$E450),('PTRM input'!$N$410*(1+rvanilla08)^0.5)-SUM($N450:AC450),('PTRM input'!$N$410*(1+rvanilla08)^0.5)/A26stdlife))</f>
        <v>0</v>
      </c>
      <c r="AE450" s="251">
        <f ca="1">IF(A26stdlife="n/a","n/a",IF(AE$3&gt;(A26stdlife+$E450),('PTRM input'!$N$410*(1+rvanilla08)^0.5)-SUM($N450:AD450),('PTRM input'!$N$410*(1+rvanilla08)^0.5)/A26stdlife))</f>
        <v>0</v>
      </c>
      <c r="AF450" s="251">
        <f ca="1">IF(A26stdlife="n/a","n/a",IF(AF$3&gt;(A26stdlife+$E450),('PTRM input'!$N$410*(1+rvanilla08)^0.5)-SUM($N450:AE450),('PTRM input'!$N$410*(1+rvanilla08)^0.5)/A26stdlife))</f>
        <v>0</v>
      </c>
      <c r="AG450" s="251">
        <f ca="1">IF(A26stdlife="n/a","n/a",IF(AG$3&gt;(A26stdlife+$E450),('PTRM input'!$N$410*(1+rvanilla08)^0.5)-SUM($N450:AF450),('PTRM input'!$N$410*(1+rvanilla08)^0.5)/A26stdlife))</f>
        <v>0</v>
      </c>
      <c r="AH450" s="251">
        <f ca="1">IF(A26stdlife="n/a","n/a",IF(AH$3&gt;(A26stdlife+$E450),('PTRM input'!$N$410*(1+rvanilla08)^0.5)-SUM($N450:AG450),('PTRM input'!$N$410*(1+rvanilla08)^0.5)/A26stdlife))</f>
        <v>0</v>
      </c>
      <c r="AI450" s="251">
        <f ca="1">IF(A26stdlife="n/a","n/a",IF(AI$3&gt;(A26stdlife+$E450),('PTRM input'!$N$410*(1+rvanilla08)^0.5)-SUM($N450:AH450),('PTRM input'!$N$410*(1+rvanilla08)^0.5)/A26stdlife))</f>
        <v>0</v>
      </c>
      <c r="AJ450" s="251">
        <f ca="1">IF(A26stdlife="n/a","n/a",IF(AJ$3&gt;(A26stdlife+$E450),('PTRM input'!$N$410*(1+rvanilla08)^0.5)-SUM($N450:AI450),('PTRM input'!$N$410*(1+rvanilla08)^0.5)/A26stdlife))</f>
        <v>0</v>
      </c>
      <c r="AK450" s="251">
        <f ca="1">IF(A26stdlife="n/a","n/a",IF(AK$3&gt;(A26stdlife+$E450),('PTRM input'!$N$410*(1+rvanilla08)^0.5)-SUM($N450:AJ450),('PTRM input'!$N$410*(1+rvanilla08)^0.5)/A26stdlife))</f>
        <v>0</v>
      </c>
      <c r="AL450" s="251">
        <f ca="1">IF(A26stdlife="n/a","n/a",IF(AL$3&gt;(A26stdlife+$E450),('PTRM input'!$N$410*(1+rvanilla08)^0.5)-SUM($N450:AK450),('PTRM input'!$N$410*(1+rvanilla08)^0.5)/A26stdlife))</f>
        <v>0</v>
      </c>
      <c r="AM450" s="251">
        <f ca="1">IF(A26stdlife="n/a","n/a",IF(AM$3&gt;(A26stdlife+$E450),('PTRM input'!$N$410*(1+rvanilla08)^0.5)-SUM($N450:AL450),('PTRM input'!$N$410*(1+rvanilla08)^0.5)/A26stdlife))</f>
        <v>0</v>
      </c>
      <c r="AN450" s="251">
        <f ca="1">IF(A26stdlife="n/a","n/a",IF(AN$3&gt;(A26stdlife+$E450),('PTRM input'!$N$410*(1+rvanilla08)^0.5)-SUM($N450:AM450),('PTRM input'!$N$410*(1+rvanilla08)^0.5)/A26stdlife))</f>
        <v>0</v>
      </c>
      <c r="AO450" s="251">
        <f ca="1">IF(A26stdlife="n/a","n/a",IF(AO$3&gt;(A26stdlife+$E450),('PTRM input'!$N$410*(1+rvanilla08)^0.5)-SUM($N450:AN450),('PTRM input'!$N$410*(1+rvanilla08)^0.5)/A26stdlife))</f>
        <v>0</v>
      </c>
      <c r="AP450" s="251">
        <f ca="1">IF(A26stdlife="n/a","n/a",IF(AP$3&gt;(A26stdlife+$E450),('PTRM input'!$N$410*(1+rvanilla08)^0.5)-SUM($N450:AO450),('PTRM input'!$N$410*(1+rvanilla08)^0.5)/A26stdlife))</f>
        <v>0</v>
      </c>
      <c r="AQ450" s="251">
        <f ca="1">IF(A26stdlife="n/a","n/a",IF(AQ$3&gt;(A26stdlife+$E450),('PTRM input'!$N$410*(1+rvanilla08)^0.5)-SUM($N450:AP450),('PTRM input'!$N$410*(1+rvanilla08)^0.5)/A26stdlife))</f>
        <v>0</v>
      </c>
      <c r="AR450" s="251">
        <f ca="1">IF(A26stdlife="n/a","n/a",IF(AR$3&gt;(A26stdlife+$E450),('PTRM input'!$N$410*(1+rvanilla08)^0.5)-SUM($N450:AQ450),('PTRM input'!$N$410*(1+rvanilla08)^0.5)/A26stdlife))</f>
        <v>0</v>
      </c>
      <c r="AS450" s="251">
        <f ca="1">IF(A26stdlife="n/a","n/a",IF(AS$3&gt;(A26stdlife+$E450),('PTRM input'!$N$410*(1+rvanilla08)^0.5)-SUM($N450:AR450),('PTRM input'!$N$410*(1+rvanilla08)^0.5)/A26stdlife))</f>
        <v>0</v>
      </c>
      <c r="AT450" s="251">
        <f ca="1">IF(A26stdlife="n/a","n/a",IF(AT$3&gt;(A26stdlife+$E450),('PTRM input'!$N$410*(1+rvanilla08)^0.5)-SUM($N450:AS450),('PTRM input'!$N$410*(1+rvanilla08)^0.5)/A26stdlife))</f>
        <v>0</v>
      </c>
      <c r="AU450" s="251">
        <f ca="1">IF(A26stdlife="n/a","n/a",IF(AU$3&gt;(A26stdlife+$E450),('PTRM input'!$N$410*(1+rvanilla08)^0.5)-SUM($N450:AT450),('PTRM input'!$N$410*(1+rvanilla08)^0.5)/A26stdlife))</f>
        <v>0</v>
      </c>
      <c r="AV450" s="251">
        <f ca="1">IF(A26stdlife="n/a","n/a",IF(AV$3&gt;(A26stdlife+$E450),('PTRM input'!$N$410*(1+rvanilla08)^0.5)-SUM($N450:AU450),('PTRM input'!$N$410*(1+rvanilla08)^0.5)/A26stdlife))</f>
        <v>0</v>
      </c>
      <c r="AW450" s="251">
        <f ca="1">IF(A26stdlife="n/a","n/a",IF(AW$3&gt;(A26stdlife+$E450),('PTRM input'!$N$410*(1+rvanilla08)^0.5)-SUM($N450:AV450),('PTRM input'!$N$410*(1+rvanilla08)^0.5)/A26stdlife))</f>
        <v>0</v>
      </c>
      <c r="AX450" s="251">
        <f ca="1">IF(A26stdlife="n/a","n/a",IF(AX$3&gt;(A26stdlife+$E450),('PTRM input'!$N$410*(1+rvanilla08)^0.5)-SUM($N450:AW450),('PTRM input'!$N$410*(1+rvanilla08)^0.5)/A26stdlife))</f>
        <v>0</v>
      </c>
      <c r="AY450" s="251">
        <f ca="1">IF(A26stdlife="n/a","n/a",IF(AY$3&gt;(A26stdlife+$E450),('PTRM input'!$N$410*(1+rvanilla08)^0.5)-SUM($N450:AX450),('PTRM input'!$N$410*(1+rvanilla08)^0.5)/A26stdlife))</f>
        <v>0</v>
      </c>
      <c r="AZ450" s="251">
        <f ca="1">IF(A26stdlife="n/a","n/a",IF(AZ$3&gt;(A26stdlife+$E450),('PTRM input'!$N$410*(1+rvanilla08)^0.5)-SUM($N450:AY450),('PTRM input'!$N$410*(1+rvanilla08)^0.5)/A26stdlife))</f>
        <v>0</v>
      </c>
      <c r="BA450" s="251">
        <f ca="1">IF(A26stdlife="n/a","n/a",IF(BA$3&gt;(A26stdlife+$E450),('PTRM input'!$N$410*(1+rvanilla08)^0.5)-SUM($N450:AZ450),('PTRM input'!$N$410*(1+rvanilla08)^0.5)/A26stdlife))</f>
        <v>0</v>
      </c>
      <c r="BB450" s="251">
        <f ca="1">IF(A26stdlife="n/a","n/a",IF(BB$3&gt;(A26stdlife+$E450),('PTRM input'!$N$410*(1+rvanilla08)^0.5)-SUM($N450:BA450),('PTRM input'!$N$410*(1+rvanilla08)^0.5)/A26stdlife))</f>
        <v>0</v>
      </c>
      <c r="BC450" s="251">
        <f ca="1">IF(A26stdlife="n/a","n/a",IF(BC$3&gt;(A26stdlife+$E450),('PTRM input'!$N$410*(1+rvanilla08)^0.5)-SUM($N450:BB450),('PTRM input'!$N$410*(1+rvanilla08)^0.5)/A26stdlife))</f>
        <v>0</v>
      </c>
      <c r="BD450" s="251">
        <f ca="1">IF(A26stdlife="n/a","n/a",IF(BD$3&gt;(A26stdlife+$E450),('PTRM input'!$N$410*(1+rvanilla08)^0.5)-SUM($N450:BC450),('PTRM input'!$N$410*(1+rvanilla08)^0.5)/A26stdlife))</f>
        <v>0</v>
      </c>
      <c r="BE450" s="251">
        <f ca="1">IF(A26stdlife="n/a","n/a",IF(BE$3&gt;(A26stdlife+$E450),('PTRM input'!$N$410*(1+rvanilla08)^0.5)-SUM($N450:BD450),('PTRM input'!$N$410*(1+rvanilla08)^0.5)/A26stdlife))</f>
        <v>0</v>
      </c>
      <c r="BF450" s="251">
        <f ca="1">IF(A26stdlife="n/a","n/a",IF(BF$3&gt;(A26stdlife+$E450),('PTRM input'!$N$410*(1+rvanilla08)^0.5)-SUM($N450:BE450),('PTRM input'!$N$410*(1+rvanilla08)^0.5)/A26stdlife))</f>
        <v>0</v>
      </c>
      <c r="BG450" s="251">
        <f ca="1">IF(A26stdlife="n/a","n/a",IF(BG$3&gt;(A26stdlife+$E450),('PTRM input'!$N$410*(1+rvanilla08)^0.5)-SUM($N450:BF450),('PTRM input'!$N$410*(1+rvanilla08)^0.5)/A26stdlife))</f>
        <v>0</v>
      </c>
      <c r="BH450" s="251">
        <f ca="1">IF(A26stdlife="n/a","n/a",IF(BH$3&gt;(A26stdlife+$E450),('PTRM input'!$N$410*(1+rvanilla08)^0.5)-SUM($N450:BG450),('PTRM input'!$N$410*(1+rvanilla08)^0.5)/A26stdlife))</f>
        <v>0</v>
      </c>
      <c r="BI450" s="251">
        <f ca="1">IF(A26stdlife="n/a","n/a",IF(BI$3&gt;(A26stdlife+$E450),('PTRM input'!$N$410*(1+rvanilla08)^0.5)-SUM($N450:BH450),('PTRM input'!$N$410*(1+rvanilla08)^0.5)/A26stdlife))</f>
        <v>0</v>
      </c>
      <c r="BJ450" s="116"/>
      <c r="BK450" s="116"/>
      <c r="BL450" s="116"/>
      <c r="BM450" s="116"/>
    </row>
    <row r="451" spans="1:65" hidden="1" outlineLevel="2">
      <c r="A451" s="116"/>
      <c r="B451" s="19"/>
      <c r="C451" s="18"/>
      <c r="D451" s="760"/>
      <c r="E451" s="86">
        <v>9</v>
      </c>
      <c r="F451" s="259"/>
      <c r="G451" s="434"/>
      <c r="H451" s="435"/>
      <c r="I451" s="435"/>
      <c r="J451" s="435"/>
      <c r="K451" s="435"/>
      <c r="L451" s="435"/>
      <c r="M451" s="435"/>
      <c r="N451" s="435"/>
      <c r="O451" s="619"/>
      <c r="P451" s="433">
        <f ca="1">IF(A26stdlife="n/a","n/a",IF(P$3&gt;(A26stdlife+$E451),('PTRM input'!$O$410*(1+rvanilla09)^0.5)-SUM($O451:O451),('PTRM input'!$O$410*(1+rvanilla09)^0.5)/A26stdlife))</f>
        <v>0</v>
      </c>
      <c r="Q451" s="433">
        <f ca="1">IF(A26stdlife="n/a","n/a",IF(Q$3&gt;(A26stdlife+$E451),('PTRM input'!$O$410*(1+rvanilla09)^0.5)-SUM($O451:P451),('PTRM input'!$O$410*(1+rvanilla09)^0.5)/A26stdlife))</f>
        <v>0</v>
      </c>
      <c r="R451" s="251">
        <f ca="1">IF(A26stdlife="n/a","n/a",IF(R$3&gt;(A26stdlife+$E451),('PTRM input'!$O$410*(1+rvanilla09)^0.5)-SUM($O451:Q451),('PTRM input'!$O$410*(1+rvanilla09)^0.5)/A26stdlife))</f>
        <v>0</v>
      </c>
      <c r="S451" s="251">
        <f ca="1">IF(A26stdlife="n/a","n/a",IF(S$3&gt;(A26stdlife+$E451),('PTRM input'!$O$410*(1+rvanilla09)^0.5)-SUM($O451:R451),('PTRM input'!$O$410*(1+rvanilla09)^0.5)/A26stdlife))</f>
        <v>0</v>
      </c>
      <c r="T451" s="251">
        <f ca="1">IF(A26stdlife="n/a","n/a",IF(T$3&gt;(A26stdlife+$E451),('PTRM input'!$O$410*(1+rvanilla09)^0.5)-SUM($O451:S451),('PTRM input'!$O$410*(1+rvanilla09)^0.5)/A26stdlife))</f>
        <v>0</v>
      </c>
      <c r="U451" s="251">
        <f ca="1">IF(A26stdlife="n/a","n/a",IF(U$3&gt;(A26stdlife+$E451),('PTRM input'!$O$410*(1+rvanilla09)^0.5)-SUM($O451:T451),('PTRM input'!$O$410*(1+rvanilla09)^0.5)/A26stdlife))</f>
        <v>0</v>
      </c>
      <c r="V451" s="251">
        <f ca="1">IF(A26stdlife="n/a","n/a",IF(V$3&gt;(A26stdlife+$E451),('PTRM input'!$O$410*(1+rvanilla09)^0.5)-SUM($O451:U451),('PTRM input'!$O$410*(1+rvanilla09)^0.5)/A26stdlife))</f>
        <v>0</v>
      </c>
      <c r="W451" s="251">
        <f ca="1">IF(A26stdlife="n/a","n/a",IF(W$3&gt;(A26stdlife+$E451),('PTRM input'!$O$410*(1+rvanilla09)^0.5)-SUM($O451:V451),('PTRM input'!$O$410*(1+rvanilla09)^0.5)/A26stdlife))</f>
        <v>0</v>
      </c>
      <c r="X451" s="251">
        <f ca="1">IF(A26stdlife="n/a","n/a",IF(X$3&gt;(A26stdlife+$E451),('PTRM input'!$O$410*(1+rvanilla09)^0.5)-SUM($O451:W451),('PTRM input'!$O$410*(1+rvanilla09)^0.5)/A26stdlife))</f>
        <v>0</v>
      </c>
      <c r="Y451" s="251">
        <f ca="1">IF(A26stdlife="n/a","n/a",IF(Y$3&gt;(A26stdlife+$E451),('PTRM input'!$O$410*(1+rvanilla09)^0.5)-SUM($O451:X451),('PTRM input'!$O$410*(1+rvanilla09)^0.5)/A26stdlife))</f>
        <v>0</v>
      </c>
      <c r="Z451" s="251">
        <f ca="1">IF(A26stdlife="n/a","n/a",IF(Z$3&gt;(A26stdlife+$E451),('PTRM input'!$O$410*(1+rvanilla09)^0.5)-SUM($O451:Y451),('PTRM input'!$O$410*(1+rvanilla09)^0.5)/A26stdlife))</f>
        <v>0</v>
      </c>
      <c r="AA451" s="251">
        <f ca="1">IF(A26stdlife="n/a","n/a",IF(AA$3&gt;(A26stdlife+$E451),('PTRM input'!$O$410*(1+rvanilla09)^0.5)-SUM($O451:Z451),('PTRM input'!$O$410*(1+rvanilla09)^0.5)/A26stdlife))</f>
        <v>0</v>
      </c>
      <c r="AB451" s="251">
        <f ca="1">IF(A26stdlife="n/a","n/a",IF(AB$3&gt;(A26stdlife+$E451),('PTRM input'!$O$410*(1+rvanilla09)^0.5)-SUM($O451:AA451),('PTRM input'!$O$410*(1+rvanilla09)^0.5)/A26stdlife))</f>
        <v>0</v>
      </c>
      <c r="AC451" s="251">
        <f ca="1">IF(A26stdlife="n/a","n/a",IF(AC$3&gt;(A26stdlife+$E451),('PTRM input'!$O$410*(1+rvanilla09)^0.5)-SUM($O451:AB451),('PTRM input'!$O$410*(1+rvanilla09)^0.5)/A26stdlife))</f>
        <v>0</v>
      </c>
      <c r="AD451" s="251">
        <f ca="1">IF(A26stdlife="n/a","n/a",IF(AD$3&gt;(A26stdlife+$E451),('PTRM input'!$O$410*(1+rvanilla09)^0.5)-SUM($O451:AC451),('PTRM input'!$O$410*(1+rvanilla09)^0.5)/A26stdlife))</f>
        <v>0</v>
      </c>
      <c r="AE451" s="251">
        <f ca="1">IF(A26stdlife="n/a","n/a",IF(AE$3&gt;(A26stdlife+$E451),('PTRM input'!$O$410*(1+rvanilla09)^0.5)-SUM($O451:AD451),('PTRM input'!$O$410*(1+rvanilla09)^0.5)/A26stdlife))</f>
        <v>0</v>
      </c>
      <c r="AF451" s="251">
        <f ca="1">IF(A26stdlife="n/a","n/a",IF(AF$3&gt;(A26stdlife+$E451),('PTRM input'!$O$410*(1+rvanilla09)^0.5)-SUM($O451:AE451),('PTRM input'!$O$410*(1+rvanilla09)^0.5)/A26stdlife))</f>
        <v>0</v>
      </c>
      <c r="AG451" s="251">
        <f ca="1">IF(A26stdlife="n/a","n/a",IF(AG$3&gt;(A26stdlife+$E451),('PTRM input'!$O$410*(1+rvanilla09)^0.5)-SUM($O451:AF451),('PTRM input'!$O$410*(1+rvanilla09)^0.5)/A26stdlife))</f>
        <v>0</v>
      </c>
      <c r="AH451" s="251">
        <f ca="1">IF(A26stdlife="n/a","n/a",IF(AH$3&gt;(A26stdlife+$E451),('PTRM input'!$O$410*(1+rvanilla09)^0.5)-SUM($O451:AG451),('PTRM input'!$O$410*(1+rvanilla09)^0.5)/A26stdlife))</f>
        <v>0</v>
      </c>
      <c r="AI451" s="251">
        <f ca="1">IF(A26stdlife="n/a","n/a",IF(AI$3&gt;(A26stdlife+$E451),('PTRM input'!$O$410*(1+rvanilla09)^0.5)-SUM($O451:AH451),('PTRM input'!$O$410*(1+rvanilla09)^0.5)/A26stdlife))</f>
        <v>0</v>
      </c>
      <c r="AJ451" s="251">
        <f ca="1">IF(A26stdlife="n/a","n/a",IF(AJ$3&gt;(A26stdlife+$E451),('PTRM input'!$O$410*(1+rvanilla09)^0.5)-SUM($O451:AI451),('PTRM input'!$O$410*(1+rvanilla09)^0.5)/A26stdlife))</f>
        <v>0</v>
      </c>
      <c r="AK451" s="251">
        <f ca="1">IF(A26stdlife="n/a","n/a",IF(AK$3&gt;(A26stdlife+$E451),('PTRM input'!$O$410*(1+rvanilla09)^0.5)-SUM($O451:AJ451),('PTRM input'!$O$410*(1+rvanilla09)^0.5)/A26stdlife))</f>
        <v>0</v>
      </c>
      <c r="AL451" s="251">
        <f ca="1">IF(A26stdlife="n/a","n/a",IF(AL$3&gt;(A26stdlife+$E451),('PTRM input'!$O$410*(1+rvanilla09)^0.5)-SUM($O451:AK451),('PTRM input'!$O$410*(1+rvanilla09)^0.5)/A26stdlife))</f>
        <v>0</v>
      </c>
      <c r="AM451" s="251">
        <f ca="1">IF(A26stdlife="n/a","n/a",IF(AM$3&gt;(A26stdlife+$E451),('PTRM input'!$O$410*(1+rvanilla09)^0.5)-SUM($O451:AL451),('PTRM input'!$O$410*(1+rvanilla09)^0.5)/A26stdlife))</f>
        <v>0</v>
      </c>
      <c r="AN451" s="251">
        <f ca="1">IF(A26stdlife="n/a","n/a",IF(AN$3&gt;(A26stdlife+$E451),('PTRM input'!$O$410*(1+rvanilla09)^0.5)-SUM($O451:AM451),('PTRM input'!$O$410*(1+rvanilla09)^0.5)/A26stdlife))</f>
        <v>0</v>
      </c>
      <c r="AO451" s="251">
        <f ca="1">IF(A26stdlife="n/a","n/a",IF(AO$3&gt;(A26stdlife+$E451),('PTRM input'!$O$410*(1+rvanilla09)^0.5)-SUM($O451:AN451),('PTRM input'!$O$410*(1+rvanilla09)^0.5)/A26stdlife))</f>
        <v>0</v>
      </c>
      <c r="AP451" s="251">
        <f ca="1">IF(A26stdlife="n/a","n/a",IF(AP$3&gt;(A26stdlife+$E451),('PTRM input'!$O$410*(1+rvanilla09)^0.5)-SUM($O451:AO451),('PTRM input'!$O$410*(1+rvanilla09)^0.5)/A26stdlife))</f>
        <v>0</v>
      </c>
      <c r="AQ451" s="251">
        <f ca="1">IF(A26stdlife="n/a","n/a",IF(AQ$3&gt;(A26stdlife+$E451),('PTRM input'!$O$410*(1+rvanilla09)^0.5)-SUM($O451:AP451),('PTRM input'!$O$410*(1+rvanilla09)^0.5)/A26stdlife))</f>
        <v>0</v>
      </c>
      <c r="AR451" s="251">
        <f ca="1">IF(A26stdlife="n/a","n/a",IF(AR$3&gt;(A26stdlife+$E451),('PTRM input'!$O$410*(1+rvanilla09)^0.5)-SUM($O451:AQ451),('PTRM input'!$O$410*(1+rvanilla09)^0.5)/A26stdlife))</f>
        <v>0</v>
      </c>
      <c r="AS451" s="251">
        <f ca="1">IF(A26stdlife="n/a","n/a",IF(AS$3&gt;(A26stdlife+$E451),('PTRM input'!$O$410*(1+rvanilla09)^0.5)-SUM($O451:AR451),('PTRM input'!$O$410*(1+rvanilla09)^0.5)/A26stdlife))</f>
        <v>0</v>
      </c>
      <c r="AT451" s="251">
        <f ca="1">IF(A26stdlife="n/a","n/a",IF(AT$3&gt;(A26stdlife+$E451),('PTRM input'!$O$410*(1+rvanilla09)^0.5)-SUM($O451:AS451),('PTRM input'!$O$410*(1+rvanilla09)^0.5)/A26stdlife))</f>
        <v>0</v>
      </c>
      <c r="AU451" s="251">
        <f ca="1">IF(A26stdlife="n/a","n/a",IF(AU$3&gt;(A26stdlife+$E451),('PTRM input'!$O$410*(1+rvanilla09)^0.5)-SUM($O451:AT451),('PTRM input'!$O$410*(1+rvanilla09)^0.5)/A26stdlife))</f>
        <v>0</v>
      </c>
      <c r="AV451" s="251">
        <f ca="1">IF(A26stdlife="n/a","n/a",IF(AV$3&gt;(A26stdlife+$E451),('PTRM input'!$O$410*(1+rvanilla09)^0.5)-SUM($O451:AU451),('PTRM input'!$O$410*(1+rvanilla09)^0.5)/A26stdlife))</f>
        <v>0</v>
      </c>
      <c r="AW451" s="251">
        <f ca="1">IF(A26stdlife="n/a","n/a",IF(AW$3&gt;(A26stdlife+$E451),('PTRM input'!$O$410*(1+rvanilla09)^0.5)-SUM($O451:AV451),('PTRM input'!$O$410*(1+rvanilla09)^0.5)/A26stdlife))</f>
        <v>0</v>
      </c>
      <c r="AX451" s="251">
        <f ca="1">IF(A26stdlife="n/a","n/a",IF(AX$3&gt;(A26stdlife+$E451),('PTRM input'!$O$410*(1+rvanilla09)^0.5)-SUM($O451:AW451),('PTRM input'!$O$410*(1+rvanilla09)^0.5)/A26stdlife))</f>
        <v>0</v>
      </c>
      <c r="AY451" s="251">
        <f ca="1">IF(A26stdlife="n/a","n/a",IF(AY$3&gt;(A26stdlife+$E451),('PTRM input'!$O$410*(1+rvanilla09)^0.5)-SUM($O451:AX451),('PTRM input'!$O$410*(1+rvanilla09)^0.5)/A26stdlife))</f>
        <v>0</v>
      </c>
      <c r="AZ451" s="251">
        <f ca="1">IF(A26stdlife="n/a","n/a",IF(AZ$3&gt;(A26stdlife+$E451),('PTRM input'!$O$410*(1+rvanilla09)^0.5)-SUM($O451:AY451),('PTRM input'!$O$410*(1+rvanilla09)^0.5)/A26stdlife))</f>
        <v>0</v>
      </c>
      <c r="BA451" s="251">
        <f ca="1">IF(A26stdlife="n/a","n/a",IF(BA$3&gt;(A26stdlife+$E451),('PTRM input'!$O$410*(1+rvanilla09)^0.5)-SUM($O451:AZ451),('PTRM input'!$O$410*(1+rvanilla09)^0.5)/A26stdlife))</f>
        <v>0</v>
      </c>
      <c r="BB451" s="251">
        <f ca="1">IF(A26stdlife="n/a","n/a",IF(BB$3&gt;(A26stdlife+$E451),('PTRM input'!$O$410*(1+rvanilla09)^0.5)-SUM($O451:BA451),('PTRM input'!$O$410*(1+rvanilla09)^0.5)/A26stdlife))</f>
        <v>0</v>
      </c>
      <c r="BC451" s="251">
        <f ca="1">IF(A26stdlife="n/a","n/a",IF(BC$3&gt;(A26stdlife+$E451),('PTRM input'!$O$410*(1+rvanilla09)^0.5)-SUM($O451:BB451),('PTRM input'!$O$410*(1+rvanilla09)^0.5)/A26stdlife))</f>
        <v>0</v>
      </c>
      <c r="BD451" s="251">
        <f ca="1">IF(A26stdlife="n/a","n/a",IF(BD$3&gt;(A26stdlife+$E451),('PTRM input'!$O$410*(1+rvanilla09)^0.5)-SUM($O451:BC451),('PTRM input'!$O$410*(1+rvanilla09)^0.5)/A26stdlife))</f>
        <v>0</v>
      </c>
      <c r="BE451" s="251">
        <f ca="1">IF(A26stdlife="n/a","n/a",IF(BE$3&gt;(A26stdlife+$E451),('PTRM input'!$O$410*(1+rvanilla09)^0.5)-SUM($O451:BD451),('PTRM input'!$O$410*(1+rvanilla09)^0.5)/A26stdlife))</f>
        <v>0</v>
      </c>
      <c r="BF451" s="251">
        <f ca="1">IF(A26stdlife="n/a","n/a",IF(BF$3&gt;(A26stdlife+$E451),('PTRM input'!$O$410*(1+rvanilla09)^0.5)-SUM($O451:BE451),('PTRM input'!$O$410*(1+rvanilla09)^0.5)/A26stdlife))</f>
        <v>0</v>
      </c>
      <c r="BG451" s="251">
        <f ca="1">IF(A26stdlife="n/a","n/a",IF(BG$3&gt;(A26stdlife+$E451),('PTRM input'!$O$410*(1+rvanilla09)^0.5)-SUM($O451:BF451),('PTRM input'!$O$410*(1+rvanilla09)^0.5)/A26stdlife))</f>
        <v>0</v>
      </c>
      <c r="BH451" s="251">
        <f ca="1">IF(A26stdlife="n/a","n/a",IF(BH$3&gt;(A26stdlife+$E451),('PTRM input'!$O$410*(1+rvanilla09)^0.5)-SUM($O451:BG451),('PTRM input'!$O$410*(1+rvanilla09)^0.5)/A26stdlife))</f>
        <v>0</v>
      </c>
      <c r="BI451" s="251">
        <f ca="1">IF(A26stdlife="n/a","n/a",IF(BI$3&gt;(A26stdlife+$E451),('PTRM input'!$O$410*(1+rvanilla09)^0.5)-SUM($O451:BH451),('PTRM input'!$O$410*(1+rvanilla09)^0.5)/A26stdlife))</f>
        <v>0</v>
      </c>
      <c r="BJ451" s="116"/>
      <c r="BK451" s="116"/>
      <c r="BL451" s="116"/>
      <c r="BM451" s="116"/>
    </row>
    <row r="452" spans="1:65" hidden="1" outlineLevel="2">
      <c r="A452" s="116"/>
      <c r="B452" s="19"/>
      <c r="C452" s="18"/>
      <c r="D452" s="760"/>
      <c r="E452" s="87">
        <v>10</v>
      </c>
      <c r="F452" s="259"/>
      <c r="G452" s="434"/>
      <c r="H452" s="435"/>
      <c r="I452" s="435"/>
      <c r="J452" s="435"/>
      <c r="K452" s="435"/>
      <c r="L452" s="435"/>
      <c r="M452" s="435"/>
      <c r="N452" s="435"/>
      <c r="O452" s="435"/>
      <c r="P452" s="619"/>
      <c r="Q452" s="433">
        <f ca="1">IF(A26stdlife="n/a","n/a",IF(Q$3&gt;(A26stdlife+$E452),('PTRM input'!$P$410*(1+rvanilla10)^0.5)-SUM($P452:P452),('PTRM input'!$P$410*(1+rvanilla10)^0.5)/A26stdlife))</f>
        <v>0</v>
      </c>
      <c r="R452" s="251">
        <f ca="1">IF(A26stdlife="n/a","n/a",IF(R$3&gt;(A26stdlife+$E452),('PTRM input'!$P$410*(1+rvanilla10)^0.5)-SUM($P452:Q452),('PTRM input'!$P$410*(1+rvanilla10)^0.5)/A26stdlife))</f>
        <v>0</v>
      </c>
      <c r="S452" s="251">
        <f ca="1">IF(A26stdlife="n/a","n/a",IF(S$3&gt;(A26stdlife+$E452),('PTRM input'!$P$410*(1+rvanilla10)^0.5)-SUM($P452:R452),('PTRM input'!$P$410*(1+rvanilla10)^0.5)/A26stdlife))</f>
        <v>0</v>
      </c>
      <c r="T452" s="251">
        <f ca="1">IF(A26stdlife="n/a","n/a",IF(T$3&gt;(A26stdlife+$E452),('PTRM input'!$P$410*(1+rvanilla10)^0.5)-SUM($P452:S452),('PTRM input'!$P$410*(1+rvanilla10)^0.5)/A26stdlife))</f>
        <v>0</v>
      </c>
      <c r="U452" s="251">
        <f ca="1">IF(A26stdlife="n/a","n/a",IF(U$3&gt;(A26stdlife+$E452),('PTRM input'!$P$410*(1+rvanilla10)^0.5)-SUM($P452:T452),('PTRM input'!$P$410*(1+rvanilla10)^0.5)/A26stdlife))</f>
        <v>0</v>
      </c>
      <c r="V452" s="251">
        <f ca="1">IF(A26stdlife="n/a","n/a",IF(V$3&gt;(A26stdlife+$E452),('PTRM input'!$P$410*(1+rvanilla10)^0.5)-SUM($P452:U452),('PTRM input'!$P$410*(1+rvanilla10)^0.5)/A26stdlife))</f>
        <v>0</v>
      </c>
      <c r="W452" s="251">
        <f ca="1">IF(A26stdlife="n/a","n/a",IF(W$3&gt;(A26stdlife+$E452),('PTRM input'!$P$410*(1+rvanilla10)^0.5)-SUM($P452:V452),('PTRM input'!$P$410*(1+rvanilla10)^0.5)/A26stdlife))</f>
        <v>0</v>
      </c>
      <c r="X452" s="251">
        <f ca="1">IF(A26stdlife="n/a","n/a",IF(X$3&gt;(A26stdlife+$E452),('PTRM input'!$P$410*(1+rvanilla10)^0.5)-SUM($P452:W452),('PTRM input'!$P$410*(1+rvanilla10)^0.5)/A26stdlife))</f>
        <v>0</v>
      </c>
      <c r="Y452" s="251">
        <f ca="1">IF(A26stdlife="n/a","n/a",IF(Y$3&gt;(A26stdlife+$E452),('PTRM input'!$P$410*(1+rvanilla10)^0.5)-SUM($P452:X452),('PTRM input'!$P$410*(1+rvanilla10)^0.5)/A26stdlife))</f>
        <v>0</v>
      </c>
      <c r="Z452" s="251">
        <f ca="1">IF(A26stdlife="n/a","n/a",IF(Z$3&gt;(A26stdlife+$E452),('PTRM input'!$P$410*(1+rvanilla10)^0.5)-SUM($P452:Y452),('PTRM input'!$P$410*(1+rvanilla10)^0.5)/A26stdlife))</f>
        <v>0</v>
      </c>
      <c r="AA452" s="251">
        <f ca="1">IF(A26stdlife="n/a","n/a",IF(AA$3&gt;(A26stdlife+$E452),('PTRM input'!$P$410*(1+rvanilla10)^0.5)-SUM($P452:Z452),('PTRM input'!$P$410*(1+rvanilla10)^0.5)/A26stdlife))</f>
        <v>0</v>
      </c>
      <c r="AB452" s="251">
        <f ca="1">IF(A26stdlife="n/a","n/a",IF(AB$3&gt;(A26stdlife+$E452),('PTRM input'!$P$410*(1+rvanilla10)^0.5)-SUM($P452:AA452),('PTRM input'!$P$410*(1+rvanilla10)^0.5)/A26stdlife))</f>
        <v>0</v>
      </c>
      <c r="AC452" s="251">
        <f ca="1">IF(A26stdlife="n/a","n/a",IF(AC$3&gt;(A26stdlife+$E452),('PTRM input'!$P$410*(1+rvanilla10)^0.5)-SUM($P452:AB452),('PTRM input'!$P$410*(1+rvanilla10)^0.5)/A26stdlife))</f>
        <v>0</v>
      </c>
      <c r="AD452" s="251">
        <f ca="1">IF(A26stdlife="n/a","n/a",IF(AD$3&gt;(A26stdlife+$E452),('PTRM input'!$P$410*(1+rvanilla10)^0.5)-SUM($P452:AC452),('PTRM input'!$P$410*(1+rvanilla10)^0.5)/A26stdlife))</f>
        <v>0</v>
      </c>
      <c r="AE452" s="251">
        <f ca="1">IF(A26stdlife="n/a","n/a",IF(AE$3&gt;(A26stdlife+$E452),('PTRM input'!$P$410*(1+rvanilla10)^0.5)-SUM($P452:AD452),('PTRM input'!$P$410*(1+rvanilla10)^0.5)/A26stdlife))</f>
        <v>0</v>
      </c>
      <c r="AF452" s="251">
        <f ca="1">IF(A26stdlife="n/a","n/a",IF(AF$3&gt;(A26stdlife+$E452),('PTRM input'!$P$410*(1+rvanilla10)^0.5)-SUM($P452:AE452),('PTRM input'!$P$410*(1+rvanilla10)^0.5)/A26stdlife))</f>
        <v>0</v>
      </c>
      <c r="AG452" s="251">
        <f ca="1">IF(A26stdlife="n/a","n/a",IF(AG$3&gt;(A26stdlife+$E452),('PTRM input'!$P$410*(1+rvanilla10)^0.5)-SUM($P452:AF452),('PTRM input'!$P$410*(1+rvanilla10)^0.5)/A26stdlife))</f>
        <v>0</v>
      </c>
      <c r="AH452" s="251">
        <f ca="1">IF(A26stdlife="n/a","n/a",IF(AH$3&gt;(A26stdlife+$E452),('PTRM input'!$P$410*(1+rvanilla10)^0.5)-SUM($P452:AG452),('PTRM input'!$P$410*(1+rvanilla10)^0.5)/A26stdlife))</f>
        <v>0</v>
      </c>
      <c r="AI452" s="251">
        <f ca="1">IF(A26stdlife="n/a","n/a",IF(AI$3&gt;(A26stdlife+$E452),('PTRM input'!$P$410*(1+rvanilla10)^0.5)-SUM($P452:AH452),('PTRM input'!$P$410*(1+rvanilla10)^0.5)/A26stdlife))</f>
        <v>0</v>
      </c>
      <c r="AJ452" s="251">
        <f ca="1">IF(A26stdlife="n/a","n/a",IF(AJ$3&gt;(A26stdlife+$E452),('PTRM input'!$P$410*(1+rvanilla10)^0.5)-SUM($P452:AI452),('PTRM input'!$P$410*(1+rvanilla10)^0.5)/A26stdlife))</f>
        <v>0</v>
      </c>
      <c r="AK452" s="251">
        <f ca="1">IF(A26stdlife="n/a","n/a",IF(AK$3&gt;(A26stdlife+$E452),('PTRM input'!$P$410*(1+rvanilla10)^0.5)-SUM($P452:AJ452),('PTRM input'!$P$410*(1+rvanilla10)^0.5)/A26stdlife))</f>
        <v>0</v>
      </c>
      <c r="AL452" s="251">
        <f ca="1">IF(A26stdlife="n/a","n/a",IF(AL$3&gt;(A26stdlife+$E452),('PTRM input'!$P$410*(1+rvanilla10)^0.5)-SUM($P452:AK452),('PTRM input'!$P$410*(1+rvanilla10)^0.5)/A26stdlife))</f>
        <v>0</v>
      </c>
      <c r="AM452" s="251">
        <f ca="1">IF(A26stdlife="n/a","n/a",IF(AM$3&gt;(A26stdlife+$E452),('PTRM input'!$P$410*(1+rvanilla10)^0.5)-SUM($P452:AL452),('PTRM input'!$P$410*(1+rvanilla10)^0.5)/A26stdlife))</f>
        <v>0</v>
      </c>
      <c r="AN452" s="251">
        <f ca="1">IF(A26stdlife="n/a","n/a",IF(AN$3&gt;(A26stdlife+$E452),('PTRM input'!$P$410*(1+rvanilla10)^0.5)-SUM($P452:AM452),('PTRM input'!$P$410*(1+rvanilla10)^0.5)/A26stdlife))</f>
        <v>0</v>
      </c>
      <c r="AO452" s="251">
        <f ca="1">IF(A26stdlife="n/a","n/a",IF(AO$3&gt;(A26stdlife+$E452),('PTRM input'!$P$410*(1+rvanilla10)^0.5)-SUM($P452:AN452),('PTRM input'!$P$410*(1+rvanilla10)^0.5)/A26stdlife))</f>
        <v>0</v>
      </c>
      <c r="AP452" s="251">
        <f ca="1">IF(A26stdlife="n/a","n/a",IF(AP$3&gt;(A26stdlife+$E452),('PTRM input'!$P$410*(1+rvanilla10)^0.5)-SUM($P452:AO452),('PTRM input'!$P$410*(1+rvanilla10)^0.5)/A26stdlife))</f>
        <v>0</v>
      </c>
      <c r="AQ452" s="251">
        <f ca="1">IF(A26stdlife="n/a","n/a",IF(AQ$3&gt;(A26stdlife+$E452),('PTRM input'!$P$410*(1+rvanilla10)^0.5)-SUM($P452:AP452),('PTRM input'!$P$410*(1+rvanilla10)^0.5)/A26stdlife))</f>
        <v>0</v>
      </c>
      <c r="AR452" s="251">
        <f ca="1">IF(A26stdlife="n/a","n/a",IF(AR$3&gt;(A26stdlife+$E452),('PTRM input'!$P$410*(1+rvanilla10)^0.5)-SUM($P452:AQ452),('PTRM input'!$P$410*(1+rvanilla10)^0.5)/A26stdlife))</f>
        <v>0</v>
      </c>
      <c r="AS452" s="251">
        <f ca="1">IF(A26stdlife="n/a","n/a",IF(AS$3&gt;(A26stdlife+$E452),('PTRM input'!$P$410*(1+rvanilla10)^0.5)-SUM($P452:AR452),('PTRM input'!$P$410*(1+rvanilla10)^0.5)/A26stdlife))</f>
        <v>0</v>
      </c>
      <c r="AT452" s="251">
        <f ca="1">IF(A26stdlife="n/a","n/a",IF(AT$3&gt;(A26stdlife+$E452),('PTRM input'!$P$410*(1+rvanilla10)^0.5)-SUM($P452:AS452),('PTRM input'!$P$410*(1+rvanilla10)^0.5)/A26stdlife))</f>
        <v>0</v>
      </c>
      <c r="AU452" s="251">
        <f ca="1">IF(A26stdlife="n/a","n/a",IF(AU$3&gt;(A26stdlife+$E452),('PTRM input'!$P$410*(1+rvanilla10)^0.5)-SUM($P452:AT452),('PTRM input'!$P$410*(1+rvanilla10)^0.5)/A26stdlife))</f>
        <v>0</v>
      </c>
      <c r="AV452" s="251">
        <f ca="1">IF(A26stdlife="n/a","n/a",IF(AV$3&gt;(A26stdlife+$E452),('PTRM input'!$P$410*(1+rvanilla10)^0.5)-SUM($P452:AU452),('PTRM input'!$P$410*(1+rvanilla10)^0.5)/A26stdlife))</f>
        <v>0</v>
      </c>
      <c r="AW452" s="251">
        <f ca="1">IF(A26stdlife="n/a","n/a",IF(AW$3&gt;(A26stdlife+$E452),('PTRM input'!$P$410*(1+rvanilla10)^0.5)-SUM($P452:AV452),('PTRM input'!$P$410*(1+rvanilla10)^0.5)/A26stdlife))</f>
        <v>0</v>
      </c>
      <c r="AX452" s="251">
        <f ca="1">IF(A26stdlife="n/a","n/a",IF(AX$3&gt;(A26stdlife+$E452),('PTRM input'!$P$410*(1+rvanilla10)^0.5)-SUM($P452:AW452),('PTRM input'!$P$410*(1+rvanilla10)^0.5)/A26stdlife))</f>
        <v>0</v>
      </c>
      <c r="AY452" s="251">
        <f ca="1">IF(A26stdlife="n/a","n/a",IF(AY$3&gt;(A26stdlife+$E452),('PTRM input'!$P$410*(1+rvanilla10)^0.5)-SUM($P452:AX452),('PTRM input'!$P$410*(1+rvanilla10)^0.5)/A26stdlife))</f>
        <v>0</v>
      </c>
      <c r="AZ452" s="251">
        <f ca="1">IF(A26stdlife="n/a","n/a",IF(AZ$3&gt;(A26stdlife+$E452),('PTRM input'!$P$410*(1+rvanilla10)^0.5)-SUM($P452:AY452),('PTRM input'!$P$410*(1+rvanilla10)^0.5)/A26stdlife))</f>
        <v>0</v>
      </c>
      <c r="BA452" s="251">
        <f ca="1">IF(A26stdlife="n/a","n/a",IF(BA$3&gt;(A26stdlife+$E452),('PTRM input'!$P$410*(1+rvanilla10)^0.5)-SUM($P452:AZ452),('PTRM input'!$P$410*(1+rvanilla10)^0.5)/A26stdlife))</f>
        <v>0</v>
      </c>
      <c r="BB452" s="251">
        <f ca="1">IF(A26stdlife="n/a","n/a",IF(BB$3&gt;(A26stdlife+$E452),('PTRM input'!$P$410*(1+rvanilla10)^0.5)-SUM($P452:BA452),('PTRM input'!$P$410*(1+rvanilla10)^0.5)/A26stdlife))</f>
        <v>0</v>
      </c>
      <c r="BC452" s="251">
        <f ca="1">IF(A26stdlife="n/a","n/a",IF(BC$3&gt;(A26stdlife+$E452),('PTRM input'!$P$410*(1+rvanilla10)^0.5)-SUM($P452:BB452),('PTRM input'!$P$410*(1+rvanilla10)^0.5)/A26stdlife))</f>
        <v>0</v>
      </c>
      <c r="BD452" s="251">
        <f ca="1">IF(A26stdlife="n/a","n/a",IF(BD$3&gt;(A26stdlife+$E452),('PTRM input'!$P$410*(1+rvanilla10)^0.5)-SUM($P452:BC452),('PTRM input'!$P$410*(1+rvanilla10)^0.5)/A26stdlife))</f>
        <v>0</v>
      </c>
      <c r="BE452" s="251">
        <f ca="1">IF(A26stdlife="n/a","n/a",IF(BE$3&gt;(A26stdlife+$E452),('PTRM input'!$P$410*(1+rvanilla10)^0.5)-SUM($P452:BD452),('PTRM input'!$P$410*(1+rvanilla10)^0.5)/A26stdlife))</f>
        <v>0</v>
      </c>
      <c r="BF452" s="251">
        <f ca="1">IF(A26stdlife="n/a","n/a",IF(BF$3&gt;(A26stdlife+$E452),('PTRM input'!$P$410*(1+rvanilla10)^0.5)-SUM($P452:BE452),('PTRM input'!$P$410*(1+rvanilla10)^0.5)/A26stdlife))</f>
        <v>0</v>
      </c>
      <c r="BG452" s="251">
        <f ca="1">IF(A26stdlife="n/a","n/a",IF(BG$3&gt;(A26stdlife+$E452),('PTRM input'!$P$410*(1+rvanilla10)^0.5)-SUM($P452:BF452),('PTRM input'!$P$410*(1+rvanilla10)^0.5)/A26stdlife))</f>
        <v>0</v>
      </c>
      <c r="BH452" s="251">
        <f ca="1">IF(A26stdlife="n/a","n/a",IF(BH$3&gt;(A26stdlife+$E452),('PTRM input'!$P$410*(1+rvanilla10)^0.5)-SUM($P452:BG452),('PTRM input'!$P$410*(1+rvanilla10)^0.5)/A26stdlife))</f>
        <v>0</v>
      </c>
      <c r="BI452" s="251">
        <f ca="1">IF(A26stdlife="n/a","n/a",IF(BI$3&gt;(A26stdlife+$E452),('PTRM input'!$P$410*(1+rvanilla10)^0.5)-SUM($P452:BH452),('PTRM input'!$P$410*(1+rvanilla10)^0.5)/A26stdlife))</f>
        <v>0</v>
      </c>
      <c r="BJ452" s="116"/>
      <c r="BK452" s="116"/>
      <c r="BL452" s="116"/>
      <c r="BM452" s="116"/>
    </row>
    <row r="453" spans="1:65" hidden="1" outlineLevel="1" collapsed="1">
      <c r="A453" s="116"/>
      <c r="B453" s="9"/>
      <c r="C453" s="19">
        <f>Asset26</f>
        <v>0</v>
      </c>
      <c r="D453" s="9"/>
      <c r="E453" s="9"/>
      <c r="F453" s="260"/>
      <c r="G453" s="261">
        <f t="shared" ref="G453:K453" si="131">SUM(G441:G452)</f>
        <v>0</v>
      </c>
      <c r="H453" s="261">
        <f t="shared" ca="1" si="131"/>
        <v>0</v>
      </c>
      <c r="I453" s="261">
        <f t="shared" ca="1" si="131"/>
        <v>0</v>
      </c>
      <c r="J453" s="261">
        <f t="shared" ca="1" si="131"/>
        <v>0</v>
      </c>
      <c r="K453" s="261">
        <f t="shared" ca="1" si="131"/>
        <v>0</v>
      </c>
      <c r="L453" s="261">
        <f t="shared" ref="L453:AL453" ca="1" si="132">SUM(L441:L452)</f>
        <v>0</v>
      </c>
      <c r="M453" s="261">
        <f t="shared" ca="1" si="132"/>
        <v>0</v>
      </c>
      <c r="N453" s="261">
        <f t="shared" ca="1" si="132"/>
        <v>0</v>
      </c>
      <c r="O453" s="261">
        <f t="shared" ca="1" si="132"/>
        <v>0</v>
      </c>
      <c r="P453" s="261">
        <f t="shared" ca="1" si="132"/>
        <v>0</v>
      </c>
      <c r="Q453" s="261">
        <f t="shared" ca="1" si="132"/>
        <v>0</v>
      </c>
      <c r="R453" s="371">
        <f t="shared" ca="1" si="132"/>
        <v>0</v>
      </c>
      <c r="S453" s="371">
        <f t="shared" ca="1" si="132"/>
        <v>0</v>
      </c>
      <c r="T453" s="371">
        <f t="shared" ca="1" si="132"/>
        <v>0</v>
      </c>
      <c r="U453" s="371">
        <f t="shared" ca="1" si="132"/>
        <v>0</v>
      </c>
      <c r="V453" s="371">
        <f t="shared" ca="1" si="132"/>
        <v>0</v>
      </c>
      <c r="W453" s="371">
        <f t="shared" ca="1" si="132"/>
        <v>0</v>
      </c>
      <c r="X453" s="371">
        <f t="shared" ca="1" si="132"/>
        <v>0</v>
      </c>
      <c r="Y453" s="371">
        <f t="shared" ca="1" si="132"/>
        <v>0</v>
      </c>
      <c r="Z453" s="371">
        <f t="shared" ca="1" si="132"/>
        <v>0</v>
      </c>
      <c r="AA453" s="371">
        <f t="shared" ca="1" si="132"/>
        <v>0</v>
      </c>
      <c r="AB453" s="371">
        <f t="shared" ca="1" si="132"/>
        <v>0</v>
      </c>
      <c r="AC453" s="371">
        <f t="shared" ca="1" si="132"/>
        <v>0</v>
      </c>
      <c r="AD453" s="371">
        <f t="shared" ca="1" si="132"/>
        <v>0</v>
      </c>
      <c r="AE453" s="371">
        <f t="shared" ca="1" si="132"/>
        <v>0</v>
      </c>
      <c r="AF453" s="371">
        <f t="shared" ca="1" si="132"/>
        <v>0</v>
      </c>
      <c r="AG453" s="371">
        <f t="shared" ca="1" si="132"/>
        <v>0</v>
      </c>
      <c r="AH453" s="371">
        <f t="shared" ca="1" si="132"/>
        <v>0</v>
      </c>
      <c r="AI453" s="371">
        <f t="shared" ca="1" si="132"/>
        <v>0</v>
      </c>
      <c r="AJ453" s="371">
        <f t="shared" ca="1" si="132"/>
        <v>0</v>
      </c>
      <c r="AK453" s="371">
        <f t="shared" ca="1" si="132"/>
        <v>0</v>
      </c>
      <c r="AL453" s="371">
        <f t="shared" ca="1" si="132"/>
        <v>0</v>
      </c>
      <c r="AM453" s="371">
        <f t="shared" ref="AM453:BI453" ca="1" si="133">SUM(AM441:AM452)</f>
        <v>0</v>
      </c>
      <c r="AN453" s="371">
        <f t="shared" ca="1" si="133"/>
        <v>0</v>
      </c>
      <c r="AO453" s="371">
        <f t="shared" ca="1" si="133"/>
        <v>0</v>
      </c>
      <c r="AP453" s="371">
        <f t="shared" ca="1" si="133"/>
        <v>0</v>
      </c>
      <c r="AQ453" s="371">
        <f t="shared" ca="1" si="133"/>
        <v>0</v>
      </c>
      <c r="AR453" s="371">
        <f t="shared" ca="1" si="133"/>
        <v>0</v>
      </c>
      <c r="AS453" s="371">
        <f t="shared" ca="1" si="133"/>
        <v>0</v>
      </c>
      <c r="AT453" s="371">
        <f t="shared" ca="1" si="133"/>
        <v>0</v>
      </c>
      <c r="AU453" s="371">
        <f t="shared" ca="1" si="133"/>
        <v>0</v>
      </c>
      <c r="AV453" s="371">
        <f t="shared" ca="1" si="133"/>
        <v>0</v>
      </c>
      <c r="AW453" s="371">
        <f t="shared" ca="1" si="133"/>
        <v>0</v>
      </c>
      <c r="AX453" s="371">
        <f t="shared" ca="1" si="133"/>
        <v>0</v>
      </c>
      <c r="AY453" s="371">
        <f t="shared" ca="1" si="133"/>
        <v>0</v>
      </c>
      <c r="AZ453" s="371">
        <f t="shared" ca="1" si="133"/>
        <v>0</v>
      </c>
      <c r="BA453" s="371">
        <f t="shared" ca="1" si="133"/>
        <v>0</v>
      </c>
      <c r="BB453" s="371">
        <f t="shared" ca="1" si="133"/>
        <v>0</v>
      </c>
      <c r="BC453" s="371">
        <f t="shared" ca="1" si="133"/>
        <v>0</v>
      </c>
      <c r="BD453" s="371">
        <f t="shared" ca="1" si="133"/>
        <v>0</v>
      </c>
      <c r="BE453" s="371">
        <f t="shared" ca="1" si="133"/>
        <v>0</v>
      </c>
      <c r="BF453" s="371">
        <f t="shared" ca="1" si="133"/>
        <v>0</v>
      </c>
      <c r="BG453" s="371">
        <f t="shared" ca="1" si="133"/>
        <v>0</v>
      </c>
      <c r="BH453" s="371">
        <f t="shared" ca="1" si="133"/>
        <v>0</v>
      </c>
      <c r="BI453" s="371">
        <f t="shared" ca="1" si="133"/>
        <v>0</v>
      </c>
      <c r="BJ453" s="116"/>
      <c r="BK453" s="116"/>
      <c r="BL453" s="116"/>
      <c r="BM453" s="116"/>
    </row>
    <row r="454" spans="1:65" hidden="1" outlineLevel="2">
      <c r="A454" s="116"/>
      <c r="B454" s="106">
        <f>C466</f>
        <v>0</v>
      </c>
      <c r="C454" s="614"/>
      <c r="D454" s="615" t="s">
        <v>236</v>
      </c>
      <c r="E454" s="614"/>
      <c r="F454" s="616"/>
      <c r="G454" s="617">
        <f>IF(('PTRM input'!$E$515='PTRM input'!$G$514),IF(G$3&gt;A27remlife,A27acvalue-SUM(F454:$F454),IF(A27remlife="N/A","n/a",A27acvalue/A27remlife)),'PTRM input'!G$546)</f>
        <v>0</v>
      </c>
      <c r="H454" s="617">
        <f>IF(('PTRM input'!$E$515='PTRM input'!$G$514),IF(H$3&gt;A27remlife,A27acvalue-SUM($F454:G454),IF(A27remlife="N/A","n/a",A27acvalue/A27remlife)),'PTRM input'!H$546)</f>
        <v>0</v>
      </c>
      <c r="I454" s="617">
        <f>IF(('PTRM input'!$E$515='PTRM input'!$G$514),IF(I$3&gt;A27remlife,A27acvalue-SUM($F454:H454),IF(A27remlife="N/A","n/a",A27acvalue/A27remlife)),'PTRM input'!I$546)</f>
        <v>0</v>
      </c>
      <c r="J454" s="617">
        <f>IF(('PTRM input'!$E$515='PTRM input'!$G$514),IF(J$3&gt;A27remlife,A27acvalue-SUM($F454:I454),IF(A27remlife="N/A","n/a",A27acvalue/A27remlife)),'PTRM input'!J$546)</f>
        <v>0</v>
      </c>
      <c r="K454" s="617">
        <f>IF(('PTRM input'!$E$515='PTRM input'!$G$514),IF(K$3&gt;A27remlife,A27acvalue-SUM($F454:J454),IF(A27remlife="N/A","n/a",A27acvalue/A27remlife)),'PTRM input'!K$546)</f>
        <v>0</v>
      </c>
      <c r="L454" s="617">
        <f>IF(('PTRM input'!$E$515='PTRM input'!$G$514),IF(L$3&gt;A27remlife,A27acvalue-SUM($F454:K454),IF(A27remlife="N/A","n/a",A27acvalue/A27remlife)),'PTRM input'!L$546)</f>
        <v>0</v>
      </c>
      <c r="M454" s="617">
        <f>IF(('PTRM input'!$E$515='PTRM input'!$G$514),IF(M$3&gt;A27remlife,A27acvalue-SUM($F454:L454),IF(A27remlife="N/A","n/a",A27acvalue/A27remlife)),'PTRM input'!M$546)</f>
        <v>0</v>
      </c>
      <c r="N454" s="617">
        <f>IF(('PTRM input'!$E$515='PTRM input'!$G$514),IF(N$3&gt;A27remlife,A27acvalue-SUM($F454:M454),IF(A27remlife="N/A","n/a",A27acvalue/A27remlife)),'PTRM input'!N$546)</f>
        <v>0</v>
      </c>
      <c r="O454" s="617">
        <f>IF(('PTRM input'!$E$515='PTRM input'!$G$514),IF(O$3&gt;A27remlife,A27acvalue-SUM($F454:N454),IF(A27remlife="N/A","n/a",A27acvalue/A27remlife)),'PTRM input'!O$546)</f>
        <v>0</v>
      </c>
      <c r="P454" s="617">
        <f>IF(('PTRM input'!$E$515='PTRM input'!$G$514),IF(P$3&gt;A27remlife,A27acvalue-SUM($F454:O454),IF(A27remlife="N/A","n/a",A27acvalue/A27remlife)),'PTRM input'!P$546)</f>
        <v>0</v>
      </c>
      <c r="Q454" s="617">
        <f>IF(('PTRM input'!$E$515='PTRM input'!$G$514),IF(Q$3&gt;A27remlife,A27acvalue-SUM($F454:P454),IF(A27remlife="N/A","n/a",A27acvalue/A27remlife)),'PTRM input'!Q$546)</f>
        <v>0</v>
      </c>
      <c r="R454" s="617">
        <f>IF(('PTRM input'!$E$515='PTRM input'!$G$514),IF(R$3&gt;A27remlife,A27acvalue-SUM($F454:Q454),IF(A27remlife="N/A","n/a",A27acvalue/A27remlife)),'PTRM input'!R$546)</f>
        <v>0</v>
      </c>
      <c r="S454" s="617">
        <f>IF(('PTRM input'!$E$515='PTRM input'!$G$514),IF(S$3&gt;A27remlife,A27acvalue-SUM($F454:R454),IF(A27remlife="N/A","n/a",A27acvalue/A27remlife)),'PTRM input'!S$546)</f>
        <v>0</v>
      </c>
      <c r="T454" s="617">
        <f>IF(('PTRM input'!$E$515='PTRM input'!$G$514),IF(T$3&gt;A27remlife,A27acvalue-SUM($F454:S454),IF(A27remlife="N/A","n/a",A27acvalue/A27remlife)),'PTRM input'!T$546)</f>
        <v>0</v>
      </c>
      <c r="U454" s="617">
        <f>IF(('PTRM input'!$E$515='PTRM input'!$G$514),IF(U$3&gt;A27remlife,A27acvalue-SUM($F454:T454),IF(A27remlife="N/A","n/a",A27acvalue/A27remlife)),'PTRM input'!U$546)</f>
        <v>0</v>
      </c>
      <c r="V454" s="617">
        <f>IF(('PTRM input'!$E$515='PTRM input'!$G$514),IF(V$3&gt;A27remlife,A27acvalue-SUM($F454:U454),IF(A27remlife="N/A","n/a",A27acvalue/A27remlife)),'PTRM input'!V$546)</f>
        <v>0</v>
      </c>
      <c r="W454" s="617">
        <f>IF(('PTRM input'!$E$515='PTRM input'!$G$514),IF(W$3&gt;A27remlife,A27acvalue-SUM($F454:V454),IF(A27remlife="N/A","n/a",A27acvalue/A27remlife)),'PTRM input'!W$546)</f>
        <v>0</v>
      </c>
      <c r="X454" s="617">
        <f>IF(('PTRM input'!$E$515='PTRM input'!$G$514),IF(X$3&gt;A27remlife,A27acvalue-SUM($F454:W454),IF(A27remlife="N/A","n/a",A27acvalue/A27remlife)),'PTRM input'!X$546)</f>
        <v>0</v>
      </c>
      <c r="Y454" s="617">
        <f>IF(('PTRM input'!$E$515='PTRM input'!$G$514),IF(Y$3&gt;A27remlife,A27acvalue-SUM($F454:X454),IF(A27remlife="N/A","n/a",A27acvalue/A27remlife)),'PTRM input'!Y$546)</f>
        <v>0</v>
      </c>
      <c r="Z454" s="617">
        <f>IF(('PTRM input'!$E$515='PTRM input'!$G$514),IF(Z$3&gt;A27remlife,A27acvalue-SUM($F454:Y454),IF(A27remlife="N/A","n/a",A27acvalue/A27remlife)),'PTRM input'!Z$546)</f>
        <v>0</v>
      </c>
      <c r="AA454" s="617">
        <f>IF(('PTRM input'!$E$515='PTRM input'!$G$514),IF(AA$3&gt;A27remlife,A27acvalue-SUM($F454:Z454),IF(A27remlife="N/A","n/a",A27acvalue/A27remlife)),'PTRM input'!AA$546)</f>
        <v>0</v>
      </c>
      <c r="AB454" s="617">
        <f>IF(('PTRM input'!$E$515='PTRM input'!$G$514),IF(AB$3&gt;A27remlife,A27acvalue-SUM($F454:AA454),IF(A27remlife="N/A","n/a",A27acvalue/A27remlife)),'PTRM input'!AB$546)</f>
        <v>0</v>
      </c>
      <c r="AC454" s="617">
        <f>IF(('PTRM input'!$E$515='PTRM input'!$G$514),IF(AC$3&gt;A27remlife,A27acvalue-SUM($F454:AB454),IF(A27remlife="N/A","n/a",A27acvalue/A27remlife)),'PTRM input'!AC$546)</f>
        <v>0</v>
      </c>
      <c r="AD454" s="617">
        <f>IF(('PTRM input'!$E$515='PTRM input'!$G$514),IF(AD$3&gt;A27remlife,A27acvalue-SUM($F454:AC454),IF(A27remlife="N/A","n/a",A27acvalue/A27remlife)),'PTRM input'!AD$546)</f>
        <v>0</v>
      </c>
      <c r="AE454" s="617">
        <f>IF(('PTRM input'!$E$515='PTRM input'!$G$514),IF(AE$3&gt;A27remlife,A27acvalue-SUM($F454:AD454),IF(A27remlife="N/A","n/a",A27acvalue/A27remlife)),'PTRM input'!AE$546)</f>
        <v>0</v>
      </c>
      <c r="AF454" s="617">
        <f>IF(('PTRM input'!$E$515='PTRM input'!$G$514),IF(AF$3&gt;A27remlife,A27acvalue-SUM($F454:AE454),IF(A27remlife="N/A","n/a",A27acvalue/A27remlife)),'PTRM input'!AF$546)</f>
        <v>0</v>
      </c>
      <c r="AG454" s="617">
        <f>IF(('PTRM input'!$E$515='PTRM input'!$G$514),IF(AG$3&gt;A27remlife,A27acvalue-SUM($F454:AF454),IF(A27remlife="N/A","n/a",A27acvalue/A27remlife)),'PTRM input'!AG$546)</f>
        <v>0</v>
      </c>
      <c r="AH454" s="617">
        <f>IF(('PTRM input'!$E$515='PTRM input'!$G$514),IF(AH$3&gt;A27remlife,A27acvalue-SUM($F454:AG454),IF(A27remlife="N/A","n/a",A27acvalue/A27remlife)),'PTRM input'!AH$546)</f>
        <v>0</v>
      </c>
      <c r="AI454" s="617">
        <f>IF(('PTRM input'!$E$515='PTRM input'!$G$514),IF(AI$3&gt;A27remlife,A27acvalue-SUM($F454:AH454),IF(A27remlife="N/A","n/a",A27acvalue/A27remlife)),'PTRM input'!AI$546)</f>
        <v>0</v>
      </c>
      <c r="AJ454" s="617">
        <f>IF(('PTRM input'!$E$515='PTRM input'!$G$514),IF(AJ$3&gt;A27remlife,A27acvalue-SUM($F454:AI454),IF(A27remlife="N/A","n/a",A27acvalue/A27remlife)),'PTRM input'!AJ$546)</f>
        <v>0</v>
      </c>
      <c r="AK454" s="617">
        <f>IF(('PTRM input'!$E$515='PTRM input'!$G$514),IF(AK$3&gt;A27remlife,A27acvalue-SUM($F454:AJ454),IF(A27remlife="N/A","n/a",A27acvalue/A27remlife)),'PTRM input'!AK$546)</f>
        <v>0</v>
      </c>
      <c r="AL454" s="617">
        <f>IF(('PTRM input'!$E$515='PTRM input'!$G$514),IF(AL$3&gt;A27remlife,A27acvalue-SUM($F454:AK454),IF(A27remlife="N/A","n/a",A27acvalue/A27remlife)),'PTRM input'!AL$546)</f>
        <v>0</v>
      </c>
      <c r="AM454" s="617">
        <f>IF(('PTRM input'!$E$515='PTRM input'!$G$514),IF(AM$3&gt;A27remlife,A27acvalue-SUM($F454:AL454),IF(A27remlife="N/A","n/a",A27acvalue/A27remlife)),'PTRM input'!AM$546)</f>
        <v>0</v>
      </c>
      <c r="AN454" s="617">
        <f>IF(('PTRM input'!$E$515='PTRM input'!$G$514),IF(AN$3&gt;A27remlife,A27acvalue-SUM($F454:AM454),IF(A27remlife="N/A","n/a",A27acvalue/A27remlife)),'PTRM input'!AN$546)</f>
        <v>0</v>
      </c>
      <c r="AO454" s="617">
        <f>IF(('PTRM input'!$E$515='PTRM input'!$G$514),IF(AO$3&gt;A27remlife,A27acvalue-SUM($F454:AN454),IF(A27remlife="N/A","n/a",A27acvalue/A27remlife)),'PTRM input'!AO$546)</f>
        <v>0</v>
      </c>
      <c r="AP454" s="617">
        <f>IF(('PTRM input'!$E$515='PTRM input'!$G$514),IF(AP$3&gt;A27remlife,A27acvalue-SUM($F454:AO454),IF(A27remlife="N/A","n/a",A27acvalue/A27remlife)),'PTRM input'!AP$546)</f>
        <v>0</v>
      </c>
      <c r="AQ454" s="617">
        <f>IF(('PTRM input'!$E$515='PTRM input'!$G$514),IF(AQ$3&gt;A27remlife,A27acvalue-SUM($F454:AP454),IF(A27remlife="N/A","n/a",A27acvalue/A27remlife)),'PTRM input'!AQ$546)</f>
        <v>0</v>
      </c>
      <c r="AR454" s="617">
        <f>IF(('PTRM input'!$E$515='PTRM input'!$G$514),IF(AR$3&gt;A27remlife,A27acvalue-SUM($F454:AQ454),IF(A27remlife="N/A","n/a",A27acvalue/A27remlife)),'PTRM input'!AR$546)</f>
        <v>0</v>
      </c>
      <c r="AS454" s="617">
        <f>IF(('PTRM input'!$E$515='PTRM input'!$G$514),IF(AS$3&gt;A27remlife,A27acvalue-SUM($F454:AR454),IF(A27remlife="N/A","n/a",A27acvalue/A27remlife)),'PTRM input'!AS$546)</f>
        <v>0</v>
      </c>
      <c r="AT454" s="617">
        <f>IF(('PTRM input'!$E$515='PTRM input'!$G$514),IF(AT$3&gt;A27remlife,A27acvalue-SUM($F454:AS454),IF(A27remlife="N/A","n/a",A27acvalue/A27remlife)),'PTRM input'!AT$546)</f>
        <v>0</v>
      </c>
      <c r="AU454" s="617">
        <f>IF(('PTRM input'!$E$515='PTRM input'!$G$514),IF(AU$3&gt;A27remlife,A27acvalue-SUM($F454:AT454),IF(A27remlife="N/A","n/a",A27acvalue/A27remlife)),'PTRM input'!AU$546)</f>
        <v>0</v>
      </c>
      <c r="AV454" s="617">
        <f>IF(('PTRM input'!$E$515='PTRM input'!$G$514),IF(AV$3&gt;A27remlife,A27acvalue-SUM($F454:AU454),IF(A27remlife="N/A","n/a",A27acvalue/A27remlife)),'PTRM input'!AV$546)</f>
        <v>0</v>
      </c>
      <c r="AW454" s="617">
        <f>IF(('PTRM input'!$E$515='PTRM input'!$G$514),IF(AW$3&gt;A27remlife,A27acvalue-SUM($F454:AV454),IF(A27remlife="N/A","n/a",A27acvalue/A27remlife)),'PTRM input'!AW$546)</f>
        <v>0</v>
      </c>
      <c r="AX454" s="617">
        <f>IF(('PTRM input'!$E$515='PTRM input'!$G$514),IF(AX$3&gt;A27remlife,A27acvalue-SUM($F454:AW454),IF(A27remlife="N/A","n/a",A27acvalue/A27remlife)),'PTRM input'!AX$546)</f>
        <v>0</v>
      </c>
      <c r="AY454" s="617">
        <f>IF(('PTRM input'!$E$515='PTRM input'!$G$514),IF(AY$3&gt;A27remlife,A27acvalue-SUM($F454:AX454),IF(A27remlife="N/A","n/a",A27acvalue/A27remlife)),'PTRM input'!AY$546)</f>
        <v>0</v>
      </c>
      <c r="AZ454" s="617">
        <f>IF(('PTRM input'!$E$515='PTRM input'!$G$514),IF(AZ$3&gt;A27remlife,A27acvalue-SUM($F454:AY454),IF(A27remlife="N/A","n/a",A27acvalue/A27remlife)),'PTRM input'!AZ$546)</f>
        <v>0</v>
      </c>
      <c r="BA454" s="617">
        <f>IF(('PTRM input'!$E$515='PTRM input'!$G$514),IF(BA$3&gt;A27remlife,A27acvalue-SUM($F454:AZ454),IF(A27remlife="N/A","n/a",A27acvalue/A27remlife)),'PTRM input'!BA$546)</f>
        <v>0</v>
      </c>
      <c r="BB454" s="617">
        <f>IF(('PTRM input'!$E$515='PTRM input'!$G$514),IF(BB$3&gt;A27remlife,A27acvalue-SUM($F454:BA454),IF(A27remlife="N/A","n/a",A27acvalue/A27remlife)),'PTRM input'!BB$546)</f>
        <v>0</v>
      </c>
      <c r="BC454" s="617">
        <f>IF(('PTRM input'!$E$515='PTRM input'!$G$514),IF(BC$3&gt;A27remlife,A27acvalue-SUM($F454:BB454),IF(A27remlife="N/A","n/a",A27acvalue/A27remlife)),'PTRM input'!BC$546)</f>
        <v>0</v>
      </c>
      <c r="BD454" s="617">
        <f>IF(('PTRM input'!$E$515='PTRM input'!$G$514),IF(BD$3&gt;A27remlife,A27acvalue-SUM($F454:BC454),IF(A27remlife="N/A","n/a",A27acvalue/A27remlife)),'PTRM input'!BD$546)</f>
        <v>0</v>
      </c>
      <c r="BE454" s="617">
        <f>IF(('PTRM input'!$E$515='PTRM input'!$G$514),IF(BE$3&gt;A27remlife,A27acvalue-SUM($F454:BD454),IF(A27remlife="N/A","n/a",A27acvalue/A27remlife)),'PTRM input'!BE$546)</f>
        <v>0</v>
      </c>
      <c r="BF454" s="617">
        <f>IF(('PTRM input'!$E$515='PTRM input'!$G$514),IF(BF$3&gt;A27remlife,A27acvalue-SUM($F454:BE454),IF(A27remlife="N/A","n/a",A27acvalue/A27remlife)),'PTRM input'!BF$546)</f>
        <v>0</v>
      </c>
      <c r="BG454" s="617">
        <f>IF(('PTRM input'!$E$515='PTRM input'!$G$514),IF(BG$3&gt;A27remlife,A27acvalue-SUM($F454:BF454),IF(A27remlife="N/A","n/a",A27acvalue/A27remlife)),'PTRM input'!BG$546)</f>
        <v>0</v>
      </c>
      <c r="BH454" s="617">
        <f>IF(('PTRM input'!$E$515='PTRM input'!$G$514),IF(BH$3&gt;A27remlife,A27acvalue-SUM($F454:BG454),IF(A27remlife="N/A","n/a",A27acvalue/A27remlife)),'PTRM input'!BH$546)</f>
        <v>0</v>
      </c>
      <c r="BI454" s="617">
        <f>IF(('PTRM input'!$E$515='PTRM input'!$G$514),IF(BI$3&gt;A27remlife,A27acvalue-SUM($F454:BH454),IF(A27remlife="N/A","n/a",A27acvalue/A27remlife)),'PTRM input'!BI$546)</f>
        <v>0</v>
      </c>
      <c r="BJ454" s="116"/>
      <c r="BK454" s="116"/>
      <c r="BL454" s="116"/>
      <c r="BM454" s="116"/>
    </row>
    <row r="455" spans="1:65" ht="12.75" hidden="1" customHeight="1" outlineLevel="2">
      <c r="A455" s="116"/>
      <c r="B455" s="19"/>
      <c r="C455" s="18"/>
      <c r="D455" s="760" t="s">
        <v>237</v>
      </c>
      <c r="E455" s="86">
        <v>0</v>
      </c>
      <c r="F455" s="259"/>
      <c r="G455" s="433"/>
      <c r="H455" s="433"/>
      <c r="I455" s="433"/>
      <c r="J455" s="433"/>
      <c r="K455" s="433"/>
      <c r="L455" s="433"/>
      <c r="M455" s="433"/>
      <c r="N455" s="433"/>
      <c r="O455" s="433"/>
      <c r="P455" s="433"/>
      <c r="Q455" s="433"/>
      <c r="R455" s="251"/>
      <c r="S455" s="251"/>
      <c r="T455" s="251"/>
      <c r="U455" s="251"/>
      <c r="V455" s="251"/>
      <c r="W455" s="251"/>
      <c r="X455" s="251"/>
      <c r="Y455" s="251"/>
      <c r="Z455" s="251"/>
      <c r="AA455" s="251"/>
      <c r="AB455" s="251"/>
      <c r="AC455" s="251"/>
      <c r="AD455" s="251"/>
      <c r="AE455" s="251"/>
      <c r="AF455" s="251"/>
      <c r="AG455" s="251"/>
      <c r="AH455" s="251"/>
      <c r="AI455" s="251"/>
      <c r="AJ455" s="251"/>
      <c r="AK455" s="251"/>
      <c r="AL455" s="251"/>
      <c r="AM455" s="251"/>
      <c r="AN455" s="251"/>
      <c r="AO455" s="251"/>
      <c r="AP455" s="251"/>
      <c r="AQ455" s="251"/>
      <c r="AR455" s="251"/>
      <c r="AS455" s="251"/>
      <c r="AT455" s="251"/>
      <c r="AU455" s="251"/>
      <c r="AV455" s="251"/>
      <c r="AW455" s="251"/>
      <c r="AX455" s="251"/>
      <c r="AY455" s="251"/>
      <c r="AZ455" s="251"/>
      <c r="BA455" s="251"/>
      <c r="BB455" s="251"/>
      <c r="BC455" s="251"/>
      <c r="BD455" s="251"/>
      <c r="BE455" s="251"/>
      <c r="BF455" s="251"/>
      <c r="BG455" s="251"/>
      <c r="BH455" s="251"/>
      <c r="BI455" s="251"/>
      <c r="BJ455" s="116"/>
      <c r="BK455" s="116"/>
      <c r="BL455" s="116"/>
      <c r="BM455" s="116"/>
    </row>
    <row r="456" spans="1:65" hidden="1" outlineLevel="2">
      <c r="A456" s="116"/>
      <c r="B456" s="19"/>
      <c r="C456" s="18"/>
      <c r="D456" s="760"/>
      <c r="E456" s="86">
        <v>1</v>
      </c>
      <c r="F456" s="259"/>
      <c r="G456" s="618"/>
      <c r="H456" s="433">
        <f ca="1">IF(A27stdlife="n/a","n/a",IF(H$3&gt;(A27stdlife+$E456),('PTRM input'!$G$411*(1+rvanilla01)^0.5)-SUM(G456:$G456),('PTRM input'!$G$411*(1+rvanilla01)^0.5)/A27stdlife))</f>
        <v>0</v>
      </c>
      <c r="I456" s="433">
        <f ca="1">IF(A27stdlife="n/a","n/a",IF(I$3&gt;(A27stdlife+$E456),('PTRM input'!$G$411*(1+rvanilla01)^0.5)-SUM($G456:H456),('PTRM input'!$G$411*(1+rvanilla01)^0.5)/A27stdlife))</f>
        <v>0</v>
      </c>
      <c r="J456" s="433">
        <f ca="1">IF(A27stdlife="n/a","n/a",IF(J$3&gt;(A27stdlife+$E456),('PTRM input'!$G$411*(1+rvanilla01)^0.5)-SUM($G456:I456),('PTRM input'!$G$411*(1+rvanilla01)^0.5)/A27stdlife))</f>
        <v>0</v>
      </c>
      <c r="K456" s="433">
        <f ca="1">IF(A27stdlife="n/a","n/a",IF(K$3&gt;(A27stdlife+$E456),('PTRM input'!$G$411*(1+rvanilla01)^0.5)-SUM($G456:J456),('PTRM input'!$G$411*(1+rvanilla01)^0.5)/A27stdlife))</f>
        <v>0</v>
      </c>
      <c r="L456" s="433">
        <f ca="1">IF(A27stdlife="n/a","n/a",IF(L$3&gt;(A27stdlife+$E456),('PTRM input'!$G$411*(1+rvanilla01)^0.5)-SUM($G456:K456),('PTRM input'!$G$411*(1+rvanilla01)^0.5)/A27stdlife))</f>
        <v>0</v>
      </c>
      <c r="M456" s="433">
        <f ca="1">IF(A27stdlife="n/a","n/a",IF(M$3&gt;(A27stdlife+$E456),('PTRM input'!$G$411*(1+rvanilla01)^0.5)-SUM($G456:L456),('PTRM input'!$G$411*(1+rvanilla01)^0.5)/A27stdlife))</f>
        <v>0</v>
      </c>
      <c r="N456" s="433">
        <f ca="1">IF(A27stdlife="n/a","n/a",IF(N$3&gt;(A27stdlife+$E456),('PTRM input'!$G$411*(1+rvanilla01)^0.5)-SUM($G456:M456),('PTRM input'!$G$411*(1+rvanilla01)^0.5)/A27stdlife))</f>
        <v>0</v>
      </c>
      <c r="O456" s="433">
        <f ca="1">IF(A27stdlife="n/a","n/a",IF(O$3&gt;(A27stdlife+$E456),('PTRM input'!$G$411*(1+rvanilla01)^0.5)-SUM($G456:N456),('PTRM input'!$G$411*(1+rvanilla01)^0.5)/A27stdlife))</f>
        <v>0</v>
      </c>
      <c r="P456" s="433">
        <f ca="1">IF(A27stdlife="n/a","n/a",IF(P$3&gt;(A27stdlife+$E456),('PTRM input'!$G$411*(1+rvanilla01)^0.5)-SUM($G456:O456),('PTRM input'!$G$411*(1+rvanilla01)^0.5)/A27stdlife))</f>
        <v>0</v>
      </c>
      <c r="Q456" s="433">
        <f ca="1">IF(A27stdlife="n/a","n/a",IF(Q$3&gt;(A27stdlife+$E456),('PTRM input'!$G$411*(1+rvanilla01)^0.5)-SUM($G456:P456),('PTRM input'!$G$411*(1+rvanilla01)^0.5)/A27stdlife))</f>
        <v>0</v>
      </c>
      <c r="R456" s="251">
        <f ca="1">IF(A27stdlife="n/a","n/a",IF(R$3&gt;(A27stdlife+$E456),('PTRM input'!$G$411*(1+rvanilla01)^0.5)-SUM($G456:Q456),('PTRM input'!$G$411*(1+rvanilla01)^0.5)/A27stdlife))</f>
        <v>0</v>
      </c>
      <c r="S456" s="251">
        <f ca="1">IF(A27stdlife="n/a","n/a",IF(S$3&gt;(A27stdlife+$E456),('PTRM input'!$G$411*(1+rvanilla01)^0.5)-SUM($G456:R456),('PTRM input'!$G$411*(1+rvanilla01)^0.5)/A27stdlife))</f>
        <v>0</v>
      </c>
      <c r="T456" s="251">
        <f ca="1">IF(A27stdlife="n/a","n/a",IF(T$3&gt;(A27stdlife+$E456),('PTRM input'!$G$411*(1+rvanilla01)^0.5)-SUM($G456:S456),('PTRM input'!$G$411*(1+rvanilla01)^0.5)/A27stdlife))</f>
        <v>0</v>
      </c>
      <c r="U456" s="251">
        <f ca="1">IF(A27stdlife="n/a","n/a",IF(U$3&gt;(A27stdlife+$E456),('PTRM input'!$G$411*(1+rvanilla01)^0.5)-SUM($G456:T456),('PTRM input'!$G$411*(1+rvanilla01)^0.5)/A27stdlife))</f>
        <v>0</v>
      </c>
      <c r="V456" s="251">
        <f ca="1">IF(A27stdlife="n/a","n/a",IF(V$3&gt;(A27stdlife+$E456),('PTRM input'!$G$411*(1+rvanilla01)^0.5)-SUM($G456:U456),('PTRM input'!$G$411*(1+rvanilla01)^0.5)/A27stdlife))</f>
        <v>0</v>
      </c>
      <c r="W456" s="251">
        <f ca="1">IF(A27stdlife="n/a","n/a",IF(W$3&gt;(A27stdlife+$E456),('PTRM input'!$G$411*(1+rvanilla01)^0.5)-SUM($G456:V456),('PTRM input'!$G$411*(1+rvanilla01)^0.5)/A27stdlife))</f>
        <v>0</v>
      </c>
      <c r="X456" s="251">
        <f ca="1">IF(A27stdlife="n/a","n/a",IF(X$3&gt;(A27stdlife+$E456),('PTRM input'!$G$411*(1+rvanilla01)^0.5)-SUM($G456:W456),('PTRM input'!$G$411*(1+rvanilla01)^0.5)/A27stdlife))</f>
        <v>0</v>
      </c>
      <c r="Y456" s="251">
        <f ca="1">IF(A27stdlife="n/a","n/a",IF(Y$3&gt;(A27stdlife+$E456),('PTRM input'!$G$411*(1+rvanilla01)^0.5)-SUM($G456:X456),('PTRM input'!$G$411*(1+rvanilla01)^0.5)/A27stdlife))</f>
        <v>0</v>
      </c>
      <c r="Z456" s="251">
        <f ca="1">IF(A27stdlife="n/a","n/a",IF(Z$3&gt;(A27stdlife+$E456),('PTRM input'!$G$411*(1+rvanilla01)^0.5)-SUM($G456:Y456),('PTRM input'!$G$411*(1+rvanilla01)^0.5)/A27stdlife))</f>
        <v>0</v>
      </c>
      <c r="AA456" s="251">
        <f ca="1">IF(A27stdlife="n/a","n/a",IF(AA$3&gt;(A27stdlife+$E456),('PTRM input'!$G$411*(1+rvanilla01)^0.5)-SUM($G456:Z456),('PTRM input'!$G$411*(1+rvanilla01)^0.5)/A27stdlife))</f>
        <v>0</v>
      </c>
      <c r="AB456" s="251">
        <f ca="1">IF(A27stdlife="n/a","n/a",IF(AB$3&gt;(A27stdlife+$E456),('PTRM input'!$G$411*(1+rvanilla01)^0.5)-SUM($G456:AA456),('PTRM input'!$G$411*(1+rvanilla01)^0.5)/A27stdlife))</f>
        <v>0</v>
      </c>
      <c r="AC456" s="251">
        <f ca="1">IF(A27stdlife="n/a","n/a",IF(AC$3&gt;(A27stdlife+$E456),('PTRM input'!$G$411*(1+rvanilla01)^0.5)-SUM($G456:AB456),('PTRM input'!$G$411*(1+rvanilla01)^0.5)/A27stdlife))</f>
        <v>0</v>
      </c>
      <c r="AD456" s="251">
        <f ca="1">IF(A27stdlife="n/a","n/a",IF(AD$3&gt;(A27stdlife+$E456),('PTRM input'!$G$411*(1+rvanilla01)^0.5)-SUM($G456:AC456),('PTRM input'!$G$411*(1+rvanilla01)^0.5)/A27stdlife))</f>
        <v>0</v>
      </c>
      <c r="AE456" s="251">
        <f ca="1">IF(A27stdlife="n/a","n/a",IF(AE$3&gt;(A27stdlife+$E456),('PTRM input'!$G$411*(1+rvanilla01)^0.5)-SUM($G456:AD456),('PTRM input'!$G$411*(1+rvanilla01)^0.5)/A27stdlife))</f>
        <v>0</v>
      </c>
      <c r="AF456" s="251">
        <f ca="1">IF(A27stdlife="n/a","n/a",IF(AF$3&gt;(A27stdlife+$E456),('PTRM input'!$G$411*(1+rvanilla01)^0.5)-SUM($G456:AE456),('PTRM input'!$G$411*(1+rvanilla01)^0.5)/A27stdlife))</f>
        <v>0</v>
      </c>
      <c r="AG456" s="251">
        <f ca="1">IF(A27stdlife="n/a","n/a",IF(AG$3&gt;(A27stdlife+$E456),('PTRM input'!$G$411*(1+rvanilla01)^0.5)-SUM($G456:AF456),('PTRM input'!$G$411*(1+rvanilla01)^0.5)/A27stdlife))</f>
        <v>0</v>
      </c>
      <c r="AH456" s="251">
        <f ca="1">IF(A27stdlife="n/a","n/a",IF(AH$3&gt;(A27stdlife+$E456),('PTRM input'!$G$411*(1+rvanilla01)^0.5)-SUM($G456:AG456),('PTRM input'!$G$411*(1+rvanilla01)^0.5)/A27stdlife))</f>
        <v>0</v>
      </c>
      <c r="AI456" s="251">
        <f ca="1">IF(A27stdlife="n/a","n/a",IF(AI$3&gt;(A27stdlife+$E456),('PTRM input'!$G$411*(1+rvanilla01)^0.5)-SUM($G456:AH456),('PTRM input'!$G$411*(1+rvanilla01)^0.5)/A27stdlife))</f>
        <v>0</v>
      </c>
      <c r="AJ456" s="251">
        <f ca="1">IF(A27stdlife="n/a","n/a",IF(AJ$3&gt;(A27stdlife+$E456),('PTRM input'!$G$411*(1+rvanilla01)^0.5)-SUM($G456:AI456),('PTRM input'!$G$411*(1+rvanilla01)^0.5)/A27stdlife))</f>
        <v>0</v>
      </c>
      <c r="AK456" s="251">
        <f ca="1">IF(A27stdlife="n/a","n/a",IF(AK$3&gt;(A27stdlife+$E456),('PTRM input'!$G$411*(1+rvanilla01)^0.5)-SUM($G456:AJ456),('PTRM input'!$G$411*(1+rvanilla01)^0.5)/A27stdlife))</f>
        <v>0</v>
      </c>
      <c r="AL456" s="251">
        <f ca="1">IF(A27stdlife="n/a","n/a",IF(AL$3&gt;(A27stdlife+$E456),('PTRM input'!$G$411*(1+rvanilla01)^0.5)-SUM($G456:AK456),('PTRM input'!$G$411*(1+rvanilla01)^0.5)/A27stdlife))</f>
        <v>0</v>
      </c>
      <c r="AM456" s="251">
        <f ca="1">IF(A27stdlife="n/a","n/a",IF(AM$3&gt;(A27stdlife+$E456),('PTRM input'!$G$411*(1+rvanilla01)^0.5)-SUM($G456:AL456),('PTRM input'!$G$411*(1+rvanilla01)^0.5)/A27stdlife))</f>
        <v>0</v>
      </c>
      <c r="AN456" s="251">
        <f ca="1">IF(A27stdlife="n/a","n/a",IF(AN$3&gt;(A27stdlife+$E456),('PTRM input'!$G$411*(1+rvanilla01)^0.5)-SUM($G456:AM456),('PTRM input'!$G$411*(1+rvanilla01)^0.5)/A27stdlife))</f>
        <v>0</v>
      </c>
      <c r="AO456" s="251">
        <f ca="1">IF(A27stdlife="n/a","n/a",IF(AO$3&gt;(A27stdlife+$E456),('PTRM input'!$G$411*(1+rvanilla01)^0.5)-SUM($G456:AN456),('PTRM input'!$G$411*(1+rvanilla01)^0.5)/A27stdlife))</f>
        <v>0</v>
      </c>
      <c r="AP456" s="251">
        <f ca="1">IF(A27stdlife="n/a","n/a",IF(AP$3&gt;(A27stdlife+$E456),('PTRM input'!$G$411*(1+rvanilla01)^0.5)-SUM($G456:AO456),('PTRM input'!$G$411*(1+rvanilla01)^0.5)/A27stdlife))</f>
        <v>0</v>
      </c>
      <c r="AQ456" s="251">
        <f ca="1">IF(A27stdlife="n/a","n/a",IF(AQ$3&gt;(A27stdlife+$E456),('PTRM input'!$G$411*(1+rvanilla01)^0.5)-SUM($G456:AP456),('PTRM input'!$G$411*(1+rvanilla01)^0.5)/A27stdlife))</f>
        <v>0</v>
      </c>
      <c r="AR456" s="251">
        <f ca="1">IF(A27stdlife="n/a","n/a",IF(AR$3&gt;(A27stdlife+$E456),('PTRM input'!$G$411*(1+rvanilla01)^0.5)-SUM($G456:AQ456),('PTRM input'!$G$411*(1+rvanilla01)^0.5)/A27stdlife))</f>
        <v>0</v>
      </c>
      <c r="AS456" s="251">
        <f ca="1">IF(A27stdlife="n/a","n/a",IF(AS$3&gt;(A27stdlife+$E456),('PTRM input'!$G$411*(1+rvanilla01)^0.5)-SUM($G456:AR456),('PTRM input'!$G$411*(1+rvanilla01)^0.5)/A27stdlife))</f>
        <v>0</v>
      </c>
      <c r="AT456" s="251">
        <f ca="1">IF(A27stdlife="n/a","n/a",IF(AT$3&gt;(A27stdlife+$E456),('PTRM input'!$G$411*(1+rvanilla01)^0.5)-SUM($G456:AS456),('PTRM input'!$G$411*(1+rvanilla01)^0.5)/A27stdlife))</f>
        <v>0</v>
      </c>
      <c r="AU456" s="251">
        <f ca="1">IF(A27stdlife="n/a","n/a",IF(AU$3&gt;(A27stdlife+$E456),('PTRM input'!$G$411*(1+rvanilla01)^0.5)-SUM($G456:AT456),('PTRM input'!$G$411*(1+rvanilla01)^0.5)/A27stdlife))</f>
        <v>0</v>
      </c>
      <c r="AV456" s="251">
        <f ca="1">IF(A27stdlife="n/a","n/a",IF(AV$3&gt;(A27stdlife+$E456),('PTRM input'!$G$411*(1+rvanilla01)^0.5)-SUM($G456:AU456),('PTRM input'!$G$411*(1+rvanilla01)^0.5)/A27stdlife))</f>
        <v>0</v>
      </c>
      <c r="AW456" s="251">
        <f ca="1">IF(A27stdlife="n/a","n/a",IF(AW$3&gt;(A27stdlife+$E456),('PTRM input'!$G$411*(1+rvanilla01)^0.5)-SUM($G456:AV456),('PTRM input'!$G$411*(1+rvanilla01)^0.5)/A27stdlife))</f>
        <v>0</v>
      </c>
      <c r="AX456" s="251">
        <f ca="1">IF(A27stdlife="n/a","n/a",IF(AX$3&gt;(A27stdlife+$E456),('PTRM input'!$G$411*(1+rvanilla01)^0.5)-SUM($G456:AW456),('PTRM input'!$G$411*(1+rvanilla01)^0.5)/A27stdlife))</f>
        <v>0</v>
      </c>
      <c r="AY456" s="251">
        <f ca="1">IF(A27stdlife="n/a","n/a",IF(AY$3&gt;(A27stdlife+$E456),('PTRM input'!$G$411*(1+rvanilla01)^0.5)-SUM($G456:AX456),('PTRM input'!$G$411*(1+rvanilla01)^0.5)/A27stdlife))</f>
        <v>0</v>
      </c>
      <c r="AZ456" s="251">
        <f ca="1">IF(A27stdlife="n/a","n/a",IF(AZ$3&gt;(A27stdlife+$E456),('PTRM input'!$G$411*(1+rvanilla01)^0.5)-SUM($G456:AY456),('PTRM input'!$G$411*(1+rvanilla01)^0.5)/A27stdlife))</f>
        <v>0</v>
      </c>
      <c r="BA456" s="251">
        <f ca="1">IF(A27stdlife="n/a","n/a",IF(BA$3&gt;(A27stdlife+$E456),('PTRM input'!$G$411*(1+rvanilla01)^0.5)-SUM($G456:AZ456),('PTRM input'!$G$411*(1+rvanilla01)^0.5)/A27stdlife))</f>
        <v>0</v>
      </c>
      <c r="BB456" s="251">
        <f ca="1">IF(A27stdlife="n/a","n/a",IF(BB$3&gt;(A27stdlife+$E456),('PTRM input'!$G$411*(1+rvanilla01)^0.5)-SUM($G456:BA456),('PTRM input'!$G$411*(1+rvanilla01)^0.5)/A27stdlife))</f>
        <v>0</v>
      </c>
      <c r="BC456" s="251">
        <f ca="1">IF(A27stdlife="n/a","n/a",IF(BC$3&gt;(A27stdlife+$E456),('PTRM input'!$G$411*(1+rvanilla01)^0.5)-SUM($G456:BB456),('PTRM input'!$G$411*(1+rvanilla01)^0.5)/A27stdlife))</f>
        <v>0</v>
      </c>
      <c r="BD456" s="251">
        <f ca="1">IF(A27stdlife="n/a","n/a",IF(BD$3&gt;(A27stdlife+$E456),('PTRM input'!$G$411*(1+rvanilla01)^0.5)-SUM($G456:BC456),('PTRM input'!$G$411*(1+rvanilla01)^0.5)/A27stdlife))</f>
        <v>0</v>
      </c>
      <c r="BE456" s="251">
        <f ca="1">IF(A27stdlife="n/a","n/a",IF(BE$3&gt;(A27stdlife+$E456),('PTRM input'!$G$411*(1+rvanilla01)^0.5)-SUM($G456:BD456),('PTRM input'!$G$411*(1+rvanilla01)^0.5)/A27stdlife))</f>
        <v>0</v>
      </c>
      <c r="BF456" s="251">
        <f ca="1">IF(A27stdlife="n/a","n/a",IF(BF$3&gt;(A27stdlife+$E456),('PTRM input'!$G$411*(1+rvanilla01)^0.5)-SUM($G456:BE456),('PTRM input'!$G$411*(1+rvanilla01)^0.5)/A27stdlife))</f>
        <v>0</v>
      </c>
      <c r="BG456" s="251">
        <f ca="1">IF(A27stdlife="n/a","n/a",IF(BG$3&gt;(A27stdlife+$E456),('PTRM input'!$G$411*(1+rvanilla01)^0.5)-SUM($G456:BF456),('PTRM input'!$G$411*(1+rvanilla01)^0.5)/A27stdlife))</f>
        <v>0</v>
      </c>
      <c r="BH456" s="251">
        <f ca="1">IF(A27stdlife="n/a","n/a",IF(BH$3&gt;(A27stdlife+$E456),('PTRM input'!$G$411*(1+rvanilla01)^0.5)-SUM($G456:BG456),('PTRM input'!$G$411*(1+rvanilla01)^0.5)/A27stdlife))</f>
        <v>0</v>
      </c>
      <c r="BI456" s="251">
        <f ca="1">IF(A27stdlife="n/a","n/a",IF(BI$3&gt;(A27stdlife+$E456),('PTRM input'!$G$411*(1+rvanilla01)^0.5)-SUM($G456:BH456),('PTRM input'!$G$411*(1+rvanilla01)^0.5)/A27stdlife))</f>
        <v>0</v>
      </c>
      <c r="BJ456" s="116"/>
      <c r="BK456" s="116"/>
      <c r="BL456" s="116"/>
      <c r="BM456" s="116"/>
    </row>
    <row r="457" spans="1:65" hidden="1" outlineLevel="2">
      <c r="A457" s="116"/>
      <c r="B457" s="19"/>
      <c r="C457" s="18"/>
      <c r="D457" s="760"/>
      <c r="E457" s="86">
        <v>2</v>
      </c>
      <c r="F457" s="259"/>
      <c r="G457" s="434"/>
      <c r="H457" s="619"/>
      <c r="I457" s="433">
        <f ca="1">IF(A27stdlife="n/a","n/a",IF(I$3&gt;(A27stdlife+$E457),('PTRM input'!$H$411*(1+rvanilla02)^0.5)-SUM(H457:$H457),('PTRM input'!$H$411*(1+rvanilla02)^0.5)/A27stdlife))</f>
        <v>0</v>
      </c>
      <c r="J457" s="433">
        <f ca="1">IF(A27stdlife="n/a","n/a",IF(J$3&gt;(A27stdlife+$E457),('PTRM input'!$H$411*(1+rvanilla02)^0.5)-SUM($H457:I457),('PTRM input'!$H$411*(1+rvanilla02)^0.5)/A27stdlife))</f>
        <v>0</v>
      </c>
      <c r="K457" s="433">
        <f ca="1">IF(A27stdlife="n/a","n/a",IF(K$3&gt;(A27stdlife+$E457),('PTRM input'!$H$411*(1+rvanilla02)^0.5)-SUM($H457:J457),('PTRM input'!$H$411*(1+rvanilla02)^0.5)/A27stdlife))</f>
        <v>0</v>
      </c>
      <c r="L457" s="433">
        <f ca="1">IF(A27stdlife="n/a","n/a",IF(L$3&gt;(A27stdlife+$E457),('PTRM input'!$H$411*(1+rvanilla02)^0.5)-SUM($H457:K457),('PTRM input'!$H$411*(1+rvanilla02)^0.5)/A27stdlife))</f>
        <v>0</v>
      </c>
      <c r="M457" s="433">
        <f ca="1">IF(A27stdlife="n/a","n/a",IF(M$3&gt;(A27stdlife+$E457),('PTRM input'!$H$411*(1+rvanilla02)^0.5)-SUM($H457:L457),('PTRM input'!$H$411*(1+rvanilla02)^0.5)/A27stdlife))</f>
        <v>0</v>
      </c>
      <c r="N457" s="433">
        <f ca="1">IF(A27stdlife="n/a","n/a",IF(N$3&gt;(A27stdlife+$E457),('PTRM input'!$H$411*(1+rvanilla02)^0.5)-SUM($H457:M457),('PTRM input'!$H$411*(1+rvanilla02)^0.5)/A27stdlife))</f>
        <v>0</v>
      </c>
      <c r="O457" s="433">
        <f ca="1">IF(A27stdlife="n/a","n/a",IF(O$3&gt;(A27stdlife+$E457),('PTRM input'!$H$411*(1+rvanilla02)^0.5)-SUM($H457:N457),('PTRM input'!$H$411*(1+rvanilla02)^0.5)/A27stdlife))</f>
        <v>0</v>
      </c>
      <c r="P457" s="433">
        <f ca="1">IF(A27stdlife="n/a","n/a",IF(P$3&gt;(A27stdlife+$E457),('PTRM input'!$H$411*(1+rvanilla02)^0.5)-SUM($H457:O457),('PTRM input'!$H$411*(1+rvanilla02)^0.5)/A27stdlife))</f>
        <v>0</v>
      </c>
      <c r="Q457" s="433">
        <f ca="1">IF(A27stdlife="n/a","n/a",IF(Q$3&gt;(A27stdlife+$E457),('PTRM input'!$H$411*(1+rvanilla02)^0.5)-SUM($H457:P457),('PTRM input'!$H$411*(1+rvanilla02)^0.5)/A27stdlife))</f>
        <v>0</v>
      </c>
      <c r="R457" s="251">
        <f ca="1">IF(A27stdlife="n/a","n/a",IF(R$3&gt;(A27stdlife+$E457),('PTRM input'!$H$411*(1+rvanilla02)^0.5)-SUM($H457:Q457),('PTRM input'!$H$411*(1+rvanilla02)^0.5)/A27stdlife))</f>
        <v>0</v>
      </c>
      <c r="S457" s="251">
        <f ca="1">IF(A27stdlife="n/a","n/a",IF(S$3&gt;(A27stdlife+$E457),('PTRM input'!$H$411*(1+rvanilla02)^0.5)-SUM($H457:R457),('PTRM input'!$H$411*(1+rvanilla02)^0.5)/A27stdlife))</f>
        <v>0</v>
      </c>
      <c r="T457" s="251">
        <f ca="1">IF(A27stdlife="n/a","n/a",IF(T$3&gt;(A27stdlife+$E457),('PTRM input'!$H$411*(1+rvanilla02)^0.5)-SUM($H457:S457),('PTRM input'!$H$411*(1+rvanilla02)^0.5)/A27stdlife))</f>
        <v>0</v>
      </c>
      <c r="U457" s="251">
        <f ca="1">IF(A27stdlife="n/a","n/a",IF(U$3&gt;(A27stdlife+$E457),('PTRM input'!$H$411*(1+rvanilla02)^0.5)-SUM($H457:T457),('PTRM input'!$H$411*(1+rvanilla02)^0.5)/A27stdlife))</f>
        <v>0</v>
      </c>
      <c r="V457" s="251">
        <f ca="1">IF(A27stdlife="n/a","n/a",IF(V$3&gt;(A27stdlife+$E457),('PTRM input'!$H$411*(1+rvanilla02)^0.5)-SUM($H457:U457),('PTRM input'!$H$411*(1+rvanilla02)^0.5)/A27stdlife))</f>
        <v>0</v>
      </c>
      <c r="W457" s="251">
        <f ca="1">IF(A27stdlife="n/a","n/a",IF(W$3&gt;(A27stdlife+$E457),('PTRM input'!$H$411*(1+rvanilla02)^0.5)-SUM($H457:V457),('PTRM input'!$H$411*(1+rvanilla02)^0.5)/A27stdlife))</f>
        <v>0</v>
      </c>
      <c r="X457" s="251">
        <f ca="1">IF(A27stdlife="n/a","n/a",IF(X$3&gt;(A27stdlife+$E457),('PTRM input'!$H$411*(1+rvanilla02)^0.5)-SUM($H457:W457),('PTRM input'!$H$411*(1+rvanilla02)^0.5)/A27stdlife))</f>
        <v>0</v>
      </c>
      <c r="Y457" s="251">
        <f ca="1">IF(A27stdlife="n/a","n/a",IF(Y$3&gt;(A27stdlife+$E457),('PTRM input'!$H$411*(1+rvanilla02)^0.5)-SUM($H457:X457),('PTRM input'!$H$411*(1+rvanilla02)^0.5)/A27stdlife))</f>
        <v>0</v>
      </c>
      <c r="Z457" s="251">
        <f ca="1">IF(A27stdlife="n/a","n/a",IF(Z$3&gt;(A27stdlife+$E457),('PTRM input'!$H$411*(1+rvanilla02)^0.5)-SUM($H457:Y457),('PTRM input'!$H$411*(1+rvanilla02)^0.5)/A27stdlife))</f>
        <v>0</v>
      </c>
      <c r="AA457" s="251">
        <f ca="1">IF(A27stdlife="n/a","n/a",IF(AA$3&gt;(A27stdlife+$E457),('PTRM input'!$H$411*(1+rvanilla02)^0.5)-SUM($H457:Z457),('PTRM input'!$H$411*(1+rvanilla02)^0.5)/A27stdlife))</f>
        <v>0</v>
      </c>
      <c r="AB457" s="251">
        <f ca="1">IF(A27stdlife="n/a","n/a",IF(AB$3&gt;(A27stdlife+$E457),('PTRM input'!$H$411*(1+rvanilla02)^0.5)-SUM($H457:AA457),('PTRM input'!$H$411*(1+rvanilla02)^0.5)/A27stdlife))</f>
        <v>0</v>
      </c>
      <c r="AC457" s="251">
        <f ca="1">IF(A27stdlife="n/a","n/a",IF(AC$3&gt;(A27stdlife+$E457),('PTRM input'!$H$411*(1+rvanilla02)^0.5)-SUM($H457:AB457),('PTRM input'!$H$411*(1+rvanilla02)^0.5)/A27stdlife))</f>
        <v>0</v>
      </c>
      <c r="AD457" s="251">
        <f ca="1">IF(A27stdlife="n/a","n/a",IF(AD$3&gt;(A27stdlife+$E457),('PTRM input'!$H$411*(1+rvanilla02)^0.5)-SUM($H457:AC457),('PTRM input'!$H$411*(1+rvanilla02)^0.5)/A27stdlife))</f>
        <v>0</v>
      </c>
      <c r="AE457" s="251">
        <f ca="1">IF(A27stdlife="n/a","n/a",IF(AE$3&gt;(A27stdlife+$E457),('PTRM input'!$H$411*(1+rvanilla02)^0.5)-SUM($H457:AD457),('PTRM input'!$H$411*(1+rvanilla02)^0.5)/A27stdlife))</f>
        <v>0</v>
      </c>
      <c r="AF457" s="251">
        <f ca="1">IF(A27stdlife="n/a","n/a",IF(AF$3&gt;(A27stdlife+$E457),('PTRM input'!$H$411*(1+rvanilla02)^0.5)-SUM($H457:AE457),('PTRM input'!$H$411*(1+rvanilla02)^0.5)/A27stdlife))</f>
        <v>0</v>
      </c>
      <c r="AG457" s="251">
        <f ca="1">IF(A27stdlife="n/a","n/a",IF(AG$3&gt;(A27stdlife+$E457),('PTRM input'!$H$411*(1+rvanilla02)^0.5)-SUM($H457:AF457),('PTRM input'!$H$411*(1+rvanilla02)^0.5)/A27stdlife))</f>
        <v>0</v>
      </c>
      <c r="AH457" s="251">
        <f ca="1">IF(A27stdlife="n/a","n/a",IF(AH$3&gt;(A27stdlife+$E457),('PTRM input'!$H$411*(1+rvanilla02)^0.5)-SUM($H457:AG457),('PTRM input'!$H$411*(1+rvanilla02)^0.5)/A27stdlife))</f>
        <v>0</v>
      </c>
      <c r="AI457" s="251">
        <f ca="1">IF(A27stdlife="n/a","n/a",IF(AI$3&gt;(A27stdlife+$E457),('PTRM input'!$H$411*(1+rvanilla02)^0.5)-SUM($H457:AH457),('PTRM input'!$H$411*(1+rvanilla02)^0.5)/A27stdlife))</f>
        <v>0</v>
      </c>
      <c r="AJ457" s="251">
        <f ca="1">IF(A27stdlife="n/a","n/a",IF(AJ$3&gt;(A27stdlife+$E457),('PTRM input'!$H$411*(1+rvanilla02)^0.5)-SUM($H457:AI457),('PTRM input'!$H$411*(1+rvanilla02)^0.5)/A27stdlife))</f>
        <v>0</v>
      </c>
      <c r="AK457" s="251">
        <f ca="1">IF(A27stdlife="n/a","n/a",IF(AK$3&gt;(A27stdlife+$E457),('PTRM input'!$H$411*(1+rvanilla02)^0.5)-SUM($H457:AJ457),('PTRM input'!$H$411*(1+rvanilla02)^0.5)/A27stdlife))</f>
        <v>0</v>
      </c>
      <c r="AL457" s="251">
        <f ca="1">IF(A27stdlife="n/a","n/a",IF(AL$3&gt;(A27stdlife+$E457),('PTRM input'!$H$411*(1+rvanilla02)^0.5)-SUM($H457:AK457),('PTRM input'!$H$411*(1+rvanilla02)^0.5)/A27stdlife))</f>
        <v>0</v>
      </c>
      <c r="AM457" s="251">
        <f ca="1">IF(A27stdlife="n/a","n/a",IF(AM$3&gt;(A27stdlife+$E457),('PTRM input'!$H$411*(1+rvanilla02)^0.5)-SUM($H457:AL457),('PTRM input'!$H$411*(1+rvanilla02)^0.5)/A27stdlife))</f>
        <v>0</v>
      </c>
      <c r="AN457" s="251">
        <f ca="1">IF(A27stdlife="n/a","n/a",IF(AN$3&gt;(A27stdlife+$E457),('PTRM input'!$H$411*(1+rvanilla02)^0.5)-SUM($H457:AM457),('PTRM input'!$H$411*(1+rvanilla02)^0.5)/A27stdlife))</f>
        <v>0</v>
      </c>
      <c r="AO457" s="251">
        <f ca="1">IF(A27stdlife="n/a","n/a",IF(AO$3&gt;(A27stdlife+$E457),('PTRM input'!$H$411*(1+rvanilla02)^0.5)-SUM($H457:AN457),('PTRM input'!$H$411*(1+rvanilla02)^0.5)/A27stdlife))</f>
        <v>0</v>
      </c>
      <c r="AP457" s="251">
        <f ca="1">IF(A27stdlife="n/a","n/a",IF(AP$3&gt;(A27stdlife+$E457),('PTRM input'!$H$411*(1+rvanilla02)^0.5)-SUM($H457:AO457),('PTRM input'!$H$411*(1+rvanilla02)^0.5)/A27stdlife))</f>
        <v>0</v>
      </c>
      <c r="AQ457" s="251">
        <f ca="1">IF(A27stdlife="n/a","n/a",IF(AQ$3&gt;(A27stdlife+$E457),('PTRM input'!$H$411*(1+rvanilla02)^0.5)-SUM($H457:AP457),('PTRM input'!$H$411*(1+rvanilla02)^0.5)/A27stdlife))</f>
        <v>0</v>
      </c>
      <c r="AR457" s="251">
        <f ca="1">IF(A27stdlife="n/a","n/a",IF(AR$3&gt;(A27stdlife+$E457),('PTRM input'!$H$411*(1+rvanilla02)^0.5)-SUM($H457:AQ457),('PTRM input'!$H$411*(1+rvanilla02)^0.5)/A27stdlife))</f>
        <v>0</v>
      </c>
      <c r="AS457" s="251">
        <f ca="1">IF(A27stdlife="n/a","n/a",IF(AS$3&gt;(A27stdlife+$E457),('PTRM input'!$H$411*(1+rvanilla02)^0.5)-SUM($H457:AR457),('PTRM input'!$H$411*(1+rvanilla02)^0.5)/A27stdlife))</f>
        <v>0</v>
      </c>
      <c r="AT457" s="251">
        <f ca="1">IF(A27stdlife="n/a","n/a",IF(AT$3&gt;(A27stdlife+$E457),('PTRM input'!$H$411*(1+rvanilla02)^0.5)-SUM($H457:AS457),('PTRM input'!$H$411*(1+rvanilla02)^0.5)/A27stdlife))</f>
        <v>0</v>
      </c>
      <c r="AU457" s="251">
        <f ca="1">IF(A27stdlife="n/a","n/a",IF(AU$3&gt;(A27stdlife+$E457),('PTRM input'!$H$411*(1+rvanilla02)^0.5)-SUM($H457:AT457),('PTRM input'!$H$411*(1+rvanilla02)^0.5)/A27stdlife))</f>
        <v>0</v>
      </c>
      <c r="AV457" s="251">
        <f ca="1">IF(A27stdlife="n/a","n/a",IF(AV$3&gt;(A27stdlife+$E457),('PTRM input'!$H$411*(1+rvanilla02)^0.5)-SUM($H457:AU457),('PTRM input'!$H$411*(1+rvanilla02)^0.5)/A27stdlife))</f>
        <v>0</v>
      </c>
      <c r="AW457" s="251">
        <f ca="1">IF(A27stdlife="n/a","n/a",IF(AW$3&gt;(A27stdlife+$E457),('PTRM input'!$H$411*(1+rvanilla02)^0.5)-SUM($H457:AV457),('PTRM input'!$H$411*(1+rvanilla02)^0.5)/A27stdlife))</f>
        <v>0</v>
      </c>
      <c r="AX457" s="251">
        <f ca="1">IF(A27stdlife="n/a","n/a",IF(AX$3&gt;(A27stdlife+$E457),('PTRM input'!$H$411*(1+rvanilla02)^0.5)-SUM($H457:AW457),('PTRM input'!$H$411*(1+rvanilla02)^0.5)/A27stdlife))</f>
        <v>0</v>
      </c>
      <c r="AY457" s="251">
        <f ca="1">IF(A27stdlife="n/a","n/a",IF(AY$3&gt;(A27stdlife+$E457),('PTRM input'!$H$411*(1+rvanilla02)^0.5)-SUM($H457:AX457),('PTRM input'!$H$411*(1+rvanilla02)^0.5)/A27stdlife))</f>
        <v>0</v>
      </c>
      <c r="AZ457" s="251">
        <f ca="1">IF(A27stdlife="n/a","n/a",IF(AZ$3&gt;(A27stdlife+$E457),('PTRM input'!$H$411*(1+rvanilla02)^0.5)-SUM($H457:AY457),('PTRM input'!$H$411*(1+rvanilla02)^0.5)/A27stdlife))</f>
        <v>0</v>
      </c>
      <c r="BA457" s="251">
        <f ca="1">IF(A27stdlife="n/a","n/a",IF(BA$3&gt;(A27stdlife+$E457),('PTRM input'!$H$411*(1+rvanilla02)^0.5)-SUM($H457:AZ457),('PTRM input'!$H$411*(1+rvanilla02)^0.5)/A27stdlife))</f>
        <v>0</v>
      </c>
      <c r="BB457" s="251">
        <f ca="1">IF(A27stdlife="n/a","n/a",IF(BB$3&gt;(A27stdlife+$E457),('PTRM input'!$H$411*(1+rvanilla02)^0.5)-SUM($H457:BA457),('PTRM input'!$H$411*(1+rvanilla02)^0.5)/A27stdlife))</f>
        <v>0</v>
      </c>
      <c r="BC457" s="251">
        <f ca="1">IF(A27stdlife="n/a","n/a",IF(BC$3&gt;(A27stdlife+$E457),('PTRM input'!$H$411*(1+rvanilla02)^0.5)-SUM($H457:BB457),('PTRM input'!$H$411*(1+rvanilla02)^0.5)/A27stdlife))</f>
        <v>0</v>
      </c>
      <c r="BD457" s="251">
        <f ca="1">IF(A27stdlife="n/a","n/a",IF(BD$3&gt;(A27stdlife+$E457),('PTRM input'!$H$411*(1+rvanilla02)^0.5)-SUM($H457:BC457),('PTRM input'!$H$411*(1+rvanilla02)^0.5)/A27stdlife))</f>
        <v>0</v>
      </c>
      <c r="BE457" s="251">
        <f ca="1">IF(A27stdlife="n/a","n/a",IF(BE$3&gt;(A27stdlife+$E457),('PTRM input'!$H$411*(1+rvanilla02)^0.5)-SUM($H457:BD457),('PTRM input'!$H$411*(1+rvanilla02)^0.5)/A27stdlife))</f>
        <v>0</v>
      </c>
      <c r="BF457" s="251">
        <f ca="1">IF(A27stdlife="n/a","n/a",IF(BF$3&gt;(A27stdlife+$E457),('PTRM input'!$H$411*(1+rvanilla02)^0.5)-SUM($H457:BE457),('PTRM input'!$H$411*(1+rvanilla02)^0.5)/A27stdlife))</f>
        <v>0</v>
      </c>
      <c r="BG457" s="251">
        <f ca="1">IF(A27stdlife="n/a","n/a",IF(BG$3&gt;(A27stdlife+$E457),('PTRM input'!$H$411*(1+rvanilla02)^0.5)-SUM($H457:BF457),('PTRM input'!$H$411*(1+rvanilla02)^0.5)/A27stdlife))</f>
        <v>0</v>
      </c>
      <c r="BH457" s="251">
        <f ca="1">IF(A27stdlife="n/a","n/a",IF(BH$3&gt;(A27stdlife+$E457),('PTRM input'!$H$411*(1+rvanilla02)^0.5)-SUM($H457:BG457),('PTRM input'!$H$411*(1+rvanilla02)^0.5)/A27stdlife))</f>
        <v>0</v>
      </c>
      <c r="BI457" s="251">
        <f ca="1">IF(A27stdlife="n/a","n/a",IF(BI$3&gt;(A27stdlife+$E457),('PTRM input'!$H$411*(1+rvanilla02)^0.5)-SUM($H457:BH457),('PTRM input'!$H$411*(1+rvanilla02)^0.5)/A27stdlife))</f>
        <v>0</v>
      </c>
      <c r="BJ457" s="116"/>
      <c r="BK457" s="116"/>
      <c r="BL457" s="116"/>
      <c r="BM457" s="116"/>
    </row>
    <row r="458" spans="1:65" hidden="1" outlineLevel="2">
      <c r="A458" s="116"/>
      <c r="B458" s="19"/>
      <c r="C458" s="18"/>
      <c r="D458" s="760"/>
      <c r="E458" s="86">
        <v>3</v>
      </c>
      <c r="F458" s="259"/>
      <c r="G458" s="434"/>
      <c r="H458" s="435"/>
      <c r="I458" s="619"/>
      <c r="J458" s="433">
        <f ca="1">IF(A27stdlife="n/a","n/a",IF(J$3&gt;(A27stdlife+$E458),('PTRM input'!$I$411*(1+rvanilla03)^0.5)-SUM(I458:$I458),('PTRM input'!$I$411*(1+rvanilla03)^0.5)/A27stdlife))</f>
        <v>0</v>
      </c>
      <c r="K458" s="433">
        <f ca="1">IF(A27stdlife="n/a","n/a",IF(K$3&gt;(A27stdlife+$E458),('PTRM input'!$I$411*(1+rvanilla03)^0.5)-SUM($I458:J458),('PTRM input'!$I$411*(1+rvanilla03)^0.5)/A27stdlife))</f>
        <v>0</v>
      </c>
      <c r="L458" s="433">
        <f ca="1">IF(A27stdlife="n/a","n/a",IF(L$3&gt;(A27stdlife+$E458),('PTRM input'!$I$411*(1+rvanilla03)^0.5)-SUM($I458:K458),('PTRM input'!$I$411*(1+rvanilla03)^0.5)/A27stdlife))</f>
        <v>0</v>
      </c>
      <c r="M458" s="433">
        <f ca="1">IF(A27stdlife="n/a","n/a",IF(M$3&gt;(A27stdlife+$E458),('PTRM input'!$I$411*(1+rvanilla03)^0.5)-SUM($I458:L458),('PTRM input'!$I$411*(1+rvanilla03)^0.5)/A27stdlife))</f>
        <v>0</v>
      </c>
      <c r="N458" s="433">
        <f ca="1">IF(A27stdlife="n/a","n/a",IF(N$3&gt;(A27stdlife+$E458),('PTRM input'!$I$411*(1+rvanilla03)^0.5)-SUM($I458:M458),('PTRM input'!$I$411*(1+rvanilla03)^0.5)/A27stdlife))</f>
        <v>0</v>
      </c>
      <c r="O458" s="433">
        <f ca="1">IF(A27stdlife="n/a","n/a",IF(O$3&gt;(A27stdlife+$E458),('PTRM input'!$I$411*(1+rvanilla03)^0.5)-SUM($I458:N458),('PTRM input'!$I$411*(1+rvanilla03)^0.5)/A27stdlife))</f>
        <v>0</v>
      </c>
      <c r="P458" s="433">
        <f ca="1">IF(A27stdlife="n/a","n/a",IF(P$3&gt;(A27stdlife+$E458),('PTRM input'!$I$411*(1+rvanilla03)^0.5)-SUM($I458:O458),('PTRM input'!$I$411*(1+rvanilla03)^0.5)/A27stdlife))</f>
        <v>0</v>
      </c>
      <c r="Q458" s="433">
        <f ca="1">IF(A27stdlife="n/a","n/a",IF(Q$3&gt;(A27stdlife+$E458),('PTRM input'!$I$411*(1+rvanilla03)^0.5)-SUM($I458:P458),('PTRM input'!$I$411*(1+rvanilla03)^0.5)/A27stdlife))</f>
        <v>0</v>
      </c>
      <c r="R458" s="251">
        <f ca="1">IF(A27stdlife="n/a","n/a",IF(R$3&gt;(A27stdlife+$E458),('PTRM input'!$I$411*(1+rvanilla03)^0.5)-SUM($I458:Q458),('PTRM input'!$I$411*(1+rvanilla03)^0.5)/A27stdlife))</f>
        <v>0</v>
      </c>
      <c r="S458" s="251">
        <f ca="1">IF(A27stdlife="n/a","n/a",IF(S$3&gt;(A27stdlife+$E458),('PTRM input'!$I$411*(1+rvanilla03)^0.5)-SUM($I458:R458),('PTRM input'!$I$411*(1+rvanilla03)^0.5)/A27stdlife))</f>
        <v>0</v>
      </c>
      <c r="T458" s="251">
        <f ca="1">IF(A27stdlife="n/a","n/a",IF(T$3&gt;(A27stdlife+$E458),('PTRM input'!$I$411*(1+rvanilla03)^0.5)-SUM($I458:S458),('PTRM input'!$I$411*(1+rvanilla03)^0.5)/A27stdlife))</f>
        <v>0</v>
      </c>
      <c r="U458" s="251">
        <f ca="1">IF(A27stdlife="n/a","n/a",IF(U$3&gt;(A27stdlife+$E458),('PTRM input'!$I$411*(1+rvanilla03)^0.5)-SUM($I458:T458),('PTRM input'!$I$411*(1+rvanilla03)^0.5)/A27stdlife))</f>
        <v>0</v>
      </c>
      <c r="V458" s="251">
        <f ca="1">IF(A27stdlife="n/a","n/a",IF(V$3&gt;(A27stdlife+$E458),('PTRM input'!$I$411*(1+rvanilla03)^0.5)-SUM($I458:U458),('PTRM input'!$I$411*(1+rvanilla03)^0.5)/A27stdlife))</f>
        <v>0</v>
      </c>
      <c r="W458" s="251">
        <f ca="1">IF(A27stdlife="n/a","n/a",IF(W$3&gt;(A27stdlife+$E458),('PTRM input'!$I$411*(1+rvanilla03)^0.5)-SUM($I458:V458),('PTRM input'!$I$411*(1+rvanilla03)^0.5)/A27stdlife))</f>
        <v>0</v>
      </c>
      <c r="X458" s="251">
        <f ca="1">IF(A27stdlife="n/a","n/a",IF(X$3&gt;(A27stdlife+$E458),('PTRM input'!$I$411*(1+rvanilla03)^0.5)-SUM($I458:W458),('PTRM input'!$I$411*(1+rvanilla03)^0.5)/A27stdlife))</f>
        <v>0</v>
      </c>
      <c r="Y458" s="251">
        <f ca="1">IF(A27stdlife="n/a","n/a",IF(Y$3&gt;(A27stdlife+$E458),('PTRM input'!$I$411*(1+rvanilla03)^0.5)-SUM($I458:X458),('PTRM input'!$I$411*(1+rvanilla03)^0.5)/A27stdlife))</f>
        <v>0</v>
      </c>
      <c r="Z458" s="251">
        <f ca="1">IF(A27stdlife="n/a","n/a",IF(Z$3&gt;(A27stdlife+$E458),('PTRM input'!$I$411*(1+rvanilla03)^0.5)-SUM($I458:Y458),('PTRM input'!$I$411*(1+rvanilla03)^0.5)/A27stdlife))</f>
        <v>0</v>
      </c>
      <c r="AA458" s="251">
        <f ca="1">IF(A27stdlife="n/a","n/a",IF(AA$3&gt;(A27stdlife+$E458),('PTRM input'!$I$411*(1+rvanilla03)^0.5)-SUM($I458:Z458),('PTRM input'!$I$411*(1+rvanilla03)^0.5)/A27stdlife))</f>
        <v>0</v>
      </c>
      <c r="AB458" s="251">
        <f ca="1">IF(A27stdlife="n/a","n/a",IF(AB$3&gt;(A27stdlife+$E458),('PTRM input'!$I$411*(1+rvanilla03)^0.5)-SUM($I458:AA458),('PTRM input'!$I$411*(1+rvanilla03)^0.5)/A27stdlife))</f>
        <v>0</v>
      </c>
      <c r="AC458" s="251">
        <f ca="1">IF(A27stdlife="n/a","n/a",IF(AC$3&gt;(A27stdlife+$E458),('PTRM input'!$I$411*(1+rvanilla03)^0.5)-SUM($I458:AB458),('PTRM input'!$I$411*(1+rvanilla03)^0.5)/A27stdlife))</f>
        <v>0</v>
      </c>
      <c r="AD458" s="251">
        <f ca="1">IF(A27stdlife="n/a","n/a",IF(AD$3&gt;(A27stdlife+$E458),('PTRM input'!$I$411*(1+rvanilla03)^0.5)-SUM($I458:AC458),('PTRM input'!$I$411*(1+rvanilla03)^0.5)/A27stdlife))</f>
        <v>0</v>
      </c>
      <c r="AE458" s="251">
        <f ca="1">IF(A27stdlife="n/a","n/a",IF(AE$3&gt;(A27stdlife+$E458),('PTRM input'!$I$411*(1+rvanilla03)^0.5)-SUM($I458:AD458),('PTRM input'!$I$411*(1+rvanilla03)^0.5)/A27stdlife))</f>
        <v>0</v>
      </c>
      <c r="AF458" s="251">
        <f ca="1">IF(A27stdlife="n/a","n/a",IF(AF$3&gt;(A27stdlife+$E458),('PTRM input'!$I$411*(1+rvanilla03)^0.5)-SUM($I458:AE458),('PTRM input'!$I$411*(1+rvanilla03)^0.5)/A27stdlife))</f>
        <v>0</v>
      </c>
      <c r="AG458" s="251">
        <f ca="1">IF(A27stdlife="n/a","n/a",IF(AG$3&gt;(A27stdlife+$E458),('PTRM input'!$I$411*(1+rvanilla03)^0.5)-SUM($I458:AF458),('PTRM input'!$I$411*(1+rvanilla03)^0.5)/A27stdlife))</f>
        <v>0</v>
      </c>
      <c r="AH458" s="251">
        <f ca="1">IF(A27stdlife="n/a","n/a",IF(AH$3&gt;(A27stdlife+$E458),('PTRM input'!$I$411*(1+rvanilla03)^0.5)-SUM($I458:AG458),('PTRM input'!$I$411*(1+rvanilla03)^0.5)/A27stdlife))</f>
        <v>0</v>
      </c>
      <c r="AI458" s="251">
        <f ca="1">IF(A27stdlife="n/a","n/a",IF(AI$3&gt;(A27stdlife+$E458),('PTRM input'!$I$411*(1+rvanilla03)^0.5)-SUM($I458:AH458),('PTRM input'!$I$411*(1+rvanilla03)^0.5)/A27stdlife))</f>
        <v>0</v>
      </c>
      <c r="AJ458" s="251">
        <f ca="1">IF(A27stdlife="n/a","n/a",IF(AJ$3&gt;(A27stdlife+$E458),('PTRM input'!$I$411*(1+rvanilla03)^0.5)-SUM($I458:AI458),('PTRM input'!$I$411*(1+rvanilla03)^0.5)/A27stdlife))</f>
        <v>0</v>
      </c>
      <c r="AK458" s="251">
        <f ca="1">IF(A27stdlife="n/a","n/a",IF(AK$3&gt;(A27stdlife+$E458),('PTRM input'!$I$411*(1+rvanilla03)^0.5)-SUM($I458:AJ458),('PTRM input'!$I$411*(1+rvanilla03)^0.5)/A27stdlife))</f>
        <v>0</v>
      </c>
      <c r="AL458" s="251">
        <f ca="1">IF(A27stdlife="n/a","n/a",IF(AL$3&gt;(A27stdlife+$E458),('PTRM input'!$I$411*(1+rvanilla03)^0.5)-SUM($I458:AK458),('PTRM input'!$I$411*(1+rvanilla03)^0.5)/A27stdlife))</f>
        <v>0</v>
      </c>
      <c r="AM458" s="251">
        <f ca="1">IF(A27stdlife="n/a","n/a",IF(AM$3&gt;(A27stdlife+$E458),('PTRM input'!$I$411*(1+rvanilla03)^0.5)-SUM($I458:AL458),('PTRM input'!$I$411*(1+rvanilla03)^0.5)/A27stdlife))</f>
        <v>0</v>
      </c>
      <c r="AN458" s="251">
        <f ca="1">IF(A27stdlife="n/a","n/a",IF(AN$3&gt;(A27stdlife+$E458),('PTRM input'!$I$411*(1+rvanilla03)^0.5)-SUM($I458:AM458),('PTRM input'!$I$411*(1+rvanilla03)^0.5)/A27stdlife))</f>
        <v>0</v>
      </c>
      <c r="AO458" s="251">
        <f ca="1">IF(A27stdlife="n/a","n/a",IF(AO$3&gt;(A27stdlife+$E458),('PTRM input'!$I$411*(1+rvanilla03)^0.5)-SUM($I458:AN458),('PTRM input'!$I$411*(1+rvanilla03)^0.5)/A27stdlife))</f>
        <v>0</v>
      </c>
      <c r="AP458" s="251">
        <f ca="1">IF(A27stdlife="n/a","n/a",IF(AP$3&gt;(A27stdlife+$E458),('PTRM input'!$I$411*(1+rvanilla03)^0.5)-SUM($I458:AO458),('PTRM input'!$I$411*(1+rvanilla03)^0.5)/A27stdlife))</f>
        <v>0</v>
      </c>
      <c r="AQ458" s="251">
        <f ca="1">IF(A27stdlife="n/a","n/a",IF(AQ$3&gt;(A27stdlife+$E458),('PTRM input'!$I$411*(1+rvanilla03)^0.5)-SUM($I458:AP458),('PTRM input'!$I$411*(1+rvanilla03)^0.5)/A27stdlife))</f>
        <v>0</v>
      </c>
      <c r="AR458" s="251">
        <f ca="1">IF(A27stdlife="n/a","n/a",IF(AR$3&gt;(A27stdlife+$E458),('PTRM input'!$I$411*(1+rvanilla03)^0.5)-SUM($I458:AQ458),('PTRM input'!$I$411*(1+rvanilla03)^0.5)/A27stdlife))</f>
        <v>0</v>
      </c>
      <c r="AS458" s="251">
        <f ca="1">IF(A27stdlife="n/a","n/a",IF(AS$3&gt;(A27stdlife+$E458),('PTRM input'!$I$411*(1+rvanilla03)^0.5)-SUM($I458:AR458),('PTRM input'!$I$411*(1+rvanilla03)^0.5)/A27stdlife))</f>
        <v>0</v>
      </c>
      <c r="AT458" s="251">
        <f ca="1">IF(A27stdlife="n/a","n/a",IF(AT$3&gt;(A27stdlife+$E458),('PTRM input'!$I$411*(1+rvanilla03)^0.5)-SUM($I458:AS458),('PTRM input'!$I$411*(1+rvanilla03)^0.5)/A27stdlife))</f>
        <v>0</v>
      </c>
      <c r="AU458" s="251">
        <f ca="1">IF(A27stdlife="n/a","n/a",IF(AU$3&gt;(A27stdlife+$E458),('PTRM input'!$I$411*(1+rvanilla03)^0.5)-SUM($I458:AT458),('PTRM input'!$I$411*(1+rvanilla03)^0.5)/A27stdlife))</f>
        <v>0</v>
      </c>
      <c r="AV458" s="251">
        <f ca="1">IF(A27stdlife="n/a","n/a",IF(AV$3&gt;(A27stdlife+$E458),('PTRM input'!$I$411*(1+rvanilla03)^0.5)-SUM($I458:AU458),('PTRM input'!$I$411*(1+rvanilla03)^0.5)/A27stdlife))</f>
        <v>0</v>
      </c>
      <c r="AW458" s="251">
        <f ca="1">IF(A27stdlife="n/a","n/a",IF(AW$3&gt;(A27stdlife+$E458),('PTRM input'!$I$411*(1+rvanilla03)^0.5)-SUM($I458:AV458),('PTRM input'!$I$411*(1+rvanilla03)^0.5)/A27stdlife))</f>
        <v>0</v>
      </c>
      <c r="AX458" s="251">
        <f ca="1">IF(A27stdlife="n/a","n/a",IF(AX$3&gt;(A27stdlife+$E458),('PTRM input'!$I$411*(1+rvanilla03)^0.5)-SUM($I458:AW458),('PTRM input'!$I$411*(1+rvanilla03)^0.5)/A27stdlife))</f>
        <v>0</v>
      </c>
      <c r="AY458" s="251">
        <f ca="1">IF(A27stdlife="n/a","n/a",IF(AY$3&gt;(A27stdlife+$E458),('PTRM input'!$I$411*(1+rvanilla03)^0.5)-SUM($I458:AX458),('PTRM input'!$I$411*(1+rvanilla03)^0.5)/A27stdlife))</f>
        <v>0</v>
      </c>
      <c r="AZ458" s="251">
        <f ca="1">IF(A27stdlife="n/a","n/a",IF(AZ$3&gt;(A27stdlife+$E458),('PTRM input'!$I$411*(1+rvanilla03)^0.5)-SUM($I458:AY458),('PTRM input'!$I$411*(1+rvanilla03)^0.5)/A27stdlife))</f>
        <v>0</v>
      </c>
      <c r="BA458" s="251">
        <f ca="1">IF(A27stdlife="n/a","n/a",IF(BA$3&gt;(A27stdlife+$E458),('PTRM input'!$I$411*(1+rvanilla03)^0.5)-SUM($I458:AZ458),('PTRM input'!$I$411*(1+rvanilla03)^0.5)/A27stdlife))</f>
        <v>0</v>
      </c>
      <c r="BB458" s="251">
        <f ca="1">IF(A27stdlife="n/a","n/a",IF(BB$3&gt;(A27stdlife+$E458),('PTRM input'!$I$411*(1+rvanilla03)^0.5)-SUM($I458:BA458),('PTRM input'!$I$411*(1+rvanilla03)^0.5)/A27stdlife))</f>
        <v>0</v>
      </c>
      <c r="BC458" s="251">
        <f ca="1">IF(A27stdlife="n/a","n/a",IF(BC$3&gt;(A27stdlife+$E458),('PTRM input'!$I$411*(1+rvanilla03)^0.5)-SUM($I458:BB458),('PTRM input'!$I$411*(1+rvanilla03)^0.5)/A27stdlife))</f>
        <v>0</v>
      </c>
      <c r="BD458" s="251">
        <f ca="1">IF(A27stdlife="n/a","n/a",IF(BD$3&gt;(A27stdlife+$E458),('PTRM input'!$I$411*(1+rvanilla03)^0.5)-SUM($I458:BC458),('PTRM input'!$I$411*(1+rvanilla03)^0.5)/A27stdlife))</f>
        <v>0</v>
      </c>
      <c r="BE458" s="251">
        <f ca="1">IF(A27stdlife="n/a","n/a",IF(BE$3&gt;(A27stdlife+$E458),('PTRM input'!$I$411*(1+rvanilla03)^0.5)-SUM($I458:BD458),('PTRM input'!$I$411*(1+rvanilla03)^0.5)/A27stdlife))</f>
        <v>0</v>
      </c>
      <c r="BF458" s="251">
        <f ca="1">IF(A27stdlife="n/a","n/a",IF(BF$3&gt;(A27stdlife+$E458),('PTRM input'!$I$411*(1+rvanilla03)^0.5)-SUM($I458:BE458),('PTRM input'!$I$411*(1+rvanilla03)^0.5)/A27stdlife))</f>
        <v>0</v>
      </c>
      <c r="BG458" s="251">
        <f ca="1">IF(A27stdlife="n/a","n/a",IF(BG$3&gt;(A27stdlife+$E458),('PTRM input'!$I$411*(1+rvanilla03)^0.5)-SUM($I458:BF458),('PTRM input'!$I$411*(1+rvanilla03)^0.5)/A27stdlife))</f>
        <v>0</v>
      </c>
      <c r="BH458" s="251">
        <f ca="1">IF(A27stdlife="n/a","n/a",IF(BH$3&gt;(A27stdlife+$E458),('PTRM input'!$I$411*(1+rvanilla03)^0.5)-SUM($I458:BG458),('PTRM input'!$I$411*(1+rvanilla03)^0.5)/A27stdlife))</f>
        <v>0</v>
      </c>
      <c r="BI458" s="251">
        <f ca="1">IF(A27stdlife="n/a","n/a",IF(BI$3&gt;(A27stdlife+$E458),('PTRM input'!$I$411*(1+rvanilla03)^0.5)-SUM($I458:BH458),('PTRM input'!$I$411*(1+rvanilla03)^0.5)/A27stdlife))</f>
        <v>0</v>
      </c>
      <c r="BJ458" s="116"/>
      <c r="BK458" s="116"/>
      <c r="BL458" s="116"/>
      <c r="BM458" s="116"/>
    </row>
    <row r="459" spans="1:65" hidden="1" outlineLevel="2">
      <c r="A459" s="116"/>
      <c r="B459" s="19"/>
      <c r="C459" s="18"/>
      <c r="D459" s="760"/>
      <c r="E459" s="86">
        <v>4</v>
      </c>
      <c r="F459" s="259"/>
      <c r="G459" s="434"/>
      <c r="H459" s="435"/>
      <c r="I459" s="435"/>
      <c r="J459" s="619"/>
      <c r="K459" s="433">
        <f ca="1">IF(A27stdlife="n/a","n/a",IF(K$3&gt;(A27stdlife+$E459),('PTRM input'!$J$411*(1+rvanilla04)^0.5)-SUM(J459:$J459),('PTRM input'!$J$411*(1+rvanilla04)^0.5)/A27stdlife))</f>
        <v>0</v>
      </c>
      <c r="L459" s="433">
        <f ca="1">IF(A27stdlife="n/a","n/a",IF(L$3&gt;(A27stdlife+$E459),('PTRM input'!$J$411*(1+rvanilla04)^0.5)-SUM($J459:K459),('PTRM input'!$J$411*(1+rvanilla04)^0.5)/A27stdlife))</f>
        <v>0</v>
      </c>
      <c r="M459" s="433">
        <f ca="1">IF(A27stdlife="n/a","n/a",IF(M$3&gt;(A27stdlife+$E459),('PTRM input'!$J$411*(1+rvanilla04)^0.5)-SUM($J459:L459),('PTRM input'!$J$411*(1+rvanilla04)^0.5)/A27stdlife))</f>
        <v>0</v>
      </c>
      <c r="N459" s="433">
        <f ca="1">IF(A27stdlife="n/a","n/a",IF(N$3&gt;(A27stdlife+$E459),('PTRM input'!$J$411*(1+rvanilla04)^0.5)-SUM($J459:M459),('PTRM input'!$J$411*(1+rvanilla04)^0.5)/A27stdlife))</f>
        <v>0</v>
      </c>
      <c r="O459" s="433">
        <f ca="1">IF(A27stdlife="n/a","n/a",IF(O$3&gt;(A27stdlife+$E459),('PTRM input'!$J$411*(1+rvanilla04)^0.5)-SUM($J459:N459),('PTRM input'!$J$411*(1+rvanilla04)^0.5)/A27stdlife))</f>
        <v>0</v>
      </c>
      <c r="P459" s="433">
        <f ca="1">IF(A27stdlife="n/a","n/a",IF(P$3&gt;(A27stdlife+$E459),('PTRM input'!$J$411*(1+rvanilla04)^0.5)-SUM($J459:O459),('PTRM input'!$J$411*(1+rvanilla04)^0.5)/A27stdlife))</f>
        <v>0</v>
      </c>
      <c r="Q459" s="433">
        <f ca="1">IF(A27stdlife="n/a","n/a",IF(Q$3&gt;(A27stdlife+$E459),('PTRM input'!$J$411*(1+rvanilla04)^0.5)-SUM($J459:P459),('PTRM input'!$J$411*(1+rvanilla04)^0.5)/A27stdlife))</f>
        <v>0</v>
      </c>
      <c r="R459" s="251">
        <f ca="1">IF(A27stdlife="n/a","n/a",IF(R$3&gt;(A27stdlife+$E459),('PTRM input'!$J$411*(1+rvanilla04)^0.5)-SUM($J459:Q459),('PTRM input'!$J$411*(1+rvanilla04)^0.5)/A27stdlife))</f>
        <v>0</v>
      </c>
      <c r="S459" s="251">
        <f ca="1">IF(A27stdlife="n/a","n/a",IF(S$3&gt;(A27stdlife+$E459),('PTRM input'!$J$411*(1+rvanilla04)^0.5)-SUM($J459:R459),('PTRM input'!$J$411*(1+rvanilla04)^0.5)/A27stdlife))</f>
        <v>0</v>
      </c>
      <c r="T459" s="251">
        <f ca="1">IF(A27stdlife="n/a","n/a",IF(T$3&gt;(A27stdlife+$E459),('PTRM input'!$J$411*(1+rvanilla04)^0.5)-SUM($J459:S459),('PTRM input'!$J$411*(1+rvanilla04)^0.5)/A27stdlife))</f>
        <v>0</v>
      </c>
      <c r="U459" s="251">
        <f ca="1">IF(A27stdlife="n/a","n/a",IF(U$3&gt;(A27stdlife+$E459),('PTRM input'!$J$411*(1+rvanilla04)^0.5)-SUM($J459:T459),('PTRM input'!$J$411*(1+rvanilla04)^0.5)/A27stdlife))</f>
        <v>0</v>
      </c>
      <c r="V459" s="251">
        <f ca="1">IF(A27stdlife="n/a","n/a",IF(V$3&gt;(A27stdlife+$E459),('PTRM input'!$J$411*(1+rvanilla04)^0.5)-SUM($J459:U459),('PTRM input'!$J$411*(1+rvanilla04)^0.5)/A27stdlife))</f>
        <v>0</v>
      </c>
      <c r="W459" s="251">
        <f ca="1">IF(A27stdlife="n/a","n/a",IF(W$3&gt;(A27stdlife+$E459),('PTRM input'!$J$411*(1+rvanilla04)^0.5)-SUM($J459:V459),('PTRM input'!$J$411*(1+rvanilla04)^0.5)/A27stdlife))</f>
        <v>0</v>
      </c>
      <c r="X459" s="251">
        <f ca="1">IF(A27stdlife="n/a","n/a",IF(X$3&gt;(A27stdlife+$E459),('PTRM input'!$J$411*(1+rvanilla04)^0.5)-SUM($J459:W459),('PTRM input'!$J$411*(1+rvanilla04)^0.5)/A27stdlife))</f>
        <v>0</v>
      </c>
      <c r="Y459" s="251">
        <f ca="1">IF(A27stdlife="n/a","n/a",IF(Y$3&gt;(A27stdlife+$E459),('PTRM input'!$J$411*(1+rvanilla04)^0.5)-SUM($J459:X459),('PTRM input'!$J$411*(1+rvanilla04)^0.5)/A27stdlife))</f>
        <v>0</v>
      </c>
      <c r="Z459" s="251">
        <f ca="1">IF(A27stdlife="n/a","n/a",IF(Z$3&gt;(A27stdlife+$E459),('PTRM input'!$J$411*(1+rvanilla04)^0.5)-SUM($J459:Y459),('PTRM input'!$J$411*(1+rvanilla04)^0.5)/A27stdlife))</f>
        <v>0</v>
      </c>
      <c r="AA459" s="251">
        <f ca="1">IF(A27stdlife="n/a","n/a",IF(AA$3&gt;(A27stdlife+$E459),('PTRM input'!$J$411*(1+rvanilla04)^0.5)-SUM($J459:Z459),('PTRM input'!$J$411*(1+rvanilla04)^0.5)/A27stdlife))</f>
        <v>0</v>
      </c>
      <c r="AB459" s="251">
        <f ca="1">IF(A27stdlife="n/a","n/a",IF(AB$3&gt;(A27stdlife+$E459),('PTRM input'!$J$411*(1+rvanilla04)^0.5)-SUM($J459:AA459),('PTRM input'!$J$411*(1+rvanilla04)^0.5)/A27stdlife))</f>
        <v>0</v>
      </c>
      <c r="AC459" s="251">
        <f ca="1">IF(A27stdlife="n/a","n/a",IF(AC$3&gt;(A27stdlife+$E459),('PTRM input'!$J$411*(1+rvanilla04)^0.5)-SUM($J459:AB459),('PTRM input'!$J$411*(1+rvanilla04)^0.5)/A27stdlife))</f>
        <v>0</v>
      </c>
      <c r="AD459" s="251">
        <f ca="1">IF(A27stdlife="n/a","n/a",IF(AD$3&gt;(A27stdlife+$E459),('PTRM input'!$J$411*(1+rvanilla04)^0.5)-SUM($J459:AC459),('PTRM input'!$J$411*(1+rvanilla04)^0.5)/A27stdlife))</f>
        <v>0</v>
      </c>
      <c r="AE459" s="251">
        <f ca="1">IF(A27stdlife="n/a","n/a",IF(AE$3&gt;(A27stdlife+$E459),('PTRM input'!$J$411*(1+rvanilla04)^0.5)-SUM($J459:AD459),('PTRM input'!$J$411*(1+rvanilla04)^0.5)/A27stdlife))</f>
        <v>0</v>
      </c>
      <c r="AF459" s="251">
        <f ca="1">IF(A27stdlife="n/a","n/a",IF(AF$3&gt;(A27stdlife+$E459),('PTRM input'!$J$411*(1+rvanilla04)^0.5)-SUM($J459:AE459),('PTRM input'!$J$411*(1+rvanilla04)^0.5)/A27stdlife))</f>
        <v>0</v>
      </c>
      <c r="AG459" s="251">
        <f ca="1">IF(A27stdlife="n/a","n/a",IF(AG$3&gt;(A27stdlife+$E459),('PTRM input'!$J$411*(1+rvanilla04)^0.5)-SUM($J459:AF459),('PTRM input'!$J$411*(1+rvanilla04)^0.5)/A27stdlife))</f>
        <v>0</v>
      </c>
      <c r="AH459" s="251">
        <f ca="1">IF(A27stdlife="n/a","n/a",IF(AH$3&gt;(A27stdlife+$E459),('PTRM input'!$J$411*(1+rvanilla04)^0.5)-SUM($J459:AG459),('PTRM input'!$J$411*(1+rvanilla04)^0.5)/A27stdlife))</f>
        <v>0</v>
      </c>
      <c r="AI459" s="251">
        <f ca="1">IF(A27stdlife="n/a","n/a",IF(AI$3&gt;(A27stdlife+$E459),('PTRM input'!$J$411*(1+rvanilla04)^0.5)-SUM($J459:AH459),('PTRM input'!$J$411*(1+rvanilla04)^0.5)/A27stdlife))</f>
        <v>0</v>
      </c>
      <c r="AJ459" s="251">
        <f ca="1">IF(A27stdlife="n/a","n/a",IF(AJ$3&gt;(A27stdlife+$E459),('PTRM input'!$J$411*(1+rvanilla04)^0.5)-SUM($J459:AI459),('PTRM input'!$J$411*(1+rvanilla04)^0.5)/A27stdlife))</f>
        <v>0</v>
      </c>
      <c r="AK459" s="251">
        <f ca="1">IF(A27stdlife="n/a","n/a",IF(AK$3&gt;(A27stdlife+$E459),('PTRM input'!$J$411*(1+rvanilla04)^0.5)-SUM($J459:AJ459),('PTRM input'!$J$411*(1+rvanilla04)^0.5)/A27stdlife))</f>
        <v>0</v>
      </c>
      <c r="AL459" s="251">
        <f ca="1">IF(A27stdlife="n/a","n/a",IF(AL$3&gt;(A27stdlife+$E459),('PTRM input'!$J$411*(1+rvanilla04)^0.5)-SUM($J459:AK459),('PTRM input'!$J$411*(1+rvanilla04)^0.5)/A27stdlife))</f>
        <v>0</v>
      </c>
      <c r="AM459" s="251">
        <f ca="1">IF(A27stdlife="n/a","n/a",IF(AM$3&gt;(A27stdlife+$E459),('PTRM input'!$J$411*(1+rvanilla04)^0.5)-SUM($J459:AL459),('PTRM input'!$J$411*(1+rvanilla04)^0.5)/A27stdlife))</f>
        <v>0</v>
      </c>
      <c r="AN459" s="251">
        <f ca="1">IF(A27stdlife="n/a","n/a",IF(AN$3&gt;(A27stdlife+$E459),('PTRM input'!$J$411*(1+rvanilla04)^0.5)-SUM($J459:AM459),('PTRM input'!$J$411*(1+rvanilla04)^0.5)/A27stdlife))</f>
        <v>0</v>
      </c>
      <c r="AO459" s="251">
        <f ca="1">IF(A27stdlife="n/a","n/a",IF(AO$3&gt;(A27stdlife+$E459),('PTRM input'!$J$411*(1+rvanilla04)^0.5)-SUM($J459:AN459),('PTRM input'!$J$411*(1+rvanilla04)^0.5)/A27stdlife))</f>
        <v>0</v>
      </c>
      <c r="AP459" s="251">
        <f ca="1">IF(A27stdlife="n/a","n/a",IF(AP$3&gt;(A27stdlife+$E459),('PTRM input'!$J$411*(1+rvanilla04)^0.5)-SUM($J459:AO459),('PTRM input'!$J$411*(1+rvanilla04)^0.5)/A27stdlife))</f>
        <v>0</v>
      </c>
      <c r="AQ459" s="251">
        <f ca="1">IF(A27stdlife="n/a","n/a",IF(AQ$3&gt;(A27stdlife+$E459),('PTRM input'!$J$411*(1+rvanilla04)^0.5)-SUM($J459:AP459),('PTRM input'!$J$411*(1+rvanilla04)^0.5)/A27stdlife))</f>
        <v>0</v>
      </c>
      <c r="AR459" s="251">
        <f ca="1">IF(A27stdlife="n/a","n/a",IF(AR$3&gt;(A27stdlife+$E459),('PTRM input'!$J$411*(1+rvanilla04)^0.5)-SUM($J459:AQ459),('PTRM input'!$J$411*(1+rvanilla04)^0.5)/A27stdlife))</f>
        <v>0</v>
      </c>
      <c r="AS459" s="251">
        <f ca="1">IF(A27stdlife="n/a","n/a",IF(AS$3&gt;(A27stdlife+$E459),('PTRM input'!$J$411*(1+rvanilla04)^0.5)-SUM($J459:AR459),('PTRM input'!$J$411*(1+rvanilla04)^0.5)/A27stdlife))</f>
        <v>0</v>
      </c>
      <c r="AT459" s="251">
        <f ca="1">IF(A27stdlife="n/a","n/a",IF(AT$3&gt;(A27stdlife+$E459),('PTRM input'!$J$411*(1+rvanilla04)^0.5)-SUM($J459:AS459),('PTRM input'!$J$411*(1+rvanilla04)^0.5)/A27stdlife))</f>
        <v>0</v>
      </c>
      <c r="AU459" s="251">
        <f ca="1">IF(A27stdlife="n/a","n/a",IF(AU$3&gt;(A27stdlife+$E459),('PTRM input'!$J$411*(1+rvanilla04)^0.5)-SUM($J459:AT459),('PTRM input'!$J$411*(1+rvanilla04)^0.5)/A27stdlife))</f>
        <v>0</v>
      </c>
      <c r="AV459" s="251">
        <f ca="1">IF(A27stdlife="n/a","n/a",IF(AV$3&gt;(A27stdlife+$E459),('PTRM input'!$J$411*(1+rvanilla04)^0.5)-SUM($J459:AU459),('PTRM input'!$J$411*(1+rvanilla04)^0.5)/A27stdlife))</f>
        <v>0</v>
      </c>
      <c r="AW459" s="251">
        <f ca="1">IF(A27stdlife="n/a","n/a",IF(AW$3&gt;(A27stdlife+$E459),('PTRM input'!$J$411*(1+rvanilla04)^0.5)-SUM($J459:AV459),('PTRM input'!$J$411*(1+rvanilla04)^0.5)/A27stdlife))</f>
        <v>0</v>
      </c>
      <c r="AX459" s="251">
        <f ca="1">IF(A27stdlife="n/a","n/a",IF(AX$3&gt;(A27stdlife+$E459),('PTRM input'!$J$411*(1+rvanilla04)^0.5)-SUM($J459:AW459),('PTRM input'!$J$411*(1+rvanilla04)^0.5)/A27stdlife))</f>
        <v>0</v>
      </c>
      <c r="AY459" s="251">
        <f ca="1">IF(A27stdlife="n/a","n/a",IF(AY$3&gt;(A27stdlife+$E459),('PTRM input'!$J$411*(1+rvanilla04)^0.5)-SUM($J459:AX459),('PTRM input'!$J$411*(1+rvanilla04)^0.5)/A27stdlife))</f>
        <v>0</v>
      </c>
      <c r="AZ459" s="251">
        <f ca="1">IF(A27stdlife="n/a","n/a",IF(AZ$3&gt;(A27stdlife+$E459),('PTRM input'!$J$411*(1+rvanilla04)^0.5)-SUM($J459:AY459),('PTRM input'!$J$411*(1+rvanilla04)^0.5)/A27stdlife))</f>
        <v>0</v>
      </c>
      <c r="BA459" s="251">
        <f ca="1">IF(A27stdlife="n/a","n/a",IF(BA$3&gt;(A27stdlife+$E459),('PTRM input'!$J$411*(1+rvanilla04)^0.5)-SUM($J459:AZ459),('PTRM input'!$J$411*(1+rvanilla04)^0.5)/A27stdlife))</f>
        <v>0</v>
      </c>
      <c r="BB459" s="251">
        <f ca="1">IF(A27stdlife="n/a","n/a",IF(BB$3&gt;(A27stdlife+$E459),('PTRM input'!$J$411*(1+rvanilla04)^0.5)-SUM($J459:BA459),('PTRM input'!$J$411*(1+rvanilla04)^0.5)/A27stdlife))</f>
        <v>0</v>
      </c>
      <c r="BC459" s="251">
        <f ca="1">IF(A27stdlife="n/a","n/a",IF(BC$3&gt;(A27stdlife+$E459),('PTRM input'!$J$411*(1+rvanilla04)^0.5)-SUM($J459:BB459),('PTRM input'!$J$411*(1+rvanilla04)^0.5)/A27stdlife))</f>
        <v>0</v>
      </c>
      <c r="BD459" s="251">
        <f ca="1">IF(A27stdlife="n/a","n/a",IF(BD$3&gt;(A27stdlife+$E459),('PTRM input'!$J$411*(1+rvanilla04)^0.5)-SUM($J459:BC459),('PTRM input'!$J$411*(1+rvanilla04)^0.5)/A27stdlife))</f>
        <v>0</v>
      </c>
      <c r="BE459" s="251">
        <f ca="1">IF(A27stdlife="n/a","n/a",IF(BE$3&gt;(A27stdlife+$E459),('PTRM input'!$J$411*(1+rvanilla04)^0.5)-SUM($J459:BD459),('PTRM input'!$J$411*(1+rvanilla04)^0.5)/A27stdlife))</f>
        <v>0</v>
      </c>
      <c r="BF459" s="251">
        <f ca="1">IF(A27stdlife="n/a","n/a",IF(BF$3&gt;(A27stdlife+$E459),('PTRM input'!$J$411*(1+rvanilla04)^0.5)-SUM($J459:BE459),('PTRM input'!$J$411*(1+rvanilla04)^0.5)/A27stdlife))</f>
        <v>0</v>
      </c>
      <c r="BG459" s="251">
        <f ca="1">IF(A27stdlife="n/a","n/a",IF(BG$3&gt;(A27stdlife+$E459),('PTRM input'!$J$411*(1+rvanilla04)^0.5)-SUM($J459:BF459),('PTRM input'!$J$411*(1+rvanilla04)^0.5)/A27stdlife))</f>
        <v>0</v>
      </c>
      <c r="BH459" s="251">
        <f ca="1">IF(A27stdlife="n/a","n/a",IF(BH$3&gt;(A27stdlife+$E459),('PTRM input'!$J$411*(1+rvanilla04)^0.5)-SUM($J459:BG459),('PTRM input'!$J$411*(1+rvanilla04)^0.5)/A27stdlife))</f>
        <v>0</v>
      </c>
      <c r="BI459" s="251">
        <f ca="1">IF(A27stdlife="n/a","n/a",IF(BI$3&gt;(A27stdlife+$E459),('PTRM input'!$J$411*(1+rvanilla04)^0.5)-SUM($J459:BH459),('PTRM input'!$J$411*(1+rvanilla04)^0.5)/A27stdlife))</f>
        <v>0</v>
      </c>
      <c r="BJ459" s="116"/>
      <c r="BK459" s="116"/>
      <c r="BL459" s="116"/>
      <c r="BM459" s="116"/>
    </row>
    <row r="460" spans="1:65" hidden="1" outlineLevel="2">
      <c r="A460" s="116"/>
      <c r="B460" s="19"/>
      <c r="C460" s="18"/>
      <c r="D460" s="760"/>
      <c r="E460" s="86">
        <v>5</v>
      </c>
      <c r="F460" s="259"/>
      <c r="G460" s="434"/>
      <c r="H460" s="435"/>
      <c r="I460" s="435"/>
      <c r="J460" s="435"/>
      <c r="K460" s="619"/>
      <c r="L460" s="433">
        <f ca="1">IF(A27stdlife="n/a","n/a",IF(L$3&gt;(A27stdlife+$E460),('PTRM input'!$K$411*(1+rvanilla05)^0.5)-SUM($K460:K460),('PTRM input'!$K$411*(1+rvanilla05)^0.5)/A27stdlife))</f>
        <v>0</v>
      </c>
      <c r="M460" s="433">
        <f ca="1">IF(A27stdlife="n/a","n/a",IF(M$3&gt;(A27stdlife+$E460),('PTRM input'!$K$411*(1+rvanilla05)^0.5)-SUM($K460:L460),('PTRM input'!$K$411*(1+rvanilla05)^0.5)/A27stdlife))</f>
        <v>0</v>
      </c>
      <c r="N460" s="433">
        <f ca="1">IF(A27stdlife="n/a","n/a",IF(N$3&gt;(A27stdlife+$E460),('PTRM input'!$K$411*(1+rvanilla05)^0.5)-SUM($K460:M460),('PTRM input'!$K$411*(1+rvanilla05)^0.5)/A27stdlife))</f>
        <v>0</v>
      </c>
      <c r="O460" s="433">
        <f ca="1">IF(A27stdlife="n/a","n/a",IF(O$3&gt;(A27stdlife+$E460),('PTRM input'!$K$411*(1+rvanilla05)^0.5)-SUM($K460:N460),('PTRM input'!$K$411*(1+rvanilla05)^0.5)/A27stdlife))</f>
        <v>0</v>
      </c>
      <c r="P460" s="433">
        <f ca="1">IF(A27stdlife="n/a","n/a",IF(P$3&gt;(A27stdlife+$E460),('PTRM input'!$K$411*(1+rvanilla05)^0.5)-SUM($K460:O460),('PTRM input'!$K$411*(1+rvanilla05)^0.5)/A27stdlife))</f>
        <v>0</v>
      </c>
      <c r="Q460" s="433">
        <f ca="1">IF(A27stdlife="n/a","n/a",IF(Q$3&gt;(A27stdlife+$E460),('PTRM input'!$K$411*(1+rvanilla05)^0.5)-SUM($K460:P460),('PTRM input'!$K$411*(1+rvanilla05)^0.5)/A27stdlife))</f>
        <v>0</v>
      </c>
      <c r="R460" s="251">
        <f ca="1">IF(A27stdlife="n/a","n/a",IF(R$3&gt;(A27stdlife+$E460),('PTRM input'!$K$411*(1+rvanilla05)^0.5)-SUM($K460:Q460),('PTRM input'!$K$411*(1+rvanilla05)^0.5)/A27stdlife))</f>
        <v>0</v>
      </c>
      <c r="S460" s="251">
        <f ca="1">IF(A27stdlife="n/a","n/a",IF(S$3&gt;(A27stdlife+$E460),('PTRM input'!$K$411*(1+rvanilla05)^0.5)-SUM($K460:R460),('PTRM input'!$K$411*(1+rvanilla05)^0.5)/A27stdlife))</f>
        <v>0</v>
      </c>
      <c r="T460" s="251">
        <f ca="1">IF(A27stdlife="n/a","n/a",IF(T$3&gt;(A27stdlife+$E460),('PTRM input'!$K$411*(1+rvanilla05)^0.5)-SUM($K460:S460),('PTRM input'!$K$411*(1+rvanilla05)^0.5)/A27stdlife))</f>
        <v>0</v>
      </c>
      <c r="U460" s="251">
        <f ca="1">IF(A27stdlife="n/a","n/a",IF(U$3&gt;(A27stdlife+$E460),('PTRM input'!$K$411*(1+rvanilla05)^0.5)-SUM($K460:T460),('PTRM input'!$K$411*(1+rvanilla05)^0.5)/A27stdlife))</f>
        <v>0</v>
      </c>
      <c r="V460" s="251">
        <f ca="1">IF(A27stdlife="n/a","n/a",IF(V$3&gt;(A27stdlife+$E460),('PTRM input'!$K$411*(1+rvanilla05)^0.5)-SUM($K460:U460),('PTRM input'!$K$411*(1+rvanilla05)^0.5)/A27stdlife))</f>
        <v>0</v>
      </c>
      <c r="W460" s="251">
        <f ca="1">IF(A27stdlife="n/a","n/a",IF(W$3&gt;(A27stdlife+$E460),('PTRM input'!$K$411*(1+rvanilla05)^0.5)-SUM($K460:V460),('PTRM input'!$K$411*(1+rvanilla05)^0.5)/A27stdlife))</f>
        <v>0</v>
      </c>
      <c r="X460" s="251">
        <f ca="1">IF(A27stdlife="n/a","n/a",IF(X$3&gt;(A27stdlife+$E460),('PTRM input'!$K$411*(1+rvanilla05)^0.5)-SUM($K460:W460),('PTRM input'!$K$411*(1+rvanilla05)^0.5)/A27stdlife))</f>
        <v>0</v>
      </c>
      <c r="Y460" s="251">
        <f ca="1">IF(A27stdlife="n/a","n/a",IF(Y$3&gt;(A27stdlife+$E460),('PTRM input'!$K$411*(1+rvanilla05)^0.5)-SUM($K460:X460),('PTRM input'!$K$411*(1+rvanilla05)^0.5)/A27stdlife))</f>
        <v>0</v>
      </c>
      <c r="Z460" s="251">
        <f ca="1">IF(A27stdlife="n/a","n/a",IF(Z$3&gt;(A27stdlife+$E460),('PTRM input'!$K$411*(1+rvanilla05)^0.5)-SUM($K460:Y460),('PTRM input'!$K$411*(1+rvanilla05)^0.5)/A27stdlife))</f>
        <v>0</v>
      </c>
      <c r="AA460" s="251">
        <f ca="1">IF(A27stdlife="n/a","n/a",IF(AA$3&gt;(A27stdlife+$E460),('PTRM input'!$K$411*(1+rvanilla05)^0.5)-SUM($K460:Z460),('PTRM input'!$K$411*(1+rvanilla05)^0.5)/A27stdlife))</f>
        <v>0</v>
      </c>
      <c r="AB460" s="251">
        <f ca="1">IF(A27stdlife="n/a","n/a",IF(AB$3&gt;(A27stdlife+$E460),('PTRM input'!$K$411*(1+rvanilla05)^0.5)-SUM($K460:AA460),('PTRM input'!$K$411*(1+rvanilla05)^0.5)/A27stdlife))</f>
        <v>0</v>
      </c>
      <c r="AC460" s="251">
        <f ca="1">IF(A27stdlife="n/a","n/a",IF(AC$3&gt;(A27stdlife+$E460),('PTRM input'!$K$411*(1+rvanilla05)^0.5)-SUM($K460:AB460),('PTRM input'!$K$411*(1+rvanilla05)^0.5)/A27stdlife))</f>
        <v>0</v>
      </c>
      <c r="AD460" s="251">
        <f ca="1">IF(A27stdlife="n/a","n/a",IF(AD$3&gt;(A27stdlife+$E460),('PTRM input'!$K$411*(1+rvanilla05)^0.5)-SUM($K460:AC460),('PTRM input'!$K$411*(1+rvanilla05)^0.5)/A27stdlife))</f>
        <v>0</v>
      </c>
      <c r="AE460" s="251">
        <f ca="1">IF(A27stdlife="n/a","n/a",IF(AE$3&gt;(A27stdlife+$E460),('PTRM input'!$K$411*(1+rvanilla05)^0.5)-SUM($K460:AD460),('PTRM input'!$K$411*(1+rvanilla05)^0.5)/A27stdlife))</f>
        <v>0</v>
      </c>
      <c r="AF460" s="251">
        <f ca="1">IF(A27stdlife="n/a","n/a",IF(AF$3&gt;(A27stdlife+$E460),('PTRM input'!$K$411*(1+rvanilla05)^0.5)-SUM($K460:AE460),('PTRM input'!$K$411*(1+rvanilla05)^0.5)/A27stdlife))</f>
        <v>0</v>
      </c>
      <c r="AG460" s="251">
        <f ca="1">IF(A27stdlife="n/a","n/a",IF(AG$3&gt;(A27stdlife+$E460),('PTRM input'!$K$411*(1+rvanilla05)^0.5)-SUM($K460:AF460),('PTRM input'!$K$411*(1+rvanilla05)^0.5)/A27stdlife))</f>
        <v>0</v>
      </c>
      <c r="AH460" s="251">
        <f ca="1">IF(A27stdlife="n/a","n/a",IF(AH$3&gt;(A27stdlife+$E460),('PTRM input'!$K$411*(1+rvanilla05)^0.5)-SUM($K460:AG460),('PTRM input'!$K$411*(1+rvanilla05)^0.5)/A27stdlife))</f>
        <v>0</v>
      </c>
      <c r="AI460" s="251">
        <f ca="1">IF(A27stdlife="n/a","n/a",IF(AI$3&gt;(A27stdlife+$E460),('PTRM input'!$K$411*(1+rvanilla05)^0.5)-SUM($K460:AH460),('PTRM input'!$K$411*(1+rvanilla05)^0.5)/A27stdlife))</f>
        <v>0</v>
      </c>
      <c r="AJ460" s="251">
        <f ca="1">IF(A27stdlife="n/a","n/a",IF(AJ$3&gt;(A27stdlife+$E460),('PTRM input'!$K$411*(1+rvanilla05)^0.5)-SUM($K460:AI460),('PTRM input'!$K$411*(1+rvanilla05)^0.5)/A27stdlife))</f>
        <v>0</v>
      </c>
      <c r="AK460" s="251">
        <f ca="1">IF(A27stdlife="n/a","n/a",IF(AK$3&gt;(A27stdlife+$E460),('PTRM input'!$K$411*(1+rvanilla05)^0.5)-SUM($K460:AJ460),('PTRM input'!$K$411*(1+rvanilla05)^0.5)/A27stdlife))</f>
        <v>0</v>
      </c>
      <c r="AL460" s="251">
        <f ca="1">IF(A27stdlife="n/a","n/a",IF(AL$3&gt;(A27stdlife+$E460),('PTRM input'!$K$411*(1+rvanilla05)^0.5)-SUM($K460:AK460),('PTRM input'!$K$411*(1+rvanilla05)^0.5)/A27stdlife))</f>
        <v>0</v>
      </c>
      <c r="AM460" s="251">
        <f ca="1">IF(A27stdlife="n/a","n/a",IF(AM$3&gt;(A27stdlife+$E460),('PTRM input'!$K$411*(1+rvanilla05)^0.5)-SUM($K460:AL460),('PTRM input'!$K$411*(1+rvanilla05)^0.5)/A27stdlife))</f>
        <v>0</v>
      </c>
      <c r="AN460" s="251">
        <f ca="1">IF(A27stdlife="n/a","n/a",IF(AN$3&gt;(A27stdlife+$E460),('PTRM input'!$K$411*(1+rvanilla05)^0.5)-SUM($K460:AM460),('PTRM input'!$K$411*(1+rvanilla05)^0.5)/A27stdlife))</f>
        <v>0</v>
      </c>
      <c r="AO460" s="251">
        <f ca="1">IF(A27stdlife="n/a","n/a",IF(AO$3&gt;(A27stdlife+$E460),('PTRM input'!$K$411*(1+rvanilla05)^0.5)-SUM($K460:AN460),('PTRM input'!$K$411*(1+rvanilla05)^0.5)/A27stdlife))</f>
        <v>0</v>
      </c>
      <c r="AP460" s="251">
        <f ca="1">IF(A27stdlife="n/a","n/a",IF(AP$3&gt;(A27stdlife+$E460),('PTRM input'!$K$411*(1+rvanilla05)^0.5)-SUM($K460:AO460),('PTRM input'!$K$411*(1+rvanilla05)^0.5)/A27stdlife))</f>
        <v>0</v>
      </c>
      <c r="AQ460" s="251">
        <f ca="1">IF(A27stdlife="n/a","n/a",IF(AQ$3&gt;(A27stdlife+$E460),('PTRM input'!$K$411*(1+rvanilla05)^0.5)-SUM($K460:AP460),('PTRM input'!$K$411*(1+rvanilla05)^0.5)/A27stdlife))</f>
        <v>0</v>
      </c>
      <c r="AR460" s="251">
        <f ca="1">IF(A27stdlife="n/a","n/a",IF(AR$3&gt;(A27stdlife+$E460),('PTRM input'!$K$411*(1+rvanilla05)^0.5)-SUM($K460:AQ460),('PTRM input'!$K$411*(1+rvanilla05)^0.5)/A27stdlife))</f>
        <v>0</v>
      </c>
      <c r="AS460" s="251">
        <f ca="1">IF(A27stdlife="n/a","n/a",IF(AS$3&gt;(A27stdlife+$E460),('PTRM input'!$K$411*(1+rvanilla05)^0.5)-SUM($K460:AR460),('PTRM input'!$K$411*(1+rvanilla05)^0.5)/A27stdlife))</f>
        <v>0</v>
      </c>
      <c r="AT460" s="251">
        <f ca="1">IF(A27stdlife="n/a","n/a",IF(AT$3&gt;(A27stdlife+$E460),('PTRM input'!$K$411*(1+rvanilla05)^0.5)-SUM($K460:AS460),('PTRM input'!$K$411*(1+rvanilla05)^0.5)/A27stdlife))</f>
        <v>0</v>
      </c>
      <c r="AU460" s="251">
        <f ca="1">IF(A27stdlife="n/a","n/a",IF(AU$3&gt;(A27stdlife+$E460),('PTRM input'!$K$411*(1+rvanilla05)^0.5)-SUM($K460:AT460),('PTRM input'!$K$411*(1+rvanilla05)^0.5)/A27stdlife))</f>
        <v>0</v>
      </c>
      <c r="AV460" s="251">
        <f ca="1">IF(A27stdlife="n/a","n/a",IF(AV$3&gt;(A27stdlife+$E460),('PTRM input'!$K$411*(1+rvanilla05)^0.5)-SUM($K460:AU460),('PTRM input'!$K$411*(1+rvanilla05)^0.5)/A27stdlife))</f>
        <v>0</v>
      </c>
      <c r="AW460" s="251">
        <f ca="1">IF(A27stdlife="n/a","n/a",IF(AW$3&gt;(A27stdlife+$E460),('PTRM input'!$K$411*(1+rvanilla05)^0.5)-SUM($K460:AV460),('PTRM input'!$K$411*(1+rvanilla05)^0.5)/A27stdlife))</f>
        <v>0</v>
      </c>
      <c r="AX460" s="251">
        <f ca="1">IF(A27stdlife="n/a","n/a",IF(AX$3&gt;(A27stdlife+$E460),('PTRM input'!$K$411*(1+rvanilla05)^0.5)-SUM($K460:AW460),('PTRM input'!$K$411*(1+rvanilla05)^0.5)/A27stdlife))</f>
        <v>0</v>
      </c>
      <c r="AY460" s="251">
        <f ca="1">IF(A27stdlife="n/a","n/a",IF(AY$3&gt;(A27stdlife+$E460),('PTRM input'!$K$411*(1+rvanilla05)^0.5)-SUM($K460:AX460),('PTRM input'!$K$411*(1+rvanilla05)^0.5)/A27stdlife))</f>
        <v>0</v>
      </c>
      <c r="AZ460" s="251">
        <f ca="1">IF(A27stdlife="n/a","n/a",IF(AZ$3&gt;(A27stdlife+$E460),('PTRM input'!$K$411*(1+rvanilla05)^0.5)-SUM($K460:AY460),('PTRM input'!$K$411*(1+rvanilla05)^0.5)/A27stdlife))</f>
        <v>0</v>
      </c>
      <c r="BA460" s="251">
        <f ca="1">IF(A27stdlife="n/a","n/a",IF(BA$3&gt;(A27stdlife+$E460),('PTRM input'!$K$411*(1+rvanilla05)^0.5)-SUM($K460:AZ460),('PTRM input'!$K$411*(1+rvanilla05)^0.5)/A27stdlife))</f>
        <v>0</v>
      </c>
      <c r="BB460" s="251">
        <f ca="1">IF(A27stdlife="n/a","n/a",IF(BB$3&gt;(A27stdlife+$E460),('PTRM input'!$K$411*(1+rvanilla05)^0.5)-SUM($K460:BA460),('PTRM input'!$K$411*(1+rvanilla05)^0.5)/A27stdlife))</f>
        <v>0</v>
      </c>
      <c r="BC460" s="251">
        <f ca="1">IF(A27stdlife="n/a","n/a",IF(BC$3&gt;(A27stdlife+$E460),('PTRM input'!$K$411*(1+rvanilla05)^0.5)-SUM($K460:BB460),('PTRM input'!$K$411*(1+rvanilla05)^0.5)/A27stdlife))</f>
        <v>0</v>
      </c>
      <c r="BD460" s="251">
        <f ca="1">IF(A27stdlife="n/a","n/a",IF(BD$3&gt;(A27stdlife+$E460),('PTRM input'!$K$411*(1+rvanilla05)^0.5)-SUM($K460:BC460),('PTRM input'!$K$411*(1+rvanilla05)^0.5)/A27stdlife))</f>
        <v>0</v>
      </c>
      <c r="BE460" s="251">
        <f ca="1">IF(A27stdlife="n/a","n/a",IF(BE$3&gt;(A27stdlife+$E460),('PTRM input'!$K$411*(1+rvanilla05)^0.5)-SUM($K460:BD460),('PTRM input'!$K$411*(1+rvanilla05)^0.5)/A27stdlife))</f>
        <v>0</v>
      </c>
      <c r="BF460" s="251">
        <f ca="1">IF(A27stdlife="n/a","n/a",IF(BF$3&gt;(A27stdlife+$E460),('PTRM input'!$K$411*(1+rvanilla05)^0.5)-SUM($K460:BE460),('PTRM input'!$K$411*(1+rvanilla05)^0.5)/A27stdlife))</f>
        <v>0</v>
      </c>
      <c r="BG460" s="251">
        <f ca="1">IF(A27stdlife="n/a","n/a",IF(BG$3&gt;(A27stdlife+$E460),('PTRM input'!$K$411*(1+rvanilla05)^0.5)-SUM($K460:BF460),('PTRM input'!$K$411*(1+rvanilla05)^0.5)/A27stdlife))</f>
        <v>0</v>
      </c>
      <c r="BH460" s="251">
        <f ca="1">IF(A27stdlife="n/a","n/a",IF(BH$3&gt;(A27stdlife+$E460),('PTRM input'!$K$411*(1+rvanilla05)^0.5)-SUM($K460:BG460),('PTRM input'!$K$411*(1+rvanilla05)^0.5)/A27stdlife))</f>
        <v>0</v>
      </c>
      <c r="BI460" s="251">
        <f ca="1">IF(A27stdlife="n/a","n/a",IF(BI$3&gt;(A27stdlife+$E460),('PTRM input'!$K$411*(1+rvanilla05)^0.5)-SUM($K460:BH460),('PTRM input'!$K$411*(1+rvanilla05)^0.5)/A27stdlife))</f>
        <v>0</v>
      </c>
      <c r="BJ460" s="116"/>
      <c r="BK460" s="116"/>
      <c r="BL460" s="116"/>
      <c r="BM460" s="116"/>
    </row>
    <row r="461" spans="1:65" hidden="1" outlineLevel="2">
      <c r="A461" s="116"/>
      <c r="B461" s="19"/>
      <c r="C461" s="18"/>
      <c r="D461" s="760"/>
      <c r="E461" s="86">
        <v>6</v>
      </c>
      <c r="F461" s="259"/>
      <c r="G461" s="434"/>
      <c r="H461" s="435"/>
      <c r="I461" s="435"/>
      <c r="J461" s="435"/>
      <c r="K461" s="435"/>
      <c r="L461" s="619"/>
      <c r="M461" s="433">
        <f ca="1">IF(A27stdlife="n/a","n/a",IF(M$3&gt;(A27stdlife+$E461),('PTRM input'!$L$411*(1+rvanilla06)^0.5)-SUM($L461:L461),('PTRM input'!$L$411*(1+rvanilla06)^0.5)/A27stdlife))</f>
        <v>0</v>
      </c>
      <c r="N461" s="433">
        <f ca="1">IF(A27stdlife="n/a","n/a",IF(N$3&gt;(A27stdlife+$E461),('PTRM input'!$L$411*(1+rvanilla06)^0.5)-SUM($L461:M461),('PTRM input'!$L$411*(1+rvanilla06)^0.5)/A27stdlife))</f>
        <v>0</v>
      </c>
      <c r="O461" s="433">
        <f ca="1">IF(A27stdlife="n/a","n/a",IF(O$3&gt;(A27stdlife+$E461),('PTRM input'!$L$411*(1+rvanilla06)^0.5)-SUM($L461:N461),('PTRM input'!$L$411*(1+rvanilla06)^0.5)/A27stdlife))</f>
        <v>0</v>
      </c>
      <c r="P461" s="433">
        <f ca="1">IF(A27stdlife="n/a","n/a",IF(P$3&gt;(A27stdlife+$E461),('PTRM input'!$L$411*(1+rvanilla06)^0.5)-SUM($L461:O461),('PTRM input'!$L$411*(1+rvanilla06)^0.5)/A27stdlife))</f>
        <v>0</v>
      </c>
      <c r="Q461" s="433">
        <f ca="1">IF(A27stdlife="n/a","n/a",IF(Q$3&gt;(A27stdlife+$E461),('PTRM input'!$L$411*(1+rvanilla06)^0.5)-SUM($L461:P461),('PTRM input'!$L$411*(1+rvanilla06)^0.5)/A27stdlife))</f>
        <v>0</v>
      </c>
      <c r="R461" s="251">
        <f ca="1">IF(A27stdlife="n/a","n/a",IF(R$3&gt;(A27stdlife+$E461),('PTRM input'!$L$411*(1+rvanilla06)^0.5)-SUM($L461:Q461),('PTRM input'!$L$411*(1+rvanilla06)^0.5)/A27stdlife))</f>
        <v>0</v>
      </c>
      <c r="S461" s="251">
        <f ca="1">IF(A27stdlife="n/a","n/a",IF(S$3&gt;(A27stdlife+$E461),('PTRM input'!$L$411*(1+rvanilla06)^0.5)-SUM($L461:R461),('PTRM input'!$L$411*(1+rvanilla06)^0.5)/A27stdlife))</f>
        <v>0</v>
      </c>
      <c r="T461" s="251">
        <f ca="1">IF(A27stdlife="n/a","n/a",IF(T$3&gt;(A27stdlife+$E461),('PTRM input'!$L$411*(1+rvanilla06)^0.5)-SUM($L461:S461),('PTRM input'!$L$411*(1+rvanilla06)^0.5)/A27stdlife))</f>
        <v>0</v>
      </c>
      <c r="U461" s="251">
        <f ca="1">IF(A27stdlife="n/a","n/a",IF(U$3&gt;(A27stdlife+$E461),('PTRM input'!$L$411*(1+rvanilla06)^0.5)-SUM($L461:T461),('PTRM input'!$L$411*(1+rvanilla06)^0.5)/A27stdlife))</f>
        <v>0</v>
      </c>
      <c r="V461" s="251">
        <f ca="1">IF(A27stdlife="n/a","n/a",IF(V$3&gt;(A27stdlife+$E461),('PTRM input'!$L$411*(1+rvanilla06)^0.5)-SUM($L461:U461),('PTRM input'!$L$411*(1+rvanilla06)^0.5)/A27stdlife))</f>
        <v>0</v>
      </c>
      <c r="W461" s="251">
        <f ca="1">IF(A27stdlife="n/a","n/a",IF(W$3&gt;(A27stdlife+$E461),('PTRM input'!$L$411*(1+rvanilla06)^0.5)-SUM($L461:V461),('PTRM input'!$L$411*(1+rvanilla06)^0.5)/A27stdlife))</f>
        <v>0</v>
      </c>
      <c r="X461" s="251">
        <f ca="1">IF(A27stdlife="n/a","n/a",IF(X$3&gt;(A27stdlife+$E461),('PTRM input'!$L$411*(1+rvanilla06)^0.5)-SUM($L461:W461),('PTRM input'!$L$411*(1+rvanilla06)^0.5)/A27stdlife))</f>
        <v>0</v>
      </c>
      <c r="Y461" s="251">
        <f ca="1">IF(A27stdlife="n/a","n/a",IF(Y$3&gt;(A27stdlife+$E461),('PTRM input'!$L$411*(1+rvanilla06)^0.5)-SUM($L461:X461),('PTRM input'!$L$411*(1+rvanilla06)^0.5)/A27stdlife))</f>
        <v>0</v>
      </c>
      <c r="Z461" s="251">
        <f ca="1">IF(A27stdlife="n/a","n/a",IF(Z$3&gt;(A27stdlife+$E461),('PTRM input'!$L$411*(1+rvanilla06)^0.5)-SUM($L461:Y461),('PTRM input'!$L$411*(1+rvanilla06)^0.5)/A27stdlife))</f>
        <v>0</v>
      </c>
      <c r="AA461" s="251">
        <f ca="1">IF(A27stdlife="n/a","n/a",IF(AA$3&gt;(A27stdlife+$E461),('PTRM input'!$L$411*(1+rvanilla06)^0.5)-SUM($L461:Z461),('PTRM input'!$L$411*(1+rvanilla06)^0.5)/A27stdlife))</f>
        <v>0</v>
      </c>
      <c r="AB461" s="251">
        <f ca="1">IF(A27stdlife="n/a","n/a",IF(AB$3&gt;(A27stdlife+$E461),('PTRM input'!$L$411*(1+rvanilla06)^0.5)-SUM($L461:AA461),('PTRM input'!$L$411*(1+rvanilla06)^0.5)/A27stdlife))</f>
        <v>0</v>
      </c>
      <c r="AC461" s="251">
        <f ca="1">IF(A27stdlife="n/a","n/a",IF(AC$3&gt;(A27stdlife+$E461),('PTRM input'!$L$411*(1+rvanilla06)^0.5)-SUM($L461:AB461),('PTRM input'!$L$411*(1+rvanilla06)^0.5)/A27stdlife))</f>
        <v>0</v>
      </c>
      <c r="AD461" s="251">
        <f ca="1">IF(A27stdlife="n/a","n/a",IF(AD$3&gt;(A27stdlife+$E461),('PTRM input'!$L$411*(1+rvanilla06)^0.5)-SUM($L461:AC461),('PTRM input'!$L$411*(1+rvanilla06)^0.5)/A27stdlife))</f>
        <v>0</v>
      </c>
      <c r="AE461" s="251">
        <f ca="1">IF(A27stdlife="n/a","n/a",IF(AE$3&gt;(A27stdlife+$E461),('PTRM input'!$L$411*(1+rvanilla06)^0.5)-SUM($L461:AD461),('PTRM input'!$L$411*(1+rvanilla06)^0.5)/A27stdlife))</f>
        <v>0</v>
      </c>
      <c r="AF461" s="251">
        <f ca="1">IF(A27stdlife="n/a","n/a",IF(AF$3&gt;(A27stdlife+$E461),('PTRM input'!$L$411*(1+rvanilla06)^0.5)-SUM($L461:AE461),('PTRM input'!$L$411*(1+rvanilla06)^0.5)/A27stdlife))</f>
        <v>0</v>
      </c>
      <c r="AG461" s="251">
        <f ca="1">IF(A27stdlife="n/a","n/a",IF(AG$3&gt;(A27stdlife+$E461),('PTRM input'!$L$411*(1+rvanilla06)^0.5)-SUM($L461:AF461),('PTRM input'!$L$411*(1+rvanilla06)^0.5)/A27stdlife))</f>
        <v>0</v>
      </c>
      <c r="AH461" s="251">
        <f ca="1">IF(A27stdlife="n/a","n/a",IF(AH$3&gt;(A27stdlife+$E461),('PTRM input'!$L$411*(1+rvanilla06)^0.5)-SUM($L461:AG461),('PTRM input'!$L$411*(1+rvanilla06)^0.5)/A27stdlife))</f>
        <v>0</v>
      </c>
      <c r="AI461" s="251">
        <f ca="1">IF(A27stdlife="n/a","n/a",IF(AI$3&gt;(A27stdlife+$E461),('PTRM input'!$L$411*(1+rvanilla06)^0.5)-SUM($L461:AH461),('PTRM input'!$L$411*(1+rvanilla06)^0.5)/A27stdlife))</f>
        <v>0</v>
      </c>
      <c r="AJ461" s="251">
        <f ca="1">IF(A27stdlife="n/a","n/a",IF(AJ$3&gt;(A27stdlife+$E461),('PTRM input'!$L$411*(1+rvanilla06)^0.5)-SUM($L461:AI461),('PTRM input'!$L$411*(1+rvanilla06)^0.5)/A27stdlife))</f>
        <v>0</v>
      </c>
      <c r="AK461" s="251">
        <f ca="1">IF(A27stdlife="n/a","n/a",IF(AK$3&gt;(A27stdlife+$E461),('PTRM input'!$L$411*(1+rvanilla06)^0.5)-SUM($L461:AJ461),('PTRM input'!$L$411*(1+rvanilla06)^0.5)/A27stdlife))</f>
        <v>0</v>
      </c>
      <c r="AL461" s="251">
        <f ca="1">IF(A27stdlife="n/a","n/a",IF(AL$3&gt;(A27stdlife+$E461),('PTRM input'!$L$411*(1+rvanilla06)^0.5)-SUM($L461:AK461),('PTRM input'!$L$411*(1+rvanilla06)^0.5)/A27stdlife))</f>
        <v>0</v>
      </c>
      <c r="AM461" s="251">
        <f ca="1">IF(A27stdlife="n/a","n/a",IF(AM$3&gt;(A27stdlife+$E461),('PTRM input'!$L$411*(1+rvanilla06)^0.5)-SUM($L461:AL461),('PTRM input'!$L$411*(1+rvanilla06)^0.5)/A27stdlife))</f>
        <v>0</v>
      </c>
      <c r="AN461" s="251">
        <f ca="1">IF(A27stdlife="n/a","n/a",IF(AN$3&gt;(A27stdlife+$E461),('PTRM input'!$L$411*(1+rvanilla06)^0.5)-SUM($L461:AM461),('PTRM input'!$L$411*(1+rvanilla06)^0.5)/A27stdlife))</f>
        <v>0</v>
      </c>
      <c r="AO461" s="251">
        <f ca="1">IF(A27stdlife="n/a","n/a",IF(AO$3&gt;(A27stdlife+$E461),('PTRM input'!$L$411*(1+rvanilla06)^0.5)-SUM($L461:AN461),('PTRM input'!$L$411*(1+rvanilla06)^0.5)/A27stdlife))</f>
        <v>0</v>
      </c>
      <c r="AP461" s="251">
        <f ca="1">IF(A27stdlife="n/a","n/a",IF(AP$3&gt;(A27stdlife+$E461),('PTRM input'!$L$411*(1+rvanilla06)^0.5)-SUM($L461:AO461),('PTRM input'!$L$411*(1+rvanilla06)^0.5)/A27stdlife))</f>
        <v>0</v>
      </c>
      <c r="AQ461" s="251">
        <f ca="1">IF(A27stdlife="n/a","n/a",IF(AQ$3&gt;(A27stdlife+$E461),('PTRM input'!$L$411*(1+rvanilla06)^0.5)-SUM($L461:AP461),('PTRM input'!$L$411*(1+rvanilla06)^0.5)/A27stdlife))</f>
        <v>0</v>
      </c>
      <c r="AR461" s="251">
        <f ca="1">IF(A27stdlife="n/a","n/a",IF(AR$3&gt;(A27stdlife+$E461),('PTRM input'!$L$411*(1+rvanilla06)^0.5)-SUM($L461:AQ461),('PTRM input'!$L$411*(1+rvanilla06)^0.5)/A27stdlife))</f>
        <v>0</v>
      </c>
      <c r="AS461" s="251">
        <f ca="1">IF(A27stdlife="n/a","n/a",IF(AS$3&gt;(A27stdlife+$E461),('PTRM input'!$L$411*(1+rvanilla06)^0.5)-SUM($L461:AR461),('PTRM input'!$L$411*(1+rvanilla06)^0.5)/A27stdlife))</f>
        <v>0</v>
      </c>
      <c r="AT461" s="251">
        <f ca="1">IF(A27stdlife="n/a","n/a",IF(AT$3&gt;(A27stdlife+$E461),('PTRM input'!$L$411*(1+rvanilla06)^0.5)-SUM($L461:AS461),('PTRM input'!$L$411*(1+rvanilla06)^0.5)/A27stdlife))</f>
        <v>0</v>
      </c>
      <c r="AU461" s="251">
        <f ca="1">IF(A27stdlife="n/a","n/a",IF(AU$3&gt;(A27stdlife+$E461),('PTRM input'!$L$411*(1+rvanilla06)^0.5)-SUM($L461:AT461),('PTRM input'!$L$411*(1+rvanilla06)^0.5)/A27stdlife))</f>
        <v>0</v>
      </c>
      <c r="AV461" s="251">
        <f ca="1">IF(A27stdlife="n/a","n/a",IF(AV$3&gt;(A27stdlife+$E461),('PTRM input'!$L$411*(1+rvanilla06)^0.5)-SUM($L461:AU461),('PTRM input'!$L$411*(1+rvanilla06)^0.5)/A27stdlife))</f>
        <v>0</v>
      </c>
      <c r="AW461" s="251">
        <f ca="1">IF(A27stdlife="n/a","n/a",IF(AW$3&gt;(A27stdlife+$E461),('PTRM input'!$L$411*(1+rvanilla06)^0.5)-SUM($L461:AV461),('PTRM input'!$L$411*(1+rvanilla06)^0.5)/A27stdlife))</f>
        <v>0</v>
      </c>
      <c r="AX461" s="251">
        <f ca="1">IF(A27stdlife="n/a","n/a",IF(AX$3&gt;(A27stdlife+$E461),('PTRM input'!$L$411*(1+rvanilla06)^0.5)-SUM($L461:AW461),('PTRM input'!$L$411*(1+rvanilla06)^0.5)/A27stdlife))</f>
        <v>0</v>
      </c>
      <c r="AY461" s="251">
        <f ca="1">IF(A27stdlife="n/a","n/a",IF(AY$3&gt;(A27stdlife+$E461),('PTRM input'!$L$411*(1+rvanilla06)^0.5)-SUM($L461:AX461),('PTRM input'!$L$411*(1+rvanilla06)^0.5)/A27stdlife))</f>
        <v>0</v>
      </c>
      <c r="AZ461" s="251">
        <f ca="1">IF(A27stdlife="n/a","n/a",IF(AZ$3&gt;(A27stdlife+$E461),('PTRM input'!$L$411*(1+rvanilla06)^0.5)-SUM($L461:AY461),('PTRM input'!$L$411*(1+rvanilla06)^0.5)/A27stdlife))</f>
        <v>0</v>
      </c>
      <c r="BA461" s="251">
        <f ca="1">IF(A27stdlife="n/a","n/a",IF(BA$3&gt;(A27stdlife+$E461),('PTRM input'!$L$411*(1+rvanilla06)^0.5)-SUM($L461:AZ461),('PTRM input'!$L$411*(1+rvanilla06)^0.5)/A27stdlife))</f>
        <v>0</v>
      </c>
      <c r="BB461" s="251">
        <f ca="1">IF(A27stdlife="n/a","n/a",IF(BB$3&gt;(A27stdlife+$E461),('PTRM input'!$L$411*(1+rvanilla06)^0.5)-SUM($L461:BA461),('PTRM input'!$L$411*(1+rvanilla06)^0.5)/A27stdlife))</f>
        <v>0</v>
      </c>
      <c r="BC461" s="251">
        <f ca="1">IF(A27stdlife="n/a","n/a",IF(BC$3&gt;(A27stdlife+$E461),('PTRM input'!$L$411*(1+rvanilla06)^0.5)-SUM($L461:BB461),('PTRM input'!$L$411*(1+rvanilla06)^0.5)/A27stdlife))</f>
        <v>0</v>
      </c>
      <c r="BD461" s="251">
        <f ca="1">IF(A27stdlife="n/a","n/a",IF(BD$3&gt;(A27stdlife+$E461),('PTRM input'!$L$411*(1+rvanilla06)^0.5)-SUM($L461:BC461),('PTRM input'!$L$411*(1+rvanilla06)^0.5)/A27stdlife))</f>
        <v>0</v>
      </c>
      <c r="BE461" s="251">
        <f ca="1">IF(A27stdlife="n/a","n/a",IF(BE$3&gt;(A27stdlife+$E461),('PTRM input'!$L$411*(1+rvanilla06)^0.5)-SUM($L461:BD461),('PTRM input'!$L$411*(1+rvanilla06)^0.5)/A27stdlife))</f>
        <v>0</v>
      </c>
      <c r="BF461" s="251">
        <f ca="1">IF(A27stdlife="n/a","n/a",IF(BF$3&gt;(A27stdlife+$E461),('PTRM input'!$L$411*(1+rvanilla06)^0.5)-SUM($L461:BE461),('PTRM input'!$L$411*(1+rvanilla06)^0.5)/A27stdlife))</f>
        <v>0</v>
      </c>
      <c r="BG461" s="251">
        <f ca="1">IF(A27stdlife="n/a","n/a",IF(BG$3&gt;(A27stdlife+$E461),('PTRM input'!$L$411*(1+rvanilla06)^0.5)-SUM($L461:BF461),('PTRM input'!$L$411*(1+rvanilla06)^0.5)/A27stdlife))</f>
        <v>0</v>
      </c>
      <c r="BH461" s="251">
        <f ca="1">IF(A27stdlife="n/a","n/a",IF(BH$3&gt;(A27stdlife+$E461),('PTRM input'!$L$411*(1+rvanilla06)^0.5)-SUM($L461:BG461),('PTRM input'!$L$411*(1+rvanilla06)^0.5)/A27stdlife))</f>
        <v>0</v>
      </c>
      <c r="BI461" s="251">
        <f ca="1">IF(A27stdlife="n/a","n/a",IF(BI$3&gt;(A27stdlife+$E461),('PTRM input'!$L$411*(1+rvanilla06)^0.5)-SUM($L461:BH461),('PTRM input'!$L$411*(1+rvanilla06)^0.5)/A27stdlife))</f>
        <v>0</v>
      </c>
      <c r="BJ461" s="116"/>
      <c r="BK461" s="116"/>
      <c r="BL461" s="116"/>
      <c r="BM461" s="116"/>
    </row>
    <row r="462" spans="1:65" hidden="1" outlineLevel="2">
      <c r="A462" s="116"/>
      <c r="B462" s="19"/>
      <c r="C462" s="18"/>
      <c r="D462" s="760"/>
      <c r="E462" s="86">
        <v>7</v>
      </c>
      <c r="F462" s="259"/>
      <c r="G462" s="434"/>
      <c r="H462" s="435"/>
      <c r="I462" s="435"/>
      <c r="J462" s="435"/>
      <c r="K462" s="435"/>
      <c r="L462" s="435"/>
      <c r="M462" s="619"/>
      <c r="N462" s="433">
        <f ca="1">IF(A27stdlife="n/a","n/a",IF(N$3&gt;(A27stdlife+$E462),('PTRM input'!$M$411*(1+rvanilla07)^0.5)-SUM($M462:M462),('PTRM input'!$M$411*(1+rvanilla07)^0.5)/A27stdlife))</f>
        <v>0</v>
      </c>
      <c r="O462" s="433">
        <f ca="1">IF(A27stdlife="n/a","n/a",IF(O$3&gt;(A27stdlife+$E462),('PTRM input'!$M$411*(1+rvanilla07)^0.5)-SUM($M462:N462),('PTRM input'!$M$411*(1+rvanilla07)^0.5)/A27stdlife))</f>
        <v>0</v>
      </c>
      <c r="P462" s="433">
        <f ca="1">IF(A27stdlife="n/a","n/a",IF(P$3&gt;(A27stdlife+$E462),('PTRM input'!$M$411*(1+rvanilla07)^0.5)-SUM($M462:O462),('PTRM input'!$M$411*(1+rvanilla07)^0.5)/A27stdlife))</f>
        <v>0</v>
      </c>
      <c r="Q462" s="433">
        <f ca="1">IF(A27stdlife="n/a","n/a",IF(Q$3&gt;(A27stdlife+$E462),('PTRM input'!$M$411*(1+rvanilla07)^0.5)-SUM($M462:P462),('PTRM input'!$M$411*(1+rvanilla07)^0.5)/A27stdlife))</f>
        <v>0</v>
      </c>
      <c r="R462" s="251">
        <f ca="1">IF(A27stdlife="n/a","n/a",IF(R$3&gt;(A27stdlife+$E462),('PTRM input'!$M$411*(1+rvanilla07)^0.5)-SUM($M462:Q462),('PTRM input'!$M$411*(1+rvanilla07)^0.5)/A27stdlife))</f>
        <v>0</v>
      </c>
      <c r="S462" s="251">
        <f ca="1">IF(A27stdlife="n/a","n/a",IF(S$3&gt;(A27stdlife+$E462),('PTRM input'!$M$411*(1+rvanilla07)^0.5)-SUM($M462:R462),('PTRM input'!$M$411*(1+rvanilla07)^0.5)/A27stdlife))</f>
        <v>0</v>
      </c>
      <c r="T462" s="251">
        <f ca="1">IF(A27stdlife="n/a","n/a",IF(T$3&gt;(A27stdlife+$E462),('PTRM input'!$M$411*(1+rvanilla07)^0.5)-SUM($M462:S462),('PTRM input'!$M$411*(1+rvanilla07)^0.5)/A27stdlife))</f>
        <v>0</v>
      </c>
      <c r="U462" s="251">
        <f ca="1">IF(A27stdlife="n/a","n/a",IF(U$3&gt;(A27stdlife+$E462),('PTRM input'!$M$411*(1+rvanilla07)^0.5)-SUM($M462:T462),('PTRM input'!$M$411*(1+rvanilla07)^0.5)/A27stdlife))</f>
        <v>0</v>
      </c>
      <c r="V462" s="251">
        <f ca="1">IF(A27stdlife="n/a","n/a",IF(V$3&gt;(A27stdlife+$E462),('PTRM input'!$M$411*(1+rvanilla07)^0.5)-SUM($M462:U462),('PTRM input'!$M$411*(1+rvanilla07)^0.5)/A27stdlife))</f>
        <v>0</v>
      </c>
      <c r="W462" s="251">
        <f ca="1">IF(A27stdlife="n/a","n/a",IF(W$3&gt;(A27stdlife+$E462),('PTRM input'!$M$411*(1+rvanilla07)^0.5)-SUM($M462:V462),('PTRM input'!$M$411*(1+rvanilla07)^0.5)/A27stdlife))</f>
        <v>0</v>
      </c>
      <c r="X462" s="251">
        <f ca="1">IF(A27stdlife="n/a","n/a",IF(X$3&gt;(A27stdlife+$E462),('PTRM input'!$M$411*(1+rvanilla07)^0.5)-SUM($M462:W462),('PTRM input'!$M$411*(1+rvanilla07)^0.5)/A27stdlife))</f>
        <v>0</v>
      </c>
      <c r="Y462" s="251">
        <f ca="1">IF(A27stdlife="n/a","n/a",IF(Y$3&gt;(A27stdlife+$E462),('PTRM input'!$M$411*(1+rvanilla07)^0.5)-SUM($M462:X462),('PTRM input'!$M$411*(1+rvanilla07)^0.5)/A27stdlife))</f>
        <v>0</v>
      </c>
      <c r="Z462" s="251">
        <f ca="1">IF(A27stdlife="n/a","n/a",IF(Z$3&gt;(A27stdlife+$E462),('PTRM input'!$M$411*(1+rvanilla07)^0.5)-SUM($M462:Y462),('PTRM input'!$M$411*(1+rvanilla07)^0.5)/A27stdlife))</f>
        <v>0</v>
      </c>
      <c r="AA462" s="251">
        <f ca="1">IF(A27stdlife="n/a","n/a",IF(AA$3&gt;(A27stdlife+$E462),('PTRM input'!$M$411*(1+rvanilla07)^0.5)-SUM($M462:Z462),('PTRM input'!$M$411*(1+rvanilla07)^0.5)/A27stdlife))</f>
        <v>0</v>
      </c>
      <c r="AB462" s="251">
        <f ca="1">IF(A27stdlife="n/a","n/a",IF(AB$3&gt;(A27stdlife+$E462),('PTRM input'!$M$411*(1+rvanilla07)^0.5)-SUM($M462:AA462),('PTRM input'!$M$411*(1+rvanilla07)^0.5)/A27stdlife))</f>
        <v>0</v>
      </c>
      <c r="AC462" s="251">
        <f ca="1">IF(A27stdlife="n/a","n/a",IF(AC$3&gt;(A27stdlife+$E462),('PTRM input'!$M$411*(1+rvanilla07)^0.5)-SUM($M462:AB462),('PTRM input'!$M$411*(1+rvanilla07)^0.5)/A27stdlife))</f>
        <v>0</v>
      </c>
      <c r="AD462" s="251">
        <f ca="1">IF(A27stdlife="n/a","n/a",IF(AD$3&gt;(A27stdlife+$E462),('PTRM input'!$M$411*(1+rvanilla07)^0.5)-SUM($M462:AC462),('PTRM input'!$M$411*(1+rvanilla07)^0.5)/A27stdlife))</f>
        <v>0</v>
      </c>
      <c r="AE462" s="251">
        <f ca="1">IF(A27stdlife="n/a","n/a",IF(AE$3&gt;(A27stdlife+$E462),('PTRM input'!$M$411*(1+rvanilla07)^0.5)-SUM($M462:AD462),('PTRM input'!$M$411*(1+rvanilla07)^0.5)/A27stdlife))</f>
        <v>0</v>
      </c>
      <c r="AF462" s="251">
        <f ca="1">IF(A27stdlife="n/a","n/a",IF(AF$3&gt;(A27stdlife+$E462),('PTRM input'!$M$411*(1+rvanilla07)^0.5)-SUM($M462:AE462),('PTRM input'!$M$411*(1+rvanilla07)^0.5)/A27stdlife))</f>
        <v>0</v>
      </c>
      <c r="AG462" s="251">
        <f ca="1">IF(A27stdlife="n/a","n/a",IF(AG$3&gt;(A27stdlife+$E462),('PTRM input'!$M$411*(1+rvanilla07)^0.5)-SUM($M462:AF462),('PTRM input'!$M$411*(1+rvanilla07)^0.5)/A27stdlife))</f>
        <v>0</v>
      </c>
      <c r="AH462" s="251">
        <f ca="1">IF(A27stdlife="n/a","n/a",IF(AH$3&gt;(A27stdlife+$E462),('PTRM input'!$M$411*(1+rvanilla07)^0.5)-SUM($M462:AG462),('PTRM input'!$M$411*(1+rvanilla07)^0.5)/A27stdlife))</f>
        <v>0</v>
      </c>
      <c r="AI462" s="251">
        <f ca="1">IF(A27stdlife="n/a","n/a",IF(AI$3&gt;(A27stdlife+$E462),('PTRM input'!$M$411*(1+rvanilla07)^0.5)-SUM($M462:AH462),('PTRM input'!$M$411*(1+rvanilla07)^0.5)/A27stdlife))</f>
        <v>0</v>
      </c>
      <c r="AJ462" s="251">
        <f ca="1">IF(A27stdlife="n/a","n/a",IF(AJ$3&gt;(A27stdlife+$E462),('PTRM input'!$M$411*(1+rvanilla07)^0.5)-SUM($M462:AI462),('PTRM input'!$M$411*(1+rvanilla07)^0.5)/A27stdlife))</f>
        <v>0</v>
      </c>
      <c r="AK462" s="251">
        <f ca="1">IF(A27stdlife="n/a","n/a",IF(AK$3&gt;(A27stdlife+$E462),('PTRM input'!$M$411*(1+rvanilla07)^0.5)-SUM($M462:AJ462),('PTRM input'!$M$411*(1+rvanilla07)^0.5)/A27stdlife))</f>
        <v>0</v>
      </c>
      <c r="AL462" s="251">
        <f ca="1">IF(A27stdlife="n/a","n/a",IF(AL$3&gt;(A27stdlife+$E462),('PTRM input'!$M$411*(1+rvanilla07)^0.5)-SUM($M462:AK462),('PTRM input'!$M$411*(1+rvanilla07)^0.5)/A27stdlife))</f>
        <v>0</v>
      </c>
      <c r="AM462" s="251">
        <f ca="1">IF(A27stdlife="n/a","n/a",IF(AM$3&gt;(A27stdlife+$E462),('PTRM input'!$M$411*(1+rvanilla07)^0.5)-SUM($M462:AL462),('PTRM input'!$M$411*(1+rvanilla07)^0.5)/A27stdlife))</f>
        <v>0</v>
      </c>
      <c r="AN462" s="251">
        <f ca="1">IF(A27stdlife="n/a","n/a",IF(AN$3&gt;(A27stdlife+$E462),('PTRM input'!$M$411*(1+rvanilla07)^0.5)-SUM($M462:AM462),('PTRM input'!$M$411*(1+rvanilla07)^0.5)/A27stdlife))</f>
        <v>0</v>
      </c>
      <c r="AO462" s="251">
        <f ca="1">IF(A27stdlife="n/a","n/a",IF(AO$3&gt;(A27stdlife+$E462),('PTRM input'!$M$411*(1+rvanilla07)^0.5)-SUM($M462:AN462),('PTRM input'!$M$411*(1+rvanilla07)^0.5)/A27stdlife))</f>
        <v>0</v>
      </c>
      <c r="AP462" s="251">
        <f ca="1">IF(A27stdlife="n/a","n/a",IF(AP$3&gt;(A27stdlife+$E462),('PTRM input'!$M$411*(1+rvanilla07)^0.5)-SUM($M462:AO462),('PTRM input'!$M$411*(1+rvanilla07)^0.5)/A27stdlife))</f>
        <v>0</v>
      </c>
      <c r="AQ462" s="251">
        <f ca="1">IF(A27stdlife="n/a","n/a",IF(AQ$3&gt;(A27stdlife+$E462),('PTRM input'!$M$411*(1+rvanilla07)^0.5)-SUM($M462:AP462),('PTRM input'!$M$411*(1+rvanilla07)^0.5)/A27stdlife))</f>
        <v>0</v>
      </c>
      <c r="AR462" s="251">
        <f ca="1">IF(A27stdlife="n/a","n/a",IF(AR$3&gt;(A27stdlife+$E462),('PTRM input'!$M$411*(1+rvanilla07)^0.5)-SUM($M462:AQ462),('PTRM input'!$M$411*(1+rvanilla07)^0.5)/A27stdlife))</f>
        <v>0</v>
      </c>
      <c r="AS462" s="251">
        <f ca="1">IF(A27stdlife="n/a","n/a",IF(AS$3&gt;(A27stdlife+$E462),('PTRM input'!$M$411*(1+rvanilla07)^0.5)-SUM($M462:AR462),('PTRM input'!$M$411*(1+rvanilla07)^0.5)/A27stdlife))</f>
        <v>0</v>
      </c>
      <c r="AT462" s="251">
        <f ca="1">IF(A27stdlife="n/a","n/a",IF(AT$3&gt;(A27stdlife+$E462),('PTRM input'!$M$411*(1+rvanilla07)^0.5)-SUM($M462:AS462),('PTRM input'!$M$411*(1+rvanilla07)^0.5)/A27stdlife))</f>
        <v>0</v>
      </c>
      <c r="AU462" s="251">
        <f ca="1">IF(A27stdlife="n/a","n/a",IF(AU$3&gt;(A27stdlife+$E462),('PTRM input'!$M$411*(1+rvanilla07)^0.5)-SUM($M462:AT462),('PTRM input'!$M$411*(1+rvanilla07)^0.5)/A27stdlife))</f>
        <v>0</v>
      </c>
      <c r="AV462" s="251">
        <f ca="1">IF(A27stdlife="n/a","n/a",IF(AV$3&gt;(A27stdlife+$E462),('PTRM input'!$M$411*(1+rvanilla07)^0.5)-SUM($M462:AU462),('PTRM input'!$M$411*(1+rvanilla07)^0.5)/A27stdlife))</f>
        <v>0</v>
      </c>
      <c r="AW462" s="251">
        <f ca="1">IF(A27stdlife="n/a","n/a",IF(AW$3&gt;(A27stdlife+$E462),('PTRM input'!$M$411*(1+rvanilla07)^0.5)-SUM($M462:AV462),('PTRM input'!$M$411*(1+rvanilla07)^0.5)/A27stdlife))</f>
        <v>0</v>
      </c>
      <c r="AX462" s="251">
        <f ca="1">IF(A27stdlife="n/a","n/a",IF(AX$3&gt;(A27stdlife+$E462),('PTRM input'!$M$411*(1+rvanilla07)^0.5)-SUM($M462:AW462),('PTRM input'!$M$411*(1+rvanilla07)^0.5)/A27stdlife))</f>
        <v>0</v>
      </c>
      <c r="AY462" s="251">
        <f ca="1">IF(A27stdlife="n/a","n/a",IF(AY$3&gt;(A27stdlife+$E462),('PTRM input'!$M$411*(1+rvanilla07)^0.5)-SUM($M462:AX462),('PTRM input'!$M$411*(1+rvanilla07)^0.5)/A27stdlife))</f>
        <v>0</v>
      </c>
      <c r="AZ462" s="251">
        <f ca="1">IF(A27stdlife="n/a","n/a",IF(AZ$3&gt;(A27stdlife+$E462),('PTRM input'!$M$411*(1+rvanilla07)^0.5)-SUM($M462:AY462),('PTRM input'!$M$411*(1+rvanilla07)^0.5)/A27stdlife))</f>
        <v>0</v>
      </c>
      <c r="BA462" s="251">
        <f ca="1">IF(A27stdlife="n/a","n/a",IF(BA$3&gt;(A27stdlife+$E462),('PTRM input'!$M$411*(1+rvanilla07)^0.5)-SUM($M462:AZ462),('PTRM input'!$M$411*(1+rvanilla07)^0.5)/A27stdlife))</f>
        <v>0</v>
      </c>
      <c r="BB462" s="251">
        <f ca="1">IF(A27stdlife="n/a","n/a",IF(BB$3&gt;(A27stdlife+$E462),('PTRM input'!$M$411*(1+rvanilla07)^0.5)-SUM($M462:BA462),('PTRM input'!$M$411*(1+rvanilla07)^0.5)/A27stdlife))</f>
        <v>0</v>
      </c>
      <c r="BC462" s="251">
        <f ca="1">IF(A27stdlife="n/a","n/a",IF(BC$3&gt;(A27stdlife+$E462),('PTRM input'!$M$411*(1+rvanilla07)^0.5)-SUM($M462:BB462),('PTRM input'!$M$411*(1+rvanilla07)^0.5)/A27stdlife))</f>
        <v>0</v>
      </c>
      <c r="BD462" s="251">
        <f ca="1">IF(A27stdlife="n/a","n/a",IF(BD$3&gt;(A27stdlife+$E462),('PTRM input'!$M$411*(1+rvanilla07)^0.5)-SUM($M462:BC462),('PTRM input'!$M$411*(1+rvanilla07)^0.5)/A27stdlife))</f>
        <v>0</v>
      </c>
      <c r="BE462" s="251">
        <f ca="1">IF(A27stdlife="n/a","n/a",IF(BE$3&gt;(A27stdlife+$E462),('PTRM input'!$M$411*(1+rvanilla07)^0.5)-SUM($M462:BD462),('PTRM input'!$M$411*(1+rvanilla07)^0.5)/A27stdlife))</f>
        <v>0</v>
      </c>
      <c r="BF462" s="251">
        <f ca="1">IF(A27stdlife="n/a","n/a",IF(BF$3&gt;(A27stdlife+$E462),('PTRM input'!$M$411*(1+rvanilla07)^0.5)-SUM($M462:BE462),('PTRM input'!$M$411*(1+rvanilla07)^0.5)/A27stdlife))</f>
        <v>0</v>
      </c>
      <c r="BG462" s="251">
        <f ca="1">IF(A27stdlife="n/a","n/a",IF(BG$3&gt;(A27stdlife+$E462),('PTRM input'!$M$411*(1+rvanilla07)^0.5)-SUM($M462:BF462),('PTRM input'!$M$411*(1+rvanilla07)^0.5)/A27stdlife))</f>
        <v>0</v>
      </c>
      <c r="BH462" s="251">
        <f ca="1">IF(A27stdlife="n/a","n/a",IF(BH$3&gt;(A27stdlife+$E462),('PTRM input'!$M$411*(1+rvanilla07)^0.5)-SUM($M462:BG462),('PTRM input'!$M$411*(1+rvanilla07)^0.5)/A27stdlife))</f>
        <v>0</v>
      </c>
      <c r="BI462" s="251">
        <f ca="1">IF(A27stdlife="n/a","n/a",IF(BI$3&gt;(A27stdlife+$E462),('PTRM input'!$M$411*(1+rvanilla07)^0.5)-SUM($M462:BH462),('PTRM input'!$M$411*(1+rvanilla07)^0.5)/A27stdlife))</f>
        <v>0</v>
      </c>
      <c r="BJ462" s="116"/>
      <c r="BK462" s="116"/>
      <c r="BL462" s="116"/>
      <c r="BM462" s="116"/>
    </row>
    <row r="463" spans="1:65" hidden="1" outlineLevel="2">
      <c r="A463" s="116"/>
      <c r="B463" s="19"/>
      <c r="C463" s="18"/>
      <c r="D463" s="760"/>
      <c r="E463" s="86">
        <v>8</v>
      </c>
      <c r="F463" s="259"/>
      <c r="G463" s="434"/>
      <c r="H463" s="435"/>
      <c r="I463" s="435"/>
      <c r="J463" s="435"/>
      <c r="K463" s="435"/>
      <c r="L463" s="435"/>
      <c r="M463" s="435"/>
      <c r="N463" s="619"/>
      <c r="O463" s="433">
        <f ca="1">IF(A27stdlife="n/a","n/a",IF(O$3&gt;(A27stdlife+$E463),('PTRM input'!$N$411*(1+rvanilla08)^0.5)-SUM($N463:N463),('PTRM input'!$N$411*(1+rvanilla08)^0.5)/A27stdlife))</f>
        <v>0</v>
      </c>
      <c r="P463" s="433">
        <f ca="1">IF(A27stdlife="n/a","n/a",IF(P$3&gt;(A27stdlife+$E463),('PTRM input'!$N$411*(1+rvanilla08)^0.5)-SUM($N463:O463),('PTRM input'!$N$411*(1+rvanilla08)^0.5)/A27stdlife))</f>
        <v>0</v>
      </c>
      <c r="Q463" s="433">
        <f ca="1">IF(A27stdlife="n/a","n/a",IF(Q$3&gt;(A27stdlife+$E463),('PTRM input'!$N$411*(1+rvanilla08)^0.5)-SUM($N463:P463),('PTRM input'!$N$411*(1+rvanilla08)^0.5)/A27stdlife))</f>
        <v>0</v>
      </c>
      <c r="R463" s="251">
        <f ca="1">IF(A27stdlife="n/a","n/a",IF(R$3&gt;(A27stdlife+$E463),('PTRM input'!$N$411*(1+rvanilla08)^0.5)-SUM($N463:Q463),('PTRM input'!$N$411*(1+rvanilla08)^0.5)/A27stdlife))</f>
        <v>0</v>
      </c>
      <c r="S463" s="251">
        <f ca="1">IF(A27stdlife="n/a","n/a",IF(S$3&gt;(A27stdlife+$E463),('PTRM input'!$N$411*(1+rvanilla08)^0.5)-SUM($N463:R463),('PTRM input'!$N$411*(1+rvanilla08)^0.5)/A27stdlife))</f>
        <v>0</v>
      </c>
      <c r="T463" s="251">
        <f ca="1">IF(A27stdlife="n/a","n/a",IF(T$3&gt;(A27stdlife+$E463),('PTRM input'!$N$411*(1+rvanilla08)^0.5)-SUM($N463:S463),('PTRM input'!$N$411*(1+rvanilla08)^0.5)/A27stdlife))</f>
        <v>0</v>
      </c>
      <c r="U463" s="251">
        <f ca="1">IF(A27stdlife="n/a","n/a",IF(U$3&gt;(A27stdlife+$E463),('PTRM input'!$N$411*(1+rvanilla08)^0.5)-SUM($N463:T463),('PTRM input'!$N$411*(1+rvanilla08)^0.5)/A27stdlife))</f>
        <v>0</v>
      </c>
      <c r="V463" s="251">
        <f ca="1">IF(A27stdlife="n/a","n/a",IF(V$3&gt;(A27stdlife+$E463),('PTRM input'!$N$411*(1+rvanilla08)^0.5)-SUM($N463:U463),('PTRM input'!$N$411*(1+rvanilla08)^0.5)/A27stdlife))</f>
        <v>0</v>
      </c>
      <c r="W463" s="251">
        <f ca="1">IF(A27stdlife="n/a","n/a",IF(W$3&gt;(A27stdlife+$E463),('PTRM input'!$N$411*(1+rvanilla08)^0.5)-SUM($N463:V463),('PTRM input'!$N$411*(1+rvanilla08)^0.5)/A27stdlife))</f>
        <v>0</v>
      </c>
      <c r="X463" s="251">
        <f ca="1">IF(A27stdlife="n/a","n/a",IF(X$3&gt;(A27stdlife+$E463),('PTRM input'!$N$411*(1+rvanilla08)^0.5)-SUM($N463:W463),('PTRM input'!$N$411*(1+rvanilla08)^0.5)/A27stdlife))</f>
        <v>0</v>
      </c>
      <c r="Y463" s="251">
        <f ca="1">IF(A27stdlife="n/a","n/a",IF(Y$3&gt;(A27stdlife+$E463),('PTRM input'!$N$411*(1+rvanilla08)^0.5)-SUM($N463:X463),('PTRM input'!$N$411*(1+rvanilla08)^0.5)/A27stdlife))</f>
        <v>0</v>
      </c>
      <c r="Z463" s="251">
        <f ca="1">IF(A27stdlife="n/a","n/a",IF(Z$3&gt;(A27stdlife+$E463),('PTRM input'!$N$411*(1+rvanilla08)^0.5)-SUM($N463:Y463),('PTRM input'!$N$411*(1+rvanilla08)^0.5)/A27stdlife))</f>
        <v>0</v>
      </c>
      <c r="AA463" s="251">
        <f ca="1">IF(A27stdlife="n/a","n/a",IF(AA$3&gt;(A27stdlife+$E463),('PTRM input'!$N$411*(1+rvanilla08)^0.5)-SUM($N463:Z463),('PTRM input'!$N$411*(1+rvanilla08)^0.5)/A27stdlife))</f>
        <v>0</v>
      </c>
      <c r="AB463" s="251">
        <f ca="1">IF(A27stdlife="n/a","n/a",IF(AB$3&gt;(A27stdlife+$E463),('PTRM input'!$N$411*(1+rvanilla08)^0.5)-SUM($N463:AA463),('PTRM input'!$N$411*(1+rvanilla08)^0.5)/A27stdlife))</f>
        <v>0</v>
      </c>
      <c r="AC463" s="251">
        <f ca="1">IF(A27stdlife="n/a","n/a",IF(AC$3&gt;(A27stdlife+$E463),('PTRM input'!$N$411*(1+rvanilla08)^0.5)-SUM($N463:AB463),('PTRM input'!$N$411*(1+rvanilla08)^0.5)/A27stdlife))</f>
        <v>0</v>
      </c>
      <c r="AD463" s="251">
        <f ca="1">IF(A27stdlife="n/a","n/a",IF(AD$3&gt;(A27stdlife+$E463),('PTRM input'!$N$411*(1+rvanilla08)^0.5)-SUM($N463:AC463),('PTRM input'!$N$411*(1+rvanilla08)^0.5)/A27stdlife))</f>
        <v>0</v>
      </c>
      <c r="AE463" s="251">
        <f ca="1">IF(A27stdlife="n/a","n/a",IF(AE$3&gt;(A27stdlife+$E463),('PTRM input'!$N$411*(1+rvanilla08)^0.5)-SUM($N463:AD463),('PTRM input'!$N$411*(1+rvanilla08)^0.5)/A27stdlife))</f>
        <v>0</v>
      </c>
      <c r="AF463" s="251">
        <f ca="1">IF(A27stdlife="n/a","n/a",IF(AF$3&gt;(A27stdlife+$E463),('PTRM input'!$N$411*(1+rvanilla08)^0.5)-SUM($N463:AE463),('PTRM input'!$N$411*(1+rvanilla08)^0.5)/A27stdlife))</f>
        <v>0</v>
      </c>
      <c r="AG463" s="251">
        <f ca="1">IF(A27stdlife="n/a","n/a",IF(AG$3&gt;(A27stdlife+$E463),('PTRM input'!$N$411*(1+rvanilla08)^0.5)-SUM($N463:AF463),('PTRM input'!$N$411*(1+rvanilla08)^0.5)/A27stdlife))</f>
        <v>0</v>
      </c>
      <c r="AH463" s="251">
        <f ca="1">IF(A27stdlife="n/a","n/a",IF(AH$3&gt;(A27stdlife+$E463),('PTRM input'!$N$411*(1+rvanilla08)^0.5)-SUM($N463:AG463),('PTRM input'!$N$411*(1+rvanilla08)^0.5)/A27stdlife))</f>
        <v>0</v>
      </c>
      <c r="AI463" s="251">
        <f ca="1">IF(A27stdlife="n/a","n/a",IF(AI$3&gt;(A27stdlife+$E463),('PTRM input'!$N$411*(1+rvanilla08)^0.5)-SUM($N463:AH463),('PTRM input'!$N$411*(1+rvanilla08)^0.5)/A27stdlife))</f>
        <v>0</v>
      </c>
      <c r="AJ463" s="251">
        <f ca="1">IF(A27stdlife="n/a","n/a",IF(AJ$3&gt;(A27stdlife+$E463),('PTRM input'!$N$411*(1+rvanilla08)^0.5)-SUM($N463:AI463),('PTRM input'!$N$411*(1+rvanilla08)^0.5)/A27stdlife))</f>
        <v>0</v>
      </c>
      <c r="AK463" s="251">
        <f ca="1">IF(A27stdlife="n/a","n/a",IF(AK$3&gt;(A27stdlife+$E463),('PTRM input'!$N$411*(1+rvanilla08)^0.5)-SUM($N463:AJ463),('PTRM input'!$N$411*(1+rvanilla08)^0.5)/A27stdlife))</f>
        <v>0</v>
      </c>
      <c r="AL463" s="251">
        <f ca="1">IF(A27stdlife="n/a","n/a",IF(AL$3&gt;(A27stdlife+$E463),('PTRM input'!$N$411*(1+rvanilla08)^0.5)-SUM($N463:AK463),('PTRM input'!$N$411*(1+rvanilla08)^0.5)/A27stdlife))</f>
        <v>0</v>
      </c>
      <c r="AM463" s="251">
        <f ca="1">IF(A27stdlife="n/a","n/a",IF(AM$3&gt;(A27stdlife+$E463),('PTRM input'!$N$411*(1+rvanilla08)^0.5)-SUM($N463:AL463),('PTRM input'!$N$411*(1+rvanilla08)^0.5)/A27stdlife))</f>
        <v>0</v>
      </c>
      <c r="AN463" s="251">
        <f ca="1">IF(A27stdlife="n/a","n/a",IF(AN$3&gt;(A27stdlife+$E463),('PTRM input'!$N$411*(1+rvanilla08)^0.5)-SUM($N463:AM463),('PTRM input'!$N$411*(1+rvanilla08)^0.5)/A27stdlife))</f>
        <v>0</v>
      </c>
      <c r="AO463" s="251">
        <f ca="1">IF(A27stdlife="n/a","n/a",IF(AO$3&gt;(A27stdlife+$E463),('PTRM input'!$N$411*(1+rvanilla08)^0.5)-SUM($N463:AN463),('PTRM input'!$N$411*(1+rvanilla08)^0.5)/A27stdlife))</f>
        <v>0</v>
      </c>
      <c r="AP463" s="251">
        <f ca="1">IF(A27stdlife="n/a","n/a",IF(AP$3&gt;(A27stdlife+$E463),('PTRM input'!$N$411*(1+rvanilla08)^0.5)-SUM($N463:AO463),('PTRM input'!$N$411*(1+rvanilla08)^0.5)/A27stdlife))</f>
        <v>0</v>
      </c>
      <c r="AQ463" s="251">
        <f ca="1">IF(A27stdlife="n/a","n/a",IF(AQ$3&gt;(A27stdlife+$E463),('PTRM input'!$N$411*(1+rvanilla08)^0.5)-SUM($N463:AP463),('PTRM input'!$N$411*(1+rvanilla08)^0.5)/A27stdlife))</f>
        <v>0</v>
      </c>
      <c r="AR463" s="251">
        <f ca="1">IF(A27stdlife="n/a","n/a",IF(AR$3&gt;(A27stdlife+$E463),('PTRM input'!$N$411*(1+rvanilla08)^0.5)-SUM($N463:AQ463),('PTRM input'!$N$411*(1+rvanilla08)^0.5)/A27stdlife))</f>
        <v>0</v>
      </c>
      <c r="AS463" s="251">
        <f ca="1">IF(A27stdlife="n/a","n/a",IF(AS$3&gt;(A27stdlife+$E463),('PTRM input'!$N$411*(1+rvanilla08)^0.5)-SUM($N463:AR463),('PTRM input'!$N$411*(1+rvanilla08)^0.5)/A27stdlife))</f>
        <v>0</v>
      </c>
      <c r="AT463" s="251">
        <f ca="1">IF(A27stdlife="n/a","n/a",IF(AT$3&gt;(A27stdlife+$E463),('PTRM input'!$N$411*(1+rvanilla08)^0.5)-SUM($N463:AS463),('PTRM input'!$N$411*(1+rvanilla08)^0.5)/A27stdlife))</f>
        <v>0</v>
      </c>
      <c r="AU463" s="251">
        <f ca="1">IF(A27stdlife="n/a","n/a",IF(AU$3&gt;(A27stdlife+$E463),('PTRM input'!$N$411*(1+rvanilla08)^0.5)-SUM($N463:AT463),('PTRM input'!$N$411*(1+rvanilla08)^0.5)/A27stdlife))</f>
        <v>0</v>
      </c>
      <c r="AV463" s="251">
        <f ca="1">IF(A27stdlife="n/a","n/a",IF(AV$3&gt;(A27stdlife+$E463),('PTRM input'!$N$411*(1+rvanilla08)^0.5)-SUM($N463:AU463),('PTRM input'!$N$411*(1+rvanilla08)^0.5)/A27stdlife))</f>
        <v>0</v>
      </c>
      <c r="AW463" s="251">
        <f ca="1">IF(A27stdlife="n/a","n/a",IF(AW$3&gt;(A27stdlife+$E463),('PTRM input'!$N$411*(1+rvanilla08)^0.5)-SUM($N463:AV463),('PTRM input'!$N$411*(1+rvanilla08)^0.5)/A27stdlife))</f>
        <v>0</v>
      </c>
      <c r="AX463" s="251">
        <f ca="1">IF(A27stdlife="n/a","n/a",IF(AX$3&gt;(A27stdlife+$E463),('PTRM input'!$N$411*(1+rvanilla08)^0.5)-SUM($N463:AW463),('PTRM input'!$N$411*(1+rvanilla08)^0.5)/A27stdlife))</f>
        <v>0</v>
      </c>
      <c r="AY463" s="251">
        <f ca="1">IF(A27stdlife="n/a","n/a",IF(AY$3&gt;(A27stdlife+$E463),('PTRM input'!$N$411*(1+rvanilla08)^0.5)-SUM($N463:AX463),('PTRM input'!$N$411*(1+rvanilla08)^0.5)/A27stdlife))</f>
        <v>0</v>
      </c>
      <c r="AZ463" s="251">
        <f ca="1">IF(A27stdlife="n/a","n/a",IF(AZ$3&gt;(A27stdlife+$E463),('PTRM input'!$N$411*(1+rvanilla08)^0.5)-SUM($N463:AY463),('PTRM input'!$N$411*(1+rvanilla08)^0.5)/A27stdlife))</f>
        <v>0</v>
      </c>
      <c r="BA463" s="251">
        <f ca="1">IF(A27stdlife="n/a","n/a",IF(BA$3&gt;(A27stdlife+$E463),('PTRM input'!$N$411*(1+rvanilla08)^0.5)-SUM($N463:AZ463),('PTRM input'!$N$411*(1+rvanilla08)^0.5)/A27stdlife))</f>
        <v>0</v>
      </c>
      <c r="BB463" s="251">
        <f ca="1">IF(A27stdlife="n/a","n/a",IF(BB$3&gt;(A27stdlife+$E463),('PTRM input'!$N$411*(1+rvanilla08)^0.5)-SUM($N463:BA463),('PTRM input'!$N$411*(1+rvanilla08)^0.5)/A27stdlife))</f>
        <v>0</v>
      </c>
      <c r="BC463" s="251">
        <f ca="1">IF(A27stdlife="n/a","n/a",IF(BC$3&gt;(A27stdlife+$E463),('PTRM input'!$N$411*(1+rvanilla08)^0.5)-SUM($N463:BB463),('PTRM input'!$N$411*(1+rvanilla08)^0.5)/A27stdlife))</f>
        <v>0</v>
      </c>
      <c r="BD463" s="251">
        <f ca="1">IF(A27stdlife="n/a","n/a",IF(BD$3&gt;(A27stdlife+$E463),('PTRM input'!$N$411*(1+rvanilla08)^0.5)-SUM($N463:BC463),('PTRM input'!$N$411*(1+rvanilla08)^0.5)/A27stdlife))</f>
        <v>0</v>
      </c>
      <c r="BE463" s="251">
        <f ca="1">IF(A27stdlife="n/a","n/a",IF(BE$3&gt;(A27stdlife+$E463),('PTRM input'!$N$411*(1+rvanilla08)^0.5)-SUM($N463:BD463),('PTRM input'!$N$411*(1+rvanilla08)^0.5)/A27stdlife))</f>
        <v>0</v>
      </c>
      <c r="BF463" s="251">
        <f ca="1">IF(A27stdlife="n/a","n/a",IF(BF$3&gt;(A27stdlife+$E463),('PTRM input'!$N$411*(1+rvanilla08)^0.5)-SUM($N463:BE463),('PTRM input'!$N$411*(1+rvanilla08)^0.5)/A27stdlife))</f>
        <v>0</v>
      </c>
      <c r="BG463" s="251">
        <f ca="1">IF(A27stdlife="n/a","n/a",IF(BG$3&gt;(A27stdlife+$E463),('PTRM input'!$N$411*(1+rvanilla08)^0.5)-SUM($N463:BF463),('PTRM input'!$N$411*(1+rvanilla08)^0.5)/A27stdlife))</f>
        <v>0</v>
      </c>
      <c r="BH463" s="251">
        <f ca="1">IF(A27stdlife="n/a","n/a",IF(BH$3&gt;(A27stdlife+$E463),('PTRM input'!$N$411*(1+rvanilla08)^0.5)-SUM($N463:BG463),('PTRM input'!$N$411*(1+rvanilla08)^0.5)/A27stdlife))</f>
        <v>0</v>
      </c>
      <c r="BI463" s="251">
        <f ca="1">IF(A27stdlife="n/a","n/a",IF(BI$3&gt;(A27stdlife+$E463),('PTRM input'!$N$411*(1+rvanilla08)^0.5)-SUM($N463:BH463),('PTRM input'!$N$411*(1+rvanilla08)^0.5)/A27stdlife))</f>
        <v>0</v>
      </c>
      <c r="BJ463" s="116"/>
      <c r="BK463" s="116"/>
      <c r="BL463" s="116"/>
      <c r="BM463" s="116"/>
    </row>
    <row r="464" spans="1:65" hidden="1" outlineLevel="2">
      <c r="A464" s="116"/>
      <c r="B464" s="19"/>
      <c r="C464" s="18"/>
      <c r="D464" s="760"/>
      <c r="E464" s="86">
        <v>9</v>
      </c>
      <c r="F464" s="259"/>
      <c r="G464" s="434"/>
      <c r="H464" s="435"/>
      <c r="I464" s="435"/>
      <c r="J464" s="435"/>
      <c r="K464" s="435"/>
      <c r="L464" s="435"/>
      <c r="M464" s="435"/>
      <c r="N464" s="435"/>
      <c r="O464" s="619"/>
      <c r="P464" s="433">
        <f ca="1">IF(A27stdlife="n/a","n/a",IF(P$3&gt;(A27stdlife+$E464),('PTRM input'!$O$411*(1+rvanilla09)^0.5)-SUM($O464:O464),('PTRM input'!$O$411*(1+rvanilla09)^0.5)/A27stdlife))</f>
        <v>0</v>
      </c>
      <c r="Q464" s="433">
        <f ca="1">IF(A27stdlife="n/a","n/a",IF(Q$3&gt;(A27stdlife+$E464),('PTRM input'!$O$411*(1+rvanilla09)^0.5)-SUM($O464:P464),('PTRM input'!$O$411*(1+rvanilla09)^0.5)/A27stdlife))</f>
        <v>0</v>
      </c>
      <c r="R464" s="251">
        <f ca="1">IF(A27stdlife="n/a","n/a",IF(R$3&gt;(A27stdlife+$E464),('PTRM input'!$O$411*(1+rvanilla09)^0.5)-SUM($O464:Q464),('PTRM input'!$O$411*(1+rvanilla09)^0.5)/A27stdlife))</f>
        <v>0</v>
      </c>
      <c r="S464" s="251">
        <f ca="1">IF(A27stdlife="n/a","n/a",IF(S$3&gt;(A27stdlife+$E464),('PTRM input'!$O$411*(1+rvanilla09)^0.5)-SUM($O464:R464),('PTRM input'!$O$411*(1+rvanilla09)^0.5)/A27stdlife))</f>
        <v>0</v>
      </c>
      <c r="T464" s="251">
        <f ca="1">IF(A27stdlife="n/a","n/a",IF(T$3&gt;(A27stdlife+$E464),('PTRM input'!$O$411*(1+rvanilla09)^0.5)-SUM($O464:S464),('PTRM input'!$O$411*(1+rvanilla09)^0.5)/A27stdlife))</f>
        <v>0</v>
      </c>
      <c r="U464" s="251">
        <f ca="1">IF(A27stdlife="n/a","n/a",IF(U$3&gt;(A27stdlife+$E464),('PTRM input'!$O$411*(1+rvanilla09)^0.5)-SUM($O464:T464),('PTRM input'!$O$411*(1+rvanilla09)^0.5)/A27stdlife))</f>
        <v>0</v>
      </c>
      <c r="V464" s="251">
        <f ca="1">IF(A27stdlife="n/a","n/a",IF(V$3&gt;(A27stdlife+$E464),('PTRM input'!$O$411*(1+rvanilla09)^0.5)-SUM($O464:U464),('PTRM input'!$O$411*(1+rvanilla09)^0.5)/A27stdlife))</f>
        <v>0</v>
      </c>
      <c r="W464" s="251">
        <f ca="1">IF(A27stdlife="n/a","n/a",IF(W$3&gt;(A27stdlife+$E464),('PTRM input'!$O$411*(1+rvanilla09)^0.5)-SUM($O464:V464),('PTRM input'!$O$411*(1+rvanilla09)^0.5)/A27stdlife))</f>
        <v>0</v>
      </c>
      <c r="X464" s="251">
        <f ca="1">IF(A27stdlife="n/a","n/a",IF(X$3&gt;(A27stdlife+$E464),('PTRM input'!$O$411*(1+rvanilla09)^0.5)-SUM($O464:W464),('PTRM input'!$O$411*(1+rvanilla09)^0.5)/A27stdlife))</f>
        <v>0</v>
      </c>
      <c r="Y464" s="251">
        <f ca="1">IF(A27stdlife="n/a","n/a",IF(Y$3&gt;(A27stdlife+$E464),('PTRM input'!$O$411*(1+rvanilla09)^0.5)-SUM($O464:X464),('PTRM input'!$O$411*(1+rvanilla09)^0.5)/A27stdlife))</f>
        <v>0</v>
      </c>
      <c r="Z464" s="251">
        <f ca="1">IF(A27stdlife="n/a","n/a",IF(Z$3&gt;(A27stdlife+$E464),('PTRM input'!$O$411*(1+rvanilla09)^0.5)-SUM($O464:Y464),('PTRM input'!$O$411*(1+rvanilla09)^0.5)/A27stdlife))</f>
        <v>0</v>
      </c>
      <c r="AA464" s="251">
        <f ca="1">IF(A27stdlife="n/a","n/a",IF(AA$3&gt;(A27stdlife+$E464),('PTRM input'!$O$411*(1+rvanilla09)^0.5)-SUM($O464:Z464),('PTRM input'!$O$411*(1+rvanilla09)^0.5)/A27stdlife))</f>
        <v>0</v>
      </c>
      <c r="AB464" s="251">
        <f ca="1">IF(A27stdlife="n/a","n/a",IF(AB$3&gt;(A27stdlife+$E464),('PTRM input'!$O$411*(1+rvanilla09)^0.5)-SUM($O464:AA464),('PTRM input'!$O$411*(1+rvanilla09)^0.5)/A27stdlife))</f>
        <v>0</v>
      </c>
      <c r="AC464" s="251">
        <f ca="1">IF(A27stdlife="n/a","n/a",IF(AC$3&gt;(A27stdlife+$E464),('PTRM input'!$O$411*(1+rvanilla09)^0.5)-SUM($O464:AB464),('PTRM input'!$O$411*(1+rvanilla09)^0.5)/A27stdlife))</f>
        <v>0</v>
      </c>
      <c r="AD464" s="251">
        <f ca="1">IF(A27stdlife="n/a","n/a",IF(AD$3&gt;(A27stdlife+$E464),('PTRM input'!$O$411*(1+rvanilla09)^0.5)-SUM($O464:AC464),('PTRM input'!$O$411*(1+rvanilla09)^0.5)/A27stdlife))</f>
        <v>0</v>
      </c>
      <c r="AE464" s="251">
        <f ca="1">IF(A27stdlife="n/a","n/a",IF(AE$3&gt;(A27stdlife+$E464),('PTRM input'!$O$411*(1+rvanilla09)^0.5)-SUM($O464:AD464),('PTRM input'!$O$411*(1+rvanilla09)^0.5)/A27stdlife))</f>
        <v>0</v>
      </c>
      <c r="AF464" s="251">
        <f ca="1">IF(A27stdlife="n/a","n/a",IF(AF$3&gt;(A27stdlife+$E464),('PTRM input'!$O$411*(1+rvanilla09)^0.5)-SUM($O464:AE464),('PTRM input'!$O$411*(1+rvanilla09)^0.5)/A27stdlife))</f>
        <v>0</v>
      </c>
      <c r="AG464" s="251">
        <f ca="1">IF(A27stdlife="n/a","n/a",IF(AG$3&gt;(A27stdlife+$E464),('PTRM input'!$O$411*(1+rvanilla09)^0.5)-SUM($O464:AF464),('PTRM input'!$O$411*(1+rvanilla09)^0.5)/A27stdlife))</f>
        <v>0</v>
      </c>
      <c r="AH464" s="251">
        <f ca="1">IF(A27stdlife="n/a","n/a",IF(AH$3&gt;(A27stdlife+$E464),('PTRM input'!$O$411*(1+rvanilla09)^0.5)-SUM($O464:AG464),('PTRM input'!$O$411*(1+rvanilla09)^0.5)/A27stdlife))</f>
        <v>0</v>
      </c>
      <c r="AI464" s="251">
        <f ca="1">IF(A27stdlife="n/a","n/a",IF(AI$3&gt;(A27stdlife+$E464),('PTRM input'!$O$411*(1+rvanilla09)^0.5)-SUM($O464:AH464),('PTRM input'!$O$411*(1+rvanilla09)^0.5)/A27stdlife))</f>
        <v>0</v>
      </c>
      <c r="AJ464" s="251">
        <f ca="1">IF(A27stdlife="n/a","n/a",IF(AJ$3&gt;(A27stdlife+$E464),('PTRM input'!$O$411*(1+rvanilla09)^0.5)-SUM($O464:AI464),('PTRM input'!$O$411*(1+rvanilla09)^0.5)/A27stdlife))</f>
        <v>0</v>
      </c>
      <c r="AK464" s="251">
        <f ca="1">IF(A27stdlife="n/a","n/a",IF(AK$3&gt;(A27stdlife+$E464),('PTRM input'!$O$411*(1+rvanilla09)^0.5)-SUM($O464:AJ464),('PTRM input'!$O$411*(1+rvanilla09)^0.5)/A27stdlife))</f>
        <v>0</v>
      </c>
      <c r="AL464" s="251">
        <f ca="1">IF(A27stdlife="n/a","n/a",IF(AL$3&gt;(A27stdlife+$E464),('PTRM input'!$O$411*(1+rvanilla09)^0.5)-SUM($O464:AK464),('PTRM input'!$O$411*(1+rvanilla09)^0.5)/A27stdlife))</f>
        <v>0</v>
      </c>
      <c r="AM464" s="251">
        <f ca="1">IF(A27stdlife="n/a","n/a",IF(AM$3&gt;(A27stdlife+$E464),('PTRM input'!$O$411*(1+rvanilla09)^0.5)-SUM($O464:AL464),('PTRM input'!$O$411*(1+rvanilla09)^0.5)/A27stdlife))</f>
        <v>0</v>
      </c>
      <c r="AN464" s="251">
        <f ca="1">IF(A27stdlife="n/a","n/a",IF(AN$3&gt;(A27stdlife+$E464),('PTRM input'!$O$411*(1+rvanilla09)^0.5)-SUM($O464:AM464),('PTRM input'!$O$411*(1+rvanilla09)^0.5)/A27stdlife))</f>
        <v>0</v>
      </c>
      <c r="AO464" s="251">
        <f ca="1">IF(A27stdlife="n/a","n/a",IF(AO$3&gt;(A27stdlife+$E464),('PTRM input'!$O$411*(1+rvanilla09)^0.5)-SUM($O464:AN464),('PTRM input'!$O$411*(1+rvanilla09)^0.5)/A27stdlife))</f>
        <v>0</v>
      </c>
      <c r="AP464" s="251">
        <f ca="1">IF(A27stdlife="n/a","n/a",IF(AP$3&gt;(A27stdlife+$E464),('PTRM input'!$O$411*(1+rvanilla09)^0.5)-SUM($O464:AO464),('PTRM input'!$O$411*(1+rvanilla09)^0.5)/A27stdlife))</f>
        <v>0</v>
      </c>
      <c r="AQ464" s="251">
        <f ca="1">IF(A27stdlife="n/a","n/a",IF(AQ$3&gt;(A27stdlife+$E464),('PTRM input'!$O$411*(1+rvanilla09)^0.5)-SUM($O464:AP464),('PTRM input'!$O$411*(1+rvanilla09)^0.5)/A27stdlife))</f>
        <v>0</v>
      </c>
      <c r="AR464" s="251">
        <f ca="1">IF(A27stdlife="n/a","n/a",IF(AR$3&gt;(A27stdlife+$E464),('PTRM input'!$O$411*(1+rvanilla09)^0.5)-SUM($O464:AQ464),('PTRM input'!$O$411*(1+rvanilla09)^0.5)/A27stdlife))</f>
        <v>0</v>
      </c>
      <c r="AS464" s="251">
        <f ca="1">IF(A27stdlife="n/a","n/a",IF(AS$3&gt;(A27stdlife+$E464),('PTRM input'!$O$411*(1+rvanilla09)^0.5)-SUM($O464:AR464),('PTRM input'!$O$411*(1+rvanilla09)^0.5)/A27stdlife))</f>
        <v>0</v>
      </c>
      <c r="AT464" s="251">
        <f ca="1">IF(A27stdlife="n/a","n/a",IF(AT$3&gt;(A27stdlife+$E464),('PTRM input'!$O$411*(1+rvanilla09)^0.5)-SUM($O464:AS464),('PTRM input'!$O$411*(1+rvanilla09)^0.5)/A27stdlife))</f>
        <v>0</v>
      </c>
      <c r="AU464" s="251">
        <f ca="1">IF(A27stdlife="n/a","n/a",IF(AU$3&gt;(A27stdlife+$E464),('PTRM input'!$O$411*(1+rvanilla09)^0.5)-SUM($O464:AT464),('PTRM input'!$O$411*(1+rvanilla09)^0.5)/A27stdlife))</f>
        <v>0</v>
      </c>
      <c r="AV464" s="251">
        <f ca="1">IF(A27stdlife="n/a","n/a",IF(AV$3&gt;(A27stdlife+$E464),('PTRM input'!$O$411*(1+rvanilla09)^0.5)-SUM($O464:AU464),('PTRM input'!$O$411*(1+rvanilla09)^0.5)/A27stdlife))</f>
        <v>0</v>
      </c>
      <c r="AW464" s="251">
        <f ca="1">IF(A27stdlife="n/a","n/a",IF(AW$3&gt;(A27stdlife+$E464),('PTRM input'!$O$411*(1+rvanilla09)^0.5)-SUM($O464:AV464),('PTRM input'!$O$411*(1+rvanilla09)^0.5)/A27stdlife))</f>
        <v>0</v>
      </c>
      <c r="AX464" s="251">
        <f ca="1">IF(A27stdlife="n/a","n/a",IF(AX$3&gt;(A27stdlife+$E464),('PTRM input'!$O$411*(1+rvanilla09)^0.5)-SUM($O464:AW464),('PTRM input'!$O$411*(1+rvanilla09)^0.5)/A27stdlife))</f>
        <v>0</v>
      </c>
      <c r="AY464" s="251">
        <f ca="1">IF(A27stdlife="n/a","n/a",IF(AY$3&gt;(A27stdlife+$E464),('PTRM input'!$O$411*(1+rvanilla09)^0.5)-SUM($O464:AX464),('PTRM input'!$O$411*(1+rvanilla09)^0.5)/A27stdlife))</f>
        <v>0</v>
      </c>
      <c r="AZ464" s="251">
        <f ca="1">IF(A27stdlife="n/a","n/a",IF(AZ$3&gt;(A27stdlife+$E464),('PTRM input'!$O$411*(1+rvanilla09)^0.5)-SUM($O464:AY464),('PTRM input'!$O$411*(1+rvanilla09)^0.5)/A27stdlife))</f>
        <v>0</v>
      </c>
      <c r="BA464" s="251">
        <f ca="1">IF(A27stdlife="n/a","n/a",IF(BA$3&gt;(A27stdlife+$E464),('PTRM input'!$O$411*(1+rvanilla09)^0.5)-SUM($O464:AZ464),('PTRM input'!$O$411*(1+rvanilla09)^0.5)/A27stdlife))</f>
        <v>0</v>
      </c>
      <c r="BB464" s="251">
        <f ca="1">IF(A27stdlife="n/a","n/a",IF(BB$3&gt;(A27stdlife+$E464),('PTRM input'!$O$411*(1+rvanilla09)^0.5)-SUM($O464:BA464),('PTRM input'!$O$411*(1+rvanilla09)^0.5)/A27stdlife))</f>
        <v>0</v>
      </c>
      <c r="BC464" s="251">
        <f ca="1">IF(A27stdlife="n/a","n/a",IF(BC$3&gt;(A27stdlife+$E464),('PTRM input'!$O$411*(1+rvanilla09)^0.5)-SUM($O464:BB464),('PTRM input'!$O$411*(1+rvanilla09)^0.5)/A27stdlife))</f>
        <v>0</v>
      </c>
      <c r="BD464" s="251">
        <f ca="1">IF(A27stdlife="n/a","n/a",IF(BD$3&gt;(A27stdlife+$E464),('PTRM input'!$O$411*(1+rvanilla09)^0.5)-SUM($O464:BC464),('PTRM input'!$O$411*(1+rvanilla09)^0.5)/A27stdlife))</f>
        <v>0</v>
      </c>
      <c r="BE464" s="251">
        <f ca="1">IF(A27stdlife="n/a","n/a",IF(BE$3&gt;(A27stdlife+$E464),('PTRM input'!$O$411*(1+rvanilla09)^0.5)-SUM($O464:BD464),('PTRM input'!$O$411*(1+rvanilla09)^0.5)/A27stdlife))</f>
        <v>0</v>
      </c>
      <c r="BF464" s="251">
        <f ca="1">IF(A27stdlife="n/a","n/a",IF(BF$3&gt;(A27stdlife+$E464),('PTRM input'!$O$411*(1+rvanilla09)^0.5)-SUM($O464:BE464),('PTRM input'!$O$411*(1+rvanilla09)^0.5)/A27stdlife))</f>
        <v>0</v>
      </c>
      <c r="BG464" s="251">
        <f ca="1">IF(A27stdlife="n/a","n/a",IF(BG$3&gt;(A27stdlife+$E464),('PTRM input'!$O$411*(1+rvanilla09)^0.5)-SUM($O464:BF464),('PTRM input'!$O$411*(1+rvanilla09)^0.5)/A27stdlife))</f>
        <v>0</v>
      </c>
      <c r="BH464" s="251">
        <f ca="1">IF(A27stdlife="n/a","n/a",IF(BH$3&gt;(A27stdlife+$E464),('PTRM input'!$O$411*(1+rvanilla09)^0.5)-SUM($O464:BG464),('PTRM input'!$O$411*(1+rvanilla09)^0.5)/A27stdlife))</f>
        <v>0</v>
      </c>
      <c r="BI464" s="251">
        <f ca="1">IF(A27stdlife="n/a","n/a",IF(BI$3&gt;(A27stdlife+$E464),('PTRM input'!$O$411*(1+rvanilla09)^0.5)-SUM($O464:BH464),('PTRM input'!$O$411*(1+rvanilla09)^0.5)/A27stdlife))</f>
        <v>0</v>
      </c>
      <c r="BJ464" s="116"/>
      <c r="BK464" s="116"/>
      <c r="BL464" s="116"/>
      <c r="BM464" s="116"/>
    </row>
    <row r="465" spans="1:65" hidden="1" outlineLevel="2">
      <c r="A465" s="116"/>
      <c r="B465" s="19"/>
      <c r="C465" s="18"/>
      <c r="D465" s="760"/>
      <c r="E465" s="87">
        <v>10</v>
      </c>
      <c r="F465" s="259"/>
      <c r="G465" s="434"/>
      <c r="H465" s="435"/>
      <c r="I465" s="435"/>
      <c r="J465" s="435"/>
      <c r="K465" s="435"/>
      <c r="L465" s="435"/>
      <c r="M465" s="435"/>
      <c r="N465" s="435"/>
      <c r="O465" s="435"/>
      <c r="P465" s="619"/>
      <c r="Q465" s="433">
        <f ca="1">IF(A27stdlife="n/a","n/a",IF(Q$3&gt;(A27stdlife+$E465),('PTRM input'!$P$411*(1+rvanilla10)^0.5)-SUM($P465:P465),('PTRM input'!$P$411*(1+rvanilla10)^0.5)/A27stdlife))</f>
        <v>0</v>
      </c>
      <c r="R465" s="251">
        <f ca="1">IF(A27stdlife="n/a","n/a",IF(R$3&gt;(A27stdlife+$E465),('PTRM input'!$P$411*(1+rvanilla10)^0.5)-SUM($P465:Q465),('PTRM input'!$P$411*(1+rvanilla10)^0.5)/A27stdlife))</f>
        <v>0</v>
      </c>
      <c r="S465" s="251">
        <f ca="1">IF(A27stdlife="n/a","n/a",IF(S$3&gt;(A27stdlife+$E465),('PTRM input'!$P$411*(1+rvanilla10)^0.5)-SUM($P465:R465),('PTRM input'!$P$411*(1+rvanilla10)^0.5)/A27stdlife))</f>
        <v>0</v>
      </c>
      <c r="T465" s="251">
        <f ca="1">IF(A27stdlife="n/a","n/a",IF(T$3&gt;(A27stdlife+$E465),('PTRM input'!$P$411*(1+rvanilla10)^0.5)-SUM($P465:S465),('PTRM input'!$P$411*(1+rvanilla10)^0.5)/A27stdlife))</f>
        <v>0</v>
      </c>
      <c r="U465" s="251">
        <f ca="1">IF(A27stdlife="n/a","n/a",IF(U$3&gt;(A27stdlife+$E465),('PTRM input'!$P$411*(1+rvanilla10)^0.5)-SUM($P465:T465),('PTRM input'!$P$411*(1+rvanilla10)^0.5)/A27stdlife))</f>
        <v>0</v>
      </c>
      <c r="V465" s="251">
        <f ca="1">IF(A27stdlife="n/a","n/a",IF(V$3&gt;(A27stdlife+$E465),('PTRM input'!$P$411*(1+rvanilla10)^0.5)-SUM($P465:U465),('PTRM input'!$P$411*(1+rvanilla10)^0.5)/A27stdlife))</f>
        <v>0</v>
      </c>
      <c r="W465" s="251">
        <f ca="1">IF(A27stdlife="n/a","n/a",IF(W$3&gt;(A27stdlife+$E465),('PTRM input'!$P$411*(1+rvanilla10)^0.5)-SUM($P465:V465),('PTRM input'!$P$411*(1+rvanilla10)^0.5)/A27stdlife))</f>
        <v>0</v>
      </c>
      <c r="X465" s="251">
        <f ca="1">IF(A27stdlife="n/a","n/a",IF(X$3&gt;(A27stdlife+$E465),('PTRM input'!$P$411*(1+rvanilla10)^0.5)-SUM($P465:W465),('PTRM input'!$P$411*(1+rvanilla10)^0.5)/A27stdlife))</f>
        <v>0</v>
      </c>
      <c r="Y465" s="251">
        <f ca="1">IF(A27stdlife="n/a","n/a",IF(Y$3&gt;(A27stdlife+$E465),('PTRM input'!$P$411*(1+rvanilla10)^0.5)-SUM($P465:X465),('PTRM input'!$P$411*(1+rvanilla10)^0.5)/A27stdlife))</f>
        <v>0</v>
      </c>
      <c r="Z465" s="251">
        <f ca="1">IF(A27stdlife="n/a","n/a",IF(Z$3&gt;(A27stdlife+$E465),('PTRM input'!$P$411*(1+rvanilla10)^0.5)-SUM($P465:Y465),('PTRM input'!$P$411*(1+rvanilla10)^0.5)/A27stdlife))</f>
        <v>0</v>
      </c>
      <c r="AA465" s="251">
        <f ca="1">IF(A27stdlife="n/a","n/a",IF(AA$3&gt;(A27stdlife+$E465),('PTRM input'!$P$411*(1+rvanilla10)^0.5)-SUM($P465:Z465),('PTRM input'!$P$411*(1+rvanilla10)^0.5)/A27stdlife))</f>
        <v>0</v>
      </c>
      <c r="AB465" s="251">
        <f ca="1">IF(A27stdlife="n/a","n/a",IF(AB$3&gt;(A27stdlife+$E465),('PTRM input'!$P$411*(1+rvanilla10)^0.5)-SUM($P465:AA465),('PTRM input'!$P$411*(1+rvanilla10)^0.5)/A27stdlife))</f>
        <v>0</v>
      </c>
      <c r="AC465" s="251">
        <f ca="1">IF(A27stdlife="n/a","n/a",IF(AC$3&gt;(A27stdlife+$E465),('PTRM input'!$P$411*(1+rvanilla10)^0.5)-SUM($P465:AB465),('PTRM input'!$P$411*(1+rvanilla10)^0.5)/A27stdlife))</f>
        <v>0</v>
      </c>
      <c r="AD465" s="251">
        <f ca="1">IF(A27stdlife="n/a","n/a",IF(AD$3&gt;(A27stdlife+$E465),('PTRM input'!$P$411*(1+rvanilla10)^0.5)-SUM($P465:AC465),('PTRM input'!$P$411*(1+rvanilla10)^0.5)/A27stdlife))</f>
        <v>0</v>
      </c>
      <c r="AE465" s="251">
        <f ca="1">IF(A27stdlife="n/a","n/a",IF(AE$3&gt;(A27stdlife+$E465),('PTRM input'!$P$411*(1+rvanilla10)^0.5)-SUM($P465:AD465),('PTRM input'!$P$411*(1+rvanilla10)^0.5)/A27stdlife))</f>
        <v>0</v>
      </c>
      <c r="AF465" s="251">
        <f ca="1">IF(A27stdlife="n/a","n/a",IF(AF$3&gt;(A27stdlife+$E465),('PTRM input'!$P$411*(1+rvanilla10)^0.5)-SUM($P465:AE465),('PTRM input'!$P$411*(1+rvanilla10)^0.5)/A27stdlife))</f>
        <v>0</v>
      </c>
      <c r="AG465" s="251">
        <f ca="1">IF(A27stdlife="n/a","n/a",IF(AG$3&gt;(A27stdlife+$E465),('PTRM input'!$P$411*(1+rvanilla10)^0.5)-SUM($P465:AF465),('PTRM input'!$P$411*(1+rvanilla10)^0.5)/A27stdlife))</f>
        <v>0</v>
      </c>
      <c r="AH465" s="251">
        <f ca="1">IF(A27stdlife="n/a","n/a",IF(AH$3&gt;(A27stdlife+$E465),('PTRM input'!$P$411*(1+rvanilla10)^0.5)-SUM($P465:AG465),('PTRM input'!$P$411*(1+rvanilla10)^0.5)/A27stdlife))</f>
        <v>0</v>
      </c>
      <c r="AI465" s="251">
        <f ca="1">IF(A27stdlife="n/a","n/a",IF(AI$3&gt;(A27stdlife+$E465),('PTRM input'!$P$411*(1+rvanilla10)^0.5)-SUM($P465:AH465),('PTRM input'!$P$411*(1+rvanilla10)^0.5)/A27stdlife))</f>
        <v>0</v>
      </c>
      <c r="AJ465" s="251">
        <f ca="1">IF(A27stdlife="n/a","n/a",IF(AJ$3&gt;(A27stdlife+$E465),('PTRM input'!$P$411*(1+rvanilla10)^0.5)-SUM($P465:AI465),('PTRM input'!$P$411*(1+rvanilla10)^0.5)/A27stdlife))</f>
        <v>0</v>
      </c>
      <c r="AK465" s="251">
        <f ca="1">IF(A27stdlife="n/a","n/a",IF(AK$3&gt;(A27stdlife+$E465),('PTRM input'!$P$411*(1+rvanilla10)^0.5)-SUM($P465:AJ465),('PTRM input'!$P$411*(1+rvanilla10)^0.5)/A27stdlife))</f>
        <v>0</v>
      </c>
      <c r="AL465" s="251">
        <f ca="1">IF(A27stdlife="n/a","n/a",IF(AL$3&gt;(A27stdlife+$E465),('PTRM input'!$P$411*(1+rvanilla10)^0.5)-SUM($P465:AK465),('PTRM input'!$P$411*(1+rvanilla10)^0.5)/A27stdlife))</f>
        <v>0</v>
      </c>
      <c r="AM465" s="251">
        <f ca="1">IF(A27stdlife="n/a","n/a",IF(AM$3&gt;(A27stdlife+$E465),('PTRM input'!$P$411*(1+rvanilla10)^0.5)-SUM($P465:AL465),('PTRM input'!$P$411*(1+rvanilla10)^0.5)/A27stdlife))</f>
        <v>0</v>
      </c>
      <c r="AN465" s="251">
        <f ca="1">IF(A27stdlife="n/a","n/a",IF(AN$3&gt;(A27stdlife+$E465),('PTRM input'!$P$411*(1+rvanilla10)^0.5)-SUM($P465:AM465),('PTRM input'!$P$411*(1+rvanilla10)^0.5)/A27stdlife))</f>
        <v>0</v>
      </c>
      <c r="AO465" s="251">
        <f ca="1">IF(A27stdlife="n/a","n/a",IF(AO$3&gt;(A27stdlife+$E465),('PTRM input'!$P$411*(1+rvanilla10)^0.5)-SUM($P465:AN465),('PTRM input'!$P$411*(1+rvanilla10)^0.5)/A27stdlife))</f>
        <v>0</v>
      </c>
      <c r="AP465" s="251">
        <f ca="1">IF(A27stdlife="n/a","n/a",IF(AP$3&gt;(A27stdlife+$E465),('PTRM input'!$P$411*(1+rvanilla10)^0.5)-SUM($P465:AO465),('PTRM input'!$P$411*(1+rvanilla10)^0.5)/A27stdlife))</f>
        <v>0</v>
      </c>
      <c r="AQ465" s="251">
        <f ca="1">IF(A27stdlife="n/a","n/a",IF(AQ$3&gt;(A27stdlife+$E465),('PTRM input'!$P$411*(1+rvanilla10)^0.5)-SUM($P465:AP465),('PTRM input'!$P$411*(1+rvanilla10)^0.5)/A27stdlife))</f>
        <v>0</v>
      </c>
      <c r="AR465" s="251">
        <f ca="1">IF(A27stdlife="n/a","n/a",IF(AR$3&gt;(A27stdlife+$E465),('PTRM input'!$P$411*(1+rvanilla10)^0.5)-SUM($P465:AQ465),('PTRM input'!$P$411*(1+rvanilla10)^0.5)/A27stdlife))</f>
        <v>0</v>
      </c>
      <c r="AS465" s="251">
        <f ca="1">IF(A27stdlife="n/a","n/a",IF(AS$3&gt;(A27stdlife+$E465),('PTRM input'!$P$411*(1+rvanilla10)^0.5)-SUM($P465:AR465),('PTRM input'!$P$411*(1+rvanilla10)^0.5)/A27stdlife))</f>
        <v>0</v>
      </c>
      <c r="AT465" s="251">
        <f ca="1">IF(A27stdlife="n/a","n/a",IF(AT$3&gt;(A27stdlife+$E465),('PTRM input'!$P$411*(1+rvanilla10)^0.5)-SUM($P465:AS465),('PTRM input'!$P$411*(1+rvanilla10)^0.5)/A27stdlife))</f>
        <v>0</v>
      </c>
      <c r="AU465" s="251">
        <f ca="1">IF(A27stdlife="n/a","n/a",IF(AU$3&gt;(A27stdlife+$E465),('PTRM input'!$P$411*(1+rvanilla10)^0.5)-SUM($P465:AT465),('PTRM input'!$P$411*(1+rvanilla10)^0.5)/A27stdlife))</f>
        <v>0</v>
      </c>
      <c r="AV465" s="251">
        <f ca="1">IF(A27stdlife="n/a","n/a",IF(AV$3&gt;(A27stdlife+$E465),('PTRM input'!$P$411*(1+rvanilla10)^0.5)-SUM($P465:AU465),('PTRM input'!$P$411*(1+rvanilla10)^0.5)/A27stdlife))</f>
        <v>0</v>
      </c>
      <c r="AW465" s="251">
        <f ca="1">IF(A27stdlife="n/a","n/a",IF(AW$3&gt;(A27stdlife+$E465),('PTRM input'!$P$411*(1+rvanilla10)^0.5)-SUM($P465:AV465),('PTRM input'!$P$411*(1+rvanilla10)^0.5)/A27stdlife))</f>
        <v>0</v>
      </c>
      <c r="AX465" s="251">
        <f ca="1">IF(A27stdlife="n/a","n/a",IF(AX$3&gt;(A27stdlife+$E465),('PTRM input'!$P$411*(1+rvanilla10)^0.5)-SUM($P465:AW465),('PTRM input'!$P$411*(1+rvanilla10)^0.5)/A27stdlife))</f>
        <v>0</v>
      </c>
      <c r="AY465" s="251">
        <f ca="1">IF(A27stdlife="n/a","n/a",IF(AY$3&gt;(A27stdlife+$E465),('PTRM input'!$P$411*(1+rvanilla10)^0.5)-SUM($P465:AX465),('PTRM input'!$P$411*(1+rvanilla10)^0.5)/A27stdlife))</f>
        <v>0</v>
      </c>
      <c r="AZ465" s="251">
        <f ca="1">IF(A27stdlife="n/a","n/a",IF(AZ$3&gt;(A27stdlife+$E465),('PTRM input'!$P$411*(1+rvanilla10)^0.5)-SUM($P465:AY465),('PTRM input'!$P$411*(1+rvanilla10)^0.5)/A27stdlife))</f>
        <v>0</v>
      </c>
      <c r="BA465" s="251">
        <f ca="1">IF(A27stdlife="n/a","n/a",IF(BA$3&gt;(A27stdlife+$E465),('PTRM input'!$P$411*(1+rvanilla10)^0.5)-SUM($P465:AZ465),('PTRM input'!$P$411*(1+rvanilla10)^0.5)/A27stdlife))</f>
        <v>0</v>
      </c>
      <c r="BB465" s="251">
        <f ca="1">IF(A27stdlife="n/a","n/a",IF(BB$3&gt;(A27stdlife+$E465),('PTRM input'!$P$411*(1+rvanilla10)^0.5)-SUM($P465:BA465),('PTRM input'!$P$411*(1+rvanilla10)^0.5)/A27stdlife))</f>
        <v>0</v>
      </c>
      <c r="BC465" s="251">
        <f ca="1">IF(A27stdlife="n/a","n/a",IF(BC$3&gt;(A27stdlife+$E465),('PTRM input'!$P$411*(1+rvanilla10)^0.5)-SUM($P465:BB465),('PTRM input'!$P$411*(1+rvanilla10)^0.5)/A27stdlife))</f>
        <v>0</v>
      </c>
      <c r="BD465" s="251">
        <f ca="1">IF(A27stdlife="n/a","n/a",IF(BD$3&gt;(A27stdlife+$E465),('PTRM input'!$P$411*(1+rvanilla10)^0.5)-SUM($P465:BC465),('PTRM input'!$P$411*(1+rvanilla10)^0.5)/A27stdlife))</f>
        <v>0</v>
      </c>
      <c r="BE465" s="251">
        <f ca="1">IF(A27stdlife="n/a","n/a",IF(BE$3&gt;(A27stdlife+$E465),('PTRM input'!$P$411*(1+rvanilla10)^0.5)-SUM($P465:BD465),('PTRM input'!$P$411*(1+rvanilla10)^0.5)/A27stdlife))</f>
        <v>0</v>
      </c>
      <c r="BF465" s="251">
        <f ca="1">IF(A27stdlife="n/a","n/a",IF(BF$3&gt;(A27stdlife+$E465),('PTRM input'!$P$411*(1+rvanilla10)^0.5)-SUM($P465:BE465),('PTRM input'!$P$411*(1+rvanilla10)^0.5)/A27stdlife))</f>
        <v>0</v>
      </c>
      <c r="BG465" s="251">
        <f ca="1">IF(A27stdlife="n/a","n/a",IF(BG$3&gt;(A27stdlife+$E465),('PTRM input'!$P$411*(1+rvanilla10)^0.5)-SUM($P465:BF465),('PTRM input'!$P$411*(1+rvanilla10)^0.5)/A27stdlife))</f>
        <v>0</v>
      </c>
      <c r="BH465" s="251">
        <f ca="1">IF(A27stdlife="n/a","n/a",IF(BH$3&gt;(A27stdlife+$E465),('PTRM input'!$P$411*(1+rvanilla10)^0.5)-SUM($P465:BG465),('PTRM input'!$P$411*(1+rvanilla10)^0.5)/A27stdlife))</f>
        <v>0</v>
      </c>
      <c r="BI465" s="251">
        <f ca="1">IF(A27stdlife="n/a","n/a",IF(BI$3&gt;(A27stdlife+$E465),('PTRM input'!$P$411*(1+rvanilla10)^0.5)-SUM($P465:BH465),('PTRM input'!$P$411*(1+rvanilla10)^0.5)/A27stdlife))</f>
        <v>0</v>
      </c>
      <c r="BJ465" s="116"/>
      <c r="BK465" s="116"/>
      <c r="BL465" s="116"/>
      <c r="BM465" s="116"/>
    </row>
    <row r="466" spans="1:65" hidden="1" outlineLevel="1" collapsed="1">
      <c r="A466" s="116"/>
      <c r="B466" s="9"/>
      <c r="C466" s="19">
        <f>Asset27</f>
        <v>0</v>
      </c>
      <c r="D466" s="9"/>
      <c r="E466" s="9"/>
      <c r="F466" s="260"/>
      <c r="G466" s="261">
        <f t="shared" ref="G466:K466" si="134">SUM(G454:G465)</f>
        <v>0</v>
      </c>
      <c r="H466" s="261">
        <f t="shared" ca="1" si="134"/>
        <v>0</v>
      </c>
      <c r="I466" s="261">
        <f t="shared" ca="1" si="134"/>
        <v>0</v>
      </c>
      <c r="J466" s="261">
        <f t="shared" ca="1" si="134"/>
        <v>0</v>
      </c>
      <c r="K466" s="261">
        <f t="shared" ca="1" si="134"/>
        <v>0</v>
      </c>
      <c r="L466" s="261">
        <f t="shared" ref="L466:AL466" ca="1" si="135">SUM(L454:L465)</f>
        <v>0</v>
      </c>
      <c r="M466" s="261">
        <f t="shared" ca="1" si="135"/>
        <v>0</v>
      </c>
      <c r="N466" s="261">
        <f t="shared" ca="1" si="135"/>
        <v>0</v>
      </c>
      <c r="O466" s="261">
        <f t="shared" ca="1" si="135"/>
        <v>0</v>
      </c>
      <c r="P466" s="261">
        <f t="shared" ca="1" si="135"/>
        <v>0</v>
      </c>
      <c r="Q466" s="261">
        <f t="shared" ca="1" si="135"/>
        <v>0</v>
      </c>
      <c r="R466" s="371">
        <f t="shared" ca="1" si="135"/>
        <v>0</v>
      </c>
      <c r="S466" s="371">
        <f t="shared" ca="1" si="135"/>
        <v>0</v>
      </c>
      <c r="T466" s="371">
        <f t="shared" ca="1" si="135"/>
        <v>0</v>
      </c>
      <c r="U466" s="371">
        <f t="shared" ca="1" si="135"/>
        <v>0</v>
      </c>
      <c r="V466" s="371">
        <f t="shared" ca="1" si="135"/>
        <v>0</v>
      </c>
      <c r="W466" s="371">
        <f t="shared" ca="1" si="135"/>
        <v>0</v>
      </c>
      <c r="X466" s="371">
        <f t="shared" ca="1" si="135"/>
        <v>0</v>
      </c>
      <c r="Y466" s="371">
        <f t="shared" ca="1" si="135"/>
        <v>0</v>
      </c>
      <c r="Z466" s="371">
        <f t="shared" ca="1" si="135"/>
        <v>0</v>
      </c>
      <c r="AA466" s="371">
        <f t="shared" ca="1" si="135"/>
        <v>0</v>
      </c>
      <c r="AB466" s="371">
        <f t="shared" ca="1" si="135"/>
        <v>0</v>
      </c>
      <c r="AC466" s="371">
        <f t="shared" ca="1" si="135"/>
        <v>0</v>
      </c>
      <c r="AD466" s="371">
        <f t="shared" ca="1" si="135"/>
        <v>0</v>
      </c>
      <c r="AE466" s="371">
        <f t="shared" ca="1" si="135"/>
        <v>0</v>
      </c>
      <c r="AF466" s="371">
        <f t="shared" ca="1" si="135"/>
        <v>0</v>
      </c>
      <c r="AG466" s="371">
        <f t="shared" ca="1" si="135"/>
        <v>0</v>
      </c>
      <c r="AH466" s="371">
        <f t="shared" ca="1" si="135"/>
        <v>0</v>
      </c>
      <c r="AI466" s="371">
        <f t="shared" ca="1" si="135"/>
        <v>0</v>
      </c>
      <c r="AJ466" s="371">
        <f t="shared" ca="1" si="135"/>
        <v>0</v>
      </c>
      <c r="AK466" s="371">
        <f t="shared" ca="1" si="135"/>
        <v>0</v>
      </c>
      <c r="AL466" s="371">
        <f t="shared" ca="1" si="135"/>
        <v>0</v>
      </c>
      <c r="AM466" s="371">
        <f t="shared" ref="AM466:BI466" ca="1" si="136">SUM(AM454:AM465)</f>
        <v>0</v>
      </c>
      <c r="AN466" s="371">
        <f t="shared" ca="1" si="136"/>
        <v>0</v>
      </c>
      <c r="AO466" s="371">
        <f t="shared" ca="1" si="136"/>
        <v>0</v>
      </c>
      <c r="AP466" s="371">
        <f t="shared" ca="1" si="136"/>
        <v>0</v>
      </c>
      <c r="AQ466" s="371">
        <f t="shared" ca="1" si="136"/>
        <v>0</v>
      </c>
      <c r="AR466" s="371">
        <f t="shared" ca="1" si="136"/>
        <v>0</v>
      </c>
      <c r="AS466" s="371">
        <f t="shared" ca="1" si="136"/>
        <v>0</v>
      </c>
      <c r="AT466" s="371">
        <f t="shared" ca="1" si="136"/>
        <v>0</v>
      </c>
      <c r="AU466" s="371">
        <f t="shared" ca="1" si="136"/>
        <v>0</v>
      </c>
      <c r="AV466" s="371">
        <f t="shared" ca="1" si="136"/>
        <v>0</v>
      </c>
      <c r="AW466" s="371">
        <f t="shared" ca="1" si="136"/>
        <v>0</v>
      </c>
      <c r="AX466" s="371">
        <f t="shared" ca="1" si="136"/>
        <v>0</v>
      </c>
      <c r="AY466" s="371">
        <f t="shared" ca="1" si="136"/>
        <v>0</v>
      </c>
      <c r="AZ466" s="371">
        <f t="shared" ca="1" si="136"/>
        <v>0</v>
      </c>
      <c r="BA466" s="371">
        <f t="shared" ca="1" si="136"/>
        <v>0</v>
      </c>
      <c r="BB466" s="371">
        <f t="shared" ca="1" si="136"/>
        <v>0</v>
      </c>
      <c r="BC466" s="371">
        <f t="shared" ca="1" si="136"/>
        <v>0</v>
      </c>
      <c r="BD466" s="371">
        <f t="shared" ca="1" si="136"/>
        <v>0</v>
      </c>
      <c r="BE466" s="371">
        <f t="shared" ca="1" si="136"/>
        <v>0</v>
      </c>
      <c r="BF466" s="371">
        <f t="shared" ca="1" si="136"/>
        <v>0</v>
      </c>
      <c r="BG466" s="371">
        <f t="shared" ca="1" si="136"/>
        <v>0</v>
      </c>
      <c r="BH466" s="371">
        <f t="shared" ca="1" si="136"/>
        <v>0</v>
      </c>
      <c r="BI466" s="371">
        <f t="shared" ca="1" si="136"/>
        <v>0</v>
      </c>
      <c r="BJ466" s="116"/>
      <c r="BK466" s="116"/>
      <c r="BL466" s="116"/>
      <c r="BM466" s="116"/>
    </row>
    <row r="467" spans="1:65" hidden="1" outlineLevel="2">
      <c r="A467" s="116"/>
      <c r="B467" s="106">
        <f>C479</f>
        <v>0</v>
      </c>
      <c r="C467" s="614"/>
      <c r="D467" s="615" t="s">
        <v>236</v>
      </c>
      <c r="E467" s="614"/>
      <c r="F467" s="616"/>
      <c r="G467" s="617">
        <f>IF(('PTRM input'!$E$515='PTRM input'!$G$514),IF(G$3&gt;A28remlife,A28acvalue-SUM(F467:$F467),IF(A28remlife="N/A","n/a",A28acvalue/A28remlife)),'PTRM input'!G$547)</f>
        <v>0</v>
      </c>
      <c r="H467" s="617">
        <f>IF(('PTRM input'!$E$515='PTRM input'!$G$514),IF(H$3&gt;A28remlife,A28acvalue-SUM($F467:G467),IF(A28remlife="N/A","n/a",A28acvalue/A28remlife)),'PTRM input'!H$547)</f>
        <v>0</v>
      </c>
      <c r="I467" s="617">
        <f>IF(('PTRM input'!$E$515='PTRM input'!$G$514),IF(I$3&gt;A28remlife,A28acvalue-SUM($F467:H467),IF(A28remlife="N/A","n/a",A28acvalue/A28remlife)),'PTRM input'!I$547)</f>
        <v>0</v>
      </c>
      <c r="J467" s="617">
        <f>IF(('PTRM input'!$E$515='PTRM input'!$G$514),IF(J$3&gt;A28remlife,A28acvalue-SUM($F467:I467),IF(A28remlife="N/A","n/a",A28acvalue/A28remlife)),'PTRM input'!J$547)</f>
        <v>0</v>
      </c>
      <c r="K467" s="617">
        <f>IF(('PTRM input'!$E$515='PTRM input'!$G$514),IF(K$3&gt;A28remlife,A28acvalue-SUM($F467:J467),IF(A28remlife="N/A","n/a",A28acvalue/A28remlife)),'PTRM input'!K$547)</f>
        <v>0</v>
      </c>
      <c r="L467" s="617">
        <f>IF(('PTRM input'!$E$515='PTRM input'!$G$514),IF(L$3&gt;A28remlife,A28acvalue-SUM($F467:K467),IF(A28remlife="N/A","n/a",A28acvalue/A28remlife)),'PTRM input'!L$547)</f>
        <v>0</v>
      </c>
      <c r="M467" s="617">
        <f>IF(('PTRM input'!$E$515='PTRM input'!$G$514),IF(M$3&gt;A28remlife,A28acvalue-SUM($F467:L467),IF(A28remlife="N/A","n/a",A28acvalue/A28remlife)),'PTRM input'!M$547)</f>
        <v>0</v>
      </c>
      <c r="N467" s="617">
        <f>IF(('PTRM input'!$E$515='PTRM input'!$G$514),IF(N$3&gt;A28remlife,A28acvalue-SUM($F467:M467),IF(A28remlife="N/A","n/a",A28acvalue/A28remlife)),'PTRM input'!N$547)</f>
        <v>0</v>
      </c>
      <c r="O467" s="617">
        <f>IF(('PTRM input'!$E$515='PTRM input'!$G$514),IF(O$3&gt;A28remlife,A28acvalue-SUM($F467:N467),IF(A28remlife="N/A","n/a",A28acvalue/A28remlife)),'PTRM input'!O$547)</f>
        <v>0</v>
      </c>
      <c r="P467" s="617">
        <f>IF(('PTRM input'!$E$515='PTRM input'!$G$514),IF(P$3&gt;A28remlife,A28acvalue-SUM($F467:O467),IF(A28remlife="N/A","n/a",A28acvalue/A28remlife)),'PTRM input'!P$547)</f>
        <v>0</v>
      </c>
      <c r="Q467" s="617">
        <f>IF(('PTRM input'!$E$515='PTRM input'!$G$514),IF(Q$3&gt;A28remlife,A28acvalue-SUM($F467:P467),IF(A28remlife="N/A","n/a",A28acvalue/A28remlife)),'PTRM input'!Q$547)</f>
        <v>0</v>
      </c>
      <c r="R467" s="617">
        <f>IF(('PTRM input'!$E$515='PTRM input'!$G$514),IF(R$3&gt;A28remlife,A28acvalue-SUM($F467:Q467),IF(A28remlife="N/A","n/a",A28acvalue/A28remlife)),'PTRM input'!R$547)</f>
        <v>0</v>
      </c>
      <c r="S467" s="617">
        <f>IF(('PTRM input'!$E$515='PTRM input'!$G$514),IF(S$3&gt;A28remlife,A28acvalue-SUM($F467:R467),IF(A28remlife="N/A","n/a",A28acvalue/A28remlife)),'PTRM input'!S$547)</f>
        <v>0</v>
      </c>
      <c r="T467" s="617">
        <f>IF(('PTRM input'!$E$515='PTRM input'!$G$514),IF(T$3&gt;A28remlife,A28acvalue-SUM($F467:S467),IF(A28remlife="N/A","n/a",A28acvalue/A28remlife)),'PTRM input'!T$547)</f>
        <v>0</v>
      </c>
      <c r="U467" s="617">
        <f>IF(('PTRM input'!$E$515='PTRM input'!$G$514),IF(U$3&gt;A28remlife,A28acvalue-SUM($F467:T467),IF(A28remlife="N/A","n/a",A28acvalue/A28remlife)),'PTRM input'!U$547)</f>
        <v>0</v>
      </c>
      <c r="V467" s="617">
        <f>IF(('PTRM input'!$E$515='PTRM input'!$G$514),IF(V$3&gt;A28remlife,A28acvalue-SUM($F467:U467),IF(A28remlife="N/A","n/a",A28acvalue/A28remlife)),'PTRM input'!V$547)</f>
        <v>0</v>
      </c>
      <c r="W467" s="617">
        <f>IF(('PTRM input'!$E$515='PTRM input'!$G$514),IF(W$3&gt;A28remlife,A28acvalue-SUM($F467:V467),IF(A28remlife="N/A","n/a",A28acvalue/A28remlife)),'PTRM input'!W$547)</f>
        <v>0</v>
      </c>
      <c r="X467" s="617">
        <f>IF(('PTRM input'!$E$515='PTRM input'!$G$514),IF(X$3&gt;A28remlife,A28acvalue-SUM($F467:W467),IF(A28remlife="N/A","n/a",A28acvalue/A28remlife)),'PTRM input'!X$547)</f>
        <v>0</v>
      </c>
      <c r="Y467" s="617">
        <f>IF(('PTRM input'!$E$515='PTRM input'!$G$514),IF(Y$3&gt;A28remlife,A28acvalue-SUM($F467:X467),IF(A28remlife="N/A","n/a",A28acvalue/A28remlife)),'PTRM input'!Y$547)</f>
        <v>0</v>
      </c>
      <c r="Z467" s="617">
        <f>IF(('PTRM input'!$E$515='PTRM input'!$G$514),IF(Z$3&gt;A28remlife,A28acvalue-SUM($F467:Y467),IF(A28remlife="N/A","n/a",A28acvalue/A28remlife)),'PTRM input'!Z$547)</f>
        <v>0</v>
      </c>
      <c r="AA467" s="617">
        <f>IF(('PTRM input'!$E$515='PTRM input'!$G$514),IF(AA$3&gt;A28remlife,A28acvalue-SUM($F467:Z467),IF(A28remlife="N/A","n/a",A28acvalue/A28remlife)),'PTRM input'!AA$547)</f>
        <v>0</v>
      </c>
      <c r="AB467" s="617">
        <f>IF(('PTRM input'!$E$515='PTRM input'!$G$514),IF(AB$3&gt;A28remlife,A28acvalue-SUM($F467:AA467),IF(A28remlife="N/A","n/a",A28acvalue/A28remlife)),'PTRM input'!AB$547)</f>
        <v>0</v>
      </c>
      <c r="AC467" s="617">
        <f>IF(('PTRM input'!$E$515='PTRM input'!$G$514),IF(AC$3&gt;A28remlife,A28acvalue-SUM($F467:AB467),IF(A28remlife="N/A","n/a",A28acvalue/A28remlife)),'PTRM input'!AC$547)</f>
        <v>0</v>
      </c>
      <c r="AD467" s="617">
        <f>IF(('PTRM input'!$E$515='PTRM input'!$G$514),IF(AD$3&gt;A28remlife,A28acvalue-SUM($F467:AC467),IF(A28remlife="N/A","n/a",A28acvalue/A28remlife)),'PTRM input'!AD$547)</f>
        <v>0</v>
      </c>
      <c r="AE467" s="617">
        <f>IF(('PTRM input'!$E$515='PTRM input'!$G$514),IF(AE$3&gt;A28remlife,A28acvalue-SUM($F467:AD467),IF(A28remlife="N/A","n/a",A28acvalue/A28remlife)),'PTRM input'!AE$547)</f>
        <v>0</v>
      </c>
      <c r="AF467" s="617">
        <f>IF(('PTRM input'!$E$515='PTRM input'!$G$514),IF(AF$3&gt;A28remlife,A28acvalue-SUM($F467:AE467),IF(A28remlife="N/A","n/a",A28acvalue/A28remlife)),'PTRM input'!AF$547)</f>
        <v>0</v>
      </c>
      <c r="AG467" s="617">
        <f>IF(('PTRM input'!$E$515='PTRM input'!$G$514),IF(AG$3&gt;A28remlife,A28acvalue-SUM($F467:AF467),IF(A28remlife="N/A","n/a",A28acvalue/A28remlife)),'PTRM input'!AG$547)</f>
        <v>0</v>
      </c>
      <c r="AH467" s="617">
        <f>IF(('PTRM input'!$E$515='PTRM input'!$G$514),IF(AH$3&gt;A28remlife,A28acvalue-SUM($F467:AG467),IF(A28remlife="N/A","n/a",A28acvalue/A28remlife)),'PTRM input'!AH$547)</f>
        <v>0</v>
      </c>
      <c r="AI467" s="617">
        <f>IF(('PTRM input'!$E$515='PTRM input'!$G$514),IF(AI$3&gt;A28remlife,A28acvalue-SUM($F467:AH467),IF(A28remlife="N/A","n/a",A28acvalue/A28remlife)),'PTRM input'!AI$547)</f>
        <v>0</v>
      </c>
      <c r="AJ467" s="617">
        <f>IF(('PTRM input'!$E$515='PTRM input'!$G$514),IF(AJ$3&gt;A28remlife,A28acvalue-SUM($F467:AI467),IF(A28remlife="N/A","n/a",A28acvalue/A28remlife)),'PTRM input'!AJ$547)</f>
        <v>0</v>
      </c>
      <c r="AK467" s="617">
        <f>IF(('PTRM input'!$E$515='PTRM input'!$G$514),IF(AK$3&gt;A28remlife,A28acvalue-SUM($F467:AJ467),IF(A28remlife="N/A","n/a",A28acvalue/A28remlife)),'PTRM input'!AK$547)</f>
        <v>0</v>
      </c>
      <c r="AL467" s="617">
        <f>IF(('PTRM input'!$E$515='PTRM input'!$G$514),IF(AL$3&gt;A28remlife,A28acvalue-SUM($F467:AK467),IF(A28remlife="N/A","n/a",A28acvalue/A28remlife)),'PTRM input'!AL$547)</f>
        <v>0</v>
      </c>
      <c r="AM467" s="617">
        <f>IF(('PTRM input'!$E$515='PTRM input'!$G$514),IF(AM$3&gt;A28remlife,A28acvalue-SUM($F467:AL467),IF(A28remlife="N/A","n/a",A28acvalue/A28remlife)),'PTRM input'!AM$547)</f>
        <v>0</v>
      </c>
      <c r="AN467" s="617">
        <f>IF(('PTRM input'!$E$515='PTRM input'!$G$514),IF(AN$3&gt;A28remlife,A28acvalue-SUM($F467:AM467),IF(A28remlife="N/A","n/a",A28acvalue/A28remlife)),'PTRM input'!AN$547)</f>
        <v>0</v>
      </c>
      <c r="AO467" s="617">
        <f>IF(('PTRM input'!$E$515='PTRM input'!$G$514),IF(AO$3&gt;A28remlife,A28acvalue-SUM($F467:AN467),IF(A28remlife="N/A","n/a",A28acvalue/A28remlife)),'PTRM input'!AO$547)</f>
        <v>0</v>
      </c>
      <c r="AP467" s="617">
        <f>IF(('PTRM input'!$E$515='PTRM input'!$G$514),IF(AP$3&gt;A28remlife,A28acvalue-SUM($F467:AO467),IF(A28remlife="N/A","n/a",A28acvalue/A28remlife)),'PTRM input'!AP$547)</f>
        <v>0</v>
      </c>
      <c r="AQ467" s="617">
        <f>IF(('PTRM input'!$E$515='PTRM input'!$G$514),IF(AQ$3&gt;A28remlife,A28acvalue-SUM($F467:AP467),IF(A28remlife="N/A","n/a",A28acvalue/A28remlife)),'PTRM input'!AQ$547)</f>
        <v>0</v>
      </c>
      <c r="AR467" s="617">
        <f>IF(('PTRM input'!$E$515='PTRM input'!$G$514),IF(AR$3&gt;A28remlife,A28acvalue-SUM($F467:AQ467),IF(A28remlife="N/A","n/a",A28acvalue/A28remlife)),'PTRM input'!AR$547)</f>
        <v>0</v>
      </c>
      <c r="AS467" s="617">
        <f>IF(('PTRM input'!$E$515='PTRM input'!$G$514),IF(AS$3&gt;A28remlife,A28acvalue-SUM($F467:AR467),IF(A28remlife="N/A","n/a",A28acvalue/A28remlife)),'PTRM input'!AS$547)</f>
        <v>0</v>
      </c>
      <c r="AT467" s="617">
        <f>IF(('PTRM input'!$E$515='PTRM input'!$G$514),IF(AT$3&gt;A28remlife,A28acvalue-SUM($F467:AS467),IF(A28remlife="N/A","n/a",A28acvalue/A28remlife)),'PTRM input'!AT$547)</f>
        <v>0</v>
      </c>
      <c r="AU467" s="617">
        <f>IF(('PTRM input'!$E$515='PTRM input'!$G$514),IF(AU$3&gt;A28remlife,A28acvalue-SUM($F467:AT467),IF(A28remlife="N/A","n/a",A28acvalue/A28remlife)),'PTRM input'!AU$547)</f>
        <v>0</v>
      </c>
      <c r="AV467" s="617">
        <f>IF(('PTRM input'!$E$515='PTRM input'!$G$514),IF(AV$3&gt;A28remlife,A28acvalue-SUM($F467:AU467),IF(A28remlife="N/A","n/a",A28acvalue/A28remlife)),'PTRM input'!AV$547)</f>
        <v>0</v>
      </c>
      <c r="AW467" s="617">
        <f>IF(('PTRM input'!$E$515='PTRM input'!$G$514),IF(AW$3&gt;A28remlife,A28acvalue-SUM($F467:AV467),IF(A28remlife="N/A","n/a",A28acvalue/A28remlife)),'PTRM input'!AW$547)</f>
        <v>0</v>
      </c>
      <c r="AX467" s="617">
        <f>IF(('PTRM input'!$E$515='PTRM input'!$G$514),IF(AX$3&gt;A28remlife,A28acvalue-SUM($F467:AW467),IF(A28remlife="N/A","n/a",A28acvalue/A28remlife)),'PTRM input'!AX$547)</f>
        <v>0</v>
      </c>
      <c r="AY467" s="617">
        <f>IF(('PTRM input'!$E$515='PTRM input'!$G$514),IF(AY$3&gt;A28remlife,A28acvalue-SUM($F467:AX467),IF(A28remlife="N/A","n/a",A28acvalue/A28remlife)),'PTRM input'!AY$547)</f>
        <v>0</v>
      </c>
      <c r="AZ467" s="617">
        <f>IF(('PTRM input'!$E$515='PTRM input'!$G$514),IF(AZ$3&gt;A28remlife,A28acvalue-SUM($F467:AY467),IF(A28remlife="N/A","n/a",A28acvalue/A28remlife)),'PTRM input'!AZ$547)</f>
        <v>0</v>
      </c>
      <c r="BA467" s="617">
        <f>IF(('PTRM input'!$E$515='PTRM input'!$G$514),IF(BA$3&gt;A28remlife,A28acvalue-SUM($F467:AZ467),IF(A28remlife="N/A","n/a",A28acvalue/A28remlife)),'PTRM input'!BA$547)</f>
        <v>0</v>
      </c>
      <c r="BB467" s="617">
        <f>IF(('PTRM input'!$E$515='PTRM input'!$G$514),IF(BB$3&gt;A28remlife,A28acvalue-SUM($F467:BA467),IF(A28remlife="N/A","n/a",A28acvalue/A28remlife)),'PTRM input'!BB$547)</f>
        <v>0</v>
      </c>
      <c r="BC467" s="617">
        <f>IF(('PTRM input'!$E$515='PTRM input'!$G$514),IF(BC$3&gt;A28remlife,A28acvalue-SUM($F467:BB467),IF(A28remlife="N/A","n/a",A28acvalue/A28remlife)),'PTRM input'!BC$547)</f>
        <v>0</v>
      </c>
      <c r="BD467" s="617">
        <f>IF(('PTRM input'!$E$515='PTRM input'!$G$514),IF(BD$3&gt;A28remlife,A28acvalue-SUM($F467:BC467),IF(A28remlife="N/A","n/a",A28acvalue/A28remlife)),'PTRM input'!BD$547)</f>
        <v>0</v>
      </c>
      <c r="BE467" s="617">
        <f>IF(('PTRM input'!$E$515='PTRM input'!$G$514),IF(BE$3&gt;A28remlife,A28acvalue-SUM($F467:BD467),IF(A28remlife="N/A","n/a",A28acvalue/A28remlife)),'PTRM input'!BE$547)</f>
        <v>0</v>
      </c>
      <c r="BF467" s="617">
        <f>IF(('PTRM input'!$E$515='PTRM input'!$G$514),IF(BF$3&gt;A28remlife,A28acvalue-SUM($F467:BE467),IF(A28remlife="N/A","n/a",A28acvalue/A28remlife)),'PTRM input'!BF$547)</f>
        <v>0</v>
      </c>
      <c r="BG467" s="617">
        <f>IF(('PTRM input'!$E$515='PTRM input'!$G$514),IF(BG$3&gt;A28remlife,A28acvalue-SUM($F467:BF467),IF(A28remlife="N/A","n/a",A28acvalue/A28remlife)),'PTRM input'!BG$547)</f>
        <v>0</v>
      </c>
      <c r="BH467" s="617">
        <f>IF(('PTRM input'!$E$515='PTRM input'!$G$514),IF(BH$3&gt;A28remlife,A28acvalue-SUM($F467:BG467),IF(A28remlife="N/A","n/a",A28acvalue/A28remlife)),'PTRM input'!BH$547)</f>
        <v>0</v>
      </c>
      <c r="BI467" s="617">
        <f>IF(('PTRM input'!$E$515='PTRM input'!$G$514),IF(BI$3&gt;A28remlife,A28acvalue-SUM($F467:BH467),IF(A28remlife="N/A","n/a",A28acvalue/A28remlife)),'PTRM input'!BI$547)</f>
        <v>0</v>
      </c>
      <c r="BJ467" s="116"/>
      <c r="BK467" s="116"/>
      <c r="BL467" s="116"/>
      <c r="BM467" s="116"/>
    </row>
    <row r="468" spans="1:65" ht="12.75" hidden="1" customHeight="1" outlineLevel="2">
      <c r="A468" s="116"/>
      <c r="B468" s="19"/>
      <c r="C468" s="18"/>
      <c r="D468" s="760" t="s">
        <v>237</v>
      </c>
      <c r="E468" s="86">
        <v>0</v>
      </c>
      <c r="F468" s="259"/>
      <c r="G468" s="433"/>
      <c r="H468" s="433"/>
      <c r="I468" s="433"/>
      <c r="J468" s="433"/>
      <c r="K468" s="433"/>
      <c r="L468" s="433"/>
      <c r="M468" s="433"/>
      <c r="N468" s="433"/>
      <c r="O468" s="433"/>
      <c r="P468" s="433"/>
      <c r="Q468" s="433"/>
      <c r="R468" s="251"/>
      <c r="S468" s="251"/>
      <c r="T468" s="251"/>
      <c r="U468" s="251"/>
      <c r="V468" s="251"/>
      <c r="W468" s="251"/>
      <c r="X468" s="251"/>
      <c r="Y468" s="251"/>
      <c r="Z468" s="251"/>
      <c r="AA468" s="251"/>
      <c r="AB468" s="251"/>
      <c r="AC468" s="251"/>
      <c r="AD468" s="251"/>
      <c r="AE468" s="251"/>
      <c r="AF468" s="251"/>
      <c r="AG468" s="251"/>
      <c r="AH468" s="251"/>
      <c r="AI468" s="251"/>
      <c r="AJ468" s="251"/>
      <c r="AK468" s="251"/>
      <c r="AL468" s="251"/>
      <c r="AM468" s="251"/>
      <c r="AN468" s="251"/>
      <c r="AO468" s="251"/>
      <c r="AP468" s="251"/>
      <c r="AQ468" s="251"/>
      <c r="AR468" s="251"/>
      <c r="AS468" s="251"/>
      <c r="AT468" s="251"/>
      <c r="AU468" s="251"/>
      <c r="AV468" s="251"/>
      <c r="AW468" s="251"/>
      <c r="AX468" s="251"/>
      <c r="AY468" s="251"/>
      <c r="AZ468" s="251"/>
      <c r="BA468" s="251"/>
      <c r="BB468" s="251"/>
      <c r="BC468" s="251"/>
      <c r="BD468" s="251"/>
      <c r="BE468" s="251"/>
      <c r="BF468" s="251"/>
      <c r="BG468" s="251"/>
      <c r="BH468" s="251"/>
      <c r="BI468" s="251"/>
      <c r="BJ468" s="116"/>
      <c r="BK468" s="116"/>
      <c r="BL468" s="116"/>
      <c r="BM468" s="116"/>
    </row>
    <row r="469" spans="1:65" hidden="1" outlineLevel="2">
      <c r="A469" s="116"/>
      <c r="B469" s="19"/>
      <c r="C469" s="18"/>
      <c r="D469" s="760"/>
      <c r="E469" s="86">
        <v>1</v>
      </c>
      <c r="F469" s="259"/>
      <c r="G469" s="618"/>
      <c r="H469" s="433">
        <f ca="1">IF(A28stdlife="n/a","n/a",IF(H$3&gt;(A28stdlife+$E469),('PTRM input'!$G$412*(1+rvanilla01)^0.5)-SUM(G469:$G469),('PTRM input'!$G$412*(1+rvanilla01)^0.5)/A28stdlife))</f>
        <v>0</v>
      </c>
      <c r="I469" s="433">
        <f ca="1">IF(A28stdlife="n/a","n/a",IF(I$3&gt;(A28stdlife+$E469),('PTRM input'!$G$412*(1+rvanilla01)^0.5)-SUM($G469:H469),('PTRM input'!$G$412*(1+rvanilla01)^0.5)/A28stdlife))</f>
        <v>0</v>
      </c>
      <c r="J469" s="433">
        <f ca="1">IF(A28stdlife="n/a","n/a",IF(J$3&gt;(A28stdlife+$E469),('PTRM input'!$G$412*(1+rvanilla01)^0.5)-SUM($G469:I469),('PTRM input'!$G$412*(1+rvanilla01)^0.5)/A28stdlife))</f>
        <v>0</v>
      </c>
      <c r="K469" s="433">
        <f ca="1">IF(A28stdlife="n/a","n/a",IF(K$3&gt;(A28stdlife+$E469),('PTRM input'!$G$412*(1+rvanilla01)^0.5)-SUM($G469:J469),('PTRM input'!$G$412*(1+rvanilla01)^0.5)/A28stdlife))</f>
        <v>0</v>
      </c>
      <c r="L469" s="433">
        <f ca="1">IF(A28stdlife="n/a","n/a",IF(L$3&gt;(A28stdlife+$E469),('PTRM input'!$G$412*(1+rvanilla01)^0.5)-SUM($G469:K469),('PTRM input'!$G$412*(1+rvanilla01)^0.5)/A28stdlife))</f>
        <v>0</v>
      </c>
      <c r="M469" s="433">
        <f ca="1">IF(A28stdlife="n/a","n/a",IF(M$3&gt;(A28stdlife+$E469),('PTRM input'!$G$412*(1+rvanilla01)^0.5)-SUM($G469:L469),('PTRM input'!$G$412*(1+rvanilla01)^0.5)/A28stdlife))</f>
        <v>0</v>
      </c>
      <c r="N469" s="433">
        <f ca="1">IF(A28stdlife="n/a","n/a",IF(N$3&gt;(A28stdlife+$E469),('PTRM input'!$G$412*(1+rvanilla01)^0.5)-SUM($G469:M469),('PTRM input'!$G$412*(1+rvanilla01)^0.5)/A28stdlife))</f>
        <v>0</v>
      </c>
      <c r="O469" s="433">
        <f ca="1">IF(A28stdlife="n/a","n/a",IF(O$3&gt;(A28stdlife+$E469),('PTRM input'!$G$412*(1+rvanilla01)^0.5)-SUM($G469:N469),('PTRM input'!$G$412*(1+rvanilla01)^0.5)/A28stdlife))</f>
        <v>0</v>
      </c>
      <c r="P469" s="433">
        <f ca="1">IF(A28stdlife="n/a","n/a",IF(P$3&gt;(A28stdlife+$E469),('PTRM input'!$G$412*(1+rvanilla01)^0.5)-SUM($G469:O469),('PTRM input'!$G$412*(1+rvanilla01)^0.5)/A28stdlife))</f>
        <v>0</v>
      </c>
      <c r="Q469" s="433">
        <f ca="1">IF(A28stdlife="n/a","n/a",IF(Q$3&gt;(A28stdlife+$E469),('PTRM input'!$G$412*(1+rvanilla01)^0.5)-SUM($G469:P469),('PTRM input'!$G$412*(1+rvanilla01)^0.5)/A28stdlife))</f>
        <v>0</v>
      </c>
      <c r="R469" s="251">
        <f ca="1">IF(A28stdlife="n/a","n/a",IF(R$3&gt;(A28stdlife+$E469),('PTRM input'!$G$412*(1+rvanilla01)^0.5)-SUM($G469:Q469),('PTRM input'!$G$412*(1+rvanilla01)^0.5)/A28stdlife))</f>
        <v>0</v>
      </c>
      <c r="S469" s="251">
        <f ca="1">IF(A28stdlife="n/a","n/a",IF(S$3&gt;(A28stdlife+$E469),('PTRM input'!$G$412*(1+rvanilla01)^0.5)-SUM($G469:R469),('PTRM input'!$G$412*(1+rvanilla01)^0.5)/A28stdlife))</f>
        <v>0</v>
      </c>
      <c r="T469" s="251">
        <f ca="1">IF(A28stdlife="n/a","n/a",IF(T$3&gt;(A28stdlife+$E469),('PTRM input'!$G$412*(1+rvanilla01)^0.5)-SUM($G469:S469),('PTRM input'!$G$412*(1+rvanilla01)^0.5)/A28stdlife))</f>
        <v>0</v>
      </c>
      <c r="U469" s="251">
        <f ca="1">IF(A28stdlife="n/a","n/a",IF(U$3&gt;(A28stdlife+$E469),('PTRM input'!$G$412*(1+rvanilla01)^0.5)-SUM($G469:T469),('PTRM input'!$G$412*(1+rvanilla01)^0.5)/A28stdlife))</f>
        <v>0</v>
      </c>
      <c r="V469" s="251">
        <f ca="1">IF(A28stdlife="n/a","n/a",IF(V$3&gt;(A28stdlife+$E469),('PTRM input'!$G$412*(1+rvanilla01)^0.5)-SUM($G469:U469),('PTRM input'!$G$412*(1+rvanilla01)^0.5)/A28stdlife))</f>
        <v>0</v>
      </c>
      <c r="W469" s="251">
        <f ca="1">IF(A28stdlife="n/a","n/a",IF(W$3&gt;(A28stdlife+$E469),('PTRM input'!$G$412*(1+rvanilla01)^0.5)-SUM($G469:V469),('PTRM input'!$G$412*(1+rvanilla01)^0.5)/A28stdlife))</f>
        <v>0</v>
      </c>
      <c r="X469" s="251">
        <f ca="1">IF(A28stdlife="n/a","n/a",IF(X$3&gt;(A28stdlife+$E469),('PTRM input'!$G$412*(1+rvanilla01)^0.5)-SUM($G469:W469),('PTRM input'!$G$412*(1+rvanilla01)^0.5)/A28stdlife))</f>
        <v>0</v>
      </c>
      <c r="Y469" s="251">
        <f ca="1">IF(A28stdlife="n/a","n/a",IF(Y$3&gt;(A28stdlife+$E469),('PTRM input'!$G$412*(1+rvanilla01)^0.5)-SUM($G469:X469),('PTRM input'!$G$412*(1+rvanilla01)^0.5)/A28stdlife))</f>
        <v>0</v>
      </c>
      <c r="Z469" s="251">
        <f ca="1">IF(A28stdlife="n/a","n/a",IF(Z$3&gt;(A28stdlife+$E469),('PTRM input'!$G$412*(1+rvanilla01)^0.5)-SUM($G469:Y469),('PTRM input'!$G$412*(1+rvanilla01)^0.5)/A28stdlife))</f>
        <v>0</v>
      </c>
      <c r="AA469" s="251">
        <f ca="1">IF(A28stdlife="n/a","n/a",IF(AA$3&gt;(A28stdlife+$E469),('PTRM input'!$G$412*(1+rvanilla01)^0.5)-SUM($G469:Z469),('PTRM input'!$G$412*(1+rvanilla01)^0.5)/A28stdlife))</f>
        <v>0</v>
      </c>
      <c r="AB469" s="251">
        <f ca="1">IF(A28stdlife="n/a","n/a",IF(AB$3&gt;(A28stdlife+$E469),('PTRM input'!$G$412*(1+rvanilla01)^0.5)-SUM($G469:AA469),('PTRM input'!$G$412*(1+rvanilla01)^0.5)/A28stdlife))</f>
        <v>0</v>
      </c>
      <c r="AC469" s="251">
        <f ca="1">IF(A28stdlife="n/a","n/a",IF(AC$3&gt;(A28stdlife+$E469),('PTRM input'!$G$412*(1+rvanilla01)^0.5)-SUM($G469:AB469),('PTRM input'!$G$412*(1+rvanilla01)^0.5)/A28stdlife))</f>
        <v>0</v>
      </c>
      <c r="AD469" s="251">
        <f ca="1">IF(A28stdlife="n/a","n/a",IF(AD$3&gt;(A28stdlife+$E469),('PTRM input'!$G$412*(1+rvanilla01)^0.5)-SUM($G469:AC469),('PTRM input'!$G$412*(1+rvanilla01)^0.5)/A28stdlife))</f>
        <v>0</v>
      </c>
      <c r="AE469" s="251">
        <f ca="1">IF(A28stdlife="n/a","n/a",IF(AE$3&gt;(A28stdlife+$E469),('PTRM input'!$G$412*(1+rvanilla01)^0.5)-SUM($G469:AD469),('PTRM input'!$G$412*(1+rvanilla01)^0.5)/A28stdlife))</f>
        <v>0</v>
      </c>
      <c r="AF469" s="251">
        <f ca="1">IF(A28stdlife="n/a","n/a",IF(AF$3&gt;(A28stdlife+$E469),('PTRM input'!$G$412*(1+rvanilla01)^0.5)-SUM($G469:AE469),('PTRM input'!$G$412*(1+rvanilla01)^0.5)/A28stdlife))</f>
        <v>0</v>
      </c>
      <c r="AG469" s="251">
        <f ca="1">IF(A28stdlife="n/a","n/a",IF(AG$3&gt;(A28stdlife+$E469),('PTRM input'!$G$412*(1+rvanilla01)^0.5)-SUM($G469:AF469),('PTRM input'!$G$412*(1+rvanilla01)^0.5)/A28stdlife))</f>
        <v>0</v>
      </c>
      <c r="AH469" s="251">
        <f ca="1">IF(A28stdlife="n/a","n/a",IF(AH$3&gt;(A28stdlife+$E469),('PTRM input'!$G$412*(1+rvanilla01)^0.5)-SUM($G469:AG469),('PTRM input'!$G$412*(1+rvanilla01)^0.5)/A28stdlife))</f>
        <v>0</v>
      </c>
      <c r="AI469" s="251">
        <f ca="1">IF(A28stdlife="n/a","n/a",IF(AI$3&gt;(A28stdlife+$E469),('PTRM input'!$G$412*(1+rvanilla01)^0.5)-SUM($G469:AH469),('PTRM input'!$G$412*(1+rvanilla01)^0.5)/A28stdlife))</f>
        <v>0</v>
      </c>
      <c r="AJ469" s="251">
        <f ca="1">IF(A28stdlife="n/a","n/a",IF(AJ$3&gt;(A28stdlife+$E469),('PTRM input'!$G$412*(1+rvanilla01)^0.5)-SUM($G469:AI469),('PTRM input'!$G$412*(1+rvanilla01)^0.5)/A28stdlife))</f>
        <v>0</v>
      </c>
      <c r="AK469" s="251">
        <f ca="1">IF(A28stdlife="n/a","n/a",IF(AK$3&gt;(A28stdlife+$E469),('PTRM input'!$G$412*(1+rvanilla01)^0.5)-SUM($G469:AJ469),('PTRM input'!$G$412*(1+rvanilla01)^0.5)/A28stdlife))</f>
        <v>0</v>
      </c>
      <c r="AL469" s="251">
        <f ca="1">IF(A28stdlife="n/a","n/a",IF(AL$3&gt;(A28stdlife+$E469),('PTRM input'!$G$412*(1+rvanilla01)^0.5)-SUM($G469:AK469),('PTRM input'!$G$412*(1+rvanilla01)^0.5)/A28stdlife))</f>
        <v>0</v>
      </c>
      <c r="AM469" s="251">
        <f ca="1">IF(A28stdlife="n/a","n/a",IF(AM$3&gt;(A28stdlife+$E469),('PTRM input'!$G$412*(1+rvanilla01)^0.5)-SUM($G469:AL469),('PTRM input'!$G$412*(1+rvanilla01)^0.5)/A28stdlife))</f>
        <v>0</v>
      </c>
      <c r="AN469" s="251">
        <f ca="1">IF(A28stdlife="n/a","n/a",IF(AN$3&gt;(A28stdlife+$E469),('PTRM input'!$G$412*(1+rvanilla01)^0.5)-SUM($G469:AM469),('PTRM input'!$G$412*(1+rvanilla01)^0.5)/A28stdlife))</f>
        <v>0</v>
      </c>
      <c r="AO469" s="251">
        <f ca="1">IF(A28stdlife="n/a","n/a",IF(AO$3&gt;(A28stdlife+$E469),('PTRM input'!$G$412*(1+rvanilla01)^0.5)-SUM($G469:AN469),('PTRM input'!$G$412*(1+rvanilla01)^0.5)/A28stdlife))</f>
        <v>0</v>
      </c>
      <c r="AP469" s="251">
        <f ca="1">IF(A28stdlife="n/a","n/a",IF(AP$3&gt;(A28stdlife+$E469),('PTRM input'!$G$412*(1+rvanilla01)^0.5)-SUM($G469:AO469),('PTRM input'!$G$412*(1+rvanilla01)^0.5)/A28stdlife))</f>
        <v>0</v>
      </c>
      <c r="AQ469" s="251">
        <f ca="1">IF(A28stdlife="n/a","n/a",IF(AQ$3&gt;(A28stdlife+$E469),('PTRM input'!$G$412*(1+rvanilla01)^0.5)-SUM($G469:AP469),('PTRM input'!$G$412*(1+rvanilla01)^0.5)/A28stdlife))</f>
        <v>0</v>
      </c>
      <c r="AR469" s="251">
        <f ca="1">IF(A28stdlife="n/a","n/a",IF(AR$3&gt;(A28stdlife+$E469),('PTRM input'!$G$412*(1+rvanilla01)^0.5)-SUM($G469:AQ469),('PTRM input'!$G$412*(1+rvanilla01)^0.5)/A28stdlife))</f>
        <v>0</v>
      </c>
      <c r="AS469" s="251">
        <f ca="1">IF(A28stdlife="n/a","n/a",IF(AS$3&gt;(A28stdlife+$E469),('PTRM input'!$G$412*(1+rvanilla01)^0.5)-SUM($G469:AR469),('PTRM input'!$G$412*(1+rvanilla01)^0.5)/A28stdlife))</f>
        <v>0</v>
      </c>
      <c r="AT469" s="251">
        <f ca="1">IF(A28stdlife="n/a","n/a",IF(AT$3&gt;(A28stdlife+$E469),('PTRM input'!$G$412*(1+rvanilla01)^0.5)-SUM($G469:AS469),('PTRM input'!$G$412*(1+rvanilla01)^0.5)/A28stdlife))</f>
        <v>0</v>
      </c>
      <c r="AU469" s="251">
        <f ca="1">IF(A28stdlife="n/a","n/a",IF(AU$3&gt;(A28stdlife+$E469),('PTRM input'!$G$412*(1+rvanilla01)^0.5)-SUM($G469:AT469),('PTRM input'!$G$412*(1+rvanilla01)^0.5)/A28stdlife))</f>
        <v>0</v>
      </c>
      <c r="AV469" s="251">
        <f ca="1">IF(A28stdlife="n/a","n/a",IF(AV$3&gt;(A28stdlife+$E469),('PTRM input'!$G$412*(1+rvanilla01)^0.5)-SUM($G469:AU469),('PTRM input'!$G$412*(1+rvanilla01)^0.5)/A28stdlife))</f>
        <v>0</v>
      </c>
      <c r="AW469" s="251">
        <f ca="1">IF(A28stdlife="n/a","n/a",IF(AW$3&gt;(A28stdlife+$E469),('PTRM input'!$G$412*(1+rvanilla01)^0.5)-SUM($G469:AV469),('PTRM input'!$G$412*(1+rvanilla01)^0.5)/A28stdlife))</f>
        <v>0</v>
      </c>
      <c r="AX469" s="251">
        <f ca="1">IF(A28stdlife="n/a","n/a",IF(AX$3&gt;(A28stdlife+$E469),('PTRM input'!$G$412*(1+rvanilla01)^0.5)-SUM($G469:AW469),('PTRM input'!$G$412*(1+rvanilla01)^0.5)/A28stdlife))</f>
        <v>0</v>
      </c>
      <c r="AY469" s="251">
        <f ca="1">IF(A28stdlife="n/a","n/a",IF(AY$3&gt;(A28stdlife+$E469),('PTRM input'!$G$412*(1+rvanilla01)^0.5)-SUM($G469:AX469),('PTRM input'!$G$412*(1+rvanilla01)^0.5)/A28stdlife))</f>
        <v>0</v>
      </c>
      <c r="AZ469" s="251">
        <f ca="1">IF(A28stdlife="n/a","n/a",IF(AZ$3&gt;(A28stdlife+$E469),('PTRM input'!$G$412*(1+rvanilla01)^0.5)-SUM($G469:AY469),('PTRM input'!$G$412*(1+rvanilla01)^0.5)/A28stdlife))</f>
        <v>0</v>
      </c>
      <c r="BA469" s="251">
        <f ca="1">IF(A28stdlife="n/a","n/a",IF(BA$3&gt;(A28stdlife+$E469),('PTRM input'!$G$412*(1+rvanilla01)^0.5)-SUM($G469:AZ469),('PTRM input'!$G$412*(1+rvanilla01)^0.5)/A28stdlife))</f>
        <v>0</v>
      </c>
      <c r="BB469" s="251">
        <f ca="1">IF(A28stdlife="n/a","n/a",IF(BB$3&gt;(A28stdlife+$E469),('PTRM input'!$G$412*(1+rvanilla01)^0.5)-SUM($G469:BA469),('PTRM input'!$G$412*(1+rvanilla01)^0.5)/A28stdlife))</f>
        <v>0</v>
      </c>
      <c r="BC469" s="251">
        <f ca="1">IF(A28stdlife="n/a","n/a",IF(BC$3&gt;(A28stdlife+$E469),('PTRM input'!$G$412*(1+rvanilla01)^0.5)-SUM($G469:BB469),('PTRM input'!$G$412*(1+rvanilla01)^0.5)/A28stdlife))</f>
        <v>0</v>
      </c>
      <c r="BD469" s="251">
        <f ca="1">IF(A28stdlife="n/a","n/a",IF(BD$3&gt;(A28stdlife+$E469),('PTRM input'!$G$412*(1+rvanilla01)^0.5)-SUM($G469:BC469),('PTRM input'!$G$412*(1+rvanilla01)^0.5)/A28stdlife))</f>
        <v>0</v>
      </c>
      <c r="BE469" s="251">
        <f ca="1">IF(A28stdlife="n/a","n/a",IF(BE$3&gt;(A28stdlife+$E469),('PTRM input'!$G$412*(1+rvanilla01)^0.5)-SUM($G469:BD469),('PTRM input'!$G$412*(1+rvanilla01)^0.5)/A28stdlife))</f>
        <v>0</v>
      </c>
      <c r="BF469" s="251">
        <f ca="1">IF(A28stdlife="n/a","n/a",IF(BF$3&gt;(A28stdlife+$E469),('PTRM input'!$G$412*(1+rvanilla01)^0.5)-SUM($G469:BE469),('PTRM input'!$G$412*(1+rvanilla01)^0.5)/A28stdlife))</f>
        <v>0</v>
      </c>
      <c r="BG469" s="251">
        <f ca="1">IF(A28stdlife="n/a","n/a",IF(BG$3&gt;(A28stdlife+$E469),('PTRM input'!$G$412*(1+rvanilla01)^0.5)-SUM($G469:BF469),('PTRM input'!$G$412*(1+rvanilla01)^0.5)/A28stdlife))</f>
        <v>0</v>
      </c>
      <c r="BH469" s="251">
        <f ca="1">IF(A28stdlife="n/a","n/a",IF(BH$3&gt;(A28stdlife+$E469),('PTRM input'!$G$412*(1+rvanilla01)^0.5)-SUM($G469:BG469),('PTRM input'!$G$412*(1+rvanilla01)^0.5)/A28stdlife))</f>
        <v>0</v>
      </c>
      <c r="BI469" s="251">
        <f ca="1">IF(A28stdlife="n/a","n/a",IF(BI$3&gt;(A28stdlife+$E469),('PTRM input'!$G$412*(1+rvanilla01)^0.5)-SUM($G469:BH469),('PTRM input'!$G$412*(1+rvanilla01)^0.5)/A28stdlife))</f>
        <v>0</v>
      </c>
      <c r="BJ469" s="116"/>
      <c r="BK469" s="116"/>
      <c r="BL469" s="116"/>
      <c r="BM469" s="116"/>
    </row>
    <row r="470" spans="1:65" hidden="1" outlineLevel="2">
      <c r="A470" s="116"/>
      <c r="B470" s="19"/>
      <c r="C470" s="18"/>
      <c r="D470" s="760"/>
      <c r="E470" s="86">
        <v>2</v>
      </c>
      <c r="F470" s="259"/>
      <c r="G470" s="434"/>
      <c r="H470" s="619"/>
      <c r="I470" s="433">
        <f ca="1">IF(A28stdlife="n/a","n/a",IF(I$3&gt;(A28stdlife+$E470),('PTRM input'!$H$412*(1+rvanilla02)^0.5)-SUM(H470:$H470),('PTRM input'!$H$412*(1+rvanilla02)^0.5)/A28stdlife))</f>
        <v>0</v>
      </c>
      <c r="J470" s="433">
        <f ca="1">IF(A28stdlife="n/a","n/a",IF(J$3&gt;(A28stdlife+$E470),('PTRM input'!$H$412*(1+rvanilla02)^0.5)-SUM($H470:I470),('PTRM input'!$H$412*(1+rvanilla02)^0.5)/A28stdlife))</f>
        <v>0</v>
      </c>
      <c r="K470" s="433">
        <f ca="1">IF(A28stdlife="n/a","n/a",IF(K$3&gt;(A28stdlife+$E470),('PTRM input'!$H$412*(1+rvanilla02)^0.5)-SUM($H470:J470),('PTRM input'!$H$412*(1+rvanilla02)^0.5)/A28stdlife))</f>
        <v>0</v>
      </c>
      <c r="L470" s="433">
        <f ca="1">IF(A28stdlife="n/a","n/a",IF(L$3&gt;(A28stdlife+$E470),('PTRM input'!$H$412*(1+rvanilla02)^0.5)-SUM($H470:K470),('PTRM input'!$H$412*(1+rvanilla02)^0.5)/A28stdlife))</f>
        <v>0</v>
      </c>
      <c r="M470" s="433">
        <f ca="1">IF(A28stdlife="n/a","n/a",IF(M$3&gt;(A28stdlife+$E470),('PTRM input'!$H$412*(1+rvanilla02)^0.5)-SUM($H470:L470),('PTRM input'!$H$412*(1+rvanilla02)^0.5)/A28stdlife))</f>
        <v>0</v>
      </c>
      <c r="N470" s="433">
        <f ca="1">IF(A28stdlife="n/a","n/a",IF(N$3&gt;(A28stdlife+$E470),('PTRM input'!$H$412*(1+rvanilla02)^0.5)-SUM($H470:M470),('PTRM input'!$H$412*(1+rvanilla02)^0.5)/A28stdlife))</f>
        <v>0</v>
      </c>
      <c r="O470" s="433">
        <f ca="1">IF(A28stdlife="n/a","n/a",IF(O$3&gt;(A28stdlife+$E470),('PTRM input'!$H$412*(1+rvanilla02)^0.5)-SUM($H470:N470),('PTRM input'!$H$412*(1+rvanilla02)^0.5)/A28stdlife))</f>
        <v>0</v>
      </c>
      <c r="P470" s="433">
        <f ca="1">IF(A28stdlife="n/a","n/a",IF(P$3&gt;(A28stdlife+$E470),('PTRM input'!$H$412*(1+rvanilla02)^0.5)-SUM($H470:O470),('PTRM input'!$H$412*(1+rvanilla02)^0.5)/A28stdlife))</f>
        <v>0</v>
      </c>
      <c r="Q470" s="433">
        <f ca="1">IF(A28stdlife="n/a","n/a",IF(Q$3&gt;(A28stdlife+$E470),('PTRM input'!$H$412*(1+rvanilla02)^0.5)-SUM($H470:P470),('PTRM input'!$H$412*(1+rvanilla02)^0.5)/A28stdlife))</f>
        <v>0</v>
      </c>
      <c r="R470" s="251">
        <f ca="1">IF(A28stdlife="n/a","n/a",IF(R$3&gt;(A28stdlife+$E470),('PTRM input'!$H$412*(1+rvanilla02)^0.5)-SUM($H470:Q470),('PTRM input'!$H$412*(1+rvanilla02)^0.5)/A28stdlife))</f>
        <v>0</v>
      </c>
      <c r="S470" s="251">
        <f ca="1">IF(A28stdlife="n/a","n/a",IF(S$3&gt;(A28stdlife+$E470),('PTRM input'!$H$412*(1+rvanilla02)^0.5)-SUM($H470:R470),('PTRM input'!$H$412*(1+rvanilla02)^0.5)/A28stdlife))</f>
        <v>0</v>
      </c>
      <c r="T470" s="251">
        <f ca="1">IF(A28stdlife="n/a","n/a",IF(T$3&gt;(A28stdlife+$E470),('PTRM input'!$H$412*(1+rvanilla02)^0.5)-SUM($H470:S470),('PTRM input'!$H$412*(1+rvanilla02)^0.5)/A28stdlife))</f>
        <v>0</v>
      </c>
      <c r="U470" s="251">
        <f ca="1">IF(A28stdlife="n/a","n/a",IF(U$3&gt;(A28stdlife+$E470),('PTRM input'!$H$412*(1+rvanilla02)^0.5)-SUM($H470:T470),('PTRM input'!$H$412*(1+rvanilla02)^0.5)/A28stdlife))</f>
        <v>0</v>
      </c>
      <c r="V470" s="251">
        <f ca="1">IF(A28stdlife="n/a","n/a",IF(V$3&gt;(A28stdlife+$E470),('PTRM input'!$H$412*(1+rvanilla02)^0.5)-SUM($H470:U470),('PTRM input'!$H$412*(1+rvanilla02)^0.5)/A28stdlife))</f>
        <v>0</v>
      </c>
      <c r="W470" s="251">
        <f ca="1">IF(A28stdlife="n/a","n/a",IF(W$3&gt;(A28stdlife+$E470),('PTRM input'!$H$412*(1+rvanilla02)^0.5)-SUM($H470:V470),('PTRM input'!$H$412*(1+rvanilla02)^0.5)/A28stdlife))</f>
        <v>0</v>
      </c>
      <c r="X470" s="251">
        <f ca="1">IF(A28stdlife="n/a","n/a",IF(X$3&gt;(A28stdlife+$E470),('PTRM input'!$H$412*(1+rvanilla02)^0.5)-SUM($H470:W470),('PTRM input'!$H$412*(1+rvanilla02)^0.5)/A28stdlife))</f>
        <v>0</v>
      </c>
      <c r="Y470" s="251">
        <f ca="1">IF(A28stdlife="n/a","n/a",IF(Y$3&gt;(A28stdlife+$E470),('PTRM input'!$H$412*(1+rvanilla02)^0.5)-SUM($H470:X470),('PTRM input'!$H$412*(1+rvanilla02)^0.5)/A28stdlife))</f>
        <v>0</v>
      </c>
      <c r="Z470" s="251">
        <f ca="1">IF(A28stdlife="n/a","n/a",IF(Z$3&gt;(A28stdlife+$E470),('PTRM input'!$H$412*(1+rvanilla02)^0.5)-SUM($H470:Y470),('PTRM input'!$H$412*(1+rvanilla02)^0.5)/A28stdlife))</f>
        <v>0</v>
      </c>
      <c r="AA470" s="251">
        <f ca="1">IF(A28stdlife="n/a","n/a",IF(AA$3&gt;(A28stdlife+$E470),('PTRM input'!$H$412*(1+rvanilla02)^0.5)-SUM($H470:Z470),('PTRM input'!$H$412*(1+rvanilla02)^0.5)/A28stdlife))</f>
        <v>0</v>
      </c>
      <c r="AB470" s="251">
        <f ca="1">IF(A28stdlife="n/a","n/a",IF(AB$3&gt;(A28stdlife+$E470),('PTRM input'!$H$412*(1+rvanilla02)^0.5)-SUM($H470:AA470),('PTRM input'!$H$412*(1+rvanilla02)^0.5)/A28stdlife))</f>
        <v>0</v>
      </c>
      <c r="AC470" s="251">
        <f ca="1">IF(A28stdlife="n/a","n/a",IF(AC$3&gt;(A28stdlife+$E470),('PTRM input'!$H$412*(1+rvanilla02)^0.5)-SUM($H470:AB470),('PTRM input'!$H$412*(1+rvanilla02)^0.5)/A28stdlife))</f>
        <v>0</v>
      </c>
      <c r="AD470" s="251">
        <f ca="1">IF(A28stdlife="n/a","n/a",IF(AD$3&gt;(A28stdlife+$E470),('PTRM input'!$H$412*(1+rvanilla02)^0.5)-SUM($H470:AC470),('PTRM input'!$H$412*(1+rvanilla02)^0.5)/A28stdlife))</f>
        <v>0</v>
      </c>
      <c r="AE470" s="251">
        <f ca="1">IF(A28stdlife="n/a","n/a",IF(AE$3&gt;(A28stdlife+$E470),('PTRM input'!$H$412*(1+rvanilla02)^0.5)-SUM($H470:AD470),('PTRM input'!$H$412*(1+rvanilla02)^0.5)/A28stdlife))</f>
        <v>0</v>
      </c>
      <c r="AF470" s="251">
        <f ca="1">IF(A28stdlife="n/a","n/a",IF(AF$3&gt;(A28stdlife+$E470),('PTRM input'!$H$412*(1+rvanilla02)^0.5)-SUM($H470:AE470),('PTRM input'!$H$412*(1+rvanilla02)^0.5)/A28stdlife))</f>
        <v>0</v>
      </c>
      <c r="AG470" s="251">
        <f ca="1">IF(A28stdlife="n/a","n/a",IF(AG$3&gt;(A28stdlife+$E470),('PTRM input'!$H$412*(1+rvanilla02)^0.5)-SUM($H470:AF470),('PTRM input'!$H$412*(1+rvanilla02)^0.5)/A28stdlife))</f>
        <v>0</v>
      </c>
      <c r="AH470" s="251">
        <f ca="1">IF(A28stdlife="n/a","n/a",IF(AH$3&gt;(A28stdlife+$E470),('PTRM input'!$H$412*(1+rvanilla02)^0.5)-SUM($H470:AG470),('PTRM input'!$H$412*(1+rvanilla02)^0.5)/A28stdlife))</f>
        <v>0</v>
      </c>
      <c r="AI470" s="251">
        <f ca="1">IF(A28stdlife="n/a","n/a",IF(AI$3&gt;(A28stdlife+$E470),('PTRM input'!$H$412*(1+rvanilla02)^0.5)-SUM($H470:AH470),('PTRM input'!$H$412*(1+rvanilla02)^0.5)/A28stdlife))</f>
        <v>0</v>
      </c>
      <c r="AJ470" s="251">
        <f ca="1">IF(A28stdlife="n/a","n/a",IF(AJ$3&gt;(A28stdlife+$E470),('PTRM input'!$H$412*(1+rvanilla02)^0.5)-SUM($H470:AI470),('PTRM input'!$H$412*(1+rvanilla02)^0.5)/A28stdlife))</f>
        <v>0</v>
      </c>
      <c r="AK470" s="251">
        <f ca="1">IF(A28stdlife="n/a","n/a",IF(AK$3&gt;(A28stdlife+$E470),('PTRM input'!$H$412*(1+rvanilla02)^0.5)-SUM($H470:AJ470),('PTRM input'!$H$412*(1+rvanilla02)^0.5)/A28stdlife))</f>
        <v>0</v>
      </c>
      <c r="AL470" s="251">
        <f ca="1">IF(A28stdlife="n/a","n/a",IF(AL$3&gt;(A28stdlife+$E470),('PTRM input'!$H$412*(1+rvanilla02)^0.5)-SUM($H470:AK470),('PTRM input'!$H$412*(1+rvanilla02)^0.5)/A28stdlife))</f>
        <v>0</v>
      </c>
      <c r="AM470" s="251">
        <f ca="1">IF(A28stdlife="n/a","n/a",IF(AM$3&gt;(A28stdlife+$E470),('PTRM input'!$H$412*(1+rvanilla02)^0.5)-SUM($H470:AL470),('PTRM input'!$H$412*(1+rvanilla02)^0.5)/A28stdlife))</f>
        <v>0</v>
      </c>
      <c r="AN470" s="251">
        <f ca="1">IF(A28stdlife="n/a","n/a",IF(AN$3&gt;(A28stdlife+$E470),('PTRM input'!$H$412*(1+rvanilla02)^0.5)-SUM($H470:AM470),('PTRM input'!$H$412*(1+rvanilla02)^0.5)/A28stdlife))</f>
        <v>0</v>
      </c>
      <c r="AO470" s="251">
        <f ca="1">IF(A28stdlife="n/a","n/a",IF(AO$3&gt;(A28stdlife+$E470),('PTRM input'!$H$412*(1+rvanilla02)^0.5)-SUM($H470:AN470),('PTRM input'!$H$412*(1+rvanilla02)^0.5)/A28stdlife))</f>
        <v>0</v>
      </c>
      <c r="AP470" s="251">
        <f ca="1">IF(A28stdlife="n/a","n/a",IF(AP$3&gt;(A28stdlife+$E470),('PTRM input'!$H$412*(1+rvanilla02)^0.5)-SUM($H470:AO470),('PTRM input'!$H$412*(1+rvanilla02)^0.5)/A28stdlife))</f>
        <v>0</v>
      </c>
      <c r="AQ470" s="251">
        <f ca="1">IF(A28stdlife="n/a","n/a",IF(AQ$3&gt;(A28stdlife+$E470),('PTRM input'!$H$412*(1+rvanilla02)^0.5)-SUM($H470:AP470),('PTRM input'!$H$412*(1+rvanilla02)^0.5)/A28stdlife))</f>
        <v>0</v>
      </c>
      <c r="AR470" s="251">
        <f ca="1">IF(A28stdlife="n/a","n/a",IF(AR$3&gt;(A28stdlife+$E470),('PTRM input'!$H$412*(1+rvanilla02)^0.5)-SUM($H470:AQ470),('PTRM input'!$H$412*(1+rvanilla02)^0.5)/A28stdlife))</f>
        <v>0</v>
      </c>
      <c r="AS470" s="251">
        <f ca="1">IF(A28stdlife="n/a","n/a",IF(AS$3&gt;(A28stdlife+$E470),('PTRM input'!$H$412*(1+rvanilla02)^0.5)-SUM($H470:AR470),('PTRM input'!$H$412*(1+rvanilla02)^0.5)/A28stdlife))</f>
        <v>0</v>
      </c>
      <c r="AT470" s="251">
        <f ca="1">IF(A28stdlife="n/a","n/a",IF(AT$3&gt;(A28stdlife+$E470),('PTRM input'!$H$412*(1+rvanilla02)^0.5)-SUM($H470:AS470),('PTRM input'!$H$412*(1+rvanilla02)^0.5)/A28stdlife))</f>
        <v>0</v>
      </c>
      <c r="AU470" s="251">
        <f ca="1">IF(A28stdlife="n/a","n/a",IF(AU$3&gt;(A28stdlife+$E470),('PTRM input'!$H$412*(1+rvanilla02)^0.5)-SUM($H470:AT470),('PTRM input'!$H$412*(1+rvanilla02)^0.5)/A28stdlife))</f>
        <v>0</v>
      </c>
      <c r="AV470" s="251">
        <f ca="1">IF(A28stdlife="n/a","n/a",IF(AV$3&gt;(A28stdlife+$E470),('PTRM input'!$H$412*(1+rvanilla02)^0.5)-SUM($H470:AU470),('PTRM input'!$H$412*(1+rvanilla02)^0.5)/A28stdlife))</f>
        <v>0</v>
      </c>
      <c r="AW470" s="251">
        <f ca="1">IF(A28stdlife="n/a","n/a",IF(AW$3&gt;(A28stdlife+$E470),('PTRM input'!$H$412*(1+rvanilla02)^0.5)-SUM($H470:AV470),('PTRM input'!$H$412*(1+rvanilla02)^0.5)/A28stdlife))</f>
        <v>0</v>
      </c>
      <c r="AX470" s="251">
        <f ca="1">IF(A28stdlife="n/a","n/a",IF(AX$3&gt;(A28stdlife+$E470),('PTRM input'!$H$412*(1+rvanilla02)^0.5)-SUM($H470:AW470),('PTRM input'!$H$412*(1+rvanilla02)^0.5)/A28stdlife))</f>
        <v>0</v>
      </c>
      <c r="AY470" s="251">
        <f ca="1">IF(A28stdlife="n/a","n/a",IF(AY$3&gt;(A28stdlife+$E470),('PTRM input'!$H$412*(1+rvanilla02)^0.5)-SUM($H470:AX470),('PTRM input'!$H$412*(1+rvanilla02)^0.5)/A28stdlife))</f>
        <v>0</v>
      </c>
      <c r="AZ470" s="251">
        <f ca="1">IF(A28stdlife="n/a","n/a",IF(AZ$3&gt;(A28stdlife+$E470),('PTRM input'!$H$412*(1+rvanilla02)^0.5)-SUM($H470:AY470),('PTRM input'!$H$412*(1+rvanilla02)^0.5)/A28stdlife))</f>
        <v>0</v>
      </c>
      <c r="BA470" s="251">
        <f ca="1">IF(A28stdlife="n/a","n/a",IF(BA$3&gt;(A28stdlife+$E470),('PTRM input'!$H$412*(1+rvanilla02)^0.5)-SUM($H470:AZ470),('PTRM input'!$H$412*(1+rvanilla02)^0.5)/A28stdlife))</f>
        <v>0</v>
      </c>
      <c r="BB470" s="251">
        <f ca="1">IF(A28stdlife="n/a","n/a",IF(BB$3&gt;(A28stdlife+$E470),('PTRM input'!$H$412*(1+rvanilla02)^0.5)-SUM($H470:BA470),('PTRM input'!$H$412*(1+rvanilla02)^0.5)/A28stdlife))</f>
        <v>0</v>
      </c>
      <c r="BC470" s="251">
        <f ca="1">IF(A28stdlife="n/a","n/a",IF(BC$3&gt;(A28stdlife+$E470),('PTRM input'!$H$412*(1+rvanilla02)^0.5)-SUM($H470:BB470),('PTRM input'!$H$412*(1+rvanilla02)^0.5)/A28stdlife))</f>
        <v>0</v>
      </c>
      <c r="BD470" s="251">
        <f ca="1">IF(A28stdlife="n/a","n/a",IF(BD$3&gt;(A28stdlife+$E470),('PTRM input'!$H$412*(1+rvanilla02)^0.5)-SUM($H470:BC470),('PTRM input'!$H$412*(1+rvanilla02)^0.5)/A28stdlife))</f>
        <v>0</v>
      </c>
      <c r="BE470" s="251">
        <f ca="1">IF(A28stdlife="n/a","n/a",IF(BE$3&gt;(A28stdlife+$E470),('PTRM input'!$H$412*(1+rvanilla02)^0.5)-SUM($H470:BD470),('PTRM input'!$H$412*(1+rvanilla02)^0.5)/A28stdlife))</f>
        <v>0</v>
      </c>
      <c r="BF470" s="251">
        <f ca="1">IF(A28stdlife="n/a","n/a",IF(BF$3&gt;(A28stdlife+$E470),('PTRM input'!$H$412*(1+rvanilla02)^0.5)-SUM($H470:BE470),('PTRM input'!$H$412*(1+rvanilla02)^0.5)/A28stdlife))</f>
        <v>0</v>
      </c>
      <c r="BG470" s="251">
        <f ca="1">IF(A28stdlife="n/a","n/a",IF(BG$3&gt;(A28stdlife+$E470),('PTRM input'!$H$412*(1+rvanilla02)^0.5)-SUM($H470:BF470),('PTRM input'!$H$412*(1+rvanilla02)^0.5)/A28stdlife))</f>
        <v>0</v>
      </c>
      <c r="BH470" s="251">
        <f ca="1">IF(A28stdlife="n/a","n/a",IF(BH$3&gt;(A28stdlife+$E470),('PTRM input'!$H$412*(1+rvanilla02)^0.5)-SUM($H470:BG470),('PTRM input'!$H$412*(1+rvanilla02)^0.5)/A28stdlife))</f>
        <v>0</v>
      </c>
      <c r="BI470" s="251">
        <f ca="1">IF(A28stdlife="n/a","n/a",IF(BI$3&gt;(A28stdlife+$E470),('PTRM input'!$H$412*(1+rvanilla02)^0.5)-SUM($H470:BH470),('PTRM input'!$H$412*(1+rvanilla02)^0.5)/A28stdlife))</f>
        <v>0</v>
      </c>
      <c r="BJ470" s="116"/>
      <c r="BK470" s="116"/>
      <c r="BL470" s="116"/>
      <c r="BM470" s="116"/>
    </row>
    <row r="471" spans="1:65" hidden="1" outlineLevel="2">
      <c r="A471" s="116"/>
      <c r="B471" s="19"/>
      <c r="C471" s="18"/>
      <c r="D471" s="760"/>
      <c r="E471" s="86">
        <v>3</v>
      </c>
      <c r="F471" s="259"/>
      <c r="G471" s="434"/>
      <c r="H471" s="435"/>
      <c r="I471" s="619"/>
      <c r="J471" s="433">
        <f ca="1">IF(A28stdlife="n/a","n/a",IF(J$3&gt;(A28stdlife+$E471),('PTRM input'!$I$412*(1+rvanilla03)^0.5)-SUM(I471:$I471),('PTRM input'!$I$412*(1+rvanilla03)^0.5)/A28stdlife))</f>
        <v>0</v>
      </c>
      <c r="K471" s="433">
        <f ca="1">IF(A28stdlife="n/a","n/a",IF(K$3&gt;(A28stdlife+$E471),('PTRM input'!$I$412*(1+rvanilla03)^0.5)-SUM($I471:J471),('PTRM input'!$I$412*(1+rvanilla03)^0.5)/A28stdlife))</f>
        <v>0</v>
      </c>
      <c r="L471" s="433">
        <f ca="1">IF(A28stdlife="n/a","n/a",IF(L$3&gt;(A28stdlife+$E471),('PTRM input'!$I$412*(1+rvanilla03)^0.5)-SUM($I471:K471),('PTRM input'!$I$412*(1+rvanilla03)^0.5)/A28stdlife))</f>
        <v>0</v>
      </c>
      <c r="M471" s="433">
        <f ca="1">IF(A28stdlife="n/a","n/a",IF(M$3&gt;(A28stdlife+$E471),('PTRM input'!$I$412*(1+rvanilla03)^0.5)-SUM($I471:L471),('PTRM input'!$I$412*(1+rvanilla03)^0.5)/A28stdlife))</f>
        <v>0</v>
      </c>
      <c r="N471" s="433">
        <f ca="1">IF(A28stdlife="n/a","n/a",IF(N$3&gt;(A28stdlife+$E471),('PTRM input'!$I$412*(1+rvanilla03)^0.5)-SUM($I471:M471),('PTRM input'!$I$412*(1+rvanilla03)^0.5)/A28stdlife))</f>
        <v>0</v>
      </c>
      <c r="O471" s="433">
        <f ca="1">IF(A28stdlife="n/a","n/a",IF(O$3&gt;(A28stdlife+$E471),('PTRM input'!$I$412*(1+rvanilla03)^0.5)-SUM($I471:N471),('PTRM input'!$I$412*(1+rvanilla03)^0.5)/A28stdlife))</f>
        <v>0</v>
      </c>
      <c r="P471" s="433">
        <f ca="1">IF(A28stdlife="n/a","n/a",IF(P$3&gt;(A28stdlife+$E471),('PTRM input'!$I$412*(1+rvanilla03)^0.5)-SUM($I471:O471),('PTRM input'!$I$412*(1+rvanilla03)^0.5)/A28stdlife))</f>
        <v>0</v>
      </c>
      <c r="Q471" s="433">
        <f ca="1">IF(A28stdlife="n/a","n/a",IF(Q$3&gt;(A28stdlife+$E471),('PTRM input'!$I$412*(1+rvanilla03)^0.5)-SUM($I471:P471),('PTRM input'!$I$412*(1+rvanilla03)^0.5)/A28stdlife))</f>
        <v>0</v>
      </c>
      <c r="R471" s="251">
        <f ca="1">IF(A28stdlife="n/a","n/a",IF(R$3&gt;(A28stdlife+$E471),('PTRM input'!$I$412*(1+rvanilla03)^0.5)-SUM($I471:Q471),('PTRM input'!$I$412*(1+rvanilla03)^0.5)/A28stdlife))</f>
        <v>0</v>
      </c>
      <c r="S471" s="251">
        <f ca="1">IF(A28stdlife="n/a","n/a",IF(S$3&gt;(A28stdlife+$E471),('PTRM input'!$I$412*(1+rvanilla03)^0.5)-SUM($I471:R471),('PTRM input'!$I$412*(1+rvanilla03)^0.5)/A28stdlife))</f>
        <v>0</v>
      </c>
      <c r="T471" s="251">
        <f ca="1">IF(A28stdlife="n/a","n/a",IF(T$3&gt;(A28stdlife+$E471),('PTRM input'!$I$412*(1+rvanilla03)^0.5)-SUM($I471:S471),('PTRM input'!$I$412*(1+rvanilla03)^0.5)/A28stdlife))</f>
        <v>0</v>
      </c>
      <c r="U471" s="251">
        <f ca="1">IF(A28stdlife="n/a","n/a",IF(U$3&gt;(A28stdlife+$E471),('PTRM input'!$I$412*(1+rvanilla03)^0.5)-SUM($I471:T471),('PTRM input'!$I$412*(1+rvanilla03)^0.5)/A28stdlife))</f>
        <v>0</v>
      </c>
      <c r="V471" s="251">
        <f ca="1">IF(A28stdlife="n/a","n/a",IF(V$3&gt;(A28stdlife+$E471),('PTRM input'!$I$412*(1+rvanilla03)^0.5)-SUM($I471:U471),('PTRM input'!$I$412*(1+rvanilla03)^0.5)/A28stdlife))</f>
        <v>0</v>
      </c>
      <c r="W471" s="251">
        <f ca="1">IF(A28stdlife="n/a","n/a",IF(W$3&gt;(A28stdlife+$E471),('PTRM input'!$I$412*(1+rvanilla03)^0.5)-SUM($I471:V471),('PTRM input'!$I$412*(1+rvanilla03)^0.5)/A28stdlife))</f>
        <v>0</v>
      </c>
      <c r="X471" s="251">
        <f ca="1">IF(A28stdlife="n/a","n/a",IF(X$3&gt;(A28stdlife+$E471),('PTRM input'!$I$412*(1+rvanilla03)^0.5)-SUM($I471:W471),('PTRM input'!$I$412*(1+rvanilla03)^0.5)/A28stdlife))</f>
        <v>0</v>
      </c>
      <c r="Y471" s="251">
        <f ca="1">IF(A28stdlife="n/a","n/a",IF(Y$3&gt;(A28stdlife+$E471),('PTRM input'!$I$412*(1+rvanilla03)^0.5)-SUM($I471:X471),('PTRM input'!$I$412*(1+rvanilla03)^0.5)/A28stdlife))</f>
        <v>0</v>
      </c>
      <c r="Z471" s="251">
        <f ca="1">IF(A28stdlife="n/a","n/a",IF(Z$3&gt;(A28stdlife+$E471),('PTRM input'!$I$412*(1+rvanilla03)^0.5)-SUM($I471:Y471),('PTRM input'!$I$412*(1+rvanilla03)^0.5)/A28stdlife))</f>
        <v>0</v>
      </c>
      <c r="AA471" s="251">
        <f ca="1">IF(A28stdlife="n/a","n/a",IF(AA$3&gt;(A28stdlife+$E471),('PTRM input'!$I$412*(1+rvanilla03)^0.5)-SUM($I471:Z471),('PTRM input'!$I$412*(1+rvanilla03)^0.5)/A28stdlife))</f>
        <v>0</v>
      </c>
      <c r="AB471" s="251">
        <f ca="1">IF(A28stdlife="n/a","n/a",IF(AB$3&gt;(A28stdlife+$E471),('PTRM input'!$I$412*(1+rvanilla03)^0.5)-SUM($I471:AA471),('PTRM input'!$I$412*(1+rvanilla03)^0.5)/A28stdlife))</f>
        <v>0</v>
      </c>
      <c r="AC471" s="251">
        <f ca="1">IF(A28stdlife="n/a","n/a",IF(AC$3&gt;(A28stdlife+$E471),('PTRM input'!$I$412*(1+rvanilla03)^0.5)-SUM($I471:AB471),('PTRM input'!$I$412*(1+rvanilla03)^0.5)/A28stdlife))</f>
        <v>0</v>
      </c>
      <c r="AD471" s="251">
        <f ca="1">IF(A28stdlife="n/a","n/a",IF(AD$3&gt;(A28stdlife+$E471),('PTRM input'!$I$412*(1+rvanilla03)^0.5)-SUM($I471:AC471),('PTRM input'!$I$412*(1+rvanilla03)^0.5)/A28stdlife))</f>
        <v>0</v>
      </c>
      <c r="AE471" s="251">
        <f ca="1">IF(A28stdlife="n/a","n/a",IF(AE$3&gt;(A28stdlife+$E471),('PTRM input'!$I$412*(1+rvanilla03)^0.5)-SUM($I471:AD471),('PTRM input'!$I$412*(1+rvanilla03)^0.5)/A28stdlife))</f>
        <v>0</v>
      </c>
      <c r="AF471" s="251">
        <f ca="1">IF(A28stdlife="n/a","n/a",IF(AF$3&gt;(A28stdlife+$E471),('PTRM input'!$I$412*(1+rvanilla03)^0.5)-SUM($I471:AE471),('PTRM input'!$I$412*(1+rvanilla03)^0.5)/A28stdlife))</f>
        <v>0</v>
      </c>
      <c r="AG471" s="251">
        <f ca="1">IF(A28stdlife="n/a","n/a",IF(AG$3&gt;(A28stdlife+$E471),('PTRM input'!$I$412*(1+rvanilla03)^0.5)-SUM($I471:AF471),('PTRM input'!$I$412*(1+rvanilla03)^0.5)/A28stdlife))</f>
        <v>0</v>
      </c>
      <c r="AH471" s="251">
        <f ca="1">IF(A28stdlife="n/a","n/a",IF(AH$3&gt;(A28stdlife+$E471),('PTRM input'!$I$412*(1+rvanilla03)^0.5)-SUM($I471:AG471),('PTRM input'!$I$412*(1+rvanilla03)^0.5)/A28stdlife))</f>
        <v>0</v>
      </c>
      <c r="AI471" s="251">
        <f ca="1">IF(A28stdlife="n/a","n/a",IF(AI$3&gt;(A28stdlife+$E471),('PTRM input'!$I$412*(1+rvanilla03)^0.5)-SUM($I471:AH471),('PTRM input'!$I$412*(1+rvanilla03)^0.5)/A28stdlife))</f>
        <v>0</v>
      </c>
      <c r="AJ471" s="251">
        <f ca="1">IF(A28stdlife="n/a","n/a",IF(AJ$3&gt;(A28stdlife+$E471),('PTRM input'!$I$412*(1+rvanilla03)^0.5)-SUM($I471:AI471),('PTRM input'!$I$412*(1+rvanilla03)^0.5)/A28stdlife))</f>
        <v>0</v>
      </c>
      <c r="AK471" s="251">
        <f ca="1">IF(A28stdlife="n/a","n/a",IF(AK$3&gt;(A28stdlife+$E471),('PTRM input'!$I$412*(1+rvanilla03)^0.5)-SUM($I471:AJ471),('PTRM input'!$I$412*(1+rvanilla03)^0.5)/A28stdlife))</f>
        <v>0</v>
      </c>
      <c r="AL471" s="251">
        <f ca="1">IF(A28stdlife="n/a","n/a",IF(AL$3&gt;(A28stdlife+$E471),('PTRM input'!$I$412*(1+rvanilla03)^0.5)-SUM($I471:AK471),('PTRM input'!$I$412*(1+rvanilla03)^0.5)/A28stdlife))</f>
        <v>0</v>
      </c>
      <c r="AM471" s="251">
        <f ca="1">IF(A28stdlife="n/a","n/a",IF(AM$3&gt;(A28stdlife+$E471),('PTRM input'!$I$412*(1+rvanilla03)^0.5)-SUM($I471:AL471),('PTRM input'!$I$412*(1+rvanilla03)^0.5)/A28stdlife))</f>
        <v>0</v>
      </c>
      <c r="AN471" s="251">
        <f ca="1">IF(A28stdlife="n/a","n/a",IF(AN$3&gt;(A28stdlife+$E471),('PTRM input'!$I$412*(1+rvanilla03)^0.5)-SUM($I471:AM471),('PTRM input'!$I$412*(1+rvanilla03)^0.5)/A28stdlife))</f>
        <v>0</v>
      </c>
      <c r="AO471" s="251">
        <f ca="1">IF(A28stdlife="n/a","n/a",IF(AO$3&gt;(A28stdlife+$E471),('PTRM input'!$I$412*(1+rvanilla03)^0.5)-SUM($I471:AN471),('PTRM input'!$I$412*(1+rvanilla03)^0.5)/A28stdlife))</f>
        <v>0</v>
      </c>
      <c r="AP471" s="251">
        <f ca="1">IF(A28stdlife="n/a","n/a",IF(AP$3&gt;(A28stdlife+$E471),('PTRM input'!$I$412*(1+rvanilla03)^0.5)-SUM($I471:AO471),('PTRM input'!$I$412*(1+rvanilla03)^0.5)/A28stdlife))</f>
        <v>0</v>
      </c>
      <c r="AQ471" s="251">
        <f ca="1">IF(A28stdlife="n/a","n/a",IF(AQ$3&gt;(A28stdlife+$E471),('PTRM input'!$I$412*(1+rvanilla03)^0.5)-SUM($I471:AP471),('PTRM input'!$I$412*(1+rvanilla03)^0.5)/A28stdlife))</f>
        <v>0</v>
      </c>
      <c r="AR471" s="251">
        <f ca="1">IF(A28stdlife="n/a","n/a",IF(AR$3&gt;(A28stdlife+$E471),('PTRM input'!$I$412*(1+rvanilla03)^0.5)-SUM($I471:AQ471),('PTRM input'!$I$412*(1+rvanilla03)^0.5)/A28stdlife))</f>
        <v>0</v>
      </c>
      <c r="AS471" s="251">
        <f ca="1">IF(A28stdlife="n/a","n/a",IF(AS$3&gt;(A28stdlife+$E471),('PTRM input'!$I$412*(1+rvanilla03)^0.5)-SUM($I471:AR471),('PTRM input'!$I$412*(1+rvanilla03)^0.5)/A28stdlife))</f>
        <v>0</v>
      </c>
      <c r="AT471" s="251">
        <f ca="1">IF(A28stdlife="n/a","n/a",IF(AT$3&gt;(A28stdlife+$E471),('PTRM input'!$I$412*(1+rvanilla03)^0.5)-SUM($I471:AS471),('PTRM input'!$I$412*(1+rvanilla03)^0.5)/A28stdlife))</f>
        <v>0</v>
      </c>
      <c r="AU471" s="251">
        <f ca="1">IF(A28stdlife="n/a","n/a",IF(AU$3&gt;(A28stdlife+$E471),('PTRM input'!$I$412*(1+rvanilla03)^0.5)-SUM($I471:AT471),('PTRM input'!$I$412*(1+rvanilla03)^0.5)/A28stdlife))</f>
        <v>0</v>
      </c>
      <c r="AV471" s="251">
        <f ca="1">IF(A28stdlife="n/a","n/a",IF(AV$3&gt;(A28stdlife+$E471),('PTRM input'!$I$412*(1+rvanilla03)^0.5)-SUM($I471:AU471),('PTRM input'!$I$412*(1+rvanilla03)^0.5)/A28stdlife))</f>
        <v>0</v>
      </c>
      <c r="AW471" s="251">
        <f ca="1">IF(A28stdlife="n/a","n/a",IF(AW$3&gt;(A28stdlife+$E471),('PTRM input'!$I$412*(1+rvanilla03)^0.5)-SUM($I471:AV471),('PTRM input'!$I$412*(1+rvanilla03)^0.5)/A28stdlife))</f>
        <v>0</v>
      </c>
      <c r="AX471" s="251">
        <f ca="1">IF(A28stdlife="n/a","n/a",IF(AX$3&gt;(A28stdlife+$E471),('PTRM input'!$I$412*(1+rvanilla03)^0.5)-SUM($I471:AW471),('PTRM input'!$I$412*(1+rvanilla03)^0.5)/A28stdlife))</f>
        <v>0</v>
      </c>
      <c r="AY471" s="251">
        <f ca="1">IF(A28stdlife="n/a","n/a",IF(AY$3&gt;(A28stdlife+$E471),('PTRM input'!$I$412*(1+rvanilla03)^0.5)-SUM($I471:AX471),('PTRM input'!$I$412*(1+rvanilla03)^0.5)/A28stdlife))</f>
        <v>0</v>
      </c>
      <c r="AZ471" s="251">
        <f ca="1">IF(A28stdlife="n/a","n/a",IF(AZ$3&gt;(A28stdlife+$E471),('PTRM input'!$I$412*(1+rvanilla03)^0.5)-SUM($I471:AY471),('PTRM input'!$I$412*(1+rvanilla03)^0.5)/A28stdlife))</f>
        <v>0</v>
      </c>
      <c r="BA471" s="251">
        <f ca="1">IF(A28stdlife="n/a","n/a",IF(BA$3&gt;(A28stdlife+$E471),('PTRM input'!$I$412*(1+rvanilla03)^0.5)-SUM($I471:AZ471),('PTRM input'!$I$412*(1+rvanilla03)^0.5)/A28stdlife))</f>
        <v>0</v>
      </c>
      <c r="BB471" s="251">
        <f ca="1">IF(A28stdlife="n/a","n/a",IF(BB$3&gt;(A28stdlife+$E471),('PTRM input'!$I$412*(1+rvanilla03)^0.5)-SUM($I471:BA471),('PTRM input'!$I$412*(1+rvanilla03)^0.5)/A28stdlife))</f>
        <v>0</v>
      </c>
      <c r="BC471" s="251">
        <f ca="1">IF(A28stdlife="n/a","n/a",IF(BC$3&gt;(A28stdlife+$E471),('PTRM input'!$I$412*(1+rvanilla03)^0.5)-SUM($I471:BB471),('PTRM input'!$I$412*(1+rvanilla03)^0.5)/A28stdlife))</f>
        <v>0</v>
      </c>
      <c r="BD471" s="251">
        <f ca="1">IF(A28stdlife="n/a","n/a",IF(BD$3&gt;(A28stdlife+$E471),('PTRM input'!$I$412*(1+rvanilla03)^0.5)-SUM($I471:BC471),('PTRM input'!$I$412*(1+rvanilla03)^0.5)/A28stdlife))</f>
        <v>0</v>
      </c>
      <c r="BE471" s="251">
        <f ca="1">IF(A28stdlife="n/a","n/a",IF(BE$3&gt;(A28stdlife+$E471),('PTRM input'!$I$412*(1+rvanilla03)^0.5)-SUM($I471:BD471),('PTRM input'!$I$412*(1+rvanilla03)^0.5)/A28stdlife))</f>
        <v>0</v>
      </c>
      <c r="BF471" s="251">
        <f ca="1">IF(A28stdlife="n/a","n/a",IF(BF$3&gt;(A28stdlife+$E471),('PTRM input'!$I$412*(1+rvanilla03)^0.5)-SUM($I471:BE471),('PTRM input'!$I$412*(1+rvanilla03)^0.5)/A28stdlife))</f>
        <v>0</v>
      </c>
      <c r="BG471" s="251">
        <f ca="1">IF(A28stdlife="n/a","n/a",IF(BG$3&gt;(A28stdlife+$E471),('PTRM input'!$I$412*(1+rvanilla03)^0.5)-SUM($I471:BF471),('PTRM input'!$I$412*(1+rvanilla03)^0.5)/A28stdlife))</f>
        <v>0</v>
      </c>
      <c r="BH471" s="251">
        <f ca="1">IF(A28stdlife="n/a","n/a",IF(BH$3&gt;(A28stdlife+$E471),('PTRM input'!$I$412*(1+rvanilla03)^0.5)-SUM($I471:BG471),('PTRM input'!$I$412*(1+rvanilla03)^0.5)/A28stdlife))</f>
        <v>0</v>
      </c>
      <c r="BI471" s="251">
        <f ca="1">IF(A28stdlife="n/a","n/a",IF(BI$3&gt;(A28stdlife+$E471),('PTRM input'!$I$412*(1+rvanilla03)^0.5)-SUM($I471:BH471),('PTRM input'!$I$412*(1+rvanilla03)^0.5)/A28stdlife))</f>
        <v>0</v>
      </c>
      <c r="BJ471" s="116"/>
      <c r="BK471" s="116"/>
      <c r="BL471" s="116"/>
      <c r="BM471" s="116"/>
    </row>
    <row r="472" spans="1:65" hidden="1" outlineLevel="2">
      <c r="A472" s="116"/>
      <c r="B472" s="19"/>
      <c r="C472" s="18"/>
      <c r="D472" s="760"/>
      <c r="E472" s="86">
        <v>4</v>
      </c>
      <c r="F472" s="259"/>
      <c r="G472" s="434"/>
      <c r="H472" s="435"/>
      <c r="I472" s="435"/>
      <c r="J472" s="619"/>
      <c r="K472" s="433">
        <f ca="1">IF(A28stdlife="n/a","n/a",IF(K$3&gt;(A28stdlife+$E472),('PTRM input'!$J$412*(1+rvanilla04)^0.5)-SUM(J472:$J472),('PTRM input'!$J$412*(1+rvanilla04)^0.5)/A28stdlife))</f>
        <v>0</v>
      </c>
      <c r="L472" s="433">
        <f ca="1">IF(A28stdlife="n/a","n/a",IF(L$3&gt;(A28stdlife+$E472),('PTRM input'!$J$412*(1+rvanilla04)^0.5)-SUM($J472:K472),('PTRM input'!$J$412*(1+rvanilla04)^0.5)/A28stdlife))</f>
        <v>0</v>
      </c>
      <c r="M472" s="433">
        <f ca="1">IF(A28stdlife="n/a","n/a",IF(M$3&gt;(A28stdlife+$E472),('PTRM input'!$J$412*(1+rvanilla04)^0.5)-SUM($J472:L472),('PTRM input'!$J$412*(1+rvanilla04)^0.5)/A28stdlife))</f>
        <v>0</v>
      </c>
      <c r="N472" s="433">
        <f ca="1">IF(A28stdlife="n/a","n/a",IF(N$3&gt;(A28stdlife+$E472),('PTRM input'!$J$412*(1+rvanilla04)^0.5)-SUM($J472:M472),('PTRM input'!$J$412*(1+rvanilla04)^0.5)/A28stdlife))</f>
        <v>0</v>
      </c>
      <c r="O472" s="433">
        <f ca="1">IF(A28stdlife="n/a","n/a",IF(O$3&gt;(A28stdlife+$E472),('PTRM input'!$J$412*(1+rvanilla04)^0.5)-SUM($J472:N472),('PTRM input'!$J$412*(1+rvanilla04)^0.5)/A28stdlife))</f>
        <v>0</v>
      </c>
      <c r="P472" s="433">
        <f ca="1">IF(A28stdlife="n/a","n/a",IF(P$3&gt;(A28stdlife+$E472),('PTRM input'!$J$412*(1+rvanilla04)^0.5)-SUM($J472:O472),('PTRM input'!$J$412*(1+rvanilla04)^0.5)/A28stdlife))</f>
        <v>0</v>
      </c>
      <c r="Q472" s="433">
        <f ca="1">IF(A28stdlife="n/a","n/a",IF(Q$3&gt;(A28stdlife+$E472),('PTRM input'!$J$412*(1+rvanilla04)^0.5)-SUM($J472:P472),('PTRM input'!$J$412*(1+rvanilla04)^0.5)/A28stdlife))</f>
        <v>0</v>
      </c>
      <c r="R472" s="251">
        <f ca="1">IF(A28stdlife="n/a","n/a",IF(R$3&gt;(A28stdlife+$E472),('PTRM input'!$J$412*(1+rvanilla04)^0.5)-SUM($J472:Q472),('PTRM input'!$J$412*(1+rvanilla04)^0.5)/A28stdlife))</f>
        <v>0</v>
      </c>
      <c r="S472" s="251">
        <f ca="1">IF(A28stdlife="n/a","n/a",IF(S$3&gt;(A28stdlife+$E472),('PTRM input'!$J$412*(1+rvanilla04)^0.5)-SUM($J472:R472),('PTRM input'!$J$412*(1+rvanilla04)^0.5)/A28stdlife))</f>
        <v>0</v>
      </c>
      <c r="T472" s="251">
        <f ca="1">IF(A28stdlife="n/a","n/a",IF(T$3&gt;(A28stdlife+$E472),('PTRM input'!$J$412*(1+rvanilla04)^0.5)-SUM($J472:S472),('PTRM input'!$J$412*(1+rvanilla04)^0.5)/A28stdlife))</f>
        <v>0</v>
      </c>
      <c r="U472" s="251">
        <f ca="1">IF(A28stdlife="n/a","n/a",IF(U$3&gt;(A28stdlife+$E472),('PTRM input'!$J$412*(1+rvanilla04)^0.5)-SUM($J472:T472),('PTRM input'!$J$412*(1+rvanilla04)^0.5)/A28stdlife))</f>
        <v>0</v>
      </c>
      <c r="V472" s="251">
        <f ca="1">IF(A28stdlife="n/a","n/a",IF(V$3&gt;(A28stdlife+$E472),('PTRM input'!$J$412*(1+rvanilla04)^0.5)-SUM($J472:U472),('PTRM input'!$J$412*(1+rvanilla04)^0.5)/A28stdlife))</f>
        <v>0</v>
      </c>
      <c r="W472" s="251">
        <f ca="1">IF(A28stdlife="n/a","n/a",IF(W$3&gt;(A28stdlife+$E472),('PTRM input'!$J$412*(1+rvanilla04)^0.5)-SUM($J472:V472),('PTRM input'!$J$412*(1+rvanilla04)^0.5)/A28stdlife))</f>
        <v>0</v>
      </c>
      <c r="X472" s="251">
        <f ca="1">IF(A28stdlife="n/a","n/a",IF(X$3&gt;(A28stdlife+$E472),('PTRM input'!$J$412*(1+rvanilla04)^0.5)-SUM($J472:W472),('PTRM input'!$J$412*(1+rvanilla04)^0.5)/A28stdlife))</f>
        <v>0</v>
      </c>
      <c r="Y472" s="251">
        <f ca="1">IF(A28stdlife="n/a","n/a",IF(Y$3&gt;(A28stdlife+$E472),('PTRM input'!$J$412*(1+rvanilla04)^0.5)-SUM($J472:X472),('PTRM input'!$J$412*(1+rvanilla04)^0.5)/A28stdlife))</f>
        <v>0</v>
      </c>
      <c r="Z472" s="251">
        <f ca="1">IF(A28stdlife="n/a","n/a",IF(Z$3&gt;(A28stdlife+$E472),('PTRM input'!$J$412*(1+rvanilla04)^0.5)-SUM($J472:Y472),('PTRM input'!$J$412*(1+rvanilla04)^0.5)/A28stdlife))</f>
        <v>0</v>
      </c>
      <c r="AA472" s="251">
        <f ca="1">IF(A28stdlife="n/a","n/a",IF(AA$3&gt;(A28stdlife+$E472),('PTRM input'!$J$412*(1+rvanilla04)^0.5)-SUM($J472:Z472),('PTRM input'!$J$412*(1+rvanilla04)^0.5)/A28stdlife))</f>
        <v>0</v>
      </c>
      <c r="AB472" s="251">
        <f ca="1">IF(A28stdlife="n/a","n/a",IF(AB$3&gt;(A28stdlife+$E472),('PTRM input'!$J$412*(1+rvanilla04)^0.5)-SUM($J472:AA472),('PTRM input'!$J$412*(1+rvanilla04)^0.5)/A28stdlife))</f>
        <v>0</v>
      </c>
      <c r="AC472" s="251">
        <f ca="1">IF(A28stdlife="n/a","n/a",IF(AC$3&gt;(A28stdlife+$E472),('PTRM input'!$J$412*(1+rvanilla04)^0.5)-SUM($J472:AB472),('PTRM input'!$J$412*(1+rvanilla04)^0.5)/A28stdlife))</f>
        <v>0</v>
      </c>
      <c r="AD472" s="251">
        <f ca="1">IF(A28stdlife="n/a","n/a",IF(AD$3&gt;(A28stdlife+$E472),('PTRM input'!$J$412*(1+rvanilla04)^0.5)-SUM($J472:AC472),('PTRM input'!$J$412*(1+rvanilla04)^0.5)/A28stdlife))</f>
        <v>0</v>
      </c>
      <c r="AE472" s="251">
        <f ca="1">IF(A28stdlife="n/a","n/a",IF(AE$3&gt;(A28stdlife+$E472),('PTRM input'!$J$412*(1+rvanilla04)^0.5)-SUM($J472:AD472),('PTRM input'!$J$412*(1+rvanilla04)^0.5)/A28stdlife))</f>
        <v>0</v>
      </c>
      <c r="AF472" s="251">
        <f ca="1">IF(A28stdlife="n/a","n/a",IF(AF$3&gt;(A28stdlife+$E472),('PTRM input'!$J$412*(1+rvanilla04)^0.5)-SUM($J472:AE472),('PTRM input'!$J$412*(1+rvanilla04)^0.5)/A28stdlife))</f>
        <v>0</v>
      </c>
      <c r="AG472" s="251">
        <f ca="1">IF(A28stdlife="n/a","n/a",IF(AG$3&gt;(A28stdlife+$E472),('PTRM input'!$J$412*(1+rvanilla04)^0.5)-SUM($J472:AF472),('PTRM input'!$J$412*(1+rvanilla04)^0.5)/A28stdlife))</f>
        <v>0</v>
      </c>
      <c r="AH472" s="251">
        <f ca="1">IF(A28stdlife="n/a","n/a",IF(AH$3&gt;(A28stdlife+$E472),('PTRM input'!$J$412*(1+rvanilla04)^0.5)-SUM($J472:AG472),('PTRM input'!$J$412*(1+rvanilla04)^0.5)/A28stdlife))</f>
        <v>0</v>
      </c>
      <c r="AI472" s="251">
        <f ca="1">IF(A28stdlife="n/a","n/a",IF(AI$3&gt;(A28stdlife+$E472),('PTRM input'!$J$412*(1+rvanilla04)^0.5)-SUM($J472:AH472),('PTRM input'!$J$412*(1+rvanilla04)^0.5)/A28stdlife))</f>
        <v>0</v>
      </c>
      <c r="AJ472" s="251">
        <f ca="1">IF(A28stdlife="n/a","n/a",IF(AJ$3&gt;(A28stdlife+$E472),('PTRM input'!$J$412*(1+rvanilla04)^0.5)-SUM($J472:AI472),('PTRM input'!$J$412*(1+rvanilla04)^0.5)/A28stdlife))</f>
        <v>0</v>
      </c>
      <c r="AK472" s="251">
        <f ca="1">IF(A28stdlife="n/a","n/a",IF(AK$3&gt;(A28stdlife+$E472),('PTRM input'!$J$412*(1+rvanilla04)^0.5)-SUM($J472:AJ472),('PTRM input'!$J$412*(1+rvanilla04)^0.5)/A28stdlife))</f>
        <v>0</v>
      </c>
      <c r="AL472" s="251">
        <f ca="1">IF(A28stdlife="n/a","n/a",IF(AL$3&gt;(A28stdlife+$E472),('PTRM input'!$J$412*(1+rvanilla04)^0.5)-SUM($J472:AK472),('PTRM input'!$J$412*(1+rvanilla04)^0.5)/A28stdlife))</f>
        <v>0</v>
      </c>
      <c r="AM472" s="251">
        <f ca="1">IF(A28stdlife="n/a","n/a",IF(AM$3&gt;(A28stdlife+$E472),('PTRM input'!$J$412*(1+rvanilla04)^0.5)-SUM($J472:AL472),('PTRM input'!$J$412*(1+rvanilla04)^0.5)/A28stdlife))</f>
        <v>0</v>
      </c>
      <c r="AN472" s="251">
        <f ca="1">IF(A28stdlife="n/a","n/a",IF(AN$3&gt;(A28stdlife+$E472),('PTRM input'!$J$412*(1+rvanilla04)^0.5)-SUM($J472:AM472),('PTRM input'!$J$412*(1+rvanilla04)^0.5)/A28stdlife))</f>
        <v>0</v>
      </c>
      <c r="AO472" s="251">
        <f ca="1">IF(A28stdlife="n/a","n/a",IF(AO$3&gt;(A28stdlife+$E472),('PTRM input'!$J$412*(1+rvanilla04)^0.5)-SUM($J472:AN472),('PTRM input'!$J$412*(1+rvanilla04)^0.5)/A28stdlife))</f>
        <v>0</v>
      </c>
      <c r="AP472" s="251">
        <f ca="1">IF(A28stdlife="n/a","n/a",IF(AP$3&gt;(A28stdlife+$E472),('PTRM input'!$J$412*(1+rvanilla04)^0.5)-SUM($J472:AO472),('PTRM input'!$J$412*(1+rvanilla04)^0.5)/A28stdlife))</f>
        <v>0</v>
      </c>
      <c r="AQ472" s="251">
        <f ca="1">IF(A28stdlife="n/a","n/a",IF(AQ$3&gt;(A28stdlife+$E472),('PTRM input'!$J$412*(1+rvanilla04)^0.5)-SUM($J472:AP472),('PTRM input'!$J$412*(1+rvanilla04)^0.5)/A28stdlife))</f>
        <v>0</v>
      </c>
      <c r="AR472" s="251">
        <f ca="1">IF(A28stdlife="n/a","n/a",IF(AR$3&gt;(A28stdlife+$E472),('PTRM input'!$J$412*(1+rvanilla04)^0.5)-SUM($J472:AQ472),('PTRM input'!$J$412*(1+rvanilla04)^0.5)/A28stdlife))</f>
        <v>0</v>
      </c>
      <c r="AS472" s="251">
        <f ca="1">IF(A28stdlife="n/a","n/a",IF(AS$3&gt;(A28stdlife+$E472),('PTRM input'!$J$412*(1+rvanilla04)^0.5)-SUM($J472:AR472),('PTRM input'!$J$412*(1+rvanilla04)^0.5)/A28stdlife))</f>
        <v>0</v>
      </c>
      <c r="AT472" s="251">
        <f ca="1">IF(A28stdlife="n/a","n/a",IF(AT$3&gt;(A28stdlife+$E472),('PTRM input'!$J$412*(1+rvanilla04)^0.5)-SUM($J472:AS472),('PTRM input'!$J$412*(1+rvanilla04)^0.5)/A28stdlife))</f>
        <v>0</v>
      </c>
      <c r="AU472" s="251">
        <f ca="1">IF(A28stdlife="n/a","n/a",IF(AU$3&gt;(A28stdlife+$E472),('PTRM input'!$J$412*(1+rvanilla04)^0.5)-SUM($J472:AT472),('PTRM input'!$J$412*(1+rvanilla04)^0.5)/A28stdlife))</f>
        <v>0</v>
      </c>
      <c r="AV472" s="251">
        <f ca="1">IF(A28stdlife="n/a","n/a",IF(AV$3&gt;(A28stdlife+$E472),('PTRM input'!$J$412*(1+rvanilla04)^0.5)-SUM($J472:AU472),('PTRM input'!$J$412*(1+rvanilla04)^0.5)/A28stdlife))</f>
        <v>0</v>
      </c>
      <c r="AW472" s="251">
        <f ca="1">IF(A28stdlife="n/a","n/a",IF(AW$3&gt;(A28stdlife+$E472),('PTRM input'!$J$412*(1+rvanilla04)^0.5)-SUM($J472:AV472),('PTRM input'!$J$412*(1+rvanilla04)^0.5)/A28stdlife))</f>
        <v>0</v>
      </c>
      <c r="AX472" s="251">
        <f ca="1">IF(A28stdlife="n/a","n/a",IF(AX$3&gt;(A28stdlife+$E472),('PTRM input'!$J$412*(1+rvanilla04)^0.5)-SUM($J472:AW472),('PTRM input'!$J$412*(1+rvanilla04)^0.5)/A28stdlife))</f>
        <v>0</v>
      </c>
      <c r="AY472" s="251">
        <f ca="1">IF(A28stdlife="n/a","n/a",IF(AY$3&gt;(A28stdlife+$E472),('PTRM input'!$J$412*(1+rvanilla04)^0.5)-SUM($J472:AX472),('PTRM input'!$J$412*(1+rvanilla04)^0.5)/A28stdlife))</f>
        <v>0</v>
      </c>
      <c r="AZ472" s="251">
        <f ca="1">IF(A28stdlife="n/a","n/a",IF(AZ$3&gt;(A28stdlife+$E472),('PTRM input'!$J$412*(1+rvanilla04)^0.5)-SUM($J472:AY472),('PTRM input'!$J$412*(1+rvanilla04)^0.5)/A28stdlife))</f>
        <v>0</v>
      </c>
      <c r="BA472" s="251">
        <f ca="1">IF(A28stdlife="n/a","n/a",IF(BA$3&gt;(A28stdlife+$E472),('PTRM input'!$J$412*(1+rvanilla04)^0.5)-SUM($J472:AZ472),('PTRM input'!$J$412*(1+rvanilla04)^0.5)/A28stdlife))</f>
        <v>0</v>
      </c>
      <c r="BB472" s="251">
        <f ca="1">IF(A28stdlife="n/a","n/a",IF(BB$3&gt;(A28stdlife+$E472),('PTRM input'!$J$412*(1+rvanilla04)^0.5)-SUM($J472:BA472),('PTRM input'!$J$412*(1+rvanilla04)^0.5)/A28stdlife))</f>
        <v>0</v>
      </c>
      <c r="BC472" s="251">
        <f ca="1">IF(A28stdlife="n/a","n/a",IF(BC$3&gt;(A28stdlife+$E472),('PTRM input'!$J$412*(1+rvanilla04)^0.5)-SUM($J472:BB472),('PTRM input'!$J$412*(1+rvanilla04)^0.5)/A28stdlife))</f>
        <v>0</v>
      </c>
      <c r="BD472" s="251">
        <f ca="1">IF(A28stdlife="n/a","n/a",IF(BD$3&gt;(A28stdlife+$E472),('PTRM input'!$J$412*(1+rvanilla04)^0.5)-SUM($J472:BC472),('PTRM input'!$J$412*(1+rvanilla04)^0.5)/A28stdlife))</f>
        <v>0</v>
      </c>
      <c r="BE472" s="251">
        <f ca="1">IF(A28stdlife="n/a","n/a",IF(BE$3&gt;(A28stdlife+$E472),('PTRM input'!$J$412*(1+rvanilla04)^0.5)-SUM($J472:BD472),('PTRM input'!$J$412*(1+rvanilla04)^0.5)/A28stdlife))</f>
        <v>0</v>
      </c>
      <c r="BF472" s="251">
        <f ca="1">IF(A28stdlife="n/a","n/a",IF(BF$3&gt;(A28stdlife+$E472),('PTRM input'!$J$412*(1+rvanilla04)^0.5)-SUM($J472:BE472),('PTRM input'!$J$412*(1+rvanilla04)^0.5)/A28stdlife))</f>
        <v>0</v>
      </c>
      <c r="BG472" s="251">
        <f ca="1">IF(A28stdlife="n/a","n/a",IF(BG$3&gt;(A28stdlife+$E472),('PTRM input'!$J$412*(1+rvanilla04)^0.5)-SUM($J472:BF472),('PTRM input'!$J$412*(1+rvanilla04)^0.5)/A28stdlife))</f>
        <v>0</v>
      </c>
      <c r="BH472" s="251">
        <f ca="1">IF(A28stdlife="n/a","n/a",IF(BH$3&gt;(A28stdlife+$E472),('PTRM input'!$J$412*(1+rvanilla04)^0.5)-SUM($J472:BG472),('PTRM input'!$J$412*(1+rvanilla04)^0.5)/A28stdlife))</f>
        <v>0</v>
      </c>
      <c r="BI472" s="251">
        <f ca="1">IF(A28stdlife="n/a","n/a",IF(BI$3&gt;(A28stdlife+$E472),('PTRM input'!$J$412*(1+rvanilla04)^0.5)-SUM($J472:BH472),('PTRM input'!$J$412*(1+rvanilla04)^0.5)/A28stdlife))</f>
        <v>0</v>
      </c>
      <c r="BJ472" s="116"/>
      <c r="BK472" s="116"/>
      <c r="BL472" s="116"/>
      <c r="BM472" s="116"/>
    </row>
    <row r="473" spans="1:65" hidden="1" outlineLevel="2">
      <c r="A473" s="116"/>
      <c r="B473" s="19"/>
      <c r="C473" s="18"/>
      <c r="D473" s="760"/>
      <c r="E473" s="86">
        <v>5</v>
      </c>
      <c r="F473" s="259"/>
      <c r="G473" s="434"/>
      <c r="H473" s="435"/>
      <c r="I473" s="435"/>
      <c r="J473" s="435"/>
      <c r="K473" s="619"/>
      <c r="L473" s="433">
        <f ca="1">IF(A28stdlife="n/a","n/a",IF(L$3&gt;(A28stdlife+$E473),('PTRM input'!$K$412*(1+rvanilla05)^0.5)-SUM($K473:K473),('PTRM input'!$K$412*(1+rvanilla05)^0.5)/A28stdlife))</f>
        <v>0</v>
      </c>
      <c r="M473" s="433">
        <f ca="1">IF(A28stdlife="n/a","n/a",IF(M$3&gt;(A28stdlife+$E473),('PTRM input'!$K$412*(1+rvanilla05)^0.5)-SUM($K473:L473),('PTRM input'!$K$412*(1+rvanilla05)^0.5)/A28stdlife))</f>
        <v>0</v>
      </c>
      <c r="N473" s="433">
        <f ca="1">IF(A28stdlife="n/a","n/a",IF(N$3&gt;(A28stdlife+$E473),('PTRM input'!$K$412*(1+rvanilla05)^0.5)-SUM($K473:M473),('PTRM input'!$K$412*(1+rvanilla05)^0.5)/A28stdlife))</f>
        <v>0</v>
      </c>
      <c r="O473" s="433">
        <f ca="1">IF(A28stdlife="n/a","n/a",IF(O$3&gt;(A28stdlife+$E473),('PTRM input'!$K$412*(1+rvanilla05)^0.5)-SUM($K473:N473),('PTRM input'!$K$412*(1+rvanilla05)^0.5)/A28stdlife))</f>
        <v>0</v>
      </c>
      <c r="P473" s="433">
        <f ca="1">IF(A28stdlife="n/a","n/a",IF(P$3&gt;(A28stdlife+$E473),('PTRM input'!$K$412*(1+rvanilla05)^0.5)-SUM($K473:O473),('PTRM input'!$K$412*(1+rvanilla05)^0.5)/A28stdlife))</f>
        <v>0</v>
      </c>
      <c r="Q473" s="433">
        <f ca="1">IF(A28stdlife="n/a","n/a",IF(Q$3&gt;(A28stdlife+$E473),('PTRM input'!$K$412*(1+rvanilla05)^0.5)-SUM($K473:P473),('PTRM input'!$K$412*(1+rvanilla05)^0.5)/A28stdlife))</f>
        <v>0</v>
      </c>
      <c r="R473" s="251">
        <f ca="1">IF(A28stdlife="n/a","n/a",IF(R$3&gt;(A28stdlife+$E473),('PTRM input'!$K$412*(1+rvanilla05)^0.5)-SUM($K473:Q473),('PTRM input'!$K$412*(1+rvanilla05)^0.5)/A28stdlife))</f>
        <v>0</v>
      </c>
      <c r="S473" s="251">
        <f ca="1">IF(A28stdlife="n/a","n/a",IF(S$3&gt;(A28stdlife+$E473),('PTRM input'!$K$412*(1+rvanilla05)^0.5)-SUM($K473:R473),('PTRM input'!$K$412*(1+rvanilla05)^0.5)/A28stdlife))</f>
        <v>0</v>
      </c>
      <c r="T473" s="251">
        <f ca="1">IF(A28stdlife="n/a","n/a",IF(T$3&gt;(A28stdlife+$E473),('PTRM input'!$K$412*(1+rvanilla05)^0.5)-SUM($K473:S473),('PTRM input'!$K$412*(1+rvanilla05)^0.5)/A28stdlife))</f>
        <v>0</v>
      </c>
      <c r="U473" s="251">
        <f ca="1">IF(A28stdlife="n/a","n/a",IF(U$3&gt;(A28stdlife+$E473),('PTRM input'!$K$412*(1+rvanilla05)^0.5)-SUM($K473:T473),('PTRM input'!$K$412*(1+rvanilla05)^0.5)/A28stdlife))</f>
        <v>0</v>
      </c>
      <c r="V473" s="251">
        <f ca="1">IF(A28stdlife="n/a","n/a",IF(V$3&gt;(A28stdlife+$E473),('PTRM input'!$K$412*(1+rvanilla05)^0.5)-SUM($K473:U473),('PTRM input'!$K$412*(1+rvanilla05)^0.5)/A28stdlife))</f>
        <v>0</v>
      </c>
      <c r="W473" s="251">
        <f ca="1">IF(A28stdlife="n/a","n/a",IF(W$3&gt;(A28stdlife+$E473),('PTRM input'!$K$412*(1+rvanilla05)^0.5)-SUM($K473:V473),('PTRM input'!$K$412*(1+rvanilla05)^0.5)/A28stdlife))</f>
        <v>0</v>
      </c>
      <c r="X473" s="251">
        <f ca="1">IF(A28stdlife="n/a","n/a",IF(X$3&gt;(A28stdlife+$E473),('PTRM input'!$K$412*(1+rvanilla05)^0.5)-SUM($K473:W473),('PTRM input'!$K$412*(1+rvanilla05)^0.5)/A28stdlife))</f>
        <v>0</v>
      </c>
      <c r="Y473" s="251">
        <f ca="1">IF(A28stdlife="n/a","n/a",IF(Y$3&gt;(A28stdlife+$E473),('PTRM input'!$K$412*(1+rvanilla05)^0.5)-SUM($K473:X473),('PTRM input'!$K$412*(1+rvanilla05)^0.5)/A28stdlife))</f>
        <v>0</v>
      </c>
      <c r="Z473" s="251">
        <f ca="1">IF(A28stdlife="n/a","n/a",IF(Z$3&gt;(A28stdlife+$E473),('PTRM input'!$K$412*(1+rvanilla05)^0.5)-SUM($K473:Y473),('PTRM input'!$K$412*(1+rvanilla05)^0.5)/A28stdlife))</f>
        <v>0</v>
      </c>
      <c r="AA473" s="251">
        <f ca="1">IF(A28stdlife="n/a","n/a",IF(AA$3&gt;(A28stdlife+$E473),('PTRM input'!$K$412*(1+rvanilla05)^0.5)-SUM($K473:Z473),('PTRM input'!$K$412*(1+rvanilla05)^0.5)/A28stdlife))</f>
        <v>0</v>
      </c>
      <c r="AB473" s="251">
        <f ca="1">IF(A28stdlife="n/a","n/a",IF(AB$3&gt;(A28stdlife+$E473),('PTRM input'!$K$412*(1+rvanilla05)^0.5)-SUM($K473:AA473),('PTRM input'!$K$412*(1+rvanilla05)^0.5)/A28stdlife))</f>
        <v>0</v>
      </c>
      <c r="AC473" s="251">
        <f ca="1">IF(A28stdlife="n/a","n/a",IF(AC$3&gt;(A28stdlife+$E473),('PTRM input'!$K$412*(1+rvanilla05)^0.5)-SUM($K473:AB473),('PTRM input'!$K$412*(1+rvanilla05)^0.5)/A28stdlife))</f>
        <v>0</v>
      </c>
      <c r="AD473" s="251">
        <f ca="1">IF(A28stdlife="n/a","n/a",IF(AD$3&gt;(A28stdlife+$E473),('PTRM input'!$K$412*(1+rvanilla05)^0.5)-SUM($K473:AC473),('PTRM input'!$K$412*(1+rvanilla05)^0.5)/A28stdlife))</f>
        <v>0</v>
      </c>
      <c r="AE473" s="251">
        <f ca="1">IF(A28stdlife="n/a","n/a",IF(AE$3&gt;(A28stdlife+$E473),('PTRM input'!$K$412*(1+rvanilla05)^0.5)-SUM($K473:AD473),('PTRM input'!$K$412*(1+rvanilla05)^0.5)/A28stdlife))</f>
        <v>0</v>
      </c>
      <c r="AF473" s="251">
        <f ca="1">IF(A28stdlife="n/a","n/a",IF(AF$3&gt;(A28stdlife+$E473),('PTRM input'!$K$412*(1+rvanilla05)^0.5)-SUM($K473:AE473),('PTRM input'!$K$412*(1+rvanilla05)^0.5)/A28stdlife))</f>
        <v>0</v>
      </c>
      <c r="AG473" s="251">
        <f ca="1">IF(A28stdlife="n/a","n/a",IF(AG$3&gt;(A28stdlife+$E473),('PTRM input'!$K$412*(1+rvanilla05)^0.5)-SUM($K473:AF473),('PTRM input'!$K$412*(1+rvanilla05)^0.5)/A28stdlife))</f>
        <v>0</v>
      </c>
      <c r="AH473" s="251">
        <f ca="1">IF(A28stdlife="n/a","n/a",IF(AH$3&gt;(A28stdlife+$E473),('PTRM input'!$K$412*(1+rvanilla05)^0.5)-SUM($K473:AG473),('PTRM input'!$K$412*(1+rvanilla05)^0.5)/A28stdlife))</f>
        <v>0</v>
      </c>
      <c r="AI473" s="251">
        <f ca="1">IF(A28stdlife="n/a","n/a",IF(AI$3&gt;(A28stdlife+$E473),('PTRM input'!$K$412*(1+rvanilla05)^0.5)-SUM($K473:AH473),('PTRM input'!$K$412*(1+rvanilla05)^0.5)/A28stdlife))</f>
        <v>0</v>
      </c>
      <c r="AJ473" s="251">
        <f ca="1">IF(A28stdlife="n/a","n/a",IF(AJ$3&gt;(A28stdlife+$E473),('PTRM input'!$K$412*(1+rvanilla05)^0.5)-SUM($K473:AI473),('PTRM input'!$K$412*(1+rvanilla05)^0.5)/A28stdlife))</f>
        <v>0</v>
      </c>
      <c r="AK473" s="251">
        <f ca="1">IF(A28stdlife="n/a","n/a",IF(AK$3&gt;(A28stdlife+$E473),('PTRM input'!$K$412*(1+rvanilla05)^0.5)-SUM($K473:AJ473),('PTRM input'!$K$412*(1+rvanilla05)^0.5)/A28stdlife))</f>
        <v>0</v>
      </c>
      <c r="AL473" s="251">
        <f ca="1">IF(A28stdlife="n/a","n/a",IF(AL$3&gt;(A28stdlife+$E473),('PTRM input'!$K$412*(1+rvanilla05)^0.5)-SUM($K473:AK473),('PTRM input'!$K$412*(1+rvanilla05)^0.5)/A28stdlife))</f>
        <v>0</v>
      </c>
      <c r="AM473" s="251">
        <f ca="1">IF(A28stdlife="n/a","n/a",IF(AM$3&gt;(A28stdlife+$E473),('PTRM input'!$K$412*(1+rvanilla05)^0.5)-SUM($K473:AL473),('PTRM input'!$K$412*(1+rvanilla05)^0.5)/A28stdlife))</f>
        <v>0</v>
      </c>
      <c r="AN473" s="251">
        <f ca="1">IF(A28stdlife="n/a","n/a",IF(AN$3&gt;(A28stdlife+$E473),('PTRM input'!$K$412*(1+rvanilla05)^0.5)-SUM($K473:AM473),('PTRM input'!$K$412*(1+rvanilla05)^0.5)/A28stdlife))</f>
        <v>0</v>
      </c>
      <c r="AO473" s="251">
        <f ca="1">IF(A28stdlife="n/a","n/a",IF(AO$3&gt;(A28stdlife+$E473),('PTRM input'!$K$412*(1+rvanilla05)^0.5)-SUM($K473:AN473),('PTRM input'!$K$412*(1+rvanilla05)^0.5)/A28stdlife))</f>
        <v>0</v>
      </c>
      <c r="AP473" s="251">
        <f ca="1">IF(A28stdlife="n/a","n/a",IF(AP$3&gt;(A28stdlife+$E473),('PTRM input'!$K$412*(1+rvanilla05)^0.5)-SUM($K473:AO473),('PTRM input'!$K$412*(1+rvanilla05)^0.5)/A28stdlife))</f>
        <v>0</v>
      </c>
      <c r="AQ473" s="251">
        <f ca="1">IF(A28stdlife="n/a","n/a",IF(AQ$3&gt;(A28stdlife+$E473),('PTRM input'!$K$412*(1+rvanilla05)^0.5)-SUM($K473:AP473),('PTRM input'!$K$412*(1+rvanilla05)^0.5)/A28stdlife))</f>
        <v>0</v>
      </c>
      <c r="AR473" s="251">
        <f ca="1">IF(A28stdlife="n/a","n/a",IF(AR$3&gt;(A28stdlife+$E473),('PTRM input'!$K$412*(1+rvanilla05)^0.5)-SUM($K473:AQ473),('PTRM input'!$K$412*(1+rvanilla05)^0.5)/A28stdlife))</f>
        <v>0</v>
      </c>
      <c r="AS473" s="251">
        <f ca="1">IF(A28stdlife="n/a","n/a",IF(AS$3&gt;(A28stdlife+$E473),('PTRM input'!$K$412*(1+rvanilla05)^0.5)-SUM($K473:AR473),('PTRM input'!$K$412*(1+rvanilla05)^0.5)/A28stdlife))</f>
        <v>0</v>
      </c>
      <c r="AT473" s="251">
        <f ca="1">IF(A28stdlife="n/a","n/a",IF(AT$3&gt;(A28stdlife+$E473),('PTRM input'!$K$412*(1+rvanilla05)^0.5)-SUM($K473:AS473),('PTRM input'!$K$412*(1+rvanilla05)^0.5)/A28stdlife))</f>
        <v>0</v>
      </c>
      <c r="AU473" s="251">
        <f ca="1">IF(A28stdlife="n/a","n/a",IF(AU$3&gt;(A28stdlife+$E473),('PTRM input'!$K$412*(1+rvanilla05)^0.5)-SUM($K473:AT473),('PTRM input'!$K$412*(1+rvanilla05)^0.5)/A28stdlife))</f>
        <v>0</v>
      </c>
      <c r="AV473" s="251">
        <f ca="1">IF(A28stdlife="n/a","n/a",IF(AV$3&gt;(A28stdlife+$E473),('PTRM input'!$K$412*(1+rvanilla05)^0.5)-SUM($K473:AU473),('PTRM input'!$K$412*(1+rvanilla05)^0.5)/A28stdlife))</f>
        <v>0</v>
      </c>
      <c r="AW473" s="251">
        <f ca="1">IF(A28stdlife="n/a","n/a",IF(AW$3&gt;(A28stdlife+$E473),('PTRM input'!$K$412*(1+rvanilla05)^0.5)-SUM($K473:AV473),('PTRM input'!$K$412*(1+rvanilla05)^0.5)/A28stdlife))</f>
        <v>0</v>
      </c>
      <c r="AX473" s="251">
        <f ca="1">IF(A28stdlife="n/a","n/a",IF(AX$3&gt;(A28stdlife+$E473),('PTRM input'!$K$412*(1+rvanilla05)^0.5)-SUM($K473:AW473),('PTRM input'!$K$412*(1+rvanilla05)^0.5)/A28stdlife))</f>
        <v>0</v>
      </c>
      <c r="AY473" s="251">
        <f ca="1">IF(A28stdlife="n/a","n/a",IF(AY$3&gt;(A28stdlife+$E473),('PTRM input'!$K$412*(1+rvanilla05)^0.5)-SUM($K473:AX473),('PTRM input'!$K$412*(1+rvanilla05)^0.5)/A28stdlife))</f>
        <v>0</v>
      </c>
      <c r="AZ473" s="251">
        <f ca="1">IF(A28stdlife="n/a","n/a",IF(AZ$3&gt;(A28stdlife+$E473),('PTRM input'!$K$412*(1+rvanilla05)^0.5)-SUM($K473:AY473),('PTRM input'!$K$412*(1+rvanilla05)^0.5)/A28stdlife))</f>
        <v>0</v>
      </c>
      <c r="BA473" s="251">
        <f ca="1">IF(A28stdlife="n/a","n/a",IF(BA$3&gt;(A28stdlife+$E473),('PTRM input'!$K$412*(1+rvanilla05)^0.5)-SUM($K473:AZ473),('PTRM input'!$K$412*(1+rvanilla05)^0.5)/A28stdlife))</f>
        <v>0</v>
      </c>
      <c r="BB473" s="251">
        <f ca="1">IF(A28stdlife="n/a","n/a",IF(BB$3&gt;(A28stdlife+$E473),('PTRM input'!$K$412*(1+rvanilla05)^0.5)-SUM($K473:BA473),('PTRM input'!$K$412*(1+rvanilla05)^0.5)/A28stdlife))</f>
        <v>0</v>
      </c>
      <c r="BC473" s="251">
        <f ca="1">IF(A28stdlife="n/a","n/a",IF(BC$3&gt;(A28stdlife+$E473),('PTRM input'!$K$412*(1+rvanilla05)^0.5)-SUM($K473:BB473),('PTRM input'!$K$412*(1+rvanilla05)^0.5)/A28stdlife))</f>
        <v>0</v>
      </c>
      <c r="BD473" s="251">
        <f ca="1">IF(A28stdlife="n/a","n/a",IF(BD$3&gt;(A28stdlife+$E473),('PTRM input'!$K$412*(1+rvanilla05)^0.5)-SUM($K473:BC473),('PTRM input'!$K$412*(1+rvanilla05)^0.5)/A28stdlife))</f>
        <v>0</v>
      </c>
      <c r="BE473" s="251">
        <f ca="1">IF(A28stdlife="n/a","n/a",IF(BE$3&gt;(A28stdlife+$E473),('PTRM input'!$K$412*(1+rvanilla05)^0.5)-SUM($K473:BD473),('PTRM input'!$K$412*(1+rvanilla05)^0.5)/A28stdlife))</f>
        <v>0</v>
      </c>
      <c r="BF473" s="251">
        <f ca="1">IF(A28stdlife="n/a","n/a",IF(BF$3&gt;(A28stdlife+$E473),('PTRM input'!$K$412*(1+rvanilla05)^0.5)-SUM($K473:BE473),('PTRM input'!$K$412*(1+rvanilla05)^0.5)/A28stdlife))</f>
        <v>0</v>
      </c>
      <c r="BG473" s="251">
        <f ca="1">IF(A28stdlife="n/a","n/a",IF(BG$3&gt;(A28stdlife+$E473),('PTRM input'!$K$412*(1+rvanilla05)^0.5)-SUM($K473:BF473),('PTRM input'!$K$412*(1+rvanilla05)^0.5)/A28stdlife))</f>
        <v>0</v>
      </c>
      <c r="BH473" s="251">
        <f ca="1">IF(A28stdlife="n/a","n/a",IF(BH$3&gt;(A28stdlife+$E473),('PTRM input'!$K$412*(1+rvanilla05)^0.5)-SUM($K473:BG473),('PTRM input'!$K$412*(1+rvanilla05)^0.5)/A28stdlife))</f>
        <v>0</v>
      </c>
      <c r="BI473" s="251">
        <f ca="1">IF(A28stdlife="n/a","n/a",IF(BI$3&gt;(A28stdlife+$E473),('PTRM input'!$K$412*(1+rvanilla05)^0.5)-SUM($K473:BH473),('PTRM input'!$K$412*(1+rvanilla05)^0.5)/A28stdlife))</f>
        <v>0</v>
      </c>
      <c r="BJ473" s="116"/>
      <c r="BK473" s="116"/>
      <c r="BL473" s="116"/>
      <c r="BM473" s="116"/>
    </row>
    <row r="474" spans="1:65" hidden="1" outlineLevel="2">
      <c r="A474" s="116"/>
      <c r="B474" s="19"/>
      <c r="C474" s="18"/>
      <c r="D474" s="760"/>
      <c r="E474" s="86">
        <v>6</v>
      </c>
      <c r="F474" s="259"/>
      <c r="G474" s="434"/>
      <c r="H474" s="435"/>
      <c r="I474" s="435"/>
      <c r="J474" s="435"/>
      <c r="K474" s="435"/>
      <c r="L474" s="619"/>
      <c r="M474" s="433">
        <f ca="1">IF(A28stdlife="n/a","n/a",IF(M$3&gt;(A28stdlife+$E474),('PTRM input'!$L$412*(1+rvanilla06)^0.5)-SUM($L474:L474),('PTRM input'!$L$412*(1+rvanilla06)^0.5)/A28stdlife))</f>
        <v>0</v>
      </c>
      <c r="N474" s="433">
        <f ca="1">IF(A28stdlife="n/a","n/a",IF(N$3&gt;(A28stdlife+$E474),('PTRM input'!$L$412*(1+rvanilla06)^0.5)-SUM($L474:M474),('PTRM input'!$L$412*(1+rvanilla06)^0.5)/A28stdlife))</f>
        <v>0</v>
      </c>
      <c r="O474" s="433">
        <f ca="1">IF(A28stdlife="n/a","n/a",IF(O$3&gt;(A28stdlife+$E474),('PTRM input'!$L$412*(1+rvanilla06)^0.5)-SUM($L474:N474),('PTRM input'!$L$412*(1+rvanilla06)^0.5)/A28stdlife))</f>
        <v>0</v>
      </c>
      <c r="P474" s="433">
        <f ca="1">IF(A28stdlife="n/a","n/a",IF(P$3&gt;(A28stdlife+$E474),('PTRM input'!$L$412*(1+rvanilla06)^0.5)-SUM($L474:O474),('PTRM input'!$L$412*(1+rvanilla06)^0.5)/A28stdlife))</f>
        <v>0</v>
      </c>
      <c r="Q474" s="433">
        <f ca="1">IF(A28stdlife="n/a","n/a",IF(Q$3&gt;(A28stdlife+$E474),('PTRM input'!$L$412*(1+rvanilla06)^0.5)-SUM($L474:P474),('PTRM input'!$L$412*(1+rvanilla06)^0.5)/A28stdlife))</f>
        <v>0</v>
      </c>
      <c r="R474" s="251">
        <f ca="1">IF(A28stdlife="n/a","n/a",IF(R$3&gt;(A28stdlife+$E474),('PTRM input'!$L$412*(1+rvanilla06)^0.5)-SUM($L474:Q474),('PTRM input'!$L$412*(1+rvanilla06)^0.5)/A28stdlife))</f>
        <v>0</v>
      </c>
      <c r="S474" s="251">
        <f ca="1">IF(A28stdlife="n/a","n/a",IF(S$3&gt;(A28stdlife+$E474),('PTRM input'!$L$412*(1+rvanilla06)^0.5)-SUM($L474:R474),('PTRM input'!$L$412*(1+rvanilla06)^0.5)/A28stdlife))</f>
        <v>0</v>
      </c>
      <c r="T474" s="251">
        <f ca="1">IF(A28stdlife="n/a","n/a",IF(T$3&gt;(A28stdlife+$E474),('PTRM input'!$L$412*(1+rvanilla06)^0.5)-SUM($L474:S474),('PTRM input'!$L$412*(1+rvanilla06)^0.5)/A28stdlife))</f>
        <v>0</v>
      </c>
      <c r="U474" s="251">
        <f ca="1">IF(A28stdlife="n/a","n/a",IF(U$3&gt;(A28stdlife+$E474),('PTRM input'!$L$412*(1+rvanilla06)^0.5)-SUM($L474:T474),('PTRM input'!$L$412*(1+rvanilla06)^0.5)/A28stdlife))</f>
        <v>0</v>
      </c>
      <c r="V474" s="251">
        <f ca="1">IF(A28stdlife="n/a","n/a",IF(V$3&gt;(A28stdlife+$E474),('PTRM input'!$L$412*(1+rvanilla06)^0.5)-SUM($L474:U474),('PTRM input'!$L$412*(1+rvanilla06)^0.5)/A28stdlife))</f>
        <v>0</v>
      </c>
      <c r="W474" s="251">
        <f ca="1">IF(A28stdlife="n/a","n/a",IF(W$3&gt;(A28stdlife+$E474),('PTRM input'!$L$412*(1+rvanilla06)^0.5)-SUM($L474:V474),('PTRM input'!$L$412*(1+rvanilla06)^0.5)/A28stdlife))</f>
        <v>0</v>
      </c>
      <c r="X474" s="251">
        <f ca="1">IF(A28stdlife="n/a","n/a",IF(X$3&gt;(A28stdlife+$E474),('PTRM input'!$L$412*(1+rvanilla06)^0.5)-SUM($L474:W474),('PTRM input'!$L$412*(1+rvanilla06)^0.5)/A28stdlife))</f>
        <v>0</v>
      </c>
      <c r="Y474" s="251">
        <f ca="1">IF(A28stdlife="n/a","n/a",IF(Y$3&gt;(A28stdlife+$E474),('PTRM input'!$L$412*(1+rvanilla06)^0.5)-SUM($L474:X474),('PTRM input'!$L$412*(1+rvanilla06)^0.5)/A28stdlife))</f>
        <v>0</v>
      </c>
      <c r="Z474" s="251">
        <f ca="1">IF(A28stdlife="n/a","n/a",IF(Z$3&gt;(A28stdlife+$E474),('PTRM input'!$L$412*(1+rvanilla06)^0.5)-SUM($L474:Y474),('PTRM input'!$L$412*(1+rvanilla06)^0.5)/A28stdlife))</f>
        <v>0</v>
      </c>
      <c r="AA474" s="251">
        <f ca="1">IF(A28stdlife="n/a","n/a",IF(AA$3&gt;(A28stdlife+$E474),('PTRM input'!$L$412*(1+rvanilla06)^0.5)-SUM($L474:Z474),('PTRM input'!$L$412*(1+rvanilla06)^0.5)/A28stdlife))</f>
        <v>0</v>
      </c>
      <c r="AB474" s="251">
        <f ca="1">IF(A28stdlife="n/a","n/a",IF(AB$3&gt;(A28stdlife+$E474),('PTRM input'!$L$412*(1+rvanilla06)^0.5)-SUM($L474:AA474),('PTRM input'!$L$412*(1+rvanilla06)^0.5)/A28stdlife))</f>
        <v>0</v>
      </c>
      <c r="AC474" s="251">
        <f ca="1">IF(A28stdlife="n/a","n/a",IF(AC$3&gt;(A28stdlife+$E474),('PTRM input'!$L$412*(1+rvanilla06)^0.5)-SUM($L474:AB474),('PTRM input'!$L$412*(1+rvanilla06)^0.5)/A28stdlife))</f>
        <v>0</v>
      </c>
      <c r="AD474" s="251">
        <f ca="1">IF(A28stdlife="n/a","n/a",IF(AD$3&gt;(A28stdlife+$E474),('PTRM input'!$L$412*(1+rvanilla06)^0.5)-SUM($L474:AC474),('PTRM input'!$L$412*(1+rvanilla06)^0.5)/A28stdlife))</f>
        <v>0</v>
      </c>
      <c r="AE474" s="251">
        <f ca="1">IF(A28stdlife="n/a","n/a",IF(AE$3&gt;(A28stdlife+$E474),('PTRM input'!$L$412*(1+rvanilla06)^0.5)-SUM($L474:AD474),('PTRM input'!$L$412*(1+rvanilla06)^0.5)/A28stdlife))</f>
        <v>0</v>
      </c>
      <c r="AF474" s="251">
        <f ca="1">IF(A28stdlife="n/a","n/a",IF(AF$3&gt;(A28stdlife+$E474),('PTRM input'!$L$412*(1+rvanilla06)^0.5)-SUM($L474:AE474),('PTRM input'!$L$412*(1+rvanilla06)^0.5)/A28stdlife))</f>
        <v>0</v>
      </c>
      <c r="AG474" s="251">
        <f ca="1">IF(A28stdlife="n/a","n/a",IF(AG$3&gt;(A28stdlife+$E474),('PTRM input'!$L$412*(1+rvanilla06)^0.5)-SUM($L474:AF474),('PTRM input'!$L$412*(1+rvanilla06)^0.5)/A28stdlife))</f>
        <v>0</v>
      </c>
      <c r="AH474" s="251">
        <f ca="1">IF(A28stdlife="n/a","n/a",IF(AH$3&gt;(A28stdlife+$E474),('PTRM input'!$L$412*(1+rvanilla06)^0.5)-SUM($L474:AG474),('PTRM input'!$L$412*(1+rvanilla06)^0.5)/A28stdlife))</f>
        <v>0</v>
      </c>
      <c r="AI474" s="251">
        <f ca="1">IF(A28stdlife="n/a","n/a",IF(AI$3&gt;(A28stdlife+$E474),('PTRM input'!$L$412*(1+rvanilla06)^0.5)-SUM($L474:AH474),('PTRM input'!$L$412*(1+rvanilla06)^0.5)/A28stdlife))</f>
        <v>0</v>
      </c>
      <c r="AJ474" s="251">
        <f ca="1">IF(A28stdlife="n/a","n/a",IF(AJ$3&gt;(A28stdlife+$E474),('PTRM input'!$L$412*(1+rvanilla06)^0.5)-SUM($L474:AI474),('PTRM input'!$L$412*(1+rvanilla06)^0.5)/A28stdlife))</f>
        <v>0</v>
      </c>
      <c r="AK474" s="251">
        <f ca="1">IF(A28stdlife="n/a","n/a",IF(AK$3&gt;(A28stdlife+$E474),('PTRM input'!$L$412*(1+rvanilla06)^0.5)-SUM($L474:AJ474),('PTRM input'!$L$412*(1+rvanilla06)^0.5)/A28stdlife))</f>
        <v>0</v>
      </c>
      <c r="AL474" s="251">
        <f ca="1">IF(A28stdlife="n/a","n/a",IF(AL$3&gt;(A28stdlife+$E474),('PTRM input'!$L$412*(1+rvanilla06)^0.5)-SUM($L474:AK474),('PTRM input'!$L$412*(1+rvanilla06)^0.5)/A28stdlife))</f>
        <v>0</v>
      </c>
      <c r="AM474" s="251">
        <f ca="1">IF(A28stdlife="n/a","n/a",IF(AM$3&gt;(A28stdlife+$E474),('PTRM input'!$L$412*(1+rvanilla06)^0.5)-SUM($L474:AL474),('PTRM input'!$L$412*(1+rvanilla06)^0.5)/A28stdlife))</f>
        <v>0</v>
      </c>
      <c r="AN474" s="251">
        <f ca="1">IF(A28stdlife="n/a","n/a",IF(AN$3&gt;(A28stdlife+$E474),('PTRM input'!$L$412*(1+rvanilla06)^0.5)-SUM($L474:AM474),('PTRM input'!$L$412*(1+rvanilla06)^0.5)/A28stdlife))</f>
        <v>0</v>
      </c>
      <c r="AO474" s="251">
        <f ca="1">IF(A28stdlife="n/a","n/a",IF(AO$3&gt;(A28stdlife+$E474),('PTRM input'!$L$412*(1+rvanilla06)^0.5)-SUM($L474:AN474),('PTRM input'!$L$412*(1+rvanilla06)^0.5)/A28stdlife))</f>
        <v>0</v>
      </c>
      <c r="AP474" s="251">
        <f ca="1">IF(A28stdlife="n/a","n/a",IF(AP$3&gt;(A28stdlife+$E474),('PTRM input'!$L$412*(1+rvanilla06)^0.5)-SUM($L474:AO474),('PTRM input'!$L$412*(1+rvanilla06)^0.5)/A28stdlife))</f>
        <v>0</v>
      </c>
      <c r="AQ474" s="251">
        <f ca="1">IF(A28stdlife="n/a","n/a",IF(AQ$3&gt;(A28stdlife+$E474),('PTRM input'!$L$412*(1+rvanilla06)^0.5)-SUM($L474:AP474),('PTRM input'!$L$412*(1+rvanilla06)^0.5)/A28stdlife))</f>
        <v>0</v>
      </c>
      <c r="AR474" s="251">
        <f ca="1">IF(A28stdlife="n/a","n/a",IF(AR$3&gt;(A28stdlife+$E474),('PTRM input'!$L$412*(1+rvanilla06)^0.5)-SUM($L474:AQ474),('PTRM input'!$L$412*(1+rvanilla06)^0.5)/A28stdlife))</f>
        <v>0</v>
      </c>
      <c r="AS474" s="251">
        <f ca="1">IF(A28stdlife="n/a","n/a",IF(AS$3&gt;(A28stdlife+$E474),('PTRM input'!$L$412*(1+rvanilla06)^0.5)-SUM($L474:AR474),('PTRM input'!$L$412*(1+rvanilla06)^0.5)/A28stdlife))</f>
        <v>0</v>
      </c>
      <c r="AT474" s="251">
        <f ca="1">IF(A28stdlife="n/a","n/a",IF(AT$3&gt;(A28stdlife+$E474),('PTRM input'!$L$412*(1+rvanilla06)^0.5)-SUM($L474:AS474),('PTRM input'!$L$412*(1+rvanilla06)^0.5)/A28stdlife))</f>
        <v>0</v>
      </c>
      <c r="AU474" s="251">
        <f ca="1">IF(A28stdlife="n/a","n/a",IF(AU$3&gt;(A28stdlife+$E474),('PTRM input'!$L$412*(1+rvanilla06)^0.5)-SUM($L474:AT474),('PTRM input'!$L$412*(1+rvanilla06)^0.5)/A28stdlife))</f>
        <v>0</v>
      </c>
      <c r="AV474" s="251">
        <f ca="1">IF(A28stdlife="n/a","n/a",IF(AV$3&gt;(A28stdlife+$E474),('PTRM input'!$L$412*(1+rvanilla06)^0.5)-SUM($L474:AU474),('PTRM input'!$L$412*(1+rvanilla06)^0.5)/A28stdlife))</f>
        <v>0</v>
      </c>
      <c r="AW474" s="251">
        <f ca="1">IF(A28stdlife="n/a","n/a",IF(AW$3&gt;(A28stdlife+$E474),('PTRM input'!$L$412*(1+rvanilla06)^0.5)-SUM($L474:AV474),('PTRM input'!$L$412*(1+rvanilla06)^0.5)/A28stdlife))</f>
        <v>0</v>
      </c>
      <c r="AX474" s="251">
        <f ca="1">IF(A28stdlife="n/a","n/a",IF(AX$3&gt;(A28stdlife+$E474),('PTRM input'!$L$412*(1+rvanilla06)^0.5)-SUM($L474:AW474),('PTRM input'!$L$412*(1+rvanilla06)^0.5)/A28stdlife))</f>
        <v>0</v>
      </c>
      <c r="AY474" s="251">
        <f ca="1">IF(A28stdlife="n/a","n/a",IF(AY$3&gt;(A28stdlife+$E474),('PTRM input'!$L$412*(1+rvanilla06)^0.5)-SUM($L474:AX474),('PTRM input'!$L$412*(1+rvanilla06)^0.5)/A28stdlife))</f>
        <v>0</v>
      </c>
      <c r="AZ474" s="251">
        <f ca="1">IF(A28stdlife="n/a","n/a",IF(AZ$3&gt;(A28stdlife+$E474),('PTRM input'!$L$412*(1+rvanilla06)^0.5)-SUM($L474:AY474),('PTRM input'!$L$412*(1+rvanilla06)^0.5)/A28stdlife))</f>
        <v>0</v>
      </c>
      <c r="BA474" s="251">
        <f ca="1">IF(A28stdlife="n/a","n/a",IF(BA$3&gt;(A28stdlife+$E474),('PTRM input'!$L$412*(1+rvanilla06)^0.5)-SUM($L474:AZ474),('PTRM input'!$L$412*(1+rvanilla06)^0.5)/A28stdlife))</f>
        <v>0</v>
      </c>
      <c r="BB474" s="251">
        <f ca="1">IF(A28stdlife="n/a","n/a",IF(BB$3&gt;(A28stdlife+$E474),('PTRM input'!$L$412*(1+rvanilla06)^0.5)-SUM($L474:BA474),('PTRM input'!$L$412*(1+rvanilla06)^0.5)/A28stdlife))</f>
        <v>0</v>
      </c>
      <c r="BC474" s="251">
        <f ca="1">IF(A28stdlife="n/a","n/a",IF(BC$3&gt;(A28stdlife+$E474),('PTRM input'!$L$412*(1+rvanilla06)^0.5)-SUM($L474:BB474),('PTRM input'!$L$412*(1+rvanilla06)^0.5)/A28stdlife))</f>
        <v>0</v>
      </c>
      <c r="BD474" s="251">
        <f ca="1">IF(A28stdlife="n/a","n/a",IF(BD$3&gt;(A28stdlife+$E474),('PTRM input'!$L$412*(1+rvanilla06)^0.5)-SUM($L474:BC474),('PTRM input'!$L$412*(1+rvanilla06)^0.5)/A28stdlife))</f>
        <v>0</v>
      </c>
      <c r="BE474" s="251">
        <f ca="1">IF(A28stdlife="n/a","n/a",IF(BE$3&gt;(A28stdlife+$E474),('PTRM input'!$L$412*(1+rvanilla06)^0.5)-SUM($L474:BD474),('PTRM input'!$L$412*(1+rvanilla06)^0.5)/A28stdlife))</f>
        <v>0</v>
      </c>
      <c r="BF474" s="251">
        <f ca="1">IF(A28stdlife="n/a","n/a",IF(BF$3&gt;(A28stdlife+$E474),('PTRM input'!$L$412*(1+rvanilla06)^0.5)-SUM($L474:BE474),('PTRM input'!$L$412*(1+rvanilla06)^0.5)/A28stdlife))</f>
        <v>0</v>
      </c>
      <c r="BG474" s="251">
        <f ca="1">IF(A28stdlife="n/a","n/a",IF(BG$3&gt;(A28stdlife+$E474),('PTRM input'!$L$412*(1+rvanilla06)^0.5)-SUM($L474:BF474),('PTRM input'!$L$412*(1+rvanilla06)^0.5)/A28stdlife))</f>
        <v>0</v>
      </c>
      <c r="BH474" s="251">
        <f ca="1">IF(A28stdlife="n/a","n/a",IF(BH$3&gt;(A28stdlife+$E474),('PTRM input'!$L$412*(1+rvanilla06)^0.5)-SUM($L474:BG474),('PTRM input'!$L$412*(1+rvanilla06)^0.5)/A28stdlife))</f>
        <v>0</v>
      </c>
      <c r="BI474" s="251">
        <f ca="1">IF(A28stdlife="n/a","n/a",IF(BI$3&gt;(A28stdlife+$E474),('PTRM input'!$L$412*(1+rvanilla06)^0.5)-SUM($L474:BH474),('PTRM input'!$L$412*(1+rvanilla06)^0.5)/A28stdlife))</f>
        <v>0</v>
      </c>
      <c r="BJ474" s="116"/>
      <c r="BK474" s="116"/>
      <c r="BL474" s="116"/>
      <c r="BM474" s="116"/>
    </row>
    <row r="475" spans="1:65" hidden="1" outlineLevel="2">
      <c r="A475" s="116"/>
      <c r="B475" s="19"/>
      <c r="C475" s="18"/>
      <c r="D475" s="760"/>
      <c r="E475" s="86">
        <v>7</v>
      </c>
      <c r="F475" s="259"/>
      <c r="G475" s="434"/>
      <c r="H475" s="435"/>
      <c r="I475" s="435"/>
      <c r="J475" s="435"/>
      <c r="K475" s="435"/>
      <c r="L475" s="435"/>
      <c r="M475" s="619"/>
      <c r="N475" s="433">
        <f ca="1">IF(A28stdlife="n/a","n/a",IF(N$3&gt;(A28stdlife+$E475),('PTRM input'!$M$412*(1+rvanilla07)^0.5)-SUM($M475:M475),('PTRM input'!$M$412*(1+rvanilla07)^0.5)/A28stdlife))</f>
        <v>0</v>
      </c>
      <c r="O475" s="433">
        <f ca="1">IF(A28stdlife="n/a","n/a",IF(O$3&gt;(A28stdlife+$E475),('PTRM input'!$M$412*(1+rvanilla07)^0.5)-SUM($M475:N475),('PTRM input'!$M$412*(1+rvanilla07)^0.5)/A28stdlife))</f>
        <v>0</v>
      </c>
      <c r="P475" s="433">
        <f ca="1">IF(A28stdlife="n/a","n/a",IF(P$3&gt;(A28stdlife+$E475),('PTRM input'!$M$412*(1+rvanilla07)^0.5)-SUM($M475:O475),('PTRM input'!$M$412*(1+rvanilla07)^0.5)/A28stdlife))</f>
        <v>0</v>
      </c>
      <c r="Q475" s="433">
        <f ca="1">IF(A28stdlife="n/a","n/a",IF(Q$3&gt;(A28stdlife+$E475),('PTRM input'!$M$412*(1+rvanilla07)^0.5)-SUM($M475:P475),('PTRM input'!$M$412*(1+rvanilla07)^0.5)/A28stdlife))</f>
        <v>0</v>
      </c>
      <c r="R475" s="251">
        <f ca="1">IF(A28stdlife="n/a","n/a",IF(R$3&gt;(A28stdlife+$E475),('PTRM input'!$M$412*(1+rvanilla07)^0.5)-SUM($M475:Q475),('PTRM input'!$M$412*(1+rvanilla07)^0.5)/A28stdlife))</f>
        <v>0</v>
      </c>
      <c r="S475" s="251">
        <f ca="1">IF(A28stdlife="n/a","n/a",IF(S$3&gt;(A28stdlife+$E475),('PTRM input'!$M$412*(1+rvanilla07)^0.5)-SUM($M475:R475),('PTRM input'!$M$412*(1+rvanilla07)^0.5)/A28stdlife))</f>
        <v>0</v>
      </c>
      <c r="T475" s="251">
        <f ca="1">IF(A28stdlife="n/a","n/a",IF(T$3&gt;(A28stdlife+$E475),('PTRM input'!$M$412*(1+rvanilla07)^0.5)-SUM($M475:S475),('PTRM input'!$M$412*(1+rvanilla07)^0.5)/A28stdlife))</f>
        <v>0</v>
      </c>
      <c r="U475" s="251">
        <f ca="1">IF(A28stdlife="n/a","n/a",IF(U$3&gt;(A28stdlife+$E475),('PTRM input'!$M$412*(1+rvanilla07)^0.5)-SUM($M475:T475),('PTRM input'!$M$412*(1+rvanilla07)^0.5)/A28stdlife))</f>
        <v>0</v>
      </c>
      <c r="V475" s="251">
        <f ca="1">IF(A28stdlife="n/a","n/a",IF(V$3&gt;(A28stdlife+$E475),('PTRM input'!$M$412*(1+rvanilla07)^0.5)-SUM($M475:U475),('PTRM input'!$M$412*(1+rvanilla07)^0.5)/A28stdlife))</f>
        <v>0</v>
      </c>
      <c r="W475" s="251">
        <f ca="1">IF(A28stdlife="n/a","n/a",IF(W$3&gt;(A28stdlife+$E475),('PTRM input'!$M$412*(1+rvanilla07)^0.5)-SUM($M475:V475),('PTRM input'!$M$412*(1+rvanilla07)^0.5)/A28stdlife))</f>
        <v>0</v>
      </c>
      <c r="X475" s="251">
        <f ca="1">IF(A28stdlife="n/a","n/a",IF(X$3&gt;(A28stdlife+$E475),('PTRM input'!$M$412*(1+rvanilla07)^0.5)-SUM($M475:W475),('PTRM input'!$M$412*(1+rvanilla07)^0.5)/A28stdlife))</f>
        <v>0</v>
      </c>
      <c r="Y475" s="251">
        <f ca="1">IF(A28stdlife="n/a","n/a",IF(Y$3&gt;(A28stdlife+$E475),('PTRM input'!$M$412*(1+rvanilla07)^0.5)-SUM($M475:X475),('PTRM input'!$M$412*(1+rvanilla07)^0.5)/A28stdlife))</f>
        <v>0</v>
      </c>
      <c r="Z475" s="251">
        <f ca="1">IF(A28stdlife="n/a","n/a",IF(Z$3&gt;(A28stdlife+$E475),('PTRM input'!$M$412*(1+rvanilla07)^0.5)-SUM($M475:Y475),('PTRM input'!$M$412*(1+rvanilla07)^0.5)/A28stdlife))</f>
        <v>0</v>
      </c>
      <c r="AA475" s="251">
        <f ca="1">IF(A28stdlife="n/a","n/a",IF(AA$3&gt;(A28stdlife+$E475),('PTRM input'!$M$412*(1+rvanilla07)^0.5)-SUM($M475:Z475),('PTRM input'!$M$412*(1+rvanilla07)^0.5)/A28stdlife))</f>
        <v>0</v>
      </c>
      <c r="AB475" s="251">
        <f ca="1">IF(A28stdlife="n/a","n/a",IF(AB$3&gt;(A28stdlife+$E475),('PTRM input'!$M$412*(1+rvanilla07)^0.5)-SUM($M475:AA475),('PTRM input'!$M$412*(1+rvanilla07)^0.5)/A28stdlife))</f>
        <v>0</v>
      </c>
      <c r="AC475" s="251">
        <f ca="1">IF(A28stdlife="n/a","n/a",IF(AC$3&gt;(A28stdlife+$E475),('PTRM input'!$M$412*(1+rvanilla07)^0.5)-SUM($M475:AB475),('PTRM input'!$M$412*(1+rvanilla07)^0.5)/A28stdlife))</f>
        <v>0</v>
      </c>
      <c r="AD475" s="251">
        <f ca="1">IF(A28stdlife="n/a","n/a",IF(AD$3&gt;(A28stdlife+$E475),('PTRM input'!$M$412*(1+rvanilla07)^0.5)-SUM($M475:AC475),('PTRM input'!$M$412*(1+rvanilla07)^0.5)/A28stdlife))</f>
        <v>0</v>
      </c>
      <c r="AE475" s="251">
        <f ca="1">IF(A28stdlife="n/a","n/a",IF(AE$3&gt;(A28stdlife+$E475),('PTRM input'!$M$412*(1+rvanilla07)^0.5)-SUM($M475:AD475),('PTRM input'!$M$412*(1+rvanilla07)^0.5)/A28stdlife))</f>
        <v>0</v>
      </c>
      <c r="AF475" s="251">
        <f ca="1">IF(A28stdlife="n/a","n/a",IF(AF$3&gt;(A28stdlife+$E475),('PTRM input'!$M$412*(1+rvanilla07)^0.5)-SUM($M475:AE475),('PTRM input'!$M$412*(1+rvanilla07)^0.5)/A28stdlife))</f>
        <v>0</v>
      </c>
      <c r="AG475" s="251">
        <f ca="1">IF(A28stdlife="n/a","n/a",IF(AG$3&gt;(A28stdlife+$E475),('PTRM input'!$M$412*(1+rvanilla07)^0.5)-SUM($M475:AF475),('PTRM input'!$M$412*(1+rvanilla07)^0.5)/A28stdlife))</f>
        <v>0</v>
      </c>
      <c r="AH475" s="251">
        <f ca="1">IF(A28stdlife="n/a","n/a",IF(AH$3&gt;(A28stdlife+$E475),('PTRM input'!$M$412*(1+rvanilla07)^0.5)-SUM($M475:AG475),('PTRM input'!$M$412*(1+rvanilla07)^0.5)/A28stdlife))</f>
        <v>0</v>
      </c>
      <c r="AI475" s="251">
        <f ca="1">IF(A28stdlife="n/a","n/a",IF(AI$3&gt;(A28stdlife+$E475),('PTRM input'!$M$412*(1+rvanilla07)^0.5)-SUM($M475:AH475),('PTRM input'!$M$412*(1+rvanilla07)^0.5)/A28stdlife))</f>
        <v>0</v>
      </c>
      <c r="AJ475" s="251">
        <f ca="1">IF(A28stdlife="n/a","n/a",IF(AJ$3&gt;(A28stdlife+$E475),('PTRM input'!$M$412*(1+rvanilla07)^0.5)-SUM($M475:AI475),('PTRM input'!$M$412*(1+rvanilla07)^0.5)/A28stdlife))</f>
        <v>0</v>
      </c>
      <c r="AK475" s="251">
        <f ca="1">IF(A28stdlife="n/a","n/a",IF(AK$3&gt;(A28stdlife+$E475),('PTRM input'!$M$412*(1+rvanilla07)^0.5)-SUM($M475:AJ475),('PTRM input'!$M$412*(1+rvanilla07)^0.5)/A28stdlife))</f>
        <v>0</v>
      </c>
      <c r="AL475" s="251">
        <f ca="1">IF(A28stdlife="n/a","n/a",IF(AL$3&gt;(A28stdlife+$E475),('PTRM input'!$M$412*(1+rvanilla07)^0.5)-SUM($M475:AK475),('PTRM input'!$M$412*(1+rvanilla07)^0.5)/A28stdlife))</f>
        <v>0</v>
      </c>
      <c r="AM475" s="251">
        <f ca="1">IF(A28stdlife="n/a","n/a",IF(AM$3&gt;(A28stdlife+$E475),('PTRM input'!$M$412*(1+rvanilla07)^0.5)-SUM($M475:AL475),('PTRM input'!$M$412*(1+rvanilla07)^0.5)/A28stdlife))</f>
        <v>0</v>
      </c>
      <c r="AN475" s="251">
        <f ca="1">IF(A28stdlife="n/a","n/a",IF(AN$3&gt;(A28stdlife+$E475),('PTRM input'!$M$412*(1+rvanilla07)^0.5)-SUM($M475:AM475),('PTRM input'!$M$412*(1+rvanilla07)^0.5)/A28stdlife))</f>
        <v>0</v>
      </c>
      <c r="AO475" s="251">
        <f ca="1">IF(A28stdlife="n/a","n/a",IF(AO$3&gt;(A28stdlife+$E475),('PTRM input'!$M$412*(1+rvanilla07)^0.5)-SUM($M475:AN475),('PTRM input'!$M$412*(1+rvanilla07)^0.5)/A28stdlife))</f>
        <v>0</v>
      </c>
      <c r="AP475" s="251">
        <f ca="1">IF(A28stdlife="n/a","n/a",IF(AP$3&gt;(A28stdlife+$E475),('PTRM input'!$M$412*(1+rvanilla07)^0.5)-SUM($M475:AO475),('PTRM input'!$M$412*(1+rvanilla07)^0.5)/A28stdlife))</f>
        <v>0</v>
      </c>
      <c r="AQ475" s="251">
        <f ca="1">IF(A28stdlife="n/a","n/a",IF(AQ$3&gt;(A28stdlife+$E475),('PTRM input'!$M$412*(1+rvanilla07)^0.5)-SUM($M475:AP475),('PTRM input'!$M$412*(1+rvanilla07)^0.5)/A28stdlife))</f>
        <v>0</v>
      </c>
      <c r="AR475" s="251">
        <f ca="1">IF(A28stdlife="n/a","n/a",IF(AR$3&gt;(A28stdlife+$E475),('PTRM input'!$M$412*(1+rvanilla07)^0.5)-SUM($M475:AQ475),('PTRM input'!$M$412*(1+rvanilla07)^0.5)/A28stdlife))</f>
        <v>0</v>
      </c>
      <c r="AS475" s="251">
        <f ca="1">IF(A28stdlife="n/a","n/a",IF(AS$3&gt;(A28stdlife+$E475),('PTRM input'!$M$412*(1+rvanilla07)^0.5)-SUM($M475:AR475),('PTRM input'!$M$412*(1+rvanilla07)^0.5)/A28stdlife))</f>
        <v>0</v>
      </c>
      <c r="AT475" s="251">
        <f ca="1">IF(A28stdlife="n/a","n/a",IF(AT$3&gt;(A28stdlife+$E475),('PTRM input'!$M$412*(1+rvanilla07)^0.5)-SUM($M475:AS475),('PTRM input'!$M$412*(1+rvanilla07)^0.5)/A28stdlife))</f>
        <v>0</v>
      </c>
      <c r="AU475" s="251">
        <f ca="1">IF(A28stdlife="n/a","n/a",IF(AU$3&gt;(A28stdlife+$E475),('PTRM input'!$M$412*(1+rvanilla07)^0.5)-SUM($M475:AT475),('PTRM input'!$M$412*(1+rvanilla07)^0.5)/A28stdlife))</f>
        <v>0</v>
      </c>
      <c r="AV475" s="251">
        <f ca="1">IF(A28stdlife="n/a","n/a",IF(AV$3&gt;(A28stdlife+$E475),('PTRM input'!$M$412*(1+rvanilla07)^0.5)-SUM($M475:AU475),('PTRM input'!$M$412*(1+rvanilla07)^0.5)/A28stdlife))</f>
        <v>0</v>
      </c>
      <c r="AW475" s="251">
        <f ca="1">IF(A28stdlife="n/a","n/a",IF(AW$3&gt;(A28stdlife+$E475),('PTRM input'!$M$412*(1+rvanilla07)^0.5)-SUM($M475:AV475),('PTRM input'!$M$412*(1+rvanilla07)^0.5)/A28stdlife))</f>
        <v>0</v>
      </c>
      <c r="AX475" s="251">
        <f ca="1">IF(A28stdlife="n/a","n/a",IF(AX$3&gt;(A28stdlife+$E475),('PTRM input'!$M$412*(1+rvanilla07)^0.5)-SUM($M475:AW475),('PTRM input'!$M$412*(1+rvanilla07)^0.5)/A28stdlife))</f>
        <v>0</v>
      </c>
      <c r="AY475" s="251">
        <f ca="1">IF(A28stdlife="n/a","n/a",IF(AY$3&gt;(A28stdlife+$E475),('PTRM input'!$M$412*(1+rvanilla07)^0.5)-SUM($M475:AX475),('PTRM input'!$M$412*(1+rvanilla07)^0.5)/A28stdlife))</f>
        <v>0</v>
      </c>
      <c r="AZ475" s="251">
        <f ca="1">IF(A28stdlife="n/a","n/a",IF(AZ$3&gt;(A28stdlife+$E475),('PTRM input'!$M$412*(1+rvanilla07)^0.5)-SUM($M475:AY475),('PTRM input'!$M$412*(1+rvanilla07)^0.5)/A28stdlife))</f>
        <v>0</v>
      </c>
      <c r="BA475" s="251">
        <f ca="1">IF(A28stdlife="n/a","n/a",IF(BA$3&gt;(A28stdlife+$E475),('PTRM input'!$M$412*(1+rvanilla07)^0.5)-SUM($M475:AZ475),('PTRM input'!$M$412*(1+rvanilla07)^0.5)/A28stdlife))</f>
        <v>0</v>
      </c>
      <c r="BB475" s="251">
        <f ca="1">IF(A28stdlife="n/a","n/a",IF(BB$3&gt;(A28stdlife+$E475),('PTRM input'!$M$412*(1+rvanilla07)^0.5)-SUM($M475:BA475),('PTRM input'!$M$412*(1+rvanilla07)^0.5)/A28stdlife))</f>
        <v>0</v>
      </c>
      <c r="BC475" s="251">
        <f ca="1">IF(A28stdlife="n/a","n/a",IF(BC$3&gt;(A28stdlife+$E475),('PTRM input'!$M$412*(1+rvanilla07)^0.5)-SUM($M475:BB475),('PTRM input'!$M$412*(1+rvanilla07)^0.5)/A28stdlife))</f>
        <v>0</v>
      </c>
      <c r="BD475" s="251">
        <f ca="1">IF(A28stdlife="n/a","n/a",IF(BD$3&gt;(A28stdlife+$E475),('PTRM input'!$M$412*(1+rvanilla07)^0.5)-SUM($M475:BC475),('PTRM input'!$M$412*(1+rvanilla07)^0.5)/A28stdlife))</f>
        <v>0</v>
      </c>
      <c r="BE475" s="251">
        <f ca="1">IF(A28stdlife="n/a","n/a",IF(BE$3&gt;(A28stdlife+$E475),('PTRM input'!$M$412*(1+rvanilla07)^0.5)-SUM($M475:BD475),('PTRM input'!$M$412*(1+rvanilla07)^0.5)/A28stdlife))</f>
        <v>0</v>
      </c>
      <c r="BF475" s="251">
        <f ca="1">IF(A28stdlife="n/a","n/a",IF(BF$3&gt;(A28stdlife+$E475),('PTRM input'!$M$412*(1+rvanilla07)^0.5)-SUM($M475:BE475),('PTRM input'!$M$412*(1+rvanilla07)^0.5)/A28stdlife))</f>
        <v>0</v>
      </c>
      <c r="BG475" s="251">
        <f ca="1">IF(A28stdlife="n/a","n/a",IF(BG$3&gt;(A28stdlife+$E475),('PTRM input'!$M$412*(1+rvanilla07)^0.5)-SUM($M475:BF475),('PTRM input'!$M$412*(1+rvanilla07)^0.5)/A28stdlife))</f>
        <v>0</v>
      </c>
      <c r="BH475" s="251">
        <f ca="1">IF(A28stdlife="n/a","n/a",IF(BH$3&gt;(A28stdlife+$E475),('PTRM input'!$M$412*(1+rvanilla07)^0.5)-SUM($M475:BG475),('PTRM input'!$M$412*(1+rvanilla07)^0.5)/A28stdlife))</f>
        <v>0</v>
      </c>
      <c r="BI475" s="251">
        <f ca="1">IF(A28stdlife="n/a","n/a",IF(BI$3&gt;(A28stdlife+$E475),('PTRM input'!$M$412*(1+rvanilla07)^0.5)-SUM($M475:BH475),('PTRM input'!$M$412*(1+rvanilla07)^0.5)/A28stdlife))</f>
        <v>0</v>
      </c>
      <c r="BJ475" s="116"/>
      <c r="BK475" s="116"/>
      <c r="BL475" s="116"/>
      <c r="BM475" s="116"/>
    </row>
    <row r="476" spans="1:65" hidden="1" outlineLevel="2">
      <c r="A476" s="116"/>
      <c r="B476" s="19"/>
      <c r="C476" s="18"/>
      <c r="D476" s="760"/>
      <c r="E476" s="86">
        <v>8</v>
      </c>
      <c r="F476" s="259"/>
      <c r="G476" s="434"/>
      <c r="H476" s="435"/>
      <c r="I476" s="435"/>
      <c r="J476" s="435"/>
      <c r="K476" s="435"/>
      <c r="L476" s="435"/>
      <c r="M476" s="435"/>
      <c r="N476" s="619"/>
      <c r="O476" s="433">
        <f ca="1">IF(A28stdlife="n/a","n/a",IF(O$3&gt;(A28stdlife+$E476),('PTRM input'!$N$412*(1+rvanilla08)^0.5)-SUM($N476:N476),('PTRM input'!$N$412*(1+rvanilla08)^0.5)/A28stdlife))</f>
        <v>0</v>
      </c>
      <c r="P476" s="433">
        <f ca="1">IF(A28stdlife="n/a","n/a",IF(P$3&gt;(A28stdlife+$E476),('PTRM input'!$N$412*(1+rvanilla08)^0.5)-SUM($N476:O476),('PTRM input'!$N$412*(1+rvanilla08)^0.5)/A28stdlife))</f>
        <v>0</v>
      </c>
      <c r="Q476" s="433">
        <f ca="1">IF(A28stdlife="n/a","n/a",IF(Q$3&gt;(A28stdlife+$E476),('PTRM input'!$N$412*(1+rvanilla08)^0.5)-SUM($N476:P476),('PTRM input'!$N$412*(1+rvanilla08)^0.5)/A28stdlife))</f>
        <v>0</v>
      </c>
      <c r="R476" s="251">
        <f ca="1">IF(A28stdlife="n/a","n/a",IF(R$3&gt;(A28stdlife+$E476),('PTRM input'!$N$412*(1+rvanilla08)^0.5)-SUM($N476:Q476),('PTRM input'!$N$412*(1+rvanilla08)^0.5)/A28stdlife))</f>
        <v>0</v>
      </c>
      <c r="S476" s="251">
        <f ca="1">IF(A28stdlife="n/a","n/a",IF(S$3&gt;(A28stdlife+$E476),('PTRM input'!$N$412*(1+rvanilla08)^0.5)-SUM($N476:R476),('PTRM input'!$N$412*(1+rvanilla08)^0.5)/A28stdlife))</f>
        <v>0</v>
      </c>
      <c r="T476" s="251">
        <f ca="1">IF(A28stdlife="n/a","n/a",IF(T$3&gt;(A28stdlife+$E476),('PTRM input'!$N$412*(1+rvanilla08)^0.5)-SUM($N476:S476),('PTRM input'!$N$412*(1+rvanilla08)^0.5)/A28stdlife))</f>
        <v>0</v>
      </c>
      <c r="U476" s="251">
        <f ca="1">IF(A28stdlife="n/a","n/a",IF(U$3&gt;(A28stdlife+$E476),('PTRM input'!$N$412*(1+rvanilla08)^0.5)-SUM($N476:T476),('PTRM input'!$N$412*(1+rvanilla08)^0.5)/A28stdlife))</f>
        <v>0</v>
      </c>
      <c r="V476" s="251">
        <f ca="1">IF(A28stdlife="n/a","n/a",IF(V$3&gt;(A28stdlife+$E476),('PTRM input'!$N$412*(1+rvanilla08)^0.5)-SUM($N476:U476),('PTRM input'!$N$412*(1+rvanilla08)^0.5)/A28stdlife))</f>
        <v>0</v>
      </c>
      <c r="W476" s="251">
        <f ca="1">IF(A28stdlife="n/a","n/a",IF(W$3&gt;(A28stdlife+$E476),('PTRM input'!$N$412*(1+rvanilla08)^0.5)-SUM($N476:V476),('PTRM input'!$N$412*(1+rvanilla08)^0.5)/A28stdlife))</f>
        <v>0</v>
      </c>
      <c r="X476" s="251">
        <f ca="1">IF(A28stdlife="n/a","n/a",IF(X$3&gt;(A28stdlife+$E476),('PTRM input'!$N$412*(1+rvanilla08)^0.5)-SUM($N476:W476),('PTRM input'!$N$412*(1+rvanilla08)^0.5)/A28stdlife))</f>
        <v>0</v>
      </c>
      <c r="Y476" s="251">
        <f ca="1">IF(A28stdlife="n/a","n/a",IF(Y$3&gt;(A28stdlife+$E476),('PTRM input'!$N$412*(1+rvanilla08)^0.5)-SUM($N476:X476),('PTRM input'!$N$412*(1+rvanilla08)^0.5)/A28stdlife))</f>
        <v>0</v>
      </c>
      <c r="Z476" s="251">
        <f ca="1">IF(A28stdlife="n/a","n/a",IF(Z$3&gt;(A28stdlife+$E476),('PTRM input'!$N$412*(1+rvanilla08)^0.5)-SUM($N476:Y476),('PTRM input'!$N$412*(1+rvanilla08)^0.5)/A28stdlife))</f>
        <v>0</v>
      </c>
      <c r="AA476" s="251">
        <f ca="1">IF(A28stdlife="n/a","n/a",IF(AA$3&gt;(A28stdlife+$E476),('PTRM input'!$N$412*(1+rvanilla08)^0.5)-SUM($N476:Z476),('PTRM input'!$N$412*(1+rvanilla08)^0.5)/A28stdlife))</f>
        <v>0</v>
      </c>
      <c r="AB476" s="251">
        <f ca="1">IF(A28stdlife="n/a","n/a",IF(AB$3&gt;(A28stdlife+$E476),('PTRM input'!$N$412*(1+rvanilla08)^0.5)-SUM($N476:AA476),('PTRM input'!$N$412*(1+rvanilla08)^0.5)/A28stdlife))</f>
        <v>0</v>
      </c>
      <c r="AC476" s="251">
        <f ca="1">IF(A28stdlife="n/a","n/a",IF(AC$3&gt;(A28stdlife+$E476),('PTRM input'!$N$412*(1+rvanilla08)^0.5)-SUM($N476:AB476),('PTRM input'!$N$412*(1+rvanilla08)^0.5)/A28stdlife))</f>
        <v>0</v>
      </c>
      <c r="AD476" s="251">
        <f ca="1">IF(A28stdlife="n/a","n/a",IF(AD$3&gt;(A28stdlife+$E476),('PTRM input'!$N$412*(1+rvanilla08)^0.5)-SUM($N476:AC476),('PTRM input'!$N$412*(1+rvanilla08)^0.5)/A28stdlife))</f>
        <v>0</v>
      </c>
      <c r="AE476" s="251">
        <f ca="1">IF(A28stdlife="n/a","n/a",IF(AE$3&gt;(A28stdlife+$E476),('PTRM input'!$N$412*(1+rvanilla08)^0.5)-SUM($N476:AD476),('PTRM input'!$N$412*(1+rvanilla08)^0.5)/A28stdlife))</f>
        <v>0</v>
      </c>
      <c r="AF476" s="251">
        <f ca="1">IF(A28stdlife="n/a","n/a",IF(AF$3&gt;(A28stdlife+$E476),('PTRM input'!$N$412*(1+rvanilla08)^0.5)-SUM($N476:AE476),('PTRM input'!$N$412*(1+rvanilla08)^0.5)/A28stdlife))</f>
        <v>0</v>
      </c>
      <c r="AG476" s="251">
        <f ca="1">IF(A28stdlife="n/a","n/a",IF(AG$3&gt;(A28stdlife+$E476),('PTRM input'!$N$412*(1+rvanilla08)^0.5)-SUM($N476:AF476),('PTRM input'!$N$412*(1+rvanilla08)^0.5)/A28stdlife))</f>
        <v>0</v>
      </c>
      <c r="AH476" s="251">
        <f ca="1">IF(A28stdlife="n/a","n/a",IF(AH$3&gt;(A28stdlife+$E476),('PTRM input'!$N$412*(1+rvanilla08)^0.5)-SUM($N476:AG476),('PTRM input'!$N$412*(1+rvanilla08)^0.5)/A28stdlife))</f>
        <v>0</v>
      </c>
      <c r="AI476" s="251">
        <f ca="1">IF(A28stdlife="n/a","n/a",IF(AI$3&gt;(A28stdlife+$E476),('PTRM input'!$N$412*(1+rvanilla08)^0.5)-SUM($N476:AH476),('PTRM input'!$N$412*(1+rvanilla08)^0.5)/A28stdlife))</f>
        <v>0</v>
      </c>
      <c r="AJ476" s="251">
        <f ca="1">IF(A28stdlife="n/a","n/a",IF(AJ$3&gt;(A28stdlife+$E476),('PTRM input'!$N$412*(1+rvanilla08)^0.5)-SUM($N476:AI476),('PTRM input'!$N$412*(1+rvanilla08)^0.5)/A28stdlife))</f>
        <v>0</v>
      </c>
      <c r="AK476" s="251">
        <f ca="1">IF(A28stdlife="n/a","n/a",IF(AK$3&gt;(A28stdlife+$E476),('PTRM input'!$N$412*(1+rvanilla08)^0.5)-SUM($N476:AJ476),('PTRM input'!$N$412*(1+rvanilla08)^0.5)/A28stdlife))</f>
        <v>0</v>
      </c>
      <c r="AL476" s="251">
        <f ca="1">IF(A28stdlife="n/a","n/a",IF(AL$3&gt;(A28stdlife+$E476),('PTRM input'!$N$412*(1+rvanilla08)^0.5)-SUM($N476:AK476),('PTRM input'!$N$412*(1+rvanilla08)^0.5)/A28stdlife))</f>
        <v>0</v>
      </c>
      <c r="AM476" s="251">
        <f ca="1">IF(A28stdlife="n/a","n/a",IF(AM$3&gt;(A28stdlife+$E476),('PTRM input'!$N$412*(1+rvanilla08)^0.5)-SUM($N476:AL476),('PTRM input'!$N$412*(1+rvanilla08)^0.5)/A28stdlife))</f>
        <v>0</v>
      </c>
      <c r="AN476" s="251">
        <f ca="1">IF(A28stdlife="n/a","n/a",IF(AN$3&gt;(A28stdlife+$E476),('PTRM input'!$N$412*(1+rvanilla08)^0.5)-SUM($N476:AM476),('PTRM input'!$N$412*(1+rvanilla08)^0.5)/A28stdlife))</f>
        <v>0</v>
      </c>
      <c r="AO476" s="251">
        <f ca="1">IF(A28stdlife="n/a","n/a",IF(AO$3&gt;(A28stdlife+$E476),('PTRM input'!$N$412*(1+rvanilla08)^0.5)-SUM($N476:AN476),('PTRM input'!$N$412*(1+rvanilla08)^0.5)/A28stdlife))</f>
        <v>0</v>
      </c>
      <c r="AP476" s="251">
        <f ca="1">IF(A28stdlife="n/a","n/a",IF(AP$3&gt;(A28stdlife+$E476),('PTRM input'!$N$412*(1+rvanilla08)^0.5)-SUM($N476:AO476),('PTRM input'!$N$412*(1+rvanilla08)^0.5)/A28stdlife))</f>
        <v>0</v>
      </c>
      <c r="AQ476" s="251">
        <f ca="1">IF(A28stdlife="n/a","n/a",IF(AQ$3&gt;(A28stdlife+$E476),('PTRM input'!$N$412*(1+rvanilla08)^0.5)-SUM($N476:AP476),('PTRM input'!$N$412*(1+rvanilla08)^0.5)/A28stdlife))</f>
        <v>0</v>
      </c>
      <c r="AR476" s="251">
        <f ca="1">IF(A28stdlife="n/a","n/a",IF(AR$3&gt;(A28stdlife+$E476),('PTRM input'!$N$412*(1+rvanilla08)^0.5)-SUM($N476:AQ476),('PTRM input'!$N$412*(1+rvanilla08)^0.5)/A28stdlife))</f>
        <v>0</v>
      </c>
      <c r="AS476" s="251">
        <f ca="1">IF(A28stdlife="n/a","n/a",IF(AS$3&gt;(A28stdlife+$E476),('PTRM input'!$N$412*(1+rvanilla08)^0.5)-SUM($N476:AR476),('PTRM input'!$N$412*(1+rvanilla08)^0.5)/A28stdlife))</f>
        <v>0</v>
      </c>
      <c r="AT476" s="251">
        <f ca="1">IF(A28stdlife="n/a","n/a",IF(AT$3&gt;(A28stdlife+$E476),('PTRM input'!$N$412*(1+rvanilla08)^0.5)-SUM($N476:AS476),('PTRM input'!$N$412*(1+rvanilla08)^0.5)/A28stdlife))</f>
        <v>0</v>
      </c>
      <c r="AU476" s="251">
        <f ca="1">IF(A28stdlife="n/a","n/a",IF(AU$3&gt;(A28stdlife+$E476),('PTRM input'!$N$412*(1+rvanilla08)^0.5)-SUM($N476:AT476),('PTRM input'!$N$412*(1+rvanilla08)^0.5)/A28stdlife))</f>
        <v>0</v>
      </c>
      <c r="AV476" s="251">
        <f ca="1">IF(A28stdlife="n/a","n/a",IF(AV$3&gt;(A28stdlife+$E476),('PTRM input'!$N$412*(1+rvanilla08)^0.5)-SUM($N476:AU476),('PTRM input'!$N$412*(1+rvanilla08)^0.5)/A28stdlife))</f>
        <v>0</v>
      </c>
      <c r="AW476" s="251">
        <f ca="1">IF(A28stdlife="n/a","n/a",IF(AW$3&gt;(A28stdlife+$E476),('PTRM input'!$N$412*(1+rvanilla08)^0.5)-SUM($N476:AV476),('PTRM input'!$N$412*(1+rvanilla08)^0.5)/A28stdlife))</f>
        <v>0</v>
      </c>
      <c r="AX476" s="251">
        <f ca="1">IF(A28stdlife="n/a","n/a",IF(AX$3&gt;(A28stdlife+$E476),('PTRM input'!$N$412*(1+rvanilla08)^0.5)-SUM($N476:AW476),('PTRM input'!$N$412*(1+rvanilla08)^0.5)/A28stdlife))</f>
        <v>0</v>
      </c>
      <c r="AY476" s="251">
        <f ca="1">IF(A28stdlife="n/a","n/a",IF(AY$3&gt;(A28stdlife+$E476),('PTRM input'!$N$412*(1+rvanilla08)^0.5)-SUM($N476:AX476),('PTRM input'!$N$412*(1+rvanilla08)^0.5)/A28stdlife))</f>
        <v>0</v>
      </c>
      <c r="AZ476" s="251">
        <f ca="1">IF(A28stdlife="n/a","n/a",IF(AZ$3&gt;(A28stdlife+$E476),('PTRM input'!$N$412*(1+rvanilla08)^0.5)-SUM($N476:AY476),('PTRM input'!$N$412*(1+rvanilla08)^0.5)/A28stdlife))</f>
        <v>0</v>
      </c>
      <c r="BA476" s="251">
        <f ca="1">IF(A28stdlife="n/a","n/a",IF(BA$3&gt;(A28stdlife+$E476),('PTRM input'!$N$412*(1+rvanilla08)^0.5)-SUM($N476:AZ476),('PTRM input'!$N$412*(1+rvanilla08)^0.5)/A28stdlife))</f>
        <v>0</v>
      </c>
      <c r="BB476" s="251">
        <f ca="1">IF(A28stdlife="n/a","n/a",IF(BB$3&gt;(A28stdlife+$E476),('PTRM input'!$N$412*(1+rvanilla08)^0.5)-SUM($N476:BA476),('PTRM input'!$N$412*(1+rvanilla08)^0.5)/A28stdlife))</f>
        <v>0</v>
      </c>
      <c r="BC476" s="251">
        <f ca="1">IF(A28stdlife="n/a","n/a",IF(BC$3&gt;(A28stdlife+$E476),('PTRM input'!$N$412*(1+rvanilla08)^0.5)-SUM($N476:BB476),('PTRM input'!$N$412*(1+rvanilla08)^0.5)/A28stdlife))</f>
        <v>0</v>
      </c>
      <c r="BD476" s="251">
        <f ca="1">IF(A28stdlife="n/a","n/a",IF(BD$3&gt;(A28stdlife+$E476),('PTRM input'!$N$412*(1+rvanilla08)^0.5)-SUM($N476:BC476),('PTRM input'!$N$412*(1+rvanilla08)^0.5)/A28stdlife))</f>
        <v>0</v>
      </c>
      <c r="BE476" s="251">
        <f ca="1">IF(A28stdlife="n/a","n/a",IF(BE$3&gt;(A28stdlife+$E476),('PTRM input'!$N$412*(1+rvanilla08)^0.5)-SUM($N476:BD476),('PTRM input'!$N$412*(1+rvanilla08)^0.5)/A28stdlife))</f>
        <v>0</v>
      </c>
      <c r="BF476" s="251">
        <f ca="1">IF(A28stdlife="n/a","n/a",IF(BF$3&gt;(A28stdlife+$E476),('PTRM input'!$N$412*(1+rvanilla08)^0.5)-SUM($N476:BE476),('PTRM input'!$N$412*(1+rvanilla08)^0.5)/A28stdlife))</f>
        <v>0</v>
      </c>
      <c r="BG476" s="251">
        <f ca="1">IF(A28stdlife="n/a","n/a",IF(BG$3&gt;(A28stdlife+$E476),('PTRM input'!$N$412*(1+rvanilla08)^0.5)-SUM($N476:BF476),('PTRM input'!$N$412*(1+rvanilla08)^0.5)/A28stdlife))</f>
        <v>0</v>
      </c>
      <c r="BH476" s="251">
        <f ca="1">IF(A28stdlife="n/a","n/a",IF(BH$3&gt;(A28stdlife+$E476),('PTRM input'!$N$412*(1+rvanilla08)^0.5)-SUM($N476:BG476),('PTRM input'!$N$412*(1+rvanilla08)^0.5)/A28stdlife))</f>
        <v>0</v>
      </c>
      <c r="BI476" s="251">
        <f ca="1">IF(A28stdlife="n/a","n/a",IF(BI$3&gt;(A28stdlife+$E476),('PTRM input'!$N$412*(1+rvanilla08)^0.5)-SUM($N476:BH476),('PTRM input'!$N$412*(1+rvanilla08)^0.5)/A28stdlife))</f>
        <v>0</v>
      </c>
      <c r="BJ476" s="116"/>
      <c r="BK476" s="116"/>
      <c r="BL476" s="116"/>
      <c r="BM476" s="116"/>
    </row>
    <row r="477" spans="1:65" hidden="1" outlineLevel="2">
      <c r="A477" s="116"/>
      <c r="B477" s="19"/>
      <c r="C477" s="18"/>
      <c r="D477" s="760"/>
      <c r="E477" s="86">
        <v>9</v>
      </c>
      <c r="F477" s="259"/>
      <c r="G477" s="434"/>
      <c r="H477" s="435"/>
      <c r="I477" s="435"/>
      <c r="J477" s="435"/>
      <c r="K477" s="435"/>
      <c r="L477" s="435"/>
      <c r="M477" s="435"/>
      <c r="N477" s="435"/>
      <c r="O477" s="619"/>
      <c r="P477" s="433">
        <f ca="1">IF(A28stdlife="n/a","n/a",IF(P$3&gt;(A28stdlife+$E477),('PTRM input'!$O$412*(1+rvanilla09)^0.5)-SUM($O477:O477),('PTRM input'!$O$412*(1+rvanilla09)^0.5)/A28stdlife))</f>
        <v>0</v>
      </c>
      <c r="Q477" s="433">
        <f ca="1">IF(A28stdlife="n/a","n/a",IF(Q$3&gt;(A28stdlife+$E477),('PTRM input'!$O$412*(1+rvanilla09)^0.5)-SUM($O477:P477),('PTRM input'!$O$412*(1+rvanilla09)^0.5)/A28stdlife))</f>
        <v>0</v>
      </c>
      <c r="R477" s="251">
        <f ca="1">IF(A28stdlife="n/a","n/a",IF(R$3&gt;(A28stdlife+$E477),('PTRM input'!$O$412*(1+rvanilla09)^0.5)-SUM($O477:Q477),('PTRM input'!$O$412*(1+rvanilla09)^0.5)/A28stdlife))</f>
        <v>0</v>
      </c>
      <c r="S477" s="251">
        <f ca="1">IF(A28stdlife="n/a","n/a",IF(S$3&gt;(A28stdlife+$E477),('PTRM input'!$O$412*(1+rvanilla09)^0.5)-SUM($O477:R477),('PTRM input'!$O$412*(1+rvanilla09)^0.5)/A28stdlife))</f>
        <v>0</v>
      </c>
      <c r="T477" s="251">
        <f ca="1">IF(A28stdlife="n/a","n/a",IF(T$3&gt;(A28stdlife+$E477),('PTRM input'!$O$412*(1+rvanilla09)^0.5)-SUM($O477:S477),('PTRM input'!$O$412*(1+rvanilla09)^0.5)/A28stdlife))</f>
        <v>0</v>
      </c>
      <c r="U477" s="251">
        <f ca="1">IF(A28stdlife="n/a","n/a",IF(U$3&gt;(A28stdlife+$E477),('PTRM input'!$O$412*(1+rvanilla09)^0.5)-SUM($O477:T477),('PTRM input'!$O$412*(1+rvanilla09)^0.5)/A28stdlife))</f>
        <v>0</v>
      </c>
      <c r="V477" s="251">
        <f ca="1">IF(A28stdlife="n/a","n/a",IF(V$3&gt;(A28stdlife+$E477),('PTRM input'!$O$412*(1+rvanilla09)^0.5)-SUM($O477:U477),('PTRM input'!$O$412*(1+rvanilla09)^0.5)/A28stdlife))</f>
        <v>0</v>
      </c>
      <c r="W477" s="251">
        <f ca="1">IF(A28stdlife="n/a","n/a",IF(W$3&gt;(A28stdlife+$E477),('PTRM input'!$O$412*(1+rvanilla09)^0.5)-SUM($O477:V477),('PTRM input'!$O$412*(1+rvanilla09)^0.5)/A28stdlife))</f>
        <v>0</v>
      </c>
      <c r="X477" s="251">
        <f ca="1">IF(A28stdlife="n/a","n/a",IF(X$3&gt;(A28stdlife+$E477),('PTRM input'!$O$412*(1+rvanilla09)^0.5)-SUM($O477:W477),('PTRM input'!$O$412*(1+rvanilla09)^0.5)/A28stdlife))</f>
        <v>0</v>
      </c>
      <c r="Y477" s="251">
        <f ca="1">IF(A28stdlife="n/a","n/a",IF(Y$3&gt;(A28stdlife+$E477),('PTRM input'!$O$412*(1+rvanilla09)^0.5)-SUM($O477:X477),('PTRM input'!$O$412*(1+rvanilla09)^0.5)/A28stdlife))</f>
        <v>0</v>
      </c>
      <c r="Z477" s="251">
        <f ca="1">IF(A28stdlife="n/a","n/a",IF(Z$3&gt;(A28stdlife+$E477),('PTRM input'!$O$412*(1+rvanilla09)^0.5)-SUM($O477:Y477),('PTRM input'!$O$412*(1+rvanilla09)^0.5)/A28stdlife))</f>
        <v>0</v>
      </c>
      <c r="AA477" s="251">
        <f ca="1">IF(A28stdlife="n/a","n/a",IF(AA$3&gt;(A28stdlife+$E477),('PTRM input'!$O$412*(1+rvanilla09)^0.5)-SUM($O477:Z477),('PTRM input'!$O$412*(1+rvanilla09)^0.5)/A28stdlife))</f>
        <v>0</v>
      </c>
      <c r="AB477" s="251">
        <f ca="1">IF(A28stdlife="n/a","n/a",IF(AB$3&gt;(A28stdlife+$E477),('PTRM input'!$O$412*(1+rvanilla09)^0.5)-SUM($O477:AA477),('PTRM input'!$O$412*(1+rvanilla09)^0.5)/A28stdlife))</f>
        <v>0</v>
      </c>
      <c r="AC477" s="251">
        <f ca="1">IF(A28stdlife="n/a","n/a",IF(AC$3&gt;(A28stdlife+$E477),('PTRM input'!$O$412*(1+rvanilla09)^0.5)-SUM($O477:AB477),('PTRM input'!$O$412*(1+rvanilla09)^0.5)/A28stdlife))</f>
        <v>0</v>
      </c>
      <c r="AD477" s="251">
        <f ca="1">IF(A28stdlife="n/a","n/a",IF(AD$3&gt;(A28stdlife+$E477),('PTRM input'!$O$412*(1+rvanilla09)^0.5)-SUM($O477:AC477),('PTRM input'!$O$412*(1+rvanilla09)^0.5)/A28stdlife))</f>
        <v>0</v>
      </c>
      <c r="AE477" s="251">
        <f ca="1">IF(A28stdlife="n/a","n/a",IF(AE$3&gt;(A28stdlife+$E477),('PTRM input'!$O$412*(1+rvanilla09)^0.5)-SUM($O477:AD477),('PTRM input'!$O$412*(1+rvanilla09)^0.5)/A28stdlife))</f>
        <v>0</v>
      </c>
      <c r="AF477" s="251">
        <f ca="1">IF(A28stdlife="n/a","n/a",IF(AF$3&gt;(A28stdlife+$E477),('PTRM input'!$O$412*(1+rvanilla09)^0.5)-SUM($O477:AE477),('PTRM input'!$O$412*(1+rvanilla09)^0.5)/A28stdlife))</f>
        <v>0</v>
      </c>
      <c r="AG477" s="251">
        <f ca="1">IF(A28stdlife="n/a","n/a",IF(AG$3&gt;(A28stdlife+$E477),('PTRM input'!$O$412*(1+rvanilla09)^0.5)-SUM($O477:AF477),('PTRM input'!$O$412*(1+rvanilla09)^0.5)/A28stdlife))</f>
        <v>0</v>
      </c>
      <c r="AH477" s="251">
        <f ca="1">IF(A28stdlife="n/a","n/a",IF(AH$3&gt;(A28stdlife+$E477),('PTRM input'!$O$412*(1+rvanilla09)^0.5)-SUM($O477:AG477),('PTRM input'!$O$412*(1+rvanilla09)^0.5)/A28stdlife))</f>
        <v>0</v>
      </c>
      <c r="AI477" s="251">
        <f ca="1">IF(A28stdlife="n/a","n/a",IF(AI$3&gt;(A28stdlife+$E477),('PTRM input'!$O$412*(1+rvanilla09)^0.5)-SUM($O477:AH477),('PTRM input'!$O$412*(1+rvanilla09)^0.5)/A28stdlife))</f>
        <v>0</v>
      </c>
      <c r="AJ477" s="251">
        <f ca="1">IF(A28stdlife="n/a","n/a",IF(AJ$3&gt;(A28stdlife+$E477),('PTRM input'!$O$412*(1+rvanilla09)^0.5)-SUM($O477:AI477),('PTRM input'!$O$412*(1+rvanilla09)^0.5)/A28stdlife))</f>
        <v>0</v>
      </c>
      <c r="AK477" s="251">
        <f ca="1">IF(A28stdlife="n/a","n/a",IF(AK$3&gt;(A28stdlife+$E477),('PTRM input'!$O$412*(1+rvanilla09)^0.5)-SUM($O477:AJ477),('PTRM input'!$O$412*(1+rvanilla09)^0.5)/A28stdlife))</f>
        <v>0</v>
      </c>
      <c r="AL477" s="251">
        <f ca="1">IF(A28stdlife="n/a","n/a",IF(AL$3&gt;(A28stdlife+$E477),('PTRM input'!$O$412*(1+rvanilla09)^0.5)-SUM($O477:AK477),('PTRM input'!$O$412*(1+rvanilla09)^0.5)/A28stdlife))</f>
        <v>0</v>
      </c>
      <c r="AM477" s="251">
        <f ca="1">IF(A28stdlife="n/a","n/a",IF(AM$3&gt;(A28stdlife+$E477),('PTRM input'!$O$412*(1+rvanilla09)^0.5)-SUM($O477:AL477),('PTRM input'!$O$412*(1+rvanilla09)^0.5)/A28stdlife))</f>
        <v>0</v>
      </c>
      <c r="AN477" s="251">
        <f ca="1">IF(A28stdlife="n/a","n/a",IF(AN$3&gt;(A28stdlife+$E477),('PTRM input'!$O$412*(1+rvanilla09)^0.5)-SUM($O477:AM477),('PTRM input'!$O$412*(1+rvanilla09)^0.5)/A28stdlife))</f>
        <v>0</v>
      </c>
      <c r="AO477" s="251">
        <f ca="1">IF(A28stdlife="n/a","n/a",IF(AO$3&gt;(A28stdlife+$E477),('PTRM input'!$O$412*(1+rvanilla09)^0.5)-SUM($O477:AN477),('PTRM input'!$O$412*(1+rvanilla09)^0.5)/A28stdlife))</f>
        <v>0</v>
      </c>
      <c r="AP477" s="251">
        <f ca="1">IF(A28stdlife="n/a","n/a",IF(AP$3&gt;(A28stdlife+$E477),('PTRM input'!$O$412*(1+rvanilla09)^0.5)-SUM($O477:AO477),('PTRM input'!$O$412*(1+rvanilla09)^0.5)/A28stdlife))</f>
        <v>0</v>
      </c>
      <c r="AQ477" s="251">
        <f ca="1">IF(A28stdlife="n/a","n/a",IF(AQ$3&gt;(A28stdlife+$E477),('PTRM input'!$O$412*(1+rvanilla09)^0.5)-SUM($O477:AP477),('PTRM input'!$O$412*(1+rvanilla09)^0.5)/A28stdlife))</f>
        <v>0</v>
      </c>
      <c r="AR477" s="251">
        <f ca="1">IF(A28stdlife="n/a","n/a",IF(AR$3&gt;(A28stdlife+$E477),('PTRM input'!$O$412*(1+rvanilla09)^0.5)-SUM($O477:AQ477),('PTRM input'!$O$412*(1+rvanilla09)^0.5)/A28stdlife))</f>
        <v>0</v>
      </c>
      <c r="AS477" s="251">
        <f ca="1">IF(A28stdlife="n/a","n/a",IF(AS$3&gt;(A28stdlife+$E477),('PTRM input'!$O$412*(1+rvanilla09)^0.5)-SUM($O477:AR477),('PTRM input'!$O$412*(1+rvanilla09)^0.5)/A28stdlife))</f>
        <v>0</v>
      </c>
      <c r="AT477" s="251">
        <f ca="1">IF(A28stdlife="n/a","n/a",IF(AT$3&gt;(A28stdlife+$E477),('PTRM input'!$O$412*(1+rvanilla09)^0.5)-SUM($O477:AS477),('PTRM input'!$O$412*(1+rvanilla09)^0.5)/A28stdlife))</f>
        <v>0</v>
      </c>
      <c r="AU477" s="251">
        <f ca="1">IF(A28stdlife="n/a","n/a",IF(AU$3&gt;(A28stdlife+$E477),('PTRM input'!$O$412*(1+rvanilla09)^0.5)-SUM($O477:AT477),('PTRM input'!$O$412*(1+rvanilla09)^0.5)/A28stdlife))</f>
        <v>0</v>
      </c>
      <c r="AV477" s="251">
        <f ca="1">IF(A28stdlife="n/a","n/a",IF(AV$3&gt;(A28stdlife+$E477),('PTRM input'!$O$412*(1+rvanilla09)^0.5)-SUM($O477:AU477),('PTRM input'!$O$412*(1+rvanilla09)^0.5)/A28stdlife))</f>
        <v>0</v>
      </c>
      <c r="AW477" s="251">
        <f ca="1">IF(A28stdlife="n/a","n/a",IF(AW$3&gt;(A28stdlife+$E477),('PTRM input'!$O$412*(1+rvanilla09)^0.5)-SUM($O477:AV477),('PTRM input'!$O$412*(1+rvanilla09)^0.5)/A28stdlife))</f>
        <v>0</v>
      </c>
      <c r="AX477" s="251">
        <f ca="1">IF(A28stdlife="n/a","n/a",IF(AX$3&gt;(A28stdlife+$E477),('PTRM input'!$O$412*(1+rvanilla09)^0.5)-SUM($O477:AW477),('PTRM input'!$O$412*(1+rvanilla09)^0.5)/A28stdlife))</f>
        <v>0</v>
      </c>
      <c r="AY477" s="251">
        <f ca="1">IF(A28stdlife="n/a","n/a",IF(AY$3&gt;(A28stdlife+$E477),('PTRM input'!$O$412*(1+rvanilla09)^0.5)-SUM($O477:AX477),('PTRM input'!$O$412*(1+rvanilla09)^0.5)/A28stdlife))</f>
        <v>0</v>
      </c>
      <c r="AZ477" s="251">
        <f ca="1">IF(A28stdlife="n/a","n/a",IF(AZ$3&gt;(A28stdlife+$E477),('PTRM input'!$O$412*(1+rvanilla09)^0.5)-SUM($O477:AY477),('PTRM input'!$O$412*(1+rvanilla09)^0.5)/A28stdlife))</f>
        <v>0</v>
      </c>
      <c r="BA477" s="251">
        <f ca="1">IF(A28stdlife="n/a","n/a",IF(BA$3&gt;(A28stdlife+$E477),('PTRM input'!$O$412*(1+rvanilla09)^0.5)-SUM($O477:AZ477),('PTRM input'!$O$412*(1+rvanilla09)^0.5)/A28stdlife))</f>
        <v>0</v>
      </c>
      <c r="BB477" s="251">
        <f ca="1">IF(A28stdlife="n/a","n/a",IF(BB$3&gt;(A28stdlife+$E477),('PTRM input'!$O$412*(1+rvanilla09)^0.5)-SUM($O477:BA477),('PTRM input'!$O$412*(1+rvanilla09)^0.5)/A28stdlife))</f>
        <v>0</v>
      </c>
      <c r="BC477" s="251">
        <f ca="1">IF(A28stdlife="n/a","n/a",IF(BC$3&gt;(A28stdlife+$E477),('PTRM input'!$O$412*(1+rvanilla09)^0.5)-SUM($O477:BB477),('PTRM input'!$O$412*(1+rvanilla09)^0.5)/A28stdlife))</f>
        <v>0</v>
      </c>
      <c r="BD477" s="251">
        <f ca="1">IF(A28stdlife="n/a","n/a",IF(BD$3&gt;(A28stdlife+$E477),('PTRM input'!$O$412*(1+rvanilla09)^0.5)-SUM($O477:BC477),('PTRM input'!$O$412*(1+rvanilla09)^0.5)/A28stdlife))</f>
        <v>0</v>
      </c>
      <c r="BE477" s="251">
        <f ca="1">IF(A28stdlife="n/a","n/a",IF(BE$3&gt;(A28stdlife+$E477),('PTRM input'!$O$412*(1+rvanilla09)^0.5)-SUM($O477:BD477),('PTRM input'!$O$412*(1+rvanilla09)^0.5)/A28stdlife))</f>
        <v>0</v>
      </c>
      <c r="BF477" s="251">
        <f ca="1">IF(A28stdlife="n/a","n/a",IF(BF$3&gt;(A28stdlife+$E477),('PTRM input'!$O$412*(1+rvanilla09)^0.5)-SUM($O477:BE477),('PTRM input'!$O$412*(1+rvanilla09)^0.5)/A28stdlife))</f>
        <v>0</v>
      </c>
      <c r="BG477" s="251">
        <f ca="1">IF(A28stdlife="n/a","n/a",IF(BG$3&gt;(A28stdlife+$E477),('PTRM input'!$O$412*(1+rvanilla09)^0.5)-SUM($O477:BF477),('PTRM input'!$O$412*(1+rvanilla09)^0.5)/A28stdlife))</f>
        <v>0</v>
      </c>
      <c r="BH477" s="251">
        <f ca="1">IF(A28stdlife="n/a","n/a",IF(BH$3&gt;(A28stdlife+$E477),('PTRM input'!$O$412*(1+rvanilla09)^0.5)-SUM($O477:BG477),('PTRM input'!$O$412*(1+rvanilla09)^0.5)/A28stdlife))</f>
        <v>0</v>
      </c>
      <c r="BI477" s="251">
        <f ca="1">IF(A28stdlife="n/a","n/a",IF(BI$3&gt;(A28stdlife+$E477),('PTRM input'!$O$412*(1+rvanilla09)^0.5)-SUM($O477:BH477),('PTRM input'!$O$412*(1+rvanilla09)^0.5)/A28stdlife))</f>
        <v>0</v>
      </c>
      <c r="BJ477" s="116"/>
      <c r="BK477" s="116"/>
      <c r="BL477" s="116"/>
      <c r="BM477" s="116"/>
    </row>
    <row r="478" spans="1:65" hidden="1" outlineLevel="2">
      <c r="A478" s="116"/>
      <c r="B478" s="19"/>
      <c r="C478" s="18"/>
      <c r="D478" s="760"/>
      <c r="E478" s="87">
        <v>10</v>
      </c>
      <c r="F478" s="259"/>
      <c r="G478" s="434"/>
      <c r="H478" s="435"/>
      <c r="I478" s="435"/>
      <c r="J478" s="435"/>
      <c r="K478" s="435"/>
      <c r="L478" s="435"/>
      <c r="M478" s="435"/>
      <c r="N478" s="435"/>
      <c r="O478" s="435"/>
      <c r="P478" s="619"/>
      <c r="Q478" s="433">
        <f ca="1">IF(A28stdlife="n/a","n/a",IF(Q$3&gt;(A28stdlife+$E478),('PTRM input'!$P$412*(1+rvanilla10)^0.5)-SUM($P478:P478),('PTRM input'!$P$412*(1+rvanilla10)^0.5)/A28stdlife))</f>
        <v>0</v>
      </c>
      <c r="R478" s="251">
        <f ca="1">IF(A28stdlife="n/a","n/a",IF(R$3&gt;(A28stdlife+$E478),('PTRM input'!$P$412*(1+rvanilla10)^0.5)-SUM($P478:Q478),('PTRM input'!$P$412*(1+rvanilla10)^0.5)/A28stdlife))</f>
        <v>0</v>
      </c>
      <c r="S478" s="251">
        <f ca="1">IF(A28stdlife="n/a","n/a",IF(S$3&gt;(A28stdlife+$E478),('PTRM input'!$P$412*(1+rvanilla10)^0.5)-SUM($P478:R478),('PTRM input'!$P$412*(1+rvanilla10)^0.5)/A28stdlife))</f>
        <v>0</v>
      </c>
      <c r="T478" s="251">
        <f ca="1">IF(A28stdlife="n/a","n/a",IF(T$3&gt;(A28stdlife+$E478),('PTRM input'!$P$412*(1+rvanilla10)^0.5)-SUM($P478:S478),('PTRM input'!$P$412*(1+rvanilla10)^0.5)/A28stdlife))</f>
        <v>0</v>
      </c>
      <c r="U478" s="251">
        <f ca="1">IF(A28stdlife="n/a","n/a",IF(U$3&gt;(A28stdlife+$E478),('PTRM input'!$P$412*(1+rvanilla10)^0.5)-SUM($P478:T478),('PTRM input'!$P$412*(1+rvanilla10)^0.5)/A28stdlife))</f>
        <v>0</v>
      </c>
      <c r="V478" s="251">
        <f ca="1">IF(A28stdlife="n/a","n/a",IF(V$3&gt;(A28stdlife+$E478),('PTRM input'!$P$412*(1+rvanilla10)^0.5)-SUM($P478:U478),('PTRM input'!$P$412*(1+rvanilla10)^0.5)/A28stdlife))</f>
        <v>0</v>
      </c>
      <c r="W478" s="251">
        <f ca="1">IF(A28stdlife="n/a","n/a",IF(W$3&gt;(A28stdlife+$E478),('PTRM input'!$P$412*(1+rvanilla10)^0.5)-SUM($P478:V478),('PTRM input'!$P$412*(1+rvanilla10)^0.5)/A28stdlife))</f>
        <v>0</v>
      </c>
      <c r="X478" s="251">
        <f ca="1">IF(A28stdlife="n/a","n/a",IF(X$3&gt;(A28stdlife+$E478),('PTRM input'!$P$412*(1+rvanilla10)^0.5)-SUM($P478:W478),('PTRM input'!$P$412*(1+rvanilla10)^0.5)/A28stdlife))</f>
        <v>0</v>
      </c>
      <c r="Y478" s="251">
        <f ca="1">IF(A28stdlife="n/a","n/a",IF(Y$3&gt;(A28stdlife+$E478),('PTRM input'!$P$412*(1+rvanilla10)^0.5)-SUM($P478:X478),('PTRM input'!$P$412*(1+rvanilla10)^0.5)/A28stdlife))</f>
        <v>0</v>
      </c>
      <c r="Z478" s="251">
        <f ca="1">IF(A28stdlife="n/a","n/a",IF(Z$3&gt;(A28stdlife+$E478),('PTRM input'!$P$412*(1+rvanilla10)^0.5)-SUM($P478:Y478),('PTRM input'!$P$412*(1+rvanilla10)^0.5)/A28stdlife))</f>
        <v>0</v>
      </c>
      <c r="AA478" s="251">
        <f ca="1">IF(A28stdlife="n/a","n/a",IF(AA$3&gt;(A28stdlife+$E478),('PTRM input'!$P$412*(1+rvanilla10)^0.5)-SUM($P478:Z478),('PTRM input'!$P$412*(1+rvanilla10)^0.5)/A28stdlife))</f>
        <v>0</v>
      </c>
      <c r="AB478" s="251">
        <f ca="1">IF(A28stdlife="n/a","n/a",IF(AB$3&gt;(A28stdlife+$E478),('PTRM input'!$P$412*(1+rvanilla10)^0.5)-SUM($P478:AA478),('PTRM input'!$P$412*(1+rvanilla10)^0.5)/A28stdlife))</f>
        <v>0</v>
      </c>
      <c r="AC478" s="251">
        <f ca="1">IF(A28stdlife="n/a","n/a",IF(AC$3&gt;(A28stdlife+$E478),('PTRM input'!$P$412*(1+rvanilla10)^0.5)-SUM($P478:AB478),('PTRM input'!$P$412*(1+rvanilla10)^0.5)/A28stdlife))</f>
        <v>0</v>
      </c>
      <c r="AD478" s="251">
        <f ca="1">IF(A28stdlife="n/a","n/a",IF(AD$3&gt;(A28stdlife+$E478),('PTRM input'!$P$412*(1+rvanilla10)^0.5)-SUM($P478:AC478),('PTRM input'!$P$412*(1+rvanilla10)^0.5)/A28stdlife))</f>
        <v>0</v>
      </c>
      <c r="AE478" s="251">
        <f ca="1">IF(A28stdlife="n/a","n/a",IF(AE$3&gt;(A28stdlife+$E478),('PTRM input'!$P$412*(1+rvanilla10)^0.5)-SUM($P478:AD478),('PTRM input'!$P$412*(1+rvanilla10)^0.5)/A28stdlife))</f>
        <v>0</v>
      </c>
      <c r="AF478" s="251">
        <f ca="1">IF(A28stdlife="n/a","n/a",IF(AF$3&gt;(A28stdlife+$E478),('PTRM input'!$P$412*(1+rvanilla10)^0.5)-SUM($P478:AE478),('PTRM input'!$P$412*(1+rvanilla10)^0.5)/A28stdlife))</f>
        <v>0</v>
      </c>
      <c r="AG478" s="251">
        <f ca="1">IF(A28stdlife="n/a","n/a",IF(AG$3&gt;(A28stdlife+$E478),('PTRM input'!$P$412*(1+rvanilla10)^0.5)-SUM($P478:AF478),('PTRM input'!$P$412*(1+rvanilla10)^0.5)/A28stdlife))</f>
        <v>0</v>
      </c>
      <c r="AH478" s="251">
        <f ca="1">IF(A28stdlife="n/a","n/a",IF(AH$3&gt;(A28stdlife+$E478),('PTRM input'!$P$412*(1+rvanilla10)^0.5)-SUM($P478:AG478),('PTRM input'!$P$412*(1+rvanilla10)^0.5)/A28stdlife))</f>
        <v>0</v>
      </c>
      <c r="AI478" s="251">
        <f ca="1">IF(A28stdlife="n/a","n/a",IF(AI$3&gt;(A28stdlife+$E478),('PTRM input'!$P$412*(1+rvanilla10)^0.5)-SUM($P478:AH478),('PTRM input'!$P$412*(1+rvanilla10)^0.5)/A28stdlife))</f>
        <v>0</v>
      </c>
      <c r="AJ478" s="251">
        <f ca="1">IF(A28stdlife="n/a","n/a",IF(AJ$3&gt;(A28stdlife+$E478),('PTRM input'!$P$412*(1+rvanilla10)^0.5)-SUM($P478:AI478),('PTRM input'!$P$412*(1+rvanilla10)^0.5)/A28stdlife))</f>
        <v>0</v>
      </c>
      <c r="AK478" s="251">
        <f ca="1">IF(A28stdlife="n/a","n/a",IF(AK$3&gt;(A28stdlife+$E478),('PTRM input'!$P$412*(1+rvanilla10)^0.5)-SUM($P478:AJ478),('PTRM input'!$P$412*(1+rvanilla10)^0.5)/A28stdlife))</f>
        <v>0</v>
      </c>
      <c r="AL478" s="251">
        <f ca="1">IF(A28stdlife="n/a","n/a",IF(AL$3&gt;(A28stdlife+$E478),('PTRM input'!$P$412*(1+rvanilla10)^0.5)-SUM($P478:AK478),('PTRM input'!$P$412*(1+rvanilla10)^0.5)/A28stdlife))</f>
        <v>0</v>
      </c>
      <c r="AM478" s="251">
        <f ca="1">IF(A28stdlife="n/a","n/a",IF(AM$3&gt;(A28stdlife+$E478),('PTRM input'!$P$412*(1+rvanilla10)^0.5)-SUM($P478:AL478),('PTRM input'!$P$412*(1+rvanilla10)^0.5)/A28stdlife))</f>
        <v>0</v>
      </c>
      <c r="AN478" s="251">
        <f ca="1">IF(A28stdlife="n/a","n/a",IF(AN$3&gt;(A28stdlife+$E478),('PTRM input'!$P$412*(1+rvanilla10)^0.5)-SUM($P478:AM478),('PTRM input'!$P$412*(1+rvanilla10)^0.5)/A28stdlife))</f>
        <v>0</v>
      </c>
      <c r="AO478" s="251">
        <f ca="1">IF(A28stdlife="n/a","n/a",IF(AO$3&gt;(A28stdlife+$E478),('PTRM input'!$P$412*(1+rvanilla10)^0.5)-SUM($P478:AN478),('PTRM input'!$P$412*(1+rvanilla10)^0.5)/A28stdlife))</f>
        <v>0</v>
      </c>
      <c r="AP478" s="251">
        <f ca="1">IF(A28stdlife="n/a","n/a",IF(AP$3&gt;(A28stdlife+$E478),('PTRM input'!$P$412*(1+rvanilla10)^0.5)-SUM($P478:AO478),('PTRM input'!$P$412*(1+rvanilla10)^0.5)/A28stdlife))</f>
        <v>0</v>
      </c>
      <c r="AQ478" s="251">
        <f ca="1">IF(A28stdlife="n/a","n/a",IF(AQ$3&gt;(A28stdlife+$E478),('PTRM input'!$P$412*(1+rvanilla10)^0.5)-SUM($P478:AP478),('PTRM input'!$P$412*(1+rvanilla10)^0.5)/A28stdlife))</f>
        <v>0</v>
      </c>
      <c r="AR478" s="251">
        <f ca="1">IF(A28stdlife="n/a","n/a",IF(AR$3&gt;(A28stdlife+$E478),('PTRM input'!$P$412*(1+rvanilla10)^0.5)-SUM($P478:AQ478),('PTRM input'!$P$412*(1+rvanilla10)^0.5)/A28stdlife))</f>
        <v>0</v>
      </c>
      <c r="AS478" s="251">
        <f ca="1">IF(A28stdlife="n/a","n/a",IF(AS$3&gt;(A28stdlife+$E478),('PTRM input'!$P$412*(1+rvanilla10)^0.5)-SUM($P478:AR478),('PTRM input'!$P$412*(1+rvanilla10)^0.5)/A28stdlife))</f>
        <v>0</v>
      </c>
      <c r="AT478" s="251">
        <f ca="1">IF(A28stdlife="n/a","n/a",IF(AT$3&gt;(A28stdlife+$E478),('PTRM input'!$P$412*(1+rvanilla10)^0.5)-SUM($P478:AS478),('PTRM input'!$P$412*(1+rvanilla10)^0.5)/A28stdlife))</f>
        <v>0</v>
      </c>
      <c r="AU478" s="251">
        <f ca="1">IF(A28stdlife="n/a","n/a",IF(AU$3&gt;(A28stdlife+$E478),('PTRM input'!$P$412*(1+rvanilla10)^0.5)-SUM($P478:AT478),('PTRM input'!$P$412*(1+rvanilla10)^0.5)/A28stdlife))</f>
        <v>0</v>
      </c>
      <c r="AV478" s="251">
        <f ca="1">IF(A28stdlife="n/a","n/a",IF(AV$3&gt;(A28stdlife+$E478),('PTRM input'!$P$412*(1+rvanilla10)^0.5)-SUM($P478:AU478),('PTRM input'!$P$412*(1+rvanilla10)^0.5)/A28stdlife))</f>
        <v>0</v>
      </c>
      <c r="AW478" s="251">
        <f ca="1">IF(A28stdlife="n/a","n/a",IF(AW$3&gt;(A28stdlife+$E478),('PTRM input'!$P$412*(1+rvanilla10)^0.5)-SUM($P478:AV478),('PTRM input'!$P$412*(1+rvanilla10)^0.5)/A28stdlife))</f>
        <v>0</v>
      </c>
      <c r="AX478" s="251">
        <f ca="1">IF(A28stdlife="n/a","n/a",IF(AX$3&gt;(A28stdlife+$E478),('PTRM input'!$P$412*(1+rvanilla10)^0.5)-SUM($P478:AW478),('PTRM input'!$P$412*(1+rvanilla10)^0.5)/A28stdlife))</f>
        <v>0</v>
      </c>
      <c r="AY478" s="251">
        <f ca="1">IF(A28stdlife="n/a","n/a",IF(AY$3&gt;(A28stdlife+$E478),('PTRM input'!$P$412*(1+rvanilla10)^0.5)-SUM($P478:AX478),('PTRM input'!$P$412*(1+rvanilla10)^0.5)/A28stdlife))</f>
        <v>0</v>
      </c>
      <c r="AZ478" s="251">
        <f ca="1">IF(A28stdlife="n/a","n/a",IF(AZ$3&gt;(A28stdlife+$E478),('PTRM input'!$P$412*(1+rvanilla10)^0.5)-SUM($P478:AY478),('PTRM input'!$P$412*(1+rvanilla10)^0.5)/A28stdlife))</f>
        <v>0</v>
      </c>
      <c r="BA478" s="251">
        <f ca="1">IF(A28stdlife="n/a","n/a",IF(BA$3&gt;(A28stdlife+$E478),('PTRM input'!$P$412*(1+rvanilla10)^0.5)-SUM($P478:AZ478),('PTRM input'!$P$412*(1+rvanilla10)^0.5)/A28stdlife))</f>
        <v>0</v>
      </c>
      <c r="BB478" s="251">
        <f ca="1">IF(A28stdlife="n/a","n/a",IF(BB$3&gt;(A28stdlife+$E478),('PTRM input'!$P$412*(1+rvanilla10)^0.5)-SUM($P478:BA478),('PTRM input'!$P$412*(1+rvanilla10)^0.5)/A28stdlife))</f>
        <v>0</v>
      </c>
      <c r="BC478" s="251">
        <f ca="1">IF(A28stdlife="n/a","n/a",IF(BC$3&gt;(A28stdlife+$E478),('PTRM input'!$P$412*(1+rvanilla10)^0.5)-SUM($P478:BB478),('PTRM input'!$P$412*(1+rvanilla10)^0.5)/A28stdlife))</f>
        <v>0</v>
      </c>
      <c r="BD478" s="251">
        <f ca="1">IF(A28stdlife="n/a","n/a",IF(BD$3&gt;(A28stdlife+$E478),('PTRM input'!$P$412*(1+rvanilla10)^0.5)-SUM($P478:BC478),('PTRM input'!$P$412*(1+rvanilla10)^0.5)/A28stdlife))</f>
        <v>0</v>
      </c>
      <c r="BE478" s="251">
        <f ca="1">IF(A28stdlife="n/a","n/a",IF(BE$3&gt;(A28stdlife+$E478),('PTRM input'!$P$412*(1+rvanilla10)^0.5)-SUM($P478:BD478),('PTRM input'!$P$412*(1+rvanilla10)^0.5)/A28stdlife))</f>
        <v>0</v>
      </c>
      <c r="BF478" s="251">
        <f ca="1">IF(A28stdlife="n/a","n/a",IF(BF$3&gt;(A28stdlife+$E478),('PTRM input'!$P$412*(1+rvanilla10)^0.5)-SUM($P478:BE478),('PTRM input'!$P$412*(1+rvanilla10)^0.5)/A28stdlife))</f>
        <v>0</v>
      </c>
      <c r="BG478" s="251">
        <f ca="1">IF(A28stdlife="n/a","n/a",IF(BG$3&gt;(A28stdlife+$E478),('PTRM input'!$P$412*(1+rvanilla10)^0.5)-SUM($P478:BF478),('PTRM input'!$P$412*(1+rvanilla10)^0.5)/A28stdlife))</f>
        <v>0</v>
      </c>
      <c r="BH478" s="251">
        <f ca="1">IF(A28stdlife="n/a","n/a",IF(BH$3&gt;(A28stdlife+$E478),('PTRM input'!$P$412*(1+rvanilla10)^0.5)-SUM($P478:BG478),('PTRM input'!$P$412*(1+rvanilla10)^0.5)/A28stdlife))</f>
        <v>0</v>
      </c>
      <c r="BI478" s="251">
        <f ca="1">IF(A28stdlife="n/a","n/a",IF(BI$3&gt;(A28stdlife+$E478),('PTRM input'!$P$412*(1+rvanilla10)^0.5)-SUM($P478:BH478),('PTRM input'!$P$412*(1+rvanilla10)^0.5)/A28stdlife))</f>
        <v>0</v>
      </c>
      <c r="BJ478" s="116"/>
      <c r="BK478" s="116"/>
      <c r="BL478" s="116"/>
      <c r="BM478" s="116"/>
    </row>
    <row r="479" spans="1:65" hidden="1" outlineLevel="1" collapsed="1">
      <c r="A479" s="116"/>
      <c r="B479" s="9"/>
      <c r="C479" s="19">
        <f>Asset28</f>
        <v>0</v>
      </c>
      <c r="D479" s="9"/>
      <c r="E479" s="9"/>
      <c r="F479" s="260"/>
      <c r="G479" s="261">
        <f t="shared" ref="G479:K479" si="137">SUM(G467:G478)</f>
        <v>0</v>
      </c>
      <c r="H479" s="261">
        <f t="shared" ca="1" si="137"/>
        <v>0</v>
      </c>
      <c r="I479" s="261">
        <f t="shared" ca="1" si="137"/>
        <v>0</v>
      </c>
      <c r="J479" s="261">
        <f t="shared" ca="1" si="137"/>
        <v>0</v>
      </c>
      <c r="K479" s="261">
        <f t="shared" ca="1" si="137"/>
        <v>0</v>
      </c>
      <c r="L479" s="261">
        <f t="shared" ref="L479:AL479" ca="1" si="138">SUM(L467:L478)</f>
        <v>0</v>
      </c>
      <c r="M479" s="261">
        <f t="shared" ca="1" si="138"/>
        <v>0</v>
      </c>
      <c r="N479" s="261">
        <f t="shared" ca="1" si="138"/>
        <v>0</v>
      </c>
      <c r="O479" s="261">
        <f t="shared" ca="1" si="138"/>
        <v>0</v>
      </c>
      <c r="P479" s="261">
        <f t="shared" ca="1" si="138"/>
        <v>0</v>
      </c>
      <c r="Q479" s="261">
        <f t="shared" ca="1" si="138"/>
        <v>0</v>
      </c>
      <c r="R479" s="371">
        <f t="shared" ca="1" si="138"/>
        <v>0</v>
      </c>
      <c r="S479" s="371">
        <f t="shared" ca="1" si="138"/>
        <v>0</v>
      </c>
      <c r="T479" s="371">
        <f t="shared" ca="1" si="138"/>
        <v>0</v>
      </c>
      <c r="U479" s="371">
        <f t="shared" ca="1" si="138"/>
        <v>0</v>
      </c>
      <c r="V479" s="371">
        <f t="shared" ca="1" si="138"/>
        <v>0</v>
      </c>
      <c r="W479" s="371">
        <f t="shared" ca="1" si="138"/>
        <v>0</v>
      </c>
      <c r="X479" s="371">
        <f t="shared" ca="1" si="138"/>
        <v>0</v>
      </c>
      <c r="Y479" s="371">
        <f t="shared" ca="1" si="138"/>
        <v>0</v>
      </c>
      <c r="Z479" s="371">
        <f t="shared" ca="1" si="138"/>
        <v>0</v>
      </c>
      <c r="AA479" s="371">
        <f t="shared" ca="1" si="138"/>
        <v>0</v>
      </c>
      <c r="AB479" s="371">
        <f t="shared" ca="1" si="138"/>
        <v>0</v>
      </c>
      <c r="AC479" s="371">
        <f t="shared" ca="1" si="138"/>
        <v>0</v>
      </c>
      <c r="AD479" s="371">
        <f t="shared" ca="1" si="138"/>
        <v>0</v>
      </c>
      <c r="AE479" s="371">
        <f t="shared" ca="1" si="138"/>
        <v>0</v>
      </c>
      <c r="AF479" s="371">
        <f t="shared" ca="1" si="138"/>
        <v>0</v>
      </c>
      <c r="AG479" s="371">
        <f t="shared" ca="1" si="138"/>
        <v>0</v>
      </c>
      <c r="AH479" s="371">
        <f t="shared" ca="1" si="138"/>
        <v>0</v>
      </c>
      <c r="AI479" s="371">
        <f t="shared" ca="1" si="138"/>
        <v>0</v>
      </c>
      <c r="AJ479" s="371">
        <f t="shared" ca="1" si="138"/>
        <v>0</v>
      </c>
      <c r="AK479" s="371">
        <f t="shared" ca="1" si="138"/>
        <v>0</v>
      </c>
      <c r="AL479" s="371">
        <f t="shared" ca="1" si="138"/>
        <v>0</v>
      </c>
      <c r="AM479" s="371">
        <f t="shared" ref="AM479:BI479" ca="1" si="139">SUM(AM467:AM478)</f>
        <v>0</v>
      </c>
      <c r="AN479" s="371">
        <f t="shared" ca="1" si="139"/>
        <v>0</v>
      </c>
      <c r="AO479" s="371">
        <f t="shared" ca="1" si="139"/>
        <v>0</v>
      </c>
      <c r="AP479" s="371">
        <f t="shared" ca="1" si="139"/>
        <v>0</v>
      </c>
      <c r="AQ479" s="371">
        <f t="shared" ca="1" si="139"/>
        <v>0</v>
      </c>
      <c r="AR479" s="371">
        <f t="shared" ca="1" si="139"/>
        <v>0</v>
      </c>
      <c r="AS479" s="371">
        <f t="shared" ca="1" si="139"/>
        <v>0</v>
      </c>
      <c r="AT479" s="371">
        <f t="shared" ca="1" si="139"/>
        <v>0</v>
      </c>
      <c r="AU479" s="371">
        <f t="shared" ca="1" si="139"/>
        <v>0</v>
      </c>
      <c r="AV479" s="371">
        <f t="shared" ca="1" si="139"/>
        <v>0</v>
      </c>
      <c r="AW479" s="371">
        <f t="shared" ca="1" si="139"/>
        <v>0</v>
      </c>
      <c r="AX479" s="371">
        <f t="shared" ca="1" si="139"/>
        <v>0</v>
      </c>
      <c r="AY479" s="371">
        <f t="shared" ca="1" si="139"/>
        <v>0</v>
      </c>
      <c r="AZ479" s="371">
        <f t="shared" ca="1" si="139"/>
        <v>0</v>
      </c>
      <c r="BA479" s="371">
        <f t="shared" ca="1" si="139"/>
        <v>0</v>
      </c>
      <c r="BB479" s="371">
        <f t="shared" ca="1" si="139"/>
        <v>0</v>
      </c>
      <c r="BC479" s="371">
        <f t="shared" ca="1" si="139"/>
        <v>0</v>
      </c>
      <c r="BD479" s="371">
        <f t="shared" ca="1" si="139"/>
        <v>0</v>
      </c>
      <c r="BE479" s="371">
        <f t="shared" ca="1" si="139"/>
        <v>0</v>
      </c>
      <c r="BF479" s="371">
        <f t="shared" ca="1" si="139"/>
        <v>0</v>
      </c>
      <c r="BG479" s="371">
        <f t="shared" ca="1" si="139"/>
        <v>0</v>
      </c>
      <c r="BH479" s="371">
        <f t="shared" ca="1" si="139"/>
        <v>0</v>
      </c>
      <c r="BI479" s="371">
        <f t="shared" ca="1" si="139"/>
        <v>0</v>
      </c>
      <c r="BJ479" s="116"/>
      <c r="BK479" s="116"/>
      <c r="BL479" s="116"/>
      <c r="BM479" s="116"/>
    </row>
    <row r="480" spans="1:65" hidden="1" outlineLevel="2">
      <c r="A480" s="116"/>
      <c r="B480" s="106">
        <f>C492</f>
        <v>0</v>
      </c>
      <c r="C480" s="614"/>
      <c r="D480" s="615" t="s">
        <v>236</v>
      </c>
      <c r="E480" s="614"/>
      <c r="F480" s="616"/>
      <c r="G480" s="617">
        <f>IF(('PTRM input'!$E$515='PTRM input'!$G$514),IF(G$3&gt;A29remlife,A29acvalue-SUM(F480:$F480),IF(A29remlife="N/A","n/a",A29acvalue/A29remlife)),'PTRM input'!G$548)</f>
        <v>0</v>
      </c>
      <c r="H480" s="617">
        <f>IF(('PTRM input'!$E$515='PTRM input'!$G$514),IF(H$3&gt;A29remlife,A29acvalue-SUM($F480:G480),IF(A29remlife="N/A","n/a",A29acvalue/A29remlife)),'PTRM input'!H$548)</f>
        <v>0</v>
      </c>
      <c r="I480" s="617">
        <f>IF(('PTRM input'!$E$515='PTRM input'!$G$514),IF(I$3&gt;A29remlife,A29acvalue-SUM($F480:H480),IF(A29remlife="N/A","n/a",A29acvalue/A29remlife)),'PTRM input'!I$548)</f>
        <v>0</v>
      </c>
      <c r="J480" s="617">
        <f>IF(('PTRM input'!$E$515='PTRM input'!$G$514),IF(J$3&gt;A29remlife,A29acvalue-SUM($F480:I480),IF(A29remlife="N/A","n/a",A29acvalue/A29remlife)),'PTRM input'!J$548)</f>
        <v>0</v>
      </c>
      <c r="K480" s="617">
        <f>IF(('PTRM input'!$E$515='PTRM input'!$G$514),IF(K$3&gt;A29remlife,A29acvalue-SUM($F480:J480),IF(A29remlife="N/A","n/a",A29acvalue/A29remlife)),'PTRM input'!K$548)</f>
        <v>0</v>
      </c>
      <c r="L480" s="617">
        <f>IF(('PTRM input'!$E$515='PTRM input'!$G$514),IF(L$3&gt;A29remlife,A29acvalue-SUM($F480:K480),IF(A29remlife="N/A","n/a",A29acvalue/A29remlife)),'PTRM input'!L$548)</f>
        <v>0</v>
      </c>
      <c r="M480" s="617">
        <f>IF(('PTRM input'!$E$515='PTRM input'!$G$514),IF(M$3&gt;A29remlife,A29acvalue-SUM($F480:L480),IF(A29remlife="N/A","n/a",A29acvalue/A29remlife)),'PTRM input'!M$548)</f>
        <v>0</v>
      </c>
      <c r="N480" s="617">
        <f>IF(('PTRM input'!$E$515='PTRM input'!$G$514),IF(N$3&gt;A29remlife,A29acvalue-SUM($F480:M480),IF(A29remlife="N/A","n/a",A29acvalue/A29remlife)),'PTRM input'!N$548)</f>
        <v>0</v>
      </c>
      <c r="O480" s="617">
        <f>IF(('PTRM input'!$E$515='PTRM input'!$G$514),IF(O$3&gt;A29remlife,A29acvalue-SUM($F480:N480),IF(A29remlife="N/A","n/a",A29acvalue/A29remlife)),'PTRM input'!O$548)</f>
        <v>0</v>
      </c>
      <c r="P480" s="617">
        <f>IF(('PTRM input'!$E$515='PTRM input'!$G$514),IF(P$3&gt;A29remlife,A29acvalue-SUM($F480:O480),IF(A29remlife="N/A","n/a",A29acvalue/A29remlife)),'PTRM input'!P$548)</f>
        <v>0</v>
      </c>
      <c r="Q480" s="617">
        <f>IF(('PTRM input'!$E$515='PTRM input'!$G$514),IF(Q$3&gt;A29remlife,A29acvalue-SUM($F480:P480),IF(A29remlife="N/A","n/a",A29acvalue/A29remlife)),'PTRM input'!Q$548)</f>
        <v>0</v>
      </c>
      <c r="R480" s="617">
        <f>IF(('PTRM input'!$E$515='PTRM input'!$G$514),IF(R$3&gt;A29remlife,A29acvalue-SUM($F480:Q480),IF(A29remlife="N/A","n/a",A29acvalue/A29remlife)),'PTRM input'!R$548)</f>
        <v>0</v>
      </c>
      <c r="S480" s="617">
        <f>IF(('PTRM input'!$E$515='PTRM input'!$G$514),IF(S$3&gt;A29remlife,A29acvalue-SUM($F480:R480),IF(A29remlife="N/A","n/a",A29acvalue/A29remlife)),'PTRM input'!S$548)</f>
        <v>0</v>
      </c>
      <c r="T480" s="617">
        <f>IF(('PTRM input'!$E$515='PTRM input'!$G$514),IF(T$3&gt;A29remlife,A29acvalue-SUM($F480:S480),IF(A29remlife="N/A","n/a",A29acvalue/A29remlife)),'PTRM input'!T$548)</f>
        <v>0</v>
      </c>
      <c r="U480" s="617">
        <f>IF(('PTRM input'!$E$515='PTRM input'!$G$514),IF(U$3&gt;A29remlife,A29acvalue-SUM($F480:T480),IF(A29remlife="N/A","n/a",A29acvalue/A29remlife)),'PTRM input'!U$548)</f>
        <v>0</v>
      </c>
      <c r="V480" s="617">
        <f>IF(('PTRM input'!$E$515='PTRM input'!$G$514),IF(V$3&gt;A29remlife,A29acvalue-SUM($F480:U480),IF(A29remlife="N/A","n/a",A29acvalue/A29remlife)),'PTRM input'!V$548)</f>
        <v>0</v>
      </c>
      <c r="W480" s="617">
        <f>IF(('PTRM input'!$E$515='PTRM input'!$G$514),IF(W$3&gt;A29remlife,A29acvalue-SUM($F480:V480),IF(A29remlife="N/A","n/a",A29acvalue/A29remlife)),'PTRM input'!W$548)</f>
        <v>0</v>
      </c>
      <c r="X480" s="617">
        <f>IF(('PTRM input'!$E$515='PTRM input'!$G$514),IF(X$3&gt;A29remlife,A29acvalue-SUM($F480:W480),IF(A29remlife="N/A","n/a",A29acvalue/A29remlife)),'PTRM input'!X$548)</f>
        <v>0</v>
      </c>
      <c r="Y480" s="617">
        <f>IF(('PTRM input'!$E$515='PTRM input'!$G$514),IF(Y$3&gt;A29remlife,A29acvalue-SUM($F480:X480),IF(A29remlife="N/A","n/a",A29acvalue/A29remlife)),'PTRM input'!Y$548)</f>
        <v>0</v>
      </c>
      <c r="Z480" s="617">
        <f>IF(('PTRM input'!$E$515='PTRM input'!$G$514),IF(Z$3&gt;A29remlife,A29acvalue-SUM($F480:Y480),IF(A29remlife="N/A","n/a",A29acvalue/A29remlife)),'PTRM input'!Z$548)</f>
        <v>0</v>
      </c>
      <c r="AA480" s="617">
        <f>IF(('PTRM input'!$E$515='PTRM input'!$G$514),IF(AA$3&gt;A29remlife,A29acvalue-SUM($F480:Z480),IF(A29remlife="N/A","n/a",A29acvalue/A29remlife)),'PTRM input'!AA$548)</f>
        <v>0</v>
      </c>
      <c r="AB480" s="617">
        <f>IF(('PTRM input'!$E$515='PTRM input'!$G$514),IF(AB$3&gt;A29remlife,A29acvalue-SUM($F480:AA480),IF(A29remlife="N/A","n/a",A29acvalue/A29remlife)),'PTRM input'!AB$548)</f>
        <v>0</v>
      </c>
      <c r="AC480" s="617">
        <f>IF(('PTRM input'!$E$515='PTRM input'!$G$514),IF(AC$3&gt;A29remlife,A29acvalue-SUM($F480:AB480),IF(A29remlife="N/A","n/a",A29acvalue/A29remlife)),'PTRM input'!AC$548)</f>
        <v>0</v>
      </c>
      <c r="AD480" s="617">
        <f>IF(('PTRM input'!$E$515='PTRM input'!$G$514),IF(AD$3&gt;A29remlife,A29acvalue-SUM($F480:AC480),IF(A29remlife="N/A","n/a",A29acvalue/A29remlife)),'PTRM input'!AD$548)</f>
        <v>0</v>
      </c>
      <c r="AE480" s="617">
        <f>IF(('PTRM input'!$E$515='PTRM input'!$G$514),IF(AE$3&gt;A29remlife,A29acvalue-SUM($F480:AD480),IF(A29remlife="N/A","n/a",A29acvalue/A29remlife)),'PTRM input'!AE$548)</f>
        <v>0</v>
      </c>
      <c r="AF480" s="617">
        <f>IF(('PTRM input'!$E$515='PTRM input'!$G$514),IF(AF$3&gt;A29remlife,A29acvalue-SUM($F480:AE480),IF(A29remlife="N/A","n/a",A29acvalue/A29remlife)),'PTRM input'!AF$548)</f>
        <v>0</v>
      </c>
      <c r="AG480" s="617">
        <f>IF(('PTRM input'!$E$515='PTRM input'!$G$514),IF(AG$3&gt;A29remlife,A29acvalue-SUM($F480:AF480),IF(A29remlife="N/A","n/a",A29acvalue/A29remlife)),'PTRM input'!AG$548)</f>
        <v>0</v>
      </c>
      <c r="AH480" s="617">
        <f>IF(('PTRM input'!$E$515='PTRM input'!$G$514),IF(AH$3&gt;A29remlife,A29acvalue-SUM($F480:AG480),IF(A29remlife="N/A","n/a",A29acvalue/A29remlife)),'PTRM input'!AH$548)</f>
        <v>0</v>
      </c>
      <c r="AI480" s="617">
        <f>IF(('PTRM input'!$E$515='PTRM input'!$G$514),IF(AI$3&gt;A29remlife,A29acvalue-SUM($F480:AH480),IF(A29remlife="N/A","n/a",A29acvalue/A29remlife)),'PTRM input'!AI$548)</f>
        <v>0</v>
      </c>
      <c r="AJ480" s="617">
        <f>IF(('PTRM input'!$E$515='PTRM input'!$G$514),IF(AJ$3&gt;A29remlife,A29acvalue-SUM($F480:AI480),IF(A29remlife="N/A","n/a",A29acvalue/A29remlife)),'PTRM input'!AJ$548)</f>
        <v>0</v>
      </c>
      <c r="AK480" s="617">
        <f>IF(('PTRM input'!$E$515='PTRM input'!$G$514),IF(AK$3&gt;A29remlife,A29acvalue-SUM($F480:AJ480),IF(A29remlife="N/A","n/a",A29acvalue/A29remlife)),'PTRM input'!AK$548)</f>
        <v>0</v>
      </c>
      <c r="AL480" s="617">
        <f>IF(('PTRM input'!$E$515='PTRM input'!$G$514),IF(AL$3&gt;A29remlife,A29acvalue-SUM($F480:AK480),IF(A29remlife="N/A","n/a",A29acvalue/A29remlife)),'PTRM input'!AL$548)</f>
        <v>0</v>
      </c>
      <c r="AM480" s="617">
        <f>IF(('PTRM input'!$E$515='PTRM input'!$G$514),IF(AM$3&gt;A29remlife,A29acvalue-SUM($F480:AL480),IF(A29remlife="N/A","n/a",A29acvalue/A29remlife)),'PTRM input'!AM$548)</f>
        <v>0</v>
      </c>
      <c r="AN480" s="617">
        <f>IF(('PTRM input'!$E$515='PTRM input'!$G$514),IF(AN$3&gt;A29remlife,A29acvalue-SUM($F480:AM480),IF(A29remlife="N/A","n/a",A29acvalue/A29remlife)),'PTRM input'!AN$548)</f>
        <v>0</v>
      </c>
      <c r="AO480" s="617">
        <f>IF(('PTRM input'!$E$515='PTRM input'!$G$514),IF(AO$3&gt;A29remlife,A29acvalue-SUM($F480:AN480),IF(A29remlife="N/A","n/a",A29acvalue/A29remlife)),'PTRM input'!AO$548)</f>
        <v>0</v>
      </c>
      <c r="AP480" s="617">
        <f>IF(('PTRM input'!$E$515='PTRM input'!$G$514),IF(AP$3&gt;A29remlife,A29acvalue-SUM($F480:AO480),IF(A29remlife="N/A","n/a",A29acvalue/A29remlife)),'PTRM input'!AP$548)</f>
        <v>0</v>
      </c>
      <c r="AQ480" s="617">
        <f>IF(('PTRM input'!$E$515='PTRM input'!$G$514),IF(AQ$3&gt;A29remlife,A29acvalue-SUM($F480:AP480),IF(A29remlife="N/A","n/a",A29acvalue/A29remlife)),'PTRM input'!AQ$548)</f>
        <v>0</v>
      </c>
      <c r="AR480" s="617">
        <f>IF(('PTRM input'!$E$515='PTRM input'!$G$514),IF(AR$3&gt;A29remlife,A29acvalue-SUM($F480:AQ480),IF(A29remlife="N/A","n/a",A29acvalue/A29remlife)),'PTRM input'!AR$548)</f>
        <v>0</v>
      </c>
      <c r="AS480" s="617">
        <f>IF(('PTRM input'!$E$515='PTRM input'!$G$514),IF(AS$3&gt;A29remlife,A29acvalue-SUM($F480:AR480),IF(A29remlife="N/A","n/a",A29acvalue/A29remlife)),'PTRM input'!AS$548)</f>
        <v>0</v>
      </c>
      <c r="AT480" s="617">
        <f>IF(('PTRM input'!$E$515='PTRM input'!$G$514),IF(AT$3&gt;A29remlife,A29acvalue-SUM($F480:AS480),IF(A29remlife="N/A","n/a",A29acvalue/A29remlife)),'PTRM input'!AT$548)</f>
        <v>0</v>
      </c>
      <c r="AU480" s="617">
        <f>IF(('PTRM input'!$E$515='PTRM input'!$G$514),IF(AU$3&gt;A29remlife,A29acvalue-SUM($F480:AT480),IF(A29remlife="N/A","n/a",A29acvalue/A29remlife)),'PTRM input'!AU$548)</f>
        <v>0</v>
      </c>
      <c r="AV480" s="617">
        <f>IF(('PTRM input'!$E$515='PTRM input'!$G$514),IF(AV$3&gt;A29remlife,A29acvalue-SUM($F480:AU480),IF(A29remlife="N/A","n/a",A29acvalue/A29remlife)),'PTRM input'!AV$548)</f>
        <v>0</v>
      </c>
      <c r="AW480" s="617">
        <f>IF(('PTRM input'!$E$515='PTRM input'!$G$514),IF(AW$3&gt;A29remlife,A29acvalue-SUM($F480:AV480),IF(A29remlife="N/A","n/a",A29acvalue/A29remlife)),'PTRM input'!AW$548)</f>
        <v>0</v>
      </c>
      <c r="AX480" s="617">
        <f>IF(('PTRM input'!$E$515='PTRM input'!$G$514),IF(AX$3&gt;A29remlife,A29acvalue-SUM($F480:AW480),IF(A29remlife="N/A","n/a",A29acvalue/A29remlife)),'PTRM input'!AX$548)</f>
        <v>0</v>
      </c>
      <c r="AY480" s="617">
        <f>IF(('PTRM input'!$E$515='PTRM input'!$G$514),IF(AY$3&gt;A29remlife,A29acvalue-SUM($F480:AX480),IF(A29remlife="N/A","n/a",A29acvalue/A29remlife)),'PTRM input'!AY$548)</f>
        <v>0</v>
      </c>
      <c r="AZ480" s="617">
        <f>IF(('PTRM input'!$E$515='PTRM input'!$G$514),IF(AZ$3&gt;A29remlife,A29acvalue-SUM($F480:AY480),IF(A29remlife="N/A","n/a",A29acvalue/A29remlife)),'PTRM input'!AZ$548)</f>
        <v>0</v>
      </c>
      <c r="BA480" s="617">
        <f>IF(('PTRM input'!$E$515='PTRM input'!$G$514),IF(BA$3&gt;A29remlife,A29acvalue-SUM($F480:AZ480),IF(A29remlife="N/A","n/a",A29acvalue/A29remlife)),'PTRM input'!BA$548)</f>
        <v>0</v>
      </c>
      <c r="BB480" s="617">
        <f>IF(('PTRM input'!$E$515='PTRM input'!$G$514),IF(BB$3&gt;A29remlife,A29acvalue-SUM($F480:BA480),IF(A29remlife="N/A","n/a",A29acvalue/A29remlife)),'PTRM input'!BB$548)</f>
        <v>0</v>
      </c>
      <c r="BC480" s="617">
        <f>IF(('PTRM input'!$E$515='PTRM input'!$G$514),IF(BC$3&gt;A29remlife,A29acvalue-SUM($F480:BB480),IF(A29remlife="N/A","n/a",A29acvalue/A29remlife)),'PTRM input'!BC$548)</f>
        <v>0</v>
      </c>
      <c r="BD480" s="617">
        <f>IF(('PTRM input'!$E$515='PTRM input'!$G$514),IF(BD$3&gt;A29remlife,A29acvalue-SUM($F480:BC480),IF(A29remlife="N/A","n/a",A29acvalue/A29remlife)),'PTRM input'!BD$548)</f>
        <v>0</v>
      </c>
      <c r="BE480" s="617">
        <f>IF(('PTRM input'!$E$515='PTRM input'!$G$514),IF(BE$3&gt;A29remlife,A29acvalue-SUM($F480:BD480),IF(A29remlife="N/A","n/a",A29acvalue/A29remlife)),'PTRM input'!BE$548)</f>
        <v>0</v>
      </c>
      <c r="BF480" s="617">
        <f>IF(('PTRM input'!$E$515='PTRM input'!$G$514),IF(BF$3&gt;A29remlife,A29acvalue-SUM($F480:BE480),IF(A29remlife="N/A","n/a",A29acvalue/A29remlife)),'PTRM input'!BF$548)</f>
        <v>0</v>
      </c>
      <c r="BG480" s="617">
        <f>IF(('PTRM input'!$E$515='PTRM input'!$G$514),IF(BG$3&gt;A29remlife,A29acvalue-SUM($F480:BF480),IF(A29remlife="N/A","n/a",A29acvalue/A29remlife)),'PTRM input'!BG$548)</f>
        <v>0</v>
      </c>
      <c r="BH480" s="617">
        <f>IF(('PTRM input'!$E$515='PTRM input'!$G$514),IF(BH$3&gt;A29remlife,A29acvalue-SUM($F480:BG480),IF(A29remlife="N/A","n/a",A29acvalue/A29remlife)),'PTRM input'!BH$548)</f>
        <v>0</v>
      </c>
      <c r="BI480" s="617">
        <f>IF(('PTRM input'!$E$515='PTRM input'!$G$514),IF(BI$3&gt;A29remlife,A29acvalue-SUM($F480:BH480),IF(A29remlife="N/A","n/a",A29acvalue/A29remlife)),'PTRM input'!BI$548)</f>
        <v>0</v>
      </c>
      <c r="BJ480" s="116"/>
      <c r="BK480" s="116"/>
      <c r="BL480" s="116"/>
      <c r="BM480" s="116"/>
    </row>
    <row r="481" spans="1:65" ht="12.75" hidden="1" customHeight="1" outlineLevel="2">
      <c r="A481" s="116"/>
      <c r="B481" s="19"/>
      <c r="C481" s="18"/>
      <c r="D481" s="760" t="s">
        <v>237</v>
      </c>
      <c r="E481" s="86">
        <v>0</v>
      </c>
      <c r="F481" s="259"/>
      <c r="G481" s="433"/>
      <c r="H481" s="433"/>
      <c r="I481" s="433"/>
      <c r="J481" s="433"/>
      <c r="K481" s="433"/>
      <c r="L481" s="433"/>
      <c r="M481" s="433"/>
      <c r="N481" s="433"/>
      <c r="O481" s="433"/>
      <c r="P481" s="433"/>
      <c r="Q481" s="433"/>
      <c r="R481" s="251"/>
      <c r="S481" s="251"/>
      <c r="T481" s="251"/>
      <c r="U481" s="251"/>
      <c r="V481" s="251"/>
      <c r="W481" s="251"/>
      <c r="X481" s="251"/>
      <c r="Y481" s="251"/>
      <c r="Z481" s="251"/>
      <c r="AA481" s="251"/>
      <c r="AB481" s="251"/>
      <c r="AC481" s="251"/>
      <c r="AD481" s="251"/>
      <c r="AE481" s="251"/>
      <c r="AF481" s="251"/>
      <c r="AG481" s="251"/>
      <c r="AH481" s="251"/>
      <c r="AI481" s="251"/>
      <c r="AJ481" s="251"/>
      <c r="AK481" s="251"/>
      <c r="AL481" s="251"/>
      <c r="AM481" s="251"/>
      <c r="AN481" s="251"/>
      <c r="AO481" s="251"/>
      <c r="AP481" s="251"/>
      <c r="AQ481" s="251"/>
      <c r="AR481" s="251"/>
      <c r="AS481" s="251"/>
      <c r="AT481" s="251"/>
      <c r="AU481" s="251"/>
      <c r="AV481" s="251"/>
      <c r="AW481" s="251"/>
      <c r="AX481" s="251"/>
      <c r="AY481" s="251"/>
      <c r="AZ481" s="251"/>
      <c r="BA481" s="251"/>
      <c r="BB481" s="251"/>
      <c r="BC481" s="251"/>
      <c r="BD481" s="251"/>
      <c r="BE481" s="251"/>
      <c r="BF481" s="251"/>
      <c r="BG481" s="251"/>
      <c r="BH481" s="251"/>
      <c r="BI481" s="251"/>
      <c r="BJ481" s="116"/>
      <c r="BK481" s="116"/>
      <c r="BL481" s="116"/>
      <c r="BM481" s="116"/>
    </row>
    <row r="482" spans="1:65" hidden="1" outlineLevel="2">
      <c r="A482" s="116"/>
      <c r="B482" s="19"/>
      <c r="C482" s="18"/>
      <c r="D482" s="760"/>
      <c r="E482" s="86">
        <v>1</v>
      </c>
      <c r="F482" s="259"/>
      <c r="G482" s="618"/>
      <c r="H482" s="433">
        <f ca="1">IF(A29stdlife="n/a","n/a",IF(H$3&gt;(A29stdlife+$E482),('PTRM input'!$G$413*(1+rvanilla01)^0.5)-SUM(G482:$G482),('PTRM input'!$G$413*(1+rvanilla01)^0.5)/A29stdlife))</f>
        <v>0</v>
      </c>
      <c r="I482" s="433">
        <f ca="1">IF(A29stdlife="n/a","n/a",IF(I$3&gt;(A29stdlife+$E482),('PTRM input'!$G$413*(1+rvanilla01)^0.5)-SUM($G482:H482),('PTRM input'!$G$413*(1+rvanilla01)^0.5)/A29stdlife))</f>
        <v>0</v>
      </c>
      <c r="J482" s="433">
        <f ca="1">IF(A29stdlife="n/a","n/a",IF(J$3&gt;(A29stdlife+$E482),('PTRM input'!$G$413*(1+rvanilla01)^0.5)-SUM($G482:I482),('PTRM input'!$G$413*(1+rvanilla01)^0.5)/A29stdlife))</f>
        <v>0</v>
      </c>
      <c r="K482" s="433">
        <f ca="1">IF(A29stdlife="n/a","n/a",IF(K$3&gt;(A29stdlife+$E482),('PTRM input'!$G$413*(1+rvanilla01)^0.5)-SUM($G482:J482),('PTRM input'!$G$413*(1+rvanilla01)^0.5)/A29stdlife))</f>
        <v>0</v>
      </c>
      <c r="L482" s="433">
        <f ca="1">IF(A29stdlife="n/a","n/a",IF(L$3&gt;(A29stdlife+$E482),('PTRM input'!$G$413*(1+rvanilla01)^0.5)-SUM($G482:K482),('PTRM input'!$G$413*(1+rvanilla01)^0.5)/A29stdlife))</f>
        <v>0</v>
      </c>
      <c r="M482" s="433">
        <f ca="1">IF(A29stdlife="n/a","n/a",IF(M$3&gt;(A29stdlife+$E482),('PTRM input'!$G$413*(1+rvanilla01)^0.5)-SUM($G482:L482),('PTRM input'!$G$413*(1+rvanilla01)^0.5)/A29stdlife))</f>
        <v>0</v>
      </c>
      <c r="N482" s="433">
        <f ca="1">IF(A29stdlife="n/a","n/a",IF(N$3&gt;(A29stdlife+$E482),('PTRM input'!$G$413*(1+rvanilla01)^0.5)-SUM($G482:M482),('PTRM input'!$G$413*(1+rvanilla01)^0.5)/A29stdlife))</f>
        <v>0</v>
      </c>
      <c r="O482" s="433">
        <f ca="1">IF(A29stdlife="n/a","n/a",IF(O$3&gt;(A29stdlife+$E482),('PTRM input'!$G$413*(1+rvanilla01)^0.5)-SUM($G482:N482),('PTRM input'!$G$413*(1+rvanilla01)^0.5)/A29stdlife))</f>
        <v>0</v>
      </c>
      <c r="P482" s="433">
        <f ca="1">IF(A29stdlife="n/a","n/a",IF(P$3&gt;(A29stdlife+$E482),('PTRM input'!$G$413*(1+rvanilla01)^0.5)-SUM($G482:O482),('PTRM input'!$G$413*(1+rvanilla01)^0.5)/A29stdlife))</f>
        <v>0</v>
      </c>
      <c r="Q482" s="433">
        <f ca="1">IF(A29stdlife="n/a","n/a",IF(Q$3&gt;(A29stdlife+$E482),('PTRM input'!$G$413*(1+rvanilla01)^0.5)-SUM($G482:P482),('PTRM input'!$G$413*(1+rvanilla01)^0.5)/A29stdlife))</f>
        <v>0</v>
      </c>
      <c r="R482" s="251">
        <f ca="1">IF(A29stdlife="n/a","n/a",IF(R$3&gt;(A29stdlife+$E482),('PTRM input'!$G$413*(1+rvanilla01)^0.5)-SUM($G482:Q482),('PTRM input'!$G$413*(1+rvanilla01)^0.5)/A29stdlife))</f>
        <v>0</v>
      </c>
      <c r="S482" s="251">
        <f ca="1">IF(A29stdlife="n/a","n/a",IF(S$3&gt;(A29stdlife+$E482),('PTRM input'!$G$413*(1+rvanilla01)^0.5)-SUM($G482:R482),('PTRM input'!$G$413*(1+rvanilla01)^0.5)/A29stdlife))</f>
        <v>0</v>
      </c>
      <c r="T482" s="251">
        <f ca="1">IF(A29stdlife="n/a","n/a",IF(T$3&gt;(A29stdlife+$E482),('PTRM input'!$G$413*(1+rvanilla01)^0.5)-SUM($G482:S482),('PTRM input'!$G$413*(1+rvanilla01)^0.5)/A29stdlife))</f>
        <v>0</v>
      </c>
      <c r="U482" s="251">
        <f ca="1">IF(A29stdlife="n/a","n/a",IF(U$3&gt;(A29stdlife+$E482),('PTRM input'!$G$413*(1+rvanilla01)^0.5)-SUM($G482:T482),('PTRM input'!$G$413*(1+rvanilla01)^0.5)/A29stdlife))</f>
        <v>0</v>
      </c>
      <c r="V482" s="251">
        <f ca="1">IF(A29stdlife="n/a","n/a",IF(V$3&gt;(A29stdlife+$E482),('PTRM input'!$G$413*(1+rvanilla01)^0.5)-SUM($G482:U482),('PTRM input'!$G$413*(1+rvanilla01)^0.5)/A29stdlife))</f>
        <v>0</v>
      </c>
      <c r="W482" s="251">
        <f ca="1">IF(A29stdlife="n/a","n/a",IF(W$3&gt;(A29stdlife+$E482),('PTRM input'!$G$413*(1+rvanilla01)^0.5)-SUM($G482:V482),('PTRM input'!$G$413*(1+rvanilla01)^0.5)/A29stdlife))</f>
        <v>0</v>
      </c>
      <c r="X482" s="251">
        <f ca="1">IF(A29stdlife="n/a","n/a",IF(X$3&gt;(A29stdlife+$E482),('PTRM input'!$G$413*(1+rvanilla01)^0.5)-SUM($G482:W482),('PTRM input'!$G$413*(1+rvanilla01)^0.5)/A29stdlife))</f>
        <v>0</v>
      </c>
      <c r="Y482" s="251">
        <f ca="1">IF(A29stdlife="n/a","n/a",IF(Y$3&gt;(A29stdlife+$E482),('PTRM input'!$G$413*(1+rvanilla01)^0.5)-SUM($G482:X482),('PTRM input'!$G$413*(1+rvanilla01)^0.5)/A29stdlife))</f>
        <v>0</v>
      </c>
      <c r="Z482" s="251">
        <f ca="1">IF(A29stdlife="n/a","n/a",IF(Z$3&gt;(A29stdlife+$E482),('PTRM input'!$G$413*(1+rvanilla01)^0.5)-SUM($G482:Y482),('PTRM input'!$G$413*(1+rvanilla01)^0.5)/A29stdlife))</f>
        <v>0</v>
      </c>
      <c r="AA482" s="251">
        <f ca="1">IF(A29stdlife="n/a","n/a",IF(AA$3&gt;(A29stdlife+$E482),('PTRM input'!$G$413*(1+rvanilla01)^0.5)-SUM($G482:Z482),('PTRM input'!$G$413*(1+rvanilla01)^0.5)/A29stdlife))</f>
        <v>0</v>
      </c>
      <c r="AB482" s="251">
        <f ca="1">IF(A29stdlife="n/a","n/a",IF(AB$3&gt;(A29stdlife+$E482),('PTRM input'!$G$413*(1+rvanilla01)^0.5)-SUM($G482:AA482),('PTRM input'!$G$413*(1+rvanilla01)^0.5)/A29stdlife))</f>
        <v>0</v>
      </c>
      <c r="AC482" s="251">
        <f ca="1">IF(A29stdlife="n/a","n/a",IF(AC$3&gt;(A29stdlife+$E482),('PTRM input'!$G$413*(1+rvanilla01)^0.5)-SUM($G482:AB482),('PTRM input'!$G$413*(1+rvanilla01)^0.5)/A29stdlife))</f>
        <v>0</v>
      </c>
      <c r="AD482" s="251">
        <f ca="1">IF(A29stdlife="n/a","n/a",IF(AD$3&gt;(A29stdlife+$E482),('PTRM input'!$G$413*(1+rvanilla01)^0.5)-SUM($G482:AC482),('PTRM input'!$G$413*(1+rvanilla01)^0.5)/A29stdlife))</f>
        <v>0</v>
      </c>
      <c r="AE482" s="251">
        <f ca="1">IF(A29stdlife="n/a","n/a",IF(AE$3&gt;(A29stdlife+$E482),('PTRM input'!$G$413*(1+rvanilla01)^0.5)-SUM($G482:AD482),('PTRM input'!$G$413*(1+rvanilla01)^0.5)/A29stdlife))</f>
        <v>0</v>
      </c>
      <c r="AF482" s="251">
        <f ca="1">IF(A29stdlife="n/a","n/a",IF(AF$3&gt;(A29stdlife+$E482),('PTRM input'!$G$413*(1+rvanilla01)^0.5)-SUM($G482:AE482),('PTRM input'!$G$413*(1+rvanilla01)^0.5)/A29stdlife))</f>
        <v>0</v>
      </c>
      <c r="AG482" s="251">
        <f ca="1">IF(A29stdlife="n/a","n/a",IF(AG$3&gt;(A29stdlife+$E482),('PTRM input'!$G$413*(1+rvanilla01)^0.5)-SUM($G482:AF482),('PTRM input'!$G$413*(1+rvanilla01)^0.5)/A29stdlife))</f>
        <v>0</v>
      </c>
      <c r="AH482" s="251">
        <f ca="1">IF(A29stdlife="n/a","n/a",IF(AH$3&gt;(A29stdlife+$E482),('PTRM input'!$G$413*(1+rvanilla01)^0.5)-SUM($G482:AG482),('PTRM input'!$G$413*(1+rvanilla01)^0.5)/A29stdlife))</f>
        <v>0</v>
      </c>
      <c r="AI482" s="251">
        <f ca="1">IF(A29stdlife="n/a","n/a",IF(AI$3&gt;(A29stdlife+$E482),('PTRM input'!$G$413*(1+rvanilla01)^0.5)-SUM($G482:AH482),('PTRM input'!$G$413*(1+rvanilla01)^0.5)/A29stdlife))</f>
        <v>0</v>
      </c>
      <c r="AJ482" s="251">
        <f ca="1">IF(A29stdlife="n/a","n/a",IF(AJ$3&gt;(A29stdlife+$E482),('PTRM input'!$G$413*(1+rvanilla01)^0.5)-SUM($G482:AI482),('PTRM input'!$G$413*(1+rvanilla01)^0.5)/A29stdlife))</f>
        <v>0</v>
      </c>
      <c r="AK482" s="251">
        <f ca="1">IF(A29stdlife="n/a","n/a",IF(AK$3&gt;(A29stdlife+$E482),('PTRM input'!$G$413*(1+rvanilla01)^0.5)-SUM($G482:AJ482),('PTRM input'!$G$413*(1+rvanilla01)^0.5)/A29stdlife))</f>
        <v>0</v>
      </c>
      <c r="AL482" s="251">
        <f ca="1">IF(A29stdlife="n/a","n/a",IF(AL$3&gt;(A29stdlife+$E482),('PTRM input'!$G$413*(1+rvanilla01)^0.5)-SUM($G482:AK482),('PTRM input'!$G$413*(1+rvanilla01)^0.5)/A29stdlife))</f>
        <v>0</v>
      </c>
      <c r="AM482" s="251">
        <f ca="1">IF(A29stdlife="n/a","n/a",IF(AM$3&gt;(A29stdlife+$E482),('PTRM input'!$G$413*(1+rvanilla01)^0.5)-SUM($G482:AL482),('PTRM input'!$G$413*(1+rvanilla01)^0.5)/A29stdlife))</f>
        <v>0</v>
      </c>
      <c r="AN482" s="251">
        <f ca="1">IF(A29stdlife="n/a","n/a",IF(AN$3&gt;(A29stdlife+$E482),('PTRM input'!$G$413*(1+rvanilla01)^0.5)-SUM($G482:AM482),('PTRM input'!$G$413*(1+rvanilla01)^0.5)/A29stdlife))</f>
        <v>0</v>
      </c>
      <c r="AO482" s="251">
        <f ca="1">IF(A29stdlife="n/a","n/a",IF(AO$3&gt;(A29stdlife+$E482),('PTRM input'!$G$413*(1+rvanilla01)^0.5)-SUM($G482:AN482),('PTRM input'!$G$413*(1+rvanilla01)^0.5)/A29stdlife))</f>
        <v>0</v>
      </c>
      <c r="AP482" s="251">
        <f ca="1">IF(A29stdlife="n/a","n/a",IF(AP$3&gt;(A29stdlife+$E482),('PTRM input'!$G$413*(1+rvanilla01)^0.5)-SUM($G482:AO482),('PTRM input'!$G$413*(1+rvanilla01)^0.5)/A29stdlife))</f>
        <v>0</v>
      </c>
      <c r="AQ482" s="251">
        <f ca="1">IF(A29stdlife="n/a","n/a",IF(AQ$3&gt;(A29stdlife+$E482),('PTRM input'!$G$413*(1+rvanilla01)^0.5)-SUM($G482:AP482),('PTRM input'!$G$413*(1+rvanilla01)^0.5)/A29stdlife))</f>
        <v>0</v>
      </c>
      <c r="AR482" s="251">
        <f ca="1">IF(A29stdlife="n/a","n/a",IF(AR$3&gt;(A29stdlife+$E482),('PTRM input'!$G$413*(1+rvanilla01)^0.5)-SUM($G482:AQ482),('PTRM input'!$G$413*(1+rvanilla01)^0.5)/A29stdlife))</f>
        <v>0</v>
      </c>
      <c r="AS482" s="251">
        <f ca="1">IF(A29stdlife="n/a","n/a",IF(AS$3&gt;(A29stdlife+$E482),('PTRM input'!$G$413*(1+rvanilla01)^0.5)-SUM($G482:AR482),('PTRM input'!$G$413*(1+rvanilla01)^0.5)/A29stdlife))</f>
        <v>0</v>
      </c>
      <c r="AT482" s="251">
        <f ca="1">IF(A29stdlife="n/a","n/a",IF(AT$3&gt;(A29stdlife+$E482),('PTRM input'!$G$413*(1+rvanilla01)^0.5)-SUM($G482:AS482),('PTRM input'!$G$413*(1+rvanilla01)^0.5)/A29stdlife))</f>
        <v>0</v>
      </c>
      <c r="AU482" s="251">
        <f ca="1">IF(A29stdlife="n/a","n/a",IF(AU$3&gt;(A29stdlife+$E482),('PTRM input'!$G$413*(1+rvanilla01)^0.5)-SUM($G482:AT482),('PTRM input'!$G$413*(1+rvanilla01)^0.5)/A29stdlife))</f>
        <v>0</v>
      </c>
      <c r="AV482" s="251">
        <f ca="1">IF(A29stdlife="n/a","n/a",IF(AV$3&gt;(A29stdlife+$E482),('PTRM input'!$G$413*(1+rvanilla01)^0.5)-SUM($G482:AU482),('PTRM input'!$G$413*(1+rvanilla01)^0.5)/A29stdlife))</f>
        <v>0</v>
      </c>
      <c r="AW482" s="251">
        <f ca="1">IF(A29stdlife="n/a","n/a",IF(AW$3&gt;(A29stdlife+$E482),('PTRM input'!$G$413*(1+rvanilla01)^0.5)-SUM($G482:AV482),('PTRM input'!$G$413*(1+rvanilla01)^0.5)/A29stdlife))</f>
        <v>0</v>
      </c>
      <c r="AX482" s="251">
        <f ca="1">IF(A29stdlife="n/a","n/a",IF(AX$3&gt;(A29stdlife+$E482),('PTRM input'!$G$413*(1+rvanilla01)^0.5)-SUM($G482:AW482),('PTRM input'!$G$413*(1+rvanilla01)^0.5)/A29stdlife))</f>
        <v>0</v>
      </c>
      <c r="AY482" s="251">
        <f ca="1">IF(A29stdlife="n/a","n/a",IF(AY$3&gt;(A29stdlife+$E482),('PTRM input'!$G$413*(1+rvanilla01)^0.5)-SUM($G482:AX482),('PTRM input'!$G$413*(1+rvanilla01)^0.5)/A29stdlife))</f>
        <v>0</v>
      </c>
      <c r="AZ482" s="251">
        <f ca="1">IF(A29stdlife="n/a","n/a",IF(AZ$3&gt;(A29stdlife+$E482),('PTRM input'!$G$413*(1+rvanilla01)^0.5)-SUM($G482:AY482),('PTRM input'!$G$413*(1+rvanilla01)^0.5)/A29stdlife))</f>
        <v>0</v>
      </c>
      <c r="BA482" s="251">
        <f ca="1">IF(A29stdlife="n/a","n/a",IF(BA$3&gt;(A29stdlife+$E482),('PTRM input'!$G$413*(1+rvanilla01)^0.5)-SUM($G482:AZ482),('PTRM input'!$G$413*(1+rvanilla01)^0.5)/A29stdlife))</f>
        <v>0</v>
      </c>
      <c r="BB482" s="251">
        <f ca="1">IF(A29stdlife="n/a","n/a",IF(BB$3&gt;(A29stdlife+$E482),('PTRM input'!$G$413*(1+rvanilla01)^0.5)-SUM($G482:BA482),('PTRM input'!$G$413*(1+rvanilla01)^0.5)/A29stdlife))</f>
        <v>0</v>
      </c>
      <c r="BC482" s="251">
        <f ca="1">IF(A29stdlife="n/a","n/a",IF(BC$3&gt;(A29stdlife+$E482),('PTRM input'!$G$413*(1+rvanilla01)^0.5)-SUM($G482:BB482),('PTRM input'!$G$413*(1+rvanilla01)^0.5)/A29stdlife))</f>
        <v>0</v>
      </c>
      <c r="BD482" s="251">
        <f ca="1">IF(A29stdlife="n/a","n/a",IF(BD$3&gt;(A29stdlife+$E482),('PTRM input'!$G$413*(1+rvanilla01)^0.5)-SUM($G482:BC482),('PTRM input'!$G$413*(1+rvanilla01)^0.5)/A29stdlife))</f>
        <v>0</v>
      </c>
      <c r="BE482" s="251">
        <f ca="1">IF(A29stdlife="n/a","n/a",IF(BE$3&gt;(A29stdlife+$E482),('PTRM input'!$G$413*(1+rvanilla01)^0.5)-SUM($G482:BD482),('PTRM input'!$G$413*(1+rvanilla01)^0.5)/A29stdlife))</f>
        <v>0</v>
      </c>
      <c r="BF482" s="251">
        <f ca="1">IF(A29stdlife="n/a","n/a",IF(BF$3&gt;(A29stdlife+$E482),('PTRM input'!$G$413*(1+rvanilla01)^0.5)-SUM($G482:BE482),('PTRM input'!$G$413*(1+rvanilla01)^0.5)/A29stdlife))</f>
        <v>0</v>
      </c>
      <c r="BG482" s="251">
        <f ca="1">IF(A29stdlife="n/a","n/a",IF(BG$3&gt;(A29stdlife+$E482),('PTRM input'!$G$413*(1+rvanilla01)^0.5)-SUM($G482:BF482),('PTRM input'!$G$413*(1+rvanilla01)^0.5)/A29stdlife))</f>
        <v>0</v>
      </c>
      <c r="BH482" s="251">
        <f ca="1">IF(A29stdlife="n/a","n/a",IF(BH$3&gt;(A29stdlife+$E482),('PTRM input'!$G$413*(1+rvanilla01)^0.5)-SUM($G482:BG482),('PTRM input'!$G$413*(1+rvanilla01)^0.5)/A29stdlife))</f>
        <v>0</v>
      </c>
      <c r="BI482" s="251">
        <f ca="1">IF(A29stdlife="n/a","n/a",IF(BI$3&gt;(A29stdlife+$E482),('PTRM input'!$G$413*(1+rvanilla01)^0.5)-SUM($G482:BH482),('PTRM input'!$G$413*(1+rvanilla01)^0.5)/A29stdlife))</f>
        <v>0</v>
      </c>
      <c r="BJ482" s="116"/>
      <c r="BK482" s="116"/>
      <c r="BL482" s="116"/>
      <c r="BM482" s="116"/>
    </row>
    <row r="483" spans="1:65" hidden="1" outlineLevel="2">
      <c r="A483" s="116"/>
      <c r="B483" s="19"/>
      <c r="C483" s="18"/>
      <c r="D483" s="760"/>
      <c r="E483" s="86">
        <v>2</v>
      </c>
      <c r="F483" s="259"/>
      <c r="G483" s="434"/>
      <c r="H483" s="619"/>
      <c r="I483" s="433">
        <f ca="1">IF(A29stdlife="n/a","n/a",IF(I$3&gt;(A29stdlife+$E483),('PTRM input'!$H$413*(1+rvanilla02)^0.5)-SUM(H483:$H483),('PTRM input'!$H$413*(1+rvanilla02)^0.5)/A29stdlife))</f>
        <v>0</v>
      </c>
      <c r="J483" s="433">
        <f ca="1">IF(A29stdlife="n/a","n/a",IF(J$3&gt;(A29stdlife+$E483),('PTRM input'!$H$413*(1+rvanilla02)^0.5)-SUM($H483:I483),('PTRM input'!$H$413*(1+rvanilla02)^0.5)/A29stdlife))</f>
        <v>0</v>
      </c>
      <c r="K483" s="433">
        <f ca="1">IF(A29stdlife="n/a","n/a",IF(K$3&gt;(A29stdlife+$E483),('PTRM input'!$H$413*(1+rvanilla02)^0.5)-SUM($H483:J483),('PTRM input'!$H$413*(1+rvanilla02)^0.5)/A29stdlife))</f>
        <v>0</v>
      </c>
      <c r="L483" s="433">
        <f ca="1">IF(A29stdlife="n/a","n/a",IF(L$3&gt;(A29stdlife+$E483),('PTRM input'!$H$413*(1+rvanilla02)^0.5)-SUM($H483:K483),('PTRM input'!$H$413*(1+rvanilla02)^0.5)/A29stdlife))</f>
        <v>0</v>
      </c>
      <c r="M483" s="433">
        <f ca="1">IF(A29stdlife="n/a","n/a",IF(M$3&gt;(A29stdlife+$E483),('PTRM input'!$H$413*(1+rvanilla02)^0.5)-SUM($H483:L483),('PTRM input'!$H$413*(1+rvanilla02)^0.5)/A29stdlife))</f>
        <v>0</v>
      </c>
      <c r="N483" s="433">
        <f ca="1">IF(A29stdlife="n/a","n/a",IF(N$3&gt;(A29stdlife+$E483),('PTRM input'!$H$413*(1+rvanilla02)^0.5)-SUM($H483:M483),('PTRM input'!$H$413*(1+rvanilla02)^0.5)/A29stdlife))</f>
        <v>0</v>
      </c>
      <c r="O483" s="433">
        <f ca="1">IF(A29stdlife="n/a","n/a",IF(O$3&gt;(A29stdlife+$E483),('PTRM input'!$H$413*(1+rvanilla02)^0.5)-SUM($H483:N483),('PTRM input'!$H$413*(1+rvanilla02)^0.5)/A29stdlife))</f>
        <v>0</v>
      </c>
      <c r="P483" s="433">
        <f ca="1">IF(A29stdlife="n/a","n/a",IF(P$3&gt;(A29stdlife+$E483),('PTRM input'!$H$413*(1+rvanilla02)^0.5)-SUM($H483:O483),('PTRM input'!$H$413*(1+rvanilla02)^0.5)/A29stdlife))</f>
        <v>0</v>
      </c>
      <c r="Q483" s="433">
        <f ca="1">IF(A29stdlife="n/a","n/a",IF(Q$3&gt;(A29stdlife+$E483),('PTRM input'!$H$413*(1+rvanilla02)^0.5)-SUM($H483:P483),('PTRM input'!$H$413*(1+rvanilla02)^0.5)/A29stdlife))</f>
        <v>0</v>
      </c>
      <c r="R483" s="251">
        <f ca="1">IF(A29stdlife="n/a","n/a",IF(R$3&gt;(A29stdlife+$E483),('PTRM input'!$H$413*(1+rvanilla02)^0.5)-SUM($H483:Q483),('PTRM input'!$H$413*(1+rvanilla02)^0.5)/A29stdlife))</f>
        <v>0</v>
      </c>
      <c r="S483" s="251">
        <f ca="1">IF(A29stdlife="n/a","n/a",IF(S$3&gt;(A29stdlife+$E483),('PTRM input'!$H$413*(1+rvanilla02)^0.5)-SUM($H483:R483),('PTRM input'!$H$413*(1+rvanilla02)^0.5)/A29stdlife))</f>
        <v>0</v>
      </c>
      <c r="T483" s="251">
        <f ca="1">IF(A29stdlife="n/a","n/a",IF(T$3&gt;(A29stdlife+$E483),('PTRM input'!$H$413*(1+rvanilla02)^0.5)-SUM($H483:S483),('PTRM input'!$H$413*(1+rvanilla02)^0.5)/A29stdlife))</f>
        <v>0</v>
      </c>
      <c r="U483" s="251">
        <f ca="1">IF(A29stdlife="n/a","n/a",IF(U$3&gt;(A29stdlife+$E483),('PTRM input'!$H$413*(1+rvanilla02)^0.5)-SUM($H483:T483),('PTRM input'!$H$413*(1+rvanilla02)^0.5)/A29stdlife))</f>
        <v>0</v>
      </c>
      <c r="V483" s="251">
        <f ca="1">IF(A29stdlife="n/a","n/a",IF(V$3&gt;(A29stdlife+$E483),('PTRM input'!$H$413*(1+rvanilla02)^0.5)-SUM($H483:U483),('PTRM input'!$H$413*(1+rvanilla02)^0.5)/A29stdlife))</f>
        <v>0</v>
      </c>
      <c r="W483" s="251">
        <f ca="1">IF(A29stdlife="n/a","n/a",IF(W$3&gt;(A29stdlife+$E483),('PTRM input'!$H$413*(1+rvanilla02)^0.5)-SUM($H483:V483),('PTRM input'!$H$413*(1+rvanilla02)^0.5)/A29stdlife))</f>
        <v>0</v>
      </c>
      <c r="X483" s="251">
        <f ca="1">IF(A29stdlife="n/a","n/a",IF(X$3&gt;(A29stdlife+$E483),('PTRM input'!$H$413*(1+rvanilla02)^0.5)-SUM($H483:W483),('PTRM input'!$H$413*(1+rvanilla02)^0.5)/A29stdlife))</f>
        <v>0</v>
      </c>
      <c r="Y483" s="251">
        <f ca="1">IF(A29stdlife="n/a","n/a",IF(Y$3&gt;(A29stdlife+$E483),('PTRM input'!$H$413*(1+rvanilla02)^0.5)-SUM($H483:X483),('PTRM input'!$H$413*(1+rvanilla02)^0.5)/A29stdlife))</f>
        <v>0</v>
      </c>
      <c r="Z483" s="251">
        <f ca="1">IF(A29stdlife="n/a","n/a",IF(Z$3&gt;(A29stdlife+$E483),('PTRM input'!$H$413*(1+rvanilla02)^0.5)-SUM($H483:Y483),('PTRM input'!$H$413*(1+rvanilla02)^0.5)/A29stdlife))</f>
        <v>0</v>
      </c>
      <c r="AA483" s="251">
        <f ca="1">IF(A29stdlife="n/a","n/a",IF(AA$3&gt;(A29stdlife+$E483),('PTRM input'!$H$413*(1+rvanilla02)^0.5)-SUM($H483:Z483),('PTRM input'!$H$413*(1+rvanilla02)^0.5)/A29stdlife))</f>
        <v>0</v>
      </c>
      <c r="AB483" s="251">
        <f ca="1">IF(A29stdlife="n/a","n/a",IF(AB$3&gt;(A29stdlife+$E483),('PTRM input'!$H$413*(1+rvanilla02)^0.5)-SUM($H483:AA483),('PTRM input'!$H$413*(1+rvanilla02)^0.5)/A29stdlife))</f>
        <v>0</v>
      </c>
      <c r="AC483" s="251">
        <f ca="1">IF(A29stdlife="n/a","n/a",IF(AC$3&gt;(A29stdlife+$E483),('PTRM input'!$H$413*(1+rvanilla02)^0.5)-SUM($H483:AB483),('PTRM input'!$H$413*(1+rvanilla02)^0.5)/A29stdlife))</f>
        <v>0</v>
      </c>
      <c r="AD483" s="251">
        <f ca="1">IF(A29stdlife="n/a","n/a",IF(AD$3&gt;(A29stdlife+$E483),('PTRM input'!$H$413*(1+rvanilla02)^0.5)-SUM($H483:AC483),('PTRM input'!$H$413*(1+rvanilla02)^0.5)/A29stdlife))</f>
        <v>0</v>
      </c>
      <c r="AE483" s="251">
        <f ca="1">IF(A29stdlife="n/a","n/a",IF(AE$3&gt;(A29stdlife+$E483),('PTRM input'!$H$413*(1+rvanilla02)^0.5)-SUM($H483:AD483),('PTRM input'!$H$413*(1+rvanilla02)^0.5)/A29stdlife))</f>
        <v>0</v>
      </c>
      <c r="AF483" s="251">
        <f ca="1">IF(A29stdlife="n/a","n/a",IF(AF$3&gt;(A29stdlife+$E483),('PTRM input'!$H$413*(1+rvanilla02)^0.5)-SUM($H483:AE483),('PTRM input'!$H$413*(1+rvanilla02)^0.5)/A29stdlife))</f>
        <v>0</v>
      </c>
      <c r="AG483" s="251">
        <f ca="1">IF(A29stdlife="n/a","n/a",IF(AG$3&gt;(A29stdlife+$E483),('PTRM input'!$H$413*(1+rvanilla02)^0.5)-SUM($H483:AF483),('PTRM input'!$H$413*(1+rvanilla02)^0.5)/A29stdlife))</f>
        <v>0</v>
      </c>
      <c r="AH483" s="251">
        <f ca="1">IF(A29stdlife="n/a","n/a",IF(AH$3&gt;(A29stdlife+$E483),('PTRM input'!$H$413*(1+rvanilla02)^0.5)-SUM($H483:AG483),('PTRM input'!$H$413*(1+rvanilla02)^0.5)/A29stdlife))</f>
        <v>0</v>
      </c>
      <c r="AI483" s="251">
        <f ca="1">IF(A29stdlife="n/a","n/a",IF(AI$3&gt;(A29stdlife+$E483),('PTRM input'!$H$413*(1+rvanilla02)^0.5)-SUM($H483:AH483),('PTRM input'!$H$413*(1+rvanilla02)^0.5)/A29stdlife))</f>
        <v>0</v>
      </c>
      <c r="AJ483" s="251">
        <f ca="1">IF(A29stdlife="n/a","n/a",IF(AJ$3&gt;(A29stdlife+$E483),('PTRM input'!$H$413*(1+rvanilla02)^0.5)-SUM($H483:AI483),('PTRM input'!$H$413*(1+rvanilla02)^0.5)/A29stdlife))</f>
        <v>0</v>
      </c>
      <c r="AK483" s="251">
        <f ca="1">IF(A29stdlife="n/a","n/a",IF(AK$3&gt;(A29stdlife+$E483),('PTRM input'!$H$413*(1+rvanilla02)^0.5)-SUM($H483:AJ483),('PTRM input'!$H$413*(1+rvanilla02)^0.5)/A29stdlife))</f>
        <v>0</v>
      </c>
      <c r="AL483" s="251">
        <f ca="1">IF(A29stdlife="n/a","n/a",IF(AL$3&gt;(A29stdlife+$E483),('PTRM input'!$H$413*(1+rvanilla02)^0.5)-SUM($H483:AK483),('PTRM input'!$H$413*(1+rvanilla02)^0.5)/A29stdlife))</f>
        <v>0</v>
      </c>
      <c r="AM483" s="251">
        <f ca="1">IF(A29stdlife="n/a","n/a",IF(AM$3&gt;(A29stdlife+$E483),('PTRM input'!$H$413*(1+rvanilla02)^0.5)-SUM($H483:AL483),('PTRM input'!$H$413*(1+rvanilla02)^0.5)/A29stdlife))</f>
        <v>0</v>
      </c>
      <c r="AN483" s="251">
        <f ca="1">IF(A29stdlife="n/a","n/a",IF(AN$3&gt;(A29stdlife+$E483),('PTRM input'!$H$413*(1+rvanilla02)^0.5)-SUM($H483:AM483),('PTRM input'!$H$413*(1+rvanilla02)^0.5)/A29stdlife))</f>
        <v>0</v>
      </c>
      <c r="AO483" s="251">
        <f ca="1">IF(A29stdlife="n/a","n/a",IF(AO$3&gt;(A29stdlife+$E483),('PTRM input'!$H$413*(1+rvanilla02)^0.5)-SUM($H483:AN483),('PTRM input'!$H$413*(1+rvanilla02)^0.5)/A29stdlife))</f>
        <v>0</v>
      </c>
      <c r="AP483" s="251">
        <f ca="1">IF(A29stdlife="n/a","n/a",IF(AP$3&gt;(A29stdlife+$E483),('PTRM input'!$H$413*(1+rvanilla02)^0.5)-SUM($H483:AO483),('PTRM input'!$H$413*(1+rvanilla02)^0.5)/A29stdlife))</f>
        <v>0</v>
      </c>
      <c r="AQ483" s="251">
        <f ca="1">IF(A29stdlife="n/a","n/a",IF(AQ$3&gt;(A29stdlife+$E483),('PTRM input'!$H$413*(1+rvanilla02)^0.5)-SUM($H483:AP483),('PTRM input'!$H$413*(1+rvanilla02)^0.5)/A29stdlife))</f>
        <v>0</v>
      </c>
      <c r="AR483" s="251">
        <f ca="1">IF(A29stdlife="n/a","n/a",IF(AR$3&gt;(A29stdlife+$E483),('PTRM input'!$H$413*(1+rvanilla02)^0.5)-SUM($H483:AQ483),('PTRM input'!$H$413*(1+rvanilla02)^0.5)/A29stdlife))</f>
        <v>0</v>
      </c>
      <c r="AS483" s="251">
        <f ca="1">IF(A29stdlife="n/a","n/a",IF(AS$3&gt;(A29stdlife+$E483),('PTRM input'!$H$413*(1+rvanilla02)^0.5)-SUM($H483:AR483),('PTRM input'!$H$413*(1+rvanilla02)^0.5)/A29stdlife))</f>
        <v>0</v>
      </c>
      <c r="AT483" s="251">
        <f ca="1">IF(A29stdlife="n/a","n/a",IF(AT$3&gt;(A29stdlife+$E483),('PTRM input'!$H$413*(1+rvanilla02)^0.5)-SUM($H483:AS483),('PTRM input'!$H$413*(1+rvanilla02)^0.5)/A29stdlife))</f>
        <v>0</v>
      </c>
      <c r="AU483" s="251">
        <f ca="1">IF(A29stdlife="n/a","n/a",IF(AU$3&gt;(A29stdlife+$E483),('PTRM input'!$H$413*(1+rvanilla02)^0.5)-SUM($H483:AT483),('PTRM input'!$H$413*(1+rvanilla02)^0.5)/A29stdlife))</f>
        <v>0</v>
      </c>
      <c r="AV483" s="251">
        <f ca="1">IF(A29stdlife="n/a","n/a",IF(AV$3&gt;(A29stdlife+$E483),('PTRM input'!$H$413*(1+rvanilla02)^0.5)-SUM($H483:AU483),('PTRM input'!$H$413*(1+rvanilla02)^0.5)/A29stdlife))</f>
        <v>0</v>
      </c>
      <c r="AW483" s="251">
        <f ca="1">IF(A29stdlife="n/a","n/a",IF(AW$3&gt;(A29stdlife+$E483),('PTRM input'!$H$413*(1+rvanilla02)^0.5)-SUM($H483:AV483),('PTRM input'!$H$413*(1+rvanilla02)^0.5)/A29stdlife))</f>
        <v>0</v>
      </c>
      <c r="AX483" s="251">
        <f ca="1">IF(A29stdlife="n/a","n/a",IF(AX$3&gt;(A29stdlife+$E483),('PTRM input'!$H$413*(1+rvanilla02)^0.5)-SUM($H483:AW483),('PTRM input'!$H$413*(1+rvanilla02)^0.5)/A29stdlife))</f>
        <v>0</v>
      </c>
      <c r="AY483" s="251">
        <f ca="1">IF(A29stdlife="n/a","n/a",IF(AY$3&gt;(A29stdlife+$E483),('PTRM input'!$H$413*(1+rvanilla02)^0.5)-SUM($H483:AX483),('PTRM input'!$H$413*(1+rvanilla02)^0.5)/A29stdlife))</f>
        <v>0</v>
      </c>
      <c r="AZ483" s="251">
        <f ca="1">IF(A29stdlife="n/a","n/a",IF(AZ$3&gt;(A29stdlife+$E483),('PTRM input'!$H$413*(1+rvanilla02)^0.5)-SUM($H483:AY483),('PTRM input'!$H$413*(1+rvanilla02)^0.5)/A29stdlife))</f>
        <v>0</v>
      </c>
      <c r="BA483" s="251">
        <f ca="1">IF(A29stdlife="n/a","n/a",IF(BA$3&gt;(A29stdlife+$E483),('PTRM input'!$H$413*(1+rvanilla02)^0.5)-SUM($H483:AZ483),('PTRM input'!$H$413*(1+rvanilla02)^0.5)/A29stdlife))</f>
        <v>0</v>
      </c>
      <c r="BB483" s="251">
        <f ca="1">IF(A29stdlife="n/a","n/a",IF(BB$3&gt;(A29stdlife+$E483),('PTRM input'!$H$413*(1+rvanilla02)^0.5)-SUM($H483:BA483),('PTRM input'!$H$413*(1+rvanilla02)^0.5)/A29stdlife))</f>
        <v>0</v>
      </c>
      <c r="BC483" s="251">
        <f ca="1">IF(A29stdlife="n/a","n/a",IF(BC$3&gt;(A29stdlife+$E483),('PTRM input'!$H$413*(1+rvanilla02)^0.5)-SUM($H483:BB483),('PTRM input'!$H$413*(1+rvanilla02)^0.5)/A29stdlife))</f>
        <v>0</v>
      </c>
      <c r="BD483" s="251">
        <f ca="1">IF(A29stdlife="n/a","n/a",IF(BD$3&gt;(A29stdlife+$E483),('PTRM input'!$H$413*(1+rvanilla02)^0.5)-SUM($H483:BC483),('PTRM input'!$H$413*(1+rvanilla02)^0.5)/A29stdlife))</f>
        <v>0</v>
      </c>
      <c r="BE483" s="251">
        <f ca="1">IF(A29stdlife="n/a","n/a",IF(BE$3&gt;(A29stdlife+$E483),('PTRM input'!$H$413*(1+rvanilla02)^0.5)-SUM($H483:BD483),('PTRM input'!$H$413*(1+rvanilla02)^0.5)/A29stdlife))</f>
        <v>0</v>
      </c>
      <c r="BF483" s="251">
        <f ca="1">IF(A29stdlife="n/a","n/a",IF(BF$3&gt;(A29stdlife+$E483),('PTRM input'!$H$413*(1+rvanilla02)^0.5)-SUM($H483:BE483),('PTRM input'!$H$413*(1+rvanilla02)^0.5)/A29stdlife))</f>
        <v>0</v>
      </c>
      <c r="BG483" s="251">
        <f ca="1">IF(A29stdlife="n/a","n/a",IF(BG$3&gt;(A29stdlife+$E483),('PTRM input'!$H$413*(1+rvanilla02)^0.5)-SUM($H483:BF483),('PTRM input'!$H$413*(1+rvanilla02)^0.5)/A29stdlife))</f>
        <v>0</v>
      </c>
      <c r="BH483" s="251">
        <f ca="1">IF(A29stdlife="n/a","n/a",IF(BH$3&gt;(A29stdlife+$E483),('PTRM input'!$H$413*(1+rvanilla02)^0.5)-SUM($H483:BG483),('PTRM input'!$H$413*(1+rvanilla02)^0.5)/A29stdlife))</f>
        <v>0</v>
      </c>
      <c r="BI483" s="251">
        <f ca="1">IF(A29stdlife="n/a","n/a",IF(BI$3&gt;(A29stdlife+$E483),('PTRM input'!$H$413*(1+rvanilla02)^0.5)-SUM($H483:BH483),('PTRM input'!$H$413*(1+rvanilla02)^0.5)/A29stdlife))</f>
        <v>0</v>
      </c>
      <c r="BJ483" s="116"/>
      <c r="BK483" s="116"/>
      <c r="BL483" s="116"/>
      <c r="BM483" s="116"/>
    </row>
    <row r="484" spans="1:65" hidden="1" outlineLevel="2">
      <c r="A484" s="116"/>
      <c r="B484" s="19"/>
      <c r="C484" s="18"/>
      <c r="D484" s="760"/>
      <c r="E484" s="86">
        <v>3</v>
      </c>
      <c r="F484" s="259"/>
      <c r="G484" s="434"/>
      <c r="H484" s="435"/>
      <c r="I484" s="619"/>
      <c r="J484" s="433">
        <f ca="1">IF(A29stdlife="n/a","n/a",IF(J$3&gt;(A29stdlife+$E484),('PTRM input'!$I$413*(1+rvanilla03)^0.5)-SUM(I484:$I484),('PTRM input'!$I$413*(1+rvanilla03)^0.5)/A29stdlife))</f>
        <v>0</v>
      </c>
      <c r="K484" s="433">
        <f ca="1">IF(A29stdlife="n/a","n/a",IF(K$3&gt;(A29stdlife+$E484),('PTRM input'!$I$413*(1+rvanilla03)^0.5)-SUM($I484:J484),('PTRM input'!$I$413*(1+rvanilla03)^0.5)/A29stdlife))</f>
        <v>0</v>
      </c>
      <c r="L484" s="433">
        <f ca="1">IF(A29stdlife="n/a","n/a",IF(L$3&gt;(A29stdlife+$E484),('PTRM input'!$I$413*(1+rvanilla03)^0.5)-SUM($I484:K484),('PTRM input'!$I$413*(1+rvanilla03)^0.5)/A29stdlife))</f>
        <v>0</v>
      </c>
      <c r="M484" s="433">
        <f ca="1">IF(A29stdlife="n/a","n/a",IF(M$3&gt;(A29stdlife+$E484),('PTRM input'!$I$413*(1+rvanilla03)^0.5)-SUM($I484:L484),('PTRM input'!$I$413*(1+rvanilla03)^0.5)/A29stdlife))</f>
        <v>0</v>
      </c>
      <c r="N484" s="433">
        <f ca="1">IF(A29stdlife="n/a","n/a",IF(N$3&gt;(A29stdlife+$E484),('PTRM input'!$I$413*(1+rvanilla03)^0.5)-SUM($I484:M484),('PTRM input'!$I$413*(1+rvanilla03)^0.5)/A29stdlife))</f>
        <v>0</v>
      </c>
      <c r="O484" s="433">
        <f ca="1">IF(A29stdlife="n/a","n/a",IF(O$3&gt;(A29stdlife+$E484),('PTRM input'!$I$413*(1+rvanilla03)^0.5)-SUM($I484:N484),('PTRM input'!$I$413*(1+rvanilla03)^0.5)/A29stdlife))</f>
        <v>0</v>
      </c>
      <c r="P484" s="433">
        <f ca="1">IF(A29stdlife="n/a","n/a",IF(P$3&gt;(A29stdlife+$E484),('PTRM input'!$I$413*(1+rvanilla03)^0.5)-SUM($I484:O484),('PTRM input'!$I$413*(1+rvanilla03)^0.5)/A29stdlife))</f>
        <v>0</v>
      </c>
      <c r="Q484" s="433">
        <f ca="1">IF(A29stdlife="n/a","n/a",IF(Q$3&gt;(A29stdlife+$E484),('PTRM input'!$I$413*(1+rvanilla03)^0.5)-SUM($I484:P484),('PTRM input'!$I$413*(1+rvanilla03)^0.5)/A29stdlife))</f>
        <v>0</v>
      </c>
      <c r="R484" s="251">
        <f ca="1">IF(A29stdlife="n/a","n/a",IF(R$3&gt;(A29stdlife+$E484),('PTRM input'!$I$413*(1+rvanilla03)^0.5)-SUM($I484:Q484),('PTRM input'!$I$413*(1+rvanilla03)^0.5)/A29stdlife))</f>
        <v>0</v>
      </c>
      <c r="S484" s="251">
        <f ca="1">IF(A29stdlife="n/a","n/a",IF(S$3&gt;(A29stdlife+$E484),('PTRM input'!$I$413*(1+rvanilla03)^0.5)-SUM($I484:R484),('PTRM input'!$I$413*(1+rvanilla03)^0.5)/A29stdlife))</f>
        <v>0</v>
      </c>
      <c r="T484" s="251">
        <f ca="1">IF(A29stdlife="n/a","n/a",IF(T$3&gt;(A29stdlife+$E484),('PTRM input'!$I$413*(1+rvanilla03)^0.5)-SUM($I484:S484),('PTRM input'!$I$413*(1+rvanilla03)^0.5)/A29stdlife))</f>
        <v>0</v>
      </c>
      <c r="U484" s="251">
        <f ca="1">IF(A29stdlife="n/a","n/a",IF(U$3&gt;(A29stdlife+$E484),('PTRM input'!$I$413*(1+rvanilla03)^0.5)-SUM($I484:T484),('PTRM input'!$I$413*(1+rvanilla03)^0.5)/A29stdlife))</f>
        <v>0</v>
      </c>
      <c r="V484" s="251">
        <f ca="1">IF(A29stdlife="n/a","n/a",IF(V$3&gt;(A29stdlife+$E484),('PTRM input'!$I$413*(1+rvanilla03)^0.5)-SUM($I484:U484),('PTRM input'!$I$413*(1+rvanilla03)^0.5)/A29stdlife))</f>
        <v>0</v>
      </c>
      <c r="W484" s="251">
        <f ca="1">IF(A29stdlife="n/a","n/a",IF(W$3&gt;(A29stdlife+$E484),('PTRM input'!$I$413*(1+rvanilla03)^0.5)-SUM($I484:V484),('PTRM input'!$I$413*(1+rvanilla03)^0.5)/A29stdlife))</f>
        <v>0</v>
      </c>
      <c r="X484" s="251">
        <f ca="1">IF(A29stdlife="n/a","n/a",IF(X$3&gt;(A29stdlife+$E484),('PTRM input'!$I$413*(1+rvanilla03)^0.5)-SUM($I484:W484),('PTRM input'!$I$413*(1+rvanilla03)^0.5)/A29stdlife))</f>
        <v>0</v>
      </c>
      <c r="Y484" s="251">
        <f ca="1">IF(A29stdlife="n/a","n/a",IF(Y$3&gt;(A29stdlife+$E484),('PTRM input'!$I$413*(1+rvanilla03)^0.5)-SUM($I484:X484),('PTRM input'!$I$413*(1+rvanilla03)^0.5)/A29stdlife))</f>
        <v>0</v>
      </c>
      <c r="Z484" s="251">
        <f ca="1">IF(A29stdlife="n/a","n/a",IF(Z$3&gt;(A29stdlife+$E484),('PTRM input'!$I$413*(1+rvanilla03)^0.5)-SUM($I484:Y484),('PTRM input'!$I$413*(1+rvanilla03)^0.5)/A29stdlife))</f>
        <v>0</v>
      </c>
      <c r="AA484" s="251">
        <f ca="1">IF(A29stdlife="n/a","n/a",IF(AA$3&gt;(A29stdlife+$E484),('PTRM input'!$I$413*(1+rvanilla03)^0.5)-SUM($I484:Z484),('PTRM input'!$I$413*(1+rvanilla03)^0.5)/A29stdlife))</f>
        <v>0</v>
      </c>
      <c r="AB484" s="251">
        <f ca="1">IF(A29stdlife="n/a","n/a",IF(AB$3&gt;(A29stdlife+$E484),('PTRM input'!$I$413*(1+rvanilla03)^0.5)-SUM($I484:AA484),('PTRM input'!$I$413*(1+rvanilla03)^0.5)/A29stdlife))</f>
        <v>0</v>
      </c>
      <c r="AC484" s="251">
        <f ca="1">IF(A29stdlife="n/a","n/a",IF(AC$3&gt;(A29stdlife+$E484),('PTRM input'!$I$413*(1+rvanilla03)^0.5)-SUM($I484:AB484),('PTRM input'!$I$413*(1+rvanilla03)^0.5)/A29stdlife))</f>
        <v>0</v>
      </c>
      <c r="AD484" s="251">
        <f ca="1">IF(A29stdlife="n/a","n/a",IF(AD$3&gt;(A29stdlife+$E484),('PTRM input'!$I$413*(1+rvanilla03)^0.5)-SUM($I484:AC484),('PTRM input'!$I$413*(1+rvanilla03)^0.5)/A29stdlife))</f>
        <v>0</v>
      </c>
      <c r="AE484" s="251">
        <f ca="1">IF(A29stdlife="n/a","n/a",IF(AE$3&gt;(A29stdlife+$E484),('PTRM input'!$I$413*(1+rvanilla03)^0.5)-SUM($I484:AD484),('PTRM input'!$I$413*(1+rvanilla03)^0.5)/A29stdlife))</f>
        <v>0</v>
      </c>
      <c r="AF484" s="251">
        <f ca="1">IF(A29stdlife="n/a","n/a",IF(AF$3&gt;(A29stdlife+$E484),('PTRM input'!$I$413*(1+rvanilla03)^0.5)-SUM($I484:AE484),('PTRM input'!$I$413*(1+rvanilla03)^0.5)/A29stdlife))</f>
        <v>0</v>
      </c>
      <c r="AG484" s="251">
        <f ca="1">IF(A29stdlife="n/a","n/a",IF(AG$3&gt;(A29stdlife+$E484),('PTRM input'!$I$413*(1+rvanilla03)^0.5)-SUM($I484:AF484),('PTRM input'!$I$413*(1+rvanilla03)^0.5)/A29stdlife))</f>
        <v>0</v>
      </c>
      <c r="AH484" s="251">
        <f ca="1">IF(A29stdlife="n/a","n/a",IF(AH$3&gt;(A29stdlife+$E484),('PTRM input'!$I$413*(1+rvanilla03)^0.5)-SUM($I484:AG484),('PTRM input'!$I$413*(1+rvanilla03)^0.5)/A29stdlife))</f>
        <v>0</v>
      </c>
      <c r="AI484" s="251">
        <f ca="1">IF(A29stdlife="n/a","n/a",IF(AI$3&gt;(A29stdlife+$E484),('PTRM input'!$I$413*(1+rvanilla03)^0.5)-SUM($I484:AH484),('PTRM input'!$I$413*(1+rvanilla03)^0.5)/A29stdlife))</f>
        <v>0</v>
      </c>
      <c r="AJ484" s="251">
        <f ca="1">IF(A29stdlife="n/a","n/a",IF(AJ$3&gt;(A29stdlife+$E484),('PTRM input'!$I$413*(1+rvanilla03)^0.5)-SUM($I484:AI484),('PTRM input'!$I$413*(1+rvanilla03)^0.5)/A29stdlife))</f>
        <v>0</v>
      </c>
      <c r="AK484" s="251">
        <f ca="1">IF(A29stdlife="n/a","n/a",IF(AK$3&gt;(A29stdlife+$E484),('PTRM input'!$I$413*(1+rvanilla03)^0.5)-SUM($I484:AJ484),('PTRM input'!$I$413*(1+rvanilla03)^0.5)/A29stdlife))</f>
        <v>0</v>
      </c>
      <c r="AL484" s="251">
        <f ca="1">IF(A29stdlife="n/a","n/a",IF(AL$3&gt;(A29stdlife+$E484),('PTRM input'!$I$413*(1+rvanilla03)^0.5)-SUM($I484:AK484),('PTRM input'!$I$413*(1+rvanilla03)^0.5)/A29stdlife))</f>
        <v>0</v>
      </c>
      <c r="AM484" s="251">
        <f ca="1">IF(A29stdlife="n/a","n/a",IF(AM$3&gt;(A29stdlife+$E484),('PTRM input'!$I$413*(1+rvanilla03)^0.5)-SUM($I484:AL484),('PTRM input'!$I$413*(1+rvanilla03)^0.5)/A29stdlife))</f>
        <v>0</v>
      </c>
      <c r="AN484" s="251">
        <f ca="1">IF(A29stdlife="n/a","n/a",IF(AN$3&gt;(A29stdlife+$E484),('PTRM input'!$I$413*(1+rvanilla03)^0.5)-SUM($I484:AM484),('PTRM input'!$I$413*(1+rvanilla03)^0.5)/A29stdlife))</f>
        <v>0</v>
      </c>
      <c r="AO484" s="251">
        <f ca="1">IF(A29stdlife="n/a","n/a",IF(AO$3&gt;(A29stdlife+$E484),('PTRM input'!$I$413*(1+rvanilla03)^0.5)-SUM($I484:AN484),('PTRM input'!$I$413*(1+rvanilla03)^0.5)/A29stdlife))</f>
        <v>0</v>
      </c>
      <c r="AP484" s="251">
        <f ca="1">IF(A29stdlife="n/a","n/a",IF(AP$3&gt;(A29stdlife+$E484),('PTRM input'!$I$413*(1+rvanilla03)^0.5)-SUM($I484:AO484),('PTRM input'!$I$413*(1+rvanilla03)^0.5)/A29stdlife))</f>
        <v>0</v>
      </c>
      <c r="AQ484" s="251">
        <f ca="1">IF(A29stdlife="n/a","n/a",IF(AQ$3&gt;(A29stdlife+$E484),('PTRM input'!$I$413*(1+rvanilla03)^0.5)-SUM($I484:AP484),('PTRM input'!$I$413*(1+rvanilla03)^0.5)/A29stdlife))</f>
        <v>0</v>
      </c>
      <c r="AR484" s="251">
        <f ca="1">IF(A29stdlife="n/a","n/a",IF(AR$3&gt;(A29stdlife+$E484),('PTRM input'!$I$413*(1+rvanilla03)^0.5)-SUM($I484:AQ484),('PTRM input'!$I$413*(1+rvanilla03)^0.5)/A29stdlife))</f>
        <v>0</v>
      </c>
      <c r="AS484" s="251">
        <f ca="1">IF(A29stdlife="n/a","n/a",IF(AS$3&gt;(A29stdlife+$E484),('PTRM input'!$I$413*(1+rvanilla03)^0.5)-SUM($I484:AR484),('PTRM input'!$I$413*(1+rvanilla03)^0.5)/A29stdlife))</f>
        <v>0</v>
      </c>
      <c r="AT484" s="251">
        <f ca="1">IF(A29stdlife="n/a","n/a",IF(AT$3&gt;(A29stdlife+$E484),('PTRM input'!$I$413*(1+rvanilla03)^0.5)-SUM($I484:AS484),('PTRM input'!$I$413*(1+rvanilla03)^0.5)/A29stdlife))</f>
        <v>0</v>
      </c>
      <c r="AU484" s="251">
        <f ca="1">IF(A29stdlife="n/a","n/a",IF(AU$3&gt;(A29stdlife+$E484),('PTRM input'!$I$413*(1+rvanilla03)^0.5)-SUM($I484:AT484),('PTRM input'!$I$413*(1+rvanilla03)^0.5)/A29stdlife))</f>
        <v>0</v>
      </c>
      <c r="AV484" s="251">
        <f ca="1">IF(A29stdlife="n/a","n/a",IF(AV$3&gt;(A29stdlife+$E484),('PTRM input'!$I$413*(1+rvanilla03)^0.5)-SUM($I484:AU484),('PTRM input'!$I$413*(1+rvanilla03)^0.5)/A29stdlife))</f>
        <v>0</v>
      </c>
      <c r="AW484" s="251">
        <f ca="1">IF(A29stdlife="n/a","n/a",IF(AW$3&gt;(A29stdlife+$E484),('PTRM input'!$I$413*(1+rvanilla03)^0.5)-SUM($I484:AV484),('PTRM input'!$I$413*(1+rvanilla03)^0.5)/A29stdlife))</f>
        <v>0</v>
      </c>
      <c r="AX484" s="251">
        <f ca="1">IF(A29stdlife="n/a","n/a",IF(AX$3&gt;(A29stdlife+$E484),('PTRM input'!$I$413*(1+rvanilla03)^0.5)-SUM($I484:AW484),('PTRM input'!$I$413*(1+rvanilla03)^0.5)/A29stdlife))</f>
        <v>0</v>
      </c>
      <c r="AY484" s="251">
        <f ca="1">IF(A29stdlife="n/a","n/a",IF(AY$3&gt;(A29stdlife+$E484),('PTRM input'!$I$413*(1+rvanilla03)^0.5)-SUM($I484:AX484),('PTRM input'!$I$413*(1+rvanilla03)^0.5)/A29stdlife))</f>
        <v>0</v>
      </c>
      <c r="AZ484" s="251">
        <f ca="1">IF(A29stdlife="n/a","n/a",IF(AZ$3&gt;(A29stdlife+$E484),('PTRM input'!$I$413*(1+rvanilla03)^0.5)-SUM($I484:AY484),('PTRM input'!$I$413*(1+rvanilla03)^0.5)/A29stdlife))</f>
        <v>0</v>
      </c>
      <c r="BA484" s="251">
        <f ca="1">IF(A29stdlife="n/a","n/a",IF(BA$3&gt;(A29stdlife+$E484),('PTRM input'!$I$413*(1+rvanilla03)^0.5)-SUM($I484:AZ484),('PTRM input'!$I$413*(1+rvanilla03)^0.5)/A29stdlife))</f>
        <v>0</v>
      </c>
      <c r="BB484" s="251">
        <f ca="1">IF(A29stdlife="n/a","n/a",IF(BB$3&gt;(A29stdlife+$E484),('PTRM input'!$I$413*(1+rvanilla03)^0.5)-SUM($I484:BA484),('PTRM input'!$I$413*(1+rvanilla03)^0.5)/A29stdlife))</f>
        <v>0</v>
      </c>
      <c r="BC484" s="251">
        <f ca="1">IF(A29stdlife="n/a","n/a",IF(BC$3&gt;(A29stdlife+$E484),('PTRM input'!$I$413*(1+rvanilla03)^0.5)-SUM($I484:BB484),('PTRM input'!$I$413*(1+rvanilla03)^0.5)/A29stdlife))</f>
        <v>0</v>
      </c>
      <c r="BD484" s="251">
        <f ca="1">IF(A29stdlife="n/a","n/a",IF(BD$3&gt;(A29stdlife+$E484),('PTRM input'!$I$413*(1+rvanilla03)^0.5)-SUM($I484:BC484),('PTRM input'!$I$413*(1+rvanilla03)^0.5)/A29stdlife))</f>
        <v>0</v>
      </c>
      <c r="BE484" s="251">
        <f ca="1">IF(A29stdlife="n/a","n/a",IF(BE$3&gt;(A29stdlife+$E484),('PTRM input'!$I$413*(1+rvanilla03)^0.5)-SUM($I484:BD484),('PTRM input'!$I$413*(1+rvanilla03)^0.5)/A29stdlife))</f>
        <v>0</v>
      </c>
      <c r="BF484" s="251">
        <f ca="1">IF(A29stdlife="n/a","n/a",IF(BF$3&gt;(A29stdlife+$E484),('PTRM input'!$I$413*(1+rvanilla03)^0.5)-SUM($I484:BE484),('PTRM input'!$I$413*(1+rvanilla03)^0.5)/A29stdlife))</f>
        <v>0</v>
      </c>
      <c r="BG484" s="251">
        <f ca="1">IF(A29stdlife="n/a","n/a",IF(BG$3&gt;(A29stdlife+$E484),('PTRM input'!$I$413*(1+rvanilla03)^0.5)-SUM($I484:BF484),('PTRM input'!$I$413*(1+rvanilla03)^0.5)/A29stdlife))</f>
        <v>0</v>
      </c>
      <c r="BH484" s="251">
        <f ca="1">IF(A29stdlife="n/a","n/a",IF(BH$3&gt;(A29stdlife+$E484),('PTRM input'!$I$413*(1+rvanilla03)^0.5)-SUM($I484:BG484),('PTRM input'!$I$413*(1+rvanilla03)^0.5)/A29stdlife))</f>
        <v>0</v>
      </c>
      <c r="BI484" s="251">
        <f ca="1">IF(A29stdlife="n/a","n/a",IF(BI$3&gt;(A29stdlife+$E484),('PTRM input'!$I$413*(1+rvanilla03)^0.5)-SUM($I484:BH484),('PTRM input'!$I$413*(1+rvanilla03)^0.5)/A29stdlife))</f>
        <v>0</v>
      </c>
      <c r="BJ484" s="116"/>
      <c r="BK484" s="116"/>
      <c r="BL484" s="116"/>
      <c r="BM484" s="116"/>
    </row>
    <row r="485" spans="1:65" hidden="1" outlineLevel="2">
      <c r="A485" s="116"/>
      <c r="B485" s="19"/>
      <c r="C485" s="18"/>
      <c r="D485" s="760"/>
      <c r="E485" s="86">
        <v>4</v>
      </c>
      <c r="F485" s="259"/>
      <c r="G485" s="434"/>
      <c r="H485" s="435"/>
      <c r="I485" s="435"/>
      <c r="J485" s="619"/>
      <c r="K485" s="433">
        <f ca="1">IF(A29stdlife="n/a","n/a",IF(K$3&gt;(A29stdlife+$E485),('PTRM input'!$J$413*(1+rvanilla04)^0.5)-SUM(J485:$J485),('PTRM input'!$J$413*(1+rvanilla04)^0.5)/A29stdlife))</f>
        <v>0</v>
      </c>
      <c r="L485" s="433">
        <f ca="1">IF(A29stdlife="n/a","n/a",IF(L$3&gt;(A29stdlife+$E485),('PTRM input'!$J$413*(1+rvanilla04)^0.5)-SUM($J485:K485),('PTRM input'!$J$413*(1+rvanilla04)^0.5)/A29stdlife))</f>
        <v>0</v>
      </c>
      <c r="M485" s="433">
        <f ca="1">IF(A29stdlife="n/a","n/a",IF(M$3&gt;(A29stdlife+$E485),('PTRM input'!$J$413*(1+rvanilla04)^0.5)-SUM($J485:L485),('PTRM input'!$J$413*(1+rvanilla04)^0.5)/A29stdlife))</f>
        <v>0</v>
      </c>
      <c r="N485" s="433">
        <f ca="1">IF(A29stdlife="n/a","n/a",IF(N$3&gt;(A29stdlife+$E485),('PTRM input'!$J$413*(1+rvanilla04)^0.5)-SUM($J485:M485),('PTRM input'!$J$413*(1+rvanilla04)^0.5)/A29stdlife))</f>
        <v>0</v>
      </c>
      <c r="O485" s="433">
        <f ca="1">IF(A29stdlife="n/a","n/a",IF(O$3&gt;(A29stdlife+$E485),('PTRM input'!$J$413*(1+rvanilla04)^0.5)-SUM($J485:N485),('PTRM input'!$J$413*(1+rvanilla04)^0.5)/A29stdlife))</f>
        <v>0</v>
      </c>
      <c r="P485" s="433">
        <f ca="1">IF(A29stdlife="n/a","n/a",IF(P$3&gt;(A29stdlife+$E485),('PTRM input'!$J$413*(1+rvanilla04)^0.5)-SUM($J485:O485),('PTRM input'!$J$413*(1+rvanilla04)^0.5)/A29stdlife))</f>
        <v>0</v>
      </c>
      <c r="Q485" s="433">
        <f ca="1">IF(A29stdlife="n/a","n/a",IF(Q$3&gt;(A29stdlife+$E485),('PTRM input'!$J$413*(1+rvanilla04)^0.5)-SUM($J485:P485),('PTRM input'!$J$413*(1+rvanilla04)^0.5)/A29stdlife))</f>
        <v>0</v>
      </c>
      <c r="R485" s="251">
        <f ca="1">IF(A29stdlife="n/a","n/a",IF(R$3&gt;(A29stdlife+$E485),('PTRM input'!$J$413*(1+rvanilla04)^0.5)-SUM($J485:Q485),('PTRM input'!$J$413*(1+rvanilla04)^0.5)/A29stdlife))</f>
        <v>0</v>
      </c>
      <c r="S485" s="251">
        <f ca="1">IF(A29stdlife="n/a","n/a",IF(S$3&gt;(A29stdlife+$E485),('PTRM input'!$J$413*(1+rvanilla04)^0.5)-SUM($J485:R485),('PTRM input'!$J$413*(1+rvanilla04)^0.5)/A29stdlife))</f>
        <v>0</v>
      </c>
      <c r="T485" s="251">
        <f ca="1">IF(A29stdlife="n/a","n/a",IF(T$3&gt;(A29stdlife+$E485),('PTRM input'!$J$413*(1+rvanilla04)^0.5)-SUM($J485:S485),('PTRM input'!$J$413*(1+rvanilla04)^0.5)/A29stdlife))</f>
        <v>0</v>
      </c>
      <c r="U485" s="251">
        <f ca="1">IF(A29stdlife="n/a","n/a",IF(U$3&gt;(A29stdlife+$E485),('PTRM input'!$J$413*(1+rvanilla04)^0.5)-SUM($J485:T485),('PTRM input'!$J$413*(1+rvanilla04)^0.5)/A29stdlife))</f>
        <v>0</v>
      </c>
      <c r="V485" s="251">
        <f ca="1">IF(A29stdlife="n/a","n/a",IF(V$3&gt;(A29stdlife+$E485),('PTRM input'!$J$413*(1+rvanilla04)^0.5)-SUM($J485:U485),('PTRM input'!$J$413*(1+rvanilla04)^0.5)/A29stdlife))</f>
        <v>0</v>
      </c>
      <c r="W485" s="251">
        <f ca="1">IF(A29stdlife="n/a","n/a",IF(W$3&gt;(A29stdlife+$E485),('PTRM input'!$J$413*(1+rvanilla04)^0.5)-SUM($J485:V485),('PTRM input'!$J$413*(1+rvanilla04)^0.5)/A29stdlife))</f>
        <v>0</v>
      </c>
      <c r="X485" s="251">
        <f ca="1">IF(A29stdlife="n/a","n/a",IF(X$3&gt;(A29stdlife+$E485),('PTRM input'!$J$413*(1+rvanilla04)^0.5)-SUM($J485:W485),('PTRM input'!$J$413*(1+rvanilla04)^0.5)/A29stdlife))</f>
        <v>0</v>
      </c>
      <c r="Y485" s="251">
        <f ca="1">IF(A29stdlife="n/a","n/a",IF(Y$3&gt;(A29stdlife+$E485),('PTRM input'!$J$413*(1+rvanilla04)^0.5)-SUM($J485:X485),('PTRM input'!$J$413*(1+rvanilla04)^0.5)/A29stdlife))</f>
        <v>0</v>
      </c>
      <c r="Z485" s="251">
        <f ca="1">IF(A29stdlife="n/a","n/a",IF(Z$3&gt;(A29stdlife+$E485),('PTRM input'!$J$413*(1+rvanilla04)^0.5)-SUM($J485:Y485),('PTRM input'!$J$413*(1+rvanilla04)^0.5)/A29stdlife))</f>
        <v>0</v>
      </c>
      <c r="AA485" s="251">
        <f ca="1">IF(A29stdlife="n/a","n/a",IF(AA$3&gt;(A29stdlife+$E485),('PTRM input'!$J$413*(1+rvanilla04)^0.5)-SUM($J485:Z485),('PTRM input'!$J$413*(1+rvanilla04)^0.5)/A29stdlife))</f>
        <v>0</v>
      </c>
      <c r="AB485" s="251">
        <f ca="1">IF(A29stdlife="n/a","n/a",IF(AB$3&gt;(A29stdlife+$E485),('PTRM input'!$J$413*(1+rvanilla04)^0.5)-SUM($J485:AA485),('PTRM input'!$J$413*(1+rvanilla04)^0.5)/A29stdlife))</f>
        <v>0</v>
      </c>
      <c r="AC485" s="251">
        <f ca="1">IF(A29stdlife="n/a","n/a",IF(AC$3&gt;(A29stdlife+$E485),('PTRM input'!$J$413*(1+rvanilla04)^0.5)-SUM($J485:AB485),('PTRM input'!$J$413*(1+rvanilla04)^0.5)/A29stdlife))</f>
        <v>0</v>
      </c>
      <c r="AD485" s="251">
        <f ca="1">IF(A29stdlife="n/a","n/a",IF(AD$3&gt;(A29stdlife+$E485),('PTRM input'!$J$413*(1+rvanilla04)^0.5)-SUM($J485:AC485),('PTRM input'!$J$413*(1+rvanilla04)^0.5)/A29stdlife))</f>
        <v>0</v>
      </c>
      <c r="AE485" s="251">
        <f ca="1">IF(A29stdlife="n/a","n/a",IF(AE$3&gt;(A29stdlife+$E485),('PTRM input'!$J$413*(1+rvanilla04)^0.5)-SUM($J485:AD485),('PTRM input'!$J$413*(1+rvanilla04)^0.5)/A29stdlife))</f>
        <v>0</v>
      </c>
      <c r="AF485" s="251">
        <f ca="1">IF(A29stdlife="n/a","n/a",IF(AF$3&gt;(A29stdlife+$E485),('PTRM input'!$J$413*(1+rvanilla04)^0.5)-SUM($J485:AE485),('PTRM input'!$J$413*(1+rvanilla04)^0.5)/A29stdlife))</f>
        <v>0</v>
      </c>
      <c r="AG485" s="251">
        <f ca="1">IF(A29stdlife="n/a","n/a",IF(AG$3&gt;(A29stdlife+$E485),('PTRM input'!$J$413*(1+rvanilla04)^0.5)-SUM($J485:AF485),('PTRM input'!$J$413*(1+rvanilla04)^0.5)/A29stdlife))</f>
        <v>0</v>
      </c>
      <c r="AH485" s="251">
        <f ca="1">IF(A29stdlife="n/a","n/a",IF(AH$3&gt;(A29stdlife+$E485),('PTRM input'!$J$413*(1+rvanilla04)^0.5)-SUM($J485:AG485),('PTRM input'!$J$413*(1+rvanilla04)^0.5)/A29stdlife))</f>
        <v>0</v>
      </c>
      <c r="AI485" s="251">
        <f ca="1">IF(A29stdlife="n/a","n/a",IF(AI$3&gt;(A29stdlife+$E485),('PTRM input'!$J$413*(1+rvanilla04)^0.5)-SUM($J485:AH485),('PTRM input'!$J$413*(1+rvanilla04)^0.5)/A29stdlife))</f>
        <v>0</v>
      </c>
      <c r="AJ485" s="251">
        <f ca="1">IF(A29stdlife="n/a","n/a",IF(AJ$3&gt;(A29stdlife+$E485),('PTRM input'!$J$413*(1+rvanilla04)^0.5)-SUM($J485:AI485),('PTRM input'!$J$413*(1+rvanilla04)^0.5)/A29stdlife))</f>
        <v>0</v>
      </c>
      <c r="AK485" s="251">
        <f ca="1">IF(A29stdlife="n/a","n/a",IF(AK$3&gt;(A29stdlife+$E485),('PTRM input'!$J$413*(1+rvanilla04)^0.5)-SUM($J485:AJ485),('PTRM input'!$J$413*(1+rvanilla04)^0.5)/A29stdlife))</f>
        <v>0</v>
      </c>
      <c r="AL485" s="251">
        <f ca="1">IF(A29stdlife="n/a","n/a",IF(AL$3&gt;(A29stdlife+$E485),('PTRM input'!$J$413*(1+rvanilla04)^0.5)-SUM($J485:AK485),('PTRM input'!$J$413*(1+rvanilla04)^0.5)/A29stdlife))</f>
        <v>0</v>
      </c>
      <c r="AM485" s="251">
        <f ca="1">IF(A29stdlife="n/a","n/a",IF(AM$3&gt;(A29stdlife+$E485),('PTRM input'!$J$413*(1+rvanilla04)^0.5)-SUM($J485:AL485),('PTRM input'!$J$413*(1+rvanilla04)^0.5)/A29stdlife))</f>
        <v>0</v>
      </c>
      <c r="AN485" s="251">
        <f ca="1">IF(A29stdlife="n/a","n/a",IF(AN$3&gt;(A29stdlife+$E485),('PTRM input'!$J$413*(1+rvanilla04)^0.5)-SUM($J485:AM485),('PTRM input'!$J$413*(1+rvanilla04)^0.5)/A29stdlife))</f>
        <v>0</v>
      </c>
      <c r="AO485" s="251">
        <f ca="1">IF(A29stdlife="n/a","n/a",IF(AO$3&gt;(A29stdlife+$E485),('PTRM input'!$J$413*(1+rvanilla04)^0.5)-SUM($J485:AN485),('PTRM input'!$J$413*(1+rvanilla04)^0.5)/A29stdlife))</f>
        <v>0</v>
      </c>
      <c r="AP485" s="251">
        <f ca="1">IF(A29stdlife="n/a","n/a",IF(AP$3&gt;(A29stdlife+$E485),('PTRM input'!$J$413*(1+rvanilla04)^0.5)-SUM($J485:AO485),('PTRM input'!$J$413*(1+rvanilla04)^0.5)/A29stdlife))</f>
        <v>0</v>
      </c>
      <c r="AQ485" s="251">
        <f ca="1">IF(A29stdlife="n/a","n/a",IF(AQ$3&gt;(A29stdlife+$E485),('PTRM input'!$J$413*(1+rvanilla04)^0.5)-SUM($J485:AP485),('PTRM input'!$J$413*(1+rvanilla04)^0.5)/A29stdlife))</f>
        <v>0</v>
      </c>
      <c r="AR485" s="251">
        <f ca="1">IF(A29stdlife="n/a","n/a",IF(AR$3&gt;(A29stdlife+$E485),('PTRM input'!$J$413*(1+rvanilla04)^0.5)-SUM($J485:AQ485),('PTRM input'!$J$413*(1+rvanilla04)^0.5)/A29stdlife))</f>
        <v>0</v>
      </c>
      <c r="AS485" s="251">
        <f ca="1">IF(A29stdlife="n/a","n/a",IF(AS$3&gt;(A29stdlife+$E485),('PTRM input'!$J$413*(1+rvanilla04)^0.5)-SUM($J485:AR485),('PTRM input'!$J$413*(1+rvanilla04)^0.5)/A29stdlife))</f>
        <v>0</v>
      </c>
      <c r="AT485" s="251">
        <f ca="1">IF(A29stdlife="n/a","n/a",IF(AT$3&gt;(A29stdlife+$E485),('PTRM input'!$J$413*(1+rvanilla04)^0.5)-SUM($J485:AS485),('PTRM input'!$J$413*(1+rvanilla04)^0.5)/A29stdlife))</f>
        <v>0</v>
      </c>
      <c r="AU485" s="251">
        <f ca="1">IF(A29stdlife="n/a","n/a",IF(AU$3&gt;(A29stdlife+$E485),('PTRM input'!$J$413*(1+rvanilla04)^0.5)-SUM($J485:AT485),('PTRM input'!$J$413*(1+rvanilla04)^0.5)/A29stdlife))</f>
        <v>0</v>
      </c>
      <c r="AV485" s="251">
        <f ca="1">IF(A29stdlife="n/a","n/a",IF(AV$3&gt;(A29stdlife+$E485),('PTRM input'!$J$413*(1+rvanilla04)^0.5)-SUM($J485:AU485),('PTRM input'!$J$413*(1+rvanilla04)^0.5)/A29stdlife))</f>
        <v>0</v>
      </c>
      <c r="AW485" s="251">
        <f ca="1">IF(A29stdlife="n/a","n/a",IF(AW$3&gt;(A29stdlife+$E485),('PTRM input'!$J$413*(1+rvanilla04)^0.5)-SUM($J485:AV485),('PTRM input'!$J$413*(1+rvanilla04)^0.5)/A29stdlife))</f>
        <v>0</v>
      </c>
      <c r="AX485" s="251">
        <f ca="1">IF(A29stdlife="n/a","n/a",IF(AX$3&gt;(A29stdlife+$E485),('PTRM input'!$J$413*(1+rvanilla04)^0.5)-SUM($J485:AW485),('PTRM input'!$J$413*(1+rvanilla04)^0.5)/A29stdlife))</f>
        <v>0</v>
      </c>
      <c r="AY485" s="251">
        <f ca="1">IF(A29stdlife="n/a","n/a",IF(AY$3&gt;(A29stdlife+$E485),('PTRM input'!$J$413*(1+rvanilla04)^0.5)-SUM($J485:AX485),('PTRM input'!$J$413*(1+rvanilla04)^0.5)/A29stdlife))</f>
        <v>0</v>
      </c>
      <c r="AZ485" s="251">
        <f ca="1">IF(A29stdlife="n/a","n/a",IF(AZ$3&gt;(A29stdlife+$E485),('PTRM input'!$J$413*(1+rvanilla04)^0.5)-SUM($J485:AY485),('PTRM input'!$J$413*(1+rvanilla04)^0.5)/A29stdlife))</f>
        <v>0</v>
      </c>
      <c r="BA485" s="251">
        <f ca="1">IF(A29stdlife="n/a","n/a",IF(BA$3&gt;(A29stdlife+$E485),('PTRM input'!$J$413*(1+rvanilla04)^0.5)-SUM($J485:AZ485),('PTRM input'!$J$413*(1+rvanilla04)^0.5)/A29stdlife))</f>
        <v>0</v>
      </c>
      <c r="BB485" s="251">
        <f ca="1">IF(A29stdlife="n/a","n/a",IF(BB$3&gt;(A29stdlife+$E485),('PTRM input'!$J$413*(1+rvanilla04)^0.5)-SUM($J485:BA485),('PTRM input'!$J$413*(1+rvanilla04)^0.5)/A29stdlife))</f>
        <v>0</v>
      </c>
      <c r="BC485" s="251">
        <f ca="1">IF(A29stdlife="n/a","n/a",IF(BC$3&gt;(A29stdlife+$E485),('PTRM input'!$J$413*(1+rvanilla04)^0.5)-SUM($J485:BB485),('PTRM input'!$J$413*(1+rvanilla04)^0.5)/A29stdlife))</f>
        <v>0</v>
      </c>
      <c r="BD485" s="251">
        <f ca="1">IF(A29stdlife="n/a","n/a",IF(BD$3&gt;(A29stdlife+$E485),('PTRM input'!$J$413*(1+rvanilla04)^0.5)-SUM($J485:BC485),('PTRM input'!$J$413*(1+rvanilla04)^0.5)/A29stdlife))</f>
        <v>0</v>
      </c>
      <c r="BE485" s="251">
        <f ca="1">IF(A29stdlife="n/a","n/a",IF(BE$3&gt;(A29stdlife+$E485),('PTRM input'!$J$413*(1+rvanilla04)^0.5)-SUM($J485:BD485),('PTRM input'!$J$413*(1+rvanilla04)^0.5)/A29stdlife))</f>
        <v>0</v>
      </c>
      <c r="BF485" s="251">
        <f ca="1">IF(A29stdlife="n/a","n/a",IF(BF$3&gt;(A29stdlife+$E485),('PTRM input'!$J$413*(1+rvanilla04)^0.5)-SUM($J485:BE485),('PTRM input'!$J$413*(1+rvanilla04)^0.5)/A29stdlife))</f>
        <v>0</v>
      </c>
      <c r="BG485" s="251">
        <f ca="1">IF(A29stdlife="n/a","n/a",IF(BG$3&gt;(A29stdlife+$E485),('PTRM input'!$J$413*(1+rvanilla04)^0.5)-SUM($J485:BF485),('PTRM input'!$J$413*(1+rvanilla04)^0.5)/A29stdlife))</f>
        <v>0</v>
      </c>
      <c r="BH485" s="251">
        <f ca="1">IF(A29stdlife="n/a","n/a",IF(BH$3&gt;(A29stdlife+$E485),('PTRM input'!$J$413*(1+rvanilla04)^0.5)-SUM($J485:BG485),('PTRM input'!$J$413*(1+rvanilla04)^0.5)/A29stdlife))</f>
        <v>0</v>
      </c>
      <c r="BI485" s="251">
        <f ca="1">IF(A29stdlife="n/a","n/a",IF(BI$3&gt;(A29stdlife+$E485),('PTRM input'!$J$413*(1+rvanilla04)^0.5)-SUM($J485:BH485),('PTRM input'!$J$413*(1+rvanilla04)^0.5)/A29stdlife))</f>
        <v>0</v>
      </c>
      <c r="BJ485" s="116"/>
      <c r="BK485" s="116"/>
      <c r="BL485" s="116"/>
      <c r="BM485" s="116"/>
    </row>
    <row r="486" spans="1:65" hidden="1" outlineLevel="2">
      <c r="A486" s="116"/>
      <c r="B486" s="19"/>
      <c r="C486" s="18"/>
      <c r="D486" s="760"/>
      <c r="E486" s="86">
        <v>5</v>
      </c>
      <c r="F486" s="259"/>
      <c r="G486" s="434"/>
      <c r="H486" s="435"/>
      <c r="I486" s="435"/>
      <c r="J486" s="435"/>
      <c r="K486" s="619"/>
      <c r="L486" s="433">
        <f ca="1">IF(A29stdlife="n/a","n/a",IF(L$3&gt;(A29stdlife+$E486),('PTRM input'!$K$413*(1+rvanilla05)^0.5)-SUM($K486:K486),('PTRM input'!$K$413*(1+rvanilla05)^0.5)/A29stdlife))</f>
        <v>0</v>
      </c>
      <c r="M486" s="433">
        <f ca="1">IF(A29stdlife="n/a","n/a",IF(M$3&gt;(A29stdlife+$E486),('PTRM input'!$K$413*(1+rvanilla05)^0.5)-SUM($K486:L486),('PTRM input'!$K$413*(1+rvanilla05)^0.5)/A29stdlife))</f>
        <v>0</v>
      </c>
      <c r="N486" s="433">
        <f ca="1">IF(A29stdlife="n/a","n/a",IF(N$3&gt;(A29stdlife+$E486),('PTRM input'!$K$413*(1+rvanilla05)^0.5)-SUM($K486:M486),('PTRM input'!$K$413*(1+rvanilla05)^0.5)/A29stdlife))</f>
        <v>0</v>
      </c>
      <c r="O486" s="433">
        <f ca="1">IF(A29stdlife="n/a","n/a",IF(O$3&gt;(A29stdlife+$E486),('PTRM input'!$K$413*(1+rvanilla05)^0.5)-SUM($K486:N486),('PTRM input'!$K$413*(1+rvanilla05)^0.5)/A29stdlife))</f>
        <v>0</v>
      </c>
      <c r="P486" s="433">
        <f ca="1">IF(A29stdlife="n/a","n/a",IF(P$3&gt;(A29stdlife+$E486),('PTRM input'!$K$413*(1+rvanilla05)^0.5)-SUM($K486:O486),('PTRM input'!$K$413*(1+rvanilla05)^0.5)/A29stdlife))</f>
        <v>0</v>
      </c>
      <c r="Q486" s="433">
        <f ca="1">IF(A29stdlife="n/a","n/a",IF(Q$3&gt;(A29stdlife+$E486),('PTRM input'!$K$413*(1+rvanilla05)^0.5)-SUM($K486:P486),('PTRM input'!$K$413*(1+rvanilla05)^0.5)/A29stdlife))</f>
        <v>0</v>
      </c>
      <c r="R486" s="251">
        <f ca="1">IF(A29stdlife="n/a","n/a",IF(R$3&gt;(A29stdlife+$E486),('PTRM input'!$K$413*(1+rvanilla05)^0.5)-SUM($K486:Q486),('PTRM input'!$K$413*(1+rvanilla05)^0.5)/A29stdlife))</f>
        <v>0</v>
      </c>
      <c r="S486" s="251">
        <f ca="1">IF(A29stdlife="n/a","n/a",IF(S$3&gt;(A29stdlife+$E486),('PTRM input'!$K$413*(1+rvanilla05)^0.5)-SUM($K486:R486),('PTRM input'!$K$413*(1+rvanilla05)^0.5)/A29stdlife))</f>
        <v>0</v>
      </c>
      <c r="T486" s="251">
        <f ca="1">IF(A29stdlife="n/a","n/a",IF(T$3&gt;(A29stdlife+$E486),('PTRM input'!$K$413*(1+rvanilla05)^0.5)-SUM($K486:S486),('PTRM input'!$K$413*(1+rvanilla05)^0.5)/A29stdlife))</f>
        <v>0</v>
      </c>
      <c r="U486" s="251">
        <f ca="1">IF(A29stdlife="n/a","n/a",IF(U$3&gt;(A29stdlife+$E486),('PTRM input'!$K$413*(1+rvanilla05)^0.5)-SUM($K486:T486),('PTRM input'!$K$413*(1+rvanilla05)^0.5)/A29stdlife))</f>
        <v>0</v>
      </c>
      <c r="V486" s="251">
        <f ca="1">IF(A29stdlife="n/a","n/a",IF(V$3&gt;(A29stdlife+$E486),('PTRM input'!$K$413*(1+rvanilla05)^0.5)-SUM($K486:U486),('PTRM input'!$K$413*(1+rvanilla05)^0.5)/A29stdlife))</f>
        <v>0</v>
      </c>
      <c r="W486" s="251">
        <f ca="1">IF(A29stdlife="n/a","n/a",IF(W$3&gt;(A29stdlife+$E486),('PTRM input'!$K$413*(1+rvanilla05)^0.5)-SUM($K486:V486),('PTRM input'!$K$413*(1+rvanilla05)^0.5)/A29stdlife))</f>
        <v>0</v>
      </c>
      <c r="X486" s="251">
        <f ca="1">IF(A29stdlife="n/a","n/a",IF(X$3&gt;(A29stdlife+$E486),('PTRM input'!$K$413*(1+rvanilla05)^0.5)-SUM($K486:W486),('PTRM input'!$K$413*(1+rvanilla05)^0.5)/A29stdlife))</f>
        <v>0</v>
      </c>
      <c r="Y486" s="251">
        <f ca="1">IF(A29stdlife="n/a","n/a",IF(Y$3&gt;(A29stdlife+$E486),('PTRM input'!$K$413*(1+rvanilla05)^0.5)-SUM($K486:X486),('PTRM input'!$K$413*(1+rvanilla05)^0.5)/A29stdlife))</f>
        <v>0</v>
      </c>
      <c r="Z486" s="251">
        <f ca="1">IF(A29stdlife="n/a","n/a",IF(Z$3&gt;(A29stdlife+$E486),('PTRM input'!$K$413*(1+rvanilla05)^0.5)-SUM($K486:Y486),('PTRM input'!$K$413*(1+rvanilla05)^0.5)/A29stdlife))</f>
        <v>0</v>
      </c>
      <c r="AA486" s="251">
        <f ca="1">IF(A29stdlife="n/a","n/a",IF(AA$3&gt;(A29stdlife+$E486),('PTRM input'!$K$413*(1+rvanilla05)^0.5)-SUM($K486:Z486),('PTRM input'!$K$413*(1+rvanilla05)^0.5)/A29stdlife))</f>
        <v>0</v>
      </c>
      <c r="AB486" s="251">
        <f ca="1">IF(A29stdlife="n/a","n/a",IF(AB$3&gt;(A29stdlife+$E486),('PTRM input'!$K$413*(1+rvanilla05)^0.5)-SUM($K486:AA486),('PTRM input'!$K$413*(1+rvanilla05)^0.5)/A29stdlife))</f>
        <v>0</v>
      </c>
      <c r="AC486" s="251">
        <f ca="1">IF(A29stdlife="n/a","n/a",IF(AC$3&gt;(A29stdlife+$E486),('PTRM input'!$K$413*(1+rvanilla05)^0.5)-SUM($K486:AB486),('PTRM input'!$K$413*(1+rvanilla05)^0.5)/A29stdlife))</f>
        <v>0</v>
      </c>
      <c r="AD486" s="251">
        <f ca="1">IF(A29stdlife="n/a","n/a",IF(AD$3&gt;(A29stdlife+$E486),('PTRM input'!$K$413*(1+rvanilla05)^0.5)-SUM($K486:AC486),('PTRM input'!$K$413*(1+rvanilla05)^0.5)/A29stdlife))</f>
        <v>0</v>
      </c>
      <c r="AE486" s="251">
        <f ca="1">IF(A29stdlife="n/a","n/a",IF(AE$3&gt;(A29stdlife+$E486),('PTRM input'!$K$413*(1+rvanilla05)^0.5)-SUM($K486:AD486),('PTRM input'!$K$413*(1+rvanilla05)^0.5)/A29stdlife))</f>
        <v>0</v>
      </c>
      <c r="AF486" s="251">
        <f ca="1">IF(A29stdlife="n/a","n/a",IF(AF$3&gt;(A29stdlife+$E486),('PTRM input'!$K$413*(1+rvanilla05)^0.5)-SUM($K486:AE486),('PTRM input'!$K$413*(1+rvanilla05)^0.5)/A29stdlife))</f>
        <v>0</v>
      </c>
      <c r="AG486" s="251">
        <f ca="1">IF(A29stdlife="n/a","n/a",IF(AG$3&gt;(A29stdlife+$E486),('PTRM input'!$K$413*(1+rvanilla05)^0.5)-SUM($K486:AF486),('PTRM input'!$K$413*(1+rvanilla05)^0.5)/A29stdlife))</f>
        <v>0</v>
      </c>
      <c r="AH486" s="251">
        <f ca="1">IF(A29stdlife="n/a","n/a",IF(AH$3&gt;(A29stdlife+$E486),('PTRM input'!$K$413*(1+rvanilla05)^0.5)-SUM($K486:AG486),('PTRM input'!$K$413*(1+rvanilla05)^0.5)/A29stdlife))</f>
        <v>0</v>
      </c>
      <c r="AI486" s="251">
        <f ca="1">IF(A29stdlife="n/a","n/a",IF(AI$3&gt;(A29stdlife+$E486),('PTRM input'!$K$413*(1+rvanilla05)^0.5)-SUM($K486:AH486),('PTRM input'!$K$413*(1+rvanilla05)^0.5)/A29stdlife))</f>
        <v>0</v>
      </c>
      <c r="AJ486" s="251">
        <f ca="1">IF(A29stdlife="n/a","n/a",IF(AJ$3&gt;(A29stdlife+$E486),('PTRM input'!$K$413*(1+rvanilla05)^0.5)-SUM($K486:AI486),('PTRM input'!$K$413*(1+rvanilla05)^0.5)/A29stdlife))</f>
        <v>0</v>
      </c>
      <c r="AK486" s="251">
        <f ca="1">IF(A29stdlife="n/a","n/a",IF(AK$3&gt;(A29stdlife+$E486),('PTRM input'!$K$413*(1+rvanilla05)^0.5)-SUM($K486:AJ486),('PTRM input'!$K$413*(1+rvanilla05)^0.5)/A29stdlife))</f>
        <v>0</v>
      </c>
      <c r="AL486" s="251">
        <f ca="1">IF(A29stdlife="n/a","n/a",IF(AL$3&gt;(A29stdlife+$E486),('PTRM input'!$K$413*(1+rvanilla05)^0.5)-SUM($K486:AK486),('PTRM input'!$K$413*(1+rvanilla05)^0.5)/A29stdlife))</f>
        <v>0</v>
      </c>
      <c r="AM486" s="251">
        <f ca="1">IF(A29stdlife="n/a","n/a",IF(AM$3&gt;(A29stdlife+$E486),('PTRM input'!$K$413*(1+rvanilla05)^0.5)-SUM($K486:AL486),('PTRM input'!$K$413*(1+rvanilla05)^0.5)/A29stdlife))</f>
        <v>0</v>
      </c>
      <c r="AN486" s="251">
        <f ca="1">IF(A29stdlife="n/a","n/a",IF(AN$3&gt;(A29stdlife+$E486),('PTRM input'!$K$413*(1+rvanilla05)^0.5)-SUM($K486:AM486),('PTRM input'!$K$413*(1+rvanilla05)^0.5)/A29stdlife))</f>
        <v>0</v>
      </c>
      <c r="AO486" s="251">
        <f ca="1">IF(A29stdlife="n/a","n/a",IF(AO$3&gt;(A29stdlife+$E486),('PTRM input'!$K$413*(1+rvanilla05)^0.5)-SUM($K486:AN486),('PTRM input'!$K$413*(1+rvanilla05)^0.5)/A29stdlife))</f>
        <v>0</v>
      </c>
      <c r="AP486" s="251">
        <f ca="1">IF(A29stdlife="n/a","n/a",IF(AP$3&gt;(A29stdlife+$E486),('PTRM input'!$K$413*(1+rvanilla05)^0.5)-SUM($K486:AO486),('PTRM input'!$K$413*(1+rvanilla05)^0.5)/A29stdlife))</f>
        <v>0</v>
      </c>
      <c r="AQ486" s="251">
        <f ca="1">IF(A29stdlife="n/a","n/a",IF(AQ$3&gt;(A29stdlife+$E486),('PTRM input'!$K$413*(1+rvanilla05)^0.5)-SUM($K486:AP486),('PTRM input'!$K$413*(1+rvanilla05)^0.5)/A29stdlife))</f>
        <v>0</v>
      </c>
      <c r="AR486" s="251">
        <f ca="1">IF(A29stdlife="n/a","n/a",IF(AR$3&gt;(A29stdlife+$E486),('PTRM input'!$K$413*(1+rvanilla05)^0.5)-SUM($K486:AQ486),('PTRM input'!$K$413*(1+rvanilla05)^0.5)/A29stdlife))</f>
        <v>0</v>
      </c>
      <c r="AS486" s="251">
        <f ca="1">IF(A29stdlife="n/a","n/a",IF(AS$3&gt;(A29stdlife+$E486),('PTRM input'!$K$413*(1+rvanilla05)^0.5)-SUM($K486:AR486),('PTRM input'!$K$413*(1+rvanilla05)^0.5)/A29stdlife))</f>
        <v>0</v>
      </c>
      <c r="AT486" s="251">
        <f ca="1">IF(A29stdlife="n/a","n/a",IF(AT$3&gt;(A29stdlife+$E486),('PTRM input'!$K$413*(1+rvanilla05)^0.5)-SUM($K486:AS486),('PTRM input'!$K$413*(1+rvanilla05)^0.5)/A29stdlife))</f>
        <v>0</v>
      </c>
      <c r="AU486" s="251">
        <f ca="1">IF(A29stdlife="n/a","n/a",IF(AU$3&gt;(A29stdlife+$E486),('PTRM input'!$K$413*(1+rvanilla05)^0.5)-SUM($K486:AT486),('PTRM input'!$K$413*(1+rvanilla05)^0.5)/A29stdlife))</f>
        <v>0</v>
      </c>
      <c r="AV486" s="251">
        <f ca="1">IF(A29stdlife="n/a","n/a",IF(AV$3&gt;(A29stdlife+$E486),('PTRM input'!$K$413*(1+rvanilla05)^0.5)-SUM($K486:AU486),('PTRM input'!$K$413*(1+rvanilla05)^0.5)/A29stdlife))</f>
        <v>0</v>
      </c>
      <c r="AW486" s="251">
        <f ca="1">IF(A29stdlife="n/a","n/a",IF(AW$3&gt;(A29stdlife+$E486),('PTRM input'!$K$413*(1+rvanilla05)^0.5)-SUM($K486:AV486),('PTRM input'!$K$413*(1+rvanilla05)^0.5)/A29stdlife))</f>
        <v>0</v>
      </c>
      <c r="AX486" s="251">
        <f ca="1">IF(A29stdlife="n/a","n/a",IF(AX$3&gt;(A29stdlife+$E486),('PTRM input'!$K$413*(1+rvanilla05)^0.5)-SUM($K486:AW486),('PTRM input'!$K$413*(1+rvanilla05)^0.5)/A29stdlife))</f>
        <v>0</v>
      </c>
      <c r="AY486" s="251">
        <f ca="1">IF(A29stdlife="n/a","n/a",IF(AY$3&gt;(A29stdlife+$E486),('PTRM input'!$K$413*(1+rvanilla05)^0.5)-SUM($K486:AX486),('PTRM input'!$K$413*(1+rvanilla05)^0.5)/A29stdlife))</f>
        <v>0</v>
      </c>
      <c r="AZ486" s="251">
        <f ca="1">IF(A29stdlife="n/a","n/a",IF(AZ$3&gt;(A29stdlife+$E486),('PTRM input'!$K$413*(1+rvanilla05)^0.5)-SUM($K486:AY486),('PTRM input'!$K$413*(1+rvanilla05)^0.5)/A29stdlife))</f>
        <v>0</v>
      </c>
      <c r="BA486" s="251">
        <f ca="1">IF(A29stdlife="n/a","n/a",IF(BA$3&gt;(A29stdlife+$E486),('PTRM input'!$K$413*(1+rvanilla05)^0.5)-SUM($K486:AZ486),('PTRM input'!$K$413*(1+rvanilla05)^0.5)/A29stdlife))</f>
        <v>0</v>
      </c>
      <c r="BB486" s="251">
        <f ca="1">IF(A29stdlife="n/a","n/a",IF(BB$3&gt;(A29stdlife+$E486),('PTRM input'!$K$413*(1+rvanilla05)^0.5)-SUM($K486:BA486),('PTRM input'!$K$413*(1+rvanilla05)^0.5)/A29stdlife))</f>
        <v>0</v>
      </c>
      <c r="BC486" s="251">
        <f ca="1">IF(A29stdlife="n/a","n/a",IF(BC$3&gt;(A29stdlife+$E486),('PTRM input'!$K$413*(1+rvanilla05)^0.5)-SUM($K486:BB486),('PTRM input'!$K$413*(1+rvanilla05)^0.5)/A29stdlife))</f>
        <v>0</v>
      </c>
      <c r="BD486" s="251">
        <f ca="1">IF(A29stdlife="n/a","n/a",IF(BD$3&gt;(A29stdlife+$E486),('PTRM input'!$K$413*(1+rvanilla05)^0.5)-SUM($K486:BC486),('PTRM input'!$K$413*(1+rvanilla05)^0.5)/A29stdlife))</f>
        <v>0</v>
      </c>
      <c r="BE486" s="251">
        <f ca="1">IF(A29stdlife="n/a","n/a",IF(BE$3&gt;(A29stdlife+$E486),('PTRM input'!$K$413*(1+rvanilla05)^0.5)-SUM($K486:BD486),('PTRM input'!$K$413*(1+rvanilla05)^0.5)/A29stdlife))</f>
        <v>0</v>
      </c>
      <c r="BF486" s="251">
        <f ca="1">IF(A29stdlife="n/a","n/a",IF(BF$3&gt;(A29stdlife+$E486),('PTRM input'!$K$413*(1+rvanilla05)^0.5)-SUM($K486:BE486),('PTRM input'!$K$413*(1+rvanilla05)^0.5)/A29stdlife))</f>
        <v>0</v>
      </c>
      <c r="BG486" s="251">
        <f ca="1">IF(A29stdlife="n/a","n/a",IF(BG$3&gt;(A29stdlife+$E486),('PTRM input'!$K$413*(1+rvanilla05)^0.5)-SUM($K486:BF486),('PTRM input'!$K$413*(1+rvanilla05)^0.5)/A29stdlife))</f>
        <v>0</v>
      </c>
      <c r="BH486" s="251">
        <f ca="1">IF(A29stdlife="n/a","n/a",IF(BH$3&gt;(A29stdlife+$E486),('PTRM input'!$K$413*(1+rvanilla05)^0.5)-SUM($K486:BG486),('PTRM input'!$K$413*(1+rvanilla05)^0.5)/A29stdlife))</f>
        <v>0</v>
      </c>
      <c r="BI486" s="251">
        <f ca="1">IF(A29stdlife="n/a","n/a",IF(BI$3&gt;(A29stdlife+$E486),('PTRM input'!$K$413*(1+rvanilla05)^0.5)-SUM($K486:BH486),('PTRM input'!$K$413*(1+rvanilla05)^0.5)/A29stdlife))</f>
        <v>0</v>
      </c>
      <c r="BJ486" s="116"/>
      <c r="BK486" s="116"/>
      <c r="BL486" s="116"/>
      <c r="BM486" s="116"/>
    </row>
    <row r="487" spans="1:65" hidden="1" outlineLevel="2">
      <c r="A487" s="116"/>
      <c r="B487" s="19"/>
      <c r="C487" s="18"/>
      <c r="D487" s="760"/>
      <c r="E487" s="86">
        <v>6</v>
      </c>
      <c r="F487" s="259"/>
      <c r="G487" s="434"/>
      <c r="H487" s="435"/>
      <c r="I487" s="435"/>
      <c r="J487" s="435"/>
      <c r="K487" s="435"/>
      <c r="L487" s="619"/>
      <c r="M487" s="433">
        <f ca="1">IF(A29stdlife="n/a","n/a",IF(M$3&gt;(A29stdlife+$E487),('PTRM input'!$L$413*(1+rvanilla06)^0.5)-SUM($L487:L487),('PTRM input'!$L$413*(1+rvanilla06)^0.5)/A29stdlife))</f>
        <v>0</v>
      </c>
      <c r="N487" s="433">
        <f ca="1">IF(A29stdlife="n/a","n/a",IF(N$3&gt;(A29stdlife+$E487),('PTRM input'!$L$413*(1+rvanilla06)^0.5)-SUM($L487:M487),('PTRM input'!$L$413*(1+rvanilla06)^0.5)/A29stdlife))</f>
        <v>0</v>
      </c>
      <c r="O487" s="433">
        <f ca="1">IF(A29stdlife="n/a","n/a",IF(O$3&gt;(A29stdlife+$E487),('PTRM input'!$L$413*(1+rvanilla06)^0.5)-SUM($L487:N487),('PTRM input'!$L$413*(1+rvanilla06)^0.5)/A29stdlife))</f>
        <v>0</v>
      </c>
      <c r="P487" s="433">
        <f ca="1">IF(A29stdlife="n/a","n/a",IF(P$3&gt;(A29stdlife+$E487),('PTRM input'!$L$413*(1+rvanilla06)^0.5)-SUM($L487:O487),('PTRM input'!$L$413*(1+rvanilla06)^0.5)/A29stdlife))</f>
        <v>0</v>
      </c>
      <c r="Q487" s="433">
        <f ca="1">IF(A29stdlife="n/a","n/a",IF(Q$3&gt;(A29stdlife+$E487),('PTRM input'!$L$413*(1+rvanilla06)^0.5)-SUM($L487:P487),('PTRM input'!$L$413*(1+rvanilla06)^0.5)/A29stdlife))</f>
        <v>0</v>
      </c>
      <c r="R487" s="251">
        <f ca="1">IF(A29stdlife="n/a","n/a",IF(R$3&gt;(A29stdlife+$E487),('PTRM input'!$L$413*(1+rvanilla06)^0.5)-SUM($L487:Q487),('PTRM input'!$L$413*(1+rvanilla06)^0.5)/A29stdlife))</f>
        <v>0</v>
      </c>
      <c r="S487" s="251">
        <f ca="1">IF(A29stdlife="n/a","n/a",IF(S$3&gt;(A29stdlife+$E487),('PTRM input'!$L$413*(1+rvanilla06)^0.5)-SUM($L487:R487),('PTRM input'!$L$413*(1+rvanilla06)^0.5)/A29stdlife))</f>
        <v>0</v>
      </c>
      <c r="T487" s="251">
        <f ca="1">IF(A29stdlife="n/a","n/a",IF(T$3&gt;(A29stdlife+$E487),('PTRM input'!$L$413*(1+rvanilla06)^0.5)-SUM($L487:S487),('PTRM input'!$L$413*(1+rvanilla06)^0.5)/A29stdlife))</f>
        <v>0</v>
      </c>
      <c r="U487" s="251">
        <f ca="1">IF(A29stdlife="n/a","n/a",IF(U$3&gt;(A29stdlife+$E487),('PTRM input'!$L$413*(1+rvanilla06)^0.5)-SUM($L487:T487),('PTRM input'!$L$413*(1+rvanilla06)^0.5)/A29stdlife))</f>
        <v>0</v>
      </c>
      <c r="V487" s="251">
        <f ca="1">IF(A29stdlife="n/a","n/a",IF(V$3&gt;(A29stdlife+$E487),('PTRM input'!$L$413*(1+rvanilla06)^0.5)-SUM($L487:U487),('PTRM input'!$L$413*(1+rvanilla06)^0.5)/A29stdlife))</f>
        <v>0</v>
      </c>
      <c r="W487" s="251">
        <f ca="1">IF(A29stdlife="n/a","n/a",IF(W$3&gt;(A29stdlife+$E487),('PTRM input'!$L$413*(1+rvanilla06)^0.5)-SUM($L487:V487),('PTRM input'!$L$413*(1+rvanilla06)^0.5)/A29stdlife))</f>
        <v>0</v>
      </c>
      <c r="X487" s="251">
        <f ca="1">IF(A29stdlife="n/a","n/a",IF(X$3&gt;(A29stdlife+$E487),('PTRM input'!$L$413*(1+rvanilla06)^0.5)-SUM($L487:W487),('PTRM input'!$L$413*(1+rvanilla06)^0.5)/A29stdlife))</f>
        <v>0</v>
      </c>
      <c r="Y487" s="251">
        <f ca="1">IF(A29stdlife="n/a","n/a",IF(Y$3&gt;(A29stdlife+$E487),('PTRM input'!$L$413*(1+rvanilla06)^0.5)-SUM($L487:X487),('PTRM input'!$L$413*(1+rvanilla06)^0.5)/A29stdlife))</f>
        <v>0</v>
      </c>
      <c r="Z487" s="251">
        <f ca="1">IF(A29stdlife="n/a","n/a",IF(Z$3&gt;(A29stdlife+$E487),('PTRM input'!$L$413*(1+rvanilla06)^0.5)-SUM($L487:Y487),('PTRM input'!$L$413*(1+rvanilla06)^0.5)/A29stdlife))</f>
        <v>0</v>
      </c>
      <c r="AA487" s="251">
        <f ca="1">IF(A29stdlife="n/a","n/a",IF(AA$3&gt;(A29stdlife+$E487),('PTRM input'!$L$413*(1+rvanilla06)^0.5)-SUM($L487:Z487),('PTRM input'!$L$413*(1+rvanilla06)^0.5)/A29stdlife))</f>
        <v>0</v>
      </c>
      <c r="AB487" s="251">
        <f ca="1">IF(A29stdlife="n/a","n/a",IF(AB$3&gt;(A29stdlife+$E487),('PTRM input'!$L$413*(1+rvanilla06)^0.5)-SUM($L487:AA487),('PTRM input'!$L$413*(1+rvanilla06)^0.5)/A29stdlife))</f>
        <v>0</v>
      </c>
      <c r="AC487" s="251">
        <f ca="1">IF(A29stdlife="n/a","n/a",IF(AC$3&gt;(A29stdlife+$E487),('PTRM input'!$L$413*(1+rvanilla06)^0.5)-SUM($L487:AB487),('PTRM input'!$L$413*(1+rvanilla06)^0.5)/A29stdlife))</f>
        <v>0</v>
      </c>
      <c r="AD487" s="251">
        <f ca="1">IF(A29stdlife="n/a","n/a",IF(AD$3&gt;(A29stdlife+$E487),('PTRM input'!$L$413*(1+rvanilla06)^0.5)-SUM($L487:AC487),('PTRM input'!$L$413*(1+rvanilla06)^0.5)/A29stdlife))</f>
        <v>0</v>
      </c>
      <c r="AE487" s="251">
        <f ca="1">IF(A29stdlife="n/a","n/a",IF(AE$3&gt;(A29stdlife+$E487),('PTRM input'!$L$413*(1+rvanilla06)^0.5)-SUM($L487:AD487),('PTRM input'!$L$413*(1+rvanilla06)^0.5)/A29stdlife))</f>
        <v>0</v>
      </c>
      <c r="AF487" s="251">
        <f ca="1">IF(A29stdlife="n/a","n/a",IF(AF$3&gt;(A29stdlife+$E487),('PTRM input'!$L$413*(1+rvanilla06)^0.5)-SUM($L487:AE487),('PTRM input'!$L$413*(1+rvanilla06)^0.5)/A29stdlife))</f>
        <v>0</v>
      </c>
      <c r="AG487" s="251">
        <f ca="1">IF(A29stdlife="n/a","n/a",IF(AG$3&gt;(A29stdlife+$E487),('PTRM input'!$L$413*(1+rvanilla06)^0.5)-SUM($L487:AF487),('PTRM input'!$L$413*(1+rvanilla06)^0.5)/A29stdlife))</f>
        <v>0</v>
      </c>
      <c r="AH487" s="251">
        <f ca="1">IF(A29stdlife="n/a","n/a",IF(AH$3&gt;(A29stdlife+$E487),('PTRM input'!$L$413*(1+rvanilla06)^0.5)-SUM($L487:AG487),('PTRM input'!$L$413*(1+rvanilla06)^0.5)/A29stdlife))</f>
        <v>0</v>
      </c>
      <c r="AI487" s="251">
        <f ca="1">IF(A29stdlife="n/a","n/a",IF(AI$3&gt;(A29stdlife+$E487),('PTRM input'!$L$413*(1+rvanilla06)^0.5)-SUM($L487:AH487),('PTRM input'!$L$413*(1+rvanilla06)^0.5)/A29stdlife))</f>
        <v>0</v>
      </c>
      <c r="AJ487" s="251">
        <f ca="1">IF(A29stdlife="n/a","n/a",IF(AJ$3&gt;(A29stdlife+$E487),('PTRM input'!$L$413*(1+rvanilla06)^0.5)-SUM($L487:AI487),('PTRM input'!$L$413*(1+rvanilla06)^0.5)/A29stdlife))</f>
        <v>0</v>
      </c>
      <c r="AK487" s="251">
        <f ca="1">IF(A29stdlife="n/a","n/a",IF(AK$3&gt;(A29stdlife+$E487),('PTRM input'!$L$413*(1+rvanilla06)^0.5)-SUM($L487:AJ487),('PTRM input'!$L$413*(1+rvanilla06)^0.5)/A29stdlife))</f>
        <v>0</v>
      </c>
      <c r="AL487" s="251">
        <f ca="1">IF(A29stdlife="n/a","n/a",IF(AL$3&gt;(A29stdlife+$E487),('PTRM input'!$L$413*(1+rvanilla06)^0.5)-SUM($L487:AK487),('PTRM input'!$L$413*(1+rvanilla06)^0.5)/A29stdlife))</f>
        <v>0</v>
      </c>
      <c r="AM487" s="251">
        <f ca="1">IF(A29stdlife="n/a","n/a",IF(AM$3&gt;(A29stdlife+$E487),('PTRM input'!$L$413*(1+rvanilla06)^0.5)-SUM($L487:AL487),('PTRM input'!$L$413*(1+rvanilla06)^0.5)/A29stdlife))</f>
        <v>0</v>
      </c>
      <c r="AN487" s="251">
        <f ca="1">IF(A29stdlife="n/a","n/a",IF(AN$3&gt;(A29stdlife+$E487),('PTRM input'!$L$413*(1+rvanilla06)^0.5)-SUM($L487:AM487),('PTRM input'!$L$413*(1+rvanilla06)^0.5)/A29stdlife))</f>
        <v>0</v>
      </c>
      <c r="AO487" s="251">
        <f ca="1">IF(A29stdlife="n/a","n/a",IF(AO$3&gt;(A29stdlife+$E487),('PTRM input'!$L$413*(1+rvanilla06)^0.5)-SUM($L487:AN487),('PTRM input'!$L$413*(1+rvanilla06)^0.5)/A29stdlife))</f>
        <v>0</v>
      </c>
      <c r="AP487" s="251">
        <f ca="1">IF(A29stdlife="n/a","n/a",IF(AP$3&gt;(A29stdlife+$E487),('PTRM input'!$L$413*(1+rvanilla06)^0.5)-SUM($L487:AO487),('PTRM input'!$L$413*(1+rvanilla06)^0.5)/A29stdlife))</f>
        <v>0</v>
      </c>
      <c r="AQ487" s="251">
        <f ca="1">IF(A29stdlife="n/a","n/a",IF(AQ$3&gt;(A29stdlife+$E487),('PTRM input'!$L$413*(1+rvanilla06)^0.5)-SUM($L487:AP487),('PTRM input'!$L$413*(1+rvanilla06)^0.5)/A29stdlife))</f>
        <v>0</v>
      </c>
      <c r="AR487" s="251">
        <f ca="1">IF(A29stdlife="n/a","n/a",IF(AR$3&gt;(A29stdlife+$E487),('PTRM input'!$L$413*(1+rvanilla06)^0.5)-SUM($L487:AQ487),('PTRM input'!$L$413*(1+rvanilla06)^0.5)/A29stdlife))</f>
        <v>0</v>
      </c>
      <c r="AS487" s="251">
        <f ca="1">IF(A29stdlife="n/a","n/a",IF(AS$3&gt;(A29stdlife+$E487),('PTRM input'!$L$413*(1+rvanilla06)^0.5)-SUM($L487:AR487),('PTRM input'!$L$413*(1+rvanilla06)^0.5)/A29stdlife))</f>
        <v>0</v>
      </c>
      <c r="AT487" s="251">
        <f ca="1">IF(A29stdlife="n/a","n/a",IF(AT$3&gt;(A29stdlife+$E487),('PTRM input'!$L$413*(1+rvanilla06)^0.5)-SUM($L487:AS487),('PTRM input'!$L$413*(1+rvanilla06)^0.5)/A29stdlife))</f>
        <v>0</v>
      </c>
      <c r="AU487" s="251">
        <f ca="1">IF(A29stdlife="n/a","n/a",IF(AU$3&gt;(A29stdlife+$E487),('PTRM input'!$L$413*(1+rvanilla06)^0.5)-SUM($L487:AT487),('PTRM input'!$L$413*(1+rvanilla06)^0.5)/A29stdlife))</f>
        <v>0</v>
      </c>
      <c r="AV487" s="251">
        <f ca="1">IF(A29stdlife="n/a","n/a",IF(AV$3&gt;(A29stdlife+$E487),('PTRM input'!$L$413*(1+rvanilla06)^0.5)-SUM($L487:AU487),('PTRM input'!$L$413*(1+rvanilla06)^0.5)/A29stdlife))</f>
        <v>0</v>
      </c>
      <c r="AW487" s="251">
        <f ca="1">IF(A29stdlife="n/a","n/a",IF(AW$3&gt;(A29stdlife+$E487),('PTRM input'!$L$413*(1+rvanilla06)^0.5)-SUM($L487:AV487),('PTRM input'!$L$413*(1+rvanilla06)^0.5)/A29stdlife))</f>
        <v>0</v>
      </c>
      <c r="AX487" s="251">
        <f ca="1">IF(A29stdlife="n/a","n/a",IF(AX$3&gt;(A29stdlife+$E487),('PTRM input'!$L$413*(1+rvanilla06)^0.5)-SUM($L487:AW487),('PTRM input'!$L$413*(1+rvanilla06)^0.5)/A29stdlife))</f>
        <v>0</v>
      </c>
      <c r="AY487" s="251">
        <f ca="1">IF(A29stdlife="n/a","n/a",IF(AY$3&gt;(A29stdlife+$E487),('PTRM input'!$L$413*(1+rvanilla06)^0.5)-SUM($L487:AX487),('PTRM input'!$L$413*(1+rvanilla06)^0.5)/A29stdlife))</f>
        <v>0</v>
      </c>
      <c r="AZ487" s="251">
        <f ca="1">IF(A29stdlife="n/a","n/a",IF(AZ$3&gt;(A29stdlife+$E487),('PTRM input'!$L$413*(1+rvanilla06)^0.5)-SUM($L487:AY487),('PTRM input'!$L$413*(1+rvanilla06)^0.5)/A29stdlife))</f>
        <v>0</v>
      </c>
      <c r="BA487" s="251">
        <f ca="1">IF(A29stdlife="n/a","n/a",IF(BA$3&gt;(A29stdlife+$E487),('PTRM input'!$L$413*(1+rvanilla06)^0.5)-SUM($L487:AZ487),('PTRM input'!$L$413*(1+rvanilla06)^0.5)/A29stdlife))</f>
        <v>0</v>
      </c>
      <c r="BB487" s="251">
        <f ca="1">IF(A29stdlife="n/a","n/a",IF(BB$3&gt;(A29stdlife+$E487),('PTRM input'!$L$413*(1+rvanilla06)^0.5)-SUM($L487:BA487),('PTRM input'!$L$413*(1+rvanilla06)^0.5)/A29stdlife))</f>
        <v>0</v>
      </c>
      <c r="BC487" s="251">
        <f ca="1">IF(A29stdlife="n/a","n/a",IF(BC$3&gt;(A29stdlife+$E487),('PTRM input'!$L$413*(1+rvanilla06)^0.5)-SUM($L487:BB487),('PTRM input'!$L$413*(1+rvanilla06)^0.5)/A29stdlife))</f>
        <v>0</v>
      </c>
      <c r="BD487" s="251">
        <f ca="1">IF(A29stdlife="n/a","n/a",IF(BD$3&gt;(A29stdlife+$E487),('PTRM input'!$L$413*(1+rvanilla06)^0.5)-SUM($L487:BC487),('PTRM input'!$L$413*(1+rvanilla06)^0.5)/A29stdlife))</f>
        <v>0</v>
      </c>
      <c r="BE487" s="251">
        <f ca="1">IF(A29stdlife="n/a","n/a",IF(BE$3&gt;(A29stdlife+$E487),('PTRM input'!$L$413*(1+rvanilla06)^0.5)-SUM($L487:BD487),('PTRM input'!$L$413*(1+rvanilla06)^0.5)/A29stdlife))</f>
        <v>0</v>
      </c>
      <c r="BF487" s="251">
        <f ca="1">IF(A29stdlife="n/a","n/a",IF(BF$3&gt;(A29stdlife+$E487),('PTRM input'!$L$413*(1+rvanilla06)^0.5)-SUM($L487:BE487),('PTRM input'!$L$413*(1+rvanilla06)^0.5)/A29stdlife))</f>
        <v>0</v>
      </c>
      <c r="BG487" s="251">
        <f ca="1">IF(A29stdlife="n/a","n/a",IF(BG$3&gt;(A29stdlife+$E487),('PTRM input'!$L$413*(1+rvanilla06)^0.5)-SUM($L487:BF487),('PTRM input'!$L$413*(1+rvanilla06)^0.5)/A29stdlife))</f>
        <v>0</v>
      </c>
      <c r="BH487" s="251">
        <f ca="1">IF(A29stdlife="n/a","n/a",IF(BH$3&gt;(A29stdlife+$E487),('PTRM input'!$L$413*(1+rvanilla06)^0.5)-SUM($L487:BG487),('PTRM input'!$L$413*(1+rvanilla06)^0.5)/A29stdlife))</f>
        <v>0</v>
      </c>
      <c r="BI487" s="251">
        <f ca="1">IF(A29stdlife="n/a","n/a",IF(BI$3&gt;(A29stdlife+$E487),('PTRM input'!$L$413*(1+rvanilla06)^0.5)-SUM($L487:BH487),('PTRM input'!$L$413*(1+rvanilla06)^0.5)/A29stdlife))</f>
        <v>0</v>
      </c>
      <c r="BJ487" s="116"/>
      <c r="BK487" s="116"/>
      <c r="BL487" s="116"/>
      <c r="BM487" s="116"/>
    </row>
    <row r="488" spans="1:65" hidden="1" outlineLevel="2">
      <c r="A488" s="116"/>
      <c r="B488" s="19"/>
      <c r="C488" s="18"/>
      <c r="D488" s="760"/>
      <c r="E488" s="86">
        <v>7</v>
      </c>
      <c r="F488" s="259"/>
      <c r="G488" s="434"/>
      <c r="H488" s="435"/>
      <c r="I488" s="435"/>
      <c r="J488" s="435"/>
      <c r="K488" s="435"/>
      <c r="L488" s="435"/>
      <c r="M488" s="619"/>
      <c r="N488" s="433">
        <f ca="1">IF(A29stdlife="n/a","n/a",IF(N$3&gt;(A29stdlife+$E488),('PTRM input'!$M$413*(1+rvanilla07)^0.5)-SUM($M488:M488),('PTRM input'!$M$413*(1+rvanilla07)^0.5)/A29stdlife))</f>
        <v>0</v>
      </c>
      <c r="O488" s="433">
        <f ca="1">IF(A29stdlife="n/a","n/a",IF(O$3&gt;(A29stdlife+$E488),('PTRM input'!$M$413*(1+rvanilla07)^0.5)-SUM($M488:N488),('PTRM input'!$M$413*(1+rvanilla07)^0.5)/A29stdlife))</f>
        <v>0</v>
      </c>
      <c r="P488" s="433">
        <f ca="1">IF(A29stdlife="n/a","n/a",IF(P$3&gt;(A29stdlife+$E488),('PTRM input'!$M$413*(1+rvanilla07)^0.5)-SUM($M488:O488),('PTRM input'!$M$413*(1+rvanilla07)^0.5)/A29stdlife))</f>
        <v>0</v>
      </c>
      <c r="Q488" s="433">
        <f ca="1">IF(A29stdlife="n/a","n/a",IF(Q$3&gt;(A29stdlife+$E488),('PTRM input'!$M$413*(1+rvanilla07)^0.5)-SUM($M488:P488),('PTRM input'!$M$413*(1+rvanilla07)^0.5)/A29stdlife))</f>
        <v>0</v>
      </c>
      <c r="R488" s="251">
        <f ca="1">IF(A29stdlife="n/a","n/a",IF(R$3&gt;(A29stdlife+$E488),('PTRM input'!$M$413*(1+rvanilla07)^0.5)-SUM($M488:Q488),('PTRM input'!$M$413*(1+rvanilla07)^0.5)/A29stdlife))</f>
        <v>0</v>
      </c>
      <c r="S488" s="251">
        <f ca="1">IF(A29stdlife="n/a","n/a",IF(S$3&gt;(A29stdlife+$E488),('PTRM input'!$M$413*(1+rvanilla07)^0.5)-SUM($M488:R488),('PTRM input'!$M$413*(1+rvanilla07)^0.5)/A29stdlife))</f>
        <v>0</v>
      </c>
      <c r="T488" s="251">
        <f ca="1">IF(A29stdlife="n/a","n/a",IF(T$3&gt;(A29stdlife+$E488),('PTRM input'!$M$413*(1+rvanilla07)^0.5)-SUM($M488:S488),('PTRM input'!$M$413*(1+rvanilla07)^0.5)/A29stdlife))</f>
        <v>0</v>
      </c>
      <c r="U488" s="251">
        <f ca="1">IF(A29stdlife="n/a","n/a",IF(U$3&gt;(A29stdlife+$E488),('PTRM input'!$M$413*(1+rvanilla07)^0.5)-SUM($M488:T488),('PTRM input'!$M$413*(1+rvanilla07)^0.5)/A29stdlife))</f>
        <v>0</v>
      </c>
      <c r="V488" s="251">
        <f ca="1">IF(A29stdlife="n/a","n/a",IF(V$3&gt;(A29stdlife+$E488),('PTRM input'!$M$413*(1+rvanilla07)^0.5)-SUM($M488:U488),('PTRM input'!$M$413*(1+rvanilla07)^0.5)/A29stdlife))</f>
        <v>0</v>
      </c>
      <c r="W488" s="251">
        <f ca="1">IF(A29stdlife="n/a","n/a",IF(W$3&gt;(A29stdlife+$E488),('PTRM input'!$M$413*(1+rvanilla07)^0.5)-SUM($M488:V488),('PTRM input'!$M$413*(1+rvanilla07)^0.5)/A29stdlife))</f>
        <v>0</v>
      </c>
      <c r="X488" s="251">
        <f ca="1">IF(A29stdlife="n/a","n/a",IF(X$3&gt;(A29stdlife+$E488),('PTRM input'!$M$413*(1+rvanilla07)^0.5)-SUM($M488:W488),('PTRM input'!$M$413*(1+rvanilla07)^0.5)/A29stdlife))</f>
        <v>0</v>
      </c>
      <c r="Y488" s="251">
        <f ca="1">IF(A29stdlife="n/a","n/a",IF(Y$3&gt;(A29stdlife+$E488),('PTRM input'!$M$413*(1+rvanilla07)^0.5)-SUM($M488:X488),('PTRM input'!$M$413*(1+rvanilla07)^0.5)/A29stdlife))</f>
        <v>0</v>
      </c>
      <c r="Z488" s="251">
        <f ca="1">IF(A29stdlife="n/a","n/a",IF(Z$3&gt;(A29stdlife+$E488),('PTRM input'!$M$413*(1+rvanilla07)^0.5)-SUM($M488:Y488),('PTRM input'!$M$413*(1+rvanilla07)^0.5)/A29stdlife))</f>
        <v>0</v>
      </c>
      <c r="AA488" s="251">
        <f ca="1">IF(A29stdlife="n/a","n/a",IF(AA$3&gt;(A29stdlife+$E488),('PTRM input'!$M$413*(1+rvanilla07)^0.5)-SUM($M488:Z488),('PTRM input'!$M$413*(1+rvanilla07)^0.5)/A29stdlife))</f>
        <v>0</v>
      </c>
      <c r="AB488" s="251">
        <f ca="1">IF(A29stdlife="n/a","n/a",IF(AB$3&gt;(A29stdlife+$E488),('PTRM input'!$M$413*(1+rvanilla07)^0.5)-SUM($M488:AA488),('PTRM input'!$M$413*(1+rvanilla07)^0.5)/A29stdlife))</f>
        <v>0</v>
      </c>
      <c r="AC488" s="251">
        <f ca="1">IF(A29stdlife="n/a","n/a",IF(AC$3&gt;(A29stdlife+$E488),('PTRM input'!$M$413*(1+rvanilla07)^0.5)-SUM($M488:AB488),('PTRM input'!$M$413*(1+rvanilla07)^0.5)/A29stdlife))</f>
        <v>0</v>
      </c>
      <c r="AD488" s="251">
        <f ca="1">IF(A29stdlife="n/a","n/a",IF(AD$3&gt;(A29stdlife+$E488),('PTRM input'!$M$413*(1+rvanilla07)^0.5)-SUM($M488:AC488),('PTRM input'!$M$413*(1+rvanilla07)^0.5)/A29stdlife))</f>
        <v>0</v>
      </c>
      <c r="AE488" s="251">
        <f ca="1">IF(A29stdlife="n/a","n/a",IF(AE$3&gt;(A29stdlife+$E488),('PTRM input'!$M$413*(1+rvanilla07)^0.5)-SUM($M488:AD488),('PTRM input'!$M$413*(1+rvanilla07)^0.5)/A29stdlife))</f>
        <v>0</v>
      </c>
      <c r="AF488" s="251">
        <f ca="1">IF(A29stdlife="n/a","n/a",IF(AF$3&gt;(A29stdlife+$E488),('PTRM input'!$M$413*(1+rvanilla07)^0.5)-SUM($M488:AE488),('PTRM input'!$M$413*(1+rvanilla07)^0.5)/A29stdlife))</f>
        <v>0</v>
      </c>
      <c r="AG488" s="251">
        <f ca="1">IF(A29stdlife="n/a","n/a",IF(AG$3&gt;(A29stdlife+$E488),('PTRM input'!$M$413*(1+rvanilla07)^0.5)-SUM($M488:AF488),('PTRM input'!$M$413*(1+rvanilla07)^0.5)/A29stdlife))</f>
        <v>0</v>
      </c>
      <c r="AH488" s="251">
        <f ca="1">IF(A29stdlife="n/a","n/a",IF(AH$3&gt;(A29stdlife+$E488),('PTRM input'!$M$413*(1+rvanilla07)^0.5)-SUM($M488:AG488),('PTRM input'!$M$413*(1+rvanilla07)^0.5)/A29stdlife))</f>
        <v>0</v>
      </c>
      <c r="AI488" s="251">
        <f ca="1">IF(A29stdlife="n/a","n/a",IF(AI$3&gt;(A29stdlife+$E488),('PTRM input'!$M$413*(1+rvanilla07)^0.5)-SUM($M488:AH488),('PTRM input'!$M$413*(1+rvanilla07)^0.5)/A29stdlife))</f>
        <v>0</v>
      </c>
      <c r="AJ488" s="251">
        <f ca="1">IF(A29stdlife="n/a","n/a",IF(AJ$3&gt;(A29stdlife+$E488),('PTRM input'!$M$413*(1+rvanilla07)^0.5)-SUM($M488:AI488),('PTRM input'!$M$413*(1+rvanilla07)^0.5)/A29stdlife))</f>
        <v>0</v>
      </c>
      <c r="AK488" s="251">
        <f ca="1">IF(A29stdlife="n/a","n/a",IF(AK$3&gt;(A29stdlife+$E488),('PTRM input'!$M$413*(1+rvanilla07)^0.5)-SUM($M488:AJ488),('PTRM input'!$M$413*(1+rvanilla07)^0.5)/A29stdlife))</f>
        <v>0</v>
      </c>
      <c r="AL488" s="251">
        <f ca="1">IF(A29stdlife="n/a","n/a",IF(AL$3&gt;(A29stdlife+$E488),('PTRM input'!$M$413*(1+rvanilla07)^0.5)-SUM($M488:AK488),('PTRM input'!$M$413*(1+rvanilla07)^0.5)/A29stdlife))</f>
        <v>0</v>
      </c>
      <c r="AM488" s="251">
        <f ca="1">IF(A29stdlife="n/a","n/a",IF(AM$3&gt;(A29stdlife+$E488),('PTRM input'!$M$413*(1+rvanilla07)^0.5)-SUM($M488:AL488),('PTRM input'!$M$413*(1+rvanilla07)^0.5)/A29stdlife))</f>
        <v>0</v>
      </c>
      <c r="AN488" s="251">
        <f ca="1">IF(A29stdlife="n/a","n/a",IF(AN$3&gt;(A29stdlife+$E488),('PTRM input'!$M$413*(1+rvanilla07)^0.5)-SUM($M488:AM488),('PTRM input'!$M$413*(1+rvanilla07)^0.5)/A29stdlife))</f>
        <v>0</v>
      </c>
      <c r="AO488" s="251">
        <f ca="1">IF(A29stdlife="n/a","n/a",IF(AO$3&gt;(A29stdlife+$E488),('PTRM input'!$M$413*(1+rvanilla07)^0.5)-SUM($M488:AN488),('PTRM input'!$M$413*(1+rvanilla07)^0.5)/A29stdlife))</f>
        <v>0</v>
      </c>
      <c r="AP488" s="251">
        <f ca="1">IF(A29stdlife="n/a","n/a",IF(AP$3&gt;(A29stdlife+$E488),('PTRM input'!$M$413*(1+rvanilla07)^0.5)-SUM($M488:AO488),('PTRM input'!$M$413*(1+rvanilla07)^0.5)/A29stdlife))</f>
        <v>0</v>
      </c>
      <c r="AQ488" s="251">
        <f ca="1">IF(A29stdlife="n/a","n/a",IF(AQ$3&gt;(A29stdlife+$E488),('PTRM input'!$M$413*(1+rvanilla07)^0.5)-SUM($M488:AP488),('PTRM input'!$M$413*(1+rvanilla07)^0.5)/A29stdlife))</f>
        <v>0</v>
      </c>
      <c r="AR488" s="251">
        <f ca="1">IF(A29stdlife="n/a","n/a",IF(AR$3&gt;(A29stdlife+$E488),('PTRM input'!$M$413*(1+rvanilla07)^0.5)-SUM($M488:AQ488),('PTRM input'!$M$413*(1+rvanilla07)^0.5)/A29stdlife))</f>
        <v>0</v>
      </c>
      <c r="AS488" s="251">
        <f ca="1">IF(A29stdlife="n/a","n/a",IF(AS$3&gt;(A29stdlife+$E488),('PTRM input'!$M$413*(1+rvanilla07)^0.5)-SUM($M488:AR488),('PTRM input'!$M$413*(1+rvanilla07)^0.5)/A29stdlife))</f>
        <v>0</v>
      </c>
      <c r="AT488" s="251">
        <f ca="1">IF(A29stdlife="n/a","n/a",IF(AT$3&gt;(A29stdlife+$E488),('PTRM input'!$M$413*(1+rvanilla07)^0.5)-SUM($M488:AS488),('PTRM input'!$M$413*(1+rvanilla07)^0.5)/A29stdlife))</f>
        <v>0</v>
      </c>
      <c r="AU488" s="251">
        <f ca="1">IF(A29stdlife="n/a","n/a",IF(AU$3&gt;(A29stdlife+$E488),('PTRM input'!$M$413*(1+rvanilla07)^0.5)-SUM($M488:AT488),('PTRM input'!$M$413*(1+rvanilla07)^0.5)/A29stdlife))</f>
        <v>0</v>
      </c>
      <c r="AV488" s="251">
        <f ca="1">IF(A29stdlife="n/a","n/a",IF(AV$3&gt;(A29stdlife+$E488),('PTRM input'!$M$413*(1+rvanilla07)^0.5)-SUM($M488:AU488),('PTRM input'!$M$413*(1+rvanilla07)^0.5)/A29stdlife))</f>
        <v>0</v>
      </c>
      <c r="AW488" s="251">
        <f ca="1">IF(A29stdlife="n/a","n/a",IF(AW$3&gt;(A29stdlife+$E488),('PTRM input'!$M$413*(1+rvanilla07)^0.5)-SUM($M488:AV488),('PTRM input'!$M$413*(1+rvanilla07)^0.5)/A29stdlife))</f>
        <v>0</v>
      </c>
      <c r="AX488" s="251">
        <f ca="1">IF(A29stdlife="n/a","n/a",IF(AX$3&gt;(A29stdlife+$E488),('PTRM input'!$M$413*(1+rvanilla07)^0.5)-SUM($M488:AW488),('PTRM input'!$M$413*(1+rvanilla07)^0.5)/A29stdlife))</f>
        <v>0</v>
      </c>
      <c r="AY488" s="251">
        <f ca="1">IF(A29stdlife="n/a","n/a",IF(AY$3&gt;(A29stdlife+$E488),('PTRM input'!$M$413*(1+rvanilla07)^0.5)-SUM($M488:AX488),('PTRM input'!$M$413*(1+rvanilla07)^0.5)/A29stdlife))</f>
        <v>0</v>
      </c>
      <c r="AZ488" s="251">
        <f ca="1">IF(A29stdlife="n/a","n/a",IF(AZ$3&gt;(A29stdlife+$E488),('PTRM input'!$M$413*(1+rvanilla07)^0.5)-SUM($M488:AY488),('PTRM input'!$M$413*(1+rvanilla07)^0.5)/A29stdlife))</f>
        <v>0</v>
      </c>
      <c r="BA488" s="251">
        <f ca="1">IF(A29stdlife="n/a","n/a",IF(BA$3&gt;(A29stdlife+$E488),('PTRM input'!$M$413*(1+rvanilla07)^0.5)-SUM($M488:AZ488),('PTRM input'!$M$413*(1+rvanilla07)^0.5)/A29stdlife))</f>
        <v>0</v>
      </c>
      <c r="BB488" s="251">
        <f ca="1">IF(A29stdlife="n/a","n/a",IF(BB$3&gt;(A29stdlife+$E488),('PTRM input'!$M$413*(1+rvanilla07)^0.5)-SUM($M488:BA488),('PTRM input'!$M$413*(1+rvanilla07)^0.5)/A29stdlife))</f>
        <v>0</v>
      </c>
      <c r="BC488" s="251">
        <f ca="1">IF(A29stdlife="n/a","n/a",IF(BC$3&gt;(A29stdlife+$E488),('PTRM input'!$M$413*(1+rvanilla07)^0.5)-SUM($M488:BB488),('PTRM input'!$M$413*(1+rvanilla07)^0.5)/A29stdlife))</f>
        <v>0</v>
      </c>
      <c r="BD488" s="251">
        <f ca="1">IF(A29stdlife="n/a","n/a",IF(BD$3&gt;(A29stdlife+$E488),('PTRM input'!$M$413*(1+rvanilla07)^0.5)-SUM($M488:BC488),('PTRM input'!$M$413*(1+rvanilla07)^0.5)/A29stdlife))</f>
        <v>0</v>
      </c>
      <c r="BE488" s="251">
        <f ca="1">IF(A29stdlife="n/a","n/a",IF(BE$3&gt;(A29stdlife+$E488),('PTRM input'!$M$413*(1+rvanilla07)^0.5)-SUM($M488:BD488),('PTRM input'!$M$413*(1+rvanilla07)^0.5)/A29stdlife))</f>
        <v>0</v>
      </c>
      <c r="BF488" s="251">
        <f ca="1">IF(A29stdlife="n/a","n/a",IF(BF$3&gt;(A29stdlife+$E488),('PTRM input'!$M$413*(1+rvanilla07)^0.5)-SUM($M488:BE488),('PTRM input'!$M$413*(1+rvanilla07)^0.5)/A29stdlife))</f>
        <v>0</v>
      </c>
      <c r="BG488" s="251">
        <f ca="1">IF(A29stdlife="n/a","n/a",IF(BG$3&gt;(A29stdlife+$E488),('PTRM input'!$M$413*(1+rvanilla07)^0.5)-SUM($M488:BF488),('PTRM input'!$M$413*(1+rvanilla07)^0.5)/A29stdlife))</f>
        <v>0</v>
      </c>
      <c r="BH488" s="251">
        <f ca="1">IF(A29stdlife="n/a","n/a",IF(BH$3&gt;(A29stdlife+$E488),('PTRM input'!$M$413*(1+rvanilla07)^0.5)-SUM($M488:BG488),('PTRM input'!$M$413*(1+rvanilla07)^0.5)/A29stdlife))</f>
        <v>0</v>
      </c>
      <c r="BI488" s="251">
        <f ca="1">IF(A29stdlife="n/a","n/a",IF(BI$3&gt;(A29stdlife+$E488),('PTRM input'!$M$413*(1+rvanilla07)^0.5)-SUM($M488:BH488),('PTRM input'!$M$413*(1+rvanilla07)^0.5)/A29stdlife))</f>
        <v>0</v>
      </c>
      <c r="BJ488" s="116"/>
      <c r="BK488" s="116"/>
      <c r="BL488" s="116"/>
      <c r="BM488" s="116"/>
    </row>
    <row r="489" spans="1:65" hidden="1" outlineLevel="2">
      <c r="A489" s="116"/>
      <c r="B489" s="19"/>
      <c r="C489" s="18"/>
      <c r="D489" s="760"/>
      <c r="E489" s="86">
        <v>8</v>
      </c>
      <c r="F489" s="259"/>
      <c r="G489" s="434"/>
      <c r="H489" s="435"/>
      <c r="I489" s="435"/>
      <c r="J489" s="435"/>
      <c r="K489" s="435"/>
      <c r="L489" s="435"/>
      <c r="M489" s="435"/>
      <c r="N489" s="619"/>
      <c r="O489" s="433">
        <f ca="1">IF(A29stdlife="n/a","n/a",IF(O$3&gt;(A29stdlife+$E489),('PTRM input'!$N$413*(1+rvanilla08)^0.5)-SUM($N489:N489),('PTRM input'!$N$413*(1+rvanilla08)^0.5)/A29stdlife))</f>
        <v>0</v>
      </c>
      <c r="P489" s="433">
        <f ca="1">IF(A29stdlife="n/a","n/a",IF(P$3&gt;(A29stdlife+$E489),('PTRM input'!$N$413*(1+rvanilla08)^0.5)-SUM($N489:O489),('PTRM input'!$N$413*(1+rvanilla08)^0.5)/A29stdlife))</f>
        <v>0</v>
      </c>
      <c r="Q489" s="433">
        <f ca="1">IF(A29stdlife="n/a","n/a",IF(Q$3&gt;(A29stdlife+$E489),('PTRM input'!$N$413*(1+rvanilla08)^0.5)-SUM($N489:P489),('PTRM input'!$N$413*(1+rvanilla08)^0.5)/A29stdlife))</f>
        <v>0</v>
      </c>
      <c r="R489" s="251">
        <f ca="1">IF(A29stdlife="n/a","n/a",IF(R$3&gt;(A29stdlife+$E489),('PTRM input'!$N$413*(1+rvanilla08)^0.5)-SUM($N489:Q489),('PTRM input'!$N$413*(1+rvanilla08)^0.5)/A29stdlife))</f>
        <v>0</v>
      </c>
      <c r="S489" s="251">
        <f ca="1">IF(A29stdlife="n/a","n/a",IF(S$3&gt;(A29stdlife+$E489),('PTRM input'!$N$413*(1+rvanilla08)^0.5)-SUM($N489:R489),('PTRM input'!$N$413*(1+rvanilla08)^0.5)/A29stdlife))</f>
        <v>0</v>
      </c>
      <c r="T489" s="251">
        <f ca="1">IF(A29stdlife="n/a","n/a",IF(T$3&gt;(A29stdlife+$E489),('PTRM input'!$N$413*(1+rvanilla08)^0.5)-SUM($N489:S489),('PTRM input'!$N$413*(1+rvanilla08)^0.5)/A29stdlife))</f>
        <v>0</v>
      </c>
      <c r="U489" s="251">
        <f ca="1">IF(A29stdlife="n/a","n/a",IF(U$3&gt;(A29stdlife+$E489),('PTRM input'!$N$413*(1+rvanilla08)^0.5)-SUM($N489:T489),('PTRM input'!$N$413*(1+rvanilla08)^0.5)/A29stdlife))</f>
        <v>0</v>
      </c>
      <c r="V489" s="251">
        <f ca="1">IF(A29stdlife="n/a","n/a",IF(V$3&gt;(A29stdlife+$E489),('PTRM input'!$N$413*(1+rvanilla08)^0.5)-SUM($N489:U489),('PTRM input'!$N$413*(1+rvanilla08)^0.5)/A29stdlife))</f>
        <v>0</v>
      </c>
      <c r="W489" s="251">
        <f ca="1">IF(A29stdlife="n/a","n/a",IF(W$3&gt;(A29stdlife+$E489),('PTRM input'!$N$413*(1+rvanilla08)^0.5)-SUM($N489:V489),('PTRM input'!$N$413*(1+rvanilla08)^0.5)/A29stdlife))</f>
        <v>0</v>
      </c>
      <c r="X489" s="251">
        <f ca="1">IF(A29stdlife="n/a","n/a",IF(X$3&gt;(A29stdlife+$E489),('PTRM input'!$N$413*(1+rvanilla08)^0.5)-SUM($N489:W489),('PTRM input'!$N$413*(1+rvanilla08)^0.5)/A29stdlife))</f>
        <v>0</v>
      </c>
      <c r="Y489" s="251">
        <f ca="1">IF(A29stdlife="n/a","n/a",IF(Y$3&gt;(A29stdlife+$E489),('PTRM input'!$N$413*(1+rvanilla08)^0.5)-SUM($N489:X489),('PTRM input'!$N$413*(1+rvanilla08)^0.5)/A29stdlife))</f>
        <v>0</v>
      </c>
      <c r="Z489" s="251">
        <f ca="1">IF(A29stdlife="n/a","n/a",IF(Z$3&gt;(A29stdlife+$E489),('PTRM input'!$N$413*(1+rvanilla08)^0.5)-SUM($N489:Y489),('PTRM input'!$N$413*(1+rvanilla08)^0.5)/A29stdlife))</f>
        <v>0</v>
      </c>
      <c r="AA489" s="251">
        <f ca="1">IF(A29stdlife="n/a","n/a",IF(AA$3&gt;(A29stdlife+$E489),('PTRM input'!$N$413*(1+rvanilla08)^0.5)-SUM($N489:Z489),('PTRM input'!$N$413*(1+rvanilla08)^0.5)/A29stdlife))</f>
        <v>0</v>
      </c>
      <c r="AB489" s="251">
        <f ca="1">IF(A29stdlife="n/a","n/a",IF(AB$3&gt;(A29stdlife+$E489),('PTRM input'!$N$413*(1+rvanilla08)^0.5)-SUM($N489:AA489),('PTRM input'!$N$413*(1+rvanilla08)^0.5)/A29stdlife))</f>
        <v>0</v>
      </c>
      <c r="AC489" s="251">
        <f ca="1">IF(A29stdlife="n/a","n/a",IF(AC$3&gt;(A29stdlife+$E489),('PTRM input'!$N$413*(1+rvanilla08)^0.5)-SUM($N489:AB489),('PTRM input'!$N$413*(1+rvanilla08)^0.5)/A29stdlife))</f>
        <v>0</v>
      </c>
      <c r="AD489" s="251">
        <f ca="1">IF(A29stdlife="n/a","n/a",IF(AD$3&gt;(A29stdlife+$E489),('PTRM input'!$N$413*(1+rvanilla08)^0.5)-SUM($N489:AC489),('PTRM input'!$N$413*(1+rvanilla08)^0.5)/A29stdlife))</f>
        <v>0</v>
      </c>
      <c r="AE489" s="251">
        <f ca="1">IF(A29stdlife="n/a","n/a",IF(AE$3&gt;(A29stdlife+$E489),('PTRM input'!$N$413*(1+rvanilla08)^0.5)-SUM($N489:AD489),('PTRM input'!$N$413*(1+rvanilla08)^0.5)/A29stdlife))</f>
        <v>0</v>
      </c>
      <c r="AF489" s="251">
        <f ca="1">IF(A29stdlife="n/a","n/a",IF(AF$3&gt;(A29stdlife+$E489),('PTRM input'!$N$413*(1+rvanilla08)^0.5)-SUM($N489:AE489),('PTRM input'!$N$413*(1+rvanilla08)^0.5)/A29stdlife))</f>
        <v>0</v>
      </c>
      <c r="AG489" s="251">
        <f ca="1">IF(A29stdlife="n/a","n/a",IF(AG$3&gt;(A29stdlife+$E489),('PTRM input'!$N$413*(1+rvanilla08)^0.5)-SUM($N489:AF489),('PTRM input'!$N$413*(1+rvanilla08)^0.5)/A29stdlife))</f>
        <v>0</v>
      </c>
      <c r="AH489" s="251">
        <f ca="1">IF(A29stdlife="n/a","n/a",IF(AH$3&gt;(A29stdlife+$E489),('PTRM input'!$N$413*(1+rvanilla08)^0.5)-SUM($N489:AG489),('PTRM input'!$N$413*(1+rvanilla08)^0.5)/A29stdlife))</f>
        <v>0</v>
      </c>
      <c r="AI489" s="251">
        <f ca="1">IF(A29stdlife="n/a","n/a",IF(AI$3&gt;(A29stdlife+$E489),('PTRM input'!$N$413*(1+rvanilla08)^0.5)-SUM($N489:AH489),('PTRM input'!$N$413*(1+rvanilla08)^0.5)/A29stdlife))</f>
        <v>0</v>
      </c>
      <c r="AJ489" s="251">
        <f ca="1">IF(A29stdlife="n/a","n/a",IF(AJ$3&gt;(A29stdlife+$E489),('PTRM input'!$N$413*(1+rvanilla08)^0.5)-SUM($N489:AI489),('PTRM input'!$N$413*(1+rvanilla08)^0.5)/A29stdlife))</f>
        <v>0</v>
      </c>
      <c r="AK489" s="251">
        <f ca="1">IF(A29stdlife="n/a","n/a",IF(AK$3&gt;(A29stdlife+$E489),('PTRM input'!$N$413*(1+rvanilla08)^0.5)-SUM($N489:AJ489),('PTRM input'!$N$413*(1+rvanilla08)^0.5)/A29stdlife))</f>
        <v>0</v>
      </c>
      <c r="AL489" s="251">
        <f ca="1">IF(A29stdlife="n/a","n/a",IF(AL$3&gt;(A29stdlife+$E489),('PTRM input'!$N$413*(1+rvanilla08)^0.5)-SUM($N489:AK489),('PTRM input'!$N$413*(1+rvanilla08)^0.5)/A29stdlife))</f>
        <v>0</v>
      </c>
      <c r="AM489" s="251">
        <f ca="1">IF(A29stdlife="n/a","n/a",IF(AM$3&gt;(A29stdlife+$E489),('PTRM input'!$N$413*(1+rvanilla08)^0.5)-SUM($N489:AL489),('PTRM input'!$N$413*(1+rvanilla08)^0.5)/A29stdlife))</f>
        <v>0</v>
      </c>
      <c r="AN489" s="251">
        <f ca="1">IF(A29stdlife="n/a","n/a",IF(AN$3&gt;(A29stdlife+$E489),('PTRM input'!$N$413*(1+rvanilla08)^0.5)-SUM($N489:AM489),('PTRM input'!$N$413*(1+rvanilla08)^0.5)/A29stdlife))</f>
        <v>0</v>
      </c>
      <c r="AO489" s="251">
        <f ca="1">IF(A29stdlife="n/a","n/a",IF(AO$3&gt;(A29stdlife+$E489),('PTRM input'!$N$413*(1+rvanilla08)^0.5)-SUM($N489:AN489),('PTRM input'!$N$413*(1+rvanilla08)^0.5)/A29stdlife))</f>
        <v>0</v>
      </c>
      <c r="AP489" s="251">
        <f ca="1">IF(A29stdlife="n/a","n/a",IF(AP$3&gt;(A29stdlife+$E489),('PTRM input'!$N$413*(1+rvanilla08)^0.5)-SUM($N489:AO489),('PTRM input'!$N$413*(1+rvanilla08)^0.5)/A29stdlife))</f>
        <v>0</v>
      </c>
      <c r="AQ489" s="251">
        <f ca="1">IF(A29stdlife="n/a","n/a",IF(AQ$3&gt;(A29stdlife+$E489),('PTRM input'!$N$413*(1+rvanilla08)^0.5)-SUM($N489:AP489),('PTRM input'!$N$413*(1+rvanilla08)^0.5)/A29stdlife))</f>
        <v>0</v>
      </c>
      <c r="AR489" s="251">
        <f ca="1">IF(A29stdlife="n/a","n/a",IF(AR$3&gt;(A29stdlife+$E489),('PTRM input'!$N$413*(1+rvanilla08)^0.5)-SUM($N489:AQ489),('PTRM input'!$N$413*(1+rvanilla08)^0.5)/A29stdlife))</f>
        <v>0</v>
      </c>
      <c r="AS489" s="251">
        <f ca="1">IF(A29stdlife="n/a","n/a",IF(AS$3&gt;(A29stdlife+$E489),('PTRM input'!$N$413*(1+rvanilla08)^0.5)-SUM($N489:AR489),('PTRM input'!$N$413*(1+rvanilla08)^0.5)/A29stdlife))</f>
        <v>0</v>
      </c>
      <c r="AT489" s="251">
        <f ca="1">IF(A29stdlife="n/a","n/a",IF(AT$3&gt;(A29stdlife+$E489),('PTRM input'!$N$413*(1+rvanilla08)^0.5)-SUM($N489:AS489),('PTRM input'!$N$413*(1+rvanilla08)^0.5)/A29stdlife))</f>
        <v>0</v>
      </c>
      <c r="AU489" s="251">
        <f ca="1">IF(A29stdlife="n/a","n/a",IF(AU$3&gt;(A29stdlife+$E489),('PTRM input'!$N$413*(1+rvanilla08)^0.5)-SUM($N489:AT489),('PTRM input'!$N$413*(1+rvanilla08)^0.5)/A29stdlife))</f>
        <v>0</v>
      </c>
      <c r="AV489" s="251">
        <f ca="1">IF(A29stdlife="n/a","n/a",IF(AV$3&gt;(A29stdlife+$E489),('PTRM input'!$N$413*(1+rvanilla08)^0.5)-SUM($N489:AU489),('PTRM input'!$N$413*(1+rvanilla08)^0.5)/A29stdlife))</f>
        <v>0</v>
      </c>
      <c r="AW489" s="251">
        <f ca="1">IF(A29stdlife="n/a","n/a",IF(AW$3&gt;(A29stdlife+$E489),('PTRM input'!$N$413*(1+rvanilla08)^0.5)-SUM($N489:AV489),('PTRM input'!$N$413*(1+rvanilla08)^0.5)/A29stdlife))</f>
        <v>0</v>
      </c>
      <c r="AX489" s="251">
        <f ca="1">IF(A29stdlife="n/a","n/a",IF(AX$3&gt;(A29stdlife+$E489),('PTRM input'!$N$413*(1+rvanilla08)^0.5)-SUM($N489:AW489),('PTRM input'!$N$413*(1+rvanilla08)^0.5)/A29stdlife))</f>
        <v>0</v>
      </c>
      <c r="AY489" s="251">
        <f ca="1">IF(A29stdlife="n/a","n/a",IF(AY$3&gt;(A29stdlife+$E489),('PTRM input'!$N$413*(1+rvanilla08)^0.5)-SUM($N489:AX489),('PTRM input'!$N$413*(1+rvanilla08)^0.5)/A29stdlife))</f>
        <v>0</v>
      </c>
      <c r="AZ489" s="251">
        <f ca="1">IF(A29stdlife="n/a","n/a",IF(AZ$3&gt;(A29stdlife+$E489),('PTRM input'!$N$413*(1+rvanilla08)^0.5)-SUM($N489:AY489),('PTRM input'!$N$413*(1+rvanilla08)^0.5)/A29stdlife))</f>
        <v>0</v>
      </c>
      <c r="BA489" s="251">
        <f ca="1">IF(A29stdlife="n/a","n/a",IF(BA$3&gt;(A29stdlife+$E489),('PTRM input'!$N$413*(1+rvanilla08)^0.5)-SUM($N489:AZ489),('PTRM input'!$N$413*(1+rvanilla08)^0.5)/A29stdlife))</f>
        <v>0</v>
      </c>
      <c r="BB489" s="251">
        <f ca="1">IF(A29stdlife="n/a","n/a",IF(BB$3&gt;(A29stdlife+$E489),('PTRM input'!$N$413*(1+rvanilla08)^0.5)-SUM($N489:BA489),('PTRM input'!$N$413*(1+rvanilla08)^0.5)/A29stdlife))</f>
        <v>0</v>
      </c>
      <c r="BC489" s="251">
        <f ca="1">IF(A29stdlife="n/a","n/a",IF(BC$3&gt;(A29stdlife+$E489),('PTRM input'!$N$413*(1+rvanilla08)^0.5)-SUM($N489:BB489),('PTRM input'!$N$413*(1+rvanilla08)^0.5)/A29stdlife))</f>
        <v>0</v>
      </c>
      <c r="BD489" s="251">
        <f ca="1">IF(A29stdlife="n/a","n/a",IF(BD$3&gt;(A29stdlife+$E489),('PTRM input'!$N$413*(1+rvanilla08)^0.5)-SUM($N489:BC489),('PTRM input'!$N$413*(1+rvanilla08)^0.5)/A29stdlife))</f>
        <v>0</v>
      </c>
      <c r="BE489" s="251">
        <f ca="1">IF(A29stdlife="n/a","n/a",IF(BE$3&gt;(A29stdlife+$E489),('PTRM input'!$N$413*(1+rvanilla08)^0.5)-SUM($N489:BD489),('PTRM input'!$N$413*(1+rvanilla08)^0.5)/A29stdlife))</f>
        <v>0</v>
      </c>
      <c r="BF489" s="251">
        <f ca="1">IF(A29stdlife="n/a","n/a",IF(BF$3&gt;(A29stdlife+$E489),('PTRM input'!$N$413*(1+rvanilla08)^0.5)-SUM($N489:BE489),('PTRM input'!$N$413*(1+rvanilla08)^0.5)/A29stdlife))</f>
        <v>0</v>
      </c>
      <c r="BG489" s="251">
        <f ca="1">IF(A29stdlife="n/a","n/a",IF(BG$3&gt;(A29stdlife+$E489),('PTRM input'!$N$413*(1+rvanilla08)^0.5)-SUM($N489:BF489),('PTRM input'!$N$413*(1+rvanilla08)^0.5)/A29stdlife))</f>
        <v>0</v>
      </c>
      <c r="BH489" s="251">
        <f ca="1">IF(A29stdlife="n/a","n/a",IF(BH$3&gt;(A29stdlife+$E489),('PTRM input'!$N$413*(1+rvanilla08)^0.5)-SUM($N489:BG489),('PTRM input'!$N$413*(1+rvanilla08)^0.5)/A29stdlife))</f>
        <v>0</v>
      </c>
      <c r="BI489" s="251">
        <f ca="1">IF(A29stdlife="n/a","n/a",IF(BI$3&gt;(A29stdlife+$E489),('PTRM input'!$N$413*(1+rvanilla08)^0.5)-SUM($N489:BH489),('PTRM input'!$N$413*(1+rvanilla08)^0.5)/A29stdlife))</f>
        <v>0</v>
      </c>
      <c r="BJ489" s="116"/>
      <c r="BK489" s="116"/>
      <c r="BL489" s="116"/>
      <c r="BM489" s="116"/>
    </row>
    <row r="490" spans="1:65" hidden="1" outlineLevel="2">
      <c r="A490" s="116"/>
      <c r="B490" s="19"/>
      <c r="C490" s="18"/>
      <c r="D490" s="760"/>
      <c r="E490" s="86">
        <v>9</v>
      </c>
      <c r="F490" s="259"/>
      <c r="G490" s="434"/>
      <c r="H490" s="435"/>
      <c r="I490" s="435"/>
      <c r="J490" s="435"/>
      <c r="K490" s="435"/>
      <c r="L490" s="435"/>
      <c r="M490" s="435"/>
      <c r="N490" s="435"/>
      <c r="O490" s="619"/>
      <c r="P490" s="433">
        <f ca="1">IF(A29stdlife="n/a","n/a",IF(P$3&gt;(A29stdlife+$E490),('PTRM input'!$O$413*(1+rvanilla09)^0.5)-SUM($O490:O490),('PTRM input'!$O$413*(1+rvanilla09)^0.5)/A29stdlife))</f>
        <v>0</v>
      </c>
      <c r="Q490" s="433">
        <f ca="1">IF(A29stdlife="n/a","n/a",IF(Q$3&gt;(A29stdlife+$E490),('PTRM input'!$O$413*(1+rvanilla09)^0.5)-SUM($O490:P490),('PTRM input'!$O$413*(1+rvanilla09)^0.5)/A29stdlife))</f>
        <v>0</v>
      </c>
      <c r="R490" s="251">
        <f ca="1">IF(A29stdlife="n/a","n/a",IF(R$3&gt;(A29stdlife+$E490),('PTRM input'!$O$413*(1+rvanilla09)^0.5)-SUM($O490:Q490),('PTRM input'!$O$413*(1+rvanilla09)^0.5)/A29stdlife))</f>
        <v>0</v>
      </c>
      <c r="S490" s="251">
        <f ca="1">IF(A29stdlife="n/a","n/a",IF(S$3&gt;(A29stdlife+$E490),('PTRM input'!$O$413*(1+rvanilla09)^0.5)-SUM($O490:R490),('PTRM input'!$O$413*(1+rvanilla09)^0.5)/A29stdlife))</f>
        <v>0</v>
      </c>
      <c r="T490" s="251">
        <f ca="1">IF(A29stdlife="n/a","n/a",IF(T$3&gt;(A29stdlife+$E490),('PTRM input'!$O$413*(1+rvanilla09)^0.5)-SUM($O490:S490),('PTRM input'!$O$413*(1+rvanilla09)^0.5)/A29stdlife))</f>
        <v>0</v>
      </c>
      <c r="U490" s="251">
        <f ca="1">IF(A29stdlife="n/a","n/a",IF(U$3&gt;(A29stdlife+$E490),('PTRM input'!$O$413*(1+rvanilla09)^0.5)-SUM($O490:T490),('PTRM input'!$O$413*(1+rvanilla09)^0.5)/A29stdlife))</f>
        <v>0</v>
      </c>
      <c r="V490" s="251">
        <f ca="1">IF(A29stdlife="n/a","n/a",IF(V$3&gt;(A29stdlife+$E490),('PTRM input'!$O$413*(1+rvanilla09)^0.5)-SUM($O490:U490),('PTRM input'!$O$413*(1+rvanilla09)^0.5)/A29stdlife))</f>
        <v>0</v>
      </c>
      <c r="W490" s="251">
        <f ca="1">IF(A29stdlife="n/a","n/a",IF(W$3&gt;(A29stdlife+$E490),('PTRM input'!$O$413*(1+rvanilla09)^0.5)-SUM($O490:V490),('PTRM input'!$O$413*(1+rvanilla09)^0.5)/A29stdlife))</f>
        <v>0</v>
      </c>
      <c r="X490" s="251">
        <f ca="1">IF(A29stdlife="n/a","n/a",IF(X$3&gt;(A29stdlife+$E490),('PTRM input'!$O$413*(1+rvanilla09)^0.5)-SUM($O490:W490),('PTRM input'!$O$413*(1+rvanilla09)^0.5)/A29stdlife))</f>
        <v>0</v>
      </c>
      <c r="Y490" s="251">
        <f ca="1">IF(A29stdlife="n/a","n/a",IF(Y$3&gt;(A29stdlife+$E490),('PTRM input'!$O$413*(1+rvanilla09)^0.5)-SUM($O490:X490),('PTRM input'!$O$413*(1+rvanilla09)^0.5)/A29stdlife))</f>
        <v>0</v>
      </c>
      <c r="Z490" s="251">
        <f ca="1">IF(A29stdlife="n/a","n/a",IF(Z$3&gt;(A29stdlife+$E490),('PTRM input'!$O$413*(1+rvanilla09)^0.5)-SUM($O490:Y490),('PTRM input'!$O$413*(1+rvanilla09)^0.5)/A29stdlife))</f>
        <v>0</v>
      </c>
      <c r="AA490" s="251">
        <f ca="1">IF(A29stdlife="n/a","n/a",IF(AA$3&gt;(A29stdlife+$E490),('PTRM input'!$O$413*(1+rvanilla09)^0.5)-SUM($O490:Z490),('PTRM input'!$O$413*(1+rvanilla09)^0.5)/A29stdlife))</f>
        <v>0</v>
      </c>
      <c r="AB490" s="251">
        <f ca="1">IF(A29stdlife="n/a","n/a",IF(AB$3&gt;(A29stdlife+$E490),('PTRM input'!$O$413*(1+rvanilla09)^0.5)-SUM($O490:AA490),('PTRM input'!$O$413*(1+rvanilla09)^0.5)/A29stdlife))</f>
        <v>0</v>
      </c>
      <c r="AC490" s="251">
        <f ca="1">IF(A29stdlife="n/a","n/a",IF(AC$3&gt;(A29stdlife+$E490),('PTRM input'!$O$413*(1+rvanilla09)^0.5)-SUM($O490:AB490),('PTRM input'!$O$413*(1+rvanilla09)^0.5)/A29stdlife))</f>
        <v>0</v>
      </c>
      <c r="AD490" s="251">
        <f ca="1">IF(A29stdlife="n/a","n/a",IF(AD$3&gt;(A29stdlife+$E490),('PTRM input'!$O$413*(1+rvanilla09)^0.5)-SUM($O490:AC490),('PTRM input'!$O$413*(1+rvanilla09)^0.5)/A29stdlife))</f>
        <v>0</v>
      </c>
      <c r="AE490" s="251">
        <f ca="1">IF(A29stdlife="n/a","n/a",IF(AE$3&gt;(A29stdlife+$E490),('PTRM input'!$O$413*(1+rvanilla09)^0.5)-SUM($O490:AD490),('PTRM input'!$O$413*(1+rvanilla09)^0.5)/A29stdlife))</f>
        <v>0</v>
      </c>
      <c r="AF490" s="251">
        <f ca="1">IF(A29stdlife="n/a","n/a",IF(AF$3&gt;(A29stdlife+$E490),('PTRM input'!$O$413*(1+rvanilla09)^0.5)-SUM($O490:AE490),('PTRM input'!$O$413*(1+rvanilla09)^0.5)/A29stdlife))</f>
        <v>0</v>
      </c>
      <c r="AG490" s="251">
        <f ca="1">IF(A29stdlife="n/a","n/a",IF(AG$3&gt;(A29stdlife+$E490),('PTRM input'!$O$413*(1+rvanilla09)^0.5)-SUM($O490:AF490),('PTRM input'!$O$413*(1+rvanilla09)^0.5)/A29stdlife))</f>
        <v>0</v>
      </c>
      <c r="AH490" s="251">
        <f ca="1">IF(A29stdlife="n/a","n/a",IF(AH$3&gt;(A29stdlife+$E490),('PTRM input'!$O$413*(1+rvanilla09)^0.5)-SUM($O490:AG490),('PTRM input'!$O$413*(1+rvanilla09)^0.5)/A29stdlife))</f>
        <v>0</v>
      </c>
      <c r="AI490" s="251">
        <f ca="1">IF(A29stdlife="n/a","n/a",IF(AI$3&gt;(A29stdlife+$E490),('PTRM input'!$O$413*(1+rvanilla09)^0.5)-SUM($O490:AH490),('PTRM input'!$O$413*(1+rvanilla09)^0.5)/A29stdlife))</f>
        <v>0</v>
      </c>
      <c r="AJ490" s="251">
        <f ca="1">IF(A29stdlife="n/a","n/a",IF(AJ$3&gt;(A29stdlife+$E490),('PTRM input'!$O$413*(1+rvanilla09)^0.5)-SUM($O490:AI490),('PTRM input'!$O$413*(1+rvanilla09)^0.5)/A29stdlife))</f>
        <v>0</v>
      </c>
      <c r="AK490" s="251">
        <f ca="1">IF(A29stdlife="n/a","n/a",IF(AK$3&gt;(A29stdlife+$E490),('PTRM input'!$O$413*(1+rvanilla09)^0.5)-SUM($O490:AJ490),('PTRM input'!$O$413*(1+rvanilla09)^0.5)/A29stdlife))</f>
        <v>0</v>
      </c>
      <c r="AL490" s="251">
        <f ca="1">IF(A29stdlife="n/a","n/a",IF(AL$3&gt;(A29stdlife+$E490),('PTRM input'!$O$413*(1+rvanilla09)^0.5)-SUM($O490:AK490),('PTRM input'!$O$413*(1+rvanilla09)^0.5)/A29stdlife))</f>
        <v>0</v>
      </c>
      <c r="AM490" s="251">
        <f ca="1">IF(A29stdlife="n/a","n/a",IF(AM$3&gt;(A29stdlife+$E490),('PTRM input'!$O$413*(1+rvanilla09)^0.5)-SUM($O490:AL490),('PTRM input'!$O$413*(1+rvanilla09)^0.5)/A29stdlife))</f>
        <v>0</v>
      </c>
      <c r="AN490" s="251">
        <f ca="1">IF(A29stdlife="n/a","n/a",IF(AN$3&gt;(A29stdlife+$E490),('PTRM input'!$O$413*(1+rvanilla09)^0.5)-SUM($O490:AM490),('PTRM input'!$O$413*(1+rvanilla09)^0.5)/A29stdlife))</f>
        <v>0</v>
      </c>
      <c r="AO490" s="251">
        <f ca="1">IF(A29stdlife="n/a","n/a",IF(AO$3&gt;(A29stdlife+$E490),('PTRM input'!$O$413*(1+rvanilla09)^0.5)-SUM($O490:AN490),('PTRM input'!$O$413*(1+rvanilla09)^0.5)/A29stdlife))</f>
        <v>0</v>
      </c>
      <c r="AP490" s="251">
        <f ca="1">IF(A29stdlife="n/a","n/a",IF(AP$3&gt;(A29stdlife+$E490),('PTRM input'!$O$413*(1+rvanilla09)^0.5)-SUM($O490:AO490),('PTRM input'!$O$413*(1+rvanilla09)^0.5)/A29stdlife))</f>
        <v>0</v>
      </c>
      <c r="AQ490" s="251">
        <f ca="1">IF(A29stdlife="n/a","n/a",IF(AQ$3&gt;(A29stdlife+$E490),('PTRM input'!$O$413*(1+rvanilla09)^0.5)-SUM($O490:AP490),('PTRM input'!$O$413*(1+rvanilla09)^0.5)/A29stdlife))</f>
        <v>0</v>
      </c>
      <c r="AR490" s="251">
        <f ca="1">IF(A29stdlife="n/a","n/a",IF(AR$3&gt;(A29stdlife+$E490),('PTRM input'!$O$413*(1+rvanilla09)^0.5)-SUM($O490:AQ490),('PTRM input'!$O$413*(1+rvanilla09)^0.5)/A29stdlife))</f>
        <v>0</v>
      </c>
      <c r="AS490" s="251">
        <f ca="1">IF(A29stdlife="n/a","n/a",IF(AS$3&gt;(A29stdlife+$E490),('PTRM input'!$O$413*(1+rvanilla09)^0.5)-SUM($O490:AR490),('PTRM input'!$O$413*(1+rvanilla09)^0.5)/A29stdlife))</f>
        <v>0</v>
      </c>
      <c r="AT490" s="251">
        <f ca="1">IF(A29stdlife="n/a","n/a",IF(AT$3&gt;(A29stdlife+$E490),('PTRM input'!$O$413*(1+rvanilla09)^0.5)-SUM($O490:AS490),('PTRM input'!$O$413*(1+rvanilla09)^0.5)/A29stdlife))</f>
        <v>0</v>
      </c>
      <c r="AU490" s="251">
        <f ca="1">IF(A29stdlife="n/a","n/a",IF(AU$3&gt;(A29stdlife+$E490),('PTRM input'!$O$413*(1+rvanilla09)^0.5)-SUM($O490:AT490),('PTRM input'!$O$413*(1+rvanilla09)^0.5)/A29stdlife))</f>
        <v>0</v>
      </c>
      <c r="AV490" s="251">
        <f ca="1">IF(A29stdlife="n/a","n/a",IF(AV$3&gt;(A29stdlife+$E490),('PTRM input'!$O$413*(1+rvanilla09)^0.5)-SUM($O490:AU490),('PTRM input'!$O$413*(1+rvanilla09)^0.5)/A29stdlife))</f>
        <v>0</v>
      </c>
      <c r="AW490" s="251">
        <f ca="1">IF(A29stdlife="n/a","n/a",IF(AW$3&gt;(A29stdlife+$E490),('PTRM input'!$O$413*(1+rvanilla09)^0.5)-SUM($O490:AV490),('PTRM input'!$O$413*(1+rvanilla09)^0.5)/A29stdlife))</f>
        <v>0</v>
      </c>
      <c r="AX490" s="251">
        <f ca="1">IF(A29stdlife="n/a","n/a",IF(AX$3&gt;(A29stdlife+$E490),('PTRM input'!$O$413*(1+rvanilla09)^0.5)-SUM($O490:AW490),('PTRM input'!$O$413*(1+rvanilla09)^0.5)/A29stdlife))</f>
        <v>0</v>
      </c>
      <c r="AY490" s="251">
        <f ca="1">IF(A29stdlife="n/a","n/a",IF(AY$3&gt;(A29stdlife+$E490),('PTRM input'!$O$413*(1+rvanilla09)^0.5)-SUM($O490:AX490),('PTRM input'!$O$413*(1+rvanilla09)^0.5)/A29stdlife))</f>
        <v>0</v>
      </c>
      <c r="AZ490" s="251">
        <f ca="1">IF(A29stdlife="n/a","n/a",IF(AZ$3&gt;(A29stdlife+$E490),('PTRM input'!$O$413*(1+rvanilla09)^0.5)-SUM($O490:AY490),('PTRM input'!$O$413*(1+rvanilla09)^0.5)/A29stdlife))</f>
        <v>0</v>
      </c>
      <c r="BA490" s="251">
        <f ca="1">IF(A29stdlife="n/a","n/a",IF(BA$3&gt;(A29stdlife+$E490),('PTRM input'!$O$413*(1+rvanilla09)^0.5)-SUM($O490:AZ490),('PTRM input'!$O$413*(1+rvanilla09)^0.5)/A29stdlife))</f>
        <v>0</v>
      </c>
      <c r="BB490" s="251">
        <f ca="1">IF(A29stdlife="n/a","n/a",IF(BB$3&gt;(A29stdlife+$E490),('PTRM input'!$O$413*(1+rvanilla09)^0.5)-SUM($O490:BA490),('PTRM input'!$O$413*(1+rvanilla09)^0.5)/A29stdlife))</f>
        <v>0</v>
      </c>
      <c r="BC490" s="251">
        <f ca="1">IF(A29stdlife="n/a","n/a",IF(BC$3&gt;(A29stdlife+$E490),('PTRM input'!$O$413*(1+rvanilla09)^0.5)-SUM($O490:BB490),('PTRM input'!$O$413*(1+rvanilla09)^0.5)/A29stdlife))</f>
        <v>0</v>
      </c>
      <c r="BD490" s="251">
        <f ca="1">IF(A29stdlife="n/a","n/a",IF(BD$3&gt;(A29stdlife+$E490),('PTRM input'!$O$413*(1+rvanilla09)^0.5)-SUM($O490:BC490),('PTRM input'!$O$413*(1+rvanilla09)^0.5)/A29stdlife))</f>
        <v>0</v>
      </c>
      <c r="BE490" s="251">
        <f ca="1">IF(A29stdlife="n/a","n/a",IF(BE$3&gt;(A29stdlife+$E490),('PTRM input'!$O$413*(1+rvanilla09)^0.5)-SUM($O490:BD490),('PTRM input'!$O$413*(1+rvanilla09)^0.5)/A29stdlife))</f>
        <v>0</v>
      </c>
      <c r="BF490" s="251">
        <f ca="1">IF(A29stdlife="n/a","n/a",IF(BF$3&gt;(A29stdlife+$E490),('PTRM input'!$O$413*(1+rvanilla09)^0.5)-SUM($O490:BE490),('PTRM input'!$O$413*(1+rvanilla09)^0.5)/A29stdlife))</f>
        <v>0</v>
      </c>
      <c r="BG490" s="251">
        <f ca="1">IF(A29stdlife="n/a","n/a",IF(BG$3&gt;(A29stdlife+$E490),('PTRM input'!$O$413*(1+rvanilla09)^0.5)-SUM($O490:BF490),('PTRM input'!$O$413*(1+rvanilla09)^0.5)/A29stdlife))</f>
        <v>0</v>
      </c>
      <c r="BH490" s="251">
        <f ca="1">IF(A29stdlife="n/a","n/a",IF(BH$3&gt;(A29stdlife+$E490),('PTRM input'!$O$413*(1+rvanilla09)^0.5)-SUM($O490:BG490),('PTRM input'!$O$413*(1+rvanilla09)^0.5)/A29stdlife))</f>
        <v>0</v>
      </c>
      <c r="BI490" s="251">
        <f ca="1">IF(A29stdlife="n/a","n/a",IF(BI$3&gt;(A29stdlife+$E490),('PTRM input'!$O$413*(1+rvanilla09)^0.5)-SUM($O490:BH490),('PTRM input'!$O$413*(1+rvanilla09)^0.5)/A29stdlife))</f>
        <v>0</v>
      </c>
      <c r="BJ490" s="116"/>
      <c r="BK490" s="116"/>
      <c r="BL490" s="116"/>
      <c r="BM490" s="116"/>
    </row>
    <row r="491" spans="1:65" hidden="1" outlineLevel="2">
      <c r="A491" s="116"/>
      <c r="B491" s="19"/>
      <c r="C491" s="18"/>
      <c r="D491" s="760"/>
      <c r="E491" s="87">
        <v>10</v>
      </c>
      <c r="F491" s="259"/>
      <c r="G491" s="434"/>
      <c r="H491" s="435"/>
      <c r="I491" s="435"/>
      <c r="J491" s="435"/>
      <c r="K491" s="435"/>
      <c r="L491" s="435"/>
      <c r="M491" s="435"/>
      <c r="N491" s="435"/>
      <c r="O491" s="435"/>
      <c r="P491" s="619"/>
      <c r="Q491" s="433">
        <f ca="1">IF(A29stdlife="n/a","n/a",IF(Q$3&gt;(A29stdlife+$E491),('PTRM input'!$P$413*(1+rvanilla10)^0.5)-SUM($P491:P491),('PTRM input'!$P$413*(1+rvanilla10)^0.5)/A29stdlife))</f>
        <v>0</v>
      </c>
      <c r="R491" s="251">
        <f ca="1">IF(A29stdlife="n/a","n/a",IF(R$3&gt;(A29stdlife+$E491),('PTRM input'!$P$413*(1+rvanilla10)^0.5)-SUM($P491:Q491),('PTRM input'!$P$413*(1+rvanilla10)^0.5)/A29stdlife))</f>
        <v>0</v>
      </c>
      <c r="S491" s="251">
        <f ca="1">IF(A29stdlife="n/a","n/a",IF(S$3&gt;(A29stdlife+$E491),('PTRM input'!$P$413*(1+rvanilla10)^0.5)-SUM($P491:R491),('PTRM input'!$P$413*(1+rvanilla10)^0.5)/A29stdlife))</f>
        <v>0</v>
      </c>
      <c r="T491" s="251">
        <f ca="1">IF(A29stdlife="n/a","n/a",IF(T$3&gt;(A29stdlife+$E491),('PTRM input'!$P$413*(1+rvanilla10)^0.5)-SUM($P491:S491),('PTRM input'!$P$413*(1+rvanilla10)^0.5)/A29stdlife))</f>
        <v>0</v>
      </c>
      <c r="U491" s="251">
        <f ca="1">IF(A29stdlife="n/a","n/a",IF(U$3&gt;(A29stdlife+$E491),('PTRM input'!$P$413*(1+rvanilla10)^0.5)-SUM($P491:T491),('PTRM input'!$P$413*(1+rvanilla10)^0.5)/A29stdlife))</f>
        <v>0</v>
      </c>
      <c r="V491" s="251">
        <f ca="1">IF(A29stdlife="n/a","n/a",IF(V$3&gt;(A29stdlife+$E491),('PTRM input'!$P$413*(1+rvanilla10)^0.5)-SUM($P491:U491),('PTRM input'!$P$413*(1+rvanilla10)^0.5)/A29stdlife))</f>
        <v>0</v>
      </c>
      <c r="W491" s="251">
        <f ca="1">IF(A29stdlife="n/a","n/a",IF(W$3&gt;(A29stdlife+$E491),('PTRM input'!$P$413*(1+rvanilla10)^0.5)-SUM($P491:V491),('PTRM input'!$P$413*(1+rvanilla10)^0.5)/A29stdlife))</f>
        <v>0</v>
      </c>
      <c r="X491" s="251">
        <f ca="1">IF(A29stdlife="n/a","n/a",IF(X$3&gt;(A29stdlife+$E491),('PTRM input'!$P$413*(1+rvanilla10)^0.5)-SUM($P491:W491),('PTRM input'!$P$413*(1+rvanilla10)^0.5)/A29stdlife))</f>
        <v>0</v>
      </c>
      <c r="Y491" s="251">
        <f ca="1">IF(A29stdlife="n/a","n/a",IF(Y$3&gt;(A29stdlife+$E491),('PTRM input'!$P$413*(1+rvanilla10)^0.5)-SUM($P491:X491),('PTRM input'!$P$413*(1+rvanilla10)^0.5)/A29stdlife))</f>
        <v>0</v>
      </c>
      <c r="Z491" s="251">
        <f ca="1">IF(A29stdlife="n/a","n/a",IF(Z$3&gt;(A29stdlife+$E491),('PTRM input'!$P$413*(1+rvanilla10)^0.5)-SUM($P491:Y491),('PTRM input'!$P$413*(1+rvanilla10)^0.5)/A29stdlife))</f>
        <v>0</v>
      </c>
      <c r="AA491" s="251">
        <f ca="1">IF(A29stdlife="n/a","n/a",IF(AA$3&gt;(A29stdlife+$E491),('PTRM input'!$P$413*(1+rvanilla10)^0.5)-SUM($P491:Z491),('PTRM input'!$P$413*(1+rvanilla10)^0.5)/A29stdlife))</f>
        <v>0</v>
      </c>
      <c r="AB491" s="251">
        <f ca="1">IF(A29stdlife="n/a","n/a",IF(AB$3&gt;(A29stdlife+$E491),('PTRM input'!$P$413*(1+rvanilla10)^0.5)-SUM($P491:AA491),('PTRM input'!$P$413*(1+rvanilla10)^0.5)/A29stdlife))</f>
        <v>0</v>
      </c>
      <c r="AC491" s="251">
        <f ca="1">IF(A29stdlife="n/a","n/a",IF(AC$3&gt;(A29stdlife+$E491),('PTRM input'!$P$413*(1+rvanilla10)^0.5)-SUM($P491:AB491),('PTRM input'!$P$413*(1+rvanilla10)^0.5)/A29stdlife))</f>
        <v>0</v>
      </c>
      <c r="AD491" s="251">
        <f ca="1">IF(A29stdlife="n/a","n/a",IF(AD$3&gt;(A29stdlife+$E491),('PTRM input'!$P$413*(1+rvanilla10)^0.5)-SUM($P491:AC491),('PTRM input'!$P$413*(1+rvanilla10)^0.5)/A29stdlife))</f>
        <v>0</v>
      </c>
      <c r="AE491" s="251">
        <f ca="1">IF(A29stdlife="n/a","n/a",IF(AE$3&gt;(A29stdlife+$E491),('PTRM input'!$P$413*(1+rvanilla10)^0.5)-SUM($P491:AD491),('PTRM input'!$P$413*(1+rvanilla10)^0.5)/A29stdlife))</f>
        <v>0</v>
      </c>
      <c r="AF491" s="251">
        <f ca="1">IF(A29stdlife="n/a","n/a",IF(AF$3&gt;(A29stdlife+$E491),('PTRM input'!$P$413*(1+rvanilla10)^0.5)-SUM($P491:AE491),('PTRM input'!$P$413*(1+rvanilla10)^0.5)/A29stdlife))</f>
        <v>0</v>
      </c>
      <c r="AG491" s="251">
        <f ca="1">IF(A29stdlife="n/a","n/a",IF(AG$3&gt;(A29stdlife+$E491),('PTRM input'!$P$413*(1+rvanilla10)^0.5)-SUM($P491:AF491),('PTRM input'!$P$413*(1+rvanilla10)^0.5)/A29stdlife))</f>
        <v>0</v>
      </c>
      <c r="AH491" s="251">
        <f ca="1">IF(A29stdlife="n/a","n/a",IF(AH$3&gt;(A29stdlife+$E491),('PTRM input'!$P$413*(1+rvanilla10)^0.5)-SUM($P491:AG491),('PTRM input'!$P$413*(1+rvanilla10)^0.5)/A29stdlife))</f>
        <v>0</v>
      </c>
      <c r="AI491" s="251">
        <f ca="1">IF(A29stdlife="n/a","n/a",IF(AI$3&gt;(A29stdlife+$E491),('PTRM input'!$P$413*(1+rvanilla10)^0.5)-SUM($P491:AH491),('PTRM input'!$P$413*(1+rvanilla10)^0.5)/A29stdlife))</f>
        <v>0</v>
      </c>
      <c r="AJ491" s="251">
        <f ca="1">IF(A29stdlife="n/a","n/a",IF(AJ$3&gt;(A29stdlife+$E491),('PTRM input'!$P$413*(1+rvanilla10)^0.5)-SUM($P491:AI491),('PTRM input'!$P$413*(1+rvanilla10)^0.5)/A29stdlife))</f>
        <v>0</v>
      </c>
      <c r="AK491" s="251">
        <f ca="1">IF(A29stdlife="n/a","n/a",IF(AK$3&gt;(A29stdlife+$E491),('PTRM input'!$P$413*(1+rvanilla10)^0.5)-SUM($P491:AJ491),('PTRM input'!$P$413*(1+rvanilla10)^0.5)/A29stdlife))</f>
        <v>0</v>
      </c>
      <c r="AL491" s="251">
        <f ca="1">IF(A29stdlife="n/a","n/a",IF(AL$3&gt;(A29stdlife+$E491),('PTRM input'!$P$413*(1+rvanilla10)^0.5)-SUM($P491:AK491),('PTRM input'!$P$413*(1+rvanilla10)^0.5)/A29stdlife))</f>
        <v>0</v>
      </c>
      <c r="AM491" s="251">
        <f ca="1">IF(A29stdlife="n/a","n/a",IF(AM$3&gt;(A29stdlife+$E491),('PTRM input'!$P$413*(1+rvanilla10)^0.5)-SUM($P491:AL491),('PTRM input'!$P$413*(1+rvanilla10)^0.5)/A29stdlife))</f>
        <v>0</v>
      </c>
      <c r="AN491" s="251">
        <f ca="1">IF(A29stdlife="n/a","n/a",IF(AN$3&gt;(A29stdlife+$E491),('PTRM input'!$P$413*(1+rvanilla10)^0.5)-SUM($P491:AM491),('PTRM input'!$P$413*(1+rvanilla10)^0.5)/A29stdlife))</f>
        <v>0</v>
      </c>
      <c r="AO491" s="251">
        <f ca="1">IF(A29stdlife="n/a","n/a",IF(AO$3&gt;(A29stdlife+$E491),('PTRM input'!$P$413*(1+rvanilla10)^0.5)-SUM($P491:AN491),('PTRM input'!$P$413*(1+rvanilla10)^0.5)/A29stdlife))</f>
        <v>0</v>
      </c>
      <c r="AP491" s="251">
        <f ca="1">IF(A29stdlife="n/a","n/a",IF(AP$3&gt;(A29stdlife+$E491),('PTRM input'!$P$413*(1+rvanilla10)^0.5)-SUM($P491:AO491),('PTRM input'!$P$413*(1+rvanilla10)^0.5)/A29stdlife))</f>
        <v>0</v>
      </c>
      <c r="AQ491" s="251">
        <f ca="1">IF(A29stdlife="n/a","n/a",IF(AQ$3&gt;(A29stdlife+$E491),('PTRM input'!$P$413*(1+rvanilla10)^0.5)-SUM($P491:AP491),('PTRM input'!$P$413*(1+rvanilla10)^0.5)/A29stdlife))</f>
        <v>0</v>
      </c>
      <c r="AR491" s="251">
        <f ca="1">IF(A29stdlife="n/a","n/a",IF(AR$3&gt;(A29stdlife+$E491),('PTRM input'!$P$413*(1+rvanilla10)^0.5)-SUM($P491:AQ491),('PTRM input'!$P$413*(1+rvanilla10)^0.5)/A29stdlife))</f>
        <v>0</v>
      </c>
      <c r="AS491" s="251">
        <f ca="1">IF(A29stdlife="n/a","n/a",IF(AS$3&gt;(A29stdlife+$E491),('PTRM input'!$P$413*(1+rvanilla10)^0.5)-SUM($P491:AR491),('PTRM input'!$P$413*(1+rvanilla10)^0.5)/A29stdlife))</f>
        <v>0</v>
      </c>
      <c r="AT491" s="251">
        <f ca="1">IF(A29stdlife="n/a","n/a",IF(AT$3&gt;(A29stdlife+$E491),('PTRM input'!$P$413*(1+rvanilla10)^0.5)-SUM($P491:AS491),('PTRM input'!$P$413*(1+rvanilla10)^0.5)/A29stdlife))</f>
        <v>0</v>
      </c>
      <c r="AU491" s="251">
        <f ca="1">IF(A29stdlife="n/a","n/a",IF(AU$3&gt;(A29stdlife+$E491),('PTRM input'!$P$413*(1+rvanilla10)^0.5)-SUM($P491:AT491),('PTRM input'!$P$413*(1+rvanilla10)^0.5)/A29stdlife))</f>
        <v>0</v>
      </c>
      <c r="AV491" s="251">
        <f ca="1">IF(A29stdlife="n/a","n/a",IF(AV$3&gt;(A29stdlife+$E491),('PTRM input'!$P$413*(1+rvanilla10)^0.5)-SUM($P491:AU491),('PTRM input'!$P$413*(1+rvanilla10)^0.5)/A29stdlife))</f>
        <v>0</v>
      </c>
      <c r="AW491" s="251">
        <f ca="1">IF(A29stdlife="n/a","n/a",IF(AW$3&gt;(A29stdlife+$E491),('PTRM input'!$P$413*(1+rvanilla10)^0.5)-SUM($P491:AV491),('PTRM input'!$P$413*(1+rvanilla10)^0.5)/A29stdlife))</f>
        <v>0</v>
      </c>
      <c r="AX491" s="251">
        <f ca="1">IF(A29stdlife="n/a","n/a",IF(AX$3&gt;(A29stdlife+$E491),('PTRM input'!$P$413*(1+rvanilla10)^0.5)-SUM($P491:AW491),('PTRM input'!$P$413*(1+rvanilla10)^0.5)/A29stdlife))</f>
        <v>0</v>
      </c>
      <c r="AY491" s="251">
        <f ca="1">IF(A29stdlife="n/a","n/a",IF(AY$3&gt;(A29stdlife+$E491),('PTRM input'!$P$413*(1+rvanilla10)^0.5)-SUM($P491:AX491),('PTRM input'!$P$413*(1+rvanilla10)^0.5)/A29stdlife))</f>
        <v>0</v>
      </c>
      <c r="AZ491" s="251">
        <f ca="1">IF(A29stdlife="n/a","n/a",IF(AZ$3&gt;(A29stdlife+$E491),('PTRM input'!$P$413*(1+rvanilla10)^0.5)-SUM($P491:AY491),('PTRM input'!$P$413*(1+rvanilla10)^0.5)/A29stdlife))</f>
        <v>0</v>
      </c>
      <c r="BA491" s="251">
        <f ca="1">IF(A29stdlife="n/a","n/a",IF(BA$3&gt;(A29stdlife+$E491),('PTRM input'!$P$413*(1+rvanilla10)^0.5)-SUM($P491:AZ491),('PTRM input'!$P$413*(1+rvanilla10)^0.5)/A29stdlife))</f>
        <v>0</v>
      </c>
      <c r="BB491" s="251">
        <f ca="1">IF(A29stdlife="n/a","n/a",IF(BB$3&gt;(A29stdlife+$E491),('PTRM input'!$P$413*(1+rvanilla10)^0.5)-SUM($P491:BA491),('PTRM input'!$P$413*(1+rvanilla10)^0.5)/A29stdlife))</f>
        <v>0</v>
      </c>
      <c r="BC491" s="251">
        <f ca="1">IF(A29stdlife="n/a","n/a",IF(BC$3&gt;(A29stdlife+$E491),('PTRM input'!$P$413*(1+rvanilla10)^0.5)-SUM($P491:BB491),('PTRM input'!$P$413*(1+rvanilla10)^0.5)/A29stdlife))</f>
        <v>0</v>
      </c>
      <c r="BD491" s="251">
        <f ca="1">IF(A29stdlife="n/a","n/a",IF(BD$3&gt;(A29stdlife+$E491),('PTRM input'!$P$413*(1+rvanilla10)^0.5)-SUM($P491:BC491),('PTRM input'!$P$413*(1+rvanilla10)^0.5)/A29stdlife))</f>
        <v>0</v>
      </c>
      <c r="BE491" s="251">
        <f ca="1">IF(A29stdlife="n/a","n/a",IF(BE$3&gt;(A29stdlife+$E491),('PTRM input'!$P$413*(1+rvanilla10)^0.5)-SUM($P491:BD491),('PTRM input'!$P$413*(1+rvanilla10)^0.5)/A29stdlife))</f>
        <v>0</v>
      </c>
      <c r="BF491" s="251">
        <f ca="1">IF(A29stdlife="n/a","n/a",IF(BF$3&gt;(A29stdlife+$E491),('PTRM input'!$P$413*(1+rvanilla10)^0.5)-SUM($P491:BE491),('PTRM input'!$P$413*(1+rvanilla10)^0.5)/A29stdlife))</f>
        <v>0</v>
      </c>
      <c r="BG491" s="251">
        <f ca="1">IF(A29stdlife="n/a","n/a",IF(BG$3&gt;(A29stdlife+$E491),('PTRM input'!$P$413*(1+rvanilla10)^0.5)-SUM($P491:BF491),('PTRM input'!$P$413*(1+rvanilla10)^0.5)/A29stdlife))</f>
        <v>0</v>
      </c>
      <c r="BH491" s="251">
        <f ca="1">IF(A29stdlife="n/a","n/a",IF(BH$3&gt;(A29stdlife+$E491),('PTRM input'!$P$413*(1+rvanilla10)^0.5)-SUM($P491:BG491),('PTRM input'!$P$413*(1+rvanilla10)^0.5)/A29stdlife))</f>
        <v>0</v>
      </c>
      <c r="BI491" s="251">
        <f ca="1">IF(A29stdlife="n/a","n/a",IF(BI$3&gt;(A29stdlife+$E491),('PTRM input'!$P$413*(1+rvanilla10)^0.5)-SUM($P491:BH491),('PTRM input'!$P$413*(1+rvanilla10)^0.5)/A29stdlife))</f>
        <v>0</v>
      </c>
      <c r="BJ491" s="116"/>
      <c r="BK491" s="116"/>
      <c r="BL491" s="116"/>
      <c r="BM491" s="116"/>
    </row>
    <row r="492" spans="1:65" hidden="1" outlineLevel="1" collapsed="1">
      <c r="A492" s="116"/>
      <c r="B492" s="9"/>
      <c r="C492" s="19">
        <f>Asset29</f>
        <v>0</v>
      </c>
      <c r="D492" s="9"/>
      <c r="E492" s="9"/>
      <c r="F492" s="260"/>
      <c r="G492" s="261">
        <f>SUM(G480:G491)</f>
        <v>0</v>
      </c>
      <c r="H492" s="261">
        <f t="shared" ref="H492:K492" ca="1" si="140">SUM(H480:H491)</f>
        <v>0</v>
      </c>
      <c r="I492" s="261">
        <f t="shared" ca="1" si="140"/>
        <v>0</v>
      </c>
      <c r="J492" s="261">
        <f t="shared" ca="1" si="140"/>
        <v>0</v>
      </c>
      <c r="K492" s="261">
        <f t="shared" ca="1" si="140"/>
        <v>0</v>
      </c>
      <c r="L492" s="261">
        <f t="shared" ref="L492:AL492" ca="1" si="141">SUM(L480:L491)</f>
        <v>0</v>
      </c>
      <c r="M492" s="261">
        <f t="shared" ca="1" si="141"/>
        <v>0</v>
      </c>
      <c r="N492" s="261">
        <f t="shared" ca="1" si="141"/>
        <v>0</v>
      </c>
      <c r="O492" s="261">
        <f t="shared" ca="1" si="141"/>
        <v>0</v>
      </c>
      <c r="P492" s="261">
        <f t="shared" ca="1" si="141"/>
        <v>0</v>
      </c>
      <c r="Q492" s="261">
        <f t="shared" ca="1" si="141"/>
        <v>0</v>
      </c>
      <c r="R492" s="371">
        <f t="shared" ca="1" si="141"/>
        <v>0</v>
      </c>
      <c r="S492" s="371">
        <f t="shared" ca="1" si="141"/>
        <v>0</v>
      </c>
      <c r="T492" s="371">
        <f t="shared" ca="1" si="141"/>
        <v>0</v>
      </c>
      <c r="U492" s="371">
        <f t="shared" ca="1" si="141"/>
        <v>0</v>
      </c>
      <c r="V492" s="371">
        <f t="shared" ca="1" si="141"/>
        <v>0</v>
      </c>
      <c r="W492" s="371">
        <f t="shared" ca="1" si="141"/>
        <v>0</v>
      </c>
      <c r="X492" s="371">
        <f t="shared" ca="1" si="141"/>
        <v>0</v>
      </c>
      <c r="Y492" s="371">
        <f t="shared" ca="1" si="141"/>
        <v>0</v>
      </c>
      <c r="Z492" s="371">
        <f t="shared" ca="1" si="141"/>
        <v>0</v>
      </c>
      <c r="AA492" s="371">
        <f t="shared" ca="1" si="141"/>
        <v>0</v>
      </c>
      <c r="AB492" s="371">
        <f t="shared" ca="1" si="141"/>
        <v>0</v>
      </c>
      <c r="AC492" s="371">
        <f t="shared" ca="1" si="141"/>
        <v>0</v>
      </c>
      <c r="AD492" s="371">
        <f t="shared" ca="1" si="141"/>
        <v>0</v>
      </c>
      <c r="AE492" s="371">
        <f t="shared" ca="1" si="141"/>
        <v>0</v>
      </c>
      <c r="AF492" s="371">
        <f t="shared" ca="1" si="141"/>
        <v>0</v>
      </c>
      <c r="AG492" s="371">
        <f t="shared" ca="1" si="141"/>
        <v>0</v>
      </c>
      <c r="AH492" s="371">
        <f t="shared" ca="1" si="141"/>
        <v>0</v>
      </c>
      <c r="AI492" s="371">
        <f t="shared" ca="1" si="141"/>
        <v>0</v>
      </c>
      <c r="AJ492" s="371">
        <f t="shared" ca="1" si="141"/>
        <v>0</v>
      </c>
      <c r="AK492" s="371">
        <f t="shared" ca="1" si="141"/>
        <v>0</v>
      </c>
      <c r="AL492" s="371">
        <f t="shared" ca="1" si="141"/>
        <v>0</v>
      </c>
      <c r="AM492" s="371">
        <f t="shared" ref="AM492:BI492" ca="1" si="142">SUM(AM480:AM491)</f>
        <v>0</v>
      </c>
      <c r="AN492" s="371">
        <f t="shared" ca="1" si="142"/>
        <v>0</v>
      </c>
      <c r="AO492" s="371">
        <f t="shared" ca="1" si="142"/>
        <v>0</v>
      </c>
      <c r="AP492" s="371">
        <f t="shared" ca="1" si="142"/>
        <v>0</v>
      </c>
      <c r="AQ492" s="371">
        <f t="shared" ca="1" si="142"/>
        <v>0</v>
      </c>
      <c r="AR492" s="371">
        <f t="shared" ca="1" si="142"/>
        <v>0</v>
      </c>
      <c r="AS492" s="371">
        <f t="shared" ca="1" si="142"/>
        <v>0</v>
      </c>
      <c r="AT492" s="371">
        <f t="shared" ca="1" si="142"/>
        <v>0</v>
      </c>
      <c r="AU492" s="371">
        <f t="shared" ca="1" si="142"/>
        <v>0</v>
      </c>
      <c r="AV492" s="371">
        <f t="shared" ca="1" si="142"/>
        <v>0</v>
      </c>
      <c r="AW492" s="371">
        <f t="shared" ca="1" si="142"/>
        <v>0</v>
      </c>
      <c r="AX492" s="371">
        <f t="shared" ca="1" si="142"/>
        <v>0</v>
      </c>
      <c r="AY492" s="371">
        <f t="shared" ca="1" si="142"/>
        <v>0</v>
      </c>
      <c r="AZ492" s="371">
        <f t="shared" ca="1" si="142"/>
        <v>0</v>
      </c>
      <c r="BA492" s="371">
        <f t="shared" ca="1" si="142"/>
        <v>0</v>
      </c>
      <c r="BB492" s="371">
        <f t="shared" ca="1" si="142"/>
        <v>0</v>
      </c>
      <c r="BC492" s="371">
        <f t="shared" ca="1" si="142"/>
        <v>0</v>
      </c>
      <c r="BD492" s="371">
        <f t="shared" ca="1" si="142"/>
        <v>0</v>
      </c>
      <c r="BE492" s="371">
        <f t="shared" ca="1" si="142"/>
        <v>0</v>
      </c>
      <c r="BF492" s="371">
        <f t="shared" ca="1" si="142"/>
        <v>0</v>
      </c>
      <c r="BG492" s="371">
        <f t="shared" ca="1" si="142"/>
        <v>0</v>
      </c>
      <c r="BH492" s="371">
        <f t="shared" ca="1" si="142"/>
        <v>0</v>
      </c>
      <c r="BI492" s="371">
        <f t="shared" ca="1" si="142"/>
        <v>0</v>
      </c>
      <c r="BJ492" s="116"/>
      <c r="BK492" s="116"/>
      <c r="BL492" s="116"/>
      <c r="BM492" s="116"/>
    </row>
    <row r="493" spans="1:65" hidden="1" outlineLevel="2">
      <c r="A493" s="116"/>
      <c r="B493" s="106">
        <f>C505</f>
        <v>0</v>
      </c>
      <c r="C493" s="614"/>
      <c r="D493" s="615" t="s">
        <v>236</v>
      </c>
      <c r="E493" s="614"/>
      <c r="F493" s="616"/>
      <c r="G493" s="617">
        <f>IF(('PTRM input'!$E$515='PTRM input'!$G$514),IF(G$3&gt;A30remlife,A30acvalue-SUM(F493:$F493),IF(A30remlife="N/A","n/a",A30acvalue/A30remlife)),'PTRM input'!G$549)</f>
        <v>0</v>
      </c>
      <c r="H493" s="617">
        <f>IF(('PTRM input'!$E$515='PTRM input'!$G$514),IF(H$3&gt;A30remlife,A30acvalue-SUM($F493:G493),IF(A30remlife="N/A","n/a",A30acvalue/A30remlife)),'PTRM input'!H$549)</f>
        <v>0</v>
      </c>
      <c r="I493" s="617">
        <f>IF(('PTRM input'!$E$515='PTRM input'!$G$514),IF(I$3&gt;A30remlife,A30acvalue-SUM($F493:H493),IF(A30remlife="N/A","n/a",A30acvalue/A30remlife)),'PTRM input'!I$549)</f>
        <v>0</v>
      </c>
      <c r="J493" s="617">
        <f>IF(('PTRM input'!$E$515='PTRM input'!$G$514),IF(J$3&gt;A30remlife,A30acvalue-SUM($F493:I493),IF(A30remlife="N/A","n/a",A30acvalue/A30remlife)),'PTRM input'!J$549)</f>
        <v>0</v>
      </c>
      <c r="K493" s="617">
        <f>IF(('PTRM input'!$E$515='PTRM input'!$G$514),IF(K$3&gt;A30remlife,A30acvalue-SUM($F493:J493),IF(A30remlife="N/A","n/a",A30acvalue/A30remlife)),'PTRM input'!K$549)</f>
        <v>0</v>
      </c>
      <c r="L493" s="617">
        <f>IF(('PTRM input'!$E$515='PTRM input'!$G$514),IF(L$3&gt;A30remlife,A30acvalue-SUM($F493:K493),IF(A30remlife="N/A","n/a",A30acvalue/A30remlife)),'PTRM input'!L$549)</f>
        <v>0</v>
      </c>
      <c r="M493" s="617">
        <f>IF(('PTRM input'!$E$515='PTRM input'!$G$514),IF(M$3&gt;A30remlife,A30acvalue-SUM($F493:L493),IF(A30remlife="N/A","n/a",A30acvalue/A30remlife)),'PTRM input'!M$549)</f>
        <v>0</v>
      </c>
      <c r="N493" s="617">
        <f>IF(('PTRM input'!$E$515='PTRM input'!$G$514),IF(N$3&gt;A30remlife,A30acvalue-SUM($F493:M493),IF(A30remlife="N/A","n/a",A30acvalue/A30remlife)),'PTRM input'!N$549)</f>
        <v>0</v>
      </c>
      <c r="O493" s="617">
        <f>IF(('PTRM input'!$E$515='PTRM input'!$G$514),IF(O$3&gt;A30remlife,A30acvalue-SUM($F493:N493),IF(A30remlife="N/A","n/a",A30acvalue/A30remlife)),'PTRM input'!O$549)</f>
        <v>0</v>
      </c>
      <c r="P493" s="617">
        <f>IF(('PTRM input'!$E$515='PTRM input'!$G$514),IF(P$3&gt;A30remlife,A30acvalue-SUM($F493:O493),IF(A30remlife="N/A","n/a",A30acvalue/A30remlife)),'PTRM input'!P$549)</f>
        <v>0</v>
      </c>
      <c r="Q493" s="617">
        <f>IF(('PTRM input'!$E$515='PTRM input'!$G$514),IF(Q$3&gt;A30remlife,A30acvalue-SUM($F493:P493),IF(A30remlife="N/A","n/a",A30acvalue/A30remlife)),'PTRM input'!Q$549)</f>
        <v>0</v>
      </c>
      <c r="R493" s="617">
        <f>IF(('PTRM input'!$E$515='PTRM input'!$G$514),IF(R$3&gt;A30remlife,A30acvalue-SUM($F493:Q493),IF(A30remlife="N/A","n/a",A30acvalue/A30remlife)),'PTRM input'!R$549)</f>
        <v>0</v>
      </c>
      <c r="S493" s="617">
        <f>IF(('PTRM input'!$E$515='PTRM input'!$G$514),IF(S$3&gt;A30remlife,A30acvalue-SUM($F493:R493),IF(A30remlife="N/A","n/a",A30acvalue/A30remlife)),'PTRM input'!S$549)</f>
        <v>0</v>
      </c>
      <c r="T493" s="617">
        <f>IF(('PTRM input'!$E$515='PTRM input'!$G$514),IF(T$3&gt;A30remlife,A30acvalue-SUM($F493:S493),IF(A30remlife="N/A","n/a",A30acvalue/A30remlife)),'PTRM input'!T$549)</f>
        <v>0</v>
      </c>
      <c r="U493" s="617">
        <f>IF(('PTRM input'!$E$515='PTRM input'!$G$514),IF(U$3&gt;A30remlife,A30acvalue-SUM($F493:T493),IF(A30remlife="N/A","n/a",A30acvalue/A30remlife)),'PTRM input'!U$549)</f>
        <v>0</v>
      </c>
      <c r="V493" s="617">
        <f>IF(('PTRM input'!$E$515='PTRM input'!$G$514),IF(V$3&gt;A30remlife,A30acvalue-SUM($F493:U493),IF(A30remlife="N/A","n/a",A30acvalue/A30remlife)),'PTRM input'!V$549)</f>
        <v>0</v>
      </c>
      <c r="W493" s="617">
        <f>IF(('PTRM input'!$E$515='PTRM input'!$G$514),IF(W$3&gt;A30remlife,A30acvalue-SUM($F493:V493),IF(A30remlife="N/A","n/a",A30acvalue/A30remlife)),'PTRM input'!W$549)</f>
        <v>0</v>
      </c>
      <c r="X493" s="617">
        <f>IF(('PTRM input'!$E$515='PTRM input'!$G$514),IF(X$3&gt;A30remlife,A30acvalue-SUM($F493:W493),IF(A30remlife="N/A","n/a",A30acvalue/A30remlife)),'PTRM input'!X$549)</f>
        <v>0</v>
      </c>
      <c r="Y493" s="617">
        <f>IF(('PTRM input'!$E$515='PTRM input'!$G$514),IF(Y$3&gt;A30remlife,A30acvalue-SUM($F493:X493),IF(A30remlife="N/A","n/a",A30acvalue/A30remlife)),'PTRM input'!Y$549)</f>
        <v>0</v>
      </c>
      <c r="Z493" s="617">
        <f>IF(('PTRM input'!$E$515='PTRM input'!$G$514),IF(Z$3&gt;A30remlife,A30acvalue-SUM($F493:Y493),IF(A30remlife="N/A","n/a",A30acvalue/A30remlife)),'PTRM input'!Z$549)</f>
        <v>0</v>
      </c>
      <c r="AA493" s="617">
        <f>IF(('PTRM input'!$E$515='PTRM input'!$G$514),IF(AA$3&gt;A30remlife,A30acvalue-SUM($F493:Z493),IF(A30remlife="N/A","n/a",A30acvalue/A30remlife)),'PTRM input'!AA$549)</f>
        <v>0</v>
      </c>
      <c r="AB493" s="617">
        <f>IF(('PTRM input'!$E$515='PTRM input'!$G$514),IF(AB$3&gt;A30remlife,A30acvalue-SUM($F493:AA493),IF(A30remlife="N/A","n/a",A30acvalue/A30remlife)),'PTRM input'!AB$549)</f>
        <v>0</v>
      </c>
      <c r="AC493" s="617">
        <f>IF(('PTRM input'!$E$515='PTRM input'!$G$514),IF(AC$3&gt;A30remlife,A30acvalue-SUM($F493:AB493),IF(A30remlife="N/A","n/a",A30acvalue/A30remlife)),'PTRM input'!AC$549)</f>
        <v>0</v>
      </c>
      <c r="AD493" s="617">
        <f>IF(('PTRM input'!$E$515='PTRM input'!$G$514),IF(AD$3&gt;A30remlife,A30acvalue-SUM($F493:AC493),IF(A30remlife="N/A","n/a",A30acvalue/A30remlife)),'PTRM input'!AD$549)</f>
        <v>0</v>
      </c>
      <c r="AE493" s="617">
        <f>IF(('PTRM input'!$E$515='PTRM input'!$G$514),IF(AE$3&gt;A30remlife,A30acvalue-SUM($F493:AD493),IF(A30remlife="N/A","n/a",A30acvalue/A30remlife)),'PTRM input'!AE$549)</f>
        <v>0</v>
      </c>
      <c r="AF493" s="617">
        <f>IF(('PTRM input'!$E$515='PTRM input'!$G$514),IF(AF$3&gt;A30remlife,A30acvalue-SUM($F493:AE493),IF(A30remlife="N/A","n/a",A30acvalue/A30remlife)),'PTRM input'!AF$549)</f>
        <v>0</v>
      </c>
      <c r="AG493" s="617">
        <f>IF(('PTRM input'!$E$515='PTRM input'!$G$514),IF(AG$3&gt;A30remlife,A30acvalue-SUM($F493:AF493),IF(A30remlife="N/A","n/a",A30acvalue/A30remlife)),'PTRM input'!AG$549)</f>
        <v>0</v>
      </c>
      <c r="AH493" s="617">
        <f>IF(('PTRM input'!$E$515='PTRM input'!$G$514),IF(AH$3&gt;A30remlife,A30acvalue-SUM($F493:AG493),IF(A30remlife="N/A","n/a",A30acvalue/A30remlife)),'PTRM input'!AH$549)</f>
        <v>0</v>
      </c>
      <c r="AI493" s="617">
        <f>IF(('PTRM input'!$E$515='PTRM input'!$G$514),IF(AI$3&gt;A30remlife,A30acvalue-SUM($F493:AH493),IF(A30remlife="N/A","n/a",A30acvalue/A30remlife)),'PTRM input'!AI$549)</f>
        <v>0</v>
      </c>
      <c r="AJ493" s="617">
        <f>IF(('PTRM input'!$E$515='PTRM input'!$G$514),IF(AJ$3&gt;A30remlife,A30acvalue-SUM($F493:AI493),IF(A30remlife="N/A","n/a",A30acvalue/A30remlife)),'PTRM input'!AJ$549)</f>
        <v>0</v>
      </c>
      <c r="AK493" s="617">
        <f>IF(('PTRM input'!$E$515='PTRM input'!$G$514),IF(AK$3&gt;A30remlife,A30acvalue-SUM($F493:AJ493),IF(A30remlife="N/A","n/a",A30acvalue/A30remlife)),'PTRM input'!AK$549)</f>
        <v>0</v>
      </c>
      <c r="AL493" s="617">
        <f>IF(('PTRM input'!$E$515='PTRM input'!$G$514),IF(AL$3&gt;A30remlife,A30acvalue-SUM($F493:AK493),IF(A30remlife="N/A","n/a",A30acvalue/A30remlife)),'PTRM input'!AL$549)</f>
        <v>0</v>
      </c>
      <c r="AM493" s="617">
        <f>IF(('PTRM input'!$E$515='PTRM input'!$G$514),IF(AM$3&gt;A30remlife,A30acvalue-SUM($F493:AL493),IF(A30remlife="N/A","n/a",A30acvalue/A30remlife)),'PTRM input'!AM$549)</f>
        <v>0</v>
      </c>
      <c r="AN493" s="617">
        <f>IF(('PTRM input'!$E$515='PTRM input'!$G$514),IF(AN$3&gt;A30remlife,A30acvalue-SUM($F493:AM493),IF(A30remlife="N/A","n/a",A30acvalue/A30remlife)),'PTRM input'!AN$549)</f>
        <v>0</v>
      </c>
      <c r="AO493" s="617">
        <f>IF(('PTRM input'!$E$515='PTRM input'!$G$514),IF(AO$3&gt;A30remlife,A30acvalue-SUM($F493:AN493),IF(A30remlife="N/A","n/a",A30acvalue/A30remlife)),'PTRM input'!AO$549)</f>
        <v>0</v>
      </c>
      <c r="AP493" s="617">
        <f>IF(('PTRM input'!$E$515='PTRM input'!$G$514),IF(AP$3&gt;A30remlife,A30acvalue-SUM($F493:AO493),IF(A30remlife="N/A","n/a",A30acvalue/A30remlife)),'PTRM input'!AP$549)</f>
        <v>0</v>
      </c>
      <c r="AQ493" s="617">
        <f>IF(('PTRM input'!$E$515='PTRM input'!$G$514),IF(AQ$3&gt;A30remlife,A30acvalue-SUM($F493:AP493),IF(A30remlife="N/A","n/a",A30acvalue/A30remlife)),'PTRM input'!AQ$549)</f>
        <v>0</v>
      </c>
      <c r="AR493" s="617">
        <f>IF(('PTRM input'!$E$515='PTRM input'!$G$514),IF(AR$3&gt;A30remlife,A30acvalue-SUM($F493:AQ493),IF(A30remlife="N/A","n/a",A30acvalue/A30remlife)),'PTRM input'!AR$549)</f>
        <v>0</v>
      </c>
      <c r="AS493" s="617">
        <f>IF(('PTRM input'!$E$515='PTRM input'!$G$514),IF(AS$3&gt;A30remlife,A30acvalue-SUM($F493:AR493),IF(A30remlife="N/A","n/a",A30acvalue/A30remlife)),'PTRM input'!AS$549)</f>
        <v>0</v>
      </c>
      <c r="AT493" s="617">
        <f>IF(('PTRM input'!$E$515='PTRM input'!$G$514),IF(AT$3&gt;A30remlife,A30acvalue-SUM($F493:AS493),IF(A30remlife="N/A","n/a",A30acvalue/A30remlife)),'PTRM input'!AT$549)</f>
        <v>0</v>
      </c>
      <c r="AU493" s="617">
        <f>IF(('PTRM input'!$E$515='PTRM input'!$G$514),IF(AU$3&gt;A30remlife,A30acvalue-SUM($F493:AT493),IF(A30remlife="N/A","n/a",A30acvalue/A30remlife)),'PTRM input'!AU$549)</f>
        <v>0</v>
      </c>
      <c r="AV493" s="617">
        <f>IF(('PTRM input'!$E$515='PTRM input'!$G$514),IF(AV$3&gt;A30remlife,A30acvalue-SUM($F493:AU493),IF(A30remlife="N/A","n/a",A30acvalue/A30remlife)),'PTRM input'!AV$549)</f>
        <v>0</v>
      </c>
      <c r="AW493" s="617">
        <f>IF(('PTRM input'!$E$515='PTRM input'!$G$514),IF(AW$3&gt;A30remlife,A30acvalue-SUM($F493:AV493),IF(A30remlife="N/A","n/a",A30acvalue/A30remlife)),'PTRM input'!AW$549)</f>
        <v>0</v>
      </c>
      <c r="AX493" s="617">
        <f>IF(('PTRM input'!$E$515='PTRM input'!$G$514),IF(AX$3&gt;A30remlife,A30acvalue-SUM($F493:AW493),IF(A30remlife="N/A","n/a",A30acvalue/A30remlife)),'PTRM input'!AX$549)</f>
        <v>0</v>
      </c>
      <c r="AY493" s="617">
        <f>IF(('PTRM input'!$E$515='PTRM input'!$G$514),IF(AY$3&gt;A30remlife,A30acvalue-SUM($F493:AX493),IF(A30remlife="N/A","n/a",A30acvalue/A30remlife)),'PTRM input'!AY$549)</f>
        <v>0</v>
      </c>
      <c r="AZ493" s="617">
        <f>IF(('PTRM input'!$E$515='PTRM input'!$G$514),IF(AZ$3&gt;A30remlife,A30acvalue-SUM($F493:AY493),IF(A30remlife="N/A","n/a",A30acvalue/A30remlife)),'PTRM input'!AZ$549)</f>
        <v>0</v>
      </c>
      <c r="BA493" s="617">
        <f>IF(('PTRM input'!$E$515='PTRM input'!$G$514),IF(BA$3&gt;A30remlife,A30acvalue-SUM($F493:AZ493),IF(A30remlife="N/A","n/a",A30acvalue/A30remlife)),'PTRM input'!BA$549)</f>
        <v>0</v>
      </c>
      <c r="BB493" s="617">
        <f>IF(('PTRM input'!$E$515='PTRM input'!$G$514),IF(BB$3&gt;A30remlife,A30acvalue-SUM($F493:BA493),IF(A30remlife="N/A","n/a",A30acvalue/A30remlife)),'PTRM input'!BB$549)</f>
        <v>0</v>
      </c>
      <c r="BC493" s="617">
        <f>IF(('PTRM input'!$E$515='PTRM input'!$G$514),IF(BC$3&gt;A30remlife,A30acvalue-SUM($F493:BB493),IF(A30remlife="N/A","n/a",A30acvalue/A30remlife)),'PTRM input'!BC$549)</f>
        <v>0</v>
      </c>
      <c r="BD493" s="617">
        <f>IF(('PTRM input'!$E$515='PTRM input'!$G$514),IF(BD$3&gt;A30remlife,A30acvalue-SUM($F493:BC493),IF(A30remlife="N/A","n/a",A30acvalue/A30remlife)),'PTRM input'!BD$549)</f>
        <v>0</v>
      </c>
      <c r="BE493" s="617">
        <f>IF(('PTRM input'!$E$515='PTRM input'!$G$514),IF(BE$3&gt;A30remlife,A30acvalue-SUM($F493:BD493),IF(A30remlife="N/A","n/a",A30acvalue/A30remlife)),'PTRM input'!BE$549)</f>
        <v>0</v>
      </c>
      <c r="BF493" s="617">
        <f>IF(('PTRM input'!$E$515='PTRM input'!$G$514),IF(BF$3&gt;A30remlife,A30acvalue-SUM($F493:BE493),IF(A30remlife="N/A","n/a",A30acvalue/A30remlife)),'PTRM input'!BF$549)</f>
        <v>0</v>
      </c>
      <c r="BG493" s="617">
        <f>IF(('PTRM input'!$E$515='PTRM input'!$G$514),IF(BG$3&gt;A30remlife,A30acvalue-SUM($F493:BF493),IF(A30remlife="N/A","n/a",A30acvalue/A30remlife)),'PTRM input'!BG$549)</f>
        <v>0</v>
      </c>
      <c r="BH493" s="617">
        <f>IF(('PTRM input'!$E$515='PTRM input'!$G$514),IF(BH$3&gt;A30remlife,A30acvalue-SUM($F493:BG493),IF(A30remlife="N/A","n/a",A30acvalue/A30remlife)),'PTRM input'!BH$549)</f>
        <v>0</v>
      </c>
      <c r="BI493" s="617">
        <f>IF(('PTRM input'!$E$515='PTRM input'!$G$514),IF(BI$3&gt;A30remlife,A30acvalue-SUM($F493:BH493),IF(A30remlife="N/A","n/a",A30acvalue/A30remlife)),'PTRM input'!BI$549)</f>
        <v>0</v>
      </c>
      <c r="BJ493" s="116"/>
      <c r="BK493" s="116"/>
      <c r="BL493" s="116"/>
      <c r="BM493" s="116"/>
    </row>
    <row r="494" spans="1:65" ht="12.75" hidden="1" customHeight="1" outlineLevel="2">
      <c r="A494" s="116"/>
      <c r="B494" s="19"/>
      <c r="C494" s="18"/>
      <c r="D494" s="760" t="s">
        <v>237</v>
      </c>
      <c r="E494" s="86">
        <v>0</v>
      </c>
      <c r="F494" s="259"/>
      <c r="G494" s="433"/>
      <c r="H494" s="433"/>
      <c r="I494" s="433"/>
      <c r="J494" s="433"/>
      <c r="K494" s="433"/>
      <c r="L494" s="433"/>
      <c r="M494" s="433"/>
      <c r="N494" s="433"/>
      <c r="O494" s="433"/>
      <c r="P494" s="433"/>
      <c r="Q494" s="433"/>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116"/>
      <c r="BK494" s="116"/>
      <c r="BL494" s="116"/>
      <c r="BM494" s="116"/>
    </row>
    <row r="495" spans="1:65" hidden="1" outlineLevel="2">
      <c r="A495" s="116"/>
      <c r="B495" s="19"/>
      <c r="C495" s="18"/>
      <c r="D495" s="760"/>
      <c r="E495" s="86">
        <v>1</v>
      </c>
      <c r="F495" s="259"/>
      <c r="G495" s="618"/>
      <c r="H495" s="433">
        <f ca="1">IF(A30stdlife="n/a","n/a",IF(H$3&gt;(A30stdlife+$E495),('PTRM input'!$G$414*(1+rvanilla01)^0.5)-SUM(G495:$G495),('PTRM input'!$G$414*(1+rvanilla01)^0.5)/A30stdlife))</f>
        <v>0</v>
      </c>
      <c r="I495" s="433">
        <f ca="1">IF(A30stdlife="n/a","n/a",IF(I$3&gt;(A30stdlife+$E495),('PTRM input'!$G$414*(1+rvanilla01)^0.5)-SUM($G495:H495),('PTRM input'!$G$414*(1+rvanilla01)^0.5)/A30stdlife))</f>
        <v>0</v>
      </c>
      <c r="J495" s="433">
        <f ca="1">IF(A30stdlife="n/a","n/a",IF(J$3&gt;(A30stdlife+$E495),('PTRM input'!$G$414*(1+rvanilla01)^0.5)-SUM($G495:I495),('PTRM input'!$G$414*(1+rvanilla01)^0.5)/A30stdlife))</f>
        <v>0</v>
      </c>
      <c r="K495" s="433">
        <f ca="1">IF(A30stdlife="n/a","n/a",IF(K$3&gt;(A30stdlife+$E495),('PTRM input'!$G$414*(1+rvanilla01)^0.5)-SUM($G495:J495),('PTRM input'!$G$414*(1+rvanilla01)^0.5)/A30stdlife))</f>
        <v>0</v>
      </c>
      <c r="L495" s="433">
        <f ca="1">IF(A30stdlife="n/a","n/a",IF(L$3&gt;(A30stdlife+$E495),('PTRM input'!$G$414*(1+rvanilla01)^0.5)-SUM($G495:K495),('PTRM input'!$G$414*(1+rvanilla01)^0.5)/A30stdlife))</f>
        <v>0</v>
      </c>
      <c r="M495" s="433">
        <f ca="1">IF(A30stdlife="n/a","n/a",IF(M$3&gt;(A30stdlife+$E495),('PTRM input'!$G$414*(1+rvanilla01)^0.5)-SUM($G495:L495),('PTRM input'!$G$414*(1+rvanilla01)^0.5)/A30stdlife))</f>
        <v>0</v>
      </c>
      <c r="N495" s="433">
        <f ca="1">IF(A30stdlife="n/a","n/a",IF(N$3&gt;(A30stdlife+$E495),('PTRM input'!$G$414*(1+rvanilla01)^0.5)-SUM($G495:M495),('PTRM input'!$G$414*(1+rvanilla01)^0.5)/A30stdlife))</f>
        <v>0</v>
      </c>
      <c r="O495" s="433">
        <f ca="1">IF(A30stdlife="n/a","n/a",IF(O$3&gt;(A30stdlife+$E495),('PTRM input'!$G$414*(1+rvanilla01)^0.5)-SUM($G495:N495),('PTRM input'!$G$414*(1+rvanilla01)^0.5)/A30stdlife))</f>
        <v>0</v>
      </c>
      <c r="P495" s="433">
        <f ca="1">IF(A30stdlife="n/a","n/a",IF(P$3&gt;(A30stdlife+$E495),('PTRM input'!$G$414*(1+rvanilla01)^0.5)-SUM($G495:O495),('PTRM input'!$G$414*(1+rvanilla01)^0.5)/A30stdlife))</f>
        <v>0</v>
      </c>
      <c r="Q495" s="433">
        <f ca="1">IF(A30stdlife="n/a","n/a",IF(Q$3&gt;(A30stdlife+$E495),('PTRM input'!$G$414*(1+rvanilla01)^0.5)-SUM($G495:P495),('PTRM input'!$G$414*(1+rvanilla01)^0.5)/A30stdlife))</f>
        <v>0</v>
      </c>
      <c r="R495" s="251">
        <f ca="1">IF(A30stdlife="n/a","n/a",IF(R$3&gt;(A30stdlife+$E495),('PTRM input'!$G$414*(1+rvanilla01)^0.5)-SUM($G495:Q495),('PTRM input'!$G$414*(1+rvanilla01)^0.5)/A30stdlife))</f>
        <v>0</v>
      </c>
      <c r="S495" s="251">
        <f ca="1">IF(A30stdlife="n/a","n/a",IF(S$3&gt;(A30stdlife+$E495),('PTRM input'!$G$414*(1+rvanilla01)^0.5)-SUM($G495:R495),('PTRM input'!$G$414*(1+rvanilla01)^0.5)/A30stdlife))</f>
        <v>0</v>
      </c>
      <c r="T495" s="251">
        <f ca="1">IF(A30stdlife="n/a","n/a",IF(T$3&gt;(A30stdlife+$E495),('PTRM input'!$G$414*(1+rvanilla01)^0.5)-SUM($G495:S495),('PTRM input'!$G$414*(1+rvanilla01)^0.5)/A30stdlife))</f>
        <v>0</v>
      </c>
      <c r="U495" s="251">
        <f ca="1">IF(A30stdlife="n/a","n/a",IF(U$3&gt;(A30stdlife+$E495),('PTRM input'!$G$414*(1+rvanilla01)^0.5)-SUM($G495:T495),('PTRM input'!$G$414*(1+rvanilla01)^0.5)/A30stdlife))</f>
        <v>0</v>
      </c>
      <c r="V495" s="251">
        <f ca="1">IF(A30stdlife="n/a","n/a",IF(V$3&gt;(A30stdlife+$E495),('PTRM input'!$G$414*(1+rvanilla01)^0.5)-SUM($G495:U495),('PTRM input'!$G$414*(1+rvanilla01)^0.5)/A30stdlife))</f>
        <v>0</v>
      </c>
      <c r="W495" s="251">
        <f ca="1">IF(A30stdlife="n/a","n/a",IF(W$3&gt;(A30stdlife+$E495),('PTRM input'!$G$414*(1+rvanilla01)^0.5)-SUM($G495:V495),('PTRM input'!$G$414*(1+rvanilla01)^0.5)/A30stdlife))</f>
        <v>0</v>
      </c>
      <c r="X495" s="251">
        <f ca="1">IF(A30stdlife="n/a","n/a",IF(X$3&gt;(A30stdlife+$E495),('PTRM input'!$G$414*(1+rvanilla01)^0.5)-SUM($G495:W495),('PTRM input'!$G$414*(1+rvanilla01)^0.5)/A30stdlife))</f>
        <v>0</v>
      </c>
      <c r="Y495" s="251">
        <f ca="1">IF(A30stdlife="n/a","n/a",IF(Y$3&gt;(A30stdlife+$E495),('PTRM input'!$G$414*(1+rvanilla01)^0.5)-SUM($G495:X495),('PTRM input'!$G$414*(1+rvanilla01)^0.5)/A30stdlife))</f>
        <v>0</v>
      </c>
      <c r="Z495" s="251">
        <f ca="1">IF(A30stdlife="n/a","n/a",IF(Z$3&gt;(A30stdlife+$E495),('PTRM input'!$G$414*(1+rvanilla01)^0.5)-SUM($G495:Y495),('PTRM input'!$G$414*(1+rvanilla01)^0.5)/A30stdlife))</f>
        <v>0</v>
      </c>
      <c r="AA495" s="251">
        <f ca="1">IF(A30stdlife="n/a","n/a",IF(AA$3&gt;(A30stdlife+$E495),('PTRM input'!$G$414*(1+rvanilla01)^0.5)-SUM($G495:Z495),('PTRM input'!$G$414*(1+rvanilla01)^0.5)/A30stdlife))</f>
        <v>0</v>
      </c>
      <c r="AB495" s="251">
        <f ca="1">IF(A30stdlife="n/a","n/a",IF(AB$3&gt;(A30stdlife+$E495),('PTRM input'!$G$414*(1+rvanilla01)^0.5)-SUM($G495:AA495),('PTRM input'!$G$414*(1+rvanilla01)^0.5)/A30stdlife))</f>
        <v>0</v>
      </c>
      <c r="AC495" s="251">
        <f ca="1">IF(A30stdlife="n/a","n/a",IF(AC$3&gt;(A30stdlife+$E495),('PTRM input'!$G$414*(1+rvanilla01)^0.5)-SUM($G495:AB495),('PTRM input'!$G$414*(1+rvanilla01)^0.5)/A30stdlife))</f>
        <v>0</v>
      </c>
      <c r="AD495" s="251">
        <f ca="1">IF(A30stdlife="n/a","n/a",IF(AD$3&gt;(A30stdlife+$E495),('PTRM input'!$G$414*(1+rvanilla01)^0.5)-SUM($G495:AC495),('PTRM input'!$G$414*(1+rvanilla01)^0.5)/A30stdlife))</f>
        <v>0</v>
      </c>
      <c r="AE495" s="251">
        <f ca="1">IF(A30stdlife="n/a","n/a",IF(AE$3&gt;(A30stdlife+$E495),('PTRM input'!$G$414*(1+rvanilla01)^0.5)-SUM($G495:AD495),('PTRM input'!$G$414*(1+rvanilla01)^0.5)/A30stdlife))</f>
        <v>0</v>
      </c>
      <c r="AF495" s="251">
        <f ca="1">IF(A30stdlife="n/a","n/a",IF(AF$3&gt;(A30stdlife+$E495),('PTRM input'!$G$414*(1+rvanilla01)^0.5)-SUM($G495:AE495),('PTRM input'!$G$414*(1+rvanilla01)^0.5)/A30stdlife))</f>
        <v>0</v>
      </c>
      <c r="AG495" s="251">
        <f ca="1">IF(A30stdlife="n/a","n/a",IF(AG$3&gt;(A30stdlife+$E495),('PTRM input'!$G$414*(1+rvanilla01)^0.5)-SUM($G495:AF495),('PTRM input'!$G$414*(1+rvanilla01)^0.5)/A30stdlife))</f>
        <v>0</v>
      </c>
      <c r="AH495" s="251">
        <f ca="1">IF(A30stdlife="n/a","n/a",IF(AH$3&gt;(A30stdlife+$E495),('PTRM input'!$G$414*(1+rvanilla01)^0.5)-SUM($G495:AG495),('PTRM input'!$G$414*(1+rvanilla01)^0.5)/A30stdlife))</f>
        <v>0</v>
      </c>
      <c r="AI495" s="251">
        <f ca="1">IF(A30stdlife="n/a","n/a",IF(AI$3&gt;(A30stdlife+$E495),('PTRM input'!$G$414*(1+rvanilla01)^0.5)-SUM($G495:AH495),('PTRM input'!$G$414*(1+rvanilla01)^0.5)/A30stdlife))</f>
        <v>0</v>
      </c>
      <c r="AJ495" s="251">
        <f ca="1">IF(A30stdlife="n/a","n/a",IF(AJ$3&gt;(A30stdlife+$E495),('PTRM input'!$G$414*(1+rvanilla01)^0.5)-SUM($G495:AI495),('PTRM input'!$G$414*(1+rvanilla01)^0.5)/A30stdlife))</f>
        <v>0</v>
      </c>
      <c r="AK495" s="251">
        <f ca="1">IF(A30stdlife="n/a","n/a",IF(AK$3&gt;(A30stdlife+$E495),('PTRM input'!$G$414*(1+rvanilla01)^0.5)-SUM($G495:AJ495),('PTRM input'!$G$414*(1+rvanilla01)^0.5)/A30stdlife))</f>
        <v>0</v>
      </c>
      <c r="AL495" s="251">
        <f ca="1">IF(A30stdlife="n/a","n/a",IF(AL$3&gt;(A30stdlife+$E495),('PTRM input'!$G$414*(1+rvanilla01)^0.5)-SUM($G495:AK495),('PTRM input'!$G$414*(1+rvanilla01)^0.5)/A30stdlife))</f>
        <v>0</v>
      </c>
      <c r="AM495" s="251">
        <f ca="1">IF(A30stdlife="n/a","n/a",IF(AM$3&gt;(A30stdlife+$E495),('PTRM input'!$G$414*(1+rvanilla01)^0.5)-SUM($G495:AL495),('PTRM input'!$G$414*(1+rvanilla01)^0.5)/A30stdlife))</f>
        <v>0</v>
      </c>
      <c r="AN495" s="251">
        <f ca="1">IF(A30stdlife="n/a","n/a",IF(AN$3&gt;(A30stdlife+$E495),('PTRM input'!$G$414*(1+rvanilla01)^0.5)-SUM($G495:AM495),('PTRM input'!$G$414*(1+rvanilla01)^0.5)/A30stdlife))</f>
        <v>0</v>
      </c>
      <c r="AO495" s="251">
        <f ca="1">IF(A30stdlife="n/a","n/a",IF(AO$3&gt;(A30stdlife+$E495),('PTRM input'!$G$414*(1+rvanilla01)^0.5)-SUM($G495:AN495),('PTRM input'!$G$414*(1+rvanilla01)^0.5)/A30stdlife))</f>
        <v>0</v>
      </c>
      <c r="AP495" s="251">
        <f ca="1">IF(A30stdlife="n/a","n/a",IF(AP$3&gt;(A30stdlife+$E495),('PTRM input'!$G$414*(1+rvanilla01)^0.5)-SUM($G495:AO495),('PTRM input'!$G$414*(1+rvanilla01)^0.5)/A30stdlife))</f>
        <v>0</v>
      </c>
      <c r="AQ495" s="251">
        <f ca="1">IF(A30stdlife="n/a","n/a",IF(AQ$3&gt;(A30stdlife+$E495),('PTRM input'!$G$414*(1+rvanilla01)^0.5)-SUM($G495:AP495),('PTRM input'!$G$414*(1+rvanilla01)^0.5)/A30stdlife))</f>
        <v>0</v>
      </c>
      <c r="AR495" s="251">
        <f ca="1">IF(A30stdlife="n/a","n/a",IF(AR$3&gt;(A30stdlife+$E495),('PTRM input'!$G$414*(1+rvanilla01)^0.5)-SUM($G495:AQ495),('PTRM input'!$G$414*(1+rvanilla01)^0.5)/A30stdlife))</f>
        <v>0</v>
      </c>
      <c r="AS495" s="251">
        <f ca="1">IF(A30stdlife="n/a","n/a",IF(AS$3&gt;(A30stdlife+$E495),('PTRM input'!$G$414*(1+rvanilla01)^0.5)-SUM($G495:AR495),('PTRM input'!$G$414*(1+rvanilla01)^0.5)/A30stdlife))</f>
        <v>0</v>
      </c>
      <c r="AT495" s="251">
        <f ca="1">IF(A30stdlife="n/a","n/a",IF(AT$3&gt;(A30stdlife+$E495),('PTRM input'!$G$414*(1+rvanilla01)^0.5)-SUM($G495:AS495),('PTRM input'!$G$414*(1+rvanilla01)^0.5)/A30stdlife))</f>
        <v>0</v>
      </c>
      <c r="AU495" s="251">
        <f ca="1">IF(A30stdlife="n/a","n/a",IF(AU$3&gt;(A30stdlife+$E495),('PTRM input'!$G$414*(1+rvanilla01)^0.5)-SUM($G495:AT495),('PTRM input'!$G$414*(1+rvanilla01)^0.5)/A30stdlife))</f>
        <v>0</v>
      </c>
      <c r="AV495" s="251">
        <f ca="1">IF(A30stdlife="n/a","n/a",IF(AV$3&gt;(A30stdlife+$E495),('PTRM input'!$G$414*(1+rvanilla01)^0.5)-SUM($G495:AU495),('PTRM input'!$G$414*(1+rvanilla01)^0.5)/A30stdlife))</f>
        <v>0</v>
      </c>
      <c r="AW495" s="251">
        <f ca="1">IF(A30stdlife="n/a","n/a",IF(AW$3&gt;(A30stdlife+$E495),('PTRM input'!$G$414*(1+rvanilla01)^0.5)-SUM($G495:AV495),('PTRM input'!$G$414*(1+rvanilla01)^0.5)/A30stdlife))</f>
        <v>0</v>
      </c>
      <c r="AX495" s="251">
        <f ca="1">IF(A30stdlife="n/a","n/a",IF(AX$3&gt;(A30stdlife+$E495),('PTRM input'!$G$414*(1+rvanilla01)^0.5)-SUM($G495:AW495),('PTRM input'!$G$414*(1+rvanilla01)^0.5)/A30stdlife))</f>
        <v>0</v>
      </c>
      <c r="AY495" s="251">
        <f ca="1">IF(A30stdlife="n/a","n/a",IF(AY$3&gt;(A30stdlife+$E495),('PTRM input'!$G$414*(1+rvanilla01)^0.5)-SUM($G495:AX495),('PTRM input'!$G$414*(1+rvanilla01)^0.5)/A30stdlife))</f>
        <v>0</v>
      </c>
      <c r="AZ495" s="251">
        <f ca="1">IF(A30stdlife="n/a","n/a",IF(AZ$3&gt;(A30stdlife+$E495),('PTRM input'!$G$414*(1+rvanilla01)^0.5)-SUM($G495:AY495),('PTRM input'!$G$414*(1+rvanilla01)^0.5)/A30stdlife))</f>
        <v>0</v>
      </c>
      <c r="BA495" s="251">
        <f ca="1">IF(A30stdlife="n/a","n/a",IF(BA$3&gt;(A30stdlife+$E495),('PTRM input'!$G$414*(1+rvanilla01)^0.5)-SUM($G495:AZ495),('PTRM input'!$G$414*(1+rvanilla01)^0.5)/A30stdlife))</f>
        <v>0</v>
      </c>
      <c r="BB495" s="251">
        <f ca="1">IF(A30stdlife="n/a","n/a",IF(BB$3&gt;(A30stdlife+$E495),('PTRM input'!$G$414*(1+rvanilla01)^0.5)-SUM($G495:BA495),('PTRM input'!$G$414*(1+rvanilla01)^0.5)/A30stdlife))</f>
        <v>0</v>
      </c>
      <c r="BC495" s="251">
        <f ca="1">IF(A30stdlife="n/a","n/a",IF(BC$3&gt;(A30stdlife+$E495),('PTRM input'!$G$414*(1+rvanilla01)^0.5)-SUM($G495:BB495),('PTRM input'!$G$414*(1+rvanilla01)^0.5)/A30stdlife))</f>
        <v>0</v>
      </c>
      <c r="BD495" s="251">
        <f ca="1">IF(A30stdlife="n/a","n/a",IF(BD$3&gt;(A30stdlife+$E495),('PTRM input'!$G$414*(1+rvanilla01)^0.5)-SUM($G495:BC495),('PTRM input'!$G$414*(1+rvanilla01)^0.5)/A30stdlife))</f>
        <v>0</v>
      </c>
      <c r="BE495" s="251">
        <f ca="1">IF(A30stdlife="n/a","n/a",IF(BE$3&gt;(A30stdlife+$E495),('PTRM input'!$G$414*(1+rvanilla01)^0.5)-SUM($G495:BD495),('PTRM input'!$G$414*(1+rvanilla01)^0.5)/A30stdlife))</f>
        <v>0</v>
      </c>
      <c r="BF495" s="251">
        <f ca="1">IF(A30stdlife="n/a","n/a",IF(BF$3&gt;(A30stdlife+$E495),('PTRM input'!$G$414*(1+rvanilla01)^0.5)-SUM($G495:BE495),('PTRM input'!$G$414*(1+rvanilla01)^0.5)/A30stdlife))</f>
        <v>0</v>
      </c>
      <c r="BG495" s="251">
        <f ca="1">IF(A30stdlife="n/a","n/a",IF(BG$3&gt;(A30stdlife+$E495),('PTRM input'!$G$414*(1+rvanilla01)^0.5)-SUM($G495:BF495),('PTRM input'!$G$414*(1+rvanilla01)^0.5)/A30stdlife))</f>
        <v>0</v>
      </c>
      <c r="BH495" s="251">
        <f ca="1">IF(A30stdlife="n/a","n/a",IF(BH$3&gt;(A30stdlife+$E495),('PTRM input'!$G$414*(1+rvanilla01)^0.5)-SUM($G495:BG495),('PTRM input'!$G$414*(1+rvanilla01)^0.5)/A30stdlife))</f>
        <v>0</v>
      </c>
      <c r="BI495" s="251">
        <f ca="1">IF(A30stdlife="n/a","n/a",IF(BI$3&gt;(A30stdlife+$E495),('PTRM input'!$G$414*(1+rvanilla01)^0.5)-SUM($G495:BH495),('PTRM input'!$G$414*(1+rvanilla01)^0.5)/A30stdlife))</f>
        <v>0</v>
      </c>
      <c r="BJ495" s="116"/>
      <c r="BK495" s="116"/>
      <c r="BL495" s="116"/>
      <c r="BM495" s="116"/>
    </row>
    <row r="496" spans="1:65" hidden="1" outlineLevel="2">
      <c r="A496" s="116"/>
      <c r="B496" s="19"/>
      <c r="C496" s="18"/>
      <c r="D496" s="760"/>
      <c r="E496" s="86">
        <v>2</v>
      </c>
      <c r="F496" s="259"/>
      <c r="G496" s="434"/>
      <c r="H496" s="619"/>
      <c r="I496" s="433">
        <f ca="1">IF(A30stdlife="n/a","n/a",IF(I$3&gt;(A30stdlife+$E496),('PTRM input'!$H$414*(1+rvanilla02)^0.5)-SUM(H496:$H496),('PTRM input'!$H$414*(1+rvanilla02)^0.5)/A30stdlife))</f>
        <v>0</v>
      </c>
      <c r="J496" s="433">
        <f ca="1">IF(A30stdlife="n/a","n/a",IF(J$3&gt;(A30stdlife+$E496),('PTRM input'!$H$414*(1+rvanilla02)^0.5)-SUM($H496:I496),('PTRM input'!$H$414*(1+rvanilla02)^0.5)/A30stdlife))</f>
        <v>0</v>
      </c>
      <c r="K496" s="433">
        <f ca="1">IF(A30stdlife="n/a","n/a",IF(K$3&gt;(A30stdlife+$E496),('PTRM input'!$H$414*(1+rvanilla02)^0.5)-SUM($H496:J496),('PTRM input'!$H$414*(1+rvanilla02)^0.5)/A30stdlife))</f>
        <v>0</v>
      </c>
      <c r="L496" s="433">
        <f ca="1">IF(A30stdlife="n/a","n/a",IF(L$3&gt;(A30stdlife+$E496),('PTRM input'!$H$414*(1+rvanilla02)^0.5)-SUM($H496:K496),('PTRM input'!$H$414*(1+rvanilla02)^0.5)/A30stdlife))</f>
        <v>0</v>
      </c>
      <c r="M496" s="433">
        <f ca="1">IF(A30stdlife="n/a","n/a",IF(M$3&gt;(A30stdlife+$E496),('PTRM input'!$H$414*(1+rvanilla02)^0.5)-SUM($H496:L496),('PTRM input'!$H$414*(1+rvanilla02)^0.5)/A30stdlife))</f>
        <v>0</v>
      </c>
      <c r="N496" s="433">
        <f ca="1">IF(A30stdlife="n/a","n/a",IF(N$3&gt;(A30stdlife+$E496),('PTRM input'!$H$414*(1+rvanilla02)^0.5)-SUM($H496:M496),('PTRM input'!$H$414*(1+rvanilla02)^0.5)/A30stdlife))</f>
        <v>0</v>
      </c>
      <c r="O496" s="433">
        <f ca="1">IF(A30stdlife="n/a","n/a",IF(O$3&gt;(A30stdlife+$E496),('PTRM input'!$H$414*(1+rvanilla02)^0.5)-SUM($H496:N496),('PTRM input'!$H$414*(1+rvanilla02)^0.5)/A30stdlife))</f>
        <v>0</v>
      </c>
      <c r="P496" s="433">
        <f ca="1">IF(A30stdlife="n/a","n/a",IF(P$3&gt;(A30stdlife+$E496),('PTRM input'!$H$414*(1+rvanilla02)^0.5)-SUM($H496:O496),('PTRM input'!$H$414*(1+rvanilla02)^0.5)/A30stdlife))</f>
        <v>0</v>
      </c>
      <c r="Q496" s="433">
        <f ca="1">IF(A30stdlife="n/a","n/a",IF(Q$3&gt;(A30stdlife+$E496),('PTRM input'!$H$414*(1+rvanilla02)^0.5)-SUM($H496:P496),('PTRM input'!$H$414*(1+rvanilla02)^0.5)/A30stdlife))</f>
        <v>0</v>
      </c>
      <c r="R496" s="251">
        <f ca="1">IF(A30stdlife="n/a","n/a",IF(R$3&gt;(A30stdlife+$E496),('PTRM input'!$H$414*(1+rvanilla02)^0.5)-SUM($H496:Q496),('PTRM input'!$H$414*(1+rvanilla02)^0.5)/A30stdlife))</f>
        <v>0</v>
      </c>
      <c r="S496" s="251">
        <f ca="1">IF(A30stdlife="n/a","n/a",IF(S$3&gt;(A30stdlife+$E496),('PTRM input'!$H$414*(1+rvanilla02)^0.5)-SUM($H496:R496),('PTRM input'!$H$414*(1+rvanilla02)^0.5)/A30stdlife))</f>
        <v>0</v>
      </c>
      <c r="T496" s="251">
        <f ca="1">IF(A30stdlife="n/a","n/a",IF(T$3&gt;(A30stdlife+$E496),('PTRM input'!$H$414*(1+rvanilla02)^0.5)-SUM($H496:S496),('PTRM input'!$H$414*(1+rvanilla02)^0.5)/A30stdlife))</f>
        <v>0</v>
      </c>
      <c r="U496" s="251">
        <f ca="1">IF(A30stdlife="n/a","n/a",IF(U$3&gt;(A30stdlife+$E496),('PTRM input'!$H$414*(1+rvanilla02)^0.5)-SUM($H496:T496),('PTRM input'!$H$414*(1+rvanilla02)^0.5)/A30stdlife))</f>
        <v>0</v>
      </c>
      <c r="V496" s="251">
        <f ca="1">IF(A30stdlife="n/a","n/a",IF(V$3&gt;(A30stdlife+$E496),('PTRM input'!$H$414*(1+rvanilla02)^0.5)-SUM($H496:U496),('PTRM input'!$H$414*(1+rvanilla02)^0.5)/A30stdlife))</f>
        <v>0</v>
      </c>
      <c r="W496" s="251">
        <f ca="1">IF(A30stdlife="n/a","n/a",IF(W$3&gt;(A30stdlife+$E496),('PTRM input'!$H$414*(1+rvanilla02)^0.5)-SUM($H496:V496),('PTRM input'!$H$414*(1+rvanilla02)^0.5)/A30stdlife))</f>
        <v>0</v>
      </c>
      <c r="X496" s="251">
        <f ca="1">IF(A30stdlife="n/a","n/a",IF(X$3&gt;(A30stdlife+$E496),('PTRM input'!$H$414*(1+rvanilla02)^0.5)-SUM($H496:W496),('PTRM input'!$H$414*(1+rvanilla02)^0.5)/A30stdlife))</f>
        <v>0</v>
      </c>
      <c r="Y496" s="251">
        <f ca="1">IF(A30stdlife="n/a","n/a",IF(Y$3&gt;(A30stdlife+$E496),('PTRM input'!$H$414*(1+rvanilla02)^0.5)-SUM($H496:X496),('PTRM input'!$H$414*(1+rvanilla02)^0.5)/A30stdlife))</f>
        <v>0</v>
      </c>
      <c r="Z496" s="251">
        <f ca="1">IF(A30stdlife="n/a","n/a",IF(Z$3&gt;(A30stdlife+$E496),('PTRM input'!$H$414*(1+rvanilla02)^0.5)-SUM($H496:Y496),('PTRM input'!$H$414*(1+rvanilla02)^0.5)/A30stdlife))</f>
        <v>0</v>
      </c>
      <c r="AA496" s="251">
        <f ca="1">IF(A30stdlife="n/a","n/a",IF(AA$3&gt;(A30stdlife+$E496),('PTRM input'!$H$414*(1+rvanilla02)^0.5)-SUM($H496:Z496),('PTRM input'!$H$414*(1+rvanilla02)^0.5)/A30stdlife))</f>
        <v>0</v>
      </c>
      <c r="AB496" s="251">
        <f ca="1">IF(A30stdlife="n/a","n/a",IF(AB$3&gt;(A30stdlife+$E496),('PTRM input'!$H$414*(1+rvanilla02)^0.5)-SUM($H496:AA496),('PTRM input'!$H$414*(1+rvanilla02)^0.5)/A30stdlife))</f>
        <v>0</v>
      </c>
      <c r="AC496" s="251">
        <f ca="1">IF(A30stdlife="n/a","n/a",IF(AC$3&gt;(A30stdlife+$E496),('PTRM input'!$H$414*(1+rvanilla02)^0.5)-SUM($H496:AB496),('PTRM input'!$H$414*(1+rvanilla02)^0.5)/A30stdlife))</f>
        <v>0</v>
      </c>
      <c r="AD496" s="251">
        <f ca="1">IF(A30stdlife="n/a","n/a",IF(AD$3&gt;(A30stdlife+$E496),('PTRM input'!$H$414*(1+rvanilla02)^0.5)-SUM($H496:AC496),('PTRM input'!$H$414*(1+rvanilla02)^0.5)/A30stdlife))</f>
        <v>0</v>
      </c>
      <c r="AE496" s="251">
        <f ca="1">IF(A30stdlife="n/a","n/a",IF(AE$3&gt;(A30stdlife+$E496),('PTRM input'!$H$414*(1+rvanilla02)^0.5)-SUM($H496:AD496),('PTRM input'!$H$414*(1+rvanilla02)^0.5)/A30stdlife))</f>
        <v>0</v>
      </c>
      <c r="AF496" s="251">
        <f ca="1">IF(A30stdlife="n/a","n/a",IF(AF$3&gt;(A30stdlife+$E496),('PTRM input'!$H$414*(1+rvanilla02)^0.5)-SUM($H496:AE496),('PTRM input'!$H$414*(1+rvanilla02)^0.5)/A30stdlife))</f>
        <v>0</v>
      </c>
      <c r="AG496" s="251">
        <f ca="1">IF(A30stdlife="n/a","n/a",IF(AG$3&gt;(A30stdlife+$E496),('PTRM input'!$H$414*(1+rvanilla02)^0.5)-SUM($H496:AF496),('PTRM input'!$H$414*(1+rvanilla02)^0.5)/A30stdlife))</f>
        <v>0</v>
      </c>
      <c r="AH496" s="251">
        <f ca="1">IF(A30stdlife="n/a","n/a",IF(AH$3&gt;(A30stdlife+$E496),('PTRM input'!$H$414*(1+rvanilla02)^0.5)-SUM($H496:AG496),('PTRM input'!$H$414*(1+rvanilla02)^0.5)/A30stdlife))</f>
        <v>0</v>
      </c>
      <c r="AI496" s="251">
        <f ca="1">IF(A30stdlife="n/a","n/a",IF(AI$3&gt;(A30stdlife+$E496),('PTRM input'!$H$414*(1+rvanilla02)^0.5)-SUM($H496:AH496),('PTRM input'!$H$414*(1+rvanilla02)^0.5)/A30stdlife))</f>
        <v>0</v>
      </c>
      <c r="AJ496" s="251">
        <f ca="1">IF(A30stdlife="n/a","n/a",IF(AJ$3&gt;(A30stdlife+$E496),('PTRM input'!$H$414*(1+rvanilla02)^0.5)-SUM($H496:AI496),('PTRM input'!$H$414*(1+rvanilla02)^0.5)/A30stdlife))</f>
        <v>0</v>
      </c>
      <c r="AK496" s="251">
        <f ca="1">IF(A30stdlife="n/a","n/a",IF(AK$3&gt;(A30stdlife+$E496),('PTRM input'!$H$414*(1+rvanilla02)^0.5)-SUM($H496:AJ496),('PTRM input'!$H$414*(1+rvanilla02)^0.5)/A30stdlife))</f>
        <v>0</v>
      </c>
      <c r="AL496" s="251">
        <f ca="1">IF(A30stdlife="n/a","n/a",IF(AL$3&gt;(A30stdlife+$E496),('PTRM input'!$H$414*(1+rvanilla02)^0.5)-SUM($H496:AK496),('PTRM input'!$H$414*(1+rvanilla02)^0.5)/A30stdlife))</f>
        <v>0</v>
      </c>
      <c r="AM496" s="251">
        <f ca="1">IF(A30stdlife="n/a","n/a",IF(AM$3&gt;(A30stdlife+$E496),('PTRM input'!$H$414*(1+rvanilla02)^0.5)-SUM($H496:AL496),('PTRM input'!$H$414*(1+rvanilla02)^0.5)/A30stdlife))</f>
        <v>0</v>
      </c>
      <c r="AN496" s="251">
        <f ca="1">IF(A30stdlife="n/a","n/a",IF(AN$3&gt;(A30stdlife+$E496),('PTRM input'!$H$414*(1+rvanilla02)^0.5)-SUM($H496:AM496),('PTRM input'!$H$414*(1+rvanilla02)^0.5)/A30stdlife))</f>
        <v>0</v>
      </c>
      <c r="AO496" s="251">
        <f ca="1">IF(A30stdlife="n/a","n/a",IF(AO$3&gt;(A30stdlife+$E496),('PTRM input'!$H$414*(1+rvanilla02)^0.5)-SUM($H496:AN496),('PTRM input'!$H$414*(1+rvanilla02)^0.5)/A30stdlife))</f>
        <v>0</v>
      </c>
      <c r="AP496" s="251">
        <f ca="1">IF(A30stdlife="n/a","n/a",IF(AP$3&gt;(A30stdlife+$E496),('PTRM input'!$H$414*(1+rvanilla02)^0.5)-SUM($H496:AO496),('PTRM input'!$H$414*(1+rvanilla02)^0.5)/A30stdlife))</f>
        <v>0</v>
      </c>
      <c r="AQ496" s="251">
        <f ca="1">IF(A30stdlife="n/a","n/a",IF(AQ$3&gt;(A30stdlife+$E496),('PTRM input'!$H$414*(1+rvanilla02)^0.5)-SUM($H496:AP496),('PTRM input'!$H$414*(1+rvanilla02)^0.5)/A30stdlife))</f>
        <v>0</v>
      </c>
      <c r="AR496" s="251">
        <f ca="1">IF(A30stdlife="n/a","n/a",IF(AR$3&gt;(A30stdlife+$E496),('PTRM input'!$H$414*(1+rvanilla02)^0.5)-SUM($H496:AQ496),('PTRM input'!$H$414*(1+rvanilla02)^0.5)/A30stdlife))</f>
        <v>0</v>
      </c>
      <c r="AS496" s="251">
        <f ca="1">IF(A30stdlife="n/a","n/a",IF(AS$3&gt;(A30stdlife+$E496),('PTRM input'!$H$414*(1+rvanilla02)^0.5)-SUM($H496:AR496),('PTRM input'!$H$414*(1+rvanilla02)^0.5)/A30stdlife))</f>
        <v>0</v>
      </c>
      <c r="AT496" s="251">
        <f ca="1">IF(A30stdlife="n/a","n/a",IF(AT$3&gt;(A30stdlife+$E496),('PTRM input'!$H$414*(1+rvanilla02)^0.5)-SUM($H496:AS496),('PTRM input'!$H$414*(1+rvanilla02)^0.5)/A30stdlife))</f>
        <v>0</v>
      </c>
      <c r="AU496" s="251">
        <f ca="1">IF(A30stdlife="n/a","n/a",IF(AU$3&gt;(A30stdlife+$E496),('PTRM input'!$H$414*(1+rvanilla02)^0.5)-SUM($H496:AT496),('PTRM input'!$H$414*(1+rvanilla02)^0.5)/A30stdlife))</f>
        <v>0</v>
      </c>
      <c r="AV496" s="251">
        <f ca="1">IF(A30stdlife="n/a","n/a",IF(AV$3&gt;(A30stdlife+$E496),('PTRM input'!$H$414*(1+rvanilla02)^0.5)-SUM($H496:AU496),('PTRM input'!$H$414*(1+rvanilla02)^0.5)/A30stdlife))</f>
        <v>0</v>
      </c>
      <c r="AW496" s="251">
        <f ca="1">IF(A30stdlife="n/a","n/a",IF(AW$3&gt;(A30stdlife+$E496),('PTRM input'!$H$414*(1+rvanilla02)^0.5)-SUM($H496:AV496),('PTRM input'!$H$414*(1+rvanilla02)^0.5)/A30stdlife))</f>
        <v>0</v>
      </c>
      <c r="AX496" s="251">
        <f ca="1">IF(A30stdlife="n/a","n/a",IF(AX$3&gt;(A30stdlife+$E496),('PTRM input'!$H$414*(1+rvanilla02)^0.5)-SUM($H496:AW496),('PTRM input'!$H$414*(1+rvanilla02)^0.5)/A30stdlife))</f>
        <v>0</v>
      </c>
      <c r="AY496" s="251">
        <f ca="1">IF(A30stdlife="n/a","n/a",IF(AY$3&gt;(A30stdlife+$E496),('PTRM input'!$H$414*(1+rvanilla02)^0.5)-SUM($H496:AX496),('PTRM input'!$H$414*(1+rvanilla02)^0.5)/A30stdlife))</f>
        <v>0</v>
      </c>
      <c r="AZ496" s="251">
        <f ca="1">IF(A30stdlife="n/a","n/a",IF(AZ$3&gt;(A30stdlife+$E496),('PTRM input'!$H$414*(1+rvanilla02)^0.5)-SUM($H496:AY496),('PTRM input'!$H$414*(1+rvanilla02)^0.5)/A30stdlife))</f>
        <v>0</v>
      </c>
      <c r="BA496" s="251">
        <f ca="1">IF(A30stdlife="n/a","n/a",IF(BA$3&gt;(A30stdlife+$E496),('PTRM input'!$H$414*(1+rvanilla02)^0.5)-SUM($H496:AZ496),('PTRM input'!$H$414*(1+rvanilla02)^0.5)/A30stdlife))</f>
        <v>0</v>
      </c>
      <c r="BB496" s="251">
        <f ca="1">IF(A30stdlife="n/a","n/a",IF(BB$3&gt;(A30stdlife+$E496),('PTRM input'!$H$414*(1+rvanilla02)^0.5)-SUM($H496:BA496),('PTRM input'!$H$414*(1+rvanilla02)^0.5)/A30stdlife))</f>
        <v>0</v>
      </c>
      <c r="BC496" s="251">
        <f ca="1">IF(A30stdlife="n/a","n/a",IF(BC$3&gt;(A30stdlife+$E496),('PTRM input'!$H$414*(1+rvanilla02)^0.5)-SUM($H496:BB496),('PTRM input'!$H$414*(1+rvanilla02)^0.5)/A30stdlife))</f>
        <v>0</v>
      </c>
      <c r="BD496" s="251">
        <f ca="1">IF(A30stdlife="n/a","n/a",IF(BD$3&gt;(A30stdlife+$E496),('PTRM input'!$H$414*(1+rvanilla02)^0.5)-SUM($H496:BC496),('PTRM input'!$H$414*(1+rvanilla02)^0.5)/A30stdlife))</f>
        <v>0</v>
      </c>
      <c r="BE496" s="251">
        <f ca="1">IF(A30stdlife="n/a","n/a",IF(BE$3&gt;(A30stdlife+$E496),('PTRM input'!$H$414*(1+rvanilla02)^0.5)-SUM($H496:BD496),('PTRM input'!$H$414*(1+rvanilla02)^0.5)/A30stdlife))</f>
        <v>0</v>
      </c>
      <c r="BF496" s="251">
        <f ca="1">IF(A30stdlife="n/a","n/a",IF(BF$3&gt;(A30stdlife+$E496),('PTRM input'!$H$414*(1+rvanilla02)^0.5)-SUM($H496:BE496),('PTRM input'!$H$414*(1+rvanilla02)^0.5)/A30stdlife))</f>
        <v>0</v>
      </c>
      <c r="BG496" s="251">
        <f ca="1">IF(A30stdlife="n/a","n/a",IF(BG$3&gt;(A30stdlife+$E496),('PTRM input'!$H$414*(1+rvanilla02)^0.5)-SUM($H496:BF496),('PTRM input'!$H$414*(1+rvanilla02)^0.5)/A30stdlife))</f>
        <v>0</v>
      </c>
      <c r="BH496" s="251">
        <f ca="1">IF(A30stdlife="n/a","n/a",IF(BH$3&gt;(A30stdlife+$E496),('PTRM input'!$H$414*(1+rvanilla02)^0.5)-SUM($H496:BG496),('PTRM input'!$H$414*(1+rvanilla02)^0.5)/A30stdlife))</f>
        <v>0</v>
      </c>
      <c r="BI496" s="251">
        <f ca="1">IF(A30stdlife="n/a","n/a",IF(BI$3&gt;(A30stdlife+$E496),('PTRM input'!$H$414*(1+rvanilla02)^0.5)-SUM($H496:BH496),('PTRM input'!$H$414*(1+rvanilla02)^0.5)/A30stdlife))</f>
        <v>0</v>
      </c>
      <c r="BJ496" s="116"/>
      <c r="BK496" s="116"/>
      <c r="BL496" s="116"/>
      <c r="BM496" s="116"/>
    </row>
    <row r="497" spans="1:65" hidden="1" outlineLevel="2">
      <c r="A497" s="116"/>
      <c r="B497" s="19"/>
      <c r="C497" s="18"/>
      <c r="D497" s="760"/>
      <c r="E497" s="86">
        <v>3</v>
      </c>
      <c r="F497" s="259"/>
      <c r="G497" s="434"/>
      <c r="H497" s="435"/>
      <c r="I497" s="619"/>
      <c r="J497" s="433">
        <f ca="1">IF(A30stdlife="n/a","n/a",IF(J$3&gt;(A30stdlife+$E497),('PTRM input'!$I$414*(1+rvanilla03)^0.5)-SUM(I497:$I497),('PTRM input'!$I$414*(1+rvanilla03)^0.5)/A30stdlife))</f>
        <v>0</v>
      </c>
      <c r="K497" s="433">
        <f ca="1">IF(A30stdlife="n/a","n/a",IF(K$3&gt;(A30stdlife+$E497),('PTRM input'!$I$414*(1+rvanilla03)^0.5)-SUM($I497:J497),('PTRM input'!$I$414*(1+rvanilla03)^0.5)/A30stdlife))</f>
        <v>0</v>
      </c>
      <c r="L497" s="433">
        <f ca="1">IF(A30stdlife="n/a","n/a",IF(L$3&gt;(A30stdlife+$E497),('PTRM input'!$I$414*(1+rvanilla03)^0.5)-SUM($I497:K497),('PTRM input'!$I$414*(1+rvanilla03)^0.5)/A30stdlife))</f>
        <v>0</v>
      </c>
      <c r="M497" s="433">
        <f ca="1">IF(A30stdlife="n/a","n/a",IF(M$3&gt;(A30stdlife+$E497),('PTRM input'!$I$414*(1+rvanilla03)^0.5)-SUM($I497:L497),('PTRM input'!$I$414*(1+rvanilla03)^0.5)/A30stdlife))</f>
        <v>0</v>
      </c>
      <c r="N497" s="433">
        <f ca="1">IF(A30stdlife="n/a","n/a",IF(N$3&gt;(A30stdlife+$E497),('PTRM input'!$I$414*(1+rvanilla03)^0.5)-SUM($I497:M497),('PTRM input'!$I$414*(1+rvanilla03)^0.5)/A30stdlife))</f>
        <v>0</v>
      </c>
      <c r="O497" s="433">
        <f ca="1">IF(A30stdlife="n/a","n/a",IF(O$3&gt;(A30stdlife+$E497),('PTRM input'!$I$414*(1+rvanilla03)^0.5)-SUM($I497:N497),('PTRM input'!$I$414*(1+rvanilla03)^0.5)/A30stdlife))</f>
        <v>0</v>
      </c>
      <c r="P497" s="433">
        <f ca="1">IF(A30stdlife="n/a","n/a",IF(P$3&gt;(A30stdlife+$E497),('PTRM input'!$I$414*(1+rvanilla03)^0.5)-SUM($I497:O497),('PTRM input'!$I$414*(1+rvanilla03)^0.5)/A30stdlife))</f>
        <v>0</v>
      </c>
      <c r="Q497" s="433">
        <f ca="1">IF(A30stdlife="n/a","n/a",IF(Q$3&gt;(A30stdlife+$E497),('PTRM input'!$I$414*(1+rvanilla03)^0.5)-SUM($I497:P497),('PTRM input'!$I$414*(1+rvanilla03)^0.5)/A30stdlife))</f>
        <v>0</v>
      </c>
      <c r="R497" s="251">
        <f ca="1">IF(A30stdlife="n/a","n/a",IF(R$3&gt;(A30stdlife+$E497),('PTRM input'!$I$414*(1+rvanilla03)^0.5)-SUM($I497:Q497),('PTRM input'!$I$414*(1+rvanilla03)^0.5)/A30stdlife))</f>
        <v>0</v>
      </c>
      <c r="S497" s="251">
        <f ca="1">IF(A30stdlife="n/a","n/a",IF(S$3&gt;(A30stdlife+$E497),('PTRM input'!$I$414*(1+rvanilla03)^0.5)-SUM($I497:R497),('PTRM input'!$I$414*(1+rvanilla03)^0.5)/A30stdlife))</f>
        <v>0</v>
      </c>
      <c r="T497" s="251">
        <f ca="1">IF(A30stdlife="n/a","n/a",IF(T$3&gt;(A30stdlife+$E497),('PTRM input'!$I$414*(1+rvanilla03)^0.5)-SUM($I497:S497),('PTRM input'!$I$414*(1+rvanilla03)^0.5)/A30stdlife))</f>
        <v>0</v>
      </c>
      <c r="U497" s="251">
        <f ca="1">IF(A30stdlife="n/a","n/a",IF(U$3&gt;(A30stdlife+$E497),('PTRM input'!$I$414*(1+rvanilla03)^0.5)-SUM($I497:T497),('PTRM input'!$I$414*(1+rvanilla03)^0.5)/A30stdlife))</f>
        <v>0</v>
      </c>
      <c r="V497" s="251">
        <f ca="1">IF(A30stdlife="n/a","n/a",IF(V$3&gt;(A30stdlife+$E497),('PTRM input'!$I$414*(1+rvanilla03)^0.5)-SUM($I497:U497),('PTRM input'!$I$414*(1+rvanilla03)^0.5)/A30stdlife))</f>
        <v>0</v>
      </c>
      <c r="W497" s="251">
        <f ca="1">IF(A30stdlife="n/a","n/a",IF(W$3&gt;(A30stdlife+$E497),('PTRM input'!$I$414*(1+rvanilla03)^0.5)-SUM($I497:V497),('PTRM input'!$I$414*(1+rvanilla03)^0.5)/A30stdlife))</f>
        <v>0</v>
      </c>
      <c r="X497" s="251">
        <f ca="1">IF(A30stdlife="n/a","n/a",IF(X$3&gt;(A30stdlife+$E497),('PTRM input'!$I$414*(1+rvanilla03)^0.5)-SUM($I497:W497),('PTRM input'!$I$414*(1+rvanilla03)^0.5)/A30stdlife))</f>
        <v>0</v>
      </c>
      <c r="Y497" s="251">
        <f ca="1">IF(A30stdlife="n/a","n/a",IF(Y$3&gt;(A30stdlife+$E497),('PTRM input'!$I$414*(1+rvanilla03)^0.5)-SUM($I497:X497),('PTRM input'!$I$414*(1+rvanilla03)^0.5)/A30stdlife))</f>
        <v>0</v>
      </c>
      <c r="Z497" s="251">
        <f ca="1">IF(A30stdlife="n/a","n/a",IF(Z$3&gt;(A30stdlife+$E497),('PTRM input'!$I$414*(1+rvanilla03)^0.5)-SUM($I497:Y497),('PTRM input'!$I$414*(1+rvanilla03)^0.5)/A30stdlife))</f>
        <v>0</v>
      </c>
      <c r="AA497" s="251">
        <f ca="1">IF(A30stdlife="n/a","n/a",IF(AA$3&gt;(A30stdlife+$E497),('PTRM input'!$I$414*(1+rvanilla03)^0.5)-SUM($I497:Z497),('PTRM input'!$I$414*(1+rvanilla03)^0.5)/A30stdlife))</f>
        <v>0</v>
      </c>
      <c r="AB497" s="251">
        <f ca="1">IF(A30stdlife="n/a","n/a",IF(AB$3&gt;(A30stdlife+$E497),('PTRM input'!$I$414*(1+rvanilla03)^0.5)-SUM($I497:AA497),('PTRM input'!$I$414*(1+rvanilla03)^0.5)/A30stdlife))</f>
        <v>0</v>
      </c>
      <c r="AC497" s="251">
        <f ca="1">IF(A30stdlife="n/a","n/a",IF(AC$3&gt;(A30stdlife+$E497),('PTRM input'!$I$414*(1+rvanilla03)^0.5)-SUM($I497:AB497),('PTRM input'!$I$414*(1+rvanilla03)^0.5)/A30stdlife))</f>
        <v>0</v>
      </c>
      <c r="AD497" s="251">
        <f ca="1">IF(A30stdlife="n/a","n/a",IF(AD$3&gt;(A30stdlife+$E497),('PTRM input'!$I$414*(1+rvanilla03)^0.5)-SUM($I497:AC497),('PTRM input'!$I$414*(1+rvanilla03)^0.5)/A30stdlife))</f>
        <v>0</v>
      </c>
      <c r="AE497" s="251">
        <f ca="1">IF(A30stdlife="n/a","n/a",IF(AE$3&gt;(A30stdlife+$E497),('PTRM input'!$I$414*(1+rvanilla03)^0.5)-SUM($I497:AD497),('PTRM input'!$I$414*(1+rvanilla03)^0.5)/A30stdlife))</f>
        <v>0</v>
      </c>
      <c r="AF497" s="251">
        <f ca="1">IF(A30stdlife="n/a","n/a",IF(AF$3&gt;(A30stdlife+$E497),('PTRM input'!$I$414*(1+rvanilla03)^0.5)-SUM($I497:AE497),('PTRM input'!$I$414*(1+rvanilla03)^0.5)/A30stdlife))</f>
        <v>0</v>
      </c>
      <c r="AG497" s="251">
        <f ca="1">IF(A30stdlife="n/a","n/a",IF(AG$3&gt;(A30stdlife+$E497),('PTRM input'!$I$414*(1+rvanilla03)^0.5)-SUM($I497:AF497),('PTRM input'!$I$414*(1+rvanilla03)^0.5)/A30stdlife))</f>
        <v>0</v>
      </c>
      <c r="AH497" s="251">
        <f ca="1">IF(A30stdlife="n/a","n/a",IF(AH$3&gt;(A30stdlife+$E497),('PTRM input'!$I$414*(1+rvanilla03)^0.5)-SUM($I497:AG497),('PTRM input'!$I$414*(1+rvanilla03)^0.5)/A30stdlife))</f>
        <v>0</v>
      </c>
      <c r="AI497" s="251">
        <f ca="1">IF(A30stdlife="n/a","n/a",IF(AI$3&gt;(A30stdlife+$E497),('PTRM input'!$I$414*(1+rvanilla03)^0.5)-SUM($I497:AH497),('PTRM input'!$I$414*(1+rvanilla03)^0.5)/A30stdlife))</f>
        <v>0</v>
      </c>
      <c r="AJ497" s="251">
        <f ca="1">IF(A30stdlife="n/a","n/a",IF(AJ$3&gt;(A30stdlife+$E497),('PTRM input'!$I$414*(1+rvanilla03)^0.5)-SUM($I497:AI497),('PTRM input'!$I$414*(1+rvanilla03)^0.5)/A30stdlife))</f>
        <v>0</v>
      </c>
      <c r="AK497" s="251">
        <f ca="1">IF(A30stdlife="n/a","n/a",IF(AK$3&gt;(A30stdlife+$E497),('PTRM input'!$I$414*(1+rvanilla03)^0.5)-SUM($I497:AJ497),('PTRM input'!$I$414*(1+rvanilla03)^0.5)/A30stdlife))</f>
        <v>0</v>
      </c>
      <c r="AL497" s="251">
        <f ca="1">IF(A30stdlife="n/a","n/a",IF(AL$3&gt;(A30stdlife+$E497),('PTRM input'!$I$414*(1+rvanilla03)^0.5)-SUM($I497:AK497),('PTRM input'!$I$414*(1+rvanilla03)^0.5)/A30stdlife))</f>
        <v>0</v>
      </c>
      <c r="AM497" s="251">
        <f ca="1">IF(A30stdlife="n/a","n/a",IF(AM$3&gt;(A30stdlife+$E497),('PTRM input'!$I$414*(1+rvanilla03)^0.5)-SUM($I497:AL497),('PTRM input'!$I$414*(1+rvanilla03)^0.5)/A30stdlife))</f>
        <v>0</v>
      </c>
      <c r="AN497" s="251">
        <f ca="1">IF(A30stdlife="n/a","n/a",IF(AN$3&gt;(A30stdlife+$E497),('PTRM input'!$I$414*(1+rvanilla03)^0.5)-SUM($I497:AM497),('PTRM input'!$I$414*(1+rvanilla03)^0.5)/A30stdlife))</f>
        <v>0</v>
      </c>
      <c r="AO497" s="251">
        <f ca="1">IF(A30stdlife="n/a","n/a",IF(AO$3&gt;(A30stdlife+$E497),('PTRM input'!$I$414*(1+rvanilla03)^0.5)-SUM($I497:AN497),('PTRM input'!$I$414*(1+rvanilla03)^0.5)/A30stdlife))</f>
        <v>0</v>
      </c>
      <c r="AP497" s="251">
        <f ca="1">IF(A30stdlife="n/a","n/a",IF(AP$3&gt;(A30stdlife+$E497),('PTRM input'!$I$414*(1+rvanilla03)^0.5)-SUM($I497:AO497),('PTRM input'!$I$414*(1+rvanilla03)^0.5)/A30stdlife))</f>
        <v>0</v>
      </c>
      <c r="AQ497" s="251">
        <f ca="1">IF(A30stdlife="n/a","n/a",IF(AQ$3&gt;(A30stdlife+$E497),('PTRM input'!$I$414*(1+rvanilla03)^0.5)-SUM($I497:AP497),('PTRM input'!$I$414*(1+rvanilla03)^0.5)/A30stdlife))</f>
        <v>0</v>
      </c>
      <c r="AR497" s="251">
        <f ca="1">IF(A30stdlife="n/a","n/a",IF(AR$3&gt;(A30stdlife+$E497),('PTRM input'!$I$414*(1+rvanilla03)^0.5)-SUM($I497:AQ497),('PTRM input'!$I$414*(1+rvanilla03)^0.5)/A30stdlife))</f>
        <v>0</v>
      </c>
      <c r="AS497" s="251">
        <f ca="1">IF(A30stdlife="n/a","n/a",IF(AS$3&gt;(A30stdlife+$E497),('PTRM input'!$I$414*(1+rvanilla03)^0.5)-SUM($I497:AR497),('PTRM input'!$I$414*(1+rvanilla03)^0.5)/A30stdlife))</f>
        <v>0</v>
      </c>
      <c r="AT497" s="251">
        <f ca="1">IF(A30stdlife="n/a","n/a",IF(AT$3&gt;(A30stdlife+$E497),('PTRM input'!$I$414*(1+rvanilla03)^0.5)-SUM($I497:AS497),('PTRM input'!$I$414*(1+rvanilla03)^0.5)/A30stdlife))</f>
        <v>0</v>
      </c>
      <c r="AU497" s="251">
        <f ca="1">IF(A30stdlife="n/a","n/a",IF(AU$3&gt;(A30stdlife+$E497),('PTRM input'!$I$414*(1+rvanilla03)^0.5)-SUM($I497:AT497),('PTRM input'!$I$414*(1+rvanilla03)^0.5)/A30stdlife))</f>
        <v>0</v>
      </c>
      <c r="AV497" s="251">
        <f ca="1">IF(A30stdlife="n/a","n/a",IF(AV$3&gt;(A30stdlife+$E497),('PTRM input'!$I$414*(1+rvanilla03)^0.5)-SUM($I497:AU497),('PTRM input'!$I$414*(1+rvanilla03)^0.5)/A30stdlife))</f>
        <v>0</v>
      </c>
      <c r="AW497" s="251">
        <f ca="1">IF(A30stdlife="n/a","n/a",IF(AW$3&gt;(A30stdlife+$E497),('PTRM input'!$I$414*(1+rvanilla03)^0.5)-SUM($I497:AV497),('PTRM input'!$I$414*(1+rvanilla03)^0.5)/A30stdlife))</f>
        <v>0</v>
      </c>
      <c r="AX497" s="251">
        <f ca="1">IF(A30stdlife="n/a","n/a",IF(AX$3&gt;(A30stdlife+$E497),('PTRM input'!$I$414*(1+rvanilla03)^0.5)-SUM($I497:AW497),('PTRM input'!$I$414*(1+rvanilla03)^0.5)/A30stdlife))</f>
        <v>0</v>
      </c>
      <c r="AY497" s="251">
        <f ca="1">IF(A30stdlife="n/a","n/a",IF(AY$3&gt;(A30stdlife+$E497),('PTRM input'!$I$414*(1+rvanilla03)^0.5)-SUM($I497:AX497),('PTRM input'!$I$414*(1+rvanilla03)^0.5)/A30stdlife))</f>
        <v>0</v>
      </c>
      <c r="AZ497" s="251">
        <f ca="1">IF(A30stdlife="n/a","n/a",IF(AZ$3&gt;(A30stdlife+$E497),('PTRM input'!$I$414*(1+rvanilla03)^0.5)-SUM($I497:AY497),('PTRM input'!$I$414*(1+rvanilla03)^0.5)/A30stdlife))</f>
        <v>0</v>
      </c>
      <c r="BA497" s="251">
        <f ca="1">IF(A30stdlife="n/a","n/a",IF(BA$3&gt;(A30stdlife+$E497),('PTRM input'!$I$414*(1+rvanilla03)^0.5)-SUM($I497:AZ497),('PTRM input'!$I$414*(1+rvanilla03)^0.5)/A30stdlife))</f>
        <v>0</v>
      </c>
      <c r="BB497" s="251">
        <f ca="1">IF(A30stdlife="n/a","n/a",IF(BB$3&gt;(A30stdlife+$E497),('PTRM input'!$I$414*(1+rvanilla03)^0.5)-SUM($I497:BA497),('PTRM input'!$I$414*(1+rvanilla03)^0.5)/A30stdlife))</f>
        <v>0</v>
      </c>
      <c r="BC497" s="251">
        <f ca="1">IF(A30stdlife="n/a","n/a",IF(BC$3&gt;(A30stdlife+$E497),('PTRM input'!$I$414*(1+rvanilla03)^0.5)-SUM($I497:BB497),('PTRM input'!$I$414*(1+rvanilla03)^0.5)/A30stdlife))</f>
        <v>0</v>
      </c>
      <c r="BD497" s="251">
        <f ca="1">IF(A30stdlife="n/a","n/a",IF(BD$3&gt;(A30stdlife+$E497),('PTRM input'!$I$414*(1+rvanilla03)^0.5)-SUM($I497:BC497),('PTRM input'!$I$414*(1+rvanilla03)^0.5)/A30stdlife))</f>
        <v>0</v>
      </c>
      <c r="BE497" s="251">
        <f ca="1">IF(A30stdlife="n/a","n/a",IF(BE$3&gt;(A30stdlife+$E497),('PTRM input'!$I$414*(1+rvanilla03)^0.5)-SUM($I497:BD497),('PTRM input'!$I$414*(1+rvanilla03)^0.5)/A30stdlife))</f>
        <v>0</v>
      </c>
      <c r="BF497" s="251">
        <f ca="1">IF(A30stdlife="n/a","n/a",IF(BF$3&gt;(A30stdlife+$E497),('PTRM input'!$I$414*(1+rvanilla03)^0.5)-SUM($I497:BE497),('PTRM input'!$I$414*(1+rvanilla03)^0.5)/A30stdlife))</f>
        <v>0</v>
      </c>
      <c r="BG497" s="251">
        <f ca="1">IF(A30stdlife="n/a","n/a",IF(BG$3&gt;(A30stdlife+$E497),('PTRM input'!$I$414*(1+rvanilla03)^0.5)-SUM($I497:BF497),('PTRM input'!$I$414*(1+rvanilla03)^0.5)/A30stdlife))</f>
        <v>0</v>
      </c>
      <c r="BH497" s="251">
        <f ca="1">IF(A30stdlife="n/a","n/a",IF(BH$3&gt;(A30stdlife+$E497),('PTRM input'!$I$414*(1+rvanilla03)^0.5)-SUM($I497:BG497),('PTRM input'!$I$414*(1+rvanilla03)^0.5)/A30stdlife))</f>
        <v>0</v>
      </c>
      <c r="BI497" s="251">
        <f ca="1">IF(A30stdlife="n/a","n/a",IF(BI$3&gt;(A30stdlife+$E497),('PTRM input'!$I$414*(1+rvanilla03)^0.5)-SUM($I497:BH497),('PTRM input'!$I$414*(1+rvanilla03)^0.5)/A30stdlife))</f>
        <v>0</v>
      </c>
      <c r="BJ497" s="116"/>
      <c r="BK497" s="116"/>
      <c r="BL497" s="116"/>
      <c r="BM497" s="116"/>
    </row>
    <row r="498" spans="1:65" hidden="1" outlineLevel="2">
      <c r="A498" s="116"/>
      <c r="B498" s="19"/>
      <c r="C498" s="18"/>
      <c r="D498" s="760"/>
      <c r="E498" s="86">
        <v>4</v>
      </c>
      <c r="F498" s="259"/>
      <c r="G498" s="434"/>
      <c r="H498" s="435"/>
      <c r="I498" s="435"/>
      <c r="J498" s="619"/>
      <c r="K498" s="433">
        <f ca="1">IF(A30stdlife="n/a","n/a",IF(K$3&gt;(A30stdlife+$E498),('PTRM input'!$J$414*(1+rvanilla04)^0.5)-SUM(J498:$J498),('PTRM input'!$J$414*(1+rvanilla04)^0.5)/A30stdlife))</f>
        <v>0</v>
      </c>
      <c r="L498" s="433">
        <f ca="1">IF(A30stdlife="n/a","n/a",IF(L$3&gt;(A30stdlife+$E498),('PTRM input'!$J$414*(1+rvanilla04)^0.5)-SUM($J498:K498),('PTRM input'!$J$414*(1+rvanilla04)^0.5)/A30stdlife))</f>
        <v>0</v>
      </c>
      <c r="M498" s="433">
        <f ca="1">IF(A30stdlife="n/a","n/a",IF(M$3&gt;(A30stdlife+$E498),('PTRM input'!$J$414*(1+rvanilla04)^0.5)-SUM($J498:L498),('PTRM input'!$J$414*(1+rvanilla04)^0.5)/A30stdlife))</f>
        <v>0</v>
      </c>
      <c r="N498" s="433">
        <f ca="1">IF(A30stdlife="n/a","n/a",IF(N$3&gt;(A30stdlife+$E498),('PTRM input'!$J$414*(1+rvanilla04)^0.5)-SUM($J498:M498),('PTRM input'!$J$414*(1+rvanilla04)^0.5)/A30stdlife))</f>
        <v>0</v>
      </c>
      <c r="O498" s="433">
        <f ca="1">IF(A30stdlife="n/a","n/a",IF(O$3&gt;(A30stdlife+$E498),('PTRM input'!$J$414*(1+rvanilla04)^0.5)-SUM($J498:N498),('PTRM input'!$J$414*(1+rvanilla04)^0.5)/A30stdlife))</f>
        <v>0</v>
      </c>
      <c r="P498" s="433">
        <f ca="1">IF(A30stdlife="n/a","n/a",IF(P$3&gt;(A30stdlife+$E498),('PTRM input'!$J$414*(1+rvanilla04)^0.5)-SUM($J498:O498),('PTRM input'!$J$414*(1+rvanilla04)^0.5)/A30stdlife))</f>
        <v>0</v>
      </c>
      <c r="Q498" s="433">
        <f ca="1">IF(A30stdlife="n/a","n/a",IF(Q$3&gt;(A30stdlife+$E498),('PTRM input'!$J$414*(1+rvanilla04)^0.5)-SUM($J498:P498),('PTRM input'!$J$414*(1+rvanilla04)^0.5)/A30stdlife))</f>
        <v>0</v>
      </c>
      <c r="R498" s="251">
        <f ca="1">IF(A30stdlife="n/a","n/a",IF(R$3&gt;(A30stdlife+$E498),('PTRM input'!$J$414*(1+rvanilla04)^0.5)-SUM($J498:Q498),('PTRM input'!$J$414*(1+rvanilla04)^0.5)/A30stdlife))</f>
        <v>0</v>
      </c>
      <c r="S498" s="251">
        <f ca="1">IF(A30stdlife="n/a","n/a",IF(S$3&gt;(A30stdlife+$E498),('PTRM input'!$J$414*(1+rvanilla04)^0.5)-SUM($J498:R498),('PTRM input'!$J$414*(1+rvanilla04)^0.5)/A30stdlife))</f>
        <v>0</v>
      </c>
      <c r="T498" s="251">
        <f ca="1">IF(A30stdlife="n/a","n/a",IF(T$3&gt;(A30stdlife+$E498),('PTRM input'!$J$414*(1+rvanilla04)^0.5)-SUM($J498:S498),('PTRM input'!$J$414*(1+rvanilla04)^0.5)/A30stdlife))</f>
        <v>0</v>
      </c>
      <c r="U498" s="251">
        <f ca="1">IF(A30stdlife="n/a","n/a",IF(U$3&gt;(A30stdlife+$E498),('PTRM input'!$J$414*(1+rvanilla04)^0.5)-SUM($J498:T498),('PTRM input'!$J$414*(1+rvanilla04)^0.5)/A30stdlife))</f>
        <v>0</v>
      </c>
      <c r="V498" s="251">
        <f ca="1">IF(A30stdlife="n/a","n/a",IF(V$3&gt;(A30stdlife+$E498),('PTRM input'!$J$414*(1+rvanilla04)^0.5)-SUM($J498:U498),('PTRM input'!$J$414*(1+rvanilla04)^0.5)/A30stdlife))</f>
        <v>0</v>
      </c>
      <c r="W498" s="251">
        <f ca="1">IF(A30stdlife="n/a","n/a",IF(W$3&gt;(A30stdlife+$E498),('PTRM input'!$J$414*(1+rvanilla04)^0.5)-SUM($J498:V498),('PTRM input'!$J$414*(1+rvanilla04)^0.5)/A30stdlife))</f>
        <v>0</v>
      </c>
      <c r="X498" s="251">
        <f ca="1">IF(A30stdlife="n/a","n/a",IF(X$3&gt;(A30stdlife+$E498),('PTRM input'!$J$414*(1+rvanilla04)^0.5)-SUM($J498:W498),('PTRM input'!$J$414*(1+rvanilla04)^0.5)/A30stdlife))</f>
        <v>0</v>
      </c>
      <c r="Y498" s="251">
        <f ca="1">IF(A30stdlife="n/a","n/a",IF(Y$3&gt;(A30stdlife+$E498),('PTRM input'!$J$414*(1+rvanilla04)^0.5)-SUM($J498:X498),('PTRM input'!$J$414*(1+rvanilla04)^0.5)/A30stdlife))</f>
        <v>0</v>
      </c>
      <c r="Z498" s="251">
        <f ca="1">IF(A30stdlife="n/a","n/a",IF(Z$3&gt;(A30stdlife+$E498),('PTRM input'!$J$414*(1+rvanilla04)^0.5)-SUM($J498:Y498),('PTRM input'!$J$414*(1+rvanilla04)^0.5)/A30stdlife))</f>
        <v>0</v>
      </c>
      <c r="AA498" s="251">
        <f ca="1">IF(A30stdlife="n/a","n/a",IF(AA$3&gt;(A30stdlife+$E498),('PTRM input'!$J$414*(1+rvanilla04)^0.5)-SUM($J498:Z498),('PTRM input'!$J$414*(1+rvanilla04)^0.5)/A30stdlife))</f>
        <v>0</v>
      </c>
      <c r="AB498" s="251">
        <f ca="1">IF(A30stdlife="n/a","n/a",IF(AB$3&gt;(A30stdlife+$E498),('PTRM input'!$J$414*(1+rvanilla04)^0.5)-SUM($J498:AA498),('PTRM input'!$J$414*(1+rvanilla04)^0.5)/A30stdlife))</f>
        <v>0</v>
      </c>
      <c r="AC498" s="251">
        <f ca="1">IF(A30stdlife="n/a","n/a",IF(AC$3&gt;(A30stdlife+$E498),('PTRM input'!$J$414*(1+rvanilla04)^0.5)-SUM($J498:AB498),('PTRM input'!$J$414*(1+rvanilla04)^0.5)/A30stdlife))</f>
        <v>0</v>
      </c>
      <c r="AD498" s="251">
        <f ca="1">IF(A30stdlife="n/a","n/a",IF(AD$3&gt;(A30stdlife+$E498),('PTRM input'!$J$414*(1+rvanilla04)^0.5)-SUM($J498:AC498),('PTRM input'!$J$414*(1+rvanilla04)^0.5)/A30stdlife))</f>
        <v>0</v>
      </c>
      <c r="AE498" s="251">
        <f ca="1">IF(A30stdlife="n/a","n/a",IF(AE$3&gt;(A30stdlife+$E498),('PTRM input'!$J$414*(1+rvanilla04)^0.5)-SUM($J498:AD498),('PTRM input'!$J$414*(1+rvanilla04)^0.5)/A30stdlife))</f>
        <v>0</v>
      </c>
      <c r="AF498" s="251">
        <f ca="1">IF(A30stdlife="n/a","n/a",IF(AF$3&gt;(A30stdlife+$E498),('PTRM input'!$J$414*(1+rvanilla04)^0.5)-SUM($J498:AE498),('PTRM input'!$J$414*(1+rvanilla04)^0.5)/A30stdlife))</f>
        <v>0</v>
      </c>
      <c r="AG498" s="251">
        <f ca="1">IF(A30stdlife="n/a","n/a",IF(AG$3&gt;(A30stdlife+$E498),('PTRM input'!$J$414*(1+rvanilla04)^0.5)-SUM($J498:AF498),('PTRM input'!$J$414*(1+rvanilla04)^0.5)/A30stdlife))</f>
        <v>0</v>
      </c>
      <c r="AH498" s="251">
        <f ca="1">IF(A30stdlife="n/a","n/a",IF(AH$3&gt;(A30stdlife+$E498),('PTRM input'!$J$414*(1+rvanilla04)^0.5)-SUM($J498:AG498),('PTRM input'!$J$414*(1+rvanilla04)^0.5)/A30stdlife))</f>
        <v>0</v>
      </c>
      <c r="AI498" s="251">
        <f ca="1">IF(A30stdlife="n/a","n/a",IF(AI$3&gt;(A30stdlife+$E498),('PTRM input'!$J$414*(1+rvanilla04)^0.5)-SUM($J498:AH498),('PTRM input'!$J$414*(1+rvanilla04)^0.5)/A30stdlife))</f>
        <v>0</v>
      </c>
      <c r="AJ498" s="251">
        <f ca="1">IF(A30stdlife="n/a","n/a",IF(AJ$3&gt;(A30stdlife+$E498),('PTRM input'!$J$414*(1+rvanilla04)^0.5)-SUM($J498:AI498),('PTRM input'!$J$414*(1+rvanilla04)^0.5)/A30stdlife))</f>
        <v>0</v>
      </c>
      <c r="AK498" s="251">
        <f ca="1">IF(A30stdlife="n/a","n/a",IF(AK$3&gt;(A30stdlife+$E498),('PTRM input'!$J$414*(1+rvanilla04)^0.5)-SUM($J498:AJ498),('PTRM input'!$J$414*(1+rvanilla04)^0.5)/A30stdlife))</f>
        <v>0</v>
      </c>
      <c r="AL498" s="251">
        <f ca="1">IF(A30stdlife="n/a","n/a",IF(AL$3&gt;(A30stdlife+$E498),('PTRM input'!$J$414*(1+rvanilla04)^0.5)-SUM($J498:AK498),('PTRM input'!$J$414*(1+rvanilla04)^0.5)/A30stdlife))</f>
        <v>0</v>
      </c>
      <c r="AM498" s="251">
        <f ca="1">IF(A30stdlife="n/a","n/a",IF(AM$3&gt;(A30stdlife+$E498),('PTRM input'!$J$414*(1+rvanilla04)^0.5)-SUM($J498:AL498),('PTRM input'!$J$414*(1+rvanilla04)^0.5)/A30stdlife))</f>
        <v>0</v>
      </c>
      <c r="AN498" s="251">
        <f ca="1">IF(A30stdlife="n/a","n/a",IF(AN$3&gt;(A30stdlife+$E498),('PTRM input'!$J$414*(1+rvanilla04)^0.5)-SUM($J498:AM498),('PTRM input'!$J$414*(1+rvanilla04)^0.5)/A30stdlife))</f>
        <v>0</v>
      </c>
      <c r="AO498" s="251">
        <f ca="1">IF(A30stdlife="n/a","n/a",IF(AO$3&gt;(A30stdlife+$E498),('PTRM input'!$J$414*(1+rvanilla04)^0.5)-SUM($J498:AN498),('PTRM input'!$J$414*(1+rvanilla04)^0.5)/A30stdlife))</f>
        <v>0</v>
      </c>
      <c r="AP498" s="251">
        <f ca="1">IF(A30stdlife="n/a","n/a",IF(AP$3&gt;(A30stdlife+$E498),('PTRM input'!$J$414*(1+rvanilla04)^0.5)-SUM($J498:AO498),('PTRM input'!$J$414*(1+rvanilla04)^0.5)/A30stdlife))</f>
        <v>0</v>
      </c>
      <c r="AQ498" s="251">
        <f ca="1">IF(A30stdlife="n/a","n/a",IF(AQ$3&gt;(A30stdlife+$E498),('PTRM input'!$J$414*(1+rvanilla04)^0.5)-SUM($J498:AP498),('PTRM input'!$J$414*(1+rvanilla04)^0.5)/A30stdlife))</f>
        <v>0</v>
      </c>
      <c r="AR498" s="251">
        <f ca="1">IF(A30stdlife="n/a","n/a",IF(AR$3&gt;(A30stdlife+$E498),('PTRM input'!$J$414*(1+rvanilla04)^0.5)-SUM($J498:AQ498),('PTRM input'!$J$414*(1+rvanilla04)^0.5)/A30stdlife))</f>
        <v>0</v>
      </c>
      <c r="AS498" s="251">
        <f ca="1">IF(A30stdlife="n/a","n/a",IF(AS$3&gt;(A30stdlife+$E498),('PTRM input'!$J$414*(1+rvanilla04)^0.5)-SUM($J498:AR498),('PTRM input'!$J$414*(1+rvanilla04)^0.5)/A30stdlife))</f>
        <v>0</v>
      </c>
      <c r="AT498" s="251">
        <f ca="1">IF(A30stdlife="n/a","n/a",IF(AT$3&gt;(A30stdlife+$E498),('PTRM input'!$J$414*(1+rvanilla04)^0.5)-SUM($J498:AS498),('PTRM input'!$J$414*(1+rvanilla04)^0.5)/A30stdlife))</f>
        <v>0</v>
      </c>
      <c r="AU498" s="251">
        <f ca="1">IF(A30stdlife="n/a","n/a",IF(AU$3&gt;(A30stdlife+$E498),('PTRM input'!$J$414*(1+rvanilla04)^0.5)-SUM($J498:AT498),('PTRM input'!$J$414*(1+rvanilla04)^0.5)/A30stdlife))</f>
        <v>0</v>
      </c>
      <c r="AV498" s="251">
        <f ca="1">IF(A30stdlife="n/a","n/a",IF(AV$3&gt;(A30stdlife+$E498),('PTRM input'!$J$414*(1+rvanilla04)^0.5)-SUM($J498:AU498),('PTRM input'!$J$414*(1+rvanilla04)^0.5)/A30stdlife))</f>
        <v>0</v>
      </c>
      <c r="AW498" s="251">
        <f ca="1">IF(A30stdlife="n/a","n/a",IF(AW$3&gt;(A30stdlife+$E498),('PTRM input'!$J$414*(1+rvanilla04)^0.5)-SUM($J498:AV498),('PTRM input'!$J$414*(1+rvanilla04)^0.5)/A30stdlife))</f>
        <v>0</v>
      </c>
      <c r="AX498" s="251">
        <f ca="1">IF(A30stdlife="n/a","n/a",IF(AX$3&gt;(A30stdlife+$E498),('PTRM input'!$J$414*(1+rvanilla04)^0.5)-SUM($J498:AW498),('PTRM input'!$J$414*(1+rvanilla04)^0.5)/A30stdlife))</f>
        <v>0</v>
      </c>
      <c r="AY498" s="251">
        <f ca="1">IF(A30stdlife="n/a","n/a",IF(AY$3&gt;(A30stdlife+$E498),('PTRM input'!$J$414*(1+rvanilla04)^0.5)-SUM($J498:AX498),('PTRM input'!$J$414*(1+rvanilla04)^0.5)/A30stdlife))</f>
        <v>0</v>
      </c>
      <c r="AZ498" s="251">
        <f ca="1">IF(A30stdlife="n/a","n/a",IF(AZ$3&gt;(A30stdlife+$E498),('PTRM input'!$J$414*(1+rvanilla04)^0.5)-SUM($J498:AY498),('PTRM input'!$J$414*(1+rvanilla04)^0.5)/A30stdlife))</f>
        <v>0</v>
      </c>
      <c r="BA498" s="251">
        <f ca="1">IF(A30stdlife="n/a","n/a",IF(BA$3&gt;(A30stdlife+$E498),('PTRM input'!$J$414*(1+rvanilla04)^0.5)-SUM($J498:AZ498),('PTRM input'!$J$414*(1+rvanilla04)^0.5)/A30stdlife))</f>
        <v>0</v>
      </c>
      <c r="BB498" s="251">
        <f ca="1">IF(A30stdlife="n/a","n/a",IF(BB$3&gt;(A30stdlife+$E498),('PTRM input'!$J$414*(1+rvanilla04)^0.5)-SUM($J498:BA498),('PTRM input'!$J$414*(1+rvanilla04)^0.5)/A30stdlife))</f>
        <v>0</v>
      </c>
      <c r="BC498" s="251">
        <f ca="1">IF(A30stdlife="n/a","n/a",IF(BC$3&gt;(A30stdlife+$E498),('PTRM input'!$J$414*(1+rvanilla04)^0.5)-SUM($J498:BB498),('PTRM input'!$J$414*(1+rvanilla04)^0.5)/A30stdlife))</f>
        <v>0</v>
      </c>
      <c r="BD498" s="251">
        <f ca="1">IF(A30stdlife="n/a","n/a",IF(BD$3&gt;(A30stdlife+$E498),('PTRM input'!$J$414*(1+rvanilla04)^0.5)-SUM($J498:BC498),('PTRM input'!$J$414*(1+rvanilla04)^0.5)/A30stdlife))</f>
        <v>0</v>
      </c>
      <c r="BE498" s="251">
        <f ca="1">IF(A30stdlife="n/a","n/a",IF(BE$3&gt;(A30stdlife+$E498),('PTRM input'!$J$414*(1+rvanilla04)^0.5)-SUM($J498:BD498),('PTRM input'!$J$414*(1+rvanilla04)^0.5)/A30stdlife))</f>
        <v>0</v>
      </c>
      <c r="BF498" s="251">
        <f ca="1">IF(A30stdlife="n/a","n/a",IF(BF$3&gt;(A30stdlife+$E498),('PTRM input'!$J$414*(1+rvanilla04)^0.5)-SUM($J498:BE498),('PTRM input'!$J$414*(1+rvanilla04)^0.5)/A30stdlife))</f>
        <v>0</v>
      </c>
      <c r="BG498" s="251">
        <f ca="1">IF(A30stdlife="n/a","n/a",IF(BG$3&gt;(A30stdlife+$E498),('PTRM input'!$J$414*(1+rvanilla04)^0.5)-SUM($J498:BF498),('PTRM input'!$J$414*(1+rvanilla04)^0.5)/A30stdlife))</f>
        <v>0</v>
      </c>
      <c r="BH498" s="251">
        <f ca="1">IF(A30stdlife="n/a","n/a",IF(BH$3&gt;(A30stdlife+$E498),('PTRM input'!$J$414*(1+rvanilla04)^0.5)-SUM($J498:BG498),('PTRM input'!$J$414*(1+rvanilla04)^0.5)/A30stdlife))</f>
        <v>0</v>
      </c>
      <c r="BI498" s="251">
        <f ca="1">IF(A30stdlife="n/a","n/a",IF(BI$3&gt;(A30stdlife+$E498),('PTRM input'!$J$414*(1+rvanilla04)^0.5)-SUM($J498:BH498),('PTRM input'!$J$414*(1+rvanilla04)^0.5)/A30stdlife))</f>
        <v>0</v>
      </c>
      <c r="BJ498" s="116"/>
      <c r="BK498" s="116"/>
      <c r="BL498" s="116"/>
      <c r="BM498" s="116"/>
    </row>
    <row r="499" spans="1:65" hidden="1" outlineLevel="2">
      <c r="A499" s="116"/>
      <c r="B499" s="19"/>
      <c r="C499" s="18"/>
      <c r="D499" s="760"/>
      <c r="E499" s="86">
        <v>5</v>
      </c>
      <c r="F499" s="259"/>
      <c r="G499" s="434"/>
      <c r="H499" s="435"/>
      <c r="I499" s="435"/>
      <c r="J499" s="435"/>
      <c r="K499" s="619"/>
      <c r="L499" s="433">
        <f ca="1">IF(A30stdlife="n/a","n/a",IF(L$3&gt;(A30stdlife+$E499),('PTRM input'!$K$414*(1+rvanilla05)^0.5)-SUM($K499:K499),('PTRM input'!$K$414*(1+rvanilla05)^0.5)/A30stdlife))</f>
        <v>0</v>
      </c>
      <c r="M499" s="433">
        <f ca="1">IF(A30stdlife="n/a","n/a",IF(M$3&gt;(A30stdlife+$E499),('PTRM input'!$K$414*(1+rvanilla05)^0.5)-SUM($K499:L499),('PTRM input'!$K$414*(1+rvanilla05)^0.5)/A30stdlife))</f>
        <v>0</v>
      </c>
      <c r="N499" s="433">
        <f ca="1">IF(A30stdlife="n/a","n/a",IF(N$3&gt;(A30stdlife+$E499),('PTRM input'!$K$414*(1+rvanilla05)^0.5)-SUM($K499:M499),('PTRM input'!$K$414*(1+rvanilla05)^0.5)/A30stdlife))</f>
        <v>0</v>
      </c>
      <c r="O499" s="433">
        <f ca="1">IF(A30stdlife="n/a","n/a",IF(O$3&gt;(A30stdlife+$E499),('PTRM input'!$K$414*(1+rvanilla05)^0.5)-SUM($K499:N499),('PTRM input'!$K$414*(1+rvanilla05)^0.5)/A30stdlife))</f>
        <v>0</v>
      </c>
      <c r="P499" s="433">
        <f ca="1">IF(A30stdlife="n/a","n/a",IF(P$3&gt;(A30stdlife+$E499),('PTRM input'!$K$414*(1+rvanilla05)^0.5)-SUM($K499:O499),('PTRM input'!$K$414*(1+rvanilla05)^0.5)/A30stdlife))</f>
        <v>0</v>
      </c>
      <c r="Q499" s="433">
        <f ca="1">IF(A30stdlife="n/a","n/a",IF(Q$3&gt;(A30stdlife+$E499),('PTRM input'!$K$414*(1+rvanilla05)^0.5)-SUM($K499:P499),('PTRM input'!$K$414*(1+rvanilla05)^0.5)/A30stdlife))</f>
        <v>0</v>
      </c>
      <c r="R499" s="251">
        <f ca="1">IF(A30stdlife="n/a","n/a",IF(R$3&gt;(A30stdlife+$E499),('PTRM input'!$K$414*(1+rvanilla05)^0.5)-SUM($K499:Q499),('PTRM input'!$K$414*(1+rvanilla05)^0.5)/A30stdlife))</f>
        <v>0</v>
      </c>
      <c r="S499" s="251">
        <f ca="1">IF(A30stdlife="n/a","n/a",IF(S$3&gt;(A30stdlife+$E499),('PTRM input'!$K$414*(1+rvanilla05)^0.5)-SUM($K499:R499),('PTRM input'!$K$414*(1+rvanilla05)^0.5)/A30stdlife))</f>
        <v>0</v>
      </c>
      <c r="T499" s="251">
        <f ca="1">IF(A30stdlife="n/a","n/a",IF(T$3&gt;(A30stdlife+$E499),('PTRM input'!$K$414*(1+rvanilla05)^0.5)-SUM($K499:S499),('PTRM input'!$K$414*(1+rvanilla05)^0.5)/A30stdlife))</f>
        <v>0</v>
      </c>
      <c r="U499" s="251">
        <f ca="1">IF(A30stdlife="n/a","n/a",IF(U$3&gt;(A30stdlife+$E499),('PTRM input'!$K$414*(1+rvanilla05)^0.5)-SUM($K499:T499),('PTRM input'!$K$414*(1+rvanilla05)^0.5)/A30stdlife))</f>
        <v>0</v>
      </c>
      <c r="V499" s="251">
        <f ca="1">IF(A30stdlife="n/a","n/a",IF(V$3&gt;(A30stdlife+$E499),('PTRM input'!$K$414*(1+rvanilla05)^0.5)-SUM($K499:U499),('PTRM input'!$K$414*(1+rvanilla05)^0.5)/A30stdlife))</f>
        <v>0</v>
      </c>
      <c r="W499" s="251">
        <f ca="1">IF(A30stdlife="n/a","n/a",IF(W$3&gt;(A30stdlife+$E499),('PTRM input'!$K$414*(1+rvanilla05)^0.5)-SUM($K499:V499),('PTRM input'!$K$414*(1+rvanilla05)^0.5)/A30stdlife))</f>
        <v>0</v>
      </c>
      <c r="X499" s="251">
        <f ca="1">IF(A30stdlife="n/a","n/a",IF(X$3&gt;(A30stdlife+$E499),('PTRM input'!$K$414*(1+rvanilla05)^0.5)-SUM($K499:W499),('PTRM input'!$K$414*(1+rvanilla05)^0.5)/A30stdlife))</f>
        <v>0</v>
      </c>
      <c r="Y499" s="251">
        <f ca="1">IF(A30stdlife="n/a","n/a",IF(Y$3&gt;(A30stdlife+$E499),('PTRM input'!$K$414*(1+rvanilla05)^0.5)-SUM($K499:X499),('PTRM input'!$K$414*(1+rvanilla05)^0.5)/A30stdlife))</f>
        <v>0</v>
      </c>
      <c r="Z499" s="251">
        <f ca="1">IF(A30stdlife="n/a","n/a",IF(Z$3&gt;(A30stdlife+$E499),('PTRM input'!$K$414*(1+rvanilla05)^0.5)-SUM($K499:Y499),('PTRM input'!$K$414*(1+rvanilla05)^0.5)/A30stdlife))</f>
        <v>0</v>
      </c>
      <c r="AA499" s="251">
        <f ca="1">IF(A30stdlife="n/a","n/a",IF(AA$3&gt;(A30stdlife+$E499),('PTRM input'!$K$414*(1+rvanilla05)^0.5)-SUM($K499:Z499),('PTRM input'!$K$414*(1+rvanilla05)^0.5)/A30stdlife))</f>
        <v>0</v>
      </c>
      <c r="AB499" s="251">
        <f ca="1">IF(A30stdlife="n/a","n/a",IF(AB$3&gt;(A30stdlife+$E499),('PTRM input'!$K$414*(1+rvanilla05)^0.5)-SUM($K499:AA499),('PTRM input'!$K$414*(1+rvanilla05)^0.5)/A30stdlife))</f>
        <v>0</v>
      </c>
      <c r="AC499" s="251">
        <f ca="1">IF(A30stdlife="n/a","n/a",IF(AC$3&gt;(A30stdlife+$E499),('PTRM input'!$K$414*(1+rvanilla05)^0.5)-SUM($K499:AB499),('PTRM input'!$K$414*(1+rvanilla05)^0.5)/A30stdlife))</f>
        <v>0</v>
      </c>
      <c r="AD499" s="251">
        <f ca="1">IF(A30stdlife="n/a","n/a",IF(AD$3&gt;(A30stdlife+$E499),('PTRM input'!$K$414*(1+rvanilla05)^0.5)-SUM($K499:AC499),('PTRM input'!$K$414*(1+rvanilla05)^0.5)/A30stdlife))</f>
        <v>0</v>
      </c>
      <c r="AE499" s="251">
        <f ca="1">IF(A30stdlife="n/a","n/a",IF(AE$3&gt;(A30stdlife+$E499),('PTRM input'!$K$414*(1+rvanilla05)^0.5)-SUM($K499:AD499),('PTRM input'!$K$414*(1+rvanilla05)^0.5)/A30stdlife))</f>
        <v>0</v>
      </c>
      <c r="AF499" s="251">
        <f ca="1">IF(A30stdlife="n/a","n/a",IF(AF$3&gt;(A30stdlife+$E499),('PTRM input'!$K$414*(1+rvanilla05)^0.5)-SUM($K499:AE499),('PTRM input'!$K$414*(1+rvanilla05)^0.5)/A30stdlife))</f>
        <v>0</v>
      </c>
      <c r="AG499" s="251">
        <f ca="1">IF(A30stdlife="n/a","n/a",IF(AG$3&gt;(A30stdlife+$E499),('PTRM input'!$K$414*(1+rvanilla05)^0.5)-SUM($K499:AF499),('PTRM input'!$K$414*(1+rvanilla05)^0.5)/A30stdlife))</f>
        <v>0</v>
      </c>
      <c r="AH499" s="251">
        <f ca="1">IF(A30stdlife="n/a","n/a",IF(AH$3&gt;(A30stdlife+$E499),('PTRM input'!$K$414*(1+rvanilla05)^0.5)-SUM($K499:AG499),('PTRM input'!$K$414*(1+rvanilla05)^0.5)/A30stdlife))</f>
        <v>0</v>
      </c>
      <c r="AI499" s="251">
        <f ca="1">IF(A30stdlife="n/a","n/a",IF(AI$3&gt;(A30stdlife+$E499),('PTRM input'!$K$414*(1+rvanilla05)^0.5)-SUM($K499:AH499),('PTRM input'!$K$414*(1+rvanilla05)^0.5)/A30stdlife))</f>
        <v>0</v>
      </c>
      <c r="AJ499" s="251">
        <f ca="1">IF(A30stdlife="n/a","n/a",IF(AJ$3&gt;(A30stdlife+$E499),('PTRM input'!$K$414*(1+rvanilla05)^0.5)-SUM($K499:AI499),('PTRM input'!$K$414*(1+rvanilla05)^0.5)/A30stdlife))</f>
        <v>0</v>
      </c>
      <c r="AK499" s="251">
        <f ca="1">IF(A30stdlife="n/a","n/a",IF(AK$3&gt;(A30stdlife+$E499),('PTRM input'!$K$414*(1+rvanilla05)^0.5)-SUM($K499:AJ499),('PTRM input'!$K$414*(1+rvanilla05)^0.5)/A30stdlife))</f>
        <v>0</v>
      </c>
      <c r="AL499" s="251">
        <f ca="1">IF(A30stdlife="n/a","n/a",IF(AL$3&gt;(A30stdlife+$E499),('PTRM input'!$K$414*(1+rvanilla05)^0.5)-SUM($K499:AK499),('PTRM input'!$K$414*(1+rvanilla05)^0.5)/A30stdlife))</f>
        <v>0</v>
      </c>
      <c r="AM499" s="251">
        <f ca="1">IF(A30stdlife="n/a","n/a",IF(AM$3&gt;(A30stdlife+$E499),('PTRM input'!$K$414*(1+rvanilla05)^0.5)-SUM($K499:AL499),('PTRM input'!$K$414*(1+rvanilla05)^0.5)/A30stdlife))</f>
        <v>0</v>
      </c>
      <c r="AN499" s="251">
        <f ca="1">IF(A30stdlife="n/a","n/a",IF(AN$3&gt;(A30stdlife+$E499),('PTRM input'!$K$414*(1+rvanilla05)^0.5)-SUM($K499:AM499),('PTRM input'!$K$414*(1+rvanilla05)^0.5)/A30stdlife))</f>
        <v>0</v>
      </c>
      <c r="AO499" s="251">
        <f ca="1">IF(A30stdlife="n/a","n/a",IF(AO$3&gt;(A30stdlife+$E499),('PTRM input'!$K$414*(1+rvanilla05)^0.5)-SUM($K499:AN499),('PTRM input'!$K$414*(1+rvanilla05)^0.5)/A30stdlife))</f>
        <v>0</v>
      </c>
      <c r="AP499" s="251">
        <f ca="1">IF(A30stdlife="n/a","n/a",IF(AP$3&gt;(A30stdlife+$E499),('PTRM input'!$K$414*(1+rvanilla05)^0.5)-SUM($K499:AO499),('PTRM input'!$K$414*(1+rvanilla05)^0.5)/A30stdlife))</f>
        <v>0</v>
      </c>
      <c r="AQ499" s="251">
        <f ca="1">IF(A30stdlife="n/a","n/a",IF(AQ$3&gt;(A30stdlife+$E499),('PTRM input'!$K$414*(1+rvanilla05)^0.5)-SUM($K499:AP499),('PTRM input'!$K$414*(1+rvanilla05)^0.5)/A30stdlife))</f>
        <v>0</v>
      </c>
      <c r="AR499" s="251">
        <f ca="1">IF(A30stdlife="n/a","n/a",IF(AR$3&gt;(A30stdlife+$E499),('PTRM input'!$K$414*(1+rvanilla05)^0.5)-SUM($K499:AQ499),('PTRM input'!$K$414*(1+rvanilla05)^0.5)/A30stdlife))</f>
        <v>0</v>
      </c>
      <c r="AS499" s="251">
        <f ca="1">IF(A30stdlife="n/a","n/a",IF(AS$3&gt;(A30stdlife+$E499),('PTRM input'!$K$414*(1+rvanilla05)^0.5)-SUM($K499:AR499),('PTRM input'!$K$414*(1+rvanilla05)^0.5)/A30stdlife))</f>
        <v>0</v>
      </c>
      <c r="AT499" s="251">
        <f ca="1">IF(A30stdlife="n/a","n/a",IF(AT$3&gt;(A30stdlife+$E499),('PTRM input'!$K$414*(1+rvanilla05)^0.5)-SUM($K499:AS499),('PTRM input'!$K$414*(1+rvanilla05)^0.5)/A30stdlife))</f>
        <v>0</v>
      </c>
      <c r="AU499" s="251">
        <f ca="1">IF(A30stdlife="n/a","n/a",IF(AU$3&gt;(A30stdlife+$E499),('PTRM input'!$K$414*(1+rvanilla05)^0.5)-SUM($K499:AT499),('PTRM input'!$K$414*(1+rvanilla05)^0.5)/A30stdlife))</f>
        <v>0</v>
      </c>
      <c r="AV499" s="251">
        <f ca="1">IF(A30stdlife="n/a","n/a",IF(AV$3&gt;(A30stdlife+$E499),('PTRM input'!$K$414*(1+rvanilla05)^0.5)-SUM($K499:AU499),('PTRM input'!$K$414*(1+rvanilla05)^0.5)/A30stdlife))</f>
        <v>0</v>
      </c>
      <c r="AW499" s="251">
        <f ca="1">IF(A30stdlife="n/a","n/a",IF(AW$3&gt;(A30stdlife+$E499),('PTRM input'!$K$414*(1+rvanilla05)^0.5)-SUM($K499:AV499),('PTRM input'!$K$414*(1+rvanilla05)^0.5)/A30stdlife))</f>
        <v>0</v>
      </c>
      <c r="AX499" s="251">
        <f ca="1">IF(A30stdlife="n/a","n/a",IF(AX$3&gt;(A30stdlife+$E499),('PTRM input'!$K$414*(1+rvanilla05)^0.5)-SUM($K499:AW499),('PTRM input'!$K$414*(1+rvanilla05)^0.5)/A30stdlife))</f>
        <v>0</v>
      </c>
      <c r="AY499" s="251">
        <f ca="1">IF(A30stdlife="n/a","n/a",IF(AY$3&gt;(A30stdlife+$E499),('PTRM input'!$K$414*(1+rvanilla05)^0.5)-SUM($K499:AX499),('PTRM input'!$K$414*(1+rvanilla05)^0.5)/A30stdlife))</f>
        <v>0</v>
      </c>
      <c r="AZ499" s="251">
        <f ca="1">IF(A30stdlife="n/a","n/a",IF(AZ$3&gt;(A30stdlife+$E499),('PTRM input'!$K$414*(1+rvanilla05)^0.5)-SUM($K499:AY499),('PTRM input'!$K$414*(1+rvanilla05)^0.5)/A30stdlife))</f>
        <v>0</v>
      </c>
      <c r="BA499" s="251">
        <f ca="1">IF(A30stdlife="n/a","n/a",IF(BA$3&gt;(A30stdlife+$E499),('PTRM input'!$K$414*(1+rvanilla05)^0.5)-SUM($K499:AZ499),('PTRM input'!$K$414*(1+rvanilla05)^0.5)/A30stdlife))</f>
        <v>0</v>
      </c>
      <c r="BB499" s="251">
        <f ca="1">IF(A30stdlife="n/a","n/a",IF(BB$3&gt;(A30stdlife+$E499),('PTRM input'!$K$414*(1+rvanilla05)^0.5)-SUM($K499:BA499),('PTRM input'!$K$414*(1+rvanilla05)^0.5)/A30stdlife))</f>
        <v>0</v>
      </c>
      <c r="BC499" s="251">
        <f ca="1">IF(A30stdlife="n/a","n/a",IF(BC$3&gt;(A30stdlife+$E499),('PTRM input'!$K$414*(1+rvanilla05)^0.5)-SUM($K499:BB499),('PTRM input'!$K$414*(1+rvanilla05)^0.5)/A30stdlife))</f>
        <v>0</v>
      </c>
      <c r="BD499" s="251">
        <f ca="1">IF(A30stdlife="n/a","n/a",IF(BD$3&gt;(A30stdlife+$E499),('PTRM input'!$K$414*(1+rvanilla05)^0.5)-SUM($K499:BC499),('PTRM input'!$K$414*(1+rvanilla05)^0.5)/A30stdlife))</f>
        <v>0</v>
      </c>
      <c r="BE499" s="251">
        <f ca="1">IF(A30stdlife="n/a","n/a",IF(BE$3&gt;(A30stdlife+$E499),('PTRM input'!$K$414*(1+rvanilla05)^0.5)-SUM($K499:BD499),('PTRM input'!$K$414*(1+rvanilla05)^0.5)/A30stdlife))</f>
        <v>0</v>
      </c>
      <c r="BF499" s="251">
        <f ca="1">IF(A30stdlife="n/a","n/a",IF(BF$3&gt;(A30stdlife+$E499),('PTRM input'!$K$414*(1+rvanilla05)^0.5)-SUM($K499:BE499),('PTRM input'!$K$414*(1+rvanilla05)^0.5)/A30stdlife))</f>
        <v>0</v>
      </c>
      <c r="BG499" s="251">
        <f ca="1">IF(A30stdlife="n/a","n/a",IF(BG$3&gt;(A30stdlife+$E499),('PTRM input'!$K$414*(1+rvanilla05)^0.5)-SUM($K499:BF499),('PTRM input'!$K$414*(1+rvanilla05)^0.5)/A30stdlife))</f>
        <v>0</v>
      </c>
      <c r="BH499" s="251">
        <f ca="1">IF(A30stdlife="n/a","n/a",IF(BH$3&gt;(A30stdlife+$E499),('PTRM input'!$K$414*(1+rvanilla05)^0.5)-SUM($K499:BG499),('PTRM input'!$K$414*(1+rvanilla05)^0.5)/A30stdlife))</f>
        <v>0</v>
      </c>
      <c r="BI499" s="251">
        <f ca="1">IF(A30stdlife="n/a","n/a",IF(BI$3&gt;(A30stdlife+$E499),('PTRM input'!$K$414*(1+rvanilla05)^0.5)-SUM($K499:BH499),('PTRM input'!$K$414*(1+rvanilla05)^0.5)/A30stdlife))</f>
        <v>0</v>
      </c>
      <c r="BJ499" s="116"/>
      <c r="BK499" s="116"/>
      <c r="BL499" s="116"/>
      <c r="BM499" s="116"/>
    </row>
    <row r="500" spans="1:65" hidden="1" outlineLevel="2">
      <c r="A500" s="116"/>
      <c r="B500" s="19"/>
      <c r="C500" s="18"/>
      <c r="D500" s="760"/>
      <c r="E500" s="86">
        <v>6</v>
      </c>
      <c r="F500" s="259"/>
      <c r="G500" s="434"/>
      <c r="H500" s="435"/>
      <c r="I500" s="435"/>
      <c r="J500" s="435"/>
      <c r="K500" s="435"/>
      <c r="L500" s="619"/>
      <c r="M500" s="433">
        <f ca="1">IF(A30stdlife="n/a","n/a",IF(M$3&gt;(A30stdlife+$E500),('PTRM input'!$L$414*(1+rvanilla06)^0.5)-SUM($L500:L500),('PTRM input'!$L$414*(1+rvanilla06)^0.5)/A30stdlife))</f>
        <v>0</v>
      </c>
      <c r="N500" s="433">
        <f ca="1">IF(A30stdlife="n/a","n/a",IF(N$3&gt;(A30stdlife+$E500),('PTRM input'!$L$414*(1+rvanilla06)^0.5)-SUM($L500:M500),('PTRM input'!$L$414*(1+rvanilla06)^0.5)/A30stdlife))</f>
        <v>0</v>
      </c>
      <c r="O500" s="433">
        <f ca="1">IF(A30stdlife="n/a","n/a",IF(O$3&gt;(A30stdlife+$E500),('PTRM input'!$L$414*(1+rvanilla06)^0.5)-SUM($L500:N500),('PTRM input'!$L$414*(1+rvanilla06)^0.5)/A30stdlife))</f>
        <v>0</v>
      </c>
      <c r="P500" s="433">
        <f ca="1">IF(A30stdlife="n/a","n/a",IF(P$3&gt;(A30stdlife+$E500),('PTRM input'!$L$414*(1+rvanilla06)^0.5)-SUM($L500:O500),('PTRM input'!$L$414*(1+rvanilla06)^0.5)/A30stdlife))</f>
        <v>0</v>
      </c>
      <c r="Q500" s="433">
        <f ca="1">IF(A30stdlife="n/a","n/a",IF(Q$3&gt;(A30stdlife+$E500),('PTRM input'!$L$414*(1+rvanilla06)^0.5)-SUM($L500:P500),('PTRM input'!$L$414*(1+rvanilla06)^0.5)/A30stdlife))</f>
        <v>0</v>
      </c>
      <c r="R500" s="251">
        <f ca="1">IF(A30stdlife="n/a","n/a",IF(R$3&gt;(A30stdlife+$E500),('PTRM input'!$L$414*(1+rvanilla06)^0.5)-SUM($L500:Q500),('PTRM input'!$L$414*(1+rvanilla06)^0.5)/A30stdlife))</f>
        <v>0</v>
      </c>
      <c r="S500" s="251">
        <f ca="1">IF(A30stdlife="n/a","n/a",IF(S$3&gt;(A30stdlife+$E500),('PTRM input'!$L$414*(1+rvanilla06)^0.5)-SUM($L500:R500),('PTRM input'!$L$414*(1+rvanilla06)^0.5)/A30stdlife))</f>
        <v>0</v>
      </c>
      <c r="T500" s="251">
        <f ca="1">IF(A30stdlife="n/a","n/a",IF(T$3&gt;(A30stdlife+$E500),('PTRM input'!$L$414*(1+rvanilla06)^0.5)-SUM($L500:S500),('PTRM input'!$L$414*(1+rvanilla06)^0.5)/A30stdlife))</f>
        <v>0</v>
      </c>
      <c r="U500" s="251">
        <f ca="1">IF(A30stdlife="n/a","n/a",IF(U$3&gt;(A30stdlife+$E500),('PTRM input'!$L$414*(1+rvanilla06)^0.5)-SUM($L500:T500),('PTRM input'!$L$414*(1+rvanilla06)^0.5)/A30stdlife))</f>
        <v>0</v>
      </c>
      <c r="V500" s="251">
        <f ca="1">IF(A30stdlife="n/a","n/a",IF(V$3&gt;(A30stdlife+$E500),('PTRM input'!$L$414*(1+rvanilla06)^0.5)-SUM($L500:U500),('PTRM input'!$L$414*(1+rvanilla06)^0.5)/A30stdlife))</f>
        <v>0</v>
      </c>
      <c r="W500" s="251">
        <f ca="1">IF(A30stdlife="n/a","n/a",IF(W$3&gt;(A30stdlife+$E500),('PTRM input'!$L$414*(1+rvanilla06)^0.5)-SUM($L500:V500),('PTRM input'!$L$414*(1+rvanilla06)^0.5)/A30stdlife))</f>
        <v>0</v>
      </c>
      <c r="X500" s="251">
        <f ca="1">IF(A30stdlife="n/a","n/a",IF(X$3&gt;(A30stdlife+$E500),('PTRM input'!$L$414*(1+rvanilla06)^0.5)-SUM($L500:W500),('PTRM input'!$L$414*(1+rvanilla06)^0.5)/A30stdlife))</f>
        <v>0</v>
      </c>
      <c r="Y500" s="251">
        <f ca="1">IF(A30stdlife="n/a","n/a",IF(Y$3&gt;(A30stdlife+$E500),('PTRM input'!$L$414*(1+rvanilla06)^0.5)-SUM($L500:X500),('PTRM input'!$L$414*(1+rvanilla06)^0.5)/A30stdlife))</f>
        <v>0</v>
      </c>
      <c r="Z500" s="251">
        <f ca="1">IF(A30stdlife="n/a","n/a",IF(Z$3&gt;(A30stdlife+$E500),('PTRM input'!$L$414*(1+rvanilla06)^0.5)-SUM($L500:Y500),('PTRM input'!$L$414*(1+rvanilla06)^0.5)/A30stdlife))</f>
        <v>0</v>
      </c>
      <c r="AA500" s="251">
        <f ca="1">IF(A30stdlife="n/a","n/a",IF(AA$3&gt;(A30stdlife+$E500),('PTRM input'!$L$414*(1+rvanilla06)^0.5)-SUM($L500:Z500),('PTRM input'!$L$414*(1+rvanilla06)^0.5)/A30stdlife))</f>
        <v>0</v>
      </c>
      <c r="AB500" s="251">
        <f ca="1">IF(A30stdlife="n/a","n/a",IF(AB$3&gt;(A30stdlife+$E500),('PTRM input'!$L$414*(1+rvanilla06)^0.5)-SUM($L500:AA500),('PTRM input'!$L$414*(1+rvanilla06)^0.5)/A30stdlife))</f>
        <v>0</v>
      </c>
      <c r="AC500" s="251">
        <f ca="1">IF(A30stdlife="n/a","n/a",IF(AC$3&gt;(A30stdlife+$E500),('PTRM input'!$L$414*(1+rvanilla06)^0.5)-SUM($L500:AB500),('PTRM input'!$L$414*(1+rvanilla06)^0.5)/A30stdlife))</f>
        <v>0</v>
      </c>
      <c r="AD500" s="251">
        <f ca="1">IF(A30stdlife="n/a","n/a",IF(AD$3&gt;(A30stdlife+$E500),('PTRM input'!$L$414*(1+rvanilla06)^0.5)-SUM($L500:AC500),('PTRM input'!$L$414*(1+rvanilla06)^0.5)/A30stdlife))</f>
        <v>0</v>
      </c>
      <c r="AE500" s="251">
        <f ca="1">IF(A30stdlife="n/a","n/a",IF(AE$3&gt;(A30stdlife+$E500),('PTRM input'!$L$414*(1+rvanilla06)^0.5)-SUM($L500:AD500),('PTRM input'!$L$414*(1+rvanilla06)^0.5)/A30stdlife))</f>
        <v>0</v>
      </c>
      <c r="AF500" s="251">
        <f ca="1">IF(A30stdlife="n/a","n/a",IF(AF$3&gt;(A30stdlife+$E500),('PTRM input'!$L$414*(1+rvanilla06)^0.5)-SUM($L500:AE500),('PTRM input'!$L$414*(1+rvanilla06)^0.5)/A30stdlife))</f>
        <v>0</v>
      </c>
      <c r="AG500" s="251">
        <f ca="1">IF(A30stdlife="n/a","n/a",IF(AG$3&gt;(A30stdlife+$E500),('PTRM input'!$L$414*(1+rvanilla06)^0.5)-SUM($L500:AF500),('PTRM input'!$L$414*(1+rvanilla06)^0.5)/A30stdlife))</f>
        <v>0</v>
      </c>
      <c r="AH500" s="251">
        <f ca="1">IF(A30stdlife="n/a","n/a",IF(AH$3&gt;(A30stdlife+$E500),('PTRM input'!$L$414*(1+rvanilla06)^0.5)-SUM($L500:AG500),('PTRM input'!$L$414*(1+rvanilla06)^0.5)/A30stdlife))</f>
        <v>0</v>
      </c>
      <c r="AI500" s="251">
        <f ca="1">IF(A30stdlife="n/a","n/a",IF(AI$3&gt;(A30stdlife+$E500),('PTRM input'!$L$414*(1+rvanilla06)^0.5)-SUM($L500:AH500),('PTRM input'!$L$414*(1+rvanilla06)^0.5)/A30stdlife))</f>
        <v>0</v>
      </c>
      <c r="AJ500" s="251">
        <f ca="1">IF(A30stdlife="n/a","n/a",IF(AJ$3&gt;(A30stdlife+$E500),('PTRM input'!$L$414*(1+rvanilla06)^0.5)-SUM($L500:AI500),('PTRM input'!$L$414*(1+rvanilla06)^0.5)/A30stdlife))</f>
        <v>0</v>
      </c>
      <c r="AK500" s="251">
        <f ca="1">IF(A30stdlife="n/a","n/a",IF(AK$3&gt;(A30stdlife+$E500),('PTRM input'!$L$414*(1+rvanilla06)^0.5)-SUM($L500:AJ500),('PTRM input'!$L$414*(1+rvanilla06)^0.5)/A30stdlife))</f>
        <v>0</v>
      </c>
      <c r="AL500" s="251">
        <f ca="1">IF(A30stdlife="n/a","n/a",IF(AL$3&gt;(A30stdlife+$E500),('PTRM input'!$L$414*(1+rvanilla06)^0.5)-SUM($L500:AK500),('PTRM input'!$L$414*(1+rvanilla06)^0.5)/A30stdlife))</f>
        <v>0</v>
      </c>
      <c r="AM500" s="251">
        <f ca="1">IF(A30stdlife="n/a","n/a",IF(AM$3&gt;(A30stdlife+$E500),('PTRM input'!$L$414*(1+rvanilla06)^0.5)-SUM($L500:AL500),('PTRM input'!$L$414*(1+rvanilla06)^0.5)/A30stdlife))</f>
        <v>0</v>
      </c>
      <c r="AN500" s="251">
        <f ca="1">IF(A30stdlife="n/a","n/a",IF(AN$3&gt;(A30stdlife+$E500),('PTRM input'!$L$414*(1+rvanilla06)^0.5)-SUM($L500:AM500),('PTRM input'!$L$414*(1+rvanilla06)^0.5)/A30stdlife))</f>
        <v>0</v>
      </c>
      <c r="AO500" s="251">
        <f ca="1">IF(A30stdlife="n/a","n/a",IF(AO$3&gt;(A30stdlife+$E500),('PTRM input'!$L$414*(1+rvanilla06)^0.5)-SUM($L500:AN500),('PTRM input'!$L$414*(1+rvanilla06)^0.5)/A30stdlife))</f>
        <v>0</v>
      </c>
      <c r="AP500" s="251">
        <f ca="1">IF(A30stdlife="n/a","n/a",IF(AP$3&gt;(A30stdlife+$E500),('PTRM input'!$L$414*(1+rvanilla06)^0.5)-SUM($L500:AO500),('PTRM input'!$L$414*(1+rvanilla06)^0.5)/A30stdlife))</f>
        <v>0</v>
      </c>
      <c r="AQ500" s="251">
        <f ca="1">IF(A30stdlife="n/a","n/a",IF(AQ$3&gt;(A30stdlife+$E500),('PTRM input'!$L$414*(1+rvanilla06)^0.5)-SUM($L500:AP500),('PTRM input'!$L$414*(1+rvanilla06)^0.5)/A30stdlife))</f>
        <v>0</v>
      </c>
      <c r="AR500" s="251">
        <f ca="1">IF(A30stdlife="n/a","n/a",IF(AR$3&gt;(A30stdlife+$E500),('PTRM input'!$L$414*(1+rvanilla06)^0.5)-SUM($L500:AQ500),('PTRM input'!$L$414*(1+rvanilla06)^0.5)/A30stdlife))</f>
        <v>0</v>
      </c>
      <c r="AS500" s="251">
        <f ca="1">IF(A30stdlife="n/a","n/a",IF(AS$3&gt;(A30stdlife+$E500),('PTRM input'!$L$414*(1+rvanilla06)^0.5)-SUM($L500:AR500),('PTRM input'!$L$414*(1+rvanilla06)^0.5)/A30stdlife))</f>
        <v>0</v>
      </c>
      <c r="AT500" s="251">
        <f ca="1">IF(A30stdlife="n/a","n/a",IF(AT$3&gt;(A30stdlife+$E500),('PTRM input'!$L$414*(1+rvanilla06)^0.5)-SUM($L500:AS500),('PTRM input'!$L$414*(1+rvanilla06)^0.5)/A30stdlife))</f>
        <v>0</v>
      </c>
      <c r="AU500" s="251">
        <f ca="1">IF(A30stdlife="n/a","n/a",IF(AU$3&gt;(A30stdlife+$E500),('PTRM input'!$L$414*(1+rvanilla06)^0.5)-SUM($L500:AT500),('PTRM input'!$L$414*(1+rvanilla06)^0.5)/A30stdlife))</f>
        <v>0</v>
      </c>
      <c r="AV500" s="251">
        <f ca="1">IF(A30stdlife="n/a","n/a",IF(AV$3&gt;(A30stdlife+$E500),('PTRM input'!$L$414*(1+rvanilla06)^0.5)-SUM($L500:AU500),('PTRM input'!$L$414*(1+rvanilla06)^0.5)/A30stdlife))</f>
        <v>0</v>
      </c>
      <c r="AW500" s="251">
        <f ca="1">IF(A30stdlife="n/a","n/a",IF(AW$3&gt;(A30stdlife+$E500),('PTRM input'!$L$414*(1+rvanilla06)^0.5)-SUM($L500:AV500),('PTRM input'!$L$414*(1+rvanilla06)^0.5)/A30stdlife))</f>
        <v>0</v>
      </c>
      <c r="AX500" s="251">
        <f ca="1">IF(A30stdlife="n/a","n/a",IF(AX$3&gt;(A30stdlife+$E500),('PTRM input'!$L$414*(1+rvanilla06)^0.5)-SUM($L500:AW500),('PTRM input'!$L$414*(1+rvanilla06)^0.5)/A30stdlife))</f>
        <v>0</v>
      </c>
      <c r="AY500" s="251">
        <f ca="1">IF(A30stdlife="n/a","n/a",IF(AY$3&gt;(A30stdlife+$E500),('PTRM input'!$L$414*(1+rvanilla06)^0.5)-SUM($L500:AX500),('PTRM input'!$L$414*(1+rvanilla06)^0.5)/A30stdlife))</f>
        <v>0</v>
      </c>
      <c r="AZ500" s="251">
        <f ca="1">IF(A30stdlife="n/a","n/a",IF(AZ$3&gt;(A30stdlife+$E500),('PTRM input'!$L$414*(1+rvanilla06)^0.5)-SUM($L500:AY500),('PTRM input'!$L$414*(1+rvanilla06)^0.5)/A30stdlife))</f>
        <v>0</v>
      </c>
      <c r="BA500" s="251">
        <f ca="1">IF(A30stdlife="n/a","n/a",IF(BA$3&gt;(A30stdlife+$E500),('PTRM input'!$L$414*(1+rvanilla06)^0.5)-SUM($L500:AZ500),('PTRM input'!$L$414*(1+rvanilla06)^0.5)/A30stdlife))</f>
        <v>0</v>
      </c>
      <c r="BB500" s="251">
        <f ca="1">IF(A30stdlife="n/a","n/a",IF(BB$3&gt;(A30stdlife+$E500),('PTRM input'!$L$414*(1+rvanilla06)^0.5)-SUM($L500:BA500),('PTRM input'!$L$414*(1+rvanilla06)^0.5)/A30stdlife))</f>
        <v>0</v>
      </c>
      <c r="BC500" s="251">
        <f ca="1">IF(A30stdlife="n/a","n/a",IF(BC$3&gt;(A30stdlife+$E500),('PTRM input'!$L$414*(1+rvanilla06)^0.5)-SUM($L500:BB500),('PTRM input'!$L$414*(1+rvanilla06)^0.5)/A30stdlife))</f>
        <v>0</v>
      </c>
      <c r="BD500" s="251">
        <f ca="1">IF(A30stdlife="n/a","n/a",IF(BD$3&gt;(A30stdlife+$E500),('PTRM input'!$L$414*(1+rvanilla06)^0.5)-SUM($L500:BC500),('PTRM input'!$L$414*(1+rvanilla06)^0.5)/A30stdlife))</f>
        <v>0</v>
      </c>
      <c r="BE500" s="251">
        <f ca="1">IF(A30stdlife="n/a","n/a",IF(BE$3&gt;(A30stdlife+$E500),('PTRM input'!$L$414*(1+rvanilla06)^0.5)-SUM($L500:BD500),('PTRM input'!$L$414*(1+rvanilla06)^0.5)/A30stdlife))</f>
        <v>0</v>
      </c>
      <c r="BF500" s="251">
        <f ca="1">IF(A30stdlife="n/a","n/a",IF(BF$3&gt;(A30stdlife+$E500),('PTRM input'!$L$414*(1+rvanilla06)^0.5)-SUM($L500:BE500),('PTRM input'!$L$414*(1+rvanilla06)^0.5)/A30stdlife))</f>
        <v>0</v>
      </c>
      <c r="BG500" s="251">
        <f ca="1">IF(A30stdlife="n/a","n/a",IF(BG$3&gt;(A30stdlife+$E500),('PTRM input'!$L$414*(1+rvanilla06)^0.5)-SUM($L500:BF500),('PTRM input'!$L$414*(1+rvanilla06)^0.5)/A30stdlife))</f>
        <v>0</v>
      </c>
      <c r="BH500" s="251">
        <f ca="1">IF(A30stdlife="n/a","n/a",IF(BH$3&gt;(A30stdlife+$E500),('PTRM input'!$L$414*(1+rvanilla06)^0.5)-SUM($L500:BG500),('PTRM input'!$L$414*(1+rvanilla06)^0.5)/A30stdlife))</f>
        <v>0</v>
      </c>
      <c r="BI500" s="251">
        <f ca="1">IF(A30stdlife="n/a","n/a",IF(BI$3&gt;(A30stdlife+$E500),('PTRM input'!$L$414*(1+rvanilla06)^0.5)-SUM($L500:BH500),('PTRM input'!$L$414*(1+rvanilla06)^0.5)/A30stdlife))</f>
        <v>0</v>
      </c>
      <c r="BJ500" s="116"/>
      <c r="BK500" s="116"/>
      <c r="BL500" s="116"/>
      <c r="BM500" s="116"/>
    </row>
    <row r="501" spans="1:65" hidden="1" outlineLevel="2">
      <c r="A501" s="116"/>
      <c r="B501" s="19"/>
      <c r="C501" s="18"/>
      <c r="D501" s="760"/>
      <c r="E501" s="86">
        <v>7</v>
      </c>
      <c r="F501" s="259"/>
      <c r="G501" s="434"/>
      <c r="H501" s="435"/>
      <c r="I501" s="435"/>
      <c r="J501" s="435"/>
      <c r="K501" s="435"/>
      <c r="L501" s="435"/>
      <c r="M501" s="619"/>
      <c r="N501" s="433">
        <f ca="1">IF(A30stdlife="n/a","n/a",IF(N$3&gt;(A30stdlife+$E501),('PTRM input'!$M$414*(1+rvanilla07)^0.5)-SUM($M501:M501),('PTRM input'!$M$414*(1+rvanilla07)^0.5)/A30stdlife))</f>
        <v>0</v>
      </c>
      <c r="O501" s="433">
        <f ca="1">IF(A30stdlife="n/a","n/a",IF(O$3&gt;(A30stdlife+$E501),('PTRM input'!$M$414*(1+rvanilla07)^0.5)-SUM($M501:N501),('PTRM input'!$M$414*(1+rvanilla07)^0.5)/A30stdlife))</f>
        <v>0</v>
      </c>
      <c r="P501" s="433">
        <f ca="1">IF(A30stdlife="n/a","n/a",IF(P$3&gt;(A30stdlife+$E501),('PTRM input'!$M$414*(1+rvanilla07)^0.5)-SUM($M501:O501),('PTRM input'!$M$414*(1+rvanilla07)^0.5)/A30stdlife))</f>
        <v>0</v>
      </c>
      <c r="Q501" s="433">
        <f ca="1">IF(A30stdlife="n/a","n/a",IF(Q$3&gt;(A30stdlife+$E501),('PTRM input'!$M$414*(1+rvanilla07)^0.5)-SUM($M501:P501),('PTRM input'!$M$414*(1+rvanilla07)^0.5)/A30stdlife))</f>
        <v>0</v>
      </c>
      <c r="R501" s="251">
        <f ca="1">IF(A30stdlife="n/a","n/a",IF(R$3&gt;(A30stdlife+$E501),('PTRM input'!$M$414*(1+rvanilla07)^0.5)-SUM($M501:Q501),('PTRM input'!$M$414*(1+rvanilla07)^0.5)/A30stdlife))</f>
        <v>0</v>
      </c>
      <c r="S501" s="251">
        <f ca="1">IF(A30stdlife="n/a","n/a",IF(S$3&gt;(A30stdlife+$E501),('PTRM input'!$M$414*(1+rvanilla07)^0.5)-SUM($M501:R501),('PTRM input'!$M$414*(1+rvanilla07)^0.5)/A30stdlife))</f>
        <v>0</v>
      </c>
      <c r="T501" s="251">
        <f ca="1">IF(A30stdlife="n/a","n/a",IF(T$3&gt;(A30stdlife+$E501),('PTRM input'!$M$414*(1+rvanilla07)^0.5)-SUM($M501:S501),('PTRM input'!$M$414*(1+rvanilla07)^0.5)/A30stdlife))</f>
        <v>0</v>
      </c>
      <c r="U501" s="251">
        <f ca="1">IF(A30stdlife="n/a","n/a",IF(U$3&gt;(A30stdlife+$E501),('PTRM input'!$M$414*(1+rvanilla07)^0.5)-SUM($M501:T501),('PTRM input'!$M$414*(1+rvanilla07)^0.5)/A30stdlife))</f>
        <v>0</v>
      </c>
      <c r="V501" s="251">
        <f ca="1">IF(A30stdlife="n/a","n/a",IF(V$3&gt;(A30stdlife+$E501),('PTRM input'!$M$414*(1+rvanilla07)^0.5)-SUM($M501:U501),('PTRM input'!$M$414*(1+rvanilla07)^0.5)/A30stdlife))</f>
        <v>0</v>
      </c>
      <c r="W501" s="251">
        <f ca="1">IF(A30stdlife="n/a","n/a",IF(W$3&gt;(A30stdlife+$E501),('PTRM input'!$M$414*(1+rvanilla07)^0.5)-SUM($M501:V501),('PTRM input'!$M$414*(1+rvanilla07)^0.5)/A30stdlife))</f>
        <v>0</v>
      </c>
      <c r="X501" s="251">
        <f ca="1">IF(A30stdlife="n/a","n/a",IF(X$3&gt;(A30stdlife+$E501),('PTRM input'!$M$414*(1+rvanilla07)^0.5)-SUM($M501:W501),('PTRM input'!$M$414*(1+rvanilla07)^0.5)/A30stdlife))</f>
        <v>0</v>
      </c>
      <c r="Y501" s="251">
        <f ca="1">IF(A30stdlife="n/a","n/a",IF(Y$3&gt;(A30stdlife+$E501),('PTRM input'!$M$414*(1+rvanilla07)^0.5)-SUM($M501:X501),('PTRM input'!$M$414*(1+rvanilla07)^0.5)/A30stdlife))</f>
        <v>0</v>
      </c>
      <c r="Z501" s="251">
        <f ca="1">IF(A30stdlife="n/a","n/a",IF(Z$3&gt;(A30stdlife+$E501),('PTRM input'!$M$414*(1+rvanilla07)^0.5)-SUM($M501:Y501),('PTRM input'!$M$414*(1+rvanilla07)^0.5)/A30stdlife))</f>
        <v>0</v>
      </c>
      <c r="AA501" s="251">
        <f ca="1">IF(A30stdlife="n/a","n/a",IF(AA$3&gt;(A30stdlife+$E501),('PTRM input'!$M$414*(1+rvanilla07)^0.5)-SUM($M501:Z501),('PTRM input'!$M$414*(1+rvanilla07)^0.5)/A30stdlife))</f>
        <v>0</v>
      </c>
      <c r="AB501" s="251">
        <f ca="1">IF(A30stdlife="n/a","n/a",IF(AB$3&gt;(A30stdlife+$E501),('PTRM input'!$M$414*(1+rvanilla07)^0.5)-SUM($M501:AA501),('PTRM input'!$M$414*(1+rvanilla07)^0.5)/A30stdlife))</f>
        <v>0</v>
      </c>
      <c r="AC501" s="251">
        <f ca="1">IF(A30stdlife="n/a","n/a",IF(AC$3&gt;(A30stdlife+$E501),('PTRM input'!$M$414*(1+rvanilla07)^0.5)-SUM($M501:AB501),('PTRM input'!$M$414*(1+rvanilla07)^0.5)/A30stdlife))</f>
        <v>0</v>
      </c>
      <c r="AD501" s="251">
        <f ca="1">IF(A30stdlife="n/a","n/a",IF(AD$3&gt;(A30stdlife+$E501),('PTRM input'!$M$414*(1+rvanilla07)^0.5)-SUM($M501:AC501),('PTRM input'!$M$414*(1+rvanilla07)^0.5)/A30stdlife))</f>
        <v>0</v>
      </c>
      <c r="AE501" s="251">
        <f ca="1">IF(A30stdlife="n/a","n/a",IF(AE$3&gt;(A30stdlife+$E501),('PTRM input'!$M$414*(1+rvanilla07)^0.5)-SUM($M501:AD501),('PTRM input'!$M$414*(1+rvanilla07)^0.5)/A30stdlife))</f>
        <v>0</v>
      </c>
      <c r="AF501" s="251">
        <f ca="1">IF(A30stdlife="n/a","n/a",IF(AF$3&gt;(A30stdlife+$E501),('PTRM input'!$M$414*(1+rvanilla07)^0.5)-SUM($M501:AE501),('PTRM input'!$M$414*(1+rvanilla07)^0.5)/A30stdlife))</f>
        <v>0</v>
      </c>
      <c r="AG501" s="251">
        <f ca="1">IF(A30stdlife="n/a","n/a",IF(AG$3&gt;(A30stdlife+$E501),('PTRM input'!$M$414*(1+rvanilla07)^0.5)-SUM($M501:AF501),('PTRM input'!$M$414*(1+rvanilla07)^0.5)/A30stdlife))</f>
        <v>0</v>
      </c>
      <c r="AH501" s="251">
        <f ca="1">IF(A30stdlife="n/a","n/a",IF(AH$3&gt;(A30stdlife+$E501),('PTRM input'!$M$414*(1+rvanilla07)^0.5)-SUM($M501:AG501),('PTRM input'!$M$414*(1+rvanilla07)^0.5)/A30stdlife))</f>
        <v>0</v>
      </c>
      <c r="AI501" s="251">
        <f ca="1">IF(A30stdlife="n/a","n/a",IF(AI$3&gt;(A30stdlife+$E501),('PTRM input'!$M$414*(1+rvanilla07)^0.5)-SUM($M501:AH501),('PTRM input'!$M$414*(1+rvanilla07)^0.5)/A30stdlife))</f>
        <v>0</v>
      </c>
      <c r="AJ501" s="251">
        <f ca="1">IF(A30stdlife="n/a","n/a",IF(AJ$3&gt;(A30stdlife+$E501),('PTRM input'!$M$414*(1+rvanilla07)^0.5)-SUM($M501:AI501),('PTRM input'!$M$414*(1+rvanilla07)^0.5)/A30stdlife))</f>
        <v>0</v>
      </c>
      <c r="AK501" s="251">
        <f ca="1">IF(A30stdlife="n/a","n/a",IF(AK$3&gt;(A30stdlife+$E501),('PTRM input'!$M$414*(1+rvanilla07)^0.5)-SUM($M501:AJ501),('PTRM input'!$M$414*(1+rvanilla07)^0.5)/A30stdlife))</f>
        <v>0</v>
      </c>
      <c r="AL501" s="251">
        <f ca="1">IF(A30stdlife="n/a","n/a",IF(AL$3&gt;(A30stdlife+$E501),('PTRM input'!$M$414*(1+rvanilla07)^0.5)-SUM($M501:AK501),('PTRM input'!$M$414*(1+rvanilla07)^0.5)/A30stdlife))</f>
        <v>0</v>
      </c>
      <c r="AM501" s="251">
        <f ca="1">IF(A30stdlife="n/a","n/a",IF(AM$3&gt;(A30stdlife+$E501),('PTRM input'!$M$414*(1+rvanilla07)^0.5)-SUM($M501:AL501),('PTRM input'!$M$414*(1+rvanilla07)^0.5)/A30stdlife))</f>
        <v>0</v>
      </c>
      <c r="AN501" s="251">
        <f ca="1">IF(A30stdlife="n/a","n/a",IF(AN$3&gt;(A30stdlife+$E501),('PTRM input'!$M$414*(1+rvanilla07)^0.5)-SUM($M501:AM501),('PTRM input'!$M$414*(1+rvanilla07)^0.5)/A30stdlife))</f>
        <v>0</v>
      </c>
      <c r="AO501" s="251">
        <f ca="1">IF(A30stdlife="n/a","n/a",IF(AO$3&gt;(A30stdlife+$E501),('PTRM input'!$M$414*(1+rvanilla07)^0.5)-SUM($M501:AN501),('PTRM input'!$M$414*(1+rvanilla07)^0.5)/A30stdlife))</f>
        <v>0</v>
      </c>
      <c r="AP501" s="251">
        <f ca="1">IF(A30stdlife="n/a","n/a",IF(AP$3&gt;(A30stdlife+$E501),('PTRM input'!$M$414*(1+rvanilla07)^0.5)-SUM($M501:AO501),('PTRM input'!$M$414*(1+rvanilla07)^0.5)/A30stdlife))</f>
        <v>0</v>
      </c>
      <c r="AQ501" s="251">
        <f ca="1">IF(A30stdlife="n/a","n/a",IF(AQ$3&gt;(A30stdlife+$E501),('PTRM input'!$M$414*(1+rvanilla07)^0.5)-SUM($M501:AP501),('PTRM input'!$M$414*(1+rvanilla07)^0.5)/A30stdlife))</f>
        <v>0</v>
      </c>
      <c r="AR501" s="251">
        <f ca="1">IF(A30stdlife="n/a","n/a",IF(AR$3&gt;(A30stdlife+$E501),('PTRM input'!$M$414*(1+rvanilla07)^0.5)-SUM($M501:AQ501),('PTRM input'!$M$414*(1+rvanilla07)^0.5)/A30stdlife))</f>
        <v>0</v>
      </c>
      <c r="AS501" s="251">
        <f ca="1">IF(A30stdlife="n/a","n/a",IF(AS$3&gt;(A30stdlife+$E501),('PTRM input'!$M$414*(1+rvanilla07)^0.5)-SUM($M501:AR501),('PTRM input'!$M$414*(1+rvanilla07)^0.5)/A30stdlife))</f>
        <v>0</v>
      </c>
      <c r="AT501" s="251">
        <f ca="1">IF(A30stdlife="n/a","n/a",IF(AT$3&gt;(A30stdlife+$E501),('PTRM input'!$M$414*(1+rvanilla07)^0.5)-SUM($M501:AS501),('PTRM input'!$M$414*(1+rvanilla07)^0.5)/A30stdlife))</f>
        <v>0</v>
      </c>
      <c r="AU501" s="251">
        <f ca="1">IF(A30stdlife="n/a","n/a",IF(AU$3&gt;(A30stdlife+$E501),('PTRM input'!$M$414*(1+rvanilla07)^0.5)-SUM($M501:AT501),('PTRM input'!$M$414*(1+rvanilla07)^0.5)/A30stdlife))</f>
        <v>0</v>
      </c>
      <c r="AV501" s="251">
        <f ca="1">IF(A30stdlife="n/a","n/a",IF(AV$3&gt;(A30stdlife+$E501),('PTRM input'!$M$414*(1+rvanilla07)^0.5)-SUM($M501:AU501),('PTRM input'!$M$414*(1+rvanilla07)^0.5)/A30stdlife))</f>
        <v>0</v>
      </c>
      <c r="AW501" s="251">
        <f ca="1">IF(A30stdlife="n/a","n/a",IF(AW$3&gt;(A30stdlife+$E501),('PTRM input'!$M$414*(1+rvanilla07)^0.5)-SUM($M501:AV501),('PTRM input'!$M$414*(1+rvanilla07)^0.5)/A30stdlife))</f>
        <v>0</v>
      </c>
      <c r="AX501" s="251">
        <f ca="1">IF(A30stdlife="n/a","n/a",IF(AX$3&gt;(A30stdlife+$E501),('PTRM input'!$M$414*(1+rvanilla07)^0.5)-SUM($M501:AW501),('PTRM input'!$M$414*(1+rvanilla07)^0.5)/A30stdlife))</f>
        <v>0</v>
      </c>
      <c r="AY501" s="251">
        <f ca="1">IF(A30stdlife="n/a","n/a",IF(AY$3&gt;(A30stdlife+$E501),('PTRM input'!$M$414*(1+rvanilla07)^0.5)-SUM($M501:AX501),('PTRM input'!$M$414*(1+rvanilla07)^0.5)/A30stdlife))</f>
        <v>0</v>
      </c>
      <c r="AZ501" s="251">
        <f ca="1">IF(A30stdlife="n/a","n/a",IF(AZ$3&gt;(A30stdlife+$E501),('PTRM input'!$M$414*(1+rvanilla07)^0.5)-SUM($M501:AY501),('PTRM input'!$M$414*(1+rvanilla07)^0.5)/A30stdlife))</f>
        <v>0</v>
      </c>
      <c r="BA501" s="251">
        <f ca="1">IF(A30stdlife="n/a","n/a",IF(BA$3&gt;(A30stdlife+$E501),('PTRM input'!$M$414*(1+rvanilla07)^0.5)-SUM($M501:AZ501),('PTRM input'!$M$414*(1+rvanilla07)^0.5)/A30stdlife))</f>
        <v>0</v>
      </c>
      <c r="BB501" s="251">
        <f ca="1">IF(A30stdlife="n/a","n/a",IF(BB$3&gt;(A30stdlife+$E501),('PTRM input'!$M$414*(1+rvanilla07)^0.5)-SUM($M501:BA501),('PTRM input'!$M$414*(1+rvanilla07)^0.5)/A30stdlife))</f>
        <v>0</v>
      </c>
      <c r="BC501" s="251">
        <f ca="1">IF(A30stdlife="n/a","n/a",IF(BC$3&gt;(A30stdlife+$E501),('PTRM input'!$M$414*(1+rvanilla07)^0.5)-SUM($M501:BB501),('PTRM input'!$M$414*(1+rvanilla07)^0.5)/A30stdlife))</f>
        <v>0</v>
      </c>
      <c r="BD501" s="251">
        <f ca="1">IF(A30stdlife="n/a","n/a",IF(BD$3&gt;(A30stdlife+$E501),('PTRM input'!$M$414*(1+rvanilla07)^0.5)-SUM($M501:BC501),('PTRM input'!$M$414*(1+rvanilla07)^0.5)/A30stdlife))</f>
        <v>0</v>
      </c>
      <c r="BE501" s="251">
        <f ca="1">IF(A30stdlife="n/a","n/a",IF(BE$3&gt;(A30stdlife+$E501),('PTRM input'!$M$414*(1+rvanilla07)^0.5)-SUM($M501:BD501),('PTRM input'!$M$414*(1+rvanilla07)^0.5)/A30stdlife))</f>
        <v>0</v>
      </c>
      <c r="BF501" s="251">
        <f ca="1">IF(A30stdlife="n/a","n/a",IF(BF$3&gt;(A30stdlife+$E501),('PTRM input'!$M$414*(1+rvanilla07)^0.5)-SUM($M501:BE501),('PTRM input'!$M$414*(1+rvanilla07)^0.5)/A30stdlife))</f>
        <v>0</v>
      </c>
      <c r="BG501" s="251">
        <f ca="1">IF(A30stdlife="n/a","n/a",IF(BG$3&gt;(A30stdlife+$E501),('PTRM input'!$M$414*(1+rvanilla07)^0.5)-SUM($M501:BF501),('PTRM input'!$M$414*(1+rvanilla07)^0.5)/A30stdlife))</f>
        <v>0</v>
      </c>
      <c r="BH501" s="251">
        <f ca="1">IF(A30stdlife="n/a","n/a",IF(BH$3&gt;(A30stdlife+$E501),('PTRM input'!$M$414*(1+rvanilla07)^0.5)-SUM($M501:BG501),('PTRM input'!$M$414*(1+rvanilla07)^0.5)/A30stdlife))</f>
        <v>0</v>
      </c>
      <c r="BI501" s="251">
        <f ca="1">IF(A30stdlife="n/a","n/a",IF(BI$3&gt;(A30stdlife+$E501),('PTRM input'!$M$414*(1+rvanilla07)^0.5)-SUM($M501:BH501),('PTRM input'!$M$414*(1+rvanilla07)^0.5)/A30stdlife))</f>
        <v>0</v>
      </c>
      <c r="BJ501" s="163"/>
      <c r="BK501" s="116"/>
      <c r="BL501" s="116"/>
      <c r="BM501" s="116"/>
    </row>
    <row r="502" spans="1:65" hidden="1" outlineLevel="2">
      <c r="A502" s="116"/>
      <c r="B502" s="19"/>
      <c r="C502" s="18"/>
      <c r="D502" s="760"/>
      <c r="E502" s="86">
        <v>8</v>
      </c>
      <c r="F502" s="259"/>
      <c r="G502" s="434"/>
      <c r="H502" s="435"/>
      <c r="I502" s="435"/>
      <c r="J502" s="435"/>
      <c r="K502" s="435"/>
      <c r="L502" s="435"/>
      <c r="M502" s="435"/>
      <c r="N502" s="619"/>
      <c r="O502" s="433">
        <f ca="1">IF(A30stdlife="n/a","n/a",IF(O$3&gt;(A30stdlife+$E502),('PTRM input'!$N$414*(1+rvanilla08)^0.5)-SUM($N502:N502),('PTRM input'!$N$414*(1+rvanilla08)^0.5)/A30stdlife))</f>
        <v>0</v>
      </c>
      <c r="P502" s="433">
        <f ca="1">IF(A30stdlife="n/a","n/a",IF(P$3&gt;(A30stdlife+$E502),('PTRM input'!$N$414*(1+rvanilla08)^0.5)-SUM($N502:O502),('PTRM input'!$N$414*(1+rvanilla08)^0.5)/A30stdlife))</f>
        <v>0</v>
      </c>
      <c r="Q502" s="433">
        <f ca="1">IF(A30stdlife="n/a","n/a",IF(Q$3&gt;(A30stdlife+$E502),('PTRM input'!$N$414*(1+rvanilla08)^0.5)-SUM($N502:P502),('PTRM input'!$N$414*(1+rvanilla08)^0.5)/A30stdlife))</f>
        <v>0</v>
      </c>
      <c r="R502" s="251">
        <f ca="1">IF(A30stdlife="n/a","n/a",IF(R$3&gt;(A30stdlife+$E502),('PTRM input'!$N$414*(1+rvanilla08)^0.5)-SUM($N502:Q502),('PTRM input'!$N$414*(1+rvanilla08)^0.5)/A30stdlife))</f>
        <v>0</v>
      </c>
      <c r="S502" s="251">
        <f ca="1">IF(A30stdlife="n/a","n/a",IF(S$3&gt;(A30stdlife+$E502),('PTRM input'!$N$414*(1+rvanilla08)^0.5)-SUM($N502:R502),('PTRM input'!$N$414*(1+rvanilla08)^0.5)/A30stdlife))</f>
        <v>0</v>
      </c>
      <c r="T502" s="251">
        <f ca="1">IF(A30stdlife="n/a","n/a",IF(T$3&gt;(A30stdlife+$E502),('PTRM input'!$N$414*(1+rvanilla08)^0.5)-SUM($N502:S502),('PTRM input'!$N$414*(1+rvanilla08)^0.5)/A30stdlife))</f>
        <v>0</v>
      </c>
      <c r="U502" s="251">
        <f ca="1">IF(A30stdlife="n/a","n/a",IF(U$3&gt;(A30stdlife+$E502),('PTRM input'!$N$414*(1+rvanilla08)^0.5)-SUM($N502:T502),('PTRM input'!$N$414*(1+rvanilla08)^0.5)/A30stdlife))</f>
        <v>0</v>
      </c>
      <c r="V502" s="251">
        <f ca="1">IF(A30stdlife="n/a","n/a",IF(V$3&gt;(A30stdlife+$E502),('PTRM input'!$N$414*(1+rvanilla08)^0.5)-SUM($N502:U502),('PTRM input'!$N$414*(1+rvanilla08)^0.5)/A30stdlife))</f>
        <v>0</v>
      </c>
      <c r="W502" s="251">
        <f ca="1">IF(A30stdlife="n/a","n/a",IF(W$3&gt;(A30stdlife+$E502),('PTRM input'!$N$414*(1+rvanilla08)^0.5)-SUM($N502:V502),('PTRM input'!$N$414*(1+rvanilla08)^0.5)/A30stdlife))</f>
        <v>0</v>
      </c>
      <c r="X502" s="251">
        <f ca="1">IF(A30stdlife="n/a","n/a",IF(X$3&gt;(A30stdlife+$E502),('PTRM input'!$N$414*(1+rvanilla08)^0.5)-SUM($N502:W502),('PTRM input'!$N$414*(1+rvanilla08)^0.5)/A30stdlife))</f>
        <v>0</v>
      </c>
      <c r="Y502" s="251">
        <f ca="1">IF(A30stdlife="n/a","n/a",IF(Y$3&gt;(A30stdlife+$E502),('PTRM input'!$N$414*(1+rvanilla08)^0.5)-SUM($N502:X502),('PTRM input'!$N$414*(1+rvanilla08)^0.5)/A30stdlife))</f>
        <v>0</v>
      </c>
      <c r="Z502" s="251">
        <f ca="1">IF(A30stdlife="n/a","n/a",IF(Z$3&gt;(A30stdlife+$E502),('PTRM input'!$N$414*(1+rvanilla08)^0.5)-SUM($N502:Y502),('PTRM input'!$N$414*(1+rvanilla08)^0.5)/A30stdlife))</f>
        <v>0</v>
      </c>
      <c r="AA502" s="251">
        <f ca="1">IF(A30stdlife="n/a","n/a",IF(AA$3&gt;(A30stdlife+$E502),('PTRM input'!$N$414*(1+rvanilla08)^0.5)-SUM($N502:Z502),('PTRM input'!$N$414*(1+rvanilla08)^0.5)/A30stdlife))</f>
        <v>0</v>
      </c>
      <c r="AB502" s="251">
        <f ca="1">IF(A30stdlife="n/a","n/a",IF(AB$3&gt;(A30stdlife+$E502),('PTRM input'!$N$414*(1+rvanilla08)^0.5)-SUM($N502:AA502),('PTRM input'!$N$414*(1+rvanilla08)^0.5)/A30stdlife))</f>
        <v>0</v>
      </c>
      <c r="AC502" s="251">
        <f ca="1">IF(A30stdlife="n/a","n/a",IF(AC$3&gt;(A30stdlife+$E502),('PTRM input'!$N$414*(1+rvanilla08)^0.5)-SUM($N502:AB502),('PTRM input'!$N$414*(1+rvanilla08)^0.5)/A30stdlife))</f>
        <v>0</v>
      </c>
      <c r="AD502" s="251">
        <f ca="1">IF(A30stdlife="n/a","n/a",IF(AD$3&gt;(A30stdlife+$E502),('PTRM input'!$N$414*(1+rvanilla08)^0.5)-SUM($N502:AC502),('PTRM input'!$N$414*(1+rvanilla08)^0.5)/A30stdlife))</f>
        <v>0</v>
      </c>
      <c r="AE502" s="251">
        <f ca="1">IF(A30stdlife="n/a","n/a",IF(AE$3&gt;(A30stdlife+$E502),('PTRM input'!$N$414*(1+rvanilla08)^0.5)-SUM($N502:AD502),('PTRM input'!$N$414*(1+rvanilla08)^0.5)/A30stdlife))</f>
        <v>0</v>
      </c>
      <c r="AF502" s="251">
        <f ca="1">IF(A30stdlife="n/a","n/a",IF(AF$3&gt;(A30stdlife+$E502),('PTRM input'!$N$414*(1+rvanilla08)^0.5)-SUM($N502:AE502),('PTRM input'!$N$414*(1+rvanilla08)^0.5)/A30stdlife))</f>
        <v>0</v>
      </c>
      <c r="AG502" s="251">
        <f ca="1">IF(A30stdlife="n/a","n/a",IF(AG$3&gt;(A30stdlife+$E502),('PTRM input'!$N$414*(1+rvanilla08)^0.5)-SUM($N502:AF502),('PTRM input'!$N$414*(1+rvanilla08)^0.5)/A30stdlife))</f>
        <v>0</v>
      </c>
      <c r="AH502" s="251">
        <f ca="1">IF(A30stdlife="n/a","n/a",IF(AH$3&gt;(A30stdlife+$E502),('PTRM input'!$N$414*(1+rvanilla08)^0.5)-SUM($N502:AG502),('PTRM input'!$N$414*(1+rvanilla08)^0.5)/A30stdlife))</f>
        <v>0</v>
      </c>
      <c r="AI502" s="251">
        <f ca="1">IF(A30stdlife="n/a","n/a",IF(AI$3&gt;(A30stdlife+$E502),('PTRM input'!$N$414*(1+rvanilla08)^0.5)-SUM($N502:AH502),('PTRM input'!$N$414*(1+rvanilla08)^0.5)/A30stdlife))</f>
        <v>0</v>
      </c>
      <c r="AJ502" s="251">
        <f ca="1">IF(A30stdlife="n/a","n/a",IF(AJ$3&gt;(A30stdlife+$E502),('PTRM input'!$N$414*(1+rvanilla08)^0.5)-SUM($N502:AI502),('PTRM input'!$N$414*(1+rvanilla08)^0.5)/A30stdlife))</f>
        <v>0</v>
      </c>
      <c r="AK502" s="251">
        <f ca="1">IF(A30stdlife="n/a","n/a",IF(AK$3&gt;(A30stdlife+$E502),('PTRM input'!$N$414*(1+rvanilla08)^0.5)-SUM($N502:AJ502),('PTRM input'!$N$414*(1+rvanilla08)^0.5)/A30stdlife))</f>
        <v>0</v>
      </c>
      <c r="AL502" s="251">
        <f ca="1">IF(A30stdlife="n/a","n/a",IF(AL$3&gt;(A30stdlife+$E502),('PTRM input'!$N$414*(1+rvanilla08)^0.5)-SUM($N502:AK502),('PTRM input'!$N$414*(1+rvanilla08)^0.5)/A30stdlife))</f>
        <v>0</v>
      </c>
      <c r="AM502" s="251">
        <f ca="1">IF(A30stdlife="n/a","n/a",IF(AM$3&gt;(A30stdlife+$E502),('PTRM input'!$N$414*(1+rvanilla08)^0.5)-SUM($N502:AL502),('PTRM input'!$N$414*(1+rvanilla08)^0.5)/A30stdlife))</f>
        <v>0</v>
      </c>
      <c r="AN502" s="251">
        <f ca="1">IF(A30stdlife="n/a","n/a",IF(AN$3&gt;(A30stdlife+$E502),('PTRM input'!$N$414*(1+rvanilla08)^0.5)-SUM($N502:AM502),('PTRM input'!$N$414*(1+rvanilla08)^0.5)/A30stdlife))</f>
        <v>0</v>
      </c>
      <c r="AO502" s="251">
        <f ca="1">IF(A30stdlife="n/a","n/a",IF(AO$3&gt;(A30stdlife+$E502),('PTRM input'!$N$414*(1+rvanilla08)^0.5)-SUM($N502:AN502),('PTRM input'!$N$414*(1+rvanilla08)^0.5)/A30stdlife))</f>
        <v>0</v>
      </c>
      <c r="AP502" s="251">
        <f ca="1">IF(A30stdlife="n/a","n/a",IF(AP$3&gt;(A30stdlife+$E502),('PTRM input'!$N$414*(1+rvanilla08)^0.5)-SUM($N502:AO502),('PTRM input'!$N$414*(1+rvanilla08)^0.5)/A30stdlife))</f>
        <v>0</v>
      </c>
      <c r="AQ502" s="251">
        <f ca="1">IF(A30stdlife="n/a","n/a",IF(AQ$3&gt;(A30stdlife+$E502),('PTRM input'!$N$414*(1+rvanilla08)^0.5)-SUM($N502:AP502),('PTRM input'!$N$414*(1+rvanilla08)^0.5)/A30stdlife))</f>
        <v>0</v>
      </c>
      <c r="AR502" s="251">
        <f ca="1">IF(A30stdlife="n/a","n/a",IF(AR$3&gt;(A30stdlife+$E502),('PTRM input'!$N$414*(1+rvanilla08)^0.5)-SUM($N502:AQ502),('PTRM input'!$N$414*(1+rvanilla08)^0.5)/A30stdlife))</f>
        <v>0</v>
      </c>
      <c r="AS502" s="251">
        <f ca="1">IF(A30stdlife="n/a","n/a",IF(AS$3&gt;(A30stdlife+$E502),('PTRM input'!$N$414*(1+rvanilla08)^0.5)-SUM($N502:AR502),('PTRM input'!$N$414*(1+rvanilla08)^0.5)/A30stdlife))</f>
        <v>0</v>
      </c>
      <c r="AT502" s="251">
        <f ca="1">IF(A30stdlife="n/a","n/a",IF(AT$3&gt;(A30stdlife+$E502),('PTRM input'!$N$414*(1+rvanilla08)^0.5)-SUM($N502:AS502),('PTRM input'!$N$414*(1+rvanilla08)^0.5)/A30stdlife))</f>
        <v>0</v>
      </c>
      <c r="AU502" s="251">
        <f ca="1">IF(A30stdlife="n/a","n/a",IF(AU$3&gt;(A30stdlife+$E502),('PTRM input'!$N$414*(1+rvanilla08)^0.5)-SUM($N502:AT502),('PTRM input'!$N$414*(1+rvanilla08)^0.5)/A30stdlife))</f>
        <v>0</v>
      </c>
      <c r="AV502" s="251">
        <f ca="1">IF(A30stdlife="n/a","n/a",IF(AV$3&gt;(A30stdlife+$E502),('PTRM input'!$N$414*(1+rvanilla08)^0.5)-SUM($N502:AU502),('PTRM input'!$N$414*(1+rvanilla08)^0.5)/A30stdlife))</f>
        <v>0</v>
      </c>
      <c r="AW502" s="251">
        <f ca="1">IF(A30stdlife="n/a","n/a",IF(AW$3&gt;(A30stdlife+$E502),('PTRM input'!$N$414*(1+rvanilla08)^0.5)-SUM($N502:AV502),('PTRM input'!$N$414*(1+rvanilla08)^0.5)/A30stdlife))</f>
        <v>0</v>
      </c>
      <c r="AX502" s="251">
        <f ca="1">IF(A30stdlife="n/a","n/a",IF(AX$3&gt;(A30stdlife+$E502),('PTRM input'!$N$414*(1+rvanilla08)^0.5)-SUM($N502:AW502),('PTRM input'!$N$414*(1+rvanilla08)^0.5)/A30stdlife))</f>
        <v>0</v>
      </c>
      <c r="AY502" s="251">
        <f ca="1">IF(A30stdlife="n/a","n/a",IF(AY$3&gt;(A30stdlife+$E502),('PTRM input'!$N$414*(1+rvanilla08)^0.5)-SUM($N502:AX502),('PTRM input'!$N$414*(1+rvanilla08)^0.5)/A30stdlife))</f>
        <v>0</v>
      </c>
      <c r="AZ502" s="251">
        <f ca="1">IF(A30stdlife="n/a","n/a",IF(AZ$3&gt;(A30stdlife+$E502),('PTRM input'!$N$414*(1+rvanilla08)^0.5)-SUM($N502:AY502),('PTRM input'!$N$414*(1+rvanilla08)^0.5)/A30stdlife))</f>
        <v>0</v>
      </c>
      <c r="BA502" s="251">
        <f ca="1">IF(A30stdlife="n/a","n/a",IF(BA$3&gt;(A30stdlife+$E502),('PTRM input'!$N$414*(1+rvanilla08)^0.5)-SUM($N502:AZ502),('PTRM input'!$N$414*(1+rvanilla08)^0.5)/A30stdlife))</f>
        <v>0</v>
      </c>
      <c r="BB502" s="251">
        <f ca="1">IF(A30stdlife="n/a","n/a",IF(BB$3&gt;(A30stdlife+$E502),('PTRM input'!$N$414*(1+rvanilla08)^0.5)-SUM($N502:BA502),('PTRM input'!$N$414*(1+rvanilla08)^0.5)/A30stdlife))</f>
        <v>0</v>
      </c>
      <c r="BC502" s="251">
        <f ca="1">IF(A30stdlife="n/a","n/a",IF(BC$3&gt;(A30stdlife+$E502),('PTRM input'!$N$414*(1+rvanilla08)^0.5)-SUM($N502:BB502),('PTRM input'!$N$414*(1+rvanilla08)^0.5)/A30stdlife))</f>
        <v>0</v>
      </c>
      <c r="BD502" s="251">
        <f ca="1">IF(A30stdlife="n/a","n/a",IF(BD$3&gt;(A30stdlife+$E502),('PTRM input'!$N$414*(1+rvanilla08)^0.5)-SUM($N502:BC502),('PTRM input'!$N$414*(1+rvanilla08)^0.5)/A30stdlife))</f>
        <v>0</v>
      </c>
      <c r="BE502" s="251">
        <f ca="1">IF(A30stdlife="n/a","n/a",IF(BE$3&gt;(A30stdlife+$E502),('PTRM input'!$N$414*(1+rvanilla08)^0.5)-SUM($N502:BD502),('PTRM input'!$N$414*(1+rvanilla08)^0.5)/A30stdlife))</f>
        <v>0</v>
      </c>
      <c r="BF502" s="251">
        <f ca="1">IF(A30stdlife="n/a","n/a",IF(BF$3&gt;(A30stdlife+$E502),('PTRM input'!$N$414*(1+rvanilla08)^0.5)-SUM($N502:BE502),('PTRM input'!$N$414*(1+rvanilla08)^0.5)/A30stdlife))</f>
        <v>0</v>
      </c>
      <c r="BG502" s="251">
        <f ca="1">IF(A30stdlife="n/a","n/a",IF(BG$3&gt;(A30stdlife+$E502),('PTRM input'!$N$414*(1+rvanilla08)^0.5)-SUM($N502:BF502),('PTRM input'!$N$414*(1+rvanilla08)^0.5)/A30stdlife))</f>
        <v>0</v>
      </c>
      <c r="BH502" s="251">
        <f ca="1">IF(A30stdlife="n/a","n/a",IF(BH$3&gt;(A30stdlife+$E502),('PTRM input'!$N$414*(1+rvanilla08)^0.5)-SUM($N502:BG502),('PTRM input'!$N$414*(1+rvanilla08)^0.5)/A30stdlife))</f>
        <v>0</v>
      </c>
      <c r="BI502" s="251">
        <f ca="1">IF(A30stdlife="n/a","n/a",IF(BI$3&gt;(A30stdlife+$E502),('PTRM input'!$N$414*(1+rvanilla08)^0.5)-SUM($N502:BH502),('PTRM input'!$N$414*(1+rvanilla08)^0.5)/A30stdlife))</f>
        <v>0</v>
      </c>
      <c r="BJ502" s="116"/>
      <c r="BK502" s="116"/>
      <c r="BL502" s="116"/>
      <c r="BM502" s="116"/>
    </row>
    <row r="503" spans="1:65" hidden="1" outlineLevel="2">
      <c r="A503" s="116"/>
      <c r="B503" s="19"/>
      <c r="C503" s="18"/>
      <c r="D503" s="760"/>
      <c r="E503" s="86">
        <v>9</v>
      </c>
      <c r="F503" s="259"/>
      <c r="G503" s="434"/>
      <c r="H503" s="435"/>
      <c r="I503" s="435"/>
      <c r="J503" s="435"/>
      <c r="K503" s="435"/>
      <c r="L503" s="435"/>
      <c r="M503" s="435"/>
      <c r="N503" s="435"/>
      <c r="O503" s="619"/>
      <c r="P503" s="433">
        <f ca="1">IF(A30stdlife="n/a","n/a",IF(P$3&gt;(A30stdlife+$E503),('PTRM input'!$O$414*(1+rvanilla09)^0.5)-SUM($O503:O503),('PTRM input'!$O$414*(1+rvanilla09)^0.5)/A30stdlife))</f>
        <v>0</v>
      </c>
      <c r="Q503" s="433">
        <f ca="1">IF(A30stdlife="n/a","n/a",IF(Q$3&gt;(A30stdlife+$E503),('PTRM input'!$O$414*(1+rvanilla09)^0.5)-SUM($O503:P503),('PTRM input'!$O$414*(1+rvanilla09)^0.5)/A30stdlife))</f>
        <v>0</v>
      </c>
      <c r="R503" s="251">
        <f ca="1">IF(A30stdlife="n/a","n/a",IF(R$3&gt;(A30stdlife+$E503),('PTRM input'!$O$414*(1+rvanilla09)^0.5)-SUM($O503:Q503),('PTRM input'!$O$414*(1+rvanilla09)^0.5)/A30stdlife))</f>
        <v>0</v>
      </c>
      <c r="S503" s="251">
        <f ca="1">IF(A30stdlife="n/a","n/a",IF(S$3&gt;(A30stdlife+$E503),('PTRM input'!$O$414*(1+rvanilla09)^0.5)-SUM($O503:R503),('PTRM input'!$O$414*(1+rvanilla09)^0.5)/A30stdlife))</f>
        <v>0</v>
      </c>
      <c r="T503" s="251">
        <f ca="1">IF(A30stdlife="n/a","n/a",IF(T$3&gt;(A30stdlife+$E503),('PTRM input'!$O$414*(1+rvanilla09)^0.5)-SUM($O503:S503),('PTRM input'!$O$414*(1+rvanilla09)^0.5)/A30stdlife))</f>
        <v>0</v>
      </c>
      <c r="U503" s="251">
        <f ca="1">IF(A30stdlife="n/a","n/a",IF(U$3&gt;(A30stdlife+$E503),('PTRM input'!$O$414*(1+rvanilla09)^0.5)-SUM($O503:T503),('PTRM input'!$O$414*(1+rvanilla09)^0.5)/A30stdlife))</f>
        <v>0</v>
      </c>
      <c r="V503" s="251">
        <f ca="1">IF(A30stdlife="n/a","n/a",IF(V$3&gt;(A30stdlife+$E503),('PTRM input'!$O$414*(1+rvanilla09)^0.5)-SUM($O503:U503),('PTRM input'!$O$414*(1+rvanilla09)^0.5)/A30stdlife))</f>
        <v>0</v>
      </c>
      <c r="W503" s="251">
        <f ca="1">IF(A30stdlife="n/a","n/a",IF(W$3&gt;(A30stdlife+$E503),('PTRM input'!$O$414*(1+rvanilla09)^0.5)-SUM($O503:V503),('PTRM input'!$O$414*(1+rvanilla09)^0.5)/A30stdlife))</f>
        <v>0</v>
      </c>
      <c r="X503" s="251">
        <f ca="1">IF(A30stdlife="n/a","n/a",IF(X$3&gt;(A30stdlife+$E503),('PTRM input'!$O$414*(1+rvanilla09)^0.5)-SUM($O503:W503),('PTRM input'!$O$414*(1+rvanilla09)^0.5)/A30stdlife))</f>
        <v>0</v>
      </c>
      <c r="Y503" s="251">
        <f ca="1">IF(A30stdlife="n/a","n/a",IF(Y$3&gt;(A30stdlife+$E503),('PTRM input'!$O$414*(1+rvanilla09)^0.5)-SUM($O503:X503),('PTRM input'!$O$414*(1+rvanilla09)^0.5)/A30stdlife))</f>
        <v>0</v>
      </c>
      <c r="Z503" s="251">
        <f ca="1">IF(A30stdlife="n/a","n/a",IF(Z$3&gt;(A30stdlife+$E503),('PTRM input'!$O$414*(1+rvanilla09)^0.5)-SUM($O503:Y503),('PTRM input'!$O$414*(1+rvanilla09)^0.5)/A30stdlife))</f>
        <v>0</v>
      </c>
      <c r="AA503" s="251">
        <f ca="1">IF(A30stdlife="n/a","n/a",IF(AA$3&gt;(A30stdlife+$E503),('PTRM input'!$O$414*(1+rvanilla09)^0.5)-SUM($O503:Z503),('PTRM input'!$O$414*(1+rvanilla09)^0.5)/A30stdlife))</f>
        <v>0</v>
      </c>
      <c r="AB503" s="251">
        <f ca="1">IF(A30stdlife="n/a","n/a",IF(AB$3&gt;(A30stdlife+$E503),('PTRM input'!$O$414*(1+rvanilla09)^0.5)-SUM($O503:AA503),('PTRM input'!$O$414*(1+rvanilla09)^0.5)/A30stdlife))</f>
        <v>0</v>
      </c>
      <c r="AC503" s="251">
        <f ca="1">IF(A30stdlife="n/a","n/a",IF(AC$3&gt;(A30stdlife+$E503),('PTRM input'!$O$414*(1+rvanilla09)^0.5)-SUM($O503:AB503),('PTRM input'!$O$414*(1+rvanilla09)^0.5)/A30stdlife))</f>
        <v>0</v>
      </c>
      <c r="AD503" s="251">
        <f ca="1">IF(A30stdlife="n/a","n/a",IF(AD$3&gt;(A30stdlife+$E503),('PTRM input'!$O$414*(1+rvanilla09)^0.5)-SUM($O503:AC503),('PTRM input'!$O$414*(1+rvanilla09)^0.5)/A30stdlife))</f>
        <v>0</v>
      </c>
      <c r="AE503" s="251">
        <f ca="1">IF(A30stdlife="n/a","n/a",IF(AE$3&gt;(A30stdlife+$E503),('PTRM input'!$O$414*(1+rvanilla09)^0.5)-SUM($O503:AD503),('PTRM input'!$O$414*(1+rvanilla09)^0.5)/A30stdlife))</f>
        <v>0</v>
      </c>
      <c r="AF503" s="251">
        <f ca="1">IF(A30stdlife="n/a","n/a",IF(AF$3&gt;(A30stdlife+$E503),('PTRM input'!$O$414*(1+rvanilla09)^0.5)-SUM($O503:AE503),('PTRM input'!$O$414*(1+rvanilla09)^0.5)/A30stdlife))</f>
        <v>0</v>
      </c>
      <c r="AG503" s="251">
        <f ca="1">IF(A30stdlife="n/a","n/a",IF(AG$3&gt;(A30stdlife+$E503),('PTRM input'!$O$414*(1+rvanilla09)^0.5)-SUM($O503:AF503),('PTRM input'!$O$414*(1+rvanilla09)^0.5)/A30stdlife))</f>
        <v>0</v>
      </c>
      <c r="AH503" s="251">
        <f ca="1">IF(A30stdlife="n/a","n/a",IF(AH$3&gt;(A30stdlife+$E503),('PTRM input'!$O$414*(1+rvanilla09)^0.5)-SUM($O503:AG503),('PTRM input'!$O$414*(1+rvanilla09)^0.5)/A30stdlife))</f>
        <v>0</v>
      </c>
      <c r="AI503" s="251">
        <f ca="1">IF(A30stdlife="n/a","n/a",IF(AI$3&gt;(A30stdlife+$E503),('PTRM input'!$O$414*(1+rvanilla09)^0.5)-SUM($O503:AH503),('PTRM input'!$O$414*(1+rvanilla09)^0.5)/A30stdlife))</f>
        <v>0</v>
      </c>
      <c r="AJ503" s="251">
        <f ca="1">IF(A30stdlife="n/a","n/a",IF(AJ$3&gt;(A30stdlife+$E503),('PTRM input'!$O$414*(1+rvanilla09)^0.5)-SUM($O503:AI503),('PTRM input'!$O$414*(1+rvanilla09)^0.5)/A30stdlife))</f>
        <v>0</v>
      </c>
      <c r="AK503" s="251">
        <f ca="1">IF(A30stdlife="n/a","n/a",IF(AK$3&gt;(A30stdlife+$E503),('PTRM input'!$O$414*(1+rvanilla09)^0.5)-SUM($O503:AJ503),('PTRM input'!$O$414*(1+rvanilla09)^0.5)/A30stdlife))</f>
        <v>0</v>
      </c>
      <c r="AL503" s="251">
        <f ca="1">IF(A30stdlife="n/a","n/a",IF(AL$3&gt;(A30stdlife+$E503),('PTRM input'!$O$414*(1+rvanilla09)^0.5)-SUM($O503:AK503),('PTRM input'!$O$414*(1+rvanilla09)^0.5)/A30stdlife))</f>
        <v>0</v>
      </c>
      <c r="AM503" s="251">
        <f ca="1">IF(A30stdlife="n/a","n/a",IF(AM$3&gt;(A30stdlife+$E503),('PTRM input'!$O$414*(1+rvanilla09)^0.5)-SUM($O503:AL503),('PTRM input'!$O$414*(1+rvanilla09)^0.5)/A30stdlife))</f>
        <v>0</v>
      </c>
      <c r="AN503" s="251">
        <f ca="1">IF(A30stdlife="n/a","n/a",IF(AN$3&gt;(A30stdlife+$E503),('PTRM input'!$O$414*(1+rvanilla09)^0.5)-SUM($O503:AM503),('PTRM input'!$O$414*(1+rvanilla09)^0.5)/A30stdlife))</f>
        <v>0</v>
      </c>
      <c r="AO503" s="251">
        <f ca="1">IF(A30stdlife="n/a","n/a",IF(AO$3&gt;(A30stdlife+$E503),('PTRM input'!$O$414*(1+rvanilla09)^0.5)-SUM($O503:AN503),('PTRM input'!$O$414*(1+rvanilla09)^0.5)/A30stdlife))</f>
        <v>0</v>
      </c>
      <c r="AP503" s="251">
        <f ca="1">IF(A30stdlife="n/a","n/a",IF(AP$3&gt;(A30stdlife+$E503),('PTRM input'!$O$414*(1+rvanilla09)^0.5)-SUM($O503:AO503),('PTRM input'!$O$414*(1+rvanilla09)^0.5)/A30stdlife))</f>
        <v>0</v>
      </c>
      <c r="AQ503" s="251">
        <f ca="1">IF(A30stdlife="n/a","n/a",IF(AQ$3&gt;(A30stdlife+$E503),('PTRM input'!$O$414*(1+rvanilla09)^0.5)-SUM($O503:AP503),('PTRM input'!$O$414*(1+rvanilla09)^0.5)/A30stdlife))</f>
        <v>0</v>
      </c>
      <c r="AR503" s="251">
        <f ca="1">IF(A30stdlife="n/a","n/a",IF(AR$3&gt;(A30stdlife+$E503),('PTRM input'!$O$414*(1+rvanilla09)^0.5)-SUM($O503:AQ503),('PTRM input'!$O$414*(1+rvanilla09)^0.5)/A30stdlife))</f>
        <v>0</v>
      </c>
      <c r="AS503" s="251">
        <f ca="1">IF(A30stdlife="n/a","n/a",IF(AS$3&gt;(A30stdlife+$E503),('PTRM input'!$O$414*(1+rvanilla09)^0.5)-SUM($O503:AR503),('PTRM input'!$O$414*(1+rvanilla09)^0.5)/A30stdlife))</f>
        <v>0</v>
      </c>
      <c r="AT503" s="251">
        <f ca="1">IF(A30stdlife="n/a","n/a",IF(AT$3&gt;(A30stdlife+$E503),('PTRM input'!$O$414*(1+rvanilla09)^0.5)-SUM($O503:AS503),('PTRM input'!$O$414*(1+rvanilla09)^0.5)/A30stdlife))</f>
        <v>0</v>
      </c>
      <c r="AU503" s="251">
        <f ca="1">IF(A30stdlife="n/a","n/a",IF(AU$3&gt;(A30stdlife+$E503),('PTRM input'!$O$414*(1+rvanilla09)^0.5)-SUM($O503:AT503),('PTRM input'!$O$414*(1+rvanilla09)^0.5)/A30stdlife))</f>
        <v>0</v>
      </c>
      <c r="AV503" s="251">
        <f ca="1">IF(A30stdlife="n/a","n/a",IF(AV$3&gt;(A30stdlife+$E503),('PTRM input'!$O$414*(1+rvanilla09)^0.5)-SUM($O503:AU503),('PTRM input'!$O$414*(1+rvanilla09)^0.5)/A30stdlife))</f>
        <v>0</v>
      </c>
      <c r="AW503" s="251">
        <f ca="1">IF(A30stdlife="n/a","n/a",IF(AW$3&gt;(A30stdlife+$E503),('PTRM input'!$O$414*(1+rvanilla09)^0.5)-SUM($O503:AV503),('PTRM input'!$O$414*(1+rvanilla09)^0.5)/A30stdlife))</f>
        <v>0</v>
      </c>
      <c r="AX503" s="251">
        <f ca="1">IF(A30stdlife="n/a","n/a",IF(AX$3&gt;(A30stdlife+$E503),('PTRM input'!$O$414*(1+rvanilla09)^0.5)-SUM($O503:AW503),('PTRM input'!$O$414*(1+rvanilla09)^0.5)/A30stdlife))</f>
        <v>0</v>
      </c>
      <c r="AY503" s="251">
        <f ca="1">IF(A30stdlife="n/a","n/a",IF(AY$3&gt;(A30stdlife+$E503),('PTRM input'!$O$414*(1+rvanilla09)^0.5)-SUM($O503:AX503),('PTRM input'!$O$414*(1+rvanilla09)^0.5)/A30stdlife))</f>
        <v>0</v>
      </c>
      <c r="AZ503" s="251">
        <f ca="1">IF(A30stdlife="n/a","n/a",IF(AZ$3&gt;(A30stdlife+$E503),('PTRM input'!$O$414*(1+rvanilla09)^0.5)-SUM($O503:AY503),('PTRM input'!$O$414*(1+rvanilla09)^0.5)/A30stdlife))</f>
        <v>0</v>
      </c>
      <c r="BA503" s="251">
        <f ca="1">IF(A30stdlife="n/a","n/a",IF(BA$3&gt;(A30stdlife+$E503),('PTRM input'!$O$414*(1+rvanilla09)^0.5)-SUM($O503:AZ503),('PTRM input'!$O$414*(1+rvanilla09)^0.5)/A30stdlife))</f>
        <v>0</v>
      </c>
      <c r="BB503" s="251">
        <f ca="1">IF(A30stdlife="n/a","n/a",IF(BB$3&gt;(A30stdlife+$E503),('PTRM input'!$O$414*(1+rvanilla09)^0.5)-SUM($O503:BA503),('PTRM input'!$O$414*(1+rvanilla09)^0.5)/A30stdlife))</f>
        <v>0</v>
      </c>
      <c r="BC503" s="251">
        <f ca="1">IF(A30stdlife="n/a","n/a",IF(BC$3&gt;(A30stdlife+$E503),('PTRM input'!$O$414*(1+rvanilla09)^0.5)-SUM($O503:BB503),('PTRM input'!$O$414*(1+rvanilla09)^0.5)/A30stdlife))</f>
        <v>0</v>
      </c>
      <c r="BD503" s="251">
        <f ca="1">IF(A30stdlife="n/a","n/a",IF(BD$3&gt;(A30stdlife+$E503),('PTRM input'!$O$414*(1+rvanilla09)^0.5)-SUM($O503:BC503),('PTRM input'!$O$414*(1+rvanilla09)^0.5)/A30stdlife))</f>
        <v>0</v>
      </c>
      <c r="BE503" s="251">
        <f ca="1">IF(A30stdlife="n/a","n/a",IF(BE$3&gt;(A30stdlife+$E503),('PTRM input'!$O$414*(1+rvanilla09)^0.5)-SUM($O503:BD503),('PTRM input'!$O$414*(1+rvanilla09)^0.5)/A30stdlife))</f>
        <v>0</v>
      </c>
      <c r="BF503" s="251">
        <f ca="1">IF(A30stdlife="n/a","n/a",IF(BF$3&gt;(A30stdlife+$E503),('PTRM input'!$O$414*(1+rvanilla09)^0.5)-SUM($O503:BE503),('PTRM input'!$O$414*(1+rvanilla09)^0.5)/A30stdlife))</f>
        <v>0</v>
      </c>
      <c r="BG503" s="251">
        <f ca="1">IF(A30stdlife="n/a","n/a",IF(BG$3&gt;(A30stdlife+$E503),('PTRM input'!$O$414*(1+rvanilla09)^0.5)-SUM($O503:BF503),('PTRM input'!$O$414*(1+rvanilla09)^0.5)/A30stdlife))</f>
        <v>0</v>
      </c>
      <c r="BH503" s="251">
        <f ca="1">IF(A30stdlife="n/a","n/a",IF(BH$3&gt;(A30stdlife+$E503),('PTRM input'!$O$414*(1+rvanilla09)^0.5)-SUM($O503:BG503),('PTRM input'!$O$414*(1+rvanilla09)^0.5)/A30stdlife))</f>
        <v>0</v>
      </c>
      <c r="BI503" s="251">
        <f ca="1">IF(A30stdlife="n/a","n/a",IF(BI$3&gt;(A30stdlife+$E503),('PTRM input'!$O$414*(1+rvanilla09)^0.5)-SUM($O503:BH503),('PTRM input'!$O$414*(1+rvanilla09)^0.5)/A30stdlife))</f>
        <v>0</v>
      </c>
      <c r="BJ503" s="116"/>
      <c r="BK503" s="116"/>
      <c r="BL503" s="116"/>
      <c r="BM503" s="116"/>
    </row>
    <row r="504" spans="1:65" hidden="1" outlineLevel="2">
      <c r="A504" s="116"/>
      <c r="B504" s="19"/>
      <c r="C504" s="18"/>
      <c r="D504" s="760"/>
      <c r="E504" s="87">
        <v>10</v>
      </c>
      <c r="F504" s="259"/>
      <c r="G504" s="434"/>
      <c r="H504" s="435"/>
      <c r="I504" s="435"/>
      <c r="J504" s="435"/>
      <c r="K504" s="435"/>
      <c r="L504" s="435"/>
      <c r="M504" s="435"/>
      <c r="N504" s="435"/>
      <c r="O504" s="435"/>
      <c r="P504" s="619"/>
      <c r="Q504" s="433">
        <f ca="1">IF(A30stdlife="n/a","n/a",IF(Q$3&gt;(A30stdlife+$E504),('PTRM input'!$P$414*(1+rvanilla10)^0.5)-SUM($P504:P504),('PTRM input'!$P$414*(1+rvanilla10)^0.5)/A30stdlife))</f>
        <v>0</v>
      </c>
      <c r="R504" s="251">
        <f ca="1">IF(A30stdlife="n/a","n/a",IF(R$3&gt;(A30stdlife+$E504),('PTRM input'!$P$414*(1+rvanilla10)^0.5)-SUM($P504:Q504),('PTRM input'!$P$414*(1+rvanilla10)^0.5)/A30stdlife))</f>
        <v>0</v>
      </c>
      <c r="S504" s="251">
        <f ca="1">IF(A30stdlife="n/a","n/a",IF(S$3&gt;(A30stdlife+$E504),('PTRM input'!$P$414*(1+rvanilla10)^0.5)-SUM($P504:R504),('PTRM input'!$P$414*(1+rvanilla10)^0.5)/A30stdlife))</f>
        <v>0</v>
      </c>
      <c r="T504" s="251">
        <f ca="1">IF(A30stdlife="n/a","n/a",IF(T$3&gt;(A30stdlife+$E504),('PTRM input'!$P$414*(1+rvanilla10)^0.5)-SUM($P504:S504),('PTRM input'!$P$414*(1+rvanilla10)^0.5)/A30stdlife))</f>
        <v>0</v>
      </c>
      <c r="U504" s="251">
        <f ca="1">IF(A30stdlife="n/a","n/a",IF(U$3&gt;(A30stdlife+$E504),('PTRM input'!$P$414*(1+rvanilla10)^0.5)-SUM($P504:T504),('PTRM input'!$P$414*(1+rvanilla10)^0.5)/A30stdlife))</f>
        <v>0</v>
      </c>
      <c r="V504" s="251">
        <f ca="1">IF(A30stdlife="n/a","n/a",IF(V$3&gt;(A30stdlife+$E504),('PTRM input'!$P$414*(1+rvanilla10)^0.5)-SUM($P504:U504),('PTRM input'!$P$414*(1+rvanilla10)^0.5)/A30stdlife))</f>
        <v>0</v>
      </c>
      <c r="W504" s="251">
        <f ca="1">IF(A30stdlife="n/a","n/a",IF(W$3&gt;(A30stdlife+$E504),('PTRM input'!$P$414*(1+rvanilla10)^0.5)-SUM($P504:V504),('PTRM input'!$P$414*(1+rvanilla10)^0.5)/A30stdlife))</f>
        <v>0</v>
      </c>
      <c r="X504" s="251">
        <f ca="1">IF(A30stdlife="n/a","n/a",IF(X$3&gt;(A30stdlife+$E504),('PTRM input'!$P$414*(1+rvanilla10)^0.5)-SUM($P504:W504),('PTRM input'!$P$414*(1+rvanilla10)^0.5)/A30stdlife))</f>
        <v>0</v>
      </c>
      <c r="Y504" s="251">
        <f ca="1">IF(A30stdlife="n/a","n/a",IF(Y$3&gt;(A30stdlife+$E504),('PTRM input'!$P$414*(1+rvanilla10)^0.5)-SUM($P504:X504),('PTRM input'!$P$414*(1+rvanilla10)^0.5)/A30stdlife))</f>
        <v>0</v>
      </c>
      <c r="Z504" s="251">
        <f ca="1">IF(A30stdlife="n/a","n/a",IF(Z$3&gt;(A30stdlife+$E504),('PTRM input'!$P$414*(1+rvanilla10)^0.5)-SUM($P504:Y504),('PTRM input'!$P$414*(1+rvanilla10)^0.5)/A30stdlife))</f>
        <v>0</v>
      </c>
      <c r="AA504" s="251">
        <f ca="1">IF(A30stdlife="n/a","n/a",IF(AA$3&gt;(A30stdlife+$E504),('PTRM input'!$P$414*(1+rvanilla10)^0.5)-SUM($P504:Z504),('PTRM input'!$P$414*(1+rvanilla10)^0.5)/A30stdlife))</f>
        <v>0</v>
      </c>
      <c r="AB504" s="251">
        <f ca="1">IF(A30stdlife="n/a","n/a",IF(AB$3&gt;(A30stdlife+$E504),('PTRM input'!$P$414*(1+rvanilla10)^0.5)-SUM($P504:AA504),('PTRM input'!$P$414*(1+rvanilla10)^0.5)/A30stdlife))</f>
        <v>0</v>
      </c>
      <c r="AC504" s="251">
        <f ca="1">IF(A30stdlife="n/a","n/a",IF(AC$3&gt;(A30stdlife+$E504),('PTRM input'!$P$414*(1+rvanilla10)^0.5)-SUM($P504:AB504),('PTRM input'!$P$414*(1+rvanilla10)^0.5)/A30stdlife))</f>
        <v>0</v>
      </c>
      <c r="AD504" s="251">
        <f ca="1">IF(A30stdlife="n/a","n/a",IF(AD$3&gt;(A30stdlife+$E504),('PTRM input'!$P$414*(1+rvanilla10)^0.5)-SUM($P504:AC504),('PTRM input'!$P$414*(1+rvanilla10)^0.5)/A30stdlife))</f>
        <v>0</v>
      </c>
      <c r="AE504" s="251">
        <f ca="1">IF(A30stdlife="n/a","n/a",IF(AE$3&gt;(A30stdlife+$E504),('PTRM input'!$P$414*(1+rvanilla10)^0.5)-SUM($P504:AD504),('PTRM input'!$P$414*(1+rvanilla10)^0.5)/A30stdlife))</f>
        <v>0</v>
      </c>
      <c r="AF504" s="251">
        <f ca="1">IF(A30stdlife="n/a","n/a",IF(AF$3&gt;(A30stdlife+$E504),('PTRM input'!$P$414*(1+rvanilla10)^0.5)-SUM($P504:AE504),('PTRM input'!$P$414*(1+rvanilla10)^0.5)/A30stdlife))</f>
        <v>0</v>
      </c>
      <c r="AG504" s="251">
        <f ca="1">IF(A30stdlife="n/a","n/a",IF(AG$3&gt;(A30stdlife+$E504),('PTRM input'!$P$414*(1+rvanilla10)^0.5)-SUM($P504:AF504),('PTRM input'!$P$414*(1+rvanilla10)^0.5)/A30stdlife))</f>
        <v>0</v>
      </c>
      <c r="AH504" s="251">
        <f ca="1">IF(A30stdlife="n/a","n/a",IF(AH$3&gt;(A30stdlife+$E504),('PTRM input'!$P$414*(1+rvanilla10)^0.5)-SUM($P504:AG504),('PTRM input'!$P$414*(1+rvanilla10)^0.5)/A30stdlife))</f>
        <v>0</v>
      </c>
      <c r="AI504" s="251">
        <f ca="1">IF(A30stdlife="n/a","n/a",IF(AI$3&gt;(A30stdlife+$E504),('PTRM input'!$P$414*(1+rvanilla10)^0.5)-SUM($P504:AH504),('PTRM input'!$P$414*(1+rvanilla10)^0.5)/A30stdlife))</f>
        <v>0</v>
      </c>
      <c r="AJ504" s="251">
        <f ca="1">IF(A30stdlife="n/a","n/a",IF(AJ$3&gt;(A30stdlife+$E504),('PTRM input'!$P$414*(1+rvanilla10)^0.5)-SUM($P504:AI504),('PTRM input'!$P$414*(1+rvanilla10)^0.5)/A30stdlife))</f>
        <v>0</v>
      </c>
      <c r="AK504" s="251">
        <f ca="1">IF(A30stdlife="n/a","n/a",IF(AK$3&gt;(A30stdlife+$E504),('PTRM input'!$P$414*(1+rvanilla10)^0.5)-SUM($P504:AJ504),('PTRM input'!$P$414*(1+rvanilla10)^0.5)/A30stdlife))</f>
        <v>0</v>
      </c>
      <c r="AL504" s="251">
        <f ca="1">IF(A30stdlife="n/a","n/a",IF(AL$3&gt;(A30stdlife+$E504),('PTRM input'!$P$414*(1+rvanilla10)^0.5)-SUM($P504:AK504),('PTRM input'!$P$414*(1+rvanilla10)^0.5)/A30stdlife))</f>
        <v>0</v>
      </c>
      <c r="AM504" s="251">
        <f ca="1">IF(A30stdlife="n/a","n/a",IF(AM$3&gt;(A30stdlife+$E504),('PTRM input'!$P$414*(1+rvanilla10)^0.5)-SUM($P504:AL504),('PTRM input'!$P$414*(1+rvanilla10)^0.5)/A30stdlife))</f>
        <v>0</v>
      </c>
      <c r="AN504" s="251">
        <f ca="1">IF(A30stdlife="n/a","n/a",IF(AN$3&gt;(A30stdlife+$E504),('PTRM input'!$P$414*(1+rvanilla10)^0.5)-SUM($P504:AM504),('PTRM input'!$P$414*(1+rvanilla10)^0.5)/A30stdlife))</f>
        <v>0</v>
      </c>
      <c r="AO504" s="251">
        <f ca="1">IF(A30stdlife="n/a","n/a",IF(AO$3&gt;(A30stdlife+$E504),('PTRM input'!$P$414*(1+rvanilla10)^0.5)-SUM($P504:AN504),('PTRM input'!$P$414*(1+rvanilla10)^0.5)/A30stdlife))</f>
        <v>0</v>
      </c>
      <c r="AP504" s="251">
        <f ca="1">IF(A30stdlife="n/a","n/a",IF(AP$3&gt;(A30stdlife+$E504),('PTRM input'!$P$414*(1+rvanilla10)^0.5)-SUM($P504:AO504),('PTRM input'!$P$414*(1+rvanilla10)^0.5)/A30stdlife))</f>
        <v>0</v>
      </c>
      <c r="AQ504" s="251">
        <f ca="1">IF(A30stdlife="n/a","n/a",IF(AQ$3&gt;(A30stdlife+$E504),('PTRM input'!$P$414*(1+rvanilla10)^0.5)-SUM($P504:AP504),('PTRM input'!$P$414*(1+rvanilla10)^0.5)/A30stdlife))</f>
        <v>0</v>
      </c>
      <c r="AR504" s="251">
        <f ca="1">IF(A30stdlife="n/a","n/a",IF(AR$3&gt;(A30stdlife+$E504),('PTRM input'!$P$414*(1+rvanilla10)^0.5)-SUM($P504:AQ504),('PTRM input'!$P$414*(1+rvanilla10)^0.5)/A30stdlife))</f>
        <v>0</v>
      </c>
      <c r="AS504" s="251">
        <f ca="1">IF(A30stdlife="n/a","n/a",IF(AS$3&gt;(A30stdlife+$E504),('PTRM input'!$P$414*(1+rvanilla10)^0.5)-SUM($P504:AR504),('PTRM input'!$P$414*(1+rvanilla10)^0.5)/A30stdlife))</f>
        <v>0</v>
      </c>
      <c r="AT504" s="251">
        <f ca="1">IF(A30stdlife="n/a","n/a",IF(AT$3&gt;(A30stdlife+$E504),('PTRM input'!$P$414*(1+rvanilla10)^0.5)-SUM($P504:AS504),('PTRM input'!$P$414*(1+rvanilla10)^0.5)/A30stdlife))</f>
        <v>0</v>
      </c>
      <c r="AU504" s="251">
        <f ca="1">IF(A30stdlife="n/a","n/a",IF(AU$3&gt;(A30stdlife+$E504),('PTRM input'!$P$414*(1+rvanilla10)^0.5)-SUM($P504:AT504),('PTRM input'!$P$414*(1+rvanilla10)^0.5)/A30stdlife))</f>
        <v>0</v>
      </c>
      <c r="AV504" s="251">
        <f ca="1">IF(A30stdlife="n/a","n/a",IF(AV$3&gt;(A30stdlife+$E504),('PTRM input'!$P$414*(1+rvanilla10)^0.5)-SUM($P504:AU504),('PTRM input'!$P$414*(1+rvanilla10)^0.5)/A30stdlife))</f>
        <v>0</v>
      </c>
      <c r="AW504" s="251">
        <f ca="1">IF(A30stdlife="n/a","n/a",IF(AW$3&gt;(A30stdlife+$E504),('PTRM input'!$P$414*(1+rvanilla10)^0.5)-SUM($P504:AV504),('PTRM input'!$P$414*(1+rvanilla10)^0.5)/A30stdlife))</f>
        <v>0</v>
      </c>
      <c r="AX504" s="251">
        <f ca="1">IF(A30stdlife="n/a","n/a",IF(AX$3&gt;(A30stdlife+$E504),('PTRM input'!$P$414*(1+rvanilla10)^0.5)-SUM($P504:AW504),('PTRM input'!$P$414*(1+rvanilla10)^0.5)/A30stdlife))</f>
        <v>0</v>
      </c>
      <c r="AY504" s="251">
        <f ca="1">IF(A30stdlife="n/a","n/a",IF(AY$3&gt;(A30stdlife+$E504),('PTRM input'!$P$414*(1+rvanilla10)^0.5)-SUM($P504:AX504),('PTRM input'!$P$414*(1+rvanilla10)^0.5)/A30stdlife))</f>
        <v>0</v>
      </c>
      <c r="AZ504" s="251">
        <f ca="1">IF(A30stdlife="n/a","n/a",IF(AZ$3&gt;(A30stdlife+$E504),('PTRM input'!$P$414*(1+rvanilla10)^0.5)-SUM($P504:AY504),('PTRM input'!$P$414*(1+rvanilla10)^0.5)/A30stdlife))</f>
        <v>0</v>
      </c>
      <c r="BA504" s="251">
        <f ca="1">IF(A30stdlife="n/a","n/a",IF(BA$3&gt;(A30stdlife+$E504),('PTRM input'!$P$414*(1+rvanilla10)^0.5)-SUM($P504:AZ504),('PTRM input'!$P$414*(1+rvanilla10)^0.5)/A30stdlife))</f>
        <v>0</v>
      </c>
      <c r="BB504" s="251">
        <f ca="1">IF(A30stdlife="n/a","n/a",IF(BB$3&gt;(A30stdlife+$E504),('PTRM input'!$P$414*(1+rvanilla10)^0.5)-SUM($P504:BA504),('PTRM input'!$P$414*(1+rvanilla10)^0.5)/A30stdlife))</f>
        <v>0</v>
      </c>
      <c r="BC504" s="251">
        <f ca="1">IF(A30stdlife="n/a","n/a",IF(BC$3&gt;(A30stdlife+$E504),('PTRM input'!$P$414*(1+rvanilla10)^0.5)-SUM($P504:BB504),('PTRM input'!$P$414*(1+rvanilla10)^0.5)/A30stdlife))</f>
        <v>0</v>
      </c>
      <c r="BD504" s="251">
        <f ca="1">IF(A30stdlife="n/a","n/a",IF(BD$3&gt;(A30stdlife+$E504),('PTRM input'!$P$414*(1+rvanilla10)^0.5)-SUM($P504:BC504),('PTRM input'!$P$414*(1+rvanilla10)^0.5)/A30stdlife))</f>
        <v>0</v>
      </c>
      <c r="BE504" s="251">
        <f ca="1">IF(A30stdlife="n/a","n/a",IF(BE$3&gt;(A30stdlife+$E504),('PTRM input'!$P$414*(1+rvanilla10)^0.5)-SUM($P504:BD504),('PTRM input'!$P$414*(1+rvanilla10)^0.5)/A30stdlife))</f>
        <v>0</v>
      </c>
      <c r="BF504" s="251">
        <f ca="1">IF(A30stdlife="n/a","n/a",IF(BF$3&gt;(A30stdlife+$E504),('PTRM input'!$P$414*(1+rvanilla10)^0.5)-SUM($P504:BE504),('PTRM input'!$P$414*(1+rvanilla10)^0.5)/A30stdlife))</f>
        <v>0</v>
      </c>
      <c r="BG504" s="251">
        <f ca="1">IF(A30stdlife="n/a","n/a",IF(BG$3&gt;(A30stdlife+$E504),('PTRM input'!$P$414*(1+rvanilla10)^0.5)-SUM($P504:BF504),('PTRM input'!$P$414*(1+rvanilla10)^0.5)/A30stdlife))</f>
        <v>0</v>
      </c>
      <c r="BH504" s="251">
        <f ca="1">IF(A30stdlife="n/a","n/a",IF(BH$3&gt;(A30stdlife+$E504),('PTRM input'!$P$414*(1+rvanilla10)^0.5)-SUM($P504:BG504),('PTRM input'!$P$414*(1+rvanilla10)^0.5)/A30stdlife))</f>
        <v>0</v>
      </c>
      <c r="BI504" s="251">
        <f ca="1">IF(A30stdlife="n/a","n/a",IF(BI$3&gt;(A30stdlife+$E504),('PTRM input'!$P$414*(1+rvanilla10)^0.5)-SUM($P504:BH504),('PTRM input'!$P$414*(1+rvanilla10)^0.5)/A30stdlife))</f>
        <v>0</v>
      </c>
      <c r="BJ504" s="116"/>
      <c r="BK504" s="116"/>
      <c r="BL504" s="116"/>
      <c r="BM504" s="116"/>
    </row>
    <row r="505" spans="1:65" hidden="1" outlineLevel="1" collapsed="1">
      <c r="A505" s="116"/>
      <c r="B505" s="9"/>
      <c r="C505" s="19">
        <f>Asset30</f>
        <v>0</v>
      </c>
      <c r="D505" s="9"/>
      <c r="E505" s="9"/>
      <c r="F505" s="260"/>
      <c r="G505" s="261">
        <f>SUM(G493:G504)</f>
        <v>0</v>
      </c>
      <c r="H505" s="261">
        <f t="shared" ref="H505:K505" ca="1" si="143">SUM(H493:H504)</f>
        <v>0</v>
      </c>
      <c r="I505" s="261">
        <f t="shared" ca="1" si="143"/>
        <v>0</v>
      </c>
      <c r="J505" s="261">
        <f t="shared" ca="1" si="143"/>
        <v>0</v>
      </c>
      <c r="K505" s="261">
        <f t="shared" ca="1" si="143"/>
        <v>0</v>
      </c>
      <c r="L505" s="261">
        <f t="shared" ref="L505:AL505" ca="1" si="144">SUM(L493:L504)</f>
        <v>0</v>
      </c>
      <c r="M505" s="261">
        <f t="shared" ca="1" si="144"/>
        <v>0</v>
      </c>
      <c r="N505" s="261">
        <f t="shared" ca="1" si="144"/>
        <v>0</v>
      </c>
      <c r="O505" s="261">
        <f t="shared" ca="1" si="144"/>
        <v>0</v>
      </c>
      <c r="P505" s="261">
        <f t="shared" ca="1" si="144"/>
        <v>0</v>
      </c>
      <c r="Q505" s="261">
        <f t="shared" ca="1" si="144"/>
        <v>0</v>
      </c>
      <c r="R505" s="371">
        <f t="shared" ca="1" si="144"/>
        <v>0</v>
      </c>
      <c r="S505" s="371">
        <f t="shared" ca="1" si="144"/>
        <v>0</v>
      </c>
      <c r="T505" s="371">
        <f t="shared" ca="1" si="144"/>
        <v>0</v>
      </c>
      <c r="U505" s="371">
        <f t="shared" ca="1" si="144"/>
        <v>0</v>
      </c>
      <c r="V505" s="371">
        <f t="shared" ca="1" si="144"/>
        <v>0</v>
      </c>
      <c r="W505" s="371">
        <f t="shared" ca="1" si="144"/>
        <v>0</v>
      </c>
      <c r="X505" s="371">
        <f t="shared" ca="1" si="144"/>
        <v>0</v>
      </c>
      <c r="Y505" s="371">
        <f t="shared" ca="1" si="144"/>
        <v>0</v>
      </c>
      <c r="Z505" s="371">
        <f t="shared" ca="1" si="144"/>
        <v>0</v>
      </c>
      <c r="AA505" s="371">
        <f t="shared" ca="1" si="144"/>
        <v>0</v>
      </c>
      <c r="AB505" s="371">
        <f t="shared" ca="1" si="144"/>
        <v>0</v>
      </c>
      <c r="AC505" s="371">
        <f t="shared" ca="1" si="144"/>
        <v>0</v>
      </c>
      <c r="AD505" s="371">
        <f t="shared" ca="1" si="144"/>
        <v>0</v>
      </c>
      <c r="AE505" s="371">
        <f t="shared" ca="1" si="144"/>
        <v>0</v>
      </c>
      <c r="AF505" s="371">
        <f t="shared" ca="1" si="144"/>
        <v>0</v>
      </c>
      <c r="AG505" s="371">
        <f t="shared" ca="1" si="144"/>
        <v>0</v>
      </c>
      <c r="AH505" s="371">
        <f t="shared" ca="1" si="144"/>
        <v>0</v>
      </c>
      <c r="AI505" s="371">
        <f t="shared" ca="1" si="144"/>
        <v>0</v>
      </c>
      <c r="AJ505" s="371">
        <f t="shared" ca="1" si="144"/>
        <v>0</v>
      </c>
      <c r="AK505" s="371">
        <f t="shared" ca="1" si="144"/>
        <v>0</v>
      </c>
      <c r="AL505" s="371">
        <f t="shared" ca="1" si="144"/>
        <v>0</v>
      </c>
      <c r="AM505" s="371">
        <f t="shared" ref="AM505:BI505" ca="1" si="145">SUM(AM493:AM504)</f>
        <v>0</v>
      </c>
      <c r="AN505" s="371">
        <f t="shared" ca="1" si="145"/>
        <v>0</v>
      </c>
      <c r="AO505" s="371">
        <f t="shared" ca="1" si="145"/>
        <v>0</v>
      </c>
      <c r="AP505" s="371">
        <f t="shared" ca="1" si="145"/>
        <v>0</v>
      </c>
      <c r="AQ505" s="371">
        <f t="shared" ca="1" si="145"/>
        <v>0</v>
      </c>
      <c r="AR505" s="371">
        <f t="shared" ca="1" si="145"/>
        <v>0</v>
      </c>
      <c r="AS505" s="371">
        <f t="shared" ca="1" si="145"/>
        <v>0</v>
      </c>
      <c r="AT505" s="371">
        <f t="shared" ca="1" si="145"/>
        <v>0</v>
      </c>
      <c r="AU505" s="371">
        <f t="shared" ca="1" si="145"/>
        <v>0</v>
      </c>
      <c r="AV505" s="371">
        <f t="shared" ca="1" si="145"/>
        <v>0</v>
      </c>
      <c r="AW505" s="371">
        <f t="shared" ca="1" si="145"/>
        <v>0</v>
      </c>
      <c r="AX505" s="371">
        <f t="shared" ca="1" si="145"/>
        <v>0</v>
      </c>
      <c r="AY505" s="371">
        <f t="shared" ca="1" si="145"/>
        <v>0</v>
      </c>
      <c r="AZ505" s="371">
        <f t="shared" ca="1" si="145"/>
        <v>0</v>
      </c>
      <c r="BA505" s="371">
        <f t="shared" ca="1" si="145"/>
        <v>0</v>
      </c>
      <c r="BB505" s="371">
        <f t="shared" ca="1" si="145"/>
        <v>0</v>
      </c>
      <c r="BC505" s="371">
        <f t="shared" ca="1" si="145"/>
        <v>0</v>
      </c>
      <c r="BD505" s="371">
        <f t="shared" ca="1" si="145"/>
        <v>0</v>
      </c>
      <c r="BE505" s="371">
        <f t="shared" ca="1" si="145"/>
        <v>0</v>
      </c>
      <c r="BF505" s="371">
        <f t="shared" ca="1" si="145"/>
        <v>0</v>
      </c>
      <c r="BG505" s="371">
        <f t="shared" ca="1" si="145"/>
        <v>0</v>
      </c>
      <c r="BH505" s="371">
        <f t="shared" ca="1" si="145"/>
        <v>0</v>
      </c>
      <c r="BI505" s="371">
        <f t="shared" ca="1" si="145"/>
        <v>0</v>
      </c>
      <c r="BJ505" s="116"/>
      <c r="BK505" s="116"/>
      <c r="BL505" s="116"/>
      <c r="BM505" s="116"/>
    </row>
    <row r="506" spans="1:65" hidden="1" outlineLevel="2">
      <c r="A506" s="116"/>
      <c r="B506" s="106">
        <f>C518</f>
        <v>0</v>
      </c>
      <c r="C506" s="614"/>
      <c r="D506" s="615" t="s">
        <v>236</v>
      </c>
      <c r="E506" s="614"/>
      <c r="F506" s="616"/>
      <c r="G506" s="617">
        <f>IF(('PTRM input'!$E$515='PTRM input'!$G$514),IF(G$3&gt;A31remlife,A31acvalue-SUM(F506:$F506),IF(A31remlife="N/A","n/a",A31acvalue/A31remlife)),'PTRM input'!G$550)</f>
        <v>0</v>
      </c>
      <c r="H506" s="617">
        <f>IF(('PTRM input'!$E$515='PTRM input'!$G$514),IF(H$3&gt;A31remlife,A31acvalue-SUM($F506:G506),IF(A31remlife="N/A","n/a",A31acvalue/A31remlife)),'PTRM input'!H$550)</f>
        <v>0</v>
      </c>
      <c r="I506" s="617">
        <f>IF(('PTRM input'!$E$515='PTRM input'!$G$514),IF(I$3&gt;A31remlife,A31acvalue-SUM($F506:H506),IF(A31remlife="N/A","n/a",A31acvalue/A31remlife)),'PTRM input'!I$550)</f>
        <v>0</v>
      </c>
      <c r="J506" s="617">
        <f>IF(('PTRM input'!$E$515='PTRM input'!$G$514),IF(J$3&gt;A31remlife,A31acvalue-SUM($F506:I506),IF(A31remlife="N/A","n/a",A31acvalue/A31remlife)),'PTRM input'!J$550)</f>
        <v>0</v>
      </c>
      <c r="K506" s="617">
        <f>IF(('PTRM input'!$E$515='PTRM input'!$G$514),IF(K$3&gt;A31remlife,A31acvalue-SUM($F506:J506),IF(A31remlife="N/A","n/a",A31acvalue/A31remlife)),'PTRM input'!K$550)</f>
        <v>0</v>
      </c>
      <c r="L506" s="617">
        <f>IF(('PTRM input'!$E$515='PTRM input'!$G$514),IF(L$3&gt;A31remlife,A31acvalue-SUM($F506:K506),IF(A31remlife="N/A","n/a",A31acvalue/A31remlife)),'PTRM input'!L$550)</f>
        <v>0</v>
      </c>
      <c r="M506" s="617">
        <f>IF(('PTRM input'!$E$515='PTRM input'!$G$514),IF(M$3&gt;A31remlife,A31acvalue-SUM($F506:L506),IF(A31remlife="N/A","n/a",A31acvalue/A31remlife)),'PTRM input'!M$550)</f>
        <v>0</v>
      </c>
      <c r="N506" s="617">
        <f>IF(('PTRM input'!$E$515='PTRM input'!$G$514),IF(N$3&gt;A31remlife,A31acvalue-SUM($F506:M506),IF(A31remlife="N/A","n/a",A31acvalue/A31remlife)),'PTRM input'!N$550)</f>
        <v>0</v>
      </c>
      <c r="O506" s="617">
        <f>IF(('PTRM input'!$E$515='PTRM input'!$G$514),IF(O$3&gt;A31remlife,A31acvalue-SUM($F506:N506),IF(A31remlife="N/A","n/a",A31acvalue/A31remlife)),'PTRM input'!O$550)</f>
        <v>0</v>
      </c>
      <c r="P506" s="617">
        <f>IF(('PTRM input'!$E$515='PTRM input'!$G$514),IF(P$3&gt;A31remlife,A31acvalue-SUM($F506:O506),IF(A31remlife="N/A","n/a",A31acvalue/A31remlife)),'PTRM input'!P$550)</f>
        <v>0</v>
      </c>
      <c r="Q506" s="617">
        <f>IF(('PTRM input'!$E$515='PTRM input'!$G$514),IF(Q$3&gt;A31remlife,A31acvalue-SUM($F506:P506),IF(A31remlife="N/A","n/a",A31acvalue/A31remlife)),'PTRM input'!Q$550)</f>
        <v>0</v>
      </c>
      <c r="R506" s="617">
        <f>IF(('PTRM input'!$E$515='PTRM input'!$G$514),IF(R$3&gt;A31remlife,A31acvalue-SUM($F506:Q506),IF(A31remlife="N/A","n/a",A31acvalue/A31remlife)),'PTRM input'!R$550)</f>
        <v>0</v>
      </c>
      <c r="S506" s="617">
        <f>IF(('PTRM input'!$E$515='PTRM input'!$G$514),IF(S$3&gt;A31remlife,A31acvalue-SUM($F506:R506),IF(A31remlife="N/A","n/a",A31acvalue/A31remlife)),'PTRM input'!S$550)</f>
        <v>0</v>
      </c>
      <c r="T506" s="617">
        <f>IF(('PTRM input'!$E$515='PTRM input'!$G$514),IF(T$3&gt;A31remlife,A31acvalue-SUM($F506:S506),IF(A31remlife="N/A","n/a",A31acvalue/A31remlife)),'PTRM input'!T$550)</f>
        <v>0</v>
      </c>
      <c r="U506" s="617">
        <f>IF(('PTRM input'!$E$515='PTRM input'!$G$514),IF(U$3&gt;A31remlife,A31acvalue-SUM($F506:T506),IF(A31remlife="N/A","n/a",A31acvalue/A31remlife)),'PTRM input'!U$550)</f>
        <v>0</v>
      </c>
      <c r="V506" s="617">
        <f>IF(('PTRM input'!$E$515='PTRM input'!$G$514),IF(V$3&gt;A31remlife,A31acvalue-SUM($F506:U506),IF(A31remlife="N/A","n/a",A31acvalue/A31remlife)),'PTRM input'!V$550)</f>
        <v>0</v>
      </c>
      <c r="W506" s="617">
        <f>IF(('PTRM input'!$E$515='PTRM input'!$G$514),IF(W$3&gt;A31remlife,A31acvalue-SUM($F506:V506),IF(A31remlife="N/A","n/a",A31acvalue/A31remlife)),'PTRM input'!W$550)</f>
        <v>0</v>
      </c>
      <c r="X506" s="617">
        <f>IF(('PTRM input'!$E$515='PTRM input'!$G$514),IF(X$3&gt;A31remlife,A31acvalue-SUM($F506:W506),IF(A31remlife="N/A","n/a",A31acvalue/A31remlife)),'PTRM input'!X$550)</f>
        <v>0</v>
      </c>
      <c r="Y506" s="617">
        <f>IF(('PTRM input'!$E$515='PTRM input'!$G$514),IF(Y$3&gt;A31remlife,A31acvalue-SUM($F506:X506),IF(A31remlife="N/A","n/a",A31acvalue/A31remlife)),'PTRM input'!Y$550)</f>
        <v>0</v>
      </c>
      <c r="Z506" s="617">
        <f>IF(('PTRM input'!$E$515='PTRM input'!$G$514),IF(Z$3&gt;A31remlife,A31acvalue-SUM($F506:Y506),IF(A31remlife="N/A","n/a",A31acvalue/A31remlife)),'PTRM input'!Z$550)</f>
        <v>0</v>
      </c>
      <c r="AA506" s="617">
        <f>IF(('PTRM input'!$E$515='PTRM input'!$G$514),IF(AA$3&gt;A31remlife,A31acvalue-SUM($F506:Z506),IF(A31remlife="N/A","n/a",A31acvalue/A31remlife)),'PTRM input'!AA$550)</f>
        <v>0</v>
      </c>
      <c r="AB506" s="617">
        <f>IF(('PTRM input'!$E$515='PTRM input'!$G$514),IF(AB$3&gt;A31remlife,A31acvalue-SUM($F506:AA506),IF(A31remlife="N/A","n/a",A31acvalue/A31remlife)),'PTRM input'!AB$550)</f>
        <v>0</v>
      </c>
      <c r="AC506" s="617">
        <f>IF(('PTRM input'!$E$515='PTRM input'!$G$514),IF(AC$3&gt;A31remlife,A31acvalue-SUM($F506:AB506),IF(A31remlife="N/A","n/a",A31acvalue/A31remlife)),'PTRM input'!AC$550)</f>
        <v>0</v>
      </c>
      <c r="AD506" s="617">
        <f>IF(('PTRM input'!$E$515='PTRM input'!$G$514),IF(AD$3&gt;A31remlife,A31acvalue-SUM($F506:AC506),IF(A31remlife="N/A","n/a",A31acvalue/A31remlife)),'PTRM input'!AD$550)</f>
        <v>0</v>
      </c>
      <c r="AE506" s="617">
        <f>IF(('PTRM input'!$E$515='PTRM input'!$G$514),IF(AE$3&gt;A31remlife,A31acvalue-SUM($F506:AD506),IF(A31remlife="N/A","n/a",A31acvalue/A31remlife)),'PTRM input'!AE$550)</f>
        <v>0</v>
      </c>
      <c r="AF506" s="617">
        <f>IF(('PTRM input'!$E$515='PTRM input'!$G$514),IF(AF$3&gt;A31remlife,A31acvalue-SUM($F506:AE506),IF(A31remlife="N/A","n/a",A31acvalue/A31remlife)),'PTRM input'!AF$550)</f>
        <v>0</v>
      </c>
      <c r="AG506" s="617">
        <f>IF(('PTRM input'!$E$515='PTRM input'!$G$514),IF(AG$3&gt;A31remlife,A31acvalue-SUM($F506:AF506),IF(A31remlife="N/A","n/a",A31acvalue/A31remlife)),'PTRM input'!AG$550)</f>
        <v>0</v>
      </c>
      <c r="AH506" s="617">
        <f>IF(('PTRM input'!$E$515='PTRM input'!$G$514),IF(AH$3&gt;A31remlife,A31acvalue-SUM($F506:AG506),IF(A31remlife="N/A","n/a",A31acvalue/A31remlife)),'PTRM input'!AH$550)</f>
        <v>0</v>
      </c>
      <c r="AI506" s="617">
        <f>IF(('PTRM input'!$E$515='PTRM input'!$G$514),IF(AI$3&gt;A31remlife,A31acvalue-SUM($F506:AH506),IF(A31remlife="N/A","n/a",A31acvalue/A31remlife)),'PTRM input'!AI$550)</f>
        <v>0</v>
      </c>
      <c r="AJ506" s="617">
        <f>IF(('PTRM input'!$E$515='PTRM input'!$G$514),IF(AJ$3&gt;A31remlife,A31acvalue-SUM($F506:AI506),IF(A31remlife="N/A","n/a",A31acvalue/A31remlife)),'PTRM input'!AJ$550)</f>
        <v>0</v>
      </c>
      <c r="AK506" s="617">
        <f>IF(('PTRM input'!$E$515='PTRM input'!$G$514),IF(AK$3&gt;A31remlife,A31acvalue-SUM($F506:AJ506),IF(A31remlife="N/A","n/a",A31acvalue/A31remlife)),'PTRM input'!AK$550)</f>
        <v>0</v>
      </c>
      <c r="AL506" s="617">
        <f>IF(('PTRM input'!$E$515='PTRM input'!$G$514),IF(AL$3&gt;A31remlife,A31acvalue-SUM($F506:AK506),IF(A31remlife="N/A","n/a",A31acvalue/A31remlife)),'PTRM input'!AL$550)</f>
        <v>0</v>
      </c>
      <c r="AM506" s="617">
        <f>IF(('PTRM input'!$E$515='PTRM input'!$G$514),IF(AM$3&gt;A31remlife,A31acvalue-SUM($F506:AL506),IF(A31remlife="N/A","n/a",A31acvalue/A31remlife)),'PTRM input'!AM$550)</f>
        <v>0</v>
      </c>
      <c r="AN506" s="617">
        <f>IF(('PTRM input'!$E$515='PTRM input'!$G$514),IF(AN$3&gt;A31remlife,A31acvalue-SUM($F506:AM506),IF(A31remlife="N/A","n/a",A31acvalue/A31remlife)),'PTRM input'!AN$550)</f>
        <v>0</v>
      </c>
      <c r="AO506" s="617">
        <f>IF(('PTRM input'!$E$515='PTRM input'!$G$514),IF(AO$3&gt;A31remlife,A31acvalue-SUM($F506:AN506),IF(A31remlife="N/A","n/a",A31acvalue/A31remlife)),'PTRM input'!AO$550)</f>
        <v>0</v>
      </c>
      <c r="AP506" s="617">
        <f>IF(('PTRM input'!$E$515='PTRM input'!$G$514),IF(AP$3&gt;A31remlife,A31acvalue-SUM($F506:AO506),IF(A31remlife="N/A","n/a",A31acvalue/A31remlife)),'PTRM input'!AP$550)</f>
        <v>0</v>
      </c>
      <c r="AQ506" s="617">
        <f>IF(('PTRM input'!$E$515='PTRM input'!$G$514),IF(AQ$3&gt;A31remlife,A31acvalue-SUM($F506:AP506),IF(A31remlife="N/A","n/a",A31acvalue/A31remlife)),'PTRM input'!AQ$550)</f>
        <v>0</v>
      </c>
      <c r="AR506" s="617">
        <f>IF(('PTRM input'!$E$515='PTRM input'!$G$514),IF(AR$3&gt;A31remlife,A31acvalue-SUM($F506:AQ506),IF(A31remlife="N/A","n/a",A31acvalue/A31remlife)),'PTRM input'!AR$550)</f>
        <v>0</v>
      </c>
      <c r="AS506" s="617">
        <f>IF(('PTRM input'!$E$515='PTRM input'!$G$514),IF(AS$3&gt;A31remlife,A31acvalue-SUM($F506:AR506),IF(A31remlife="N/A","n/a",A31acvalue/A31remlife)),'PTRM input'!AS$550)</f>
        <v>0</v>
      </c>
      <c r="AT506" s="617">
        <f>IF(('PTRM input'!$E$515='PTRM input'!$G$514),IF(AT$3&gt;A31remlife,A31acvalue-SUM($F506:AS506),IF(A31remlife="N/A","n/a",A31acvalue/A31remlife)),'PTRM input'!AT$550)</f>
        <v>0</v>
      </c>
      <c r="AU506" s="617">
        <f>IF(('PTRM input'!$E$515='PTRM input'!$G$514),IF(AU$3&gt;A31remlife,A31acvalue-SUM($F506:AT506),IF(A31remlife="N/A","n/a",A31acvalue/A31remlife)),'PTRM input'!AU$550)</f>
        <v>0</v>
      </c>
      <c r="AV506" s="617">
        <f>IF(('PTRM input'!$E$515='PTRM input'!$G$514),IF(AV$3&gt;A31remlife,A31acvalue-SUM($F506:AU506),IF(A31remlife="N/A","n/a",A31acvalue/A31remlife)),'PTRM input'!AV$550)</f>
        <v>0</v>
      </c>
      <c r="AW506" s="617">
        <f>IF(('PTRM input'!$E$515='PTRM input'!$G$514),IF(AW$3&gt;A31remlife,A31acvalue-SUM($F506:AV506),IF(A31remlife="N/A","n/a",A31acvalue/A31remlife)),'PTRM input'!AW$550)</f>
        <v>0</v>
      </c>
      <c r="AX506" s="617">
        <f>IF(('PTRM input'!$E$515='PTRM input'!$G$514),IF(AX$3&gt;A31remlife,A31acvalue-SUM($F506:AW506),IF(A31remlife="N/A","n/a",A31acvalue/A31remlife)),'PTRM input'!AX$550)</f>
        <v>0</v>
      </c>
      <c r="AY506" s="617">
        <f>IF(('PTRM input'!$E$515='PTRM input'!$G$514),IF(AY$3&gt;A31remlife,A31acvalue-SUM($F506:AX506),IF(A31remlife="N/A","n/a",A31acvalue/A31remlife)),'PTRM input'!AY$550)</f>
        <v>0</v>
      </c>
      <c r="AZ506" s="617">
        <f>IF(('PTRM input'!$E$515='PTRM input'!$G$514),IF(AZ$3&gt;A31remlife,A31acvalue-SUM($F506:AY506),IF(A31remlife="N/A","n/a",A31acvalue/A31remlife)),'PTRM input'!AZ$550)</f>
        <v>0</v>
      </c>
      <c r="BA506" s="617">
        <f>IF(('PTRM input'!$E$515='PTRM input'!$G$514),IF(BA$3&gt;A31remlife,A31acvalue-SUM($F506:AZ506),IF(A31remlife="N/A","n/a",A31acvalue/A31remlife)),'PTRM input'!BA$550)</f>
        <v>0</v>
      </c>
      <c r="BB506" s="617">
        <f>IF(('PTRM input'!$E$515='PTRM input'!$G$514),IF(BB$3&gt;A31remlife,A31acvalue-SUM($F506:BA506),IF(A31remlife="N/A","n/a",A31acvalue/A31remlife)),'PTRM input'!BB$550)</f>
        <v>0</v>
      </c>
      <c r="BC506" s="617">
        <f>IF(('PTRM input'!$E$515='PTRM input'!$G$514),IF(BC$3&gt;A31remlife,A31acvalue-SUM($F506:BB506),IF(A31remlife="N/A","n/a",A31acvalue/A31remlife)),'PTRM input'!BC$550)</f>
        <v>0</v>
      </c>
      <c r="BD506" s="617">
        <f>IF(('PTRM input'!$E$515='PTRM input'!$G$514),IF(BD$3&gt;A31remlife,A31acvalue-SUM($F506:BC506),IF(A31remlife="N/A","n/a",A31acvalue/A31remlife)),'PTRM input'!BD$550)</f>
        <v>0</v>
      </c>
      <c r="BE506" s="617">
        <f>IF(('PTRM input'!$E$515='PTRM input'!$G$514),IF(BE$3&gt;A31remlife,A31acvalue-SUM($F506:BD506),IF(A31remlife="N/A","n/a",A31acvalue/A31remlife)),'PTRM input'!BE$550)</f>
        <v>0</v>
      </c>
      <c r="BF506" s="617">
        <f>IF(('PTRM input'!$E$515='PTRM input'!$G$514),IF(BF$3&gt;A31remlife,A31acvalue-SUM($F506:BE506),IF(A31remlife="N/A","n/a",A31acvalue/A31remlife)),'PTRM input'!BF$550)</f>
        <v>0</v>
      </c>
      <c r="BG506" s="617">
        <f>IF(('PTRM input'!$E$515='PTRM input'!$G$514),IF(BG$3&gt;A31remlife,A31acvalue-SUM($F506:BF506),IF(A31remlife="N/A","n/a",A31acvalue/A31remlife)),'PTRM input'!BG$550)</f>
        <v>0</v>
      </c>
      <c r="BH506" s="617">
        <f>IF(('PTRM input'!$E$515='PTRM input'!$G$514),IF(BH$3&gt;A31remlife,A31acvalue-SUM($F506:BG506),IF(A31remlife="N/A","n/a",A31acvalue/A31remlife)),'PTRM input'!BH$550)</f>
        <v>0</v>
      </c>
      <c r="BI506" s="617">
        <f>IF(('PTRM input'!$E$515='PTRM input'!$G$514),IF(BI$3&gt;A31remlife,A31acvalue-SUM($F506:BH506),IF(A31remlife="N/A","n/a",A31acvalue/A31remlife)),'PTRM input'!BI$550)</f>
        <v>0</v>
      </c>
      <c r="BJ506" s="116"/>
      <c r="BK506" s="116"/>
      <c r="BL506" s="116"/>
      <c r="BM506" s="116"/>
    </row>
    <row r="507" spans="1:65" ht="12.75" hidden="1" customHeight="1" outlineLevel="2">
      <c r="A507" s="116"/>
      <c r="B507" s="19"/>
      <c r="C507" s="18"/>
      <c r="D507" s="760" t="s">
        <v>237</v>
      </c>
      <c r="E507" s="86">
        <v>0</v>
      </c>
      <c r="F507" s="259"/>
      <c r="G507" s="433"/>
      <c r="H507" s="433"/>
      <c r="I507" s="433"/>
      <c r="J507" s="433"/>
      <c r="K507" s="433"/>
      <c r="L507" s="433"/>
      <c r="M507" s="433"/>
      <c r="N507" s="433"/>
      <c r="O507" s="433"/>
      <c r="P507" s="433"/>
      <c r="Q507" s="433"/>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251"/>
      <c r="AN507" s="251"/>
      <c r="AO507" s="251"/>
      <c r="AP507" s="251"/>
      <c r="AQ507" s="251"/>
      <c r="AR507" s="251"/>
      <c r="AS507" s="251"/>
      <c r="AT507" s="251"/>
      <c r="AU507" s="251"/>
      <c r="AV507" s="251"/>
      <c r="AW507" s="251"/>
      <c r="AX507" s="251"/>
      <c r="AY507" s="251"/>
      <c r="AZ507" s="251"/>
      <c r="BA507" s="251"/>
      <c r="BB507" s="251"/>
      <c r="BC507" s="251"/>
      <c r="BD507" s="251"/>
      <c r="BE507" s="251"/>
      <c r="BF507" s="251"/>
      <c r="BG507" s="251"/>
      <c r="BH507" s="251"/>
      <c r="BI507" s="251"/>
      <c r="BJ507" s="116"/>
      <c r="BK507" s="116"/>
      <c r="BL507" s="116"/>
      <c r="BM507" s="116"/>
    </row>
    <row r="508" spans="1:65" hidden="1" outlineLevel="2">
      <c r="A508" s="116"/>
      <c r="B508" s="19"/>
      <c r="C508" s="18"/>
      <c r="D508" s="760"/>
      <c r="E508" s="86">
        <v>1</v>
      </c>
      <c r="F508" s="259"/>
      <c r="G508" s="618"/>
      <c r="H508" s="433">
        <f ca="1">IF(A31stdlife="n/a","n/a",IF(H$3&gt;(A31stdlife+$E508),('PTRM input'!$G$415*(1+rvanilla01)^0.5)-SUM(G508:$G508),('PTRM input'!$G$415*(1+rvanilla01)^0.5)/A31stdlife))</f>
        <v>0</v>
      </c>
      <c r="I508" s="433">
        <f ca="1">IF(A31stdlife="n/a","n/a",IF(I$3&gt;(A31stdlife+$E508),('PTRM input'!$G$415*(1+rvanilla01)^0.5)-SUM($G508:H508),('PTRM input'!$G$415*(1+rvanilla01)^0.5)/A31stdlife))</f>
        <v>0</v>
      </c>
      <c r="J508" s="433">
        <f ca="1">IF(A31stdlife="n/a","n/a",IF(J$3&gt;(A31stdlife+$E508),('PTRM input'!$G$415*(1+rvanilla01)^0.5)-SUM($G508:I508),('PTRM input'!$G$415*(1+rvanilla01)^0.5)/A31stdlife))</f>
        <v>0</v>
      </c>
      <c r="K508" s="433">
        <f ca="1">IF(A31stdlife="n/a","n/a",IF(K$3&gt;(A31stdlife+$E508),('PTRM input'!$G$415*(1+rvanilla01)^0.5)-SUM($G508:J508),('PTRM input'!$G$415*(1+rvanilla01)^0.5)/A31stdlife))</f>
        <v>0</v>
      </c>
      <c r="L508" s="433">
        <f ca="1">IF(A31stdlife="n/a","n/a",IF(L$3&gt;(A31stdlife+$E508),('PTRM input'!$G$415*(1+rvanilla01)^0.5)-SUM($G508:K508),('PTRM input'!$G$415*(1+rvanilla01)^0.5)/A31stdlife))</f>
        <v>0</v>
      </c>
      <c r="M508" s="433">
        <f ca="1">IF(A31stdlife="n/a","n/a",IF(M$3&gt;(A31stdlife+$E508),('PTRM input'!$G$415*(1+rvanilla01)^0.5)-SUM($G508:L508),('PTRM input'!$G$415*(1+rvanilla01)^0.5)/A31stdlife))</f>
        <v>0</v>
      </c>
      <c r="N508" s="433">
        <f ca="1">IF(A31stdlife="n/a","n/a",IF(N$3&gt;(A31stdlife+$E508),('PTRM input'!$G$415*(1+rvanilla01)^0.5)-SUM($G508:M508),('PTRM input'!$G$415*(1+rvanilla01)^0.5)/A31stdlife))</f>
        <v>0</v>
      </c>
      <c r="O508" s="433">
        <f ca="1">IF(A31stdlife="n/a","n/a",IF(O$3&gt;(A31stdlife+$E508),('PTRM input'!$G$415*(1+rvanilla01)^0.5)-SUM($G508:N508),('PTRM input'!$G$415*(1+rvanilla01)^0.5)/A31stdlife))</f>
        <v>0</v>
      </c>
      <c r="P508" s="433">
        <f ca="1">IF(A31stdlife="n/a","n/a",IF(P$3&gt;(A31stdlife+$E508),('PTRM input'!$G$415*(1+rvanilla01)^0.5)-SUM($G508:O508),('PTRM input'!$G$415*(1+rvanilla01)^0.5)/A31stdlife))</f>
        <v>0</v>
      </c>
      <c r="Q508" s="433">
        <f ca="1">IF(A31stdlife="n/a","n/a",IF(Q$3&gt;(A31stdlife+$E508),('PTRM input'!$G$415*(1+rvanilla01)^0.5)-SUM($G508:P508),('PTRM input'!$G$415*(1+rvanilla01)^0.5)/A31stdlife))</f>
        <v>0</v>
      </c>
      <c r="R508" s="251">
        <f ca="1">IF(A31stdlife="n/a","n/a",IF(R$3&gt;(A31stdlife+$E508),('PTRM input'!$G$415*(1+rvanilla01)^0.5)-SUM($G508:Q508),('PTRM input'!$G$415*(1+rvanilla01)^0.5)/A31stdlife))</f>
        <v>0</v>
      </c>
      <c r="S508" s="251">
        <f ca="1">IF(A31stdlife="n/a","n/a",IF(S$3&gt;(A31stdlife+$E508),('PTRM input'!$G$415*(1+rvanilla01)^0.5)-SUM($G508:R508),('PTRM input'!$G$415*(1+rvanilla01)^0.5)/A31stdlife))</f>
        <v>0</v>
      </c>
      <c r="T508" s="251">
        <f ca="1">IF(A31stdlife="n/a","n/a",IF(T$3&gt;(A31stdlife+$E508),('PTRM input'!$G$415*(1+rvanilla01)^0.5)-SUM($G508:S508),('PTRM input'!$G$415*(1+rvanilla01)^0.5)/A31stdlife))</f>
        <v>0</v>
      </c>
      <c r="U508" s="251">
        <f ca="1">IF(A31stdlife="n/a","n/a",IF(U$3&gt;(A31stdlife+$E508),('PTRM input'!$G$415*(1+rvanilla01)^0.5)-SUM($G508:T508),('PTRM input'!$G$415*(1+rvanilla01)^0.5)/A31stdlife))</f>
        <v>0</v>
      </c>
      <c r="V508" s="251">
        <f ca="1">IF(A31stdlife="n/a","n/a",IF(V$3&gt;(A31stdlife+$E508),('PTRM input'!$G$415*(1+rvanilla01)^0.5)-SUM($G508:U508),('PTRM input'!$G$415*(1+rvanilla01)^0.5)/A31stdlife))</f>
        <v>0</v>
      </c>
      <c r="W508" s="251">
        <f ca="1">IF(A31stdlife="n/a","n/a",IF(W$3&gt;(A31stdlife+$E508),('PTRM input'!$G$415*(1+rvanilla01)^0.5)-SUM($G508:V508),('PTRM input'!$G$415*(1+rvanilla01)^0.5)/A31stdlife))</f>
        <v>0</v>
      </c>
      <c r="X508" s="251">
        <f ca="1">IF(A31stdlife="n/a","n/a",IF(X$3&gt;(A31stdlife+$E508),('PTRM input'!$G$415*(1+rvanilla01)^0.5)-SUM($G508:W508),('PTRM input'!$G$415*(1+rvanilla01)^0.5)/A31stdlife))</f>
        <v>0</v>
      </c>
      <c r="Y508" s="251">
        <f ca="1">IF(A31stdlife="n/a","n/a",IF(Y$3&gt;(A31stdlife+$E508),('PTRM input'!$G$415*(1+rvanilla01)^0.5)-SUM($G508:X508),('PTRM input'!$G$415*(1+rvanilla01)^0.5)/A31stdlife))</f>
        <v>0</v>
      </c>
      <c r="Z508" s="251">
        <f ca="1">IF(A31stdlife="n/a","n/a",IF(Z$3&gt;(A31stdlife+$E508),('PTRM input'!$G$415*(1+rvanilla01)^0.5)-SUM($G508:Y508),('PTRM input'!$G$415*(1+rvanilla01)^0.5)/A31stdlife))</f>
        <v>0</v>
      </c>
      <c r="AA508" s="251">
        <f ca="1">IF(A31stdlife="n/a","n/a",IF(AA$3&gt;(A31stdlife+$E508),('PTRM input'!$G$415*(1+rvanilla01)^0.5)-SUM($G508:Z508),('PTRM input'!$G$415*(1+rvanilla01)^0.5)/A31stdlife))</f>
        <v>0</v>
      </c>
      <c r="AB508" s="251">
        <f ca="1">IF(A31stdlife="n/a","n/a",IF(AB$3&gt;(A31stdlife+$E508),('PTRM input'!$G$415*(1+rvanilla01)^0.5)-SUM($G508:AA508),('PTRM input'!$G$415*(1+rvanilla01)^0.5)/A31stdlife))</f>
        <v>0</v>
      </c>
      <c r="AC508" s="251">
        <f ca="1">IF(A31stdlife="n/a","n/a",IF(AC$3&gt;(A31stdlife+$E508),('PTRM input'!$G$415*(1+rvanilla01)^0.5)-SUM($G508:AB508),('PTRM input'!$G$415*(1+rvanilla01)^0.5)/A31stdlife))</f>
        <v>0</v>
      </c>
      <c r="AD508" s="251">
        <f ca="1">IF(A31stdlife="n/a","n/a",IF(AD$3&gt;(A31stdlife+$E508),('PTRM input'!$G$415*(1+rvanilla01)^0.5)-SUM($G508:AC508),('PTRM input'!$G$415*(1+rvanilla01)^0.5)/A31stdlife))</f>
        <v>0</v>
      </c>
      <c r="AE508" s="251">
        <f ca="1">IF(A31stdlife="n/a","n/a",IF(AE$3&gt;(A31stdlife+$E508),('PTRM input'!$G$415*(1+rvanilla01)^0.5)-SUM($G508:AD508),('PTRM input'!$G$415*(1+rvanilla01)^0.5)/A31stdlife))</f>
        <v>0</v>
      </c>
      <c r="AF508" s="251">
        <f ca="1">IF(A31stdlife="n/a","n/a",IF(AF$3&gt;(A31stdlife+$E508),('PTRM input'!$G$415*(1+rvanilla01)^0.5)-SUM($G508:AE508),('PTRM input'!$G$415*(1+rvanilla01)^0.5)/A31stdlife))</f>
        <v>0</v>
      </c>
      <c r="AG508" s="251">
        <f ca="1">IF(A31stdlife="n/a","n/a",IF(AG$3&gt;(A31stdlife+$E508),('PTRM input'!$G$415*(1+rvanilla01)^0.5)-SUM($G508:AF508),('PTRM input'!$G$415*(1+rvanilla01)^0.5)/A31stdlife))</f>
        <v>0</v>
      </c>
      <c r="AH508" s="251">
        <f ca="1">IF(A31stdlife="n/a","n/a",IF(AH$3&gt;(A31stdlife+$E508),('PTRM input'!$G$415*(1+rvanilla01)^0.5)-SUM($G508:AG508),('PTRM input'!$G$415*(1+rvanilla01)^0.5)/A31stdlife))</f>
        <v>0</v>
      </c>
      <c r="AI508" s="251">
        <f ca="1">IF(A31stdlife="n/a","n/a",IF(AI$3&gt;(A31stdlife+$E508),('PTRM input'!$G$415*(1+rvanilla01)^0.5)-SUM($G508:AH508),('PTRM input'!$G$415*(1+rvanilla01)^0.5)/A31stdlife))</f>
        <v>0</v>
      </c>
      <c r="AJ508" s="251">
        <f ca="1">IF(A31stdlife="n/a","n/a",IF(AJ$3&gt;(A31stdlife+$E508),('PTRM input'!$G$415*(1+rvanilla01)^0.5)-SUM($G508:AI508),('PTRM input'!$G$415*(1+rvanilla01)^0.5)/A31stdlife))</f>
        <v>0</v>
      </c>
      <c r="AK508" s="251">
        <f ca="1">IF(A31stdlife="n/a","n/a",IF(AK$3&gt;(A31stdlife+$E508),('PTRM input'!$G$415*(1+rvanilla01)^0.5)-SUM($G508:AJ508),('PTRM input'!$G$415*(1+rvanilla01)^0.5)/A31stdlife))</f>
        <v>0</v>
      </c>
      <c r="AL508" s="251">
        <f ca="1">IF(A31stdlife="n/a","n/a",IF(AL$3&gt;(A31stdlife+$E508),('PTRM input'!$G$415*(1+rvanilla01)^0.5)-SUM($G508:AK508),('PTRM input'!$G$415*(1+rvanilla01)^0.5)/A31stdlife))</f>
        <v>0</v>
      </c>
      <c r="AM508" s="251">
        <f ca="1">IF(A31stdlife="n/a","n/a",IF(AM$3&gt;(A31stdlife+$E508),('PTRM input'!$G$415*(1+rvanilla01)^0.5)-SUM($G508:AL508),('PTRM input'!$G$415*(1+rvanilla01)^0.5)/A31stdlife))</f>
        <v>0</v>
      </c>
      <c r="AN508" s="251">
        <f ca="1">IF(A31stdlife="n/a","n/a",IF(AN$3&gt;(A31stdlife+$E508),('PTRM input'!$G$415*(1+rvanilla01)^0.5)-SUM($G508:AM508),('PTRM input'!$G$415*(1+rvanilla01)^0.5)/A31stdlife))</f>
        <v>0</v>
      </c>
      <c r="AO508" s="251">
        <f ca="1">IF(A31stdlife="n/a","n/a",IF(AO$3&gt;(A31stdlife+$E508),('PTRM input'!$G$415*(1+rvanilla01)^0.5)-SUM($G508:AN508),('PTRM input'!$G$415*(1+rvanilla01)^0.5)/A31stdlife))</f>
        <v>0</v>
      </c>
      <c r="AP508" s="251">
        <f ca="1">IF(A31stdlife="n/a","n/a",IF(AP$3&gt;(A31stdlife+$E508),('PTRM input'!$G$415*(1+rvanilla01)^0.5)-SUM($G508:AO508),('PTRM input'!$G$415*(1+rvanilla01)^0.5)/A31stdlife))</f>
        <v>0</v>
      </c>
      <c r="AQ508" s="251">
        <f ca="1">IF(A31stdlife="n/a","n/a",IF(AQ$3&gt;(A31stdlife+$E508),('PTRM input'!$G$415*(1+rvanilla01)^0.5)-SUM($G508:AP508),('PTRM input'!$G$415*(1+rvanilla01)^0.5)/A31stdlife))</f>
        <v>0</v>
      </c>
      <c r="AR508" s="251">
        <f ca="1">IF(A31stdlife="n/a","n/a",IF(AR$3&gt;(A31stdlife+$E508),('PTRM input'!$G$415*(1+rvanilla01)^0.5)-SUM($G508:AQ508),('PTRM input'!$G$415*(1+rvanilla01)^0.5)/A31stdlife))</f>
        <v>0</v>
      </c>
      <c r="AS508" s="251">
        <f ca="1">IF(A31stdlife="n/a","n/a",IF(AS$3&gt;(A31stdlife+$E508),('PTRM input'!$G$415*(1+rvanilla01)^0.5)-SUM($G508:AR508),('PTRM input'!$G$415*(1+rvanilla01)^0.5)/A31stdlife))</f>
        <v>0</v>
      </c>
      <c r="AT508" s="251">
        <f ca="1">IF(A31stdlife="n/a","n/a",IF(AT$3&gt;(A31stdlife+$E508),('PTRM input'!$G$415*(1+rvanilla01)^0.5)-SUM($G508:AS508),('PTRM input'!$G$415*(1+rvanilla01)^0.5)/A31stdlife))</f>
        <v>0</v>
      </c>
      <c r="AU508" s="251">
        <f ca="1">IF(A31stdlife="n/a","n/a",IF(AU$3&gt;(A31stdlife+$E508),('PTRM input'!$G$415*(1+rvanilla01)^0.5)-SUM($G508:AT508),('PTRM input'!$G$415*(1+rvanilla01)^0.5)/A31stdlife))</f>
        <v>0</v>
      </c>
      <c r="AV508" s="251">
        <f ca="1">IF(A31stdlife="n/a","n/a",IF(AV$3&gt;(A31stdlife+$E508),('PTRM input'!$G$415*(1+rvanilla01)^0.5)-SUM($G508:AU508),('PTRM input'!$G$415*(1+rvanilla01)^0.5)/A31stdlife))</f>
        <v>0</v>
      </c>
      <c r="AW508" s="251">
        <f ca="1">IF(A31stdlife="n/a","n/a",IF(AW$3&gt;(A31stdlife+$E508),('PTRM input'!$G$415*(1+rvanilla01)^0.5)-SUM($G508:AV508),('PTRM input'!$G$415*(1+rvanilla01)^0.5)/A31stdlife))</f>
        <v>0</v>
      </c>
      <c r="AX508" s="251">
        <f ca="1">IF(A31stdlife="n/a","n/a",IF(AX$3&gt;(A31stdlife+$E508),('PTRM input'!$G$415*(1+rvanilla01)^0.5)-SUM($G508:AW508),('PTRM input'!$G$415*(1+rvanilla01)^0.5)/A31stdlife))</f>
        <v>0</v>
      </c>
      <c r="AY508" s="251">
        <f ca="1">IF(A31stdlife="n/a","n/a",IF(AY$3&gt;(A31stdlife+$E508),('PTRM input'!$G$415*(1+rvanilla01)^0.5)-SUM($G508:AX508),('PTRM input'!$G$415*(1+rvanilla01)^0.5)/A31stdlife))</f>
        <v>0</v>
      </c>
      <c r="AZ508" s="251">
        <f ca="1">IF(A31stdlife="n/a","n/a",IF(AZ$3&gt;(A31stdlife+$E508),('PTRM input'!$G$415*(1+rvanilla01)^0.5)-SUM($G508:AY508),('PTRM input'!$G$415*(1+rvanilla01)^0.5)/A31stdlife))</f>
        <v>0</v>
      </c>
      <c r="BA508" s="251">
        <f ca="1">IF(A31stdlife="n/a","n/a",IF(BA$3&gt;(A31stdlife+$E508),('PTRM input'!$G$415*(1+rvanilla01)^0.5)-SUM($G508:AZ508),('PTRM input'!$G$415*(1+rvanilla01)^0.5)/A31stdlife))</f>
        <v>0</v>
      </c>
      <c r="BB508" s="251">
        <f ca="1">IF(A31stdlife="n/a","n/a",IF(BB$3&gt;(A31stdlife+$E508),('PTRM input'!$G$415*(1+rvanilla01)^0.5)-SUM($G508:BA508),('PTRM input'!$G$415*(1+rvanilla01)^0.5)/A31stdlife))</f>
        <v>0</v>
      </c>
      <c r="BC508" s="251">
        <f ca="1">IF(A31stdlife="n/a","n/a",IF(BC$3&gt;(A31stdlife+$E508),('PTRM input'!$G$415*(1+rvanilla01)^0.5)-SUM($G508:BB508),('PTRM input'!$G$415*(1+rvanilla01)^0.5)/A31stdlife))</f>
        <v>0</v>
      </c>
      <c r="BD508" s="251">
        <f ca="1">IF(A31stdlife="n/a","n/a",IF(BD$3&gt;(A31stdlife+$E508),('PTRM input'!$G$415*(1+rvanilla01)^0.5)-SUM($G508:BC508),('PTRM input'!$G$415*(1+rvanilla01)^0.5)/A31stdlife))</f>
        <v>0</v>
      </c>
      <c r="BE508" s="251">
        <f ca="1">IF(A31stdlife="n/a","n/a",IF(BE$3&gt;(A31stdlife+$E508),('PTRM input'!$G$415*(1+rvanilla01)^0.5)-SUM($G508:BD508),('PTRM input'!$G$415*(1+rvanilla01)^0.5)/A31stdlife))</f>
        <v>0</v>
      </c>
      <c r="BF508" s="251">
        <f ca="1">IF(A31stdlife="n/a","n/a",IF(BF$3&gt;(A31stdlife+$E508),('PTRM input'!$G$415*(1+rvanilla01)^0.5)-SUM($G508:BE508),('PTRM input'!$G$415*(1+rvanilla01)^0.5)/A31stdlife))</f>
        <v>0</v>
      </c>
      <c r="BG508" s="251">
        <f ca="1">IF(A31stdlife="n/a","n/a",IF(BG$3&gt;(A31stdlife+$E508),('PTRM input'!$G$415*(1+rvanilla01)^0.5)-SUM($G508:BF508),('PTRM input'!$G$415*(1+rvanilla01)^0.5)/A31stdlife))</f>
        <v>0</v>
      </c>
      <c r="BH508" s="251">
        <f ca="1">IF(A31stdlife="n/a","n/a",IF(BH$3&gt;(A31stdlife+$E508),('PTRM input'!$G$415*(1+rvanilla01)^0.5)-SUM($G508:BG508),('PTRM input'!$G$415*(1+rvanilla01)^0.5)/A31stdlife))</f>
        <v>0</v>
      </c>
      <c r="BI508" s="251">
        <f ca="1">IF(A31stdlife="n/a","n/a",IF(BI$3&gt;(A31stdlife+$E508),('PTRM input'!$G$415*(1+rvanilla01)^0.5)-SUM($G508:BH508),('PTRM input'!$G$415*(1+rvanilla01)^0.5)/A31stdlife))</f>
        <v>0</v>
      </c>
      <c r="BJ508" s="116"/>
      <c r="BK508" s="116"/>
      <c r="BL508" s="116"/>
      <c r="BM508" s="116"/>
    </row>
    <row r="509" spans="1:65" hidden="1" outlineLevel="2">
      <c r="A509" s="116"/>
      <c r="B509" s="19"/>
      <c r="C509" s="18"/>
      <c r="D509" s="760"/>
      <c r="E509" s="86">
        <v>2</v>
      </c>
      <c r="F509" s="259"/>
      <c r="G509" s="434"/>
      <c r="H509" s="619"/>
      <c r="I509" s="433">
        <f ca="1">IF(A31stdlife="n/a","n/a",IF(I$3&gt;(A31stdlife+$E509),('PTRM input'!$H$415*(1+rvanilla02)^0.5)-SUM(H509:$H509),('PTRM input'!$H$415*(1+rvanilla02)^0.5)/A31stdlife))</f>
        <v>0</v>
      </c>
      <c r="J509" s="433">
        <f ca="1">IF(A31stdlife="n/a","n/a",IF(J$3&gt;(A31stdlife+$E509),('PTRM input'!$H$415*(1+rvanilla02)^0.5)-SUM($H509:I509),('PTRM input'!$H$415*(1+rvanilla02)^0.5)/A31stdlife))</f>
        <v>0</v>
      </c>
      <c r="K509" s="433">
        <f ca="1">IF(A31stdlife="n/a","n/a",IF(K$3&gt;(A31stdlife+$E509),('PTRM input'!$H$415*(1+rvanilla02)^0.5)-SUM($H509:J509),('PTRM input'!$H$415*(1+rvanilla02)^0.5)/A31stdlife))</f>
        <v>0</v>
      </c>
      <c r="L509" s="433">
        <f ca="1">IF(A31stdlife="n/a","n/a",IF(L$3&gt;(A31stdlife+$E509),('PTRM input'!$H$415*(1+rvanilla02)^0.5)-SUM($H509:K509),('PTRM input'!$H$415*(1+rvanilla02)^0.5)/A31stdlife))</f>
        <v>0</v>
      </c>
      <c r="M509" s="433">
        <f ca="1">IF(A31stdlife="n/a","n/a",IF(M$3&gt;(A31stdlife+$E509),('PTRM input'!$H$415*(1+rvanilla02)^0.5)-SUM($H509:L509),('PTRM input'!$H$415*(1+rvanilla02)^0.5)/A31stdlife))</f>
        <v>0</v>
      </c>
      <c r="N509" s="433">
        <f ca="1">IF(A31stdlife="n/a","n/a",IF(N$3&gt;(A31stdlife+$E509),('PTRM input'!$H$415*(1+rvanilla02)^0.5)-SUM($H509:M509),('PTRM input'!$H$415*(1+rvanilla02)^0.5)/A31stdlife))</f>
        <v>0</v>
      </c>
      <c r="O509" s="433">
        <f ca="1">IF(A31stdlife="n/a","n/a",IF(O$3&gt;(A31stdlife+$E509),('PTRM input'!$H$415*(1+rvanilla02)^0.5)-SUM($H509:N509),('PTRM input'!$H$415*(1+rvanilla02)^0.5)/A31stdlife))</f>
        <v>0</v>
      </c>
      <c r="P509" s="433">
        <f ca="1">IF(A31stdlife="n/a","n/a",IF(P$3&gt;(A31stdlife+$E509),('PTRM input'!$H$415*(1+rvanilla02)^0.5)-SUM($H509:O509),('PTRM input'!$H$415*(1+rvanilla02)^0.5)/A31stdlife))</f>
        <v>0</v>
      </c>
      <c r="Q509" s="433">
        <f ca="1">IF(A31stdlife="n/a","n/a",IF(Q$3&gt;(A31stdlife+$E509),('PTRM input'!$H$415*(1+rvanilla02)^0.5)-SUM($H509:P509),('PTRM input'!$H$415*(1+rvanilla02)^0.5)/A31stdlife))</f>
        <v>0</v>
      </c>
      <c r="R509" s="251">
        <f ca="1">IF(A31stdlife="n/a","n/a",IF(R$3&gt;(A31stdlife+$E509),('PTRM input'!$H$415*(1+rvanilla02)^0.5)-SUM($H509:Q509),('PTRM input'!$H$415*(1+rvanilla02)^0.5)/A31stdlife))</f>
        <v>0</v>
      </c>
      <c r="S509" s="251">
        <f ca="1">IF(A31stdlife="n/a","n/a",IF(S$3&gt;(A31stdlife+$E509),('PTRM input'!$H$415*(1+rvanilla02)^0.5)-SUM($H509:R509),('PTRM input'!$H$415*(1+rvanilla02)^0.5)/A31stdlife))</f>
        <v>0</v>
      </c>
      <c r="T509" s="251">
        <f ca="1">IF(A31stdlife="n/a","n/a",IF(T$3&gt;(A31stdlife+$E509),('PTRM input'!$H$415*(1+rvanilla02)^0.5)-SUM($H509:S509),('PTRM input'!$H$415*(1+rvanilla02)^0.5)/A31stdlife))</f>
        <v>0</v>
      </c>
      <c r="U509" s="251">
        <f ca="1">IF(A31stdlife="n/a","n/a",IF(U$3&gt;(A31stdlife+$E509),('PTRM input'!$H$415*(1+rvanilla02)^0.5)-SUM($H509:T509),('PTRM input'!$H$415*(1+rvanilla02)^0.5)/A31stdlife))</f>
        <v>0</v>
      </c>
      <c r="V509" s="251">
        <f ca="1">IF(A31stdlife="n/a","n/a",IF(V$3&gt;(A31stdlife+$E509),('PTRM input'!$H$415*(1+rvanilla02)^0.5)-SUM($H509:U509),('PTRM input'!$H$415*(1+rvanilla02)^0.5)/A31stdlife))</f>
        <v>0</v>
      </c>
      <c r="W509" s="251">
        <f ca="1">IF(A31stdlife="n/a","n/a",IF(W$3&gt;(A31stdlife+$E509),('PTRM input'!$H$415*(1+rvanilla02)^0.5)-SUM($H509:V509),('PTRM input'!$H$415*(1+rvanilla02)^0.5)/A31stdlife))</f>
        <v>0</v>
      </c>
      <c r="X509" s="251">
        <f ca="1">IF(A31stdlife="n/a","n/a",IF(X$3&gt;(A31stdlife+$E509),('PTRM input'!$H$415*(1+rvanilla02)^0.5)-SUM($H509:W509),('PTRM input'!$H$415*(1+rvanilla02)^0.5)/A31stdlife))</f>
        <v>0</v>
      </c>
      <c r="Y509" s="251">
        <f ca="1">IF(A31stdlife="n/a","n/a",IF(Y$3&gt;(A31stdlife+$E509),('PTRM input'!$H$415*(1+rvanilla02)^0.5)-SUM($H509:X509),('PTRM input'!$H$415*(1+rvanilla02)^0.5)/A31stdlife))</f>
        <v>0</v>
      </c>
      <c r="Z509" s="251">
        <f ca="1">IF(A31stdlife="n/a","n/a",IF(Z$3&gt;(A31stdlife+$E509),('PTRM input'!$H$415*(1+rvanilla02)^0.5)-SUM($H509:Y509),('PTRM input'!$H$415*(1+rvanilla02)^0.5)/A31stdlife))</f>
        <v>0</v>
      </c>
      <c r="AA509" s="251">
        <f ca="1">IF(A31stdlife="n/a","n/a",IF(AA$3&gt;(A31stdlife+$E509),('PTRM input'!$H$415*(1+rvanilla02)^0.5)-SUM($H509:Z509),('PTRM input'!$H$415*(1+rvanilla02)^0.5)/A31stdlife))</f>
        <v>0</v>
      </c>
      <c r="AB509" s="251">
        <f ca="1">IF(A31stdlife="n/a","n/a",IF(AB$3&gt;(A31stdlife+$E509),('PTRM input'!$H$415*(1+rvanilla02)^0.5)-SUM($H509:AA509),('PTRM input'!$H$415*(1+rvanilla02)^0.5)/A31stdlife))</f>
        <v>0</v>
      </c>
      <c r="AC509" s="251">
        <f ca="1">IF(A31stdlife="n/a","n/a",IF(AC$3&gt;(A31stdlife+$E509),('PTRM input'!$H$415*(1+rvanilla02)^0.5)-SUM($H509:AB509),('PTRM input'!$H$415*(1+rvanilla02)^0.5)/A31stdlife))</f>
        <v>0</v>
      </c>
      <c r="AD509" s="251">
        <f ca="1">IF(A31stdlife="n/a","n/a",IF(AD$3&gt;(A31stdlife+$E509),('PTRM input'!$H$415*(1+rvanilla02)^0.5)-SUM($H509:AC509),('PTRM input'!$H$415*(1+rvanilla02)^0.5)/A31stdlife))</f>
        <v>0</v>
      </c>
      <c r="AE509" s="251">
        <f ca="1">IF(A31stdlife="n/a","n/a",IF(AE$3&gt;(A31stdlife+$E509),('PTRM input'!$H$415*(1+rvanilla02)^0.5)-SUM($H509:AD509),('PTRM input'!$H$415*(1+rvanilla02)^0.5)/A31stdlife))</f>
        <v>0</v>
      </c>
      <c r="AF509" s="251">
        <f ca="1">IF(A31stdlife="n/a","n/a",IF(AF$3&gt;(A31stdlife+$E509),('PTRM input'!$H$415*(1+rvanilla02)^0.5)-SUM($H509:AE509),('PTRM input'!$H$415*(1+rvanilla02)^0.5)/A31stdlife))</f>
        <v>0</v>
      </c>
      <c r="AG509" s="251">
        <f ca="1">IF(A31stdlife="n/a","n/a",IF(AG$3&gt;(A31stdlife+$E509),('PTRM input'!$H$415*(1+rvanilla02)^0.5)-SUM($H509:AF509),('PTRM input'!$H$415*(1+rvanilla02)^0.5)/A31stdlife))</f>
        <v>0</v>
      </c>
      <c r="AH509" s="251">
        <f ca="1">IF(A31stdlife="n/a","n/a",IF(AH$3&gt;(A31stdlife+$E509),('PTRM input'!$H$415*(1+rvanilla02)^0.5)-SUM($H509:AG509),('PTRM input'!$H$415*(1+rvanilla02)^0.5)/A31stdlife))</f>
        <v>0</v>
      </c>
      <c r="AI509" s="251">
        <f ca="1">IF(A31stdlife="n/a","n/a",IF(AI$3&gt;(A31stdlife+$E509),('PTRM input'!$H$415*(1+rvanilla02)^0.5)-SUM($H509:AH509),('PTRM input'!$H$415*(1+rvanilla02)^0.5)/A31stdlife))</f>
        <v>0</v>
      </c>
      <c r="AJ509" s="251">
        <f ca="1">IF(A31stdlife="n/a","n/a",IF(AJ$3&gt;(A31stdlife+$E509),('PTRM input'!$H$415*(1+rvanilla02)^0.5)-SUM($H509:AI509),('PTRM input'!$H$415*(1+rvanilla02)^0.5)/A31stdlife))</f>
        <v>0</v>
      </c>
      <c r="AK509" s="251">
        <f ca="1">IF(A31stdlife="n/a","n/a",IF(AK$3&gt;(A31stdlife+$E509),('PTRM input'!$H$415*(1+rvanilla02)^0.5)-SUM($H509:AJ509),('PTRM input'!$H$415*(1+rvanilla02)^0.5)/A31stdlife))</f>
        <v>0</v>
      </c>
      <c r="AL509" s="251">
        <f ca="1">IF(A31stdlife="n/a","n/a",IF(AL$3&gt;(A31stdlife+$E509),('PTRM input'!$H$415*(1+rvanilla02)^0.5)-SUM($H509:AK509),('PTRM input'!$H$415*(1+rvanilla02)^0.5)/A31stdlife))</f>
        <v>0</v>
      </c>
      <c r="AM509" s="251">
        <f ca="1">IF(A31stdlife="n/a","n/a",IF(AM$3&gt;(A31stdlife+$E509),('PTRM input'!$H$415*(1+rvanilla02)^0.5)-SUM($H509:AL509),('PTRM input'!$H$415*(1+rvanilla02)^0.5)/A31stdlife))</f>
        <v>0</v>
      </c>
      <c r="AN509" s="251">
        <f ca="1">IF(A31stdlife="n/a","n/a",IF(AN$3&gt;(A31stdlife+$E509),('PTRM input'!$H$415*(1+rvanilla02)^0.5)-SUM($H509:AM509),('PTRM input'!$H$415*(1+rvanilla02)^0.5)/A31stdlife))</f>
        <v>0</v>
      </c>
      <c r="AO509" s="251">
        <f ca="1">IF(A31stdlife="n/a","n/a",IF(AO$3&gt;(A31stdlife+$E509),('PTRM input'!$H$415*(1+rvanilla02)^0.5)-SUM($H509:AN509),('PTRM input'!$H$415*(1+rvanilla02)^0.5)/A31stdlife))</f>
        <v>0</v>
      </c>
      <c r="AP509" s="251">
        <f ca="1">IF(A31stdlife="n/a","n/a",IF(AP$3&gt;(A31stdlife+$E509),('PTRM input'!$H$415*(1+rvanilla02)^0.5)-SUM($H509:AO509),('PTRM input'!$H$415*(1+rvanilla02)^0.5)/A31stdlife))</f>
        <v>0</v>
      </c>
      <c r="AQ509" s="251">
        <f ca="1">IF(A31stdlife="n/a","n/a",IF(AQ$3&gt;(A31stdlife+$E509),('PTRM input'!$H$415*(1+rvanilla02)^0.5)-SUM($H509:AP509),('PTRM input'!$H$415*(1+rvanilla02)^0.5)/A31stdlife))</f>
        <v>0</v>
      </c>
      <c r="AR509" s="251">
        <f ca="1">IF(A31stdlife="n/a","n/a",IF(AR$3&gt;(A31stdlife+$E509),('PTRM input'!$H$415*(1+rvanilla02)^0.5)-SUM($H509:AQ509),('PTRM input'!$H$415*(1+rvanilla02)^0.5)/A31stdlife))</f>
        <v>0</v>
      </c>
      <c r="AS509" s="251">
        <f ca="1">IF(A31stdlife="n/a","n/a",IF(AS$3&gt;(A31stdlife+$E509),('PTRM input'!$H$415*(1+rvanilla02)^0.5)-SUM($H509:AR509),('PTRM input'!$H$415*(1+rvanilla02)^0.5)/A31stdlife))</f>
        <v>0</v>
      </c>
      <c r="AT509" s="251">
        <f ca="1">IF(A31stdlife="n/a","n/a",IF(AT$3&gt;(A31stdlife+$E509),('PTRM input'!$H$415*(1+rvanilla02)^0.5)-SUM($H509:AS509),('PTRM input'!$H$415*(1+rvanilla02)^0.5)/A31stdlife))</f>
        <v>0</v>
      </c>
      <c r="AU509" s="251">
        <f ca="1">IF(A31stdlife="n/a","n/a",IF(AU$3&gt;(A31stdlife+$E509),('PTRM input'!$H$415*(1+rvanilla02)^0.5)-SUM($H509:AT509),('PTRM input'!$H$415*(1+rvanilla02)^0.5)/A31stdlife))</f>
        <v>0</v>
      </c>
      <c r="AV509" s="251">
        <f ca="1">IF(A31stdlife="n/a","n/a",IF(AV$3&gt;(A31stdlife+$E509),('PTRM input'!$H$415*(1+rvanilla02)^0.5)-SUM($H509:AU509),('PTRM input'!$H$415*(1+rvanilla02)^0.5)/A31stdlife))</f>
        <v>0</v>
      </c>
      <c r="AW509" s="251">
        <f ca="1">IF(A31stdlife="n/a","n/a",IF(AW$3&gt;(A31stdlife+$E509),('PTRM input'!$H$415*(1+rvanilla02)^0.5)-SUM($H509:AV509),('PTRM input'!$H$415*(1+rvanilla02)^0.5)/A31stdlife))</f>
        <v>0</v>
      </c>
      <c r="AX509" s="251">
        <f ca="1">IF(A31stdlife="n/a","n/a",IF(AX$3&gt;(A31stdlife+$E509),('PTRM input'!$H$415*(1+rvanilla02)^0.5)-SUM($H509:AW509),('PTRM input'!$H$415*(1+rvanilla02)^0.5)/A31stdlife))</f>
        <v>0</v>
      </c>
      <c r="AY509" s="251">
        <f ca="1">IF(A31stdlife="n/a","n/a",IF(AY$3&gt;(A31stdlife+$E509),('PTRM input'!$H$415*(1+rvanilla02)^0.5)-SUM($H509:AX509),('PTRM input'!$H$415*(1+rvanilla02)^0.5)/A31stdlife))</f>
        <v>0</v>
      </c>
      <c r="AZ509" s="251">
        <f ca="1">IF(A31stdlife="n/a","n/a",IF(AZ$3&gt;(A31stdlife+$E509),('PTRM input'!$H$415*(1+rvanilla02)^0.5)-SUM($H509:AY509),('PTRM input'!$H$415*(1+rvanilla02)^0.5)/A31stdlife))</f>
        <v>0</v>
      </c>
      <c r="BA509" s="251">
        <f ca="1">IF(A31stdlife="n/a","n/a",IF(BA$3&gt;(A31stdlife+$E509),('PTRM input'!$H$415*(1+rvanilla02)^0.5)-SUM($H509:AZ509),('PTRM input'!$H$415*(1+rvanilla02)^0.5)/A31stdlife))</f>
        <v>0</v>
      </c>
      <c r="BB509" s="251">
        <f ca="1">IF(A31stdlife="n/a","n/a",IF(BB$3&gt;(A31stdlife+$E509),('PTRM input'!$H$415*(1+rvanilla02)^0.5)-SUM($H509:BA509),('PTRM input'!$H$415*(1+rvanilla02)^0.5)/A31stdlife))</f>
        <v>0</v>
      </c>
      <c r="BC509" s="251">
        <f ca="1">IF(A31stdlife="n/a","n/a",IF(BC$3&gt;(A31stdlife+$E509),('PTRM input'!$H$415*(1+rvanilla02)^0.5)-SUM($H509:BB509),('PTRM input'!$H$415*(1+rvanilla02)^0.5)/A31stdlife))</f>
        <v>0</v>
      </c>
      <c r="BD509" s="251">
        <f ca="1">IF(A31stdlife="n/a","n/a",IF(BD$3&gt;(A31stdlife+$E509),('PTRM input'!$H$415*(1+rvanilla02)^0.5)-SUM($H509:BC509),('PTRM input'!$H$415*(1+rvanilla02)^0.5)/A31stdlife))</f>
        <v>0</v>
      </c>
      <c r="BE509" s="251">
        <f ca="1">IF(A31stdlife="n/a","n/a",IF(BE$3&gt;(A31stdlife+$E509),('PTRM input'!$H$415*(1+rvanilla02)^0.5)-SUM($H509:BD509),('PTRM input'!$H$415*(1+rvanilla02)^0.5)/A31stdlife))</f>
        <v>0</v>
      </c>
      <c r="BF509" s="251">
        <f ca="1">IF(A31stdlife="n/a","n/a",IF(BF$3&gt;(A31stdlife+$E509),('PTRM input'!$H$415*(1+rvanilla02)^0.5)-SUM($H509:BE509),('PTRM input'!$H$415*(1+rvanilla02)^0.5)/A31stdlife))</f>
        <v>0</v>
      </c>
      <c r="BG509" s="251">
        <f ca="1">IF(A31stdlife="n/a","n/a",IF(BG$3&gt;(A31stdlife+$E509),('PTRM input'!$H$415*(1+rvanilla02)^0.5)-SUM($H509:BF509),('PTRM input'!$H$415*(1+rvanilla02)^0.5)/A31stdlife))</f>
        <v>0</v>
      </c>
      <c r="BH509" s="251">
        <f ca="1">IF(A31stdlife="n/a","n/a",IF(BH$3&gt;(A31stdlife+$E509),('PTRM input'!$H$415*(1+rvanilla02)^0.5)-SUM($H509:BG509),('PTRM input'!$H$415*(1+rvanilla02)^0.5)/A31stdlife))</f>
        <v>0</v>
      </c>
      <c r="BI509" s="251">
        <f ca="1">IF(A31stdlife="n/a","n/a",IF(BI$3&gt;(A31stdlife+$E509),('PTRM input'!$H$415*(1+rvanilla02)^0.5)-SUM($H509:BH509),('PTRM input'!$H$415*(1+rvanilla02)^0.5)/A31stdlife))</f>
        <v>0</v>
      </c>
      <c r="BJ509" s="116"/>
      <c r="BK509" s="116"/>
      <c r="BL509" s="116"/>
      <c r="BM509" s="116"/>
    </row>
    <row r="510" spans="1:65" hidden="1" outlineLevel="2">
      <c r="A510" s="116"/>
      <c r="B510" s="19"/>
      <c r="C510" s="18"/>
      <c r="D510" s="760"/>
      <c r="E510" s="86">
        <v>3</v>
      </c>
      <c r="F510" s="259"/>
      <c r="G510" s="434"/>
      <c r="H510" s="435"/>
      <c r="I510" s="619"/>
      <c r="J510" s="433">
        <f ca="1">IF(A31stdlife="n/a","n/a",IF(J$3&gt;(A31stdlife+$E510),('PTRM input'!$I$415*(1+rvanilla03)^0.5)-SUM(I510:$I510),('PTRM input'!$I$415*(1+rvanilla03)^0.5)/A31stdlife))</f>
        <v>0</v>
      </c>
      <c r="K510" s="433">
        <f ca="1">IF(A31stdlife="n/a","n/a",IF(K$3&gt;(A31stdlife+$E510),('PTRM input'!$I$415*(1+rvanilla03)^0.5)-SUM($I510:J510),('PTRM input'!$I$415*(1+rvanilla03)^0.5)/A31stdlife))</f>
        <v>0</v>
      </c>
      <c r="L510" s="433">
        <f ca="1">IF(A31stdlife="n/a","n/a",IF(L$3&gt;(A31stdlife+$E510),('PTRM input'!$I$415*(1+rvanilla03)^0.5)-SUM($I510:K510),('PTRM input'!$I$415*(1+rvanilla03)^0.5)/A31stdlife))</f>
        <v>0</v>
      </c>
      <c r="M510" s="433">
        <f ca="1">IF(A31stdlife="n/a","n/a",IF(M$3&gt;(A31stdlife+$E510),('PTRM input'!$I$415*(1+rvanilla03)^0.5)-SUM($I510:L510),('PTRM input'!$I$415*(1+rvanilla03)^0.5)/A31stdlife))</f>
        <v>0</v>
      </c>
      <c r="N510" s="433">
        <f ca="1">IF(A31stdlife="n/a","n/a",IF(N$3&gt;(A31stdlife+$E510),('PTRM input'!$I$415*(1+rvanilla03)^0.5)-SUM($I510:M510),('PTRM input'!$I$415*(1+rvanilla03)^0.5)/A31stdlife))</f>
        <v>0</v>
      </c>
      <c r="O510" s="433">
        <f ca="1">IF(A31stdlife="n/a","n/a",IF(O$3&gt;(A31stdlife+$E510),('PTRM input'!$I$415*(1+rvanilla03)^0.5)-SUM($I510:N510),('PTRM input'!$I$415*(1+rvanilla03)^0.5)/A31stdlife))</f>
        <v>0</v>
      </c>
      <c r="P510" s="433">
        <f ca="1">IF(A31stdlife="n/a","n/a",IF(P$3&gt;(A31stdlife+$E510),('PTRM input'!$I$415*(1+rvanilla03)^0.5)-SUM($I510:O510),('PTRM input'!$I$415*(1+rvanilla03)^0.5)/A31stdlife))</f>
        <v>0</v>
      </c>
      <c r="Q510" s="433">
        <f ca="1">IF(A31stdlife="n/a","n/a",IF(Q$3&gt;(A31stdlife+$E510),('PTRM input'!$I$415*(1+rvanilla03)^0.5)-SUM($I510:P510),('PTRM input'!$I$415*(1+rvanilla03)^0.5)/A31stdlife))</f>
        <v>0</v>
      </c>
      <c r="R510" s="251">
        <f ca="1">IF(A31stdlife="n/a","n/a",IF(R$3&gt;(A31stdlife+$E510),('PTRM input'!$I$415*(1+rvanilla03)^0.5)-SUM($I510:Q510),('PTRM input'!$I$415*(1+rvanilla03)^0.5)/A31stdlife))</f>
        <v>0</v>
      </c>
      <c r="S510" s="251">
        <f ca="1">IF(A31stdlife="n/a","n/a",IF(S$3&gt;(A31stdlife+$E510),('PTRM input'!$I$415*(1+rvanilla03)^0.5)-SUM($I510:R510),('PTRM input'!$I$415*(1+rvanilla03)^0.5)/A31stdlife))</f>
        <v>0</v>
      </c>
      <c r="T510" s="251">
        <f ca="1">IF(A31stdlife="n/a","n/a",IF(T$3&gt;(A31stdlife+$E510),('PTRM input'!$I$415*(1+rvanilla03)^0.5)-SUM($I510:S510),('PTRM input'!$I$415*(1+rvanilla03)^0.5)/A31stdlife))</f>
        <v>0</v>
      </c>
      <c r="U510" s="251">
        <f ca="1">IF(A31stdlife="n/a","n/a",IF(U$3&gt;(A31stdlife+$E510),('PTRM input'!$I$415*(1+rvanilla03)^0.5)-SUM($I510:T510),('PTRM input'!$I$415*(1+rvanilla03)^0.5)/A31stdlife))</f>
        <v>0</v>
      </c>
      <c r="V510" s="251">
        <f ca="1">IF(A31stdlife="n/a","n/a",IF(V$3&gt;(A31stdlife+$E510),('PTRM input'!$I$415*(1+rvanilla03)^0.5)-SUM($I510:U510),('PTRM input'!$I$415*(1+rvanilla03)^0.5)/A31stdlife))</f>
        <v>0</v>
      </c>
      <c r="W510" s="251">
        <f ca="1">IF(A31stdlife="n/a","n/a",IF(W$3&gt;(A31stdlife+$E510),('PTRM input'!$I$415*(1+rvanilla03)^0.5)-SUM($I510:V510),('PTRM input'!$I$415*(1+rvanilla03)^0.5)/A31stdlife))</f>
        <v>0</v>
      </c>
      <c r="X510" s="251">
        <f ca="1">IF(A31stdlife="n/a","n/a",IF(X$3&gt;(A31stdlife+$E510),('PTRM input'!$I$415*(1+rvanilla03)^0.5)-SUM($I510:W510),('PTRM input'!$I$415*(1+rvanilla03)^0.5)/A31stdlife))</f>
        <v>0</v>
      </c>
      <c r="Y510" s="251">
        <f ca="1">IF(A31stdlife="n/a","n/a",IF(Y$3&gt;(A31stdlife+$E510),('PTRM input'!$I$415*(1+rvanilla03)^0.5)-SUM($I510:X510),('PTRM input'!$I$415*(1+rvanilla03)^0.5)/A31stdlife))</f>
        <v>0</v>
      </c>
      <c r="Z510" s="251">
        <f ca="1">IF(A31stdlife="n/a","n/a",IF(Z$3&gt;(A31stdlife+$E510),('PTRM input'!$I$415*(1+rvanilla03)^0.5)-SUM($I510:Y510),('PTRM input'!$I$415*(1+rvanilla03)^0.5)/A31stdlife))</f>
        <v>0</v>
      </c>
      <c r="AA510" s="251">
        <f ca="1">IF(A31stdlife="n/a","n/a",IF(AA$3&gt;(A31stdlife+$E510),('PTRM input'!$I$415*(1+rvanilla03)^0.5)-SUM($I510:Z510),('PTRM input'!$I$415*(1+rvanilla03)^0.5)/A31stdlife))</f>
        <v>0</v>
      </c>
      <c r="AB510" s="251">
        <f ca="1">IF(A31stdlife="n/a","n/a",IF(AB$3&gt;(A31stdlife+$E510),('PTRM input'!$I$415*(1+rvanilla03)^0.5)-SUM($I510:AA510),('PTRM input'!$I$415*(1+rvanilla03)^0.5)/A31stdlife))</f>
        <v>0</v>
      </c>
      <c r="AC510" s="251">
        <f ca="1">IF(A31stdlife="n/a","n/a",IF(AC$3&gt;(A31stdlife+$E510),('PTRM input'!$I$415*(1+rvanilla03)^0.5)-SUM($I510:AB510),('PTRM input'!$I$415*(1+rvanilla03)^0.5)/A31stdlife))</f>
        <v>0</v>
      </c>
      <c r="AD510" s="251">
        <f ca="1">IF(A31stdlife="n/a","n/a",IF(AD$3&gt;(A31stdlife+$E510),('PTRM input'!$I$415*(1+rvanilla03)^0.5)-SUM($I510:AC510),('PTRM input'!$I$415*(1+rvanilla03)^0.5)/A31stdlife))</f>
        <v>0</v>
      </c>
      <c r="AE510" s="251">
        <f ca="1">IF(A31stdlife="n/a","n/a",IF(AE$3&gt;(A31stdlife+$E510),('PTRM input'!$I$415*(1+rvanilla03)^0.5)-SUM($I510:AD510),('PTRM input'!$I$415*(1+rvanilla03)^0.5)/A31stdlife))</f>
        <v>0</v>
      </c>
      <c r="AF510" s="251">
        <f ca="1">IF(A31stdlife="n/a","n/a",IF(AF$3&gt;(A31stdlife+$E510),('PTRM input'!$I$415*(1+rvanilla03)^0.5)-SUM($I510:AE510),('PTRM input'!$I$415*(1+rvanilla03)^0.5)/A31stdlife))</f>
        <v>0</v>
      </c>
      <c r="AG510" s="251">
        <f ca="1">IF(A31stdlife="n/a","n/a",IF(AG$3&gt;(A31stdlife+$E510),('PTRM input'!$I$415*(1+rvanilla03)^0.5)-SUM($I510:AF510),('PTRM input'!$I$415*(1+rvanilla03)^0.5)/A31stdlife))</f>
        <v>0</v>
      </c>
      <c r="AH510" s="251">
        <f ca="1">IF(A31stdlife="n/a","n/a",IF(AH$3&gt;(A31stdlife+$E510),('PTRM input'!$I$415*(1+rvanilla03)^0.5)-SUM($I510:AG510),('PTRM input'!$I$415*(1+rvanilla03)^0.5)/A31stdlife))</f>
        <v>0</v>
      </c>
      <c r="AI510" s="251">
        <f ca="1">IF(A31stdlife="n/a","n/a",IF(AI$3&gt;(A31stdlife+$E510),('PTRM input'!$I$415*(1+rvanilla03)^0.5)-SUM($I510:AH510),('PTRM input'!$I$415*(1+rvanilla03)^0.5)/A31stdlife))</f>
        <v>0</v>
      </c>
      <c r="AJ510" s="251">
        <f ca="1">IF(A31stdlife="n/a","n/a",IF(AJ$3&gt;(A31stdlife+$E510),('PTRM input'!$I$415*(1+rvanilla03)^0.5)-SUM($I510:AI510),('PTRM input'!$I$415*(1+rvanilla03)^0.5)/A31stdlife))</f>
        <v>0</v>
      </c>
      <c r="AK510" s="251">
        <f ca="1">IF(A31stdlife="n/a","n/a",IF(AK$3&gt;(A31stdlife+$E510),('PTRM input'!$I$415*(1+rvanilla03)^0.5)-SUM($I510:AJ510),('PTRM input'!$I$415*(1+rvanilla03)^0.5)/A31stdlife))</f>
        <v>0</v>
      </c>
      <c r="AL510" s="251">
        <f ca="1">IF(A31stdlife="n/a","n/a",IF(AL$3&gt;(A31stdlife+$E510),('PTRM input'!$I$415*(1+rvanilla03)^0.5)-SUM($I510:AK510),('PTRM input'!$I$415*(1+rvanilla03)^0.5)/A31stdlife))</f>
        <v>0</v>
      </c>
      <c r="AM510" s="251">
        <f ca="1">IF(A31stdlife="n/a","n/a",IF(AM$3&gt;(A31stdlife+$E510),('PTRM input'!$I$415*(1+rvanilla03)^0.5)-SUM($I510:AL510),('PTRM input'!$I$415*(1+rvanilla03)^0.5)/A31stdlife))</f>
        <v>0</v>
      </c>
      <c r="AN510" s="251">
        <f ca="1">IF(A31stdlife="n/a","n/a",IF(AN$3&gt;(A31stdlife+$E510),('PTRM input'!$I$415*(1+rvanilla03)^0.5)-SUM($I510:AM510),('PTRM input'!$I$415*(1+rvanilla03)^0.5)/A31stdlife))</f>
        <v>0</v>
      </c>
      <c r="AO510" s="251">
        <f ca="1">IF(A31stdlife="n/a","n/a",IF(AO$3&gt;(A31stdlife+$E510),('PTRM input'!$I$415*(1+rvanilla03)^0.5)-SUM($I510:AN510),('PTRM input'!$I$415*(1+rvanilla03)^0.5)/A31stdlife))</f>
        <v>0</v>
      </c>
      <c r="AP510" s="251">
        <f ca="1">IF(A31stdlife="n/a","n/a",IF(AP$3&gt;(A31stdlife+$E510),('PTRM input'!$I$415*(1+rvanilla03)^0.5)-SUM($I510:AO510),('PTRM input'!$I$415*(1+rvanilla03)^0.5)/A31stdlife))</f>
        <v>0</v>
      </c>
      <c r="AQ510" s="251">
        <f ca="1">IF(A31stdlife="n/a","n/a",IF(AQ$3&gt;(A31stdlife+$E510),('PTRM input'!$I$415*(1+rvanilla03)^0.5)-SUM($I510:AP510),('PTRM input'!$I$415*(1+rvanilla03)^0.5)/A31stdlife))</f>
        <v>0</v>
      </c>
      <c r="AR510" s="251">
        <f ca="1">IF(A31stdlife="n/a","n/a",IF(AR$3&gt;(A31stdlife+$E510),('PTRM input'!$I$415*(1+rvanilla03)^0.5)-SUM($I510:AQ510),('PTRM input'!$I$415*(1+rvanilla03)^0.5)/A31stdlife))</f>
        <v>0</v>
      </c>
      <c r="AS510" s="251">
        <f ca="1">IF(A31stdlife="n/a","n/a",IF(AS$3&gt;(A31stdlife+$E510),('PTRM input'!$I$415*(1+rvanilla03)^0.5)-SUM($I510:AR510),('PTRM input'!$I$415*(1+rvanilla03)^0.5)/A31stdlife))</f>
        <v>0</v>
      </c>
      <c r="AT510" s="251">
        <f ca="1">IF(A31stdlife="n/a","n/a",IF(AT$3&gt;(A31stdlife+$E510),('PTRM input'!$I$415*(1+rvanilla03)^0.5)-SUM($I510:AS510),('PTRM input'!$I$415*(1+rvanilla03)^0.5)/A31stdlife))</f>
        <v>0</v>
      </c>
      <c r="AU510" s="251">
        <f ca="1">IF(A31stdlife="n/a","n/a",IF(AU$3&gt;(A31stdlife+$E510),('PTRM input'!$I$415*(1+rvanilla03)^0.5)-SUM($I510:AT510),('PTRM input'!$I$415*(1+rvanilla03)^0.5)/A31stdlife))</f>
        <v>0</v>
      </c>
      <c r="AV510" s="251">
        <f ca="1">IF(A31stdlife="n/a","n/a",IF(AV$3&gt;(A31stdlife+$E510),('PTRM input'!$I$415*(1+rvanilla03)^0.5)-SUM($I510:AU510),('PTRM input'!$I$415*(1+rvanilla03)^0.5)/A31stdlife))</f>
        <v>0</v>
      </c>
      <c r="AW510" s="251">
        <f ca="1">IF(A31stdlife="n/a","n/a",IF(AW$3&gt;(A31stdlife+$E510),('PTRM input'!$I$415*(1+rvanilla03)^0.5)-SUM($I510:AV510),('PTRM input'!$I$415*(1+rvanilla03)^0.5)/A31stdlife))</f>
        <v>0</v>
      </c>
      <c r="AX510" s="251">
        <f ca="1">IF(A31stdlife="n/a","n/a",IF(AX$3&gt;(A31stdlife+$E510),('PTRM input'!$I$415*(1+rvanilla03)^0.5)-SUM($I510:AW510),('PTRM input'!$I$415*(1+rvanilla03)^0.5)/A31stdlife))</f>
        <v>0</v>
      </c>
      <c r="AY510" s="251">
        <f ca="1">IF(A31stdlife="n/a","n/a",IF(AY$3&gt;(A31stdlife+$E510),('PTRM input'!$I$415*(1+rvanilla03)^0.5)-SUM($I510:AX510),('PTRM input'!$I$415*(1+rvanilla03)^0.5)/A31stdlife))</f>
        <v>0</v>
      </c>
      <c r="AZ510" s="251">
        <f ca="1">IF(A31stdlife="n/a","n/a",IF(AZ$3&gt;(A31stdlife+$E510),('PTRM input'!$I$415*(1+rvanilla03)^0.5)-SUM($I510:AY510),('PTRM input'!$I$415*(1+rvanilla03)^0.5)/A31stdlife))</f>
        <v>0</v>
      </c>
      <c r="BA510" s="251">
        <f ca="1">IF(A31stdlife="n/a","n/a",IF(BA$3&gt;(A31stdlife+$E510),('PTRM input'!$I$415*(1+rvanilla03)^0.5)-SUM($I510:AZ510),('PTRM input'!$I$415*(1+rvanilla03)^0.5)/A31stdlife))</f>
        <v>0</v>
      </c>
      <c r="BB510" s="251">
        <f ca="1">IF(A31stdlife="n/a","n/a",IF(BB$3&gt;(A31stdlife+$E510),('PTRM input'!$I$415*(1+rvanilla03)^0.5)-SUM($I510:BA510),('PTRM input'!$I$415*(1+rvanilla03)^0.5)/A31stdlife))</f>
        <v>0</v>
      </c>
      <c r="BC510" s="251">
        <f ca="1">IF(A31stdlife="n/a","n/a",IF(BC$3&gt;(A31stdlife+$E510),('PTRM input'!$I$415*(1+rvanilla03)^0.5)-SUM($I510:BB510),('PTRM input'!$I$415*(1+rvanilla03)^0.5)/A31stdlife))</f>
        <v>0</v>
      </c>
      <c r="BD510" s="251">
        <f ca="1">IF(A31stdlife="n/a","n/a",IF(BD$3&gt;(A31stdlife+$E510),('PTRM input'!$I$415*(1+rvanilla03)^0.5)-SUM($I510:BC510),('PTRM input'!$I$415*(1+rvanilla03)^0.5)/A31stdlife))</f>
        <v>0</v>
      </c>
      <c r="BE510" s="251">
        <f ca="1">IF(A31stdlife="n/a","n/a",IF(BE$3&gt;(A31stdlife+$E510),('PTRM input'!$I$415*(1+rvanilla03)^0.5)-SUM($I510:BD510),('PTRM input'!$I$415*(1+rvanilla03)^0.5)/A31stdlife))</f>
        <v>0</v>
      </c>
      <c r="BF510" s="251">
        <f ca="1">IF(A31stdlife="n/a","n/a",IF(BF$3&gt;(A31stdlife+$E510),('PTRM input'!$I$415*(1+rvanilla03)^0.5)-SUM($I510:BE510),('PTRM input'!$I$415*(1+rvanilla03)^0.5)/A31stdlife))</f>
        <v>0</v>
      </c>
      <c r="BG510" s="251">
        <f ca="1">IF(A31stdlife="n/a","n/a",IF(BG$3&gt;(A31stdlife+$E510),('PTRM input'!$I$415*(1+rvanilla03)^0.5)-SUM($I510:BF510),('PTRM input'!$I$415*(1+rvanilla03)^0.5)/A31stdlife))</f>
        <v>0</v>
      </c>
      <c r="BH510" s="251">
        <f ca="1">IF(A31stdlife="n/a","n/a",IF(BH$3&gt;(A31stdlife+$E510),('PTRM input'!$I$415*(1+rvanilla03)^0.5)-SUM($I510:BG510),('PTRM input'!$I$415*(1+rvanilla03)^0.5)/A31stdlife))</f>
        <v>0</v>
      </c>
      <c r="BI510" s="251">
        <f ca="1">IF(A31stdlife="n/a","n/a",IF(BI$3&gt;(A31stdlife+$E510),('PTRM input'!$I$415*(1+rvanilla03)^0.5)-SUM($I510:BH510),('PTRM input'!$I$415*(1+rvanilla03)^0.5)/A31stdlife))</f>
        <v>0</v>
      </c>
      <c r="BJ510" s="116"/>
      <c r="BK510" s="116"/>
      <c r="BL510" s="116"/>
      <c r="BM510" s="116"/>
    </row>
    <row r="511" spans="1:65" hidden="1" outlineLevel="2">
      <c r="A511" s="116"/>
      <c r="B511" s="19"/>
      <c r="C511" s="18"/>
      <c r="D511" s="760"/>
      <c r="E511" s="86">
        <v>4</v>
      </c>
      <c r="F511" s="259"/>
      <c r="G511" s="434"/>
      <c r="H511" s="435"/>
      <c r="I511" s="435"/>
      <c r="J511" s="619"/>
      <c r="K511" s="433">
        <f ca="1">IF(A31stdlife="n/a","n/a",IF(K$3&gt;(A31stdlife+$E511),('PTRM input'!$J$415*(1+rvanilla04)^0.5)-SUM(J511:$J511),('PTRM input'!$J$415*(1+rvanilla04)^0.5)/A31stdlife))</f>
        <v>0</v>
      </c>
      <c r="L511" s="433">
        <f ca="1">IF(A31stdlife="n/a","n/a",IF(L$3&gt;(A31stdlife+$E511),('PTRM input'!$J$415*(1+rvanilla04)^0.5)-SUM($J511:K511),('PTRM input'!$J$415*(1+rvanilla04)^0.5)/A31stdlife))</f>
        <v>0</v>
      </c>
      <c r="M511" s="433">
        <f ca="1">IF(A31stdlife="n/a","n/a",IF(M$3&gt;(A31stdlife+$E511),('PTRM input'!$J$415*(1+rvanilla04)^0.5)-SUM($J511:L511),('PTRM input'!$J$415*(1+rvanilla04)^0.5)/A31stdlife))</f>
        <v>0</v>
      </c>
      <c r="N511" s="433">
        <f ca="1">IF(A31stdlife="n/a","n/a",IF(N$3&gt;(A31stdlife+$E511),('PTRM input'!$J$415*(1+rvanilla04)^0.5)-SUM($J511:M511),('PTRM input'!$J$415*(1+rvanilla04)^0.5)/A31stdlife))</f>
        <v>0</v>
      </c>
      <c r="O511" s="433">
        <f ca="1">IF(A31stdlife="n/a","n/a",IF(O$3&gt;(A31stdlife+$E511),('PTRM input'!$J$415*(1+rvanilla04)^0.5)-SUM($J511:N511),('PTRM input'!$J$415*(1+rvanilla04)^0.5)/A31stdlife))</f>
        <v>0</v>
      </c>
      <c r="P511" s="433">
        <f ca="1">IF(A31stdlife="n/a","n/a",IF(P$3&gt;(A31stdlife+$E511),('PTRM input'!$J$415*(1+rvanilla04)^0.5)-SUM($J511:O511),('PTRM input'!$J$415*(1+rvanilla04)^0.5)/A31stdlife))</f>
        <v>0</v>
      </c>
      <c r="Q511" s="433">
        <f ca="1">IF(A31stdlife="n/a","n/a",IF(Q$3&gt;(A31stdlife+$E511),('PTRM input'!$J$415*(1+rvanilla04)^0.5)-SUM($J511:P511),('PTRM input'!$J$415*(1+rvanilla04)^0.5)/A31stdlife))</f>
        <v>0</v>
      </c>
      <c r="R511" s="251">
        <f ca="1">IF(A31stdlife="n/a","n/a",IF(R$3&gt;(A31stdlife+$E511),('PTRM input'!$J$415*(1+rvanilla04)^0.5)-SUM($J511:Q511),('PTRM input'!$J$415*(1+rvanilla04)^0.5)/A31stdlife))</f>
        <v>0</v>
      </c>
      <c r="S511" s="251">
        <f ca="1">IF(A31stdlife="n/a","n/a",IF(S$3&gt;(A31stdlife+$E511),('PTRM input'!$J$415*(1+rvanilla04)^0.5)-SUM($J511:R511),('PTRM input'!$J$415*(1+rvanilla04)^0.5)/A31stdlife))</f>
        <v>0</v>
      </c>
      <c r="T511" s="251">
        <f ca="1">IF(A31stdlife="n/a","n/a",IF(T$3&gt;(A31stdlife+$E511),('PTRM input'!$J$415*(1+rvanilla04)^0.5)-SUM($J511:S511),('PTRM input'!$J$415*(1+rvanilla04)^0.5)/A31stdlife))</f>
        <v>0</v>
      </c>
      <c r="U511" s="251">
        <f ca="1">IF(A31stdlife="n/a","n/a",IF(U$3&gt;(A31stdlife+$E511),('PTRM input'!$J$415*(1+rvanilla04)^0.5)-SUM($J511:T511),('PTRM input'!$J$415*(1+rvanilla04)^0.5)/A31stdlife))</f>
        <v>0</v>
      </c>
      <c r="V511" s="251">
        <f ca="1">IF(A31stdlife="n/a","n/a",IF(V$3&gt;(A31stdlife+$E511),('PTRM input'!$J$415*(1+rvanilla04)^0.5)-SUM($J511:U511),('PTRM input'!$J$415*(1+rvanilla04)^0.5)/A31stdlife))</f>
        <v>0</v>
      </c>
      <c r="W511" s="251">
        <f ca="1">IF(A31stdlife="n/a","n/a",IF(W$3&gt;(A31stdlife+$E511),('PTRM input'!$J$415*(1+rvanilla04)^0.5)-SUM($J511:V511),('PTRM input'!$J$415*(1+rvanilla04)^0.5)/A31stdlife))</f>
        <v>0</v>
      </c>
      <c r="X511" s="251">
        <f ca="1">IF(A31stdlife="n/a","n/a",IF(X$3&gt;(A31stdlife+$E511),('PTRM input'!$J$415*(1+rvanilla04)^0.5)-SUM($J511:W511),('PTRM input'!$J$415*(1+rvanilla04)^0.5)/A31stdlife))</f>
        <v>0</v>
      </c>
      <c r="Y511" s="251">
        <f ca="1">IF(A31stdlife="n/a","n/a",IF(Y$3&gt;(A31stdlife+$E511),('PTRM input'!$J$415*(1+rvanilla04)^0.5)-SUM($J511:X511),('PTRM input'!$J$415*(1+rvanilla04)^0.5)/A31stdlife))</f>
        <v>0</v>
      </c>
      <c r="Z511" s="251">
        <f ca="1">IF(A31stdlife="n/a","n/a",IF(Z$3&gt;(A31stdlife+$E511),('PTRM input'!$J$415*(1+rvanilla04)^0.5)-SUM($J511:Y511),('PTRM input'!$J$415*(1+rvanilla04)^0.5)/A31stdlife))</f>
        <v>0</v>
      </c>
      <c r="AA511" s="251">
        <f ca="1">IF(A31stdlife="n/a","n/a",IF(AA$3&gt;(A31stdlife+$E511),('PTRM input'!$J$415*(1+rvanilla04)^0.5)-SUM($J511:Z511),('PTRM input'!$J$415*(1+rvanilla04)^0.5)/A31stdlife))</f>
        <v>0</v>
      </c>
      <c r="AB511" s="251">
        <f ca="1">IF(A31stdlife="n/a","n/a",IF(AB$3&gt;(A31stdlife+$E511),('PTRM input'!$J$415*(1+rvanilla04)^0.5)-SUM($J511:AA511),('PTRM input'!$J$415*(1+rvanilla04)^0.5)/A31stdlife))</f>
        <v>0</v>
      </c>
      <c r="AC511" s="251">
        <f ca="1">IF(A31stdlife="n/a","n/a",IF(AC$3&gt;(A31stdlife+$E511),('PTRM input'!$J$415*(1+rvanilla04)^0.5)-SUM($J511:AB511),('PTRM input'!$J$415*(1+rvanilla04)^0.5)/A31stdlife))</f>
        <v>0</v>
      </c>
      <c r="AD511" s="251">
        <f ca="1">IF(A31stdlife="n/a","n/a",IF(AD$3&gt;(A31stdlife+$E511),('PTRM input'!$J$415*(1+rvanilla04)^0.5)-SUM($J511:AC511),('PTRM input'!$J$415*(1+rvanilla04)^0.5)/A31stdlife))</f>
        <v>0</v>
      </c>
      <c r="AE511" s="251">
        <f ca="1">IF(A31stdlife="n/a","n/a",IF(AE$3&gt;(A31stdlife+$E511),('PTRM input'!$J$415*(1+rvanilla04)^0.5)-SUM($J511:AD511),('PTRM input'!$J$415*(1+rvanilla04)^0.5)/A31stdlife))</f>
        <v>0</v>
      </c>
      <c r="AF511" s="251">
        <f ca="1">IF(A31stdlife="n/a","n/a",IF(AF$3&gt;(A31stdlife+$E511),('PTRM input'!$J$415*(1+rvanilla04)^0.5)-SUM($J511:AE511),('PTRM input'!$J$415*(1+rvanilla04)^0.5)/A31stdlife))</f>
        <v>0</v>
      </c>
      <c r="AG511" s="251">
        <f ca="1">IF(A31stdlife="n/a","n/a",IF(AG$3&gt;(A31stdlife+$E511),('PTRM input'!$J$415*(1+rvanilla04)^0.5)-SUM($J511:AF511),('PTRM input'!$J$415*(1+rvanilla04)^0.5)/A31stdlife))</f>
        <v>0</v>
      </c>
      <c r="AH511" s="251">
        <f ca="1">IF(A31stdlife="n/a","n/a",IF(AH$3&gt;(A31stdlife+$E511),('PTRM input'!$J$415*(1+rvanilla04)^0.5)-SUM($J511:AG511),('PTRM input'!$J$415*(1+rvanilla04)^0.5)/A31stdlife))</f>
        <v>0</v>
      </c>
      <c r="AI511" s="251">
        <f ca="1">IF(A31stdlife="n/a","n/a",IF(AI$3&gt;(A31stdlife+$E511),('PTRM input'!$J$415*(1+rvanilla04)^0.5)-SUM($J511:AH511),('PTRM input'!$J$415*(1+rvanilla04)^0.5)/A31stdlife))</f>
        <v>0</v>
      </c>
      <c r="AJ511" s="251">
        <f ca="1">IF(A31stdlife="n/a","n/a",IF(AJ$3&gt;(A31stdlife+$E511),('PTRM input'!$J$415*(1+rvanilla04)^0.5)-SUM($J511:AI511),('PTRM input'!$J$415*(1+rvanilla04)^0.5)/A31stdlife))</f>
        <v>0</v>
      </c>
      <c r="AK511" s="251">
        <f ca="1">IF(A31stdlife="n/a","n/a",IF(AK$3&gt;(A31stdlife+$E511),('PTRM input'!$J$415*(1+rvanilla04)^0.5)-SUM($J511:AJ511),('PTRM input'!$J$415*(1+rvanilla04)^0.5)/A31stdlife))</f>
        <v>0</v>
      </c>
      <c r="AL511" s="251">
        <f ca="1">IF(A31stdlife="n/a","n/a",IF(AL$3&gt;(A31stdlife+$E511),('PTRM input'!$J$415*(1+rvanilla04)^0.5)-SUM($J511:AK511),('PTRM input'!$J$415*(1+rvanilla04)^0.5)/A31stdlife))</f>
        <v>0</v>
      </c>
      <c r="AM511" s="251">
        <f ca="1">IF(A31stdlife="n/a","n/a",IF(AM$3&gt;(A31stdlife+$E511),('PTRM input'!$J$415*(1+rvanilla04)^0.5)-SUM($J511:AL511),('PTRM input'!$J$415*(1+rvanilla04)^0.5)/A31stdlife))</f>
        <v>0</v>
      </c>
      <c r="AN511" s="251">
        <f ca="1">IF(A31stdlife="n/a","n/a",IF(AN$3&gt;(A31stdlife+$E511),('PTRM input'!$J$415*(1+rvanilla04)^0.5)-SUM($J511:AM511),('PTRM input'!$J$415*(1+rvanilla04)^0.5)/A31stdlife))</f>
        <v>0</v>
      </c>
      <c r="AO511" s="251">
        <f ca="1">IF(A31stdlife="n/a","n/a",IF(AO$3&gt;(A31stdlife+$E511),('PTRM input'!$J$415*(1+rvanilla04)^0.5)-SUM($J511:AN511),('PTRM input'!$J$415*(1+rvanilla04)^0.5)/A31stdlife))</f>
        <v>0</v>
      </c>
      <c r="AP511" s="251">
        <f ca="1">IF(A31stdlife="n/a","n/a",IF(AP$3&gt;(A31stdlife+$E511),('PTRM input'!$J$415*(1+rvanilla04)^0.5)-SUM($J511:AO511),('PTRM input'!$J$415*(1+rvanilla04)^0.5)/A31stdlife))</f>
        <v>0</v>
      </c>
      <c r="AQ511" s="251">
        <f ca="1">IF(A31stdlife="n/a","n/a",IF(AQ$3&gt;(A31stdlife+$E511),('PTRM input'!$J$415*(1+rvanilla04)^0.5)-SUM($J511:AP511),('PTRM input'!$J$415*(1+rvanilla04)^0.5)/A31stdlife))</f>
        <v>0</v>
      </c>
      <c r="AR511" s="251">
        <f ca="1">IF(A31stdlife="n/a","n/a",IF(AR$3&gt;(A31stdlife+$E511),('PTRM input'!$J$415*(1+rvanilla04)^0.5)-SUM($J511:AQ511),('PTRM input'!$J$415*(1+rvanilla04)^0.5)/A31stdlife))</f>
        <v>0</v>
      </c>
      <c r="AS511" s="251">
        <f ca="1">IF(A31stdlife="n/a","n/a",IF(AS$3&gt;(A31stdlife+$E511),('PTRM input'!$J$415*(1+rvanilla04)^0.5)-SUM($J511:AR511),('PTRM input'!$J$415*(1+rvanilla04)^0.5)/A31stdlife))</f>
        <v>0</v>
      </c>
      <c r="AT511" s="251">
        <f ca="1">IF(A31stdlife="n/a","n/a",IF(AT$3&gt;(A31stdlife+$E511),('PTRM input'!$J$415*(1+rvanilla04)^0.5)-SUM($J511:AS511),('PTRM input'!$J$415*(1+rvanilla04)^0.5)/A31stdlife))</f>
        <v>0</v>
      </c>
      <c r="AU511" s="251">
        <f ca="1">IF(A31stdlife="n/a","n/a",IF(AU$3&gt;(A31stdlife+$E511),('PTRM input'!$J$415*(1+rvanilla04)^0.5)-SUM($J511:AT511),('PTRM input'!$J$415*(1+rvanilla04)^0.5)/A31stdlife))</f>
        <v>0</v>
      </c>
      <c r="AV511" s="251">
        <f ca="1">IF(A31stdlife="n/a","n/a",IF(AV$3&gt;(A31stdlife+$E511),('PTRM input'!$J$415*(1+rvanilla04)^0.5)-SUM($J511:AU511),('PTRM input'!$J$415*(1+rvanilla04)^0.5)/A31stdlife))</f>
        <v>0</v>
      </c>
      <c r="AW511" s="251">
        <f ca="1">IF(A31stdlife="n/a","n/a",IF(AW$3&gt;(A31stdlife+$E511),('PTRM input'!$J$415*(1+rvanilla04)^0.5)-SUM($J511:AV511),('PTRM input'!$J$415*(1+rvanilla04)^0.5)/A31stdlife))</f>
        <v>0</v>
      </c>
      <c r="AX511" s="251">
        <f ca="1">IF(A31stdlife="n/a","n/a",IF(AX$3&gt;(A31stdlife+$E511),('PTRM input'!$J$415*(1+rvanilla04)^0.5)-SUM($J511:AW511),('PTRM input'!$J$415*(1+rvanilla04)^0.5)/A31stdlife))</f>
        <v>0</v>
      </c>
      <c r="AY511" s="251">
        <f ca="1">IF(A31stdlife="n/a","n/a",IF(AY$3&gt;(A31stdlife+$E511),('PTRM input'!$J$415*(1+rvanilla04)^0.5)-SUM($J511:AX511),('PTRM input'!$J$415*(1+rvanilla04)^0.5)/A31stdlife))</f>
        <v>0</v>
      </c>
      <c r="AZ511" s="251">
        <f ca="1">IF(A31stdlife="n/a","n/a",IF(AZ$3&gt;(A31stdlife+$E511),('PTRM input'!$J$415*(1+rvanilla04)^0.5)-SUM($J511:AY511),('PTRM input'!$J$415*(1+rvanilla04)^0.5)/A31stdlife))</f>
        <v>0</v>
      </c>
      <c r="BA511" s="251">
        <f ca="1">IF(A31stdlife="n/a","n/a",IF(BA$3&gt;(A31stdlife+$E511),('PTRM input'!$J$415*(1+rvanilla04)^0.5)-SUM($J511:AZ511),('PTRM input'!$J$415*(1+rvanilla04)^0.5)/A31stdlife))</f>
        <v>0</v>
      </c>
      <c r="BB511" s="251">
        <f ca="1">IF(A31stdlife="n/a","n/a",IF(BB$3&gt;(A31stdlife+$E511),('PTRM input'!$J$415*(1+rvanilla04)^0.5)-SUM($J511:BA511),('PTRM input'!$J$415*(1+rvanilla04)^0.5)/A31stdlife))</f>
        <v>0</v>
      </c>
      <c r="BC511" s="251">
        <f ca="1">IF(A31stdlife="n/a","n/a",IF(BC$3&gt;(A31stdlife+$E511),('PTRM input'!$J$415*(1+rvanilla04)^0.5)-SUM($J511:BB511),('PTRM input'!$J$415*(1+rvanilla04)^0.5)/A31stdlife))</f>
        <v>0</v>
      </c>
      <c r="BD511" s="251">
        <f ca="1">IF(A31stdlife="n/a","n/a",IF(BD$3&gt;(A31stdlife+$E511),('PTRM input'!$J$415*(1+rvanilla04)^0.5)-SUM($J511:BC511),('PTRM input'!$J$415*(1+rvanilla04)^0.5)/A31stdlife))</f>
        <v>0</v>
      </c>
      <c r="BE511" s="251">
        <f ca="1">IF(A31stdlife="n/a","n/a",IF(BE$3&gt;(A31stdlife+$E511),('PTRM input'!$J$415*(1+rvanilla04)^0.5)-SUM($J511:BD511),('PTRM input'!$J$415*(1+rvanilla04)^0.5)/A31stdlife))</f>
        <v>0</v>
      </c>
      <c r="BF511" s="251">
        <f ca="1">IF(A31stdlife="n/a","n/a",IF(BF$3&gt;(A31stdlife+$E511),('PTRM input'!$J$415*(1+rvanilla04)^0.5)-SUM($J511:BE511),('PTRM input'!$J$415*(1+rvanilla04)^0.5)/A31stdlife))</f>
        <v>0</v>
      </c>
      <c r="BG511" s="251">
        <f ca="1">IF(A31stdlife="n/a","n/a",IF(BG$3&gt;(A31stdlife+$E511),('PTRM input'!$J$415*(1+rvanilla04)^0.5)-SUM($J511:BF511),('PTRM input'!$J$415*(1+rvanilla04)^0.5)/A31stdlife))</f>
        <v>0</v>
      </c>
      <c r="BH511" s="251">
        <f ca="1">IF(A31stdlife="n/a","n/a",IF(BH$3&gt;(A31stdlife+$E511),('PTRM input'!$J$415*(1+rvanilla04)^0.5)-SUM($J511:BG511),('PTRM input'!$J$415*(1+rvanilla04)^0.5)/A31stdlife))</f>
        <v>0</v>
      </c>
      <c r="BI511" s="251">
        <f ca="1">IF(A31stdlife="n/a","n/a",IF(BI$3&gt;(A31stdlife+$E511),('PTRM input'!$J$415*(1+rvanilla04)^0.5)-SUM($J511:BH511),('PTRM input'!$J$415*(1+rvanilla04)^0.5)/A31stdlife))</f>
        <v>0</v>
      </c>
      <c r="BJ511" s="116"/>
      <c r="BK511" s="116"/>
      <c r="BL511" s="116"/>
      <c r="BM511" s="116"/>
    </row>
    <row r="512" spans="1:65" hidden="1" outlineLevel="2">
      <c r="A512" s="116"/>
      <c r="B512" s="19"/>
      <c r="C512" s="18"/>
      <c r="D512" s="760"/>
      <c r="E512" s="86">
        <v>5</v>
      </c>
      <c r="F512" s="259"/>
      <c r="G512" s="434"/>
      <c r="H512" s="435"/>
      <c r="I512" s="435"/>
      <c r="J512" s="435"/>
      <c r="K512" s="619"/>
      <c r="L512" s="433">
        <f ca="1">IF(A31stdlife="n/a","n/a",IF(L$3&gt;(A31stdlife+$E512),('PTRM input'!$K$415*(1+rvanilla05)^0.5)-SUM($K512:K512),('PTRM input'!$K$415*(1+rvanilla05)^0.5)/A31stdlife))</f>
        <v>0</v>
      </c>
      <c r="M512" s="433">
        <f ca="1">IF(A31stdlife="n/a","n/a",IF(M$3&gt;(A31stdlife+$E512),('PTRM input'!$K$415*(1+rvanilla05)^0.5)-SUM($K512:L512),('PTRM input'!$K$415*(1+rvanilla05)^0.5)/A31stdlife))</f>
        <v>0</v>
      </c>
      <c r="N512" s="433">
        <f ca="1">IF(A31stdlife="n/a","n/a",IF(N$3&gt;(A31stdlife+$E512),('PTRM input'!$K$415*(1+rvanilla05)^0.5)-SUM($K512:M512),('PTRM input'!$K$415*(1+rvanilla05)^0.5)/A31stdlife))</f>
        <v>0</v>
      </c>
      <c r="O512" s="433">
        <f ca="1">IF(A31stdlife="n/a","n/a",IF(O$3&gt;(A31stdlife+$E512),('PTRM input'!$K$415*(1+rvanilla05)^0.5)-SUM($K512:N512),('PTRM input'!$K$415*(1+rvanilla05)^0.5)/A31stdlife))</f>
        <v>0</v>
      </c>
      <c r="P512" s="433">
        <f ca="1">IF(A31stdlife="n/a","n/a",IF(P$3&gt;(A31stdlife+$E512),('PTRM input'!$K$415*(1+rvanilla05)^0.5)-SUM($K512:O512),('PTRM input'!$K$415*(1+rvanilla05)^0.5)/A31stdlife))</f>
        <v>0</v>
      </c>
      <c r="Q512" s="433">
        <f ca="1">IF(A31stdlife="n/a","n/a",IF(Q$3&gt;(A31stdlife+$E512),('PTRM input'!$K$415*(1+rvanilla05)^0.5)-SUM($K512:P512),('PTRM input'!$K$415*(1+rvanilla05)^0.5)/A31stdlife))</f>
        <v>0</v>
      </c>
      <c r="R512" s="251">
        <f ca="1">IF(A31stdlife="n/a","n/a",IF(R$3&gt;(A31stdlife+$E512),('PTRM input'!$K$415*(1+rvanilla05)^0.5)-SUM($K512:Q512),('PTRM input'!$K$415*(1+rvanilla05)^0.5)/A31stdlife))</f>
        <v>0</v>
      </c>
      <c r="S512" s="251">
        <f ca="1">IF(A31stdlife="n/a","n/a",IF(S$3&gt;(A31stdlife+$E512),('PTRM input'!$K$415*(1+rvanilla05)^0.5)-SUM($K512:R512),('PTRM input'!$K$415*(1+rvanilla05)^0.5)/A31stdlife))</f>
        <v>0</v>
      </c>
      <c r="T512" s="251">
        <f ca="1">IF(A31stdlife="n/a","n/a",IF(T$3&gt;(A31stdlife+$E512),('PTRM input'!$K$415*(1+rvanilla05)^0.5)-SUM($K512:S512),('PTRM input'!$K$415*(1+rvanilla05)^0.5)/A31stdlife))</f>
        <v>0</v>
      </c>
      <c r="U512" s="251">
        <f ca="1">IF(A31stdlife="n/a","n/a",IF(U$3&gt;(A31stdlife+$E512),('PTRM input'!$K$415*(1+rvanilla05)^0.5)-SUM($K512:T512),('PTRM input'!$K$415*(1+rvanilla05)^0.5)/A31stdlife))</f>
        <v>0</v>
      </c>
      <c r="V512" s="251">
        <f ca="1">IF(A31stdlife="n/a","n/a",IF(V$3&gt;(A31stdlife+$E512),('PTRM input'!$K$415*(1+rvanilla05)^0.5)-SUM($K512:U512),('PTRM input'!$K$415*(1+rvanilla05)^0.5)/A31stdlife))</f>
        <v>0</v>
      </c>
      <c r="W512" s="251">
        <f ca="1">IF(A31stdlife="n/a","n/a",IF(W$3&gt;(A31stdlife+$E512),('PTRM input'!$K$415*(1+rvanilla05)^0.5)-SUM($K512:V512),('PTRM input'!$K$415*(1+rvanilla05)^0.5)/A31stdlife))</f>
        <v>0</v>
      </c>
      <c r="X512" s="251">
        <f ca="1">IF(A31stdlife="n/a","n/a",IF(X$3&gt;(A31stdlife+$E512),('PTRM input'!$K$415*(1+rvanilla05)^0.5)-SUM($K512:W512),('PTRM input'!$K$415*(1+rvanilla05)^0.5)/A31stdlife))</f>
        <v>0</v>
      </c>
      <c r="Y512" s="251">
        <f ca="1">IF(A31stdlife="n/a","n/a",IF(Y$3&gt;(A31stdlife+$E512),('PTRM input'!$K$415*(1+rvanilla05)^0.5)-SUM($K512:X512),('PTRM input'!$K$415*(1+rvanilla05)^0.5)/A31stdlife))</f>
        <v>0</v>
      </c>
      <c r="Z512" s="251">
        <f ca="1">IF(A31stdlife="n/a","n/a",IF(Z$3&gt;(A31stdlife+$E512),('PTRM input'!$K$415*(1+rvanilla05)^0.5)-SUM($K512:Y512),('PTRM input'!$K$415*(1+rvanilla05)^0.5)/A31stdlife))</f>
        <v>0</v>
      </c>
      <c r="AA512" s="251">
        <f ca="1">IF(A31stdlife="n/a","n/a",IF(AA$3&gt;(A31stdlife+$E512),('PTRM input'!$K$415*(1+rvanilla05)^0.5)-SUM($K512:Z512),('PTRM input'!$K$415*(1+rvanilla05)^0.5)/A31stdlife))</f>
        <v>0</v>
      </c>
      <c r="AB512" s="251">
        <f ca="1">IF(A31stdlife="n/a","n/a",IF(AB$3&gt;(A31stdlife+$E512),('PTRM input'!$K$415*(1+rvanilla05)^0.5)-SUM($K512:AA512),('PTRM input'!$K$415*(1+rvanilla05)^0.5)/A31stdlife))</f>
        <v>0</v>
      </c>
      <c r="AC512" s="251">
        <f ca="1">IF(A31stdlife="n/a","n/a",IF(AC$3&gt;(A31stdlife+$E512),('PTRM input'!$K$415*(1+rvanilla05)^0.5)-SUM($K512:AB512),('PTRM input'!$K$415*(1+rvanilla05)^0.5)/A31stdlife))</f>
        <v>0</v>
      </c>
      <c r="AD512" s="251">
        <f ca="1">IF(A31stdlife="n/a","n/a",IF(AD$3&gt;(A31stdlife+$E512),('PTRM input'!$K$415*(1+rvanilla05)^0.5)-SUM($K512:AC512),('PTRM input'!$K$415*(1+rvanilla05)^0.5)/A31stdlife))</f>
        <v>0</v>
      </c>
      <c r="AE512" s="251">
        <f ca="1">IF(A31stdlife="n/a","n/a",IF(AE$3&gt;(A31stdlife+$E512),('PTRM input'!$K$415*(1+rvanilla05)^0.5)-SUM($K512:AD512),('PTRM input'!$K$415*(1+rvanilla05)^0.5)/A31stdlife))</f>
        <v>0</v>
      </c>
      <c r="AF512" s="251">
        <f ca="1">IF(A31stdlife="n/a","n/a",IF(AF$3&gt;(A31stdlife+$E512),('PTRM input'!$K$415*(1+rvanilla05)^0.5)-SUM($K512:AE512),('PTRM input'!$K$415*(1+rvanilla05)^0.5)/A31stdlife))</f>
        <v>0</v>
      </c>
      <c r="AG512" s="251">
        <f ca="1">IF(A31stdlife="n/a","n/a",IF(AG$3&gt;(A31stdlife+$E512),('PTRM input'!$K$415*(1+rvanilla05)^0.5)-SUM($K512:AF512),('PTRM input'!$K$415*(1+rvanilla05)^0.5)/A31stdlife))</f>
        <v>0</v>
      </c>
      <c r="AH512" s="251">
        <f ca="1">IF(A31stdlife="n/a","n/a",IF(AH$3&gt;(A31stdlife+$E512),('PTRM input'!$K$415*(1+rvanilla05)^0.5)-SUM($K512:AG512),('PTRM input'!$K$415*(1+rvanilla05)^0.5)/A31stdlife))</f>
        <v>0</v>
      </c>
      <c r="AI512" s="251">
        <f ca="1">IF(A31stdlife="n/a","n/a",IF(AI$3&gt;(A31stdlife+$E512),('PTRM input'!$K$415*(1+rvanilla05)^0.5)-SUM($K512:AH512),('PTRM input'!$K$415*(1+rvanilla05)^0.5)/A31stdlife))</f>
        <v>0</v>
      </c>
      <c r="AJ512" s="251">
        <f ca="1">IF(A31stdlife="n/a","n/a",IF(AJ$3&gt;(A31stdlife+$E512),('PTRM input'!$K$415*(1+rvanilla05)^0.5)-SUM($K512:AI512),('PTRM input'!$K$415*(1+rvanilla05)^0.5)/A31stdlife))</f>
        <v>0</v>
      </c>
      <c r="AK512" s="251">
        <f ca="1">IF(A31stdlife="n/a","n/a",IF(AK$3&gt;(A31stdlife+$E512),('PTRM input'!$K$415*(1+rvanilla05)^0.5)-SUM($K512:AJ512),('PTRM input'!$K$415*(1+rvanilla05)^0.5)/A31stdlife))</f>
        <v>0</v>
      </c>
      <c r="AL512" s="251">
        <f ca="1">IF(A31stdlife="n/a","n/a",IF(AL$3&gt;(A31stdlife+$E512),('PTRM input'!$K$415*(1+rvanilla05)^0.5)-SUM($K512:AK512),('PTRM input'!$K$415*(1+rvanilla05)^0.5)/A31stdlife))</f>
        <v>0</v>
      </c>
      <c r="AM512" s="251">
        <f ca="1">IF(A31stdlife="n/a","n/a",IF(AM$3&gt;(A31stdlife+$E512),('PTRM input'!$K$415*(1+rvanilla05)^0.5)-SUM($K512:AL512),('PTRM input'!$K$415*(1+rvanilla05)^0.5)/A31stdlife))</f>
        <v>0</v>
      </c>
      <c r="AN512" s="251">
        <f ca="1">IF(A31stdlife="n/a","n/a",IF(AN$3&gt;(A31stdlife+$E512),('PTRM input'!$K$415*(1+rvanilla05)^0.5)-SUM($K512:AM512),('PTRM input'!$K$415*(1+rvanilla05)^0.5)/A31stdlife))</f>
        <v>0</v>
      </c>
      <c r="AO512" s="251">
        <f ca="1">IF(A31stdlife="n/a","n/a",IF(AO$3&gt;(A31stdlife+$E512),('PTRM input'!$K$415*(1+rvanilla05)^0.5)-SUM($K512:AN512),('PTRM input'!$K$415*(1+rvanilla05)^0.5)/A31stdlife))</f>
        <v>0</v>
      </c>
      <c r="AP512" s="251">
        <f ca="1">IF(A31stdlife="n/a","n/a",IF(AP$3&gt;(A31stdlife+$E512),('PTRM input'!$K$415*(1+rvanilla05)^0.5)-SUM($K512:AO512),('PTRM input'!$K$415*(1+rvanilla05)^0.5)/A31stdlife))</f>
        <v>0</v>
      </c>
      <c r="AQ512" s="251">
        <f ca="1">IF(A31stdlife="n/a","n/a",IF(AQ$3&gt;(A31stdlife+$E512),('PTRM input'!$K$415*(1+rvanilla05)^0.5)-SUM($K512:AP512),('PTRM input'!$K$415*(1+rvanilla05)^0.5)/A31stdlife))</f>
        <v>0</v>
      </c>
      <c r="AR512" s="251">
        <f ca="1">IF(A31stdlife="n/a","n/a",IF(AR$3&gt;(A31stdlife+$E512),('PTRM input'!$K$415*(1+rvanilla05)^0.5)-SUM($K512:AQ512),('PTRM input'!$K$415*(1+rvanilla05)^0.5)/A31stdlife))</f>
        <v>0</v>
      </c>
      <c r="AS512" s="251">
        <f ca="1">IF(A31stdlife="n/a","n/a",IF(AS$3&gt;(A31stdlife+$E512),('PTRM input'!$K$415*(1+rvanilla05)^0.5)-SUM($K512:AR512),('PTRM input'!$K$415*(1+rvanilla05)^0.5)/A31stdlife))</f>
        <v>0</v>
      </c>
      <c r="AT512" s="251">
        <f ca="1">IF(A31stdlife="n/a","n/a",IF(AT$3&gt;(A31stdlife+$E512),('PTRM input'!$K$415*(1+rvanilla05)^0.5)-SUM($K512:AS512),('PTRM input'!$K$415*(1+rvanilla05)^0.5)/A31stdlife))</f>
        <v>0</v>
      </c>
      <c r="AU512" s="251">
        <f ca="1">IF(A31stdlife="n/a","n/a",IF(AU$3&gt;(A31stdlife+$E512),('PTRM input'!$K$415*(1+rvanilla05)^0.5)-SUM($K512:AT512),('PTRM input'!$K$415*(1+rvanilla05)^0.5)/A31stdlife))</f>
        <v>0</v>
      </c>
      <c r="AV512" s="251">
        <f ca="1">IF(A31stdlife="n/a","n/a",IF(AV$3&gt;(A31stdlife+$E512),('PTRM input'!$K$415*(1+rvanilla05)^0.5)-SUM($K512:AU512),('PTRM input'!$K$415*(1+rvanilla05)^0.5)/A31stdlife))</f>
        <v>0</v>
      </c>
      <c r="AW512" s="251">
        <f ca="1">IF(A31stdlife="n/a","n/a",IF(AW$3&gt;(A31stdlife+$E512),('PTRM input'!$K$415*(1+rvanilla05)^0.5)-SUM($K512:AV512),('PTRM input'!$K$415*(1+rvanilla05)^0.5)/A31stdlife))</f>
        <v>0</v>
      </c>
      <c r="AX512" s="251">
        <f ca="1">IF(A31stdlife="n/a","n/a",IF(AX$3&gt;(A31stdlife+$E512),('PTRM input'!$K$415*(1+rvanilla05)^0.5)-SUM($K512:AW512),('PTRM input'!$K$415*(1+rvanilla05)^0.5)/A31stdlife))</f>
        <v>0</v>
      </c>
      <c r="AY512" s="251">
        <f ca="1">IF(A31stdlife="n/a","n/a",IF(AY$3&gt;(A31stdlife+$E512),('PTRM input'!$K$415*(1+rvanilla05)^0.5)-SUM($K512:AX512),('PTRM input'!$K$415*(1+rvanilla05)^0.5)/A31stdlife))</f>
        <v>0</v>
      </c>
      <c r="AZ512" s="251">
        <f ca="1">IF(A31stdlife="n/a","n/a",IF(AZ$3&gt;(A31stdlife+$E512),('PTRM input'!$K$415*(1+rvanilla05)^0.5)-SUM($K512:AY512),('PTRM input'!$K$415*(1+rvanilla05)^0.5)/A31stdlife))</f>
        <v>0</v>
      </c>
      <c r="BA512" s="251">
        <f ca="1">IF(A31stdlife="n/a","n/a",IF(BA$3&gt;(A31stdlife+$E512),('PTRM input'!$K$415*(1+rvanilla05)^0.5)-SUM($K512:AZ512),('PTRM input'!$K$415*(1+rvanilla05)^0.5)/A31stdlife))</f>
        <v>0</v>
      </c>
      <c r="BB512" s="251">
        <f ca="1">IF(A31stdlife="n/a","n/a",IF(BB$3&gt;(A31stdlife+$E512),('PTRM input'!$K$415*(1+rvanilla05)^0.5)-SUM($K512:BA512),('PTRM input'!$K$415*(1+rvanilla05)^0.5)/A31stdlife))</f>
        <v>0</v>
      </c>
      <c r="BC512" s="251">
        <f ca="1">IF(A31stdlife="n/a","n/a",IF(BC$3&gt;(A31stdlife+$E512),('PTRM input'!$K$415*(1+rvanilla05)^0.5)-SUM($K512:BB512),('PTRM input'!$K$415*(1+rvanilla05)^0.5)/A31stdlife))</f>
        <v>0</v>
      </c>
      <c r="BD512" s="251">
        <f ca="1">IF(A31stdlife="n/a","n/a",IF(BD$3&gt;(A31stdlife+$E512),('PTRM input'!$K$415*(1+rvanilla05)^0.5)-SUM($K512:BC512),('PTRM input'!$K$415*(1+rvanilla05)^0.5)/A31stdlife))</f>
        <v>0</v>
      </c>
      <c r="BE512" s="251">
        <f ca="1">IF(A31stdlife="n/a","n/a",IF(BE$3&gt;(A31stdlife+$E512),('PTRM input'!$K$415*(1+rvanilla05)^0.5)-SUM($K512:BD512),('PTRM input'!$K$415*(1+rvanilla05)^0.5)/A31stdlife))</f>
        <v>0</v>
      </c>
      <c r="BF512" s="251">
        <f ca="1">IF(A31stdlife="n/a","n/a",IF(BF$3&gt;(A31stdlife+$E512),('PTRM input'!$K$415*(1+rvanilla05)^0.5)-SUM($K512:BE512),('PTRM input'!$K$415*(1+rvanilla05)^0.5)/A31stdlife))</f>
        <v>0</v>
      </c>
      <c r="BG512" s="251">
        <f ca="1">IF(A31stdlife="n/a","n/a",IF(BG$3&gt;(A31stdlife+$E512),('PTRM input'!$K$415*(1+rvanilla05)^0.5)-SUM($K512:BF512),('PTRM input'!$K$415*(1+rvanilla05)^0.5)/A31stdlife))</f>
        <v>0</v>
      </c>
      <c r="BH512" s="251">
        <f ca="1">IF(A31stdlife="n/a","n/a",IF(BH$3&gt;(A31stdlife+$E512),('PTRM input'!$K$415*(1+rvanilla05)^0.5)-SUM($K512:BG512),('PTRM input'!$K$415*(1+rvanilla05)^0.5)/A31stdlife))</f>
        <v>0</v>
      </c>
      <c r="BI512" s="251">
        <f ca="1">IF(A31stdlife="n/a","n/a",IF(BI$3&gt;(A31stdlife+$E512),('PTRM input'!$K$415*(1+rvanilla05)^0.5)-SUM($K512:BH512),('PTRM input'!$K$415*(1+rvanilla05)^0.5)/A31stdlife))</f>
        <v>0</v>
      </c>
      <c r="BJ512" s="116"/>
      <c r="BK512" s="116"/>
      <c r="BL512" s="116"/>
      <c r="BM512" s="116"/>
    </row>
    <row r="513" spans="1:65" hidden="1" outlineLevel="2">
      <c r="A513" s="116"/>
      <c r="B513" s="19"/>
      <c r="C513" s="18"/>
      <c r="D513" s="760"/>
      <c r="E513" s="86">
        <v>6</v>
      </c>
      <c r="F513" s="259"/>
      <c r="G513" s="434"/>
      <c r="H513" s="435"/>
      <c r="I513" s="435"/>
      <c r="J513" s="435"/>
      <c r="K513" s="435"/>
      <c r="L513" s="619"/>
      <c r="M513" s="433">
        <f ca="1">IF(A31stdlife="n/a","n/a",IF(M$3&gt;(A31stdlife+$E513),('PTRM input'!$L$415*(1+rvanilla06)^0.5)-SUM($L513:L513),('PTRM input'!$L$415*(1+rvanilla06)^0.5)/A31stdlife))</f>
        <v>0</v>
      </c>
      <c r="N513" s="433">
        <f ca="1">IF(A31stdlife="n/a","n/a",IF(N$3&gt;(A31stdlife+$E513),('PTRM input'!$L$415*(1+rvanilla06)^0.5)-SUM($L513:M513),('PTRM input'!$L$415*(1+rvanilla06)^0.5)/A31stdlife))</f>
        <v>0</v>
      </c>
      <c r="O513" s="433">
        <f ca="1">IF(A31stdlife="n/a","n/a",IF(O$3&gt;(A31stdlife+$E513),('PTRM input'!$L$415*(1+rvanilla06)^0.5)-SUM($L513:N513),('PTRM input'!$L$415*(1+rvanilla06)^0.5)/A31stdlife))</f>
        <v>0</v>
      </c>
      <c r="P513" s="433">
        <f ca="1">IF(A31stdlife="n/a","n/a",IF(P$3&gt;(A31stdlife+$E513),('PTRM input'!$L$415*(1+rvanilla06)^0.5)-SUM($L513:O513),('PTRM input'!$L$415*(1+rvanilla06)^0.5)/A31stdlife))</f>
        <v>0</v>
      </c>
      <c r="Q513" s="433">
        <f ca="1">IF(A31stdlife="n/a","n/a",IF(Q$3&gt;(A31stdlife+$E513),('PTRM input'!$L$415*(1+rvanilla06)^0.5)-SUM($L513:P513),('PTRM input'!$L$415*(1+rvanilla06)^0.5)/A31stdlife))</f>
        <v>0</v>
      </c>
      <c r="R513" s="251">
        <f ca="1">IF(A31stdlife="n/a","n/a",IF(R$3&gt;(A31stdlife+$E513),('PTRM input'!$L$415*(1+rvanilla06)^0.5)-SUM($L513:Q513),('PTRM input'!$L$415*(1+rvanilla06)^0.5)/A31stdlife))</f>
        <v>0</v>
      </c>
      <c r="S513" s="251">
        <f ca="1">IF(A31stdlife="n/a","n/a",IF(S$3&gt;(A31stdlife+$E513),('PTRM input'!$L$415*(1+rvanilla06)^0.5)-SUM($L513:R513),('PTRM input'!$L$415*(1+rvanilla06)^0.5)/A31stdlife))</f>
        <v>0</v>
      </c>
      <c r="T513" s="251">
        <f ca="1">IF(A31stdlife="n/a","n/a",IF(T$3&gt;(A31stdlife+$E513),('PTRM input'!$L$415*(1+rvanilla06)^0.5)-SUM($L513:S513),('PTRM input'!$L$415*(1+rvanilla06)^0.5)/A31stdlife))</f>
        <v>0</v>
      </c>
      <c r="U513" s="251">
        <f ca="1">IF(A31stdlife="n/a","n/a",IF(U$3&gt;(A31stdlife+$E513),('PTRM input'!$L$415*(1+rvanilla06)^0.5)-SUM($L513:T513),('PTRM input'!$L$415*(1+rvanilla06)^0.5)/A31stdlife))</f>
        <v>0</v>
      </c>
      <c r="V513" s="251">
        <f ca="1">IF(A31stdlife="n/a","n/a",IF(V$3&gt;(A31stdlife+$E513),('PTRM input'!$L$415*(1+rvanilla06)^0.5)-SUM($L513:U513),('PTRM input'!$L$415*(1+rvanilla06)^0.5)/A31stdlife))</f>
        <v>0</v>
      </c>
      <c r="W513" s="251">
        <f ca="1">IF(A31stdlife="n/a","n/a",IF(W$3&gt;(A31stdlife+$E513),('PTRM input'!$L$415*(1+rvanilla06)^0.5)-SUM($L513:V513),('PTRM input'!$L$415*(1+rvanilla06)^0.5)/A31stdlife))</f>
        <v>0</v>
      </c>
      <c r="X513" s="251">
        <f ca="1">IF(A31stdlife="n/a","n/a",IF(X$3&gt;(A31stdlife+$E513),('PTRM input'!$L$415*(1+rvanilla06)^0.5)-SUM($L513:W513),('PTRM input'!$L$415*(1+rvanilla06)^0.5)/A31stdlife))</f>
        <v>0</v>
      </c>
      <c r="Y513" s="251">
        <f ca="1">IF(A31stdlife="n/a","n/a",IF(Y$3&gt;(A31stdlife+$E513),('PTRM input'!$L$415*(1+rvanilla06)^0.5)-SUM($L513:X513),('PTRM input'!$L$415*(1+rvanilla06)^0.5)/A31stdlife))</f>
        <v>0</v>
      </c>
      <c r="Z513" s="251">
        <f ca="1">IF(A31stdlife="n/a","n/a",IF(Z$3&gt;(A31stdlife+$E513),('PTRM input'!$L$415*(1+rvanilla06)^0.5)-SUM($L513:Y513),('PTRM input'!$L$415*(1+rvanilla06)^0.5)/A31stdlife))</f>
        <v>0</v>
      </c>
      <c r="AA513" s="251">
        <f ca="1">IF(A31stdlife="n/a","n/a",IF(AA$3&gt;(A31stdlife+$E513),('PTRM input'!$L$415*(1+rvanilla06)^0.5)-SUM($L513:Z513),('PTRM input'!$L$415*(1+rvanilla06)^0.5)/A31stdlife))</f>
        <v>0</v>
      </c>
      <c r="AB513" s="251">
        <f ca="1">IF(A31stdlife="n/a","n/a",IF(AB$3&gt;(A31stdlife+$E513),('PTRM input'!$L$415*(1+rvanilla06)^0.5)-SUM($L513:AA513),('PTRM input'!$L$415*(1+rvanilla06)^0.5)/A31stdlife))</f>
        <v>0</v>
      </c>
      <c r="AC513" s="251">
        <f ca="1">IF(A31stdlife="n/a","n/a",IF(AC$3&gt;(A31stdlife+$E513),('PTRM input'!$L$415*(1+rvanilla06)^0.5)-SUM($L513:AB513),('PTRM input'!$L$415*(1+rvanilla06)^0.5)/A31stdlife))</f>
        <v>0</v>
      </c>
      <c r="AD513" s="251">
        <f ca="1">IF(A31stdlife="n/a","n/a",IF(AD$3&gt;(A31stdlife+$E513),('PTRM input'!$L$415*(1+rvanilla06)^0.5)-SUM($L513:AC513),('PTRM input'!$L$415*(1+rvanilla06)^0.5)/A31stdlife))</f>
        <v>0</v>
      </c>
      <c r="AE513" s="251">
        <f ca="1">IF(A31stdlife="n/a","n/a",IF(AE$3&gt;(A31stdlife+$E513),('PTRM input'!$L$415*(1+rvanilla06)^0.5)-SUM($L513:AD513),('PTRM input'!$L$415*(1+rvanilla06)^0.5)/A31stdlife))</f>
        <v>0</v>
      </c>
      <c r="AF513" s="251">
        <f ca="1">IF(A31stdlife="n/a","n/a",IF(AF$3&gt;(A31stdlife+$E513),('PTRM input'!$L$415*(1+rvanilla06)^0.5)-SUM($L513:AE513),('PTRM input'!$L$415*(1+rvanilla06)^0.5)/A31stdlife))</f>
        <v>0</v>
      </c>
      <c r="AG513" s="251">
        <f ca="1">IF(A31stdlife="n/a","n/a",IF(AG$3&gt;(A31stdlife+$E513),('PTRM input'!$L$415*(1+rvanilla06)^0.5)-SUM($L513:AF513),('PTRM input'!$L$415*(1+rvanilla06)^0.5)/A31stdlife))</f>
        <v>0</v>
      </c>
      <c r="AH513" s="251">
        <f ca="1">IF(A31stdlife="n/a","n/a",IF(AH$3&gt;(A31stdlife+$E513),('PTRM input'!$L$415*(1+rvanilla06)^0.5)-SUM($L513:AG513),('PTRM input'!$L$415*(1+rvanilla06)^0.5)/A31stdlife))</f>
        <v>0</v>
      </c>
      <c r="AI513" s="251">
        <f ca="1">IF(A31stdlife="n/a","n/a",IF(AI$3&gt;(A31stdlife+$E513),('PTRM input'!$L$415*(1+rvanilla06)^0.5)-SUM($L513:AH513),('PTRM input'!$L$415*(1+rvanilla06)^0.5)/A31stdlife))</f>
        <v>0</v>
      </c>
      <c r="AJ513" s="251">
        <f ca="1">IF(A31stdlife="n/a","n/a",IF(AJ$3&gt;(A31stdlife+$E513),('PTRM input'!$L$415*(1+rvanilla06)^0.5)-SUM($L513:AI513),('PTRM input'!$L$415*(1+rvanilla06)^0.5)/A31stdlife))</f>
        <v>0</v>
      </c>
      <c r="AK513" s="251">
        <f ca="1">IF(A31stdlife="n/a","n/a",IF(AK$3&gt;(A31stdlife+$E513),('PTRM input'!$L$415*(1+rvanilla06)^0.5)-SUM($L513:AJ513),('PTRM input'!$L$415*(1+rvanilla06)^0.5)/A31stdlife))</f>
        <v>0</v>
      </c>
      <c r="AL513" s="251">
        <f ca="1">IF(A31stdlife="n/a","n/a",IF(AL$3&gt;(A31stdlife+$E513),('PTRM input'!$L$415*(1+rvanilla06)^0.5)-SUM($L513:AK513),('PTRM input'!$L$415*(1+rvanilla06)^0.5)/A31stdlife))</f>
        <v>0</v>
      </c>
      <c r="AM513" s="251">
        <f ca="1">IF(A31stdlife="n/a","n/a",IF(AM$3&gt;(A31stdlife+$E513),('PTRM input'!$L$415*(1+rvanilla06)^0.5)-SUM($L513:AL513),('PTRM input'!$L$415*(1+rvanilla06)^0.5)/A31stdlife))</f>
        <v>0</v>
      </c>
      <c r="AN513" s="251">
        <f ca="1">IF(A31stdlife="n/a","n/a",IF(AN$3&gt;(A31stdlife+$E513),('PTRM input'!$L$415*(1+rvanilla06)^0.5)-SUM($L513:AM513),('PTRM input'!$L$415*(1+rvanilla06)^0.5)/A31stdlife))</f>
        <v>0</v>
      </c>
      <c r="AO513" s="251">
        <f ca="1">IF(A31stdlife="n/a","n/a",IF(AO$3&gt;(A31stdlife+$E513),('PTRM input'!$L$415*(1+rvanilla06)^0.5)-SUM($L513:AN513),('PTRM input'!$L$415*(1+rvanilla06)^0.5)/A31stdlife))</f>
        <v>0</v>
      </c>
      <c r="AP513" s="251">
        <f ca="1">IF(A31stdlife="n/a","n/a",IF(AP$3&gt;(A31stdlife+$E513),('PTRM input'!$L$415*(1+rvanilla06)^0.5)-SUM($L513:AO513),('PTRM input'!$L$415*(1+rvanilla06)^0.5)/A31stdlife))</f>
        <v>0</v>
      </c>
      <c r="AQ513" s="251">
        <f ca="1">IF(A31stdlife="n/a","n/a",IF(AQ$3&gt;(A31stdlife+$E513),('PTRM input'!$L$415*(1+rvanilla06)^0.5)-SUM($L513:AP513),('PTRM input'!$L$415*(1+rvanilla06)^0.5)/A31stdlife))</f>
        <v>0</v>
      </c>
      <c r="AR513" s="251">
        <f ca="1">IF(A31stdlife="n/a","n/a",IF(AR$3&gt;(A31stdlife+$E513),('PTRM input'!$L$415*(1+rvanilla06)^0.5)-SUM($L513:AQ513),('PTRM input'!$L$415*(1+rvanilla06)^0.5)/A31stdlife))</f>
        <v>0</v>
      </c>
      <c r="AS513" s="251">
        <f ca="1">IF(A31stdlife="n/a","n/a",IF(AS$3&gt;(A31stdlife+$E513),('PTRM input'!$L$415*(1+rvanilla06)^0.5)-SUM($L513:AR513),('PTRM input'!$L$415*(1+rvanilla06)^0.5)/A31stdlife))</f>
        <v>0</v>
      </c>
      <c r="AT513" s="251">
        <f ca="1">IF(A31stdlife="n/a","n/a",IF(AT$3&gt;(A31stdlife+$E513),('PTRM input'!$L$415*(1+rvanilla06)^0.5)-SUM($L513:AS513),('PTRM input'!$L$415*(1+rvanilla06)^0.5)/A31stdlife))</f>
        <v>0</v>
      </c>
      <c r="AU513" s="251">
        <f ca="1">IF(A31stdlife="n/a","n/a",IF(AU$3&gt;(A31stdlife+$E513),('PTRM input'!$L$415*(1+rvanilla06)^0.5)-SUM($L513:AT513),('PTRM input'!$L$415*(1+rvanilla06)^0.5)/A31stdlife))</f>
        <v>0</v>
      </c>
      <c r="AV513" s="251">
        <f ca="1">IF(A31stdlife="n/a","n/a",IF(AV$3&gt;(A31stdlife+$E513),('PTRM input'!$L$415*(1+rvanilla06)^0.5)-SUM($L513:AU513),('PTRM input'!$L$415*(1+rvanilla06)^0.5)/A31stdlife))</f>
        <v>0</v>
      </c>
      <c r="AW513" s="251">
        <f ca="1">IF(A31stdlife="n/a","n/a",IF(AW$3&gt;(A31stdlife+$E513),('PTRM input'!$L$415*(1+rvanilla06)^0.5)-SUM($L513:AV513),('PTRM input'!$L$415*(1+rvanilla06)^0.5)/A31stdlife))</f>
        <v>0</v>
      </c>
      <c r="AX513" s="251">
        <f ca="1">IF(A31stdlife="n/a","n/a",IF(AX$3&gt;(A31stdlife+$E513),('PTRM input'!$L$415*(1+rvanilla06)^0.5)-SUM($L513:AW513),('PTRM input'!$L$415*(1+rvanilla06)^0.5)/A31stdlife))</f>
        <v>0</v>
      </c>
      <c r="AY513" s="251">
        <f ca="1">IF(A31stdlife="n/a","n/a",IF(AY$3&gt;(A31stdlife+$E513),('PTRM input'!$L$415*(1+rvanilla06)^0.5)-SUM($L513:AX513),('PTRM input'!$L$415*(1+rvanilla06)^0.5)/A31stdlife))</f>
        <v>0</v>
      </c>
      <c r="AZ513" s="251">
        <f ca="1">IF(A31stdlife="n/a","n/a",IF(AZ$3&gt;(A31stdlife+$E513),('PTRM input'!$L$415*(1+rvanilla06)^0.5)-SUM($L513:AY513),('PTRM input'!$L$415*(1+rvanilla06)^0.5)/A31stdlife))</f>
        <v>0</v>
      </c>
      <c r="BA513" s="251">
        <f ca="1">IF(A31stdlife="n/a","n/a",IF(BA$3&gt;(A31stdlife+$E513),('PTRM input'!$L$415*(1+rvanilla06)^0.5)-SUM($L513:AZ513),('PTRM input'!$L$415*(1+rvanilla06)^0.5)/A31stdlife))</f>
        <v>0</v>
      </c>
      <c r="BB513" s="251">
        <f ca="1">IF(A31stdlife="n/a","n/a",IF(BB$3&gt;(A31stdlife+$E513),('PTRM input'!$L$415*(1+rvanilla06)^0.5)-SUM($L513:BA513),('PTRM input'!$L$415*(1+rvanilla06)^0.5)/A31stdlife))</f>
        <v>0</v>
      </c>
      <c r="BC513" s="251">
        <f ca="1">IF(A31stdlife="n/a","n/a",IF(BC$3&gt;(A31stdlife+$E513),('PTRM input'!$L$415*(1+rvanilla06)^0.5)-SUM($L513:BB513),('PTRM input'!$L$415*(1+rvanilla06)^0.5)/A31stdlife))</f>
        <v>0</v>
      </c>
      <c r="BD513" s="251">
        <f ca="1">IF(A31stdlife="n/a","n/a",IF(BD$3&gt;(A31stdlife+$E513),('PTRM input'!$L$415*(1+rvanilla06)^0.5)-SUM($L513:BC513),('PTRM input'!$L$415*(1+rvanilla06)^0.5)/A31stdlife))</f>
        <v>0</v>
      </c>
      <c r="BE513" s="251">
        <f ca="1">IF(A31stdlife="n/a","n/a",IF(BE$3&gt;(A31stdlife+$E513),('PTRM input'!$L$415*(1+rvanilla06)^0.5)-SUM($L513:BD513),('PTRM input'!$L$415*(1+rvanilla06)^0.5)/A31stdlife))</f>
        <v>0</v>
      </c>
      <c r="BF513" s="251">
        <f ca="1">IF(A31stdlife="n/a","n/a",IF(BF$3&gt;(A31stdlife+$E513),('PTRM input'!$L$415*(1+rvanilla06)^0.5)-SUM($L513:BE513),('PTRM input'!$L$415*(1+rvanilla06)^0.5)/A31stdlife))</f>
        <v>0</v>
      </c>
      <c r="BG513" s="251">
        <f ca="1">IF(A31stdlife="n/a","n/a",IF(BG$3&gt;(A31stdlife+$E513),('PTRM input'!$L$415*(1+rvanilla06)^0.5)-SUM($L513:BF513),('PTRM input'!$L$415*(1+rvanilla06)^0.5)/A31stdlife))</f>
        <v>0</v>
      </c>
      <c r="BH513" s="251">
        <f ca="1">IF(A31stdlife="n/a","n/a",IF(BH$3&gt;(A31stdlife+$E513),('PTRM input'!$L$415*(1+rvanilla06)^0.5)-SUM($L513:BG513),('PTRM input'!$L$415*(1+rvanilla06)^0.5)/A31stdlife))</f>
        <v>0</v>
      </c>
      <c r="BI513" s="251">
        <f ca="1">IF(A31stdlife="n/a","n/a",IF(BI$3&gt;(A31stdlife+$E513),('PTRM input'!$L$415*(1+rvanilla06)^0.5)-SUM($L513:BH513),('PTRM input'!$L$415*(1+rvanilla06)^0.5)/A31stdlife))</f>
        <v>0</v>
      </c>
      <c r="BJ513" s="116"/>
      <c r="BK513" s="116"/>
      <c r="BL513" s="116"/>
      <c r="BM513" s="116"/>
    </row>
    <row r="514" spans="1:65" hidden="1" outlineLevel="2">
      <c r="A514" s="116"/>
      <c r="B514" s="19"/>
      <c r="C514" s="18"/>
      <c r="D514" s="760"/>
      <c r="E514" s="86">
        <v>7</v>
      </c>
      <c r="F514" s="259"/>
      <c r="G514" s="434"/>
      <c r="H514" s="435"/>
      <c r="I514" s="435"/>
      <c r="J514" s="435"/>
      <c r="K514" s="435"/>
      <c r="L514" s="435"/>
      <c r="M514" s="619"/>
      <c r="N514" s="433">
        <f ca="1">IF(A31stdlife="n/a","n/a",IF(N$3&gt;(A31stdlife+$E514),('PTRM input'!$M$415*(1+rvanilla07)^0.5)-SUM($M514:M514),('PTRM input'!$M$415*(1+rvanilla07)^0.5)/A31stdlife))</f>
        <v>0</v>
      </c>
      <c r="O514" s="433">
        <f ca="1">IF(A31stdlife="n/a","n/a",IF(O$3&gt;(A31stdlife+$E514),('PTRM input'!$M$415*(1+rvanilla07)^0.5)-SUM($M514:N514),('PTRM input'!$M$415*(1+rvanilla07)^0.5)/A31stdlife))</f>
        <v>0</v>
      </c>
      <c r="P514" s="433">
        <f ca="1">IF(A31stdlife="n/a","n/a",IF(P$3&gt;(A31stdlife+$E514),('PTRM input'!$M$415*(1+rvanilla07)^0.5)-SUM($M514:O514),('PTRM input'!$M$415*(1+rvanilla07)^0.5)/A31stdlife))</f>
        <v>0</v>
      </c>
      <c r="Q514" s="433">
        <f ca="1">IF(A31stdlife="n/a","n/a",IF(Q$3&gt;(A31stdlife+$E514),('PTRM input'!$M$415*(1+rvanilla07)^0.5)-SUM($M514:P514),('PTRM input'!$M$415*(1+rvanilla07)^0.5)/A31stdlife))</f>
        <v>0</v>
      </c>
      <c r="R514" s="251">
        <f ca="1">IF(A31stdlife="n/a","n/a",IF(R$3&gt;(A31stdlife+$E514),('PTRM input'!$M$415*(1+rvanilla07)^0.5)-SUM($M514:Q514),('PTRM input'!$M$415*(1+rvanilla07)^0.5)/A31stdlife))</f>
        <v>0</v>
      </c>
      <c r="S514" s="251">
        <f ca="1">IF(A31stdlife="n/a","n/a",IF(S$3&gt;(A31stdlife+$E514),('PTRM input'!$M$415*(1+rvanilla07)^0.5)-SUM($M514:R514),('PTRM input'!$M$415*(1+rvanilla07)^0.5)/A31stdlife))</f>
        <v>0</v>
      </c>
      <c r="T514" s="251">
        <f ca="1">IF(A31stdlife="n/a","n/a",IF(T$3&gt;(A31stdlife+$E514),('PTRM input'!$M$415*(1+rvanilla07)^0.5)-SUM($M514:S514),('PTRM input'!$M$415*(1+rvanilla07)^0.5)/A31stdlife))</f>
        <v>0</v>
      </c>
      <c r="U514" s="251">
        <f ca="1">IF(A31stdlife="n/a","n/a",IF(U$3&gt;(A31stdlife+$E514),('PTRM input'!$M$415*(1+rvanilla07)^0.5)-SUM($M514:T514),('PTRM input'!$M$415*(1+rvanilla07)^0.5)/A31stdlife))</f>
        <v>0</v>
      </c>
      <c r="V514" s="251">
        <f ca="1">IF(A31stdlife="n/a","n/a",IF(V$3&gt;(A31stdlife+$E514),('PTRM input'!$M$415*(1+rvanilla07)^0.5)-SUM($M514:U514),('PTRM input'!$M$415*(1+rvanilla07)^0.5)/A31stdlife))</f>
        <v>0</v>
      </c>
      <c r="W514" s="251">
        <f ca="1">IF(A31stdlife="n/a","n/a",IF(W$3&gt;(A31stdlife+$E514),('PTRM input'!$M$415*(1+rvanilla07)^0.5)-SUM($M514:V514),('PTRM input'!$M$415*(1+rvanilla07)^0.5)/A31stdlife))</f>
        <v>0</v>
      </c>
      <c r="X514" s="251">
        <f ca="1">IF(A31stdlife="n/a","n/a",IF(X$3&gt;(A31stdlife+$E514),('PTRM input'!$M$415*(1+rvanilla07)^0.5)-SUM($M514:W514),('PTRM input'!$M$415*(1+rvanilla07)^0.5)/A31stdlife))</f>
        <v>0</v>
      </c>
      <c r="Y514" s="251">
        <f ca="1">IF(A31stdlife="n/a","n/a",IF(Y$3&gt;(A31stdlife+$E514),('PTRM input'!$M$415*(1+rvanilla07)^0.5)-SUM($M514:X514),('PTRM input'!$M$415*(1+rvanilla07)^0.5)/A31stdlife))</f>
        <v>0</v>
      </c>
      <c r="Z514" s="251">
        <f ca="1">IF(A31stdlife="n/a","n/a",IF(Z$3&gt;(A31stdlife+$E514),('PTRM input'!$M$415*(1+rvanilla07)^0.5)-SUM($M514:Y514),('PTRM input'!$M$415*(1+rvanilla07)^0.5)/A31stdlife))</f>
        <v>0</v>
      </c>
      <c r="AA514" s="251">
        <f ca="1">IF(A31stdlife="n/a","n/a",IF(AA$3&gt;(A31stdlife+$E514),('PTRM input'!$M$415*(1+rvanilla07)^0.5)-SUM($M514:Z514),('PTRM input'!$M$415*(1+rvanilla07)^0.5)/A31stdlife))</f>
        <v>0</v>
      </c>
      <c r="AB514" s="251">
        <f ca="1">IF(A31stdlife="n/a","n/a",IF(AB$3&gt;(A31stdlife+$E514),('PTRM input'!$M$415*(1+rvanilla07)^0.5)-SUM($M514:AA514),('PTRM input'!$M$415*(1+rvanilla07)^0.5)/A31stdlife))</f>
        <v>0</v>
      </c>
      <c r="AC514" s="251">
        <f ca="1">IF(A31stdlife="n/a","n/a",IF(AC$3&gt;(A31stdlife+$E514),('PTRM input'!$M$415*(1+rvanilla07)^0.5)-SUM($M514:AB514),('PTRM input'!$M$415*(1+rvanilla07)^0.5)/A31stdlife))</f>
        <v>0</v>
      </c>
      <c r="AD514" s="251">
        <f ca="1">IF(A31stdlife="n/a","n/a",IF(AD$3&gt;(A31stdlife+$E514),('PTRM input'!$M$415*(1+rvanilla07)^0.5)-SUM($M514:AC514),('PTRM input'!$M$415*(1+rvanilla07)^0.5)/A31stdlife))</f>
        <v>0</v>
      </c>
      <c r="AE514" s="251">
        <f ca="1">IF(A31stdlife="n/a","n/a",IF(AE$3&gt;(A31stdlife+$E514),('PTRM input'!$M$415*(1+rvanilla07)^0.5)-SUM($M514:AD514),('PTRM input'!$M$415*(1+rvanilla07)^0.5)/A31stdlife))</f>
        <v>0</v>
      </c>
      <c r="AF514" s="251">
        <f ca="1">IF(A31stdlife="n/a","n/a",IF(AF$3&gt;(A31stdlife+$E514),('PTRM input'!$M$415*(1+rvanilla07)^0.5)-SUM($M514:AE514),('PTRM input'!$M$415*(1+rvanilla07)^0.5)/A31stdlife))</f>
        <v>0</v>
      </c>
      <c r="AG514" s="251">
        <f ca="1">IF(A31stdlife="n/a","n/a",IF(AG$3&gt;(A31stdlife+$E514),('PTRM input'!$M$415*(1+rvanilla07)^0.5)-SUM($M514:AF514),('PTRM input'!$M$415*(1+rvanilla07)^0.5)/A31stdlife))</f>
        <v>0</v>
      </c>
      <c r="AH514" s="251">
        <f ca="1">IF(A31stdlife="n/a","n/a",IF(AH$3&gt;(A31stdlife+$E514),('PTRM input'!$M$415*(1+rvanilla07)^0.5)-SUM($M514:AG514),('PTRM input'!$M$415*(1+rvanilla07)^0.5)/A31stdlife))</f>
        <v>0</v>
      </c>
      <c r="AI514" s="251">
        <f ca="1">IF(A31stdlife="n/a","n/a",IF(AI$3&gt;(A31stdlife+$E514),('PTRM input'!$M$415*(1+rvanilla07)^0.5)-SUM($M514:AH514),('PTRM input'!$M$415*(1+rvanilla07)^0.5)/A31stdlife))</f>
        <v>0</v>
      </c>
      <c r="AJ514" s="251">
        <f ca="1">IF(A31stdlife="n/a","n/a",IF(AJ$3&gt;(A31stdlife+$E514),('PTRM input'!$M$415*(1+rvanilla07)^0.5)-SUM($M514:AI514),('PTRM input'!$M$415*(1+rvanilla07)^0.5)/A31stdlife))</f>
        <v>0</v>
      </c>
      <c r="AK514" s="251">
        <f ca="1">IF(A31stdlife="n/a","n/a",IF(AK$3&gt;(A31stdlife+$E514),('PTRM input'!$M$415*(1+rvanilla07)^0.5)-SUM($M514:AJ514),('PTRM input'!$M$415*(1+rvanilla07)^0.5)/A31stdlife))</f>
        <v>0</v>
      </c>
      <c r="AL514" s="251">
        <f ca="1">IF(A31stdlife="n/a","n/a",IF(AL$3&gt;(A31stdlife+$E514),('PTRM input'!$M$415*(1+rvanilla07)^0.5)-SUM($M514:AK514),('PTRM input'!$M$415*(1+rvanilla07)^0.5)/A31stdlife))</f>
        <v>0</v>
      </c>
      <c r="AM514" s="251">
        <f ca="1">IF(A31stdlife="n/a","n/a",IF(AM$3&gt;(A31stdlife+$E514),('PTRM input'!$M$415*(1+rvanilla07)^0.5)-SUM($M514:AL514),('PTRM input'!$M$415*(1+rvanilla07)^0.5)/A31stdlife))</f>
        <v>0</v>
      </c>
      <c r="AN514" s="251">
        <f ca="1">IF(A31stdlife="n/a","n/a",IF(AN$3&gt;(A31stdlife+$E514),('PTRM input'!$M$415*(1+rvanilla07)^0.5)-SUM($M514:AM514),('PTRM input'!$M$415*(1+rvanilla07)^0.5)/A31stdlife))</f>
        <v>0</v>
      </c>
      <c r="AO514" s="251">
        <f ca="1">IF(A31stdlife="n/a","n/a",IF(AO$3&gt;(A31stdlife+$E514),('PTRM input'!$M$415*(1+rvanilla07)^0.5)-SUM($M514:AN514),('PTRM input'!$M$415*(1+rvanilla07)^0.5)/A31stdlife))</f>
        <v>0</v>
      </c>
      <c r="AP514" s="251">
        <f ca="1">IF(A31stdlife="n/a","n/a",IF(AP$3&gt;(A31stdlife+$E514),('PTRM input'!$M$415*(1+rvanilla07)^0.5)-SUM($M514:AO514),('PTRM input'!$M$415*(1+rvanilla07)^0.5)/A31stdlife))</f>
        <v>0</v>
      </c>
      <c r="AQ514" s="251">
        <f ca="1">IF(A31stdlife="n/a","n/a",IF(AQ$3&gt;(A31stdlife+$E514),('PTRM input'!$M$415*(1+rvanilla07)^0.5)-SUM($M514:AP514),('PTRM input'!$M$415*(1+rvanilla07)^0.5)/A31stdlife))</f>
        <v>0</v>
      </c>
      <c r="AR514" s="251">
        <f ca="1">IF(A31stdlife="n/a","n/a",IF(AR$3&gt;(A31stdlife+$E514),('PTRM input'!$M$415*(1+rvanilla07)^0.5)-SUM($M514:AQ514),('PTRM input'!$M$415*(1+rvanilla07)^0.5)/A31stdlife))</f>
        <v>0</v>
      </c>
      <c r="AS514" s="251">
        <f ca="1">IF(A31stdlife="n/a","n/a",IF(AS$3&gt;(A31stdlife+$E514),('PTRM input'!$M$415*(1+rvanilla07)^0.5)-SUM($M514:AR514),('PTRM input'!$M$415*(1+rvanilla07)^0.5)/A31stdlife))</f>
        <v>0</v>
      </c>
      <c r="AT514" s="251">
        <f ca="1">IF(A31stdlife="n/a","n/a",IF(AT$3&gt;(A31stdlife+$E514),('PTRM input'!$M$415*(1+rvanilla07)^0.5)-SUM($M514:AS514),('PTRM input'!$M$415*(1+rvanilla07)^0.5)/A31stdlife))</f>
        <v>0</v>
      </c>
      <c r="AU514" s="251">
        <f ca="1">IF(A31stdlife="n/a","n/a",IF(AU$3&gt;(A31stdlife+$E514),('PTRM input'!$M$415*(1+rvanilla07)^0.5)-SUM($M514:AT514),('PTRM input'!$M$415*(1+rvanilla07)^0.5)/A31stdlife))</f>
        <v>0</v>
      </c>
      <c r="AV514" s="251">
        <f ca="1">IF(A31stdlife="n/a","n/a",IF(AV$3&gt;(A31stdlife+$E514),('PTRM input'!$M$415*(1+rvanilla07)^0.5)-SUM($M514:AU514),('PTRM input'!$M$415*(1+rvanilla07)^0.5)/A31stdlife))</f>
        <v>0</v>
      </c>
      <c r="AW514" s="251">
        <f ca="1">IF(A31stdlife="n/a","n/a",IF(AW$3&gt;(A31stdlife+$E514),('PTRM input'!$M$415*(1+rvanilla07)^0.5)-SUM($M514:AV514),('PTRM input'!$M$415*(1+rvanilla07)^0.5)/A31stdlife))</f>
        <v>0</v>
      </c>
      <c r="AX514" s="251">
        <f ca="1">IF(A31stdlife="n/a","n/a",IF(AX$3&gt;(A31stdlife+$E514),('PTRM input'!$M$415*(1+rvanilla07)^0.5)-SUM($M514:AW514),('PTRM input'!$M$415*(1+rvanilla07)^0.5)/A31stdlife))</f>
        <v>0</v>
      </c>
      <c r="AY514" s="251">
        <f ca="1">IF(A31stdlife="n/a","n/a",IF(AY$3&gt;(A31stdlife+$E514),('PTRM input'!$M$415*(1+rvanilla07)^0.5)-SUM($M514:AX514),('PTRM input'!$M$415*(1+rvanilla07)^0.5)/A31stdlife))</f>
        <v>0</v>
      </c>
      <c r="AZ514" s="251">
        <f ca="1">IF(A31stdlife="n/a","n/a",IF(AZ$3&gt;(A31stdlife+$E514),('PTRM input'!$M$415*(1+rvanilla07)^0.5)-SUM($M514:AY514),('PTRM input'!$M$415*(1+rvanilla07)^0.5)/A31stdlife))</f>
        <v>0</v>
      </c>
      <c r="BA514" s="251">
        <f ca="1">IF(A31stdlife="n/a","n/a",IF(BA$3&gt;(A31stdlife+$E514),('PTRM input'!$M$415*(1+rvanilla07)^0.5)-SUM($M514:AZ514),('PTRM input'!$M$415*(1+rvanilla07)^0.5)/A31stdlife))</f>
        <v>0</v>
      </c>
      <c r="BB514" s="251">
        <f ca="1">IF(A31stdlife="n/a","n/a",IF(BB$3&gt;(A31stdlife+$E514),('PTRM input'!$M$415*(1+rvanilla07)^0.5)-SUM($M514:BA514),('PTRM input'!$M$415*(1+rvanilla07)^0.5)/A31stdlife))</f>
        <v>0</v>
      </c>
      <c r="BC514" s="251">
        <f ca="1">IF(A31stdlife="n/a","n/a",IF(BC$3&gt;(A31stdlife+$E514),('PTRM input'!$M$415*(1+rvanilla07)^0.5)-SUM($M514:BB514),('PTRM input'!$M$415*(1+rvanilla07)^0.5)/A31stdlife))</f>
        <v>0</v>
      </c>
      <c r="BD514" s="251">
        <f ca="1">IF(A31stdlife="n/a","n/a",IF(BD$3&gt;(A31stdlife+$E514),('PTRM input'!$M$415*(1+rvanilla07)^0.5)-SUM($M514:BC514),('PTRM input'!$M$415*(1+rvanilla07)^0.5)/A31stdlife))</f>
        <v>0</v>
      </c>
      <c r="BE514" s="251">
        <f ca="1">IF(A31stdlife="n/a","n/a",IF(BE$3&gt;(A31stdlife+$E514),('PTRM input'!$M$415*(1+rvanilla07)^0.5)-SUM($M514:BD514),('PTRM input'!$M$415*(1+rvanilla07)^0.5)/A31stdlife))</f>
        <v>0</v>
      </c>
      <c r="BF514" s="251">
        <f ca="1">IF(A31stdlife="n/a","n/a",IF(BF$3&gt;(A31stdlife+$E514),('PTRM input'!$M$415*(1+rvanilla07)^0.5)-SUM($M514:BE514),('PTRM input'!$M$415*(1+rvanilla07)^0.5)/A31stdlife))</f>
        <v>0</v>
      </c>
      <c r="BG514" s="251">
        <f ca="1">IF(A31stdlife="n/a","n/a",IF(BG$3&gt;(A31stdlife+$E514),('PTRM input'!$M$415*(1+rvanilla07)^0.5)-SUM($M514:BF514),('PTRM input'!$M$415*(1+rvanilla07)^0.5)/A31stdlife))</f>
        <v>0</v>
      </c>
      <c r="BH514" s="251">
        <f ca="1">IF(A31stdlife="n/a","n/a",IF(BH$3&gt;(A31stdlife+$E514),('PTRM input'!$M$415*(1+rvanilla07)^0.5)-SUM($M514:BG514),('PTRM input'!$M$415*(1+rvanilla07)^0.5)/A31stdlife))</f>
        <v>0</v>
      </c>
      <c r="BI514" s="251">
        <f ca="1">IF(A31stdlife="n/a","n/a",IF(BI$3&gt;(A31stdlife+$E514),('PTRM input'!$M$415*(1+rvanilla07)^0.5)-SUM($M514:BH514),('PTRM input'!$M$415*(1+rvanilla07)^0.5)/A31stdlife))</f>
        <v>0</v>
      </c>
      <c r="BJ514" s="116"/>
      <c r="BK514" s="116"/>
      <c r="BL514" s="116"/>
      <c r="BM514" s="116"/>
    </row>
    <row r="515" spans="1:65" hidden="1" outlineLevel="2">
      <c r="A515" s="116"/>
      <c r="B515" s="19"/>
      <c r="C515" s="18"/>
      <c r="D515" s="760"/>
      <c r="E515" s="86">
        <v>8</v>
      </c>
      <c r="F515" s="259"/>
      <c r="G515" s="434"/>
      <c r="H515" s="435"/>
      <c r="I515" s="435"/>
      <c r="J515" s="435"/>
      <c r="K515" s="435"/>
      <c r="L515" s="435"/>
      <c r="M515" s="435"/>
      <c r="N515" s="619"/>
      <c r="O515" s="433">
        <f ca="1">IF(A31stdlife="n/a","n/a",IF(O$3&gt;(A31stdlife+$E515),('PTRM input'!$N$415*(1+rvanilla08)^0.5)-SUM($N515:N515),('PTRM input'!$N$415*(1+rvanilla08)^0.5)/A31stdlife))</f>
        <v>0</v>
      </c>
      <c r="P515" s="433">
        <f ca="1">IF(A31stdlife="n/a","n/a",IF(P$3&gt;(A31stdlife+$E515),('PTRM input'!$N$415*(1+rvanilla08)^0.5)-SUM($N515:O515),('PTRM input'!$N$415*(1+rvanilla08)^0.5)/A31stdlife))</f>
        <v>0</v>
      </c>
      <c r="Q515" s="433">
        <f ca="1">IF(A31stdlife="n/a","n/a",IF(Q$3&gt;(A31stdlife+$E515),('PTRM input'!$N$415*(1+rvanilla08)^0.5)-SUM($N515:P515),('PTRM input'!$N$415*(1+rvanilla08)^0.5)/A31stdlife))</f>
        <v>0</v>
      </c>
      <c r="R515" s="251">
        <f ca="1">IF(A31stdlife="n/a","n/a",IF(R$3&gt;(A31stdlife+$E515),('PTRM input'!$N$415*(1+rvanilla08)^0.5)-SUM($N515:Q515),('PTRM input'!$N$415*(1+rvanilla08)^0.5)/A31stdlife))</f>
        <v>0</v>
      </c>
      <c r="S515" s="251">
        <f ca="1">IF(A31stdlife="n/a","n/a",IF(S$3&gt;(A31stdlife+$E515),('PTRM input'!$N$415*(1+rvanilla08)^0.5)-SUM($N515:R515),('PTRM input'!$N$415*(1+rvanilla08)^0.5)/A31stdlife))</f>
        <v>0</v>
      </c>
      <c r="T515" s="251">
        <f ca="1">IF(A31stdlife="n/a","n/a",IF(T$3&gt;(A31stdlife+$E515),('PTRM input'!$N$415*(1+rvanilla08)^0.5)-SUM($N515:S515),('PTRM input'!$N$415*(1+rvanilla08)^0.5)/A31stdlife))</f>
        <v>0</v>
      </c>
      <c r="U515" s="251">
        <f ca="1">IF(A31stdlife="n/a","n/a",IF(U$3&gt;(A31stdlife+$E515),('PTRM input'!$N$415*(1+rvanilla08)^0.5)-SUM($N515:T515),('PTRM input'!$N$415*(1+rvanilla08)^0.5)/A31stdlife))</f>
        <v>0</v>
      </c>
      <c r="V515" s="251">
        <f ca="1">IF(A31stdlife="n/a","n/a",IF(V$3&gt;(A31stdlife+$E515),('PTRM input'!$N$415*(1+rvanilla08)^0.5)-SUM($N515:U515),('PTRM input'!$N$415*(1+rvanilla08)^0.5)/A31stdlife))</f>
        <v>0</v>
      </c>
      <c r="W515" s="251">
        <f ca="1">IF(A31stdlife="n/a","n/a",IF(W$3&gt;(A31stdlife+$E515),('PTRM input'!$N$415*(1+rvanilla08)^0.5)-SUM($N515:V515),('PTRM input'!$N$415*(1+rvanilla08)^0.5)/A31stdlife))</f>
        <v>0</v>
      </c>
      <c r="X515" s="251">
        <f ca="1">IF(A31stdlife="n/a","n/a",IF(X$3&gt;(A31stdlife+$E515),('PTRM input'!$N$415*(1+rvanilla08)^0.5)-SUM($N515:W515),('PTRM input'!$N$415*(1+rvanilla08)^0.5)/A31stdlife))</f>
        <v>0</v>
      </c>
      <c r="Y515" s="251">
        <f ca="1">IF(A31stdlife="n/a","n/a",IF(Y$3&gt;(A31stdlife+$E515),('PTRM input'!$N$415*(1+rvanilla08)^0.5)-SUM($N515:X515),('PTRM input'!$N$415*(1+rvanilla08)^0.5)/A31stdlife))</f>
        <v>0</v>
      </c>
      <c r="Z515" s="251">
        <f ca="1">IF(A31stdlife="n/a","n/a",IF(Z$3&gt;(A31stdlife+$E515),('PTRM input'!$N$415*(1+rvanilla08)^0.5)-SUM($N515:Y515),('PTRM input'!$N$415*(1+rvanilla08)^0.5)/A31stdlife))</f>
        <v>0</v>
      </c>
      <c r="AA515" s="251">
        <f ca="1">IF(A31stdlife="n/a","n/a",IF(AA$3&gt;(A31stdlife+$E515),('PTRM input'!$N$415*(1+rvanilla08)^0.5)-SUM($N515:Z515),('PTRM input'!$N$415*(1+rvanilla08)^0.5)/A31stdlife))</f>
        <v>0</v>
      </c>
      <c r="AB515" s="251">
        <f ca="1">IF(A31stdlife="n/a","n/a",IF(AB$3&gt;(A31stdlife+$E515),('PTRM input'!$N$415*(1+rvanilla08)^0.5)-SUM($N515:AA515),('PTRM input'!$N$415*(1+rvanilla08)^0.5)/A31stdlife))</f>
        <v>0</v>
      </c>
      <c r="AC515" s="251">
        <f ca="1">IF(A31stdlife="n/a","n/a",IF(AC$3&gt;(A31stdlife+$E515),('PTRM input'!$N$415*(1+rvanilla08)^0.5)-SUM($N515:AB515),('PTRM input'!$N$415*(1+rvanilla08)^0.5)/A31stdlife))</f>
        <v>0</v>
      </c>
      <c r="AD515" s="251">
        <f ca="1">IF(A31stdlife="n/a","n/a",IF(AD$3&gt;(A31stdlife+$E515),('PTRM input'!$N$415*(1+rvanilla08)^0.5)-SUM($N515:AC515),('PTRM input'!$N$415*(1+rvanilla08)^0.5)/A31stdlife))</f>
        <v>0</v>
      </c>
      <c r="AE515" s="251">
        <f ca="1">IF(A31stdlife="n/a","n/a",IF(AE$3&gt;(A31stdlife+$E515),('PTRM input'!$N$415*(1+rvanilla08)^0.5)-SUM($N515:AD515),('PTRM input'!$N$415*(1+rvanilla08)^0.5)/A31stdlife))</f>
        <v>0</v>
      </c>
      <c r="AF515" s="251">
        <f ca="1">IF(A31stdlife="n/a","n/a",IF(AF$3&gt;(A31stdlife+$E515),('PTRM input'!$N$415*(1+rvanilla08)^0.5)-SUM($N515:AE515),('PTRM input'!$N$415*(1+rvanilla08)^0.5)/A31stdlife))</f>
        <v>0</v>
      </c>
      <c r="AG515" s="251">
        <f ca="1">IF(A31stdlife="n/a","n/a",IF(AG$3&gt;(A31stdlife+$E515),('PTRM input'!$N$415*(1+rvanilla08)^0.5)-SUM($N515:AF515),('PTRM input'!$N$415*(1+rvanilla08)^0.5)/A31stdlife))</f>
        <v>0</v>
      </c>
      <c r="AH515" s="251">
        <f ca="1">IF(A31stdlife="n/a","n/a",IF(AH$3&gt;(A31stdlife+$E515),('PTRM input'!$N$415*(1+rvanilla08)^0.5)-SUM($N515:AG515),('PTRM input'!$N$415*(1+rvanilla08)^0.5)/A31stdlife))</f>
        <v>0</v>
      </c>
      <c r="AI515" s="251">
        <f ca="1">IF(A31stdlife="n/a","n/a",IF(AI$3&gt;(A31stdlife+$E515),('PTRM input'!$N$415*(1+rvanilla08)^0.5)-SUM($N515:AH515),('PTRM input'!$N$415*(1+rvanilla08)^0.5)/A31stdlife))</f>
        <v>0</v>
      </c>
      <c r="AJ515" s="251">
        <f ca="1">IF(A31stdlife="n/a","n/a",IF(AJ$3&gt;(A31stdlife+$E515),('PTRM input'!$N$415*(1+rvanilla08)^0.5)-SUM($N515:AI515),('PTRM input'!$N$415*(1+rvanilla08)^0.5)/A31stdlife))</f>
        <v>0</v>
      </c>
      <c r="AK515" s="251">
        <f ca="1">IF(A31stdlife="n/a","n/a",IF(AK$3&gt;(A31stdlife+$E515),('PTRM input'!$N$415*(1+rvanilla08)^0.5)-SUM($N515:AJ515),('PTRM input'!$N$415*(1+rvanilla08)^0.5)/A31stdlife))</f>
        <v>0</v>
      </c>
      <c r="AL515" s="251">
        <f ca="1">IF(A31stdlife="n/a","n/a",IF(AL$3&gt;(A31stdlife+$E515),('PTRM input'!$N$415*(1+rvanilla08)^0.5)-SUM($N515:AK515),('PTRM input'!$N$415*(1+rvanilla08)^0.5)/A31stdlife))</f>
        <v>0</v>
      </c>
      <c r="AM515" s="251">
        <f ca="1">IF(A31stdlife="n/a","n/a",IF(AM$3&gt;(A31stdlife+$E515),('PTRM input'!$N$415*(1+rvanilla08)^0.5)-SUM($N515:AL515),('PTRM input'!$N$415*(1+rvanilla08)^0.5)/A31stdlife))</f>
        <v>0</v>
      </c>
      <c r="AN515" s="251">
        <f ca="1">IF(A31stdlife="n/a","n/a",IF(AN$3&gt;(A31stdlife+$E515),('PTRM input'!$N$415*(1+rvanilla08)^0.5)-SUM($N515:AM515),('PTRM input'!$N$415*(1+rvanilla08)^0.5)/A31stdlife))</f>
        <v>0</v>
      </c>
      <c r="AO515" s="251">
        <f ca="1">IF(A31stdlife="n/a","n/a",IF(AO$3&gt;(A31stdlife+$E515),('PTRM input'!$N$415*(1+rvanilla08)^0.5)-SUM($N515:AN515),('PTRM input'!$N$415*(1+rvanilla08)^0.5)/A31stdlife))</f>
        <v>0</v>
      </c>
      <c r="AP515" s="251">
        <f ca="1">IF(A31stdlife="n/a","n/a",IF(AP$3&gt;(A31stdlife+$E515),('PTRM input'!$N$415*(1+rvanilla08)^0.5)-SUM($N515:AO515),('PTRM input'!$N$415*(1+rvanilla08)^0.5)/A31stdlife))</f>
        <v>0</v>
      </c>
      <c r="AQ515" s="251">
        <f ca="1">IF(A31stdlife="n/a","n/a",IF(AQ$3&gt;(A31stdlife+$E515),('PTRM input'!$N$415*(1+rvanilla08)^0.5)-SUM($N515:AP515),('PTRM input'!$N$415*(1+rvanilla08)^0.5)/A31stdlife))</f>
        <v>0</v>
      </c>
      <c r="AR515" s="251">
        <f ca="1">IF(A31stdlife="n/a","n/a",IF(AR$3&gt;(A31stdlife+$E515),('PTRM input'!$N$415*(1+rvanilla08)^0.5)-SUM($N515:AQ515),('PTRM input'!$N$415*(1+rvanilla08)^0.5)/A31stdlife))</f>
        <v>0</v>
      </c>
      <c r="AS515" s="251">
        <f ca="1">IF(A31stdlife="n/a","n/a",IF(AS$3&gt;(A31stdlife+$E515),('PTRM input'!$N$415*(1+rvanilla08)^0.5)-SUM($N515:AR515),('PTRM input'!$N$415*(1+rvanilla08)^0.5)/A31stdlife))</f>
        <v>0</v>
      </c>
      <c r="AT515" s="251">
        <f ca="1">IF(A31stdlife="n/a","n/a",IF(AT$3&gt;(A31stdlife+$E515),('PTRM input'!$N$415*(1+rvanilla08)^0.5)-SUM($N515:AS515),('PTRM input'!$N$415*(1+rvanilla08)^0.5)/A31stdlife))</f>
        <v>0</v>
      </c>
      <c r="AU515" s="251">
        <f ca="1">IF(A31stdlife="n/a","n/a",IF(AU$3&gt;(A31stdlife+$E515),('PTRM input'!$N$415*(1+rvanilla08)^0.5)-SUM($N515:AT515),('PTRM input'!$N$415*(1+rvanilla08)^0.5)/A31stdlife))</f>
        <v>0</v>
      </c>
      <c r="AV515" s="251">
        <f ca="1">IF(A31stdlife="n/a","n/a",IF(AV$3&gt;(A31stdlife+$E515),('PTRM input'!$N$415*(1+rvanilla08)^0.5)-SUM($N515:AU515),('PTRM input'!$N$415*(1+rvanilla08)^0.5)/A31stdlife))</f>
        <v>0</v>
      </c>
      <c r="AW515" s="251">
        <f ca="1">IF(A31stdlife="n/a","n/a",IF(AW$3&gt;(A31stdlife+$E515),('PTRM input'!$N$415*(1+rvanilla08)^0.5)-SUM($N515:AV515),('PTRM input'!$N$415*(1+rvanilla08)^0.5)/A31stdlife))</f>
        <v>0</v>
      </c>
      <c r="AX515" s="251">
        <f ca="1">IF(A31stdlife="n/a","n/a",IF(AX$3&gt;(A31stdlife+$E515),('PTRM input'!$N$415*(1+rvanilla08)^0.5)-SUM($N515:AW515),('PTRM input'!$N$415*(1+rvanilla08)^0.5)/A31stdlife))</f>
        <v>0</v>
      </c>
      <c r="AY515" s="251">
        <f ca="1">IF(A31stdlife="n/a","n/a",IF(AY$3&gt;(A31stdlife+$E515),('PTRM input'!$N$415*(1+rvanilla08)^0.5)-SUM($N515:AX515),('PTRM input'!$N$415*(1+rvanilla08)^0.5)/A31stdlife))</f>
        <v>0</v>
      </c>
      <c r="AZ515" s="251">
        <f ca="1">IF(A31stdlife="n/a","n/a",IF(AZ$3&gt;(A31stdlife+$E515),('PTRM input'!$N$415*(1+rvanilla08)^0.5)-SUM($N515:AY515),('PTRM input'!$N$415*(1+rvanilla08)^0.5)/A31stdlife))</f>
        <v>0</v>
      </c>
      <c r="BA515" s="251">
        <f ca="1">IF(A31stdlife="n/a","n/a",IF(BA$3&gt;(A31stdlife+$E515),('PTRM input'!$N$415*(1+rvanilla08)^0.5)-SUM($N515:AZ515),('PTRM input'!$N$415*(1+rvanilla08)^0.5)/A31stdlife))</f>
        <v>0</v>
      </c>
      <c r="BB515" s="251">
        <f ca="1">IF(A31stdlife="n/a","n/a",IF(BB$3&gt;(A31stdlife+$E515),('PTRM input'!$N$415*(1+rvanilla08)^0.5)-SUM($N515:BA515),('PTRM input'!$N$415*(1+rvanilla08)^0.5)/A31stdlife))</f>
        <v>0</v>
      </c>
      <c r="BC515" s="251">
        <f ca="1">IF(A31stdlife="n/a","n/a",IF(BC$3&gt;(A31stdlife+$E515),('PTRM input'!$N$415*(1+rvanilla08)^0.5)-SUM($N515:BB515),('PTRM input'!$N$415*(1+rvanilla08)^0.5)/A31stdlife))</f>
        <v>0</v>
      </c>
      <c r="BD515" s="251">
        <f ca="1">IF(A31stdlife="n/a","n/a",IF(BD$3&gt;(A31stdlife+$E515),('PTRM input'!$N$415*(1+rvanilla08)^0.5)-SUM($N515:BC515),('PTRM input'!$N$415*(1+rvanilla08)^0.5)/A31stdlife))</f>
        <v>0</v>
      </c>
      <c r="BE515" s="251">
        <f ca="1">IF(A31stdlife="n/a","n/a",IF(BE$3&gt;(A31stdlife+$E515),('PTRM input'!$N$415*(1+rvanilla08)^0.5)-SUM($N515:BD515),('PTRM input'!$N$415*(1+rvanilla08)^0.5)/A31stdlife))</f>
        <v>0</v>
      </c>
      <c r="BF515" s="251">
        <f ca="1">IF(A31stdlife="n/a","n/a",IF(BF$3&gt;(A31stdlife+$E515),('PTRM input'!$N$415*(1+rvanilla08)^0.5)-SUM($N515:BE515),('PTRM input'!$N$415*(1+rvanilla08)^0.5)/A31stdlife))</f>
        <v>0</v>
      </c>
      <c r="BG515" s="251">
        <f ca="1">IF(A31stdlife="n/a","n/a",IF(BG$3&gt;(A31stdlife+$E515),('PTRM input'!$N$415*(1+rvanilla08)^0.5)-SUM($N515:BF515),('PTRM input'!$N$415*(1+rvanilla08)^0.5)/A31stdlife))</f>
        <v>0</v>
      </c>
      <c r="BH515" s="251">
        <f ca="1">IF(A31stdlife="n/a","n/a",IF(BH$3&gt;(A31stdlife+$E515),('PTRM input'!$N$415*(1+rvanilla08)^0.5)-SUM($N515:BG515),('PTRM input'!$N$415*(1+rvanilla08)^0.5)/A31stdlife))</f>
        <v>0</v>
      </c>
      <c r="BI515" s="251">
        <f ca="1">IF(A31stdlife="n/a","n/a",IF(BI$3&gt;(A31stdlife+$E515),('PTRM input'!$N$415*(1+rvanilla08)^0.5)-SUM($N515:BH515),('PTRM input'!$N$415*(1+rvanilla08)^0.5)/A31stdlife))</f>
        <v>0</v>
      </c>
      <c r="BJ515" s="116"/>
      <c r="BK515" s="116"/>
      <c r="BL515" s="116"/>
      <c r="BM515" s="116"/>
    </row>
    <row r="516" spans="1:65" hidden="1" outlineLevel="2">
      <c r="A516" s="116"/>
      <c r="B516" s="19"/>
      <c r="C516" s="18"/>
      <c r="D516" s="760"/>
      <c r="E516" s="86">
        <v>9</v>
      </c>
      <c r="F516" s="259"/>
      <c r="G516" s="434"/>
      <c r="H516" s="435"/>
      <c r="I516" s="435"/>
      <c r="J516" s="435"/>
      <c r="K516" s="435"/>
      <c r="L516" s="435"/>
      <c r="M516" s="435"/>
      <c r="N516" s="435"/>
      <c r="O516" s="619"/>
      <c r="P516" s="433">
        <f ca="1">IF(A31stdlife="n/a","n/a",IF(P$3&gt;(A31stdlife+$E516),('PTRM input'!$O$415*(1+rvanilla09)^0.5)-SUM($O516:O516),('PTRM input'!$O$415*(1+rvanilla09)^0.5)/A31stdlife))</f>
        <v>0</v>
      </c>
      <c r="Q516" s="433">
        <f ca="1">IF(A31stdlife="n/a","n/a",IF(Q$3&gt;(A31stdlife+$E516),('PTRM input'!$O$415*(1+rvanilla09)^0.5)-SUM($O516:P516),('PTRM input'!$O$415*(1+rvanilla09)^0.5)/A31stdlife))</f>
        <v>0</v>
      </c>
      <c r="R516" s="251">
        <f ca="1">IF(A31stdlife="n/a","n/a",IF(R$3&gt;(A31stdlife+$E516),('PTRM input'!$O$415*(1+rvanilla09)^0.5)-SUM($O516:Q516),('PTRM input'!$O$415*(1+rvanilla09)^0.5)/A31stdlife))</f>
        <v>0</v>
      </c>
      <c r="S516" s="251">
        <f ca="1">IF(A31stdlife="n/a","n/a",IF(S$3&gt;(A31stdlife+$E516),('PTRM input'!$O$415*(1+rvanilla09)^0.5)-SUM($O516:R516),('PTRM input'!$O$415*(1+rvanilla09)^0.5)/A31stdlife))</f>
        <v>0</v>
      </c>
      <c r="T516" s="251">
        <f ca="1">IF(A31stdlife="n/a","n/a",IF(T$3&gt;(A31stdlife+$E516),('PTRM input'!$O$415*(1+rvanilla09)^0.5)-SUM($O516:S516),('PTRM input'!$O$415*(1+rvanilla09)^0.5)/A31stdlife))</f>
        <v>0</v>
      </c>
      <c r="U516" s="251">
        <f ca="1">IF(A31stdlife="n/a","n/a",IF(U$3&gt;(A31stdlife+$E516),('PTRM input'!$O$415*(1+rvanilla09)^0.5)-SUM($O516:T516),('PTRM input'!$O$415*(1+rvanilla09)^0.5)/A31stdlife))</f>
        <v>0</v>
      </c>
      <c r="V516" s="251">
        <f ca="1">IF(A31stdlife="n/a","n/a",IF(V$3&gt;(A31stdlife+$E516),('PTRM input'!$O$415*(1+rvanilla09)^0.5)-SUM($O516:U516),('PTRM input'!$O$415*(1+rvanilla09)^0.5)/A31stdlife))</f>
        <v>0</v>
      </c>
      <c r="W516" s="251">
        <f ca="1">IF(A31stdlife="n/a","n/a",IF(W$3&gt;(A31stdlife+$E516),('PTRM input'!$O$415*(1+rvanilla09)^0.5)-SUM($O516:V516),('PTRM input'!$O$415*(1+rvanilla09)^0.5)/A31stdlife))</f>
        <v>0</v>
      </c>
      <c r="X516" s="251">
        <f ca="1">IF(A31stdlife="n/a","n/a",IF(X$3&gt;(A31stdlife+$E516),('PTRM input'!$O$415*(1+rvanilla09)^0.5)-SUM($O516:W516),('PTRM input'!$O$415*(1+rvanilla09)^0.5)/A31stdlife))</f>
        <v>0</v>
      </c>
      <c r="Y516" s="251">
        <f ca="1">IF(A31stdlife="n/a","n/a",IF(Y$3&gt;(A31stdlife+$E516),('PTRM input'!$O$415*(1+rvanilla09)^0.5)-SUM($O516:X516),('PTRM input'!$O$415*(1+rvanilla09)^0.5)/A31stdlife))</f>
        <v>0</v>
      </c>
      <c r="Z516" s="251">
        <f ca="1">IF(A31stdlife="n/a","n/a",IF(Z$3&gt;(A31stdlife+$E516),('PTRM input'!$O$415*(1+rvanilla09)^0.5)-SUM($O516:Y516),('PTRM input'!$O$415*(1+rvanilla09)^0.5)/A31stdlife))</f>
        <v>0</v>
      </c>
      <c r="AA516" s="251">
        <f ca="1">IF(A31stdlife="n/a","n/a",IF(AA$3&gt;(A31stdlife+$E516),('PTRM input'!$O$415*(1+rvanilla09)^0.5)-SUM($O516:Z516),('PTRM input'!$O$415*(1+rvanilla09)^0.5)/A31stdlife))</f>
        <v>0</v>
      </c>
      <c r="AB516" s="251">
        <f ca="1">IF(A31stdlife="n/a","n/a",IF(AB$3&gt;(A31stdlife+$E516),('PTRM input'!$O$415*(1+rvanilla09)^0.5)-SUM($O516:AA516),('PTRM input'!$O$415*(1+rvanilla09)^0.5)/A31stdlife))</f>
        <v>0</v>
      </c>
      <c r="AC516" s="251">
        <f ca="1">IF(A31stdlife="n/a","n/a",IF(AC$3&gt;(A31stdlife+$E516),('PTRM input'!$O$415*(1+rvanilla09)^0.5)-SUM($O516:AB516),('PTRM input'!$O$415*(1+rvanilla09)^0.5)/A31stdlife))</f>
        <v>0</v>
      </c>
      <c r="AD516" s="251">
        <f ca="1">IF(A31stdlife="n/a","n/a",IF(AD$3&gt;(A31stdlife+$E516),('PTRM input'!$O$415*(1+rvanilla09)^0.5)-SUM($O516:AC516),('PTRM input'!$O$415*(1+rvanilla09)^0.5)/A31stdlife))</f>
        <v>0</v>
      </c>
      <c r="AE516" s="251">
        <f ca="1">IF(A31stdlife="n/a","n/a",IF(AE$3&gt;(A31stdlife+$E516),('PTRM input'!$O$415*(1+rvanilla09)^0.5)-SUM($O516:AD516),('PTRM input'!$O$415*(1+rvanilla09)^0.5)/A31stdlife))</f>
        <v>0</v>
      </c>
      <c r="AF516" s="251">
        <f ca="1">IF(A31stdlife="n/a","n/a",IF(AF$3&gt;(A31stdlife+$E516),('PTRM input'!$O$415*(1+rvanilla09)^0.5)-SUM($O516:AE516),('PTRM input'!$O$415*(1+rvanilla09)^0.5)/A31stdlife))</f>
        <v>0</v>
      </c>
      <c r="AG516" s="251">
        <f ca="1">IF(A31stdlife="n/a","n/a",IF(AG$3&gt;(A31stdlife+$E516),('PTRM input'!$O$415*(1+rvanilla09)^0.5)-SUM($O516:AF516),('PTRM input'!$O$415*(1+rvanilla09)^0.5)/A31stdlife))</f>
        <v>0</v>
      </c>
      <c r="AH516" s="251">
        <f ca="1">IF(A31stdlife="n/a","n/a",IF(AH$3&gt;(A31stdlife+$E516),('PTRM input'!$O$415*(1+rvanilla09)^0.5)-SUM($O516:AG516),('PTRM input'!$O$415*(1+rvanilla09)^0.5)/A31stdlife))</f>
        <v>0</v>
      </c>
      <c r="AI516" s="251">
        <f ca="1">IF(A31stdlife="n/a","n/a",IF(AI$3&gt;(A31stdlife+$E516),('PTRM input'!$O$415*(1+rvanilla09)^0.5)-SUM($O516:AH516),('PTRM input'!$O$415*(1+rvanilla09)^0.5)/A31stdlife))</f>
        <v>0</v>
      </c>
      <c r="AJ516" s="251">
        <f ca="1">IF(A31stdlife="n/a","n/a",IF(AJ$3&gt;(A31stdlife+$E516),('PTRM input'!$O$415*(1+rvanilla09)^0.5)-SUM($O516:AI516),('PTRM input'!$O$415*(1+rvanilla09)^0.5)/A31stdlife))</f>
        <v>0</v>
      </c>
      <c r="AK516" s="251">
        <f ca="1">IF(A31stdlife="n/a","n/a",IF(AK$3&gt;(A31stdlife+$E516),('PTRM input'!$O$415*(1+rvanilla09)^0.5)-SUM($O516:AJ516),('PTRM input'!$O$415*(1+rvanilla09)^0.5)/A31stdlife))</f>
        <v>0</v>
      </c>
      <c r="AL516" s="251">
        <f ca="1">IF(A31stdlife="n/a","n/a",IF(AL$3&gt;(A31stdlife+$E516),('PTRM input'!$O$415*(1+rvanilla09)^0.5)-SUM($O516:AK516),('PTRM input'!$O$415*(1+rvanilla09)^0.5)/A31stdlife))</f>
        <v>0</v>
      </c>
      <c r="AM516" s="251">
        <f ca="1">IF(A31stdlife="n/a","n/a",IF(AM$3&gt;(A31stdlife+$E516),('PTRM input'!$O$415*(1+rvanilla09)^0.5)-SUM($O516:AL516),('PTRM input'!$O$415*(1+rvanilla09)^0.5)/A31stdlife))</f>
        <v>0</v>
      </c>
      <c r="AN516" s="251">
        <f ca="1">IF(A31stdlife="n/a","n/a",IF(AN$3&gt;(A31stdlife+$E516),('PTRM input'!$O$415*(1+rvanilla09)^0.5)-SUM($O516:AM516),('PTRM input'!$O$415*(1+rvanilla09)^0.5)/A31stdlife))</f>
        <v>0</v>
      </c>
      <c r="AO516" s="251">
        <f ca="1">IF(A31stdlife="n/a","n/a",IF(AO$3&gt;(A31stdlife+$E516),('PTRM input'!$O$415*(1+rvanilla09)^0.5)-SUM($O516:AN516),('PTRM input'!$O$415*(1+rvanilla09)^0.5)/A31stdlife))</f>
        <v>0</v>
      </c>
      <c r="AP516" s="251">
        <f ca="1">IF(A31stdlife="n/a","n/a",IF(AP$3&gt;(A31stdlife+$E516),('PTRM input'!$O$415*(1+rvanilla09)^0.5)-SUM($O516:AO516),('PTRM input'!$O$415*(1+rvanilla09)^0.5)/A31stdlife))</f>
        <v>0</v>
      </c>
      <c r="AQ516" s="251">
        <f ca="1">IF(A31stdlife="n/a","n/a",IF(AQ$3&gt;(A31stdlife+$E516),('PTRM input'!$O$415*(1+rvanilla09)^0.5)-SUM($O516:AP516),('PTRM input'!$O$415*(1+rvanilla09)^0.5)/A31stdlife))</f>
        <v>0</v>
      </c>
      <c r="AR516" s="251">
        <f ca="1">IF(A31stdlife="n/a","n/a",IF(AR$3&gt;(A31stdlife+$E516),('PTRM input'!$O$415*(1+rvanilla09)^0.5)-SUM($O516:AQ516),('PTRM input'!$O$415*(1+rvanilla09)^0.5)/A31stdlife))</f>
        <v>0</v>
      </c>
      <c r="AS516" s="251">
        <f ca="1">IF(A31stdlife="n/a","n/a",IF(AS$3&gt;(A31stdlife+$E516),('PTRM input'!$O$415*(1+rvanilla09)^0.5)-SUM($O516:AR516),('PTRM input'!$O$415*(1+rvanilla09)^0.5)/A31stdlife))</f>
        <v>0</v>
      </c>
      <c r="AT516" s="251">
        <f ca="1">IF(A31stdlife="n/a","n/a",IF(AT$3&gt;(A31stdlife+$E516),('PTRM input'!$O$415*(1+rvanilla09)^0.5)-SUM($O516:AS516),('PTRM input'!$O$415*(1+rvanilla09)^0.5)/A31stdlife))</f>
        <v>0</v>
      </c>
      <c r="AU516" s="251">
        <f ca="1">IF(A31stdlife="n/a","n/a",IF(AU$3&gt;(A31stdlife+$E516),('PTRM input'!$O$415*(1+rvanilla09)^0.5)-SUM($O516:AT516),('PTRM input'!$O$415*(1+rvanilla09)^0.5)/A31stdlife))</f>
        <v>0</v>
      </c>
      <c r="AV516" s="251">
        <f ca="1">IF(A31stdlife="n/a","n/a",IF(AV$3&gt;(A31stdlife+$E516),('PTRM input'!$O$415*(1+rvanilla09)^0.5)-SUM($O516:AU516),('PTRM input'!$O$415*(1+rvanilla09)^0.5)/A31stdlife))</f>
        <v>0</v>
      </c>
      <c r="AW516" s="251">
        <f ca="1">IF(A31stdlife="n/a","n/a",IF(AW$3&gt;(A31stdlife+$E516),('PTRM input'!$O$415*(1+rvanilla09)^0.5)-SUM($O516:AV516),('PTRM input'!$O$415*(1+rvanilla09)^0.5)/A31stdlife))</f>
        <v>0</v>
      </c>
      <c r="AX516" s="251">
        <f ca="1">IF(A31stdlife="n/a","n/a",IF(AX$3&gt;(A31stdlife+$E516),('PTRM input'!$O$415*(1+rvanilla09)^0.5)-SUM($O516:AW516),('PTRM input'!$O$415*(1+rvanilla09)^0.5)/A31stdlife))</f>
        <v>0</v>
      </c>
      <c r="AY516" s="251">
        <f ca="1">IF(A31stdlife="n/a","n/a",IF(AY$3&gt;(A31stdlife+$E516),('PTRM input'!$O$415*(1+rvanilla09)^0.5)-SUM($O516:AX516),('PTRM input'!$O$415*(1+rvanilla09)^0.5)/A31stdlife))</f>
        <v>0</v>
      </c>
      <c r="AZ516" s="251">
        <f ca="1">IF(A31stdlife="n/a","n/a",IF(AZ$3&gt;(A31stdlife+$E516),('PTRM input'!$O$415*(1+rvanilla09)^0.5)-SUM($O516:AY516),('PTRM input'!$O$415*(1+rvanilla09)^0.5)/A31stdlife))</f>
        <v>0</v>
      </c>
      <c r="BA516" s="251">
        <f ca="1">IF(A31stdlife="n/a","n/a",IF(BA$3&gt;(A31stdlife+$E516),('PTRM input'!$O$415*(1+rvanilla09)^0.5)-SUM($O516:AZ516),('PTRM input'!$O$415*(1+rvanilla09)^0.5)/A31stdlife))</f>
        <v>0</v>
      </c>
      <c r="BB516" s="251">
        <f ca="1">IF(A31stdlife="n/a","n/a",IF(BB$3&gt;(A31stdlife+$E516),('PTRM input'!$O$415*(1+rvanilla09)^0.5)-SUM($O516:BA516),('PTRM input'!$O$415*(1+rvanilla09)^0.5)/A31stdlife))</f>
        <v>0</v>
      </c>
      <c r="BC516" s="251">
        <f ca="1">IF(A31stdlife="n/a","n/a",IF(BC$3&gt;(A31stdlife+$E516),('PTRM input'!$O$415*(1+rvanilla09)^0.5)-SUM($O516:BB516),('PTRM input'!$O$415*(1+rvanilla09)^0.5)/A31stdlife))</f>
        <v>0</v>
      </c>
      <c r="BD516" s="251">
        <f ca="1">IF(A31stdlife="n/a","n/a",IF(BD$3&gt;(A31stdlife+$E516),('PTRM input'!$O$415*(1+rvanilla09)^0.5)-SUM($O516:BC516),('PTRM input'!$O$415*(1+rvanilla09)^0.5)/A31stdlife))</f>
        <v>0</v>
      </c>
      <c r="BE516" s="251">
        <f ca="1">IF(A31stdlife="n/a","n/a",IF(BE$3&gt;(A31stdlife+$E516),('PTRM input'!$O$415*(1+rvanilla09)^0.5)-SUM($O516:BD516),('PTRM input'!$O$415*(1+rvanilla09)^0.5)/A31stdlife))</f>
        <v>0</v>
      </c>
      <c r="BF516" s="251">
        <f ca="1">IF(A31stdlife="n/a","n/a",IF(BF$3&gt;(A31stdlife+$E516),('PTRM input'!$O$415*(1+rvanilla09)^0.5)-SUM($O516:BE516),('PTRM input'!$O$415*(1+rvanilla09)^0.5)/A31stdlife))</f>
        <v>0</v>
      </c>
      <c r="BG516" s="251">
        <f ca="1">IF(A31stdlife="n/a","n/a",IF(BG$3&gt;(A31stdlife+$E516),('PTRM input'!$O$415*(1+rvanilla09)^0.5)-SUM($O516:BF516),('PTRM input'!$O$415*(1+rvanilla09)^0.5)/A31stdlife))</f>
        <v>0</v>
      </c>
      <c r="BH516" s="251">
        <f ca="1">IF(A31stdlife="n/a","n/a",IF(BH$3&gt;(A31stdlife+$E516),('PTRM input'!$O$415*(1+rvanilla09)^0.5)-SUM($O516:BG516),('PTRM input'!$O$415*(1+rvanilla09)^0.5)/A31stdlife))</f>
        <v>0</v>
      </c>
      <c r="BI516" s="251">
        <f ca="1">IF(A31stdlife="n/a","n/a",IF(BI$3&gt;(A31stdlife+$E516),('PTRM input'!$O$415*(1+rvanilla09)^0.5)-SUM($O516:BH516),('PTRM input'!$O$415*(1+rvanilla09)^0.5)/A31stdlife))</f>
        <v>0</v>
      </c>
      <c r="BJ516" s="116"/>
      <c r="BK516" s="116"/>
      <c r="BL516" s="116"/>
      <c r="BM516" s="116"/>
    </row>
    <row r="517" spans="1:65" hidden="1" outlineLevel="2">
      <c r="A517" s="116"/>
      <c r="B517" s="19"/>
      <c r="C517" s="18"/>
      <c r="D517" s="760"/>
      <c r="E517" s="87">
        <v>10</v>
      </c>
      <c r="F517" s="259"/>
      <c r="G517" s="434"/>
      <c r="H517" s="435"/>
      <c r="I517" s="435"/>
      <c r="J517" s="435"/>
      <c r="K517" s="435"/>
      <c r="L517" s="435"/>
      <c r="M517" s="435"/>
      <c r="N517" s="435"/>
      <c r="O517" s="435"/>
      <c r="P517" s="619"/>
      <c r="Q517" s="433">
        <f ca="1">IF(A31stdlife="n/a","n/a",IF(Q$3&gt;(A31stdlife+$E517),('PTRM input'!$P$415*(1+rvanilla10)^0.5)-SUM($P517:P517),('PTRM input'!$P$415*(1+rvanilla10)^0.5)/A31stdlife))</f>
        <v>0</v>
      </c>
      <c r="R517" s="251">
        <f ca="1">IF(A31stdlife="n/a","n/a",IF(R$3&gt;(A31stdlife+$E517),('PTRM input'!$P$415*(1+rvanilla10)^0.5)-SUM($P517:Q517),('PTRM input'!$P$415*(1+rvanilla10)^0.5)/A31stdlife))</f>
        <v>0</v>
      </c>
      <c r="S517" s="251">
        <f ca="1">IF(A31stdlife="n/a","n/a",IF(S$3&gt;(A31stdlife+$E517),('PTRM input'!$P$415*(1+rvanilla10)^0.5)-SUM($P517:R517),('PTRM input'!$P$415*(1+rvanilla10)^0.5)/A31stdlife))</f>
        <v>0</v>
      </c>
      <c r="T517" s="251">
        <f ca="1">IF(A31stdlife="n/a","n/a",IF(T$3&gt;(A31stdlife+$E517),('PTRM input'!$P$415*(1+rvanilla10)^0.5)-SUM($P517:S517),('PTRM input'!$P$415*(1+rvanilla10)^0.5)/A31stdlife))</f>
        <v>0</v>
      </c>
      <c r="U517" s="251">
        <f ca="1">IF(A31stdlife="n/a","n/a",IF(U$3&gt;(A31stdlife+$E517),('PTRM input'!$P$415*(1+rvanilla10)^0.5)-SUM($P517:T517),('PTRM input'!$P$415*(1+rvanilla10)^0.5)/A31stdlife))</f>
        <v>0</v>
      </c>
      <c r="V517" s="251">
        <f ca="1">IF(A31stdlife="n/a","n/a",IF(V$3&gt;(A31stdlife+$E517),('PTRM input'!$P$415*(1+rvanilla10)^0.5)-SUM($P517:U517),('PTRM input'!$P$415*(1+rvanilla10)^0.5)/A31stdlife))</f>
        <v>0</v>
      </c>
      <c r="W517" s="251">
        <f ca="1">IF(A31stdlife="n/a","n/a",IF(W$3&gt;(A31stdlife+$E517),('PTRM input'!$P$415*(1+rvanilla10)^0.5)-SUM($P517:V517),('PTRM input'!$P$415*(1+rvanilla10)^0.5)/A31stdlife))</f>
        <v>0</v>
      </c>
      <c r="X517" s="251">
        <f ca="1">IF(A31stdlife="n/a","n/a",IF(X$3&gt;(A31stdlife+$E517),('PTRM input'!$P$415*(1+rvanilla10)^0.5)-SUM($P517:W517),('PTRM input'!$P$415*(1+rvanilla10)^0.5)/A31stdlife))</f>
        <v>0</v>
      </c>
      <c r="Y517" s="251">
        <f ca="1">IF(A31stdlife="n/a","n/a",IF(Y$3&gt;(A31stdlife+$E517),('PTRM input'!$P$415*(1+rvanilla10)^0.5)-SUM($P517:X517),('PTRM input'!$P$415*(1+rvanilla10)^0.5)/A31stdlife))</f>
        <v>0</v>
      </c>
      <c r="Z517" s="251">
        <f ca="1">IF(A31stdlife="n/a","n/a",IF(Z$3&gt;(A31stdlife+$E517),('PTRM input'!$P$415*(1+rvanilla10)^0.5)-SUM($P517:Y517),('PTRM input'!$P$415*(1+rvanilla10)^0.5)/A31stdlife))</f>
        <v>0</v>
      </c>
      <c r="AA517" s="251">
        <f ca="1">IF(A31stdlife="n/a","n/a",IF(AA$3&gt;(A31stdlife+$E517),('PTRM input'!$P$415*(1+rvanilla10)^0.5)-SUM($P517:Z517),('PTRM input'!$P$415*(1+rvanilla10)^0.5)/A31stdlife))</f>
        <v>0</v>
      </c>
      <c r="AB517" s="251">
        <f ca="1">IF(A31stdlife="n/a","n/a",IF(AB$3&gt;(A31stdlife+$E517),('PTRM input'!$P$415*(1+rvanilla10)^0.5)-SUM($P517:AA517),('PTRM input'!$P$415*(1+rvanilla10)^0.5)/A31stdlife))</f>
        <v>0</v>
      </c>
      <c r="AC517" s="251">
        <f ca="1">IF(A31stdlife="n/a","n/a",IF(AC$3&gt;(A31stdlife+$E517),('PTRM input'!$P$415*(1+rvanilla10)^0.5)-SUM($P517:AB517),('PTRM input'!$P$415*(1+rvanilla10)^0.5)/A31stdlife))</f>
        <v>0</v>
      </c>
      <c r="AD517" s="251">
        <f ca="1">IF(A31stdlife="n/a","n/a",IF(AD$3&gt;(A31stdlife+$E517),('PTRM input'!$P$415*(1+rvanilla10)^0.5)-SUM($P517:AC517),('PTRM input'!$P$415*(1+rvanilla10)^0.5)/A31stdlife))</f>
        <v>0</v>
      </c>
      <c r="AE517" s="251">
        <f ca="1">IF(A31stdlife="n/a","n/a",IF(AE$3&gt;(A31stdlife+$E517),('PTRM input'!$P$415*(1+rvanilla10)^0.5)-SUM($P517:AD517),('PTRM input'!$P$415*(1+rvanilla10)^0.5)/A31stdlife))</f>
        <v>0</v>
      </c>
      <c r="AF517" s="251">
        <f ca="1">IF(A31stdlife="n/a","n/a",IF(AF$3&gt;(A31stdlife+$E517),('PTRM input'!$P$415*(1+rvanilla10)^0.5)-SUM($P517:AE517),('PTRM input'!$P$415*(1+rvanilla10)^0.5)/A31stdlife))</f>
        <v>0</v>
      </c>
      <c r="AG517" s="251">
        <f ca="1">IF(A31stdlife="n/a","n/a",IF(AG$3&gt;(A31stdlife+$E517),('PTRM input'!$P$415*(1+rvanilla10)^0.5)-SUM($P517:AF517),('PTRM input'!$P$415*(1+rvanilla10)^0.5)/A31stdlife))</f>
        <v>0</v>
      </c>
      <c r="AH517" s="251">
        <f ca="1">IF(A31stdlife="n/a","n/a",IF(AH$3&gt;(A31stdlife+$E517),('PTRM input'!$P$415*(1+rvanilla10)^0.5)-SUM($P517:AG517),('PTRM input'!$P$415*(1+rvanilla10)^0.5)/A31stdlife))</f>
        <v>0</v>
      </c>
      <c r="AI517" s="251">
        <f ca="1">IF(A31stdlife="n/a","n/a",IF(AI$3&gt;(A31stdlife+$E517),('PTRM input'!$P$415*(1+rvanilla10)^0.5)-SUM($P517:AH517),('PTRM input'!$P$415*(1+rvanilla10)^0.5)/A31stdlife))</f>
        <v>0</v>
      </c>
      <c r="AJ517" s="251">
        <f ca="1">IF(A31stdlife="n/a","n/a",IF(AJ$3&gt;(A31stdlife+$E517),('PTRM input'!$P$415*(1+rvanilla10)^0.5)-SUM($P517:AI517),('PTRM input'!$P$415*(1+rvanilla10)^0.5)/A31stdlife))</f>
        <v>0</v>
      </c>
      <c r="AK517" s="251">
        <f ca="1">IF(A31stdlife="n/a","n/a",IF(AK$3&gt;(A31stdlife+$E517),('PTRM input'!$P$415*(1+rvanilla10)^0.5)-SUM($P517:AJ517),('PTRM input'!$P$415*(1+rvanilla10)^0.5)/A31stdlife))</f>
        <v>0</v>
      </c>
      <c r="AL517" s="251">
        <f ca="1">IF(A31stdlife="n/a","n/a",IF(AL$3&gt;(A31stdlife+$E517),('PTRM input'!$P$415*(1+rvanilla10)^0.5)-SUM($P517:AK517),('PTRM input'!$P$415*(1+rvanilla10)^0.5)/A31stdlife))</f>
        <v>0</v>
      </c>
      <c r="AM517" s="251">
        <f ca="1">IF(A31stdlife="n/a","n/a",IF(AM$3&gt;(A31stdlife+$E517),('PTRM input'!$P$415*(1+rvanilla10)^0.5)-SUM($P517:AL517),('PTRM input'!$P$415*(1+rvanilla10)^0.5)/A31stdlife))</f>
        <v>0</v>
      </c>
      <c r="AN517" s="251">
        <f ca="1">IF(A31stdlife="n/a","n/a",IF(AN$3&gt;(A31stdlife+$E517),('PTRM input'!$P$415*(1+rvanilla10)^0.5)-SUM($P517:AM517),('PTRM input'!$P$415*(1+rvanilla10)^0.5)/A31stdlife))</f>
        <v>0</v>
      </c>
      <c r="AO517" s="251">
        <f ca="1">IF(A31stdlife="n/a","n/a",IF(AO$3&gt;(A31stdlife+$E517),('PTRM input'!$P$415*(1+rvanilla10)^0.5)-SUM($P517:AN517),('PTRM input'!$P$415*(1+rvanilla10)^0.5)/A31stdlife))</f>
        <v>0</v>
      </c>
      <c r="AP517" s="251">
        <f ca="1">IF(A31stdlife="n/a","n/a",IF(AP$3&gt;(A31stdlife+$E517),('PTRM input'!$P$415*(1+rvanilla10)^0.5)-SUM($P517:AO517),('PTRM input'!$P$415*(1+rvanilla10)^0.5)/A31stdlife))</f>
        <v>0</v>
      </c>
      <c r="AQ517" s="251">
        <f ca="1">IF(A31stdlife="n/a","n/a",IF(AQ$3&gt;(A31stdlife+$E517),('PTRM input'!$P$415*(1+rvanilla10)^0.5)-SUM($P517:AP517),('PTRM input'!$P$415*(1+rvanilla10)^0.5)/A31stdlife))</f>
        <v>0</v>
      </c>
      <c r="AR517" s="251">
        <f ca="1">IF(A31stdlife="n/a","n/a",IF(AR$3&gt;(A31stdlife+$E517),('PTRM input'!$P$415*(1+rvanilla10)^0.5)-SUM($P517:AQ517),('PTRM input'!$P$415*(1+rvanilla10)^0.5)/A31stdlife))</f>
        <v>0</v>
      </c>
      <c r="AS517" s="251">
        <f ca="1">IF(A31stdlife="n/a","n/a",IF(AS$3&gt;(A31stdlife+$E517),('PTRM input'!$P$415*(1+rvanilla10)^0.5)-SUM($P517:AR517),('PTRM input'!$P$415*(1+rvanilla10)^0.5)/A31stdlife))</f>
        <v>0</v>
      </c>
      <c r="AT517" s="251">
        <f ca="1">IF(A31stdlife="n/a","n/a",IF(AT$3&gt;(A31stdlife+$E517),('PTRM input'!$P$415*(1+rvanilla10)^0.5)-SUM($P517:AS517),('PTRM input'!$P$415*(1+rvanilla10)^0.5)/A31stdlife))</f>
        <v>0</v>
      </c>
      <c r="AU517" s="251">
        <f ca="1">IF(A31stdlife="n/a","n/a",IF(AU$3&gt;(A31stdlife+$E517),('PTRM input'!$P$415*(1+rvanilla10)^0.5)-SUM($P517:AT517),('PTRM input'!$P$415*(1+rvanilla10)^0.5)/A31stdlife))</f>
        <v>0</v>
      </c>
      <c r="AV517" s="251">
        <f ca="1">IF(A31stdlife="n/a","n/a",IF(AV$3&gt;(A31stdlife+$E517),('PTRM input'!$P$415*(1+rvanilla10)^0.5)-SUM($P517:AU517),('PTRM input'!$P$415*(1+rvanilla10)^0.5)/A31stdlife))</f>
        <v>0</v>
      </c>
      <c r="AW517" s="251">
        <f ca="1">IF(A31stdlife="n/a","n/a",IF(AW$3&gt;(A31stdlife+$E517),('PTRM input'!$P$415*(1+rvanilla10)^0.5)-SUM($P517:AV517),('PTRM input'!$P$415*(1+rvanilla10)^0.5)/A31stdlife))</f>
        <v>0</v>
      </c>
      <c r="AX517" s="251">
        <f ca="1">IF(A31stdlife="n/a","n/a",IF(AX$3&gt;(A31stdlife+$E517),('PTRM input'!$P$415*(1+rvanilla10)^0.5)-SUM($P517:AW517),('PTRM input'!$P$415*(1+rvanilla10)^0.5)/A31stdlife))</f>
        <v>0</v>
      </c>
      <c r="AY517" s="251">
        <f ca="1">IF(A31stdlife="n/a","n/a",IF(AY$3&gt;(A31stdlife+$E517),('PTRM input'!$P$415*(1+rvanilla10)^0.5)-SUM($P517:AX517),('PTRM input'!$P$415*(1+rvanilla10)^0.5)/A31stdlife))</f>
        <v>0</v>
      </c>
      <c r="AZ517" s="251">
        <f ca="1">IF(A31stdlife="n/a","n/a",IF(AZ$3&gt;(A31stdlife+$E517),('PTRM input'!$P$415*(1+rvanilla10)^0.5)-SUM($P517:AY517),('PTRM input'!$P$415*(1+rvanilla10)^0.5)/A31stdlife))</f>
        <v>0</v>
      </c>
      <c r="BA517" s="251">
        <f ca="1">IF(A31stdlife="n/a","n/a",IF(BA$3&gt;(A31stdlife+$E517),('PTRM input'!$P$415*(1+rvanilla10)^0.5)-SUM($P517:AZ517),('PTRM input'!$P$415*(1+rvanilla10)^0.5)/A31stdlife))</f>
        <v>0</v>
      </c>
      <c r="BB517" s="251">
        <f ca="1">IF(A31stdlife="n/a","n/a",IF(BB$3&gt;(A31stdlife+$E517),('PTRM input'!$P$415*(1+rvanilla10)^0.5)-SUM($P517:BA517),('PTRM input'!$P$415*(1+rvanilla10)^0.5)/A31stdlife))</f>
        <v>0</v>
      </c>
      <c r="BC517" s="251">
        <f ca="1">IF(A31stdlife="n/a","n/a",IF(BC$3&gt;(A31stdlife+$E517),('PTRM input'!$P$415*(1+rvanilla10)^0.5)-SUM($P517:BB517),('PTRM input'!$P$415*(1+rvanilla10)^0.5)/A31stdlife))</f>
        <v>0</v>
      </c>
      <c r="BD517" s="251">
        <f ca="1">IF(A31stdlife="n/a","n/a",IF(BD$3&gt;(A31stdlife+$E517),('PTRM input'!$P$415*(1+rvanilla10)^0.5)-SUM($P517:BC517),('PTRM input'!$P$415*(1+rvanilla10)^0.5)/A31stdlife))</f>
        <v>0</v>
      </c>
      <c r="BE517" s="251">
        <f ca="1">IF(A31stdlife="n/a","n/a",IF(BE$3&gt;(A31stdlife+$E517),('PTRM input'!$P$415*(1+rvanilla10)^0.5)-SUM($P517:BD517),('PTRM input'!$P$415*(1+rvanilla10)^0.5)/A31stdlife))</f>
        <v>0</v>
      </c>
      <c r="BF517" s="251">
        <f ca="1">IF(A31stdlife="n/a","n/a",IF(BF$3&gt;(A31stdlife+$E517),('PTRM input'!$P$415*(1+rvanilla10)^0.5)-SUM($P517:BE517),('PTRM input'!$P$415*(1+rvanilla10)^0.5)/A31stdlife))</f>
        <v>0</v>
      </c>
      <c r="BG517" s="251">
        <f ca="1">IF(A31stdlife="n/a","n/a",IF(BG$3&gt;(A31stdlife+$E517),('PTRM input'!$P$415*(1+rvanilla10)^0.5)-SUM($P517:BF517),('PTRM input'!$P$415*(1+rvanilla10)^0.5)/A31stdlife))</f>
        <v>0</v>
      </c>
      <c r="BH517" s="251">
        <f ca="1">IF(A31stdlife="n/a","n/a",IF(BH$3&gt;(A31stdlife+$E517),('PTRM input'!$P$415*(1+rvanilla10)^0.5)-SUM($P517:BG517),('PTRM input'!$P$415*(1+rvanilla10)^0.5)/A31stdlife))</f>
        <v>0</v>
      </c>
      <c r="BI517" s="251">
        <f ca="1">IF(A31stdlife="n/a","n/a",IF(BI$3&gt;(A31stdlife+$E517),('PTRM input'!$P$415*(1+rvanilla10)^0.5)-SUM($P517:BH517),('PTRM input'!$P$415*(1+rvanilla10)^0.5)/A31stdlife))</f>
        <v>0</v>
      </c>
      <c r="BJ517" s="116"/>
      <c r="BK517" s="116"/>
      <c r="BL517" s="116"/>
      <c r="BM517" s="116"/>
    </row>
    <row r="518" spans="1:65" hidden="1" outlineLevel="1" collapsed="1">
      <c r="A518" s="116"/>
      <c r="B518" s="9"/>
      <c r="C518" s="19">
        <f>Asset31</f>
        <v>0</v>
      </c>
      <c r="D518" s="9"/>
      <c r="E518" s="9"/>
      <c r="F518" s="260"/>
      <c r="G518" s="261">
        <f>SUM(G506:G517)</f>
        <v>0</v>
      </c>
      <c r="H518" s="261">
        <f t="shared" ref="H518:K518" ca="1" si="146">SUM(H506:H517)</f>
        <v>0</v>
      </c>
      <c r="I518" s="261">
        <f t="shared" ca="1" si="146"/>
        <v>0</v>
      </c>
      <c r="J518" s="261">
        <f t="shared" ca="1" si="146"/>
        <v>0</v>
      </c>
      <c r="K518" s="261">
        <f t="shared" ca="1" si="146"/>
        <v>0</v>
      </c>
      <c r="L518" s="261">
        <f t="shared" ref="L518:BI518" ca="1" si="147">SUM(L506:L517)</f>
        <v>0</v>
      </c>
      <c r="M518" s="261">
        <f t="shared" ca="1" si="147"/>
        <v>0</v>
      </c>
      <c r="N518" s="261">
        <f t="shared" ca="1" si="147"/>
        <v>0</v>
      </c>
      <c r="O518" s="261">
        <f t="shared" ca="1" si="147"/>
        <v>0</v>
      </c>
      <c r="P518" s="261">
        <f t="shared" ca="1" si="147"/>
        <v>0</v>
      </c>
      <c r="Q518" s="261">
        <f t="shared" ca="1" si="147"/>
        <v>0</v>
      </c>
      <c r="R518" s="371">
        <f t="shared" ca="1" si="147"/>
        <v>0</v>
      </c>
      <c r="S518" s="371">
        <f t="shared" ca="1" si="147"/>
        <v>0</v>
      </c>
      <c r="T518" s="371">
        <f t="shared" ca="1" si="147"/>
        <v>0</v>
      </c>
      <c r="U518" s="371">
        <f t="shared" ca="1" si="147"/>
        <v>0</v>
      </c>
      <c r="V518" s="371">
        <f t="shared" ca="1" si="147"/>
        <v>0</v>
      </c>
      <c r="W518" s="371">
        <f t="shared" ca="1" si="147"/>
        <v>0</v>
      </c>
      <c r="X518" s="371">
        <f t="shared" ca="1" si="147"/>
        <v>0</v>
      </c>
      <c r="Y518" s="371">
        <f t="shared" ca="1" si="147"/>
        <v>0</v>
      </c>
      <c r="Z518" s="371">
        <f t="shared" ca="1" si="147"/>
        <v>0</v>
      </c>
      <c r="AA518" s="371">
        <f t="shared" ca="1" si="147"/>
        <v>0</v>
      </c>
      <c r="AB518" s="371">
        <f t="shared" ca="1" si="147"/>
        <v>0</v>
      </c>
      <c r="AC518" s="371">
        <f t="shared" ca="1" si="147"/>
        <v>0</v>
      </c>
      <c r="AD518" s="371">
        <f t="shared" ca="1" si="147"/>
        <v>0</v>
      </c>
      <c r="AE518" s="371">
        <f t="shared" ca="1" si="147"/>
        <v>0</v>
      </c>
      <c r="AF518" s="371">
        <f t="shared" ca="1" si="147"/>
        <v>0</v>
      </c>
      <c r="AG518" s="371">
        <f t="shared" ca="1" si="147"/>
        <v>0</v>
      </c>
      <c r="AH518" s="371">
        <f t="shared" ca="1" si="147"/>
        <v>0</v>
      </c>
      <c r="AI518" s="371">
        <f t="shared" ca="1" si="147"/>
        <v>0</v>
      </c>
      <c r="AJ518" s="371">
        <f t="shared" ca="1" si="147"/>
        <v>0</v>
      </c>
      <c r="AK518" s="371">
        <f t="shared" ca="1" si="147"/>
        <v>0</v>
      </c>
      <c r="AL518" s="371">
        <f t="shared" ca="1" si="147"/>
        <v>0</v>
      </c>
      <c r="AM518" s="371">
        <f t="shared" ca="1" si="147"/>
        <v>0</v>
      </c>
      <c r="AN518" s="371">
        <f t="shared" ca="1" si="147"/>
        <v>0</v>
      </c>
      <c r="AO518" s="371">
        <f t="shared" ca="1" si="147"/>
        <v>0</v>
      </c>
      <c r="AP518" s="371">
        <f t="shared" ca="1" si="147"/>
        <v>0</v>
      </c>
      <c r="AQ518" s="371">
        <f t="shared" ca="1" si="147"/>
        <v>0</v>
      </c>
      <c r="AR518" s="371">
        <f t="shared" ca="1" si="147"/>
        <v>0</v>
      </c>
      <c r="AS518" s="371">
        <f t="shared" ca="1" si="147"/>
        <v>0</v>
      </c>
      <c r="AT518" s="371">
        <f t="shared" ca="1" si="147"/>
        <v>0</v>
      </c>
      <c r="AU518" s="371">
        <f t="shared" ca="1" si="147"/>
        <v>0</v>
      </c>
      <c r="AV518" s="371">
        <f t="shared" ca="1" si="147"/>
        <v>0</v>
      </c>
      <c r="AW518" s="371">
        <f t="shared" ca="1" si="147"/>
        <v>0</v>
      </c>
      <c r="AX518" s="371">
        <f t="shared" ca="1" si="147"/>
        <v>0</v>
      </c>
      <c r="AY518" s="371">
        <f t="shared" ca="1" si="147"/>
        <v>0</v>
      </c>
      <c r="AZ518" s="371">
        <f t="shared" ca="1" si="147"/>
        <v>0</v>
      </c>
      <c r="BA518" s="371">
        <f t="shared" ca="1" si="147"/>
        <v>0</v>
      </c>
      <c r="BB518" s="371">
        <f t="shared" ca="1" si="147"/>
        <v>0</v>
      </c>
      <c r="BC518" s="371">
        <f t="shared" ca="1" si="147"/>
        <v>0</v>
      </c>
      <c r="BD518" s="371">
        <f t="shared" ca="1" si="147"/>
        <v>0</v>
      </c>
      <c r="BE518" s="371">
        <f t="shared" ca="1" si="147"/>
        <v>0</v>
      </c>
      <c r="BF518" s="371">
        <f t="shared" ca="1" si="147"/>
        <v>0</v>
      </c>
      <c r="BG518" s="371">
        <f t="shared" ca="1" si="147"/>
        <v>0</v>
      </c>
      <c r="BH518" s="371">
        <f t="shared" ca="1" si="147"/>
        <v>0</v>
      </c>
      <c r="BI518" s="371">
        <f t="shared" ca="1" si="147"/>
        <v>0</v>
      </c>
      <c r="BJ518" s="116"/>
      <c r="BK518" s="116"/>
      <c r="BL518" s="116"/>
      <c r="BM518" s="116"/>
    </row>
    <row r="519" spans="1:65" hidden="1" outlineLevel="2">
      <c r="A519" s="116"/>
      <c r="B519" s="106">
        <f>C531</f>
        <v>0</v>
      </c>
      <c r="C519" s="614"/>
      <c r="D519" s="615" t="s">
        <v>236</v>
      </c>
      <c r="E519" s="614"/>
      <c r="F519" s="616"/>
      <c r="G519" s="617">
        <f>IF(('PTRM input'!$E$515='PTRM input'!$G$514),IF(G$3&gt;A32remlife,A32acvalue-SUM(F519:$F519),IF(A32remlife="N/A","n/a",A32acvalue/A32remlife)),'PTRM input'!G$551)</f>
        <v>0</v>
      </c>
      <c r="H519" s="617">
        <f>IF(('PTRM input'!$E$515='PTRM input'!$G$514),IF(H$3&gt;A32remlife,A32acvalue-SUM($F519:G519),IF(A32remlife="N/A","n/a",A32acvalue/A32remlife)),'PTRM input'!H$551)</f>
        <v>0</v>
      </c>
      <c r="I519" s="617">
        <f>IF(('PTRM input'!$E$515='PTRM input'!$G$514),IF(I$3&gt;A32remlife,A32acvalue-SUM($F519:H519),IF(A32remlife="N/A","n/a",A32acvalue/A32remlife)),'PTRM input'!I$551)</f>
        <v>0</v>
      </c>
      <c r="J519" s="617">
        <f>IF(('PTRM input'!$E$515='PTRM input'!$G$514),IF(J$3&gt;A32remlife,A32acvalue-SUM($F519:I519),IF(A32remlife="N/A","n/a",A32acvalue/A32remlife)),'PTRM input'!J$551)</f>
        <v>0</v>
      </c>
      <c r="K519" s="617">
        <f>IF(('PTRM input'!$E$515='PTRM input'!$G$514),IF(K$3&gt;A32remlife,A32acvalue-SUM($F519:J519),IF(A32remlife="N/A","n/a",A32acvalue/A32remlife)),'PTRM input'!K$551)</f>
        <v>0</v>
      </c>
      <c r="L519" s="617">
        <f>IF(('PTRM input'!$E$515='PTRM input'!$G$514),IF(L$3&gt;A32remlife,A32acvalue-SUM($F519:K519),IF(A32remlife="N/A","n/a",A32acvalue/A32remlife)),'PTRM input'!L$551)</f>
        <v>0</v>
      </c>
      <c r="M519" s="617">
        <f>IF(('PTRM input'!$E$515='PTRM input'!$G$514),IF(M$3&gt;A32remlife,A32acvalue-SUM($F519:L519),IF(A32remlife="N/A","n/a",A32acvalue/A32remlife)),'PTRM input'!M$551)</f>
        <v>0</v>
      </c>
      <c r="N519" s="617">
        <f>IF(('PTRM input'!$E$515='PTRM input'!$G$514),IF(N$3&gt;A32remlife,A32acvalue-SUM($F519:M519),IF(A32remlife="N/A","n/a",A32acvalue/A32remlife)),'PTRM input'!N$551)</f>
        <v>0</v>
      </c>
      <c r="O519" s="617">
        <f>IF(('PTRM input'!$E$515='PTRM input'!$G$514),IF(O$3&gt;A32remlife,A32acvalue-SUM($F519:N519),IF(A32remlife="N/A","n/a",A32acvalue/A32remlife)),'PTRM input'!O$551)</f>
        <v>0</v>
      </c>
      <c r="P519" s="617">
        <f>IF(('PTRM input'!$E$515='PTRM input'!$G$514),IF(P$3&gt;A32remlife,A32acvalue-SUM($F519:O519),IF(A32remlife="N/A","n/a",A32acvalue/A32remlife)),'PTRM input'!P$551)</f>
        <v>0</v>
      </c>
      <c r="Q519" s="617">
        <f>IF(('PTRM input'!$E$515='PTRM input'!$G$514),IF(Q$3&gt;A32remlife,A32acvalue-SUM($F519:P519),IF(A32remlife="N/A","n/a",A32acvalue/A32remlife)),'PTRM input'!Q$551)</f>
        <v>0</v>
      </c>
      <c r="R519" s="617">
        <f>IF(('PTRM input'!$E$515='PTRM input'!$G$514),IF(R$3&gt;A32remlife,A32acvalue-SUM($F519:Q519),IF(A32remlife="N/A","n/a",A32acvalue/A32remlife)),'PTRM input'!R$551)</f>
        <v>0</v>
      </c>
      <c r="S519" s="617">
        <f>IF(('PTRM input'!$E$515='PTRM input'!$G$514),IF(S$3&gt;A32remlife,A32acvalue-SUM($F519:R519),IF(A32remlife="N/A","n/a",A32acvalue/A32remlife)),'PTRM input'!S$551)</f>
        <v>0</v>
      </c>
      <c r="T519" s="617">
        <f>IF(('PTRM input'!$E$515='PTRM input'!$G$514),IF(T$3&gt;A32remlife,A32acvalue-SUM($F519:S519),IF(A32remlife="N/A","n/a",A32acvalue/A32remlife)),'PTRM input'!T$551)</f>
        <v>0</v>
      </c>
      <c r="U519" s="617">
        <f>IF(('PTRM input'!$E$515='PTRM input'!$G$514),IF(U$3&gt;A32remlife,A32acvalue-SUM($F519:T519),IF(A32remlife="N/A","n/a",A32acvalue/A32remlife)),'PTRM input'!U$551)</f>
        <v>0</v>
      </c>
      <c r="V519" s="617">
        <f>IF(('PTRM input'!$E$515='PTRM input'!$G$514),IF(V$3&gt;A32remlife,A32acvalue-SUM($F519:U519),IF(A32remlife="N/A","n/a",A32acvalue/A32remlife)),'PTRM input'!V$551)</f>
        <v>0</v>
      </c>
      <c r="W519" s="617">
        <f>IF(('PTRM input'!$E$515='PTRM input'!$G$514),IF(W$3&gt;A32remlife,A32acvalue-SUM($F519:V519),IF(A32remlife="N/A","n/a",A32acvalue/A32remlife)),'PTRM input'!W$551)</f>
        <v>0</v>
      </c>
      <c r="X519" s="617">
        <f>IF(('PTRM input'!$E$515='PTRM input'!$G$514),IF(X$3&gt;A32remlife,A32acvalue-SUM($F519:W519),IF(A32remlife="N/A","n/a",A32acvalue/A32remlife)),'PTRM input'!X$551)</f>
        <v>0</v>
      </c>
      <c r="Y519" s="617">
        <f>IF(('PTRM input'!$E$515='PTRM input'!$G$514),IF(Y$3&gt;A32remlife,A32acvalue-SUM($F519:X519),IF(A32remlife="N/A","n/a",A32acvalue/A32remlife)),'PTRM input'!Y$551)</f>
        <v>0</v>
      </c>
      <c r="Z519" s="617">
        <f>IF(('PTRM input'!$E$515='PTRM input'!$G$514),IF(Z$3&gt;A32remlife,A32acvalue-SUM($F519:Y519),IF(A32remlife="N/A","n/a",A32acvalue/A32remlife)),'PTRM input'!Z$551)</f>
        <v>0</v>
      </c>
      <c r="AA519" s="617">
        <f>IF(('PTRM input'!$E$515='PTRM input'!$G$514),IF(AA$3&gt;A32remlife,A32acvalue-SUM($F519:Z519),IF(A32remlife="N/A","n/a",A32acvalue/A32remlife)),'PTRM input'!AA$551)</f>
        <v>0</v>
      </c>
      <c r="AB519" s="617">
        <f>IF(('PTRM input'!$E$515='PTRM input'!$G$514),IF(AB$3&gt;A32remlife,A32acvalue-SUM($F519:AA519),IF(A32remlife="N/A","n/a",A32acvalue/A32remlife)),'PTRM input'!AB$551)</f>
        <v>0</v>
      </c>
      <c r="AC519" s="617">
        <f>IF(('PTRM input'!$E$515='PTRM input'!$G$514),IF(AC$3&gt;A32remlife,A32acvalue-SUM($F519:AB519),IF(A32remlife="N/A","n/a",A32acvalue/A32remlife)),'PTRM input'!AC$551)</f>
        <v>0</v>
      </c>
      <c r="AD519" s="617">
        <f>IF(('PTRM input'!$E$515='PTRM input'!$G$514),IF(AD$3&gt;A32remlife,A32acvalue-SUM($F519:AC519),IF(A32remlife="N/A","n/a",A32acvalue/A32remlife)),'PTRM input'!AD$551)</f>
        <v>0</v>
      </c>
      <c r="AE519" s="617">
        <f>IF(('PTRM input'!$E$515='PTRM input'!$G$514),IF(AE$3&gt;A32remlife,A32acvalue-SUM($F519:AD519),IF(A32remlife="N/A","n/a",A32acvalue/A32remlife)),'PTRM input'!AE$551)</f>
        <v>0</v>
      </c>
      <c r="AF519" s="617">
        <f>IF(('PTRM input'!$E$515='PTRM input'!$G$514),IF(AF$3&gt;A32remlife,A32acvalue-SUM($F519:AE519),IF(A32remlife="N/A","n/a",A32acvalue/A32remlife)),'PTRM input'!AF$551)</f>
        <v>0</v>
      </c>
      <c r="AG519" s="617">
        <f>IF(('PTRM input'!$E$515='PTRM input'!$G$514),IF(AG$3&gt;A32remlife,A32acvalue-SUM($F519:AF519),IF(A32remlife="N/A","n/a",A32acvalue/A32remlife)),'PTRM input'!AG$551)</f>
        <v>0</v>
      </c>
      <c r="AH519" s="617">
        <f>IF(('PTRM input'!$E$515='PTRM input'!$G$514),IF(AH$3&gt;A32remlife,A32acvalue-SUM($F519:AG519),IF(A32remlife="N/A","n/a",A32acvalue/A32remlife)),'PTRM input'!AH$551)</f>
        <v>0</v>
      </c>
      <c r="AI519" s="617">
        <f>IF(('PTRM input'!$E$515='PTRM input'!$G$514),IF(AI$3&gt;A32remlife,A32acvalue-SUM($F519:AH519),IF(A32remlife="N/A","n/a",A32acvalue/A32remlife)),'PTRM input'!AI$551)</f>
        <v>0</v>
      </c>
      <c r="AJ519" s="617">
        <f>IF(('PTRM input'!$E$515='PTRM input'!$G$514),IF(AJ$3&gt;A32remlife,A32acvalue-SUM($F519:AI519),IF(A32remlife="N/A","n/a",A32acvalue/A32remlife)),'PTRM input'!AJ$551)</f>
        <v>0</v>
      </c>
      <c r="AK519" s="617">
        <f>IF(('PTRM input'!$E$515='PTRM input'!$G$514),IF(AK$3&gt;A32remlife,A32acvalue-SUM($F519:AJ519),IF(A32remlife="N/A","n/a",A32acvalue/A32remlife)),'PTRM input'!AK$551)</f>
        <v>0</v>
      </c>
      <c r="AL519" s="617">
        <f>IF(('PTRM input'!$E$515='PTRM input'!$G$514),IF(AL$3&gt;A32remlife,A32acvalue-SUM($F519:AK519),IF(A32remlife="N/A","n/a",A32acvalue/A32remlife)),'PTRM input'!AL$551)</f>
        <v>0</v>
      </c>
      <c r="AM519" s="617">
        <f>IF(('PTRM input'!$E$515='PTRM input'!$G$514),IF(AM$3&gt;A32remlife,A32acvalue-SUM($F519:AL519),IF(A32remlife="N/A","n/a",A32acvalue/A32remlife)),'PTRM input'!AM$551)</f>
        <v>0</v>
      </c>
      <c r="AN519" s="617">
        <f>IF(('PTRM input'!$E$515='PTRM input'!$G$514),IF(AN$3&gt;A32remlife,A32acvalue-SUM($F519:AM519),IF(A32remlife="N/A","n/a",A32acvalue/A32remlife)),'PTRM input'!AN$551)</f>
        <v>0</v>
      </c>
      <c r="AO519" s="617">
        <f>IF(('PTRM input'!$E$515='PTRM input'!$G$514),IF(AO$3&gt;A32remlife,A32acvalue-SUM($F519:AN519),IF(A32remlife="N/A","n/a",A32acvalue/A32remlife)),'PTRM input'!AO$551)</f>
        <v>0</v>
      </c>
      <c r="AP519" s="617">
        <f>IF(('PTRM input'!$E$515='PTRM input'!$G$514),IF(AP$3&gt;A32remlife,A32acvalue-SUM($F519:AO519),IF(A32remlife="N/A","n/a",A32acvalue/A32remlife)),'PTRM input'!AP$551)</f>
        <v>0</v>
      </c>
      <c r="AQ519" s="617">
        <f>IF(('PTRM input'!$E$515='PTRM input'!$G$514),IF(AQ$3&gt;A32remlife,A32acvalue-SUM($F519:AP519),IF(A32remlife="N/A","n/a",A32acvalue/A32remlife)),'PTRM input'!AQ$551)</f>
        <v>0</v>
      </c>
      <c r="AR519" s="617">
        <f>IF(('PTRM input'!$E$515='PTRM input'!$G$514),IF(AR$3&gt;A32remlife,A32acvalue-SUM($F519:AQ519),IF(A32remlife="N/A","n/a",A32acvalue/A32remlife)),'PTRM input'!AR$551)</f>
        <v>0</v>
      </c>
      <c r="AS519" s="617">
        <f>IF(('PTRM input'!$E$515='PTRM input'!$G$514),IF(AS$3&gt;A32remlife,A32acvalue-SUM($F519:AR519),IF(A32remlife="N/A","n/a",A32acvalue/A32remlife)),'PTRM input'!AS$551)</f>
        <v>0</v>
      </c>
      <c r="AT519" s="617">
        <f>IF(('PTRM input'!$E$515='PTRM input'!$G$514),IF(AT$3&gt;A32remlife,A32acvalue-SUM($F519:AS519),IF(A32remlife="N/A","n/a",A32acvalue/A32remlife)),'PTRM input'!AT$551)</f>
        <v>0</v>
      </c>
      <c r="AU519" s="617">
        <f>IF(('PTRM input'!$E$515='PTRM input'!$G$514),IF(AU$3&gt;A32remlife,A32acvalue-SUM($F519:AT519),IF(A32remlife="N/A","n/a",A32acvalue/A32remlife)),'PTRM input'!AU$551)</f>
        <v>0</v>
      </c>
      <c r="AV519" s="617">
        <f>IF(('PTRM input'!$E$515='PTRM input'!$G$514),IF(AV$3&gt;A32remlife,A32acvalue-SUM($F519:AU519),IF(A32remlife="N/A","n/a",A32acvalue/A32remlife)),'PTRM input'!AV$551)</f>
        <v>0</v>
      </c>
      <c r="AW519" s="617">
        <f>IF(('PTRM input'!$E$515='PTRM input'!$G$514),IF(AW$3&gt;A32remlife,A32acvalue-SUM($F519:AV519),IF(A32remlife="N/A","n/a",A32acvalue/A32remlife)),'PTRM input'!AW$551)</f>
        <v>0</v>
      </c>
      <c r="AX519" s="617">
        <f>IF(('PTRM input'!$E$515='PTRM input'!$G$514),IF(AX$3&gt;A32remlife,A32acvalue-SUM($F519:AW519),IF(A32remlife="N/A","n/a",A32acvalue/A32remlife)),'PTRM input'!AX$551)</f>
        <v>0</v>
      </c>
      <c r="AY519" s="617">
        <f>IF(('PTRM input'!$E$515='PTRM input'!$G$514),IF(AY$3&gt;A32remlife,A32acvalue-SUM($F519:AX519),IF(A32remlife="N/A","n/a",A32acvalue/A32remlife)),'PTRM input'!AY$551)</f>
        <v>0</v>
      </c>
      <c r="AZ519" s="617">
        <f>IF(('PTRM input'!$E$515='PTRM input'!$G$514),IF(AZ$3&gt;A32remlife,A32acvalue-SUM($F519:AY519),IF(A32remlife="N/A","n/a",A32acvalue/A32remlife)),'PTRM input'!AZ$551)</f>
        <v>0</v>
      </c>
      <c r="BA519" s="617">
        <f>IF(('PTRM input'!$E$515='PTRM input'!$G$514),IF(BA$3&gt;A32remlife,A32acvalue-SUM($F519:AZ519),IF(A32remlife="N/A","n/a",A32acvalue/A32remlife)),'PTRM input'!BA$551)</f>
        <v>0</v>
      </c>
      <c r="BB519" s="617">
        <f>IF(('PTRM input'!$E$515='PTRM input'!$G$514),IF(BB$3&gt;A32remlife,A32acvalue-SUM($F519:BA519),IF(A32remlife="N/A","n/a",A32acvalue/A32remlife)),'PTRM input'!BB$551)</f>
        <v>0</v>
      </c>
      <c r="BC519" s="617">
        <f>IF(('PTRM input'!$E$515='PTRM input'!$G$514),IF(BC$3&gt;A32remlife,A32acvalue-SUM($F519:BB519),IF(A32remlife="N/A","n/a",A32acvalue/A32remlife)),'PTRM input'!BC$551)</f>
        <v>0</v>
      </c>
      <c r="BD519" s="617">
        <f>IF(('PTRM input'!$E$515='PTRM input'!$G$514),IF(BD$3&gt;A32remlife,A32acvalue-SUM($F519:BC519),IF(A32remlife="N/A","n/a",A32acvalue/A32remlife)),'PTRM input'!BD$551)</f>
        <v>0</v>
      </c>
      <c r="BE519" s="617">
        <f>IF(('PTRM input'!$E$515='PTRM input'!$G$514),IF(BE$3&gt;A32remlife,A32acvalue-SUM($F519:BD519),IF(A32remlife="N/A","n/a",A32acvalue/A32remlife)),'PTRM input'!BE$551)</f>
        <v>0</v>
      </c>
      <c r="BF519" s="617">
        <f>IF(('PTRM input'!$E$515='PTRM input'!$G$514),IF(BF$3&gt;A32remlife,A32acvalue-SUM($F519:BE519),IF(A32remlife="N/A","n/a",A32acvalue/A32remlife)),'PTRM input'!BF$551)</f>
        <v>0</v>
      </c>
      <c r="BG519" s="617">
        <f>IF(('PTRM input'!$E$515='PTRM input'!$G$514),IF(BG$3&gt;A32remlife,A32acvalue-SUM($F519:BF519),IF(A32remlife="N/A","n/a",A32acvalue/A32remlife)),'PTRM input'!BG$551)</f>
        <v>0</v>
      </c>
      <c r="BH519" s="617">
        <f>IF(('PTRM input'!$E$515='PTRM input'!$G$514),IF(BH$3&gt;A32remlife,A32acvalue-SUM($F519:BG519),IF(A32remlife="N/A","n/a",A32acvalue/A32remlife)),'PTRM input'!BH$551)</f>
        <v>0</v>
      </c>
      <c r="BI519" s="617">
        <f>IF(('PTRM input'!$E$515='PTRM input'!$G$514),IF(BI$3&gt;A32remlife,A32acvalue-SUM($F519:BH519),IF(A32remlife="N/A","n/a",A32acvalue/A32remlife)),'PTRM input'!BI$551)</f>
        <v>0</v>
      </c>
      <c r="BJ519" s="116"/>
      <c r="BK519" s="116"/>
      <c r="BL519" s="116"/>
      <c r="BM519" s="116"/>
    </row>
    <row r="520" spans="1:65" ht="12.75" hidden="1" customHeight="1" outlineLevel="2">
      <c r="A520" s="116"/>
      <c r="B520" s="19"/>
      <c r="C520" s="18"/>
      <c r="D520" s="760" t="s">
        <v>237</v>
      </c>
      <c r="E520" s="86">
        <v>0</v>
      </c>
      <c r="F520" s="259"/>
      <c r="G520" s="433"/>
      <c r="H520" s="433"/>
      <c r="I520" s="433"/>
      <c r="J520" s="433"/>
      <c r="K520" s="433"/>
      <c r="L520" s="433"/>
      <c r="M520" s="433"/>
      <c r="N520" s="433"/>
      <c r="O520" s="433"/>
      <c r="P520" s="433"/>
      <c r="Q520" s="433"/>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251"/>
      <c r="AN520" s="251"/>
      <c r="AO520" s="251"/>
      <c r="AP520" s="251"/>
      <c r="AQ520" s="251"/>
      <c r="AR520" s="251"/>
      <c r="AS520" s="251"/>
      <c r="AT520" s="251"/>
      <c r="AU520" s="251"/>
      <c r="AV520" s="251"/>
      <c r="AW520" s="251"/>
      <c r="AX520" s="251"/>
      <c r="AY520" s="251"/>
      <c r="AZ520" s="251"/>
      <c r="BA520" s="251"/>
      <c r="BB520" s="251"/>
      <c r="BC520" s="251"/>
      <c r="BD520" s="251"/>
      <c r="BE520" s="251"/>
      <c r="BF520" s="251"/>
      <c r="BG520" s="251"/>
      <c r="BH520" s="251"/>
      <c r="BI520" s="251"/>
      <c r="BJ520" s="116"/>
      <c r="BK520" s="116"/>
      <c r="BL520" s="116"/>
      <c r="BM520" s="116"/>
    </row>
    <row r="521" spans="1:65" hidden="1" outlineLevel="2">
      <c r="A521" s="116"/>
      <c r="B521" s="19"/>
      <c r="C521" s="18"/>
      <c r="D521" s="760"/>
      <c r="E521" s="86">
        <v>1</v>
      </c>
      <c r="F521" s="259"/>
      <c r="G521" s="618"/>
      <c r="H521" s="433">
        <f ca="1">IF(A32stdlife="n/a","n/a",IF(H$3&gt;(A32stdlife+$E521),('PTRM input'!$G$416*(1+rvanilla01)^0.5)-SUM(G521:$G521),('PTRM input'!$G$416*(1+rvanilla01)^0.5)/A32stdlife))</f>
        <v>0</v>
      </c>
      <c r="I521" s="433">
        <f ca="1">IF(A32stdlife="n/a","n/a",IF(I$3&gt;(A32stdlife+$E521),('PTRM input'!$G$416*(1+rvanilla01)^0.5)-SUM($G521:H521),('PTRM input'!$G$416*(1+rvanilla01)^0.5)/A32stdlife))</f>
        <v>0</v>
      </c>
      <c r="J521" s="433">
        <f ca="1">IF(A32stdlife="n/a","n/a",IF(J$3&gt;(A32stdlife+$E521),('PTRM input'!$G$416*(1+rvanilla01)^0.5)-SUM($G521:I521),('PTRM input'!$G$416*(1+rvanilla01)^0.5)/A32stdlife))</f>
        <v>0</v>
      </c>
      <c r="K521" s="433">
        <f ca="1">IF(A32stdlife="n/a","n/a",IF(K$3&gt;(A32stdlife+$E521),('PTRM input'!$G$416*(1+rvanilla01)^0.5)-SUM($G521:J521),('PTRM input'!$G$416*(1+rvanilla01)^0.5)/A32stdlife))</f>
        <v>0</v>
      </c>
      <c r="L521" s="433">
        <f ca="1">IF(A32stdlife="n/a","n/a",IF(L$3&gt;(A32stdlife+$E521),('PTRM input'!$G$416*(1+rvanilla01)^0.5)-SUM($G521:K521),('PTRM input'!$G$416*(1+rvanilla01)^0.5)/A32stdlife))</f>
        <v>0</v>
      </c>
      <c r="M521" s="433">
        <f ca="1">IF(A32stdlife="n/a","n/a",IF(M$3&gt;(A32stdlife+$E521),('PTRM input'!$G$416*(1+rvanilla01)^0.5)-SUM($G521:L521),('PTRM input'!$G$416*(1+rvanilla01)^0.5)/A32stdlife))</f>
        <v>0</v>
      </c>
      <c r="N521" s="433">
        <f ca="1">IF(A32stdlife="n/a","n/a",IF(N$3&gt;(A32stdlife+$E521),('PTRM input'!$G$416*(1+rvanilla01)^0.5)-SUM($G521:M521),('PTRM input'!$G$416*(1+rvanilla01)^0.5)/A32stdlife))</f>
        <v>0</v>
      </c>
      <c r="O521" s="433">
        <f ca="1">IF(A32stdlife="n/a","n/a",IF(O$3&gt;(A32stdlife+$E521),('PTRM input'!$G$416*(1+rvanilla01)^0.5)-SUM($G521:N521),('PTRM input'!$G$416*(1+rvanilla01)^0.5)/A32stdlife))</f>
        <v>0</v>
      </c>
      <c r="P521" s="433">
        <f ca="1">IF(A32stdlife="n/a","n/a",IF(P$3&gt;(A32stdlife+$E521),('PTRM input'!$G$416*(1+rvanilla01)^0.5)-SUM($G521:O521),('PTRM input'!$G$416*(1+rvanilla01)^0.5)/A32stdlife))</f>
        <v>0</v>
      </c>
      <c r="Q521" s="433">
        <f ca="1">IF(A32stdlife="n/a","n/a",IF(Q$3&gt;(A32stdlife+$E521),('PTRM input'!$G$416*(1+rvanilla01)^0.5)-SUM($G521:P521),('PTRM input'!$G$416*(1+rvanilla01)^0.5)/A32stdlife))</f>
        <v>0</v>
      </c>
      <c r="R521" s="251">
        <f ca="1">IF(A32stdlife="n/a","n/a",IF(R$3&gt;(A32stdlife+$E521),('PTRM input'!$G$416*(1+rvanilla01)^0.5)-SUM($G521:Q521),('PTRM input'!$G$416*(1+rvanilla01)^0.5)/A32stdlife))</f>
        <v>0</v>
      </c>
      <c r="S521" s="251">
        <f ca="1">IF(A32stdlife="n/a","n/a",IF(S$3&gt;(A32stdlife+$E521),('PTRM input'!$G$416*(1+rvanilla01)^0.5)-SUM($G521:R521),('PTRM input'!$G$416*(1+rvanilla01)^0.5)/A32stdlife))</f>
        <v>0</v>
      </c>
      <c r="T521" s="251">
        <f ca="1">IF(A32stdlife="n/a","n/a",IF(T$3&gt;(A32stdlife+$E521),('PTRM input'!$G$416*(1+rvanilla01)^0.5)-SUM($G521:S521),('PTRM input'!$G$416*(1+rvanilla01)^0.5)/A32stdlife))</f>
        <v>0</v>
      </c>
      <c r="U521" s="251">
        <f ca="1">IF(A32stdlife="n/a","n/a",IF(U$3&gt;(A32stdlife+$E521),('PTRM input'!$G$416*(1+rvanilla01)^0.5)-SUM($G521:T521),('PTRM input'!$G$416*(1+rvanilla01)^0.5)/A32stdlife))</f>
        <v>0</v>
      </c>
      <c r="V521" s="251">
        <f ca="1">IF(A32stdlife="n/a","n/a",IF(V$3&gt;(A32stdlife+$E521),('PTRM input'!$G$416*(1+rvanilla01)^0.5)-SUM($G521:U521),('PTRM input'!$G$416*(1+rvanilla01)^0.5)/A32stdlife))</f>
        <v>0</v>
      </c>
      <c r="W521" s="251">
        <f ca="1">IF(A32stdlife="n/a","n/a",IF(W$3&gt;(A32stdlife+$E521),('PTRM input'!$G$416*(1+rvanilla01)^0.5)-SUM($G521:V521),('PTRM input'!$G$416*(1+rvanilla01)^0.5)/A32stdlife))</f>
        <v>0</v>
      </c>
      <c r="X521" s="251">
        <f ca="1">IF(A32stdlife="n/a","n/a",IF(X$3&gt;(A32stdlife+$E521),('PTRM input'!$G$416*(1+rvanilla01)^0.5)-SUM($G521:W521),('PTRM input'!$G$416*(1+rvanilla01)^0.5)/A32stdlife))</f>
        <v>0</v>
      </c>
      <c r="Y521" s="251">
        <f ca="1">IF(A32stdlife="n/a","n/a",IF(Y$3&gt;(A32stdlife+$E521),('PTRM input'!$G$416*(1+rvanilla01)^0.5)-SUM($G521:X521),('PTRM input'!$G$416*(1+rvanilla01)^0.5)/A32stdlife))</f>
        <v>0</v>
      </c>
      <c r="Z521" s="251">
        <f ca="1">IF(A32stdlife="n/a","n/a",IF(Z$3&gt;(A32stdlife+$E521),('PTRM input'!$G$416*(1+rvanilla01)^0.5)-SUM($G521:Y521),('PTRM input'!$G$416*(1+rvanilla01)^0.5)/A32stdlife))</f>
        <v>0</v>
      </c>
      <c r="AA521" s="251">
        <f ca="1">IF(A32stdlife="n/a","n/a",IF(AA$3&gt;(A32stdlife+$E521),('PTRM input'!$G$416*(1+rvanilla01)^0.5)-SUM($G521:Z521),('PTRM input'!$G$416*(1+rvanilla01)^0.5)/A32stdlife))</f>
        <v>0</v>
      </c>
      <c r="AB521" s="251">
        <f ca="1">IF(A32stdlife="n/a","n/a",IF(AB$3&gt;(A32stdlife+$E521),('PTRM input'!$G$416*(1+rvanilla01)^0.5)-SUM($G521:AA521),('PTRM input'!$G$416*(1+rvanilla01)^0.5)/A32stdlife))</f>
        <v>0</v>
      </c>
      <c r="AC521" s="251">
        <f ca="1">IF(A32stdlife="n/a","n/a",IF(AC$3&gt;(A32stdlife+$E521),('PTRM input'!$G$416*(1+rvanilla01)^0.5)-SUM($G521:AB521),('PTRM input'!$G$416*(1+rvanilla01)^0.5)/A32stdlife))</f>
        <v>0</v>
      </c>
      <c r="AD521" s="251">
        <f ca="1">IF(A32stdlife="n/a","n/a",IF(AD$3&gt;(A32stdlife+$E521),('PTRM input'!$G$416*(1+rvanilla01)^0.5)-SUM($G521:AC521),('PTRM input'!$G$416*(1+rvanilla01)^0.5)/A32stdlife))</f>
        <v>0</v>
      </c>
      <c r="AE521" s="251">
        <f ca="1">IF(A32stdlife="n/a","n/a",IF(AE$3&gt;(A32stdlife+$E521),('PTRM input'!$G$416*(1+rvanilla01)^0.5)-SUM($G521:AD521),('PTRM input'!$G$416*(1+rvanilla01)^0.5)/A32stdlife))</f>
        <v>0</v>
      </c>
      <c r="AF521" s="251">
        <f ca="1">IF(A32stdlife="n/a","n/a",IF(AF$3&gt;(A32stdlife+$E521),('PTRM input'!$G$416*(1+rvanilla01)^0.5)-SUM($G521:AE521),('PTRM input'!$G$416*(1+rvanilla01)^0.5)/A32stdlife))</f>
        <v>0</v>
      </c>
      <c r="AG521" s="251">
        <f ca="1">IF(A32stdlife="n/a","n/a",IF(AG$3&gt;(A32stdlife+$E521),('PTRM input'!$G$416*(1+rvanilla01)^0.5)-SUM($G521:AF521),('PTRM input'!$G$416*(1+rvanilla01)^0.5)/A32stdlife))</f>
        <v>0</v>
      </c>
      <c r="AH521" s="251">
        <f ca="1">IF(A32stdlife="n/a","n/a",IF(AH$3&gt;(A32stdlife+$E521),('PTRM input'!$G$416*(1+rvanilla01)^0.5)-SUM($G521:AG521),('PTRM input'!$G$416*(1+rvanilla01)^0.5)/A32stdlife))</f>
        <v>0</v>
      </c>
      <c r="AI521" s="251">
        <f ca="1">IF(A32stdlife="n/a","n/a",IF(AI$3&gt;(A32stdlife+$E521),('PTRM input'!$G$416*(1+rvanilla01)^0.5)-SUM($G521:AH521),('PTRM input'!$G$416*(1+rvanilla01)^0.5)/A32stdlife))</f>
        <v>0</v>
      </c>
      <c r="AJ521" s="251">
        <f ca="1">IF(A32stdlife="n/a","n/a",IF(AJ$3&gt;(A32stdlife+$E521),('PTRM input'!$G$416*(1+rvanilla01)^0.5)-SUM($G521:AI521),('PTRM input'!$G$416*(1+rvanilla01)^0.5)/A32stdlife))</f>
        <v>0</v>
      </c>
      <c r="AK521" s="251">
        <f ca="1">IF(A32stdlife="n/a","n/a",IF(AK$3&gt;(A32stdlife+$E521),('PTRM input'!$G$416*(1+rvanilla01)^0.5)-SUM($G521:AJ521),('PTRM input'!$G$416*(1+rvanilla01)^0.5)/A32stdlife))</f>
        <v>0</v>
      </c>
      <c r="AL521" s="251">
        <f ca="1">IF(A32stdlife="n/a","n/a",IF(AL$3&gt;(A32stdlife+$E521),('PTRM input'!$G$416*(1+rvanilla01)^0.5)-SUM($G521:AK521),('PTRM input'!$G$416*(1+rvanilla01)^0.5)/A32stdlife))</f>
        <v>0</v>
      </c>
      <c r="AM521" s="251">
        <f ca="1">IF(A32stdlife="n/a","n/a",IF(AM$3&gt;(A32stdlife+$E521),('PTRM input'!$G$416*(1+rvanilla01)^0.5)-SUM($G521:AL521),('PTRM input'!$G$416*(1+rvanilla01)^0.5)/A32stdlife))</f>
        <v>0</v>
      </c>
      <c r="AN521" s="251">
        <f ca="1">IF(A32stdlife="n/a","n/a",IF(AN$3&gt;(A32stdlife+$E521),('PTRM input'!$G$416*(1+rvanilla01)^0.5)-SUM($G521:AM521),('PTRM input'!$G$416*(1+rvanilla01)^0.5)/A32stdlife))</f>
        <v>0</v>
      </c>
      <c r="AO521" s="251">
        <f ca="1">IF(A32stdlife="n/a","n/a",IF(AO$3&gt;(A32stdlife+$E521),('PTRM input'!$G$416*(1+rvanilla01)^0.5)-SUM($G521:AN521),('PTRM input'!$G$416*(1+rvanilla01)^0.5)/A32stdlife))</f>
        <v>0</v>
      </c>
      <c r="AP521" s="251">
        <f ca="1">IF(A32stdlife="n/a","n/a",IF(AP$3&gt;(A32stdlife+$E521),('PTRM input'!$G$416*(1+rvanilla01)^0.5)-SUM($G521:AO521),('PTRM input'!$G$416*(1+rvanilla01)^0.5)/A32stdlife))</f>
        <v>0</v>
      </c>
      <c r="AQ521" s="251">
        <f ca="1">IF(A32stdlife="n/a","n/a",IF(AQ$3&gt;(A32stdlife+$E521),('PTRM input'!$G$416*(1+rvanilla01)^0.5)-SUM($G521:AP521),('PTRM input'!$G$416*(1+rvanilla01)^0.5)/A32stdlife))</f>
        <v>0</v>
      </c>
      <c r="AR521" s="251">
        <f ca="1">IF(A32stdlife="n/a","n/a",IF(AR$3&gt;(A32stdlife+$E521),('PTRM input'!$G$416*(1+rvanilla01)^0.5)-SUM($G521:AQ521),('PTRM input'!$G$416*(1+rvanilla01)^0.5)/A32stdlife))</f>
        <v>0</v>
      </c>
      <c r="AS521" s="251">
        <f ca="1">IF(A32stdlife="n/a","n/a",IF(AS$3&gt;(A32stdlife+$E521),('PTRM input'!$G$416*(1+rvanilla01)^0.5)-SUM($G521:AR521),('PTRM input'!$G$416*(1+rvanilla01)^0.5)/A32stdlife))</f>
        <v>0</v>
      </c>
      <c r="AT521" s="251">
        <f ca="1">IF(A32stdlife="n/a","n/a",IF(AT$3&gt;(A32stdlife+$E521),('PTRM input'!$G$416*(1+rvanilla01)^0.5)-SUM($G521:AS521),('PTRM input'!$G$416*(1+rvanilla01)^0.5)/A32stdlife))</f>
        <v>0</v>
      </c>
      <c r="AU521" s="251">
        <f ca="1">IF(A32stdlife="n/a","n/a",IF(AU$3&gt;(A32stdlife+$E521),('PTRM input'!$G$416*(1+rvanilla01)^0.5)-SUM($G521:AT521),('PTRM input'!$G$416*(1+rvanilla01)^0.5)/A32stdlife))</f>
        <v>0</v>
      </c>
      <c r="AV521" s="251">
        <f ca="1">IF(A32stdlife="n/a","n/a",IF(AV$3&gt;(A32stdlife+$E521),('PTRM input'!$G$416*(1+rvanilla01)^0.5)-SUM($G521:AU521),('PTRM input'!$G$416*(1+rvanilla01)^0.5)/A32stdlife))</f>
        <v>0</v>
      </c>
      <c r="AW521" s="251">
        <f ca="1">IF(A32stdlife="n/a","n/a",IF(AW$3&gt;(A32stdlife+$E521),('PTRM input'!$G$416*(1+rvanilla01)^0.5)-SUM($G521:AV521),('PTRM input'!$G$416*(1+rvanilla01)^0.5)/A32stdlife))</f>
        <v>0</v>
      </c>
      <c r="AX521" s="251">
        <f ca="1">IF(A32stdlife="n/a","n/a",IF(AX$3&gt;(A32stdlife+$E521),('PTRM input'!$G$416*(1+rvanilla01)^0.5)-SUM($G521:AW521),('PTRM input'!$G$416*(1+rvanilla01)^0.5)/A32stdlife))</f>
        <v>0</v>
      </c>
      <c r="AY521" s="251">
        <f ca="1">IF(A32stdlife="n/a","n/a",IF(AY$3&gt;(A32stdlife+$E521),('PTRM input'!$G$416*(1+rvanilla01)^0.5)-SUM($G521:AX521),('PTRM input'!$G$416*(1+rvanilla01)^0.5)/A32stdlife))</f>
        <v>0</v>
      </c>
      <c r="AZ521" s="251">
        <f ca="1">IF(A32stdlife="n/a","n/a",IF(AZ$3&gt;(A32stdlife+$E521),('PTRM input'!$G$416*(1+rvanilla01)^0.5)-SUM($G521:AY521),('PTRM input'!$G$416*(1+rvanilla01)^0.5)/A32stdlife))</f>
        <v>0</v>
      </c>
      <c r="BA521" s="251">
        <f ca="1">IF(A32stdlife="n/a","n/a",IF(BA$3&gt;(A32stdlife+$E521),('PTRM input'!$G$416*(1+rvanilla01)^0.5)-SUM($G521:AZ521),('PTRM input'!$G$416*(1+rvanilla01)^0.5)/A32stdlife))</f>
        <v>0</v>
      </c>
      <c r="BB521" s="251">
        <f ca="1">IF(A32stdlife="n/a","n/a",IF(BB$3&gt;(A32stdlife+$E521),('PTRM input'!$G$416*(1+rvanilla01)^0.5)-SUM($G521:BA521),('PTRM input'!$G$416*(1+rvanilla01)^0.5)/A32stdlife))</f>
        <v>0</v>
      </c>
      <c r="BC521" s="251">
        <f ca="1">IF(A32stdlife="n/a","n/a",IF(BC$3&gt;(A32stdlife+$E521),('PTRM input'!$G$416*(1+rvanilla01)^0.5)-SUM($G521:BB521),('PTRM input'!$G$416*(1+rvanilla01)^0.5)/A32stdlife))</f>
        <v>0</v>
      </c>
      <c r="BD521" s="251">
        <f ca="1">IF(A32stdlife="n/a","n/a",IF(BD$3&gt;(A32stdlife+$E521),('PTRM input'!$G$416*(1+rvanilla01)^0.5)-SUM($G521:BC521),('PTRM input'!$G$416*(1+rvanilla01)^0.5)/A32stdlife))</f>
        <v>0</v>
      </c>
      <c r="BE521" s="251">
        <f ca="1">IF(A32stdlife="n/a","n/a",IF(BE$3&gt;(A32stdlife+$E521),('PTRM input'!$G$416*(1+rvanilla01)^0.5)-SUM($G521:BD521),('PTRM input'!$G$416*(1+rvanilla01)^0.5)/A32stdlife))</f>
        <v>0</v>
      </c>
      <c r="BF521" s="251">
        <f ca="1">IF(A32stdlife="n/a","n/a",IF(BF$3&gt;(A32stdlife+$E521),('PTRM input'!$G$416*(1+rvanilla01)^0.5)-SUM($G521:BE521),('PTRM input'!$G$416*(1+rvanilla01)^0.5)/A32stdlife))</f>
        <v>0</v>
      </c>
      <c r="BG521" s="251">
        <f ca="1">IF(A32stdlife="n/a","n/a",IF(BG$3&gt;(A32stdlife+$E521),('PTRM input'!$G$416*(1+rvanilla01)^0.5)-SUM($G521:BF521),('PTRM input'!$G$416*(1+rvanilla01)^0.5)/A32stdlife))</f>
        <v>0</v>
      </c>
      <c r="BH521" s="251">
        <f ca="1">IF(A32stdlife="n/a","n/a",IF(BH$3&gt;(A32stdlife+$E521),('PTRM input'!$G$416*(1+rvanilla01)^0.5)-SUM($G521:BG521),('PTRM input'!$G$416*(1+rvanilla01)^0.5)/A32stdlife))</f>
        <v>0</v>
      </c>
      <c r="BI521" s="251">
        <f ca="1">IF(A32stdlife="n/a","n/a",IF(BI$3&gt;(A32stdlife+$E521),('PTRM input'!$G$416*(1+rvanilla01)^0.5)-SUM($G521:BH521),('PTRM input'!$G$416*(1+rvanilla01)^0.5)/A32stdlife))</f>
        <v>0</v>
      </c>
      <c r="BJ521" s="116"/>
      <c r="BK521" s="116"/>
      <c r="BL521" s="116"/>
      <c r="BM521" s="116"/>
    </row>
    <row r="522" spans="1:65" hidden="1" outlineLevel="2">
      <c r="A522" s="116"/>
      <c r="B522" s="19"/>
      <c r="C522" s="18"/>
      <c r="D522" s="760"/>
      <c r="E522" s="86">
        <v>2</v>
      </c>
      <c r="F522" s="259"/>
      <c r="G522" s="434"/>
      <c r="H522" s="619"/>
      <c r="I522" s="433">
        <f ca="1">IF(A32stdlife="n/a","n/a",IF(I$3&gt;(A32stdlife+$E522),('PTRM input'!$H$416*(1+rvanilla02)^0.5)-SUM(H522:$H522),('PTRM input'!$H$416*(1+rvanilla02)^0.5)/A32stdlife))</f>
        <v>0</v>
      </c>
      <c r="J522" s="433">
        <f ca="1">IF(A32stdlife="n/a","n/a",IF(J$3&gt;(A32stdlife+$E522),('PTRM input'!$H$416*(1+rvanilla02)^0.5)-SUM($H522:I522),('PTRM input'!$H$416*(1+rvanilla02)^0.5)/A32stdlife))</f>
        <v>0</v>
      </c>
      <c r="K522" s="433">
        <f ca="1">IF(A32stdlife="n/a","n/a",IF(K$3&gt;(A32stdlife+$E522),('PTRM input'!$H$416*(1+rvanilla02)^0.5)-SUM($H522:J522),('PTRM input'!$H$416*(1+rvanilla02)^0.5)/A32stdlife))</f>
        <v>0</v>
      </c>
      <c r="L522" s="433">
        <f ca="1">IF(A32stdlife="n/a","n/a",IF(L$3&gt;(A32stdlife+$E522),('PTRM input'!$H$416*(1+rvanilla02)^0.5)-SUM($H522:K522),('PTRM input'!$H$416*(1+rvanilla02)^0.5)/A32stdlife))</f>
        <v>0</v>
      </c>
      <c r="M522" s="433">
        <f ca="1">IF(A32stdlife="n/a","n/a",IF(M$3&gt;(A32stdlife+$E522),('PTRM input'!$H$416*(1+rvanilla02)^0.5)-SUM($H522:L522),('PTRM input'!$H$416*(1+rvanilla02)^0.5)/A32stdlife))</f>
        <v>0</v>
      </c>
      <c r="N522" s="433">
        <f ca="1">IF(A32stdlife="n/a","n/a",IF(N$3&gt;(A32stdlife+$E522),('PTRM input'!$H$416*(1+rvanilla02)^0.5)-SUM($H522:M522),('PTRM input'!$H$416*(1+rvanilla02)^0.5)/A32stdlife))</f>
        <v>0</v>
      </c>
      <c r="O522" s="433">
        <f ca="1">IF(A32stdlife="n/a","n/a",IF(O$3&gt;(A32stdlife+$E522),('PTRM input'!$H$416*(1+rvanilla02)^0.5)-SUM($H522:N522),('PTRM input'!$H$416*(1+rvanilla02)^0.5)/A32stdlife))</f>
        <v>0</v>
      </c>
      <c r="P522" s="433">
        <f ca="1">IF(A32stdlife="n/a","n/a",IF(P$3&gt;(A32stdlife+$E522),('PTRM input'!$H$416*(1+rvanilla02)^0.5)-SUM($H522:O522),('PTRM input'!$H$416*(1+rvanilla02)^0.5)/A32stdlife))</f>
        <v>0</v>
      </c>
      <c r="Q522" s="433">
        <f ca="1">IF(A32stdlife="n/a","n/a",IF(Q$3&gt;(A32stdlife+$E522),('PTRM input'!$H$416*(1+rvanilla02)^0.5)-SUM($H522:P522),('PTRM input'!$H$416*(1+rvanilla02)^0.5)/A32stdlife))</f>
        <v>0</v>
      </c>
      <c r="R522" s="251">
        <f ca="1">IF(A32stdlife="n/a","n/a",IF(R$3&gt;(A32stdlife+$E522),('PTRM input'!$H$416*(1+rvanilla02)^0.5)-SUM($H522:Q522),('PTRM input'!$H$416*(1+rvanilla02)^0.5)/A32stdlife))</f>
        <v>0</v>
      </c>
      <c r="S522" s="251">
        <f ca="1">IF(A32stdlife="n/a","n/a",IF(S$3&gt;(A32stdlife+$E522),('PTRM input'!$H$416*(1+rvanilla02)^0.5)-SUM($H522:R522),('PTRM input'!$H$416*(1+rvanilla02)^0.5)/A32stdlife))</f>
        <v>0</v>
      </c>
      <c r="T522" s="251">
        <f ca="1">IF(A32stdlife="n/a","n/a",IF(T$3&gt;(A32stdlife+$E522),('PTRM input'!$H$416*(1+rvanilla02)^0.5)-SUM($H522:S522),('PTRM input'!$H$416*(1+rvanilla02)^0.5)/A32stdlife))</f>
        <v>0</v>
      </c>
      <c r="U522" s="251">
        <f ca="1">IF(A32stdlife="n/a","n/a",IF(U$3&gt;(A32stdlife+$E522),('PTRM input'!$H$416*(1+rvanilla02)^0.5)-SUM($H522:T522),('PTRM input'!$H$416*(1+rvanilla02)^0.5)/A32stdlife))</f>
        <v>0</v>
      </c>
      <c r="V522" s="251">
        <f ca="1">IF(A32stdlife="n/a","n/a",IF(V$3&gt;(A32stdlife+$E522),('PTRM input'!$H$416*(1+rvanilla02)^0.5)-SUM($H522:U522),('PTRM input'!$H$416*(1+rvanilla02)^0.5)/A32stdlife))</f>
        <v>0</v>
      </c>
      <c r="W522" s="251">
        <f ca="1">IF(A32stdlife="n/a","n/a",IF(W$3&gt;(A32stdlife+$E522),('PTRM input'!$H$416*(1+rvanilla02)^0.5)-SUM($H522:V522),('PTRM input'!$H$416*(1+rvanilla02)^0.5)/A32stdlife))</f>
        <v>0</v>
      </c>
      <c r="X522" s="251">
        <f ca="1">IF(A32stdlife="n/a","n/a",IF(X$3&gt;(A32stdlife+$E522),('PTRM input'!$H$416*(1+rvanilla02)^0.5)-SUM($H522:W522),('PTRM input'!$H$416*(1+rvanilla02)^0.5)/A32stdlife))</f>
        <v>0</v>
      </c>
      <c r="Y522" s="251">
        <f ca="1">IF(A32stdlife="n/a","n/a",IF(Y$3&gt;(A32stdlife+$E522),('PTRM input'!$H$416*(1+rvanilla02)^0.5)-SUM($H522:X522),('PTRM input'!$H$416*(1+rvanilla02)^0.5)/A32stdlife))</f>
        <v>0</v>
      </c>
      <c r="Z522" s="251">
        <f ca="1">IF(A32stdlife="n/a","n/a",IF(Z$3&gt;(A32stdlife+$E522),('PTRM input'!$H$416*(1+rvanilla02)^0.5)-SUM($H522:Y522),('PTRM input'!$H$416*(1+rvanilla02)^0.5)/A32stdlife))</f>
        <v>0</v>
      </c>
      <c r="AA522" s="251">
        <f ca="1">IF(A32stdlife="n/a","n/a",IF(AA$3&gt;(A32stdlife+$E522),('PTRM input'!$H$416*(1+rvanilla02)^0.5)-SUM($H522:Z522),('PTRM input'!$H$416*(1+rvanilla02)^0.5)/A32stdlife))</f>
        <v>0</v>
      </c>
      <c r="AB522" s="251">
        <f ca="1">IF(A32stdlife="n/a","n/a",IF(AB$3&gt;(A32stdlife+$E522),('PTRM input'!$H$416*(1+rvanilla02)^0.5)-SUM($H522:AA522),('PTRM input'!$H$416*(1+rvanilla02)^0.5)/A32stdlife))</f>
        <v>0</v>
      </c>
      <c r="AC522" s="251">
        <f ca="1">IF(A32stdlife="n/a","n/a",IF(AC$3&gt;(A32stdlife+$E522),('PTRM input'!$H$416*(1+rvanilla02)^0.5)-SUM($H522:AB522),('PTRM input'!$H$416*(1+rvanilla02)^0.5)/A32stdlife))</f>
        <v>0</v>
      </c>
      <c r="AD522" s="251">
        <f ca="1">IF(A32stdlife="n/a","n/a",IF(AD$3&gt;(A32stdlife+$E522),('PTRM input'!$H$416*(1+rvanilla02)^0.5)-SUM($H522:AC522),('PTRM input'!$H$416*(1+rvanilla02)^0.5)/A32stdlife))</f>
        <v>0</v>
      </c>
      <c r="AE522" s="251">
        <f ca="1">IF(A32stdlife="n/a","n/a",IF(AE$3&gt;(A32stdlife+$E522),('PTRM input'!$H$416*(1+rvanilla02)^0.5)-SUM($H522:AD522),('PTRM input'!$H$416*(1+rvanilla02)^0.5)/A32stdlife))</f>
        <v>0</v>
      </c>
      <c r="AF522" s="251">
        <f ca="1">IF(A32stdlife="n/a","n/a",IF(AF$3&gt;(A32stdlife+$E522),('PTRM input'!$H$416*(1+rvanilla02)^0.5)-SUM($H522:AE522),('PTRM input'!$H$416*(1+rvanilla02)^0.5)/A32stdlife))</f>
        <v>0</v>
      </c>
      <c r="AG522" s="251">
        <f ca="1">IF(A32stdlife="n/a","n/a",IF(AG$3&gt;(A32stdlife+$E522),('PTRM input'!$H$416*(1+rvanilla02)^0.5)-SUM($H522:AF522),('PTRM input'!$H$416*(1+rvanilla02)^0.5)/A32stdlife))</f>
        <v>0</v>
      </c>
      <c r="AH522" s="251">
        <f ca="1">IF(A32stdlife="n/a","n/a",IF(AH$3&gt;(A32stdlife+$E522),('PTRM input'!$H$416*(1+rvanilla02)^0.5)-SUM($H522:AG522),('PTRM input'!$H$416*(1+rvanilla02)^0.5)/A32stdlife))</f>
        <v>0</v>
      </c>
      <c r="AI522" s="251">
        <f ca="1">IF(A32stdlife="n/a","n/a",IF(AI$3&gt;(A32stdlife+$E522),('PTRM input'!$H$416*(1+rvanilla02)^0.5)-SUM($H522:AH522),('PTRM input'!$H$416*(1+rvanilla02)^0.5)/A32stdlife))</f>
        <v>0</v>
      </c>
      <c r="AJ522" s="251">
        <f ca="1">IF(A32stdlife="n/a","n/a",IF(AJ$3&gt;(A32stdlife+$E522),('PTRM input'!$H$416*(1+rvanilla02)^0.5)-SUM($H522:AI522),('PTRM input'!$H$416*(1+rvanilla02)^0.5)/A32stdlife))</f>
        <v>0</v>
      </c>
      <c r="AK522" s="251">
        <f ca="1">IF(A32stdlife="n/a","n/a",IF(AK$3&gt;(A32stdlife+$E522),('PTRM input'!$H$416*(1+rvanilla02)^0.5)-SUM($H522:AJ522),('PTRM input'!$H$416*(1+rvanilla02)^0.5)/A32stdlife))</f>
        <v>0</v>
      </c>
      <c r="AL522" s="251">
        <f ca="1">IF(A32stdlife="n/a","n/a",IF(AL$3&gt;(A32stdlife+$E522),('PTRM input'!$H$416*(1+rvanilla02)^0.5)-SUM($H522:AK522),('PTRM input'!$H$416*(1+rvanilla02)^0.5)/A32stdlife))</f>
        <v>0</v>
      </c>
      <c r="AM522" s="251">
        <f ca="1">IF(A32stdlife="n/a","n/a",IF(AM$3&gt;(A32stdlife+$E522),('PTRM input'!$H$416*(1+rvanilla02)^0.5)-SUM($H522:AL522),('PTRM input'!$H$416*(1+rvanilla02)^0.5)/A32stdlife))</f>
        <v>0</v>
      </c>
      <c r="AN522" s="251">
        <f ca="1">IF(A32stdlife="n/a","n/a",IF(AN$3&gt;(A32stdlife+$E522),('PTRM input'!$H$416*(1+rvanilla02)^0.5)-SUM($H522:AM522),('PTRM input'!$H$416*(1+rvanilla02)^0.5)/A32stdlife))</f>
        <v>0</v>
      </c>
      <c r="AO522" s="251">
        <f ca="1">IF(A32stdlife="n/a","n/a",IF(AO$3&gt;(A32stdlife+$E522),('PTRM input'!$H$416*(1+rvanilla02)^0.5)-SUM($H522:AN522),('PTRM input'!$H$416*(1+rvanilla02)^0.5)/A32stdlife))</f>
        <v>0</v>
      </c>
      <c r="AP522" s="251">
        <f ca="1">IF(A32stdlife="n/a","n/a",IF(AP$3&gt;(A32stdlife+$E522),('PTRM input'!$H$416*(1+rvanilla02)^0.5)-SUM($H522:AO522),('PTRM input'!$H$416*(1+rvanilla02)^0.5)/A32stdlife))</f>
        <v>0</v>
      </c>
      <c r="AQ522" s="251">
        <f ca="1">IF(A32stdlife="n/a","n/a",IF(AQ$3&gt;(A32stdlife+$E522),('PTRM input'!$H$416*(1+rvanilla02)^0.5)-SUM($H522:AP522),('PTRM input'!$H$416*(1+rvanilla02)^0.5)/A32stdlife))</f>
        <v>0</v>
      </c>
      <c r="AR522" s="251">
        <f ca="1">IF(A32stdlife="n/a","n/a",IF(AR$3&gt;(A32stdlife+$E522),('PTRM input'!$H$416*(1+rvanilla02)^0.5)-SUM($H522:AQ522),('PTRM input'!$H$416*(1+rvanilla02)^0.5)/A32stdlife))</f>
        <v>0</v>
      </c>
      <c r="AS522" s="251">
        <f ca="1">IF(A32stdlife="n/a","n/a",IF(AS$3&gt;(A32stdlife+$E522),('PTRM input'!$H$416*(1+rvanilla02)^0.5)-SUM($H522:AR522),('PTRM input'!$H$416*(1+rvanilla02)^0.5)/A32stdlife))</f>
        <v>0</v>
      </c>
      <c r="AT522" s="251">
        <f ca="1">IF(A32stdlife="n/a","n/a",IF(AT$3&gt;(A32stdlife+$E522),('PTRM input'!$H$416*(1+rvanilla02)^0.5)-SUM($H522:AS522),('PTRM input'!$H$416*(1+rvanilla02)^0.5)/A32stdlife))</f>
        <v>0</v>
      </c>
      <c r="AU522" s="251">
        <f ca="1">IF(A32stdlife="n/a","n/a",IF(AU$3&gt;(A32stdlife+$E522),('PTRM input'!$H$416*(1+rvanilla02)^0.5)-SUM($H522:AT522),('PTRM input'!$H$416*(1+rvanilla02)^0.5)/A32stdlife))</f>
        <v>0</v>
      </c>
      <c r="AV522" s="251">
        <f ca="1">IF(A32stdlife="n/a","n/a",IF(AV$3&gt;(A32stdlife+$E522),('PTRM input'!$H$416*(1+rvanilla02)^0.5)-SUM($H522:AU522),('PTRM input'!$H$416*(1+rvanilla02)^0.5)/A32stdlife))</f>
        <v>0</v>
      </c>
      <c r="AW522" s="251">
        <f ca="1">IF(A32stdlife="n/a","n/a",IF(AW$3&gt;(A32stdlife+$E522),('PTRM input'!$H$416*(1+rvanilla02)^0.5)-SUM($H522:AV522),('PTRM input'!$H$416*(1+rvanilla02)^0.5)/A32stdlife))</f>
        <v>0</v>
      </c>
      <c r="AX522" s="251">
        <f ca="1">IF(A32stdlife="n/a","n/a",IF(AX$3&gt;(A32stdlife+$E522),('PTRM input'!$H$416*(1+rvanilla02)^0.5)-SUM($H522:AW522),('PTRM input'!$H$416*(1+rvanilla02)^0.5)/A32stdlife))</f>
        <v>0</v>
      </c>
      <c r="AY522" s="251">
        <f ca="1">IF(A32stdlife="n/a","n/a",IF(AY$3&gt;(A32stdlife+$E522),('PTRM input'!$H$416*(1+rvanilla02)^0.5)-SUM($H522:AX522),('PTRM input'!$H$416*(1+rvanilla02)^0.5)/A32stdlife))</f>
        <v>0</v>
      </c>
      <c r="AZ522" s="251">
        <f ca="1">IF(A32stdlife="n/a","n/a",IF(AZ$3&gt;(A32stdlife+$E522),('PTRM input'!$H$416*(1+rvanilla02)^0.5)-SUM($H522:AY522),('PTRM input'!$H$416*(1+rvanilla02)^0.5)/A32stdlife))</f>
        <v>0</v>
      </c>
      <c r="BA522" s="251">
        <f ca="1">IF(A32stdlife="n/a","n/a",IF(BA$3&gt;(A32stdlife+$E522),('PTRM input'!$H$416*(1+rvanilla02)^0.5)-SUM($H522:AZ522),('PTRM input'!$H$416*(1+rvanilla02)^0.5)/A32stdlife))</f>
        <v>0</v>
      </c>
      <c r="BB522" s="251">
        <f ca="1">IF(A32stdlife="n/a","n/a",IF(BB$3&gt;(A32stdlife+$E522),('PTRM input'!$H$416*(1+rvanilla02)^0.5)-SUM($H522:BA522),('PTRM input'!$H$416*(1+rvanilla02)^0.5)/A32stdlife))</f>
        <v>0</v>
      </c>
      <c r="BC522" s="251">
        <f ca="1">IF(A32stdlife="n/a","n/a",IF(BC$3&gt;(A32stdlife+$E522),('PTRM input'!$H$416*(1+rvanilla02)^0.5)-SUM($H522:BB522),('PTRM input'!$H$416*(1+rvanilla02)^0.5)/A32stdlife))</f>
        <v>0</v>
      </c>
      <c r="BD522" s="251">
        <f ca="1">IF(A32stdlife="n/a","n/a",IF(BD$3&gt;(A32stdlife+$E522),('PTRM input'!$H$416*(1+rvanilla02)^0.5)-SUM($H522:BC522),('PTRM input'!$H$416*(1+rvanilla02)^0.5)/A32stdlife))</f>
        <v>0</v>
      </c>
      <c r="BE522" s="251">
        <f ca="1">IF(A32stdlife="n/a","n/a",IF(BE$3&gt;(A32stdlife+$E522),('PTRM input'!$H$416*(1+rvanilla02)^0.5)-SUM($H522:BD522),('PTRM input'!$H$416*(1+rvanilla02)^0.5)/A32stdlife))</f>
        <v>0</v>
      </c>
      <c r="BF522" s="251">
        <f ca="1">IF(A32stdlife="n/a","n/a",IF(BF$3&gt;(A32stdlife+$E522),('PTRM input'!$H$416*(1+rvanilla02)^0.5)-SUM($H522:BE522),('PTRM input'!$H$416*(1+rvanilla02)^0.5)/A32stdlife))</f>
        <v>0</v>
      </c>
      <c r="BG522" s="251">
        <f ca="1">IF(A32stdlife="n/a","n/a",IF(BG$3&gt;(A32stdlife+$E522),('PTRM input'!$H$416*(1+rvanilla02)^0.5)-SUM($H522:BF522),('PTRM input'!$H$416*(1+rvanilla02)^0.5)/A32stdlife))</f>
        <v>0</v>
      </c>
      <c r="BH522" s="251">
        <f ca="1">IF(A32stdlife="n/a","n/a",IF(BH$3&gt;(A32stdlife+$E522),('PTRM input'!$H$416*(1+rvanilla02)^0.5)-SUM($H522:BG522),('PTRM input'!$H$416*(1+rvanilla02)^0.5)/A32stdlife))</f>
        <v>0</v>
      </c>
      <c r="BI522" s="251">
        <f ca="1">IF(A32stdlife="n/a","n/a",IF(BI$3&gt;(A32stdlife+$E522),('PTRM input'!$H$416*(1+rvanilla02)^0.5)-SUM($H522:BH522),('PTRM input'!$H$416*(1+rvanilla02)^0.5)/A32stdlife))</f>
        <v>0</v>
      </c>
      <c r="BJ522" s="116"/>
      <c r="BK522" s="116"/>
      <c r="BL522" s="116"/>
      <c r="BM522" s="116"/>
    </row>
    <row r="523" spans="1:65" hidden="1" outlineLevel="2">
      <c r="A523" s="116"/>
      <c r="B523" s="19"/>
      <c r="C523" s="18"/>
      <c r="D523" s="760"/>
      <c r="E523" s="86">
        <v>3</v>
      </c>
      <c r="F523" s="259"/>
      <c r="G523" s="434"/>
      <c r="H523" s="435"/>
      <c r="I523" s="619"/>
      <c r="J523" s="433">
        <f ca="1">IF(A32stdlife="n/a","n/a",IF(J$3&gt;(A32stdlife+$E523),('PTRM input'!$I$416*(1+rvanilla03)^0.5)-SUM(I523:$I523),('PTRM input'!$I$416*(1+rvanilla03)^0.5)/A32stdlife))</f>
        <v>0</v>
      </c>
      <c r="K523" s="433">
        <f ca="1">IF(A32stdlife="n/a","n/a",IF(K$3&gt;(A32stdlife+$E523),('PTRM input'!$I$416*(1+rvanilla03)^0.5)-SUM($I523:J523),('PTRM input'!$I$416*(1+rvanilla03)^0.5)/A32stdlife))</f>
        <v>0</v>
      </c>
      <c r="L523" s="433">
        <f ca="1">IF(A32stdlife="n/a","n/a",IF(L$3&gt;(A32stdlife+$E523),('PTRM input'!$I$416*(1+rvanilla03)^0.5)-SUM($I523:K523),('PTRM input'!$I$416*(1+rvanilla03)^0.5)/A32stdlife))</f>
        <v>0</v>
      </c>
      <c r="M523" s="433">
        <f ca="1">IF(A32stdlife="n/a","n/a",IF(M$3&gt;(A32stdlife+$E523),('PTRM input'!$I$416*(1+rvanilla03)^0.5)-SUM($I523:L523),('PTRM input'!$I$416*(1+rvanilla03)^0.5)/A32stdlife))</f>
        <v>0</v>
      </c>
      <c r="N523" s="433">
        <f ca="1">IF(A32stdlife="n/a","n/a",IF(N$3&gt;(A32stdlife+$E523),('PTRM input'!$I$416*(1+rvanilla03)^0.5)-SUM($I523:M523),('PTRM input'!$I$416*(1+rvanilla03)^0.5)/A32stdlife))</f>
        <v>0</v>
      </c>
      <c r="O523" s="433">
        <f ca="1">IF(A32stdlife="n/a","n/a",IF(O$3&gt;(A32stdlife+$E523),('PTRM input'!$I$416*(1+rvanilla03)^0.5)-SUM($I523:N523),('PTRM input'!$I$416*(1+rvanilla03)^0.5)/A32stdlife))</f>
        <v>0</v>
      </c>
      <c r="P523" s="433">
        <f ca="1">IF(A32stdlife="n/a","n/a",IF(P$3&gt;(A32stdlife+$E523),('PTRM input'!$I$416*(1+rvanilla03)^0.5)-SUM($I523:O523),('PTRM input'!$I$416*(1+rvanilla03)^0.5)/A32stdlife))</f>
        <v>0</v>
      </c>
      <c r="Q523" s="433">
        <f ca="1">IF(A32stdlife="n/a","n/a",IF(Q$3&gt;(A32stdlife+$E523),('PTRM input'!$I$416*(1+rvanilla03)^0.5)-SUM($I523:P523),('PTRM input'!$I$416*(1+rvanilla03)^0.5)/A32stdlife))</f>
        <v>0</v>
      </c>
      <c r="R523" s="251">
        <f ca="1">IF(A32stdlife="n/a","n/a",IF(R$3&gt;(A32stdlife+$E523),('PTRM input'!$I$416*(1+rvanilla03)^0.5)-SUM($I523:Q523),('PTRM input'!$I$416*(1+rvanilla03)^0.5)/A32stdlife))</f>
        <v>0</v>
      </c>
      <c r="S523" s="251">
        <f ca="1">IF(A32stdlife="n/a","n/a",IF(S$3&gt;(A32stdlife+$E523),('PTRM input'!$I$416*(1+rvanilla03)^0.5)-SUM($I523:R523),('PTRM input'!$I$416*(1+rvanilla03)^0.5)/A32stdlife))</f>
        <v>0</v>
      </c>
      <c r="T523" s="251">
        <f ca="1">IF(A32stdlife="n/a","n/a",IF(T$3&gt;(A32stdlife+$E523),('PTRM input'!$I$416*(1+rvanilla03)^0.5)-SUM($I523:S523),('PTRM input'!$I$416*(1+rvanilla03)^0.5)/A32stdlife))</f>
        <v>0</v>
      </c>
      <c r="U523" s="251">
        <f ca="1">IF(A32stdlife="n/a","n/a",IF(U$3&gt;(A32stdlife+$E523),('PTRM input'!$I$416*(1+rvanilla03)^0.5)-SUM($I523:T523),('PTRM input'!$I$416*(1+rvanilla03)^0.5)/A32stdlife))</f>
        <v>0</v>
      </c>
      <c r="V523" s="251">
        <f ca="1">IF(A32stdlife="n/a","n/a",IF(V$3&gt;(A32stdlife+$E523),('PTRM input'!$I$416*(1+rvanilla03)^0.5)-SUM($I523:U523),('PTRM input'!$I$416*(1+rvanilla03)^0.5)/A32stdlife))</f>
        <v>0</v>
      </c>
      <c r="W523" s="251">
        <f ca="1">IF(A32stdlife="n/a","n/a",IF(W$3&gt;(A32stdlife+$E523),('PTRM input'!$I$416*(1+rvanilla03)^0.5)-SUM($I523:V523),('PTRM input'!$I$416*(1+rvanilla03)^0.5)/A32stdlife))</f>
        <v>0</v>
      </c>
      <c r="X523" s="251">
        <f ca="1">IF(A32stdlife="n/a","n/a",IF(X$3&gt;(A32stdlife+$E523),('PTRM input'!$I$416*(1+rvanilla03)^0.5)-SUM($I523:W523),('PTRM input'!$I$416*(1+rvanilla03)^0.5)/A32stdlife))</f>
        <v>0</v>
      </c>
      <c r="Y523" s="251">
        <f ca="1">IF(A32stdlife="n/a","n/a",IF(Y$3&gt;(A32stdlife+$E523),('PTRM input'!$I$416*(1+rvanilla03)^0.5)-SUM($I523:X523),('PTRM input'!$I$416*(1+rvanilla03)^0.5)/A32stdlife))</f>
        <v>0</v>
      </c>
      <c r="Z523" s="251">
        <f ca="1">IF(A32stdlife="n/a","n/a",IF(Z$3&gt;(A32stdlife+$E523),('PTRM input'!$I$416*(1+rvanilla03)^0.5)-SUM($I523:Y523),('PTRM input'!$I$416*(1+rvanilla03)^0.5)/A32stdlife))</f>
        <v>0</v>
      </c>
      <c r="AA523" s="251">
        <f ca="1">IF(A32stdlife="n/a","n/a",IF(AA$3&gt;(A32stdlife+$E523),('PTRM input'!$I$416*(1+rvanilla03)^0.5)-SUM($I523:Z523),('PTRM input'!$I$416*(1+rvanilla03)^0.5)/A32stdlife))</f>
        <v>0</v>
      </c>
      <c r="AB523" s="251">
        <f ca="1">IF(A32stdlife="n/a","n/a",IF(AB$3&gt;(A32stdlife+$E523),('PTRM input'!$I$416*(1+rvanilla03)^0.5)-SUM($I523:AA523),('PTRM input'!$I$416*(1+rvanilla03)^0.5)/A32stdlife))</f>
        <v>0</v>
      </c>
      <c r="AC523" s="251">
        <f ca="1">IF(A32stdlife="n/a","n/a",IF(AC$3&gt;(A32stdlife+$E523),('PTRM input'!$I$416*(1+rvanilla03)^0.5)-SUM($I523:AB523),('PTRM input'!$I$416*(1+rvanilla03)^0.5)/A32stdlife))</f>
        <v>0</v>
      </c>
      <c r="AD523" s="251">
        <f ca="1">IF(A32stdlife="n/a","n/a",IF(AD$3&gt;(A32stdlife+$E523),('PTRM input'!$I$416*(1+rvanilla03)^0.5)-SUM($I523:AC523),('PTRM input'!$I$416*(1+rvanilla03)^0.5)/A32stdlife))</f>
        <v>0</v>
      </c>
      <c r="AE523" s="251">
        <f ca="1">IF(A32stdlife="n/a","n/a",IF(AE$3&gt;(A32stdlife+$E523),('PTRM input'!$I$416*(1+rvanilla03)^0.5)-SUM($I523:AD523),('PTRM input'!$I$416*(1+rvanilla03)^0.5)/A32stdlife))</f>
        <v>0</v>
      </c>
      <c r="AF523" s="251">
        <f ca="1">IF(A32stdlife="n/a","n/a",IF(AF$3&gt;(A32stdlife+$E523),('PTRM input'!$I$416*(1+rvanilla03)^0.5)-SUM($I523:AE523),('PTRM input'!$I$416*(1+rvanilla03)^0.5)/A32stdlife))</f>
        <v>0</v>
      </c>
      <c r="AG523" s="251">
        <f ca="1">IF(A32stdlife="n/a","n/a",IF(AG$3&gt;(A32stdlife+$E523),('PTRM input'!$I$416*(1+rvanilla03)^0.5)-SUM($I523:AF523),('PTRM input'!$I$416*(1+rvanilla03)^0.5)/A32stdlife))</f>
        <v>0</v>
      </c>
      <c r="AH523" s="251">
        <f ca="1">IF(A32stdlife="n/a","n/a",IF(AH$3&gt;(A32stdlife+$E523),('PTRM input'!$I$416*(1+rvanilla03)^0.5)-SUM($I523:AG523),('PTRM input'!$I$416*(1+rvanilla03)^0.5)/A32stdlife))</f>
        <v>0</v>
      </c>
      <c r="AI523" s="251">
        <f ca="1">IF(A32stdlife="n/a","n/a",IF(AI$3&gt;(A32stdlife+$E523),('PTRM input'!$I$416*(1+rvanilla03)^0.5)-SUM($I523:AH523),('PTRM input'!$I$416*(1+rvanilla03)^0.5)/A32stdlife))</f>
        <v>0</v>
      </c>
      <c r="AJ523" s="251">
        <f ca="1">IF(A32stdlife="n/a","n/a",IF(AJ$3&gt;(A32stdlife+$E523),('PTRM input'!$I$416*(1+rvanilla03)^0.5)-SUM($I523:AI523),('PTRM input'!$I$416*(1+rvanilla03)^0.5)/A32stdlife))</f>
        <v>0</v>
      </c>
      <c r="AK523" s="251">
        <f ca="1">IF(A32stdlife="n/a","n/a",IF(AK$3&gt;(A32stdlife+$E523),('PTRM input'!$I$416*(1+rvanilla03)^0.5)-SUM($I523:AJ523),('PTRM input'!$I$416*(1+rvanilla03)^0.5)/A32stdlife))</f>
        <v>0</v>
      </c>
      <c r="AL523" s="251">
        <f ca="1">IF(A32stdlife="n/a","n/a",IF(AL$3&gt;(A32stdlife+$E523),('PTRM input'!$I$416*(1+rvanilla03)^0.5)-SUM($I523:AK523),('PTRM input'!$I$416*(1+rvanilla03)^0.5)/A32stdlife))</f>
        <v>0</v>
      </c>
      <c r="AM523" s="251">
        <f ca="1">IF(A32stdlife="n/a","n/a",IF(AM$3&gt;(A32stdlife+$E523),('PTRM input'!$I$416*(1+rvanilla03)^0.5)-SUM($I523:AL523),('PTRM input'!$I$416*(1+rvanilla03)^0.5)/A32stdlife))</f>
        <v>0</v>
      </c>
      <c r="AN523" s="251">
        <f ca="1">IF(A32stdlife="n/a","n/a",IF(AN$3&gt;(A32stdlife+$E523),('PTRM input'!$I$416*(1+rvanilla03)^0.5)-SUM($I523:AM523),('PTRM input'!$I$416*(1+rvanilla03)^0.5)/A32stdlife))</f>
        <v>0</v>
      </c>
      <c r="AO523" s="251">
        <f ca="1">IF(A32stdlife="n/a","n/a",IF(AO$3&gt;(A32stdlife+$E523),('PTRM input'!$I$416*(1+rvanilla03)^0.5)-SUM($I523:AN523),('PTRM input'!$I$416*(1+rvanilla03)^0.5)/A32stdlife))</f>
        <v>0</v>
      </c>
      <c r="AP523" s="251">
        <f ca="1">IF(A32stdlife="n/a","n/a",IF(AP$3&gt;(A32stdlife+$E523),('PTRM input'!$I$416*(1+rvanilla03)^0.5)-SUM($I523:AO523),('PTRM input'!$I$416*(1+rvanilla03)^0.5)/A32stdlife))</f>
        <v>0</v>
      </c>
      <c r="AQ523" s="251">
        <f ca="1">IF(A32stdlife="n/a","n/a",IF(AQ$3&gt;(A32stdlife+$E523),('PTRM input'!$I$416*(1+rvanilla03)^0.5)-SUM($I523:AP523),('PTRM input'!$I$416*(1+rvanilla03)^0.5)/A32stdlife))</f>
        <v>0</v>
      </c>
      <c r="AR523" s="251">
        <f ca="1">IF(A32stdlife="n/a","n/a",IF(AR$3&gt;(A32stdlife+$E523),('PTRM input'!$I$416*(1+rvanilla03)^0.5)-SUM($I523:AQ523),('PTRM input'!$I$416*(1+rvanilla03)^0.5)/A32stdlife))</f>
        <v>0</v>
      </c>
      <c r="AS523" s="251">
        <f ca="1">IF(A32stdlife="n/a","n/a",IF(AS$3&gt;(A32stdlife+$E523),('PTRM input'!$I$416*(1+rvanilla03)^0.5)-SUM($I523:AR523),('PTRM input'!$I$416*(1+rvanilla03)^0.5)/A32stdlife))</f>
        <v>0</v>
      </c>
      <c r="AT523" s="251">
        <f ca="1">IF(A32stdlife="n/a","n/a",IF(AT$3&gt;(A32stdlife+$E523),('PTRM input'!$I$416*(1+rvanilla03)^0.5)-SUM($I523:AS523),('PTRM input'!$I$416*(1+rvanilla03)^0.5)/A32stdlife))</f>
        <v>0</v>
      </c>
      <c r="AU523" s="251">
        <f ca="1">IF(A32stdlife="n/a","n/a",IF(AU$3&gt;(A32stdlife+$E523),('PTRM input'!$I$416*(1+rvanilla03)^0.5)-SUM($I523:AT523),('PTRM input'!$I$416*(1+rvanilla03)^0.5)/A32stdlife))</f>
        <v>0</v>
      </c>
      <c r="AV523" s="251">
        <f ca="1">IF(A32stdlife="n/a","n/a",IF(AV$3&gt;(A32stdlife+$E523),('PTRM input'!$I$416*(1+rvanilla03)^0.5)-SUM($I523:AU523),('PTRM input'!$I$416*(1+rvanilla03)^0.5)/A32stdlife))</f>
        <v>0</v>
      </c>
      <c r="AW523" s="251">
        <f ca="1">IF(A32stdlife="n/a","n/a",IF(AW$3&gt;(A32stdlife+$E523),('PTRM input'!$I$416*(1+rvanilla03)^0.5)-SUM($I523:AV523),('PTRM input'!$I$416*(1+rvanilla03)^0.5)/A32stdlife))</f>
        <v>0</v>
      </c>
      <c r="AX523" s="251">
        <f ca="1">IF(A32stdlife="n/a","n/a",IF(AX$3&gt;(A32stdlife+$E523),('PTRM input'!$I$416*(1+rvanilla03)^0.5)-SUM($I523:AW523),('PTRM input'!$I$416*(1+rvanilla03)^0.5)/A32stdlife))</f>
        <v>0</v>
      </c>
      <c r="AY523" s="251">
        <f ca="1">IF(A32stdlife="n/a","n/a",IF(AY$3&gt;(A32stdlife+$E523),('PTRM input'!$I$416*(1+rvanilla03)^0.5)-SUM($I523:AX523),('PTRM input'!$I$416*(1+rvanilla03)^0.5)/A32stdlife))</f>
        <v>0</v>
      </c>
      <c r="AZ523" s="251">
        <f ca="1">IF(A32stdlife="n/a","n/a",IF(AZ$3&gt;(A32stdlife+$E523),('PTRM input'!$I$416*(1+rvanilla03)^0.5)-SUM($I523:AY523),('PTRM input'!$I$416*(1+rvanilla03)^0.5)/A32stdlife))</f>
        <v>0</v>
      </c>
      <c r="BA523" s="251">
        <f ca="1">IF(A32stdlife="n/a","n/a",IF(BA$3&gt;(A32stdlife+$E523),('PTRM input'!$I$416*(1+rvanilla03)^0.5)-SUM($I523:AZ523),('PTRM input'!$I$416*(1+rvanilla03)^0.5)/A32stdlife))</f>
        <v>0</v>
      </c>
      <c r="BB523" s="251">
        <f ca="1">IF(A32stdlife="n/a","n/a",IF(BB$3&gt;(A32stdlife+$E523),('PTRM input'!$I$416*(1+rvanilla03)^0.5)-SUM($I523:BA523),('PTRM input'!$I$416*(1+rvanilla03)^0.5)/A32stdlife))</f>
        <v>0</v>
      </c>
      <c r="BC523" s="251">
        <f ca="1">IF(A32stdlife="n/a","n/a",IF(BC$3&gt;(A32stdlife+$E523),('PTRM input'!$I$416*(1+rvanilla03)^0.5)-SUM($I523:BB523),('PTRM input'!$I$416*(1+rvanilla03)^0.5)/A32stdlife))</f>
        <v>0</v>
      </c>
      <c r="BD523" s="251">
        <f ca="1">IF(A32stdlife="n/a","n/a",IF(BD$3&gt;(A32stdlife+$E523),('PTRM input'!$I$416*(1+rvanilla03)^0.5)-SUM($I523:BC523),('PTRM input'!$I$416*(1+rvanilla03)^0.5)/A32stdlife))</f>
        <v>0</v>
      </c>
      <c r="BE523" s="251">
        <f ca="1">IF(A32stdlife="n/a","n/a",IF(BE$3&gt;(A32stdlife+$E523),('PTRM input'!$I$416*(1+rvanilla03)^0.5)-SUM($I523:BD523),('PTRM input'!$I$416*(1+rvanilla03)^0.5)/A32stdlife))</f>
        <v>0</v>
      </c>
      <c r="BF523" s="251">
        <f ca="1">IF(A32stdlife="n/a","n/a",IF(BF$3&gt;(A32stdlife+$E523),('PTRM input'!$I$416*(1+rvanilla03)^0.5)-SUM($I523:BE523),('PTRM input'!$I$416*(1+rvanilla03)^0.5)/A32stdlife))</f>
        <v>0</v>
      </c>
      <c r="BG523" s="251">
        <f ca="1">IF(A32stdlife="n/a","n/a",IF(BG$3&gt;(A32stdlife+$E523),('PTRM input'!$I$416*(1+rvanilla03)^0.5)-SUM($I523:BF523),('PTRM input'!$I$416*(1+rvanilla03)^0.5)/A32stdlife))</f>
        <v>0</v>
      </c>
      <c r="BH523" s="251">
        <f ca="1">IF(A32stdlife="n/a","n/a",IF(BH$3&gt;(A32stdlife+$E523),('PTRM input'!$I$416*(1+rvanilla03)^0.5)-SUM($I523:BG523),('PTRM input'!$I$416*(1+rvanilla03)^0.5)/A32stdlife))</f>
        <v>0</v>
      </c>
      <c r="BI523" s="251">
        <f ca="1">IF(A32stdlife="n/a","n/a",IF(BI$3&gt;(A32stdlife+$E523),('PTRM input'!$I$416*(1+rvanilla03)^0.5)-SUM($I523:BH523),('PTRM input'!$I$416*(1+rvanilla03)^0.5)/A32stdlife))</f>
        <v>0</v>
      </c>
      <c r="BJ523" s="116"/>
      <c r="BK523" s="116"/>
      <c r="BL523" s="116"/>
      <c r="BM523" s="116"/>
    </row>
    <row r="524" spans="1:65" hidden="1" outlineLevel="2">
      <c r="A524" s="116"/>
      <c r="B524" s="19"/>
      <c r="C524" s="18"/>
      <c r="D524" s="760"/>
      <c r="E524" s="86">
        <v>4</v>
      </c>
      <c r="F524" s="259"/>
      <c r="G524" s="434"/>
      <c r="H524" s="435"/>
      <c r="I524" s="435"/>
      <c r="J524" s="619"/>
      <c r="K524" s="433">
        <f ca="1">IF(A32stdlife="n/a","n/a",IF(K$3&gt;(A32stdlife+$E524),('PTRM input'!$J$416*(1+rvanilla04)^0.5)-SUM(J524:$J524),('PTRM input'!$J$416*(1+rvanilla04)^0.5)/A32stdlife))</f>
        <v>0</v>
      </c>
      <c r="L524" s="433">
        <f ca="1">IF(A32stdlife="n/a","n/a",IF(L$3&gt;(A32stdlife+$E524),('PTRM input'!$J$416*(1+rvanilla04)^0.5)-SUM($J524:K524),('PTRM input'!$J$416*(1+rvanilla04)^0.5)/A32stdlife))</f>
        <v>0</v>
      </c>
      <c r="M524" s="433">
        <f ca="1">IF(A32stdlife="n/a","n/a",IF(M$3&gt;(A32stdlife+$E524),('PTRM input'!$J$416*(1+rvanilla04)^0.5)-SUM($J524:L524),('PTRM input'!$J$416*(1+rvanilla04)^0.5)/A32stdlife))</f>
        <v>0</v>
      </c>
      <c r="N524" s="433">
        <f ca="1">IF(A32stdlife="n/a","n/a",IF(N$3&gt;(A32stdlife+$E524),('PTRM input'!$J$416*(1+rvanilla04)^0.5)-SUM($J524:M524),('PTRM input'!$J$416*(1+rvanilla04)^0.5)/A32stdlife))</f>
        <v>0</v>
      </c>
      <c r="O524" s="433">
        <f ca="1">IF(A32stdlife="n/a","n/a",IF(O$3&gt;(A32stdlife+$E524),('PTRM input'!$J$416*(1+rvanilla04)^0.5)-SUM($J524:N524),('PTRM input'!$J$416*(1+rvanilla04)^0.5)/A32stdlife))</f>
        <v>0</v>
      </c>
      <c r="P524" s="433">
        <f ca="1">IF(A32stdlife="n/a","n/a",IF(P$3&gt;(A32stdlife+$E524),('PTRM input'!$J$416*(1+rvanilla04)^0.5)-SUM($J524:O524),('PTRM input'!$J$416*(1+rvanilla04)^0.5)/A32stdlife))</f>
        <v>0</v>
      </c>
      <c r="Q524" s="433">
        <f ca="1">IF(A32stdlife="n/a","n/a",IF(Q$3&gt;(A32stdlife+$E524),('PTRM input'!$J$416*(1+rvanilla04)^0.5)-SUM($J524:P524),('PTRM input'!$J$416*(1+rvanilla04)^0.5)/A32stdlife))</f>
        <v>0</v>
      </c>
      <c r="R524" s="251">
        <f ca="1">IF(A32stdlife="n/a","n/a",IF(R$3&gt;(A32stdlife+$E524),('PTRM input'!$J$416*(1+rvanilla04)^0.5)-SUM($J524:Q524),('PTRM input'!$J$416*(1+rvanilla04)^0.5)/A32stdlife))</f>
        <v>0</v>
      </c>
      <c r="S524" s="251">
        <f ca="1">IF(A32stdlife="n/a","n/a",IF(S$3&gt;(A32stdlife+$E524),('PTRM input'!$J$416*(1+rvanilla04)^0.5)-SUM($J524:R524),('PTRM input'!$J$416*(1+rvanilla04)^0.5)/A32stdlife))</f>
        <v>0</v>
      </c>
      <c r="T524" s="251">
        <f ca="1">IF(A32stdlife="n/a","n/a",IF(T$3&gt;(A32stdlife+$E524),('PTRM input'!$J$416*(1+rvanilla04)^0.5)-SUM($J524:S524),('PTRM input'!$J$416*(1+rvanilla04)^0.5)/A32stdlife))</f>
        <v>0</v>
      </c>
      <c r="U524" s="251">
        <f ca="1">IF(A32stdlife="n/a","n/a",IF(U$3&gt;(A32stdlife+$E524),('PTRM input'!$J$416*(1+rvanilla04)^0.5)-SUM($J524:T524),('PTRM input'!$J$416*(1+rvanilla04)^0.5)/A32stdlife))</f>
        <v>0</v>
      </c>
      <c r="V524" s="251">
        <f ca="1">IF(A32stdlife="n/a","n/a",IF(V$3&gt;(A32stdlife+$E524),('PTRM input'!$J$416*(1+rvanilla04)^0.5)-SUM($J524:U524),('PTRM input'!$J$416*(1+rvanilla04)^0.5)/A32stdlife))</f>
        <v>0</v>
      </c>
      <c r="W524" s="251">
        <f ca="1">IF(A32stdlife="n/a","n/a",IF(W$3&gt;(A32stdlife+$E524),('PTRM input'!$J$416*(1+rvanilla04)^0.5)-SUM($J524:V524),('PTRM input'!$J$416*(1+rvanilla04)^0.5)/A32stdlife))</f>
        <v>0</v>
      </c>
      <c r="X524" s="251">
        <f ca="1">IF(A32stdlife="n/a","n/a",IF(X$3&gt;(A32stdlife+$E524),('PTRM input'!$J$416*(1+rvanilla04)^0.5)-SUM($J524:W524),('PTRM input'!$J$416*(1+rvanilla04)^0.5)/A32stdlife))</f>
        <v>0</v>
      </c>
      <c r="Y524" s="251">
        <f ca="1">IF(A32stdlife="n/a","n/a",IF(Y$3&gt;(A32stdlife+$E524),('PTRM input'!$J$416*(1+rvanilla04)^0.5)-SUM($J524:X524),('PTRM input'!$J$416*(1+rvanilla04)^0.5)/A32stdlife))</f>
        <v>0</v>
      </c>
      <c r="Z524" s="251">
        <f ca="1">IF(A32stdlife="n/a","n/a",IF(Z$3&gt;(A32stdlife+$E524),('PTRM input'!$J$416*(1+rvanilla04)^0.5)-SUM($J524:Y524),('PTRM input'!$J$416*(1+rvanilla04)^0.5)/A32stdlife))</f>
        <v>0</v>
      </c>
      <c r="AA524" s="251">
        <f ca="1">IF(A32stdlife="n/a","n/a",IF(AA$3&gt;(A32stdlife+$E524),('PTRM input'!$J$416*(1+rvanilla04)^0.5)-SUM($J524:Z524),('PTRM input'!$J$416*(1+rvanilla04)^0.5)/A32stdlife))</f>
        <v>0</v>
      </c>
      <c r="AB524" s="251">
        <f ca="1">IF(A32stdlife="n/a","n/a",IF(AB$3&gt;(A32stdlife+$E524),('PTRM input'!$J$416*(1+rvanilla04)^0.5)-SUM($J524:AA524),('PTRM input'!$J$416*(1+rvanilla04)^0.5)/A32stdlife))</f>
        <v>0</v>
      </c>
      <c r="AC524" s="251">
        <f ca="1">IF(A32stdlife="n/a","n/a",IF(AC$3&gt;(A32stdlife+$E524),('PTRM input'!$J$416*(1+rvanilla04)^0.5)-SUM($J524:AB524),('PTRM input'!$J$416*(1+rvanilla04)^0.5)/A32stdlife))</f>
        <v>0</v>
      </c>
      <c r="AD524" s="251">
        <f ca="1">IF(A32stdlife="n/a","n/a",IF(AD$3&gt;(A32stdlife+$E524),('PTRM input'!$J$416*(1+rvanilla04)^0.5)-SUM($J524:AC524),('PTRM input'!$J$416*(1+rvanilla04)^0.5)/A32stdlife))</f>
        <v>0</v>
      </c>
      <c r="AE524" s="251">
        <f ca="1">IF(A32stdlife="n/a","n/a",IF(AE$3&gt;(A32stdlife+$E524),('PTRM input'!$J$416*(1+rvanilla04)^0.5)-SUM($J524:AD524),('PTRM input'!$J$416*(1+rvanilla04)^0.5)/A32stdlife))</f>
        <v>0</v>
      </c>
      <c r="AF524" s="251">
        <f ca="1">IF(A32stdlife="n/a","n/a",IF(AF$3&gt;(A32stdlife+$E524),('PTRM input'!$J$416*(1+rvanilla04)^0.5)-SUM($J524:AE524),('PTRM input'!$J$416*(1+rvanilla04)^0.5)/A32stdlife))</f>
        <v>0</v>
      </c>
      <c r="AG524" s="251">
        <f ca="1">IF(A32stdlife="n/a","n/a",IF(AG$3&gt;(A32stdlife+$E524),('PTRM input'!$J$416*(1+rvanilla04)^0.5)-SUM($J524:AF524),('PTRM input'!$J$416*(1+rvanilla04)^0.5)/A32stdlife))</f>
        <v>0</v>
      </c>
      <c r="AH524" s="251">
        <f ca="1">IF(A32stdlife="n/a","n/a",IF(AH$3&gt;(A32stdlife+$E524),('PTRM input'!$J$416*(1+rvanilla04)^0.5)-SUM($J524:AG524),('PTRM input'!$J$416*(1+rvanilla04)^0.5)/A32stdlife))</f>
        <v>0</v>
      </c>
      <c r="AI524" s="251">
        <f ca="1">IF(A32stdlife="n/a","n/a",IF(AI$3&gt;(A32stdlife+$E524),('PTRM input'!$J$416*(1+rvanilla04)^0.5)-SUM($J524:AH524),('PTRM input'!$J$416*(1+rvanilla04)^0.5)/A32stdlife))</f>
        <v>0</v>
      </c>
      <c r="AJ524" s="251">
        <f ca="1">IF(A32stdlife="n/a","n/a",IF(AJ$3&gt;(A32stdlife+$E524),('PTRM input'!$J$416*(1+rvanilla04)^0.5)-SUM($J524:AI524),('PTRM input'!$J$416*(1+rvanilla04)^0.5)/A32stdlife))</f>
        <v>0</v>
      </c>
      <c r="AK524" s="251">
        <f ca="1">IF(A32stdlife="n/a","n/a",IF(AK$3&gt;(A32stdlife+$E524),('PTRM input'!$J$416*(1+rvanilla04)^0.5)-SUM($J524:AJ524),('PTRM input'!$J$416*(1+rvanilla04)^0.5)/A32stdlife))</f>
        <v>0</v>
      </c>
      <c r="AL524" s="251">
        <f ca="1">IF(A32stdlife="n/a","n/a",IF(AL$3&gt;(A32stdlife+$E524),('PTRM input'!$J$416*(1+rvanilla04)^0.5)-SUM($J524:AK524),('PTRM input'!$J$416*(1+rvanilla04)^0.5)/A32stdlife))</f>
        <v>0</v>
      </c>
      <c r="AM524" s="251">
        <f ca="1">IF(A32stdlife="n/a","n/a",IF(AM$3&gt;(A32stdlife+$E524),('PTRM input'!$J$416*(1+rvanilla04)^0.5)-SUM($J524:AL524),('PTRM input'!$J$416*(1+rvanilla04)^0.5)/A32stdlife))</f>
        <v>0</v>
      </c>
      <c r="AN524" s="251">
        <f ca="1">IF(A32stdlife="n/a","n/a",IF(AN$3&gt;(A32stdlife+$E524),('PTRM input'!$J$416*(1+rvanilla04)^0.5)-SUM($J524:AM524),('PTRM input'!$J$416*(1+rvanilla04)^0.5)/A32stdlife))</f>
        <v>0</v>
      </c>
      <c r="AO524" s="251">
        <f ca="1">IF(A32stdlife="n/a","n/a",IF(AO$3&gt;(A32stdlife+$E524),('PTRM input'!$J$416*(1+rvanilla04)^0.5)-SUM($J524:AN524),('PTRM input'!$J$416*(1+rvanilla04)^0.5)/A32stdlife))</f>
        <v>0</v>
      </c>
      <c r="AP524" s="251">
        <f ca="1">IF(A32stdlife="n/a","n/a",IF(AP$3&gt;(A32stdlife+$E524),('PTRM input'!$J$416*(1+rvanilla04)^0.5)-SUM($J524:AO524),('PTRM input'!$J$416*(1+rvanilla04)^0.5)/A32stdlife))</f>
        <v>0</v>
      </c>
      <c r="AQ524" s="251">
        <f ca="1">IF(A32stdlife="n/a","n/a",IF(AQ$3&gt;(A32stdlife+$E524),('PTRM input'!$J$416*(1+rvanilla04)^0.5)-SUM($J524:AP524),('PTRM input'!$J$416*(1+rvanilla04)^0.5)/A32stdlife))</f>
        <v>0</v>
      </c>
      <c r="AR524" s="251">
        <f ca="1">IF(A32stdlife="n/a","n/a",IF(AR$3&gt;(A32stdlife+$E524),('PTRM input'!$J$416*(1+rvanilla04)^0.5)-SUM($J524:AQ524),('PTRM input'!$J$416*(1+rvanilla04)^0.5)/A32stdlife))</f>
        <v>0</v>
      </c>
      <c r="AS524" s="251">
        <f ca="1">IF(A32stdlife="n/a","n/a",IF(AS$3&gt;(A32stdlife+$E524),('PTRM input'!$J$416*(1+rvanilla04)^0.5)-SUM($J524:AR524),('PTRM input'!$J$416*(1+rvanilla04)^0.5)/A32stdlife))</f>
        <v>0</v>
      </c>
      <c r="AT524" s="251">
        <f ca="1">IF(A32stdlife="n/a","n/a",IF(AT$3&gt;(A32stdlife+$E524),('PTRM input'!$J$416*(1+rvanilla04)^0.5)-SUM($J524:AS524),('PTRM input'!$J$416*(1+rvanilla04)^0.5)/A32stdlife))</f>
        <v>0</v>
      </c>
      <c r="AU524" s="251">
        <f ca="1">IF(A32stdlife="n/a","n/a",IF(AU$3&gt;(A32stdlife+$E524),('PTRM input'!$J$416*(1+rvanilla04)^0.5)-SUM($J524:AT524),('PTRM input'!$J$416*(1+rvanilla04)^0.5)/A32stdlife))</f>
        <v>0</v>
      </c>
      <c r="AV524" s="251">
        <f ca="1">IF(A32stdlife="n/a","n/a",IF(AV$3&gt;(A32stdlife+$E524),('PTRM input'!$J$416*(1+rvanilla04)^0.5)-SUM($J524:AU524),('PTRM input'!$J$416*(1+rvanilla04)^0.5)/A32stdlife))</f>
        <v>0</v>
      </c>
      <c r="AW524" s="251">
        <f ca="1">IF(A32stdlife="n/a","n/a",IF(AW$3&gt;(A32stdlife+$E524),('PTRM input'!$J$416*(1+rvanilla04)^0.5)-SUM($J524:AV524),('PTRM input'!$J$416*(1+rvanilla04)^0.5)/A32stdlife))</f>
        <v>0</v>
      </c>
      <c r="AX524" s="251">
        <f ca="1">IF(A32stdlife="n/a","n/a",IF(AX$3&gt;(A32stdlife+$E524),('PTRM input'!$J$416*(1+rvanilla04)^0.5)-SUM($J524:AW524),('PTRM input'!$J$416*(1+rvanilla04)^0.5)/A32stdlife))</f>
        <v>0</v>
      </c>
      <c r="AY524" s="251">
        <f ca="1">IF(A32stdlife="n/a","n/a",IF(AY$3&gt;(A32stdlife+$E524),('PTRM input'!$J$416*(1+rvanilla04)^0.5)-SUM($J524:AX524),('PTRM input'!$J$416*(1+rvanilla04)^0.5)/A32stdlife))</f>
        <v>0</v>
      </c>
      <c r="AZ524" s="251">
        <f ca="1">IF(A32stdlife="n/a","n/a",IF(AZ$3&gt;(A32stdlife+$E524),('PTRM input'!$J$416*(1+rvanilla04)^0.5)-SUM($J524:AY524),('PTRM input'!$J$416*(1+rvanilla04)^0.5)/A32stdlife))</f>
        <v>0</v>
      </c>
      <c r="BA524" s="251">
        <f ca="1">IF(A32stdlife="n/a","n/a",IF(BA$3&gt;(A32stdlife+$E524),('PTRM input'!$J$416*(1+rvanilla04)^0.5)-SUM($J524:AZ524),('PTRM input'!$J$416*(1+rvanilla04)^0.5)/A32stdlife))</f>
        <v>0</v>
      </c>
      <c r="BB524" s="251">
        <f ca="1">IF(A32stdlife="n/a","n/a",IF(BB$3&gt;(A32stdlife+$E524),('PTRM input'!$J$416*(1+rvanilla04)^0.5)-SUM($J524:BA524),('PTRM input'!$J$416*(1+rvanilla04)^0.5)/A32stdlife))</f>
        <v>0</v>
      </c>
      <c r="BC524" s="251">
        <f ca="1">IF(A32stdlife="n/a","n/a",IF(BC$3&gt;(A32stdlife+$E524),('PTRM input'!$J$416*(1+rvanilla04)^0.5)-SUM($J524:BB524),('PTRM input'!$J$416*(1+rvanilla04)^0.5)/A32stdlife))</f>
        <v>0</v>
      </c>
      <c r="BD524" s="251">
        <f ca="1">IF(A32stdlife="n/a","n/a",IF(BD$3&gt;(A32stdlife+$E524),('PTRM input'!$J$416*(1+rvanilla04)^0.5)-SUM($J524:BC524),('PTRM input'!$J$416*(1+rvanilla04)^0.5)/A32stdlife))</f>
        <v>0</v>
      </c>
      <c r="BE524" s="251">
        <f ca="1">IF(A32stdlife="n/a","n/a",IF(BE$3&gt;(A32stdlife+$E524),('PTRM input'!$J$416*(1+rvanilla04)^0.5)-SUM($J524:BD524),('PTRM input'!$J$416*(1+rvanilla04)^0.5)/A32stdlife))</f>
        <v>0</v>
      </c>
      <c r="BF524" s="251">
        <f ca="1">IF(A32stdlife="n/a","n/a",IF(BF$3&gt;(A32stdlife+$E524),('PTRM input'!$J$416*(1+rvanilla04)^0.5)-SUM($J524:BE524),('PTRM input'!$J$416*(1+rvanilla04)^0.5)/A32stdlife))</f>
        <v>0</v>
      </c>
      <c r="BG524" s="251">
        <f ca="1">IF(A32stdlife="n/a","n/a",IF(BG$3&gt;(A32stdlife+$E524),('PTRM input'!$J$416*(1+rvanilla04)^0.5)-SUM($J524:BF524),('PTRM input'!$J$416*(1+rvanilla04)^0.5)/A32stdlife))</f>
        <v>0</v>
      </c>
      <c r="BH524" s="251">
        <f ca="1">IF(A32stdlife="n/a","n/a",IF(BH$3&gt;(A32stdlife+$E524),('PTRM input'!$J$416*(1+rvanilla04)^0.5)-SUM($J524:BG524),('PTRM input'!$J$416*(1+rvanilla04)^0.5)/A32stdlife))</f>
        <v>0</v>
      </c>
      <c r="BI524" s="251">
        <f ca="1">IF(A32stdlife="n/a","n/a",IF(BI$3&gt;(A32stdlife+$E524),('PTRM input'!$J$416*(1+rvanilla04)^0.5)-SUM($J524:BH524),('PTRM input'!$J$416*(1+rvanilla04)^0.5)/A32stdlife))</f>
        <v>0</v>
      </c>
      <c r="BJ524" s="116"/>
      <c r="BK524" s="116"/>
      <c r="BL524" s="116"/>
      <c r="BM524" s="116"/>
    </row>
    <row r="525" spans="1:65" hidden="1" outlineLevel="2">
      <c r="A525" s="116"/>
      <c r="B525" s="19"/>
      <c r="C525" s="18"/>
      <c r="D525" s="760"/>
      <c r="E525" s="86">
        <v>5</v>
      </c>
      <c r="F525" s="259"/>
      <c r="G525" s="434"/>
      <c r="H525" s="435"/>
      <c r="I525" s="435"/>
      <c r="J525" s="435"/>
      <c r="K525" s="619"/>
      <c r="L525" s="433">
        <f ca="1">IF(A32stdlife="n/a","n/a",IF(L$3&gt;(A32stdlife+$E525),('PTRM input'!$K$416*(1+rvanilla05)^0.5)-SUM($K525:K525),('PTRM input'!$K$416*(1+rvanilla05)^0.5)/A32stdlife))</f>
        <v>0</v>
      </c>
      <c r="M525" s="433">
        <f ca="1">IF(A32stdlife="n/a","n/a",IF(M$3&gt;(A32stdlife+$E525),('PTRM input'!$K$416*(1+rvanilla05)^0.5)-SUM($K525:L525),('PTRM input'!$K$416*(1+rvanilla05)^0.5)/A32stdlife))</f>
        <v>0</v>
      </c>
      <c r="N525" s="433">
        <f ca="1">IF(A32stdlife="n/a","n/a",IF(N$3&gt;(A32stdlife+$E525),('PTRM input'!$K$416*(1+rvanilla05)^0.5)-SUM($K525:M525),('PTRM input'!$K$416*(1+rvanilla05)^0.5)/A32stdlife))</f>
        <v>0</v>
      </c>
      <c r="O525" s="433">
        <f ca="1">IF(A32stdlife="n/a","n/a",IF(O$3&gt;(A32stdlife+$E525),('PTRM input'!$K$416*(1+rvanilla05)^0.5)-SUM($K525:N525),('PTRM input'!$K$416*(1+rvanilla05)^0.5)/A32stdlife))</f>
        <v>0</v>
      </c>
      <c r="P525" s="433">
        <f ca="1">IF(A32stdlife="n/a","n/a",IF(P$3&gt;(A32stdlife+$E525),('PTRM input'!$K$416*(1+rvanilla05)^0.5)-SUM($K525:O525),('PTRM input'!$K$416*(1+rvanilla05)^0.5)/A32stdlife))</f>
        <v>0</v>
      </c>
      <c r="Q525" s="433">
        <f ca="1">IF(A32stdlife="n/a","n/a",IF(Q$3&gt;(A32stdlife+$E525),('PTRM input'!$K$416*(1+rvanilla05)^0.5)-SUM($K525:P525),('PTRM input'!$K$416*(1+rvanilla05)^0.5)/A32stdlife))</f>
        <v>0</v>
      </c>
      <c r="R525" s="251">
        <f ca="1">IF(A32stdlife="n/a","n/a",IF(R$3&gt;(A32stdlife+$E525),('PTRM input'!$K$416*(1+rvanilla05)^0.5)-SUM($K525:Q525),('PTRM input'!$K$416*(1+rvanilla05)^0.5)/A32stdlife))</f>
        <v>0</v>
      </c>
      <c r="S525" s="251">
        <f ca="1">IF(A32stdlife="n/a","n/a",IF(S$3&gt;(A32stdlife+$E525),('PTRM input'!$K$416*(1+rvanilla05)^0.5)-SUM($K525:R525),('PTRM input'!$K$416*(1+rvanilla05)^0.5)/A32stdlife))</f>
        <v>0</v>
      </c>
      <c r="T525" s="251">
        <f ca="1">IF(A32stdlife="n/a","n/a",IF(T$3&gt;(A32stdlife+$E525),('PTRM input'!$K$416*(1+rvanilla05)^0.5)-SUM($K525:S525),('PTRM input'!$K$416*(1+rvanilla05)^0.5)/A32stdlife))</f>
        <v>0</v>
      </c>
      <c r="U525" s="251">
        <f ca="1">IF(A32stdlife="n/a","n/a",IF(U$3&gt;(A32stdlife+$E525),('PTRM input'!$K$416*(1+rvanilla05)^0.5)-SUM($K525:T525),('PTRM input'!$K$416*(1+rvanilla05)^0.5)/A32stdlife))</f>
        <v>0</v>
      </c>
      <c r="V525" s="251">
        <f ca="1">IF(A32stdlife="n/a","n/a",IF(V$3&gt;(A32stdlife+$E525),('PTRM input'!$K$416*(1+rvanilla05)^0.5)-SUM($K525:U525),('PTRM input'!$K$416*(1+rvanilla05)^0.5)/A32stdlife))</f>
        <v>0</v>
      </c>
      <c r="W525" s="251">
        <f ca="1">IF(A32stdlife="n/a","n/a",IF(W$3&gt;(A32stdlife+$E525),('PTRM input'!$K$416*(1+rvanilla05)^0.5)-SUM($K525:V525),('PTRM input'!$K$416*(1+rvanilla05)^0.5)/A32stdlife))</f>
        <v>0</v>
      </c>
      <c r="X525" s="251">
        <f ca="1">IF(A32stdlife="n/a","n/a",IF(X$3&gt;(A32stdlife+$E525),('PTRM input'!$K$416*(1+rvanilla05)^0.5)-SUM($K525:W525),('PTRM input'!$K$416*(1+rvanilla05)^0.5)/A32stdlife))</f>
        <v>0</v>
      </c>
      <c r="Y525" s="251">
        <f ca="1">IF(A32stdlife="n/a","n/a",IF(Y$3&gt;(A32stdlife+$E525),('PTRM input'!$K$416*(1+rvanilla05)^0.5)-SUM($K525:X525),('PTRM input'!$K$416*(1+rvanilla05)^0.5)/A32stdlife))</f>
        <v>0</v>
      </c>
      <c r="Z525" s="251">
        <f ca="1">IF(A32stdlife="n/a","n/a",IF(Z$3&gt;(A32stdlife+$E525),('PTRM input'!$K$416*(1+rvanilla05)^0.5)-SUM($K525:Y525),('PTRM input'!$K$416*(1+rvanilla05)^0.5)/A32stdlife))</f>
        <v>0</v>
      </c>
      <c r="AA525" s="251">
        <f ca="1">IF(A32stdlife="n/a","n/a",IF(AA$3&gt;(A32stdlife+$E525),('PTRM input'!$K$416*(1+rvanilla05)^0.5)-SUM($K525:Z525),('PTRM input'!$K$416*(1+rvanilla05)^0.5)/A32stdlife))</f>
        <v>0</v>
      </c>
      <c r="AB525" s="251">
        <f ca="1">IF(A32stdlife="n/a","n/a",IF(AB$3&gt;(A32stdlife+$E525),('PTRM input'!$K$416*(1+rvanilla05)^0.5)-SUM($K525:AA525),('PTRM input'!$K$416*(1+rvanilla05)^0.5)/A32stdlife))</f>
        <v>0</v>
      </c>
      <c r="AC525" s="251">
        <f ca="1">IF(A32stdlife="n/a","n/a",IF(AC$3&gt;(A32stdlife+$E525),('PTRM input'!$K$416*(1+rvanilla05)^0.5)-SUM($K525:AB525),('PTRM input'!$K$416*(1+rvanilla05)^0.5)/A32stdlife))</f>
        <v>0</v>
      </c>
      <c r="AD525" s="251">
        <f ca="1">IF(A32stdlife="n/a","n/a",IF(AD$3&gt;(A32stdlife+$E525),('PTRM input'!$K$416*(1+rvanilla05)^0.5)-SUM($K525:AC525),('PTRM input'!$K$416*(1+rvanilla05)^0.5)/A32stdlife))</f>
        <v>0</v>
      </c>
      <c r="AE525" s="251">
        <f ca="1">IF(A32stdlife="n/a","n/a",IF(AE$3&gt;(A32stdlife+$E525),('PTRM input'!$K$416*(1+rvanilla05)^0.5)-SUM($K525:AD525),('PTRM input'!$K$416*(1+rvanilla05)^0.5)/A32stdlife))</f>
        <v>0</v>
      </c>
      <c r="AF525" s="251">
        <f ca="1">IF(A32stdlife="n/a","n/a",IF(AF$3&gt;(A32stdlife+$E525),('PTRM input'!$K$416*(1+rvanilla05)^0.5)-SUM($K525:AE525),('PTRM input'!$K$416*(1+rvanilla05)^0.5)/A32stdlife))</f>
        <v>0</v>
      </c>
      <c r="AG525" s="251">
        <f ca="1">IF(A32stdlife="n/a","n/a",IF(AG$3&gt;(A32stdlife+$E525),('PTRM input'!$K$416*(1+rvanilla05)^0.5)-SUM($K525:AF525),('PTRM input'!$K$416*(1+rvanilla05)^0.5)/A32stdlife))</f>
        <v>0</v>
      </c>
      <c r="AH525" s="251">
        <f ca="1">IF(A32stdlife="n/a","n/a",IF(AH$3&gt;(A32stdlife+$E525),('PTRM input'!$K$416*(1+rvanilla05)^0.5)-SUM($K525:AG525),('PTRM input'!$K$416*(1+rvanilla05)^0.5)/A32stdlife))</f>
        <v>0</v>
      </c>
      <c r="AI525" s="251">
        <f ca="1">IF(A32stdlife="n/a","n/a",IF(AI$3&gt;(A32stdlife+$E525),('PTRM input'!$K$416*(1+rvanilla05)^0.5)-SUM($K525:AH525),('PTRM input'!$K$416*(1+rvanilla05)^0.5)/A32stdlife))</f>
        <v>0</v>
      </c>
      <c r="AJ525" s="251">
        <f ca="1">IF(A32stdlife="n/a","n/a",IF(AJ$3&gt;(A32stdlife+$E525),('PTRM input'!$K$416*(1+rvanilla05)^0.5)-SUM($K525:AI525),('PTRM input'!$K$416*(1+rvanilla05)^0.5)/A32stdlife))</f>
        <v>0</v>
      </c>
      <c r="AK525" s="251">
        <f ca="1">IF(A32stdlife="n/a","n/a",IF(AK$3&gt;(A32stdlife+$E525),('PTRM input'!$K$416*(1+rvanilla05)^0.5)-SUM($K525:AJ525),('PTRM input'!$K$416*(1+rvanilla05)^0.5)/A32stdlife))</f>
        <v>0</v>
      </c>
      <c r="AL525" s="251">
        <f ca="1">IF(A32stdlife="n/a","n/a",IF(AL$3&gt;(A32stdlife+$E525),('PTRM input'!$K$416*(1+rvanilla05)^0.5)-SUM($K525:AK525),('PTRM input'!$K$416*(1+rvanilla05)^0.5)/A32stdlife))</f>
        <v>0</v>
      </c>
      <c r="AM525" s="251">
        <f ca="1">IF(A32stdlife="n/a","n/a",IF(AM$3&gt;(A32stdlife+$E525),('PTRM input'!$K$416*(1+rvanilla05)^0.5)-SUM($K525:AL525),('PTRM input'!$K$416*(1+rvanilla05)^0.5)/A32stdlife))</f>
        <v>0</v>
      </c>
      <c r="AN525" s="251">
        <f ca="1">IF(A32stdlife="n/a","n/a",IF(AN$3&gt;(A32stdlife+$E525),('PTRM input'!$K$416*(1+rvanilla05)^0.5)-SUM($K525:AM525),('PTRM input'!$K$416*(1+rvanilla05)^0.5)/A32stdlife))</f>
        <v>0</v>
      </c>
      <c r="AO525" s="251">
        <f ca="1">IF(A32stdlife="n/a","n/a",IF(AO$3&gt;(A32stdlife+$E525),('PTRM input'!$K$416*(1+rvanilla05)^0.5)-SUM($K525:AN525),('PTRM input'!$K$416*(1+rvanilla05)^0.5)/A32stdlife))</f>
        <v>0</v>
      </c>
      <c r="AP525" s="251">
        <f ca="1">IF(A32stdlife="n/a","n/a",IF(AP$3&gt;(A32stdlife+$E525),('PTRM input'!$K$416*(1+rvanilla05)^0.5)-SUM($K525:AO525),('PTRM input'!$K$416*(1+rvanilla05)^0.5)/A32stdlife))</f>
        <v>0</v>
      </c>
      <c r="AQ525" s="251">
        <f ca="1">IF(A32stdlife="n/a","n/a",IF(AQ$3&gt;(A32stdlife+$E525),('PTRM input'!$K$416*(1+rvanilla05)^0.5)-SUM($K525:AP525),('PTRM input'!$K$416*(1+rvanilla05)^0.5)/A32stdlife))</f>
        <v>0</v>
      </c>
      <c r="AR525" s="251">
        <f ca="1">IF(A32stdlife="n/a","n/a",IF(AR$3&gt;(A32stdlife+$E525),('PTRM input'!$K$416*(1+rvanilla05)^0.5)-SUM($K525:AQ525),('PTRM input'!$K$416*(1+rvanilla05)^0.5)/A32stdlife))</f>
        <v>0</v>
      </c>
      <c r="AS525" s="251">
        <f ca="1">IF(A32stdlife="n/a","n/a",IF(AS$3&gt;(A32stdlife+$E525),('PTRM input'!$K$416*(1+rvanilla05)^0.5)-SUM($K525:AR525),('PTRM input'!$K$416*(1+rvanilla05)^0.5)/A32stdlife))</f>
        <v>0</v>
      </c>
      <c r="AT525" s="251">
        <f ca="1">IF(A32stdlife="n/a","n/a",IF(AT$3&gt;(A32stdlife+$E525),('PTRM input'!$K$416*(1+rvanilla05)^0.5)-SUM($K525:AS525),('PTRM input'!$K$416*(1+rvanilla05)^0.5)/A32stdlife))</f>
        <v>0</v>
      </c>
      <c r="AU525" s="251">
        <f ca="1">IF(A32stdlife="n/a","n/a",IF(AU$3&gt;(A32stdlife+$E525),('PTRM input'!$K$416*(1+rvanilla05)^0.5)-SUM($K525:AT525),('PTRM input'!$K$416*(1+rvanilla05)^0.5)/A32stdlife))</f>
        <v>0</v>
      </c>
      <c r="AV525" s="251">
        <f ca="1">IF(A32stdlife="n/a","n/a",IF(AV$3&gt;(A32stdlife+$E525),('PTRM input'!$K$416*(1+rvanilla05)^0.5)-SUM($K525:AU525),('PTRM input'!$K$416*(1+rvanilla05)^0.5)/A32stdlife))</f>
        <v>0</v>
      </c>
      <c r="AW525" s="251">
        <f ca="1">IF(A32stdlife="n/a","n/a",IF(AW$3&gt;(A32stdlife+$E525),('PTRM input'!$K$416*(1+rvanilla05)^0.5)-SUM($K525:AV525),('PTRM input'!$K$416*(1+rvanilla05)^0.5)/A32stdlife))</f>
        <v>0</v>
      </c>
      <c r="AX525" s="251">
        <f ca="1">IF(A32stdlife="n/a","n/a",IF(AX$3&gt;(A32stdlife+$E525),('PTRM input'!$K$416*(1+rvanilla05)^0.5)-SUM($K525:AW525),('PTRM input'!$K$416*(1+rvanilla05)^0.5)/A32stdlife))</f>
        <v>0</v>
      </c>
      <c r="AY525" s="251">
        <f ca="1">IF(A32stdlife="n/a","n/a",IF(AY$3&gt;(A32stdlife+$E525),('PTRM input'!$K$416*(1+rvanilla05)^0.5)-SUM($K525:AX525),('PTRM input'!$K$416*(1+rvanilla05)^0.5)/A32stdlife))</f>
        <v>0</v>
      </c>
      <c r="AZ525" s="251">
        <f ca="1">IF(A32stdlife="n/a","n/a",IF(AZ$3&gt;(A32stdlife+$E525),('PTRM input'!$K$416*(1+rvanilla05)^0.5)-SUM($K525:AY525),('PTRM input'!$K$416*(1+rvanilla05)^0.5)/A32stdlife))</f>
        <v>0</v>
      </c>
      <c r="BA525" s="251">
        <f ca="1">IF(A32stdlife="n/a","n/a",IF(BA$3&gt;(A32stdlife+$E525),('PTRM input'!$K$416*(1+rvanilla05)^0.5)-SUM($K525:AZ525),('PTRM input'!$K$416*(1+rvanilla05)^0.5)/A32stdlife))</f>
        <v>0</v>
      </c>
      <c r="BB525" s="251">
        <f ca="1">IF(A32stdlife="n/a","n/a",IF(BB$3&gt;(A32stdlife+$E525),('PTRM input'!$K$416*(1+rvanilla05)^0.5)-SUM($K525:BA525),('PTRM input'!$K$416*(1+rvanilla05)^0.5)/A32stdlife))</f>
        <v>0</v>
      </c>
      <c r="BC525" s="251">
        <f ca="1">IF(A32stdlife="n/a","n/a",IF(BC$3&gt;(A32stdlife+$E525),('PTRM input'!$K$416*(1+rvanilla05)^0.5)-SUM($K525:BB525),('PTRM input'!$K$416*(1+rvanilla05)^0.5)/A32stdlife))</f>
        <v>0</v>
      </c>
      <c r="BD525" s="251">
        <f ca="1">IF(A32stdlife="n/a","n/a",IF(BD$3&gt;(A32stdlife+$E525),('PTRM input'!$K$416*(1+rvanilla05)^0.5)-SUM($K525:BC525),('PTRM input'!$K$416*(1+rvanilla05)^0.5)/A32stdlife))</f>
        <v>0</v>
      </c>
      <c r="BE525" s="251">
        <f ca="1">IF(A32stdlife="n/a","n/a",IF(BE$3&gt;(A32stdlife+$E525),('PTRM input'!$K$416*(1+rvanilla05)^0.5)-SUM($K525:BD525),('PTRM input'!$K$416*(1+rvanilla05)^0.5)/A32stdlife))</f>
        <v>0</v>
      </c>
      <c r="BF525" s="251">
        <f ca="1">IF(A32stdlife="n/a","n/a",IF(BF$3&gt;(A32stdlife+$E525),('PTRM input'!$K$416*(1+rvanilla05)^0.5)-SUM($K525:BE525),('PTRM input'!$K$416*(1+rvanilla05)^0.5)/A32stdlife))</f>
        <v>0</v>
      </c>
      <c r="BG525" s="251">
        <f ca="1">IF(A32stdlife="n/a","n/a",IF(BG$3&gt;(A32stdlife+$E525),('PTRM input'!$K$416*(1+rvanilla05)^0.5)-SUM($K525:BF525),('PTRM input'!$K$416*(1+rvanilla05)^0.5)/A32stdlife))</f>
        <v>0</v>
      </c>
      <c r="BH525" s="251">
        <f ca="1">IF(A32stdlife="n/a","n/a",IF(BH$3&gt;(A32stdlife+$E525),('PTRM input'!$K$416*(1+rvanilla05)^0.5)-SUM($K525:BG525),('PTRM input'!$K$416*(1+rvanilla05)^0.5)/A32stdlife))</f>
        <v>0</v>
      </c>
      <c r="BI525" s="251">
        <f ca="1">IF(A32stdlife="n/a","n/a",IF(BI$3&gt;(A32stdlife+$E525),('PTRM input'!$K$416*(1+rvanilla05)^0.5)-SUM($K525:BH525),('PTRM input'!$K$416*(1+rvanilla05)^0.5)/A32stdlife))</f>
        <v>0</v>
      </c>
      <c r="BJ525" s="116"/>
      <c r="BK525" s="116"/>
      <c r="BL525" s="116"/>
      <c r="BM525" s="116"/>
    </row>
    <row r="526" spans="1:65" hidden="1" outlineLevel="2">
      <c r="A526" s="116"/>
      <c r="B526" s="19"/>
      <c r="C526" s="18"/>
      <c r="D526" s="760"/>
      <c r="E526" s="86">
        <v>6</v>
      </c>
      <c r="F526" s="259"/>
      <c r="G526" s="434"/>
      <c r="H526" s="435"/>
      <c r="I526" s="435"/>
      <c r="J526" s="435"/>
      <c r="K526" s="435"/>
      <c r="L526" s="619"/>
      <c r="M526" s="433">
        <f ca="1">IF(A32stdlife="n/a","n/a",IF(M$3&gt;(A32stdlife+$E526),('PTRM input'!$L$416*(1+rvanilla06)^0.5)-SUM($L526:L526),('PTRM input'!$L$416*(1+rvanilla06)^0.5)/A32stdlife))</f>
        <v>0</v>
      </c>
      <c r="N526" s="433">
        <f ca="1">IF(A32stdlife="n/a","n/a",IF(N$3&gt;(A32stdlife+$E526),('PTRM input'!$L$416*(1+rvanilla06)^0.5)-SUM($L526:M526),('PTRM input'!$L$416*(1+rvanilla06)^0.5)/A32stdlife))</f>
        <v>0</v>
      </c>
      <c r="O526" s="433">
        <f ca="1">IF(A32stdlife="n/a","n/a",IF(O$3&gt;(A32stdlife+$E526),('PTRM input'!$L$416*(1+rvanilla06)^0.5)-SUM($L526:N526),('PTRM input'!$L$416*(1+rvanilla06)^0.5)/A32stdlife))</f>
        <v>0</v>
      </c>
      <c r="P526" s="433">
        <f ca="1">IF(A32stdlife="n/a","n/a",IF(P$3&gt;(A32stdlife+$E526),('PTRM input'!$L$416*(1+rvanilla06)^0.5)-SUM($L526:O526),('PTRM input'!$L$416*(1+rvanilla06)^0.5)/A32stdlife))</f>
        <v>0</v>
      </c>
      <c r="Q526" s="433">
        <f ca="1">IF(A32stdlife="n/a","n/a",IF(Q$3&gt;(A32stdlife+$E526),('PTRM input'!$L$416*(1+rvanilla06)^0.5)-SUM($L526:P526),('PTRM input'!$L$416*(1+rvanilla06)^0.5)/A32stdlife))</f>
        <v>0</v>
      </c>
      <c r="R526" s="251">
        <f ca="1">IF(A32stdlife="n/a","n/a",IF(R$3&gt;(A32stdlife+$E526),('PTRM input'!$L$416*(1+rvanilla06)^0.5)-SUM($L526:Q526),('PTRM input'!$L$416*(1+rvanilla06)^0.5)/A32stdlife))</f>
        <v>0</v>
      </c>
      <c r="S526" s="251">
        <f ca="1">IF(A32stdlife="n/a","n/a",IF(S$3&gt;(A32stdlife+$E526),('PTRM input'!$L$416*(1+rvanilla06)^0.5)-SUM($L526:R526),('PTRM input'!$L$416*(1+rvanilla06)^0.5)/A32stdlife))</f>
        <v>0</v>
      </c>
      <c r="T526" s="251">
        <f ca="1">IF(A32stdlife="n/a","n/a",IF(T$3&gt;(A32stdlife+$E526),('PTRM input'!$L$416*(1+rvanilla06)^0.5)-SUM($L526:S526),('PTRM input'!$L$416*(1+rvanilla06)^0.5)/A32stdlife))</f>
        <v>0</v>
      </c>
      <c r="U526" s="251">
        <f ca="1">IF(A32stdlife="n/a","n/a",IF(U$3&gt;(A32stdlife+$E526),('PTRM input'!$L$416*(1+rvanilla06)^0.5)-SUM($L526:T526),('PTRM input'!$L$416*(1+rvanilla06)^0.5)/A32stdlife))</f>
        <v>0</v>
      </c>
      <c r="V526" s="251">
        <f ca="1">IF(A32stdlife="n/a","n/a",IF(V$3&gt;(A32stdlife+$E526),('PTRM input'!$L$416*(1+rvanilla06)^0.5)-SUM($L526:U526),('PTRM input'!$L$416*(1+rvanilla06)^0.5)/A32stdlife))</f>
        <v>0</v>
      </c>
      <c r="W526" s="251">
        <f ca="1">IF(A32stdlife="n/a","n/a",IF(W$3&gt;(A32stdlife+$E526),('PTRM input'!$L$416*(1+rvanilla06)^0.5)-SUM($L526:V526),('PTRM input'!$L$416*(1+rvanilla06)^0.5)/A32stdlife))</f>
        <v>0</v>
      </c>
      <c r="X526" s="251">
        <f ca="1">IF(A32stdlife="n/a","n/a",IF(X$3&gt;(A32stdlife+$E526),('PTRM input'!$L$416*(1+rvanilla06)^0.5)-SUM($L526:W526),('PTRM input'!$L$416*(1+rvanilla06)^0.5)/A32stdlife))</f>
        <v>0</v>
      </c>
      <c r="Y526" s="251">
        <f ca="1">IF(A32stdlife="n/a","n/a",IF(Y$3&gt;(A32stdlife+$E526),('PTRM input'!$L$416*(1+rvanilla06)^0.5)-SUM($L526:X526),('PTRM input'!$L$416*(1+rvanilla06)^0.5)/A32stdlife))</f>
        <v>0</v>
      </c>
      <c r="Z526" s="251">
        <f ca="1">IF(A32stdlife="n/a","n/a",IF(Z$3&gt;(A32stdlife+$E526),('PTRM input'!$L$416*(1+rvanilla06)^0.5)-SUM($L526:Y526),('PTRM input'!$L$416*(1+rvanilla06)^0.5)/A32stdlife))</f>
        <v>0</v>
      </c>
      <c r="AA526" s="251">
        <f ca="1">IF(A32stdlife="n/a","n/a",IF(AA$3&gt;(A32stdlife+$E526),('PTRM input'!$L$416*(1+rvanilla06)^0.5)-SUM($L526:Z526),('PTRM input'!$L$416*(1+rvanilla06)^0.5)/A32stdlife))</f>
        <v>0</v>
      </c>
      <c r="AB526" s="251">
        <f ca="1">IF(A32stdlife="n/a","n/a",IF(AB$3&gt;(A32stdlife+$E526),('PTRM input'!$L$416*(1+rvanilla06)^0.5)-SUM($L526:AA526),('PTRM input'!$L$416*(1+rvanilla06)^0.5)/A32stdlife))</f>
        <v>0</v>
      </c>
      <c r="AC526" s="251">
        <f ca="1">IF(A32stdlife="n/a","n/a",IF(AC$3&gt;(A32stdlife+$E526),('PTRM input'!$L$416*(1+rvanilla06)^0.5)-SUM($L526:AB526),('PTRM input'!$L$416*(1+rvanilla06)^0.5)/A32stdlife))</f>
        <v>0</v>
      </c>
      <c r="AD526" s="251">
        <f ca="1">IF(A32stdlife="n/a","n/a",IF(AD$3&gt;(A32stdlife+$E526),('PTRM input'!$L$416*(1+rvanilla06)^0.5)-SUM($L526:AC526),('PTRM input'!$L$416*(1+rvanilla06)^0.5)/A32stdlife))</f>
        <v>0</v>
      </c>
      <c r="AE526" s="251">
        <f ca="1">IF(A32stdlife="n/a","n/a",IF(AE$3&gt;(A32stdlife+$E526),('PTRM input'!$L$416*(1+rvanilla06)^0.5)-SUM($L526:AD526),('PTRM input'!$L$416*(1+rvanilla06)^0.5)/A32stdlife))</f>
        <v>0</v>
      </c>
      <c r="AF526" s="251">
        <f ca="1">IF(A32stdlife="n/a","n/a",IF(AF$3&gt;(A32stdlife+$E526),('PTRM input'!$L$416*(1+rvanilla06)^0.5)-SUM($L526:AE526),('PTRM input'!$L$416*(1+rvanilla06)^0.5)/A32stdlife))</f>
        <v>0</v>
      </c>
      <c r="AG526" s="251">
        <f ca="1">IF(A32stdlife="n/a","n/a",IF(AG$3&gt;(A32stdlife+$E526),('PTRM input'!$L$416*(1+rvanilla06)^0.5)-SUM($L526:AF526),('PTRM input'!$L$416*(1+rvanilla06)^0.5)/A32stdlife))</f>
        <v>0</v>
      </c>
      <c r="AH526" s="251">
        <f ca="1">IF(A32stdlife="n/a","n/a",IF(AH$3&gt;(A32stdlife+$E526),('PTRM input'!$L$416*(1+rvanilla06)^0.5)-SUM($L526:AG526),('PTRM input'!$L$416*(1+rvanilla06)^0.5)/A32stdlife))</f>
        <v>0</v>
      </c>
      <c r="AI526" s="251">
        <f ca="1">IF(A32stdlife="n/a","n/a",IF(AI$3&gt;(A32stdlife+$E526),('PTRM input'!$L$416*(1+rvanilla06)^0.5)-SUM($L526:AH526),('PTRM input'!$L$416*(1+rvanilla06)^0.5)/A32stdlife))</f>
        <v>0</v>
      </c>
      <c r="AJ526" s="251">
        <f ca="1">IF(A32stdlife="n/a","n/a",IF(AJ$3&gt;(A32stdlife+$E526),('PTRM input'!$L$416*(1+rvanilla06)^0.5)-SUM($L526:AI526),('PTRM input'!$L$416*(1+rvanilla06)^0.5)/A32stdlife))</f>
        <v>0</v>
      </c>
      <c r="AK526" s="251">
        <f ca="1">IF(A32stdlife="n/a","n/a",IF(AK$3&gt;(A32stdlife+$E526),('PTRM input'!$L$416*(1+rvanilla06)^0.5)-SUM($L526:AJ526),('PTRM input'!$L$416*(1+rvanilla06)^0.5)/A32stdlife))</f>
        <v>0</v>
      </c>
      <c r="AL526" s="251">
        <f ca="1">IF(A32stdlife="n/a","n/a",IF(AL$3&gt;(A32stdlife+$E526),('PTRM input'!$L$416*(1+rvanilla06)^0.5)-SUM($L526:AK526),('PTRM input'!$L$416*(1+rvanilla06)^0.5)/A32stdlife))</f>
        <v>0</v>
      </c>
      <c r="AM526" s="251">
        <f ca="1">IF(A32stdlife="n/a","n/a",IF(AM$3&gt;(A32stdlife+$E526),('PTRM input'!$L$416*(1+rvanilla06)^0.5)-SUM($L526:AL526),('PTRM input'!$L$416*(1+rvanilla06)^0.5)/A32stdlife))</f>
        <v>0</v>
      </c>
      <c r="AN526" s="251">
        <f ca="1">IF(A32stdlife="n/a","n/a",IF(AN$3&gt;(A32stdlife+$E526),('PTRM input'!$L$416*(1+rvanilla06)^0.5)-SUM($L526:AM526),('PTRM input'!$L$416*(1+rvanilla06)^0.5)/A32stdlife))</f>
        <v>0</v>
      </c>
      <c r="AO526" s="251">
        <f ca="1">IF(A32stdlife="n/a","n/a",IF(AO$3&gt;(A32stdlife+$E526),('PTRM input'!$L$416*(1+rvanilla06)^0.5)-SUM($L526:AN526),('PTRM input'!$L$416*(1+rvanilla06)^0.5)/A32stdlife))</f>
        <v>0</v>
      </c>
      <c r="AP526" s="251">
        <f ca="1">IF(A32stdlife="n/a","n/a",IF(AP$3&gt;(A32stdlife+$E526),('PTRM input'!$L$416*(1+rvanilla06)^0.5)-SUM($L526:AO526),('PTRM input'!$L$416*(1+rvanilla06)^0.5)/A32stdlife))</f>
        <v>0</v>
      </c>
      <c r="AQ526" s="251">
        <f ca="1">IF(A32stdlife="n/a","n/a",IF(AQ$3&gt;(A32stdlife+$E526),('PTRM input'!$L$416*(1+rvanilla06)^0.5)-SUM($L526:AP526),('PTRM input'!$L$416*(1+rvanilla06)^0.5)/A32stdlife))</f>
        <v>0</v>
      </c>
      <c r="AR526" s="251">
        <f ca="1">IF(A32stdlife="n/a","n/a",IF(AR$3&gt;(A32stdlife+$E526),('PTRM input'!$L$416*(1+rvanilla06)^0.5)-SUM($L526:AQ526),('PTRM input'!$L$416*(1+rvanilla06)^0.5)/A32stdlife))</f>
        <v>0</v>
      </c>
      <c r="AS526" s="251">
        <f ca="1">IF(A32stdlife="n/a","n/a",IF(AS$3&gt;(A32stdlife+$E526),('PTRM input'!$L$416*(1+rvanilla06)^0.5)-SUM($L526:AR526),('PTRM input'!$L$416*(1+rvanilla06)^0.5)/A32stdlife))</f>
        <v>0</v>
      </c>
      <c r="AT526" s="251">
        <f ca="1">IF(A32stdlife="n/a","n/a",IF(AT$3&gt;(A32stdlife+$E526),('PTRM input'!$L$416*(1+rvanilla06)^0.5)-SUM($L526:AS526),('PTRM input'!$L$416*(1+rvanilla06)^0.5)/A32stdlife))</f>
        <v>0</v>
      </c>
      <c r="AU526" s="251">
        <f ca="1">IF(A32stdlife="n/a","n/a",IF(AU$3&gt;(A32stdlife+$E526),('PTRM input'!$L$416*(1+rvanilla06)^0.5)-SUM($L526:AT526),('PTRM input'!$L$416*(1+rvanilla06)^0.5)/A32stdlife))</f>
        <v>0</v>
      </c>
      <c r="AV526" s="251">
        <f ca="1">IF(A32stdlife="n/a","n/a",IF(AV$3&gt;(A32stdlife+$E526),('PTRM input'!$L$416*(1+rvanilla06)^0.5)-SUM($L526:AU526),('PTRM input'!$L$416*(1+rvanilla06)^0.5)/A32stdlife))</f>
        <v>0</v>
      </c>
      <c r="AW526" s="251">
        <f ca="1">IF(A32stdlife="n/a","n/a",IF(AW$3&gt;(A32stdlife+$E526),('PTRM input'!$L$416*(1+rvanilla06)^0.5)-SUM($L526:AV526),('PTRM input'!$L$416*(1+rvanilla06)^0.5)/A32stdlife))</f>
        <v>0</v>
      </c>
      <c r="AX526" s="251">
        <f ca="1">IF(A32stdlife="n/a","n/a",IF(AX$3&gt;(A32stdlife+$E526),('PTRM input'!$L$416*(1+rvanilla06)^0.5)-SUM($L526:AW526),('PTRM input'!$L$416*(1+rvanilla06)^0.5)/A32stdlife))</f>
        <v>0</v>
      </c>
      <c r="AY526" s="251">
        <f ca="1">IF(A32stdlife="n/a","n/a",IF(AY$3&gt;(A32stdlife+$E526),('PTRM input'!$L$416*(1+rvanilla06)^0.5)-SUM($L526:AX526),('PTRM input'!$L$416*(1+rvanilla06)^0.5)/A32stdlife))</f>
        <v>0</v>
      </c>
      <c r="AZ526" s="251">
        <f ca="1">IF(A32stdlife="n/a","n/a",IF(AZ$3&gt;(A32stdlife+$E526),('PTRM input'!$L$416*(1+rvanilla06)^0.5)-SUM($L526:AY526),('PTRM input'!$L$416*(1+rvanilla06)^0.5)/A32stdlife))</f>
        <v>0</v>
      </c>
      <c r="BA526" s="251">
        <f ca="1">IF(A32stdlife="n/a","n/a",IF(BA$3&gt;(A32stdlife+$E526),('PTRM input'!$L$416*(1+rvanilla06)^0.5)-SUM($L526:AZ526),('PTRM input'!$L$416*(1+rvanilla06)^0.5)/A32stdlife))</f>
        <v>0</v>
      </c>
      <c r="BB526" s="251">
        <f ca="1">IF(A32stdlife="n/a","n/a",IF(BB$3&gt;(A32stdlife+$E526),('PTRM input'!$L$416*(1+rvanilla06)^0.5)-SUM($L526:BA526),('PTRM input'!$L$416*(1+rvanilla06)^0.5)/A32stdlife))</f>
        <v>0</v>
      </c>
      <c r="BC526" s="251">
        <f ca="1">IF(A32stdlife="n/a","n/a",IF(BC$3&gt;(A32stdlife+$E526),('PTRM input'!$L$416*(1+rvanilla06)^0.5)-SUM($L526:BB526),('PTRM input'!$L$416*(1+rvanilla06)^0.5)/A32stdlife))</f>
        <v>0</v>
      </c>
      <c r="BD526" s="251">
        <f ca="1">IF(A32stdlife="n/a","n/a",IF(BD$3&gt;(A32stdlife+$E526),('PTRM input'!$L$416*(1+rvanilla06)^0.5)-SUM($L526:BC526),('PTRM input'!$L$416*(1+rvanilla06)^0.5)/A32stdlife))</f>
        <v>0</v>
      </c>
      <c r="BE526" s="251">
        <f ca="1">IF(A32stdlife="n/a","n/a",IF(BE$3&gt;(A32stdlife+$E526),('PTRM input'!$L$416*(1+rvanilla06)^0.5)-SUM($L526:BD526),('PTRM input'!$L$416*(1+rvanilla06)^0.5)/A32stdlife))</f>
        <v>0</v>
      </c>
      <c r="BF526" s="251">
        <f ca="1">IF(A32stdlife="n/a","n/a",IF(BF$3&gt;(A32stdlife+$E526),('PTRM input'!$L$416*(1+rvanilla06)^0.5)-SUM($L526:BE526),('PTRM input'!$L$416*(1+rvanilla06)^0.5)/A32stdlife))</f>
        <v>0</v>
      </c>
      <c r="BG526" s="251">
        <f ca="1">IF(A32stdlife="n/a","n/a",IF(BG$3&gt;(A32stdlife+$E526),('PTRM input'!$L$416*(1+rvanilla06)^0.5)-SUM($L526:BF526),('PTRM input'!$L$416*(1+rvanilla06)^0.5)/A32stdlife))</f>
        <v>0</v>
      </c>
      <c r="BH526" s="251">
        <f ca="1">IF(A32stdlife="n/a","n/a",IF(BH$3&gt;(A32stdlife+$E526),('PTRM input'!$L$416*(1+rvanilla06)^0.5)-SUM($L526:BG526),('PTRM input'!$L$416*(1+rvanilla06)^0.5)/A32stdlife))</f>
        <v>0</v>
      </c>
      <c r="BI526" s="251">
        <f ca="1">IF(A32stdlife="n/a","n/a",IF(BI$3&gt;(A32stdlife+$E526),('PTRM input'!$L$416*(1+rvanilla06)^0.5)-SUM($L526:BH526),('PTRM input'!$L$416*(1+rvanilla06)^0.5)/A32stdlife))</f>
        <v>0</v>
      </c>
      <c r="BJ526" s="116"/>
      <c r="BK526" s="116"/>
      <c r="BL526" s="116"/>
      <c r="BM526" s="116"/>
    </row>
    <row r="527" spans="1:65" hidden="1" outlineLevel="2">
      <c r="A527" s="116"/>
      <c r="B527" s="19"/>
      <c r="C527" s="18"/>
      <c r="D527" s="760"/>
      <c r="E527" s="86">
        <v>7</v>
      </c>
      <c r="F527" s="259"/>
      <c r="G527" s="434"/>
      <c r="H527" s="435"/>
      <c r="I527" s="435"/>
      <c r="J527" s="435"/>
      <c r="K527" s="435"/>
      <c r="L527" s="435"/>
      <c r="M527" s="619"/>
      <c r="N527" s="433">
        <f ca="1">IF(A32stdlife="n/a","n/a",IF(N$3&gt;(A32stdlife+$E527),('PTRM input'!$M$416*(1+rvanilla07)^0.5)-SUM($M527:M527),('PTRM input'!$M$416*(1+rvanilla07)^0.5)/A32stdlife))</f>
        <v>0</v>
      </c>
      <c r="O527" s="433">
        <f ca="1">IF(A32stdlife="n/a","n/a",IF(O$3&gt;(A32stdlife+$E527),('PTRM input'!$M$416*(1+rvanilla07)^0.5)-SUM($M527:N527),('PTRM input'!$M$416*(1+rvanilla07)^0.5)/A32stdlife))</f>
        <v>0</v>
      </c>
      <c r="P527" s="433">
        <f ca="1">IF(A32stdlife="n/a","n/a",IF(P$3&gt;(A32stdlife+$E527),('PTRM input'!$M$416*(1+rvanilla07)^0.5)-SUM($M527:O527),('PTRM input'!$M$416*(1+rvanilla07)^0.5)/A32stdlife))</f>
        <v>0</v>
      </c>
      <c r="Q527" s="433">
        <f ca="1">IF(A32stdlife="n/a","n/a",IF(Q$3&gt;(A32stdlife+$E527),('PTRM input'!$M$416*(1+rvanilla07)^0.5)-SUM($M527:P527),('PTRM input'!$M$416*(1+rvanilla07)^0.5)/A32stdlife))</f>
        <v>0</v>
      </c>
      <c r="R527" s="251">
        <f ca="1">IF(A32stdlife="n/a","n/a",IF(R$3&gt;(A32stdlife+$E527),('PTRM input'!$M$416*(1+rvanilla07)^0.5)-SUM($M527:Q527),('PTRM input'!$M$416*(1+rvanilla07)^0.5)/A32stdlife))</f>
        <v>0</v>
      </c>
      <c r="S527" s="251">
        <f ca="1">IF(A32stdlife="n/a","n/a",IF(S$3&gt;(A32stdlife+$E527),('PTRM input'!$M$416*(1+rvanilla07)^0.5)-SUM($M527:R527),('PTRM input'!$M$416*(1+rvanilla07)^0.5)/A32stdlife))</f>
        <v>0</v>
      </c>
      <c r="T527" s="251">
        <f ca="1">IF(A32stdlife="n/a","n/a",IF(T$3&gt;(A32stdlife+$E527),('PTRM input'!$M$416*(1+rvanilla07)^0.5)-SUM($M527:S527),('PTRM input'!$M$416*(1+rvanilla07)^0.5)/A32stdlife))</f>
        <v>0</v>
      </c>
      <c r="U527" s="251">
        <f ca="1">IF(A32stdlife="n/a","n/a",IF(U$3&gt;(A32stdlife+$E527),('PTRM input'!$M$416*(1+rvanilla07)^0.5)-SUM($M527:T527),('PTRM input'!$M$416*(1+rvanilla07)^0.5)/A32stdlife))</f>
        <v>0</v>
      </c>
      <c r="V527" s="251">
        <f ca="1">IF(A32stdlife="n/a","n/a",IF(V$3&gt;(A32stdlife+$E527),('PTRM input'!$M$416*(1+rvanilla07)^0.5)-SUM($M527:U527),('PTRM input'!$M$416*(1+rvanilla07)^0.5)/A32stdlife))</f>
        <v>0</v>
      </c>
      <c r="W527" s="251">
        <f ca="1">IF(A32stdlife="n/a","n/a",IF(W$3&gt;(A32stdlife+$E527),('PTRM input'!$M$416*(1+rvanilla07)^0.5)-SUM($M527:V527),('PTRM input'!$M$416*(1+rvanilla07)^0.5)/A32stdlife))</f>
        <v>0</v>
      </c>
      <c r="X527" s="251">
        <f ca="1">IF(A32stdlife="n/a","n/a",IF(X$3&gt;(A32stdlife+$E527),('PTRM input'!$M$416*(1+rvanilla07)^0.5)-SUM($M527:W527),('PTRM input'!$M$416*(1+rvanilla07)^0.5)/A32stdlife))</f>
        <v>0</v>
      </c>
      <c r="Y527" s="251">
        <f ca="1">IF(A32stdlife="n/a","n/a",IF(Y$3&gt;(A32stdlife+$E527),('PTRM input'!$M$416*(1+rvanilla07)^0.5)-SUM($M527:X527),('PTRM input'!$M$416*(1+rvanilla07)^0.5)/A32stdlife))</f>
        <v>0</v>
      </c>
      <c r="Z527" s="251">
        <f ca="1">IF(A32stdlife="n/a","n/a",IF(Z$3&gt;(A32stdlife+$E527),('PTRM input'!$M$416*(1+rvanilla07)^0.5)-SUM($M527:Y527),('PTRM input'!$M$416*(1+rvanilla07)^0.5)/A32stdlife))</f>
        <v>0</v>
      </c>
      <c r="AA527" s="251">
        <f ca="1">IF(A32stdlife="n/a","n/a",IF(AA$3&gt;(A32stdlife+$E527),('PTRM input'!$M$416*(1+rvanilla07)^0.5)-SUM($M527:Z527),('PTRM input'!$M$416*(1+rvanilla07)^0.5)/A32stdlife))</f>
        <v>0</v>
      </c>
      <c r="AB527" s="251">
        <f ca="1">IF(A32stdlife="n/a","n/a",IF(AB$3&gt;(A32stdlife+$E527),('PTRM input'!$M$416*(1+rvanilla07)^0.5)-SUM($M527:AA527),('PTRM input'!$M$416*(1+rvanilla07)^0.5)/A32stdlife))</f>
        <v>0</v>
      </c>
      <c r="AC527" s="251">
        <f ca="1">IF(A32stdlife="n/a","n/a",IF(AC$3&gt;(A32stdlife+$E527),('PTRM input'!$M$416*(1+rvanilla07)^0.5)-SUM($M527:AB527),('PTRM input'!$M$416*(1+rvanilla07)^0.5)/A32stdlife))</f>
        <v>0</v>
      </c>
      <c r="AD527" s="251">
        <f ca="1">IF(A32stdlife="n/a","n/a",IF(AD$3&gt;(A32stdlife+$E527),('PTRM input'!$M$416*(1+rvanilla07)^0.5)-SUM($M527:AC527),('PTRM input'!$M$416*(1+rvanilla07)^0.5)/A32stdlife))</f>
        <v>0</v>
      </c>
      <c r="AE527" s="251">
        <f ca="1">IF(A32stdlife="n/a","n/a",IF(AE$3&gt;(A32stdlife+$E527),('PTRM input'!$M$416*(1+rvanilla07)^0.5)-SUM($M527:AD527),('PTRM input'!$M$416*(1+rvanilla07)^0.5)/A32stdlife))</f>
        <v>0</v>
      </c>
      <c r="AF527" s="251">
        <f ca="1">IF(A32stdlife="n/a","n/a",IF(AF$3&gt;(A32stdlife+$E527),('PTRM input'!$M$416*(1+rvanilla07)^0.5)-SUM($M527:AE527),('PTRM input'!$M$416*(1+rvanilla07)^0.5)/A32stdlife))</f>
        <v>0</v>
      </c>
      <c r="AG527" s="251">
        <f ca="1">IF(A32stdlife="n/a","n/a",IF(AG$3&gt;(A32stdlife+$E527),('PTRM input'!$M$416*(1+rvanilla07)^0.5)-SUM($M527:AF527),('PTRM input'!$M$416*(1+rvanilla07)^0.5)/A32stdlife))</f>
        <v>0</v>
      </c>
      <c r="AH527" s="251">
        <f ca="1">IF(A32stdlife="n/a","n/a",IF(AH$3&gt;(A32stdlife+$E527),('PTRM input'!$M$416*(1+rvanilla07)^0.5)-SUM($M527:AG527),('PTRM input'!$M$416*(1+rvanilla07)^0.5)/A32stdlife))</f>
        <v>0</v>
      </c>
      <c r="AI527" s="251">
        <f ca="1">IF(A32stdlife="n/a","n/a",IF(AI$3&gt;(A32stdlife+$E527),('PTRM input'!$M$416*(1+rvanilla07)^0.5)-SUM($M527:AH527),('PTRM input'!$M$416*(1+rvanilla07)^0.5)/A32stdlife))</f>
        <v>0</v>
      </c>
      <c r="AJ527" s="251">
        <f ca="1">IF(A32stdlife="n/a","n/a",IF(AJ$3&gt;(A32stdlife+$E527),('PTRM input'!$M$416*(1+rvanilla07)^0.5)-SUM($M527:AI527),('PTRM input'!$M$416*(1+rvanilla07)^0.5)/A32stdlife))</f>
        <v>0</v>
      </c>
      <c r="AK527" s="251">
        <f ca="1">IF(A32stdlife="n/a","n/a",IF(AK$3&gt;(A32stdlife+$E527),('PTRM input'!$M$416*(1+rvanilla07)^0.5)-SUM($M527:AJ527),('PTRM input'!$M$416*(1+rvanilla07)^0.5)/A32stdlife))</f>
        <v>0</v>
      </c>
      <c r="AL527" s="251">
        <f ca="1">IF(A32stdlife="n/a","n/a",IF(AL$3&gt;(A32stdlife+$E527),('PTRM input'!$M$416*(1+rvanilla07)^0.5)-SUM($M527:AK527),('PTRM input'!$M$416*(1+rvanilla07)^0.5)/A32stdlife))</f>
        <v>0</v>
      </c>
      <c r="AM527" s="251">
        <f ca="1">IF(A32stdlife="n/a","n/a",IF(AM$3&gt;(A32stdlife+$E527),('PTRM input'!$M$416*(1+rvanilla07)^0.5)-SUM($M527:AL527),('PTRM input'!$M$416*(1+rvanilla07)^0.5)/A32stdlife))</f>
        <v>0</v>
      </c>
      <c r="AN527" s="251">
        <f ca="1">IF(A32stdlife="n/a","n/a",IF(AN$3&gt;(A32stdlife+$E527),('PTRM input'!$M$416*(1+rvanilla07)^0.5)-SUM($M527:AM527),('PTRM input'!$M$416*(1+rvanilla07)^0.5)/A32stdlife))</f>
        <v>0</v>
      </c>
      <c r="AO527" s="251">
        <f ca="1">IF(A32stdlife="n/a","n/a",IF(AO$3&gt;(A32stdlife+$E527),('PTRM input'!$M$416*(1+rvanilla07)^0.5)-SUM($M527:AN527),('PTRM input'!$M$416*(1+rvanilla07)^0.5)/A32stdlife))</f>
        <v>0</v>
      </c>
      <c r="AP527" s="251">
        <f ca="1">IF(A32stdlife="n/a","n/a",IF(AP$3&gt;(A32stdlife+$E527),('PTRM input'!$M$416*(1+rvanilla07)^0.5)-SUM($M527:AO527),('PTRM input'!$M$416*(1+rvanilla07)^0.5)/A32stdlife))</f>
        <v>0</v>
      </c>
      <c r="AQ527" s="251">
        <f ca="1">IF(A32stdlife="n/a","n/a",IF(AQ$3&gt;(A32stdlife+$E527),('PTRM input'!$M$416*(1+rvanilla07)^0.5)-SUM($M527:AP527),('PTRM input'!$M$416*(1+rvanilla07)^0.5)/A32stdlife))</f>
        <v>0</v>
      </c>
      <c r="AR527" s="251">
        <f ca="1">IF(A32stdlife="n/a","n/a",IF(AR$3&gt;(A32stdlife+$E527),('PTRM input'!$M$416*(1+rvanilla07)^0.5)-SUM($M527:AQ527),('PTRM input'!$M$416*(1+rvanilla07)^0.5)/A32stdlife))</f>
        <v>0</v>
      </c>
      <c r="AS527" s="251">
        <f ca="1">IF(A32stdlife="n/a","n/a",IF(AS$3&gt;(A32stdlife+$E527),('PTRM input'!$M$416*(1+rvanilla07)^0.5)-SUM($M527:AR527),('PTRM input'!$M$416*(1+rvanilla07)^0.5)/A32stdlife))</f>
        <v>0</v>
      </c>
      <c r="AT527" s="251">
        <f ca="1">IF(A32stdlife="n/a","n/a",IF(AT$3&gt;(A32stdlife+$E527),('PTRM input'!$M$416*(1+rvanilla07)^0.5)-SUM($M527:AS527),('PTRM input'!$M$416*(1+rvanilla07)^0.5)/A32stdlife))</f>
        <v>0</v>
      </c>
      <c r="AU527" s="251">
        <f ca="1">IF(A32stdlife="n/a","n/a",IF(AU$3&gt;(A32stdlife+$E527),('PTRM input'!$M$416*(1+rvanilla07)^0.5)-SUM($M527:AT527),('PTRM input'!$M$416*(1+rvanilla07)^0.5)/A32stdlife))</f>
        <v>0</v>
      </c>
      <c r="AV527" s="251">
        <f ca="1">IF(A32stdlife="n/a","n/a",IF(AV$3&gt;(A32stdlife+$E527),('PTRM input'!$M$416*(1+rvanilla07)^0.5)-SUM($M527:AU527),('PTRM input'!$M$416*(1+rvanilla07)^0.5)/A32stdlife))</f>
        <v>0</v>
      </c>
      <c r="AW527" s="251">
        <f ca="1">IF(A32stdlife="n/a","n/a",IF(AW$3&gt;(A32stdlife+$E527),('PTRM input'!$M$416*(1+rvanilla07)^0.5)-SUM($M527:AV527),('PTRM input'!$M$416*(1+rvanilla07)^0.5)/A32stdlife))</f>
        <v>0</v>
      </c>
      <c r="AX527" s="251">
        <f ca="1">IF(A32stdlife="n/a","n/a",IF(AX$3&gt;(A32stdlife+$E527),('PTRM input'!$M$416*(1+rvanilla07)^0.5)-SUM($M527:AW527),('PTRM input'!$M$416*(1+rvanilla07)^0.5)/A32stdlife))</f>
        <v>0</v>
      </c>
      <c r="AY527" s="251">
        <f ca="1">IF(A32stdlife="n/a","n/a",IF(AY$3&gt;(A32stdlife+$E527),('PTRM input'!$M$416*(1+rvanilla07)^0.5)-SUM($M527:AX527),('PTRM input'!$M$416*(1+rvanilla07)^0.5)/A32stdlife))</f>
        <v>0</v>
      </c>
      <c r="AZ527" s="251">
        <f ca="1">IF(A32stdlife="n/a","n/a",IF(AZ$3&gt;(A32stdlife+$E527),('PTRM input'!$M$416*(1+rvanilla07)^0.5)-SUM($M527:AY527),('PTRM input'!$M$416*(1+rvanilla07)^0.5)/A32stdlife))</f>
        <v>0</v>
      </c>
      <c r="BA527" s="251">
        <f ca="1">IF(A32stdlife="n/a","n/a",IF(BA$3&gt;(A32stdlife+$E527),('PTRM input'!$M$416*(1+rvanilla07)^0.5)-SUM($M527:AZ527),('PTRM input'!$M$416*(1+rvanilla07)^0.5)/A32stdlife))</f>
        <v>0</v>
      </c>
      <c r="BB527" s="251">
        <f ca="1">IF(A32stdlife="n/a","n/a",IF(BB$3&gt;(A32stdlife+$E527),('PTRM input'!$M$416*(1+rvanilla07)^0.5)-SUM($M527:BA527),('PTRM input'!$M$416*(1+rvanilla07)^0.5)/A32stdlife))</f>
        <v>0</v>
      </c>
      <c r="BC527" s="251">
        <f ca="1">IF(A32stdlife="n/a","n/a",IF(BC$3&gt;(A32stdlife+$E527),('PTRM input'!$M$416*(1+rvanilla07)^0.5)-SUM($M527:BB527),('PTRM input'!$M$416*(1+rvanilla07)^0.5)/A32stdlife))</f>
        <v>0</v>
      </c>
      <c r="BD527" s="251">
        <f ca="1">IF(A32stdlife="n/a","n/a",IF(BD$3&gt;(A32stdlife+$E527),('PTRM input'!$M$416*(1+rvanilla07)^0.5)-SUM($M527:BC527),('PTRM input'!$M$416*(1+rvanilla07)^0.5)/A32stdlife))</f>
        <v>0</v>
      </c>
      <c r="BE527" s="251">
        <f ca="1">IF(A32stdlife="n/a","n/a",IF(BE$3&gt;(A32stdlife+$E527),('PTRM input'!$M$416*(1+rvanilla07)^0.5)-SUM($M527:BD527),('PTRM input'!$M$416*(1+rvanilla07)^0.5)/A32stdlife))</f>
        <v>0</v>
      </c>
      <c r="BF527" s="251">
        <f ca="1">IF(A32stdlife="n/a","n/a",IF(BF$3&gt;(A32stdlife+$E527),('PTRM input'!$M$416*(1+rvanilla07)^0.5)-SUM($M527:BE527),('PTRM input'!$M$416*(1+rvanilla07)^0.5)/A32stdlife))</f>
        <v>0</v>
      </c>
      <c r="BG527" s="251">
        <f ca="1">IF(A32stdlife="n/a","n/a",IF(BG$3&gt;(A32stdlife+$E527),('PTRM input'!$M$416*(1+rvanilla07)^0.5)-SUM($M527:BF527),('PTRM input'!$M$416*(1+rvanilla07)^0.5)/A32stdlife))</f>
        <v>0</v>
      </c>
      <c r="BH527" s="251">
        <f ca="1">IF(A32stdlife="n/a","n/a",IF(BH$3&gt;(A32stdlife+$E527),('PTRM input'!$M$416*(1+rvanilla07)^0.5)-SUM($M527:BG527),('PTRM input'!$M$416*(1+rvanilla07)^0.5)/A32stdlife))</f>
        <v>0</v>
      </c>
      <c r="BI527" s="251">
        <f ca="1">IF(A32stdlife="n/a","n/a",IF(BI$3&gt;(A32stdlife+$E527),('PTRM input'!$M$416*(1+rvanilla07)^0.5)-SUM($M527:BH527),('PTRM input'!$M$416*(1+rvanilla07)^0.5)/A32stdlife))</f>
        <v>0</v>
      </c>
      <c r="BJ527" s="116"/>
      <c r="BK527" s="116"/>
      <c r="BL527" s="116"/>
      <c r="BM527" s="116"/>
    </row>
    <row r="528" spans="1:65" hidden="1" outlineLevel="2">
      <c r="A528" s="116"/>
      <c r="B528" s="19"/>
      <c r="C528" s="18"/>
      <c r="D528" s="760"/>
      <c r="E528" s="86">
        <v>8</v>
      </c>
      <c r="F528" s="259"/>
      <c r="G528" s="434"/>
      <c r="H528" s="435"/>
      <c r="I528" s="435"/>
      <c r="J528" s="435"/>
      <c r="K528" s="435"/>
      <c r="L528" s="435"/>
      <c r="M528" s="435"/>
      <c r="N528" s="619"/>
      <c r="O528" s="433">
        <f ca="1">IF(A32stdlife="n/a","n/a",IF(O$3&gt;(A32stdlife+$E528),('PTRM input'!$N$416*(1+rvanilla08)^0.5)-SUM($N528:N528),('PTRM input'!$N$416*(1+rvanilla08)^0.5)/A32stdlife))</f>
        <v>0</v>
      </c>
      <c r="P528" s="433">
        <f ca="1">IF(A32stdlife="n/a","n/a",IF(P$3&gt;(A32stdlife+$E528),('PTRM input'!$N$416*(1+rvanilla08)^0.5)-SUM($N528:O528),('PTRM input'!$N$416*(1+rvanilla08)^0.5)/A32stdlife))</f>
        <v>0</v>
      </c>
      <c r="Q528" s="433">
        <f ca="1">IF(A32stdlife="n/a","n/a",IF(Q$3&gt;(A32stdlife+$E528),('PTRM input'!$N$416*(1+rvanilla08)^0.5)-SUM($N528:P528),('PTRM input'!$N$416*(1+rvanilla08)^0.5)/A32stdlife))</f>
        <v>0</v>
      </c>
      <c r="R528" s="251">
        <f ca="1">IF(A32stdlife="n/a","n/a",IF(R$3&gt;(A32stdlife+$E528),('PTRM input'!$N$416*(1+rvanilla08)^0.5)-SUM($N528:Q528),('PTRM input'!$N$416*(1+rvanilla08)^0.5)/A32stdlife))</f>
        <v>0</v>
      </c>
      <c r="S528" s="251">
        <f ca="1">IF(A32stdlife="n/a","n/a",IF(S$3&gt;(A32stdlife+$E528),('PTRM input'!$N$416*(1+rvanilla08)^0.5)-SUM($N528:R528),('PTRM input'!$N$416*(1+rvanilla08)^0.5)/A32stdlife))</f>
        <v>0</v>
      </c>
      <c r="T528" s="251">
        <f ca="1">IF(A32stdlife="n/a","n/a",IF(T$3&gt;(A32stdlife+$E528),('PTRM input'!$N$416*(1+rvanilla08)^0.5)-SUM($N528:S528),('PTRM input'!$N$416*(1+rvanilla08)^0.5)/A32stdlife))</f>
        <v>0</v>
      </c>
      <c r="U528" s="251">
        <f ca="1">IF(A32stdlife="n/a","n/a",IF(U$3&gt;(A32stdlife+$E528),('PTRM input'!$N$416*(1+rvanilla08)^0.5)-SUM($N528:T528),('PTRM input'!$N$416*(1+rvanilla08)^0.5)/A32stdlife))</f>
        <v>0</v>
      </c>
      <c r="V528" s="251">
        <f ca="1">IF(A32stdlife="n/a","n/a",IF(V$3&gt;(A32stdlife+$E528),('PTRM input'!$N$416*(1+rvanilla08)^0.5)-SUM($N528:U528),('PTRM input'!$N$416*(1+rvanilla08)^0.5)/A32stdlife))</f>
        <v>0</v>
      </c>
      <c r="W528" s="251">
        <f ca="1">IF(A32stdlife="n/a","n/a",IF(W$3&gt;(A32stdlife+$E528),('PTRM input'!$N$416*(1+rvanilla08)^0.5)-SUM($N528:V528),('PTRM input'!$N$416*(1+rvanilla08)^0.5)/A32stdlife))</f>
        <v>0</v>
      </c>
      <c r="X528" s="251">
        <f ca="1">IF(A32stdlife="n/a","n/a",IF(X$3&gt;(A32stdlife+$E528),('PTRM input'!$N$416*(1+rvanilla08)^0.5)-SUM($N528:W528),('PTRM input'!$N$416*(1+rvanilla08)^0.5)/A32stdlife))</f>
        <v>0</v>
      </c>
      <c r="Y528" s="251">
        <f ca="1">IF(A32stdlife="n/a","n/a",IF(Y$3&gt;(A32stdlife+$E528),('PTRM input'!$N$416*(1+rvanilla08)^0.5)-SUM($N528:X528),('PTRM input'!$N$416*(1+rvanilla08)^0.5)/A32stdlife))</f>
        <v>0</v>
      </c>
      <c r="Z528" s="251">
        <f ca="1">IF(A32stdlife="n/a","n/a",IF(Z$3&gt;(A32stdlife+$E528),('PTRM input'!$N$416*(1+rvanilla08)^0.5)-SUM($N528:Y528),('PTRM input'!$N$416*(1+rvanilla08)^0.5)/A32stdlife))</f>
        <v>0</v>
      </c>
      <c r="AA528" s="251">
        <f ca="1">IF(A32stdlife="n/a","n/a",IF(AA$3&gt;(A32stdlife+$E528),('PTRM input'!$N$416*(1+rvanilla08)^0.5)-SUM($N528:Z528),('PTRM input'!$N$416*(1+rvanilla08)^0.5)/A32stdlife))</f>
        <v>0</v>
      </c>
      <c r="AB528" s="251">
        <f ca="1">IF(A32stdlife="n/a","n/a",IF(AB$3&gt;(A32stdlife+$E528),('PTRM input'!$N$416*(1+rvanilla08)^0.5)-SUM($N528:AA528),('PTRM input'!$N$416*(1+rvanilla08)^0.5)/A32stdlife))</f>
        <v>0</v>
      </c>
      <c r="AC528" s="251">
        <f ca="1">IF(A32stdlife="n/a","n/a",IF(AC$3&gt;(A32stdlife+$E528),('PTRM input'!$N$416*(1+rvanilla08)^0.5)-SUM($N528:AB528),('PTRM input'!$N$416*(1+rvanilla08)^0.5)/A32stdlife))</f>
        <v>0</v>
      </c>
      <c r="AD528" s="251">
        <f ca="1">IF(A32stdlife="n/a","n/a",IF(AD$3&gt;(A32stdlife+$E528),('PTRM input'!$N$416*(1+rvanilla08)^0.5)-SUM($N528:AC528),('PTRM input'!$N$416*(1+rvanilla08)^0.5)/A32stdlife))</f>
        <v>0</v>
      </c>
      <c r="AE528" s="251">
        <f ca="1">IF(A32stdlife="n/a","n/a",IF(AE$3&gt;(A32stdlife+$E528),('PTRM input'!$N$416*(1+rvanilla08)^0.5)-SUM($N528:AD528),('PTRM input'!$N$416*(1+rvanilla08)^0.5)/A32stdlife))</f>
        <v>0</v>
      </c>
      <c r="AF528" s="251">
        <f ca="1">IF(A32stdlife="n/a","n/a",IF(AF$3&gt;(A32stdlife+$E528),('PTRM input'!$N$416*(1+rvanilla08)^0.5)-SUM($N528:AE528),('PTRM input'!$N$416*(1+rvanilla08)^0.5)/A32stdlife))</f>
        <v>0</v>
      </c>
      <c r="AG528" s="251">
        <f ca="1">IF(A32stdlife="n/a","n/a",IF(AG$3&gt;(A32stdlife+$E528),('PTRM input'!$N$416*(1+rvanilla08)^0.5)-SUM($N528:AF528),('PTRM input'!$N$416*(1+rvanilla08)^0.5)/A32stdlife))</f>
        <v>0</v>
      </c>
      <c r="AH528" s="251">
        <f ca="1">IF(A32stdlife="n/a","n/a",IF(AH$3&gt;(A32stdlife+$E528),('PTRM input'!$N$416*(1+rvanilla08)^0.5)-SUM($N528:AG528),('PTRM input'!$N$416*(1+rvanilla08)^0.5)/A32stdlife))</f>
        <v>0</v>
      </c>
      <c r="AI528" s="251">
        <f ca="1">IF(A32stdlife="n/a","n/a",IF(AI$3&gt;(A32stdlife+$E528),('PTRM input'!$N$416*(1+rvanilla08)^0.5)-SUM($N528:AH528),('PTRM input'!$N$416*(1+rvanilla08)^0.5)/A32stdlife))</f>
        <v>0</v>
      </c>
      <c r="AJ528" s="251">
        <f ca="1">IF(A32stdlife="n/a","n/a",IF(AJ$3&gt;(A32stdlife+$E528),('PTRM input'!$N$416*(1+rvanilla08)^0.5)-SUM($N528:AI528),('PTRM input'!$N$416*(1+rvanilla08)^0.5)/A32stdlife))</f>
        <v>0</v>
      </c>
      <c r="AK528" s="251">
        <f ca="1">IF(A32stdlife="n/a","n/a",IF(AK$3&gt;(A32stdlife+$E528),('PTRM input'!$N$416*(1+rvanilla08)^0.5)-SUM($N528:AJ528),('PTRM input'!$N$416*(1+rvanilla08)^0.5)/A32stdlife))</f>
        <v>0</v>
      </c>
      <c r="AL528" s="251">
        <f ca="1">IF(A32stdlife="n/a","n/a",IF(AL$3&gt;(A32stdlife+$E528),('PTRM input'!$N$416*(1+rvanilla08)^0.5)-SUM($N528:AK528),('PTRM input'!$N$416*(1+rvanilla08)^0.5)/A32stdlife))</f>
        <v>0</v>
      </c>
      <c r="AM528" s="251">
        <f ca="1">IF(A32stdlife="n/a","n/a",IF(AM$3&gt;(A32stdlife+$E528),('PTRM input'!$N$416*(1+rvanilla08)^0.5)-SUM($N528:AL528),('PTRM input'!$N$416*(1+rvanilla08)^0.5)/A32stdlife))</f>
        <v>0</v>
      </c>
      <c r="AN528" s="251">
        <f ca="1">IF(A32stdlife="n/a","n/a",IF(AN$3&gt;(A32stdlife+$E528),('PTRM input'!$N$416*(1+rvanilla08)^0.5)-SUM($N528:AM528),('PTRM input'!$N$416*(1+rvanilla08)^0.5)/A32stdlife))</f>
        <v>0</v>
      </c>
      <c r="AO528" s="251">
        <f ca="1">IF(A32stdlife="n/a","n/a",IF(AO$3&gt;(A32stdlife+$E528),('PTRM input'!$N$416*(1+rvanilla08)^0.5)-SUM($N528:AN528),('PTRM input'!$N$416*(1+rvanilla08)^0.5)/A32stdlife))</f>
        <v>0</v>
      </c>
      <c r="AP528" s="251">
        <f ca="1">IF(A32stdlife="n/a","n/a",IF(AP$3&gt;(A32stdlife+$E528),('PTRM input'!$N$416*(1+rvanilla08)^0.5)-SUM($N528:AO528),('PTRM input'!$N$416*(1+rvanilla08)^0.5)/A32stdlife))</f>
        <v>0</v>
      </c>
      <c r="AQ528" s="251">
        <f ca="1">IF(A32stdlife="n/a","n/a",IF(AQ$3&gt;(A32stdlife+$E528),('PTRM input'!$N$416*(1+rvanilla08)^0.5)-SUM($N528:AP528),('PTRM input'!$N$416*(1+rvanilla08)^0.5)/A32stdlife))</f>
        <v>0</v>
      </c>
      <c r="AR528" s="251">
        <f ca="1">IF(A32stdlife="n/a","n/a",IF(AR$3&gt;(A32stdlife+$E528),('PTRM input'!$N$416*(1+rvanilla08)^0.5)-SUM($N528:AQ528),('PTRM input'!$N$416*(1+rvanilla08)^0.5)/A32stdlife))</f>
        <v>0</v>
      </c>
      <c r="AS528" s="251">
        <f ca="1">IF(A32stdlife="n/a","n/a",IF(AS$3&gt;(A32stdlife+$E528),('PTRM input'!$N$416*(1+rvanilla08)^0.5)-SUM($N528:AR528),('PTRM input'!$N$416*(1+rvanilla08)^0.5)/A32stdlife))</f>
        <v>0</v>
      </c>
      <c r="AT528" s="251">
        <f ca="1">IF(A32stdlife="n/a","n/a",IF(AT$3&gt;(A32stdlife+$E528),('PTRM input'!$N$416*(1+rvanilla08)^0.5)-SUM($N528:AS528),('PTRM input'!$N$416*(1+rvanilla08)^0.5)/A32stdlife))</f>
        <v>0</v>
      </c>
      <c r="AU528" s="251">
        <f ca="1">IF(A32stdlife="n/a","n/a",IF(AU$3&gt;(A32stdlife+$E528),('PTRM input'!$N$416*(1+rvanilla08)^0.5)-SUM($N528:AT528),('PTRM input'!$N$416*(1+rvanilla08)^0.5)/A32stdlife))</f>
        <v>0</v>
      </c>
      <c r="AV528" s="251">
        <f ca="1">IF(A32stdlife="n/a","n/a",IF(AV$3&gt;(A32stdlife+$E528),('PTRM input'!$N$416*(1+rvanilla08)^0.5)-SUM($N528:AU528),('PTRM input'!$N$416*(1+rvanilla08)^0.5)/A32stdlife))</f>
        <v>0</v>
      </c>
      <c r="AW528" s="251">
        <f ca="1">IF(A32stdlife="n/a","n/a",IF(AW$3&gt;(A32stdlife+$E528),('PTRM input'!$N$416*(1+rvanilla08)^0.5)-SUM($N528:AV528),('PTRM input'!$N$416*(1+rvanilla08)^0.5)/A32stdlife))</f>
        <v>0</v>
      </c>
      <c r="AX528" s="251">
        <f ca="1">IF(A32stdlife="n/a","n/a",IF(AX$3&gt;(A32stdlife+$E528),('PTRM input'!$N$416*(1+rvanilla08)^0.5)-SUM($N528:AW528),('PTRM input'!$N$416*(1+rvanilla08)^0.5)/A32stdlife))</f>
        <v>0</v>
      </c>
      <c r="AY528" s="251">
        <f ca="1">IF(A32stdlife="n/a","n/a",IF(AY$3&gt;(A32stdlife+$E528),('PTRM input'!$N$416*(1+rvanilla08)^0.5)-SUM($N528:AX528),('PTRM input'!$N$416*(1+rvanilla08)^0.5)/A32stdlife))</f>
        <v>0</v>
      </c>
      <c r="AZ528" s="251">
        <f ca="1">IF(A32stdlife="n/a","n/a",IF(AZ$3&gt;(A32stdlife+$E528),('PTRM input'!$N$416*(1+rvanilla08)^0.5)-SUM($N528:AY528),('PTRM input'!$N$416*(1+rvanilla08)^0.5)/A32stdlife))</f>
        <v>0</v>
      </c>
      <c r="BA528" s="251">
        <f ca="1">IF(A32stdlife="n/a","n/a",IF(BA$3&gt;(A32stdlife+$E528),('PTRM input'!$N$416*(1+rvanilla08)^0.5)-SUM($N528:AZ528),('PTRM input'!$N$416*(1+rvanilla08)^0.5)/A32stdlife))</f>
        <v>0</v>
      </c>
      <c r="BB528" s="251">
        <f ca="1">IF(A32stdlife="n/a","n/a",IF(BB$3&gt;(A32stdlife+$E528),('PTRM input'!$N$416*(1+rvanilla08)^0.5)-SUM($N528:BA528),('PTRM input'!$N$416*(1+rvanilla08)^0.5)/A32stdlife))</f>
        <v>0</v>
      </c>
      <c r="BC528" s="251">
        <f ca="1">IF(A32stdlife="n/a","n/a",IF(BC$3&gt;(A32stdlife+$E528),('PTRM input'!$N$416*(1+rvanilla08)^0.5)-SUM($N528:BB528),('PTRM input'!$N$416*(1+rvanilla08)^0.5)/A32stdlife))</f>
        <v>0</v>
      </c>
      <c r="BD528" s="251">
        <f ca="1">IF(A32stdlife="n/a","n/a",IF(BD$3&gt;(A32stdlife+$E528),('PTRM input'!$N$416*(1+rvanilla08)^0.5)-SUM($N528:BC528),('PTRM input'!$N$416*(1+rvanilla08)^0.5)/A32stdlife))</f>
        <v>0</v>
      </c>
      <c r="BE528" s="251">
        <f ca="1">IF(A32stdlife="n/a","n/a",IF(BE$3&gt;(A32stdlife+$E528),('PTRM input'!$N$416*(1+rvanilla08)^0.5)-SUM($N528:BD528),('PTRM input'!$N$416*(1+rvanilla08)^0.5)/A32stdlife))</f>
        <v>0</v>
      </c>
      <c r="BF528" s="251">
        <f ca="1">IF(A32stdlife="n/a","n/a",IF(BF$3&gt;(A32stdlife+$E528),('PTRM input'!$N$416*(1+rvanilla08)^0.5)-SUM($N528:BE528),('PTRM input'!$N$416*(1+rvanilla08)^0.5)/A32stdlife))</f>
        <v>0</v>
      </c>
      <c r="BG528" s="251">
        <f ca="1">IF(A32stdlife="n/a","n/a",IF(BG$3&gt;(A32stdlife+$E528),('PTRM input'!$N$416*(1+rvanilla08)^0.5)-SUM($N528:BF528),('PTRM input'!$N$416*(1+rvanilla08)^0.5)/A32stdlife))</f>
        <v>0</v>
      </c>
      <c r="BH528" s="251">
        <f ca="1">IF(A32stdlife="n/a","n/a",IF(BH$3&gt;(A32stdlife+$E528),('PTRM input'!$N$416*(1+rvanilla08)^0.5)-SUM($N528:BG528),('PTRM input'!$N$416*(1+rvanilla08)^0.5)/A32stdlife))</f>
        <v>0</v>
      </c>
      <c r="BI528" s="251">
        <f ca="1">IF(A32stdlife="n/a","n/a",IF(BI$3&gt;(A32stdlife+$E528),('PTRM input'!$N$416*(1+rvanilla08)^0.5)-SUM($N528:BH528),('PTRM input'!$N$416*(1+rvanilla08)^0.5)/A32stdlife))</f>
        <v>0</v>
      </c>
      <c r="BJ528" s="116"/>
      <c r="BK528" s="116"/>
      <c r="BL528" s="116"/>
      <c r="BM528" s="116"/>
    </row>
    <row r="529" spans="1:65" hidden="1" outlineLevel="2">
      <c r="A529" s="116"/>
      <c r="B529" s="19"/>
      <c r="C529" s="18"/>
      <c r="D529" s="760"/>
      <c r="E529" s="86">
        <v>9</v>
      </c>
      <c r="F529" s="259"/>
      <c r="G529" s="434"/>
      <c r="H529" s="435"/>
      <c r="I529" s="435"/>
      <c r="J529" s="435"/>
      <c r="K529" s="435"/>
      <c r="L529" s="435"/>
      <c r="M529" s="435"/>
      <c r="N529" s="435"/>
      <c r="O529" s="619"/>
      <c r="P529" s="433">
        <f ca="1">IF(A32stdlife="n/a","n/a",IF(P$3&gt;(A32stdlife+$E529),('PTRM input'!$O$416*(1+rvanilla09)^0.5)-SUM($O529:O529),('PTRM input'!$O$416*(1+rvanilla09)^0.5)/A32stdlife))</f>
        <v>0</v>
      </c>
      <c r="Q529" s="433">
        <f ca="1">IF(A32stdlife="n/a","n/a",IF(Q$3&gt;(A32stdlife+$E529),('PTRM input'!$O$416*(1+rvanilla09)^0.5)-SUM($O529:P529),('PTRM input'!$O$416*(1+rvanilla09)^0.5)/A32stdlife))</f>
        <v>0</v>
      </c>
      <c r="R529" s="251">
        <f ca="1">IF(A32stdlife="n/a","n/a",IF(R$3&gt;(A32stdlife+$E529),('PTRM input'!$O$416*(1+rvanilla09)^0.5)-SUM($O529:Q529),('PTRM input'!$O$416*(1+rvanilla09)^0.5)/A32stdlife))</f>
        <v>0</v>
      </c>
      <c r="S529" s="251">
        <f ca="1">IF(A32stdlife="n/a","n/a",IF(S$3&gt;(A32stdlife+$E529),('PTRM input'!$O$416*(1+rvanilla09)^0.5)-SUM($O529:R529),('PTRM input'!$O$416*(1+rvanilla09)^0.5)/A32stdlife))</f>
        <v>0</v>
      </c>
      <c r="T529" s="251">
        <f ca="1">IF(A32stdlife="n/a","n/a",IF(T$3&gt;(A32stdlife+$E529),('PTRM input'!$O$416*(1+rvanilla09)^0.5)-SUM($O529:S529),('PTRM input'!$O$416*(1+rvanilla09)^0.5)/A32stdlife))</f>
        <v>0</v>
      </c>
      <c r="U529" s="251">
        <f ca="1">IF(A32stdlife="n/a","n/a",IF(U$3&gt;(A32stdlife+$E529),('PTRM input'!$O$416*(1+rvanilla09)^0.5)-SUM($O529:T529),('PTRM input'!$O$416*(1+rvanilla09)^0.5)/A32stdlife))</f>
        <v>0</v>
      </c>
      <c r="V529" s="251">
        <f ca="1">IF(A32stdlife="n/a","n/a",IF(V$3&gt;(A32stdlife+$E529),('PTRM input'!$O$416*(1+rvanilla09)^0.5)-SUM($O529:U529),('PTRM input'!$O$416*(1+rvanilla09)^0.5)/A32stdlife))</f>
        <v>0</v>
      </c>
      <c r="W529" s="251">
        <f ca="1">IF(A32stdlife="n/a","n/a",IF(W$3&gt;(A32stdlife+$E529),('PTRM input'!$O$416*(1+rvanilla09)^0.5)-SUM($O529:V529),('PTRM input'!$O$416*(1+rvanilla09)^0.5)/A32stdlife))</f>
        <v>0</v>
      </c>
      <c r="X529" s="251">
        <f ca="1">IF(A32stdlife="n/a","n/a",IF(X$3&gt;(A32stdlife+$E529),('PTRM input'!$O$416*(1+rvanilla09)^0.5)-SUM($O529:W529),('PTRM input'!$O$416*(1+rvanilla09)^0.5)/A32stdlife))</f>
        <v>0</v>
      </c>
      <c r="Y529" s="251">
        <f ca="1">IF(A32stdlife="n/a","n/a",IF(Y$3&gt;(A32stdlife+$E529),('PTRM input'!$O$416*(1+rvanilla09)^0.5)-SUM($O529:X529),('PTRM input'!$O$416*(1+rvanilla09)^0.5)/A32stdlife))</f>
        <v>0</v>
      </c>
      <c r="Z529" s="251">
        <f ca="1">IF(A32stdlife="n/a","n/a",IF(Z$3&gt;(A32stdlife+$E529),('PTRM input'!$O$416*(1+rvanilla09)^0.5)-SUM($O529:Y529),('PTRM input'!$O$416*(1+rvanilla09)^0.5)/A32stdlife))</f>
        <v>0</v>
      </c>
      <c r="AA529" s="251">
        <f ca="1">IF(A32stdlife="n/a","n/a",IF(AA$3&gt;(A32stdlife+$E529),('PTRM input'!$O$416*(1+rvanilla09)^0.5)-SUM($O529:Z529),('PTRM input'!$O$416*(1+rvanilla09)^0.5)/A32stdlife))</f>
        <v>0</v>
      </c>
      <c r="AB529" s="251">
        <f ca="1">IF(A32stdlife="n/a","n/a",IF(AB$3&gt;(A32stdlife+$E529),('PTRM input'!$O$416*(1+rvanilla09)^0.5)-SUM($O529:AA529),('PTRM input'!$O$416*(1+rvanilla09)^0.5)/A32stdlife))</f>
        <v>0</v>
      </c>
      <c r="AC529" s="251">
        <f ca="1">IF(A32stdlife="n/a","n/a",IF(AC$3&gt;(A32stdlife+$E529),('PTRM input'!$O$416*(1+rvanilla09)^0.5)-SUM($O529:AB529),('PTRM input'!$O$416*(1+rvanilla09)^0.5)/A32stdlife))</f>
        <v>0</v>
      </c>
      <c r="AD529" s="251">
        <f ca="1">IF(A32stdlife="n/a","n/a",IF(AD$3&gt;(A32stdlife+$E529),('PTRM input'!$O$416*(1+rvanilla09)^0.5)-SUM($O529:AC529),('PTRM input'!$O$416*(1+rvanilla09)^0.5)/A32stdlife))</f>
        <v>0</v>
      </c>
      <c r="AE529" s="251">
        <f ca="1">IF(A32stdlife="n/a","n/a",IF(AE$3&gt;(A32stdlife+$E529),('PTRM input'!$O$416*(1+rvanilla09)^0.5)-SUM($O529:AD529),('PTRM input'!$O$416*(1+rvanilla09)^0.5)/A32stdlife))</f>
        <v>0</v>
      </c>
      <c r="AF529" s="251">
        <f ca="1">IF(A32stdlife="n/a","n/a",IF(AF$3&gt;(A32stdlife+$E529),('PTRM input'!$O$416*(1+rvanilla09)^0.5)-SUM($O529:AE529),('PTRM input'!$O$416*(1+rvanilla09)^0.5)/A32stdlife))</f>
        <v>0</v>
      </c>
      <c r="AG529" s="251">
        <f ca="1">IF(A32stdlife="n/a","n/a",IF(AG$3&gt;(A32stdlife+$E529),('PTRM input'!$O$416*(1+rvanilla09)^0.5)-SUM($O529:AF529),('PTRM input'!$O$416*(1+rvanilla09)^0.5)/A32stdlife))</f>
        <v>0</v>
      </c>
      <c r="AH529" s="251">
        <f ca="1">IF(A32stdlife="n/a","n/a",IF(AH$3&gt;(A32stdlife+$E529),('PTRM input'!$O$416*(1+rvanilla09)^0.5)-SUM($O529:AG529),('PTRM input'!$O$416*(1+rvanilla09)^0.5)/A32stdlife))</f>
        <v>0</v>
      </c>
      <c r="AI529" s="251">
        <f ca="1">IF(A32stdlife="n/a","n/a",IF(AI$3&gt;(A32stdlife+$E529),('PTRM input'!$O$416*(1+rvanilla09)^0.5)-SUM($O529:AH529),('PTRM input'!$O$416*(1+rvanilla09)^0.5)/A32stdlife))</f>
        <v>0</v>
      </c>
      <c r="AJ529" s="251">
        <f ca="1">IF(A32stdlife="n/a","n/a",IF(AJ$3&gt;(A32stdlife+$E529),('PTRM input'!$O$416*(1+rvanilla09)^0.5)-SUM($O529:AI529),('PTRM input'!$O$416*(1+rvanilla09)^0.5)/A32stdlife))</f>
        <v>0</v>
      </c>
      <c r="AK529" s="251">
        <f ca="1">IF(A32stdlife="n/a","n/a",IF(AK$3&gt;(A32stdlife+$E529),('PTRM input'!$O$416*(1+rvanilla09)^0.5)-SUM($O529:AJ529),('PTRM input'!$O$416*(1+rvanilla09)^0.5)/A32stdlife))</f>
        <v>0</v>
      </c>
      <c r="AL529" s="251">
        <f ca="1">IF(A32stdlife="n/a","n/a",IF(AL$3&gt;(A32stdlife+$E529),('PTRM input'!$O$416*(1+rvanilla09)^0.5)-SUM($O529:AK529),('PTRM input'!$O$416*(1+rvanilla09)^0.5)/A32stdlife))</f>
        <v>0</v>
      </c>
      <c r="AM529" s="251">
        <f ca="1">IF(A32stdlife="n/a","n/a",IF(AM$3&gt;(A32stdlife+$E529),('PTRM input'!$O$416*(1+rvanilla09)^0.5)-SUM($O529:AL529),('PTRM input'!$O$416*(1+rvanilla09)^0.5)/A32stdlife))</f>
        <v>0</v>
      </c>
      <c r="AN529" s="251">
        <f ca="1">IF(A32stdlife="n/a","n/a",IF(AN$3&gt;(A32stdlife+$E529),('PTRM input'!$O$416*(1+rvanilla09)^0.5)-SUM($O529:AM529),('PTRM input'!$O$416*(1+rvanilla09)^0.5)/A32stdlife))</f>
        <v>0</v>
      </c>
      <c r="AO529" s="251">
        <f ca="1">IF(A32stdlife="n/a","n/a",IF(AO$3&gt;(A32stdlife+$E529),('PTRM input'!$O$416*(1+rvanilla09)^0.5)-SUM($O529:AN529),('PTRM input'!$O$416*(1+rvanilla09)^0.5)/A32stdlife))</f>
        <v>0</v>
      </c>
      <c r="AP529" s="251">
        <f ca="1">IF(A32stdlife="n/a","n/a",IF(AP$3&gt;(A32stdlife+$E529),('PTRM input'!$O$416*(1+rvanilla09)^0.5)-SUM($O529:AO529),('PTRM input'!$O$416*(1+rvanilla09)^0.5)/A32stdlife))</f>
        <v>0</v>
      </c>
      <c r="AQ529" s="251">
        <f ca="1">IF(A32stdlife="n/a","n/a",IF(AQ$3&gt;(A32stdlife+$E529),('PTRM input'!$O$416*(1+rvanilla09)^0.5)-SUM($O529:AP529),('PTRM input'!$O$416*(1+rvanilla09)^0.5)/A32stdlife))</f>
        <v>0</v>
      </c>
      <c r="AR529" s="251">
        <f ca="1">IF(A32stdlife="n/a","n/a",IF(AR$3&gt;(A32stdlife+$E529),('PTRM input'!$O$416*(1+rvanilla09)^0.5)-SUM($O529:AQ529),('PTRM input'!$O$416*(1+rvanilla09)^0.5)/A32stdlife))</f>
        <v>0</v>
      </c>
      <c r="AS529" s="251">
        <f ca="1">IF(A32stdlife="n/a","n/a",IF(AS$3&gt;(A32stdlife+$E529),('PTRM input'!$O$416*(1+rvanilla09)^0.5)-SUM($O529:AR529),('PTRM input'!$O$416*(1+rvanilla09)^0.5)/A32stdlife))</f>
        <v>0</v>
      </c>
      <c r="AT529" s="251">
        <f ca="1">IF(A32stdlife="n/a","n/a",IF(AT$3&gt;(A32stdlife+$E529),('PTRM input'!$O$416*(1+rvanilla09)^0.5)-SUM($O529:AS529),('PTRM input'!$O$416*(1+rvanilla09)^0.5)/A32stdlife))</f>
        <v>0</v>
      </c>
      <c r="AU529" s="251">
        <f ca="1">IF(A32stdlife="n/a","n/a",IF(AU$3&gt;(A32stdlife+$E529),('PTRM input'!$O$416*(1+rvanilla09)^0.5)-SUM($O529:AT529),('PTRM input'!$O$416*(1+rvanilla09)^0.5)/A32stdlife))</f>
        <v>0</v>
      </c>
      <c r="AV529" s="251">
        <f ca="1">IF(A32stdlife="n/a","n/a",IF(AV$3&gt;(A32stdlife+$E529),('PTRM input'!$O$416*(1+rvanilla09)^0.5)-SUM($O529:AU529),('PTRM input'!$O$416*(1+rvanilla09)^0.5)/A32stdlife))</f>
        <v>0</v>
      </c>
      <c r="AW529" s="251">
        <f ca="1">IF(A32stdlife="n/a","n/a",IF(AW$3&gt;(A32stdlife+$E529),('PTRM input'!$O$416*(1+rvanilla09)^0.5)-SUM($O529:AV529),('PTRM input'!$O$416*(1+rvanilla09)^0.5)/A32stdlife))</f>
        <v>0</v>
      </c>
      <c r="AX529" s="251">
        <f ca="1">IF(A32stdlife="n/a","n/a",IF(AX$3&gt;(A32stdlife+$E529),('PTRM input'!$O$416*(1+rvanilla09)^0.5)-SUM($O529:AW529),('PTRM input'!$O$416*(1+rvanilla09)^0.5)/A32stdlife))</f>
        <v>0</v>
      </c>
      <c r="AY529" s="251">
        <f ca="1">IF(A32stdlife="n/a","n/a",IF(AY$3&gt;(A32stdlife+$E529),('PTRM input'!$O$416*(1+rvanilla09)^0.5)-SUM($O529:AX529),('PTRM input'!$O$416*(1+rvanilla09)^0.5)/A32stdlife))</f>
        <v>0</v>
      </c>
      <c r="AZ529" s="251">
        <f ca="1">IF(A32stdlife="n/a","n/a",IF(AZ$3&gt;(A32stdlife+$E529),('PTRM input'!$O$416*(1+rvanilla09)^0.5)-SUM($O529:AY529),('PTRM input'!$O$416*(1+rvanilla09)^0.5)/A32stdlife))</f>
        <v>0</v>
      </c>
      <c r="BA529" s="251">
        <f ca="1">IF(A32stdlife="n/a","n/a",IF(BA$3&gt;(A32stdlife+$E529),('PTRM input'!$O$416*(1+rvanilla09)^0.5)-SUM($O529:AZ529),('PTRM input'!$O$416*(1+rvanilla09)^0.5)/A32stdlife))</f>
        <v>0</v>
      </c>
      <c r="BB529" s="251">
        <f ca="1">IF(A32stdlife="n/a","n/a",IF(BB$3&gt;(A32stdlife+$E529),('PTRM input'!$O$416*(1+rvanilla09)^0.5)-SUM($O529:BA529),('PTRM input'!$O$416*(1+rvanilla09)^0.5)/A32stdlife))</f>
        <v>0</v>
      </c>
      <c r="BC529" s="251">
        <f ca="1">IF(A32stdlife="n/a","n/a",IF(BC$3&gt;(A32stdlife+$E529),('PTRM input'!$O$416*(1+rvanilla09)^0.5)-SUM($O529:BB529),('PTRM input'!$O$416*(1+rvanilla09)^0.5)/A32stdlife))</f>
        <v>0</v>
      </c>
      <c r="BD529" s="251">
        <f ca="1">IF(A32stdlife="n/a","n/a",IF(BD$3&gt;(A32stdlife+$E529),('PTRM input'!$O$416*(1+rvanilla09)^0.5)-SUM($O529:BC529),('PTRM input'!$O$416*(1+rvanilla09)^0.5)/A32stdlife))</f>
        <v>0</v>
      </c>
      <c r="BE529" s="251">
        <f ca="1">IF(A32stdlife="n/a","n/a",IF(BE$3&gt;(A32stdlife+$E529),('PTRM input'!$O$416*(1+rvanilla09)^0.5)-SUM($O529:BD529),('PTRM input'!$O$416*(1+rvanilla09)^0.5)/A32stdlife))</f>
        <v>0</v>
      </c>
      <c r="BF529" s="251">
        <f ca="1">IF(A32stdlife="n/a","n/a",IF(BF$3&gt;(A32stdlife+$E529),('PTRM input'!$O$416*(1+rvanilla09)^0.5)-SUM($O529:BE529),('PTRM input'!$O$416*(1+rvanilla09)^0.5)/A32stdlife))</f>
        <v>0</v>
      </c>
      <c r="BG529" s="251">
        <f ca="1">IF(A32stdlife="n/a","n/a",IF(BG$3&gt;(A32stdlife+$E529),('PTRM input'!$O$416*(1+rvanilla09)^0.5)-SUM($O529:BF529),('PTRM input'!$O$416*(1+rvanilla09)^0.5)/A32stdlife))</f>
        <v>0</v>
      </c>
      <c r="BH529" s="251">
        <f ca="1">IF(A32stdlife="n/a","n/a",IF(BH$3&gt;(A32stdlife+$E529),('PTRM input'!$O$416*(1+rvanilla09)^0.5)-SUM($O529:BG529),('PTRM input'!$O$416*(1+rvanilla09)^0.5)/A32stdlife))</f>
        <v>0</v>
      </c>
      <c r="BI529" s="251">
        <f ca="1">IF(A32stdlife="n/a","n/a",IF(BI$3&gt;(A32stdlife+$E529),('PTRM input'!$O$416*(1+rvanilla09)^0.5)-SUM($O529:BH529),('PTRM input'!$O$416*(1+rvanilla09)^0.5)/A32stdlife))</f>
        <v>0</v>
      </c>
      <c r="BJ529" s="116"/>
      <c r="BK529" s="116"/>
      <c r="BL529" s="116"/>
      <c r="BM529" s="116"/>
    </row>
    <row r="530" spans="1:65" hidden="1" outlineLevel="2">
      <c r="A530" s="116"/>
      <c r="B530" s="19"/>
      <c r="C530" s="18"/>
      <c r="D530" s="760"/>
      <c r="E530" s="87">
        <v>10</v>
      </c>
      <c r="F530" s="259"/>
      <c r="G530" s="434"/>
      <c r="H530" s="435"/>
      <c r="I530" s="435"/>
      <c r="J530" s="435"/>
      <c r="K530" s="435"/>
      <c r="L530" s="435"/>
      <c r="M530" s="435"/>
      <c r="N530" s="435"/>
      <c r="O530" s="435"/>
      <c r="P530" s="619"/>
      <c r="Q530" s="433">
        <f ca="1">IF(A32stdlife="n/a","n/a",IF(Q$3&gt;(A32stdlife+$E530),('PTRM input'!$P$416*(1+rvanilla10)^0.5)-SUM($P530:P530),('PTRM input'!$P$416*(1+rvanilla10)^0.5)/A32stdlife))</f>
        <v>0</v>
      </c>
      <c r="R530" s="251">
        <f ca="1">IF(A32stdlife="n/a","n/a",IF(R$3&gt;(A32stdlife+$E530),('PTRM input'!$P$416*(1+rvanilla10)^0.5)-SUM($P530:Q530),('PTRM input'!$P$416*(1+rvanilla10)^0.5)/A32stdlife))</f>
        <v>0</v>
      </c>
      <c r="S530" s="251">
        <f ca="1">IF(A32stdlife="n/a","n/a",IF(S$3&gt;(A32stdlife+$E530),('PTRM input'!$P$416*(1+rvanilla10)^0.5)-SUM($P530:R530),('PTRM input'!$P$416*(1+rvanilla10)^0.5)/A32stdlife))</f>
        <v>0</v>
      </c>
      <c r="T530" s="251">
        <f ca="1">IF(A32stdlife="n/a","n/a",IF(T$3&gt;(A32stdlife+$E530),('PTRM input'!$P$416*(1+rvanilla10)^0.5)-SUM($P530:S530),('PTRM input'!$P$416*(1+rvanilla10)^0.5)/A32stdlife))</f>
        <v>0</v>
      </c>
      <c r="U530" s="251">
        <f ca="1">IF(A32stdlife="n/a","n/a",IF(U$3&gt;(A32stdlife+$E530),('PTRM input'!$P$416*(1+rvanilla10)^0.5)-SUM($P530:T530),('PTRM input'!$P$416*(1+rvanilla10)^0.5)/A32stdlife))</f>
        <v>0</v>
      </c>
      <c r="V530" s="251">
        <f ca="1">IF(A32stdlife="n/a","n/a",IF(V$3&gt;(A32stdlife+$E530),('PTRM input'!$P$416*(1+rvanilla10)^0.5)-SUM($P530:U530),('PTRM input'!$P$416*(1+rvanilla10)^0.5)/A32stdlife))</f>
        <v>0</v>
      </c>
      <c r="W530" s="251">
        <f ca="1">IF(A32stdlife="n/a","n/a",IF(W$3&gt;(A32stdlife+$E530),('PTRM input'!$P$416*(1+rvanilla10)^0.5)-SUM($P530:V530),('PTRM input'!$P$416*(1+rvanilla10)^0.5)/A32stdlife))</f>
        <v>0</v>
      </c>
      <c r="X530" s="251">
        <f ca="1">IF(A32stdlife="n/a","n/a",IF(X$3&gt;(A32stdlife+$E530),('PTRM input'!$P$416*(1+rvanilla10)^0.5)-SUM($P530:W530),('PTRM input'!$P$416*(1+rvanilla10)^0.5)/A32stdlife))</f>
        <v>0</v>
      </c>
      <c r="Y530" s="251">
        <f ca="1">IF(A32stdlife="n/a","n/a",IF(Y$3&gt;(A32stdlife+$E530),('PTRM input'!$P$416*(1+rvanilla10)^0.5)-SUM($P530:X530),('PTRM input'!$P$416*(1+rvanilla10)^0.5)/A32stdlife))</f>
        <v>0</v>
      </c>
      <c r="Z530" s="251">
        <f ca="1">IF(A32stdlife="n/a","n/a",IF(Z$3&gt;(A32stdlife+$E530),('PTRM input'!$P$416*(1+rvanilla10)^0.5)-SUM($P530:Y530),('PTRM input'!$P$416*(1+rvanilla10)^0.5)/A32stdlife))</f>
        <v>0</v>
      </c>
      <c r="AA530" s="251">
        <f ca="1">IF(A32stdlife="n/a","n/a",IF(AA$3&gt;(A32stdlife+$E530),('PTRM input'!$P$416*(1+rvanilla10)^0.5)-SUM($P530:Z530),('PTRM input'!$P$416*(1+rvanilla10)^0.5)/A32stdlife))</f>
        <v>0</v>
      </c>
      <c r="AB530" s="251">
        <f ca="1">IF(A32stdlife="n/a","n/a",IF(AB$3&gt;(A32stdlife+$E530),('PTRM input'!$P$416*(1+rvanilla10)^0.5)-SUM($P530:AA530),('PTRM input'!$P$416*(1+rvanilla10)^0.5)/A32stdlife))</f>
        <v>0</v>
      </c>
      <c r="AC530" s="251">
        <f ca="1">IF(A32stdlife="n/a","n/a",IF(AC$3&gt;(A32stdlife+$E530),('PTRM input'!$P$416*(1+rvanilla10)^0.5)-SUM($P530:AB530),('PTRM input'!$P$416*(1+rvanilla10)^0.5)/A32stdlife))</f>
        <v>0</v>
      </c>
      <c r="AD530" s="251">
        <f ca="1">IF(A32stdlife="n/a","n/a",IF(AD$3&gt;(A32stdlife+$E530),('PTRM input'!$P$416*(1+rvanilla10)^0.5)-SUM($P530:AC530),('PTRM input'!$P$416*(1+rvanilla10)^0.5)/A32stdlife))</f>
        <v>0</v>
      </c>
      <c r="AE530" s="251">
        <f ca="1">IF(A32stdlife="n/a","n/a",IF(AE$3&gt;(A32stdlife+$E530),('PTRM input'!$P$416*(1+rvanilla10)^0.5)-SUM($P530:AD530),('PTRM input'!$P$416*(1+rvanilla10)^0.5)/A32stdlife))</f>
        <v>0</v>
      </c>
      <c r="AF530" s="251">
        <f ca="1">IF(A32stdlife="n/a","n/a",IF(AF$3&gt;(A32stdlife+$E530),('PTRM input'!$P$416*(1+rvanilla10)^0.5)-SUM($P530:AE530),('PTRM input'!$P$416*(1+rvanilla10)^0.5)/A32stdlife))</f>
        <v>0</v>
      </c>
      <c r="AG530" s="251">
        <f ca="1">IF(A32stdlife="n/a","n/a",IF(AG$3&gt;(A32stdlife+$E530),('PTRM input'!$P$416*(1+rvanilla10)^0.5)-SUM($P530:AF530),('PTRM input'!$P$416*(1+rvanilla10)^0.5)/A32stdlife))</f>
        <v>0</v>
      </c>
      <c r="AH530" s="251">
        <f ca="1">IF(A32stdlife="n/a","n/a",IF(AH$3&gt;(A32stdlife+$E530),('PTRM input'!$P$416*(1+rvanilla10)^0.5)-SUM($P530:AG530),('PTRM input'!$P$416*(1+rvanilla10)^0.5)/A32stdlife))</f>
        <v>0</v>
      </c>
      <c r="AI530" s="251">
        <f ca="1">IF(A32stdlife="n/a","n/a",IF(AI$3&gt;(A32stdlife+$E530),('PTRM input'!$P$416*(1+rvanilla10)^0.5)-SUM($P530:AH530),('PTRM input'!$P$416*(1+rvanilla10)^0.5)/A32stdlife))</f>
        <v>0</v>
      </c>
      <c r="AJ530" s="251">
        <f ca="1">IF(A32stdlife="n/a","n/a",IF(AJ$3&gt;(A32stdlife+$E530),('PTRM input'!$P$416*(1+rvanilla10)^0.5)-SUM($P530:AI530),('PTRM input'!$P$416*(1+rvanilla10)^0.5)/A32stdlife))</f>
        <v>0</v>
      </c>
      <c r="AK530" s="251">
        <f ca="1">IF(A32stdlife="n/a","n/a",IF(AK$3&gt;(A32stdlife+$E530),('PTRM input'!$P$416*(1+rvanilla10)^0.5)-SUM($P530:AJ530),('PTRM input'!$P$416*(1+rvanilla10)^0.5)/A32stdlife))</f>
        <v>0</v>
      </c>
      <c r="AL530" s="251">
        <f ca="1">IF(A32stdlife="n/a","n/a",IF(AL$3&gt;(A32stdlife+$E530),('PTRM input'!$P$416*(1+rvanilla10)^0.5)-SUM($P530:AK530),('PTRM input'!$P$416*(1+rvanilla10)^0.5)/A32stdlife))</f>
        <v>0</v>
      </c>
      <c r="AM530" s="251">
        <f ca="1">IF(A32stdlife="n/a","n/a",IF(AM$3&gt;(A32stdlife+$E530),('PTRM input'!$P$416*(1+rvanilla10)^0.5)-SUM($P530:AL530),('PTRM input'!$P$416*(1+rvanilla10)^0.5)/A32stdlife))</f>
        <v>0</v>
      </c>
      <c r="AN530" s="251">
        <f ca="1">IF(A32stdlife="n/a","n/a",IF(AN$3&gt;(A32stdlife+$E530),('PTRM input'!$P$416*(1+rvanilla10)^0.5)-SUM($P530:AM530),('PTRM input'!$P$416*(1+rvanilla10)^0.5)/A32stdlife))</f>
        <v>0</v>
      </c>
      <c r="AO530" s="251">
        <f ca="1">IF(A32stdlife="n/a","n/a",IF(AO$3&gt;(A32stdlife+$E530),('PTRM input'!$P$416*(1+rvanilla10)^0.5)-SUM($P530:AN530),('PTRM input'!$P$416*(1+rvanilla10)^0.5)/A32stdlife))</f>
        <v>0</v>
      </c>
      <c r="AP530" s="251">
        <f ca="1">IF(A32stdlife="n/a","n/a",IF(AP$3&gt;(A32stdlife+$E530),('PTRM input'!$P$416*(1+rvanilla10)^0.5)-SUM($P530:AO530),('PTRM input'!$P$416*(1+rvanilla10)^0.5)/A32stdlife))</f>
        <v>0</v>
      </c>
      <c r="AQ530" s="251">
        <f ca="1">IF(A32stdlife="n/a","n/a",IF(AQ$3&gt;(A32stdlife+$E530),('PTRM input'!$P$416*(1+rvanilla10)^0.5)-SUM($P530:AP530),('PTRM input'!$P$416*(1+rvanilla10)^0.5)/A32stdlife))</f>
        <v>0</v>
      </c>
      <c r="AR530" s="251">
        <f ca="1">IF(A32stdlife="n/a","n/a",IF(AR$3&gt;(A32stdlife+$E530),('PTRM input'!$P$416*(1+rvanilla10)^0.5)-SUM($P530:AQ530),('PTRM input'!$P$416*(1+rvanilla10)^0.5)/A32stdlife))</f>
        <v>0</v>
      </c>
      <c r="AS530" s="251">
        <f ca="1">IF(A32stdlife="n/a","n/a",IF(AS$3&gt;(A32stdlife+$E530),('PTRM input'!$P$416*(1+rvanilla10)^0.5)-SUM($P530:AR530),('PTRM input'!$P$416*(1+rvanilla10)^0.5)/A32stdlife))</f>
        <v>0</v>
      </c>
      <c r="AT530" s="251">
        <f ca="1">IF(A32stdlife="n/a","n/a",IF(AT$3&gt;(A32stdlife+$E530),('PTRM input'!$P$416*(1+rvanilla10)^0.5)-SUM($P530:AS530),('PTRM input'!$P$416*(1+rvanilla10)^0.5)/A32stdlife))</f>
        <v>0</v>
      </c>
      <c r="AU530" s="251">
        <f ca="1">IF(A32stdlife="n/a","n/a",IF(AU$3&gt;(A32stdlife+$E530),('PTRM input'!$P$416*(1+rvanilla10)^0.5)-SUM($P530:AT530),('PTRM input'!$P$416*(1+rvanilla10)^0.5)/A32stdlife))</f>
        <v>0</v>
      </c>
      <c r="AV530" s="251">
        <f ca="1">IF(A32stdlife="n/a","n/a",IF(AV$3&gt;(A32stdlife+$E530),('PTRM input'!$P$416*(1+rvanilla10)^0.5)-SUM($P530:AU530),('PTRM input'!$P$416*(1+rvanilla10)^0.5)/A32stdlife))</f>
        <v>0</v>
      </c>
      <c r="AW530" s="251">
        <f ca="1">IF(A32stdlife="n/a","n/a",IF(AW$3&gt;(A32stdlife+$E530),('PTRM input'!$P$416*(1+rvanilla10)^0.5)-SUM($P530:AV530),('PTRM input'!$P$416*(1+rvanilla10)^0.5)/A32stdlife))</f>
        <v>0</v>
      </c>
      <c r="AX530" s="251">
        <f ca="1">IF(A32stdlife="n/a","n/a",IF(AX$3&gt;(A32stdlife+$E530),('PTRM input'!$P$416*(1+rvanilla10)^0.5)-SUM($P530:AW530),('PTRM input'!$P$416*(1+rvanilla10)^0.5)/A32stdlife))</f>
        <v>0</v>
      </c>
      <c r="AY530" s="251">
        <f ca="1">IF(A32stdlife="n/a","n/a",IF(AY$3&gt;(A32stdlife+$E530),('PTRM input'!$P$416*(1+rvanilla10)^0.5)-SUM($P530:AX530),('PTRM input'!$P$416*(1+rvanilla10)^0.5)/A32stdlife))</f>
        <v>0</v>
      </c>
      <c r="AZ530" s="251">
        <f ca="1">IF(A32stdlife="n/a","n/a",IF(AZ$3&gt;(A32stdlife+$E530),('PTRM input'!$P$416*(1+rvanilla10)^0.5)-SUM($P530:AY530),('PTRM input'!$P$416*(1+rvanilla10)^0.5)/A32stdlife))</f>
        <v>0</v>
      </c>
      <c r="BA530" s="251">
        <f ca="1">IF(A32stdlife="n/a","n/a",IF(BA$3&gt;(A32stdlife+$E530),('PTRM input'!$P$416*(1+rvanilla10)^0.5)-SUM($P530:AZ530),('PTRM input'!$P$416*(1+rvanilla10)^0.5)/A32stdlife))</f>
        <v>0</v>
      </c>
      <c r="BB530" s="251">
        <f ca="1">IF(A32stdlife="n/a","n/a",IF(BB$3&gt;(A32stdlife+$E530),('PTRM input'!$P$416*(1+rvanilla10)^0.5)-SUM($P530:BA530),('PTRM input'!$P$416*(1+rvanilla10)^0.5)/A32stdlife))</f>
        <v>0</v>
      </c>
      <c r="BC530" s="251">
        <f ca="1">IF(A32stdlife="n/a","n/a",IF(BC$3&gt;(A32stdlife+$E530),('PTRM input'!$P$416*(1+rvanilla10)^0.5)-SUM($P530:BB530),('PTRM input'!$P$416*(1+rvanilla10)^0.5)/A32stdlife))</f>
        <v>0</v>
      </c>
      <c r="BD530" s="251">
        <f ca="1">IF(A32stdlife="n/a","n/a",IF(BD$3&gt;(A32stdlife+$E530),('PTRM input'!$P$416*(1+rvanilla10)^0.5)-SUM($P530:BC530),('PTRM input'!$P$416*(1+rvanilla10)^0.5)/A32stdlife))</f>
        <v>0</v>
      </c>
      <c r="BE530" s="251">
        <f ca="1">IF(A32stdlife="n/a","n/a",IF(BE$3&gt;(A32stdlife+$E530),('PTRM input'!$P$416*(1+rvanilla10)^0.5)-SUM($P530:BD530),('PTRM input'!$P$416*(1+rvanilla10)^0.5)/A32stdlife))</f>
        <v>0</v>
      </c>
      <c r="BF530" s="251">
        <f ca="1">IF(A32stdlife="n/a","n/a",IF(BF$3&gt;(A32stdlife+$E530),('PTRM input'!$P$416*(1+rvanilla10)^0.5)-SUM($P530:BE530),('PTRM input'!$P$416*(1+rvanilla10)^0.5)/A32stdlife))</f>
        <v>0</v>
      </c>
      <c r="BG530" s="251">
        <f ca="1">IF(A32stdlife="n/a","n/a",IF(BG$3&gt;(A32stdlife+$E530),('PTRM input'!$P$416*(1+rvanilla10)^0.5)-SUM($P530:BF530),('PTRM input'!$P$416*(1+rvanilla10)^0.5)/A32stdlife))</f>
        <v>0</v>
      </c>
      <c r="BH530" s="251">
        <f ca="1">IF(A32stdlife="n/a","n/a",IF(BH$3&gt;(A32stdlife+$E530),('PTRM input'!$P$416*(1+rvanilla10)^0.5)-SUM($P530:BG530),('PTRM input'!$P$416*(1+rvanilla10)^0.5)/A32stdlife))</f>
        <v>0</v>
      </c>
      <c r="BI530" s="251">
        <f ca="1">IF(A32stdlife="n/a","n/a",IF(BI$3&gt;(A32stdlife+$E530),('PTRM input'!$P$416*(1+rvanilla10)^0.5)-SUM($P530:BH530),('PTRM input'!$P$416*(1+rvanilla10)^0.5)/A32stdlife))</f>
        <v>0</v>
      </c>
      <c r="BJ530" s="116"/>
      <c r="BK530" s="116"/>
      <c r="BL530" s="116"/>
      <c r="BM530" s="116"/>
    </row>
    <row r="531" spans="1:65" hidden="1" outlineLevel="1" collapsed="1">
      <c r="A531" s="116"/>
      <c r="B531" s="9"/>
      <c r="C531" s="19">
        <f>Asset32</f>
        <v>0</v>
      </c>
      <c r="D531" s="9"/>
      <c r="E531" s="9"/>
      <c r="F531" s="260"/>
      <c r="G531" s="261">
        <f>SUM(G519:G530)</f>
        <v>0</v>
      </c>
      <c r="H531" s="261">
        <f t="shared" ref="H531:K531" ca="1" si="148">SUM(H519:H530)</f>
        <v>0</v>
      </c>
      <c r="I531" s="261">
        <f t="shared" ca="1" si="148"/>
        <v>0</v>
      </c>
      <c r="J531" s="261">
        <f t="shared" ca="1" si="148"/>
        <v>0</v>
      </c>
      <c r="K531" s="261">
        <f t="shared" ca="1" si="148"/>
        <v>0</v>
      </c>
      <c r="L531" s="261">
        <f t="shared" ref="L531:BI531" ca="1" si="149">SUM(L519:L530)</f>
        <v>0</v>
      </c>
      <c r="M531" s="261">
        <f t="shared" ca="1" si="149"/>
        <v>0</v>
      </c>
      <c r="N531" s="261">
        <f t="shared" ca="1" si="149"/>
        <v>0</v>
      </c>
      <c r="O531" s="261">
        <f t="shared" ca="1" si="149"/>
        <v>0</v>
      </c>
      <c r="P531" s="261">
        <f t="shared" ca="1" si="149"/>
        <v>0</v>
      </c>
      <c r="Q531" s="261">
        <f t="shared" ca="1" si="149"/>
        <v>0</v>
      </c>
      <c r="R531" s="371">
        <f t="shared" ca="1" si="149"/>
        <v>0</v>
      </c>
      <c r="S531" s="371">
        <f t="shared" ca="1" si="149"/>
        <v>0</v>
      </c>
      <c r="T531" s="371">
        <f t="shared" ca="1" si="149"/>
        <v>0</v>
      </c>
      <c r="U531" s="371">
        <f t="shared" ca="1" si="149"/>
        <v>0</v>
      </c>
      <c r="V531" s="371">
        <f t="shared" ca="1" si="149"/>
        <v>0</v>
      </c>
      <c r="W531" s="371">
        <f t="shared" ca="1" si="149"/>
        <v>0</v>
      </c>
      <c r="X531" s="371">
        <f t="shared" ca="1" si="149"/>
        <v>0</v>
      </c>
      <c r="Y531" s="371">
        <f t="shared" ca="1" si="149"/>
        <v>0</v>
      </c>
      <c r="Z531" s="371">
        <f t="shared" ca="1" si="149"/>
        <v>0</v>
      </c>
      <c r="AA531" s="371">
        <f t="shared" ca="1" si="149"/>
        <v>0</v>
      </c>
      <c r="AB531" s="371">
        <f t="shared" ca="1" si="149"/>
        <v>0</v>
      </c>
      <c r="AC531" s="371">
        <f t="shared" ca="1" si="149"/>
        <v>0</v>
      </c>
      <c r="AD531" s="371">
        <f t="shared" ca="1" si="149"/>
        <v>0</v>
      </c>
      <c r="AE531" s="371">
        <f t="shared" ca="1" si="149"/>
        <v>0</v>
      </c>
      <c r="AF531" s="371">
        <f t="shared" ca="1" si="149"/>
        <v>0</v>
      </c>
      <c r="AG531" s="371">
        <f t="shared" ca="1" si="149"/>
        <v>0</v>
      </c>
      <c r="AH531" s="371">
        <f t="shared" ca="1" si="149"/>
        <v>0</v>
      </c>
      <c r="AI531" s="371">
        <f t="shared" ca="1" si="149"/>
        <v>0</v>
      </c>
      <c r="AJ531" s="371">
        <f t="shared" ca="1" si="149"/>
        <v>0</v>
      </c>
      <c r="AK531" s="371">
        <f t="shared" ca="1" si="149"/>
        <v>0</v>
      </c>
      <c r="AL531" s="371">
        <f t="shared" ca="1" si="149"/>
        <v>0</v>
      </c>
      <c r="AM531" s="371">
        <f t="shared" ca="1" si="149"/>
        <v>0</v>
      </c>
      <c r="AN531" s="371">
        <f t="shared" ca="1" si="149"/>
        <v>0</v>
      </c>
      <c r="AO531" s="371">
        <f t="shared" ca="1" si="149"/>
        <v>0</v>
      </c>
      <c r="AP531" s="371">
        <f t="shared" ca="1" si="149"/>
        <v>0</v>
      </c>
      <c r="AQ531" s="371">
        <f t="shared" ca="1" si="149"/>
        <v>0</v>
      </c>
      <c r="AR531" s="371">
        <f t="shared" ca="1" si="149"/>
        <v>0</v>
      </c>
      <c r="AS531" s="371">
        <f t="shared" ca="1" si="149"/>
        <v>0</v>
      </c>
      <c r="AT531" s="371">
        <f t="shared" ca="1" si="149"/>
        <v>0</v>
      </c>
      <c r="AU531" s="371">
        <f t="shared" ca="1" si="149"/>
        <v>0</v>
      </c>
      <c r="AV531" s="371">
        <f t="shared" ca="1" si="149"/>
        <v>0</v>
      </c>
      <c r="AW531" s="371">
        <f t="shared" ca="1" si="149"/>
        <v>0</v>
      </c>
      <c r="AX531" s="371">
        <f t="shared" ca="1" si="149"/>
        <v>0</v>
      </c>
      <c r="AY531" s="371">
        <f t="shared" ca="1" si="149"/>
        <v>0</v>
      </c>
      <c r="AZ531" s="371">
        <f t="shared" ca="1" si="149"/>
        <v>0</v>
      </c>
      <c r="BA531" s="371">
        <f t="shared" ca="1" si="149"/>
        <v>0</v>
      </c>
      <c r="BB531" s="371">
        <f t="shared" ca="1" si="149"/>
        <v>0</v>
      </c>
      <c r="BC531" s="371">
        <f t="shared" ca="1" si="149"/>
        <v>0</v>
      </c>
      <c r="BD531" s="371">
        <f t="shared" ca="1" si="149"/>
        <v>0</v>
      </c>
      <c r="BE531" s="371">
        <f t="shared" ca="1" si="149"/>
        <v>0</v>
      </c>
      <c r="BF531" s="371">
        <f t="shared" ca="1" si="149"/>
        <v>0</v>
      </c>
      <c r="BG531" s="371">
        <f t="shared" ca="1" si="149"/>
        <v>0</v>
      </c>
      <c r="BH531" s="371">
        <f t="shared" ca="1" si="149"/>
        <v>0</v>
      </c>
      <c r="BI531" s="371">
        <f t="shared" ca="1" si="149"/>
        <v>0</v>
      </c>
      <c r="BJ531" s="116"/>
      <c r="BK531" s="116"/>
      <c r="BL531" s="116"/>
      <c r="BM531" s="116"/>
    </row>
    <row r="532" spans="1:65" hidden="1" outlineLevel="2">
      <c r="A532" s="116"/>
      <c r="B532" s="106">
        <f>C544</f>
        <v>0</v>
      </c>
      <c r="C532" s="614"/>
      <c r="D532" s="615" t="s">
        <v>236</v>
      </c>
      <c r="E532" s="614"/>
      <c r="F532" s="616"/>
      <c r="G532" s="617">
        <f>IF(('PTRM input'!$E$515='PTRM input'!$G$514),IF(G$3&gt;A33remlife,A33acvalue-SUM(F532:$F532),IF(A33remlife="N/A","n/a",A33acvalue/A33remlife)),'PTRM input'!G$552)</f>
        <v>0</v>
      </c>
      <c r="H532" s="617">
        <f>IF(('PTRM input'!$E$515='PTRM input'!$G$514),IF(H$3&gt;A33remlife,A33acvalue-SUM($F532:G532),IF(A33remlife="N/A","n/a",A33acvalue/A33remlife)),'PTRM input'!H$552)</f>
        <v>0</v>
      </c>
      <c r="I532" s="617">
        <f>IF(('PTRM input'!$E$515='PTRM input'!$G$514),IF(I$3&gt;A33remlife,A33acvalue-SUM($F532:H532),IF(A33remlife="N/A","n/a",A33acvalue/A33remlife)),'PTRM input'!I$552)</f>
        <v>0</v>
      </c>
      <c r="J532" s="617">
        <f>IF(('PTRM input'!$E$515='PTRM input'!$G$514),IF(J$3&gt;A33remlife,A33acvalue-SUM($F532:I532),IF(A33remlife="N/A","n/a",A33acvalue/A33remlife)),'PTRM input'!J$552)</f>
        <v>0</v>
      </c>
      <c r="K532" s="617">
        <f>IF(('PTRM input'!$E$515='PTRM input'!$G$514),IF(K$3&gt;A33remlife,A33acvalue-SUM($F532:J532),IF(A33remlife="N/A","n/a",A33acvalue/A33remlife)),'PTRM input'!K$552)</f>
        <v>0</v>
      </c>
      <c r="L532" s="617">
        <f>IF(('PTRM input'!$E$515='PTRM input'!$G$514),IF(L$3&gt;A33remlife,A33acvalue-SUM($F532:K532),IF(A33remlife="N/A","n/a",A33acvalue/A33remlife)),'PTRM input'!L$552)</f>
        <v>0</v>
      </c>
      <c r="M532" s="617">
        <f>IF(('PTRM input'!$E$515='PTRM input'!$G$514),IF(M$3&gt;A33remlife,A33acvalue-SUM($F532:L532),IF(A33remlife="N/A","n/a",A33acvalue/A33remlife)),'PTRM input'!M$552)</f>
        <v>0</v>
      </c>
      <c r="N532" s="617">
        <f>IF(('PTRM input'!$E$515='PTRM input'!$G$514),IF(N$3&gt;A33remlife,A33acvalue-SUM($F532:M532),IF(A33remlife="N/A","n/a",A33acvalue/A33remlife)),'PTRM input'!N$552)</f>
        <v>0</v>
      </c>
      <c r="O532" s="617">
        <f>IF(('PTRM input'!$E$515='PTRM input'!$G$514),IF(O$3&gt;A33remlife,A33acvalue-SUM($F532:N532),IF(A33remlife="N/A","n/a",A33acvalue/A33remlife)),'PTRM input'!O$552)</f>
        <v>0</v>
      </c>
      <c r="P532" s="617">
        <f>IF(('PTRM input'!$E$515='PTRM input'!$G$514),IF(P$3&gt;A33remlife,A33acvalue-SUM($F532:O532),IF(A33remlife="N/A","n/a",A33acvalue/A33remlife)),'PTRM input'!P$552)</f>
        <v>0</v>
      </c>
      <c r="Q532" s="617">
        <f>IF(('PTRM input'!$E$515='PTRM input'!$G$514),IF(Q$3&gt;A33remlife,A33acvalue-SUM($F532:P532),IF(A33remlife="N/A","n/a",A33acvalue/A33remlife)),'PTRM input'!Q$552)</f>
        <v>0</v>
      </c>
      <c r="R532" s="617">
        <f>IF(('PTRM input'!$E$515='PTRM input'!$G$514),IF(R$3&gt;A33remlife,A33acvalue-SUM($F532:Q532),IF(A33remlife="N/A","n/a",A33acvalue/A33remlife)),'PTRM input'!R$552)</f>
        <v>0</v>
      </c>
      <c r="S532" s="617">
        <f>IF(('PTRM input'!$E$515='PTRM input'!$G$514),IF(S$3&gt;A33remlife,A33acvalue-SUM($F532:R532),IF(A33remlife="N/A","n/a",A33acvalue/A33remlife)),'PTRM input'!S$552)</f>
        <v>0</v>
      </c>
      <c r="T532" s="617">
        <f>IF(('PTRM input'!$E$515='PTRM input'!$G$514),IF(T$3&gt;A33remlife,A33acvalue-SUM($F532:S532),IF(A33remlife="N/A","n/a",A33acvalue/A33remlife)),'PTRM input'!T$552)</f>
        <v>0</v>
      </c>
      <c r="U532" s="617">
        <f>IF(('PTRM input'!$E$515='PTRM input'!$G$514),IF(U$3&gt;A33remlife,A33acvalue-SUM($F532:T532),IF(A33remlife="N/A","n/a",A33acvalue/A33remlife)),'PTRM input'!U$552)</f>
        <v>0</v>
      </c>
      <c r="V532" s="617">
        <f>IF(('PTRM input'!$E$515='PTRM input'!$G$514),IF(V$3&gt;A33remlife,A33acvalue-SUM($F532:U532),IF(A33remlife="N/A","n/a",A33acvalue/A33remlife)),'PTRM input'!V$552)</f>
        <v>0</v>
      </c>
      <c r="W532" s="617">
        <f>IF(('PTRM input'!$E$515='PTRM input'!$G$514),IF(W$3&gt;A33remlife,A33acvalue-SUM($F532:V532),IF(A33remlife="N/A","n/a",A33acvalue/A33remlife)),'PTRM input'!W$552)</f>
        <v>0</v>
      </c>
      <c r="X532" s="617">
        <f>IF(('PTRM input'!$E$515='PTRM input'!$G$514),IF(X$3&gt;A33remlife,A33acvalue-SUM($F532:W532),IF(A33remlife="N/A","n/a",A33acvalue/A33remlife)),'PTRM input'!X$552)</f>
        <v>0</v>
      </c>
      <c r="Y532" s="617">
        <f>IF(('PTRM input'!$E$515='PTRM input'!$G$514),IF(Y$3&gt;A33remlife,A33acvalue-SUM($F532:X532),IF(A33remlife="N/A","n/a",A33acvalue/A33remlife)),'PTRM input'!Y$552)</f>
        <v>0</v>
      </c>
      <c r="Z532" s="617">
        <f>IF(('PTRM input'!$E$515='PTRM input'!$G$514),IF(Z$3&gt;A33remlife,A33acvalue-SUM($F532:Y532),IF(A33remlife="N/A","n/a",A33acvalue/A33remlife)),'PTRM input'!Z$552)</f>
        <v>0</v>
      </c>
      <c r="AA532" s="617">
        <f>IF(('PTRM input'!$E$515='PTRM input'!$G$514),IF(AA$3&gt;A33remlife,A33acvalue-SUM($F532:Z532),IF(A33remlife="N/A","n/a",A33acvalue/A33remlife)),'PTRM input'!AA$552)</f>
        <v>0</v>
      </c>
      <c r="AB532" s="617">
        <f>IF(('PTRM input'!$E$515='PTRM input'!$G$514),IF(AB$3&gt;A33remlife,A33acvalue-SUM($F532:AA532),IF(A33remlife="N/A","n/a",A33acvalue/A33remlife)),'PTRM input'!AB$552)</f>
        <v>0</v>
      </c>
      <c r="AC532" s="617">
        <f>IF(('PTRM input'!$E$515='PTRM input'!$G$514),IF(AC$3&gt;A33remlife,A33acvalue-SUM($F532:AB532),IF(A33remlife="N/A","n/a",A33acvalue/A33remlife)),'PTRM input'!AC$552)</f>
        <v>0</v>
      </c>
      <c r="AD532" s="617">
        <f>IF(('PTRM input'!$E$515='PTRM input'!$G$514),IF(AD$3&gt;A33remlife,A33acvalue-SUM($F532:AC532),IF(A33remlife="N/A","n/a",A33acvalue/A33remlife)),'PTRM input'!AD$552)</f>
        <v>0</v>
      </c>
      <c r="AE532" s="617">
        <f>IF(('PTRM input'!$E$515='PTRM input'!$G$514),IF(AE$3&gt;A33remlife,A33acvalue-SUM($F532:AD532),IF(A33remlife="N/A","n/a",A33acvalue/A33remlife)),'PTRM input'!AE$552)</f>
        <v>0</v>
      </c>
      <c r="AF532" s="617">
        <f>IF(('PTRM input'!$E$515='PTRM input'!$G$514),IF(AF$3&gt;A33remlife,A33acvalue-SUM($F532:AE532),IF(A33remlife="N/A","n/a",A33acvalue/A33remlife)),'PTRM input'!AF$552)</f>
        <v>0</v>
      </c>
      <c r="AG532" s="617">
        <f>IF(('PTRM input'!$E$515='PTRM input'!$G$514),IF(AG$3&gt;A33remlife,A33acvalue-SUM($F532:AF532),IF(A33remlife="N/A","n/a",A33acvalue/A33remlife)),'PTRM input'!AG$552)</f>
        <v>0</v>
      </c>
      <c r="AH532" s="617">
        <f>IF(('PTRM input'!$E$515='PTRM input'!$G$514),IF(AH$3&gt;A33remlife,A33acvalue-SUM($F532:AG532),IF(A33remlife="N/A","n/a",A33acvalue/A33remlife)),'PTRM input'!AH$552)</f>
        <v>0</v>
      </c>
      <c r="AI532" s="617">
        <f>IF(('PTRM input'!$E$515='PTRM input'!$G$514),IF(AI$3&gt;A33remlife,A33acvalue-SUM($F532:AH532),IF(A33remlife="N/A","n/a",A33acvalue/A33remlife)),'PTRM input'!AI$552)</f>
        <v>0</v>
      </c>
      <c r="AJ532" s="617">
        <f>IF(('PTRM input'!$E$515='PTRM input'!$G$514),IF(AJ$3&gt;A33remlife,A33acvalue-SUM($F532:AI532),IF(A33remlife="N/A","n/a",A33acvalue/A33remlife)),'PTRM input'!AJ$552)</f>
        <v>0</v>
      </c>
      <c r="AK532" s="617">
        <f>IF(('PTRM input'!$E$515='PTRM input'!$G$514),IF(AK$3&gt;A33remlife,A33acvalue-SUM($F532:AJ532),IF(A33remlife="N/A","n/a",A33acvalue/A33remlife)),'PTRM input'!AK$552)</f>
        <v>0</v>
      </c>
      <c r="AL532" s="617">
        <f>IF(('PTRM input'!$E$515='PTRM input'!$G$514),IF(AL$3&gt;A33remlife,A33acvalue-SUM($F532:AK532),IF(A33remlife="N/A","n/a",A33acvalue/A33remlife)),'PTRM input'!AL$552)</f>
        <v>0</v>
      </c>
      <c r="AM532" s="617">
        <f>IF(('PTRM input'!$E$515='PTRM input'!$G$514),IF(AM$3&gt;A33remlife,A33acvalue-SUM($F532:AL532),IF(A33remlife="N/A","n/a",A33acvalue/A33remlife)),'PTRM input'!AM$552)</f>
        <v>0</v>
      </c>
      <c r="AN532" s="617">
        <f>IF(('PTRM input'!$E$515='PTRM input'!$G$514),IF(AN$3&gt;A33remlife,A33acvalue-SUM($F532:AM532),IF(A33remlife="N/A","n/a",A33acvalue/A33remlife)),'PTRM input'!AN$552)</f>
        <v>0</v>
      </c>
      <c r="AO532" s="617">
        <f>IF(('PTRM input'!$E$515='PTRM input'!$G$514),IF(AO$3&gt;A33remlife,A33acvalue-SUM($F532:AN532),IF(A33remlife="N/A","n/a",A33acvalue/A33remlife)),'PTRM input'!AO$552)</f>
        <v>0</v>
      </c>
      <c r="AP532" s="617">
        <f>IF(('PTRM input'!$E$515='PTRM input'!$G$514),IF(AP$3&gt;A33remlife,A33acvalue-SUM($F532:AO532),IF(A33remlife="N/A","n/a",A33acvalue/A33remlife)),'PTRM input'!AP$552)</f>
        <v>0</v>
      </c>
      <c r="AQ532" s="617">
        <f>IF(('PTRM input'!$E$515='PTRM input'!$G$514),IF(AQ$3&gt;A33remlife,A33acvalue-SUM($F532:AP532),IF(A33remlife="N/A","n/a",A33acvalue/A33remlife)),'PTRM input'!AQ$552)</f>
        <v>0</v>
      </c>
      <c r="AR532" s="617">
        <f>IF(('PTRM input'!$E$515='PTRM input'!$G$514),IF(AR$3&gt;A33remlife,A33acvalue-SUM($F532:AQ532),IF(A33remlife="N/A","n/a",A33acvalue/A33remlife)),'PTRM input'!AR$552)</f>
        <v>0</v>
      </c>
      <c r="AS532" s="617">
        <f>IF(('PTRM input'!$E$515='PTRM input'!$G$514),IF(AS$3&gt;A33remlife,A33acvalue-SUM($F532:AR532),IF(A33remlife="N/A","n/a",A33acvalue/A33remlife)),'PTRM input'!AS$552)</f>
        <v>0</v>
      </c>
      <c r="AT532" s="617">
        <f>IF(('PTRM input'!$E$515='PTRM input'!$G$514),IF(AT$3&gt;A33remlife,A33acvalue-SUM($F532:AS532),IF(A33remlife="N/A","n/a",A33acvalue/A33remlife)),'PTRM input'!AT$552)</f>
        <v>0</v>
      </c>
      <c r="AU532" s="617">
        <f>IF(('PTRM input'!$E$515='PTRM input'!$G$514),IF(AU$3&gt;A33remlife,A33acvalue-SUM($F532:AT532),IF(A33remlife="N/A","n/a",A33acvalue/A33remlife)),'PTRM input'!AU$552)</f>
        <v>0</v>
      </c>
      <c r="AV532" s="617">
        <f>IF(('PTRM input'!$E$515='PTRM input'!$G$514),IF(AV$3&gt;A33remlife,A33acvalue-SUM($F532:AU532),IF(A33remlife="N/A","n/a",A33acvalue/A33remlife)),'PTRM input'!AV$552)</f>
        <v>0</v>
      </c>
      <c r="AW532" s="617">
        <f>IF(('PTRM input'!$E$515='PTRM input'!$G$514),IF(AW$3&gt;A33remlife,A33acvalue-SUM($F532:AV532),IF(A33remlife="N/A","n/a",A33acvalue/A33remlife)),'PTRM input'!AW$552)</f>
        <v>0</v>
      </c>
      <c r="AX532" s="617">
        <f>IF(('PTRM input'!$E$515='PTRM input'!$G$514),IF(AX$3&gt;A33remlife,A33acvalue-SUM($F532:AW532),IF(A33remlife="N/A","n/a",A33acvalue/A33remlife)),'PTRM input'!AX$552)</f>
        <v>0</v>
      </c>
      <c r="AY532" s="617">
        <f>IF(('PTRM input'!$E$515='PTRM input'!$G$514),IF(AY$3&gt;A33remlife,A33acvalue-SUM($F532:AX532),IF(A33remlife="N/A","n/a",A33acvalue/A33remlife)),'PTRM input'!AY$552)</f>
        <v>0</v>
      </c>
      <c r="AZ532" s="617">
        <f>IF(('PTRM input'!$E$515='PTRM input'!$G$514),IF(AZ$3&gt;A33remlife,A33acvalue-SUM($F532:AY532),IF(A33remlife="N/A","n/a",A33acvalue/A33remlife)),'PTRM input'!AZ$552)</f>
        <v>0</v>
      </c>
      <c r="BA532" s="617">
        <f>IF(('PTRM input'!$E$515='PTRM input'!$G$514),IF(BA$3&gt;A33remlife,A33acvalue-SUM($F532:AZ532),IF(A33remlife="N/A","n/a",A33acvalue/A33remlife)),'PTRM input'!BA$552)</f>
        <v>0</v>
      </c>
      <c r="BB532" s="617">
        <f>IF(('PTRM input'!$E$515='PTRM input'!$G$514),IF(BB$3&gt;A33remlife,A33acvalue-SUM($F532:BA532),IF(A33remlife="N/A","n/a",A33acvalue/A33remlife)),'PTRM input'!BB$552)</f>
        <v>0</v>
      </c>
      <c r="BC532" s="617">
        <f>IF(('PTRM input'!$E$515='PTRM input'!$G$514),IF(BC$3&gt;A33remlife,A33acvalue-SUM($F532:BB532),IF(A33remlife="N/A","n/a",A33acvalue/A33remlife)),'PTRM input'!BC$552)</f>
        <v>0</v>
      </c>
      <c r="BD532" s="617">
        <f>IF(('PTRM input'!$E$515='PTRM input'!$G$514),IF(BD$3&gt;A33remlife,A33acvalue-SUM($F532:BC532),IF(A33remlife="N/A","n/a",A33acvalue/A33remlife)),'PTRM input'!BD$552)</f>
        <v>0</v>
      </c>
      <c r="BE532" s="617">
        <f>IF(('PTRM input'!$E$515='PTRM input'!$G$514),IF(BE$3&gt;A33remlife,A33acvalue-SUM($F532:BD532),IF(A33remlife="N/A","n/a",A33acvalue/A33remlife)),'PTRM input'!BE$552)</f>
        <v>0</v>
      </c>
      <c r="BF532" s="617">
        <f>IF(('PTRM input'!$E$515='PTRM input'!$G$514),IF(BF$3&gt;A33remlife,A33acvalue-SUM($F532:BE532),IF(A33remlife="N/A","n/a",A33acvalue/A33remlife)),'PTRM input'!BF$552)</f>
        <v>0</v>
      </c>
      <c r="BG532" s="617">
        <f>IF(('PTRM input'!$E$515='PTRM input'!$G$514),IF(BG$3&gt;A33remlife,A33acvalue-SUM($F532:BF532),IF(A33remlife="N/A","n/a",A33acvalue/A33remlife)),'PTRM input'!BG$552)</f>
        <v>0</v>
      </c>
      <c r="BH532" s="617">
        <f>IF(('PTRM input'!$E$515='PTRM input'!$G$514),IF(BH$3&gt;A33remlife,A33acvalue-SUM($F532:BG532),IF(A33remlife="N/A","n/a",A33acvalue/A33remlife)),'PTRM input'!BH$552)</f>
        <v>0</v>
      </c>
      <c r="BI532" s="617">
        <f>IF(('PTRM input'!$E$515='PTRM input'!$G$514),IF(BI$3&gt;A33remlife,A33acvalue-SUM($F532:BH532),IF(A33remlife="N/A","n/a",A33acvalue/A33remlife)),'PTRM input'!BI$552)</f>
        <v>0</v>
      </c>
      <c r="BJ532" s="116"/>
      <c r="BK532" s="116"/>
      <c r="BL532" s="116"/>
      <c r="BM532" s="116"/>
    </row>
    <row r="533" spans="1:65" ht="12.75" hidden="1" customHeight="1" outlineLevel="2">
      <c r="A533" s="116"/>
      <c r="B533" s="19"/>
      <c r="C533" s="18"/>
      <c r="D533" s="760" t="s">
        <v>237</v>
      </c>
      <c r="E533" s="86">
        <v>0</v>
      </c>
      <c r="F533" s="259"/>
      <c r="G533" s="433"/>
      <c r="H533" s="433"/>
      <c r="I533" s="433"/>
      <c r="J533" s="433"/>
      <c r="K533" s="433"/>
      <c r="L533" s="433"/>
      <c r="M533" s="433"/>
      <c r="N533" s="433"/>
      <c r="O533" s="433"/>
      <c r="P533" s="433"/>
      <c r="Q533" s="433"/>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251"/>
      <c r="AN533" s="251"/>
      <c r="AO533" s="251"/>
      <c r="AP533" s="251"/>
      <c r="AQ533" s="251"/>
      <c r="AR533" s="251"/>
      <c r="AS533" s="251"/>
      <c r="AT533" s="251"/>
      <c r="AU533" s="251"/>
      <c r="AV533" s="251"/>
      <c r="AW533" s="251"/>
      <c r="AX533" s="251"/>
      <c r="AY533" s="251"/>
      <c r="AZ533" s="251"/>
      <c r="BA533" s="251"/>
      <c r="BB533" s="251"/>
      <c r="BC533" s="251"/>
      <c r="BD533" s="251"/>
      <c r="BE533" s="251"/>
      <c r="BF533" s="251"/>
      <c r="BG533" s="251"/>
      <c r="BH533" s="251"/>
      <c r="BI533" s="251"/>
      <c r="BJ533" s="116"/>
      <c r="BK533" s="116"/>
      <c r="BL533" s="116"/>
      <c r="BM533" s="116"/>
    </row>
    <row r="534" spans="1:65" hidden="1" outlineLevel="2">
      <c r="A534" s="116"/>
      <c r="B534" s="19"/>
      <c r="C534" s="18"/>
      <c r="D534" s="760"/>
      <c r="E534" s="86">
        <v>1</v>
      </c>
      <c r="F534" s="259"/>
      <c r="G534" s="618"/>
      <c r="H534" s="433">
        <f ca="1">IF(A33stdlife="n/a","n/a",IF(H$3&gt;(A33stdlife+$E534),('PTRM input'!$G$417*(1+rvanilla01)^0.5)-SUM(G534:$G534),('PTRM input'!$G$417*(1+rvanilla01)^0.5)/A33stdlife))</f>
        <v>0</v>
      </c>
      <c r="I534" s="433">
        <f ca="1">IF(A33stdlife="n/a","n/a",IF(I$3&gt;(A33stdlife+$E534),('PTRM input'!$G$417*(1+rvanilla01)^0.5)-SUM($G534:H534),('PTRM input'!$G$417*(1+rvanilla01)^0.5)/A33stdlife))</f>
        <v>0</v>
      </c>
      <c r="J534" s="433">
        <f ca="1">IF(A33stdlife="n/a","n/a",IF(J$3&gt;(A33stdlife+$E534),('PTRM input'!$G$417*(1+rvanilla01)^0.5)-SUM($G534:I534),('PTRM input'!$G$417*(1+rvanilla01)^0.5)/A33stdlife))</f>
        <v>0</v>
      </c>
      <c r="K534" s="433">
        <f ca="1">IF(A33stdlife="n/a","n/a",IF(K$3&gt;(A33stdlife+$E534),('PTRM input'!$G$417*(1+rvanilla01)^0.5)-SUM($G534:J534),('PTRM input'!$G$417*(1+rvanilla01)^0.5)/A33stdlife))</f>
        <v>0</v>
      </c>
      <c r="L534" s="433">
        <f ca="1">IF(A33stdlife="n/a","n/a",IF(L$3&gt;(A33stdlife+$E534),('PTRM input'!$G$417*(1+rvanilla01)^0.5)-SUM($G534:K534),('PTRM input'!$G$417*(1+rvanilla01)^0.5)/A33stdlife))</f>
        <v>0</v>
      </c>
      <c r="M534" s="433">
        <f ca="1">IF(A33stdlife="n/a","n/a",IF(M$3&gt;(A33stdlife+$E534),('PTRM input'!$G$417*(1+rvanilla01)^0.5)-SUM($G534:L534),('PTRM input'!$G$417*(1+rvanilla01)^0.5)/A33stdlife))</f>
        <v>0</v>
      </c>
      <c r="N534" s="433">
        <f ca="1">IF(A33stdlife="n/a","n/a",IF(N$3&gt;(A33stdlife+$E534),('PTRM input'!$G$417*(1+rvanilla01)^0.5)-SUM($G534:M534),('PTRM input'!$G$417*(1+rvanilla01)^0.5)/A33stdlife))</f>
        <v>0</v>
      </c>
      <c r="O534" s="433">
        <f ca="1">IF(A33stdlife="n/a","n/a",IF(O$3&gt;(A33stdlife+$E534),('PTRM input'!$G$417*(1+rvanilla01)^0.5)-SUM($G534:N534),('PTRM input'!$G$417*(1+rvanilla01)^0.5)/A33stdlife))</f>
        <v>0</v>
      </c>
      <c r="P534" s="433">
        <f ca="1">IF(A33stdlife="n/a","n/a",IF(P$3&gt;(A33stdlife+$E534),('PTRM input'!$G$417*(1+rvanilla01)^0.5)-SUM($G534:O534),('PTRM input'!$G$417*(1+rvanilla01)^0.5)/A33stdlife))</f>
        <v>0</v>
      </c>
      <c r="Q534" s="433">
        <f ca="1">IF(A33stdlife="n/a","n/a",IF(Q$3&gt;(A33stdlife+$E534),('PTRM input'!$G$417*(1+rvanilla01)^0.5)-SUM($G534:P534),('PTRM input'!$G$417*(1+rvanilla01)^0.5)/A33stdlife))</f>
        <v>0</v>
      </c>
      <c r="R534" s="251">
        <f ca="1">IF(A33stdlife="n/a","n/a",IF(R$3&gt;(A33stdlife+$E534),('PTRM input'!$G$417*(1+rvanilla01)^0.5)-SUM($G534:Q534),('PTRM input'!$G$417*(1+rvanilla01)^0.5)/A33stdlife))</f>
        <v>0</v>
      </c>
      <c r="S534" s="251">
        <f ca="1">IF(A33stdlife="n/a","n/a",IF(S$3&gt;(A33stdlife+$E534),('PTRM input'!$G$417*(1+rvanilla01)^0.5)-SUM($G534:R534),('PTRM input'!$G$417*(1+rvanilla01)^0.5)/A33stdlife))</f>
        <v>0</v>
      </c>
      <c r="T534" s="251">
        <f ca="1">IF(A33stdlife="n/a","n/a",IF(T$3&gt;(A33stdlife+$E534),('PTRM input'!$G$417*(1+rvanilla01)^0.5)-SUM($G534:S534),('PTRM input'!$G$417*(1+rvanilla01)^0.5)/A33stdlife))</f>
        <v>0</v>
      </c>
      <c r="U534" s="251">
        <f ca="1">IF(A33stdlife="n/a","n/a",IF(U$3&gt;(A33stdlife+$E534),('PTRM input'!$G$417*(1+rvanilla01)^0.5)-SUM($G534:T534),('PTRM input'!$G$417*(1+rvanilla01)^0.5)/A33stdlife))</f>
        <v>0</v>
      </c>
      <c r="V534" s="251">
        <f ca="1">IF(A33stdlife="n/a","n/a",IF(V$3&gt;(A33stdlife+$E534),('PTRM input'!$G$417*(1+rvanilla01)^0.5)-SUM($G534:U534),('PTRM input'!$G$417*(1+rvanilla01)^0.5)/A33stdlife))</f>
        <v>0</v>
      </c>
      <c r="W534" s="251">
        <f ca="1">IF(A33stdlife="n/a","n/a",IF(W$3&gt;(A33stdlife+$E534),('PTRM input'!$G$417*(1+rvanilla01)^0.5)-SUM($G534:V534),('PTRM input'!$G$417*(1+rvanilla01)^0.5)/A33stdlife))</f>
        <v>0</v>
      </c>
      <c r="X534" s="251">
        <f ca="1">IF(A33stdlife="n/a","n/a",IF(X$3&gt;(A33stdlife+$E534),('PTRM input'!$G$417*(1+rvanilla01)^0.5)-SUM($G534:W534),('PTRM input'!$G$417*(1+rvanilla01)^0.5)/A33stdlife))</f>
        <v>0</v>
      </c>
      <c r="Y534" s="251">
        <f ca="1">IF(A33stdlife="n/a","n/a",IF(Y$3&gt;(A33stdlife+$E534),('PTRM input'!$G$417*(1+rvanilla01)^0.5)-SUM($G534:X534),('PTRM input'!$G$417*(1+rvanilla01)^0.5)/A33stdlife))</f>
        <v>0</v>
      </c>
      <c r="Z534" s="251">
        <f ca="1">IF(A33stdlife="n/a","n/a",IF(Z$3&gt;(A33stdlife+$E534),('PTRM input'!$G$417*(1+rvanilla01)^0.5)-SUM($G534:Y534),('PTRM input'!$G$417*(1+rvanilla01)^0.5)/A33stdlife))</f>
        <v>0</v>
      </c>
      <c r="AA534" s="251">
        <f ca="1">IF(A33stdlife="n/a","n/a",IF(AA$3&gt;(A33stdlife+$E534),('PTRM input'!$G$417*(1+rvanilla01)^0.5)-SUM($G534:Z534),('PTRM input'!$G$417*(1+rvanilla01)^0.5)/A33stdlife))</f>
        <v>0</v>
      </c>
      <c r="AB534" s="251">
        <f ca="1">IF(A33stdlife="n/a","n/a",IF(AB$3&gt;(A33stdlife+$E534),('PTRM input'!$G$417*(1+rvanilla01)^0.5)-SUM($G534:AA534),('PTRM input'!$G$417*(1+rvanilla01)^0.5)/A33stdlife))</f>
        <v>0</v>
      </c>
      <c r="AC534" s="251">
        <f ca="1">IF(A33stdlife="n/a","n/a",IF(AC$3&gt;(A33stdlife+$E534),('PTRM input'!$G$417*(1+rvanilla01)^0.5)-SUM($G534:AB534),('PTRM input'!$G$417*(1+rvanilla01)^0.5)/A33stdlife))</f>
        <v>0</v>
      </c>
      <c r="AD534" s="251">
        <f ca="1">IF(A33stdlife="n/a","n/a",IF(AD$3&gt;(A33stdlife+$E534),('PTRM input'!$G$417*(1+rvanilla01)^0.5)-SUM($G534:AC534),('PTRM input'!$G$417*(1+rvanilla01)^0.5)/A33stdlife))</f>
        <v>0</v>
      </c>
      <c r="AE534" s="251">
        <f ca="1">IF(A33stdlife="n/a","n/a",IF(AE$3&gt;(A33stdlife+$E534),('PTRM input'!$G$417*(1+rvanilla01)^0.5)-SUM($G534:AD534),('PTRM input'!$G$417*(1+rvanilla01)^0.5)/A33stdlife))</f>
        <v>0</v>
      </c>
      <c r="AF534" s="251">
        <f ca="1">IF(A33stdlife="n/a","n/a",IF(AF$3&gt;(A33stdlife+$E534),('PTRM input'!$G$417*(1+rvanilla01)^0.5)-SUM($G534:AE534),('PTRM input'!$G$417*(1+rvanilla01)^0.5)/A33stdlife))</f>
        <v>0</v>
      </c>
      <c r="AG534" s="251">
        <f ca="1">IF(A33stdlife="n/a","n/a",IF(AG$3&gt;(A33stdlife+$E534),('PTRM input'!$G$417*(1+rvanilla01)^0.5)-SUM($G534:AF534),('PTRM input'!$G$417*(1+rvanilla01)^0.5)/A33stdlife))</f>
        <v>0</v>
      </c>
      <c r="AH534" s="251">
        <f ca="1">IF(A33stdlife="n/a","n/a",IF(AH$3&gt;(A33stdlife+$E534),('PTRM input'!$G$417*(1+rvanilla01)^0.5)-SUM($G534:AG534),('PTRM input'!$G$417*(1+rvanilla01)^0.5)/A33stdlife))</f>
        <v>0</v>
      </c>
      <c r="AI534" s="251">
        <f ca="1">IF(A33stdlife="n/a","n/a",IF(AI$3&gt;(A33stdlife+$E534),('PTRM input'!$G$417*(1+rvanilla01)^0.5)-SUM($G534:AH534),('PTRM input'!$G$417*(1+rvanilla01)^0.5)/A33stdlife))</f>
        <v>0</v>
      </c>
      <c r="AJ534" s="251">
        <f ca="1">IF(A33stdlife="n/a","n/a",IF(AJ$3&gt;(A33stdlife+$E534),('PTRM input'!$G$417*(1+rvanilla01)^0.5)-SUM($G534:AI534),('PTRM input'!$G$417*(1+rvanilla01)^0.5)/A33stdlife))</f>
        <v>0</v>
      </c>
      <c r="AK534" s="251">
        <f ca="1">IF(A33stdlife="n/a","n/a",IF(AK$3&gt;(A33stdlife+$E534),('PTRM input'!$G$417*(1+rvanilla01)^0.5)-SUM($G534:AJ534),('PTRM input'!$G$417*(1+rvanilla01)^0.5)/A33stdlife))</f>
        <v>0</v>
      </c>
      <c r="AL534" s="251">
        <f ca="1">IF(A33stdlife="n/a","n/a",IF(AL$3&gt;(A33stdlife+$E534),('PTRM input'!$G$417*(1+rvanilla01)^0.5)-SUM($G534:AK534),('PTRM input'!$G$417*(1+rvanilla01)^0.5)/A33stdlife))</f>
        <v>0</v>
      </c>
      <c r="AM534" s="251">
        <f ca="1">IF(A33stdlife="n/a","n/a",IF(AM$3&gt;(A33stdlife+$E534),('PTRM input'!$G$417*(1+rvanilla01)^0.5)-SUM($G534:AL534),('PTRM input'!$G$417*(1+rvanilla01)^0.5)/A33stdlife))</f>
        <v>0</v>
      </c>
      <c r="AN534" s="251">
        <f ca="1">IF(A33stdlife="n/a","n/a",IF(AN$3&gt;(A33stdlife+$E534),('PTRM input'!$G$417*(1+rvanilla01)^0.5)-SUM($G534:AM534),('PTRM input'!$G$417*(1+rvanilla01)^0.5)/A33stdlife))</f>
        <v>0</v>
      </c>
      <c r="AO534" s="251">
        <f ca="1">IF(A33stdlife="n/a","n/a",IF(AO$3&gt;(A33stdlife+$E534),('PTRM input'!$G$417*(1+rvanilla01)^0.5)-SUM($G534:AN534),('PTRM input'!$G$417*(1+rvanilla01)^0.5)/A33stdlife))</f>
        <v>0</v>
      </c>
      <c r="AP534" s="251">
        <f ca="1">IF(A33stdlife="n/a","n/a",IF(AP$3&gt;(A33stdlife+$E534),('PTRM input'!$G$417*(1+rvanilla01)^0.5)-SUM($G534:AO534),('PTRM input'!$G$417*(1+rvanilla01)^0.5)/A33stdlife))</f>
        <v>0</v>
      </c>
      <c r="AQ534" s="251">
        <f ca="1">IF(A33stdlife="n/a","n/a",IF(AQ$3&gt;(A33stdlife+$E534),('PTRM input'!$G$417*(1+rvanilla01)^0.5)-SUM($G534:AP534),('PTRM input'!$G$417*(1+rvanilla01)^0.5)/A33stdlife))</f>
        <v>0</v>
      </c>
      <c r="AR534" s="251">
        <f ca="1">IF(A33stdlife="n/a","n/a",IF(AR$3&gt;(A33stdlife+$E534),('PTRM input'!$G$417*(1+rvanilla01)^0.5)-SUM($G534:AQ534),('PTRM input'!$G$417*(1+rvanilla01)^0.5)/A33stdlife))</f>
        <v>0</v>
      </c>
      <c r="AS534" s="251">
        <f ca="1">IF(A33stdlife="n/a","n/a",IF(AS$3&gt;(A33stdlife+$E534),('PTRM input'!$G$417*(1+rvanilla01)^0.5)-SUM($G534:AR534),('PTRM input'!$G$417*(1+rvanilla01)^0.5)/A33stdlife))</f>
        <v>0</v>
      </c>
      <c r="AT534" s="251">
        <f ca="1">IF(A33stdlife="n/a","n/a",IF(AT$3&gt;(A33stdlife+$E534),('PTRM input'!$G$417*(1+rvanilla01)^0.5)-SUM($G534:AS534),('PTRM input'!$G$417*(1+rvanilla01)^0.5)/A33stdlife))</f>
        <v>0</v>
      </c>
      <c r="AU534" s="251">
        <f ca="1">IF(A33stdlife="n/a","n/a",IF(AU$3&gt;(A33stdlife+$E534),('PTRM input'!$G$417*(1+rvanilla01)^0.5)-SUM($G534:AT534),('PTRM input'!$G$417*(1+rvanilla01)^0.5)/A33stdlife))</f>
        <v>0</v>
      </c>
      <c r="AV534" s="251">
        <f ca="1">IF(A33stdlife="n/a","n/a",IF(AV$3&gt;(A33stdlife+$E534),('PTRM input'!$G$417*(1+rvanilla01)^0.5)-SUM($G534:AU534),('PTRM input'!$G$417*(1+rvanilla01)^0.5)/A33stdlife))</f>
        <v>0</v>
      </c>
      <c r="AW534" s="251">
        <f ca="1">IF(A33stdlife="n/a","n/a",IF(AW$3&gt;(A33stdlife+$E534),('PTRM input'!$G$417*(1+rvanilla01)^0.5)-SUM($G534:AV534),('PTRM input'!$G$417*(1+rvanilla01)^0.5)/A33stdlife))</f>
        <v>0</v>
      </c>
      <c r="AX534" s="251">
        <f ca="1">IF(A33stdlife="n/a","n/a",IF(AX$3&gt;(A33stdlife+$E534),('PTRM input'!$G$417*(1+rvanilla01)^0.5)-SUM($G534:AW534),('PTRM input'!$G$417*(1+rvanilla01)^0.5)/A33stdlife))</f>
        <v>0</v>
      </c>
      <c r="AY534" s="251">
        <f ca="1">IF(A33stdlife="n/a","n/a",IF(AY$3&gt;(A33stdlife+$E534),('PTRM input'!$G$417*(1+rvanilla01)^0.5)-SUM($G534:AX534),('PTRM input'!$G$417*(1+rvanilla01)^0.5)/A33stdlife))</f>
        <v>0</v>
      </c>
      <c r="AZ534" s="251">
        <f ca="1">IF(A33stdlife="n/a","n/a",IF(AZ$3&gt;(A33stdlife+$E534),('PTRM input'!$G$417*(1+rvanilla01)^0.5)-SUM($G534:AY534),('PTRM input'!$G$417*(1+rvanilla01)^0.5)/A33stdlife))</f>
        <v>0</v>
      </c>
      <c r="BA534" s="251">
        <f ca="1">IF(A33stdlife="n/a","n/a",IF(BA$3&gt;(A33stdlife+$E534),('PTRM input'!$G$417*(1+rvanilla01)^0.5)-SUM($G534:AZ534),('PTRM input'!$G$417*(1+rvanilla01)^0.5)/A33stdlife))</f>
        <v>0</v>
      </c>
      <c r="BB534" s="251">
        <f ca="1">IF(A33stdlife="n/a","n/a",IF(BB$3&gt;(A33stdlife+$E534),('PTRM input'!$G$417*(1+rvanilla01)^0.5)-SUM($G534:BA534),('PTRM input'!$G$417*(1+rvanilla01)^0.5)/A33stdlife))</f>
        <v>0</v>
      </c>
      <c r="BC534" s="251">
        <f ca="1">IF(A33stdlife="n/a","n/a",IF(BC$3&gt;(A33stdlife+$E534),('PTRM input'!$G$417*(1+rvanilla01)^0.5)-SUM($G534:BB534),('PTRM input'!$G$417*(1+rvanilla01)^0.5)/A33stdlife))</f>
        <v>0</v>
      </c>
      <c r="BD534" s="251">
        <f ca="1">IF(A33stdlife="n/a","n/a",IF(BD$3&gt;(A33stdlife+$E534),('PTRM input'!$G$417*(1+rvanilla01)^0.5)-SUM($G534:BC534),('PTRM input'!$G$417*(1+rvanilla01)^0.5)/A33stdlife))</f>
        <v>0</v>
      </c>
      <c r="BE534" s="251">
        <f ca="1">IF(A33stdlife="n/a","n/a",IF(BE$3&gt;(A33stdlife+$E534),('PTRM input'!$G$417*(1+rvanilla01)^0.5)-SUM($G534:BD534),('PTRM input'!$G$417*(1+rvanilla01)^0.5)/A33stdlife))</f>
        <v>0</v>
      </c>
      <c r="BF534" s="251">
        <f ca="1">IF(A33stdlife="n/a","n/a",IF(BF$3&gt;(A33stdlife+$E534),('PTRM input'!$G$417*(1+rvanilla01)^0.5)-SUM($G534:BE534),('PTRM input'!$G$417*(1+rvanilla01)^0.5)/A33stdlife))</f>
        <v>0</v>
      </c>
      <c r="BG534" s="251">
        <f ca="1">IF(A33stdlife="n/a","n/a",IF(BG$3&gt;(A33stdlife+$E534),('PTRM input'!$G$417*(1+rvanilla01)^0.5)-SUM($G534:BF534),('PTRM input'!$G$417*(1+rvanilla01)^0.5)/A33stdlife))</f>
        <v>0</v>
      </c>
      <c r="BH534" s="251">
        <f ca="1">IF(A33stdlife="n/a","n/a",IF(BH$3&gt;(A33stdlife+$E534),('PTRM input'!$G$417*(1+rvanilla01)^0.5)-SUM($G534:BG534),('PTRM input'!$G$417*(1+rvanilla01)^0.5)/A33stdlife))</f>
        <v>0</v>
      </c>
      <c r="BI534" s="251">
        <f ca="1">IF(A33stdlife="n/a","n/a",IF(BI$3&gt;(A33stdlife+$E534),('PTRM input'!$G$417*(1+rvanilla01)^0.5)-SUM($G534:BH534),('PTRM input'!$G$417*(1+rvanilla01)^0.5)/A33stdlife))</f>
        <v>0</v>
      </c>
      <c r="BJ534" s="116"/>
      <c r="BK534" s="116"/>
      <c r="BL534" s="116"/>
      <c r="BM534" s="116"/>
    </row>
    <row r="535" spans="1:65" hidden="1" outlineLevel="2">
      <c r="A535" s="116"/>
      <c r="B535" s="19"/>
      <c r="C535" s="18"/>
      <c r="D535" s="760"/>
      <c r="E535" s="86">
        <v>2</v>
      </c>
      <c r="F535" s="259"/>
      <c r="G535" s="434"/>
      <c r="H535" s="619"/>
      <c r="I535" s="433">
        <f ca="1">IF(A33stdlife="n/a","n/a",IF(I$3&gt;(A33stdlife+$E535),('PTRM input'!$H$417*(1+rvanilla02)^0.5)-SUM(H535:$H535),('PTRM input'!$H$417*(1+rvanilla02)^0.5)/A33stdlife))</f>
        <v>0</v>
      </c>
      <c r="J535" s="433">
        <f ca="1">IF(A33stdlife="n/a","n/a",IF(J$3&gt;(A33stdlife+$E535),('PTRM input'!$H$417*(1+rvanilla02)^0.5)-SUM($H535:I535),('PTRM input'!$H$417*(1+rvanilla02)^0.5)/A33stdlife))</f>
        <v>0</v>
      </c>
      <c r="K535" s="433">
        <f ca="1">IF(A33stdlife="n/a","n/a",IF(K$3&gt;(A33stdlife+$E535),('PTRM input'!$H$417*(1+rvanilla02)^0.5)-SUM($H535:J535),('PTRM input'!$H$417*(1+rvanilla02)^0.5)/A33stdlife))</f>
        <v>0</v>
      </c>
      <c r="L535" s="433">
        <f ca="1">IF(A33stdlife="n/a","n/a",IF(L$3&gt;(A33stdlife+$E535),('PTRM input'!$H$417*(1+rvanilla02)^0.5)-SUM($H535:K535),('PTRM input'!$H$417*(1+rvanilla02)^0.5)/A33stdlife))</f>
        <v>0</v>
      </c>
      <c r="M535" s="433">
        <f ca="1">IF(A33stdlife="n/a","n/a",IF(M$3&gt;(A33stdlife+$E535),('PTRM input'!$H$417*(1+rvanilla02)^0.5)-SUM($H535:L535),('PTRM input'!$H$417*(1+rvanilla02)^0.5)/A33stdlife))</f>
        <v>0</v>
      </c>
      <c r="N535" s="433">
        <f ca="1">IF(A33stdlife="n/a","n/a",IF(N$3&gt;(A33stdlife+$E535),('PTRM input'!$H$417*(1+rvanilla02)^0.5)-SUM($H535:M535),('PTRM input'!$H$417*(1+rvanilla02)^0.5)/A33stdlife))</f>
        <v>0</v>
      </c>
      <c r="O535" s="433">
        <f ca="1">IF(A33stdlife="n/a","n/a",IF(O$3&gt;(A33stdlife+$E535),('PTRM input'!$H$417*(1+rvanilla02)^0.5)-SUM($H535:N535),('PTRM input'!$H$417*(1+rvanilla02)^0.5)/A33stdlife))</f>
        <v>0</v>
      </c>
      <c r="P535" s="433">
        <f ca="1">IF(A33stdlife="n/a","n/a",IF(P$3&gt;(A33stdlife+$E535),('PTRM input'!$H$417*(1+rvanilla02)^0.5)-SUM($H535:O535),('PTRM input'!$H$417*(1+rvanilla02)^0.5)/A33stdlife))</f>
        <v>0</v>
      </c>
      <c r="Q535" s="433">
        <f ca="1">IF(A33stdlife="n/a","n/a",IF(Q$3&gt;(A33stdlife+$E535),('PTRM input'!$H$417*(1+rvanilla02)^0.5)-SUM($H535:P535),('PTRM input'!$H$417*(1+rvanilla02)^0.5)/A33stdlife))</f>
        <v>0</v>
      </c>
      <c r="R535" s="251">
        <f ca="1">IF(A33stdlife="n/a","n/a",IF(R$3&gt;(A33stdlife+$E535),('PTRM input'!$H$417*(1+rvanilla02)^0.5)-SUM($H535:Q535),('PTRM input'!$H$417*(1+rvanilla02)^0.5)/A33stdlife))</f>
        <v>0</v>
      </c>
      <c r="S535" s="251">
        <f ca="1">IF(A33stdlife="n/a","n/a",IF(S$3&gt;(A33stdlife+$E535),('PTRM input'!$H$417*(1+rvanilla02)^0.5)-SUM($H535:R535),('PTRM input'!$H$417*(1+rvanilla02)^0.5)/A33stdlife))</f>
        <v>0</v>
      </c>
      <c r="T535" s="251">
        <f ca="1">IF(A33stdlife="n/a","n/a",IF(T$3&gt;(A33stdlife+$E535),('PTRM input'!$H$417*(1+rvanilla02)^0.5)-SUM($H535:S535),('PTRM input'!$H$417*(1+rvanilla02)^0.5)/A33stdlife))</f>
        <v>0</v>
      </c>
      <c r="U535" s="251">
        <f ca="1">IF(A33stdlife="n/a","n/a",IF(U$3&gt;(A33stdlife+$E535),('PTRM input'!$H$417*(1+rvanilla02)^0.5)-SUM($H535:T535),('PTRM input'!$H$417*(1+rvanilla02)^0.5)/A33stdlife))</f>
        <v>0</v>
      </c>
      <c r="V535" s="251">
        <f ca="1">IF(A33stdlife="n/a","n/a",IF(V$3&gt;(A33stdlife+$E535),('PTRM input'!$H$417*(1+rvanilla02)^0.5)-SUM($H535:U535),('PTRM input'!$H$417*(1+rvanilla02)^0.5)/A33stdlife))</f>
        <v>0</v>
      </c>
      <c r="W535" s="251">
        <f ca="1">IF(A33stdlife="n/a","n/a",IF(W$3&gt;(A33stdlife+$E535),('PTRM input'!$H$417*(1+rvanilla02)^0.5)-SUM($H535:V535),('PTRM input'!$H$417*(1+rvanilla02)^0.5)/A33stdlife))</f>
        <v>0</v>
      </c>
      <c r="X535" s="251">
        <f ca="1">IF(A33stdlife="n/a","n/a",IF(X$3&gt;(A33stdlife+$E535),('PTRM input'!$H$417*(1+rvanilla02)^0.5)-SUM($H535:W535),('PTRM input'!$H$417*(1+rvanilla02)^0.5)/A33stdlife))</f>
        <v>0</v>
      </c>
      <c r="Y535" s="251">
        <f ca="1">IF(A33stdlife="n/a","n/a",IF(Y$3&gt;(A33stdlife+$E535),('PTRM input'!$H$417*(1+rvanilla02)^0.5)-SUM($H535:X535),('PTRM input'!$H$417*(1+rvanilla02)^0.5)/A33stdlife))</f>
        <v>0</v>
      </c>
      <c r="Z535" s="251">
        <f ca="1">IF(A33stdlife="n/a","n/a",IF(Z$3&gt;(A33stdlife+$E535),('PTRM input'!$H$417*(1+rvanilla02)^0.5)-SUM($H535:Y535),('PTRM input'!$H$417*(1+rvanilla02)^0.5)/A33stdlife))</f>
        <v>0</v>
      </c>
      <c r="AA535" s="251">
        <f ca="1">IF(A33stdlife="n/a","n/a",IF(AA$3&gt;(A33stdlife+$E535),('PTRM input'!$H$417*(1+rvanilla02)^0.5)-SUM($H535:Z535),('PTRM input'!$H$417*(1+rvanilla02)^0.5)/A33stdlife))</f>
        <v>0</v>
      </c>
      <c r="AB535" s="251">
        <f ca="1">IF(A33stdlife="n/a","n/a",IF(AB$3&gt;(A33stdlife+$E535),('PTRM input'!$H$417*(1+rvanilla02)^0.5)-SUM($H535:AA535),('PTRM input'!$H$417*(1+rvanilla02)^0.5)/A33stdlife))</f>
        <v>0</v>
      </c>
      <c r="AC535" s="251">
        <f ca="1">IF(A33stdlife="n/a","n/a",IF(AC$3&gt;(A33stdlife+$E535),('PTRM input'!$H$417*(1+rvanilla02)^0.5)-SUM($H535:AB535),('PTRM input'!$H$417*(1+rvanilla02)^0.5)/A33stdlife))</f>
        <v>0</v>
      </c>
      <c r="AD535" s="251">
        <f ca="1">IF(A33stdlife="n/a","n/a",IF(AD$3&gt;(A33stdlife+$E535),('PTRM input'!$H$417*(1+rvanilla02)^0.5)-SUM($H535:AC535),('PTRM input'!$H$417*(1+rvanilla02)^0.5)/A33stdlife))</f>
        <v>0</v>
      </c>
      <c r="AE535" s="251">
        <f ca="1">IF(A33stdlife="n/a","n/a",IF(AE$3&gt;(A33stdlife+$E535),('PTRM input'!$H$417*(1+rvanilla02)^0.5)-SUM($H535:AD535),('PTRM input'!$H$417*(1+rvanilla02)^0.5)/A33stdlife))</f>
        <v>0</v>
      </c>
      <c r="AF535" s="251">
        <f ca="1">IF(A33stdlife="n/a","n/a",IF(AF$3&gt;(A33stdlife+$E535),('PTRM input'!$H$417*(1+rvanilla02)^0.5)-SUM($H535:AE535),('PTRM input'!$H$417*(1+rvanilla02)^0.5)/A33stdlife))</f>
        <v>0</v>
      </c>
      <c r="AG535" s="251">
        <f ca="1">IF(A33stdlife="n/a","n/a",IF(AG$3&gt;(A33stdlife+$E535),('PTRM input'!$H$417*(1+rvanilla02)^0.5)-SUM($H535:AF535),('PTRM input'!$H$417*(1+rvanilla02)^0.5)/A33stdlife))</f>
        <v>0</v>
      </c>
      <c r="AH535" s="251">
        <f ca="1">IF(A33stdlife="n/a","n/a",IF(AH$3&gt;(A33stdlife+$E535),('PTRM input'!$H$417*(1+rvanilla02)^0.5)-SUM($H535:AG535),('PTRM input'!$H$417*(1+rvanilla02)^0.5)/A33stdlife))</f>
        <v>0</v>
      </c>
      <c r="AI535" s="251">
        <f ca="1">IF(A33stdlife="n/a","n/a",IF(AI$3&gt;(A33stdlife+$E535),('PTRM input'!$H$417*(1+rvanilla02)^0.5)-SUM($H535:AH535),('PTRM input'!$H$417*(1+rvanilla02)^0.5)/A33stdlife))</f>
        <v>0</v>
      </c>
      <c r="AJ535" s="251">
        <f ca="1">IF(A33stdlife="n/a","n/a",IF(AJ$3&gt;(A33stdlife+$E535),('PTRM input'!$H$417*(1+rvanilla02)^0.5)-SUM($H535:AI535),('PTRM input'!$H$417*(1+rvanilla02)^0.5)/A33stdlife))</f>
        <v>0</v>
      </c>
      <c r="AK535" s="251">
        <f ca="1">IF(A33stdlife="n/a","n/a",IF(AK$3&gt;(A33stdlife+$E535),('PTRM input'!$H$417*(1+rvanilla02)^0.5)-SUM($H535:AJ535),('PTRM input'!$H$417*(1+rvanilla02)^0.5)/A33stdlife))</f>
        <v>0</v>
      </c>
      <c r="AL535" s="251">
        <f ca="1">IF(A33stdlife="n/a","n/a",IF(AL$3&gt;(A33stdlife+$E535),('PTRM input'!$H$417*(1+rvanilla02)^0.5)-SUM($H535:AK535),('PTRM input'!$H$417*(1+rvanilla02)^0.5)/A33stdlife))</f>
        <v>0</v>
      </c>
      <c r="AM535" s="251">
        <f ca="1">IF(A33stdlife="n/a","n/a",IF(AM$3&gt;(A33stdlife+$E535),('PTRM input'!$H$417*(1+rvanilla02)^0.5)-SUM($H535:AL535),('PTRM input'!$H$417*(1+rvanilla02)^0.5)/A33stdlife))</f>
        <v>0</v>
      </c>
      <c r="AN535" s="251">
        <f ca="1">IF(A33stdlife="n/a","n/a",IF(AN$3&gt;(A33stdlife+$E535),('PTRM input'!$H$417*(1+rvanilla02)^0.5)-SUM($H535:AM535),('PTRM input'!$H$417*(1+rvanilla02)^0.5)/A33stdlife))</f>
        <v>0</v>
      </c>
      <c r="AO535" s="251">
        <f ca="1">IF(A33stdlife="n/a","n/a",IF(AO$3&gt;(A33stdlife+$E535),('PTRM input'!$H$417*(1+rvanilla02)^0.5)-SUM($H535:AN535),('PTRM input'!$H$417*(1+rvanilla02)^0.5)/A33stdlife))</f>
        <v>0</v>
      </c>
      <c r="AP535" s="251">
        <f ca="1">IF(A33stdlife="n/a","n/a",IF(AP$3&gt;(A33stdlife+$E535),('PTRM input'!$H$417*(1+rvanilla02)^0.5)-SUM($H535:AO535),('PTRM input'!$H$417*(1+rvanilla02)^0.5)/A33stdlife))</f>
        <v>0</v>
      </c>
      <c r="AQ535" s="251">
        <f ca="1">IF(A33stdlife="n/a","n/a",IF(AQ$3&gt;(A33stdlife+$E535),('PTRM input'!$H$417*(1+rvanilla02)^0.5)-SUM($H535:AP535),('PTRM input'!$H$417*(1+rvanilla02)^0.5)/A33stdlife))</f>
        <v>0</v>
      </c>
      <c r="AR535" s="251">
        <f ca="1">IF(A33stdlife="n/a","n/a",IF(AR$3&gt;(A33stdlife+$E535),('PTRM input'!$H$417*(1+rvanilla02)^0.5)-SUM($H535:AQ535),('PTRM input'!$H$417*(1+rvanilla02)^0.5)/A33stdlife))</f>
        <v>0</v>
      </c>
      <c r="AS535" s="251">
        <f ca="1">IF(A33stdlife="n/a","n/a",IF(AS$3&gt;(A33stdlife+$E535),('PTRM input'!$H$417*(1+rvanilla02)^0.5)-SUM($H535:AR535),('PTRM input'!$H$417*(1+rvanilla02)^0.5)/A33stdlife))</f>
        <v>0</v>
      </c>
      <c r="AT535" s="251">
        <f ca="1">IF(A33stdlife="n/a","n/a",IF(AT$3&gt;(A33stdlife+$E535),('PTRM input'!$H$417*(1+rvanilla02)^0.5)-SUM($H535:AS535),('PTRM input'!$H$417*(1+rvanilla02)^0.5)/A33stdlife))</f>
        <v>0</v>
      </c>
      <c r="AU535" s="251">
        <f ca="1">IF(A33stdlife="n/a","n/a",IF(AU$3&gt;(A33stdlife+$E535),('PTRM input'!$H$417*(1+rvanilla02)^0.5)-SUM($H535:AT535),('PTRM input'!$H$417*(1+rvanilla02)^0.5)/A33stdlife))</f>
        <v>0</v>
      </c>
      <c r="AV535" s="251">
        <f ca="1">IF(A33stdlife="n/a","n/a",IF(AV$3&gt;(A33stdlife+$E535),('PTRM input'!$H$417*(1+rvanilla02)^0.5)-SUM($H535:AU535),('PTRM input'!$H$417*(1+rvanilla02)^0.5)/A33stdlife))</f>
        <v>0</v>
      </c>
      <c r="AW535" s="251">
        <f ca="1">IF(A33stdlife="n/a","n/a",IF(AW$3&gt;(A33stdlife+$E535),('PTRM input'!$H$417*(1+rvanilla02)^0.5)-SUM($H535:AV535),('PTRM input'!$H$417*(1+rvanilla02)^0.5)/A33stdlife))</f>
        <v>0</v>
      </c>
      <c r="AX535" s="251">
        <f ca="1">IF(A33stdlife="n/a","n/a",IF(AX$3&gt;(A33stdlife+$E535),('PTRM input'!$H$417*(1+rvanilla02)^0.5)-SUM($H535:AW535),('PTRM input'!$H$417*(1+rvanilla02)^0.5)/A33stdlife))</f>
        <v>0</v>
      </c>
      <c r="AY535" s="251">
        <f ca="1">IF(A33stdlife="n/a","n/a",IF(AY$3&gt;(A33stdlife+$E535),('PTRM input'!$H$417*(1+rvanilla02)^0.5)-SUM($H535:AX535),('PTRM input'!$H$417*(1+rvanilla02)^0.5)/A33stdlife))</f>
        <v>0</v>
      </c>
      <c r="AZ535" s="251">
        <f ca="1">IF(A33stdlife="n/a","n/a",IF(AZ$3&gt;(A33stdlife+$E535),('PTRM input'!$H$417*(1+rvanilla02)^0.5)-SUM($H535:AY535),('PTRM input'!$H$417*(1+rvanilla02)^0.5)/A33stdlife))</f>
        <v>0</v>
      </c>
      <c r="BA535" s="251">
        <f ca="1">IF(A33stdlife="n/a","n/a",IF(BA$3&gt;(A33stdlife+$E535),('PTRM input'!$H$417*(1+rvanilla02)^0.5)-SUM($H535:AZ535),('PTRM input'!$H$417*(1+rvanilla02)^0.5)/A33stdlife))</f>
        <v>0</v>
      </c>
      <c r="BB535" s="251">
        <f ca="1">IF(A33stdlife="n/a","n/a",IF(BB$3&gt;(A33stdlife+$E535),('PTRM input'!$H$417*(1+rvanilla02)^0.5)-SUM($H535:BA535),('PTRM input'!$H$417*(1+rvanilla02)^0.5)/A33stdlife))</f>
        <v>0</v>
      </c>
      <c r="BC535" s="251">
        <f ca="1">IF(A33stdlife="n/a","n/a",IF(BC$3&gt;(A33stdlife+$E535),('PTRM input'!$H$417*(1+rvanilla02)^0.5)-SUM($H535:BB535),('PTRM input'!$H$417*(1+rvanilla02)^0.5)/A33stdlife))</f>
        <v>0</v>
      </c>
      <c r="BD535" s="251">
        <f ca="1">IF(A33stdlife="n/a","n/a",IF(BD$3&gt;(A33stdlife+$E535),('PTRM input'!$H$417*(1+rvanilla02)^0.5)-SUM($H535:BC535),('PTRM input'!$H$417*(1+rvanilla02)^0.5)/A33stdlife))</f>
        <v>0</v>
      </c>
      <c r="BE535" s="251">
        <f ca="1">IF(A33stdlife="n/a","n/a",IF(BE$3&gt;(A33stdlife+$E535),('PTRM input'!$H$417*(1+rvanilla02)^0.5)-SUM($H535:BD535),('PTRM input'!$H$417*(1+rvanilla02)^0.5)/A33stdlife))</f>
        <v>0</v>
      </c>
      <c r="BF535" s="251">
        <f ca="1">IF(A33stdlife="n/a","n/a",IF(BF$3&gt;(A33stdlife+$E535),('PTRM input'!$H$417*(1+rvanilla02)^0.5)-SUM($H535:BE535),('PTRM input'!$H$417*(1+rvanilla02)^0.5)/A33stdlife))</f>
        <v>0</v>
      </c>
      <c r="BG535" s="251">
        <f ca="1">IF(A33stdlife="n/a","n/a",IF(BG$3&gt;(A33stdlife+$E535),('PTRM input'!$H$417*(1+rvanilla02)^0.5)-SUM($H535:BF535),('PTRM input'!$H$417*(1+rvanilla02)^0.5)/A33stdlife))</f>
        <v>0</v>
      </c>
      <c r="BH535" s="251">
        <f ca="1">IF(A33stdlife="n/a","n/a",IF(BH$3&gt;(A33stdlife+$E535),('PTRM input'!$H$417*(1+rvanilla02)^0.5)-SUM($H535:BG535),('PTRM input'!$H$417*(1+rvanilla02)^0.5)/A33stdlife))</f>
        <v>0</v>
      </c>
      <c r="BI535" s="251">
        <f ca="1">IF(A33stdlife="n/a","n/a",IF(BI$3&gt;(A33stdlife+$E535),('PTRM input'!$H$417*(1+rvanilla02)^0.5)-SUM($H535:BH535),('PTRM input'!$H$417*(1+rvanilla02)^0.5)/A33stdlife))</f>
        <v>0</v>
      </c>
      <c r="BJ535" s="116"/>
      <c r="BK535" s="116"/>
      <c r="BL535" s="116"/>
      <c r="BM535" s="116"/>
    </row>
    <row r="536" spans="1:65" hidden="1" outlineLevel="2">
      <c r="A536" s="116"/>
      <c r="B536" s="19"/>
      <c r="C536" s="18"/>
      <c r="D536" s="760"/>
      <c r="E536" s="86">
        <v>3</v>
      </c>
      <c r="F536" s="259"/>
      <c r="G536" s="434"/>
      <c r="H536" s="435"/>
      <c r="I536" s="619"/>
      <c r="J536" s="433">
        <f ca="1">IF(A33stdlife="n/a","n/a",IF(J$3&gt;(A33stdlife+$E536),('PTRM input'!$I$417*(1+rvanilla03)^0.5)-SUM(I536:$I536),('PTRM input'!$I$417*(1+rvanilla03)^0.5)/A33stdlife))</f>
        <v>0</v>
      </c>
      <c r="K536" s="433">
        <f ca="1">IF(A33stdlife="n/a","n/a",IF(K$3&gt;(A33stdlife+$E536),('PTRM input'!$I$417*(1+rvanilla03)^0.5)-SUM($I536:J536),('PTRM input'!$I$417*(1+rvanilla03)^0.5)/A33stdlife))</f>
        <v>0</v>
      </c>
      <c r="L536" s="433">
        <f ca="1">IF(A33stdlife="n/a","n/a",IF(L$3&gt;(A33stdlife+$E536),('PTRM input'!$I$417*(1+rvanilla03)^0.5)-SUM($I536:K536),('PTRM input'!$I$417*(1+rvanilla03)^0.5)/A33stdlife))</f>
        <v>0</v>
      </c>
      <c r="M536" s="433">
        <f ca="1">IF(A33stdlife="n/a","n/a",IF(M$3&gt;(A33stdlife+$E536),('PTRM input'!$I$417*(1+rvanilla03)^0.5)-SUM($I536:L536),('PTRM input'!$I$417*(1+rvanilla03)^0.5)/A33stdlife))</f>
        <v>0</v>
      </c>
      <c r="N536" s="433">
        <f ca="1">IF(A33stdlife="n/a","n/a",IF(N$3&gt;(A33stdlife+$E536),('PTRM input'!$I$417*(1+rvanilla03)^0.5)-SUM($I536:M536),('PTRM input'!$I$417*(1+rvanilla03)^0.5)/A33stdlife))</f>
        <v>0</v>
      </c>
      <c r="O536" s="433">
        <f ca="1">IF(A33stdlife="n/a","n/a",IF(O$3&gt;(A33stdlife+$E536),('PTRM input'!$I$417*(1+rvanilla03)^0.5)-SUM($I536:N536),('PTRM input'!$I$417*(1+rvanilla03)^0.5)/A33stdlife))</f>
        <v>0</v>
      </c>
      <c r="P536" s="433">
        <f ca="1">IF(A33stdlife="n/a","n/a",IF(P$3&gt;(A33stdlife+$E536),('PTRM input'!$I$417*(1+rvanilla03)^0.5)-SUM($I536:O536),('PTRM input'!$I$417*(1+rvanilla03)^0.5)/A33stdlife))</f>
        <v>0</v>
      </c>
      <c r="Q536" s="433">
        <f ca="1">IF(A33stdlife="n/a","n/a",IF(Q$3&gt;(A33stdlife+$E536),('PTRM input'!$I$417*(1+rvanilla03)^0.5)-SUM($I536:P536),('PTRM input'!$I$417*(1+rvanilla03)^0.5)/A33stdlife))</f>
        <v>0</v>
      </c>
      <c r="R536" s="251">
        <f ca="1">IF(A33stdlife="n/a","n/a",IF(R$3&gt;(A33stdlife+$E536),('PTRM input'!$I$417*(1+rvanilla03)^0.5)-SUM($I536:Q536),('PTRM input'!$I$417*(1+rvanilla03)^0.5)/A33stdlife))</f>
        <v>0</v>
      </c>
      <c r="S536" s="251">
        <f ca="1">IF(A33stdlife="n/a","n/a",IF(S$3&gt;(A33stdlife+$E536),('PTRM input'!$I$417*(1+rvanilla03)^0.5)-SUM($I536:R536),('PTRM input'!$I$417*(1+rvanilla03)^0.5)/A33stdlife))</f>
        <v>0</v>
      </c>
      <c r="T536" s="251">
        <f ca="1">IF(A33stdlife="n/a","n/a",IF(T$3&gt;(A33stdlife+$E536),('PTRM input'!$I$417*(1+rvanilla03)^0.5)-SUM($I536:S536),('PTRM input'!$I$417*(1+rvanilla03)^0.5)/A33stdlife))</f>
        <v>0</v>
      </c>
      <c r="U536" s="251">
        <f ca="1">IF(A33stdlife="n/a","n/a",IF(U$3&gt;(A33stdlife+$E536),('PTRM input'!$I$417*(1+rvanilla03)^0.5)-SUM($I536:T536),('PTRM input'!$I$417*(1+rvanilla03)^0.5)/A33stdlife))</f>
        <v>0</v>
      </c>
      <c r="V536" s="251">
        <f ca="1">IF(A33stdlife="n/a","n/a",IF(V$3&gt;(A33stdlife+$E536),('PTRM input'!$I$417*(1+rvanilla03)^0.5)-SUM($I536:U536),('PTRM input'!$I$417*(1+rvanilla03)^0.5)/A33stdlife))</f>
        <v>0</v>
      </c>
      <c r="W536" s="251">
        <f ca="1">IF(A33stdlife="n/a","n/a",IF(W$3&gt;(A33stdlife+$E536),('PTRM input'!$I$417*(1+rvanilla03)^0.5)-SUM($I536:V536),('PTRM input'!$I$417*(1+rvanilla03)^0.5)/A33stdlife))</f>
        <v>0</v>
      </c>
      <c r="X536" s="251">
        <f ca="1">IF(A33stdlife="n/a","n/a",IF(X$3&gt;(A33stdlife+$E536),('PTRM input'!$I$417*(1+rvanilla03)^0.5)-SUM($I536:W536),('PTRM input'!$I$417*(1+rvanilla03)^0.5)/A33stdlife))</f>
        <v>0</v>
      </c>
      <c r="Y536" s="251">
        <f ca="1">IF(A33stdlife="n/a","n/a",IF(Y$3&gt;(A33stdlife+$E536),('PTRM input'!$I$417*(1+rvanilla03)^0.5)-SUM($I536:X536),('PTRM input'!$I$417*(1+rvanilla03)^0.5)/A33stdlife))</f>
        <v>0</v>
      </c>
      <c r="Z536" s="251">
        <f ca="1">IF(A33stdlife="n/a","n/a",IF(Z$3&gt;(A33stdlife+$E536),('PTRM input'!$I$417*(1+rvanilla03)^0.5)-SUM($I536:Y536),('PTRM input'!$I$417*(1+rvanilla03)^0.5)/A33stdlife))</f>
        <v>0</v>
      </c>
      <c r="AA536" s="251">
        <f ca="1">IF(A33stdlife="n/a","n/a",IF(AA$3&gt;(A33stdlife+$E536),('PTRM input'!$I$417*(1+rvanilla03)^0.5)-SUM($I536:Z536),('PTRM input'!$I$417*(1+rvanilla03)^0.5)/A33stdlife))</f>
        <v>0</v>
      </c>
      <c r="AB536" s="251">
        <f ca="1">IF(A33stdlife="n/a","n/a",IF(AB$3&gt;(A33stdlife+$E536),('PTRM input'!$I$417*(1+rvanilla03)^0.5)-SUM($I536:AA536),('PTRM input'!$I$417*(1+rvanilla03)^0.5)/A33stdlife))</f>
        <v>0</v>
      </c>
      <c r="AC536" s="251">
        <f ca="1">IF(A33stdlife="n/a","n/a",IF(AC$3&gt;(A33stdlife+$E536),('PTRM input'!$I$417*(1+rvanilla03)^0.5)-SUM($I536:AB536),('PTRM input'!$I$417*(1+rvanilla03)^0.5)/A33stdlife))</f>
        <v>0</v>
      </c>
      <c r="AD536" s="251">
        <f ca="1">IF(A33stdlife="n/a","n/a",IF(AD$3&gt;(A33stdlife+$E536),('PTRM input'!$I$417*(1+rvanilla03)^0.5)-SUM($I536:AC536),('PTRM input'!$I$417*(1+rvanilla03)^0.5)/A33stdlife))</f>
        <v>0</v>
      </c>
      <c r="AE536" s="251">
        <f ca="1">IF(A33stdlife="n/a","n/a",IF(AE$3&gt;(A33stdlife+$E536),('PTRM input'!$I$417*(1+rvanilla03)^0.5)-SUM($I536:AD536),('PTRM input'!$I$417*(1+rvanilla03)^0.5)/A33stdlife))</f>
        <v>0</v>
      </c>
      <c r="AF536" s="251">
        <f ca="1">IF(A33stdlife="n/a","n/a",IF(AF$3&gt;(A33stdlife+$E536),('PTRM input'!$I$417*(1+rvanilla03)^0.5)-SUM($I536:AE536),('PTRM input'!$I$417*(1+rvanilla03)^0.5)/A33stdlife))</f>
        <v>0</v>
      </c>
      <c r="AG536" s="251">
        <f ca="1">IF(A33stdlife="n/a","n/a",IF(AG$3&gt;(A33stdlife+$E536),('PTRM input'!$I$417*(1+rvanilla03)^0.5)-SUM($I536:AF536),('PTRM input'!$I$417*(1+rvanilla03)^0.5)/A33stdlife))</f>
        <v>0</v>
      </c>
      <c r="AH536" s="251">
        <f ca="1">IF(A33stdlife="n/a","n/a",IF(AH$3&gt;(A33stdlife+$E536),('PTRM input'!$I$417*(1+rvanilla03)^0.5)-SUM($I536:AG536),('PTRM input'!$I$417*(1+rvanilla03)^0.5)/A33stdlife))</f>
        <v>0</v>
      </c>
      <c r="AI536" s="251">
        <f ca="1">IF(A33stdlife="n/a","n/a",IF(AI$3&gt;(A33stdlife+$E536),('PTRM input'!$I$417*(1+rvanilla03)^0.5)-SUM($I536:AH536),('PTRM input'!$I$417*(1+rvanilla03)^0.5)/A33stdlife))</f>
        <v>0</v>
      </c>
      <c r="AJ536" s="251">
        <f ca="1">IF(A33stdlife="n/a","n/a",IF(AJ$3&gt;(A33stdlife+$E536),('PTRM input'!$I$417*(1+rvanilla03)^0.5)-SUM($I536:AI536),('PTRM input'!$I$417*(1+rvanilla03)^0.5)/A33stdlife))</f>
        <v>0</v>
      </c>
      <c r="AK536" s="251">
        <f ca="1">IF(A33stdlife="n/a","n/a",IF(AK$3&gt;(A33stdlife+$E536),('PTRM input'!$I$417*(1+rvanilla03)^0.5)-SUM($I536:AJ536),('PTRM input'!$I$417*(1+rvanilla03)^0.5)/A33stdlife))</f>
        <v>0</v>
      </c>
      <c r="AL536" s="251">
        <f ca="1">IF(A33stdlife="n/a","n/a",IF(AL$3&gt;(A33stdlife+$E536),('PTRM input'!$I$417*(1+rvanilla03)^0.5)-SUM($I536:AK536),('PTRM input'!$I$417*(1+rvanilla03)^0.5)/A33stdlife))</f>
        <v>0</v>
      </c>
      <c r="AM536" s="251">
        <f ca="1">IF(A33stdlife="n/a","n/a",IF(AM$3&gt;(A33stdlife+$E536),('PTRM input'!$I$417*(1+rvanilla03)^0.5)-SUM($I536:AL536),('PTRM input'!$I$417*(1+rvanilla03)^0.5)/A33stdlife))</f>
        <v>0</v>
      </c>
      <c r="AN536" s="251">
        <f ca="1">IF(A33stdlife="n/a","n/a",IF(AN$3&gt;(A33stdlife+$E536),('PTRM input'!$I$417*(1+rvanilla03)^0.5)-SUM($I536:AM536),('PTRM input'!$I$417*(1+rvanilla03)^0.5)/A33stdlife))</f>
        <v>0</v>
      </c>
      <c r="AO536" s="251">
        <f ca="1">IF(A33stdlife="n/a","n/a",IF(AO$3&gt;(A33stdlife+$E536),('PTRM input'!$I$417*(1+rvanilla03)^0.5)-SUM($I536:AN536),('PTRM input'!$I$417*(1+rvanilla03)^0.5)/A33stdlife))</f>
        <v>0</v>
      </c>
      <c r="AP536" s="251">
        <f ca="1">IF(A33stdlife="n/a","n/a",IF(AP$3&gt;(A33stdlife+$E536),('PTRM input'!$I$417*(1+rvanilla03)^0.5)-SUM($I536:AO536),('PTRM input'!$I$417*(1+rvanilla03)^0.5)/A33stdlife))</f>
        <v>0</v>
      </c>
      <c r="AQ536" s="251">
        <f ca="1">IF(A33stdlife="n/a","n/a",IF(AQ$3&gt;(A33stdlife+$E536),('PTRM input'!$I$417*(1+rvanilla03)^0.5)-SUM($I536:AP536),('PTRM input'!$I$417*(1+rvanilla03)^0.5)/A33stdlife))</f>
        <v>0</v>
      </c>
      <c r="AR536" s="251">
        <f ca="1">IF(A33stdlife="n/a","n/a",IF(AR$3&gt;(A33stdlife+$E536),('PTRM input'!$I$417*(1+rvanilla03)^0.5)-SUM($I536:AQ536),('PTRM input'!$I$417*(1+rvanilla03)^0.5)/A33stdlife))</f>
        <v>0</v>
      </c>
      <c r="AS536" s="251">
        <f ca="1">IF(A33stdlife="n/a","n/a",IF(AS$3&gt;(A33stdlife+$E536),('PTRM input'!$I$417*(1+rvanilla03)^0.5)-SUM($I536:AR536),('PTRM input'!$I$417*(1+rvanilla03)^0.5)/A33stdlife))</f>
        <v>0</v>
      </c>
      <c r="AT536" s="251">
        <f ca="1">IF(A33stdlife="n/a","n/a",IF(AT$3&gt;(A33stdlife+$E536),('PTRM input'!$I$417*(1+rvanilla03)^0.5)-SUM($I536:AS536),('PTRM input'!$I$417*(1+rvanilla03)^0.5)/A33stdlife))</f>
        <v>0</v>
      </c>
      <c r="AU536" s="251">
        <f ca="1">IF(A33stdlife="n/a","n/a",IF(AU$3&gt;(A33stdlife+$E536),('PTRM input'!$I$417*(1+rvanilla03)^0.5)-SUM($I536:AT536),('PTRM input'!$I$417*(1+rvanilla03)^0.5)/A33stdlife))</f>
        <v>0</v>
      </c>
      <c r="AV536" s="251">
        <f ca="1">IF(A33stdlife="n/a","n/a",IF(AV$3&gt;(A33stdlife+$E536),('PTRM input'!$I$417*(1+rvanilla03)^0.5)-SUM($I536:AU536),('PTRM input'!$I$417*(1+rvanilla03)^0.5)/A33stdlife))</f>
        <v>0</v>
      </c>
      <c r="AW536" s="251">
        <f ca="1">IF(A33stdlife="n/a","n/a",IF(AW$3&gt;(A33stdlife+$E536),('PTRM input'!$I$417*(1+rvanilla03)^0.5)-SUM($I536:AV536),('PTRM input'!$I$417*(1+rvanilla03)^0.5)/A33stdlife))</f>
        <v>0</v>
      </c>
      <c r="AX536" s="251">
        <f ca="1">IF(A33stdlife="n/a","n/a",IF(AX$3&gt;(A33stdlife+$E536),('PTRM input'!$I$417*(1+rvanilla03)^0.5)-SUM($I536:AW536),('PTRM input'!$I$417*(1+rvanilla03)^0.5)/A33stdlife))</f>
        <v>0</v>
      </c>
      <c r="AY536" s="251">
        <f ca="1">IF(A33stdlife="n/a","n/a",IF(AY$3&gt;(A33stdlife+$E536),('PTRM input'!$I$417*(1+rvanilla03)^0.5)-SUM($I536:AX536),('PTRM input'!$I$417*(1+rvanilla03)^0.5)/A33stdlife))</f>
        <v>0</v>
      </c>
      <c r="AZ536" s="251">
        <f ca="1">IF(A33stdlife="n/a","n/a",IF(AZ$3&gt;(A33stdlife+$E536),('PTRM input'!$I$417*(1+rvanilla03)^0.5)-SUM($I536:AY536),('PTRM input'!$I$417*(1+rvanilla03)^0.5)/A33stdlife))</f>
        <v>0</v>
      </c>
      <c r="BA536" s="251">
        <f ca="1">IF(A33stdlife="n/a","n/a",IF(BA$3&gt;(A33stdlife+$E536),('PTRM input'!$I$417*(1+rvanilla03)^0.5)-SUM($I536:AZ536),('PTRM input'!$I$417*(1+rvanilla03)^0.5)/A33stdlife))</f>
        <v>0</v>
      </c>
      <c r="BB536" s="251">
        <f ca="1">IF(A33stdlife="n/a","n/a",IF(BB$3&gt;(A33stdlife+$E536),('PTRM input'!$I$417*(1+rvanilla03)^0.5)-SUM($I536:BA536),('PTRM input'!$I$417*(1+rvanilla03)^0.5)/A33stdlife))</f>
        <v>0</v>
      </c>
      <c r="BC536" s="251">
        <f ca="1">IF(A33stdlife="n/a","n/a",IF(BC$3&gt;(A33stdlife+$E536),('PTRM input'!$I$417*(1+rvanilla03)^0.5)-SUM($I536:BB536),('PTRM input'!$I$417*(1+rvanilla03)^0.5)/A33stdlife))</f>
        <v>0</v>
      </c>
      <c r="BD536" s="251">
        <f ca="1">IF(A33stdlife="n/a","n/a",IF(BD$3&gt;(A33stdlife+$E536),('PTRM input'!$I$417*(1+rvanilla03)^0.5)-SUM($I536:BC536),('PTRM input'!$I$417*(1+rvanilla03)^0.5)/A33stdlife))</f>
        <v>0</v>
      </c>
      <c r="BE536" s="251">
        <f ca="1">IF(A33stdlife="n/a","n/a",IF(BE$3&gt;(A33stdlife+$E536),('PTRM input'!$I$417*(1+rvanilla03)^0.5)-SUM($I536:BD536),('PTRM input'!$I$417*(1+rvanilla03)^0.5)/A33stdlife))</f>
        <v>0</v>
      </c>
      <c r="BF536" s="251">
        <f ca="1">IF(A33stdlife="n/a","n/a",IF(BF$3&gt;(A33stdlife+$E536),('PTRM input'!$I$417*(1+rvanilla03)^0.5)-SUM($I536:BE536),('PTRM input'!$I$417*(1+rvanilla03)^0.5)/A33stdlife))</f>
        <v>0</v>
      </c>
      <c r="BG536" s="251">
        <f ca="1">IF(A33stdlife="n/a","n/a",IF(BG$3&gt;(A33stdlife+$E536),('PTRM input'!$I$417*(1+rvanilla03)^0.5)-SUM($I536:BF536),('PTRM input'!$I$417*(1+rvanilla03)^0.5)/A33stdlife))</f>
        <v>0</v>
      </c>
      <c r="BH536" s="251">
        <f ca="1">IF(A33stdlife="n/a","n/a",IF(BH$3&gt;(A33stdlife+$E536),('PTRM input'!$I$417*(1+rvanilla03)^0.5)-SUM($I536:BG536),('PTRM input'!$I$417*(1+rvanilla03)^0.5)/A33stdlife))</f>
        <v>0</v>
      </c>
      <c r="BI536" s="251">
        <f ca="1">IF(A33stdlife="n/a","n/a",IF(BI$3&gt;(A33stdlife+$E536),('PTRM input'!$I$417*(1+rvanilla03)^0.5)-SUM($I536:BH536),('PTRM input'!$I$417*(1+rvanilla03)^0.5)/A33stdlife))</f>
        <v>0</v>
      </c>
      <c r="BJ536" s="116"/>
      <c r="BK536" s="116"/>
      <c r="BL536" s="116"/>
      <c r="BM536" s="116"/>
    </row>
    <row r="537" spans="1:65" hidden="1" outlineLevel="2">
      <c r="A537" s="116"/>
      <c r="B537" s="19"/>
      <c r="C537" s="18"/>
      <c r="D537" s="760"/>
      <c r="E537" s="86">
        <v>4</v>
      </c>
      <c r="F537" s="259"/>
      <c r="G537" s="434"/>
      <c r="H537" s="435"/>
      <c r="I537" s="435"/>
      <c r="J537" s="619"/>
      <c r="K537" s="433">
        <f ca="1">IF(A33stdlife="n/a","n/a",IF(K$3&gt;(A33stdlife+$E537),('PTRM input'!$J$417*(1+rvanilla04)^0.5)-SUM(J537:$J537),('PTRM input'!$J$417*(1+rvanilla04)^0.5)/A33stdlife))</f>
        <v>0</v>
      </c>
      <c r="L537" s="433">
        <f ca="1">IF(A33stdlife="n/a","n/a",IF(L$3&gt;(A33stdlife+$E537),('PTRM input'!$J$417*(1+rvanilla04)^0.5)-SUM($J537:K537),('PTRM input'!$J$417*(1+rvanilla04)^0.5)/A33stdlife))</f>
        <v>0</v>
      </c>
      <c r="M537" s="433">
        <f ca="1">IF(A33stdlife="n/a","n/a",IF(M$3&gt;(A33stdlife+$E537),('PTRM input'!$J$417*(1+rvanilla04)^0.5)-SUM($J537:L537),('PTRM input'!$J$417*(1+rvanilla04)^0.5)/A33stdlife))</f>
        <v>0</v>
      </c>
      <c r="N537" s="433">
        <f ca="1">IF(A33stdlife="n/a","n/a",IF(N$3&gt;(A33stdlife+$E537),('PTRM input'!$J$417*(1+rvanilla04)^0.5)-SUM($J537:M537),('PTRM input'!$J$417*(1+rvanilla04)^0.5)/A33stdlife))</f>
        <v>0</v>
      </c>
      <c r="O537" s="433">
        <f ca="1">IF(A33stdlife="n/a","n/a",IF(O$3&gt;(A33stdlife+$E537),('PTRM input'!$J$417*(1+rvanilla04)^0.5)-SUM($J537:N537),('PTRM input'!$J$417*(1+rvanilla04)^0.5)/A33stdlife))</f>
        <v>0</v>
      </c>
      <c r="P537" s="433">
        <f ca="1">IF(A33stdlife="n/a","n/a",IF(P$3&gt;(A33stdlife+$E537),('PTRM input'!$J$417*(1+rvanilla04)^0.5)-SUM($J537:O537),('PTRM input'!$J$417*(1+rvanilla04)^0.5)/A33stdlife))</f>
        <v>0</v>
      </c>
      <c r="Q537" s="433">
        <f ca="1">IF(A33stdlife="n/a","n/a",IF(Q$3&gt;(A33stdlife+$E537),('PTRM input'!$J$417*(1+rvanilla04)^0.5)-SUM($J537:P537),('PTRM input'!$J$417*(1+rvanilla04)^0.5)/A33stdlife))</f>
        <v>0</v>
      </c>
      <c r="R537" s="251">
        <f ca="1">IF(A33stdlife="n/a","n/a",IF(R$3&gt;(A33stdlife+$E537),('PTRM input'!$J$417*(1+rvanilla04)^0.5)-SUM($J537:Q537),('PTRM input'!$J$417*(1+rvanilla04)^0.5)/A33stdlife))</f>
        <v>0</v>
      </c>
      <c r="S537" s="251">
        <f ca="1">IF(A33stdlife="n/a","n/a",IF(S$3&gt;(A33stdlife+$E537),('PTRM input'!$J$417*(1+rvanilla04)^0.5)-SUM($J537:R537),('PTRM input'!$J$417*(1+rvanilla04)^0.5)/A33stdlife))</f>
        <v>0</v>
      </c>
      <c r="T537" s="251">
        <f ca="1">IF(A33stdlife="n/a","n/a",IF(T$3&gt;(A33stdlife+$E537),('PTRM input'!$J$417*(1+rvanilla04)^0.5)-SUM($J537:S537),('PTRM input'!$J$417*(1+rvanilla04)^0.5)/A33stdlife))</f>
        <v>0</v>
      </c>
      <c r="U537" s="251">
        <f ca="1">IF(A33stdlife="n/a","n/a",IF(U$3&gt;(A33stdlife+$E537),('PTRM input'!$J$417*(1+rvanilla04)^0.5)-SUM($J537:T537),('PTRM input'!$J$417*(1+rvanilla04)^0.5)/A33stdlife))</f>
        <v>0</v>
      </c>
      <c r="V537" s="251">
        <f ca="1">IF(A33stdlife="n/a","n/a",IF(V$3&gt;(A33stdlife+$E537),('PTRM input'!$J$417*(1+rvanilla04)^0.5)-SUM($J537:U537),('PTRM input'!$J$417*(1+rvanilla04)^0.5)/A33stdlife))</f>
        <v>0</v>
      </c>
      <c r="W537" s="251">
        <f ca="1">IF(A33stdlife="n/a","n/a",IF(W$3&gt;(A33stdlife+$E537),('PTRM input'!$J$417*(1+rvanilla04)^0.5)-SUM($J537:V537),('PTRM input'!$J$417*(1+rvanilla04)^0.5)/A33stdlife))</f>
        <v>0</v>
      </c>
      <c r="X537" s="251">
        <f ca="1">IF(A33stdlife="n/a","n/a",IF(X$3&gt;(A33stdlife+$E537),('PTRM input'!$J$417*(1+rvanilla04)^0.5)-SUM($J537:W537),('PTRM input'!$J$417*(1+rvanilla04)^0.5)/A33stdlife))</f>
        <v>0</v>
      </c>
      <c r="Y537" s="251">
        <f ca="1">IF(A33stdlife="n/a","n/a",IF(Y$3&gt;(A33stdlife+$E537),('PTRM input'!$J$417*(1+rvanilla04)^0.5)-SUM($J537:X537),('PTRM input'!$J$417*(1+rvanilla04)^0.5)/A33stdlife))</f>
        <v>0</v>
      </c>
      <c r="Z537" s="251">
        <f ca="1">IF(A33stdlife="n/a","n/a",IF(Z$3&gt;(A33stdlife+$E537),('PTRM input'!$J$417*(1+rvanilla04)^0.5)-SUM($J537:Y537),('PTRM input'!$J$417*(1+rvanilla04)^0.5)/A33stdlife))</f>
        <v>0</v>
      </c>
      <c r="AA537" s="251">
        <f ca="1">IF(A33stdlife="n/a","n/a",IF(AA$3&gt;(A33stdlife+$E537),('PTRM input'!$J$417*(1+rvanilla04)^0.5)-SUM($J537:Z537),('PTRM input'!$J$417*(1+rvanilla04)^0.5)/A33stdlife))</f>
        <v>0</v>
      </c>
      <c r="AB537" s="251">
        <f ca="1">IF(A33stdlife="n/a","n/a",IF(AB$3&gt;(A33stdlife+$E537),('PTRM input'!$J$417*(1+rvanilla04)^0.5)-SUM($J537:AA537),('PTRM input'!$J$417*(1+rvanilla04)^0.5)/A33stdlife))</f>
        <v>0</v>
      </c>
      <c r="AC537" s="251">
        <f ca="1">IF(A33stdlife="n/a","n/a",IF(AC$3&gt;(A33stdlife+$E537),('PTRM input'!$J$417*(1+rvanilla04)^0.5)-SUM($J537:AB537),('PTRM input'!$J$417*(1+rvanilla04)^0.5)/A33stdlife))</f>
        <v>0</v>
      </c>
      <c r="AD537" s="251">
        <f ca="1">IF(A33stdlife="n/a","n/a",IF(AD$3&gt;(A33stdlife+$E537),('PTRM input'!$J$417*(1+rvanilla04)^0.5)-SUM($J537:AC537),('PTRM input'!$J$417*(1+rvanilla04)^0.5)/A33stdlife))</f>
        <v>0</v>
      </c>
      <c r="AE537" s="251">
        <f ca="1">IF(A33stdlife="n/a","n/a",IF(AE$3&gt;(A33stdlife+$E537),('PTRM input'!$J$417*(1+rvanilla04)^0.5)-SUM($J537:AD537),('PTRM input'!$J$417*(1+rvanilla04)^0.5)/A33stdlife))</f>
        <v>0</v>
      </c>
      <c r="AF537" s="251">
        <f ca="1">IF(A33stdlife="n/a","n/a",IF(AF$3&gt;(A33stdlife+$E537),('PTRM input'!$J$417*(1+rvanilla04)^0.5)-SUM($J537:AE537),('PTRM input'!$J$417*(1+rvanilla04)^0.5)/A33stdlife))</f>
        <v>0</v>
      </c>
      <c r="AG537" s="251">
        <f ca="1">IF(A33stdlife="n/a","n/a",IF(AG$3&gt;(A33stdlife+$E537),('PTRM input'!$J$417*(1+rvanilla04)^0.5)-SUM($J537:AF537),('PTRM input'!$J$417*(1+rvanilla04)^0.5)/A33stdlife))</f>
        <v>0</v>
      </c>
      <c r="AH537" s="251">
        <f ca="1">IF(A33stdlife="n/a","n/a",IF(AH$3&gt;(A33stdlife+$E537),('PTRM input'!$J$417*(1+rvanilla04)^0.5)-SUM($J537:AG537),('PTRM input'!$J$417*(1+rvanilla04)^0.5)/A33stdlife))</f>
        <v>0</v>
      </c>
      <c r="AI537" s="251">
        <f ca="1">IF(A33stdlife="n/a","n/a",IF(AI$3&gt;(A33stdlife+$E537),('PTRM input'!$J$417*(1+rvanilla04)^0.5)-SUM($J537:AH537),('PTRM input'!$J$417*(1+rvanilla04)^0.5)/A33stdlife))</f>
        <v>0</v>
      </c>
      <c r="AJ537" s="251">
        <f ca="1">IF(A33stdlife="n/a","n/a",IF(AJ$3&gt;(A33stdlife+$E537),('PTRM input'!$J$417*(1+rvanilla04)^0.5)-SUM($J537:AI537),('PTRM input'!$J$417*(1+rvanilla04)^0.5)/A33stdlife))</f>
        <v>0</v>
      </c>
      <c r="AK537" s="251">
        <f ca="1">IF(A33stdlife="n/a","n/a",IF(AK$3&gt;(A33stdlife+$E537),('PTRM input'!$J$417*(1+rvanilla04)^0.5)-SUM($J537:AJ537),('PTRM input'!$J$417*(1+rvanilla04)^0.5)/A33stdlife))</f>
        <v>0</v>
      </c>
      <c r="AL537" s="251">
        <f ca="1">IF(A33stdlife="n/a","n/a",IF(AL$3&gt;(A33stdlife+$E537),('PTRM input'!$J$417*(1+rvanilla04)^0.5)-SUM($J537:AK537),('PTRM input'!$J$417*(1+rvanilla04)^0.5)/A33stdlife))</f>
        <v>0</v>
      </c>
      <c r="AM537" s="251">
        <f ca="1">IF(A33stdlife="n/a","n/a",IF(AM$3&gt;(A33stdlife+$E537),('PTRM input'!$J$417*(1+rvanilla04)^0.5)-SUM($J537:AL537),('PTRM input'!$J$417*(1+rvanilla04)^0.5)/A33stdlife))</f>
        <v>0</v>
      </c>
      <c r="AN537" s="251">
        <f ca="1">IF(A33stdlife="n/a","n/a",IF(AN$3&gt;(A33stdlife+$E537),('PTRM input'!$J$417*(1+rvanilla04)^0.5)-SUM($J537:AM537),('PTRM input'!$J$417*(1+rvanilla04)^0.5)/A33stdlife))</f>
        <v>0</v>
      </c>
      <c r="AO537" s="251">
        <f ca="1">IF(A33stdlife="n/a","n/a",IF(AO$3&gt;(A33stdlife+$E537),('PTRM input'!$J$417*(1+rvanilla04)^0.5)-SUM($J537:AN537),('PTRM input'!$J$417*(1+rvanilla04)^0.5)/A33stdlife))</f>
        <v>0</v>
      </c>
      <c r="AP537" s="251">
        <f ca="1">IF(A33stdlife="n/a","n/a",IF(AP$3&gt;(A33stdlife+$E537),('PTRM input'!$J$417*(1+rvanilla04)^0.5)-SUM($J537:AO537),('PTRM input'!$J$417*(1+rvanilla04)^0.5)/A33stdlife))</f>
        <v>0</v>
      </c>
      <c r="AQ537" s="251">
        <f ca="1">IF(A33stdlife="n/a","n/a",IF(AQ$3&gt;(A33stdlife+$E537),('PTRM input'!$J$417*(1+rvanilla04)^0.5)-SUM($J537:AP537),('PTRM input'!$J$417*(1+rvanilla04)^0.5)/A33stdlife))</f>
        <v>0</v>
      </c>
      <c r="AR537" s="251">
        <f ca="1">IF(A33stdlife="n/a","n/a",IF(AR$3&gt;(A33stdlife+$E537),('PTRM input'!$J$417*(1+rvanilla04)^0.5)-SUM($J537:AQ537),('PTRM input'!$J$417*(1+rvanilla04)^0.5)/A33stdlife))</f>
        <v>0</v>
      </c>
      <c r="AS537" s="251">
        <f ca="1">IF(A33stdlife="n/a","n/a",IF(AS$3&gt;(A33stdlife+$E537),('PTRM input'!$J$417*(1+rvanilla04)^0.5)-SUM($J537:AR537),('PTRM input'!$J$417*(1+rvanilla04)^0.5)/A33stdlife))</f>
        <v>0</v>
      </c>
      <c r="AT537" s="251">
        <f ca="1">IF(A33stdlife="n/a","n/a",IF(AT$3&gt;(A33stdlife+$E537),('PTRM input'!$J$417*(1+rvanilla04)^0.5)-SUM($J537:AS537),('PTRM input'!$J$417*(1+rvanilla04)^0.5)/A33stdlife))</f>
        <v>0</v>
      </c>
      <c r="AU537" s="251">
        <f ca="1">IF(A33stdlife="n/a","n/a",IF(AU$3&gt;(A33stdlife+$E537),('PTRM input'!$J$417*(1+rvanilla04)^0.5)-SUM($J537:AT537),('PTRM input'!$J$417*(1+rvanilla04)^0.5)/A33stdlife))</f>
        <v>0</v>
      </c>
      <c r="AV537" s="251">
        <f ca="1">IF(A33stdlife="n/a","n/a",IF(AV$3&gt;(A33stdlife+$E537),('PTRM input'!$J$417*(1+rvanilla04)^0.5)-SUM($J537:AU537),('PTRM input'!$J$417*(1+rvanilla04)^0.5)/A33stdlife))</f>
        <v>0</v>
      </c>
      <c r="AW537" s="251">
        <f ca="1">IF(A33stdlife="n/a","n/a",IF(AW$3&gt;(A33stdlife+$E537),('PTRM input'!$J$417*(1+rvanilla04)^0.5)-SUM($J537:AV537),('PTRM input'!$J$417*(1+rvanilla04)^0.5)/A33stdlife))</f>
        <v>0</v>
      </c>
      <c r="AX537" s="251">
        <f ca="1">IF(A33stdlife="n/a","n/a",IF(AX$3&gt;(A33stdlife+$E537),('PTRM input'!$J$417*(1+rvanilla04)^0.5)-SUM($J537:AW537),('PTRM input'!$J$417*(1+rvanilla04)^0.5)/A33stdlife))</f>
        <v>0</v>
      </c>
      <c r="AY537" s="251">
        <f ca="1">IF(A33stdlife="n/a","n/a",IF(AY$3&gt;(A33stdlife+$E537),('PTRM input'!$J$417*(1+rvanilla04)^0.5)-SUM($J537:AX537),('PTRM input'!$J$417*(1+rvanilla04)^0.5)/A33stdlife))</f>
        <v>0</v>
      </c>
      <c r="AZ537" s="251">
        <f ca="1">IF(A33stdlife="n/a","n/a",IF(AZ$3&gt;(A33stdlife+$E537),('PTRM input'!$J$417*(1+rvanilla04)^0.5)-SUM($J537:AY537),('PTRM input'!$J$417*(1+rvanilla04)^0.5)/A33stdlife))</f>
        <v>0</v>
      </c>
      <c r="BA537" s="251">
        <f ca="1">IF(A33stdlife="n/a","n/a",IF(BA$3&gt;(A33stdlife+$E537),('PTRM input'!$J$417*(1+rvanilla04)^0.5)-SUM($J537:AZ537),('PTRM input'!$J$417*(1+rvanilla04)^0.5)/A33stdlife))</f>
        <v>0</v>
      </c>
      <c r="BB537" s="251">
        <f ca="1">IF(A33stdlife="n/a","n/a",IF(BB$3&gt;(A33stdlife+$E537),('PTRM input'!$J$417*(1+rvanilla04)^0.5)-SUM($J537:BA537),('PTRM input'!$J$417*(1+rvanilla04)^0.5)/A33stdlife))</f>
        <v>0</v>
      </c>
      <c r="BC537" s="251">
        <f ca="1">IF(A33stdlife="n/a","n/a",IF(BC$3&gt;(A33stdlife+$E537),('PTRM input'!$J$417*(1+rvanilla04)^0.5)-SUM($J537:BB537),('PTRM input'!$J$417*(1+rvanilla04)^0.5)/A33stdlife))</f>
        <v>0</v>
      </c>
      <c r="BD537" s="251">
        <f ca="1">IF(A33stdlife="n/a","n/a",IF(BD$3&gt;(A33stdlife+$E537),('PTRM input'!$J$417*(1+rvanilla04)^0.5)-SUM($J537:BC537),('PTRM input'!$J$417*(1+rvanilla04)^0.5)/A33stdlife))</f>
        <v>0</v>
      </c>
      <c r="BE537" s="251">
        <f ca="1">IF(A33stdlife="n/a","n/a",IF(BE$3&gt;(A33stdlife+$E537),('PTRM input'!$J$417*(1+rvanilla04)^0.5)-SUM($J537:BD537),('PTRM input'!$J$417*(1+rvanilla04)^0.5)/A33stdlife))</f>
        <v>0</v>
      </c>
      <c r="BF537" s="251">
        <f ca="1">IF(A33stdlife="n/a","n/a",IF(BF$3&gt;(A33stdlife+$E537),('PTRM input'!$J$417*(1+rvanilla04)^0.5)-SUM($J537:BE537),('PTRM input'!$J$417*(1+rvanilla04)^0.5)/A33stdlife))</f>
        <v>0</v>
      </c>
      <c r="BG537" s="251">
        <f ca="1">IF(A33stdlife="n/a","n/a",IF(BG$3&gt;(A33stdlife+$E537),('PTRM input'!$J$417*(1+rvanilla04)^0.5)-SUM($J537:BF537),('PTRM input'!$J$417*(1+rvanilla04)^0.5)/A33stdlife))</f>
        <v>0</v>
      </c>
      <c r="BH537" s="251">
        <f ca="1">IF(A33stdlife="n/a","n/a",IF(BH$3&gt;(A33stdlife+$E537),('PTRM input'!$J$417*(1+rvanilla04)^0.5)-SUM($J537:BG537),('PTRM input'!$J$417*(1+rvanilla04)^0.5)/A33stdlife))</f>
        <v>0</v>
      </c>
      <c r="BI537" s="251">
        <f ca="1">IF(A33stdlife="n/a","n/a",IF(BI$3&gt;(A33stdlife+$E537),('PTRM input'!$J$417*(1+rvanilla04)^0.5)-SUM($J537:BH537),('PTRM input'!$J$417*(1+rvanilla04)^0.5)/A33stdlife))</f>
        <v>0</v>
      </c>
      <c r="BJ537" s="116"/>
      <c r="BK537" s="116"/>
      <c r="BL537" s="116"/>
      <c r="BM537" s="116"/>
    </row>
    <row r="538" spans="1:65" hidden="1" outlineLevel="2">
      <c r="A538" s="116"/>
      <c r="B538" s="19"/>
      <c r="C538" s="18"/>
      <c r="D538" s="760"/>
      <c r="E538" s="86">
        <v>5</v>
      </c>
      <c r="F538" s="259"/>
      <c r="G538" s="434"/>
      <c r="H538" s="435"/>
      <c r="I538" s="435"/>
      <c r="J538" s="435"/>
      <c r="K538" s="619"/>
      <c r="L538" s="433">
        <f ca="1">IF(A33stdlife="n/a","n/a",IF(L$3&gt;(A33stdlife+$E538),('PTRM input'!$K$417*(1+rvanilla05)^0.5)-SUM($K538:K538),('PTRM input'!$K$417*(1+rvanilla05)^0.5)/A33stdlife))</f>
        <v>0</v>
      </c>
      <c r="M538" s="433">
        <f ca="1">IF(A33stdlife="n/a","n/a",IF(M$3&gt;(A33stdlife+$E538),('PTRM input'!$K$417*(1+rvanilla05)^0.5)-SUM($K538:L538),('PTRM input'!$K$417*(1+rvanilla05)^0.5)/A33stdlife))</f>
        <v>0</v>
      </c>
      <c r="N538" s="433">
        <f ca="1">IF(A33stdlife="n/a","n/a",IF(N$3&gt;(A33stdlife+$E538),('PTRM input'!$K$417*(1+rvanilla05)^0.5)-SUM($K538:M538),('PTRM input'!$K$417*(1+rvanilla05)^0.5)/A33stdlife))</f>
        <v>0</v>
      </c>
      <c r="O538" s="433">
        <f ca="1">IF(A33stdlife="n/a","n/a",IF(O$3&gt;(A33stdlife+$E538),('PTRM input'!$K$417*(1+rvanilla05)^0.5)-SUM($K538:N538),('PTRM input'!$K$417*(1+rvanilla05)^0.5)/A33stdlife))</f>
        <v>0</v>
      </c>
      <c r="P538" s="433">
        <f ca="1">IF(A33stdlife="n/a","n/a",IF(P$3&gt;(A33stdlife+$E538),('PTRM input'!$K$417*(1+rvanilla05)^0.5)-SUM($K538:O538),('PTRM input'!$K$417*(1+rvanilla05)^0.5)/A33stdlife))</f>
        <v>0</v>
      </c>
      <c r="Q538" s="433">
        <f ca="1">IF(A33stdlife="n/a","n/a",IF(Q$3&gt;(A33stdlife+$E538),('PTRM input'!$K$417*(1+rvanilla05)^0.5)-SUM($K538:P538),('PTRM input'!$K$417*(1+rvanilla05)^0.5)/A33stdlife))</f>
        <v>0</v>
      </c>
      <c r="R538" s="251">
        <f ca="1">IF(A33stdlife="n/a","n/a",IF(R$3&gt;(A33stdlife+$E538),('PTRM input'!$K$417*(1+rvanilla05)^0.5)-SUM($K538:Q538),('PTRM input'!$K$417*(1+rvanilla05)^0.5)/A33stdlife))</f>
        <v>0</v>
      </c>
      <c r="S538" s="251">
        <f ca="1">IF(A33stdlife="n/a","n/a",IF(S$3&gt;(A33stdlife+$E538),('PTRM input'!$K$417*(1+rvanilla05)^0.5)-SUM($K538:R538),('PTRM input'!$K$417*(1+rvanilla05)^0.5)/A33stdlife))</f>
        <v>0</v>
      </c>
      <c r="T538" s="251">
        <f ca="1">IF(A33stdlife="n/a","n/a",IF(T$3&gt;(A33stdlife+$E538),('PTRM input'!$K$417*(1+rvanilla05)^0.5)-SUM($K538:S538),('PTRM input'!$K$417*(1+rvanilla05)^0.5)/A33stdlife))</f>
        <v>0</v>
      </c>
      <c r="U538" s="251">
        <f ca="1">IF(A33stdlife="n/a","n/a",IF(U$3&gt;(A33stdlife+$E538),('PTRM input'!$K$417*(1+rvanilla05)^0.5)-SUM($K538:T538),('PTRM input'!$K$417*(1+rvanilla05)^0.5)/A33stdlife))</f>
        <v>0</v>
      </c>
      <c r="V538" s="251">
        <f ca="1">IF(A33stdlife="n/a","n/a",IF(V$3&gt;(A33stdlife+$E538),('PTRM input'!$K$417*(1+rvanilla05)^0.5)-SUM($K538:U538),('PTRM input'!$K$417*(1+rvanilla05)^0.5)/A33stdlife))</f>
        <v>0</v>
      </c>
      <c r="W538" s="251">
        <f ca="1">IF(A33stdlife="n/a","n/a",IF(W$3&gt;(A33stdlife+$E538),('PTRM input'!$K$417*(1+rvanilla05)^0.5)-SUM($K538:V538),('PTRM input'!$K$417*(1+rvanilla05)^0.5)/A33stdlife))</f>
        <v>0</v>
      </c>
      <c r="X538" s="251">
        <f ca="1">IF(A33stdlife="n/a","n/a",IF(X$3&gt;(A33stdlife+$E538),('PTRM input'!$K$417*(1+rvanilla05)^0.5)-SUM($K538:W538),('PTRM input'!$K$417*(1+rvanilla05)^0.5)/A33stdlife))</f>
        <v>0</v>
      </c>
      <c r="Y538" s="251">
        <f ca="1">IF(A33stdlife="n/a","n/a",IF(Y$3&gt;(A33stdlife+$E538),('PTRM input'!$K$417*(1+rvanilla05)^0.5)-SUM($K538:X538),('PTRM input'!$K$417*(1+rvanilla05)^0.5)/A33stdlife))</f>
        <v>0</v>
      </c>
      <c r="Z538" s="251">
        <f ca="1">IF(A33stdlife="n/a","n/a",IF(Z$3&gt;(A33stdlife+$E538),('PTRM input'!$K$417*(1+rvanilla05)^0.5)-SUM($K538:Y538),('PTRM input'!$K$417*(1+rvanilla05)^0.5)/A33stdlife))</f>
        <v>0</v>
      </c>
      <c r="AA538" s="251">
        <f ca="1">IF(A33stdlife="n/a","n/a",IF(AA$3&gt;(A33stdlife+$E538),('PTRM input'!$K$417*(1+rvanilla05)^0.5)-SUM($K538:Z538),('PTRM input'!$K$417*(1+rvanilla05)^0.5)/A33stdlife))</f>
        <v>0</v>
      </c>
      <c r="AB538" s="251">
        <f ca="1">IF(A33stdlife="n/a","n/a",IF(AB$3&gt;(A33stdlife+$E538),('PTRM input'!$K$417*(1+rvanilla05)^0.5)-SUM($K538:AA538),('PTRM input'!$K$417*(1+rvanilla05)^0.5)/A33stdlife))</f>
        <v>0</v>
      </c>
      <c r="AC538" s="251">
        <f ca="1">IF(A33stdlife="n/a","n/a",IF(AC$3&gt;(A33stdlife+$E538),('PTRM input'!$K$417*(1+rvanilla05)^0.5)-SUM($K538:AB538),('PTRM input'!$K$417*(1+rvanilla05)^0.5)/A33stdlife))</f>
        <v>0</v>
      </c>
      <c r="AD538" s="251">
        <f ca="1">IF(A33stdlife="n/a","n/a",IF(AD$3&gt;(A33stdlife+$E538),('PTRM input'!$K$417*(1+rvanilla05)^0.5)-SUM($K538:AC538),('PTRM input'!$K$417*(1+rvanilla05)^0.5)/A33stdlife))</f>
        <v>0</v>
      </c>
      <c r="AE538" s="251">
        <f ca="1">IF(A33stdlife="n/a","n/a",IF(AE$3&gt;(A33stdlife+$E538),('PTRM input'!$K$417*(1+rvanilla05)^0.5)-SUM($K538:AD538),('PTRM input'!$K$417*(1+rvanilla05)^0.5)/A33stdlife))</f>
        <v>0</v>
      </c>
      <c r="AF538" s="251">
        <f ca="1">IF(A33stdlife="n/a","n/a",IF(AF$3&gt;(A33stdlife+$E538),('PTRM input'!$K$417*(1+rvanilla05)^0.5)-SUM($K538:AE538),('PTRM input'!$K$417*(1+rvanilla05)^0.5)/A33stdlife))</f>
        <v>0</v>
      </c>
      <c r="AG538" s="251">
        <f ca="1">IF(A33stdlife="n/a","n/a",IF(AG$3&gt;(A33stdlife+$E538),('PTRM input'!$K$417*(1+rvanilla05)^0.5)-SUM($K538:AF538),('PTRM input'!$K$417*(1+rvanilla05)^0.5)/A33stdlife))</f>
        <v>0</v>
      </c>
      <c r="AH538" s="251">
        <f ca="1">IF(A33stdlife="n/a","n/a",IF(AH$3&gt;(A33stdlife+$E538),('PTRM input'!$K$417*(1+rvanilla05)^0.5)-SUM($K538:AG538),('PTRM input'!$K$417*(1+rvanilla05)^0.5)/A33stdlife))</f>
        <v>0</v>
      </c>
      <c r="AI538" s="251">
        <f ca="1">IF(A33stdlife="n/a","n/a",IF(AI$3&gt;(A33stdlife+$E538),('PTRM input'!$K$417*(1+rvanilla05)^0.5)-SUM($K538:AH538),('PTRM input'!$K$417*(1+rvanilla05)^0.5)/A33stdlife))</f>
        <v>0</v>
      </c>
      <c r="AJ538" s="251">
        <f ca="1">IF(A33stdlife="n/a","n/a",IF(AJ$3&gt;(A33stdlife+$E538),('PTRM input'!$K$417*(1+rvanilla05)^0.5)-SUM($K538:AI538),('PTRM input'!$K$417*(1+rvanilla05)^0.5)/A33stdlife))</f>
        <v>0</v>
      </c>
      <c r="AK538" s="251">
        <f ca="1">IF(A33stdlife="n/a","n/a",IF(AK$3&gt;(A33stdlife+$E538),('PTRM input'!$K$417*(1+rvanilla05)^0.5)-SUM($K538:AJ538),('PTRM input'!$K$417*(1+rvanilla05)^0.5)/A33stdlife))</f>
        <v>0</v>
      </c>
      <c r="AL538" s="251">
        <f ca="1">IF(A33stdlife="n/a","n/a",IF(AL$3&gt;(A33stdlife+$E538),('PTRM input'!$K$417*(1+rvanilla05)^0.5)-SUM($K538:AK538),('PTRM input'!$K$417*(1+rvanilla05)^0.5)/A33stdlife))</f>
        <v>0</v>
      </c>
      <c r="AM538" s="251">
        <f ca="1">IF(A33stdlife="n/a","n/a",IF(AM$3&gt;(A33stdlife+$E538),('PTRM input'!$K$417*(1+rvanilla05)^0.5)-SUM($K538:AL538),('PTRM input'!$K$417*(1+rvanilla05)^0.5)/A33stdlife))</f>
        <v>0</v>
      </c>
      <c r="AN538" s="251">
        <f ca="1">IF(A33stdlife="n/a","n/a",IF(AN$3&gt;(A33stdlife+$E538),('PTRM input'!$K$417*(1+rvanilla05)^0.5)-SUM($K538:AM538),('PTRM input'!$K$417*(1+rvanilla05)^0.5)/A33stdlife))</f>
        <v>0</v>
      </c>
      <c r="AO538" s="251">
        <f ca="1">IF(A33stdlife="n/a","n/a",IF(AO$3&gt;(A33stdlife+$E538),('PTRM input'!$K$417*(1+rvanilla05)^0.5)-SUM($K538:AN538),('PTRM input'!$K$417*(1+rvanilla05)^0.5)/A33stdlife))</f>
        <v>0</v>
      </c>
      <c r="AP538" s="251">
        <f ca="1">IF(A33stdlife="n/a","n/a",IF(AP$3&gt;(A33stdlife+$E538),('PTRM input'!$K$417*(1+rvanilla05)^0.5)-SUM($K538:AO538),('PTRM input'!$K$417*(1+rvanilla05)^0.5)/A33stdlife))</f>
        <v>0</v>
      </c>
      <c r="AQ538" s="251">
        <f ca="1">IF(A33stdlife="n/a","n/a",IF(AQ$3&gt;(A33stdlife+$E538),('PTRM input'!$K$417*(1+rvanilla05)^0.5)-SUM($K538:AP538),('PTRM input'!$K$417*(1+rvanilla05)^0.5)/A33stdlife))</f>
        <v>0</v>
      </c>
      <c r="AR538" s="251">
        <f ca="1">IF(A33stdlife="n/a","n/a",IF(AR$3&gt;(A33stdlife+$E538),('PTRM input'!$K$417*(1+rvanilla05)^0.5)-SUM($K538:AQ538),('PTRM input'!$K$417*(1+rvanilla05)^0.5)/A33stdlife))</f>
        <v>0</v>
      </c>
      <c r="AS538" s="251">
        <f ca="1">IF(A33stdlife="n/a","n/a",IF(AS$3&gt;(A33stdlife+$E538),('PTRM input'!$K$417*(1+rvanilla05)^0.5)-SUM($K538:AR538),('PTRM input'!$K$417*(1+rvanilla05)^0.5)/A33stdlife))</f>
        <v>0</v>
      </c>
      <c r="AT538" s="251">
        <f ca="1">IF(A33stdlife="n/a","n/a",IF(AT$3&gt;(A33stdlife+$E538),('PTRM input'!$K$417*(1+rvanilla05)^0.5)-SUM($K538:AS538),('PTRM input'!$K$417*(1+rvanilla05)^0.5)/A33stdlife))</f>
        <v>0</v>
      </c>
      <c r="AU538" s="251">
        <f ca="1">IF(A33stdlife="n/a","n/a",IF(AU$3&gt;(A33stdlife+$E538),('PTRM input'!$K$417*(1+rvanilla05)^0.5)-SUM($K538:AT538),('PTRM input'!$K$417*(1+rvanilla05)^0.5)/A33stdlife))</f>
        <v>0</v>
      </c>
      <c r="AV538" s="251">
        <f ca="1">IF(A33stdlife="n/a","n/a",IF(AV$3&gt;(A33stdlife+$E538),('PTRM input'!$K$417*(1+rvanilla05)^0.5)-SUM($K538:AU538),('PTRM input'!$K$417*(1+rvanilla05)^0.5)/A33stdlife))</f>
        <v>0</v>
      </c>
      <c r="AW538" s="251">
        <f ca="1">IF(A33stdlife="n/a","n/a",IF(AW$3&gt;(A33stdlife+$E538),('PTRM input'!$K$417*(1+rvanilla05)^0.5)-SUM($K538:AV538),('PTRM input'!$K$417*(1+rvanilla05)^0.5)/A33stdlife))</f>
        <v>0</v>
      </c>
      <c r="AX538" s="251">
        <f ca="1">IF(A33stdlife="n/a","n/a",IF(AX$3&gt;(A33stdlife+$E538),('PTRM input'!$K$417*(1+rvanilla05)^0.5)-SUM($K538:AW538),('PTRM input'!$K$417*(1+rvanilla05)^0.5)/A33stdlife))</f>
        <v>0</v>
      </c>
      <c r="AY538" s="251">
        <f ca="1">IF(A33stdlife="n/a","n/a",IF(AY$3&gt;(A33stdlife+$E538),('PTRM input'!$K$417*(1+rvanilla05)^0.5)-SUM($K538:AX538),('PTRM input'!$K$417*(1+rvanilla05)^0.5)/A33stdlife))</f>
        <v>0</v>
      </c>
      <c r="AZ538" s="251">
        <f ca="1">IF(A33stdlife="n/a","n/a",IF(AZ$3&gt;(A33stdlife+$E538),('PTRM input'!$K$417*(1+rvanilla05)^0.5)-SUM($K538:AY538),('PTRM input'!$K$417*(1+rvanilla05)^0.5)/A33stdlife))</f>
        <v>0</v>
      </c>
      <c r="BA538" s="251">
        <f ca="1">IF(A33stdlife="n/a","n/a",IF(BA$3&gt;(A33stdlife+$E538),('PTRM input'!$K$417*(1+rvanilla05)^0.5)-SUM($K538:AZ538),('PTRM input'!$K$417*(1+rvanilla05)^0.5)/A33stdlife))</f>
        <v>0</v>
      </c>
      <c r="BB538" s="251">
        <f ca="1">IF(A33stdlife="n/a","n/a",IF(BB$3&gt;(A33stdlife+$E538),('PTRM input'!$K$417*(1+rvanilla05)^0.5)-SUM($K538:BA538),('PTRM input'!$K$417*(1+rvanilla05)^0.5)/A33stdlife))</f>
        <v>0</v>
      </c>
      <c r="BC538" s="251">
        <f ca="1">IF(A33stdlife="n/a","n/a",IF(BC$3&gt;(A33stdlife+$E538),('PTRM input'!$K$417*(1+rvanilla05)^0.5)-SUM($K538:BB538),('PTRM input'!$K$417*(1+rvanilla05)^0.5)/A33stdlife))</f>
        <v>0</v>
      </c>
      <c r="BD538" s="251">
        <f ca="1">IF(A33stdlife="n/a","n/a",IF(BD$3&gt;(A33stdlife+$E538),('PTRM input'!$K$417*(1+rvanilla05)^0.5)-SUM($K538:BC538),('PTRM input'!$K$417*(1+rvanilla05)^0.5)/A33stdlife))</f>
        <v>0</v>
      </c>
      <c r="BE538" s="251">
        <f ca="1">IF(A33stdlife="n/a","n/a",IF(BE$3&gt;(A33stdlife+$E538),('PTRM input'!$K$417*(1+rvanilla05)^0.5)-SUM($K538:BD538),('PTRM input'!$K$417*(1+rvanilla05)^0.5)/A33stdlife))</f>
        <v>0</v>
      </c>
      <c r="BF538" s="251">
        <f ca="1">IF(A33stdlife="n/a","n/a",IF(BF$3&gt;(A33stdlife+$E538),('PTRM input'!$K$417*(1+rvanilla05)^0.5)-SUM($K538:BE538),('PTRM input'!$K$417*(1+rvanilla05)^0.5)/A33stdlife))</f>
        <v>0</v>
      </c>
      <c r="BG538" s="251">
        <f ca="1">IF(A33stdlife="n/a","n/a",IF(BG$3&gt;(A33stdlife+$E538),('PTRM input'!$K$417*(1+rvanilla05)^0.5)-SUM($K538:BF538),('PTRM input'!$K$417*(1+rvanilla05)^0.5)/A33stdlife))</f>
        <v>0</v>
      </c>
      <c r="BH538" s="251">
        <f ca="1">IF(A33stdlife="n/a","n/a",IF(BH$3&gt;(A33stdlife+$E538),('PTRM input'!$K$417*(1+rvanilla05)^0.5)-SUM($K538:BG538),('PTRM input'!$K$417*(1+rvanilla05)^0.5)/A33stdlife))</f>
        <v>0</v>
      </c>
      <c r="BI538" s="251">
        <f ca="1">IF(A33stdlife="n/a","n/a",IF(BI$3&gt;(A33stdlife+$E538),('PTRM input'!$K$417*(1+rvanilla05)^0.5)-SUM($K538:BH538),('PTRM input'!$K$417*(1+rvanilla05)^0.5)/A33stdlife))</f>
        <v>0</v>
      </c>
      <c r="BJ538" s="116"/>
      <c r="BK538" s="116"/>
      <c r="BL538" s="116"/>
      <c r="BM538" s="116"/>
    </row>
    <row r="539" spans="1:65" hidden="1" outlineLevel="2">
      <c r="A539" s="116"/>
      <c r="B539" s="19"/>
      <c r="C539" s="18"/>
      <c r="D539" s="760"/>
      <c r="E539" s="86">
        <v>6</v>
      </c>
      <c r="F539" s="259"/>
      <c r="G539" s="434"/>
      <c r="H539" s="435"/>
      <c r="I539" s="435"/>
      <c r="J539" s="435"/>
      <c r="K539" s="435"/>
      <c r="L539" s="619"/>
      <c r="M539" s="433">
        <f ca="1">IF(A33stdlife="n/a","n/a",IF(M$3&gt;(A33stdlife+$E539),('PTRM input'!$L$417*(1+rvanilla06)^0.5)-SUM($L539:L539),('PTRM input'!$L$417*(1+rvanilla06)^0.5)/A33stdlife))</f>
        <v>0</v>
      </c>
      <c r="N539" s="433">
        <f ca="1">IF(A33stdlife="n/a","n/a",IF(N$3&gt;(A33stdlife+$E539),('PTRM input'!$L$417*(1+rvanilla06)^0.5)-SUM($L539:M539),('PTRM input'!$L$417*(1+rvanilla06)^0.5)/A33stdlife))</f>
        <v>0</v>
      </c>
      <c r="O539" s="433">
        <f ca="1">IF(A33stdlife="n/a","n/a",IF(O$3&gt;(A33stdlife+$E539),('PTRM input'!$L$417*(1+rvanilla06)^0.5)-SUM($L539:N539),('PTRM input'!$L$417*(1+rvanilla06)^0.5)/A33stdlife))</f>
        <v>0</v>
      </c>
      <c r="P539" s="433">
        <f ca="1">IF(A33stdlife="n/a","n/a",IF(P$3&gt;(A33stdlife+$E539),('PTRM input'!$L$417*(1+rvanilla06)^0.5)-SUM($L539:O539),('PTRM input'!$L$417*(1+rvanilla06)^0.5)/A33stdlife))</f>
        <v>0</v>
      </c>
      <c r="Q539" s="433">
        <f ca="1">IF(A33stdlife="n/a","n/a",IF(Q$3&gt;(A33stdlife+$E539),('PTRM input'!$L$417*(1+rvanilla06)^0.5)-SUM($L539:P539),('PTRM input'!$L$417*(1+rvanilla06)^0.5)/A33stdlife))</f>
        <v>0</v>
      </c>
      <c r="R539" s="251">
        <f ca="1">IF(A33stdlife="n/a","n/a",IF(R$3&gt;(A33stdlife+$E539),('PTRM input'!$L$417*(1+rvanilla06)^0.5)-SUM($L539:Q539),('PTRM input'!$L$417*(1+rvanilla06)^0.5)/A33stdlife))</f>
        <v>0</v>
      </c>
      <c r="S539" s="251">
        <f ca="1">IF(A33stdlife="n/a","n/a",IF(S$3&gt;(A33stdlife+$E539),('PTRM input'!$L$417*(1+rvanilla06)^0.5)-SUM($L539:R539),('PTRM input'!$L$417*(1+rvanilla06)^0.5)/A33stdlife))</f>
        <v>0</v>
      </c>
      <c r="T539" s="251">
        <f ca="1">IF(A33stdlife="n/a","n/a",IF(T$3&gt;(A33stdlife+$E539),('PTRM input'!$L$417*(1+rvanilla06)^0.5)-SUM($L539:S539),('PTRM input'!$L$417*(1+rvanilla06)^0.5)/A33stdlife))</f>
        <v>0</v>
      </c>
      <c r="U539" s="251">
        <f ca="1">IF(A33stdlife="n/a","n/a",IF(U$3&gt;(A33stdlife+$E539),('PTRM input'!$L$417*(1+rvanilla06)^0.5)-SUM($L539:T539),('PTRM input'!$L$417*(1+rvanilla06)^0.5)/A33stdlife))</f>
        <v>0</v>
      </c>
      <c r="V539" s="251">
        <f ca="1">IF(A33stdlife="n/a","n/a",IF(V$3&gt;(A33stdlife+$E539),('PTRM input'!$L$417*(1+rvanilla06)^0.5)-SUM($L539:U539),('PTRM input'!$L$417*(1+rvanilla06)^0.5)/A33stdlife))</f>
        <v>0</v>
      </c>
      <c r="W539" s="251">
        <f ca="1">IF(A33stdlife="n/a","n/a",IF(W$3&gt;(A33stdlife+$E539),('PTRM input'!$L$417*(1+rvanilla06)^0.5)-SUM($L539:V539),('PTRM input'!$L$417*(1+rvanilla06)^0.5)/A33stdlife))</f>
        <v>0</v>
      </c>
      <c r="X539" s="251">
        <f ca="1">IF(A33stdlife="n/a","n/a",IF(X$3&gt;(A33stdlife+$E539),('PTRM input'!$L$417*(1+rvanilla06)^0.5)-SUM($L539:W539),('PTRM input'!$L$417*(1+rvanilla06)^0.5)/A33stdlife))</f>
        <v>0</v>
      </c>
      <c r="Y539" s="251">
        <f ca="1">IF(A33stdlife="n/a","n/a",IF(Y$3&gt;(A33stdlife+$E539),('PTRM input'!$L$417*(1+rvanilla06)^0.5)-SUM($L539:X539),('PTRM input'!$L$417*(1+rvanilla06)^0.5)/A33stdlife))</f>
        <v>0</v>
      </c>
      <c r="Z539" s="251">
        <f ca="1">IF(A33stdlife="n/a","n/a",IF(Z$3&gt;(A33stdlife+$E539),('PTRM input'!$L$417*(1+rvanilla06)^0.5)-SUM($L539:Y539),('PTRM input'!$L$417*(1+rvanilla06)^0.5)/A33stdlife))</f>
        <v>0</v>
      </c>
      <c r="AA539" s="251">
        <f ca="1">IF(A33stdlife="n/a","n/a",IF(AA$3&gt;(A33stdlife+$E539),('PTRM input'!$L$417*(1+rvanilla06)^0.5)-SUM($L539:Z539),('PTRM input'!$L$417*(1+rvanilla06)^0.5)/A33stdlife))</f>
        <v>0</v>
      </c>
      <c r="AB539" s="251">
        <f ca="1">IF(A33stdlife="n/a","n/a",IF(AB$3&gt;(A33stdlife+$E539),('PTRM input'!$L$417*(1+rvanilla06)^0.5)-SUM($L539:AA539),('PTRM input'!$L$417*(1+rvanilla06)^0.5)/A33stdlife))</f>
        <v>0</v>
      </c>
      <c r="AC539" s="251">
        <f ca="1">IF(A33stdlife="n/a","n/a",IF(AC$3&gt;(A33stdlife+$E539),('PTRM input'!$L$417*(1+rvanilla06)^0.5)-SUM($L539:AB539),('PTRM input'!$L$417*(1+rvanilla06)^0.5)/A33stdlife))</f>
        <v>0</v>
      </c>
      <c r="AD539" s="251">
        <f ca="1">IF(A33stdlife="n/a","n/a",IF(AD$3&gt;(A33stdlife+$E539),('PTRM input'!$L$417*(1+rvanilla06)^0.5)-SUM($L539:AC539),('PTRM input'!$L$417*(1+rvanilla06)^0.5)/A33stdlife))</f>
        <v>0</v>
      </c>
      <c r="AE539" s="251">
        <f ca="1">IF(A33stdlife="n/a","n/a",IF(AE$3&gt;(A33stdlife+$E539),('PTRM input'!$L$417*(1+rvanilla06)^0.5)-SUM($L539:AD539),('PTRM input'!$L$417*(1+rvanilla06)^0.5)/A33stdlife))</f>
        <v>0</v>
      </c>
      <c r="AF539" s="251">
        <f ca="1">IF(A33stdlife="n/a","n/a",IF(AF$3&gt;(A33stdlife+$E539),('PTRM input'!$L$417*(1+rvanilla06)^0.5)-SUM($L539:AE539),('PTRM input'!$L$417*(1+rvanilla06)^0.5)/A33stdlife))</f>
        <v>0</v>
      </c>
      <c r="AG539" s="251">
        <f ca="1">IF(A33stdlife="n/a","n/a",IF(AG$3&gt;(A33stdlife+$E539),('PTRM input'!$L$417*(1+rvanilla06)^0.5)-SUM($L539:AF539),('PTRM input'!$L$417*(1+rvanilla06)^0.5)/A33stdlife))</f>
        <v>0</v>
      </c>
      <c r="AH539" s="251">
        <f ca="1">IF(A33stdlife="n/a","n/a",IF(AH$3&gt;(A33stdlife+$E539),('PTRM input'!$L$417*(1+rvanilla06)^0.5)-SUM($L539:AG539),('PTRM input'!$L$417*(1+rvanilla06)^0.5)/A33stdlife))</f>
        <v>0</v>
      </c>
      <c r="AI539" s="251">
        <f ca="1">IF(A33stdlife="n/a","n/a",IF(AI$3&gt;(A33stdlife+$E539),('PTRM input'!$L$417*(1+rvanilla06)^0.5)-SUM($L539:AH539),('PTRM input'!$L$417*(1+rvanilla06)^0.5)/A33stdlife))</f>
        <v>0</v>
      </c>
      <c r="AJ539" s="251">
        <f ca="1">IF(A33stdlife="n/a","n/a",IF(AJ$3&gt;(A33stdlife+$E539),('PTRM input'!$L$417*(1+rvanilla06)^0.5)-SUM($L539:AI539),('PTRM input'!$L$417*(1+rvanilla06)^0.5)/A33stdlife))</f>
        <v>0</v>
      </c>
      <c r="AK539" s="251">
        <f ca="1">IF(A33stdlife="n/a","n/a",IF(AK$3&gt;(A33stdlife+$E539),('PTRM input'!$L$417*(1+rvanilla06)^0.5)-SUM($L539:AJ539),('PTRM input'!$L$417*(1+rvanilla06)^0.5)/A33stdlife))</f>
        <v>0</v>
      </c>
      <c r="AL539" s="251">
        <f ca="1">IF(A33stdlife="n/a","n/a",IF(AL$3&gt;(A33stdlife+$E539),('PTRM input'!$L$417*(1+rvanilla06)^0.5)-SUM($L539:AK539),('PTRM input'!$L$417*(1+rvanilla06)^0.5)/A33stdlife))</f>
        <v>0</v>
      </c>
      <c r="AM539" s="251">
        <f ca="1">IF(A33stdlife="n/a","n/a",IF(AM$3&gt;(A33stdlife+$E539),('PTRM input'!$L$417*(1+rvanilla06)^0.5)-SUM($L539:AL539),('PTRM input'!$L$417*(1+rvanilla06)^0.5)/A33stdlife))</f>
        <v>0</v>
      </c>
      <c r="AN539" s="251">
        <f ca="1">IF(A33stdlife="n/a","n/a",IF(AN$3&gt;(A33stdlife+$E539),('PTRM input'!$L$417*(1+rvanilla06)^0.5)-SUM($L539:AM539),('PTRM input'!$L$417*(1+rvanilla06)^0.5)/A33stdlife))</f>
        <v>0</v>
      </c>
      <c r="AO539" s="251">
        <f ca="1">IF(A33stdlife="n/a","n/a",IF(AO$3&gt;(A33stdlife+$E539),('PTRM input'!$L$417*(1+rvanilla06)^0.5)-SUM($L539:AN539),('PTRM input'!$L$417*(1+rvanilla06)^0.5)/A33stdlife))</f>
        <v>0</v>
      </c>
      <c r="AP539" s="251">
        <f ca="1">IF(A33stdlife="n/a","n/a",IF(AP$3&gt;(A33stdlife+$E539),('PTRM input'!$L$417*(1+rvanilla06)^0.5)-SUM($L539:AO539),('PTRM input'!$L$417*(1+rvanilla06)^0.5)/A33stdlife))</f>
        <v>0</v>
      </c>
      <c r="AQ539" s="251">
        <f ca="1">IF(A33stdlife="n/a","n/a",IF(AQ$3&gt;(A33stdlife+$E539),('PTRM input'!$L$417*(1+rvanilla06)^0.5)-SUM($L539:AP539),('PTRM input'!$L$417*(1+rvanilla06)^0.5)/A33stdlife))</f>
        <v>0</v>
      </c>
      <c r="AR539" s="251">
        <f ca="1">IF(A33stdlife="n/a","n/a",IF(AR$3&gt;(A33stdlife+$E539),('PTRM input'!$L$417*(1+rvanilla06)^0.5)-SUM($L539:AQ539),('PTRM input'!$L$417*(1+rvanilla06)^0.5)/A33stdlife))</f>
        <v>0</v>
      </c>
      <c r="AS539" s="251">
        <f ca="1">IF(A33stdlife="n/a","n/a",IF(AS$3&gt;(A33stdlife+$E539),('PTRM input'!$L$417*(1+rvanilla06)^0.5)-SUM($L539:AR539),('PTRM input'!$L$417*(1+rvanilla06)^0.5)/A33stdlife))</f>
        <v>0</v>
      </c>
      <c r="AT539" s="251">
        <f ca="1">IF(A33stdlife="n/a","n/a",IF(AT$3&gt;(A33stdlife+$E539),('PTRM input'!$L$417*(1+rvanilla06)^0.5)-SUM($L539:AS539),('PTRM input'!$L$417*(1+rvanilla06)^0.5)/A33stdlife))</f>
        <v>0</v>
      </c>
      <c r="AU539" s="251">
        <f ca="1">IF(A33stdlife="n/a","n/a",IF(AU$3&gt;(A33stdlife+$E539),('PTRM input'!$L$417*(1+rvanilla06)^0.5)-SUM($L539:AT539),('PTRM input'!$L$417*(1+rvanilla06)^0.5)/A33stdlife))</f>
        <v>0</v>
      </c>
      <c r="AV539" s="251">
        <f ca="1">IF(A33stdlife="n/a","n/a",IF(AV$3&gt;(A33stdlife+$E539),('PTRM input'!$L$417*(1+rvanilla06)^0.5)-SUM($L539:AU539),('PTRM input'!$L$417*(1+rvanilla06)^0.5)/A33stdlife))</f>
        <v>0</v>
      </c>
      <c r="AW539" s="251">
        <f ca="1">IF(A33stdlife="n/a","n/a",IF(AW$3&gt;(A33stdlife+$E539),('PTRM input'!$L$417*(1+rvanilla06)^0.5)-SUM($L539:AV539),('PTRM input'!$L$417*(1+rvanilla06)^0.5)/A33stdlife))</f>
        <v>0</v>
      </c>
      <c r="AX539" s="251">
        <f ca="1">IF(A33stdlife="n/a","n/a",IF(AX$3&gt;(A33stdlife+$E539),('PTRM input'!$L$417*(1+rvanilla06)^0.5)-SUM($L539:AW539),('PTRM input'!$L$417*(1+rvanilla06)^0.5)/A33stdlife))</f>
        <v>0</v>
      </c>
      <c r="AY539" s="251">
        <f ca="1">IF(A33stdlife="n/a","n/a",IF(AY$3&gt;(A33stdlife+$E539),('PTRM input'!$L$417*(1+rvanilla06)^0.5)-SUM($L539:AX539),('PTRM input'!$L$417*(1+rvanilla06)^0.5)/A33stdlife))</f>
        <v>0</v>
      </c>
      <c r="AZ539" s="251">
        <f ca="1">IF(A33stdlife="n/a","n/a",IF(AZ$3&gt;(A33stdlife+$E539),('PTRM input'!$L$417*(1+rvanilla06)^0.5)-SUM($L539:AY539),('PTRM input'!$L$417*(1+rvanilla06)^0.5)/A33stdlife))</f>
        <v>0</v>
      </c>
      <c r="BA539" s="251">
        <f ca="1">IF(A33stdlife="n/a","n/a",IF(BA$3&gt;(A33stdlife+$E539),('PTRM input'!$L$417*(1+rvanilla06)^0.5)-SUM($L539:AZ539),('PTRM input'!$L$417*(1+rvanilla06)^0.5)/A33stdlife))</f>
        <v>0</v>
      </c>
      <c r="BB539" s="251">
        <f ca="1">IF(A33stdlife="n/a","n/a",IF(BB$3&gt;(A33stdlife+$E539),('PTRM input'!$L$417*(1+rvanilla06)^0.5)-SUM($L539:BA539),('PTRM input'!$L$417*(1+rvanilla06)^0.5)/A33stdlife))</f>
        <v>0</v>
      </c>
      <c r="BC539" s="251">
        <f ca="1">IF(A33stdlife="n/a","n/a",IF(BC$3&gt;(A33stdlife+$E539),('PTRM input'!$L$417*(1+rvanilla06)^0.5)-SUM($L539:BB539),('PTRM input'!$L$417*(1+rvanilla06)^0.5)/A33stdlife))</f>
        <v>0</v>
      </c>
      <c r="BD539" s="251">
        <f ca="1">IF(A33stdlife="n/a","n/a",IF(BD$3&gt;(A33stdlife+$E539),('PTRM input'!$L$417*(1+rvanilla06)^0.5)-SUM($L539:BC539),('PTRM input'!$L$417*(1+rvanilla06)^0.5)/A33stdlife))</f>
        <v>0</v>
      </c>
      <c r="BE539" s="251">
        <f ca="1">IF(A33stdlife="n/a","n/a",IF(BE$3&gt;(A33stdlife+$E539),('PTRM input'!$L$417*(1+rvanilla06)^0.5)-SUM($L539:BD539),('PTRM input'!$L$417*(1+rvanilla06)^0.5)/A33stdlife))</f>
        <v>0</v>
      </c>
      <c r="BF539" s="251">
        <f ca="1">IF(A33stdlife="n/a","n/a",IF(BF$3&gt;(A33stdlife+$E539),('PTRM input'!$L$417*(1+rvanilla06)^0.5)-SUM($L539:BE539),('PTRM input'!$L$417*(1+rvanilla06)^0.5)/A33stdlife))</f>
        <v>0</v>
      </c>
      <c r="BG539" s="251">
        <f ca="1">IF(A33stdlife="n/a","n/a",IF(BG$3&gt;(A33stdlife+$E539),('PTRM input'!$L$417*(1+rvanilla06)^0.5)-SUM($L539:BF539),('PTRM input'!$L$417*(1+rvanilla06)^0.5)/A33stdlife))</f>
        <v>0</v>
      </c>
      <c r="BH539" s="251">
        <f ca="1">IF(A33stdlife="n/a","n/a",IF(BH$3&gt;(A33stdlife+$E539),('PTRM input'!$L$417*(1+rvanilla06)^0.5)-SUM($L539:BG539),('PTRM input'!$L$417*(1+rvanilla06)^0.5)/A33stdlife))</f>
        <v>0</v>
      </c>
      <c r="BI539" s="251">
        <f ca="1">IF(A33stdlife="n/a","n/a",IF(BI$3&gt;(A33stdlife+$E539),('PTRM input'!$L$417*(1+rvanilla06)^0.5)-SUM($L539:BH539),('PTRM input'!$L$417*(1+rvanilla06)^0.5)/A33stdlife))</f>
        <v>0</v>
      </c>
      <c r="BJ539" s="116"/>
      <c r="BK539" s="116"/>
      <c r="BL539" s="116"/>
      <c r="BM539" s="116"/>
    </row>
    <row r="540" spans="1:65" hidden="1" outlineLevel="2">
      <c r="A540" s="116"/>
      <c r="B540" s="19"/>
      <c r="C540" s="18"/>
      <c r="D540" s="760"/>
      <c r="E540" s="86">
        <v>7</v>
      </c>
      <c r="F540" s="259"/>
      <c r="G540" s="434"/>
      <c r="H540" s="435"/>
      <c r="I540" s="435"/>
      <c r="J540" s="435"/>
      <c r="K540" s="435"/>
      <c r="L540" s="435"/>
      <c r="M540" s="619"/>
      <c r="N540" s="433">
        <f ca="1">IF(A33stdlife="n/a","n/a",IF(N$3&gt;(A33stdlife+$E540),('PTRM input'!$M$417*(1+rvanilla07)^0.5)-SUM($M540:M540),('PTRM input'!$M$417*(1+rvanilla07)^0.5)/A33stdlife))</f>
        <v>0</v>
      </c>
      <c r="O540" s="433">
        <f ca="1">IF(A33stdlife="n/a","n/a",IF(O$3&gt;(A33stdlife+$E540),('PTRM input'!$M$417*(1+rvanilla07)^0.5)-SUM($M540:N540),('PTRM input'!$M$417*(1+rvanilla07)^0.5)/A33stdlife))</f>
        <v>0</v>
      </c>
      <c r="P540" s="433">
        <f ca="1">IF(A33stdlife="n/a","n/a",IF(P$3&gt;(A33stdlife+$E540),('PTRM input'!$M$417*(1+rvanilla07)^0.5)-SUM($M540:O540),('PTRM input'!$M$417*(1+rvanilla07)^0.5)/A33stdlife))</f>
        <v>0</v>
      </c>
      <c r="Q540" s="433">
        <f ca="1">IF(A33stdlife="n/a","n/a",IF(Q$3&gt;(A33stdlife+$E540),('PTRM input'!$M$417*(1+rvanilla07)^0.5)-SUM($M540:P540),('PTRM input'!$M$417*(1+rvanilla07)^0.5)/A33stdlife))</f>
        <v>0</v>
      </c>
      <c r="R540" s="251">
        <f ca="1">IF(A33stdlife="n/a","n/a",IF(R$3&gt;(A33stdlife+$E540),('PTRM input'!$M$417*(1+rvanilla07)^0.5)-SUM($M540:Q540),('PTRM input'!$M$417*(1+rvanilla07)^0.5)/A33stdlife))</f>
        <v>0</v>
      </c>
      <c r="S540" s="251">
        <f ca="1">IF(A33stdlife="n/a","n/a",IF(S$3&gt;(A33stdlife+$E540),('PTRM input'!$M$417*(1+rvanilla07)^0.5)-SUM($M540:R540),('PTRM input'!$M$417*(1+rvanilla07)^0.5)/A33stdlife))</f>
        <v>0</v>
      </c>
      <c r="T540" s="251">
        <f ca="1">IF(A33stdlife="n/a","n/a",IF(T$3&gt;(A33stdlife+$E540),('PTRM input'!$M$417*(1+rvanilla07)^0.5)-SUM($M540:S540),('PTRM input'!$M$417*(1+rvanilla07)^0.5)/A33stdlife))</f>
        <v>0</v>
      </c>
      <c r="U540" s="251">
        <f ca="1">IF(A33stdlife="n/a","n/a",IF(U$3&gt;(A33stdlife+$E540),('PTRM input'!$M$417*(1+rvanilla07)^0.5)-SUM($M540:T540),('PTRM input'!$M$417*(1+rvanilla07)^0.5)/A33stdlife))</f>
        <v>0</v>
      </c>
      <c r="V540" s="251">
        <f ca="1">IF(A33stdlife="n/a","n/a",IF(V$3&gt;(A33stdlife+$E540),('PTRM input'!$M$417*(1+rvanilla07)^0.5)-SUM($M540:U540),('PTRM input'!$M$417*(1+rvanilla07)^0.5)/A33stdlife))</f>
        <v>0</v>
      </c>
      <c r="W540" s="251">
        <f ca="1">IF(A33stdlife="n/a","n/a",IF(W$3&gt;(A33stdlife+$E540),('PTRM input'!$M$417*(1+rvanilla07)^0.5)-SUM($M540:V540),('PTRM input'!$M$417*(1+rvanilla07)^0.5)/A33stdlife))</f>
        <v>0</v>
      </c>
      <c r="X540" s="251">
        <f ca="1">IF(A33stdlife="n/a","n/a",IF(X$3&gt;(A33stdlife+$E540),('PTRM input'!$M$417*(1+rvanilla07)^0.5)-SUM($M540:W540),('PTRM input'!$M$417*(1+rvanilla07)^0.5)/A33stdlife))</f>
        <v>0</v>
      </c>
      <c r="Y540" s="251">
        <f ca="1">IF(A33stdlife="n/a","n/a",IF(Y$3&gt;(A33stdlife+$E540),('PTRM input'!$M$417*(1+rvanilla07)^0.5)-SUM($M540:X540),('PTRM input'!$M$417*(1+rvanilla07)^0.5)/A33stdlife))</f>
        <v>0</v>
      </c>
      <c r="Z540" s="251">
        <f ca="1">IF(A33stdlife="n/a","n/a",IF(Z$3&gt;(A33stdlife+$E540),('PTRM input'!$M$417*(1+rvanilla07)^0.5)-SUM($M540:Y540),('PTRM input'!$M$417*(1+rvanilla07)^0.5)/A33stdlife))</f>
        <v>0</v>
      </c>
      <c r="AA540" s="251">
        <f ca="1">IF(A33stdlife="n/a","n/a",IF(AA$3&gt;(A33stdlife+$E540),('PTRM input'!$M$417*(1+rvanilla07)^0.5)-SUM($M540:Z540),('PTRM input'!$M$417*(1+rvanilla07)^0.5)/A33stdlife))</f>
        <v>0</v>
      </c>
      <c r="AB540" s="251">
        <f ca="1">IF(A33stdlife="n/a","n/a",IF(AB$3&gt;(A33stdlife+$E540),('PTRM input'!$M$417*(1+rvanilla07)^0.5)-SUM($M540:AA540),('PTRM input'!$M$417*(1+rvanilla07)^0.5)/A33stdlife))</f>
        <v>0</v>
      </c>
      <c r="AC540" s="251">
        <f ca="1">IF(A33stdlife="n/a","n/a",IF(AC$3&gt;(A33stdlife+$E540),('PTRM input'!$M$417*(1+rvanilla07)^0.5)-SUM($M540:AB540),('PTRM input'!$M$417*(1+rvanilla07)^0.5)/A33stdlife))</f>
        <v>0</v>
      </c>
      <c r="AD540" s="251">
        <f ca="1">IF(A33stdlife="n/a","n/a",IF(AD$3&gt;(A33stdlife+$E540),('PTRM input'!$M$417*(1+rvanilla07)^0.5)-SUM($M540:AC540),('PTRM input'!$M$417*(1+rvanilla07)^0.5)/A33stdlife))</f>
        <v>0</v>
      </c>
      <c r="AE540" s="251">
        <f ca="1">IF(A33stdlife="n/a","n/a",IF(AE$3&gt;(A33stdlife+$E540),('PTRM input'!$M$417*(1+rvanilla07)^0.5)-SUM($M540:AD540),('PTRM input'!$M$417*(1+rvanilla07)^0.5)/A33stdlife))</f>
        <v>0</v>
      </c>
      <c r="AF540" s="251">
        <f ca="1">IF(A33stdlife="n/a","n/a",IF(AF$3&gt;(A33stdlife+$E540),('PTRM input'!$M$417*(1+rvanilla07)^0.5)-SUM($M540:AE540),('PTRM input'!$M$417*(1+rvanilla07)^0.5)/A33stdlife))</f>
        <v>0</v>
      </c>
      <c r="AG540" s="251">
        <f ca="1">IF(A33stdlife="n/a","n/a",IF(AG$3&gt;(A33stdlife+$E540),('PTRM input'!$M$417*(1+rvanilla07)^0.5)-SUM($M540:AF540),('PTRM input'!$M$417*(1+rvanilla07)^0.5)/A33stdlife))</f>
        <v>0</v>
      </c>
      <c r="AH540" s="251">
        <f ca="1">IF(A33stdlife="n/a","n/a",IF(AH$3&gt;(A33stdlife+$E540),('PTRM input'!$M$417*(1+rvanilla07)^0.5)-SUM($M540:AG540),('PTRM input'!$M$417*(1+rvanilla07)^0.5)/A33stdlife))</f>
        <v>0</v>
      </c>
      <c r="AI540" s="251">
        <f ca="1">IF(A33stdlife="n/a","n/a",IF(AI$3&gt;(A33stdlife+$E540),('PTRM input'!$M$417*(1+rvanilla07)^0.5)-SUM($M540:AH540),('PTRM input'!$M$417*(1+rvanilla07)^0.5)/A33stdlife))</f>
        <v>0</v>
      </c>
      <c r="AJ540" s="251">
        <f ca="1">IF(A33stdlife="n/a","n/a",IF(AJ$3&gt;(A33stdlife+$E540),('PTRM input'!$M$417*(1+rvanilla07)^0.5)-SUM($M540:AI540),('PTRM input'!$M$417*(1+rvanilla07)^0.5)/A33stdlife))</f>
        <v>0</v>
      </c>
      <c r="AK540" s="251">
        <f ca="1">IF(A33stdlife="n/a","n/a",IF(AK$3&gt;(A33stdlife+$E540),('PTRM input'!$M$417*(1+rvanilla07)^0.5)-SUM($M540:AJ540),('PTRM input'!$M$417*(1+rvanilla07)^0.5)/A33stdlife))</f>
        <v>0</v>
      </c>
      <c r="AL540" s="251">
        <f ca="1">IF(A33stdlife="n/a","n/a",IF(AL$3&gt;(A33stdlife+$E540),('PTRM input'!$M$417*(1+rvanilla07)^0.5)-SUM($M540:AK540),('PTRM input'!$M$417*(1+rvanilla07)^0.5)/A33stdlife))</f>
        <v>0</v>
      </c>
      <c r="AM540" s="251">
        <f ca="1">IF(A33stdlife="n/a","n/a",IF(AM$3&gt;(A33stdlife+$E540),('PTRM input'!$M$417*(1+rvanilla07)^0.5)-SUM($M540:AL540),('PTRM input'!$M$417*(1+rvanilla07)^0.5)/A33stdlife))</f>
        <v>0</v>
      </c>
      <c r="AN540" s="251">
        <f ca="1">IF(A33stdlife="n/a","n/a",IF(AN$3&gt;(A33stdlife+$E540),('PTRM input'!$M$417*(1+rvanilla07)^0.5)-SUM($M540:AM540),('PTRM input'!$M$417*(1+rvanilla07)^0.5)/A33stdlife))</f>
        <v>0</v>
      </c>
      <c r="AO540" s="251">
        <f ca="1">IF(A33stdlife="n/a","n/a",IF(AO$3&gt;(A33stdlife+$E540),('PTRM input'!$M$417*(1+rvanilla07)^0.5)-SUM($M540:AN540),('PTRM input'!$M$417*(1+rvanilla07)^0.5)/A33stdlife))</f>
        <v>0</v>
      </c>
      <c r="AP540" s="251">
        <f ca="1">IF(A33stdlife="n/a","n/a",IF(AP$3&gt;(A33stdlife+$E540),('PTRM input'!$M$417*(1+rvanilla07)^0.5)-SUM($M540:AO540),('PTRM input'!$M$417*(1+rvanilla07)^0.5)/A33stdlife))</f>
        <v>0</v>
      </c>
      <c r="AQ540" s="251">
        <f ca="1">IF(A33stdlife="n/a","n/a",IF(AQ$3&gt;(A33stdlife+$E540),('PTRM input'!$M$417*(1+rvanilla07)^0.5)-SUM($M540:AP540),('PTRM input'!$M$417*(1+rvanilla07)^0.5)/A33stdlife))</f>
        <v>0</v>
      </c>
      <c r="AR540" s="251">
        <f ca="1">IF(A33stdlife="n/a","n/a",IF(AR$3&gt;(A33stdlife+$E540),('PTRM input'!$M$417*(1+rvanilla07)^0.5)-SUM($M540:AQ540),('PTRM input'!$M$417*(1+rvanilla07)^0.5)/A33stdlife))</f>
        <v>0</v>
      </c>
      <c r="AS540" s="251">
        <f ca="1">IF(A33stdlife="n/a","n/a",IF(AS$3&gt;(A33stdlife+$E540),('PTRM input'!$M$417*(1+rvanilla07)^0.5)-SUM($M540:AR540),('PTRM input'!$M$417*(1+rvanilla07)^0.5)/A33stdlife))</f>
        <v>0</v>
      </c>
      <c r="AT540" s="251">
        <f ca="1">IF(A33stdlife="n/a","n/a",IF(AT$3&gt;(A33stdlife+$E540),('PTRM input'!$M$417*(1+rvanilla07)^0.5)-SUM($M540:AS540),('PTRM input'!$M$417*(1+rvanilla07)^0.5)/A33stdlife))</f>
        <v>0</v>
      </c>
      <c r="AU540" s="251">
        <f ca="1">IF(A33stdlife="n/a","n/a",IF(AU$3&gt;(A33stdlife+$E540),('PTRM input'!$M$417*(1+rvanilla07)^0.5)-SUM($M540:AT540),('PTRM input'!$M$417*(1+rvanilla07)^0.5)/A33stdlife))</f>
        <v>0</v>
      </c>
      <c r="AV540" s="251">
        <f ca="1">IF(A33stdlife="n/a","n/a",IF(AV$3&gt;(A33stdlife+$E540),('PTRM input'!$M$417*(1+rvanilla07)^0.5)-SUM($M540:AU540),('PTRM input'!$M$417*(1+rvanilla07)^0.5)/A33stdlife))</f>
        <v>0</v>
      </c>
      <c r="AW540" s="251">
        <f ca="1">IF(A33stdlife="n/a","n/a",IF(AW$3&gt;(A33stdlife+$E540),('PTRM input'!$M$417*(1+rvanilla07)^0.5)-SUM($M540:AV540),('PTRM input'!$M$417*(1+rvanilla07)^0.5)/A33stdlife))</f>
        <v>0</v>
      </c>
      <c r="AX540" s="251">
        <f ca="1">IF(A33stdlife="n/a","n/a",IF(AX$3&gt;(A33stdlife+$E540),('PTRM input'!$M$417*(1+rvanilla07)^0.5)-SUM($M540:AW540),('PTRM input'!$M$417*(1+rvanilla07)^0.5)/A33stdlife))</f>
        <v>0</v>
      </c>
      <c r="AY540" s="251">
        <f ca="1">IF(A33stdlife="n/a","n/a",IF(AY$3&gt;(A33stdlife+$E540),('PTRM input'!$M$417*(1+rvanilla07)^0.5)-SUM($M540:AX540),('PTRM input'!$M$417*(1+rvanilla07)^0.5)/A33stdlife))</f>
        <v>0</v>
      </c>
      <c r="AZ540" s="251">
        <f ca="1">IF(A33stdlife="n/a","n/a",IF(AZ$3&gt;(A33stdlife+$E540),('PTRM input'!$M$417*(1+rvanilla07)^0.5)-SUM($M540:AY540),('PTRM input'!$M$417*(1+rvanilla07)^0.5)/A33stdlife))</f>
        <v>0</v>
      </c>
      <c r="BA540" s="251">
        <f ca="1">IF(A33stdlife="n/a","n/a",IF(BA$3&gt;(A33stdlife+$E540),('PTRM input'!$M$417*(1+rvanilla07)^0.5)-SUM($M540:AZ540),('PTRM input'!$M$417*(1+rvanilla07)^0.5)/A33stdlife))</f>
        <v>0</v>
      </c>
      <c r="BB540" s="251">
        <f ca="1">IF(A33stdlife="n/a","n/a",IF(BB$3&gt;(A33stdlife+$E540),('PTRM input'!$M$417*(1+rvanilla07)^0.5)-SUM($M540:BA540),('PTRM input'!$M$417*(1+rvanilla07)^0.5)/A33stdlife))</f>
        <v>0</v>
      </c>
      <c r="BC540" s="251">
        <f ca="1">IF(A33stdlife="n/a","n/a",IF(BC$3&gt;(A33stdlife+$E540),('PTRM input'!$M$417*(1+rvanilla07)^0.5)-SUM($M540:BB540),('PTRM input'!$M$417*(1+rvanilla07)^0.5)/A33stdlife))</f>
        <v>0</v>
      </c>
      <c r="BD540" s="251">
        <f ca="1">IF(A33stdlife="n/a","n/a",IF(BD$3&gt;(A33stdlife+$E540),('PTRM input'!$M$417*(1+rvanilla07)^0.5)-SUM($M540:BC540),('PTRM input'!$M$417*(1+rvanilla07)^0.5)/A33stdlife))</f>
        <v>0</v>
      </c>
      <c r="BE540" s="251">
        <f ca="1">IF(A33stdlife="n/a","n/a",IF(BE$3&gt;(A33stdlife+$E540),('PTRM input'!$M$417*(1+rvanilla07)^0.5)-SUM($M540:BD540),('PTRM input'!$M$417*(1+rvanilla07)^0.5)/A33stdlife))</f>
        <v>0</v>
      </c>
      <c r="BF540" s="251">
        <f ca="1">IF(A33stdlife="n/a","n/a",IF(BF$3&gt;(A33stdlife+$E540),('PTRM input'!$M$417*(1+rvanilla07)^0.5)-SUM($M540:BE540),('PTRM input'!$M$417*(1+rvanilla07)^0.5)/A33stdlife))</f>
        <v>0</v>
      </c>
      <c r="BG540" s="251">
        <f ca="1">IF(A33stdlife="n/a","n/a",IF(BG$3&gt;(A33stdlife+$E540),('PTRM input'!$M$417*(1+rvanilla07)^0.5)-SUM($M540:BF540),('PTRM input'!$M$417*(1+rvanilla07)^0.5)/A33stdlife))</f>
        <v>0</v>
      </c>
      <c r="BH540" s="251">
        <f ca="1">IF(A33stdlife="n/a","n/a",IF(BH$3&gt;(A33stdlife+$E540),('PTRM input'!$M$417*(1+rvanilla07)^0.5)-SUM($M540:BG540),('PTRM input'!$M$417*(1+rvanilla07)^0.5)/A33stdlife))</f>
        <v>0</v>
      </c>
      <c r="BI540" s="251">
        <f ca="1">IF(A33stdlife="n/a","n/a",IF(BI$3&gt;(A33stdlife+$E540),('PTRM input'!$M$417*(1+rvanilla07)^0.5)-SUM($M540:BH540),('PTRM input'!$M$417*(1+rvanilla07)^0.5)/A33stdlife))</f>
        <v>0</v>
      </c>
      <c r="BJ540" s="116"/>
      <c r="BK540" s="116"/>
      <c r="BL540" s="116"/>
      <c r="BM540" s="116"/>
    </row>
    <row r="541" spans="1:65" hidden="1" outlineLevel="2">
      <c r="A541" s="116"/>
      <c r="B541" s="19"/>
      <c r="C541" s="18"/>
      <c r="D541" s="760"/>
      <c r="E541" s="86">
        <v>8</v>
      </c>
      <c r="F541" s="259"/>
      <c r="G541" s="434"/>
      <c r="H541" s="435"/>
      <c r="I541" s="435"/>
      <c r="J541" s="435"/>
      <c r="K541" s="435"/>
      <c r="L541" s="435"/>
      <c r="M541" s="435"/>
      <c r="N541" s="619"/>
      <c r="O541" s="433">
        <f ca="1">IF(A33stdlife="n/a","n/a",IF(O$3&gt;(A33stdlife+$E541),('PTRM input'!$N$417*(1+rvanilla08)^0.5)-SUM($N541:N541),('PTRM input'!$N$417*(1+rvanilla08)^0.5)/A33stdlife))</f>
        <v>0</v>
      </c>
      <c r="P541" s="433">
        <f ca="1">IF(A33stdlife="n/a","n/a",IF(P$3&gt;(A33stdlife+$E541),('PTRM input'!$N$417*(1+rvanilla08)^0.5)-SUM($N541:O541),('PTRM input'!$N$417*(1+rvanilla08)^0.5)/A33stdlife))</f>
        <v>0</v>
      </c>
      <c r="Q541" s="433">
        <f ca="1">IF(A33stdlife="n/a","n/a",IF(Q$3&gt;(A33stdlife+$E541),('PTRM input'!$N$417*(1+rvanilla08)^0.5)-SUM($N541:P541),('PTRM input'!$N$417*(1+rvanilla08)^0.5)/A33stdlife))</f>
        <v>0</v>
      </c>
      <c r="R541" s="251">
        <f ca="1">IF(A33stdlife="n/a","n/a",IF(R$3&gt;(A33stdlife+$E541),('PTRM input'!$N$417*(1+rvanilla08)^0.5)-SUM($N541:Q541),('PTRM input'!$N$417*(1+rvanilla08)^0.5)/A33stdlife))</f>
        <v>0</v>
      </c>
      <c r="S541" s="251">
        <f ca="1">IF(A33stdlife="n/a","n/a",IF(S$3&gt;(A33stdlife+$E541),('PTRM input'!$N$417*(1+rvanilla08)^0.5)-SUM($N541:R541),('PTRM input'!$N$417*(1+rvanilla08)^0.5)/A33stdlife))</f>
        <v>0</v>
      </c>
      <c r="T541" s="251">
        <f ca="1">IF(A33stdlife="n/a","n/a",IF(T$3&gt;(A33stdlife+$E541),('PTRM input'!$N$417*(1+rvanilla08)^0.5)-SUM($N541:S541),('PTRM input'!$N$417*(1+rvanilla08)^0.5)/A33stdlife))</f>
        <v>0</v>
      </c>
      <c r="U541" s="251">
        <f ca="1">IF(A33stdlife="n/a","n/a",IF(U$3&gt;(A33stdlife+$E541),('PTRM input'!$N$417*(1+rvanilla08)^0.5)-SUM($N541:T541),('PTRM input'!$N$417*(1+rvanilla08)^0.5)/A33stdlife))</f>
        <v>0</v>
      </c>
      <c r="V541" s="251">
        <f ca="1">IF(A33stdlife="n/a","n/a",IF(V$3&gt;(A33stdlife+$E541),('PTRM input'!$N$417*(1+rvanilla08)^0.5)-SUM($N541:U541),('PTRM input'!$N$417*(1+rvanilla08)^0.5)/A33stdlife))</f>
        <v>0</v>
      </c>
      <c r="W541" s="251">
        <f ca="1">IF(A33stdlife="n/a","n/a",IF(W$3&gt;(A33stdlife+$E541),('PTRM input'!$N$417*(1+rvanilla08)^0.5)-SUM($N541:V541),('PTRM input'!$N$417*(1+rvanilla08)^0.5)/A33stdlife))</f>
        <v>0</v>
      </c>
      <c r="X541" s="251">
        <f ca="1">IF(A33stdlife="n/a","n/a",IF(X$3&gt;(A33stdlife+$E541),('PTRM input'!$N$417*(1+rvanilla08)^0.5)-SUM($N541:W541),('PTRM input'!$N$417*(1+rvanilla08)^0.5)/A33stdlife))</f>
        <v>0</v>
      </c>
      <c r="Y541" s="251">
        <f ca="1">IF(A33stdlife="n/a","n/a",IF(Y$3&gt;(A33stdlife+$E541),('PTRM input'!$N$417*(1+rvanilla08)^0.5)-SUM($N541:X541),('PTRM input'!$N$417*(1+rvanilla08)^0.5)/A33stdlife))</f>
        <v>0</v>
      </c>
      <c r="Z541" s="251">
        <f ca="1">IF(A33stdlife="n/a","n/a",IF(Z$3&gt;(A33stdlife+$E541),('PTRM input'!$N$417*(1+rvanilla08)^0.5)-SUM($N541:Y541),('PTRM input'!$N$417*(1+rvanilla08)^0.5)/A33stdlife))</f>
        <v>0</v>
      </c>
      <c r="AA541" s="251">
        <f ca="1">IF(A33stdlife="n/a","n/a",IF(AA$3&gt;(A33stdlife+$E541),('PTRM input'!$N$417*(1+rvanilla08)^0.5)-SUM($N541:Z541),('PTRM input'!$N$417*(1+rvanilla08)^0.5)/A33stdlife))</f>
        <v>0</v>
      </c>
      <c r="AB541" s="251">
        <f ca="1">IF(A33stdlife="n/a","n/a",IF(AB$3&gt;(A33stdlife+$E541),('PTRM input'!$N$417*(1+rvanilla08)^0.5)-SUM($N541:AA541),('PTRM input'!$N$417*(1+rvanilla08)^0.5)/A33stdlife))</f>
        <v>0</v>
      </c>
      <c r="AC541" s="251">
        <f ca="1">IF(A33stdlife="n/a","n/a",IF(AC$3&gt;(A33stdlife+$E541),('PTRM input'!$N$417*(1+rvanilla08)^0.5)-SUM($N541:AB541),('PTRM input'!$N$417*(1+rvanilla08)^0.5)/A33stdlife))</f>
        <v>0</v>
      </c>
      <c r="AD541" s="251">
        <f ca="1">IF(A33stdlife="n/a","n/a",IF(AD$3&gt;(A33stdlife+$E541),('PTRM input'!$N$417*(1+rvanilla08)^0.5)-SUM($N541:AC541),('PTRM input'!$N$417*(1+rvanilla08)^0.5)/A33stdlife))</f>
        <v>0</v>
      </c>
      <c r="AE541" s="251">
        <f ca="1">IF(A33stdlife="n/a","n/a",IF(AE$3&gt;(A33stdlife+$E541),('PTRM input'!$N$417*(1+rvanilla08)^0.5)-SUM($N541:AD541),('PTRM input'!$N$417*(1+rvanilla08)^0.5)/A33stdlife))</f>
        <v>0</v>
      </c>
      <c r="AF541" s="251">
        <f ca="1">IF(A33stdlife="n/a","n/a",IF(AF$3&gt;(A33stdlife+$E541),('PTRM input'!$N$417*(1+rvanilla08)^0.5)-SUM($N541:AE541),('PTRM input'!$N$417*(1+rvanilla08)^0.5)/A33stdlife))</f>
        <v>0</v>
      </c>
      <c r="AG541" s="251">
        <f ca="1">IF(A33stdlife="n/a","n/a",IF(AG$3&gt;(A33stdlife+$E541),('PTRM input'!$N$417*(1+rvanilla08)^0.5)-SUM($N541:AF541),('PTRM input'!$N$417*(1+rvanilla08)^0.5)/A33stdlife))</f>
        <v>0</v>
      </c>
      <c r="AH541" s="251">
        <f ca="1">IF(A33stdlife="n/a","n/a",IF(AH$3&gt;(A33stdlife+$E541),('PTRM input'!$N$417*(1+rvanilla08)^0.5)-SUM($N541:AG541),('PTRM input'!$N$417*(1+rvanilla08)^0.5)/A33stdlife))</f>
        <v>0</v>
      </c>
      <c r="AI541" s="251">
        <f ca="1">IF(A33stdlife="n/a","n/a",IF(AI$3&gt;(A33stdlife+$E541),('PTRM input'!$N$417*(1+rvanilla08)^0.5)-SUM($N541:AH541),('PTRM input'!$N$417*(1+rvanilla08)^0.5)/A33stdlife))</f>
        <v>0</v>
      </c>
      <c r="AJ541" s="251">
        <f ca="1">IF(A33stdlife="n/a","n/a",IF(AJ$3&gt;(A33stdlife+$E541),('PTRM input'!$N$417*(1+rvanilla08)^0.5)-SUM($N541:AI541),('PTRM input'!$N$417*(1+rvanilla08)^0.5)/A33stdlife))</f>
        <v>0</v>
      </c>
      <c r="AK541" s="251">
        <f ca="1">IF(A33stdlife="n/a","n/a",IF(AK$3&gt;(A33stdlife+$E541),('PTRM input'!$N$417*(1+rvanilla08)^0.5)-SUM($N541:AJ541),('PTRM input'!$N$417*(1+rvanilla08)^0.5)/A33stdlife))</f>
        <v>0</v>
      </c>
      <c r="AL541" s="251">
        <f ca="1">IF(A33stdlife="n/a","n/a",IF(AL$3&gt;(A33stdlife+$E541),('PTRM input'!$N$417*(1+rvanilla08)^0.5)-SUM($N541:AK541),('PTRM input'!$N$417*(1+rvanilla08)^0.5)/A33stdlife))</f>
        <v>0</v>
      </c>
      <c r="AM541" s="251">
        <f ca="1">IF(A33stdlife="n/a","n/a",IF(AM$3&gt;(A33stdlife+$E541),('PTRM input'!$N$417*(1+rvanilla08)^0.5)-SUM($N541:AL541),('PTRM input'!$N$417*(1+rvanilla08)^0.5)/A33stdlife))</f>
        <v>0</v>
      </c>
      <c r="AN541" s="251">
        <f ca="1">IF(A33stdlife="n/a","n/a",IF(AN$3&gt;(A33stdlife+$E541),('PTRM input'!$N$417*(1+rvanilla08)^0.5)-SUM($N541:AM541),('PTRM input'!$N$417*(1+rvanilla08)^0.5)/A33stdlife))</f>
        <v>0</v>
      </c>
      <c r="AO541" s="251">
        <f ca="1">IF(A33stdlife="n/a","n/a",IF(AO$3&gt;(A33stdlife+$E541),('PTRM input'!$N$417*(1+rvanilla08)^0.5)-SUM($N541:AN541),('PTRM input'!$N$417*(1+rvanilla08)^0.5)/A33stdlife))</f>
        <v>0</v>
      </c>
      <c r="AP541" s="251">
        <f ca="1">IF(A33stdlife="n/a","n/a",IF(AP$3&gt;(A33stdlife+$E541),('PTRM input'!$N$417*(1+rvanilla08)^0.5)-SUM($N541:AO541),('PTRM input'!$N$417*(1+rvanilla08)^0.5)/A33stdlife))</f>
        <v>0</v>
      </c>
      <c r="AQ541" s="251">
        <f ca="1">IF(A33stdlife="n/a","n/a",IF(AQ$3&gt;(A33stdlife+$E541),('PTRM input'!$N$417*(1+rvanilla08)^0.5)-SUM($N541:AP541),('PTRM input'!$N$417*(1+rvanilla08)^0.5)/A33stdlife))</f>
        <v>0</v>
      </c>
      <c r="AR541" s="251">
        <f ca="1">IF(A33stdlife="n/a","n/a",IF(AR$3&gt;(A33stdlife+$E541),('PTRM input'!$N$417*(1+rvanilla08)^0.5)-SUM($N541:AQ541),('PTRM input'!$N$417*(1+rvanilla08)^0.5)/A33stdlife))</f>
        <v>0</v>
      </c>
      <c r="AS541" s="251">
        <f ca="1">IF(A33stdlife="n/a","n/a",IF(AS$3&gt;(A33stdlife+$E541),('PTRM input'!$N$417*(1+rvanilla08)^0.5)-SUM($N541:AR541),('PTRM input'!$N$417*(1+rvanilla08)^0.5)/A33stdlife))</f>
        <v>0</v>
      </c>
      <c r="AT541" s="251">
        <f ca="1">IF(A33stdlife="n/a","n/a",IF(AT$3&gt;(A33stdlife+$E541),('PTRM input'!$N$417*(1+rvanilla08)^0.5)-SUM($N541:AS541),('PTRM input'!$N$417*(1+rvanilla08)^0.5)/A33stdlife))</f>
        <v>0</v>
      </c>
      <c r="AU541" s="251">
        <f ca="1">IF(A33stdlife="n/a","n/a",IF(AU$3&gt;(A33stdlife+$E541),('PTRM input'!$N$417*(1+rvanilla08)^0.5)-SUM($N541:AT541),('PTRM input'!$N$417*(1+rvanilla08)^0.5)/A33stdlife))</f>
        <v>0</v>
      </c>
      <c r="AV541" s="251">
        <f ca="1">IF(A33stdlife="n/a","n/a",IF(AV$3&gt;(A33stdlife+$E541),('PTRM input'!$N$417*(1+rvanilla08)^0.5)-SUM($N541:AU541),('PTRM input'!$N$417*(1+rvanilla08)^0.5)/A33stdlife))</f>
        <v>0</v>
      </c>
      <c r="AW541" s="251">
        <f ca="1">IF(A33stdlife="n/a","n/a",IF(AW$3&gt;(A33stdlife+$E541),('PTRM input'!$N$417*(1+rvanilla08)^0.5)-SUM($N541:AV541),('PTRM input'!$N$417*(1+rvanilla08)^0.5)/A33stdlife))</f>
        <v>0</v>
      </c>
      <c r="AX541" s="251">
        <f ca="1">IF(A33stdlife="n/a","n/a",IF(AX$3&gt;(A33stdlife+$E541),('PTRM input'!$N$417*(1+rvanilla08)^0.5)-SUM($N541:AW541),('PTRM input'!$N$417*(1+rvanilla08)^0.5)/A33stdlife))</f>
        <v>0</v>
      </c>
      <c r="AY541" s="251">
        <f ca="1">IF(A33stdlife="n/a","n/a",IF(AY$3&gt;(A33stdlife+$E541),('PTRM input'!$N$417*(1+rvanilla08)^0.5)-SUM($N541:AX541),('PTRM input'!$N$417*(1+rvanilla08)^0.5)/A33stdlife))</f>
        <v>0</v>
      </c>
      <c r="AZ541" s="251">
        <f ca="1">IF(A33stdlife="n/a","n/a",IF(AZ$3&gt;(A33stdlife+$E541),('PTRM input'!$N$417*(1+rvanilla08)^0.5)-SUM($N541:AY541),('PTRM input'!$N$417*(1+rvanilla08)^0.5)/A33stdlife))</f>
        <v>0</v>
      </c>
      <c r="BA541" s="251">
        <f ca="1">IF(A33stdlife="n/a","n/a",IF(BA$3&gt;(A33stdlife+$E541),('PTRM input'!$N$417*(1+rvanilla08)^0.5)-SUM($N541:AZ541),('PTRM input'!$N$417*(1+rvanilla08)^0.5)/A33stdlife))</f>
        <v>0</v>
      </c>
      <c r="BB541" s="251">
        <f ca="1">IF(A33stdlife="n/a","n/a",IF(BB$3&gt;(A33stdlife+$E541),('PTRM input'!$N$417*(1+rvanilla08)^0.5)-SUM($N541:BA541),('PTRM input'!$N$417*(1+rvanilla08)^0.5)/A33stdlife))</f>
        <v>0</v>
      </c>
      <c r="BC541" s="251">
        <f ca="1">IF(A33stdlife="n/a","n/a",IF(BC$3&gt;(A33stdlife+$E541),('PTRM input'!$N$417*(1+rvanilla08)^0.5)-SUM($N541:BB541),('PTRM input'!$N$417*(1+rvanilla08)^0.5)/A33stdlife))</f>
        <v>0</v>
      </c>
      <c r="BD541" s="251">
        <f ca="1">IF(A33stdlife="n/a","n/a",IF(BD$3&gt;(A33stdlife+$E541),('PTRM input'!$N$417*(1+rvanilla08)^0.5)-SUM($N541:BC541),('PTRM input'!$N$417*(1+rvanilla08)^0.5)/A33stdlife))</f>
        <v>0</v>
      </c>
      <c r="BE541" s="251">
        <f ca="1">IF(A33stdlife="n/a","n/a",IF(BE$3&gt;(A33stdlife+$E541),('PTRM input'!$N$417*(1+rvanilla08)^0.5)-SUM($N541:BD541),('PTRM input'!$N$417*(1+rvanilla08)^0.5)/A33stdlife))</f>
        <v>0</v>
      </c>
      <c r="BF541" s="251">
        <f ca="1">IF(A33stdlife="n/a","n/a",IF(BF$3&gt;(A33stdlife+$E541),('PTRM input'!$N$417*(1+rvanilla08)^0.5)-SUM($N541:BE541),('PTRM input'!$N$417*(1+rvanilla08)^0.5)/A33stdlife))</f>
        <v>0</v>
      </c>
      <c r="BG541" s="251">
        <f ca="1">IF(A33stdlife="n/a","n/a",IF(BG$3&gt;(A33stdlife+$E541),('PTRM input'!$N$417*(1+rvanilla08)^0.5)-SUM($N541:BF541),('PTRM input'!$N$417*(1+rvanilla08)^0.5)/A33stdlife))</f>
        <v>0</v>
      </c>
      <c r="BH541" s="251">
        <f ca="1">IF(A33stdlife="n/a","n/a",IF(BH$3&gt;(A33stdlife+$E541),('PTRM input'!$N$417*(1+rvanilla08)^0.5)-SUM($N541:BG541),('PTRM input'!$N$417*(1+rvanilla08)^0.5)/A33stdlife))</f>
        <v>0</v>
      </c>
      <c r="BI541" s="251">
        <f ca="1">IF(A33stdlife="n/a","n/a",IF(BI$3&gt;(A33stdlife+$E541),('PTRM input'!$N$417*(1+rvanilla08)^0.5)-SUM($N541:BH541),('PTRM input'!$N$417*(1+rvanilla08)^0.5)/A33stdlife))</f>
        <v>0</v>
      </c>
      <c r="BJ541" s="116"/>
      <c r="BK541" s="116"/>
      <c r="BL541" s="116"/>
      <c r="BM541" s="116"/>
    </row>
    <row r="542" spans="1:65" hidden="1" outlineLevel="2">
      <c r="A542" s="116"/>
      <c r="B542" s="19"/>
      <c r="C542" s="18"/>
      <c r="D542" s="760"/>
      <c r="E542" s="86">
        <v>9</v>
      </c>
      <c r="F542" s="259"/>
      <c r="G542" s="434"/>
      <c r="H542" s="435"/>
      <c r="I542" s="435"/>
      <c r="J542" s="435"/>
      <c r="K542" s="435"/>
      <c r="L542" s="435"/>
      <c r="M542" s="435"/>
      <c r="N542" s="435"/>
      <c r="O542" s="619"/>
      <c r="P542" s="433">
        <f ca="1">IF(A33stdlife="n/a","n/a",IF(P$3&gt;(A33stdlife+$E542),('PTRM input'!$O$417*(1+rvanilla09)^0.5)-SUM($O542:O542),('PTRM input'!$O$417*(1+rvanilla09)^0.5)/A33stdlife))</f>
        <v>0</v>
      </c>
      <c r="Q542" s="433">
        <f ca="1">IF(A33stdlife="n/a","n/a",IF(Q$3&gt;(A33stdlife+$E542),('PTRM input'!$O$417*(1+rvanilla09)^0.5)-SUM($O542:P542),('PTRM input'!$O$417*(1+rvanilla09)^0.5)/A33stdlife))</f>
        <v>0</v>
      </c>
      <c r="R542" s="251">
        <f ca="1">IF(A33stdlife="n/a","n/a",IF(R$3&gt;(A33stdlife+$E542),('PTRM input'!$O$417*(1+rvanilla09)^0.5)-SUM($O542:Q542),('PTRM input'!$O$417*(1+rvanilla09)^0.5)/A33stdlife))</f>
        <v>0</v>
      </c>
      <c r="S542" s="251">
        <f ca="1">IF(A33stdlife="n/a","n/a",IF(S$3&gt;(A33stdlife+$E542),('PTRM input'!$O$417*(1+rvanilla09)^0.5)-SUM($O542:R542),('PTRM input'!$O$417*(1+rvanilla09)^0.5)/A33stdlife))</f>
        <v>0</v>
      </c>
      <c r="T542" s="251">
        <f ca="1">IF(A33stdlife="n/a","n/a",IF(T$3&gt;(A33stdlife+$E542),('PTRM input'!$O$417*(1+rvanilla09)^0.5)-SUM($O542:S542),('PTRM input'!$O$417*(1+rvanilla09)^0.5)/A33stdlife))</f>
        <v>0</v>
      </c>
      <c r="U542" s="251">
        <f ca="1">IF(A33stdlife="n/a","n/a",IF(U$3&gt;(A33stdlife+$E542),('PTRM input'!$O$417*(1+rvanilla09)^0.5)-SUM($O542:T542),('PTRM input'!$O$417*(1+rvanilla09)^0.5)/A33stdlife))</f>
        <v>0</v>
      </c>
      <c r="V542" s="251">
        <f ca="1">IF(A33stdlife="n/a","n/a",IF(V$3&gt;(A33stdlife+$E542),('PTRM input'!$O$417*(1+rvanilla09)^0.5)-SUM($O542:U542),('PTRM input'!$O$417*(1+rvanilla09)^0.5)/A33stdlife))</f>
        <v>0</v>
      </c>
      <c r="W542" s="251">
        <f ca="1">IF(A33stdlife="n/a","n/a",IF(W$3&gt;(A33stdlife+$E542),('PTRM input'!$O$417*(1+rvanilla09)^0.5)-SUM($O542:V542),('PTRM input'!$O$417*(1+rvanilla09)^0.5)/A33stdlife))</f>
        <v>0</v>
      </c>
      <c r="X542" s="251">
        <f ca="1">IF(A33stdlife="n/a","n/a",IF(X$3&gt;(A33stdlife+$E542),('PTRM input'!$O$417*(1+rvanilla09)^0.5)-SUM($O542:W542),('PTRM input'!$O$417*(1+rvanilla09)^0.5)/A33stdlife))</f>
        <v>0</v>
      </c>
      <c r="Y542" s="251">
        <f ca="1">IF(A33stdlife="n/a","n/a",IF(Y$3&gt;(A33stdlife+$E542),('PTRM input'!$O$417*(1+rvanilla09)^0.5)-SUM($O542:X542),('PTRM input'!$O$417*(1+rvanilla09)^0.5)/A33stdlife))</f>
        <v>0</v>
      </c>
      <c r="Z542" s="251">
        <f ca="1">IF(A33stdlife="n/a","n/a",IF(Z$3&gt;(A33stdlife+$E542),('PTRM input'!$O$417*(1+rvanilla09)^0.5)-SUM($O542:Y542),('PTRM input'!$O$417*(1+rvanilla09)^0.5)/A33stdlife))</f>
        <v>0</v>
      </c>
      <c r="AA542" s="251">
        <f ca="1">IF(A33stdlife="n/a","n/a",IF(AA$3&gt;(A33stdlife+$E542),('PTRM input'!$O$417*(1+rvanilla09)^0.5)-SUM($O542:Z542),('PTRM input'!$O$417*(1+rvanilla09)^0.5)/A33stdlife))</f>
        <v>0</v>
      </c>
      <c r="AB542" s="251">
        <f ca="1">IF(A33stdlife="n/a","n/a",IF(AB$3&gt;(A33stdlife+$E542),('PTRM input'!$O$417*(1+rvanilla09)^0.5)-SUM($O542:AA542),('PTRM input'!$O$417*(1+rvanilla09)^0.5)/A33stdlife))</f>
        <v>0</v>
      </c>
      <c r="AC542" s="251">
        <f ca="1">IF(A33stdlife="n/a","n/a",IF(AC$3&gt;(A33stdlife+$E542),('PTRM input'!$O$417*(1+rvanilla09)^0.5)-SUM($O542:AB542),('PTRM input'!$O$417*(1+rvanilla09)^0.5)/A33stdlife))</f>
        <v>0</v>
      </c>
      <c r="AD542" s="251">
        <f ca="1">IF(A33stdlife="n/a","n/a",IF(AD$3&gt;(A33stdlife+$E542),('PTRM input'!$O$417*(1+rvanilla09)^0.5)-SUM($O542:AC542),('PTRM input'!$O$417*(1+rvanilla09)^0.5)/A33stdlife))</f>
        <v>0</v>
      </c>
      <c r="AE542" s="251">
        <f ca="1">IF(A33stdlife="n/a","n/a",IF(AE$3&gt;(A33stdlife+$E542),('PTRM input'!$O$417*(1+rvanilla09)^0.5)-SUM($O542:AD542),('PTRM input'!$O$417*(1+rvanilla09)^0.5)/A33stdlife))</f>
        <v>0</v>
      </c>
      <c r="AF542" s="251">
        <f ca="1">IF(A33stdlife="n/a","n/a",IF(AF$3&gt;(A33stdlife+$E542),('PTRM input'!$O$417*(1+rvanilla09)^0.5)-SUM($O542:AE542),('PTRM input'!$O$417*(1+rvanilla09)^0.5)/A33stdlife))</f>
        <v>0</v>
      </c>
      <c r="AG542" s="251">
        <f ca="1">IF(A33stdlife="n/a","n/a",IF(AG$3&gt;(A33stdlife+$E542),('PTRM input'!$O$417*(1+rvanilla09)^0.5)-SUM($O542:AF542),('PTRM input'!$O$417*(1+rvanilla09)^0.5)/A33stdlife))</f>
        <v>0</v>
      </c>
      <c r="AH542" s="251">
        <f ca="1">IF(A33stdlife="n/a","n/a",IF(AH$3&gt;(A33stdlife+$E542),('PTRM input'!$O$417*(1+rvanilla09)^0.5)-SUM($O542:AG542),('PTRM input'!$O$417*(1+rvanilla09)^0.5)/A33stdlife))</f>
        <v>0</v>
      </c>
      <c r="AI542" s="251">
        <f ca="1">IF(A33stdlife="n/a","n/a",IF(AI$3&gt;(A33stdlife+$E542),('PTRM input'!$O$417*(1+rvanilla09)^0.5)-SUM($O542:AH542),('PTRM input'!$O$417*(1+rvanilla09)^0.5)/A33stdlife))</f>
        <v>0</v>
      </c>
      <c r="AJ542" s="251">
        <f ca="1">IF(A33stdlife="n/a","n/a",IF(AJ$3&gt;(A33stdlife+$E542),('PTRM input'!$O$417*(1+rvanilla09)^0.5)-SUM($O542:AI542),('PTRM input'!$O$417*(1+rvanilla09)^0.5)/A33stdlife))</f>
        <v>0</v>
      </c>
      <c r="AK542" s="251">
        <f ca="1">IF(A33stdlife="n/a","n/a",IF(AK$3&gt;(A33stdlife+$E542),('PTRM input'!$O$417*(1+rvanilla09)^0.5)-SUM($O542:AJ542),('PTRM input'!$O$417*(1+rvanilla09)^0.5)/A33stdlife))</f>
        <v>0</v>
      </c>
      <c r="AL542" s="251">
        <f ca="1">IF(A33stdlife="n/a","n/a",IF(AL$3&gt;(A33stdlife+$E542),('PTRM input'!$O$417*(1+rvanilla09)^0.5)-SUM($O542:AK542),('PTRM input'!$O$417*(1+rvanilla09)^0.5)/A33stdlife))</f>
        <v>0</v>
      </c>
      <c r="AM542" s="251">
        <f ca="1">IF(A33stdlife="n/a","n/a",IF(AM$3&gt;(A33stdlife+$E542),('PTRM input'!$O$417*(1+rvanilla09)^0.5)-SUM($O542:AL542),('PTRM input'!$O$417*(1+rvanilla09)^0.5)/A33stdlife))</f>
        <v>0</v>
      </c>
      <c r="AN542" s="251">
        <f ca="1">IF(A33stdlife="n/a","n/a",IF(AN$3&gt;(A33stdlife+$E542),('PTRM input'!$O$417*(1+rvanilla09)^0.5)-SUM($O542:AM542),('PTRM input'!$O$417*(1+rvanilla09)^0.5)/A33stdlife))</f>
        <v>0</v>
      </c>
      <c r="AO542" s="251">
        <f ca="1">IF(A33stdlife="n/a","n/a",IF(AO$3&gt;(A33stdlife+$E542),('PTRM input'!$O$417*(1+rvanilla09)^0.5)-SUM($O542:AN542),('PTRM input'!$O$417*(1+rvanilla09)^0.5)/A33stdlife))</f>
        <v>0</v>
      </c>
      <c r="AP542" s="251">
        <f ca="1">IF(A33stdlife="n/a","n/a",IF(AP$3&gt;(A33stdlife+$E542),('PTRM input'!$O$417*(1+rvanilla09)^0.5)-SUM($O542:AO542),('PTRM input'!$O$417*(1+rvanilla09)^0.5)/A33stdlife))</f>
        <v>0</v>
      </c>
      <c r="AQ542" s="251">
        <f ca="1">IF(A33stdlife="n/a","n/a",IF(AQ$3&gt;(A33stdlife+$E542),('PTRM input'!$O$417*(1+rvanilla09)^0.5)-SUM($O542:AP542),('PTRM input'!$O$417*(1+rvanilla09)^0.5)/A33stdlife))</f>
        <v>0</v>
      </c>
      <c r="AR542" s="251">
        <f ca="1">IF(A33stdlife="n/a","n/a",IF(AR$3&gt;(A33stdlife+$E542),('PTRM input'!$O$417*(1+rvanilla09)^0.5)-SUM($O542:AQ542),('PTRM input'!$O$417*(1+rvanilla09)^0.5)/A33stdlife))</f>
        <v>0</v>
      </c>
      <c r="AS542" s="251">
        <f ca="1">IF(A33stdlife="n/a","n/a",IF(AS$3&gt;(A33stdlife+$E542),('PTRM input'!$O$417*(1+rvanilla09)^0.5)-SUM($O542:AR542),('PTRM input'!$O$417*(1+rvanilla09)^0.5)/A33stdlife))</f>
        <v>0</v>
      </c>
      <c r="AT542" s="251">
        <f ca="1">IF(A33stdlife="n/a","n/a",IF(AT$3&gt;(A33stdlife+$E542),('PTRM input'!$O$417*(1+rvanilla09)^0.5)-SUM($O542:AS542),('PTRM input'!$O$417*(1+rvanilla09)^0.5)/A33stdlife))</f>
        <v>0</v>
      </c>
      <c r="AU542" s="251">
        <f ca="1">IF(A33stdlife="n/a","n/a",IF(AU$3&gt;(A33stdlife+$E542),('PTRM input'!$O$417*(1+rvanilla09)^0.5)-SUM($O542:AT542),('PTRM input'!$O$417*(1+rvanilla09)^0.5)/A33stdlife))</f>
        <v>0</v>
      </c>
      <c r="AV542" s="251">
        <f ca="1">IF(A33stdlife="n/a","n/a",IF(AV$3&gt;(A33stdlife+$E542),('PTRM input'!$O$417*(1+rvanilla09)^0.5)-SUM($O542:AU542),('PTRM input'!$O$417*(1+rvanilla09)^0.5)/A33stdlife))</f>
        <v>0</v>
      </c>
      <c r="AW542" s="251">
        <f ca="1">IF(A33stdlife="n/a","n/a",IF(AW$3&gt;(A33stdlife+$E542),('PTRM input'!$O$417*(1+rvanilla09)^0.5)-SUM($O542:AV542),('PTRM input'!$O$417*(1+rvanilla09)^0.5)/A33stdlife))</f>
        <v>0</v>
      </c>
      <c r="AX542" s="251">
        <f ca="1">IF(A33stdlife="n/a","n/a",IF(AX$3&gt;(A33stdlife+$E542),('PTRM input'!$O$417*(1+rvanilla09)^0.5)-SUM($O542:AW542),('PTRM input'!$O$417*(1+rvanilla09)^0.5)/A33stdlife))</f>
        <v>0</v>
      </c>
      <c r="AY542" s="251">
        <f ca="1">IF(A33stdlife="n/a","n/a",IF(AY$3&gt;(A33stdlife+$E542),('PTRM input'!$O$417*(1+rvanilla09)^0.5)-SUM($O542:AX542),('PTRM input'!$O$417*(1+rvanilla09)^0.5)/A33stdlife))</f>
        <v>0</v>
      </c>
      <c r="AZ542" s="251">
        <f ca="1">IF(A33stdlife="n/a","n/a",IF(AZ$3&gt;(A33stdlife+$E542),('PTRM input'!$O$417*(1+rvanilla09)^0.5)-SUM($O542:AY542),('PTRM input'!$O$417*(1+rvanilla09)^0.5)/A33stdlife))</f>
        <v>0</v>
      </c>
      <c r="BA542" s="251">
        <f ca="1">IF(A33stdlife="n/a","n/a",IF(BA$3&gt;(A33stdlife+$E542),('PTRM input'!$O$417*(1+rvanilla09)^0.5)-SUM($O542:AZ542),('PTRM input'!$O$417*(1+rvanilla09)^0.5)/A33stdlife))</f>
        <v>0</v>
      </c>
      <c r="BB542" s="251">
        <f ca="1">IF(A33stdlife="n/a","n/a",IF(BB$3&gt;(A33stdlife+$E542),('PTRM input'!$O$417*(1+rvanilla09)^0.5)-SUM($O542:BA542),('PTRM input'!$O$417*(1+rvanilla09)^0.5)/A33stdlife))</f>
        <v>0</v>
      </c>
      <c r="BC542" s="251">
        <f ca="1">IF(A33stdlife="n/a","n/a",IF(BC$3&gt;(A33stdlife+$E542),('PTRM input'!$O$417*(1+rvanilla09)^0.5)-SUM($O542:BB542),('PTRM input'!$O$417*(1+rvanilla09)^0.5)/A33stdlife))</f>
        <v>0</v>
      </c>
      <c r="BD542" s="251">
        <f ca="1">IF(A33stdlife="n/a","n/a",IF(BD$3&gt;(A33stdlife+$E542),('PTRM input'!$O$417*(1+rvanilla09)^0.5)-SUM($O542:BC542),('PTRM input'!$O$417*(1+rvanilla09)^0.5)/A33stdlife))</f>
        <v>0</v>
      </c>
      <c r="BE542" s="251">
        <f ca="1">IF(A33stdlife="n/a","n/a",IF(BE$3&gt;(A33stdlife+$E542),('PTRM input'!$O$417*(1+rvanilla09)^0.5)-SUM($O542:BD542),('PTRM input'!$O$417*(1+rvanilla09)^0.5)/A33stdlife))</f>
        <v>0</v>
      </c>
      <c r="BF542" s="251">
        <f ca="1">IF(A33stdlife="n/a","n/a",IF(BF$3&gt;(A33stdlife+$E542),('PTRM input'!$O$417*(1+rvanilla09)^0.5)-SUM($O542:BE542),('PTRM input'!$O$417*(1+rvanilla09)^0.5)/A33stdlife))</f>
        <v>0</v>
      </c>
      <c r="BG542" s="251">
        <f ca="1">IF(A33stdlife="n/a","n/a",IF(BG$3&gt;(A33stdlife+$E542),('PTRM input'!$O$417*(1+rvanilla09)^0.5)-SUM($O542:BF542),('PTRM input'!$O$417*(1+rvanilla09)^0.5)/A33stdlife))</f>
        <v>0</v>
      </c>
      <c r="BH542" s="251">
        <f ca="1">IF(A33stdlife="n/a","n/a",IF(BH$3&gt;(A33stdlife+$E542),('PTRM input'!$O$417*(1+rvanilla09)^0.5)-SUM($O542:BG542),('PTRM input'!$O$417*(1+rvanilla09)^0.5)/A33stdlife))</f>
        <v>0</v>
      </c>
      <c r="BI542" s="251">
        <f ca="1">IF(A33stdlife="n/a","n/a",IF(BI$3&gt;(A33stdlife+$E542),('PTRM input'!$O$417*(1+rvanilla09)^0.5)-SUM($O542:BH542),('PTRM input'!$O$417*(1+rvanilla09)^0.5)/A33stdlife))</f>
        <v>0</v>
      </c>
      <c r="BJ542" s="116"/>
      <c r="BK542" s="116"/>
      <c r="BL542" s="116"/>
      <c r="BM542" s="116"/>
    </row>
    <row r="543" spans="1:65" hidden="1" outlineLevel="2">
      <c r="A543" s="116"/>
      <c r="B543" s="19"/>
      <c r="C543" s="18"/>
      <c r="D543" s="760"/>
      <c r="E543" s="87">
        <v>10</v>
      </c>
      <c r="F543" s="259"/>
      <c r="G543" s="434"/>
      <c r="H543" s="435"/>
      <c r="I543" s="435"/>
      <c r="J543" s="435"/>
      <c r="K543" s="435"/>
      <c r="L543" s="435"/>
      <c r="M543" s="435"/>
      <c r="N543" s="435"/>
      <c r="O543" s="435"/>
      <c r="P543" s="619"/>
      <c r="Q543" s="433">
        <f ca="1">IF(A33stdlife="n/a","n/a",IF(Q$3&gt;(A33stdlife+$E543),('PTRM input'!$P$417*(1+rvanilla10)^0.5)-SUM($P543:P543),('PTRM input'!$P$417*(1+rvanilla10)^0.5)/A33stdlife))</f>
        <v>0</v>
      </c>
      <c r="R543" s="251">
        <f ca="1">IF(A33stdlife="n/a","n/a",IF(R$3&gt;(A33stdlife+$E543),('PTRM input'!$P$417*(1+rvanilla10)^0.5)-SUM($P543:Q543),('PTRM input'!$P$417*(1+rvanilla10)^0.5)/A33stdlife))</f>
        <v>0</v>
      </c>
      <c r="S543" s="251">
        <f ca="1">IF(A33stdlife="n/a","n/a",IF(S$3&gt;(A33stdlife+$E543),('PTRM input'!$P$417*(1+rvanilla10)^0.5)-SUM($P543:R543),('PTRM input'!$P$417*(1+rvanilla10)^0.5)/A33stdlife))</f>
        <v>0</v>
      </c>
      <c r="T543" s="251">
        <f ca="1">IF(A33stdlife="n/a","n/a",IF(T$3&gt;(A33stdlife+$E543),('PTRM input'!$P$417*(1+rvanilla10)^0.5)-SUM($P543:S543),('PTRM input'!$P$417*(1+rvanilla10)^0.5)/A33stdlife))</f>
        <v>0</v>
      </c>
      <c r="U543" s="251">
        <f ca="1">IF(A33stdlife="n/a","n/a",IF(U$3&gt;(A33stdlife+$E543),('PTRM input'!$P$417*(1+rvanilla10)^0.5)-SUM($P543:T543),('PTRM input'!$P$417*(1+rvanilla10)^0.5)/A33stdlife))</f>
        <v>0</v>
      </c>
      <c r="V543" s="251">
        <f ca="1">IF(A33stdlife="n/a","n/a",IF(V$3&gt;(A33stdlife+$E543),('PTRM input'!$P$417*(1+rvanilla10)^0.5)-SUM($P543:U543),('PTRM input'!$P$417*(1+rvanilla10)^0.5)/A33stdlife))</f>
        <v>0</v>
      </c>
      <c r="W543" s="251">
        <f ca="1">IF(A33stdlife="n/a","n/a",IF(W$3&gt;(A33stdlife+$E543),('PTRM input'!$P$417*(1+rvanilla10)^0.5)-SUM($P543:V543),('PTRM input'!$P$417*(1+rvanilla10)^0.5)/A33stdlife))</f>
        <v>0</v>
      </c>
      <c r="X543" s="251">
        <f ca="1">IF(A33stdlife="n/a","n/a",IF(X$3&gt;(A33stdlife+$E543),('PTRM input'!$P$417*(1+rvanilla10)^0.5)-SUM($P543:W543),('PTRM input'!$P$417*(1+rvanilla10)^0.5)/A33stdlife))</f>
        <v>0</v>
      </c>
      <c r="Y543" s="251">
        <f ca="1">IF(A33stdlife="n/a","n/a",IF(Y$3&gt;(A33stdlife+$E543),('PTRM input'!$P$417*(1+rvanilla10)^0.5)-SUM($P543:X543),('PTRM input'!$P$417*(1+rvanilla10)^0.5)/A33stdlife))</f>
        <v>0</v>
      </c>
      <c r="Z543" s="251">
        <f ca="1">IF(A33stdlife="n/a","n/a",IF(Z$3&gt;(A33stdlife+$E543),('PTRM input'!$P$417*(1+rvanilla10)^0.5)-SUM($P543:Y543),('PTRM input'!$P$417*(1+rvanilla10)^0.5)/A33stdlife))</f>
        <v>0</v>
      </c>
      <c r="AA543" s="251">
        <f ca="1">IF(A33stdlife="n/a","n/a",IF(AA$3&gt;(A33stdlife+$E543),('PTRM input'!$P$417*(1+rvanilla10)^0.5)-SUM($P543:Z543),('PTRM input'!$P$417*(1+rvanilla10)^0.5)/A33stdlife))</f>
        <v>0</v>
      </c>
      <c r="AB543" s="251">
        <f ca="1">IF(A33stdlife="n/a","n/a",IF(AB$3&gt;(A33stdlife+$E543),('PTRM input'!$P$417*(1+rvanilla10)^0.5)-SUM($P543:AA543),('PTRM input'!$P$417*(1+rvanilla10)^0.5)/A33stdlife))</f>
        <v>0</v>
      </c>
      <c r="AC543" s="251">
        <f ca="1">IF(A33stdlife="n/a","n/a",IF(AC$3&gt;(A33stdlife+$E543),('PTRM input'!$P$417*(1+rvanilla10)^0.5)-SUM($P543:AB543),('PTRM input'!$P$417*(1+rvanilla10)^0.5)/A33stdlife))</f>
        <v>0</v>
      </c>
      <c r="AD543" s="251">
        <f ca="1">IF(A33stdlife="n/a","n/a",IF(AD$3&gt;(A33stdlife+$E543),('PTRM input'!$P$417*(1+rvanilla10)^0.5)-SUM($P543:AC543),('PTRM input'!$P$417*(1+rvanilla10)^0.5)/A33stdlife))</f>
        <v>0</v>
      </c>
      <c r="AE543" s="251">
        <f ca="1">IF(A33stdlife="n/a","n/a",IF(AE$3&gt;(A33stdlife+$E543),('PTRM input'!$P$417*(1+rvanilla10)^0.5)-SUM($P543:AD543),('PTRM input'!$P$417*(1+rvanilla10)^0.5)/A33stdlife))</f>
        <v>0</v>
      </c>
      <c r="AF543" s="251">
        <f ca="1">IF(A33stdlife="n/a","n/a",IF(AF$3&gt;(A33stdlife+$E543),('PTRM input'!$P$417*(1+rvanilla10)^0.5)-SUM($P543:AE543),('PTRM input'!$P$417*(1+rvanilla10)^0.5)/A33stdlife))</f>
        <v>0</v>
      </c>
      <c r="AG543" s="251">
        <f ca="1">IF(A33stdlife="n/a","n/a",IF(AG$3&gt;(A33stdlife+$E543),('PTRM input'!$P$417*(1+rvanilla10)^0.5)-SUM($P543:AF543),('PTRM input'!$P$417*(1+rvanilla10)^0.5)/A33stdlife))</f>
        <v>0</v>
      </c>
      <c r="AH543" s="251">
        <f ca="1">IF(A33stdlife="n/a","n/a",IF(AH$3&gt;(A33stdlife+$E543),('PTRM input'!$P$417*(1+rvanilla10)^0.5)-SUM($P543:AG543),('PTRM input'!$P$417*(1+rvanilla10)^0.5)/A33stdlife))</f>
        <v>0</v>
      </c>
      <c r="AI543" s="251">
        <f ca="1">IF(A33stdlife="n/a","n/a",IF(AI$3&gt;(A33stdlife+$E543),('PTRM input'!$P$417*(1+rvanilla10)^0.5)-SUM($P543:AH543),('PTRM input'!$P$417*(1+rvanilla10)^0.5)/A33stdlife))</f>
        <v>0</v>
      </c>
      <c r="AJ543" s="251">
        <f ca="1">IF(A33stdlife="n/a","n/a",IF(AJ$3&gt;(A33stdlife+$E543),('PTRM input'!$P$417*(1+rvanilla10)^0.5)-SUM($P543:AI543),('PTRM input'!$P$417*(1+rvanilla10)^0.5)/A33stdlife))</f>
        <v>0</v>
      </c>
      <c r="AK543" s="251">
        <f ca="1">IF(A33stdlife="n/a","n/a",IF(AK$3&gt;(A33stdlife+$E543),('PTRM input'!$P$417*(1+rvanilla10)^0.5)-SUM($P543:AJ543),('PTRM input'!$P$417*(1+rvanilla10)^0.5)/A33stdlife))</f>
        <v>0</v>
      </c>
      <c r="AL543" s="251">
        <f ca="1">IF(A33stdlife="n/a","n/a",IF(AL$3&gt;(A33stdlife+$E543),('PTRM input'!$P$417*(1+rvanilla10)^0.5)-SUM($P543:AK543),('PTRM input'!$P$417*(1+rvanilla10)^0.5)/A33stdlife))</f>
        <v>0</v>
      </c>
      <c r="AM543" s="251">
        <f ca="1">IF(A33stdlife="n/a","n/a",IF(AM$3&gt;(A33stdlife+$E543),('PTRM input'!$P$417*(1+rvanilla10)^0.5)-SUM($P543:AL543),('PTRM input'!$P$417*(1+rvanilla10)^0.5)/A33stdlife))</f>
        <v>0</v>
      </c>
      <c r="AN543" s="251">
        <f ca="1">IF(A33stdlife="n/a","n/a",IF(AN$3&gt;(A33stdlife+$E543),('PTRM input'!$P$417*(1+rvanilla10)^0.5)-SUM($P543:AM543),('PTRM input'!$P$417*(1+rvanilla10)^0.5)/A33stdlife))</f>
        <v>0</v>
      </c>
      <c r="AO543" s="251">
        <f ca="1">IF(A33stdlife="n/a","n/a",IF(AO$3&gt;(A33stdlife+$E543),('PTRM input'!$P$417*(1+rvanilla10)^0.5)-SUM($P543:AN543),('PTRM input'!$P$417*(1+rvanilla10)^0.5)/A33stdlife))</f>
        <v>0</v>
      </c>
      <c r="AP543" s="251">
        <f ca="1">IF(A33stdlife="n/a","n/a",IF(AP$3&gt;(A33stdlife+$E543),('PTRM input'!$P$417*(1+rvanilla10)^0.5)-SUM($P543:AO543),('PTRM input'!$P$417*(1+rvanilla10)^0.5)/A33stdlife))</f>
        <v>0</v>
      </c>
      <c r="AQ543" s="251">
        <f ca="1">IF(A33stdlife="n/a","n/a",IF(AQ$3&gt;(A33stdlife+$E543),('PTRM input'!$P$417*(1+rvanilla10)^0.5)-SUM($P543:AP543),('PTRM input'!$P$417*(1+rvanilla10)^0.5)/A33stdlife))</f>
        <v>0</v>
      </c>
      <c r="AR543" s="251">
        <f ca="1">IF(A33stdlife="n/a","n/a",IF(AR$3&gt;(A33stdlife+$E543),('PTRM input'!$P$417*(1+rvanilla10)^0.5)-SUM($P543:AQ543),('PTRM input'!$P$417*(1+rvanilla10)^0.5)/A33stdlife))</f>
        <v>0</v>
      </c>
      <c r="AS543" s="251">
        <f ca="1">IF(A33stdlife="n/a","n/a",IF(AS$3&gt;(A33stdlife+$E543),('PTRM input'!$P$417*(1+rvanilla10)^0.5)-SUM($P543:AR543),('PTRM input'!$P$417*(1+rvanilla10)^0.5)/A33stdlife))</f>
        <v>0</v>
      </c>
      <c r="AT543" s="251">
        <f ca="1">IF(A33stdlife="n/a","n/a",IF(AT$3&gt;(A33stdlife+$E543),('PTRM input'!$P$417*(1+rvanilla10)^0.5)-SUM($P543:AS543),('PTRM input'!$P$417*(1+rvanilla10)^0.5)/A33stdlife))</f>
        <v>0</v>
      </c>
      <c r="AU543" s="251">
        <f ca="1">IF(A33stdlife="n/a","n/a",IF(AU$3&gt;(A33stdlife+$E543),('PTRM input'!$P$417*(1+rvanilla10)^0.5)-SUM($P543:AT543),('PTRM input'!$P$417*(1+rvanilla10)^0.5)/A33stdlife))</f>
        <v>0</v>
      </c>
      <c r="AV543" s="251">
        <f ca="1">IF(A33stdlife="n/a","n/a",IF(AV$3&gt;(A33stdlife+$E543),('PTRM input'!$P$417*(1+rvanilla10)^0.5)-SUM($P543:AU543),('PTRM input'!$P$417*(1+rvanilla10)^0.5)/A33stdlife))</f>
        <v>0</v>
      </c>
      <c r="AW543" s="251">
        <f ca="1">IF(A33stdlife="n/a","n/a",IF(AW$3&gt;(A33stdlife+$E543),('PTRM input'!$P$417*(1+rvanilla10)^0.5)-SUM($P543:AV543),('PTRM input'!$P$417*(1+rvanilla10)^0.5)/A33stdlife))</f>
        <v>0</v>
      </c>
      <c r="AX543" s="251">
        <f ca="1">IF(A33stdlife="n/a","n/a",IF(AX$3&gt;(A33stdlife+$E543),('PTRM input'!$P$417*(1+rvanilla10)^0.5)-SUM($P543:AW543),('PTRM input'!$P$417*(1+rvanilla10)^0.5)/A33stdlife))</f>
        <v>0</v>
      </c>
      <c r="AY543" s="251">
        <f ca="1">IF(A33stdlife="n/a","n/a",IF(AY$3&gt;(A33stdlife+$E543),('PTRM input'!$P$417*(1+rvanilla10)^0.5)-SUM($P543:AX543),('PTRM input'!$P$417*(1+rvanilla10)^0.5)/A33stdlife))</f>
        <v>0</v>
      </c>
      <c r="AZ543" s="251">
        <f ca="1">IF(A33stdlife="n/a","n/a",IF(AZ$3&gt;(A33stdlife+$E543),('PTRM input'!$P$417*(1+rvanilla10)^0.5)-SUM($P543:AY543),('PTRM input'!$P$417*(1+rvanilla10)^0.5)/A33stdlife))</f>
        <v>0</v>
      </c>
      <c r="BA543" s="251">
        <f ca="1">IF(A33stdlife="n/a","n/a",IF(BA$3&gt;(A33stdlife+$E543),('PTRM input'!$P$417*(1+rvanilla10)^0.5)-SUM($P543:AZ543),('PTRM input'!$P$417*(1+rvanilla10)^0.5)/A33stdlife))</f>
        <v>0</v>
      </c>
      <c r="BB543" s="251">
        <f ca="1">IF(A33stdlife="n/a","n/a",IF(BB$3&gt;(A33stdlife+$E543),('PTRM input'!$P$417*(1+rvanilla10)^0.5)-SUM($P543:BA543),('PTRM input'!$P$417*(1+rvanilla10)^0.5)/A33stdlife))</f>
        <v>0</v>
      </c>
      <c r="BC543" s="251">
        <f ca="1">IF(A33stdlife="n/a","n/a",IF(BC$3&gt;(A33stdlife+$E543),('PTRM input'!$P$417*(1+rvanilla10)^0.5)-SUM($P543:BB543),('PTRM input'!$P$417*(1+rvanilla10)^0.5)/A33stdlife))</f>
        <v>0</v>
      </c>
      <c r="BD543" s="251">
        <f ca="1">IF(A33stdlife="n/a","n/a",IF(BD$3&gt;(A33stdlife+$E543),('PTRM input'!$P$417*(1+rvanilla10)^0.5)-SUM($P543:BC543),('PTRM input'!$P$417*(1+rvanilla10)^0.5)/A33stdlife))</f>
        <v>0</v>
      </c>
      <c r="BE543" s="251">
        <f ca="1">IF(A33stdlife="n/a","n/a",IF(BE$3&gt;(A33stdlife+$E543),('PTRM input'!$P$417*(1+rvanilla10)^0.5)-SUM($P543:BD543),('PTRM input'!$P$417*(1+rvanilla10)^0.5)/A33stdlife))</f>
        <v>0</v>
      </c>
      <c r="BF543" s="251">
        <f ca="1">IF(A33stdlife="n/a","n/a",IF(BF$3&gt;(A33stdlife+$E543),('PTRM input'!$P$417*(1+rvanilla10)^0.5)-SUM($P543:BE543),('PTRM input'!$P$417*(1+rvanilla10)^0.5)/A33stdlife))</f>
        <v>0</v>
      </c>
      <c r="BG543" s="251">
        <f ca="1">IF(A33stdlife="n/a","n/a",IF(BG$3&gt;(A33stdlife+$E543),('PTRM input'!$P$417*(1+rvanilla10)^0.5)-SUM($P543:BF543),('PTRM input'!$P$417*(1+rvanilla10)^0.5)/A33stdlife))</f>
        <v>0</v>
      </c>
      <c r="BH543" s="251">
        <f ca="1">IF(A33stdlife="n/a","n/a",IF(BH$3&gt;(A33stdlife+$E543),('PTRM input'!$P$417*(1+rvanilla10)^0.5)-SUM($P543:BG543),('PTRM input'!$P$417*(1+rvanilla10)^0.5)/A33stdlife))</f>
        <v>0</v>
      </c>
      <c r="BI543" s="251">
        <f ca="1">IF(A33stdlife="n/a","n/a",IF(BI$3&gt;(A33stdlife+$E543),('PTRM input'!$P$417*(1+rvanilla10)^0.5)-SUM($P543:BH543),('PTRM input'!$P$417*(1+rvanilla10)^0.5)/A33stdlife))</f>
        <v>0</v>
      </c>
      <c r="BJ543" s="116"/>
      <c r="BK543" s="116"/>
      <c r="BL543" s="116"/>
      <c r="BM543" s="116"/>
    </row>
    <row r="544" spans="1:65" hidden="1" outlineLevel="1" collapsed="1">
      <c r="A544" s="116"/>
      <c r="B544" s="9"/>
      <c r="C544" s="19">
        <f>Asset33</f>
        <v>0</v>
      </c>
      <c r="D544" s="9"/>
      <c r="E544" s="9"/>
      <c r="F544" s="260"/>
      <c r="G544" s="261">
        <f>SUM(G532:G543)</f>
        <v>0</v>
      </c>
      <c r="H544" s="261">
        <f t="shared" ref="H544:K544" ca="1" si="150">SUM(H532:H543)</f>
        <v>0</v>
      </c>
      <c r="I544" s="261">
        <f t="shared" ca="1" si="150"/>
        <v>0</v>
      </c>
      <c r="J544" s="261">
        <f t="shared" ca="1" si="150"/>
        <v>0</v>
      </c>
      <c r="K544" s="261">
        <f t="shared" ca="1" si="150"/>
        <v>0</v>
      </c>
      <c r="L544" s="261">
        <f t="shared" ref="L544:BI544" ca="1" si="151">SUM(L532:L543)</f>
        <v>0</v>
      </c>
      <c r="M544" s="261">
        <f t="shared" ca="1" si="151"/>
        <v>0</v>
      </c>
      <c r="N544" s="261">
        <f t="shared" ca="1" si="151"/>
        <v>0</v>
      </c>
      <c r="O544" s="261">
        <f t="shared" ca="1" si="151"/>
        <v>0</v>
      </c>
      <c r="P544" s="261">
        <f t="shared" ca="1" si="151"/>
        <v>0</v>
      </c>
      <c r="Q544" s="261">
        <f t="shared" ca="1" si="151"/>
        <v>0</v>
      </c>
      <c r="R544" s="371">
        <f t="shared" ca="1" si="151"/>
        <v>0</v>
      </c>
      <c r="S544" s="371">
        <f t="shared" ca="1" si="151"/>
        <v>0</v>
      </c>
      <c r="T544" s="371">
        <f t="shared" ca="1" si="151"/>
        <v>0</v>
      </c>
      <c r="U544" s="371">
        <f t="shared" ca="1" si="151"/>
        <v>0</v>
      </c>
      <c r="V544" s="371">
        <f t="shared" ca="1" si="151"/>
        <v>0</v>
      </c>
      <c r="W544" s="371">
        <f t="shared" ca="1" si="151"/>
        <v>0</v>
      </c>
      <c r="X544" s="371">
        <f t="shared" ca="1" si="151"/>
        <v>0</v>
      </c>
      <c r="Y544" s="371">
        <f t="shared" ca="1" si="151"/>
        <v>0</v>
      </c>
      <c r="Z544" s="371">
        <f t="shared" ca="1" si="151"/>
        <v>0</v>
      </c>
      <c r="AA544" s="371">
        <f t="shared" ca="1" si="151"/>
        <v>0</v>
      </c>
      <c r="AB544" s="371">
        <f t="shared" ca="1" si="151"/>
        <v>0</v>
      </c>
      <c r="AC544" s="371">
        <f t="shared" ca="1" si="151"/>
        <v>0</v>
      </c>
      <c r="AD544" s="371">
        <f t="shared" ca="1" si="151"/>
        <v>0</v>
      </c>
      <c r="AE544" s="371">
        <f t="shared" ca="1" si="151"/>
        <v>0</v>
      </c>
      <c r="AF544" s="371">
        <f t="shared" ca="1" si="151"/>
        <v>0</v>
      </c>
      <c r="AG544" s="371">
        <f t="shared" ca="1" si="151"/>
        <v>0</v>
      </c>
      <c r="AH544" s="371">
        <f t="shared" ca="1" si="151"/>
        <v>0</v>
      </c>
      <c r="AI544" s="371">
        <f t="shared" ca="1" si="151"/>
        <v>0</v>
      </c>
      <c r="AJ544" s="371">
        <f t="shared" ca="1" si="151"/>
        <v>0</v>
      </c>
      <c r="AK544" s="371">
        <f t="shared" ca="1" si="151"/>
        <v>0</v>
      </c>
      <c r="AL544" s="371">
        <f t="shared" ca="1" si="151"/>
        <v>0</v>
      </c>
      <c r="AM544" s="371">
        <f t="shared" ca="1" si="151"/>
        <v>0</v>
      </c>
      <c r="AN544" s="371">
        <f t="shared" ca="1" si="151"/>
        <v>0</v>
      </c>
      <c r="AO544" s="371">
        <f t="shared" ca="1" si="151"/>
        <v>0</v>
      </c>
      <c r="AP544" s="371">
        <f t="shared" ca="1" si="151"/>
        <v>0</v>
      </c>
      <c r="AQ544" s="371">
        <f t="shared" ca="1" si="151"/>
        <v>0</v>
      </c>
      <c r="AR544" s="371">
        <f t="shared" ca="1" si="151"/>
        <v>0</v>
      </c>
      <c r="AS544" s="371">
        <f t="shared" ca="1" si="151"/>
        <v>0</v>
      </c>
      <c r="AT544" s="371">
        <f t="shared" ca="1" si="151"/>
        <v>0</v>
      </c>
      <c r="AU544" s="371">
        <f t="shared" ca="1" si="151"/>
        <v>0</v>
      </c>
      <c r="AV544" s="371">
        <f t="shared" ca="1" si="151"/>
        <v>0</v>
      </c>
      <c r="AW544" s="371">
        <f t="shared" ca="1" si="151"/>
        <v>0</v>
      </c>
      <c r="AX544" s="371">
        <f t="shared" ca="1" si="151"/>
        <v>0</v>
      </c>
      <c r="AY544" s="371">
        <f t="shared" ca="1" si="151"/>
        <v>0</v>
      </c>
      <c r="AZ544" s="371">
        <f t="shared" ca="1" si="151"/>
        <v>0</v>
      </c>
      <c r="BA544" s="371">
        <f t="shared" ca="1" si="151"/>
        <v>0</v>
      </c>
      <c r="BB544" s="371">
        <f t="shared" ca="1" si="151"/>
        <v>0</v>
      </c>
      <c r="BC544" s="371">
        <f t="shared" ca="1" si="151"/>
        <v>0</v>
      </c>
      <c r="BD544" s="371">
        <f t="shared" ca="1" si="151"/>
        <v>0</v>
      </c>
      <c r="BE544" s="371">
        <f t="shared" ca="1" si="151"/>
        <v>0</v>
      </c>
      <c r="BF544" s="371">
        <f t="shared" ca="1" si="151"/>
        <v>0</v>
      </c>
      <c r="BG544" s="371">
        <f t="shared" ca="1" si="151"/>
        <v>0</v>
      </c>
      <c r="BH544" s="371">
        <f t="shared" ca="1" si="151"/>
        <v>0</v>
      </c>
      <c r="BI544" s="371">
        <f t="shared" ca="1" si="151"/>
        <v>0</v>
      </c>
      <c r="BJ544" s="116"/>
      <c r="BK544" s="116"/>
      <c r="BL544" s="116"/>
      <c r="BM544" s="116"/>
    </row>
    <row r="545" spans="1:65" hidden="1" outlineLevel="2">
      <c r="A545" s="116"/>
      <c r="B545" s="106">
        <f>C557</f>
        <v>0</v>
      </c>
      <c r="C545" s="614"/>
      <c r="D545" s="615" t="s">
        <v>236</v>
      </c>
      <c r="E545" s="614"/>
      <c r="F545" s="616"/>
      <c r="G545" s="617">
        <f>IF(('PTRM input'!$E$515='PTRM input'!$G$514),IF(G$3&gt;A34remlife,A34acvalue-SUM(F545:$F545),IF(A34remlife="N/A","n/a",A34acvalue/A34remlife)),'PTRM input'!G$553)</f>
        <v>0</v>
      </c>
      <c r="H545" s="617">
        <f>IF(('PTRM input'!$E$515='PTRM input'!$G$514),IF(H$3&gt;A34remlife,A34acvalue-SUM($F545:G545),IF(A34remlife="N/A","n/a",A34acvalue/A34remlife)),'PTRM input'!H$553)</f>
        <v>0</v>
      </c>
      <c r="I545" s="617">
        <f>IF(('PTRM input'!$E$515='PTRM input'!$G$514),IF(I$3&gt;A34remlife,A34acvalue-SUM($F545:H545),IF(A34remlife="N/A","n/a",A34acvalue/A34remlife)),'PTRM input'!I$553)</f>
        <v>0</v>
      </c>
      <c r="J545" s="617">
        <f>IF(('PTRM input'!$E$515='PTRM input'!$G$514),IF(J$3&gt;A34remlife,A34acvalue-SUM($F545:I545),IF(A34remlife="N/A","n/a",A34acvalue/A34remlife)),'PTRM input'!J$553)</f>
        <v>0</v>
      </c>
      <c r="K545" s="617">
        <f>IF(('PTRM input'!$E$515='PTRM input'!$G$514),IF(K$3&gt;A34remlife,A34acvalue-SUM($F545:J545),IF(A34remlife="N/A","n/a",A34acvalue/A34remlife)),'PTRM input'!K$553)</f>
        <v>0</v>
      </c>
      <c r="L545" s="617">
        <f>IF(('PTRM input'!$E$515='PTRM input'!$G$514),IF(L$3&gt;A34remlife,A34acvalue-SUM($F545:K545),IF(A34remlife="N/A","n/a",A34acvalue/A34remlife)),'PTRM input'!L$553)</f>
        <v>0</v>
      </c>
      <c r="M545" s="617">
        <f>IF(('PTRM input'!$E$515='PTRM input'!$G$514),IF(M$3&gt;A34remlife,A34acvalue-SUM($F545:L545),IF(A34remlife="N/A","n/a",A34acvalue/A34remlife)),'PTRM input'!M$553)</f>
        <v>0</v>
      </c>
      <c r="N545" s="617">
        <f>IF(('PTRM input'!$E$515='PTRM input'!$G$514),IF(N$3&gt;A34remlife,A34acvalue-SUM($F545:M545),IF(A34remlife="N/A","n/a",A34acvalue/A34remlife)),'PTRM input'!N$553)</f>
        <v>0</v>
      </c>
      <c r="O545" s="617">
        <f>IF(('PTRM input'!$E$515='PTRM input'!$G$514),IF(O$3&gt;A34remlife,A34acvalue-SUM($F545:N545),IF(A34remlife="N/A","n/a",A34acvalue/A34remlife)),'PTRM input'!O$553)</f>
        <v>0</v>
      </c>
      <c r="P545" s="617">
        <f>IF(('PTRM input'!$E$515='PTRM input'!$G$514),IF(P$3&gt;A34remlife,A34acvalue-SUM($F545:O545),IF(A34remlife="N/A","n/a",A34acvalue/A34remlife)),'PTRM input'!P$553)</f>
        <v>0</v>
      </c>
      <c r="Q545" s="617">
        <f>IF(('PTRM input'!$E$515='PTRM input'!$G$514),IF(Q$3&gt;A34remlife,A34acvalue-SUM($F545:P545),IF(A34remlife="N/A","n/a",A34acvalue/A34remlife)),'PTRM input'!Q$553)</f>
        <v>0</v>
      </c>
      <c r="R545" s="617">
        <f>IF(('PTRM input'!$E$515='PTRM input'!$G$514),IF(R$3&gt;A34remlife,A34acvalue-SUM($F545:Q545),IF(A34remlife="N/A","n/a",A34acvalue/A34remlife)),'PTRM input'!R$553)</f>
        <v>0</v>
      </c>
      <c r="S545" s="617">
        <f>IF(('PTRM input'!$E$515='PTRM input'!$G$514),IF(S$3&gt;A34remlife,A34acvalue-SUM($F545:R545),IF(A34remlife="N/A","n/a",A34acvalue/A34remlife)),'PTRM input'!S$553)</f>
        <v>0</v>
      </c>
      <c r="T545" s="617">
        <f>IF(('PTRM input'!$E$515='PTRM input'!$G$514),IF(T$3&gt;A34remlife,A34acvalue-SUM($F545:S545),IF(A34remlife="N/A","n/a",A34acvalue/A34remlife)),'PTRM input'!T$553)</f>
        <v>0</v>
      </c>
      <c r="U545" s="617">
        <f>IF(('PTRM input'!$E$515='PTRM input'!$G$514),IF(U$3&gt;A34remlife,A34acvalue-SUM($F545:T545),IF(A34remlife="N/A","n/a",A34acvalue/A34remlife)),'PTRM input'!U$553)</f>
        <v>0</v>
      </c>
      <c r="V545" s="617">
        <f>IF(('PTRM input'!$E$515='PTRM input'!$G$514),IF(V$3&gt;A34remlife,A34acvalue-SUM($F545:U545),IF(A34remlife="N/A","n/a",A34acvalue/A34remlife)),'PTRM input'!V$553)</f>
        <v>0</v>
      </c>
      <c r="W545" s="617">
        <f>IF(('PTRM input'!$E$515='PTRM input'!$G$514),IF(W$3&gt;A34remlife,A34acvalue-SUM($F545:V545),IF(A34remlife="N/A","n/a",A34acvalue/A34remlife)),'PTRM input'!W$553)</f>
        <v>0</v>
      </c>
      <c r="X545" s="617">
        <f>IF(('PTRM input'!$E$515='PTRM input'!$G$514),IF(X$3&gt;A34remlife,A34acvalue-SUM($F545:W545),IF(A34remlife="N/A","n/a",A34acvalue/A34remlife)),'PTRM input'!X$553)</f>
        <v>0</v>
      </c>
      <c r="Y545" s="617">
        <f>IF(('PTRM input'!$E$515='PTRM input'!$G$514),IF(Y$3&gt;A34remlife,A34acvalue-SUM($F545:X545),IF(A34remlife="N/A","n/a",A34acvalue/A34remlife)),'PTRM input'!Y$553)</f>
        <v>0</v>
      </c>
      <c r="Z545" s="617">
        <f>IF(('PTRM input'!$E$515='PTRM input'!$G$514),IF(Z$3&gt;A34remlife,A34acvalue-SUM($F545:Y545),IF(A34remlife="N/A","n/a",A34acvalue/A34remlife)),'PTRM input'!Z$553)</f>
        <v>0</v>
      </c>
      <c r="AA545" s="617">
        <f>IF(('PTRM input'!$E$515='PTRM input'!$G$514),IF(AA$3&gt;A34remlife,A34acvalue-SUM($F545:Z545),IF(A34remlife="N/A","n/a",A34acvalue/A34remlife)),'PTRM input'!AA$553)</f>
        <v>0</v>
      </c>
      <c r="AB545" s="617">
        <f>IF(('PTRM input'!$E$515='PTRM input'!$G$514),IF(AB$3&gt;A34remlife,A34acvalue-SUM($F545:AA545),IF(A34remlife="N/A","n/a",A34acvalue/A34remlife)),'PTRM input'!AB$553)</f>
        <v>0</v>
      </c>
      <c r="AC545" s="617">
        <f>IF(('PTRM input'!$E$515='PTRM input'!$G$514),IF(AC$3&gt;A34remlife,A34acvalue-SUM($F545:AB545),IF(A34remlife="N/A","n/a",A34acvalue/A34remlife)),'PTRM input'!AC$553)</f>
        <v>0</v>
      </c>
      <c r="AD545" s="617">
        <f>IF(('PTRM input'!$E$515='PTRM input'!$G$514),IF(AD$3&gt;A34remlife,A34acvalue-SUM($F545:AC545),IF(A34remlife="N/A","n/a",A34acvalue/A34remlife)),'PTRM input'!AD$553)</f>
        <v>0</v>
      </c>
      <c r="AE545" s="617">
        <f>IF(('PTRM input'!$E$515='PTRM input'!$G$514),IF(AE$3&gt;A34remlife,A34acvalue-SUM($F545:AD545),IF(A34remlife="N/A","n/a",A34acvalue/A34remlife)),'PTRM input'!AE$553)</f>
        <v>0</v>
      </c>
      <c r="AF545" s="617">
        <f>IF(('PTRM input'!$E$515='PTRM input'!$G$514),IF(AF$3&gt;A34remlife,A34acvalue-SUM($F545:AE545),IF(A34remlife="N/A","n/a",A34acvalue/A34remlife)),'PTRM input'!AF$553)</f>
        <v>0</v>
      </c>
      <c r="AG545" s="617">
        <f>IF(('PTRM input'!$E$515='PTRM input'!$G$514),IF(AG$3&gt;A34remlife,A34acvalue-SUM($F545:AF545),IF(A34remlife="N/A","n/a",A34acvalue/A34remlife)),'PTRM input'!AG$553)</f>
        <v>0</v>
      </c>
      <c r="AH545" s="617">
        <f>IF(('PTRM input'!$E$515='PTRM input'!$G$514),IF(AH$3&gt;A34remlife,A34acvalue-SUM($F545:AG545),IF(A34remlife="N/A","n/a",A34acvalue/A34remlife)),'PTRM input'!AH$553)</f>
        <v>0</v>
      </c>
      <c r="AI545" s="617">
        <f>IF(('PTRM input'!$E$515='PTRM input'!$G$514),IF(AI$3&gt;A34remlife,A34acvalue-SUM($F545:AH545),IF(A34remlife="N/A","n/a",A34acvalue/A34remlife)),'PTRM input'!AI$553)</f>
        <v>0</v>
      </c>
      <c r="AJ545" s="617">
        <f>IF(('PTRM input'!$E$515='PTRM input'!$G$514),IF(AJ$3&gt;A34remlife,A34acvalue-SUM($F545:AI545),IF(A34remlife="N/A","n/a",A34acvalue/A34remlife)),'PTRM input'!AJ$553)</f>
        <v>0</v>
      </c>
      <c r="AK545" s="617">
        <f>IF(('PTRM input'!$E$515='PTRM input'!$G$514),IF(AK$3&gt;A34remlife,A34acvalue-SUM($F545:AJ545),IF(A34remlife="N/A","n/a",A34acvalue/A34remlife)),'PTRM input'!AK$553)</f>
        <v>0</v>
      </c>
      <c r="AL545" s="617">
        <f>IF(('PTRM input'!$E$515='PTRM input'!$G$514),IF(AL$3&gt;A34remlife,A34acvalue-SUM($F545:AK545),IF(A34remlife="N/A","n/a",A34acvalue/A34remlife)),'PTRM input'!AL$553)</f>
        <v>0</v>
      </c>
      <c r="AM545" s="617">
        <f>IF(('PTRM input'!$E$515='PTRM input'!$G$514),IF(AM$3&gt;A34remlife,A34acvalue-SUM($F545:AL545),IF(A34remlife="N/A","n/a",A34acvalue/A34remlife)),'PTRM input'!AM$553)</f>
        <v>0</v>
      </c>
      <c r="AN545" s="617">
        <f>IF(('PTRM input'!$E$515='PTRM input'!$G$514),IF(AN$3&gt;A34remlife,A34acvalue-SUM($F545:AM545),IF(A34remlife="N/A","n/a",A34acvalue/A34remlife)),'PTRM input'!AN$553)</f>
        <v>0</v>
      </c>
      <c r="AO545" s="617">
        <f>IF(('PTRM input'!$E$515='PTRM input'!$G$514),IF(AO$3&gt;A34remlife,A34acvalue-SUM($F545:AN545),IF(A34remlife="N/A","n/a",A34acvalue/A34remlife)),'PTRM input'!AO$553)</f>
        <v>0</v>
      </c>
      <c r="AP545" s="617">
        <f>IF(('PTRM input'!$E$515='PTRM input'!$G$514),IF(AP$3&gt;A34remlife,A34acvalue-SUM($F545:AO545),IF(A34remlife="N/A","n/a",A34acvalue/A34remlife)),'PTRM input'!AP$553)</f>
        <v>0</v>
      </c>
      <c r="AQ545" s="617">
        <f>IF(('PTRM input'!$E$515='PTRM input'!$G$514),IF(AQ$3&gt;A34remlife,A34acvalue-SUM($F545:AP545),IF(A34remlife="N/A","n/a",A34acvalue/A34remlife)),'PTRM input'!AQ$553)</f>
        <v>0</v>
      </c>
      <c r="AR545" s="617">
        <f>IF(('PTRM input'!$E$515='PTRM input'!$G$514),IF(AR$3&gt;A34remlife,A34acvalue-SUM($F545:AQ545),IF(A34remlife="N/A","n/a",A34acvalue/A34remlife)),'PTRM input'!AR$553)</f>
        <v>0</v>
      </c>
      <c r="AS545" s="617">
        <f>IF(('PTRM input'!$E$515='PTRM input'!$G$514),IF(AS$3&gt;A34remlife,A34acvalue-SUM($F545:AR545),IF(A34remlife="N/A","n/a",A34acvalue/A34remlife)),'PTRM input'!AS$553)</f>
        <v>0</v>
      </c>
      <c r="AT545" s="617">
        <f>IF(('PTRM input'!$E$515='PTRM input'!$G$514),IF(AT$3&gt;A34remlife,A34acvalue-SUM($F545:AS545),IF(A34remlife="N/A","n/a",A34acvalue/A34remlife)),'PTRM input'!AT$553)</f>
        <v>0</v>
      </c>
      <c r="AU545" s="617">
        <f>IF(('PTRM input'!$E$515='PTRM input'!$G$514),IF(AU$3&gt;A34remlife,A34acvalue-SUM($F545:AT545),IF(A34remlife="N/A","n/a",A34acvalue/A34remlife)),'PTRM input'!AU$553)</f>
        <v>0</v>
      </c>
      <c r="AV545" s="617">
        <f>IF(('PTRM input'!$E$515='PTRM input'!$G$514),IF(AV$3&gt;A34remlife,A34acvalue-SUM($F545:AU545),IF(A34remlife="N/A","n/a",A34acvalue/A34remlife)),'PTRM input'!AV$553)</f>
        <v>0</v>
      </c>
      <c r="AW545" s="617">
        <f>IF(('PTRM input'!$E$515='PTRM input'!$G$514),IF(AW$3&gt;A34remlife,A34acvalue-SUM($F545:AV545),IF(A34remlife="N/A","n/a",A34acvalue/A34remlife)),'PTRM input'!AW$553)</f>
        <v>0</v>
      </c>
      <c r="AX545" s="617">
        <f>IF(('PTRM input'!$E$515='PTRM input'!$G$514),IF(AX$3&gt;A34remlife,A34acvalue-SUM($F545:AW545),IF(A34remlife="N/A","n/a",A34acvalue/A34remlife)),'PTRM input'!AX$553)</f>
        <v>0</v>
      </c>
      <c r="AY545" s="617">
        <f>IF(('PTRM input'!$E$515='PTRM input'!$G$514),IF(AY$3&gt;A34remlife,A34acvalue-SUM($F545:AX545),IF(A34remlife="N/A","n/a",A34acvalue/A34remlife)),'PTRM input'!AY$553)</f>
        <v>0</v>
      </c>
      <c r="AZ545" s="617">
        <f>IF(('PTRM input'!$E$515='PTRM input'!$G$514),IF(AZ$3&gt;A34remlife,A34acvalue-SUM($F545:AY545),IF(A34remlife="N/A","n/a",A34acvalue/A34remlife)),'PTRM input'!AZ$553)</f>
        <v>0</v>
      </c>
      <c r="BA545" s="617">
        <f>IF(('PTRM input'!$E$515='PTRM input'!$G$514),IF(BA$3&gt;A34remlife,A34acvalue-SUM($F545:AZ545),IF(A34remlife="N/A","n/a",A34acvalue/A34remlife)),'PTRM input'!BA$553)</f>
        <v>0</v>
      </c>
      <c r="BB545" s="617">
        <f>IF(('PTRM input'!$E$515='PTRM input'!$G$514),IF(BB$3&gt;A34remlife,A34acvalue-SUM($F545:BA545),IF(A34remlife="N/A","n/a",A34acvalue/A34remlife)),'PTRM input'!BB$553)</f>
        <v>0</v>
      </c>
      <c r="BC545" s="617">
        <f>IF(('PTRM input'!$E$515='PTRM input'!$G$514),IF(BC$3&gt;A34remlife,A34acvalue-SUM($F545:BB545),IF(A34remlife="N/A","n/a",A34acvalue/A34remlife)),'PTRM input'!BC$553)</f>
        <v>0</v>
      </c>
      <c r="BD545" s="617">
        <f>IF(('PTRM input'!$E$515='PTRM input'!$G$514),IF(BD$3&gt;A34remlife,A34acvalue-SUM($F545:BC545),IF(A34remlife="N/A","n/a",A34acvalue/A34remlife)),'PTRM input'!BD$553)</f>
        <v>0</v>
      </c>
      <c r="BE545" s="617">
        <f>IF(('PTRM input'!$E$515='PTRM input'!$G$514),IF(BE$3&gt;A34remlife,A34acvalue-SUM($F545:BD545),IF(A34remlife="N/A","n/a",A34acvalue/A34remlife)),'PTRM input'!BE$553)</f>
        <v>0</v>
      </c>
      <c r="BF545" s="617">
        <f>IF(('PTRM input'!$E$515='PTRM input'!$G$514),IF(BF$3&gt;A34remlife,A34acvalue-SUM($F545:BE545),IF(A34remlife="N/A","n/a",A34acvalue/A34remlife)),'PTRM input'!BF$553)</f>
        <v>0</v>
      </c>
      <c r="BG545" s="617">
        <f>IF(('PTRM input'!$E$515='PTRM input'!$G$514),IF(BG$3&gt;A34remlife,A34acvalue-SUM($F545:BF545),IF(A34remlife="N/A","n/a",A34acvalue/A34remlife)),'PTRM input'!BG$553)</f>
        <v>0</v>
      </c>
      <c r="BH545" s="617">
        <f>IF(('PTRM input'!$E$515='PTRM input'!$G$514),IF(BH$3&gt;A34remlife,A34acvalue-SUM($F545:BG545),IF(A34remlife="N/A","n/a",A34acvalue/A34remlife)),'PTRM input'!BH$553)</f>
        <v>0</v>
      </c>
      <c r="BI545" s="617">
        <f>IF(('PTRM input'!$E$515='PTRM input'!$G$514),IF(BI$3&gt;A34remlife,A34acvalue-SUM($F545:BH545),IF(A34remlife="N/A","n/a",A34acvalue/A34remlife)),'PTRM input'!BI$553)</f>
        <v>0</v>
      </c>
      <c r="BJ545" s="116"/>
      <c r="BK545" s="116"/>
      <c r="BL545" s="116"/>
      <c r="BM545" s="116"/>
    </row>
    <row r="546" spans="1:65" ht="12.75" hidden="1" customHeight="1" outlineLevel="2">
      <c r="A546" s="116"/>
      <c r="B546" s="19"/>
      <c r="C546" s="18"/>
      <c r="D546" s="760" t="s">
        <v>237</v>
      </c>
      <c r="E546" s="86">
        <v>0</v>
      </c>
      <c r="F546" s="259"/>
      <c r="G546" s="433"/>
      <c r="H546" s="433"/>
      <c r="I546" s="433"/>
      <c r="J546" s="433"/>
      <c r="K546" s="433"/>
      <c r="L546" s="433"/>
      <c r="M546" s="433"/>
      <c r="N546" s="433"/>
      <c r="O546" s="433"/>
      <c r="P546" s="433"/>
      <c r="Q546" s="433"/>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251"/>
      <c r="AP546" s="251"/>
      <c r="AQ546" s="251"/>
      <c r="AR546" s="251"/>
      <c r="AS546" s="251"/>
      <c r="AT546" s="251"/>
      <c r="AU546" s="251"/>
      <c r="AV546" s="251"/>
      <c r="AW546" s="251"/>
      <c r="AX546" s="251"/>
      <c r="AY546" s="251"/>
      <c r="AZ546" s="251"/>
      <c r="BA546" s="251"/>
      <c r="BB546" s="251"/>
      <c r="BC546" s="251"/>
      <c r="BD546" s="251"/>
      <c r="BE546" s="251"/>
      <c r="BF546" s="251"/>
      <c r="BG546" s="251"/>
      <c r="BH546" s="251"/>
      <c r="BI546" s="251"/>
      <c r="BJ546" s="116"/>
      <c r="BK546" s="116"/>
      <c r="BL546" s="116"/>
      <c r="BM546" s="116"/>
    </row>
    <row r="547" spans="1:65" hidden="1" outlineLevel="2">
      <c r="A547" s="116"/>
      <c r="B547" s="19"/>
      <c r="C547" s="18"/>
      <c r="D547" s="760"/>
      <c r="E547" s="86">
        <v>1</v>
      </c>
      <c r="F547" s="259"/>
      <c r="G547" s="618"/>
      <c r="H547" s="433">
        <f ca="1">IF(A34stdlife="n/a","n/a",IF(H$3&gt;(A34stdlife+$E547),('PTRM input'!$G$418*(1+rvanilla01)^0.5)-SUM(G547:$G547),('PTRM input'!$G$418*(1+rvanilla01)^0.5)/A34stdlife))</f>
        <v>0</v>
      </c>
      <c r="I547" s="433">
        <f ca="1">IF(A34stdlife="n/a","n/a",IF(I$3&gt;(A34stdlife+$E547),('PTRM input'!$G$418*(1+rvanilla01)^0.5)-SUM($G547:H547),('PTRM input'!$G$418*(1+rvanilla01)^0.5)/A34stdlife))</f>
        <v>0</v>
      </c>
      <c r="J547" s="433">
        <f ca="1">IF(A34stdlife="n/a","n/a",IF(J$3&gt;(A34stdlife+$E547),('PTRM input'!$G$418*(1+rvanilla01)^0.5)-SUM($G547:I547),('PTRM input'!$G$418*(1+rvanilla01)^0.5)/A34stdlife))</f>
        <v>0</v>
      </c>
      <c r="K547" s="433">
        <f ca="1">IF(A34stdlife="n/a","n/a",IF(K$3&gt;(A34stdlife+$E547),('PTRM input'!$G$418*(1+rvanilla01)^0.5)-SUM($G547:J547),('PTRM input'!$G$418*(1+rvanilla01)^0.5)/A34stdlife))</f>
        <v>0</v>
      </c>
      <c r="L547" s="433">
        <f ca="1">IF(A34stdlife="n/a","n/a",IF(L$3&gt;(A34stdlife+$E547),('PTRM input'!$G$418*(1+rvanilla01)^0.5)-SUM($G547:K547),('PTRM input'!$G$418*(1+rvanilla01)^0.5)/A34stdlife))</f>
        <v>0</v>
      </c>
      <c r="M547" s="433">
        <f ca="1">IF(A34stdlife="n/a","n/a",IF(M$3&gt;(A34stdlife+$E547),('PTRM input'!$G$418*(1+rvanilla01)^0.5)-SUM($G547:L547),('PTRM input'!$G$418*(1+rvanilla01)^0.5)/A34stdlife))</f>
        <v>0</v>
      </c>
      <c r="N547" s="433">
        <f ca="1">IF(A34stdlife="n/a","n/a",IF(N$3&gt;(A34stdlife+$E547),('PTRM input'!$G$418*(1+rvanilla01)^0.5)-SUM($G547:M547),('PTRM input'!$G$418*(1+rvanilla01)^0.5)/A34stdlife))</f>
        <v>0</v>
      </c>
      <c r="O547" s="433">
        <f ca="1">IF(A34stdlife="n/a","n/a",IF(O$3&gt;(A34stdlife+$E547),('PTRM input'!$G$418*(1+rvanilla01)^0.5)-SUM($G547:N547),('PTRM input'!$G$418*(1+rvanilla01)^0.5)/A34stdlife))</f>
        <v>0</v>
      </c>
      <c r="P547" s="433">
        <f ca="1">IF(A34stdlife="n/a","n/a",IF(P$3&gt;(A34stdlife+$E547),('PTRM input'!$G$418*(1+rvanilla01)^0.5)-SUM($G547:O547),('PTRM input'!$G$418*(1+rvanilla01)^0.5)/A34stdlife))</f>
        <v>0</v>
      </c>
      <c r="Q547" s="433">
        <f ca="1">IF(A34stdlife="n/a","n/a",IF(Q$3&gt;(A34stdlife+$E547),('PTRM input'!$G$418*(1+rvanilla01)^0.5)-SUM($G547:P547),('PTRM input'!$G$418*(1+rvanilla01)^0.5)/A34stdlife))</f>
        <v>0</v>
      </c>
      <c r="R547" s="251">
        <f ca="1">IF(A34stdlife="n/a","n/a",IF(R$3&gt;(A34stdlife+$E547),('PTRM input'!$G$418*(1+rvanilla01)^0.5)-SUM($G547:Q547),('PTRM input'!$G$418*(1+rvanilla01)^0.5)/A34stdlife))</f>
        <v>0</v>
      </c>
      <c r="S547" s="251">
        <f ca="1">IF(A34stdlife="n/a","n/a",IF(S$3&gt;(A34stdlife+$E547),('PTRM input'!$G$418*(1+rvanilla01)^0.5)-SUM($G547:R547),('PTRM input'!$G$418*(1+rvanilla01)^0.5)/A34stdlife))</f>
        <v>0</v>
      </c>
      <c r="T547" s="251">
        <f ca="1">IF(A34stdlife="n/a","n/a",IF(T$3&gt;(A34stdlife+$E547),('PTRM input'!$G$418*(1+rvanilla01)^0.5)-SUM($G547:S547),('PTRM input'!$G$418*(1+rvanilla01)^0.5)/A34stdlife))</f>
        <v>0</v>
      </c>
      <c r="U547" s="251">
        <f ca="1">IF(A34stdlife="n/a","n/a",IF(U$3&gt;(A34stdlife+$E547),('PTRM input'!$G$418*(1+rvanilla01)^0.5)-SUM($G547:T547),('PTRM input'!$G$418*(1+rvanilla01)^0.5)/A34stdlife))</f>
        <v>0</v>
      </c>
      <c r="V547" s="251">
        <f ca="1">IF(A34stdlife="n/a","n/a",IF(V$3&gt;(A34stdlife+$E547),('PTRM input'!$G$418*(1+rvanilla01)^0.5)-SUM($G547:U547),('PTRM input'!$G$418*(1+rvanilla01)^0.5)/A34stdlife))</f>
        <v>0</v>
      </c>
      <c r="W547" s="251">
        <f ca="1">IF(A34stdlife="n/a","n/a",IF(W$3&gt;(A34stdlife+$E547),('PTRM input'!$G$418*(1+rvanilla01)^0.5)-SUM($G547:V547),('PTRM input'!$G$418*(1+rvanilla01)^0.5)/A34stdlife))</f>
        <v>0</v>
      </c>
      <c r="X547" s="251">
        <f ca="1">IF(A34stdlife="n/a","n/a",IF(X$3&gt;(A34stdlife+$E547),('PTRM input'!$G$418*(1+rvanilla01)^0.5)-SUM($G547:W547),('PTRM input'!$G$418*(1+rvanilla01)^0.5)/A34stdlife))</f>
        <v>0</v>
      </c>
      <c r="Y547" s="251">
        <f ca="1">IF(A34stdlife="n/a","n/a",IF(Y$3&gt;(A34stdlife+$E547),('PTRM input'!$G$418*(1+rvanilla01)^0.5)-SUM($G547:X547),('PTRM input'!$G$418*(1+rvanilla01)^0.5)/A34stdlife))</f>
        <v>0</v>
      </c>
      <c r="Z547" s="251">
        <f ca="1">IF(A34stdlife="n/a","n/a",IF(Z$3&gt;(A34stdlife+$E547),('PTRM input'!$G$418*(1+rvanilla01)^0.5)-SUM($G547:Y547),('PTRM input'!$G$418*(1+rvanilla01)^0.5)/A34stdlife))</f>
        <v>0</v>
      </c>
      <c r="AA547" s="251">
        <f ca="1">IF(A34stdlife="n/a","n/a",IF(AA$3&gt;(A34stdlife+$E547),('PTRM input'!$G$418*(1+rvanilla01)^0.5)-SUM($G547:Z547),('PTRM input'!$G$418*(1+rvanilla01)^0.5)/A34stdlife))</f>
        <v>0</v>
      </c>
      <c r="AB547" s="251">
        <f ca="1">IF(A34stdlife="n/a","n/a",IF(AB$3&gt;(A34stdlife+$E547),('PTRM input'!$G$418*(1+rvanilla01)^0.5)-SUM($G547:AA547),('PTRM input'!$G$418*(1+rvanilla01)^0.5)/A34stdlife))</f>
        <v>0</v>
      </c>
      <c r="AC547" s="251">
        <f ca="1">IF(A34stdlife="n/a","n/a",IF(AC$3&gt;(A34stdlife+$E547),('PTRM input'!$G$418*(1+rvanilla01)^0.5)-SUM($G547:AB547),('PTRM input'!$G$418*(1+rvanilla01)^0.5)/A34stdlife))</f>
        <v>0</v>
      </c>
      <c r="AD547" s="251">
        <f ca="1">IF(A34stdlife="n/a","n/a",IF(AD$3&gt;(A34stdlife+$E547),('PTRM input'!$G$418*(1+rvanilla01)^0.5)-SUM($G547:AC547),('PTRM input'!$G$418*(1+rvanilla01)^0.5)/A34stdlife))</f>
        <v>0</v>
      </c>
      <c r="AE547" s="251">
        <f ca="1">IF(A34stdlife="n/a","n/a",IF(AE$3&gt;(A34stdlife+$E547),('PTRM input'!$G$418*(1+rvanilla01)^0.5)-SUM($G547:AD547),('PTRM input'!$G$418*(1+rvanilla01)^0.5)/A34stdlife))</f>
        <v>0</v>
      </c>
      <c r="AF547" s="251">
        <f ca="1">IF(A34stdlife="n/a","n/a",IF(AF$3&gt;(A34stdlife+$E547),('PTRM input'!$G$418*(1+rvanilla01)^0.5)-SUM($G547:AE547),('PTRM input'!$G$418*(1+rvanilla01)^0.5)/A34stdlife))</f>
        <v>0</v>
      </c>
      <c r="AG547" s="251">
        <f ca="1">IF(A34stdlife="n/a","n/a",IF(AG$3&gt;(A34stdlife+$E547),('PTRM input'!$G$418*(1+rvanilla01)^0.5)-SUM($G547:AF547),('PTRM input'!$G$418*(1+rvanilla01)^0.5)/A34stdlife))</f>
        <v>0</v>
      </c>
      <c r="AH547" s="251">
        <f ca="1">IF(A34stdlife="n/a","n/a",IF(AH$3&gt;(A34stdlife+$E547),('PTRM input'!$G$418*(1+rvanilla01)^0.5)-SUM($G547:AG547),('PTRM input'!$G$418*(1+rvanilla01)^0.5)/A34stdlife))</f>
        <v>0</v>
      </c>
      <c r="AI547" s="251">
        <f ca="1">IF(A34stdlife="n/a","n/a",IF(AI$3&gt;(A34stdlife+$E547),('PTRM input'!$G$418*(1+rvanilla01)^0.5)-SUM($G547:AH547),('PTRM input'!$G$418*(1+rvanilla01)^0.5)/A34stdlife))</f>
        <v>0</v>
      </c>
      <c r="AJ547" s="251">
        <f ca="1">IF(A34stdlife="n/a","n/a",IF(AJ$3&gt;(A34stdlife+$E547),('PTRM input'!$G$418*(1+rvanilla01)^0.5)-SUM($G547:AI547),('PTRM input'!$G$418*(1+rvanilla01)^0.5)/A34stdlife))</f>
        <v>0</v>
      </c>
      <c r="AK547" s="251">
        <f ca="1">IF(A34stdlife="n/a","n/a",IF(AK$3&gt;(A34stdlife+$E547),('PTRM input'!$G$418*(1+rvanilla01)^0.5)-SUM($G547:AJ547),('PTRM input'!$G$418*(1+rvanilla01)^0.5)/A34stdlife))</f>
        <v>0</v>
      </c>
      <c r="AL547" s="251">
        <f ca="1">IF(A34stdlife="n/a","n/a",IF(AL$3&gt;(A34stdlife+$E547),('PTRM input'!$G$418*(1+rvanilla01)^0.5)-SUM($G547:AK547),('PTRM input'!$G$418*(1+rvanilla01)^0.5)/A34stdlife))</f>
        <v>0</v>
      </c>
      <c r="AM547" s="251">
        <f ca="1">IF(A34stdlife="n/a","n/a",IF(AM$3&gt;(A34stdlife+$E547),('PTRM input'!$G$418*(1+rvanilla01)^0.5)-SUM($G547:AL547),('PTRM input'!$G$418*(1+rvanilla01)^0.5)/A34stdlife))</f>
        <v>0</v>
      </c>
      <c r="AN547" s="251">
        <f ca="1">IF(A34stdlife="n/a","n/a",IF(AN$3&gt;(A34stdlife+$E547),('PTRM input'!$G$418*(1+rvanilla01)^0.5)-SUM($G547:AM547),('PTRM input'!$G$418*(1+rvanilla01)^0.5)/A34stdlife))</f>
        <v>0</v>
      </c>
      <c r="AO547" s="251">
        <f ca="1">IF(A34stdlife="n/a","n/a",IF(AO$3&gt;(A34stdlife+$E547),('PTRM input'!$G$418*(1+rvanilla01)^0.5)-SUM($G547:AN547),('PTRM input'!$G$418*(1+rvanilla01)^0.5)/A34stdlife))</f>
        <v>0</v>
      </c>
      <c r="AP547" s="251">
        <f ca="1">IF(A34stdlife="n/a","n/a",IF(AP$3&gt;(A34stdlife+$E547),('PTRM input'!$G$418*(1+rvanilla01)^0.5)-SUM($G547:AO547),('PTRM input'!$G$418*(1+rvanilla01)^0.5)/A34stdlife))</f>
        <v>0</v>
      </c>
      <c r="AQ547" s="251">
        <f ca="1">IF(A34stdlife="n/a","n/a",IF(AQ$3&gt;(A34stdlife+$E547),('PTRM input'!$G$418*(1+rvanilla01)^0.5)-SUM($G547:AP547),('PTRM input'!$G$418*(1+rvanilla01)^0.5)/A34stdlife))</f>
        <v>0</v>
      </c>
      <c r="AR547" s="251">
        <f ca="1">IF(A34stdlife="n/a","n/a",IF(AR$3&gt;(A34stdlife+$E547),('PTRM input'!$G$418*(1+rvanilla01)^0.5)-SUM($G547:AQ547),('PTRM input'!$G$418*(1+rvanilla01)^0.5)/A34stdlife))</f>
        <v>0</v>
      </c>
      <c r="AS547" s="251">
        <f ca="1">IF(A34stdlife="n/a","n/a",IF(AS$3&gt;(A34stdlife+$E547),('PTRM input'!$G$418*(1+rvanilla01)^0.5)-SUM($G547:AR547),('PTRM input'!$G$418*(1+rvanilla01)^0.5)/A34stdlife))</f>
        <v>0</v>
      </c>
      <c r="AT547" s="251">
        <f ca="1">IF(A34stdlife="n/a","n/a",IF(AT$3&gt;(A34stdlife+$E547),('PTRM input'!$G$418*(1+rvanilla01)^0.5)-SUM($G547:AS547),('PTRM input'!$G$418*(1+rvanilla01)^0.5)/A34stdlife))</f>
        <v>0</v>
      </c>
      <c r="AU547" s="251">
        <f ca="1">IF(A34stdlife="n/a","n/a",IF(AU$3&gt;(A34stdlife+$E547),('PTRM input'!$G$418*(1+rvanilla01)^0.5)-SUM($G547:AT547),('PTRM input'!$G$418*(1+rvanilla01)^0.5)/A34stdlife))</f>
        <v>0</v>
      </c>
      <c r="AV547" s="251">
        <f ca="1">IF(A34stdlife="n/a","n/a",IF(AV$3&gt;(A34stdlife+$E547),('PTRM input'!$G$418*(1+rvanilla01)^0.5)-SUM($G547:AU547),('PTRM input'!$G$418*(1+rvanilla01)^0.5)/A34stdlife))</f>
        <v>0</v>
      </c>
      <c r="AW547" s="251">
        <f ca="1">IF(A34stdlife="n/a","n/a",IF(AW$3&gt;(A34stdlife+$E547),('PTRM input'!$G$418*(1+rvanilla01)^0.5)-SUM($G547:AV547),('PTRM input'!$G$418*(1+rvanilla01)^0.5)/A34stdlife))</f>
        <v>0</v>
      </c>
      <c r="AX547" s="251">
        <f ca="1">IF(A34stdlife="n/a","n/a",IF(AX$3&gt;(A34stdlife+$E547),('PTRM input'!$G$418*(1+rvanilla01)^0.5)-SUM($G547:AW547),('PTRM input'!$G$418*(1+rvanilla01)^0.5)/A34stdlife))</f>
        <v>0</v>
      </c>
      <c r="AY547" s="251">
        <f ca="1">IF(A34stdlife="n/a","n/a",IF(AY$3&gt;(A34stdlife+$E547),('PTRM input'!$G$418*(1+rvanilla01)^0.5)-SUM($G547:AX547),('PTRM input'!$G$418*(1+rvanilla01)^0.5)/A34stdlife))</f>
        <v>0</v>
      </c>
      <c r="AZ547" s="251">
        <f ca="1">IF(A34stdlife="n/a","n/a",IF(AZ$3&gt;(A34stdlife+$E547),('PTRM input'!$G$418*(1+rvanilla01)^0.5)-SUM($G547:AY547),('PTRM input'!$G$418*(1+rvanilla01)^0.5)/A34stdlife))</f>
        <v>0</v>
      </c>
      <c r="BA547" s="251">
        <f ca="1">IF(A34stdlife="n/a","n/a",IF(BA$3&gt;(A34stdlife+$E547),('PTRM input'!$G$418*(1+rvanilla01)^0.5)-SUM($G547:AZ547),('PTRM input'!$G$418*(1+rvanilla01)^0.5)/A34stdlife))</f>
        <v>0</v>
      </c>
      <c r="BB547" s="251">
        <f ca="1">IF(A34stdlife="n/a","n/a",IF(BB$3&gt;(A34stdlife+$E547),('PTRM input'!$G$418*(1+rvanilla01)^0.5)-SUM($G547:BA547),('PTRM input'!$G$418*(1+rvanilla01)^0.5)/A34stdlife))</f>
        <v>0</v>
      </c>
      <c r="BC547" s="251">
        <f ca="1">IF(A34stdlife="n/a","n/a",IF(BC$3&gt;(A34stdlife+$E547),('PTRM input'!$G$418*(1+rvanilla01)^0.5)-SUM($G547:BB547),('PTRM input'!$G$418*(1+rvanilla01)^0.5)/A34stdlife))</f>
        <v>0</v>
      </c>
      <c r="BD547" s="251">
        <f ca="1">IF(A34stdlife="n/a","n/a",IF(BD$3&gt;(A34stdlife+$E547),('PTRM input'!$G$418*(1+rvanilla01)^0.5)-SUM($G547:BC547),('PTRM input'!$G$418*(1+rvanilla01)^0.5)/A34stdlife))</f>
        <v>0</v>
      </c>
      <c r="BE547" s="251">
        <f ca="1">IF(A34stdlife="n/a","n/a",IF(BE$3&gt;(A34stdlife+$E547),('PTRM input'!$G$418*(1+rvanilla01)^0.5)-SUM($G547:BD547),('PTRM input'!$G$418*(1+rvanilla01)^0.5)/A34stdlife))</f>
        <v>0</v>
      </c>
      <c r="BF547" s="251">
        <f ca="1">IF(A34stdlife="n/a","n/a",IF(BF$3&gt;(A34stdlife+$E547),('PTRM input'!$G$418*(1+rvanilla01)^0.5)-SUM($G547:BE547),('PTRM input'!$G$418*(1+rvanilla01)^0.5)/A34stdlife))</f>
        <v>0</v>
      </c>
      <c r="BG547" s="251">
        <f ca="1">IF(A34stdlife="n/a","n/a",IF(BG$3&gt;(A34stdlife+$E547),('PTRM input'!$G$418*(1+rvanilla01)^0.5)-SUM($G547:BF547),('PTRM input'!$G$418*(1+rvanilla01)^0.5)/A34stdlife))</f>
        <v>0</v>
      </c>
      <c r="BH547" s="251">
        <f ca="1">IF(A34stdlife="n/a","n/a",IF(BH$3&gt;(A34stdlife+$E547),('PTRM input'!$G$418*(1+rvanilla01)^0.5)-SUM($G547:BG547),('PTRM input'!$G$418*(1+rvanilla01)^0.5)/A34stdlife))</f>
        <v>0</v>
      </c>
      <c r="BI547" s="251">
        <f ca="1">IF(A34stdlife="n/a","n/a",IF(BI$3&gt;(A34stdlife+$E547),('PTRM input'!$G$418*(1+rvanilla01)^0.5)-SUM($G547:BH547),('PTRM input'!$G$418*(1+rvanilla01)^0.5)/A34stdlife))</f>
        <v>0</v>
      </c>
      <c r="BJ547" s="116"/>
      <c r="BK547" s="116"/>
      <c r="BL547" s="116"/>
      <c r="BM547" s="116"/>
    </row>
    <row r="548" spans="1:65" hidden="1" outlineLevel="2">
      <c r="A548" s="116"/>
      <c r="B548" s="19"/>
      <c r="C548" s="18"/>
      <c r="D548" s="760"/>
      <c r="E548" s="86">
        <v>2</v>
      </c>
      <c r="F548" s="259"/>
      <c r="G548" s="434"/>
      <c r="H548" s="619"/>
      <c r="I548" s="433">
        <f ca="1">IF(A34stdlife="n/a","n/a",IF(I$3&gt;(A34stdlife+$E548),('PTRM input'!$H$418*(1+rvanilla02)^0.5)-SUM(H548:$H548),('PTRM input'!$H$418*(1+rvanilla02)^0.5)/A34stdlife))</f>
        <v>0</v>
      </c>
      <c r="J548" s="433">
        <f ca="1">IF(A34stdlife="n/a","n/a",IF(J$3&gt;(A34stdlife+$E548),('PTRM input'!$H$418*(1+rvanilla02)^0.5)-SUM($H548:I548),('PTRM input'!$H$418*(1+rvanilla02)^0.5)/A34stdlife))</f>
        <v>0</v>
      </c>
      <c r="K548" s="433">
        <f ca="1">IF(A34stdlife="n/a","n/a",IF(K$3&gt;(A34stdlife+$E548),('PTRM input'!$H$418*(1+rvanilla02)^0.5)-SUM($H548:J548),('PTRM input'!$H$418*(1+rvanilla02)^0.5)/A34stdlife))</f>
        <v>0</v>
      </c>
      <c r="L548" s="433">
        <f ca="1">IF(A34stdlife="n/a","n/a",IF(L$3&gt;(A34stdlife+$E548),('PTRM input'!$H$418*(1+rvanilla02)^0.5)-SUM($H548:K548),('PTRM input'!$H$418*(1+rvanilla02)^0.5)/A34stdlife))</f>
        <v>0</v>
      </c>
      <c r="M548" s="433">
        <f ca="1">IF(A34stdlife="n/a","n/a",IF(M$3&gt;(A34stdlife+$E548),('PTRM input'!$H$418*(1+rvanilla02)^0.5)-SUM($H548:L548),('PTRM input'!$H$418*(1+rvanilla02)^0.5)/A34stdlife))</f>
        <v>0</v>
      </c>
      <c r="N548" s="433">
        <f ca="1">IF(A34stdlife="n/a","n/a",IF(N$3&gt;(A34stdlife+$E548),('PTRM input'!$H$418*(1+rvanilla02)^0.5)-SUM($H548:M548),('PTRM input'!$H$418*(1+rvanilla02)^0.5)/A34stdlife))</f>
        <v>0</v>
      </c>
      <c r="O548" s="433">
        <f ca="1">IF(A34stdlife="n/a","n/a",IF(O$3&gt;(A34stdlife+$E548),('PTRM input'!$H$418*(1+rvanilla02)^0.5)-SUM($H548:N548),('PTRM input'!$H$418*(1+rvanilla02)^0.5)/A34stdlife))</f>
        <v>0</v>
      </c>
      <c r="P548" s="433">
        <f ca="1">IF(A34stdlife="n/a","n/a",IF(P$3&gt;(A34stdlife+$E548),('PTRM input'!$H$418*(1+rvanilla02)^0.5)-SUM($H548:O548),('PTRM input'!$H$418*(1+rvanilla02)^0.5)/A34stdlife))</f>
        <v>0</v>
      </c>
      <c r="Q548" s="433">
        <f ca="1">IF(A34stdlife="n/a","n/a",IF(Q$3&gt;(A34stdlife+$E548),('PTRM input'!$H$418*(1+rvanilla02)^0.5)-SUM($H548:P548),('PTRM input'!$H$418*(1+rvanilla02)^0.5)/A34stdlife))</f>
        <v>0</v>
      </c>
      <c r="R548" s="251">
        <f ca="1">IF(A34stdlife="n/a","n/a",IF(R$3&gt;(A34stdlife+$E548),('PTRM input'!$H$418*(1+rvanilla02)^0.5)-SUM($H548:Q548),('PTRM input'!$H$418*(1+rvanilla02)^0.5)/A34stdlife))</f>
        <v>0</v>
      </c>
      <c r="S548" s="251">
        <f ca="1">IF(A34stdlife="n/a","n/a",IF(S$3&gt;(A34stdlife+$E548),('PTRM input'!$H$418*(1+rvanilla02)^0.5)-SUM($H548:R548),('PTRM input'!$H$418*(1+rvanilla02)^0.5)/A34stdlife))</f>
        <v>0</v>
      </c>
      <c r="T548" s="251">
        <f ca="1">IF(A34stdlife="n/a","n/a",IF(T$3&gt;(A34stdlife+$E548),('PTRM input'!$H$418*(1+rvanilla02)^0.5)-SUM($H548:S548),('PTRM input'!$H$418*(1+rvanilla02)^0.5)/A34stdlife))</f>
        <v>0</v>
      </c>
      <c r="U548" s="251">
        <f ca="1">IF(A34stdlife="n/a","n/a",IF(U$3&gt;(A34stdlife+$E548),('PTRM input'!$H$418*(1+rvanilla02)^0.5)-SUM($H548:T548),('PTRM input'!$H$418*(1+rvanilla02)^0.5)/A34stdlife))</f>
        <v>0</v>
      </c>
      <c r="V548" s="251">
        <f ca="1">IF(A34stdlife="n/a","n/a",IF(V$3&gt;(A34stdlife+$E548),('PTRM input'!$H$418*(1+rvanilla02)^0.5)-SUM($H548:U548),('PTRM input'!$H$418*(1+rvanilla02)^0.5)/A34stdlife))</f>
        <v>0</v>
      </c>
      <c r="W548" s="251">
        <f ca="1">IF(A34stdlife="n/a","n/a",IF(W$3&gt;(A34stdlife+$E548),('PTRM input'!$H$418*(1+rvanilla02)^0.5)-SUM($H548:V548),('PTRM input'!$H$418*(1+rvanilla02)^0.5)/A34stdlife))</f>
        <v>0</v>
      </c>
      <c r="X548" s="251">
        <f ca="1">IF(A34stdlife="n/a","n/a",IF(X$3&gt;(A34stdlife+$E548),('PTRM input'!$H$418*(1+rvanilla02)^0.5)-SUM($H548:W548),('PTRM input'!$H$418*(1+rvanilla02)^0.5)/A34stdlife))</f>
        <v>0</v>
      </c>
      <c r="Y548" s="251">
        <f ca="1">IF(A34stdlife="n/a","n/a",IF(Y$3&gt;(A34stdlife+$E548),('PTRM input'!$H$418*(1+rvanilla02)^0.5)-SUM($H548:X548),('PTRM input'!$H$418*(1+rvanilla02)^0.5)/A34stdlife))</f>
        <v>0</v>
      </c>
      <c r="Z548" s="251">
        <f ca="1">IF(A34stdlife="n/a","n/a",IF(Z$3&gt;(A34stdlife+$E548),('PTRM input'!$H$418*(1+rvanilla02)^0.5)-SUM($H548:Y548),('PTRM input'!$H$418*(1+rvanilla02)^0.5)/A34stdlife))</f>
        <v>0</v>
      </c>
      <c r="AA548" s="251">
        <f ca="1">IF(A34stdlife="n/a","n/a",IF(AA$3&gt;(A34stdlife+$E548),('PTRM input'!$H$418*(1+rvanilla02)^0.5)-SUM($H548:Z548),('PTRM input'!$H$418*(1+rvanilla02)^0.5)/A34stdlife))</f>
        <v>0</v>
      </c>
      <c r="AB548" s="251">
        <f ca="1">IF(A34stdlife="n/a","n/a",IF(AB$3&gt;(A34stdlife+$E548),('PTRM input'!$H$418*(1+rvanilla02)^0.5)-SUM($H548:AA548),('PTRM input'!$H$418*(1+rvanilla02)^0.5)/A34stdlife))</f>
        <v>0</v>
      </c>
      <c r="AC548" s="251">
        <f ca="1">IF(A34stdlife="n/a","n/a",IF(AC$3&gt;(A34stdlife+$E548),('PTRM input'!$H$418*(1+rvanilla02)^0.5)-SUM($H548:AB548),('PTRM input'!$H$418*(1+rvanilla02)^0.5)/A34stdlife))</f>
        <v>0</v>
      </c>
      <c r="AD548" s="251">
        <f ca="1">IF(A34stdlife="n/a","n/a",IF(AD$3&gt;(A34stdlife+$E548),('PTRM input'!$H$418*(1+rvanilla02)^0.5)-SUM($H548:AC548),('PTRM input'!$H$418*(1+rvanilla02)^0.5)/A34stdlife))</f>
        <v>0</v>
      </c>
      <c r="AE548" s="251">
        <f ca="1">IF(A34stdlife="n/a","n/a",IF(AE$3&gt;(A34stdlife+$E548),('PTRM input'!$H$418*(1+rvanilla02)^0.5)-SUM($H548:AD548),('PTRM input'!$H$418*(1+rvanilla02)^0.5)/A34stdlife))</f>
        <v>0</v>
      </c>
      <c r="AF548" s="251">
        <f ca="1">IF(A34stdlife="n/a","n/a",IF(AF$3&gt;(A34stdlife+$E548),('PTRM input'!$H$418*(1+rvanilla02)^0.5)-SUM($H548:AE548),('PTRM input'!$H$418*(1+rvanilla02)^0.5)/A34stdlife))</f>
        <v>0</v>
      </c>
      <c r="AG548" s="251">
        <f ca="1">IF(A34stdlife="n/a","n/a",IF(AG$3&gt;(A34stdlife+$E548),('PTRM input'!$H$418*(1+rvanilla02)^0.5)-SUM($H548:AF548),('PTRM input'!$H$418*(1+rvanilla02)^0.5)/A34stdlife))</f>
        <v>0</v>
      </c>
      <c r="AH548" s="251">
        <f ca="1">IF(A34stdlife="n/a","n/a",IF(AH$3&gt;(A34stdlife+$E548),('PTRM input'!$H$418*(1+rvanilla02)^0.5)-SUM($H548:AG548),('PTRM input'!$H$418*(1+rvanilla02)^0.5)/A34stdlife))</f>
        <v>0</v>
      </c>
      <c r="AI548" s="251">
        <f ca="1">IF(A34stdlife="n/a","n/a",IF(AI$3&gt;(A34stdlife+$E548),('PTRM input'!$H$418*(1+rvanilla02)^0.5)-SUM($H548:AH548),('PTRM input'!$H$418*(1+rvanilla02)^0.5)/A34stdlife))</f>
        <v>0</v>
      </c>
      <c r="AJ548" s="251">
        <f ca="1">IF(A34stdlife="n/a","n/a",IF(AJ$3&gt;(A34stdlife+$E548),('PTRM input'!$H$418*(1+rvanilla02)^0.5)-SUM($H548:AI548),('PTRM input'!$H$418*(1+rvanilla02)^0.5)/A34stdlife))</f>
        <v>0</v>
      </c>
      <c r="AK548" s="251">
        <f ca="1">IF(A34stdlife="n/a","n/a",IF(AK$3&gt;(A34stdlife+$E548),('PTRM input'!$H$418*(1+rvanilla02)^0.5)-SUM($H548:AJ548),('PTRM input'!$H$418*(1+rvanilla02)^0.5)/A34stdlife))</f>
        <v>0</v>
      </c>
      <c r="AL548" s="251">
        <f ca="1">IF(A34stdlife="n/a","n/a",IF(AL$3&gt;(A34stdlife+$E548),('PTRM input'!$H$418*(1+rvanilla02)^0.5)-SUM($H548:AK548),('PTRM input'!$H$418*(1+rvanilla02)^0.5)/A34stdlife))</f>
        <v>0</v>
      </c>
      <c r="AM548" s="251">
        <f ca="1">IF(A34stdlife="n/a","n/a",IF(AM$3&gt;(A34stdlife+$E548),('PTRM input'!$H$418*(1+rvanilla02)^0.5)-SUM($H548:AL548),('PTRM input'!$H$418*(1+rvanilla02)^0.5)/A34stdlife))</f>
        <v>0</v>
      </c>
      <c r="AN548" s="251">
        <f ca="1">IF(A34stdlife="n/a","n/a",IF(AN$3&gt;(A34stdlife+$E548),('PTRM input'!$H$418*(1+rvanilla02)^0.5)-SUM($H548:AM548),('PTRM input'!$H$418*(1+rvanilla02)^0.5)/A34stdlife))</f>
        <v>0</v>
      </c>
      <c r="AO548" s="251">
        <f ca="1">IF(A34stdlife="n/a","n/a",IF(AO$3&gt;(A34stdlife+$E548),('PTRM input'!$H$418*(1+rvanilla02)^0.5)-SUM($H548:AN548),('PTRM input'!$H$418*(1+rvanilla02)^0.5)/A34stdlife))</f>
        <v>0</v>
      </c>
      <c r="AP548" s="251">
        <f ca="1">IF(A34stdlife="n/a","n/a",IF(AP$3&gt;(A34stdlife+$E548),('PTRM input'!$H$418*(1+rvanilla02)^0.5)-SUM($H548:AO548),('PTRM input'!$H$418*(1+rvanilla02)^0.5)/A34stdlife))</f>
        <v>0</v>
      </c>
      <c r="AQ548" s="251">
        <f ca="1">IF(A34stdlife="n/a","n/a",IF(AQ$3&gt;(A34stdlife+$E548),('PTRM input'!$H$418*(1+rvanilla02)^0.5)-SUM($H548:AP548),('PTRM input'!$H$418*(1+rvanilla02)^0.5)/A34stdlife))</f>
        <v>0</v>
      </c>
      <c r="AR548" s="251">
        <f ca="1">IF(A34stdlife="n/a","n/a",IF(AR$3&gt;(A34stdlife+$E548),('PTRM input'!$H$418*(1+rvanilla02)^0.5)-SUM($H548:AQ548),('PTRM input'!$H$418*(1+rvanilla02)^0.5)/A34stdlife))</f>
        <v>0</v>
      </c>
      <c r="AS548" s="251">
        <f ca="1">IF(A34stdlife="n/a","n/a",IF(AS$3&gt;(A34stdlife+$E548),('PTRM input'!$H$418*(1+rvanilla02)^0.5)-SUM($H548:AR548),('PTRM input'!$H$418*(1+rvanilla02)^0.5)/A34stdlife))</f>
        <v>0</v>
      </c>
      <c r="AT548" s="251">
        <f ca="1">IF(A34stdlife="n/a","n/a",IF(AT$3&gt;(A34stdlife+$E548),('PTRM input'!$H$418*(1+rvanilla02)^0.5)-SUM($H548:AS548),('PTRM input'!$H$418*(1+rvanilla02)^0.5)/A34stdlife))</f>
        <v>0</v>
      </c>
      <c r="AU548" s="251">
        <f ca="1">IF(A34stdlife="n/a","n/a",IF(AU$3&gt;(A34stdlife+$E548),('PTRM input'!$H$418*(1+rvanilla02)^0.5)-SUM($H548:AT548),('PTRM input'!$H$418*(1+rvanilla02)^0.5)/A34stdlife))</f>
        <v>0</v>
      </c>
      <c r="AV548" s="251">
        <f ca="1">IF(A34stdlife="n/a","n/a",IF(AV$3&gt;(A34stdlife+$E548),('PTRM input'!$H$418*(1+rvanilla02)^0.5)-SUM($H548:AU548),('PTRM input'!$H$418*(1+rvanilla02)^0.5)/A34stdlife))</f>
        <v>0</v>
      </c>
      <c r="AW548" s="251">
        <f ca="1">IF(A34stdlife="n/a","n/a",IF(AW$3&gt;(A34stdlife+$E548),('PTRM input'!$H$418*(1+rvanilla02)^0.5)-SUM($H548:AV548),('PTRM input'!$H$418*(1+rvanilla02)^0.5)/A34stdlife))</f>
        <v>0</v>
      </c>
      <c r="AX548" s="251">
        <f ca="1">IF(A34stdlife="n/a","n/a",IF(AX$3&gt;(A34stdlife+$E548),('PTRM input'!$H$418*(1+rvanilla02)^0.5)-SUM($H548:AW548),('PTRM input'!$H$418*(1+rvanilla02)^0.5)/A34stdlife))</f>
        <v>0</v>
      </c>
      <c r="AY548" s="251">
        <f ca="1">IF(A34stdlife="n/a","n/a",IF(AY$3&gt;(A34stdlife+$E548),('PTRM input'!$H$418*(1+rvanilla02)^0.5)-SUM($H548:AX548),('PTRM input'!$H$418*(1+rvanilla02)^0.5)/A34stdlife))</f>
        <v>0</v>
      </c>
      <c r="AZ548" s="251">
        <f ca="1">IF(A34stdlife="n/a","n/a",IF(AZ$3&gt;(A34stdlife+$E548),('PTRM input'!$H$418*(1+rvanilla02)^0.5)-SUM($H548:AY548),('PTRM input'!$H$418*(1+rvanilla02)^0.5)/A34stdlife))</f>
        <v>0</v>
      </c>
      <c r="BA548" s="251">
        <f ca="1">IF(A34stdlife="n/a","n/a",IF(BA$3&gt;(A34stdlife+$E548),('PTRM input'!$H$418*(1+rvanilla02)^0.5)-SUM($H548:AZ548),('PTRM input'!$H$418*(1+rvanilla02)^0.5)/A34stdlife))</f>
        <v>0</v>
      </c>
      <c r="BB548" s="251">
        <f ca="1">IF(A34stdlife="n/a","n/a",IF(BB$3&gt;(A34stdlife+$E548),('PTRM input'!$H$418*(1+rvanilla02)^0.5)-SUM($H548:BA548),('PTRM input'!$H$418*(1+rvanilla02)^0.5)/A34stdlife))</f>
        <v>0</v>
      </c>
      <c r="BC548" s="251">
        <f ca="1">IF(A34stdlife="n/a","n/a",IF(BC$3&gt;(A34stdlife+$E548),('PTRM input'!$H$418*(1+rvanilla02)^0.5)-SUM($H548:BB548),('PTRM input'!$H$418*(1+rvanilla02)^0.5)/A34stdlife))</f>
        <v>0</v>
      </c>
      <c r="BD548" s="251">
        <f ca="1">IF(A34stdlife="n/a","n/a",IF(BD$3&gt;(A34stdlife+$E548),('PTRM input'!$H$418*(1+rvanilla02)^0.5)-SUM($H548:BC548),('PTRM input'!$H$418*(1+rvanilla02)^0.5)/A34stdlife))</f>
        <v>0</v>
      </c>
      <c r="BE548" s="251">
        <f ca="1">IF(A34stdlife="n/a","n/a",IF(BE$3&gt;(A34stdlife+$E548),('PTRM input'!$H$418*(1+rvanilla02)^0.5)-SUM($H548:BD548),('PTRM input'!$H$418*(1+rvanilla02)^0.5)/A34stdlife))</f>
        <v>0</v>
      </c>
      <c r="BF548" s="251">
        <f ca="1">IF(A34stdlife="n/a","n/a",IF(BF$3&gt;(A34stdlife+$E548),('PTRM input'!$H$418*(1+rvanilla02)^0.5)-SUM($H548:BE548),('PTRM input'!$H$418*(1+rvanilla02)^0.5)/A34stdlife))</f>
        <v>0</v>
      </c>
      <c r="BG548" s="251">
        <f ca="1">IF(A34stdlife="n/a","n/a",IF(BG$3&gt;(A34stdlife+$E548),('PTRM input'!$H$418*(1+rvanilla02)^0.5)-SUM($H548:BF548),('PTRM input'!$H$418*(1+rvanilla02)^0.5)/A34stdlife))</f>
        <v>0</v>
      </c>
      <c r="BH548" s="251">
        <f ca="1">IF(A34stdlife="n/a","n/a",IF(BH$3&gt;(A34stdlife+$E548),('PTRM input'!$H$418*(1+rvanilla02)^0.5)-SUM($H548:BG548),('PTRM input'!$H$418*(1+rvanilla02)^0.5)/A34stdlife))</f>
        <v>0</v>
      </c>
      <c r="BI548" s="251">
        <f ca="1">IF(A34stdlife="n/a","n/a",IF(BI$3&gt;(A34stdlife+$E548),('PTRM input'!$H$418*(1+rvanilla02)^0.5)-SUM($H548:BH548),('PTRM input'!$H$418*(1+rvanilla02)^0.5)/A34stdlife))</f>
        <v>0</v>
      </c>
      <c r="BJ548" s="116"/>
      <c r="BK548" s="116"/>
      <c r="BL548" s="116"/>
      <c r="BM548" s="116"/>
    </row>
    <row r="549" spans="1:65" hidden="1" outlineLevel="2">
      <c r="A549" s="116"/>
      <c r="B549" s="19"/>
      <c r="C549" s="18"/>
      <c r="D549" s="760"/>
      <c r="E549" s="86">
        <v>3</v>
      </c>
      <c r="F549" s="259"/>
      <c r="G549" s="434"/>
      <c r="H549" s="435"/>
      <c r="I549" s="619"/>
      <c r="J549" s="433">
        <f ca="1">IF(A34stdlife="n/a","n/a",IF(J$3&gt;(A34stdlife+$E549),('PTRM input'!$I$418*(1+rvanilla03)^0.5)-SUM(I549:$I549),('PTRM input'!$I$418*(1+rvanilla03)^0.5)/A34stdlife))</f>
        <v>0</v>
      </c>
      <c r="K549" s="433">
        <f ca="1">IF(A34stdlife="n/a","n/a",IF(K$3&gt;(A34stdlife+$E549),('PTRM input'!$I$418*(1+rvanilla03)^0.5)-SUM($I549:J549),('PTRM input'!$I$418*(1+rvanilla03)^0.5)/A34stdlife))</f>
        <v>0</v>
      </c>
      <c r="L549" s="433">
        <f ca="1">IF(A34stdlife="n/a","n/a",IF(L$3&gt;(A34stdlife+$E549),('PTRM input'!$I$418*(1+rvanilla03)^0.5)-SUM($I549:K549),('PTRM input'!$I$418*(1+rvanilla03)^0.5)/A34stdlife))</f>
        <v>0</v>
      </c>
      <c r="M549" s="433">
        <f ca="1">IF(A34stdlife="n/a","n/a",IF(M$3&gt;(A34stdlife+$E549),('PTRM input'!$I$418*(1+rvanilla03)^0.5)-SUM($I549:L549),('PTRM input'!$I$418*(1+rvanilla03)^0.5)/A34stdlife))</f>
        <v>0</v>
      </c>
      <c r="N549" s="433">
        <f ca="1">IF(A34stdlife="n/a","n/a",IF(N$3&gt;(A34stdlife+$E549),('PTRM input'!$I$418*(1+rvanilla03)^0.5)-SUM($I549:M549),('PTRM input'!$I$418*(1+rvanilla03)^0.5)/A34stdlife))</f>
        <v>0</v>
      </c>
      <c r="O549" s="433">
        <f ca="1">IF(A34stdlife="n/a","n/a",IF(O$3&gt;(A34stdlife+$E549),('PTRM input'!$I$418*(1+rvanilla03)^0.5)-SUM($I549:N549),('PTRM input'!$I$418*(1+rvanilla03)^0.5)/A34stdlife))</f>
        <v>0</v>
      </c>
      <c r="P549" s="433">
        <f ca="1">IF(A34stdlife="n/a","n/a",IF(P$3&gt;(A34stdlife+$E549),('PTRM input'!$I$418*(1+rvanilla03)^0.5)-SUM($I549:O549),('PTRM input'!$I$418*(1+rvanilla03)^0.5)/A34stdlife))</f>
        <v>0</v>
      </c>
      <c r="Q549" s="433">
        <f ca="1">IF(A34stdlife="n/a","n/a",IF(Q$3&gt;(A34stdlife+$E549),('PTRM input'!$I$418*(1+rvanilla03)^0.5)-SUM($I549:P549),('PTRM input'!$I$418*(1+rvanilla03)^0.5)/A34stdlife))</f>
        <v>0</v>
      </c>
      <c r="R549" s="251">
        <f ca="1">IF(A34stdlife="n/a","n/a",IF(R$3&gt;(A34stdlife+$E549),('PTRM input'!$I$418*(1+rvanilla03)^0.5)-SUM($I549:Q549),('PTRM input'!$I$418*(1+rvanilla03)^0.5)/A34stdlife))</f>
        <v>0</v>
      </c>
      <c r="S549" s="251">
        <f ca="1">IF(A34stdlife="n/a","n/a",IF(S$3&gt;(A34stdlife+$E549),('PTRM input'!$I$418*(1+rvanilla03)^0.5)-SUM($I549:R549),('PTRM input'!$I$418*(1+rvanilla03)^0.5)/A34stdlife))</f>
        <v>0</v>
      </c>
      <c r="T549" s="251">
        <f ca="1">IF(A34stdlife="n/a","n/a",IF(T$3&gt;(A34stdlife+$E549),('PTRM input'!$I$418*(1+rvanilla03)^0.5)-SUM($I549:S549),('PTRM input'!$I$418*(1+rvanilla03)^0.5)/A34stdlife))</f>
        <v>0</v>
      </c>
      <c r="U549" s="251">
        <f ca="1">IF(A34stdlife="n/a","n/a",IF(U$3&gt;(A34stdlife+$E549),('PTRM input'!$I$418*(1+rvanilla03)^0.5)-SUM($I549:T549),('PTRM input'!$I$418*(1+rvanilla03)^0.5)/A34stdlife))</f>
        <v>0</v>
      </c>
      <c r="V549" s="251">
        <f ca="1">IF(A34stdlife="n/a","n/a",IF(V$3&gt;(A34stdlife+$E549),('PTRM input'!$I$418*(1+rvanilla03)^0.5)-SUM($I549:U549),('PTRM input'!$I$418*(1+rvanilla03)^0.5)/A34stdlife))</f>
        <v>0</v>
      </c>
      <c r="W549" s="251">
        <f ca="1">IF(A34stdlife="n/a","n/a",IF(W$3&gt;(A34stdlife+$E549),('PTRM input'!$I$418*(1+rvanilla03)^0.5)-SUM($I549:V549),('PTRM input'!$I$418*(1+rvanilla03)^0.5)/A34stdlife))</f>
        <v>0</v>
      </c>
      <c r="X549" s="251">
        <f ca="1">IF(A34stdlife="n/a","n/a",IF(X$3&gt;(A34stdlife+$E549),('PTRM input'!$I$418*(1+rvanilla03)^0.5)-SUM($I549:W549),('PTRM input'!$I$418*(1+rvanilla03)^0.5)/A34stdlife))</f>
        <v>0</v>
      </c>
      <c r="Y549" s="251">
        <f ca="1">IF(A34stdlife="n/a","n/a",IF(Y$3&gt;(A34stdlife+$E549),('PTRM input'!$I$418*(1+rvanilla03)^0.5)-SUM($I549:X549),('PTRM input'!$I$418*(1+rvanilla03)^0.5)/A34stdlife))</f>
        <v>0</v>
      </c>
      <c r="Z549" s="251">
        <f ca="1">IF(A34stdlife="n/a","n/a",IF(Z$3&gt;(A34stdlife+$E549),('PTRM input'!$I$418*(1+rvanilla03)^0.5)-SUM($I549:Y549),('PTRM input'!$I$418*(1+rvanilla03)^0.5)/A34stdlife))</f>
        <v>0</v>
      </c>
      <c r="AA549" s="251">
        <f ca="1">IF(A34stdlife="n/a","n/a",IF(AA$3&gt;(A34stdlife+$E549),('PTRM input'!$I$418*(1+rvanilla03)^0.5)-SUM($I549:Z549),('PTRM input'!$I$418*(1+rvanilla03)^0.5)/A34stdlife))</f>
        <v>0</v>
      </c>
      <c r="AB549" s="251">
        <f ca="1">IF(A34stdlife="n/a","n/a",IF(AB$3&gt;(A34stdlife+$E549),('PTRM input'!$I$418*(1+rvanilla03)^0.5)-SUM($I549:AA549),('PTRM input'!$I$418*(1+rvanilla03)^0.5)/A34stdlife))</f>
        <v>0</v>
      </c>
      <c r="AC549" s="251">
        <f ca="1">IF(A34stdlife="n/a","n/a",IF(AC$3&gt;(A34stdlife+$E549),('PTRM input'!$I$418*(1+rvanilla03)^0.5)-SUM($I549:AB549),('PTRM input'!$I$418*(1+rvanilla03)^0.5)/A34stdlife))</f>
        <v>0</v>
      </c>
      <c r="AD549" s="251">
        <f ca="1">IF(A34stdlife="n/a","n/a",IF(AD$3&gt;(A34stdlife+$E549),('PTRM input'!$I$418*(1+rvanilla03)^0.5)-SUM($I549:AC549),('PTRM input'!$I$418*(1+rvanilla03)^0.5)/A34stdlife))</f>
        <v>0</v>
      </c>
      <c r="AE549" s="251">
        <f ca="1">IF(A34stdlife="n/a","n/a",IF(AE$3&gt;(A34stdlife+$E549),('PTRM input'!$I$418*(1+rvanilla03)^0.5)-SUM($I549:AD549),('PTRM input'!$I$418*(1+rvanilla03)^0.5)/A34stdlife))</f>
        <v>0</v>
      </c>
      <c r="AF549" s="251">
        <f ca="1">IF(A34stdlife="n/a","n/a",IF(AF$3&gt;(A34stdlife+$E549),('PTRM input'!$I$418*(1+rvanilla03)^0.5)-SUM($I549:AE549),('PTRM input'!$I$418*(1+rvanilla03)^0.5)/A34stdlife))</f>
        <v>0</v>
      </c>
      <c r="AG549" s="251">
        <f ca="1">IF(A34stdlife="n/a","n/a",IF(AG$3&gt;(A34stdlife+$E549),('PTRM input'!$I$418*(1+rvanilla03)^0.5)-SUM($I549:AF549),('PTRM input'!$I$418*(1+rvanilla03)^0.5)/A34stdlife))</f>
        <v>0</v>
      </c>
      <c r="AH549" s="251">
        <f ca="1">IF(A34stdlife="n/a","n/a",IF(AH$3&gt;(A34stdlife+$E549),('PTRM input'!$I$418*(1+rvanilla03)^0.5)-SUM($I549:AG549),('PTRM input'!$I$418*(1+rvanilla03)^0.5)/A34stdlife))</f>
        <v>0</v>
      </c>
      <c r="AI549" s="251">
        <f ca="1">IF(A34stdlife="n/a","n/a",IF(AI$3&gt;(A34stdlife+$E549),('PTRM input'!$I$418*(1+rvanilla03)^0.5)-SUM($I549:AH549),('PTRM input'!$I$418*(1+rvanilla03)^0.5)/A34stdlife))</f>
        <v>0</v>
      </c>
      <c r="AJ549" s="251">
        <f ca="1">IF(A34stdlife="n/a","n/a",IF(AJ$3&gt;(A34stdlife+$E549),('PTRM input'!$I$418*(1+rvanilla03)^0.5)-SUM($I549:AI549),('PTRM input'!$I$418*(1+rvanilla03)^0.5)/A34stdlife))</f>
        <v>0</v>
      </c>
      <c r="AK549" s="251">
        <f ca="1">IF(A34stdlife="n/a","n/a",IF(AK$3&gt;(A34stdlife+$E549),('PTRM input'!$I$418*(1+rvanilla03)^0.5)-SUM($I549:AJ549),('PTRM input'!$I$418*(1+rvanilla03)^0.5)/A34stdlife))</f>
        <v>0</v>
      </c>
      <c r="AL549" s="251">
        <f ca="1">IF(A34stdlife="n/a","n/a",IF(AL$3&gt;(A34stdlife+$E549),('PTRM input'!$I$418*(1+rvanilla03)^0.5)-SUM($I549:AK549),('PTRM input'!$I$418*(1+rvanilla03)^0.5)/A34stdlife))</f>
        <v>0</v>
      </c>
      <c r="AM549" s="251">
        <f ca="1">IF(A34stdlife="n/a","n/a",IF(AM$3&gt;(A34stdlife+$E549),('PTRM input'!$I$418*(1+rvanilla03)^0.5)-SUM($I549:AL549),('PTRM input'!$I$418*(1+rvanilla03)^0.5)/A34stdlife))</f>
        <v>0</v>
      </c>
      <c r="AN549" s="251">
        <f ca="1">IF(A34stdlife="n/a","n/a",IF(AN$3&gt;(A34stdlife+$E549),('PTRM input'!$I$418*(1+rvanilla03)^0.5)-SUM($I549:AM549),('PTRM input'!$I$418*(1+rvanilla03)^0.5)/A34stdlife))</f>
        <v>0</v>
      </c>
      <c r="AO549" s="251">
        <f ca="1">IF(A34stdlife="n/a","n/a",IF(AO$3&gt;(A34stdlife+$E549),('PTRM input'!$I$418*(1+rvanilla03)^0.5)-SUM($I549:AN549),('PTRM input'!$I$418*(1+rvanilla03)^0.5)/A34stdlife))</f>
        <v>0</v>
      </c>
      <c r="AP549" s="251">
        <f ca="1">IF(A34stdlife="n/a","n/a",IF(AP$3&gt;(A34stdlife+$E549),('PTRM input'!$I$418*(1+rvanilla03)^0.5)-SUM($I549:AO549),('PTRM input'!$I$418*(1+rvanilla03)^0.5)/A34stdlife))</f>
        <v>0</v>
      </c>
      <c r="AQ549" s="251">
        <f ca="1">IF(A34stdlife="n/a","n/a",IF(AQ$3&gt;(A34stdlife+$E549),('PTRM input'!$I$418*(1+rvanilla03)^0.5)-SUM($I549:AP549),('PTRM input'!$I$418*(1+rvanilla03)^0.5)/A34stdlife))</f>
        <v>0</v>
      </c>
      <c r="AR549" s="251">
        <f ca="1">IF(A34stdlife="n/a","n/a",IF(AR$3&gt;(A34stdlife+$E549),('PTRM input'!$I$418*(1+rvanilla03)^0.5)-SUM($I549:AQ549),('PTRM input'!$I$418*(1+rvanilla03)^0.5)/A34stdlife))</f>
        <v>0</v>
      </c>
      <c r="AS549" s="251">
        <f ca="1">IF(A34stdlife="n/a","n/a",IF(AS$3&gt;(A34stdlife+$E549),('PTRM input'!$I$418*(1+rvanilla03)^0.5)-SUM($I549:AR549),('PTRM input'!$I$418*(1+rvanilla03)^0.5)/A34stdlife))</f>
        <v>0</v>
      </c>
      <c r="AT549" s="251">
        <f ca="1">IF(A34stdlife="n/a","n/a",IF(AT$3&gt;(A34stdlife+$E549),('PTRM input'!$I$418*(1+rvanilla03)^0.5)-SUM($I549:AS549),('PTRM input'!$I$418*(1+rvanilla03)^0.5)/A34stdlife))</f>
        <v>0</v>
      </c>
      <c r="AU549" s="251">
        <f ca="1">IF(A34stdlife="n/a","n/a",IF(AU$3&gt;(A34stdlife+$E549),('PTRM input'!$I$418*(1+rvanilla03)^0.5)-SUM($I549:AT549),('PTRM input'!$I$418*(1+rvanilla03)^0.5)/A34stdlife))</f>
        <v>0</v>
      </c>
      <c r="AV549" s="251">
        <f ca="1">IF(A34stdlife="n/a","n/a",IF(AV$3&gt;(A34stdlife+$E549),('PTRM input'!$I$418*(1+rvanilla03)^0.5)-SUM($I549:AU549),('PTRM input'!$I$418*(1+rvanilla03)^0.5)/A34stdlife))</f>
        <v>0</v>
      </c>
      <c r="AW549" s="251">
        <f ca="1">IF(A34stdlife="n/a","n/a",IF(AW$3&gt;(A34stdlife+$E549),('PTRM input'!$I$418*(1+rvanilla03)^0.5)-SUM($I549:AV549),('PTRM input'!$I$418*(1+rvanilla03)^0.5)/A34stdlife))</f>
        <v>0</v>
      </c>
      <c r="AX549" s="251">
        <f ca="1">IF(A34stdlife="n/a","n/a",IF(AX$3&gt;(A34stdlife+$E549),('PTRM input'!$I$418*(1+rvanilla03)^0.5)-SUM($I549:AW549),('PTRM input'!$I$418*(1+rvanilla03)^0.5)/A34stdlife))</f>
        <v>0</v>
      </c>
      <c r="AY549" s="251">
        <f ca="1">IF(A34stdlife="n/a","n/a",IF(AY$3&gt;(A34stdlife+$E549),('PTRM input'!$I$418*(1+rvanilla03)^0.5)-SUM($I549:AX549),('PTRM input'!$I$418*(1+rvanilla03)^0.5)/A34stdlife))</f>
        <v>0</v>
      </c>
      <c r="AZ549" s="251">
        <f ca="1">IF(A34stdlife="n/a","n/a",IF(AZ$3&gt;(A34stdlife+$E549),('PTRM input'!$I$418*(1+rvanilla03)^0.5)-SUM($I549:AY549),('PTRM input'!$I$418*(1+rvanilla03)^0.5)/A34stdlife))</f>
        <v>0</v>
      </c>
      <c r="BA549" s="251">
        <f ca="1">IF(A34stdlife="n/a","n/a",IF(BA$3&gt;(A34stdlife+$E549),('PTRM input'!$I$418*(1+rvanilla03)^0.5)-SUM($I549:AZ549),('PTRM input'!$I$418*(1+rvanilla03)^0.5)/A34stdlife))</f>
        <v>0</v>
      </c>
      <c r="BB549" s="251">
        <f ca="1">IF(A34stdlife="n/a","n/a",IF(BB$3&gt;(A34stdlife+$E549),('PTRM input'!$I$418*(1+rvanilla03)^0.5)-SUM($I549:BA549),('PTRM input'!$I$418*(1+rvanilla03)^0.5)/A34stdlife))</f>
        <v>0</v>
      </c>
      <c r="BC549" s="251">
        <f ca="1">IF(A34stdlife="n/a","n/a",IF(BC$3&gt;(A34stdlife+$E549),('PTRM input'!$I$418*(1+rvanilla03)^0.5)-SUM($I549:BB549),('PTRM input'!$I$418*(1+rvanilla03)^0.5)/A34stdlife))</f>
        <v>0</v>
      </c>
      <c r="BD549" s="251">
        <f ca="1">IF(A34stdlife="n/a","n/a",IF(BD$3&gt;(A34stdlife+$E549),('PTRM input'!$I$418*(1+rvanilla03)^0.5)-SUM($I549:BC549),('PTRM input'!$I$418*(1+rvanilla03)^0.5)/A34stdlife))</f>
        <v>0</v>
      </c>
      <c r="BE549" s="251">
        <f ca="1">IF(A34stdlife="n/a","n/a",IF(BE$3&gt;(A34stdlife+$E549),('PTRM input'!$I$418*(1+rvanilla03)^0.5)-SUM($I549:BD549),('PTRM input'!$I$418*(1+rvanilla03)^0.5)/A34stdlife))</f>
        <v>0</v>
      </c>
      <c r="BF549" s="251">
        <f ca="1">IF(A34stdlife="n/a","n/a",IF(BF$3&gt;(A34stdlife+$E549),('PTRM input'!$I$418*(1+rvanilla03)^0.5)-SUM($I549:BE549),('PTRM input'!$I$418*(1+rvanilla03)^0.5)/A34stdlife))</f>
        <v>0</v>
      </c>
      <c r="BG549" s="251">
        <f ca="1">IF(A34stdlife="n/a","n/a",IF(BG$3&gt;(A34stdlife+$E549),('PTRM input'!$I$418*(1+rvanilla03)^0.5)-SUM($I549:BF549),('PTRM input'!$I$418*(1+rvanilla03)^0.5)/A34stdlife))</f>
        <v>0</v>
      </c>
      <c r="BH549" s="251">
        <f ca="1">IF(A34stdlife="n/a","n/a",IF(BH$3&gt;(A34stdlife+$E549),('PTRM input'!$I$418*(1+rvanilla03)^0.5)-SUM($I549:BG549),('PTRM input'!$I$418*(1+rvanilla03)^0.5)/A34stdlife))</f>
        <v>0</v>
      </c>
      <c r="BI549" s="251">
        <f ca="1">IF(A34stdlife="n/a","n/a",IF(BI$3&gt;(A34stdlife+$E549),('PTRM input'!$I$418*(1+rvanilla03)^0.5)-SUM($I549:BH549),('PTRM input'!$I$418*(1+rvanilla03)^0.5)/A34stdlife))</f>
        <v>0</v>
      </c>
      <c r="BJ549" s="116"/>
      <c r="BK549" s="116"/>
      <c r="BL549" s="116"/>
      <c r="BM549" s="116"/>
    </row>
    <row r="550" spans="1:65" hidden="1" outlineLevel="2">
      <c r="A550" s="116"/>
      <c r="B550" s="19"/>
      <c r="C550" s="18"/>
      <c r="D550" s="760"/>
      <c r="E550" s="86">
        <v>4</v>
      </c>
      <c r="F550" s="259"/>
      <c r="G550" s="434"/>
      <c r="H550" s="435"/>
      <c r="I550" s="435"/>
      <c r="J550" s="619"/>
      <c r="K550" s="433">
        <f ca="1">IF(A34stdlife="n/a","n/a",IF(K$3&gt;(A34stdlife+$E550),('PTRM input'!$J$418*(1+rvanilla04)^0.5)-SUM(J550:$J550),('PTRM input'!$J$418*(1+rvanilla04)^0.5)/A34stdlife))</f>
        <v>0</v>
      </c>
      <c r="L550" s="433">
        <f ca="1">IF(A34stdlife="n/a","n/a",IF(L$3&gt;(A34stdlife+$E550),('PTRM input'!$J$418*(1+rvanilla04)^0.5)-SUM($J550:K550),('PTRM input'!$J$418*(1+rvanilla04)^0.5)/A34stdlife))</f>
        <v>0</v>
      </c>
      <c r="M550" s="433">
        <f ca="1">IF(A34stdlife="n/a","n/a",IF(M$3&gt;(A34stdlife+$E550),('PTRM input'!$J$418*(1+rvanilla04)^0.5)-SUM($J550:L550),('PTRM input'!$J$418*(1+rvanilla04)^0.5)/A34stdlife))</f>
        <v>0</v>
      </c>
      <c r="N550" s="433">
        <f ca="1">IF(A34stdlife="n/a","n/a",IF(N$3&gt;(A34stdlife+$E550),('PTRM input'!$J$418*(1+rvanilla04)^0.5)-SUM($J550:M550),('PTRM input'!$J$418*(1+rvanilla04)^0.5)/A34stdlife))</f>
        <v>0</v>
      </c>
      <c r="O550" s="433">
        <f ca="1">IF(A34stdlife="n/a","n/a",IF(O$3&gt;(A34stdlife+$E550),('PTRM input'!$J$418*(1+rvanilla04)^0.5)-SUM($J550:N550),('PTRM input'!$J$418*(1+rvanilla04)^0.5)/A34stdlife))</f>
        <v>0</v>
      </c>
      <c r="P550" s="433">
        <f ca="1">IF(A34stdlife="n/a","n/a",IF(P$3&gt;(A34stdlife+$E550),('PTRM input'!$J$418*(1+rvanilla04)^0.5)-SUM($J550:O550),('PTRM input'!$J$418*(1+rvanilla04)^0.5)/A34stdlife))</f>
        <v>0</v>
      </c>
      <c r="Q550" s="433">
        <f ca="1">IF(A34stdlife="n/a","n/a",IF(Q$3&gt;(A34stdlife+$E550),('PTRM input'!$J$418*(1+rvanilla04)^0.5)-SUM($J550:P550),('PTRM input'!$J$418*(1+rvanilla04)^0.5)/A34stdlife))</f>
        <v>0</v>
      </c>
      <c r="R550" s="251">
        <f ca="1">IF(A34stdlife="n/a","n/a",IF(R$3&gt;(A34stdlife+$E550),('PTRM input'!$J$418*(1+rvanilla04)^0.5)-SUM($J550:Q550),('PTRM input'!$J$418*(1+rvanilla04)^0.5)/A34stdlife))</f>
        <v>0</v>
      </c>
      <c r="S550" s="251">
        <f ca="1">IF(A34stdlife="n/a","n/a",IF(S$3&gt;(A34stdlife+$E550),('PTRM input'!$J$418*(1+rvanilla04)^0.5)-SUM($J550:R550),('PTRM input'!$J$418*(1+rvanilla04)^0.5)/A34stdlife))</f>
        <v>0</v>
      </c>
      <c r="T550" s="251">
        <f ca="1">IF(A34stdlife="n/a","n/a",IF(T$3&gt;(A34stdlife+$E550),('PTRM input'!$J$418*(1+rvanilla04)^0.5)-SUM($J550:S550),('PTRM input'!$J$418*(1+rvanilla04)^0.5)/A34stdlife))</f>
        <v>0</v>
      </c>
      <c r="U550" s="251">
        <f ca="1">IF(A34stdlife="n/a","n/a",IF(U$3&gt;(A34stdlife+$E550),('PTRM input'!$J$418*(1+rvanilla04)^0.5)-SUM($J550:T550),('PTRM input'!$J$418*(1+rvanilla04)^0.5)/A34stdlife))</f>
        <v>0</v>
      </c>
      <c r="V550" s="251">
        <f ca="1">IF(A34stdlife="n/a","n/a",IF(V$3&gt;(A34stdlife+$E550),('PTRM input'!$J$418*(1+rvanilla04)^0.5)-SUM($J550:U550),('PTRM input'!$J$418*(1+rvanilla04)^0.5)/A34stdlife))</f>
        <v>0</v>
      </c>
      <c r="W550" s="251">
        <f ca="1">IF(A34stdlife="n/a","n/a",IF(W$3&gt;(A34stdlife+$E550),('PTRM input'!$J$418*(1+rvanilla04)^0.5)-SUM($J550:V550),('PTRM input'!$J$418*(1+rvanilla04)^0.5)/A34stdlife))</f>
        <v>0</v>
      </c>
      <c r="X550" s="251">
        <f ca="1">IF(A34stdlife="n/a","n/a",IF(X$3&gt;(A34stdlife+$E550),('PTRM input'!$J$418*(1+rvanilla04)^0.5)-SUM($J550:W550),('PTRM input'!$J$418*(1+rvanilla04)^0.5)/A34stdlife))</f>
        <v>0</v>
      </c>
      <c r="Y550" s="251">
        <f ca="1">IF(A34stdlife="n/a","n/a",IF(Y$3&gt;(A34stdlife+$E550),('PTRM input'!$J$418*(1+rvanilla04)^0.5)-SUM($J550:X550),('PTRM input'!$J$418*(1+rvanilla04)^0.5)/A34stdlife))</f>
        <v>0</v>
      </c>
      <c r="Z550" s="251">
        <f ca="1">IF(A34stdlife="n/a","n/a",IF(Z$3&gt;(A34stdlife+$E550),('PTRM input'!$J$418*(1+rvanilla04)^0.5)-SUM($J550:Y550),('PTRM input'!$J$418*(1+rvanilla04)^0.5)/A34stdlife))</f>
        <v>0</v>
      </c>
      <c r="AA550" s="251">
        <f ca="1">IF(A34stdlife="n/a","n/a",IF(AA$3&gt;(A34stdlife+$E550),('PTRM input'!$J$418*(1+rvanilla04)^0.5)-SUM($J550:Z550),('PTRM input'!$J$418*(1+rvanilla04)^0.5)/A34stdlife))</f>
        <v>0</v>
      </c>
      <c r="AB550" s="251">
        <f ca="1">IF(A34stdlife="n/a","n/a",IF(AB$3&gt;(A34stdlife+$E550),('PTRM input'!$J$418*(1+rvanilla04)^0.5)-SUM($J550:AA550),('PTRM input'!$J$418*(1+rvanilla04)^0.5)/A34stdlife))</f>
        <v>0</v>
      </c>
      <c r="AC550" s="251">
        <f ca="1">IF(A34stdlife="n/a","n/a",IF(AC$3&gt;(A34stdlife+$E550),('PTRM input'!$J$418*(1+rvanilla04)^0.5)-SUM($J550:AB550),('PTRM input'!$J$418*(1+rvanilla04)^0.5)/A34stdlife))</f>
        <v>0</v>
      </c>
      <c r="AD550" s="251">
        <f ca="1">IF(A34stdlife="n/a","n/a",IF(AD$3&gt;(A34stdlife+$E550),('PTRM input'!$J$418*(1+rvanilla04)^0.5)-SUM($J550:AC550),('PTRM input'!$J$418*(1+rvanilla04)^0.5)/A34stdlife))</f>
        <v>0</v>
      </c>
      <c r="AE550" s="251">
        <f ca="1">IF(A34stdlife="n/a","n/a",IF(AE$3&gt;(A34stdlife+$E550),('PTRM input'!$J$418*(1+rvanilla04)^0.5)-SUM($J550:AD550),('PTRM input'!$J$418*(1+rvanilla04)^0.5)/A34stdlife))</f>
        <v>0</v>
      </c>
      <c r="AF550" s="251">
        <f ca="1">IF(A34stdlife="n/a","n/a",IF(AF$3&gt;(A34stdlife+$E550),('PTRM input'!$J$418*(1+rvanilla04)^0.5)-SUM($J550:AE550),('PTRM input'!$J$418*(1+rvanilla04)^0.5)/A34stdlife))</f>
        <v>0</v>
      </c>
      <c r="AG550" s="251">
        <f ca="1">IF(A34stdlife="n/a","n/a",IF(AG$3&gt;(A34stdlife+$E550),('PTRM input'!$J$418*(1+rvanilla04)^0.5)-SUM($J550:AF550),('PTRM input'!$J$418*(1+rvanilla04)^0.5)/A34stdlife))</f>
        <v>0</v>
      </c>
      <c r="AH550" s="251">
        <f ca="1">IF(A34stdlife="n/a","n/a",IF(AH$3&gt;(A34stdlife+$E550),('PTRM input'!$J$418*(1+rvanilla04)^0.5)-SUM($J550:AG550),('PTRM input'!$J$418*(1+rvanilla04)^0.5)/A34stdlife))</f>
        <v>0</v>
      </c>
      <c r="AI550" s="251">
        <f ca="1">IF(A34stdlife="n/a","n/a",IF(AI$3&gt;(A34stdlife+$E550),('PTRM input'!$J$418*(1+rvanilla04)^0.5)-SUM($J550:AH550),('PTRM input'!$J$418*(1+rvanilla04)^0.5)/A34stdlife))</f>
        <v>0</v>
      </c>
      <c r="AJ550" s="251">
        <f ca="1">IF(A34stdlife="n/a","n/a",IF(AJ$3&gt;(A34stdlife+$E550),('PTRM input'!$J$418*(1+rvanilla04)^0.5)-SUM($J550:AI550),('PTRM input'!$J$418*(1+rvanilla04)^0.5)/A34stdlife))</f>
        <v>0</v>
      </c>
      <c r="AK550" s="251">
        <f ca="1">IF(A34stdlife="n/a","n/a",IF(AK$3&gt;(A34stdlife+$E550),('PTRM input'!$J$418*(1+rvanilla04)^0.5)-SUM($J550:AJ550),('PTRM input'!$J$418*(1+rvanilla04)^0.5)/A34stdlife))</f>
        <v>0</v>
      </c>
      <c r="AL550" s="251">
        <f ca="1">IF(A34stdlife="n/a","n/a",IF(AL$3&gt;(A34stdlife+$E550),('PTRM input'!$J$418*(1+rvanilla04)^0.5)-SUM($J550:AK550),('PTRM input'!$J$418*(1+rvanilla04)^0.5)/A34stdlife))</f>
        <v>0</v>
      </c>
      <c r="AM550" s="251">
        <f ca="1">IF(A34stdlife="n/a","n/a",IF(AM$3&gt;(A34stdlife+$E550),('PTRM input'!$J$418*(1+rvanilla04)^0.5)-SUM($J550:AL550),('PTRM input'!$J$418*(1+rvanilla04)^0.5)/A34stdlife))</f>
        <v>0</v>
      </c>
      <c r="AN550" s="251">
        <f ca="1">IF(A34stdlife="n/a","n/a",IF(AN$3&gt;(A34stdlife+$E550),('PTRM input'!$J$418*(1+rvanilla04)^0.5)-SUM($J550:AM550),('PTRM input'!$J$418*(1+rvanilla04)^0.5)/A34stdlife))</f>
        <v>0</v>
      </c>
      <c r="AO550" s="251">
        <f ca="1">IF(A34stdlife="n/a","n/a",IF(AO$3&gt;(A34stdlife+$E550),('PTRM input'!$J$418*(1+rvanilla04)^0.5)-SUM($J550:AN550),('PTRM input'!$J$418*(1+rvanilla04)^0.5)/A34stdlife))</f>
        <v>0</v>
      </c>
      <c r="AP550" s="251">
        <f ca="1">IF(A34stdlife="n/a","n/a",IF(AP$3&gt;(A34stdlife+$E550),('PTRM input'!$J$418*(1+rvanilla04)^0.5)-SUM($J550:AO550),('PTRM input'!$J$418*(1+rvanilla04)^0.5)/A34stdlife))</f>
        <v>0</v>
      </c>
      <c r="AQ550" s="251">
        <f ca="1">IF(A34stdlife="n/a","n/a",IF(AQ$3&gt;(A34stdlife+$E550),('PTRM input'!$J$418*(1+rvanilla04)^0.5)-SUM($J550:AP550),('PTRM input'!$J$418*(1+rvanilla04)^0.5)/A34stdlife))</f>
        <v>0</v>
      </c>
      <c r="AR550" s="251">
        <f ca="1">IF(A34stdlife="n/a","n/a",IF(AR$3&gt;(A34stdlife+$E550),('PTRM input'!$J$418*(1+rvanilla04)^0.5)-SUM($J550:AQ550),('PTRM input'!$J$418*(1+rvanilla04)^0.5)/A34stdlife))</f>
        <v>0</v>
      </c>
      <c r="AS550" s="251">
        <f ca="1">IF(A34stdlife="n/a","n/a",IF(AS$3&gt;(A34stdlife+$E550),('PTRM input'!$J$418*(1+rvanilla04)^0.5)-SUM($J550:AR550),('PTRM input'!$J$418*(1+rvanilla04)^0.5)/A34stdlife))</f>
        <v>0</v>
      </c>
      <c r="AT550" s="251">
        <f ca="1">IF(A34stdlife="n/a","n/a",IF(AT$3&gt;(A34stdlife+$E550),('PTRM input'!$J$418*(1+rvanilla04)^0.5)-SUM($J550:AS550),('PTRM input'!$J$418*(1+rvanilla04)^0.5)/A34stdlife))</f>
        <v>0</v>
      </c>
      <c r="AU550" s="251">
        <f ca="1">IF(A34stdlife="n/a","n/a",IF(AU$3&gt;(A34stdlife+$E550),('PTRM input'!$J$418*(1+rvanilla04)^0.5)-SUM($J550:AT550),('PTRM input'!$J$418*(1+rvanilla04)^0.5)/A34stdlife))</f>
        <v>0</v>
      </c>
      <c r="AV550" s="251">
        <f ca="1">IF(A34stdlife="n/a","n/a",IF(AV$3&gt;(A34stdlife+$E550),('PTRM input'!$J$418*(1+rvanilla04)^0.5)-SUM($J550:AU550),('PTRM input'!$J$418*(1+rvanilla04)^0.5)/A34stdlife))</f>
        <v>0</v>
      </c>
      <c r="AW550" s="251">
        <f ca="1">IF(A34stdlife="n/a","n/a",IF(AW$3&gt;(A34stdlife+$E550),('PTRM input'!$J$418*(1+rvanilla04)^0.5)-SUM($J550:AV550),('PTRM input'!$J$418*(1+rvanilla04)^0.5)/A34stdlife))</f>
        <v>0</v>
      </c>
      <c r="AX550" s="251">
        <f ca="1">IF(A34stdlife="n/a","n/a",IF(AX$3&gt;(A34stdlife+$E550),('PTRM input'!$J$418*(1+rvanilla04)^0.5)-SUM($J550:AW550),('PTRM input'!$J$418*(1+rvanilla04)^0.5)/A34stdlife))</f>
        <v>0</v>
      </c>
      <c r="AY550" s="251">
        <f ca="1">IF(A34stdlife="n/a","n/a",IF(AY$3&gt;(A34stdlife+$E550),('PTRM input'!$J$418*(1+rvanilla04)^0.5)-SUM($J550:AX550),('PTRM input'!$J$418*(1+rvanilla04)^0.5)/A34stdlife))</f>
        <v>0</v>
      </c>
      <c r="AZ550" s="251">
        <f ca="1">IF(A34stdlife="n/a","n/a",IF(AZ$3&gt;(A34stdlife+$E550),('PTRM input'!$J$418*(1+rvanilla04)^0.5)-SUM($J550:AY550),('PTRM input'!$J$418*(1+rvanilla04)^0.5)/A34stdlife))</f>
        <v>0</v>
      </c>
      <c r="BA550" s="251">
        <f ca="1">IF(A34stdlife="n/a","n/a",IF(BA$3&gt;(A34stdlife+$E550),('PTRM input'!$J$418*(1+rvanilla04)^0.5)-SUM($J550:AZ550),('PTRM input'!$J$418*(1+rvanilla04)^0.5)/A34stdlife))</f>
        <v>0</v>
      </c>
      <c r="BB550" s="251">
        <f ca="1">IF(A34stdlife="n/a","n/a",IF(BB$3&gt;(A34stdlife+$E550),('PTRM input'!$J$418*(1+rvanilla04)^0.5)-SUM($J550:BA550),('PTRM input'!$J$418*(1+rvanilla04)^0.5)/A34stdlife))</f>
        <v>0</v>
      </c>
      <c r="BC550" s="251">
        <f ca="1">IF(A34stdlife="n/a","n/a",IF(BC$3&gt;(A34stdlife+$E550),('PTRM input'!$J$418*(1+rvanilla04)^0.5)-SUM($J550:BB550),('PTRM input'!$J$418*(1+rvanilla04)^0.5)/A34stdlife))</f>
        <v>0</v>
      </c>
      <c r="BD550" s="251">
        <f ca="1">IF(A34stdlife="n/a","n/a",IF(BD$3&gt;(A34stdlife+$E550),('PTRM input'!$J$418*(1+rvanilla04)^0.5)-SUM($J550:BC550),('PTRM input'!$J$418*(1+rvanilla04)^0.5)/A34stdlife))</f>
        <v>0</v>
      </c>
      <c r="BE550" s="251">
        <f ca="1">IF(A34stdlife="n/a","n/a",IF(BE$3&gt;(A34stdlife+$E550),('PTRM input'!$J$418*(1+rvanilla04)^0.5)-SUM($J550:BD550),('PTRM input'!$J$418*(1+rvanilla04)^0.5)/A34stdlife))</f>
        <v>0</v>
      </c>
      <c r="BF550" s="251">
        <f ca="1">IF(A34stdlife="n/a","n/a",IF(BF$3&gt;(A34stdlife+$E550),('PTRM input'!$J$418*(1+rvanilla04)^0.5)-SUM($J550:BE550),('PTRM input'!$J$418*(1+rvanilla04)^0.5)/A34stdlife))</f>
        <v>0</v>
      </c>
      <c r="BG550" s="251">
        <f ca="1">IF(A34stdlife="n/a","n/a",IF(BG$3&gt;(A34stdlife+$E550),('PTRM input'!$J$418*(1+rvanilla04)^0.5)-SUM($J550:BF550),('PTRM input'!$J$418*(1+rvanilla04)^0.5)/A34stdlife))</f>
        <v>0</v>
      </c>
      <c r="BH550" s="251">
        <f ca="1">IF(A34stdlife="n/a","n/a",IF(BH$3&gt;(A34stdlife+$E550),('PTRM input'!$J$418*(1+rvanilla04)^0.5)-SUM($J550:BG550),('PTRM input'!$J$418*(1+rvanilla04)^0.5)/A34stdlife))</f>
        <v>0</v>
      </c>
      <c r="BI550" s="251">
        <f ca="1">IF(A34stdlife="n/a","n/a",IF(BI$3&gt;(A34stdlife+$E550),('PTRM input'!$J$418*(1+rvanilla04)^0.5)-SUM($J550:BH550),('PTRM input'!$J$418*(1+rvanilla04)^0.5)/A34stdlife))</f>
        <v>0</v>
      </c>
      <c r="BJ550" s="116"/>
      <c r="BK550" s="116"/>
      <c r="BL550" s="116"/>
      <c r="BM550" s="116"/>
    </row>
    <row r="551" spans="1:65" hidden="1" outlineLevel="2">
      <c r="A551" s="116"/>
      <c r="B551" s="19"/>
      <c r="C551" s="18"/>
      <c r="D551" s="760"/>
      <c r="E551" s="86">
        <v>5</v>
      </c>
      <c r="F551" s="259"/>
      <c r="G551" s="434"/>
      <c r="H551" s="435"/>
      <c r="I551" s="435"/>
      <c r="J551" s="435"/>
      <c r="K551" s="619"/>
      <c r="L551" s="433">
        <f ca="1">IF(A34stdlife="n/a","n/a",IF(L$3&gt;(A34stdlife+$E551),('PTRM input'!$K$418*(1+rvanilla05)^0.5)-SUM($K551:K551),('PTRM input'!$K$418*(1+rvanilla05)^0.5)/A34stdlife))</f>
        <v>0</v>
      </c>
      <c r="M551" s="433">
        <f ca="1">IF(A34stdlife="n/a","n/a",IF(M$3&gt;(A34stdlife+$E551),('PTRM input'!$K$418*(1+rvanilla05)^0.5)-SUM($K551:L551),('PTRM input'!$K$418*(1+rvanilla05)^0.5)/A34stdlife))</f>
        <v>0</v>
      </c>
      <c r="N551" s="433">
        <f ca="1">IF(A34stdlife="n/a","n/a",IF(N$3&gt;(A34stdlife+$E551),('PTRM input'!$K$418*(1+rvanilla05)^0.5)-SUM($K551:M551),('PTRM input'!$K$418*(1+rvanilla05)^0.5)/A34stdlife))</f>
        <v>0</v>
      </c>
      <c r="O551" s="433">
        <f ca="1">IF(A34stdlife="n/a","n/a",IF(O$3&gt;(A34stdlife+$E551),('PTRM input'!$K$418*(1+rvanilla05)^0.5)-SUM($K551:N551),('PTRM input'!$K$418*(1+rvanilla05)^0.5)/A34stdlife))</f>
        <v>0</v>
      </c>
      <c r="P551" s="433">
        <f ca="1">IF(A34stdlife="n/a","n/a",IF(P$3&gt;(A34stdlife+$E551),('PTRM input'!$K$418*(1+rvanilla05)^0.5)-SUM($K551:O551),('PTRM input'!$K$418*(1+rvanilla05)^0.5)/A34stdlife))</f>
        <v>0</v>
      </c>
      <c r="Q551" s="433">
        <f ca="1">IF(A34stdlife="n/a","n/a",IF(Q$3&gt;(A34stdlife+$E551),('PTRM input'!$K$418*(1+rvanilla05)^0.5)-SUM($K551:P551),('PTRM input'!$K$418*(1+rvanilla05)^0.5)/A34stdlife))</f>
        <v>0</v>
      </c>
      <c r="R551" s="251">
        <f ca="1">IF(A34stdlife="n/a","n/a",IF(R$3&gt;(A34stdlife+$E551),('PTRM input'!$K$418*(1+rvanilla05)^0.5)-SUM($K551:Q551),('PTRM input'!$K$418*(1+rvanilla05)^0.5)/A34stdlife))</f>
        <v>0</v>
      </c>
      <c r="S551" s="251">
        <f ca="1">IF(A34stdlife="n/a","n/a",IF(S$3&gt;(A34stdlife+$E551),('PTRM input'!$K$418*(1+rvanilla05)^0.5)-SUM($K551:R551),('PTRM input'!$K$418*(1+rvanilla05)^0.5)/A34stdlife))</f>
        <v>0</v>
      </c>
      <c r="T551" s="251">
        <f ca="1">IF(A34stdlife="n/a","n/a",IF(T$3&gt;(A34stdlife+$E551),('PTRM input'!$K$418*(1+rvanilla05)^0.5)-SUM($K551:S551),('PTRM input'!$K$418*(1+rvanilla05)^0.5)/A34stdlife))</f>
        <v>0</v>
      </c>
      <c r="U551" s="251">
        <f ca="1">IF(A34stdlife="n/a","n/a",IF(U$3&gt;(A34stdlife+$E551),('PTRM input'!$K$418*(1+rvanilla05)^0.5)-SUM($K551:T551),('PTRM input'!$K$418*(1+rvanilla05)^0.5)/A34stdlife))</f>
        <v>0</v>
      </c>
      <c r="V551" s="251">
        <f ca="1">IF(A34stdlife="n/a","n/a",IF(V$3&gt;(A34stdlife+$E551),('PTRM input'!$K$418*(1+rvanilla05)^0.5)-SUM($K551:U551),('PTRM input'!$K$418*(1+rvanilla05)^0.5)/A34stdlife))</f>
        <v>0</v>
      </c>
      <c r="W551" s="251">
        <f ca="1">IF(A34stdlife="n/a","n/a",IF(W$3&gt;(A34stdlife+$E551),('PTRM input'!$K$418*(1+rvanilla05)^0.5)-SUM($K551:V551),('PTRM input'!$K$418*(1+rvanilla05)^0.5)/A34stdlife))</f>
        <v>0</v>
      </c>
      <c r="X551" s="251">
        <f ca="1">IF(A34stdlife="n/a","n/a",IF(X$3&gt;(A34stdlife+$E551),('PTRM input'!$K$418*(1+rvanilla05)^0.5)-SUM($K551:W551),('PTRM input'!$K$418*(1+rvanilla05)^0.5)/A34stdlife))</f>
        <v>0</v>
      </c>
      <c r="Y551" s="251">
        <f ca="1">IF(A34stdlife="n/a","n/a",IF(Y$3&gt;(A34stdlife+$E551),('PTRM input'!$K$418*(1+rvanilla05)^0.5)-SUM($K551:X551),('PTRM input'!$K$418*(1+rvanilla05)^0.5)/A34stdlife))</f>
        <v>0</v>
      </c>
      <c r="Z551" s="251">
        <f ca="1">IF(A34stdlife="n/a","n/a",IF(Z$3&gt;(A34stdlife+$E551),('PTRM input'!$K$418*(1+rvanilla05)^0.5)-SUM($K551:Y551),('PTRM input'!$K$418*(1+rvanilla05)^0.5)/A34stdlife))</f>
        <v>0</v>
      </c>
      <c r="AA551" s="251">
        <f ca="1">IF(A34stdlife="n/a","n/a",IF(AA$3&gt;(A34stdlife+$E551),('PTRM input'!$K$418*(1+rvanilla05)^0.5)-SUM($K551:Z551),('PTRM input'!$K$418*(1+rvanilla05)^0.5)/A34stdlife))</f>
        <v>0</v>
      </c>
      <c r="AB551" s="251">
        <f ca="1">IF(A34stdlife="n/a","n/a",IF(AB$3&gt;(A34stdlife+$E551),('PTRM input'!$K$418*(1+rvanilla05)^0.5)-SUM($K551:AA551),('PTRM input'!$K$418*(1+rvanilla05)^0.5)/A34stdlife))</f>
        <v>0</v>
      </c>
      <c r="AC551" s="251">
        <f ca="1">IF(A34stdlife="n/a","n/a",IF(AC$3&gt;(A34stdlife+$E551),('PTRM input'!$K$418*(1+rvanilla05)^0.5)-SUM($K551:AB551),('PTRM input'!$K$418*(1+rvanilla05)^0.5)/A34stdlife))</f>
        <v>0</v>
      </c>
      <c r="AD551" s="251">
        <f ca="1">IF(A34stdlife="n/a","n/a",IF(AD$3&gt;(A34stdlife+$E551),('PTRM input'!$K$418*(1+rvanilla05)^0.5)-SUM($K551:AC551),('PTRM input'!$K$418*(1+rvanilla05)^0.5)/A34stdlife))</f>
        <v>0</v>
      </c>
      <c r="AE551" s="251">
        <f ca="1">IF(A34stdlife="n/a","n/a",IF(AE$3&gt;(A34stdlife+$E551),('PTRM input'!$K$418*(1+rvanilla05)^0.5)-SUM($K551:AD551),('PTRM input'!$K$418*(1+rvanilla05)^0.5)/A34stdlife))</f>
        <v>0</v>
      </c>
      <c r="AF551" s="251">
        <f ca="1">IF(A34stdlife="n/a","n/a",IF(AF$3&gt;(A34stdlife+$E551),('PTRM input'!$K$418*(1+rvanilla05)^0.5)-SUM($K551:AE551),('PTRM input'!$K$418*(1+rvanilla05)^0.5)/A34stdlife))</f>
        <v>0</v>
      </c>
      <c r="AG551" s="251">
        <f ca="1">IF(A34stdlife="n/a","n/a",IF(AG$3&gt;(A34stdlife+$E551),('PTRM input'!$K$418*(1+rvanilla05)^0.5)-SUM($K551:AF551),('PTRM input'!$K$418*(1+rvanilla05)^0.5)/A34stdlife))</f>
        <v>0</v>
      </c>
      <c r="AH551" s="251">
        <f ca="1">IF(A34stdlife="n/a","n/a",IF(AH$3&gt;(A34stdlife+$E551),('PTRM input'!$K$418*(1+rvanilla05)^0.5)-SUM($K551:AG551),('PTRM input'!$K$418*(1+rvanilla05)^0.5)/A34stdlife))</f>
        <v>0</v>
      </c>
      <c r="AI551" s="251">
        <f ca="1">IF(A34stdlife="n/a","n/a",IF(AI$3&gt;(A34stdlife+$E551),('PTRM input'!$K$418*(1+rvanilla05)^0.5)-SUM($K551:AH551),('PTRM input'!$K$418*(1+rvanilla05)^0.5)/A34stdlife))</f>
        <v>0</v>
      </c>
      <c r="AJ551" s="251">
        <f ca="1">IF(A34stdlife="n/a","n/a",IF(AJ$3&gt;(A34stdlife+$E551),('PTRM input'!$K$418*(1+rvanilla05)^0.5)-SUM($K551:AI551),('PTRM input'!$K$418*(1+rvanilla05)^0.5)/A34stdlife))</f>
        <v>0</v>
      </c>
      <c r="AK551" s="251">
        <f ca="1">IF(A34stdlife="n/a","n/a",IF(AK$3&gt;(A34stdlife+$E551),('PTRM input'!$K$418*(1+rvanilla05)^0.5)-SUM($K551:AJ551),('PTRM input'!$K$418*(1+rvanilla05)^0.5)/A34stdlife))</f>
        <v>0</v>
      </c>
      <c r="AL551" s="251">
        <f ca="1">IF(A34stdlife="n/a","n/a",IF(AL$3&gt;(A34stdlife+$E551),('PTRM input'!$K$418*(1+rvanilla05)^0.5)-SUM($K551:AK551),('PTRM input'!$K$418*(1+rvanilla05)^0.5)/A34stdlife))</f>
        <v>0</v>
      </c>
      <c r="AM551" s="251">
        <f ca="1">IF(A34stdlife="n/a","n/a",IF(AM$3&gt;(A34stdlife+$E551),('PTRM input'!$K$418*(1+rvanilla05)^0.5)-SUM($K551:AL551),('PTRM input'!$K$418*(1+rvanilla05)^0.5)/A34stdlife))</f>
        <v>0</v>
      </c>
      <c r="AN551" s="251">
        <f ca="1">IF(A34stdlife="n/a","n/a",IF(AN$3&gt;(A34stdlife+$E551),('PTRM input'!$K$418*(1+rvanilla05)^0.5)-SUM($K551:AM551),('PTRM input'!$K$418*(1+rvanilla05)^0.5)/A34stdlife))</f>
        <v>0</v>
      </c>
      <c r="AO551" s="251">
        <f ca="1">IF(A34stdlife="n/a","n/a",IF(AO$3&gt;(A34stdlife+$E551),('PTRM input'!$K$418*(1+rvanilla05)^0.5)-SUM($K551:AN551),('PTRM input'!$K$418*(1+rvanilla05)^0.5)/A34stdlife))</f>
        <v>0</v>
      </c>
      <c r="AP551" s="251">
        <f ca="1">IF(A34stdlife="n/a","n/a",IF(AP$3&gt;(A34stdlife+$E551),('PTRM input'!$K$418*(1+rvanilla05)^0.5)-SUM($K551:AO551),('PTRM input'!$K$418*(1+rvanilla05)^0.5)/A34stdlife))</f>
        <v>0</v>
      </c>
      <c r="AQ551" s="251">
        <f ca="1">IF(A34stdlife="n/a","n/a",IF(AQ$3&gt;(A34stdlife+$E551),('PTRM input'!$K$418*(1+rvanilla05)^0.5)-SUM($K551:AP551),('PTRM input'!$K$418*(1+rvanilla05)^0.5)/A34stdlife))</f>
        <v>0</v>
      </c>
      <c r="AR551" s="251">
        <f ca="1">IF(A34stdlife="n/a","n/a",IF(AR$3&gt;(A34stdlife+$E551),('PTRM input'!$K$418*(1+rvanilla05)^0.5)-SUM($K551:AQ551),('PTRM input'!$K$418*(1+rvanilla05)^0.5)/A34stdlife))</f>
        <v>0</v>
      </c>
      <c r="AS551" s="251">
        <f ca="1">IF(A34stdlife="n/a","n/a",IF(AS$3&gt;(A34stdlife+$E551),('PTRM input'!$K$418*(1+rvanilla05)^0.5)-SUM($K551:AR551),('PTRM input'!$K$418*(1+rvanilla05)^0.5)/A34stdlife))</f>
        <v>0</v>
      </c>
      <c r="AT551" s="251">
        <f ca="1">IF(A34stdlife="n/a","n/a",IF(AT$3&gt;(A34stdlife+$E551),('PTRM input'!$K$418*(1+rvanilla05)^0.5)-SUM($K551:AS551),('PTRM input'!$K$418*(1+rvanilla05)^0.5)/A34stdlife))</f>
        <v>0</v>
      </c>
      <c r="AU551" s="251">
        <f ca="1">IF(A34stdlife="n/a","n/a",IF(AU$3&gt;(A34stdlife+$E551),('PTRM input'!$K$418*(1+rvanilla05)^0.5)-SUM($K551:AT551),('PTRM input'!$K$418*(1+rvanilla05)^0.5)/A34stdlife))</f>
        <v>0</v>
      </c>
      <c r="AV551" s="251">
        <f ca="1">IF(A34stdlife="n/a","n/a",IF(AV$3&gt;(A34stdlife+$E551),('PTRM input'!$K$418*(1+rvanilla05)^0.5)-SUM($K551:AU551),('PTRM input'!$K$418*(1+rvanilla05)^0.5)/A34stdlife))</f>
        <v>0</v>
      </c>
      <c r="AW551" s="251">
        <f ca="1">IF(A34stdlife="n/a","n/a",IF(AW$3&gt;(A34stdlife+$E551),('PTRM input'!$K$418*(1+rvanilla05)^0.5)-SUM($K551:AV551),('PTRM input'!$K$418*(1+rvanilla05)^0.5)/A34stdlife))</f>
        <v>0</v>
      </c>
      <c r="AX551" s="251">
        <f ca="1">IF(A34stdlife="n/a","n/a",IF(AX$3&gt;(A34stdlife+$E551),('PTRM input'!$K$418*(1+rvanilla05)^0.5)-SUM($K551:AW551),('PTRM input'!$K$418*(1+rvanilla05)^0.5)/A34stdlife))</f>
        <v>0</v>
      </c>
      <c r="AY551" s="251">
        <f ca="1">IF(A34stdlife="n/a","n/a",IF(AY$3&gt;(A34stdlife+$E551),('PTRM input'!$K$418*(1+rvanilla05)^0.5)-SUM($K551:AX551),('PTRM input'!$K$418*(1+rvanilla05)^0.5)/A34stdlife))</f>
        <v>0</v>
      </c>
      <c r="AZ551" s="251">
        <f ca="1">IF(A34stdlife="n/a","n/a",IF(AZ$3&gt;(A34stdlife+$E551),('PTRM input'!$K$418*(1+rvanilla05)^0.5)-SUM($K551:AY551),('PTRM input'!$K$418*(1+rvanilla05)^0.5)/A34stdlife))</f>
        <v>0</v>
      </c>
      <c r="BA551" s="251">
        <f ca="1">IF(A34stdlife="n/a","n/a",IF(BA$3&gt;(A34stdlife+$E551),('PTRM input'!$K$418*(1+rvanilla05)^0.5)-SUM($K551:AZ551),('PTRM input'!$K$418*(1+rvanilla05)^0.5)/A34stdlife))</f>
        <v>0</v>
      </c>
      <c r="BB551" s="251">
        <f ca="1">IF(A34stdlife="n/a","n/a",IF(BB$3&gt;(A34stdlife+$E551),('PTRM input'!$K$418*(1+rvanilla05)^0.5)-SUM($K551:BA551),('PTRM input'!$K$418*(1+rvanilla05)^0.5)/A34stdlife))</f>
        <v>0</v>
      </c>
      <c r="BC551" s="251">
        <f ca="1">IF(A34stdlife="n/a","n/a",IF(BC$3&gt;(A34stdlife+$E551),('PTRM input'!$K$418*(1+rvanilla05)^0.5)-SUM($K551:BB551),('PTRM input'!$K$418*(1+rvanilla05)^0.5)/A34stdlife))</f>
        <v>0</v>
      </c>
      <c r="BD551" s="251">
        <f ca="1">IF(A34stdlife="n/a","n/a",IF(BD$3&gt;(A34stdlife+$E551),('PTRM input'!$K$418*(1+rvanilla05)^0.5)-SUM($K551:BC551),('PTRM input'!$K$418*(1+rvanilla05)^0.5)/A34stdlife))</f>
        <v>0</v>
      </c>
      <c r="BE551" s="251">
        <f ca="1">IF(A34stdlife="n/a","n/a",IF(BE$3&gt;(A34stdlife+$E551),('PTRM input'!$K$418*(1+rvanilla05)^0.5)-SUM($K551:BD551),('PTRM input'!$K$418*(1+rvanilla05)^0.5)/A34stdlife))</f>
        <v>0</v>
      </c>
      <c r="BF551" s="251">
        <f ca="1">IF(A34stdlife="n/a","n/a",IF(BF$3&gt;(A34stdlife+$E551),('PTRM input'!$K$418*(1+rvanilla05)^0.5)-SUM($K551:BE551),('PTRM input'!$K$418*(1+rvanilla05)^0.5)/A34stdlife))</f>
        <v>0</v>
      </c>
      <c r="BG551" s="251">
        <f ca="1">IF(A34stdlife="n/a","n/a",IF(BG$3&gt;(A34stdlife+$E551),('PTRM input'!$K$418*(1+rvanilla05)^0.5)-SUM($K551:BF551),('PTRM input'!$K$418*(1+rvanilla05)^0.5)/A34stdlife))</f>
        <v>0</v>
      </c>
      <c r="BH551" s="251">
        <f ca="1">IF(A34stdlife="n/a","n/a",IF(BH$3&gt;(A34stdlife+$E551),('PTRM input'!$K$418*(1+rvanilla05)^0.5)-SUM($K551:BG551),('PTRM input'!$K$418*(1+rvanilla05)^0.5)/A34stdlife))</f>
        <v>0</v>
      </c>
      <c r="BI551" s="251">
        <f ca="1">IF(A34stdlife="n/a","n/a",IF(BI$3&gt;(A34stdlife+$E551),('PTRM input'!$K$418*(1+rvanilla05)^0.5)-SUM($K551:BH551),('PTRM input'!$K$418*(1+rvanilla05)^0.5)/A34stdlife))</f>
        <v>0</v>
      </c>
      <c r="BJ551" s="116"/>
      <c r="BK551" s="116"/>
      <c r="BL551" s="116"/>
      <c r="BM551" s="116"/>
    </row>
    <row r="552" spans="1:65" hidden="1" outlineLevel="2">
      <c r="A552" s="116"/>
      <c r="B552" s="19"/>
      <c r="C552" s="18"/>
      <c r="D552" s="760"/>
      <c r="E552" s="86">
        <v>6</v>
      </c>
      <c r="F552" s="259"/>
      <c r="G552" s="434"/>
      <c r="H552" s="435"/>
      <c r="I552" s="435"/>
      <c r="J552" s="435"/>
      <c r="K552" s="435"/>
      <c r="L552" s="619"/>
      <c r="M552" s="433">
        <f ca="1">IF(A34stdlife="n/a","n/a",IF(M$3&gt;(A34stdlife+$E552),('PTRM input'!$L$418*(1+rvanilla06)^0.5)-SUM($L552:L552),('PTRM input'!$L$418*(1+rvanilla06)^0.5)/A34stdlife))</f>
        <v>0</v>
      </c>
      <c r="N552" s="433">
        <f ca="1">IF(A34stdlife="n/a","n/a",IF(N$3&gt;(A34stdlife+$E552),('PTRM input'!$L$418*(1+rvanilla06)^0.5)-SUM($L552:M552),('PTRM input'!$L$418*(1+rvanilla06)^0.5)/A34stdlife))</f>
        <v>0</v>
      </c>
      <c r="O552" s="433">
        <f ca="1">IF(A34stdlife="n/a","n/a",IF(O$3&gt;(A34stdlife+$E552),('PTRM input'!$L$418*(1+rvanilla06)^0.5)-SUM($L552:N552),('PTRM input'!$L$418*(1+rvanilla06)^0.5)/A34stdlife))</f>
        <v>0</v>
      </c>
      <c r="P552" s="433">
        <f ca="1">IF(A34stdlife="n/a","n/a",IF(P$3&gt;(A34stdlife+$E552),('PTRM input'!$L$418*(1+rvanilla06)^0.5)-SUM($L552:O552),('PTRM input'!$L$418*(1+rvanilla06)^0.5)/A34stdlife))</f>
        <v>0</v>
      </c>
      <c r="Q552" s="433">
        <f ca="1">IF(A34stdlife="n/a","n/a",IF(Q$3&gt;(A34stdlife+$E552),('PTRM input'!$L$418*(1+rvanilla06)^0.5)-SUM($L552:P552),('PTRM input'!$L$418*(1+rvanilla06)^0.5)/A34stdlife))</f>
        <v>0</v>
      </c>
      <c r="R552" s="251">
        <f ca="1">IF(A34stdlife="n/a","n/a",IF(R$3&gt;(A34stdlife+$E552),('PTRM input'!$L$418*(1+rvanilla06)^0.5)-SUM($L552:Q552),('PTRM input'!$L$418*(1+rvanilla06)^0.5)/A34stdlife))</f>
        <v>0</v>
      </c>
      <c r="S552" s="251">
        <f ca="1">IF(A34stdlife="n/a","n/a",IF(S$3&gt;(A34stdlife+$E552),('PTRM input'!$L$418*(1+rvanilla06)^0.5)-SUM($L552:R552),('PTRM input'!$L$418*(1+rvanilla06)^0.5)/A34stdlife))</f>
        <v>0</v>
      </c>
      <c r="T552" s="251">
        <f ca="1">IF(A34stdlife="n/a","n/a",IF(T$3&gt;(A34stdlife+$E552),('PTRM input'!$L$418*(1+rvanilla06)^0.5)-SUM($L552:S552),('PTRM input'!$L$418*(1+rvanilla06)^0.5)/A34stdlife))</f>
        <v>0</v>
      </c>
      <c r="U552" s="251">
        <f ca="1">IF(A34stdlife="n/a","n/a",IF(U$3&gt;(A34stdlife+$E552),('PTRM input'!$L$418*(1+rvanilla06)^0.5)-SUM($L552:T552),('PTRM input'!$L$418*(1+rvanilla06)^0.5)/A34stdlife))</f>
        <v>0</v>
      </c>
      <c r="V552" s="251">
        <f ca="1">IF(A34stdlife="n/a","n/a",IF(V$3&gt;(A34stdlife+$E552),('PTRM input'!$L$418*(1+rvanilla06)^0.5)-SUM($L552:U552),('PTRM input'!$L$418*(1+rvanilla06)^0.5)/A34stdlife))</f>
        <v>0</v>
      </c>
      <c r="W552" s="251">
        <f ca="1">IF(A34stdlife="n/a","n/a",IF(W$3&gt;(A34stdlife+$E552),('PTRM input'!$L$418*(1+rvanilla06)^0.5)-SUM($L552:V552),('PTRM input'!$L$418*(1+rvanilla06)^0.5)/A34stdlife))</f>
        <v>0</v>
      </c>
      <c r="X552" s="251">
        <f ca="1">IF(A34stdlife="n/a","n/a",IF(X$3&gt;(A34stdlife+$E552),('PTRM input'!$L$418*(1+rvanilla06)^0.5)-SUM($L552:W552),('PTRM input'!$L$418*(1+rvanilla06)^0.5)/A34stdlife))</f>
        <v>0</v>
      </c>
      <c r="Y552" s="251">
        <f ca="1">IF(A34stdlife="n/a","n/a",IF(Y$3&gt;(A34stdlife+$E552),('PTRM input'!$L$418*(1+rvanilla06)^0.5)-SUM($L552:X552),('PTRM input'!$L$418*(1+rvanilla06)^0.5)/A34stdlife))</f>
        <v>0</v>
      </c>
      <c r="Z552" s="251">
        <f ca="1">IF(A34stdlife="n/a","n/a",IF(Z$3&gt;(A34stdlife+$E552),('PTRM input'!$L$418*(1+rvanilla06)^0.5)-SUM($L552:Y552),('PTRM input'!$L$418*(1+rvanilla06)^0.5)/A34stdlife))</f>
        <v>0</v>
      </c>
      <c r="AA552" s="251">
        <f ca="1">IF(A34stdlife="n/a","n/a",IF(AA$3&gt;(A34stdlife+$E552),('PTRM input'!$L$418*(1+rvanilla06)^0.5)-SUM($L552:Z552),('PTRM input'!$L$418*(1+rvanilla06)^0.5)/A34stdlife))</f>
        <v>0</v>
      </c>
      <c r="AB552" s="251">
        <f ca="1">IF(A34stdlife="n/a","n/a",IF(AB$3&gt;(A34stdlife+$E552),('PTRM input'!$L$418*(1+rvanilla06)^0.5)-SUM($L552:AA552),('PTRM input'!$L$418*(1+rvanilla06)^0.5)/A34stdlife))</f>
        <v>0</v>
      </c>
      <c r="AC552" s="251">
        <f ca="1">IF(A34stdlife="n/a","n/a",IF(AC$3&gt;(A34stdlife+$E552),('PTRM input'!$L$418*(1+rvanilla06)^0.5)-SUM($L552:AB552),('PTRM input'!$L$418*(1+rvanilla06)^0.5)/A34stdlife))</f>
        <v>0</v>
      </c>
      <c r="AD552" s="251">
        <f ca="1">IF(A34stdlife="n/a","n/a",IF(AD$3&gt;(A34stdlife+$E552),('PTRM input'!$L$418*(1+rvanilla06)^0.5)-SUM($L552:AC552),('PTRM input'!$L$418*(1+rvanilla06)^0.5)/A34stdlife))</f>
        <v>0</v>
      </c>
      <c r="AE552" s="251">
        <f ca="1">IF(A34stdlife="n/a","n/a",IF(AE$3&gt;(A34stdlife+$E552),('PTRM input'!$L$418*(1+rvanilla06)^0.5)-SUM($L552:AD552),('PTRM input'!$L$418*(1+rvanilla06)^0.5)/A34stdlife))</f>
        <v>0</v>
      </c>
      <c r="AF552" s="251">
        <f ca="1">IF(A34stdlife="n/a","n/a",IF(AF$3&gt;(A34stdlife+$E552),('PTRM input'!$L$418*(1+rvanilla06)^0.5)-SUM($L552:AE552),('PTRM input'!$L$418*(1+rvanilla06)^0.5)/A34stdlife))</f>
        <v>0</v>
      </c>
      <c r="AG552" s="251">
        <f ca="1">IF(A34stdlife="n/a","n/a",IF(AG$3&gt;(A34stdlife+$E552),('PTRM input'!$L$418*(1+rvanilla06)^0.5)-SUM($L552:AF552),('PTRM input'!$L$418*(1+rvanilla06)^0.5)/A34stdlife))</f>
        <v>0</v>
      </c>
      <c r="AH552" s="251">
        <f ca="1">IF(A34stdlife="n/a","n/a",IF(AH$3&gt;(A34stdlife+$E552),('PTRM input'!$L$418*(1+rvanilla06)^0.5)-SUM($L552:AG552),('PTRM input'!$L$418*(1+rvanilla06)^0.5)/A34stdlife))</f>
        <v>0</v>
      </c>
      <c r="AI552" s="251">
        <f ca="1">IF(A34stdlife="n/a","n/a",IF(AI$3&gt;(A34stdlife+$E552),('PTRM input'!$L$418*(1+rvanilla06)^0.5)-SUM($L552:AH552),('PTRM input'!$L$418*(1+rvanilla06)^0.5)/A34stdlife))</f>
        <v>0</v>
      </c>
      <c r="AJ552" s="251">
        <f ca="1">IF(A34stdlife="n/a","n/a",IF(AJ$3&gt;(A34stdlife+$E552),('PTRM input'!$L$418*(1+rvanilla06)^0.5)-SUM($L552:AI552),('PTRM input'!$L$418*(1+rvanilla06)^0.5)/A34stdlife))</f>
        <v>0</v>
      </c>
      <c r="AK552" s="251">
        <f ca="1">IF(A34stdlife="n/a","n/a",IF(AK$3&gt;(A34stdlife+$E552),('PTRM input'!$L$418*(1+rvanilla06)^0.5)-SUM($L552:AJ552),('PTRM input'!$L$418*(1+rvanilla06)^0.5)/A34stdlife))</f>
        <v>0</v>
      </c>
      <c r="AL552" s="251">
        <f ca="1">IF(A34stdlife="n/a","n/a",IF(AL$3&gt;(A34stdlife+$E552),('PTRM input'!$L$418*(1+rvanilla06)^0.5)-SUM($L552:AK552),('PTRM input'!$L$418*(1+rvanilla06)^0.5)/A34stdlife))</f>
        <v>0</v>
      </c>
      <c r="AM552" s="251">
        <f ca="1">IF(A34stdlife="n/a","n/a",IF(AM$3&gt;(A34stdlife+$E552),('PTRM input'!$L$418*(1+rvanilla06)^0.5)-SUM($L552:AL552),('PTRM input'!$L$418*(1+rvanilla06)^0.5)/A34stdlife))</f>
        <v>0</v>
      </c>
      <c r="AN552" s="251">
        <f ca="1">IF(A34stdlife="n/a","n/a",IF(AN$3&gt;(A34stdlife+$E552),('PTRM input'!$L$418*(1+rvanilla06)^0.5)-SUM($L552:AM552),('PTRM input'!$L$418*(1+rvanilla06)^0.5)/A34stdlife))</f>
        <v>0</v>
      </c>
      <c r="AO552" s="251">
        <f ca="1">IF(A34stdlife="n/a","n/a",IF(AO$3&gt;(A34stdlife+$E552),('PTRM input'!$L$418*(1+rvanilla06)^0.5)-SUM($L552:AN552),('PTRM input'!$L$418*(1+rvanilla06)^0.5)/A34stdlife))</f>
        <v>0</v>
      </c>
      <c r="AP552" s="251">
        <f ca="1">IF(A34stdlife="n/a","n/a",IF(AP$3&gt;(A34stdlife+$E552),('PTRM input'!$L$418*(1+rvanilla06)^0.5)-SUM($L552:AO552),('PTRM input'!$L$418*(1+rvanilla06)^0.5)/A34stdlife))</f>
        <v>0</v>
      </c>
      <c r="AQ552" s="251">
        <f ca="1">IF(A34stdlife="n/a","n/a",IF(AQ$3&gt;(A34stdlife+$E552),('PTRM input'!$L$418*(1+rvanilla06)^0.5)-SUM($L552:AP552),('PTRM input'!$L$418*(1+rvanilla06)^0.5)/A34stdlife))</f>
        <v>0</v>
      </c>
      <c r="AR552" s="251">
        <f ca="1">IF(A34stdlife="n/a","n/a",IF(AR$3&gt;(A34stdlife+$E552),('PTRM input'!$L$418*(1+rvanilla06)^0.5)-SUM($L552:AQ552),('PTRM input'!$L$418*(1+rvanilla06)^0.5)/A34stdlife))</f>
        <v>0</v>
      </c>
      <c r="AS552" s="251">
        <f ca="1">IF(A34stdlife="n/a","n/a",IF(AS$3&gt;(A34stdlife+$E552),('PTRM input'!$L$418*(1+rvanilla06)^0.5)-SUM($L552:AR552),('PTRM input'!$L$418*(1+rvanilla06)^0.5)/A34stdlife))</f>
        <v>0</v>
      </c>
      <c r="AT552" s="251">
        <f ca="1">IF(A34stdlife="n/a","n/a",IF(AT$3&gt;(A34stdlife+$E552),('PTRM input'!$L$418*(1+rvanilla06)^0.5)-SUM($L552:AS552),('PTRM input'!$L$418*(1+rvanilla06)^0.5)/A34stdlife))</f>
        <v>0</v>
      </c>
      <c r="AU552" s="251">
        <f ca="1">IF(A34stdlife="n/a","n/a",IF(AU$3&gt;(A34stdlife+$E552),('PTRM input'!$L$418*(1+rvanilla06)^0.5)-SUM($L552:AT552),('PTRM input'!$L$418*(1+rvanilla06)^0.5)/A34stdlife))</f>
        <v>0</v>
      </c>
      <c r="AV552" s="251">
        <f ca="1">IF(A34stdlife="n/a","n/a",IF(AV$3&gt;(A34stdlife+$E552),('PTRM input'!$L$418*(1+rvanilla06)^0.5)-SUM($L552:AU552),('PTRM input'!$L$418*(1+rvanilla06)^0.5)/A34stdlife))</f>
        <v>0</v>
      </c>
      <c r="AW552" s="251">
        <f ca="1">IF(A34stdlife="n/a","n/a",IF(AW$3&gt;(A34stdlife+$E552),('PTRM input'!$L$418*(1+rvanilla06)^0.5)-SUM($L552:AV552),('PTRM input'!$L$418*(1+rvanilla06)^0.5)/A34stdlife))</f>
        <v>0</v>
      </c>
      <c r="AX552" s="251">
        <f ca="1">IF(A34stdlife="n/a","n/a",IF(AX$3&gt;(A34stdlife+$E552),('PTRM input'!$L$418*(1+rvanilla06)^0.5)-SUM($L552:AW552),('PTRM input'!$L$418*(1+rvanilla06)^0.5)/A34stdlife))</f>
        <v>0</v>
      </c>
      <c r="AY552" s="251">
        <f ca="1">IF(A34stdlife="n/a","n/a",IF(AY$3&gt;(A34stdlife+$E552),('PTRM input'!$L$418*(1+rvanilla06)^0.5)-SUM($L552:AX552),('PTRM input'!$L$418*(1+rvanilla06)^0.5)/A34stdlife))</f>
        <v>0</v>
      </c>
      <c r="AZ552" s="251">
        <f ca="1">IF(A34stdlife="n/a","n/a",IF(AZ$3&gt;(A34stdlife+$E552),('PTRM input'!$L$418*(1+rvanilla06)^0.5)-SUM($L552:AY552),('PTRM input'!$L$418*(1+rvanilla06)^0.5)/A34stdlife))</f>
        <v>0</v>
      </c>
      <c r="BA552" s="251">
        <f ca="1">IF(A34stdlife="n/a","n/a",IF(BA$3&gt;(A34stdlife+$E552),('PTRM input'!$L$418*(1+rvanilla06)^0.5)-SUM($L552:AZ552),('PTRM input'!$L$418*(1+rvanilla06)^0.5)/A34stdlife))</f>
        <v>0</v>
      </c>
      <c r="BB552" s="251">
        <f ca="1">IF(A34stdlife="n/a","n/a",IF(BB$3&gt;(A34stdlife+$E552),('PTRM input'!$L$418*(1+rvanilla06)^0.5)-SUM($L552:BA552),('PTRM input'!$L$418*(1+rvanilla06)^0.5)/A34stdlife))</f>
        <v>0</v>
      </c>
      <c r="BC552" s="251">
        <f ca="1">IF(A34stdlife="n/a","n/a",IF(BC$3&gt;(A34stdlife+$E552),('PTRM input'!$L$418*(1+rvanilla06)^0.5)-SUM($L552:BB552),('PTRM input'!$L$418*(1+rvanilla06)^0.5)/A34stdlife))</f>
        <v>0</v>
      </c>
      <c r="BD552" s="251">
        <f ca="1">IF(A34stdlife="n/a","n/a",IF(BD$3&gt;(A34stdlife+$E552),('PTRM input'!$L$418*(1+rvanilla06)^0.5)-SUM($L552:BC552),('PTRM input'!$L$418*(1+rvanilla06)^0.5)/A34stdlife))</f>
        <v>0</v>
      </c>
      <c r="BE552" s="251">
        <f ca="1">IF(A34stdlife="n/a","n/a",IF(BE$3&gt;(A34stdlife+$E552),('PTRM input'!$L$418*(1+rvanilla06)^0.5)-SUM($L552:BD552),('PTRM input'!$L$418*(1+rvanilla06)^0.5)/A34stdlife))</f>
        <v>0</v>
      </c>
      <c r="BF552" s="251">
        <f ca="1">IF(A34stdlife="n/a","n/a",IF(BF$3&gt;(A34stdlife+$E552),('PTRM input'!$L$418*(1+rvanilla06)^0.5)-SUM($L552:BE552),('PTRM input'!$L$418*(1+rvanilla06)^0.5)/A34stdlife))</f>
        <v>0</v>
      </c>
      <c r="BG552" s="251">
        <f ca="1">IF(A34stdlife="n/a","n/a",IF(BG$3&gt;(A34stdlife+$E552),('PTRM input'!$L$418*(1+rvanilla06)^0.5)-SUM($L552:BF552),('PTRM input'!$L$418*(1+rvanilla06)^0.5)/A34stdlife))</f>
        <v>0</v>
      </c>
      <c r="BH552" s="251">
        <f ca="1">IF(A34stdlife="n/a","n/a",IF(BH$3&gt;(A34stdlife+$E552),('PTRM input'!$L$418*(1+rvanilla06)^0.5)-SUM($L552:BG552),('PTRM input'!$L$418*(1+rvanilla06)^0.5)/A34stdlife))</f>
        <v>0</v>
      </c>
      <c r="BI552" s="251">
        <f ca="1">IF(A34stdlife="n/a","n/a",IF(BI$3&gt;(A34stdlife+$E552),('PTRM input'!$L$418*(1+rvanilla06)^0.5)-SUM($L552:BH552),('PTRM input'!$L$418*(1+rvanilla06)^0.5)/A34stdlife))</f>
        <v>0</v>
      </c>
      <c r="BJ552" s="116"/>
      <c r="BK552" s="116"/>
      <c r="BL552" s="116"/>
      <c r="BM552" s="116"/>
    </row>
    <row r="553" spans="1:65" hidden="1" outlineLevel="2">
      <c r="A553" s="116"/>
      <c r="B553" s="19"/>
      <c r="C553" s="18"/>
      <c r="D553" s="760"/>
      <c r="E553" s="86">
        <v>7</v>
      </c>
      <c r="F553" s="259"/>
      <c r="G553" s="434"/>
      <c r="H553" s="435"/>
      <c r="I553" s="435"/>
      <c r="J553" s="435"/>
      <c r="K553" s="435"/>
      <c r="L553" s="435"/>
      <c r="M553" s="619"/>
      <c r="N553" s="433">
        <f ca="1">IF(A34stdlife="n/a","n/a",IF(N$3&gt;(A34stdlife+$E553),('PTRM input'!$M$418*(1+rvanilla07)^0.5)-SUM($M553:M553),('PTRM input'!$M$418*(1+rvanilla07)^0.5)/A34stdlife))</f>
        <v>0</v>
      </c>
      <c r="O553" s="433">
        <f ca="1">IF(A34stdlife="n/a","n/a",IF(O$3&gt;(A34stdlife+$E553),('PTRM input'!$M$418*(1+rvanilla07)^0.5)-SUM($M553:N553),('PTRM input'!$M$418*(1+rvanilla07)^0.5)/A34stdlife))</f>
        <v>0</v>
      </c>
      <c r="P553" s="433">
        <f ca="1">IF(A34stdlife="n/a","n/a",IF(P$3&gt;(A34stdlife+$E553),('PTRM input'!$M$418*(1+rvanilla07)^0.5)-SUM($M553:O553),('PTRM input'!$M$418*(1+rvanilla07)^0.5)/A34stdlife))</f>
        <v>0</v>
      </c>
      <c r="Q553" s="433">
        <f ca="1">IF(A34stdlife="n/a","n/a",IF(Q$3&gt;(A34stdlife+$E553),('PTRM input'!$M$418*(1+rvanilla07)^0.5)-SUM($M553:P553),('PTRM input'!$M$418*(1+rvanilla07)^0.5)/A34stdlife))</f>
        <v>0</v>
      </c>
      <c r="R553" s="251">
        <f ca="1">IF(A34stdlife="n/a","n/a",IF(R$3&gt;(A34stdlife+$E553),('PTRM input'!$M$418*(1+rvanilla07)^0.5)-SUM($M553:Q553),('PTRM input'!$M$418*(1+rvanilla07)^0.5)/A34stdlife))</f>
        <v>0</v>
      </c>
      <c r="S553" s="251">
        <f ca="1">IF(A34stdlife="n/a","n/a",IF(S$3&gt;(A34stdlife+$E553),('PTRM input'!$M$418*(1+rvanilla07)^0.5)-SUM($M553:R553),('PTRM input'!$M$418*(1+rvanilla07)^0.5)/A34stdlife))</f>
        <v>0</v>
      </c>
      <c r="T553" s="251">
        <f ca="1">IF(A34stdlife="n/a","n/a",IF(T$3&gt;(A34stdlife+$E553),('PTRM input'!$M$418*(1+rvanilla07)^0.5)-SUM($M553:S553),('PTRM input'!$M$418*(1+rvanilla07)^0.5)/A34stdlife))</f>
        <v>0</v>
      </c>
      <c r="U553" s="251">
        <f ca="1">IF(A34stdlife="n/a","n/a",IF(U$3&gt;(A34stdlife+$E553),('PTRM input'!$M$418*(1+rvanilla07)^0.5)-SUM($M553:T553),('PTRM input'!$M$418*(1+rvanilla07)^0.5)/A34stdlife))</f>
        <v>0</v>
      </c>
      <c r="V553" s="251">
        <f ca="1">IF(A34stdlife="n/a","n/a",IF(V$3&gt;(A34stdlife+$E553),('PTRM input'!$M$418*(1+rvanilla07)^0.5)-SUM($M553:U553),('PTRM input'!$M$418*(1+rvanilla07)^0.5)/A34stdlife))</f>
        <v>0</v>
      </c>
      <c r="W553" s="251">
        <f ca="1">IF(A34stdlife="n/a","n/a",IF(W$3&gt;(A34stdlife+$E553),('PTRM input'!$M$418*(1+rvanilla07)^0.5)-SUM($M553:V553),('PTRM input'!$M$418*(1+rvanilla07)^0.5)/A34stdlife))</f>
        <v>0</v>
      </c>
      <c r="X553" s="251">
        <f ca="1">IF(A34stdlife="n/a","n/a",IF(X$3&gt;(A34stdlife+$E553),('PTRM input'!$M$418*(1+rvanilla07)^0.5)-SUM($M553:W553),('PTRM input'!$M$418*(1+rvanilla07)^0.5)/A34stdlife))</f>
        <v>0</v>
      </c>
      <c r="Y553" s="251">
        <f ca="1">IF(A34stdlife="n/a","n/a",IF(Y$3&gt;(A34stdlife+$E553),('PTRM input'!$M$418*(1+rvanilla07)^0.5)-SUM($M553:X553),('PTRM input'!$M$418*(1+rvanilla07)^0.5)/A34stdlife))</f>
        <v>0</v>
      </c>
      <c r="Z553" s="251">
        <f ca="1">IF(A34stdlife="n/a","n/a",IF(Z$3&gt;(A34stdlife+$E553),('PTRM input'!$M$418*(1+rvanilla07)^0.5)-SUM($M553:Y553),('PTRM input'!$M$418*(1+rvanilla07)^0.5)/A34stdlife))</f>
        <v>0</v>
      </c>
      <c r="AA553" s="251">
        <f ca="1">IF(A34stdlife="n/a","n/a",IF(AA$3&gt;(A34stdlife+$E553),('PTRM input'!$M$418*(1+rvanilla07)^0.5)-SUM($M553:Z553),('PTRM input'!$M$418*(1+rvanilla07)^0.5)/A34stdlife))</f>
        <v>0</v>
      </c>
      <c r="AB553" s="251">
        <f ca="1">IF(A34stdlife="n/a","n/a",IF(AB$3&gt;(A34stdlife+$E553),('PTRM input'!$M$418*(1+rvanilla07)^0.5)-SUM($M553:AA553),('PTRM input'!$M$418*(1+rvanilla07)^0.5)/A34stdlife))</f>
        <v>0</v>
      </c>
      <c r="AC553" s="251">
        <f ca="1">IF(A34stdlife="n/a","n/a",IF(AC$3&gt;(A34stdlife+$E553),('PTRM input'!$M$418*(1+rvanilla07)^0.5)-SUM($M553:AB553),('PTRM input'!$M$418*(1+rvanilla07)^0.5)/A34stdlife))</f>
        <v>0</v>
      </c>
      <c r="AD553" s="251">
        <f ca="1">IF(A34stdlife="n/a","n/a",IF(AD$3&gt;(A34stdlife+$E553),('PTRM input'!$M$418*(1+rvanilla07)^0.5)-SUM($M553:AC553),('PTRM input'!$M$418*(1+rvanilla07)^0.5)/A34stdlife))</f>
        <v>0</v>
      </c>
      <c r="AE553" s="251">
        <f ca="1">IF(A34stdlife="n/a","n/a",IF(AE$3&gt;(A34stdlife+$E553),('PTRM input'!$M$418*(1+rvanilla07)^0.5)-SUM($M553:AD553),('PTRM input'!$M$418*(1+rvanilla07)^0.5)/A34stdlife))</f>
        <v>0</v>
      </c>
      <c r="AF553" s="251">
        <f ca="1">IF(A34stdlife="n/a","n/a",IF(AF$3&gt;(A34stdlife+$E553),('PTRM input'!$M$418*(1+rvanilla07)^0.5)-SUM($M553:AE553),('PTRM input'!$M$418*(1+rvanilla07)^0.5)/A34stdlife))</f>
        <v>0</v>
      </c>
      <c r="AG553" s="251">
        <f ca="1">IF(A34stdlife="n/a","n/a",IF(AG$3&gt;(A34stdlife+$E553),('PTRM input'!$M$418*(1+rvanilla07)^0.5)-SUM($M553:AF553),('PTRM input'!$M$418*(1+rvanilla07)^0.5)/A34stdlife))</f>
        <v>0</v>
      </c>
      <c r="AH553" s="251">
        <f ca="1">IF(A34stdlife="n/a","n/a",IF(AH$3&gt;(A34stdlife+$E553),('PTRM input'!$M$418*(1+rvanilla07)^0.5)-SUM($M553:AG553),('PTRM input'!$M$418*(1+rvanilla07)^0.5)/A34stdlife))</f>
        <v>0</v>
      </c>
      <c r="AI553" s="251">
        <f ca="1">IF(A34stdlife="n/a","n/a",IF(AI$3&gt;(A34stdlife+$E553),('PTRM input'!$M$418*(1+rvanilla07)^0.5)-SUM($M553:AH553),('PTRM input'!$M$418*(1+rvanilla07)^0.5)/A34stdlife))</f>
        <v>0</v>
      </c>
      <c r="AJ553" s="251">
        <f ca="1">IF(A34stdlife="n/a","n/a",IF(AJ$3&gt;(A34stdlife+$E553),('PTRM input'!$M$418*(1+rvanilla07)^0.5)-SUM($M553:AI553),('PTRM input'!$M$418*(1+rvanilla07)^0.5)/A34stdlife))</f>
        <v>0</v>
      </c>
      <c r="AK553" s="251">
        <f ca="1">IF(A34stdlife="n/a","n/a",IF(AK$3&gt;(A34stdlife+$E553),('PTRM input'!$M$418*(1+rvanilla07)^0.5)-SUM($M553:AJ553),('PTRM input'!$M$418*(1+rvanilla07)^0.5)/A34stdlife))</f>
        <v>0</v>
      </c>
      <c r="AL553" s="251">
        <f ca="1">IF(A34stdlife="n/a","n/a",IF(AL$3&gt;(A34stdlife+$E553),('PTRM input'!$M$418*(1+rvanilla07)^0.5)-SUM($M553:AK553),('PTRM input'!$M$418*(1+rvanilla07)^0.5)/A34stdlife))</f>
        <v>0</v>
      </c>
      <c r="AM553" s="251">
        <f ca="1">IF(A34stdlife="n/a","n/a",IF(AM$3&gt;(A34stdlife+$E553),('PTRM input'!$M$418*(1+rvanilla07)^0.5)-SUM($M553:AL553),('PTRM input'!$M$418*(1+rvanilla07)^0.5)/A34stdlife))</f>
        <v>0</v>
      </c>
      <c r="AN553" s="251">
        <f ca="1">IF(A34stdlife="n/a","n/a",IF(AN$3&gt;(A34stdlife+$E553),('PTRM input'!$M$418*(1+rvanilla07)^0.5)-SUM($M553:AM553),('PTRM input'!$M$418*(1+rvanilla07)^0.5)/A34stdlife))</f>
        <v>0</v>
      </c>
      <c r="AO553" s="251">
        <f ca="1">IF(A34stdlife="n/a","n/a",IF(AO$3&gt;(A34stdlife+$E553),('PTRM input'!$M$418*(1+rvanilla07)^0.5)-SUM($M553:AN553),('PTRM input'!$M$418*(1+rvanilla07)^0.5)/A34stdlife))</f>
        <v>0</v>
      </c>
      <c r="AP553" s="251">
        <f ca="1">IF(A34stdlife="n/a","n/a",IF(AP$3&gt;(A34stdlife+$E553),('PTRM input'!$M$418*(1+rvanilla07)^0.5)-SUM($M553:AO553),('PTRM input'!$M$418*(1+rvanilla07)^0.5)/A34stdlife))</f>
        <v>0</v>
      </c>
      <c r="AQ553" s="251">
        <f ca="1">IF(A34stdlife="n/a","n/a",IF(AQ$3&gt;(A34stdlife+$E553),('PTRM input'!$M$418*(1+rvanilla07)^0.5)-SUM($M553:AP553),('PTRM input'!$M$418*(1+rvanilla07)^0.5)/A34stdlife))</f>
        <v>0</v>
      </c>
      <c r="AR553" s="251">
        <f ca="1">IF(A34stdlife="n/a","n/a",IF(AR$3&gt;(A34stdlife+$E553),('PTRM input'!$M$418*(1+rvanilla07)^0.5)-SUM($M553:AQ553),('PTRM input'!$M$418*(1+rvanilla07)^0.5)/A34stdlife))</f>
        <v>0</v>
      </c>
      <c r="AS553" s="251">
        <f ca="1">IF(A34stdlife="n/a","n/a",IF(AS$3&gt;(A34stdlife+$E553),('PTRM input'!$M$418*(1+rvanilla07)^0.5)-SUM($M553:AR553),('PTRM input'!$M$418*(1+rvanilla07)^0.5)/A34stdlife))</f>
        <v>0</v>
      </c>
      <c r="AT553" s="251">
        <f ca="1">IF(A34stdlife="n/a","n/a",IF(AT$3&gt;(A34stdlife+$E553),('PTRM input'!$M$418*(1+rvanilla07)^0.5)-SUM($M553:AS553),('PTRM input'!$M$418*(1+rvanilla07)^0.5)/A34stdlife))</f>
        <v>0</v>
      </c>
      <c r="AU553" s="251">
        <f ca="1">IF(A34stdlife="n/a","n/a",IF(AU$3&gt;(A34stdlife+$E553),('PTRM input'!$M$418*(1+rvanilla07)^0.5)-SUM($M553:AT553),('PTRM input'!$M$418*(1+rvanilla07)^0.5)/A34stdlife))</f>
        <v>0</v>
      </c>
      <c r="AV553" s="251">
        <f ca="1">IF(A34stdlife="n/a","n/a",IF(AV$3&gt;(A34stdlife+$E553),('PTRM input'!$M$418*(1+rvanilla07)^0.5)-SUM($M553:AU553),('PTRM input'!$M$418*(1+rvanilla07)^0.5)/A34stdlife))</f>
        <v>0</v>
      </c>
      <c r="AW553" s="251">
        <f ca="1">IF(A34stdlife="n/a","n/a",IF(AW$3&gt;(A34stdlife+$E553),('PTRM input'!$M$418*(1+rvanilla07)^0.5)-SUM($M553:AV553),('PTRM input'!$M$418*(1+rvanilla07)^0.5)/A34stdlife))</f>
        <v>0</v>
      </c>
      <c r="AX553" s="251">
        <f ca="1">IF(A34stdlife="n/a","n/a",IF(AX$3&gt;(A34stdlife+$E553),('PTRM input'!$M$418*(1+rvanilla07)^0.5)-SUM($M553:AW553),('PTRM input'!$M$418*(1+rvanilla07)^0.5)/A34stdlife))</f>
        <v>0</v>
      </c>
      <c r="AY553" s="251">
        <f ca="1">IF(A34stdlife="n/a","n/a",IF(AY$3&gt;(A34stdlife+$E553),('PTRM input'!$M$418*(1+rvanilla07)^0.5)-SUM($M553:AX553),('PTRM input'!$M$418*(1+rvanilla07)^0.5)/A34stdlife))</f>
        <v>0</v>
      </c>
      <c r="AZ553" s="251">
        <f ca="1">IF(A34stdlife="n/a","n/a",IF(AZ$3&gt;(A34stdlife+$E553),('PTRM input'!$M$418*(1+rvanilla07)^0.5)-SUM($M553:AY553),('PTRM input'!$M$418*(1+rvanilla07)^0.5)/A34stdlife))</f>
        <v>0</v>
      </c>
      <c r="BA553" s="251">
        <f ca="1">IF(A34stdlife="n/a","n/a",IF(BA$3&gt;(A34stdlife+$E553),('PTRM input'!$M$418*(1+rvanilla07)^0.5)-SUM($M553:AZ553),('PTRM input'!$M$418*(1+rvanilla07)^0.5)/A34stdlife))</f>
        <v>0</v>
      </c>
      <c r="BB553" s="251">
        <f ca="1">IF(A34stdlife="n/a","n/a",IF(BB$3&gt;(A34stdlife+$E553),('PTRM input'!$M$418*(1+rvanilla07)^0.5)-SUM($M553:BA553),('PTRM input'!$M$418*(1+rvanilla07)^0.5)/A34stdlife))</f>
        <v>0</v>
      </c>
      <c r="BC553" s="251">
        <f ca="1">IF(A34stdlife="n/a","n/a",IF(BC$3&gt;(A34stdlife+$E553),('PTRM input'!$M$418*(1+rvanilla07)^0.5)-SUM($M553:BB553),('PTRM input'!$M$418*(1+rvanilla07)^0.5)/A34stdlife))</f>
        <v>0</v>
      </c>
      <c r="BD553" s="251">
        <f ca="1">IF(A34stdlife="n/a","n/a",IF(BD$3&gt;(A34stdlife+$E553),('PTRM input'!$M$418*(1+rvanilla07)^0.5)-SUM($M553:BC553),('PTRM input'!$M$418*(1+rvanilla07)^0.5)/A34stdlife))</f>
        <v>0</v>
      </c>
      <c r="BE553" s="251">
        <f ca="1">IF(A34stdlife="n/a","n/a",IF(BE$3&gt;(A34stdlife+$E553),('PTRM input'!$M$418*(1+rvanilla07)^0.5)-SUM($M553:BD553),('PTRM input'!$M$418*(1+rvanilla07)^0.5)/A34stdlife))</f>
        <v>0</v>
      </c>
      <c r="BF553" s="251">
        <f ca="1">IF(A34stdlife="n/a","n/a",IF(BF$3&gt;(A34stdlife+$E553),('PTRM input'!$M$418*(1+rvanilla07)^0.5)-SUM($M553:BE553),('PTRM input'!$M$418*(1+rvanilla07)^0.5)/A34stdlife))</f>
        <v>0</v>
      </c>
      <c r="BG553" s="251">
        <f ca="1">IF(A34stdlife="n/a","n/a",IF(BG$3&gt;(A34stdlife+$E553),('PTRM input'!$M$418*(1+rvanilla07)^0.5)-SUM($M553:BF553),('PTRM input'!$M$418*(1+rvanilla07)^0.5)/A34stdlife))</f>
        <v>0</v>
      </c>
      <c r="BH553" s="251">
        <f ca="1">IF(A34stdlife="n/a","n/a",IF(BH$3&gt;(A34stdlife+$E553),('PTRM input'!$M$418*(1+rvanilla07)^0.5)-SUM($M553:BG553),('PTRM input'!$M$418*(1+rvanilla07)^0.5)/A34stdlife))</f>
        <v>0</v>
      </c>
      <c r="BI553" s="251">
        <f ca="1">IF(A34stdlife="n/a","n/a",IF(BI$3&gt;(A34stdlife+$E553),('PTRM input'!$M$418*(1+rvanilla07)^0.5)-SUM($M553:BH553),('PTRM input'!$M$418*(1+rvanilla07)^0.5)/A34stdlife))</f>
        <v>0</v>
      </c>
      <c r="BJ553" s="116"/>
      <c r="BK553" s="116"/>
      <c r="BL553" s="116"/>
      <c r="BM553" s="116"/>
    </row>
    <row r="554" spans="1:65" hidden="1" outlineLevel="2">
      <c r="A554" s="116"/>
      <c r="B554" s="19"/>
      <c r="C554" s="18"/>
      <c r="D554" s="760"/>
      <c r="E554" s="86">
        <v>8</v>
      </c>
      <c r="F554" s="259"/>
      <c r="G554" s="434"/>
      <c r="H554" s="435"/>
      <c r="I554" s="435"/>
      <c r="J554" s="435"/>
      <c r="K554" s="435"/>
      <c r="L554" s="435"/>
      <c r="M554" s="435"/>
      <c r="N554" s="619"/>
      <c r="O554" s="433">
        <f ca="1">IF(A34stdlife="n/a","n/a",IF(O$3&gt;(A34stdlife+$E554),('PTRM input'!$N$418*(1+rvanilla08)^0.5)-SUM($N554:N554),('PTRM input'!$N$418*(1+rvanilla08)^0.5)/A34stdlife))</f>
        <v>0</v>
      </c>
      <c r="P554" s="433">
        <f ca="1">IF(A34stdlife="n/a","n/a",IF(P$3&gt;(A34stdlife+$E554),('PTRM input'!$N$418*(1+rvanilla08)^0.5)-SUM($N554:O554),('PTRM input'!$N$418*(1+rvanilla08)^0.5)/A34stdlife))</f>
        <v>0</v>
      </c>
      <c r="Q554" s="433">
        <f ca="1">IF(A34stdlife="n/a","n/a",IF(Q$3&gt;(A34stdlife+$E554),('PTRM input'!$N$418*(1+rvanilla08)^0.5)-SUM($N554:P554),('PTRM input'!$N$418*(1+rvanilla08)^0.5)/A34stdlife))</f>
        <v>0</v>
      </c>
      <c r="R554" s="251">
        <f ca="1">IF(A34stdlife="n/a","n/a",IF(R$3&gt;(A34stdlife+$E554),('PTRM input'!$N$418*(1+rvanilla08)^0.5)-SUM($N554:Q554),('PTRM input'!$N$418*(1+rvanilla08)^0.5)/A34stdlife))</f>
        <v>0</v>
      </c>
      <c r="S554" s="251">
        <f ca="1">IF(A34stdlife="n/a","n/a",IF(S$3&gt;(A34stdlife+$E554),('PTRM input'!$N$418*(1+rvanilla08)^0.5)-SUM($N554:R554),('PTRM input'!$N$418*(1+rvanilla08)^0.5)/A34stdlife))</f>
        <v>0</v>
      </c>
      <c r="T554" s="251">
        <f ca="1">IF(A34stdlife="n/a","n/a",IF(T$3&gt;(A34stdlife+$E554),('PTRM input'!$N$418*(1+rvanilla08)^0.5)-SUM($N554:S554),('PTRM input'!$N$418*(1+rvanilla08)^0.5)/A34stdlife))</f>
        <v>0</v>
      </c>
      <c r="U554" s="251">
        <f ca="1">IF(A34stdlife="n/a","n/a",IF(U$3&gt;(A34stdlife+$E554),('PTRM input'!$N$418*(1+rvanilla08)^0.5)-SUM($N554:T554),('PTRM input'!$N$418*(1+rvanilla08)^0.5)/A34stdlife))</f>
        <v>0</v>
      </c>
      <c r="V554" s="251">
        <f ca="1">IF(A34stdlife="n/a","n/a",IF(V$3&gt;(A34stdlife+$E554),('PTRM input'!$N$418*(1+rvanilla08)^0.5)-SUM($N554:U554),('PTRM input'!$N$418*(1+rvanilla08)^0.5)/A34stdlife))</f>
        <v>0</v>
      </c>
      <c r="W554" s="251">
        <f ca="1">IF(A34stdlife="n/a","n/a",IF(W$3&gt;(A34stdlife+$E554),('PTRM input'!$N$418*(1+rvanilla08)^0.5)-SUM($N554:V554),('PTRM input'!$N$418*(1+rvanilla08)^0.5)/A34stdlife))</f>
        <v>0</v>
      </c>
      <c r="X554" s="251">
        <f ca="1">IF(A34stdlife="n/a","n/a",IF(X$3&gt;(A34stdlife+$E554),('PTRM input'!$N$418*(1+rvanilla08)^0.5)-SUM($N554:W554),('PTRM input'!$N$418*(1+rvanilla08)^0.5)/A34stdlife))</f>
        <v>0</v>
      </c>
      <c r="Y554" s="251">
        <f ca="1">IF(A34stdlife="n/a","n/a",IF(Y$3&gt;(A34stdlife+$E554),('PTRM input'!$N$418*(1+rvanilla08)^0.5)-SUM($N554:X554),('PTRM input'!$N$418*(1+rvanilla08)^0.5)/A34stdlife))</f>
        <v>0</v>
      </c>
      <c r="Z554" s="251">
        <f ca="1">IF(A34stdlife="n/a","n/a",IF(Z$3&gt;(A34stdlife+$E554),('PTRM input'!$N$418*(1+rvanilla08)^0.5)-SUM($N554:Y554),('PTRM input'!$N$418*(1+rvanilla08)^0.5)/A34stdlife))</f>
        <v>0</v>
      </c>
      <c r="AA554" s="251">
        <f ca="1">IF(A34stdlife="n/a","n/a",IF(AA$3&gt;(A34stdlife+$E554),('PTRM input'!$N$418*(1+rvanilla08)^0.5)-SUM($N554:Z554),('PTRM input'!$N$418*(1+rvanilla08)^0.5)/A34stdlife))</f>
        <v>0</v>
      </c>
      <c r="AB554" s="251">
        <f ca="1">IF(A34stdlife="n/a","n/a",IF(AB$3&gt;(A34stdlife+$E554),('PTRM input'!$N$418*(1+rvanilla08)^0.5)-SUM($N554:AA554),('PTRM input'!$N$418*(1+rvanilla08)^0.5)/A34stdlife))</f>
        <v>0</v>
      </c>
      <c r="AC554" s="251">
        <f ca="1">IF(A34stdlife="n/a","n/a",IF(AC$3&gt;(A34stdlife+$E554),('PTRM input'!$N$418*(1+rvanilla08)^0.5)-SUM($N554:AB554),('PTRM input'!$N$418*(1+rvanilla08)^0.5)/A34stdlife))</f>
        <v>0</v>
      </c>
      <c r="AD554" s="251">
        <f ca="1">IF(A34stdlife="n/a","n/a",IF(AD$3&gt;(A34stdlife+$E554),('PTRM input'!$N$418*(1+rvanilla08)^0.5)-SUM($N554:AC554),('PTRM input'!$N$418*(1+rvanilla08)^0.5)/A34stdlife))</f>
        <v>0</v>
      </c>
      <c r="AE554" s="251">
        <f ca="1">IF(A34stdlife="n/a","n/a",IF(AE$3&gt;(A34stdlife+$E554),('PTRM input'!$N$418*(1+rvanilla08)^0.5)-SUM($N554:AD554),('PTRM input'!$N$418*(1+rvanilla08)^0.5)/A34stdlife))</f>
        <v>0</v>
      </c>
      <c r="AF554" s="251">
        <f ca="1">IF(A34stdlife="n/a","n/a",IF(AF$3&gt;(A34stdlife+$E554),('PTRM input'!$N$418*(1+rvanilla08)^0.5)-SUM($N554:AE554),('PTRM input'!$N$418*(1+rvanilla08)^0.5)/A34stdlife))</f>
        <v>0</v>
      </c>
      <c r="AG554" s="251">
        <f ca="1">IF(A34stdlife="n/a","n/a",IF(AG$3&gt;(A34stdlife+$E554),('PTRM input'!$N$418*(1+rvanilla08)^0.5)-SUM($N554:AF554),('PTRM input'!$N$418*(1+rvanilla08)^0.5)/A34stdlife))</f>
        <v>0</v>
      </c>
      <c r="AH554" s="251">
        <f ca="1">IF(A34stdlife="n/a","n/a",IF(AH$3&gt;(A34stdlife+$E554),('PTRM input'!$N$418*(1+rvanilla08)^0.5)-SUM($N554:AG554),('PTRM input'!$N$418*(1+rvanilla08)^0.5)/A34stdlife))</f>
        <v>0</v>
      </c>
      <c r="AI554" s="251">
        <f ca="1">IF(A34stdlife="n/a","n/a",IF(AI$3&gt;(A34stdlife+$E554),('PTRM input'!$N$418*(1+rvanilla08)^0.5)-SUM($N554:AH554),('PTRM input'!$N$418*(1+rvanilla08)^0.5)/A34stdlife))</f>
        <v>0</v>
      </c>
      <c r="AJ554" s="251">
        <f ca="1">IF(A34stdlife="n/a","n/a",IF(AJ$3&gt;(A34stdlife+$E554),('PTRM input'!$N$418*(1+rvanilla08)^0.5)-SUM($N554:AI554),('PTRM input'!$N$418*(1+rvanilla08)^0.5)/A34stdlife))</f>
        <v>0</v>
      </c>
      <c r="AK554" s="251">
        <f ca="1">IF(A34stdlife="n/a","n/a",IF(AK$3&gt;(A34stdlife+$E554),('PTRM input'!$N$418*(1+rvanilla08)^0.5)-SUM($N554:AJ554),('PTRM input'!$N$418*(1+rvanilla08)^0.5)/A34stdlife))</f>
        <v>0</v>
      </c>
      <c r="AL554" s="251">
        <f ca="1">IF(A34stdlife="n/a","n/a",IF(AL$3&gt;(A34stdlife+$E554),('PTRM input'!$N$418*(1+rvanilla08)^0.5)-SUM($N554:AK554),('PTRM input'!$N$418*(1+rvanilla08)^0.5)/A34stdlife))</f>
        <v>0</v>
      </c>
      <c r="AM554" s="251">
        <f ca="1">IF(A34stdlife="n/a","n/a",IF(AM$3&gt;(A34stdlife+$E554),('PTRM input'!$N$418*(1+rvanilla08)^0.5)-SUM($N554:AL554),('PTRM input'!$N$418*(1+rvanilla08)^0.5)/A34stdlife))</f>
        <v>0</v>
      </c>
      <c r="AN554" s="251">
        <f ca="1">IF(A34stdlife="n/a","n/a",IF(AN$3&gt;(A34stdlife+$E554),('PTRM input'!$N$418*(1+rvanilla08)^0.5)-SUM($N554:AM554),('PTRM input'!$N$418*(1+rvanilla08)^0.5)/A34stdlife))</f>
        <v>0</v>
      </c>
      <c r="AO554" s="251">
        <f ca="1">IF(A34stdlife="n/a","n/a",IF(AO$3&gt;(A34stdlife+$E554),('PTRM input'!$N$418*(1+rvanilla08)^0.5)-SUM($N554:AN554),('PTRM input'!$N$418*(1+rvanilla08)^0.5)/A34stdlife))</f>
        <v>0</v>
      </c>
      <c r="AP554" s="251">
        <f ca="1">IF(A34stdlife="n/a","n/a",IF(AP$3&gt;(A34stdlife+$E554),('PTRM input'!$N$418*(1+rvanilla08)^0.5)-SUM($N554:AO554),('PTRM input'!$N$418*(1+rvanilla08)^0.5)/A34stdlife))</f>
        <v>0</v>
      </c>
      <c r="AQ554" s="251">
        <f ca="1">IF(A34stdlife="n/a","n/a",IF(AQ$3&gt;(A34stdlife+$E554),('PTRM input'!$N$418*(1+rvanilla08)^0.5)-SUM($N554:AP554),('PTRM input'!$N$418*(1+rvanilla08)^0.5)/A34stdlife))</f>
        <v>0</v>
      </c>
      <c r="AR554" s="251">
        <f ca="1">IF(A34stdlife="n/a","n/a",IF(AR$3&gt;(A34stdlife+$E554),('PTRM input'!$N$418*(1+rvanilla08)^0.5)-SUM($N554:AQ554),('PTRM input'!$N$418*(1+rvanilla08)^0.5)/A34stdlife))</f>
        <v>0</v>
      </c>
      <c r="AS554" s="251">
        <f ca="1">IF(A34stdlife="n/a","n/a",IF(AS$3&gt;(A34stdlife+$E554),('PTRM input'!$N$418*(1+rvanilla08)^0.5)-SUM($N554:AR554),('PTRM input'!$N$418*(1+rvanilla08)^0.5)/A34stdlife))</f>
        <v>0</v>
      </c>
      <c r="AT554" s="251">
        <f ca="1">IF(A34stdlife="n/a","n/a",IF(AT$3&gt;(A34stdlife+$E554),('PTRM input'!$N$418*(1+rvanilla08)^0.5)-SUM($N554:AS554),('PTRM input'!$N$418*(1+rvanilla08)^0.5)/A34stdlife))</f>
        <v>0</v>
      </c>
      <c r="AU554" s="251">
        <f ca="1">IF(A34stdlife="n/a","n/a",IF(AU$3&gt;(A34stdlife+$E554),('PTRM input'!$N$418*(1+rvanilla08)^0.5)-SUM($N554:AT554),('PTRM input'!$N$418*(1+rvanilla08)^0.5)/A34stdlife))</f>
        <v>0</v>
      </c>
      <c r="AV554" s="251">
        <f ca="1">IF(A34stdlife="n/a","n/a",IF(AV$3&gt;(A34stdlife+$E554),('PTRM input'!$N$418*(1+rvanilla08)^0.5)-SUM($N554:AU554),('PTRM input'!$N$418*(1+rvanilla08)^0.5)/A34stdlife))</f>
        <v>0</v>
      </c>
      <c r="AW554" s="251">
        <f ca="1">IF(A34stdlife="n/a","n/a",IF(AW$3&gt;(A34stdlife+$E554),('PTRM input'!$N$418*(1+rvanilla08)^0.5)-SUM($N554:AV554),('PTRM input'!$N$418*(1+rvanilla08)^0.5)/A34stdlife))</f>
        <v>0</v>
      </c>
      <c r="AX554" s="251">
        <f ca="1">IF(A34stdlife="n/a","n/a",IF(AX$3&gt;(A34stdlife+$E554),('PTRM input'!$N$418*(1+rvanilla08)^0.5)-SUM($N554:AW554),('PTRM input'!$N$418*(1+rvanilla08)^0.5)/A34stdlife))</f>
        <v>0</v>
      </c>
      <c r="AY554" s="251">
        <f ca="1">IF(A34stdlife="n/a","n/a",IF(AY$3&gt;(A34stdlife+$E554),('PTRM input'!$N$418*(1+rvanilla08)^0.5)-SUM($N554:AX554),('PTRM input'!$N$418*(1+rvanilla08)^0.5)/A34stdlife))</f>
        <v>0</v>
      </c>
      <c r="AZ554" s="251">
        <f ca="1">IF(A34stdlife="n/a","n/a",IF(AZ$3&gt;(A34stdlife+$E554),('PTRM input'!$N$418*(1+rvanilla08)^0.5)-SUM($N554:AY554),('PTRM input'!$N$418*(1+rvanilla08)^0.5)/A34stdlife))</f>
        <v>0</v>
      </c>
      <c r="BA554" s="251">
        <f ca="1">IF(A34stdlife="n/a","n/a",IF(BA$3&gt;(A34stdlife+$E554),('PTRM input'!$N$418*(1+rvanilla08)^0.5)-SUM($N554:AZ554),('PTRM input'!$N$418*(1+rvanilla08)^0.5)/A34stdlife))</f>
        <v>0</v>
      </c>
      <c r="BB554" s="251">
        <f ca="1">IF(A34stdlife="n/a","n/a",IF(BB$3&gt;(A34stdlife+$E554),('PTRM input'!$N$418*(1+rvanilla08)^0.5)-SUM($N554:BA554),('PTRM input'!$N$418*(1+rvanilla08)^0.5)/A34stdlife))</f>
        <v>0</v>
      </c>
      <c r="BC554" s="251">
        <f ca="1">IF(A34stdlife="n/a","n/a",IF(BC$3&gt;(A34stdlife+$E554),('PTRM input'!$N$418*(1+rvanilla08)^0.5)-SUM($N554:BB554),('PTRM input'!$N$418*(1+rvanilla08)^0.5)/A34stdlife))</f>
        <v>0</v>
      </c>
      <c r="BD554" s="251">
        <f ca="1">IF(A34stdlife="n/a","n/a",IF(BD$3&gt;(A34stdlife+$E554),('PTRM input'!$N$418*(1+rvanilla08)^0.5)-SUM($N554:BC554),('PTRM input'!$N$418*(1+rvanilla08)^0.5)/A34stdlife))</f>
        <v>0</v>
      </c>
      <c r="BE554" s="251">
        <f ca="1">IF(A34stdlife="n/a","n/a",IF(BE$3&gt;(A34stdlife+$E554),('PTRM input'!$N$418*(1+rvanilla08)^0.5)-SUM($N554:BD554),('PTRM input'!$N$418*(1+rvanilla08)^0.5)/A34stdlife))</f>
        <v>0</v>
      </c>
      <c r="BF554" s="251">
        <f ca="1">IF(A34stdlife="n/a","n/a",IF(BF$3&gt;(A34stdlife+$E554),('PTRM input'!$N$418*(1+rvanilla08)^0.5)-SUM($N554:BE554),('PTRM input'!$N$418*(1+rvanilla08)^0.5)/A34stdlife))</f>
        <v>0</v>
      </c>
      <c r="BG554" s="251">
        <f ca="1">IF(A34stdlife="n/a","n/a",IF(BG$3&gt;(A34stdlife+$E554),('PTRM input'!$N$418*(1+rvanilla08)^0.5)-SUM($N554:BF554),('PTRM input'!$N$418*(1+rvanilla08)^0.5)/A34stdlife))</f>
        <v>0</v>
      </c>
      <c r="BH554" s="251">
        <f ca="1">IF(A34stdlife="n/a","n/a",IF(BH$3&gt;(A34stdlife+$E554),('PTRM input'!$N$418*(1+rvanilla08)^0.5)-SUM($N554:BG554),('PTRM input'!$N$418*(1+rvanilla08)^0.5)/A34stdlife))</f>
        <v>0</v>
      </c>
      <c r="BI554" s="251">
        <f ca="1">IF(A34stdlife="n/a","n/a",IF(BI$3&gt;(A34stdlife+$E554),('PTRM input'!$N$418*(1+rvanilla08)^0.5)-SUM($N554:BH554),('PTRM input'!$N$418*(1+rvanilla08)^0.5)/A34stdlife))</f>
        <v>0</v>
      </c>
      <c r="BJ554" s="116"/>
      <c r="BK554" s="116"/>
      <c r="BL554" s="116"/>
      <c r="BM554" s="116"/>
    </row>
    <row r="555" spans="1:65" hidden="1" outlineLevel="2">
      <c r="A555" s="116"/>
      <c r="B555" s="19"/>
      <c r="C555" s="18"/>
      <c r="D555" s="760"/>
      <c r="E555" s="86">
        <v>9</v>
      </c>
      <c r="F555" s="259"/>
      <c r="G555" s="434"/>
      <c r="H555" s="435"/>
      <c r="I555" s="435"/>
      <c r="J555" s="435"/>
      <c r="K555" s="435"/>
      <c r="L555" s="435"/>
      <c r="M555" s="435"/>
      <c r="N555" s="435"/>
      <c r="O555" s="619"/>
      <c r="P555" s="433">
        <f ca="1">IF(A34stdlife="n/a","n/a",IF(P$3&gt;(A34stdlife+$E555),('PTRM input'!$O$418*(1+rvanilla09)^0.5)-SUM($O555:O555),('PTRM input'!$O$418*(1+rvanilla09)^0.5)/A34stdlife))</f>
        <v>0</v>
      </c>
      <c r="Q555" s="433">
        <f ca="1">IF(A34stdlife="n/a","n/a",IF(Q$3&gt;(A34stdlife+$E555),('PTRM input'!$O$418*(1+rvanilla09)^0.5)-SUM($O555:P555),('PTRM input'!$O$418*(1+rvanilla09)^0.5)/A34stdlife))</f>
        <v>0</v>
      </c>
      <c r="R555" s="251">
        <f ca="1">IF(A34stdlife="n/a","n/a",IF(R$3&gt;(A34stdlife+$E555),('PTRM input'!$O$418*(1+rvanilla09)^0.5)-SUM($O555:Q555),('PTRM input'!$O$418*(1+rvanilla09)^0.5)/A34stdlife))</f>
        <v>0</v>
      </c>
      <c r="S555" s="251">
        <f ca="1">IF(A34stdlife="n/a","n/a",IF(S$3&gt;(A34stdlife+$E555),('PTRM input'!$O$418*(1+rvanilla09)^0.5)-SUM($O555:R555),('PTRM input'!$O$418*(1+rvanilla09)^0.5)/A34stdlife))</f>
        <v>0</v>
      </c>
      <c r="T555" s="251">
        <f ca="1">IF(A34stdlife="n/a","n/a",IF(T$3&gt;(A34stdlife+$E555),('PTRM input'!$O$418*(1+rvanilla09)^0.5)-SUM($O555:S555),('PTRM input'!$O$418*(1+rvanilla09)^0.5)/A34stdlife))</f>
        <v>0</v>
      </c>
      <c r="U555" s="251">
        <f ca="1">IF(A34stdlife="n/a","n/a",IF(U$3&gt;(A34stdlife+$E555),('PTRM input'!$O$418*(1+rvanilla09)^0.5)-SUM($O555:T555),('PTRM input'!$O$418*(1+rvanilla09)^0.5)/A34stdlife))</f>
        <v>0</v>
      </c>
      <c r="V555" s="251">
        <f ca="1">IF(A34stdlife="n/a","n/a",IF(V$3&gt;(A34stdlife+$E555),('PTRM input'!$O$418*(1+rvanilla09)^0.5)-SUM($O555:U555),('PTRM input'!$O$418*(1+rvanilla09)^0.5)/A34stdlife))</f>
        <v>0</v>
      </c>
      <c r="W555" s="251">
        <f ca="1">IF(A34stdlife="n/a","n/a",IF(W$3&gt;(A34stdlife+$E555),('PTRM input'!$O$418*(1+rvanilla09)^0.5)-SUM($O555:V555),('PTRM input'!$O$418*(1+rvanilla09)^0.5)/A34stdlife))</f>
        <v>0</v>
      </c>
      <c r="X555" s="251">
        <f ca="1">IF(A34stdlife="n/a","n/a",IF(X$3&gt;(A34stdlife+$E555),('PTRM input'!$O$418*(1+rvanilla09)^0.5)-SUM($O555:W555),('PTRM input'!$O$418*(1+rvanilla09)^0.5)/A34stdlife))</f>
        <v>0</v>
      </c>
      <c r="Y555" s="251">
        <f ca="1">IF(A34stdlife="n/a","n/a",IF(Y$3&gt;(A34stdlife+$E555),('PTRM input'!$O$418*(1+rvanilla09)^0.5)-SUM($O555:X555),('PTRM input'!$O$418*(1+rvanilla09)^0.5)/A34stdlife))</f>
        <v>0</v>
      </c>
      <c r="Z555" s="251">
        <f ca="1">IF(A34stdlife="n/a","n/a",IF(Z$3&gt;(A34stdlife+$E555),('PTRM input'!$O$418*(1+rvanilla09)^0.5)-SUM($O555:Y555),('PTRM input'!$O$418*(1+rvanilla09)^0.5)/A34stdlife))</f>
        <v>0</v>
      </c>
      <c r="AA555" s="251">
        <f ca="1">IF(A34stdlife="n/a","n/a",IF(AA$3&gt;(A34stdlife+$E555),('PTRM input'!$O$418*(1+rvanilla09)^0.5)-SUM($O555:Z555),('PTRM input'!$O$418*(1+rvanilla09)^0.5)/A34stdlife))</f>
        <v>0</v>
      </c>
      <c r="AB555" s="251">
        <f ca="1">IF(A34stdlife="n/a","n/a",IF(AB$3&gt;(A34stdlife+$E555),('PTRM input'!$O$418*(1+rvanilla09)^0.5)-SUM($O555:AA555),('PTRM input'!$O$418*(1+rvanilla09)^0.5)/A34stdlife))</f>
        <v>0</v>
      </c>
      <c r="AC555" s="251">
        <f ca="1">IF(A34stdlife="n/a","n/a",IF(AC$3&gt;(A34stdlife+$E555),('PTRM input'!$O$418*(1+rvanilla09)^0.5)-SUM($O555:AB555),('PTRM input'!$O$418*(1+rvanilla09)^0.5)/A34stdlife))</f>
        <v>0</v>
      </c>
      <c r="AD555" s="251">
        <f ca="1">IF(A34stdlife="n/a","n/a",IF(AD$3&gt;(A34stdlife+$E555),('PTRM input'!$O$418*(1+rvanilla09)^0.5)-SUM($O555:AC555),('PTRM input'!$O$418*(1+rvanilla09)^0.5)/A34stdlife))</f>
        <v>0</v>
      </c>
      <c r="AE555" s="251">
        <f ca="1">IF(A34stdlife="n/a","n/a",IF(AE$3&gt;(A34stdlife+$E555),('PTRM input'!$O$418*(1+rvanilla09)^0.5)-SUM($O555:AD555),('PTRM input'!$O$418*(1+rvanilla09)^0.5)/A34stdlife))</f>
        <v>0</v>
      </c>
      <c r="AF555" s="251">
        <f ca="1">IF(A34stdlife="n/a","n/a",IF(AF$3&gt;(A34stdlife+$E555),('PTRM input'!$O$418*(1+rvanilla09)^0.5)-SUM($O555:AE555),('PTRM input'!$O$418*(1+rvanilla09)^0.5)/A34stdlife))</f>
        <v>0</v>
      </c>
      <c r="AG555" s="251">
        <f ca="1">IF(A34stdlife="n/a","n/a",IF(AG$3&gt;(A34stdlife+$E555),('PTRM input'!$O$418*(1+rvanilla09)^0.5)-SUM($O555:AF555),('PTRM input'!$O$418*(1+rvanilla09)^0.5)/A34stdlife))</f>
        <v>0</v>
      </c>
      <c r="AH555" s="251">
        <f ca="1">IF(A34stdlife="n/a","n/a",IF(AH$3&gt;(A34stdlife+$E555),('PTRM input'!$O$418*(1+rvanilla09)^0.5)-SUM($O555:AG555),('PTRM input'!$O$418*(1+rvanilla09)^0.5)/A34stdlife))</f>
        <v>0</v>
      </c>
      <c r="AI555" s="251">
        <f ca="1">IF(A34stdlife="n/a","n/a",IF(AI$3&gt;(A34stdlife+$E555),('PTRM input'!$O$418*(1+rvanilla09)^0.5)-SUM($O555:AH555),('PTRM input'!$O$418*(1+rvanilla09)^0.5)/A34stdlife))</f>
        <v>0</v>
      </c>
      <c r="AJ555" s="251">
        <f ca="1">IF(A34stdlife="n/a","n/a",IF(AJ$3&gt;(A34stdlife+$E555),('PTRM input'!$O$418*(1+rvanilla09)^0.5)-SUM($O555:AI555),('PTRM input'!$O$418*(1+rvanilla09)^0.5)/A34stdlife))</f>
        <v>0</v>
      </c>
      <c r="AK555" s="251">
        <f ca="1">IF(A34stdlife="n/a","n/a",IF(AK$3&gt;(A34stdlife+$E555),('PTRM input'!$O$418*(1+rvanilla09)^0.5)-SUM($O555:AJ555),('PTRM input'!$O$418*(1+rvanilla09)^0.5)/A34stdlife))</f>
        <v>0</v>
      </c>
      <c r="AL555" s="251">
        <f ca="1">IF(A34stdlife="n/a","n/a",IF(AL$3&gt;(A34stdlife+$E555),('PTRM input'!$O$418*(1+rvanilla09)^0.5)-SUM($O555:AK555),('PTRM input'!$O$418*(1+rvanilla09)^0.5)/A34stdlife))</f>
        <v>0</v>
      </c>
      <c r="AM555" s="251">
        <f ca="1">IF(A34stdlife="n/a","n/a",IF(AM$3&gt;(A34stdlife+$E555),('PTRM input'!$O$418*(1+rvanilla09)^0.5)-SUM($O555:AL555),('PTRM input'!$O$418*(1+rvanilla09)^0.5)/A34stdlife))</f>
        <v>0</v>
      </c>
      <c r="AN555" s="251">
        <f ca="1">IF(A34stdlife="n/a","n/a",IF(AN$3&gt;(A34stdlife+$E555),('PTRM input'!$O$418*(1+rvanilla09)^0.5)-SUM($O555:AM555),('PTRM input'!$O$418*(1+rvanilla09)^0.5)/A34stdlife))</f>
        <v>0</v>
      </c>
      <c r="AO555" s="251">
        <f ca="1">IF(A34stdlife="n/a","n/a",IF(AO$3&gt;(A34stdlife+$E555),('PTRM input'!$O$418*(1+rvanilla09)^0.5)-SUM($O555:AN555),('PTRM input'!$O$418*(1+rvanilla09)^0.5)/A34stdlife))</f>
        <v>0</v>
      </c>
      <c r="AP555" s="251">
        <f ca="1">IF(A34stdlife="n/a","n/a",IF(AP$3&gt;(A34stdlife+$E555),('PTRM input'!$O$418*(1+rvanilla09)^0.5)-SUM($O555:AO555),('PTRM input'!$O$418*(1+rvanilla09)^0.5)/A34stdlife))</f>
        <v>0</v>
      </c>
      <c r="AQ555" s="251">
        <f ca="1">IF(A34stdlife="n/a","n/a",IF(AQ$3&gt;(A34stdlife+$E555),('PTRM input'!$O$418*(1+rvanilla09)^0.5)-SUM($O555:AP555),('PTRM input'!$O$418*(1+rvanilla09)^0.5)/A34stdlife))</f>
        <v>0</v>
      </c>
      <c r="AR555" s="251">
        <f ca="1">IF(A34stdlife="n/a","n/a",IF(AR$3&gt;(A34stdlife+$E555),('PTRM input'!$O$418*(1+rvanilla09)^0.5)-SUM($O555:AQ555),('PTRM input'!$O$418*(1+rvanilla09)^0.5)/A34stdlife))</f>
        <v>0</v>
      </c>
      <c r="AS555" s="251">
        <f ca="1">IF(A34stdlife="n/a","n/a",IF(AS$3&gt;(A34stdlife+$E555),('PTRM input'!$O$418*(1+rvanilla09)^0.5)-SUM($O555:AR555),('PTRM input'!$O$418*(1+rvanilla09)^0.5)/A34stdlife))</f>
        <v>0</v>
      </c>
      <c r="AT555" s="251">
        <f ca="1">IF(A34stdlife="n/a","n/a",IF(AT$3&gt;(A34stdlife+$E555),('PTRM input'!$O$418*(1+rvanilla09)^0.5)-SUM($O555:AS555),('PTRM input'!$O$418*(1+rvanilla09)^0.5)/A34stdlife))</f>
        <v>0</v>
      </c>
      <c r="AU555" s="251">
        <f ca="1">IF(A34stdlife="n/a","n/a",IF(AU$3&gt;(A34stdlife+$E555),('PTRM input'!$O$418*(1+rvanilla09)^0.5)-SUM($O555:AT555),('PTRM input'!$O$418*(1+rvanilla09)^0.5)/A34stdlife))</f>
        <v>0</v>
      </c>
      <c r="AV555" s="251">
        <f ca="1">IF(A34stdlife="n/a","n/a",IF(AV$3&gt;(A34stdlife+$E555),('PTRM input'!$O$418*(1+rvanilla09)^0.5)-SUM($O555:AU555),('PTRM input'!$O$418*(1+rvanilla09)^0.5)/A34stdlife))</f>
        <v>0</v>
      </c>
      <c r="AW555" s="251">
        <f ca="1">IF(A34stdlife="n/a","n/a",IF(AW$3&gt;(A34stdlife+$E555),('PTRM input'!$O$418*(1+rvanilla09)^0.5)-SUM($O555:AV555),('PTRM input'!$O$418*(1+rvanilla09)^0.5)/A34stdlife))</f>
        <v>0</v>
      </c>
      <c r="AX555" s="251">
        <f ca="1">IF(A34stdlife="n/a","n/a",IF(AX$3&gt;(A34stdlife+$E555),('PTRM input'!$O$418*(1+rvanilla09)^0.5)-SUM($O555:AW555),('PTRM input'!$O$418*(1+rvanilla09)^0.5)/A34stdlife))</f>
        <v>0</v>
      </c>
      <c r="AY555" s="251">
        <f ca="1">IF(A34stdlife="n/a","n/a",IF(AY$3&gt;(A34stdlife+$E555),('PTRM input'!$O$418*(1+rvanilla09)^0.5)-SUM($O555:AX555),('PTRM input'!$O$418*(1+rvanilla09)^0.5)/A34stdlife))</f>
        <v>0</v>
      </c>
      <c r="AZ555" s="251">
        <f ca="1">IF(A34stdlife="n/a","n/a",IF(AZ$3&gt;(A34stdlife+$E555),('PTRM input'!$O$418*(1+rvanilla09)^0.5)-SUM($O555:AY555),('PTRM input'!$O$418*(1+rvanilla09)^0.5)/A34stdlife))</f>
        <v>0</v>
      </c>
      <c r="BA555" s="251">
        <f ca="1">IF(A34stdlife="n/a","n/a",IF(BA$3&gt;(A34stdlife+$E555),('PTRM input'!$O$418*(1+rvanilla09)^0.5)-SUM($O555:AZ555),('PTRM input'!$O$418*(1+rvanilla09)^0.5)/A34stdlife))</f>
        <v>0</v>
      </c>
      <c r="BB555" s="251">
        <f ca="1">IF(A34stdlife="n/a","n/a",IF(BB$3&gt;(A34stdlife+$E555),('PTRM input'!$O$418*(1+rvanilla09)^0.5)-SUM($O555:BA555),('PTRM input'!$O$418*(1+rvanilla09)^0.5)/A34stdlife))</f>
        <v>0</v>
      </c>
      <c r="BC555" s="251">
        <f ca="1">IF(A34stdlife="n/a","n/a",IF(BC$3&gt;(A34stdlife+$E555),('PTRM input'!$O$418*(1+rvanilla09)^0.5)-SUM($O555:BB555),('PTRM input'!$O$418*(1+rvanilla09)^0.5)/A34stdlife))</f>
        <v>0</v>
      </c>
      <c r="BD555" s="251">
        <f ca="1">IF(A34stdlife="n/a","n/a",IF(BD$3&gt;(A34stdlife+$E555),('PTRM input'!$O$418*(1+rvanilla09)^0.5)-SUM($O555:BC555),('PTRM input'!$O$418*(1+rvanilla09)^0.5)/A34stdlife))</f>
        <v>0</v>
      </c>
      <c r="BE555" s="251">
        <f ca="1">IF(A34stdlife="n/a","n/a",IF(BE$3&gt;(A34stdlife+$E555),('PTRM input'!$O$418*(1+rvanilla09)^0.5)-SUM($O555:BD555),('PTRM input'!$O$418*(1+rvanilla09)^0.5)/A34stdlife))</f>
        <v>0</v>
      </c>
      <c r="BF555" s="251">
        <f ca="1">IF(A34stdlife="n/a","n/a",IF(BF$3&gt;(A34stdlife+$E555),('PTRM input'!$O$418*(1+rvanilla09)^0.5)-SUM($O555:BE555),('PTRM input'!$O$418*(1+rvanilla09)^0.5)/A34stdlife))</f>
        <v>0</v>
      </c>
      <c r="BG555" s="251">
        <f ca="1">IF(A34stdlife="n/a","n/a",IF(BG$3&gt;(A34stdlife+$E555),('PTRM input'!$O$418*(1+rvanilla09)^0.5)-SUM($O555:BF555),('PTRM input'!$O$418*(1+rvanilla09)^0.5)/A34stdlife))</f>
        <v>0</v>
      </c>
      <c r="BH555" s="251">
        <f ca="1">IF(A34stdlife="n/a","n/a",IF(BH$3&gt;(A34stdlife+$E555),('PTRM input'!$O$418*(1+rvanilla09)^0.5)-SUM($O555:BG555),('PTRM input'!$O$418*(1+rvanilla09)^0.5)/A34stdlife))</f>
        <v>0</v>
      </c>
      <c r="BI555" s="251">
        <f ca="1">IF(A34stdlife="n/a","n/a",IF(BI$3&gt;(A34stdlife+$E555),('PTRM input'!$O$418*(1+rvanilla09)^0.5)-SUM($O555:BH555),('PTRM input'!$O$418*(1+rvanilla09)^0.5)/A34stdlife))</f>
        <v>0</v>
      </c>
      <c r="BJ555" s="116"/>
      <c r="BK555" s="116"/>
      <c r="BL555" s="116"/>
      <c r="BM555" s="116"/>
    </row>
    <row r="556" spans="1:65" hidden="1" outlineLevel="2">
      <c r="A556" s="116"/>
      <c r="B556" s="19"/>
      <c r="C556" s="18"/>
      <c r="D556" s="760"/>
      <c r="E556" s="87">
        <v>10</v>
      </c>
      <c r="F556" s="259"/>
      <c r="G556" s="434"/>
      <c r="H556" s="435"/>
      <c r="I556" s="435"/>
      <c r="J556" s="435"/>
      <c r="K556" s="435"/>
      <c r="L556" s="435"/>
      <c r="M556" s="435"/>
      <c r="N556" s="435"/>
      <c r="O556" s="435"/>
      <c r="P556" s="619"/>
      <c r="Q556" s="433">
        <f ca="1">IF(A34stdlife="n/a","n/a",IF(Q$3&gt;(A34stdlife+$E556),('PTRM input'!$P$418*(1+rvanilla10)^0.5)-SUM($P556:P556),('PTRM input'!$P$418*(1+rvanilla10)^0.5)/A34stdlife))</f>
        <v>0</v>
      </c>
      <c r="R556" s="251">
        <f ca="1">IF(A34stdlife="n/a","n/a",IF(R$3&gt;(A34stdlife+$E556),('PTRM input'!$P$418*(1+rvanilla10)^0.5)-SUM($P556:Q556),('PTRM input'!$P$418*(1+rvanilla10)^0.5)/A34stdlife))</f>
        <v>0</v>
      </c>
      <c r="S556" s="251">
        <f ca="1">IF(A34stdlife="n/a","n/a",IF(S$3&gt;(A34stdlife+$E556),('PTRM input'!$P$418*(1+rvanilla10)^0.5)-SUM($P556:R556),('PTRM input'!$P$418*(1+rvanilla10)^0.5)/A34stdlife))</f>
        <v>0</v>
      </c>
      <c r="T556" s="251">
        <f ca="1">IF(A34stdlife="n/a","n/a",IF(T$3&gt;(A34stdlife+$E556),('PTRM input'!$P$418*(1+rvanilla10)^0.5)-SUM($P556:S556),('PTRM input'!$P$418*(1+rvanilla10)^0.5)/A34stdlife))</f>
        <v>0</v>
      </c>
      <c r="U556" s="251">
        <f ca="1">IF(A34stdlife="n/a","n/a",IF(U$3&gt;(A34stdlife+$E556),('PTRM input'!$P$418*(1+rvanilla10)^0.5)-SUM($P556:T556),('PTRM input'!$P$418*(1+rvanilla10)^0.5)/A34stdlife))</f>
        <v>0</v>
      </c>
      <c r="V556" s="251">
        <f ca="1">IF(A34stdlife="n/a","n/a",IF(V$3&gt;(A34stdlife+$E556),('PTRM input'!$P$418*(1+rvanilla10)^0.5)-SUM($P556:U556),('PTRM input'!$P$418*(1+rvanilla10)^0.5)/A34stdlife))</f>
        <v>0</v>
      </c>
      <c r="W556" s="251">
        <f ca="1">IF(A34stdlife="n/a","n/a",IF(W$3&gt;(A34stdlife+$E556),('PTRM input'!$P$418*(1+rvanilla10)^0.5)-SUM($P556:V556),('PTRM input'!$P$418*(1+rvanilla10)^0.5)/A34stdlife))</f>
        <v>0</v>
      </c>
      <c r="X556" s="251">
        <f ca="1">IF(A34stdlife="n/a","n/a",IF(X$3&gt;(A34stdlife+$E556),('PTRM input'!$P$418*(1+rvanilla10)^0.5)-SUM($P556:W556),('PTRM input'!$P$418*(1+rvanilla10)^0.5)/A34stdlife))</f>
        <v>0</v>
      </c>
      <c r="Y556" s="251">
        <f ca="1">IF(A34stdlife="n/a","n/a",IF(Y$3&gt;(A34stdlife+$E556),('PTRM input'!$P$418*(1+rvanilla10)^0.5)-SUM($P556:X556),('PTRM input'!$P$418*(1+rvanilla10)^0.5)/A34stdlife))</f>
        <v>0</v>
      </c>
      <c r="Z556" s="251">
        <f ca="1">IF(A34stdlife="n/a","n/a",IF(Z$3&gt;(A34stdlife+$E556),('PTRM input'!$P$418*(1+rvanilla10)^0.5)-SUM($P556:Y556),('PTRM input'!$P$418*(1+rvanilla10)^0.5)/A34stdlife))</f>
        <v>0</v>
      </c>
      <c r="AA556" s="251">
        <f ca="1">IF(A34stdlife="n/a","n/a",IF(AA$3&gt;(A34stdlife+$E556),('PTRM input'!$P$418*(1+rvanilla10)^0.5)-SUM($P556:Z556),('PTRM input'!$P$418*(1+rvanilla10)^0.5)/A34stdlife))</f>
        <v>0</v>
      </c>
      <c r="AB556" s="251">
        <f ca="1">IF(A34stdlife="n/a","n/a",IF(AB$3&gt;(A34stdlife+$E556),('PTRM input'!$P$418*(1+rvanilla10)^0.5)-SUM($P556:AA556),('PTRM input'!$P$418*(1+rvanilla10)^0.5)/A34stdlife))</f>
        <v>0</v>
      </c>
      <c r="AC556" s="251">
        <f ca="1">IF(A34stdlife="n/a","n/a",IF(AC$3&gt;(A34stdlife+$E556),('PTRM input'!$P$418*(1+rvanilla10)^0.5)-SUM($P556:AB556),('PTRM input'!$P$418*(1+rvanilla10)^0.5)/A34stdlife))</f>
        <v>0</v>
      </c>
      <c r="AD556" s="251">
        <f ca="1">IF(A34stdlife="n/a","n/a",IF(AD$3&gt;(A34stdlife+$E556),('PTRM input'!$P$418*(1+rvanilla10)^0.5)-SUM($P556:AC556),('PTRM input'!$P$418*(1+rvanilla10)^0.5)/A34stdlife))</f>
        <v>0</v>
      </c>
      <c r="AE556" s="251">
        <f ca="1">IF(A34stdlife="n/a","n/a",IF(AE$3&gt;(A34stdlife+$E556),('PTRM input'!$P$418*(1+rvanilla10)^0.5)-SUM($P556:AD556),('PTRM input'!$P$418*(1+rvanilla10)^0.5)/A34stdlife))</f>
        <v>0</v>
      </c>
      <c r="AF556" s="251">
        <f ca="1">IF(A34stdlife="n/a","n/a",IF(AF$3&gt;(A34stdlife+$E556),('PTRM input'!$P$418*(1+rvanilla10)^0.5)-SUM($P556:AE556),('PTRM input'!$P$418*(1+rvanilla10)^0.5)/A34stdlife))</f>
        <v>0</v>
      </c>
      <c r="AG556" s="251">
        <f ca="1">IF(A34stdlife="n/a","n/a",IF(AG$3&gt;(A34stdlife+$E556),('PTRM input'!$P$418*(1+rvanilla10)^0.5)-SUM($P556:AF556),('PTRM input'!$P$418*(1+rvanilla10)^0.5)/A34stdlife))</f>
        <v>0</v>
      </c>
      <c r="AH556" s="251">
        <f ca="1">IF(A34stdlife="n/a","n/a",IF(AH$3&gt;(A34stdlife+$E556),('PTRM input'!$P$418*(1+rvanilla10)^0.5)-SUM($P556:AG556),('PTRM input'!$P$418*(1+rvanilla10)^0.5)/A34stdlife))</f>
        <v>0</v>
      </c>
      <c r="AI556" s="251">
        <f ca="1">IF(A34stdlife="n/a","n/a",IF(AI$3&gt;(A34stdlife+$E556),('PTRM input'!$P$418*(1+rvanilla10)^0.5)-SUM($P556:AH556),('PTRM input'!$P$418*(1+rvanilla10)^0.5)/A34stdlife))</f>
        <v>0</v>
      </c>
      <c r="AJ556" s="251">
        <f ca="1">IF(A34stdlife="n/a","n/a",IF(AJ$3&gt;(A34stdlife+$E556),('PTRM input'!$P$418*(1+rvanilla10)^0.5)-SUM($P556:AI556),('PTRM input'!$P$418*(1+rvanilla10)^0.5)/A34stdlife))</f>
        <v>0</v>
      </c>
      <c r="AK556" s="251">
        <f ca="1">IF(A34stdlife="n/a","n/a",IF(AK$3&gt;(A34stdlife+$E556),('PTRM input'!$P$418*(1+rvanilla10)^0.5)-SUM($P556:AJ556),('PTRM input'!$P$418*(1+rvanilla10)^0.5)/A34stdlife))</f>
        <v>0</v>
      </c>
      <c r="AL556" s="251">
        <f ca="1">IF(A34stdlife="n/a","n/a",IF(AL$3&gt;(A34stdlife+$E556),('PTRM input'!$P$418*(1+rvanilla10)^0.5)-SUM($P556:AK556),('PTRM input'!$P$418*(1+rvanilla10)^0.5)/A34stdlife))</f>
        <v>0</v>
      </c>
      <c r="AM556" s="251">
        <f ca="1">IF(A34stdlife="n/a","n/a",IF(AM$3&gt;(A34stdlife+$E556),('PTRM input'!$P$418*(1+rvanilla10)^0.5)-SUM($P556:AL556),('PTRM input'!$P$418*(1+rvanilla10)^0.5)/A34stdlife))</f>
        <v>0</v>
      </c>
      <c r="AN556" s="251">
        <f ca="1">IF(A34stdlife="n/a","n/a",IF(AN$3&gt;(A34stdlife+$E556),('PTRM input'!$P$418*(1+rvanilla10)^0.5)-SUM($P556:AM556),('PTRM input'!$P$418*(1+rvanilla10)^0.5)/A34stdlife))</f>
        <v>0</v>
      </c>
      <c r="AO556" s="251">
        <f ca="1">IF(A34stdlife="n/a","n/a",IF(AO$3&gt;(A34stdlife+$E556),('PTRM input'!$P$418*(1+rvanilla10)^0.5)-SUM($P556:AN556),('PTRM input'!$P$418*(1+rvanilla10)^0.5)/A34stdlife))</f>
        <v>0</v>
      </c>
      <c r="AP556" s="251">
        <f ca="1">IF(A34stdlife="n/a","n/a",IF(AP$3&gt;(A34stdlife+$E556),('PTRM input'!$P$418*(1+rvanilla10)^0.5)-SUM($P556:AO556),('PTRM input'!$P$418*(1+rvanilla10)^0.5)/A34stdlife))</f>
        <v>0</v>
      </c>
      <c r="AQ556" s="251">
        <f ca="1">IF(A34stdlife="n/a","n/a",IF(AQ$3&gt;(A34stdlife+$E556),('PTRM input'!$P$418*(1+rvanilla10)^0.5)-SUM($P556:AP556),('PTRM input'!$P$418*(1+rvanilla10)^0.5)/A34stdlife))</f>
        <v>0</v>
      </c>
      <c r="AR556" s="251">
        <f ca="1">IF(A34stdlife="n/a","n/a",IF(AR$3&gt;(A34stdlife+$E556),('PTRM input'!$P$418*(1+rvanilla10)^0.5)-SUM($P556:AQ556),('PTRM input'!$P$418*(1+rvanilla10)^0.5)/A34stdlife))</f>
        <v>0</v>
      </c>
      <c r="AS556" s="251">
        <f ca="1">IF(A34stdlife="n/a","n/a",IF(AS$3&gt;(A34stdlife+$E556),('PTRM input'!$P$418*(1+rvanilla10)^0.5)-SUM($P556:AR556),('PTRM input'!$P$418*(1+rvanilla10)^0.5)/A34stdlife))</f>
        <v>0</v>
      </c>
      <c r="AT556" s="251">
        <f ca="1">IF(A34stdlife="n/a","n/a",IF(AT$3&gt;(A34stdlife+$E556),('PTRM input'!$P$418*(1+rvanilla10)^0.5)-SUM($P556:AS556),('PTRM input'!$P$418*(1+rvanilla10)^0.5)/A34stdlife))</f>
        <v>0</v>
      </c>
      <c r="AU556" s="251">
        <f ca="1">IF(A34stdlife="n/a","n/a",IF(AU$3&gt;(A34stdlife+$E556),('PTRM input'!$P$418*(1+rvanilla10)^0.5)-SUM($P556:AT556),('PTRM input'!$P$418*(1+rvanilla10)^0.5)/A34stdlife))</f>
        <v>0</v>
      </c>
      <c r="AV556" s="251">
        <f ca="1">IF(A34stdlife="n/a","n/a",IF(AV$3&gt;(A34stdlife+$E556),('PTRM input'!$P$418*(1+rvanilla10)^0.5)-SUM($P556:AU556),('PTRM input'!$P$418*(1+rvanilla10)^0.5)/A34stdlife))</f>
        <v>0</v>
      </c>
      <c r="AW556" s="251">
        <f ca="1">IF(A34stdlife="n/a","n/a",IF(AW$3&gt;(A34stdlife+$E556),('PTRM input'!$P$418*(1+rvanilla10)^0.5)-SUM($P556:AV556),('PTRM input'!$P$418*(1+rvanilla10)^0.5)/A34stdlife))</f>
        <v>0</v>
      </c>
      <c r="AX556" s="251">
        <f ca="1">IF(A34stdlife="n/a","n/a",IF(AX$3&gt;(A34stdlife+$E556),('PTRM input'!$P$418*(1+rvanilla10)^0.5)-SUM($P556:AW556),('PTRM input'!$P$418*(1+rvanilla10)^0.5)/A34stdlife))</f>
        <v>0</v>
      </c>
      <c r="AY556" s="251">
        <f ca="1">IF(A34stdlife="n/a","n/a",IF(AY$3&gt;(A34stdlife+$E556),('PTRM input'!$P$418*(1+rvanilla10)^0.5)-SUM($P556:AX556),('PTRM input'!$P$418*(1+rvanilla10)^0.5)/A34stdlife))</f>
        <v>0</v>
      </c>
      <c r="AZ556" s="251">
        <f ca="1">IF(A34stdlife="n/a","n/a",IF(AZ$3&gt;(A34stdlife+$E556),('PTRM input'!$P$418*(1+rvanilla10)^0.5)-SUM($P556:AY556),('PTRM input'!$P$418*(1+rvanilla10)^0.5)/A34stdlife))</f>
        <v>0</v>
      </c>
      <c r="BA556" s="251">
        <f ca="1">IF(A34stdlife="n/a","n/a",IF(BA$3&gt;(A34stdlife+$E556),('PTRM input'!$P$418*(1+rvanilla10)^0.5)-SUM($P556:AZ556),('PTRM input'!$P$418*(1+rvanilla10)^0.5)/A34stdlife))</f>
        <v>0</v>
      </c>
      <c r="BB556" s="251">
        <f ca="1">IF(A34stdlife="n/a","n/a",IF(BB$3&gt;(A34stdlife+$E556),('PTRM input'!$P$418*(1+rvanilla10)^0.5)-SUM($P556:BA556),('PTRM input'!$P$418*(1+rvanilla10)^0.5)/A34stdlife))</f>
        <v>0</v>
      </c>
      <c r="BC556" s="251">
        <f ca="1">IF(A34stdlife="n/a","n/a",IF(BC$3&gt;(A34stdlife+$E556),('PTRM input'!$P$418*(1+rvanilla10)^0.5)-SUM($P556:BB556),('PTRM input'!$P$418*(1+rvanilla10)^0.5)/A34stdlife))</f>
        <v>0</v>
      </c>
      <c r="BD556" s="251">
        <f ca="1">IF(A34stdlife="n/a","n/a",IF(BD$3&gt;(A34stdlife+$E556),('PTRM input'!$P$418*(1+rvanilla10)^0.5)-SUM($P556:BC556),('PTRM input'!$P$418*(1+rvanilla10)^0.5)/A34stdlife))</f>
        <v>0</v>
      </c>
      <c r="BE556" s="251">
        <f ca="1">IF(A34stdlife="n/a","n/a",IF(BE$3&gt;(A34stdlife+$E556),('PTRM input'!$P$418*(1+rvanilla10)^0.5)-SUM($P556:BD556),('PTRM input'!$P$418*(1+rvanilla10)^0.5)/A34stdlife))</f>
        <v>0</v>
      </c>
      <c r="BF556" s="251">
        <f ca="1">IF(A34stdlife="n/a","n/a",IF(BF$3&gt;(A34stdlife+$E556),('PTRM input'!$P$418*(1+rvanilla10)^0.5)-SUM($P556:BE556),('PTRM input'!$P$418*(1+rvanilla10)^0.5)/A34stdlife))</f>
        <v>0</v>
      </c>
      <c r="BG556" s="251">
        <f ca="1">IF(A34stdlife="n/a","n/a",IF(BG$3&gt;(A34stdlife+$E556),('PTRM input'!$P$418*(1+rvanilla10)^0.5)-SUM($P556:BF556),('PTRM input'!$P$418*(1+rvanilla10)^0.5)/A34stdlife))</f>
        <v>0</v>
      </c>
      <c r="BH556" s="251">
        <f ca="1">IF(A34stdlife="n/a","n/a",IF(BH$3&gt;(A34stdlife+$E556),('PTRM input'!$P$418*(1+rvanilla10)^0.5)-SUM($P556:BG556),('PTRM input'!$P$418*(1+rvanilla10)^0.5)/A34stdlife))</f>
        <v>0</v>
      </c>
      <c r="BI556" s="251">
        <f ca="1">IF(A34stdlife="n/a","n/a",IF(BI$3&gt;(A34stdlife+$E556),('PTRM input'!$P$418*(1+rvanilla10)^0.5)-SUM($P556:BH556),('PTRM input'!$P$418*(1+rvanilla10)^0.5)/A34stdlife))</f>
        <v>0</v>
      </c>
      <c r="BJ556" s="116"/>
      <c r="BK556" s="116"/>
      <c r="BL556" s="116"/>
      <c r="BM556" s="116"/>
    </row>
    <row r="557" spans="1:65" hidden="1" outlineLevel="1" collapsed="1">
      <c r="A557" s="116"/>
      <c r="B557" s="9"/>
      <c r="C557" s="19">
        <f>Asset34</f>
        <v>0</v>
      </c>
      <c r="D557" s="9"/>
      <c r="E557" s="9"/>
      <c r="F557" s="260"/>
      <c r="G557" s="261">
        <f>SUM(G545:G556)</f>
        <v>0</v>
      </c>
      <c r="H557" s="261">
        <f t="shared" ref="H557:K557" ca="1" si="152">SUM(H545:H556)</f>
        <v>0</v>
      </c>
      <c r="I557" s="261">
        <f t="shared" ca="1" si="152"/>
        <v>0</v>
      </c>
      <c r="J557" s="261">
        <f t="shared" ca="1" si="152"/>
        <v>0</v>
      </c>
      <c r="K557" s="261">
        <f t="shared" ca="1" si="152"/>
        <v>0</v>
      </c>
      <c r="L557" s="261">
        <f t="shared" ref="L557:BI557" ca="1" si="153">SUM(L545:L556)</f>
        <v>0</v>
      </c>
      <c r="M557" s="261">
        <f t="shared" ca="1" si="153"/>
        <v>0</v>
      </c>
      <c r="N557" s="261">
        <f t="shared" ca="1" si="153"/>
        <v>0</v>
      </c>
      <c r="O557" s="261">
        <f t="shared" ca="1" si="153"/>
        <v>0</v>
      </c>
      <c r="P557" s="261">
        <f t="shared" ca="1" si="153"/>
        <v>0</v>
      </c>
      <c r="Q557" s="261">
        <f t="shared" ca="1" si="153"/>
        <v>0</v>
      </c>
      <c r="R557" s="371">
        <f t="shared" ca="1" si="153"/>
        <v>0</v>
      </c>
      <c r="S557" s="371">
        <f t="shared" ca="1" si="153"/>
        <v>0</v>
      </c>
      <c r="T557" s="371">
        <f t="shared" ca="1" si="153"/>
        <v>0</v>
      </c>
      <c r="U557" s="371">
        <f t="shared" ca="1" si="153"/>
        <v>0</v>
      </c>
      <c r="V557" s="371">
        <f t="shared" ca="1" si="153"/>
        <v>0</v>
      </c>
      <c r="W557" s="371">
        <f t="shared" ca="1" si="153"/>
        <v>0</v>
      </c>
      <c r="X557" s="371">
        <f t="shared" ca="1" si="153"/>
        <v>0</v>
      </c>
      <c r="Y557" s="371">
        <f t="shared" ca="1" si="153"/>
        <v>0</v>
      </c>
      <c r="Z557" s="371">
        <f t="shared" ca="1" si="153"/>
        <v>0</v>
      </c>
      <c r="AA557" s="371">
        <f t="shared" ca="1" si="153"/>
        <v>0</v>
      </c>
      <c r="AB557" s="371">
        <f t="shared" ca="1" si="153"/>
        <v>0</v>
      </c>
      <c r="AC557" s="371">
        <f t="shared" ca="1" si="153"/>
        <v>0</v>
      </c>
      <c r="AD557" s="371">
        <f t="shared" ca="1" si="153"/>
        <v>0</v>
      </c>
      <c r="AE557" s="371">
        <f t="shared" ca="1" si="153"/>
        <v>0</v>
      </c>
      <c r="AF557" s="371">
        <f t="shared" ca="1" si="153"/>
        <v>0</v>
      </c>
      <c r="AG557" s="371">
        <f t="shared" ca="1" si="153"/>
        <v>0</v>
      </c>
      <c r="AH557" s="371">
        <f t="shared" ca="1" si="153"/>
        <v>0</v>
      </c>
      <c r="AI557" s="371">
        <f t="shared" ca="1" si="153"/>
        <v>0</v>
      </c>
      <c r="AJ557" s="371">
        <f t="shared" ca="1" si="153"/>
        <v>0</v>
      </c>
      <c r="AK557" s="371">
        <f t="shared" ca="1" si="153"/>
        <v>0</v>
      </c>
      <c r="AL557" s="371">
        <f t="shared" ca="1" si="153"/>
        <v>0</v>
      </c>
      <c r="AM557" s="371">
        <f t="shared" ca="1" si="153"/>
        <v>0</v>
      </c>
      <c r="AN557" s="371">
        <f t="shared" ca="1" si="153"/>
        <v>0</v>
      </c>
      <c r="AO557" s="371">
        <f t="shared" ca="1" si="153"/>
        <v>0</v>
      </c>
      <c r="AP557" s="371">
        <f t="shared" ca="1" si="153"/>
        <v>0</v>
      </c>
      <c r="AQ557" s="371">
        <f t="shared" ca="1" si="153"/>
        <v>0</v>
      </c>
      <c r="AR557" s="371">
        <f t="shared" ca="1" si="153"/>
        <v>0</v>
      </c>
      <c r="AS557" s="371">
        <f t="shared" ca="1" si="153"/>
        <v>0</v>
      </c>
      <c r="AT557" s="371">
        <f t="shared" ca="1" si="153"/>
        <v>0</v>
      </c>
      <c r="AU557" s="371">
        <f t="shared" ca="1" si="153"/>
        <v>0</v>
      </c>
      <c r="AV557" s="371">
        <f t="shared" ca="1" si="153"/>
        <v>0</v>
      </c>
      <c r="AW557" s="371">
        <f t="shared" ca="1" si="153"/>
        <v>0</v>
      </c>
      <c r="AX557" s="371">
        <f t="shared" ca="1" si="153"/>
        <v>0</v>
      </c>
      <c r="AY557" s="371">
        <f t="shared" ca="1" si="153"/>
        <v>0</v>
      </c>
      <c r="AZ557" s="371">
        <f t="shared" ca="1" si="153"/>
        <v>0</v>
      </c>
      <c r="BA557" s="371">
        <f t="shared" ca="1" si="153"/>
        <v>0</v>
      </c>
      <c r="BB557" s="371">
        <f t="shared" ca="1" si="153"/>
        <v>0</v>
      </c>
      <c r="BC557" s="371">
        <f t="shared" ca="1" si="153"/>
        <v>0</v>
      </c>
      <c r="BD557" s="371">
        <f t="shared" ca="1" si="153"/>
        <v>0</v>
      </c>
      <c r="BE557" s="371">
        <f t="shared" ca="1" si="153"/>
        <v>0</v>
      </c>
      <c r="BF557" s="371">
        <f t="shared" ca="1" si="153"/>
        <v>0</v>
      </c>
      <c r="BG557" s="371">
        <f t="shared" ca="1" si="153"/>
        <v>0</v>
      </c>
      <c r="BH557" s="371">
        <f t="shared" ca="1" si="153"/>
        <v>0</v>
      </c>
      <c r="BI557" s="371">
        <f t="shared" ca="1" si="153"/>
        <v>0</v>
      </c>
      <c r="BJ557" s="116"/>
      <c r="BK557" s="116"/>
      <c r="BL557" s="116"/>
      <c r="BM557" s="116"/>
    </row>
    <row r="558" spans="1:65" hidden="1" outlineLevel="2">
      <c r="A558" s="116"/>
      <c r="B558" s="106">
        <f>C570</f>
        <v>0</v>
      </c>
      <c r="C558" s="614"/>
      <c r="D558" s="615" t="s">
        <v>236</v>
      </c>
      <c r="E558" s="614"/>
      <c r="F558" s="616"/>
      <c r="G558" s="617">
        <f>IF(('PTRM input'!$E$515='PTRM input'!$G$514),IF(G$3&gt;A35remlife,A35acvalue-SUM(F558:$F558),IF(A35remlife="N/A","n/a",A35acvalue/A35remlife)),'PTRM input'!G$554)</f>
        <v>0</v>
      </c>
      <c r="H558" s="617">
        <f>IF(('PTRM input'!$E$515='PTRM input'!$G$514),IF(H$3&gt;A35remlife,A35acvalue-SUM($F558:G558),IF(A35remlife="N/A","n/a",A35acvalue/A35remlife)),'PTRM input'!H$554)</f>
        <v>0</v>
      </c>
      <c r="I558" s="617">
        <f>IF(('PTRM input'!$E$515='PTRM input'!$G$514),IF(I$3&gt;A35remlife,A35acvalue-SUM($F558:H558),IF(A35remlife="N/A","n/a",A35acvalue/A35remlife)),'PTRM input'!I$554)</f>
        <v>0</v>
      </c>
      <c r="J558" s="617">
        <f>IF(('PTRM input'!$E$515='PTRM input'!$G$514),IF(J$3&gt;A35remlife,A35acvalue-SUM($F558:I558),IF(A35remlife="N/A","n/a",A35acvalue/A35remlife)),'PTRM input'!J$554)</f>
        <v>0</v>
      </c>
      <c r="K558" s="617">
        <f>IF(('PTRM input'!$E$515='PTRM input'!$G$514),IF(K$3&gt;A35remlife,A35acvalue-SUM($F558:J558),IF(A35remlife="N/A","n/a",A35acvalue/A35remlife)),'PTRM input'!K$554)</f>
        <v>0</v>
      </c>
      <c r="L558" s="617">
        <f>IF(('PTRM input'!$E$515='PTRM input'!$G$514),IF(L$3&gt;A35remlife,A35acvalue-SUM($F558:K558),IF(A35remlife="N/A","n/a",A35acvalue/A35remlife)),'PTRM input'!L$554)</f>
        <v>0</v>
      </c>
      <c r="M558" s="617">
        <f>IF(('PTRM input'!$E$515='PTRM input'!$G$514),IF(M$3&gt;A35remlife,A35acvalue-SUM($F558:L558),IF(A35remlife="N/A","n/a",A35acvalue/A35remlife)),'PTRM input'!M$554)</f>
        <v>0</v>
      </c>
      <c r="N558" s="617">
        <f>IF(('PTRM input'!$E$515='PTRM input'!$G$514),IF(N$3&gt;A35remlife,A35acvalue-SUM($F558:M558),IF(A35remlife="N/A","n/a",A35acvalue/A35remlife)),'PTRM input'!N$554)</f>
        <v>0</v>
      </c>
      <c r="O558" s="617">
        <f>IF(('PTRM input'!$E$515='PTRM input'!$G$514),IF(O$3&gt;A35remlife,A35acvalue-SUM($F558:N558),IF(A35remlife="N/A","n/a",A35acvalue/A35remlife)),'PTRM input'!O$554)</f>
        <v>0</v>
      </c>
      <c r="P558" s="617">
        <f>IF(('PTRM input'!$E$515='PTRM input'!$G$514),IF(P$3&gt;A35remlife,A35acvalue-SUM($F558:O558),IF(A35remlife="N/A","n/a",A35acvalue/A35remlife)),'PTRM input'!P$554)</f>
        <v>0</v>
      </c>
      <c r="Q558" s="617">
        <f>IF(('PTRM input'!$E$515='PTRM input'!$G$514),IF(Q$3&gt;A35remlife,A35acvalue-SUM($F558:P558),IF(A35remlife="N/A","n/a",A35acvalue/A35remlife)),'PTRM input'!Q$554)</f>
        <v>0</v>
      </c>
      <c r="R558" s="617">
        <f>IF(('PTRM input'!$E$515='PTRM input'!$G$514),IF(R$3&gt;A35remlife,A35acvalue-SUM($F558:Q558),IF(A35remlife="N/A","n/a",A35acvalue/A35remlife)),'PTRM input'!R$554)</f>
        <v>0</v>
      </c>
      <c r="S558" s="617">
        <f>IF(('PTRM input'!$E$515='PTRM input'!$G$514),IF(S$3&gt;A35remlife,A35acvalue-SUM($F558:R558),IF(A35remlife="N/A","n/a",A35acvalue/A35remlife)),'PTRM input'!S$554)</f>
        <v>0</v>
      </c>
      <c r="T558" s="617">
        <f>IF(('PTRM input'!$E$515='PTRM input'!$G$514),IF(T$3&gt;A35remlife,A35acvalue-SUM($F558:S558),IF(A35remlife="N/A","n/a",A35acvalue/A35remlife)),'PTRM input'!T$554)</f>
        <v>0</v>
      </c>
      <c r="U558" s="617">
        <f>IF(('PTRM input'!$E$515='PTRM input'!$G$514),IF(U$3&gt;A35remlife,A35acvalue-SUM($F558:T558),IF(A35remlife="N/A","n/a",A35acvalue/A35remlife)),'PTRM input'!U$554)</f>
        <v>0</v>
      </c>
      <c r="V558" s="617">
        <f>IF(('PTRM input'!$E$515='PTRM input'!$G$514),IF(V$3&gt;A35remlife,A35acvalue-SUM($F558:U558),IF(A35remlife="N/A","n/a",A35acvalue/A35remlife)),'PTRM input'!V$554)</f>
        <v>0</v>
      </c>
      <c r="W558" s="617">
        <f>IF(('PTRM input'!$E$515='PTRM input'!$G$514),IF(W$3&gt;A35remlife,A35acvalue-SUM($F558:V558),IF(A35remlife="N/A","n/a",A35acvalue/A35remlife)),'PTRM input'!W$554)</f>
        <v>0</v>
      </c>
      <c r="X558" s="617">
        <f>IF(('PTRM input'!$E$515='PTRM input'!$G$514),IF(X$3&gt;A35remlife,A35acvalue-SUM($F558:W558),IF(A35remlife="N/A","n/a",A35acvalue/A35remlife)),'PTRM input'!X$554)</f>
        <v>0</v>
      </c>
      <c r="Y558" s="617">
        <f>IF(('PTRM input'!$E$515='PTRM input'!$G$514),IF(Y$3&gt;A35remlife,A35acvalue-SUM($F558:X558),IF(A35remlife="N/A","n/a",A35acvalue/A35remlife)),'PTRM input'!Y$554)</f>
        <v>0</v>
      </c>
      <c r="Z558" s="617">
        <f>IF(('PTRM input'!$E$515='PTRM input'!$G$514),IF(Z$3&gt;A35remlife,A35acvalue-SUM($F558:Y558),IF(A35remlife="N/A","n/a",A35acvalue/A35remlife)),'PTRM input'!Z$554)</f>
        <v>0</v>
      </c>
      <c r="AA558" s="617">
        <f>IF(('PTRM input'!$E$515='PTRM input'!$G$514),IF(AA$3&gt;A35remlife,A35acvalue-SUM($F558:Z558),IF(A35remlife="N/A","n/a",A35acvalue/A35remlife)),'PTRM input'!AA$554)</f>
        <v>0</v>
      </c>
      <c r="AB558" s="617">
        <f>IF(('PTRM input'!$E$515='PTRM input'!$G$514),IF(AB$3&gt;A35remlife,A35acvalue-SUM($F558:AA558),IF(A35remlife="N/A","n/a",A35acvalue/A35remlife)),'PTRM input'!AB$554)</f>
        <v>0</v>
      </c>
      <c r="AC558" s="617">
        <f>IF(('PTRM input'!$E$515='PTRM input'!$G$514),IF(AC$3&gt;A35remlife,A35acvalue-SUM($F558:AB558),IF(A35remlife="N/A","n/a",A35acvalue/A35remlife)),'PTRM input'!AC$554)</f>
        <v>0</v>
      </c>
      <c r="AD558" s="617">
        <f>IF(('PTRM input'!$E$515='PTRM input'!$G$514),IF(AD$3&gt;A35remlife,A35acvalue-SUM($F558:AC558),IF(A35remlife="N/A","n/a",A35acvalue/A35remlife)),'PTRM input'!AD$554)</f>
        <v>0</v>
      </c>
      <c r="AE558" s="617">
        <f>IF(('PTRM input'!$E$515='PTRM input'!$G$514),IF(AE$3&gt;A35remlife,A35acvalue-SUM($F558:AD558),IF(A35remlife="N/A","n/a",A35acvalue/A35remlife)),'PTRM input'!AE$554)</f>
        <v>0</v>
      </c>
      <c r="AF558" s="617">
        <f>IF(('PTRM input'!$E$515='PTRM input'!$G$514),IF(AF$3&gt;A35remlife,A35acvalue-SUM($F558:AE558),IF(A35remlife="N/A","n/a",A35acvalue/A35remlife)),'PTRM input'!AF$554)</f>
        <v>0</v>
      </c>
      <c r="AG558" s="617">
        <f>IF(('PTRM input'!$E$515='PTRM input'!$G$514),IF(AG$3&gt;A35remlife,A35acvalue-SUM($F558:AF558),IF(A35remlife="N/A","n/a",A35acvalue/A35remlife)),'PTRM input'!AG$554)</f>
        <v>0</v>
      </c>
      <c r="AH558" s="617">
        <f>IF(('PTRM input'!$E$515='PTRM input'!$G$514),IF(AH$3&gt;A35remlife,A35acvalue-SUM($F558:AG558),IF(A35remlife="N/A","n/a",A35acvalue/A35remlife)),'PTRM input'!AH$554)</f>
        <v>0</v>
      </c>
      <c r="AI558" s="617">
        <f>IF(('PTRM input'!$E$515='PTRM input'!$G$514),IF(AI$3&gt;A35remlife,A35acvalue-SUM($F558:AH558),IF(A35remlife="N/A","n/a",A35acvalue/A35remlife)),'PTRM input'!AI$554)</f>
        <v>0</v>
      </c>
      <c r="AJ558" s="617">
        <f>IF(('PTRM input'!$E$515='PTRM input'!$G$514),IF(AJ$3&gt;A35remlife,A35acvalue-SUM($F558:AI558),IF(A35remlife="N/A","n/a",A35acvalue/A35remlife)),'PTRM input'!AJ$554)</f>
        <v>0</v>
      </c>
      <c r="AK558" s="617">
        <f>IF(('PTRM input'!$E$515='PTRM input'!$G$514),IF(AK$3&gt;A35remlife,A35acvalue-SUM($F558:AJ558),IF(A35remlife="N/A","n/a",A35acvalue/A35remlife)),'PTRM input'!AK$554)</f>
        <v>0</v>
      </c>
      <c r="AL558" s="617">
        <f>IF(('PTRM input'!$E$515='PTRM input'!$G$514),IF(AL$3&gt;A35remlife,A35acvalue-SUM($F558:AK558),IF(A35remlife="N/A","n/a",A35acvalue/A35remlife)),'PTRM input'!AL$554)</f>
        <v>0</v>
      </c>
      <c r="AM558" s="617">
        <f>IF(('PTRM input'!$E$515='PTRM input'!$G$514),IF(AM$3&gt;A35remlife,A35acvalue-SUM($F558:AL558),IF(A35remlife="N/A","n/a",A35acvalue/A35remlife)),'PTRM input'!AM$554)</f>
        <v>0</v>
      </c>
      <c r="AN558" s="617">
        <f>IF(('PTRM input'!$E$515='PTRM input'!$G$514),IF(AN$3&gt;A35remlife,A35acvalue-SUM($F558:AM558),IF(A35remlife="N/A","n/a",A35acvalue/A35remlife)),'PTRM input'!AN$554)</f>
        <v>0</v>
      </c>
      <c r="AO558" s="617">
        <f>IF(('PTRM input'!$E$515='PTRM input'!$G$514),IF(AO$3&gt;A35remlife,A35acvalue-SUM($F558:AN558),IF(A35remlife="N/A","n/a",A35acvalue/A35remlife)),'PTRM input'!AO$554)</f>
        <v>0</v>
      </c>
      <c r="AP558" s="617">
        <f>IF(('PTRM input'!$E$515='PTRM input'!$G$514),IF(AP$3&gt;A35remlife,A35acvalue-SUM($F558:AO558),IF(A35remlife="N/A","n/a",A35acvalue/A35remlife)),'PTRM input'!AP$554)</f>
        <v>0</v>
      </c>
      <c r="AQ558" s="617">
        <f>IF(('PTRM input'!$E$515='PTRM input'!$G$514),IF(AQ$3&gt;A35remlife,A35acvalue-SUM($F558:AP558),IF(A35remlife="N/A","n/a",A35acvalue/A35remlife)),'PTRM input'!AQ$554)</f>
        <v>0</v>
      </c>
      <c r="AR558" s="617">
        <f>IF(('PTRM input'!$E$515='PTRM input'!$G$514),IF(AR$3&gt;A35remlife,A35acvalue-SUM($F558:AQ558),IF(A35remlife="N/A","n/a",A35acvalue/A35remlife)),'PTRM input'!AR$554)</f>
        <v>0</v>
      </c>
      <c r="AS558" s="617">
        <f>IF(('PTRM input'!$E$515='PTRM input'!$G$514),IF(AS$3&gt;A35remlife,A35acvalue-SUM($F558:AR558),IF(A35remlife="N/A","n/a",A35acvalue/A35remlife)),'PTRM input'!AS$554)</f>
        <v>0</v>
      </c>
      <c r="AT558" s="617">
        <f>IF(('PTRM input'!$E$515='PTRM input'!$G$514),IF(AT$3&gt;A35remlife,A35acvalue-SUM($F558:AS558),IF(A35remlife="N/A","n/a",A35acvalue/A35remlife)),'PTRM input'!AT$554)</f>
        <v>0</v>
      </c>
      <c r="AU558" s="617">
        <f>IF(('PTRM input'!$E$515='PTRM input'!$G$514),IF(AU$3&gt;A35remlife,A35acvalue-SUM($F558:AT558),IF(A35remlife="N/A","n/a",A35acvalue/A35remlife)),'PTRM input'!AU$554)</f>
        <v>0</v>
      </c>
      <c r="AV558" s="617">
        <f>IF(('PTRM input'!$E$515='PTRM input'!$G$514),IF(AV$3&gt;A35remlife,A35acvalue-SUM($F558:AU558),IF(A35remlife="N/A","n/a",A35acvalue/A35remlife)),'PTRM input'!AV$554)</f>
        <v>0</v>
      </c>
      <c r="AW558" s="617">
        <f>IF(('PTRM input'!$E$515='PTRM input'!$G$514),IF(AW$3&gt;A35remlife,A35acvalue-SUM($F558:AV558),IF(A35remlife="N/A","n/a",A35acvalue/A35remlife)),'PTRM input'!AW$554)</f>
        <v>0</v>
      </c>
      <c r="AX558" s="617">
        <f>IF(('PTRM input'!$E$515='PTRM input'!$G$514),IF(AX$3&gt;A35remlife,A35acvalue-SUM($F558:AW558),IF(A35remlife="N/A","n/a",A35acvalue/A35remlife)),'PTRM input'!AX$554)</f>
        <v>0</v>
      </c>
      <c r="AY558" s="617">
        <f>IF(('PTRM input'!$E$515='PTRM input'!$G$514),IF(AY$3&gt;A35remlife,A35acvalue-SUM($F558:AX558),IF(A35remlife="N/A","n/a",A35acvalue/A35remlife)),'PTRM input'!AY$554)</f>
        <v>0</v>
      </c>
      <c r="AZ558" s="617">
        <f>IF(('PTRM input'!$E$515='PTRM input'!$G$514),IF(AZ$3&gt;A35remlife,A35acvalue-SUM($F558:AY558),IF(A35remlife="N/A","n/a",A35acvalue/A35remlife)),'PTRM input'!AZ$554)</f>
        <v>0</v>
      </c>
      <c r="BA558" s="617">
        <f>IF(('PTRM input'!$E$515='PTRM input'!$G$514),IF(BA$3&gt;A35remlife,A35acvalue-SUM($F558:AZ558),IF(A35remlife="N/A","n/a",A35acvalue/A35remlife)),'PTRM input'!BA$554)</f>
        <v>0</v>
      </c>
      <c r="BB558" s="617">
        <f>IF(('PTRM input'!$E$515='PTRM input'!$G$514),IF(BB$3&gt;A35remlife,A35acvalue-SUM($F558:BA558),IF(A35remlife="N/A","n/a",A35acvalue/A35remlife)),'PTRM input'!BB$554)</f>
        <v>0</v>
      </c>
      <c r="BC558" s="617">
        <f>IF(('PTRM input'!$E$515='PTRM input'!$G$514),IF(BC$3&gt;A35remlife,A35acvalue-SUM($F558:BB558),IF(A35remlife="N/A","n/a",A35acvalue/A35remlife)),'PTRM input'!BC$554)</f>
        <v>0</v>
      </c>
      <c r="BD558" s="617">
        <f>IF(('PTRM input'!$E$515='PTRM input'!$G$514),IF(BD$3&gt;A35remlife,A35acvalue-SUM($F558:BC558),IF(A35remlife="N/A","n/a",A35acvalue/A35remlife)),'PTRM input'!BD$554)</f>
        <v>0</v>
      </c>
      <c r="BE558" s="617">
        <f>IF(('PTRM input'!$E$515='PTRM input'!$G$514),IF(BE$3&gt;A35remlife,A35acvalue-SUM($F558:BD558),IF(A35remlife="N/A","n/a",A35acvalue/A35remlife)),'PTRM input'!BE$554)</f>
        <v>0</v>
      </c>
      <c r="BF558" s="617">
        <f>IF(('PTRM input'!$E$515='PTRM input'!$G$514),IF(BF$3&gt;A35remlife,A35acvalue-SUM($F558:BE558),IF(A35remlife="N/A","n/a",A35acvalue/A35remlife)),'PTRM input'!BF$554)</f>
        <v>0</v>
      </c>
      <c r="BG558" s="617">
        <f>IF(('PTRM input'!$E$515='PTRM input'!$G$514),IF(BG$3&gt;A35remlife,A35acvalue-SUM($F558:BF558),IF(A35remlife="N/A","n/a",A35acvalue/A35remlife)),'PTRM input'!BG$554)</f>
        <v>0</v>
      </c>
      <c r="BH558" s="617">
        <f>IF(('PTRM input'!$E$515='PTRM input'!$G$514),IF(BH$3&gt;A35remlife,A35acvalue-SUM($F558:BG558),IF(A35remlife="N/A","n/a",A35acvalue/A35remlife)),'PTRM input'!BH$554)</f>
        <v>0</v>
      </c>
      <c r="BI558" s="617">
        <f>IF(('PTRM input'!$E$515='PTRM input'!$G$514),IF(BI$3&gt;A35remlife,A35acvalue-SUM($F558:BH558),IF(A35remlife="N/A","n/a",A35acvalue/A35remlife)),'PTRM input'!BI$554)</f>
        <v>0</v>
      </c>
      <c r="BJ558" s="116"/>
      <c r="BK558" s="116"/>
      <c r="BL558" s="116"/>
      <c r="BM558" s="116"/>
    </row>
    <row r="559" spans="1:65" ht="12.75" hidden="1" customHeight="1" outlineLevel="2">
      <c r="A559" s="116"/>
      <c r="B559" s="19"/>
      <c r="C559" s="18"/>
      <c r="D559" s="760" t="s">
        <v>237</v>
      </c>
      <c r="E559" s="86">
        <v>0</v>
      </c>
      <c r="F559" s="259"/>
      <c r="G559" s="433"/>
      <c r="H559" s="433"/>
      <c r="I559" s="433"/>
      <c r="J559" s="433"/>
      <c r="K559" s="433"/>
      <c r="L559" s="433"/>
      <c r="M559" s="433"/>
      <c r="N559" s="433"/>
      <c r="O559" s="433"/>
      <c r="P559" s="433"/>
      <c r="Q559" s="433"/>
      <c r="R559" s="251"/>
      <c r="S559" s="251"/>
      <c r="T559" s="251"/>
      <c r="U559" s="251"/>
      <c r="V559" s="251"/>
      <c r="W559" s="251"/>
      <c r="X559" s="251"/>
      <c r="Y559" s="251"/>
      <c r="Z559" s="251"/>
      <c r="AA559" s="251"/>
      <c r="AB559" s="251"/>
      <c r="AC559" s="251"/>
      <c r="AD559" s="251"/>
      <c r="AE559" s="251"/>
      <c r="AF559" s="251"/>
      <c r="AG559" s="251"/>
      <c r="AH559" s="251"/>
      <c r="AI559" s="251"/>
      <c r="AJ559" s="251"/>
      <c r="AK559" s="251"/>
      <c r="AL559" s="251"/>
      <c r="AM559" s="251"/>
      <c r="AN559" s="251"/>
      <c r="AO559" s="251"/>
      <c r="AP559" s="251"/>
      <c r="AQ559" s="251"/>
      <c r="AR559" s="251"/>
      <c r="AS559" s="251"/>
      <c r="AT559" s="251"/>
      <c r="AU559" s="251"/>
      <c r="AV559" s="251"/>
      <c r="AW559" s="251"/>
      <c r="AX559" s="251"/>
      <c r="AY559" s="251"/>
      <c r="AZ559" s="251"/>
      <c r="BA559" s="251"/>
      <c r="BB559" s="251"/>
      <c r="BC559" s="251"/>
      <c r="BD559" s="251"/>
      <c r="BE559" s="251"/>
      <c r="BF559" s="251"/>
      <c r="BG559" s="251"/>
      <c r="BH559" s="251"/>
      <c r="BI559" s="251"/>
      <c r="BJ559" s="116"/>
      <c r="BK559" s="116"/>
      <c r="BL559" s="116"/>
      <c r="BM559" s="116"/>
    </row>
    <row r="560" spans="1:65" hidden="1" outlineLevel="2">
      <c r="A560" s="116"/>
      <c r="B560" s="19"/>
      <c r="C560" s="18"/>
      <c r="D560" s="760"/>
      <c r="E560" s="86">
        <v>1</v>
      </c>
      <c r="F560" s="259"/>
      <c r="G560" s="618"/>
      <c r="H560" s="433">
        <f ca="1">IF(A35stdlife="n/a","n/a",IF(H$3&gt;(A35stdlife+$E560),('PTRM input'!$G$419*(1+rvanilla01)^0.5)-SUM(G560:$G560),('PTRM input'!$G$419*(1+rvanilla01)^0.5)/A35stdlife))</f>
        <v>0</v>
      </c>
      <c r="I560" s="433">
        <f ca="1">IF(A35stdlife="n/a","n/a",IF(I$3&gt;(A35stdlife+$E560),('PTRM input'!$G$419*(1+rvanilla01)^0.5)-SUM($G560:H560),('PTRM input'!$G$419*(1+rvanilla01)^0.5)/A35stdlife))</f>
        <v>0</v>
      </c>
      <c r="J560" s="433">
        <f ca="1">IF(A35stdlife="n/a","n/a",IF(J$3&gt;(A35stdlife+$E560),('PTRM input'!$G$419*(1+rvanilla01)^0.5)-SUM($G560:I560),('PTRM input'!$G$419*(1+rvanilla01)^0.5)/A35stdlife))</f>
        <v>0</v>
      </c>
      <c r="K560" s="433">
        <f ca="1">IF(A35stdlife="n/a","n/a",IF(K$3&gt;(A35stdlife+$E560),('PTRM input'!$G$419*(1+rvanilla01)^0.5)-SUM($G560:J560),('PTRM input'!$G$419*(1+rvanilla01)^0.5)/A35stdlife))</f>
        <v>0</v>
      </c>
      <c r="L560" s="433">
        <f ca="1">IF(A35stdlife="n/a","n/a",IF(L$3&gt;(A35stdlife+$E560),('PTRM input'!$G$419*(1+rvanilla01)^0.5)-SUM($G560:K560),('PTRM input'!$G$419*(1+rvanilla01)^0.5)/A35stdlife))</f>
        <v>0</v>
      </c>
      <c r="M560" s="433">
        <f ca="1">IF(A35stdlife="n/a","n/a",IF(M$3&gt;(A35stdlife+$E560),('PTRM input'!$G$419*(1+rvanilla01)^0.5)-SUM($G560:L560),('PTRM input'!$G$419*(1+rvanilla01)^0.5)/A35stdlife))</f>
        <v>0</v>
      </c>
      <c r="N560" s="433">
        <f ca="1">IF(A35stdlife="n/a","n/a",IF(N$3&gt;(A35stdlife+$E560),('PTRM input'!$G$419*(1+rvanilla01)^0.5)-SUM($G560:M560),('PTRM input'!$G$419*(1+rvanilla01)^0.5)/A35stdlife))</f>
        <v>0</v>
      </c>
      <c r="O560" s="433">
        <f ca="1">IF(A35stdlife="n/a","n/a",IF(O$3&gt;(A35stdlife+$E560),('PTRM input'!$G$419*(1+rvanilla01)^0.5)-SUM($G560:N560),('PTRM input'!$G$419*(1+rvanilla01)^0.5)/A35stdlife))</f>
        <v>0</v>
      </c>
      <c r="P560" s="433">
        <f ca="1">IF(A35stdlife="n/a","n/a",IF(P$3&gt;(A35stdlife+$E560),('PTRM input'!$G$419*(1+rvanilla01)^0.5)-SUM($G560:O560),('PTRM input'!$G$419*(1+rvanilla01)^0.5)/A35stdlife))</f>
        <v>0</v>
      </c>
      <c r="Q560" s="433">
        <f ca="1">IF(A35stdlife="n/a","n/a",IF(Q$3&gt;(A35stdlife+$E560),('PTRM input'!$G$419*(1+rvanilla01)^0.5)-SUM($G560:P560),('PTRM input'!$G$419*(1+rvanilla01)^0.5)/A35stdlife))</f>
        <v>0</v>
      </c>
      <c r="R560" s="251">
        <f ca="1">IF(A35stdlife="n/a","n/a",IF(R$3&gt;(A35stdlife+$E560),('PTRM input'!$G$419*(1+rvanilla01)^0.5)-SUM($G560:Q560),('PTRM input'!$G$419*(1+rvanilla01)^0.5)/A35stdlife))</f>
        <v>0</v>
      </c>
      <c r="S560" s="251">
        <f ca="1">IF(A35stdlife="n/a","n/a",IF(S$3&gt;(A35stdlife+$E560),('PTRM input'!$G$419*(1+rvanilla01)^0.5)-SUM($G560:R560),('PTRM input'!$G$419*(1+rvanilla01)^0.5)/A35stdlife))</f>
        <v>0</v>
      </c>
      <c r="T560" s="251">
        <f ca="1">IF(A35stdlife="n/a","n/a",IF(T$3&gt;(A35stdlife+$E560),('PTRM input'!$G$419*(1+rvanilla01)^0.5)-SUM($G560:S560),('PTRM input'!$G$419*(1+rvanilla01)^0.5)/A35stdlife))</f>
        <v>0</v>
      </c>
      <c r="U560" s="251">
        <f ca="1">IF(A35stdlife="n/a","n/a",IF(U$3&gt;(A35stdlife+$E560),('PTRM input'!$G$419*(1+rvanilla01)^0.5)-SUM($G560:T560),('PTRM input'!$G$419*(1+rvanilla01)^0.5)/A35stdlife))</f>
        <v>0</v>
      </c>
      <c r="V560" s="251">
        <f ca="1">IF(A35stdlife="n/a","n/a",IF(V$3&gt;(A35stdlife+$E560),('PTRM input'!$G$419*(1+rvanilla01)^0.5)-SUM($G560:U560),('PTRM input'!$G$419*(1+rvanilla01)^0.5)/A35stdlife))</f>
        <v>0</v>
      </c>
      <c r="W560" s="251">
        <f ca="1">IF(A35stdlife="n/a","n/a",IF(W$3&gt;(A35stdlife+$E560),('PTRM input'!$G$419*(1+rvanilla01)^0.5)-SUM($G560:V560),('PTRM input'!$G$419*(1+rvanilla01)^0.5)/A35stdlife))</f>
        <v>0</v>
      </c>
      <c r="X560" s="251">
        <f ca="1">IF(A35stdlife="n/a","n/a",IF(X$3&gt;(A35stdlife+$E560),('PTRM input'!$G$419*(1+rvanilla01)^0.5)-SUM($G560:W560),('PTRM input'!$G$419*(1+rvanilla01)^0.5)/A35stdlife))</f>
        <v>0</v>
      </c>
      <c r="Y560" s="251">
        <f ca="1">IF(A35stdlife="n/a","n/a",IF(Y$3&gt;(A35stdlife+$E560),('PTRM input'!$G$419*(1+rvanilla01)^0.5)-SUM($G560:X560),('PTRM input'!$G$419*(1+rvanilla01)^0.5)/A35stdlife))</f>
        <v>0</v>
      </c>
      <c r="Z560" s="251">
        <f ca="1">IF(A35stdlife="n/a","n/a",IF(Z$3&gt;(A35stdlife+$E560),('PTRM input'!$G$419*(1+rvanilla01)^0.5)-SUM($G560:Y560),('PTRM input'!$G$419*(1+rvanilla01)^0.5)/A35stdlife))</f>
        <v>0</v>
      </c>
      <c r="AA560" s="251">
        <f ca="1">IF(A35stdlife="n/a","n/a",IF(AA$3&gt;(A35stdlife+$E560),('PTRM input'!$G$419*(1+rvanilla01)^0.5)-SUM($G560:Z560),('PTRM input'!$G$419*(1+rvanilla01)^0.5)/A35stdlife))</f>
        <v>0</v>
      </c>
      <c r="AB560" s="251">
        <f ca="1">IF(A35stdlife="n/a","n/a",IF(AB$3&gt;(A35stdlife+$E560),('PTRM input'!$G$419*(1+rvanilla01)^0.5)-SUM($G560:AA560),('PTRM input'!$G$419*(1+rvanilla01)^0.5)/A35stdlife))</f>
        <v>0</v>
      </c>
      <c r="AC560" s="251">
        <f ca="1">IF(A35stdlife="n/a","n/a",IF(AC$3&gt;(A35stdlife+$E560),('PTRM input'!$G$419*(1+rvanilla01)^0.5)-SUM($G560:AB560),('PTRM input'!$G$419*(1+rvanilla01)^0.5)/A35stdlife))</f>
        <v>0</v>
      </c>
      <c r="AD560" s="251">
        <f ca="1">IF(A35stdlife="n/a","n/a",IF(AD$3&gt;(A35stdlife+$E560),('PTRM input'!$G$419*(1+rvanilla01)^0.5)-SUM($G560:AC560),('PTRM input'!$G$419*(1+rvanilla01)^0.5)/A35stdlife))</f>
        <v>0</v>
      </c>
      <c r="AE560" s="251">
        <f ca="1">IF(A35stdlife="n/a","n/a",IF(AE$3&gt;(A35stdlife+$E560),('PTRM input'!$G$419*(1+rvanilla01)^0.5)-SUM($G560:AD560),('PTRM input'!$G$419*(1+rvanilla01)^0.5)/A35stdlife))</f>
        <v>0</v>
      </c>
      <c r="AF560" s="251">
        <f ca="1">IF(A35stdlife="n/a","n/a",IF(AF$3&gt;(A35stdlife+$E560),('PTRM input'!$G$419*(1+rvanilla01)^0.5)-SUM($G560:AE560),('PTRM input'!$G$419*(1+rvanilla01)^0.5)/A35stdlife))</f>
        <v>0</v>
      </c>
      <c r="AG560" s="251">
        <f ca="1">IF(A35stdlife="n/a","n/a",IF(AG$3&gt;(A35stdlife+$E560),('PTRM input'!$G$419*(1+rvanilla01)^0.5)-SUM($G560:AF560),('PTRM input'!$G$419*(1+rvanilla01)^0.5)/A35stdlife))</f>
        <v>0</v>
      </c>
      <c r="AH560" s="251">
        <f ca="1">IF(A35stdlife="n/a","n/a",IF(AH$3&gt;(A35stdlife+$E560),('PTRM input'!$G$419*(1+rvanilla01)^0.5)-SUM($G560:AG560),('PTRM input'!$G$419*(1+rvanilla01)^0.5)/A35stdlife))</f>
        <v>0</v>
      </c>
      <c r="AI560" s="251">
        <f ca="1">IF(A35stdlife="n/a","n/a",IF(AI$3&gt;(A35stdlife+$E560),('PTRM input'!$G$419*(1+rvanilla01)^0.5)-SUM($G560:AH560),('PTRM input'!$G$419*(1+rvanilla01)^0.5)/A35stdlife))</f>
        <v>0</v>
      </c>
      <c r="AJ560" s="251">
        <f ca="1">IF(A35stdlife="n/a","n/a",IF(AJ$3&gt;(A35stdlife+$E560),('PTRM input'!$G$419*(1+rvanilla01)^0.5)-SUM($G560:AI560),('PTRM input'!$G$419*(1+rvanilla01)^0.5)/A35stdlife))</f>
        <v>0</v>
      </c>
      <c r="AK560" s="251">
        <f ca="1">IF(A35stdlife="n/a","n/a",IF(AK$3&gt;(A35stdlife+$E560),('PTRM input'!$G$419*(1+rvanilla01)^0.5)-SUM($G560:AJ560),('PTRM input'!$G$419*(1+rvanilla01)^0.5)/A35stdlife))</f>
        <v>0</v>
      </c>
      <c r="AL560" s="251">
        <f ca="1">IF(A35stdlife="n/a","n/a",IF(AL$3&gt;(A35stdlife+$E560),('PTRM input'!$G$419*(1+rvanilla01)^0.5)-SUM($G560:AK560),('PTRM input'!$G$419*(1+rvanilla01)^0.5)/A35stdlife))</f>
        <v>0</v>
      </c>
      <c r="AM560" s="251">
        <f ca="1">IF(A35stdlife="n/a","n/a",IF(AM$3&gt;(A35stdlife+$E560),('PTRM input'!$G$419*(1+rvanilla01)^0.5)-SUM($G560:AL560),('PTRM input'!$G$419*(1+rvanilla01)^0.5)/A35stdlife))</f>
        <v>0</v>
      </c>
      <c r="AN560" s="251">
        <f ca="1">IF(A35stdlife="n/a","n/a",IF(AN$3&gt;(A35stdlife+$E560),('PTRM input'!$G$419*(1+rvanilla01)^0.5)-SUM($G560:AM560),('PTRM input'!$G$419*(1+rvanilla01)^0.5)/A35stdlife))</f>
        <v>0</v>
      </c>
      <c r="AO560" s="251">
        <f ca="1">IF(A35stdlife="n/a","n/a",IF(AO$3&gt;(A35stdlife+$E560),('PTRM input'!$G$419*(1+rvanilla01)^0.5)-SUM($G560:AN560),('PTRM input'!$G$419*(1+rvanilla01)^0.5)/A35stdlife))</f>
        <v>0</v>
      </c>
      <c r="AP560" s="251">
        <f ca="1">IF(A35stdlife="n/a","n/a",IF(AP$3&gt;(A35stdlife+$E560),('PTRM input'!$G$419*(1+rvanilla01)^0.5)-SUM($G560:AO560),('PTRM input'!$G$419*(1+rvanilla01)^0.5)/A35stdlife))</f>
        <v>0</v>
      </c>
      <c r="AQ560" s="251">
        <f ca="1">IF(A35stdlife="n/a","n/a",IF(AQ$3&gt;(A35stdlife+$E560),('PTRM input'!$G$419*(1+rvanilla01)^0.5)-SUM($G560:AP560),('PTRM input'!$G$419*(1+rvanilla01)^0.5)/A35stdlife))</f>
        <v>0</v>
      </c>
      <c r="AR560" s="251">
        <f ca="1">IF(A35stdlife="n/a","n/a",IF(AR$3&gt;(A35stdlife+$E560),('PTRM input'!$G$419*(1+rvanilla01)^0.5)-SUM($G560:AQ560),('PTRM input'!$G$419*(1+rvanilla01)^0.5)/A35stdlife))</f>
        <v>0</v>
      </c>
      <c r="AS560" s="251">
        <f ca="1">IF(A35stdlife="n/a","n/a",IF(AS$3&gt;(A35stdlife+$E560),('PTRM input'!$G$419*(1+rvanilla01)^0.5)-SUM($G560:AR560),('PTRM input'!$G$419*(1+rvanilla01)^0.5)/A35stdlife))</f>
        <v>0</v>
      </c>
      <c r="AT560" s="251">
        <f ca="1">IF(A35stdlife="n/a","n/a",IF(AT$3&gt;(A35stdlife+$E560),('PTRM input'!$G$419*(1+rvanilla01)^0.5)-SUM($G560:AS560),('PTRM input'!$G$419*(1+rvanilla01)^0.5)/A35stdlife))</f>
        <v>0</v>
      </c>
      <c r="AU560" s="251">
        <f ca="1">IF(A35stdlife="n/a","n/a",IF(AU$3&gt;(A35stdlife+$E560),('PTRM input'!$G$419*(1+rvanilla01)^0.5)-SUM($G560:AT560),('PTRM input'!$G$419*(1+rvanilla01)^0.5)/A35stdlife))</f>
        <v>0</v>
      </c>
      <c r="AV560" s="251">
        <f ca="1">IF(A35stdlife="n/a","n/a",IF(AV$3&gt;(A35stdlife+$E560),('PTRM input'!$G$419*(1+rvanilla01)^0.5)-SUM($G560:AU560),('PTRM input'!$G$419*(1+rvanilla01)^0.5)/A35stdlife))</f>
        <v>0</v>
      </c>
      <c r="AW560" s="251">
        <f ca="1">IF(A35stdlife="n/a","n/a",IF(AW$3&gt;(A35stdlife+$E560),('PTRM input'!$G$419*(1+rvanilla01)^0.5)-SUM($G560:AV560),('PTRM input'!$G$419*(1+rvanilla01)^0.5)/A35stdlife))</f>
        <v>0</v>
      </c>
      <c r="AX560" s="251">
        <f ca="1">IF(A35stdlife="n/a","n/a",IF(AX$3&gt;(A35stdlife+$E560),('PTRM input'!$G$419*(1+rvanilla01)^0.5)-SUM($G560:AW560),('PTRM input'!$G$419*(1+rvanilla01)^0.5)/A35stdlife))</f>
        <v>0</v>
      </c>
      <c r="AY560" s="251">
        <f ca="1">IF(A35stdlife="n/a","n/a",IF(AY$3&gt;(A35stdlife+$E560),('PTRM input'!$G$419*(1+rvanilla01)^0.5)-SUM($G560:AX560),('PTRM input'!$G$419*(1+rvanilla01)^0.5)/A35stdlife))</f>
        <v>0</v>
      </c>
      <c r="AZ560" s="251">
        <f ca="1">IF(A35stdlife="n/a","n/a",IF(AZ$3&gt;(A35stdlife+$E560),('PTRM input'!$G$419*(1+rvanilla01)^0.5)-SUM($G560:AY560),('PTRM input'!$G$419*(1+rvanilla01)^0.5)/A35stdlife))</f>
        <v>0</v>
      </c>
      <c r="BA560" s="251">
        <f ca="1">IF(A35stdlife="n/a","n/a",IF(BA$3&gt;(A35stdlife+$E560),('PTRM input'!$G$419*(1+rvanilla01)^0.5)-SUM($G560:AZ560),('PTRM input'!$G$419*(1+rvanilla01)^0.5)/A35stdlife))</f>
        <v>0</v>
      </c>
      <c r="BB560" s="251">
        <f ca="1">IF(A35stdlife="n/a","n/a",IF(BB$3&gt;(A35stdlife+$E560),('PTRM input'!$G$419*(1+rvanilla01)^0.5)-SUM($G560:BA560),('PTRM input'!$G$419*(1+rvanilla01)^0.5)/A35stdlife))</f>
        <v>0</v>
      </c>
      <c r="BC560" s="251">
        <f ca="1">IF(A35stdlife="n/a","n/a",IF(BC$3&gt;(A35stdlife+$E560),('PTRM input'!$G$419*(1+rvanilla01)^0.5)-SUM($G560:BB560),('PTRM input'!$G$419*(1+rvanilla01)^0.5)/A35stdlife))</f>
        <v>0</v>
      </c>
      <c r="BD560" s="251">
        <f ca="1">IF(A35stdlife="n/a","n/a",IF(BD$3&gt;(A35stdlife+$E560),('PTRM input'!$G$419*(1+rvanilla01)^0.5)-SUM($G560:BC560),('PTRM input'!$G$419*(1+rvanilla01)^0.5)/A35stdlife))</f>
        <v>0</v>
      </c>
      <c r="BE560" s="251">
        <f ca="1">IF(A35stdlife="n/a","n/a",IF(BE$3&gt;(A35stdlife+$E560),('PTRM input'!$G$419*(1+rvanilla01)^0.5)-SUM($G560:BD560),('PTRM input'!$G$419*(1+rvanilla01)^0.5)/A35stdlife))</f>
        <v>0</v>
      </c>
      <c r="BF560" s="251">
        <f ca="1">IF(A35stdlife="n/a","n/a",IF(BF$3&gt;(A35stdlife+$E560),('PTRM input'!$G$419*(1+rvanilla01)^0.5)-SUM($G560:BE560),('PTRM input'!$G$419*(1+rvanilla01)^0.5)/A35stdlife))</f>
        <v>0</v>
      </c>
      <c r="BG560" s="251">
        <f ca="1">IF(A35stdlife="n/a","n/a",IF(BG$3&gt;(A35stdlife+$E560),('PTRM input'!$G$419*(1+rvanilla01)^0.5)-SUM($G560:BF560),('PTRM input'!$G$419*(1+rvanilla01)^0.5)/A35stdlife))</f>
        <v>0</v>
      </c>
      <c r="BH560" s="251">
        <f ca="1">IF(A35stdlife="n/a","n/a",IF(BH$3&gt;(A35stdlife+$E560),('PTRM input'!$G$419*(1+rvanilla01)^0.5)-SUM($G560:BG560),('PTRM input'!$G$419*(1+rvanilla01)^0.5)/A35stdlife))</f>
        <v>0</v>
      </c>
      <c r="BI560" s="251">
        <f ca="1">IF(A35stdlife="n/a","n/a",IF(BI$3&gt;(A35stdlife+$E560),('PTRM input'!$G$419*(1+rvanilla01)^0.5)-SUM($G560:BH560),('PTRM input'!$G$419*(1+rvanilla01)^0.5)/A35stdlife))</f>
        <v>0</v>
      </c>
      <c r="BJ560" s="116"/>
      <c r="BK560" s="116"/>
      <c r="BL560" s="116"/>
      <c r="BM560" s="116"/>
    </row>
    <row r="561" spans="1:65" hidden="1" outlineLevel="2">
      <c r="A561" s="116"/>
      <c r="B561" s="19"/>
      <c r="C561" s="18"/>
      <c r="D561" s="760"/>
      <c r="E561" s="86">
        <v>2</v>
      </c>
      <c r="F561" s="259"/>
      <c r="G561" s="434"/>
      <c r="H561" s="619"/>
      <c r="I561" s="433">
        <f ca="1">IF(A35stdlife="n/a","n/a",IF(I$3&gt;(A35stdlife+$E561),('PTRM input'!$H$419*(1+rvanilla02)^0.5)-SUM(H561:$H561),('PTRM input'!$H$419*(1+rvanilla02)^0.5)/A35stdlife))</f>
        <v>0</v>
      </c>
      <c r="J561" s="433">
        <f ca="1">IF(A35stdlife="n/a","n/a",IF(J$3&gt;(A35stdlife+$E561),('PTRM input'!$H$419*(1+rvanilla02)^0.5)-SUM($H561:I561),('PTRM input'!$H$419*(1+rvanilla02)^0.5)/A35stdlife))</f>
        <v>0</v>
      </c>
      <c r="K561" s="433">
        <f ca="1">IF(A35stdlife="n/a","n/a",IF(K$3&gt;(A35stdlife+$E561),('PTRM input'!$H$419*(1+rvanilla02)^0.5)-SUM($H561:J561),('PTRM input'!$H$419*(1+rvanilla02)^0.5)/A35stdlife))</f>
        <v>0</v>
      </c>
      <c r="L561" s="433">
        <f ca="1">IF(A35stdlife="n/a","n/a",IF(L$3&gt;(A35stdlife+$E561),('PTRM input'!$H$419*(1+rvanilla02)^0.5)-SUM($H561:K561),('PTRM input'!$H$419*(1+rvanilla02)^0.5)/A35stdlife))</f>
        <v>0</v>
      </c>
      <c r="M561" s="433">
        <f ca="1">IF(A35stdlife="n/a","n/a",IF(M$3&gt;(A35stdlife+$E561),('PTRM input'!$H$419*(1+rvanilla02)^0.5)-SUM($H561:L561),('PTRM input'!$H$419*(1+rvanilla02)^0.5)/A35stdlife))</f>
        <v>0</v>
      </c>
      <c r="N561" s="433">
        <f ca="1">IF(A35stdlife="n/a","n/a",IF(N$3&gt;(A35stdlife+$E561),('PTRM input'!$H$419*(1+rvanilla02)^0.5)-SUM($H561:M561),('PTRM input'!$H$419*(1+rvanilla02)^0.5)/A35stdlife))</f>
        <v>0</v>
      </c>
      <c r="O561" s="433">
        <f ca="1">IF(A35stdlife="n/a","n/a",IF(O$3&gt;(A35stdlife+$E561),('PTRM input'!$H$419*(1+rvanilla02)^0.5)-SUM($H561:N561),('PTRM input'!$H$419*(1+rvanilla02)^0.5)/A35stdlife))</f>
        <v>0</v>
      </c>
      <c r="P561" s="433">
        <f ca="1">IF(A35stdlife="n/a","n/a",IF(P$3&gt;(A35stdlife+$E561),('PTRM input'!$H$419*(1+rvanilla02)^0.5)-SUM($H561:O561),('PTRM input'!$H$419*(1+rvanilla02)^0.5)/A35stdlife))</f>
        <v>0</v>
      </c>
      <c r="Q561" s="433">
        <f ca="1">IF(A35stdlife="n/a","n/a",IF(Q$3&gt;(A35stdlife+$E561),('PTRM input'!$H$419*(1+rvanilla02)^0.5)-SUM($H561:P561),('PTRM input'!$H$419*(1+rvanilla02)^0.5)/A35stdlife))</f>
        <v>0</v>
      </c>
      <c r="R561" s="251">
        <f ca="1">IF(A35stdlife="n/a","n/a",IF(R$3&gt;(A35stdlife+$E561),('PTRM input'!$H$419*(1+rvanilla02)^0.5)-SUM($H561:Q561),('PTRM input'!$H$419*(1+rvanilla02)^0.5)/A35stdlife))</f>
        <v>0</v>
      </c>
      <c r="S561" s="251">
        <f ca="1">IF(A35stdlife="n/a","n/a",IF(S$3&gt;(A35stdlife+$E561),('PTRM input'!$H$419*(1+rvanilla02)^0.5)-SUM($H561:R561),('PTRM input'!$H$419*(1+rvanilla02)^0.5)/A35stdlife))</f>
        <v>0</v>
      </c>
      <c r="T561" s="251">
        <f ca="1">IF(A35stdlife="n/a","n/a",IF(T$3&gt;(A35stdlife+$E561),('PTRM input'!$H$419*(1+rvanilla02)^0.5)-SUM($H561:S561),('PTRM input'!$H$419*(1+rvanilla02)^0.5)/A35stdlife))</f>
        <v>0</v>
      </c>
      <c r="U561" s="251">
        <f ca="1">IF(A35stdlife="n/a","n/a",IF(U$3&gt;(A35stdlife+$E561),('PTRM input'!$H$419*(1+rvanilla02)^0.5)-SUM($H561:T561),('PTRM input'!$H$419*(1+rvanilla02)^0.5)/A35stdlife))</f>
        <v>0</v>
      </c>
      <c r="V561" s="251">
        <f ca="1">IF(A35stdlife="n/a","n/a",IF(V$3&gt;(A35stdlife+$E561),('PTRM input'!$H$419*(1+rvanilla02)^0.5)-SUM($H561:U561),('PTRM input'!$H$419*(1+rvanilla02)^0.5)/A35stdlife))</f>
        <v>0</v>
      </c>
      <c r="W561" s="251">
        <f ca="1">IF(A35stdlife="n/a","n/a",IF(W$3&gt;(A35stdlife+$E561),('PTRM input'!$H$419*(1+rvanilla02)^0.5)-SUM($H561:V561),('PTRM input'!$H$419*(1+rvanilla02)^0.5)/A35stdlife))</f>
        <v>0</v>
      </c>
      <c r="X561" s="251">
        <f ca="1">IF(A35stdlife="n/a","n/a",IF(X$3&gt;(A35stdlife+$E561),('PTRM input'!$H$419*(1+rvanilla02)^0.5)-SUM($H561:W561),('PTRM input'!$H$419*(1+rvanilla02)^0.5)/A35stdlife))</f>
        <v>0</v>
      </c>
      <c r="Y561" s="251">
        <f ca="1">IF(A35stdlife="n/a","n/a",IF(Y$3&gt;(A35stdlife+$E561),('PTRM input'!$H$419*(1+rvanilla02)^0.5)-SUM($H561:X561),('PTRM input'!$H$419*(1+rvanilla02)^0.5)/A35stdlife))</f>
        <v>0</v>
      </c>
      <c r="Z561" s="251">
        <f ca="1">IF(A35stdlife="n/a","n/a",IF(Z$3&gt;(A35stdlife+$E561),('PTRM input'!$H$419*(1+rvanilla02)^0.5)-SUM($H561:Y561),('PTRM input'!$H$419*(1+rvanilla02)^0.5)/A35stdlife))</f>
        <v>0</v>
      </c>
      <c r="AA561" s="251">
        <f ca="1">IF(A35stdlife="n/a","n/a",IF(AA$3&gt;(A35stdlife+$E561),('PTRM input'!$H$419*(1+rvanilla02)^0.5)-SUM($H561:Z561),('PTRM input'!$H$419*(1+rvanilla02)^0.5)/A35stdlife))</f>
        <v>0</v>
      </c>
      <c r="AB561" s="251">
        <f ca="1">IF(A35stdlife="n/a","n/a",IF(AB$3&gt;(A35stdlife+$E561),('PTRM input'!$H$419*(1+rvanilla02)^0.5)-SUM($H561:AA561),('PTRM input'!$H$419*(1+rvanilla02)^0.5)/A35stdlife))</f>
        <v>0</v>
      </c>
      <c r="AC561" s="251">
        <f ca="1">IF(A35stdlife="n/a","n/a",IF(AC$3&gt;(A35stdlife+$E561),('PTRM input'!$H$419*(1+rvanilla02)^0.5)-SUM($H561:AB561),('PTRM input'!$H$419*(1+rvanilla02)^0.5)/A35stdlife))</f>
        <v>0</v>
      </c>
      <c r="AD561" s="251">
        <f ca="1">IF(A35stdlife="n/a","n/a",IF(AD$3&gt;(A35stdlife+$E561),('PTRM input'!$H$419*(1+rvanilla02)^0.5)-SUM($H561:AC561),('PTRM input'!$H$419*(1+rvanilla02)^0.5)/A35stdlife))</f>
        <v>0</v>
      </c>
      <c r="AE561" s="251">
        <f ca="1">IF(A35stdlife="n/a","n/a",IF(AE$3&gt;(A35stdlife+$E561),('PTRM input'!$H$419*(1+rvanilla02)^0.5)-SUM($H561:AD561),('PTRM input'!$H$419*(1+rvanilla02)^0.5)/A35stdlife))</f>
        <v>0</v>
      </c>
      <c r="AF561" s="251">
        <f ca="1">IF(A35stdlife="n/a","n/a",IF(AF$3&gt;(A35stdlife+$E561),('PTRM input'!$H$419*(1+rvanilla02)^0.5)-SUM($H561:AE561),('PTRM input'!$H$419*(1+rvanilla02)^0.5)/A35stdlife))</f>
        <v>0</v>
      </c>
      <c r="AG561" s="251">
        <f ca="1">IF(A35stdlife="n/a","n/a",IF(AG$3&gt;(A35stdlife+$E561),('PTRM input'!$H$419*(1+rvanilla02)^0.5)-SUM($H561:AF561),('PTRM input'!$H$419*(1+rvanilla02)^0.5)/A35stdlife))</f>
        <v>0</v>
      </c>
      <c r="AH561" s="251">
        <f ca="1">IF(A35stdlife="n/a","n/a",IF(AH$3&gt;(A35stdlife+$E561),('PTRM input'!$H$419*(1+rvanilla02)^0.5)-SUM($H561:AG561),('PTRM input'!$H$419*(1+rvanilla02)^0.5)/A35stdlife))</f>
        <v>0</v>
      </c>
      <c r="AI561" s="251">
        <f ca="1">IF(A35stdlife="n/a","n/a",IF(AI$3&gt;(A35stdlife+$E561),('PTRM input'!$H$419*(1+rvanilla02)^0.5)-SUM($H561:AH561),('PTRM input'!$H$419*(1+rvanilla02)^0.5)/A35stdlife))</f>
        <v>0</v>
      </c>
      <c r="AJ561" s="251">
        <f ca="1">IF(A35stdlife="n/a","n/a",IF(AJ$3&gt;(A35stdlife+$E561),('PTRM input'!$H$419*(1+rvanilla02)^0.5)-SUM($H561:AI561),('PTRM input'!$H$419*(1+rvanilla02)^0.5)/A35stdlife))</f>
        <v>0</v>
      </c>
      <c r="AK561" s="251">
        <f ca="1">IF(A35stdlife="n/a","n/a",IF(AK$3&gt;(A35stdlife+$E561),('PTRM input'!$H$419*(1+rvanilla02)^0.5)-SUM($H561:AJ561),('PTRM input'!$H$419*(1+rvanilla02)^0.5)/A35stdlife))</f>
        <v>0</v>
      </c>
      <c r="AL561" s="251">
        <f ca="1">IF(A35stdlife="n/a","n/a",IF(AL$3&gt;(A35stdlife+$E561),('PTRM input'!$H$419*(1+rvanilla02)^0.5)-SUM($H561:AK561),('PTRM input'!$H$419*(1+rvanilla02)^0.5)/A35stdlife))</f>
        <v>0</v>
      </c>
      <c r="AM561" s="251">
        <f ca="1">IF(A35stdlife="n/a","n/a",IF(AM$3&gt;(A35stdlife+$E561),('PTRM input'!$H$419*(1+rvanilla02)^0.5)-SUM($H561:AL561),('PTRM input'!$H$419*(1+rvanilla02)^0.5)/A35stdlife))</f>
        <v>0</v>
      </c>
      <c r="AN561" s="251">
        <f ca="1">IF(A35stdlife="n/a","n/a",IF(AN$3&gt;(A35stdlife+$E561),('PTRM input'!$H$419*(1+rvanilla02)^0.5)-SUM($H561:AM561),('PTRM input'!$H$419*(1+rvanilla02)^0.5)/A35stdlife))</f>
        <v>0</v>
      </c>
      <c r="AO561" s="251">
        <f ca="1">IF(A35stdlife="n/a","n/a",IF(AO$3&gt;(A35stdlife+$E561),('PTRM input'!$H$419*(1+rvanilla02)^0.5)-SUM($H561:AN561),('PTRM input'!$H$419*(1+rvanilla02)^0.5)/A35stdlife))</f>
        <v>0</v>
      </c>
      <c r="AP561" s="251">
        <f ca="1">IF(A35stdlife="n/a","n/a",IF(AP$3&gt;(A35stdlife+$E561),('PTRM input'!$H$419*(1+rvanilla02)^0.5)-SUM($H561:AO561),('PTRM input'!$H$419*(1+rvanilla02)^0.5)/A35stdlife))</f>
        <v>0</v>
      </c>
      <c r="AQ561" s="251">
        <f ca="1">IF(A35stdlife="n/a","n/a",IF(AQ$3&gt;(A35stdlife+$E561),('PTRM input'!$H$419*(1+rvanilla02)^0.5)-SUM($H561:AP561),('PTRM input'!$H$419*(1+rvanilla02)^0.5)/A35stdlife))</f>
        <v>0</v>
      </c>
      <c r="AR561" s="251">
        <f ca="1">IF(A35stdlife="n/a","n/a",IF(AR$3&gt;(A35stdlife+$E561),('PTRM input'!$H$419*(1+rvanilla02)^0.5)-SUM($H561:AQ561),('PTRM input'!$H$419*(1+rvanilla02)^0.5)/A35stdlife))</f>
        <v>0</v>
      </c>
      <c r="AS561" s="251">
        <f ca="1">IF(A35stdlife="n/a","n/a",IF(AS$3&gt;(A35stdlife+$E561),('PTRM input'!$H$419*(1+rvanilla02)^0.5)-SUM($H561:AR561),('PTRM input'!$H$419*(1+rvanilla02)^0.5)/A35stdlife))</f>
        <v>0</v>
      </c>
      <c r="AT561" s="251">
        <f ca="1">IF(A35stdlife="n/a","n/a",IF(AT$3&gt;(A35stdlife+$E561),('PTRM input'!$H$419*(1+rvanilla02)^0.5)-SUM($H561:AS561),('PTRM input'!$H$419*(1+rvanilla02)^0.5)/A35stdlife))</f>
        <v>0</v>
      </c>
      <c r="AU561" s="251">
        <f ca="1">IF(A35stdlife="n/a","n/a",IF(AU$3&gt;(A35stdlife+$E561),('PTRM input'!$H$419*(1+rvanilla02)^0.5)-SUM($H561:AT561),('PTRM input'!$H$419*(1+rvanilla02)^0.5)/A35stdlife))</f>
        <v>0</v>
      </c>
      <c r="AV561" s="251">
        <f ca="1">IF(A35stdlife="n/a","n/a",IF(AV$3&gt;(A35stdlife+$E561),('PTRM input'!$H$419*(1+rvanilla02)^0.5)-SUM($H561:AU561),('PTRM input'!$H$419*(1+rvanilla02)^0.5)/A35stdlife))</f>
        <v>0</v>
      </c>
      <c r="AW561" s="251">
        <f ca="1">IF(A35stdlife="n/a","n/a",IF(AW$3&gt;(A35stdlife+$E561),('PTRM input'!$H$419*(1+rvanilla02)^0.5)-SUM($H561:AV561),('PTRM input'!$H$419*(1+rvanilla02)^0.5)/A35stdlife))</f>
        <v>0</v>
      </c>
      <c r="AX561" s="251">
        <f ca="1">IF(A35stdlife="n/a","n/a",IF(AX$3&gt;(A35stdlife+$E561),('PTRM input'!$H$419*(1+rvanilla02)^0.5)-SUM($H561:AW561),('PTRM input'!$H$419*(1+rvanilla02)^0.5)/A35stdlife))</f>
        <v>0</v>
      </c>
      <c r="AY561" s="251">
        <f ca="1">IF(A35stdlife="n/a","n/a",IF(AY$3&gt;(A35stdlife+$E561),('PTRM input'!$H$419*(1+rvanilla02)^0.5)-SUM($H561:AX561),('PTRM input'!$H$419*(1+rvanilla02)^0.5)/A35stdlife))</f>
        <v>0</v>
      </c>
      <c r="AZ561" s="251">
        <f ca="1">IF(A35stdlife="n/a","n/a",IF(AZ$3&gt;(A35stdlife+$E561),('PTRM input'!$H$419*(1+rvanilla02)^0.5)-SUM($H561:AY561),('PTRM input'!$H$419*(1+rvanilla02)^0.5)/A35stdlife))</f>
        <v>0</v>
      </c>
      <c r="BA561" s="251">
        <f ca="1">IF(A35stdlife="n/a","n/a",IF(BA$3&gt;(A35stdlife+$E561),('PTRM input'!$H$419*(1+rvanilla02)^0.5)-SUM($H561:AZ561),('PTRM input'!$H$419*(1+rvanilla02)^0.5)/A35stdlife))</f>
        <v>0</v>
      </c>
      <c r="BB561" s="251">
        <f ca="1">IF(A35stdlife="n/a","n/a",IF(BB$3&gt;(A35stdlife+$E561),('PTRM input'!$H$419*(1+rvanilla02)^0.5)-SUM($H561:BA561),('PTRM input'!$H$419*(1+rvanilla02)^0.5)/A35stdlife))</f>
        <v>0</v>
      </c>
      <c r="BC561" s="251">
        <f ca="1">IF(A35stdlife="n/a","n/a",IF(BC$3&gt;(A35stdlife+$E561),('PTRM input'!$H$419*(1+rvanilla02)^0.5)-SUM($H561:BB561),('PTRM input'!$H$419*(1+rvanilla02)^0.5)/A35stdlife))</f>
        <v>0</v>
      </c>
      <c r="BD561" s="251">
        <f ca="1">IF(A35stdlife="n/a","n/a",IF(BD$3&gt;(A35stdlife+$E561),('PTRM input'!$H$419*(1+rvanilla02)^0.5)-SUM($H561:BC561),('PTRM input'!$H$419*(1+rvanilla02)^0.5)/A35stdlife))</f>
        <v>0</v>
      </c>
      <c r="BE561" s="251">
        <f ca="1">IF(A35stdlife="n/a","n/a",IF(BE$3&gt;(A35stdlife+$E561),('PTRM input'!$H$419*(1+rvanilla02)^0.5)-SUM($H561:BD561),('PTRM input'!$H$419*(1+rvanilla02)^0.5)/A35stdlife))</f>
        <v>0</v>
      </c>
      <c r="BF561" s="251">
        <f ca="1">IF(A35stdlife="n/a","n/a",IF(BF$3&gt;(A35stdlife+$E561),('PTRM input'!$H$419*(1+rvanilla02)^0.5)-SUM($H561:BE561),('PTRM input'!$H$419*(1+rvanilla02)^0.5)/A35stdlife))</f>
        <v>0</v>
      </c>
      <c r="BG561" s="251">
        <f ca="1">IF(A35stdlife="n/a","n/a",IF(BG$3&gt;(A35stdlife+$E561),('PTRM input'!$H$419*(1+rvanilla02)^0.5)-SUM($H561:BF561),('PTRM input'!$H$419*(1+rvanilla02)^0.5)/A35stdlife))</f>
        <v>0</v>
      </c>
      <c r="BH561" s="251">
        <f ca="1">IF(A35stdlife="n/a","n/a",IF(BH$3&gt;(A35stdlife+$E561),('PTRM input'!$H$419*(1+rvanilla02)^0.5)-SUM($H561:BG561),('PTRM input'!$H$419*(1+rvanilla02)^0.5)/A35stdlife))</f>
        <v>0</v>
      </c>
      <c r="BI561" s="251">
        <f ca="1">IF(A35stdlife="n/a","n/a",IF(BI$3&gt;(A35stdlife+$E561),('PTRM input'!$H$419*(1+rvanilla02)^0.5)-SUM($H561:BH561),('PTRM input'!$H$419*(1+rvanilla02)^0.5)/A35stdlife))</f>
        <v>0</v>
      </c>
      <c r="BJ561" s="116"/>
      <c r="BK561" s="116"/>
      <c r="BL561" s="116"/>
      <c r="BM561" s="116"/>
    </row>
    <row r="562" spans="1:65" hidden="1" outlineLevel="2">
      <c r="A562" s="116"/>
      <c r="B562" s="19"/>
      <c r="C562" s="18"/>
      <c r="D562" s="760"/>
      <c r="E562" s="86">
        <v>3</v>
      </c>
      <c r="F562" s="259"/>
      <c r="G562" s="434"/>
      <c r="H562" s="435"/>
      <c r="I562" s="619"/>
      <c r="J562" s="433">
        <f ca="1">IF(A35stdlife="n/a","n/a",IF(J$3&gt;(A35stdlife+$E562),('PTRM input'!$I$419*(1+rvanilla03)^0.5)-SUM(I562:$I562),('PTRM input'!$I$419*(1+rvanilla03)^0.5)/A35stdlife))</f>
        <v>0</v>
      </c>
      <c r="K562" s="433">
        <f ca="1">IF(A35stdlife="n/a","n/a",IF(K$3&gt;(A35stdlife+$E562),('PTRM input'!$I$419*(1+rvanilla03)^0.5)-SUM($I562:J562),('PTRM input'!$I$419*(1+rvanilla03)^0.5)/A35stdlife))</f>
        <v>0</v>
      </c>
      <c r="L562" s="433">
        <f ca="1">IF(A35stdlife="n/a","n/a",IF(L$3&gt;(A35stdlife+$E562),('PTRM input'!$I$419*(1+rvanilla03)^0.5)-SUM($I562:K562),('PTRM input'!$I$419*(1+rvanilla03)^0.5)/A35stdlife))</f>
        <v>0</v>
      </c>
      <c r="M562" s="433">
        <f ca="1">IF(A35stdlife="n/a","n/a",IF(M$3&gt;(A35stdlife+$E562),('PTRM input'!$I$419*(1+rvanilla03)^0.5)-SUM($I562:L562),('PTRM input'!$I$419*(1+rvanilla03)^0.5)/A35stdlife))</f>
        <v>0</v>
      </c>
      <c r="N562" s="433">
        <f ca="1">IF(A35stdlife="n/a","n/a",IF(N$3&gt;(A35stdlife+$E562),('PTRM input'!$I$419*(1+rvanilla03)^0.5)-SUM($I562:M562),('PTRM input'!$I$419*(1+rvanilla03)^0.5)/A35stdlife))</f>
        <v>0</v>
      </c>
      <c r="O562" s="433">
        <f ca="1">IF(A35stdlife="n/a","n/a",IF(O$3&gt;(A35stdlife+$E562),('PTRM input'!$I$419*(1+rvanilla03)^0.5)-SUM($I562:N562),('PTRM input'!$I$419*(1+rvanilla03)^0.5)/A35stdlife))</f>
        <v>0</v>
      </c>
      <c r="P562" s="433">
        <f ca="1">IF(A35stdlife="n/a","n/a",IF(P$3&gt;(A35stdlife+$E562),('PTRM input'!$I$419*(1+rvanilla03)^0.5)-SUM($I562:O562),('PTRM input'!$I$419*(1+rvanilla03)^0.5)/A35stdlife))</f>
        <v>0</v>
      </c>
      <c r="Q562" s="433">
        <f ca="1">IF(A35stdlife="n/a","n/a",IF(Q$3&gt;(A35stdlife+$E562),('PTRM input'!$I$419*(1+rvanilla03)^0.5)-SUM($I562:P562),('PTRM input'!$I$419*(1+rvanilla03)^0.5)/A35stdlife))</f>
        <v>0</v>
      </c>
      <c r="R562" s="251">
        <f ca="1">IF(A35stdlife="n/a","n/a",IF(R$3&gt;(A35stdlife+$E562),('PTRM input'!$I$419*(1+rvanilla03)^0.5)-SUM($I562:Q562),('PTRM input'!$I$419*(1+rvanilla03)^0.5)/A35stdlife))</f>
        <v>0</v>
      </c>
      <c r="S562" s="251">
        <f ca="1">IF(A35stdlife="n/a","n/a",IF(S$3&gt;(A35stdlife+$E562),('PTRM input'!$I$419*(1+rvanilla03)^0.5)-SUM($I562:R562),('PTRM input'!$I$419*(1+rvanilla03)^0.5)/A35stdlife))</f>
        <v>0</v>
      </c>
      <c r="T562" s="251">
        <f ca="1">IF(A35stdlife="n/a","n/a",IF(T$3&gt;(A35stdlife+$E562),('PTRM input'!$I$419*(1+rvanilla03)^0.5)-SUM($I562:S562),('PTRM input'!$I$419*(1+rvanilla03)^0.5)/A35stdlife))</f>
        <v>0</v>
      </c>
      <c r="U562" s="251">
        <f ca="1">IF(A35stdlife="n/a","n/a",IF(U$3&gt;(A35stdlife+$E562),('PTRM input'!$I$419*(1+rvanilla03)^0.5)-SUM($I562:T562),('PTRM input'!$I$419*(1+rvanilla03)^0.5)/A35stdlife))</f>
        <v>0</v>
      </c>
      <c r="V562" s="251">
        <f ca="1">IF(A35stdlife="n/a","n/a",IF(V$3&gt;(A35stdlife+$E562),('PTRM input'!$I$419*(1+rvanilla03)^0.5)-SUM($I562:U562),('PTRM input'!$I$419*(1+rvanilla03)^0.5)/A35stdlife))</f>
        <v>0</v>
      </c>
      <c r="W562" s="251">
        <f ca="1">IF(A35stdlife="n/a","n/a",IF(W$3&gt;(A35stdlife+$E562),('PTRM input'!$I$419*(1+rvanilla03)^0.5)-SUM($I562:V562),('PTRM input'!$I$419*(1+rvanilla03)^0.5)/A35stdlife))</f>
        <v>0</v>
      </c>
      <c r="X562" s="251">
        <f ca="1">IF(A35stdlife="n/a","n/a",IF(X$3&gt;(A35stdlife+$E562),('PTRM input'!$I$419*(1+rvanilla03)^0.5)-SUM($I562:W562),('PTRM input'!$I$419*(1+rvanilla03)^0.5)/A35stdlife))</f>
        <v>0</v>
      </c>
      <c r="Y562" s="251">
        <f ca="1">IF(A35stdlife="n/a","n/a",IF(Y$3&gt;(A35stdlife+$E562),('PTRM input'!$I$419*(1+rvanilla03)^0.5)-SUM($I562:X562),('PTRM input'!$I$419*(1+rvanilla03)^0.5)/A35stdlife))</f>
        <v>0</v>
      </c>
      <c r="Z562" s="251">
        <f ca="1">IF(A35stdlife="n/a","n/a",IF(Z$3&gt;(A35stdlife+$E562),('PTRM input'!$I$419*(1+rvanilla03)^0.5)-SUM($I562:Y562),('PTRM input'!$I$419*(1+rvanilla03)^0.5)/A35stdlife))</f>
        <v>0</v>
      </c>
      <c r="AA562" s="251">
        <f ca="1">IF(A35stdlife="n/a","n/a",IF(AA$3&gt;(A35stdlife+$E562),('PTRM input'!$I$419*(1+rvanilla03)^0.5)-SUM($I562:Z562),('PTRM input'!$I$419*(1+rvanilla03)^0.5)/A35stdlife))</f>
        <v>0</v>
      </c>
      <c r="AB562" s="251">
        <f ca="1">IF(A35stdlife="n/a","n/a",IF(AB$3&gt;(A35stdlife+$E562),('PTRM input'!$I$419*(1+rvanilla03)^0.5)-SUM($I562:AA562),('PTRM input'!$I$419*(1+rvanilla03)^0.5)/A35stdlife))</f>
        <v>0</v>
      </c>
      <c r="AC562" s="251">
        <f ca="1">IF(A35stdlife="n/a","n/a",IF(AC$3&gt;(A35stdlife+$E562),('PTRM input'!$I$419*(1+rvanilla03)^0.5)-SUM($I562:AB562),('PTRM input'!$I$419*(1+rvanilla03)^0.5)/A35stdlife))</f>
        <v>0</v>
      </c>
      <c r="AD562" s="251">
        <f ca="1">IF(A35stdlife="n/a","n/a",IF(AD$3&gt;(A35stdlife+$E562),('PTRM input'!$I$419*(1+rvanilla03)^0.5)-SUM($I562:AC562),('PTRM input'!$I$419*(1+rvanilla03)^0.5)/A35stdlife))</f>
        <v>0</v>
      </c>
      <c r="AE562" s="251">
        <f ca="1">IF(A35stdlife="n/a","n/a",IF(AE$3&gt;(A35stdlife+$E562),('PTRM input'!$I$419*(1+rvanilla03)^0.5)-SUM($I562:AD562),('PTRM input'!$I$419*(1+rvanilla03)^0.5)/A35stdlife))</f>
        <v>0</v>
      </c>
      <c r="AF562" s="251">
        <f ca="1">IF(A35stdlife="n/a","n/a",IF(AF$3&gt;(A35stdlife+$E562),('PTRM input'!$I$419*(1+rvanilla03)^0.5)-SUM($I562:AE562),('PTRM input'!$I$419*(1+rvanilla03)^0.5)/A35stdlife))</f>
        <v>0</v>
      </c>
      <c r="AG562" s="251">
        <f ca="1">IF(A35stdlife="n/a","n/a",IF(AG$3&gt;(A35stdlife+$E562),('PTRM input'!$I$419*(1+rvanilla03)^0.5)-SUM($I562:AF562),('PTRM input'!$I$419*(1+rvanilla03)^0.5)/A35stdlife))</f>
        <v>0</v>
      </c>
      <c r="AH562" s="251">
        <f ca="1">IF(A35stdlife="n/a","n/a",IF(AH$3&gt;(A35stdlife+$E562),('PTRM input'!$I$419*(1+rvanilla03)^0.5)-SUM($I562:AG562),('PTRM input'!$I$419*(1+rvanilla03)^0.5)/A35stdlife))</f>
        <v>0</v>
      </c>
      <c r="AI562" s="251">
        <f ca="1">IF(A35stdlife="n/a","n/a",IF(AI$3&gt;(A35stdlife+$E562),('PTRM input'!$I$419*(1+rvanilla03)^0.5)-SUM($I562:AH562),('PTRM input'!$I$419*(1+rvanilla03)^0.5)/A35stdlife))</f>
        <v>0</v>
      </c>
      <c r="AJ562" s="251">
        <f ca="1">IF(A35stdlife="n/a","n/a",IF(AJ$3&gt;(A35stdlife+$E562),('PTRM input'!$I$419*(1+rvanilla03)^0.5)-SUM($I562:AI562),('PTRM input'!$I$419*(1+rvanilla03)^0.5)/A35stdlife))</f>
        <v>0</v>
      </c>
      <c r="AK562" s="251">
        <f ca="1">IF(A35stdlife="n/a","n/a",IF(AK$3&gt;(A35stdlife+$E562),('PTRM input'!$I$419*(1+rvanilla03)^0.5)-SUM($I562:AJ562),('PTRM input'!$I$419*(1+rvanilla03)^0.5)/A35stdlife))</f>
        <v>0</v>
      </c>
      <c r="AL562" s="251">
        <f ca="1">IF(A35stdlife="n/a","n/a",IF(AL$3&gt;(A35stdlife+$E562),('PTRM input'!$I$419*(1+rvanilla03)^0.5)-SUM($I562:AK562),('PTRM input'!$I$419*(1+rvanilla03)^0.5)/A35stdlife))</f>
        <v>0</v>
      </c>
      <c r="AM562" s="251">
        <f ca="1">IF(A35stdlife="n/a","n/a",IF(AM$3&gt;(A35stdlife+$E562),('PTRM input'!$I$419*(1+rvanilla03)^0.5)-SUM($I562:AL562),('PTRM input'!$I$419*(1+rvanilla03)^0.5)/A35stdlife))</f>
        <v>0</v>
      </c>
      <c r="AN562" s="251">
        <f ca="1">IF(A35stdlife="n/a","n/a",IF(AN$3&gt;(A35stdlife+$E562),('PTRM input'!$I$419*(1+rvanilla03)^0.5)-SUM($I562:AM562),('PTRM input'!$I$419*(1+rvanilla03)^0.5)/A35stdlife))</f>
        <v>0</v>
      </c>
      <c r="AO562" s="251">
        <f ca="1">IF(A35stdlife="n/a","n/a",IF(AO$3&gt;(A35stdlife+$E562),('PTRM input'!$I$419*(1+rvanilla03)^0.5)-SUM($I562:AN562),('PTRM input'!$I$419*(1+rvanilla03)^0.5)/A35stdlife))</f>
        <v>0</v>
      </c>
      <c r="AP562" s="251">
        <f ca="1">IF(A35stdlife="n/a","n/a",IF(AP$3&gt;(A35stdlife+$E562),('PTRM input'!$I$419*(1+rvanilla03)^0.5)-SUM($I562:AO562),('PTRM input'!$I$419*(1+rvanilla03)^0.5)/A35stdlife))</f>
        <v>0</v>
      </c>
      <c r="AQ562" s="251">
        <f ca="1">IF(A35stdlife="n/a","n/a",IF(AQ$3&gt;(A35stdlife+$E562),('PTRM input'!$I$419*(1+rvanilla03)^0.5)-SUM($I562:AP562),('PTRM input'!$I$419*(1+rvanilla03)^0.5)/A35stdlife))</f>
        <v>0</v>
      </c>
      <c r="AR562" s="251">
        <f ca="1">IF(A35stdlife="n/a","n/a",IF(AR$3&gt;(A35stdlife+$E562),('PTRM input'!$I$419*(1+rvanilla03)^0.5)-SUM($I562:AQ562),('PTRM input'!$I$419*(1+rvanilla03)^0.5)/A35stdlife))</f>
        <v>0</v>
      </c>
      <c r="AS562" s="251">
        <f ca="1">IF(A35stdlife="n/a","n/a",IF(AS$3&gt;(A35stdlife+$E562),('PTRM input'!$I$419*(1+rvanilla03)^0.5)-SUM($I562:AR562),('PTRM input'!$I$419*(1+rvanilla03)^0.5)/A35stdlife))</f>
        <v>0</v>
      </c>
      <c r="AT562" s="251">
        <f ca="1">IF(A35stdlife="n/a","n/a",IF(AT$3&gt;(A35stdlife+$E562),('PTRM input'!$I$419*(1+rvanilla03)^0.5)-SUM($I562:AS562),('PTRM input'!$I$419*(1+rvanilla03)^0.5)/A35stdlife))</f>
        <v>0</v>
      </c>
      <c r="AU562" s="251">
        <f ca="1">IF(A35stdlife="n/a","n/a",IF(AU$3&gt;(A35stdlife+$E562),('PTRM input'!$I$419*(1+rvanilla03)^0.5)-SUM($I562:AT562),('PTRM input'!$I$419*(1+rvanilla03)^0.5)/A35stdlife))</f>
        <v>0</v>
      </c>
      <c r="AV562" s="251">
        <f ca="1">IF(A35stdlife="n/a","n/a",IF(AV$3&gt;(A35stdlife+$E562),('PTRM input'!$I$419*(1+rvanilla03)^0.5)-SUM($I562:AU562),('PTRM input'!$I$419*(1+rvanilla03)^0.5)/A35stdlife))</f>
        <v>0</v>
      </c>
      <c r="AW562" s="251">
        <f ca="1">IF(A35stdlife="n/a","n/a",IF(AW$3&gt;(A35stdlife+$E562),('PTRM input'!$I$419*(1+rvanilla03)^0.5)-SUM($I562:AV562),('PTRM input'!$I$419*(1+rvanilla03)^0.5)/A35stdlife))</f>
        <v>0</v>
      </c>
      <c r="AX562" s="251">
        <f ca="1">IF(A35stdlife="n/a","n/a",IF(AX$3&gt;(A35stdlife+$E562),('PTRM input'!$I$419*(1+rvanilla03)^0.5)-SUM($I562:AW562),('PTRM input'!$I$419*(1+rvanilla03)^0.5)/A35stdlife))</f>
        <v>0</v>
      </c>
      <c r="AY562" s="251">
        <f ca="1">IF(A35stdlife="n/a","n/a",IF(AY$3&gt;(A35stdlife+$E562),('PTRM input'!$I$419*(1+rvanilla03)^0.5)-SUM($I562:AX562),('PTRM input'!$I$419*(1+rvanilla03)^0.5)/A35stdlife))</f>
        <v>0</v>
      </c>
      <c r="AZ562" s="251">
        <f ca="1">IF(A35stdlife="n/a","n/a",IF(AZ$3&gt;(A35stdlife+$E562),('PTRM input'!$I$419*(1+rvanilla03)^0.5)-SUM($I562:AY562),('PTRM input'!$I$419*(1+rvanilla03)^0.5)/A35stdlife))</f>
        <v>0</v>
      </c>
      <c r="BA562" s="251">
        <f ca="1">IF(A35stdlife="n/a","n/a",IF(BA$3&gt;(A35stdlife+$E562),('PTRM input'!$I$419*(1+rvanilla03)^0.5)-SUM($I562:AZ562),('PTRM input'!$I$419*(1+rvanilla03)^0.5)/A35stdlife))</f>
        <v>0</v>
      </c>
      <c r="BB562" s="251">
        <f ca="1">IF(A35stdlife="n/a","n/a",IF(BB$3&gt;(A35stdlife+$E562),('PTRM input'!$I$419*(1+rvanilla03)^0.5)-SUM($I562:BA562),('PTRM input'!$I$419*(1+rvanilla03)^0.5)/A35stdlife))</f>
        <v>0</v>
      </c>
      <c r="BC562" s="251">
        <f ca="1">IF(A35stdlife="n/a","n/a",IF(BC$3&gt;(A35stdlife+$E562),('PTRM input'!$I$419*(1+rvanilla03)^0.5)-SUM($I562:BB562),('PTRM input'!$I$419*(1+rvanilla03)^0.5)/A35stdlife))</f>
        <v>0</v>
      </c>
      <c r="BD562" s="251">
        <f ca="1">IF(A35stdlife="n/a","n/a",IF(BD$3&gt;(A35stdlife+$E562),('PTRM input'!$I$419*(1+rvanilla03)^0.5)-SUM($I562:BC562),('PTRM input'!$I$419*(1+rvanilla03)^0.5)/A35stdlife))</f>
        <v>0</v>
      </c>
      <c r="BE562" s="251">
        <f ca="1">IF(A35stdlife="n/a","n/a",IF(BE$3&gt;(A35stdlife+$E562),('PTRM input'!$I$419*(1+rvanilla03)^0.5)-SUM($I562:BD562),('PTRM input'!$I$419*(1+rvanilla03)^0.5)/A35stdlife))</f>
        <v>0</v>
      </c>
      <c r="BF562" s="251">
        <f ca="1">IF(A35stdlife="n/a","n/a",IF(BF$3&gt;(A35stdlife+$E562),('PTRM input'!$I$419*(1+rvanilla03)^0.5)-SUM($I562:BE562),('PTRM input'!$I$419*(1+rvanilla03)^0.5)/A35stdlife))</f>
        <v>0</v>
      </c>
      <c r="BG562" s="251">
        <f ca="1">IF(A35stdlife="n/a","n/a",IF(BG$3&gt;(A35stdlife+$E562),('PTRM input'!$I$419*(1+rvanilla03)^0.5)-SUM($I562:BF562),('PTRM input'!$I$419*(1+rvanilla03)^0.5)/A35stdlife))</f>
        <v>0</v>
      </c>
      <c r="BH562" s="251">
        <f ca="1">IF(A35stdlife="n/a","n/a",IF(BH$3&gt;(A35stdlife+$E562),('PTRM input'!$I$419*(1+rvanilla03)^0.5)-SUM($I562:BG562),('PTRM input'!$I$419*(1+rvanilla03)^0.5)/A35stdlife))</f>
        <v>0</v>
      </c>
      <c r="BI562" s="251">
        <f ca="1">IF(A35stdlife="n/a","n/a",IF(BI$3&gt;(A35stdlife+$E562),('PTRM input'!$I$419*(1+rvanilla03)^0.5)-SUM($I562:BH562),('PTRM input'!$I$419*(1+rvanilla03)^0.5)/A35stdlife))</f>
        <v>0</v>
      </c>
      <c r="BJ562" s="116"/>
      <c r="BK562" s="116"/>
      <c r="BL562" s="116"/>
      <c r="BM562" s="116"/>
    </row>
    <row r="563" spans="1:65" hidden="1" outlineLevel="2">
      <c r="A563" s="116"/>
      <c r="B563" s="19"/>
      <c r="C563" s="18"/>
      <c r="D563" s="760"/>
      <c r="E563" s="86">
        <v>4</v>
      </c>
      <c r="F563" s="259"/>
      <c r="G563" s="434"/>
      <c r="H563" s="435"/>
      <c r="I563" s="435"/>
      <c r="J563" s="619"/>
      <c r="K563" s="433">
        <f ca="1">IF(A35stdlife="n/a","n/a",IF(K$3&gt;(A35stdlife+$E563),('PTRM input'!$J$419*(1+rvanilla04)^0.5)-SUM(J563:$J563),('PTRM input'!$J$419*(1+rvanilla04)^0.5)/A35stdlife))</f>
        <v>0</v>
      </c>
      <c r="L563" s="433">
        <f ca="1">IF(A35stdlife="n/a","n/a",IF(L$3&gt;(A35stdlife+$E563),('PTRM input'!$J$419*(1+rvanilla04)^0.5)-SUM($J563:K563),('PTRM input'!$J$419*(1+rvanilla04)^0.5)/A35stdlife))</f>
        <v>0</v>
      </c>
      <c r="M563" s="433">
        <f ca="1">IF(A35stdlife="n/a","n/a",IF(M$3&gt;(A35stdlife+$E563),('PTRM input'!$J$419*(1+rvanilla04)^0.5)-SUM($J563:L563),('PTRM input'!$J$419*(1+rvanilla04)^0.5)/A35stdlife))</f>
        <v>0</v>
      </c>
      <c r="N563" s="433">
        <f ca="1">IF(A35stdlife="n/a","n/a",IF(N$3&gt;(A35stdlife+$E563),('PTRM input'!$J$419*(1+rvanilla04)^0.5)-SUM($J563:M563),('PTRM input'!$J$419*(1+rvanilla04)^0.5)/A35stdlife))</f>
        <v>0</v>
      </c>
      <c r="O563" s="433">
        <f ca="1">IF(A35stdlife="n/a","n/a",IF(O$3&gt;(A35stdlife+$E563),('PTRM input'!$J$419*(1+rvanilla04)^0.5)-SUM($J563:N563),('PTRM input'!$J$419*(1+rvanilla04)^0.5)/A35stdlife))</f>
        <v>0</v>
      </c>
      <c r="P563" s="433">
        <f ca="1">IF(A35stdlife="n/a","n/a",IF(P$3&gt;(A35stdlife+$E563),('PTRM input'!$J$419*(1+rvanilla04)^0.5)-SUM($J563:O563),('PTRM input'!$J$419*(1+rvanilla04)^0.5)/A35stdlife))</f>
        <v>0</v>
      </c>
      <c r="Q563" s="433">
        <f ca="1">IF(A35stdlife="n/a","n/a",IF(Q$3&gt;(A35stdlife+$E563),('PTRM input'!$J$419*(1+rvanilla04)^0.5)-SUM($J563:P563),('PTRM input'!$J$419*(1+rvanilla04)^0.5)/A35stdlife))</f>
        <v>0</v>
      </c>
      <c r="R563" s="251">
        <f ca="1">IF(A35stdlife="n/a","n/a",IF(R$3&gt;(A35stdlife+$E563),('PTRM input'!$J$419*(1+rvanilla04)^0.5)-SUM($J563:Q563),('PTRM input'!$J$419*(1+rvanilla04)^0.5)/A35stdlife))</f>
        <v>0</v>
      </c>
      <c r="S563" s="251">
        <f ca="1">IF(A35stdlife="n/a","n/a",IF(S$3&gt;(A35stdlife+$E563),('PTRM input'!$J$419*(1+rvanilla04)^0.5)-SUM($J563:R563),('PTRM input'!$J$419*(1+rvanilla04)^0.5)/A35stdlife))</f>
        <v>0</v>
      </c>
      <c r="T563" s="251">
        <f ca="1">IF(A35stdlife="n/a","n/a",IF(T$3&gt;(A35stdlife+$E563),('PTRM input'!$J$419*(1+rvanilla04)^0.5)-SUM($J563:S563),('PTRM input'!$J$419*(1+rvanilla04)^0.5)/A35stdlife))</f>
        <v>0</v>
      </c>
      <c r="U563" s="251">
        <f ca="1">IF(A35stdlife="n/a","n/a",IF(U$3&gt;(A35stdlife+$E563),('PTRM input'!$J$419*(1+rvanilla04)^0.5)-SUM($J563:T563),('PTRM input'!$J$419*(1+rvanilla04)^0.5)/A35stdlife))</f>
        <v>0</v>
      </c>
      <c r="V563" s="251">
        <f ca="1">IF(A35stdlife="n/a","n/a",IF(V$3&gt;(A35stdlife+$E563),('PTRM input'!$J$419*(1+rvanilla04)^0.5)-SUM($J563:U563),('PTRM input'!$J$419*(1+rvanilla04)^0.5)/A35stdlife))</f>
        <v>0</v>
      </c>
      <c r="W563" s="251">
        <f ca="1">IF(A35stdlife="n/a","n/a",IF(W$3&gt;(A35stdlife+$E563),('PTRM input'!$J$419*(1+rvanilla04)^0.5)-SUM($J563:V563),('PTRM input'!$J$419*(1+rvanilla04)^0.5)/A35stdlife))</f>
        <v>0</v>
      </c>
      <c r="X563" s="251">
        <f ca="1">IF(A35stdlife="n/a","n/a",IF(X$3&gt;(A35stdlife+$E563),('PTRM input'!$J$419*(1+rvanilla04)^0.5)-SUM($J563:W563),('PTRM input'!$J$419*(1+rvanilla04)^0.5)/A35stdlife))</f>
        <v>0</v>
      </c>
      <c r="Y563" s="251">
        <f ca="1">IF(A35stdlife="n/a","n/a",IF(Y$3&gt;(A35stdlife+$E563),('PTRM input'!$J$419*(1+rvanilla04)^0.5)-SUM($J563:X563),('PTRM input'!$J$419*(1+rvanilla04)^0.5)/A35stdlife))</f>
        <v>0</v>
      </c>
      <c r="Z563" s="251">
        <f ca="1">IF(A35stdlife="n/a","n/a",IF(Z$3&gt;(A35stdlife+$E563),('PTRM input'!$J$419*(1+rvanilla04)^0.5)-SUM($J563:Y563),('PTRM input'!$J$419*(1+rvanilla04)^0.5)/A35stdlife))</f>
        <v>0</v>
      </c>
      <c r="AA563" s="251">
        <f ca="1">IF(A35stdlife="n/a","n/a",IF(AA$3&gt;(A35stdlife+$E563),('PTRM input'!$J$419*(1+rvanilla04)^0.5)-SUM($J563:Z563),('PTRM input'!$J$419*(1+rvanilla04)^0.5)/A35stdlife))</f>
        <v>0</v>
      </c>
      <c r="AB563" s="251">
        <f ca="1">IF(A35stdlife="n/a","n/a",IF(AB$3&gt;(A35stdlife+$E563),('PTRM input'!$J$419*(1+rvanilla04)^0.5)-SUM($J563:AA563),('PTRM input'!$J$419*(1+rvanilla04)^0.5)/A35stdlife))</f>
        <v>0</v>
      </c>
      <c r="AC563" s="251">
        <f ca="1">IF(A35stdlife="n/a","n/a",IF(AC$3&gt;(A35stdlife+$E563),('PTRM input'!$J$419*(1+rvanilla04)^0.5)-SUM($J563:AB563),('PTRM input'!$J$419*(1+rvanilla04)^0.5)/A35stdlife))</f>
        <v>0</v>
      </c>
      <c r="AD563" s="251">
        <f ca="1">IF(A35stdlife="n/a","n/a",IF(AD$3&gt;(A35stdlife+$E563),('PTRM input'!$J$419*(1+rvanilla04)^0.5)-SUM($J563:AC563),('PTRM input'!$J$419*(1+rvanilla04)^0.5)/A35stdlife))</f>
        <v>0</v>
      </c>
      <c r="AE563" s="251">
        <f ca="1">IF(A35stdlife="n/a","n/a",IF(AE$3&gt;(A35stdlife+$E563),('PTRM input'!$J$419*(1+rvanilla04)^0.5)-SUM($J563:AD563),('PTRM input'!$J$419*(1+rvanilla04)^0.5)/A35stdlife))</f>
        <v>0</v>
      </c>
      <c r="AF563" s="251">
        <f ca="1">IF(A35stdlife="n/a","n/a",IF(AF$3&gt;(A35stdlife+$E563),('PTRM input'!$J$419*(1+rvanilla04)^0.5)-SUM($J563:AE563),('PTRM input'!$J$419*(1+rvanilla04)^0.5)/A35stdlife))</f>
        <v>0</v>
      </c>
      <c r="AG563" s="251">
        <f ca="1">IF(A35stdlife="n/a","n/a",IF(AG$3&gt;(A35stdlife+$E563),('PTRM input'!$J$419*(1+rvanilla04)^0.5)-SUM($J563:AF563),('PTRM input'!$J$419*(1+rvanilla04)^0.5)/A35stdlife))</f>
        <v>0</v>
      </c>
      <c r="AH563" s="251">
        <f ca="1">IF(A35stdlife="n/a","n/a",IF(AH$3&gt;(A35stdlife+$E563),('PTRM input'!$J$419*(1+rvanilla04)^0.5)-SUM($J563:AG563),('PTRM input'!$J$419*(1+rvanilla04)^0.5)/A35stdlife))</f>
        <v>0</v>
      </c>
      <c r="AI563" s="251">
        <f ca="1">IF(A35stdlife="n/a","n/a",IF(AI$3&gt;(A35stdlife+$E563),('PTRM input'!$J$419*(1+rvanilla04)^0.5)-SUM($J563:AH563),('PTRM input'!$J$419*(1+rvanilla04)^0.5)/A35stdlife))</f>
        <v>0</v>
      </c>
      <c r="AJ563" s="251">
        <f ca="1">IF(A35stdlife="n/a","n/a",IF(AJ$3&gt;(A35stdlife+$E563),('PTRM input'!$J$419*(1+rvanilla04)^0.5)-SUM($J563:AI563),('PTRM input'!$J$419*(1+rvanilla04)^0.5)/A35stdlife))</f>
        <v>0</v>
      </c>
      <c r="AK563" s="251">
        <f ca="1">IF(A35stdlife="n/a","n/a",IF(AK$3&gt;(A35stdlife+$E563),('PTRM input'!$J$419*(1+rvanilla04)^0.5)-SUM($J563:AJ563),('PTRM input'!$J$419*(1+rvanilla04)^0.5)/A35stdlife))</f>
        <v>0</v>
      </c>
      <c r="AL563" s="251">
        <f ca="1">IF(A35stdlife="n/a","n/a",IF(AL$3&gt;(A35stdlife+$E563),('PTRM input'!$J$419*(1+rvanilla04)^0.5)-SUM($J563:AK563),('PTRM input'!$J$419*(1+rvanilla04)^0.5)/A35stdlife))</f>
        <v>0</v>
      </c>
      <c r="AM563" s="251">
        <f ca="1">IF(A35stdlife="n/a","n/a",IF(AM$3&gt;(A35stdlife+$E563),('PTRM input'!$J$419*(1+rvanilla04)^0.5)-SUM($J563:AL563),('PTRM input'!$J$419*(1+rvanilla04)^0.5)/A35stdlife))</f>
        <v>0</v>
      </c>
      <c r="AN563" s="251">
        <f ca="1">IF(A35stdlife="n/a","n/a",IF(AN$3&gt;(A35stdlife+$E563),('PTRM input'!$J$419*(1+rvanilla04)^0.5)-SUM($J563:AM563),('PTRM input'!$J$419*(1+rvanilla04)^0.5)/A35stdlife))</f>
        <v>0</v>
      </c>
      <c r="AO563" s="251">
        <f ca="1">IF(A35stdlife="n/a","n/a",IF(AO$3&gt;(A35stdlife+$E563),('PTRM input'!$J$419*(1+rvanilla04)^0.5)-SUM($J563:AN563),('PTRM input'!$J$419*(1+rvanilla04)^0.5)/A35stdlife))</f>
        <v>0</v>
      </c>
      <c r="AP563" s="251">
        <f ca="1">IF(A35stdlife="n/a","n/a",IF(AP$3&gt;(A35stdlife+$E563),('PTRM input'!$J$419*(1+rvanilla04)^0.5)-SUM($J563:AO563),('PTRM input'!$J$419*(1+rvanilla04)^0.5)/A35stdlife))</f>
        <v>0</v>
      </c>
      <c r="AQ563" s="251">
        <f ca="1">IF(A35stdlife="n/a","n/a",IF(AQ$3&gt;(A35stdlife+$E563),('PTRM input'!$J$419*(1+rvanilla04)^0.5)-SUM($J563:AP563),('PTRM input'!$J$419*(1+rvanilla04)^0.5)/A35stdlife))</f>
        <v>0</v>
      </c>
      <c r="AR563" s="251">
        <f ca="1">IF(A35stdlife="n/a","n/a",IF(AR$3&gt;(A35stdlife+$E563),('PTRM input'!$J$419*(1+rvanilla04)^0.5)-SUM($J563:AQ563),('PTRM input'!$J$419*(1+rvanilla04)^0.5)/A35stdlife))</f>
        <v>0</v>
      </c>
      <c r="AS563" s="251">
        <f ca="1">IF(A35stdlife="n/a","n/a",IF(AS$3&gt;(A35stdlife+$E563),('PTRM input'!$J$419*(1+rvanilla04)^0.5)-SUM($J563:AR563),('PTRM input'!$J$419*(1+rvanilla04)^0.5)/A35stdlife))</f>
        <v>0</v>
      </c>
      <c r="AT563" s="251">
        <f ca="1">IF(A35stdlife="n/a","n/a",IF(AT$3&gt;(A35stdlife+$E563),('PTRM input'!$J$419*(1+rvanilla04)^0.5)-SUM($J563:AS563),('PTRM input'!$J$419*(1+rvanilla04)^0.5)/A35stdlife))</f>
        <v>0</v>
      </c>
      <c r="AU563" s="251">
        <f ca="1">IF(A35stdlife="n/a","n/a",IF(AU$3&gt;(A35stdlife+$E563),('PTRM input'!$J$419*(1+rvanilla04)^0.5)-SUM($J563:AT563),('PTRM input'!$J$419*(1+rvanilla04)^0.5)/A35stdlife))</f>
        <v>0</v>
      </c>
      <c r="AV563" s="251">
        <f ca="1">IF(A35stdlife="n/a","n/a",IF(AV$3&gt;(A35stdlife+$E563),('PTRM input'!$J$419*(1+rvanilla04)^0.5)-SUM($J563:AU563),('PTRM input'!$J$419*(1+rvanilla04)^0.5)/A35stdlife))</f>
        <v>0</v>
      </c>
      <c r="AW563" s="251">
        <f ca="1">IF(A35stdlife="n/a","n/a",IF(AW$3&gt;(A35stdlife+$E563),('PTRM input'!$J$419*(1+rvanilla04)^0.5)-SUM($J563:AV563),('PTRM input'!$J$419*(1+rvanilla04)^0.5)/A35stdlife))</f>
        <v>0</v>
      </c>
      <c r="AX563" s="251">
        <f ca="1">IF(A35stdlife="n/a","n/a",IF(AX$3&gt;(A35stdlife+$E563),('PTRM input'!$J$419*(1+rvanilla04)^0.5)-SUM($J563:AW563),('PTRM input'!$J$419*(1+rvanilla04)^0.5)/A35stdlife))</f>
        <v>0</v>
      </c>
      <c r="AY563" s="251">
        <f ca="1">IF(A35stdlife="n/a","n/a",IF(AY$3&gt;(A35stdlife+$E563),('PTRM input'!$J$419*(1+rvanilla04)^0.5)-SUM($J563:AX563),('PTRM input'!$J$419*(1+rvanilla04)^0.5)/A35stdlife))</f>
        <v>0</v>
      </c>
      <c r="AZ563" s="251">
        <f ca="1">IF(A35stdlife="n/a","n/a",IF(AZ$3&gt;(A35stdlife+$E563),('PTRM input'!$J$419*(1+rvanilla04)^0.5)-SUM($J563:AY563),('PTRM input'!$J$419*(1+rvanilla04)^0.5)/A35stdlife))</f>
        <v>0</v>
      </c>
      <c r="BA563" s="251">
        <f ca="1">IF(A35stdlife="n/a","n/a",IF(BA$3&gt;(A35stdlife+$E563),('PTRM input'!$J$419*(1+rvanilla04)^0.5)-SUM($J563:AZ563),('PTRM input'!$J$419*(1+rvanilla04)^0.5)/A35stdlife))</f>
        <v>0</v>
      </c>
      <c r="BB563" s="251">
        <f ca="1">IF(A35stdlife="n/a","n/a",IF(BB$3&gt;(A35stdlife+$E563),('PTRM input'!$J$419*(1+rvanilla04)^0.5)-SUM($J563:BA563),('PTRM input'!$J$419*(1+rvanilla04)^0.5)/A35stdlife))</f>
        <v>0</v>
      </c>
      <c r="BC563" s="251">
        <f ca="1">IF(A35stdlife="n/a","n/a",IF(BC$3&gt;(A35stdlife+$E563),('PTRM input'!$J$419*(1+rvanilla04)^0.5)-SUM($J563:BB563),('PTRM input'!$J$419*(1+rvanilla04)^0.5)/A35stdlife))</f>
        <v>0</v>
      </c>
      <c r="BD563" s="251">
        <f ca="1">IF(A35stdlife="n/a","n/a",IF(BD$3&gt;(A35stdlife+$E563),('PTRM input'!$J$419*(1+rvanilla04)^0.5)-SUM($J563:BC563),('PTRM input'!$J$419*(1+rvanilla04)^0.5)/A35stdlife))</f>
        <v>0</v>
      </c>
      <c r="BE563" s="251">
        <f ca="1">IF(A35stdlife="n/a","n/a",IF(BE$3&gt;(A35stdlife+$E563),('PTRM input'!$J$419*(1+rvanilla04)^0.5)-SUM($J563:BD563),('PTRM input'!$J$419*(1+rvanilla04)^0.5)/A35stdlife))</f>
        <v>0</v>
      </c>
      <c r="BF563" s="251">
        <f ca="1">IF(A35stdlife="n/a","n/a",IF(BF$3&gt;(A35stdlife+$E563),('PTRM input'!$J$419*(1+rvanilla04)^0.5)-SUM($J563:BE563),('PTRM input'!$J$419*(1+rvanilla04)^0.5)/A35stdlife))</f>
        <v>0</v>
      </c>
      <c r="BG563" s="251">
        <f ca="1">IF(A35stdlife="n/a","n/a",IF(BG$3&gt;(A35stdlife+$E563),('PTRM input'!$J$419*(1+rvanilla04)^0.5)-SUM($J563:BF563),('PTRM input'!$J$419*(1+rvanilla04)^0.5)/A35stdlife))</f>
        <v>0</v>
      </c>
      <c r="BH563" s="251">
        <f ca="1">IF(A35stdlife="n/a","n/a",IF(BH$3&gt;(A35stdlife+$E563),('PTRM input'!$J$419*(1+rvanilla04)^0.5)-SUM($J563:BG563),('PTRM input'!$J$419*(1+rvanilla04)^0.5)/A35stdlife))</f>
        <v>0</v>
      </c>
      <c r="BI563" s="251">
        <f ca="1">IF(A35stdlife="n/a","n/a",IF(BI$3&gt;(A35stdlife+$E563),('PTRM input'!$J$419*(1+rvanilla04)^0.5)-SUM($J563:BH563),('PTRM input'!$J$419*(1+rvanilla04)^0.5)/A35stdlife))</f>
        <v>0</v>
      </c>
      <c r="BJ563" s="116"/>
      <c r="BK563" s="116"/>
      <c r="BL563" s="116"/>
      <c r="BM563" s="116"/>
    </row>
    <row r="564" spans="1:65" hidden="1" outlineLevel="2">
      <c r="A564" s="116"/>
      <c r="B564" s="19"/>
      <c r="C564" s="18"/>
      <c r="D564" s="760"/>
      <c r="E564" s="86">
        <v>5</v>
      </c>
      <c r="F564" s="259"/>
      <c r="G564" s="434"/>
      <c r="H564" s="435"/>
      <c r="I564" s="435"/>
      <c r="J564" s="435"/>
      <c r="K564" s="619"/>
      <c r="L564" s="433">
        <f ca="1">IF(A35stdlife="n/a","n/a",IF(L$3&gt;(A35stdlife+$E564),('PTRM input'!$K$419*(1+rvanilla05)^0.5)-SUM($K564:K564),('PTRM input'!$K$419*(1+rvanilla05)^0.5)/A35stdlife))</f>
        <v>0</v>
      </c>
      <c r="M564" s="433">
        <f ca="1">IF(A35stdlife="n/a","n/a",IF(M$3&gt;(A35stdlife+$E564),('PTRM input'!$K$419*(1+rvanilla05)^0.5)-SUM($K564:L564),('PTRM input'!$K$419*(1+rvanilla05)^0.5)/A35stdlife))</f>
        <v>0</v>
      </c>
      <c r="N564" s="433">
        <f ca="1">IF(A35stdlife="n/a","n/a",IF(N$3&gt;(A35stdlife+$E564),('PTRM input'!$K$419*(1+rvanilla05)^0.5)-SUM($K564:M564),('PTRM input'!$K$419*(1+rvanilla05)^0.5)/A35stdlife))</f>
        <v>0</v>
      </c>
      <c r="O564" s="433">
        <f ca="1">IF(A35stdlife="n/a","n/a",IF(O$3&gt;(A35stdlife+$E564),('PTRM input'!$K$419*(1+rvanilla05)^0.5)-SUM($K564:N564),('PTRM input'!$K$419*(1+rvanilla05)^0.5)/A35stdlife))</f>
        <v>0</v>
      </c>
      <c r="P564" s="433">
        <f ca="1">IF(A35stdlife="n/a","n/a",IF(P$3&gt;(A35stdlife+$E564),('PTRM input'!$K$419*(1+rvanilla05)^0.5)-SUM($K564:O564),('PTRM input'!$K$419*(1+rvanilla05)^0.5)/A35stdlife))</f>
        <v>0</v>
      </c>
      <c r="Q564" s="433">
        <f ca="1">IF(A35stdlife="n/a","n/a",IF(Q$3&gt;(A35stdlife+$E564),('PTRM input'!$K$419*(1+rvanilla05)^0.5)-SUM($K564:P564),('PTRM input'!$K$419*(1+rvanilla05)^0.5)/A35stdlife))</f>
        <v>0</v>
      </c>
      <c r="R564" s="251">
        <f ca="1">IF(A35stdlife="n/a","n/a",IF(R$3&gt;(A35stdlife+$E564),('PTRM input'!$K$419*(1+rvanilla05)^0.5)-SUM($K564:Q564),('PTRM input'!$K$419*(1+rvanilla05)^0.5)/A35stdlife))</f>
        <v>0</v>
      </c>
      <c r="S564" s="251">
        <f ca="1">IF(A35stdlife="n/a","n/a",IF(S$3&gt;(A35stdlife+$E564),('PTRM input'!$K$419*(1+rvanilla05)^0.5)-SUM($K564:R564),('PTRM input'!$K$419*(1+rvanilla05)^0.5)/A35stdlife))</f>
        <v>0</v>
      </c>
      <c r="T564" s="251">
        <f ca="1">IF(A35stdlife="n/a","n/a",IF(T$3&gt;(A35stdlife+$E564),('PTRM input'!$K$419*(1+rvanilla05)^0.5)-SUM($K564:S564),('PTRM input'!$K$419*(1+rvanilla05)^0.5)/A35stdlife))</f>
        <v>0</v>
      </c>
      <c r="U564" s="251">
        <f ca="1">IF(A35stdlife="n/a","n/a",IF(U$3&gt;(A35stdlife+$E564),('PTRM input'!$K$419*(1+rvanilla05)^0.5)-SUM($K564:T564),('PTRM input'!$K$419*(1+rvanilla05)^0.5)/A35stdlife))</f>
        <v>0</v>
      </c>
      <c r="V564" s="251">
        <f ca="1">IF(A35stdlife="n/a","n/a",IF(V$3&gt;(A35stdlife+$E564),('PTRM input'!$K$419*(1+rvanilla05)^0.5)-SUM($K564:U564),('PTRM input'!$K$419*(1+rvanilla05)^0.5)/A35stdlife))</f>
        <v>0</v>
      </c>
      <c r="W564" s="251">
        <f ca="1">IF(A35stdlife="n/a","n/a",IF(W$3&gt;(A35stdlife+$E564),('PTRM input'!$K$419*(1+rvanilla05)^0.5)-SUM($K564:V564),('PTRM input'!$K$419*(1+rvanilla05)^0.5)/A35stdlife))</f>
        <v>0</v>
      </c>
      <c r="X564" s="251">
        <f ca="1">IF(A35stdlife="n/a","n/a",IF(X$3&gt;(A35stdlife+$E564),('PTRM input'!$K$419*(1+rvanilla05)^0.5)-SUM($K564:W564),('PTRM input'!$K$419*(1+rvanilla05)^0.5)/A35stdlife))</f>
        <v>0</v>
      </c>
      <c r="Y564" s="251">
        <f ca="1">IF(A35stdlife="n/a","n/a",IF(Y$3&gt;(A35stdlife+$E564),('PTRM input'!$K$419*(1+rvanilla05)^0.5)-SUM($K564:X564),('PTRM input'!$K$419*(1+rvanilla05)^0.5)/A35stdlife))</f>
        <v>0</v>
      </c>
      <c r="Z564" s="251">
        <f ca="1">IF(A35stdlife="n/a","n/a",IF(Z$3&gt;(A35stdlife+$E564),('PTRM input'!$K$419*(1+rvanilla05)^0.5)-SUM($K564:Y564),('PTRM input'!$K$419*(1+rvanilla05)^0.5)/A35stdlife))</f>
        <v>0</v>
      </c>
      <c r="AA564" s="251">
        <f ca="1">IF(A35stdlife="n/a","n/a",IF(AA$3&gt;(A35stdlife+$E564),('PTRM input'!$K$419*(1+rvanilla05)^0.5)-SUM($K564:Z564),('PTRM input'!$K$419*(1+rvanilla05)^0.5)/A35stdlife))</f>
        <v>0</v>
      </c>
      <c r="AB564" s="251">
        <f ca="1">IF(A35stdlife="n/a","n/a",IF(AB$3&gt;(A35stdlife+$E564),('PTRM input'!$K$419*(1+rvanilla05)^0.5)-SUM($K564:AA564),('PTRM input'!$K$419*(1+rvanilla05)^0.5)/A35stdlife))</f>
        <v>0</v>
      </c>
      <c r="AC564" s="251">
        <f ca="1">IF(A35stdlife="n/a","n/a",IF(AC$3&gt;(A35stdlife+$E564),('PTRM input'!$K$419*(1+rvanilla05)^0.5)-SUM($K564:AB564),('PTRM input'!$K$419*(1+rvanilla05)^0.5)/A35stdlife))</f>
        <v>0</v>
      </c>
      <c r="AD564" s="251">
        <f ca="1">IF(A35stdlife="n/a","n/a",IF(AD$3&gt;(A35stdlife+$E564),('PTRM input'!$K$419*(1+rvanilla05)^0.5)-SUM($K564:AC564),('PTRM input'!$K$419*(1+rvanilla05)^0.5)/A35stdlife))</f>
        <v>0</v>
      </c>
      <c r="AE564" s="251">
        <f ca="1">IF(A35stdlife="n/a","n/a",IF(AE$3&gt;(A35stdlife+$E564),('PTRM input'!$K$419*(1+rvanilla05)^0.5)-SUM($K564:AD564),('PTRM input'!$K$419*(1+rvanilla05)^0.5)/A35stdlife))</f>
        <v>0</v>
      </c>
      <c r="AF564" s="251">
        <f ca="1">IF(A35stdlife="n/a","n/a",IF(AF$3&gt;(A35stdlife+$E564),('PTRM input'!$K$419*(1+rvanilla05)^0.5)-SUM($K564:AE564),('PTRM input'!$K$419*(1+rvanilla05)^0.5)/A35stdlife))</f>
        <v>0</v>
      </c>
      <c r="AG564" s="251">
        <f ca="1">IF(A35stdlife="n/a","n/a",IF(AG$3&gt;(A35stdlife+$E564),('PTRM input'!$K$419*(1+rvanilla05)^0.5)-SUM($K564:AF564),('PTRM input'!$K$419*(1+rvanilla05)^0.5)/A35stdlife))</f>
        <v>0</v>
      </c>
      <c r="AH564" s="251">
        <f ca="1">IF(A35stdlife="n/a","n/a",IF(AH$3&gt;(A35stdlife+$E564),('PTRM input'!$K$419*(1+rvanilla05)^0.5)-SUM($K564:AG564),('PTRM input'!$K$419*(1+rvanilla05)^0.5)/A35stdlife))</f>
        <v>0</v>
      </c>
      <c r="AI564" s="251">
        <f ca="1">IF(A35stdlife="n/a","n/a",IF(AI$3&gt;(A35stdlife+$E564),('PTRM input'!$K$419*(1+rvanilla05)^0.5)-SUM($K564:AH564),('PTRM input'!$K$419*(1+rvanilla05)^0.5)/A35stdlife))</f>
        <v>0</v>
      </c>
      <c r="AJ564" s="251">
        <f ca="1">IF(A35stdlife="n/a","n/a",IF(AJ$3&gt;(A35stdlife+$E564),('PTRM input'!$K$419*(1+rvanilla05)^0.5)-SUM($K564:AI564),('PTRM input'!$K$419*(1+rvanilla05)^0.5)/A35stdlife))</f>
        <v>0</v>
      </c>
      <c r="AK564" s="251">
        <f ca="1">IF(A35stdlife="n/a","n/a",IF(AK$3&gt;(A35stdlife+$E564),('PTRM input'!$K$419*(1+rvanilla05)^0.5)-SUM($K564:AJ564),('PTRM input'!$K$419*(1+rvanilla05)^0.5)/A35stdlife))</f>
        <v>0</v>
      </c>
      <c r="AL564" s="251">
        <f ca="1">IF(A35stdlife="n/a","n/a",IF(AL$3&gt;(A35stdlife+$E564),('PTRM input'!$K$419*(1+rvanilla05)^0.5)-SUM($K564:AK564),('PTRM input'!$K$419*(1+rvanilla05)^0.5)/A35stdlife))</f>
        <v>0</v>
      </c>
      <c r="AM564" s="251">
        <f ca="1">IF(A35stdlife="n/a","n/a",IF(AM$3&gt;(A35stdlife+$E564),('PTRM input'!$K$419*(1+rvanilla05)^0.5)-SUM($K564:AL564),('PTRM input'!$K$419*(1+rvanilla05)^0.5)/A35stdlife))</f>
        <v>0</v>
      </c>
      <c r="AN564" s="251">
        <f ca="1">IF(A35stdlife="n/a","n/a",IF(AN$3&gt;(A35stdlife+$E564),('PTRM input'!$K$419*(1+rvanilla05)^0.5)-SUM($K564:AM564),('PTRM input'!$K$419*(1+rvanilla05)^0.5)/A35stdlife))</f>
        <v>0</v>
      </c>
      <c r="AO564" s="251">
        <f ca="1">IF(A35stdlife="n/a","n/a",IF(AO$3&gt;(A35stdlife+$E564),('PTRM input'!$K$419*(1+rvanilla05)^0.5)-SUM($K564:AN564),('PTRM input'!$K$419*(1+rvanilla05)^0.5)/A35stdlife))</f>
        <v>0</v>
      </c>
      <c r="AP564" s="251">
        <f ca="1">IF(A35stdlife="n/a","n/a",IF(AP$3&gt;(A35stdlife+$E564),('PTRM input'!$K$419*(1+rvanilla05)^0.5)-SUM($K564:AO564),('PTRM input'!$K$419*(1+rvanilla05)^0.5)/A35stdlife))</f>
        <v>0</v>
      </c>
      <c r="AQ564" s="251">
        <f ca="1">IF(A35stdlife="n/a","n/a",IF(AQ$3&gt;(A35stdlife+$E564),('PTRM input'!$K$419*(1+rvanilla05)^0.5)-SUM($K564:AP564),('PTRM input'!$K$419*(1+rvanilla05)^0.5)/A35stdlife))</f>
        <v>0</v>
      </c>
      <c r="AR564" s="251">
        <f ca="1">IF(A35stdlife="n/a","n/a",IF(AR$3&gt;(A35stdlife+$E564),('PTRM input'!$K$419*(1+rvanilla05)^0.5)-SUM($K564:AQ564),('PTRM input'!$K$419*(1+rvanilla05)^0.5)/A35stdlife))</f>
        <v>0</v>
      </c>
      <c r="AS564" s="251">
        <f ca="1">IF(A35stdlife="n/a","n/a",IF(AS$3&gt;(A35stdlife+$E564),('PTRM input'!$K$419*(1+rvanilla05)^0.5)-SUM($K564:AR564),('PTRM input'!$K$419*(1+rvanilla05)^0.5)/A35stdlife))</f>
        <v>0</v>
      </c>
      <c r="AT564" s="251">
        <f ca="1">IF(A35stdlife="n/a","n/a",IF(AT$3&gt;(A35stdlife+$E564),('PTRM input'!$K$419*(1+rvanilla05)^0.5)-SUM($K564:AS564),('PTRM input'!$K$419*(1+rvanilla05)^0.5)/A35stdlife))</f>
        <v>0</v>
      </c>
      <c r="AU564" s="251">
        <f ca="1">IF(A35stdlife="n/a","n/a",IF(AU$3&gt;(A35stdlife+$E564),('PTRM input'!$K$419*(1+rvanilla05)^0.5)-SUM($K564:AT564),('PTRM input'!$K$419*(1+rvanilla05)^0.5)/A35stdlife))</f>
        <v>0</v>
      </c>
      <c r="AV564" s="251">
        <f ca="1">IF(A35stdlife="n/a","n/a",IF(AV$3&gt;(A35stdlife+$E564),('PTRM input'!$K$419*(1+rvanilla05)^0.5)-SUM($K564:AU564),('PTRM input'!$K$419*(1+rvanilla05)^0.5)/A35stdlife))</f>
        <v>0</v>
      </c>
      <c r="AW564" s="251">
        <f ca="1">IF(A35stdlife="n/a","n/a",IF(AW$3&gt;(A35stdlife+$E564),('PTRM input'!$K$419*(1+rvanilla05)^0.5)-SUM($K564:AV564),('PTRM input'!$K$419*(1+rvanilla05)^0.5)/A35stdlife))</f>
        <v>0</v>
      </c>
      <c r="AX564" s="251">
        <f ca="1">IF(A35stdlife="n/a","n/a",IF(AX$3&gt;(A35stdlife+$E564),('PTRM input'!$K$419*(1+rvanilla05)^0.5)-SUM($K564:AW564),('PTRM input'!$K$419*(1+rvanilla05)^0.5)/A35stdlife))</f>
        <v>0</v>
      </c>
      <c r="AY564" s="251">
        <f ca="1">IF(A35stdlife="n/a","n/a",IF(AY$3&gt;(A35stdlife+$E564),('PTRM input'!$K$419*(1+rvanilla05)^0.5)-SUM($K564:AX564),('PTRM input'!$K$419*(1+rvanilla05)^0.5)/A35stdlife))</f>
        <v>0</v>
      </c>
      <c r="AZ564" s="251">
        <f ca="1">IF(A35stdlife="n/a","n/a",IF(AZ$3&gt;(A35stdlife+$E564),('PTRM input'!$K$419*(1+rvanilla05)^0.5)-SUM($K564:AY564),('PTRM input'!$K$419*(1+rvanilla05)^0.5)/A35stdlife))</f>
        <v>0</v>
      </c>
      <c r="BA564" s="251">
        <f ca="1">IF(A35stdlife="n/a","n/a",IF(BA$3&gt;(A35stdlife+$E564),('PTRM input'!$K$419*(1+rvanilla05)^0.5)-SUM($K564:AZ564),('PTRM input'!$K$419*(1+rvanilla05)^0.5)/A35stdlife))</f>
        <v>0</v>
      </c>
      <c r="BB564" s="251">
        <f ca="1">IF(A35stdlife="n/a","n/a",IF(BB$3&gt;(A35stdlife+$E564),('PTRM input'!$K$419*(1+rvanilla05)^0.5)-SUM($K564:BA564),('PTRM input'!$K$419*(1+rvanilla05)^0.5)/A35stdlife))</f>
        <v>0</v>
      </c>
      <c r="BC564" s="251">
        <f ca="1">IF(A35stdlife="n/a","n/a",IF(BC$3&gt;(A35stdlife+$E564),('PTRM input'!$K$419*(1+rvanilla05)^0.5)-SUM($K564:BB564),('PTRM input'!$K$419*(1+rvanilla05)^0.5)/A35stdlife))</f>
        <v>0</v>
      </c>
      <c r="BD564" s="251">
        <f ca="1">IF(A35stdlife="n/a","n/a",IF(BD$3&gt;(A35stdlife+$E564),('PTRM input'!$K$419*(1+rvanilla05)^0.5)-SUM($K564:BC564),('PTRM input'!$K$419*(1+rvanilla05)^0.5)/A35stdlife))</f>
        <v>0</v>
      </c>
      <c r="BE564" s="251">
        <f ca="1">IF(A35stdlife="n/a","n/a",IF(BE$3&gt;(A35stdlife+$E564),('PTRM input'!$K$419*(1+rvanilla05)^0.5)-SUM($K564:BD564),('PTRM input'!$K$419*(1+rvanilla05)^0.5)/A35stdlife))</f>
        <v>0</v>
      </c>
      <c r="BF564" s="251">
        <f ca="1">IF(A35stdlife="n/a","n/a",IF(BF$3&gt;(A35stdlife+$E564),('PTRM input'!$K$419*(1+rvanilla05)^0.5)-SUM($K564:BE564),('PTRM input'!$K$419*(1+rvanilla05)^0.5)/A35stdlife))</f>
        <v>0</v>
      </c>
      <c r="BG564" s="251">
        <f ca="1">IF(A35stdlife="n/a","n/a",IF(BG$3&gt;(A35stdlife+$E564),('PTRM input'!$K$419*(1+rvanilla05)^0.5)-SUM($K564:BF564),('PTRM input'!$K$419*(1+rvanilla05)^0.5)/A35stdlife))</f>
        <v>0</v>
      </c>
      <c r="BH564" s="251">
        <f ca="1">IF(A35stdlife="n/a","n/a",IF(BH$3&gt;(A35stdlife+$E564),('PTRM input'!$K$419*(1+rvanilla05)^0.5)-SUM($K564:BG564),('PTRM input'!$K$419*(1+rvanilla05)^0.5)/A35stdlife))</f>
        <v>0</v>
      </c>
      <c r="BI564" s="251">
        <f ca="1">IF(A35stdlife="n/a","n/a",IF(BI$3&gt;(A35stdlife+$E564),('PTRM input'!$K$419*(1+rvanilla05)^0.5)-SUM($K564:BH564),('PTRM input'!$K$419*(1+rvanilla05)^0.5)/A35stdlife))</f>
        <v>0</v>
      </c>
      <c r="BJ564" s="116"/>
      <c r="BK564" s="116"/>
      <c r="BL564" s="116"/>
      <c r="BM564" s="116"/>
    </row>
    <row r="565" spans="1:65" hidden="1" outlineLevel="2">
      <c r="A565" s="116"/>
      <c r="B565" s="19"/>
      <c r="C565" s="18"/>
      <c r="D565" s="760"/>
      <c r="E565" s="86">
        <v>6</v>
      </c>
      <c r="F565" s="259"/>
      <c r="G565" s="434"/>
      <c r="H565" s="435"/>
      <c r="I565" s="435"/>
      <c r="J565" s="435"/>
      <c r="K565" s="435"/>
      <c r="L565" s="619"/>
      <c r="M565" s="433">
        <f ca="1">IF(A35stdlife="n/a","n/a",IF(M$3&gt;(A35stdlife+$E565),('PTRM input'!$L$419*(1+rvanilla06)^0.5)-SUM($L565:L565),('PTRM input'!$L$419*(1+rvanilla06)^0.5)/A35stdlife))</f>
        <v>0</v>
      </c>
      <c r="N565" s="433">
        <f ca="1">IF(A35stdlife="n/a","n/a",IF(N$3&gt;(A35stdlife+$E565),('PTRM input'!$L$419*(1+rvanilla06)^0.5)-SUM($L565:M565),('PTRM input'!$L$419*(1+rvanilla06)^0.5)/A35stdlife))</f>
        <v>0</v>
      </c>
      <c r="O565" s="433">
        <f ca="1">IF(A35stdlife="n/a","n/a",IF(O$3&gt;(A35stdlife+$E565),('PTRM input'!$L$419*(1+rvanilla06)^0.5)-SUM($L565:N565),('PTRM input'!$L$419*(1+rvanilla06)^0.5)/A35stdlife))</f>
        <v>0</v>
      </c>
      <c r="P565" s="433">
        <f ca="1">IF(A35stdlife="n/a","n/a",IF(P$3&gt;(A35stdlife+$E565),('PTRM input'!$L$419*(1+rvanilla06)^0.5)-SUM($L565:O565),('PTRM input'!$L$419*(1+rvanilla06)^0.5)/A35stdlife))</f>
        <v>0</v>
      </c>
      <c r="Q565" s="433">
        <f ca="1">IF(A35stdlife="n/a","n/a",IF(Q$3&gt;(A35stdlife+$E565),('PTRM input'!$L$419*(1+rvanilla06)^0.5)-SUM($L565:P565),('PTRM input'!$L$419*(1+rvanilla06)^0.5)/A35stdlife))</f>
        <v>0</v>
      </c>
      <c r="R565" s="251">
        <f ca="1">IF(A35stdlife="n/a","n/a",IF(R$3&gt;(A35stdlife+$E565),('PTRM input'!$L$419*(1+rvanilla06)^0.5)-SUM($L565:Q565),('PTRM input'!$L$419*(1+rvanilla06)^0.5)/A35stdlife))</f>
        <v>0</v>
      </c>
      <c r="S565" s="251">
        <f ca="1">IF(A35stdlife="n/a","n/a",IF(S$3&gt;(A35stdlife+$E565),('PTRM input'!$L$419*(1+rvanilla06)^0.5)-SUM($L565:R565),('PTRM input'!$L$419*(1+rvanilla06)^0.5)/A35stdlife))</f>
        <v>0</v>
      </c>
      <c r="T565" s="251">
        <f ca="1">IF(A35stdlife="n/a","n/a",IF(T$3&gt;(A35stdlife+$E565),('PTRM input'!$L$419*(1+rvanilla06)^0.5)-SUM($L565:S565),('PTRM input'!$L$419*(1+rvanilla06)^0.5)/A35stdlife))</f>
        <v>0</v>
      </c>
      <c r="U565" s="251">
        <f ca="1">IF(A35stdlife="n/a","n/a",IF(U$3&gt;(A35stdlife+$E565),('PTRM input'!$L$419*(1+rvanilla06)^0.5)-SUM($L565:T565),('PTRM input'!$L$419*(1+rvanilla06)^0.5)/A35stdlife))</f>
        <v>0</v>
      </c>
      <c r="V565" s="251">
        <f ca="1">IF(A35stdlife="n/a","n/a",IF(V$3&gt;(A35stdlife+$E565),('PTRM input'!$L$419*(1+rvanilla06)^0.5)-SUM($L565:U565),('PTRM input'!$L$419*(1+rvanilla06)^0.5)/A35stdlife))</f>
        <v>0</v>
      </c>
      <c r="W565" s="251">
        <f ca="1">IF(A35stdlife="n/a","n/a",IF(W$3&gt;(A35stdlife+$E565),('PTRM input'!$L$419*(1+rvanilla06)^0.5)-SUM($L565:V565),('PTRM input'!$L$419*(1+rvanilla06)^0.5)/A35stdlife))</f>
        <v>0</v>
      </c>
      <c r="X565" s="251">
        <f ca="1">IF(A35stdlife="n/a","n/a",IF(X$3&gt;(A35stdlife+$E565),('PTRM input'!$L$419*(1+rvanilla06)^0.5)-SUM($L565:W565),('PTRM input'!$L$419*(1+rvanilla06)^0.5)/A35stdlife))</f>
        <v>0</v>
      </c>
      <c r="Y565" s="251">
        <f ca="1">IF(A35stdlife="n/a","n/a",IF(Y$3&gt;(A35stdlife+$E565),('PTRM input'!$L$419*(1+rvanilla06)^0.5)-SUM($L565:X565),('PTRM input'!$L$419*(1+rvanilla06)^0.5)/A35stdlife))</f>
        <v>0</v>
      </c>
      <c r="Z565" s="251">
        <f ca="1">IF(A35stdlife="n/a","n/a",IF(Z$3&gt;(A35stdlife+$E565),('PTRM input'!$L$419*(1+rvanilla06)^0.5)-SUM($L565:Y565),('PTRM input'!$L$419*(1+rvanilla06)^0.5)/A35stdlife))</f>
        <v>0</v>
      </c>
      <c r="AA565" s="251">
        <f ca="1">IF(A35stdlife="n/a","n/a",IF(AA$3&gt;(A35stdlife+$E565),('PTRM input'!$L$419*(1+rvanilla06)^0.5)-SUM($L565:Z565),('PTRM input'!$L$419*(1+rvanilla06)^0.5)/A35stdlife))</f>
        <v>0</v>
      </c>
      <c r="AB565" s="251">
        <f ca="1">IF(A35stdlife="n/a","n/a",IF(AB$3&gt;(A35stdlife+$E565),('PTRM input'!$L$419*(1+rvanilla06)^0.5)-SUM($L565:AA565),('PTRM input'!$L$419*(1+rvanilla06)^0.5)/A35stdlife))</f>
        <v>0</v>
      </c>
      <c r="AC565" s="251">
        <f ca="1">IF(A35stdlife="n/a","n/a",IF(AC$3&gt;(A35stdlife+$E565),('PTRM input'!$L$419*(1+rvanilla06)^0.5)-SUM($L565:AB565),('PTRM input'!$L$419*(1+rvanilla06)^0.5)/A35stdlife))</f>
        <v>0</v>
      </c>
      <c r="AD565" s="251">
        <f ca="1">IF(A35stdlife="n/a","n/a",IF(AD$3&gt;(A35stdlife+$E565),('PTRM input'!$L$419*(1+rvanilla06)^0.5)-SUM($L565:AC565),('PTRM input'!$L$419*(1+rvanilla06)^0.5)/A35stdlife))</f>
        <v>0</v>
      </c>
      <c r="AE565" s="251">
        <f ca="1">IF(A35stdlife="n/a","n/a",IF(AE$3&gt;(A35stdlife+$E565),('PTRM input'!$L$419*(1+rvanilla06)^0.5)-SUM($L565:AD565),('PTRM input'!$L$419*(1+rvanilla06)^0.5)/A35stdlife))</f>
        <v>0</v>
      </c>
      <c r="AF565" s="251">
        <f ca="1">IF(A35stdlife="n/a","n/a",IF(AF$3&gt;(A35stdlife+$E565),('PTRM input'!$L$419*(1+rvanilla06)^0.5)-SUM($L565:AE565),('PTRM input'!$L$419*(1+rvanilla06)^0.5)/A35stdlife))</f>
        <v>0</v>
      </c>
      <c r="AG565" s="251">
        <f ca="1">IF(A35stdlife="n/a","n/a",IF(AG$3&gt;(A35stdlife+$E565),('PTRM input'!$L$419*(1+rvanilla06)^0.5)-SUM($L565:AF565),('PTRM input'!$L$419*(1+rvanilla06)^0.5)/A35stdlife))</f>
        <v>0</v>
      </c>
      <c r="AH565" s="251">
        <f ca="1">IF(A35stdlife="n/a","n/a",IF(AH$3&gt;(A35stdlife+$E565),('PTRM input'!$L$419*(1+rvanilla06)^0.5)-SUM($L565:AG565),('PTRM input'!$L$419*(1+rvanilla06)^0.5)/A35stdlife))</f>
        <v>0</v>
      </c>
      <c r="AI565" s="251">
        <f ca="1">IF(A35stdlife="n/a","n/a",IF(AI$3&gt;(A35stdlife+$E565),('PTRM input'!$L$419*(1+rvanilla06)^0.5)-SUM($L565:AH565),('PTRM input'!$L$419*(1+rvanilla06)^0.5)/A35stdlife))</f>
        <v>0</v>
      </c>
      <c r="AJ565" s="251">
        <f ca="1">IF(A35stdlife="n/a","n/a",IF(AJ$3&gt;(A35stdlife+$E565),('PTRM input'!$L$419*(1+rvanilla06)^0.5)-SUM($L565:AI565),('PTRM input'!$L$419*(1+rvanilla06)^0.5)/A35stdlife))</f>
        <v>0</v>
      </c>
      <c r="AK565" s="251">
        <f ca="1">IF(A35stdlife="n/a","n/a",IF(AK$3&gt;(A35stdlife+$E565),('PTRM input'!$L$419*(1+rvanilla06)^0.5)-SUM($L565:AJ565),('PTRM input'!$L$419*(1+rvanilla06)^0.5)/A35stdlife))</f>
        <v>0</v>
      </c>
      <c r="AL565" s="251">
        <f ca="1">IF(A35stdlife="n/a","n/a",IF(AL$3&gt;(A35stdlife+$E565),('PTRM input'!$L$419*(1+rvanilla06)^0.5)-SUM($L565:AK565),('PTRM input'!$L$419*(1+rvanilla06)^0.5)/A35stdlife))</f>
        <v>0</v>
      </c>
      <c r="AM565" s="251">
        <f ca="1">IF(A35stdlife="n/a","n/a",IF(AM$3&gt;(A35stdlife+$E565),('PTRM input'!$L$419*(1+rvanilla06)^0.5)-SUM($L565:AL565),('PTRM input'!$L$419*(1+rvanilla06)^0.5)/A35stdlife))</f>
        <v>0</v>
      </c>
      <c r="AN565" s="251">
        <f ca="1">IF(A35stdlife="n/a","n/a",IF(AN$3&gt;(A35stdlife+$E565),('PTRM input'!$L$419*(1+rvanilla06)^0.5)-SUM($L565:AM565),('PTRM input'!$L$419*(1+rvanilla06)^0.5)/A35stdlife))</f>
        <v>0</v>
      </c>
      <c r="AO565" s="251">
        <f ca="1">IF(A35stdlife="n/a","n/a",IF(AO$3&gt;(A35stdlife+$E565),('PTRM input'!$L$419*(1+rvanilla06)^0.5)-SUM($L565:AN565),('PTRM input'!$L$419*(1+rvanilla06)^0.5)/A35stdlife))</f>
        <v>0</v>
      </c>
      <c r="AP565" s="251">
        <f ca="1">IF(A35stdlife="n/a","n/a",IF(AP$3&gt;(A35stdlife+$E565),('PTRM input'!$L$419*(1+rvanilla06)^0.5)-SUM($L565:AO565),('PTRM input'!$L$419*(1+rvanilla06)^0.5)/A35stdlife))</f>
        <v>0</v>
      </c>
      <c r="AQ565" s="251">
        <f ca="1">IF(A35stdlife="n/a","n/a",IF(AQ$3&gt;(A35stdlife+$E565),('PTRM input'!$L$419*(1+rvanilla06)^0.5)-SUM($L565:AP565),('PTRM input'!$L$419*(1+rvanilla06)^0.5)/A35stdlife))</f>
        <v>0</v>
      </c>
      <c r="AR565" s="251">
        <f ca="1">IF(A35stdlife="n/a","n/a",IF(AR$3&gt;(A35stdlife+$E565),('PTRM input'!$L$419*(1+rvanilla06)^0.5)-SUM($L565:AQ565),('PTRM input'!$L$419*(1+rvanilla06)^0.5)/A35stdlife))</f>
        <v>0</v>
      </c>
      <c r="AS565" s="251">
        <f ca="1">IF(A35stdlife="n/a","n/a",IF(AS$3&gt;(A35stdlife+$E565),('PTRM input'!$L$419*(1+rvanilla06)^0.5)-SUM($L565:AR565),('PTRM input'!$L$419*(1+rvanilla06)^0.5)/A35stdlife))</f>
        <v>0</v>
      </c>
      <c r="AT565" s="251">
        <f ca="1">IF(A35stdlife="n/a","n/a",IF(AT$3&gt;(A35stdlife+$E565),('PTRM input'!$L$419*(1+rvanilla06)^0.5)-SUM($L565:AS565),('PTRM input'!$L$419*(1+rvanilla06)^0.5)/A35stdlife))</f>
        <v>0</v>
      </c>
      <c r="AU565" s="251">
        <f ca="1">IF(A35stdlife="n/a","n/a",IF(AU$3&gt;(A35stdlife+$E565),('PTRM input'!$L$419*(1+rvanilla06)^0.5)-SUM($L565:AT565),('PTRM input'!$L$419*(1+rvanilla06)^0.5)/A35stdlife))</f>
        <v>0</v>
      </c>
      <c r="AV565" s="251">
        <f ca="1">IF(A35stdlife="n/a","n/a",IF(AV$3&gt;(A35stdlife+$E565),('PTRM input'!$L$419*(1+rvanilla06)^0.5)-SUM($L565:AU565),('PTRM input'!$L$419*(1+rvanilla06)^0.5)/A35stdlife))</f>
        <v>0</v>
      </c>
      <c r="AW565" s="251">
        <f ca="1">IF(A35stdlife="n/a","n/a",IF(AW$3&gt;(A35stdlife+$E565),('PTRM input'!$L$419*(1+rvanilla06)^0.5)-SUM($L565:AV565),('PTRM input'!$L$419*(1+rvanilla06)^0.5)/A35stdlife))</f>
        <v>0</v>
      </c>
      <c r="AX565" s="251">
        <f ca="1">IF(A35stdlife="n/a","n/a",IF(AX$3&gt;(A35stdlife+$E565),('PTRM input'!$L$419*(1+rvanilla06)^0.5)-SUM($L565:AW565),('PTRM input'!$L$419*(1+rvanilla06)^0.5)/A35stdlife))</f>
        <v>0</v>
      </c>
      <c r="AY565" s="251">
        <f ca="1">IF(A35stdlife="n/a","n/a",IF(AY$3&gt;(A35stdlife+$E565),('PTRM input'!$L$419*(1+rvanilla06)^0.5)-SUM($L565:AX565),('PTRM input'!$L$419*(1+rvanilla06)^0.5)/A35stdlife))</f>
        <v>0</v>
      </c>
      <c r="AZ565" s="251">
        <f ca="1">IF(A35stdlife="n/a","n/a",IF(AZ$3&gt;(A35stdlife+$E565),('PTRM input'!$L$419*(1+rvanilla06)^0.5)-SUM($L565:AY565),('PTRM input'!$L$419*(1+rvanilla06)^0.5)/A35stdlife))</f>
        <v>0</v>
      </c>
      <c r="BA565" s="251">
        <f ca="1">IF(A35stdlife="n/a","n/a",IF(BA$3&gt;(A35stdlife+$E565),('PTRM input'!$L$419*(1+rvanilla06)^0.5)-SUM($L565:AZ565),('PTRM input'!$L$419*(1+rvanilla06)^0.5)/A35stdlife))</f>
        <v>0</v>
      </c>
      <c r="BB565" s="251">
        <f ca="1">IF(A35stdlife="n/a","n/a",IF(BB$3&gt;(A35stdlife+$E565),('PTRM input'!$L$419*(1+rvanilla06)^0.5)-SUM($L565:BA565),('PTRM input'!$L$419*(1+rvanilla06)^0.5)/A35stdlife))</f>
        <v>0</v>
      </c>
      <c r="BC565" s="251">
        <f ca="1">IF(A35stdlife="n/a","n/a",IF(BC$3&gt;(A35stdlife+$E565),('PTRM input'!$L$419*(1+rvanilla06)^0.5)-SUM($L565:BB565),('PTRM input'!$L$419*(1+rvanilla06)^0.5)/A35stdlife))</f>
        <v>0</v>
      </c>
      <c r="BD565" s="251">
        <f ca="1">IF(A35stdlife="n/a","n/a",IF(BD$3&gt;(A35stdlife+$E565),('PTRM input'!$L$419*(1+rvanilla06)^0.5)-SUM($L565:BC565),('PTRM input'!$L$419*(1+rvanilla06)^0.5)/A35stdlife))</f>
        <v>0</v>
      </c>
      <c r="BE565" s="251">
        <f ca="1">IF(A35stdlife="n/a","n/a",IF(BE$3&gt;(A35stdlife+$E565),('PTRM input'!$L$419*(1+rvanilla06)^0.5)-SUM($L565:BD565),('PTRM input'!$L$419*(1+rvanilla06)^0.5)/A35stdlife))</f>
        <v>0</v>
      </c>
      <c r="BF565" s="251">
        <f ca="1">IF(A35stdlife="n/a","n/a",IF(BF$3&gt;(A35stdlife+$E565),('PTRM input'!$L$419*(1+rvanilla06)^0.5)-SUM($L565:BE565),('PTRM input'!$L$419*(1+rvanilla06)^0.5)/A35stdlife))</f>
        <v>0</v>
      </c>
      <c r="BG565" s="251">
        <f ca="1">IF(A35stdlife="n/a","n/a",IF(BG$3&gt;(A35stdlife+$E565),('PTRM input'!$L$419*(1+rvanilla06)^0.5)-SUM($L565:BF565),('PTRM input'!$L$419*(1+rvanilla06)^0.5)/A35stdlife))</f>
        <v>0</v>
      </c>
      <c r="BH565" s="251">
        <f ca="1">IF(A35stdlife="n/a","n/a",IF(BH$3&gt;(A35stdlife+$E565),('PTRM input'!$L$419*(1+rvanilla06)^0.5)-SUM($L565:BG565),('PTRM input'!$L$419*(1+rvanilla06)^0.5)/A35stdlife))</f>
        <v>0</v>
      </c>
      <c r="BI565" s="251">
        <f ca="1">IF(A35stdlife="n/a","n/a",IF(BI$3&gt;(A35stdlife+$E565),('PTRM input'!$L$419*(1+rvanilla06)^0.5)-SUM($L565:BH565),('PTRM input'!$L$419*(1+rvanilla06)^0.5)/A35stdlife))</f>
        <v>0</v>
      </c>
      <c r="BJ565" s="116"/>
      <c r="BK565" s="116"/>
      <c r="BL565" s="116"/>
      <c r="BM565" s="116"/>
    </row>
    <row r="566" spans="1:65" hidden="1" outlineLevel="2">
      <c r="A566" s="116"/>
      <c r="B566" s="19"/>
      <c r="C566" s="18"/>
      <c r="D566" s="760"/>
      <c r="E566" s="86">
        <v>7</v>
      </c>
      <c r="F566" s="259"/>
      <c r="G566" s="434"/>
      <c r="H566" s="435"/>
      <c r="I566" s="435"/>
      <c r="J566" s="435"/>
      <c r="K566" s="435"/>
      <c r="L566" s="435"/>
      <c r="M566" s="619"/>
      <c r="N566" s="433">
        <f ca="1">IF(A35stdlife="n/a","n/a",IF(N$3&gt;(A35stdlife+$E566),('PTRM input'!$M$419*(1+rvanilla07)^0.5)-SUM($M566:M566),('PTRM input'!$M$419*(1+rvanilla07)^0.5)/A35stdlife))</f>
        <v>0</v>
      </c>
      <c r="O566" s="433">
        <f ca="1">IF(A35stdlife="n/a","n/a",IF(O$3&gt;(A35stdlife+$E566),('PTRM input'!$M$419*(1+rvanilla07)^0.5)-SUM($M566:N566),('PTRM input'!$M$419*(1+rvanilla07)^0.5)/A35stdlife))</f>
        <v>0</v>
      </c>
      <c r="P566" s="433">
        <f ca="1">IF(A35stdlife="n/a","n/a",IF(P$3&gt;(A35stdlife+$E566),('PTRM input'!$M$419*(1+rvanilla07)^0.5)-SUM($M566:O566),('PTRM input'!$M$419*(1+rvanilla07)^0.5)/A35stdlife))</f>
        <v>0</v>
      </c>
      <c r="Q566" s="433">
        <f ca="1">IF(A35stdlife="n/a","n/a",IF(Q$3&gt;(A35stdlife+$E566),('PTRM input'!$M$419*(1+rvanilla07)^0.5)-SUM($M566:P566),('PTRM input'!$M$419*(1+rvanilla07)^0.5)/A35stdlife))</f>
        <v>0</v>
      </c>
      <c r="R566" s="251">
        <f ca="1">IF(A35stdlife="n/a","n/a",IF(R$3&gt;(A35stdlife+$E566),('PTRM input'!$M$419*(1+rvanilla07)^0.5)-SUM($M566:Q566),('PTRM input'!$M$419*(1+rvanilla07)^0.5)/A35stdlife))</f>
        <v>0</v>
      </c>
      <c r="S566" s="251">
        <f ca="1">IF(A35stdlife="n/a","n/a",IF(S$3&gt;(A35stdlife+$E566),('PTRM input'!$M$419*(1+rvanilla07)^0.5)-SUM($M566:R566),('PTRM input'!$M$419*(1+rvanilla07)^0.5)/A35stdlife))</f>
        <v>0</v>
      </c>
      <c r="T566" s="251">
        <f ca="1">IF(A35stdlife="n/a","n/a",IF(T$3&gt;(A35stdlife+$E566),('PTRM input'!$M$419*(1+rvanilla07)^0.5)-SUM($M566:S566),('PTRM input'!$M$419*(1+rvanilla07)^0.5)/A35stdlife))</f>
        <v>0</v>
      </c>
      <c r="U566" s="251">
        <f ca="1">IF(A35stdlife="n/a","n/a",IF(U$3&gt;(A35stdlife+$E566),('PTRM input'!$M$419*(1+rvanilla07)^0.5)-SUM($M566:T566),('PTRM input'!$M$419*(1+rvanilla07)^0.5)/A35stdlife))</f>
        <v>0</v>
      </c>
      <c r="V566" s="251">
        <f ca="1">IF(A35stdlife="n/a","n/a",IF(V$3&gt;(A35stdlife+$E566),('PTRM input'!$M$419*(1+rvanilla07)^0.5)-SUM($M566:U566),('PTRM input'!$M$419*(1+rvanilla07)^0.5)/A35stdlife))</f>
        <v>0</v>
      </c>
      <c r="W566" s="251">
        <f ca="1">IF(A35stdlife="n/a","n/a",IF(W$3&gt;(A35stdlife+$E566),('PTRM input'!$M$419*(1+rvanilla07)^0.5)-SUM($M566:V566),('PTRM input'!$M$419*(1+rvanilla07)^0.5)/A35stdlife))</f>
        <v>0</v>
      </c>
      <c r="X566" s="251">
        <f ca="1">IF(A35stdlife="n/a","n/a",IF(X$3&gt;(A35stdlife+$E566),('PTRM input'!$M$419*(1+rvanilla07)^0.5)-SUM($M566:W566),('PTRM input'!$M$419*(1+rvanilla07)^0.5)/A35stdlife))</f>
        <v>0</v>
      </c>
      <c r="Y566" s="251">
        <f ca="1">IF(A35stdlife="n/a","n/a",IF(Y$3&gt;(A35stdlife+$E566),('PTRM input'!$M$419*(1+rvanilla07)^0.5)-SUM($M566:X566),('PTRM input'!$M$419*(1+rvanilla07)^0.5)/A35stdlife))</f>
        <v>0</v>
      </c>
      <c r="Z566" s="251">
        <f ca="1">IF(A35stdlife="n/a","n/a",IF(Z$3&gt;(A35stdlife+$E566),('PTRM input'!$M$419*(1+rvanilla07)^0.5)-SUM($M566:Y566),('PTRM input'!$M$419*(1+rvanilla07)^0.5)/A35stdlife))</f>
        <v>0</v>
      </c>
      <c r="AA566" s="251">
        <f ca="1">IF(A35stdlife="n/a","n/a",IF(AA$3&gt;(A35stdlife+$E566),('PTRM input'!$M$419*(1+rvanilla07)^0.5)-SUM($M566:Z566),('PTRM input'!$M$419*(1+rvanilla07)^0.5)/A35stdlife))</f>
        <v>0</v>
      </c>
      <c r="AB566" s="251">
        <f ca="1">IF(A35stdlife="n/a","n/a",IF(AB$3&gt;(A35stdlife+$E566),('PTRM input'!$M$419*(1+rvanilla07)^0.5)-SUM($M566:AA566),('PTRM input'!$M$419*(1+rvanilla07)^0.5)/A35stdlife))</f>
        <v>0</v>
      </c>
      <c r="AC566" s="251">
        <f ca="1">IF(A35stdlife="n/a","n/a",IF(AC$3&gt;(A35stdlife+$E566),('PTRM input'!$M$419*(1+rvanilla07)^0.5)-SUM($M566:AB566),('PTRM input'!$M$419*(1+rvanilla07)^0.5)/A35stdlife))</f>
        <v>0</v>
      </c>
      <c r="AD566" s="251">
        <f ca="1">IF(A35stdlife="n/a","n/a",IF(AD$3&gt;(A35stdlife+$E566),('PTRM input'!$M$419*(1+rvanilla07)^0.5)-SUM($M566:AC566),('PTRM input'!$M$419*(1+rvanilla07)^0.5)/A35stdlife))</f>
        <v>0</v>
      </c>
      <c r="AE566" s="251">
        <f ca="1">IF(A35stdlife="n/a","n/a",IF(AE$3&gt;(A35stdlife+$E566),('PTRM input'!$M$419*(1+rvanilla07)^0.5)-SUM($M566:AD566),('PTRM input'!$M$419*(1+rvanilla07)^0.5)/A35stdlife))</f>
        <v>0</v>
      </c>
      <c r="AF566" s="251">
        <f ca="1">IF(A35stdlife="n/a","n/a",IF(AF$3&gt;(A35stdlife+$E566),('PTRM input'!$M$419*(1+rvanilla07)^0.5)-SUM($M566:AE566),('PTRM input'!$M$419*(1+rvanilla07)^0.5)/A35stdlife))</f>
        <v>0</v>
      </c>
      <c r="AG566" s="251">
        <f ca="1">IF(A35stdlife="n/a","n/a",IF(AG$3&gt;(A35stdlife+$E566),('PTRM input'!$M$419*(1+rvanilla07)^0.5)-SUM($M566:AF566),('PTRM input'!$M$419*(1+rvanilla07)^0.5)/A35stdlife))</f>
        <v>0</v>
      </c>
      <c r="AH566" s="251">
        <f ca="1">IF(A35stdlife="n/a","n/a",IF(AH$3&gt;(A35stdlife+$E566),('PTRM input'!$M$419*(1+rvanilla07)^0.5)-SUM($M566:AG566),('PTRM input'!$M$419*(1+rvanilla07)^0.5)/A35stdlife))</f>
        <v>0</v>
      </c>
      <c r="AI566" s="251">
        <f ca="1">IF(A35stdlife="n/a","n/a",IF(AI$3&gt;(A35stdlife+$E566),('PTRM input'!$M$419*(1+rvanilla07)^0.5)-SUM($M566:AH566),('PTRM input'!$M$419*(1+rvanilla07)^0.5)/A35stdlife))</f>
        <v>0</v>
      </c>
      <c r="AJ566" s="251">
        <f ca="1">IF(A35stdlife="n/a","n/a",IF(AJ$3&gt;(A35stdlife+$E566),('PTRM input'!$M$419*(1+rvanilla07)^0.5)-SUM($M566:AI566),('PTRM input'!$M$419*(1+rvanilla07)^0.5)/A35stdlife))</f>
        <v>0</v>
      </c>
      <c r="AK566" s="251">
        <f ca="1">IF(A35stdlife="n/a","n/a",IF(AK$3&gt;(A35stdlife+$E566),('PTRM input'!$M$419*(1+rvanilla07)^0.5)-SUM($M566:AJ566),('PTRM input'!$M$419*(1+rvanilla07)^0.5)/A35stdlife))</f>
        <v>0</v>
      </c>
      <c r="AL566" s="251">
        <f ca="1">IF(A35stdlife="n/a","n/a",IF(AL$3&gt;(A35stdlife+$E566),('PTRM input'!$M$419*(1+rvanilla07)^0.5)-SUM($M566:AK566),('PTRM input'!$M$419*(1+rvanilla07)^0.5)/A35stdlife))</f>
        <v>0</v>
      </c>
      <c r="AM566" s="251">
        <f ca="1">IF(A35stdlife="n/a","n/a",IF(AM$3&gt;(A35stdlife+$E566),('PTRM input'!$M$419*(1+rvanilla07)^0.5)-SUM($M566:AL566),('PTRM input'!$M$419*(1+rvanilla07)^0.5)/A35stdlife))</f>
        <v>0</v>
      </c>
      <c r="AN566" s="251">
        <f ca="1">IF(A35stdlife="n/a","n/a",IF(AN$3&gt;(A35stdlife+$E566),('PTRM input'!$M$419*(1+rvanilla07)^0.5)-SUM($M566:AM566),('PTRM input'!$M$419*(1+rvanilla07)^0.5)/A35stdlife))</f>
        <v>0</v>
      </c>
      <c r="AO566" s="251">
        <f ca="1">IF(A35stdlife="n/a","n/a",IF(AO$3&gt;(A35stdlife+$E566),('PTRM input'!$M$419*(1+rvanilla07)^0.5)-SUM($M566:AN566),('PTRM input'!$M$419*(1+rvanilla07)^0.5)/A35stdlife))</f>
        <v>0</v>
      </c>
      <c r="AP566" s="251">
        <f ca="1">IF(A35stdlife="n/a","n/a",IF(AP$3&gt;(A35stdlife+$E566),('PTRM input'!$M$419*(1+rvanilla07)^0.5)-SUM($M566:AO566),('PTRM input'!$M$419*(1+rvanilla07)^0.5)/A35stdlife))</f>
        <v>0</v>
      </c>
      <c r="AQ566" s="251">
        <f ca="1">IF(A35stdlife="n/a","n/a",IF(AQ$3&gt;(A35stdlife+$E566),('PTRM input'!$M$419*(1+rvanilla07)^0.5)-SUM($M566:AP566),('PTRM input'!$M$419*(1+rvanilla07)^0.5)/A35stdlife))</f>
        <v>0</v>
      </c>
      <c r="AR566" s="251">
        <f ca="1">IF(A35stdlife="n/a","n/a",IF(AR$3&gt;(A35stdlife+$E566),('PTRM input'!$M$419*(1+rvanilla07)^0.5)-SUM($M566:AQ566),('PTRM input'!$M$419*(1+rvanilla07)^0.5)/A35stdlife))</f>
        <v>0</v>
      </c>
      <c r="AS566" s="251">
        <f ca="1">IF(A35stdlife="n/a","n/a",IF(AS$3&gt;(A35stdlife+$E566),('PTRM input'!$M$419*(1+rvanilla07)^0.5)-SUM($M566:AR566),('PTRM input'!$M$419*(1+rvanilla07)^0.5)/A35stdlife))</f>
        <v>0</v>
      </c>
      <c r="AT566" s="251">
        <f ca="1">IF(A35stdlife="n/a","n/a",IF(AT$3&gt;(A35stdlife+$E566),('PTRM input'!$M$419*(1+rvanilla07)^0.5)-SUM($M566:AS566),('PTRM input'!$M$419*(1+rvanilla07)^0.5)/A35stdlife))</f>
        <v>0</v>
      </c>
      <c r="AU566" s="251">
        <f ca="1">IF(A35stdlife="n/a","n/a",IF(AU$3&gt;(A35stdlife+$E566),('PTRM input'!$M$419*(1+rvanilla07)^0.5)-SUM($M566:AT566),('PTRM input'!$M$419*(1+rvanilla07)^0.5)/A35stdlife))</f>
        <v>0</v>
      </c>
      <c r="AV566" s="251">
        <f ca="1">IF(A35stdlife="n/a","n/a",IF(AV$3&gt;(A35stdlife+$E566),('PTRM input'!$M$419*(1+rvanilla07)^0.5)-SUM($M566:AU566),('PTRM input'!$M$419*(1+rvanilla07)^0.5)/A35stdlife))</f>
        <v>0</v>
      </c>
      <c r="AW566" s="251">
        <f ca="1">IF(A35stdlife="n/a","n/a",IF(AW$3&gt;(A35stdlife+$E566),('PTRM input'!$M$419*(1+rvanilla07)^0.5)-SUM($M566:AV566),('PTRM input'!$M$419*(1+rvanilla07)^0.5)/A35stdlife))</f>
        <v>0</v>
      </c>
      <c r="AX566" s="251">
        <f ca="1">IF(A35stdlife="n/a","n/a",IF(AX$3&gt;(A35stdlife+$E566),('PTRM input'!$M$419*(1+rvanilla07)^0.5)-SUM($M566:AW566),('PTRM input'!$M$419*(1+rvanilla07)^0.5)/A35stdlife))</f>
        <v>0</v>
      </c>
      <c r="AY566" s="251">
        <f ca="1">IF(A35stdlife="n/a","n/a",IF(AY$3&gt;(A35stdlife+$E566),('PTRM input'!$M$419*(1+rvanilla07)^0.5)-SUM($M566:AX566),('PTRM input'!$M$419*(1+rvanilla07)^0.5)/A35stdlife))</f>
        <v>0</v>
      </c>
      <c r="AZ566" s="251">
        <f ca="1">IF(A35stdlife="n/a","n/a",IF(AZ$3&gt;(A35stdlife+$E566),('PTRM input'!$M$419*(1+rvanilla07)^0.5)-SUM($M566:AY566),('PTRM input'!$M$419*(1+rvanilla07)^0.5)/A35stdlife))</f>
        <v>0</v>
      </c>
      <c r="BA566" s="251">
        <f ca="1">IF(A35stdlife="n/a","n/a",IF(BA$3&gt;(A35stdlife+$E566),('PTRM input'!$M$419*(1+rvanilla07)^0.5)-SUM($M566:AZ566),('PTRM input'!$M$419*(1+rvanilla07)^0.5)/A35stdlife))</f>
        <v>0</v>
      </c>
      <c r="BB566" s="251">
        <f ca="1">IF(A35stdlife="n/a","n/a",IF(BB$3&gt;(A35stdlife+$E566),('PTRM input'!$M$419*(1+rvanilla07)^0.5)-SUM($M566:BA566),('PTRM input'!$M$419*(1+rvanilla07)^0.5)/A35stdlife))</f>
        <v>0</v>
      </c>
      <c r="BC566" s="251">
        <f ca="1">IF(A35stdlife="n/a","n/a",IF(BC$3&gt;(A35stdlife+$E566),('PTRM input'!$M$419*(1+rvanilla07)^0.5)-SUM($M566:BB566),('PTRM input'!$M$419*(1+rvanilla07)^0.5)/A35stdlife))</f>
        <v>0</v>
      </c>
      <c r="BD566" s="251">
        <f ca="1">IF(A35stdlife="n/a","n/a",IF(BD$3&gt;(A35stdlife+$E566),('PTRM input'!$M$419*(1+rvanilla07)^0.5)-SUM($M566:BC566),('PTRM input'!$M$419*(1+rvanilla07)^0.5)/A35stdlife))</f>
        <v>0</v>
      </c>
      <c r="BE566" s="251">
        <f ca="1">IF(A35stdlife="n/a","n/a",IF(BE$3&gt;(A35stdlife+$E566),('PTRM input'!$M$419*(1+rvanilla07)^0.5)-SUM($M566:BD566),('PTRM input'!$M$419*(1+rvanilla07)^0.5)/A35stdlife))</f>
        <v>0</v>
      </c>
      <c r="BF566" s="251">
        <f ca="1">IF(A35stdlife="n/a","n/a",IF(BF$3&gt;(A35stdlife+$E566),('PTRM input'!$M$419*(1+rvanilla07)^0.5)-SUM($M566:BE566),('PTRM input'!$M$419*(1+rvanilla07)^0.5)/A35stdlife))</f>
        <v>0</v>
      </c>
      <c r="BG566" s="251">
        <f ca="1">IF(A35stdlife="n/a","n/a",IF(BG$3&gt;(A35stdlife+$E566),('PTRM input'!$M$419*(1+rvanilla07)^0.5)-SUM($M566:BF566),('PTRM input'!$M$419*(1+rvanilla07)^0.5)/A35stdlife))</f>
        <v>0</v>
      </c>
      <c r="BH566" s="251">
        <f ca="1">IF(A35stdlife="n/a","n/a",IF(BH$3&gt;(A35stdlife+$E566),('PTRM input'!$M$419*(1+rvanilla07)^0.5)-SUM($M566:BG566),('PTRM input'!$M$419*(1+rvanilla07)^0.5)/A35stdlife))</f>
        <v>0</v>
      </c>
      <c r="BI566" s="251">
        <f ca="1">IF(A35stdlife="n/a","n/a",IF(BI$3&gt;(A35stdlife+$E566),('PTRM input'!$M$419*(1+rvanilla07)^0.5)-SUM($M566:BH566),('PTRM input'!$M$419*(1+rvanilla07)^0.5)/A35stdlife))</f>
        <v>0</v>
      </c>
      <c r="BJ566" s="116"/>
      <c r="BK566" s="116"/>
      <c r="BL566" s="116"/>
      <c r="BM566" s="116"/>
    </row>
    <row r="567" spans="1:65" hidden="1" outlineLevel="2">
      <c r="A567" s="116"/>
      <c r="B567" s="19"/>
      <c r="C567" s="18"/>
      <c r="D567" s="760"/>
      <c r="E567" s="86">
        <v>8</v>
      </c>
      <c r="F567" s="259"/>
      <c r="G567" s="434"/>
      <c r="H567" s="435"/>
      <c r="I567" s="435"/>
      <c r="J567" s="435"/>
      <c r="K567" s="435"/>
      <c r="L567" s="435"/>
      <c r="M567" s="435"/>
      <c r="N567" s="619"/>
      <c r="O567" s="433">
        <f ca="1">IF(A35stdlife="n/a","n/a",IF(O$3&gt;(A35stdlife+$E567),('PTRM input'!$N$419*(1+rvanilla08)^0.5)-SUM($N567:N567),('PTRM input'!$N$419*(1+rvanilla08)^0.5)/A35stdlife))</f>
        <v>0</v>
      </c>
      <c r="P567" s="433">
        <f ca="1">IF(A35stdlife="n/a","n/a",IF(P$3&gt;(A35stdlife+$E567),('PTRM input'!$N$419*(1+rvanilla08)^0.5)-SUM($N567:O567),('PTRM input'!$N$419*(1+rvanilla08)^0.5)/A35stdlife))</f>
        <v>0</v>
      </c>
      <c r="Q567" s="433">
        <f ca="1">IF(A35stdlife="n/a","n/a",IF(Q$3&gt;(A35stdlife+$E567),('PTRM input'!$N$419*(1+rvanilla08)^0.5)-SUM($N567:P567),('PTRM input'!$N$419*(1+rvanilla08)^0.5)/A35stdlife))</f>
        <v>0</v>
      </c>
      <c r="R567" s="251">
        <f ca="1">IF(A35stdlife="n/a","n/a",IF(R$3&gt;(A35stdlife+$E567),('PTRM input'!$N$419*(1+rvanilla08)^0.5)-SUM($N567:Q567),('PTRM input'!$N$419*(1+rvanilla08)^0.5)/A35stdlife))</f>
        <v>0</v>
      </c>
      <c r="S567" s="251">
        <f ca="1">IF(A35stdlife="n/a","n/a",IF(S$3&gt;(A35stdlife+$E567),('PTRM input'!$N$419*(1+rvanilla08)^0.5)-SUM($N567:R567),('PTRM input'!$N$419*(1+rvanilla08)^0.5)/A35stdlife))</f>
        <v>0</v>
      </c>
      <c r="T567" s="251">
        <f ca="1">IF(A35stdlife="n/a","n/a",IF(T$3&gt;(A35stdlife+$E567),('PTRM input'!$N$419*(1+rvanilla08)^0.5)-SUM($N567:S567),('PTRM input'!$N$419*(1+rvanilla08)^0.5)/A35stdlife))</f>
        <v>0</v>
      </c>
      <c r="U567" s="251">
        <f ca="1">IF(A35stdlife="n/a","n/a",IF(U$3&gt;(A35stdlife+$E567),('PTRM input'!$N$419*(1+rvanilla08)^0.5)-SUM($N567:T567),('PTRM input'!$N$419*(1+rvanilla08)^0.5)/A35stdlife))</f>
        <v>0</v>
      </c>
      <c r="V567" s="251">
        <f ca="1">IF(A35stdlife="n/a","n/a",IF(V$3&gt;(A35stdlife+$E567),('PTRM input'!$N$419*(1+rvanilla08)^0.5)-SUM($N567:U567),('PTRM input'!$N$419*(1+rvanilla08)^0.5)/A35stdlife))</f>
        <v>0</v>
      </c>
      <c r="W567" s="251">
        <f ca="1">IF(A35stdlife="n/a","n/a",IF(W$3&gt;(A35stdlife+$E567),('PTRM input'!$N$419*(1+rvanilla08)^0.5)-SUM($N567:V567),('PTRM input'!$N$419*(1+rvanilla08)^0.5)/A35stdlife))</f>
        <v>0</v>
      </c>
      <c r="X567" s="251">
        <f ca="1">IF(A35stdlife="n/a","n/a",IF(X$3&gt;(A35stdlife+$E567),('PTRM input'!$N$419*(1+rvanilla08)^0.5)-SUM($N567:W567),('PTRM input'!$N$419*(1+rvanilla08)^0.5)/A35stdlife))</f>
        <v>0</v>
      </c>
      <c r="Y567" s="251">
        <f ca="1">IF(A35stdlife="n/a","n/a",IF(Y$3&gt;(A35stdlife+$E567),('PTRM input'!$N$419*(1+rvanilla08)^0.5)-SUM($N567:X567),('PTRM input'!$N$419*(1+rvanilla08)^0.5)/A35stdlife))</f>
        <v>0</v>
      </c>
      <c r="Z567" s="251">
        <f ca="1">IF(A35stdlife="n/a","n/a",IF(Z$3&gt;(A35stdlife+$E567),('PTRM input'!$N$419*(1+rvanilla08)^0.5)-SUM($N567:Y567),('PTRM input'!$N$419*(1+rvanilla08)^0.5)/A35stdlife))</f>
        <v>0</v>
      </c>
      <c r="AA567" s="251">
        <f ca="1">IF(A35stdlife="n/a","n/a",IF(AA$3&gt;(A35stdlife+$E567),('PTRM input'!$N$419*(1+rvanilla08)^0.5)-SUM($N567:Z567),('PTRM input'!$N$419*(1+rvanilla08)^0.5)/A35stdlife))</f>
        <v>0</v>
      </c>
      <c r="AB567" s="251">
        <f ca="1">IF(A35stdlife="n/a","n/a",IF(AB$3&gt;(A35stdlife+$E567),('PTRM input'!$N$419*(1+rvanilla08)^0.5)-SUM($N567:AA567),('PTRM input'!$N$419*(1+rvanilla08)^0.5)/A35stdlife))</f>
        <v>0</v>
      </c>
      <c r="AC567" s="251">
        <f ca="1">IF(A35stdlife="n/a","n/a",IF(AC$3&gt;(A35stdlife+$E567),('PTRM input'!$N$419*(1+rvanilla08)^0.5)-SUM($N567:AB567),('PTRM input'!$N$419*(1+rvanilla08)^0.5)/A35stdlife))</f>
        <v>0</v>
      </c>
      <c r="AD567" s="251">
        <f ca="1">IF(A35stdlife="n/a","n/a",IF(AD$3&gt;(A35stdlife+$E567),('PTRM input'!$N$419*(1+rvanilla08)^0.5)-SUM($N567:AC567),('PTRM input'!$N$419*(1+rvanilla08)^0.5)/A35stdlife))</f>
        <v>0</v>
      </c>
      <c r="AE567" s="251">
        <f ca="1">IF(A35stdlife="n/a","n/a",IF(AE$3&gt;(A35stdlife+$E567),('PTRM input'!$N$419*(1+rvanilla08)^0.5)-SUM($N567:AD567),('PTRM input'!$N$419*(1+rvanilla08)^0.5)/A35stdlife))</f>
        <v>0</v>
      </c>
      <c r="AF567" s="251">
        <f ca="1">IF(A35stdlife="n/a","n/a",IF(AF$3&gt;(A35stdlife+$E567),('PTRM input'!$N$419*(1+rvanilla08)^0.5)-SUM($N567:AE567),('PTRM input'!$N$419*(1+rvanilla08)^0.5)/A35stdlife))</f>
        <v>0</v>
      </c>
      <c r="AG567" s="251">
        <f ca="1">IF(A35stdlife="n/a","n/a",IF(AG$3&gt;(A35stdlife+$E567),('PTRM input'!$N$419*(1+rvanilla08)^0.5)-SUM($N567:AF567),('PTRM input'!$N$419*(1+rvanilla08)^0.5)/A35stdlife))</f>
        <v>0</v>
      </c>
      <c r="AH567" s="251">
        <f ca="1">IF(A35stdlife="n/a","n/a",IF(AH$3&gt;(A35stdlife+$E567),('PTRM input'!$N$419*(1+rvanilla08)^0.5)-SUM($N567:AG567),('PTRM input'!$N$419*(1+rvanilla08)^0.5)/A35stdlife))</f>
        <v>0</v>
      </c>
      <c r="AI567" s="251">
        <f ca="1">IF(A35stdlife="n/a","n/a",IF(AI$3&gt;(A35stdlife+$E567),('PTRM input'!$N$419*(1+rvanilla08)^0.5)-SUM($N567:AH567),('PTRM input'!$N$419*(1+rvanilla08)^0.5)/A35stdlife))</f>
        <v>0</v>
      </c>
      <c r="AJ567" s="251">
        <f ca="1">IF(A35stdlife="n/a","n/a",IF(AJ$3&gt;(A35stdlife+$E567),('PTRM input'!$N$419*(1+rvanilla08)^0.5)-SUM($N567:AI567),('PTRM input'!$N$419*(1+rvanilla08)^0.5)/A35stdlife))</f>
        <v>0</v>
      </c>
      <c r="AK567" s="251">
        <f ca="1">IF(A35stdlife="n/a","n/a",IF(AK$3&gt;(A35stdlife+$E567),('PTRM input'!$N$419*(1+rvanilla08)^0.5)-SUM($N567:AJ567),('PTRM input'!$N$419*(1+rvanilla08)^0.5)/A35stdlife))</f>
        <v>0</v>
      </c>
      <c r="AL567" s="251">
        <f ca="1">IF(A35stdlife="n/a","n/a",IF(AL$3&gt;(A35stdlife+$E567),('PTRM input'!$N$419*(1+rvanilla08)^0.5)-SUM($N567:AK567),('PTRM input'!$N$419*(1+rvanilla08)^0.5)/A35stdlife))</f>
        <v>0</v>
      </c>
      <c r="AM567" s="251">
        <f ca="1">IF(A35stdlife="n/a","n/a",IF(AM$3&gt;(A35stdlife+$E567),('PTRM input'!$N$419*(1+rvanilla08)^0.5)-SUM($N567:AL567),('PTRM input'!$N$419*(1+rvanilla08)^0.5)/A35stdlife))</f>
        <v>0</v>
      </c>
      <c r="AN567" s="251">
        <f ca="1">IF(A35stdlife="n/a","n/a",IF(AN$3&gt;(A35stdlife+$E567),('PTRM input'!$N$419*(1+rvanilla08)^0.5)-SUM($N567:AM567),('PTRM input'!$N$419*(1+rvanilla08)^0.5)/A35stdlife))</f>
        <v>0</v>
      </c>
      <c r="AO567" s="251">
        <f ca="1">IF(A35stdlife="n/a","n/a",IF(AO$3&gt;(A35stdlife+$E567),('PTRM input'!$N$419*(1+rvanilla08)^0.5)-SUM($N567:AN567),('PTRM input'!$N$419*(1+rvanilla08)^0.5)/A35stdlife))</f>
        <v>0</v>
      </c>
      <c r="AP567" s="251">
        <f ca="1">IF(A35stdlife="n/a","n/a",IF(AP$3&gt;(A35stdlife+$E567),('PTRM input'!$N$419*(1+rvanilla08)^0.5)-SUM($N567:AO567),('PTRM input'!$N$419*(1+rvanilla08)^0.5)/A35stdlife))</f>
        <v>0</v>
      </c>
      <c r="AQ567" s="251">
        <f ca="1">IF(A35stdlife="n/a","n/a",IF(AQ$3&gt;(A35stdlife+$E567),('PTRM input'!$N$419*(1+rvanilla08)^0.5)-SUM($N567:AP567),('PTRM input'!$N$419*(1+rvanilla08)^0.5)/A35stdlife))</f>
        <v>0</v>
      </c>
      <c r="AR567" s="251">
        <f ca="1">IF(A35stdlife="n/a","n/a",IF(AR$3&gt;(A35stdlife+$E567),('PTRM input'!$N$419*(1+rvanilla08)^0.5)-SUM($N567:AQ567),('PTRM input'!$N$419*(1+rvanilla08)^0.5)/A35stdlife))</f>
        <v>0</v>
      </c>
      <c r="AS567" s="251">
        <f ca="1">IF(A35stdlife="n/a","n/a",IF(AS$3&gt;(A35stdlife+$E567),('PTRM input'!$N$419*(1+rvanilla08)^0.5)-SUM($N567:AR567),('PTRM input'!$N$419*(1+rvanilla08)^0.5)/A35stdlife))</f>
        <v>0</v>
      </c>
      <c r="AT567" s="251">
        <f ca="1">IF(A35stdlife="n/a","n/a",IF(AT$3&gt;(A35stdlife+$E567),('PTRM input'!$N$419*(1+rvanilla08)^0.5)-SUM($N567:AS567),('PTRM input'!$N$419*(1+rvanilla08)^0.5)/A35stdlife))</f>
        <v>0</v>
      </c>
      <c r="AU567" s="251">
        <f ca="1">IF(A35stdlife="n/a","n/a",IF(AU$3&gt;(A35stdlife+$E567),('PTRM input'!$N$419*(1+rvanilla08)^0.5)-SUM($N567:AT567),('PTRM input'!$N$419*(1+rvanilla08)^0.5)/A35stdlife))</f>
        <v>0</v>
      </c>
      <c r="AV567" s="251">
        <f ca="1">IF(A35stdlife="n/a","n/a",IF(AV$3&gt;(A35stdlife+$E567),('PTRM input'!$N$419*(1+rvanilla08)^0.5)-SUM($N567:AU567),('PTRM input'!$N$419*(1+rvanilla08)^0.5)/A35stdlife))</f>
        <v>0</v>
      </c>
      <c r="AW567" s="251">
        <f ca="1">IF(A35stdlife="n/a","n/a",IF(AW$3&gt;(A35stdlife+$E567),('PTRM input'!$N$419*(1+rvanilla08)^0.5)-SUM($N567:AV567),('PTRM input'!$N$419*(1+rvanilla08)^0.5)/A35stdlife))</f>
        <v>0</v>
      </c>
      <c r="AX567" s="251">
        <f ca="1">IF(A35stdlife="n/a","n/a",IF(AX$3&gt;(A35stdlife+$E567),('PTRM input'!$N$419*(1+rvanilla08)^0.5)-SUM($N567:AW567),('PTRM input'!$N$419*(1+rvanilla08)^0.5)/A35stdlife))</f>
        <v>0</v>
      </c>
      <c r="AY567" s="251">
        <f ca="1">IF(A35stdlife="n/a","n/a",IF(AY$3&gt;(A35stdlife+$E567),('PTRM input'!$N$419*(1+rvanilla08)^0.5)-SUM($N567:AX567),('PTRM input'!$N$419*(1+rvanilla08)^0.5)/A35stdlife))</f>
        <v>0</v>
      </c>
      <c r="AZ567" s="251">
        <f ca="1">IF(A35stdlife="n/a","n/a",IF(AZ$3&gt;(A35stdlife+$E567),('PTRM input'!$N$419*(1+rvanilla08)^0.5)-SUM($N567:AY567),('PTRM input'!$N$419*(1+rvanilla08)^0.5)/A35stdlife))</f>
        <v>0</v>
      </c>
      <c r="BA567" s="251">
        <f ca="1">IF(A35stdlife="n/a","n/a",IF(BA$3&gt;(A35stdlife+$E567),('PTRM input'!$N$419*(1+rvanilla08)^0.5)-SUM($N567:AZ567),('PTRM input'!$N$419*(1+rvanilla08)^0.5)/A35stdlife))</f>
        <v>0</v>
      </c>
      <c r="BB567" s="251">
        <f ca="1">IF(A35stdlife="n/a","n/a",IF(BB$3&gt;(A35stdlife+$E567),('PTRM input'!$N$419*(1+rvanilla08)^0.5)-SUM($N567:BA567),('PTRM input'!$N$419*(1+rvanilla08)^0.5)/A35stdlife))</f>
        <v>0</v>
      </c>
      <c r="BC567" s="251">
        <f ca="1">IF(A35stdlife="n/a","n/a",IF(BC$3&gt;(A35stdlife+$E567),('PTRM input'!$N$419*(1+rvanilla08)^0.5)-SUM($N567:BB567),('PTRM input'!$N$419*(1+rvanilla08)^0.5)/A35stdlife))</f>
        <v>0</v>
      </c>
      <c r="BD567" s="251">
        <f ca="1">IF(A35stdlife="n/a","n/a",IF(BD$3&gt;(A35stdlife+$E567),('PTRM input'!$N$419*(1+rvanilla08)^0.5)-SUM($N567:BC567),('PTRM input'!$N$419*(1+rvanilla08)^0.5)/A35stdlife))</f>
        <v>0</v>
      </c>
      <c r="BE567" s="251">
        <f ca="1">IF(A35stdlife="n/a","n/a",IF(BE$3&gt;(A35stdlife+$E567),('PTRM input'!$N$419*(1+rvanilla08)^0.5)-SUM($N567:BD567),('PTRM input'!$N$419*(1+rvanilla08)^0.5)/A35stdlife))</f>
        <v>0</v>
      </c>
      <c r="BF567" s="251">
        <f ca="1">IF(A35stdlife="n/a","n/a",IF(BF$3&gt;(A35stdlife+$E567),('PTRM input'!$N$419*(1+rvanilla08)^0.5)-SUM($N567:BE567),('PTRM input'!$N$419*(1+rvanilla08)^0.5)/A35stdlife))</f>
        <v>0</v>
      </c>
      <c r="BG567" s="251">
        <f ca="1">IF(A35stdlife="n/a","n/a",IF(BG$3&gt;(A35stdlife+$E567),('PTRM input'!$N$419*(1+rvanilla08)^0.5)-SUM($N567:BF567),('PTRM input'!$N$419*(1+rvanilla08)^0.5)/A35stdlife))</f>
        <v>0</v>
      </c>
      <c r="BH567" s="251">
        <f ca="1">IF(A35stdlife="n/a","n/a",IF(BH$3&gt;(A35stdlife+$E567),('PTRM input'!$N$419*(1+rvanilla08)^0.5)-SUM($N567:BG567),('PTRM input'!$N$419*(1+rvanilla08)^0.5)/A35stdlife))</f>
        <v>0</v>
      </c>
      <c r="BI567" s="251">
        <f ca="1">IF(A35stdlife="n/a","n/a",IF(BI$3&gt;(A35stdlife+$E567),('PTRM input'!$N$419*(1+rvanilla08)^0.5)-SUM($N567:BH567),('PTRM input'!$N$419*(1+rvanilla08)^0.5)/A35stdlife))</f>
        <v>0</v>
      </c>
      <c r="BJ567" s="116"/>
      <c r="BK567" s="116"/>
      <c r="BL567" s="116"/>
      <c r="BM567" s="116"/>
    </row>
    <row r="568" spans="1:65" hidden="1" outlineLevel="2">
      <c r="A568" s="116"/>
      <c r="B568" s="19"/>
      <c r="C568" s="18"/>
      <c r="D568" s="760"/>
      <c r="E568" s="86">
        <v>9</v>
      </c>
      <c r="F568" s="259"/>
      <c r="G568" s="434"/>
      <c r="H568" s="435"/>
      <c r="I568" s="435"/>
      <c r="J568" s="435"/>
      <c r="K568" s="435"/>
      <c r="L568" s="435"/>
      <c r="M568" s="435"/>
      <c r="N568" s="435"/>
      <c r="O568" s="619"/>
      <c r="P568" s="433">
        <f ca="1">IF(A35stdlife="n/a","n/a",IF(P$3&gt;(A35stdlife+$E568),('PTRM input'!$O$419*(1+rvanilla09)^0.5)-SUM($O568:O568),('PTRM input'!$O$419*(1+rvanilla09)^0.5)/A35stdlife))</f>
        <v>0</v>
      </c>
      <c r="Q568" s="433">
        <f ca="1">IF(A35stdlife="n/a","n/a",IF(Q$3&gt;(A35stdlife+$E568),('PTRM input'!$O$419*(1+rvanilla09)^0.5)-SUM($O568:P568),('PTRM input'!$O$419*(1+rvanilla09)^0.5)/A35stdlife))</f>
        <v>0</v>
      </c>
      <c r="R568" s="251">
        <f ca="1">IF(A35stdlife="n/a","n/a",IF(R$3&gt;(A35stdlife+$E568),('PTRM input'!$O$419*(1+rvanilla09)^0.5)-SUM($O568:Q568),('PTRM input'!$O$419*(1+rvanilla09)^0.5)/A35stdlife))</f>
        <v>0</v>
      </c>
      <c r="S568" s="251">
        <f ca="1">IF(A35stdlife="n/a","n/a",IF(S$3&gt;(A35stdlife+$E568),('PTRM input'!$O$419*(1+rvanilla09)^0.5)-SUM($O568:R568),('PTRM input'!$O$419*(1+rvanilla09)^0.5)/A35stdlife))</f>
        <v>0</v>
      </c>
      <c r="T568" s="251">
        <f ca="1">IF(A35stdlife="n/a","n/a",IF(T$3&gt;(A35stdlife+$E568),('PTRM input'!$O$419*(1+rvanilla09)^0.5)-SUM($O568:S568),('PTRM input'!$O$419*(1+rvanilla09)^0.5)/A35stdlife))</f>
        <v>0</v>
      </c>
      <c r="U568" s="251">
        <f ca="1">IF(A35stdlife="n/a","n/a",IF(U$3&gt;(A35stdlife+$E568),('PTRM input'!$O$419*(1+rvanilla09)^0.5)-SUM($O568:T568),('PTRM input'!$O$419*(1+rvanilla09)^0.5)/A35stdlife))</f>
        <v>0</v>
      </c>
      <c r="V568" s="251">
        <f ca="1">IF(A35stdlife="n/a","n/a",IF(V$3&gt;(A35stdlife+$E568),('PTRM input'!$O$419*(1+rvanilla09)^0.5)-SUM($O568:U568),('PTRM input'!$O$419*(1+rvanilla09)^0.5)/A35stdlife))</f>
        <v>0</v>
      </c>
      <c r="W568" s="251">
        <f ca="1">IF(A35stdlife="n/a","n/a",IF(W$3&gt;(A35stdlife+$E568),('PTRM input'!$O$419*(1+rvanilla09)^0.5)-SUM($O568:V568),('PTRM input'!$O$419*(1+rvanilla09)^0.5)/A35stdlife))</f>
        <v>0</v>
      </c>
      <c r="X568" s="251">
        <f ca="1">IF(A35stdlife="n/a","n/a",IF(X$3&gt;(A35stdlife+$E568),('PTRM input'!$O$419*(1+rvanilla09)^0.5)-SUM($O568:W568),('PTRM input'!$O$419*(1+rvanilla09)^0.5)/A35stdlife))</f>
        <v>0</v>
      </c>
      <c r="Y568" s="251">
        <f ca="1">IF(A35stdlife="n/a","n/a",IF(Y$3&gt;(A35stdlife+$E568),('PTRM input'!$O$419*(1+rvanilla09)^0.5)-SUM($O568:X568),('PTRM input'!$O$419*(1+rvanilla09)^0.5)/A35stdlife))</f>
        <v>0</v>
      </c>
      <c r="Z568" s="251">
        <f ca="1">IF(A35stdlife="n/a","n/a",IF(Z$3&gt;(A35stdlife+$E568),('PTRM input'!$O$419*(1+rvanilla09)^0.5)-SUM($O568:Y568),('PTRM input'!$O$419*(1+rvanilla09)^0.5)/A35stdlife))</f>
        <v>0</v>
      </c>
      <c r="AA568" s="251">
        <f ca="1">IF(A35stdlife="n/a","n/a",IF(AA$3&gt;(A35stdlife+$E568),('PTRM input'!$O$419*(1+rvanilla09)^0.5)-SUM($O568:Z568),('PTRM input'!$O$419*(1+rvanilla09)^0.5)/A35stdlife))</f>
        <v>0</v>
      </c>
      <c r="AB568" s="251">
        <f ca="1">IF(A35stdlife="n/a","n/a",IF(AB$3&gt;(A35stdlife+$E568),('PTRM input'!$O$419*(1+rvanilla09)^0.5)-SUM($O568:AA568),('PTRM input'!$O$419*(1+rvanilla09)^0.5)/A35stdlife))</f>
        <v>0</v>
      </c>
      <c r="AC568" s="251">
        <f ca="1">IF(A35stdlife="n/a","n/a",IF(AC$3&gt;(A35stdlife+$E568),('PTRM input'!$O$419*(1+rvanilla09)^0.5)-SUM($O568:AB568),('PTRM input'!$O$419*(1+rvanilla09)^0.5)/A35stdlife))</f>
        <v>0</v>
      </c>
      <c r="AD568" s="251">
        <f ca="1">IF(A35stdlife="n/a","n/a",IF(AD$3&gt;(A35stdlife+$E568),('PTRM input'!$O$419*(1+rvanilla09)^0.5)-SUM($O568:AC568),('PTRM input'!$O$419*(1+rvanilla09)^0.5)/A35stdlife))</f>
        <v>0</v>
      </c>
      <c r="AE568" s="251">
        <f ca="1">IF(A35stdlife="n/a","n/a",IF(AE$3&gt;(A35stdlife+$E568),('PTRM input'!$O$419*(1+rvanilla09)^0.5)-SUM($O568:AD568),('PTRM input'!$O$419*(1+rvanilla09)^0.5)/A35stdlife))</f>
        <v>0</v>
      </c>
      <c r="AF568" s="251">
        <f ca="1">IF(A35stdlife="n/a","n/a",IF(AF$3&gt;(A35stdlife+$E568),('PTRM input'!$O$419*(1+rvanilla09)^0.5)-SUM($O568:AE568),('PTRM input'!$O$419*(1+rvanilla09)^0.5)/A35stdlife))</f>
        <v>0</v>
      </c>
      <c r="AG568" s="251">
        <f ca="1">IF(A35stdlife="n/a","n/a",IF(AG$3&gt;(A35stdlife+$E568),('PTRM input'!$O$419*(1+rvanilla09)^0.5)-SUM($O568:AF568),('PTRM input'!$O$419*(1+rvanilla09)^0.5)/A35stdlife))</f>
        <v>0</v>
      </c>
      <c r="AH568" s="251">
        <f ca="1">IF(A35stdlife="n/a","n/a",IF(AH$3&gt;(A35stdlife+$E568),('PTRM input'!$O$419*(1+rvanilla09)^0.5)-SUM($O568:AG568),('PTRM input'!$O$419*(1+rvanilla09)^0.5)/A35stdlife))</f>
        <v>0</v>
      </c>
      <c r="AI568" s="251">
        <f ca="1">IF(A35stdlife="n/a","n/a",IF(AI$3&gt;(A35stdlife+$E568),('PTRM input'!$O$419*(1+rvanilla09)^0.5)-SUM($O568:AH568),('PTRM input'!$O$419*(1+rvanilla09)^0.5)/A35stdlife))</f>
        <v>0</v>
      </c>
      <c r="AJ568" s="251">
        <f ca="1">IF(A35stdlife="n/a","n/a",IF(AJ$3&gt;(A35stdlife+$E568),('PTRM input'!$O$419*(1+rvanilla09)^0.5)-SUM($O568:AI568),('PTRM input'!$O$419*(1+rvanilla09)^0.5)/A35stdlife))</f>
        <v>0</v>
      </c>
      <c r="AK568" s="251">
        <f ca="1">IF(A35stdlife="n/a","n/a",IF(AK$3&gt;(A35stdlife+$E568),('PTRM input'!$O$419*(1+rvanilla09)^0.5)-SUM($O568:AJ568),('PTRM input'!$O$419*(1+rvanilla09)^0.5)/A35stdlife))</f>
        <v>0</v>
      </c>
      <c r="AL568" s="251">
        <f ca="1">IF(A35stdlife="n/a","n/a",IF(AL$3&gt;(A35stdlife+$E568),('PTRM input'!$O$419*(1+rvanilla09)^0.5)-SUM($O568:AK568),('PTRM input'!$O$419*(1+rvanilla09)^0.5)/A35stdlife))</f>
        <v>0</v>
      </c>
      <c r="AM568" s="251">
        <f ca="1">IF(A35stdlife="n/a","n/a",IF(AM$3&gt;(A35stdlife+$E568),('PTRM input'!$O$419*(1+rvanilla09)^0.5)-SUM($O568:AL568),('PTRM input'!$O$419*(1+rvanilla09)^0.5)/A35stdlife))</f>
        <v>0</v>
      </c>
      <c r="AN568" s="251">
        <f ca="1">IF(A35stdlife="n/a","n/a",IF(AN$3&gt;(A35stdlife+$E568),('PTRM input'!$O$419*(1+rvanilla09)^0.5)-SUM($O568:AM568),('PTRM input'!$O$419*(1+rvanilla09)^0.5)/A35stdlife))</f>
        <v>0</v>
      </c>
      <c r="AO568" s="251">
        <f ca="1">IF(A35stdlife="n/a","n/a",IF(AO$3&gt;(A35stdlife+$E568),('PTRM input'!$O$419*(1+rvanilla09)^0.5)-SUM($O568:AN568),('PTRM input'!$O$419*(1+rvanilla09)^0.5)/A35stdlife))</f>
        <v>0</v>
      </c>
      <c r="AP568" s="251">
        <f ca="1">IF(A35stdlife="n/a","n/a",IF(AP$3&gt;(A35stdlife+$E568),('PTRM input'!$O$419*(1+rvanilla09)^0.5)-SUM($O568:AO568),('PTRM input'!$O$419*(1+rvanilla09)^0.5)/A35stdlife))</f>
        <v>0</v>
      </c>
      <c r="AQ568" s="251">
        <f ca="1">IF(A35stdlife="n/a","n/a",IF(AQ$3&gt;(A35stdlife+$E568),('PTRM input'!$O$419*(1+rvanilla09)^0.5)-SUM($O568:AP568),('PTRM input'!$O$419*(1+rvanilla09)^0.5)/A35stdlife))</f>
        <v>0</v>
      </c>
      <c r="AR568" s="251">
        <f ca="1">IF(A35stdlife="n/a","n/a",IF(AR$3&gt;(A35stdlife+$E568),('PTRM input'!$O$419*(1+rvanilla09)^0.5)-SUM($O568:AQ568),('PTRM input'!$O$419*(1+rvanilla09)^0.5)/A35stdlife))</f>
        <v>0</v>
      </c>
      <c r="AS568" s="251">
        <f ca="1">IF(A35stdlife="n/a","n/a",IF(AS$3&gt;(A35stdlife+$E568),('PTRM input'!$O$419*(1+rvanilla09)^0.5)-SUM($O568:AR568),('PTRM input'!$O$419*(1+rvanilla09)^0.5)/A35stdlife))</f>
        <v>0</v>
      </c>
      <c r="AT568" s="251">
        <f ca="1">IF(A35stdlife="n/a","n/a",IF(AT$3&gt;(A35stdlife+$E568),('PTRM input'!$O$419*(1+rvanilla09)^0.5)-SUM($O568:AS568),('PTRM input'!$O$419*(1+rvanilla09)^0.5)/A35stdlife))</f>
        <v>0</v>
      </c>
      <c r="AU568" s="251">
        <f ca="1">IF(A35stdlife="n/a","n/a",IF(AU$3&gt;(A35stdlife+$E568),('PTRM input'!$O$419*(1+rvanilla09)^0.5)-SUM($O568:AT568),('PTRM input'!$O$419*(1+rvanilla09)^0.5)/A35stdlife))</f>
        <v>0</v>
      </c>
      <c r="AV568" s="251">
        <f ca="1">IF(A35stdlife="n/a","n/a",IF(AV$3&gt;(A35stdlife+$E568),('PTRM input'!$O$419*(1+rvanilla09)^0.5)-SUM($O568:AU568),('PTRM input'!$O$419*(1+rvanilla09)^0.5)/A35stdlife))</f>
        <v>0</v>
      </c>
      <c r="AW568" s="251">
        <f ca="1">IF(A35stdlife="n/a","n/a",IF(AW$3&gt;(A35stdlife+$E568),('PTRM input'!$O$419*(1+rvanilla09)^0.5)-SUM($O568:AV568),('PTRM input'!$O$419*(1+rvanilla09)^0.5)/A35stdlife))</f>
        <v>0</v>
      </c>
      <c r="AX568" s="251">
        <f ca="1">IF(A35stdlife="n/a","n/a",IF(AX$3&gt;(A35stdlife+$E568),('PTRM input'!$O$419*(1+rvanilla09)^0.5)-SUM($O568:AW568),('PTRM input'!$O$419*(1+rvanilla09)^0.5)/A35stdlife))</f>
        <v>0</v>
      </c>
      <c r="AY568" s="251">
        <f ca="1">IF(A35stdlife="n/a","n/a",IF(AY$3&gt;(A35stdlife+$E568),('PTRM input'!$O$419*(1+rvanilla09)^0.5)-SUM($O568:AX568),('PTRM input'!$O$419*(1+rvanilla09)^0.5)/A35stdlife))</f>
        <v>0</v>
      </c>
      <c r="AZ568" s="251">
        <f ca="1">IF(A35stdlife="n/a","n/a",IF(AZ$3&gt;(A35stdlife+$E568),('PTRM input'!$O$419*(1+rvanilla09)^0.5)-SUM($O568:AY568),('PTRM input'!$O$419*(1+rvanilla09)^0.5)/A35stdlife))</f>
        <v>0</v>
      </c>
      <c r="BA568" s="251">
        <f ca="1">IF(A35stdlife="n/a","n/a",IF(BA$3&gt;(A35stdlife+$E568),('PTRM input'!$O$419*(1+rvanilla09)^0.5)-SUM($O568:AZ568),('PTRM input'!$O$419*(1+rvanilla09)^0.5)/A35stdlife))</f>
        <v>0</v>
      </c>
      <c r="BB568" s="251">
        <f ca="1">IF(A35stdlife="n/a","n/a",IF(BB$3&gt;(A35stdlife+$E568),('PTRM input'!$O$419*(1+rvanilla09)^0.5)-SUM($O568:BA568),('PTRM input'!$O$419*(1+rvanilla09)^0.5)/A35stdlife))</f>
        <v>0</v>
      </c>
      <c r="BC568" s="251">
        <f ca="1">IF(A35stdlife="n/a","n/a",IF(BC$3&gt;(A35stdlife+$E568),('PTRM input'!$O$419*(1+rvanilla09)^0.5)-SUM($O568:BB568),('PTRM input'!$O$419*(1+rvanilla09)^0.5)/A35stdlife))</f>
        <v>0</v>
      </c>
      <c r="BD568" s="251">
        <f ca="1">IF(A35stdlife="n/a","n/a",IF(BD$3&gt;(A35stdlife+$E568),('PTRM input'!$O$419*(1+rvanilla09)^0.5)-SUM($O568:BC568),('PTRM input'!$O$419*(1+rvanilla09)^0.5)/A35stdlife))</f>
        <v>0</v>
      </c>
      <c r="BE568" s="251">
        <f ca="1">IF(A35stdlife="n/a","n/a",IF(BE$3&gt;(A35stdlife+$E568),('PTRM input'!$O$419*(1+rvanilla09)^0.5)-SUM($O568:BD568),('PTRM input'!$O$419*(1+rvanilla09)^0.5)/A35stdlife))</f>
        <v>0</v>
      </c>
      <c r="BF568" s="251">
        <f ca="1">IF(A35stdlife="n/a","n/a",IF(BF$3&gt;(A35stdlife+$E568),('PTRM input'!$O$419*(1+rvanilla09)^0.5)-SUM($O568:BE568),('PTRM input'!$O$419*(1+rvanilla09)^0.5)/A35stdlife))</f>
        <v>0</v>
      </c>
      <c r="BG568" s="251">
        <f ca="1">IF(A35stdlife="n/a","n/a",IF(BG$3&gt;(A35stdlife+$E568),('PTRM input'!$O$419*(1+rvanilla09)^0.5)-SUM($O568:BF568),('PTRM input'!$O$419*(1+rvanilla09)^0.5)/A35stdlife))</f>
        <v>0</v>
      </c>
      <c r="BH568" s="251">
        <f ca="1">IF(A35stdlife="n/a","n/a",IF(BH$3&gt;(A35stdlife+$E568),('PTRM input'!$O$419*(1+rvanilla09)^0.5)-SUM($O568:BG568),('PTRM input'!$O$419*(1+rvanilla09)^0.5)/A35stdlife))</f>
        <v>0</v>
      </c>
      <c r="BI568" s="251">
        <f ca="1">IF(A35stdlife="n/a","n/a",IF(BI$3&gt;(A35stdlife+$E568),('PTRM input'!$O$419*(1+rvanilla09)^0.5)-SUM($O568:BH568),('PTRM input'!$O$419*(1+rvanilla09)^0.5)/A35stdlife))</f>
        <v>0</v>
      </c>
      <c r="BJ568" s="116"/>
      <c r="BK568" s="116"/>
      <c r="BL568" s="116"/>
      <c r="BM568" s="116"/>
    </row>
    <row r="569" spans="1:65" hidden="1" outlineLevel="2">
      <c r="A569" s="116"/>
      <c r="B569" s="19"/>
      <c r="C569" s="18"/>
      <c r="D569" s="760"/>
      <c r="E569" s="87">
        <v>10</v>
      </c>
      <c r="F569" s="259"/>
      <c r="G569" s="434"/>
      <c r="H569" s="435"/>
      <c r="I569" s="435"/>
      <c r="J569" s="435"/>
      <c r="K569" s="435"/>
      <c r="L569" s="435"/>
      <c r="M569" s="435"/>
      <c r="N569" s="435"/>
      <c r="O569" s="435"/>
      <c r="P569" s="619"/>
      <c r="Q569" s="433">
        <f ca="1">IF(A35stdlife="n/a","n/a",IF(Q$3&gt;(A35stdlife+$E569),('PTRM input'!$P$419*(1+rvanilla10)^0.5)-SUM($P569:P569),('PTRM input'!$P$419*(1+rvanilla10)^0.5)/A35stdlife))</f>
        <v>0</v>
      </c>
      <c r="R569" s="251">
        <f ca="1">IF(A35stdlife="n/a","n/a",IF(R$3&gt;(A35stdlife+$E569),('PTRM input'!$P$419*(1+rvanilla10)^0.5)-SUM($P569:Q569),('PTRM input'!$P$419*(1+rvanilla10)^0.5)/A35stdlife))</f>
        <v>0</v>
      </c>
      <c r="S569" s="251">
        <f ca="1">IF(A35stdlife="n/a","n/a",IF(S$3&gt;(A35stdlife+$E569),('PTRM input'!$P$419*(1+rvanilla10)^0.5)-SUM($P569:R569),('PTRM input'!$P$419*(1+rvanilla10)^0.5)/A35stdlife))</f>
        <v>0</v>
      </c>
      <c r="T569" s="251">
        <f ca="1">IF(A35stdlife="n/a","n/a",IF(T$3&gt;(A35stdlife+$E569),('PTRM input'!$P$419*(1+rvanilla10)^0.5)-SUM($P569:S569),('PTRM input'!$P$419*(1+rvanilla10)^0.5)/A35stdlife))</f>
        <v>0</v>
      </c>
      <c r="U569" s="251">
        <f ca="1">IF(A35stdlife="n/a","n/a",IF(U$3&gt;(A35stdlife+$E569),('PTRM input'!$P$419*(1+rvanilla10)^0.5)-SUM($P569:T569),('PTRM input'!$P$419*(1+rvanilla10)^0.5)/A35stdlife))</f>
        <v>0</v>
      </c>
      <c r="V569" s="251">
        <f ca="1">IF(A35stdlife="n/a","n/a",IF(V$3&gt;(A35stdlife+$E569),('PTRM input'!$P$419*(1+rvanilla10)^0.5)-SUM($P569:U569),('PTRM input'!$P$419*(1+rvanilla10)^0.5)/A35stdlife))</f>
        <v>0</v>
      </c>
      <c r="W569" s="251">
        <f ca="1">IF(A35stdlife="n/a","n/a",IF(W$3&gt;(A35stdlife+$E569),('PTRM input'!$P$419*(1+rvanilla10)^0.5)-SUM($P569:V569),('PTRM input'!$P$419*(1+rvanilla10)^0.5)/A35stdlife))</f>
        <v>0</v>
      </c>
      <c r="X569" s="251">
        <f ca="1">IF(A35stdlife="n/a","n/a",IF(X$3&gt;(A35stdlife+$E569),('PTRM input'!$P$419*(1+rvanilla10)^0.5)-SUM($P569:W569),('PTRM input'!$P$419*(1+rvanilla10)^0.5)/A35stdlife))</f>
        <v>0</v>
      </c>
      <c r="Y569" s="251">
        <f ca="1">IF(A35stdlife="n/a","n/a",IF(Y$3&gt;(A35stdlife+$E569),('PTRM input'!$P$419*(1+rvanilla10)^0.5)-SUM($P569:X569),('PTRM input'!$P$419*(1+rvanilla10)^0.5)/A35stdlife))</f>
        <v>0</v>
      </c>
      <c r="Z569" s="251">
        <f ca="1">IF(A35stdlife="n/a","n/a",IF(Z$3&gt;(A35stdlife+$E569),('PTRM input'!$P$419*(1+rvanilla10)^0.5)-SUM($P569:Y569),('PTRM input'!$P$419*(1+rvanilla10)^0.5)/A35stdlife))</f>
        <v>0</v>
      </c>
      <c r="AA569" s="251">
        <f ca="1">IF(A35stdlife="n/a","n/a",IF(AA$3&gt;(A35stdlife+$E569),('PTRM input'!$P$419*(1+rvanilla10)^0.5)-SUM($P569:Z569),('PTRM input'!$P$419*(1+rvanilla10)^0.5)/A35stdlife))</f>
        <v>0</v>
      </c>
      <c r="AB569" s="251">
        <f ca="1">IF(A35stdlife="n/a","n/a",IF(AB$3&gt;(A35stdlife+$E569),('PTRM input'!$P$419*(1+rvanilla10)^0.5)-SUM($P569:AA569),('PTRM input'!$P$419*(1+rvanilla10)^0.5)/A35stdlife))</f>
        <v>0</v>
      </c>
      <c r="AC569" s="251">
        <f ca="1">IF(A35stdlife="n/a","n/a",IF(AC$3&gt;(A35stdlife+$E569),('PTRM input'!$P$419*(1+rvanilla10)^0.5)-SUM($P569:AB569),('PTRM input'!$P$419*(1+rvanilla10)^0.5)/A35stdlife))</f>
        <v>0</v>
      </c>
      <c r="AD569" s="251">
        <f ca="1">IF(A35stdlife="n/a","n/a",IF(AD$3&gt;(A35stdlife+$E569),('PTRM input'!$P$419*(1+rvanilla10)^0.5)-SUM($P569:AC569),('PTRM input'!$P$419*(1+rvanilla10)^0.5)/A35stdlife))</f>
        <v>0</v>
      </c>
      <c r="AE569" s="251">
        <f ca="1">IF(A35stdlife="n/a","n/a",IF(AE$3&gt;(A35stdlife+$E569),('PTRM input'!$P$419*(1+rvanilla10)^0.5)-SUM($P569:AD569),('PTRM input'!$P$419*(1+rvanilla10)^0.5)/A35stdlife))</f>
        <v>0</v>
      </c>
      <c r="AF569" s="251">
        <f ca="1">IF(A35stdlife="n/a","n/a",IF(AF$3&gt;(A35stdlife+$E569),('PTRM input'!$P$419*(1+rvanilla10)^0.5)-SUM($P569:AE569),('PTRM input'!$P$419*(1+rvanilla10)^0.5)/A35stdlife))</f>
        <v>0</v>
      </c>
      <c r="AG569" s="251">
        <f ca="1">IF(A35stdlife="n/a","n/a",IF(AG$3&gt;(A35stdlife+$E569),('PTRM input'!$P$419*(1+rvanilla10)^0.5)-SUM($P569:AF569),('PTRM input'!$P$419*(1+rvanilla10)^0.5)/A35stdlife))</f>
        <v>0</v>
      </c>
      <c r="AH569" s="251">
        <f ca="1">IF(A35stdlife="n/a","n/a",IF(AH$3&gt;(A35stdlife+$E569),('PTRM input'!$P$419*(1+rvanilla10)^0.5)-SUM($P569:AG569),('PTRM input'!$P$419*(1+rvanilla10)^0.5)/A35stdlife))</f>
        <v>0</v>
      </c>
      <c r="AI569" s="251">
        <f ca="1">IF(A35stdlife="n/a","n/a",IF(AI$3&gt;(A35stdlife+$E569),('PTRM input'!$P$419*(1+rvanilla10)^0.5)-SUM($P569:AH569),('PTRM input'!$P$419*(1+rvanilla10)^0.5)/A35stdlife))</f>
        <v>0</v>
      </c>
      <c r="AJ569" s="251">
        <f ca="1">IF(A35stdlife="n/a","n/a",IF(AJ$3&gt;(A35stdlife+$E569),('PTRM input'!$P$419*(1+rvanilla10)^0.5)-SUM($P569:AI569),('PTRM input'!$P$419*(1+rvanilla10)^0.5)/A35stdlife))</f>
        <v>0</v>
      </c>
      <c r="AK569" s="251">
        <f ca="1">IF(A35stdlife="n/a","n/a",IF(AK$3&gt;(A35stdlife+$E569),('PTRM input'!$P$419*(1+rvanilla10)^0.5)-SUM($P569:AJ569),('PTRM input'!$P$419*(1+rvanilla10)^0.5)/A35stdlife))</f>
        <v>0</v>
      </c>
      <c r="AL569" s="251">
        <f ca="1">IF(A35stdlife="n/a","n/a",IF(AL$3&gt;(A35stdlife+$E569),('PTRM input'!$P$419*(1+rvanilla10)^0.5)-SUM($P569:AK569),('PTRM input'!$P$419*(1+rvanilla10)^0.5)/A35stdlife))</f>
        <v>0</v>
      </c>
      <c r="AM569" s="251">
        <f ca="1">IF(A35stdlife="n/a","n/a",IF(AM$3&gt;(A35stdlife+$E569),('PTRM input'!$P$419*(1+rvanilla10)^0.5)-SUM($P569:AL569),('PTRM input'!$P$419*(1+rvanilla10)^0.5)/A35stdlife))</f>
        <v>0</v>
      </c>
      <c r="AN569" s="251">
        <f ca="1">IF(A35stdlife="n/a","n/a",IF(AN$3&gt;(A35stdlife+$E569),('PTRM input'!$P$419*(1+rvanilla10)^0.5)-SUM($P569:AM569),('PTRM input'!$P$419*(1+rvanilla10)^0.5)/A35stdlife))</f>
        <v>0</v>
      </c>
      <c r="AO569" s="251">
        <f ca="1">IF(A35stdlife="n/a","n/a",IF(AO$3&gt;(A35stdlife+$E569),('PTRM input'!$P$419*(1+rvanilla10)^0.5)-SUM($P569:AN569),('PTRM input'!$P$419*(1+rvanilla10)^0.5)/A35stdlife))</f>
        <v>0</v>
      </c>
      <c r="AP569" s="251">
        <f ca="1">IF(A35stdlife="n/a","n/a",IF(AP$3&gt;(A35stdlife+$E569),('PTRM input'!$P$419*(1+rvanilla10)^0.5)-SUM($P569:AO569),('PTRM input'!$P$419*(1+rvanilla10)^0.5)/A35stdlife))</f>
        <v>0</v>
      </c>
      <c r="AQ569" s="251">
        <f ca="1">IF(A35stdlife="n/a","n/a",IF(AQ$3&gt;(A35stdlife+$E569),('PTRM input'!$P$419*(1+rvanilla10)^0.5)-SUM($P569:AP569),('PTRM input'!$P$419*(1+rvanilla10)^0.5)/A35stdlife))</f>
        <v>0</v>
      </c>
      <c r="AR569" s="251">
        <f ca="1">IF(A35stdlife="n/a","n/a",IF(AR$3&gt;(A35stdlife+$E569),('PTRM input'!$P$419*(1+rvanilla10)^0.5)-SUM($P569:AQ569),('PTRM input'!$P$419*(1+rvanilla10)^0.5)/A35stdlife))</f>
        <v>0</v>
      </c>
      <c r="AS569" s="251">
        <f ca="1">IF(A35stdlife="n/a","n/a",IF(AS$3&gt;(A35stdlife+$E569),('PTRM input'!$P$419*(1+rvanilla10)^0.5)-SUM($P569:AR569),('PTRM input'!$P$419*(1+rvanilla10)^0.5)/A35stdlife))</f>
        <v>0</v>
      </c>
      <c r="AT569" s="251">
        <f ca="1">IF(A35stdlife="n/a","n/a",IF(AT$3&gt;(A35stdlife+$E569),('PTRM input'!$P$419*(1+rvanilla10)^0.5)-SUM($P569:AS569),('PTRM input'!$P$419*(1+rvanilla10)^0.5)/A35stdlife))</f>
        <v>0</v>
      </c>
      <c r="AU569" s="251">
        <f ca="1">IF(A35stdlife="n/a","n/a",IF(AU$3&gt;(A35stdlife+$E569),('PTRM input'!$P$419*(1+rvanilla10)^0.5)-SUM($P569:AT569),('PTRM input'!$P$419*(1+rvanilla10)^0.5)/A35stdlife))</f>
        <v>0</v>
      </c>
      <c r="AV569" s="251">
        <f ca="1">IF(A35stdlife="n/a","n/a",IF(AV$3&gt;(A35stdlife+$E569),('PTRM input'!$P$419*(1+rvanilla10)^0.5)-SUM($P569:AU569),('PTRM input'!$P$419*(1+rvanilla10)^0.5)/A35stdlife))</f>
        <v>0</v>
      </c>
      <c r="AW569" s="251">
        <f ca="1">IF(A35stdlife="n/a","n/a",IF(AW$3&gt;(A35stdlife+$E569),('PTRM input'!$P$419*(1+rvanilla10)^0.5)-SUM($P569:AV569),('PTRM input'!$P$419*(1+rvanilla10)^0.5)/A35stdlife))</f>
        <v>0</v>
      </c>
      <c r="AX569" s="251">
        <f ca="1">IF(A35stdlife="n/a","n/a",IF(AX$3&gt;(A35stdlife+$E569),('PTRM input'!$P$419*(1+rvanilla10)^0.5)-SUM($P569:AW569),('PTRM input'!$P$419*(1+rvanilla10)^0.5)/A35stdlife))</f>
        <v>0</v>
      </c>
      <c r="AY569" s="251">
        <f ca="1">IF(A35stdlife="n/a","n/a",IF(AY$3&gt;(A35stdlife+$E569),('PTRM input'!$P$419*(1+rvanilla10)^0.5)-SUM($P569:AX569),('PTRM input'!$P$419*(1+rvanilla10)^0.5)/A35stdlife))</f>
        <v>0</v>
      </c>
      <c r="AZ569" s="251">
        <f ca="1">IF(A35stdlife="n/a","n/a",IF(AZ$3&gt;(A35stdlife+$E569),('PTRM input'!$P$419*(1+rvanilla10)^0.5)-SUM($P569:AY569),('PTRM input'!$P$419*(1+rvanilla10)^0.5)/A35stdlife))</f>
        <v>0</v>
      </c>
      <c r="BA569" s="251">
        <f ca="1">IF(A35stdlife="n/a","n/a",IF(BA$3&gt;(A35stdlife+$E569),('PTRM input'!$P$419*(1+rvanilla10)^0.5)-SUM($P569:AZ569),('PTRM input'!$P$419*(1+rvanilla10)^0.5)/A35stdlife))</f>
        <v>0</v>
      </c>
      <c r="BB569" s="251">
        <f ca="1">IF(A35stdlife="n/a","n/a",IF(BB$3&gt;(A35stdlife+$E569),('PTRM input'!$P$419*(1+rvanilla10)^0.5)-SUM($P569:BA569),('PTRM input'!$P$419*(1+rvanilla10)^0.5)/A35stdlife))</f>
        <v>0</v>
      </c>
      <c r="BC569" s="251">
        <f ca="1">IF(A35stdlife="n/a","n/a",IF(BC$3&gt;(A35stdlife+$E569),('PTRM input'!$P$419*(1+rvanilla10)^0.5)-SUM($P569:BB569),('PTRM input'!$P$419*(1+rvanilla10)^0.5)/A35stdlife))</f>
        <v>0</v>
      </c>
      <c r="BD569" s="251">
        <f ca="1">IF(A35stdlife="n/a","n/a",IF(BD$3&gt;(A35stdlife+$E569),('PTRM input'!$P$419*(1+rvanilla10)^0.5)-SUM($P569:BC569),('PTRM input'!$P$419*(1+rvanilla10)^0.5)/A35stdlife))</f>
        <v>0</v>
      </c>
      <c r="BE569" s="251">
        <f ca="1">IF(A35stdlife="n/a","n/a",IF(BE$3&gt;(A35stdlife+$E569),('PTRM input'!$P$419*(1+rvanilla10)^0.5)-SUM($P569:BD569),('PTRM input'!$P$419*(1+rvanilla10)^0.5)/A35stdlife))</f>
        <v>0</v>
      </c>
      <c r="BF569" s="251">
        <f ca="1">IF(A35stdlife="n/a","n/a",IF(BF$3&gt;(A35stdlife+$E569),('PTRM input'!$P$419*(1+rvanilla10)^0.5)-SUM($P569:BE569),('PTRM input'!$P$419*(1+rvanilla10)^0.5)/A35stdlife))</f>
        <v>0</v>
      </c>
      <c r="BG569" s="251">
        <f ca="1">IF(A35stdlife="n/a","n/a",IF(BG$3&gt;(A35stdlife+$E569),('PTRM input'!$P$419*(1+rvanilla10)^0.5)-SUM($P569:BF569),('PTRM input'!$P$419*(1+rvanilla10)^0.5)/A35stdlife))</f>
        <v>0</v>
      </c>
      <c r="BH569" s="251">
        <f ca="1">IF(A35stdlife="n/a","n/a",IF(BH$3&gt;(A35stdlife+$E569),('PTRM input'!$P$419*(1+rvanilla10)^0.5)-SUM($P569:BG569),('PTRM input'!$P$419*(1+rvanilla10)^0.5)/A35stdlife))</f>
        <v>0</v>
      </c>
      <c r="BI569" s="251">
        <f ca="1">IF(A35stdlife="n/a","n/a",IF(BI$3&gt;(A35stdlife+$E569),('PTRM input'!$P$419*(1+rvanilla10)^0.5)-SUM($P569:BH569),('PTRM input'!$P$419*(1+rvanilla10)^0.5)/A35stdlife))</f>
        <v>0</v>
      </c>
      <c r="BJ569" s="116"/>
      <c r="BK569" s="116"/>
      <c r="BL569" s="116"/>
      <c r="BM569" s="116"/>
    </row>
    <row r="570" spans="1:65" hidden="1" outlineLevel="1" collapsed="1">
      <c r="A570" s="116"/>
      <c r="B570" s="9"/>
      <c r="C570" s="19">
        <f>Asset35</f>
        <v>0</v>
      </c>
      <c r="D570" s="9"/>
      <c r="E570" s="9"/>
      <c r="F570" s="260"/>
      <c r="G570" s="261">
        <f>SUM(G558:G569)</f>
        <v>0</v>
      </c>
      <c r="H570" s="261">
        <f t="shared" ref="H570:K570" ca="1" si="154">SUM(H558:H569)</f>
        <v>0</v>
      </c>
      <c r="I570" s="261">
        <f t="shared" ca="1" si="154"/>
        <v>0</v>
      </c>
      <c r="J570" s="261">
        <f t="shared" ca="1" si="154"/>
        <v>0</v>
      </c>
      <c r="K570" s="261">
        <f t="shared" ca="1" si="154"/>
        <v>0</v>
      </c>
      <c r="L570" s="261">
        <f t="shared" ref="L570:BI570" ca="1" si="155">SUM(L558:L569)</f>
        <v>0</v>
      </c>
      <c r="M570" s="261">
        <f t="shared" ca="1" si="155"/>
        <v>0</v>
      </c>
      <c r="N570" s="261">
        <f t="shared" ca="1" si="155"/>
        <v>0</v>
      </c>
      <c r="O570" s="261">
        <f t="shared" ca="1" si="155"/>
        <v>0</v>
      </c>
      <c r="P570" s="261">
        <f t="shared" ca="1" si="155"/>
        <v>0</v>
      </c>
      <c r="Q570" s="261">
        <f t="shared" ca="1" si="155"/>
        <v>0</v>
      </c>
      <c r="R570" s="371">
        <f t="shared" ca="1" si="155"/>
        <v>0</v>
      </c>
      <c r="S570" s="371">
        <f t="shared" ca="1" si="155"/>
        <v>0</v>
      </c>
      <c r="T570" s="371">
        <f t="shared" ca="1" si="155"/>
        <v>0</v>
      </c>
      <c r="U570" s="371">
        <f t="shared" ca="1" si="155"/>
        <v>0</v>
      </c>
      <c r="V570" s="371">
        <f t="shared" ca="1" si="155"/>
        <v>0</v>
      </c>
      <c r="W570" s="371">
        <f t="shared" ca="1" si="155"/>
        <v>0</v>
      </c>
      <c r="X570" s="371">
        <f t="shared" ca="1" si="155"/>
        <v>0</v>
      </c>
      <c r="Y570" s="371">
        <f t="shared" ca="1" si="155"/>
        <v>0</v>
      </c>
      <c r="Z570" s="371">
        <f t="shared" ca="1" si="155"/>
        <v>0</v>
      </c>
      <c r="AA570" s="371">
        <f t="shared" ca="1" si="155"/>
        <v>0</v>
      </c>
      <c r="AB570" s="371">
        <f t="shared" ca="1" si="155"/>
        <v>0</v>
      </c>
      <c r="AC570" s="371">
        <f t="shared" ca="1" si="155"/>
        <v>0</v>
      </c>
      <c r="AD570" s="371">
        <f t="shared" ca="1" si="155"/>
        <v>0</v>
      </c>
      <c r="AE570" s="371">
        <f t="shared" ca="1" si="155"/>
        <v>0</v>
      </c>
      <c r="AF570" s="371">
        <f t="shared" ca="1" si="155"/>
        <v>0</v>
      </c>
      <c r="AG570" s="371">
        <f t="shared" ca="1" si="155"/>
        <v>0</v>
      </c>
      <c r="AH570" s="371">
        <f t="shared" ca="1" si="155"/>
        <v>0</v>
      </c>
      <c r="AI570" s="371">
        <f t="shared" ca="1" si="155"/>
        <v>0</v>
      </c>
      <c r="AJ570" s="371">
        <f t="shared" ca="1" si="155"/>
        <v>0</v>
      </c>
      <c r="AK570" s="371">
        <f t="shared" ca="1" si="155"/>
        <v>0</v>
      </c>
      <c r="AL570" s="371">
        <f t="shared" ca="1" si="155"/>
        <v>0</v>
      </c>
      <c r="AM570" s="371">
        <f t="shared" ca="1" si="155"/>
        <v>0</v>
      </c>
      <c r="AN570" s="371">
        <f t="shared" ca="1" si="155"/>
        <v>0</v>
      </c>
      <c r="AO570" s="371">
        <f t="shared" ca="1" si="155"/>
        <v>0</v>
      </c>
      <c r="AP570" s="371">
        <f t="shared" ca="1" si="155"/>
        <v>0</v>
      </c>
      <c r="AQ570" s="371">
        <f t="shared" ca="1" si="155"/>
        <v>0</v>
      </c>
      <c r="AR570" s="371">
        <f t="shared" ca="1" si="155"/>
        <v>0</v>
      </c>
      <c r="AS570" s="371">
        <f t="shared" ca="1" si="155"/>
        <v>0</v>
      </c>
      <c r="AT570" s="371">
        <f t="shared" ca="1" si="155"/>
        <v>0</v>
      </c>
      <c r="AU570" s="371">
        <f t="shared" ca="1" si="155"/>
        <v>0</v>
      </c>
      <c r="AV570" s="371">
        <f t="shared" ca="1" si="155"/>
        <v>0</v>
      </c>
      <c r="AW570" s="371">
        <f t="shared" ca="1" si="155"/>
        <v>0</v>
      </c>
      <c r="AX570" s="371">
        <f t="shared" ca="1" si="155"/>
        <v>0</v>
      </c>
      <c r="AY570" s="371">
        <f t="shared" ca="1" si="155"/>
        <v>0</v>
      </c>
      <c r="AZ570" s="371">
        <f t="shared" ca="1" si="155"/>
        <v>0</v>
      </c>
      <c r="BA570" s="371">
        <f t="shared" ca="1" si="155"/>
        <v>0</v>
      </c>
      <c r="BB570" s="371">
        <f t="shared" ca="1" si="155"/>
        <v>0</v>
      </c>
      <c r="BC570" s="371">
        <f t="shared" ca="1" si="155"/>
        <v>0</v>
      </c>
      <c r="BD570" s="371">
        <f t="shared" ca="1" si="155"/>
        <v>0</v>
      </c>
      <c r="BE570" s="371">
        <f t="shared" ca="1" si="155"/>
        <v>0</v>
      </c>
      <c r="BF570" s="371">
        <f t="shared" ca="1" si="155"/>
        <v>0</v>
      </c>
      <c r="BG570" s="371">
        <f t="shared" ca="1" si="155"/>
        <v>0</v>
      </c>
      <c r="BH570" s="371">
        <f t="shared" ca="1" si="155"/>
        <v>0</v>
      </c>
      <c r="BI570" s="371">
        <f t="shared" ca="1" si="155"/>
        <v>0</v>
      </c>
      <c r="BJ570" s="116"/>
      <c r="BK570" s="116"/>
      <c r="BL570" s="116"/>
      <c r="BM570" s="116"/>
    </row>
    <row r="571" spans="1:65" hidden="1" outlineLevel="2">
      <c r="A571" s="116"/>
      <c r="B571" s="106">
        <f>C583</f>
        <v>0</v>
      </c>
      <c r="C571" s="614"/>
      <c r="D571" s="615" t="s">
        <v>236</v>
      </c>
      <c r="E571" s="614"/>
      <c r="F571" s="616"/>
      <c r="G571" s="617">
        <f>IF(('PTRM input'!$E$515='PTRM input'!$G$514),IF(G$3&gt;A36remlife,A36acvalue-SUM(F571:$F571),IF(A36remlife="N/A","n/a",A36acvalue/A36remlife)),'PTRM input'!G$555)</f>
        <v>0</v>
      </c>
      <c r="H571" s="617">
        <f>IF(('PTRM input'!$E$515='PTRM input'!$G$514),IF(H$3&gt;A36remlife,A36acvalue-SUM($F571:G571),IF(A36remlife="N/A","n/a",A36acvalue/A36remlife)),'PTRM input'!H$555)</f>
        <v>0</v>
      </c>
      <c r="I571" s="617">
        <f>IF(('PTRM input'!$E$515='PTRM input'!$G$514),IF(I$3&gt;A36remlife,A36acvalue-SUM($F571:H571),IF(A36remlife="N/A","n/a",A36acvalue/A36remlife)),'PTRM input'!I$555)</f>
        <v>0</v>
      </c>
      <c r="J571" s="617">
        <f>IF(('PTRM input'!$E$515='PTRM input'!$G$514),IF(J$3&gt;A36remlife,A36acvalue-SUM($F571:I571),IF(A36remlife="N/A","n/a",A36acvalue/A36remlife)),'PTRM input'!J$555)</f>
        <v>0</v>
      </c>
      <c r="K571" s="617">
        <f>IF(('PTRM input'!$E$515='PTRM input'!$G$514),IF(K$3&gt;A36remlife,A36acvalue-SUM($F571:J571),IF(A36remlife="N/A","n/a",A36acvalue/A36remlife)),'PTRM input'!K$555)</f>
        <v>0</v>
      </c>
      <c r="L571" s="617">
        <f>IF(('PTRM input'!$E$515='PTRM input'!$G$514),IF(L$3&gt;A36remlife,A36acvalue-SUM($F571:K571),IF(A36remlife="N/A","n/a",A36acvalue/A36remlife)),'PTRM input'!L$555)</f>
        <v>0</v>
      </c>
      <c r="M571" s="617">
        <f>IF(('PTRM input'!$E$515='PTRM input'!$G$514),IF(M$3&gt;A36remlife,A36acvalue-SUM($F571:L571),IF(A36remlife="N/A","n/a",A36acvalue/A36remlife)),'PTRM input'!M$555)</f>
        <v>0</v>
      </c>
      <c r="N571" s="617">
        <f>IF(('PTRM input'!$E$515='PTRM input'!$G$514),IF(N$3&gt;A36remlife,A36acvalue-SUM($F571:M571),IF(A36remlife="N/A","n/a",A36acvalue/A36remlife)),'PTRM input'!N$555)</f>
        <v>0</v>
      </c>
      <c r="O571" s="617">
        <f>IF(('PTRM input'!$E$515='PTRM input'!$G$514),IF(O$3&gt;A36remlife,A36acvalue-SUM($F571:N571),IF(A36remlife="N/A","n/a",A36acvalue/A36remlife)),'PTRM input'!O$555)</f>
        <v>0</v>
      </c>
      <c r="P571" s="617">
        <f>IF(('PTRM input'!$E$515='PTRM input'!$G$514),IF(P$3&gt;A36remlife,A36acvalue-SUM($F571:O571),IF(A36remlife="N/A","n/a",A36acvalue/A36remlife)),'PTRM input'!P$555)</f>
        <v>0</v>
      </c>
      <c r="Q571" s="617">
        <f>IF(('PTRM input'!$E$515='PTRM input'!$G$514),IF(Q$3&gt;A36remlife,A36acvalue-SUM($F571:P571),IF(A36remlife="N/A","n/a",A36acvalue/A36remlife)),'PTRM input'!Q$555)</f>
        <v>0</v>
      </c>
      <c r="R571" s="617">
        <f>IF(('PTRM input'!$E$515='PTRM input'!$G$514),IF(R$3&gt;A36remlife,A36acvalue-SUM($F571:Q571),IF(A36remlife="N/A","n/a",A36acvalue/A36remlife)),'PTRM input'!R$555)</f>
        <v>0</v>
      </c>
      <c r="S571" s="617">
        <f>IF(('PTRM input'!$E$515='PTRM input'!$G$514),IF(S$3&gt;A36remlife,A36acvalue-SUM($F571:R571),IF(A36remlife="N/A","n/a",A36acvalue/A36remlife)),'PTRM input'!S$555)</f>
        <v>0</v>
      </c>
      <c r="T571" s="617">
        <f>IF(('PTRM input'!$E$515='PTRM input'!$G$514),IF(T$3&gt;A36remlife,A36acvalue-SUM($F571:S571),IF(A36remlife="N/A","n/a",A36acvalue/A36remlife)),'PTRM input'!T$555)</f>
        <v>0</v>
      </c>
      <c r="U571" s="617">
        <f>IF(('PTRM input'!$E$515='PTRM input'!$G$514),IF(U$3&gt;A36remlife,A36acvalue-SUM($F571:T571),IF(A36remlife="N/A","n/a",A36acvalue/A36remlife)),'PTRM input'!U$555)</f>
        <v>0</v>
      </c>
      <c r="V571" s="617">
        <f>IF(('PTRM input'!$E$515='PTRM input'!$G$514),IF(V$3&gt;A36remlife,A36acvalue-SUM($F571:U571),IF(A36remlife="N/A","n/a",A36acvalue/A36remlife)),'PTRM input'!V$555)</f>
        <v>0</v>
      </c>
      <c r="W571" s="617">
        <f>IF(('PTRM input'!$E$515='PTRM input'!$G$514),IF(W$3&gt;A36remlife,A36acvalue-SUM($F571:V571),IF(A36remlife="N/A","n/a",A36acvalue/A36remlife)),'PTRM input'!W$555)</f>
        <v>0</v>
      </c>
      <c r="X571" s="617">
        <f>IF(('PTRM input'!$E$515='PTRM input'!$G$514),IF(X$3&gt;A36remlife,A36acvalue-SUM($F571:W571),IF(A36remlife="N/A","n/a",A36acvalue/A36remlife)),'PTRM input'!X$555)</f>
        <v>0</v>
      </c>
      <c r="Y571" s="617">
        <f>IF(('PTRM input'!$E$515='PTRM input'!$G$514),IF(Y$3&gt;A36remlife,A36acvalue-SUM($F571:X571),IF(A36remlife="N/A","n/a",A36acvalue/A36remlife)),'PTRM input'!Y$555)</f>
        <v>0</v>
      </c>
      <c r="Z571" s="617">
        <f>IF(('PTRM input'!$E$515='PTRM input'!$G$514),IF(Z$3&gt;A36remlife,A36acvalue-SUM($F571:Y571),IF(A36remlife="N/A","n/a",A36acvalue/A36remlife)),'PTRM input'!Z$555)</f>
        <v>0</v>
      </c>
      <c r="AA571" s="617">
        <f>IF(('PTRM input'!$E$515='PTRM input'!$G$514),IF(AA$3&gt;A36remlife,A36acvalue-SUM($F571:Z571),IF(A36remlife="N/A","n/a",A36acvalue/A36remlife)),'PTRM input'!AA$555)</f>
        <v>0</v>
      </c>
      <c r="AB571" s="617">
        <f>IF(('PTRM input'!$E$515='PTRM input'!$G$514),IF(AB$3&gt;A36remlife,A36acvalue-SUM($F571:AA571),IF(A36remlife="N/A","n/a",A36acvalue/A36remlife)),'PTRM input'!AB$555)</f>
        <v>0</v>
      </c>
      <c r="AC571" s="617">
        <f>IF(('PTRM input'!$E$515='PTRM input'!$G$514),IF(AC$3&gt;A36remlife,A36acvalue-SUM($F571:AB571),IF(A36remlife="N/A","n/a",A36acvalue/A36remlife)),'PTRM input'!AC$555)</f>
        <v>0</v>
      </c>
      <c r="AD571" s="617">
        <f>IF(('PTRM input'!$E$515='PTRM input'!$G$514),IF(AD$3&gt;A36remlife,A36acvalue-SUM($F571:AC571),IF(A36remlife="N/A","n/a",A36acvalue/A36remlife)),'PTRM input'!AD$555)</f>
        <v>0</v>
      </c>
      <c r="AE571" s="617">
        <f>IF(('PTRM input'!$E$515='PTRM input'!$G$514),IF(AE$3&gt;A36remlife,A36acvalue-SUM($F571:AD571),IF(A36remlife="N/A","n/a",A36acvalue/A36remlife)),'PTRM input'!AE$555)</f>
        <v>0</v>
      </c>
      <c r="AF571" s="617">
        <f>IF(('PTRM input'!$E$515='PTRM input'!$G$514),IF(AF$3&gt;A36remlife,A36acvalue-SUM($F571:AE571),IF(A36remlife="N/A","n/a",A36acvalue/A36remlife)),'PTRM input'!AF$555)</f>
        <v>0</v>
      </c>
      <c r="AG571" s="617">
        <f>IF(('PTRM input'!$E$515='PTRM input'!$G$514),IF(AG$3&gt;A36remlife,A36acvalue-SUM($F571:AF571),IF(A36remlife="N/A","n/a",A36acvalue/A36remlife)),'PTRM input'!AG$555)</f>
        <v>0</v>
      </c>
      <c r="AH571" s="617">
        <f>IF(('PTRM input'!$E$515='PTRM input'!$G$514),IF(AH$3&gt;A36remlife,A36acvalue-SUM($F571:AG571),IF(A36remlife="N/A","n/a",A36acvalue/A36remlife)),'PTRM input'!AH$555)</f>
        <v>0</v>
      </c>
      <c r="AI571" s="617">
        <f>IF(('PTRM input'!$E$515='PTRM input'!$G$514),IF(AI$3&gt;A36remlife,A36acvalue-SUM($F571:AH571),IF(A36remlife="N/A","n/a",A36acvalue/A36remlife)),'PTRM input'!AI$555)</f>
        <v>0</v>
      </c>
      <c r="AJ571" s="617">
        <f>IF(('PTRM input'!$E$515='PTRM input'!$G$514),IF(AJ$3&gt;A36remlife,A36acvalue-SUM($F571:AI571),IF(A36remlife="N/A","n/a",A36acvalue/A36remlife)),'PTRM input'!AJ$555)</f>
        <v>0</v>
      </c>
      <c r="AK571" s="617">
        <f>IF(('PTRM input'!$E$515='PTRM input'!$G$514),IF(AK$3&gt;A36remlife,A36acvalue-SUM($F571:AJ571),IF(A36remlife="N/A","n/a",A36acvalue/A36remlife)),'PTRM input'!AK$555)</f>
        <v>0</v>
      </c>
      <c r="AL571" s="617">
        <f>IF(('PTRM input'!$E$515='PTRM input'!$G$514),IF(AL$3&gt;A36remlife,A36acvalue-SUM($F571:AK571),IF(A36remlife="N/A","n/a",A36acvalue/A36remlife)),'PTRM input'!AL$555)</f>
        <v>0</v>
      </c>
      <c r="AM571" s="617">
        <f>IF(('PTRM input'!$E$515='PTRM input'!$G$514),IF(AM$3&gt;A36remlife,A36acvalue-SUM($F571:AL571),IF(A36remlife="N/A","n/a",A36acvalue/A36remlife)),'PTRM input'!AM$555)</f>
        <v>0</v>
      </c>
      <c r="AN571" s="617">
        <f>IF(('PTRM input'!$E$515='PTRM input'!$G$514),IF(AN$3&gt;A36remlife,A36acvalue-SUM($F571:AM571),IF(A36remlife="N/A","n/a",A36acvalue/A36remlife)),'PTRM input'!AN$555)</f>
        <v>0</v>
      </c>
      <c r="AO571" s="617">
        <f>IF(('PTRM input'!$E$515='PTRM input'!$G$514),IF(AO$3&gt;A36remlife,A36acvalue-SUM($F571:AN571),IF(A36remlife="N/A","n/a",A36acvalue/A36remlife)),'PTRM input'!AO$555)</f>
        <v>0</v>
      </c>
      <c r="AP571" s="617">
        <f>IF(('PTRM input'!$E$515='PTRM input'!$G$514),IF(AP$3&gt;A36remlife,A36acvalue-SUM($F571:AO571),IF(A36remlife="N/A","n/a",A36acvalue/A36remlife)),'PTRM input'!AP$555)</f>
        <v>0</v>
      </c>
      <c r="AQ571" s="617">
        <f>IF(('PTRM input'!$E$515='PTRM input'!$G$514),IF(AQ$3&gt;A36remlife,A36acvalue-SUM($F571:AP571),IF(A36remlife="N/A","n/a",A36acvalue/A36remlife)),'PTRM input'!AQ$555)</f>
        <v>0</v>
      </c>
      <c r="AR571" s="617">
        <f>IF(('PTRM input'!$E$515='PTRM input'!$G$514),IF(AR$3&gt;A36remlife,A36acvalue-SUM($F571:AQ571),IF(A36remlife="N/A","n/a",A36acvalue/A36remlife)),'PTRM input'!AR$555)</f>
        <v>0</v>
      </c>
      <c r="AS571" s="617">
        <f>IF(('PTRM input'!$E$515='PTRM input'!$G$514),IF(AS$3&gt;A36remlife,A36acvalue-SUM($F571:AR571),IF(A36remlife="N/A","n/a",A36acvalue/A36remlife)),'PTRM input'!AS$555)</f>
        <v>0</v>
      </c>
      <c r="AT571" s="617">
        <f>IF(('PTRM input'!$E$515='PTRM input'!$G$514),IF(AT$3&gt;A36remlife,A36acvalue-SUM($F571:AS571),IF(A36remlife="N/A","n/a",A36acvalue/A36remlife)),'PTRM input'!AT$555)</f>
        <v>0</v>
      </c>
      <c r="AU571" s="617">
        <f>IF(('PTRM input'!$E$515='PTRM input'!$G$514),IF(AU$3&gt;A36remlife,A36acvalue-SUM($F571:AT571),IF(A36remlife="N/A","n/a",A36acvalue/A36remlife)),'PTRM input'!AU$555)</f>
        <v>0</v>
      </c>
      <c r="AV571" s="617">
        <f>IF(('PTRM input'!$E$515='PTRM input'!$G$514),IF(AV$3&gt;A36remlife,A36acvalue-SUM($F571:AU571),IF(A36remlife="N/A","n/a",A36acvalue/A36remlife)),'PTRM input'!AV$555)</f>
        <v>0</v>
      </c>
      <c r="AW571" s="617">
        <f>IF(('PTRM input'!$E$515='PTRM input'!$G$514),IF(AW$3&gt;A36remlife,A36acvalue-SUM($F571:AV571),IF(A36remlife="N/A","n/a",A36acvalue/A36remlife)),'PTRM input'!AW$555)</f>
        <v>0</v>
      </c>
      <c r="AX571" s="617">
        <f>IF(('PTRM input'!$E$515='PTRM input'!$G$514),IF(AX$3&gt;A36remlife,A36acvalue-SUM($F571:AW571),IF(A36remlife="N/A","n/a",A36acvalue/A36remlife)),'PTRM input'!AX$555)</f>
        <v>0</v>
      </c>
      <c r="AY571" s="617">
        <f>IF(('PTRM input'!$E$515='PTRM input'!$G$514),IF(AY$3&gt;A36remlife,A36acvalue-SUM($F571:AX571),IF(A36remlife="N/A","n/a",A36acvalue/A36remlife)),'PTRM input'!AY$555)</f>
        <v>0</v>
      </c>
      <c r="AZ571" s="617">
        <f>IF(('PTRM input'!$E$515='PTRM input'!$G$514),IF(AZ$3&gt;A36remlife,A36acvalue-SUM($F571:AY571),IF(A36remlife="N/A","n/a",A36acvalue/A36remlife)),'PTRM input'!AZ$555)</f>
        <v>0</v>
      </c>
      <c r="BA571" s="617">
        <f>IF(('PTRM input'!$E$515='PTRM input'!$G$514),IF(BA$3&gt;A36remlife,A36acvalue-SUM($F571:AZ571),IF(A36remlife="N/A","n/a",A36acvalue/A36remlife)),'PTRM input'!BA$555)</f>
        <v>0</v>
      </c>
      <c r="BB571" s="617">
        <f>IF(('PTRM input'!$E$515='PTRM input'!$G$514),IF(BB$3&gt;A36remlife,A36acvalue-SUM($F571:BA571),IF(A36remlife="N/A","n/a",A36acvalue/A36remlife)),'PTRM input'!BB$555)</f>
        <v>0</v>
      </c>
      <c r="BC571" s="617">
        <f>IF(('PTRM input'!$E$515='PTRM input'!$G$514),IF(BC$3&gt;A36remlife,A36acvalue-SUM($F571:BB571),IF(A36remlife="N/A","n/a",A36acvalue/A36remlife)),'PTRM input'!BC$555)</f>
        <v>0</v>
      </c>
      <c r="BD571" s="617">
        <f>IF(('PTRM input'!$E$515='PTRM input'!$G$514),IF(BD$3&gt;A36remlife,A36acvalue-SUM($F571:BC571),IF(A36remlife="N/A","n/a",A36acvalue/A36remlife)),'PTRM input'!BD$555)</f>
        <v>0</v>
      </c>
      <c r="BE571" s="617">
        <f>IF(('PTRM input'!$E$515='PTRM input'!$G$514),IF(BE$3&gt;A36remlife,A36acvalue-SUM($F571:BD571),IF(A36remlife="N/A","n/a",A36acvalue/A36remlife)),'PTRM input'!BE$555)</f>
        <v>0</v>
      </c>
      <c r="BF571" s="617">
        <f>IF(('PTRM input'!$E$515='PTRM input'!$G$514),IF(BF$3&gt;A36remlife,A36acvalue-SUM($F571:BE571),IF(A36remlife="N/A","n/a",A36acvalue/A36remlife)),'PTRM input'!BF$555)</f>
        <v>0</v>
      </c>
      <c r="BG571" s="617">
        <f>IF(('PTRM input'!$E$515='PTRM input'!$G$514),IF(BG$3&gt;A36remlife,A36acvalue-SUM($F571:BF571),IF(A36remlife="N/A","n/a",A36acvalue/A36remlife)),'PTRM input'!BG$555)</f>
        <v>0</v>
      </c>
      <c r="BH571" s="617">
        <f>IF(('PTRM input'!$E$515='PTRM input'!$G$514),IF(BH$3&gt;A36remlife,A36acvalue-SUM($F571:BG571),IF(A36remlife="N/A","n/a",A36acvalue/A36remlife)),'PTRM input'!BH$555)</f>
        <v>0</v>
      </c>
      <c r="BI571" s="617">
        <f>IF(('PTRM input'!$E$515='PTRM input'!$G$514),IF(BI$3&gt;A36remlife,A36acvalue-SUM($F571:BH571),IF(A36remlife="N/A","n/a",A36acvalue/A36remlife)),'PTRM input'!BI$555)</f>
        <v>0</v>
      </c>
      <c r="BJ571" s="116"/>
      <c r="BK571" s="116"/>
      <c r="BL571" s="116"/>
      <c r="BM571" s="116"/>
    </row>
    <row r="572" spans="1:65" ht="12.75" hidden="1" customHeight="1" outlineLevel="2">
      <c r="A572" s="116"/>
      <c r="B572" s="19"/>
      <c r="C572" s="18"/>
      <c r="D572" s="760" t="s">
        <v>237</v>
      </c>
      <c r="E572" s="86">
        <v>0</v>
      </c>
      <c r="F572" s="259"/>
      <c r="G572" s="433"/>
      <c r="H572" s="433"/>
      <c r="I572" s="433"/>
      <c r="J572" s="433"/>
      <c r="K572" s="433"/>
      <c r="L572" s="433"/>
      <c r="M572" s="433"/>
      <c r="N572" s="433"/>
      <c r="O572" s="433"/>
      <c r="P572" s="433"/>
      <c r="Q572" s="433"/>
      <c r="R572" s="251"/>
      <c r="S572" s="251"/>
      <c r="T572" s="251"/>
      <c r="U572" s="251"/>
      <c r="V572" s="251"/>
      <c r="W572" s="251"/>
      <c r="X572" s="251"/>
      <c r="Y572" s="251"/>
      <c r="Z572" s="251"/>
      <c r="AA572" s="251"/>
      <c r="AB572" s="251"/>
      <c r="AC572" s="251"/>
      <c r="AD572" s="251"/>
      <c r="AE572" s="251"/>
      <c r="AF572" s="251"/>
      <c r="AG572" s="251"/>
      <c r="AH572" s="251"/>
      <c r="AI572" s="251"/>
      <c r="AJ572" s="251"/>
      <c r="AK572" s="251"/>
      <c r="AL572" s="251"/>
      <c r="AM572" s="251"/>
      <c r="AN572" s="251"/>
      <c r="AO572" s="251"/>
      <c r="AP572" s="251"/>
      <c r="AQ572" s="251"/>
      <c r="AR572" s="251"/>
      <c r="AS572" s="251"/>
      <c r="AT572" s="251"/>
      <c r="AU572" s="251"/>
      <c r="AV572" s="251"/>
      <c r="AW572" s="251"/>
      <c r="AX572" s="251"/>
      <c r="AY572" s="251"/>
      <c r="AZ572" s="251"/>
      <c r="BA572" s="251"/>
      <c r="BB572" s="251"/>
      <c r="BC572" s="251"/>
      <c r="BD572" s="251"/>
      <c r="BE572" s="251"/>
      <c r="BF572" s="251"/>
      <c r="BG572" s="251"/>
      <c r="BH572" s="251"/>
      <c r="BI572" s="251"/>
      <c r="BJ572" s="116"/>
      <c r="BK572" s="116"/>
      <c r="BL572" s="116"/>
      <c r="BM572" s="116"/>
    </row>
    <row r="573" spans="1:65" hidden="1" outlineLevel="2">
      <c r="A573" s="116"/>
      <c r="B573" s="19"/>
      <c r="C573" s="18"/>
      <c r="D573" s="760"/>
      <c r="E573" s="86">
        <v>1</v>
      </c>
      <c r="F573" s="259"/>
      <c r="G573" s="618"/>
      <c r="H573" s="433">
        <f ca="1">IF(A36stdlife="n/a","n/a",IF(H$3&gt;(A36stdlife+$E573),('PTRM input'!$G$420*(1+rvanilla01)^0.5)-SUM(G573:$G573),('PTRM input'!$G$420*(1+rvanilla01)^0.5)/A36stdlife))</f>
        <v>0</v>
      </c>
      <c r="I573" s="433">
        <f ca="1">IF(A36stdlife="n/a","n/a",IF(I$3&gt;(A36stdlife+$E573),('PTRM input'!$G$420*(1+rvanilla01)^0.5)-SUM($G573:H573),('PTRM input'!$G$420*(1+rvanilla01)^0.5)/A36stdlife))</f>
        <v>0</v>
      </c>
      <c r="J573" s="433">
        <f ca="1">IF(A36stdlife="n/a","n/a",IF(J$3&gt;(A36stdlife+$E573),('PTRM input'!$G$420*(1+rvanilla01)^0.5)-SUM($G573:I573),('PTRM input'!$G$420*(1+rvanilla01)^0.5)/A36stdlife))</f>
        <v>0</v>
      </c>
      <c r="K573" s="433">
        <f ca="1">IF(A36stdlife="n/a","n/a",IF(K$3&gt;(A36stdlife+$E573),('PTRM input'!$G$420*(1+rvanilla01)^0.5)-SUM($G573:J573),('PTRM input'!$G$420*(1+rvanilla01)^0.5)/A36stdlife))</f>
        <v>0</v>
      </c>
      <c r="L573" s="433">
        <f ca="1">IF(A36stdlife="n/a","n/a",IF(L$3&gt;(A36stdlife+$E573),('PTRM input'!$G$420*(1+rvanilla01)^0.5)-SUM($G573:K573),('PTRM input'!$G$420*(1+rvanilla01)^0.5)/A36stdlife))</f>
        <v>0</v>
      </c>
      <c r="M573" s="433">
        <f ca="1">IF(A36stdlife="n/a","n/a",IF(M$3&gt;(A36stdlife+$E573),('PTRM input'!$G$420*(1+rvanilla01)^0.5)-SUM($G573:L573),('PTRM input'!$G$420*(1+rvanilla01)^0.5)/A36stdlife))</f>
        <v>0</v>
      </c>
      <c r="N573" s="433">
        <f ca="1">IF(A36stdlife="n/a","n/a",IF(N$3&gt;(A36stdlife+$E573),('PTRM input'!$G$420*(1+rvanilla01)^0.5)-SUM($G573:M573),('PTRM input'!$G$420*(1+rvanilla01)^0.5)/A36stdlife))</f>
        <v>0</v>
      </c>
      <c r="O573" s="433">
        <f ca="1">IF(A36stdlife="n/a","n/a",IF(O$3&gt;(A36stdlife+$E573),('PTRM input'!$G$420*(1+rvanilla01)^0.5)-SUM($G573:N573),('PTRM input'!$G$420*(1+rvanilla01)^0.5)/A36stdlife))</f>
        <v>0</v>
      </c>
      <c r="P573" s="433">
        <f ca="1">IF(A36stdlife="n/a","n/a",IF(P$3&gt;(A36stdlife+$E573),('PTRM input'!$G$420*(1+rvanilla01)^0.5)-SUM($G573:O573),('PTRM input'!$G$420*(1+rvanilla01)^0.5)/A36stdlife))</f>
        <v>0</v>
      </c>
      <c r="Q573" s="433">
        <f ca="1">IF(A36stdlife="n/a","n/a",IF(Q$3&gt;(A36stdlife+$E573),('PTRM input'!$G$420*(1+rvanilla01)^0.5)-SUM($G573:P573),('PTRM input'!$G$420*(1+rvanilla01)^0.5)/A36stdlife))</f>
        <v>0</v>
      </c>
      <c r="R573" s="251">
        <f ca="1">IF(A36stdlife="n/a","n/a",IF(R$3&gt;(A36stdlife+$E573),('PTRM input'!$G$420*(1+rvanilla01)^0.5)-SUM($G573:Q573),('PTRM input'!$G$420*(1+rvanilla01)^0.5)/A36stdlife))</f>
        <v>0</v>
      </c>
      <c r="S573" s="251">
        <f ca="1">IF(A36stdlife="n/a","n/a",IF(S$3&gt;(A36stdlife+$E573),('PTRM input'!$G$420*(1+rvanilla01)^0.5)-SUM($G573:R573),('PTRM input'!$G$420*(1+rvanilla01)^0.5)/A36stdlife))</f>
        <v>0</v>
      </c>
      <c r="T573" s="251">
        <f ca="1">IF(A36stdlife="n/a","n/a",IF(T$3&gt;(A36stdlife+$E573),('PTRM input'!$G$420*(1+rvanilla01)^0.5)-SUM($G573:S573),('PTRM input'!$G$420*(1+rvanilla01)^0.5)/A36stdlife))</f>
        <v>0</v>
      </c>
      <c r="U573" s="251">
        <f ca="1">IF(A36stdlife="n/a","n/a",IF(U$3&gt;(A36stdlife+$E573),('PTRM input'!$G$420*(1+rvanilla01)^0.5)-SUM($G573:T573),('PTRM input'!$G$420*(1+rvanilla01)^0.5)/A36stdlife))</f>
        <v>0</v>
      </c>
      <c r="V573" s="251">
        <f ca="1">IF(A36stdlife="n/a","n/a",IF(V$3&gt;(A36stdlife+$E573),('PTRM input'!$G$420*(1+rvanilla01)^0.5)-SUM($G573:U573),('PTRM input'!$G$420*(1+rvanilla01)^0.5)/A36stdlife))</f>
        <v>0</v>
      </c>
      <c r="W573" s="251">
        <f ca="1">IF(A36stdlife="n/a","n/a",IF(W$3&gt;(A36stdlife+$E573),('PTRM input'!$G$420*(1+rvanilla01)^0.5)-SUM($G573:V573),('PTRM input'!$G$420*(1+rvanilla01)^0.5)/A36stdlife))</f>
        <v>0</v>
      </c>
      <c r="X573" s="251">
        <f ca="1">IF(A36stdlife="n/a","n/a",IF(X$3&gt;(A36stdlife+$E573),('PTRM input'!$G$420*(1+rvanilla01)^0.5)-SUM($G573:W573),('PTRM input'!$G$420*(1+rvanilla01)^0.5)/A36stdlife))</f>
        <v>0</v>
      </c>
      <c r="Y573" s="251">
        <f ca="1">IF(A36stdlife="n/a","n/a",IF(Y$3&gt;(A36stdlife+$E573),('PTRM input'!$G$420*(1+rvanilla01)^0.5)-SUM($G573:X573),('PTRM input'!$G$420*(1+rvanilla01)^0.5)/A36stdlife))</f>
        <v>0</v>
      </c>
      <c r="Z573" s="251">
        <f ca="1">IF(A36stdlife="n/a","n/a",IF(Z$3&gt;(A36stdlife+$E573),('PTRM input'!$G$420*(1+rvanilla01)^0.5)-SUM($G573:Y573),('PTRM input'!$G$420*(1+rvanilla01)^0.5)/A36stdlife))</f>
        <v>0</v>
      </c>
      <c r="AA573" s="251">
        <f ca="1">IF(A36stdlife="n/a","n/a",IF(AA$3&gt;(A36stdlife+$E573),('PTRM input'!$G$420*(1+rvanilla01)^0.5)-SUM($G573:Z573),('PTRM input'!$G$420*(1+rvanilla01)^0.5)/A36stdlife))</f>
        <v>0</v>
      </c>
      <c r="AB573" s="251">
        <f ca="1">IF(A36stdlife="n/a","n/a",IF(AB$3&gt;(A36stdlife+$E573),('PTRM input'!$G$420*(1+rvanilla01)^0.5)-SUM($G573:AA573),('PTRM input'!$G$420*(1+rvanilla01)^0.5)/A36stdlife))</f>
        <v>0</v>
      </c>
      <c r="AC573" s="251">
        <f ca="1">IF(A36stdlife="n/a","n/a",IF(AC$3&gt;(A36stdlife+$E573),('PTRM input'!$G$420*(1+rvanilla01)^0.5)-SUM($G573:AB573),('PTRM input'!$G$420*(1+rvanilla01)^0.5)/A36stdlife))</f>
        <v>0</v>
      </c>
      <c r="AD573" s="251">
        <f ca="1">IF(A36stdlife="n/a","n/a",IF(AD$3&gt;(A36stdlife+$E573),('PTRM input'!$G$420*(1+rvanilla01)^0.5)-SUM($G573:AC573),('PTRM input'!$G$420*(1+rvanilla01)^0.5)/A36stdlife))</f>
        <v>0</v>
      </c>
      <c r="AE573" s="251">
        <f ca="1">IF(A36stdlife="n/a","n/a",IF(AE$3&gt;(A36stdlife+$E573),('PTRM input'!$G$420*(1+rvanilla01)^0.5)-SUM($G573:AD573),('PTRM input'!$G$420*(1+rvanilla01)^0.5)/A36stdlife))</f>
        <v>0</v>
      </c>
      <c r="AF573" s="251">
        <f ca="1">IF(A36stdlife="n/a","n/a",IF(AF$3&gt;(A36stdlife+$E573),('PTRM input'!$G$420*(1+rvanilla01)^0.5)-SUM($G573:AE573),('PTRM input'!$G$420*(1+rvanilla01)^0.5)/A36stdlife))</f>
        <v>0</v>
      </c>
      <c r="AG573" s="251">
        <f ca="1">IF(A36stdlife="n/a","n/a",IF(AG$3&gt;(A36stdlife+$E573),('PTRM input'!$G$420*(1+rvanilla01)^0.5)-SUM($G573:AF573),('PTRM input'!$G$420*(1+rvanilla01)^0.5)/A36stdlife))</f>
        <v>0</v>
      </c>
      <c r="AH573" s="251">
        <f ca="1">IF(A36stdlife="n/a","n/a",IF(AH$3&gt;(A36stdlife+$E573),('PTRM input'!$G$420*(1+rvanilla01)^0.5)-SUM($G573:AG573),('PTRM input'!$G$420*(1+rvanilla01)^0.5)/A36stdlife))</f>
        <v>0</v>
      </c>
      <c r="AI573" s="251">
        <f ca="1">IF(A36stdlife="n/a","n/a",IF(AI$3&gt;(A36stdlife+$E573),('PTRM input'!$G$420*(1+rvanilla01)^0.5)-SUM($G573:AH573),('PTRM input'!$G$420*(1+rvanilla01)^0.5)/A36stdlife))</f>
        <v>0</v>
      </c>
      <c r="AJ573" s="251">
        <f ca="1">IF(A36stdlife="n/a","n/a",IF(AJ$3&gt;(A36stdlife+$E573),('PTRM input'!$G$420*(1+rvanilla01)^0.5)-SUM($G573:AI573),('PTRM input'!$G$420*(1+rvanilla01)^0.5)/A36stdlife))</f>
        <v>0</v>
      </c>
      <c r="AK573" s="251">
        <f ca="1">IF(A36stdlife="n/a","n/a",IF(AK$3&gt;(A36stdlife+$E573),('PTRM input'!$G$420*(1+rvanilla01)^0.5)-SUM($G573:AJ573),('PTRM input'!$G$420*(1+rvanilla01)^0.5)/A36stdlife))</f>
        <v>0</v>
      </c>
      <c r="AL573" s="251">
        <f ca="1">IF(A36stdlife="n/a","n/a",IF(AL$3&gt;(A36stdlife+$E573),('PTRM input'!$G$420*(1+rvanilla01)^0.5)-SUM($G573:AK573),('PTRM input'!$G$420*(1+rvanilla01)^0.5)/A36stdlife))</f>
        <v>0</v>
      </c>
      <c r="AM573" s="251">
        <f ca="1">IF(A36stdlife="n/a","n/a",IF(AM$3&gt;(A36stdlife+$E573),('PTRM input'!$G$420*(1+rvanilla01)^0.5)-SUM($G573:AL573),('PTRM input'!$G$420*(1+rvanilla01)^0.5)/A36stdlife))</f>
        <v>0</v>
      </c>
      <c r="AN573" s="251">
        <f ca="1">IF(A36stdlife="n/a","n/a",IF(AN$3&gt;(A36stdlife+$E573),('PTRM input'!$G$420*(1+rvanilla01)^0.5)-SUM($G573:AM573),('PTRM input'!$G$420*(1+rvanilla01)^0.5)/A36stdlife))</f>
        <v>0</v>
      </c>
      <c r="AO573" s="251">
        <f ca="1">IF(A36stdlife="n/a","n/a",IF(AO$3&gt;(A36stdlife+$E573),('PTRM input'!$G$420*(1+rvanilla01)^0.5)-SUM($G573:AN573),('PTRM input'!$G$420*(1+rvanilla01)^0.5)/A36stdlife))</f>
        <v>0</v>
      </c>
      <c r="AP573" s="251">
        <f ca="1">IF(A36stdlife="n/a","n/a",IF(AP$3&gt;(A36stdlife+$E573),('PTRM input'!$G$420*(1+rvanilla01)^0.5)-SUM($G573:AO573),('PTRM input'!$G$420*(1+rvanilla01)^0.5)/A36stdlife))</f>
        <v>0</v>
      </c>
      <c r="AQ573" s="251">
        <f ca="1">IF(A36stdlife="n/a","n/a",IF(AQ$3&gt;(A36stdlife+$E573),('PTRM input'!$G$420*(1+rvanilla01)^0.5)-SUM($G573:AP573),('PTRM input'!$G$420*(1+rvanilla01)^0.5)/A36stdlife))</f>
        <v>0</v>
      </c>
      <c r="AR573" s="251">
        <f ca="1">IF(A36stdlife="n/a","n/a",IF(AR$3&gt;(A36stdlife+$E573),('PTRM input'!$G$420*(1+rvanilla01)^0.5)-SUM($G573:AQ573),('PTRM input'!$G$420*(1+rvanilla01)^0.5)/A36stdlife))</f>
        <v>0</v>
      </c>
      <c r="AS573" s="251">
        <f ca="1">IF(A36stdlife="n/a","n/a",IF(AS$3&gt;(A36stdlife+$E573),('PTRM input'!$G$420*(1+rvanilla01)^0.5)-SUM($G573:AR573),('PTRM input'!$G$420*(1+rvanilla01)^0.5)/A36stdlife))</f>
        <v>0</v>
      </c>
      <c r="AT573" s="251">
        <f ca="1">IF(A36stdlife="n/a","n/a",IF(AT$3&gt;(A36stdlife+$E573),('PTRM input'!$G$420*(1+rvanilla01)^0.5)-SUM($G573:AS573),('PTRM input'!$G$420*(1+rvanilla01)^0.5)/A36stdlife))</f>
        <v>0</v>
      </c>
      <c r="AU573" s="251">
        <f ca="1">IF(A36stdlife="n/a","n/a",IF(AU$3&gt;(A36stdlife+$E573),('PTRM input'!$G$420*(1+rvanilla01)^0.5)-SUM($G573:AT573),('PTRM input'!$G$420*(1+rvanilla01)^0.5)/A36stdlife))</f>
        <v>0</v>
      </c>
      <c r="AV573" s="251">
        <f ca="1">IF(A36stdlife="n/a","n/a",IF(AV$3&gt;(A36stdlife+$E573),('PTRM input'!$G$420*(1+rvanilla01)^0.5)-SUM($G573:AU573),('PTRM input'!$G$420*(1+rvanilla01)^0.5)/A36stdlife))</f>
        <v>0</v>
      </c>
      <c r="AW573" s="251">
        <f ca="1">IF(A36stdlife="n/a","n/a",IF(AW$3&gt;(A36stdlife+$E573),('PTRM input'!$G$420*(1+rvanilla01)^0.5)-SUM($G573:AV573),('PTRM input'!$G$420*(1+rvanilla01)^0.5)/A36stdlife))</f>
        <v>0</v>
      </c>
      <c r="AX573" s="251">
        <f ca="1">IF(A36stdlife="n/a","n/a",IF(AX$3&gt;(A36stdlife+$E573),('PTRM input'!$G$420*(1+rvanilla01)^0.5)-SUM($G573:AW573),('PTRM input'!$G$420*(1+rvanilla01)^0.5)/A36stdlife))</f>
        <v>0</v>
      </c>
      <c r="AY573" s="251">
        <f ca="1">IF(A36stdlife="n/a","n/a",IF(AY$3&gt;(A36stdlife+$E573),('PTRM input'!$G$420*(1+rvanilla01)^0.5)-SUM($G573:AX573),('PTRM input'!$G$420*(1+rvanilla01)^0.5)/A36stdlife))</f>
        <v>0</v>
      </c>
      <c r="AZ573" s="251">
        <f ca="1">IF(A36stdlife="n/a","n/a",IF(AZ$3&gt;(A36stdlife+$E573),('PTRM input'!$G$420*(1+rvanilla01)^0.5)-SUM($G573:AY573),('PTRM input'!$G$420*(1+rvanilla01)^0.5)/A36stdlife))</f>
        <v>0</v>
      </c>
      <c r="BA573" s="251">
        <f ca="1">IF(A36stdlife="n/a","n/a",IF(BA$3&gt;(A36stdlife+$E573),('PTRM input'!$G$420*(1+rvanilla01)^0.5)-SUM($G573:AZ573),('PTRM input'!$G$420*(1+rvanilla01)^0.5)/A36stdlife))</f>
        <v>0</v>
      </c>
      <c r="BB573" s="251">
        <f ca="1">IF(A36stdlife="n/a","n/a",IF(BB$3&gt;(A36stdlife+$E573),('PTRM input'!$G$420*(1+rvanilla01)^0.5)-SUM($G573:BA573),('PTRM input'!$G$420*(1+rvanilla01)^0.5)/A36stdlife))</f>
        <v>0</v>
      </c>
      <c r="BC573" s="251">
        <f ca="1">IF(A36stdlife="n/a","n/a",IF(BC$3&gt;(A36stdlife+$E573),('PTRM input'!$G$420*(1+rvanilla01)^0.5)-SUM($G573:BB573),('PTRM input'!$G$420*(1+rvanilla01)^0.5)/A36stdlife))</f>
        <v>0</v>
      </c>
      <c r="BD573" s="251">
        <f ca="1">IF(A36stdlife="n/a","n/a",IF(BD$3&gt;(A36stdlife+$E573),('PTRM input'!$G$420*(1+rvanilla01)^0.5)-SUM($G573:BC573),('PTRM input'!$G$420*(1+rvanilla01)^0.5)/A36stdlife))</f>
        <v>0</v>
      </c>
      <c r="BE573" s="251">
        <f ca="1">IF(A36stdlife="n/a","n/a",IF(BE$3&gt;(A36stdlife+$E573),('PTRM input'!$G$420*(1+rvanilla01)^0.5)-SUM($G573:BD573),('PTRM input'!$G$420*(1+rvanilla01)^0.5)/A36stdlife))</f>
        <v>0</v>
      </c>
      <c r="BF573" s="251">
        <f ca="1">IF(A36stdlife="n/a","n/a",IF(BF$3&gt;(A36stdlife+$E573),('PTRM input'!$G$420*(1+rvanilla01)^0.5)-SUM($G573:BE573),('PTRM input'!$G$420*(1+rvanilla01)^0.5)/A36stdlife))</f>
        <v>0</v>
      </c>
      <c r="BG573" s="251">
        <f ca="1">IF(A36stdlife="n/a","n/a",IF(BG$3&gt;(A36stdlife+$E573),('PTRM input'!$G$420*(1+rvanilla01)^0.5)-SUM($G573:BF573),('PTRM input'!$G$420*(1+rvanilla01)^0.5)/A36stdlife))</f>
        <v>0</v>
      </c>
      <c r="BH573" s="251">
        <f ca="1">IF(A36stdlife="n/a","n/a",IF(BH$3&gt;(A36stdlife+$E573),('PTRM input'!$G$420*(1+rvanilla01)^0.5)-SUM($G573:BG573),('PTRM input'!$G$420*(1+rvanilla01)^0.5)/A36stdlife))</f>
        <v>0</v>
      </c>
      <c r="BI573" s="251">
        <f ca="1">IF(A36stdlife="n/a","n/a",IF(BI$3&gt;(A36stdlife+$E573),('PTRM input'!$G$420*(1+rvanilla01)^0.5)-SUM($G573:BH573),('PTRM input'!$G$420*(1+rvanilla01)^0.5)/A36stdlife))</f>
        <v>0</v>
      </c>
      <c r="BJ573" s="116"/>
      <c r="BK573" s="116"/>
      <c r="BL573" s="116"/>
      <c r="BM573" s="116"/>
    </row>
    <row r="574" spans="1:65" hidden="1" outlineLevel="2">
      <c r="A574" s="116"/>
      <c r="B574" s="19"/>
      <c r="C574" s="18"/>
      <c r="D574" s="760"/>
      <c r="E574" s="86">
        <v>2</v>
      </c>
      <c r="F574" s="259"/>
      <c r="G574" s="434"/>
      <c r="H574" s="619"/>
      <c r="I574" s="433">
        <f ca="1">IF(A36stdlife="n/a","n/a",IF(I$3&gt;(A36stdlife+$E574),('PTRM input'!$H$420*(1+rvanilla02)^0.5)-SUM(H574:$H574),('PTRM input'!$H$420*(1+rvanilla02)^0.5)/A36stdlife))</f>
        <v>0</v>
      </c>
      <c r="J574" s="433">
        <f ca="1">IF(A36stdlife="n/a","n/a",IF(J$3&gt;(A36stdlife+$E574),('PTRM input'!$H$420*(1+rvanilla02)^0.5)-SUM($H574:I574),('PTRM input'!$H$420*(1+rvanilla02)^0.5)/A36stdlife))</f>
        <v>0</v>
      </c>
      <c r="K574" s="433">
        <f ca="1">IF(A36stdlife="n/a","n/a",IF(K$3&gt;(A36stdlife+$E574),('PTRM input'!$H$420*(1+rvanilla02)^0.5)-SUM($H574:J574),('PTRM input'!$H$420*(1+rvanilla02)^0.5)/A36stdlife))</f>
        <v>0</v>
      </c>
      <c r="L574" s="433">
        <f ca="1">IF(A36stdlife="n/a","n/a",IF(L$3&gt;(A36stdlife+$E574),('PTRM input'!$H$420*(1+rvanilla02)^0.5)-SUM($H574:K574),('PTRM input'!$H$420*(1+rvanilla02)^0.5)/A36stdlife))</f>
        <v>0</v>
      </c>
      <c r="M574" s="433">
        <f ca="1">IF(A36stdlife="n/a","n/a",IF(M$3&gt;(A36stdlife+$E574),('PTRM input'!$H$420*(1+rvanilla02)^0.5)-SUM($H574:L574),('PTRM input'!$H$420*(1+rvanilla02)^0.5)/A36stdlife))</f>
        <v>0</v>
      </c>
      <c r="N574" s="433">
        <f ca="1">IF(A36stdlife="n/a","n/a",IF(N$3&gt;(A36stdlife+$E574),('PTRM input'!$H$420*(1+rvanilla02)^0.5)-SUM($H574:M574),('PTRM input'!$H$420*(1+rvanilla02)^0.5)/A36stdlife))</f>
        <v>0</v>
      </c>
      <c r="O574" s="433">
        <f ca="1">IF(A36stdlife="n/a","n/a",IF(O$3&gt;(A36stdlife+$E574),('PTRM input'!$H$420*(1+rvanilla02)^0.5)-SUM($H574:N574),('PTRM input'!$H$420*(1+rvanilla02)^0.5)/A36stdlife))</f>
        <v>0</v>
      </c>
      <c r="P574" s="433">
        <f ca="1">IF(A36stdlife="n/a","n/a",IF(P$3&gt;(A36stdlife+$E574),('PTRM input'!$H$420*(1+rvanilla02)^0.5)-SUM($H574:O574),('PTRM input'!$H$420*(1+rvanilla02)^0.5)/A36stdlife))</f>
        <v>0</v>
      </c>
      <c r="Q574" s="433">
        <f ca="1">IF(A36stdlife="n/a","n/a",IF(Q$3&gt;(A36stdlife+$E574),('PTRM input'!$H$420*(1+rvanilla02)^0.5)-SUM($H574:P574),('PTRM input'!$H$420*(1+rvanilla02)^0.5)/A36stdlife))</f>
        <v>0</v>
      </c>
      <c r="R574" s="251">
        <f ca="1">IF(A36stdlife="n/a","n/a",IF(R$3&gt;(A36stdlife+$E574),('PTRM input'!$H$420*(1+rvanilla02)^0.5)-SUM($H574:Q574),('PTRM input'!$H$420*(1+rvanilla02)^0.5)/A36stdlife))</f>
        <v>0</v>
      </c>
      <c r="S574" s="251">
        <f ca="1">IF(A36stdlife="n/a","n/a",IF(S$3&gt;(A36stdlife+$E574),('PTRM input'!$H$420*(1+rvanilla02)^0.5)-SUM($H574:R574),('PTRM input'!$H$420*(1+rvanilla02)^0.5)/A36stdlife))</f>
        <v>0</v>
      </c>
      <c r="T574" s="251">
        <f ca="1">IF(A36stdlife="n/a","n/a",IF(T$3&gt;(A36stdlife+$E574),('PTRM input'!$H$420*(1+rvanilla02)^0.5)-SUM($H574:S574),('PTRM input'!$H$420*(1+rvanilla02)^0.5)/A36stdlife))</f>
        <v>0</v>
      </c>
      <c r="U574" s="251">
        <f ca="1">IF(A36stdlife="n/a","n/a",IF(U$3&gt;(A36stdlife+$E574),('PTRM input'!$H$420*(1+rvanilla02)^0.5)-SUM($H574:T574),('PTRM input'!$H$420*(1+rvanilla02)^0.5)/A36stdlife))</f>
        <v>0</v>
      </c>
      <c r="V574" s="251">
        <f ca="1">IF(A36stdlife="n/a","n/a",IF(V$3&gt;(A36stdlife+$E574),('PTRM input'!$H$420*(1+rvanilla02)^0.5)-SUM($H574:U574),('PTRM input'!$H$420*(1+rvanilla02)^0.5)/A36stdlife))</f>
        <v>0</v>
      </c>
      <c r="W574" s="251">
        <f ca="1">IF(A36stdlife="n/a","n/a",IF(W$3&gt;(A36stdlife+$E574),('PTRM input'!$H$420*(1+rvanilla02)^0.5)-SUM($H574:V574),('PTRM input'!$H$420*(1+rvanilla02)^0.5)/A36stdlife))</f>
        <v>0</v>
      </c>
      <c r="X574" s="251">
        <f ca="1">IF(A36stdlife="n/a","n/a",IF(X$3&gt;(A36stdlife+$E574),('PTRM input'!$H$420*(1+rvanilla02)^0.5)-SUM($H574:W574),('PTRM input'!$H$420*(1+rvanilla02)^0.5)/A36stdlife))</f>
        <v>0</v>
      </c>
      <c r="Y574" s="251">
        <f ca="1">IF(A36stdlife="n/a","n/a",IF(Y$3&gt;(A36stdlife+$E574),('PTRM input'!$H$420*(1+rvanilla02)^0.5)-SUM($H574:X574),('PTRM input'!$H$420*(1+rvanilla02)^0.5)/A36stdlife))</f>
        <v>0</v>
      </c>
      <c r="Z574" s="251">
        <f ca="1">IF(A36stdlife="n/a","n/a",IF(Z$3&gt;(A36stdlife+$E574),('PTRM input'!$H$420*(1+rvanilla02)^0.5)-SUM($H574:Y574),('PTRM input'!$H$420*(1+rvanilla02)^0.5)/A36stdlife))</f>
        <v>0</v>
      </c>
      <c r="AA574" s="251">
        <f ca="1">IF(A36stdlife="n/a","n/a",IF(AA$3&gt;(A36stdlife+$E574),('PTRM input'!$H$420*(1+rvanilla02)^0.5)-SUM($H574:Z574),('PTRM input'!$H$420*(1+rvanilla02)^0.5)/A36stdlife))</f>
        <v>0</v>
      </c>
      <c r="AB574" s="251">
        <f ca="1">IF(A36stdlife="n/a","n/a",IF(AB$3&gt;(A36stdlife+$E574),('PTRM input'!$H$420*(1+rvanilla02)^0.5)-SUM($H574:AA574),('PTRM input'!$H$420*(1+rvanilla02)^0.5)/A36stdlife))</f>
        <v>0</v>
      </c>
      <c r="AC574" s="251">
        <f ca="1">IF(A36stdlife="n/a","n/a",IF(AC$3&gt;(A36stdlife+$E574),('PTRM input'!$H$420*(1+rvanilla02)^0.5)-SUM($H574:AB574),('PTRM input'!$H$420*(1+rvanilla02)^0.5)/A36stdlife))</f>
        <v>0</v>
      </c>
      <c r="AD574" s="251">
        <f ca="1">IF(A36stdlife="n/a","n/a",IF(AD$3&gt;(A36stdlife+$E574),('PTRM input'!$H$420*(1+rvanilla02)^0.5)-SUM($H574:AC574),('PTRM input'!$H$420*(1+rvanilla02)^0.5)/A36stdlife))</f>
        <v>0</v>
      </c>
      <c r="AE574" s="251">
        <f ca="1">IF(A36stdlife="n/a","n/a",IF(AE$3&gt;(A36stdlife+$E574),('PTRM input'!$H$420*(1+rvanilla02)^0.5)-SUM($H574:AD574),('PTRM input'!$H$420*(1+rvanilla02)^0.5)/A36stdlife))</f>
        <v>0</v>
      </c>
      <c r="AF574" s="251">
        <f ca="1">IF(A36stdlife="n/a","n/a",IF(AF$3&gt;(A36stdlife+$E574),('PTRM input'!$H$420*(1+rvanilla02)^0.5)-SUM($H574:AE574),('PTRM input'!$H$420*(1+rvanilla02)^0.5)/A36stdlife))</f>
        <v>0</v>
      </c>
      <c r="AG574" s="251">
        <f ca="1">IF(A36stdlife="n/a","n/a",IF(AG$3&gt;(A36stdlife+$E574),('PTRM input'!$H$420*(1+rvanilla02)^0.5)-SUM($H574:AF574),('PTRM input'!$H$420*(1+rvanilla02)^0.5)/A36stdlife))</f>
        <v>0</v>
      </c>
      <c r="AH574" s="251">
        <f ca="1">IF(A36stdlife="n/a","n/a",IF(AH$3&gt;(A36stdlife+$E574),('PTRM input'!$H$420*(1+rvanilla02)^0.5)-SUM($H574:AG574),('PTRM input'!$H$420*(1+rvanilla02)^0.5)/A36stdlife))</f>
        <v>0</v>
      </c>
      <c r="AI574" s="251">
        <f ca="1">IF(A36stdlife="n/a","n/a",IF(AI$3&gt;(A36stdlife+$E574),('PTRM input'!$H$420*(1+rvanilla02)^0.5)-SUM($H574:AH574),('PTRM input'!$H$420*(1+rvanilla02)^0.5)/A36stdlife))</f>
        <v>0</v>
      </c>
      <c r="AJ574" s="251">
        <f ca="1">IF(A36stdlife="n/a","n/a",IF(AJ$3&gt;(A36stdlife+$E574),('PTRM input'!$H$420*(1+rvanilla02)^0.5)-SUM($H574:AI574),('PTRM input'!$H$420*(1+rvanilla02)^0.5)/A36stdlife))</f>
        <v>0</v>
      </c>
      <c r="AK574" s="251">
        <f ca="1">IF(A36stdlife="n/a","n/a",IF(AK$3&gt;(A36stdlife+$E574),('PTRM input'!$H$420*(1+rvanilla02)^0.5)-SUM($H574:AJ574),('PTRM input'!$H$420*(1+rvanilla02)^0.5)/A36stdlife))</f>
        <v>0</v>
      </c>
      <c r="AL574" s="251">
        <f ca="1">IF(A36stdlife="n/a","n/a",IF(AL$3&gt;(A36stdlife+$E574),('PTRM input'!$H$420*(1+rvanilla02)^0.5)-SUM($H574:AK574),('PTRM input'!$H$420*(1+rvanilla02)^0.5)/A36stdlife))</f>
        <v>0</v>
      </c>
      <c r="AM574" s="251">
        <f ca="1">IF(A36stdlife="n/a","n/a",IF(AM$3&gt;(A36stdlife+$E574),('PTRM input'!$H$420*(1+rvanilla02)^0.5)-SUM($H574:AL574),('PTRM input'!$H$420*(1+rvanilla02)^0.5)/A36stdlife))</f>
        <v>0</v>
      </c>
      <c r="AN574" s="251">
        <f ca="1">IF(A36stdlife="n/a","n/a",IF(AN$3&gt;(A36stdlife+$E574),('PTRM input'!$H$420*(1+rvanilla02)^0.5)-SUM($H574:AM574),('PTRM input'!$H$420*(1+rvanilla02)^0.5)/A36stdlife))</f>
        <v>0</v>
      </c>
      <c r="AO574" s="251">
        <f ca="1">IF(A36stdlife="n/a","n/a",IF(AO$3&gt;(A36stdlife+$E574),('PTRM input'!$H$420*(1+rvanilla02)^0.5)-SUM($H574:AN574),('PTRM input'!$H$420*(1+rvanilla02)^0.5)/A36stdlife))</f>
        <v>0</v>
      </c>
      <c r="AP574" s="251">
        <f ca="1">IF(A36stdlife="n/a","n/a",IF(AP$3&gt;(A36stdlife+$E574),('PTRM input'!$H$420*(1+rvanilla02)^0.5)-SUM($H574:AO574),('PTRM input'!$H$420*(1+rvanilla02)^0.5)/A36stdlife))</f>
        <v>0</v>
      </c>
      <c r="AQ574" s="251">
        <f ca="1">IF(A36stdlife="n/a","n/a",IF(AQ$3&gt;(A36stdlife+$E574),('PTRM input'!$H$420*(1+rvanilla02)^0.5)-SUM($H574:AP574),('PTRM input'!$H$420*(1+rvanilla02)^0.5)/A36stdlife))</f>
        <v>0</v>
      </c>
      <c r="AR574" s="251">
        <f ca="1">IF(A36stdlife="n/a","n/a",IF(AR$3&gt;(A36stdlife+$E574),('PTRM input'!$H$420*(1+rvanilla02)^0.5)-SUM($H574:AQ574),('PTRM input'!$H$420*(1+rvanilla02)^0.5)/A36stdlife))</f>
        <v>0</v>
      </c>
      <c r="AS574" s="251">
        <f ca="1">IF(A36stdlife="n/a","n/a",IF(AS$3&gt;(A36stdlife+$E574),('PTRM input'!$H$420*(1+rvanilla02)^0.5)-SUM($H574:AR574),('PTRM input'!$H$420*(1+rvanilla02)^0.5)/A36stdlife))</f>
        <v>0</v>
      </c>
      <c r="AT574" s="251">
        <f ca="1">IF(A36stdlife="n/a","n/a",IF(AT$3&gt;(A36stdlife+$E574),('PTRM input'!$H$420*(1+rvanilla02)^0.5)-SUM($H574:AS574),('PTRM input'!$H$420*(1+rvanilla02)^0.5)/A36stdlife))</f>
        <v>0</v>
      </c>
      <c r="AU574" s="251">
        <f ca="1">IF(A36stdlife="n/a","n/a",IF(AU$3&gt;(A36stdlife+$E574),('PTRM input'!$H$420*(1+rvanilla02)^0.5)-SUM($H574:AT574),('PTRM input'!$H$420*(1+rvanilla02)^0.5)/A36stdlife))</f>
        <v>0</v>
      </c>
      <c r="AV574" s="251">
        <f ca="1">IF(A36stdlife="n/a","n/a",IF(AV$3&gt;(A36stdlife+$E574),('PTRM input'!$H$420*(1+rvanilla02)^0.5)-SUM($H574:AU574),('PTRM input'!$H$420*(1+rvanilla02)^0.5)/A36stdlife))</f>
        <v>0</v>
      </c>
      <c r="AW574" s="251">
        <f ca="1">IF(A36stdlife="n/a","n/a",IF(AW$3&gt;(A36stdlife+$E574),('PTRM input'!$H$420*(1+rvanilla02)^0.5)-SUM($H574:AV574),('PTRM input'!$H$420*(1+rvanilla02)^0.5)/A36stdlife))</f>
        <v>0</v>
      </c>
      <c r="AX574" s="251">
        <f ca="1">IF(A36stdlife="n/a","n/a",IF(AX$3&gt;(A36stdlife+$E574),('PTRM input'!$H$420*(1+rvanilla02)^0.5)-SUM($H574:AW574),('PTRM input'!$H$420*(1+rvanilla02)^0.5)/A36stdlife))</f>
        <v>0</v>
      </c>
      <c r="AY574" s="251">
        <f ca="1">IF(A36stdlife="n/a","n/a",IF(AY$3&gt;(A36stdlife+$E574),('PTRM input'!$H$420*(1+rvanilla02)^0.5)-SUM($H574:AX574),('PTRM input'!$H$420*(1+rvanilla02)^0.5)/A36stdlife))</f>
        <v>0</v>
      </c>
      <c r="AZ574" s="251">
        <f ca="1">IF(A36stdlife="n/a","n/a",IF(AZ$3&gt;(A36stdlife+$E574),('PTRM input'!$H$420*(1+rvanilla02)^0.5)-SUM($H574:AY574),('PTRM input'!$H$420*(1+rvanilla02)^0.5)/A36stdlife))</f>
        <v>0</v>
      </c>
      <c r="BA574" s="251">
        <f ca="1">IF(A36stdlife="n/a","n/a",IF(BA$3&gt;(A36stdlife+$E574),('PTRM input'!$H$420*(1+rvanilla02)^0.5)-SUM($H574:AZ574),('PTRM input'!$H$420*(1+rvanilla02)^0.5)/A36stdlife))</f>
        <v>0</v>
      </c>
      <c r="BB574" s="251">
        <f ca="1">IF(A36stdlife="n/a","n/a",IF(BB$3&gt;(A36stdlife+$E574),('PTRM input'!$H$420*(1+rvanilla02)^0.5)-SUM($H574:BA574),('PTRM input'!$H$420*(1+rvanilla02)^0.5)/A36stdlife))</f>
        <v>0</v>
      </c>
      <c r="BC574" s="251">
        <f ca="1">IF(A36stdlife="n/a","n/a",IF(BC$3&gt;(A36stdlife+$E574),('PTRM input'!$H$420*(1+rvanilla02)^0.5)-SUM($H574:BB574),('PTRM input'!$H$420*(1+rvanilla02)^0.5)/A36stdlife))</f>
        <v>0</v>
      </c>
      <c r="BD574" s="251">
        <f ca="1">IF(A36stdlife="n/a","n/a",IF(BD$3&gt;(A36stdlife+$E574),('PTRM input'!$H$420*(1+rvanilla02)^0.5)-SUM($H574:BC574),('PTRM input'!$H$420*(1+rvanilla02)^0.5)/A36stdlife))</f>
        <v>0</v>
      </c>
      <c r="BE574" s="251">
        <f ca="1">IF(A36stdlife="n/a","n/a",IF(BE$3&gt;(A36stdlife+$E574),('PTRM input'!$H$420*(1+rvanilla02)^0.5)-SUM($H574:BD574),('PTRM input'!$H$420*(1+rvanilla02)^0.5)/A36stdlife))</f>
        <v>0</v>
      </c>
      <c r="BF574" s="251">
        <f ca="1">IF(A36stdlife="n/a","n/a",IF(BF$3&gt;(A36stdlife+$E574),('PTRM input'!$H$420*(1+rvanilla02)^0.5)-SUM($H574:BE574),('PTRM input'!$H$420*(1+rvanilla02)^0.5)/A36stdlife))</f>
        <v>0</v>
      </c>
      <c r="BG574" s="251">
        <f ca="1">IF(A36stdlife="n/a","n/a",IF(BG$3&gt;(A36stdlife+$E574),('PTRM input'!$H$420*(1+rvanilla02)^0.5)-SUM($H574:BF574),('PTRM input'!$H$420*(1+rvanilla02)^0.5)/A36stdlife))</f>
        <v>0</v>
      </c>
      <c r="BH574" s="251">
        <f ca="1">IF(A36stdlife="n/a","n/a",IF(BH$3&gt;(A36stdlife+$E574),('PTRM input'!$H$420*(1+rvanilla02)^0.5)-SUM($H574:BG574),('PTRM input'!$H$420*(1+rvanilla02)^0.5)/A36stdlife))</f>
        <v>0</v>
      </c>
      <c r="BI574" s="251">
        <f ca="1">IF(A36stdlife="n/a","n/a",IF(BI$3&gt;(A36stdlife+$E574),('PTRM input'!$H$420*(1+rvanilla02)^0.5)-SUM($H574:BH574),('PTRM input'!$H$420*(1+rvanilla02)^0.5)/A36stdlife))</f>
        <v>0</v>
      </c>
      <c r="BJ574" s="116"/>
      <c r="BK574" s="116"/>
      <c r="BL574" s="116"/>
      <c r="BM574" s="116"/>
    </row>
    <row r="575" spans="1:65" hidden="1" outlineLevel="2">
      <c r="A575" s="116"/>
      <c r="B575" s="19"/>
      <c r="C575" s="18"/>
      <c r="D575" s="760"/>
      <c r="E575" s="86">
        <v>3</v>
      </c>
      <c r="F575" s="259"/>
      <c r="G575" s="434"/>
      <c r="H575" s="435"/>
      <c r="I575" s="619"/>
      <c r="J575" s="433">
        <f ca="1">IF(A36stdlife="n/a","n/a",IF(J$3&gt;(A36stdlife+$E575),('PTRM input'!$I$420*(1+rvanilla03)^0.5)-SUM(I575:$I575),('PTRM input'!$I$420*(1+rvanilla03)^0.5)/A36stdlife))</f>
        <v>0</v>
      </c>
      <c r="K575" s="433">
        <f ca="1">IF(A36stdlife="n/a","n/a",IF(K$3&gt;(A36stdlife+$E575),('PTRM input'!$I$420*(1+rvanilla03)^0.5)-SUM($I575:J575),('PTRM input'!$I$420*(1+rvanilla03)^0.5)/A36stdlife))</f>
        <v>0</v>
      </c>
      <c r="L575" s="433">
        <f ca="1">IF(A36stdlife="n/a","n/a",IF(L$3&gt;(A36stdlife+$E575),('PTRM input'!$I$420*(1+rvanilla03)^0.5)-SUM($I575:K575),('PTRM input'!$I$420*(1+rvanilla03)^0.5)/A36stdlife))</f>
        <v>0</v>
      </c>
      <c r="M575" s="433">
        <f ca="1">IF(A36stdlife="n/a","n/a",IF(M$3&gt;(A36stdlife+$E575),('PTRM input'!$I$420*(1+rvanilla03)^0.5)-SUM($I575:L575),('PTRM input'!$I$420*(1+rvanilla03)^0.5)/A36stdlife))</f>
        <v>0</v>
      </c>
      <c r="N575" s="433">
        <f ca="1">IF(A36stdlife="n/a","n/a",IF(N$3&gt;(A36stdlife+$E575),('PTRM input'!$I$420*(1+rvanilla03)^0.5)-SUM($I575:M575),('PTRM input'!$I$420*(1+rvanilla03)^0.5)/A36stdlife))</f>
        <v>0</v>
      </c>
      <c r="O575" s="433">
        <f ca="1">IF(A36stdlife="n/a","n/a",IF(O$3&gt;(A36stdlife+$E575),('PTRM input'!$I$420*(1+rvanilla03)^0.5)-SUM($I575:N575),('PTRM input'!$I$420*(1+rvanilla03)^0.5)/A36stdlife))</f>
        <v>0</v>
      </c>
      <c r="P575" s="433">
        <f ca="1">IF(A36stdlife="n/a","n/a",IF(P$3&gt;(A36stdlife+$E575),('PTRM input'!$I$420*(1+rvanilla03)^0.5)-SUM($I575:O575),('PTRM input'!$I$420*(1+rvanilla03)^0.5)/A36stdlife))</f>
        <v>0</v>
      </c>
      <c r="Q575" s="433">
        <f ca="1">IF(A36stdlife="n/a","n/a",IF(Q$3&gt;(A36stdlife+$E575),('PTRM input'!$I$420*(1+rvanilla03)^0.5)-SUM($I575:P575),('PTRM input'!$I$420*(1+rvanilla03)^0.5)/A36stdlife))</f>
        <v>0</v>
      </c>
      <c r="R575" s="251">
        <f ca="1">IF(A36stdlife="n/a","n/a",IF(R$3&gt;(A36stdlife+$E575),('PTRM input'!$I$420*(1+rvanilla03)^0.5)-SUM($I575:Q575),('PTRM input'!$I$420*(1+rvanilla03)^0.5)/A36stdlife))</f>
        <v>0</v>
      </c>
      <c r="S575" s="251">
        <f ca="1">IF(A36stdlife="n/a","n/a",IF(S$3&gt;(A36stdlife+$E575),('PTRM input'!$I$420*(1+rvanilla03)^0.5)-SUM($I575:R575),('PTRM input'!$I$420*(1+rvanilla03)^0.5)/A36stdlife))</f>
        <v>0</v>
      </c>
      <c r="T575" s="251">
        <f ca="1">IF(A36stdlife="n/a","n/a",IF(T$3&gt;(A36stdlife+$E575),('PTRM input'!$I$420*(1+rvanilla03)^0.5)-SUM($I575:S575),('PTRM input'!$I$420*(1+rvanilla03)^0.5)/A36stdlife))</f>
        <v>0</v>
      </c>
      <c r="U575" s="251">
        <f ca="1">IF(A36stdlife="n/a","n/a",IF(U$3&gt;(A36stdlife+$E575),('PTRM input'!$I$420*(1+rvanilla03)^0.5)-SUM($I575:T575),('PTRM input'!$I$420*(1+rvanilla03)^0.5)/A36stdlife))</f>
        <v>0</v>
      </c>
      <c r="V575" s="251">
        <f ca="1">IF(A36stdlife="n/a","n/a",IF(V$3&gt;(A36stdlife+$E575),('PTRM input'!$I$420*(1+rvanilla03)^0.5)-SUM($I575:U575),('PTRM input'!$I$420*(1+rvanilla03)^0.5)/A36stdlife))</f>
        <v>0</v>
      </c>
      <c r="W575" s="251">
        <f ca="1">IF(A36stdlife="n/a","n/a",IF(W$3&gt;(A36stdlife+$E575),('PTRM input'!$I$420*(1+rvanilla03)^0.5)-SUM($I575:V575),('PTRM input'!$I$420*(1+rvanilla03)^0.5)/A36stdlife))</f>
        <v>0</v>
      </c>
      <c r="X575" s="251">
        <f ca="1">IF(A36stdlife="n/a","n/a",IF(X$3&gt;(A36stdlife+$E575),('PTRM input'!$I$420*(1+rvanilla03)^0.5)-SUM($I575:W575),('PTRM input'!$I$420*(1+rvanilla03)^0.5)/A36stdlife))</f>
        <v>0</v>
      </c>
      <c r="Y575" s="251">
        <f ca="1">IF(A36stdlife="n/a","n/a",IF(Y$3&gt;(A36stdlife+$E575),('PTRM input'!$I$420*(1+rvanilla03)^0.5)-SUM($I575:X575),('PTRM input'!$I$420*(1+rvanilla03)^0.5)/A36stdlife))</f>
        <v>0</v>
      </c>
      <c r="Z575" s="251">
        <f ca="1">IF(A36stdlife="n/a","n/a",IF(Z$3&gt;(A36stdlife+$E575),('PTRM input'!$I$420*(1+rvanilla03)^0.5)-SUM($I575:Y575),('PTRM input'!$I$420*(1+rvanilla03)^0.5)/A36stdlife))</f>
        <v>0</v>
      </c>
      <c r="AA575" s="251">
        <f ca="1">IF(A36stdlife="n/a","n/a",IF(AA$3&gt;(A36stdlife+$E575),('PTRM input'!$I$420*(1+rvanilla03)^0.5)-SUM($I575:Z575),('PTRM input'!$I$420*(1+rvanilla03)^0.5)/A36stdlife))</f>
        <v>0</v>
      </c>
      <c r="AB575" s="251">
        <f ca="1">IF(A36stdlife="n/a","n/a",IF(AB$3&gt;(A36stdlife+$E575),('PTRM input'!$I$420*(1+rvanilla03)^0.5)-SUM($I575:AA575),('PTRM input'!$I$420*(1+rvanilla03)^0.5)/A36stdlife))</f>
        <v>0</v>
      </c>
      <c r="AC575" s="251">
        <f ca="1">IF(A36stdlife="n/a","n/a",IF(AC$3&gt;(A36stdlife+$E575),('PTRM input'!$I$420*(1+rvanilla03)^0.5)-SUM($I575:AB575),('PTRM input'!$I$420*(1+rvanilla03)^0.5)/A36stdlife))</f>
        <v>0</v>
      </c>
      <c r="AD575" s="251">
        <f ca="1">IF(A36stdlife="n/a","n/a",IF(AD$3&gt;(A36stdlife+$E575),('PTRM input'!$I$420*(1+rvanilla03)^0.5)-SUM($I575:AC575),('PTRM input'!$I$420*(1+rvanilla03)^0.5)/A36stdlife))</f>
        <v>0</v>
      </c>
      <c r="AE575" s="251">
        <f ca="1">IF(A36stdlife="n/a","n/a",IF(AE$3&gt;(A36stdlife+$E575),('PTRM input'!$I$420*(1+rvanilla03)^0.5)-SUM($I575:AD575),('PTRM input'!$I$420*(1+rvanilla03)^0.5)/A36stdlife))</f>
        <v>0</v>
      </c>
      <c r="AF575" s="251">
        <f ca="1">IF(A36stdlife="n/a","n/a",IF(AF$3&gt;(A36stdlife+$E575),('PTRM input'!$I$420*(1+rvanilla03)^0.5)-SUM($I575:AE575),('PTRM input'!$I$420*(1+rvanilla03)^0.5)/A36stdlife))</f>
        <v>0</v>
      </c>
      <c r="AG575" s="251">
        <f ca="1">IF(A36stdlife="n/a","n/a",IF(AG$3&gt;(A36stdlife+$E575),('PTRM input'!$I$420*(1+rvanilla03)^0.5)-SUM($I575:AF575),('PTRM input'!$I$420*(1+rvanilla03)^0.5)/A36stdlife))</f>
        <v>0</v>
      </c>
      <c r="AH575" s="251">
        <f ca="1">IF(A36stdlife="n/a","n/a",IF(AH$3&gt;(A36stdlife+$E575),('PTRM input'!$I$420*(1+rvanilla03)^0.5)-SUM($I575:AG575),('PTRM input'!$I$420*(1+rvanilla03)^0.5)/A36stdlife))</f>
        <v>0</v>
      </c>
      <c r="AI575" s="251">
        <f ca="1">IF(A36stdlife="n/a","n/a",IF(AI$3&gt;(A36stdlife+$E575),('PTRM input'!$I$420*(1+rvanilla03)^0.5)-SUM($I575:AH575),('PTRM input'!$I$420*(1+rvanilla03)^0.5)/A36stdlife))</f>
        <v>0</v>
      </c>
      <c r="AJ575" s="251">
        <f ca="1">IF(A36stdlife="n/a","n/a",IF(AJ$3&gt;(A36stdlife+$E575),('PTRM input'!$I$420*(1+rvanilla03)^0.5)-SUM($I575:AI575),('PTRM input'!$I$420*(1+rvanilla03)^0.5)/A36stdlife))</f>
        <v>0</v>
      </c>
      <c r="AK575" s="251">
        <f ca="1">IF(A36stdlife="n/a","n/a",IF(AK$3&gt;(A36stdlife+$E575),('PTRM input'!$I$420*(1+rvanilla03)^0.5)-SUM($I575:AJ575),('PTRM input'!$I$420*(1+rvanilla03)^0.5)/A36stdlife))</f>
        <v>0</v>
      </c>
      <c r="AL575" s="251">
        <f ca="1">IF(A36stdlife="n/a","n/a",IF(AL$3&gt;(A36stdlife+$E575),('PTRM input'!$I$420*(1+rvanilla03)^0.5)-SUM($I575:AK575),('PTRM input'!$I$420*(1+rvanilla03)^0.5)/A36stdlife))</f>
        <v>0</v>
      </c>
      <c r="AM575" s="251">
        <f ca="1">IF(A36stdlife="n/a","n/a",IF(AM$3&gt;(A36stdlife+$E575),('PTRM input'!$I$420*(1+rvanilla03)^0.5)-SUM($I575:AL575),('PTRM input'!$I$420*(1+rvanilla03)^0.5)/A36stdlife))</f>
        <v>0</v>
      </c>
      <c r="AN575" s="251">
        <f ca="1">IF(A36stdlife="n/a","n/a",IF(AN$3&gt;(A36stdlife+$E575),('PTRM input'!$I$420*(1+rvanilla03)^0.5)-SUM($I575:AM575),('PTRM input'!$I$420*(1+rvanilla03)^0.5)/A36stdlife))</f>
        <v>0</v>
      </c>
      <c r="AO575" s="251">
        <f ca="1">IF(A36stdlife="n/a","n/a",IF(AO$3&gt;(A36stdlife+$E575),('PTRM input'!$I$420*(1+rvanilla03)^0.5)-SUM($I575:AN575),('PTRM input'!$I$420*(1+rvanilla03)^0.5)/A36stdlife))</f>
        <v>0</v>
      </c>
      <c r="AP575" s="251">
        <f ca="1">IF(A36stdlife="n/a","n/a",IF(AP$3&gt;(A36stdlife+$E575),('PTRM input'!$I$420*(1+rvanilla03)^0.5)-SUM($I575:AO575),('PTRM input'!$I$420*(1+rvanilla03)^0.5)/A36stdlife))</f>
        <v>0</v>
      </c>
      <c r="AQ575" s="251">
        <f ca="1">IF(A36stdlife="n/a","n/a",IF(AQ$3&gt;(A36stdlife+$E575),('PTRM input'!$I$420*(1+rvanilla03)^0.5)-SUM($I575:AP575),('PTRM input'!$I$420*(1+rvanilla03)^0.5)/A36stdlife))</f>
        <v>0</v>
      </c>
      <c r="AR575" s="251">
        <f ca="1">IF(A36stdlife="n/a","n/a",IF(AR$3&gt;(A36stdlife+$E575),('PTRM input'!$I$420*(1+rvanilla03)^0.5)-SUM($I575:AQ575),('PTRM input'!$I$420*(1+rvanilla03)^0.5)/A36stdlife))</f>
        <v>0</v>
      </c>
      <c r="AS575" s="251">
        <f ca="1">IF(A36stdlife="n/a","n/a",IF(AS$3&gt;(A36stdlife+$E575),('PTRM input'!$I$420*(1+rvanilla03)^0.5)-SUM($I575:AR575),('PTRM input'!$I$420*(1+rvanilla03)^0.5)/A36stdlife))</f>
        <v>0</v>
      </c>
      <c r="AT575" s="251">
        <f ca="1">IF(A36stdlife="n/a","n/a",IF(AT$3&gt;(A36stdlife+$E575),('PTRM input'!$I$420*(1+rvanilla03)^0.5)-SUM($I575:AS575),('PTRM input'!$I$420*(1+rvanilla03)^0.5)/A36stdlife))</f>
        <v>0</v>
      </c>
      <c r="AU575" s="251">
        <f ca="1">IF(A36stdlife="n/a","n/a",IF(AU$3&gt;(A36stdlife+$E575),('PTRM input'!$I$420*(1+rvanilla03)^0.5)-SUM($I575:AT575),('PTRM input'!$I$420*(1+rvanilla03)^0.5)/A36stdlife))</f>
        <v>0</v>
      </c>
      <c r="AV575" s="251">
        <f ca="1">IF(A36stdlife="n/a","n/a",IF(AV$3&gt;(A36stdlife+$E575),('PTRM input'!$I$420*(1+rvanilla03)^0.5)-SUM($I575:AU575),('PTRM input'!$I$420*(1+rvanilla03)^0.5)/A36stdlife))</f>
        <v>0</v>
      </c>
      <c r="AW575" s="251">
        <f ca="1">IF(A36stdlife="n/a","n/a",IF(AW$3&gt;(A36stdlife+$E575),('PTRM input'!$I$420*(1+rvanilla03)^0.5)-SUM($I575:AV575),('PTRM input'!$I$420*(1+rvanilla03)^0.5)/A36stdlife))</f>
        <v>0</v>
      </c>
      <c r="AX575" s="251">
        <f ca="1">IF(A36stdlife="n/a","n/a",IF(AX$3&gt;(A36stdlife+$E575),('PTRM input'!$I$420*(1+rvanilla03)^0.5)-SUM($I575:AW575),('PTRM input'!$I$420*(1+rvanilla03)^0.5)/A36stdlife))</f>
        <v>0</v>
      </c>
      <c r="AY575" s="251">
        <f ca="1">IF(A36stdlife="n/a","n/a",IF(AY$3&gt;(A36stdlife+$E575),('PTRM input'!$I$420*(1+rvanilla03)^0.5)-SUM($I575:AX575),('PTRM input'!$I$420*(1+rvanilla03)^0.5)/A36stdlife))</f>
        <v>0</v>
      </c>
      <c r="AZ575" s="251">
        <f ca="1">IF(A36stdlife="n/a","n/a",IF(AZ$3&gt;(A36stdlife+$E575),('PTRM input'!$I$420*(1+rvanilla03)^0.5)-SUM($I575:AY575),('PTRM input'!$I$420*(1+rvanilla03)^0.5)/A36stdlife))</f>
        <v>0</v>
      </c>
      <c r="BA575" s="251">
        <f ca="1">IF(A36stdlife="n/a","n/a",IF(BA$3&gt;(A36stdlife+$E575),('PTRM input'!$I$420*(1+rvanilla03)^0.5)-SUM($I575:AZ575),('PTRM input'!$I$420*(1+rvanilla03)^0.5)/A36stdlife))</f>
        <v>0</v>
      </c>
      <c r="BB575" s="251">
        <f ca="1">IF(A36stdlife="n/a","n/a",IF(BB$3&gt;(A36stdlife+$E575),('PTRM input'!$I$420*(1+rvanilla03)^0.5)-SUM($I575:BA575),('PTRM input'!$I$420*(1+rvanilla03)^0.5)/A36stdlife))</f>
        <v>0</v>
      </c>
      <c r="BC575" s="251">
        <f ca="1">IF(A36stdlife="n/a","n/a",IF(BC$3&gt;(A36stdlife+$E575),('PTRM input'!$I$420*(1+rvanilla03)^0.5)-SUM($I575:BB575),('PTRM input'!$I$420*(1+rvanilla03)^0.5)/A36stdlife))</f>
        <v>0</v>
      </c>
      <c r="BD575" s="251">
        <f ca="1">IF(A36stdlife="n/a","n/a",IF(BD$3&gt;(A36stdlife+$E575),('PTRM input'!$I$420*(1+rvanilla03)^0.5)-SUM($I575:BC575),('PTRM input'!$I$420*(1+rvanilla03)^0.5)/A36stdlife))</f>
        <v>0</v>
      </c>
      <c r="BE575" s="251">
        <f ca="1">IF(A36stdlife="n/a","n/a",IF(BE$3&gt;(A36stdlife+$E575),('PTRM input'!$I$420*(1+rvanilla03)^0.5)-SUM($I575:BD575),('PTRM input'!$I$420*(1+rvanilla03)^0.5)/A36stdlife))</f>
        <v>0</v>
      </c>
      <c r="BF575" s="251">
        <f ca="1">IF(A36stdlife="n/a","n/a",IF(BF$3&gt;(A36stdlife+$E575),('PTRM input'!$I$420*(1+rvanilla03)^0.5)-SUM($I575:BE575),('PTRM input'!$I$420*(1+rvanilla03)^0.5)/A36stdlife))</f>
        <v>0</v>
      </c>
      <c r="BG575" s="251">
        <f ca="1">IF(A36stdlife="n/a","n/a",IF(BG$3&gt;(A36stdlife+$E575),('PTRM input'!$I$420*(1+rvanilla03)^0.5)-SUM($I575:BF575),('PTRM input'!$I$420*(1+rvanilla03)^0.5)/A36stdlife))</f>
        <v>0</v>
      </c>
      <c r="BH575" s="251">
        <f ca="1">IF(A36stdlife="n/a","n/a",IF(BH$3&gt;(A36stdlife+$E575),('PTRM input'!$I$420*(1+rvanilla03)^0.5)-SUM($I575:BG575),('PTRM input'!$I$420*(1+rvanilla03)^0.5)/A36stdlife))</f>
        <v>0</v>
      </c>
      <c r="BI575" s="251">
        <f ca="1">IF(A36stdlife="n/a","n/a",IF(BI$3&gt;(A36stdlife+$E575),('PTRM input'!$I$420*(1+rvanilla03)^0.5)-SUM($I575:BH575),('PTRM input'!$I$420*(1+rvanilla03)^0.5)/A36stdlife))</f>
        <v>0</v>
      </c>
      <c r="BJ575" s="116"/>
      <c r="BK575" s="116"/>
      <c r="BL575" s="116"/>
      <c r="BM575" s="116"/>
    </row>
    <row r="576" spans="1:65" hidden="1" outlineLevel="2">
      <c r="A576" s="116"/>
      <c r="B576" s="19"/>
      <c r="C576" s="18"/>
      <c r="D576" s="760"/>
      <c r="E576" s="86">
        <v>4</v>
      </c>
      <c r="F576" s="259"/>
      <c r="G576" s="434"/>
      <c r="H576" s="435"/>
      <c r="I576" s="435"/>
      <c r="J576" s="619"/>
      <c r="K576" s="433">
        <f ca="1">IF(A36stdlife="n/a","n/a",IF(K$3&gt;(A36stdlife+$E576),('PTRM input'!$J$420*(1+rvanilla04)^0.5)-SUM(J576:$J576),('PTRM input'!$J$420*(1+rvanilla04)^0.5)/A36stdlife))</f>
        <v>0</v>
      </c>
      <c r="L576" s="433">
        <f ca="1">IF(A36stdlife="n/a","n/a",IF(L$3&gt;(A36stdlife+$E576),('PTRM input'!$J$420*(1+rvanilla04)^0.5)-SUM($J576:K576),('PTRM input'!$J$420*(1+rvanilla04)^0.5)/A36stdlife))</f>
        <v>0</v>
      </c>
      <c r="M576" s="433">
        <f ca="1">IF(A36stdlife="n/a","n/a",IF(M$3&gt;(A36stdlife+$E576),('PTRM input'!$J$420*(1+rvanilla04)^0.5)-SUM($J576:L576),('PTRM input'!$J$420*(1+rvanilla04)^0.5)/A36stdlife))</f>
        <v>0</v>
      </c>
      <c r="N576" s="433">
        <f ca="1">IF(A36stdlife="n/a","n/a",IF(N$3&gt;(A36stdlife+$E576),('PTRM input'!$J$420*(1+rvanilla04)^0.5)-SUM($J576:M576),('PTRM input'!$J$420*(1+rvanilla04)^0.5)/A36stdlife))</f>
        <v>0</v>
      </c>
      <c r="O576" s="433">
        <f ca="1">IF(A36stdlife="n/a","n/a",IF(O$3&gt;(A36stdlife+$E576),('PTRM input'!$J$420*(1+rvanilla04)^0.5)-SUM($J576:N576),('PTRM input'!$J$420*(1+rvanilla04)^0.5)/A36stdlife))</f>
        <v>0</v>
      </c>
      <c r="P576" s="433">
        <f ca="1">IF(A36stdlife="n/a","n/a",IF(P$3&gt;(A36stdlife+$E576),('PTRM input'!$J$420*(1+rvanilla04)^0.5)-SUM($J576:O576),('PTRM input'!$J$420*(1+rvanilla04)^0.5)/A36stdlife))</f>
        <v>0</v>
      </c>
      <c r="Q576" s="433">
        <f ca="1">IF(A36stdlife="n/a","n/a",IF(Q$3&gt;(A36stdlife+$E576),('PTRM input'!$J$420*(1+rvanilla04)^0.5)-SUM($J576:P576),('PTRM input'!$J$420*(1+rvanilla04)^0.5)/A36stdlife))</f>
        <v>0</v>
      </c>
      <c r="R576" s="251">
        <f ca="1">IF(A36stdlife="n/a","n/a",IF(R$3&gt;(A36stdlife+$E576),('PTRM input'!$J$420*(1+rvanilla04)^0.5)-SUM($J576:Q576),('PTRM input'!$J$420*(1+rvanilla04)^0.5)/A36stdlife))</f>
        <v>0</v>
      </c>
      <c r="S576" s="251">
        <f ca="1">IF(A36stdlife="n/a","n/a",IF(S$3&gt;(A36stdlife+$E576),('PTRM input'!$J$420*(1+rvanilla04)^0.5)-SUM($J576:R576),('PTRM input'!$J$420*(1+rvanilla04)^0.5)/A36stdlife))</f>
        <v>0</v>
      </c>
      <c r="T576" s="251">
        <f ca="1">IF(A36stdlife="n/a","n/a",IF(T$3&gt;(A36stdlife+$E576),('PTRM input'!$J$420*(1+rvanilla04)^0.5)-SUM($J576:S576),('PTRM input'!$J$420*(1+rvanilla04)^0.5)/A36stdlife))</f>
        <v>0</v>
      </c>
      <c r="U576" s="251">
        <f ca="1">IF(A36stdlife="n/a","n/a",IF(U$3&gt;(A36stdlife+$E576),('PTRM input'!$J$420*(1+rvanilla04)^0.5)-SUM($J576:T576),('PTRM input'!$J$420*(1+rvanilla04)^0.5)/A36stdlife))</f>
        <v>0</v>
      </c>
      <c r="V576" s="251">
        <f ca="1">IF(A36stdlife="n/a","n/a",IF(V$3&gt;(A36stdlife+$E576),('PTRM input'!$J$420*(1+rvanilla04)^0.5)-SUM($J576:U576),('PTRM input'!$J$420*(1+rvanilla04)^0.5)/A36stdlife))</f>
        <v>0</v>
      </c>
      <c r="W576" s="251">
        <f ca="1">IF(A36stdlife="n/a","n/a",IF(W$3&gt;(A36stdlife+$E576),('PTRM input'!$J$420*(1+rvanilla04)^0.5)-SUM($J576:V576),('PTRM input'!$J$420*(1+rvanilla04)^0.5)/A36stdlife))</f>
        <v>0</v>
      </c>
      <c r="X576" s="251">
        <f ca="1">IF(A36stdlife="n/a","n/a",IF(X$3&gt;(A36stdlife+$E576),('PTRM input'!$J$420*(1+rvanilla04)^0.5)-SUM($J576:W576),('PTRM input'!$J$420*(1+rvanilla04)^0.5)/A36stdlife))</f>
        <v>0</v>
      </c>
      <c r="Y576" s="251">
        <f ca="1">IF(A36stdlife="n/a","n/a",IF(Y$3&gt;(A36stdlife+$E576),('PTRM input'!$J$420*(1+rvanilla04)^0.5)-SUM($J576:X576),('PTRM input'!$J$420*(1+rvanilla04)^0.5)/A36stdlife))</f>
        <v>0</v>
      </c>
      <c r="Z576" s="251">
        <f ca="1">IF(A36stdlife="n/a","n/a",IF(Z$3&gt;(A36stdlife+$E576),('PTRM input'!$J$420*(1+rvanilla04)^0.5)-SUM($J576:Y576),('PTRM input'!$J$420*(1+rvanilla04)^0.5)/A36stdlife))</f>
        <v>0</v>
      </c>
      <c r="AA576" s="251">
        <f ca="1">IF(A36stdlife="n/a","n/a",IF(AA$3&gt;(A36stdlife+$E576),('PTRM input'!$J$420*(1+rvanilla04)^0.5)-SUM($J576:Z576),('PTRM input'!$J$420*(1+rvanilla04)^0.5)/A36stdlife))</f>
        <v>0</v>
      </c>
      <c r="AB576" s="251">
        <f ca="1">IF(A36stdlife="n/a","n/a",IF(AB$3&gt;(A36stdlife+$E576),('PTRM input'!$J$420*(1+rvanilla04)^0.5)-SUM($J576:AA576),('PTRM input'!$J$420*(1+rvanilla04)^0.5)/A36stdlife))</f>
        <v>0</v>
      </c>
      <c r="AC576" s="251">
        <f ca="1">IF(A36stdlife="n/a","n/a",IF(AC$3&gt;(A36stdlife+$E576),('PTRM input'!$J$420*(1+rvanilla04)^0.5)-SUM($J576:AB576),('PTRM input'!$J$420*(1+rvanilla04)^0.5)/A36stdlife))</f>
        <v>0</v>
      </c>
      <c r="AD576" s="251">
        <f ca="1">IF(A36stdlife="n/a","n/a",IF(AD$3&gt;(A36stdlife+$E576),('PTRM input'!$J$420*(1+rvanilla04)^0.5)-SUM($J576:AC576),('PTRM input'!$J$420*(1+rvanilla04)^0.5)/A36stdlife))</f>
        <v>0</v>
      </c>
      <c r="AE576" s="251">
        <f ca="1">IF(A36stdlife="n/a","n/a",IF(AE$3&gt;(A36stdlife+$E576),('PTRM input'!$J$420*(1+rvanilla04)^0.5)-SUM($J576:AD576),('PTRM input'!$J$420*(1+rvanilla04)^0.5)/A36stdlife))</f>
        <v>0</v>
      </c>
      <c r="AF576" s="251">
        <f ca="1">IF(A36stdlife="n/a","n/a",IF(AF$3&gt;(A36stdlife+$E576),('PTRM input'!$J$420*(1+rvanilla04)^0.5)-SUM($J576:AE576),('PTRM input'!$J$420*(1+rvanilla04)^0.5)/A36stdlife))</f>
        <v>0</v>
      </c>
      <c r="AG576" s="251">
        <f ca="1">IF(A36stdlife="n/a","n/a",IF(AG$3&gt;(A36stdlife+$E576),('PTRM input'!$J$420*(1+rvanilla04)^0.5)-SUM($J576:AF576),('PTRM input'!$J$420*(1+rvanilla04)^0.5)/A36stdlife))</f>
        <v>0</v>
      </c>
      <c r="AH576" s="251">
        <f ca="1">IF(A36stdlife="n/a","n/a",IF(AH$3&gt;(A36stdlife+$E576),('PTRM input'!$J$420*(1+rvanilla04)^0.5)-SUM($J576:AG576),('PTRM input'!$J$420*(1+rvanilla04)^0.5)/A36stdlife))</f>
        <v>0</v>
      </c>
      <c r="AI576" s="251">
        <f ca="1">IF(A36stdlife="n/a","n/a",IF(AI$3&gt;(A36stdlife+$E576),('PTRM input'!$J$420*(1+rvanilla04)^0.5)-SUM($J576:AH576),('PTRM input'!$J$420*(1+rvanilla04)^0.5)/A36stdlife))</f>
        <v>0</v>
      </c>
      <c r="AJ576" s="251">
        <f ca="1">IF(A36stdlife="n/a","n/a",IF(AJ$3&gt;(A36stdlife+$E576),('PTRM input'!$J$420*(1+rvanilla04)^0.5)-SUM($J576:AI576),('PTRM input'!$J$420*(1+rvanilla04)^0.5)/A36stdlife))</f>
        <v>0</v>
      </c>
      <c r="AK576" s="251">
        <f ca="1">IF(A36stdlife="n/a","n/a",IF(AK$3&gt;(A36stdlife+$E576),('PTRM input'!$J$420*(1+rvanilla04)^0.5)-SUM($J576:AJ576),('PTRM input'!$J$420*(1+rvanilla04)^0.5)/A36stdlife))</f>
        <v>0</v>
      </c>
      <c r="AL576" s="251">
        <f ca="1">IF(A36stdlife="n/a","n/a",IF(AL$3&gt;(A36stdlife+$E576),('PTRM input'!$J$420*(1+rvanilla04)^0.5)-SUM($J576:AK576),('PTRM input'!$J$420*(1+rvanilla04)^0.5)/A36stdlife))</f>
        <v>0</v>
      </c>
      <c r="AM576" s="251">
        <f ca="1">IF(A36stdlife="n/a","n/a",IF(AM$3&gt;(A36stdlife+$E576),('PTRM input'!$J$420*(1+rvanilla04)^0.5)-SUM($J576:AL576),('PTRM input'!$J$420*(1+rvanilla04)^0.5)/A36stdlife))</f>
        <v>0</v>
      </c>
      <c r="AN576" s="251">
        <f ca="1">IF(A36stdlife="n/a","n/a",IF(AN$3&gt;(A36stdlife+$E576),('PTRM input'!$J$420*(1+rvanilla04)^0.5)-SUM($J576:AM576),('PTRM input'!$J$420*(1+rvanilla04)^0.5)/A36stdlife))</f>
        <v>0</v>
      </c>
      <c r="AO576" s="251">
        <f ca="1">IF(A36stdlife="n/a","n/a",IF(AO$3&gt;(A36stdlife+$E576),('PTRM input'!$J$420*(1+rvanilla04)^0.5)-SUM($J576:AN576),('PTRM input'!$J$420*(1+rvanilla04)^0.5)/A36stdlife))</f>
        <v>0</v>
      </c>
      <c r="AP576" s="251">
        <f ca="1">IF(A36stdlife="n/a","n/a",IF(AP$3&gt;(A36stdlife+$E576),('PTRM input'!$J$420*(1+rvanilla04)^0.5)-SUM($J576:AO576),('PTRM input'!$J$420*(1+rvanilla04)^0.5)/A36stdlife))</f>
        <v>0</v>
      </c>
      <c r="AQ576" s="251">
        <f ca="1">IF(A36stdlife="n/a","n/a",IF(AQ$3&gt;(A36stdlife+$E576),('PTRM input'!$J$420*(1+rvanilla04)^0.5)-SUM($J576:AP576),('PTRM input'!$J$420*(1+rvanilla04)^0.5)/A36stdlife))</f>
        <v>0</v>
      </c>
      <c r="AR576" s="251">
        <f ca="1">IF(A36stdlife="n/a","n/a",IF(AR$3&gt;(A36stdlife+$E576),('PTRM input'!$J$420*(1+rvanilla04)^0.5)-SUM($J576:AQ576),('PTRM input'!$J$420*(1+rvanilla04)^0.5)/A36stdlife))</f>
        <v>0</v>
      </c>
      <c r="AS576" s="251">
        <f ca="1">IF(A36stdlife="n/a","n/a",IF(AS$3&gt;(A36stdlife+$E576),('PTRM input'!$J$420*(1+rvanilla04)^0.5)-SUM($J576:AR576),('PTRM input'!$J$420*(1+rvanilla04)^0.5)/A36stdlife))</f>
        <v>0</v>
      </c>
      <c r="AT576" s="251">
        <f ca="1">IF(A36stdlife="n/a","n/a",IF(AT$3&gt;(A36stdlife+$E576),('PTRM input'!$J$420*(1+rvanilla04)^0.5)-SUM($J576:AS576),('PTRM input'!$J$420*(1+rvanilla04)^0.5)/A36stdlife))</f>
        <v>0</v>
      </c>
      <c r="AU576" s="251">
        <f ca="1">IF(A36stdlife="n/a","n/a",IF(AU$3&gt;(A36stdlife+$E576),('PTRM input'!$J$420*(1+rvanilla04)^0.5)-SUM($J576:AT576),('PTRM input'!$J$420*(1+rvanilla04)^0.5)/A36stdlife))</f>
        <v>0</v>
      </c>
      <c r="AV576" s="251">
        <f ca="1">IF(A36stdlife="n/a","n/a",IF(AV$3&gt;(A36stdlife+$E576),('PTRM input'!$J$420*(1+rvanilla04)^0.5)-SUM($J576:AU576),('PTRM input'!$J$420*(1+rvanilla04)^0.5)/A36stdlife))</f>
        <v>0</v>
      </c>
      <c r="AW576" s="251">
        <f ca="1">IF(A36stdlife="n/a","n/a",IF(AW$3&gt;(A36stdlife+$E576),('PTRM input'!$J$420*(1+rvanilla04)^0.5)-SUM($J576:AV576),('PTRM input'!$J$420*(1+rvanilla04)^0.5)/A36stdlife))</f>
        <v>0</v>
      </c>
      <c r="AX576" s="251">
        <f ca="1">IF(A36stdlife="n/a","n/a",IF(AX$3&gt;(A36stdlife+$E576),('PTRM input'!$J$420*(1+rvanilla04)^0.5)-SUM($J576:AW576),('PTRM input'!$J$420*(1+rvanilla04)^0.5)/A36stdlife))</f>
        <v>0</v>
      </c>
      <c r="AY576" s="251">
        <f ca="1">IF(A36stdlife="n/a","n/a",IF(AY$3&gt;(A36stdlife+$E576),('PTRM input'!$J$420*(1+rvanilla04)^0.5)-SUM($J576:AX576),('PTRM input'!$J$420*(1+rvanilla04)^0.5)/A36stdlife))</f>
        <v>0</v>
      </c>
      <c r="AZ576" s="251">
        <f ca="1">IF(A36stdlife="n/a","n/a",IF(AZ$3&gt;(A36stdlife+$E576),('PTRM input'!$J$420*(1+rvanilla04)^0.5)-SUM($J576:AY576),('PTRM input'!$J$420*(1+rvanilla04)^0.5)/A36stdlife))</f>
        <v>0</v>
      </c>
      <c r="BA576" s="251">
        <f ca="1">IF(A36stdlife="n/a","n/a",IF(BA$3&gt;(A36stdlife+$E576),('PTRM input'!$J$420*(1+rvanilla04)^0.5)-SUM($J576:AZ576),('PTRM input'!$J$420*(1+rvanilla04)^0.5)/A36stdlife))</f>
        <v>0</v>
      </c>
      <c r="BB576" s="251">
        <f ca="1">IF(A36stdlife="n/a","n/a",IF(BB$3&gt;(A36stdlife+$E576),('PTRM input'!$J$420*(1+rvanilla04)^0.5)-SUM($J576:BA576),('PTRM input'!$J$420*(1+rvanilla04)^0.5)/A36stdlife))</f>
        <v>0</v>
      </c>
      <c r="BC576" s="251">
        <f ca="1">IF(A36stdlife="n/a","n/a",IF(BC$3&gt;(A36stdlife+$E576),('PTRM input'!$J$420*(1+rvanilla04)^0.5)-SUM($J576:BB576),('PTRM input'!$J$420*(1+rvanilla04)^0.5)/A36stdlife))</f>
        <v>0</v>
      </c>
      <c r="BD576" s="251">
        <f ca="1">IF(A36stdlife="n/a","n/a",IF(BD$3&gt;(A36stdlife+$E576),('PTRM input'!$J$420*(1+rvanilla04)^0.5)-SUM($J576:BC576),('PTRM input'!$J$420*(1+rvanilla04)^0.5)/A36stdlife))</f>
        <v>0</v>
      </c>
      <c r="BE576" s="251">
        <f ca="1">IF(A36stdlife="n/a","n/a",IF(BE$3&gt;(A36stdlife+$E576),('PTRM input'!$J$420*(1+rvanilla04)^0.5)-SUM($J576:BD576),('PTRM input'!$J$420*(1+rvanilla04)^0.5)/A36stdlife))</f>
        <v>0</v>
      </c>
      <c r="BF576" s="251">
        <f ca="1">IF(A36stdlife="n/a","n/a",IF(BF$3&gt;(A36stdlife+$E576),('PTRM input'!$J$420*(1+rvanilla04)^0.5)-SUM($J576:BE576),('PTRM input'!$J$420*(1+rvanilla04)^0.5)/A36stdlife))</f>
        <v>0</v>
      </c>
      <c r="BG576" s="251">
        <f ca="1">IF(A36stdlife="n/a","n/a",IF(BG$3&gt;(A36stdlife+$E576),('PTRM input'!$J$420*(1+rvanilla04)^0.5)-SUM($J576:BF576),('PTRM input'!$J$420*(1+rvanilla04)^0.5)/A36stdlife))</f>
        <v>0</v>
      </c>
      <c r="BH576" s="251">
        <f ca="1">IF(A36stdlife="n/a","n/a",IF(BH$3&gt;(A36stdlife+$E576),('PTRM input'!$J$420*(1+rvanilla04)^0.5)-SUM($J576:BG576),('PTRM input'!$J$420*(1+rvanilla04)^0.5)/A36stdlife))</f>
        <v>0</v>
      </c>
      <c r="BI576" s="251">
        <f ca="1">IF(A36stdlife="n/a","n/a",IF(BI$3&gt;(A36stdlife+$E576),('PTRM input'!$J$420*(1+rvanilla04)^0.5)-SUM($J576:BH576),('PTRM input'!$J$420*(1+rvanilla04)^0.5)/A36stdlife))</f>
        <v>0</v>
      </c>
      <c r="BJ576" s="116"/>
      <c r="BK576" s="116"/>
      <c r="BL576" s="116"/>
      <c r="BM576" s="116"/>
    </row>
    <row r="577" spans="1:65" hidden="1" outlineLevel="2">
      <c r="A577" s="116"/>
      <c r="B577" s="19"/>
      <c r="C577" s="18"/>
      <c r="D577" s="760"/>
      <c r="E577" s="86">
        <v>5</v>
      </c>
      <c r="F577" s="259"/>
      <c r="G577" s="434"/>
      <c r="H577" s="435"/>
      <c r="I577" s="435"/>
      <c r="J577" s="435"/>
      <c r="K577" s="619"/>
      <c r="L577" s="433">
        <f ca="1">IF(A36stdlife="n/a","n/a",IF(L$3&gt;(A36stdlife+$E577),('PTRM input'!$K$420*(1+rvanilla05)^0.5)-SUM($K577:K577),('PTRM input'!$K$420*(1+rvanilla05)^0.5)/A36stdlife))</f>
        <v>0</v>
      </c>
      <c r="M577" s="433">
        <f ca="1">IF(A36stdlife="n/a","n/a",IF(M$3&gt;(A36stdlife+$E577),('PTRM input'!$K$420*(1+rvanilla05)^0.5)-SUM($K577:L577),('PTRM input'!$K$420*(1+rvanilla05)^0.5)/A36stdlife))</f>
        <v>0</v>
      </c>
      <c r="N577" s="433">
        <f ca="1">IF(A36stdlife="n/a","n/a",IF(N$3&gt;(A36stdlife+$E577),('PTRM input'!$K$420*(1+rvanilla05)^0.5)-SUM($K577:M577),('PTRM input'!$K$420*(1+rvanilla05)^0.5)/A36stdlife))</f>
        <v>0</v>
      </c>
      <c r="O577" s="433">
        <f ca="1">IF(A36stdlife="n/a","n/a",IF(O$3&gt;(A36stdlife+$E577),('PTRM input'!$K$420*(1+rvanilla05)^0.5)-SUM($K577:N577),('PTRM input'!$K$420*(1+rvanilla05)^0.5)/A36stdlife))</f>
        <v>0</v>
      </c>
      <c r="P577" s="433">
        <f ca="1">IF(A36stdlife="n/a","n/a",IF(P$3&gt;(A36stdlife+$E577),('PTRM input'!$K$420*(1+rvanilla05)^0.5)-SUM($K577:O577),('PTRM input'!$K$420*(1+rvanilla05)^0.5)/A36stdlife))</f>
        <v>0</v>
      </c>
      <c r="Q577" s="433">
        <f ca="1">IF(A36stdlife="n/a","n/a",IF(Q$3&gt;(A36stdlife+$E577),('PTRM input'!$K$420*(1+rvanilla05)^0.5)-SUM($K577:P577),('PTRM input'!$K$420*(1+rvanilla05)^0.5)/A36stdlife))</f>
        <v>0</v>
      </c>
      <c r="R577" s="251">
        <f ca="1">IF(A36stdlife="n/a","n/a",IF(R$3&gt;(A36stdlife+$E577),('PTRM input'!$K$420*(1+rvanilla05)^0.5)-SUM($K577:Q577),('PTRM input'!$K$420*(1+rvanilla05)^0.5)/A36stdlife))</f>
        <v>0</v>
      </c>
      <c r="S577" s="251">
        <f ca="1">IF(A36stdlife="n/a","n/a",IF(S$3&gt;(A36stdlife+$E577),('PTRM input'!$K$420*(1+rvanilla05)^0.5)-SUM($K577:R577),('PTRM input'!$K$420*(1+rvanilla05)^0.5)/A36stdlife))</f>
        <v>0</v>
      </c>
      <c r="T577" s="251">
        <f ca="1">IF(A36stdlife="n/a","n/a",IF(T$3&gt;(A36stdlife+$E577),('PTRM input'!$K$420*(1+rvanilla05)^0.5)-SUM($K577:S577),('PTRM input'!$K$420*(1+rvanilla05)^0.5)/A36stdlife))</f>
        <v>0</v>
      </c>
      <c r="U577" s="251">
        <f ca="1">IF(A36stdlife="n/a","n/a",IF(U$3&gt;(A36stdlife+$E577),('PTRM input'!$K$420*(1+rvanilla05)^0.5)-SUM($K577:T577),('PTRM input'!$K$420*(1+rvanilla05)^0.5)/A36stdlife))</f>
        <v>0</v>
      </c>
      <c r="V577" s="251">
        <f ca="1">IF(A36stdlife="n/a","n/a",IF(V$3&gt;(A36stdlife+$E577),('PTRM input'!$K$420*(1+rvanilla05)^0.5)-SUM($K577:U577),('PTRM input'!$K$420*(1+rvanilla05)^0.5)/A36stdlife))</f>
        <v>0</v>
      </c>
      <c r="W577" s="251">
        <f ca="1">IF(A36stdlife="n/a","n/a",IF(W$3&gt;(A36stdlife+$E577),('PTRM input'!$K$420*(1+rvanilla05)^0.5)-SUM($K577:V577),('PTRM input'!$K$420*(1+rvanilla05)^0.5)/A36stdlife))</f>
        <v>0</v>
      </c>
      <c r="X577" s="251">
        <f ca="1">IF(A36stdlife="n/a","n/a",IF(X$3&gt;(A36stdlife+$E577),('PTRM input'!$K$420*(1+rvanilla05)^0.5)-SUM($K577:W577),('PTRM input'!$K$420*(1+rvanilla05)^0.5)/A36stdlife))</f>
        <v>0</v>
      </c>
      <c r="Y577" s="251">
        <f ca="1">IF(A36stdlife="n/a","n/a",IF(Y$3&gt;(A36stdlife+$E577),('PTRM input'!$K$420*(1+rvanilla05)^0.5)-SUM($K577:X577),('PTRM input'!$K$420*(1+rvanilla05)^0.5)/A36stdlife))</f>
        <v>0</v>
      </c>
      <c r="Z577" s="251">
        <f ca="1">IF(A36stdlife="n/a","n/a",IF(Z$3&gt;(A36stdlife+$E577),('PTRM input'!$K$420*(1+rvanilla05)^0.5)-SUM($K577:Y577),('PTRM input'!$K$420*(1+rvanilla05)^0.5)/A36stdlife))</f>
        <v>0</v>
      </c>
      <c r="AA577" s="251">
        <f ca="1">IF(A36stdlife="n/a","n/a",IF(AA$3&gt;(A36stdlife+$E577),('PTRM input'!$K$420*(1+rvanilla05)^0.5)-SUM($K577:Z577),('PTRM input'!$K$420*(1+rvanilla05)^0.5)/A36stdlife))</f>
        <v>0</v>
      </c>
      <c r="AB577" s="251">
        <f ca="1">IF(A36stdlife="n/a","n/a",IF(AB$3&gt;(A36stdlife+$E577),('PTRM input'!$K$420*(1+rvanilla05)^0.5)-SUM($K577:AA577),('PTRM input'!$K$420*(1+rvanilla05)^0.5)/A36stdlife))</f>
        <v>0</v>
      </c>
      <c r="AC577" s="251">
        <f ca="1">IF(A36stdlife="n/a","n/a",IF(AC$3&gt;(A36stdlife+$E577),('PTRM input'!$K$420*(1+rvanilla05)^0.5)-SUM($K577:AB577),('PTRM input'!$K$420*(1+rvanilla05)^0.5)/A36stdlife))</f>
        <v>0</v>
      </c>
      <c r="AD577" s="251">
        <f ca="1">IF(A36stdlife="n/a","n/a",IF(AD$3&gt;(A36stdlife+$E577),('PTRM input'!$K$420*(1+rvanilla05)^0.5)-SUM($K577:AC577),('PTRM input'!$K$420*(1+rvanilla05)^0.5)/A36stdlife))</f>
        <v>0</v>
      </c>
      <c r="AE577" s="251">
        <f ca="1">IF(A36stdlife="n/a","n/a",IF(AE$3&gt;(A36stdlife+$E577),('PTRM input'!$K$420*(1+rvanilla05)^0.5)-SUM($K577:AD577),('PTRM input'!$K$420*(1+rvanilla05)^0.5)/A36stdlife))</f>
        <v>0</v>
      </c>
      <c r="AF577" s="251">
        <f ca="1">IF(A36stdlife="n/a","n/a",IF(AF$3&gt;(A36stdlife+$E577),('PTRM input'!$K$420*(1+rvanilla05)^0.5)-SUM($K577:AE577),('PTRM input'!$K$420*(1+rvanilla05)^0.5)/A36stdlife))</f>
        <v>0</v>
      </c>
      <c r="AG577" s="251">
        <f ca="1">IF(A36stdlife="n/a","n/a",IF(AG$3&gt;(A36stdlife+$E577),('PTRM input'!$K$420*(1+rvanilla05)^0.5)-SUM($K577:AF577),('PTRM input'!$K$420*(1+rvanilla05)^0.5)/A36stdlife))</f>
        <v>0</v>
      </c>
      <c r="AH577" s="251">
        <f ca="1">IF(A36stdlife="n/a","n/a",IF(AH$3&gt;(A36stdlife+$E577),('PTRM input'!$K$420*(1+rvanilla05)^0.5)-SUM($K577:AG577),('PTRM input'!$K$420*(1+rvanilla05)^0.5)/A36stdlife))</f>
        <v>0</v>
      </c>
      <c r="AI577" s="251">
        <f ca="1">IF(A36stdlife="n/a","n/a",IF(AI$3&gt;(A36stdlife+$E577),('PTRM input'!$K$420*(1+rvanilla05)^0.5)-SUM($K577:AH577),('PTRM input'!$K$420*(1+rvanilla05)^0.5)/A36stdlife))</f>
        <v>0</v>
      </c>
      <c r="AJ577" s="251">
        <f ca="1">IF(A36stdlife="n/a","n/a",IF(AJ$3&gt;(A36stdlife+$E577),('PTRM input'!$K$420*(1+rvanilla05)^0.5)-SUM($K577:AI577),('PTRM input'!$K$420*(1+rvanilla05)^0.5)/A36stdlife))</f>
        <v>0</v>
      </c>
      <c r="AK577" s="251">
        <f ca="1">IF(A36stdlife="n/a","n/a",IF(AK$3&gt;(A36stdlife+$E577),('PTRM input'!$K$420*(1+rvanilla05)^0.5)-SUM($K577:AJ577),('PTRM input'!$K$420*(1+rvanilla05)^0.5)/A36stdlife))</f>
        <v>0</v>
      </c>
      <c r="AL577" s="251">
        <f ca="1">IF(A36stdlife="n/a","n/a",IF(AL$3&gt;(A36stdlife+$E577),('PTRM input'!$K$420*(1+rvanilla05)^0.5)-SUM($K577:AK577),('PTRM input'!$K$420*(1+rvanilla05)^0.5)/A36stdlife))</f>
        <v>0</v>
      </c>
      <c r="AM577" s="251">
        <f ca="1">IF(A36stdlife="n/a","n/a",IF(AM$3&gt;(A36stdlife+$E577),('PTRM input'!$K$420*(1+rvanilla05)^0.5)-SUM($K577:AL577),('PTRM input'!$K$420*(1+rvanilla05)^0.5)/A36stdlife))</f>
        <v>0</v>
      </c>
      <c r="AN577" s="251">
        <f ca="1">IF(A36stdlife="n/a","n/a",IF(AN$3&gt;(A36stdlife+$E577),('PTRM input'!$K$420*(1+rvanilla05)^0.5)-SUM($K577:AM577),('PTRM input'!$K$420*(1+rvanilla05)^0.5)/A36stdlife))</f>
        <v>0</v>
      </c>
      <c r="AO577" s="251">
        <f ca="1">IF(A36stdlife="n/a","n/a",IF(AO$3&gt;(A36stdlife+$E577),('PTRM input'!$K$420*(1+rvanilla05)^0.5)-SUM($K577:AN577),('PTRM input'!$K$420*(1+rvanilla05)^0.5)/A36stdlife))</f>
        <v>0</v>
      </c>
      <c r="AP577" s="251">
        <f ca="1">IF(A36stdlife="n/a","n/a",IF(AP$3&gt;(A36stdlife+$E577),('PTRM input'!$K$420*(1+rvanilla05)^0.5)-SUM($K577:AO577),('PTRM input'!$K$420*(1+rvanilla05)^0.5)/A36stdlife))</f>
        <v>0</v>
      </c>
      <c r="AQ577" s="251">
        <f ca="1">IF(A36stdlife="n/a","n/a",IF(AQ$3&gt;(A36stdlife+$E577),('PTRM input'!$K$420*(1+rvanilla05)^0.5)-SUM($K577:AP577),('PTRM input'!$K$420*(1+rvanilla05)^0.5)/A36stdlife))</f>
        <v>0</v>
      </c>
      <c r="AR577" s="251">
        <f ca="1">IF(A36stdlife="n/a","n/a",IF(AR$3&gt;(A36stdlife+$E577),('PTRM input'!$K$420*(1+rvanilla05)^0.5)-SUM($K577:AQ577),('PTRM input'!$K$420*(1+rvanilla05)^0.5)/A36stdlife))</f>
        <v>0</v>
      </c>
      <c r="AS577" s="251">
        <f ca="1">IF(A36stdlife="n/a","n/a",IF(AS$3&gt;(A36stdlife+$E577),('PTRM input'!$K$420*(1+rvanilla05)^0.5)-SUM($K577:AR577),('PTRM input'!$K$420*(1+rvanilla05)^0.5)/A36stdlife))</f>
        <v>0</v>
      </c>
      <c r="AT577" s="251">
        <f ca="1">IF(A36stdlife="n/a","n/a",IF(AT$3&gt;(A36stdlife+$E577),('PTRM input'!$K$420*(1+rvanilla05)^0.5)-SUM($K577:AS577),('PTRM input'!$K$420*(1+rvanilla05)^0.5)/A36stdlife))</f>
        <v>0</v>
      </c>
      <c r="AU577" s="251">
        <f ca="1">IF(A36stdlife="n/a","n/a",IF(AU$3&gt;(A36stdlife+$E577),('PTRM input'!$K$420*(1+rvanilla05)^0.5)-SUM($K577:AT577),('PTRM input'!$K$420*(1+rvanilla05)^0.5)/A36stdlife))</f>
        <v>0</v>
      </c>
      <c r="AV577" s="251">
        <f ca="1">IF(A36stdlife="n/a","n/a",IF(AV$3&gt;(A36stdlife+$E577),('PTRM input'!$K$420*(1+rvanilla05)^0.5)-SUM($K577:AU577),('PTRM input'!$K$420*(1+rvanilla05)^0.5)/A36stdlife))</f>
        <v>0</v>
      </c>
      <c r="AW577" s="251">
        <f ca="1">IF(A36stdlife="n/a","n/a",IF(AW$3&gt;(A36stdlife+$E577),('PTRM input'!$K$420*(1+rvanilla05)^0.5)-SUM($K577:AV577),('PTRM input'!$K$420*(1+rvanilla05)^0.5)/A36stdlife))</f>
        <v>0</v>
      </c>
      <c r="AX577" s="251">
        <f ca="1">IF(A36stdlife="n/a","n/a",IF(AX$3&gt;(A36stdlife+$E577),('PTRM input'!$K$420*(1+rvanilla05)^0.5)-SUM($K577:AW577),('PTRM input'!$K$420*(1+rvanilla05)^0.5)/A36stdlife))</f>
        <v>0</v>
      </c>
      <c r="AY577" s="251">
        <f ca="1">IF(A36stdlife="n/a","n/a",IF(AY$3&gt;(A36stdlife+$E577),('PTRM input'!$K$420*(1+rvanilla05)^0.5)-SUM($K577:AX577),('PTRM input'!$K$420*(1+rvanilla05)^0.5)/A36stdlife))</f>
        <v>0</v>
      </c>
      <c r="AZ577" s="251">
        <f ca="1">IF(A36stdlife="n/a","n/a",IF(AZ$3&gt;(A36stdlife+$E577),('PTRM input'!$K$420*(1+rvanilla05)^0.5)-SUM($K577:AY577),('PTRM input'!$K$420*(1+rvanilla05)^0.5)/A36stdlife))</f>
        <v>0</v>
      </c>
      <c r="BA577" s="251">
        <f ca="1">IF(A36stdlife="n/a","n/a",IF(BA$3&gt;(A36stdlife+$E577),('PTRM input'!$K$420*(1+rvanilla05)^0.5)-SUM($K577:AZ577),('PTRM input'!$K$420*(1+rvanilla05)^0.5)/A36stdlife))</f>
        <v>0</v>
      </c>
      <c r="BB577" s="251">
        <f ca="1">IF(A36stdlife="n/a","n/a",IF(BB$3&gt;(A36stdlife+$E577),('PTRM input'!$K$420*(1+rvanilla05)^0.5)-SUM($K577:BA577),('PTRM input'!$K$420*(1+rvanilla05)^0.5)/A36stdlife))</f>
        <v>0</v>
      </c>
      <c r="BC577" s="251">
        <f ca="1">IF(A36stdlife="n/a","n/a",IF(BC$3&gt;(A36stdlife+$E577),('PTRM input'!$K$420*(1+rvanilla05)^0.5)-SUM($K577:BB577),('PTRM input'!$K$420*(1+rvanilla05)^0.5)/A36stdlife))</f>
        <v>0</v>
      </c>
      <c r="BD577" s="251">
        <f ca="1">IF(A36stdlife="n/a","n/a",IF(BD$3&gt;(A36stdlife+$E577),('PTRM input'!$K$420*(1+rvanilla05)^0.5)-SUM($K577:BC577),('PTRM input'!$K$420*(1+rvanilla05)^0.5)/A36stdlife))</f>
        <v>0</v>
      </c>
      <c r="BE577" s="251">
        <f ca="1">IF(A36stdlife="n/a","n/a",IF(BE$3&gt;(A36stdlife+$E577),('PTRM input'!$K$420*(1+rvanilla05)^0.5)-SUM($K577:BD577),('PTRM input'!$K$420*(1+rvanilla05)^0.5)/A36stdlife))</f>
        <v>0</v>
      </c>
      <c r="BF577" s="251">
        <f ca="1">IF(A36stdlife="n/a","n/a",IF(BF$3&gt;(A36stdlife+$E577),('PTRM input'!$K$420*(1+rvanilla05)^0.5)-SUM($K577:BE577),('PTRM input'!$K$420*(1+rvanilla05)^0.5)/A36stdlife))</f>
        <v>0</v>
      </c>
      <c r="BG577" s="251">
        <f ca="1">IF(A36stdlife="n/a","n/a",IF(BG$3&gt;(A36stdlife+$E577),('PTRM input'!$K$420*(1+rvanilla05)^0.5)-SUM($K577:BF577),('PTRM input'!$K$420*(1+rvanilla05)^0.5)/A36stdlife))</f>
        <v>0</v>
      </c>
      <c r="BH577" s="251">
        <f ca="1">IF(A36stdlife="n/a","n/a",IF(BH$3&gt;(A36stdlife+$E577),('PTRM input'!$K$420*(1+rvanilla05)^0.5)-SUM($K577:BG577),('PTRM input'!$K$420*(1+rvanilla05)^0.5)/A36stdlife))</f>
        <v>0</v>
      </c>
      <c r="BI577" s="251">
        <f ca="1">IF(A36stdlife="n/a","n/a",IF(BI$3&gt;(A36stdlife+$E577),('PTRM input'!$K$420*(1+rvanilla05)^0.5)-SUM($K577:BH577),('PTRM input'!$K$420*(1+rvanilla05)^0.5)/A36stdlife))</f>
        <v>0</v>
      </c>
      <c r="BJ577" s="116"/>
      <c r="BK577" s="116"/>
      <c r="BL577" s="116"/>
      <c r="BM577" s="116"/>
    </row>
    <row r="578" spans="1:65" hidden="1" outlineLevel="2">
      <c r="A578" s="116"/>
      <c r="B578" s="19"/>
      <c r="C578" s="18"/>
      <c r="D578" s="760"/>
      <c r="E578" s="86">
        <v>6</v>
      </c>
      <c r="F578" s="259"/>
      <c r="G578" s="434"/>
      <c r="H578" s="435"/>
      <c r="I578" s="435"/>
      <c r="J578" s="435"/>
      <c r="K578" s="435"/>
      <c r="L578" s="619"/>
      <c r="M578" s="433">
        <f ca="1">IF(A36stdlife="n/a","n/a",IF(M$3&gt;(A36stdlife+$E578),('PTRM input'!$L$420*(1+rvanilla06)^0.5)-SUM($L578:L578),('PTRM input'!$L$420*(1+rvanilla06)^0.5)/A36stdlife))</f>
        <v>0</v>
      </c>
      <c r="N578" s="433">
        <f ca="1">IF(A36stdlife="n/a","n/a",IF(N$3&gt;(A36stdlife+$E578),('PTRM input'!$L$420*(1+rvanilla06)^0.5)-SUM($L578:M578),('PTRM input'!$L$420*(1+rvanilla06)^0.5)/A36stdlife))</f>
        <v>0</v>
      </c>
      <c r="O578" s="433">
        <f ca="1">IF(A36stdlife="n/a","n/a",IF(O$3&gt;(A36stdlife+$E578),('PTRM input'!$L$420*(1+rvanilla06)^0.5)-SUM($L578:N578),('PTRM input'!$L$420*(1+rvanilla06)^0.5)/A36stdlife))</f>
        <v>0</v>
      </c>
      <c r="P578" s="433">
        <f ca="1">IF(A36stdlife="n/a","n/a",IF(P$3&gt;(A36stdlife+$E578),('PTRM input'!$L$420*(1+rvanilla06)^0.5)-SUM($L578:O578),('PTRM input'!$L$420*(1+rvanilla06)^0.5)/A36stdlife))</f>
        <v>0</v>
      </c>
      <c r="Q578" s="433">
        <f ca="1">IF(A36stdlife="n/a","n/a",IF(Q$3&gt;(A36stdlife+$E578),('PTRM input'!$L$420*(1+rvanilla06)^0.5)-SUM($L578:P578),('PTRM input'!$L$420*(1+rvanilla06)^0.5)/A36stdlife))</f>
        <v>0</v>
      </c>
      <c r="R578" s="251">
        <f ca="1">IF(A36stdlife="n/a","n/a",IF(R$3&gt;(A36stdlife+$E578),('PTRM input'!$L$420*(1+rvanilla06)^0.5)-SUM($L578:Q578),('PTRM input'!$L$420*(1+rvanilla06)^0.5)/A36stdlife))</f>
        <v>0</v>
      </c>
      <c r="S578" s="251">
        <f ca="1">IF(A36stdlife="n/a","n/a",IF(S$3&gt;(A36stdlife+$E578),('PTRM input'!$L$420*(1+rvanilla06)^0.5)-SUM($L578:R578),('PTRM input'!$L$420*(1+rvanilla06)^0.5)/A36stdlife))</f>
        <v>0</v>
      </c>
      <c r="T578" s="251">
        <f ca="1">IF(A36stdlife="n/a","n/a",IF(T$3&gt;(A36stdlife+$E578),('PTRM input'!$L$420*(1+rvanilla06)^0.5)-SUM($L578:S578),('PTRM input'!$L$420*(1+rvanilla06)^0.5)/A36stdlife))</f>
        <v>0</v>
      </c>
      <c r="U578" s="251">
        <f ca="1">IF(A36stdlife="n/a","n/a",IF(U$3&gt;(A36stdlife+$E578),('PTRM input'!$L$420*(1+rvanilla06)^0.5)-SUM($L578:T578),('PTRM input'!$L$420*(1+rvanilla06)^0.5)/A36stdlife))</f>
        <v>0</v>
      </c>
      <c r="V578" s="251">
        <f ca="1">IF(A36stdlife="n/a","n/a",IF(V$3&gt;(A36stdlife+$E578),('PTRM input'!$L$420*(1+rvanilla06)^0.5)-SUM($L578:U578),('PTRM input'!$L$420*(1+rvanilla06)^0.5)/A36stdlife))</f>
        <v>0</v>
      </c>
      <c r="W578" s="251">
        <f ca="1">IF(A36stdlife="n/a","n/a",IF(W$3&gt;(A36stdlife+$E578),('PTRM input'!$L$420*(1+rvanilla06)^0.5)-SUM($L578:V578),('PTRM input'!$L$420*(1+rvanilla06)^0.5)/A36stdlife))</f>
        <v>0</v>
      </c>
      <c r="X578" s="251">
        <f ca="1">IF(A36stdlife="n/a","n/a",IF(X$3&gt;(A36stdlife+$E578),('PTRM input'!$L$420*(1+rvanilla06)^0.5)-SUM($L578:W578),('PTRM input'!$L$420*(1+rvanilla06)^0.5)/A36stdlife))</f>
        <v>0</v>
      </c>
      <c r="Y578" s="251">
        <f ca="1">IF(A36stdlife="n/a","n/a",IF(Y$3&gt;(A36stdlife+$E578),('PTRM input'!$L$420*(1+rvanilla06)^0.5)-SUM($L578:X578),('PTRM input'!$L$420*(1+rvanilla06)^0.5)/A36stdlife))</f>
        <v>0</v>
      </c>
      <c r="Z578" s="251">
        <f ca="1">IF(A36stdlife="n/a","n/a",IF(Z$3&gt;(A36stdlife+$E578),('PTRM input'!$L$420*(1+rvanilla06)^0.5)-SUM($L578:Y578),('PTRM input'!$L$420*(1+rvanilla06)^0.5)/A36stdlife))</f>
        <v>0</v>
      </c>
      <c r="AA578" s="251">
        <f ca="1">IF(A36stdlife="n/a","n/a",IF(AA$3&gt;(A36stdlife+$E578),('PTRM input'!$L$420*(1+rvanilla06)^0.5)-SUM($L578:Z578),('PTRM input'!$L$420*(1+rvanilla06)^0.5)/A36stdlife))</f>
        <v>0</v>
      </c>
      <c r="AB578" s="251">
        <f ca="1">IF(A36stdlife="n/a","n/a",IF(AB$3&gt;(A36stdlife+$E578),('PTRM input'!$L$420*(1+rvanilla06)^0.5)-SUM($L578:AA578),('PTRM input'!$L$420*(1+rvanilla06)^0.5)/A36stdlife))</f>
        <v>0</v>
      </c>
      <c r="AC578" s="251">
        <f ca="1">IF(A36stdlife="n/a","n/a",IF(AC$3&gt;(A36stdlife+$E578),('PTRM input'!$L$420*(1+rvanilla06)^0.5)-SUM($L578:AB578),('PTRM input'!$L$420*(1+rvanilla06)^0.5)/A36stdlife))</f>
        <v>0</v>
      </c>
      <c r="AD578" s="251">
        <f ca="1">IF(A36stdlife="n/a","n/a",IF(AD$3&gt;(A36stdlife+$E578),('PTRM input'!$L$420*(1+rvanilla06)^0.5)-SUM($L578:AC578),('PTRM input'!$L$420*(1+rvanilla06)^0.5)/A36stdlife))</f>
        <v>0</v>
      </c>
      <c r="AE578" s="251">
        <f ca="1">IF(A36stdlife="n/a","n/a",IF(AE$3&gt;(A36stdlife+$E578),('PTRM input'!$L$420*(1+rvanilla06)^0.5)-SUM($L578:AD578),('PTRM input'!$L$420*(1+rvanilla06)^0.5)/A36stdlife))</f>
        <v>0</v>
      </c>
      <c r="AF578" s="251">
        <f ca="1">IF(A36stdlife="n/a","n/a",IF(AF$3&gt;(A36stdlife+$E578),('PTRM input'!$L$420*(1+rvanilla06)^0.5)-SUM($L578:AE578),('PTRM input'!$L$420*(1+rvanilla06)^0.5)/A36stdlife))</f>
        <v>0</v>
      </c>
      <c r="AG578" s="251">
        <f ca="1">IF(A36stdlife="n/a","n/a",IF(AG$3&gt;(A36stdlife+$E578),('PTRM input'!$L$420*(1+rvanilla06)^0.5)-SUM($L578:AF578),('PTRM input'!$L$420*(1+rvanilla06)^0.5)/A36stdlife))</f>
        <v>0</v>
      </c>
      <c r="AH578" s="251">
        <f ca="1">IF(A36stdlife="n/a","n/a",IF(AH$3&gt;(A36stdlife+$E578),('PTRM input'!$L$420*(1+rvanilla06)^0.5)-SUM($L578:AG578),('PTRM input'!$L$420*(1+rvanilla06)^0.5)/A36stdlife))</f>
        <v>0</v>
      </c>
      <c r="AI578" s="251">
        <f ca="1">IF(A36stdlife="n/a","n/a",IF(AI$3&gt;(A36stdlife+$E578),('PTRM input'!$L$420*(1+rvanilla06)^0.5)-SUM($L578:AH578),('PTRM input'!$L$420*(1+rvanilla06)^0.5)/A36stdlife))</f>
        <v>0</v>
      </c>
      <c r="AJ578" s="251">
        <f ca="1">IF(A36stdlife="n/a","n/a",IF(AJ$3&gt;(A36stdlife+$E578),('PTRM input'!$L$420*(1+rvanilla06)^0.5)-SUM($L578:AI578),('PTRM input'!$L$420*(1+rvanilla06)^0.5)/A36stdlife))</f>
        <v>0</v>
      </c>
      <c r="AK578" s="251">
        <f ca="1">IF(A36stdlife="n/a","n/a",IF(AK$3&gt;(A36stdlife+$E578),('PTRM input'!$L$420*(1+rvanilla06)^0.5)-SUM($L578:AJ578),('PTRM input'!$L$420*(1+rvanilla06)^0.5)/A36stdlife))</f>
        <v>0</v>
      </c>
      <c r="AL578" s="251">
        <f ca="1">IF(A36stdlife="n/a","n/a",IF(AL$3&gt;(A36stdlife+$E578),('PTRM input'!$L$420*(1+rvanilla06)^0.5)-SUM($L578:AK578),('PTRM input'!$L$420*(1+rvanilla06)^0.5)/A36stdlife))</f>
        <v>0</v>
      </c>
      <c r="AM578" s="251">
        <f ca="1">IF(A36stdlife="n/a","n/a",IF(AM$3&gt;(A36stdlife+$E578),('PTRM input'!$L$420*(1+rvanilla06)^0.5)-SUM($L578:AL578),('PTRM input'!$L$420*(1+rvanilla06)^0.5)/A36stdlife))</f>
        <v>0</v>
      </c>
      <c r="AN578" s="251">
        <f ca="1">IF(A36stdlife="n/a","n/a",IF(AN$3&gt;(A36stdlife+$E578),('PTRM input'!$L$420*(1+rvanilla06)^0.5)-SUM($L578:AM578),('PTRM input'!$L$420*(1+rvanilla06)^0.5)/A36stdlife))</f>
        <v>0</v>
      </c>
      <c r="AO578" s="251">
        <f ca="1">IF(A36stdlife="n/a","n/a",IF(AO$3&gt;(A36stdlife+$E578),('PTRM input'!$L$420*(1+rvanilla06)^0.5)-SUM($L578:AN578),('PTRM input'!$L$420*(1+rvanilla06)^0.5)/A36stdlife))</f>
        <v>0</v>
      </c>
      <c r="AP578" s="251">
        <f ca="1">IF(A36stdlife="n/a","n/a",IF(AP$3&gt;(A36stdlife+$E578),('PTRM input'!$L$420*(1+rvanilla06)^0.5)-SUM($L578:AO578),('PTRM input'!$L$420*(1+rvanilla06)^0.5)/A36stdlife))</f>
        <v>0</v>
      </c>
      <c r="AQ578" s="251">
        <f ca="1">IF(A36stdlife="n/a","n/a",IF(AQ$3&gt;(A36stdlife+$E578),('PTRM input'!$L$420*(1+rvanilla06)^0.5)-SUM($L578:AP578),('PTRM input'!$L$420*(1+rvanilla06)^0.5)/A36stdlife))</f>
        <v>0</v>
      </c>
      <c r="AR578" s="251">
        <f ca="1">IF(A36stdlife="n/a","n/a",IF(AR$3&gt;(A36stdlife+$E578),('PTRM input'!$L$420*(1+rvanilla06)^0.5)-SUM($L578:AQ578),('PTRM input'!$L$420*(1+rvanilla06)^0.5)/A36stdlife))</f>
        <v>0</v>
      </c>
      <c r="AS578" s="251">
        <f ca="1">IF(A36stdlife="n/a","n/a",IF(AS$3&gt;(A36stdlife+$E578),('PTRM input'!$L$420*(1+rvanilla06)^0.5)-SUM($L578:AR578),('PTRM input'!$L$420*(1+rvanilla06)^0.5)/A36stdlife))</f>
        <v>0</v>
      </c>
      <c r="AT578" s="251">
        <f ca="1">IF(A36stdlife="n/a","n/a",IF(AT$3&gt;(A36stdlife+$E578),('PTRM input'!$L$420*(1+rvanilla06)^0.5)-SUM($L578:AS578),('PTRM input'!$L$420*(1+rvanilla06)^0.5)/A36stdlife))</f>
        <v>0</v>
      </c>
      <c r="AU578" s="251">
        <f ca="1">IF(A36stdlife="n/a","n/a",IF(AU$3&gt;(A36stdlife+$E578),('PTRM input'!$L$420*(1+rvanilla06)^0.5)-SUM($L578:AT578),('PTRM input'!$L$420*(1+rvanilla06)^0.5)/A36stdlife))</f>
        <v>0</v>
      </c>
      <c r="AV578" s="251">
        <f ca="1">IF(A36stdlife="n/a","n/a",IF(AV$3&gt;(A36stdlife+$E578),('PTRM input'!$L$420*(1+rvanilla06)^0.5)-SUM($L578:AU578),('PTRM input'!$L$420*(1+rvanilla06)^0.5)/A36stdlife))</f>
        <v>0</v>
      </c>
      <c r="AW578" s="251">
        <f ca="1">IF(A36stdlife="n/a","n/a",IF(AW$3&gt;(A36stdlife+$E578),('PTRM input'!$L$420*(1+rvanilla06)^0.5)-SUM($L578:AV578),('PTRM input'!$L$420*(1+rvanilla06)^0.5)/A36stdlife))</f>
        <v>0</v>
      </c>
      <c r="AX578" s="251">
        <f ca="1">IF(A36stdlife="n/a","n/a",IF(AX$3&gt;(A36stdlife+$E578),('PTRM input'!$L$420*(1+rvanilla06)^0.5)-SUM($L578:AW578),('PTRM input'!$L$420*(1+rvanilla06)^0.5)/A36stdlife))</f>
        <v>0</v>
      </c>
      <c r="AY578" s="251">
        <f ca="1">IF(A36stdlife="n/a","n/a",IF(AY$3&gt;(A36stdlife+$E578),('PTRM input'!$L$420*(1+rvanilla06)^0.5)-SUM($L578:AX578),('PTRM input'!$L$420*(1+rvanilla06)^0.5)/A36stdlife))</f>
        <v>0</v>
      </c>
      <c r="AZ578" s="251">
        <f ca="1">IF(A36stdlife="n/a","n/a",IF(AZ$3&gt;(A36stdlife+$E578),('PTRM input'!$L$420*(1+rvanilla06)^0.5)-SUM($L578:AY578),('PTRM input'!$L$420*(1+rvanilla06)^0.5)/A36stdlife))</f>
        <v>0</v>
      </c>
      <c r="BA578" s="251">
        <f ca="1">IF(A36stdlife="n/a","n/a",IF(BA$3&gt;(A36stdlife+$E578),('PTRM input'!$L$420*(1+rvanilla06)^0.5)-SUM($L578:AZ578),('PTRM input'!$L$420*(1+rvanilla06)^0.5)/A36stdlife))</f>
        <v>0</v>
      </c>
      <c r="BB578" s="251">
        <f ca="1">IF(A36stdlife="n/a","n/a",IF(BB$3&gt;(A36stdlife+$E578),('PTRM input'!$L$420*(1+rvanilla06)^0.5)-SUM($L578:BA578),('PTRM input'!$L$420*(1+rvanilla06)^0.5)/A36stdlife))</f>
        <v>0</v>
      </c>
      <c r="BC578" s="251">
        <f ca="1">IF(A36stdlife="n/a","n/a",IF(BC$3&gt;(A36stdlife+$E578),('PTRM input'!$L$420*(1+rvanilla06)^0.5)-SUM($L578:BB578),('PTRM input'!$L$420*(1+rvanilla06)^0.5)/A36stdlife))</f>
        <v>0</v>
      </c>
      <c r="BD578" s="251">
        <f ca="1">IF(A36stdlife="n/a","n/a",IF(BD$3&gt;(A36stdlife+$E578),('PTRM input'!$L$420*(1+rvanilla06)^0.5)-SUM($L578:BC578),('PTRM input'!$L$420*(1+rvanilla06)^0.5)/A36stdlife))</f>
        <v>0</v>
      </c>
      <c r="BE578" s="251">
        <f ca="1">IF(A36stdlife="n/a","n/a",IF(BE$3&gt;(A36stdlife+$E578),('PTRM input'!$L$420*(1+rvanilla06)^0.5)-SUM($L578:BD578),('PTRM input'!$L$420*(1+rvanilla06)^0.5)/A36stdlife))</f>
        <v>0</v>
      </c>
      <c r="BF578" s="251">
        <f ca="1">IF(A36stdlife="n/a","n/a",IF(BF$3&gt;(A36stdlife+$E578),('PTRM input'!$L$420*(1+rvanilla06)^0.5)-SUM($L578:BE578),('PTRM input'!$L$420*(1+rvanilla06)^0.5)/A36stdlife))</f>
        <v>0</v>
      </c>
      <c r="BG578" s="251">
        <f ca="1">IF(A36stdlife="n/a","n/a",IF(BG$3&gt;(A36stdlife+$E578),('PTRM input'!$L$420*(1+rvanilla06)^0.5)-SUM($L578:BF578),('PTRM input'!$L$420*(1+rvanilla06)^0.5)/A36stdlife))</f>
        <v>0</v>
      </c>
      <c r="BH578" s="251">
        <f ca="1">IF(A36stdlife="n/a","n/a",IF(BH$3&gt;(A36stdlife+$E578),('PTRM input'!$L$420*(1+rvanilla06)^0.5)-SUM($L578:BG578),('PTRM input'!$L$420*(1+rvanilla06)^0.5)/A36stdlife))</f>
        <v>0</v>
      </c>
      <c r="BI578" s="251">
        <f ca="1">IF(A36stdlife="n/a","n/a",IF(BI$3&gt;(A36stdlife+$E578),('PTRM input'!$L$420*(1+rvanilla06)^0.5)-SUM($L578:BH578),('PTRM input'!$L$420*(1+rvanilla06)^0.5)/A36stdlife))</f>
        <v>0</v>
      </c>
      <c r="BJ578" s="116"/>
      <c r="BK578" s="116"/>
      <c r="BL578" s="116"/>
      <c r="BM578" s="116"/>
    </row>
    <row r="579" spans="1:65" hidden="1" outlineLevel="2">
      <c r="A579" s="116"/>
      <c r="B579" s="19"/>
      <c r="C579" s="18"/>
      <c r="D579" s="760"/>
      <c r="E579" s="86">
        <v>7</v>
      </c>
      <c r="F579" s="259"/>
      <c r="G579" s="434"/>
      <c r="H579" s="435"/>
      <c r="I579" s="435"/>
      <c r="J579" s="435"/>
      <c r="K579" s="435"/>
      <c r="L579" s="435"/>
      <c r="M579" s="619"/>
      <c r="N579" s="433">
        <f ca="1">IF(A36stdlife="n/a","n/a",IF(N$3&gt;(A36stdlife+$E579),('PTRM input'!$M$420*(1+rvanilla07)^0.5)-SUM($M579:M579),('PTRM input'!$M$420*(1+rvanilla07)^0.5)/A36stdlife))</f>
        <v>0</v>
      </c>
      <c r="O579" s="433">
        <f ca="1">IF(A36stdlife="n/a","n/a",IF(O$3&gt;(A36stdlife+$E579),('PTRM input'!$M$420*(1+rvanilla07)^0.5)-SUM($M579:N579),('PTRM input'!$M$420*(1+rvanilla07)^0.5)/A36stdlife))</f>
        <v>0</v>
      </c>
      <c r="P579" s="433">
        <f ca="1">IF(A36stdlife="n/a","n/a",IF(P$3&gt;(A36stdlife+$E579),('PTRM input'!$M$420*(1+rvanilla07)^0.5)-SUM($M579:O579),('PTRM input'!$M$420*(1+rvanilla07)^0.5)/A36stdlife))</f>
        <v>0</v>
      </c>
      <c r="Q579" s="433">
        <f ca="1">IF(A36stdlife="n/a","n/a",IF(Q$3&gt;(A36stdlife+$E579),('PTRM input'!$M$420*(1+rvanilla07)^0.5)-SUM($M579:P579),('PTRM input'!$M$420*(1+rvanilla07)^0.5)/A36stdlife))</f>
        <v>0</v>
      </c>
      <c r="R579" s="251">
        <f ca="1">IF(A36stdlife="n/a","n/a",IF(R$3&gt;(A36stdlife+$E579),('PTRM input'!$M$420*(1+rvanilla07)^0.5)-SUM($M579:Q579),('PTRM input'!$M$420*(1+rvanilla07)^0.5)/A36stdlife))</f>
        <v>0</v>
      </c>
      <c r="S579" s="251">
        <f ca="1">IF(A36stdlife="n/a","n/a",IF(S$3&gt;(A36stdlife+$E579),('PTRM input'!$M$420*(1+rvanilla07)^0.5)-SUM($M579:R579),('PTRM input'!$M$420*(1+rvanilla07)^0.5)/A36stdlife))</f>
        <v>0</v>
      </c>
      <c r="T579" s="251">
        <f ca="1">IF(A36stdlife="n/a","n/a",IF(T$3&gt;(A36stdlife+$E579),('PTRM input'!$M$420*(1+rvanilla07)^0.5)-SUM($M579:S579),('PTRM input'!$M$420*(1+rvanilla07)^0.5)/A36stdlife))</f>
        <v>0</v>
      </c>
      <c r="U579" s="251">
        <f ca="1">IF(A36stdlife="n/a","n/a",IF(U$3&gt;(A36stdlife+$E579),('PTRM input'!$M$420*(1+rvanilla07)^0.5)-SUM($M579:T579),('PTRM input'!$M$420*(1+rvanilla07)^0.5)/A36stdlife))</f>
        <v>0</v>
      </c>
      <c r="V579" s="251">
        <f ca="1">IF(A36stdlife="n/a","n/a",IF(V$3&gt;(A36stdlife+$E579),('PTRM input'!$M$420*(1+rvanilla07)^0.5)-SUM($M579:U579),('PTRM input'!$M$420*(1+rvanilla07)^0.5)/A36stdlife))</f>
        <v>0</v>
      </c>
      <c r="W579" s="251">
        <f ca="1">IF(A36stdlife="n/a","n/a",IF(W$3&gt;(A36stdlife+$E579),('PTRM input'!$M$420*(1+rvanilla07)^0.5)-SUM($M579:V579),('PTRM input'!$M$420*(1+rvanilla07)^0.5)/A36stdlife))</f>
        <v>0</v>
      </c>
      <c r="X579" s="251">
        <f ca="1">IF(A36stdlife="n/a","n/a",IF(X$3&gt;(A36stdlife+$E579),('PTRM input'!$M$420*(1+rvanilla07)^0.5)-SUM($M579:W579),('PTRM input'!$M$420*(1+rvanilla07)^0.5)/A36stdlife))</f>
        <v>0</v>
      </c>
      <c r="Y579" s="251">
        <f ca="1">IF(A36stdlife="n/a","n/a",IF(Y$3&gt;(A36stdlife+$E579),('PTRM input'!$M$420*(1+rvanilla07)^0.5)-SUM($M579:X579),('PTRM input'!$M$420*(1+rvanilla07)^0.5)/A36stdlife))</f>
        <v>0</v>
      </c>
      <c r="Z579" s="251">
        <f ca="1">IF(A36stdlife="n/a","n/a",IF(Z$3&gt;(A36stdlife+$E579),('PTRM input'!$M$420*(1+rvanilla07)^0.5)-SUM($M579:Y579),('PTRM input'!$M$420*(1+rvanilla07)^0.5)/A36stdlife))</f>
        <v>0</v>
      </c>
      <c r="AA579" s="251">
        <f ca="1">IF(A36stdlife="n/a","n/a",IF(AA$3&gt;(A36stdlife+$E579),('PTRM input'!$M$420*(1+rvanilla07)^0.5)-SUM($M579:Z579),('PTRM input'!$M$420*(1+rvanilla07)^0.5)/A36stdlife))</f>
        <v>0</v>
      </c>
      <c r="AB579" s="251">
        <f ca="1">IF(A36stdlife="n/a","n/a",IF(AB$3&gt;(A36stdlife+$E579),('PTRM input'!$M$420*(1+rvanilla07)^0.5)-SUM($M579:AA579),('PTRM input'!$M$420*(1+rvanilla07)^0.5)/A36stdlife))</f>
        <v>0</v>
      </c>
      <c r="AC579" s="251">
        <f ca="1">IF(A36stdlife="n/a","n/a",IF(AC$3&gt;(A36stdlife+$E579),('PTRM input'!$M$420*(1+rvanilla07)^0.5)-SUM($M579:AB579),('PTRM input'!$M$420*(1+rvanilla07)^0.5)/A36stdlife))</f>
        <v>0</v>
      </c>
      <c r="AD579" s="251">
        <f ca="1">IF(A36stdlife="n/a","n/a",IF(AD$3&gt;(A36stdlife+$E579),('PTRM input'!$M$420*(1+rvanilla07)^0.5)-SUM($M579:AC579),('PTRM input'!$M$420*(1+rvanilla07)^0.5)/A36stdlife))</f>
        <v>0</v>
      </c>
      <c r="AE579" s="251">
        <f ca="1">IF(A36stdlife="n/a","n/a",IF(AE$3&gt;(A36stdlife+$E579),('PTRM input'!$M$420*(1+rvanilla07)^0.5)-SUM($M579:AD579),('PTRM input'!$M$420*(1+rvanilla07)^0.5)/A36stdlife))</f>
        <v>0</v>
      </c>
      <c r="AF579" s="251">
        <f ca="1">IF(A36stdlife="n/a","n/a",IF(AF$3&gt;(A36stdlife+$E579),('PTRM input'!$M$420*(1+rvanilla07)^0.5)-SUM($M579:AE579),('PTRM input'!$M$420*(1+rvanilla07)^0.5)/A36stdlife))</f>
        <v>0</v>
      </c>
      <c r="AG579" s="251">
        <f ca="1">IF(A36stdlife="n/a","n/a",IF(AG$3&gt;(A36stdlife+$E579),('PTRM input'!$M$420*(1+rvanilla07)^0.5)-SUM($M579:AF579),('PTRM input'!$M$420*(1+rvanilla07)^0.5)/A36stdlife))</f>
        <v>0</v>
      </c>
      <c r="AH579" s="251">
        <f ca="1">IF(A36stdlife="n/a","n/a",IF(AH$3&gt;(A36stdlife+$E579),('PTRM input'!$M$420*(1+rvanilla07)^0.5)-SUM($M579:AG579),('PTRM input'!$M$420*(1+rvanilla07)^0.5)/A36stdlife))</f>
        <v>0</v>
      </c>
      <c r="AI579" s="251">
        <f ca="1">IF(A36stdlife="n/a","n/a",IF(AI$3&gt;(A36stdlife+$E579),('PTRM input'!$M$420*(1+rvanilla07)^0.5)-SUM($M579:AH579),('PTRM input'!$M$420*(1+rvanilla07)^0.5)/A36stdlife))</f>
        <v>0</v>
      </c>
      <c r="AJ579" s="251">
        <f ca="1">IF(A36stdlife="n/a","n/a",IF(AJ$3&gt;(A36stdlife+$E579),('PTRM input'!$M$420*(1+rvanilla07)^0.5)-SUM($M579:AI579),('PTRM input'!$M$420*(1+rvanilla07)^0.5)/A36stdlife))</f>
        <v>0</v>
      </c>
      <c r="AK579" s="251">
        <f ca="1">IF(A36stdlife="n/a","n/a",IF(AK$3&gt;(A36stdlife+$E579),('PTRM input'!$M$420*(1+rvanilla07)^0.5)-SUM($M579:AJ579),('PTRM input'!$M$420*(1+rvanilla07)^0.5)/A36stdlife))</f>
        <v>0</v>
      </c>
      <c r="AL579" s="251">
        <f ca="1">IF(A36stdlife="n/a","n/a",IF(AL$3&gt;(A36stdlife+$E579),('PTRM input'!$M$420*(1+rvanilla07)^0.5)-SUM($M579:AK579),('PTRM input'!$M$420*(1+rvanilla07)^0.5)/A36stdlife))</f>
        <v>0</v>
      </c>
      <c r="AM579" s="251">
        <f ca="1">IF(A36stdlife="n/a","n/a",IF(AM$3&gt;(A36stdlife+$E579),('PTRM input'!$M$420*(1+rvanilla07)^0.5)-SUM($M579:AL579),('PTRM input'!$M$420*(1+rvanilla07)^0.5)/A36stdlife))</f>
        <v>0</v>
      </c>
      <c r="AN579" s="251">
        <f ca="1">IF(A36stdlife="n/a","n/a",IF(AN$3&gt;(A36stdlife+$E579),('PTRM input'!$M$420*(1+rvanilla07)^0.5)-SUM($M579:AM579),('PTRM input'!$M$420*(1+rvanilla07)^0.5)/A36stdlife))</f>
        <v>0</v>
      </c>
      <c r="AO579" s="251">
        <f ca="1">IF(A36stdlife="n/a","n/a",IF(AO$3&gt;(A36stdlife+$E579),('PTRM input'!$M$420*(1+rvanilla07)^0.5)-SUM($M579:AN579),('PTRM input'!$M$420*(1+rvanilla07)^0.5)/A36stdlife))</f>
        <v>0</v>
      </c>
      <c r="AP579" s="251">
        <f ca="1">IF(A36stdlife="n/a","n/a",IF(AP$3&gt;(A36stdlife+$E579),('PTRM input'!$M$420*(1+rvanilla07)^0.5)-SUM($M579:AO579),('PTRM input'!$M$420*(1+rvanilla07)^0.5)/A36stdlife))</f>
        <v>0</v>
      </c>
      <c r="AQ579" s="251">
        <f ca="1">IF(A36stdlife="n/a","n/a",IF(AQ$3&gt;(A36stdlife+$E579),('PTRM input'!$M$420*(1+rvanilla07)^0.5)-SUM($M579:AP579),('PTRM input'!$M$420*(1+rvanilla07)^0.5)/A36stdlife))</f>
        <v>0</v>
      </c>
      <c r="AR579" s="251">
        <f ca="1">IF(A36stdlife="n/a","n/a",IF(AR$3&gt;(A36stdlife+$E579),('PTRM input'!$M$420*(1+rvanilla07)^0.5)-SUM($M579:AQ579),('PTRM input'!$M$420*(1+rvanilla07)^0.5)/A36stdlife))</f>
        <v>0</v>
      </c>
      <c r="AS579" s="251">
        <f ca="1">IF(A36stdlife="n/a","n/a",IF(AS$3&gt;(A36stdlife+$E579),('PTRM input'!$M$420*(1+rvanilla07)^0.5)-SUM($M579:AR579),('PTRM input'!$M$420*(1+rvanilla07)^0.5)/A36stdlife))</f>
        <v>0</v>
      </c>
      <c r="AT579" s="251">
        <f ca="1">IF(A36stdlife="n/a","n/a",IF(AT$3&gt;(A36stdlife+$E579),('PTRM input'!$M$420*(1+rvanilla07)^0.5)-SUM($M579:AS579),('PTRM input'!$M$420*(1+rvanilla07)^0.5)/A36stdlife))</f>
        <v>0</v>
      </c>
      <c r="AU579" s="251">
        <f ca="1">IF(A36stdlife="n/a","n/a",IF(AU$3&gt;(A36stdlife+$E579),('PTRM input'!$M$420*(1+rvanilla07)^0.5)-SUM($M579:AT579),('PTRM input'!$M$420*(1+rvanilla07)^0.5)/A36stdlife))</f>
        <v>0</v>
      </c>
      <c r="AV579" s="251">
        <f ca="1">IF(A36stdlife="n/a","n/a",IF(AV$3&gt;(A36stdlife+$E579),('PTRM input'!$M$420*(1+rvanilla07)^0.5)-SUM($M579:AU579),('PTRM input'!$M$420*(1+rvanilla07)^0.5)/A36stdlife))</f>
        <v>0</v>
      </c>
      <c r="AW579" s="251">
        <f ca="1">IF(A36stdlife="n/a","n/a",IF(AW$3&gt;(A36stdlife+$E579),('PTRM input'!$M$420*(1+rvanilla07)^0.5)-SUM($M579:AV579),('PTRM input'!$M$420*(1+rvanilla07)^0.5)/A36stdlife))</f>
        <v>0</v>
      </c>
      <c r="AX579" s="251">
        <f ca="1">IF(A36stdlife="n/a","n/a",IF(AX$3&gt;(A36stdlife+$E579),('PTRM input'!$M$420*(1+rvanilla07)^0.5)-SUM($M579:AW579),('PTRM input'!$M$420*(1+rvanilla07)^0.5)/A36stdlife))</f>
        <v>0</v>
      </c>
      <c r="AY579" s="251">
        <f ca="1">IF(A36stdlife="n/a","n/a",IF(AY$3&gt;(A36stdlife+$E579),('PTRM input'!$M$420*(1+rvanilla07)^0.5)-SUM($M579:AX579),('PTRM input'!$M$420*(1+rvanilla07)^0.5)/A36stdlife))</f>
        <v>0</v>
      </c>
      <c r="AZ579" s="251">
        <f ca="1">IF(A36stdlife="n/a","n/a",IF(AZ$3&gt;(A36stdlife+$E579),('PTRM input'!$M$420*(1+rvanilla07)^0.5)-SUM($M579:AY579),('PTRM input'!$M$420*(1+rvanilla07)^0.5)/A36stdlife))</f>
        <v>0</v>
      </c>
      <c r="BA579" s="251">
        <f ca="1">IF(A36stdlife="n/a","n/a",IF(BA$3&gt;(A36stdlife+$E579),('PTRM input'!$M$420*(1+rvanilla07)^0.5)-SUM($M579:AZ579),('PTRM input'!$M$420*(1+rvanilla07)^0.5)/A36stdlife))</f>
        <v>0</v>
      </c>
      <c r="BB579" s="251">
        <f ca="1">IF(A36stdlife="n/a","n/a",IF(BB$3&gt;(A36stdlife+$E579),('PTRM input'!$M$420*(1+rvanilla07)^0.5)-SUM($M579:BA579),('PTRM input'!$M$420*(1+rvanilla07)^0.5)/A36stdlife))</f>
        <v>0</v>
      </c>
      <c r="BC579" s="251">
        <f ca="1">IF(A36stdlife="n/a","n/a",IF(BC$3&gt;(A36stdlife+$E579),('PTRM input'!$M$420*(1+rvanilla07)^0.5)-SUM($M579:BB579),('PTRM input'!$M$420*(1+rvanilla07)^0.5)/A36stdlife))</f>
        <v>0</v>
      </c>
      <c r="BD579" s="251">
        <f ca="1">IF(A36stdlife="n/a","n/a",IF(BD$3&gt;(A36stdlife+$E579),('PTRM input'!$M$420*(1+rvanilla07)^0.5)-SUM($M579:BC579),('PTRM input'!$M$420*(1+rvanilla07)^0.5)/A36stdlife))</f>
        <v>0</v>
      </c>
      <c r="BE579" s="251">
        <f ca="1">IF(A36stdlife="n/a","n/a",IF(BE$3&gt;(A36stdlife+$E579),('PTRM input'!$M$420*(1+rvanilla07)^0.5)-SUM($M579:BD579),('PTRM input'!$M$420*(1+rvanilla07)^0.5)/A36stdlife))</f>
        <v>0</v>
      </c>
      <c r="BF579" s="251">
        <f ca="1">IF(A36stdlife="n/a","n/a",IF(BF$3&gt;(A36stdlife+$E579),('PTRM input'!$M$420*(1+rvanilla07)^0.5)-SUM($M579:BE579),('PTRM input'!$M$420*(1+rvanilla07)^0.5)/A36stdlife))</f>
        <v>0</v>
      </c>
      <c r="BG579" s="251">
        <f ca="1">IF(A36stdlife="n/a","n/a",IF(BG$3&gt;(A36stdlife+$E579),('PTRM input'!$M$420*(1+rvanilla07)^0.5)-SUM($M579:BF579),('PTRM input'!$M$420*(1+rvanilla07)^0.5)/A36stdlife))</f>
        <v>0</v>
      </c>
      <c r="BH579" s="251">
        <f ca="1">IF(A36stdlife="n/a","n/a",IF(BH$3&gt;(A36stdlife+$E579),('PTRM input'!$M$420*(1+rvanilla07)^0.5)-SUM($M579:BG579),('PTRM input'!$M$420*(1+rvanilla07)^0.5)/A36stdlife))</f>
        <v>0</v>
      </c>
      <c r="BI579" s="251">
        <f ca="1">IF(A36stdlife="n/a","n/a",IF(BI$3&gt;(A36stdlife+$E579),('PTRM input'!$M$420*(1+rvanilla07)^0.5)-SUM($M579:BH579),('PTRM input'!$M$420*(1+rvanilla07)^0.5)/A36stdlife))</f>
        <v>0</v>
      </c>
      <c r="BJ579" s="116"/>
      <c r="BK579" s="116"/>
      <c r="BL579" s="116"/>
      <c r="BM579" s="116"/>
    </row>
    <row r="580" spans="1:65" hidden="1" outlineLevel="2">
      <c r="A580" s="116"/>
      <c r="B580" s="19"/>
      <c r="C580" s="18"/>
      <c r="D580" s="760"/>
      <c r="E580" s="86">
        <v>8</v>
      </c>
      <c r="F580" s="259"/>
      <c r="G580" s="434"/>
      <c r="H580" s="435"/>
      <c r="I580" s="435"/>
      <c r="J580" s="435"/>
      <c r="K580" s="435"/>
      <c r="L580" s="435"/>
      <c r="M580" s="435"/>
      <c r="N580" s="619"/>
      <c r="O580" s="433">
        <f ca="1">IF(A36stdlife="n/a","n/a",IF(O$3&gt;(A36stdlife+$E580),('PTRM input'!$N$420*(1+rvanilla08)^0.5)-SUM($N580:N580),('PTRM input'!$N$420*(1+rvanilla08)^0.5)/A36stdlife))</f>
        <v>0</v>
      </c>
      <c r="P580" s="433">
        <f ca="1">IF(A36stdlife="n/a","n/a",IF(P$3&gt;(A36stdlife+$E580),('PTRM input'!$N$420*(1+rvanilla08)^0.5)-SUM($N580:O580),('PTRM input'!$N$420*(1+rvanilla08)^0.5)/A36stdlife))</f>
        <v>0</v>
      </c>
      <c r="Q580" s="433">
        <f ca="1">IF(A36stdlife="n/a","n/a",IF(Q$3&gt;(A36stdlife+$E580),('PTRM input'!$N$420*(1+rvanilla08)^0.5)-SUM($N580:P580),('PTRM input'!$N$420*(1+rvanilla08)^0.5)/A36stdlife))</f>
        <v>0</v>
      </c>
      <c r="R580" s="251">
        <f ca="1">IF(A36stdlife="n/a","n/a",IF(R$3&gt;(A36stdlife+$E580),('PTRM input'!$N$420*(1+rvanilla08)^0.5)-SUM($N580:Q580),('PTRM input'!$N$420*(1+rvanilla08)^0.5)/A36stdlife))</f>
        <v>0</v>
      </c>
      <c r="S580" s="251">
        <f ca="1">IF(A36stdlife="n/a","n/a",IF(S$3&gt;(A36stdlife+$E580),('PTRM input'!$N$420*(1+rvanilla08)^0.5)-SUM($N580:R580),('PTRM input'!$N$420*(1+rvanilla08)^0.5)/A36stdlife))</f>
        <v>0</v>
      </c>
      <c r="T580" s="251">
        <f ca="1">IF(A36stdlife="n/a","n/a",IF(T$3&gt;(A36stdlife+$E580),('PTRM input'!$N$420*(1+rvanilla08)^0.5)-SUM($N580:S580),('PTRM input'!$N$420*(1+rvanilla08)^0.5)/A36stdlife))</f>
        <v>0</v>
      </c>
      <c r="U580" s="251">
        <f ca="1">IF(A36stdlife="n/a","n/a",IF(U$3&gt;(A36stdlife+$E580),('PTRM input'!$N$420*(1+rvanilla08)^0.5)-SUM($N580:T580),('PTRM input'!$N$420*(1+rvanilla08)^0.5)/A36stdlife))</f>
        <v>0</v>
      </c>
      <c r="V580" s="251">
        <f ca="1">IF(A36stdlife="n/a","n/a",IF(V$3&gt;(A36stdlife+$E580),('PTRM input'!$N$420*(1+rvanilla08)^0.5)-SUM($N580:U580),('PTRM input'!$N$420*(1+rvanilla08)^0.5)/A36stdlife))</f>
        <v>0</v>
      </c>
      <c r="W580" s="251">
        <f ca="1">IF(A36stdlife="n/a","n/a",IF(W$3&gt;(A36stdlife+$E580),('PTRM input'!$N$420*(1+rvanilla08)^0.5)-SUM($N580:V580),('PTRM input'!$N$420*(1+rvanilla08)^0.5)/A36stdlife))</f>
        <v>0</v>
      </c>
      <c r="X580" s="251">
        <f ca="1">IF(A36stdlife="n/a","n/a",IF(X$3&gt;(A36stdlife+$E580),('PTRM input'!$N$420*(1+rvanilla08)^0.5)-SUM($N580:W580),('PTRM input'!$N$420*(1+rvanilla08)^0.5)/A36stdlife))</f>
        <v>0</v>
      </c>
      <c r="Y580" s="251">
        <f ca="1">IF(A36stdlife="n/a","n/a",IF(Y$3&gt;(A36stdlife+$E580),('PTRM input'!$N$420*(1+rvanilla08)^0.5)-SUM($N580:X580),('PTRM input'!$N$420*(1+rvanilla08)^0.5)/A36stdlife))</f>
        <v>0</v>
      </c>
      <c r="Z580" s="251">
        <f ca="1">IF(A36stdlife="n/a","n/a",IF(Z$3&gt;(A36stdlife+$E580),('PTRM input'!$N$420*(1+rvanilla08)^0.5)-SUM($N580:Y580),('PTRM input'!$N$420*(1+rvanilla08)^0.5)/A36stdlife))</f>
        <v>0</v>
      </c>
      <c r="AA580" s="251">
        <f ca="1">IF(A36stdlife="n/a","n/a",IF(AA$3&gt;(A36stdlife+$E580),('PTRM input'!$N$420*(1+rvanilla08)^0.5)-SUM($N580:Z580),('PTRM input'!$N$420*(1+rvanilla08)^0.5)/A36stdlife))</f>
        <v>0</v>
      </c>
      <c r="AB580" s="251">
        <f ca="1">IF(A36stdlife="n/a","n/a",IF(AB$3&gt;(A36stdlife+$E580),('PTRM input'!$N$420*(1+rvanilla08)^0.5)-SUM($N580:AA580),('PTRM input'!$N$420*(1+rvanilla08)^0.5)/A36stdlife))</f>
        <v>0</v>
      </c>
      <c r="AC580" s="251">
        <f ca="1">IF(A36stdlife="n/a","n/a",IF(AC$3&gt;(A36stdlife+$E580),('PTRM input'!$N$420*(1+rvanilla08)^0.5)-SUM($N580:AB580),('PTRM input'!$N$420*(1+rvanilla08)^0.5)/A36stdlife))</f>
        <v>0</v>
      </c>
      <c r="AD580" s="251">
        <f ca="1">IF(A36stdlife="n/a","n/a",IF(AD$3&gt;(A36stdlife+$E580),('PTRM input'!$N$420*(1+rvanilla08)^0.5)-SUM($N580:AC580),('PTRM input'!$N$420*(1+rvanilla08)^0.5)/A36stdlife))</f>
        <v>0</v>
      </c>
      <c r="AE580" s="251">
        <f ca="1">IF(A36stdlife="n/a","n/a",IF(AE$3&gt;(A36stdlife+$E580),('PTRM input'!$N$420*(1+rvanilla08)^0.5)-SUM($N580:AD580),('PTRM input'!$N$420*(1+rvanilla08)^0.5)/A36stdlife))</f>
        <v>0</v>
      </c>
      <c r="AF580" s="251">
        <f ca="1">IF(A36stdlife="n/a","n/a",IF(AF$3&gt;(A36stdlife+$E580),('PTRM input'!$N$420*(1+rvanilla08)^0.5)-SUM($N580:AE580),('PTRM input'!$N$420*(1+rvanilla08)^0.5)/A36stdlife))</f>
        <v>0</v>
      </c>
      <c r="AG580" s="251">
        <f ca="1">IF(A36stdlife="n/a","n/a",IF(AG$3&gt;(A36stdlife+$E580),('PTRM input'!$N$420*(1+rvanilla08)^0.5)-SUM($N580:AF580),('PTRM input'!$N$420*(1+rvanilla08)^0.5)/A36stdlife))</f>
        <v>0</v>
      </c>
      <c r="AH580" s="251">
        <f ca="1">IF(A36stdlife="n/a","n/a",IF(AH$3&gt;(A36stdlife+$E580),('PTRM input'!$N$420*(1+rvanilla08)^0.5)-SUM($N580:AG580),('PTRM input'!$N$420*(1+rvanilla08)^0.5)/A36stdlife))</f>
        <v>0</v>
      </c>
      <c r="AI580" s="251">
        <f ca="1">IF(A36stdlife="n/a","n/a",IF(AI$3&gt;(A36stdlife+$E580),('PTRM input'!$N$420*(1+rvanilla08)^0.5)-SUM($N580:AH580),('PTRM input'!$N$420*(1+rvanilla08)^0.5)/A36stdlife))</f>
        <v>0</v>
      </c>
      <c r="AJ580" s="251">
        <f ca="1">IF(A36stdlife="n/a","n/a",IF(AJ$3&gt;(A36stdlife+$E580),('PTRM input'!$N$420*(1+rvanilla08)^0.5)-SUM($N580:AI580),('PTRM input'!$N$420*(1+rvanilla08)^0.5)/A36stdlife))</f>
        <v>0</v>
      </c>
      <c r="AK580" s="251">
        <f ca="1">IF(A36stdlife="n/a","n/a",IF(AK$3&gt;(A36stdlife+$E580),('PTRM input'!$N$420*(1+rvanilla08)^0.5)-SUM($N580:AJ580),('PTRM input'!$N$420*(1+rvanilla08)^0.5)/A36stdlife))</f>
        <v>0</v>
      </c>
      <c r="AL580" s="251">
        <f ca="1">IF(A36stdlife="n/a","n/a",IF(AL$3&gt;(A36stdlife+$E580),('PTRM input'!$N$420*(1+rvanilla08)^0.5)-SUM($N580:AK580),('PTRM input'!$N$420*(1+rvanilla08)^0.5)/A36stdlife))</f>
        <v>0</v>
      </c>
      <c r="AM580" s="251">
        <f ca="1">IF(A36stdlife="n/a","n/a",IF(AM$3&gt;(A36stdlife+$E580),('PTRM input'!$N$420*(1+rvanilla08)^0.5)-SUM($N580:AL580),('PTRM input'!$N$420*(1+rvanilla08)^0.5)/A36stdlife))</f>
        <v>0</v>
      </c>
      <c r="AN580" s="251">
        <f ca="1">IF(A36stdlife="n/a","n/a",IF(AN$3&gt;(A36stdlife+$E580),('PTRM input'!$N$420*(1+rvanilla08)^0.5)-SUM($N580:AM580),('PTRM input'!$N$420*(1+rvanilla08)^0.5)/A36stdlife))</f>
        <v>0</v>
      </c>
      <c r="AO580" s="251">
        <f ca="1">IF(A36stdlife="n/a","n/a",IF(AO$3&gt;(A36stdlife+$E580),('PTRM input'!$N$420*(1+rvanilla08)^0.5)-SUM($N580:AN580),('PTRM input'!$N$420*(1+rvanilla08)^0.5)/A36stdlife))</f>
        <v>0</v>
      </c>
      <c r="AP580" s="251">
        <f ca="1">IF(A36stdlife="n/a","n/a",IF(AP$3&gt;(A36stdlife+$E580),('PTRM input'!$N$420*(1+rvanilla08)^0.5)-SUM($N580:AO580),('PTRM input'!$N$420*(1+rvanilla08)^0.5)/A36stdlife))</f>
        <v>0</v>
      </c>
      <c r="AQ580" s="251">
        <f ca="1">IF(A36stdlife="n/a","n/a",IF(AQ$3&gt;(A36stdlife+$E580),('PTRM input'!$N$420*(1+rvanilla08)^0.5)-SUM($N580:AP580),('PTRM input'!$N$420*(1+rvanilla08)^0.5)/A36stdlife))</f>
        <v>0</v>
      </c>
      <c r="AR580" s="251">
        <f ca="1">IF(A36stdlife="n/a","n/a",IF(AR$3&gt;(A36stdlife+$E580),('PTRM input'!$N$420*(1+rvanilla08)^0.5)-SUM($N580:AQ580),('PTRM input'!$N$420*(1+rvanilla08)^0.5)/A36stdlife))</f>
        <v>0</v>
      </c>
      <c r="AS580" s="251">
        <f ca="1">IF(A36stdlife="n/a","n/a",IF(AS$3&gt;(A36stdlife+$E580),('PTRM input'!$N$420*(1+rvanilla08)^0.5)-SUM($N580:AR580),('PTRM input'!$N$420*(1+rvanilla08)^0.5)/A36stdlife))</f>
        <v>0</v>
      </c>
      <c r="AT580" s="251">
        <f ca="1">IF(A36stdlife="n/a","n/a",IF(AT$3&gt;(A36stdlife+$E580),('PTRM input'!$N$420*(1+rvanilla08)^0.5)-SUM($N580:AS580),('PTRM input'!$N$420*(1+rvanilla08)^0.5)/A36stdlife))</f>
        <v>0</v>
      </c>
      <c r="AU580" s="251">
        <f ca="1">IF(A36stdlife="n/a","n/a",IF(AU$3&gt;(A36stdlife+$E580),('PTRM input'!$N$420*(1+rvanilla08)^0.5)-SUM($N580:AT580),('PTRM input'!$N$420*(1+rvanilla08)^0.5)/A36stdlife))</f>
        <v>0</v>
      </c>
      <c r="AV580" s="251">
        <f ca="1">IF(A36stdlife="n/a","n/a",IF(AV$3&gt;(A36stdlife+$E580),('PTRM input'!$N$420*(1+rvanilla08)^0.5)-SUM($N580:AU580),('PTRM input'!$N$420*(1+rvanilla08)^0.5)/A36stdlife))</f>
        <v>0</v>
      </c>
      <c r="AW580" s="251">
        <f ca="1">IF(A36stdlife="n/a","n/a",IF(AW$3&gt;(A36stdlife+$E580),('PTRM input'!$N$420*(1+rvanilla08)^0.5)-SUM($N580:AV580),('PTRM input'!$N$420*(1+rvanilla08)^0.5)/A36stdlife))</f>
        <v>0</v>
      </c>
      <c r="AX580" s="251">
        <f ca="1">IF(A36stdlife="n/a","n/a",IF(AX$3&gt;(A36stdlife+$E580),('PTRM input'!$N$420*(1+rvanilla08)^0.5)-SUM($N580:AW580),('PTRM input'!$N$420*(1+rvanilla08)^0.5)/A36stdlife))</f>
        <v>0</v>
      </c>
      <c r="AY580" s="251">
        <f ca="1">IF(A36stdlife="n/a","n/a",IF(AY$3&gt;(A36stdlife+$E580),('PTRM input'!$N$420*(1+rvanilla08)^0.5)-SUM($N580:AX580),('PTRM input'!$N$420*(1+rvanilla08)^0.5)/A36stdlife))</f>
        <v>0</v>
      </c>
      <c r="AZ580" s="251">
        <f ca="1">IF(A36stdlife="n/a","n/a",IF(AZ$3&gt;(A36stdlife+$E580),('PTRM input'!$N$420*(1+rvanilla08)^0.5)-SUM($N580:AY580),('PTRM input'!$N$420*(1+rvanilla08)^0.5)/A36stdlife))</f>
        <v>0</v>
      </c>
      <c r="BA580" s="251">
        <f ca="1">IF(A36stdlife="n/a","n/a",IF(BA$3&gt;(A36stdlife+$E580),('PTRM input'!$N$420*(1+rvanilla08)^0.5)-SUM($N580:AZ580),('PTRM input'!$N$420*(1+rvanilla08)^0.5)/A36stdlife))</f>
        <v>0</v>
      </c>
      <c r="BB580" s="251">
        <f ca="1">IF(A36stdlife="n/a","n/a",IF(BB$3&gt;(A36stdlife+$E580),('PTRM input'!$N$420*(1+rvanilla08)^0.5)-SUM($N580:BA580),('PTRM input'!$N$420*(1+rvanilla08)^0.5)/A36stdlife))</f>
        <v>0</v>
      </c>
      <c r="BC580" s="251">
        <f ca="1">IF(A36stdlife="n/a","n/a",IF(BC$3&gt;(A36stdlife+$E580),('PTRM input'!$N$420*(1+rvanilla08)^0.5)-SUM($N580:BB580),('PTRM input'!$N$420*(1+rvanilla08)^0.5)/A36stdlife))</f>
        <v>0</v>
      </c>
      <c r="BD580" s="251">
        <f ca="1">IF(A36stdlife="n/a","n/a",IF(BD$3&gt;(A36stdlife+$E580),('PTRM input'!$N$420*(1+rvanilla08)^0.5)-SUM($N580:BC580),('PTRM input'!$N$420*(1+rvanilla08)^0.5)/A36stdlife))</f>
        <v>0</v>
      </c>
      <c r="BE580" s="251">
        <f ca="1">IF(A36stdlife="n/a","n/a",IF(BE$3&gt;(A36stdlife+$E580),('PTRM input'!$N$420*(1+rvanilla08)^0.5)-SUM($N580:BD580),('PTRM input'!$N$420*(1+rvanilla08)^0.5)/A36stdlife))</f>
        <v>0</v>
      </c>
      <c r="BF580" s="251">
        <f ca="1">IF(A36stdlife="n/a","n/a",IF(BF$3&gt;(A36stdlife+$E580),('PTRM input'!$N$420*(1+rvanilla08)^0.5)-SUM($N580:BE580),('PTRM input'!$N$420*(1+rvanilla08)^0.5)/A36stdlife))</f>
        <v>0</v>
      </c>
      <c r="BG580" s="251">
        <f ca="1">IF(A36stdlife="n/a","n/a",IF(BG$3&gt;(A36stdlife+$E580),('PTRM input'!$N$420*(1+rvanilla08)^0.5)-SUM($N580:BF580),('PTRM input'!$N$420*(1+rvanilla08)^0.5)/A36stdlife))</f>
        <v>0</v>
      </c>
      <c r="BH580" s="251">
        <f ca="1">IF(A36stdlife="n/a","n/a",IF(BH$3&gt;(A36stdlife+$E580),('PTRM input'!$N$420*(1+rvanilla08)^0.5)-SUM($N580:BG580),('PTRM input'!$N$420*(1+rvanilla08)^0.5)/A36stdlife))</f>
        <v>0</v>
      </c>
      <c r="BI580" s="251">
        <f ca="1">IF(A36stdlife="n/a","n/a",IF(BI$3&gt;(A36stdlife+$E580),('PTRM input'!$N$420*(1+rvanilla08)^0.5)-SUM($N580:BH580),('PTRM input'!$N$420*(1+rvanilla08)^0.5)/A36stdlife))</f>
        <v>0</v>
      </c>
      <c r="BJ580" s="116"/>
      <c r="BK580" s="116"/>
      <c r="BL580" s="116"/>
      <c r="BM580" s="116"/>
    </row>
    <row r="581" spans="1:65" hidden="1" outlineLevel="2">
      <c r="A581" s="116"/>
      <c r="B581" s="19"/>
      <c r="C581" s="18"/>
      <c r="D581" s="760"/>
      <c r="E581" s="86">
        <v>9</v>
      </c>
      <c r="F581" s="259"/>
      <c r="G581" s="434"/>
      <c r="H581" s="435"/>
      <c r="I581" s="435"/>
      <c r="J581" s="435"/>
      <c r="K581" s="435"/>
      <c r="L581" s="435"/>
      <c r="M581" s="435"/>
      <c r="N581" s="435"/>
      <c r="O581" s="619"/>
      <c r="P581" s="433">
        <f ca="1">IF(A36stdlife="n/a","n/a",IF(P$3&gt;(A36stdlife+$E581),('PTRM input'!$O$420*(1+rvanilla09)^0.5)-SUM($O581:O581),('PTRM input'!$O$420*(1+rvanilla09)^0.5)/A36stdlife))</f>
        <v>0</v>
      </c>
      <c r="Q581" s="433">
        <f ca="1">IF(A36stdlife="n/a","n/a",IF(Q$3&gt;(A36stdlife+$E581),('PTRM input'!$O$420*(1+rvanilla09)^0.5)-SUM($O581:P581),('PTRM input'!$O$420*(1+rvanilla09)^0.5)/A36stdlife))</f>
        <v>0</v>
      </c>
      <c r="R581" s="251">
        <f ca="1">IF(A36stdlife="n/a","n/a",IF(R$3&gt;(A36stdlife+$E581),('PTRM input'!$O$420*(1+rvanilla09)^0.5)-SUM($O581:Q581),('PTRM input'!$O$420*(1+rvanilla09)^0.5)/A36stdlife))</f>
        <v>0</v>
      </c>
      <c r="S581" s="251">
        <f ca="1">IF(A36stdlife="n/a","n/a",IF(S$3&gt;(A36stdlife+$E581),('PTRM input'!$O$420*(1+rvanilla09)^0.5)-SUM($O581:R581),('PTRM input'!$O$420*(1+rvanilla09)^0.5)/A36stdlife))</f>
        <v>0</v>
      </c>
      <c r="T581" s="251">
        <f ca="1">IF(A36stdlife="n/a","n/a",IF(T$3&gt;(A36stdlife+$E581),('PTRM input'!$O$420*(1+rvanilla09)^0.5)-SUM($O581:S581),('PTRM input'!$O$420*(1+rvanilla09)^0.5)/A36stdlife))</f>
        <v>0</v>
      </c>
      <c r="U581" s="251">
        <f ca="1">IF(A36stdlife="n/a","n/a",IF(U$3&gt;(A36stdlife+$E581),('PTRM input'!$O$420*(1+rvanilla09)^0.5)-SUM($O581:T581),('PTRM input'!$O$420*(1+rvanilla09)^0.5)/A36stdlife))</f>
        <v>0</v>
      </c>
      <c r="V581" s="251">
        <f ca="1">IF(A36stdlife="n/a","n/a",IF(V$3&gt;(A36stdlife+$E581),('PTRM input'!$O$420*(1+rvanilla09)^0.5)-SUM($O581:U581),('PTRM input'!$O$420*(1+rvanilla09)^0.5)/A36stdlife))</f>
        <v>0</v>
      </c>
      <c r="W581" s="251">
        <f ca="1">IF(A36stdlife="n/a","n/a",IF(W$3&gt;(A36stdlife+$E581),('PTRM input'!$O$420*(1+rvanilla09)^0.5)-SUM($O581:V581),('PTRM input'!$O$420*(1+rvanilla09)^0.5)/A36stdlife))</f>
        <v>0</v>
      </c>
      <c r="X581" s="251">
        <f ca="1">IF(A36stdlife="n/a","n/a",IF(X$3&gt;(A36stdlife+$E581),('PTRM input'!$O$420*(1+rvanilla09)^0.5)-SUM($O581:W581),('PTRM input'!$O$420*(1+rvanilla09)^0.5)/A36stdlife))</f>
        <v>0</v>
      </c>
      <c r="Y581" s="251">
        <f ca="1">IF(A36stdlife="n/a","n/a",IF(Y$3&gt;(A36stdlife+$E581),('PTRM input'!$O$420*(1+rvanilla09)^0.5)-SUM($O581:X581),('PTRM input'!$O$420*(1+rvanilla09)^0.5)/A36stdlife))</f>
        <v>0</v>
      </c>
      <c r="Z581" s="251">
        <f ca="1">IF(A36stdlife="n/a","n/a",IF(Z$3&gt;(A36stdlife+$E581),('PTRM input'!$O$420*(1+rvanilla09)^0.5)-SUM($O581:Y581),('PTRM input'!$O$420*(1+rvanilla09)^0.5)/A36stdlife))</f>
        <v>0</v>
      </c>
      <c r="AA581" s="251">
        <f ca="1">IF(A36stdlife="n/a","n/a",IF(AA$3&gt;(A36stdlife+$E581),('PTRM input'!$O$420*(1+rvanilla09)^0.5)-SUM($O581:Z581),('PTRM input'!$O$420*(1+rvanilla09)^0.5)/A36stdlife))</f>
        <v>0</v>
      </c>
      <c r="AB581" s="251">
        <f ca="1">IF(A36stdlife="n/a","n/a",IF(AB$3&gt;(A36stdlife+$E581),('PTRM input'!$O$420*(1+rvanilla09)^0.5)-SUM($O581:AA581),('PTRM input'!$O$420*(1+rvanilla09)^0.5)/A36stdlife))</f>
        <v>0</v>
      </c>
      <c r="AC581" s="251">
        <f ca="1">IF(A36stdlife="n/a","n/a",IF(AC$3&gt;(A36stdlife+$E581),('PTRM input'!$O$420*(1+rvanilla09)^0.5)-SUM($O581:AB581),('PTRM input'!$O$420*(1+rvanilla09)^0.5)/A36stdlife))</f>
        <v>0</v>
      </c>
      <c r="AD581" s="251">
        <f ca="1">IF(A36stdlife="n/a","n/a",IF(AD$3&gt;(A36stdlife+$E581),('PTRM input'!$O$420*(1+rvanilla09)^0.5)-SUM($O581:AC581),('PTRM input'!$O$420*(1+rvanilla09)^0.5)/A36stdlife))</f>
        <v>0</v>
      </c>
      <c r="AE581" s="251">
        <f ca="1">IF(A36stdlife="n/a","n/a",IF(AE$3&gt;(A36stdlife+$E581),('PTRM input'!$O$420*(1+rvanilla09)^0.5)-SUM($O581:AD581),('PTRM input'!$O$420*(1+rvanilla09)^0.5)/A36stdlife))</f>
        <v>0</v>
      </c>
      <c r="AF581" s="251">
        <f ca="1">IF(A36stdlife="n/a","n/a",IF(AF$3&gt;(A36stdlife+$E581),('PTRM input'!$O$420*(1+rvanilla09)^0.5)-SUM($O581:AE581),('PTRM input'!$O$420*(1+rvanilla09)^0.5)/A36stdlife))</f>
        <v>0</v>
      </c>
      <c r="AG581" s="251">
        <f ca="1">IF(A36stdlife="n/a","n/a",IF(AG$3&gt;(A36stdlife+$E581),('PTRM input'!$O$420*(1+rvanilla09)^0.5)-SUM($O581:AF581),('PTRM input'!$O$420*(1+rvanilla09)^0.5)/A36stdlife))</f>
        <v>0</v>
      </c>
      <c r="AH581" s="251">
        <f ca="1">IF(A36stdlife="n/a","n/a",IF(AH$3&gt;(A36stdlife+$E581),('PTRM input'!$O$420*(1+rvanilla09)^0.5)-SUM($O581:AG581),('PTRM input'!$O$420*(1+rvanilla09)^0.5)/A36stdlife))</f>
        <v>0</v>
      </c>
      <c r="AI581" s="251">
        <f ca="1">IF(A36stdlife="n/a","n/a",IF(AI$3&gt;(A36stdlife+$E581),('PTRM input'!$O$420*(1+rvanilla09)^0.5)-SUM($O581:AH581),('PTRM input'!$O$420*(1+rvanilla09)^0.5)/A36stdlife))</f>
        <v>0</v>
      </c>
      <c r="AJ581" s="251">
        <f ca="1">IF(A36stdlife="n/a","n/a",IF(AJ$3&gt;(A36stdlife+$E581),('PTRM input'!$O$420*(1+rvanilla09)^0.5)-SUM($O581:AI581),('PTRM input'!$O$420*(1+rvanilla09)^0.5)/A36stdlife))</f>
        <v>0</v>
      </c>
      <c r="AK581" s="251">
        <f ca="1">IF(A36stdlife="n/a","n/a",IF(AK$3&gt;(A36stdlife+$E581),('PTRM input'!$O$420*(1+rvanilla09)^0.5)-SUM($O581:AJ581),('PTRM input'!$O$420*(1+rvanilla09)^0.5)/A36stdlife))</f>
        <v>0</v>
      </c>
      <c r="AL581" s="251">
        <f ca="1">IF(A36stdlife="n/a","n/a",IF(AL$3&gt;(A36stdlife+$E581),('PTRM input'!$O$420*(1+rvanilla09)^0.5)-SUM($O581:AK581),('PTRM input'!$O$420*(1+rvanilla09)^0.5)/A36stdlife))</f>
        <v>0</v>
      </c>
      <c r="AM581" s="251">
        <f ca="1">IF(A36stdlife="n/a","n/a",IF(AM$3&gt;(A36stdlife+$E581),('PTRM input'!$O$420*(1+rvanilla09)^0.5)-SUM($O581:AL581),('PTRM input'!$O$420*(1+rvanilla09)^0.5)/A36stdlife))</f>
        <v>0</v>
      </c>
      <c r="AN581" s="251">
        <f ca="1">IF(A36stdlife="n/a","n/a",IF(AN$3&gt;(A36stdlife+$E581),('PTRM input'!$O$420*(1+rvanilla09)^0.5)-SUM($O581:AM581),('PTRM input'!$O$420*(1+rvanilla09)^0.5)/A36stdlife))</f>
        <v>0</v>
      </c>
      <c r="AO581" s="251">
        <f ca="1">IF(A36stdlife="n/a","n/a",IF(AO$3&gt;(A36stdlife+$E581),('PTRM input'!$O$420*(1+rvanilla09)^0.5)-SUM($O581:AN581),('PTRM input'!$O$420*(1+rvanilla09)^0.5)/A36stdlife))</f>
        <v>0</v>
      </c>
      <c r="AP581" s="251">
        <f ca="1">IF(A36stdlife="n/a","n/a",IF(AP$3&gt;(A36stdlife+$E581),('PTRM input'!$O$420*(1+rvanilla09)^0.5)-SUM($O581:AO581),('PTRM input'!$O$420*(1+rvanilla09)^0.5)/A36stdlife))</f>
        <v>0</v>
      </c>
      <c r="AQ581" s="251">
        <f ca="1">IF(A36stdlife="n/a","n/a",IF(AQ$3&gt;(A36stdlife+$E581),('PTRM input'!$O$420*(1+rvanilla09)^0.5)-SUM($O581:AP581),('PTRM input'!$O$420*(1+rvanilla09)^0.5)/A36stdlife))</f>
        <v>0</v>
      </c>
      <c r="AR581" s="251">
        <f ca="1">IF(A36stdlife="n/a","n/a",IF(AR$3&gt;(A36stdlife+$E581),('PTRM input'!$O$420*(1+rvanilla09)^0.5)-SUM($O581:AQ581),('PTRM input'!$O$420*(1+rvanilla09)^0.5)/A36stdlife))</f>
        <v>0</v>
      </c>
      <c r="AS581" s="251">
        <f ca="1">IF(A36stdlife="n/a","n/a",IF(AS$3&gt;(A36stdlife+$E581),('PTRM input'!$O$420*(1+rvanilla09)^0.5)-SUM($O581:AR581),('PTRM input'!$O$420*(1+rvanilla09)^0.5)/A36stdlife))</f>
        <v>0</v>
      </c>
      <c r="AT581" s="251">
        <f ca="1">IF(A36stdlife="n/a","n/a",IF(AT$3&gt;(A36stdlife+$E581),('PTRM input'!$O$420*(1+rvanilla09)^0.5)-SUM($O581:AS581),('PTRM input'!$O$420*(1+rvanilla09)^0.5)/A36stdlife))</f>
        <v>0</v>
      </c>
      <c r="AU581" s="251">
        <f ca="1">IF(A36stdlife="n/a","n/a",IF(AU$3&gt;(A36stdlife+$E581),('PTRM input'!$O$420*(1+rvanilla09)^0.5)-SUM($O581:AT581),('PTRM input'!$O$420*(1+rvanilla09)^0.5)/A36stdlife))</f>
        <v>0</v>
      </c>
      <c r="AV581" s="251">
        <f ca="1">IF(A36stdlife="n/a","n/a",IF(AV$3&gt;(A36stdlife+$E581),('PTRM input'!$O$420*(1+rvanilla09)^0.5)-SUM($O581:AU581),('PTRM input'!$O$420*(1+rvanilla09)^0.5)/A36stdlife))</f>
        <v>0</v>
      </c>
      <c r="AW581" s="251">
        <f ca="1">IF(A36stdlife="n/a","n/a",IF(AW$3&gt;(A36stdlife+$E581),('PTRM input'!$O$420*(1+rvanilla09)^0.5)-SUM($O581:AV581),('PTRM input'!$O$420*(1+rvanilla09)^0.5)/A36stdlife))</f>
        <v>0</v>
      </c>
      <c r="AX581" s="251">
        <f ca="1">IF(A36stdlife="n/a","n/a",IF(AX$3&gt;(A36stdlife+$E581),('PTRM input'!$O$420*(1+rvanilla09)^0.5)-SUM($O581:AW581),('PTRM input'!$O$420*(1+rvanilla09)^0.5)/A36stdlife))</f>
        <v>0</v>
      </c>
      <c r="AY581" s="251">
        <f ca="1">IF(A36stdlife="n/a","n/a",IF(AY$3&gt;(A36stdlife+$E581),('PTRM input'!$O$420*(1+rvanilla09)^0.5)-SUM($O581:AX581),('PTRM input'!$O$420*(1+rvanilla09)^0.5)/A36stdlife))</f>
        <v>0</v>
      </c>
      <c r="AZ581" s="251">
        <f ca="1">IF(A36stdlife="n/a","n/a",IF(AZ$3&gt;(A36stdlife+$E581),('PTRM input'!$O$420*(1+rvanilla09)^0.5)-SUM($O581:AY581),('PTRM input'!$O$420*(1+rvanilla09)^0.5)/A36stdlife))</f>
        <v>0</v>
      </c>
      <c r="BA581" s="251">
        <f ca="1">IF(A36stdlife="n/a","n/a",IF(BA$3&gt;(A36stdlife+$E581),('PTRM input'!$O$420*(1+rvanilla09)^0.5)-SUM($O581:AZ581),('PTRM input'!$O$420*(1+rvanilla09)^0.5)/A36stdlife))</f>
        <v>0</v>
      </c>
      <c r="BB581" s="251">
        <f ca="1">IF(A36stdlife="n/a","n/a",IF(BB$3&gt;(A36stdlife+$E581),('PTRM input'!$O$420*(1+rvanilla09)^0.5)-SUM($O581:BA581),('PTRM input'!$O$420*(1+rvanilla09)^0.5)/A36stdlife))</f>
        <v>0</v>
      </c>
      <c r="BC581" s="251">
        <f ca="1">IF(A36stdlife="n/a","n/a",IF(BC$3&gt;(A36stdlife+$E581),('PTRM input'!$O$420*(1+rvanilla09)^0.5)-SUM($O581:BB581),('PTRM input'!$O$420*(1+rvanilla09)^0.5)/A36stdlife))</f>
        <v>0</v>
      </c>
      <c r="BD581" s="251">
        <f ca="1">IF(A36stdlife="n/a","n/a",IF(BD$3&gt;(A36stdlife+$E581),('PTRM input'!$O$420*(1+rvanilla09)^0.5)-SUM($O581:BC581),('PTRM input'!$O$420*(1+rvanilla09)^0.5)/A36stdlife))</f>
        <v>0</v>
      </c>
      <c r="BE581" s="251">
        <f ca="1">IF(A36stdlife="n/a","n/a",IF(BE$3&gt;(A36stdlife+$E581),('PTRM input'!$O$420*(1+rvanilla09)^0.5)-SUM($O581:BD581),('PTRM input'!$O$420*(1+rvanilla09)^0.5)/A36stdlife))</f>
        <v>0</v>
      </c>
      <c r="BF581" s="251">
        <f ca="1">IF(A36stdlife="n/a","n/a",IF(BF$3&gt;(A36stdlife+$E581),('PTRM input'!$O$420*(1+rvanilla09)^0.5)-SUM($O581:BE581),('PTRM input'!$O$420*(1+rvanilla09)^0.5)/A36stdlife))</f>
        <v>0</v>
      </c>
      <c r="BG581" s="251">
        <f ca="1">IF(A36stdlife="n/a","n/a",IF(BG$3&gt;(A36stdlife+$E581),('PTRM input'!$O$420*(1+rvanilla09)^0.5)-SUM($O581:BF581),('PTRM input'!$O$420*(1+rvanilla09)^0.5)/A36stdlife))</f>
        <v>0</v>
      </c>
      <c r="BH581" s="251">
        <f ca="1">IF(A36stdlife="n/a","n/a",IF(BH$3&gt;(A36stdlife+$E581),('PTRM input'!$O$420*(1+rvanilla09)^0.5)-SUM($O581:BG581),('PTRM input'!$O$420*(1+rvanilla09)^0.5)/A36stdlife))</f>
        <v>0</v>
      </c>
      <c r="BI581" s="251">
        <f ca="1">IF(A36stdlife="n/a","n/a",IF(BI$3&gt;(A36stdlife+$E581),('PTRM input'!$O$420*(1+rvanilla09)^0.5)-SUM($O581:BH581),('PTRM input'!$O$420*(1+rvanilla09)^0.5)/A36stdlife))</f>
        <v>0</v>
      </c>
      <c r="BJ581" s="116"/>
      <c r="BK581" s="116"/>
      <c r="BL581" s="116"/>
      <c r="BM581" s="116"/>
    </row>
    <row r="582" spans="1:65" hidden="1" outlineLevel="2">
      <c r="A582" s="116"/>
      <c r="B582" s="19"/>
      <c r="C582" s="18"/>
      <c r="D582" s="760"/>
      <c r="E582" s="87">
        <v>10</v>
      </c>
      <c r="F582" s="259"/>
      <c r="G582" s="434"/>
      <c r="H582" s="435"/>
      <c r="I582" s="435"/>
      <c r="J582" s="435"/>
      <c r="K582" s="435"/>
      <c r="L582" s="435"/>
      <c r="M582" s="435"/>
      <c r="N582" s="435"/>
      <c r="O582" s="435"/>
      <c r="P582" s="619"/>
      <c r="Q582" s="433">
        <f ca="1">IF(A36stdlife="n/a","n/a",IF(Q$3&gt;(A36stdlife+$E582),('PTRM input'!$P$420*(1+rvanilla10)^0.5)-SUM($P582:P582),('PTRM input'!$P$420*(1+rvanilla10)^0.5)/A36stdlife))</f>
        <v>0</v>
      </c>
      <c r="R582" s="251">
        <f ca="1">IF(A36stdlife="n/a","n/a",IF(R$3&gt;(A36stdlife+$E582),('PTRM input'!$P$420*(1+rvanilla10)^0.5)-SUM($P582:Q582),('PTRM input'!$P$420*(1+rvanilla10)^0.5)/A36stdlife))</f>
        <v>0</v>
      </c>
      <c r="S582" s="251">
        <f ca="1">IF(A36stdlife="n/a","n/a",IF(S$3&gt;(A36stdlife+$E582),('PTRM input'!$P$420*(1+rvanilla10)^0.5)-SUM($P582:R582),('PTRM input'!$P$420*(1+rvanilla10)^0.5)/A36stdlife))</f>
        <v>0</v>
      </c>
      <c r="T582" s="251">
        <f ca="1">IF(A36stdlife="n/a","n/a",IF(T$3&gt;(A36stdlife+$E582),('PTRM input'!$P$420*(1+rvanilla10)^0.5)-SUM($P582:S582),('PTRM input'!$P$420*(1+rvanilla10)^0.5)/A36stdlife))</f>
        <v>0</v>
      </c>
      <c r="U582" s="251">
        <f ca="1">IF(A36stdlife="n/a","n/a",IF(U$3&gt;(A36stdlife+$E582),('PTRM input'!$P$420*(1+rvanilla10)^0.5)-SUM($P582:T582),('PTRM input'!$P$420*(1+rvanilla10)^0.5)/A36stdlife))</f>
        <v>0</v>
      </c>
      <c r="V582" s="251">
        <f ca="1">IF(A36stdlife="n/a","n/a",IF(V$3&gt;(A36stdlife+$E582),('PTRM input'!$P$420*(1+rvanilla10)^0.5)-SUM($P582:U582),('PTRM input'!$P$420*(1+rvanilla10)^0.5)/A36stdlife))</f>
        <v>0</v>
      </c>
      <c r="W582" s="251">
        <f ca="1">IF(A36stdlife="n/a","n/a",IF(W$3&gt;(A36stdlife+$E582),('PTRM input'!$P$420*(1+rvanilla10)^0.5)-SUM($P582:V582),('PTRM input'!$P$420*(1+rvanilla10)^0.5)/A36stdlife))</f>
        <v>0</v>
      </c>
      <c r="X582" s="251">
        <f ca="1">IF(A36stdlife="n/a","n/a",IF(X$3&gt;(A36stdlife+$E582),('PTRM input'!$P$420*(1+rvanilla10)^0.5)-SUM($P582:W582),('PTRM input'!$P$420*(1+rvanilla10)^0.5)/A36stdlife))</f>
        <v>0</v>
      </c>
      <c r="Y582" s="251">
        <f ca="1">IF(A36stdlife="n/a","n/a",IF(Y$3&gt;(A36stdlife+$E582),('PTRM input'!$P$420*(1+rvanilla10)^0.5)-SUM($P582:X582),('PTRM input'!$P$420*(1+rvanilla10)^0.5)/A36stdlife))</f>
        <v>0</v>
      </c>
      <c r="Z582" s="251">
        <f ca="1">IF(A36stdlife="n/a","n/a",IF(Z$3&gt;(A36stdlife+$E582),('PTRM input'!$P$420*(1+rvanilla10)^0.5)-SUM($P582:Y582),('PTRM input'!$P$420*(1+rvanilla10)^0.5)/A36stdlife))</f>
        <v>0</v>
      </c>
      <c r="AA582" s="251">
        <f ca="1">IF(A36stdlife="n/a","n/a",IF(AA$3&gt;(A36stdlife+$E582),('PTRM input'!$P$420*(1+rvanilla10)^0.5)-SUM($P582:Z582),('PTRM input'!$P$420*(1+rvanilla10)^0.5)/A36stdlife))</f>
        <v>0</v>
      </c>
      <c r="AB582" s="251">
        <f ca="1">IF(A36stdlife="n/a","n/a",IF(AB$3&gt;(A36stdlife+$E582),('PTRM input'!$P$420*(1+rvanilla10)^0.5)-SUM($P582:AA582),('PTRM input'!$P$420*(1+rvanilla10)^0.5)/A36stdlife))</f>
        <v>0</v>
      </c>
      <c r="AC582" s="251">
        <f ca="1">IF(A36stdlife="n/a","n/a",IF(AC$3&gt;(A36stdlife+$E582),('PTRM input'!$P$420*(1+rvanilla10)^0.5)-SUM($P582:AB582),('PTRM input'!$P$420*(1+rvanilla10)^0.5)/A36stdlife))</f>
        <v>0</v>
      </c>
      <c r="AD582" s="251">
        <f ca="1">IF(A36stdlife="n/a","n/a",IF(AD$3&gt;(A36stdlife+$E582),('PTRM input'!$P$420*(1+rvanilla10)^0.5)-SUM($P582:AC582),('PTRM input'!$P$420*(1+rvanilla10)^0.5)/A36stdlife))</f>
        <v>0</v>
      </c>
      <c r="AE582" s="251">
        <f ca="1">IF(A36stdlife="n/a","n/a",IF(AE$3&gt;(A36stdlife+$E582),('PTRM input'!$P$420*(1+rvanilla10)^0.5)-SUM($P582:AD582),('PTRM input'!$P$420*(1+rvanilla10)^0.5)/A36stdlife))</f>
        <v>0</v>
      </c>
      <c r="AF582" s="251">
        <f ca="1">IF(A36stdlife="n/a","n/a",IF(AF$3&gt;(A36stdlife+$E582),('PTRM input'!$P$420*(1+rvanilla10)^0.5)-SUM($P582:AE582),('PTRM input'!$P$420*(1+rvanilla10)^0.5)/A36stdlife))</f>
        <v>0</v>
      </c>
      <c r="AG582" s="251">
        <f ca="1">IF(A36stdlife="n/a","n/a",IF(AG$3&gt;(A36stdlife+$E582),('PTRM input'!$P$420*(1+rvanilla10)^0.5)-SUM($P582:AF582),('PTRM input'!$P$420*(1+rvanilla10)^0.5)/A36stdlife))</f>
        <v>0</v>
      </c>
      <c r="AH582" s="251">
        <f ca="1">IF(A36stdlife="n/a","n/a",IF(AH$3&gt;(A36stdlife+$E582),('PTRM input'!$P$420*(1+rvanilla10)^0.5)-SUM($P582:AG582),('PTRM input'!$P$420*(1+rvanilla10)^0.5)/A36stdlife))</f>
        <v>0</v>
      </c>
      <c r="AI582" s="251">
        <f ca="1">IF(A36stdlife="n/a","n/a",IF(AI$3&gt;(A36stdlife+$E582),('PTRM input'!$P$420*(1+rvanilla10)^0.5)-SUM($P582:AH582),('PTRM input'!$P$420*(1+rvanilla10)^0.5)/A36stdlife))</f>
        <v>0</v>
      </c>
      <c r="AJ582" s="251">
        <f ca="1">IF(A36stdlife="n/a","n/a",IF(AJ$3&gt;(A36stdlife+$E582),('PTRM input'!$P$420*(1+rvanilla10)^0.5)-SUM($P582:AI582),('PTRM input'!$P$420*(1+rvanilla10)^0.5)/A36stdlife))</f>
        <v>0</v>
      </c>
      <c r="AK582" s="251">
        <f ca="1">IF(A36stdlife="n/a","n/a",IF(AK$3&gt;(A36stdlife+$E582),('PTRM input'!$P$420*(1+rvanilla10)^0.5)-SUM($P582:AJ582),('PTRM input'!$P$420*(1+rvanilla10)^0.5)/A36stdlife))</f>
        <v>0</v>
      </c>
      <c r="AL582" s="251">
        <f ca="1">IF(A36stdlife="n/a","n/a",IF(AL$3&gt;(A36stdlife+$E582),('PTRM input'!$P$420*(1+rvanilla10)^0.5)-SUM($P582:AK582),('PTRM input'!$P$420*(1+rvanilla10)^0.5)/A36stdlife))</f>
        <v>0</v>
      </c>
      <c r="AM582" s="251">
        <f ca="1">IF(A36stdlife="n/a","n/a",IF(AM$3&gt;(A36stdlife+$E582),('PTRM input'!$P$420*(1+rvanilla10)^0.5)-SUM($P582:AL582),('PTRM input'!$P$420*(1+rvanilla10)^0.5)/A36stdlife))</f>
        <v>0</v>
      </c>
      <c r="AN582" s="251">
        <f ca="1">IF(A36stdlife="n/a","n/a",IF(AN$3&gt;(A36stdlife+$E582),('PTRM input'!$P$420*(1+rvanilla10)^0.5)-SUM($P582:AM582),('PTRM input'!$P$420*(1+rvanilla10)^0.5)/A36stdlife))</f>
        <v>0</v>
      </c>
      <c r="AO582" s="251">
        <f ca="1">IF(A36stdlife="n/a","n/a",IF(AO$3&gt;(A36stdlife+$E582),('PTRM input'!$P$420*(1+rvanilla10)^0.5)-SUM($P582:AN582),('PTRM input'!$P$420*(1+rvanilla10)^0.5)/A36stdlife))</f>
        <v>0</v>
      </c>
      <c r="AP582" s="251">
        <f ca="1">IF(A36stdlife="n/a","n/a",IF(AP$3&gt;(A36stdlife+$E582),('PTRM input'!$P$420*(1+rvanilla10)^0.5)-SUM($P582:AO582),('PTRM input'!$P$420*(1+rvanilla10)^0.5)/A36stdlife))</f>
        <v>0</v>
      </c>
      <c r="AQ582" s="251">
        <f ca="1">IF(A36stdlife="n/a","n/a",IF(AQ$3&gt;(A36stdlife+$E582),('PTRM input'!$P$420*(1+rvanilla10)^0.5)-SUM($P582:AP582),('PTRM input'!$P$420*(1+rvanilla10)^0.5)/A36stdlife))</f>
        <v>0</v>
      </c>
      <c r="AR582" s="251">
        <f ca="1">IF(A36stdlife="n/a","n/a",IF(AR$3&gt;(A36stdlife+$E582),('PTRM input'!$P$420*(1+rvanilla10)^0.5)-SUM($P582:AQ582),('PTRM input'!$P$420*(1+rvanilla10)^0.5)/A36stdlife))</f>
        <v>0</v>
      </c>
      <c r="AS582" s="251">
        <f ca="1">IF(A36stdlife="n/a","n/a",IF(AS$3&gt;(A36stdlife+$E582),('PTRM input'!$P$420*(1+rvanilla10)^0.5)-SUM($P582:AR582),('PTRM input'!$P$420*(1+rvanilla10)^0.5)/A36stdlife))</f>
        <v>0</v>
      </c>
      <c r="AT582" s="251">
        <f ca="1">IF(A36stdlife="n/a","n/a",IF(AT$3&gt;(A36stdlife+$E582),('PTRM input'!$P$420*(1+rvanilla10)^0.5)-SUM($P582:AS582),('PTRM input'!$P$420*(1+rvanilla10)^0.5)/A36stdlife))</f>
        <v>0</v>
      </c>
      <c r="AU582" s="251">
        <f ca="1">IF(A36stdlife="n/a","n/a",IF(AU$3&gt;(A36stdlife+$E582),('PTRM input'!$P$420*(1+rvanilla10)^0.5)-SUM($P582:AT582),('PTRM input'!$P$420*(1+rvanilla10)^0.5)/A36stdlife))</f>
        <v>0</v>
      </c>
      <c r="AV582" s="251">
        <f ca="1">IF(A36stdlife="n/a","n/a",IF(AV$3&gt;(A36stdlife+$E582),('PTRM input'!$P$420*(1+rvanilla10)^0.5)-SUM($P582:AU582),('PTRM input'!$P$420*(1+rvanilla10)^0.5)/A36stdlife))</f>
        <v>0</v>
      </c>
      <c r="AW582" s="251">
        <f ca="1">IF(A36stdlife="n/a","n/a",IF(AW$3&gt;(A36stdlife+$E582),('PTRM input'!$P$420*(1+rvanilla10)^0.5)-SUM($P582:AV582),('PTRM input'!$P$420*(1+rvanilla10)^0.5)/A36stdlife))</f>
        <v>0</v>
      </c>
      <c r="AX582" s="251">
        <f ca="1">IF(A36stdlife="n/a","n/a",IF(AX$3&gt;(A36stdlife+$E582),('PTRM input'!$P$420*(1+rvanilla10)^0.5)-SUM($P582:AW582),('PTRM input'!$P$420*(1+rvanilla10)^0.5)/A36stdlife))</f>
        <v>0</v>
      </c>
      <c r="AY582" s="251">
        <f ca="1">IF(A36stdlife="n/a","n/a",IF(AY$3&gt;(A36stdlife+$E582),('PTRM input'!$P$420*(1+rvanilla10)^0.5)-SUM($P582:AX582),('PTRM input'!$P$420*(1+rvanilla10)^0.5)/A36stdlife))</f>
        <v>0</v>
      </c>
      <c r="AZ582" s="251">
        <f ca="1">IF(A36stdlife="n/a","n/a",IF(AZ$3&gt;(A36stdlife+$E582),('PTRM input'!$P$420*(1+rvanilla10)^0.5)-SUM($P582:AY582),('PTRM input'!$P$420*(1+rvanilla10)^0.5)/A36stdlife))</f>
        <v>0</v>
      </c>
      <c r="BA582" s="251">
        <f ca="1">IF(A36stdlife="n/a","n/a",IF(BA$3&gt;(A36stdlife+$E582),('PTRM input'!$P$420*(1+rvanilla10)^0.5)-SUM($P582:AZ582),('PTRM input'!$P$420*(1+rvanilla10)^0.5)/A36stdlife))</f>
        <v>0</v>
      </c>
      <c r="BB582" s="251">
        <f ca="1">IF(A36stdlife="n/a","n/a",IF(BB$3&gt;(A36stdlife+$E582),('PTRM input'!$P$420*(1+rvanilla10)^0.5)-SUM($P582:BA582),('PTRM input'!$P$420*(1+rvanilla10)^0.5)/A36stdlife))</f>
        <v>0</v>
      </c>
      <c r="BC582" s="251">
        <f ca="1">IF(A36stdlife="n/a","n/a",IF(BC$3&gt;(A36stdlife+$E582),('PTRM input'!$P$420*(1+rvanilla10)^0.5)-SUM($P582:BB582),('PTRM input'!$P$420*(1+rvanilla10)^0.5)/A36stdlife))</f>
        <v>0</v>
      </c>
      <c r="BD582" s="251">
        <f ca="1">IF(A36stdlife="n/a","n/a",IF(BD$3&gt;(A36stdlife+$E582),('PTRM input'!$P$420*(1+rvanilla10)^0.5)-SUM($P582:BC582),('PTRM input'!$P$420*(1+rvanilla10)^0.5)/A36stdlife))</f>
        <v>0</v>
      </c>
      <c r="BE582" s="251">
        <f ca="1">IF(A36stdlife="n/a","n/a",IF(BE$3&gt;(A36stdlife+$E582),('PTRM input'!$P$420*(1+rvanilla10)^0.5)-SUM($P582:BD582),('PTRM input'!$P$420*(1+rvanilla10)^0.5)/A36stdlife))</f>
        <v>0</v>
      </c>
      <c r="BF582" s="251">
        <f ca="1">IF(A36stdlife="n/a","n/a",IF(BF$3&gt;(A36stdlife+$E582),('PTRM input'!$P$420*(1+rvanilla10)^0.5)-SUM($P582:BE582),('PTRM input'!$P$420*(1+rvanilla10)^0.5)/A36stdlife))</f>
        <v>0</v>
      </c>
      <c r="BG582" s="251">
        <f ca="1">IF(A36stdlife="n/a","n/a",IF(BG$3&gt;(A36stdlife+$E582),('PTRM input'!$P$420*(1+rvanilla10)^0.5)-SUM($P582:BF582),('PTRM input'!$P$420*(1+rvanilla10)^0.5)/A36stdlife))</f>
        <v>0</v>
      </c>
      <c r="BH582" s="251">
        <f ca="1">IF(A36stdlife="n/a","n/a",IF(BH$3&gt;(A36stdlife+$E582),('PTRM input'!$P$420*(1+rvanilla10)^0.5)-SUM($P582:BG582),('PTRM input'!$P$420*(1+rvanilla10)^0.5)/A36stdlife))</f>
        <v>0</v>
      </c>
      <c r="BI582" s="251">
        <f ca="1">IF(A36stdlife="n/a","n/a",IF(BI$3&gt;(A36stdlife+$E582),('PTRM input'!$P$420*(1+rvanilla10)^0.5)-SUM($P582:BH582),('PTRM input'!$P$420*(1+rvanilla10)^0.5)/A36stdlife))</f>
        <v>0</v>
      </c>
      <c r="BJ582" s="116"/>
      <c r="BK582" s="116"/>
      <c r="BL582" s="116"/>
      <c r="BM582" s="116"/>
    </row>
    <row r="583" spans="1:65" hidden="1" outlineLevel="1" collapsed="1">
      <c r="A583" s="116"/>
      <c r="B583" s="9"/>
      <c r="C583" s="19">
        <f>Asset36</f>
        <v>0</v>
      </c>
      <c r="D583" s="9"/>
      <c r="E583" s="9"/>
      <c r="F583" s="260"/>
      <c r="G583" s="261">
        <f>SUM(G571:G582)</f>
        <v>0</v>
      </c>
      <c r="H583" s="261">
        <f t="shared" ref="H583:K583" ca="1" si="156">SUM(H571:H582)</f>
        <v>0</v>
      </c>
      <c r="I583" s="261">
        <f t="shared" ca="1" si="156"/>
        <v>0</v>
      </c>
      <c r="J583" s="261">
        <f t="shared" ca="1" si="156"/>
        <v>0</v>
      </c>
      <c r="K583" s="261">
        <f t="shared" ca="1" si="156"/>
        <v>0</v>
      </c>
      <c r="L583" s="261">
        <f t="shared" ref="L583:BI583" ca="1" si="157">SUM(L571:L582)</f>
        <v>0</v>
      </c>
      <c r="M583" s="261">
        <f t="shared" ca="1" si="157"/>
        <v>0</v>
      </c>
      <c r="N583" s="261">
        <f t="shared" ca="1" si="157"/>
        <v>0</v>
      </c>
      <c r="O583" s="261">
        <f t="shared" ca="1" si="157"/>
        <v>0</v>
      </c>
      <c r="P583" s="261">
        <f t="shared" ca="1" si="157"/>
        <v>0</v>
      </c>
      <c r="Q583" s="261">
        <f t="shared" ca="1" si="157"/>
        <v>0</v>
      </c>
      <c r="R583" s="371">
        <f t="shared" ca="1" si="157"/>
        <v>0</v>
      </c>
      <c r="S583" s="371">
        <f t="shared" ca="1" si="157"/>
        <v>0</v>
      </c>
      <c r="T583" s="371">
        <f t="shared" ca="1" si="157"/>
        <v>0</v>
      </c>
      <c r="U583" s="371">
        <f t="shared" ca="1" si="157"/>
        <v>0</v>
      </c>
      <c r="V583" s="371">
        <f t="shared" ca="1" si="157"/>
        <v>0</v>
      </c>
      <c r="W583" s="371">
        <f t="shared" ca="1" si="157"/>
        <v>0</v>
      </c>
      <c r="X583" s="371">
        <f t="shared" ca="1" si="157"/>
        <v>0</v>
      </c>
      <c r="Y583" s="371">
        <f t="shared" ca="1" si="157"/>
        <v>0</v>
      </c>
      <c r="Z583" s="371">
        <f t="shared" ca="1" si="157"/>
        <v>0</v>
      </c>
      <c r="AA583" s="371">
        <f t="shared" ca="1" si="157"/>
        <v>0</v>
      </c>
      <c r="AB583" s="371">
        <f t="shared" ca="1" si="157"/>
        <v>0</v>
      </c>
      <c r="AC583" s="371">
        <f t="shared" ca="1" si="157"/>
        <v>0</v>
      </c>
      <c r="AD583" s="371">
        <f t="shared" ca="1" si="157"/>
        <v>0</v>
      </c>
      <c r="AE583" s="371">
        <f t="shared" ca="1" si="157"/>
        <v>0</v>
      </c>
      <c r="AF583" s="371">
        <f t="shared" ca="1" si="157"/>
        <v>0</v>
      </c>
      <c r="AG583" s="371">
        <f t="shared" ca="1" si="157"/>
        <v>0</v>
      </c>
      <c r="AH583" s="371">
        <f t="shared" ca="1" si="157"/>
        <v>0</v>
      </c>
      <c r="AI583" s="371">
        <f t="shared" ca="1" si="157"/>
        <v>0</v>
      </c>
      <c r="AJ583" s="371">
        <f t="shared" ca="1" si="157"/>
        <v>0</v>
      </c>
      <c r="AK583" s="371">
        <f t="shared" ca="1" si="157"/>
        <v>0</v>
      </c>
      <c r="AL583" s="371">
        <f t="shared" ca="1" si="157"/>
        <v>0</v>
      </c>
      <c r="AM583" s="371">
        <f t="shared" ca="1" si="157"/>
        <v>0</v>
      </c>
      <c r="AN583" s="371">
        <f t="shared" ca="1" si="157"/>
        <v>0</v>
      </c>
      <c r="AO583" s="371">
        <f t="shared" ca="1" si="157"/>
        <v>0</v>
      </c>
      <c r="AP583" s="371">
        <f t="shared" ca="1" si="157"/>
        <v>0</v>
      </c>
      <c r="AQ583" s="371">
        <f t="shared" ca="1" si="157"/>
        <v>0</v>
      </c>
      <c r="AR583" s="371">
        <f t="shared" ca="1" si="157"/>
        <v>0</v>
      </c>
      <c r="AS583" s="371">
        <f t="shared" ca="1" si="157"/>
        <v>0</v>
      </c>
      <c r="AT583" s="371">
        <f t="shared" ca="1" si="157"/>
        <v>0</v>
      </c>
      <c r="AU583" s="371">
        <f t="shared" ca="1" si="157"/>
        <v>0</v>
      </c>
      <c r="AV583" s="371">
        <f t="shared" ca="1" si="157"/>
        <v>0</v>
      </c>
      <c r="AW583" s="371">
        <f t="shared" ca="1" si="157"/>
        <v>0</v>
      </c>
      <c r="AX583" s="371">
        <f t="shared" ca="1" si="157"/>
        <v>0</v>
      </c>
      <c r="AY583" s="371">
        <f t="shared" ca="1" si="157"/>
        <v>0</v>
      </c>
      <c r="AZ583" s="371">
        <f t="shared" ca="1" si="157"/>
        <v>0</v>
      </c>
      <c r="BA583" s="371">
        <f t="shared" ca="1" si="157"/>
        <v>0</v>
      </c>
      <c r="BB583" s="371">
        <f t="shared" ca="1" si="157"/>
        <v>0</v>
      </c>
      <c r="BC583" s="371">
        <f t="shared" ca="1" si="157"/>
        <v>0</v>
      </c>
      <c r="BD583" s="371">
        <f t="shared" ca="1" si="157"/>
        <v>0</v>
      </c>
      <c r="BE583" s="371">
        <f t="shared" ca="1" si="157"/>
        <v>0</v>
      </c>
      <c r="BF583" s="371">
        <f t="shared" ca="1" si="157"/>
        <v>0</v>
      </c>
      <c r="BG583" s="371">
        <f t="shared" ca="1" si="157"/>
        <v>0</v>
      </c>
      <c r="BH583" s="371">
        <f t="shared" ca="1" si="157"/>
        <v>0</v>
      </c>
      <c r="BI583" s="371">
        <f t="shared" ca="1" si="157"/>
        <v>0</v>
      </c>
      <c r="BJ583" s="116"/>
      <c r="BK583" s="116"/>
      <c r="BL583" s="116"/>
      <c r="BM583" s="116"/>
    </row>
    <row r="584" spans="1:65" hidden="1" outlineLevel="2">
      <c r="A584" s="116"/>
      <c r="B584" s="106">
        <f>C596</f>
        <v>0</v>
      </c>
      <c r="C584" s="614"/>
      <c r="D584" s="615" t="s">
        <v>236</v>
      </c>
      <c r="E584" s="614"/>
      <c r="F584" s="616"/>
      <c r="G584" s="617">
        <f>IF(('PTRM input'!$E$515='PTRM input'!$G$514),IF(G$3&gt;A37remlife,A37acvalue-SUM(F584:$F584),IF(A37remlife="N/A","n/a",A37acvalue/A37remlife)),'PTRM input'!G$556)</f>
        <v>0</v>
      </c>
      <c r="H584" s="617">
        <f>IF(('PTRM input'!$E$515='PTRM input'!$G$514),IF(H$3&gt;A37remlife,A37acvalue-SUM($F584:G584),IF(A37remlife="N/A","n/a",A37acvalue/A37remlife)),'PTRM input'!H$556)</f>
        <v>0</v>
      </c>
      <c r="I584" s="617">
        <f>IF(('PTRM input'!$E$515='PTRM input'!$G$514),IF(I$3&gt;A37remlife,A37acvalue-SUM($F584:H584),IF(A37remlife="N/A","n/a",A37acvalue/A37remlife)),'PTRM input'!I$556)</f>
        <v>0</v>
      </c>
      <c r="J584" s="617">
        <f>IF(('PTRM input'!$E$515='PTRM input'!$G$514),IF(J$3&gt;A37remlife,A37acvalue-SUM($F584:I584),IF(A37remlife="N/A","n/a",A37acvalue/A37remlife)),'PTRM input'!J$556)</f>
        <v>0</v>
      </c>
      <c r="K584" s="617">
        <f>IF(('PTRM input'!$E$515='PTRM input'!$G$514),IF(K$3&gt;A37remlife,A37acvalue-SUM($F584:J584),IF(A37remlife="N/A","n/a",A37acvalue/A37remlife)),'PTRM input'!K$556)</f>
        <v>0</v>
      </c>
      <c r="L584" s="617">
        <f>IF(('PTRM input'!$E$515='PTRM input'!$G$514),IF(L$3&gt;A37remlife,A37acvalue-SUM($F584:K584),IF(A37remlife="N/A","n/a",A37acvalue/A37remlife)),'PTRM input'!L$556)</f>
        <v>0</v>
      </c>
      <c r="M584" s="617">
        <f>IF(('PTRM input'!$E$515='PTRM input'!$G$514),IF(M$3&gt;A37remlife,A37acvalue-SUM($F584:L584),IF(A37remlife="N/A","n/a",A37acvalue/A37remlife)),'PTRM input'!M$556)</f>
        <v>0</v>
      </c>
      <c r="N584" s="617">
        <f>IF(('PTRM input'!$E$515='PTRM input'!$G$514),IF(N$3&gt;A37remlife,A37acvalue-SUM($F584:M584),IF(A37remlife="N/A","n/a",A37acvalue/A37remlife)),'PTRM input'!N$556)</f>
        <v>0</v>
      </c>
      <c r="O584" s="617">
        <f>IF(('PTRM input'!$E$515='PTRM input'!$G$514),IF(O$3&gt;A37remlife,A37acvalue-SUM($F584:N584),IF(A37remlife="N/A","n/a",A37acvalue/A37remlife)),'PTRM input'!O$556)</f>
        <v>0</v>
      </c>
      <c r="P584" s="617">
        <f>IF(('PTRM input'!$E$515='PTRM input'!$G$514),IF(P$3&gt;A37remlife,A37acvalue-SUM($F584:O584),IF(A37remlife="N/A","n/a",A37acvalue/A37remlife)),'PTRM input'!P$556)</f>
        <v>0</v>
      </c>
      <c r="Q584" s="617">
        <f>IF(('PTRM input'!$E$515='PTRM input'!$G$514),IF(Q$3&gt;A37remlife,A37acvalue-SUM($F584:P584),IF(A37remlife="N/A","n/a",A37acvalue/A37remlife)),'PTRM input'!Q$556)</f>
        <v>0</v>
      </c>
      <c r="R584" s="617">
        <f>IF(('PTRM input'!$E$515='PTRM input'!$G$514),IF(R$3&gt;A37remlife,A37acvalue-SUM($F584:Q584),IF(A37remlife="N/A","n/a",A37acvalue/A37remlife)),'PTRM input'!R$556)</f>
        <v>0</v>
      </c>
      <c r="S584" s="617">
        <f>IF(('PTRM input'!$E$515='PTRM input'!$G$514),IF(S$3&gt;A37remlife,A37acvalue-SUM($F584:R584),IF(A37remlife="N/A","n/a",A37acvalue/A37remlife)),'PTRM input'!S$556)</f>
        <v>0</v>
      </c>
      <c r="T584" s="617">
        <f>IF(('PTRM input'!$E$515='PTRM input'!$G$514),IF(T$3&gt;A37remlife,A37acvalue-SUM($F584:S584),IF(A37remlife="N/A","n/a",A37acvalue/A37remlife)),'PTRM input'!T$556)</f>
        <v>0</v>
      </c>
      <c r="U584" s="617">
        <f>IF(('PTRM input'!$E$515='PTRM input'!$G$514),IF(U$3&gt;A37remlife,A37acvalue-SUM($F584:T584),IF(A37remlife="N/A","n/a",A37acvalue/A37remlife)),'PTRM input'!U$556)</f>
        <v>0</v>
      </c>
      <c r="V584" s="617">
        <f>IF(('PTRM input'!$E$515='PTRM input'!$G$514),IF(V$3&gt;A37remlife,A37acvalue-SUM($F584:U584),IF(A37remlife="N/A","n/a",A37acvalue/A37remlife)),'PTRM input'!V$556)</f>
        <v>0</v>
      </c>
      <c r="W584" s="617">
        <f>IF(('PTRM input'!$E$515='PTRM input'!$G$514),IF(W$3&gt;A37remlife,A37acvalue-SUM($F584:V584),IF(A37remlife="N/A","n/a",A37acvalue/A37remlife)),'PTRM input'!W$556)</f>
        <v>0</v>
      </c>
      <c r="X584" s="617">
        <f>IF(('PTRM input'!$E$515='PTRM input'!$G$514),IF(X$3&gt;A37remlife,A37acvalue-SUM($F584:W584),IF(A37remlife="N/A","n/a",A37acvalue/A37remlife)),'PTRM input'!X$556)</f>
        <v>0</v>
      </c>
      <c r="Y584" s="617">
        <f>IF(('PTRM input'!$E$515='PTRM input'!$G$514),IF(Y$3&gt;A37remlife,A37acvalue-SUM($F584:X584),IF(A37remlife="N/A","n/a",A37acvalue/A37remlife)),'PTRM input'!Y$556)</f>
        <v>0</v>
      </c>
      <c r="Z584" s="617">
        <f>IF(('PTRM input'!$E$515='PTRM input'!$G$514),IF(Z$3&gt;A37remlife,A37acvalue-SUM($F584:Y584),IF(A37remlife="N/A","n/a",A37acvalue/A37remlife)),'PTRM input'!Z$556)</f>
        <v>0</v>
      </c>
      <c r="AA584" s="617">
        <f>IF(('PTRM input'!$E$515='PTRM input'!$G$514),IF(AA$3&gt;A37remlife,A37acvalue-SUM($F584:Z584),IF(A37remlife="N/A","n/a",A37acvalue/A37remlife)),'PTRM input'!AA$556)</f>
        <v>0</v>
      </c>
      <c r="AB584" s="617">
        <f>IF(('PTRM input'!$E$515='PTRM input'!$G$514),IF(AB$3&gt;A37remlife,A37acvalue-SUM($F584:AA584),IF(A37remlife="N/A","n/a",A37acvalue/A37remlife)),'PTRM input'!AB$556)</f>
        <v>0</v>
      </c>
      <c r="AC584" s="617">
        <f>IF(('PTRM input'!$E$515='PTRM input'!$G$514),IF(AC$3&gt;A37remlife,A37acvalue-SUM($F584:AB584),IF(A37remlife="N/A","n/a",A37acvalue/A37remlife)),'PTRM input'!AC$556)</f>
        <v>0</v>
      </c>
      <c r="AD584" s="617">
        <f>IF(('PTRM input'!$E$515='PTRM input'!$G$514),IF(AD$3&gt;A37remlife,A37acvalue-SUM($F584:AC584),IF(A37remlife="N/A","n/a",A37acvalue/A37remlife)),'PTRM input'!AD$556)</f>
        <v>0</v>
      </c>
      <c r="AE584" s="617">
        <f>IF(('PTRM input'!$E$515='PTRM input'!$G$514),IF(AE$3&gt;A37remlife,A37acvalue-SUM($F584:AD584),IF(A37remlife="N/A","n/a",A37acvalue/A37remlife)),'PTRM input'!AE$556)</f>
        <v>0</v>
      </c>
      <c r="AF584" s="617">
        <f>IF(('PTRM input'!$E$515='PTRM input'!$G$514),IF(AF$3&gt;A37remlife,A37acvalue-SUM($F584:AE584),IF(A37remlife="N/A","n/a",A37acvalue/A37remlife)),'PTRM input'!AF$556)</f>
        <v>0</v>
      </c>
      <c r="AG584" s="617">
        <f>IF(('PTRM input'!$E$515='PTRM input'!$G$514),IF(AG$3&gt;A37remlife,A37acvalue-SUM($F584:AF584),IF(A37remlife="N/A","n/a",A37acvalue/A37remlife)),'PTRM input'!AG$556)</f>
        <v>0</v>
      </c>
      <c r="AH584" s="617">
        <f>IF(('PTRM input'!$E$515='PTRM input'!$G$514),IF(AH$3&gt;A37remlife,A37acvalue-SUM($F584:AG584),IF(A37remlife="N/A","n/a",A37acvalue/A37remlife)),'PTRM input'!AH$556)</f>
        <v>0</v>
      </c>
      <c r="AI584" s="617">
        <f>IF(('PTRM input'!$E$515='PTRM input'!$G$514),IF(AI$3&gt;A37remlife,A37acvalue-SUM($F584:AH584),IF(A37remlife="N/A","n/a",A37acvalue/A37remlife)),'PTRM input'!AI$556)</f>
        <v>0</v>
      </c>
      <c r="AJ584" s="617">
        <f>IF(('PTRM input'!$E$515='PTRM input'!$G$514),IF(AJ$3&gt;A37remlife,A37acvalue-SUM($F584:AI584),IF(A37remlife="N/A","n/a",A37acvalue/A37remlife)),'PTRM input'!AJ$556)</f>
        <v>0</v>
      </c>
      <c r="AK584" s="617">
        <f>IF(('PTRM input'!$E$515='PTRM input'!$G$514),IF(AK$3&gt;A37remlife,A37acvalue-SUM($F584:AJ584),IF(A37remlife="N/A","n/a",A37acvalue/A37remlife)),'PTRM input'!AK$556)</f>
        <v>0</v>
      </c>
      <c r="AL584" s="617">
        <f>IF(('PTRM input'!$E$515='PTRM input'!$G$514),IF(AL$3&gt;A37remlife,A37acvalue-SUM($F584:AK584),IF(A37remlife="N/A","n/a",A37acvalue/A37remlife)),'PTRM input'!AL$556)</f>
        <v>0</v>
      </c>
      <c r="AM584" s="617">
        <f>IF(('PTRM input'!$E$515='PTRM input'!$G$514),IF(AM$3&gt;A37remlife,A37acvalue-SUM($F584:AL584),IF(A37remlife="N/A","n/a",A37acvalue/A37remlife)),'PTRM input'!AM$556)</f>
        <v>0</v>
      </c>
      <c r="AN584" s="617">
        <f>IF(('PTRM input'!$E$515='PTRM input'!$G$514),IF(AN$3&gt;A37remlife,A37acvalue-SUM($F584:AM584),IF(A37remlife="N/A","n/a",A37acvalue/A37remlife)),'PTRM input'!AN$556)</f>
        <v>0</v>
      </c>
      <c r="AO584" s="617">
        <f>IF(('PTRM input'!$E$515='PTRM input'!$G$514),IF(AO$3&gt;A37remlife,A37acvalue-SUM($F584:AN584),IF(A37remlife="N/A","n/a",A37acvalue/A37remlife)),'PTRM input'!AO$556)</f>
        <v>0</v>
      </c>
      <c r="AP584" s="617">
        <f>IF(('PTRM input'!$E$515='PTRM input'!$G$514),IF(AP$3&gt;A37remlife,A37acvalue-SUM($F584:AO584),IF(A37remlife="N/A","n/a",A37acvalue/A37remlife)),'PTRM input'!AP$556)</f>
        <v>0</v>
      </c>
      <c r="AQ584" s="617">
        <f>IF(('PTRM input'!$E$515='PTRM input'!$G$514),IF(AQ$3&gt;A37remlife,A37acvalue-SUM($F584:AP584),IF(A37remlife="N/A","n/a",A37acvalue/A37remlife)),'PTRM input'!AQ$556)</f>
        <v>0</v>
      </c>
      <c r="AR584" s="617">
        <f>IF(('PTRM input'!$E$515='PTRM input'!$G$514),IF(AR$3&gt;A37remlife,A37acvalue-SUM($F584:AQ584),IF(A37remlife="N/A","n/a",A37acvalue/A37remlife)),'PTRM input'!AR$556)</f>
        <v>0</v>
      </c>
      <c r="AS584" s="617">
        <f>IF(('PTRM input'!$E$515='PTRM input'!$G$514),IF(AS$3&gt;A37remlife,A37acvalue-SUM($F584:AR584),IF(A37remlife="N/A","n/a",A37acvalue/A37remlife)),'PTRM input'!AS$556)</f>
        <v>0</v>
      </c>
      <c r="AT584" s="617">
        <f>IF(('PTRM input'!$E$515='PTRM input'!$G$514),IF(AT$3&gt;A37remlife,A37acvalue-SUM($F584:AS584),IF(A37remlife="N/A","n/a",A37acvalue/A37remlife)),'PTRM input'!AT$556)</f>
        <v>0</v>
      </c>
      <c r="AU584" s="617">
        <f>IF(('PTRM input'!$E$515='PTRM input'!$G$514),IF(AU$3&gt;A37remlife,A37acvalue-SUM($F584:AT584),IF(A37remlife="N/A","n/a",A37acvalue/A37remlife)),'PTRM input'!AU$556)</f>
        <v>0</v>
      </c>
      <c r="AV584" s="617">
        <f>IF(('PTRM input'!$E$515='PTRM input'!$G$514),IF(AV$3&gt;A37remlife,A37acvalue-SUM($F584:AU584),IF(A37remlife="N/A","n/a",A37acvalue/A37remlife)),'PTRM input'!AV$556)</f>
        <v>0</v>
      </c>
      <c r="AW584" s="617">
        <f>IF(('PTRM input'!$E$515='PTRM input'!$G$514),IF(AW$3&gt;A37remlife,A37acvalue-SUM($F584:AV584),IF(A37remlife="N/A","n/a",A37acvalue/A37remlife)),'PTRM input'!AW$556)</f>
        <v>0</v>
      </c>
      <c r="AX584" s="617">
        <f>IF(('PTRM input'!$E$515='PTRM input'!$G$514),IF(AX$3&gt;A37remlife,A37acvalue-SUM($F584:AW584),IF(A37remlife="N/A","n/a",A37acvalue/A37remlife)),'PTRM input'!AX$556)</f>
        <v>0</v>
      </c>
      <c r="AY584" s="617">
        <f>IF(('PTRM input'!$E$515='PTRM input'!$G$514),IF(AY$3&gt;A37remlife,A37acvalue-SUM($F584:AX584),IF(A37remlife="N/A","n/a",A37acvalue/A37remlife)),'PTRM input'!AY$556)</f>
        <v>0</v>
      </c>
      <c r="AZ584" s="617">
        <f>IF(('PTRM input'!$E$515='PTRM input'!$G$514),IF(AZ$3&gt;A37remlife,A37acvalue-SUM($F584:AY584),IF(A37remlife="N/A","n/a",A37acvalue/A37remlife)),'PTRM input'!AZ$556)</f>
        <v>0</v>
      </c>
      <c r="BA584" s="617">
        <f>IF(('PTRM input'!$E$515='PTRM input'!$G$514),IF(BA$3&gt;A37remlife,A37acvalue-SUM($F584:AZ584),IF(A37remlife="N/A","n/a",A37acvalue/A37remlife)),'PTRM input'!BA$556)</f>
        <v>0</v>
      </c>
      <c r="BB584" s="617">
        <f>IF(('PTRM input'!$E$515='PTRM input'!$G$514),IF(BB$3&gt;A37remlife,A37acvalue-SUM($F584:BA584),IF(A37remlife="N/A","n/a",A37acvalue/A37remlife)),'PTRM input'!BB$556)</f>
        <v>0</v>
      </c>
      <c r="BC584" s="617">
        <f>IF(('PTRM input'!$E$515='PTRM input'!$G$514),IF(BC$3&gt;A37remlife,A37acvalue-SUM($F584:BB584),IF(A37remlife="N/A","n/a",A37acvalue/A37remlife)),'PTRM input'!BC$556)</f>
        <v>0</v>
      </c>
      <c r="BD584" s="617">
        <f>IF(('PTRM input'!$E$515='PTRM input'!$G$514),IF(BD$3&gt;A37remlife,A37acvalue-SUM($F584:BC584),IF(A37remlife="N/A","n/a",A37acvalue/A37remlife)),'PTRM input'!BD$556)</f>
        <v>0</v>
      </c>
      <c r="BE584" s="617">
        <f>IF(('PTRM input'!$E$515='PTRM input'!$G$514),IF(BE$3&gt;A37remlife,A37acvalue-SUM($F584:BD584),IF(A37remlife="N/A","n/a",A37acvalue/A37remlife)),'PTRM input'!BE$556)</f>
        <v>0</v>
      </c>
      <c r="BF584" s="617">
        <f>IF(('PTRM input'!$E$515='PTRM input'!$G$514),IF(BF$3&gt;A37remlife,A37acvalue-SUM($F584:BE584),IF(A37remlife="N/A","n/a",A37acvalue/A37remlife)),'PTRM input'!BF$556)</f>
        <v>0</v>
      </c>
      <c r="BG584" s="617">
        <f>IF(('PTRM input'!$E$515='PTRM input'!$G$514),IF(BG$3&gt;A37remlife,A37acvalue-SUM($F584:BF584),IF(A37remlife="N/A","n/a",A37acvalue/A37remlife)),'PTRM input'!BG$556)</f>
        <v>0</v>
      </c>
      <c r="BH584" s="617">
        <f>IF(('PTRM input'!$E$515='PTRM input'!$G$514),IF(BH$3&gt;A37remlife,A37acvalue-SUM($F584:BG584),IF(A37remlife="N/A","n/a",A37acvalue/A37remlife)),'PTRM input'!BH$556)</f>
        <v>0</v>
      </c>
      <c r="BI584" s="617">
        <f>IF(('PTRM input'!$E$515='PTRM input'!$G$514),IF(BI$3&gt;A37remlife,A37acvalue-SUM($F584:BH584),IF(A37remlife="N/A","n/a",A37acvalue/A37remlife)),'PTRM input'!BI$556)</f>
        <v>0</v>
      </c>
      <c r="BJ584" s="116"/>
      <c r="BK584" s="116"/>
      <c r="BL584" s="116"/>
      <c r="BM584" s="116"/>
    </row>
    <row r="585" spans="1:65" ht="12.75" hidden="1" customHeight="1" outlineLevel="2">
      <c r="A585" s="116"/>
      <c r="B585" s="19"/>
      <c r="C585" s="18"/>
      <c r="D585" s="760" t="s">
        <v>237</v>
      </c>
      <c r="E585" s="86">
        <v>0</v>
      </c>
      <c r="F585" s="259"/>
      <c r="G585" s="433"/>
      <c r="H585" s="433"/>
      <c r="I585" s="433"/>
      <c r="J585" s="433"/>
      <c r="K585" s="433"/>
      <c r="L585" s="433"/>
      <c r="M585" s="433"/>
      <c r="N585" s="433"/>
      <c r="O585" s="433"/>
      <c r="P585" s="433"/>
      <c r="Q585" s="433"/>
      <c r="R585" s="251"/>
      <c r="S585" s="251"/>
      <c r="T585" s="251"/>
      <c r="U585" s="251"/>
      <c r="V585" s="251"/>
      <c r="W585" s="251"/>
      <c r="X585" s="251"/>
      <c r="Y585" s="251"/>
      <c r="Z585" s="251"/>
      <c r="AA585" s="251"/>
      <c r="AB585" s="251"/>
      <c r="AC585" s="251"/>
      <c r="AD585" s="251"/>
      <c r="AE585" s="251"/>
      <c r="AF585" s="251"/>
      <c r="AG585" s="251"/>
      <c r="AH585" s="251"/>
      <c r="AI585" s="251"/>
      <c r="AJ585" s="251"/>
      <c r="AK585" s="251"/>
      <c r="AL585" s="251"/>
      <c r="AM585" s="251"/>
      <c r="AN585" s="251"/>
      <c r="AO585" s="251"/>
      <c r="AP585" s="251"/>
      <c r="AQ585" s="251"/>
      <c r="AR585" s="251"/>
      <c r="AS585" s="251"/>
      <c r="AT585" s="251"/>
      <c r="AU585" s="251"/>
      <c r="AV585" s="251"/>
      <c r="AW585" s="251"/>
      <c r="AX585" s="251"/>
      <c r="AY585" s="251"/>
      <c r="AZ585" s="251"/>
      <c r="BA585" s="251"/>
      <c r="BB585" s="251"/>
      <c r="BC585" s="251"/>
      <c r="BD585" s="251"/>
      <c r="BE585" s="251"/>
      <c r="BF585" s="251"/>
      <c r="BG585" s="251"/>
      <c r="BH585" s="251"/>
      <c r="BI585" s="251"/>
      <c r="BJ585" s="116"/>
      <c r="BK585" s="116"/>
      <c r="BL585" s="116"/>
      <c r="BM585" s="116"/>
    </row>
    <row r="586" spans="1:65" hidden="1" outlineLevel="2">
      <c r="A586" s="116"/>
      <c r="B586" s="19"/>
      <c r="C586" s="18"/>
      <c r="D586" s="760"/>
      <c r="E586" s="86">
        <v>1</v>
      </c>
      <c r="F586" s="259"/>
      <c r="G586" s="618"/>
      <c r="H586" s="433">
        <f ca="1">IF(A37stdlife="n/a","n/a",IF(H$3&gt;(A37stdlife+$E586),('PTRM input'!$G$421*(1+rvanilla01)^0.5)-SUM(G586:$G586),('PTRM input'!$G$421*(1+rvanilla01)^0.5)/A37stdlife))</f>
        <v>0</v>
      </c>
      <c r="I586" s="433">
        <f ca="1">IF(A37stdlife="n/a","n/a",IF(I$3&gt;(A37stdlife+$E586),('PTRM input'!$G$421*(1+rvanilla01)^0.5)-SUM($G586:H586),('PTRM input'!$G$421*(1+rvanilla01)^0.5)/A37stdlife))</f>
        <v>0</v>
      </c>
      <c r="J586" s="433">
        <f ca="1">IF(A37stdlife="n/a","n/a",IF(J$3&gt;(A37stdlife+$E586),('PTRM input'!$G$421*(1+rvanilla01)^0.5)-SUM($G586:I586),('PTRM input'!$G$421*(1+rvanilla01)^0.5)/A37stdlife))</f>
        <v>0</v>
      </c>
      <c r="K586" s="433">
        <f ca="1">IF(A37stdlife="n/a","n/a",IF(K$3&gt;(A37stdlife+$E586),('PTRM input'!$G$421*(1+rvanilla01)^0.5)-SUM($G586:J586),('PTRM input'!$G$421*(1+rvanilla01)^0.5)/A37stdlife))</f>
        <v>0</v>
      </c>
      <c r="L586" s="433">
        <f ca="1">IF(A37stdlife="n/a","n/a",IF(L$3&gt;(A37stdlife+$E586),('PTRM input'!$G$421*(1+rvanilla01)^0.5)-SUM($G586:K586),('PTRM input'!$G$421*(1+rvanilla01)^0.5)/A37stdlife))</f>
        <v>0</v>
      </c>
      <c r="M586" s="433">
        <f ca="1">IF(A37stdlife="n/a","n/a",IF(M$3&gt;(A37stdlife+$E586),('PTRM input'!$G$421*(1+rvanilla01)^0.5)-SUM($G586:L586),('PTRM input'!$G$421*(1+rvanilla01)^0.5)/A37stdlife))</f>
        <v>0</v>
      </c>
      <c r="N586" s="433">
        <f ca="1">IF(A37stdlife="n/a","n/a",IF(N$3&gt;(A37stdlife+$E586),('PTRM input'!$G$421*(1+rvanilla01)^0.5)-SUM($G586:M586),('PTRM input'!$G$421*(1+rvanilla01)^0.5)/A37stdlife))</f>
        <v>0</v>
      </c>
      <c r="O586" s="433">
        <f ca="1">IF(A37stdlife="n/a","n/a",IF(O$3&gt;(A37stdlife+$E586),('PTRM input'!$G$421*(1+rvanilla01)^0.5)-SUM($G586:N586),('PTRM input'!$G$421*(1+rvanilla01)^0.5)/A37stdlife))</f>
        <v>0</v>
      </c>
      <c r="P586" s="433">
        <f ca="1">IF(A37stdlife="n/a","n/a",IF(P$3&gt;(A37stdlife+$E586),('PTRM input'!$G$421*(1+rvanilla01)^0.5)-SUM($G586:O586),('PTRM input'!$G$421*(1+rvanilla01)^0.5)/A37stdlife))</f>
        <v>0</v>
      </c>
      <c r="Q586" s="433">
        <f ca="1">IF(A37stdlife="n/a","n/a",IF(Q$3&gt;(A37stdlife+$E586),('PTRM input'!$G$421*(1+rvanilla01)^0.5)-SUM($G586:P586),('PTRM input'!$G$421*(1+rvanilla01)^0.5)/A37stdlife))</f>
        <v>0</v>
      </c>
      <c r="R586" s="251">
        <f ca="1">IF(A37stdlife="n/a","n/a",IF(R$3&gt;(A37stdlife+$E586),('PTRM input'!$G$421*(1+rvanilla01)^0.5)-SUM($G586:Q586),('PTRM input'!$G$421*(1+rvanilla01)^0.5)/A37stdlife))</f>
        <v>0</v>
      </c>
      <c r="S586" s="251">
        <f ca="1">IF(A37stdlife="n/a","n/a",IF(S$3&gt;(A37stdlife+$E586),('PTRM input'!$G$421*(1+rvanilla01)^0.5)-SUM($G586:R586),('PTRM input'!$G$421*(1+rvanilla01)^0.5)/A37stdlife))</f>
        <v>0</v>
      </c>
      <c r="T586" s="251">
        <f ca="1">IF(A37stdlife="n/a","n/a",IF(T$3&gt;(A37stdlife+$E586),('PTRM input'!$G$421*(1+rvanilla01)^0.5)-SUM($G586:S586),('PTRM input'!$G$421*(1+rvanilla01)^0.5)/A37stdlife))</f>
        <v>0</v>
      </c>
      <c r="U586" s="251">
        <f ca="1">IF(A37stdlife="n/a","n/a",IF(U$3&gt;(A37stdlife+$E586),('PTRM input'!$G$421*(1+rvanilla01)^0.5)-SUM($G586:T586),('PTRM input'!$G$421*(1+rvanilla01)^0.5)/A37stdlife))</f>
        <v>0</v>
      </c>
      <c r="V586" s="251">
        <f ca="1">IF(A37stdlife="n/a","n/a",IF(V$3&gt;(A37stdlife+$E586),('PTRM input'!$G$421*(1+rvanilla01)^0.5)-SUM($G586:U586),('PTRM input'!$G$421*(1+rvanilla01)^0.5)/A37stdlife))</f>
        <v>0</v>
      </c>
      <c r="W586" s="251">
        <f ca="1">IF(A37stdlife="n/a","n/a",IF(W$3&gt;(A37stdlife+$E586),('PTRM input'!$G$421*(1+rvanilla01)^0.5)-SUM($G586:V586),('PTRM input'!$G$421*(1+rvanilla01)^0.5)/A37stdlife))</f>
        <v>0</v>
      </c>
      <c r="X586" s="251">
        <f ca="1">IF(A37stdlife="n/a","n/a",IF(X$3&gt;(A37stdlife+$E586),('PTRM input'!$G$421*(1+rvanilla01)^0.5)-SUM($G586:W586),('PTRM input'!$G$421*(1+rvanilla01)^0.5)/A37stdlife))</f>
        <v>0</v>
      </c>
      <c r="Y586" s="251">
        <f ca="1">IF(A37stdlife="n/a","n/a",IF(Y$3&gt;(A37stdlife+$E586),('PTRM input'!$G$421*(1+rvanilla01)^0.5)-SUM($G586:X586),('PTRM input'!$G$421*(1+rvanilla01)^0.5)/A37stdlife))</f>
        <v>0</v>
      </c>
      <c r="Z586" s="251">
        <f ca="1">IF(A37stdlife="n/a","n/a",IF(Z$3&gt;(A37stdlife+$E586),('PTRM input'!$G$421*(1+rvanilla01)^0.5)-SUM($G586:Y586),('PTRM input'!$G$421*(1+rvanilla01)^0.5)/A37stdlife))</f>
        <v>0</v>
      </c>
      <c r="AA586" s="251">
        <f ca="1">IF(A37stdlife="n/a","n/a",IF(AA$3&gt;(A37stdlife+$E586),('PTRM input'!$G$421*(1+rvanilla01)^0.5)-SUM($G586:Z586),('PTRM input'!$G$421*(1+rvanilla01)^0.5)/A37stdlife))</f>
        <v>0</v>
      </c>
      <c r="AB586" s="251">
        <f ca="1">IF(A37stdlife="n/a","n/a",IF(AB$3&gt;(A37stdlife+$E586),('PTRM input'!$G$421*(1+rvanilla01)^0.5)-SUM($G586:AA586),('PTRM input'!$G$421*(1+rvanilla01)^0.5)/A37stdlife))</f>
        <v>0</v>
      </c>
      <c r="AC586" s="251">
        <f ca="1">IF(A37stdlife="n/a","n/a",IF(AC$3&gt;(A37stdlife+$E586),('PTRM input'!$G$421*(1+rvanilla01)^0.5)-SUM($G586:AB586),('PTRM input'!$G$421*(1+rvanilla01)^0.5)/A37stdlife))</f>
        <v>0</v>
      </c>
      <c r="AD586" s="251">
        <f ca="1">IF(A37stdlife="n/a","n/a",IF(AD$3&gt;(A37stdlife+$E586),('PTRM input'!$G$421*(1+rvanilla01)^0.5)-SUM($G586:AC586),('PTRM input'!$G$421*(1+rvanilla01)^0.5)/A37stdlife))</f>
        <v>0</v>
      </c>
      <c r="AE586" s="251">
        <f ca="1">IF(A37stdlife="n/a","n/a",IF(AE$3&gt;(A37stdlife+$E586),('PTRM input'!$G$421*(1+rvanilla01)^0.5)-SUM($G586:AD586),('PTRM input'!$G$421*(1+rvanilla01)^0.5)/A37stdlife))</f>
        <v>0</v>
      </c>
      <c r="AF586" s="251">
        <f ca="1">IF(A37stdlife="n/a","n/a",IF(AF$3&gt;(A37stdlife+$E586),('PTRM input'!$G$421*(1+rvanilla01)^0.5)-SUM($G586:AE586),('PTRM input'!$G$421*(1+rvanilla01)^0.5)/A37stdlife))</f>
        <v>0</v>
      </c>
      <c r="AG586" s="251">
        <f ca="1">IF(A37stdlife="n/a","n/a",IF(AG$3&gt;(A37stdlife+$E586),('PTRM input'!$G$421*(1+rvanilla01)^0.5)-SUM($G586:AF586),('PTRM input'!$G$421*(1+rvanilla01)^0.5)/A37stdlife))</f>
        <v>0</v>
      </c>
      <c r="AH586" s="251">
        <f ca="1">IF(A37stdlife="n/a","n/a",IF(AH$3&gt;(A37stdlife+$E586),('PTRM input'!$G$421*(1+rvanilla01)^0.5)-SUM($G586:AG586),('PTRM input'!$G$421*(1+rvanilla01)^0.5)/A37stdlife))</f>
        <v>0</v>
      </c>
      <c r="AI586" s="251">
        <f ca="1">IF(A37stdlife="n/a","n/a",IF(AI$3&gt;(A37stdlife+$E586),('PTRM input'!$G$421*(1+rvanilla01)^0.5)-SUM($G586:AH586),('PTRM input'!$G$421*(1+rvanilla01)^0.5)/A37stdlife))</f>
        <v>0</v>
      </c>
      <c r="AJ586" s="251">
        <f ca="1">IF(A37stdlife="n/a","n/a",IF(AJ$3&gt;(A37stdlife+$E586),('PTRM input'!$G$421*(1+rvanilla01)^0.5)-SUM($G586:AI586),('PTRM input'!$G$421*(1+rvanilla01)^0.5)/A37stdlife))</f>
        <v>0</v>
      </c>
      <c r="AK586" s="251">
        <f ca="1">IF(A37stdlife="n/a","n/a",IF(AK$3&gt;(A37stdlife+$E586),('PTRM input'!$G$421*(1+rvanilla01)^0.5)-SUM($G586:AJ586),('PTRM input'!$G$421*(1+rvanilla01)^0.5)/A37stdlife))</f>
        <v>0</v>
      </c>
      <c r="AL586" s="251">
        <f ca="1">IF(A37stdlife="n/a","n/a",IF(AL$3&gt;(A37stdlife+$E586),('PTRM input'!$G$421*(1+rvanilla01)^0.5)-SUM($G586:AK586),('PTRM input'!$G$421*(1+rvanilla01)^0.5)/A37stdlife))</f>
        <v>0</v>
      </c>
      <c r="AM586" s="251">
        <f ca="1">IF(A37stdlife="n/a","n/a",IF(AM$3&gt;(A37stdlife+$E586),('PTRM input'!$G$421*(1+rvanilla01)^0.5)-SUM($G586:AL586),('PTRM input'!$G$421*(1+rvanilla01)^0.5)/A37stdlife))</f>
        <v>0</v>
      </c>
      <c r="AN586" s="251">
        <f ca="1">IF(A37stdlife="n/a","n/a",IF(AN$3&gt;(A37stdlife+$E586),('PTRM input'!$G$421*(1+rvanilla01)^0.5)-SUM($G586:AM586),('PTRM input'!$G$421*(1+rvanilla01)^0.5)/A37stdlife))</f>
        <v>0</v>
      </c>
      <c r="AO586" s="251">
        <f ca="1">IF(A37stdlife="n/a","n/a",IF(AO$3&gt;(A37stdlife+$E586),('PTRM input'!$G$421*(1+rvanilla01)^0.5)-SUM($G586:AN586),('PTRM input'!$G$421*(1+rvanilla01)^0.5)/A37stdlife))</f>
        <v>0</v>
      </c>
      <c r="AP586" s="251">
        <f ca="1">IF(A37stdlife="n/a","n/a",IF(AP$3&gt;(A37stdlife+$E586),('PTRM input'!$G$421*(1+rvanilla01)^0.5)-SUM($G586:AO586),('PTRM input'!$G$421*(1+rvanilla01)^0.5)/A37stdlife))</f>
        <v>0</v>
      </c>
      <c r="AQ586" s="251">
        <f ca="1">IF(A37stdlife="n/a","n/a",IF(AQ$3&gt;(A37stdlife+$E586),('PTRM input'!$G$421*(1+rvanilla01)^0.5)-SUM($G586:AP586),('PTRM input'!$G$421*(1+rvanilla01)^0.5)/A37stdlife))</f>
        <v>0</v>
      </c>
      <c r="AR586" s="251">
        <f ca="1">IF(A37stdlife="n/a","n/a",IF(AR$3&gt;(A37stdlife+$E586),('PTRM input'!$G$421*(1+rvanilla01)^0.5)-SUM($G586:AQ586),('PTRM input'!$G$421*(1+rvanilla01)^0.5)/A37stdlife))</f>
        <v>0</v>
      </c>
      <c r="AS586" s="251">
        <f ca="1">IF(A37stdlife="n/a","n/a",IF(AS$3&gt;(A37stdlife+$E586),('PTRM input'!$G$421*(1+rvanilla01)^0.5)-SUM($G586:AR586),('PTRM input'!$G$421*(1+rvanilla01)^0.5)/A37stdlife))</f>
        <v>0</v>
      </c>
      <c r="AT586" s="251">
        <f ca="1">IF(A37stdlife="n/a","n/a",IF(AT$3&gt;(A37stdlife+$E586),('PTRM input'!$G$421*(1+rvanilla01)^0.5)-SUM($G586:AS586),('PTRM input'!$G$421*(1+rvanilla01)^0.5)/A37stdlife))</f>
        <v>0</v>
      </c>
      <c r="AU586" s="251">
        <f ca="1">IF(A37stdlife="n/a","n/a",IF(AU$3&gt;(A37stdlife+$E586),('PTRM input'!$G$421*(1+rvanilla01)^0.5)-SUM($G586:AT586),('PTRM input'!$G$421*(1+rvanilla01)^0.5)/A37stdlife))</f>
        <v>0</v>
      </c>
      <c r="AV586" s="251">
        <f ca="1">IF(A37stdlife="n/a","n/a",IF(AV$3&gt;(A37stdlife+$E586),('PTRM input'!$G$421*(1+rvanilla01)^0.5)-SUM($G586:AU586),('PTRM input'!$G$421*(1+rvanilla01)^0.5)/A37stdlife))</f>
        <v>0</v>
      </c>
      <c r="AW586" s="251">
        <f ca="1">IF(A37stdlife="n/a","n/a",IF(AW$3&gt;(A37stdlife+$E586),('PTRM input'!$G$421*(1+rvanilla01)^0.5)-SUM($G586:AV586),('PTRM input'!$G$421*(1+rvanilla01)^0.5)/A37stdlife))</f>
        <v>0</v>
      </c>
      <c r="AX586" s="251">
        <f ca="1">IF(A37stdlife="n/a","n/a",IF(AX$3&gt;(A37stdlife+$E586),('PTRM input'!$G$421*(1+rvanilla01)^0.5)-SUM($G586:AW586),('PTRM input'!$G$421*(1+rvanilla01)^0.5)/A37stdlife))</f>
        <v>0</v>
      </c>
      <c r="AY586" s="251">
        <f ca="1">IF(A37stdlife="n/a","n/a",IF(AY$3&gt;(A37stdlife+$E586),('PTRM input'!$G$421*(1+rvanilla01)^0.5)-SUM($G586:AX586),('PTRM input'!$G$421*(1+rvanilla01)^0.5)/A37stdlife))</f>
        <v>0</v>
      </c>
      <c r="AZ586" s="251">
        <f ca="1">IF(A37stdlife="n/a","n/a",IF(AZ$3&gt;(A37stdlife+$E586),('PTRM input'!$G$421*(1+rvanilla01)^0.5)-SUM($G586:AY586),('PTRM input'!$G$421*(1+rvanilla01)^0.5)/A37stdlife))</f>
        <v>0</v>
      </c>
      <c r="BA586" s="251">
        <f ca="1">IF(A37stdlife="n/a","n/a",IF(BA$3&gt;(A37stdlife+$E586),('PTRM input'!$G$421*(1+rvanilla01)^0.5)-SUM($G586:AZ586),('PTRM input'!$G$421*(1+rvanilla01)^0.5)/A37stdlife))</f>
        <v>0</v>
      </c>
      <c r="BB586" s="251">
        <f ca="1">IF(A37stdlife="n/a","n/a",IF(BB$3&gt;(A37stdlife+$E586),('PTRM input'!$G$421*(1+rvanilla01)^0.5)-SUM($G586:BA586),('PTRM input'!$G$421*(1+rvanilla01)^0.5)/A37stdlife))</f>
        <v>0</v>
      </c>
      <c r="BC586" s="251">
        <f ca="1">IF(A37stdlife="n/a","n/a",IF(BC$3&gt;(A37stdlife+$E586),('PTRM input'!$G$421*(1+rvanilla01)^0.5)-SUM($G586:BB586),('PTRM input'!$G$421*(1+rvanilla01)^0.5)/A37stdlife))</f>
        <v>0</v>
      </c>
      <c r="BD586" s="251">
        <f ca="1">IF(A37stdlife="n/a","n/a",IF(BD$3&gt;(A37stdlife+$E586),('PTRM input'!$G$421*(1+rvanilla01)^0.5)-SUM($G586:BC586),('PTRM input'!$G$421*(1+rvanilla01)^0.5)/A37stdlife))</f>
        <v>0</v>
      </c>
      <c r="BE586" s="251">
        <f ca="1">IF(A37stdlife="n/a","n/a",IF(BE$3&gt;(A37stdlife+$E586),('PTRM input'!$G$421*(1+rvanilla01)^0.5)-SUM($G586:BD586),('PTRM input'!$G$421*(1+rvanilla01)^0.5)/A37stdlife))</f>
        <v>0</v>
      </c>
      <c r="BF586" s="251">
        <f ca="1">IF(A37stdlife="n/a","n/a",IF(BF$3&gt;(A37stdlife+$E586),('PTRM input'!$G$421*(1+rvanilla01)^0.5)-SUM($G586:BE586),('PTRM input'!$G$421*(1+rvanilla01)^0.5)/A37stdlife))</f>
        <v>0</v>
      </c>
      <c r="BG586" s="251">
        <f ca="1">IF(A37stdlife="n/a","n/a",IF(BG$3&gt;(A37stdlife+$E586),('PTRM input'!$G$421*(1+rvanilla01)^0.5)-SUM($G586:BF586),('PTRM input'!$G$421*(1+rvanilla01)^0.5)/A37stdlife))</f>
        <v>0</v>
      </c>
      <c r="BH586" s="251">
        <f ca="1">IF(A37stdlife="n/a","n/a",IF(BH$3&gt;(A37stdlife+$E586),('PTRM input'!$G$421*(1+rvanilla01)^0.5)-SUM($G586:BG586),('PTRM input'!$G$421*(1+rvanilla01)^0.5)/A37stdlife))</f>
        <v>0</v>
      </c>
      <c r="BI586" s="251">
        <f ca="1">IF(A37stdlife="n/a","n/a",IF(BI$3&gt;(A37stdlife+$E586),('PTRM input'!$G$421*(1+rvanilla01)^0.5)-SUM($G586:BH586),('PTRM input'!$G$421*(1+rvanilla01)^0.5)/A37stdlife))</f>
        <v>0</v>
      </c>
      <c r="BJ586" s="116"/>
      <c r="BK586" s="116"/>
      <c r="BL586" s="116"/>
      <c r="BM586" s="116"/>
    </row>
    <row r="587" spans="1:65" hidden="1" outlineLevel="2">
      <c r="A587" s="116"/>
      <c r="B587" s="19"/>
      <c r="C587" s="18"/>
      <c r="D587" s="760"/>
      <c r="E587" s="86">
        <v>2</v>
      </c>
      <c r="F587" s="259"/>
      <c r="G587" s="434"/>
      <c r="H587" s="619"/>
      <c r="I587" s="433">
        <f ca="1">IF(A37stdlife="n/a","n/a",IF(I$3&gt;(A37stdlife+$E587),('PTRM input'!$H$421*(1+rvanilla02)^0.5)-SUM(H587:$H587),('PTRM input'!$H$421*(1+rvanilla02)^0.5)/A37stdlife))</f>
        <v>0</v>
      </c>
      <c r="J587" s="433">
        <f ca="1">IF(A37stdlife="n/a","n/a",IF(J$3&gt;(A37stdlife+$E587),('PTRM input'!$H$421*(1+rvanilla02)^0.5)-SUM($H587:I587),('PTRM input'!$H$421*(1+rvanilla02)^0.5)/A37stdlife))</f>
        <v>0</v>
      </c>
      <c r="K587" s="433">
        <f ca="1">IF(A37stdlife="n/a","n/a",IF(K$3&gt;(A37stdlife+$E587),('PTRM input'!$H$421*(1+rvanilla02)^0.5)-SUM($H587:J587),('PTRM input'!$H$421*(1+rvanilla02)^0.5)/A37stdlife))</f>
        <v>0</v>
      </c>
      <c r="L587" s="433">
        <f ca="1">IF(A37stdlife="n/a","n/a",IF(L$3&gt;(A37stdlife+$E587),('PTRM input'!$H$421*(1+rvanilla02)^0.5)-SUM($H587:K587),('PTRM input'!$H$421*(1+rvanilla02)^0.5)/A37stdlife))</f>
        <v>0</v>
      </c>
      <c r="M587" s="433">
        <f ca="1">IF(A37stdlife="n/a","n/a",IF(M$3&gt;(A37stdlife+$E587),('PTRM input'!$H$421*(1+rvanilla02)^0.5)-SUM($H587:L587),('PTRM input'!$H$421*(1+rvanilla02)^0.5)/A37stdlife))</f>
        <v>0</v>
      </c>
      <c r="N587" s="433">
        <f ca="1">IF(A37stdlife="n/a","n/a",IF(N$3&gt;(A37stdlife+$E587),('PTRM input'!$H$421*(1+rvanilla02)^0.5)-SUM($H587:M587),('PTRM input'!$H$421*(1+rvanilla02)^0.5)/A37stdlife))</f>
        <v>0</v>
      </c>
      <c r="O587" s="433">
        <f ca="1">IF(A37stdlife="n/a","n/a",IF(O$3&gt;(A37stdlife+$E587),('PTRM input'!$H$421*(1+rvanilla02)^0.5)-SUM($H587:N587),('PTRM input'!$H$421*(1+rvanilla02)^0.5)/A37stdlife))</f>
        <v>0</v>
      </c>
      <c r="P587" s="433">
        <f ca="1">IF(A37stdlife="n/a","n/a",IF(P$3&gt;(A37stdlife+$E587),('PTRM input'!$H$421*(1+rvanilla02)^0.5)-SUM($H587:O587),('PTRM input'!$H$421*(1+rvanilla02)^0.5)/A37stdlife))</f>
        <v>0</v>
      </c>
      <c r="Q587" s="433">
        <f ca="1">IF(A37stdlife="n/a","n/a",IF(Q$3&gt;(A37stdlife+$E587),('PTRM input'!$H$421*(1+rvanilla02)^0.5)-SUM($H587:P587),('PTRM input'!$H$421*(1+rvanilla02)^0.5)/A37stdlife))</f>
        <v>0</v>
      </c>
      <c r="R587" s="251">
        <f ca="1">IF(A37stdlife="n/a","n/a",IF(R$3&gt;(A37stdlife+$E587),('PTRM input'!$H$421*(1+rvanilla02)^0.5)-SUM($H587:Q587),('PTRM input'!$H$421*(1+rvanilla02)^0.5)/A37stdlife))</f>
        <v>0</v>
      </c>
      <c r="S587" s="251">
        <f ca="1">IF(A37stdlife="n/a","n/a",IF(S$3&gt;(A37stdlife+$E587),('PTRM input'!$H$421*(1+rvanilla02)^0.5)-SUM($H587:R587),('PTRM input'!$H$421*(1+rvanilla02)^0.5)/A37stdlife))</f>
        <v>0</v>
      </c>
      <c r="T587" s="251">
        <f ca="1">IF(A37stdlife="n/a","n/a",IF(T$3&gt;(A37stdlife+$E587),('PTRM input'!$H$421*(1+rvanilla02)^0.5)-SUM($H587:S587),('PTRM input'!$H$421*(1+rvanilla02)^0.5)/A37stdlife))</f>
        <v>0</v>
      </c>
      <c r="U587" s="251">
        <f ca="1">IF(A37stdlife="n/a","n/a",IF(U$3&gt;(A37stdlife+$E587),('PTRM input'!$H$421*(1+rvanilla02)^0.5)-SUM($H587:T587),('PTRM input'!$H$421*(1+rvanilla02)^0.5)/A37stdlife))</f>
        <v>0</v>
      </c>
      <c r="V587" s="251">
        <f ca="1">IF(A37stdlife="n/a","n/a",IF(V$3&gt;(A37stdlife+$E587),('PTRM input'!$H$421*(1+rvanilla02)^0.5)-SUM($H587:U587),('PTRM input'!$H$421*(1+rvanilla02)^0.5)/A37stdlife))</f>
        <v>0</v>
      </c>
      <c r="W587" s="251">
        <f ca="1">IF(A37stdlife="n/a","n/a",IF(W$3&gt;(A37stdlife+$E587),('PTRM input'!$H$421*(1+rvanilla02)^0.5)-SUM($H587:V587),('PTRM input'!$H$421*(1+rvanilla02)^0.5)/A37stdlife))</f>
        <v>0</v>
      </c>
      <c r="X587" s="251">
        <f ca="1">IF(A37stdlife="n/a","n/a",IF(X$3&gt;(A37stdlife+$E587),('PTRM input'!$H$421*(1+rvanilla02)^0.5)-SUM($H587:W587),('PTRM input'!$H$421*(1+rvanilla02)^0.5)/A37stdlife))</f>
        <v>0</v>
      </c>
      <c r="Y587" s="251">
        <f ca="1">IF(A37stdlife="n/a","n/a",IF(Y$3&gt;(A37stdlife+$E587),('PTRM input'!$H$421*(1+rvanilla02)^0.5)-SUM($H587:X587),('PTRM input'!$H$421*(1+rvanilla02)^0.5)/A37stdlife))</f>
        <v>0</v>
      </c>
      <c r="Z587" s="251">
        <f ca="1">IF(A37stdlife="n/a","n/a",IF(Z$3&gt;(A37stdlife+$E587),('PTRM input'!$H$421*(1+rvanilla02)^0.5)-SUM($H587:Y587),('PTRM input'!$H$421*(1+rvanilla02)^0.5)/A37stdlife))</f>
        <v>0</v>
      </c>
      <c r="AA587" s="251">
        <f ca="1">IF(A37stdlife="n/a","n/a",IF(AA$3&gt;(A37stdlife+$E587),('PTRM input'!$H$421*(1+rvanilla02)^0.5)-SUM($H587:Z587),('PTRM input'!$H$421*(1+rvanilla02)^0.5)/A37stdlife))</f>
        <v>0</v>
      </c>
      <c r="AB587" s="251">
        <f ca="1">IF(A37stdlife="n/a","n/a",IF(AB$3&gt;(A37stdlife+$E587),('PTRM input'!$H$421*(1+rvanilla02)^0.5)-SUM($H587:AA587),('PTRM input'!$H$421*(1+rvanilla02)^0.5)/A37stdlife))</f>
        <v>0</v>
      </c>
      <c r="AC587" s="251">
        <f ca="1">IF(A37stdlife="n/a","n/a",IF(AC$3&gt;(A37stdlife+$E587),('PTRM input'!$H$421*(1+rvanilla02)^0.5)-SUM($H587:AB587),('PTRM input'!$H$421*(1+rvanilla02)^0.5)/A37stdlife))</f>
        <v>0</v>
      </c>
      <c r="AD587" s="251">
        <f ca="1">IF(A37stdlife="n/a","n/a",IF(AD$3&gt;(A37stdlife+$E587),('PTRM input'!$H$421*(1+rvanilla02)^0.5)-SUM($H587:AC587),('PTRM input'!$H$421*(1+rvanilla02)^0.5)/A37stdlife))</f>
        <v>0</v>
      </c>
      <c r="AE587" s="251">
        <f ca="1">IF(A37stdlife="n/a","n/a",IF(AE$3&gt;(A37stdlife+$E587),('PTRM input'!$H$421*(1+rvanilla02)^0.5)-SUM($H587:AD587),('PTRM input'!$H$421*(1+rvanilla02)^0.5)/A37stdlife))</f>
        <v>0</v>
      </c>
      <c r="AF587" s="251">
        <f ca="1">IF(A37stdlife="n/a","n/a",IF(AF$3&gt;(A37stdlife+$E587),('PTRM input'!$H$421*(1+rvanilla02)^0.5)-SUM($H587:AE587),('PTRM input'!$H$421*(1+rvanilla02)^0.5)/A37stdlife))</f>
        <v>0</v>
      </c>
      <c r="AG587" s="251">
        <f ca="1">IF(A37stdlife="n/a","n/a",IF(AG$3&gt;(A37stdlife+$E587),('PTRM input'!$H$421*(1+rvanilla02)^0.5)-SUM($H587:AF587),('PTRM input'!$H$421*(1+rvanilla02)^0.5)/A37stdlife))</f>
        <v>0</v>
      </c>
      <c r="AH587" s="251">
        <f ca="1">IF(A37stdlife="n/a","n/a",IF(AH$3&gt;(A37stdlife+$E587),('PTRM input'!$H$421*(1+rvanilla02)^0.5)-SUM($H587:AG587),('PTRM input'!$H$421*(1+rvanilla02)^0.5)/A37stdlife))</f>
        <v>0</v>
      </c>
      <c r="AI587" s="251">
        <f ca="1">IF(A37stdlife="n/a","n/a",IF(AI$3&gt;(A37stdlife+$E587),('PTRM input'!$H$421*(1+rvanilla02)^0.5)-SUM($H587:AH587),('PTRM input'!$H$421*(1+rvanilla02)^0.5)/A37stdlife))</f>
        <v>0</v>
      </c>
      <c r="AJ587" s="251">
        <f ca="1">IF(A37stdlife="n/a","n/a",IF(AJ$3&gt;(A37stdlife+$E587),('PTRM input'!$H$421*(1+rvanilla02)^0.5)-SUM($H587:AI587),('PTRM input'!$H$421*(1+rvanilla02)^0.5)/A37stdlife))</f>
        <v>0</v>
      </c>
      <c r="AK587" s="251">
        <f ca="1">IF(A37stdlife="n/a","n/a",IF(AK$3&gt;(A37stdlife+$E587),('PTRM input'!$H$421*(1+rvanilla02)^0.5)-SUM($H587:AJ587),('PTRM input'!$H$421*(1+rvanilla02)^0.5)/A37stdlife))</f>
        <v>0</v>
      </c>
      <c r="AL587" s="251">
        <f ca="1">IF(A37stdlife="n/a","n/a",IF(AL$3&gt;(A37stdlife+$E587),('PTRM input'!$H$421*(1+rvanilla02)^0.5)-SUM($H587:AK587),('PTRM input'!$H$421*(1+rvanilla02)^0.5)/A37stdlife))</f>
        <v>0</v>
      </c>
      <c r="AM587" s="251">
        <f ca="1">IF(A37stdlife="n/a","n/a",IF(AM$3&gt;(A37stdlife+$E587),('PTRM input'!$H$421*(1+rvanilla02)^0.5)-SUM($H587:AL587),('PTRM input'!$H$421*(1+rvanilla02)^0.5)/A37stdlife))</f>
        <v>0</v>
      </c>
      <c r="AN587" s="251">
        <f ca="1">IF(A37stdlife="n/a","n/a",IF(AN$3&gt;(A37stdlife+$E587),('PTRM input'!$H$421*(1+rvanilla02)^0.5)-SUM($H587:AM587),('PTRM input'!$H$421*(1+rvanilla02)^0.5)/A37stdlife))</f>
        <v>0</v>
      </c>
      <c r="AO587" s="251">
        <f ca="1">IF(A37stdlife="n/a","n/a",IF(AO$3&gt;(A37stdlife+$E587),('PTRM input'!$H$421*(1+rvanilla02)^0.5)-SUM($H587:AN587),('PTRM input'!$H$421*(1+rvanilla02)^0.5)/A37stdlife))</f>
        <v>0</v>
      </c>
      <c r="AP587" s="251">
        <f ca="1">IF(A37stdlife="n/a","n/a",IF(AP$3&gt;(A37stdlife+$E587),('PTRM input'!$H$421*(1+rvanilla02)^0.5)-SUM($H587:AO587),('PTRM input'!$H$421*(1+rvanilla02)^0.5)/A37stdlife))</f>
        <v>0</v>
      </c>
      <c r="AQ587" s="251">
        <f ca="1">IF(A37stdlife="n/a","n/a",IF(AQ$3&gt;(A37stdlife+$E587),('PTRM input'!$H$421*(1+rvanilla02)^0.5)-SUM($H587:AP587),('PTRM input'!$H$421*(1+rvanilla02)^0.5)/A37stdlife))</f>
        <v>0</v>
      </c>
      <c r="AR587" s="251">
        <f ca="1">IF(A37stdlife="n/a","n/a",IF(AR$3&gt;(A37stdlife+$E587),('PTRM input'!$H$421*(1+rvanilla02)^0.5)-SUM($H587:AQ587),('PTRM input'!$H$421*(1+rvanilla02)^0.5)/A37stdlife))</f>
        <v>0</v>
      </c>
      <c r="AS587" s="251">
        <f ca="1">IF(A37stdlife="n/a","n/a",IF(AS$3&gt;(A37stdlife+$E587),('PTRM input'!$H$421*(1+rvanilla02)^0.5)-SUM($H587:AR587),('PTRM input'!$H$421*(1+rvanilla02)^0.5)/A37stdlife))</f>
        <v>0</v>
      </c>
      <c r="AT587" s="251">
        <f ca="1">IF(A37stdlife="n/a","n/a",IF(AT$3&gt;(A37stdlife+$E587),('PTRM input'!$H$421*(1+rvanilla02)^0.5)-SUM($H587:AS587),('PTRM input'!$H$421*(1+rvanilla02)^0.5)/A37stdlife))</f>
        <v>0</v>
      </c>
      <c r="AU587" s="251">
        <f ca="1">IF(A37stdlife="n/a","n/a",IF(AU$3&gt;(A37stdlife+$E587),('PTRM input'!$H$421*(1+rvanilla02)^0.5)-SUM($H587:AT587),('PTRM input'!$H$421*(1+rvanilla02)^0.5)/A37stdlife))</f>
        <v>0</v>
      </c>
      <c r="AV587" s="251">
        <f ca="1">IF(A37stdlife="n/a","n/a",IF(AV$3&gt;(A37stdlife+$E587),('PTRM input'!$H$421*(1+rvanilla02)^0.5)-SUM($H587:AU587),('PTRM input'!$H$421*(1+rvanilla02)^0.5)/A37stdlife))</f>
        <v>0</v>
      </c>
      <c r="AW587" s="251">
        <f ca="1">IF(A37stdlife="n/a","n/a",IF(AW$3&gt;(A37stdlife+$E587),('PTRM input'!$H$421*(1+rvanilla02)^0.5)-SUM($H587:AV587),('PTRM input'!$H$421*(1+rvanilla02)^0.5)/A37stdlife))</f>
        <v>0</v>
      </c>
      <c r="AX587" s="251">
        <f ca="1">IF(A37stdlife="n/a","n/a",IF(AX$3&gt;(A37stdlife+$E587),('PTRM input'!$H$421*(1+rvanilla02)^0.5)-SUM($H587:AW587),('PTRM input'!$H$421*(1+rvanilla02)^0.5)/A37stdlife))</f>
        <v>0</v>
      </c>
      <c r="AY587" s="251">
        <f ca="1">IF(A37stdlife="n/a","n/a",IF(AY$3&gt;(A37stdlife+$E587),('PTRM input'!$H$421*(1+rvanilla02)^0.5)-SUM($H587:AX587),('PTRM input'!$H$421*(1+rvanilla02)^0.5)/A37stdlife))</f>
        <v>0</v>
      </c>
      <c r="AZ587" s="251">
        <f ca="1">IF(A37stdlife="n/a","n/a",IF(AZ$3&gt;(A37stdlife+$E587),('PTRM input'!$H$421*(1+rvanilla02)^0.5)-SUM($H587:AY587),('PTRM input'!$H$421*(1+rvanilla02)^0.5)/A37stdlife))</f>
        <v>0</v>
      </c>
      <c r="BA587" s="251">
        <f ca="1">IF(A37stdlife="n/a","n/a",IF(BA$3&gt;(A37stdlife+$E587),('PTRM input'!$H$421*(1+rvanilla02)^0.5)-SUM($H587:AZ587),('PTRM input'!$H$421*(1+rvanilla02)^0.5)/A37stdlife))</f>
        <v>0</v>
      </c>
      <c r="BB587" s="251">
        <f ca="1">IF(A37stdlife="n/a","n/a",IF(BB$3&gt;(A37stdlife+$E587),('PTRM input'!$H$421*(1+rvanilla02)^0.5)-SUM($H587:BA587),('PTRM input'!$H$421*(1+rvanilla02)^0.5)/A37stdlife))</f>
        <v>0</v>
      </c>
      <c r="BC587" s="251">
        <f ca="1">IF(A37stdlife="n/a","n/a",IF(BC$3&gt;(A37stdlife+$E587),('PTRM input'!$H$421*(1+rvanilla02)^0.5)-SUM($H587:BB587),('PTRM input'!$H$421*(1+rvanilla02)^0.5)/A37stdlife))</f>
        <v>0</v>
      </c>
      <c r="BD587" s="251">
        <f ca="1">IF(A37stdlife="n/a","n/a",IF(BD$3&gt;(A37stdlife+$E587),('PTRM input'!$H$421*(1+rvanilla02)^0.5)-SUM($H587:BC587),('PTRM input'!$H$421*(1+rvanilla02)^0.5)/A37stdlife))</f>
        <v>0</v>
      </c>
      <c r="BE587" s="251">
        <f ca="1">IF(A37stdlife="n/a","n/a",IF(BE$3&gt;(A37stdlife+$E587),('PTRM input'!$H$421*(1+rvanilla02)^0.5)-SUM($H587:BD587),('PTRM input'!$H$421*(1+rvanilla02)^0.5)/A37stdlife))</f>
        <v>0</v>
      </c>
      <c r="BF587" s="251">
        <f ca="1">IF(A37stdlife="n/a","n/a",IF(BF$3&gt;(A37stdlife+$E587),('PTRM input'!$H$421*(1+rvanilla02)^0.5)-SUM($H587:BE587),('PTRM input'!$H$421*(1+rvanilla02)^0.5)/A37stdlife))</f>
        <v>0</v>
      </c>
      <c r="BG587" s="251">
        <f ca="1">IF(A37stdlife="n/a","n/a",IF(BG$3&gt;(A37stdlife+$E587),('PTRM input'!$H$421*(1+rvanilla02)^0.5)-SUM($H587:BF587),('PTRM input'!$H$421*(1+rvanilla02)^0.5)/A37stdlife))</f>
        <v>0</v>
      </c>
      <c r="BH587" s="251">
        <f ca="1">IF(A37stdlife="n/a","n/a",IF(BH$3&gt;(A37stdlife+$E587),('PTRM input'!$H$421*(1+rvanilla02)^0.5)-SUM($H587:BG587),('PTRM input'!$H$421*(1+rvanilla02)^0.5)/A37stdlife))</f>
        <v>0</v>
      </c>
      <c r="BI587" s="251">
        <f ca="1">IF(A37stdlife="n/a","n/a",IF(BI$3&gt;(A37stdlife+$E587),('PTRM input'!$H$421*(1+rvanilla02)^0.5)-SUM($H587:BH587),('PTRM input'!$H$421*(1+rvanilla02)^0.5)/A37stdlife))</f>
        <v>0</v>
      </c>
      <c r="BJ587" s="116"/>
      <c r="BK587" s="116"/>
      <c r="BL587" s="116"/>
      <c r="BM587" s="116"/>
    </row>
    <row r="588" spans="1:65" hidden="1" outlineLevel="2">
      <c r="A588" s="116"/>
      <c r="B588" s="19"/>
      <c r="C588" s="18"/>
      <c r="D588" s="760"/>
      <c r="E588" s="86">
        <v>3</v>
      </c>
      <c r="F588" s="259"/>
      <c r="G588" s="434"/>
      <c r="H588" s="435"/>
      <c r="I588" s="619"/>
      <c r="J588" s="433">
        <f ca="1">IF(A37stdlife="n/a","n/a",IF(J$3&gt;(A37stdlife+$E588),('PTRM input'!$I$421*(1+rvanilla03)^0.5)-SUM(I588:$I588),('PTRM input'!$I$421*(1+rvanilla03)^0.5)/A37stdlife))</f>
        <v>0</v>
      </c>
      <c r="K588" s="433">
        <f ca="1">IF(A37stdlife="n/a","n/a",IF(K$3&gt;(A37stdlife+$E588),('PTRM input'!$I$421*(1+rvanilla03)^0.5)-SUM($I588:J588),('PTRM input'!$I$421*(1+rvanilla03)^0.5)/A37stdlife))</f>
        <v>0</v>
      </c>
      <c r="L588" s="433">
        <f ca="1">IF(A37stdlife="n/a","n/a",IF(L$3&gt;(A37stdlife+$E588),('PTRM input'!$I$421*(1+rvanilla03)^0.5)-SUM($I588:K588),('PTRM input'!$I$421*(1+rvanilla03)^0.5)/A37stdlife))</f>
        <v>0</v>
      </c>
      <c r="M588" s="433">
        <f ca="1">IF(A37stdlife="n/a","n/a",IF(M$3&gt;(A37stdlife+$E588),('PTRM input'!$I$421*(1+rvanilla03)^0.5)-SUM($I588:L588),('PTRM input'!$I$421*(1+rvanilla03)^0.5)/A37stdlife))</f>
        <v>0</v>
      </c>
      <c r="N588" s="433">
        <f ca="1">IF(A37stdlife="n/a","n/a",IF(N$3&gt;(A37stdlife+$E588),('PTRM input'!$I$421*(1+rvanilla03)^0.5)-SUM($I588:M588),('PTRM input'!$I$421*(1+rvanilla03)^0.5)/A37stdlife))</f>
        <v>0</v>
      </c>
      <c r="O588" s="433">
        <f ca="1">IF(A37stdlife="n/a","n/a",IF(O$3&gt;(A37stdlife+$E588),('PTRM input'!$I$421*(1+rvanilla03)^0.5)-SUM($I588:N588),('PTRM input'!$I$421*(1+rvanilla03)^0.5)/A37stdlife))</f>
        <v>0</v>
      </c>
      <c r="P588" s="433">
        <f ca="1">IF(A37stdlife="n/a","n/a",IF(P$3&gt;(A37stdlife+$E588),('PTRM input'!$I$421*(1+rvanilla03)^0.5)-SUM($I588:O588),('PTRM input'!$I$421*(1+rvanilla03)^0.5)/A37stdlife))</f>
        <v>0</v>
      </c>
      <c r="Q588" s="433">
        <f ca="1">IF(A37stdlife="n/a","n/a",IF(Q$3&gt;(A37stdlife+$E588),('PTRM input'!$I$421*(1+rvanilla03)^0.5)-SUM($I588:P588),('PTRM input'!$I$421*(1+rvanilla03)^0.5)/A37stdlife))</f>
        <v>0</v>
      </c>
      <c r="R588" s="251">
        <f ca="1">IF(A37stdlife="n/a","n/a",IF(R$3&gt;(A37stdlife+$E588),('PTRM input'!$I$421*(1+rvanilla03)^0.5)-SUM($I588:Q588),('PTRM input'!$I$421*(1+rvanilla03)^0.5)/A37stdlife))</f>
        <v>0</v>
      </c>
      <c r="S588" s="251">
        <f ca="1">IF(A37stdlife="n/a","n/a",IF(S$3&gt;(A37stdlife+$E588),('PTRM input'!$I$421*(1+rvanilla03)^0.5)-SUM($I588:R588),('PTRM input'!$I$421*(1+rvanilla03)^0.5)/A37stdlife))</f>
        <v>0</v>
      </c>
      <c r="T588" s="251">
        <f ca="1">IF(A37stdlife="n/a","n/a",IF(T$3&gt;(A37stdlife+$E588),('PTRM input'!$I$421*(1+rvanilla03)^0.5)-SUM($I588:S588),('PTRM input'!$I$421*(1+rvanilla03)^0.5)/A37stdlife))</f>
        <v>0</v>
      </c>
      <c r="U588" s="251">
        <f ca="1">IF(A37stdlife="n/a","n/a",IF(U$3&gt;(A37stdlife+$E588),('PTRM input'!$I$421*(1+rvanilla03)^0.5)-SUM($I588:T588),('PTRM input'!$I$421*(1+rvanilla03)^0.5)/A37stdlife))</f>
        <v>0</v>
      </c>
      <c r="V588" s="251">
        <f ca="1">IF(A37stdlife="n/a","n/a",IF(V$3&gt;(A37stdlife+$E588),('PTRM input'!$I$421*(1+rvanilla03)^0.5)-SUM($I588:U588),('PTRM input'!$I$421*(1+rvanilla03)^0.5)/A37stdlife))</f>
        <v>0</v>
      </c>
      <c r="W588" s="251">
        <f ca="1">IF(A37stdlife="n/a","n/a",IF(W$3&gt;(A37stdlife+$E588),('PTRM input'!$I$421*(1+rvanilla03)^0.5)-SUM($I588:V588),('PTRM input'!$I$421*(1+rvanilla03)^0.5)/A37stdlife))</f>
        <v>0</v>
      </c>
      <c r="X588" s="251">
        <f ca="1">IF(A37stdlife="n/a","n/a",IF(X$3&gt;(A37stdlife+$E588),('PTRM input'!$I$421*(1+rvanilla03)^0.5)-SUM($I588:W588),('PTRM input'!$I$421*(1+rvanilla03)^0.5)/A37stdlife))</f>
        <v>0</v>
      </c>
      <c r="Y588" s="251">
        <f ca="1">IF(A37stdlife="n/a","n/a",IF(Y$3&gt;(A37stdlife+$E588),('PTRM input'!$I$421*(1+rvanilla03)^0.5)-SUM($I588:X588),('PTRM input'!$I$421*(1+rvanilla03)^0.5)/A37stdlife))</f>
        <v>0</v>
      </c>
      <c r="Z588" s="251">
        <f ca="1">IF(A37stdlife="n/a","n/a",IF(Z$3&gt;(A37stdlife+$E588),('PTRM input'!$I$421*(1+rvanilla03)^0.5)-SUM($I588:Y588),('PTRM input'!$I$421*(1+rvanilla03)^0.5)/A37stdlife))</f>
        <v>0</v>
      </c>
      <c r="AA588" s="251">
        <f ca="1">IF(A37stdlife="n/a","n/a",IF(AA$3&gt;(A37stdlife+$E588),('PTRM input'!$I$421*(1+rvanilla03)^0.5)-SUM($I588:Z588),('PTRM input'!$I$421*(1+rvanilla03)^0.5)/A37stdlife))</f>
        <v>0</v>
      </c>
      <c r="AB588" s="251">
        <f ca="1">IF(A37stdlife="n/a","n/a",IF(AB$3&gt;(A37stdlife+$E588),('PTRM input'!$I$421*(1+rvanilla03)^0.5)-SUM($I588:AA588),('PTRM input'!$I$421*(1+rvanilla03)^0.5)/A37stdlife))</f>
        <v>0</v>
      </c>
      <c r="AC588" s="251">
        <f ca="1">IF(A37stdlife="n/a","n/a",IF(AC$3&gt;(A37stdlife+$E588),('PTRM input'!$I$421*(1+rvanilla03)^0.5)-SUM($I588:AB588),('PTRM input'!$I$421*(1+rvanilla03)^0.5)/A37stdlife))</f>
        <v>0</v>
      </c>
      <c r="AD588" s="251">
        <f ca="1">IF(A37stdlife="n/a","n/a",IF(AD$3&gt;(A37stdlife+$E588),('PTRM input'!$I$421*(1+rvanilla03)^0.5)-SUM($I588:AC588),('PTRM input'!$I$421*(1+rvanilla03)^0.5)/A37stdlife))</f>
        <v>0</v>
      </c>
      <c r="AE588" s="251">
        <f ca="1">IF(A37stdlife="n/a","n/a",IF(AE$3&gt;(A37stdlife+$E588),('PTRM input'!$I$421*(1+rvanilla03)^0.5)-SUM($I588:AD588),('PTRM input'!$I$421*(1+rvanilla03)^0.5)/A37stdlife))</f>
        <v>0</v>
      </c>
      <c r="AF588" s="251">
        <f ca="1">IF(A37stdlife="n/a","n/a",IF(AF$3&gt;(A37stdlife+$E588),('PTRM input'!$I$421*(1+rvanilla03)^0.5)-SUM($I588:AE588),('PTRM input'!$I$421*(1+rvanilla03)^0.5)/A37stdlife))</f>
        <v>0</v>
      </c>
      <c r="AG588" s="251">
        <f ca="1">IF(A37stdlife="n/a","n/a",IF(AG$3&gt;(A37stdlife+$E588),('PTRM input'!$I$421*(1+rvanilla03)^0.5)-SUM($I588:AF588),('PTRM input'!$I$421*(1+rvanilla03)^0.5)/A37stdlife))</f>
        <v>0</v>
      </c>
      <c r="AH588" s="251">
        <f ca="1">IF(A37stdlife="n/a","n/a",IF(AH$3&gt;(A37stdlife+$E588),('PTRM input'!$I$421*(1+rvanilla03)^0.5)-SUM($I588:AG588),('PTRM input'!$I$421*(1+rvanilla03)^0.5)/A37stdlife))</f>
        <v>0</v>
      </c>
      <c r="AI588" s="251">
        <f ca="1">IF(A37stdlife="n/a","n/a",IF(AI$3&gt;(A37stdlife+$E588),('PTRM input'!$I$421*(1+rvanilla03)^0.5)-SUM($I588:AH588),('PTRM input'!$I$421*(1+rvanilla03)^0.5)/A37stdlife))</f>
        <v>0</v>
      </c>
      <c r="AJ588" s="251">
        <f ca="1">IF(A37stdlife="n/a","n/a",IF(AJ$3&gt;(A37stdlife+$E588),('PTRM input'!$I$421*(1+rvanilla03)^0.5)-SUM($I588:AI588),('PTRM input'!$I$421*(1+rvanilla03)^0.5)/A37stdlife))</f>
        <v>0</v>
      </c>
      <c r="AK588" s="251">
        <f ca="1">IF(A37stdlife="n/a","n/a",IF(AK$3&gt;(A37stdlife+$E588),('PTRM input'!$I$421*(1+rvanilla03)^0.5)-SUM($I588:AJ588),('PTRM input'!$I$421*(1+rvanilla03)^0.5)/A37stdlife))</f>
        <v>0</v>
      </c>
      <c r="AL588" s="251">
        <f ca="1">IF(A37stdlife="n/a","n/a",IF(AL$3&gt;(A37stdlife+$E588),('PTRM input'!$I$421*(1+rvanilla03)^0.5)-SUM($I588:AK588),('PTRM input'!$I$421*(1+rvanilla03)^0.5)/A37stdlife))</f>
        <v>0</v>
      </c>
      <c r="AM588" s="251">
        <f ca="1">IF(A37stdlife="n/a","n/a",IF(AM$3&gt;(A37stdlife+$E588),('PTRM input'!$I$421*(1+rvanilla03)^0.5)-SUM($I588:AL588),('PTRM input'!$I$421*(1+rvanilla03)^0.5)/A37stdlife))</f>
        <v>0</v>
      </c>
      <c r="AN588" s="251">
        <f ca="1">IF(A37stdlife="n/a","n/a",IF(AN$3&gt;(A37stdlife+$E588),('PTRM input'!$I$421*(1+rvanilla03)^0.5)-SUM($I588:AM588),('PTRM input'!$I$421*(1+rvanilla03)^0.5)/A37stdlife))</f>
        <v>0</v>
      </c>
      <c r="AO588" s="251">
        <f ca="1">IF(A37stdlife="n/a","n/a",IF(AO$3&gt;(A37stdlife+$E588),('PTRM input'!$I$421*(1+rvanilla03)^0.5)-SUM($I588:AN588),('PTRM input'!$I$421*(1+rvanilla03)^0.5)/A37stdlife))</f>
        <v>0</v>
      </c>
      <c r="AP588" s="251">
        <f ca="1">IF(A37stdlife="n/a","n/a",IF(AP$3&gt;(A37stdlife+$E588),('PTRM input'!$I$421*(1+rvanilla03)^0.5)-SUM($I588:AO588),('PTRM input'!$I$421*(1+rvanilla03)^0.5)/A37stdlife))</f>
        <v>0</v>
      </c>
      <c r="AQ588" s="251">
        <f ca="1">IF(A37stdlife="n/a","n/a",IF(AQ$3&gt;(A37stdlife+$E588),('PTRM input'!$I$421*(1+rvanilla03)^0.5)-SUM($I588:AP588),('PTRM input'!$I$421*(1+rvanilla03)^0.5)/A37stdlife))</f>
        <v>0</v>
      </c>
      <c r="AR588" s="251">
        <f ca="1">IF(A37stdlife="n/a","n/a",IF(AR$3&gt;(A37stdlife+$E588),('PTRM input'!$I$421*(1+rvanilla03)^0.5)-SUM($I588:AQ588),('PTRM input'!$I$421*(1+rvanilla03)^0.5)/A37stdlife))</f>
        <v>0</v>
      </c>
      <c r="AS588" s="251">
        <f ca="1">IF(A37stdlife="n/a","n/a",IF(AS$3&gt;(A37stdlife+$E588),('PTRM input'!$I$421*(1+rvanilla03)^0.5)-SUM($I588:AR588),('PTRM input'!$I$421*(1+rvanilla03)^0.5)/A37stdlife))</f>
        <v>0</v>
      </c>
      <c r="AT588" s="251">
        <f ca="1">IF(A37stdlife="n/a","n/a",IF(AT$3&gt;(A37stdlife+$E588),('PTRM input'!$I$421*(1+rvanilla03)^0.5)-SUM($I588:AS588),('PTRM input'!$I$421*(1+rvanilla03)^0.5)/A37stdlife))</f>
        <v>0</v>
      </c>
      <c r="AU588" s="251">
        <f ca="1">IF(A37stdlife="n/a","n/a",IF(AU$3&gt;(A37stdlife+$E588),('PTRM input'!$I$421*(1+rvanilla03)^0.5)-SUM($I588:AT588),('PTRM input'!$I$421*(1+rvanilla03)^0.5)/A37stdlife))</f>
        <v>0</v>
      </c>
      <c r="AV588" s="251">
        <f ca="1">IF(A37stdlife="n/a","n/a",IF(AV$3&gt;(A37stdlife+$E588),('PTRM input'!$I$421*(1+rvanilla03)^0.5)-SUM($I588:AU588),('PTRM input'!$I$421*(1+rvanilla03)^0.5)/A37stdlife))</f>
        <v>0</v>
      </c>
      <c r="AW588" s="251">
        <f ca="1">IF(A37stdlife="n/a","n/a",IF(AW$3&gt;(A37stdlife+$E588),('PTRM input'!$I$421*(1+rvanilla03)^0.5)-SUM($I588:AV588),('PTRM input'!$I$421*(1+rvanilla03)^0.5)/A37stdlife))</f>
        <v>0</v>
      </c>
      <c r="AX588" s="251">
        <f ca="1">IF(A37stdlife="n/a","n/a",IF(AX$3&gt;(A37stdlife+$E588),('PTRM input'!$I$421*(1+rvanilla03)^0.5)-SUM($I588:AW588),('PTRM input'!$I$421*(1+rvanilla03)^0.5)/A37stdlife))</f>
        <v>0</v>
      </c>
      <c r="AY588" s="251">
        <f ca="1">IF(A37stdlife="n/a","n/a",IF(AY$3&gt;(A37stdlife+$E588),('PTRM input'!$I$421*(1+rvanilla03)^0.5)-SUM($I588:AX588),('PTRM input'!$I$421*(1+rvanilla03)^0.5)/A37stdlife))</f>
        <v>0</v>
      </c>
      <c r="AZ588" s="251">
        <f ca="1">IF(A37stdlife="n/a","n/a",IF(AZ$3&gt;(A37stdlife+$E588),('PTRM input'!$I$421*(1+rvanilla03)^0.5)-SUM($I588:AY588),('PTRM input'!$I$421*(1+rvanilla03)^0.5)/A37stdlife))</f>
        <v>0</v>
      </c>
      <c r="BA588" s="251">
        <f ca="1">IF(A37stdlife="n/a","n/a",IF(BA$3&gt;(A37stdlife+$E588),('PTRM input'!$I$421*(1+rvanilla03)^0.5)-SUM($I588:AZ588),('PTRM input'!$I$421*(1+rvanilla03)^0.5)/A37stdlife))</f>
        <v>0</v>
      </c>
      <c r="BB588" s="251">
        <f ca="1">IF(A37stdlife="n/a","n/a",IF(BB$3&gt;(A37stdlife+$E588),('PTRM input'!$I$421*(1+rvanilla03)^0.5)-SUM($I588:BA588),('PTRM input'!$I$421*(1+rvanilla03)^0.5)/A37stdlife))</f>
        <v>0</v>
      </c>
      <c r="BC588" s="251">
        <f ca="1">IF(A37stdlife="n/a","n/a",IF(BC$3&gt;(A37stdlife+$E588),('PTRM input'!$I$421*(1+rvanilla03)^0.5)-SUM($I588:BB588),('PTRM input'!$I$421*(1+rvanilla03)^0.5)/A37stdlife))</f>
        <v>0</v>
      </c>
      <c r="BD588" s="251">
        <f ca="1">IF(A37stdlife="n/a","n/a",IF(BD$3&gt;(A37stdlife+$E588),('PTRM input'!$I$421*(1+rvanilla03)^0.5)-SUM($I588:BC588),('PTRM input'!$I$421*(1+rvanilla03)^0.5)/A37stdlife))</f>
        <v>0</v>
      </c>
      <c r="BE588" s="251">
        <f ca="1">IF(A37stdlife="n/a","n/a",IF(BE$3&gt;(A37stdlife+$E588),('PTRM input'!$I$421*(1+rvanilla03)^0.5)-SUM($I588:BD588),('PTRM input'!$I$421*(1+rvanilla03)^0.5)/A37stdlife))</f>
        <v>0</v>
      </c>
      <c r="BF588" s="251">
        <f ca="1">IF(A37stdlife="n/a","n/a",IF(BF$3&gt;(A37stdlife+$E588),('PTRM input'!$I$421*(1+rvanilla03)^0.5)-SUM($I588:BE588),('PTRM input'!$I$421*(1+rvanilla03)^0.5)/A37stdlife))</f>
        <v>0</v>
      </c>
      <c r="BG588" s="251">
        <f ca="1">IF(A37stdlife="n/a","n/a",IF(BG$3&gt;(A37stdlife+$E588),('PTRM input'!$I$421*(1+rvanilla03)^0.5)-SUM($I588:BF588),('PTRM input'!$I$421*(1+rvanilla03)^0.5)/A37stdlife))</f>
        <v>0</v>
      </c>
      <c r="BH588" s="251">
        <f ca="1">IF(A37stdlife="n/a","n/a",IF(BH$3&gt;(A37stdlife+$E588),('PTRM input'!$I$421*(1+rvanilla03)^0.5)-SUM($I588:BG588),('PTRM input'!$I$421*(1+rvanilla03)^0.5)/A37stdlife))</f>
        <v>0</v>
      </c>
      <c r="BI588" s="251">
        <f ca="1">IF(A37stdlife="n/a","n/a",IF(BI$3&gt;(A37stdlife+$E588),('PTRM input'!$I$421*(1+rvanilla03)^0.5)-SUM($I588:BH588),('PTRM input'!$I$421*(1+rvanilla03)^0.5)/A37stdlife))</f>
        <v>0</v>
      </c>
      <c r="BJ588" s="116"/>
      <c r="BK588" s="116"/>
      <c r="BL588" s="116"/>
      <c r="BM588" s="116"/>
    </row>
    <row r="589" spans="1:65" hidden="1" outlineLevel="2">
      <c r="A589" s="116"/>
      <c r="B589" s="19"/>
      <c r="C589" s="18"/>
      <c r="D589" s="760"/>
      <c r="E589" s="86">
        <v>4</v>
      </c>
      <c r="F589" s="259"/>
      <c r="G589" s="434"/>
      <c r="H589" s="435"/>
      <c r="I589" s="435"/>
      <c r="J589" s="619"/>
      <c r="K589" s="433">
        <f ca="1">IF(A37stdlife="n/a","n/a",IF(K$3&gt;(A37stdlife+$E589),('PTRM input'!$J$421*(1+rvanilla04)^0.5)-SUM(J589:$J589),('PTRM input'!$J$421*(1+rvanilla04)^0.5)/A37stdlife))</f>
        <v>0</v>
      </c>
      <c r="L589" s="433">
        <f ca="1">IF(A37stdlife="n/a","n/a",IF(L$3&gt;(A37stdlife+$E589),('PTRM input'!$J$421*(1+rvanilla04)^0.5)-SUM($J589:K589),('PTRM input'!$J$421*(1+rvanilla04)^0.5)/A37stdlife))</f>
        <v>0</v>
      </c>
      <c r="M589" s="433">
        <f ca="1">IF(A37stdlife="n/a","n/a",IF(M$3&gt;(A37stdlife+$E589),('PTRM input'!$J$421*(1+rvanilla04)^0.5)-SUM($J589:L589),('PTRM input'!$J$421*(1+rvanilla04)^0.5)/A37stdlife))</f>
        <v>0</v>
      </c>
      <c r="N589" s="433">
        <f ca="1">IF(A37stdlife="n/a","n/a",IF(N$3&gt;(A37stdlife+$E589),('PTRM input'!$J$421*(1+rvanilla04)^0.5)-SUM($J589:M589),('PTRM input'!$J$421*(1+rvanilla04)^0.5)/A37stdlife))</f>
        <v>0</v>
      </c>
      <c r="O589" s="433">
        <f ca="1">IF(A37stdlife="n/a","n/a",IF(O$3&gt;(A37stdlife+$E589),('PTRM input'!$J$421*(1+rvanilla04)^0.5)-SUM($J589:N589),('PTRM input'!$J$421*(1+rvanilla04)^0.5)/A37stdlife))</f>
        <v>0</v>
      </c>
      <c r="P589" s="433">
        <f ca="1">IF(A37stdlife="n/a","n/a",IF(P$3&gt;(A37stdlife+$E589),('PTRM input'!$J$421*(1+rvanilla04)^0.5)-SUM($J589:O589),('PTRM input'!$J$421*(1+rvanilla04)^0.5)/A37stdlife))</f>
        <v>0</v>
      </c>
      <c r="Q589" s="433">
        <f ca="1">IF(A37stdlife="n/a","n/a",IF(Q$3&gt;(A37stdlife+$E589),('PTRM input'!$J$421*(1+rvanilla04)^0.5)-SUM($J589:P589),('PTRM input'!$J$421*(1+rvanilla04)^0.5)/A37stdlife))</f>
        <v>0</v>
      </c>
      <c r="R589" s="251">
        <f ca="1">IF(A37stdlife="n/a","n/a",IF(R$3&gt;(A37stdlife+$E589),('PTRM input'!$J$421*(1+rvanilla04)^0.5)-SUM($J589:Q589),('PTRM input'!$J$421*(1+rvanilla04)^0.5)/A37stdlife))</f>
        <v>0</v>
      </c>
      <c r="S589" s="251">
        <f ca="1">IF(A37stdlife="n/a","n/a",IF(S$3&gt;(A37stdlife+$E589),('PTRM input'!$J$421*(1+rvanilla04)^0.5)-SUM($J589:R589),('PTRM input'!$J$421*(1+rvanilla04)^0.5)/A37stdlife))</f>
        <v>0</v>
      </c>
      <c r="T589" s="251">
        <f ca="1">IF(A37stdlife="n/a","n/a",IF(T$3&gt;(A37stdlife+$E589),('PTRM input'!$J$421*(1+rvanilla04)^0.5)-SUM($J589:S589),('PTRM input'!$J$421*(1+rvanilla04)^0.5)/A37stdlife))</f>
        <v>0</v>
      </c>
      <c r="U589" s="251">
        <f ca="1">IF(A37stdlife="n/a","n/a",IF(U$3&gt;(A37stdlife+$E589),('PTRM input'!$J$421*(1+rvanilla04)^0.5)-SUM($J589:T589),('PTRM input'!$J$421*(1+rvanilla04)^0.5)/A37stdlife))</f>
        <v>0</v>
      </c>
      <c r="V589" s="251">
        <f ca="1">IF(A37stdlife="n/a","n/a",IF(V$3&gt;(A37stdlife+$E589),('PTRM input'!$J$421*(1+rvanilla04)^0.5)-SUM($J589:U589),('PTRM input'!$J$421*(1+rvanilla04)^0.5)/A37stdlife))</f>
        <v>0</v>
      </c>
      <c r="W589" s="251">
        <f ca="1">IF(A37stdlife="n/a","n/a",IF(W$3&gt;(A37stdlife+$E589),('PTRM input'!$J$421*(1+rvanilla04)^0.5)-SUM($J589:V589),('PTRM input'!$J$421*(1+rvanilla04)^0.5)/A37stdlife))</f>
        <v>0</v>
      </c>
      <c r="X589" s="251">
        <f ca="1">IF(A37stdlife="n/a","n/a",IF(X$3&gt;(A37stdlife+$E589),('PTRM input'!$J$421*(1+rvanilla04)^0.5)-SUM($J589:W589),('PTRM input'!$J$421*(1+rvanilla04)^0.5)/A37stdlife))</f>
        <v>0</v>
      </c>
      <c r="Y589" s="251">
        <f ca="1">IF(A37stdlife="n/a","n/a",IF(Y$3&gt;(A37stdlife+$E589),('PTRM input'!$J$421*(1+rvanilla04)^0.5)-SUM($J589:X589),('PTRM input'!$J$421*(1+rvanilla04)^0.5)/A37stdlife))</f>
        <v>0</v>
      </c>
      <c r="Z589" s="251">
        <f ca="1">IF(A37stdlife="n/a","n/a",IF(Z$3&gt;(A37stdlife+$E589),('PTRM input'!$J$421*(1+rvanilla04)^0.5)-SUM($J589:Y589),('PTRM input'!$J$421*(1+rvanilla04)^0.5)/A37stdlife))</f>
        <v>0</v>
      </c>
      <c r="AA589" s="251">
        <f ca="1">IF(A37stdlife="n/a","n/a",IF(AA$3&gt;(A37stdlife+$E589),('PTRM input'!$J$421*(1+rvanilla04)^0.5)-SUM($J589:Z589),('PTRM input'!$J$421*(1+rvanilla04)^0.5)/A37stdlife))</f>
        <v>0</v>
      </c>
      <c r="AB589" s="251">
        <f ca="1">IF(A37stdlife="n/a","n/a",IF(AB$3&gt;(A37stdlife+$E589),('PTRM input'!$J$421*(1+rvanilla04)^0.5)-SUM($J589:AA589),('PTRM input'!$J$421*(1+rvanilla04)^0.5)/A37stdlife))</f>
        <v>0</v>
      </c>
      <c r="AC589" s="251">
        <f ca="1">IF(A37stdlife="n/a","n/a",IF(AC$3&gt;(A37stdlife+$E589),('PTRM input'!$J$421*(1+rvanilla04)^0.5)-SUM($J589:AB589),('PTRM input'!$J$421*(1+rvanilla04)^0.5)/A37stdlife))</f>
        <v>0</v>
      </c>
      <c r="AD589" s="251">
        <f ca="1">IF(A37stdlife="n/a","n/a",IF(AD$3&gt;(A37stdlife+$E589),('PTRM input'!$J$421*(1+rvanilla04)^0.5)-SUM($J589:AC589),('PTRM input'!$J$421*(1+rvanilla04)^0.5)/A37stdlife))</f>
        <v>0</v>
      </c>
      <c r="AE589" s="251">
        <f ca="1">IF(A37stdlife="n/a","n/a",IF(AE$3&gt;(A37stdlife+$E589),('PTRM input'!$J$421*(1+rvanilla04)^0.5)-SUM($J589:AD589),('PTRM input'!$J$421*(1+rvanilla04)^0.5)/A37stdlife))</f>
        <v>0</v>
      </c>
      <c r="AF589" s="251">
        <f ca="1">IF(A37stdlife="n/a","n/a",IF(AF$3&gt;(A37stdlife+$E589),('PTRM input'!$J$421*(1+rvanilla04)^0.5)-SUM($J589:AE589),('PTRM input'!$J$421*(1+rvanilla04)^0.5)/A37stdlife))</f>
        <v>0</v>
      </c>
      <c r="AG589" s="251">
        <f ca="1">IF(A37stdlife="n/a","n/a",IF(AG$3&gt;(A37stdlife+$E589),('PTRM input'!$J$421*(1+rvanilla04)^0.5)-SUM($J589:AF589),('PTRM input'!$J$421*(1+rvanilla04)^0.5)/A37stdlife))</f>
        <v>0</v>
      </c>
      <c r="AH589" s="251">
        <f ca="1">IF(A37stdlife="n/a","n/a",IF(AH$3&gt;(A37stdlife+$E589),('PTRM input'!$J$421*(1+rvanilla04)^0.5)-SUM($J589:AG589),('PTRM input'!$J$421*(1+rvanilla04)^0.5)/A37stdlife))</f>
        <v>0</v>
      </c>
      <c r="AI589" s="251">
        <f ca="1">IF(A37stdlife="n/a","n/a",IF(AI$3&gt;(A37stdlife+$E589),('PTRM input'!$J$421*(1+rvanilla04)^0.5)-SUM($J589:AH589),('PTRM input'!$J$421*(1+rvanilla04)^0.5)/A37stdlife))</f>
        <v>0</v>
      </c>
      <c r="AJ589" s="251">
        <f ca="1">IF(A37stdlife="n/a","n/a",IF(AJ$3&gt;(A37stdlife+$E589),('PTRM input'!$J$421*(1+rvanilla04)^0.5)-SUM($J589:AI589),('PTRM input'!$J$421*(1+rvanilla04)^0.5)/A37stdlife))</f>
        <v>0</v>
      </c>
      <c r="AK589" s="251">
        <f ca="1">IF(A37stdlife="n/a","n/a",IF(AK$3&gt;(A37stdlife+$E589),('PTRM input'!$J$421*(1+rvanilla04)^0.5)-SUM($J589:AJ589),('PTRM input'!$J$421*(1+rvanilla04)^0.5)/A37stdlife))</f>
        <v>0</v>
      </c>
      <c r="AL589" s="251">
        <f ca="1">IF(A37stdlife="n/a","n/a",IF(AL$3&gt;(A37stdlife+$E589),('PTRM input'!$J$421*(1+rvanilla04)^0.5)-SUM($J589:AK589),('PTRM input'!$J$421*(1+rvanilla04)^0.5)/A37stdlife))</f>
        <v>0</v>
      </c>
      <c r="AM589" s="251">
        <f ca="1">IF(A37stdlife="n/a","n/a",IF(AM$3&gt;(A37stdlife+$E589),('PTRM input'!$J$421*(1+rvanilla04)^0.5)-SUM($J589:AL589),('PTRM input'!$J$421*(1+rvanilla04)^0.5)/A37stdlife))</f>
        <v>0</v>
      </c>
      <c r="AN589" s="251">
        <f ca="1">IF(A37stdlife="n/a","n/a",IF(AN$3&gt;(A37stdlife+$E589),('PTRM input'!$J$421*(1+rvanilla04)^0.5)-SUM($J589:AM589),('PTRM input'!$J$421*(1+rvanilla04)^0.5)/A37stdlife))</f>
        <v>0</v>
      </c>
      <c r="AO589" s="251">
        <f ca="1">IF(A37stdlife="n/a","n/a",IF(AO$3&gt;(A37stdlife+$E589),('PTRM input'!$J$421*(1+rvanilla04)^0.5)-SUM($J589:AN589),('PTRM input'!$J$421*(1+rvanilla04)^0.5)/A37stdlife))</f>
        <v>0</v>
      </c>
      <c r="AP589" s="251">
        <f ca="1">IF(A37stdlife="n/a","n/a",IF(AP$3&gt;(A37stdlife+$E589),('PTRM input'!$J$421*(1+rvanilla04)^0.5)-SUM($J589:AO589),('PTRM input'!$J$421*(1+rvanilla04)^0.5)/A37stdlife))</f>
        <v>0</v>
      </c>
      <c r="AQ589" s="251">
        <f ca="1">IF(A37stdlife="n/a","n/a",IF(AQ$3&gt;(A37stdlife+$E589),('PTRM input'!$J$421*(1+rvanilla04)^0.5)-SUM($J589:AP589),('PTRM input'!$J$421*(1+rvanilla04)^0.5)/A37stdlife))</f>
        <v>0</v>
      </c>
      <c r="AR589" s="251">
        <f ca="1">IF(A37stdlife="n/a","n/a",IF(AR$3&gt;(A37stdlife+$E589),('PTRM input'!$J$421*(1+rvanilla04)^0.5)-SUM($J589:AQ589),('PTRM input'!$J$421*(1+rvanilla04)^0.5)/A37stdlife))</f>
        <v>0</v>
      </c>
      <c r="AS589" s="251">
        <f ca="1">IF(A37stdlife="n/a","n/a",IF(AS$3&gt;(A37stdlife+$E589),('PTRM input'!$J$421*(1+rvanilla04)^0.5)-SUM($J589:AR589),('PTRM input'!$J$421*(1+rvanilla04)^0.5)/A37stdlife))</f>
        <v>0</v>
      </c>
      <c r="AT589" s="251">
        <f ca="1">IF(A37stdlife="n/a","n/a",IF(AT$3&gt;(A37stdlife+$E589),('PTRM input'!$J$421*(1+rvanilla04)^0.5)-SUM($J589:AS589),('PTRM input'!$J$421*(1+rvanilla04)^0.5)/A37stdlife))</f>
        <v>0</v>
      </c>
      <c r="AU589" s="251">
        <f ca="1">IF(A37stdlife="n/a","n/a",IF(AU$3&gt;(A37stdlife+$E589),('PTRM input'!$J$421*(1+rvanilla04)^0.5)-SUM($J589:AT589),('PTRM input'!$J$421*(1+rvanilla04)^0.5)/A37stdlife))</f>
        <v>0</v>
      </c>
      <c r="AV589" s="251">
        <f ca="1">IF(A37stdlife="n/a","n/a",IF(AV$3&gt;(A37stdlife+$E589),('PTRM input'!$J$421*(1+rvanilla04)^0.5)-SUM($J589:AU589),('PTRM input'!$J$421*(1+rvanilla04)^0.5)/A37stdlife))</f>
        <v>0</v>
      </c>
      <c r="AW589" s="251">
        <f ca="1">IF(A37stdlife="n/a","n/a",IF(AW$3&gt;(A37stdlife+$E589),('PTRM input'!$J$421*(1+rvanilla04)^0.5)-SUM($J589:AV589),('PTRM input'!$J$421*(1+rvanilla04)^0.5)/A37stdlife))</f>
        <v>0</v>
      </c>
      <c r="AX589" s="251">
        <f ca="1">IF(A37stdlife="n/a","n/a",IF(AX$3&gt;(A37stdlife+$E589),('PTRM input'!$J$421*(1+rvanilla04)^0.5)-SUM($J589:AW589),('PTRM input'!$J$421*(1+rvanilla04)^0.5)/A37stdlife))</f>
        <v>0</v>
      </c>
      <c r="AY589" s="251">
        <f ca="1">IF(A37stdlife="n/a","n/a",IF(AY$3&gt;(A37stdlife+$E589),('PTRM input'!$J$421*(1+rvanilla04)^0.5)-SUM($J589:AX589),('PTRM input'!$J$421*(1+rvanilla04)^0.5)/A37stdlife))</f>
        <v>0</v>
      </c>
      <c r="AZ589" s="251">
        <f ca="1">IF(A37stdlife="n/a","n/a",IF(AZ$3&gt;(A37stdlife+$E589),('PTRM input'!$J$421*(1+rvanilla04)^0.5)-SUM($J589:AY589),('PTRM input'!$J$421*(1+rvanilla04)^0.5)/A37stdlife))</f>
        <v>0</v>
      </c>
      <c r="BA589" s="251">
        <f ca="1">IF(A37stdlife="n/a","n/a",IF(BA$3&gt;(A37stdlife+$E589),('PTRM input'!$J$421*(1+rvanilla04)^0.5)-SUM($J589:AZ589),('PTRM input'!$J$421*(1+rvanilla04)^0.5)/A37stdlife))</f>
        <v>0</v>
      </c>
      <c r="BB589" s="251">
        <f ca="1">IF(A37stdlife="n/a","n/a",IF(BB$3&gt;(A37stdlife+$E589),('PTRM input'!$J$421*(1+rvanilla04)^0.5)-SUM($J589:BA589),('PTRM input'!$J$421*(1+rvanilla04)^0.5)/A37stdlife))</f>
        <v>0</v>
      </c>
      <c r="BC589" s="251">
        <f ca="1">IF(A37stdlife="n/a","n/a",IF(BC$3&gt;(A37stdlife+$E589),('PTRM input'!$J$421*(1+rvanilla04)^0.5)-SUM($J589:BB589),('PTRM input'!$J$421*(1+rvanilla04)^0.5)/A37stdlife))</f>
        <v>0</v>
      </c>
      <c r="BD589" s="251">
        <f ca="1">IF(A37stdlife="n/a","n/a",IF(BD$3&gt;(A37stdlife+$E589),('PTRM input'!$J$421*(1+rvanilla04)^0.5)-SUM($J589:BC589),('PTRM input'!$J$421*(1+rvanilla04)^0.5)/A37stdlife))</f>
        <v>0</v>
      </c>
      <c r="BE589" s="251">
        <f ca="1">IF(A37stdlife="n/a","n/a",IF(BE$3&gt;(A37stdlife+$E589),('PTRM input'!$J$421*(1+rvanilla04)^0.5)-SUM($J589:BD589),('PTRM input'!$J$421*(1+rvanilla04)^0.5)/A37stdlife))</f>
        <v>0</v>
      </c>
      <c r="BF589" s="251">
        <f ca="1">IF(A37stdlife="n/a","n/a",IF(BF$3&gt;(A37stdlife+$E589),('PTRM input'!$J$421*(1+rvanilla04)^0.5)-SUM($J589:BE589),('PTRM input'!$J$421*(1+rvanilla04)^0.5)/A37stdlife))</f>
        <v>0</v>
      </c>
      <c r="BG589" s="251">
        <f ca="1">IF(A37stdlife="n/a","n/a",IF(BG$3&gt;(A37stdlife+$E589),('PTRM input'!$J$421*(1+rvanilla04)^0.5)-SUM($J589:BF589),('PTRM input'!$J$421*(1+rvanilla04)^0.5)/A37stdlife))</f>
        <v>0</v>
      </c>
      <c r="BH589" s="251">
        <f ca="1">IF(A37stdlife="n/a","n/a",IF(BH$3&gt;(A37stdlife+$E589),('PTRM input'!$J$421*(1+rvanilla04)^0.5)-SUM($J589:BG589),('PTRM input'!$J$421*(1+rvanilla04)^0.5)/A37stdlife))</f>
        <v>0</v>
      </c>
      <c r="BI589" s="251">
        <f ca="1">IF(A37stdlife="n/a","n/a",IF(BI$3&gt;(A37stdlife+$E589),('PTRM input'!$J$421*(1+rvanilla04)^0.5)-SUM($J589:BH589),('PTRM input'!$J$421*(1+rvanilla04)^0.5)/A37stdlife))</f>
        <v>0</v>
      </c>
      <c r="BJ589" s="116"/>
      <c r="BK589" s="116"/>
      <c r="BL589" s="116"/>
      <c r="BM589" s="116"/>
    </row>
    <row r="590" spans="1:65" hidden="1" outlineLevel="2">
      <c r="A590" s="116"/>
      <c r="B590" s="19"/>
      <c r="C590" s="18"/>
      <c r="D590" s="760"/>
      <c r="E590" s="86">
        <v>5</v>
      </c>
      <c r="F590" s="259"/>
      <c r="G590" s="434"/>
      <c r="H590" s="435"/>
      <c r="I590" s="435"/>
      <c r="J590" s="435"/>
      <c r="K590" s="619"/>
      <c r="L590" s="433">
        <f ca="1">IF(A37stdlife="n/a","n/a",IF(L$3&gt;(A37stdlife+$E590),('PTRM input'!$K$421*(1+rvanilla05)^0.5)-SUM($K590:K590),('PTRM input'!$K$421*(1+rvanilla05)^0.5)/A37stdlife))</f>
        <v>0</v>
      </c>
      <c r="M590" s="433">
        <f ca="1">IF(A37stdlife="n/a","n/a",IF(M$3&gt;(A37stdlife+$E590),('PTRM input'!$K$421*(1+rvanilla05)^0.5)-SUM($K590:L590),('PTRM input'!$K$421*(1+rvanilla05)^0.5)/A37stdlife))</f>
        <v>0</v>
      </c>
      <c r="N590" s="433">
        <f ca="1">IF(A37stdlife="n/a","n/a",IF(N$3&gt;(A37stdlife+$E590),('PTRM input'!$K$421*(1+rvanilla05)^0.5)-SUM($K590:M590),('PTRM input'!$K$421*(1+rvanilla05)^0.5)/A37stdlife))</f>
        <v>0</v>
      </c>
      <c r="O590" s="433">
        <f ca="1">IF(A37stdlife="n/a","n/a",IF(O$3&gt;(A37stdlife+$E590),('PTRM input'!$K$421*(1+rvanilla05)^0.5)-SUM($K590:N590),('PTRM input'!$K$421*(1+rvanilla05)^0.5)/A37stdlife))</f>
        <v>0</v>
      </c>
      <c r="P590" s="433">
        <f ca="1">IF(A37stdlife="n/a","n/a",IF(P$3&gt;(A37stdlife+$E590),('PTRM input'!$K$421*(1+rvanilla05)^0.5)-SUM($K590:O590),('PTRM input'!$K$421*(1+rvanilla05)^0.5)/A37stdlife))</f>
        <v>0</v>
      </c>
      <c r="Q590" s="433">
        <f ca="1">IF(A37stdlife="n/a","n/a",IF(Q$3&gt;(A37stdlife+$E590),('PTRM input'!$K$421*(1+rvanilla05)^0.5)-SUM($K590:P590),('PTRM input'!$K$421*(1+rvanilla05)^0.5)/A37stdlife))</f>
        <v>0</v>
      </c>
      <c r="R590" s="251">
        <f ca="1">IF(A37stdlife="n/a","n/a",IF(R$3&gt;(A37stdlife+$E590),('PTRM input'!$K$421*(1+rvanilla05)^0.5)-SUM($K590:Q590),('PTRM input'!$K$421*(1+rvanilla05)^0.5)/A37stdlife))</f>
        <v>0</v>
      </c>
      <c r="S590" s="251">
        <f ca="1">IF(A37stdlife="n/a","n/a",IF(S$3&gt;(A37stdlife+$E590),('PTRM input'!$K$421*(1+rvanilla05)^0.5)-SUM($K590:R590),('PTRM input'!$K$421*(1+rvanilla05)^0.5)/A37stdlife))</f>
        <v>0</v>
      </c>
      <c r="T590" s="251">
        <f ca="1">IF(A37stdlife="n/a","n/a",IF(T$3&gt;(A37stdlife+$E590),('PTRM input'!$K$421*(1+rvanilla05)^0.5)-SUM($K590:S590),('PTRM input'!$K$421*(1+rvanilla05)^0.5)/A37stdlife))</f>
        <v>0</v>
      </c>
      <c r="U590" s="251">
        <f ca="1">IF(A37stdlife="n/a","n/a",IF(U$3&gt;(A37stdlife+$E590),('PTRM input'!$K$421*(1+rvanilla05)^0.5)-SUM($K590:T590),('PTRM input'!$K$421*(1+rvanilla05)^0.5)/A37stdlife))</f>
        <v>0</v>
      </c>
      <c r="V590" s="251">
        <f ca="1">IF(A37stdlife="n/a","n/a",IF(V$3&gt;(A37stdlife+$E590),('PTRM input'!$K$421*(1+rvanilla05)^0.5)-SUM($K590:U590),('PTRM input'!$K$421*(1+rvanilla05)^0.5)/A37stdlife))</f>
        <v>0</v>
      </c>
      <c r="W590" s="251">
        <f ca="1">IF(A37stdlife="n/a","n/a",IF(W$3&gt;(A37stdlife+$E590),('PTRM input'!$K$421*(1+rvanilla05)^0.5)-SUM($K590:V590),('PTRM input'!$K$421*(1+rvanilla05)^0.5)/A37stdlife))</f>
        <v>0</v>
      </c>
      <c r="X590" s="251">
        <f ca="1">IF(A37stdlife="n/a","n/a",IF(X$3&gt;(A37stdlife+$E590),('PTRM input'!$K$421*(1+rvanilla05)^0.5)-SUM($K590:W590),('PTRM input'!$K$421*(1+rvanilla05)^0.5)/A37stdlife))</f>
        <v>0</v>
      </c>
      <c r="Y590" s="251">
        <f ca="1">IF(A37stdlife="n/a","n/a",IF(Y$3&gt;(A37stdlife+$E590),('PTRM input'!$K$421*(1+rvanilla05)^0.5)-SUM($K590:X590),('PTRM input'!$K$421*(1+rvanilla05)^0.5)/A37stdlife))</f>
        <v>0</v>
      </c>
      <c r="Z590" s="251">
        <f ca="1">IF(A37stdlife="n/a","n/a",IF(Z$3&gt;(A37stdlife+$E590),('PTRM input'!$K$421*(1+rvanilla05)^0.5)-SUM($K590:Y590),('PTRM input'!$K$421*(1+rvanilla05)^0.5)/A37stdlife))</f>
        <v>0</v>
      </c>
      <c r="AA590" s="251">
        <f ca="1">IF(A37stdlife="n/a","n/a",IF(AA$3&gt;(A37stdlife+$E590),('PTRM input'!$K$421*(1+rvanilla05)^0.5)-SUM($K590:Z590),('PTRM input'!$K$421*(1+rvanilla05)^0.5)/A37stdlife))</f>
        <v>0</v>
      </c>
      <c r="AB590" s="251">
        <f ca="1">IF(A37stdlife="n/a","n/a",IF(AB$3&gt;(A37stdlife+$E590),('PTRM input'!$K$421*(1+rvanilla05)^0.5)-SUM($K590:AA590),('PTRM input'!$K$421*(1+rvanilla05)^0.5)/A37stdlife))</f>
        <v>0</v>
      </c>
      <c r="AC590" s="251">
        <f ca="1">IF(A37stdlife="n/a","n/a",IF(AC$3&gt;(A37stdlife+$E590),('PTRM input'!$K$421*(1+rvanilla05)^0.5)-SUM($K590:AB590),('PTRM input'!$K$421*(1+rvanilla05)^0.5)/A37stdlife))</f>
        <v>0</v>
      </c>
      <c r="AD590" s="251">
        <f ca="1">IF(A37stdlife="n/a","n/a",IF(AD$3&gt;(A37stdlife+$E590),('PTRM input'!$K$421*(1+rvanilla05)^0.5)-SUM($K590:AC590),('PTRM input'!$K$421*(1+rvanilla05)^0.5)/A37stdlife))</f>
        <v>0</v>
      </c>
      <c r="AE590" s="251">
        <f ca="1">IF(A37stdlife="n/a","n/a",IF(AE$3&gt;(A37stdlife+$E590),('PTRM input'!$K$421*(1+rvanilla05)^0.5)-SUM($K590:AD590),('PTRM input'!$K$421*(1+rvanilla05)^0.5)/A37stdlife))</f>
        <v>0</v>
      </c>
      <c r="AF590" s="251">
        <f ca="1">IF(A37stdlife="n/a","n/a",IF(AF$3&gt;(A37stdlife+$E590),('PTRM input'!$K$421*(1+rvanilla05)^0.5)-SUM($K590:AE590),('PTRM input'!$K$421*(1+rvanilla05)^0.5)/A37stdlife))</f>
        <v>0</v>
      </c>
      <c r="AG590" s="251">
        <f ca="1">IF(A37stdlife="n/a","n/a",IF(AG$3&gt;(A37stdlife+$E590),('PTRM input'!$K$421*(1+rvanilla05)^0.5)-SUM($K590:AF590),('PTRM input'!$K$421*(1+rvanilla05)^0.5)/A37stdlife))</f>
        <v>0</v>
      </c>
      <c r="AH590" s="251">
        <f ca="1">IF(A37stdlife="n/a","n/a",IF(AH$3&gt;(A37stdlife+$E590),('PTRM input'!$K$421*(1+rvanilla05)^0.5)-SUM($K590:AG590),('PTRM input'!$K$421*(1+rvanilla05)^0.5)/A37stdlife))</f>
        <v>0</v>
      </c>
      <c r="AI590" s="251">
        <f ca="1">IF(A37stdlife="n/a","n/a",IF(AI$3&gt;(A37stdlife+$E590),('PTRM input'!$K$421*(1+rvanilla05)^0.5)-SUM($K590:AH590),('PTRM input'!$K$421*(1+rvanilla05)^0.5)/A37stdlife))</f>
        <v>0</v>
      </c>
      <c r="AJ590" s="251">
        <f ca="1">IF(A37stdlife="n/a","n/a",IF(AJ$3&gt;(A37stdlife+$E590),('PTRM input'!$K$421*(1+rvanilla05)^0.5)-SUM($K590:AI590),('PTRM input'!$K$421*(1+rvanilla05)^0.5)/A37stdlife))</f>
        <v>0</v>
      </c>
      <c r="AK590" s="251">
        <f ca="1">IF(A37stdlife="n/a","n/a",IF(AK$3&gt;(A37stdlife+$E590),('PTRM input'!$K$421*(1+rvanilla05)^0.5)-SUM($K590:AJ590),('PTRM input'!$K$421*(1+rvanilla05)^0.5)/A37stdlife))</f>
        <v>0</v>
      </c>
      <c r="AL590" s="251">
        <f ca="1">IF(A37stdlife="n/a","n/a",IF(AL$3&gt;(A37stdlife+$E590),('PTRM input'!$K$421*(1+rvanilla05)^0.5)-SUM($K590:AK590),('PTRM input'!$K$421*(1+rvanilla05)^0.5)/A37stdlife))</f>
        <v>0</v>
      </c>
      <c r="AM590" s="251">
        <f ca="1">IF(A37stdlife="n/a","n/a",IF(AM$3&gt;(A37stdlife+$E590),('PTRM input'!$K$421*(1+rvanilla05)^0.5)-SUM($K590:AL590),('PTRM input'!$K$421*(1+rvanilla05)^0.5)/A37stdlife))</f>
        <v>0</v>
      </c>
      <c r="AN590" s="251">
        <f ca="1">IF(A37stdlife="n/a","n/a",IF(AN$3&gt;(A37stdlife+$E590),('PTRM input'!$K$421*(1+rvanilla05)^0.5)-SUM($K590:AM590),('PTRM input'!$K$421*(1+rvanilla05)^0.5)/A37stdlife))</f>
        <v>0</v>
      </c>
      <c r="AO590" s="251">
        <f ca="1">IF(A37stdlife="n/a","n/a",IF(AO$3&gt;(A37stdlife+$E590),('PTRM input'!$K$421*(1+rvanilla05)^0.5)-SUM($K590:AN590),('PTRM input'!$K$421*(1+rvanilla05)^0.5)/A37stdlife))</f>
        <v>0</v>
      </c>
      <c r="AP590" s="251">
        <f ca="1">IF(A37stdlife="n/a","n/a",IF(AP$3&gt;(A37stdlife+$E590),('PTRM input'!$K$421*(1+rvanilla05)^0.5)-SUM($K590:AO590),('PTRM input'!$K$421*(1+rvanilla05)^0.5)/A37stdlife))</f>
        <v>0</v>
      </c>
      <c r="AQ590" s="251">
        <f ca="1">IF(A37stdlife="n/a","n/a",IF(AQ$3&gt;(A37stdlife+$E590),('PTRM input'!$K$421*(1+rvanilla05)^0.5)-SUM($K590:AP590),('PTRM input'!$K$421*(1+rvanilla05)^0.5)/A37stdlife))</f>
        <v>0</v>
      </c>
      <c r="AR590" s="251">
        <f ca="1">IF(A37stdlife="n/a","n/a",IF(AR$3&gt;(A37stdlife+$E590),('PTRM input'!$K$421*(1+rvanilla05)^0.5)-SUM($K590:AQ590),('PTRM input'!$K$421*(1+rvanilla05)^0.5)/A37stdlife))</f>
        <v>0</v>
      </c>
      <c r="AS590" s="251">
        <f ca="1">IF(A37stdlife="n/a","n/a",IF(AS$3&gt;(A37stdlife+$E590),('PTRM input'!$K$421*(1+rvanilla05)^0.5)-SUM($K590:AR590),('PTRM input'!$K$421*(1+rvanilla05)^0.5)/A37stdlife))</f>
        <v>0</v>
      </c>
      <c r="AT590" s="251">
        <f ca="1">IF(A37stdlife="n/a","n/a",IF(AT$3&gt;(A37stdlife+$E590),('PTRM input'!$K$421*(1+rvanilla05)^0.5)-SUM($K590:AS590),('PTRM input'!$K$421*(1+rvanilla05)^0.5)/A37stdlife))</f>
        <v>0</v>
      </c>
      <c r="AU590" s="251">
        <f ca="1">IF(A37stdlife="n/a","n/a",IF(AU$3&gt;(A37stdlife+$E590),('PTRM input'!$K$421*(1+rvanilla05)^0.5)-SUM($K590:AT590),('PTRM input'!$K$421*(1+rvanilla05)^0.5)/A37stdlife))</f>
        <v>0</v>
      </c>
      <c r="AV590" s="251">
        <f ca="1">IF(A37stdlife="n/a","n/a",IF(AV$3&gt;(A37stdlife+$E590),('PTRM input'!$K$421*(1+rvanilla05)^0.5)-SUM($K590:AU590),('PTRM input'!$K$421*(1+rvanilla05)^0.5)/A37stdlife))</f>
        <v>0</v>
      </c>
      <c r="AW590" s="251">
        <f ca="1">IF(A37stdlife="n/a","n/a",IF(AW$3&gt;(A37stdlife+$E590),('PTRM input'!$K$421*(1+rvanilla05)^0.5)-SUM($K590:AV590),('PTRM input'!$K$421*(1+rvanilla05)^0.5)/A37stdlife))</f>
        <v>0</v>
      </c>
      <c r="AX590" s="251">
        <f ca="1">IF(A37stdlife="n/a","n/a",IF(AX$3&gt;(A37stdlife+$E590),('PTRM input'!$K$421*(1+rvanilla05)^0.5)-SUM($K590:AW590),('PTRM input'!$K$421*(1+rvanilla05)^0.5)/A37stdlife))</f>
        <v>0</v>
      </c>
      <c r="AY590" s="251">
        <f ca="1">IF(A37stdlife="n/a","n/a",IF(AY$3&gt;(A37stdlife+$E590),('PTRM input'!$K$421*(1+rvanilla05)^0.5)-SUM($K590:AX590),('PTRM input'!$K$421*(1+rvanilla05)^0.5)/A37stdlife))</f>
        <v>0</v>
      </c>
      <c r="AZ590" s="251">
        <f ca="1">IF(A37stdlife="n/a","n/a",IF(AZ$3&gt;(A37stdlife+$E590),('PTRM input'!$K$421*(1+rvanilla05)^0.5)-SUM($K590:AY590),('PTRM input'!$K$421*(1+rvanilla05)^0.5)/A37stdlife))</f>
        <v>0</v>
      </c>
      <c r="BA590" s="251">
        <f ca="1">IF(A37stdlife="n/a","n/a",IF(BA$3&gt;(A37stdlife+$E590),('PTRM input'!$K$421*(1+rvanilla05)^0.5)-SUM($K590:AZ590),('PTRM input'!$K$421*(1+rvanilla05)^0.5)/A37stdlife))</f>
        <v>0</v>
      </c>
      <c r="BB590" s="251">
        <f ca="1">IF(A37stdlife="n/a","n/a",IF(BB$3&gt;(A37stdlife+$E590),('PTRM input'!$K$421*(1+rvanilla05)^0.5)-SUM($K590:BA590),('PTRM input'!$K$421*(1+rvanilla05)^0.5)/A37stdlife))</f>
        <v>0</v>
      </c>
      <c r="BC590" s="251">
        <f ca="1">IF(A37stdlife="n/a","n/a",IF(BC$3&gt;(A37stdlife+$E590),('PTRM input'!$K$421*(1+rvanilla05)^0.5)-SUM($K590:BB590),('PTRM input'!$K$421*(1+rvanilla05)^0.5)/A37stdlife))</f>
        <v>0</v>
      </c>
      <c r="BD590" s="251">
        <f ca="1">IF(A37stdlife="n/a","n/a",IF(BD$3&gt;(A37stdlife+$E590),('PTRM input'!$K$421*(1+rvanilla05)^0.5)-SUM($K590:BC590),('PTRM input'!$K$421*(1+rvanilla05)^0.5)/A37stdlife))</f>
        <v>0</v>
      </c>
      <c r="BE590" s="251">
        <f ca="1">IF(A37stdlife="n/a","n/a",IF(BE$3&gt;(A37stdlife+$E590),('PTRM input'!$K$421*(1+rvanilla05)^0.5)-SUM($K590:BD590),('PTRM input'!$K$421*(1+rvanilla05)^0.5)/A37stdlife))</f>
        <v>0</v>
      </c>
      <c r="BF590" s="251">
        <f ca="1">IF(A37stdlife="n/a","n/a",IF(BF$3&gt;(A37stdlife+$E590),('PTRM input'!$K$421*(1+rvanilla05)^0.5)-SUM($K590:BE590),('PTRM input'!$K$421*(1+rvanilla05)^0.5)/A37stdlife))</f>
        <v>0</v>
      </c>
      <c r="BG590" s="251">
        <f ca="1">IF(A37stdlife="n/a","n/a",IF(BG$3&gt;(A37stdlife+$E590),('PTRM input'!$K$421*(1+rvanilla05)^0.5)-SUM($K590:BF590),('PTRM input'!$K$421*(1+rvanilla05)^0.5)/A37stdlife))</f>
        <v>0</v>
      </c>
      <c r="BH590" s="251">
        <f ca="1">IF(A37stdlife="n/a","n/a",IF(BH$3&gt;(A37stdlife+$E590),('PTRM input'!$K$421*(1+rvanilla05)^0.5)-SUM($K590:BG590),('PTRM input'!$K$421*(1+rvanilla05)^0.5)/A37stdlife))</f>
        <v>0</v>
      </c>
      <c r="BI590" s="251">
        <f ca="1">IF(A37stdlife="n/a","n/a",IF(BI$3&gt;(A37stdlife+$E590),('PTRM input'!$K$421*(1+rvanilla05)^0.5)-SUM($K590:BH590),('PTRM input'!$K$421*(1+rvanilla05)^0.5)/A37stdlife))</f>
        <v>0</v>
      </c>
      <c r="BJ590" s="116"/>
      <c r="BK590" s="116"/>
      <c r="BL590" s="116"/>
      <c r="BM590" s="116"/>
    </row>
    <row r="591" spans="1:65" hidden="1" outlineLevel="2">
      <c r="A591" s="116"/>
      <c r="B591" s="19"/>
      <c r="C591" s="18"/>
      <c r="D591" s="760"/>
      <c r="E591" s="86">
        <v>6</v>
      </c>
      <c r="F591" s="259"/>
      <c r="G591" s="434"/>
      <c r="H591" s="435"/>
      <c r="I591" s="435"/>
      <c r="J591" s="435"/>
      <c r="K591" s="435"/>
      <c r="L591" s="619"/>
      <c r="M591" s="433">
        <f ca="1">IF(A37stdlife="n/a","n/a",IF(M$3&gt;(A37stdlife+$E591),('PTRM input'!$L$421*(1+rvanilla06)^0.5)-SUM($L591:L591),('PTRM input'!$L$421*(1+rvanilla06)^0.5)/A37stdlife))</f>
        <v>0</v>
      </c>
      <c r="N591" s="433">
        <f ca="1">IF(A37stdlife="n/a","n/a",IF(N$3&gt;(A37stdlife+$E591),('PTRM input'!$L$421*(1+rvanilla06)^0.5)-SUM($L591:M591),('PTRM input'!$L$421*(1+rvanilla06)^0.5)/A37stdlife))</f>
        <v>0</v>
      </c>
      <c r="O591" s="433">
        <f ca="1">IF(A37stdlife="n/a","n/a",IF(O$3&gt;(A37stdlife+$E591),('PTRM input'!$L$421*(1+rvanilla06)^0.5)-SUM($L591:N591),('PTRM input'!$L$421*(1+rvanilla06)^0.5)/A37stdlife))</f>
        <v>0</v>
      </c>
      <c r="P591" s="433">
        <f ca="1">IF(A37stdlife="n/a","n/a",IF(P$3&gt;(A37stdlife+$E591),('PTRM input'!$L$421*(1+rvanilla06)^0.5)-SUM($L591:O591),('PTRM input'!$L$421*(1+rvanilla06)^0.5)/A37stdlife))</f>
        <v>0</v>
      </c>
      <c r="Q591" s="433">
        <f ca="1">IF(A37stdlife="n/a","n/a",IF(Q$3&gt;(A37stdlife+$E591),('PTRM input'!$L$421*(1+rvanilla06)^0.5)-SUM($L591:P591),('PTRM input'!$L$421*(1+rvanilla06)^0.5)/A37stdlife))</f>
        <v>0</v>
      </c>
      <c r="R591" s="251">
        <f ca="1">IF(A37stdlife="n/a","n/a",IF(R$3&gt;(A37stdlife+$E591),('PTRM input'!$L$421*(1+rvanilla06)^0.5)-SUM($L591:Q591),('PTRM input'!$L$421*(1+rvanilla06)^0.5)/A37stdlife))</f>
        <v>0</v>
      </c>
      <c r="S591" s="251">
        <f ca="1">IF(A37stdlife="n/a","n/a",IF(S$3&gt;(A37stdlife+$E591),('PTRM input'!$L$421*(1+rvanilla06)^0.5)-SUM($L591:R591),('PTRM input'!$L$421*(1+rvanilla06)^0.5)/A37stdlife))</f>
        <v>0</v>
      </c>
      <c r="T591" s="251">
        <f ca="1">IF(A37stdlife="n/a","n/a",IF(T$3&gt;(A37stdlife+$E591),('PTRM input'!$L$421*(1+rvanilla06)^0.5)-SUM($L591:S591),('PTRM input'!$L$421*(1+rvanilla06)^0.5)/A37stdlife))</f>
        <v>0</v>
      </c>
      <c r="U591" s="251">
        <f ca="1">IF(A37stdlife="n/a","n/a",IF(U$3&gt;(A37stdlife+$E591),('PTRM input'!$L$421*(1+rvanilla06)^0.5)-SUM($L591:T591),('PTRM input'!$L$421*(1+rvanilla06)^0.5)/A37stdlife))</f>
        <v>0</v>
      </c>
      <c r="V591" s="251">
        <f ca="1">IF(A37stdlife="n/a","n/a",IF(V$3&gt;(A37stdlife+$E591),('PTRM input'!$L$421*(1+rvanilla06)^0.5)-SUM($L591:U591),('PTRM input'!$L$421*(1+rvanilla06)^0.5)/A37stdlife))</f>
        <v>0</v>
      </c>
      <c r="W591" s="251">
        <f ca="1">IF(A37stdlife="n/a","n/a",IF(W$3&gt;(A37stdlife+$E591),('PTRM input'!$L$421*(1+rvanilla06)^0.5)-SUM($L591:V591),('PTRM input'!$L$421*(1+rvanilla06)^0.5)/A37stdlife))</f>
        <v>0</v>
      </c>
      <c r="X591" s="251">
        <f ca="1">IF(A37stdlife="n/a","n/a",IF(X$3&gt;(A37stdlife+$E591),('PTRM input'!$L$421*(1+rvanilla06)^0.5)-SUM($L591:W591),('PTRM input'!$L$421*(1+rvanilla06)^0.5)/A37stdlife))</f>
        <v>0</v>
      </c>
      <c r="Y591" s="251">
        <f ca="1">IF(A37stdlife="n/a","n/a",IF(Y$3&gt;(A37stdlife+$E591),('PTRM input'!$L$421*(1+rvanilla06)^0.5)-SUM($L591:X591),('PTRM input'!$L$421*(1+rvanilla06)^0.5)/A37stdlife))</f>
        <v>0</v>
      </c>
      <c r="Z591" s="251">
        <f ca="1">IF(A37stdlife="n/a","n/a",IF(Z$3&gt;(A37stdlife+$E591),('PTRM input'!$L$421*(1+rvanilla06)^0.5)-SUM($L591:Y591),('PTRM input'!$L$421*(1+rvanilla06)^0.5)/A37stdlife))</f>
        <v>0</v>
      </c>
      <c r="AA591" s="251">
        <f ca="1">IF(A37stdlife="n/a","n/a",IF(AA$3&gt;(A37stdlife+$E591),('PTRM input'!$L$421*(1+rvanilla06)^0.5)-SUM($L591:Z591),('PTRM input'!$L$421*(1+rvanilla06)^0.5)/A37stdlife))</f>
        <v>0</v>
      </c>
      <c r="AB591" s="251">
        <f ca="1">IF(A37stdlife="n/a","n/a",IF(AB$3&gt;(A37stdlife+$E591),('PTRM input'!$L$421*(1+rvanilla06)^0.5)-SUM($L591:AA591),('PTRM input'!$L$421*(1+rvanilla06)^0.5)/A37stdlife))</f>
        <v>0</v>
      </c>
      <c r="AC591" s="251">
        <f ca="1">IF(A37stdlife="n/a","n/a",IF(AC$3&gt;(A37stdlife+$E591),('PTRM input'!$L$421*(1+rvanilla06)^0.5)-SUM($L591:AB591),('PTRM input'!$L$421*(1+rvanilla06)^0.5)/A37stdlife))</f>
        <v>0</v>
      </c>
      <c r="AD591" s="251">
        <f ca="1">IF(A37stdlife="n/a","n/a",IF(AD$3&gt;(A37stdlife+$E591),('PTRM input'!$L$421*(1+rvanilla06)^0.5)-SUM($L591:AC591),('PTRM input'!$L$421*(1+rvanilla06)^0.5)/A37stdlife))</f>
        <v>0</v>
      </c>
      <c r="AE591" s="251">
        <f ca="1">IF(A37stdlife="n/a","n/a",IF(AE$3&gt;(A37stdlife+$E591),('PTRM input'!$L$421*(1+rvanilla06)^0.5)-SUM($L591:AD591),('PTRM input'!$L$421*(1+rvanilla06)^0.5)/A37stdlife))</f>
        <v>0</v>
      </c>
      <c r="AF591" s="251">
        <f ca="1">IF(A37stdlife="n/a","n/a",IF(AF$3&gt;(A37stdlife+$E591),('PTRM input'!$L$421*(1+rvanilla06)^0.5)-SUM($L591:AE591),('PTRM input'!$L$421*(1+rvanilla06)^0.5)/A37stdlife))</f>
        <v>0</v>
      </c>
      <c r="AG591" s="251">
        <f ca="1">IF(A37stdlife="n/a","n/a",IF(AG$3&gt;(A37stdlife+$E591),('PTRM input'!$L$421*(1+rvanilla06)^0.5)-SUM($L591:AF591),('PTRM input'!$L$421*(1+rvanilla06)^0.5)/A37stdlife))</f>
        <v>0</v>
      </c>
      <c r="AH591" s="251">
        <f ca="1">IF(A37stdlife="n/a","n/a",IF(AH$3&gt;(A37stdlife+$E591),('PTRM input'!$L$421*(1+rvanilla06)^0.5)-SUM($L591:AG591),('PTRM input'!$L$421*(1+rvanilla06)^0.5)/A37stdlife))</f>
        <v>0</v>
      </c>
      <c r="AI591" s="251">
        <f ca="1">IF(A37stdlife="n/a","n/a",IF(AI$3&gt;(A37stdlife+$E591),('PTRM input'!$L$421*(1+rvanilla06)^0.5)-SUM($L591:AH591),('PTRM input'!$L$421*(1+rvanilla06)^0.5)/A37stdlife))</f>
        <v>0</v>
      </c>
      <c r="AJ591" s="251">
        <f ca="1">IF(A37stdlife="n/a","n/a",IF(AJ$3&gt;(A37stdlife+$E591),('PTRM input'!$L$421*(1+rvanilla06)^0.5)-SUM($L591:AI591),('PTRM input'!$L$421*(1+rvanilla06)^0.5)/A37stdlife))</f>
        <v>0</v>
      </c>
      <c r="AK591" s="251">
        <f ca="1">IF(A37stdlife="n/a","n/a",IF(AK$3&gt;(A37stdlife+$E591),('PTRM input'!$L$421*(1+rvanilla06)^0.5)-SUM($L591:AJ591),('PTRM input'!$L$421*(1+rvanilla06)^0.5)/A37stdlife))</f>
        <v>0</v>
      </c>
      <c r="AL591" s="251">
        <f ca="1">IF(A37stdlife="n/a","n/a",IF(AL$3&gt;(A37stdlife+$E591),('PTRM input'!$L$421*(1+rvanilla06)^0.5)-SUM($L591:AK591),('PTRM input'!$L$421*(1+rvanilla06)^0.5)/A37stdlife))</f>
        <v>0</v>
      </c>
      <c r="AM591" s="251">
        <f ca="1">IF(A37stdlife="n/a","n/a",IF(AM$3&gt;(A37stdlife+$E591),('PTRM input'!$L$421*(1+rvanilla06)^0.5)-SUM($L591:AL591),('PTRM input'!$L$421*(1+rvanilla06)^0.5)/A37stdlife))</f>
        <v>0</v>
      </c>
      <c r="AN591" s="251">
        <f ca="1">IF(A37stdlife="n/a","n/a",IF(AN$3&gt;(A37stdlife+$E591),('PTRM input'!$L$421*(1+rvanilla06)^0.5)-SUM($L591:AM591),('PTRM input'!$L$421*(1+rvanilla06)^0.5)/A37stdlife))</f>
        <v>0</v>
      </c>
      <c r="AO591" s="251">
        <f ca="1">IF(A37stdlife="n/a","n/a",IF(AO$3&gt;(A37stdlife+$E591),('PTRM input'!$L$421*(1+rvanilla06)^0.5)-SUM($L591:AN591),('PTRM input'!$L$421*(1+rvanilla06)^0.5)/A37stdlife))</f>
        <v>0</v>
      </c>
      <c r="AP591" s="251">
        <f ca="1">IF(A37stdlife="n/a","n/a",IF(AP$3&gt;(A37stdlife+$E591),('PTRM input'!$L$421*(1+rvanilla06)^0.5)-SUM($L591:AO591),('PTRM input'!$L$421*(1+rvanilla06)^0.5)/A37stdlife))</f>
        <v>0</v>
      </c>
      <c r="AQ591" s="251">
        <f ca="1">IF(A37stdlife="n/a","n/a",IF(AQ$3&gt;(A37stdlife+$E591),('PTRM input'!$L$421*(1+rvanilla06)^0.5)-SUM($L591:AP591),('PTRM input'!$L$421*(1+rvanilla06)^0.5)/A37stdlife))</f>
        <v>0</v>
      </c>
      <c r="AR591" s="251">
        <f ca="1">IF(A37stdlife="n/a","n/a",IF(AR$3&gt;(A37stdlife+$E591),('PTRM input'!$L$421*(1+rvanilla06)^0.5)-SUM($L591:AQ591),('PTRM input'!$L$421*(1+rvanilla06)^0.5)/A37stdlife))</f>
        <v>0</v>
      </c>
      <c r="AS591" s="251">
        <f ca="1">IF(A37stdlife="n/a","n/a",IF(AS$3&gt;(A37stdlife+$E591),('PTRM input'!$L$421*(1+rvanilla06)^0.5)-SUM($L591:AR591),('PTRM input'!$L$421*(1+rvanilla06)^0.5)/A37stdlife))</f>
        <v>0</v>
      </c>
      <c r="AT591" s="251">
        <f ca="1">IF(A37stdlife="n/a","n/a",IF(AT$3&gt;(A37stdlife+$E591),('PTRM input'!$L$421*(1+rvanilla06)^0.5)-SUM($L591:AS591),('PTRM input'!$L$421*(1+rvanilla06)^0.5)/A37stdlife))</f>
        <v>0</v>
      </c>
      <c r="AU591" s="251">
        <f ca="1">IF(A37stdlife="n/a","n/a",IF(AU$3&gt;(A37stdlife+$E591),('PTRM input'!$L$421*(1+rvanilla06)^0.5)-SUM($L591:AT591),('PTRM input'!$L$421*(1+rvanilla06)^0.5)/A37stdlife))</f>
        <v>0</v>
      </c>
      <c r="AV591" s="251">
        <f ca="1">IF(A37stdlife="n/a","n/a",IF(AV$3&gt;(A37stdlife+$E591),('PTRM input'!$L$421*(1+rvanilla06)^0.5)-SUM($L591:AU591),('PTRM input'!$L$421*(1+rvanilla06)^0.5)/A37stdlife))</f>
        <v>0</v>
      </c>
      <c r="AW591" s="251">
        <f ca="1">IF(A37stdlife="n/a","n/a",IF(AW$3&gt;(A37stdlife+$E591),('PTRM input'!$L$421*(1+rvanilla06)^0.5)-SUM($L591:AV591),('PTRM input'!$L$421*(1+rvanilla06)^0.5)/A37stdlife))</f>
        <v>0</v>
      </c>
      <c r="AX591" s="251">
        <f ca="1">IF(A37stdlife="n/a","n/a",IF(AX$3&gt;(A37stdlife+$E591),('PTRM input'!$L$421*(1+rvanilla06)^0.5)-SUM($L591:AW591),('PTRM input'!$L$421*(1+rvanilla06)^0.5)/A37stdlife))</f>
        <v>0</v>
      </c>
      <c r="AY591" s="251">
        <f ca="1">IF(A37stdlife="n/a","n/a",IF(AY$3&gt;(A37stdlife+$E591),('PTRM input'!$L$421*(1+rvanilla06)^0.5)-SUM($L591:AX591),('PTRM input'!$L$421*(1+rvanilla06)^0.5)/A37stdlife))</f>
        <v>0</v>
      </c>
      <c r="AZ591" s="251">
        <f ca="1">IF(A37stdlife="n/a","n/a",IF(AZ$3&gt;(A37stdlife+$E591),('PTRM input'!$L$421*(1+rvanilla06)^0.5)-SUM($L591:AY591),('PTRM input'!$L$421*(1+rvanilla06)^0.5)/A37stdlife))</f>
        <v>0</v>
      </c>
      <c r="BA591" s="251">
        <f ca="1">IF(A37stdlife="n/a","n/a",IF(BA$3&gt;(A37stdlife+$E591),('PTRM input'!$L$421*(1+rvanilla06)^0.5)-SUM($L591:AZ591),('PTRM input'!$L$421*(1+rvanilla06)^0.5)/A37stdlife))</f>
        <v>0</v>
      </c>
      <c r="BB591" s="251">
        <f ca="1">IF(A37stdlife="n/a","n/a",IF(BB$3&gt;(A37stdlife+$E591),('PTRM input'!$L$421*(1+rvanilla06)^0.5)-SUM($L591:BA591),('PTRM input'!$L$421*(1+rvanilla06)^0.5)/A37stdlife))</f>
        <v>0</v>
      </c>
      <c r="BC591" s="251">
        <f ca="1">IF(A37stdlife="n/a","n/a",IF(BC$3&gt;(A37stdlife+$E591),('PTRM input'!$L$421*(1+rvanilla06)^0.5)-SUM($L591:BB591),('PTRM input'!$L$421*(1+rvanilla06)^0.5)/A37stdlife))</f>
        <v>0</v>
      </c>
      <c r="BD591" s="251">
        <f ca="1">IF(A37stdlife="n/a","n/a",IF(BD$3&gt;(A37stdlife+$E591),('PTRM input'!$L$421*(1+rvanilla06)^0.5)-SUM($L591:BC591),('PTRM input'!$L$421*(1+rvanilla06)^0.5)/A37stdlife))</f>
        <v>0</v>
      </c>
      <c r="BE591" s="251">
        <f ca="1">IF(A37stdlife="n/a","n/a",IF(BE$3&gt;(A37stdlife+$E591),('PTRM input'!$L$421*(1+rvanilla06)^0.5)-SUM($L591:BD591),('PTRM input'!$L$421*(1+rvanilla06)^0.5)/A37stdlife))</f>
        <v>0</v>
      </c>
      <c r="BF591" s="251">
        <f ca="1">IF(A37stdlife="n/a","n/a",IF(BF$3&gt;(A37stdlife+$E591),('PTRM input'!$L$421*(1+rvanilla06)^0.5)-SUM($L591:BE591),('PTRM input'!$L$421*(1+rvanilla06)^0.5)/A37stdlife))</f>
        <v>0</v>
      </c>
      <c r="BG591" s="251">
        <f ca="1">IF(A37stdlife="n/a","n/a",IF(BG$3&gt;(A37stdlife+$E591),('PTRM input'!$L$421*(1+rvanilla06)^0.5)-SUM($L591:BF591),('PTRM input'!$L$421*(1+rvanilla06)^0.5)/A37stdlife))</f>
        <v>0</v>
      </c>
      <c r="BH591" s="251">
        <f ca="1">IF(A37stdlife="n/a","n/a",IF(BH$3&gt;(A37stdlife+$E591),('PTRM input'!$L$421*(1+rvanilla06)^0.5)-SUM($L591:BG591),('PTRM input'!$L$421*(1+rvanilla06)^0.5)/A37stdlife))</f>
        <v>0</v>
      </c>
      <c r="BI591" s="251">
        <f ca="1">IF(A37stdlife="n/a","n/a",IF(BI$3&gt;(A37stdlife+$E591),('PTRM input'!$L$421*(1+rvanilla06)^0.5)-SUM($L591:BH591),('PTRM input'!$L$421*(1+rvanilla06)^0.5)/A37stdlife))</f>
        <v>0</v>
      </c>
      <c r="BJ591" s="116"/>
      <c r="BK591" s="116"/>
      <c r="BL591" s="116"/>
      <c r="BM591" s="116"/>
    </row>
    <row r="592" spans="1:65" hidden="1" outlineLevel="2">
      <c r="A592" s="116"/>
      <c r="B592" s="19"/>
      <c r="C592" s="18"/>
      <c r="D592" s="760"/>
      <c r="E592" s="86">
        <v>7</v>
      </c>
      <c r="F592" s="259"/>
      <c r="G592" s="434"/>
      <c r="H592" s="435"/>
      <c r="I592" s="435"/>
      <c r="J592" s="435"/>
      <c r="K592" s="435"/>
      <c r="L592" s="435"/>
      <c r="M592" s="619"/>
      <c r="N592" s="433">
        <f ca="1">IF(A37stdlife="n/a","n/a",IF(N$3&gt;(A37stdlife+$E592),('PTRM input'!$M$421*(1+rvanilla07)^0.5)-SUM($M592:M592),('PTRM input'!$M$421*(1+rvanilla07)^0.5)/A37stdlife))</f>
        <v>0</v>
      </c>
      <c r="O592" s="433">
        <f ca="1">IF(A37stdlife="n/a","n/a",IF(O$3&gt;(A37stdlife+$E592),('PTRM input'!$M$421*(1+rvanilla07)^0.5)-SUM($M592:N592),('PTRM input'!$M$421*(1+rvanilla07)^0.5)/A37stdlife))</f>
        <v>0</v>
      </c>
      <c r="P592" s="433">
        <f ca="1">IF(A37stdlife="n/a","n/a",IF(P$3&gt;(A37stdlife+$E592),('PTRM input'!$M$421*(1+rvanilla07)^0.5)-SUM($M592:O592),('PTRM input'!$M$421*(1+rvanilla07)^0.5)/A37stdlife))</f>
        <v>0</v>
      </c>
      <c r="Q592" s="433">
        <f ca="1">IF(A37stdlife="n/a","n/a",IF(Q$3&gt;(A37stdlife+$E592),('PTRM input'!$M$421*(1+rvanilla07)^0.5)-SUM($M592:P592),('PTRM input'!$M$421*(1+rvanilla07)^0.5)/A37stdlife))</f>
        <v>0</v>
      </c>
      <c r="R592" s="251">
        <f ca="1">IF(A37stdlife="n/a","n/a",IF(R$3&gt;(A37stdlife+$E592),('PTRM input'!$M$421*(1+rvanilla07)^0.5)-SUM($M592:Q592),('PTRM input'!$M$421*(1+rvanilla07)^0.5)/A37stdlife))</f>
        <v>0</v>
      </c>
      <c r="S592" s="251">
        <f ca="1">IF(A37stdlife="n/a","n/a",IF(S$3&gt;(A37stdlife+$E592),('PTRM input'!$M$421*(1+rvanilla07)^0.5)-SUM($M592:R592),('PTRM input'!$M$421*(1+rvanilla07)^0.5)/A37stdlife))</f>
        <v>0</v>
      </c>
      <c r="T592" s="251">
        <f ca="1">IF(A37stdlife="n/a","n/a",IF(T$3&gt;(A37stdlife+$E592),('PTRM input'!$M$421*(1+rvanilla07)^0.5)-SUM($M592:S592),('PTRM input'!$M$421*(1+rvanilla07)^0.5)/A37stdlife))</f>
        <v>0</v>
      </c>
      <c r="U592" s="251">
        <f ca="1">IF(A37stdlife="n/a","n/a",IF(U$3&gt;(A37stdlife+$E592),('PTRM input'!$M$421*(1+rvanilla07)^0.5)-SUM($M592:T592),('PTRM input'!$M$421*(1+rvanilla07)^0.5)/A37stdlife))</f>
        <v>0</v>
      </c>
      <c r="V592" s="251">
        <f ca="1">IF(A37stdlife="n/a","n/a",IF(V$3&gt;(A37stdlife+$E592),('PTRM input'!$M$421*(1+rvanilla07)^0.5)-SUM($M592:U592),('PTRM input'!$M$421*(1+rvanilla07)^0.5)/A37stdlife))</f>
        <v>0</v>
      </c>
      <c r="W592" s="251">
        <f ca="1">IF(A37stdlife="n/a","n/a",IF(W$3&gt;(A37stdlife+$E592),('PTRM input'!$M$421*(1+rvanilla07)^0.5)-SUM($M592:V592),('PTRM input'!$M$421*(1+rvanilla07)^0.5)/A37stdlife))</f>
        <v>0</v>
      </c>
      <c r="X592" s="251">
        <f ca="1">IF(A37stdlife="n/a","n/a",IF(X$3&gt;(A37stdlife+$E592),('PTRM input'!$M$421*(1+rvanilla07)^0.5)-SUM($M592:W592),('PTRM input'!$M$421*(1+rvanilla07)^0.5)/A37stdlife))</f>
        <v>0</v>
      </c>
      <c r="Y592" s="251">
        <f ca="1">IF(A37stdlife="n/a","n/a",IF(Y$3&gt;(A37stdlife+$E592),('PTRM input'!$M$421*(1+rvanilla07)^0.5)-SUM($M592:X592),('PTRM input'!$M$421*(1+rvanilla07)^0.5)/A37stdlife))</f>
        <v>0</v>
      </c>
      <c r="Z592" s="251">
        <f ca="1">IF(A37stdlife="n/a","n/a",IF(Z$3&gt;(A37stdlife+$E592),('PTRM input'!$M$421*(1+rvanilla07)^0.5)-SUM($M592:Y592),('PTRM input'!$M$421*(1+rvanilla07)^0.5)/A37stdlife))</f>
        <v>0</v>
      </c>
      <c r="AA592" s="251">
        <f ca="1">IF(A37stdlife="n/a","n/a",IF(AA$3&gt;(A37stdlife+$E592),('PTRM input'!$M$421*(1+rvanilla07)^0.5)-SUM($M592:Z592),('PTRM input'!$M$421*(1+rvanilla07)^0.5)/A37stdlife))</f>
        <v>0</v>
      </c>
      <c r="AB592" s="251">
        <f ca="1">IF(A37stdlife="n/a","n/a",IF(AB$3&gt;(A37stdlife+$E592),('PTRM input'!$M$421*(1+rvanilla07)^0.5)-SUM($M592:AA592),('PTRM input'!$M$421*(1+rvanilla07)^0.5)/A37stdlife))</f>
        <v>0</v>
      </c>
      <c r="AC592" s="251">
        <f ca="1">IF(A37stdlife="n/a","n/a",IF(AC$3&gt;(A37stdlife+$E592),('PTRM input'!$M$421*(1+rvanilla07)^0.5)-SUM($M592:AB592),('PTRM input'!$M$421*(1+rvanilla07)^0.5)/A37stdlife))</f>
        <v>0</v>
      </c>
      <c r="AD592" s="251">
        <f ca="1">IF(A37stdlife="n/a","n/a",IF(AD$3&gt;(A37stdlife+$E592),('PTRM input'!$M$421*(1+rvanilla07)^0.5)-SUM($M592:AC592),('PTRM input'!$M$421*(1+rvanilla07)^0.5)/A37stdlife))</f>
        <v>0</v>
      </c>
      <c r="AE592" s="251">
        <f ca="1">IF(A37stdlife="n/a","n/a",IF(AE$3&gt;(A37stdlife+$E592),('PTRM input'!$M$421*(1+rvanilla07)^0.5)-SUM($M592:AD592),('PTRM input'!$M$421*(1+rvanilla07)^0.5)/A37stdlife))</f>
        <v>0</v>
      </c>
      <c r="AF592" s="251">
        <f ca="1">IF(A37stdlife="n/a","n/a",IF(AF$3&gt;(A37stdlife+$E592),('PTRM input'!$M$421*(1+rvanilla07)^0.5)-SUM($M592:AE592),('PTRM input'!$M$421*(1+rvanilla07)^0.5)/A37stdlife))</f>
        <v>0</v>
      </c>
      <c r="AG592" s="251">
        <f ca="1">IF(A37stdlife="n/a","n/a",IF(AG$3&gt;(A37stdlife+$E592),('PTRM input'!$M$421*(1+rvanilla07)^0.5)-SUM($M592:AF592),('PTRM input'!$M$421*(1+rvanilla07)^0.5)/A37stdlife))</f>
        <v>0</v>
      </c>
      <c r="AH592" s="251">
        <f ca="1">IF(A37stdlife="n/a","n/a",IF(AH$3&gt;(A37stdlife+$E592),('PTRM input'!$M$421*(1+rvanilla07)^0.5)-SUM($M592:AG592),('PTRM input'!$M$421*(1+rvanilla07)^0.5)/A37stdlife))</f>
        <v>0</v>
      </c>
      <c r="AI592" s="251">
        <f ca="1">IF(A37stdlife="n/a","n/a",IF(AI$3&gt;(A37stdlife+$E592),('PTRM input'!$M$421*(1+rvanilla07)^0.5)-SUM($M592:AH592),('PTRM input'!$M$421*(1+rvanilla07)^0.5)/A37stdlife))</f>
        <v>0</v>
      </c>
      <c r="AJ592" s="251">
        <f ca="1">IF(A37stdlife="n/a","n/a",IF(AJ$3&gt;(A37stdlife+$E592),('PTRM input'!$M$421*(1+rvanilla07)^0.5)-SUM($M592:AI592),('PTRM input'!$M$421*(1+rvanilla07)^0.5)/A37stdlife))</f>
        <v>0</v>
      </c>
      <c r="AK592" s="251">
        <f ca="1">IF(A37stdlife="n/a","n/a",IF(AK$3&gt;(A37stdlife+$E592),('PTRM input'!$M$421*(1+rvanilla07)^0.5)-SUM($M592:AJ592),('PTRM input'!$M$421*(1+rvanilla07)^0.5)/A37stdlife))</f>
        <v>0</v>
      </c>
      <c r="AL592" s="251">
        <f ca="1">IF(A37stdlife="n/a","n/a",IF(AL$3&gt;(A37stdlife+$E592),('PTRM input'!$M$421*(1+rvanilla07)^0.5)-SUM($M592:AK592),('PTRM input'!$M$421*(1+rvanilla07)^0.5)/A37stdlife))</f>
        <v>0</v>
      </c>
      <c r="AM592" s="251">
        <f ca="1">IF(A37stdlife="n/a","n/a",IF(AM$3&gt;(A37stdlife+$E592),('PTRM input'!$M$421*(1+rvanilla07)^0.5)-SUM($M592:AL592),('PTRM input'!$M$421*(1+rvanilla07)^0.5)/A37stdlife))</f>
        <v>0</v>
      </c>
      <c r="AN592" s="251">
        <f ca="1">IF(A37stdlife="n/a","n/a",IF(AN$3&gt;(A37stdlife+$E592),('PTRM input'!$M$421*(1+rvanilla07)^0.5)-SUM($M592:AM592),('PTRM input'!$M$421*(1+rvanilla07)^0.5)/A37stdlife))</f>
        <v>0</v>
      </c>
      <c r="AO592" s="251">
        <f ca="1">IF(A37stdlife="n/a","n/a",IF(AO$3&gt;(A37stdlife+$E592),('PTRM input'!$M$421*(1+rvanilla07)^0.5)-SUM($M592:AN592),('PTRM input'!$M$421*(1+rvanilla07)^0.5)/A37stdlife))</f>
        <v>0</v>
      </c>
      <c r="AP592" s="251">
        <f ca="1">IF(A37stdlife="n/a","n/a",IF(AP$3&gt;(A37stdlife+$E592),('PTRM input'!$M$421*(1+rvanilla07)^0.5)-SUM($M592:AO592),('PTRM input'!$M$421*(1+rvanilla07)^0.5)/A37stdlife))</f>
        <v>0</v>
      </c>
      <c r="AQ592" s="251">
        <f ca="1">IF(A37stdlife="n/a","n/a",IF(AQ$3&gt;(A37stdlife+$E592),('PTRM input'!$M$421*(1+rvanilla07)^0.5)-SUM($M592:AP592),('PTRM input'!$M$421*(1+rvanilla07)^0.5)/A37stdlife))</f>
        <v>0</v>
      </c>
      <c r="AR592" s="251">
        <f ca="1">IF(A37stdlife="n/a","n/a",IF(AR$3&gt;(A37stdlife+$E592),('PTRM input'!$M$421*(1+rvanilla07)^0.5)-SUM($M592:AQ592),('PTRM input'!$M$421*(1+rvanilla07)^0.5)/A37stdlife))</f>
        <v>0</v>
      </c>
      <c r="AS592" s="251">
        <f ca="1">IF(A37stdlife="n/a","n/a",IF(AS$3&gt;(A37stdlife+$E592),('PTRM input'!$M$421*(1+rvanilla07)^0.5)-SUM($M592:AR592),('PTRM input'!$M$421*(1+rvanilla07)^0.5)/A37stdlife))</f>
        <v>0</v>
      </c>
      <c r="AT592" s="251">
        <f ca="1">IF(A37stdlife="n/a","n/a",IF(AT$3&gt;(A37stdlife+$E592),('PTRM input'!$M$421*(1+rvanilla07)^0.5)-SUM($M592:AS592),('PTRM input'!$M$421*(1+rvanilla07)^0.5)/A37stdlife))</f>
        <v>0</v>
      </c>
      <c r="AU592" s="251">
        <f ca="1">IF(A37stdlife="n/a","n/a",IF(AU$3&gt;(A37stdlife+$E592),('PTRM input'!$M$421*(1+rvanilla07)^0.5)-SUM($M592:AT592),('PTRM input'!$M$421*(1+rvanilla07)^0.5)/A37stdlife))</f>
        <v>0</v>
      </c>
      <c r="AV592" s="251">
        <f ca="1">IF(A37stdlife="n/a","n/a",IF(AV$3&gt;(A37stdlife+$E592),('PTRM input'!$M$421*(1+rvanilla07)^0.5)-SUM($M592:AU592),('PTRM input'!$M$421*(1+rvanilla07)^0.5)/A37stdlife))</f>
        <v>0</v>
      </c>
      <c r="AW592" s="251">
        <f ca="1">IF(A37stdlife="n/a","n/a",IF(AW$3&gt;(A37stdlife+$E592),('PTRM input'!$M$421*(1+rvanilla07)^0.5)-SUM($M592:AV592),('PTRM input'!$M$421*(1+rvanilla07)^0.5)/A37stdlife))</f>
        <v>0</v>
      </c>
      <c r="AX592" s="251">
        <f ca="1">IF(A37stdlife="n/a","n/a",IF(AX$3&gt;(A37stdlife+$E592),('PTRM input'!$M$421*(1+rvanilla07)^0.5)-SUM($M592:AW592),('PTRM input'!$M$421*(1+rvanilla07)^0.5)/A37stdlife))</f>
        <v>0</v>
      </c>
      <c r="AY592" s="251">
        <f ca="1">IF(A37stdlife="n/a","n/a",IF(AY$3&gt;(A37stdlife+$E592),('PTRM input'!$M$421*(1+rvanilla07)^0.5)-SUM($M592:AX592),('PTRM input'!$M$421*(1+rvanilla07)^0.5)/A37stdlife))</f>
        <v>0</v>
      </c>
      <c r="AZ592" s="251">
        <f ca="1">IF(A37stdlife="n/a","n/a",IF(AZ$3&gt;(A37stdlife+$E592),('PTRM input'!$M$421*(1+rvanilla07)^0.5)-SUM($M592:AY592),('PTRM input'!$M$421*(1+rvanilla07)^0.5)/A37stdlife))</f>
        <v>0</v>
      </c>
      <c r="BA592" s="251">
        <f ca="1">IF(A37stdlife="n/a","n/a",IF(BA$3&gt;(A37stdlife+$E592),('PTRM input'!$M$421*(1+rvanilla07)^0.5)-SUM($M592:AZ592),('PTRM input'!$M$421*(1+rvanilla07)^0.5)/A37stdlife))</f>
        <v>0</v>
      </c>
      <c r="BB592" s="251">
        <f ca="1">IF(A37stdlife="n/a","n/a",IF(BB$3&gt;(A37stdlife+$E592),('PTRM input'!$M$421*(1+rvanilla07)^0.5)-SUM($M592:BA592),('PTRM input'!$M$421*(1+rvanilla07)^0.5)/A37stdlife))</f>
        <v>0</v>
      </c>
      <c r="BC592" s="251">
        <f ca="1">IF(A37stdlife="n/a","n/a",IF(BC$3&gt;(A37stdlife+$E592),('PTRM input'!$M$421*(1+rvanilla07)^0.5)-SUM($M592:BB592),('PTRM input'!$M$421*(1+rvanilla07)^0.5)/A37stdlife))</f>
        <v>0</v>
      </c>
      <c r="BD592" s="251">
        <f ca="1">IF(A37stdlife="n/a","n/a",IF(BD$3&gt;(A37stdlife+$E592),('PTRM input'!$M$421*(1+rvanilla07)^0.5)-SUM($M592:BC592),('PTRM input'!$M$421*(1+rvanilla07)^0.5)/A37stdlife))</f>
        <v>0</v>
      </c>
      <c r="BE592" s="251">
        <f ca="1">IF(A37stdlife="n/a","n/a",IF(BE$3&gt;(A37stdlife+$E592),('PTRM input'!$M$421*(1+rvanilla07)^0.5)-SUM($M592:BD592),('PTRM input'!$M$421*(1+rvanilla07)^0.5)/A37stdlife))</f>
        <v>0</v>
      </c>
      <c r="BF592" s="251">
        <f ca="1">IF(A37stdlife="n/a","n/a",IF(BF$3&gt;(A37stdlife+$E592),('PTRM input'!$M$421*(1+rvanilla07)^0.5)-SUM($M592:BE592),('PTRM input'!$M$421*(1+rvanilla07)^0.5)/A37stdlife))</f>
        <v>0</v>
      </c>
      <c r="BG592" s="251">
        <f ca="1">IF(A37stdlife="n/a","n/a",IF(BG$3&gt;(A37stdlife+$E592),('PTRM input'!$M$421*(1+rvanilla07)^0.5)-SUM($M592:BF592),('PTRM input'!$M$421*(1+rvanilla07)^0.5)/A37stdlife))</f>
        <v>0</v>
      </c>
      <c r="BH592" s="251">
        <f ca="1">IF(A37stdlife="n/a","n/a",IF(BH$3&gt;(A37stdlife+$E592),('PTRM input'!$M$421*(1+rvanilla07)^0.5)-SUM($M592:BG592),('PTRM input'!$M$421*(1+rvanilla07)^0.5)/A37stdlife))</f>
        <v>0</v>
      </c>
      <c r="BI592" s="251">
        <f ca="1">IF(A37stdlife="n/a","n/a",IF(BI$3&gt;(A37stdlife+$E592),('PTRM input'!$M$421*(1+rvanilla07)^0.5)-SUM($M592:BH592),('PTRM input'!$M$421*(1+rvanilla07)^0.5)/A37stdlife))</f>
        <v>0</v>
      </c>
      <c r="BJ592" s="116"/>
      <c r="BK592" s="116"/>
      <c r="BL592" s="116"/>
      <c r="BM592" s="116"/>
    </row>
    <row r="593" spans="1:65" hidden="1" outlineLevel="2">
      <c r="A593" s="116"/>
      <c r="B593" s="19"/>
      <c r="C593" s="18"/>
      <c r="D593" s="760"/>
      <c r="E593" s="86">
        <v>8</v>
      </c>
      <c r="F593" s="259"/>
      <c r="G593" s="434"/>
      <c r="H593" s="435"/>
      <c r="I593" s="435"/>
      <c r="J593" s="435"/>
      <c r="K593" s="435"/>
      <c r="L593" s="435"/>
      <c r="M593" s="435"/>
      <c r="N593" s="619"/>
      <c r="O593" s="433">
        <f ca="1">IF(A37stdlife="n/a","n/a",IF(O$3&gt;(A37stdlife+$E593),('PTRM input'!$N$421*(1+rvanilla08)^0.5)-SUM($N593:N593),('PTRM input'!$N$421*(1+rvanilla08)^0.5)/A37stdlife))</f>
        <v>0</v>
      </c>
      <c r="P593" s="433">
        <f ca="1">IF(A37stdlife="n/a","n/a",IF(P$3&gt;(A37stdlife+$E593),('PTRM input'!$N$421*(1+rvanilla08)^0.5)-SUM($N593:O593),('PTRM input'!$N$421*(1+rvanilla08)^0.5)/A37stdlife))</f>
        <v>0</v>
      </c>
      <c r="Q593" s="433">
        <f ca="1">IF(A37stdlife="n/a","n/a",IF(Q$3&gt;(A37stdlife+$E593),('PTRM input'!$N$421*(1+rvanilla08)^0.5)-SUM($N593:P593),('PTRM input'!$N$421*(1+rvanilla08)^0.5)/A37stdlife))</f>
        <v>0</v>
      </c>
      <c r="R593" s="251">
        <f ca="1">IF(A37stdlife="n/a","n/a",IF(R$3&gt;(A37stdlife+$E593),('PTRM input'!$N$421*(1+rvanilla08)^0.5)-SUM($N593:Q593),('PTRM input'!$N$421*(1+rvanilla08)^0.5)/A37stdlife))</f>
        <v>0</v>
      </c>
      <c r="S593" s="251">
        <f ca="1">IF(A37stdlife="n/a","n/a",IF(S$3&gt;(A37stdlife+$E593),('PTRM input'!$N$421*(1+rvanilla08)^0.5)-SUM($N593:R593),('PTRM input'!$N$421*(1+rvanilla08)^0.5)/A37stdlife))</f>
        <v>0</v>
      </c>
      <c r="T593" s="251">
        <f ca="1">IF(A37stdlife="n/a","n/a",IF(T$3&gt;(A37stdlife+$E593),('PTRM input'!$N$421*(1+rvanilla08)^0.5)-SUM($N593:S593),('PTRM input'!$N$421*(1+rvanilla08)^0.5)/A37stdlife))</f>
        <v>0</v>
      </c>
      <c r="U593" s="251">
        <f ca="1">IF(A37stdlife="n/a","n/a",IF(U$3&gt;(A37stdlife+$E593),('PTRM input'!$N$421*(1+rvanilla08)^0.5)-SUM($N593:T593),('PTRM input'!$N$421*(1+rvanilla08)^0.5)/A37stdlife))</f>
        <v>0</v>
      </c>
      <c r="V593" s="251">
        <f ca="1">IF(A37stdlife="n/a","n/a",IF(V$3&gt;(A37stdlife+$E593),('PTRM input'!$N$421*(1+rvanilla08)^0.5)-SUM($N593:U593),('PTRM input'!$N$421*(1+rvanilla08)^0.5)/A37stdlife))</f>
        <v>0</v>
      </c>
      <c r="W593" s="251">
        <f ca="1">IF(A37stdlife="n/a","n/a",IF(W$3&gt;(A37stdlife+$E593),('PTRM input'!$N$421*(1+rvanilla08)^0.5)-SUM($N593:V593),('PTRM input'!$N$421*(1+rvanilla08)^0.5)/A37stdlife))</f>
        <v>0</v>
      </c>
      <c r="X593" s="251">
        <f ca="1">IF(A37stdlife="n/a","n/a",IF(X$3&gt;(A37stdlife+$E593),('PTRM input'!$N$421*(1+rvanilla08)^0.5)-SUM($N593:W593),('PTRM input'!$N$421*(1+rvanilla08)^0.5)/A37stdlife))</f>
        <v>0</v>
      </c>
      <c r="Y593" s="251">
        <f ca="1">IF(A37stdlife="n/a","n/a",IF(Y$3&gt;(A37stdlife+$E593),('PTRM input'!$N$421*(1+rvanilla08)^0.5)-SUM($N593:X593),('PTRM input'!$N$421*(1+rvanilla08)^0.5)/A37stdlife))</f>
        <v>0</v>
      </c>
      <c r="Z593" s="251">
        <f ca="1">IF(A37stdlife="n/a","n/a",IF(Z$3&gt;(A37stdlife+$E593),('PTRM input'!$N$421*(1+rvanilla08)^0.5)-SUM($N593:Y593),('PTRM input'!$N$421*(1+rvanilla08)^0.5)/A37stdlife))</f>
        <v>0</v>
      </c>
      <c r="AA593" s="251">
        <f ca="1">IF(A37stdlife="n/a","n/a",IF(AA$3&gt;(A37stdlife+$E593),('PTRM input'!$N$421*(1+rvanilla08)^0.5)-SUM($N593:Z593),('PTRM input'!$N$421*(1+rvanilla08)^0.5)/A37stdlife))</f>
        <v>0</v>
      </c>
      <c r="AB593" s="251">
        <f ca="1">IF(A37stdlife="n/a","n/a",IF(AB$3&gt;(A37stdlife+$E593),('PTRM input'!$N$421*(1+rvanilla08)^0.5)-SUM($N593:AA593),('PTRM input'!$N$421*(1+rvanilla08)^0.5)/A37stdlife))</f>
        <v>0</v>
      </c>
      <c r="AC593" s="251">
        <f ca="1">IF(A37stdlife="n/a","n/a",IF(AC$3&gt;(A37stdlife+$E593),('PTRM input'!$N$421*(1+rvanilla08)^0.5)-SUM($N593:AB593),('PTRM input'!$N$421*(1+rvanilla08)^0.5)/A37stdlife))</f>
        <v>0</v>
      </c>
      <c r="AD593" s="251">
        <f ca="1">IF(A37stdlife="n/a","n/a",IF(AD$3&gt;(A37stdlife+$E593),('PTRM input'!$N$421*(1+rvanilla08)^0.5)-SUM($N593:AC593),('PTRM input'!$N$421*(1+rvanilla08)^0.5)/A37stdlife))</f>
        <v>0</v>
      </c>
      <c r="AE593" s="251">
        <f ca="1">IF(A37stdlife="n/a","n/a",IF(AE$3&gt;(A37stdlife+$E593),('PTRM input'!$N$421*(1+rvanilla08)^0.5)-SUM($N593:AD593),('PTRM input'!$N$421*(1+rvanilla08)^0.5)/A37stdlife))</f>
        <v>0</v>
      </c>
      <c r="AF593" s="251">
        <f ca="1">IF(A37stdlife="n/a","n/a",IF(AF$3&gt;(A37stdlife+$E593),('PTRM input'!$N$421*(1+rvanilla08)^0.5)-SUM($N593:AE593),('PTRM input'!$N$421*(1+rvanilla08)^0.5)/A37stdlife))</f>
        <v>0</v>
      </c>
      <c r="AG593" s="251">
        <f ca="1">IF(A37stdlife="n/a","n/a",IF(AG$3&gt;(A37stdlife+$E593),('PTRM input'!$N$421*(1+rvanilla08)^0.5)-SUM($N593:AF593),('PTRM input'!$N$421*(1+rvanilla08)^0.5)/A37stdlife))</f>
        <v>0</v>
      </c>
      <c r="AH593" s="251">
        <f ca="1">IF(A37stdlife="n/a","n/a",IF(AH$3&gt;(A37stdlife+$E593),('PTRM input'!$N$421*(1+rvanilla08)^0.5)-SUM($N593:AG593),('PTRM input'!$N$421*(1+rvanilla08)^0.5)/A37stdlife))</f>
        <v>0</v>
      </c>
      <c r="AI593" s="251">
        <f ca="1">IF(A37stdlife="n/a","n/a",IF(AI$3&gt;(A37stdlife+$E593),('PTRM input'!$N$421*(1+rvanilla08)^0.5)-SUM($N593:AH593),('PTRM input'!$N$421*(1+rvanilla08)^0.5)/A37stdlife))</f>
        <v>0</v>
      </c>
      <c r="AJ593" s="251">
        <f ca="1">IF(A37stdlife="n/a","n/a",IF(AJ$3&gt;(A37stdlife+$E593),('PTRM input'!$N$421*(1+rvanilla08)^0.5)-SUM($N593:AI593),('PTRM input'!$N$421*(1+rvanilla08)^0.5)/A37stdlife))</f>
        <v>0</v>
      </c>
      <c r="AK593" s="251">
        <f ca="1">IF(A37stdlife="n/a","n/a",IF(AK$3&gt;(A37stdlife+$E593),('PTRM input'!$N$421*(1+rvanilla08)^0.5)-SUM($N593:AJ593),('PTRM input'!$N$421*(1+rvanilla08)^0.5)/A37stdlife))</f>
        <v>0</v>
      </c>
      <c r="AL593" s="251">
        <f ca="1">IF(A37stdlife="n/a","n/a",IF(AL$3&gt;(A37stdlife+$E593),('PTRM input'!$N$421*(1+rvanilla08)^0.5)-SUM($N593:AK593),('PTRM input'!$N$421*(1+rvanilla08)^0.5)/A37stdlife))</f>
        <v>0</v>
      </c>
      <c r="AM593" s="251">
        <f ca="1">IF(A37stdlife="n/a","n/a",IF(AM$3&gt;(A37stdlife+$E593),('PTRM input'!$N$421*(1+rvanilla08)^0.5)-SUM($N593:AL593),('PTRM input'!$N$421*(1+rvanilla08)^0.5)/A37stdlife))</f>
        <v>0</v>
      </c>
      <c r="AN593" s="251">
        <f ca="1">IF(A37stdlife="n/a","n/a",IF(AN$3&gt;(A37stdlife+$E593),('PTRM input'!$N$421*(1+rvanilla08)^0.5)-SUM($N593:AM593),('PTRM input'!$N$421*(1+rvanilla08)^0.5)/A37stdlife))</f>
        <v>0</v>
      </c>
      <c r="AO593" s="251">
        <f ca="1">IF(A37stdlife="n/a","n/a",IF(AO$3&gt;(A37stdlife+$E593),('PTRM input'!$N$421*(1+rvanilla08)^0.5)-SUM($N593:AN593),('PTRM input'!$N$421*(1+rvanilla08)^0.5)/A37stdlife))</f>
        <v>0</v>
      </c>
      <c r="AP593" s="251">
        <f ca="1">IF(A37stdlife="n/a","n/a",IF(AP$3&gt;(A37stdlife+$E593),('PTRM input'!$N$421*(1+rvanilla08)^0.5)-SUM($N593:AO593),('PTRM input'!$N$421*(1+rvanilla08)^0.5)/A37stdlife))</f>
        <v>0</v>
      </c>
      <c r="AQ593" s="251">
        <f ca="1">IF(A37stdlife="n/a","n/a",IF(AQ$3&gt;(A37stdlife+$E593),('PTRM input'!$N$421*(1+rvanilla08)^0.5)-SUM($N593:AP593),('PTRM input'!$N$421*(1+rvanilla08)^0.5)/A37stdlife))</f>
        <v>0</v>
      </c>
      <c r="AR593" s="251">
        <f ca="1">IF(A37stdlife="n/a","n/a",IF(AR$3&gt;(A37stdlife+$E593),('PTRM input'!$N$421*(1+rvanilla08)^0.5)-SUM($N593:AQ593),('PTRM input'!$N$421*(1+rvanilla08)^0.5)/A37stdlife))</f>
        <v>0</v>
      </c>
      <c r="AS593" s="251">
        <f ca="1">IF(A37stdlife="n/a","n/a",IF(AS$3&gt;(A37stdlife+$E593),('PTRM input'!$N$421*(1+rvanilla08)^0.5)-SUM($N593:AR593),('PTRM input'!$N$421*(1+rvanilla08)^0.5)/A37stdlife))</f>
        <v>0</v>
      </c>
      <c r="AT593" s="251">
        <f ca="1">IF(A37stdlife="n/a","n/a",IF(AT$3&gt;(A37stdlife+$E593),('PTRM input'!$N$421*(1+rvanilla08)^0.5)-SUM($N593:AS593),('PTRM input'!$N$421*(1+rvanilla08)^0.5)/A37stdlife))</f>
        <v>0</v>
      </c>
      <c r="AU593" s="251">
        <f ca="1">IF(A37stdlife="n/a","n/a",IF(AU$3&gt;(A37stdlife+$E593),('PTRM input'!$N$421*(1+rvanilla08)^0.5)-SUM($N593:AT593),('PTRM input'!$N$421*(1+rvanilla08)^0.5)/A37stdlife))</f>
        <v>0</v>
      </c>
      <c r="AV593" s="251">
        <f ca="1">IF(A37stdlife="n/a","n/a",IF(AV$3&gt;(A37stdlife+$E593),('PTRM input'!$N$421*(1+rvanilla08)^0.5)-SUM($N593:AU593),('PTRM input'!$N$421*(1+rvanilla08)^0.5)/A37stdlife))</f>
        <v>0</v>
      </c>
      <c r="AW593" s="251">
        <f ca="1">IF(A37stdlife="n/a","n/a",IF(AW$3&gt;(A37stdlife+$E593),('PTRM input'!$N$421*(1+rvanilla08)^0.5)-SUM($N593:AV593),('PTRM input'!$N$421*(1+rvanilla08)^0.5)/A37stdlife))</f>
        <v>0</v>
      </c>
      <c r="AX593" s="251">
        <f ca="1">IF(A37stdlife="n/a","n/a",IF(AX$3&gt;(A37stdlife+$E593),('PTRM input'!$N$421*(1+rvanilla08)^0.5)-SUM($N593:AW593),('PTRM input'!$N$421*(1+rvanilla08)^0.5)/A37stdlife))</f>
        <v>0</v>
      </c>
      <c r="AY593" s="251">
        <f ca="1">IF(A37stdlife="n/a","n/a",IF(AY$3&gt;(A37stdlife+$E593),('PTRM input'!$N$421*(1+rvanilla08)^0.5)-SUM($N593:AX593),('PTRM input'!$N$421*(1+rvanilla08)^0.5)/A37stdlife))</f>
        <v>0</v>
      </c>
      <c r="AZ593" s="251">
        <f ca="1">IF(A37stdlife="n/a","n/a",IF(AZ$3&gt;(A37stdlife+$E593),('PTRM input'!$N$421*(1+rvanilla08)^0.5)-SUM($N593:AY593),('PTRM input'!$N$421*(1+rvanilla08)^0.5)/A37stdlife))</f>
        <v>0</v>
      </c>
      <c r="BA593" s="251">
        <f ca="1">IF(A37stdlife="n/a","n/a",IF(BA$3&gt;(A37stdlife+$E593),('PTRM input'!$N$421*(1+rvanilla08)^0.5)-SUM($N593:AZ593),('PTRM input'!$N$421*(1+rvanilla08)^0.5)/A37stdlife))</f>
        <v>0</v>
      </c>
      <c r="BB593" s="251">
        <f ca="1">IF(A37stdlife="n/a","n/a",IF(BB$3&gt;(A37stdlife+$E593),('PTRM input'!$N$421*(1+rvanilla08)^0.5)-SUM($N593:BA593),('PTRM input'!$N$421*(1+rvanilla08)^0.5)/A37stdlife))</f>
        <v>0</v>
      </c>
      <c r="BC593" s="251">
        <f ca="1">IF(A37stdlife="n/a","n/a",IF(BC$3&gt;(A37stdlife+$E593),('PTRM input'!$N$421*(1+rvanilla08)^0.5)-SUM($N593:BB593),('PTRM input'!$N$421*(1+rvanilla08)^0.5)/A37stdlife))</f>
        <v>0</v>
      </c>
      <c r="BD593" s="251">
        <f ca="1">IF(A37stdlife="n/a","n/a",IF(BD$3&gt;(A37stdlife+$E593),('PTRM input'!$N$421*(1+rvanilla08)^0.5)-SUM($N593:BC593),('PTRM input'!$N$421*(1+rvanilla08)^0.5)/A37stdlife))</f>
        <v>0</v>
      </c>
      <c r="BE593" s="251">
        <f ca="1">IF(A37stdlife="n/a","n/a",IF(BE$3&gt;(A37stdlife+$E593),('PTRM input'!$N$421*(1+rvanilla08)^0.5)-SUM($N593:BD593),('PTRM input'!$N$421*(1+rvanilla08)^0.5)/A37stdlife))</f>
        <v>0</v>
      </c>
      <c r="BF593" s="251">
        <f ca="1">IF(A37stdlife="n/a","n/a",IF(BF$3&gt;(A37stdlife+$E593),('PTRM input'!$N$421*(1+rvanilla08)^0.5)-SUM($N593:BE593),('PTRM input'!$N$421*(1+rvanilla08)^0.5)/A37stdlife))</f>
        <v>0</v>
      </c>
      <c r="BG593" s="251">
        <f ca="1">IF(A37stdlife="n/a","n/a",IF(BG$3&gt;(A37stdlife+$E593),('PTRM input'!$N$421*(1+rvanilla08)^0.5)-SUM($N593:BF593),('PTRM input'!$N$421*(1+rvanilla08)^0.5)/A37stdlife))</f>
        <v>0</v>
      </c>
      <c r="BH593" s="251">
        <f ca="1">IF(A37stdlife="n/a","n/a",IF(BH$3&gt;(A37stdlife+$E593),('PTRM input'!$N$421*(1+rvanilla08)^0.5)-SUM($N593:BG593),('PTRM input'!$N$421*(1+rvanilla08)^0.5)/A37stdlife))</f>
        <v>0</v>
      </c>
      <c r="BI593" s="251">
        <f ca="1">IF(A37stdlife="n/a","n/a",IF(BI$3&gt;(A37stdlife+$E593),('PTRM input'!$N$421*(1+rvanilla08)^0.5)-SUM($N593:BH593),('PTRM input'!$N$421*(1+rvanilla08)^0.5)/A37stdlife))</f>
        <v>0</v>
      </c>
      <c r="BJ593" s="116"/>
      <c r="BK593" s="116"/>
      <c r="BL593" s="116"/>
      <c r="BM593" s="116"/>
    </row>
    <row r="594" spans="1:65" hidden="1" outlineLevel="2">
      <c r="A594" s="116"/>
      <c r="B594" s="19"/>
      <c r="C594" s="18"/>
      <c r="D594" s="760"/>
      <c r="E594" s="86">
        <v>9</v>
      </c>
      <c r="F594" s="259"/>
      <c r="G594" s="434"/>
      <c r="H594" s="435"/>
      <c r="I594" s="435"/>
      <c r="J594" s="435"/>
      <c r="K594" s="435"/>
      <c r="L594" s="435"/>
      <c r="M594" s="435"/>
      <c r="N594" s="435"/>
      <c r="O594" s="619"/>
      <c r="P594" s="433">
        <f ca="1">IF(A37stdlife="n/a","n/a",IF(P$3&gt;(A37stdlife+$E594),('PTRM input'!$O$421*(1+rvanilla09)^0.5)-SUM($O594:O594),('PTRM input'!$O$421*(1+rvanilla09)^0.5)/A37stdlife))</f>
        <v>0</v>
      </c>
      <c r="Q594" s="433">
        <f ca="1">IF(A37stdlife="n/a","n/a",IF(Q$3&gt;(A37stdlife+$E594),('PTRM input'!$O$421*(1+rvanilla09)^0.5)-SUM($O594:P594),('PTRM input'!$O$421*(1+rvanilla09)^0.5)/A37stdlife))</f>
        <v>0</v>
      </c>
      <c r="R594" s="251">
        <f ca="1">IF(A37stdlife="n/a","n/a",IF(R$3&gt;(A37stdlife+$E594),('PTRM input'!$O$421*(1+rvanilla09)^0.5)-SUM($O594:Q594),('PTRM input'!$O$421*(1+rvanilla09)^0.5)/A37stdlife))</f>
        <v>0</v>
      </c>
      <c r="S594" s="251">
        <f ca="1">IF(A37stdlife="n/a","n/a",IF(S$3&gt;(A37stdlife+$E594),('PTRM input'!$O$421*(1+rvanilla09)^0.5)-SUM($O594:R594),('PTRM input'!$O$421*(1+rvanilla09)^0.5)/A37stdlife))</f>
        <v>0</v>
      </c>
      <c r="T594" s="251">
        <f ca="1">IF(A37stdlife="n/a","n/a",IF(T$3&gt;(A37stdlife+$E594),('PTRM input'!$O$421*(1+rvanilla09)^0.5)-SUM($O594:S594),('PTRM input'!$O$421*(1+rvanilla09)^0.5)/A37stdlife))</f>
        <v>0</v>
      </c>
      <c r="U594" s="251">
        <f ca="1">IF(A37stdlife="n/a","n/a",IF(U$3&gt;(A37stdlife+$E594),('PTRM input'!$O$421*(1+rvanilla09)^0.5)-SUM($O594:T594),('PTRM input'!$O$421*(1+rvanilla09)^0.5)/A37stdlife))</f>
        <v>0</v>
      </c>
      <c r="V594" s="251">
        <f ca="1">IF(A37stdlife="n/a","n/a",IF(V$3&gt;(A37stdlife+$E594),('PTRM input'!$O$421*(1+rvanilla09)^0.5)-SUM($O594:U594),('PTRM input'!$O$421*(1+rvanilla09)^0.5)/A37stdlife))</f>
        <v>0</v>
      </c>
      <c r="W594" s="251">
        <f ca="1">IF(A37stdlife="n/a","n/a",IF(W$3&gt;(A37stdlife+$E594),('PTRM input'!$O$421*(1+rvanilla09)^0.5)-SUM($O594:V594),('PTRM input'!$O$421*(1+rvanilla09)^0.5)/A37stdlife))</f>
        <v>0</v>
      </c>
      <c r="X594" s="251">
        <f ca="1">IF(A37stdlife="n/a","n/a",IF(X$3&gt;(A37stdlife+$E594),('PTRM input'!$O$421*(1+rvanilla09)^0.5)-SUM($O594:W594),('PTRM input'!$O$421*(1+rvanilla09)^0.5)/A37stdlife))</f>
        <v>0</v>
      </c>
      <c r="Y594" s="251">
        <f ca="1">IF(A37stdlife="n/a","n/a",IF(Y$3&gt;(A37stdlife+$E594),('PTRM input'!$O$421*(1+rvanilla09)^0.5)-SUM($O594:X594),('PTRM input'!$O$421*(1+rvanilla09)^0.5)/A37stdlife))</f>
        <v>0</v>
      </c>
      <c r="Z594" s="251">
        <f ca="1">IF(A37stdlife="n/a","n/a",IF(Z$3&gt;(A37stdlife+$E594),('PTRM input'!$O$421*(1+rvanilla09)^0.5)-SUM($O594:Y594),('PTRM input'!$O$421*(1+rvanilla09)^0.5)/A37stdlife))</f>
        <v>0</v>
      </c>
      <c r="AA594" s="251">
        <f ca="1">IF(A37stdlife="n/a","n/a",IF(AA$3&gt;(A37stdlife+$E594),('PTRM input'!$O$421*(1+rvanilla09)^0.5)-SUM($O594:Z594),('PTRM input'!$O$421*(1+rvanilla09)^0.5)/A37stdlife))</f>
        <v>0</v>
      </c>
      <c r="AB594" s="251">
        <f ca="1">IF(A37stdlife="n/a","n/a",IF(AB$3&gt;(A37stdlife+$E594),('PTRM input'!$O$421*(1+rvanilla09)^0.5)-SUM($O594:AA594),('PTRM input'!$O$421*(1+rvanilla09)^0.5)/A37stdlife))</f>
        <v>0</v>
      </c>
      <c r="AC594" s="251">
        <f ca="1">IF(A37stdlife="n/a","n/a",IF(AC$3&gt;(A37stdlife+$E594),('PTRM input'!$O$421*(1+rvanilla09)^0.5)-SUM($O594:AB594),('PTRM input'!$O$421*(1+rvanilla09)^0.5)/A37stdlife))</f>
        <v>0</v>
      </c>
      <c r="AD594" s="251">
        <f ca="1">IF(A37stdlife="n/a","n/a",IF(AD$3&gt;(A37stdlife+$E594),('PTRM input'!$O$421*(1+rvanilla09)^0.5)-SUM($O594:AC594),('PTRM input'!$O$421*(1+rvanilla09)^0.5)/A37stdlife))</f>
        <v>0</v>
      </c>
      <c r="AE594" s="251">
        <f ca="1">IF(A37stdlife="n/a","n/a",IF(AE$3&gt;(A37stdlife+$E594),('PTRM input'!$O$421*(1+rvanilla09)^0.5)-SUM($O594:AD594),('PTRM input'!$O$421*(1+rvanilla09)^0.5)/A37stdlife))</f>
        <v>0</v>
      </c>
      <c r="AF594" s="251">
        <f ca="1">IF(A37stdlife="n/a","n/a",IF(AF$3&gt;(A37stdlife+$E594),('PTRM input'!$O$421*(1+rvanilla09)^0.5)-SUM($O594:AE594),('PTRM input'!$O$421*(1+rvanilla09)^0.5)/A37stdlife))</f>
        <v>0</v>
      </c>
      <c r="AG594" s="251">
        <f ca="1">IF(A37stdlife="n/a","n/a",IF(AG$3&gt;(A37stdlife+$E594),('PTRM input'!$O$421*(1+rvanilla09)^0.5)-SUM($O594:AF594),('PTRM input'!$O$421*(1+rvanilla09)^0.5)/A37stdlife))</f>
        <v>0</v>
      </c>
      <c r="AH594" s="251">
        <f ca="1">IF(A37stdlife="n/a","n/a",IF(AH$3&gt;(A37stdlife+$E594),('PTRM input'!$O$421*(1+rvanilla09)^0.5)-SUM($O594:AG594),('PTRM input'!$O$421*(1+rvanilla09)^0.5)/A37stdlife))</f>
        <v>0</v>
      </c>
      <c r="AI594" s="251">
        <f ca="1">IF(A37stdlife="n/a","n/a",IF(AI$3&gt;(A37stdlife+$E594),('PTRM input'!$O$421*(1+rvanilla09)^0.5)-SUM($O594:AH594),('PTRM input'!$O$421*(1+rvanilla09)^0.5)/A37stdlife))</f>
        <v>0</v>
      </c>
      <c r="AJ594" s="251">
        <f ca="1">IF(A37stdlife="n/a","n/a",IF(AJ$3&gt;(A37stdlife+$E594),('PTRM input'!$O$421*(1+rvanilla09)^0.5)-SUM($O594:AI594),('PTRM input'!$O$421*(1+rvanilla09)^0.5)/A37stdlife))</f>
        <v>0</v>
      </c>
      <c r="AK594" s="251">
        <f ca="1">IF(A37stdlife="n/a","n/a",IF(AK$3&gt;(A37stdlife+$E594),('PTRM input'!$O$421*(1+rvanilla09)^0.5)-SUM($O594:AJ594),('PTRM input'!$O$421*(1+rvanilla09)^0.5)/A37stdlife))</f>
        <v>0</v>
      </c>
      <c r="AL594" s="251">
        <f ca="1">IF(A37stdlife="n/a","n/a",IF(AL$3&gt;(A37stdlife+$E594),('PTRM input'!$O$421*(1+rvanilla09)^0.5)-SUM($O594:AK594),('PTRM input'!$O$421*(1+rvanilla09)^0.5)/A37stdlife))</f>
        <v>0</v>
      </c>
      <c r="AM594" s="251">
        <f ca="1">IF(A37stdlife="n/a","n/a",IF(AM$3&gt;(A37stdlife+$E594),('PTRM input'!$O$421*(1+rvanilla09)^0.5)-SUM($O594:AL594),('PTRM input'!$O$421*(1+rvanilla09)^0.5)/A37stdlife))</f>
        <v>0</v>
      </c>
      <c r="AN594" s="251">
        <f ca="1">IF(A37stdlife="n/a","n/a",IF(AN$3&gt;(A37stdlife+$E594),('PTRM input'!$O$421*(1+rvanilla09)^0.5)-SUM($O594:AM594),('PTRM input'!$O$421*(1+rvanilla09)^0.5)/A37stdlife))</f>
        <v>0</v>
      </c>
      <c r="AO594" s="251">
        <f ca="1">IF(A37stdlife="n/a","n/a",IF(AO$3&gt;(A37stdlife+$E594),('PTRM input'!$O$421*(1+rvanilla09)^0.5)-SUM($O594:AN594),('PTRM input'!$O$421*(1+rvanilla09)^0.5)/A37stdlife))</f>
        <v>0</v>
      </c>
      <c r="AP594" s="251">
        <f ca="1">IF(A37stdlife="n/a","n/a",IF(AP$3&gt;(A37stdlife+$E594),('PTRM input'!$O$421*(1+rvanilla09)^0.5)-SUM($O594:AO594),('PTRM input'!$O$421*(1+rvanilla09)^0.5)/A37stdlife))</f>
        <v>0</v>
      </c>
      <c r="AQ594" s="251">
        <f ca="1">IF(A37stdlife="n/a","n/a",IF(AQ$3&gt;(A37stdlife+$E594),('PTRM input'!$O$421*(1+rvanilla09)^0.5)-SUM($O594:AP594),('PTRM input'!$O$421*(1+rvanilla09)^0.5)/A37stdlife))</f>
        <v>0</v>
      </c>
      <c r="AR594" s="251">
        <f ca="1">IF(A37stdlife="n/a","n/a",IF(AR$3&gt;(A37stdlife+$E594),('PTRM input'!$O$421*(1+rvanilla09)^0.5)-SUM($O594:AQ594),('PTRM input'!$O$421*(1+rvanilla09)^0.5)/A37stdlife))</f>
        <v>0</v>
      </c>
      <c r="AS594" s="251">
        <f ca="1">IF(A37stdlife="n/a","n/a",IF(AS$3&gt;(A37stdlife+$E594),('PTRM input'!$O$421*(1+rvanilla09)^0.5)-SUM($O594:AR594),('PTRM input'!$O$421*(1+rvanilla09)^0.5)/A37stdlife))</f>
        <v>0</v>
      </c>
      <c r="AT594" s="251">
        <f ca="1">IF(A37stdlife="n/a","n/a",IF(AT$3&gt;(A37stdlife+$E594),('PTRM input'!$O$421*(1+rvanilla09)^0.5)-SUM($O594:AS594),('PTRM input'!$O$421*(1+rvanilla09)^0.5)/A37stdlife))</f>
        <v>0</v>
      </c>
      <c r="AU594" s="251">
        <f ca="1">IF(A37stdlife="n/a","n/a",IF(AU$3&gt;(A37stdlife+$E594),('PTRM input'!$O$421*(1+rvanilla09)^0.5)-SUM($O594:AT594),('PTRM input'!$O$421*(1+rvanilla09)^0.5)/A37stdlife))</f>
        <v>0</v>
      </c>
      <c r="AV594" s="251">
        <f ca="1">IF(A37stdlife="n/a","n/a",IF(AV$3&gt;(A37stdlife+$E594),('PTRM input'!$O$421*(1+rvanilla09)^0.5)-SUM($O594:AU594),('PTRM input'!$O$421*(1+rvanilla09)^0.5)/A37stdlife))</f>
        <v>0</v>
      </c>
      <c r="AW594" s="251">
        <f ca="1">IF(A37stdlife="n/a","n/a",IF(AW$3&gt;(A37stdlife+$E594),('PTRM input'!$O$421*(1+rvanilla09)^0.5)-SUM($O594:AV594),('PTRM input'!$O$421*(1+rvanilla09)^0.5)/A37stdlife))</f>
        <v>0</v>
      </c>
      <c r="AX594" s="251">
        <f ca="1">IF(A37stdlife="n/a","n/a",IF(AX$3&gt;(A37stdlife+$E594),('PTRM input'!$O$421*(1+rvanilla09)^0.5)-SUM($O594:AW594),('PTRM input'!$O$421*(1+rvanilla09)^0.5)/A37stdlife))</f>
        <v>0</v>
      </c>
      <c r="AY594" s="251">
        <f ca="1">IF(A37stdlife="n/a","n/a",IF(AY$3&gt;(A37stdlife+$E594),('PTRM input'!$O$421*(1+rvanilla09)^0.5)-SUM($O594:AX594),('PTRM input'!$O$421*(1+rvanilla09)^0.5)/A37stdlife))</f>
        <v>0</v>
      </c>
      <c r="AZ594" s="251">
        <f ca="1">IF(A37stdlife="n/a","n/a",IF(AZ$3&gt;(A37stdlife+$E594),('PTRM input'!$O$421*(1+rvanilla09)^0.5)-SUM($O594:AY594),('PTRM input'!$O$421*(1+rvanilla09)^0.5)/A37stdlife))</f>
        <v>0</v>
      </c>
      <c r="BA594" s="251">
        <f ca="1">IF(A37stdlife="n/a","n/a",IF(BA$3&gt;(A37stdlife+$E594),('PTRM input'!$O$421*(1+rvanilla09)^0.5)-SUM($O594:AZ594),('PTRM input'!$O$421*(1+rvanilla09)^0.5)/A37stdlife))</f>
        <v>0</v>
      </c>
      <c r="BB594" s="251">
        <f ca="1">IF(A37stdlife="n/a","n/a",IF(BB$3&gt;(A37stdlife+$E594),('PTRM input'!$O$421*(1+rvanilla09)^0.5)-SUM($O594:BA594),('PTRM input'!$O$421*(1+rvanilla09)^0.5)/A37stdlife))</f>
        <v>0</v>
      </c>
      <c r="BC594" s="251">
        <f ca="1">IF(A37stdlife="n/a","n/a",IF(BC$3&gt;(A37stdlife+$E594),('PTRM input'!$O$421*(1+rvanilla09)^0.5)-SUM($O594:BB594),('PTRM input'!$O$421*(1+rvanilla09)^0.5)/A37stdlife))</f>
        <v>0</v>
      </c>
      <c r="BD594" s="251">
        <f ca="1">IF(A37stdlife="n/a","n/a",IF(BD$3&gt;(A37stdlife+$E594),('PTRM input'!$O$421*(1+rvanilla09)^0.5)-SUM($O594:BC594),('PTRM input'!$O$421*(1+rvanilla09)^0.5)/A37stdlife))</f>
        <v>0</v>
      </c>
      <c r="BE594" s="251">
        <f ca="1">IF(A37stdlife="n/a","n/a",IF(BE$3&gt;(A37stdlife+$E594),('PTRM input'!$O$421*(1+rvanilla09)^0.5)-SUM($O594:BD594),('PTRM input'!$O$421*(1+rvanilla09)^0.5)/A37stdlife))</f>
        <v>0</v>
      </c>
      <c r="BF594" s="251">
        <f ca="1">IF(A37stdlife="n/a","n/a",IF(BF$3&gt;(A37stdlife+$E594),('PTRM input'!$O$421*(1+rvanilla09)^0.5)-SUM($O594:BE594),('PTRM input'!$O$421*(1+rvanilla09)^0.5)/A37stdlife))</f>
        <v>0</v>
      </c>
      <c r="BG594" s="251">
        <f ca="1">IF(A37stdlife="n/a","n/a",IF(BG$3&gt;(A37stdlife+$E594),('PTRM input'!$O$421*(1+rvanilla09)^0.5)-SUM($O594:BF594),('PTRM input'!$O$421*(1+rvanilla09)^0.5)/A37stdlife))</f>
        <v>0</v>
      </c>
      <c r="BH594" s="251">
        <f ca="1">IF(A37stdlife="n/a","n/a",IF(BH$3&gt;(A37stdlife+$E594),('PTRM input'!$O$421*(1+rvanilla09)^0.5)-SUM($O594:BG594),('PTRM input'!$O$421*(1+rvanilla09)^0.5)/A37stdlife))</f>
        <v>0</v>
      </c>
      <c r="BI594" s="251">
        <f ca="1">IF(A37stdlife="n/a","n/a",IF(BI$3&gt;(A37stdlife+$E594),('PTRM input'!$O$421*(1+rvanilla09)^0.5)-SUM($O594:BH594),('PTRM input'!$O$421*(1+rvanilla09)^0.5)/A37stdlife))</f>
        <v>0</v>
      </c>
      <c r="BJ594" s="116"/>
      <c r="BK594" s="116"/>
      <c r="BL594" s="116"/>
      <c r="BM594" s="116"/>
    </row>
    <row r="595" spans="1:65" hidden="1" outlineLevel="2">
      <c r="A595" s="116"/>
      <c r="B595" s="19"/>
      <c r="C595" s="18"/>
      <c r="D595" s="760"/>
      <c r="E595" s="87">
        <v>10</v>
      </c>
      <c r="F595" s="259"/>
      <c r="G595" s="434"/>
      <c r="H595" s="435"/>
      <c r="I595" s="435"/>
      <c r="J595" s="435"/>
      <c r="K595" s="435"/>
      <c r="L595" s="435"/>
      <c r="M595" s="435"/>
      <c r="N595" s="435"/>
      <c r="O595" s="435"/>
      <c r="P595" s="619"/>
      <c r="Q595" s="433">
        <f ca="1">IF(A37stdlife="n/a","n/a",IF(Q$3&gt;(A37stdlife+$E595),('PTRM input'!$P$421*(1+rvanilla10)^0.5)-SUM($P595:P595),('PTRM input'!$P$421*(1+rvanilla10)^0.5)/A37stdlife))</f>
        <v>0</v>
      </c>
      <c r="R595" s="251">
        <f ca="1">IF(A37stdlife="n/a","n/a",IF(R$3&gt;(A37stdlife+$E595),('PTRM input'!$P$421*(1+rvanilla10)^0.5)-SUM($P595:Q595),('PTRM input'!$P$421*(1+rvanilla10)^0.5)/A37stdlife))</f>
        <v>0</v>
      </c>
      <c r="S595" s="251">
        <f ca="1">IF(A37stdlife="n/a","n/a",IF(S$3&gt;(A37stdlife+$E595),('PTRM input'!$P$421*(1+rvanilla10)^0.5)-SUM($P595:R595),('PTRM input'!$P$421*(1+rvanilla10)^0.5)/A37stdlife))</f>
        <v>0</v>
      </c>
      <c r="T595" s="251">
        <f ca="1">IF(A37stdlife="n/a","n/a",IF(T$3&gt;(A37stdlife+$E595),('PTRM input'!$P$421*(1+rvanilla10)^0.5)-SUM($P595:S595),('PTRM input'!$P$421*(1+rvanilla10)^0.5)/A37stdlife))</f>
        <v>0</v>
      </c>
      <c r="U595" s="251">
        <f ca="1">IF(A37stdlife="n/a","n/a",IF(U$3&gt;(A37stdlife+$E595),('PTRM input'!$P$421*(1+rvanilla10)^0.5)-SUM($P595:T595),('PTRM input'!$P$421*(1+rvanilla10)^0.5)/A37stdlife))</f>
        <v>0</v>
      </c>
      <c r="V595" s="251">
        <f ca="1">IF(A37stdlife="n/a","n/a",IF(V$3&gt;(A37stdlife+$E595),('PTRM input'!$P$421*(1+rvanilla10)^0.5)-SUM($P595:U595),('PTRM input'!$P$421*(1+rvanilla10)^0.5)/A37stdlife))</f>
        <v>0</v>
      </c>
      <c r="W595" s="251">
        <f ca="1">IF(A37stdlife="n/a","n/a",IF(W$3&gt;(A37stdlife+$E595),('PTRM input'!$P$421*(1+rvanilla10)^0.5)-SUM($P595:V595),('PTRM input'!$P$421*(1+rvanilla10)^0.5)/A37stdlife))</f>
        <v>0</v>
      </c>
      <c r="X595" s="251">
        <f ca="1">IF(A37stdlife="n/a","n/a",IF(X$3&gt;(A37stdlife+$E595),('PTRM input'!$P$421*(1+rvanilla10)^0.5)-SUM($P595:W595),('PTRM input'!$P$421*(1+rvanilla10)^0.5)/A37stdlife))</f>
        <v>0</v>
      </c>
      <c r="Y595" s="251">
        <f ca="1">IF(A37stdlife="n/a","n/a",IF(Y$3&gt;(A37stdlife+$E595),('PTRM input'!$P$421*(1+rvanilla10)^0.5)-SUM($P595:X595),('PTRM input'!$P$421*(1+rvanilla10)^0.5)/A37stdlife))</f>
        <v>0</v>
      </c>
      <c r="Z595" s="251">
        <f ca="1">IF(A37stdlife="n/a","n/a",IF(Z$3&gt;(A37stdlife+$E595),('PTRM input'!$P$421*(1+rvanilla10)^0.5)-SUM($P595:Y595),('PTRM input'!$P$421*(1+rvanilla10)^0.5)/A37stdlife))</f>
        <v>0</v>
      </c>
      <c r="AA595" s="251">
        <f ca="1">IF(A37stdlife="n/a","n/a",IF(AA$3&gt;(A37stdlife+$E595),('PTRM input'!$P$421*(1+rvanilla10)^0.5)-SUM($P595:Z595),('PTRM input'!$P$421*(1+rvanilla10)^0.5)/A37stdlife))</f>
        <v>0</v>
      </c>
      <c r="AB595" s="251">
        <f ca="1">IF(A37stdlife="n/a","n/a",IF(AB$3&gt;(A37stdlife+$E595),('PTRM input'!$P$421*(1+rvanilla10)^0.5)-SUM($P595:AA595),('PTRM input'!$P$421*(1+rvanilla10)^0.5)/A37stdlife))</f>
        <v>0</v>
      </c>
      <c r="AC595" s="251">
        <f ca="1">IF(A37stdlife="n/a","n/a",IF(AC$3&gt;(A37stdlife+$E595),('PTRM input'!$P$421*(1+rvanilla10)^0.5)-SUM($P595:AB595),('PTRM input'!$P$421*(1+rvanilla10)^0.5)/A37stdlife))</f>
        <v>0</v>
      </c>
      <c r="AD595" s="251">
        <f ca="1">IF(A37stdlife="n/a","n/a",IF(AD$3&gt;(A37stdlife+$E595),('PTRM input'!$P$421*(1+rvanilla10)^0.5)-SUM($P595:AC595),('PTRM input'!$P$421*(1+rvanilla10)^0.5)/A37stdlife))</f>
        <v>0</v>
      </c>
      <c r="AE595" s="251">
        <f ca="1">IF(A37stdlife="n/a","n/a",IF(AE$3&gt;(A37stdlife+$E595),('PTRM input'!$P$421*(1+rvanilla10)^0.5)-SUM($P595:AD595),('PTRM input'!$P$421*(1+rvanilla10)^0.5)/A37stdlife))</f>
        <v>0</v>
      </c>
      <c r="AF595" s="251">
        <f ca="1">IF(A37stdlife="n/a","n/a",IF(AF$3&gt;(A37stdlife+$E595),('PTRM input'!$P$421*(1+rvanilla10)^0.5)-SUM($P595:AE595),('PTRM input'!$P$421*(1+rvanilla10)^0.5)/A37stdlife))</f>
        <v>0</v>
      </c>
      <c r="AG595" s="251">
        <f ca="1">IF(A37stdlife="n/a","n/a",IF(AG$3&gt;(A37stdlife+$E595),('PTRM input'!$P$421*(1+rvanilla10)^0.5)-SUM($P595:AF595),('PTRM input'!$P$421*(1+rvanilla10)^0.5)/A37stdlife))</f>
        <v>0</v>
      </c>
      <c r="AH595" s="251">
        <f ca="1">IF(A37stdlife="n/a","n/a",IF(AH$3&gt;(A37stdlife+$E595),('PTRM input'!$P$421*(1+rvanilla10)^0.5)-SUM($P595:AG595),('PTRM input'!$P$421*(1+rvanilla10)^0.5)/A37stdlife))</f>
        <v>0</v>
      </c>
      <c r="AI595" s="251">
        <f ca="1">IF(A37stdlife="n/a","n/a",IF(AI$3&gt;(A37stdlife+$E595),('PTRM input'!$P$421*(1+rvanilla10)^0.5)-SUM($P595:AH595),('PTRM input'!$P$421*(1+rvanilla10)^0.5)/A37stdlife))</f>
        <v>0</v>
      </c>
      <c r="AJ595" s="251">
        <f ca="1">IF(A37stdlife="n/a","n/a",IF(AJ$3&gt;(A37stdlife+$E595),('PTRM input'!$P$421*(1+rvanilla10)^0.5)-SUM($P595:AI595),('PTRM input'!$P$421*(1+rvanilla10)^0.5)/A37stdlife))</f>
        <v>0</v>
      </c>
      <c r="AK595" s="251">
        <f ca="1">IF(A37stdlife="n/a","n/a",IF(AK$3&gt;(A37stdlife+$E595),('PTRM input'!$P$421*(1+rvanilla10)^0.5)-SUM($P595:AJ595),('PTRM input'!$P$421*(1+rvanilla10)^0.5)/A37stdlife))</f>
        <v>0</v>
      </c>
      <c r="AL595" s="251">
        <f ca="1">IF(A37stdlife="n/a","n/a",IF(AL$3&gt;(A37stdlife+$E595),('PTRM input'!$P$421*(1+rvanilla10)^0.5)-SUM($P595:AK595),('PTRM input'!$P$421*(1+rvanilla10)^0.5)/A37stdlife))</f>
        <v>0</v>
      </c>
      <c r="AM595" s="251">
        <f ca="1">IF(A37stdlife="n/a","n/a",IF(AM$3&gt;(A37stdlife+$E595),('PTRM input'!$P$421*(1+rvanilla10)^0.5)-SUM($P595:AL595),('PTRM input'!$P$421*(1+rvanilla10)^0.5)/A37stdlife))</f>
        <v>0</v>
      </c>
      <c r="AN595" s="251">
        <f ca="1">IF(A37stdlife="n/a","n/a",IF(AN$3&gt;(A37stdlife+$E595),('PTRM input'!$P$421*(1+rvanilla10)^0.5)-SUM($P595:AM595),('PTRM input'!$P$421*(1+rvanilla10)^0.5)/A37stdlife))</f>
        <v>0</v>
      </c>
      <c r="AO595" s="251">
        <f ca="1">IF(A37stdlife="n/a","n/a",IF(AO$3&gt;(A37stdlife+$E595),('PTRM input'!$P$421*(1+rvanilla10)^0.5)-SUM($P595:AN595),('PTRM input'!$P$421*(1+rvanilla10)^0.5)/A37stdlife))</f>
        <v>0</v>
      </c>
      <c r="AP595" s="251">
        <f ca="1">IF(A37stdlife="n/a","n/a",IF(AP$3&gt;(A37stdlife+$E595),('PTRM input'!$P$421*(1+rvanilla10)^0.5)-SUM($P595:AO595),('PTRM input'!$P$421*(1+rvanilla10)^0.5)/A37stdlife))</f>
        <v>0</v>
      </c>
      <c r="AQ595" s="251">
        <f ca="1">IF(A37stdlife="n/a","n/a",IF(AQ$3&gt;(A37stdlife+$E595),('PTRM input'!$P$421*(1+rvanilla10)^0.5)-SUM($P595:AP595),('PTRM input'!$P$421*(1+rvanilla10)^0.5)/A37stdlife))</f>
        <v>0</v>
      </c>
      <c r="AR595" s="251">
        <f ca="1">IF(A37stdlife="n/a","n/a",IF(AR$3&gt;(A37stdlife+$E595),('PTRM input'!$P$421*(1+rvanilla10)^0.5)-SUM($P595:AQ595),('PTRM input'!$P$421*(1+rvanilla10)^0.5)/A37stdlife))</f>
        <v>0</v>
      </c>
      <c r="AS595" s="251">
        <f ca="1">IF(A37stdlife="n/a","n/a",IF(AS$3&gt;(A37stdlife+$E595),('PTRM input'!$P$421*(1+rvanilla10)^0.5)-SUM($P595:AR595),('PTRM input'!$P$421*(1+rvanilla10)^0.5)/A37stdlife))</f>
        <v>0</v>
      </c>
      <c r="AT595" s="251">
        <f ca="1">IF(A37stdlife="n/a","n/a",IF(AT$3&gt;(A37stdlife+$E595),('PTRM input'!$P$421*(1+rvanilla10)^0.5)-SUM($P595:AS595),('PTRM input'!$P$421*(1+rvanilla10)^0.5)/A37stdlife))</f>
        <v>0</v>
      </c>
      <c r="AU595" s="251">
        <f ca="1">IF(A37stdlife="n/a","n/a",IF(AU$3&gt;(A37stdlife+$E595),('PTRM input'!$P$421*(1+rvanilla10)^0.5)-SUM($P595:AT595),('PTRM input'!$P$421*(1+rvanilla10)^0.5)/A37stdlife))</f>
        <v>0</v>
      </c>
      <c r="AV595" s="251">
        <f ca="1">IF(A37stdlife="n/a","n/a",IF(AV$3&gt;(A37stdlife+$E595),('PTRM input'!$P$421*(1+rvanilla10)^0.5)-SUM($P595:AU595),('PTRM input'!$P$421*(1+rvanilla10)^0.5)/A37stdlife))</f>
        <v>0</v>
      </c>
      <c r="AW595" s="251">
        <f ca="1">IF(A37stdlife="n/a","n/a",IF(AW$3&gt;(A37stdlife+$E595),('PTRM input'!$P$421*(1+rvanilla10)^0.5)-SUM($P595:AV595),('PTRM input'!$P$421*(1+rvanilla10)^0.5)/A37stdlife))</f>
        <v>0</v>
      </c>
      <c r="AX595" s="251">
        <f ca="1">IF(A37stdlife="n/a","n/a",IF(AX$3&gt;(A37stdlife+$E595),('PTRM input'!$P$421*(1+rvanilla10)^0.5)-SUM($P595:AW595),('PTRM input'!$P$421*(1+rvanilla10)^0.5)/A37stdlife))</f>
        <v>0</v>
      </c>
      <c r="AY595" s="251">
        <f ca="1">IF(A37stdlife="n/a","n/a",IF(AY$3&gt;(A37stdlife+$E595),('PTRM input'!$P$421*(1+rvanilla10)^0.5)-SUM($P595:AX595),('PTRM input'!$P$421*(1+rvanilla10)^0.5)/A37stdlife))</f>
        <v>0</v>
      </c>
      <c r="AZ595" s="251">
        <f ca="1">IF(A37stdlife="n/a","n/a",IF(AZ$3&gt;(A37stdlife+$E595),('PTRM input'!$P$421*(1+rvanilla10)^0.5)-SUM($P595:AY595),('PTRM input'!$P$421*(1+rvanilla10)^0.5)/A37stdlife))</f>
        <v>0</v>
      </c>
      <c r="BA595" s="251">
        <f ca="1">IF(A37stdlife="n/a","n/a",IF(BA$3&gt;(A37stdlife+$E595),('PTRM input'!$P$421*(1+rvanilla10)^0.5)-SUM($P595:AZ595),('PTRM input'!$P$421*(1+rvanilla10)^0.5)/A37stdlife))</f>
        <v>0</v>
      </c>
      <c r="BB595" s="251">
        <f ca="1">IF(A37stdlife="n/a","n/a",IF(BB$3&gt;(A37stdlife+$E595),('PTRM input'!$P$421*(1+rvanilla10)^0.5)-SUM($P595:BA595),('PTRM input'!$P$421*(1+rvanilla10)^0.5)/A37stdlife))</f>
        <v>0</v>
      </c>
      <c r="BC595" s="251">
        <f ca="1">IF(A37stdlife="n/a","n/a",IF(BC$3&gt;(A37stdlife+$E595),('PTRM input'!$P$421*(1+rvanilla10)^0.5)-SUM($P595:BB595),('PTRM input'!$P$421*(1+rvanilla10)^0.5)/A37stdlife))</f>
        <v>0</v>
      </c>
      <c r="BD595" s="251">
        <f ca="1">IF(A37stdlife="n/a","n/a",IF(BD$3&gt;(A37stdlife+$E595),('PTRM input'!$P$421*(1+rvanilla10)^0.5)-SUM($P595:BC595),('PTRM input'!$P$421*(1+rvanilla10)^0.5)/A37stdlife))</f>
        <v>0</v>
      </c>
      <c r="BE595" s="251">
        <f ca="1">IF(A37stdlife="n/a","n/a",IF(BE$3&gt;(A37stdlife+$E595),('PTRM input'!$P$421*(1+rvanilla10)^0.5)-SUM($P595:BD595),('PTRM input'!$P$421*(1+rvanilla10)^0.5)/A37stdlife))</f>
        <v>0</v>
      </c>
      <c r="BF595" s="251">
        <f ca="1">IF(A37stdlife="n/a","n/a",IF(BF$3&gt;(A37stdlife+$E595),('PTRM input'!$P$421*(1+rvanilla10)^0.5)-SUM($P595:BE595),('PTRM input'!$P$421*(1+rvanilla10)^0.5)/A37stdlife))</f>
        <v>0</v>
      </c>
      <c r="BG595" s="251">
        <f ca="1">IF(A37stdlife="n/a","n/a",IF(BG$3&gt;(A37stdlife+$E595),('PTRM input'!$P$421*(1+rvanilla10)^0.5)-SUM($P595:BF595),('PTRM input'!$P$421*(1+rvanilla10)^0.5)/A37stdlife))</f>
        <v>0</v>
      </c>
      <c r="BH595" s="251">
        <f ca="1">IF(A37stdlife="n/a","n/a",IF(BH$3&gt;(A37stdlife+$E595),('PTRM input'!$P$421*(1+rvanilla10)^0.5)-SUM($P595:BG595),('PTRM input'!$P$421*(1+rvanilla10)^0.5)/A37stdlife))</f>
        <v>0</v>
      </c>
      <c r="BI595" s="251">
        <f ca="1">IF(A37stdlife="n/a","n/a",IF(BI$3&gt;(A37stdlife+$E595),('PTRM input'!$P$421*(1+rvanilla10)^0.5)-SUM($P595:BH595),('PTRM input'!$P$421*(1+rvanilla10)^0.5)/A37stdlife))</f>
        <v>0</v>
      </c>
      <c r="BJ595" s="116"/>
      <c r="BK595" s="116"/>
      <c r="BL595" s="116"/>
      <c r="BM595" s="116"/>
    </row>
    <row r="596" spans="1:65" hidden="1" outlineLevel="1" collapsed="1">
      <c r="A596" s="116"/>
      <c r="B596" s="9"/>
      <c r="C596" s="19">
        <f>Asset37</f>
        <v>0</v>
      </c>
      <c r="D596" s="9"/>
      <c r="E596" s="9"/>
      <c r="F596" s="260"/>
      <c r="G596" s="261">
        <f>SUM(G584:G595)</f>
        <v>0</v>
      </c>
      <c r="H596" s="261">
        <f t="shared" ref="H596:K596" ca="1" si="158">SUM(H584:H595)</f>
        <v>0</v>
      </c>
      <c r="I596" s="261">
        <f t="shared" ca="1" si="158"/>
        <v>0</v>
      </c>
      <c r="J596" s="261">
        <f t="shared" ca="1" si="158"/>
        <v>0</v>
      </c>
      <c r="K596" s="261">
        <f t="shared" ca="1" si="158"/>
        <v>0</v>
      </c>
      <c r="L596" s="261">
        <f t="shared" ref="L596:BI596" ca="1" si="159">SUM(L584:L595)</f>
        <v>0</v>
      </c>
      <c r="M596" s="261">
        <f t="shared" ca="1" si="159"/>
        <v>0</v>
      </c>
      <c r="N596" s="261">
        <f t="shared" ca="1" si="159"/>
        <v>0</v>
      </c>
      <c r="O596" s="261">
        <f t="shared" ca="1" si="159"/>
        <v>0</v>
      </c>
      <c r="P596" s="261">
        <f t="shared" ca="1" si="159"/>
        <v>0</v>
      </c>
      <c r="Q596" s="261">
        <f t="shared" ca="1" si="159"/>
        <v>0</v>
      </c>
      <c r="R596" s="371">
        <f t="shared" ca="1" si="159"/>
        <v>0</v>
      </c>
      <c r="S596" s="371">
        <f t="shared" ca="1" si="159"/>
        <v>0</v>
      </c>
      <c r="T596" s="371">
        <f t="shared" ca="1" si="159"/>
        <v>0</v>
      </c>
      <c r="U596" s="371">
        <f t="shared" ca="1" si="159"/>
        <v>0</v>
      </c>
      <c r="V596" s="371">
        <f t="shared" ca="1" si="159"/>
        <v>0</v>
      </c>
      <c r="W596" s="371">
        <f t="shared" ca="1" si="159"/>
        <v>0</v>
      </c>
      <c r="X596" s="371">
        <f t="shared" ca="1" si="159"/>
        <v>0</v>
      </c>
      <c r="Y596" s="371">
        <f t="shared" ca="1" si="159"/>
        <v>0</v>
      </c>
      <c r="Z596" s="371">
        <f t="shared" ca="1" si="159"/>
        <v>0</v>
      </c>
      <c r="AA596" s="371">
        <f t="shared" ca="1" si="159"/>
        <v>0</v>
      </c>
      <c r="AB596" s="371">
        <f t="shared" ca="1" si="159"/>
        <v>0</v>
      </c>
      <c r="AC596" s="371">
        <f t="shared" ca="1" si="159"/>
        <v>0</v>
      </c>
      <c r="AD596" s="371">
        <f t="shared" ca="1" si="159"/>
        <v>0</v>
      </c>
      <c r="AE596" s="371">
        <f t="shared" ca="1" si="159"/>
        <v>0</v>
      </c>
      <c r="AF596" s="371">
        <f t="shared" ca="1" si="159"/>
        <v>0</v>
      </c>
      <c r="AG596" s="371">
        <f t="shared" ca="1" si="159"/>
        <v>0</v>
      </c>
      <c r="AH596" s="371">
        <f t="shared" ca="1" si="159"/>
        <v>0</v>
      </c>
      <c r="AI596" s="371">
        <f t="shared" ca="1" si="159"/>
        <v>0</v>
      </c>
      <c r="AJ596" s="371">
        <f t="shared" ca="1" si="159"/>
        <v>0</v>
      </c>
      <c r="AK596" s="371">
        <f t="shared" ca="1" si="159"/>
        <v>0</v>
      </c>
      <c r="AL596" s="371">
        <f t="shared" ca="1" si="159"/>
        <v>0</v>
      </c>
      <c r="AM596" s="371">
        <f t="shared" ca="1" si="159"/>
        <v>0</v>
      </c>
      <c r="AN596" s="371">
        <f t="shared" ca="1" si="159"/>
        <v>0</v>
      </c>
      <c r="AO596" s="371">
        <f t="shared" ca="1" si="159"/>
        <v>0</v>
      </c>
      <c r="AP596" s="371">
        <f t="shared" ca="1" si="159"/>
        <v>0</v>
      </c>
      <c r="AQ596" s="371">
        <f t="shared" ca="1" si="159"/>
        <v>0</v>
      </c>
      <c r="AR596" s="371">
        <f t="shared" ca="1" si="159"/>
        <v>0</v>
      </c>
      <c r="AS596" s="371">
        <f t="shared" ca="1" si="159"/>
        <v>0</v>
      </c>
      <c r="AT596" s="371">
        <f t="shared" ca="1" si="159"/>
        <v>0</v>
      </c>
      <c r="AU596" s="371">
        <f t="shared" ca="1" si="159"/>
        <v>0</v>
      </c>
      <c r="AV596" s="371">
        <f t="shared" ca="1" si="159"/>
        <v>0</v>
      </c>
      <c r="AW596" s="371">
        <f t="shared" ca="1" si="159"/>
        <v>0</v>
      </c>
      <c r="AX596" s="371">
        <f t="shared" ca="1" si="159"/>
        <v>0</v>
      </c>
      <c r="AY596" s="371">
        <f t="shared" ca="1" si="159"/>
        <v>0</v>
      </c>
      <c r="AZ596" s="371">
        <f t="shared" ca="1" si="159"/>
        <v>0</v>
      </c>
      <c r="BA596" s="371">
        <f t="shared" ca="1" si="159"/>
        <v>0</v>
      </c>
      <c r="BB596" s="371">
        <f t="shared" ca="1" si="159"/>
        <v>0</v>
      </c>
      <c r="BC596" s="371">
        <f t="shared" ca="1" si="159"/>
        <v>0</v>
      </c>
      <c r="BD596" s="371">
        <f t="shared" ca="1" si="159"/>
        <v>0</v>
      </c>
      <c r="BE596" s="371">
        <f t="shared" ca="1" si="159"/>
        <v>0</v>
      </c>
      <c r="BF596" s="371">
        <f t="shared" ca="1" si="159"/>
        <v>0</v>
      </c>
      <c r="BG596" s="371">
        <f t="shared" ca="1" si="159"/>
        <v>0</v>
      </c>
      <c r="BH596" s="371">
        <f t="shared" ca="1" si="159"/>
        <v>0</v>
      </c>
      <c r="BI596" s="371">
        <f t="shared" ca="1" si="159"/>
        <v>0</v>
      </c>
      <c r="BJ596" s="116"/>
      <c r="BK596" s="116"/>
      <c r="BL596" s="116"/>
      <c r="BM596" s="116"/>
    </row>
    <row r="597" spans="1:65" hidden="1" outlineLevel="2">
      <c r="A597" s="116"/>
      <c r="B597" s="106">
        <f>C609</f>
        <v>0</v>
      </c>
      <c r="C597" s="614"/>
      <c r="D597" s="615" t="s">
        <v>236</v>
      </c>
      <c r="E597" s="614"/>
      <c r="F597" s="616"/>
      <c r="G597" s="617">
        <f>IF(('PTRM input'!$E$515='PTRM input'!$G$514),IF(G$3&gt;A38remlife,A38acvalue-SUM(F597:$F597),IF(A38remlife="N/A","n/a",A38acvalue/A38remlife)),'PTRM input'!G$557)</f>
        <v>0</v>
      </c>
      <c r="H597" s="617">
        <f>IF(('PTRM input'!$E$515='PTRM input'!$G$514),IF(H$3&gt;A38remlife,A38acvalue-SUM($F597:G597),IF(A38remlife="N/A","n/a",A38acvalue/A38remlife)),'PTRM input'!H$557)</f>
        <v>0</v>
      </c>
      <c r="I597" s="617">
        <f>IF(('PTRM input'!$E$515='PTRM input'!$G$514),IF(I$3&gt;A38remlife,A38acvalue-SUM($F597:H597),IF(A38remlife="N/A","n/a",A38acvalue/A38remlife)),'PTRM input'!I$557)</f>
        <v>0</v>
      </c>
      <c r="J597" s="617">
        <f>IF(('PTRM input'!$E$515='PTRM input'!$G$514),IF(J$3&gt;A38remlife,A38acvalue-SUM($F597:I597),IF(A38remlife="N/A","n/a",A38acvalue/A38remlife)),'PTRM input'!J$557)</f>
        <v>0</v>
      </c>
      <c r="K597" s="617">
        <f>IF(('PTRM input'!$E$515='PTRM input'!$G$514),IF(K$3&gt;A38remlife,A38acvalue-SUM($F597:J597),IF(A38remlife="N/A","n/a",A38acvalue/A38remlife)),'PTRM input'!K$557)</f>
        <v>0</v>
      </c>
      <c r="L597" s="617">
        <f>IF(('PTRM input'!$E$515='PTRM input'!$G$514),IF(L$3&gt;A38remlife,A38acvalue-SUM($F597:K597),IF(A38remlife="N/A","n/a",A38acvalue/A38remlife)),'PTRM input'!L$557)</f>
        <v>0</v>
      </c>
      <c r="M597" s="617">
        <f>IF(('PTRM input'!$E$515='PTRM input'!$G$514),IF(M$3&gt;A38remlife,A38acvalue-SUM($F597:L597),IF(A38remlife="N/A","n/a",A38acvalue/A38remlife)),'PTRM input'!M$557)</f>
        <v>0</v>
      </c>
      <c r="N597" s="617">
        <f>IF(('PTRM input'!$E$515='PTRM input'!$G$514),IF(N$3&gt;A38remlife,A38acvalue-SUM($F597:M597),IF(A38remlife="N/A","n/a",A38acvalue/A38remlife)),'PTRM input'!N$557)</f>
        <v>0</v>
      </c>
      <c r="O597" s="617">
        <f>IF(('PTRM input'!$E$515='PTRM input'!$G$514),IF(O$3&gt;A38remlife,A38acvalue-SUM($F597:N597),IF(A38remlife="N/A","n/a",A38acvalue/A38remlife)),'PTRM input'!O$557)</f>
        <v>0</v>
      </c>
      <c r="P597" s="617">
        <f>IF(('PTRM input'!$E$515='PTRM input'!$G$514),IF(P$3&gt;A38remlife,A38acvalue-SUM($F597:O597),IF(A38remlife="N/A","n/a",A38acvalue/A38remlife)),'PTRM input'!P$557)</f>
        <v>0</v>
      </c>
      <c r="Q597" s="617">
        <f>IF(('PTRM input'!$E$515='PTRM input'!$G$514),IF(Q$3&gt;A38remlife,A38acvalue-SUM($F597:P597),IF(A38remlife="N/A","n/a",A38acvalue/A38remlife)),'PTRM input'!Q$557)</f>
        <v>0</v>
      </c>
      <c r="R597" s="617">
        <f>IF(('PTRM input'!$E$515='PTRM input'!$G$514),IF(R$3&gt;A38remlife,A38acvalue-SUM($F597:Q597),IF(A38remlife="N/A","n/a",A38acvalue/A38remlife)),'PTRM input'!R$557)</f>
        <v>0</v>
      </c>
      <c r="S597" s="617">
        <f>IF(('PTRM input'!$E$515='PTRM input'!$G$514),IF(S$3&gt;A38remlife,A38acvalue-SUM($F597:R597),IF(A38remlife="N/A","n/a",A38acvalue/A38remlife)),'PTRM input'!S$557)</f>
        <v>0</v>
      </c>
      <c r="T597" s="617">
        <f>IF(('PTRM input'!$E$515='PTRM input'!$G$514),IF(T$3&gt;A38remlife,A38acvalue-SUM($F597:S597),IF(A38remlife="N/A","n/a",A38acvalue/A38remlife)),'PTRM input'!T$557)</f>
        <v>0</v>
      </c>
      <c r="U597" s="617">
        <f>IF(('PTRM input'!$E$515='PTRM input'!$G$514),IF(U$3&gt;A38remlife,A38acvalue-SUM($F597:T597),IF(A38remlife="N/A","n/a",A38acvalue/A38remlife)),'PTRM input'!U$557)</f>
        <v>0</v>
      </c>
      <c r="V597" s="617">
        <f>IF(('PTRM input'!$E$515='PTRM input'!$G$514),IF(V$3&gt;A38remlife,A38acvalue-SUM($F597:U597),IF(A38remlife="N/A","n/a",A38acvalue/A38remlife)),'PTRM input'!V$557)</f>
        <v>0</v>
      </c>
      <c r="W597" s="617">
        <f>IF(('PTRM input'!$E$515='PTRM input'!$G$514),IF(W$3&gt;A38remlife,A38acvalue-SUM($F597:V597),IF(A38remlife="N/A","n/a",A38acvalue/A38remlife)),'PTRM input'!W$557)</f>
        <v>0</v>
      </c>
      <c r="X597" s="617">
        <f>IF(('PTRM input'!$E$515='PTRM input'!$G$514),IF(X$3&gt;A38remlife,A38acvalue-SUM($F597:W597),IF(A38remlife="N/A","n/a",A38acvalue/A38remlife)),'PTRM input'!X$557)</f>
        <v>0</v>
      </c>
      <c r="Y597" s="617">
        <f>IF(('PTRM input'!$E$515='PTRM input'!$G$514),IF(Y$3&gt;A38remlife,A38acvalue-SUM($F597:X597),IF(A38remlife="N/A","n/a",A38acvalue/A38remlife)),'PTRM input'!Y$557)</f>
        <v>0</v>
      </c>
      <c r="Z597" s="617">
        <f>IF(('PTRM input'!$E$515='PTRM input'!$G$514),IF(Z$3&gt;A38remlife,A38acvalue-SUM($F597:Y597),IF(A38remlife="N/A","n/a",A38acvalue/A38remlife)),'PTRM input'!Z$557)</f>
        <v>0</v>
      </c>
      <c r="AA597" s="617">
        <f>IF(('PTRM input'!$E$515='PTRM input'!$G$514),IF(AA$3&gt;A38remlife,A38acvalue-SUM($F597:Z597),IF(A38remlife="N/A","n/a",A38acvalue/A38remlife)),'PTRM input'!AA$557)</f>
        <v>0</v>
      </c>
      <c r="AB597" s="617">
        <f>IF(('PTRM input'!$E$515='PTRM input'!$G$514),IF(AB$3&gt;A38remlife,A38acvalue-SUM($F597:AA597),IF(A38remlife="N/A","n/a",A38acvalue/A38remlife)),'PTRM input'!AB$557)</f>
        <v>0</v>
      </c>
      <c r="AC597" s="617">
        <f>IF(('PTRM input'!$E$515='PTRM input'!$G$514),IF(AC$3&gt;A38remlife,A38acvalue-SUM($F597:AB597),IF(A38remlife="N/A","n/a",A38acvalue/A38remlife)),'PTRM input'!AC$557)</f>
        <v>0</v>
      </c>
      <c r="AD597" s="617">
        <f>IF(('PTRM input'!$E$515='PTRM input'!$G$514),IF(AD$3&gt;A38remlife,A38acvalue-SUM($F597:AC597),IF(A38remlife="N/A","n/a",A38acvalue/A38remlife)),'PTRM input'!AD$557)</f>
        <v>0</v>
      </c>
      <c r="AE597" s="617">
        <f>IF(('PTRM input'!$E$515='PTRM input'!$G$514),IF(AE$3&gt;A38remlife,A38acvalue-SUM($F597:AD597),IF(A38remlife="N/A","n/a",A38acvalue/A38remlife)),'PTRM input'!AE$557)</f>
        <v>0</v>
      </c>
      <c r="AF597" s="617">
        <f>IF(('PTRM input'!$E$515='PTRM input'!$G$514),IF(AF$3&gt;A38remlife,A38acvalue-SUM($F597:AE597),IF(A38remlife="N/A","n/a",A38acvalue/A38remlife)),'PTRM input'!AF$557)</f>
        <v>0</v>
      </c>
      <c r="AG597" s="617">
        <f>IF(('PTRM input'!$E$515='PTRM input'!$G$514),IF(AG$3&gt;A38remlife,A38acvalue-SUM($F597:AF597),IF(A38remlife="N/A","n/a",A38acvalue/A38remlife)),'PTRM input'!AG$557)</f>
        <v>0</v>
      </c>
      <c r="AH597" s="617">
        <f>IF(('PTRM input'!$E$515='PTRM input'!$G$514),IF(AH$3&gt;A38remlife,A38acvalue-SUM($F597:AG597),IF(A38remlife="N/A","n/a",A38acvalue/A38remlife)),'PTRM input'!AH$557)</f>
        <v>0</v>
      </c>
      <c r="AI597" s="617">
        <f>IF(('PTRM input'!$E$515='PTRM input'!$G$514),IF(AI$3&gt;A38remlife,A38acvalue-SUM($F597:AH597),IF(A38remlife="N/A","n/a",A38acvalue/A38remlife)),'PTRM input'!AI$557)</f>
        <v>0</v>
      </c>
      <c r="AJ597" s="617">
        <f>IF(('PTRM input'!$E$515='PTRM input'!$G$514),IF(AJ$3&gt;A38remlife,A38acvalue-SUM($F597:AI597),IF(A38remlife="N/A","n/a",A38acvalue/A38remlife)),'PTRM input'!AJ$557)</f>
        <v>0</v>
      </c>
      <c r="AK597" s="617">
        <f>IF(('PTRM input'!$E$515='PTRM input'!$G$514),IF(AK$3&gt;A38remlife,A38acvalue-SUM($F597:AJ597),IF(A38remlife="N/A","n/a",A38acvalue/A38remlife)),'PTRM input'!AK$557)</f>
        <v>0</v>
      </c>
      <c r="AL597" s="617">
        <f>IF(('PTRM input'!$E$515='PTRM input'!$G$514),IF(AL$3&gt;A38remlife,A38acvalue-SUM($F597:AK597),IF(A38remlife="N/A","n/a",A38acvalue/A38remlife)),'PTRM input'!AL$557)</f>
        <v>0</v>
      </c>
      <c r="AM597" s="617">
        <f>IF(('PTRM input'!$E$515='PTRM input'!$G$514),IF(AM$3&gt;A38remlife,A38acvalue-SUM($F597:AL597),IF(A38remlife="N/A","n/a",A38acvalue/A38remlife)),'PTRM input'!AM$557)</f>
        <v>0</v>
      </c>
      <c r="AN597" s="617">
        <f>IF(('PTRM input'!$E$515='PTRM input'!$G$514),IF(AN$3&gt;A38remlife,A38acvalue-SUM($F597:AM597),IF(A38remlife="N/A","n/a",A38acvalue/A38remlife)),'PTRM input'!AN$557)</f>
        <v>0</v>
      </c>
      <c r="AO597" s="617">
        <f>IF(('PTRM input'!$E$515='PTRM input'!$G$514),IF(AO$3&gt;A38remlife,A38acvalue-SUM($F597:AN597),IF(A38remlife="N/A","n/a",A38acvalue/A38remlife)),'PTRM input'!AO$557)</f>
        <v>0</v>
      </c>
      <c r="AP597" s="617">
        <f>IF(('PTRM input'!$E$515='PTRM input'!$G$514),IF(AP$3&gt;A38remlife,A38acvalue-SUM($F597:AO597),IF(A38remlife="N/A","n/a",A38acvalue/A38remlife)),'PTRM input'!AP$557)</f>
        <v>0</v>
      </c>
      <c r="AQ597" s="617">
        <f>IF(('PTRM input'!$E$515='PTRM input'!$G$514),IF(AQ$3&gt;A38remlife,A38acvalue-SUM($F597:AP597),IF(A38remlife="N/A","n/a",A38acvalue/A38remlife)),'PTRM input'!AQ$557)</f>
        <v>0</v>
      </c>
      <c r="AR597" s="617">
        <f>IF(('PTRM input'!$E$515='PTRM input'!$G$514),IF(AR$3&gt;A38remlife,A38acvalue-SUM($F597:AQ597),IF(A38remlife="N/A","n/a",A38acvalue/A38remlife)),'PTRM input'!AR$557)</f>
        <v>0</v>
      </c>
      <c r="AS597" s="617">
        <f>IF(('PTRM input'!$E$515='PTRM input'!$G$514),IF(AS$3&gt;A38remlife,A38acvalue-SUM($F597:AR597),IF(A38remlife="N/A","n/a",A38acvalue/A38remlife)),'PTRM input'!AS$557)</f>
        <v>0</v>
      </c>
      <c r="AT597" s="617">
        <f>IF(('PTRM input'!$E$515='PTRM input'!$G$514),IF(AT$3&gt;A38remlife,A38acvalue-SUM($F597:AS597),IF(A38remlife="N/A","n/a",A38acvalue/A38remlife)),'PTRM input'!AT$557)</f>
        <v>0</v>
      </c>
      <c r="AU597" s="617">
        <f>IF(('PTRM input'!$E$515='PTRM input'!$G$514),IF(AU$3&gt;A38remlife,A38acvalue-SUM($F597:AT597),IF(A38remlife="N/A","n/a",A38acvalue/A38remlife)),'PTRM input'!AU$557)</f>
        <v>0</v>
      </c>
      <c r="AV597" s="617">
        <f>IF(('PTRM input'!$E$515='PTRM input'!$G$514),IF(AV$3&gt;A38remlife,A38acvalue-SUM($F597:AU597),IF(A38remlife="N/A","n/a",A38acvalue/A38remlife)),'PTRM input'!AV$557)</f>
        <v>0</v>
      </c>
      <c r="AW597" s="617">
        <f>IF(('PTRM input'!$E$515='PTRM input'!$G$514),IF(AW$3&gt;A38remlife,A38acvalue-SUM($F597:AV597),IF(A38remlife="N/A","n/a",A38acvalue/A38remlife)),'PTRM input'!AW$557)</f>
        <v>0</v>
      </c>
      <c r="AX597" s="617">
        <f>IF(('PTRM input'!$E$515='PTRM input'!$G$514),IF(AX$3&gt;A38remlife,A38acvalue-SUM($F597:AW597),IF(A38remlife="N/A","n/a",A38acvalue/A38remlife)),'PTRM input'!AX$557)</f>
        <v>0</v>
      </c>
      <c r="AY597" s="617">
        <f>IF(('PTRM input'!$E$515='PTRM input'!$G$514),IF(AY$3&gt;A38remlife,A38acvalue-SUM($F597:AX597),IF(A38remlife="N/A","n/a",A38acvalue/A38remlife)),'PTRM input'!AY$557)</f>
        <v>0</v>
      </c>
      <c r="AZ597" s="617">
        <f>IF(('PTRM input'!$E$515='PTRM input'!$G$514),IF(AZ$3&gt;A38remlife,A38acvalue-SUM($F597:AY597),IF(A38remlife="N/A","n/a",A38acvalue/A38remlife)),'PTRM input'!AZ$557)</f>
        <v>0</v>
      </c>
      <c r="BA597" s="617">
        <f>IF(('PTRM input'!$E$515='PTRM input'!$G$514),IF(BA$3&gt;A38remlife,A38acvalue-SUM($F597:AZ597),IF(A38remlife="N/A","n/a",A38acvalue/A38remlife)),'PTRM input'!BA$557)</f>
        <v>0</v>
      </c>
      <c r="BB597" s="617">
        <f>IF(('PTRM input'!$E$515='PTRM input'!$G$514),IF(BB$3&gt;A38remlife,A38acvalue-SUM($F597:BA597),IF(A38remlife="N/A","n/a",A38acvalue/A38remlife)),'PTRM input'!BB$557)</f>
        <v>0</v>
      </c>
      <c r="BC597" s="617">
        <f>IF(('PTRM input'!$E$515='PTRM input'!$G$514),IF(BC$3&gt;A38remlife,A38acvalue-SUM($F597:BB597),IF(A38remlife="N/A","n/a",A38acvalue/A38remlife)),'PTRM input'!BC$557)</f>
        <v>0</v>
      </c>
      <c r="BD597" s="617">
        <f>IF(('PTRM input'!$E$515='PTRM input'!$G$514),IF(BD$3&gt;A38remlife,A38acvalue-SUM($F597:BC597),IF(A38remlife="N/A","n/a",A38acvalue/A38remlife)),'PTRM input'!BD$557)</f>
        <v>0</v>
      </c>
      <c r="BE597" s="617">
        <f>IF(('PTRM input'!$E$515='PTRM input'!$G$514),IF(BE$3&gt;A38remlife,A38acvalue-SUM($F597:BD597),IF(A38remlife="N/A","n/a",A38acvalue/A38remlife)),'PTRM input'!BE$557)</f>
        <v>0</v>
      </c>
      <c r="BF597" s="617">
        <f>IF(('PTRM input'!$E$515='PTRM input'!$G$514),IF(BF$3&gt;A38remlife,A38acvalue-SUM($F597:BE597),IF(A38remlife="N/A","n/a",A38acvalue/A38remlife)),'PTRM input'!BF$557)</f>
        <v>0</v>
      </c>
      <c r="BG597" s="617">
        <f>IF(('PTRM input'!$E$515='PTRM input'!$G$514),IF(BG$3&gt;A38remlife,A38acvalue-SUM($F597:BF597),IF(A38remlife="N/A","n/a",A38acvalue/A38remlife)),'PTRM input'!BG$557)</f>
        <v>0</v>
      </c>
      <c r="BH597" s="617">
        <f>IF(('PTRM input'!$E$515='PTRM input'!$G$514),IF(BH$3&gt;A38remlife,A38acvalue-SUM($F597:BG597),IF(A38remlife="N/A","n/a",A38acvalue/A38remlife)),'PTRM input'!BH$557)</f>
        <v>0</v>
      </c>
      <c r="BI597" s="617">
        <f>IF(('PTRM input'!$E$515='PTRM input'!$G$514),IF(BI$3&gt;A38remlife,A38acvalue-SUM($F597:BH597),IF(A38remlife="N/A","n/a",A38acvalue/A38remlife)),'PTRM input'!BI$557)</f>
        <v>0</v>
      </c>
      <c r="BJ597" s="116"/>
      <c r="BK597" s="116"/>
      <c r="BL597" s="116"/>
      <c r="BM597" s="116"/>
    </row>
    <row r="598" spans="1:65" ht="12.75" hidden="1" customHeight="1" outlineLevel="2">
      <c r="A598" s="116"/>
      <c r="B598" s="19"/>
      <c r="C598" s="18"/>
      <c r="D598" s="760" t="s">
        <v>237</v>
      </c>
      <c r="E598" s="86">
        <v>0</v>
      </c>
      <c r="F598" s="259"/>
      <c r="G598" s="433"/>
      <c r="H598" s="433"/>
      <c r="I598" s="433"/>
      <c r="J598" s="433"/>
      <c r="K598" s="433"/>
      <c r="L598" s="433"/>
      <c r="M598" s="433"/>
      <c r="N598" s="433"/>
      <c r="O598" s="433"/>
      <c r="P598" s="433"/>
      <c r="Q598" s="433"/>
      <c r="R598" s="251"/>
      <c r="S598" s="251"/>
      <c r="T598" s="251"/>
      <c r="U598" s="251"/>
      <c r="V598" s="251"/>
      <c r="W598" s="251"/>
      <c r="X598" s="251"/>
      <c r="Y598" s="251"/>
      <c r="Z598" s="251"/>
      <c r="AA598" s="251"/>
      <c r="AB598" s="251"/>
      <c r="AC598" s="251"/>
      <c r="AD598" s="251"/>
      <c r="AE598" s="251"/>
      <c r="AF598" s="251"/>
      <c r="AG598" s="251"/>
      <c r="AH598" s="251"/>
      <c r="AI598" s="251"/>
      <c r="AJ598" s="251"/>
      <c r="AK598" s="251"/>
      <c r="AL598" s="251"/>
      <c r="AM598" s="251"/>
      <c r="AN598" s="251"/>
      <c r="AO598" s="251"/>
      <c r="AP598" s="251"/>
      <c r="AQ598" s="251"/>
      <c r="AR598" s="251"/>
      <c r="AS598" s="251"/>
      <c r="AT598" s="251"/>
      <c r="AU598" s="251"/>
      <c r="AV598" s="251"/>
      <c r="AW598" s="251"/>
      <c r="AX598" s="251"/>
      <c r="AY598" s="251"/>
      <c r="AZ598" s="251"/>
      <c r="BA598" s="251"/>
      <c r="BB598" s="251"/>
      <c r="BC598" s="251"/>
      <c r="BD598" s="251"/>
      <c r="BE598" s="251"/>
      <c r="BF598" s="251"/>
      <c r="BG598" s="251"/>
      <c r="BH598" s="251"/>
      <c r="BI598" s="251"/>
      <c r="BJ598" s="116"/>
      <c r="BK598" s="116"/>
      <c r="BL598" s="116"/>
      <c r="BM598" s="116"/>
    </row>
    <row r="599" spans="1:65" hidden="1" outlineLevel="2">
      <c r="A599" s="116"/>
      <c r="B599" s="19"/>
      <c r="C599" s="18"/>
      <c r="D599" s="760"/>
      <c r="E599" s="86">
        <v>1</v>
      </c>
      <c r="F599" s="259"/>
      <c r="G599" s="618"/>
      <c r="H599" s="433">
        <f ca="1">IF(A38stdlife="n/a","n/a",IF(H$3&gt;(A38stdlife+$E599),('PTRM input'!$G$422*(1+rvanilla01)^0.5)-SUM(G599:$G599),('PTRM input'!$G$422*(1+rvanilla01)^0.5)/A38stdlife))</f>
        <v>0</v>
      </c>
      <c r="I599" s="433">
        <f ca="1">IF(A38stdlife="n/a","n/a",IF(I$3&gt;(A38stdlife+$E599),('PTRM input'!$G$422*(1+rvanilla01)^0.5)-SUM($G599:H599),('PTRM input'!$G$422*(1+rvanilla01)^0.5)/A38stdlife))</f>
        <v>0</v>
      </c>
      <c r="J599" s="433">
        <f ca="1">IF(A38stdlife="n/a","n/a",IF(J$3&gt;(A38stdlife+$E599),('PTRM input'!$G$422*(1+rvanilla01)^0.5)-SUM($G599:I599),('PTRM input'!$G$422*(1+rvanilla01)^0.5)/A38stdlife))</f>
        <v>0</v>
      </c>
      <c r="K599" s="433">
        <f ca="1">IF(A38stdlife="n/a","n/a",IF(K$3&gt;(A38stdlife+$E599),('PTRM input'!$G$422*(1+rvanilla01)^0.5)-SUM($G599:J599),('PTRM input'!$G$422*(1+rvanilla01)^0.5)/A38stdlife))</f>
        <v>0</v>
      </c>
      <c r="L599" s="433">
        <f ca="1">IF(A38stdlife="n/a","n/a",IF(L$3&gt;(A38stdlife+$E599),('PTRM input'!$G$422*(1+rvanilla01)^0.5)-SUM($G599:K599),('PTRM input'!$G$422*(1+rvanilla01)^0.5)/A38stdlife))</f>
        <v>0</v>
      </c>
      <c r="M599" s="433">
        <f ca="1">IF(A38stdlife="n/a","n/a",IF(M$3&gt;(A38stdlife+$E599),('PTRM input'!$G$422*(1+rvanilla01)^0.5)-SUM($G599:L599),('PTRM input'!$G$422*(1+rvanilla01)^0.5)/A38stdlife))</f>
        <v>0</v>
      </c>
      <c r="N599" s="433">
        <f ca="1">IF(A38stdlife="n/a","n/a",IF(N$3&gt;(A38stdlife+$E599),('PTRM input'!$G$422*(1+rvanilla01)^0.5)-SUM($G599:M599),('PTRM input'!$G$422*(1+rvanilla01)^0.5)/A38stdlife))</f>
        <v>0</v>
      </c>
      <c r="O599" s="433">
        <f ca="1">IF(A38stdlife="n/a","n/a",IF(O$3&gt;(A38stdlife+$E599),('PTRM input'!$G$422*(1+rvanilla01)^0.5)-SUM($G599:N599),('PTRM input'!$G$422*(1+rvanilla01)^0.5)/A38stdlife))</f>
        <v>0</v>
      </c>
      <c r="P599" s="433">
        <f ca="1">IF(A38stdlife="n/a","n/a",IF(P$3&gt;(A38stdlife+$E599),('PTRM input'!$G$422*(1+rvanilla01)^0.5)-SUM($G599:O599),('PTRM input'!$G$422*(1+rvanilla01)^0.5)/A38stdlife))</f>
        <v>0</v>
      </c>
      <c r="Q599" s="433">
        <f ca="1">IF(A38stdlife="n/a","n/a",IF(Q$3&gt;(A38stdlife+$E599),('PTRM input'!$G$422*(1+rvanilla01)^0.5)-SUM($G599:P599),('PTRM input'!$G$422*(1+rvanilla01)^0.5)/A38stdlife))</f>
        <v>0</v>
      </c>
      <c r="R599" s="251">
        <f ca="1">IF(A38stdlife="n/a","n/a",IF(R$3&gt;(A38stdlife+$E599),('PTRM input'!$G$422*(1+rvanilla01)^0.5)-SUM($G599:Q599),('PTRM input'!$G$422*(1+rvanilla01)^0.5)/A38stdlife))</f>
        <v>0</v>
      </c>
      <c r="S599" s="251">
        <f ca="1">IF(A38stdlife="n/a","n/a",IF(S$3&gt;(A38stdlife+$E599),('PTRM input'!$G$422*(1+rvanilla01)^0.5)-SUM($G599:R599),('PTRM input'!$G$422*(1+rvanilla01)^0.5)/A38stdlife))</f>
        <v>0</v>
      </c>
      <c r="T599" s="251">
        <f ca="1">IF(A38stdlife="n/a","n/a",IF(T$3&gt;(A38stdlife+$E599),('PTRM input'!$G$422*(1+rvanilla01)^0.5)-SUM($G599:S599),('PTRM input'!$G$422*(1+rvanilla01)^0.5)/A38stdlife))</f>
        <v>0</v>
      </c>
      <c r="U599" s="251">
        <f ca="1">IF(A38stdlife="n/a","n/a",IF(U$3&gt;(A38stdlife+$E599),('PTRM input'!$G$422*(1+rvanilla01)^0.5)-SUM($G599:T599),('PTRM input'!$G$422*(1+rvanilla01)^0.5)/A38stdlife))</f>
        <v>0</v>
      </c>
      <c r="V599" s="251">
        <f ca="1">IF(A38stdlife="n/a","n/a",IF(V$3&gt;(A38stdlife+$E599),('PTRM input'!$G$422*(1+rvanilla01)^0.5)-SUM($G599:U599),('PTRM input'!$G$422*(1+rvanilla01)^0.5)/A38stdlife))</f>
        <v>0</v>
      </c>
      <c r="W599" s="251">
        <f ca="1">IF(A38stdlife="n/a","n/a",IF(W$3&gt;(A38stdlife+$E599),('PTRM input'!$G$422*(1+rvanilla01)^0.5)-SUM($G599:V599),('PTRM input'!$G$422*(1+rvanilla01)^0.5)/A38stdlife))</f>
        <v>0</v>
      </c>
      <c r="X599" s="251">
        <f ca="1">IF(A38stdlife="n/a","n/a",IF(X$3&gt;(A38stdlife+$E599),('PTRM input'!$G$422*(1+rvanilla01)^0.5)-SUM($G599:W599),('PTRM input'!$G$422*(1+rvanilla01)^0.5)/A38stdlife))</f>
        <v>0</v>
      </c>
      <c r="Y599" s="251">
        <f ca="1">IF(A38stdlife="n/a","n/a",IF(Y$3&gt;(A38stdlife+$E599),('PTRM input'!$G$422*(1+rvanilla01)^0.5)-SUM($G599:X599),('PTRM input'!$G$422*(1+rvanilla01)^0.5)/A38stdlife))</f>
        <v>0</v>
      </c>
      <c r="Z599" s="251">
        <f ca="1">IF(A38stdlife="n/a","n/a",IF(Z$3&gt;(A38stdlife+$E599),('PTRM input'!$G$422*(1+rvanilla01)^0.5)-SUM($G599:Y599),('PTRM input'!$G$422*(1+rvanilla01)^0.5)/A38stdlife))</f>
        <v>0</v>
      </c>
      <c r="AA599" s="251">
        <f ca="1">IF(A38stdlife="n/a","n/a",IF(AA$3&gt;(A38stdlife+$E599),('PTRM input'!$G$422*(1+rvanilla01)^0.5)-SUM($G599:Z599),('PTRM input'!$G$422*(1+rvanilla01)^0.5)/A38stdlife))</f>
        <v>0</v>
      </c>
      <c r="AB599" s="251">
        <f ca="1">IF(A38stdlife="n/a","n/a",IF(AB$3&gt;(A38stdlife+$E599),('PTRM input'!$G$422*(1+rvanilla01)^0.5)-SUM($G599:AA599),('PTRM input'!$G$422*(1+rvanilla01)^0.5)/A38stdlife))</f>
        <v>0</v>
      </c>
      <c r="AC599" s="251">
        <f ca="1">IF(A38stdlife="n/a","n/a",IF(AC$3&gt;(A38stdlife+$E599),('PTRM input'!$G$422*(1+rvanilla01)^0.5)-SUM($G599:AB599),('PTRM input'!$G$422*(1+rvanilla01)^0.5)/A38stdlife))</f>
        <v>0</v>
      </c>
      <c r="AD599" s="251">
        <f ca="1">IF(A38stdlife="n/a","n/a",IF(AD$3&gt;(A38stdlife+$E599),('PTRM input'!$G$422*(1+rvanilla01)^0.5)-SUM($G599:AC599),('PTRM input'!$G$422*(1+rvanilla01)^0.5)/A38stdlife))</f>
        <v>0</v>
      </c>
      <c r="AE599" s="251">
        <f ca="1">IF(A38stdlife="n/a","n/a",IF(AE$3&gt;(A38stdlife+$E599),('PTRM input'!$G$422*(1+rvanilla01)^0.5)-SUM($G599:AD599),('PTRM input'!$G$422*(1+rvanilla01)^0.5)/A38stdlife))</f>
        <v>0</v>
      </c>
      <c r="AF599" s="251">
        <f ca="1">IF(A38stdlife="n/a","n/a",IF(AF$3&gt;(A38stdlife+$E599),('PTRM input'!$G$422*(1+rvanilla01)^0.5)-SUM($G599:AE599),('PTRM input'!$G$422*(1+rvanilla01)^0.5)/A38stdlife))</f>
        <v>0</v>
      </c>
      <c r="AG599" s="251">
        <f ca="1">IF(A38stdlife="n/a","n/a",IF(AG$3&gt;(A38stdlife+$E599),('PTRM input'!$G$422*(1+rvanilla01)^0.5)-SUM($G599:AF599),('PTRM input'!$G$422*(1+rvanilla01)^0.5)/A38stdlife))</f>
        <v>0</v>
      </c>
      <c r="AH599" s="251">
        <f ca="1">IF(A38stdlife="n/a","n/a",IF(AH$3&gt;(A38stdlife+$E599),('PTRM input'!$G$422*(1+rvanilla01)^0.5)-SUM($G599:AG599),('PTRM input'!$G$422*(1+rvanilla01)^0.5)/A38stdlife))</f>
        <v>0</v>
      </c>
      <c r="AI599" s="251">
        <f ca="1">IF(A38stdlife="n/a","n/a",IF(AI$3&gt;(A38stdlife+$E599),('PTRM input'!$G$422*(1+rvanilla01)^0.5)-SUM($G599:AH599),('PTRM input'!$G$422*(1+rvanilla01)^0.5)/A38stdlife))</f>
        <v>0</v>
      </c>
      <c r="AJ599" s="251">
        <f ca="1">IF(A38stdlife="n/a","n/a",IF(AJ$3&gt;(A38stdlife+$E599),('PTRM input'!$G$422*(1+rvanilla01)^0.5)-SUM($G599:AI599),('PTRM input'!$G$422*(1+rvanilla01)^0.5)/A38stdlife))</f>
        <v>0</v>
      </c>
      <c r="AK599" s="251">
        <f ca="1">IF(A38stdlife="n/a","n/a",IF(AK$3&gt;(A38stdlife+$E599),('PTRM input'!$G$422*(1+rvanilla01)^0.5)-SUM($G599:AJ599),('PTRM input'!$G$422*(1+rvanilla01)^0.5)/A38stdlife))</f>
        <v>0</v>
      </c>
      <c r="AL599" s="251">
        <f ca="1">IF(A38stdlife="n/a","n/a",IF(AL$3&gt;(A38stdlife+$E599),('PTRM input'!$G$422*(1+rvanilla01)^0.5)-SUM($G599:AK599),('PTRM input'!$G$422*(1+rvanilla01)^0.5)/A38stdlife))</f>
        <v>0</v>
      </c>
      <c r="AM599" s="251">
        <f ca="1">IF(A38stdlife="n/a","n/a",IF(AM$3&gt;(A38stdlife+$E599),('PTRM input'!$G$422*(1+rvanilla01)^0.5)-SUM($G599:AL599),('PTRM input'!$G$422*(1+rvanilla01)^0.5)/A38stdlife))</f>
        <v>0</v>
      </c>
      <c r="AN599" s="251">
        <f ca="1">IF(A38stdlife="n/a","n/a",IF(AN$3&gt;(A38stdlife+$E599),('PTRM input'!$G$422*(1+rvanilla01)^0.5)-SUM($G599:AM599),('PTRM input'!$G$422*(1+rvanilla01)^0.5)/A38stdlife))</f>
        <v>0</v>
      </c>
      <c r="AO599" s="251">
        <f ca="1">IF(A38stdlife="n/a","n/a",IF(AO$3&gt;(A38stdlife+$E599),('PTRM input'!$G$422*(1+rvanilla01)^0.5)-SUM($G599:AN599),('PTRM input'!$G$422*(1+rvanilla01)^0.5)/A38stdlife))</f>
        <v>0</v>
      </c>
      <c r="AP599" s="251">
        <f ca="1">IF(A38stdlife="n/a","n/a",IF(AP$3&gt;(A38stdlife+$E599),('PTRM input'!$G$422*(1+rvanilla01)^0.5)-SUM($G599:AO599),('PTRM input'!$G$422*(1+rvanilla01)^0.5)/A38stdlife))</f>
        <v>0</v>
      </c>
      <c r="AQ599" s="251">
        <f ca="1">IF(A38stdlife="n/a","n/a",IF(AQ$3&gt;(A38stdlife+$E599),('PTRM input'!$G$422*(1+rvanilla01)^0.5)-SUM($G599:AP599),('PTRM input'!$G$422*(1+rvanilla01)^0.5)/A38stdlife))</f>
        <v>0</v>
      </c>
      <c r="AR599" s="251">
        <f ca="1">IF(A38stdlife="n/a","n/a",IF(AR$3&gt;(A38stdlife+$E599),('PTRM input'!$G$422*(1+rvanilla01)^0.5)-SUM($G599:AQ599),('PTRM input'!$G$422*(1+rvanilla01)^0.5)/A38stdlife))</f>
        <v>0</v>
      </c>
      <c r="AS599" s="251">
        <f ca="1">IF(A38stdlife="n/a","n/a",IF(AS$3&gt;(A38stdlife+$E599),('PTRM input'!$G$422*(1+rvanilla01)^0.5)-SUM($G599:AR599),('PTRM input'!$G$422*(1+rvanilla01)^0.5)/A38stdlife))</f>
        <v>0</v>
      </c>
      <c r="AT599" s="251">
        <f ca="1">IF(A38stdlife="n/a","n/a",IF(AT$3&gt;(A38stdlife+$E599),('PTRM input'!$G$422*(1+rvanilla01)^0.5)-SUM($G599:AS599),('PTRM input'!$G$422*(1+rvanilla01)^0.5)/A38stdlife))</f>
        <v>0</v>
      </c>
      <c r="AU599" s="251">
        <f ca="1">IF(A38stdlife="n/a","n/a",IF(AU$3&gt;(A38stdlife+$E599),('PTRM input'!$G$422*(1+rvanilla01)^0.5)-SUM($G599:AT599),('PTRM input'!$G$422*(1+rvanilla01)^0.5)/A38stdlife))</f>
        <v>0</v>
      </c>
      <c r="AV599" s="251">
        <f ca="1">IF(A38stdlife="n/a","n/a",IF(AV$3&gt;(A38stdlife+$E599),('PTRM input'!$G$422*(1+rvanilla01)^0.5)-SUM($G599:AU599),('PTRM input'!$G$422*(1+rvanilla01)^0.5)/A38stdlife))</f>
        <v>0</v>
      </c>
      <c r="AW599" s="251">
        <f ca="1">IF(A38stdlife="n/a","n/a",IF(AW$3&gt;(A38stdlife+$E599),('PTRM input'!$G$422*(1+rvanilla01)^0.5)-SUM($G599:AV599),('PTRM input'!$G$422*(1+rvanilla01)^0.5)/A38stdlife))</f>
        <v>0</v>
      </c>
      <c r="AX599" s="251">
        <f ca="1">IF(A38stdlife="n/a","n/a",IF(AX$3&gt;(A38stdlife+$E599),('PTRM input'!$G$422*(1+rvanilla01)^0.5)-SUM($G599:AW599),('PTRM input'!$G$422*(1+rvanilla01)^0.5)/A38stdlife))</f>
        <v>0</v>
      </c>
      <c r="AY599" s="251">
        <f ca="1">IF(A38stdlife="n/a","n/a",IF(AY$3&gt;(A38stdlife+$E599),('PTRM input'!$G$422*(1+rvanilla01)^0.5)-SUM($G599:AX599),('PTRM input'!$G$422*(1+rvanilla01)^0.5)/A38stdlife))</f>
        <v>0</v>
      </c>
      <c r="AZ599" s="251">
        <f ca="1">IF(A38stdlife="n/a","n/a",IF(AZ$3&gt;(A38stdlife+$E599),('PTRM input'!$G$422*(1+rvanilla01)^0.5)-SUM($G599:AY599),('PTRM input'!$G$422*(1+rvanilla01)^0.5)/A38stdlife))</f>
        <v>0</v>
      </c>
      <c r="BA599" s="251">
        <f ca="1">IF(A38stdlife="n/a","n/a",IF(BA$3&gt;(A38stdlife+$E599),('PTRM input'!$G$422*(1+rvanilla01)^0.5)-SUM($G599:AZ599),('PTRM input'!$G$422*(1+rvanilla01)^0.5)/A38stdlife))</f>
        <v>0</v>
      </c>
      <c r="BB599" s="251">
        <f ca="1">IF(A38stdlife="n/a","n/a",IF(BB$3&gt;(A38stdlife+$E599),('PTRM input'!$G$422*(1+rvanilla01)^0.5)-SUM($G599:BA599),('PTRM input'!$G$422*(1+rvanilla01)^0.5)/A38stdlife))</f>
        <v>0</v>
      </c>
      <c r="BC599" s="251">
        <f ca="1">IF(A38stdlife="n/a","n/a",IF(BC$3&gt;(A38stdlife+$E599),('PTRM input'!$G$422*(1+rvanilla01)^0.5)-SUM($G599:BB599),('PTRM input'!$G$422*(1+rvanilla01)^0.5)/A38stdlife))</f>
        <v>0</v>
      </c>
      <c r="BD599" s="251">
        <f ca="1">IF(A38stdlife="n/a","n/a",IF(BD$3&gt;(A38stdlife+$E599),('PTRM input'!$G$422*(1+rvanilla01)^0.5)-SUM($G599:BC599),('PTRM input'!$G$422*(1+rvanilla01)^0.5)/A38stdlife))</f>
        <v>0</v>
      </c>
      <c r="BE599" s="251">
        <f ca="1">IF(A38stdlife="n/a","n/a",IF(BE$3&gt;(A38stdlife+$E599),('PTRM input'!$G$422*(1+rvanilla01)^0.5)-SUM($G599:BD599),('PTRM input'!$G$422*(1+rvanilla01)^0.5)/A38stdlife))</f>
        <v>0</v>
      </c>
      <c r="BF599" s="251">
        <f ca="1">IF(A38stdlife="n/a","n/a",IF(BF$3&gt;(A38stdlife+$E599),('PTRM input'!$G$422*(1+rvanilla01)^0.5)-SUM($G599:BE599),('PTRM input'!$G$422*(1+rvanilla01)^0.5)/A38stdlife))</f>
        <v>0</v>
      </c>
      <c r="BG599" s="251">
        <f ca="1">IF(A38stdlife="n/a","n/a",IF(BG$3&gt;(A38stdlife+$E599),('PTRM input'!$G$422*(1+rvanilla01)^0.5)-SUM($G599:BF599),('PTRM input'!$G$422*(1+rvanilla01)^0.5)/A38stdlife))</f>
        <v>0</v>
      </c>
      <c r="BH599" s="251">
        <f ca="1">IF(A38stdlife="n/a","n/a",IF(BH$3&gt;(A38stdlife+$E599),('PTRM input'!$G$422*(1+rvanilla01)^0.5)-SUM($G599:BG599),('PTRM input'!$G$422*(1+rvanilla01)^0.5)/A38stdlife))</f>
        <v>0</v>
      </c>
      <c r="BI599" s="251">
        <f ca="1">IF(A38stdlife="n/a","n/a",IF(BI$3&gt;(A38stdlife+$E599),('PTRM input'!$G$422*(1+rvanilla01)^0.5)-SUM($G599:BH599),('PTRM input'!$G$422*(1+rvanilla01)^0.5)/A38stdlife))</f>
        <v>0</v>
      </c>
      <c r="BJ599" s="116"/>
      <c r="BK599" s="116"/>
      <c r="BL599" s="116"/>
      <c r="BM599" s="116"/>
    </row>
    <row r="600" spans="1:65" hidden="1" outlineLevel="2">
      <c r="A600" s="116"/>
      <c r="B600" s="19"/>
      <c r="C600" s="18"/>
      <c r="D600" s="760"/>
      <c r="E600" s="86">
        <v>2</v>
      </c>
      <c r="F600" s="259"/>
      <c r="G600" s="434"/>
      <c r="H600" s="619"/>
      <c r="I600" s="433">
        <f ca="1">IF(A38stdlife="n/a","n/a",IF(I$3&gt;(A38stdlife+$E600),('PTRM input'!$H$422*(1+rvanilla02)^0.5)-SUM(H600:$H600),('PTRM input'!$H$422*(1+rvanilla02)^0.5)/A38stdlife))</f>
        <v>0</v>
      </c>
      <c r="J600" s="433">
        <f ca="1">IF(A38stdlife="n/a","n/a",IF(J$3&gt;(A38stdlife+$E600),('PTRM input'!$H$422*(1+rvanilla02)^0.5)-SUM($H600:I600),('PTRM input'!$H$422*(1+rvanilla02)^0.5)/A38stdlife))</f>
        <v>0</v>
      </c>
      <c r="K600" s="433">
        <f ca="1">IF(A38stdlife="n/a","n/a",IF(K$3&gt;(A38stdlife+$E600),('PTRM input'!$H$422*(1+rvanilla02)^0.5)-SUM($H600:J600),('PTRM input'!$H$422*(1+rvanilla02)^0.5)/A38stdlife))</f>
        <v>0</v>
      </c>
      <c r="L600" s="433">
        <f ca="1">IF(A38stdlife="n/a","n/a",IF(L$3&gt;(A38stdlife+$E600),('PTRM input'!$H$422*(1+rvanilla02)^0.5)-SUM($H600:K600),('PTRM input'!$H$422*(1+rvanilla02)^0.5)/A38stdlife))</f>
        <v>0</v>
      </c>
      <c r="M600" s="433">
        <f ca="1">IF(A38stdlife="n/a","n/a",IF(M$3&gt;(A38stdlife+$E600),('PTRM input'!$H$422*(1+rvanilla02)^0.5)-SUM($H600:L600),('PTRM input'!$H$422*(1+rvanilla02)^0.5)/A38stdlife))</f>
        <v>0</v>
      </c>
      <c r="N600" s="433">
        <f ca="1">IF(A38stdlife="n/a","n/a",IF(N$3&gt;(A38stdlife+$E600),('PTRM input'!$H$422*(1+rvanilla02)^0.5)-SUM($H600:M600),('PTRM input'!$H$422*(1+rvanilla02)^0.5)/A38stdlife))</f>
        <v>0</v>
      </c>
      <c r="O600" s="433">
        <f ca="1">IF(A38stdlife="n/a","n/a",IF(O$3&gt;(A38stdlife+$E600),('PTRM input'!$H$422*(1+rvanilla02)^0.5)-SUM($H600:N600),('PTRM input'!$H$422*(1+rvanilla02)^0.5)/A38stdlife))</f>
        <v>0</v>
      </c>
      <c r="P600" s="433">
        <f ca="1">IF(A38stdlife="n/a","n/a",IF(P$3&gt;(A38stdlife+$E600),('PTRM input'!$H$422*(1+rvanilla02)^0.5)-SUM($H600:O600),('PTRM input'!$H$422*(1+rvanilla02)^0.5)/A38stdlife))</f>
        <v>0</v>
      </c>
      <c r="Q600" s="433">
        <f ca="1">IF(A38stdlife="n/a","n/a",IF(Q$3&gt;(A38stdlife+$E600),('PTRM input'!$H$422*(1+rvanilla02)^0.5)-SUM($H600:P600),('PTRM input'!$H$422*(1+rvanilla02)^0.5)/A38stdlife))</f>
        <v>0</v>
      </c>
      <c r="R600" s="251">
        <f ca="1">IF(A38stdlife="n/a","n/a",IF(R$3&gt;(A38stdlife+$E600),('PTRM input'!$H$422*(1+rvanilla02)^0.5)-SUM($H600:Q600),('PTRM input'!$H$422*(1+rvanilla02)^0.5)/A38stdlife))</f>
        <v>0</v>
      </c>
      <c r="S600" s="251">
        <f ca="1">IF(A38stdlife="n/a","n/a",IF(S$3&gt;(A38stdlife+$E600),('PTRM input'!$H$422*(1+rvanilla02)^0.5)-SUM($H600:R600),('PTRM input'!$H$422*(1+rvanilla02)^0.5)/A38stdlife))</f>
        <v>0</v>
      </c>
      <c r="T600" s="251">
        <f ca="1">IF(A38stdlife="n/a","n/a",IF(T$3&gt;(A38stdlife+$E600),('PTRM input'!$H$422*(1+rvanilla02)^0.5)-SUM($H600:S600),('PTRM input'!$H$422*(1+rvanilla02)^0.5)/A38stdlife))</f>
        <v>0</v>
      </c>
      <c r="U600" s="251">
        <f ca="1">IF(A38stdlife="n/a","n/a",IF(U$3&gt;(A38stdlife+$E600),('PTRM input'!$H$422*(1+rvanilla02)^0.5)-SUM($H600:T600),('PTRM input'!$H$422*(1+rvanilla02)^0.5)/A38stdlife))</f>
        <v>0</v>
      </c>
      <c r="V600" s="251">
        <f ca="1">IF(A38stdlife="n/a","n/a",IF(V$3&gt;(A38stdlife+$E600),('PTRM input'!$H$422*(1+rvanilla02)^0.5)-SUM($H600:U600),('PTRM input'!$H$422*(1+rvanilla02)^0.5)/A38stdlife))</f>
        <v>0</v>
      </c>
      <c r="W600" s="251">
        <f ca="1">IF(A38stdlife="n/a","n/a",IF(W$3&gt;(A38stdlife+$E600),('PTRM input'!$H$422*(1+rvanilla02)^0.5)-SUM($H600:V600),('PTRM input'!$H$422*(1+rvanilla02)^0.5)/A38stdlife))</f>
        <v>0</v>
      </c>
      <c r="X600" s="251">
        <f ca="1">IF(A38stdlife="n/a","n/a",IF(X$3&gt;(A38stdlife+$E600),('PTRM input'!$H$422*(1+rvanilla02)^0.5)-SUM($H600:W600),('PTRM input'!$H$422*(1+rvanilla02)^0.5)/A38stdlife))</f>
        <v>0</v>
      </c>
      <c r="Y600" s="251">
        <f ca="1">IF(A38stdlife="n/a","n/a",IF(Y$3&gt;(A38stdlife+$E600),('PTRM input'!$H$422*(1+rvanilla02)^0.5)-SUM($H600:X600),('PTRM input'!$H$422*(1+rvanilla02)^0.5)/A38stdlife))</f>
        <v>0</v>
      </c>
      <c r="Z600" s="251">
        <f ca="1">IF(A38stdlife="n/a","n/a",IF(Z$3&gt;(A38stdlife+$E600),('PTRM input'!$H$422*(1+rvanilla02)^0.5)-SUM($H600:Y600),('PTRM input'!$H$422*(1+rvanilla02)^0.5)/A38stdlife))</f>
        <v>0</v>
      </c>
      <c r="AA600" s="251">
        <f ca="1">IF(A38stdlife="n/a","n/a",IF(AA$3&gt;(A38stdlife+$E600),('PTRM input'!$H$422*(1+rvanilla02)^0.5)-SUM($H600:Z600),('PTRM input'!$H$422*(1+rvanilla02)^0.5)/A38stdlife))</f>
        <v>0</v>
      </c>
      <c r="AB600" s="251">
        <f ca="1">IF(A38stdlife="n/a","n/a",IF(AB$3&gt;(A38stdlife+$E600),('PTRM input'!$H$422*(1+rvanilla02)^0.5)-SUM($H600:AA600),('PTRM input'!$H$422*(1+rvanilla02)^0.5)/A38stdlife))</f>
        <v>0</v>
      </c>
      <c r="AC600" s="251">
        <f ca="1">IF(A38stdlife="n/a","n/a",IF(AC$3&gt;(A38stdlife+$E600),('PTRM input'!$H$422*(1+rvanilla02)^0.5)-SUM($H600:AB600),('PTRM input'!$H$422*(1+rvanilla02)^0.5)/A38stdlife))</f>
        <v>0</v>
      </c>
      <c r="AD600" s="251">
        <f ca="1">IF(A38stdlife="n/a","n/a",IF(AD$3&gt;(A38stdlife+$E600),('PTRM input'!$H$422*(1+rvanilla02)^0.5)-SUM($H600:AC600),('PTRM input'!$H$422*(1+rvanilla02)^0.5)/A38stdlife))</f>
        <v>0</v>
      </c>
      <c r="AE600" s="251">
        <f ca="1">IF(A38stdlife="n/a","n/a",IF(AE$3&gt;(A38stdlife+$E600),('PTRM input'!$H$422*(1+rvanilla02)^0.5)-SUM($H600:AD600),('PTRM input'!$H$422*(1+rvanilla02)^0.5)/A38stdlife))</f>
        <v>0</v>
      </c>
      <c r="AF600" s="251">
        <f ca="1">IF(A38stdlife="n/a","n/a",IF(AF$3&gt;(A38stdlife+$E600),('PTRM input'!$H$422*(1+rvanilla02)^0.5)-SUM($H600:AE600),('PTRM input'!$H$422*(1+rvanilla02)^0.5)/A38stdlife))</f>
        <v>0</v>
      </c>
      <c r="AG600" s="251">
        <f ca="1">IF(A38stdlife="n/a","n/a",IF(AG$3&gt;(A38stdlife+$E600),('PTRM input'!$H$422*(1+rvanilla02)^0.5)-SUM($H600:AF600),('PTRM input'!$H$422*(1+rvanilla02)^0.5)/A38stdlife))</f>
        <v>0</v>
      </c>
      <c r="AH600" s="251">
        <f ca="1">IF(A38stdlife="n/a","n/a",IF(AH$3&gt;(A38stdlife+$E600),('PTRM input'!$H$422*(1+rvanilla02)^0.5)-SUM($H600:AG600),('PTRM input'!$H$422*(1+rvanilla02)^0.5)/A38stdlife))</f>
        <v>0</v>
      </c>
      <c r="AI600" s="251">
        <f ca="1">IF(A38stdlife="n/a","n/a",IF(AI$3&gt;(A38stdlife+$E600),('PTRM input'!$H$422*(1+rvanilla02)^0.5)-SUM($H600:AH600),('PTRM input'!$H$422*(1+rvanilla02)^0.5)/A38stdlife))</f>
        <v>0</v>
      </c>
      <c r="AJ600" s="251">
        <f ca="1">IF(A38stdlife="n/a","n/a",IF(AJ$3&gt;(A38stdlife+$E600),('PTRM input'!$H$422*(1+rvanilla02)^0.5)-SUM($H600:AI600),('PTRM input'!$H$422*(1+rvanilla02)^0.5)/A38stdlife))</f>
        <v>0</v>
      </c>
      <c r="AK600" s="251">
        <f ca="1">IF(A38stdlife="n/a","n/a",IF(AK$3&gt;(A38stdlife+$E600),('PTRM input'!$H$422*(1+rvanilla02)^0.5)-SUM($H600:AJ600),('PTRM input'!$H$422*(1+rvanilla02)^0.5)/A38stdlife))</f>
        <v>0</v>
      </c>
      <c r="AL600" s="251">
        <f ca="1">IF(A38stdlife="n/a","n/a",IF(AL$3&gt;(A38stdlife+$E600),('PTRM input'!$H$422*(1+rvanilla02)^0.5)-SUM($H600:AK600),('PTRM input'!$H$422*(1+rvanilla02)^0.5)/A38stdlife))</f>
        <v>0</v>
      </c>
      <c r="AM600" s="251">
        <f ca="1">IF(A38stdlife="n/a","n/a",IF(AM$3&gt;(A38stdlife+$E600),('PTRM input'!$H$422*(1+rvanilla02)^0.5)-SUM($H600:AL600),('PTRM input'!$H$422*(1+rvanilla02)^0.5)/A38stdlife))</f>
        <v>0</v>
      </c>
      <c r="AN600" s="251">
        <f ca="1">IF(A38stdlife="n/a","n/a",IF(AN$3&gt;(A38stdlife+$E600),('PTRM input'!$H$422*(1+rvanilla02)^0.5)-SUM($H600:AM600),('PTRM input'!$H$422*(1+rvanilla02)^0.5)/A38stdlife))</f>
        <v>0</v>
      </c>
      <c r="AO600" s="251">
        <f ca="1">IF(A38stdlife="n/a","n/a",IF(AO$3&gt;(A38stdlife+$E600),('PTRM input'!$H$422*(1+rvanilla02)^0.5)-SUM($H600:AN600),('PTRM input'!$H$422*(1+rvanilla02)^0.5)/A38stdlife))</f>
        <v>0</v>
      </c>
      <c r="AP600" s="251">
        <f ca="1">IF(A38stdlife="n/a","n/a",IF(AP$3&gt;(A38stdlife+$E600),('PTRM input'!$H$422*(1+rvanilla02)^0.5)-SUM($H600:AO600),('PTRM input'!$H$422*(1+rvanilla02)^0.5)/A38stdlife))</f>
        <v>0</v>
      </c>
      <c r="AQ600" s="251">
        <f ca="1">IF(A38stdlife="n/a","n/a",IF(AQ$3&gt;(A38stdlife+$E600),('PTRM input'!$H$422*(1+rvanilla02)^0.5)-SUM($H600:AP600),('PTRM input'!$H$422*(1+rvanilla02)^0.5)/A38stdlife))</f>
        <v>0</v>
      </c>
      <c r="AR600" s="251">
        <f ca="1">IF(A38stdlife="n/a","n/a",IF(AR$3&gt;(A38stdlife+$E600),('PTRM input'!$H$422*(1+rvanilla02)^0.5)-SUM($H600:AQ600),('PTRM input'!$H$422*(1+rvanilla02)^0.5)/A38stdlife))</f>
        <v>0</v>
      </c>
      <c r="AS600" s="251">
        <f ca="1">IF(A38stdlife="n/a","n/a",IF(AS$3&gt;(A38stdlife+$E600),('PTRM input'!$H$422*(1+rvanilla02)^0.5)-SUM($H600:AR600),('PTRM input'!$H$422*(1+rvanilla02)^0.5)/A38stdlife))</f>
        <v>0</v>
      </c>
      <c r="AT600" s="251">
        <f ca="1">IF(A38stdlife="n/a","n/a",IF(AT$3&gt;(A38stdlife+$E600),('PTRM input'!$H$422*(1+rvanilla02)^0.5)-SUM($H600:AS600),('PTRM input'!$H$422*(1+rvanilla02)^0.5)/A38stdlife))</f>
        <v>0</v>
      </c>
      <c r="AU600" s="251">
        <f ca="1">IF(A38stdlife="n/a","n/a",IF(AU$3&gt;(A38stdlife+$E600),('PTRM input'!$H$422*(1+rvanilla02)^0.5)-SUM($H600:AT600),('PTRM input'!$H$422*(1+rvanilla02)^0.5)/A38stdlife))</f>
        <v>0</v>
      </c>
      <c r="AV600" s="251">
        <f ca="1">IF(A38stdlife="n/a","n/a",IF(AV$3&gt;(A38stdlife+$E600),('PTRM input'!$H$422*(1+rvanilla02)^0.5)-SUM($H600:AU600),('PTRM input'!$H$422*(1+rvanilla02)^0.5)/A38stdlife))</f>
        <v>0</v>
      </c>
      <c r="AW600" s="251">
        <f ca="1">IF(A38stdlife="n/a","n/a",IF(AW$3&gt;(A38stdlife+$E600),('PTRM input'!$H$422*(1+rvanilla02)^0.5)-SUM($H600:AV600),('PTRM input'!$H$422*(1+rvanilla02)^0.5)/A38stdlife))</f>
        <v>0</v>
      </c>
      <c r="AX600" s="251">
        <f ca="1">IF(A38stdlife="n/a","n/a",IF(AX$3&gt;(A38stdlife+$E600),('PTRM input'!$H$422*(1+rvanilla02)^0.5)-SUM($H600:AW600),('PTRM input'!$H$422*(1+rvanilla02)^0.5)/A38stdlife))</f>
        <v>0</v>
      </c>
      <c r="AY600" s="251">
        <f ca="1">IF(A38stdlife="n/a","n/a",IF(AY$3&gt;(A38stdlife+$E600),('PTRM input'!$H$422*(1+rvanilla02)^0.5)-SUM($H600:AX600),('PTRM input'!$H$422*(1+rvanilla02)^0.5)/A38stdlife))</f>
        <v>0</v>
      </c>
      <c r="AZ600" s="251">
        <f ca="1">IF(A38stdlife="n/a","n/a",IF(AZ$3&gt;(A38stdlife+$E600),('PTRM input'!$H$422*(1+rvanilla02)^0.5)-SUM($H600:AY600),('PTRM input'!$H$422*(1+rvanilla02)^0.5)/A38stdlife))</f>
        <v>0</v>
      </c>
      <c r="BA600" s="251">
        <f ca="1">IF(A38stdlife="n/a","n/a",IF(BA$3&gt;(A38stdlife+$E600),('PTRM input'!$H$422*(1+rvanilla02)^0.5)-SUM($H600:AZ600),('PTRM input'!$H$422*(1+rvanilla02)^0.5)/A38stdlife))</f>
        <v>0</v>
      </c>
      <c r="BB600" s="251">
        <f ca="1">IF(A38stdlife="n/a","n/a",IF(BB$3&gt;(A38stdlife+$E600),('PTRM input'!$H$422*(1+rvanilla02)^0.5)-SUM($H600:BA600),('PTRM input'!$H$422*(1+rvanilla02)^0.5)/A38stdlife))</f>
        <v>0</v>
      </c>
      <c r="BC600" s="251">
        <f ca="1">IF(A38stdlife="n/a","n/a",IF(BC$3&gt;(A38stdlife+$E600),('PTRM input'!$H$422*(1+rvanilla02)^0.5)-SUM($H600:BB600),('PTRM input'!$H$422*(1+rvanilla02)^0.5)/A38stdlife))</f>
        <v>0</v>
      </c>
      <c r="BD600" s="251">
        <f ca="1">IF(A38stdlife="n/a","n/a",IF(BD$3&gt;(A38stdlife+$E600),('PTRM input'!$H$422*(1+rvanilla02)^0.5)-SUM($H600:BC600),('PTRM input'!$H$422*(1+rvanilla02)^0.5)/A38stdlife))</f>
        <v>0</v>
      </c>
      <c r="BE600" s="251">
        <f ca="1">IF(A38stdlife="n/a","n/a",IF(BE$3&gt;(A38stdlife+$E600),('PTRM input'!$H$422*(1+rvanilla02)^0.5)-SUM($H600:BD600),('PTRM input'!$H$422*(1+rvanilla02)^0.5)/A38stdlife))</f>
        <v>0</v>
      </c>
      <c r="BF600" s="251">
        <f ca="1">IF(A38stdlife="n/a","n/a",IF(BF$3&gt;(A38stdlife+$E600),('PTRM input'!$H$422*(1+rvanilla02)^0.5)-SUM($H600:BE600),('PTRM input'!$H$422*(1+rvanilla02)^0.5)/A38stdlife))</f>
        <v>0</v>
      </c>
      <c r="BG600" s="251">
        <f ca="1">IF(A38stdlife="n/a","n/a",IF(BG$3&gt;(A38stdlife+$E600),('PTRM input'!$H$422*(1+rvanilla02)^0.5)-SUM($H600:BF600),('PTRM input'!$H$422*(1+rvanilla02)^0.5)/A38stdlife))</f>
        <v>0</v>
      </c>
      <c r="BH600" s="251">
        <f ca="1">IF(A38stdlife="n/a","n/a",IF(BH$3&gt;(A38stdlife+$E600),('PTRM input'!$H$422*(1+rvanilla02)^0.5)-SUM($H600:BG600),('PTRM input'!$H$422*(1+rvanilla02)^0.5)/A38stdlife))</f>
        <v>0</v>
      </c>
      <c r="BI600" s="251">
        <f ca="1">IF(A38stdlife="n/a","n/a",IF(BI$3&gt;(A38stdlife+$E600),('PTRM input'!$H$422*(1+rvanilla02)^0.5)-SUM($H600:BH600),('PTRM input'!$H$422*(1+rvanilla02)^0.5)/A38stdlife))</f>
        <v>0</v>
      </c>
      <c r="BJ600" s="116"/>
      <c r="BK600" s="116"/>
      <c r="BL600" s="116"/>
      <c r="BM600" s="116"/>
    </row>
    <row r="601" spans="1:65" hidden="1" outlineLevel="2">
      <c r="A601" s="116"/>
      <c r="B601" s="19"/>
      <c r="C601" s="18"/>
      <c r="D601" s="760"/>
      <c r="E601" s="86">
        <v>3</v>
      </c>
      <c r="F601" s="259"/>
      <c r="G601" s="434"/>
      <c r="H601" s="435"/>
      <c r="I601" s="619"/>
      <c r="J601" s="433">
        <f ca="1">IF(A38stdlife="n/a","n/a",IF(J$3&gt;(A38stdlife+$E601),('PTRM input'!$I$422*(1+rvanilla03)^0.5)-SUM(I601:$I601),('PTRM input'!$I$422*(1+rvanilla03)^0.5)/A38stdlife))</f>
        <v>0</v>
      </c>
      <c r="K601" s="433">
        <f ca="1">IF(A38stdlife="n/a","n/a",IF(K$3&gt;(A38stdlife+$E601),('PTRM input'!$I$422*(1+rvanilla03)^0.5)-SUM($I601:J601),('PTRM input'!$I$422*(1+rvanilla03)^0.5)/A38stdlife))</f>
        <v>0</v>
      </c>
      <c r="L601" s="433">
        <f ca="1">IF(A38stdlife="n/a","n/a",IF(L$3&gt;(A38stdlife+$E601),('PTRM input'!$I$422*(1+rvanilla03)^0.5)-SUM($I601:K601),('PTRM input'!$I$422*(1+rvanilla03)^0.5)/A38stdlife))</f>
        <v>0</v>
      </c>
      <c r="M601" s="433">
        <f ca="1">IF(A38stdlife="n/a","n/a",IF(M$3&gt;(A38stdlife+$E601),('PTRM input'!$I$422*(1+rvanilla03)^0.5)-SUM($I601:L601),('PTRM input'!$I$422*(1+rvanilla03)^0.5)/A38stdlife))</f>
        <v>0</v>
      </c>
      <c r="N601" s="433">
        <f ca="1">IF(A38stdlife="n/a","n/a",IF(N$3&gt;(A38stdlife+$E601),('PTRM input'!$I$422*(1+rvanilla03)^0.5)-SUM($I601:M601),('PTRM input'!$I$422*(1+rvanilla03)^0.5)/A38stdlife))</f>
        <v>0</v>
      </c>
      <c r="O601" s="433">
        <f ca="1">IF(A38stdlife="n/a","n/a",IF(O$3&gt;(A38stdlife+$E601),('PTRM input'!$I$422*(1+rvanilla03)^0.5)-SUM($I601:N601),('PTRM input'!$I$422*(1+rvanilla03)^0.5)/A38stdlife))</f>
        <v>0</v>
      </c>
      <c r="P601" s="433">
        <f ca="1">IF(A38stdlife="n/a","n/a",IF(P$3&gt;(A38stdlife+$E601),('PTRM input'!$I$422*(1+rvanilla03)^0.5)-SUM($I601:O601),('PTRM input'!$I$422*(1+rvanilla03)^0.5)/A38stdlife))</f>
        <v>0</v>
      </c>
      <c r="Q601" s="433">
        <f ca="1">IF(A38stdlife="n/a","n/a",IF(Q$3&gt;(A38stdlife+$E601),('PTRM input'!$I$422*(1+rvanilla03)^0.5)-SUM($I601:P601),('PTRM input'!$I$422*(1+rvanilla03)^0.5)/A38stdlife))</f>
        <v>0</v>
      </c>
      <c r="R601" s="251">
        <f ca="1">IF(A38stdlife="n/a","n/a",IF(R$3&gt;(A38stdlife+$E601),('PTRM input'!$I$422*(1+rvanilla03)^0.5)-SUM($I601:Q601),('PTRM input'!$I$422*(1+rvanilla03)^0.5)/A38stdlife))</f>
        <v>0</v>
      </c>
      <c r="S601" s="251">
        <f ca="1">IF(A38stdlife="n/a","n/a",IF(S$3&gt;(A38stdlife+$E601),('PTRM input'!$I$422*(1+rvanilla03)^0.5)-SUM($I601:R601),('PTRM input'!$I$422*(1+rvanilla03)^0.5)/A38stdlife))</f>
        <v>0</v>
      </c>
      <c r="T601" s="251">
        <f ca="1">IF(A38stdlife="n/a","n/a",IF(T$3&gt;(A38stdlife+$E601),('PTRM input'!$I$422*(1+rvanilla03)^0.5)-SUM($I601:S601),('PTRM input'!$I$422*(1+rvanilla03)^0.5)/A38stdlife))</f>
        <v>0</v>
      </c>
      <c r="U601" s="251">
        <f ca="1">IF(A38stdlife="n/a","n/a",IF(U$3&gt;(A38stdlife+$E601),('PTRM input'!$I$422*(1+rvanilla03)^0.5)-SUM($I601:T601),('PTRM input'!$I$422*(1+rvanilla03)^0.5)/A38stdlife))</f>
        <v>0</v>
      </c>
      <c r="V601" s="251">
        <f ca="1">IF(A38stdlife="n/a","n/a",IF(V$3&gt;(A38stdlife+$E601),('PTRM input'!$I$422*(1+rvanilla03)^0.5)-SUM($I601:U601),('PTRM input'!$I$422*(1+rvanilla03)^0.5)/A38stdlife))</f>
        <v>0</v>
      </c>
      <c r="W601" s="251">
        <f ca="1">IF(A38stdlife="n/a","n/a",IF(W$3&gt;(A38stdlife+$E601),('PTRM input'!$I$422*(1+rvanilla03)^0.5)-SUM($I601:V601),('PTRM input'!$I$422*(1+rvanilla03)^0.5)/A38stdlife))</f>
        <v>0</v>
      </c>
      <c r="X601" s="251">
        <f ca="1">IF(A38stdlife="n/a","n/a",IF(X$3&gt;(A38stdlife+$E601),('PTRM input'!$I$422*(1+rvanilla03)^0.5)-SUM($I601:W601),('PTRM input'!$I$422*(1+rvanilla03)^0.5)/A38stdlife))</f>
        <v>0</v>
      </c>
      <c r="Y601" s="251">
        <f ca="1">IF(A38stdlife="n/a","n/a",IF(Y$3&gt;(A38stdlife+$E601),('PTRM input'!$I$422*(1+rvanilla03)^0.5)-SUM($I601:X601),('PTRM input'!$I$422*(1+rvanilla03)^0.5)/A38stdlife))</f>
        <v>0</v>
      </c>
      <c r="Z601" s="251">
        <f ca="1">IF(A38stdlife="n/a","n/a",IF(Z$3&gt;(A38stdlife+$E601),('PTRM input'!$I$422*(1+rvanilla03)^0.5)-SUM($I601:Y601),('PTRM input'!$I$422*(1+rvanilla03)^0.5)/A38stdlife))</f>
        <v>0</v>
      </c>
      <c r="AA601" s="251">
        <f ca="1">IF(A38stdlife="n/a","n/a",IF(AA$3&gt;(A38stdlife+$E601),('PTRM input'!$I$422*(1+rvanilla03)^0.5)-SUM($I601:Z601),('PTRM input'!$I$422*(1+rvanilla03)^0.5)/A38stdlife))</f>
        <v>0</v>
      </c>
      <c r="AB601" s="251">
        <f ca="1">IF(A38stdlife="n/a","n/a",IF(AB$3&gt;(A38stdlife+$E601),('PTRM input'!$I$422*(1+rvanilla03)^0.5)-SUM($I601:AA601),('PTRM input'!$I$422*(1+rvanilla03)^0.5)/A38stdlife))</f>
        <v>0</v>
      </c>
      <c r="AC601" s="251">
        <f ca="1">IF(A38stdlife="n/a","n/a",IF(AC$3&gt;(A38stdlife+$E601),('PTRM input'!$I$422*(1+rvanilla03)^0.5)-SUM($I601:AB601),('PTRM input'!$I$422*(1+rvanilla03)^0.5)/A38stdlife))</f>
        <v>0</v>
      </c>
      <c r="AD601" s="251">
        <f ca="1">IF(A38stdlife="n/a","n/a",IF(AD$3&gt;(A38stdlife+$E601),('PTRM input'!$I$422*(1+rvanilla03)^0.5)-SUM($I601:AC601),('PTRM input'!$I$422*(1+rvanilla03)^0.5)/A38stdlife))</f>
        <v>0</v>
      </c>
      <c r="AE601" s="251">
        <f ca="1">IF(A38stdlife="n/a","n/a",IF(AE$3&gt;(A38stdlife+$E601),('PTRM input'!$I$422*(1+rvanilla03)^0.5)-SUM($I601:AD601),('PTRM input'!$I$422*(1+rvanilla03)^0.5)/A38stdlife))</f>
        <v>0</v>
      </c>
      <c r="AF601" s="251">
        <f ca="1">IF(A38stdlife="n/a","n/a",IF(AF$3&gt;(A38stdlife+$E601),('PTRM input'!$I$422*(1+rvanilla03)^0.5)-SUM($I601:AE601),('PTRM input'!$I$422*(1+rvanilla03)^0.5)/A38stdlife))</f>
        <v>0</v>
      </c>
      <c r="AG601" s="251">
        <f ca="1">IF(A38stdlife="n/a","n/a",IF(AG$3&gt;(A38stdlife+$E601),('PTRM input'!$I$422*(1+rvanilla03)^0.5)-SUM($I601:AF601),('PTRM input'!$I$422*(1+rvanilla03)^0.5)/A38stdlife))</f>
        <v>0</v>
      </c>
      <c r="AH601" s="251">
        <f ca="1">IF(A38stdlife="n/a","n/a",IF(AH$3&gt;(A38stdlife+$E601),('PTRM input'!$I$422*(1+rvanilla03)^0.5)-SUM($I601:AG601),('PTRM input'!$I$422*(1+rvanilla03)^0.5)/A38stdlife))</f>
        <v>0</v>
      </c>
      <c r="AI601" s="251">
        <f ca="1">IF(A38stdlife="n/a","n/a",IF(AI$3&gt;(A38stdlife+$E601),('PTRM input'!$I$422*(1+rvanilla03)^0.5)-SUM($I601:AH601),('PTRM input'!$I$422*(1+rvanilla03)^0.5)/A38stdlife))</f>
        <v>0</v>
      </c>
      <c r="AJ601" s="251">
        <f ca="1">IF(A38stdlife="n/a","n/a",IF(AJ$3&gt;(A38stdlife+$E601),('PTRM input'!$I$422*(1+rvanilla03)^0.5)-SUM($I601:AI601),('PTRM input'!$I$422*(1+rvanilla03)^0.5)/A38stdlife))</f>
        <v>0</v>
      </c>
      <c r="AK601" s="251">
        <f ca="1">IF(A38stdlife="n/a","n/a",IF(AK$3&gt;(A38stdlife+$E601),('PTRM input'!$I$422*(1+rvanilla03)^0.5)-SUM($I601:AJ601),('PTRM input'!$I$422*(1+rvanilla03)^0.5)/A38stdlife))</f>
        <v>0</v>
      </c>
      <c r="AL601" s="251">
        <f ca="1">IF(A38stdlife="n/a","n/a",IF(AL$3&gt;(A38stdlife+$E601),('PTRM input'!$I$422*(1+rvanilla03)^0.5)-SUM($I601:AK601),('PTRM input'!$I$422*(1+rvanilla03)^0.5)/A38stdlife))</f>
        <v>0</v>
      </c>
      <c r="AM601" s="251">
        <f ca="1">IF(A38stdlife="n/a","n/a",IF(AM$3&gt;(A38stdlife+$E601),('PTRM input'!$I$422*(1+rvanilla03)^0.5)-SUM($I601:AL601),('PTRM input'!$I$422*(1+rvanilla03)^0.5)/A38stdlife))</f>
        <v>0</v>
      </c>
      <c r="AN601" s="251">
        <f ca="1">IF(A38stdlife="n/a","n/a",IF(AN$3&gt;(A38stdlife+$E601),('PTRM input'!$I$422*(1+rvanilla03)^0.5)-SUM($I601:AM601),('PTRM input'!$I$422*(1+rvanilla03)^0.5)/A38stdlife))</f>
        <v>0</v>
      </c>
      <c r="AO601" s="251">
        <f ca="1">IF(A38stdlife="n/a","n/a",IF(AO$3&gt;(A38stdlife+$E601),('PTRM input'!$I$422*(1+rvanilla03)^0.5)-SUM($I601:AN601),('PTRM input'!$I$422*(1+rvanilla03)^0.5)/A38stdlife))</f>
        <v>0</v>
      </c>
      <c r="AP601" s="251">
        <f ca="1">IF(A38stdlife="n/a","n/a",IF(AP$3&gt;(A38stdlife+$E601),('PTRM input'!$I$422*(1+rvanilla03)^0.5)-SUM($I601:AO601),('PTRM input'!$I$422*(1+rvanilla03)^0.5)/A38stdlife))</f>
        <v>0</v>
      </c>
      <c r="AQ601" s="251">
        <f ca="1">IF(A38stdlife="n/a","n/a",IF(AQ$3&gt;(A38stdlife+$E601),('PTRM input'!$I$422*(1+rvanilla03)^0.5)-SUM($I601:AP601),('PTRM input'!$I$422*(1+rvanilla03)^0.5)/A38stdlife))</f>
        <v>0</v>
      </c>
      <c r="AR601" s="251">
        <f ca="1">IF(A38stdlife="n/a","n/a",IF(AR$3&gt;(A38stdlife+$E601),('PTRM input'!$I$422*(1+rvanilla03)^0.5)-SUM($I601:AQ601),('PTRM input'!$I$422*(1+rvanilla03)^0.5)/A38stdlife))</f>
        <v>0</v>
      </c>
      <c r="AS601" s="251">
        <f ca="1">IF(A38stdlife="n/a","n/a",IF(AS$3&gt;(A38stdlife+$E601),('PTRM input'!$I$422*(1+rvanilla03)^0.5)-SUM($I601:AR601),('PTRM input'!$I$422*(1+rvanilla03)^0.5)/A38stdlife))</f>
        <v>0</v>
      </c>
      <c r="AT601" s="251">
        <f ca="1">IF(A38stdlife="n/a","n/a",IF(AT$3&gt;(A38stdlife+$E601),('PTRM input'!$I$422*(1+rvanilla03)^0.5)-SUM($I601:AS601),('PTRM input'!$I$422*(1+rvanilla03)^0.5)/A38stdlife))</f>
        <v>0</v>
      </c>
      <c r="AU601" s="251">
        <f ca="1">IF(A38stdlife="n/a","n/a",IF(AU$3&gt;(A38stdlife+$E601),('PTRM input'!$I$422*(1+rvanilla03)^0.5)-SUM($I601:AT601),('PTRM input'!$I$422*(1+rvanilla03)^0.5)/A38stdlife))</f>
        <v>0</v>
      </c>
      <c r="AV601" s="251">
        <f ca="1">IF(A38stdlife="n/a","n/a",IF(AV$3&gt;(A38stdlife+$E601),('PTRM input'!$I$422*(1+rvanilla03)^0.5)-SUM($I601:AU601),('PTRM input'!$I$422*(1+rvanilla03)^0.5)/A38stdlife))</f>
        <v>0</v>
      </c>
      <c r="AW601" s="251">
        <f ca="1">IF(A38stdlife="n/a","n/a",IF(AW$3&gt;(A38stdlife+$E601),('PTRM input'!$I$422*(1+rvanilla03)^0.5)-SUM($I601:AV601),('PTRM input'!$I$422*(1+rvanilla03)^0.5)/A38stdlife))</f>
        <v>0</v>
      </c>
      <c r="AX601" s="251">
        <f ca="1">IF(A38stdlife="n/a","n/a",IF(AX$3&gt;(A38stdlife+$E601),('PTRM input'!$I$422*(1+rvanilla03)^0.5)-SUM($I601:AW601),('PTRM input'!$I$422*(1+rvanilla03)^0.5)/A38stdlife))</f>
        <v>0</v>
      </c>
      <c r="AY601" s="251">
        <f ca="1">IF(A38stdlife="n/a","n/a",IF(AY$3&gt;(A38stdlife+$E601),('PTRM input'!$I$422*(1+rvanilla03)^0.5)-SUM($I601:AX601),('PTRM input'!$I$422*(1+rvanilla03)^0.5)/A38stdlife))</f>
        <v>0</v>
      </c>
      <c r="AZ601" s="251">
        <f ca="1">IF(A38stdlife="n/a","n/a",IF(AZ$3&gt;(A38stdlife+$E601),('PTRM input'!$I$422*(1+rvanilla03)^0.5)-SUM($I601:AY601),('PTRM input'!$I$422*(1+rvanilla03)^0.5)/A38stdlife))</f>
        <v>0</v>
      </c>
      <c r="BA601" s="251">
        <f ca="1">IF(A38stdlife="n/a","n/a",IF(BA$3&gt;(A38stdlife+$E601),('PTRM input'!$I$422*(1+rvanilla03)^0.5)-SUM($I601:AZ601),('PTRM input'!$I$422*(1+rvanilla03)^0.5)/A38stdlife))</f>
        <v>0</v>
      </c>
      <c r="BB601" s="251">
        <f ca="1">IF(A38stdlife="n/a","n/a",IF(BB$3&gt;(A38stdlife+$E601),('PTRM input'!$I$422*(1+rvanilla03)^0.5)-SUM($I601:BA601),('PTRM input'!$I$422*(1+rvanilla03)^0.5)/A38stdlife))</f>
        <v>0</v>
      </c>
      <c r="BC601" s="251">
        <f ca="1">IF(A38stdlife="n/a","n/a",IF(BC$3&gt;(A38stdlife+$E601),('PTRM input'!$I$422*(1+rvanilla03)^0.5)-SUM($I601:BB601),('PTRM input'!$I$422*(1+rvanilla03)^0.5)/A38stdlife))</f>
        <v>0</v>
      </c>
      <c r="BD601" s="251">
        <f ca="1">IF(A38stdlife="n/a","n/a",IF(BD$3&gt;(A38stdlife+$E601),('PTRM input'!$I$422*(1+rvanilla03)^0.5)-SUM($I601:BC601),('PTRM input'!$I$422*(1+rvanilla03)^0.5)/A38stdlife))</f>
        <v>0</v>
      </c>
      <c r="BE601" s="251">
        <f ca="1">IF(A38stdlife="n/a","n/a",IF(BE$3&gt;(A38stdlife+$E601),('PTRM input'!$I$422*(1+rvanilla03)^0.5)-SUM($I601:BD601),('PTRM input'!$I$422*(1+rvanilla03)^0.5)/A38stdlife))</f>
        <v>0</v>
      </c>
      <c r="BF601" s="251">
        <f ca="1">IF(A38stdlife="n/a","n/a",IF(BF$3&gt;(A38stdlife+$E601),('PTRM input'!$I$422*(1+rvanilla03)^0.5)-SUM($I601:BE601),('PTRM input'!$I$422*(1+rvanilla03)^0.5)/A38stdlife))</f>
        <v>0</v>
      </c>
      <c r="BG601" s="251">
        <f ca="1">IF(A38stdlife="n/a","n/a",IF(BG$3&gt;(A38stdlife+$E601),('PTRM input'!$I$422*(1+rvanilla03)^0.5)-SUM($I601:BF601),('PTRM input'!$I$422*(1+rvanilla03)^0.5)/A38stdlife))</f>
        <v>0</v>
      </c>
      <c r="BH601" s="251">
        <f ca="1">IF(A38stdlife="n/a","n/a",IF(BH$3&gt;(A38stdlife+$E601),('PTRM input'!$I$422*(1+rvanilla03)^0.5)-SUM($I601:BG601),('PTRM input'!$I$422*(1+rvanilla03)^0.5)/A38stdlife))</f>
        <v>0</v>
      </c>
      <c r="BI601" s="251">
        <f ca="1">IF(A38stdlife="n/a","n/a",IF(BI$3&gt;(A38stdlife+$E601),('PTRM input'!$I$422*(1+rvanilla03)^0.5)-SUM($I601:BH601),('PTRM input'!$I$422*(1+rvanilla03)^0.5)/A38stdlife))</f>
        <v>0</v>
      </c>
      <c r="BJ601" s="116"/>
      <c r="BK601" s="116"/>
      <c r="BL601" s="116"/>
      <c r="BM601" s="116"/>
    </row>
    <row r="602" spans="1:65" hidden="1" outlineLevel="2">
      <c r="A602" s="116"/>
      <c r="B602" s="19"/>
      <c r="C602" s="18"/>
      <c r="D602" s="760"/>
      <c r="E602" s="86">
        <v>4</v>
      </c>
      <c r="F602" s="259"/>
      <c r="G602" s="434"/>
      <c r="H602" s="435"/>
      <c r="I602" s="435"/>
      <c r="J602" s="619"/>
      <c r="K602" s="433">
        <f ca="1">IF(A38stdlife="n/a","n/a",IF(K$3&gt;(A38stdlife+$E602),('PTRM input'!$J$422*(1+rvanilla04)^0.5)-SUM(J602:$J602),('PTRM input'!$J$422*(1+rvanilla04)^0.5)/A38stdlife))</f>
        <v>0</v>
      </c>
      <c r="L602" s="433">
        <f ca="1">IF(A38stdlife="n/a","n/a",IF(L$3&gt;(A38stdlife+$E602),('PTRM input'!$J$422*(1+rvanilla04)^0.5)-SUM($J602:K602),('PTRM input'!$J$422*(1+rvanilla04)^0.5)/A38stdlife))</f>
        <v>0</v>
      </c>
      <c r="M602" s="433">
        <f ca="1">IF(A38stdlife="n/a","n/a",IF(M$3&gt;(A38stdlife+$E602),('PTRM input'!$J$422*(1+rvanilla04)^0.5)-SUM($J602:L602),('PTRM input'!$J$422*(1+rvanilla04)^0.5)/A38stdlife))</f>
        <v>0</v>
      </c>
      <c r="N602" s="433">
        <f ca="1">IF(A38stdlife="n/a","n/a",IF(N$3&gt;(A38stdlife+$E602),('PTRM input'!$J$422*(1+rvanilla04)^0.5)-SUM($J602:M602),('PTRM input'!$J$422*(1+rvanilla04)^0.5)/A38stdlife))</f>
        <v>0</v>
      </c>
      <c r="O602" s="433">
        <f ca="1">IF(A38stdlife="n/a","n/a",IF(O$3&gt;(A38stdlife+$E602),('PTRM input'!$J$422*(1+rvanilla04)^0.5)-SUM($J602:N602),('PTRM input'!$J$422*(1+rvanilla04)^0.5)/A38stdlife))</f>
        <v>0</v>
      </c>
      <c r="P602" s="433">
        <f ca="1">IF(A38stdlife="n/a","n/a",IF(P$3&gt;(A38stdlife+$E602),('PTRM input'!$J$422*(1+rvanilla04)^0.5)-SUM($J602:O602),('PTRM input'!$J$422*(1+rvanilla04)^0.5)/A38stdlife))</f>
        <v>0</v>
      </c>
      <c r="Q602" s="433">
        <f ca="1">IF(A38stdlife="n/a","n/a",IF(Q$3&gt;(A38stdlife+$E602),('PTRM input'!$J$422*(1+rvanilla04)^0.5)-SUM($J602:P602),('PTRM input'!$J$422*(1+rvanilla04)^0.5)/A38stdlife))</f>
        <v>0</v>
      </c>
      <c r="R602" s="251">
        <f ca="1">IF(A38stdlife="n/a","n/a",IF(R$3&gt;(A38stdlife+$E602),('PTRM input'!$J$422*(1+rvanilla04)^0.5)-SUM($J602:Q602),('PTRM input'!$J$422*(1+rvanilla04)^0.5)/A38stdlife))</f>
        <v>0</v>
      </c>
      <c r="S602" s="251">
        <f ca="1">IF(A38stdlife="n/a","n/a",IF(S$3&gt;(A38stdlife+$E602),('PTRM input'!$J$422*(1+rvanilla04)^0.5)-SUM($J602:R602),('PTRM input'!$J$422*(1+rvanilla04)^0.5)/A38stdlife))</f>
        <v>0</v>
      </c>
      <c r="T602" s="251">
        <f ca="1">IF(A38stdlife="n/a","n/a",IF(T$3&gt;(A38stdlife+$E602),('PTRM input'!$J$422*(1+rvanilla04)^0.5)-SUM($J602:S602),('PTRM input'!$J$422*(1+rvanilla04)^0.5)/A38stdlife))</f>
        <v>0</v>
      </c>
      <c r="U602" s="251">
        <f ca="1">IF(A38stdlife="n/a","n/a",IF(U$3&gt;(A38stdlife+$E602),('PTRM input'!$J$422*(1+rvanilla04)^0.5)-SUM($J602:T602),('PTRM input'!$J$422*(1+rvanilla04)^0.5)/A38stdlife))</f>
        <v>0</v>
      </c>
      <c r="V602" s="251">
        <f ca="1">IF(A38stdlife="n/a","n/a",IF(V$3&gt;(A38stdlife+$E602),('PTRM input'!$J$422*(1+rvanilla04)^0.5)-SUM($J602:U602),('PTRM input'!$J$422*(1+rvanilla04)^0.5)/A38stdlife))</f>
        <v>0</v>
      </c>
      <c r="W602" s="251">
        <f ca="1">IF(A38stdlife="n/a","n/a",IF(W$3&gt;(A38stdlife+$E602),('PTRM input'!$J$422*(1+rvanilla04)^0.5)-SUM($J602:V602),('PTRM input'!$J$422*(1+rvanilla04)^0.5)/A38stdlife))</f>
        <v>0</v>
      </c>
      <c r="X602" s="251">
        <f ca="1">IF(A38stdlife="n/a","n/a",IF(X$3&gt;(A38stdlife+$E602),('PTRM input'!$J$422*(1+rvanilla04)^0.5)-SUM($J602:W602),('PTRM input'!$J$422*(1+rvanilla04)^0.5)/A38stdlife))</f>
        <v>0</v>
      </c>
      <c r="Y602" s="251">
        <f ca="1">IF(A38stdlife="n/a","n/a",IF(Y$3&gt;(A38stdlife+$E602),('PTRM input'!$J$422*(1+rvanilla04)^0.5)-SUM($J602:X602),('PTRM input'!$J$422*(1+rvanilla04)^0.5)/A38stdlife))</f>
        <v>0</v>
      </c>
      <c r="Z602" s="251">
        <f ca="1">IF(A38stdlife="n/a","n/a",IF(Z$3&gt;(A38stdlife+$E602),('PTRM input'!$J$422*(1+rvanilla04)^0.5)-SUM($J602:Y602),('PTRM input'!$J$422*(1+rvanilla04)^0.5)/A38stdlife))</f>
        <v>0</v>
      </c>
      <c r="AA602" s="251">
        <f ca="1">IF(A38stdlife="n/a","n/a",IF(AA$3&gt;(A38stdlife+$E602),('PTRM input'!$J$422*(1+rvanilla04)^0.5)-SUM($J602:Z602),('PTRM input'!$J$422*(1+rvanilla04)^0.5)/A38stdlife))</f>
        <v>0</v>
      </c>
      <c r="AB602" s="251">
        <f ca="1">IF(A38stdlife="n/a","n/a",IF(AB$3&gt;(A38stdlife+$E602),('PTRM input'!$J$422*(1+rvanilla04)^0.5)-SUM($J602:AA602),('PTRM input'!$J$422*(1+rvanilla04)^0.5)/A38stdlife))</f>
        <v>0</v>
      </c>
      <c r="AC602" s="251">
        <f ca="1">IF(A38stdlife="n/a","n/a",IF(AC$3&gt;(A38stdlife+$E602),('PTRM input'!$J$422*(1+rvanilla04)^0.5)-SUM($J602:AB602),('PTRM input'!$J$422*(1+rvanilla04)^0.5)/A38stdlife))</f>
        <v>0</v>
      </c>
      <c r="AD602" s="251">
        <f ca="1">IF(A38stdlife="n/a","n/a",IF(AD$3&gt;(A38stdlife+$E602),('PTRM input'!$J$422*(1+rvanilla04)^0.5)-SUM($J602:AC602),('PTRM input'!$J$422*(1+rvanilla04)^0.5)/A38stdlife))</f>
        <v>0</v>
      </c>
      <c r="AE602" s="251">
        <f ca="1">IF(A38stdlife="n/a","n/a",IF(AE$3&gt;(A38stdlife+$E602),('PTRM input'!$J$422*(1+rvanilla04)^0.5)-SUM($J602:AD602),('PTRM input'!$J$422*(1+rvanilla04)^0.5)/A38stdlife))</f>
        <v>0</v>
      </c>
      <c r="AF602" s="251">
        <f ca="1">IF(A38stdlife="n/a","n/a",IF(AF$3&gt;(A38stdlife+$E602),('PTRM input'!$J$422*(1+rvanilla04)^0.5)-SUM($J602:AE602),('PTRM input'!$J$422*(1+rvanilla04)^0.5)/A38stdlife))</f>
        <v>0</v>
      </c>
      <c r="AG602" s="251">
        <f ca="1">IF(A38stdlife="n/a","n/a",IF(AG$3&gt;(A38stdlife+$E602),('PTRM input'!$J$422*(1+rvanilla04)^0.5)-SUM($J602:AF602),('PTRM input'!$J$422*(1+rvanilla04)^0.5)/A38stdlife))</f>
        <v>0</v>
      </c>
      <c r="AH602" s="251">
        <f ca="1">IF(A38stdlife="n/a","n/a",IF(AH$3&gt;(A38stdlife+$E602),('PTRM input'!$J$422*(1+rvanilla04)^0.5)-SUM($J602:AG602),('PTRM input'!$J$422*(1+rvanilla04)^0.5)/A38stdlife))</f>
        <v>0</v>
      </c>
      <c r="AI602" s="251">
        <f ca="1">IF(A38stdlife="n/a","n/a",IF(AI$3&gt;(A38stdlife+$E602),('PTRM input'!$J$422*(1+rvanilla04)^0.5)-SUM($J602:AH602),('PTRM input'!$J$422*(1+rvanilla04)^0.5)/A38stdlife))</f>
        <v>0</v>
      </c>
      <c r="AJ602" s="251">
        <f ca="1">IF(A38stdlife="n/a","n/a",IF(AJ$3&gt;(A38stdlife+$E602),('PTRM input'!$J$422*(1+rvanilla04)^0.5)-SUM($J602:AI602),('PTRM input'!$J$422*(1+rvanilla04)^0.5)/A38stdlife))</f>
        <v>0</v>
      </c>
      <c r="AK602" s="251">
        <f ca="1">IF(A38stdlife="n/a","n/a",IF(AK$3&gt;(A38stdlife+$E602),('PTRM input'!$J$422*(1+rvanilla04)^0.5)-SUM($J602:AJ602),('PTRM input'!$J$422*(1+rvanilla04)^0.5)/A38stdlife))</f>
        <v>0</v>
      </c>
      <c r="AL602" s="251">
        <f ca="1">IF(A38stdlife="n/a","n/a",IF(AL$3&gt;(A38stdlife+$E602),('PTRM input'!$J$422*(1+rvanilla04)^0.5)-SUM($J602:AK602),('PTRM input'!$J$422*(1+rvanilla04)^0.5)/A38stdlife))</f>
        <v>0</v>
      </c>
      <c r="AM602" s="251">
        <f ca="1">IF(A38stdlife="n/a","n/a",IF(AM$3&gt;(A38stdlife+$E602),('PTRM input'!$J$422*(1+rvanilla04)^0.5)-SUM($J602:AL602),('PTRM input'!$J$422*(1+rvanilla04)^0.5)/A38stdlife))</f>
        <v>0</v>
      </c>
      <c r="AN602" s="251">
        <f ca="1">IF(A38stdlife="n/a","n/a",IF(AN$3&gt;(A38stdlife+$E602),('PTRM input'!$J$422*(1+rvanilla04)^0.5)-SUM($J602:AM602),('PTRM input'!$J$422*(1+rvanilla04)^0.5)/A38stdlife))</f>
        <v>0</v>
      </c>
      <c r="AO602" s="251">
        <f ca="1">IF(A38stdlife="n/a","n/a",IF(AO$3&gt;(A38stdlife+$E602),('PTRM input'!$J$422*(1+rvanilla04)^0.5)-SUM($J602:AN602),('PTRM input'!$J$422*(1+rvanilla04)^0.5)/A38stdlife))</f>
        <v>0</v>
      </c>
      <c r="AP602" s="251">
        <f ca="1">IF(A38stdlife="n/a","n/a",IF(AP$3&gt;(A38stdlife+$E602),('PTRM input'!$J$422*(1+rvanilla04)^0.5)-SUM($J602:AO602),('PTRM input'!$J$422*(1+rvanilla04)^0.5)/A38stdlife))</f>
        <v>0</v>
      </c>
      <c r="AQ602" s="251">
        <f ca="1">IF(A38stdlife="n/a","n/a",IF(AQ$3&gt;(A38stdlife+$E602),('PTRM input'!$J$422*(1+rvanilla04)^0.5)-SUM($J602:AP602),('PTRM input'!$J$422*(1+rvanilla04)^0.5)/A38stdlife))</f>
        <v>0</v>
      </c>
      <c r="AR602" s="251">
        <f ca="1">IF(A38stdlife="n/a","n/a",IF(AR$3&gt;(A38stdlife+$E602),('PTRM input'!$J$422*(1+rvanilla04)^0.5)-SUM($J602:AQ602),('PTRM input'!$J$422*(1+rvanilla04)^0.5)/A38stdlife))</f>
        <v>0</v>
      </c>
      <c r="AS602" s="251">
        <f ca="1">IF(A38stdlife="n/a","n/a",IF(AS$3&gt;(A38stdlife+$E602),('PTRM input'!$J$422*(1+rvanilla04)^0.5)-SUM($J602:AR602),('PTRM input'!$J$422*(1+rvanilla04)^0.5)/A38stdlife))</f>
        <v>0</v>
      </c>
      <c r="AT602" s="251">
        <f ca="1">IF(A38stdlife="n/a","n/a",IF(AT$3&gt;(A38stdlife+$E602),('PTRM input'!$J$422*(1+rvanilla04)^0.5)-SUM($J602:AS602),('PTRM input'!$J$422*(1+rvanilla04)^0.5)/A38stdlife))</f>
        <v>0</v>
      </c>
      <c r="AU602" s="251">
        <f ca="1">IF(A38stdlife="n/a","n/a",IF(AU$3&gt;(A38stdlife+$E602),('PTRM input'!$J$422*(1+rvanilla04)^0.5)-SUM($J602:AT602),('PTRM input'!$J$422*(1+rvanilla04)^0.5)/A38stdlife))</f>
        <v>0</v>
      </c>
      <c r="AV602" s="251">
        <f ca="1">IF(A38stdlife="n/a","n/a",IF(AV$3&gt;(A38stdlife+$E602),('PTRM input'!$J$422*(1+rvanilla04)^0.5)-SUM($J602:AU602),('PTRM input'!$J$422*(1+rvanilla04)^0.5)/A38stdlife))</f>
        <v>0</v>
      </c>
      <c r="AW602" s="251">
        <f ca="1">IF(A38stdlife="n/a","n/a",IF(AW$3&gt;(A38stdlife+$E602),('PTRM input'!$J$422*(1+rvanilla04)^0.5)-SUM($J602:AV602),('PTRM input'!$J$422*(1+rvanilla04)^0.5)/A38stdlife))</f>
        <v>0</v>
      </c>
      <c r="AX602" s="251">
        <f ca="1">IF(A38stdlife="n/a","n/a",IF(AX$3&gt;(A38stdlife+$E602),('PTRM input'!$J$422*(1+rvanilla04)^0.5)-SUM($J602:AW602),('PTRM input'!$J$422*(1+rvanilla04)^0.5)/A38stdlife))</f>
        <v>0</v>
      </c>
      <c r="AY602" s="251">
        <f ca="1">IF(A38stdlife="n/a","n/a",IF(AY$3&gt;(A38stdlife+$E602),('PTRM input'!$J$422*(1+rvanilla04)^0.5)-SUM($J602:AX602),('PTRM input'!$J$422*(1+rvanilla04)^0.5)/A38stdlife))</f>
        <v>0</v>
      </c>
      <c r="AZ602" s="251">
        <f ca="1">IF(A38stdlife="n/a","n/a",IF(AZ$3&gt;(A38stdlife+$E602),('PTRM input'!$J$422*(1+rvanilla04)^0.5)-SUM($J602:AY602),('PTRM input'!$J$422*(1+rvanilla04)^0.5)/A38stdlife))</f>
        <v>0</v>
      </c>
      <c r="BA602" s="251">
        <f ca="1">IF(A38stdlife="n/a","n/a",IF(BA$3&gt;(A38stdlife+$E602),('PTRM input'!$J$422*(1+rvanilla04)^0.5)-SUM($J602:AZ602),('PTRM input'!$J$422*(1+rvanilla04)^0.5)/A38stdlife))</f>
        <v>0</v>
      </c>
      <c r="BB602" s="251">
        <f ca="1">IF(A38stdlife="n/a","n/a",IF(BB$3&gt;(A38stdlife+$E602),('PTRM input'!$J$422*(1+rvanilla04)^0.5)-SUM($J602:BA602),('PTRM input'!$J$422*(1+rvanilla04)^0.5)/A38stdlife))</f>
        <v>0</v>
      </c>
      <c r="BC602" s="251">
        <f ca="1">IF(A38stdlife="n/a","n/a",IF(BC$3&gt;(A38stdlife+$E602),('PTRM input'!$J$422*(1+rvanilla04)^0.5)-SUM($J602:BB602),('PTRM input'!$J$422*(1+rvanilla04)^0.5)/A38stdlife))</f>
        <v>0</v>
      </c>
      <c r="BD602" s="251">
        <f ca="1">IF(A38stdlife="n/a","n/a",IF(BD$3&gt;(A38stdlife+$E602),('PTRM input'!$J$422*(1+rvanilla04)^0.5)-SUM($J602:BC602),('PTRM input'!$J$422*(1+rvanilla04)^0.5)/A38stdlife))</f>
        <v>0</v>
      </c>
      <c r="BE602" s="251">
        <f ca="1">IF(A38stdlife="n/a","n/a",IF(BE$3&gt;(A38stdlife+$E602),('PTRM input'!$J$422*(1+rvanilla04)^0.5)-SUM($J602:BD602),('PTRM input'!$J$422*(1+rvanilla04)^0.5)/A38stdlife))</f>
        <v>0</v>
      </c>
      <c r="BF602" s="251">
        <f ca="1">IF(A38stdlife="n/a","n/a",IF(BF$3&gt;(A38stdlife+$E602),('PTRM input'!$J$422*(1+rvanilla04)^0.5)-SUM($J602:BE602),('PTRM input'!$J$422*(1+rvanilla04)^0.5)/A38stdlife))</f>
        <v>0</v>
      </c>
      <c r="BG602" s="251">
        <f ca="1">IF(A38stdlife="n/a","n/a",IF(BG$3&gt;(A38stdlife+$E602),('PTRM input'!$J$422*(1+rvanilla04)^0.5)-SUM($J602:BF602),('PTRM input'!$J$422*(1+rvanilla04)^0.5)/A38stdlife))</f>
        <v>0</v>
      </c>
      <c r="BH602" s="251">
        <f ca="1">IF(A38stdlife="n/a","n/a",IF(BH$3&gt;(A38stdlife+$E602),('PTRM input'!$J$422*(1+rvanilla04)^0.5)-SUM($J602:BG602),('PTRM input'!$J$422*(1+rvanilla04)^0.5)/A38stdlife))</f>
        <v>0</v>
      </c>
      <c r="BI602" s="251">
        <f ca="1">IF(A38stdlife="n/a","n/a",IF(BI$3&gt;(A38stdlife+$E602),('PTRM input'!$J$422*(1+rvanilla04)^0.5)-SUM($J602:BH602),('PTRM input'!$J$422*(1+rvanilla04)^0.5)/A38stdlife))</f>
        <v>0</v>
      </c>
      <c r="BJ602" s="116"/>
      <c r="BK602" s="116"/>
      <c r="BL602" s="116"/>
      <c r="BM602" s="116"/>
    </row>
    <row r="603" spans="1:65" hidden="1" outlineLevel="2">
      <c r="A603" s="116"/>
      <c r="B603" s="19"/>
      <c r="C603" s="18"/>
      <c r="D603" s="760"/>
      <c r="E603" s="86">
        <v>5</v>
      </c>
      <c r="F603" s="259"/>
      <c r="G603" s="434"/>
      <c r="H603" s="435"/>
      <c r="I603" s="435"/>
      <c r="J603" s="435"/>
      <c r="K603" s="619"/>
      <c r="L603" s="433">
        <f ca="1">IF(A38stdlife="n/a","n/a",IF(L$3&gt;(A38stdlife+$E603),('PTRM input'!$K$422*(1+rvanilla05)^0.5)-SUM($K603:K603),('PTRM input'!$K$422*(1+rvanilla05)^0.5)/A38stdlife))</f>
        <v>0</v>
      </c>
      <c r="M603" s="433">
        <f ca="1">IF(A38stdlife="n/a","n/a",IF(M$3&gt;(A38stdlife+$E603),('PTRM input'!$K$422*(1+rvanilla05)^0.5)-SUM($K603:L603),('PTRM input'!$K$422*(1+rvanilla05)^0.5)/A38stdlife))</f>
        <v>0</v>
      </c>
      <c r="N603" s="433">
        <f ca="1">IF(A38stdlife="n/a","n/a",IF(N$3&gt;(A38stdlife+$E603),('PTRM input'!$K$422*(1+rvanilla05)^0.5)-SUM($K603:M603),('PTRM input'!$K$422*(1+rvanilla05)^0.5)/A38stdlife))</f>
        <v>0</v>
      </c>
      <c r="O603" s="433">
        <f ca="1">IF(A38stdlife="n/a","n/a",IF(O$3&gt;(A38stdlife+$E603),('PTRM input'!$K$422*(1+rvanilla05)^0.5)-SUM($K603:N603),('PTRM input'!$K$422*(1+rvanilla05)^0.5)/A38stdlife))</f>
        <v>0</v>
      </c>
      <c r="P603" s="433">
        <f ca="1">IF(A38stdlife="n/a","n/a",IF(P$3&gt;(A38stdlife+$E603),('PTRM input'!$K$422*(1+rvanilla05)^0.5)-SUM($K603:O603),('PTRM input'!$K$422*(1+rvanilla05)^0.5)/A38stdlife))</f>
        <v>0</v>
      </c>
      <c r="Q603" s="433">
        <f ca="1">IF(A38stdlife="n/a","n/a",IF(Q$3&gt;(A38stdlife+$E603),('PTRM input'!$K$422*(1+rvanilla05)^0.5)-SUM($K603:P603),('PTRM input'!$K$422*(1+rvanilla05)^0.5)/A38stdlife))</f>
        <v>0</v>
      </c>
      <c r="R603" s="251">
        <f ca="1">IF(A38stdlife="n/a","n/a",IF(R$3&gt;(A38stdlife+$E603),('PTRM input'!$K$422*(1+rvanilla05)^0.5)-SUM($K603:Q603),('PTRM input'!$K$422*(1+rvanilla05)^0.5)/A38stdlife))</f>
        <v>0</v>
      </c>
      <c r="S603" s="251">
        <f ca="1">IF(A38stdlife="n/a","n/a",IF(S$3&gt;(A38stdlife+$E603),('PTRM input'!$K$422*(1+rvanilla05)^0.5)-SUM($K603:R603),('PTRM input'!$K$422*(1+rvanilla05)^0.5)/A38stdlife))</f>
        <v>0</v>
      </c>
      <c r="T603" s="251">
        <f ca="1">IF(A38stdlife="n/a","n/a",IF(T$3&gt;(A38stdlife+$E603),('PTRM input'!$K$422*(1+rvanilla05)^0.5)-SUM($K603:S603),('PTRM input'!$K$422*(1+rvanilla05)^0.5)/A38stdlife))</f>
        <v>0</v>
      </c>
      <c r="U603" s="251">
        <f ca="1">IF(A38stdlife="n/a","n/a",IF(U$3&gt;(A38stdlife+$E603),('PTRM input'!$K$422*(1+rvanilla05)^0.5)-SUM($K603:T603),('PTRM input'!$K$422*(1+rvanilla05)^0.5)/A38stdlife))</f>
        <v>0</v>
      </c>
      <c r="V603" s="251">
        <f ca="1">IF(A38stdlife="n/a","n/a",IF(V$3&gt;(A38stdlife+$E603),('PTRM input'!$K$422*(1+rvanilla05)^0.5)-SUM($K603:U603),('PTRM input'!$K$422*(1+rvanilla05)^0.5)/A38stdlife))</f>
        <v>0</v>
      </c>
      <c r="W603" s="251">
        <f ca="1">IF(A38stdlife="n/a","n/a",IF(W$3&gt;(A38stdlife+$E603),('PTRM input'!$K$422*(1+rvanilla05)^0.5)-SUM($K603:V603),('PTRM input'!$K$422*(1+rvanilla05)^0.5)/A38stdlife))</f>
        <v>0</v>
      </c>
      <c r="X603" s="251">
        <f ca="1">IF(A38stdlife="n/a","n/a",IF(X$3&gt;(A38stdlife+$E603),('PTRM input'!$K$422*(1+rvanilla05)^0.5)-SUM($K603:W603),('PTRM input'!$K$422*(1+rvanilla05)^0.5)/A38stdlife))</f>
        <v>0</v>
      </c>
      <c r="Y603" s="251">
        <f ca="1">IF(A38stdlife="n/a","n/a",IF(Y$3&gt;(A38stdlife+$E603),('PTRM input'!$K$422*(1+rvanilla05)^0.5)-SUM($K603:X603),('PTRM input'!$K$422*(1+rvanilla05)^0.5)/A38stdlife))</f>
        <v>0</v>
      </c>
      <c r="Z603" s="251">
        <f ca="1">IF(A38stdlife="n/a","n/a",IF(Z$3&gt;(A38stdlife+$E603),('PTRM input'!$K$422*(1+rvanilla05)^0.5)-SUM($K603:Y603),('PTRM input'!$K$422*(1+rvanilla05)^0.5)/A38stdlife))</f>
        <v>0</v>
      </c>
      <c r="AA603" s="251">
        <f ca="1">IF(A38stdlife="n/a","n/a",IF(AA$3&gt;(A38stdlife+$E603),('PTRM input'!$K$422*(1+rvanilla05)^0.5)-SUM($K603:Z603),('PTRM input'!$K$422*(1+rvanilla05)^0.5)/A38stdlife))</f>
        <v>0</v>
      </c>
      <c r="AB603" s="251">
        <f ca="1">IF(A38stdlife="n/a","n/a",IF(AB$3&gt;(A38stdlife+$E603),('PTRM input'!$K$422*(1+rvanilla05)^0.5)-SUM($K603:AA603),('PTRM input'!$K$422*(1+rvanilla05)^0.5)/A38stdlife))</f>
        <v>0</v>
      </c>
      <c r="AC603" s="251">
        <f ca="1">IF(A38stdlife="n/a","n/a",IF(AC$3&gt;(A38stdlife+$E603),('PTRM input'!$K$422*(1+rvanilla05)^0.5)-SUM($K603:AB603),('PTRM input'!$K$422*(1+rvanilla05)^0.5)/A38stdlife))</f>
        <v>0</v>
      </c>
      <c r="AD603" s="251">
        <f ca="1">IF(A38stdlife="n/a","n/a",IF(AD$3&gt;(A38stdlife+$E603),('PTRM input'!$K$422*(1+rvanilla05)^0.5)-SUM($K603:AC603),('PTRM input'!$K$422*(1+rvanilla05)^0.5)/A38stdlife))</f>
        <v>0</v>
      </c>
      <c r="AE603" s="251">
        <f ca="1">IF(A38stdlife="n/a","n/a",IF(AE$3&gt;(A38stdlife+$E603),('PTRM input'!$K$422*(1+rvanilla05)^0.5)-SUM($K603:AD603),('PTRM input'!$K$422*(1+rvanilla05)^0.5)/A38stdlife))</f>
        <v>0</v>
      </c>
      <c r="AF603" s="251">
        <f ca="1">IF(A38stdlife="n/a","n/a",IF(AF$3&gt;(A38stdlife+$E603),('PTRM input'!$K$422*(1+rvanilla05)^0.5)-SUM($K603:AE603),('PTRM input'!$K$422*(1+rvanilla05)^0.5)/A38stdlife))</f>
        <v>0</v>
      </c>
      <c r="AG603" s="251">
        <f ca="1">IF(A38stdlife="n/a","n/a",IF(AG$3&gt;(A38stdlife+$E603),('PTRM input'!$K$422*(1+rvanilla05)^0.5)-SUM($K603:AF603),('PTRM input'!$K$422*(1+rvanilla05)^0.5)/A38stdlife))</f>
        <v>0</v>
      </c>
      <c r="AH603" s="251">
        <f ca="1">IF(A38stdlife="n/a","n/a",IF(AH$3&gt;(A38stdlife+$E603),('PTRM input'!$K$422*(1+rvanilla05)^0.5)-SUM($K603:AG603),('PTRM input'!$K$422*(1+rvanilla05)^0.5)/A38stdlife))</f>
        <v>0</v>
      </c>
      <c r="AI603" s="251">
        <f ca="1">IF(A38stdlife="n/a","n/a",IF(AI$3&gt;(A38stdlife+$E603),('PTRM input'!$K$422*(1+rvanilla05)^0.5)-SUM($K603:AH603),('PTRM input'!$K$422*(1+rvanilla05)^0.5)/A38stdlife))</f>
        <v>0</v>
      </c>
      <c r="AJ603" s="251">
        <f ca="1">IF(A38stdlife="n/a","n/a",IF(AJ$3&gt;(A38stdlife+$E603),('PTRM input'!$K$422*(1+rvanilla05)^0.5)-SUM($K603:AI603),('PTRM input'!$K$422*(1+rvanilla05)^0.5)/A38stdlife))</f>
        <v>0</v>
      </c>
      <c r="AK603" s="251">
        <f ca="1">IF(A38stdlife="n/a","n/a",IF(AK$3&gt;(A38stdlife+$E603),('PTRM input'!$K$422*(1+rvanilla05)^0.5)-SUM($K603:AJ603),('PTRM input'!$K$422*(1+rvanilla05)^0.5)/A38stdlife))</f>
        <v>0</v>
      </c>
      <c r="AL603" s="251">
        <f ca="1">IF(A38stdlife="n/a","n/a",IF(AL$3&gt;(A38stdlife+$E603),('PTRM input'!$K$422*(1+rvanilla05)^0.5)-SUM($K603:AK603),('PTRM input'!$K$422*(1+rvanilla05)^0.5)/A38stdlife))</f>
        <v>0</v>
      </c>
      <c r="AM603" s="251">
        <f ca="1">IF(A38stdlife="n/a","n/a",IF(AM$3&gt;(A38stdlife+$E603),('PTRM input'!$K$422*(1+rvanilla05)^0.5)-SUM($K603:AL603),('PTRM input'!$K$422*(1+rvanilla05)^0.5)/A38stdlife))</f>
        <v>0</v>
      </c>
      <c r="AN603" s="251">
        <f ca="1">IF(A38stdlife="n/a","n/a",IF(AN$3&gt;(A38stdlife+$E603),('PTRM input'!$K$422*(1+rvanilla05)^0.5)-SUM($K603:AM603),('PTRM input'!$K$422*(1+rvanilla05)^0.5)/A38stdlife))</f>
        <v>0</v>
      </c>
      <c r="AO603" s="251">
        <f ca="1">IF(A38stdlife="n/a","n/a",IF(AO$3&gt;(A38stdlife+$E603),('PTRM input'!$K$422*(1+rvanilla05)^0.5)-SUM($K603:AN603),('PTRM input'!$K$422*(1+rvanilla05)^0.5)/A38stdlife))</f>
        <v>0</v>
      </c>
      <c r="AP603" s="251">
        <f ca="1">IF(A38stdlife="n/a","n/a",IF(AP$3&gt;(A38stdlife+$E603),('PTRM input'!$K$422*(1+rvanilla05)^0.5)-SUM($K603:AO603),('PTRM input'!$K$422*(1+rvanilla05)^0.5)/A38stdlife))</f>
        <v>0</v>
      </c>
      <c r="AQ603" s="251">
        <f ca="1">IF(A38stdlife="n/a","n/a",IF(AQ$3&gt;(A38stdlife+$E603),('PTRM input'!$K$422*(1+rvanilla05)^0.5)-SUM($K603:AP603),('PTRM input'!$K$422*(1+rvanilla05)^0.5)/A38stdlife))</f>
        <v>0</v>
      </c>
      <c r="AR603" s="251">
        <f ca="1">IF(A38stdlife="n/a","n/a",IF(AR$3&gt;(A38stdlife+$E603),('PTRM input'!$K$422*(1+rvanilla05)^0.5)-SUM($K603:AQ603),('PTRM input'!$K$422*(1+rvanilla05)^0.5)/A38stdlife))</f>
        <v>0</v>
      </c>
      <c r="AS603" s="251">
        <f ca="1">IF(A38stdlife="n/a","n/a",IF(AS$3&gt;(A38stdlife+$E603),('PTRM input'!$K$422*(1+rvanilla05)^0.5)-SUM($K603:AR603),('PTRM input'!$K$422*(1+rvanilla05)^0.5)/A38stdlife))</f>
        <v>0</v>
      </c>
      <c r="AT603" s="251">
        <f ca="1">IF(A38stdlife="n/a","n/a",IF(AT$3&gt;(A38stdlife+$E603),('PTRM input'!$K$422*(1+rvanilla05)^0.5)-SUM($K603:AS603),('PTRM input'!$K$422*(1+rvanilla05)^0.5)/A38stdlife))</f>
        <v>0</v>
      </c>
      <c r="AU603" s="251">
        <f ca="1">IF(A38stdlife="n/a","n/a",IF(AU$3&gt;(A38stdlife+$E603),('PTRM input'!$K$422*(1+rvanilla05)^0.5)-SUM($K603:AT603),('PTRM input'!$K$422*(1+rvanilla05)^0.5)/A38stdlife))</f>
        <v>0</v>
      </c>
      <c r="AV603" s="251">
        <f ca="1">IF(A38stdlife="n/a","n/a",IF(AV$3&gt;(A38stdlife+$E603),('PTRM input'!$K$422*(1+rvanilla05)^0.5)-SUM($K603:AU603),('PTRM input'!$K$422*(1+rvanilla05)^0.5)/A38stdlife))</f>
        <v>0</v>
      </c>
      <c r="AW603" s="251">
        <f ca="1">IF(A38stdlife="n/a","n/a",IF(AW$3&gt;(A38stdlife+$E603),('PTRM input'!$K$422*(1+rvanilla05)^0.5)-SUM($K603:AV603),('PTRM input'!$K$422*(1+rvanilla05)^0.5)/A38stdlife))</f>
        <v>0</v>
      </c>
      <c r="AX603" s="251">
        <f ca="1">IF(A38stdlife="n/a","n/a",IF(AX$3&gt;(A38stdlife+$E603),('PTRM input'!$K$422*(1+rvanilla05)^0.5)-SUM($K603:AW603),('PTRM input'!$K$422*(1+rvanilla05)^0.5)/A38stdlife))</f>
        <v>0</v>
      </c>
      <c r="AY603" s="251">
        <f ca="1">IF(A38stdlife="n/a","n/a",IF(AY$3&gt;(A38stdlife+$E603),('PTRM input'!$K$422*(1+rvanilla05)^0.5)-SUM($K603:AX603),('PTRM input'!$K$422*(1+rvanilla05)^0.5)/A38stdlife))</f>
        <v>0</v>
      </c>
      <c r="AZ603" s="251">
        <f ca="1">IF(A38stdlife="n/a","n/a",IF(AZ$3&gt;(A38stdlife+$E603),('PTRM input'!$K$422*(1+rvanilla05)^0.5)-SUM($K603:AY603),('PTRM input'!$K$422*(1+rvanilla05)^0.5)/A38stdlife))</f>
        <v>0</v>
      </c>
      <c r="BA603" s="251">
        <f ca="1">IF(A38stdlife="n/a","n/a",IF(BA$3&gt;(A38stdlife+$E603),('PTRM input'!$K$422*(1+rvanilla05)^0.5)-SUM($K603:AZ603),('PTRM input'!$K$422*(1+rvanilla05)^0.5)/A38stdlife))</f>
        <v>0</v>
      </c>
      <c r="BB603" s="251">
        <f ca="1">IF(A38stdlife="n/a","n/a",IF(BB$3&gt;(A38stdlife+$E603),('PTRM input'!$K$422*(1+rvanilla05)^0.5)-SUM($K603:BA603),('PTRM input'!$K$422*(1+rvanilla05)^0.5)/A38stdlife))</f>
        <v>0</v>
      </c>
      <c r="BC603" s="251">
        <f ca="1">IF(A38stdlife="n/a","n/a",IF(BC$3&gt;(A38stdlife+$E603),('PTRM input'!$K$422*(1+rvanilla05)^0.5)-SUM($K603:BB603),('PTRM input'!$K$422*(1+rvanilla05)^0.5)/A38stdlife))</f>
        <v>0</v>
      </c>
      <c r="BD603" s="251">
        <f ca="1">IF(A38stdlife="n/a","n/a",IF(BD$3&gt;(A38stdlife+$E603),('PTRM input'!$K$422*(1+rvanilla05)^0.5)-SUM($K603:BC603),('PTRM input'!$K$422*(1+rvanilla05)^0.5)/A38stdlife))</f>
        <v>0</v>
      </c>
      <c r="BE603" s="251">
        <f ca="1">IF(A38stdlife="n/a","n/a",IF(BE$3&gt;(A38stdlife+$E603),('PTRM input'!$K$422*(1+rvanilla05)^0.5)-SUM($K603:BD603),('PTRM input'!$K$422*(1+rvanilla05)^0.5)/A38stdlife))</f>
        <v>0</v>
      </c>
      <c r="BF603" s="251">
        <f ca="1">IF(A38stdlife="n/a","n/a",IF(BF$3&gt;(A38stdlife+$E603),('PTRM input'!$K$422*(1+rvanilla05)^0.5)-SUM($K603:BE603),('PTRM input'!$K$422*(1+rvanilla05)^0.5)/A38stdlife))</f>
        <v>0</v>
      </c>
      <c r="BG603" s="251">
        <f ca="1">IF(A38stdlife="n/a","n/a",IF(BG$3&gt;(A38stdlife+$E603),('PTRM input'!$K$422*(1+rvanilla05)^0.5)-SUM($K603:BF603),('PTRM input'!$K$422*(1+rvanilla05)^0.5)/A38stdlife))</f>
        <v>0</v>
      </c>
      <c r="BH603" s="251">
        <f ca="1">IF(A38stdlife="n/a","n/a",IF(BH$3&gt;(A38stdlife+$E603),('PTRM input'!$K$422*(1+rvanilla05)^0.5)-SUM($K603:BG603),('PTRM input'!$K$422*(1+rvanilla05)^0.5)/A38stdlife))</f>
        <v>0</v>
      </c>
      <c r="BI603" s="251">
        <f ca="1">IF(A38stdlife="n/a","n/a",IF(BI$3&gt;(A38stdlife+$E603),('PTRM input'!$K$422*(1+rvanilla05)^0.5)-SUM($K603:BH603),('PTRM input'!$K$422*(1+rvanilla05)^0.5)/A38stdlife))</f>
        <v>0</v>
      </c>
      <c r="BJ603" s="116"/>
      <c r="BK603" s="116"/>
      <c r="BL603" s="116"/>
      <c r="BM603" s="116"/>
    </row>
    <row r="604" spans="1:65" hidden="1" outlineLevel="2">
      <c r="A604" s="116"/>
      <c r="B604" s="19"/>
      <c r="C604" s="18"/>
      <c r="D604" s="760"/>
      <c r="E604" s="86">
        <v>6</v>
      </c>
      <c r="F604" s="259"/>
      <c r="G604" s="434"/>
      <c r="H604" s="435"/>
      <c r="I604" s="435"/>
      <c r="J604" s="435"/>
      <c r="K604" s="435"/>
      <c r="L604" s="619"/>
      <c r="M604" s="433">
        <f ca="1">IF(A38stdlife="n/a","n/a",IF(M$3&gt;(A38stdlife+$E604),('PTRM input'!$L$422*(1+rvanilla06)^0.5)-SUM($L604:L604),('PTRM input'!$L$422*(1+rvanilla06)^0.5)/A38stdlife))</f>
        <v>0</v>
      </c>
      <c r="N604" s="433">
        <f ca="1">IF(A38stdlife="n/a","n/a",IF(N$3&gt;(A38stdlife+$E604),('PTRM input'!$L$422*(1+rvanilla06)^0.5)-SUM($L604:M604),('PTRM input'!$L$422*(1+rvanilla06)^0.5)/A38stdlife))</f>
        <v>0</v>
      </c>
      <c r="O604" s="433">
        <f ca="1">IF(A38stdlife="n/a","n/a",IF(O$3&gt;(A38stdlife+$E604),('PTRM input'!$L$422*(1+rvanilla06)^0.5)-SUM($L604:N604),('PTRM input'!$L$422*(1+rvanilla06)^0.5)/A38stdlife))</f>
        <v>0</v>
      </c>
      <c r="P604" s="433">
        <f ca="1">IF(A38stdlife="n/a","n/a",IF(P$3&gt;(A38stdlife+$E604),('PTRM input'!$L$422*(1+rvanilla06)^0.5)-SUM($L604:O604),('PTRM input'!$L$422*(1+rvanilla06)^0.5)/A38stdlife))</f>
        <v>0</v>
      </c>
      <c r="Q604" s="433">
        <f ca="1">IF(A38stdlife="n/a","n/a",IF(Q$3&gt;(A38stdlife+$E604),('PTRM input'!$L$422*(1+rvanilla06)^0.5)-SUM($L604:P604),('PTRM input'!$L$422*(1+rvanilla06)^0.5)/A38stdlife))</f>
        <v>0</v>
      </c>
      <c r="R604" s="251">
        <f ca="1">IF(A38stdlife="n/a","n/a",IF(R$3&gt;(A38stdlife+$E604),('PTRM input'!$L$422*(1+rvanilla06)^0.5)-SUM($L604:Q604),('PTRM input'!$L$422*(1+rvanilla06)^0.5)/A38stdlife))</f>
        <v>0</v>
      </c>
      <c r="S604" s="251">
        <f ca="1">IF(A38stdlife="n/a","n/a",IF(S$3&gt;(A38stdlife+$E604),('PTRM input'!$L$422*(1+rvanilla06)^0.5)-SUM($L604:R604),('PTRM input'!$L$422*(1+rvanilla06)^0.5)/A38stdlife))</f>
        <v>0</v>
      </c>
      <c r="T604" s="251">
        <f ca="1">IF(A38stdlife="n/a","n/a",IF(T$3&gt;(A38stdlife+$E604),('PTRM input'!$L$422*(1+rvanilla06)^0.5)-SUM($L604:S604),('PTRM input'!$L$422*(1+rvanilla06)^0.5)/A38stdlife))</f>
        <v>0</v>
      </c>
      <c r="U604" s="251">
        <f ca="1">IF(A38stdlife="n/a","n/a",IF(U$3&gt;(A38stdlife+$E604),('PTRM input'!$L$422*(1+rvanilla06)^0.5)-SUM($L604:T604),('PTRM input'!$L$422*(1+rvanilla06)^0.5)/A38stdlife))</f>
        <v>0</v>
      </c>
      <c r="V604" s="251">
        <f ca="1">IF(A38stdlife="n/a","n/a",IF(V$3&gt;(A38stdlife+$E604),('PTRM input'!$L$422*(1+rvanilla06)^0.5)-SUM($L604:U604),('PTRM input'!$L$422*(1+rvanilla06)^0.5)/A38stdlife))</f>
        <v>0</v>
      </c>
      <c r="W604" s="251">
        <f ca="1">IF(A38stdlife="n/a","n/a",IF(W$3&gt;(A38stdlife+$E604),('PTRM input'!$L$422*(1+rvanilla06)^0.5)-SUM($L604:V604),('PTRM input'!$L$422*(1+rvanilla06)^0.5)/A38stdlife))</f>
        <v>0</v>
      </c>
      <c r="X604" s="251">
        <f ca="1">IF(A38stdlife="n/a","n/a",IF(X$3&gt;(A38stdlife+$E604),('PTRM input'!$L$422*(1+rvanilla06)^0.5)-SUM($L604:W604),('PTRM input'!$L$422*(1+rvanilla06)^0.5)/A38stdlife))</f>
        <v>0</v>
      </c>
      <c r="Y604" s="251">
        <f ca="1">IF(A38stdlife="n/a","n/a",IF(Y$3&gt;(A38stdlife+$E604),('PTRM input'!$L$422*(1+rvanilla06)^0.5)-SUM($L604:X604),('PTRM input'!$L$422*(1+rvanilla06)^0.5)/A38stdlife))</f>
        <v>0</v>
      </c>
      <c r="Z604" s="251">
        <f ca="1">IF(A38stdlife="n/a","n/a",IF(Z$3&gt;(A38stdlife+$E604),('PTRM input'!$L$422*(1+rvanilla06)^0.5)-SUM($L604:Y604),('PTRM input'!$L$422*(1+rvanilla06)^0.5)/A38stdlife))</f>
        <v>0</v>
      </c>
      <c r="AA604" s="251">
        <f ca="1">IF(A38stdlife="n/a","n/a",IF(AA$3&gt;(A38stdlife+$E604),('PTRM input'!$L$422*(1+rvanilla06)^0.5)-SUM($L604:Z604),('PTRM input'!$L$422*(1+rvanilla06)^0.5)/A38stdlife))</f>
        <v>0</v>
      </c>
      <c r="AB604" s="251">
        <f ca="1">IF(A38stdlife="n/a","n/a",IF(AB$3&gt;(A38stdlife+$E604),('PTRM input'!$L$422*(1+rvanilla06)^0.5)-SUM($L604:AA604),('PTRM input'!$L$422*(1+rvanilla06)^0.5)/A38stdlife))</f>
        <v>0</v>
      </c>
      <c r="AC604" s="251">
        <f ca="1">IF(A38stdlife="n/a","n/a",IF(AC$3&gt;(A38stdlife+$E604),('PTRM input'!$L$422*(1+rvanilla06)^0.5)-SUM($L604:AB604),('PTRM input'!$L$422*(1+rvanilla06)^0.5)/A38stdlife))</f>
        <v>0</v>
      </c>
      <c r="AD604" s="251">
        <f ca="1">IF(A38stdlife="n/a","n/a",IF(AD$3&gt;(A38stdlife+$E604),('PTRM input'!$L$422*(1+rvanilla06)^0.5)-SUM($L604:AC604),('PTRM input'!$L$422*(1+rvanilla06)^0.5)/A38stdlife))</f>
        <v>0</v>
      </c>
      <c r="AE604" s="251">
        <f ca="1">IF(A38stdlife="n/a","n/a",IF(AE$3&gt;(A38stdlife+$E604),('PTRM input'!$L$422*(1+rvanilla06)^0.5)-SUM($L604:AD604),('PTRM input'!$L$422*(1+rvanilla06)^0.5)/A38stdlife))</f>
        <v>0</v>
      </c>
      <c r="AF604" s="251">
        <f ca="1">IF(A38stdlife="n/a","n/a",IF(AF$3&gt;(A38stdlife+$E604),('PTRM input'!$L$422*(1+rvanilla06)^0.5)-SUM($L604:AE604),('PTRM input'!$L$422*(1+rvanilla06)^0.5)/A38stdlife))</f>
        <v>0</v>
      </c>
      <c r="AG604" s="251">
        <f ca="1">IF(A38stdlife="n/a","n/a",IF(AG$3&gt;(A38stdlife+$E604),('PTRM input'!$L$422*(1+rvanilla06)^0.5)-SUM($L604:AF604),('PTRM input'!$L$422*(1+rvanilla06)^0.5)/A38stdlife))</f>
        <v>0</v>
      </c>
      <c r="AH604" s="251">
        <f ca="1">IF(A38stdlife="n/a","n/a",IF(AH$3&gt;(A38stdlife+$E604),('PTRM input'!$L$422*(1+rvanilla06)^0.5)-SUM($L604:AG604),('PTRM input'!$L$422*(1+rvanilla06)^0.5)/A38stdlife))</f>
        <v>0</v>
      </c>
      <c r="AI604" s="251">
        <f ca="1">IF(A38stdlife="n/a","n/a",IF(AI$3&gt;(A38stdlife+$E604),('PTRM input'!$L$422*(1+rvanilla06)^0.5)-SUM($L604:AH604),('PTRM input'!$L$422*(1+rvanilla06)^0.5)/A38stdlife))</f>
        <v>0</v>
      </c>
      <c r="AJ604" s="251">
        <f ca="1">IF(A38stdlife="n/a","n/a",IF(AJ$3&gt;(A38stdlife+$E604),('PTRM input'!$L$422*(1+rvanilla06)^0.5)-SUM($L604:AI604),('PTRM input'!$L$422*(1+rvanilla06)^0.5)/A38stdlife))</f>
        <v>0</v>
      </c>
      <c r="AK604" s="251">
        <f ca="1">IF(A38stdlife="n/a","n/a",IF(AK$3&gt;(A38stdlife+$E604),('PTRM input'!$L$422*(1+rvanilla06)^0.5)-SUM($L604:AJ604),('PTRM input'!$L$422*(1+rvanilla06)^0.5)/A38stdlife))</f>
        <v>0</v>
      </c>
      <c r="AL604" s="251">
        <f ca="1">IF(A38stdlife="n/a","n/a",IF(AL$3&gt;(A38stdlife+$E604),('PTRM input'!$L$422*(1+rvanilla06)^0.5)-SUM($L604:AK604),('PTRM input'!$L$422*(1+rvanilla06)^0.5)/A38stdlife))</f>
        <v>0</v>
      </c>
      <c r="AM604" s="251">
        <f ca="1">IF(A38stdlife="n/a","n/a",IF(AM$3&gt;(A38stdlife+$E604),('PTRM input'!$L$422*(1+rvanilla06)^0.5)-SUM($L604:AL604),('PTRM input'!$L$422*(1+rvanilla06)^0.5)/A38stdlife))</f>
        <v>0</v>
      </c>
      <c r="AN604" s="251">
        <f ca="1">IF(A38stdlife="n/a","n/a",IF(AN$3&gt;(A38stdlife+$E604),('PTRM input'!$L$422*(1+rvanilla06)^0.5)-SUM($L604:AM604),('PTRM input'!$L$422*(1+rvanilla06)^0.5)/A38stdlife))</f>
        <v>0</v>
      </c>
      <c r="AO604" s="251">
        <f ca="1">IF(A38stdlife="n/a","n/a",IF(AO$3&gt;(A38stdlife+$E604),('PTRM input'!$L$422*(1+rvanilla06)^0.5)-SUM($L604:AN604),('PTRM input'!$L$422*(1+rvanilla06)^0.5)/A38stdlife))</f>
        <v>0</v>
      </c>
      <c r="AP604" s="251">
        <f ca="1">IF(A38stdlife="n/a","n/a",IF(AP$3&gt;(A38stdlife+$E604),('PTRM input'!$L$422*(1+rvanilla06)^0.5)-SUM($L604:AO604),('PTRM input'!$L$422*(1+rvanilla06)^0.5)/A38stdlife))</f>
        <v>0</v>
      </c>
      <c r="AQ604" s="251">
        <f ca="1">IF(A38stdlife="n/a","n/a",IF(AQ$3&gt;(A38stdlife+$E604),('PTRM input'!$L$422*(1+rvanilla06)^0.5)-SUM($L604:AP604),('PTRM input'!$L$422*(1+rvanilla06)^0.5)/A38stdlife))</f>
        <v>0</v>
      </c>
      <c r="AR604" s="251">
        <f ca="1">IF(A38stdlife="n/a","n/a",IF(AR$3&gt;(A38stdlife+$E604),('PTRM input'!$L$422*(1+rvanilla06)^0.5)-SUM($L604:AQ604),('PTRM input'!$L$422*(1+rvanilla06)^0.5)/A38stdlife))</f>
        <v>0</v>
      </c>
      <c r="AS604" s="251">
        <f ca="1">IF(A38stdlife="n/a","n/a",IF(AS$3&gt;(A38stdlife+$E604),('PTRM input'!$L$422*(1+rvanilla06)^0.5)-SUM($L604:AR604),('PTRM input'!$L$422*(1+rvanilla06)^0.5)/A38stdlife))</f>
        <v>0</v>
      </c>
      <c r="AT604" s="251">
        <f ca="1">IF(A38stdlife="n/a","n/a",IF(AT$3&gt;(A38stdlife+$E604),('PTRM input'!$L$422*(1+rvanilla06)^0.5)-SUM($L604:AS604),('PTRM input'!$L$422*(1+rvanilla06)^0.5)/A38stdlife))</f>
        <v>0</v>
      </c>
      <c r="AU604" s="251">
        <f ca="1">IF(A38stdlife="n/a","n/a",IF(AU$3&gt;(A38stdlife+$E604),('PTRM input'!$L$422*(1+rvanilla06)^0.5)-SUM($L604:AT604),('PTRM input'!$L$422*(1+rvanilla06)^0.5)/A38stdlife))</f>
        <v>0</v>
      </c>
      <c r="AV604" s="251">
        <f ca="1">IF(A38stdlife="n/a","n/a",IF(AV$3&gt;(A38stdlife+$E604),('PTRM input'!$L$422*(1+rvanilla06)^0.5)-SUM($L604:AU604),('PTRM input'!$L$422*(1+rvanilla06)^0.5)/A38stdlife))</f>
        <v>0</v>
      </c>
      <c r="AW604" s="251">
        <f ca="1">IF(A38stdlife="n/a","n/a",IF(AW$3&gt;(A38stdlife+$E604),('PTRM input'!$L$422*(1+rvanilla06)^0.5)-SUM($L604:AV604),('PTRM input'!$L$422*(1+rvanilla06)^0.5)/A38stdlife))</f>
        <v>0</v>
      </c>
      <c r="AX604" s="251">
        <f ca="1">IF(A38stdlife="n/a","n/a",IF(AX$3&gt;(A38stdlife+$E604),('PTRM input'!$L$422*(1+rvanilla06)^0.5)-SUM($L604:AW604),('PTRM input'!$L$422*(1+rvanilla06)^0.5)/A38stdlife))</f>
        <v>0</v>
      </c>
      <c r="AY604" s="251">
        <f ca="1">IF(A38stdlife="n/a","n/a",IF(AY$3&gt;(A38stdlife+$E604),('PTRM input'!$L$422*(1+rvanilla06)^0.5)-SUM($L604:AX604),('PTRM input'!$L$422*(1+rvanilla06)^0.5)/A38stdlife))</f>
        <v>0</v>
      </c>
      <c r="AZ604" s="251">
        <f ca="1">IF(A38stdlife="n/a","n/a",IF(AZ$3&gt;(A38stdlife+$E604),('PTRM input'!$L$422*(1+rvanilla06)^0.5)-SUM($L604:AY604),('PTRM input'!$L$422*(1+rvanilla06)^0.5)/A38stdlife))</f>
        <v>0</v>
      </c>
      <c r="BA604" s="251">
        <f ca="1">IF(A38stdlife="n/a","n/a",IF(BA$3&gt;(A38stdlife+$E604),('PTRM input'!$L$422*(1+rvanilla06)^0.5)-SUM($L604:AZ604),('PTRM input'!$L$422*(1+rvanilla06)^0.5)/A38stdlife))</f>
        <v>0</v>
      </c>
      <c r="BB604" s="251">
        <f ca="1">IF(A38stdlife="n/a","n/a",IF(BB$3&gt;(A38stdlife+$E604),('PTRM input'!$L$422*(1+rvanilla06)^0.5)-SUM($L604:BA604),('PTRM input'!$L$422*(1+rvanilla06)^0.5)/A38stdlife))</f>
        <v>0</v>
      </c>
      <c r="BC604" s="251">
        <f ca="1">IF(A38stdlife="n/a","n/a",IF(BC$3&gt;(A38stdlife+$E604),('PTRM input'!$L$422*(1+rvanilla06)^0.5)-SUM($L604:BB604),('PTRM input'!$L$422*(1+rvanilla06)^0.5)/A38stdlife))</f>
        <v>0</v>
      </c>
      <c r="BD604" s="251">
        <f ca="1">IF(A38stdlife="n/a","n/a",IF(BD$3&gt;(A38stdlife+$E604),('PTRM input'!$L$422*(1+rvanilla06)^0.5)-SUM($L604:BC604),('PTRM input'!$L$422*(1+rvanilla06)^0.5)/A38stdlife))</f>
        <v>0</v>
      </c>
      <c r="BE604" s="251">
        <f ca="1">IF(A38stdlife="n/a","n/a",IF(BE$3&gt;(A38stdlife+$E604),('PTRM input'!$L$422*(1+rvanilla06)^0.5)-SUM($L604:BD604),('PTRM input'!$L$422*(1+rvanilla06)^0.5)/A38stdlife))</f>
        <v>0</v>
      </c>
      <c r="BF604" s="251">
        <f ca="1">IF(A38stdlife="n/a","n/a",IF(BF$3&gt;(A38stdlife+$E604),('PTRM input'!$L$422*(1+rvanilla06)^0.5)-SUM($L604:BE604),('PTRM input'!$L$422*(1+rvanilla06)^0.5)/A38stdlife))</f>
        <v>0</v>
      </c>
      <c r="BG604" s="251">
        <f ca="1">IF(A38stdlife="n/a","n/a",IF(BG$3&gt;(A38stdlife+$E604),('PTRM input'!$L$422*(1+rvanilla06)^0.5)-SUM($L604:BF604),('PTRM input'!$L$422*(1+rvanilla06)^0.5)/A38stdlife))</f>
        <v>0</v>
      </c>
      <c r="BH604" s="251">
        <f ca="1">IF(A38stdlife="n/a","n/a",IF(BH$3&gt;(A38stdlife+$E604),('PTRM input'!$L$422*(1+rvanilla06)^0.5)-SUM($L604:BG604),('PTRM input'!$L$422*(1+rvanilla06)^0.5)/A38stdlife))</f>
        <v>0</v>
      </c>
      <c r="BI604" s="251">
        <f ca="1">IF(A38stdlife="n/a","n/a",IF(BI$3&gt;(A38stdlife+$E604),('PTRM input'!$L$422*(1+rvanilla06)^0.5)-SUM($L604:BH604),('PTRM input'!$L$422*(1+rvanilla06)^0.5)/A38stdlife))</f>
        <v>0</v>
      </c>
      <c r="BJ604" s="116"/>
      <c r="BK604" s="116"/>
      <c r="BL604" s="116"/>
      <c r="BM604" s="116"/>
    </row>
    <row r="605" spans="1:65" hidden="1" outlineLevel="2">
      <c r="A605" s="116"/>
      <c r="B605" s="19"/>
      <c r="C605" s="18"/>
      <c r="D605" s="760"/>
      <c r="E605" s="86">
        <v>7</v>
      </c>
      <c r="F605" s="259"/>
      <c r="G605" s="434"/>
      <c r="H605" s="435"/>
      <c r="I605" s="435"/>
      <c r="J605" s="435"/>
      <c r="K605" s="435"/>
      <c r="L605" s="435"/>
      <c r="M605" s="619"/>
      <c r="N605" s="433">
        <f ca="1">IF(A38stdlife="n/a","n/a",IF(N$3&gt;(A38stdlife+$E605),('PTRM input'!$M$422*(1+rvanilla07)^0.5)-SUM($M605:M605),('PTRM input'!$M$422*(1+rvanilla07)^0.5)/A38stdlife))</f>
        <v>0</v>
      </c>
      <c r="O605" s="433">
        <f ca="1">IF(A38stdlife="n/a","n/a",IF(O$3&gt;(A38stdlife+$E605),('PTRM input'!$M$422*(1+rvanilla07)^0.5)-SUM($M605:N605),('PTRM input'!$M$422*(1+rvanilla07)^0.5)/A38stdlife))</f>
        <v>0</v>
      </c>
      <c r="P605" s="433">
        <f ca="1">IF(A38stdlife="n/a","n/a",IF(P$3&gt;(A38stdlife+$E605),('PTRM input'!$M$422*(1+rvanilla07)^0.5)-SUM($M605:O605),('PTRM input'!$M$422*(1+rvanilla07)^0.5)/A38stdlife))</f>
        <v>0</v>
      </c>
      <c r="Q605" s="433">
        <f ca="1">IF(A38stdlife="n/a","n/a",IF(Q$3&gt;(A38stdlife+$E605),('PTRM input'!$M$422*(1+rvanilla07)^0.5)-SUM($M605:P605),('PTRM input'!$M$422*(1+rvanilla07)^0.5)/A38stdlife))</f>
        <v>0</v>
      </c>
      <c r="R605" s="251">
        <f ca="1">IF(A38stdlife="n/a","n/a",IF(R$3&gt;(A38stdlife+$E605),('PTRM input'!$M$422*(1+rvanilla07)^0.5)-SUM($M605:Q605),('PTRM input'!$M$422*(1+rvanilla07)^0.5)/A38stdlife))</f>
        <v>0</v>
      </c>
      <c r="S605" s="251">
        <f ca="1">IF(A38stdlife="n/a","n/a",IF(S$3&gt;(A38stdlife+$E605),('PTRM input'!$M$422*(1+rvanilla07)^0.5)-SUM($M605:R605),('PTRM input'!$M$422*(1+rvanilla07)^0.5)/A38stdlife))</f>
        <v>0</v>
      </c>
      <c r="T605" s="251">
        <f ca="1">IF(A38stdlife="n/a","n/a",IF(T$3&gt;(A38stdlife+$E605),('PTRM input'!$M$422*(1+rvanilla07)^0.5)-SUM($M605:S605),('PTRM input'!$M$422*(1+rvanilla07)^0.5)/A38stdlife))</f>
        <v>0</v>
      </c>
      <c r="U605" s="251">
        <f ca="1">IF(A38stdlife="n/a","n/a",IF(U$3&gt;(A38stdlife+$E605),('PTRM input'!$M$422*(1+rvanilla07)^0.5)-SUM($M605:T605),('PTRM input'!$M$422*(1+rvanilla07)^0.5)/A38stdlife))</f>
        <v>0</v>
      </c>
      <c r="V605" s="251">
        <f ca="1">IF(A38stdlife="n/a","n/a",IF(V$3&gt;(A38stdlife+$E605),('PTRM input'!$M$422*(1+rvanilla07)^0.5)-SUM($M605:U605),('PTRM input'!$M$422*(1+rvanilla07)^0.5)/A38stdlife))</f>
        <v>0</v>
      </c>
      <c r="W605" s="251">
        <f ca="1">IF(A38stdlife="n/a","n/a",IF(W$3&gt;(A38stdlife+$E605),('PTRM input'!$M$422*(1+rvanilla07)^0.5)-SUM($M605:V605),('PTRM input'!$M$422*(1+rvanilla07)^0.5)/A38stdlife))</f>
        <v>0</v>
      </c>
      <c r="X605" s="251">
        <f ca="1">IF(A38stdlife="n/a","n/a",IF(X$3&gt;(A38stdlife+$E605),('PTRM input'!$M$422*(1+rvanilla07)^0.5)-SUM($M605:W605),('PTRM input'!$M$422*(1+rvanilla07)^0.5)/A38stdlife))</f>
        <v>0</v>
      </c>
      <c r="Y605" s="251">
        <f ca="1">IF(A38stdlife="n/a","n/a",IF(Y$3&gt;(A38stdlife+$E605),('PTRM input'!$M$422*(1+rvanilla07)^0.5)-SUM($M605:X605),('PTRM input'!$M$422*(1+rvanilla07)^0.5)/A38stdlife))</f>
        <v>0</v>
      </c>
      <c r="Z605" s="251">
        <f ca="1">IF(A38stdlife="n/a","n/a",IF(Z$3&gt;(A38stdlife+$E605),('PTRM input'!$M$422*(1+rvanilla07)^0.5)-SUM($M605:Y605),('PTRM input'!$M$422*(1+rvanilla07)^0.5)/A38stdlife))</f>
        <v>0</v>
      </c>
      <c r="AA605" s="251">
        <f ca="1">IF(A38stdlife="n/a","n/a",IF(AA$3&gt;(A38stdlife+$E605),('PTRM input'!$M$422*(1+rvanilla07)^0.5)-SUM($M605:Z605),('PTRM input'!$M$422*(1+rvanilla07)^0.5)/A38stdlife))</f>
        <v>0</v>
      </c>
      <c r="AB605" s="251">
        <f ca="1">IF(A38stdlife="n/a","n/a",IF(AB$3&gt;(A38stdlife+$E605),('PTRM input'!$M$422*(1+rvanilla07)^0.5)-SUM($M605:AA605),('PTRM input'!$M$422*(1+rvanilla07)^0.5)/A38stdlife))</f>
        <v>0</v>
      </c>
      <c r="AC605" s="251">
        <f ca="1">IF(A38stdlife="n/a","n/a",IF(AC$3&gt;(A38stdlife+$E605),('PTRM input'!$M$422*(1+rvanilla07)^0.5)-SUM($M605:AB605),('PTRM input'!$M$422*(1+rvanilla07)^0.5)/A38stdlife))</f>
        <v>0</v>
      </c>
      <c r="AD605" s="251">
        <f ca="1">IF(A38stdlife="n/a","n/a",IF(AD$3&gt;(A38stdlife+$E605),('PTRM input'!$M$422*(1+rvanilla07)^0.5)-SUM($M605:AC605),('PTRM input'!$M$422*(1+rvanilla07)^0.5)/A38stdlife))</f>
        <v>0</v>
      </c>
      <c r="AE605" s="251">
        <f ca="1">IF(A38stdlife="n/a","n/a",IF(AE$3&gt;(A38stdlife+$E605),('PTRM input'!$M$422*(1+rvanilla07)^0.5)-SUM($M605:AD605),('PTRM input'!$M$422*(1+rvanilla07)^0.5)/A38stdlife))</f>
        <v>0</v>
      </c>
      <c r="AF605" s="251">
        <f ca="1">IF(A38stdlife="n/a","n/a",IF(AF$3&gt;(A38stdlife+$E605),('PTRM input'!$M$422*(1+rvanilla07)^0.5)-SUM($M605:AE605),('PTRM input'!$M$422*(1+rvanilla07)^0.5)/A38stdlife))</f>
        <v>0</v>
      </c>
      <c r="AG605" s="251">
        <f ca="1">IF(A38stdlife="n/a","n/a",IF(AG$3&gt;(A38stdlife+$E605),('PTRM input'!$M$422*(1+rvanilla07)^0.5)-SUM($M605:AF605),('PTRM input'!$M$422*(1+rvanilla07)^0.5)/A38stdlife))</f>
        <v>0</v>
      </c>
      <c r="AH605" s="251">
        <f ca="1">IF(A38stdlife="n/a","n/a",IF(AH$3&gt;(A38stdlife+$E605),('PTRM input'!$M$422*(1+rvanilla07)^0.5)-SUM($M605:AG605),('PTRM input'!$M$422*(1+rvanilla07)^0.5)/A38stdlife))</f>
        <v>0</v>
      </c>
      <c r="AI605" s="251">
        <f ca="1">IF(A38stdlife="n/a","n/a",IF(AI$3&gt;(A38stdlife+$E605),('PTRM input'!$M$422*(1+rvanilla07)^0.5)-SUM($M605:AH605),('PTRM input'!$M$422*(1+rvanilla07)^0.5)/A38stdlife))</f>
        <v>0</v>
      </c>
      <c r="AJ605" s="251">
        <f ca="1">IF(A38stdlife="n/a","n/a",IF(AJ$3&gt;(A38stdlife+$E605),('PTRM input'!$M$422*(1+rvanilla07)^0.5)-SUM($M605:AI605),('PTRM input'!$M$422*(1+rvanilla07)^0.5)/A38stdlife))</f>
        <v>0</v>
      </c>
      <c r="AK605" s="251">
        <f ca="1">IF(A38stdlife="n/a","n/a",IF(AK$3&gt;(A38stdlife+$E605),('PTRM input'!$M$422*(1+rvanilla07)^0.5)-SUM($M605:AJ605),('PTRM input'!$M$422*(1+rvanilla07)^0.5)/A38stdlife))</f>
        <v>0</v>
      </c>
      <c r="AL605" s="251">
        <f ca="1">IF(A38stdlife="n/a","n/a",IF(AL$3&gt;(A38stdlife+$E605),('PTRM input'!$M$422*(1+rvanilla07)^0.5)-SUM($M605:AK605),('PTRM input'!$M$422*(1+rvanilla07)^0.5)/A38stdlife))</f>
        <v>0</v>
      </c>
      <c r="AM605" s="251">
        <f ca="1">IF(A38stdlife="n/a","n/a",IF(AM$3&gt;(A38stdlife+$E605),('PTRM input'!$M$422*(1+rvanilla07)^0.5)-SUM($M605:AL605),('PTRM input'!$M$422*(1+rvanilla07)^0.5)/A38stdlife))</f>
        <v>0</v>
      </c>
      <c r="AN605" s="251">
        <f ca="1">IF(A38stdlife="n/a","n/a",IF(AN$3&gt;(A38stdlife+$E605),('PTRM input'!$M$422*(1+rvanilla07)^0.5)-SUM($M605:AM605),('PTRM input'!$M$422*(1+rvanilla07)^0.5)/A38stdlife))</f>
        <v>0</v>
      </c>
      <c r="AO605" s="251">
        <f ca="1">IF(A38stdlife="n/a","n/a",IF(AO$3&gt;(A38stdlife+$E605),('PTRM input'!$M$422*(1+rvanilla07)^0.5)-SUM($M605:AN605),('PTRM input'!$M$422*(1+rvanilla07)^0.5)/A38stdlife))</f>
        <v>0</v>
      </c>
      <c r="AP605" s="251">
        <f ca="1">IF(A38stdlife="n/a","n/a",IF(AP$3&gt;(A38stdlife+$E605),('PTRM input'!$M$422*(1+rvanilla07)^0.5)-SUM($M605:AO605),('PTRM input'!$M$422*(1+rvanilla07)^0.5)/A38stdlife))</f>
        <v>0</v>
      </c>
      <c r="AQ605" s="251">
        <f ca="1">IF(A38stdlife="n/a","n/a",IF(AQ$3&gt;(A38stdlife+$E605),('PTRM input'!$M$422*(1+rvanilla07)^0.5)-SUM($M605:AP605),('PTRM input'!$M$422*(1+rvanilla07)^0.5)/A38stdlife))</f>
        <v>0</v>
      </c>
      <c r="AR605" s="251">
        <f ca="1">IF(A38stdlife="n/a","n/a",IF(AR$3&gt;(A38stdlife+$E605),('PTRM input'!$M$422*(1+rvanilla07)^0.5)-SUM($M605:AQ605),('PTRM input'!$M$422*(1+rvanilla07)^0.5)/A38stdlife))</f>
        <v>0</v>
      </c>
      <c r="AS605" s="251">
        <f ca="1">IF(A38stdlife="n/a","n/a",IF(AS$3&gt;(A38stdlife+$E605),('PTRM input'!$M$422*(1+rvanilla07)^0.5)-SUM($M605:AR605),('PTRM input'!$M$422*(1+rvanilla07)^0.5)/A38stdlife))</f>
        <v>0</v>
      </c>
      <c r="AT605" s="251">
        <f ca="1">IF(A38stdlife="n/a","n/a",IF(AT$3&gt;(A38stdlife+$E605),('PTRM input'!$M$422*(1+rvanilla07)^0.5)-SUM($M605:AS605),('PTRM input'!$M$422*(1+rvanilla07)^0.5)/A38stdlife))</f>
        <v>0</v>
      </c>
      <c r="AU605" s="251">
        <f ca="1">IF(A38stdlife="n/a","n/a",IF(AU$3&gt;(A38stdlife+$E605),('PTRM input'!$M$422*(1+rvanilla07)^0.5)-SUM($M605:AT605),('PTRM input'!$M$422*(1+rvanilla07)^0.5)/A38stdlife))</f>
        <v>0</v>
      </c>
      <c r="AV605" s="251">
        <f ca="1">IF(A38stdlife="n/a","n/a",IF(AV$3&gt;(A38stdlife+$E605),('PTRM input'!$M$422*(1+rvanilla07)^0.5)-SUM($M605:AU605),('PTRM input'!$M$422*(1+rvanilla07)^0.5)/A38stdlife))</f>
        <v>0</v>
      </c>
      <c r="AW605" s="251">
        <f ca="1">IF(A38stdlife="n/a","n/a",IF(AW$3&gt;(A38stdlife+$E605),('PTRM input'!$M$422*(1+rvanilla07)^0.5)-SUM($M605:AV605),('PTRM input'!$M$422*(1+rvanilla07)^0.5)/A38stdlife))</f>
        <v>0</v>
      </c>
      <c r="AX605" s="251">
        <f ca="1">IF(A38stdlife="n/a","n/a",IF(AX$3&gt;(A38stdlife+$E605),('PTRM input'!$M$422*(1+rvanilla07)^0.5)-SUM($M605:AW605),('PTRM input'!$M$422*(1+rvanilla07)^0.5)/A38stdlife))</f>
        <v>0</v>
      </c>
      <c r="AY605" s="251">
        <f ca="1">IF(A38stdlife="n/a","n/a",IF(AY$3&gt;(A38stdlife+$E605),('PTRM input'!$M$422*(1+rvanilla07)^0.5)-SUM($M605:AX605),('PTRM input'!$M$422*(1+rvanilla07)^0.5)/A38stdlife))</f>
        <v>0</v>
      </c>
      <c r="AZ605" s="251">
        <f ca="1">IF(A38stdlife="n/a","n/a",IF(AZ$3&gt;(A38stdlife+$E605),('PTRM input'!$M$422*(1+rvanilla07)^0.5)-SUM($M605:AY605),('PTRM input'!$M$422*(1+rvanilla07)^0.5)/A38stdlife))</f>
        <v>0</v>
      </c>
      <c r="BA605" s="251">
        <f ca="1">IF(A38stdlife="n/a","n/a",IF(BA$3&gt;(A38stdlife+$E605),('PTRM input'!$M$422*(1+rvanilla07)^0.5)-SUM($M605:AZ605),('PTRM input'!$M$422*(1+rvanilla07)^0.5)/A38stdlife))</f>
        <v>0</v>
      </c>
      <c r="BB605" s="251">
        <f ca="1">IF(A38stdlife="n/a","n/a",IF(BB$3&gt;(A38stdlife+$E605),('PTRM input'!$M$422*(1+rvanilla07)^0.5)-SUM($M605:BA605),('PTRM input'!$M$422*(1+rvanilla07)^0.5)/A38stdlife))</f>
        <v>0</v>
      </c>
      <c r="BC605" s="251">
        <f ca="1">IF(A38stdlife="n/a","n/a",IF(BC$3&gt;(A38stdlife+$E605),('PTRM input'!$M$422*(1+rvanilla07)^0.5)-SUM($M605:BB605),('PTRM input'!$M$422*(1+rvanilla07)^0.5)/A38stdlife))</f>
        <v>0</v>
      </c>
      <c r="BD605" s="251">
        <f ca="1">IF(A38stdlife="n/a","n/a",IF(BD$3&gt;(A38stdlife+$E605),('PTRM input'!$M$422*(1+rvanilla07)^0.5)-SUM($M605:BC605),('PTRM input'!$M$422*(1+rvanilla07)^0.5)/A38stdlife))</f>
        <v>0</v>
      </c>
      <c r="BE605" s="251">
        <f ca="1">IF(A38stdlife="n/a","n/a",IF(BE$3&gt;(A38stdlife+$E605),('PTRM input'!$M$422*(1+rvanilla07)^0.5)-SUM($M605:BD605),('PTRM input'!$M$422*(1+rvanilla07)^0.5)/A38stdlife))</f>
        <v>0</v>
      </c>
      <c r="BF605" s="251">
        <f ca="1">IF(A38stdlife="n/a","n/a",IF(BF$3&gt;(A38stdlife+$E605),('PTRM input'!$M$422*(1+rvanilla07)^0.5)-SUM($M605:BE605),('PTRM input'!$M$422*(1+rvanilla07)^0.5)/A38stdlife))</f>
        <v>0</v>
      </c>
      <c r="BG605" s="251">
        <f ca="1">IF(A38stdlife="n/a","n/a",IF(BG$3&gt;(A38stdlife+$E605),('PTRM input'!$M$422*(1+rvanilla07)^0.5)-SUM($M605:BF605),('PTRM input'!$M$422*(1+rvanilla07)^0.5)/A38stdlife))</f>
        <v>0</v>
      </c>
      <c r="BH605" s="251">
        <f ca="1">IF(A38stdlife="n/a","n/a",IF(BH$3&gt;(A38stdlife+$E605),('PTRM input'!$M$422*(1+rvanilla07)^0.5)-SUM($M605:BG605),('PTRM input'!$M$422*(1+rvanilla07)^0.5)/A38stdlife))</f>
        <v>0</v>
      </c>
      <c r="BI605" s="251">
        <f ca="1">IF(A38stdlife="n/a","n/a",IF(BI$3&gt;(A38stdlife+$E605),('PTRM input'!$M$422*(1+rvanilla07)^0.5)-SUM($M605:BH605),('PTRM input'!$M$422*(1+rvanilla07)^0.5)/A38stdlife))</f>
        <v>0</v>
      </c>
      <c r="BJ605" s="116"/>
      <c r="BK605" s="116"/>
      <c r="BL605" s="116"/>
      <c r="BM605" s="116"/>
    </row>
    <row r="606" spans="1:65" hidden="1" outlineLevel="2">
      <c r="A606" s="116"/>
      <c r="B606" s="19"/>
      <c r="C606" s="18"/>
      <c r="D606" s="760"/>
      <c r="E606" s="86">
        <v>8</v>
      </c>
      <c r="F606" s="259"/>
      <c r="G606" s="434"/>
      <c r="H606" s="435"/>
      <c r="I606" s="435"/>
      <c r="J606" s="435"/>
      <c r="K606" s="435"/>
      <c r="L606" s="435"/>
      <c r="M606" s="435"/>
      <c r="N606" s="619"/>
      <c r="O606" s="433">
        <f ca="1">IF(A38stdlife="n/a","n/a",IF(O$3&gt;(A38stdlife+$E606),('PTRM input'!$N$422*(1+rvanilla08)^0.5)-SUM($N606:N606),('PTRM input'!$N$422*(1+rvanilla08)^0.5)/A38stdlife))</f>
        <v>0</v>
      </c>
      <c r="P606" s="433">
        <f ca="1">IF(A38stdlife="n/a","n/a",IF(P$3&gt;(A38stdlife+$E606),('PTRM input'!$N$422*(1+rvanilla08)^0.5)-SUM($N606:O606),('PTRM input'!$N$422*(1+rvanilla08)^0.5)/A38stdlife))</f>
        <v>0</v>
      </c>
      <c r="Q606" s="433">
        <f ca="1">IF(A38stdlife="n/a","n/a",IF(Q$3&gt;(A38stdlife+$E606),('PTRM input'!$N$422*(1+rvanilla08)^0.5)-SUM($N606:P606),('PTRM input'!$N$422*(1+rvanilla08)^0.5)/A38stdlife))</f>
        <v>0</v>
      </c>
      <c r="R606" s="251">
        <f ca="1">IF(A38stdlife="n/a","n/a",IF(R$3&gt;(A38stdlife+$E606),('PTRM input'!$N$422*(1+rvanilla08)^0.5)-SUM($N606:Q606),('PTRM input'!$N$422*(1+rvanilla08)^0.5)/A38stdlife))</f>
        <v>0</v>
      </c>
      <c r="S606" s="251">
        <f ca="1">IF(A38stdlife="n/a","n/a",IF(S$3&gt;(A38stdlife+$E606),('PTRM input'!$N$422*(1+rvanilla08)^0.5)-SUM($N606:R606),('PTRM input'!$N$422*(1+rvanilla08)^0.5)/A38stdlife))</f>
        <v>0</v>
      </c>
      <c r="T606" s="251">
        <f ca="1">IF(A38stdlife="n/a","n/a",IF(T$3&gt;(A38stdlife+$E606),('PTRM input'!$N$422*(1+rvanilla08)^0.5)-SUM($N606:S606),('PTRM input'!$N$422*(1+rvanilla08)^0.5)/A38stdlife))</f>
        <v>0</v>
      </c>
      <c r="U606" s="251">
        <f ca="1">IF(A38stdlife="n/a","n/a",IF(U$3&gt;(A38stdlife+$E606),('PTRM input'!$N$422*(1+rvanilla08)^0.5)-SUM($N606:T606),('PTRM input'!$N$422*(1+rvanilla08)^0.5)/A38stdlife))</f>
        <v>0</v>
      </c>
      <c r="V606" s="251">
        <f ca="1">IF(A38stdlife="n/a","n/a",IF(V$3&gt;(A38stdlife+$E606),('PTRM input'!$N$422*(1+rvanilla08)^0.5)-SUM($N606:U606),('PTRM input'!$N$422*(1+rvanilla08)^0.5)/A38stdlife))</f>
        <v>0</v>
      </c>
      <c r="W606" s="251">
        <f ca="1">IF(A38stdlife="n/a","n/a",IF(W$3&gt;(A38stdlife+$E606),('PTRM input'!$N$422*(1+rvanilla08)^0.5)-SUM($N606:V606),('PTRM input'!$N$422*(1+rvanilla08)^0.5)/A38stdlife))</f>
        <v>0</v>
      </c>
      <c r="X606" s="251">
        <f ca="1">IF(A38stdlife="n/a","n/a",IF(X$3&gt;(A38stdlife+$E606),('PTRM input'!$N$422*(1+rvanilla08)^0.5)-SUM($N606:W606),('PTRM input'!$N$422*(1+rvanilla08)^0.5)/A38stdlife))</f>
        <v>0</v>
      </c>
      <c r="Y606" s="251">
        <f ca="1">IF(A38stdlife="n/a","n/a",IF(Y$3&gt;(A38stdlife+$E606),('PTRM input'!$N$422*(1+rvanilla08)^0.5)-SUM($N606:X606),('PTRM input'!$N$422*(1+rvanilla08)^0.5)/A38stdlife))</f>
        <v>0</v>
      </c>
      <c r="Z606" s="251">
        <f ca="1">IF(A38stdlife="n/a","n/a",IF(Z$3&gt;(A38stdlife+$E606),('PTRM input'!$N$422*(1+rvanilla08)^0.5)-SUM($N606:Y606),('PTRM input'!$N$422*(1+rvanilla08)^0.5)/A38stdlife))</f>
        <v>0</v>
      </c>
      <c r="AA606" s="251">
        <f ca="1">IF(A38stdlife="n/a","n/a",IF(AA$3&gt;(A38stdlife+$E606),('PTRM input'!$N$422*(1+rvanilla08)^0.5)-SUM($N606:Z606),('PTRM input'!$N$422*(1+rvanilla08)^0.5)/A38stdlife))</f>
        <v>0</v>
      </c>
      <c r="AB606" s="251">
        <f ca="1">IF(A38stdlife="n/a","n/a",IF(AB$3&gt;(A38stdlife+$E606),('PTRM input'!$N$422*(1+rvanilla08)^0.5)-SUM($N606:AA606),('PTRM input'!$N$422*(1+rvanilla08)^0.5)/A38stdlife))</f>
        <v>0</v>
      </c>
      <c r="AC606" s="251">
        <f ca="1">IF(A38stdlife="n/a","n/a",IF(AC$3&gt;(A38stdlife+$E606),('PTRM input'!$N$422*(1+rvanilla08)^0.5)-SUM($N606:AB606),('PTRM input'!$N$422*(1+rvanilla08)^0.5)/A38stdlife))</f>
        <v>0</v>
      </c>
      <c r="AD606" s="251">
        <f ca="1">IF(A38stdlife="n/a","n/a",IF(AD$3&gt;(A38stdlife+$E606),('PTRM input'!$N$422*(1+rvanilla08)^0.5)-SUM($N606:AC606),('PTRM input'!$N$422*(1+rvanilla08)^0.5)/A38stdlife))</f>
        <v>0</v>
      </c>
      <c r="AE606" s="251">
        <f ca="1">IF(A38stdlife="n/a","n/a",IF(AE$3&gt;(A38stdlife+$E606),('PTRM input'!$N$422*(1+rvanilla08)^0.5)-SUM($N606:AD606),('PTRM input'!$N$422*(1+rvanilla08)^0.5)/A38stdlife))</f>
        <v>0</v>
      </c>
      <c r="AF606" s="251">
        <f ca="1">IF(A38stdlife="n/a","n/a",IF(AF$3&gt;(A38stdlife+$E606),('PTRM input'!$N$422*(1+rvanilla08)^0.5)-SUM($N606:AE606),('PTRM input'!$N$422*(1+rvanilla08)^0.5)/A38stdlife))</f>
        <v>0</v>
      </c>
      <c r="AG606" s="251">
        <f ca="1">IF(A38stdlife="n/a","n/a",IF(AG$3&gt;(A38stdlife+$E606),('PTRM input'!$N$422*(1+rvanilla08)^0.5)-SUM($N606:AF606),('PTRM input'!$N$422*(1+rvanilla08)^0.5)/A38stdlife))</f>
        <v>0</v>
      </c>
      <c r="AH606" s="251">
        <f ca="1">IF(A38stdlife="n/a","n/a",IF(AH$3&gt;(A38stdlife+$E606),('PTRM input'!$N$422*(1+rvanilla08)^0.5)-SUM($N606:AG606),('PTRM input'!$N$422*(1+rvanilla08)^0.5)/A38stdlife))</f>
        <v>0</v>
      </c>
      <c r="AI606" s="251">
        <f ca="1">IF(A38stdlife="n/a","n/a",IF(AI$3&gt;(A38stdlife+$E606),('PTRM input'!$N$422*(1+rvanilla08)^0.5)-SUM($N606:AH606),('PTRM input'!$N$422*(1+rvanilla08)^0.5)/A38stdlife))</f>
        <v>0</v>
      </c>
      <c r="AJ606" s="251">
        <f ca="1">IF(A38stdlife="n/a","n/a",IF(AJ$3&gt;(A38stdlife+$E606),('PTRM input'!$N$422*(1+rvanilla08)^0.5)-SUM($N606:AI606),('PTRM input'!$N$422*(1+rvanilla08)^0.5)/A38stdlife))</f>
        <v>0</v>
      </c>
      <c r="AK606" s="251">
        <f ca="1">IF(A38stdlife="n/a","n/a",IF(AK$3&gt;(A38stdlife+$E606),('PTRM input'!$N$422*(1+rvanilla08)^0.5)-SUM($N606:AJ606),('PTRM input'!$N$422*(1+rvanilla08)^0.5)/A38stdlife))</f>
        <v>0</v>
      </c>
      <c r="AL606" s="251">
        <f ca="1">IF(A38stdlife="n/a","n/a",IF(AL$3&gt;(A38stdlife+$E606),('PTRM input'!$N$422*(1+rvanilla08)^0.5)-SUM($N606:AK606),('PTRM input'!$N$422*(1+rvanilla08)^0.5)/A38stdlife))</f>
        <v>0</v>
      </c>
      <c r="AM606" s="251">
        <f ca="1">IF(A38stdlife="n/a","n/a",IF(AM$3&gt;(A38stdlife+$E606),('PTRM input'!$N$422*(1+rvanilla08)^0.5)-SUM($N606:AL606),('PTRM input'!$N$422*(1+rvanilla08)^0.5)/A38stdlife))</f>
        <v>0</v>
      </c>
      <c r="AN606" s="251">
        <f ca="1">IF(A38stdlife="n/a","n/a",IF(AN$3&gt;(A38stdlife+$E606),('PTRM input'!$N$422*(1+rvanilla08)^0.5)-SUM($N606:AM606),('PTRM input'!$N$422*(1+rvanilla08)^0.5)/A38stdlife))</f>
        <v>0</v>
      </c>
      <c r="AO606" s="251">
        <f ca="1">IF(A38stdlife="n/a","n/a",IF(AO$3&gt;(A38stdlife+$E606),('PTRM input'!$N$422*(1+rvanilla08)^0.5)-SUM($N606:AN606),('PTRM input'!$N$422*(1+rvanilla08)^0.5)/A38stdlife))</f>
        <v>0</v>
      </c>
      <c r="AP606" s="251">
        <f ca="1">IF(A38stdlife="n/a","n/a",IF(AP$3&gt;(A38stdlife+$E606),('PTRM input'!$N$422*(1+rvanilla08)^0.5)-SUM($N606:AO606),('PTRM input'!$N$422*(1+rvanilla08)^0.5)/A38stdlife))</f>
        <v>0</v>
      </c>
      <c r="AQ606" s="251">
        <f ca="1">IF(A38stdlife="n/a","n/a",IF(AQ$3&gt;(A38stdlife+$E606),('PTRM input'!$N$422*(1+rvanilla08)^0.5)-SUM($N606:AP606),('PTRM input'!$N$422*(1+rvanilla08)^0.5)/A38stdlife))</f>
        <v>0</v>
      </c>
      <c r="AR606" s="251">
        <f ca="1">IF(A38stdlife="n/a","n/a",IF(AR$3&gt;(A38stdlife+$E606),('PTRM input'!$N$422*(1+rvanilla08)^0.5)-SUM($N606:AQ606),('PTRM input'!$N$422*(1+rvanilla08)^0.5)/A38stdlife))</f>
        <v>0</v>
      </c>
      <c r="AS606" s="251">
        <f ca="1">IF(A38stdlife="n/a","n/a",IF(AS$3&gt;(A38stdlife+$E606),('PTRM input'!$N$422*(1+rvanilla08)^0.5)-SUM($N606:AR606),('PTRM input'!$N$422*(1+rvanilla08)^0.5)/A38stdlife))</f>
        <v>0</v>
      </c>
      <c r="AT606" s="251">
        <f ca="1">IF(A38stdlife="n/a","n/a",IF(AT$3&gt;(A38stdlife+$E606),('PTRM input'!$N$422*(1+rvanilla08)^0.5)-SUM($N606:AS606),('PTRM input'!$N$422*(1+rvanilla08)^0.5)/A38stdlife))</f>
        <v>0</v>
      </c>
      <c r="AU606" s="251">
        <f ca="1">IF(A38stdlife="n/a","n/a",IF(AU$3&gt;(A38stdlife+$E606),('PTRM input'!$N$422*(1+rvanilla08)^0.5)-SUM($N606:AT606),('PTRM input'!$N$422*(1+rvanilla08)^0.5)/A38stdlife))</f>
        <v>0</v>
      </c>
      <c r="AV606" s="251">
        <f ca="1">IF(A38stdlife="n/a","n/a",IF(AV$3&gt;(A38stdlife+$E606),('PTRM input'!$N$422*(1+rvanilla08)^0.5)-SUM($N606:AU606),('PTRM input'!$N$422*(1+rvanilla08)^0.5)/A38stdlife))</f>
        <v>0</v>
      </c>
      <c r="AW606" s="251">
        <f ca="1">IF(A38stdlife="n/a","n/a",IF(AW$3&gt;(A38stdlife+$E606),('PTRM input'!$N$422*(1+rvanilla08)^0.5)-SUM($N606:AV606),('PTRM input'!$N$422*(1+rvanilla08)^0.5)/A38stdlife))</f>
        <v>0</v>
      </c>
      <c r="AX606" s="251">
        <f ca="1">IF(A38stdlife="n/a","n/a",IF(AX$3&gt;(A38stdlife+$E606),('PTRM input'!$N$422*(1+rvanilla08)^0.5)-SUM($N606:AW606),('PTRM input'!$N$422*(1+rvanilla08)^0.5)/A38stdlife))</f>
        <v>0</v>
      </c>
      <c r="AY606" s="251">
        <f ca="1">IF(A38stdlife="n/a","n/a",IF(AY$3&gt;(A38stdlife+$E606),('PTRM input'!$N$422*(1+rvanilla08)^0.5)-SUM($N606:AX606),('PTRM input'!$N$422*(1+rvanilla08)^0.5)/A38stdlife))</f>
        <v>0</v>
      </c>
      <c r="AZ606" s="251">
        <f ca="1">IF(A38stdlife="n/a","n/a",IF(AZ$3&gt;(A38stdlife+$E606),('PTRM input'!$N$422*(1+rvanilla08)^0.5)-SUM($N606:AY606),('PTRM input'!$N$422*(1+rvanilla08)^0.5)/A38stdlife))</f>
        <v>0</v>
      </c>
      <c r="BA606" s="251">
        <f ca="1">IF(A38stdlife="n/a","n/a",IF(BA$3&gt;(A38stdlife+$E606),('PTRM input'!$N$422*(1+rvanilla08)^0.5)-SUM($N606:AZ606),('PTRM input'!$N$422*(1+rvanilla08)^0.5)/A38stdlife))</f>
        <v>0</v>
      </c>
      <c r="BB606" s="251">
        <f ca="1">IF(A38stdlife="n/a","n/a",IF(BB$3&gt;(A38stdlife+$E606),('PTRM input'!$N$422*(1+rvanilla08)^0.5)-SUM($N606:BA606),('PTRM input'!$N$422*(1+rvanilla08)^0.5)/A38stdlife))</f>
        <v>0</v>
      </c>
      <c r="BC606" s="251">
        <f ca="1">IF(A38stdlife="n/a","n/a",IF(BC$3&gt;(A38stdlife+$E606),('PTRM input'!$N$422*(1+rvanilla08)^0.5)-SUM($N606:BB606),('PTRM input'!$N$422*(1+rvanilla08)^0.5)/A38stdlife))</f>
        <v>0</v>
      </c>
      <c r="BD606" s="251">
        <f ca="1">IF(A38stdlife="n/a","n/a",IF(BD$3&gt;(A38stdlife+$E606),('PTRM input'!$N$422*(1+rvanilla08)^0.5)-SUM($N606:BC606),('PTRM input'!$N$422*(1+rvanilla08)^0.5)/A38stdlife))</f>
        <v>0</v>
      </c>
      <c r="BE606" s="251">
        <f ca="1">IF(A38stdlife="n/a","n/a",IF(BE$3&gt;(A38stdlife+$E606),('PTRM input'!$N$422*(1+rvanilla08)^0.5)-SUM($N606:BD606),('PTRM input'!$N$422*(1+rvanilla08)^0.5)/A38stdlife))</f>
        <v>0</v>
      </c>
      <c r="BF606" s="251">
        <f ca="1">IF(A38stdlife="n/a","n/a",IF(BF$3&gt;(A38stdlife+$E606),('PTRM input'!$N$422*(1+rvanilla08)^0.5)-SUM($N606:BE606),('PTRM input'!$N$422*(1+rvanilla08)^0.5)/A38stdlife))</f>
        <v>0</v>
      </c>
      <c r="BG606" s="251">
        <f ca="1">IF(A38stdlife="n/a","n/a",IF(BG$3&gt;(A38stdlife+$E606),('PTRM input'!$N$422*(1+rvanilla08)^0.5)-SUM($N606:BF606),('PTRM input'!$N$422*(1+rvanilla08)^0.5)/A38stdlife))</f>
        <v>0</v>
      </c>
      <c r="BH606" s="251">
        <f ca="1">IF(A38stdlife="n/a","n/a",IF(BH$3&gt;(A38stdlife+$E606),('PTRM input'!$N$422*(1+rvanilla08)^0.5)-SUM($N606:BG606),('PTRM input'!$N$422*(1+rvanilla08)^0.5)/A38stdlife))</f>
        <v>0</v>
      </c>
      <c r="BI606" s="251">
        <f ca="1">IF(A38stdlife="n/a","n/a",IF(BI$3&gt;(A38stdlife+$E606),('PTRM input'!$N$422*(1+rvanilla08)^0.5)-SUM($N606:BH606),('PTRM input'!$N$422*(1+rvanilla08)^0.5)/A38stdlife))</f>
        <v>0</v>
      </c>
      <c r="BJ606" s="116"/>
      <c r="BK606" s="116"/>
      <c r="BL606" s="116"/>
      <c r="BM606" s="116"/>
    </row>
    <row r="607" spans="1:65" hidden="1" outlineLevel="2">
      <c r="A607" s="116"/>
      <c r="B607" s="19"/>
      <c r="C607" s="18"/>
      <c r="D607" s="760"/>
      <c r="E607" s="86">
        <v>9</v>
      </c>
      <c r="F607" s="259"/>
      <c r="G607" s="434"/>
      <c r="H607" s="435"/>
      <c r="I607" s="435"/>
      <c r="J607" s="435"/>
      <c r="K607" s="435"/>
      <c r="L607" s="435"/>
      <c r="M607" s="435"/>
      <c r="N607" s="435"/>
      <c r="O607" s="619"/>
      <c r="P607" s="433">
        <f ca="1">IF(A38stdlife="n/a","n/a",IF(P$3&gt;(A38stdlife+$E607),('PTRM input'!$O$422*(1+rvanilla09)^0.5)-SUM($O607:O607),('PTRM input'!$O$422*(1+rvanilla09)^0.5)/A38stdlife))</f>
        <v>0</v>
      </c>
      <c r="Q607" s="433">
        <f ca="1">IF(A38stdlife="n/a","n/a",IF(Q$3&gt;(A38stdlife+$E607),('PTRM input'!$O$422*(1+rvanilla09)^0.5)-SUM($O607:P607),('PTRM input'!$O$422*(1+rvanilla09)^0.5)/A38stdlife))</f>
        <v>0</v>
      </c>
      <c r="R607" s="251">
        <f ca="1">IF(A38stdlife="n/a","n/a",IF(R$3&gt;(A38stdlife+$E607),('PTRM input'!$O$422*(1+rvanilla09)^0.5)-SUM($O607:Q607),('PTRM input'!$O$422*(1+rvanilla09)^0.5)/A38stdlife))</f>
        <v>0</v>
      </c>
      <c r="S607" s="251">
        <f ca="1">IF(A38stdlife="n/a","n/a",IF(S$3&gt;(A38stdlife+$E607),('PTRM input'!$O$422*(1+rvanilla09)^0.5)-SUM($O607:R607),('PTRM input'!$O$422*(1+rvanilla09)^0.5)/A38stdlife))</f>
        <v>0</v>
      </c>
      <c r="T607" s="251">
        <f ca="1">IF(A38stdlife="n/a","n/a",IF(T$3&gt;(A38stdlife+$E607),('PTRM input'!$O$422*(1+rvanilla09)^0.5)-SUM($O607:S607),('PTRM input'!$O$422*(1+rvanilla09)^0.5)/A38stdlife))</f>
        <v>0</v>
      </c>
      <c r="U607" s="251">
        <f ca="1">IF(A38stdlife="n/a","n/a",IF(U$3&gt;(A38stdlife+$E607),('PTRM input'!$O$422*(1+rvanilla09)^0.5)-SUM($O607:T607),('PTRM input'!$O$422*(1+rvanilla09)^0.5)/A38stdlife))</f>
        <v>0</v>
      </c>
      <c r="V607" s="251">
        <f ca="1">IF(A38stdlife="n/a","n/a",IF(V$3&gt;(A38stdlife+$E607),('PTRM input'!$O$422*(1+rvanilla09)^0.5)-SUM($O607:U607),('PTRM input'!$O$422*(1+rvanilla09)^0.5)/A38stdlife))</f>
        <v>0</v>
      </c>
      <c r="W607" s="251">
        <f ca="1">IF(A38stdlife="n/a","n/a",IF(W$3&gt;(A38stdlife+$E607),('PTRM input'!$O$422*(1+rvanilla09)^0.5)-SUM($O607:V607),('PTRM input'!$O$422*(1+rvanilla09)^0.5)/A38stdlife))</f>
        <v>0</v>
      </c>
      <c r="X607" s="251">
        <f ca="1">IF(A38stdlife="n/a","n/a",IF(X$3&gt;(A38stdlife+$E607),('PTRM input'!$O$422*(1+rvanilla09)^0.5)-SUM($O607:W607),('PTRM input'!$O$422*(1+rvanilla09)^0.5)/A38stdlife))</f>
        <v>0</v>
      </c>
      <c r="Y607" s="251">
        <f ca="1">IF(A38stdlife="n/a","n/a",IF(Y$3&gt;(A38stdlife+$E607),('PTRM input'!$O$422*(1+rvanilla09)^0.5)-SUM($O607:X607),('PTRM input'!$O$422*(1+rvanilla09)^0.5)/A38stdlife))</f>
        <v>0</v>
      </c>
      <c r="Z607" s="251">
        <f ca="1">IF(A38stdlife="n/a","n/a",IF(Z$3&gt;(A38stdlife+$E607),('PTRM input'!$O$422*(1+rvanilla09)^0.5)-SUM($O607:Y607),('PTRM input'!$O$422*(1+rvanilla09)^0.5)/A38stdlife))</f>
        <v>0</v>
      </c>
      <c r="AA607" s="251">
        <f ca="1">IF(A38stdlife="n/a","n/a",IF(AA$3&gt;(A38stdlife+$E607),('PTRM input'!$O$422*(1+rvanilla09)^0.5)-SUM($O607:Z607),('PTRM input'!$O$422*(1+rvanilla09)^0.5)/A38stdlife))</f>
        <v>0</v>
      </c>
      <c r="AB607" s="251">
        <f ca="1">IF(A38stdlife="n/a","n/a",IF(AB$3&gt;(A38stdlife+$E607),('PTRM input'!$O$422*(1+rvanilla09)^0.5)-SUM($O607:AA607),('PTRM input'!$O$422*(1+rvanilla09)^0.5)/A38stdlife))</f>
        <v>0</v>
      </c>
      <c r="AC607" s="251">
        <f ca="1">IF(A38stdlife="n/a","n/a",IF(AC$3&gt;(A38stdlife+$E607),('PTRM input'!$O$422*(1+rvanilla09)^0.5)-SUM($O607:AB607),('PTRM input'!$O$422*(1+rvanilla09)^0.5)/A38stdlife))</f>
        <v>0</v>
      </c>
      <c r="AD607" s="251">
        <f ca="1">IF(A38stdlife="n/a","n/a",IF(AD$3&gt;(A38stdlife+$E607),('PTRM input'!$O$422*(1+rvanilla09)^0.5)-SUM($O607:AC607),('PTRM input'!$O$422*(1+rvanilla09)^0.5)/A38stdlife))</f>
        <v>0</v>
      </c>
      <c r="AE607" s="251">
        <f ca="1">IF(A38stdlife="n/a","n/a",IF(AE$3&gt;(A38stdlife+$E607),('PTRM input'!$O$422*(1+rvanilla09)^0.5)-SUM($O607:AD607),('PTRM input'!$O$422*(1+rvanilla09)^0.5)/A38stdlife))</f>
        <v>0</v>
      </c>
      <c r="AF607" s="251">
        <f ca="1">IF(A38stdlife="n/a","n/a",IF(AF$3&gt;(A38stdlife+$E607),('PTRM input'!$O$422*(1+rvanilla09)^0.5)-SUM($O607:AE607),('PTRM input'!$O$422*(1+rvanilla09)^0.5)/A38stdlife))</f>
        <v>0</v>
      </c>
      <c r="AG607" s="251">
        <f ca="1">IF(A38stdlife="n/a","n/a",IF(AG$3&gt;(A38stdlife+$E607),('PTRM input'!$O$422*(1+rvanilla09)^0.5)-SUM($O607:AF607),('PTRM input'!$O$422*(1+rvanilla09)^0.5)/A38stdlife))</f>
        <v>0</v>
      </c>
      <c r="AH607" s="251">
        <f ca="1">IF(A38stdlife="n/a","n/a",IF(AH$3&gt;(A38stdlife+$E607),('PTRM input'!$O$422*(1+rvanilla09)^0.5)-SUM($O607:AG607),('PTRM input'!$O$422*(1+rvanilla09)^0.5)/A38stdlife))</f>
        <v>0</v>
      </c>
      <c r="AI607" s="251">
        <f ca="1">IF(A38stdlife="n/a","n/a",IF(AI$3&gt;(A38stdlife+$E607),('PTRM input'!$O$422*(1+rvanilla09)^0.5)-SUM($O607:AH607),('PTRM input'!$O$422*(1+rvanilla09)^0.5)/A38stdlife))</f>
        <v>0</v>
      </c>
      <c r="AJ607" s="251">
        <f ca="1">IF(A38stdlife="n/a","n/a",IF(AJ$3&gt;(A38stdlife+$E607),('PTRM input'!$O$422*(1+rvanilla09)^0.5)-SUM($O607:AI607),('PTRM input'!$O$422*(1+rvanilla09)^0.5)/A38stdlife))</f>
        <v>0</v>
      </c>
      <c r="AK607" s="251">
        <f ca="1">IF(A38stdlife="n/a","n/a",IF(AK$3&gt;(A38stdlife+$E607),('PTRM input'!$O$422*(1+rvanilla09)^0.5)-SUM($O607:AJ607),('PTRM input'!$O$422*(1+rvanilla09)^0.5)/A38stdlife))</f>
        <v>0</v>
      </c>
      <c r="AL607" s="251">
        <f ca="1">IF(A38stdlife="n/a","n/a",IF(AL$3&gt;(A38stdlife+$E607),('PTRM input'!$O$422*(1+rvanilla09)^0.5)-SUM($O607:AK607),('PTRM input'!$O$422*(1+rvanilla09)^0.5)/A38stdlife))</f>
        <v>0</v>
      </c>
      <c r="AM607" s="251">
        <f ca="1">IF(A38stdlife="n/a","n/a",IF(AM$3&gt;(A38stdlife+$E607),('PTRM input'!$O$422*(1+rvanilla09)^0.5)-SUM($O607:AL607),('PTRM input'!$O$422*(1+rvanilla09)^0.5)/A38stdlife))</f>
        <v>0</v>
      </c>
      <c r="AN607" s="251">
        <f ca="1">IF(A38stdlife="n/a","n/a",IF(AN$3&gt;(A38stdlife+$E607),('PTRM input'!$O$422*(1+rvanilla09)^0.5)-SUM($O607:AM607),('PTRM input'!$O$422*(1+rvanilla09)^0.5)/A38stdlife))</f>
        <v>0</v>
      </c>
      <c r="AO607" s="251">
        <f ca="1">IF(A38stdlife="n/a","n/a",IF(AO$3&gt;(A38stdlife+$E607),('PTRM input'!$O$422*(1+rvanilla09)^0.5)-SUM($O607:AN607),('PTRM input'!$O$422*(1+rvanilla09)^0.5)/A38stdlife))</f>
        <v>0</v>
      </c>
      <c r="AP607" s="251">
        <f ca="1">IF(A38stdlife="n/a","n/a",IF(AP$3&gt;(A38stdlife+$E607),('PTRM input'!$O$422*(1+rvanilla09)^0.5)-SUM($O607:AO607),('PTRM input'!$O$422*(1+rvanilla09)^0.5)/A38stdlife))</f>
        <v>0</v>
      </c>
      <c r="AQ607" s="251">
        <f ca="1">IF(A38stdlife="n/a","n/a",IF(AQ$3&gt;(A38stdlife+$E607),('PTRM input'!$O$422*(1+rvanilla09)^0.5)-SUM($O607:AP607),('PTRM input'!$O$422*(1+rvanilla09)^0.5)/A38stdlife))</f>
        <v>0</v>
      </c>
      <c r="AR607" s="251">
        <f ca="1">IF(A38stdlife="n/a","n/a",IF(AR$3&gt;(A38stdlife+$E607),('PTRM input'!$O$422*(1+rvanilla09)^0.5)-SUM($O607:AQ607),('PTRM input'!$O$422*(1+rvanilla09)^0.5)/A38stdlife))</f>
        <v>0</v>
      </c>
      <c r="AS607" s="251">
        <f ca="1">IF(A38stdlife="n/a","n/a",IF(AS$3&gt;(A38stdlife+$E607),('PTRM input'!$O$422*(1+rvanilla09)^0.5)-SUM($O607:AR607),('PTRM input'!$O$422*(1+rvanilla09)^0.5)/A38stdlife))</f>
        <v>0</v>
      </c>
      <c r="AT607" s="251">
        <f ca="1">IF(A38stdlife="n/a","n/a",IF(AT$3&gt;(A38stdlife+$E607),('PTRM input'!$O$422*(1+rvanilla09)^0.5)-SUM($O607:AS607),('PTRM input'!$O$422*(1+rvanilla09)^0.5)/A38stdlife))</f>
        <v>0</v>
      </c>
      <c r="AU607" s="251">
        <f ca="1">IF(A38stdlife="n/a","n/a",IF(AU$3&gt;(A38stdlife+$E607),('PTRM input'!$O$422*(1+rvanilla09)^0.5)-SUM($O607:AT607),('PTRM input'!$O$422*(1+rvanilla09)^0.5)/A38stdlife))</f>
        <v>0</v>
      </c>
      <c r="AV607" s="251">
        <f ca="1">IF(A38stdlife="n/a","n/a",IF(AV$3&gt;(A38stdlife+$E607),('PTRM input'!$O$422*(1+rvanilla09)^0.5)-SUM($O607:AU607),('PTRM input'!$O$422*(1+rvanilla09)^0.5)/A38stdlife))</f>
        <v>0</v>
      </c>
      <c r="AW607" s="251">
        <f ca="1">IF(A38stdlife="n/a","n/a",IF(AW$3&gt;(A38stdlife+$E607),('PTRM input'!$O$422*(1+rvanilla09)^0.5)-SUM($O607:AV607),('PTRM input'!$O$422*(1+rvanilla09)^0.5)/A38stdlife))</f>
        <v>0</v>
      </c>
      <c r="AX607" s="251">
        <f ca="1">IF(A38stdlife="n/a","n/a",IF(AX$3&gt;(A38stdlife+$E607),('PTRM input'!$O$422*(1+rvanilla09)^0.5)-SUM($O607:AW607),('PTRM input'!$O$422*(1+rvanilla09)^0.5)/A38stdlife))</f>
        <v>0</v>
      </c>
      <c r="AY607" s="251">
        <f ca="1">IF(A38stdlife="n/a","n/a",IF(AY$3&gt;(A38stdlife+$E607),('PTRM input'!$O$422*(1+rvanilla09)^0.5)-SUM($O607:AX607),('PTRM input'!$O$422*(1+rvanilla09)^0.5)/A38stdlife))</f>
        <v>0</v>
      </c>
      <c r="AZ607" s="251">
        <f ca="1">IF(A38stdlife="n/a","n/a",IF(AZ$3&gt;(A38stdlife+$E607),('PTRM input'!$O$422*(1+rvanilla09)^0.5)-SUM($O607:AY607),('PTRM input'!$O$422*(1+rvanilla09)^0.5)/A38stdlife))</f>
        <v>0</v>
      </c>
      <c r="BA607" s="251">
        <f ca="1">IF(A38stdlife="n/a","n/a",IF(BA$3&gt;(A38stdlife+$E607),('PTRM input'!$O$422*(1+rvanilla09)^0.5)-SUM($O607:AZ607),('PTRM input'!$O$422*(1+rvanilla09)^0.5)/A38stdlife))</f>
        <v>0</v>
      </c>
      <c r="BB607" s="251">
        <f ca="1">IF(A38stdlife="n/a","n/a",IF(BB$3&gt;(A38stdlife+$E607),('PTRM input'!$O$422*(1+rvanilla09)^0.5)-SUM($O607:BA607),('PTRM input'!$O$422*(1+rvanilla09)^0.5)/A38stdlife))</f>
        <v>0</v>
      </c>
      <c r="BC607" s="251">
        <f ca="1">IF(A38stdlife="n/a","n/a",IF(BC$3&gt;(A38stdlife+$E607),('PTRM input'!$O$422*(1+rvanilla09)^0.5)-SUM($O607:BB607),('PTRM input'!$O$422*(1+rvanilla09)^0.5)/A38stdlife))</f>
        <v>0</v>
      </c>
      <c r="BD607" s="251">
        <f ca="1">IF(A38stdlife="n/a","n/a",IF(BD$3&gt;(A38stdlife+$E607),('PTRM input'!$O$422*(1+rvanilla09)^0.5)-SUM($O607:BC607),('PTRM input'!$O$422*(1+rvanilla09)^0.5)/A38stdlife))</f>
        <v>0</v>
      </c>
      <c r="BE607" s="251">
        <f ca="1">IF(A38stdlife="n/a","n/a",IF(BE$3&gt;(A38stdlife+$E607),('PTRM input'!$O$422*(1+rvanilla09)^0.5)-SUM($O607:BD607),('PTRM input'!$O$422*(1+rvanilla09)^0.5)/A38stdlife))</f>
        <v>0</v>
      </c>
      <c r="BF607" s="251">
        <f ca="1">IF(A38stdlife="n/a","n/a",IF(BF$3&gt;(A38stdlife+$E607),('PTRM input'!$O$422*(1+rvanilla09)^0.5)-SUM($O607:BE607),('PTRM input'!$O$422*(1+rvanilla09)^0.5)/A38stdlife))</f>
        <v>0</v>
      </c>
      <c r="BG607" s="251">
        <f ca="1">IF(A38stdlife="n/a","n/a",IF(BG$3&gt;(A38stdlife+$E607),('PTRM input'!$O$422*(1+rvanilla09)^0.5)-SUM($O607:BF607),('PTRM input'!$O$422*(1+rvanilla09)^0.5)/A38stdlife))</f>
        <v>0</v>
      </c>
      <c r="BH607" s="251">
        <f ca="1">IF(A38stdlife="n/a","n/a",IF(BH$3&gt;(A38stdlife+$E607),('PTRM input'!$O$422*(1+rvanilla09)^0.5)-SUM($O607:BG607),('PTRM input'!$O$422*(1+rvanilla09)^0.5)/A38stdlife))</f>
        <v>0</v>
      </c>
      <c r="BI607" s="251">
        <f ca="1">IF(A38stdlife="n/a","n/a",IF(BI$3&gt;(A38stdlife+$E607),('PTRM input'!$O$422*(1+rvanilla09)^0.5)-SUM($O607:BH607),('PTRM input'!$O$422*(1+rvanilla09)^0.5)/A38stdlife))</f>
        <v>0</v>
      </c>
      <c r="BJ607" s="116"/>
      <c r="BK607" s="116"/>
      <c r="BL607" s="116"/>
      <c r="BM607" s="116"/>
    </row>
    <row r="608" spans="1:65" hidden="1" outlineLevel="2">
      <c r="A608" s="116"/>
      <c r="B608" s="19"/>
      <c r="C608" s="18"/>
      <c r="D608" s="760"/>
      <c r="E608" s="87">
        <v>10</v>
      </c>
      <c r="F608" s="259"/>
      <c r="G608" s="434"/>
      <c r="H608" s="435"/>
      <c r="I608" s="435"/>
      <c r="J608" s="435"/>
      <c r="K608" s="435"/>
      <c r="L608" s="435"/>
      <c r="M608" s="435"/>
      <c r="N608" s="435"/>
      <c r="O608" s="435"/>
      <c r="P608" s="619"/>
      <c r="Q608" s="433">
        <f ca="1">IF(A38stdlife="n/a","n/a",IF(Q$3&gt;(A38stdlife+$E608),('PTRM input'!$P$422*(1+rvanilla10)^0.5)-SUM($P608:P608),('PTRM input'!$P$422*(1+rvanilla10)^0.5)/A38stdlife))</f>
        <v>0</v>
      </c>
      <c r="R608" s="251">
        <f ca="1">IF(A38stdlife="n/a","n/a",IF(R$3&gt;(A38stdlife+$E608),('PTRM input'!$P$422*(1+rvanilla10)^0.5)-SUM($P608:Q608),('PTRM input'!$P$422*(1+rvanilla10)^0.5)/A38stdlife))</f>
        <v>0</v>
      </c>
      <c r="S608" s="251">
        <f ca="1">IF(A38stdlife="n/a","n/a",IF(S$3&gt;(A38stdlife+$E608),('PTRM input'!$P$422*(1+rvanilla10)^0.5)-SUM($P608:R608),('PTRM input'!$P$422*(1+rvanilla10)^0.5)/A38stdlife))</f>
        <v>0</v>
      </c>
      <c r="T608" s="251">
        <f ca="1">IF(A38stdlife="n/a","n/a",IF(T$3&gt;(A38stdlife+$E608),('PTRM input'!$P$422*(1+rvanilla10)^0.5)-SUM($P608:S608),('PTRM input'!$P$422*(1+rvanilla10)^0.5)/A38stdlife))</f>
        <v>0</v>
      </c>
      <c r="U608" s="251">
        <f ca="1">IF(A38stdlife="n/a","n/a",IF(U$3&gt;(A38stdlife+$E608),('PTRM input'!$P$422*(1+rvanilla10)^0.5)-SUM($P608:T608),('PTRM input'!$P$422*(1+rvanilla10)^0.5)/A38stdlife))</f>
        <v>0</v>
      </c>
      <c r="V608" s="251">
        <f ca="1">IF(A38stdlife="n/a","n/a",IF(V$3&gt;(A38stdlife+$E608),('PTRM input'!$P$422*(1+rvanilla10)^0.5)-SUM($P608:U608),('PTRM input'!$P$422*(1+rvanilla10)^0.5)/A38stdlife))</f>
        <v>0</v>
      </c>
      <c r="W608" s="251">
        <f ca="1">IF(A38stdlife="n/a","n/a",IF(W$3&gt;(A38stdlife+$E608),('PTRM input'!$P$422*(1+rvanilla10)^0.5)-SUM($P608:V608),('PTRM input'!$P$422*(1+rvanilla10)^0.5)/A38stdlife))</f>
        <v>0</v>
      </c>
      <c r="X608" s="251">
        <f ca="1">IF(A38stdlife="n/a","n/a",IF(X$3&gt;(A38stdlife+$E608),('PTRM input'!$P$422*(1+rvanilla10)^0.5)-SUM($P608:W608),('PTRM input'!$P$422*(1+rvanilla10)^0.5)/A38stdlife))</f>
        <v>0</v>
      </c>
      <c r="Y608" s="251">
        <f ca="1">IF(A38stdlife="n/a","n/a",IF(Y$3&gt;(A38stdlife+$E608),('PTRM input'!$P$422*(1+rvanilla10)^0.5)-SUM($P608:X608),('PTRM input'!$P$422*(1+rvanilla10)^0.5)/A38stdlife))</f>
        <v>0</v>
      </c>
      <c r="Z608" s="251">
        <f ca="1">IF(A38stdlife="n/a","n/a",IF(Z$3&gt;(A38stdlife+$E608),('PTRM input'!$P$422*(1+rvanilla10)^0.5)-SUM($P608:Y608),('PTRM input'!$P$422*(1+rvanilla10)^0.5)/A38stdlife))</f>
        <v>0</v>
      </c>
      <c r="AA608" s="251">
        <f ca="1">IF(A38stdlife="n/a","n/a",IF(AA$3&gt;(A38stdlife+$E608),('PTRM input'!$P$422*(1+rvanilla10)^0.5)-SUM($P608:Z608),('PTRM input'!$P$422*(1+rvanilla10)^0.5)/A38stdlife))</f>
        <v>0</v>
      </c>
      <c r="AB608" s="251">
        <f ca="1">IF(A38stdlife="n/a","n/a",IF(AB$3&gt;(A38stdlife+$E608),('PTRM input'!$P$422*(1+rvanilla10)^0.5)-SUM($P608:AA608),('PTRM input'!$P$422*(1+rvanilla10)^0.5)/A38stdlife))</f>
        <v>0</v>
      </c>
      <c r="AC608" s="251">
        <f ca="1">IF(A38stdlife="n/a","n/a",IF(AC$3&gt;(A38stdlife+$E608),('PTRM input'!$P$422*(1+rvanilla10)^0.5)-SUM($P608:AB608),('PTRM input'!$P$422*(1+rvanilla10)^0.5)/A38stdlife))</f>
        <v>0</v>
      </c>
      <c r="AD608" s="251">
        <f ca="1">IF(A38stdlife="n/a","n/a",IF(AD$3&gt;(A38stdlife+$E608),('PTRM input'!$P$422*(1+rvanilla10)^0.5)-SUM($P608:AC608),('PTRM input'!$P$422*(1+rvanilla10)^0.5)/A38stdlife))</f>
        <v>0</v>
      </c>
      <c r="AE608" s="251">
        <f ca="1">IF(A38stdlife="n/a","n/a",IF(AE$3&gt;(A38stdlife+$E608),('PTRM input'!$P$422*(1+rvanilla10)^0.5)-SUM($P608:AD608),('PTRM input'!$P$422*(1+rvanilla10)^0.5)/A38stdlife))</f>
        <v>0</v>
      </c>
      <c r="AF608" s="251">
        <f ca="1">IF(A38stdlife="n/a","n/a",IF(AF$3&gt;(A38stdlife+$E608),('PTRM input'!$P$422*(1+rvanilla10)^0.5)-SUM($P608:AE608),('PTRM input'!$P$422*(1+rvanilla10)^0.5)/A38stdlife))</f>
        <v>0</v>
      </c>
      <c r="AG608" s="251">
        <f ca="1">IF(A38stdlife="n/a","n/a",IF(AG$3&gt;(A38stdlife+$E608),('PTRM input'!$P$422*(1+rvanilla10)^0.5)-SUM($P608:AF608),('PTRM input'!$P$422*(1+rvanilla10)^0.5)/A38stdlife))</f>
        <v>0</v>
      </c>
      <c r="AH608" s="251">
        <f ca="1">IF(A38stdlife="n/a","n/a",IF(AH$3&gt;(A38stdlife+$E608),('PTRM input'!$P$422*(1+rvanilla10)^0.5)-SUM($P608:AG608),('PTRM input'!$P$422*(1+rvanilla10)^0.5)/A38stdlife))</f>
        <v>0</v>
      </c>
      <c r="AI608" s="251">
        <f ca="1">IF(A38stdlife="n/a","n/a",IF(AI$3&gt;(A38stdlife+$E608),('PTRM input'!$P$422*(1+rvanilla10)^0.5)-SUM($P608:AH608),('PTRM input'!$P$422*(1+rvanilla10)^0.5)/A38stdlife))</f>
        <v>0</v>
      </c>
      <c r="AJ608" s="251">
        <f ca="1">IF(A38stdlife="n/a","n/a",IF(AJ$3&gt;(A38stdlife+$E608),('PTRM input'!$P$422*(1+rvanilla10)^0.5)-SUM($P608:AI608),('PTRM input'!$P$422*(1+rvanilla10)^0.5)/A38stdlife))</f>
        <v>0</v>
      </c>
      <c r="AK608" s="251">
        <f ca="1">IF(A38stdlife="n/a","n/a",IF(AK$3&gt;(A38stdlife+$E608),('PTRM input'!$P$422*(1+rvanilla10)^0.5)-SUM($P608:AJ608),('PTRM input'!$P$422*(1+rvanilla10)^0.5)/A38stdlife))</f>
        <v>0</v>
      </c>
      <c r="AL608" s="251">
        <f ca="1">IF(A38stdlife="n/a","n/a",IF(AL$3&gt;(A38stdlife+$E608),('PTRM input'!$P$422*(1+rvanilla10)^0.5)-SUM($P608:AK608),('PTRM input'!$P$422*(1+rvanilla10)^0.5)/A38stdlife))</f>
        <v>0</v>
      </c>
      <c r="AM608" s="251">
        <f ca="1">IF(A38stdlife="n/a","n/a",IF(AM$3&gt;(A38stdlife+$E608),('PTRM input'!$P$422*(1+rvanilla10)^0.5)-SUM($P608:AL608),('PTRM input'!$P$422*(1+rvanilla10)^0.5)/A38stdlife))</f>
        <v>0</v>
      </c>
      <c r="AN608" s="251">
        <f ca="1">IF(A38stdlife="n/a","n/a",IF(AN$3&gt;(A38stdlife+$E608),('PTRM input'!$P$422*(1+rvanilla10)^0.5)-SUM($P608:AM608),('PTRM input'!$P$422*(1+rvanilla10)^0.5)/A38stdlife))</f>
        <v>0</v>
      </c>
      <c r="AO608" s="251">
        <f ca="1">IF(A38stdlife="n/a","n/a",IF(AO$3&gt;(A38stdlife+$E608),('PTRM input'!$P$422*(1+rvanilla10)^0.5)-SUM($P608:AN608),('PTRM input'!$P$422*(1+rvanilla10)^0.5)/A38stdlife))</f>
        <v>0</v>
      </c>
      <c r="AP608" s="251">
        <f ca="1">IF(A38stdlife="n/a","n/a",IF(AP$3&gt;(A38stdlife+$E608),('PTRM input'!$P$422*(1+rvanilla10)^0.5)-SUM($P608:AO608),('PTRM input'!$P$422*(1+rvanilla10)^0.5)/A38stdlife))</f>
        <v>0</v>
      </c>
      <c r="AQ608" s="251">
        <f ca="1">IF(A38stdlife="n/a","n/a",IF(AQ$3&gt;(A38stdlife+$E608),('PTRM input'!$P$422*(1+rvanilla10)^0.5)-SUM($P608:AP608),('PTRM input'!$P$422*(1+rvanilla10)^0.5)/A38stdlife))</f>
        <v>0</v>
      </c>
      <c r="AR608" s="251">
        <f ca="1">IF(A38stdlife="n/a","n/a",IF(AR$3&gt;(A38stdlife+$E608),('PTRM input'!$P$422*(1+rvanilla10)^0.5)-SUM($P608:AQ608),('PTRM input'!$P$422*(1+rvanilla10)^0.5)/A38stdlife))</f>
        <v>0</v>
      </c>
      <c r="AS608" s="251">
        <f ca="1">IF(A38stdlife="n/a","n/a",IF(AS$3&gt;(A38stdlife+$E608),('PTRM input'!$P$422*(1+rvanilla10)^0.5)-SUM($P608:AR608),('PTRM input'!$P$422*(1+rvanilla10)^0.5)/A38stdlife))</f>
        <v>0</v>
      </c>
      <c r="AT608" s="251">
        <f ca="1">IF(A38stdlife="n/a","n/a",IF(AT$3&gt;(A38stdlife+$E608),('PTRM input'!$P$422*(1+rvanilla10)^0.5)-SUM($P608:AS608),('PTRM input'!$P$422*(1+rvanilla10)^0.5)/A38stdlife))</f>
        <v>0</v>
      </c>
      <c r="AU608" s="251">
        <f ca="1">IF(A38stdlife="n/a","n/a",IF(AU$3&gt;(A38stdlife+$E608),('PTRM input'!$P$422*(1+rvanilla10)^0.5)-SUM($P608:AT608),('PTRM input'!$P$422*(1+rvanilla10)^0.5)/A38stdlife))</f>
        <v>0</v>
      </c>
      <c r="AV608" s="251">
        <f ca="1">IF(A38stdlife="n/a","n/a",IF(AV$3&gt;(A38stdlife+$E608),('PTRM input'!$P$422*(1+rvanilla10)^0.5)-SUM($P608:AU608),('PTRM input'!$P$422*(1+rvanilla10)^0.5)/A38stdlife))</f>
        <v>0</v>
      </c>
      <c r="AW608" s="251">
        <f ca="1">IF(A38stdlife="n/a","n/a",IF(AW$3&gt;(A38stdlife+$E608),('PTRM input'!$P$422*(1+rvanilla10)^0.5)-SUM($P608:AV608),('PTRM input'!$P$422*(1+rvanilla10)^0.5)/A38stdlife))</f>
        <v>0</v>
      </c>
      <c r="AX608" s="251">
        <f ca="1">IF(A38stdlife="n/a","n/a",IF(AX$3&gt;(A38stdlife+$E608),('PTRM input'!$P$422*(1+rvanilla10)^0.5)-SUM($P608:AW608),('PTRM input'!$P$422*(1+rvanilla10)^0.5)/A38stdlife))</f>
        <v>0</v>
      </c>
      <c r="AY608" s="251">
        <f ca="1">IF(A38stdlife="n/a","n/a",IF(AY$3&gt;(A38stdlife+$E608),('PTRM input'!$P$422*(1+rvanilla10)^0.5)-SUM($P608:AX608),('PTRM input'!$P$422*(1+rvanilla10)^0.5)/A38stdlife))</f>
        <v>0</v>
      </c>
      <c r="AZ608" s="251">
        <f ca="1">IF(A38stdlife="n/a","n/a",IF(AZ$3&gt;(A38stdlife+$E608),('PTRM input'!$P$422*(1+rvanilla10)^0.5)-SUM($P608:AY608),('PTRM input'!$P$422*(1+rvanilla10)^0.5)/A38stdlife))</f>
        <v>0</v>
      </c>
      <c r="BA608" s="251">
        <f ca="1">IF(A38stdlife="n/a","n/a",IF(BA$3&gt;(A38stdlife+$E608),('PTRM input'!$P$422*(1+rvanilla10)^0.5)-SUM($P608:AZ608),('PTRM input'!$P$422*(1+rvanilla10)^0.5)/A38stdlife))</f>
        <v>0</v>
      </c>
      <c r="BB608" s="251">
        <f ca="1">IF(A38stdlife="n/a","n/a",IF(BB$3&gt;(A38stdlife+$E608),('PTRM input'!$P$422*(1+rvanilla10)^0.5)-SUM($P608:BA608),('PTRM input'!$P$422*(1+rvanilla10)^0.5)/A38stdlife))</f>
        <v>0</v>
      </c>
      <c r="BC608" s="251">
        <f ca="1">IF(A38stdlife="n/a","n/a",IF(BC$3&gt;(A38stdlife+$E608),('PTRM input'!$P$422*(1+rvanilla10)^0.5)-SUM($P608:BB608),('PTRM input'!$P$422*(1+rvanilla10)^0.5)/A38stdlife))</f>
        <v>0</v>
      </c>
      <c r="BD608" s="251">
        <f ca="1">IF(A38stdlife="n/a","n/a",IF(BD$3&gt;(A38stdlife+$E608),('PTRM input'!$P$422*(1+rvanilla10)^0.5)-SUM($P608:BC608),('PTRM input'!$P$422*(1+rvanilla10)^0.5)/A38stdlife))</f>
        <v>0</v>
      </c>
      <c r="BE608" s="251">
        <f ca="1">IF(A38stdlife="n/a","n/a",IF(BE$3&gt;(A38stdlife+$E608),('PTRM input'!$P$422*(1+rvanilla10)^0.5)-SUM($P608:BD608),('PTRM input'!$P$422*(1+rvanilla10)^0.5)/A38stdlife))</f>
        <v>0</v>
      </c>
      <c r="BF608" s="251">
        <f ca="1">IF(A38stdlife="n/a","n/a",IF(BF$3&gt;(A38stdlife+$E608),('PTRM input'!$P$422*(1+rvanilla10)^0.5)-SUM($P608:BE608),('PTRM input'!$P$422*(1+rvanilla10)^0.5)/A38stdlife))</f>
        <v>0</v>
      </c>
      <c r="BG608" s="251">
        <f ca="1">IF(A38stdlife="n/a","n/a",IF(BG$3&gt;(A38stdlife+$E608),('PTRM input'!$P$422*(1+rvanilla10)^0.5)-SUM($P608:BF608),('PTRM input'!$P$422*(1+rvanilla10)^0.5)/A38stdlife))</f>
        <v>0</v>
      </c>
      <c r="BH608" s="251">
        <f ca="1">IF(A38stdlife="n/a","n/a",IF(BH$3&gt;(A38stdlife+$E608),('PTRM input'!$P$422*(1+rvanilla10)^0.5)-SUM($P608:BG608),('PTRM input'!$P$422*(1+rvanilla10)^0.5)/A38stdlife))</f>
        <v>0</v>
      </c>
      <c r="BI608" s="251">
        <f ca="1">IF(A38stdlife="n/a","n/a",IF(BI$3&gt;(A38stdlife+$E608),('PTRM input'!$P$422*(1+rvanilla10)^0.5)-SUM($P608:BH608),('PTRM input'!$P$422*(1+rvanilla10)^0.5)/A38stdlife))</f>
        <v>0</v>
      </c>
      <c r="BJ608" s="116"/>
      <c r="BK608" s="116"/>
      <c r="BL608" s="116"/>
      <c r="BM608" s="116"/>
    </row>
    <row r="609" spans="1:65" hidden="1" outlineLevel="1" collapsed="1">
      <c r="A609" s="116"/>
      <c r="B609" s="9"/>
      <c r="C609" s="19">
        <f>Asset38</f>
        <v>0</v>
      </c>
      <c r="D609" s="9"/>
      <c r="E609" s="9"/>
      <c r="F609" s="260"/>
      <c r="G609" s="261">
        <f>SUM(G597:G608)</f>
        <v>0</v>
      </c>
      <c r="H609" s="261">
        <f t="shared" ref="H609:K609" ca="1" si="160">SUM(H597:H608)</f>
        <v>0</v>
      </c>
      <c r="I609" s="261">
        <f t="shared" ca="1" si="160"/>
        <v>0</v>
      </c>
      <c r="J609" s="261">
        <f t="shared" ca="1" si="160"/>
        <v>0</v>
      </c>
      <c r="K609" s="261">
        <f t="shared" ca="1" si="160"/>
        <v>0</v>
      </c>
      <c r="L609" s="261">
        <f t="shared" ref="L609:BI609" ca="1" si="161">SUM(L597:L608)</f>
        <v>0</v>
      </c>
      <c r="M609" s="261">
        <f t="shared" ca="1" si="161"/>
        <v>0</v>
      </c>
      <c r="N609" s="261">
        <f t="shared" ca="1" si="161"/>
        <v>0</v>
      </c>
      <c r="O609" s="261">
        <f t="shared" ca="1" si="161"/>
        <v>0</v>
      </c>
      <c r="P609" s="261">
        <f t="shared" ca="1" si="161"/>
        <v>0</v>
      </c>
      <c r="Q609" s="261">
        <f t="shared" ca="1" si="161"/>
        <v>0</v>
      </c>
      <c r="R609" s="371">
        <f t="shared" ca="1" si="161"/>
        <v>0</v>
      </c>
      <c r="S609" s="371">
        <f t="shared" ca="1" si="161"/>
        <v>0</v>
      </c>
      <c r="T609" s="371">
        <f t="shared" ca="1" si="161"/>
        <v>0</v>
      </c>
      <c r="U609" s="371">
        <f t="shared" ca="1" si="161"/>
        <v>0</v>
      </c>
      <c r="V609" s="371">
        <f t="shared" ca="1" si="161"/>
        <v>0</v>
      </c>
      <c r="W609" s="371">
        <f t="shared" ca="1" si="161"/>
        <v>0</v>
      </c>
      <c r="X609" s="371">
        <f t="shared" ca="1" si="161"/>
        <v>0</v>
      </c>
      <c r="Y609" s="371">
        <f t="shared" ca="1" si="161"/>
        <v>0</v>
      </c>
      <c r="Z609" s="371">
        <f t="shared" ca="1" si="161"/>
        <v>0</v>
      </c>
      <c r="AA609" s="371">
        <f t="shared" ca="1" si="161"/>
        <v>0</v>
      </c>
      <c r="AB609" s="371">
        <f t="shared" ca="1" si="161"/>
        <v>0</v>
      </c>
      <c r="AC609" s="371">
        <f t="shared" ca="1" si="161"/>
        <v>0</v>
      </c>
      <c r="AD609" s="371">
        <f t="shared" ca="1" si="161"/>
        <v>0</v>
      </c>
      <c r="AE609" s="371">
        <f t="shared" ca="1" si="161"/>
        <v>0</v>
      </c>
      <c r="AF609" s="371">
        <f t="shared" ca="1" si="161"/>
        <v>0</v>
      </c>
      <c r="AG609" s="371">
        <f t="shared" ca="1" si="161"/>
        <v>0</v>
      </c>
      <c r="AH609" s="371">
        <f t="shared" ca="1" si="161"/>
        <v>0</v>
      </c>
      <c r="AI609" s="371">
        <f t="shared" ca="1" si="161"/>
        <v>0</v>
      </c>
      <c r="AJ609" s="371">
        <f t="shared" ca="1" si="161"/>
        <v>0</v>
      </c>
      <c r="AK609" s="371">
        <f t="shared" ca="1" si="161"/>
        <v>0</v>
      </c>
      <c r="AL609" s="371">
        <f t="shared" ca="1" si="161"/>
        <v>0</v>
      </c>
      <c r="AM609" s="371">
        <f t="shared" ca="1" si="161"/>
        <v>0</v>
      </c>
      <c r="AN609" s="371">
        <f t="shared" ca="1" si="161"/>
        <v>0</v>
      </c>
      <c r="AO609" s="371">
        <f t="shared" ca="1" si="161"/>
        <v>0</v>
      </c>
      <c r="AP609" s="371">
        <f t="shared" ca="1" si="161"/>
        <v>0</v>
      </c>
      <c r="AQ609" s="371">
        <f t="shared" ca="1" si="161"/>
        <v>0</v>
      </c>
      <c r="AR609" s="371">
        <f t="shared" ca="1" si="161"/>
        <v>0</v>
      </c>
      <c r="AS609" s="371">
        <f t="shared" ca="1" si="161"/>
        <v>0</v>
      </c>
      <c r="AT609" s="371">
        <f t="shared" ca="1" si="161"/>
        <v>0</v>
      </c>
      <c r="AU609" s="371">
        <f t="shared" ca="1" si="161"/>
        <v>0</v>
      </c>
      <c r="AV609" s="371">
        <f t="shared" ca="1" si="161"/>
        <v>0</v>
      </c>
      <c r="AW609" s="371">
        <f t="shared" ca="1" si="161"/>
        <v>0</v>
      </c>
      <c r="AX609" s="371">
        <f t="shared" ca="1" si="161"/>
        <v>0</v>
      </c>
      <c r="AY609" s="371">
        <f t="shared" ca="1" si="161"/>
        <v>0</v>
      </c>
      <c r="AZ609" s="371">
        <f t="shared" ca="1" si="161"/>
        <v>0</v>
      </c>
      <c r="BA609" s="371">
        <f t="shared" ca="1" si="161"/>
        <v>0</v>
      </c>
      <c r="BB609" s="371">
        <f t="shared" ca="1" si="161"/>
        <v>0</v>
      </c>
      <c r="BC609" s="371">
        <f t="shared" ca="1" si="161"/>
        <v>0</v>
      </c>
      <c r="BD609" s="371">
        <f t="shared" ca="1" si="161"/>
        <v>0</v>
      </c>
      <c r="BE609" s="371">
        <f t="shared" ca="1" si="161"/>
        <v>0</v>
      </c>
      <c r="BF609" s="371">
        <f t="shared" ca="1" si="161"/>
        <v>0</v>
      </c>
      <c r="BG609" s="371">
        <f t="shared" ca="1" si="161"/>
        <v>0</v>
      </c>
      <c r="BH609" s="371">
        <f t="shared" ca="1" si="161"/>
        <v>0</v>
      </c>
      <c r="BI609" s="371">
        <f t="shared" ca="1" si="161"/>
        <v>0</v>
      </c>
      <c r="BJ609" s="116"/>
      <c r="BK609" s="116"/>
      <c r="BL609" s="116"/>
      <c r="BM609" s="116"/>
    </row>
    <row r="610" spans="1:65" hidden="1" outlineLevel="2">
      <c r="A610" s="116"/>
      <c r="B610" s="106">
        <f>C622</f>
        <v>0</v>
      </c>
      <c r="C610" s="614"/>
      <c r="D610" s="615" t="s">
        <v>236</v>
      </c>
      <c r="E610" s="614"/>
      <c r="F610" s="616"/>
      <c r="G610" s="617">
        <f>IF(('PTRM input'!$E$515='PTRM input'!$G$514),IF(G$3&gt;A39remlife,A39acvalue-SUM(F610:$F610),IF(A39remlife="N/A","n/a",A39acvalue/A39remlife)),'PTRM input'!G$558)</f>
        <v>0</v>
      </c>
      <c r="H610" s="617">
        <f>IF(('PTRM input'!$E$515='PTRM input'!$G$514),IF(H$3&gt;A39remlife,A39acvalue-SUM($F610:G610),IF(A39remlife="N/A","n/a",A39acvalue/A39remlife)),'PTRM input'!H$558)</f>
        <v>0</v>
      </c>
      <c r="I610" s="617">
        <f>IF(('PTRM input'!$E$515='PTRM input'!$G$514),IF(I$3&gt;A39remlife,A39acvalue-SUM($F610:H610),IF(A39remlife="N/A","n/a",A39acvalue/A39remlife)),'PTRM input'!I$558)</f>
        <v>0</v>
      </c>
      <c r="J610" s="617">
        <f>IF(('PTRM input'!$E$515='PTRM input'!$G$514),IF(J$3&gt;A39remlife,A39acvalue-SUM($F610:I610),IF(A39remlife="N/A","n/a",A39acvalue/A39remlife)),'PTRM input'!J$558)</f>
        <v>0</v>
      </c>
      <c r="K610" s="617">
        <f>IF(('PTRM input'!$E$515='PTRM input'!$G$514),IF(K$3&gt;A39remlife,A39acvalue-SUM($F610:J610),IF(A39remlife="N/A","n/a",A39acvalue/A39remlife)),'PTRM input'!K$558)</f>
        <v>0</v>
      </c>
      <c r="L610" s="617">
        <f>IF(('PTRM input'!$E$515='PTRM input'!$G$514),IF(L$3&gt;A39remlife,A39acvalue-SUM($F610:K610),IF(A39remlife="N/A","n/a",A39acvalue/A39remlife)),'PTRM input'!L$558)</f>
        <v>0</v>
      </c>
      <c r="M610" s="617">
        <f>IF(('PTRM input'!$E$515='PTRM input'!$G$514),IF(M$3&gt;A39remlife,A39acvalue-SUM($F610:L610),IF(A39remlife="N/A","n/a",A39acvalue/A39remlife)),'PTRM input'!M$558)</f>
        <v>0</v>
      </c>
      <c r="N610" s="617">
        <f>IF(('PTRM input'!$E$515='PTRM input'!$G$514),IF(N$3&gt;A39remlife,A39acvalue-SUM($F610:M610),IF(A39remlife="N/A","n/a",A39acvalue/A39remlife)),'PTRM input'!N$558)</f>
        <v>0</v>
      </c>
      <c r="O610" s="617">
        <f>IF(('PTRM input'!$E$515='PTRM input'!$G$514),IF(O$3&gt;A39remlife,A39acvalue-SUM($F610:N610),IF(A39remlife="N/A","n/a",A39acvalue/A39remlife)),'PTRM input'!O$558)</f>
        <v>0</v>
      </c>
      <c r="P610" s="617">
        <f>IF(('PTRM input'!$E$515='PTRM input'!$G$514),IF(P$3&gt;A39remlife,A39acvalue-SUM($F610:O610),IF(A39remlife="N/A","n/a",A39acvalue/A39remlife)),'PTRM input'!P$558)</f>
        <v>0</v>
      </c>
      <c r="Q610" s="617">
        <f>IF(('PTRM input'!$E$515='PTRM input'!$G$514),IF(Q$3&gt;A39remlife,A39acvalue-SUM($F610:P610),IF(A39remlife="N/A","n/a",A39acvalue/A39remlife)),'PTRM input'!Q$558)</f>
        <v>0</v>
      </c>
      <c r="R610" s="617">
        <f>IF(('PTRM input'!$E$515='PTRM input'!$G$514),IF(R$3&gt;A39remlife,A39acvalue-SUM($F610:Q610),IF(A39remlife="N/A","n/a",A39acvalue/A39remlife)),'PTRM input'!R$558)</f>
        <v>0</v>
      </c>
      <c r="S610" s="617">
        <f>IF(('PTRM input'!$E$515='PTRM input'!$G$514),IF(S$3&gt;A39remlife,A39acvalue-SUM($F610:R610),IF(A39remlife="N/A","n/a",A39acvalue/A39remlife)),'PTRM input'!S$558)</f>
        <v>0</v>
      </c>
      <c r="T610" s="617">
        <f>IF(('PTRM input'!$E$515='PTRM input'!$G$514),IF(T$3&gt;A39remlife,A39acvalue-SUM($F610:S610),IF(A39remlife="N/A","n/a",A39acvalue/A39remlife)),'PTRM input'!T$558)</f>
        <v>0</v>
      </c>
      <c r="U610" s="617">
        <f>IF(('PTRM input'!$E$515='PTRM input'!$G$514),IF(U$3&gt;A39remlife,A39acvalue-SUM($F610:T610),IF(A39remlife="N/A","n/a",A39acvalue/A39remlife)),'PTRM input'!U$558)</f>
        <v>0</v>
      </c>
      <c r="V610" s="617">
        <f>IF(('PTRM input'!$E$515='PTRM input'!$G$514),IF(V$3&gt;A39remlife,A39acvalue-SUM($F610:U610),IF(A39remlife="N/A","n/a",A39acvalue/A39remlife)),'PTRM input'!V$558)</f>
        <v>0</v>
      </c>
      <c r="W610" s="617">
        <f>IF(('PTRM input'!$E$515='PTRM input'!$G$514),IF(W$3&gt;A39remlife,A39acvalue-SUM($F610:V610),IF(A39remlife="N/A","n/a",A39acvalue/A39remlife)),'PTRM input'!W$558)</f>
        <v>0</v>
      </c>
      <c r="X610" s="617">
        <f>IF(('PTRM input'!$E$515='PTRM input'!$G$514),IF(X$3&gt;A39remlife,A39acvalue-SUM($F610:W610),IF(A39remlife="N/A","n/a",A39acvalue/A39remlife)),'PTRM input'!X$558)</f>
        <v>0</v>
      </c>
      <c r="Y610" s="617">
        <f>IF(('PTRM input'!$E$515='PTRM input'!$G$514),IF(Y$3&gt;A39remlife,A39acvalue-SUM($F610:X610),IF(A39remlife="N/A","n/a",A39acvalue/A39remlife)),'PTRM input'!Y$558)</f>
        <v>0</v>
      </c>
      <c r="Z610" s="617">
        <f>IF(('PTRM input'!$E$515='PTRM input'!$G$514),IF(Z$3&gt;A39remlife,A39acvalue-SUM($F610:Y610),IF(A39remlife="N/A","n/a",A39acvalue/A39remlife)),'PTRM input'!Z$558)</f>
        <v>0</v>
      </c>
      <c r="AA610" s="617">
        <f>IF(('PTRM input'!$E$515='PTRM input'!$G$514),IF(AA$3&gt;A39remlife,A39acvalue-SUM($F610:Z610),IF(A39remlife="N/A","n/a",A39acvalue/A39remlife)),'PTRM input'!AA$558)</f>
        <v>0</v>
      </c>
      <c r="AB610" s="617">
        <f>IF(('PTRM input'!$E$515='PTRM input'!$G$514),IF(AB$3&gt;A39remlife,A39acvalue-SUM($F610:AA610),IF(A39remlife="N/A","n/a",A39acvalue/A39remlife)),'PTRM input'!AB$558)</f>
        <v>0</v>
      </c>
      <c r="AC610" s="617">
        <f>IF(('PTRM input'!$E$515='PTRM input'!$G$514),IF(AC$3&gt;A39remlife,A39acvalue-SUM($F610:AB610),IF(A39remlife="N/A","n/a",A39acvalue/A39remlife)),'PTRM input'!AC$558)</f>
        <v>0</v>
      </c>
      <c r="AD610" s="617">
        <f>IF(('PTRM input'!$E$515='PTRM input'!$G$514),IF(AD$3&gt;A39remlife,A39acvalue-SUM($F610:AC610),IF(A39remlife="N/A","n/a",A39acvalue/A39remlife)),'PTRM input'!AD$558)</f>
        <v>0</v>
      </c>
      <c r="AE610" s="617">
        <f>IF(('PTRM input'!$E$515='PTRM input'!$G$514),IF(AE$3&gt;A39remlife,A39acvalue-SUM($F610:AD610),IF(A39remlife="N/A","n/a",A39acvalue/A39remlife)),'PTRM input'!AE$558)</f>
        <v>0</v>
      </c>
      <c r="AF610" s="617">
        <f>IF(('PTRM input'!$E$515='PTRM input'!$G$514),IF(AF$3&gt;A39remlife,A39acvalue-SUM($F610:AE610),IF(A39remlife="N/A","n/a",A39acvalue/A39remlife)),'PTRM input'!AF$558)</f>
        <v>0</v>
      </c>
      <c r="AG610" s="617">
        <f>IF(('PTRM input'!$E$515='PTRM input'!$G$514),IF(AG$3&gt;A39remlife,A39acvalue-SUM($F610:AF610),IF(A39remlife="N/A","n/a",A39acvalue/A39remlife)),'PTRM input'!AG$558)</f>
        <v>0</v>
      </c>
      <c r="AH610" s="617">
        <f>IF(('PTRM input'!$E$515='PTRM input'!$G$514),IF(AH$3&gt;A39remlife,A39acvalue-SUM($F610:AG610),IF(A39remlife="N/A","n/a",A39acvalue/A39remlife)),'PTRM input'!AH$558)</f>
        <v>0</v>
      </c>
      <c r="AI610" s="617">
        <f>IF(('PTRM input'!$E$515='PTRM input'!$G$514),IF(AI$3&gt;A39remlife,A39acvalue-SUM($F610:AH610),IF(A39remlife="N/A","n/a",A39acvalue/A39remlife)),'PTRM input'!AI$558)</f>
        <v>0</v>
      </c>
      <c r="AJ610" s="617">
        <f>IF(('PTRM input'!$E$515='PTRM input'!$G$514),IF(AJ$3&gt;A39remlife,A39acvalue-SUM($F610:AI610),IF(A39remlife="N/A","n/a",A39acvalue/A39remlife)),'PTRM input'!AJ$558)</f>
        <v>0</v>
      </c>
      <c r="AK610" s="617">
        <f>IF(('PTRM input'!$E$515='PTRM input'!$G$514),IF(AK$3&gt;A39remlife,A39acvalue-SUM($F610:AJ610),IF(A39remlife="N/A","n/a",A39acvalue/A39remlife)),'PTRM input'!AK$558)</f>
        <v>0</v>
      </c>
      <c r="AL610" s="617">
        <f>IF(('PTRM input'!$E$515='PTRM input'!$G$514),IF(AL$3&gt;A39remlife,A39acvalue-SUM($F610:AK610),IF(A39remlife="N/A","n/a",A39acvalue/A39remlife)),'PTRM input'!AL$558)</f>
        <v>0</v>
      </c>
      <c r="AM610" s="617">
        <f>IF(('PTRM input'!$E$515='PTRM input'!$G$514),IF(AM$3&gt;A39remlife,A39acvalue-SUM($F610:AL610),IF(A39remlife="N/A","n/a",A39acvalue/A39remlife)),'PTRM input'!AM$558)</f>
        <v>0</v>
      </c>
      <c r="AN610" s="617">
        <f>IF(('PTRM input'!$E$515='PTRM input'!$G$514),IF(AN$3&gt;A39remlife,A39acvalue-SUM($F610:AM610),IF(A39remlife="N/A","n/a",A39acvalue/A39remlife)),'PTRM input'!AN$558)</f>
        <v>0</v>
      </c>
      <c r="AO610" s="617">
        <f>IF(('PTRM input'!$E$515='PTRM input'!$G$514),IF(AO$3&gt;A39remlife,A39acvalue-SUM($F610:AN610),IF(A39remlife="N/A","n/a",A39acvalue/A39remlife)),'PTRM input'!AO$558)</f>
        <v>0</v>
      </c>
      <c r="AP610" s="617">
        <f>IF(('PTRM input'!$E$515='PTRM input'!$G$514),IF(AP$3&gt;A39remlife,A39acvalue-SUM($F610:AO610),IF(A39remlife="N/A","n/a",A39acvalue/A39remlife)),'PTRM input'!AP$558)</f>
        <v>0</v>
      </c>
      <c r="AQ610" s="617">
        <f>IF(('PTRM input'!$E$515='PTRM input'!$G$514),IF(AQ$3&gt;A39remlife,A39acvalue-SUM($F610:AP610),IF(A39remlife="N/A","n/a",A39acvalue/A39remlife)),'PTRM input'!AQ$558)</f>
        <v>0</v>
      </c>
      <c r="AR610" s="617">
        <f>IF(('PTRM input'!$E$515='PTRM input'!$G$514),IF(AR$3&gt;A39remlife,A39acvalue-SUM($F610:AQ610),IF(A39remlife="N/A","n/a",A39acvalue/A39remlife)),'PTRM input'!AR$558)</f>
        <v>0</v>
      </c>
      <c r="AS610" s="617">
        <f>IF(('PTRM input'!$E$515='PTRM input'!$G$514),IF(AS$3&gt;A39remlife,A39acvalue-SUM($F610:AR610),IF(A39remlife="N/A","n/a",A39acvalue/A39remlife)),'PTRM input'!AS$558)</f>
        <v>0</v>
      </c>
      <c r="AT610" s="617">
        <f>IF(('PTRM input'!$E$515='PTRM input'!$G$514),IF(AT$3&gt;A39remlife,A39acvalue-SUM($F610:AS610),IF(A39remlife="N/A","n/a",A39acvalue/A39remlife)),'PTRM input'!AT$558)</f>
        <v>0</v>
      </c>
      <c r="AU610" s="617">
        <f>IF(('PTRM input'!$E$515='PTRM input'!$G$514),IF(AU$3&gt;A39remlife,A39acvalue-SUM($F610:AT610),IF(A39remlife="N/A","n/a",A39acvalue/A39remlife)),'PTRM input'!AU$558)</f>
        <v>0</v>
      </c>
      <c r="AV610" s="617">
        <f>IF(('PTRM input'!$E$515='PTRM input'!$G$514),IF(AV$3&gt;A39remlife,A39acvalue-SUM($F610:AU610),IF(A39remlife="N/A","n/a",A39acvalue/A39remlife)),'PTRM input'!AV$558)</f>
        <v>0</v>
      </c>
      <c r="AW610" s="617">
        <f>IF(('PTRM input'!$E$515='PTRM input'!$G$514),IF(AW$3&gt;A39remlife,A39acvalue-SUM($F610:AV610),IF(A39remlife="N/A","n/a",A39acvalue/A39remlife)),'PTRM input'!AW$558)</f>
        <v>0</v>
      </c>
      <c r="AX610" s="617">
        <f>IF(('PTRM input'!$E$515='PTRM input'!$G$514),IF(AX$3&gt;A39remlife,A39acvalue-SUM($F610:AW610),IF(A39remlife="N/A","n/a",A39acvalue/A39remlife)),'PTRM input'!AX$558)</f>
        <v>0</v>
      </c>
      <c r="AY610" s="617">
        <f>IF(('PTRM input'!$E$515='PTRM input'!$G$514),IF(AY$3&gt;A39remlife,A39acvalue-SUM($F610:AX610),IF(A39remlife="N/A","n/a",A39acvalue/A39remlife)),'PTRM input'!AY$558)</f>
        <v>0</v>
      </c>
      <c r="AZ610" s="617">
        <f>IF(('PTRM input'!$E$515='PTRM input'!$G$514),IF(AZ$3&gt;A39remlife,A39acvalue-SUM($F610:AY610),IF(A39remlife="N/A","n/a",A39acvalue/A39remlife)),'PTRM input'!AZ$558)</f>
        <v>0</v>
      </c>
      <c r="BA610" s="617">
        <f>IF(('PTRM input'!$E$515='PTRM input'!$G$514),IF(BA$3&gt;A39remlife,A39acvalue-SUM($F610:AZ610),IF(A39remlife="N/A","n/a",A39acvalue/A39remlife)),'PTRM input'!BA$558)</f>
        <v>0</v>
      </c>
      <c r="BB610" s="617">
        <f>IF(('PTRM input'!$E$515='PTRM input'!$G$514),IF(BB$3&gt;A39remlife,A39acvalue-SUM($F610:BA610),IF(A39remlife="N/A","n/a",A39acvalue/A39remlife)),'PTRM input'!BB$558)</f>
        <v>0</v>
      </c>
      <c r="BC610" s="617">
        <f>IF(('PTRM input'!$E$515='PTRM input'!$G$514),IF(BC$3&gt;A39remlife,A39acvalue-SUM($F610:BB610),IF(A39remlife="N/A","n/a",A39acvalue/A39remlife)),'PTRM input'!BC$558)</f>
        <v>0</v>
      </c>
      <c r="BD610" s="617">
        <f>IF(('PTRM input'!$E$515='PTRM input'!$G$514),IF(BD$3&gt;A39remlife,A39acvalue-SUM($F610:BC610),IF(A39remlife="N/A","n/a",A39acvalue/A39remlife)),'PTRM input'!BD$558)</f>
        <v>0</v>
      </c>
      <c r="BE610" s="617">
        <f>IF(('PTRM input'!$E$515='PTRM input'!$G$514),IF(BE$3&gt;A39remlife,A39acvalue-SUM($F610:BD610),IF(A39remlife="N/A","n/a",A39acvalue/A39remlife)),'PTRM input'!BE$558)</f>
        <v>0</v>
      </c>
      <c r="BF610" s="617">
        <f>IF(('PTRM input'!$E$515='PTRM input'!$G$514),IF(BF$3&gt;A39remlife,A39acvalue-SUM($F610:BE610),IF(A39remlife="N/A","n/a",A39acvalue/A39remlife)),'PTRM input'!BF$558)</f>
        <v>0</v>
      </c>
      <c r="BG610" s="617">
        <f>IF(('PTRM input'!$E$515='PTRM input'!$G$514),IF(BG$3&gt;A39remlife,A39acvalue-SUM($F610:BF610),IF(A39remlife="N/A","n/a",A39acvalue/A39remlife)),'PTRM input'!BG$558)</f>
        <v>0</v>
      </c>
      <c r="BH610" s="617">
        <f>IF(('PTRM input'!$E$515='PTRM input'!$G$514),IF(BH$3&gt;A39remlife,A39acvalue-SUM($F610:BG610),IF(A39remlife="N/A","n/a",A39acvalue/A39remlife)),'PTRM input'!BH$558)</f>
        <v>0</v>
      </c>
      <c r="BI610" s="617">
        <f>IF(('PTRM input'!$E$515='PTRM input'!$G$514),IF(BI$3&gt;A39remlife,A39acvalue-SUM($F610:BH610),IF(A39remlife="N/A","n/a",A39acvalue/A39remlife)),'PTRM input'!BI$558)</f>
        <v>0</v>
      </c>
      <c r="BJ610" s="116"/>
      <c r="BK610" s="116"/>
      <c r="BL610" s="116"/>
      <c r="BM610" s="116"/>
    </row>
    <row r="611" spans="1:65" ht="12.75" hidden="1" customHeight="1" outlineLevel="2">
      <c r="A611" s="116"/>
      <c r="B611" s="19"/>
      <c r="C611" s="18"/>
      <c r="D611" s="760" t="s">
        <v>237</v>
      </c>
      <c r="E611" s="86">
        <v>0</v>
      </c>
      <c r="F611" s="259"/>
      <c r="G611" s="433"/>
      <c r="H611" s="433"/>
      <c r="I611" s="433"/>
      <c r="J611" s="433"/>
      <c r="K611" s="433"/>
      <c r="L611" s="433"/>
      <c r="M611" s="433"/>
      <c r="N611" s="433"/>
      <c r="O611" s="433"/>
      <c r="P611" s="433"/>
      <c r="Q611" s="433"/>
      <c r="R611" s="251"/>
      <c r="S611" s="251"/>
      <c r="T611" s="251"/>
      <c r="U611" s="251"/>
      <c r="V611" s="251"/>
      <c r="W611" s="251"/>
      <c r="X611" s="251"/>
      <c r="Y611" s="251"/>
      <c r="Z611" s="251"/>
      <c r="AA611" s="251"/>
      <c r="AB611" s="251"/>
      <c r="AC611" s="251"/>
      <c r="AD611" s="251"/>
      <c r="AE611" s="251"/>
      <c r="AF611" s="251"/>
      <c r="AG611" s="251"/>
      <c r="AH611" s="251"/>
      <c r="AI611" s="251"/>
      <c r="AJ611" s="251"/>
      <c r="AK611" s="251"/>
      <c r="AL611" s="251"/>
      <c r="AM611" s="251"/>
      <c r="AN611" s="251"/>
      <c r="AO611" s="251"/>
      <c r="AP611" s="251"/>
      <c r="AQ611" s="251"/>
      <c r="AR611" s="251"/>
      <c r="AS611" s="251"/>
      <c r="AT611" s="251"/>
      <c r="AU611" s="251"/>
      <c r="AV611" s="251"/>
      <c r="AW611" s="251"/>
      <c r="AX611" s="251"/>
      <c r="AY611" s="251"/>
      <c r="AZ611" s="251"/>
      <c r="BA611" s="251"/>
      <c r="BB611" s="251"/>
      <c r="BC611" s="251"/>
      <c r="BD611" s="251"/>
      <c r="BE611" s="251"/>
      <c r="BF611" s="251"/>
      <c r="BG611" s="251"/>
      <c r="BH611" s="251"/>
      <c r="BI611" s="251"/>
      <c r="BJ611" s="116"/>
      <c r="BK611" s="116"/>
      <c r="BL611" s="116"/>
      <c r="BM611" s="116"/>
    </row>
    <row r="612" spans="1:65" hidden="1" outlineLevel="2">
      <c r="A612" s="116"/>
      <c r="B612" s="19"/>
      <c r="C612" s="18"/>
      <c r="D612" s="760"/>
      <c r="E612" s="86">
        <v>1</v>
      </c>
      <c r="F612" s="259"/>
      <c r="G612" s="618"/>
      <c r="H612" s="433">
        <f ca="1">IF(A39stdlife="n/a","n/a",IF(H$3&gt;(A39stdlife+$E612),('PTRM input'!$G$423*(1+rvanilla01)^0.5)-SUM(G612:$G612),('PTRM input'!$G$423*(1+rvanilla01)^0.5)/A39stdlife))</f>
        <v>0</v>
      </c>
      <c r="I612" s="433">
        <f ca="1">IF(A39stdlife="n/a","n/a",IF(I$3&gt;(A39stdlife+$E612),('PTRM input'!$G$423*(1+rvanilla01)^0.5)-SUM($G612:H612),('PTRM input'!$G$423*(1+rvanilla01)^0.5)/A39stdlife))</f>
        <v>0</v>
      </c>
      <c r="J612" s="433">
        <f ca="1">IF(A39stdlife="n/a","n/a",IF(J$3&gt;(A39stdlife+$E612),('PTRM input'!$G$423*(1+rvanilla01)^0.5)-SUM($G612:I612),('PTRM input'!$G$423*(1+rvanilla01)^0.5)/A39stdlife))</f>
        <v>0</v>
      </c>
      <c r="K612" s="433">
        <f ca="1">IF(A39stdlife="n/a","n/a",IF(K$3&gt;(A39stdlife+$E612),('PTRM input'!$G$423*(1+rvanilla01)^0.5)-SUM($G612:J612),('PTRM input'!$G$423*(1+rvanilla01)^0.5)/A39stdlife))</f>
        <v>0</v>
      </c>
      <c r="L612" s="433">
        <f ca="1">IF(A39stdlife="n/a","n/a",IF(L$3&gt;(A39stdlife+$E612),('PTRM input'!$G$423*(1+rvanilla01)^0.5)-SUM($G612:K612),('PTRM input'!$G$423*(1+rvanilla01)^0.5)/A39stdlife))</f>
        <v>0</v>
      </c>
      <c r="M612" s="433">
        <f ca="1">IF(A39stdlife="n/a","n/a",IF(M$3&gt;(A39stdlife+$E612),('PTRM input'!$G$423*(1+rvanilla01)^0.5)-SUM($G612:L612),('PTRM input'!$G$423*(1+rvanilla01)^0.5)/A39stdlife))</f>
        <v>0</v>
      </c>
      <c r="N612" s="433">
        <f ca="1">IF(A39stdlife="n/a","n/a",IF(N$3&gt;(A39stdlife+$E612),('PTRM input'!$G$423*(1+rvanilla01)^0.5)-SUM($G612:M612),('PTRM input'!$G$423*(1+rvanilla01)^0.5)/A39stdlife))</f>
        <v>0</v>
      </c>
      <c r="O612" s="433">
        <f ca="1">IF(A39stdlife="n/a","n/a",IF(O$3&gt;(A39stdlife+$E612),('PTRM input'!$G$423*(1+rvanilla01)^0.5)-SUM($G612:N612),('PTRM input'!$G$423*(1+rvanilla01)^0.5)/A39stdlife))</f>
        <v>0</v>
      </c>
      <c r="P612" s="433">
        <f ca="1">IF(A39stdlife="n/a","n/a",IF(P$3&gt;(A39stdlife+$E612),('PTRM input'!$G$423*(1+rvanilla01)^0.5)-SUM($G612:O612),('PTRM input'!$G$423*(1+rvanilla01)^0.5)/A39stdlife))</f>
        <v>0</v>
      </c>
      <c r="Q612" s="433">
        <f ca="1">IF(A39stdlife="n/a","n/a",IF(Q$3&gt;(A39stdlife+$E612),('PTRM input'!$G$423*(1+rvanilla01)^0.5)-SUM($G612:P612),('PTRM input'!$G$423*(1+rvanilla01)^0.5)/A39stdlife))</f>
        <v>0</v>
      </c>
      <c r="R612" s="251">
        <f ca="1">IF(A39stdlife="n/a","n/a",IF(R$3&gt;(A39stdlife+$E612),('PTRM input'!$G$423*(1+rvanilla01)^0.5)-SUM($G612:Q612),('PTRM input'!$G$423*(1+rvanilla01)^0.5)/A39stdlife))</f>
        <v>0</v>
      </c>
      <c r="S612" s="251">
        <f ca="1">IF(A39stdlife="n/a","n/a",IF(S$3&gt;(A39stdlife+$E612),('PTRM input'!$G$423*(1+rvanilla01)^0.5)-SUM($G612:R612),('PTRM input'!$G$423*(1+rvanilla01)^0.5)/A39stdlife))</f>
        <v>0</v>
      </c>
      <c r="T612" s="251">
        <f ca="1">IF(A39stdlife="n/a","n/a",IF(T$3&gt;(A39stdlife+$E612),('PTRM input'!$G$423*(1+rvanilla01)^0.5)-SUM($G612:S612),('PTRM input'!$G$423*(1+rvanilla01)^0.5)/A39stdlife))</f>
        <v>0</v>
      </c>
      <c r="U612" s="251">
        <f ca="1">IF(A39stdlife="n/a","n/a",IF(U$3&gt;(A39stdlife+$E612),('PTRM input'!$G$423*(1+rvanilla01)^0.5)-SUM($G612:T612),('PTRM input'!$G$423*(1+rvanilla01)^0.5)/A39stdlife))</f>
        <v>0</v>
      </c>
      <c r="V612" s="251">
        <f ca="1">IF(A39stdlife="n/a","n/a",IF(V$3&gt;(A39stdlife+$E612),('PTRM input'!$G$423*(1+rvanilla01)^0.5)-SUM($G612:U612),('PTRM input'!$G$423*(1+rvanilla01)^0.5)/A39stdlife))</f>
        <v>0</v>
      </c>
      <c r="W612" s="251">
        <f ca="1">IF(A39stdlife="n/a","n/a",IF(W$3&gt;(A39stdlife+$E612),('PTRM input'!$G$423*(1+rvanilla01)^0.5)-SUM($G612:V612),('PTRM input'!$G$423*(1+rvanilla01)^0.5)/A39stdlife))</f>
        <v>0</v>
      </c>
      <c r="X612" s="251">
        <f ca="1">IF(A39stdlife="n/a","n/a",IF(X$3&gt;(A39stdlife+$E612),('PTRM input'!$G$423*(1+rvanilla01)^0.5)-SUM($G612:W612),('PTRM input'!$G$423*(1+rvanilla01)^0.5)/A39stdlife))</f>
        <v>0</v>
      </c>
      <c r="Y612" s="251">
        <f ca="1">IF(A39stdlife="n/a","n/a",IF(Y$3&gt;(A39stdlife+$E612),('PTRM input'!$G$423*(1+rvanilla01)^0.5)-SUM($G612:X612),('PTRM input'!$G$423*(1+rvanilla01)^0.5)/A39stdlife))</f>
        <v>0</v>
      </c>
      <c r="Z612" s="251">
        <f ca="1">IF(A39stdlife="n/a","n/a",IF(Z$3&gt;(A39stdlife+$E612),('PTRM input'!$G$423*(1+rvanilla01)^0.5)-SUM($G612:Y612),('PTRM input'!$G$423*(1+rvanilla01)^0.5)/A39stdlife))</f>
        <v>0</v>
      </c>
      <c r="AA612" s="251">
        <f ca="1">IF(A39stdlife="n/a","n/a",IF(AA$3&gt;(A39stdlife+$E612),('PTRM input'!$G$423*(1+rvanilla01)^0.5)-SUM($G612:Z612),('PTRM input'!$G$423*(1+rvanilla01)^0.5)/A39stdlife))</f>
        <v>0</v>
      </c>
      <c r="AB612" s="251">
        <f ca="1">IF(A39stdlife="n/a","n/a",IF(AB$3&gt;(A39stdlife+$E612),('PTRM input'!$G$423*(1+rvanilla01)^0.5)-SUM($G612:AA612),('PTRM input'!$G$423*(1+rvanilla01)^0.5)/A39stdlife))</f>
        <v>0</v>
      </c>
      <c r="AC612" s="251">
        <f ca="1">IF(A39stdlife="n/a","n/a",IF(AC$3&gt;(A39stdlife+$E612),('PTRM input'!$G$423*(1+rvanilla01)^0.5)-SUM($G612:AB612),('PTRM input'!$G$423*(1+rvanilla01)^0.5)/A39stdlife))</f>
        <v>0</v>
      </c>
      <c r="AD612" s="251">
        <f ca="1">IF(A39stdlife="n/a","n/a",IF(AD$3&gt;(A39stdlife+$E612),('PTRM input'!$G$423*(1+rvanilla01)^0.5)-SUM($G612:AC612),('PTRM input'!$G$423*(1+rvanilla01)^0.5)/A39stdlife))</f>
        <v>0</v>
      </c>
      <c r="AE612" s="251">
        <f ca="1">IF(A39stdlife="n/a","n/a",IF(AE$3&gt;(A39stdlife+$E612),('PTRM input'!$G$423*(1+rvanilla01)^0.5)-SUM($G612:AD612),('PTRM input'!$G$423*(1+rvanilla01)^0.5)/A39stdlife))</f>
        <v>0</v>
      </c>
      <c r="AF612" s="251">
        <f ca="1">IF(A39stdlife="n/a","n/a",IF(AF$3&gt;(A39stdlife+$E612),('PTRM input'!$G$423*(1+rvanilla01)^0.5)-SUM($G612:AE612),('PTRM input'!$G$423*(1+rvanilla01)^0.5)/A39stdlife))</f>
        <v>0</v>
      </c>
      <c r="AG612" s="251">
        <f ca="1">IF(A39stdlife="n/a","n/a",IF(AG$3&gt;(A39stdlife+$E612),('PTRM input'!$G$423*(1+rvanilla01)^0.5)-SUM($G612:AF612),('PTRM input'!$G$423*(1+rvanilla01)^0.5)/A39stdlife))</f>
        <v>0</v>
      </c>
      <c r="AH612" s="251">
        <f ca="1">IF(A39stdlife="n/a","n/a",IF(AH$3&gt;(A39stdlife+$E612),('PTRM input'!$G$423*(1+rvanilla01)^0.5)-SUM($G612:AG612),('PTRM input'!$G$423*(1+rvanilla01)^0.5)/A39stdlife))</f>
        <v>0</v>
      </c>
      <c r="AI612" s="251">
        <f ca="1">IF(A39stdlife="n/a","n/a",IF(AI$3&gt;(A39stdlife+$E612),('PTRM input'!$G$423*(1+rvanilla01)^0.5)-SUM($G612:AH612),('PTRM input'!$G$423*(1+rvanilla01)^0.5)/A39stdlife))</f>
        <v>0</v>
      </c>
      <c r="AJ612" s="251">
        <f ca="1">IF(A39stdlife="n/a","n/a",IF(AJ$3&gt;(A39stdlife+$E612),('PTRM input'!$G$423*(1+rvanilla01)^0.5)-SUM($G612:AI612),('PTRM input'!$G$423*(1+rvanilla01)^0.5)/A39stdlife))</f>
        <v>0</v>
      </c>
      <c r="AK612" s="251">
        <f ca="1">IF(A39stdlife="n/a","n/a",IF(AK$3&gt;(A39stdlife+$E612),('PTRM input'!$G$423*(1+rvanilla01)^0.5)-SUM($G612:AJ612),('PTRM input'!$G$423*(1+rvanilla01)^0.5)/A39stdlife))</f>
        <v>0</v>
      </c>
      <c r="AL612" s="251">
        <f ca="1">IF(A39stdlife="n/a","n/a",IF(AL$3&gt;(A39stdlife+$E612),('PTRM input'!$G$423*(1+rvanilla01)^0.5)-SUM($G612:AK612),('PTRM input'!$G$423*(1+rvanilla01)^0.5)/A39stdlife))</f>
        <v>0</v>
      </c>
      <c r="AM612" s="251">
        <f ca="1">IF(A39stdlife="n/a","n/a",IF(AM$3&gt;(A39stdlife+$E612),('PTRM input'!$G$423*(1+rvanilla01)^0.5)-SUM($G612:AL612),('PTRM input'!$G$423*(1+rvanilla01)^0.5)/A39stdlife))</f>
        <v>0</v>
      </c>
      <c r="AN612" s="251">
        <f ca="1">IF(A39stdlife="n/a","n/a",IF(AN$3&gt;(A39stdlife+$E612),('PTRM input'!$G$423*(1+rvanilla01)^0.5)-SUM($G612:AM612),('PTRM input'!$G$423*(1+rvanilla01)^0.5)/A39stdlife))</f>
        <v>0</v>
      </c>
      <c r="AO612" s="251">
        <f ca="1">IF(A39stdlife="n/a","n/a",IF(AO$3&gt;(A39stdlife+$E612),('PTRM input'!$G$423*(1+rvanilla01)^0.5)-SUM($G612:AN612),('PTRM input'!$G$423*(1+rvanilla01)^0.5)/A39stdlife))</f>
        <v>0</v>
      </c>
      <c r="AP612" s="251">
        <f ca="1">IF(A39stdlife="n/a","n/a",IF(AP$3&gt;(A39stdlife+$E612),('PTRM input'!$G$423*(1+rvanilla01)^0.5)-SUM($G612:AO612),('PTRM input'!$G$423*(1+rvanilla01)^0.5)/A39stdlife))</f>
        <v>0</v>
      </c>
      <c r="AQ612" s="251">
        <f ca="1">IF(A39stdlife="n/a","n/a",IF(AQ$3&gt;(A39stdlife+$E612),('PTRM input'!$G$423*(1+rvanilla01)^0.5)-SUM($G612:AP612),('PTRM input'!$G$423*(1+rvanilla01)^0.5)/A39stdlife))</f>
        <v>0</v>
      </c>
      <c r="AR612" s="251">
        <f ca="1">IF(A39stdlife="n/a","n/a",IF(AR$3&gt;(A39stdlife+$E612),('PTRM input'!$G$423*(1+rvanilla01)^0.5)-SUM($G612:AQ612),('PTRM input'!$G$423*(1+rvanilla01)^0.5)/A39stdlife))</f>
        <v>0</v>
      </c>
      <c r="AS612" s="251">
        <f ca="1">IF(A39stdlife="n/a","n/a",IF(AS$3&gt;(A39stdlife+$E612),('PTRM input'!$G$423*(1+rvanilla01)^0.5)-SUM($G612:AR612),('PTRM input'!$G$423*(1+rvanilla01)^0.5)/A39stdlife))</f>
        <v>0</v>
      </c>
      <c r="AT612" s="251">
        <f ca="1">IF(A39stdlife="n/a","n/a",IF(AT$3&gt;(A39stdlife+$E612),('PTRM input'!$G$423*(1+rvanilla01)^0.5)-SUM($G612:AS612),('PTRM input'!$G$423*(1+rvanilla01)^0.5)/A39stdlife))</f>
        <v>0</v>
      </c>
      <c r="AU612" s="251">
        <f ca="1">IF(A39stdlife="n/a","n/a",IF(AU$3&gt;(A39stdlife+$E612),('PTRM input'!$G$423*(1+rvanilla01)^0.5)-SUM($G612:AT612),('PTRM input'!$G$423*(1+rvanilla01)^0.5)/A39stdlife))</f>
        <v>0</v>
      </c>
      <c r="AV612" s="251">
        <f ca="1">IF(A39stdlife="n/a","n/a",IF(AV$3&gt;(A39stdlife+$E612),('PTRM input'!$G$423*(1+rvanilla01)^0.5)-SUM($G612:AU612),('PTRM input'!$G$423*(1+rvanilla01)^0.5)/A39stdlife))</f>
        <v>0</v>
      </c>
      <c r="AW612" s="251">
        <f ca="1">IF(A39stdlife="n/a","n/a",IF(AW$3&gt;(A39stdlife+$E612),('PTRM input'!$G$423*(1+rvanilla01)^0.5)-SUM($G612:AV612),('PTRM input'!$G$423*(1+rvanilla01)^0.5)/A39stdlife))</f>
        <v>0</v>
      </c>
      <c r="AX612" s="251">
        <f ca="1">IF(A39stdlife="n/a","n/a",IF(AX$3&gt;(A39stdlife+$E612),('PTRM input'!$G$423*(1+rvanilla01)^0.5)-SUM($G612:AW612),('PTRM input'!$G$423*(1+rvanilla01)^0.5)/A39stdlife))</f>
        <v>0</v>
      </c>
      <c r="AY612" s="251">
        <f ca="1">IF(A39stdlife="n/a","n/a",IF(AY$3&gt;(A39stdlife+$E612),('PTRM input'!$G$423*(1+rvanilla01)^0.5)-SUM($G612:AX612),('PTRM input'!$G$423*(1+rvanilla01)^0.5)/A39stdlife))</f>
        <v>0</v>
      </c>
      <c r="AZ612" s="251">
        <f ca="1">IF(A39stdlife="n/a","n/a",IF(AZ$3&gt;(A39stdlife+$E612),('PTRM input'!$G$423*(1+rvanilla01)^0.5)-SUM($G612:AY612),('PTRM input'!$G$423*(1+rvanilla01)^0.5)/A39stdlife))</f>
        <v>0</v>
      </c>
      <c r="BA612" s="251">
        <f ca="1">IF(A39stdlife="n/a","n/a",IF(BA$3&gt;(A39stdlife+$E612),('PTRM input'!$G$423*(1+rvanilla01)^0.5)-SUM($G612:AZ612),('PTRM input'!$G$423*(1+rvanilla01)^0.5)/A39stdlife))</f>
        <v>0</v>
      </c>
      <c r="BB612" s="251">
        <f ca="1">IF(A39stdlife="n/a","n/a",IF(BB$3&gt;(A39stdlife+$E612),('PTRM input'!$G$423*(1+rvanilla01)^0.5)-SUM($G612:BA612),('PTRM input'!$G$423*(1+rvanilla01)^0.5)/A39stdlife))</f>
        <v>0</v>
      </c>
      <c r="BC612" s="251">
        <f ca="1">IF(A39stdlife="n/a","n/a",IF(BC$3&gt;(A39stdlife+$E612),('PTRM input'!$G$423*(1+rvanilla01)^0.5)-SUM($G612:BB612),('PTRM input'!$G$423*(1+rvanilla01)^0.5)/A39stdlife))</f>
        <v>0</v>
      </c>
      <c r="BD612" s="251">
        <f ca="1">IF(A39stdlife="n/a","n/a",IF(BD$3&gt;(A39stdlife+$E612),('PTRM input'!$G$423*(1+rvanilla01)^0.5)-SUM($G612:BC612),('PTRM input'!$G$423*(1+rvanilla01)^0.5)/A39stdlife))</f>
        <v>0</v>
      </c>
      <c r="BE612" s="251">
        <f ca="1">IF(A39stdlife="n/a","n/a",IF(BE$3&gt;(A39stdlife+$E612),('PTRM input'!$G$423*(1+rvanilla01)^0.5)-SUM($G612:BD612),('PTRM input'!$G$423*(1+rvanilla01)^0.5)/A39stdlife))</f>
        <v>0</v>
      </c>
      <c r="BF612" s="251">
        <f ca="1">IF(A39stdlife="n/a","n/a",IF(BF$3&gt;(A39stdlife+$E612),('PTRM input'!$G$423*(1+rvanilla01)^0.5)-SUM($G612:BE612),('PTRM input'!$G$423*(1+rvanilla01)^0.5)/A39stdlife))</f>
        <v>0</v>
      </c>
      <c r="BG612" s="251">
        <f ca="1">IF(A39stdlife="n/a","n/a",IF(BG$3&gt;(A39stdlife+$E612),('PTRM input'!$G$423*(1+rvanilla01)^0.5)-SUM($G612:BF612),('PTRM input'!$G$423*(1+rvanilla01)^0.5)/A39stdlife))</f>
        <v>0</v>
      </c>
      <c r="BH612" s="251">
        <f ca="1">IF(A39stdlife="n/a","n/a",IF(BH$3&gt;(A39stdlife+$E612),('PTRM input'!$G$423*(1+rvanilla01)^0.5)-SUM($G612:BG612),('PTRM input'!$G$423*(1+rvanilla01)^0.5)/A39stdlife))</f>
        <v>0</v>
      </c>
      <c r="BI612" s="251">
        <f ca="1">IF(A39stdlife="n/a","n/a",IF(BI$3&gt;(A39stdlife+$E612),('PTRM input'!$G$423*(1+rvanilla01)^0.5)-SUM($G612:BH612),('PTRM input'!$G$423*(1+rvanilla01)^0.5)/A39stdlife))</f>
        <v>0</v>
      </c>
      <c r="BJ612" s="116"/>
      <c r="BK612" s="116"/>
      <c r="BL612" s="116"/>
      <c r="BM612" s="116"/>
    </row>
    <row r="613" spans="1:65" hidden="1" outlineLevel="2">
      <c r="A613" s="116"/>
      <c r="B613" s="19"/>
      <c r="C613" s="18"/>
      <c r="D613" s="760"/>
      <c r="E613" s="86">
        <v>2</v>
      </c>
      <c r="F613" s="259"/>
      <c r="G613" s="434"/>
      <c r="H613" s="619"/>
      <c r="I613" s="433">
        <f ca="1">IF(A39stdlife="n/a","n/a",IF(I$3&gt;(A39stdlife+$E613),('PTRM input'!$H$423*(1+rvanilla02)^0.5)-SUM($H613:H613),('PTRM input'!$H$423*(1+rvanilla02)^0.5)/A39stdlife))</f>
        <v>0</v>
      </c>
      <c r="J613" s="433">
        <f ca="1">IF(A39stdlife="n/a","n/a",IF(J$3&gt;(A39stdlife+$E613),('PTRM input'!$H$423*(1+rvanilla02)^0.5)-SUM($H613:I613),('PTRM input'!$H$423*(1+rvanilla02)^0.5)/A39stdlife))</f>
        <v>0</v>
      </c>
      <c r="K613" s="433">
        <f ca="1">IF(A39stdlife="n/a","n/a",IF(K$3&gt;(A39stdlife+$E613),('PTRM input'!$H$423*(1+rvanilla02)^0.5)-SUM($H613:J613),('PTRM input'!$H$423*(1+rvanilla02)^0.5)/A39stdlife))</f>
        <v>0</v>
      </c>
      <c r="L613" s="433">
        <f ca="1">IF(A39stdlife="n/a","n/a",IF(L$3&gt;(A39stdlife+$E613),('PTRM input'!$H$423*(1+rvanilla02)^0.5)-SUM($H613:K613),('PTRM input'!$H$423*(1+rvanilla02)^0.5)/A39stdlife))</f>
        <v>0</v>
      </c>
      <c r="M613" s="433">
        <f ca="1">IF(A39stdlife="n/a","n/a",IF(M$3&gt;(A39stdlife+$E613),('PTRM input'!$H$423*(1+rvanilla02)^0.5)-SUM($H613:L613),('PTRM input'!$H$423*(1+rvanilla02)^0.5)/A39stdlife))</f>
        <v>0</v>
      </c>
      <c r="N613" s="433">
        <f ca="1">IF(A39stdlife="n/a","n/a",IF(N$3&gt;(A39stdlife+$E613),('PTRM input'!$H$423*(1+rvanilla02)^0.5)-SUM($H613:M613),('PTRM input'!$H$423*(1+rvanilla02)^0.5)/A39stdlife))</f>
        <v>0</v>
      </c>
      <c r="O613" s="433">
        <f ca="1">IF(A39stdlife="n/a","n/a",IF(O$3&gt;(A39stdlife+$E613),('PTRM input'!$H$423*(1+rvanilla02)^0.5)-SUM($H613:N613),('PTRM input'!$H$423*(1+rvanilla02)^0.5)/A39stdlife))</f>
        <v>0</v>
      </c>
      <c r="P613" s="433">
        <f ca="1">IF(A39stdlife="n/a","n/a",IF(P$3&gt;(A39stdlife+$E613),('PTRM input'!$H$423*(1+rvanilla02)^0.5)-SUM($H613:O613),('PTRM input'!$H$423*(1+rvanilla02)^0.5)/A39stdlife))</f>
        <v>0</v>
      </c>
      <c r="Q613" s="433">
        <f ca="1">IF(A39stdlife="n/a","n/a",IF(Q$3&gt;(A39stdlife+$E613),('PTRM input'!$H$423*(1+rvanilla02)^0.5)-SUM($H613:P613),('PTRM input'!$H$423*(1+rvanilla02)^0.5)/A39stdlife))</f>
        <v>0</v>
      </c>
      <c r="R613" s="251">
        <f ca="1">IF(A39stdlife="n/a","n/a",IF(R$3&gt;(A39stdlife+$E613),('PTRM input'!$H$423*(1+rvanilla02)^0.5)-SUM($H613:Q613),('PTRM input'!$H$423*(1+rvanilla02)^0.5)/A39stdlife))</f>
        <v>0</v>
      </c>
      <c r="S613" s="251">
        <f ca="1">IF(A39stdlife="n/a","n/a",IF(S$3&gt;(A39stdlife+$E613),('PTRM input'!$H$423*(1+rvanilla02)^0.5)-SUM($H613:R613),('PTRM input'!$H$423*(1+rvanilla02)^0.5)/A39stdlife))</f>
        <v>0</v>
      </c>
      <c r="T613" s="251">
        <f ca="1">IF(A39stdlife="n/a","n/a",IF(T$3&gt;(A39stdlife+$E613),('PTRM input'!$H$423*(1+rvanilla02)^0.5)-SUM($H613:S613),('PTRM input'!$H$423*(1+rvanilla02)^0.5)/A39stdlife))</f>
        <v>0</v>
      </c>
      <c r="U613" s="251">
        <f ca="1">IF(A39stdlife="n/a","n/a",IF(U$3&gt;(A39stdlife+$E613),('PTRM input'!$H$423*(1+rvanilla02)^0.5)-SUM($H613:T613),('PTRM input'!$H$423*(1+rvanilla02)^0.5)/A39stdlife))</f>
        <v>0</v>
      </c>
      <c r="V613" s="251">
        <f ca="1">IF(A39stdlife="n/a","n/a",IF(V$3&gt;(A39stdlife+$E613),('PTRM input'!$H$423*(1+rvanilla02)^0.5)-SUM($H613:U613),('PTRM input'!$H$423*(1+rvanilla02)^0.5)/A39stdlife))</f>
        <v>0</v>
      </c>
      <c r="W613" s="251">
        <f ca="1">IF(A39stdlife="n/a","n/a",IF(W$3&gt;(A39stdlife+$E613),('PTRM input'!$H$423*(1+rvanilla02)^0.5)-SUM($H613:V613),('PTRM input'!$H$423*(1+rvanilla02)^0.5)/A39stdlife))</f>
        <v>0</v>
      </c>
      <c r="X613" s="251">
        <f ca="1">IF(A39stdlife="n/a","n/a",IF(X$3&gt;(A39stdlife+$E613),('PTRM input'!$H$423*(1+rvanilla02)^0.5)-SUM($H613:W613),('PTRM input'!$H$423*(1+rvanilla02)^0.5)/A39stdlife))</f>
        <v>0</v>
      </c>
      <c r="Y613" s="251">
        <f ca="1">IF(A39stdlife="n/a","n/a",IF(Y$3&gt;(A39stdlife+$E613),('PTRM input'!$H$423*(1+rvanilla02)^0.5)-SUM($H613:X613),('PTRM input'!$H$423*(1+rvanilla02)^0.5)/A39stdlife))</f>
        <v>0</v>
      </c>
      <c r="Z613" s="251">
        <f ca="1">IF(A39stdlife="n/a","n/a",IF(Z$3&gt;(A39stdlife+$E613),('PTRM input'!$H$423*(1+rvanilla02)^0.5)-SUM($H613:Y613),('PTRM input'!$H$423*(1+rvanilla02)^0.5)/A39stdlife))</f>
        <v>0</v>
      </c>
      <c r="AA613" s="251">
        <f ca="1">IF(A39stdlife="n/a","n/a",IF(AA$3&gt;(A39stdlife+$E613),('PTRM input'!$H$423*(1+rvanilla02)^0.5)-SUM($H613:Z613),('PTRM input'!$H$423*(1+rvanilla02)^0.5)/A39stdlife))</f>
        <v>0</v>
      </c>
      <c r="AB613" s="251">
        <f ca="1">IF(A39stdlife="n/a","n/a",IF(AB$3&gt;(A39stdlife+$E613),('PTRM input'!$H$423*(1+rvanilla02)^0.5)-SUM($H613:AA613),('PTRM input'!$H$423*(1+rvanilla02)^0.5)/A39stdlife))</f>
        <v>0</v>
      </c>
      <c r="AC613" s="251">
        <f ca="1">IF(A39stdlife="n/a","n/a",IF(AC$3&gt;(A39stdlife+$E613),('PTRM input'!$H$423*(1+rvanilla02)^0.5)-SUM($H613:AB613),('PTRM input'!$H$423*(1+rvanilla02)^0.5)/A39stdlife))</f>
        <v>0</v>
      </c>
      <c r="AD613" s="251">
        <f ca="1">IF(A39stdlife="n/a","n/a",IF(AD$3&gt;(A39stdlife+$E613),('PTRM input'!$H$423*(1+rvanilla02)^0.5)-SUM($H613:AC613),('PTRM input'!$H$423*(1+rvanilla02)^0.5)/A39stdlife))</f>
        <v>0</v>
      </c>
      <c r="AE613" s="251">
        <f ca="1">IF(A39stdlife="n/a","n/a",IF(AE$3&gt;(A39stdlife+$E613),('PTRM input'!$H$423*(1+rvanilla02)^0.5)-SUM($H613:AD613),('PTRM input'!$H$423*(1+rvanilla02)^0.5)/A39stdlife))</f>
        <v>0</v>
      </c>
      <c r="AF613" s="251">
        <f ca="1">IF(A39stdlife="n/a","n/a",IF(AF$3&gt;(A39stdlife+$E613),('PTRM input'!$H$423*(1+rvanilla02)^0.5)-SUM($H613:AE613),('PTRM input'!$H$423*(1+rvanilla02)^0.5)/A39stdlife))</f>
        <v>0</v>
      </c>
      <c r="AG613" s="251">
        <f ca="1">IF(A39stdlife="n/a","n/a",IF(AG$3&gt;(A39stdlife+$E613),('PTRM input'!$H$423*(1+rvanilla02)^0.5)-SUM($H613:AF613),('PTRM input'!$H$423*(1+rvanilla02)^0.5)/A39stdlife))</f>
        <v>0</v>
      </c>
      <c r="AH613" s="251">
        <f ca="1">IF(A39stdlife="n/a","n/a",IF(AH$3&gt;(A39stdlife+$E613),('PTRM input'!$H$423*(1+rvanilla02)^0.5)-SUM($H613:AG613),('PTRM input'!$H$423*(1+rvanilla02)^0.5)/A39stdlife))</f>
        <v>0</v>
      </c>
      <c r="AI613" s="251">
        <f ca="1">IF(A39stdlife="n/a","n/a",IF(AI$3&gt;(A39stdlife+$E613),('PTRM input'!$H$423*(1+rvanilla02)^0.5)-SUM($H613:AH613),('PTRM input'!$H$423*(1+rvanilla02)^0.5)/A39stdlife))</f>
        <v>0</v>
      </c>
      <c r="AJ613" s="251">
        <f ca="1">IF(A39stdlife="n/a","n/a",IF(AJ$3&gt;(A39stdlife+$E613),('PTRM input'!$H$423*(1+rvanilla02)^0.5)-SUM($H613:AI613),('PTRM input'!$H$423*(1+rvanilla02)^0.5)/A39stdlife))</f>
        <v>0</v>
      </c>
      <c r="AK613" s="251">
        <f ca="1">IF(A39stdlife="n/a","n/a",IF(AK$3&gt;(A39stdlife+$E613),('PTRM input'!$H$423*(1+rvanilla02)^0.5)-SUM($H613:AJ613),('PTRM input'!$H$423*(1+rvanilla02)^0.5)/A39stdlife))</f>
        <v>0</v>
      </c>
      <c r="AL613" s="251">
        <f ca="1">IF(A39stdlife="n/a","n/a",IF(AL$3&gt;(A39stdlife+$E613),('PTRM input'!$H$423*(1+rvanilla02)^0.5)-SUM($H613:AK613),('PTRM input'!$H$423*(1+rvanilla02)^0.5)/A39stdlife))</f>
        <v>0</v>
      </c>
      <c r="AM613" s="251">
        <f ca="1">IF(A39stdlife="n/a","n/a",IF(AM$3&gt;(A39stdlife+$E613),('PTRM input'!$H$423*(1+rvanilla02)^0.5)-SUM($H613:AL613),('PTRM input'!$H$423*(1+rvanilla02)^0.5)/A39stdlife))</f>
        <v>0</v>
      </c>
      <c r="AN613" s="251">
        <f ca="1">IF(A39stdlife="n/a","n/a",IF(AN$3&gt;(A39stdlife+$E613),('PTRM input'!$H$423*(1+rvanilla02)^0.5)-SUM($H613:AM613),('PTRM input'!$H$423*(1+rvanilla02)^0.5)/A39stdlife))</f>
        <v>0</v>
      </c>
      <c r="AO613" s="251">
        <f ca="1">IF(A39stdlife="n/a","n/a",IF(AO$3&gt;(A39stdlife+$E613),('PTRM input'!$H$423*(1+rvanilla02)^0.5)-SUM($H613:AN613),('PTRM input'!$H$423*(1+rvanilla02)^0.5)/A39stdlife))</f>
        <v>0</v>
      </c>
      <c r="AP613" s="251">
        <f ca="1">IF(A39stdlife="n/a","n/a",IF(AP$3&gt;(A39stdlife+$E613),('PTRM input'!$H$423*(1+rvanilla02)^0.5)-SUM($H613:AO613),('PTRM input'!$H$423*(1+rvanilla02)^0.5)/A39stdlife))</f>
        <v>0</v>
      </c>
      <c r="AQ613" s="251">
        <f ca="1">IF(A39stdlife="n/a","n/a",IF(AQ$3&gt;(A39stdlife+$E613),('PTRM input'!$H$423*(1+rvanilla02)^0.5)-SUM($H613:AP613),('PTRM input'!$H$423*(1+rvanilla02)^0.5)/A39stdlife))</f>
        <v>0</v>
      </c>
      <c r="AR613" s="251">
        <f ca="1">IF(A39stdlife="n/a","n/a",IF(AR$3&gt;(A39stdlife+$E613),('PTRM input'!$H$423*(1+rvanilla02)^0.5)-SUM($H613:AQ613),('PTRM input'!$H$423*(1+rvanilla02)^0.5)/A39stdlife))</f>
        <v>0</v>
      </c>
      <c r="AS613" s="251">
        <f ca="1">IF(A39stdlife="n/a","n/a",IF(AS$3&gt;(A39stdlife+$E613),('PTRM input'!$H$423*(1+rvanilla02)^0.5)-SUM($H613:AR613),('PTRM input'!$H$423*(1+rvanilla02)^0.5)/A39stdlife))</f>
        <v>0</v>
      </c>
      <c r="AT613" s="251">
        <f ca="1">IF(A39stdlife="n/a","n/a",IF(AT$3&gt;(A39stdlife+$E613),('PTRM input'!$H$423*(1+rvanilla02)^0.5)-SUM($H613:AS613),('PTRM input'!$H$423*(1+rvanilla02)^0.5)/A39stdlife))</f>
        <v>0</v>
      </c>
      <c r="AU613" s="251">
        <f ca="1">IF(A39stdlife="n/a","n/a",IF(AU$3&gt;(A39stdlife+$E613),('PTRM input'!$H$423*(1+rvanilla02)^0.5)-SUM($H613:AT613),('PTRM input'!$H$423*(1+rvanilla02)^0.5)/A39stdlife))</f>
        <v>0</v>
      </c>
      <c r="AV613" s="251">
        <f ca="1">IF(A39stdlife="n/a","n/a",IF(AV$3&gt;(A39stdlife+$E613),('PTRM input'!$H$423*(1+rvanilla02)^0.5)-SUM($H613:AU613),('PTRM input'!$H$423*(1+rvanilla02)^0.5)/A39stdlife))</f>
        <v>0</v>
      </c>
      <c r="AW613" s="251">
        <f ca="1">IF(A39stdlife="n/a","n/a",IF(AW$3&gt;(A39stdlife+$E613),('PTRM input'!$H$423*(1+rvanilla02)^0.5)-SUM($H613:AV613),('PTRM input'!$H$423*(1+rvanilla02)^0.5)/A39stdlife))</f>
        <v>0</v>
      </c>
      <c r="AX613" s="251">
        <f ca="1">IF(A39stdlife="n/a","n/a",IF(AX$3&gt;(A39stdlife+$E613),('PTRM input'!$H$423*(1+rvanilla02)^0.5)-SUM($H613:AW613),('PTRM input'!$H$423*(1+rvanilla02)^0.5)/A39stdlife))</f>
        <v>0</v>
      </c>
      <c r="AY613" s="251">
        <f ca="1">IF(A39stdlife="n/a","n/a",IF(AY$3&gt;(A39stdlife+$E613),('PTRM input'!$H$423*(1+rvanilla02)^0.5)-SUM($H613:AX613),('PTRM input'!$H$423*(1+rvanilla02)^0.5)/A39stdlife))</f>
        <v>0</v>
      </c>
      <c r="AZ613" s="251">
        <f ca="1">IF(A39stdlife="n/a","n/a",IF(AZ$3&gt;(A39stdlife+$E613),('PTRM input'!$H$423*(1+rvanilla02)^0.5)-SUM($H613:AY613),('PTRM input'!$H$423*(1+rvanilla02)^0.5)/A39stdlife))</f>
        <v>0</v>
      </c>
      <c r="BA613" s="251">
        <f ca="1">IF(A39stdlife="n/a","n/a",IF(BA$3&gt;(A39stdlife+$E613),('PTRM input'!$H$423*(1+rvanilla02)^0.5)-SUM($H613:AZ613),('PTRM input'!$H$423*(1+rvanilla02)^0.5)/A39stdlife))</f>
        <v>0</v>
      </c>
      <c r="BB613" s="251">
        <f ca="1">IF(A39stdlife="n/a","n/a",IF(BB$3&gt;(A39stdlife+$E613),('PTRM input'!$H$423*(1+rvanilla02)^0.5)-SUM($H613:BA613),('PTRM input'!$H$423*(1+rvanilla02)^0.5)/A39stdlife))</f>
        <v>0</v>
      </c>
      <c r="BC613" s="251">
        <f ca="1">IF(A39stdlife="n/a","n/a",IF(BC$3&gt;(A39stdlife+$E613),('PTRM input'!$H$423*(1+rvanilla02)^0.5)-SUM($H613:BB613),('PTRM input'!$H$423*(1+rvanilla02)^0.5)/A39stdlife))</f>
        <v>0</v>
      </c>
      <c r="BD613" s="251">
        <f ca="1">IF(A39stdlife="n/a","n/a",IF(BD$3&gt;(A39stdlife+$E613),('PTRM input'!$H$423*(1+rvanilla02)^0.5)-SUM($H613:BC613),('PTRM input'!$H$423*(1+rvanilla02)^0.5)/A39stdlife))</f>
        <v>0</v>
      </c>
      <c r="BE613" s="251">
        <f ca="1">IF(A39stdlife="n/a","n/a",IF(BE$3&gt;(A39stdlife+$E613),('PTRM input'!$H$423*(1+rvanilla02)^0.5)-SUM($H613:BD613),('PTRM input'!$H$423*(1+rvanilla02)^0.5)/A39stdlife))</f>
        <v>0</v>
      </c>
      <c r="BF613" s="251">
        <f ca="1">IF(A39stdlife="n/a","n/a",IF(BF$3&gt;(A39stdlife+$E613),('PTRM input'!$H$423*(1+rvanilla02)^0.5)-SUM($H613:BE613),('PTRM input'!$H$423*(1+rvanilla02)^0.5)/A39stdlife))</f>
        <v>0</v>
      </c>
      <c r="BG613" s="251">
        <f ca="1">IF(A39stdlife="n/a","n/a",IF(BG$3&gt;(A39stdlife+$E613),('PTRM input'!$H$423*(1+rvanilla02)^0.5)-SUM($H613:BF613),('PTRM input'!$H$423*(1+rvanilla02)^0.5)/A39stdlife))</f>
        <v>0</v>
      </c>
      <c r="BH613" s="251">
        <f ca="1">IF(A39stdlife="n/a","n/a",IF(BH$3&gt;(A39stdlife+$E613),('PTRM input'!$H$423*(1+rvanilla02)^0.5)-SUM($H613:BG613),('PTRM input'!$H$423*(1+rvanilla02)^0.5)/A39stdlife))</f>
        <v>0</v>
      </c>
      <c r="BI613" s="251">
        <f ca="1">IF(A39stdlife="n/a","n/a",IF(BI$3&gt;(A39stdlife+$E613),('PTRM input'!$H$423*(1+rvanilla02)^0.5)-SUM($H613:BH613),('PTRM input'!$H$423*(1+rvanilla02)^0.5)/A39stdlife))</f>
        <v>0</v>
      </c>
      <c r="BJ613" s="116"/>
      <c r="BK613" s="116"/>
      <c r="BL613" s="116"/>
      <c r="BM613" s="116"/>
    </row>
    <row r="614" spans="1:65" hidden="1" outlineLevel="2">
      <c r="A614" s="116"/>
      <c r="B614" s="19"/>
      <c r="C614" s="18"/>
      <c r="D614" s="760"/>
      <c r="E614" s="86">
        <v>3</v>
      </c>
      <c r="F614" s="259"/>
      <c r="G614" s="434"/>
      <c r="H614" s="435"/>
      <c r="I614" s="619"/>
      <c r="J614" s="433">
        <f ca="1">IF(A39stdlife="n/a","n/a",IF(J$3&gt;(A39stdlife+$E614),('PTRM input'!$I$423*(1+rvanilla03)^0.5)-SUM(I614:$I614),('PTRM input'!$I$423*(1+rvanilla03)^0.5)/A39stdlife))</f>
        <v>0</v>
      </c>
      <c r="K614" s="433">
        <f ca="1">IF(A39stdlife="n/a","n/a",IF(K$3&gt;(A39stdlife+$E614),('PTRM input'!$I$423*(1+rvanilla03)^0.5)-SUM($I614:J614),('PTRM input'!$I$423*(1+rvanilla03)^0.5)/A39stdlife))</f>
        <v>0</v>
      </c>
      <c r="L614" s="433">
        <f ca="1">IF(A39stdlife="n/a","n/a",IF(L$3&gt;(A39stdlife+$E614),('PTRM input'!$I$423*(1+rvanilla03)^0.5)-SUM($I614:K614),('PTRM input'!$I$423*(1+rvanilla03)^0.5)/A39stdlife))</f>
        <v>0</v>
      </c>
      <c r="M614" s="433">
        <f ca="1">IF(A39stdlife="n/a","n/a",IF(M$3&gt;(A39stdlife+$E614),('PTRM input'!$I$423*(1+rvanilla03)^0.5)-SUM($I614:L614),('PTRM input'!$I$423*(1+rvanilla03)^0.5)/A39stdlife))</f>
        <v>0</v>
      </c>
      <c r="N614" s="433">
        <f ca="1">IF(A39stdlife="n/a","n/a",IF(N$3&gt;(A39stdlife+$E614),('PTRM input'!$I$423*(1+rvanilla03)^0.5)-SUM($I614:M614),('PTRM input'!$I$423*(1+rvanilla03)^0.5)/A39stdlife))</f>
        <v>0</v>
      </c>
      <c r="O614" s="433">
        <f ca="1">IF(A39stdlife="n/a","n/a",IF(O$3&gt;(A39stdlife+$E614),('PTRM input'!$I$423*(1+rvanilla03)^0.5)-SUM($I614:N614),('PTRM input'!$I$423*(1+rvanilla03)^0.5)/A39stdlife))</f>
        <v>0</v>
      </c>
      <c r="P614" s="433">
        <f ca="1">IF(A39stdlife="n/a","n/a",IF(P$3&gt;(A39stdlife+$E614),('PTRM input'!$I$423*(1+rvanilla03)^0.5)-SUM($I614:O614),('PTRM input'!$I$423*(1+rvanilla03)^0.5)/A39stdlife))</f>
        <v>0</v>
      </c>
      <c r="Q614" s="433">
        <f ca="1">IF(A39stdlife="n/a","n/a",IF(Q$3&gt;(A39stdlife+$E614),('PTRM input'!$I$423*(1+rvanilla03)^0.5)-SUM($I614:P614),('PTRM input'!$I$423*(1+rvanilla03)^0.5)/A39stdlife))</f>
        <v>0</v>
      </c>
      <c r="R614" s="251">
        <f ca="1">IF(A39stdlife="n/a","n/a",IF(R$3&gt;(A39stdlife+$E614),('PTRM input'!$I$423*(1+rvanilla03)^0.5)-SUM($I614:Q614),('PTRM input'!$I$423*(1+rvanilla03)^0.5)/A39stdlife))</f>
        <v>0</v>
      </c>
      <c r="S614" s="251">
        <f ca="1">IF(A39stdlife="n/a","n/a",IF(S$3&gt;(A39stdlife+$E614),('PTRM input'!$I$423*(1+rvanilla03)^0.5)-SUM($I614:R614),('PTRM input'!$I$423*(1+rvanilla03)^0.5)/A39stdlife))</f>
        <v>0</v>
      </c>
      <c r="T614" s="251">
        <f ca="1">IF(A39stdlife="n/a","n/a",IF(T$3&gt;(A39stdlife+$E614),('PTRM input'!$I$423*(1+rvanilla03)^0.5)-SUM($I614:S614),('PTRM input'!$I$423*(1+rvanilla03)^0.5)/A39stdlife))</f>
        <v>0</v>
      </c>
      <c r="U614" s="251">
        <f ca="1">IF(A39stdlife="n/a","n/a",IF(U$3&gt;(A39stdlife+$E614),('PTRM input'!$I$423*(1+rvanilla03)^0.5)-SUM($I614:T614),('PTRM input'!$I$423*(1+rvanilla03)^0.5)/A39stdlife))</f>
        <v>0</v>
      </c>
      <c r="V614" s="251">
        <f ca="1">IF(A39stdlife="n/a","n/a",IF(V$3&gt;(A39stdlife+$E614),('PTRM input'!$I$423*(1+rvanilla03)^0.5)-SUM($I614:U614),('PTRM input'!$I$423*(1+rvanilla03)^0.5)/A39stdlife))</f>
        <v>0</v>
      </c>
      <c r="W614" s="251">
        <f ca="1">IF(A39stdlife="n/a","n/a",IF(W$3&gt;(A39stdlife+$E614),('PTRM input'!$I$423*(1+rvanilla03)^0.5)-SUM($I614:V614),('PTRM input'!$I$423*(1+rvanilla03)^0.5)/A39stdlife))</f>
        <v>0</v>
      </c>
      <c r="X614" s="251">
        <f ca="1">IF(A39stdlife="n/a","n/a",IF(X$3&gt;(A39stdlife+$E614),('PTRM input'!$I$423*(1+rvanilla03)^0.5)-SUM($I614:W614),('PTRM input'!$I$423*(1+rvanilla03)^0.5)/A39stdlife))</f>
        <v>0</v>
      </c>
      <c r="Y614" s="251">
        <f ca="1">IF(A39stdlife="n/a","n/a",IF(Y$3&gt;(A39stdlife+$E614),('PTRM input'!$I$423*(1+rvanilla03)^0.5)-SUM($I614:X614),('PTRM input'!$I$423*(1+rvanilla03)^0.5)/A39stdlife))</f>
        <v>0</v>
      </c>
      <c r="Z614" s="251">
        <f ca="1">IF(A39stdlife="n/a","n/a",IF(Z$3&gt;(A39stdlife+$E614),('PTRM input'!$I$423*(1+rvanilla03)^0.5)-SUM($I614:Y614),('PTRM input'!$I$423*(1+rvanilla03)^0.5)/A39stdlife))</f>
        <v>0</v>
      </c>
      <c r="AA614" s="251">
        <f ca="1">IF(A39stdlife="n/a","n/a",IF(AA$3&gt;(A39stdlife+$E614),('PTRM input'!$I$423*(1+rvanilla03)^0.5)-SUM($I614:Z614),('PTRM input'!$I$423*(1+rvanilla03)^0.5)/A39stdlife))</f>
        <v>0</v>
      </c>
      <c r="AB614" s="251">
        <f ca="1">IF(A39stdlife="n/a","n/a",IF(AB$3&gt;(A39stdlife+$E614),('PTRM input'!$I$423*(1+rvanilla03)^0.5)-SUM($I614:AA614),('PTRM input'!$I$423*(1+rvanilla03)^0.5)/A39stdlife))</f>
        <v>0</v>
      </c>
      <c r="AC614" s="251">
        <f ca="1">IF(A39stdlife="n/a","n/a",IF(AC$3&gt;(A39stdlife+$E614),('PTRM input'!$I$423*(1+rvanilla03)^0.5)-SUM($I614:AB614),('PTRM input'!$I$423*(1+rvanilla03)^0.5)/A39stdlife))</f>
        <v>0</v>
      </c>
      <c r="AD614" s="251">
        <f ca="1">IF(A39stdlife="n/a","n/a",IF(AD$3&gt;(A39stdlife+$E614),('PTRM input'!$I$423*(1+rvanilla03)^0.5)-SUM($I614:AC614),('PTRM input'!$I$423*(1+rvanilla03)^0.5)/A39stdlife))</f>
        <v>0</v>
      </c>
      <c r="AE614" s="251">
        <f ca="1">IF(A39stdlife="n/a","n/a",IF(AE$3&gt;(A39stdlife+$E614),('PTRM input'!$I$423*(1+rvanilla03)^0.5)-SUM($I614:AD614),('PTRM input'!$I$423*(1+rvanilla03)^0.5)/A39stdlife))</f>
        <v>0</v>
      </c>
      <c r="AF614" s="251">
        <f ca="1">IF(A39stdlife="n/a","n/a",IF(AF$3&gt;(A39stdlife+$E614),('PTRM input'!$I$423*(1+rvanilla03)^0.5)-SUM($I614:AE614),('PTRM input'!$I$423*(1+rvanilla03)^0.5)/A39stdlife))</f>
        <v>0</v>
      </c>
      <c r="AG614" s="251">
        <f ca="1">IF(A39stdlife="n/a","n/a",IF(AG$3&gt;(A39stdlife+$E614),('PTRM input'!$I$423*(1+rvanilla03)^0.5)-SUM($I614:AF614),('PTRM input'!$I$423*(1+rvanilla03)^0.5)/A39stdlife))</f>
        <v>0</v>
      </c>
      <c r="AH614" s="251">
        <f ca="1">IF(A39stdlife="n/a","n/a",IF(AH$3&gt;(A39stdlife+$E614),('PTRM input'!$I$423*(1+rvanilla03)^0.5)-SUM($I614:AG614),('PTRM input'!$I$423*(1+rvanilla03)^0.5)/A39stdlife))</f>
        <v>0</v>
      </c>
      <c r="AI614" s="251">
        <f ca="1">IF(A39stdlife="n/a","n/a",IF(AI$3&gt;(A39stdlife+$E614),('PTRM input'!$I$423*(1+rvanilla03)^0.5)-SUM($I614:AH614),('PTRM input'!$I$423*(1+rvanilla03)^0.5)/A39stdlife))</f>
        <v>0</v>
      </c>
      <c r="AJ614" s="251">
        <f ca="1">IF(A39stdlife="n/a","n/a",IF(AJ$3&gt;(A39stdlife+$E614),('PTRM input'!$I$423*(1+rvanilla03)^0.5)-SUM($I614:AI614),('PTRM input'!$I$423*(1+rvanilla03)^0.5)/A39stdlife))</f>
        <v>0</v>
      </c>
      <c r="AK614" s="251">
        <f ca="1">IF(A39stdlife="n/a","n/a",IF(AK$3&gt;(A39stdlife+$E614),('PTRM input'!$I$423*(1+rvanilla03)^0.5)-SUM($I614:AJ614),('PTRM input'!$I$423*(1+rvanilla03)^0.5)/A39stdlife))</f>
        <v>0</v>
      </c>
      <c r="AL614" s="251">
        <f ca="1">IF(A39stdlife="n/a","n/a",IF(AL$3&gt;(A39stdlife+$E614),('PTRM input'!$I$423*(1+rvanilla03)^0.5)-SUM($I614:AK614),('PTRM input'!$I$423*(1+rvanilla03)^0.5)/A39stdlife))</f>
        <v>0</v>
      </c>
      <c r="AM614" s="251">
        <f ca="1">IF(A39stdlife="n/a","n/a",IF(AM$3&gt;(A39stdlife+$E614),('PTRM input'!$I$423*(1+rvanilla03)^0.5)-SUM($I614:AL614),('PTRM input'!$I$423*(1+rvanilla03)^0.5)/A39stdlife))</f>
        <v>0</v>
      </c>
      <c r="AN614" s="251">
        <f ca="1">IF(A39stdlife="n/a","n/a",IF(AN$3&gt;(A39stdlife+$E614),('PTRM input'!$I$423*(1+rvanilla03)^0.5)-SUM($I614:AM614),('PTRM input'!$I$423*(1+rvanilla03)^0.5)/A39stdlife))</f>
        <v>0</v>
      </c>
      <c r="AO614" s="251">
        <f ca="1">IF(A39stdlife="n/a","n/a",IF(AO$3&gt;(A39stdlife+$E614),('PTRM input'!$I$423*(1+rvanilla03)^0.5)-SUM($I614:AN614),('PTRM input'!$I$423*(1+rvanilla03)^0.5)/A39stdlife))</f>
        <v>0</v>
      </c>
      <c r="AP614" s="251">
        <f ca="1">IF(A39stdlife="n/a","n/a",IF(AP$3&gt;(A39stdlife+$E614),('PTRM input'!$I$423*(1+rvanilla03)^0.5)-SUM($I614:AO614),('PTRM input'!$I$423*(1+rvanilla03)^0.5)/A39stdlife))</f>
        <v>0</v>
      </c>
      <c r="AQ614" s="251">
        <f ca="1">IF(A39stdlife="n/a","n/a",IF(AQ$3&gt;(A39stdlife+$E614),('PTRM input'!$I$423*(1+rvanilla03)^0.5)-SUM($I614:AP614),('PTRM input'!$I$423*(1+rvanilla03)^0.5)/A39stdlife))</f>
        <v>0</v>
      </c>
      <c r="AR614" s="251">
        <f ca="1">IF(A39stdlife="n/a","n/a",IF(AR$3&gt;(A39stdlife+$E614),('PTRM input'!$I$423*(1+rvanilla03)^0.5)-SUM($I614:AQ614),('PTRM input'!$I$423*(1+rvanilla03)^0.5)/A39stdlife))</f>
        <v>0</v>
      </c>
      <c r="AS614" s="251">
        <f ca="1">IF(A39stdlife="n/a","n/a",IF(AS$3&gt;(A39stdlife+$E614),('PTRM input'!$I$423*(1+rvanilla03)^0.5)-SUM($I614:AR614),('PTRM input'!$I$423*(1+rvanilla03)^0.5)/A39stdlife))</f>
        <v>0</v>
      </c>
      <c r="AT614" s="251">
        <f ca="1">IF(A39stdlife="n/a","n/a",IF(AT$3&gt;(A39stdlife+$E614),('PTRM input'!$I$423*(1+rvanilla03)^0.5)-SUM($I614:AS614),('PTRM input'!$I$423*(1+rvanilla03)^0.5)/A39stdlife))</f>
        <v>0</v>
      </c>
      <c r="AU614" s="251">
        <f ca="1">IF(A39stdlife="n/a","n/a",IF(AU$3&gt;(A39stdlife+$E614),('PTRM input'!$I$423*(1+rvanilla03)^0.5)-SUM($I614:AT614),('PTRM input'!$I$423*(1+rvanilla03)^0.5)/A39stdlife))</f>
        <v>0</v>
      </c>
      <c r="AV614" s="251">
        <f ca="1">IF(A39stdlife="n/a","n/a",IF(AV$3&gt;(A39stdlife+$E614),('PTRM input'!$I$423*(1+rvanilla03)^0.5)-SUM($I614:AU614),('PTRM input'!$I$423*(1+rvanilla03)^0.5)/A39stdlife))</f>
        <v>0</v>
      </c>
      <c r="AW614" s="251">
        <f ca="1">IF(A39stdlife="n/a","n/a",IF(AW$3&gt;(A39stdlife+$E614),('PTRM input'!$I$423*(1+rvanilla03)^0.5)-SUM($I614:AV614),('PTRM input'!$I$423*(1+rvanilla03)^0.5)/A39stdlife))</f>
        <v>0</v>
      </c>
      <c r="AX614" s="251">
        <f ca="1">IF(A39stdlife="n/a","n/a",IF(AX$3&gt;(A39stdlife+$E614),('PTRM input'!$I$423*(1+rvanilla03)^0.5)-SUM($I614:AW614),('PTRM input'!$I$423*(1+rvanilla03)^0.5)/A39stdlife))</f>
        <v>0</v>
      </c>
      <c r="AY614" s="251">
        <f ca="1">IF(A39stdlife="n/a","n/a",IF(AY$3&gt;(A39stdlife+$E614),('PTRM input'!$I$423*(1+rvanilla03)^0.5)-SUM($I614:AX614),('PTRM input'!$I$423*(1+rvanilla03)^0.5)/A39stdlife))</f>
        <v>0</v>
      </c>
      <c r="AZ614" s="251">
        <f ca="1">IF(A39stdlife="n/a","n/a",IF(AZ$3&gt;(A39stdlife+$E614),('PTRM input'!$I$423*(1+rvanilla03)^0.5)-SUM($I614:AY614),('PTRM input'!$I$423*(1+rvanilla03)^0.5)/A39stdlife))</f>
        <v>0</v>
      </c>
      <c r="BA614" s="251">
        <f ca="1">IF(A39stdlife="n/a","n/a",IF(BA$3&gt;(A39stdlife+$E614),('PTRM input'!$I$423*(1+rvanilla03)^0.5)-SUM($I614:AZ614),('PTRM input'!$I$423*(1+rvanilla03)^0.5)/A39stdlife))</f>
        <v>0</v>
      </c>
      <c r="BB614" s="251">
        <f ca="1">IF(A39stdlife="n/a","n/a",IF(BB$3&gt;(A39stdlife+$E614),('PTRM input'!$I$423*(1+rvanilla03)^0.5)-SUM($I614:BA614),('PTRM input'!$I$423*(1+rvanilla03)^0.5)/A39stdlife))</f>
        <v>0</v>
      </c>
      <c r="BC614" s="251">
        <f ca="1">IF(A39stdlife="n/a","n/a",IF(BC$3&gt;(A39stdlife+$E614),('PTRM input'!$I$423*(1+rvanilla03)^0.5)-SUM($I614:BB614),('PTRM input'!$I$423*(1+rvanilla03)^0.5)/A39stdlife))</f>
        <v>0</v>
      </c>
      <c r="BD614" s="251">
        <f ca="1">IF(A39stdlife="n/a","n/a",IF(BD$3&gt;(A39stdlife+$E614),('PTRM input'!$I$423*(1+rvanilla03)^0.5)-SUM($I614:BC614),('PTRM input'!$I$423*(1+rvanilla03)^0.5)/A39stdlife))</f>
        <v>0</v>
      </c>
      <c r="BE614" s="251">
        <f ca="1">IF(A39stdlife="n/a","n/a",IF(BE$3&gt;(A39stdlife+$E614),('PTRM input'!$I$423*(1+rvanilla03)^0.5)-SUM($I614:BD614),('PTRM input'!$I$423*(1+rvanilla03)^0.5)/A39stdlife))</f>
        <v>0</v>
      </c>
      <c r="BF614" s="251">
        <f ca="1">IF(A39stdlife="n/a","n/a",IF(BF$3&gt;(A39stdlife+$E614),('PTRM input'!$I$423*(1+rvanilla03)^0.5)-SUM($I614:BE614),('PTRM input'!$I$423*(1+rvanilla03)^0.5)/A39stdlife))</f>
        <v>0</v>
      </c>
      <c r="BG614" s="251">
        <f ca="1">IF(A39stdlife="n/a","n/a",IF(BG$3&gt;(A39stdlife+$E614),('PTRM input'!$I$423*(1+rvanilla03)^0.5)-SUM($I614:BF614),('PTRM input'!$I$423*(1+rvanilla03)^0.5)/A39stdlife))</f>
        <v>0</v>
      </c>
      <c r="BH614" s="251">
        <f ca="1">IF(A39stdlife="n/a","n/a",IF(BH$3&gt;(A39stdlife+$E614),('PTRM input'!$I$423*(1+rvanilla03)^0.5)-SUM($I614:BG614),('PTRM input'!$I$423*(1+rvanilla03)^0.5)/A39stdlife))</f>
        <v>0</v>
      </c>
      <c r="BI614" s="251">
        <f ca="1">IF(A39stdlife="n/a","n/a",IF(BI$3&gt;(A39stdlife+$E614),('PTRM input'!$I$423*(1+rvanilla03)^0.5)-SUM($I614:BH614),('PTRM input'!$I$423*(1+rvanilla03)^0.5)/A39stdlife))</f>
        <v>0</v>
      </c>
      <c r="BJ614" s="116"/>
      <c r="BK614" s="116"/>
      <c r="BL614" s="116"/>
      <c r="BM614" s="116"/>
    </row>
    <row r="615" spans="1:65" hidden="1" outlineLevel="2">
      <c r="A615" s="116"/>
      <c r="B615" s="19"/>
      <c r="C615" s="18"/>
      <c r="D615" s="760"/>
      <c r="E615" s="86">
        <v>4</v>
      </c>
      <c r="F615" s="259"/>
      <c r="G615" s="434"/>
      <c r="H615" s="435"/>
      <c r="I615" s="435"/>
      <c r="J615" s="619"/>
      <c r="K615" s="433">
        <f ca="1">IF(A39stdlife="n/a","n/a",IF(K$3&gt;(A39stdlife+$E615),('PTRM input'!$J$423*(1+rvanilla04)^0.5)-SUM(J615:$J615),('PTRM input'!$J$423*(1+rvanilla04)^0.5)/A39stdlife))</f>
        <v>0</v>
      </c>
      <c r="L615" s="433">
        <f ca="1">IF(A39stdlife="n/a","n/a",IF(L$3&gt;(A39stdlife+$E615),('PTRM input'!$J$423*(1+rvanilla04)^0.5)-SUM($J615:K615),('PTRM input'!$J$423*(1+rvanilla04)^0.5)/A39stdlife))</f>
        <v>0</v>
      </c>
      <c r="M615" s="433">
        <f ca="1">IF(A39stdlife="n/a","n/a",IF(M$3&gt;(A39stdlife+$E615),('PTRM input'!$J$423*(1+rvanilla04)^0.5)-SUM($J615:L615),('PTRM input'!$J$423*(1+rvanilla04)^0.5)/A39stdlife))</f>
        <v>0</v>
      </c>
      <c r="N615" s="433">
        <f ca="1">IF(A39stdlife="n/a","n/a",IF(N$3&gt;(A39stdlife+$E615),('PTRM input'!$J$423*(1+rvanilla04)^0.5)-SUM($J615:M615),('PTRM input'!$J$423*(1+rvanilla04)^0.5)/A39stdlife))</f>
        <v>0</v>
      </c>
      <c r="O615" s="433">
        <f ca="1">IF(A39stdlife="n/a","n/a",IF(O$3&gt;(A39stdlife+$E615),('PTRM input'!$J$423*(1+rvanilla04)^0.5)-SUM($J615:N615),('PTRM input'!$J$423*(1+rvanilla04)^0.5)/A39stdlife))</f>
        <v>0</v>
      </c>
      <c r="P615" s="433">
        <f ca="1">IF(A39stdlife="n/a","n/a",IF(P$3&gt;(A39stdlife+$E615),('PTRM input'!$J$423*(1+rvanilla04)^0.5)-SUM($J615:O615),('PTRM input'!$J$423*(1+rvanilla04)^0.5)/A39stdlife))</f>
        <v>0</v>
      </c>
      <c r="Q615" s="433">
        <f ca="1">IF(A39stdlife="n/a","n/a",IF(Q$3&gt;(A39stdlife+$E615),('PTRM input'!$J$423*(1+rvanilla04)^0.5)-SUM($J615:P615),('PTRM input'!$J$423*(1+rvanilla04)^0.5)/A39stdlife))</f>
        <v>0</v>
      </c>
      <c r="R615" s="251">
        <f ca="1">IF(A39stdlife="n/a","n/a",IF(R$3&gt;(A39stdlife+$E615),('PTRM input'!$J$423*(1+rvanilla04)^0.5)-SUM($J615:Q615),('PTRM input'!$J$423*(1+rvanilla04)^0.5)/A39stdlife))</f>
        <v>0</v>
      </c>
      <c r="S615" s="251">
        <f ca="1">IF(A39stdlife="n/a","n/a",IF(S$3&gt;(A39stdlife+$E615),('PTRM input'!$J$423*(1+rvanilla04)^0.5)-SUM($J615:R615),('PTRM input'!$J$423*(1+rvanilla04)^0.5)/A39stdlife))</f>
        <v>0</v>
      </c>
      <c r="T615" s="251">
        <f ca="1">IF(A39stdlife="n/a","n/a",IF(T$3&gt;(A39stdlife+$E615),('PTRM input'!$J$423*(1+rvanilla04)^0.5)-SUM($J615:S615),('PTRM input'!$J$423*(1+rvanilla04)^0.5)/A39stdlife))</f>
        <v>0</v>
      </c>
      <c r="U615" s="251">
        <f ca="1">IF(A39stdlife="n/a","n/a",IF(U$3&gt;(A39stdlife+$E615),('PTRM input'!$J$423*(1+rvanilla04)^0.5)-SUM($J615:T615),('PTRM input'!$J$423*(1+rvanilla04)^0.5)/A39stdlife))</f>
        <v>0</v>
      </c>
      <c r="V615" s="251">
        <f ca="1">IF(A39stdlife="n/a","n/a",IF(V$3&gt;(A39stdlife+$E615),('PTRM input'!$J$423*(1+rvanilla04)^0.5)-SUM($J615:U615),('PTRM input'!$J$423*(1+rvanilla04)^0.5)/A39stdlife))</f>
        <v>0</v>
      </c>
      <c r="W615" s="251">
        <f ca="1">IF(A39stdlife="n/a","n/a",IF(W$3&gt;(A39stdlife+$E615),('PTRM input'!$J$423*(1+rvanilla04)^0.5)-SUM($J615:V615),('PTRM input'!$J$423*(1+rvanilla04)^0.5)/A39stdlife))</f>
        <v>0</v>
      </c>
      <c r="X615" s="251">
        <f ca="1">IF(A39stdlife="n/a","n/a",IF(X$3&gt;(A39stdlife+$E615),('PTRM input'!$J$423*(1+rvanilla04)^0.5)-SUM($J615:W615),('PTRM input'!$J$423*(1+rvanilla04)^0.5)/A39stdlife))</f>
        <v>0</v>
      </c>
      <c r="Y615" s="251">
        <f ca="1">IF(A39stdlife="n/a","n/a",IF(Y$3&gt;(A39stdlife+$E615),('PTRM input'!$J$423*(1+rvanilla04)^0.5)-SUM($J615:X615),('PTRM input'!$J$423*(1+rvanilla04)^0.5)/A39stdlife))</f>
        <v>0</v>
      </c>
      <c r="Z615" s="251">
        <f ca="1">IF(A39stdlife="n/a","n/a",IF(Z$3&gt;(A39stdlife+$E615),('PTRM input'!$J$423*(1+rvanilla04)^0.5)-SUM($J615:Y615),('PTRM input'!$J$423*(1+rvanilla04)^0.5)/A39stdlife))</f>
        <v>0</v>
      </c>
      <c r="AA615" s="251">
        <f ca="1">IF(A39stdlife="n/a","n/a",IF(AA$3&gt;(A39stdlife+$E615),('PTRM input'!$J$423*(1+rvanilla04)^0.5)-SUM($J615:Z615),('PTRM input'!$J$423*(1+rvanilla04)^0.5)/A39stdlife))</f>
        <v>0</v>
      </c>
      <c r="AB615" s="251">
        <f ca="1">IF(A39stdlife="n/a","n/a",IF(AB$3&gt;(A39stdlife+$E615),('PTRM input'!$J$423*(1+rvanilla04)^0.5)-SUM($J615:AA615),('PTRM input'!$J$423*(1+rvanilla04)^0.5)/A39stdlife))</f>
        <v>0</v>
      </c>
      <c r="AC615" s="251">
        <f ca="1">IF(A39stdlife="n/a","n/a",IF(AC$3&gt;(A39stdlife+$E615),('PTRM input'!$J$423*(1+rvanilla04)^0.5)-SUM($J615:AB615),('PTRM input'!$J$423*(1+rvanilla04)^0.5)/A39stdlife))</f>
        <v>0</v>
      </c>
      <c r="AD615" s="251">
        <f ca="1">IF(A39stdlife="n/a","n/a",IF(AD$3&gt;(A39stdlife+$E615),('PTRM input'!$J$423*(1+rvanilla04)^0.5)-SUM($J615:AC615),('PTRM input'!$J$423*(1+rvanilla04)^0.5)/A39stdlife))</f>
        <v>0</v>
      </c>
      <c r="AE615" s="251">
        <f ca="1">IF(A39stdlife="n/a","n/a",IF(AE$3&gt;(A39stdlife+$E615),('PTRM input'!$J$423*(1+rvanilla04)^0.5)-SUM($J615:AD615),('PTRM input'!$J$423*(1+rvanilla04)^0.5)/A39stdlife))</f>
        <v>0</v>
      </c>
      <c r="AF615" s="251">
        <f ca="1">IF(A39stdlife="n/a","n/a",IF(AF$3&gt;(A39stdlife+$E615),('PTRM input'!$J$423*(1+rvanilla04)^0.5)-SUM($J615:AE615),('PTRM input'!$J$423*(1+rvanilla04)^0.5)/A39stdlife))</f>
        <v>0</v>
      </c>
      <c r="AG615" s="251">
        <f ca="1">IF(A39stdlife="n/a","n/a",IF(AG$3&gt;(A39stdlife+$E615),('PTRM input'!$J$423*(1+rvanilla04)^0.5)-SUM($J615:AF615),('PTRM input'!$J$423*(1+rvanilla04)^0.5)/A39stdlife))</f>
        <v>0</v>
      </c>
      <c r="AH615" s="251">
        <f ca="1">IF(A39stdlife="n/a","n/a",IF(AH$3&gt;(A39stdlife+$E615),('PTRM input'!$J$423*(1+rvanilla04)^0.5)-SUM($J615:AG615),('PTRM input'!$J$423*(1+rvanilla04)^0.5)/A39stdlife))</f>
        <v>0</v>
      </c>
      <c r="AI615" s="251">
        <f ca="1">IF(A39stdlife="n/a","n/a",IF(AI$3&gt;(A39stdlife+$E615),('PTRM input'!$J$423*(1+rvanilla04)^0.5)-SUM($J615:AH615),('PTRM input'!$J$423*(1+rvanilla04)^0.5)/A39stdlife))</f>
        <v>0</v>
      </c>
      <c r="AJ615" s="251">
        <f ca="1">IF(A39stdlife="n/a","n/a",IF(AJ$3&gt;(A39stdlife+$E615),('PTRM input'!$J$423*(1+rvanilla04)^0.5)-SUM($J615:AI615),('PTRM input'!$J$423*(1+rvanilla04)^0.5)/A39stdlife))</f>
        <v>0</v>
      </c>
      <c r="AK615" s="251">
        <f ca="1">IF(A39stdlife="n/a","n/a",IF(AK$3&gt;(A39stdlife+$E615),('PTRM input'!$J$423*(1+rvanilla04)^0.5)-SUM($J615:AJ615),('PTRM input'!$J$423*(1+rvanilla04)^0.5)/A39stdlife))</f>
        <v>0</v>
      </c>
      <c r="AL615" s="251">
        <f ca="1">IF(A39stdlife="n/a","n/a",IF(AL$3&gt;(A39stdlife+$E615),('PTRM input'!$J$423*(1+rvanilla04)^0.5)-SUM($J615:AK615),('PTRM input'!$J$423*(1+rvanilla04)^0.5)/A39stdlife))</f>
        <v>0</v>
      </c>
      <c r="AM615" s="251">
        <f ca="1">IF(A39stdlife="n/a","n/a",IF(AM$3&gt;(A39stdlife+$E615),('PTRM input'!$J$423*(1+rvanilla04)^0.5)-SUM($J615:AL615),('PTRM input'!$J$423*(1+rvanilla04)^0.5)/A39stdlife))</f>
        <v>0</v>
      </c>
      <c r="AN615" s="251">
        <f ca="1">IF(A39stdlife="n/a","n/a",IF(AN$3&gt;(A39stdlife+$E615),('PTRM input'!$J$423*(1+rvanilla04)^0.5)-SUM($J615:AM615),('PTRM input'!$J$423*(1+rvanilla04)^0.5)/A39stdlife))</f>
        <v>0</v>
      </c>
      <c r="AO615" s="251">
        <f ca="1">IF(A39stdlife="n/a","n/a",IF(AO$3&gt;(A39stdlife+$E615),('PTRM input'!$J$423*(1+rvanilla04)^0.5)-SUM($J615:AN615),('PTRM input'!$J$423*(1+rvanilla04)^0.5)/A39stdlife))</f>
        <v>0</v>
      </c>
      <c r="AP615" s="251">
        <f ca="1">IF(A39stdlife="n/a","n/a",IF(AP$3&gt;(A39stdlife+$E615),('PTRM input'!$J$423*(1+rvanilla04)^0.5)-SUM($J615:AO615),('PTRM input'!$J$423*(1+rvanilla04)^0.5)/A39stdlife))</f>
        <v>0</v>
      </c>
      <c r="AQ615" s="251">
        <f ca="1">IF(A39stdlife="n/a","n/a",IF(AQ$3&gt;(A39stdlife+$E615),('PTRM input'!$J$423*(1+rvanilla04)^0.5)-SUM($J615:AP615),('PTRM input'!$J$423*(1+rvanilla04)^0.5)/A39stdlife))</f>
        <v>0</v>
      </c>
      <c r="AR615" s="251">
        <f ca="1">IF(A39stdlife="n/a","n/a",IF(AR$3&gt;(A39stdlife+$E615),('PTRM input'!$J$423*(1+rvanilla04)^0.5)-SUM($J615:AQ615),('PTRM input'!$J$423*(1+rvanilla04)^0.5)/A39stdlife))</f>
        <v>0</v>
      </c>
      <c r="AS615" s="251">
        <f ca="1">IF(A39stdlife="n/a","n/a",IF(AS$3&gt;(A39stdlife+$E615),('PTRM input'!$J$423*(1+rvanilla04)^0.5)-SUM($J615:AR615),('PTRM input'!$J$423*(1+rvanilla04)^0.5)/A39stdlife))</f>
        <v>0</v>
      </c>
      <c r="AT615" s="251">
        <f ca="1">IF(A39stdlife="n/a","n/a",IF(AT$3&gt;(A39stdlife+$E615),('PTRM input'!$J$423*(1+rvanilla04)^0.5)-SUM($J615:AS615),('PTRM input'!$J$423*(1+rvanilla04)^0.5)/A39stdlife))</f>
        <v>0</v>
      </c>
      <c r="AU615" s="251">
        <f ca="1">IF(A39stdlife="n/a","n/a",IF(AU$3&gt;(A39stdlife+$E615),('PTRM input'!$J$423*(1+rvanilla04)^0.5)-SUM($J615:AT615),('PTRM input'!$J$423*(1+rvanilla04)^0.5)/A39stdlife))</f>
        <v>0</v>
      </c>
      <c r="AV615" s="251">
        <f ca="1">IF(A39stdlife="n/a","n/a",IF(AV$3&gt;(A39stdlife+$E615),('PTRM input'!$J$423*(1+rvanilla04)^0.5)-SUM($J615:AU615),('PTRM input'!$J$423*(1+rvanilla04)^0.5)/A39stdlife))</f>
        <v>0</v>
      </c>
      <c r="AW615" s="251">
        <f ca="1">IF(A39stdlife="n/a","n/a",IF(AW$3&gt;(A39stdlife+$E615),('PTRM input'!$J$423*(1+rvanilla04)^0.5)-SUM($J615:AV615),('PTRM input'!$J$423*(1+rvanilla04)^0.5)/A39stdlife))</f>
        <v>0</v>
      </c>
      <c r="AX615" s="251">
        <f ca="1">IF(A39stdlife="n/a","n/a",IF(AX$3&gt;(A39stdlife+$E615),('PTRM input'!$J$423*(1+rvanilla04)^0.5)-SUM($J615:AW615),('PTRM input'!$J$423*(1+rvanilla04)^0.5)/A39stdlife))</f>
        <v>0</v>
      </c>
      <c r="AY615" s="251">
        <f ca="1">IF(A39stdlife="n/a","n/a",IF(AY$3&gt;(A39stdlife+$E615),('PTRM input'!$J$423*(1+rvanilla04)^0.5)-SUM($J615:AX615),('PTRM input'!$J$423*(1+rvanilla04)^0.5)/A39stdlife))</f>
        <v>0</v>
      </c>
      <c r="AZ615" s="251">
        <f ca="1">IF(A39stdlife="n/a","n/a",IF(AZ$3&gt;(A39stdlife+$E615),('PTRM input'!$J$423*(1+rvanilla04)^0.5)-SUM($J615:AY615),('PTRM input'!$J$423*(1+rvanilla04)^0.5)/A39stdlife))</f>
        <v>0</v>
      </c>
      <c r="BA615" s="251">
        <f ca="1">IF(A39stdlife="n/a","n/a",IF(BA$3&gt;(A39stdlife+$E615),('PTRM input'!$J$423*(1+rvanilla04)^0.5)-SUM($J615:AZ615),('PTRM input'!$J$423*(1+rvanilla04)^0.5)/A39stdlife))</f>
        <v>0</v>
      </c>
      <c r="BB615" s="251">
        <f ca="1">IF(A39stdlife="n/a","n/a",IF(BB$3&gt;(A39stdlife+$E615),('PTRM input'!$J$423*(1+rvanilla04)^0.5)-SUM($J615:BA615),('PTRM input'!$J$423*(1+rvanilla04)^0.5)/A39stdlife))</f>
        <v>0</v>
      </c>
      <c r="BC615" s="251">
        <f ca="1">IF(A39stdlife="n/a","n/a",IF(BC$3&gt;(A39stdlife+$E615),('PTRM input'!$J$423*(1+rvanilla04)^0.5)-SUM($J615:BB615),('PTRM input'!$J$423*(1+rvanilla04)^0.5)/A39stdlife))</f>
        <v>0</v>
      </c>
      <c r="BD615" s="251">
        <f ca="1">IF(A39stdlife="n/a","n/a",IF(BD$3&gt;(A39stdlife+$E615),('PTRM input'!$J$423*(1+rvanilla04)^0.5)-SUM($J615:BC615),('PTRM input'!$J$423*(1+rvanilla04)^0.5)/A39stdlife))</f>
        <v>0</v>
      </c>
      <c r="BE615" s="251">
        <f ca="1">IF(A39stdlife="n/a","n/a",IF(BE$3&gt;(A39stdlife+$E615),('PTRM input'!$J$423*(1+rvanilla04)^0.5)-SUM($J615:BD615),('PTRM input'!$J$423*(1+rvanilla04)^0.5)/A39stdlife))</f>
        <v>0</v>
      </c>
      <c r="BF615" s="251">
        <f ca="1">IF(A39stdlife="n/a","n/a",IF(BF$3&gt;(A39stdlife+$E615),('PTRM input'!$J$423*(1+rvanilla04)^0.5)-SUM($J615:BE615),('PTRM input'!$J$423*(1+rvanilla04)^0.5)/A39stdlife))</f>
        <v>0</v>
      </c>
      <c r="BG615" s="251">
        <f ca="1">IF(A39stdlife="n/a","n/a",IF(BG$3&gt;(A39stdlife+$E615),('PTRM input'!$J$423*(1+rvanilla04)^0.5)-SUM($J615:BF615),('PTRM input'!$J$423*(1+rvanilla04)^0.5)/A39stdlife))</f>
        <v>0</v>
      </c>
      <c r="BH615" s="251">
        <f ca="1">IF(A39stdlife="n/a","n/a",IF(BH$3&gt;(A39stdlife+$E615),('PTRM input'!$J$423*(1+rvanilla04)^0.5)-SUM($J615:BG615),('PTRM input'!$J$423*(1+rvanilla04)^0.5)/A39stdlife))</f>
        <v>0</v>
      </c>
      <c r="BI615" s="251">
        <f ca="1">IF(A39stdlife="n/a","n/a",IF(BI$3&gt;(A39stdlife+$E615),('PTRM input'!$J$423*(1+rvanilla04)^0.5)-SUM($J615:BH615),('PTRM input'!$J$423*(1+rvanilla04)^0.5)/A39stdlife))</f>
        <v>0</v>
      </c>
      <c r="BJ615" s="116"/>
      <c r="BK615" s="116"/>
      <c r="BL615" s="116"/>
      <c r="BM615" s="116"/>
    </row>
    <row r="616" spans="1:65" hidden="1" outlineLevel="2">
      <c r="A616" s="116"/>
      <c r="B616" s="19"/>
      <c r="C616" s="18"/>
      <c r="D616" s="760"/>
      <c r="E616" s="86">
        <v>5</v>
      </c>
      <c r="F616" s="259"/>
      <c r="G616" s="434"/>
      <c r="H616" s="435"/>
      <c r="I616" s="435"/>
      <c r="J616" s="435"/>
      <c r="K616" s="619"/>
      <c r="L616" s="433">
        <f ca="1">IF(A39stdlife="n/a","n/a",IF(L$3&gt;(A39stdlife+$E616),('PTRM input'!$K$423*(1+rvanilla05)^0.5)-SUM($K616:K616),('PTRM input'!$K$423*(1+rvanilla05)^0.5)/A39stdlife))</f>
        <v>0</v>
      </c>
      <c r="M616" s="433">
        <f ca="1">IF(A39stdlife="n/a","n/a",IF(M$3&gt;(A39stdlife+$E616),('PTRM input'!$K$423*(1+rvanilla05)^0.5)-SUM($K616:L616),('PTRM input'!$K$423*(1+rvanilla05)^0.5)/A39stdlife))</f>
        <v>0</v>
      </c>
      <c r="N616" s="433">
        <f ca="1">IF(A39stdlife="n/a","n/a",IF(N$3&gt;(A39stdlife+$E616),('PTRM input'!$K$423*(1+rvanilla05)^0.5)-SUM($K616:M616),('PTRM input'!$K$423*(1+rvanilla05)^0.5)/A39stdlife))</f>
        <v>0</v>
      </c>
      <c r="O616" s="433">
        <f ca="1">IF(A39stdlife="n/a","n/a",IF(O$3&gt;(A39stdlife+$E616),('PTRM input'!$K$423*(1+rvanilla05)^0.5)-SUM($K616:N616),('PTRM input'!$K$423*(1+rvanilla05)^0.5)/A39stdlife))</f>
        <v>0</v>
      </c>
      <c r="P616" s="433">
        <f ca="1">IF(A39stdlife="n/a","n/a",IF(P$3&gt;(A39stdlife+$E616),('PTRM input'!$K$423*(1+rvanilla05)^0.5)-SUM($K616:O616),('PTRM input'!$K$423*(1+rvanilla05)^0.5)/A39stdlife))</f>
        <v>0</v>
      </c>
      <c r="Q616" s="433">
        <f ca="1">IF(A39stdlife="n/a","n/a",IF(Q$3&gt;(A39stdlife+$E616),('PTRM input'!$K$423*(1+rvanilla05)^0.5)-SUM($K616:P616),('PTRM input'!$K$423*(1+rvanilla05)^0.5)/A39stdlife))</f>
        <v>0</v>
      </c>
      <c r="R616" s="251">
        <f ca="1">IF(A39stdlife="n/a","n/a",IF(R$3&gt;(A39stdlife+$E616),('PTRM input'!$K$423*(1+rvanilla05)^0.5)-SUM($K616:Q616),('PTRM input'!$K$423*(1+rvanilla05)^0.5)/A39stdlife))</f>
        <v>0</v>
      </c>
      <c r="S616" s="251">
        <f ca="1">IF(A39stdlife="n/a","n/a",IF(S$3&gt;(A39stdlife+$E616),('PTRM input'!$K$423*(1+rvanilla05)^0.5)-SUM($K616:R616),('PTRM input'!$K$423*(1+rvanilla05)^0.5)/A39stdlife))</f>
        <v>0</v>
      </c>
      <c r="T616" s="251">
        <f ca="1">IF(A39stdlife="n/a","n/a",IF(T$3&gt;(A39stdlife+$E616),('PTRM input'!$K$423*(1+rvanilla05)^0.5)-SUM($K616:S616),('PTRM input'!$K$423*(1+rvanilla05)^0.5)/A39stdlife))</f>
        <v>0</v>
      </c>
      <c r="U616" s="251">
        <f ca="1">IF(A39stdlife="n/a","n/a",IF(U$3&gt;(A39stdlife+$E616),('PTRM input'!$K$423*(1+rvanilla05)^0.5)-SUM($K616:T616),('PTRM input'!$K$423*(1+rvanilla05)^0.5)/A39stdlife))</f>
        <v>0</v>
      </c>
      <c r="V616" s="251">
        <f ca="1">IF(A39stdlife="n/a","n/a",IF(V$3&gt;(A39stdlife+$E616),('PTRM input'!$K$423*(1+rvanilla05)^0.5)-SUM($K616:U616),('PTRM input'!$K$423*(1+rvanilla05)^0.5)/A39stdlife))</f>
        <v>0</v>
      </c>
      <c r="W616" s="251">
        <f ca="1">IF(A39stdlife="n/a","n/a",IF(W$3&gt;(A39stdlife+$E616),('PTRM input'!$K$423*(1+rvanilla05)^0.5)-SUM($K616:V616),('PTRM input'!$K$423*(1+rvanilla05)^0.5)/A39stdlife))</f>
        <v>0</v>
      </c>
      <c r="X616" s="251">
        <f ca="1">IF(A39stdlife="n/a","n/a",IF(X$3&gt;(A39stdlife+$E616),('PTRM input'!$K$423*(1+rvanilla05)^0.5)-SUM($K616:W616),('PTRM input'!$K$423*(1+rvanilla05)^0.5)/A39stdlife))</f>
        <v>0</v>
      </c>
      <c r="Y616" s="251">
        <f ca="1">IF(A39stdlife="n/a","n/a",IF(Y$3&gt;(A39stdlife+$E616),('PTRM input'!$K$423*(1+rvanilla05)^0.5)-SUM($K616:X616),('PTRM input'!$K$423*(1+rvanilla05)^0.5)/A39stdlife))</f>
        <v>0</v>
      </c>
      <c r="Z616" s="251">
        <f ca="1">IF(A39stdlife="n/a","n/a",IF(Z$3&gt;(A39stdlife+$E616),('PTRM input'!$K$423*(1+rvanilla05)^0.5)-SUM($K616:Y616),('PTRM input'!$K$423*(1+rvanilla05)^0.5)/A39stdlife))</f>
        <v>0</v>
      </c>
      <c r="AA616" s="251">
        <f ca="1">IF(A39stdlife="n/a","n/a",IF(AA$3&gt;(A39stdlife+$E616),('PTRM input'!$K$423*(1+rvanilla05)^0.5)-SUM($K616:Z616),('PTRM input'!$K$423*(1+rvanilla05)^0.5)/A39stdlife))</f>
        <v>0</v>
      </c>
      <c r="AB616" s="251">
        <f ca="1">IF(A39stdlife="n/a","n/a",IF(AB$3&gt;(A39stdlife+$E616),('PTRM input'!$K$423*(1+rvanilla05)^0.5)-SUM($K616:AA616),('PTRM input'!$K$423*(1+rvanilla05)^0.5)/A39stdlife))</f>
        <v>0</v>
      </c>
      <c r="AC616" s="251">
        <f ca="1">IF(A39stdlife="n/a","n/a",IF(AC$3&gt;(A39stdlife+$E616),('PTRM input'!$K$423*(1+rvanilla05)^0.5)-SUM($K616:AB616),('PTRM input'!$K$423*(1+rvanilla05)^0.5)/A39stdlife))</f>
        <v>0</v>
      </c>
      <c r="AD616" s="251">
        <f ca="1">IF(A39stdlife="n/a","n/a",IF(AD$3&gt;(A39stdlife+$E616),('PTRM input'!$K$423*(1+rvanilla05)^0.5)-SUM($K616:AC616),('PTRM input'!$K$423*(1+rvanilla05)^0.5)/A39stdlife))</f>
        <v>0</v>
      </c>
      <c r="AE616" s="251">
        <f ca="1">IF(A39stdlife="n/a","n/a",IF(AE$3&gt;(A39stdlife+$E616),('PTRM input'!$K$423*(1+rvanilla05)^0.5)-SUM($K616:AD616),('PTRM input'!$K$423*(1+rvanilla05)^0.5)/A39stdlife))</f>
        <v>0</v>
      </c>
      <c r="AF616" s="251">
        <f ca="1">IF(A39stdlife="n/a","n/a",IF(AF$3&gt;(A39stdlife+$E616),('PTRM input'!$K$423*(1+rvanilla05)^0.5)-SUM($K616:AE616),('PTRM input'!$K$423*(1+rvanilla05)^0.5)/A39stdlife))</f>
        <v>0</v>
      </c>
      <c r="AG616" s="251">
        <f ca="1">IF(A39stdlife="n/a","n/a",IF(AG$3&gt;(A39stdlife+$E616),('PTRM input'!$K$423*(1+rvanilla05)^0.5)-SUM($K616:AF616),('PTRM input'!$K$423*(1+rvanilla05)^0.5)/A39stdlife))</f>
        <v>0</v>
      </c>
      <c r="AH616" s="251">
        <f ca="1">IF(A39stdlife="n/a","n/a",IF(AH$3&gt;(A39stdlife+$E616),('PTRM input'!$K$423*(1+rvanilla05)^0.5)-SUM($K616:AG616),('PTRM input'!$K$423*(1+rvanilla05)^0.5)/A39stdlife))</f>
        <v>0</v>
      </c>
      <c r="AI616" s="251">
        <f ca="1">IF(A39stdlife="n/a","n/a",IF(AI$3&gt;(A39stdlife+$E616),('PTRM input'!$K$423*(1+rvanilla05)^0.5)-SUM($K616:AH616),('PTRM input'!$K$423*(1+rvanilla05)^0.5)/A39stdlife))</f>
        <v>0</v>
      </c>
      <c r="AJ616" s="251">
        <f ca="1">IF(A39stdlife="n/a","n/a",IF(AJ$3&gt;(A39stdlife+$E616),('PTRM input'!$K$423*(1+rvanilla05)^0.5)-SUM($K616:AI616),('PTRM input'!$K$423*(1+rvanilla05)^0.5)/A39stdlife))</f>
        <v>0</v>
      </c>
      <c r="AK616" s="251">
        <f ca="1">IF(A39stdlife="n/a","n/a",IF(AK$3&gt;(A39stdlife+$E616),('PTRM input'!$K$423*(1+rvanilla05)^0.5)-SUM($K616:AJ616),('PTRM input'!$K$423*(1+rvanilla05)^0.5)/A39stdlife))</f>
        <v>0</v>
      </c>
      <c r="AL616" s="251">
        <f ca="1">IF(A39stdlife="n/a","n/a",IF(AL$3&gt;(A39stdlife+$E616),('PTRM input'!$K$423*(1+rvanilla05)^0.5)-SUM($K616:AK616),('PTRM input'!$K$423*(1+rvanilla05)^0.5)/A39stdlife))</f>
        <v>0</v>
      </c>
      <c r="AM616" s="251">
        <f ca="1">IF(A39stdlife="n/a","n/a",IF(AM$3&gt;(A39stdlife+$E616),('PTRM input'!$K$423*(1+rvanilla05)^0.5)-SUM($K616:AL616),('PTRM input'!$K$423*(1+rvanilla05)^0.5)/A39stdlife))</f>
        <v>0</v>
      </c>
      <c r="AN616" s="251">
        <f ca="1">IF(A39stdlife="n/a","n/a",IF(AN$3&gt;(A39stdlife+$E616),('PTRM input'!$K$423*(1+rvanilla05)^0.5)-SUM($K616:AM616),('PTRM input'!$K$423*(1+rvanilla05)^0.5)/A39stdlife))</f>
        <v>0</v>
      </c>
      <c r="AO616" s="251">
        <f ca="1">IF(A39stdlife="n/a","n/a",IF(AO$3&gt;(A39stdlife+$E616),('PTRM input'!$K$423*(1+rvanilla05)^0.5)-SUM($K616:AN616),('PTRM input'!$K$423*(1+rvanilla05)^0.5)/A39stdlife))</f>
        <v>0</v>
      </c>
      <c r="AP616" s="251">
        <f ca="1">IF(A39stdlife="n/a","n/a",IF(AP$3&gt;(A39stdlife+$E616),('PTRM input'!$K$423*(1+rvanilla05)^0.5)-SUM($K616:AO616),('PTRM input'!$K$423*(1+rvanilla05)^0.5)/A39stdlife))</f>
        <v>0</v>
      </c>
      <c r="AQ616" s="251">
        <f ca="1">IF(A39stdlife="n/a","n/a",IF(AQ$3&gt;(A39stdlife+$E616),('PTRM input'!$K$423*(1+rvanilla05)^0.5)-SUM($K616:AP616),('PTRM input'!$K$423*(1+rvanilla05)^0.5)/A39stdlife))</f>
        <v>0</v>
      </c>
      <c r="AR616" s="251">
        <f ca="1">IF(A39stdlife="n/a","n/a",IF(AR$3&gt;(A39stdlife+$E616),('PTRM input'!$K$423*(1+rvanilla05)^0.5)-SUM($K616:AQ616),('PTRM input'!$K$423*(1+rvanilla05)^0.5)/A39stdlife))</f>
        <v>0</v>
      </c>
      <c r="AS616" s="251">
        <f ca="1">IF(A39stdlife="n/a","n/a",IF(AS$3&gt;(A39stdlife+$E616),('PTRM input'!$K$423*(1+rvanilla05)^0.5)-SUM($K616:AR616),('PTRM input'!$K$423*(1+rvanilla05)^0.5)/A39stdlife))</f>
        <v>0</v>
      </c>
      <c r="AT616" s="251">
        <f ca="1">IF(A39stdlife="n/a","n/a",IF(AT$3&gt;(A39stdlife+$E616),('PTRM input'!$K$423*(1+rvanilla05)^0.5)-SUM($K616:AS616),('PTRM input'!$K$423*(1+rvanilla05)^0.5)/A39stdlife))</f>
        <v>0</v>
      </c>
      <c r="AU616" s="251">
        <f ca="1">IF(A39stdlife="n/a","n/a",IF(AU$3&gt;(A39stdlife+$E616),('PTRM input'!$K$423*(1+rvanilla05)^0.5)-SUM($K616:AT616),('PTRM input'!$K$423*(1+rvanilla05)^0.5)/A39stdlife))</f>
        <v>0</v>
      </c>
      <c r="AV616" s="251">
        <f ca="1">IF(A39stdlife="n/a","n/a",IF(AV$3&gt;(A39stdlife+$E616),('PTRM input'!$K$423*(1+rvanilla05)^0.5)-SUM($K616:AU616),('PTRM input'!$K$423*(1+rvanilla05)^0.5)/A39stdlife))</f>
        <v>0</v>
      </c>
      <c r="AW616" s="251">
        <f ca="1">IF(A39stdlife="n/a","n/a",IF(AW$3&gt;(A39stdlife+$E616),('PTRM input'!$K$423*(1+rvanilla05)^0.5)-SUM($K616:AV616),('PTRM input'!$K$423*(1+rvanilla05)^0.5)/A39stdlife))</f>
        <v>0</v>
      </c>
      <c r="AX616" s="251">
        <f ca="1">IF(A39stdlife="n/a","n/a",IF(AX$3&gt;(A39stdlife+$E616),('PTRM input'!$K$423*(1+rvanilla05)^0.5)-SUM($K616:AW616),('PTRM input'!$K$423*(1+rvanilla05)^0.5)/A39stdlife))</f>
        <v>0</v>
      </c>
      <c r="AY616" s="251">
        <f ca="1">IF(A39stdlife="n/a","n/a",IF(AY$3&gt;(A39stdlife+$E616),('PTRM input'!$K$423*(1+rvanilla05)^0.5)-SUM($K616:AX616),('PTRM input'!$K$423*(1+rvanilla05)^0.5)/A39stdlife))</f>
        <v>0</v>
      </c>
      <c r="AZ616" s="251">
        <f ca="1">IF(A39stdlife="n/a","n/a",IF(AZ$3&gt;(A39stdlife+$E616),('PTRM input'!$K$423*(1+rvanilla05)^0.5)-SUM($K616:AY616),('PTRM input'!$K$423*(1+rvanilla05)^0.5)/A39stdlife))</f>
        <v>0</v>
      </c>
      <c r="BA616" s="251">
        <f ca="1">IF(A39stdlife="n/a","n/a",IF(BA$3&gt;(A39stdlife+$E616),('PTRM input'!$K$423*(1+rvanilla05)^0.5)-SUM($K616:AZ616),('PTRM input'!$K$423*(1+rvanilla05)^0.5)/A39stdlife))</f>
        <v>0</v>
      </c>
      <c r="BB616" s="251">
        <f ca="1">IF(A39stdlife="n/a","n/a",IF(BB$3&gt;(A39stdlife+$E616),('PTRM input'!$K$423*(1+rvanilla05)^0.5)-SUM($K616:BA616),('PTRM input'!$K$423*(1+rvanilla05)^0.5)/A39stdlife))</f>
        <v>0</v>
      </c>
      <c r="BC616" s="251">
        <f ca="1">IF(A39stdlife="n/a","n/a",IF(BC$3&gt;(A39stdlife+$E616),('PTRM input'!$K$423*(1+rvanilla05)^0.5)-SUM($K616:BB616),('PTRM input'!$K$423*(1+rvanilla05)^0.5)/A39stdlife))</f>
        <v>0</v>
      </c>
      <c r="BD616" s="251">
        <f ca="1">IF(A39stdlife="n/a","n/a",IF(BD$3&gt;(A39stdlife+$E616),('PTRM input'!$K$423*(1+rvanilla05)^0.5)-SUM($K616:BC616),('PTRM input'!$K$423*(1+rvanilla05)^0.5)/A39stdlife))</f>
        <v>0</v>
      </c>
      <c r="BE616" s="251">
        <f ca="1">IF(A39stdlife="n/a","n/a",IF(BE$3&gt;(A39stdlife+$E616),('PTRM input'!$K$423*(1+rvanilla05)^0.5)-SUM($K616:BD616),('PTRM input'!$K$423*(1+rvanilla05)^0.5)/A39stdlife))</f>
        <v>0</v>
      </c>
      <c r="BF616" s="251">
        <f ca="1">IF(A39stdlife="n/a","n/a",IF(BF$3&gt;(A39stdlife+$E616),('PTRM input'!$K$423*(1+rvanilla05)^0.5)-SUM($K616:BE616),('PTRM input'!$K$423*(1+rvanilla05)^0.5)/A39stdlife))</f>
        <v>0</v>
      </c>
      <c r="BG616" s="251">
        <f ca="1">IF(A39stdlife="n/a","n/a",IF(BG$3&gt;(A39stdlife+$E616),('PTRM input'!$K$423*(1+rvanilla05)^0.5)-SUM($K616:BF616),('PTRM input'!$K$423*(1+rvanilla05)^0.5)/A39stdlife))</f>
        <v>0</v>
      </c>
      <c r="BH616" s="251">
        <f ca="1">IF(A39stdlife="n/a","n/a",IF(BH$3&gt;(A39stdlife+$E616),('PTRM input'!$K$423*(1+rvanilla05)^0.5)-SUM($K616:BG616),('PTRM input'!$K$423*(1+rvanilla05)^0.5)/A39stdlife))</f>
        <v>0</v>
      </c>
      <c r="BI616" s="251">
        <f ca="1">IF(A39stdlife="n/a","n/a",IF(BI$3&gt;(A39stdlife+$E616),('PTRM input'!$K$423*(1+rvanilla05)^0.5)-SUM($K616:BH616),('PTRM input'!$K$423*(1+rvanilla05)^0.5)/A39stdlife))</f>
        <v>0</v>
      </c>
      <c r="BJ616" s="116"/>
      <c r="BK616" s="116"/>
      <c r="BL616" s="116"/>
      <c r="BM616" s="116"/>
    </row>
    <row r="617" spans="1:65" hidden="1" outlineLevel="2">
      <c r="A617" s="116"/>
      <c r="B617" s="19"/>
      <c r="C617" s="18"/>
      <c r="D617" s="760"/>
      <c r="E617" s="86">
        <v>6</v>
      </c>
      <c r="F617" s="259"/>
      <c r="G617" s="434"/>
      <c r="H617" s="435"/>
      <c r="I617" s="435"/>
      <c r="J617" s="435"/>
      <c r="K617" s="435"/>
      <c r="L617" s="619"/>
      <c r="M617" s="433">
        <f ca="1">IF(A39stdlife="n/a","n/a",IF(M$3&gt;(A39stdlife+$E617),('PTRM input'!$L$423*(1+rvanilla06)^0.5)-SUM($L617:L617),('PTRM input'!$L$423*(1+rvanilla06)^0.5)/A39stdlife))</f>
        <v>0</v>
      </c>
      <c r="N617" s="433">
        <f ca="1">IF(A39stdlife="n/a","n/a",IF(N$3&gt;(A39stdlife+$E617),('PTRM input'!$L$423*(1+rvanilla06)^0.5)-SUM($L617:M617),('PTRM input'!$L$423*(1+rvanilla06)^0.5)/A39stdlife))</f>
        <v>0</v>
      </c>
      <c r="O617" s="433">
        <f ca="1">IF(A39stdlife="n/a","n/a",IF(O$3&gt;(A39stdlife+$E617),('PTRM input'!$L$423*(1+rvanilla06)^0.5)-SUM($L617:N617),('PTRM input'!$L$423*(1+rvanilla06)^0.5)/A39stdlife))</f>
        <v>0</v>
      </c>
      <c r="P617" s="433">
        <f ca="1">IF(A39stdlife="n/a","n/a",IF(P$3&gt;(A39stdlife+$E617),('PTRM input'!$L$423*(1+rvanilla06)^0.5)-SUM($L617:O617),('PTRM input'!$L$423*(1+rvanilla06)^0.5)/A39stdlife))</f>
        <v>0</v>
      </c>
      <c r="Q617" s="433">
        <f ca="1">IF(A39stdlife="n/a","n/a",IF(Q$3&gt;(A39stdlife+$E617),('PTRM input'!$L$423*(1+rvanilla06)^0.5)-SUM($L617:P617),('PTRM input'!$L$423*(1+rvanilla06)^0.5)/A39stdlife))</f>
        <v>0</v>
      </c>
      <c r="R617" s="251">
        <f ca="1">IF(A39stdlife="n/a","n/a",IF(R$3&gt;(A39stdlife+$E617),('PTRM input'!$L$423*(1+rvanilla06)^0.5)-SUM($L617:Q617),('PTRM input'!$L$423*(1+rvanilla06)^0.5)/A39stdlife))</f>
        <v>0</v>
      </c>
      <c r="S617" s="251">
        <f ca="1">IF(A39stdlife="n/a","n/a",IF(S$3&gt;(A39stdlife+$E617),('PTRM input'!$L$423*(1+rvanilla06)^0.5)-SUM($L617:R617),('PTRM input'!$L$423*(1+rvanilla06)^0.5)/A39stdlife))</f>
        <v>0</v>
      </c>
      <c r="T617" s="251">
        <f ca="1">IF(A39stdlife="n/a","n/a",IF(T$3&gt;(A39stdlife+$E617),('PTRM input'!$L$423*(1+rvanilla06)^0.5)-SUM($L617:S617),('PTRM input'!$L$423*(1+rvanilla06)^0.5)/A39stdlife))</f>
        <v>0</v>
      </c>
      <c r="U617" s="251">
        <f ca="1">IF(A39stdlife="n/a","n/a",IF(U$3&gt;(A39stdlife+$E617),('PTRM input'!$L$423*(1+rvanilla06)^0.5)-SUM($L617:T617),('PTRM input'!$L$423*(1+rvanilla06)^0.5)/A39stdlife))</f>
        <v>0</v>
      </c>
      <c r="V617" s="251">
        <f ca="1">IF(A39stdlife="n/a","n/a",IF(V$3&gt;(A39stdlife+$E617),('PTRM input'!$L$423*(1+rvanilla06)^0.5)-SUM($L617:U617),('PTRM input'!$L$423*(1+rvanilla06)^0.5)/A39stdlife))</f>
        <v>0</v>
      </c>
      <c r="W617" s="251">
        <f ca="1">IF(A39stdlife="n/a","n/a",IF(W$3&gt;(A39stdlife+$E617),('PTRM input'!$L$423*(1+rvanilla06)^0.5)-SUM($L617:V617),('PTRM input'!$L$423*(1+rvanilla06)^0.5)/A39stdlife))</f>
        <v>0</v>
      </c>
      <c r="X617" s="251">
        <f ca="1">IF(A39stdlife="n/a","n/a",IF(X$3&gt;(A39stdlife+$E617),('PTRM input'!$L$423*(1+rvanilla06)^0.5)-SUM($L617:W617),('PTRM input'!$L$423*(1+rvanilla06)^0.5)/A39stdlife))</f>
        <v>0</v>
      </c>
      <c r="Y617" s="251">
        <f ca="1">IF(A39stdlife="n/a","n/a",IF(Y$3&gt;(A39stdlife+$E617),('PTRM input'!$L$423*(1+rvanilla06)^0.5)-SUM($L617:X617),('PTRM input'!$L$423*(1+rvanilla06)^0.5)/A39stdlife))</f>
        <v>0</v>
      </c>
      <c r="Z617" s="251">
        <f ca="1">IF(A39stdlife="n/a","n/a",IF(Z$3&gt;(A39stdlife+$E617),('PTRM input'!$L$423*(1+rvanilla06)^0.5)-SUM($L617:Y617),('PTRM input'!$L$423*(1+rvanilla06)^0.5)/A39stdlife))</f>
        <v>0</v>
      </c>
      <c r="AA617" s="251">
        <f ca="1">IF(A39stdlife="n/a","n/a",IF(AA$3&gt;(A39stdlife+$E617),('PTRM input'!$L$423*(1+rvanilla06)^0.5)-SUM($L617:Z617),('PTRM input'!$L$423*(1+rvanilla06)^0.5)/A39stdlife))</f>
        <v>0</v>
      </c>
      <c r="AB617" s="251">
        <f ca="1">IF(A39stdlife="n/a","n/a",IF(AB$3&gt;(A39stdlife+$E617),('PTRM input'!$L$423*(1+rvanilla06)^0.5)-SUM($L617:AA617),('PTRM input'!$L$423*(1+rvanilla06)^0.5)/A39stdlife))</f>
        <v>0</v>
      </c>
      <c r="AC617" s="251">
        <f ca="1">IF(A39stdlife="n/a","n/a",IF(AC$3&gt;(A39stdlife+$E617),('PTRM input'!$L$423*(1+rvanilla06)^0.5)-SUM($L617:AB617),('PTRM input'!$L$423*(1+rvanilla06)^0.5)/A39stdlife))</f>
        <v>0</v>
      </c>
      <c r="AD617" s="251">
        <f ca="1">IF(A39stdlife="n/a","n/a",IF(AD$3&gt;(A39stdlife+$E617),('PTRM input'!$L$423*(1+rvanilla06)^0.5)-SUM($L617:AC617),('PTRM input'!$L$423*(1+rvanilla06)^0.5)/A39stdlife))</f>
        <v>0</v>
      </c>
      <c r="AE617" s="251">
        <f ca="1">IF(A39stdlife="n/a","n/a",IF(AE$3&gt;(A39stdlife+$E617),('PTRM input'!$L$423*(1+rvanilla06)^0.5)-SUM($L617:AD617),('PTRM input'!$L$423*(1+rvanilla06)^0.5)/A39stdlife))</f>
        <v>0</v>
      </c>
      <c r="AF617" s="251">
        <f ca="1">IF(A39stdlife="n/a","n/a",IF(AF$3&gt;(A39stdlife+$E617),('PTRM input'!$L$423*(1+rvanilla06)^0.5)-SUM($L617:AE617),('PTRM input'!$L$423*(1+rvanilla06)^0.5)/A39stdlife))</f>
        <v>0</v>
      </c>
      <c r="AG617" s="251">
        <f ca="1">IF(A39stdlife="n/a","n/a",IF(AG$3&gt;(A39stdlife+$E617),('PTRM input'!$L$423*(1+rvanilla06)^0.5)-SUM($L617:AF617),('PTRM input'!$L$423*(1+rvanilla06)^0.5)/A39stdlife))</f>
        <v>0</v>
      </c>
      <c r="AH617" s="251">
        <f ca="1">IF(A39stdlife="n/a","n/a",IF(AH$3&gt;(A39stdlife+$E617),('PTRM input'!$L$423*(1+rvanilla06)^0.5)-SUM($L617:AG617),('PTRM input'!$L$423*(1+rvanilla06)^0.5)/A39stdlife))</f>
        <v>0</v>
      </c>
      <c r="AI617" s="251">
        <f ca="1">IF(A39stdlife="n/a","n/a",IF(AI$3&gt;(A39stdlife+$E617),('PTRM input'!$L$423*(1+rvanilla06)^0.5)-SUM($L617:AH617),('PTRM input'!$L$423*(1+rvanilla06)^0.5)/A39stdlife))</f>
        <v>0</v>
      </c>
      <c r="AJ617" s="251">
        <f ca="1">IF(A39stdlife="n/a","n/a",IF(AJ$3&gt;(A39stdlife+$E617),('PTRM input'!$L$423*(1+rvanilla06)^0.5)-SUM($L617:AI617),('PTRM input'!$L$423*(1+rvanilla06)^0.5)/A39stdlife))</f>
        <v>0</v>
      </c>
      <c r="AK617" s="251">
        <f ca="1">IF(A39stdlife="n/a","n/a",IF(AK$3&gt;(A39stdlife+$E617),('PTRM input'!$L$423*(1+rvanilla06)^0.5)-SUM($L617:AJ617),('PTRM input'!$L$423*(1+rvanilla06)^0.5)/A39stdlife))</f>
        <v>0</v>
      </c>
      <c r="AL617" s="251">
        <f ca="1">IF(A39stdlife="n/a","n/a",IF(AL$3&gt;(A39stdlife+$E617),('PTRM input'!$L$423*(1+rvanilla06)^0.5)-SUM($L617:AK617),('PTRM input'!$L$423*(1+rvanilla06)^0.5)/A39stdlife))</f>
        <v>0</v>
      </c>
      <c r="AM617" s="251">
        <f ca="1">IF(A39stdlife="n/a","n/a",IF(AM$3&gt;(A39stdlife+$E617),('PTRM input'!$L$423*(1+rvanilla06)^0.5)-SUM($L617:AL617),('PTRM input'!$L$423*(1+rvanilla06)^0.5)/A39stdlife))</f>
        <v>0</v>
      </c>
      <c r="AN617" s="251">
        <f ca="1">IF(A39stdlife="n/a","n/a",IF(AN$3&gt;(A39stdlife+$E617),('PTRM input'!$L$423*(1+rvanilla06)^0.5)-SUM($L617:AM617),('PTRM input'!$L$423*(1+rvanilla06)^0.5)/A39stdlife))</f>
        <v>0</v>
      </c>
      <c r="AO617" s="251">
        <f ca="1">IF(A39stdlife="n/a","n/a",IF(AO$3&gt;(A39stdlife+$E617),('PTRM input'!$L$423*(1+rvanilla06)^0.5)-SUM($L617:AN617),('PTRM input'!$L$423*(1+rvanilla06)^0.5)/A39stdlife))</f>
        <v>0</v>
      </c>
      <c r="AP617" s="251">
        <f ca="1">IF(A39stdlife="n/a","n/a",IF(AP$3&gt;(A39stdlife+$E617),('PTRM input'!$L$423*(1+rvanilla06)^0.5)-SUM($L617:AO617),('PTRM input'!$L$423*(1+rvanilla06)^0.5)/A39stdlife))</f>
        <v>0</v>
      </c>
      <c r="AQ617" s="251">
        <f ca="1">IF(A39stdlife="n/a","n/a",IF(AQ$3&gt;(A39stdlife+$E617),('PTRM input'!$L$423*(1+rvanilla06)^0.5)-SUM($L617:AP617),('PTRM input'!$L$423*(1+rvanilla06)^0.5)/A39stdlife))</f>
        <v>0</v>
      </c>
      <c r="AR617" s="251">
        <f ca="1">IF(A39stdlife="n/a","n/a",IF(AR$3&gt;(A39stdlife+$E617),('PTRM input'!$L$423*(1+rvanilla06)^0.5)-SUM($L617:AQ617),('PTRM input'!$L$423*(1+rvanilla06)^0.5)/A39stdlife))</f>
        <v>0</v>
      </c>
      <c r="AS617" s="251">
        <f ca="1">IF(A39stdlife="n/a","n/a",IF(AS$3&gt;(A39stdlife+$E617),('PTRM input'!$L$423*(1+rvanilla06)^0.5)-SUM($L617:AR617),('PTRM input'!$L$423*(1+rvanilla06)^0.5)/A39stdlife))</f>
        <v>0</v>
      </c>
      <c r="AT617" s="251">
        <f ca="1">IF(A39stdlife="n/a","n/a",IF(AT$3&gt;(A39stdlife+$E617),('PTRM input'!$L$423*(1+rvanilla06)^0.5)-SUM($L617:AS617),('PTRM input'!$L$423*(1+rvanilla06)^0.5)/A39stdlife))</f>
        <v>0</v>
      </c>
      <c r="AU617" s="251">
        <f ca="1">IF(A39stdlife="n/a","n/a",IF(AU$3&gt;(A39stdlife+$E617),('PTRM input'!$L$423*(1+rvanilla06)^0.5)-SUM($L617:AT617),('PTRM input'!$L$423*(1+rvanilla06)^0.5)/A39stdlife))</f>
        <v>0</v>
      </c>
      <c r="AV617" s="251">
        <f ca="1">IF(A39stdlife="n/a","n/a",IF(AV$3&gt;(A39stdlife+$E617),('PTRM input'!$L$423*(1+rvanilla06)^0.5)-SUM($L617:AU617),('PTRM input'!$L$423*(1+rvanilla06)^0.5)/A39stdlife))</f>
        <v>0</v>
      </c>
      <c r="AW617" s="251">
        <f ca="1">IF(A39stdlife="n/a","n/a",IF(AW$3&gt;(A39stdlife+$E617),('PTRM input'!$L$423*(1+rvanilla06)^0.5)-SUM($L617:AV617),('PTRM input'!$L$423*(1+rvanilla06)^0.5)/A39stdlife))</f>
        <v>0</v>
      </c>
      <c r="AX617" s="251">
        <f ca="1">IF(A39stdlife="n/a","n/a",IF(AX$3&gt;(A39stdlife+$E617),('PTRM input'!$L$423*(1+rvanilla06)^0.5)-SUM($L617:AW617),('PTRM input'!$L$423*(1+rvanilla06)^0.5)/A39stdlife))</f>
        <v>0</v>
      </c>
      <c r="AY617" s="251">
        <f ca="1">IF(A39stdlife="n/a","n/a",IF(AY$3&gt;(A39stdlife+$E617),('PTRM input'!$L$423*(1+rvanilla06)^0.5)-SUM($L617:AX617),('PTRM input'!$L$423*(1+rvanilla06)^0.5)/A39stdlife))</f>
        <v>0</v>
      </c>
      <c r="AZ617" s="251">
        <f ca="1">IF(A39stdlife="n/a","n/a",IF(AZ$3&gt;(A39stdlife+$E617),('PTRM input'!$L$423*(1+rvanilla06)^0.5)-SUM($L617:AY617),('PTRM input'!$L$423*(1+rvanilla06)^0.5)/A39stdlife))</f>
        <v>0</v>
      </c>
      <c r="BA617" s="251">
        <f ca="1">IF(A39stdlife="n/a","n/a",IF(BA$3&gt;(A39stdlife+$E617),('PTRM input'!$L$423*(1+rvanilla06)^0.5)-SUM($L617:AZ617),('PTRM input'!$L$423*(1+rvanilla06)^0.5)/A39stdlife))</f>
        <v>0</v>
      </c>
      <c r="BB617" s="251">
        <f ca="1">IF(A39stdlife="n/a","n/a",IF(BB$3&gt;(A39stdlife+$E617),('PTRM input'!$L$423*(1+rvanilla06)^0.5)-SUM($L617:BA617),('PTRM input'!$L$423*(1+rvanilla06)^0.5)/A39stdlife))</f>
        <v>0</v>
      </c>
      <c r="BC617" s="251">
        <f ca="1">IF(A39stdlife="n/a","n/a",IF(BC$3&gt;(A39stdlife+$E617),('PTRM input'!$L$423*(1+rvanilla06)^0.5)-SUM($L617:BB617),('PTRM input'!$L$423*(1+rvanilla06)^0.5)/A39stdlife))</f>
        <v>0</v>
      </c>
      <c r="BD617" s="251">
        <f ca="1">IF(A39stdlife="n/a","n/a",IF(BD$3&gt;(A39stdlife+$E617),('PTRM input'!$L$423*(1+rvanilla06)^0.5)-SUM($L617:BC617),('PTRM input'!$L$423*(1+rvanilla06)^0.5)/A39stdlife))</f>
        <v>0</v>
      </c>
      <c r="BE617" s="251">
        <f ca="1">IF(A39stdlife="n/a","n/a",IF(BE$3&gt;(A39stdlife+$E617),('PTRM input'!$L$423*(1+rvanilla06)^0.5)-SUM($L617:BD617),('PTRM input'!$L$423*(1+rvanilla06)^0.5)/A39stdlife))</f>
        <v>0</v>
      </c>
      <c r="BF617" s="251">
        <f ca="1">IF(A39stdlife="n/a","n/a",IF(BF$3&gt;(A39stdlife+$E617),('PTRM input'!$L$423*(1+rvanilla06)^0.5)-SUM($L617:BE617),('PTRM input'!$L$423*(1+rvanilla06)^0.5)/A39stdlife))</f>
        <v>0</v>
      </c>
      <c r="BG617" s="251">
        <f ca="1">IF(A39stdlife="n/a","n/a",IF(BG$3&gt;(A39stdlife+$E617),('PTRM input'!$L$423*(1+rvanilla06)^0.5)-SUM($L617:BF617),('PTRM input'!$L$423*(1+rvanilla06)^0.5)/A39stdlife))</f>
        <v>0</v>
      </c>
      <c r="BH617" s="251">
        <f ca="1">IF(A39stdlife="n/a","n/a",IF(BH$3&gt;(A39stdlife+$E617),('PTRM input'!$L$423*(1+rvanilla06)^0.5)-SUM($L617:BG617),('PTRM input'!$L$423*(1+rvanilla06)^0.5)/A39stdlife))</f>
        <v>0</v>
      </c>
      <c r="BI617" s="251">
        <f ca="1">IF(A39stdlife="n/a","n/a",IF(BI$3&gt;(A39stdlife+$E617),('PTRM input'!$L$423*(1+rvanilla06)^0.5)-SUM($L617:BH617),('PTRM input'!$L$423*(1+rvanilla06)^0.5)/A39stdlife))</f>
        <v>0</v>
      </c>
      <c r="BJ617" s="116"/>
      <c r="BK617" s="116"/>
      <c r="BL617" s="116"/>
      <c r="BM617" s="116"/>
    </row>
    <row r="618" spans="1:65" hidden="1" outlineLevel="2">
      <c r="A618" s="116"/>
      <c r="B618" s="19"/>
      <c r="C618" s="18"/>
      <c r="D618" s="760"/>
      <c r="E618" s="86">
        <v>7</v>
      </c>
      <c r="F618" s="259"/>
      <c r="G618" s="434"/>
      <c r="H618" s="435"/>
      <c r="I618" s="435"/>
      <c r="J618" s="435"/>
      <c r="K618" s="435"/>
      <c r="L618" s="435"/>
      <c r="M618" s="619"/>
      <c r="N618" s="433">
        <f ca="1">IF(A39stdlife="n/a","n/a",IF(N$3&gt;(A39stdlife+$E618),('PTRM input'!$M$423*(1+rvanilla07)^0.5)-SUM($M618:M618),('PTRM input'!$M$423*(1+rvanilla07)^0.5)/A39stdlife))</f>
        <v>0</v>
      </c>
      <c r="O618" s="433">
        <f ca="1">IF(A39stdlife="n/a","n/a",IF(O$3&gt;(A39stdlife+$E618),('PTRM input'!$M$423*(1+rvanilla07)^0.5)-SUM($M618:N618),('PTRM input'!$M$423*(1+rvanilla07)^0.5)/A39stdlife))</f>
        <v>0</v>
      </c>
      <c r="P618" s="433">
        <f ca="1">IF(A39stdlife="n/a","n/a",IF(P$3&gt;(A39stdlife+$E618),('PTRM input'!$M$423*(1+rvanilla07)^0.5)-SUM($M618:O618),('PTRM input'!$M$423*(1+rvanilla07)^0.5)/A39stdlife))</f>
        <v>0</v>
      </c>
      <c r="Q618" s="433">
        <f ca="1">IF(A39stdlife="n/a","n/a",IF(Q$3&gt;(A39stdlife+$E618),('PTRM input'!$M$423*(1+rvanilla07)^0.5)-SUM($M618:P618),('PTRM input'!$M$423*(1+rvanilla07)^0.5)/A39stdlife))</f>
        <v>0</v>
      </c>
      <c r="R618" s="251">
        <f ca="1">IF(A39stdlife="n/a","n/a",IF(R$3&gt;(A39stdlife+$E618),('PTRM input'!$M$423*(1+rvanilla07)^0.5)-SUM($M618:Q618),('PTRM input'!$M$423*(1+rvanilla07)^0.5)/A39stdlife))</f>
        <v>0</v>
      </c>
      <c r="S618" s="251">
        <f ca="1">IF(A39stdlife="n/a","n/a",IF(S$3&gt;(A39stdlife+$E618),('PTRM input'!$M$423*(1+rvanilla07)^0.5)-SUM($M618:R618),('PTRM input'!$M$423*(1+rvanilla07)^0.5)/A39stdlife))</f>
        <v>0</v>
      </c>
      <c r="T618" s="251">
        <f ca="1">IF(A39stdlife="n/a","n/a",IF(T$3&gt;(A39stdlife+$E618),('PTRM input'!$M$423*(1+rvanilla07)^0.5)-SUM($M618:S618),('PTRM input'!$M$423*(1+rvanilla07)^0.5)/A39stdlife))</f>
        <v>0</v>
      </c>
      <c r="U618" s="251">
        <f ca="1">IF(A39stdlife="n/a","n/a",IF(U$3&gt;(A39stdlife+$E618),('PTRM input'!$M$423*(1+rvanilla07)^0.5)-SUM($M618:T618),('PTRM input'!$M$423*(1+rvanilla07)^0.5)/A39stdlife))</f>
        <v>0</v>
      </c>
      <c r="V618" s="251">
        <f ca="1">IF(A39stdlife="n/a","n/a",IF(V$3&gt;(A39stdlife+$E618),('PTRM input'!$M$423*(1+rvanilla07)^0.5)-SUM($M618:U618),('PTRM input'!$M$423*(1+rvanilla07)^0.5)/A39stdlife))</f>
        <v>0</v>
      </c>
      <c r="W618" s="251">
        <f ca="1">IF(A39stdlife="n/a","n/a",IF(W$3&gt;(A39stdlife+$E618),('PTRM input'!$M$423*(1+rvanilla07)^0.5)-SUM($M618:V618),('PTRM input'!$M$423*(1+rvanilla07)^0.5)/A39stdlife))</f>
        <v>0</v>
      </c>
      <c r="X618" s="251">
        <f ca="1">IF(A39stdlife="n/a","n/a",IF(X$3&gt;(A39stdlife+$E618),('PTRM input'!$M$423*(1+rvanilla07)^0.5)-SUM($M618:W618),('PTRM input'!$M$423*(1+rvanilla07)^0.5)/A39stdlife))</f>
        <v>0</v>
      </c>
      <c r="Y618" s="251">
        <f ca="1">IF(A39stdlife="n/a","n/a",IF(Y$3&gt;(A39stdlife+$E618),('PTRM input'!$M$423*(1+rvanilla07)^0.5)-SUM($M618:X618),('PTRM input'!$M$423*(1+rvanilla07)^0.5)/A39stdlife))</f>
        <v>0</v>
      </c>
      <c r="Z618" s="251">
        <f ca="1">IF(A39stdlife="n/a","n/a",IF(Z$3&gt;(A39stdlife+$E618),('PTRM input'!$M$423*(1+rvanilla07)^0.5)-SUM($M618:Y618),('PTRM input'!$M$423*(1+rvanilla07)^0.5)/A39stdlife))</f>
        <v>0</v>
      </c>
      <c r="AA618" s="251">
        <f ca="1">IF(A39stdlife="n/a","n/a",IF(AA$3&gt;(A39stdlife+$E618),('PTRM input'!$M$423*(1+rvanilla07)^0.5)-SUM($M618:Z618),('PTRM input'!$M$423*(1+rvanilla07)^0.5)/A39stdlife))</f>
        <v>0</v>
      </c>
      <c r="AB618" s="251">
        <f ca="1">IF(A39stdlife="n/a","n/a",IF(AB$3&gt;(A39stdlife+$E618),('PTRM input'!$M$423*(1+rvanilla07)^0.5)-SUM($M618:AA618),('PTRM input'!$M$423*(1+rvanilla07)^0.5)/A39stdlife))</f>
        <v>0</v>
      </c>
      <c r="AC618" s="251">
        <f ca="1">IF(A39stdlife="n/a","n/a",IF(AC$3&gt;(A39stdlife+$E618),('PTRM input'!$M$423*(1+rvanilla07)^0.5)-SUM($M618:AB618),('PTRM input'!$M$423*(1+rvanilla07)^0.5)/A39stdlife))</f>
        <v>0</v>
      </c>
      <c r="AD618" s="251">
        <f ca="1">IF(A39stdlife="n/a","n/a",IF(AD$3&gt;(A39stdlife+$E618),('PTRM input'!$M$423*(1+rvanilla07)^0.5)-SUM($M618:AC618),('PTRM input'!$M$423*(1+rvanilla07)^0.5)/A39stdlife))</f>
        <v>0</v>
      </c>
      <c r="AE618" s="251">
        <f ca="1">IF(A39stdlife="n/a","n/a",IF(AE$3&gt;(A39stdlife+$E618),('PTRM input'!$M$423*(1+rvanilla07)^0.5)-SUM($M618:AD618),('PTRM input'!$M$423*(1+rvanilla07)^0.5)/A39stdlife))</f>
        <v>0</v>
      </c>
      <c r="AF618" s="251">
        <f ca="1">IF(A39stdlife="n/a","n/a",IF(AF$3&gt;(A39stdlife+$E618),('PTRM input'!$M$423*(1+rvanilla07)^0.5)-SUM($M618:AE618),('PTRM input'!$M$423*(1+rvanilla07)^0.5)/A39stdlife))</f>
        <v>0</v>
      </c>
      <c r="AG618" s="251">
        <f ca="1">IF(A39stdlife="n/a","n/a",IF(AG$3&gt;(A39stdlife+$E618),('PTRM input'!$M$423*(1+rvanilla07)^0.5)-SUM($M618:AF618),('PTRM input'!$M$423*(1+rvanilla07)^0.5)/A39stdlife))</f>
        <v>0</v>
      </c>
      <c r="AH618" s="251">
        <f ca="1">IF(A39stdlife="n/a","n/a",IF(AH$3&gt;(A39stdlife+$E618),('PTRM input'!$M$423*(1+rvanilla07)^0.5)-SUM($M618:AG618),('PTRM input'!$M$423*(1+rvanilla07)^0.5)/A39stdlife))</f>
        <v>0</v>
      </c>
      <c r="AI618" s="251">
        <f ca="1">IF(A39stdlife="n/a","n/a",IF(AI$3&gt;(A39stdlife+$E618),('PTRM input'!$M$423*(1+rvanilla07)^0.5)-SUM($M618:AH618),('PTRM input'!$M$423*(1+rvanilla07)^0.5)/A39stdlife))</f>
        <v>0</v>
      </c>
      <c r="AJ618" s="251">
        <f ca="1">IF(A39stdlife="n/a","n/a",IF(AJ$3&gt;(A39stdlife+$E618),('PTRM input'!$M$423*(1+rvanilla07)^0.5)-SUM($M618:AI618),('PTRM input'!$M$423*(1+rvanilla07)^0.5)/A39stdlife))</f>
        <v>0</v>
      </c>
      <c r="AK618" s="251">
        <f ca="1">IF(A39stdlife="n/a","n/a",IF(AK$3&gt;(A39stdlife+$E618),('PTRM input'!$M$423*(1+rvanilla07)^0.5)-SUM($M618:AJ618),('PTRM input'!$M$423*(1+rvanilla07)^0.5)/A39stdlife))</f>
        <v>0</v>
      </c>
      <c r="AL618" s="251">
        <f ca="1">IF(A39stdlife="n/a","n/a",IF(AL$3&gt;(A39stdlife+$E618),('PTRM input'!$M$423*(1+rvanilla07)^0.5)-SUM($M618:AK618),('PTRM input'!$M$423*(1+rvanilla07)^0.5)/A39stdlife))</f>
        <v>0</v>
      </c>
      <c r="AM618" s="251">
        <f ca="1">IF(A39stdlife="n/a","n/a",IF(AM$3&gt;(A39stdlife+$E618),('PTRM input'!$M$423*(1+rvanilla07)^0.5)-SUM($M618:AL618),('PTRM input'!$M$423*(1+rvanilla07)^0.5)/A39stdlife))</f>
        <v>0</v>
      </c>
      <c r="AN618" s="251">
        <f ca="1">IF(A39stdlife="n/a","n/a",IF(AN$3&gt;(A39stdlife+$E618),('PTRM input'!$M$423*(1+rvanilla07)^0.5)-SUM($M618:AM618),('PTRM input'!$M$423*(1+rvanilla07)^0.5)/A39stdlife))</f>
        <v>0</v>
      </c>
      <c r="AO618" s="251">
        <f ca="1">IF(A39stdlife="n/a","n/a",IF(AO$3&gt;(A39stdlife+$E618),('PTRM input'!$M$423*(1+rvanilla07)^0.5)-SUM($M618:AN618),('PTRM input'!$M$423*(1+rvanilla07)^0.5)/A39stdlife))</f>
        <v>0</v>
      </c>
      <c r="AP618" s="251">
        <f ca="1">IF(A39stdlife="n/a","n/a",IF(AP$3&gt;(A39stdlife+$E618),('PTRM input'!$M$423*(1+rvanilla07)^0.5)-SUM($M618:AO618),('PTRM input'!$M$423*(1+rvanilla07)^0.5)/A39stdlife))</f>
        <v>0</v>
      </c>
      <c r="AQ618" s="251">
        <f ca="1">IF(A39stdlife="n/a","n/a",IF(AQ$3&gt;(A39stdlife+$E618),('PTRM input'!$M$423*(1+rvanilla07)^0.5)-SUM($M618:AP618),('PTRM input'!$M$423*(1+rvanilla07)^0.5)/A39stdlife))</f>
        <v>0</v>
      </c>
      <c r="AR618" s="251">
        <f ca="1">IF(A39stdlife="n/a","n/a",IF(AR$3&gt;(A39stdlife+$E618),('PTRM input'!$M$423*(1+rvanilla07)^0.5)-SUM($M618:AQ618),('PTRM input'!$M$423*(1+rvanilla07)^0.5)/A39stdlife))</f>
        <v>0</v>
      </c>
      <c r="AS618" s="251">
        <f ca="1">IF(A39stdlife="n/a","n/a",IF(AS$3&gt;(A39stdlife+$E618),('PTRM input'!$M$423*(1+rvanilla07)^0.5)-SUM($M618:AR618),('PTRM input'!$M$423*(1+rvanilla07)^0.5)/A39stdlife))</f>
        <v>0</v>
      </c>
      <c r="AT618" s="251">
        <f ca="1">IF(A39stdlife="n/a","n/a",IF(AT$3&gt;(A39stdlife+$E618),('PTRM input'!$M$423*(1+rvanilla07)^0.5)-SUM($M618:AS618),('PTRM input'!$M$423*(1+rvanilla07)^0.5)/A39stdlife))</f>
        <v>0</v>
      </c>
      <c r="AU618" s="251">
        <f ca="1">IF(A39stdlife="n/a","n/a",IF(AU$3&gt;(A39stdlife+$E618),('PTRM input'!$M$423*(1+rvanilla07)^0.5)-SUM($M618:AT618),('PTRM input'!$M$423*(1+rvanilla07)^0.5)/A39stdlife))</f>
        <v>0</v>
      </c>
      <c r="AV618" s="251">
        <f ca="1">IF(A39stdlife="n/a","n/a",IF(AV$3&gt;(A39stdlife+$E618),('PTRM input'!$M$423*(1+rvanilla07)^0.5)-SUM($M618:AU618),('PTRM input'!$M$423*(1+rvanilla07)^0.5)/A39stdlife))</f>
        <v>0</v>
      </c>
      <c r="AW618" s="251">
        <f ca="1">IF(A39stdlife="n/a","n/a",IF(AW$3&gt;(A39stdlife+$E618),('PTRM input'!$M$423*(1+rvanilla07)^0.5)-SUM($M618:AV618),('PTRM input'!$M$423*(1+rvanilla07)^0.5)/A39stdlife))</f>
        <v>0</v>
      </c>
      <c r="AX618" s="251">
        <f ca="1">IF(A39stdlife="n/a","n/a",IF(AX$3&gt;(A39stdlife+$E618),('PTRM input'!$M$423*(1+rvanilla07)^0.5)-SUM($M618:AW618),('PTRM input'!$M$423*(1+rvanilla07)^0.5)/A39stdlife))</f>
        <v>0</v>
      </c>
      <c r="AY618" s="251">
        <f ca="1">IF(A39stdlife="n/a","n/a",IF(AY$3&gt;(A39stdlife+$E618),('PTRM input'!$M$423*(1+rvanilla07)^0.5)-SUM($M618:AX618),('PTRM input'!$M$423*(1+rvanilla07)^0.5)/A39stdlife))</f>
        <v>0</v>
      </c>
      <c r="AZ618" s="251">
        <f ca="1">IF(A39stdlife="n/a","n/a",IF(AZ$3&gt;(A39stdlife+$E618),('PTRM input'!$M$423*(1+rvanilla07)^0.5)-SUM($M618:AY618),('PTRM input'!$M$423*(1+rvanilla07)^0.5)/A39stdlife))</f>
        <v>0</v>
      </c>
      <c r="BA618" s="251">
        <f ca="1">IF(A39stdlife="n/a","n/a",IF(BA$3&gt;(A39stdlife+$E618),('PTRM input'!$M$423*(1+rvanilla07)^0.5)-SUM($M618:AZ618),('PTRM input'!$M$423*(1+rvanilla07)^0.5)/A39stdlife))</f>
        <v>0</v>
      </c>
      <c r="BB618" s="251">
        <f ca="1">IF(A39stdlife="n/a","n/a",IF(BB$3&gt;(A39stdlife+$E618),('PTRM input'!$M$423*(1+rvanilla07)^0.5)-SUM($M618:BA618),('PTRM input'!$M$423*(1+rvanilla07)^0.5)/A39stdlife))</f>
        <v>0</v>
      </c>
      <c r="BC618" s="251">
        <f ca="1">IF(A39stdlife="n/a","n/a",IF(BC$3&gt;(A39stdlife+$E618),('PTRM input'!$M$423*(1+rvanilla07)^0.5)-SUM($M618:BB618),('PTRM input'!$M$423*(1+rvanilla07)^0.5)/A39stdlife))</f>
        <v>0</v>
      </c>
      <c r="BD618" s="251">
        <f ca="1">IF(A39stdlife="n/a","n/a",IF(BD$3&gt;(A39stdlife+$E618),('PTRM input'!$M$423*(1+rvanilla07)^0.5)-SUM($M618:BC618),('PTRM input'!$M$423*(1+rvanilla07)^0.5)/A39stdlife))</f>
        <v>0</v>
      </c>
      <c r="BE618" s="251">
        <f ca="1">IF(A39stdlife="n/a","n/a",IF(BE$3&gt;(A39stdlife+$E618),('PTRM input'!$M$423*(1+rvanilla07)^0.5)-SUM($M618:BD618),('PTRM input'!$M$423*(1+rvanilla07)^0.5)/A39stdlife))</f>
        <v>0</v>
      </c>
      <c r="BF618" s="251">
        <f ca="1">IF(A39stdlife="n/a","n/a",IF(BF$3&gt;(A39stdlife+$E618),('PTRM input'!$M$423*(1+rvanilla07)^0.5)-SUM($M618:BE618),('PTRM input'!$M$423*(1+rvanilla07)^0.5)/A39stdlife))</f>
        <v>0</v>
      </c>
      <c r="BG618" s="251">
        <f ca="1">IF(A39stdlife="n/a","n/a",IF(BG$3&gt;(A39stdlife+$E618),('PTRM input'!$M$423*(1+rvanilla07)^0.5)-SUM($M618:BF618),('PTRM input'!$M$423*(1+rvanilla07)^0.5)/A39stdlife))</f>
        <v>0</v>
      </c>
      <c r="BH618" s="251">
        <f ca="1">IF(A39stdlife="n/a","n/a",IF(BH$3&gt;(A39stdlife+$E618),('PTRM input'!$M$423*(1+rvanilla07)^0.5)-SUM($M618:BG618),('PTRM input'!$M$423*(1+rvanilla07)^0.5)/A39stdlife))</f>
        <v>0</v>
      </c>
      <c r="BI618" s="251">
        <f ca="1">IF(A39stdlife="n/a","n/a",IF(BI$3&gt;(A39stdlife+$E618),('PTRM input'!$M$423*(1+rvanilla07)^0.5)-SUM($M618:BH618),('PTRM input'!$M$423*(1+rvanilla07)^0.5)/A39stdlife))</f>
        <v>0</v>
      </c>
      <c r="BJ618" s="116"/>
      <c r="BK618" s="116"/>
      <c r="BL618" s="116"/>
      <c r="BM618" s="116"/>
    </row>
    <row r="619" spans="1:65" hidden="1" outlineLevel="2">
      <c r="A619" s="116"/>
      <c r="B619" s="19"/>
      <c r="C619" s="18"/>
      <c r="D619" s="760"/>
      <c r="E619" s="86">
        <v>8</v>
      </c>
      <c r="F619" s="259"/>
      <c r="G619" s="434"/>
      <c r="H619" s="435"/>
      <c r="I619" s="435"/>
      <c r="J619" s="435"/>
      <c r="K619" s="435"/>
      <c r="L619" s="435"/>
      <c r="M619" s="435"/>
      <c r="N619" s="619"/>
      <c r="O619" s="433">
        <f ca="1">IF(A39stdlife="n/a","n/a",IF(O$3&gt;(A39stdlife+$E619),('PTRM input'!$N$423*(1+rvanilla08)^0.5)-SUM($N619:N619),('PTRM input'!$N$423*(1+rvanilla08)^0.5)/A39stdlife))</f>
        <v>0</v>
      </c>
      <c r="P619" s="433">
        <f ca="1">IF(A39stdlife="n/a","n/a",IF(P$3&gt;(A39stdlife+$E619),('PTRM input'!$N$423*(1+rvanilla08)^0.5)-SUM($N619:O619),('PTRM input'!$N$423*(1+rvanilla08)^0.5)/A39stdlife))</f>
        <v>0</v>
      </c>
      <c r="Q619" s="433">
        <f ca="1">IF(A39stdlife="n/a","n/a",IF(Q$3&gt;(A39stdlife+$E619),('PTRM input'!$N$423*(1+rvanilla08)^0.5)-SUM($N619:P619),('PTRM input'!$N$423*(1+rvanilla08)^0.5)/A39stdlife))</f>
        <v>0</v>
      </c>
      <c r="R619" s="251">
        <f ca="1">IF(A39stdlife="n/a","n/a",IF(R$3&gt;(A39stdlife+$E619),('PTRM input'!$N$423*(1+rvanilla08)^0.5)-SUM($N619:Q619),('PTRM input'!$N$423*(1+rvanilla08)^0.5)/A39stdlife))</f>
        <v>0</v>
      </c>
      <c r="S619" s="251">
        <f ca="1">IF(A39stdlife="n/a","n/a",IF(S$3&gt;(A39stdlife+$E619),('PTRM input'!$N$423*(1+rvanilla08)^0.5)-SUM($N619:R619),('PTRM input'!$N$423*(1+rvanilla08)^0.5)/A39stdlife))</f>
        <v>0</v>
      </c>
      <c r="T619" s="251">
        <f ca="1">IF(A39stdlife="n/a","n/a",IF(T$3&gt;(A39stdlife+$E619),('PTRM input'!$N$423*(1+rvanilla08)^0.5)-SUM($N619:S619),('PTRM input'!$N$423*(1+rvanilla08)^0.5)/A39stdlife))</f>
        <v>0</v>
      </c>
      <c r="U619" s="251">
        <f ca="1">IF(A39stdlife="n/a","n/a",IF(U$3&gt;(A39stdlife+$E619),('PTRM input'!$N$423*(1+rvanilla08)^0.5)-SUM($N619:T619),('PTRM input'!$N$423*(1+rvanilla08)^0.5)/A39stdlife))</f>
        <v>0</v>
      </c>
      <c r="V619" s="251">
        <f ca="1">IF(A39stdlife="n/a","n/a",IF(V$3&gt;(A39stdlife+$E619),('PTRM input'!$N$423*(1+rvanilla08)^0.5)-SUM($N619:U619),('PTRM input'!$N$423*(1+rvanilla08)^0.5)/A39stdlife))</f>
        <v>0</v>
      </c>
      <c r="W619" s="251">
        <f ca="1">IF(A39stdlife="n/a","n/a",IF(W$3&gt;(A39stdlife+$E619),('PTRM input'!$N$423*(1+rvanilla08)^0.5)-SUM($N619:V619),('PTRM input'!$N$423*(1+rvanilla08)^0.5)/A39stdlife))</f>
        <v>0</v>
      </c>
      <c r="X619" s="251">
        <f ca="1">IF(A39stdlife="n/a","n/a",IF(X$3&gt;(A39stdlife+$E619),('PTRM input'!$N$423*(1+rvanilla08)^0.5)-SUM($N619:W619),('PTRM input'!$N$423*(1+rvanilla08)^0.5)/A39stdlife))</f>
        <v>0</v>
      </c>
      <c r="Y619" s="251">
        <f ca="1">IF(A39stdlife="n/a","n/a",IF(Y$3&gt;(A39stdlife+$E619),('PTRM input'!$N$423*(1+rvanilla08)^0.5)-SUM($N619:X619),('PTRM input'!$N$423*(1+rvanilla08)^0.5)/A39stdlife))</f>
        <v>0</v>
      </c>
      <c r="Z619" s="251">
        <f ca="1">IF(A39stdlife="n/a","n/a",IF(Z$3&gt;(A39stdlife+$E619),('PTRM input'!$N$423*(1+rvanilla08)^0.5)-SUM($N619:Y619),('PTRM input'!$N$423*(1+rvanilla08)^0.5)/A39stdlife))</f>
        <v>0</v>
      </c>
      <c r="AA619" s="251">
        <f ca="1">IF(A39stdlife="n/a","n/a",IF(AA$3&gt;(A39stdlife+$E619),('PTRM input'!$N$423*(1+rvanilla08)^0.5)-SUM($N619:Z619),('PTRM input'!$N$423*(1+rvanilla08)^0.5)/A39stdlife))</f>
        <v>0</v>
      </c>
      <c r="AB619" s="251">
        <f ca="1">IF(A39stdlife="n/a","n/a",IF(AB$3&gt;(A39stdlife+$E619),('PTRM input'!$N$423*(1+rvanilla08)^0.5)-SUM($N619:AA619),('PTRM input'!$N$423*(1+rvanilla08)^0.5)/A39stdlife))</f>
        <v>0</v>
      </c>
      <c r="AC619" s="251">
        <f ca="1">IF(A39stdlife="n/a","n/a",IF(AC$3&gt;(A39stdlife+$E619),('PTRM input'!$N$423*(1+rvanilla08)^0.5)-SUM($N619:AB619),('PTRM input'!$N$423*(1+rvanilla08)^0.5)/A39stdlife))</f>
        <v>0</v>
      </c>
      <c r="AD619" s="251">
        <f ca="1">IF(A39stdlife="n/a","n/a",IF(AD$3&gt;(A39stdlife+$E619),('PTRM input'!$N$423*(1+rvanilla08)^0.5)-SUM($N619:AC619),('PTRM input'!$N$423*(1+rvanilla08)^0.5)/A39stdlife))</f>
        <v>0</v>
      </c>
      <c r="AE619" s="251">
        <f ca="1">IF(A39stdlife="n/a","n/a",IF(AE$3&gt;(A39stdlife+$E619),('PTRM input'!$N$423*(1+rvanilla08)^0.5)-SUM($N619:AD619),('PTRM input'!$N$423*(1+rvanilla08)^0.5)/A39stdlife))</f>
        <v>0</v>
      </c>
      <c r="AF619" s="251">
        <f ca="1">IF(A39stdlife="n/a","n/a",IF(AF$3&gt;(A39stdlife+$E619),('PTRM input'!$N$423*(1+rvanilla08)^0.5)-SUM($N619:AE619),('PTRM input'!$N$423*(1+rvanilla08)^0.5)/A39stdlife))</f>
        <v>0</v>
      </c>
      <c r="AG619" s="251">
        <f ca="1">IF(A39stdlife="n/a","n/a",IF(AG$3&gt;(A39stdlife+$E619),('PTRM input'!$N$423*(1+rvanilla08)^0.5)-SUM($N619:AF619),('PTRM input'!$N$423*(1+rvanilla08)^0.5)/A39stdlife))</f>
        <v>0</v>
      </c>
      <c r="AH619" s="251">
        <f ca="1">IF(A39stdlife="n/a","n/a",IF(AH$3&gt;(A39stdlife+$E619),('PTRM input'!$N$423*(1+rvanilla08)^0.5)-SUM($N619:AG619),('PTRM input'!$N$423*(1+rvanilla08)^0.5)/A39stdlife))</f>
        <v>0</v>
      </c>
      <c r="AI619" s="251">
        <f ca="1">IF(A39stdlife="n/a","n/a",IF(AI$3&gt;(A39stdlife+$E619),('PTRM input'!$N$423*(1+rvanilla08)^0.5)-SUM($N619:AH619),('PTRM input'!$N$423*(1+rvanilla08)^0.5)/A39stdlife))</f>
        <v>0</v>
      </c>
      <c r="AJ619" s="251">
        <f ca="1">IF(A39stdlife="n/a","n/a",IF(AJ$3&gt;(A39stdlife+$E619),('PTRM input'!$N$423*(1+rvanilla08)^0.5)-SUM($N619:AI619),('PTRM input'!$N$423*(1+rvanilla08)^0.5)/A39stdlife))</f>
        <v>0</v>
      </c>
      <c r="AK619" s="251">
        <f ca="1">IF(A39stdlife="n/a","n/a",IF(AK$3&gt;(A39stdlife+$E619),('PTRM input'!$N$423*(1+rvanilla08)^0.5)-SUM($N619:AJ619),('PTRM input'!$N$423*(1+rvanilla08)^0.5)/A39stdlife))</f>
        <v>0</v>
      </c>
      <c r="AL619" s="251">
        <f ca="1">IF(A39stdlife="n/a","n/a",IF(AL$3&gt;(A39stdlife+$E619),('PTRM input'!$N$423*(1+rvanilla08)^0.5)-SUM($N619:AK619),('PTRM input'!$N$423*(1+rvanilla08)^0.5)/A39stdlife))</f>
        <v>0</v>
      </c>
      <c r="AM619" s="251">
        <f ca="1">IF(A39stdlife="n/a","n/a",IF(AM$3&gt;(A39stdlife+$E619),('PTRM input'!$N$423*(1+rvanilla08)^0.5)-SUM($N619:AL619),('PTRM input'!$N$423*(1+rvanilla08)^0.5)/A39stdlife))</f>
        <v>0</v>
      </c>
      <c r="AN619" s="251">
        <f ca="1">IF(A39stdlife="n/a","n/a",IF(AN$3&gt;(A39stdlife+$E619),('PTRM input'!$N$423*(1+rvanilla08)^0.5)-SUM($N619:AM619),('PTRM input'!$N$423*(1+rvanilla08)^0.5)/A39stdlife))</f>
        <v>0</v>
      </c>
      <c r="AO619" s="251">
        <f ca="1">IF(A39stdlife="n/a","n/a",IF(AO$3&gt;(A39stdlife+$E619),('PTRM input'!$N$423*(1+rvanilla08)^0.5)-SUM($N619:AN619),('PTRM input'!$N$423*(1+rvanilla08)^0.5)/A39stdlife))</f>
        <v>0</v>
      </c>
      <c r="AP619" s="251">
        <f ca="1">IF(A39stdlife="n/a","n/a",IF(AP$3&gt;(A39stdlife+$E619),('PTRM input'!$N$423*(1+rvanilla08)^0.5)-SUM($N619:AO619),('PTRM input'!$N$423*(1+rvanilla08)^0.5)/A39stdlife))</f>
        <v>0</v>
      </c>
      <c r="AQ619" s="251">
        <f ca="1">IF(A39stdlife="n/a","n/a",IF(AQ$3&gt;(A39stdlife+$E619),('PTRM input'!$N$423*(1+rvanilla08)^0.5)-SUM($N619:AP619),('PTRM input'!$N$423*(1+rvanilla08)^0.5)/A39stdlife))</f>
        <v>0</v>
      </c>
      <c r="AR619" s="251">
        <f ca="1">IF(A39stdlife="n/a","n/a",IF(AR$3&gt;(A39stdlife+$E619),('PTRM input'!$N$423*(1+rvanilla08)^0.5)-SUM($N619:AQ619),('PTRM input'!$N$423*(1+rvanilla08)^0.5)/A39stdlife))</f>
        <v>0</v>
      </c>
      <c r="AS619" s="251">
        <f ca="1">IF(A39stdlife="n/a","n/a",IF(AS$3&gt;(A39stdlife+$E619),('PTRM input'!$N$423*(1+rvanilla08)^0.5)-SUM($N619:AR619),('PTRM input'!$N$423*(1+rvanilla08)^0.5)/A39stdlife))</f>
        <v>0</v>
      </c>
      <c r="AT619" s="251">
        <f ca="1">IF(A39stdlife="n/a","n/a",IF(AT$3&gt;(A39stdlife+$E619),('PTRM input'!$N$423*(1+rvanilla08)^0.5)-SUM($N619:AS619),('PTRM input'!$N$423*(1+rvanilla08)^0.5)/A39stdlife))</f>
        <v>0</v>
      </c>
      <c r="AU619" s="251">
        <f ca="1">IF(A39stdlife="n/a","n/a",IF(AU$3&gt;(A39stdlife+$E619),('PTRM input'!$N$423*(1+rvanilla08)^0.5)-SUM($N619:AT619),('PTRM input'!$N$423*(1+rvanilla08)^0.5)/A39stdlife))</f>
        <v>0</v>
      </c>
      <c r="AV619" s="251">
        <f ca="1">IF(A39stdlife="n/a","n/a",IF(AV$3&gt;(A39stdlife+$E619),('PTRM input'!$N$423*(1+rvanilla08)^0.5)-SUM($N619:AU619),('PTRM input'!$N$423*(1+rvanilla08)^0.5)/A39stdlife))</f>
        <v>0</v>
      </c>
      <c r="AW619" s="251">
        <f ca="1">IF(A39stdlife="n/a","n/a",IF(AW$3&gt;(A39stdlife+$E619),('PTRM input'!$N$423*(1+rvanilla08)^0.5)-SUM($N619:AV619),('PTRM input'!$N$423*(1+rvanilla08)^0.5)/A39stdlife))</f>
        <v>0</v>
      </c>
      <c r="AX619" s="251">
        <f ca="1">IF(A39stdlife="n/a","n/a",IF(AX$3&gt;(A39stdlife+$E619),('PTRM input'!$N$423*(1+rvanilla08)^0.5)-SUM($N619:AW619),('PTRM input'!$N$423*(1+rvanilla08)^0.5)/A39stdlife))</f>
        <v>0</v>
      </c>
      <c r="AY619" s="251">
        <f ca="1">IF(A39stdlife="n/a","n/a",IF(AY$3&gt;(A39stdlife+$E619),('PTRM input'!$N$423*(1+rvanilla08)^0.5)-SUM($N619:AX619),('PTRM input'!$N$423*(1+rvanilla08)^0.5)/A39stdlife))</f>
        <v>0</v>
      </c>
      <c r="AZ619" s="251">
        <f ca="1">IF(A39stdlife="n/a","n/a",IF(AZ$3&gt;(A39stdlife+$E619),('PTRM input'!$N$423*(1+rvanilla08)^0.5)-SUM($N619:AY619),('PTRM input'!$N$423*(1+rvanilla08)^0.5)/A39stdlife))</f>
        <v>0</v>
      </c>
      <c r="BA619" s="251">
        <f ca="1">IF(A39stdlife="n/a","n/a",IF(BA$3&gt;(A39stdlife+$E619),('PTRM input'!$N$423*(1+rvanilla08)^0.5)-SUM($N619:AZ619),('PTRM input'!$N$423*(1+rvanilla08)^0.5)/A39stdlife))</f>
        <v>0</v>
      </c>
      <c r="BB619" s="251">
        <f ca="1">IF(A39stdlife="n/a","n/a",IF(BB$3&gt;(A39stdlife+$E619),('PTRM input'!$N$423*(1+rvanilla08)^0.5)-SUM($N619:BA619),('PTRM input'!$N$423*(1+rvanilla08)^0.5)/A39stdlife))</f>
        <v>0</v>
      </c>
      <c r="BC619" s="251">
        <f ca="1">IF(A39stdlife="n/a","n/a",IF(BC$3&gt;(A39stdlife+$E619),('PTRM input'!$N$423*(1+rvanilla08)^0.5)-SUM($N619:BB619),('PTRM input'!$N$423*(1+rvanilla08)^0.5)/A39stdlife))</f>
        <v>0</v>
      </c>
      <c r="BD619" s="251">
        <f ca="1">IF(A39stdlife="n/a","n/a",IF(BD$3&gt;(A39stdlife+$E619),('PTRM input'!$N$423*(1+rvanilla08)^0.5)-SUM($N619:BC619),('PTRM input'!$N$423*(1+rvanilla08)^0.5)/A39stdlife))</f>
        <v>0</v>
      </c>
      <c r="BE619" s="251">
        <f ca="1">IF(A39stdlife="n/a","n/a",IF(BE$3&gt;(A39stdlife+$E619),('PTRM input'!$N$423*(1+rvanilla08)^0.5)-SUM($N619:BD619),('PTRM input'!$N$423*(1+rvanilla08)^0.5)/A39stdlife))</f>
        <v>0</v>
      </c>
      <c r="BF619" s="251">
        <f ca="1">IF(A39stdlife="n/a","n/a",IF(BF$3&gt;(A39stdlife+$E619),('PTRM input'!$N$423*(1+rvanilla08)^0.5)-SUM($N619:BE619),('PTRM input'!$N$423*(1+rvanilla08)^0.5)/A39stdlife))</f>
        <v>0</v>
      </c>
      <c r="BG619" s="251">
        <f ca="1">IF(A39stdlife="n/a","n/a",IF(BG$3&gt;(A39stdlife+$E619),('PTRM input'!$N$423*(1+rvanilla08)^0.5)-SUM($N619:BF619),('PTRM input'!$N$423*(1+rvanilla08)^0.5)/A39stdlife))</f>
        <v>0</v>
      </c>
      <c r="BH619" s="251">
        <f ca="1">IF(A39stdlife="n/a","n/a",IF(BH$3&gt;(A39stdlife+$E619),('PTRM input'!$N$423*(1+rvanilla08)^0.5)-SUM($N619:BG619),('PTRM input'!$N$423*(1+rvanilla08)^0.5)/A39stdlife))</f>
        <v>0</v>
      </c>
      <c r="BI619" s="251">
        <f ca="1">IF(A39stdlife="n/a","n/a",IF(BI$3&gt;(A39stdlife+$E619),('PTRM input'!$N$423*(1+rvanilla08)^0.5)-SUM($N619:BH619),('PTRM input'!$N$423*(1+rvanilla08)^0.5)/A39stdlife))</f>
        <v>0</v>
      </c>
      <c r="BJ619" s="116"/>
      <c r="BK619" s="116"/>
      <c r="BL619" s="116"/>
      <c r="BM619" s="116"/>
    </row>
    <row r="620" spans="1:65" hidden="1" outlineLevel="2">
      <c r="A620" s="116"/>
      <c r="B620" s="19"/>
      <c r="C620" s="18"/>
      <c r="D620" s="760"/>
      <c r="E620" s="86">
        <v>9</v>
      </c>
      <c r="F620" s="259"/>
      <c r="G620" s="434"/>
      <c r="H620" s="435"/>
      <c r="I620" s="435"/>
      <c r="J620" s="435"/>
      <c r="K620" s="435"/>
      <c r="L620" s="435"/>
      <c r="M620" s="435"/>
      <c r="N620" s="435"/>
      <c r="O620" s="619"/>
      <c r="P620" s="433">
        <f ca="1">IF(A39stdlife="n/a","n/a",IF(P$3&gt;(A39stdlife+$E620),('PTRM input'!$O$423*(1+rvanilla09)^0.5)-SUM($O620:O620),('PTRM input'!$O$423*(1+rvanilla09)^0.5)/A39stdlife))</f>
        <v>0</v>
      </c>
      <c r="Q620" s="433">
        <f ca="1">IF(A39stdlife="n/a","n/a",IF(Q$3&gt;(A39stdlife+$E620),('PTRM input'!$O$423*(1+rvanilla09)^0.5)-SUM($O620:P620),('PTRM input'!$O$423*(1+rvanilla09)^0.5)/A39stdlife))</f>
        <v>0</v>
      </c>
      <c r="R620" s="251">
        <f ca="1">IF(A39stdlife="n/a","n/a",IF(R$3&gt;(A39stdlife+$E620),('PTRM input'!$O$423*(1+rvanilla09)^0.5)-SUM($O620:Q620),('PTRM input'!$O$423*(1+rvanilla09)^0.5)/A39stdlife))</f>
        <v>0</v>
      </c>
      <c r="S620" s="251">
        <f ca="1">IF(A39stdlife="n/a","n/a",IF(S$3&gt;(A39stdlife+$E620),('PTRM input'!$O$423*(1+rvanilla09)^0.5)-SUM($O620:R620),('PTRM input'!$O$423*(1+rvanilla09)^0.5)/A39stdlife))</f>
        <v>0</v>
      </c>
      <c r="T620" s="251">
        <f ca="1">IF(A39stdlife="n/a","n/a",IF(T$3&gt;(A39stdlife+$E620),('PTRM input'!$O$423*(1+rvanilla09)^0.5)-SUM($O620:S620),('PTRM input'!$O$423*(1+rvanilla09)^0.5)/A39stdlife))</f>
        <v>0</v>
      </c>
      <c r="U620" s="251">
        <f ca="1">IF(A39stdlife="n/a","n/a",IF(U$3&gt;(A39stdlife+$E620),('PTRM input'!$O$423*(1+rvanilla09)^0.5)-SUM($O620:T620),('PTRM input'!$O$423*(1+rvanilla09)^0.5)/A39stdlife))</f>
        <v>0</v>
      </c>
      <c r="V620" s="251">
        <f ca="1">IF(A39stdlife="n/a","n/a",IF(V$3&gt;(A39stdlife+$E620),('PTRM input'!$O$423*(1+rvanilla09)^0.5)-SUM($O620:U620),('PTRM input'!$O$423*(1+rvanilla09)^0.5)/A39stdlife))</f>
        <v>0</v>
      </c>
      <c r="W620" s="251">
        <f ca="1">IF(A39stdlife="n/a","n/a",IF(W$3&gt;(A39stdlife+$E620),('PTRM input'!$O$423*(1+rvanilla09)^0.5)-SUM($O620:V620),('PTRM input'!$O$423*(1+rvanilla09)^0.5)/A39stdlife))</f>
        <v>0</v>
      </c>
      <c r="X620" s="251">
        <f ca="1">IF(A39stdlife="n/a","n/a",IF(X$3&gt;(A39stdlife+$E620),('PTRM input'!$O$423*(1+rvanilla09)^0.5)-SUM($O620:W620),('PTRM input'!$O$423*(1+rvanilla09)^0.5)/A39stdlife))</f>
        <v>0</v>
      </c>
      <c r="Y620" s="251">
        <f ca="1">IF(A39stdlife="n/a","n/a",IF(Y$3&gt;(A39stdlife+$E620),('PTRM input'!$O$423*(1+rvanilla09)^0.5)-SUM($O620:X620),('PTRM input'!$O$423*(1+rvanilla09)^0.5)/A39stdlife))</f>
        <v>0</v>
      </c>
      <c r="Z620" s="251">
        <f ca="1">IF(A39stdlife="n/a","n/a",IF(Z$3&gt;(A39stdlife+$E620),('PTRM input'!$O$423*(1+rvanilla09)^0.5)-SUM($O620:Y620),('PTRM input'!$O$423*(1+rvanilla09)^0.5)/A39stdlife))</f>
        <v>0</v>
      </c>
      <c r="AA620" s="251">
        <f ca="1">IF(A39stdlife="n/a","n/a",IF(AA$3&gt;(A39stdlife+$E620),('PTRM input'!$O$423*(1+rvanilla09)^0.5)-SUM($O620:Z620),('PTRM input'!$O$423*(1+rvanilla09)^0.5)/A39stdlife))</f>
        <v>0</v>
      </c>
      <c r="AB620" s="251">
        <f ca="1">IF(A39stdlife="n/a","n/a",IF(AB$3&gt;(A39stdlife+$E620),('PTRM input'!$O$423*(1+rvanilla09)^0.5)-SUM($O620:AA620),('PTRM input'!$O$423*(1+rvanilla09)^0.5)/A39stdlife))</f>
        <v>0</v>
      </c>
      <c r="AC620" s="251">
        <f ca="1">IF(A39stdlife="n/a","n/a",IF(AC$3&gt;(A39stdlife+$E620),('PTRM input'!$O$423*(1+rvanilla09)^0.5)-SUM($O620:AB620),('PTRM input'!$O$423*(1+rvanilla09)^0.5)/A39stdlife))</f>
        <v>0</v>
      </c>
      <c r="AD620" s="251">
        <f ca="1">IF(A39stdlife="n/a","n/a",IF(AD$3&gt;(A39stdlife+$E620),('PTRM input'!$O$423*(1+rvanilla09)^0.5)-SUM($O620:AC620),('PTRM input'!$O$423*(1+rvanilla09)^0.5)/A39stdlife))</f>
        <v>0</v>
      </c>
      <c r="AE620" s="251">
        <f ca="1">IF(A39stdlife="n/a","n/a",IF(AE$3&gt;(A39stdlife+$E620),('PTRM input'!$O$423*(1+rvanilla09)^0.5)-SUM($O620:AD620),('PTRM input'!$O$423*(1+rvanilla09)^0.5)/A39stdlife))</f>
        <v>0</v>
      </c>
      <c r="AF620" s="251">
        <f ca="1">IF(A39stdlife="n/a","n/a",IF(AF$3&gt;(A39stdlife+$E620),('PTRM input'!$O$423*(1+rvanilla09)^0.5)-SUM($O620:AE620),('PTRM input'!$O$423*(1+rvanilla09)^0.5)/A39stdlife))</f>
        <v>0</v>
      </c>
      <c r="AG620" s="251">
        <f ca="1">IF(A39stdlife="n/a","n/a",IF(AG$3&gt;(A39stdlife+$E620),('PTRM input'!$O$423*(1+rvanilla09)^0.5)-SUM($O620:AF620),('PTRM input'!$O$423*(1+rvanilla09)^0.5)/A39stdlife))</f>
        <v>0</v>
      </c>
      <c r="AH620" s="251">
        <f ca="1">IF(A39stdlife="n/a","n/a",IF(AH$3&gt;(A39stdlife+$E620),('PTRM input'!$O$423*(1+rvanilla09)^0.5)-SUM($O620:AG620),('PTRM input'!$O$423*(1+rvanilla09)^0.5)/A39stdlife))</f>
        <v>0</v>
      </c>
      <c r="AI620" s="251">
        <f ca="1">IF(A39stdlife="n/a","n/a",IF(AI$3&gt;(A39stdlife+$E620),('PTRM input'!$O$423*(1+rvanilla09)^0.5)-SUM($O620:AH620),('PTRM input'!$O$423*(1+rvanilla09)^0.5)/A39stdlife))</f>
        <v>0</v>
      </c>
      <c r="AJ620" s="251">
        <f ca="1">IF(A39stdlife="n/a","n/a",IF(AJ$3&gt;(A39stdlife+$E620),('PTRM input'!$O$423*(1+rvanilla09)^0.5)-SUM($O620:AI620),('PTRM input'!$O$423*(1+rvanilla09)^0.5)/A39stdlife))</f>
        <v>0</v>
      </c>
      <c r="AK620" s="251">
        <f ca="1">IF(A39stdlife="n/a","n/a",IF(AK$3&gt;(A39stdlife+$E620),('PTRM input'!$O$423*(1+rvanilla09)^0.5)-SUM($O620:AJ620),('PTRM input'!$O$423*(1+rvanilla09)^0.5)/A39stdlife))</f>
        <v>0</v>
      </c>
      <c r="AL620" s="251">
        <f ca="1">IF(A39stdlife="n/a","n/a",IF(AL$3&gt;(A39stdlife+$E620),('PTRM input'!$O$423*(1+rvanilla09)^0.5)-SUM($O620:AK620),('PTRM input'!$O$423*(1+rvanilla09)^0.5)/A39stdlife))</f>
        <v>0</v>
      </c>
      <c r="AM620" s="251">
        <f ca="1">IF(A39stdlife="n/a","n/a",IF(AM$3&gt;(A39stdlife+$E620),('PTRM input'!$O$423*(1+rvanilla09)^0.5)-SUM($O620:AL620),('PTRM input'!$O$423*(1+rvanilla09)^0.5)/A39stdlife))</f>
        <v>0</v>
      </c>
      <c r="AN620" s="251">
        <f ca="1">IF(A39stdlife="n/a","n/a",IF(AN$3&gt;(A39stdlife+$E620),('PTRM input'!$O$423*(1+rvanilla09)^0.5)-SUM($O620:AM620),('PTRM input'!$O$423*(1+rvanilla09)^0.5)/A39stdlife))</f>
        <v>0</v>
      </c>
      <c r="AO620" s="251">
        <f ca="1">IF(A39stdlife="n/a","n/a",IF(AO$3&gt;(A39stdlife+$E620),('PTRM input'!$O$423*(1+rvanilla09)^0.5)-SUM($O620:AN620),('PTRM input'!$O$423*(1+rvanilla09)^0.5)/A39stdlife))</f>
        <v>0</v>
      </c>
      <c r="AP620" s="251">
        <f ca="1">IF(A39stdlife="n/a","n/a",IF(AP$3&gt;(A39stdlife+$E620),('PTRM input'!$O$423*(1+rvanilla09)^0.5)-SUM($O620:AO620),('PTRM input'!$O$423*(1+rvanilla09)^0.5)/A39stdlife))</f>
        <v>0</v>
      </c>
      <c r="AQ620" s="251">
        <f ca="1">IF(A39stdlife="n/a","n/a",IF(AQ$3&gt;(A39stdlife+$E620),('PTRM input'!$O$423*(1+rvanilla09)^0.5)-SUM($O620:AP620),('PTRM input'!$O$423*(1+rvanilla09)^0.5)/A39stdlife))</f>
        <v>0</v>
      </c>
      <c r="AR620" s="251">
        <f ca="1">IF(A39stdlife="n/a","n/a",IF(AR$3&gt;(A39stdlife+$E620),('PTRM input'!$O$423*(1+rvanilla09)^0.5)-SUM($O620:AQ620),('PTRM input'!$O$423*(1+rvanilla09)^0.5)/A39stdlife))</f>
        <v>0</v>
      </c>
      <c r="AS620" s="251">
        <f ca="1">IF(A39stdlife="n/a","n/a",IF(AS$3&gt;(A39stdlife+$E620),('PTRM input'!$O$423*(1+rvanilla09)^0.5)-SUM($O620:AR620),('PTRM input'!$O$423*(1+rvanilla09)^0.5)/A39stdlife))</f>
        <v>0</v>
      </c>
      <c r="AT620" s="251">
        <f ca="1">IF(A39stdlife="n/a","n/a",IF(AT$3&gt;(A39stdlife+$E620),('PTRM input'!$O$423*(1+rvanilla09)^0.5)-SUM($O620:AS620),('PTRM input'!$O$423*(1+rvanilla09)^0.5)/A39stdlife))</f>
        <v>0</v>
      </c>
      <c r="AU620" s="251">
        <f ca="1">IF(A39stdlife="n/a","n/a",IF(AU$3&gt;(A39stdlife+$E620),('PTRM input'!$O$423*(1+rvanilla09)^0.5)-SUM($O620:AT620),('PTRM input'!$O$423*(1+rvanilla09)^0.5)/A39stdlife))</f>
        <v>0</v>
      </c>
      <c r="AV620" s="251">
        <f ca="1">IF(A39stdlife="n/a","n/a",IF(AV$3&gt;(A39stdlife+$E620),('PTRM input'!$O$423*(1+rvanilla09)^0.5)-SUM($O620:AU620),('PTRM input'!$O$423*(1+rvanilla09)^0.5)/A39stdlife))</f>
        <v>0</v>
      </c>
      <c r="AW620" s="251">
        <f ca="1">IF(A39stdlife="n/a","n/a",IF(AW$3&gt;(A39stdlife+$E620),('PTRM input'!$O$423*(1+rvanilla09)^0.5)-SUM($O620:AV620),('PTRM input'!$O$423*(1+rvanilla09)^0.5)/A39stdlife))</f>
        <v>0</v>
      </c>
      <c r="AX620" s="251">
        <f ca="1">IF(A39stdlife="n/a","n/a",IF(AX$3&gt;(A39stdlife+$E620),('PTRM input'!$O$423*(1+rvanilla09)^0.5)-SUM($O620:AW620),('PTRM input'!$O$423*(1+rvanilla09)^0.5)/A39stdlife))</f>
        <v>0</v>
      </c>
      <c r="AY620" s="251">
        <f ca="1">IF(A39stdlife="n/a","n/a",IF(AY$3&gt;(A39stdlife+$E620),('PTRM input'!$O$423*(1+rvanilla09)^0.5)-SUM($O620:AX620),('PTRM input'!$O$423*(1+rvanilla09)^0.5)/A39stdlife))</f>
        <v>0</v>
      </c>
      <c r="AZ620" s="251">
        <f ca="1">IF(A39stdlife="n/a","n/a",IF(AZ$3&gt;(A39stdlife+$E620),('PTRM input'!$O$423*(1+rvanilla09)^0.5)-SUM($O620:AY620),('PTRM input'!$O$423*(1+rvanilla09)^0.5)/A39stdlife))</f>
        <v>0</v>
      </c>
      <c r="BA620" s="251">
        <f ca="1">IF(A39stdlife="n/a","n/a",IF(BA$3&gt;(A39stdlife+$E620),('PTRM input'!$O$423*(1+rvanilla09)^0.5)-SUM($O620:AZ620),('PTRM input'!$O$423*(1+rvanilla09)^0.5)/A39stdlife))</f>
        <v>0</v>
      </c>
      <c r="BB620" s="251">
        <f ca="1">IF(A39stdlife="n/a","n/a",IF(BB$3&gt;(A39stdlife+$E620),('PTRM input'!$O$423*(1+rvanilla09)^0.5)-SUM($O620:BA620),('PTRM input'!$O$423*(1+rvanilla09)^0.5)/A39stdlife))</f>
        <v>0</v>
      </c>
      <c r="BC620" s="251">
        <f ca="1">IF(A39stdlife="n/a","n/a",IF(BC$3&gt;(A39stdlife+$E620),('PTRM input'!$O$423*(1+rvanilla09)^0.5)-SUM($O620:BB620),('PTRM input'!$O$423*(1+rvanilla09)^0.5)/A39stdlife))</f>
        <v>0</v>
      </c>
      <c r="BD620" s="251">
        <f ca="1">IF(A39stdlife="n/a","n/a",IF(BD$3&gt;(A39stdlife+$E620),('PTRM input'!$O$423*(1+rvanilla09)^0.5)-SUM($O620:BC620),('PTRM input'!$O$423*(1+rvanilla09)^0.5)/A39stdlife))</f>
        <v>0</v>
      </c>
      <c r="BE620" s="251">
        <f ca="1">IF(A39stdlife="n/a","n/a",IF(BE$3&gt;(A39stdlife+$E620),('PTRM input'!$O$423*(1+rvanilla09)^0.5)-SUM($O620:BD620),('PTRM input'!$O$423*(1+rvanilla09)^0.5)/A39stdlife))</f>
        <v>0</v>
      </c>
      <c r="BF620" s="251">
        <f ca="1">IF(A39stdlife="n/a","n/a",IF(BF$3&gt;(A39stdlife+$E620),('PTRM input'!$O$423*(1+rvanilla09)^0.5)-SUM($O620:BE620),('PTRM input'!$O$423*(1+rvanilla09)^0.5)/A39stdlife))</f>
        <v>0</v>
      </c>
      <c r="BG620" s="251">
        <f ca="1">IF(A39stdlife="n/a","n/a",IF(BG$3&gt;(A39stdlife+$E620),('PTRM input'!$O$423*(1+rvanilla09)^0.5)-SUM($O620:BF620),('PTRM input'!$O$423*(1+rvanilla09)^0.5)/A39stdlife))</f>
        <v>0</v>
      </c>
      <c r="BH620" s="251">
        <f ca="1">IF(A39stdlife="n/a","n/a",IF(BH$3&gt;(A39stdlife+$E620),('PTRM input'!$O$423*(1+rvanilla09)^0.5)-SUM($O620:BG620),('PTRM input'!$O$423*(1+rvanilla09)^0.5)/A39stdlife))</f>
        <v>0</v>
      </c>
      <c r="BI620" s="251">
        <f ca="1">IF(A39stdlife="n/a","n/a",IF(BI$3&gt;(A39stdlife+$E620),('PTRM input'!$O$423*(1+rvanilla09)^0.5)-SUM($O620:BH620),('PTRM input'!$O$423*(1+rvanilla09)^0.5)/A39stdlife))</f>
        <v>0</v>
      </c>
      <c r="BJ620" s="116"/>
      <c r="BK620" s="116"/>
      <c r="BL620" s="116"/>
      <c r="BM620" s="116"/>
    </row>
    <row r="621" spans="1:65" hidden="1" outlineLevel="2">
      <c r="A621" s="116"/>
      <c r="B621" s="19"/>
      <c r="C621" s="18"/>
      <c r="D621" s="760"/>
      <c r="E621" s="87">
        <v>10</v>
      </c>
      <c r="F621" s="259"/>
      <c r="G621" s="434"/>
      <c r="H621" s="435"/>
      <c r="I621" s="435"/>
      <c r="J621" s="435"/>
      <c r="K621" s="435"/>
      <c r="L621" s="435"/>
      <c r="M621" s="435"/>
      <c r="N621" s="435"/>
      <c r="O621" s="435"/>
      <c r="P621" s="619"/>
      <c r="Q621" s="433">
        <f ca="1">IF(A39stdlife="n/a","n/a",IF(Q$3&gt;(A39stdlife+$E621),('PTRM input'!$P$423*(1+rvanilla10)^0.5)-SUM($P621:P621),('PTRM input'!$P$423*(1+rvanilla10)^0.5)/A39stdlife))</f>
        <v>0</v>
      </c>
      <c r="R621" s="251">
        <f ca="1">IF(A39stdlife="n/a","n/a",IF(R$3&gt;(A39stdlife+$E621),('PTRM input'!$P$423*(1+rvanilla10)^0.5)-SUM($P621:Q621),('PTRM input'!$P$423*(1+rvanilla10)^0.5)/A39stdlife))</f>
        <v>0</v>
      </c>
      <c r="S621" s="251">
        <f ca="1">IF(A39stdlife="n/a","n/a",IF(S$3&gt;(A39stdlife+$E621),('PTRM input'!$P$423*(1+rvanilla10)^0.5)-SUM($P621:R621),('PTRM input'!$P$423*(1+rvanilla10)^0.5)/A39stdlife))</f>
        <v>0</v>
      </c>
      <c r="T621" s="251">
        <f ca="1">IF(A39stdlife="n/a","n/a",IF(T$3&gt;(A39stdlife+$E621),('PTRM input'!$P$423*(1+rvanilla10)^0.5)-SUM($P621:S621),('PTRM input'!$P$423*(1+rvanilla10)^0.5)/A39stdlife))</f>
        <v>0</v>
      </c>
      <c r="U621" s="251">
        <f ca="1">IF(A39stdlife="n/a","n/a",IF(U$3&gt;(A39stdlife+$E621),('PTRM input'!$P$423*(1+rvanilla10)^0.5)-SUM($P621:T621),('PTRM input'!$P$423*(1+rvanilla10)^0.5)/A39stdlife))</f>
        <v>0</v>
      </c>
      <c r="V621" s="251">
        <f ca="1">IF(A39stdlife="n/a","n/a",IF(V$3&gt;(A39stdlife+$E621),('PTRM input'!$P$423*(1+rvanilla10)^0.5)-SUM($P621:U621),('PTRM input'!$P$423*(1+rvanilla10)^0.5)/A39stdlife))</f>
        <v>0</v>
      </c>
      <c r="W621" s="251">
        <f ca="1">IF(A39stdlife="n/a","n/a",IF(W$3&gt;(A39stdlife+$E621),('PTRM input'!$P$423*(1+rvanilla10)^0.5)-SUM($P621:V621),('PTRM input'!$P$423*(1+rvanilla10)^0.5)/A39stdlife))</f>
        <v>0</v>
      </c>
      <c r="X621" s="251">
        <f ca="1">IF(A39stdlife="n/a","n/a",IF(X$3&gt;(A39stdlife+$E621),('PTRM input'!$P$423*(1+rvanilla10)^0.5)-SUM($P621:W621),('PTRM input'!$P$423*(1+rvanilla10)^0.5)/A39stdlife))</f>
        <v>0</v>
      </c>
      <c r="Y621" s="251">
        <f ca="1">IF(A39stdlife="n/a","n/a",IF(Y$3&gt;(A39stdlife+$E621),('PTRM input'!$P$423*(1+rvanilla10)^0.5)-SUM($P621:X621),('PTRM input'!$P$423*(1+rvanilla10)^0.5)/A39stdlife))</f>
        <v>0</v>
      </c>
      <c r="Z621" s="251">
        <f ca="1">IF(A39stdlife="n/a","n/a",IF(Z$3&gt;(A39stdlife+$E621),('PTRM input'!$P$423*(1+rvanilla10)^0.5)-SUM($P621:Y621),('PTRM input'!$P$423*(1+rvanilla10)^0.5)/A39stdlife))</f>
        <v>0</v>
      </c>
      <c r="AA621" s="251">
        <f ca="1">IF(A39stdlife="n/a","n/a",IF(AA$3&gt;(A39stdlife+$E621),('PTRM input'!$P$423*(1+rvanilla10)^0.5)-SUM($P621:Z621),('PTRM input'!$P$423*(1+rvanilla10)^0.5)/A39stdlife))</f>
        <v>0</v>
      </c>
      <c r="AB621" s="251">
        <f ca="1">IF(A39stdlife="n/a","n/a",IF(AB$3&gt;(A39stdlife+$E621),('PTRM input'!$P$423*(1+rvanilla10)^0.5)-SUM($P621:AA621),('PTRM input'!$P$423*(1+rvanilla10)^0.5)/A39stdlife))</f>
        <v>0</v>
      </c>
      <c r="AC621" s="251">
        <f ca="1">IF(A39stdlife="n/a","n/a",IF(AC$3&gt;(A39stdlife+$E621),('PTRM input'!$P$423*(1+rvanilla10)^0.5)-SUM($P621:AB621),('PTRM input'!$P$423*(1+rvanilla10)^0.5)/A39stdlife))</f>
        <v>0</v>
      </c>
      <c r="AD621" s="251">
        <f ca="1">IF(A39stdlife="n/a","n/a",IF(AD$3&gt;(A39stdlife+$E621),('PTRM input'!$P$423*(1+rvanilla10)^0.5)-SUM($P621:AC621),('PTRM input'!$P$423*(1+rvanilla10)^0.5)/A39stdlife))</f>
        <v>0</v>
      </c>
      <c r="AE621" s="251">
        <f ca="1">IF(A39stdlife="n/a","n/a",IF(AE$3&gt;(A39stdlife+$E621),('PTRM input'!$P$423*(1+rvanilla10)^0.5)-SUM($P621:AD621),('PTRM input'!$P$423*(1+rvanilla10)^0.5)/A39stdlife))</f>
        <v>0</v>
      </c>
      <c r="AF621" s="251">
        <f ca="1">IF(A39stdlife="n/a","n/a",IF(AF$3&gt;(A39stdlife+$E621),('PTRM input'!$P$423*(1+rvanilla10)^0.5)-SUM($P621:AE621),('PTRM input'!$P$423*(1+rvanilla10)^0.5)/A39stdlife))</f>
        <v>0</v>
      </c>
      <c r="AG621" s="251">
        <f ca="1">IF(A39stdlife="n/a","n/a",IF(AG$3&gt;(A39stdlife+$E621),('PTRM input'!$P$423*(1+rvanilla10)^0.5)-SUM($P621:AF621),('PTRM input'!$P$423*(1+rvanilla10)^0.5)/A39stdlife))</f>
        <v>0</v>
      </c>
      <c r="AH621" s="251">
        <f ca="1">IF(A39stdlife="n/a","n/a",IF(AH$3&gt;(A39stdlife+$E621),('PTRM input'!$P$423*(1+rvanilla10)^0.5)-SUM($P621:AG621),('PTRM input'!$P$423*(1+rvanilla10)^0.5)/A39stdlife))</f>
        <v>0</v>
      </c>
      <c r="AI621" s="251">
        <f ca="1">IF(A39stdlife="n/a","n/a",IF(AI$3&gt;(A39stdlife+$E621),('PTRM input'!$P$423*(1+rvanilla10)^0.5)-SUM($P621:AH621),('PTRM input'!$P$423*(1+rvanilla10)^0.5)/A39stdlife))</f>
        <v>0</v>
      </c>
      <c r="AJ621" s="251">
        <f ca="1">IF(A39stdlife="n/a","n/a",IF(AJ$3&gt;(A39stdlife+$E621),('PTRM input'!$P$423*(1+rvanilla10)^0.5)-SUM($P621:AI621),('PTRM input'!$P$423*(1+rvanilla10)^0.5)/A39stdlife))</f>
        <v>0</v>
      </c>
      <c r="AK621" s="251">
        <f ca="1">IF(A39stdlife="n/a","n/a",IF(AK$3&gt;(A39stdlife+$E621),('PTRM input'!$P$423*(1+rvanilla10)^0.5)-SUM($P621:AJ621),('PTRM input'!$P$423*(1+rvanilla10)^0.5)/A39stdlife))</f>
        <v>0</v>
      </c>
      <c r="AL621" s="251">
        <f ca="1">IF(A39stdlife="n/a","n/a",IF(AL$3&gt;(A39stdlife+$E621),('PTRM input'!$P$423*(1+rvanilla10)^0.5)-SUM($P621:AK621),('PTRM input'!$P$423*(1+rvanilla10)^0.5)/A39stdlife))</f>
        <v>0</v>
      </c>
      <c r="AM621" s="251">
        <f ca="1">IF(A39stdlife="n/a","n/a",IF(AM$3&gt;(A39stdlife+$E621),('PTRM input'!$P$423*(1+rvanilla10)^0.5)-SUM($P621:AL621),('PTRM input'!$P$423*(1+rvanilla10)^0.5)/A39stdlife))</f>
        <v>0</v>
      </c>
      <c r="AN621" s="251">
        <f ca="1">IF(A39stdlife="n/a","n/a",IF(AN$3&gt;(A39stdlife+$E621),('PTRM input'!$P$423*(1+rvanilla10)^0.5)-SUM($P621:AM621),('PTRM input'!$P$423*(1+rvanilla10)^0.5)/A39stdlife))</f>
        <v>0</v>
      </c>
      <c r="AO621" s="251">
        <f ca="1">IF(A39stdlife="n/a","n/a",IF(AO$3&gt;(A39stdlife+$E621),('PTRM input'!$P$423*(1+rvanilla10)^0.5)-SUM($P621:AN621),('PTRM input'!$P$423*(1+rvanilla10)^0.5)/A39stdlife))</f>
        <v>0</v>
      </c>
      <c r="AP621" s="251">
        <f ca="1">IF(A39stdlife="n/a","n/a",IF(AP$3&gt;(A39stdlife+$E621),('PTRM input'!$P$423*(1+rvanilla10)^0.5)-SUM($P621:AO621),('PTRM input'!$P$423*(1+rvanilla10)^0.5)/A39stdlife))</f>
        <v>0</v>
      </c>
      <c r="AQ621" s="251">
        <f ca="1">IF(A39stdlife="n/a","n/a",IF(AQ$3&gt;(A39stdlife+$E621),('PTRM input'!$P$423*(1+rvanilla10)^0.5)-SUM($P621:AP621),('PTRM input'!$P$423*(1+rvanilla10)^0.5)/A39stdlife))</f>
        <v>0</v>
      </c>
      <c r="AR621" s="251">
        <f ca="1">IF(A39stdlife="n/a","n/a",IF(AR$3&gt;(A39stdlife+$E621),('PTRM input'!$P$423*(1+rvanilla10)^0.5)-SUM($P621:AQ621),('PTRM input'!$P$423*(1+rvanilla10)^0.5)/A39stdlife))</f>
        <v>0</v>
      </c>
      <c r="AS621" s="251">
        <f ca="1">IF(A39stdlife="n/a","n/a",IF(AS$3&gt;(A39stdlife+$E621),('PTRM input'!$P$423*(1+rvanilla10)^0.5)-SUM($P621:AR621),('PTRM input'!$P$423*(1+rvanilla10)^0.5)/A39stdlife))</f>
        <v>0</v>
      </c>
      <c r="AT621" s="251">
        <f ca="1">IF(A39stdlife="n/a","n/a",IF(AT$3&gt;(A39stdlife+$E621),('PTRM input'!$P$423*(1+rvanilla10)^0.5)-SUM($P621:AS621),('PTRM input'!$P$423*(1+rvanilla10)^0.5)/A39stdlife))</f>
        <v>0</v>
      </c>
      <c r="AU621" s="251">
        <f ca="1">IF(A39stdlife="n/a","n/a",IF(AU$3&gt;(A39stdlife+$E621),('PTRM input'!$P$423*(1+rvanilla10)^0.5)-SUM($P621:AT621),('PTRM input'!$P$423*(1+rvanilla10)^0.5)/A39stdlife))</f>
        <v>0</v>
      </c>
      <c r="AV621" s="251">
        <f ca="1">IF(A39stdlife="n/a","n/a",IF(AV$3&gt;(A39stdlife+$E621),('PTRM input'!$P$423*(1+rvanilla10)^0.5)-SUM($P621:AU621),('PTRM input'!$P$423*(1+rvanilla10)^0.5)/A39stdlife))</f>
        <v>0</v>
      </c>
      <c r="AW621" s="251">
        <f ca="1">IF(A39stdlife="n/a","n/a",IF(AW$3&gt;(A39stdlife+$E621),('PTRM input'!$P$423*(1+rvanilla10)^0.5)-SUM($P621:AV621),('PTRM input'!$P$423*(1+rvanilla10)^0.5)/A39stdlife))</f>
        <v>0</v>
      </c>
      <c r="AX621" s="251">
        <f ca="1">IF(A39stdlife="n/a","n/a",IF(AX$3&gt;(A39stdlife+$E621),('PTRM input'!$P$423*(1+rvanilla10)^0.5)-SUM($P621:AW621),('PTRM input'!$P$423*(1+rvanilla10)^0.5)/A39stdlife))</f>
        <v>0</v>
      </c>
      <c r="AY621" s="251">
        <f ca="1">IF(A39stdlife="n/a","n/a",IF(AY$3&gt;(A39stdlife+$E621),('PTRM input'!$P$423*(1+rvanilla10)^0.5)-SUM($P621:AX621),('PTRM input'!$P$423*(1+rvanilla10)^0.5)/A39stdlife))</f>
        <v>0</v>
      </c>
      <c r="AZ621" s="251">
        <f ca="1">IF(A39stdlife="n/a","n/a",IF(AZ$3&gt;(A39stdlife+$E621),('PTRM input'!$P$423*(1+rvanilla10)^0.5)-SUM($P621:AY621),('PTRM input'!$P$423*(1+rvanilla10)^0.5)/A39stdlife))</f>
        <v>0</v>
      </c>
      <c r="BA621" s="251">
        <f ca="1">IF(A39stdlife="n/a","n/a",IF(BA$3&gt;(A39stdlife+$E621),('PTRM input'!$P$423*(1+rvanilla10)^0.5)-SUM($P621:AZ621),('PTRM input'!$P$423*(1+rvanilla10)^0.5)/A39stdlife))</f>
        <v>0</v>
      </c>
      <c r="BB621" s="251">
        <f ca="1">IF(A39stdlife="n/a","n/a",IF(BB$3&gt;(A39stdlife+$E621),('PTRM input'!$P$423*(1+rvanilla10)^0.5)-SUM($P621:BA621),('PTRM input'!$P$423*(1+rvanilla10)^0.5)/A39stdlife))</f>
        <v>0</v>
      </c>
      <c r="BC621" s="251">
        <f ca="1">IF(A39stdlife="n/a","n/a",IF(BC$3&gt;(A39stdlife+$E621),('PTRM input'!$P$423*(1+rvanilla10)^0.5)-SUM($P621:BB621),('PTRM input'!$P$423*(1+rvanilla10)^0.5)/A39stdlife))</f>
        <v>0</v>
      </c>
      <c r="BD621" s="251">
        <f ca="1">IF(A39stdlife="n/a","n/a",IF(BD$3&gt;(A39stdlife+$E621),('PTRM input'!$P$423*(1+rvanilla10)^0.5)-SUM($P621:BC621),('PTRM input'!$P$423*(1+rvanilla10)^0.5)/A39stdlife))</f>
        <v>0</v>
      </c>
      <c r="BE621" s="251">
        <f ca="1">IF(A39stdlife="n/a","n/a",IF(BE$3&gt;(A39stdlife+$E621),('PTRM input'!$P$423*(1+rvanilla10)^0.5)-SUM($P621:BD621),('PTRM input'!$P$423*(1+rvanilla10)^0.5)/A39stdlife))</f>
        <v>0</v>
      </c>
      <c r="BF621" s="251">
        <f ca="1">IF(A39stdlife="n/a","n/a",IF(BF$3&gt;(A39stdlife+$E621),('PTRM input'!$P$423*(1+rvanilla10)^0.5)-SUM($P621:BE621),('PTRM input'!$P$423*(1+rvanilla10)^0.5)/A39stdlife))</f>
        <v>0</v>
      </c>
      <c r="BG621" s="251">
        <f ca="1">IF(A39stdlife="n/a","n/a",IF(BG$3&gt;(A39stdlife+$E621),('PTRM input'!$P$423*(1+rvanilla10)^0.5)-SUM($P621:BF621),('PTRM input'!$P$423*(1+rvanilla10)^0.5)/A39stdlife))</f>
        <v>0</v>
      </c>
      <c r="BH621" s="251">
        <f ca="1">IF(A39stdlife="n/a","n/a",IF(BH$3&gt;(A39stdlife+$E621),('PTRM input'!$P$423*(1+rvanilla10)^0.5)-SUM($P621:BG621),('PTRM input'!$P$423*(1+rvanilla10)^0.5)/A39stdlife))</f>
        <v>0</v>
      </c>
      <c r="BI621" s="251">
        <f ca="1">IF(A39stdlife="n/a","n/a",IF(BI$3&gt;(A39stdlife+$E621),('PTRM input'!$P$423*(1+rvanilla10)^0.5)-SUM($P621:BH621),('PTRM input'!$P$423*(1+rvanilla10)^0.5)/A39stdlife))</f>
        <v>0</v>
      </c>
      <c r="BJ621" s="116"/>
      <c r="BK621" s="116"/>
      <c r="BL621" s="116"/>
      <c r="BM621" s="116"/>
    </row>
    <row r="622" spans="1:65" hidden="1" outlineLevel="1" collapsed="1">
      <c r="A622" s="116"/>
      <c r="B622" s="9"/>
      <c r="C622" s="19">
        <f>Asset39</f>
        <v>0</v>
      </c>
      <c r="D622" s="9"/>
      <c r="E622" s="9"/>
      <c r="F622" s="260"/>
      <c r="G622" s="261">
        <f>SUM(G610:G621)</f>
        <v>0</v>
      </c>
      <c r="H622" s="261">
        <f t="shared" ref="H622:K622" ca="1" si="162">SUM(H610:H621)</f>
        <v>0</v>
      </c>
      <c r="I622" s="261">
        <f t="shared" ca="1" si="162"/>
        <v>0</v>
      </c>
      <c r="J622" s="261">
        <f t="shared" ca="1" si="162"/>
        <v>0</v>
      </c>
      <c r="K622" s="261">
        <f t="shared" ca="1" si="162"/>
        <v>0</v>
      </c>
      <c r="L622" s="261">
        <f t="shared" ref="L622:BI622" ca="1" si="163">SUM(L610:L621)</f>
        <v>0</v>
      </c>
      <c r="M622" s="261">
        <f t="shared" ca="1" si="163"/>
        <v>0</v>
      </c>
      <c r="N622" s="261">
        <f t="shared" ca="1" si="163"/>
        <v>0</v>
      </c>
      <c r="O622" s="261">
        <f t="shared" ca="1" si="163"/>
        <v>0</v>
      </c>
      <c r="P622" s="261">
        <f t="shared" ca="1" si="163"/>
        <v>0</v>
      </c>
      <c r="Q622" s="261">
        <f t="shared" ca="1" si="163"/>
        <v>0</v>
      </c>
      <c r="R622" s="371">
        <f t="shared" ca="1" si="163"/>
        <v>0</v>
      </c>
      <c r="S622" s="371">
        <f t="shared" ca="1" si="163"/>
        <v>0</v>
      </c>
      <c r="T622" s="371">
        <f t="shared" ca="1" si="163"/>
        <v>0</v>
      </c>
      <c r="U622" s="371">
        <f t="shared" ca="1" si="163"/>
        <v>0</v>
      </c>
      <c r="V622" s="371">
        <f t="shared" ca="1" si="163"/>
        <v>0</v>
      </c>
      <c r="W622" s="371">
        <f t="shared" ca="1" si="163"/>
        <v>0</v>
      </c>
      <c r="X622" s="371">
        <f t="shared" ca="1" si="163"/>
        <v>0</v>
      </c>
      <c r="Y622" s="371">
        <f t="shared" ca="1" si="163"/>
        <v>0</v>
      </c>
      <c r="Z622" s="371">
        <f t="shared" ca="1" si="163"/>
        <v>0</v>
      </c>
      <c r="AA622" s="371">
        <f t="shared" ca="1" si="163"/>
        <v>0</v>
      </c>
      <c r="AB622" s="371">
        <f t="shared" ca="1" si="163"/>
        <v>0</v>
      </c>
      <c r="AC622" s="371">
        <f t="shared" ca="1" si="163"/>
        <v>0</v>
      </c>
      <c r="AD622" s="371">
        <f t="shared" ca="1" si="163"/>
        <v>0</v>
      </c>
      <c r="AE622" s="371">
        <f t="shared" ca="1" si="163"/>
        <v>0</v>
      </c>
      <c r="AF622" s="371">
        <f t="shared" ca="1" si="163"/>
        <v>0</v>
      </c>
      <c r="AG622" s="371">
        <f t="shared" ca="1" si="163"/>
        <v>0</v>
      </c>
      <c r="AH622" s="371">
        <f t="shared" ca="1" si="163"/>
        <v>0</v>
      </c>
      <c r="AI622" s="371">
        <f t="shared" ca="1" si="163"/>
        <v>0</v>
      </c>
      <c r="AJ622" s="371">
        <f t="shared" ca="1" si="163"/>
        <v>0</v>
      </c>
      <c r="AK622" s="371">
        <f t="shared" ca="1" si="163"/>
        <v>0</v>
      </c>
      <c r="AL622" s="371">
        <f t="shared" ca="1" si="163"/>
        <v>0</v>
      </c>
      <c r="AM622" s="371">
        <f t="shared" ca="1" si="163"/>
        <v>0</v>
      </c>
      <c r="AN622" s="371">
        <f t="shared" ca="1" si="163"/>
        <v>0</v>
      </c>
      <c r="AO622" s="371">
        <f t="shared" ca="1" si="163"/>
        <v>0</v>
      </c>
      <c r="AP622" s="371">
        <f t="shared" ca="1" si="163"/>
        <v>0</v>
      </c>
      <c r="AQ622" s="371">
        <f t="shared" ca="1" si="163"/>
        <v>0</v>
      </c>
      <c r="AR622" s="371">
        <f t="shared" ca="1" si="163"/>
        <v>0</v>
      </c>
      <c r="AS622" s="371">
        <f t="shared" ca="1" si="163"/>
        <v>0</v>
      </c>
      <c r="AT622" s="371">
        <f t="shared" ca="1" si="163"/>
        <v>0</v>
      </c>
      <c r="AU622" s="371">
        <f t="shared" ca="1" si="163"/>
        <v>0</v>
      </c>
      <c r="AV622" s="371">
        <f t="shared" ca="1" si="163"/>
        <v>0</v>
      </c>
      <c r="AW622" s="371">
        <f t="shared" ca="1" si="163"/>
        <v>0</v>
      </c>
      <c r="AX622" s="371">
        <f t="shared" ca="1" si="163"/>
        <v>0</v>
      </c>
      <c r="AY622" s="371">
        <f t="shared" ca="1" si="163"/>
        <v>0</v>
      </c>
      <c r="AZ622" s="371">
        <f t="shared" ca="1" si="163"/>
        <v>0</v>
      </c>
      <c r="BA622" s="371">
        <f t="shared" ca="1" si="163"/>
        <v>0</v>
      </c>
      <c r="BB622" s="371">
        <f t="shared" ca="1" si="163"/>
        <v>0</v>
      </c>
      <c r="BC622" s="371">
        <f t="shared" ca="1" si="163"/>
        <v>0</v>
      </c>
      <c r="BD622" s="371">
        <f t="shared" ca="1" si="163"/>
        <v>0</v>
      </c>
      <c r="BE622" s="371">
        <f t="shared" ca="1" si="163"/>
        <v>0</v>
      </c>
      <c r="BF622" s="371">
        <f t="shared" ca="1" si="163"/>
        <v>0</v>
      </c>
      <c r="BG622" s="371">
        <f t="shared" ca="1" si="163"/>
        <v>0</v>
      </c>
      <c r="BH622" s="371">
        <f t="shared" ca="1" si="163"/>
        <v>0</v>
      </c>
      <c r="BI622" s="371">
        <f t="shared" ca="1" si="163"/>
        <v>0</v>
      </c>
      <c r="BJ622" s="116"/>
      <c r="BK622" s="116"/>
      <c r="BL622" s="116"/>
      <c r="BM622" s="116"/>
    </row>
    <row r="623" spans="1:65" hidden="1" outlineLevel="2">
      <c r="A623" s="116"/>
      <c r="B623" s="106">
        <f>C635</f>
        <v>0</v>
      </c>
      <c r="C623" s="614"/>
      <c r="D623" s="615" t="s">
        <v>236</v>
      </c>
      <c r="E623" s="614"/>
      <c r="F623" s="616"/>
      <c r="G623" s="617">
        <f>IF(('PTRM input'!$E$515='PTRM input'!$G$514),IF(G$3&gt;A40remlife,A40acvalue-SUM(F623:$F623),IF(A40remlife="N/A","n/a",A40acvalue/A40remlife)),'PTRM input'!G$559)</f>
        <v>0</v>
      </c>
      <c r="H623" s="617">
        <f>IF(('PTRM input'!$E$515='PTRM input'!$G$514),IF(H$3&gt;A40remlife,A40acvalue-SUM($F623:G623),IF(A40remlife="N/A","n/a",A40acvalue/A40remlife)),'PTRM input'!H$559)</f>
        <v>0</v>
      </c>
      <c r="I623" s="617">
        <f>IF(('PTRM input'!$E$515='PTRM input'!$G$514),IF(I$3&gt;A40remlife,A40acvalue-SUM($F623:H623),IF(A40remlife="N/A","n/a",A40acvalue/A40remlife)),'PTRM input'!I$559)</f>
        <v>0</v>
      </c>
      <c r="J623" s="617">
        <f>IF(('PTRM input'!$E$515='PTRM input'!$G$514),IF(J$3&gt;A40remlife,A40acvalue-SUM($F623:I623),IF(A40remlife="N/A","n/a",A40acvalue/A40remlife)),'PTRM input'!J$559)</f>
        <v>0</v>
      </c>
      <c r="K623" s="617">
        <f>IF(('PTRM input'!$E$515='PTRM input'!$G$514),IF(K$3&gt;A40remlife,A40acvalue-SUM($F623:J623),IF(A40remlife="N/A","n/a",A40acvalue/A40remlife)),'PTRM input'!K$559)</f>
        <v>0</v>
      </c>
      <c r="L623" s="617">
        <f>IF(('PTRM input'!$E$515='PTRM input'!$G$514),IF(L$3&gt;A40remlife,A40acvalue-SUM($F623:K623),IF(A40remlife="N/A","n/a",A40acvalue/A40remlife)),'PTRM input'!L$559)</f>
        <v>0</v>
      </c>
      <c r="M623" s="617">
        <f>IF(('PTRM input'!$E$515='PTRM input'!$G$514),IF(M$3&gt;A40remlife,A40acvalue-SUM($F623:L623),IF(A40remlife="N/A","n/a",A40acvalue/A40remlife)),'PTRM input'!M$559)</f>
        <v>0</v>
      </c>
      <c r="N623" s="617">
        <f>IF(('PTRM input'!$E$515='PTRM input'!$G$514),IF(N$3&gt;A40remlife,A40acvalue-SUM($F623:M623),IF(A40remlife="N/A","n/a",A40acvalue/A40remlife)),'PTRM input'!N$559)</f>
        <v>0</v>
      </c>
      <c r="O623" s="617">
        <f>IF(('PTRM input'!$E$515='PTRM input'!$G$514),IF(O$3&gt;A40remlife,A40acvalue-SUM($F623:N623),IF(A40remlife="N/A","n/a",A40acvalue/A40remlife)),'PTRM input'!O$559)</f>
        <v>0</v>
      </c>
      <c r="P623" s="617">
        <f>IF(('PTRM input'!$E$515='PTRM input'!$G$514),IF(P$3&gt;A40remlife,A40acvalue-SUM($F623:O623),IF(A40remlife="N/A","n/a",A40acvalue/A40remlife)),'PTRM input'!P$559)</f>
        <v>0</v>
      </c>
      <c r="Q623" s="617">
        <f>IF(('PTRM input'!$E$515='PTRM input'!$G$514),IF(Q$3&gt;A40remlife,A40acvalue-SUM($F623:P623),IF(A40remlife="N/A","n/a",A40acvalue/A40remlife)),'PTRM input'!Q$559)</f>
        <v>0</v>
      </c>
      <c r="R623" s="617">
        <f>IF(('PTRM input'!$E$515='PTRM input'!$G$514),IF(R$3&gt;A40remlife,A40acvalue-SUM($F623:Q623),IF(A40remlife="N/A","n/a",A40acvalue/A40remlife)),'PTRM input'!R$559)</f>
        <v>0</v>
      </c>
      <c r="S623" s="617">
        <f>IF(('PTRM input'!$E$515='PTRM input'!$G$514),IF(S$3&gt;A40remlife,A40acvalue-SUM($F623:R623),IF(A40remlife="N/A","n/a",A40acvalue/A40remlife)),'PTRM input'!S$559)</f>
        <v>0</v>
      </c>
      <c r="T623" s="617">
        <f>IF(('PTRM input'!$E$515='PTRM input'!$G$514),IF(T$3&gt;A40remlife,A40acvalue-SUM($F623:S623),IF(A40remlife="N/A","n/a",A40acvalue/A40remlife)),'PTRM input'!T$559)</f>
        <v>0</v>
      </c>
      <c r="U623" s="617">
        <f>IF(('PTRM input'!$E$515='PTRM input'!$G$514),IF(U$3&gt;A40remlife,A40acvalue-SUM($F623:T623),IF(A40remlife="N/A","n/a",A40acvalue/A40remlife)),'PTRM input'!U$559)</f>
        <v>0</v>
      </c>
      <c r="V623" s="617">
        <f>IF(('PTRM input'!$E$515='PTRM input'!$G$514),IF(V$3&gt;A40remlife,A40acvalue-SUM($F623:U623),IF(A40remlife="N/A","n/a",A40acvalue/A40remlife)),'PTRM input'!V$559)</f>
        <v>0</v>
      </c>
      <c r="W623" s="617">
        <f>IF(('PTRM input'!$E$515='PTRM input'!$G$514),IF(W$3&gt;A40remlife,A40acvalue-SUM($F623:V623),IF(A40remlife="N/A","n/a",A40acvalue/A40remlife)),'PTRM input'!W$559)</f>
        <v>0</v>
      </c>
      <c r="X623" s="617">
        <f>IF(('PTRM input'!$E$515='PTRM input'!$G$514),IF(X$3&gt;A40remlife,A40acvalue-SUM($F623:W623),IF(A40remlife="N/A","n/a",A40acvalue/A40remlife)),'PTRM input'!X$559)</f>
        <v>0</v>
      </c>
      <c r="Y623" s="617">
        <f>IF(('PTRM input'!$E$515='PTRM input'!$G$514),IF(Y$3&gt;A40remlife,A40acvalue-SUM($F623:X623),IF(A40remlife="N/A","n/a",A40acvalue/A40remlife)),'PTRM input'!Y$559)</f>
        <v>0</v>
      </c>
      <c r="Z623" s="617">
        <f>IF(('PTRM input'!$E$515='PTRM input'!$G$514),IF(Z$3&gt;A40remlife,A40acvalue-SUM($F623:Y623),IF(A40remlife="N/A","n/a",A40acvalue/A40remlife)),'PTRM input'!Z$559)</f>
        <v>0</v>
      </c>
      <c r="AA623" s="617">
        <f>IF(('PTRM input'!$E$515='PTRM input'!$G$514),IF(AA$3&gt;A40remlife,A40acvalue-SUM($F623:Z623),IF(A40remlife="N/A","n/a",A40acvalue/A40remlife)),'PTRM input'!AA$559)</f>
        <v>0</v>
      </c>
      <c r="AB623" s="617">
        <f>IF(('PTRM input'!$E$515='PTRM input'!$G$514),IF(AB$3&gt;A40remlife,A40acvalue-SUM($F623:AA623),IF(A40remlife="N/A","n/a",A40acvalue/A40remlife)),'PTRM input'!AB$559)</f>
        <v>0</v>
      </c>
      <c r="AC623" s="617">
        <f>IF(('PTRM input'!$E$515='PTRM input'!$G$514),IF(AC$3&gt;A40remlife,A40acvalue-SUM($F623:AB623),IF(A40remlife="N/A","n/a",A40acvalue/A40remlife)),'PTRM input'!AC$559)</f>
        <v>0</v>
      </c>
      <c r="AD623" s="617">
        <f>IF(('PTRM input'!$E$515='PTRM input'!$G$514),IF(AD$3&gt;A40remlife,A40acvalue-SUM($F623:AC623),IF(A40remlife="N/A","n/a",A40acvalue/A40remlife)),'PTRM input'!AD$559)</f>
        <v>0</v>
      </c>
      <c r="AE623" s="617">
        <f>IF(('PTRM input'!$E$515='PTRM input'!$G$514),IF(AE$3&gt;A40remlife,A40acvalue-SUM($F623:AD623),IF(A40remlife="N/A","n/a",A40acvalue/A40remlife)),'PTRM input'!AE$559)</f>
        <v>0</v>
      </c>
      <c r="AF623" s="617">
        <f>IF(('PTRM input'!$E$515='PTRM input'!$G$514),IF(AF$3&gt;A40remlife,A40acvalue-SUM($F623:AE623),IF(A40remlife="N/A","n/a",A40acvalue/A40remlife)),'PTRM input'!AF$559)</f>
        <v>0</v>
      </c>
      <c r="AG623" s="617">
        <f>IF(('PTRM input'!$E$515='PTRM input'!$G$514),IF(AG$3&gt;A40remlife,A40acvalue-SUM($F623:AF623),IF(A40remlife="N/A","n/a",A40acvalue/A40remlife)),'PTRM input'!AG$559)</f>
        <v>0</v>
      </c>
      <c r="AH623" s="617">
        <f>IF(('PTRM input'!$E$515='PTRM input'!$G$514),IF(AH$3&gt;A40remlife,A40acvalue-SUM($F623:AG623),IF(A40remlife="N/A","n/a",A40acvalue/A40remlife)),'PTRM input'!AH$559)</f>
        <v>0</v>
      </c>
      <c r="AI623" s="617">
        <f>IF(('PTRM input'!$E$515='PTRM input'!$G$514),IF(AI$3&gt;A40remlife,A40acvalue-SUM($F623:AH623),IF(A40remlife="N/A","n/a",A40acvalue/A40remlife)),'PTRM input'!AI$559)</f>
        <v>0</v>
      </c>
      <c r="AJ623" s="617">
        <f>IF(('PTRM input'!$E$515='PTRM input'!$G$514),IF(AJ$3&gt;A40remlife,A40acvalue-SUM($F623:AI623),IF(A40remlife="N/A","n/a",A40acvalue/A40remlife)),'PTRM input'!AJ$559)</f>
        <v>0</v>
      </c>
      <c r="AK623" s="617">
        <f>IF(('PTRM input'!$E$515='PTRM input'!$G$514),IF(AK$3&gt;A40remlife,A40acvalue-SUM($F623:AJ623),IF(A40remlife="N/A","n/a",A40acvalue/A40remlife)),'PTRM input'!AK$559)</f>
        <v>0</v>
      </c>
      <c r="AL623" s="617">
        <f>IF(('PTRM input'!$E$515='PTRM input'!$G$514),IF(AL$3&gt;A40remlife,A40acvalue-SUM($F623:AK623),IF(A40remlife="N/A","n/a",A40acvalue/A40remlife)),'PTRM input'!AL$559)</f>
        <v>0</v>
      </c>
      <c r="AM623" s="617">
        <f>IF(('PTRM input'!$E$515='PTRM input'!$G$514),IF(AM$3&gt;A40remlife,A40acvalue-SUM($F623:AL623),IF(A40remlife="N/A","n/a",A40acvalue/A40remlife)),'PTRM input'!AM$559)</f>
        <v>0</v>
      </c>
      <c r="AN623" s="617">
        <f>IF(('PTRM input'!$E$515='PTRM input'!$G$514),IF(AN$3&gt;A40remlife,A40acvalue-SUM($F623:AM623),IF(A40remlife="N/A","n/a",A40acvalue/A40remlife)),'PTRM input'!AN$559)</f>
        <v>0</v>
      </c>
      <c r="AO623" s="617">
        <f>IF(('PTRM input'!$E$515='PTRM input'!$G$514),IF(AO$3&gt;A40remlife,A40acvalue-SUM($F623:AN623),IF(A40remlife="N/A","n/a",A40acvalue/A40remlife)),'PTRM input'!AO$559)</f>
        <v>0</v>
      </c>
      <c r="AP623" s="617">
        <f>IF(('PTRM input'!$E$515='PTRM input'!$G$514),IF(AP$3&gt;A40remlife,A40acvalue-SUM($F623:AO623),IF(A40remlife="N/A","n/a",A40acvalue/A40remlife)),'PTRM input'!AP$559)</f>
        <v>0</v>
      </c>
      <c r="AQ623" s="617">
        <f>IF(('PTRM input'!$E$515='PTRM input'!$G$514),IF(AQ$3&gt;A40remlife,A40acvalue-SUM($F623:AP623),IF(A40remlife="N/A","n/a",A40acvalue/A40remlife)),'PTRM input'!AQ$559)</f>
        <v>0</v>
      </c>
      <c r="AR623" s="617">
        <f>IF(('PTRM input'!$E$515='PTRM input'!$G$514),IF(AR$3&gt;A40remlife,A40acvalue-SUM($F623:AQ623),IF(A40remlife="N/A","n/a",A40acvalue/A40remlife)),'PTRM input'!AR$559)</f>
        <v>0</v>
      </c>
      <c r="AS623" s="617">
        <f>IF(('PTRM input'!$E$515='PTRM input'!$G$514),IF(AS$3&gt;A40remlife,A40acvalue-SUM($F623:AR623),IF(A40remlife="N/A","n/a",A40acvalue/A40remlife)),'PTRM input'!AS$559)</f>
        <v>0</v>
      </c>
      <c r="AT623" s="617">
        <f>IF(('PTRM input'!$E$515='PTRM input'!$G$514),IF(AT$3&gt;A40remlife,A40acvalue-SUM($F623:AS623),IF(A40remlife="N/A","n/a",A40acvalue/A40remlife)),'PTRM input'!AT$559)</f>
        <v>0</v>
      </c>
      <c r="AU623" s="617">
        <f>IF(('PTRM input'!$E$515='PTRM input'!$G$514),IF(AU$3&gt;A40remlife,A40acvalue-SUM($F623:AT623),IF(A40remlife="N/A","n/a",A40acvalue/A40remlife)),'PTRM input'!AU$559)</f>
        <v>0</v>
      </c>
      <c r="AV623" s="617">
        <f>IF(('PTRM input'!$E$515='PTRM input'!$G$514),IF(AV$3&gt;A40remlife,A40acvalue-SUM($F623:AU623),IF(A40remlife="N/A","n/a",A40acvalue/A40remlife)),'PTRM input'!AV$559)</f>
        <v>0</v>
      </c>
      <c r="AW623" s="617">
        <f>IF(('PTRM input'!$E$515='PTRM input'!$G$514),IF(AW$3&gt;A40remlife,A40acvalue-SUM($F623:AV623),IF(A40remlife="N/A","n/a",A40acvalue/A40remlife)),'PTRM input'!AW$559)</f>
        <v>0</v>
      </c>
      <c r="AX623" s="617">
        <f>IF(('PTRM input'!$E$515='PTRM input'!$G$514),IF(AX$3&gt;A40remlife,A40acvalue-SUM($F623:AW623),IF(A40remlife="N/A","n/a",A40acvalue/A40remlife)),'PTRM input'!AX$559)</f>
        <v>0</v>
      </c>
      <c r="AY623" s="617">
        <f>IF(('PTRM input'!$E$515='PTRM input'!$G$514),IF(AY$3&gt;A40remlife,A40acvalue-SUM($F623:AX623),IF(A40remlife="N/A","n/a",A40acvalue/A40remlife)),'PTRM input'!AY$559)</f>
        <v>0</v>
      </c>
      <c r="AZ623" s="617">
        <f>IF(('PTRM input'!$E$515='PTRM input'!$G$514),IF(AZ$3&gt;A40remlife,A40acvalue-SUM($F623:AY623),IF(A40remlife="N/A","n/a",A40acvalue/A40remlife)),'PTRM input'!AZ$559)</f>
        <v>0</v>
      </c>
      <c r="BA623" s="617">
        <f>IF(('PTRM input'!$E$515='PTRM input'!$G$514),IF(BA$3&gt;A40remlife,A40acvalue-SUM($F623:AZ623),IF(A40remlife="N/A","n/a",A40acvalue/A40remlife)),'PTRM input'!BA$559)</f>
        <v>0</v>
      </c>
      <c r="BB623" s="617">
        <f>IF(('PTRM input'!$E$515='PTRM input'!$G$514),IF(BB$3&gt;A40remlife,A40acvalue-SUM($F623:BA623),IF(A40remlife="N/A","n/a",A40acvalue/A40remlife)),'PTRM input'!BB$559)</f>
        <v>0</v>
      </c>
      <c r="BC623" s="617">
        <f>IF(('PTRM input'!$E$515='PTRM input'!$G$514),IF(BC$3&gt;A40remlife,A40acvalue-SUM($F623:BB623),IF(A40remlife="N/A","n/a",A40acvalue/A40remlife)),'PTRM input'!BC$559)</f>
        <v>0</v>
      </c>
      <c r="BD623" s="617">
        <f>IF(('PTRM input'!$E$515='PTRM input'!$G$514),IF(BD$3&gt;A40remlife,A40acvalue-SUM($F623:BC623),IF(A40remlife="N/A","n/a",A40acvalue/A40remlife)),'PTRM input'!BD$559)</f>
        <v>0</v>
      </c>
      <c r="BE623" s="617">
        <f>IF(('PTRM input'!$E$515='PTRM input'!$G$514),IF(BE$3&gt;A40remlife,A40acvalue-SUM($F623:BD623),IF(A40remlife="N/A","n/a",A40acvalue/A40remlife)),'PTRM input'!BE$559)</f>
        <v>0</v>
      </c>
      <c r="BF623" s="617">
        <f>IF(('PTRM input'!$E$515='PTRM input'!$G$514),IF(BF$3&gt;A40remlife,A40acvalue-SUM($F623:BE623),IF(A40remlife="N/A","n/a",A40acvalue/A40remlife)),'PTRM input'!BF$559)</f>
        <v>0</v>
      </c>
      <c r="BG623" s="617">
        <f>IF(('PTRM input'!$E$515='PTRM input'!$G$514),IF(BG$3&gt;A40remlife,A40acvalue-SUM($F623:BF623),IF(A40remlife="N/A","n/a",A40acvalue/A40remlife)),'PTRM input'!BG$559)</f>
        <v>0</v>
      </c>
      <c r="BH623" s="617">
        <f>IF(('PTRM input'!$E$515='PTRM input'!$G$514),IF(BH$3&gt;A40remlife,A40acvalue-SUM($F623:BG623),IF(A40remlife="N/A","n/a",A40acvalue/A40remlife)),'PTRM input'!BH$559)</f>
        <v>0</v>
      </c>
      <c r="BI623" s="617">
        <f>IF(('PTRM input'!$E$515='PTRM input'!$G$514),IF(BI$3&gt;A40remlife,A40acvalue-SUM($F623:BH623),IF(A40remlife="N/A","n/a",A40acvalue/A40remlife)),'PTRM input'!BI$559)</f>
        <v>0</v>
      </c>
      <c r="BJ623" s="116"/>
      <c r="BK623" s="116"/>
      <c r="BL623" s="116"/>
      <c r="BM623" s="116"/>
    </row>
    <row r="624" spans="1:65" ht="12.75" hidden="1" customHeight="1" outlineLevel="2">
      <c r="A624" s="116"/>
      <c r="B624" s="19"/>
      <c r="C624" s="18"/>
      <c r="D624" s="760" t="s">
        <v>237</v>
      </c>
      <c r="E624" s="86">
        <v>0</v>
      </c>
      <c r="F624" s="259"/>
      <c r="G624" s="433"/>
      <c r="H624" s="433"/>
      <c r="I624" s="433"/>
      <c r="J624" s="433"/>
      <c r="K624" s="433"/>
      <c r="L624" s="433"/>
      <c r="M624" s="433"/>
      <c r="N624" s="433"/>
      <c r="O624" s="433"/>
      <c r="P624" s="433"/>
      <c r="Q624" s="433"/>
      <c r="R624" s="251"/>
      <c r="S624" s="251"/>
      <c r="T624" s="251"/>
      <c r="U624" s="251"/>
      <c r="V624" s="251"/>
      <c r="W624" s="251"/>
      <c r="X624" s="251"/>
      <c r="Y624" s="251"/>
      <c r="Z624" s="251"/>
      <c r="AA624" s="251"/>
      <c r="AB624" s="251"/>
      <c r="AC624" s="251"/>
      <c r="AD624" s="251"/>
      <c r="AE624" s="251"/>
      <c r="AF624" s="251"/>
      <c r="AG624" s="251"/>
      <c r="AH624" s="251"/>
      <c r="AI624" s="251"/>
      <c r="AJ624" s="251"/>
      <c r="AK624" s="251"/>
      <c r="AL624" s="251"/>
      <c r="AM624" s="251"/>
      <c r="AN624" s="251"/>
      <c r="AO624" s="251"/>
      <c r="AP624" s="251"/>
      <c r="AQ624" s="251"/>
      <c r="AR624" s="251"/>
      <c r="AS624" s="251"/>
      <c r="AT624" s="251"/>
      <c r="AU624" s="251"/>
      <c r="AV624" s="251"/>
      <c r="AW624" s="251"/>
      <c r="AX624" s="251"/>
      <c r="AY624" s="251"/>
      <c r="AZ624" s="251"/>
      <c r="BA624" s="251"/>
      <c r="BB624" s="251"/>
      <c r="BC624" s="251"/>
      <c r="BD624" s="251"/>
      <c r="BE624" s="251"/>
      <c r="BF624" s="251"/>
      <c r="BG624" s="251"/>
      <c r="BH624" s="251"/>
      <c r="BI624" s="251"/>
      <c r="BJ624" s="116"/>
      <c r="BK624" s="116"/>
      <c r="BL624" s="116"/>
      <c r="BM624" s="116"/>
    </row>
    <row r="625" spans="1:65" hidden="1" outlineLevel="2">
      <c r="A625" s="116"/>
      <c r="B625" s="19"/>
      <c r="C625" s="18"/>
      <c r="D625" s="760"/>
      <c r="E625" s="86">
        <v>1</v>
      </c>
      <c r="F625" s="259"/>
      <c r="G625" s="618"/>
      <c r="H625" s="433">
        <f ca="1">IF(A40stdlife="n/a","n/a",IF(H$3&gt;(A40stdlife+$E625),('PTRM input'!$G$424*(1+rvanilla01)^0.5)-SUM(G625:$G625),('PTRM input'!$G$424*(1+rvanilla01)^0.5)/A40stdlife))</f>
        <v>0</v>
      </c>
      <c r="I625" s="433">
        <f ca="1">IF(A40stdlife="n/a","n/a",IF(I$3&gt;(A40stdlife+$E625),('PTRM input'!$G$424*(1+rvanilla01)^0.5)-SUM($G625:H625),('PTRM input'!$G$424*(1+rvanilla01)^0.5)/A40stdlife))</f>
        <v>0</v>
      </c>
      <c r="J625" s="433">
        <f ca="1">IF(A40stdlife="n/a","n/a",IF(J$3&gt;(A40stdlife+$E625),('PTRM input'!$G$424*(1+rvanilla01)^0.5)-SUM($G625:I625),('PTRM input'!$G$424*(1+rvanilla01)^0.5)/A40stdlife))</f>
        <v>0</v>
      </c>
      <c r="K625" s="433">
        <f ca="1">IF(A40stdlife="n/a","n/a",IF(K$3&gt;(A40stdlife+$E625),('PTRM input'!$G$424*(1+rvanilla01)^0.5)-SUM($G625:J625),('PTRM input'!$G$424*(1+rvanilla01)^0.5)/A40stdlife))</f>
        <v>0</v>
      </c>
      <c r="L625" s="433">
        <f ca="1">IF(A40stdlife="n/a","n/a",IF(L$3&gt;(A40stdlife+$E625),('PTRM input'!$G$424*(1+rvanilla01)^0.5)-SUM($G625:K625),('PTRM input'!$G$424*(1+rvanilla01)^0.5)/A40stdlife))</f>
        <v>0</v>
      </c>
      <c r="M625" s="433">
        <f ca="1">IF(A40stdlife="n/a","n/a",IF(M$3&gt;(A40stdlife+$E625),('PTRM input'!$G$424*(1+rvanilla01)^0.5)-SUM($G625:L625),('PTRM input'!$G$424*(1+rvanilla01)^0.5)/A40stdlife))</f>
        <v>0</v>
      </c>
      <c r="N625" s="433">
        <f ca="1">IF(A40stdlife="n/a","n/a",IF(N$3&gt;(A40stdlife+$E625),('PTRM input'!$G$424*(1+rvanilla01)^0.5)-SUM($G625:M625),('PTRM input'!$G$424*(1+rvanilla01)^0.5)/A40stdlife))</f>
        <v>0</v>
      </c>
      <c r="O625" s="433">
        <f ca="1">IF(A40stdlife="n/a","n/a",IF(O$3&gt;(A40stdlife+$E625),('PTRM input'!$G$424*(1+rvanilla01)^0.5)-SUM($G625:N625),('PTRM input'!$G$424*(1+rvanilla01)^0.5)/A40stdlife))</f>
        <v>0</v>
      </c>
      <c r="P625" s="433">
        <f ca="1">IF(A40stdlife="n/a","n/a",IF(P$3&gt;(A40stdlife+$E625),('PTRM input'!$G$424*(1+rvanilla01)^0.5)-SUM($G625:O625),('PTRM input'!$G$424*(1+rvanilla01)^0.5)/A40stdlife))</f>
        <v>0</v>
      </c>
      <c r="Q625" s="433">
        <f ca="1">IF(A40stdlife="n/a","n/a",IF(Q$3&gt;(A40stdlife+$E625),('PTRM input'!$G$424*(1+rvanilla01)^0.5)-SUM($G625:P625),('PTRM input'!$G$424*(1+rvanilla01)^0.5)/A40stdlife))</f>
        <v>0</v>
      </c>
      <c r="R625" s="251">
        <f ca="1">IF(A40stdlife="n/a","n/a",IF(R$3&gt;(A40stdlife+$E625),('PTRM input'!$G$424*(1+rvanilla01)^0.5)-SUM($G625:Q625),('PTRM input'!$G$424*(1+rvanilla01)^0.5)/A40stdlife))</f>
        <v>0</v>
      </c>
      <c r="S625" s="251">
        <f ca="1">IF(A40stdlife="n/a","n/a",IF(S$3&gt;(A40stdlife+$E625),('PTRM input'!$G$424*(1+rvanilla01)^0.5)-SUM($G625:R625),('PTRM input'!$G$424*(1+rvanilla01)^0.5)/A40stdlife))</f>
        <v>0</v>
      </c>
      <c r="T625" s="251">
        <f ca="1">IF(A40stdlife="n/a","n/a",IF(T$3&gt;(A40stdlife+$E625),('PTRM input'!$G$424*(1+rvanilla01)^0.5)-SUM($G625:S625),('PTRM input'!$G$424*(1+rvanilla01)^0.5)/A40stdlife))</f>
        <v>0</v>
      </c>
      <c r="U625" s="251">
        <f ca="1">IF(A40stdlife="n/a","n/a",IF(U$3&gt;(A40stdlife+$E625),('PTRM input'!$G$424*(1+rvanilla01)^0.5)-SUM($G625:T625),('PTRM input'!$G$424*(1+rvanilla01)^0.5)/A40stdlife))</f>
        <v>0</v>
      </c>
      <c r="V625" s="251">
        <f ca="1">IF(A40stdlife="n/a","n/a",IF(V$3&gt;(A40stdlife+$E625),('PTRM input'!$G$424*(1+rvanilla01)^0.5)-SUM($G625:U625),('PTRM input'!$G$424*(1+rvanilla01)^0.5)/A40stdlife))</f>
        <v>0</v>
      </c>
      <c r="W625" s="251">
        <f ca="1">IF(A40stdlife="n/a","n/a",IF(W$3&gt;(A40stdlife+$E625),('PTRM input'!$G$424*(1+rvanilla01)^0.5)-SUM($G625:V625),('PTRM input'!$G$424*(1+rvanilla01)^0.5)/A40stdlife))</f>
        <v>0</v>
      </c>
      <c r="X625" s="251">
        <f ca="1">IF(A40stdlife="n/a","n/a",IF(X$3&gt;(A40stdlife+$E625),('PTRM input'!$G$424*(1+rvanilla01)^0.5)-SUM($G625:W625),('PTRM input'!$G$424*(1+rvanilla01)^0.5)/A40stdlife))</f>
        <v>0</v>
      </c>
      <c r="Y625" s="251">
        <f ca="1">IF(A40stdlife="n/a","n/a",IF(Y$3&gt;(A40stdlife+$E625),('PTRM input'!$G$424*(1+rvanilla01)^0.5)-SUM($G625:X625),('PTRM input'!$G$424*(1+rvanilla01)^0.5)/A40stdlife))</f>
        <v>0</v>
      </c>
      <c r="Z625" s="251">
        <f ca="1">IF(A40stdlife="n/a","n/a",IF(Z$3&gt;(A40stdlife+$E625),('PTRM input'!$G$424*(1+rvanilla01)^0.5)-SUM($G625:Y625),('PTRM input'!$G$424*(1+rvanilla01)^0.5)/A40stdlife))</f>
        <v>0</v>
      </c>
      <c r="AA625" s="251">
        <f ca="1">IF(A40stdlife="n/a","n/a",IF(AA$3&gt;(A40stdlife+$E625),('PTRM input'!$G$424*(1+rvanilla01)^0.5)-SUM($G625:Z625),('PTRM input'!$G$424*(1+rvanilla01)^0.5)/A40stdlife))</f>
        <v>0</v>
      </c>
      <c r="AB625" s="251">
        <f ca="1">IF(A40stdlife="n/a","n/a",IF(AB$3&gt;(A40stdlife+$E625),('PTRM input'!$G$424*(1+rvanilla01)^0.5)-SUM($G625:AA625),('PTRM input'!$G$424*(1+rvanilla01)^0.5)/A40stdlife))</f>
        <v>0</v>
      </c>
      <c r="AC625" s="251">
        <f ca="1">IF(A40stdlife="n/a","n/a",IF(AC$3&gt;(A40stdlife+$E625),('PTRM input'!$G$424*(1+rvanilla01)^0.5)-SUM($G625:AB625),('PTRM input'!$G$424*(1+rvanilla01)^0.5)/A40stdlife))</f>
        <v>0</v>
      </c>
      <c r="AD625" s="251">
        <f ca="1">IF(A40stdlife="n/a","n/a",IF(AD$3&gt;(A40stdlife+$E625),('PTRM input'!$G$424*(1+rvanilla01)^0.5)-SUM($G625:AC625),('PTRM input'!$G$424*(1+rvanilla01)^0.5)/A40stdlife))</f>
        <v>0</v>
      </c>
      <c r="AE625" s="251">
        <f ca="1">IF(A40stdlife="n/a","n/a",IF(AE$3&gt;(A40stdlife+$E625),('PTRM input'!$G$424*(1+rvanilla01)^0.5)-SUM($G625:AD625),('PTRM input'!$G$424*(1+rvanilla01)^0.5)/A40stdlife))</f>
        <v>0</v>
      </c>
      <c r="AF625" s="251">
        <f ca="1">IF(A40stdlife="n/a","n/a",IF(AF$3&gt;(A40stdlife+$E625),('PTRM input'!$G$424*(1+rvanilla01)^0.5)-SUM($G625:AE625),('PTRM input'!$G$424*(1+rvanilla01)^0.5)/A40stdlife))</f>
        <v>0</v>
      </c>
      <c r="AG625" s="251">
        <f ca="1">IF(A40stdlife="n/a","n/a",IF(AG$3&gt;(A40stdlife+$E625),('PTRM input'!$G$424*(1+rvanilla01)^0.5)-SUM($G625:AF625),('PTRM input'!$G$424*(1+rvanilla01)^0.5)/A40stdlife))</f>
        <v>0</v>
      </c>
      <c r="AH625" s="251">
        <f ca="1">IF(A40stdlife="n/a","n/a",IF(AH$3&gt;(A40stdlife+$E625),('PTRM input'!$G$424*(1+rvanilla01)^0.5)-SUM($G625:AG625),('PTRM input'!$G$424*(1+rvanilla01)^0.5)/A40stdlife))</f>
        <v>0</v>
      </c>
      <c r="AI625" s="251">
        <f ca="1">IF(A40stdlife="n/a","n/a",IF(AI$3&gt;(A40stdlife+$E625),('PTRM input'!$G$424*(1+rvanilla01)^0.5)-SUM($G625:AH625),('PTRM input'!$G$424*(1+rvanilla01)^0.5)/A40stdlife))</f>
        <v>0</v>
      </c>
      <c r="AJ625" s="251">
        <f ca="1">IF(A40stdlife="n/a","n/a",IF(AJ$3&gt;(A40stdlife+$E625),('PTRM input'!$G$424*(1+rvanilla01)^0.5)-SUM($G625:AI625),('PTRM input'!$G$424*(1+rvanilla01)^0.5)/A40stdlife))</f>
        <v>0</v>
      </c>
      <c r="AK625" s="251">
        <f ca="1">IF(A40stdlife="n/a","n/a",IF(AK$3&gt;(A40stdlife+$E625),('PTRM input'!$G$424*(1+rvanilla01)^0.5)-SUM($G625:AJ625),('PTRM input'!$G$424*(1+rvanilla01)^0.5)/A40stdlife))</f>
        <v>0</v>
      </c>
      <c r="AL625" s="251">
        <f ca="1">IF(A40stdlife="n/a","n/a",IF(AL$3&gt;(A40stdlife+$E625),('PTRM input'!$G$424*(1+rvanilla01)^0.5)-SUM($G625:AK625),('PTRM input'!$G$424*(1+rvanilla01)^0.5)/A40stdlife))</f>
        <v>0</v>
      </c>
      <c r="AM625" s="251">
        <f ca="1">IF(A40stdlife="n/a","n/a",IF(AM$3&gt;(A40stdlife+$E625),('PTRM input'!$G$424*(1+rvanilla01)^0.5)-SUM($G625:AL625),('PTRM input'!$G$424*(1+rvanilla01)^0.5)/A40stdlife))</f>
        <v>0</v>
      </c>
      <c r="AN625" s="251">
        <f ca="1">IF(A40stdlife="n/a","n/a",IF(AN$3&gt;(A40stdlife+$E625),('PTRM input'!$G$424*(1+rvanilla01)^0.5)-SUM($G625:AM625),('PTRM input'!$G$424*(1+rvanilla01)^0.5)/A40stdlife))</f>
        <v>0</v>
      </c>
      <c r="AO625" s="251">
        <f ca="1">IF(A40stdlife="n/a","n/a",IF(AO$3&gt;(A40stdlife+$E625),('PTRM input'!$G$424*(1+rvanilla01)^0.5)-SUM($G625:AN625),('PTRM input'!$G$424*(1+rvanilla01)^0.5)/A40stdlife))</f>
        <v>0</v>
      </c>
      <c r="AP625" s="251">
        <f ca="1">IF(A40stdlife="n/a","n/a",IF(AP$3&gt;(A40stdlife+$E625),('PTRM input'!$G$424*(1+rvanilla01)^0.5)-SUM($G625:AO625),('PTRM input'!$G$424*(1+rvanilla01)^0.5)/A40stdlife))</f>
        <v>0</v>
      </c>
      <c r="AQ625" s="251">
        <f ca="1">IF(A40stdlife="n/a","n/a",IF(AQ$3&gt;(A40stdlife+$E625),('PTRM input'!$G$424*(1+rvanilla01)^0.5)-SUM($G625:AP625),('PTRM input'!$G$424*(1+rvanilla01)^0.5)/A40stdlife))</f>
        <v>0</v>
      </c>
      <c r="AR625" s="251">
        <f ca="1">IF(A40stdlife="n/a","n/a",IF(AR$3&gt;(A40stdlife+$E625),('PTRM input'!$G$424*(1+rvanilla01)^0.5)-SUM($G625:AQ625),('PTRM input'!$G$424*(1+rvanilla01)^0.5)/A40stdlife))</f>
        <v>0</v>
      </c>
      <c r="AS625" s="251">
        <f ca="1">IF(A40stdlife="n/a","n/a",IF(AS$3&gt;(A40stdlife+$E625),('PTRM input'!$G$424*(1+rvanilla01)^0.5)-SUM($G625:AR625),('PTRM input'!$G$424*(1+rvanilla01)^0.5)/A40stdlife))</f>
        <v>0</v>
      </c>
      <c r="AT625" s="251">
        <f ca="1">IF(A40stdlife="n/a","n/a",IF(AT$3&gt;(A40stdlife+$E625),('PTRM input'!$G$424*(1+rvanilla01)^0.5)-SUM($G625:AS625),('PTRM input'!$G$424*(1+rvanilla01)^0.5)/A40stdlife))</f>
        <v>0</v>
      </c>
      <c r="AU625" s="251">
        <f ca="1">IF(A40stdlife="n/a","n/a",IF(AU$3&gt;(A40stdlife+$E625),('PTRM input'!$G$424*(1+rvanilla01)^0.5)-SUM($G625:AT625),('PTRM input'!$G$424*(1+rvanilla01)^0.5)/A40stdlife))</f>
        <v>0</v>
      </c>
      <c r="AV625" s="251">
        <f ca="1">IF(A40stdlife="n/a","n/a",IF(AV$3&gt;(A40stdlife+$E625),('PTRM input'!$G$424*(1+rvanilla01)^0.5)-SUM($G625:AU625),('PTRM input'!$G$424*(1+rvanilla01)^0.5)/A40stdlife))</f>
        <v>0</v>
      </c>
      <c r="AW625" s="251">
        <f ca="1">IF(A40stdlife="n/a","n/a",IF(AW$3&gt;(A40stdlife+$E625),('PTRM input'!$G$424*(1+rvanilla01)^0.5)-SUM($G625:AV625),('PTRM input'!$G$424*(1+rvanilla01)^0.5)/A40stdlife))</f>
        <v>0</v>
      </c>
      <c r="AX625" s="251">
        <f ca="1">IF(A40stdlife="n/a","n/a",IF(AX$3&gt;(A40stdlife+$E625),('PTRM input'!$G$424*(1+rvanilla01)^0.5)-SUM($G625:AW625),('PTRM input'!$G$424*(1+rvanilla01)^0.5)/A40stdlife))</f>
        <v>0</v>
      </c>
      <c r="AY625" s="251">
        <f ca="1">IF(A40stdlife="n/a","n/a",IF(AY$3&gt;(A40stdlife+$E625),('PTRM input'!$G$424*(1+rvanilla01)^0.5)-SUM($G625:AX625),('PTRM input'!$G$424*(1+rvanilla01)^0.5)/A40stdlife))</f>
        <v>0</v>
      </c>
      <c r="AZ625" s="251">
        <f ca="1">IF(A40stdlife="n/a","n/a",IF(AZ$3&gt;(A40stdlife+$E625),('PTRM input'!$G$424*(1+rvanilla01)^0.5)-SUM($G625:AY625),('PTRM input'!$G$424*(1+rvanilla01)^0.5)/A40stdlife))</f>
        <v>0</v>
      </c>
      <c r="BA625" s="251">
        <f ca="1">IF(A40stdlife="n/a","n/a",IF(BA$3&gt;(A40stdlife+$E625),('PTRM input'!$G$424*(1+rvanilla01)^0.5)-SUM($G625:AZ625),('PTRM input'!$G$424*(1+rvanilla01)^0.5)/A40stdlife))</f>
        <v>0</v>
      </c>
      <c r="BB625" s="251">
        <f ca="1">IF(A40stdlife="n/a","n/a",IF(BB$3&gt;(A40stdlife+$E625),('PTRM input'!$G$424*(1+rvanilla01)^0.5)-SUM($G625:BA625),('PTRM input'!$G$424*(1+rvanilla01)^0.5)/A40stdlife))</f>
        <v>0</v>
      </c>
      <c r="BC625" s="251">
        <f ca="1">IF(A40stdlife="n/a","n/a",IF(BC$3&gt;(A40stdlife+$E625),('PTRM input'!$G$424*(1+rvanilla01)^0.5)-SUM($G625:BB625),('PTRM input'!$G$424*(1+rvanilla01)^0.5)/A40stdlife))</f>
        <v>0</v>
      </c>
      <c r="BD625" s="251">
        <f ca="1">IF(A40stdlife="n/a","n/a",IF(BD$3&gt;(A40stdlife+$E625),('PTRM input'!$G$424*(1+rvanilla01)^0.5)-SUM($G625:BC625),('PTRM input'!$G$424*(1+rvanilla01)^0.5)/A40stdlife))</f>
        <v>0</v>
      </c>
      <c r="BE625" s="251">
        <f ca="1">IF(A40stdlife="n/a","n/a",IF(BE$3&gt;(A40stdlife+$E625),('PTRM input'!$G$424*(1+rvanilla01)^0.5)-SUM($G625:BD625),('PTRM input'!$G$424*(1+rvanilla01)^0.5)/A40stdlife))</f>
        <v>0</v>
      </c>
      <c r="BF625" s="251">
        <f ca="1">IF(A40stdlife="n/a","n/a",IF(BF$3&gt;(A40stdlife+$E625),('PTRM input'!$G$424*(1+rvanilla01)^0.5)-SUM($G625:BE625),('PTRM input'!$G$424*(1+rvanilla01)^0.5)/A40stdlife))</f>
        <v>0</v>
      </c>
      <c r="BG625" s="251">
        <f ca="1">IF(A40stdlife="n/a","n/a",IF(BG$3&gt;(A40stdlife+$E625),('PTRM input'!$G$424*(1+rvanilla01)^0.5)-SUM($G625:BF625),('PTRM input'!$G$424*(1+rvanilla01)^0.5)/A40stdlife))</f>
        <v>0</v>
      </c>
      <c r="BH625" s="251">
        <f ca="1">IF(A40stdlife="n/a","n/a",IF(BH$3&gt;(A40stdlife+$E625),('PTRM input'!$G$424*(1+rvanilla01)^0.5)-SUM($G625:BG625),('PTRM input'!$G$424*(1+rvanilla01)^0.5)/A40stdlife))</f>
        <v>0</v>
      </c>
      <c r="BI625" s="251">
        <f ca="1">IF(A40stdlife="n/a","n/a",IF(BI$3&gt;(A40stdlife+$E625),('PTRM input'!$G$424*(1+rvanilla01)^0.5)-SUM($G625:BH625),('PTRM input'!$G$424*(1+rvanilla01)^0.5)/A40stdlife))</f>
        <v>0</v>
      </c>
      <c r="BJ625" s="116"/>
      <c r="BK625" s="116"/>
      <c r="BL625" s="116"/>
      <c r="BM625" s="116"/>
    </row>
    <row r="626" spans="1:65" hidden="1" outlineLevel="2">
      <c r="A626" s="116"/>
      <c r="B626" s="19"/>
      <c r="C626" s="18"/>
      <c r="D626" s="760"/>
      <c r="E626" s="86">
        <v>2</v>
      </c>
      <c r="F626" s="259"/>
      <c r="G626" s="434"/>
      <c r="H626" s="619"/>
      <c r="I626" s="433">
        <f ca="1">IF(A40stdlife="n/a","n/a",IF(I$3&gt;(A40stdlife+$E626),('PTRM input'!$H$424*(1+rvanilla02)^0.5)-SUM(H626:$H626),('PTRM input'!$H$424*(1+rvanilla02)^0.5)/A40stdlife))</f>
        <v>0</v>
      </c>
      <c r="J626" s="433">
        <f ca="1">IF(A40stdlife="n/a","n/a",IF(J$3&gt;(A40stdlife+$E626),('PTRM input'!$H$424*(1+rvanilla02)^0.5)-SUM($H626:I626),('PTRM input'!$H$424*(1+rvanilla02)^0.5)/A40stdlife))</f>
        <v>0</v>
      </c>
      <c r="K626" s="433">
        <f ca="1">IF(A40stdlife="n/a","n/a",IF(K$3&gt;(A40stdlife+$E626),('PTRM input'!$H$424*(1+rvanilla02)^0.5)-SUM($H626:J626),('PTRM input'!$H$424*(1+rvanilla02)^0.5)/A40stdlife))</f>
        <v>0</v>
      </c>
      <c r="L626" s="433">
        <f ca="1">IF(A40stdlife="n/a","n/a",IF(L$3&gt;(A40stdlife+$E626),('PTRM input'!$H$424*(1+rvanilla02)^0.5)-SUM($H626:K626),('PTRM input'!$H$424*(1+rvanilla02)^0.5)/A40stdlife))</f>
        <v>0</v>
      </c>
      <c r="M626" s="433">
        <f ca="1">IF(A40stdlife="n/a","n/a",IF(M$3&gt;(A40stdlife+$E626),('PTRM input'!$H$424*(1+rvanilla02)^0.5)-SUM($H626:L626),('PTRM input'!$H$424*(1+rvanilla02)^0.5)/A40stdlife))</f>
        <v>0</v>
      </c>
      <c r="N626" s="433">
        <f ca="1">IF(A40stdlife="n/a","n/a",IF(N$3&gt;(A40stdlife+$E626),('PTRM input'!$H$424*(1+rvanilla02)^0.5)-SUM($H626:M626),('PTRM input'!$H$424*(1+rvanilla02)^0.5)/A40stdlife))</f>
        <v>0</v>
      </c>
      <c r="O626" s="433">
        <f ca="1">IF(A40stdlife="n/a","n/a",IF(O$3&gt;(A40stdlife+$E626),('PTRM input'!$H$424*(1+rvanilla02)^0.5)-SUM($H626:N626),('PTRM input'!$H$424*(1+rvanilla02)^0.5)/A40stdlife))</f>
        <v>0</v>
      </c>
      <c r="P626" s="433">
        <f ca="1">IF(A40stdlife="n/a","n/a",IF(P$3&gt;(A40stdlife+$E626),('PTRM input'!$H$424*(1+rvanilla02)^0.5)-SUM($H626:O626),('PTRM input'!$H$424*(1+rvanilla02)^0.5)/A40stdlife))</f>
        <v>0</v>
      </c>
      <c r="Q626" s="433">
        <f ca="1">IF(A40stdlife="n/a","n/a",IF(Q$3&gt;(A40stdlife+$E626),('PTRM input'!$H$424*(1+rvanilla02)^0.5)-SUM($H626:P626),('PTRM input'!$H$424*(1+rvanilla02)^0.5)/A40stdlife))</f>
        <v>0</v>
      </c>
      <c r="R626" s="251">
        <f ca="1">IF(A40stdlife="n/a","n/a",IF(R$3&gt;(A40stdlife+$E626),('PTRM input'!$H$424*(1+rvanilla02)^0.5)-SUM($H626:Q626),('PTRM input'!$H$424*(1+rvanilla02)^0.5)/A40stdlife))</f>
        <v>0</v>
      </c>
      <c r="S626" s="251">
        <f ca="1">IF(A40stdlife="n/a","n/a",IF(S$3&gt;(A40stdlife+$E626),('PTRM input'!$H$424*(1+rvanilla02)^0.5)-SUM($H626:R626),('PTRM input'!$H$424*(1+rvanilla02)^0.5)/A40stdlife))</f>
        <v>0</v>
      </c>
      <c r="T626" s="251">
        <f ca="1">IF(A40stdlife="n/a","n/a",IF(T$3&gt;(A40stdlife+$E626),('PTRM input'!$H$424*(1+rvanilla02)^0.5)-SUM($H626:S626),('PTRM input'!$H$424*(1+rvanilla02)^0.5)/A40stdlife))</f>
        <v>0</v>
      </c>
      <c r="U626" s="251">
        <f ca="1">IF(A40stdlife="n/a","n/a",IF(U$3&gt;(A40stdlife+$E626),('PTRM input'!$H$424*(1+rvanilla02)^0.5)-SUM($H626:T626),('PTRM input'!$H$424*(1+rvanilla02)^0.5)/A40stdlife))</f>
        <v>0</v>
      </c>
      <c r="V626" s="251">
        <f ca="1">IF(A40stdlife="n/a","n/a",IF(V$3&gt;(A40stdlife+$E626),('PTRM input'!$H$424*(1+rvanilla02)^0.5)-SUM($H626:U626),('PTRM input'!$H$424*(1+rvanilla02)^0.5)/A40stdlife))</f>
        <v>0</v>
      </c>
      <c r="W626" s="251">
        <f ca="1">IF(A40stdlife="n/a","n/a",IF(W$3&gt;(A40stdlife+$E626),('PTRM input'!$H$424*(1+rvanilla02)^0.5)-SUM($H626:V626),('PTRM input'!$H$424*(1+rvanilla02)^0.5)/A40stdlife))</f>
        <v>0</v>
      </c>
      <c r="X626" s="251">
        <f ca="1">IF(A40stdlife="n/a","n/a",IF(X$3&gt;(A40stdlife+$E626),('PTRM input'!$H$424*(1+rvanilla02)^0.5)-SUM($H626:W626),('PTRM input'!$H$424*(1+rvanilla02)^0.5)/A40stdlife))</f>
        <v>0</v>
      </c>
      <c r="Y626" s="251">
        <f ca="1">IF(A40stdlife="n/a","n/a",IF(Y$3&gt;(A40stdlife+$E626),('PTRM input'!$H$424*(1+rvanilla02)^0.5)-SUM($H626:X626),('PTRM input'!$H$424*(1+rvanilla02)^0.5)/A40stdlife))</f>
        <v>0</v>
      </c>
      <c r="Z626" s="251">
        <f ca="1">IF(A40stdlife="n/a","n/a",IF(Z$3&gt;(A40stdlife+$E626),('PTRM input'!$H$424*(1+rvanilla02)^0.5)-SUM($H626:Y626),('PTRM input'!$H$424*(1+rvanilla02)^0.5)/A40stdlife))</f>
        <v>0</v>
      </c>
      <c r="AA626" s="251">
        <f ca="1">IF(A40stdlife="n/a","n/a",IF(AA$3&gt;(A40stdlife+$E626),('PTRM input'!$H$424*(1+rvanilla02)^0.5)-SUM($H626:Z626),('PTRM input'!$H$424*(1+rvanilla02)^0.5)/A40stdlife))</f>
        <v>0</v>
      </c>
      <c r="AB626" s="251">
        <f ca="1">IF(A40stdlife="n/a","n/a",IF(AB$3&gt;(A40stdlife+$E626),('PTRM input'!$H$424*(1+rvanilla02)^0.5)-SUM($H626:AA626),('PTRM input'!$H$424*(1+rvanilla02)^0.5)/A40stdlife))</f>
        <v>0</v>
      </c>
      <c r="AC626" s="251">
        <f ca="1">IF(A40stdlife="n/a","n/a",IF(AC$3&gt;(A40stdlife+$E626),('PTRM input'!$H$424*(1+rvanilla02)^0.5)-SUM($H626:AB626),('PTRM input'!$H$424*(1+rvanilla02)^0.5)/A40stdlife))</f>
        <v>0</v>
      </c>
      <c r="AD626" s="251">
        <f ca="1">IF(A40stdlife="n/a","n/a",IF(AD$3&gt;(A40stdlife+$E626),('PTRM input'!$H$424*(1+rvanilla02)^0.5)-SUM($H626:AC626),('PTRM input'!$H$424*(1+rvanilla02)^0.5)/A40stdlife))</f>
        <v>0</v>
      </c>
      <c r="AE626" s="251">
        <f ca="1">IF(A40stdlife="n/a","n/a",IF(AE$3&gt;(A40stdlife+$E626),('PTRM input'!$H$424*(1+rvanilla02)^0.5)-SUM($H626:AD626),('PTRM input'!$H$424*(1+rvanilla02)^0.5)/A40stdlife))</f>
        <v>0</v>
      </c>
      <c r="AF626" s="251">
        <f ca="1">IF(A40stdlife="n/a","n/a",IF(AF$3&gt;(A40stdlife+$E626),('PTRM input'!$H$424*(1+rvanilla02)^0.5)-SUM($H626:AE626),('PTRM input'!$H$424*(1+rvanilla02)^0.5)/A40stdlife))</f>
        <v>0</v>
      </c>
      <c r="AG626" s="251">
        <f ca="1">IF(A40stdlife="n/a","n/a",IF(AG$3&gt;(A40stdlife+$E626),('PTRM input'!$H$424*(1+rvanilla02)^0.5)-SUM($H626:AF626),('PTRM input'!$H$424*(1+rvanilla02)^0.5)/A40stdlife))</f>
        <v>0</v>
      </c>
      <c r="AH626" s="251">
        <f ca="1">IF(A40stdlife="n/a","n/a",IF(AH$3&gt;(A40stdlife+$E626),('PTRM input'!$H$424*(1+rvanilla02)^0.5)-SUM($H626:AG626),('PTRM input'!$H$424*(1+rvanilla02)^0.5)/A40stdlife))</f>
        <v>0</v>
      </c>
      <c r="AI626" s="251">
        <f ca="1">IF(A40stdlife="n/a","n/a",IF(AI$3&gt;(A40stdlife+$E626),('PTRM input'!$H$424*(1+rvanilla02)^0.5)-SUM($H626:AH626),('PTRM input'!$H$424*(1+rvanilla02)^0.5)/A40stdlife))</f>
        <v>0</v>
      </c>
      <c r="AJ626" s="251">
        <f ca="1">IF(A40stdlife="n/a","n/a",IF(AJ$3&gt;(A40stdlife+$E626),('PTRM input'!$H$424*(1+rvanilla02)^0.5)-SUM($H626:AI626),('PTRM input'!$H$424*(1+rvanilla02)^0.5)/A40stdlife))</f>
        <v>0</v>
      </c>
      <c r="AK626" s="251">
        <f ca="1">IF(A40stdlife="n/a","n/a",IF(AK$3&gt;(A40stdlife+$E626),('PTRM input'!$H$424*(1+rvanilla02)^0.5)-SUM($H626:AJ626),('PTRM input'!$H$424*(1+rvanilla02)^0.5)/A40stdlife))</f>
        <v>0</v>
      </c>
      <c r="AL626" s="251">
        <f ca="1">IF(A40stdlife="n/a","n/a",IF(AL$3&gt;(A40stdlife+$E626),('PTRM input'!$H$424*(1+rvanilla02)^0.5)-SUM($H626:AK626),('PTRM input'!$H$424*(1+rvanilla02)^0.5)/A40stdlife))</f>
        <v>0</v>
      </c>
      <c r="AM626" s="251">
        <f ca="1">IF(A40stdlife="n/a","n/a",IF(AM$3&gt;(A40stdlife+$E626),('PTRM input'!$H$424*(1+rvanilla02)^0.5)-SUM($H626:AL626),('PTRM input'!$H$424*(1+rvanilla02)^0.5)/A40stdlife))</f>
        <v>0</v>
      </c>
      <c r="AN626" s="251">
        <f ca="1">IF(A40stdlife="n/a","n/a",IF(AN$3&gt;(A40stdlife+$E626),('PTRM input'!$H$424*(1+rvanilla02)^0.5)-SUM($H626:AM626),('PTRM input'!$H$424*(1+rvanilla02)^0.5)/A40stdlife))</f>
        <v>0</v>
      </c>
      <c r="AO626" s="251">
        <f ca="1">IF(A40stdlife="n/a","n/a",IF(AO$3&gt;(A40stdlife+$E626),('PTRM input'!$H$424*(1+rvanilla02)^0.5)-SUM($H626:AN626),('PTRM input'!$H$424*(1+rvanilla02)^0.5)/A40stdlife))</f>
        <v>0</v>
      </c>
      <c r="AP626" s="251">
        <f ca="1">IF(A40stdlife="n/a","n/a",IF(AP$3&gt;(A40stdlife+$E626),('PTRM input'!$H$424*(1+rvanilla02)^0.5)-SUM($H626:AO626),('PTRM input'!$H$424*(1+rvanilla02)^0.5)/A40stdlife))</f>
        <v>0</v>
      </c>
      <c r="AQ626" s="251">
        <f ca="1">IF(A40stdlife="n/a","n/a",IF(AQ$3&gt;(A40stdlife+$E626),('PTRM input'!$H$424*(1+rvanilla02)^0.5)-SUM($H626:AP626),('PTRM input'!$H$424*(1+rvanilla02)^0.5)/A40stdlife))</f>
        <v>0</v>
      </c>
      <c r="AR626" s="251">
        <f ca="1">IF(A40stdlife="n/a","n/a",IF(AR$3&gt;(A40stdlife+$E626),('PTRM input'!$H$424*(1+rvanilla02)^0.5)-SUM($H626:AQ626),('PTRM input'!$H$424*(1+rvanilla02)^0.5)/A40stdlife))</f>
        <v>0</v>
      </c>
      <c r="AS626" s="251">
        <f ca="1">IF(A40stdlife="n/a","n/a",IF(AS$3&gt;(A40stdlife+$E626),('PTRM input'!$H$424*(1+rvanilla02)^0.5)-SUM($H626:AR626),('PTRM input'!$H$424*(1+rvanilla02)^0.5)/A40stdlife))</f>
        <v>0</v>
      </c>
      <c r="AT626" s="251">
        <f ca="1">IF(A40stdlife="n/a","n/a",IF(AT$3&gt;(A40stdlife+$E626),('PTRM input'!$H$424*(1+rvanilla02)^0.5)-SUM($H626:AS626),('PTRM input'!$H$424*(1+rvanilla02)^0.5)/A40stdlife))</f>
        <v>0</v>
      </c>
      <c r="AU626" s="251">
        <f ca="1">IF(A40stdlife="n/a","n/a",IF(AU$3&gt;(A40stdlife+$E626),('PTRM input'!$H$424*(1+rvanilla02)^0.5)-SUM($H626:AT626),('PTRM input'!$H$424*(1+rvanilla02)^0.5)/A40stdlife))</f>
        <v>0</v>
      </c>
      <c r="AV626" s="251">
        <f ca="1">IF(A40stdlife="n/a","n/a",IF(AV$3&gt;(A40stdlife+$E626),('PTRM input'!$H$424*(1+rvanilla02)^0.5)-SUM($H626:AU626),('PTRM input'!$H$424*(1+rvanilla02)^0.5)/A40stdlife))</f>
        <v>0</v>
      </c>
      <c r="AW626" s="251">
        <f ca="1">IF(A40stdlife="n/a","n/a",IF(AW$3&gt;(A40stdlife+$E626),('PTRM input'!$H$424*(1+rvanilla02)^0.5)-SUM($H626:AV626),('PTRM input'!$H$424*(1+rvanilla02)^0.5)/A40stdlife))</f>
        <v>0</v>
      </c>
      <c r="AX626" s="251">
        <f ca="1">IF(A40stdlife="n/a","n/a",IF(AX$3&gt;(A40stdlife+$E626),('PTRM input'!$H$424*(1+rvanilla02)^0.5)-SUM($H626:AW626),('PTRM input'!$H$424*(1+rvanilla02)^0.5)/A40stdlife))</f>
        <v>0</v>
      </c>
      <c r="AY626" s="251">
        <f ca="1">IF(A40stdlife="n/a","n/a",IF(AY$3&gt;(A40stdlife+$E626),('PTRM input'!$H$424*(1+rvanilla02)^0.5)-SUM($H626:AX626),('PTRM input'!$H$424*(1+rvanilla02)^0.5)/A40stdlife))</f>
        <v>0</v>
      </c>
      <c r="AZ626" s="251">
        <f ca="1">IF(A40stdlife="n/a","n/a",IF(AZ$3&gt;(A40stdlife+$E626),('PTRM input'!$H$424*(1+rvanilla02)^0.5)-SUM($H626:AY626),('PTRM input'!$H$424*(1+rvanilla02)^0.5)/A40stdlife))</f>
        <v>0</v>
      </c>
      <c r="BA626" s="251">
        <f ca="1">IF(A40stdlife="n/a","n/a",IF(BA$3&gt;(A40stdlife+$E626),('PTRM input'!$H$424*(1+rvanilla02)^0.5)-SUM($H626:AZ626),('PTRM input'!$H$424*(1+rvanilla02)^0.5)/A40stdlife))</f>
        <v>0</v>
      </c>
      <c r="BB626" s="251">
        <f ca="1">IF(A40stdlife="n/a","n/a",IF(BB$3&gt;(A40stdlife+$E626),('PTRM input'!$H$424*(1+rvanilla02)^0.5)-SUM($H626:BA626),('PTRM input'!$H$424*(1+rvanilla02)^0.5)/A40stdlife))</f>
        <v>0</v>
      </c>
      <c r="BC626" s="251">
        <f ca="1">IF(A40stdlife="n/a","n/a",IF(BC$3&gt;(A40stdlife+$E626),('PTRM input'!$H$424*(1+rvanilla02)^0.5)-SUM($H626:BB626),('PTRM input'!$H$424*(1+rvanilla02)^0.5)/A40stdlife))</f>
        <v>0</v>
      </c>
      <c r="BD626" s="251">
        <f ca="1">IF(A40stdlife="n/a","n/a",IF(BD$3&gt;(A40stdlife+$E626),('PTRM input'!$H$424*(1+rvanilla02)^0.5)-SUM($H626:BC626),('PTRM input'!$H$424*(1+rvanilla02)^0.5)/A40stdlife))</f>
        <v>0</v>
      </c>
      <c r="BE626" s="251">
        <f ca="1">IF(A40stdlife="n/a","n/a",IF(BE$3&gt;(A40stdlife+$E626),('PTRM input'!$H$424*(1+rvanilla02)^0.5)-SUM($H626:BD626),('PTRM input'!$H$424*(1+rvanilla02)^0.5)/A40stdlife))</f>
        <v>0</v>
      </c>
      <c r="BF626" s="251">
        <f ca="1">IF(A40stdlife="n/a","n/a",IF(BF$3&gt;(A40stdlife+$E626),('PTRM input'!$H$424*(1+rvanilla02)^0.5)-SUM($H626:BE626),('PTRM input'!$H$424*(1+rvanilla02)^0.5)/A40stdlife))</f>
        <v>0</v>
      </c>
      <c r="BG626" s="251">
        <f ca="1">IF(A40stdlife="n/a","n/a",IF(BG$3&gt;(A40stdlife+$E626),('PTRM input'!$H$424*(1+rvanilla02)^0.5)-SUM($H626:BF626),('PTRM input'!$H$424*(1+rvanilla02)^0.5)/A40stdlife))</f>
        <v>0</v>
      </c>
      <c r="BH626" s="251">
        <f ca="1">IF(A40stdlife="n/a","n/a",IF(BH$3&gt;(A40stdlife+$E626),('PTRM input'!$H$424*(1+rvanilla02)^0.5)-SUM($H626:BG626),('PTRM input'!$H$424*(1+rvanilla02)^0.5)/A40stdlife))</f>
        <v>0</v>
      </c>
      <c r="BI626" s="251">
        <f ca="1">IF(A40stdlife="n/a","n/a",IF(BI$3&gt;(A40stdlife+$E626),('PTRM input'!$H$424*(1+rvanilla02)^0.5)-SUM($H626:BH626),('PTRM input'!$H$424*(1+rvanilla02)^0.5)/A40stdlife))</f>
        <v>0</v>
      </c>
      <c r="BJ626" s="116"/>
      <c r="BK626" s="116"/>
      <c r="BL626" s="116"/>
      <c r="BM626" s="116"/>
    </row>
    <row r="627" spans="1:65" hidden="1" outlineLevel="2">
      <c r="A627" s="116"/>
      <c r="B627" s="19"/>
      <c r="C627" s="18"/>
      <c r="D627" s="760"/>
      <c r="E627" s="86">
        <v>3</v>
      </c>
      <c r="F627" s="259"/>
      <c r="G627" s="434"/>
      <c r="H627" s="435"/>
      <c r="I627" s="619"/>
      <c r="J627" s="433">
        <f ca="1">IF(A40stdlife="n/a","n/a",IF(J$3&gt;(A40stdlife+$E627),('PTRM input'!$I$424*(1+rvanilla03)^0.5)-SUM(I627:$I627),('PTRM input'!$I$424*(1+rvanilla03)^0.5)/A40stdlife))</f>
        <v>0</v>
      </c>
      <c r="K627" s="433">
        <f ca="1">IF(A40stdlife="n/a","n/a",IF(K$3&gt;(A40stdlife+$E627),('PTRM input'!$I$424*(1+rvanilla03)^0.5)-SUM($I627:J627),('PTRM input'!$I$424*(1+rvanilla03)^0.5)/A40stdlife))</f>
        <v>0</v>
      </c>
      <c r="L627" s="433">
        <f ca="1">IF(A40stdlife="n/a","n/a",IF(L$3&gt;(A40stdlife+$E627),('PTRM input'!$I$424*(1+rvanilla03)^0.5)-SUM($I627:K627),('PTRM input'!$I$424*(1+rvanilla03)^0.5)/A40stdlife))</f>
        <v>0</v>
      </c>
      <c r="M627" s="433">
        <f ca="1">IF(A40stdlife="n/a","n/a",IF(M$3&gt;(A40stdlife+$E627),('PTRM input'!$I$424*(1+rvanilla03)^0.5)-SUM($I627:L627),('PTRM input'!$I$424*(1+rvanilla03)^0.5)/A40stdlife))</f>
        <v>0</v>
      </c>
      <c r="N627" s="433">
        <f ca="1">IF(A40stdlife="n/a","n/a",IF(N$3&gt;(A40stdlife+$E627),('PTRM input'!$I$424*(1+rvanilla03)^0.5)-SUM($I627:M627),('PTRM input'!$I$424*(1+rvanilla03)^0.5)/A40stdlife))</f>
        <v>0</v>
      </c>
      <c r="O627" s="433">
        <f ca="1">IF(A40stdlife="n/a","n/a",IF(O$3&gt;(A40stdlife+$E627),('PTRM input'!$I$424*(1+rvanilla03)^0.5)-SUM($I627:N627),('PTRM input'!$I$424*(1+rvanilla03)^0.5)/A40stdlife))</f>
        <v>0</v>
      </c>
      <c r="P627" s="433">
        <f ca="1">IF(A40stdlife="n/a","n/a",IF(P$3&gt;(A40stdlife+$E627),('PTRM input'!$I$424*(1+rvanilla03)^0.5)-SUM($I627:O627),('PTRM input'!$I$424*(1+rvanilla03)^0.5)/A40stdlife))</f>
        <v>0</v>
      </c>
      <c r="Q627" s="433">
        <f ca="1">IF(A40stdlife="n/a","n/a",IF(Q$3&gt;(A40stdlife+$E627),('PTRM input'!$I$424*(1+rvanilla03)^0.5)-SUM($I627:P627),('PTRM input'!$I$424*(1+rvanilla03)^0.5)/A40stdlife))</f>
        <v>0</v>
      </c>
      <c r="R627" s="251">
        <f ca="1">IF(A40stdlife="n/a","n/a",IF(R$3&gt;(A40stdlife+$E627),('PTRM input'!$I$424*(1+rvanilla03)^0.5)-SUM($I627:Q627),('PTRM input'!$I$424*(1+rvanilla03)^0.5)/A40stdlife))</f>
        <v>0</v>
      </c>
      <c r="S627" s="251">
        <f ca="1">IF(A40stdlife="n/a","n/a",IF(S$3&gt;(A40stdlife+$E627),('PTRM input'!$I$424*(1+rvanilla03)^0.5)-SUM($I627:R627),('PTRM input'!$I$424*(1+rvanilla03)^0.5)/A40stdlife))</f>
        <v>0</v>
      </c>
      <c r="T627" s="251">
        <f ca="1">IF(A40stdlife="n/a","n/a",IF(T$3&gt;(A40stdlife+$E627),('PTRM input'!$I$424*(1+rvanilla03)^0.5)-SUM($I627:S627),('PTRM input'!$I$424*(1+rvanilla03)^0.5)/A40stdlife))</f>
        <v>0</v>
      </c>
      <c r="U627" s="251">
        <f ca="1">IF(A40stdlife="n/a","n/a",IF(U$3&gt;(A40stdlife+$E627),('PTRM input'!$I$424*(1+rvanilla03)^0.5)-SUM($I627:T627),('PTRM input'!$I$424*(1+rvanilla03)^0.5)/A40stdlife))</f>
        <v>0</v>
      </c>
      <c r="V627" s="251">
        <f ca="1">IF(A40stdlife="n/a","n/a",IF(V$3&gt;(A40stdlife+$E627),('PTRM input'!$I$424*(1+rvanilla03)^0.5)-SUM($I627:U627),('PTRM input'!$I$424*(1+rvanilla03)^0.5)/A40stdlife))</f>
        <v>0</v>
      </c>
      <c r="W627" s="251">
        <f ca="1">IF(A40stdlife="n/a","n/a",IF(W$3&gt;(A40stdlife+$E627),('PTRM input'!$I$424*(1+rvanilla03)^0.5)-SUM($I627:V627),('PTRM input'!$I$424*(1+rvanilla03)^0.5)/A40stdlife))</f>
        <v>0</v>
      </c>
      <c r="X627" s="251">
        <f ca="1">IF(A40stdlife="n/a","n/a",IF(X$3&gt;(A40stdlife+$E627),('PTRM input'!$I$424*(1+rvanilla03)^0.5)-SUM($I627:W627),('PTRM input'!$I$424*(1+rvanilla03)^0.5)/A40stdlife))</f>
        <v>0</v>
      </c>
      <c r="Y627" s="251">
        <f ca="1">IF(A40stdlife="n/a","n/a",IF(Y$3&gt;(A40stdlife+$E627),('PTRM input'!$I$424*(1+rvanilla03)^0.5)-SUM($I627:X627),('PTRM input'!$I$424*(1+rvanilla03)^0.5)/A40stdlife))</f>
        <v>0</v>
      </c>
      <c r="Z627" s="251">
        <f ca="1">IF(A40stdlife="n/a","n/a",IF(Z$3&gt;(A40stdlife+$E627),('PTRM input'!$I$424*(1+rvanilla03)^0.5)-SUM($I627:Y627),('PTRM input'!$I$424*(1+rvanilla03)^0.5)/A40stdlife))</f>
        <v>0</v>
      </c>
      <c r="AA627" s="251">
        <f ca="1">IF(A40stdlife="n/a","n/a",IF(AA$3&gt;(A40stdlife+$E627),('PTRM input'!$I$424*(1+rvanilla03)^0.5)-SUM($I627:Z627),('PTRM input'!$I$424*(1+rvanilla03)^0.5)/A40stdlife))</f>
        <v>0</v>
      </c>
      <c r="AB627" s="251">
        <f ca="1">IF(A40stdlife="n/a","n/a",IF(AB$3&gt;(A40stdlife+$E627),('PTRM input'!$I$424*(1+rvanilla03)^0.5)-SUM($I627:AA627),('PTRM input'!$I$424*(1+rvanilla03)^0.5)/A40stdlife))</f>
        <v>0</v>
      </c>
      <c r="AC627" s="251">
        <f ca="1">IF(A40stdlife="n/a","n/a",IF(AC$3&gt;(A40stdlife+$E627),('PTRM input'!$I$424*(1+rvanilla03)^0.5)-SUM($I627:AB627),('PTRM input'!$I$424*(1+rvanilla03)^0.5)/A40stdlife))</f>
        <v>0</v>
      </c>
      <c r="AD627" s="251">
        <f ca="1">IF(A40stdlife="n/a","n/a",IF(AD$3&gt;(A40stdlife+$E627),('PTRM input'!$I$424*(1+rvanilla03)^0.5)-SUM($I627:AC627),('PTRM input'!$I$424*(1+rvanilla03)^0.5)/A40stdlife))</f>
        <v>0</v>
      </c>
      <c r="AE627" s="251">
        <f ca="1">IF(A40stdlife="n/a","n/a",IF(AE$3&gt;(A40stdlife+$E627),('PTRM input'!$I$424*(1+rvanilla03)^0.5)-SUM($I627:AD627),('PTRM input'!$I$424*(1+rvanilla03)^0.5)/A40stdlife))</f>
        <v>0</v>
      </c>
      <c r="AF627" s="251">
        <f ca="1">IF(A40stdlife="n/a","n/a",IF(AF$3&gt;(A40stdlife+$E627),('PTRM input'!$I$424*(1+rvanilla03)^0.5)-SUM($I627:AE627),('PTRM input'!$I$424*(1+rvanilla03)^0.5)/A40stdlife))</f>
        <v>0</v>
      </c>
      <c r="AG627" s="251">
        <f ca="1">IF(A40stdlife="n/a","n/a",IF(AG$3&gt;(A40stdlife+$E627),('PTRM input'!$I$424*(1+rvanilla03)^0.5)-SUM($I627:AF627),('PTRM input'!$I$424*(1+rvanilla03)^0.5)/A40stdlife))</f>
        <v>0</v>
      </c>
      <c r="AH627" s="251">
        <f ca="1">IF(A40stdlife="n/a","n/a",IF(AH$3&gt;(A40stdlife+$E627),('PTRM input'!$I$424*(1+rvanilla03)^0.5)-SUM($I627:AG627),('PTRM input'!$I$424*(1+rvanilla03)^0.5)/A40stdlife))</f>
        <v>0</v>
      </c>
      <c r="AI627" s="251">
        <f ca="1">IF(A40stdlife="n/a","n/a",IF(AI$3&gt;(A40stdlife+$E627),('PTRM input'!$I$424*(1+rvanilla03)^0.5)-SUM($I627:AH627),('PTRM input'!$I$424*(1+rvanilla03)^0.5)/A40stdlife))</f>
        <v>0</v>
      </c>
      <c r="AJ627" s="251">
        <f ca="1">IF(A40stdlife="n/a","n/a",IF(AJ$3&gt;(A40stdlife+$E627),('PTRM input'!$I$424*(1+rvanilla03)^0.5)-SUM($I627:AI627),('PTRM input'!$I$424*(1+rvanilla03)^0.5)/A40stdlife))</f>
        <v>0</v>
      </c>
      <c r="AK627" s="251">
        <f ca="1">IF(A40stdlife="n/a","n/a",IF(AK$3&gt;(A40stdlife+$E627),('PTRM input'!$I$424*(1+rvanilla03)^0.5)-SUM($I627:AJ627),('PTRM input'!$I$424*(1+rvanilla03)^0.5)/A40stdlife))</f>
        <v>0</v>
      </c>
      <c r="AL627" s="251">
        <f ca="1">IF(A40stdlife="n/a","n/a",IF(AL$3&gt;(A40stdlife+$E627),('PTRM input'!$I$424*(1+rvanilla03)^0.5)-SUM($I627:AK627),('PTRM input'!$I$424*(1+rvanilla03)^0.5)/A40stdlife))</f>
        <v>0</v>
      </c>
      <c r="AM627" s="251">
        <f ca="1">IF(A40stdlife="n/a","n/a",IF(AM$3&gt;(A40stdlife+$E627),('PTRM input'!$I$424*(1+rvanilla03)^0.5)-SUM($I627:AL627),('PTRM input'!$I$424*(1+rvanilla03)^0.5)/A40stdlife))</f>
        <v>0</v>
      </c>
      <c r="AN627" s="251">
        <f ca="1">IF(A40stdlife="n/a","n/a",IF(AN$3&gt;(A40stdlife+$E627),('PTRM input'!$I$424*(1+rvanilla03)^0.5)-SUM($I627:AM627),('PTRM input'!$I$424*(1+rvanilla03)^0.5)/A40stdlife))</f>
        <v>0</v>
      </c>
      <c r="AO627" s="251">
        <f ca="1">IF(A40stdlife="n/a","n/a",IF(AO$3&gt;(A40stdlife+$E627),('PTRM input'!$I$424*(1+rvanilla03)^0.5)-SUM($I627:AN627),('PTRM input'!$I$424*(1+rvanilla03)^0.5)/A40stdlife))</f>
        <v>0</v>
      </c>
      <c r="AP627" s="251">
        <f ca="1">IF(A40stdlife="n/a","n/a",IF(AP$3&gt;(A40stdlife+$E627),('PTRM input'!$I$424*(1+rvanilla03)^0.5)-SUM($I627:AO627),('PTRM input'!$I$424*(1+rvanilla03)^0.5)/A40stdlife))</f>
        <v>0</v>
      </c>
      <c r="AQ627" s="251">
        <f ca="1">IF(A40stdlife="n/a","n/a",IF(AQ$3&gt;(A40stdlife+$E627),('PTRM input'!$I$424*(1+rvanilla03)^0.5)-SUM($I627:AP627),('PTRM input'!$I$424*(1+rvanilla03)^0.5)/A40stdlife))</f>
        <v>0</v>
      </c>
      <c r="AR627" s="251">
        <f ca="1">IF(A40stdlife="n/a","n/a",IF(AR$3&gt;(A40stdlife+$E627),('PTRM input'!$I$424*(1+rvanilla03)^0.5)-SUM($I627:AQ627),('PTRM input'!$I$424*(1+rvanilla03)^0.5)/A40stdlife))</f>
        <v>0</v>
      </c>
      <c r="AS627" s="251">
        <f ca="1">IF(A40stdlife="n/a","n/a",IF(AS$3&gt;(A40stdlife+$E627),('PTRM input'!$I$424*(1+rvanilla03)^0.5)-SUM($I627:AR627),('PTRM input'!$I$424*(1+rvanilla03)^0.5)/A40stdlife))</f>
        <v>0</v>
      </c>
      <c r="AT627" s="251">
        <f ca="1">IF(A40stdlife="n/a","n/a",IF(AT$3&gt;(A40stdlife+$E627),('PTRM input'!$I$424*(1+rvanilla03)^0.5)-SUM($I627:AS627),('PTRM input'!$I$424*(1+rvanilla03)^0.5)/A40stdlife))</f>
        <v>0</v>
      </c>
      <c r="AU627" s="251">
        <f ca="1">IF(A40stdlife="n/a","n/a",IF(AU$3&gt;(A40stdlife+$E627),('PTRM input'!$I$424*(1+rvanilla03)^0.5)-SUM($I627:AT627),('PTRM input'!$I$424*(1+rvanilla03)^0.5)/A40stdlife))</f>
        <v>0</v>
      </c>
      <c r="AV627" s="251">
        <f ca="1">IF(A40stdlife="n/a","n/a",IF(AV$3&gt;(A40stdlife+$E627),('PTRM input'!$I$424*(1+rvanilla03)^0.5)-SUM($I627:AU627),('PTRM input'!$I$424*(1+rvanilla03)^0.5)/A40stdlife))</f>
        <v>0</v>
      </c>
      <c r="AW627" s="251">
        <f ca="1">IF(A40stdlife="n/a","n/a",IF(AW$3&gt;(A40stdlife+$E627),('PTRM input'!$I$424*(1+rvanilla03)^0.5)-SUM($I627:AV627),('PTRM input'!$I$424*(1+rvanilla03)^0.5)/A40stdlife))</f>
        <v>0</v>
      </c>
      <c r="AX627" s="251">
        <f ca="1">IF(A40stdlife="n/a","n/a",IF(AX$3&gt;(A40stdlife+$E627),('PTRM input'!$I$424*(1+rvanilla03)^0.5)-SUM($I627:AW627),('PTRM input'!$I$424*(1+rvanilla03)^0.5)/A40stdlife))</f>
        <v>0</v>
      </c>
      <c r="AY627" s="251">
        <f ca="1">IF(A40stdlife="n/a","n/a",IF(AY$3&gt;(A40stdlife+$E627),('PTRM input'!$I$424*(1+rvanilla03)^0.5)-SUM($I627:AX627),('PTRM input'!$I$424*(1+rvanilla03)^0.5)/A40stdlife))</f>
        <v>0</v>
      </c>
      <c r="AZ627" s="251">
        <f ca="1">IF(A40stdlife="n/a","n/a",IF(AZ$3&gt;(A40stdlife+$E627),('PTRM input'!$I$424*(1+rvanilla03)^0.5)-SUM($I627:AY627),('PTRM input'!$I$424*(1+rvanilla03)^0.5)/A40stdlife))</f>
        <v>0</v>
      </c>
      <c r="BA627" s="251">
        <f ca="1">IF(A40stdlife="n/a","n/a",IF(BA$3&gt;(A40stdlife+$E627),('PTRM input'!$I$424*(1+rvanilla03)^0.5)-SUM($I627:AZ627),('PTRM input'!$I$424*(1+rvanilla03)^0.5)/A40stdlife))</f>
        <v>0</v>
      </c>
      <c r="BB627" s="251">
        <f ca="1">IF(A40stdlife="n/a","n/a",IF(BB$3&gt;(A40stdlife+$E627),('PTRM input'!$I$424*(1+rvanilla03)^0.5)-SUM($I627:BA627),('PTRM input'!$I$424*(1+rvanilla03)^0.5)/A40stdlife))</f>
        <v>0</v>
      </c>
      <c r="BC627" s="251">
        <f ca="1">IF(A40stdlife="n/a","n/a",IF(BC$3&gt;(A40stdlife+$E627),('PTRM input'!$I$424*(1+rvanilla03)^0.5)-SUM($I627:BB627),('PTRM input'!$I$424*(1+rvanilla03)^0.5)/A40stdlife))</f>
        <v>0</v>
      </c>
      <c r="BD627" s="251">
        <f ca="1">IF(A40stdlife="n/a","n/a",IF(BD$3&gt;(A40stdlife+$E627),('PTRM input'!$I$424*(1+rvanilla03)^0.5)-SUM($I627:BC627),('PTRM input'!$I$424*(1+rvanilla03)^0.5)/A40stdlife))</f>
        <v>0</v>
      </c>
      <c r="BE627" s="251">
        <f ca="1">IF(A40stdlife="n/a","n/a",IF(BE$3&gt;(A40stdlife+$E627),('PTRM input'!$I$424*(1+rvanilla03)^0.5)-SUM($I627:BD627),('PTRM input'!$I$424*(1+rvanilla03)^0.5)/A40stdlife))</f>
        <v>0</v>
      </c>
      <c r="BF627" s="251">
        <f ca="1">IF(A40stdlife="n/a","n/a",IF(BF$3&gt;(A40stdlife+$E627),('PTRM input'!$I$424*(1+rvanilla03)^0.5)-SUM($I627:BE627),('PTRM input'!$I$424*(1+rvanilla03)^0.5)/A40stdlife))</f>
        <v>0</v>
      </c>
      <c r="BG627" s="251">
        <f ca="1">IF(A40stdlife="n/a","n/a",IF(BG$3&gt;(A40stdlife+$E627),('PTRM input'!$I$424*(1+rvanilla03)^0.5)-SUM($I627:BF627),('PTRM input'!$I$424*(1+rvanilla03)^0.5)/A40stdlife))</f>
        <v>0</v>
      </c>
      <c r="BH627" s="251">
        <f ca="1">IF(A40stdlife="n/a","n/a",IF(BH$3&gt;(A40stdlife+$E627),('PTRM input'!$I$424*(1+rvanilla03)^0.5)-SUM($I627:BG627),('PTRM input'!$I$424*(1+rvanilla03)^0.5)/A40stdlife))</f>
        <v>0</v>
      </c>
      <c r="BI627" s="251">
        <f ca="1">IF(A40stdlife="n/a","n/a",IF(BI$3&gt;(A40stdlife+$E627),('PTRM input'!$I$424*(1+rvanilla03)^0.5)-SUM($I627:BH627),('PTRM input'!$I$424*(1+rvanilla03)^0.5)/A40stdlife))</f>
        <v>0</v>
      </c>
      <c r="BJ627" s="116"/>
      <c r="BK627" s="116"/>
      <c r="BL627" s="116"/>
      <c r="BM627" s="116"/>
    </row>
    <row r="628" spans="1:65" hidden="1" outlineLevel="2">
      <c r="A628" s="116"/>
      <c r="B628" s="19"/>
      <c r="C628" s="18"/>
      <c r="D628" s="760"/>
      <c r="E628" s="86">
        <v>4</v>
      </c>
      <c r="F628" s="259"/>
      <c r="G628" s="434"/>
      <c r="H628" s="435"/>
      <c r="I628" s="435"/>
      <c r="J628" s="619"/>
      <c r="K628" s="433">
        <f ca="1">IF(A40stdlife="n/a","n/a",IF(K$3&gt;(A40stdlife+$E628),('PTRM input'!$J$424*(1+rvanilla04)^0.5)-SUM(J628:$J628),('PTRM input'!$J$424*(1+rvanilla04)^0.5)/A40stdlife))</f>
        <v>0</v>
      </c>
      <c r="L628" s="433">
        <f ca="1">IF(A40stdlife="n/a","n/a",IF(L$3&gt;(A40stdlife+$E628),('PTRM input'!$J$424*(1+rvanilla04)^0.5)-SUM($J628:K628),('PTRM input'!$J$424*(1+rvanilla04)^0.5)/A40stdlife))</f>
        <v>0</v>
      </c>
      <c r="M628" s="433">
        <f ca="1">IF(A40stdlife="n/a","n/a",IF(M$3&gt;(A40stdlife+$E628),('PTRM input'!$J$424*(1+rvanilla04)^0.5)-SUM($J628:L628),('PTRM input'!$J$424*(1+rvanilla04)^0.5)/A40stdlife))</f>
        <v>0</v>
      </c>
      <c r="N628" s="433">
        <f ca="1">IF(A40stdlife="n/a","n/a",IF(N$3&gt;(A40stdlife+$E628),('PTRM input'!$J$424*(1+rvanilla04)^0.5)-SUM($J628:M628),('PTRM input'!$J$424*(1+rvanilla04)^0.5)/A40stdlife))</f>
        <v>0</v>
      </c>
      <c r="O628" s="433">
        <f ca="1">IF(A40stdlife="n/a","n/a",IF(O$3&gt;(A40stdlife+$E628),('PTRM input'!$J$424*(1+rvanilla04)^0.5)-SUM($J628:N628),('PTRM input'!$J$424*(1+rvanilla04)^0.5)/A40stdlife))</f>
        <v>0</v>
      </c>
      <c r="P628" s="433">
        <f ca="1">IF(A40stdlife="n/a","n/a",IF(P$3&gt;(A40stdlife+$E628),('PTRM input'!$J$424*(1+rvanilla04)^0.5)-SUM($J628:O628),('PTRM input'!$J$424*(1+rvanilla04)^0.5)/A40stdlife))</f>
        <v>0</v>
      </c>
      <c r="Q628" s="433">
        <f ca="1">IF(A40stdlife="n/a","n/a",IF(Q$3&gt;(A40stdlife+$E628),('PTRM input'!$J$424*(1+rvanilla04)^0.5)-SUM($J628:P628),('PTRM input'!$J$424*(1+rvanilla04)^0.5)/A40stdlife))</f>
        <v>0</v>
      </c>
      <c r="R628" s="251">
        <f ca="1">IF(A40stdlife="n/a","n/a",IF(R$3&gt;(A40stdlife+$E628),('PTRM input'!$J$424*(1+rvanilla04)^0.5)-SUM($J628:Q628),('PTRM input'!$J$424*(1+rvanilla04)^0.5)/A40stdlife))</f>
        <v>0</v>
      </c>
      <c r="S628" s="251">
        <f ca="1">IF(A40stdlife="n/a","n/a",IF(S$3&gt;(A40stdlife+$E628),('PTRM input'!$J$424*(1+rvanilla04)^0.5)-SUM($J628:R628),('PTRM input'!$J$424*(1+rvanilla04)^0.5)/A40stdlife))</f>
        <v>0</v>
      </c>
      <c r="T628" s="251">
        <f ca="1">IF(A40stdlife="n/a","n/a",IF(T$3&gt;(A40stdlife+$E628),('PTRM input'!$J$424*(1+rvanilla04)^0.5)-SUM($J628:S628),('PTRM input'!$J$424*(1+rvanilla04)^0.5)/A40stdlife))</f>
        <v>0</v>
      </c>
      <c r="U628" s="251">
        <f ca="1">IF(A40stdlife="n/a","n/a",IF(U$3&gt;(A40stdlife+$E628),('PTRM input'!$J$424*(1+rvanilla04)^0.5)-SUM($J628:T628),('PTRM input'!$J$424*(1+rvanilla04)^0.5)/A40stdlife))</f>
        <v>0</v>
      </c>
      <c r="V628" s="251">
        <f ca="1">IF(A40stdlife="n/a","n/a",IF(V$3&gt;(A40stdlife+$E628),('PTRM input'!$J$424*(1+rvanilla04)^0.5)-SUM($J628:U628),('PTRM input'!$J$424*(1+rvanilla04)^0.5)/A40stdlife))</f>
        <v>0</v>
      </c>
      <c r="W628" s="251">
        <f ca="1">IF(A40stdlife="n/a","n/a",IF(W$3&gt;(A40stdlife+$E628),('PTRM input'!$J$424*(1+rvanilla04)^0.5)-SUM($J628:V628),('PTRM input'!$J$424*(1+rvanilla04)^0.5)/A40stdlife))</f>
        <v>0</v>
      </c>
      <c r="X628" s="251">
        <f ca="1">IF(A40stdlife="n/a","n/a",IF(X$3&gt;(A40stdlife+$E628),('PTRM input'!$J$424*(1+rvanilla04)^0.5)-SUM($J628:W628),('PTRM input'!$J$424*(1+rvanilla04)^0.5)/A40stdlife))</f>
        <v>0</v>
      </c>
      <c r="Y628" s="251">
        <f ca="1">IF(A40stdlife="n/a","n/a",IF(Y$3&gt;(A40stdlife+$E628),('PTRM input'!$J$424*(1+rvanilla04)^0.5)-SUM($J628:X628),('PTRM input'!$J$424*(1+rvanilla04)^0.5)/A40stdlife))</f>
        <v>0</v>
      </c>
      <c r="Z628" s="251">
        <f ca="1">IF(A40stdlife="n/a","n/a",IF(Z$3&gt;(A40stdlife+$E628),('PTRM input'!$J$424*(1+rvanilla04)^0.5)-SUM($J628:Y628),('PTRM input'!$J$424*(1+rvanilla04)^0.5)/A40stdlife))</f>
        <v>0</v>
      </c>
      <c r="AA628" s="251">
        <f ca="1">IF(A40stdlife="n/a","n/a",IF(AA$3&gt;(A40stdlife+$E628),('PTRM input'!$J$424*(1+rvanilla04)^0.5)-SUM($J628:Z628),('PTRM input'!$J$424*(1+rvanilla04)^0.5)/A40stdlife))</f>
        <v>0</v>
      </c>
      <c r="AB628" s="251">
        <f ca="1">IF(A40stdlife="n/a","n/a",IF(AB$3&gt;(A40stdlife+$E628),('PTRM input'!$J$424*(1+rvanilla04)^0.5)-SUM($J628:AA628),('PTRM input'!$J$424*(1+rvanilla04)^0.5)/A40stdlife))</f>
        <v>0</v>
      </c>
      <c r="AC628" s="251">
        <f ca="1">IF(A40stdlife="n/a","n/a",IF(AC$3&gt;(A40stdlife+$E628),('PTRM input'!$J$424*(1+rvanilla04)^0.5)-SUM($J628:AB628),('PTRM input'!$J$424*(1+rvanilla04)^0.5)/A40stdlife))</f>
        <v>0</v>
      </c>
      <c r="AD628" s="251">
        <f ca="1">IF(A40stdlife="n/a","n/a",IF(AD$3&gt;(A40stdlife+$E628),('PTRM input'!$J$424*(1+rvanilla04)^0.5)-SUM($J628:AC628),('PTRM input'!$J$424*(1+rvanilla04)^0.5)/A40stdlife))</f>
        <v>0</v>
      </c>
      <c r="AE628" s="251">
        <f ca="1">IF(A40stdlife="n/a","n/a",IF(AE$3&gt;(A40stdlife+$E628),('PTRM input'!$J$424*(1+rvanilla04)^0.5)-SUM($J628:AD628),('PTRM input'!$J$424*(1+rvanilla04)^0.5)/A40stdlife))</f>
        <v>0</v>
      </c>
      <c r="AF628" s="251">
        <f ca="1">IF(A40stdlife="n/a","n/a",IF(AF$3&gt;(A40stdlife+$E628),('PTRM input'!$J$424*(1+rvanilla04)^0.5)-SUM($J628:AE628),('PTRM input'!$J$424*(1+rvanilla04)^0.5)/A40stdlife))</f>
        <v>0</v>
      </c>
      <c r="AG628" s="251">
        <f ca="1">IF(A40stdlife="n/a","n/a",IF(AG$3&gt;(A40stdlife+$E628),('PTRM input'!$J$424*(1+rvanilla04)^0.5)-SUM($J628:AF628),('PTRM input'!$J$424*(1+rvanilla04)^0.5)/A40stdlife))</f>
        <v>0</v>
      </c>
      <c r="AH628" s="251">
        <f ca="1">IF(A40stdlife="n/a","n/a",IF(AH$3&gt;(A40stdlife+$E628),('PTRM input'!$J$424*(1+rvanilla04)^0.5)-SUM($J628:AG628),('PTRM input'!$J$424*(1+rvanilla04)^0.5)/A40stdlife))</f>
        <v>0</v>
      </c>
      <c r="AI628" s="251">
        <f ca="1">IF(A40stdlife="n/a","n/a",IF(AI$3&gt;(A40stdlife+$E628),('PTRM input'!$J$424*(1+rvanilla04)^0.5)-SUM($J628:AH628),('PTRM input'!$J$424*(1+rvanilla04)^0.5)/A40stdlife))</f>
        <v>0</v>
      </c>
      <c r="AJ628" s="251">
        <f ca="1">IF(A40stdlife="n/a","n/a",IF(AJ$3&gt;(A40stdlife+$E628),('PTRM input'!$J$424*(1+rvanilla04)^0.5)-SUM($J628:AI628),('PTRM input'!$J$424*(1+rvanilla04)^0.5)/A40stdlife))</f>
        <v>0</v>
      </c>
      <c r="AK628" s="251">
        <f ca="1">IF(A40stdlife="n/a","n/a",IF(AK$3&gt;(A40stdlife+$E628),('PTRM input'!$J$424*(1+rvanilla04)^0.5)-SUM($J628:AJ628),('PTRM input'!$J$424*(1+rvanilla04)^0.5)/A40stdlife))</f>
        <v>0</v>
      </c>
      <c r="AL628" s="251">
        <f ca="1">IF(A40stdlife="n/a","n/a",IF(AL$3&gt;(A40stdlife+$E628),('PTRM input'!$J$424*(1+rvanilla04)^0.5)-SUM($J628:AK628),('PTRM input'!$J$424*(1+rvanilla04)^0.5)/A40stdlife))</f>
        <v>0</v>
      </c>
      <c r="AM628" s="251">
        <f ca="1">IF(A40stdlife="n/a","n/a",IF(AM$3&gt;(A40stdlife+$E628),('PTRM input'!$J$424*(1+rvanilla04)^0.5)-SUM($J628:AL628),('PTRM input'!$J$424*(1+rvanilla04)^0.5)/A40stdlife))</f>
        <v>0</v>
      </c>
      <c r="AN628" s="251">
        <f ca="1">IF(A40stdlife="n/a","n/a",IF(AN$3&gt;(A40stdlife+$E628),('PTRM input'!$J$424*(1+rvanilla04)^0.5)-SUM($J628:AM628),('PTRM input'!$J$424*(1+rvanilla04)^0.5)/A40stdlife))</f>
        <v>0</v>
      </c>
      <c r="AO628" s="251">
        <f ca="1">IF(A40stdlife="n/a","n/a",IF(AO$3&gt;(A40stdlife+$E628),('PTRM input'!$J$424*(1+rvanilla04)^0.5)-SUM($J628:AN628),('PTRM input'!$J$424*(1+rvanilla04)^0.5)/A40stdlife))</f>
        <v>0</v>
      </c>
      <c r="AP628" s="251">
        <f ca="1">IF(A40stdlife="n/a","n/a",IF(AP$3&gt;(A40stdlife+$E628),('PTRM input'!$J$424*(1+rvanilla04)^0.5)-SUM($J628:AO628),('PTRM input'!$J$424*(1+rvanilla04)^0.5)/A40stdlife))</f>
        <v>0</v>
      </c>
      <c r="AQ628" s="251">
        <f ca="1">IF(A40stdlife="n/a","n/a",IF(AQ$3&gt;(A40stdlife+$E628),('PTRM input'!$J$424*(1+rvanilla04)^0.5)-SUM($J628:AP628),('PTRM input'!$J$424*(1+rvanilla04)^0.5)/A40stdlife))</f>
        <v>0</v>
      </c>
      <c r="AR628" s="251">
        <f ca="1">IF(A40stdlife="n/a","n/a",IF(AR$3&gt;(A40stdlife+$E628),('PTRM input'!$J$424*(1+rvanilla04)^0.5)-SUM($J628:AQ628),('PTRM input'!$J$424*(1+rvanilla04)^0.5)/A40stdlife))</f>
        <v>0</v>
      </c>
      <c r="AS628" s="251">
        <f ca="1">IF(A40stdlife="n/a","n/a",IF(AS$3&gt;(A40stdlife+$E628),('PTRM input'!$J$424*(1+rvanilla04)^0.5)-SUM($J628:AR628),('PTRM input'!$J$424*(1+rvanilla04)^0.5)/A40stdlife))</f>
        <v>0</v>
      </c>
      <c r="AT628" s="251">
        <f ca="1">IF(A40stdlife="n/a","n/a",IF(AT$3&gt;(A40stdlife+$E628),('PTRM input'!$J$424*(1+rvanilla04)^0.5)-SUM($J628:AS628),('PTRM input'!$J$424*(1+rvanilla04)^0.5)/A40stdlife))</f>
        <v>0</v>
      </c>
      <c r="AU628" s="251">
        <f ca="1">IF(A40stdlife="n/a","n/a",IF(AU$3&gt;(A40stdlife+$E628),('PTRM input'!$J$424*(1+rvanilla04)^0.5)-SUM($J628:AT628),('PTRM input'!$J$424*(1+rvanilla04)^0.5)/A40stdlife))</f>
        <v>0</v>
      </c>
      <c r="AV628" s="251">
        <f ca="1">IF(A40stdlife="n/a","n/a",IF(AV$3&gt;(A40stdlife+$E628),('PTRM input'!$J$424*(1+rvanilla04)^0.5)-SUM($J628:AU628),('PTRM input'!$J$424*(1+rvanilla04)^0.5)/A40stdlife))</f>
        <v>0</v>
      </c>
      <c r="AW628" s="251">
        <f ca="1">IF(A40stdlife="n/a","n/a",IF(AW$3&gt;(A40stdlife+$E628),('PTRM input'!$J$424*(1+rvanilla04)^0.5)-SUM($J628:AV628),('PTRM input'!$J$424*(1+rvanilla04)^0.5)/A40stdlife))</f>
        <v>0</v>
      </c>
      <c r="AX628" s="251">
        <f ca="1">IF(A40stdlife="n/a","n/a",IF(AX$3&gt;(A40stdlife+$E628),('PTRM input'!$J$424*(1+rvanilla04)^0.5)-SUM($J628:AW628),('PTRM input'!$J$424*(1+rvanilla04)^0.5)/A40stdlife))</f>
        <v>0</v>
      </c>
      <c r="AY628" s="251">
        <f ca="1">IF(A40stdlife="n/a","n/a",IF(AY$3&gt;(A40stdlife+$E628),('PTRM input'!$J$424*(1+rvanilla04)^0.5)-SUM($J628:AX628),('PTRM input'!$J$424*(1+rvanilla04)^0.5)/A40stdlife))</f>
        <v>0</v>
      </c>
      <c r="AZ628" s="251">
        <f ca="1">IF(A40stdlife="n/a","n/a",IF(AZ$3&gt;(A40stdlife+$E628),('PTRM input'!$J$424*(1+rvanilla04)^0.5)-SUM($J628:AY628),('PTRM input'!$J$424*(1+rvanilla04)^0.5)/A40stdlife))</f>
        <v>0</v>
      </c>
      <c r="BA628" s="251">
        <f ca="1">IF(A40stdlife="n/a","n/a",IF(BA$3&gt;(A40stdlife+$E628),('PTRM input'!$J$424*(1+rvanilla04)^0.5)-SUM($J628:AZ628),('PTRM input'!$J$424*(1+rvanilla04)^0.5)/A40stdlife))</f>
        <v>0</v>
      </c>
      <c r="BB628" s="251">
        <f ca="1">IF(A40stdlife="n/a","n/a",IF(BB$3&gt;(A40stdlife+$E628),('PTRM input'!$J$424*(1+rvanilla04)^0.5)-SUM($J628:BA628),('PTRM input'!$J$424*(1+rvanilla04)^0.5)/A40stdlife))</f>
        <v>0</v>
      </c>
      <c r="BC628" s="251">
        <f ca="1">IF(A40stdlife="n/a","n/a",IF(BC$3&gt;(A40stdlife+$E628),('PTRM input'!$J$424*(1+rvanilla04)^0.5)-SUM($J628:BB628),('PTRM input'!$J$424*(1+rvanilla04)^0.5)/A40stdlife))</f>
        <v>0</v>
      </c>
      <c r="BD628" s="251">
        <f ca="1">IF(A40stdlife="n/a","n/a",IF(BD$3&gt;(A40stdlife+$E628),('PTRM input'!$J$424*(1+rvanilla04)^0.5)-SUM($J628:BC628),('PTRM input'!$J$424*(1+rvanilla04)^0.5)/A40stdlife))</f>
        <v>0</v>
      </c>
      <c r="BE628" s="251">
        <f ca="1">IF(A40stdlife="n/a","n/a",IF(BE$3&gt;(A40stdlife+$E628),('PTRM input'!$J$424*(1+rvanilla04)^0.5)-SUM($J628:BD628),('PTRM input'!$J$424*(1+rvanilla04)^0.5)/A40stdlife))</f>
        <v>0</v>
      </c>
      <c r="BF628" s="251">
        <f ca="1">IF(A40stdlife="n/a","n/a",IF(BF$3&gt;(A40stdlife+$E628),('PTRM input'!$J$424*(1+rvanilla04)^0.5)-SUM($J628:BE628),('PTRM input'!$J$424*(1+rvanilla04)^0.5)/A40stdlife))</f>
        <v>0</v>
      </c>
      <c r="BG628" s="251">
        <f ca="1">IF(A40stdlife="n/a","n/a",IF(BG$3&gt;(A40stdlife+$E628),('PTRM input'!$J$424*(1+rvanilla04)^0.5)-SUM($J628:BF628),('PTRM input'!$J$424*(1+rvanilla04)^0.5)/A40stdlife))</f>
        <v>0</v>
      </c>
      <c r="BH628" s="251">
        <f ca="1">IF(A40stdlife="n/a","n/a",IF(BH$3&gt;(A40stdlife+$E628),('PTRM input'!$J$424*(1+rvanilla04)^0.5)-SUM($J628:BG628),('PTRM input'!$J$424*(1+rvanilla04)^0.5)/A40stdlife))</f>
        <v>0</v>
      </c>
      <c r="BI628" s="251">
        <f ca="1">IF(A40stdlife="n/a","n/a",IF(BI$3&gt;(A40stdlife+$E628),('PTRM input'!$J$424*(1+rvanilla04)^0.5)-SUM($J628:BH628),('PTRM input'!$J$424*(1+rvanilla04)^0.5)/A40stdlife))</f>
        <v>0</v>
      </c>
      <c r="BJ628" s="116"/>
      <c r="BK628" s="116"/>
      <c r="BL628" s="116"/>
      <c r="BM628" s="116"/>
    </row>
    <row r="629" spans="1:65" hidden="1" outlineLevel="2">
      <c r="A629" s="116"/>
      <c r="B629" s="19"/>
      <c r="C629" s="18"/>
      <c r="D629" s="760"/>
      <c r="E629" s="86">
        <v>5</v>
      </c>
      <c r="F629" s="259"/>
      <c r="G629" s="434"/>
      <c r="H629" s="435"/>
      <c r="I629" s="435"/>
      <c r="J629" s="435"/>
      <c r="K629" s="619"/>
      <c r="L629" s="433">
        <f ca="1">IF(A40stdlife="n/a","n/a",IF(L$3&gt;(A40stdlife+$E629),('PTRM input'!$K$424*(1+rvanilla05)^0.5)-SUM($K629:K629),('PTRM input'!$K$424*(1+rvanilla05)^0.5)/A40stdlife))</f>
        <v>0</v>
      </c>
      <c r="M629" s="433">
        <f ca="1">IF(A40stdlife="n/a","n/a",IF(M$3&gt;(A40stdlife+$E629),('PTRM input'!$K$424*(1+rvanilla05)^0.5)-SUM($K629:L629),('PTRM input'!$K$424*(1+rvanilla05)^0.5)/A40stdlife))</f>
        <v>0</v>
      </c>
      <c r="N629" s="433">
        <f ca="1">IF(A40stdlife="n/a","n/a",IF(N$3&gt;(A40stdlife+$E629),('PTRM input'!$K$424*(1+rvanilla05)^0.5)-SUM($K629:M629),('PTRM input'!$K$424*(1+rvanilla05)^0.5)/A40stdlife))</f>
        <v>0</v>
      </c>
      <c r="O629" s="433">
        <f ca="1">IF(A40stdlife="n/a","n/a",IF(O$3&gt;(A40stdlife+$E629),('PTRM input'!$K$424*(1+rvanilla05)^0.5)-SUM($K629:N629),('PTRM input'!$K$424*(1+rvanilla05)^0.5)/A40stdlife))</f>
        <v>0</v>
      </c>
      <c r="P629" s="433">
        <f ca="1">IF(A40stdlife="n/a","n/a",IF(P$3&gt;(A40stdlife+$E629),('PTRM input'!$K$424*(1+rvanilla05)^0.5)-SUM($K629:O629),('PTRM input'!$K$424*(1+rvanilla05)^0.5)/A40stdlife))</f>
        <v>0</v>
      </c>
      <c r="Q629" s="433">
        <f ca="1">IF(A40stdlife="n/a","n/a",IF(Q$3&gt;(A40stdlife+$E629),('PTRM input'!$K$424*(1+rvanilla05)^0.5)-SUM($K629:P629),('PTRM input'!$K$424*(1+rvanilla05)^0.5)/A40stdlife))</f>
        <v>0</v>
      </c>
      <c r="R629" s="251">
        <f ca="1">IF(A40stdlife="n/a","n/a",IF(R$3&gt;(A40stdlife+$E629),('PTRM input'!$K$424*(1+rvanilla05)^0.5)-SUM($K629:Q629),('PTRM input'!$K$424*(1+rvanilla05)^0.5)/A40stdlife))</f>
        <v>0</v>
      </c>
      <c r="S629" s="251">
        <f ca="1">IF(A40stdlife="n/a","n/a",IF(S$3&gt;(A40stdlife+$E629),('PTRM input'!$K$424*(1+rvanilla05)^0.5)-SUM($K629:R629),('PTRM input'!$K$424*(1+rvanilla05)^0.5)/A40stdlife))</f>
        <v>0</v>
      </c>
      <c r="T629" s="251">
        <f ca="1">IF(A40stdlife="n/a","n/a",IF(T$3&gt;(A40stdlife+$E629),('PTRM input'!$K$424*(1+rvanilla05)^0.5)-SUM($K629:S629),('PTRM input'!$K$424*(1+rvanilla05)^0.5)/A40stdlife))</f>
        <v>0</v>
      </c>
      <c r="U629" s="251">
        <f ca="1">IF(A40stdlife="n/a","n/a",IF(U$3&gt;(A40stdlife+$E629),('PTRM input'!$K$424*(1+rvanilla05)^0.5)-SUM($K629:T629),('PTRM input'!$K$424*(1+rvanilla05)^0.5)/A40stdlife))</f>
        <v>0</v>
      </c>
      <c r="V629" s="251">
        <f ca="1">IF(A40stdlife="n/a","n/a",IF(V$3&gt;(A40stdlife+$E629),('PTRM input'!$K$424*(1+rvanilla05)^0.5)-SUM($K629:U629),('PTRM input'!$K$424*(1+rvanilla05)^0.5)/A40stdlife))</f>
        <v>0</v>
      </c>
      <c r="W629" s="251">
        <f ca="1">IF(A40stdlife="n/a","n/a",IF(W$3&gt;(A40stdlife+$E629),('PTRM input'!$K$424*(1+rvanilla05)^0.5)-SUM($K629:V629),('PTRM input'!$K$424*(1+rvanilla05)^0.5)/A40stdlife))</f>
        <v>0</v>
      </c>
      <c r="X629" s="251">
        <f ca="1">IF(A40stdlife="n/a","n/a",IF(X$3&gt;(A40stdlife+$E629),('PTRM input'!$K$424*(1+rvanilla05)^0.5)-SUM($K629:W629),('PTRM input'!$K$424*(1+rvanilla05)^0.5)/A40stdlife))</f>
        <v>0</v>
      </c>
      <c r="Y629" s="251">
        <f ca="1">IF(A40stdlife="n/a","n/a",IF(Y$3&gt;(A40stdlife+$E629),('PTRM input'!$K$424*(1+rvanilla05)^0.5)-SUM($K629:X629),('PTRM input'!$K$424*(1+rvanilla05)^0.5)/A40stdlife))</f>
        <v>0</v>
      </c>
      <c r="Z629" s="251">
        <f ca="1">IF(A40stdlife="n/a","n/a",IF(Z$3&gt;(A40stdlife+$E629),('PTRM input'!$K$424*(1+rvanilla05)^0.5)-SUM($K629:Y629),('PTRM input'!$K$424*(1+rvanilla05)^0.5)/A40stdlife))</f>
        <v>0</v>
      </c>
      <c r="AA629" s="251">
        <f ca="1">IF(A40stdlife="n/a","n/a",IF(AA$3&gt;(A40stdlife+$E629),('PTRM input'!$K$424*(1+rvanilla05)^0.5)-SUM($K629:Z629),('PTRM input'!$K$424*(1+rvanilla05)^0.5)/A40stdlife))</f>
        <v>0</v>
      </c>
      <c r="AB629" s="251">
        <f ca="1">IF(A40stdlife="n/a","n/a",IF(AB$3&gt;(A40stdlife+$E629),('PTRM input'!$K$424*(1+rvanilla05)^0.5)-SUM($K629:AA629),('PTRM input'!$K$424*(1+rvanilla05)^0.5)/A40stdlife))</f>
        <v>0</v>
      </c>
      <c r="AC629" s="251">
        <f ca="1">IF(A40stdlife="n/a","n/a",IF(AC$3&gt;(A40stdlife+$E629),('PTRM input'!$K$424*(1+rvanilla05)^0.5)-SUM($K629:AB629),('PTRM input'!$K$424*(1+rvanilla05)^0.5)/A40stdlife))</f>
        <v>0</v>
      </c>
      <c r="AD629" s="251">
        <f ca="1">IF(A40stdlife="n/a","n/a",IF(AD$3&gt;(A40stdlife+$E629),('PTRM input'!$K$424*(1+rvanilla05)^0.5)-SUM($K629:AC629),('PTRM input'!$K$424*(1+rvanilla05)^0.5)/A40stdlife))</f>
        <v>0</v>
      </c>
      <c r="AE629" s="251">
        <f ca="1">IF(A40stdlife="n/a","n/a",IF(AE$3&gt;(A40stdlife+$E629),('PTRM input'!$K$424*(1+rvanilla05)^0.5)-SUM($K629:AD629),('PTRM input'!$K$424*(1+rvanilla05)^0.5)/A40stdlife))</f>
        <v>0</v>
      </c>
      <c r="AF629" s="251">
        <f ca="1">IF(A40stdlife="n/a","n/a",IF(AF$3&gt;(A40stdlife+$E629),('PTRM input'!$K$424*(1+rvanilla05)^0.5)-SUM($K629:AE629),('PTRM input'!$K$424*(1+rvanilla05)^0.5)/A40stdlife))</f>
        <v>0</v>
      </c>
      <c r="AG629" s="251">
        <f ca="1">IF(A40stdlife="n/a","n/a",IF(AG$3&gt;(A40stdlife+$E629),('PTRM input'!$K$424*(1+rvanilla05)^0.5)-SUM($K629:AF629),('PTRM input'!$K$424*(1+rvanilla05)^0.5)/A40stdlife))</f>
        <v>0</v>
      </c>
      <c r="AH629" s="251">
        <f ca="1">IF(A40stdlife="n/a","n/a",IF(AH$3&gt;(A40stdlife+$E629),('PTRM input'!$K$424*(1+rvanilla05)^0.5)-SUM($K629:AG629),('PTRM input'!$K$424*(1+rvanilla05)^0.5)/A40stdlife))</f>
        <v>0</v>
      </c>
      <c r="AI629" s="251">
        <f ca="1">IF(A40stdlife="n/a","n/a",IF(AI$3&gt;(A40stdlife+$E629),('PTRM input'!$K$424*(1+rvanilla05)^0.5)-SUM($K629:AH629),('PTRM input'!$K$424*(1+rvanilla05)^0.5)/A40stdlife))</f>
        <v>0</v>
      </c>
      <c r="AJ629" s="251">
        <f ca="1">IF(A40stdlife="n/a","n/a",IF(AJ$3&gt;(A40stdlife+$E629),('PTRM input'!$K$424*(1+rvanilla05)^0.5)-SUM($K629:AI629),('PTRM input'!$K$424*(1+rvanilla05)^0.5)/A40stdlife))</f>
        <v>0</v>
      </c>
      <c r="AK629" s="251">
        <f ca="1">IF(A40stdlife="n/a","n/a",IF(AK$3&gt;(A40stdlife+$E629),('PTRM input'!$K$424*(1+rvanilla05)^0.5)-SUM($K629:AJ629),('PTRM input'!$K$424*(1+rvanilla05)^0.5)/A40stdlife))</f>
        <v>0</v>
      </c>
      <c r="AL629" s="251">
        <f ca="1">IF(A40stdlife="n/a","n/a",IF(AL$3&gt;(A40stdlife+$E629),('PTRM input'!$K$424*(1+rvanilla05)^0.5)-SUM($K629:AK629),('PTRM input'!$K$424*(1+rvanilla05)^0.5)/A40stdlife))</f>
        <v>0</v>
      </c>
      <c r="AM629" s="251">
        <f ca="1">IF(A40stdlife="n/a","n/a",IF(AM$3&gt;(A40stdlife+$E629),('PTRM input'!$K$424*(1+rvanilla05)^0.5)-SUM($K629:AL629),('PTRM input'!$K$424*(1+rvanilla05)^0.5)/A40stdlife))</f>
        <v>0</v>
      </c>
      <c r="AN629" s="251">
        <f ca="1">IF(A40stdlife="n/a","n/a",IF(AN$3&gt;(A40stdlife+$E629),('PTRM input'!$K$424*(1+rvanilla05)^0.5)-SUM($K629:AM629),('PTRM input'!$K$424*(1+rvanilla05)^0.5)/A40stdlife))</f>
        <v>0</v>
      </c>
      <c r="AO629" s="251">
        <f ca="1">IF(A40stdlife="n/a","n/a",IF(AO$3&gt;(A40stdlife+$E629),('PTRM input'!$K$424*(1+rvanilla05)^0.5)-SUM($K629:AN629),('PTRM input'!$K$424*(1+rvanilla05)^0.5)/A40stdlife))</f>
        <v>0</v>
      </c>
      <c r="AP629" s="251">
        <f ca="1">IF(A40stdlife="n/a","n/a",IF(AP$3&gt;(A40stdlife+$E629),('PTRM input'!$K$424*(1+rvanilla05)^0.5)-SUM($K629:AO629),('PTRM input'!$K$424*(1+rvanilla05)^0.5)/A40stdlife))</f>
        <v>0</v>
      </c>
      <c r="AQ629" s="251">
        <f ca="1">IF(A40stdlife="n/a","n/a",IF(AQ$3&gt;(A40stdlife+$E629),('PTRM input'!$K$424*(1+rvanilla05)^0.5)-SUM($K629:AP629),('PTRM input'!$K$424*(1+rvanilla05)^0.5)/A40stdlife))</f>
        <v>0</v>
      </c>
      <c r="AR629" s="251">
        <f ca="1">IF(A40stdlife="n/a","n/a",IF(AR$3&gt;(A40stdlife+$E629),('PTRM input'!$K$424*(1+rvanilla05)^0.5)-SUM($K629:AQ629),('PTRM input'!$K$424*(1+rvanilla05)^0.5)/A40stdlife))</f>
        <v>0</v>
      </c>
      <c r="AS629" s="251">
        <f ca="1">IF(A40stdlife="n/a","n/a",IF(AS$3&gt;(A40stdlife+$E629),('PTRM input'!$K$424*(1+rvanilla05)^0.5)-SUM($K629:AR629),('PTRM input'!$K$424*(1+rvanilla05)^0.5)/A40stdlife))</f>
        <v>0</v>
      </c>
      <c r="AT629" s="251">
        <f ca="1">IF(A40stdlife="n/a","n/a",IF(AT$3&gt;(A40stdlife+$E629),('PTRM input'!$K$424*(1+rvanilla05)^0.5)-SUM($K629:AS629),('PTRM input'!$K$424*(1+rvanilla05)^0.5)/A40stdlife))</f>
        <v>0</v>
      </c>
      <c r="AU629" s="251">
        <f ca="1">IF(A40stdlife="n/a","n/a",IF(AU$3&gt;(A40stdlife+$E629),('PTRM input'!$K$424*(1+rvanilla05)^0.5)-SUM($K629:AT629),('PTRM input'!$K$424*(1+rvanilla05)^0.5)/A40stdlife))</f>
        <v>0</v>
      </c>
      <c r="AV629" s="251">
        <f ca="1">IF(A40stdlife="n/a","n/a",IF(AV$3&gt;(A40stdlife+$E629),('PTRM input'!$K$424*(1+rvanilla05)^0.5)-SUM($K629:AU629),('PTRM input'!$K$424*(1+rvanilla05)^0.5)/A40stdlife))</f>
        <v>0</v>
      </c>
      <c r="AW629" s="251">
        <f ca="1">IF(A40stdlife="n/a","n/a",IF(AW$3&gt;(A40stdlife+$E629),('PTRM input'!$K$424*(1+rvanilla05)^0.5)-SUM($K629:AV629),('PTRM input'!$K$424*(1+rvanilla05)^0.5)/A40stdlife))</f>
        <v>0</v>
      </c>
      <c r="AX629" s="251">
        <f ca="1">IF(A40stdlife="n/a","n/a",IF(AX$3&gt;(A40stdlife+$E629),('PTRM input'!$K$424*(1+rvanilla05)^0.5)-SUM($K629:AW629),('PTRM input'!$K$424*(1+rvanilla05)^0.5)/A40stdlife))</f>
        <v>0</v>
      </c>
      <c r="AY629" s="251">
        <f ca="1">IF(A40stdlife="n/a","n/a",IF(AY$3&gt;(A40stdlife+$E629),('PTRM input'!$K$424*(1+rvanilla05)^0.5)-SUM($K629:AX629),('PTRM input'!$K$424*(1+rvanilla05)^0.5)/A40stdlife))</f>
        <v>0</v>
      </c>
      <c r="AZ629" s="251">
        <f ca="1">IF(A40stdlife="n/a","n/a",IF(AZ$3&gt;(A40stdlife+$E629),('PTRM input'!$K$424*(1+rvanilla05)^0.5)-SUM($K629:AY629),('PTRM input'!$K$424*(1+rvanilla05)^0.5)/A40stdlife))</f>
        <v>0</v>
      </c>
      <c r="BA629" s="251">
        <f ca="1">IF(A40stdlife="n/a","n/a",IF(BA$3&gt;(A40stdlife+$E629),('PTRM input'!$K$424*(1+rvanilla05)^0.5)-SUM($K629:AZ629),('PTRM input'!$K$424*(1+rvanilla05)^0.5)/A40stdlife))</f>
        <v>0</v>
      </c>
      <c r="BB629" s="251">
        <f ca="1">IF(A40stdlife="n/a","n/a",IF(BB$3&gt;(A40stdlife+$E629),('PTRM input'!$K$424*(1+rvanilla05)^0.5)-SUM($K629:BA629),('PTRM input'!$K$424*(1+rvanilla05)^0.5)/A40stdlife))</f>
        <v>0</v>
      </c>
      <c r="BC629" s="251">
        <f ca="1">IF(A40stdlife="n/a","n/a",IF(BC$3&gt;(A40stdlife+$E629),('PTRM input'!$K$424*(1+rvanilla05)^0.5)-SUM($K629:BB629),('PTRM input'!$K$424*(1+rvanilla05)^0.5)/A40stdlife))</f>
        <v>0</v>
      </c>
      <c r="BD629" s="251">
        <f ca="1">IF(A40stdlife="n/a","n/a",IF(BD$3&gt;(A40stdlife+$E629),('PTRM input'!$K$424*(1+rvanilla05)^0.5)-SUM($K629:BC629),('PTRM input'!$K$424*(1+rvanilla05)^0.5)/A40stdlife))</f>
        <v>0</v>
      </c>
      <c r="BE629" s="251">
        <f ca="1">IF(A40stdlife="n/a","n/a",IF(BE$3&gt;(A40stdlife+$E629),('PTRM input'!$K$424*(1+rvanilla05)^0.5)-SUM($K629:BD629),('PTRM input'!$K$424*(1+rvanilla05)^0.5)/A40stdlife))</f>
        <v>0</v>
      </c>
      <c r="BF629" s="251">
        <f ca="1">IF(A40stdlife="n/a","n/a",IF(BF$3&gt;(A40stdlife+$E629),('PTRM input'!$K$424*(1+rvanilla05)^0.5)-SUM($K629:BE629),('PTRM input'!$K$424*(1+rvanilla05)^0.5)/A40stdlife))</f>
        <v>0</v>
      </c>
      <c r="BG629" s="251">
        <f ca="1">IF(A40stdlife="n/a","n/a",IF(BG$3&gt;(A40stdlife+$E629),('PTRM input'!$K$424*(1+rvanilla05)^0.5)-SUM($K629:BF629),('PTRM input'!$K$424*(1+rvanilla05)^0.5)/A40stdlife))</f>
        <v>0</v>
      </c>
      <c r="BH629" s="251">
        <f ca="1">IF(A40stdlife="n/a","n/a",IF(BH$3&gt;(A40stdlife+$E629),('PTRM input'!$K$424*(1+rvanilla05)^0.5)-SUM($K629:BG629),('PTRM input'!$K$424*(1+rvanilla05)^0.5)/A40stdlife))</f>
        <v>0</v>
      </c>
      <c r="BI629" s="251">
        <f ca="1">IF(A40stdlife="n/a","n/a",IF(BI$3&gt;(A40stdlife+$E629),('PTRM input'!$K$424*(1+rvanilla05)^0.5)-SUM($K629:BH629),('PTRM input'!$K$424*(1+rvanilla05)^0.5)/A40stdlife))</f>
        <v>0</v>
      </c>
      <c r="BJ629" s="116"/>
      <c r="BK629" s="116"/>
      <c r="BL629" s="116"/>
      <c r="BM629" s="116"/>
    </row>
    <row r="630" spans="1:65" hidden="1" outlineLevel="2">
      <c r="A630" s="116"/>
      <c r="B630" s="19"/>
      <c r="C630" s="18"/>
      <c r="D630" s="760"/>
      <c r="E630" s="86">
        <v>6</v>
      </c>
      <c r="F630" s="259"/>
      <c r="G630" s="434"/>
      <c r="H630" s="435"/>
      <c r="I630" s="435"/>
      <c r="J630" s="435"/>
      <c r="K630" s="435"/>
      <c r="L630" s="619"/>
      <c r="M630" s="433">
        <f ca="1">IF(A40stdlife="n/a","n/a",IF(M$3&gt;(A40stdlife+$E630),('PTRM input'!$L$424*(1+rvanilla06)^0.5)-SUM($L630:L630),('PTRM input'!$L$424*(1+rvanilla06)^0.5)/A40stdlife))</f>
        <v>0</v>
      </c>
      <c r="N630" s="433">
        <f ca="1">IF(A40stdlife="n/a","n/a",IF(N$3&gt;(A40stdlife+$E630),('PTRM input'!$L$424*(1+rvanilla06)^0.5)-SUM($L630:M630),('PTRM input'!$L$424*(1+rvanilla06)^0.5)/A40stdlife))</f>
        <v>0</v>
      </c>
      <c r="O630" s="433">
        <f ca="1">IF(A40stdlife="n/a","n/a",IF(O$3&gt;(A40stdlife+$E630),('PTRM input'!$L$424*(1+rvanilla06)^0.5)-SUM($L630:N630),('PTRM input'!$L$424*(1+rvanilla06)^0.5)/A40stdlife))</f>
        <v>0</v>
      </c>
      <c r="P630" s="433">
        <f ca="1">IF(A40stdlife="n/a","n/a",IF(P$3&gt;(A40stdlife+$E630),('PTRM input'!$L$424*(1+rvanilla06)^0.5)-SUM($L630:O630),('PTRM input'!$L$424*(1+rvanilla06)^0.5)/A40stdlife))</f>
        <v>0</v>
      </c>
      <c r="Q630" s="433">
        <f ca="1">IF(A40stdlife="n/a","n/a",IF(Q$3&gt;(A40stdlife+$E630),('PTRM input'!$L$424*(1+rvanilla06)^0.5)-SUM($L630:P630),('PTRM input'!$L$424*(1+rvanilla06)^0.5)/A40stdlife))</f>
        <v>0</v>
      </c>
      <c r="R630" s="251">
        <f ca="1">IF(A40stdlife="n/a","n/a",IF(R$3&gt;(A40stdlife+$E630),('PTRM input'!$L$424*(1+rvanilla06)^0.5)-SUM($L630:Q630),('PTRM input'!$L$424*(1+rvanilla06)^0.5)/A40stdlife))</f>
        <v>0</v>
      </c>
      <c r="S630" s="251">
        <f ca="1">IF(A40stdlife="n/a","n/a",IF(S$3&gt;(A40stdlife+$E630),('PTRM input'!$L$424*(1+rvanilla06)^0.5)-SUM($L630:R630),('PTRM input'!$L$424*(1+rvanilla06)^0.5)/A40stdlife))</f>
        <v>0</v>
      </c>
      <c r="T630" s="251">
        <f ca="1">IF(A40stdlife="n/a","n/a",IF(T$3&gt;(A40stdlife+$E630),('PTRM input'!$L$424*(1+rvanilla06)^0.5)-SUM($L630:S630),('PTRM input'!$L$424*(1+rvanilla06)^0.5)/A40stdlife))</f>
        <v>0</v>
      </c>
      <c r="U630" s="251">
        <f ca="1">IF(A40stdlife="n/a","n/a",IF(U$3&gt;(A40stdlife+$E630),('PTRM input'!$L$424*(1+rvanilla06)^0.5)-SUM($L630:T630),('PTRM input'!$L$424*(1+rvanilla06)^0.5)/A40stdlife))</f>
        <v>0</v>
      </c>
      <c r="V630" s="251">
        <f ca="1">IF(A40stdlife="n/a","n/a",IF(V$3&gt;(A40stdlife+$E630),('PTRM input'!$L$424*(1+rvanilla06)^0.5)-SUM($L630:U630),('PTRM input'!$L$424*(1+rvanilla06)^0.5)/A40stdlife))</f>
        <v>0</v>
      </c>
      <c r="W630" s="251">
        <f ca="1">IF(A40stdlife="n/a","n/a",IF(W$3&gt;(A40stdlife+$E630),('PTRM input'!$L$424*(1+rvanilla06)^0.5)-SUM($L630:V630),('PTRM input'!$L$424*(1+rvanilla06)^0.5)/A40stdlife))</f>
        <v>0</v>
      </c>
      <c r="X630" s="251">
        <f ca="1">IF(A40stdlife="n/a","n/a",IF(X$3&gt;(A40stdlife+$E630),('PTRM input'!$L$424*(1+rvanilla06)^0.5)-SUM($L630:W630),('PTRM input'!$L$424*(1+rvanilla06)^0.5)/A40stdlife))</f>
        <v>0</v>
      </c>
      <c r="Y630" s="251">
        <f ca="1">IF(A40stdlife="n/a","n/a",IF(Y$3&gt;(A40stdlife+$E630),('PTRM input'!$L$424*(1+rvanilla06)^0.5)-SUM($L630:X630),('PTRM input'!$L$424*(1+rvanilla06)^0.5)/A40stdlife))</f>
        <v>0</v>
      </c>
      <c r="Z630" s="251">
        <f ca="1">IF(A40stdlife="n/a","n/a",IF(Z$3&gt;(A40stdlife+$E630),('PTRM input'!$L$424*(1+rvanilla06)^0.5)-SUM($L630:Y630),('PTRM input'!$L$424*(1+rvanilla06)^0.5)/A40stdlife))</f>
        <v>0</v>
      </c>
      <c r="AA630" s="251">
        <f ca="1">IF(A40stdlife="n/a","n/a",IF(AA$3&gt;(A40stdlife+$E630),('PTRM input'!$L$424*(1+rvanilla06)^0.5)-SUM($L630:Z630),('PTRM input'!$L$424*(1+rvanilla06)^0.5)/A40stdlife))</f>
        <v>0</v>
      </c>
      <c r="AB630" s="251">
        <f ca="1">IF(A40stdlife="n/a","n/a",IF(AB$3&gt;(A40stdlife+$E630),('PTRM input'!$L$424*(1+rvanilla06)^0.5)-SUM($L630:AA630),('PTRM input'!$L$424*(1+rvanilla06)^0.5)/A40stdlife))</f>
        <v>0</v>
      </c>
      <c r="AC630" s="251">
        <f ca="1">IF(A40stdlife="n/a","n/a",IF(AC$3&gt;(A40stdlife+$E630),('PTRM input'!$L$424*(1+rvanilla06)^0.5)-SUM($L630:AB630),('PTRM input'!$L$424*(1+rvanilla06)^0.5)/A40stdlife))</f>
        <v>0</v>
      </c>
      <c r="AD630" s="251">
        <f ca="1">IF(A40stdlife="n/a","n/a",IF(AD$3&gt;(A40stdlife+$E630),('PTRM input'!$L$424*(1+rvanilla06)^0.5)-SUM($L630:AC630),('PTRM input'!$L$424*(1+rvanilla06)^0.5)/A40stdlife))</f>
        <v>0</v>
      </c>
      <c r="AE630" s="251">
        <f ca="1">IF(A40stdlife="n/a","n/a",IF(AE$3&gt;(A40stdlife+$E630),('PTRM input'!$L$424*(1+rvanilla06)^0.5)-SUM($L630:AD630),('PTRM input'!$L$424*(1+rvanilla06)^0.5)/A40stdlife))</f>
        <v>0</v>
      </c>
      <c r="AF630" s="251">
        <f ca="1">IF(A40stdlife="n/a","n/a",IF(AF$3&gt;(A40stdlife+$E630),('PTRM input'!$L$424*(1+rvanilla06)^0.5)-SUM($L630:AE630),('PTRM input'!$L$424*(1+rvanilla06)^0.5)/A40stdlife))</f>
        <v>0</v>
      </c>
      <c r="AG630" s="251">
        <f ca="1">IF(A40stdlife="n/a","n/a",IF(AG$3&gt;(A40stdlife+$E630),('PTRM input'!$L$424*(1+rvanilla06)^0.5)-SUM($L630:AF630),('PTRM input'!$L$424*(1+rvanilla06)^0.5)/A40stdlife))</f>
        <v>0</v>
      </c>
      <c r="AH630" s="251">
        <f ca="1">IF(A40stdlife="n/a","n/a",IF(AH$3&gt;(A40stdlife+$E630),('PTRM input'!$L$424*(1+rvanilla06)^0.5)-SUM($L630:AG630),('PTRM input'!$L$424*(1+rvanilla06)^0.5)/A40stdlife))</f>
        <v>0</v>
      </c>
      <c r="AI630" s="251">
        <f ca="1">IF(A40stdlife="n/a","n/a",IF(AI$3&gt;(A40stdlife+$E630),('PTRM input'!$L$424*(1+rvanilla06)^0.5)-SUM($L630:AH630),('PTRM input'!$L$424*(1+rvanilla06)^0.5)/A40stdlife))</f>
        <v>0</v>
      </c>
      <c r="AJ630" s="251">
        <f ca="1">IF(A40stdlife="n/a","n/a",IF(AJ$3&gt;(A40stdlife+$E630),('PTRM input'!$L$424*(1+rvanilla06)^0.5)-SUM($L630:AI630),('PTRM input'!$L$424*(1+rvanilla06)^0.5)/A40stdlife))</f>
        <v>0</v>
      </c>
      <c r="AK630" s="251">
        <f ca="1">IF(A40stdlife="n/a","n/a",IF(AK$3&gt;(A40stdlife+$E630),('PTRM input'!$L$424*(1+rvanilla06)^0.5)-SUM($L630:AJ630),('PTRM input'!$L$424*(1+rvanilla06)^0.5)/A40stdlife))</f>
        <v>0</v>
      </c>
      <c r="AL630" s="251">
        <f ca="1">IF(A40stdlife="n/a","n/a",IF(AL$3&gt;(A40stdlife+$E630),('PTRM input'!$L$424*(1+rvanilla06)^0.5)-SUM($L630:AK630),('PTRM input'!$L$424*(1+rvanilla06)^0.5)/A40stdlife))</f>
        <v>0</v>
      </c>
      <c r="AM630" s="251">
        <f ca="1">IF(A40stdlife="n/a","n/a",IF(AM$3&gt;(A40stdlife+$E630),('PTRM input'!$L$424*(1+rvanilla06)^0.5)-SUM($L630:AL630),('PTRM input'!$L$424*(1+rvanilla06)^0.5)/A40stdlife))</f>
        <v>0</v>
      </c>
      <c r="AN630" s="251">
        <f ca="1">IF(A40stdlife="n/a","n/a",IF(AN$3&gt;(A40stdlife+$E630),('PTRM input'!$L$424*(1+rvanilla06)^0.5)-SUM($L630:AM630),('PTRM input'!$L$424*(1+rvanilla06)^0.5)/A40stdlife))</f>
        <v>0</v>
      </c>
      <c r="AO630" s="251">
        <f ca="1">IF(A40stdlife="n/a","n/a",IF(AO$3&gt;(A40stdlife+$E630),('PTRM input'!$L$424*(1+rvanilla06)^0.5)-SUM($L630:AN630),('PTRM input'!$L$424*(1+rvanilla06)^0.5)/A40stdlife))</f>
        <v>0</v>
      </c>
      <c r="AP630" s="251">
        <f ca="1">IF(A40stdlife="n/a","n/a",IF(AP$3&gt;(A40stdlife+$E630),('PTRM input'!$L$424*(1+rvanilla06)^0.5)-SUM($L630:AO630),('PTRM input'!$L$424*(1+rvanilla06)^0.5)/A40stdlife))</f>
        <v>0</v>
      </c>
      <c r="AQ630" s="251">
        <f ca="1">IF(A40stdlife="n/a","n/a",IF(AQ$3&gt;(A40stdlife+$E630),('PTRM input'!$L$424*(1+rvanilla06)^0.5)-SUM($L630:AP630),('PTRM input'!$L$424*(1+rvanilla06)^0.5)/A40stdlife))</f>
        <v>0</v>
      </c>
      <c r="AR630" s="251">
        <f ca="1">IF(A40stdlife="n/a","n/a",IF(AR$3&gt;(A40stdlife+$E630),('PTRM input'!$L$424*(1+rvanilla06)^0.5)-SUM($L630:AQ630),('PTRM input'!$L$424*(1+rvanilla06)^0.5)/A40stdlife))</f>
        <v>0</v>
      </c>
      <c r="AS630" s="251">
        <f ca="1">IF(A40stdlife="n/a","n/a",IF(AS$3&gt;(A40stdlife+$E630),('PTRM input'!$L$424*(1+rvanilla06)^0.5)-SUM($L630:AR630),('PTRM input'!$L$424*(1+rvanilla06)^0.5)/A40stdlife))</f>
        <v>0</v>
      </c>
      <c r="AT630" s="251">
        <f ca="1">IF(A40stdlife="n/a","n/a",IF(AT$3&gt;(A40stdlife+$E630),('PTRM input'!$L$424*(1+rvanilla06)^0.5)-SUM($L630:AS630),('PTRM input'!$L$424*(1+rvanilla06)^0.5)/A40stdlife))</f>
        <v>0</v>
      </c>
      <c r="AU630" s="251">
        <f ca="1">IF(A40stdlife="n/a","n/a",IF(AU$3&gt;(A40stdlife+$E630),('PTRM input'!$L$424*(1+rvanilla06)^0.5)-SUM($L630:AT630),('PTRM input'!$L$424*(1+rvanilla06)^0.5)/A40stdlife))</f>
        <v>0</v>
      </c>
      <c r="AV630" s="251">
        <f ca="1">IF(A40stdlife="n/a","n/a",IF(AV$3&gt;(A40stdlife+$E630),('PTRM input'!$L$424*(1+rvanilla06)^0.5)-SUM($L630:AU630),('PTRM input'!$L$424*(1+rvanilla06)^0.5)/A40stdlife))</f>
        <v>0</v>
      </c>
      <c r="AW630" s="251">
        <f ca="1">IF(A40stdlife="n/a","n/a",IF(AW$3&gt;(A40stdlife+$E630),('PTRM input'!$L$424*(1+rvanilla06)^0.5)-SUM($L630:AV630),('PTRM input'!$L$424*(1+rvanilla06)^0.5)/A40stdlife))</f>
        <v>0</v>
      </c>
      <c r="AX630" s="251">
        <f ca="1">IF(A40stdlife="n/a","n/a",IF(AX$3&gt;(A40stdlife+$E630),('PTRM input'!$L$424*(1+rvanilla06)^0.5)-SUM($L630:AW630),('PTRM input'!$L$424*(1+rvanilla06)^0.5)/A40stdlife))</f>
        <v>0</v>
      </c>
      <c r="AY630" s="251">
        <f ca="1">IF(A40stdlife="n/a","n/a",IF(AY$3&gt;(A40stdlife+$E630),('PTRM input'!$L$424*(1+rvanilla06)^0.5)-SUM($L630:AX630),('PTRM input'!$L$424*(1+rvanilla06)^0.5)/A40stdlife))</f>
        <v>0</v>
      </c>
      <c r="AZ630" s="251">
        <f ca="1">IF(A40stdlife="n/a","n/a",IF(AZ$3&gt;(A40stdlife+$E630),('PTRM input'!$L$424*(1+rvanilla06)^0.5)-SUM($L630:AY630),('PTRM input'!$L$424*(1+rvanilla06)^0.5)/A40stdlife))</f>
        <v>0</v>
      </c>
      <c r="BA630" s="251">
        <f ca="1">IF(A40stdlife="n/a","n/a",IF(BA$3&gt;(A40stdlife+$E630),('PTRM input'!$L$424*(1+rvanilla06)^0.5)-SUM($L630:AZ630),('PTRM input'!$L$424*(1+rvanilla06)^0.5)/A40stdlife))</f>
        <v>0</v>
      </c>
      <c r="BB630" s="251">
        <f ca="1">IF(A40stdlife="n/a","n/a",IF(BB$3&gt;(A40stdlife+$E630),('PTRM input'!$L$424*(1+rvanilla06)^0.5)-SUM($L630:BA630),('PTRM input'!$L$424*(1+rvanilla06)^0.5)/A40stdlife))</f>
        <v>0</v>
      </c>
      <c r="BC630" s="251">
        <f ca="1">IF(A40stdlife="n/a","n/a",IF(BC$3&gt;(A40stdlife+$E630),('PTRM input'!$L$424*(1+rvanilla06)^0.5)-SUM($L630:BB630),('PTRM input'!$L$424*(1+rvanilla06)^0.5)/A40stdlife))</f>
        <v>0</v>
      </c>
      <c r="BD630" s="251">
        <f ca="1">IF(A40stdlife="n/a","n/a",IF(BD$3&gt;(A40stdlife+$E630),('PTRM input'!$L$424*(1+rvanilla06)^0.5)-SUM($L630:BC630),('PTRM input'!$L$424*(1+rvanilla06)^0.5)/A40stdlife))</f>
        <v>0</v>
      </c>
      <c r="BE630" s="251">
        <f ca="1">IF(A40stdlife="n/a","n/a",IF(BE$3&gt;(A40stdlife+$E630),('PTRM input'!$L$424*(1+rvanilla06)^0.5)-SUM($L630:BD630),('PTRM input'!$L$424*(1+rvanilla06)^0.5)/A40stdlife))</f>
        <v>0</v>
      </c>
      <c r="BF630" s="251">
        <f ca="1">IF(A40stdlife="n/a","n/a",IF(BF$3&gt;(A40stdlife+$E630),('PTRM input'!$L$424*(1+rvanilla06)^0.5)-SUM($L630:BE630),('PTRM input'!$L$424*(1+rvanilla06)^0.5)/A40stdlife))</f>
        <v>0</v>
      </c>
      <c r="BG630" s="251">
        <f ca="1">IF(A40stdlife="n/a","n/a",IF(BG$3&gt;(A40stdlife+$E630),('PTRM input'!$L$424*(1+rvanilla06)^0.5)-SUM($L630:BF630),('PTRM input'!$L$424*(1+rvanilla06)^0.5)/A40stdlife))</f>
        <v>0</v>
      </c>
      <c r="BH630" s="251">
        <f ca="1">IF(A40stdlife="n/a","n/a",IF(BH$3&gt;(A40stdlife+$E630),('PTRM input'!$L$424*(1+rvanilla06)^0.5)-SUM($L630:BG630),('PTRM input'!$L$424*(1+rvanilla06)^0.5)/A40stdlife))</f>
        <v>0</v>
      </c>
      <c r="BI630" s="251">
        <f ca="1">IF(A40stdlife="n/a","n/a",IF(BI$3&gt;(A40stdlife+$E630),('PTRM input'!$L$424*(1+rvanilla06)^0.5)-SUM($L630:BH630),('PTRM input'!$L$424*(1+rvanilla06)^0.5)/A40stdlife))</f>
        <v>0</v>
      </c>
      <c r="BJ630" s="116"/>
      <c r="BK630" s="116"/>
      <c r="BL630" s="116"/>
      <c r="BM630" s="116"/>
    </row>
    <row r="631" spans="1:65" hidden="1" outlineLevel="2">
      <c r="A631" s="116"/>
      <c r="B631" s="19"/>
      <c r="C631" s="18"/>
      <c r="D631" s="760"/>
      <c r="E631" s="86">
        <v>7</v>
      </c>
      <c r="F631" s="259"/>
      <c r="G631" s="434"/>
      <c r="H631" s="435"/>
      <c r="I631" s="435"/>
      <c r="J631" s="435"/>
      <c r="K631" s="435"/>
      <c r="L631" s="435"/>
      <c r="M631" s="619"/>
      <c r="N631" s="433">
        <f ca="1">IF(A40stdlife="n/a","n/a",IF(N$3&gt;(A40stdlife+$E631),('PTRM input'!$M$424*(1+rvanilla07)^0.5)-SUM($M631:M631),('PTRM input'!$M$424*(1+rvanilla07)^0.5)/A40stdlife))</f>
        <v>0</v>
      </c>
      <c r="O631" s="433">
        <f ca="1">IF(A40stdlife="n/a","n/a",IF(O$3&gt;(A40stdlife+$E631),('PTRM input'!$M$424*(1+rvanilla07)^0.5)-SUM($M631:N631),('PTRM input'!$M$424*(1+rvanilla07)^0.5)/A40stdlife))</f>
        <v>0</v>
      </c>
      <c r="P631" s="433">
        <f ca="1">IF(A40stdlife="n/a","n/a",IF(P$3&gt;(A40stdlife+$E631),('PTRM input'!$M$424*(1+rvanilla07)^0.5)-SUM($M631:O631),('PTRM input'!$M$424*(1+rvanilla07)^0.5)/A40stdlife))</f>
        <v>0</v>
      </c>
      <c r="Q631" s="433">
        <f ca="1">IF(A40stdlife="n/a","n/a",IF(Q$3&gt;(A40stdlife+$E631),('PTRM input'!$M$424*(1+rvanilla07)^0.5)-SUM($M631:P631),('PTRM input'!$M$424*(1+rvanilla07)^0.5)/A40stdlife))</f>
        <v>0</v>
      </c>
      <c r="R631" s="251">
        <f ca="1">IF(A40stdlife="n/a","n/a",IF(R$3&gt;(A40stdlife+$E631),('PTRM input'!$M$424*(1+rvanilla07)^0.5)-SUM($M631:Q631),('PTRM input'!$M$424*(1+rvanilla07)^0.5)/A40stdlife))</f>
        <v>0</v>
      </c>
      <c r="S631" s="251">
        <f ca="1">IF(A40stdlife="n/a","n/a",IF(S$3&gt;(A40stdlife+$E631),('PTRM input'!$M$424*(1+rvanilla07)^0.5)-SUM($M631:R631),('PTRM input'!$M$424*(1+rvanilla07)^0.5)/A40stdlife))</f>
        <v>0</v>
      </c>
      <c r="T631" s="251">
        <f ca="1">IF(A40stdlife="n/a","n/a",IF(T$3&gt;(A40stdlife+$E631),('PTRM input'!$M$424*(1+rvanilla07)^0.5)-SUM($M631:S631),('PTRM input'!$M$424*(1+rvanilla07)^0.5)/A40stdlife))</f>
        <v>0</v>
      </c>
      <c r="U631" s="251">
        <f ca="1">IF(A40stdlife="n/a","n/a",IF(U$3&gt;(A40stdlife+$E631),('PTRM input'!$M$424*(1+rvanilla07)^0.5)-SUM($M631:T631),('PTRM input'!$M$424*(1+rvanilla07)^0.5)/A40stdlife))</f>
        <v>0</v>
      </c>
      <c r="V631" s="251">
        <f ca="1">IF(A40stdlife="n/a","n/a",IF(V$3&gt;(A40stdlife+$E631),('PTRM input'!$M$424*(1+rvanilla07)^0.5)-SUM($M631:U631),('PTRM input'!$M$424*(1+rvanilla07)^0.5)/A40stdlife))</f>
        <v>0</v>
      </c>
      <c r="W631" s="251">
        <f ca="1">IF(A40stdlife="n/a","n/a",IF(W$3&gt;(A40stdlife+$E631),('PTRM input'!$M$424*(1+rvanilla07)^0.5)-SUM($M631:V631),('PTRM input'!$M$424*(1+rvanilla07)^0.5)/A40stdlife))</f>
        <v>0</v>
      </c>
      <c r="X631" s="251">
        <f ca="1">IF(A40stdlife="n/a","n/a",IF(X$3&gt;(A40stdlife+$E631),('PTRM input'!$M$424*(1+rvanilla07)^0.5)-SUM($M631:W631),('PTRM input'!$M$424*(1+rvanilla07)^0.5)/A40stdlife))</f>
        <v>0</v>
      </c>
      <c r="Y631" s="251">
        <f ca="1">IF(A40stdlife="n/a","n/a",IF(Y$3&gt;(A40stdlife+$E631),('PTRM input'!$M$424*(1+rvanilla07)^0.5)-SUM($M631:X631),('PTRM input'!$M$424*(1+rvanilla07)^0.5)/A40stdlife))</f>
        <v>0</v>
      </c>
      <c r="Z631" s="251">
        <f ca="1">IF(A40stdlife="n/a","n/a",IF(Z$3&gt;(A40stdlife+$E631),('PTRM input'!$M$424*(1+rvanilla07)^0.5)-SUM($M631:Y631),('PTRM input'!$M$424*(1+rvanilla07)^0.5)/A40stdlife))</f>
        <v>0</v>
      </c>
      <c r="AA631" s="251">
        <f ca="1">IF(A40stdlife="n/a","n/a",IF(AA$3&gt;(A40stdlife+$E631),('PTRM input'!$M$424*(1+rvanilla07)^0.5)-SUM($M631:Z631),('PTRM input'!$M$424*(1+rvanilla07)^0.5)/A40stdlife))</f>
        <v>0</v>
      </c>
      <c r="AB631" s="251">
        <f ca="1">IF(A40stdlife="n/a","n/a",IF(AB$3&gt;(A40stdlife+$E631),('PTRM input'!$M$424*(1+rvanilla07)^0.5)-SUM($M631:AA631),('PTRM input'!$M$424*(1+rvanilla07)^0.5)/A40stdlife))</f>
        <v>0</v>
      </c>
      <c r="AC631" s="251">
        <f ca="1">IF(A40stdlife="n/a","n/a",IF(AC$3&gt;(A40stdlife+$E631),('PTRM input'!$M$424*(1+rvanilla07)^0.5)-SUM($M631:AB631),('PTRM input'!$M$424*(1+rvanilla07)^0.5)/A40stdlife))</f>
        <v>0</v>
      </c>
      <c r="AD631" s="251">
        <f ca="1">IF(A40stdlife="n/a","n/a",IF(AD$3&gt;(A40stdlife+$E631),('PTRM input'!$M$424*(1+rvanilla07)^0.5)-SUM($M631:AC631),('PTRM input'!$M$424*(1+rvanilla07)^0.5)/A40stdlife))</f>
        <v>0</v>
      </c>
      <c r="AE631" s="251">
        <f ca="1">IF(A40stdlife="n/a","n/a",IF(AE$3&gt;(A40stdlife+$E631),('PTRM input'!$M$424*(1+rvanilla07)^0.5)-SUM($M631:AD631),('PTRM input'!$M$424*(1+rvanilla07)^0.5)/A40stdlife))</f>
        <v>0</v>
      </c>
      <c r="AF631" s="251">
        <f ca="1">IF(A40stdlife="n/a","n/a",IF(AF$3&gt;(A40stdlife+$E631),('PTRM input'!$M$424*(1+rvanilla07)^0.5)-SUM($M631:AE631),('PTRM input'!$M$424*(1+rvanilla07)^0.5)/A40stdlife))</f>
        <v>0</v>
      </c>
      <c r="AG631" s="251">
        <f ca="1">IF(A40stdlife="n/a","n/a",IF(AG$3&gt;(A40stdlife+$E631),('PTRM input'!$M$424*(1+rvanilla07)^0.5)-SUM($M631:AF631),('PTRM input'!$M$424*(1+rvanilla07)^0.5)/A40stdlife))</f>
        <v>0</v>
      </c>
      <c r="AH631" s="251">
        <f ca="1">IF(A40stdlife="n/a","n/a",IF(AH$3&gt;(A40stdlife+$E631),('PTRM input'!$M$424*(1+rvanilla07)^0.5)-SUM($M631:AG631),('PTRM input'!$M$424*(1+rvanilla07)^0.5)/A40stdlife))</f>
        <v>0</v>
      </c>
      <c r="AI631" s="251">
        <f ca="1">IF(A40stdlife="n/a","n/a",IF(AI$3&gt;(A40stdlife+$E631),('PTRM input'!$M$424*(1+rvanilla07)^0.5)-SUM($M631:AH631),('PTRM input'!$M$424*(1+rvanilla07)^0.5)/A40stdlife))</f>
        <v>0</v>
      </c>
      <c r="AJ631" s="251">
        <f ca="1">IF(A40stdlife="n/a","n/a",IF(AJ$3&gt;(A40stdlife+$E631),('PTRM input'!$M$424*(1+rvanilla07)^0.5)-SUM($M631:AI631),('PTRM input'!$M$424*(1+rvanilla07)^0.5)/A40stdlife))</f>
        <v>0</v>
      </c>
      <c r="AK631" s="251">
        <f ca="1">IF(A40stdlife="n/a","n/a",IF(AK$3&gt;(A40stdlife+$E631),('PTRM input'!$M$424*(1+rvanilla07)^0.5)-SUM($M631:AJ631),('PTRM input'!$M$424*(1+rvanilla07)^0.5)/A40stdlife))</f>
        <v>0</v>
      </c>
      <c r="AL631" s="251">
        <f ca="1">IF(A40stdlife="n/a","n/a",IF(AL$3&gt;(A40stdlife+$E631),('PTRM input'!$M$424*(1+rvanilla07)^0.5)-SUM($M631:AK631),('PTRM input'!$M$424*(1+rvanilla07)^0.5)/A40stdlife))</f>
        <v>0</v>
      </c>
      <c r="AM631" s="251">
        <f ca="1">IF(A40stdlife="n/a","n/a",IF(AM$3&gt;(A40stdlife+$E631),('PTRM input'!$M$424*(1+rvanilla07)^0.5)-SUM($M631:AL631),('PTRM input'!$M$424*(1+rvanilla07)^0.5)/A40stdlife))</f>
        <v>0</v>
      </c>
      <c r="AN631" s="251">
        <f ca="1">IF(A40stdlife="n/a","n/a",IF(AN$3&gt;(A40stdlife+$E631),('PTRM input'!$M$424*(1+rvanilla07)^0.5)-SUM($M631:AM631),('PTRM input'!$M$424*(1+rvanilla07)^0.5)/A40stdlife))</f>
        <v>0</v>
      </c>
      <c r="AO631" s="251">
        <f ca="1">IF(A40stdlife="n/a","n/a",IF(AO$3&gt;(A40stdlife+$E631),('PTRM input'!$M$424*(1+rvanilla07)^0.5)-SUM($M631:AN631),('PTRM input'!$M$424*(1+rvanilla07)^0.5)/A40stdlife))</f>
        <v>0</v>
      </c>
      <c r="AP631" s="251">
        <f ca="1">IF(A40stdlife="n/a","n/a",IF(AP$3&gt;(A40stdlife+$E631),('PTRM input'!$M$424*(1+rvanilla07)^0.5)-SUM($M631:AO631),('PTRM input'!$M$424*(1+rvanilla07)^0.5)/A40stdlife))</f>
        <v>0</v>
      </c>
      <c r="AQ631" s="251">
        <f ca="1">IF(A40stdlife="n/a","n/a",IF(AQ$3&gt;(A40stdlife+$E631),('PTRM input'!$M$424*(1+rvanilla07)^0.5)-SUM($M631:AP631),('PTRM input'!$M$424*(1+rvanilla07)^0.5)/A40stdlife))</f>
        <v>0</v>
      </c>
      <c r="AR631" s="251">
        <f ca="1">IF(A40stdlife="n/a","n/a",IF(AR$3&gt;(A40stdlife+$E631),('PTRM input'!$M$424*(1+rvanilla07)^0.5)-SUM($M631:AQ631),('PTRM input'!$M$424*(1+rvanilla07)^0.5)/A40stdlife))</f>
        <v>0</v>
      </c>
      <c r="AS631" s="251">
        <f ca="1">IF(A40stdlife="n/a","n/a",IF(AS$3&gt;(A40stdlife+$E631),('PTRM input'!$M$424*(1+rvanilla07)^0.5)-SUM($M631:AR631),('PTRM input'!$M$424*(1+rvanilla07)^0.5)/A40stdlife))</f>
        <v>0</v>
      </c>
      <c r="AT631" s="251">
        <f ca="1">IF(A40stdlife="n/a","n/a",IF(AT$3&gt;(A40stdlife+$E631),('PTRM input'!$M$424*(1+rvanilla07)^0.5)-SUM($M631:AS631),('PTRM input'!$M$424*(1+rvanilla07)^0.5)/A40stdlife))</f>
        <v>0</v>
      </c>
      <c r="AU631" s="251">
        <f ca="1">IF(A40stdlife="n/a","n/a",IF(AU$3&gt;(A40stdlife+$E631),('PTRM input'!$M$424*(1+rvanilla07)^0.5)-SUM($M631:AT631),('PTRM input'!$M$424*(1+rvanilla07)^0.5)/A40stdlife))</f>
        <v>0</v>
      </c>
      <c r="AV631" s="251">
        <f ca="1">IF(A40stdlife="n/a","n/a",IF(AV$3&gt;(A40stdlife+$E631),('PTRM input'!$M$424*(1+rvanilla07)^0.5)-SUM($M631:AU631),('PTRM input'!$M$424*(1+rvanilla07)^0.5)/A40stdlife))</f>
        <v>0</v>
      </c>
      <c r="AW631" s="251">
        <f ca="1">IF(A40stdlife="n/a","n/a",IF(AW$3&gt;(A40stdlife+$E631),('PTRM input'!$M$424*(1+rvanilla07)^0.5)-SUM($M631:AV631),('PTRM input'!$M$424*(1+rvanilla07)^0.5)/A40stdlife))</f>
        <v>0</v>
      </c>
      <c r="AX631" s="251">
        <f ca="1">IF(A40stdlife="n/a","n/a",IF(AX$3&gt;(A40stdlife+$E631),('PTRM input'!$M$424*(1+rvanilla07)^0.5)-SUM($M631:AW631),('PTRM input'!$M$424*(1+rvanilla07)^0.5)/A40stdlife))</f>
        <v>0</v>
      </c>
      <c r="AY631" s="251">
        <f ca="1">IF(A40stdlife="n/a","n/a",IF(AY$3&gt;(A40stdlife+$E631),('PTRM input'!$M$424*(1+rvanilla07)^0.5)-SUM($M631:AX631),('PTRM input'!$M$424*(1+rvanilla07)^0.5)/A40stdlife))</f>
        <v>0</v>
      </c>
      <c r="AZ631" s="251">
        <f ca="1">IF(A40stdlife="n/a","n/a",IF(AZ$3&gt;(A40stdlife+$E631),('PTRM input'!$M$424*(1+rvanilla07)^0.5)-SUM($M631:AY631),('PTRM input'!$M$424*(1+rvanilla07)^0.5)/A40stdlife))</f>
        <v>0</v>
      </c>
      <c r="BA631" s="251">
        <f ca="1">IF(A40stdlife="n/a","n/a",IF(BA$3&gt;(A40stdlife+$E631),('PTRM input'!$M$424*(1+rvanilla07)^0.5)-SUM($M631:AZ631),('PTRM input'!$M$424*(1+rvanilla07)^0.5)/A40stdlife))</f>
        <v>0</v>
      </c>
      <c r="BB631" s="251">
        <f ca="1">IF(A40stdlife="n/a","n/a",IF(BB$3&gt;(A40stdlife+$E631),('PTRM input'!$M$424*(1+rvanilla07)^0.5)-SUM($M631:BA631),('PTRM input'!$M$424*(1+rvanilla07)^0.5)/A40stdlife))</f>
        <v>0</v>
      </c>
      <c r="BC631" s="251">
        <f ca="1">IF(A40stdlife="n/a","n/a",IF(BC$3&gt;(A40stdlife+$E631),('PTRM input'!$M$424*(1+rvanilla07)^0.5)-SUM($M631:BB631),('PTRM input'!$M$424*(1+rvanilla07)^0.5)/A40stdlife))</f>
        <v>0</v>
      </c>
      <c r="BD631" s="251">
        <f ca="1">IF(A40stdlife="n/a","n/a",IF(BD$3&gt;(A40stdlife+$E631),('PTRM input'!$M$424*(1+rvanilla07)^0.5)-SUM($M631:BC631),('PTRM input'!$M$424*(1+rvanilla07)^0.5)/A40stdlife))</f>
        <v>0</v>
      </c>
      <c r="BE631" s="251">
        <f ca="1">IF(A40stdlife="n/a","n/a",IF(BE$3&gt;(A40stdlife+$E631),('PTRM input'!$M$424*(1+rvanilla07)^0.5)-SUM($M631:BD631),('PTRM input'!$M$424*(1+rvanilla07)^0.5)/A40stdlife))</f>
        <v>0</v>
      </c>
      <c r="BF631" s="251">
        <f ca="1">IF(A40stdlife="n/a","n/a",IF(BF$3&gt;(A40stdlife+$E631),('PTRM input'!$M$424*(1+rvanilla07)^0.5)-SUM($M631:BE631),('PTRM input'!$M$424*(1+rvanilla07)^0.5)/A40stdlife))</f>
        <v>0</v>
      </c>
      <c r="BG631" s="251">
        <f ca="1">IF(A40stdlife="n/a","n/a",IF(BG$3&gt;(A40stdlife+$E631),('PTRM input'!$M$424*(1+rvanilla07)^0.5)-SUM($M631:BF631),('PTRM input'!$M$424*(1+rvanilla07)^0.5)/A40stdlife))</f>
        <v>0</v>
      </c>
      <c r="BH631" s="251">
        <f ca="1">IF(A40stdlife="n/a","n/a",IF(BH$3&gt;(A40stdlife+$E631),('PTRM input'!$M$424*(1+rvanilla07)^0.5)-SUM($M631:BG631),('PTRM input'!$M$424*(1+rvanilla07)^0.5)/A40stdlife))</f>
        <v>0</v>
      </c>
      <c r="BI631" s="251">
        <f ca="1">IF(A40stdlife="n/a","n/a",IF(BI$3&gt;(A40stdlife+$E631),('PTRM input'!$M$424*(1+rvanilla07)^0.5)-SUM($M631:BH631),('PTRM input'!$M$424*(1+rvanilla07)^0.5)/A40stdlife))</f>
        <v>0</v>
      </c>
      <c r="BJ631" s="116"/>
      <c r="BK631" s="116"/>
      <c r="BL631" s="116"/>
      <c r="BM631" s="116"/>
    </row>
    <row r="632" spans="1:65" hidden="1" outlineLevel="2">
      <c r="A632" s="116"/>
      <c r="B632" s="19"/>
      <c r="C632" s="18"/>
      <c r="D632" s="760"/>
      <c r="E632" s="86">
        <v>8</v>
      </c>
      <c r="F632" s="259"/>
      <c r="G632" s="434"/>
      <c r="H632" s="435"/>
      <c r="I632" s="435"/>
      <c r="J632" s="435"/>
      <c r="K632" s="435"/>
      <c r="L632" s="435"/>
      <c r="M632" s="435"/>
      <c r="N632" s="619"/>
      <c r="O632" s="433">
        <f ca="1">IF(A40stdlife="n/a","n/a",IF(O$3&gt;(A40stdlife+$E632),('PTRM input'!$N$424*(1+rvanilla08)^0.5)-SUM($N632:N632),('PTRM input'!$N$424*(1+rvanilla08)^0.5)/A40stdlife))</f>
        <v>0</v>
      </c>
      <c r="P632" s="433">
        <f ca="1">IF(A40stdlife="n/a","n/a",IF(P$3&gt;(A40stdlife+$E632),('PTRM input'!$N$424*(1+rvanilla08)^0.5)-SUM($N632:O632),('PTRM input'!$N$424*(1+rvanilla08)^0.5)/A40stdlife))</f>
        <v>0</v>
      </c>
      <c r="Q632" s="433">
        <f ca="1">IF(A40stdlife="n/a","n/a",IF(Q$3&gt;(A40stdlife+$E632),('PTRM input'!$N$424*(1+rvanilla08)^0.5)-SUM($N632:P632),('PTRM input'!$N$424*(1+rvanilla08)^0.5)/A40stdlife))</f>
        <v>0</v>
      </c>
      <c r="R632" s="251">
        <f ca="1">IF(A40stdlife="n/a","n/a",IF(R$3&gt;(A40stdlife+$E632),('PTRM input'!$N$424*(1+rvanilla08)^0.5)-SUM($N632:Q632),('PTRM input'!$N$424*(1+rvanilla08)^0.5)/A40stdlife))</f>
        <v>0</v>
      </c>
      <c r="S632" s="251">
        <f ca="1">IF(A40stdlife="n/a","n/a",IF(S$3&gt;(A40stdlife+$E632),('PTRM input'!$N$424*(1+rvanilla08)^0.5)-SUM($N632:R632),('PTRM input'!$N$424*(1+rvanilla08)^0.5)/A40stdlife))</f>
        <v>0</v>
      </c>
      <c r="T632" s="251">
        <f ca="1">IF(A40stdlife="n/a","n/a",IF(T$3&gt;(A40stdlife+$E632),('PTRM input'!$N$424*(1+rvanilla08)^0.5)-SUM($N632:S632),('PTRM input'!$N$424*(1+rvanilla08)^0.5)/A40stdlife))</f>
        <v>0</v>
      </c>
      <c r="U632" s="251">
        <f ca="1">IF(A40stdlife="n/a","n/a",IF(U$3&gt;(A40stdlife+$E632),('PTRM input'!$N$424*(1+rvanilla08)^0.5)-SUM($N632:T632),('PTRM input'!$N$424*(1+rvanilla08)^0.5)/A40stdlife))</f>
        <v>0</v>
      </c>
      <c r="V632" s="251">
        <f ca="1">IF(A40stdlife="n/a","n/a",IF(V$3&gt;(A40stdlife+$E632),('PTRM input'!$N$424*(1+rvanilla08)^0.5)-SUM($N632:U632),('PTRM input'!$N$424*(1+rvanilla08)^0.5)/A40stdlife))</f>
        <v>0</v>
      </c>
      <c r="W632" s="251">
        <f ca="1">IF(A40stdlife="n/a","n/a",IF(W$3&gt;(A40stdlife+$E632),('PTRM input'!$N$424*(1+rvanilla08)^0.5)-SUM($N632:V632),('PTRM input'!$N$424*(1+rvanilla08)^0.5)/A40stdlife))</f>
        <v>0</v>
      </c>
      <c r="X632" s="251">
        <f ca="1">IF(A40stdlife="n/a","n/a",IF(X$3&gt;(A40stdlife+$E632),('PTRM input'!$N$424*(1+rvanilla08)^0.5)-SUM($N632:W632),('PTRM input'!$N$424*(1+rvanilla08)^0.5)/A40stdlife))</f>
        <v>0</v>
      </c>
      <c r="Y632" s="251">
        <f ca="1">IF(A40stdlife="n/a","n/a",IF(Y$3&gt;(A40stdlife+$E632),('PTRM input'!$N$424*(1+rvanilla08)^0.5)-SUM($N632:X632),('PTRM input'!$N$424*(1+rvanilla08)^0.5)/A40stdlife))</f>
        <v>0</v>
      </c>
      <c r="Z632" s="251">
        <f ca="1">IF(A40stdlife="n/a","n/a",IF(Z$3&gt;(A40stdlife+$E632),('PTRM input'!$N$424*(1+rvanilla08)^0.5)-SUM($N632:Y632),('PTRM input'!$N$424*(1+rvanilla08)^0.5)/A40stdlife))</f>
        <v>0</v>
      </c>
      <c r="AA632" s="251">
        <f ca="1">IF(A40stdlife="n/a","n/a",IF(AA$3&gt;(A40stdlife+$E632),('PTRM input'!$N$424*(1+rvanilla08)^0.5)-SUM($N632:Z632),('PTRM input'!$N$424*(1+rvanilla08)^0.5)/A40stdlife))</f>
        <v>0</v>
      </c>
      <c r="AB632" s="251">
        <f ca="1">IF(A40stdlife="n/a","n/a",IF(AB$3&gt;(A40stdlife+$E632),('PTRM input'!$N$424*(1+rvanilla08)^0.5)-SUM($N632:AA632),('PTRM input'!$N$424*(1+rvanilla08)^0.5)/A40stdlife))</f>
        <v>0</v>
      </c>
      <c r="AC632" s="251">
        <f ca="1">IF(A40stdlife="n/a","n/a",IF(AC$3&gt;(A40stdlife+$E632),('PTRM input'!$N$424*(1+rvanilla08)^0.5)-SUM($N632:AB632),('PTRM input'!$N$424*(1+rvanilla08)^0.5)/A40stdlife))</f>
        <v>0</v>
      </c>
      <c r="AD632" s="251">
        <f ca="1">IF(A40stdlife="n/a","n/a",IF(AD$3&gt;(A40stdlife+$E632),('PTRM input'!$N$424*(1+rvanilla08)^0.5)-SUM($N632:AC632),('PTRM input'!$N$424*(1+rvanilla08)^0.5)/A40stdlife))</f>
        <v>0</v>
      </c>
      <c r="AE632" s="251">
        <f ca="1">IF(A40stdlife="n/a","n/a",IF(AE$3&gt;(A40stdlife+$E632),('PTRM input'!$N$424*(1+rvanilla08)^0.5)-SUM($N632:AD632),('PTRM input'!$N$424*(1+rvanilla08)^0.5)/A40stdlife))</f>
        <v>0</v>
      </c>
      <c r="AF632" s="251">
        <f ca="1">IF(A40stdlife="n/a","n/a",IF(AF$3&gt;(A40stdlife+$E632),('PTRM input'!$N$424*(1+rvanilla08)^0.5)-SUM($N632:AE632),('PTRM input'!$N$424*(1+rvanilla08)^0.5)/A40stdlife))</f>
        <v>0</v>
      </c>
      <c r="AG632" s="251">
        <f ca="1">IF(A40stdlife="n/a","n/a",IF(AG$3&gt;(A40stdlife+$E632),('PTRM input'!$N$424*(1+rvanilla08)^0.5)-SUM($N632:AF632),('PTRM input'!$N$424*(1+rvanilla08)^0.5)/A40stdlife))</f>
        <v>0</v>
      </c>
      <c r="AH632" s="251">
        <f ca="1">IF(A40stdlife="n/a","n/a",IF(AH$3&gt;(A40stdlife+$E632),('PTRM input'!$N$424*(1+rvanilla08)^0.5)-SUM($N632:AG632),('PTRM input'!$N$424*(1+rvanilla08)^0.5)/A40stdlife))</f>
        <v>0</v>
      </c>
      <c r="AI632" s="251">
        <f ca="1">IF(A40stdlife="n/a","n/a",IF(AI$3&gt;(A40stdlife+$E632),('PTRM input'!$N$424*(1+rvanilla08)^0.5)-SUM($N632:AH632),('PTRM input'!$N$424*(1+rvanilla08)^0.5)/A40stdlife))</f>
        <v>0</v>
      </c>
      <c r="AJ632" s="251">
        <f ca="1">IF(A40stdlife="n/a","n/a",IF(AJ$3&gt;(A40stdlife+$E632),('PTRM input'!$N$424*(1+rvanilla08)^0.5)-SUM($N632:AI632),('PTRM input'!$N$424*(1+rvanilla08)^0.5)/A40stdlife))</f>
        <v>0</v>
      </c>
      <c r="AK632" s="251">
        <f ca="1">IF(A40stdlife="n/a","n/a",IF(AK$3&gt;(A40stdlife+$E632),('PTRM input'!$N$424*(1+rvanilla08)^0.5)-SUM($N632:AJ632),('PTRM input'!$N$424*(1+rvanilla08)^0.5)/A40stdlife))</f>
        <v>0</v>
      </c>
      <c r="AL632" s="251">
        <f ca="1">IF(A40stdlife="n/a","n/a",IF(AL$3&gt;(A40stdlife+$E632),('PTRM input'!$N$424*(1+rvanilla08)^0.5)-SUM($N632:AK632),('PTRM input'!$N$424*(1+rvanilla08)^0.5)/A40stdlife))</f>
        <v>0</v>
      </c>
      <c r="AM632" s="251">
        <f ca="1">IF(A40stdlife="n/a","n/a",IF(AM$3&gt;(A40stdlife+$E632),('PTRM input'!$N$424*(1+rvanilla08)^0.5)-SUM($N632:AL632),('PTRM input'!$N$424*(1+rvanilla08)^0.5)/A40stdlife))</f>
        <v>0</v>
      </c>
      <c r="AN632" s="251">
        <f ca="1">IF(A40stdlife="n/a","n/a",IF(AN$3&gt;(A40stdlife+$E632),('PTRM input'!$N$424*(1+rvanilla08)^0.5)-SUM($N632:AM632),('PTRM input'!$N$424*(1+rvanilla08)^0.5)/A40stdlife))</f>
        <v>0</v>
      </c>
      <c r="AO632" s="251">
        <f ca="1">IF(A40stdlife="n/a","n/a",IF(AO$3&gt;(A40stdlife+$E632),('PTRM input'!$N$424*(1+rvanilla08)^0.5)-SUM($N632:AN632),('PTRM input'!$N$424*(1+rvanilla08)^0.5)/A40stdlife))</f>
        <v>0</v>
      </c>
      <c r="AP632" s="251">
        <f ca="1">IF(A40stdlife="n/a","n/a",IF(AP$3&gt;(A40stdlife+$E632),('PTRM input'!$N$424*(1+rvanilla08)^0.5)-SUM($N632:AO632),('PTRM input'!$N$424*(1+rvanilla08)^0.5)/A40stdlife))</f>
        <v>0</v>
      </c>
      <c r="AQ632" s="251">
        <f ca="1">IF(A40stdlife="n/a","n/a",IF(AQ$3&gt;(A40stdlife+$E632),('PTRM input'!$N$424*(1+rvanilla08)^0.5)-SUM($N632:AP632),('PTRM input'!$N$424*(1+rvanilla08)^0.5)/A40stdlife))</f>
        <v>0</v>
      </c>
      <c r="AR632" s="251">
        <f ca="1">IF(A40stdlife="n/a","n/a",IF(AR$3&gt;(A40stdlife+$E632),('PTRM input'!$N$424*(1+rvanilla08)^0.5)-SUM($N632:AQ632),('PTRM input'!$N$424*(1+rvanilla08)^0.5)/A40stdlife))</f>
        <v>0</v>
      </c>
      <c r="AS632" s="251">
        <f ca="1">IF(A40stdlife="n/a","n/a",IF(AS$3&gt;(A40stdlife+$E632),('PTRM input'!$N$424*(1+rvanilla08)^0.5)-SUM($N632:AR632),('PTRM input'!$N$424*(1+rvanilla08)^0.5)/A40stdlife))</f>
        <v>0</v>
      </c>
      <c r="AT632" s="251">
        <f ca="1">IF(A40stdlife="n/a","n/a",IF(AT$3&gt;(A40stdlife+$E632),('PTRM input'!$N$424*(1+rvanilla08)^0.5)-SUM($N632:AS632),('PTRM input'!$N$424*(1+rvanilla08)^0.5)/A40stdlife))</f>
        <v>0</v>
      </c>
      <c r="AU632" s="251">
        <f ca="1">IF(A40stdlife="n/a","n/a",IF(AU$3&gt;(A40stdlife+$E632),('PTRM input'!$N$424*(1+rvanilla08)^0.5)-SUM($N632:AT632),('PTRM input'!$N$424*(1+rvanilla08)^0.5)/A40stdlife))</f>
        <v>0</v>
      </c>
      <c r="AV632" s="251">
        <f ca="1">IF(A40stdlife="n/a","n/a",IF(AV$3&gt;(A40stdlife+$E632),('PTRM input'!$N$424*(1+rvanilla08)^0.5)-SUM($N632:AU632),('PTRM input'!$N$424*(1+rvanilla08)^0.5)/A40stdlife))</f>
        <v>0</v>
      </c>
      <c r="AW632" s="251">
        <f ca="1">IF(A40stdlife="n/a","n/a",IF(AW$3&gt;(A40stdlife+$E632),('PTRM input'!$N$424*(1+rvanilla08)^0.5)-SUM($N632:AV632),('PTRM input'!$N$424*(1+rvanilla08)^0.5)/A40stdlife))</f>
        <v>0</v>
      </c>
      <c r="AX632" s="251">
        <f ca="1">IF(A40stdlife="n/a","n/a",IF(AX$3&gt;(A40stdlife+$E632),('PTRM input'!$N$424*(1+rvanilla08)^0.5)-SUM($N632:AW632),('PTRM input'!$N$424*(1+rvanilla08)^0.5)/A40stdlife))</f>
        <v>0</v>
      </c>
      <c r="AY632" s="251">
        <f ca="1">IF(A40stdlife="n/a","n/a",IF(AY$3&gt;(A40stdlife+$E632),('PTRM input'!$N$424*(1+rvanilla08)^0.5)-SUM($N632:AX632),('PTRM input'!$N$424*(1+rvanilla08)^0.5)/A40stdlife))</f>
        <v>0</v>
      </c>
      <c r="AZ632" s="251">
        <f ca="1">IF(A40stdlife="n/a","n/a",IF(AZ$3&gt;(A40stdlife+$E632),('PTRM input'!$N$424*(1+rvanilla08)^0.5)-SUM($N632:AY632),('PTRM input'!$N$424*(1+rvanilla08)^0.5)/A40stdlife))</f>
        <v>0</v>
      </c>
      <c r="BA632" s="251">
        <f ca="1">IF(A40stdlife="n/a","n/a",IF(BA$3&gt;(A40stdlife+$E632),('PTRM input'!$N$424*(1+rvanilla08)^0.5)-SUM($N632:AZ632),('PTRM input'!$N$424*(1+rvanilla08)^0.5)/A40stdlife))</f>
        <v>0</v>
      </c>
      <c r="BB632" s="251">
        <f ca="1">IF(A40stdlife="n/a","n/a",IF(BB$3&gt;(A40stdlife+$E632),('PTRM input'!$N$424*(1+rvanilla08)^0.5)-SUM($N632:BA632),('PTRM input'!$N$424*(1+rvanilla08)^0.5)/A40stdlife))</f>
        <v>0</v>
      </c>
      <c r="BC632" s="251">
        <f ca="1">IF(A40stdlife="n/a","n/a",IF(BC$3&gt;(A40stdlife+$E632),('PTRM input'!$N$424*(1+rvanilla08)^0.5)-SUM($N632:BB632),('PTRM input'!$N$424*(1+rvanilla08)^0.5)/A40stdlife))</f>
        <v>0</v>
      </c>
      <c r="BD632" s="251">
        <f ca="1">IF(A40stdlife="n/a","n/a",IF(BD$3&gt;(A40stdlife+$E632),('PTRM input'!$N$424*(1+rvanilla08)^0.5)-SUM($N632:BC632),('PTRM input'!$N$424*(1+rvanilla08)^0.5)/A40stdlife))</f>
        <v>0</v>
      </c>
      <c r="BE632" s="251">
        <f ca="1">IF(A40stdlife="n/a","n/a",IF(BE$3&gt;(A40stdlife+$E632),('PTRM input'!$N$424*(1+rvanilla08)^0.5)-SUM($N632:BD632),('PTRM input'!$N$424*(1+rvanilla08)^0.5)/A40stdlife))</f>
        <v>0</v>
      </c>
      <c r="BF632" s="251">
        <f ca="1">IF(A40stdlife="n/a","n/a",IF(BF$3&gt;(A40stdlife+$E632),('PTRM input'!$N$424*(1+rvanilla08)^0.5)-SUM($N632:BE632),('PTRM input'!$N$424*(1+rvanilla08)^0.5)/A40stdlife))</f>
        <v>0</v>
      </c>
      <c r="BG632" s="251">
        <f ca="1">IF(A40stdlife="n/a","n/a",IF(BG$3&gt;(A40stdlife+$E632),('PTRM input'!$N$424*(1+rvanilla08)^0.5)-SUM($N632:BF632),('PTRM input'!$N$424*(1+rvanilla08)^0.5)/A40stdlife))</f>
        <v>0</v>
      </c>
      <c r="BH632" s="251">
        <f ca="1">IF(A40stdlife="n/a","n/a",IF(BH$3&gt;(A40stdlife+$E632),('PTRM input'!$N$424*(1+rvanilla08)^0.5)-SUM($N632:BG632),('PTRM input'!$N$424*(1+rvanilla08)^0.5)/A40stdlife))</f>
        <v>0</v>
      </c>
      <c r="BI632" s="251">
        <f ca="1">IF(A40stdlife="n/a","n/a",IF(BI$3&gt;(A40stdlife+$E632),('PTRM input'!$N$424*(1+rvanilla08)^0.5)-SUM($N632:BH632),('PTRM input'!$N$424*(1+rvanilla08)^0.5)/A40stdlife))</f>
        <v>0</v>
      </c>
      <c r="BJ632" s="116"/>
      <c r="BK632" s="116"/>
      <c r="BL632" s="116"/>
      <c r="BM632" s="116"/>
    </row>
    <row r="633" spans="1:65" hidden="1" outlineLevel="2">
      <c r="A633" s="116"/>
      <c r="B633" s="19"/>
      <c r="C633" s="18"/>
      <c r="D633" s="760"/>
      <c r="E633" s="86">
        <v>9</v>
      </c>
      <c r="F633" s="259"/>
      <c r="G633" s="434"/>
      <c r="H633" s="435"/>
      <c r="I633" s="435"/>
      <c r="J633" s="435"/>
      <c r="K633" s="435"/>
      <c r="L633" s="435"/>
      <c r="M633" s="435"/>
      <c r="N633" s="435"/>
      <c r="O633" s="619"/>
      <c r="P633" s="433">
        <f ca="1">IF(A40stdlife="n/a","n/a",IF(P$3&gt;(A40stdlife+$E633),('PTRM input'!$O$424*(1+rvanilla09)^0.5)-SUM($O633:O633),('PTRM input'!$O$424*(1+rvanilla09)^0.5)/A40stdlife))</f>
        <v>0</v>
      </c>
      <c r="Q633" s="433">
        <f ca="1">IF(A40stdlife="n/a","n/a",IF(Q$3&gt;(A40stdlife+$E633),('PTRM input'!$O$424*(1+rvanilla09)^0.5)-SUM($O633:P633),('PTRM input'!$O$424*(1+rvanilla09)^0.5)/A40stdlife))</f>
        <v>0</v>
      </c>
      <c r="R633" s="251">
        <f ca="1">IF(A40stdlife="n/a","n/a",IF(R$3&gt;(A40stdlife+$E633),('PTRM input'!$O$424*(1+rvanilla09)^0.5)-SUM($O633:Q633),('PTRM input'!$O$424*(1+rvanilla09)^0.5)/A40stdlife))</f>
        <v>0</v>
      </c>
      <c r="S633" s="251">
        <f ca="1">IF(A40stdlife="n/a","n/a",IF(S$3&gt;(A40stdlife+$E633),('PTRM input'!$O$424*(1+rvanilla09)^0.5)-SUM($O633:R633),('PTRM input'!$O$424*(1+rvanilla09)^0.5)/A40stdlife))</f>
        <v>0</v>
      </c>
      <c r="T633" s="251">
        <f ca="1">IF(A40stdlife="n/a","n/a",IF(T$3&gt;(A40stdlife+$E633),('PTRM input'!$O$424*(1+rvanilla09)^0.5)-SUM($O633:S633),('PTRM input'!$O$424*(1+rvanilla09)^0.5)/A40stdlife))</f>
        <v>0</v>
      </c>
      <c r="U633" s="251">
        <f ca="1">IF(A40stdlife="n/a","n/a",IF(U$3&gt;(A40stdlife+$E633),('PTRM input'!$O$424*(1+rvanilla09)^0.5)-SUM($O633:T633),('PTRM input'!$O$424*(1+rvanilla09)^0.5)/A40stdlife))</f>
        <v>0</v>
      </c>
      <c r="V633" s="251">
        <f ca="1">IF(A40stdlife="n/a","n/a",IF(V$3&gt;(A40stdlife+$E633),('PTRM input'!$O$424*(1+rvanilla09)^0.5)-SUM($O633:U633),('PTRM input'!$O$424*(1+rvanilla09)^0.5)/A40stdlife))</f>
        <v>0</v>
      </c>
      <c r="W633" s="251">
        <f ca="1">IF(A40stdlife="n/a","n/a",IF(W$3&gt;(A40stdlife+$E633),('PTRM input'!$O$424*(1+rvanilla09)^0.5)-SUM($O633:V633),('PTRM input'!$O$424*(1+rvanilla09)^0.5)/A40stdlife))</f>
        <v>0</v>
      </c>
      <c r="X633" s="251">
        <f ca="1">IF(A40stdlife="n/a","n/a",IF(X$3&gt;(A40stdlife+$E633),('PTRM input'!$O$424*(1+rvanilla09)^0.5)-SUM($O633:W633),('PTRM input'!$O$424*(1+rvanilla09)^0.5)/A40stdlife))</f>
        <v>0</v>
      </c>
      <c r="Y633" s="251">
        <f ca="1">IF(A40stdlife="n/a","n/a",IF(Y$3&gt;(A40stdlife+$E633),('PTRM input'!$O$424*(1+rvanilla09)^0.5)-SUM($O633:X633),('PTRM input'!$O$424*(1+rvanilla09)^0.5)/A40stdlife))</f>
        <v>0</v>
      </c>
      <c r="Z633" s="251">
        <f ca="1">IF(A40stdlife="n/a","n/a",IF(Z$3&gt;(A40stdlife+$E633),('PTRM input'!$O$424*(1+rvanilla09)^0.5)-SUM($O633:Y633),('PTRM input'!$O$424*(1+rvanilla09)^0.5)/A40stdlife))</f>
        <v>0</v>
      </c>
      <c r="AA633" s="251">
        <f ca="1">IF(A40stdlife="n/a","n/a",IF(AA$3&gt;(A40stdlife+$E633),('PTRM input'!$O$424*(1+rvanilla09)^0.5)-SUM($O633:Z633),('PTRM input'!$O$424*(1+rvanilla09)^0.5)/A40stdlife))</f>
        <v>0</v>
      </c>
      <c r="AB633" s="251">
        <f ca="1">IF(A40stdlife="n/a","n/a",IF(AB$3&gt;(A40stdlife+$E633),('PTRM input'!$O$424*(1+rvanilla09)^0.5)-SUM($O633:AA633),('PTRM input'!$O$424*(1+rvanilla09)^0.5)/A40stdlife))</f>
        <v>0</v>
      </c>
      <c r="AC633" s="251">
        <f ca="1">IF(A40stdlife="n/a","n/a",IF(AC$3&gt;(A40stdlife+$E633),('PTRM input'!$O$424*(1+rvanilla09)^0.5)-SUM($O633:AB633),('PTRM input'!$O$424*(1+rvanilla09)^0.5)/A40stdlife))</f>
        <v>0</v>
      </c>
      <c r="AD633" s="251">
        <f ca="1">IF(A40stdlife="n/a","n/a",IF(AD$3&gt;(A40stdlife+$E633),('PTRM input'!$O$424*(1+rvanilla09)^0.5)-SUM($O633:AC633),('PTRM input'!$O$424*(1+rvanilla09)^0.5)/A40stdlife))</f>
        <v>0</v>
      </c>
      <c r="AE633" s="251">
        <f ca="1">IF(A40stdlife="n/a","n/a",IF(AE$3&gt;(A40stdlife+$E633),('PTRM input'!$O$424*(1+rvanilla09)^0.5)-SUM($O633:AD633),('PTRM input'!$O$424*(1+rvanilla09)^0.5)/A40stdlife))</f>
        <v>0</v>
      </c>
      <c r="AF633" s="251">
        <f ca="1">IF(A40stdlife="n/a","n/a",IF(AF$3&gt;(A40stdlife+$E633),('PTRM input'!$O$424*(1+rvanilla09)^0.5)-SUM($O633:AE633),('PTRM input'!$O$424*(1+rvanilla09)^0.5)/A40stdlife))</f>
        <v>0</v>
      </c>
      <c r="AG633" s="251">
        <f ca="1">IF(A40stdlife="n/a","n/a",IF(AG$3&gt;(A40stdlife+$E633),('PTRM input'!$O$424*(1+rvanilla09)^0.5)-SUM($O633:AF633),('PTRM input'!$O$424*(1+rvanilla09)^0.5)/A40stdlife))</f>
        <v>0</v>
      </c>
      <c r="AH633" s="251">
        <f ca="1">IF(A40stdlife="n/a","n/a",IF(AH$3&gt;(A40stdlife+$E633),('PTRM input'!$O$424*(1+rvanilla09)^0.5)-SUM($O633:AG633),('PTRM input'!$O$424*(1+rvanilla09)^0.5)/A40stdlife))</f>
        <v>0</v>
      </c>
      <c r="AI633" s="251">
        <f ca="1">IF(A40stdlife="n/a","n/a",IF(AI$3&gt;(A40stdlife+$E633),('PTRM input'!$O$424*(1+rvanilla09)^0.5)-SUM($O633:AH633),('PTRM input'!$O$424*(1+rvanilla09)^0.5)/A40stdlife))</f>
        <v>0</v>
      </c>
      <c r="AJ633" s="251">
        <f ca="1">IF(A40stdlife="n/a","n/a",IF(AJ$3&gt;(A40stdlife+$E633),('PTRM input'!$O$424*(1+rvanilla09)^0.5)-SUM($O633:AI633),('PTRM input'!$O$424*(1+rvanilla09)^0.5)/A40stdlife))</f>
        <v>0</v>
      </c>
      <c r="AK633" s="251">
        <f ca="1">IF(A40stdlife="n/a","n/a",IF(AK$3&gt;(A40stdlife+$E633),('PTRM input'!$O$424*(1+rvanilla09)^0.5)-SUM($O633:AJ633),('PTRM input'!$O$424*(1+rvanilla09)^0.5)/A40stdlife))</f>
        <v>0</v>
      </c>
      <c r="AL633" s="251">
        <f ca="1">IF(A40stdlife="n/a","n/a",IF(AL$3&gt;(A40stdlife+$E633),('PTRM input'!$O$424*(1+rvanilla09)^0.5)-SUM($O633:AK633),('PTRM input'!$O$424*(1+rvanilla09)^0.5)/A40stdlife))</f>
        <v>0</v>
      </c>
      <c r="AM633" s="251">
        <f ca="1">IF(A40stdlife="n/a","n/a",IF(AM$3&gt;(A40stdlife+$E633),('PTRM input'!$O$424*(1+rvanilla09)^0.5)-SUM($O633:AL633),('PTRM input'!$O$424*(1+rvanilla09)^0.5)/A40stdlife))</f>
        <v>0</v>
      </c>
      <c r="AN633" s="251">
        <f ca="1">IF(A40stdlife="n/a","n/a",IF(AN$3&gt;(A40stdlife+$E633),('PTRM input'!$O$424*(1+rvanilla09)^0.5)-SUM($O633:AM633),('PTRM input'!$O$424*(1+rvanilla09)^0.5)/A40stdlife))</f>
        <v>0</v>
      </c>
      <c r="AO633" s="251">
        <f ca="1">IF(A40stdlife="n/a","n/a",IF(AO$3&gt;(A40stdlife+$E633),('PTRM input'!$O$424*(1+rvanilla09)^0.5)-SUM($O633:AN633),('PTRM input'!$O$424*(1+rvanilla09)^0.5)/A40stdlife))</f>
        <v>0</v>
      </c>
      <c r="AP633" s="251">
        <f ca="1">IF(A40stdlife="n/a","n/a",IF(AP$3&gt;(A40stdlife+$E633),('PTRM input'!$O$424*(1+rvanilla09)^0.5)-SUM($O633:AO633),('PTRM input'!$O$424*(1+rvanilla09)^0.5)/A40stdlife))</f>
        <v>0</v>
      </c>
      <c r="AQ633" s="251">
        <f ca="1">IF(A40stdlife="n/a","n/a",IF(AQ$3&gt;(A40stdlife+$E633),('PTRM input'!$O$424*(1+rvanilla09)^0.5)-SUM($O633:AP633),('PTRM input'!$O$424*(1+rvanilla09)^0.5)/A40stdlife))</f>
        <v>0</v>
      </c>
      <c r="AR633" s="251">
        <f ca="1">IF(A40stdlife="n/a","n/a",IF(AR$3&gt;(A40stdlife+$E633),('PTRM input'!$O$424*(1+rvanilla09)^0.5)-SUM($O633:AQ633),('PTRM input'!$O$424*(1+rvanilla09)^0.5)/A40stdlife))</f>
        <v>0</v>
      </c>
      <c r="AS633" s="251">
        <f ca="1">IF(A40stdlife="n/a","n/a",IF(AS$3&gt;(A40stdlife+$E633),('PTRM input'!$O$424*(1+rvanilla09)^0.5)-SUM($O633:AR633),('PTRM input'!$O$424*(1+rvanilla09)^0.5)/A40stdlife))</f>
        <v>0</v>
      </c>
      <c r="AT633" s="251">
        <f ca="1">IF(A40stdlife="n/a","n/a",IF(AT$3&gt;(A40stdlife+$E633),('PTRM input'!$O$424*(1+rvanilla09)^0.5)-SUM($O633:AS633),('PTRM input'!$O$424*(1+rvanilla09)^0.5)/A40stdlife))</f>
        <v>0</v>
      </c>
      <c r="AU633" s="251">
        <f ca="1">IF(A40stdlife="n/a","n/a",IF(AU$3&gt;(A40stdlife+$E633),('PTRM input'!$O$424*(1+rvanilla09)^0.5)-SUM($O633:AT633),('PTRM input'!$O$424*(1+rvanilla09)^0.5)/A40stdlife))</f>
        <v>0</v>
      </c>
      <c r="AV633" s="251">
        <f ca="1">IF(A40stdlife="n/a","n/a",IF(AV$3&gt;(A40stdlife+$E633),('PTRM input'!$O$424*(1+rvanilla09)^0.5)-SUM($O633:AU633),('PTRM input'!$O$424*(1+rvanilla09)^0.5)/A40stdlife))</f>
        <v>0</v>
      </c>
      <c r="AW633" s="251">
        <f ca="1">IF(A40stdlife="n/a","n/a",IF(AW$3&gt;(A40stdlife+$E633),('PTRM input'!$O$424*(1+rvanilla09)^0.5)-SUM($O633:AV633),('PTRM input'!$O$424*(1+rvanilla09)^0.5)/A40stdlife))</f>
        <v>0</v>
      </c>
      <c r="AX633" s="251">
        <f ca="1">IF(A40stdlife="n/a","n/a",IF(AX$3&gt;(A40stdlife+$E633),('PTRM input'!$O$424*(1+rvanilla09)^0.5)-SUM($O633:AW633),('PTRM input'!$O$424*(1+rvanilla09)^0.5)/A40stdlife))</f>
        <v>0</v>
      </c>
      <c r="AY633" s="251">
        <f ca="1">IF(A40stdlife="n/a","n/a",IF(AY$3&gt;(A40stdlife+$E633),('PTRM input'!$O$424*(1+rvanilla09)^0.5)-SUM($O633:AX633),('PTRM input'!$O$424*(1+rvanilla09)^0.5)/A40stdlife))</f>
        <v>0</v>
      </c>
      <c r="AZ633" s="251">
        <f ca="1">IF(A40stdlife="n/a","n/a",IF(AZ$3&gt;(A40stdlife+$E633),('PTRM input'!$O$424*(1+rvanilla09)^0.5)-SUM($O633:AY633),('PTRM input'!$O$424*(1+rvanilla09)^0.5)/A40stdlife))</f>
        <v>0</v>
      </c>
      <c r="BA633" s="251">
        <f ca="1">IF(A40stdlife="n/a","n/a",IF(BA$3&gt;(A40stdlife+$E633),('PTRM input'!$O$424*(1+rvanilla09)^0.5)-SUM($O633:AZ633),('PTRM input'!$O$424*(1+rvanilla09)^0.5)/A40stdlife))</f>
        <v>0</v>
      </c>
      <c r="BB633" s="251">
        <f ca="1">IF(A40stdlife="n/a","n/a",IF(BB$3&gt;(A40stdlife+$E633),('PTRM input'!$O$424*(1+rvanilla09)^0.5)-SUM($O633:BA633),('PTRM input'!$O$424*(1+rvanilla09)^0.5)/A40stdlife))</f>
        <v>0</v>
      </c>
      <c r="BC633" s="251">
        <f ca="1">IF(A40stdlife="n/a","n/a",IF(BC$3&gt;(A40stdlife+$E633),('PTRM input'!$O$424*(1+rvanilla09)^0.5)-SUM($O633:BB633),('PTRM input'!$O$424*(1+rvanilla09)^0.5)/A40stdlife))</f>
        <v>0</v>
      </c>
      <c r="BD633" s="251">
        <f ca="1">IF(A40stdlife="n/a","n/a",IF(BD$3&gt;(A40stdlife+$E633),('PTRM input'!$O$424*(1+rvanilla09)^0.5)-SUM($O633:BC633),('PTRM input'!$O$424*(1+rvanilla09)^0.5)/A40stdlife))</f>
        <v>0</v>
      </c>
      <c r="BE633" s="251">
        <f ca="1">IF(A40stdlife="n/a","n/a",IF(BE$3&gt;(A40stdlife+$E633),('PTRM input'!$O$424*(1+rvanilla09)^0.5)-SUM($O633:BD633),('PTRM input'!$O$424*(1+rvanilla09)^0.5)/A40stdlife))</f>
        <v>0</v>
      </c>
      <c r="BF633" s="251">
        <f ca="1">IF(A40stdlife="n/a","n/a",IF(BF$3&gt;(A40stdlife+$E633),('PTRM input'!$O$424*(1+rvanilla09)^0.5)-SUM($O633:BE633),('PTRM input'!$O$424*(1+rvanilla09)^0.5)/A40stdlife))</f>
        <v>0</v>
      </c>
      <c r="BG633" s="251">
        <f ca="1">IF(A40stdlife="n/a","n/a",IF(BG$3&gt;(A40stdlife+$E633),('PTRM input'!$O$424*(1+rvanilla09)^0.5)-SUM($O633:BF633),('PTRM input'!$O$424*(1+rvanilla09)^0.5)/A40stdlife))</f>
        <v>0</v>
      </c>
      <c r="BH633" s="251">
        <f ca="1">IF(A40stdlife="n/a","n/a",IF(BH$3&gt;(A40stdlife+$E633),('PTRM input'!$O$424*(1+rvanilla09)^0.5)-SUM($O633:BG633),('PTRM input'!$O$424*(1+rvanilla09)^0.5)/A40stdlife))</f>
        <v>0</v>
      </c>
      <c r="BI633" s="251">
        <f ca="1">IF(A40stdlife="n/a","n/a",IF(BI$3&gt;(A40stdlife+$E633),('PTRM input'!$O$424*(1+rvanilla09)^0.5)-SUM($O633:BH633),('PTRM input'!$O$424*(1+rvanilla09)^0.5)/A40stdlife))</f>
        <v>0</v>
      </c>
      <c r="BJ633" s="116"/>
      <c r="BK633" s="116"/>
      <c r="BL633" s="116"/>
      <c r="BM633" s="116"/>
    </row>
    <row r="634" spans="1:65" hidden="1" outlineLevel="2">
      <c r="A634" s="116"/>
      <c r="B634" s="19"/>
      <c r="C634" s="18"/>
      <c r="D634" s="760"/>
      <c r="E634" s="87">
        <v>10</v>
      </c>
      <c r="F634" s="259"/>
      <c r="G634" s="434"/>
      <c r="H634" s="435"/>
      <c r="I634" s="435"/>
      <c r="J634" s="435"/>
      <c r="K634" s="435"/>
      <c r="L634" s="435"/>
      <c r="M634" s="435"/>
      <c r="N634" s="435"/>
      <c r="O634" s="435"/>
      <c r="P634" s="619"/>
      <c r="Q634" s="433">
        <f ca="1">IF(A40stdlife="n/a","n/a",IF(Q$3&gt;(A40stdlife+$E634),('PTRM input'!$P$424*(1+rvanilla10)^0.5)-SUM($P634:P634),('PTRM input'!$P$424*(1+rvanilla10)^0.5)/A40stdlife))</f>
        <v>0</v>
      </c>
      <c r="R634" s="251">
        <f ca="1">IF(A40stdlife="n/a","n/a",IF(R$3&gt;(A40stdlife+$E634),('PTRM input'!$P$424*(1+rvanilla10)^0.5)-SUM($P634:Q634),('PTRM input'!$P$424*(1+rvanilla10)^0.5)/A40stdlife))</f>
        <v>0</v>
      </c>
      <c r="S634" s="251">
        <f ca="1">IF(A40stdlife="n/a","n/a",IF(S$3&gt;(A40stdlife+$E634),('PTRM input'!$P$424*(1+rvanilla10)^0.5)-SUM($P634:R634),('PTRM input'!$P$424*(1+rvanilla10)^0.5)/A40stdlife))</f>
        <v>0</v>
      </c>
      <c r="T634" s="251">
        <f ca="1">IF(A40stdlife="n/a","n/a",IF(T$3&gt;(A40stdlife+$E634),('PTRM input'!$P$424*(1+rvanilla10)^0.5)-SUM($P634:S634),('PTRM input'!$P$424*(1+rvanilla10)^0.5)/A40stdlife))</f>
        <v>0</v>
      </c>
      <c r="U634" s="251">
        <f ca="1">IF(A40stdlife="n/a","n/a",IF(U$3&gt;(A40stdlife+$E634),('PTRM input'!$P$424*(1+rvanilla10)^0.5)-SUM($P634:T634),('PTRM input'!$P$424*(1+rvanilla10)^0.5)/A40stdlife))</f>
        <v>0</v>
      </c>
      <c r="V634" s="251">
        <f ca="1">IF(A40stdlife="n/a","n/a",IF(V$3&gt;(A40stdlife+$E634),('PTRM input'!$P$424*(1+rvanilla10)^0.5)-SUM($P634:U634),('PTRM input'!$P$424*(1+rvanilla10)^0.5)/A40stdlife))</f>
        <v>0</v>
      </c>
      <c r="W634" s="251">
        <f ca="1">IF(A40stdlife="n/a","n/a",IF(W$3&gt;(A40stdlife+$E634),('PTRM input'!$P$424*(1+rvanilla10)^0.5)-SUM($P634:V634),('PTRM input'!$P$424*(1+rvanilla10)^0.5)/A40stdlife))</f>
        <v>0</v>
      </c>
      <c r="X634" s="251">
        <f ca="1">IF(A40stdlife="n/a","n/a",IF(X$3&gt;(A40stdlife+$E634),('PTRM input'!$P$424*(1+rvanilla10)^0.5)-SUM($P634:W634),('PTRM input'!$P$424*(1+rvanilla10)^0.5)/A40stdlife))</f>
        <v>0</v>
      </c>
      <c r="Y634" s="251">
        <f ca="1">IF(A40stdlife="n/a","n/a",IF(Y$3&gt;(A40stdlife+$E634),('PTRM input'!$P$424*(1+rvanilla10)^0.5)-SUM($P634:X634),('PTRM input'!$P$424*(1+rvanilla10)^0.5)/A40stdlife))</f>
        <v>0</v>
      </c>
      <c r="Z634" s="251">
        <f ca="1">IF(A40stdlife="n/a","n/a",IF(Z$3&gt;(A40stdlife+$E634),('PTRM input'!$P$424*(1+rvanilla10)^0.5)-SUM($P634:Y634),('PTRM input'!$P$424*(1+rvanilla10)^0.5)/A40stdlife))</f>
        <v>0</v>
      </c>
      <c r="AA634" s="251">
        <f ca="1">IF(A40stdlife="n/a","n/a",IF(AA$3&gt;(A40stdlife+$E634),('PTRM input'!$P$424*(1+rvanilla10)^0.5)-SUM($P634:Z634),('PTRM input'!$P$424*(1+rvanilla10)^0.5)/A40stdlife))</f>
        <v>0</v>
      </c>
      <c r="AB634" s="251">
        <f ca="1">IF(A40stdlife="n/a","n/a",IF(AB$3&gt;(A40stdlife+$E634),('PTRM input'!$P$424*(1+rvanilla10)^0.5)-SUM($P634:AA634),('PTRM input'!$P$424*(1+rvanilla10)^0.5)/A40stdlife))</f>
        <v>0</v>
      </c>
      <c r="AC634" s="251">
        <f ca="1">IF(A40stdlife="n/a","n/a",IF(AC$3&gt;(A40stdlife+$E634),('PTRM input'!$P$424*(1+rvanilla10)^0.5)-SUM($P634:AB634),('PTRM input'!$P$424*(1+rvanilla10)^0.5)/A40stdlife))</f>
        <v>0</v>
      </c>
      <c r="AD634" s="251">
        <f ca="1">IF(A40stdlife="n/a","n/a",IF(AD$3&gt;(A40stdlife+$E634),('PTRM input'!$P$424*(1+rvanilla10)^0.5)-SUM($P634:AC634),('PTRM input'!$P$424*(1+rvanilla10)^0.5)/A40stdlife))</f>
        <v>0</v>
      </c>
      <c r="AE634" s="251">
        <f ca="1">IF(A40stdlife="n/a","n/a",IF(AE$3&gt;(A40stdlife+$E634),('PTRM input'!$P$424*(1+rvanilla10)^0.5)-SUM($P634:AD634),('PTRM input'!$P$424*(1+rvanilla10)^0.5)/A40stdlife))</f>
        <v>0</v>
      </c>
      <c r="AF634" s="251">
        <f ca="1">IF(A40stdlife="n/a","n/a",IF(AF$3&gt;(A40stdlife+$E634),('PTRM input'!$P$424*(1+rvanilla10)^0.5)-SUM($P634:AE634),('PTRM input'!$P$424*(1+rvanilla10)^0.5)/A40stdlife))</f>
        <v>0</v>
      </c>
      <c r="AG634" s="251">
        <f ca="1">IF(A40stdlife="n/a","n/a",IF(AG$3&gt;(A40stdlife+$E634),('PTRM input'!$P$424*(1+rvanilla10)^0.5)-SUM($P634:AF634),('PTRM input'!$P$424*(1+rvanilla10)^0.5)/A40stdlife))</f>
        <v>0</v>
      </c>
      <c r="AH634" s="251">
        <f ca="1">IF(A40stdlife="n/a","n/a",IF(AH$3&gt;(A40stdlife+$E634),('PTRM input'!$P$424*(1+rvanilla10)^0.5)-SUM($P634:AG634),('PTRM input'!$P$424*(1+rvanilla10)^0.5)/A40stdlife))</f>
        <v>0</v>
      </c>
      <c r="AI634" s="251">
        <f ca="1">IF(A40stdlife="n/a","n/a",IF(AI$3&gt;(A40stdlife+$E634),('PTRM input'!$P$424*(1+rvanilla10)^0.5)-SUM($P634:AH634),('PTRM input'!$P$424*(1+rvanilla10)^0.5)/A40stdlife))</f>
        <v>0</v>
      </c>
      <c r="AJ634" s="251">
        <f ca="1">IF(A40stdlife="n/a","n/a",IF(AJ$3&gt;(A40stdlife+$E634),('PTRM input'!$P$424*(1+rvanilla10)^0.5)-SUM($P634:AI634),('PTRM input'!$P$424*(1+rvanilla10)^0.5)/A40stdlife))</f>
        <v>0</v>
      </c>
      <c r="AK634" s="251">
        <f ca="1">IF(A40stdlife="n/a","n/a",IF(AK$3&gt;(A40stdlife+$E634),('PTRM input'!$P$424*(1+rvanilla10)^0.5)-SUM($P634:AJ634),('PTRM input'!$P$424*(1+rvanilla10)^0.5)/A40stdlife))</f>
        <v>0</v>
      </c>
      <c r="AL634" s="251">
        <f ca="1">IF(A40stdlife="n/a","n/a",IF(AL$3&gt;(A40stdlife+$E634),('PTRM input'!$P$424*(1+rvanilla10)^0.5)-SUM($P634:AK634),('PTRM input'!$P$424*(1+rvanilla10)^0.5)/A40stdlife))</f>
        <v>0</v>
      </c>
      <c r="AM634" s="251">
        <f ca="1">IF(A40stdlife="n/a","n/a",IF(AM$3&gt;(A40stdlife+$E634),('PTRM input'!$P$424*(1+rvanilla10)^0.5)-SUM($P634:AL634),('PTRM input'!$P$424*(1+rvanilla10)^0.5)/A40stdlife))</f>
        <v>0</v>
      </c>
      <c r="AN634" s="251">
        <f ca="1">IF(A40stdlife="n/a","n/a",IF(AN$3&gt;(A40stdlife+$E634),('PTRM input'!$P$424*(1+rvanilla10)^0.5)-SUM($P634:AM634),('PTRM input'!$P$424*(1+rvanilla10)^0.5)/A40stdlife))</f>
        <v>0</v>
      </c>
      <c r="AO634" s="251">
        <f ca="1">IF(A40stdlife="n/a","n/a",IF(AO$3&gt;(A40stdlife+$E634),('PTRM input'!$P$424*(1+rvanilla10)^0.5)-SUM($P634:AN634),('PTRM input'!$P$424*(1+rvanilla10)^0.5)/A40stdlife))</f>
        <v>0</v>
      </c>
      <c r="AP634" s="251">
        <f ca="1">IF(A40stdlife="n/a","n/a",IF(AP$3&gt;(A40stdlife+$E634),('PTRM input'!$P$424*(1+rvanilla10)^0.5)-SUM($P634:AO634),('PTRM input'!$P$424*(1+rvanilla10)^0.5)/A40stdlife))</f>
        <v>0</v>
      </c>
      <c r="AQ634" s="251">
        <f ca="1">IF(A40stdlife="n/a","n/a",IF(AQ$3&gt;(A40stdlife+$E634),('PTRM input'!$P$424*(1+rvanilla10)^0.5)-SUM($P634:AP634),('PTRM input'!$P$424*(1+rvanilla10)^0.5)/A40stdlife))</f>
        <v>0</v>
      </c>
      <c r="AR634" s="251">
        <f ca="1">IF(A40stdlife="n/a","n/a",IF(AR$3&gt;(A40stdlife+$E634),('PTRM input'!$P$424*(1+rvanilla10)^0.5)-SUM($P634:AQ634),('PTRM input'!$P$424*(1+rvanilla10)^0.5)/A40stdlife))</f>
        <v>0</v>
      </c>
      <c r="AS634" s="251">
        <f ca="1">IF(A40stdlife="n/a","n/a",IF(AS$3&gt;(A40stdlife+$E634),('PTRM input'!$P$424*(1+rvanilla10)^0.5)-SUM($P634:AR634),('PTRM input'!$P$424*(1+rvanilla10)^0.5)/A40stdlife))</f>
        <v>0</v>
      </c>
      <c r="AT634" s="251">
        <f ca="1">IF(A40stdlife="n/a","n/a",IF(AT$3&gt;(A40stdlife+$E634),('PTRM input'!$P$424*(1+rvanilla10)^0.5)-SUM($P634:AS634),('PTRM input'!$P$424*(1+rvanilla10)^0.5)/A40stdlife))</f>
        <v>0</v>
      </c>
      <c r="AU634" s="251">
        <f ca="1">IF(A40stdlife="n/a","n/a",IF(AU$3&gt;(A40stdlife+$E634),('PTRM input'!$P$424*(1+rvanilla10)^0.5)-SUM($P634:AT634),('PTRM input'!$P$424*(1+rvanilla10)^0.5)/A40stdlife))</f>
        <v>0</v>
      </c>
      <c r="AV634" s="251">
        <f ca="1">IF(A40stdlife="n/a","n/a",IF(AV$3&gt;(A40stdlife+$E634),('PTRM input'!$P$424*(1+rvanilla10)^0.5)-SUM($P634:AU634),('PTRM input'!$P$424*(1+rvanilla10)^0.5)/A40stdlife))</f>
        <v>0</v>
      </c>
      <c r="AW634" s="251">
        <f ca="1">IF(A40stdlife="n/a","n/a",IF(AW$3&gt;(A40stdlife+$E634),('PTRM input'!$P$424*(1+rvanilla10)^0.5)-SUM($P634:AV634),('PTRM input'!$P$424*(1+rvanilla10)^0.5)/A40stdlife))</f>
        <v>0</v>
      </c>
      <c r="AX634" s="251">
        <f ca="1">IF(A40stdlife="n/a","n/a",IF(AX$3&gt;(A40stdlife+$E634),('PTRM input'!$P$424*(1+rvanilla10)^0.5)-SUM($P634:AW634),('PTRM input'!$P$424*(1+rvanilla10)^0.5)/A40stdlife))</f>
        <v>0</v>
      </c>
      <c r="AY634" s="251">
        <f ca="1">IF(A40stdlife="n/a","n/a",IF(AY$3&gt;(A40stdlife+$E634),('PTRM input'!$P$424*(1+rvanilla10)^0.5)-SUM($P634:AX634),('PTRM input'!$P$424*(1+rvanilla10)^0.5)/A40stdlife))</f>
        <v>0</v>
      </c>
      <c r="AZ634" s="251">
        <f ca="1">IF(A40stdlife="n/a","n/a",IF(AZ$3&gt;(A40stdlife+$E634),('PTRM input'!$P$424*(1+rvanilla10)^0.5)-SUM($P634:AY634),('PTRM input'!$P$424*(1+rvanilla10)^0.5)/A40stdlife))</f>
        <v>0</v>
      </c>
      <c r="BA634" s="251">
        <f ca="1">IF(A40stdlife="n/a","n/a",IF(BA$3&gt;(A40stdlife+$E634),('PTRM input'!$P$424*(1+rvanilla10)^0.5)-SUM($P634:AZ634),('PTRM input'!$P$424*(1+rvanilla10)^0.5)/A40stdlife))</f>
        <v>0</v>
      </c>
      <c r="BB634" s="251">
        <f ca="1">IF(A40stdlife="n/a","n/a",IF(BB$3&gt;(A40stdlife+$E634),('PTRM input'!$P$424*(1+rvanilla10)^0.5)-SUM($P634:BA634),('PTRM input'!$P$424*(1+rvanilla10)^0.5)/A40stdlife))</f>
        <v>0</v>
      </c>
      <c r="BC634" s="251">
        <f ca="1">IF(A40stdlife="n/a","n/a",IF(BC$3&gt;(A40stdlife+$E634),('PTRM input'!$P$424*(1+rvanilla10)^0.5)-SUM($P634:BB634),('PTRM input'!$P$424*(1+rvanilla10)^0.5)/A40stdlife))</f>
        <v>0</v>
      </c>
      <c r="BD634" s="251">
        <f ca="1">IF(A40stdlife="n/a","n/a",IF(BD$3&gt;(A40stdlife+$E634),('PTRM input'!$P$424*(1+rvanilla10)^0.5)-SUM($P634:BC634),('PTRM input'!$P$424*(1+rvanilla10)^0.5)/A40stdlife))</f>
        <v>0</v>
      </c>
      <c r="BE634" s="251">
        <f ca="1">IF(A40stdlife="n/a","n/a",IF(BE$3&gt;(A40stdlife+$E634),('PTRM input'!$P$424*(1+rvanilla10)^0.5)-SUM($P634:BD634),('PTRM input'!$P$424*(1+rvanilla10)^0.5)/A40stdlife))</f>
        <v>0</v>
      </c>
      <c r="BF634" s="251">
        <f ca="1">IF(A40stdlife="n/a","n/a",IF(BF$3&gt;(A40stdlife+$E634),('PTRM input'!$P$424*(1+rvanilla10)^0.5)-SUM($P634:BE634),('PTRM input'!$P$424*(1+rvanilla10)^0.5)/A40stdlife))</f>
        <v>0</v>
      </c>
      <c r="BG634" s="251">
        <f ca="1">IF(A40stdlife="n/a","n/a",IF(BG$3&gt;(A40stdlife+$E634),('PTRM input'!$P$424*(1+rvanilla10)^0.5)-SUM($P634:BF634),('PTRM input'!$P$424*(1+rvanilla10)^0.5)/A40stdlife))</f>
        <v>0</v>
      </c>
      <c r="BH634" s="251">
        <f ca="1">IF(A40stdlife="n/a","n/a",IF(BH$3&gt;(A40stdlife+$E634),('PTRM input'!$P$424*(1+rvanilla10)^0.5)-SUM($P634:BG634),('PTRM input'!$P$424*(1+rvanilla10)^0.5)/A40stdlife))</f>
        <v>0</v>
      </c>
      <c r="BI634" s="251">
        <f ca="1">IF(A40stdlife="n/a","n/a",IF(BI$3&gt;(A40stdlife+$E634),('PTRM input'!$P$424*(1+rvanilla10)^0.5)-SUM($P634:BH634),('PTRM input'!$P$424*(1+rvanilla10)^0.5)/A40stdlife))</f>
        <v>0</v>
      </c>
      <c r="BJ634" s="116"/>
      <c r="BK634" s="116"/>
      <c r="BL634" s="116"/>
      <c r="BM634" s="116"/>
    </row>
    <row r="635" spans="1:65" hidden="1" outlineLevel="1" collapsed="1">
      <c r="A635" s="116"/>
      <c r="B635" s="9"/>
      <c r="C635" s="19">
        <f>Asset40</f>
        <v>0</v>
      </c>
      <c r="D635" s="9"/>
      <c r="E635" s="9"/>
      <c r="F635" s="260"/>
      <c r="G635" s="261">
        <f>SUM(G623:G634)</f>
        <v>0</v>
      </c>
      <c r="H635" s="261">
        <f t="shared" ref="H635:K635" ca="1" si="164">SUM(H623:H634)</f>
        <v>0</v>
      </c>
      <c r="I635" s="261">
        <f t="shared" ca="1" si="164"/>
        <v>0</v>
      </c>
      <c r="J635" s="261">
        <f t="shared" ca="1" si="164"/>
        <v>0</v>
      </c>
      <c r="K635" s="261">
        <f t="shared" ca="1" si="164"/>
        <v>0</v>
      </c>
      <c r="L635" s="261">
        <f t="shared" ref="L635:BI635" ca="1" si="165">SUM(L623:L634)</f>
        <v>0</v>
      </c>
      <c r="M635" s="261">
        <f t="shared" ca="1" si="165"/>
        <v>0</v>
      </c>
      <c r="N635" s="261">
        <f t="shared" ca="1" si="165"/>
        <v>0</v>
      </c>
      <c r="O635" s="261">
        <f t="shared" ca="1" si="165"/>
        <v>0</v>
      </c>
      <c r="P635" s="261">
        <f t="shared" ca="1" si="165"/>
        <v>0</v>
      </c>
      <c r="Q635" s="261">
        <f t="shared" ca="1" si="165"/>
        <v>0</v>
      </c>
      <c r="R635" s="371">
        <f t="shared" ca="1" si="165"/>
        <v>0</v>
      </c>
      <c r="S635" s="371">
        <f t="shared" ca="1" si="165"/>
        <v>0</v>
      </c>
      <c r="T635" s="371">
        <f t="shared" ca="1" si="165"/>
        <v>0</v>
      </c>
      <c r="U635" s="371">
        <f t="shared" ca="1" si="165"/>
        <v>0</v>
      </c>
      <c r="V635" s="371">
        <f t="shared" ca="1" si="165"/>
        <v>0</v>
      </c>
      <c r="W635" s="371">
        <f t="shared" ca="1" si="165"/>
        <v>0</v>
      </c>
      <c r="X635" s="371">
        <f t="shared" ca="1" si="165"/>
        <v>0</v>
      </c>
      <c r="Y635" s="371">
        <f t="shared" ca="1" si="165"/>
        <v>0</v>
      </c>
      <c r="Z635" s="371">
        <f t="shared" ca="1" si="165"/>
        <v>0</v>
      </c>
      <c r="AA635" s="371">
        <f t="shared" ca="1" si="165"/>
        <v>0</v>
      </c>
      <c r="AB635" s="371">
        <f t="shared" ca="1" si="165"/>
        <v>0</v>
      </c>
      <c r="AC635" s="371">
        <f t="shared" ca="1" si="165"/>
        <v>0</v>
      </c>
      <c r="AD635" s="371">
        <f t="shared" ca="1" si="165"/>
        <v>0</v>
      </c>
      <c r="AE635" s="371">
        <f t="shared" ca="1" si="165"/>
        <v>0</v>
      </c>
      <c r="AF635" s="371">
        <f t="shared" ca="1" si="165"/>
        <v>0</v>
      </c>
      <c r="AG635" s="371">
        <f t="shared" ca="1" si="165"/>
        <v>0</v>
      </c>
      <c r="AH635" s="371">
        <f t="shared" ca="1" si="165"/>
        <v>0</v>
      </c>
      <c r="AI635" s="371">
        <f t="shared" ca="1" si="165"/>
        <v>0</v>
      </c>
      <c r="AJ635" s="371">
        <f t="shared" ca="1" si="165"/>
        <v>0</v>
      </c>
      <c r="AK635" s="371">
        <f t="shared" ca="1" si="165"/>
        <v>0</v>
      </c>
      <c r="AL635" s="371">
        <f t="shared" ca="1" si="165"/>
        <v>0</v>
      </c>
      <c r="AM635" s="371">
        <f t="shared" ca="1" si="165"/>
        <v>0</v>
      </c>
      <c r="AN635" s="371">
        <f t="shared" ca="1" si="165"/>
        <v>0</v>
      </c>
      <c r="AO635" s="371">
        <f t="shared" ca="1" si="165"/>
        <v>0</v>
      </c>
      <c r="AP635" s="371">
        <f t="shared" ca="1" si="165"/>
        <v>0</v>
      </c>
      <c r="AQ635" s="371">
        <f t="shared" ca="1" si="165"/>
        <v>0</v>
      </c>
      <c r="AR635" s="371">
        <f t="shared" ca="1" si="165"/>
        <v>0</v>
      </c>
      <c r="AS635" s="371">
        <f t="shared" ca="1" si="165"/>
        <v>0</v>
      </c>
      <c r="AT635" s="371">
        <f t="shared" ca="1" si="165"/>
        <v>0</v>
      </c>
      <c r="AU635" s="371">
        <f t="shared" ca="1" si="165"/>
        <v>0</v>
      </c>
      <c r="AV635" s="371">
        <f t="shared" ca="1" si="165"/>
        <v>0</v>
      </c>
      <c r="AW635" s="371">
        <f t="shared" ca="1" si="165"/>
        <v>0</v>
      </c>
      <c r="AX635" s="371">
        <f t="shared" ca="1" si="165"/>
        <v>0</v>
      </c>
      <c r="AY635" s="371">
        <f t="shared" ca="1" si="165"/>
        <v>0</v>
      </c>
      <c r="AZ635" s="371">
        <f t="shared" ca="1" si="165"/>
        <v>0</v>
      </c>
      <c r="BA635" s="371">
        <f t="shared" ca="1" si="165"/>
        <v>0</v>
      </c>
      <c r="BB635" s="371">
        <f t="shared" ca="1" si="165"/>
        <v>0</v>
      </c>
      <c r="BC635" s="371">
        <f t="shared" ca="1" si="165"/>
        <v>0</v>
      </c>
      <c r="BD635" s="371">
        <f t="shared" ca="1" si="165"/>
        <v>0</v>
      </c>
      <c r="BE635" s="371">
        <f t="shared" ca="1" si="165"/>
        <v>0</v>
      </c>
      <c r="BF635" s="371">
        <f t="shared" ca="1" si="165"/>
        <v>0</v>
      </c>
      <c r="BG635" s="371">
        <f t="shared" ca="1" si="165"/>
        <v>0</v>
      </c>
      <c r="BH635" s="371">
        <f t="shared" ca="1" si="165"/>
        <v>0</v>
      </c>
      <c r="BI635" s="371">
        <f t="shared" ca="1" si="165"/>
        <v>0</v>
      </c>
      <c r="BJ635" s="116"/>
      <c r="BK635" s="116"/>
      <c r="BL635" s="116"/>
      <c r="BM635" s="116"/>
    </row>
    <row r="636" spans="1:65" hidden="1" outlineLevel="2">
      <c r="A636" s="116"/>
      <c r="B636" s="106">
        <f>C648</f>
        <v>0</v>
      </c>
      <c r="C636" s="614"/>
      <c r="D636" s="615" t="s">
        <v>236</v>
      </c>
      <c r="E636" s="614"/>
      <c r="F636" s="616"/>
      <c r="G636" s="617">
        <f>IF(('PTRM input'!$E$515='PTRM input'!$G$514),IF(G$3&gt;A41remlife,A41acvalue-SUM(F636:$F636),IF(A41remlife="N/A","n/a",A41acvalue/A41remlife)),'PTRM input'!G$560)</f>
        <v>0</v>
      </c>
      <c r="H636" s="617">
        <f>IF(('PTRM input'!$E$515='PTRM input'!$G$514),IF(H$3&gt;A41remlife,A41acvalue-SUM($F636:G636),IF(A41remlife="N/A","n/a",A41acvalue/A41remlife)),'PTRM input'!H$560)</f>
        <v>0</v>
      </c>
      <c r="I636" s="617">
        <f>IF(('PTRM input'!$E$515='PTRM input'!$G$514),IF(I$3&gt;A41remlife,A41acvalue-SUM($F636:H636),IF(A41remlife="N/A","n/a",A41acvalue/A41remlife)),'PTRM input'!I$560)</f>
        <v>0</v>
      </c>
      <c r="J636" s="617">
        <f>IF(('PTRM input'!$E$515='PTRM input'!$G$514),IF(J$3&gt;A41remlife,A41acvalue-SUM($F636:I636),IF(A41remlife="N/A","n/a",A41acvalue/A41remlife)),'PTRM input'!J$560)</f>
        <v>0</v>
      </c>
      <c r="K636" s="617">
        <f>IF(('PTRM input'!$E$515='PTRM input'!$G$514),IF(K$3&gt;A41remlife,A41acvalue-SUM($F636:J636),IF(A41remlife="N/A","n/a",A41acvalue/A41remlife)),'PTRM input'!K$560)</f>
        <v>0</v>
      </c>
      <c r="L636" s="617">
        <f>IF(('PTRM input'!$E$515='PTRM input'!$G$514),IF(L$3&gt;A41remlife,A41acvalue-SUM($F636:K636),IF(A41remlife="N/A","n/a",A41acvalue/A41remlife)),'PTRM input'!L$560)</f>
        <v>0</v>
      </c>
      <c r="M636" s="617">
        <f>IF(('PTRM input'!$E$515='PTRM input'!$G$514),IF(M$3&gt;A41remlife,A41acvalue-SUM($F636:L636),IF(A41remlife="N/A","n/a",A41acvalue/A41remlife)),'PTRM input'!M$560)</f>
        <v>0</v>
      </c>
      <c r="N636" s="617">
        <f>IF(('PTRM input'!$E$515='PTRM input'!$G$514),IF(N$3&gt;A41remlife,A41acvalue-SUM($F636:M636),IF(A41remlife="N/A","n/a",A41acvalue/A41remlife)),'PTRM input'!N$560)</f>
        <v>0</v>
      </c>
      <c r="O636" s="617">
        <f>IF(('PTRM input'!$E$515='PTRM input'!$G$514),IF(O$3&gt;A41remlife,A41acvalue-SUM($F636:N636),IF(A41remlife="N/A","n/a",A41acvalue/A41remlife)),'PTRM input'!O$560)</f>
        <v>0</v>
      </c>
      <c r="P636" s="617">
        <f>IF(('PTRM input'!$E$515='PTRM input'!$G$514),IF(P$3&gt;A41remlife,A41acvalue-SUM($F636:O636),IF(A41remlife="N/A","n/a",A41acvalue/A41remlife)),'PTRM input'!P$560)</f>
        <v>0</v>
      </c>
      <c r="Q636" s="617">
        <f>IF(('PTRM input'!$E$515='PTRM input'!$G$514),IF(Q$3&gt;A41remlife,A41acvalue-SUM($F636:P636),IF(A41remlife="N/A","n/a",A41acvalue/A41remlife)),'PTRM input'!Q$560)</f>
        <v>0</v>
      </c>
      <c r="R636" s="617">
        <f>IF(('PTRM input'!$E$515='PTRM input'!$G$514),IF(R$3&gt;A41remlife,A41acvalue-SUM($F636:Q636),IF(A41remlife="N/A","n/a",A41acvalue/A41remlife)),'PTRM input'!R$560)</f>
        <v>0</v>
      </c>
      <c r="S636" s="617">
        <f>IF(('PTRM input'!$E$515='PTRM input'!$G$514),IF(S$3&gt;A41remlife,A41acvalue-SUM($F636:R636),IF(A41remlife="N/A","n/a",A41acvalue/A41remlife)),'PTRM input'!S$560)</f>
        <v>0</v>
      </c>
      <c r="T636" s="617">
        <f>IF(('PTRM input'!$E$515='PTRM input'!$G$514),IF(T$3&gt;A41remlife,A41acvalue-SUM($F636:S636),IF(A41remlife="N/A","n/a",A41acvalue/A41remlife)),'PTRM input'!T$560)</f>
        <v>0</v>
      </c>
      <c r="U636" s="617">
        <f>IF(('PTRM input'!$E$515='PTRM input'!$G$514),IF(U$3&gt;A41remlife,A41acvalue-SUM($F636:T636),IF(A41remlife="N/A","n/a",A41acvalue/A41remlife)),'PTRM input'!U$560)</f>
        <v>0</v>
      </c>
      <c r="V636" s="617">
        <f>IF(('PTRM input'!$E$515='PTRM input'!$G$514),IF(V$3&gt;A41remlife,A41acvalue-SUM($F636:U636),IF(A41remlife="N/A","n/a",A41acvalue/A41remlife)),'PTRM input'!V$560)</f>
        <v>0</v>
      </c>
      <c r="W636" s="617">
        <f>IF(('PTRM input'!$E$515='PTRM input'!$G$514),IF(W$3&gt;A41remlife,A41acvalue-SUM($F636:V636),IF(A41remlife="N/A","n/a",A41acvalue/A41remlife)),'PTRM input'!W$560)</f>
        <v>0</v>
      </c>
      <c r="X636" s="617">
        <f>IF(('PTRM input'!$E$515='PTRM input'!$G$514),IF(X$3&gt;A41remlife,A41acvalue-SUM($F636:W636),IF(A41remlife="N/A","n/a",A41acvalue/A41remlife)),'PTRM input'!X$560)</f>
        <v>0</v>
      </c>
      <c r="Y636" s="617">
        <f>IF(('PTRM input'!$E$515='PTRM input'!$G$514),IF(Y$3&gt;A41remlife,A41acvalue-SUM($F636:X636),IF(A41remlife="N/A","n/a",A41acvalue/A41remlife)),'PTRM input'!Y$560)</f>
        <v>0</v>
      </c>
      <c r="Z636" s="617">
        <f>IF(('PTRM input'!$E$515='PTRM input'!$G$514),IF(Z$3&gt;A41remlife,A41acvalue-SUM($F636:Y636),IF(A41remlife="N/A","n/a",A41acvalue/A41remlife)),'PTRM input'!Z$560)</f>
        <v>0</v>
      </c>
      <c r="AA636" s="617">
        <f>IF(('PTRM input'!$E$515='PTRM input'!$G$514),IF(AA$3&gt;A41remlife,A41acvalue-SUM($F636:Z636),IF(A41remlife="N/A","n/a",A41acvalue/A41remlife)),'PTRM input'!AA$560)</f>
        <v>0</v>
      </c>
      <c r="AB636" s="617">
        <f>IF(('PTRM input'!$E$515='PTRM input'!$G$514),IF(AB$3&gt;A41remlife,A41acvalue-SUM($F636:AA636),IF(A41remlife="N/A","n/a",A41acvalue/A41remlife)),'PTRM input'!AB$560)</f>
        <v>0</v>
      </c>
      <c r="AC636" s="617">
        <f>IF(('PTRM input'!$E$515='PTRM input'!$G$514),IF(AC$3&gt;A41remlife,A41acvalue-SUM($F636:AB636),IF(A41remlife="N/A","n/a",A41acvalue/A41remlife)),'PTRM input'!AC$560)</f>
        <v>0</v>
      </c>
      <c r="AD636" s="617">
        <f>IF(('PTRM input'!$E$515='PTRM input'!$G$514),IF(AD$3&gt;A41remlife,A41acvalue-SUM($F636:AC636),IF(A41remlife="N/A","n/a",A41acvalue/A41remlife)),'PTRM input'!AD$560)</f>
        <v>0</v>
      </c>
      <c r="AE636" s="617">
        <f>IF(('PTRM input'!$E$515='PTRM input'!$G$514),IF(AE$3&gt;A41remlife,A41acvalue-SUM($F636:AD636),IF(A41remlife="N/A","n/a",A41acvalue/A41remlife)),'PTRM input'!AE$560)</f>
        <v>0</v>
      </c>
      <c r="AF636" s="617">
        <f>IF(('PTRM input'!$E$515='PTRM input'!$G$514),IF(AF$3&gt;A41remlife,A41acvalue-SUM($F636:AE636),IF(A41remlife="N/A","n/a",A41acvalue/A41remlife)),'PTRM input'!AF$560)</f>
        <v>0</v>
      </c>
      <c r="AG636" s="617">
        <f>IF(('PTRM input'!$E$515='PTRM input'!$G$514),IF(AG$3&gt;A41remlife,A41acvalue-SUM($F636:AF636),IF(A41remlife="N/A","n/a",A41acvalue/A41remlife)),'PTRM input'!AG$560)</f>
        <v>0</v>
      </c>
      <c r="AH636" s="617">
        <f>IF(('PTRM input'!$E$515='PTRM input'!$G$514),IF(AH$3&gt;A41remlife,A41acvalue-SUM($F636:AG636),IF(A41remlife="N/A","n/a",A41acvalue/A41remlife)),'PTRM input'!AH$560)</f>
        <v>0</v>
      </c>
      <c r="AI636" s="617">
        <f>IF(('PTRM input'!$E$515='PTRM input'!$G$514),IF(AI$3&gt;A41remlife,A41acvalue-SUM($F636:AH636),IF(A41remlife="N/A","n/a",A41acvalue/A41remlife)),'PTRM input'!AI$560)</f>
        <v>0</v>
      </c>
      <c r="AJ636" s="617">
        <f>IF(('PTRM input'!$E$515='PTRM input'!$G$514),IF(AJ$3&gt;A41remlife,A41acvalue-SUM($F636:AI636),IF(A41remlife="N/A","n/a",A41acvalue/A41remlife)),'PTRM input'!AJ$560)</f>
        <v>0</v>
      </c>
      <c r="AK636" s="617">
        <f>IF(('PTRM input'!$E$515='PTRM input'!$G$514),IF(AK$3&gt;A41remlife,A41acvalue-SUM($F636:AJ636),IF(A41remlife="N/A","n/a",A41acvalue/A41remlife)),'PTRM input'!AK$560)</f>
        <v>0</v>
      </c>
      <c r="AL636" s="617">
        <f>IF(('PTRM input'!$E$515='PTRM input'!$G$514),IF(AL$3&gt;A41remlife,A41acvalue-SUM($F636:AK636),IF(A41remlife="N/A","n/a",A41acvalue/A41remlife)),'PTRM input'!AL$560)</f>
        <v>0</v>
      </c>
      <c r="AM636" s="617">
        <f>IF(('PTRM input'!$E$515='PTRM input'!$G$514),IF(AM$3&gt;A41remlife,A41acvalue-SUM($F636:AL636),IF(A41remlife="N/A","n/a",A41acvalue/A41remlife)),'PTRM input'!AM$560)</f>
        <v>0</v>
      </c>
      <c r="AN636" s="617">
        <f>IF(('PTRM input'!$E$515='PTRM input'!$G$514),IF(AN$3&gt;A41remlife,A41acvalue-SUM($F636:AM636),IF(A41remlife="N/A","n/a",A41acvalue/A41remlife)),'PTRM input'!AN$560)</f>
        <v>0</v>
      </c>
      <c r="AO636" s="617">
        <f>IF(('PTRM input'!$E$515='PTRM input'!$G$514),IF(AO$3&gt;A41remlife,A41acvalue-SUM($F636:AN636),IF(A41remlife="N/A","n/a",A41acvalue/A41remlife)),'PTRM input'!AO$560)</f>
        <v>0</v>
      </c>
      <c r="AP636" s="617">
        <f>IF(('PTRM input'!$E$515='PTRM input'!$G$514),IF(AP$3&gt;A41remlife,A41acvalue-SUM($F636:AO636),IF(A41remlife="N/A","n/a",A41acvalue/A41remlife)),'PTRM input'!AP$560)</f>
        <v>0</v>
      </c>
      <c r="AQ636" s="617">
        <f>IF(('PTRM input'!$E$515='PTRM input'!$G$514),IF(AQ$3&gt;A41remlife,A41acvalue-SUM($F636:AP636),IF(A41remlife="N/A","n/a",A41acvalue/A41remlife)),'PTRM input'!AQ$560)</f>
        <v>0</v>
      </c>
      <c r="AR636" s="617">
        <f>IF(('PTRM input'!$E$515='PTRM input'!$G$514),IF(AR$3&gt;A41remlife,A41acvalue-SUM($F636:AQ636),IF(A41remlife="N/A","n/a",A41acvalue/A41remlife)),'PTRM input'!AR$560)</f>
        <v>0</v>
      </c>
      <c r="AS636" s="617">
        <f>IF(('PTRM input'!$E$515='PTRM input'!$G$514),IF(AS$3&gt;A41remlife,A41acvalue-SUM($F636:AR636),IF(A41remlife="N/A","n/a",A41acvalue/A41remlife)),'PTRM input'!AS$560)</f>
        <v>0</v>
      </c>
      <c r="AT636" s="617">
        <f>IF(('PTRM input'!$E$515='PTRM input'!$G$514),IF(AT$3&gt;A41remlife,A41acvalue-SUM($F636:AS636),IF(A41remlife="N/A","n/a",A41acvalue/A41remlife)),'PTRM input'!AT$560)</f>
        <v>0</v>
      </c>
      <c r="AU636" s="617">
        <f>IF(('PTRM input'!$E$515='PTRM input'!$G$514),IF(AU$3&gt;A41remlife,A41acvalue-SUM($F636:AT636),IF(A41remlife="N/A","n/a",A41acvalue/A41remlife)),'PTRM input'!AU$560)</f>
        <v>0</v>
      </c>
      <c r="AV636" s="617">
        <f>IF(('PTRM input'!$E$515='PTRM input'!$G$514),IF(AV$3&gt;A41remlife,A41acvalue-SUM($F636:AU636),IF(A41remlife="N/A","n/a",A41acvalue/A41remlife)),'PTRM input'!AV$560)</f>
        <v>0</v>
      </c>
      <c r="AW636" s="617">
        <f>IF(('PTRM input'!$E$515='PTRM input'!$G$514),IF(AW$3&gt;A41remlife,A41acvalue-SUM($F636:AV636),IF(A41remlife="N/A","n/a",A41acvalue/A41remlife)),'PTRM input'!AW$560)</f>
        <v>0</v>
      </c>
      <c r="AX636" s="617">
        <f>IF(('PTRM input'!$E$515='PTRM input'!$G$514),IF(AX$3&gt;A41remlife,A41acvalue-SUM($F636:AW636),IF(A41remlife="N/A","n/a",A41acvalue/A41remlife)),'PTRM input'!AX$560)</f>
        <v>0</v>
      </c>
      <c r="AY636" s="617">
        <f>IF(('PTRM input'!$E$515='PTRM input'!$G$514),IF(AY$3&gt;A41remlife,A41acvalue-SUM($F636:AX636),IF(A41remlife="N/A","n/a",A41acvalue/A41remlife)),'PTRM input'!AY$560)</f>
        <v>0</v>
      </c>
      <c r="AZ636" s="617">
        <f>IF(('PTRM input'!$E$515='PTRM input'!$G$514),IF(AZ$3&gt;A41remlife,A41acvalue-SUM($F636:AY636),IF(A41remlife="N/A","n/a",A41acvalue/A41remlife)),'PTRM input'!AZ$560)</f>
        <v>0</v>
      </c>
      <c r="BA636" s="617">
        <f>IF(('PTRM input'!$E$515='PTRM input'!$G$514),IF(BA$3&gt;A41remlife,A41acvalue-SUM($F636:AZ636),IF(A41remlife="N/A","n/a",A41acvalue/A41remlife)),'PTRM input'!BA$560)</f>
        <v>0</v>
      </c>
      <c r="BB636" s="617">
        <f>IF(('PTRM input'!$E$515='PTRM input'!$G$514),IF(BB$3&gt;A41remlife,A41acvalue-SUM($F636:BA636),IF(A41remlife="N/A","n/a",A41acvalue/A41remlife)),'PTRM input'!BB$560)</f>
        <v>0</v>
      </c>
      <c r="BC636" s="617">
        <f>IF(('PTRM input'!$E$515='PTRM input'!$G$514),IF(BC$3&gt;A41remlife,A41acvalue-SUM($F636:BB636),IF(A41remlife="N/A","n/a",A41acvalue/A41remlife)),'PTRM input'!BC$560)</f>
        <v>0</v>
      </c>
      <c r="BD636" s="617">
        <f>IF(('PTRM input'!$E$515='PTRM input'!$G$514),IF(BD$3&gt;A41remlife,A41acvalue-SUM($F636:BC636),IF(A41remlife="N/A","n/a",A41acvalue/A41remlife)),'PTRM input'!BD$560)</f>
        <v>0</v>
      </c>
      <c r="BE636" s="617">
        <f>IF(('PTRM input'!$E$515='PTRM input'!$G$514),IF(BE$3&gt;A41remlife,A41acvalue-SUM($F636:BD636),IF(A41remlife="N/A","n/a",A41acvalue/A41remlife)),'PTRM input'!BE$560)</f>
        <v>0</v>
      </c>
      <c r="BF636" s="617">
        <f>IF(('PTRM input'!$E$515='PTRM input'!$G$514),IF(BF$3&gt;A41remlife,A41acvalue-SUM($F636:BE636),IF(A41remlife="N/A","n/a",A41acvalue/A41remlife)),'PTRM input'!BF$560)</f>
        <v>0</v>
      </c>
      <c r="BG636" s="617">
        <f>IF(('PTRM input'!$E$515='PTRM input'!$G$514),IF(BG$3&gt;A41remlife,A41acvalue-SUM($F636:BF636),IF(A41remlife="N/A","n/a",A41acvalue/A41remlife)),'PTRM input'!BG$560)</f>
        <v>0</v>
      </c>
      <c r="BH636" s="617">
        <f>IF(('PTRM input'!$E$515='PTRM input'!$G$514),IF(BH$3&gt;A41remlife,A41acvalue-SUM($F636:BG636),IF(A41remlife="N/A","n/a",A41acvalue/A41remlife)),'PTRM input'!BH$560)</f>
        <v>0</v>
      </c>
      <c r="BI636" s="617">
        <f>IF(('PTRM input'!$E$515='PTRM input'!$G$514),IF(BI$3&gt;A41remlife,A41acvalue-SUM($F636:BH636),IF(A41remlife="N/A","n/a",A41acvalue/A41remlife)),'PTRM input'!BI$560)</f>
        <v>0</v>
      </c>
      <c r="BJ636" s="116"/>
      <c r="BK636" s="116"/>
      <c r="BL636" s="116"/>
      <c r="BM636" s="116"/>
    </row>
    <row r="637" spans="1:65" ht="12.75" hidden="1" customHeight="1" outlineLevel="2">
      <c r="A637" s="116"/>
      <c r="B637" s="19"/>
      <c r="C637" s="18"/>
      <c r="D637" s="760" t="s">
        <v>237</v>
      </c>
      <c r="E637" s="86">
        <v>0</v>
      </c>
      <c r="F637" s="259"/>
      <c r="G637" s="433"/>
      <c r="H637" s="433"/>
      <c r="I637" s="433"/>
      <c r="J637" s="433"/>
      <c r="K637" s="433"/>
      <c r="L637" s="433"/>
      <c r="M637" s="433"/>
      <c r="N637" s="433"/>
      <c r="O637" s="433"/>
      <c r="P637" s="433"/>
      <c r="Q637" s="433"/>
      <c r="R637" s="251"/>
      <c r="S637" s="251"/>
      <c r="T637" s="251"/>
      <c r="U637" s="251"/>
      <c r="V637" s="251"/>
      <c r="W637" s="251"/>
      <c r="X637" s="251"/>
      <c r="Y637" s="251"/>
      <c r="Z637" s="251"/>
      <c r="AA637" s="251"/>
      <c r="AB637" s="251"/>
      <c r="AC637" s="251"/>
      <c r="AD637" s="251"/>
      <c r="AE637" s="251"/>
      <c r="AF637" s="251"/>
      <c r="AG637" s="251"/>
      <c r="AH637" s="251"/>
      <c r="AI637" s="251"/>
      <c r="AJ637" s="251"/>
      <c r="AK637" s="251"/>
      <c r="AL637" s="251"/>
      <c r="AM637" s="251"/>
      <c r="AN637" s="251"/>
      <c r="AO637" s="251"/>
      <c r="AP637" s="251"/>
      <c r="AQ637" s="251"/>
      <c r="AR637" s="251"/>
      <c r="AS637" s="251"/>
      <c r="AT637" s="251"/>
      <c r="AU637" s="251"/>
      <c r="AV637" s="251"/>
      <c r="AW637" s="251"/>
      <c r="AX637" s="251"/>
      <c r="AY637" s="251"/>
      <c r="AZ637" s="251"/>
      <c r="BA637" s="251"/>
      <c r="BB637" s="251"/>
      <c r="BC637" s="251"/>
      <c r="BD637" s="251"/>
      <c r="BE637" s="251"/>
      <c r="BF637" s="251"/>
      <c r="BG637" s="251"/>
      <c r="BH637" s="251"/>
      <c r="BI637" s="251"/>
      <c r="BJ637" s="116"/>
      <c r="BK637" s="116"/>
      <c r="BL637" s="116"/>
      <c r="BM637" s="116"/>
    </row>
    <row r="638" spans="1:65" hidden="1" outlineLevel="2">
      <c r="A638" s="116"/>
      <c r="B638" s="19"/>
      <c r="C638" s="18"/>
      <c r="D638" s="760"/>
      <c r="E638" s="86">
        <v>1</v>
      </c>
      <c r="F638" s="259"/>
      <c r="G638" s="618"/>
      <c r="H638" s="433">
        <f ca="1">IF(A41stdlife="n/a","n/a",IF(H$3&gt;(A41stdlife+$E638),('PTRM input'!$G$425*(1+rvanilla01)^0.5)-SUM(G638:$G638),('PTRM input'!$G$425*(1+rvanilla01)^0.5)/A41stdlife))</f>
        <v>0</v>
      </c>
      <c r="I638" s="433">
        <f ca="1">IF(A41stdlife="n/a","n/a",IF(I$3&gt;(A41stdlife+$E638),('PTRM input'!$G$425*(1+rvanilla01)^0.5)-SUM($G638:H638),('PTRM input'!$G$425*(1+rvanilla01)^0.5)/A41stdlife))</f>
        <v>0</v>
      </c>
      <c r="J638" s="433">
        <f ca="1">IF(A41stdlife="n/a","n/a",IF(J$3&gt;(A41stdlife+$E638),('PTRM input'!$G$425*(1+rvanilla01)^0.5)-SUM($G638:I638),('PTRM input'!$G$425*(1+rvanilla01)^0.5)/A41stdlife))</f>
        <v>0</v>
      </c>
      <c r="K638" s="433">
        <f ca="1">IF(A41stdlife="n/a","n/a",IF(K$3&gt;(A41stdlife+$E638),('PTRM input'!$G$425*(1+rvanilla01)^0.5)-SUM($G638:J638),('PTRM input'!$G$425*(1+rvanilla01)^0.5)/A41stdlife))</f>
        <v>0</v>
      </c>
      <c r="L638" s="433">
        <f ca="1">IF(A41stdlife="n/a","n/a",IF(L$3&gt;(A41stdlife+$E638),('PTRM input'!$G$425*(1+rvanilla01)^0.5)-SUM($G638:K638),('PTRM input'!$G$425*(1+rvanilla01)^0.5)/A41stdlife))</f>
        <v>0</v>
      </c>
      <c r="M638" s="433">
        <f ca="1">IF(A41stdlife="n/a","n/a",IF(M$3&gt;(A41stdlife+$E638),('PTRM input'!$G$425*(1+rvanilla01)^0.5)-SUM($G638:L638),('PTRM input'!$G$425*(1+rvanilla01)^0.5)/A41stdlife))</f>
        <v>0</v>
      </c>
      <c r="N638" s="433">
        <f ca="1">IF(A41stdlife="n/a","n/a",IF(N$3&gt;(A41stdlife+$E638),('PTRM input'!$G$425*(1+rvanilla01)^0.5)-SUM($G638:M638),('PTRM input'!$G$425*(1+rvanilla01)^0.5)/A41stdlife))</f>
        <v>0</v>
      </c>
      <c r="O638" s="433">
        <f ca="1">IF(A41stdlife="n/a","n/a",IF(O$3&gt;(A41stdlife+$E638),('PTRM input'!$G$425*(1+rvanilla01)^0.5)-SUM($G638:N638),('PTRM input'!$G$425*(1+rvanilla01)^0.5)/A41stdlife))</f>
        <v>0</v>
      </c>
      <c r="P638" s="433">
        <f ca="1">IF(A41stdlife="n/a","n/a",IF(P$3&gt;(A41stdlife+$E638),('PTRM input'!$G$425*(1+rvanilla01)^0.5)-SUM($G638:O638),('PTRM input'!$G$425*(1+rvanilla01)^0.5)/A41stdlife))</f>
        <v>0</v>
      </c>
      <c r="Q638" s="433">
        <f ca="1">IF(A41stdlife="n/a","n/a",IF(Q$3&gt;(A41stdlife+$E638),('PTRM input'!$G$425*(1+rvanilla01)^0.5)-SUM($G638:P638),('PTRM input'!$G$425*(1+rvanilla01)^0.5)/A41stdlife))</f>
        <v>0</v>
      </c>
      <c r="R638" s="251">
        <f ca="1">IF(A41stdlife="n/a","n/a",IF(R$3&gt;(A41stdlife+$E638),('PTRM input'!$G$425*(1+rvanilla01)^0.5)-SUM($G638:Q638),('PTRM input'!$G$425*(1+rvanilla01)^0.5)/A41stdlife))</f>
        <v>0</v>
      </c>
      <c r="S638" s="251">
        <f ca="1">IF(A41stdlife="n/a","n/a",IF(S$3&gt;(A41stdlife+$E638),('PTRM input'!$G$425*(1+rvanilla01)^0.5)-SUM($G638:R638),('PTRM input'!$G$425*(1+rvanilla01)^0.5)/A41stdlife))</f>
        <v>0</v>
      </c>
      <c r="T638" s="251">
        <f ca="1">IF(A41stdlife="n/a","n/a",IF(T$3&gt;(A41stdlife+$E638),('PTRM input'!$G$425*(1+rvanilla01)^0.5)-SUM($G638:S638),('PTRM input'!$G$425*(1+rvanilla01)^0.5)/A41stdlife))</f>
        <v>0</v>
      </c>
      <c r="U638" s="251">
        <f ca="1">IF(A41stdlife="n/a","n/a",IF(U$3&gt;(A41stdlife+$E638),('PTRM input'!$G$425*(1+rvanilla01)^0.5)-SUM($G638:T638),('PTRM input'!$G$425*(1+rvanilla01)^0.5)/A41stdlife))</f>
        <v>0</v>
      </c>
      <c r="V638" s="251">
        <f ca="1">IF(A41stdlife="n/a","n/a",IF(V$3&gt;(A41stdlife+$E638),('PTRM input'!$G$425*(1+rvanilla01)^0.5)-SUM($G638:U638),('PTRM input'!$G$425*(1+rvanilla01)^0.5)/A41stdlife))</f>
        <v>0</v>
      </c>
      <c r="W638" s="251">
        <f ca="1">IF(A41stdlife="n/a","n/a",IF(W$3&gt;(A41stdlife+$E638),('PTRM input'!$G$425*(1+rvanilla01)^0.5)-SUM($G638:V638),('PTRM input'!$G$425*(1+rvanilla01)^0.5)/A41stdlife))</f>
        <v>0</v>
      </c>
      <c r="X638" s="251">
        <f ca="1">IF(A41stdlife="n/a","n/a",IF(X$3&gt;(A41stdlife+$E638),('PTRM input'!$G$425*(1+rvanilla01)^0.5)-SUM($G638:W638),('PTRM input'!$G$425*(1+rvanilla01)^0.5)/A41stdlife))</f>
        <v>0</v>
      </c>
      <c r="Y638" s="251">
        <f ca="1">IF(A41stdlife="n/a","n/a",IF(Y$3&gt;(A41stdlife+$E638),('PTRM input'!$G$425*(1+rvanilla01)^0.5)-SUM($G638:X638),('PTRM input'!$G$425*(1+rvanilla01)^0.5)/A41stdlife))</f>
        <v>0</v>
      </c>
      <c r="Z638" s="251">
        <f ca="1">IF(A41stdlife="n/a","n/a",IF(Z$3&gt;(A41stdlife+$E638),('PTRM input'!$G$425*(1+rvanilla01)^0.5)-SUM($G638:Y638),('PTRM input'!$G$425*(1+rvanilla01)^0.5)/A41stdlife))</f>
        <v>0</v>
      </c>
      <c r="AA638" s="251">
        <f ca="1">IF(A41stdlife="n/a","n/a",IF(AA$3&gt;(A41stdlife+$E638),('PTRM input'!$G$425*(1+rvanilla01)^0.5)-SUM($G638:Z638),('PTRM input'!$G$425*(1+rvanilla01)^0.5)/A41stdlife))</f>
        <v>0</v>
      </c>
      <c r="AB638" s="251">
        <f ca="1">IF(A41stdlife="n/a","n/a",IF(AB$3&gt;(A41stdlife+$E638),('PTRM input'!$G$425*(1+rvanilla01)^0.5)-SUM($G638:AA638),('PTRM input'!$G$425*(1+rvanilla01)^0.5)/A41stdlife))</f>
        <v>0</v>
      </c>
      <c r="AC638" s="251">
        <f ca="1">IF(A41stdlife="n/a","n/a",IF(AC$3&gt;(A41stdlife+$E638),('PTRM input'!$G$425*(1+rvanilla01)^0.5)-SUM($G638:AB638),('PTRM input'!$G$425*(1+rvanilla01)^0.5)/A41stdlife))</f>
        <v>0</v>
      </c>
      <c r="AD638" s="251">
        <f ca="1">IF(A41stdlife="n/a","n/a",IF(AD$3&gt;(A41stdlife+$E638),('PTRM input'!$G$425*(1+rvanilla01)^0.5)-SUM($G638:AC638),('PTRM input'!$G$425*(1+rvanilla01)^0.5)/A41stdlife))</f>
        <v>0</v>
      </c>
      <c r="AE638" s="251">
        <f ca="1">IF(A41stdlife="n/a","n/a",IF(AE$3&gt;(A41stdlife+$E638),('PTRM input'!$G$425*(1+rvanilla01)^0.5)-SUM($G638:AD638),('PTRM input'!$G$425*(1+rvanilla01)^0.5)/A41stdlife))</f>
        <v>0</v>
      </c>
      <c r="AF638" s="251">
        <f ca="1">IF(A41stdlife="n/a","n/a",IF(AF$3&gt;(A41stdlife+$E638),('PTRM input'!$G$425*(1+rvanilla01)^0.5)-SUM($G638:AE638),('PTRM input'!$G$425*(1+rvanilla01)^0.5)/A41stdlife))</f>
        <v>0</v>
      </c>
      <c r="AG638" s="251">
        <f ca="1">IF(A41stdlife="n/a","n/a",IF(AG$3&gt;(A41stdlife+$E638),('PTRM input'!$G$425*(1+rvanilla01)^0.5)-SUM($G638:AF638),('PTRM input'!$G$425*(1+rvanilla01)^0.5)/A41stdlife))</f>
        <v>0</v>
      </c>
      <c r="AH638" s="251">
        <f ca="1">IF(A41stdlife="n/a","n/a",IF(AH$3&gt;(A41stdlife+$E638),('PTRM input'!$G$425*(1+rvanilla01)^0.5)-SUM($G638:AG638),('PTRM input'!$G$425*(1+rvanilla01)^0.5)/A41stdlife))</f>
        <v>0</v>
      </c>
      <c r="AI638" s="251">
        <f ca="1">IF(A41stdlife="n/a","n/a",IF(AI$3&gt;(A41stdlife+$E638),('PTRM input'!$G$425*(1+rvanilla01)^0.5)-SUM($G638:AH638),('PTRM input'!$G$425*(1+rvanilla01)^0.5)/A41stdlife))</f>
        <v>0</v>
      </c>
      <c r="AJ638" s="251">
        <f ca="1">IF(A41stdlife="n/a","n/a",IF(AJ$3&gt;(A41stdlife+$E638),('PTRM input'!$G$425*(1+rvanilla01)^0.5)-SUM($G638:AI638),('PTRM input'!$G$425*(1+rvanilla01)^0.5)/A41stdlife))</f>
        <v>0</v>
      </c>
      <c r="AK638" s="251">
        <f ca="1">IF(A41stdlife="n/a","n/a",IF(AK$3&gt;(A41stdlife+$E638),('PTRM input'!$G$425*(1+rvanilla01)^0.5)-SUM($G638:AJ638),('PTRM input'!$G$425*(1+rvanilla01)^0.5)/A41stdlife))</f>
        <v>0</v>
      </c>
      <c r="AL638" s="251">
        <f ca="1">IF(A41stdlife="n/a","n/a",IF(AL$3&gt;(A41stdlife+$E638),('PTRM input'!$G$425*(1+rvanilla01)^0.5)-SUM($G638:AK638),('PTRM input'!$G$425*(1+rvanilla01)^0.5)/A41stdlife))</f>
        <v>0</v>
      </c>
      <c r="AM638" s="251">
        <f ca="1">IF(A41stdlife="n/a","n/a",IF(AM$3&gt;(A41stdlife+$E638),('PTRM input'!$G$425*(1+rvanilla01)^0.5)-SUM($G638:AL638),('PTRM input'!$G$425*(1+rvanilla01)^0.5)/A41stdlife))</f>
        <v>0</v>
      </c>
      <c r="AN638" s="251">
        <f ca="1">IF(A41stdlife="n/a","n/a",IF(AN$3&gt;(A41stdlife+$E638),('PTRM input'!$G$425*(1+rvanilla01)^0.5)-SUM($G638:AM638),('PTRM input'!$G$425*(1+rvanilla01)^0.5)/A41stdlife))</f>
        <v>0</v>
      </c>
      <c r="AO638" s="251">
        <f ca="1">IF(A41stdlife="n/a","n/a",IF(AO$3&gt;(A41stdlife+$E638),('PTRM input'!$G$425*(1+rvanilla01)^0.5)-SUM($G638:AN638),('PTRM input'!$G$425*(1+rvanilla01)^0.5)/A41stdlife))</f>
        <v>0</v>
      </c>
      <c r="AP638" s="251">
        <f ca="1">IF(A41stdlife="n/a","n/a",IF(AP$3&gt;(A41stdlife+$E638),('PTRM input'!$G$425*(1+rvanilla01)^0.5)-SUM($G638:AO638),('PTRM input'!$G$425*(1+rvanilla01)^0.5)/A41stdlife))</f>
        <v>0</v>
      </c>
      <c r="AQ638" s="251">
        <f ca="1">IF(A41stdlife="n/a","n/a",IF(AQ$3&gt;(A41stdlife+$E638),('PTRM input'!$G$425*(1+rvanilla01)^0.5)-SUM($G638:AP638),('PTRM input'!$G$425*(1+rvanilla01)^0.5)/A41stdlife))</f>
        <v>0</v>
      </c>
      <c r="AR638" s="251">
        <f ca="1">IF(A41stdlife="n/a","n/a",IF(AR$3&gt;(A41stdlife+$E638),('PTRM input'!$G$425*(1+rvanilla01)^0.5)-SUM($G638:AQ638),('PTRM input'!$G$425*(1+rvanilla01)^0.5)/A41stdlife))</f>
        <v>0</v>
      </c>
      <c r="AS638" s="251">
        <f ca="1">IF(A41stdlife="n/a","n/a",IF(AS$3&gt;(A41stdlife+$E638),('PTRM input'!$G$425*(1+rvanilla01)^0.5)-SUM($G638:AR638),('PTRM input'!$G$425*(1+rvanilla01)^0.5)/A41stdlife))</f>
        <v>0</v>
      </c>
      <c r="AT638" s="251">
        <f ca="1">IF(A41stdlife="n/a","n/a",IF(AT$3&gt;(A41stdlife+$E638),('PTRM input'!$G$425*(1+rvanilla01)^0.5)-SUM($G638:AS638),('PTRM input'!$G$425*(1+rvanilla01)^0.5)/A41stdlife))</f>
        <v>0</v>
      </c>
      <c r="AU638" s="251">
        <f ca="1">IF(A41stdlife="n/a","n/a",IF(AU$3&gt;(A41stdlife+$E638),('PTRM input'!$G$425*(1+rvanilla01)^0.5)-SUM($G638:AT638),('PTRM input'!$G$425*(1+rvanilla01)^0.5)/A41stdlife))</f>
        <v>0</v>
      </c>
      <c r="AV638" s="251">
        <f ca="1">IF(A41stdlife="n/a","n/a",IF(AV$3&gt;(A41stdlife+$E638),('PTRM input'!$G$425*(1+rvanilla01)^0.5)-SUM($G638:AU638),('PTRM input'!$G$425*(1+rvanilla01)^0.5)/A41stdlife))</f>
        <v>0</v>
      </c>
      <c r="AW638" s="251">
        <f ca="1">IF(A41stdlife="n/a","n/a",IF(AW$3&gt;(A41stdlife+$E638),('PTRM input'!$G$425*(1+rvanilla01)^0.5)-SUM($G638:AV638),('PTRM input'!$G$425*(1+rvanilla01)^0.5)/A41stdlife))</f>
        <v>0</v>
      </c>
      <c r="AX638" s="251">
        <f ca="1">IF(A41stdlife="n/a","n/a",IF(AX$3&gt;(A41stdlife+$E638),('PTRM input'!$G$425*(1+rvanilla01)^0.5)-SUM($G638:AW638),('PTRM input'!$G$425*(1+rvanilla01)^0.5)/A41stdlife))</f>
        <v>0</v>
      </c>
      <c r="AY638" s="251">
        <f ca="1">IF(A41stdlife="n/a","n/a",IF(AY$3&gt;(A41stdlife+$E638),('PTRM input'!$G$425*(1+rvanilla01)^0.5)-SUM($G638:AX638),('PTRM input'!$G$425*(1+rvanilla01)^0.5)/A41stdlife))</f>
        <v>0</v>
      </c>
      <c r="AZ638" s="251">
        <f ca="1">IF(A41stdlife="n/a","n/a",IF(AZ$3&gt;(A41stdlife+$E638),('PTRM input'!$G$425*(1+rvanilla01)^0.5)-SUM($G638:AY638),('PTRM input'!$G$425*(1+rvanilla01)^0.5)/A41stdlife))</f>
        <v>0</v>
      </c>
      <c r="BA638" s="251">
        <f ca="1">IF(A41stdlife="n/a","n/a",IF(BA$3&gt;(A41stdlife+$E638),('PTRM input'!$G$425*(1+rvanilla01)^0.5)-SUM($G638:AZ638),('PTRM input'!$G$425*(1+rvanilla01)^0.5)/A41stdlife))</f>
        <v>0</v>
      </c>
      <c r="BB638" s="251">
        <f ca="1">IF(A41stdlife="n/a","n/a",IF(BB$3&gt;(A41stdlife+$E638),('PTRM input'!$G$425*(1+rvanilla01)^0.5)-SUM($G638:BA638),('PTRM input'!$G$425*(1+rvanilla01)^0.5)/A41stdlife))</f>
        <v>0</v>
      </c>
      <c r="BC638" s="251">
        <f ca="1">IF(A41stdlife="n/a","n/a",IF(BC$3&gt;(A41stdlife+$E638),('PTRM input'!$G$425*(1+rvanilla01)^0.5)-SUM($G638:BB638),('PTRM input'!$G$425*(1+rvanilla01)^0.5)/A41stdlife))</f>
        <v>0</v>
      </c>
      <c r="BD638" s="251">
        <f ca="1">IF(A41stdlife="n/a","n/a",IF(BD$3&gt;(A41stdlife+$E638),('PTRM input'!$G$425*(1+rvanilla01)^0.5)-SUM($G638:BC638),('PTRM input'!$G$425*(1+rvanilla01)^0.5)/A41stdlife))</f>
        <v>0</v>
      </c>
      <c r="BE638" s="251">
        <f ca="1">IF(A41stdlife="n/a","n/a",IF(BE$3&gt;(A41stdlife+$E638),('PTRM input'!$G$425*(1+rvanilla01)^0.5)-SUM($G638:BD638),('PTRM input'!$G$425*(1+rvanilla01)^0.5)/A41stdlife))</f>
        <v>0</v>
      </c>
      <c r="BF638" s="251">
        <f ca="1">IF(A41stdlife="n/a","n/a",IF(BF$3&gt;(A41stdlife+$E638),('PTRM input'!$G$425*(1+rvanilla01)^0.5)-SUM($G638:BE638),('PTRM input'!$G$425*(1+rvanilla01)^0.5)/A41stdlife))</f>
        <v>0</v>
      </c>
      <c r="BG638" s="251">
        <f ca="1">IF(A41stdlife="n/a","n/a",IF(BG$3&gt;(A41stdlife+$E638),('PTRM input'!$G$425*(1+rvanilla01)^0.5)-SUM($G638:BF638),('PTRM input'!$G$425*(1+rvanilla01)^0.5)/A41stdlife))</f>
        <v>0</v>
      </c>
      <c r="BH638" s="251">
        <f ca="1">IF(A41stdlife="n/a","n/a",IF(BH$3&gt;(A41stdlife+$E638),('PTRM input'!$G$425*(1+rvanilla01)^0.5)-SUM($G638:BG638),('PTRM input'!$G$425*(1+rvanilla01)^0.5)/A41stdlife))</f>
        <v>0</v>
      </c>
      <c r="BI638" s="251">
        <f ca="1">IF(A41stdlife="n/a","n/a",IF(BI$3&gt;(A41stdlife+$E638),('PTRM input'!$G$425*(1+rvanilla01)^0.5)-SUM($G638:BH638),('PTRM input'!$G$425*(1+rvanilla01)^0.5)/A41stdlife))</f>
        <v>0</v>
      </c>
      <c r="BJ638" s="116"/>
      <c r="BK638" s="116"/>
      <c r="BL638" s="116"/>
      <c r="BM638" s="116"/>
    </row>
    <row r="639" spans="1:65" hidden="1" outlineLevel="2">
      <c r="A639" s="116"/>
      <c r="B639" s="19"/>
      <c r="C639" s="18"/>
      <c r="D639" s="760"/>
      <c r="E639" s="86">
        <v>2</v>
      </c>
      <c r="F639" s="259"/>
      <c r="G639" s="434"/>
      <c r="H639" s="619"/>
      <c r="I639" s="433">
        <f ca="1">IF(A41stdlife="n/a","n/a",IF(I$3&gt;(A41stdlife+$E639),('PTRM input'!$H$425*(1+rvanilla02)^0.5)-SUM(H639:$H639),('PTRM input'!$H$425*(1+rvanilla02)^0.5)/A41stdlife))</f>
        <v>0</v>
      </c>
      <c r="J639" s="433">
        <f ca="1">IF(A41stdlife="n/a","n/a",IF(J$3&gt;(A41stdlife+$E639),('PTRM input'!$H$425*(1+rvanilla02)^0.5)-SUM($H639:I639),('PTRM input'!$H$425*(1+rvanilla02)^0.5)/A41stdlife))</f>
        <v>0</v>
      </c>
      <c r="K639" s="433">
        <f ca="1">IF(A41stdlife="n/a","n/a",IF(K$3&gt;(A41stdlife+$E639),('PTRM input'!$H$425*(1+rvanilla02)^0.5)-SUM($H639:J639),('PTRM input'!$H$425*(1+rvanilla02)^0.5)/A41stdlife))</f>
        <v>0</v>
      </c>
      <c r="L639" s="433">
        <f ca="1">IF(A41stdlife="n/a","n/a",IF(L$3&gt;(A41stdlife+$E639),('PTRM input'!$H$425*(1+rvanilla02)^0.5)-SUM($H639:K639),('PTRM input'!$H$425*(1+rvanilla02)^0.5)/A41stdlife))</f>
        <v>0</v>
      </c>
      <c r="M639" s="433">
        <f ca="1">IF(A41stdlife="n/a","n/a",IF(M$3&gt;(A41stdlife+$E639),('PTRM input'!$H$425*(1+rvanilla02)^0.5)-SUM($H639:L639),('PTRM input'!$H$425*(1+rvanilla02)^0.5)/A41stdlife))</f>
        <v>0</v>
      </c>
      <c r="N639" s="433">
        <f ca="1">IF(A41stdlife="n/a","n/a",IF(N$3&gt;(A41stdlife+$E639),('PTRM input'!$H$425*(1+rvanilla02)^0.5)-SUM($H639:M639),('PTRM input'!$H$425*(1+rvanilla02)^0.5)/A41stdlife))</f>
        <v>0</v>
      </c>
      <c r="O639" s="433">
        <f ca="1">IF(A41stdlife="n/a","n/a",IF(O$3&gt;(A41stdlife+$E639),('PTRM input'!$H$425*(1+rvanilla02)^0.5)-SUM($H639:N639),('PTRM input'!$H$425*(1+rvanilla02)^0.5)/A41stdlife))</f>
        <v>0</v>
      </c>
      <c r="P639" s="433">
        <f ca="1">IF(A41stdlife="n/a","n/a",IF(P$3&gt;(A41stdlife+$E639),('PTRM input'!$H$425*(1+rvanilla02)^0.5)-SUM($H639:O639),('PTRM input'!$H$425*(1+rvanilla02)^0.5)/A41stdlife))</f>
        <v>0</v>
      </c>
      <c r="Q639" s="433">
        <f ca="1">IF(A41stdlife="n/a","n/a",IF(Q$3&gt;(A41stdlife+$E639),('PTRM input'!$H$425*(1+rvanilla02)^0.5)-SUM($H639:P639),('PTRM input'!$H$425*(1+rvanilla02)^0.5)/A41stdlife))</f>
        <v>0</v>
      </c>
      <c r="R639" s="251">
        <f ca="1">IF(A41stdlife="n/a","n/a",IF(R$3&gt;(A41stdlife+$E639),('PTRM input'!$H$425*(1+rvanilla02)^0.5)-SUM($H639:Q639),('PTRM input'!$H$425*(1+rvanilla02)^0.5)/A41stdlife))</f>
        <v>0</v>
      </c>
      <c r="S639" s="251">
        <f ca="1">IF(A41stdlife="n/a","n/a",IF(S$3&gt;(A41stdlife+$E639),('PTRM input'!$H$425*(1+rvanilla02)^0.5)-SUM($H639:R639),('PTRM input'!$H$425*(1+rvanilla02)^0.5)/A41stdlife))</f>
        <v>0</v>
      </c>
      <c r="T639" s="251">
        <f ca="1">IF(A41stdlife="n/a","n/a",IF(T$3&gt;(A41stdlife+$E639),('PTRM input'!$H$425*(1+rvanilla02)^0.5)-SUM($H639:S639),('PTRM input'!$H$425*(1+rvanilla02)^0.5)/A41stdlife))</f>
        <v>0</v>
      </c>
      <c r="U639" s="251">
        <f ca="1">IF(A41stdlife="n/a","n/a",IF(U$3&gt;(A41stdlife+$E639),('PTRM input'!$H$425*(1+rvanilla02)^0.5)-SUM($H639:T639),('PTRM input'!$H$425*(1+rvanilla02)^0.5)/A41stdlife))</f>
        <v>0</v>
      </c>
      <c r="V639" s="251">
        <f ca="1">IF(A41stdlife="n/a","n/a",IF(V$3&gt;(A41stdlife+$E639),('PTRM input'!$H$425*(1+rvanilla02)^0.5)-SUM($H639:U639),('PTRM input'!$H$425*(1+rvanilla02)^0.5)/A41stdlife))</f>
        <v>0</v>
      </c>
      <c r="W639" s="251">
        <f ca="1">IF(A41stdlife="n/a","n/a",IF(W$3&gt;(A41stdlife+$E639),('PTRM input'!$H$425*(1+rvanilla02)^0.5)-SUM($H639:V639),('PTRM input'!$H$425*(1+rvanilla02)^0.5)/A41stdlife))</f>
        <v>0</v>
      </c>
      <c r="X639" s="251">
        <f ca="1">IF(A41stdlife="n/a","n/a",IF(X$3&gt;(A41stdlife+$E639),('PTRM input'!$H$425*(1+rvanilla02)^0.5)-SUM($H639:W639),('PTRM input'!$H$425*(1+rvanilla02)^0.5)/A41stdlife))</f>
        <v>0</v>
      </c>
      <c r="Y639" s="251">
        <f ca="1">IF(A41stdlife="n/a","n/a",IF(Y$3&gt;(A41stdlife+$E639),('PTRM input'!$H$425*(1+rvanilla02)^0.5)-SUM($H639:X639),('PTRM input'!$H$425*(1+rvanilla02)^0.5)/A41stdlife))</f>
        <v>0</v>
      </c>
      <c r="Z639" s="251">
        <f ca="1">IF(A41stdlife="n/a","n/a",IF(Z$3&gt;(A41stdlife+$E639),('PTRM input'!$H$425*(1+rvanilla02)^0.5)-SUM($H639:Y639),('PTRM input'!$H$425*(1+rvanilla02)^0.5)/A41stdlife))</f>
        <v>0</v>
      </c>
      <c r="AA639" s="251">
        <f ca="1">IF(A41stdlife="n/a","n/a",IF(AA$3&gt;(A41stdlife+$E639),('PTRM input'!$H$425*(1+rvanilla02)^0.5)-SUM($H639:Z639),('PTRM input'!$H$425*(1+rvanilla02)^0.5)/A41stdlife))</f>
        <v>0</v>
      </c>
      <c r="AB639" s="251">
        <f ca="1">IF(A41stdlife="n/a","n/a",IF(AB$3&gt;(A41stdlife+$E639),('PTRM input'!$H$425*(1+rvanilla02)^0.5)-SUM($H639:AA639),('PTRM input'!$H$425*(1+rvanilla02)^0.5)/A41stdlife))</f>
        <v>0</v>
      </c>
      <c r="AC639" s="251">
        <f ca="1">IF(A41stdlife="n/a","n/a",IF(AC$3&gt;(A41stdlife+$E639),('PTRM input'!$H$425*(1+rvanilla02)^0.5)-SUM($H639:AB639),('PTRM input'!$H$425*(1+rvanilla02)^0.5)/A41stdlife))</f>
        <v>0</v>
      </c>
      <c r="AD639" s="251">
        <f ca="1">IF(A41stdlife="n/a","n/a",IF(AD$3&gt;(A41stdlife+$E639),('PTRM input'!$H$425*(1+rvanilla02)^0.5)-SUM($H639:AC639),('PTRM input'!$H$425*(1+rvanilla02)^0.5)/A41stdlife))</f>
        <v>0</v>
      </c>
      <c r="AE639" s="251">
        <f ca="1">IF(A41stdlife="n/a","n/a",IF(AE$3&gt;(A41stdlife+$E639),('PTRM input'!$H$425*(1+rvanilla02)^0.5)-SUM($H639:AD639),('PTRM input'!$H$425*(1+rvanilla02)^0.5)/A41stdlife))</f>
        <v>0</v>
      </c>
      <c r="AF639" s="251">
        <f ca="1">IF(A41stdlife="n/a","n/a",IF(AF$3&gt;(A41stdlife+$E639),('PTRM input'!$H$425*(1+rvanilla02)^0.5)-SUM($H639:AE639),('PTRM input'!$H$425*(1+rvanilla02)^0.5)/A41stdlife))</f>
        <v>0</v>
      </c>
      <c r="AG639" s="251">
        <f ca="1">IF(A41stdlife="n/a","n/a",IF(AG$3&gt;(A41stdlife+$E639),('PTRM input'!$H$425*(1+rvanilla02)^0.5)-SUM($H639:AF639),('PTRM input'!$H$425*(1+rvanilla02)^0.5)/A41stdlife))</f>
        <v>0</v>
      </c>
      <c r="AH639" s="251">
        <f ca="1">IF(A41stdlife="n/a","n/a",IF(AH$3&gt;(A41stdlife+$E639),('PTRM input'!$H$425*(1+rvanilla02)^0.5)-SUM($H639:AG639),('PTRM input'!$H$425*(1+rvanilla02)^0.5)/A41stdlife))</f>
        <v>0</v>
      </c>
      <c r="AI639" s="251">
        <f ca="1">IF(A41stdlife="n/a","n/a",IF(AI$3&gt;(A41stdlife+$E639),('PTRM input'!$H$425*(1+rvanilla02)^0.5)-SUM($H639:AH639),('PTRM input'!$H$425*(1+rvanilla02)^0.5)/A41stdlife))</f>
        <v>0</v>
      </c>
      <c r="AJ639" s="251">
        <f ca="1">IF(A41stdlife="n/a","n/a",IF(AJ$3&gt;(A41stdlife+$E639),('PTRM input'!$H$425*(1+rvanilla02)^0.5)-SUM($H639:AI639),('PTRM input'!$H$425*(1+rvanilla02)^0.5)/A41stdlife))</f>
        <v>0</v>
      </c>
      <c r="AK639" s="251">
        <f ca="1">IF(A41stdlife="n/a","n/a",IF(AK$3&gt;(A41stdlife+$E639),('PTRM input'!$H$425*(1+rvanilla02)^0.5)-SUM($H639:AJ639),('PTRM input'!$H$425*(1+rvanilla02)^0.5)/A41stdlife))</f>
        <v>0</v>
      </c>
      <c r="AL639" s="251">
        <f ca="1">IF(A41stdlife="n/a","n/a",IF(AL$3&gt;(A41stdlife+$E639),('PTRM input'!$H$425*(1+rvanilla02)^0.5)-SUM($H639:AK639),('PTRM input'!$H$425*(1+rvanilla02)^0.5)/A41stdlife))</f>
        <v>0</v>
      </c>
      <c r="AM639" s="251">
        <f ca="1">IF(A41stdlife="n/a","n/a",IF(AM$3&gt;(A41stdlife+$E639),('PTRM input'!$H$425*(1+rvanilla02)^0.5)-SUM($H639:AL639),('PTRM input'!$H$425*(1+rvanilla02)^0.5)/A41stdlife))</f>
        <v>0</v>
      </c>
      <c r="AN639" s="251">
        <f ca="1">IF(A41stdlife="n/a","n/a",IF(AN$3&gt;(A41stdlife+$E639),('PTRM input'!$H$425*(1+rvanilla02)^0.5)-SUM($H639:AM639),('PTRM input'!$H$425*(1+rvanilla02)^0.5)/A41stdlife))</f>
        <v>0</v>
      </c>
      <c r="AO639" s="251">
        <f ca="1">IF(A41stdlife="n/a","n/a",IF(AO$3&gt;(A41stdlife+$E639),('PTRM input'!$H$425*(1+rvanilla02)^0.5)-SUM($H639:AN639),('PTRM input'!$H$425*(1+rvanilla02)^0.5)/A41stdlife))</f>
        <v>0</v>
      </c>
      <c r="AP639" s="251">
        <f ca="1">IF(A41stdlife="n/a","n/a",IF(AP$3&gt;(A41stdlife+$E639),('PTRM input'!$H$425*(1+rvanilla02)^0.5)-SUM($H639:AO639),('PTRM input'!$H$425*(1+rvanilla02)^0.5)/A41stdlife))</f>
        <v>0</v>
      </c>
      <c r="AQ639" s="251">
        <f ca="1">IF(A41stdlife="n/a","n/a",IF(AQ$3&gt;(A41stdlife+$E639),('PTRM input'!$H$425*(1+rvanilla02)^0.5)-SUM($H639:AP639),('PTRM input'!$H$425*(1+rvanilla02)^0.5)/A41stdlife))</f>
        <v>0</v>
      </c>
      <c r="AR639" s="251">
        <f ca="1">IF(A41stdlife="n/a","n/a",IF(AR$3&gt;(A41stdlife+$E639),('PTRM input'!$H$425*(1+rvanilla02)^0.5)-SUM($H639:AQ639),('PTRM input'!$H$425*(1+rvanilla02)^0.5)/A41stdlife))</f>
        <v>0</v>
      </c>
      <c r="AS639" s="251">
        <f ca="1">IF(A41stdlife="n/a","n/a",IF(AS$3&gt;(A41stdlife+$E639),('PTRM input'!$H$425*(1+rvanilla02)^0.5)-SUM($H639:AR639),('PTRM input'!$H$425*(1+rvanilla02)^0.5)/A41stdlife))</f>
        <v>0</v>
      </c>
      <c r="AT639" s="251">
        <f ca="1">IF(A41stdlife="n/a","n/a",IF(AT$3&gt;(A41stdlife+$E639),('PTRM input'!$H$425*(1+rvanilla02)^0.5)-SUM($H639:AS639),('PTRM input'!$H$425*(1+rvanilla02)^0.5)/A41stdlife))</f>
        <v>0</v>
      </c>
      <c r="AU639" s="251">
        <f ca="1">IF(A41stdlife="n/a","n/a",IF(AU$3&gt;(A41stdlife+$E639),('PTRM input'!$H$425*(1+rvanilla02)^0.5)-SUM($H639:AT639),('PTRM input'!$H$425*(1+rvanilla02)^0.5)/A41stdlife))</f>
        <v>0</v>
      </c>
      <c r="AV639" s="251">
        <f ca="1">IF(A41stdlife="n/a","n/a",IF(AV$3&gt;(A41stdlife+$E639),('PTRM input'!$H$425*(1+rvanilla02)^0.5)-SUM($H639:AU639),('PTRM input'!$H$425*(1+rvanilla02)^0.5)/A41stdlife))</f>
        <v>0</v>
      </c>
      <c r="AW639" s="251">
        <f ca="1">IF(A41stdlife="n/a","n/a",IF(AW$3&gt;(A41stdlife+$E639),('PTRM input'!$H$425*(1+rvanilla02)^0.5)-SUM($H639:AV639),('PTRM input'!$H$425*(1+rvanilla02)^0.5)/A41stdlife))</f>
        <v>0</v>
      </c>
      <c r="AX639" s="251">
        <f ca="1">IF(A41stdlife="n/a","n/a",IF(AX$3&gt;(A41stdlife+$E639),('PTRM input'!$H$425*(1+rvanilla02)^0.5)-SUM($H639:AW639),('PTRM input'!$H$425*(1+rvanilla02)^0.5)/A41stdlife))</f>
        <v>0</v>
      </c>
      <c r="AY639" s="251">
        <f ca="1">IF(A41stdlife="n/a","n/a",IF(AY$3&gt;(A41stdlife+$E639),('PTRM input'!$H$425*(1+rvanilla02)^0.5)-SUM($H639:AX639),('PTRM input'!$H$425*(1+rvanilla02)^0.5)/A41stdlife))</f>
        <v>0</v>
      </c>
      <c r="AZ639" s="251">
        <f ca="1">IF(A41stdlife="n/a","n/a",IF(AZ$3&gt;(A41stdlife+$E639),('PTRM input'!$H$425*(1+rvanilla02)^0.5)-SUM($H639:AY639),('PTRM input'!$H$425*(1+rvanilla02)^0.5)/A41stdlife))</f>
        <v>0</v>
      </c>
      <c r="BA639" s="251">
        <f ca="1">IF(A41stdlife="n/a","n/a",IF(BA$3&gt;(A41stdlife+$E639),('PTRM input'!$H$425*(1+rvanilla02)^0.5)-SUM($H639:AZ639),('PTRM input'!$H$425*(1+rvanilla02)^0.5)/A41stdlife))</f>
        <v>0</v>
      </c>
      <c r="BB639" s="251">
        <f ca="1">IF(A41stdlife="n/a","n/a",IF(BB$3&gt;(A41stdlife+$E639),('PTRM input'!$H$425*(1+rvanilla02)^0.5)-SUM($H639:BA639),('PTRM input'!$H$425*(1+rvanilla02)^0.5)/A41stdlife))</f>
        <v>0</v>
      </c>
      <c r="BC639" s="251">
        <f ca="1">IF(A41stdlife="n/a","n/a",IF(BC$3&gt;(A41stdlife+$E639),('PTRM input'!$H$425*(1+rvanilla02)^0.5)-SUM($H639:BB639),('PTRM input'!$H$425*(1+rvanilla02)^0.5)/A41stdlife))</f>
        <v>0</v>
      </c>
      <c r="BD639" s="251">
        <f ca="1">IF(A41stdlife="n/a","n/a",IF(BD$3&gt;(A41stdlife+$E639),('PTRM input'!$H$425*(1+rvanilla02)^0.5)-SUM($H639:BC639),('PTRM input'!$H$425*(1+rvanilla02)^0.5)/A41stdlife))</f>
        <v>0</v>
      </c>
      <c r="BE639" s="251">
        <f ca="1">IF(A41stdlife="n/a","n/a",IF(BE$3&gt;(A41stdlife+$E639),('PTRM input'!$H$425*(1+rvanilla02)^0.5)-SUM($H639:BD639),('PTRM input'!$H$425*(1+rvanilla02)^0.5)/A41stdlife))</f>
        <v>0</v>
      </c>
      <c r="BF639" s="251">
        <f ca="1">IF(A41stdlife="n/a","n/a",IF(BF$3&gt;(A41stdlife+$E639),('PTRM input'!$H$425*(1+rvanilla02)^0.5)-SUM($H639:BE639),('PTRM input'!$H$425*(1+rvanilla02)^0.5)/A41stdlife))</f>
        <v>0</v>
      </c>
      <c r="BG639" s="251">
        <f ca="1">IF(A41stdlife="n/a","n/a",IF(BG$3&gt;(A41stdlife+$E639),('PTRM input'!$H$425*(1+rvanilla02)^0.5)-SUM($H639:BF639),('PTRM input'!$H$425*(1+rvanilla02)^0.5)/A41stdlife))</f>
        <v>0</v>
      </c>
      <c r="BH639" s="251">
        <f ca="1">IF(A41stdlife="n/a","n/a",IF(BH$3&gt;(A41stdlife+$E639),('PTRM input'!$H$425*(1+rvanilla02)^0.5)-SUM($H639:BG639),('PTRM input'!$H$425*(1+rvanilla02)^0.5)/A41stdlife))</f>
        <v>0</v>
      </c>
      <c r="BI639" s="251">
        <f ca="1">IF(A41stdlife="n/a","n/a",IF(BI$3&gt;(A41stdlife+$E639),('PTRM input'!$H$425*(1+rvanilla02)^0.5)-SUM($H639:BH639),('PTRM input'!$H$425*(1+rvanilla02)^0.5)/A41stdlife))</f>
        <v>0</v>
      </c>
      <c r="BJ639" s="116"/>
      <c r="BK639" s="116"/>
      <c r="BL639" s="116"/>
      <c r="BM639" s="116"/>
    </row>
    <row r="640" spans="1:65" hidden="1" outlineLevel="2">
      <c r="A640" s="116"/>
      <c r="B640" s="19"/>
      <c r="C640" s="18"/>
      <c r="D640" s="760"/>
      <c r="E640" s="86">
        <v>3</v>
      </c>
      <c r="F640" s="259"/>
      <c r="G640" s="434"/>
      <c r="H640" s="435"/>
      <c r="I640" s="619"/>
      <c r="J640" s="433">
        <f ca="1">IF(A41stdlife="n/a","n/a",IF(J$3&gt;(A41stdlife+$E640),('PTRM input'!$I$425*(1+rvanilla03)^0.5)-SUM(I640:$I640),('PTRM input'!$I$425*(1+rvanilla03)^0.5)/A41stdlife))</f>
        <v>0</v>
      </c>
      <c r="K640" s="433">
        <f ca="1">IF(A41stdlife="n/a","n/a",IF(K$3&gt;(A41stdlife+$E640),('PTRM input'!$I$425*(1+rvanilla03)^0.5)-SUM($I640:J640),('PTRM input'!$I$425*(1+rvanilla03)^0.5)/A41stdlife))</f>
        <v>0</v>
      </c>
      <c r="L640" s="433">
        <f ca="1">IF(A41stdlife="n/a","n/a",IF(L$3&gt;(A41stdlife+$E640),('PTRM input'!$I$425*(1+rvanilla03)^0.5)-SUM($I640:K640),('PTRM input'!$I$425*(1+rvanilla03)^0.5)/A41stdlife))</f>
        <v>0</v>
      </c>
      <c r="M640" s="433">
        <f ca="1">IF(A41stdlife="n/a","n/a",IF(M$3&gt;(A41stdlife+$E640),('PTRM input'!$I$425*(1+rvanilla03)^0.5)-SUM($I640:L640),('PTRM input'!$I$425*(1+rvanilla03)^0.5)/A41stdlife))</f>
        <v>0</v>
      </c>
      <c r="N640" s="433">
        <f ca="1">IF(A41stdlife="n/a","n/a",IF(N$3&gt;(A41stdlife+$E640),('PTRM input'!$I$425*(1+rvanilla03)^0.5)-SUM($I640:M640),('PTRM input'!$I$425*(1+rvanilla03)^0.5)/A41stdlife))</f>
        <v>0</v>
      </c>
      <c r="O640" s="433">
        <f ca="1">IF(A41stdlife="n/a","n/a",IF(O$3&gt;(A41stdlife+$E640),('PTRM input'!$I$425*(1+rvanilla03)^0.5)-SUM($I640:N640),('PTRM input'!$I$425*(1+rvanilla03)^0.5)/A41stdlife))</f>
        <v>0</v>
      </c>
      <c r="P640" s="433">
        <f ca="1">IF(A41stdlife="n/a","n/a",IF(P$3&gt;(A41stdlife+$E640),('PTRM input'!$I$425*(1+rvanilla03)^0.5)-SUM($I640:O640),('PTRM input'!$I$425*(1+rvanilla03)^0.5)/A41stdlife))</f>
        <v>0</v>
      </c>
      <c r="Q640" s="433">
        <f ca="1">IF(A41stdlife="n/a","n/a",IF(Q$3&gt;(A41stdlife+$E640),('PTRM input'!$I$425*(1+rvanilla03)^0.5)-SUM($I640:P640),('PTRM input'!$I$425*(1+rvanilla03)^0.5)/A41stdlife))</f>
        <v>0</v>
      </c>
      <c r="R640" s="251">
        <f ca="1">IF(A41stdlife="n/a","n/a",IF(R$3&gt;(A41stdlife+$E640),('PTRM input'!$I$425*(1+rvanilla03)^0.5)-SUM($I640:Q640),('PTRM input'!$I$425*(1+rvanilla03)^0.5)/A41stdlife))</f>
        <v>0</v>
      </c>
      <c r="S640" s="251">
        <f ca="1">IF(A41stdlife="n/a","n/a",IF(S$3&gt;(A41stdlife+$E640),('PTRM input'!$I$425*(1+rvanilla03)^0.5)-SUM($I640:R640),('PTRM input'!$I$425*(1+rvanilla03)^0.5)/A41stdlife))</f>
        <v>0</v>
      </c>
      <c r="T640" s="251">
        <f ca="1">IF(A41stdlife="n/a","n/a",IF(T$3&gt;(A41stdlife+$E640),('PTRM input'!$I$425*(1+rvanilla03)^0.5)-SUM($I640:S640),('PTRM input'!$I$425*(1+rvanilla03)^0.5)/A41stdlife))</f>
        <v>0</v>
      </c>
      <c r="U640" s="251">
        <f ca="1">IF(A41stdlife="n/a","n/a",IF(U$3&gt;(A41stdlife+$E640),('PTRM input'!$I$425*(1+rvanilla03)^0.5)-SUM($I640:T640),('PTRM input'!$I$425*(1+rvanilla03)^0.5)/A41stdlife))</f>
        <v>0</v>
      </c>
      <c r="V640" s="251">
        <f ca="1">IF(A41stdlife="n/a","n/a",IF(V$3&gt;(A41stdlife+$E640),('PTRM input'!$I$425*(1+rvanilla03)^0.5)-SUM($I640:U640),('PTRM input'!$I$425*(1+rvanilla03)^0.5)/A41stdlife))</f>
        <v>0</v>
      </c>
      <c r="W640" s="251">
        <f ca="1">IF(A41stdlife="n/a","n/a",IF(W$3&gt;(A41stdlife+$E640),('PTRM input'!$I$425*(1+rvanilla03)^0.5)-SUM($I640:V640),('PTRM input'!$I$425*(1+rvanilla03)^0.5)/A41stdlife))</f>
        <v>0</v>
      </c>
      <c r="X640" s="251">
        <f ca="1">IF(A41stdlife="n/a","n/a",IF(X$3&gt;(A41stdlife+$E640),('PTRM input'!$I$425*(1+rvanilla03)^0.5)-SUM($I640:W640),('PTRM input'!$I$425*(1+rvanilla03)^0.5)/A41stdlife))</f>
        <v>0</v>
      </c>
      <c r="Y640" s="251">
        <f ca="1">IF(A41stdlife="n/a","n/a",IF(Y$3&gt;(A41stdlife+$E640),('PTRM input'!$I$425*(1+rvanilla03)^0.5)-SUM($I640:X640),('PTRM input'!$I$425*(1+rvanilla03)^0.5)/A41stdlife))</f>
        <v>0</v>
      </c>
      <c r="Z640" s="251">
        <f ca="1">IF(A41stdlife="n/a","n/a",IF(Z$3&gt;(A41stdlife+$E640),('PTRM input'!$I$425*(1+rvanilla03)^0.5)-SUM($I640:Y640),('PTRM input'!$I$425*(1+rvanilla03)^0.5)/A41stdlife))</f>
        <v>0</v>
      </c>
      <c r="AA640" s="251">
        <f ca="1">IF(A41stdlife="n/a","n/a",IF(AA$3&gt;(A41stdlife+$E640),('PTRM input'!$I$425*(1+rvanilla03)^0.5)-SUM($I640:Z640),('PTRM input'!$I$425*(1+rvanilla03)^0.5)/A41stdlife))</f>
        <v>0</v>
      </c>
      <c r="AB640" s="251">
        <f ca="1">IF(A41stdlife="n/a","n/a",IF(AB$3&gt;(A41stdlife+$E640),('PTRM input'!$I$425*(1+rvanilla03)^0.5)-SUM($I640:AA640),('PTRM input'!$I$425*(1+rvanilla03)^0.5)/A41stdlife))</f>
        <v>0</v>
      </c>
      <c r="AC640" s="251">
        <f ca="1">IF(A41stdlife="n/a","n/a",IF(AC$3&gt;(A41stdlife+$E640),('PTRM input'!$I$425*(1+rvanilla03)^0.5)-SUM($I640:AB640),('PTRM input'!$I$425*(1+rvanilla03)^0.5)/A41stdlife))</f>
        <v>0</v>
      </c>
      <c r="AD640" s="251">
        <f ca="1">IF(A41stdlife="n/a","n/a",IF(AD$3&gt;(A41stdlife+$E640),('PTRM input'!$I$425*(1+rvanilla03)^0.5)-SUM($I640:AC640),('PTRM input'!$I$425*(1+rvanilla03)^0.5)/A41stdlife))</f>
        <v>0</v>
      </c>
      <c r="AE640" s="251">
        <f ca="1">IF(A41stdlife="n/a","n/a",IF(AE$3&gt;(A41stdlife+$E640),('PTRM input'!$I$425*(1+rvanilla03)^0.5)-SUM($I640:AD640),('PTRM input'!$I$425*(1+rvanilla03)^0.5)/A41stdlife))</f>
        <v>0</v>
      </c>
      <c r="AF640" s="251">
        <f ca="1">IF(A41stdlife="n/a","n/a",IF(AF$3&gt;(A41stdlife+$E640),('PTRM input'!$I$425*(1+rvanilla03)^0.5)-SUM($I640:AE640),('PTRM input'!$I$425*(1+rvanilla03)^0.5)/A41stdlife))</f>
        <v>0</v>
      </c>
      <c r="AG640" s="251">
        <f ca="1">IF(A41stdlife="n/a","n/a",IF(AG$3&gt;(A41stdlife+$E640),('PTRM input'!$I$425*(1+rvanilla03)^0.5)-SUM($I640:AF640),('PTRM input'!$I$425*(1+rvanilla03)^0.5)/A41stdlife))</f>
        <v>0</v>
      </c>
      <c r="AH640" s="251">
        <f ca="1">IF(A41stdlife="n/a","n/a",IF(AH$3&gt;(A41stdlife+$E640),('PTRM input'!$I$425*(1+rvanilla03)^0.5)-SUM($I640:AG640),('PTRM input'!$I$425*(1+rvanilla03)^0.5)/A41stdlife))</f>
        <v>0</v>
      </c>
      <c r="AI640" s="251">
        <f ca="1">IF(A41stdlife="n/a","n/a",IF(AI$3&gt;(A41stdlife+$E640),('PTRM input'!$I$425*(1+rvanilla03)^0.5)-SUM($I640:AH640),('PTRM input'!$I$425*(1+rvanilla03)^0.5)/A41stdlife))</f>
        <v>0</v>
      </c>
      <c r="AJ640" s="251">
        <f ca="1">IF(A41stdlife="n/a","n/a",IF(AJ$3&gt;(A41stdlife+$E640),('PTRM input'!$I$425*(1+rvanilla03)^0.5)-SUM($I640:AI640),('PTRM input'!$I$425*(1+rvanilla03)^0.5)/A41stdlife))</f>
        <v>0</v>
      </c>
      <c r="AK640" s="251">
        <f ca="1">IF(A41stdlife="n/a","n/a",IF(AK$3&gt;(A41stdlife+$E640),('PTRM input'!$I$425*(1+rvanilla03)^0.5)-SUM($I640:AJ640),('PTRM input'!$I$425*(1+rvanilla03)^0.5)/A41stdlife))</f>
        <v>0</v>
      </c>
      <c r="AL640" s="251">
        <f ca="1">IF(A41stdlife="n/a","n/a",IF(AL$3&gt;(A41stdlife+$E640),('PTRM input'!$I$425*(1+rvanilla03)^0.5)-SUM($I640:AK640),('PTRM input'!$I$425*(1+rvanilla03)^0.5)/A41stdlife))</f>
        <v>0</v>
      </c>
      <c r="AM640" s="251">
        <f ca="1">IF(A41stdlife="n/a","n/a",IF(AM$3&gt;(A41stdlife+$E640),('PTRM input'!$I$425*(1+rvanilla03)^0.5)-SUM($I640:AL640),('PTRM input'!$I$425*(1+rvanilla03)^0.5)/A41stdlife))</f>
        <v>0</v>
      </c>
      <c r="AN640" s="251">
        <f ca="1">IF(A41stdlife="n/a","n/a",IF(AN$3&gt;(A41stdlife+$E640),('PTRM input'!$I$425*(1+rvanilla03)^0.5)-SUM($I640:AM640),('PTRM input'!$I$425*(1+rvanilla03)^0.5)/A41stdlife))</f>
        <v>0</v>
      </c>
      <c r="AO640" s="251">
        <f ca="1">IF(A41stdlife="n/a","n/a",IF(AO$3&gt;(A41stdlife+$E640),('PTRM input'!$I$425*(1+rvanilla03)^0.5)-SUM($I640:AN640),('PTRM input'!$I$425*(1+rvanilla03)^0.5)/A41stdlife))</f>
        <v>0</v>
      </c>
      <c r="AP640" s="251">
        <f ca="1">IF(A41stdlife="n/a","n/a",IF(AP$3&gt;(A41stdlife+$E640),('PTRM input'!$I$425*(1+rvanilla03)^0.5)-SUM($I640:AO640),('PTRM input'!$I$425*(1+rvanilla03)^0.5)/A41stdlife))</f>
        <v>0</v>
      </c>
      <c r="AQ640" s="251">
        <f ca="1">IF(A41stdlife="n/a","n/a",IF(AQ$3&gt;(A41stdlife+$E640),('PTRM input'!$I$425*(1+rvanilla03)^0.5)-SUM($I640:AP640),('PTRM input'!$I$425*(1+rvanilla03)^0.5)/A41stdlife))</f>
        <v>0</v>
      </c>
      <c r="AR640" s="251">
        <f ca="1">IF(A41stdlife="n/a","n/a",IF(AR$3&gt;(A41stdlife+$E640),('PTRM input'!$I$425*(1+rvanilla03)^0.5)-SUM($I640:AQ640),('PTRM input'!$I$425*(1+rvanilla03)^0.5)/A41stdlife))</f>
        <v>0</v>
      </c>
      <c r="AS640" s="251">
        <f ca="1">IF(A41stdlife="n/a","n/a",IF(AS$3&gt;(A41stdlife+$E640),('PTRM input'!$I$425*(1+rvanilla03)^0.5)-SUM($I640:AR640),('PTRM input'!$I$425*(1+rvanilla03)^0.5)/A41stdlife))</f>
        <v>0</v>
      </c>
      <c r="AT640" s="251">
        <f ca="1">IF(A41stdlife="n/a","n/a",IF(AT$3&gt;(A41stdlife+$E640),('PTRM input'!$I$425*(1+rvanilla03)^0.5)-SUM($I640:AS640),('PTRM input'!$I$425*(1+rvanilla03)^0.5)/A41stdlife))</f>
        <v>0</v>
      </c>
      <c r="AU640" s="251">
        <f ca="1">IF(A41stdlife="n/a","n/a",IF(AU$3&gt;(A41stdlife+$E640),('PTRM input'!$I$425*(1+rvanilla03)^0.5)-SUM($I640:AT640),('PTRM input'!$I$425*(1+rvanilla03)^0.5)/A41stdlife))</f>
        <v>0</v>
      </c>
      <c r="AV640" s="251">
        <f ca="1">IF(A41stdlife="n/a","n/a",IF(AV$3&gt;(A41stdlife+$E640),('PTRM input'!$I$425*(1+rvanilla03)^0.5)-SUM($I640:AU640),('PTRM input'!$I$425*(1+rvanilla03)^0.5)/A41stdlife))</f>
        <v>0</v>
      </c>
      <c r="AW640" s="251">
        <f ca="1">IF(A41stdlife="n/a","n/a",IF(AW$3&gt;(A41stdlife+$E640),('PTRM input'!$I$425*(1+rvanilla03)^0.5)-SUM($I640:AV640),('PTRM input'!$I$425*(1+rvanilla03)^0.5)/A41stdlife))</f>
        <v>0</v>
      </c>
      <c r="AX640" s="251">
        <f ca="1">IF(A41stdlife="n/a","n/a",IF(AX$3&gt;(A41stdlife+$E640),('PTRM input'!$I$425*(1+rvanilla03)^0.5)-SUM($I640:AW640),('PTRM input'!$I$425*(1+rvanilla03)^0.5)/A41stdlife))</f>
        <v>0</v>
      </c>
      <c r="AY640" s="251">
        <f ca="1">IF(A41stdlife="n/a","n/a",IF(AY$3&gt;(A41stdlife+$E640),('PTRM input'!$I$425*(1+rvanilla03)^0.5)-SUM($I640:AX640),('PTRM input'!$I$425*(1+rvanilla03)^0.5)/A41stdlife))</f>
        <v>0</v>
      </c>
      <c r="AZ640" s="251">
        <f ca="1">IF(A41stdlife="n/a","n/a",IF(AZ$3&gt;(A41stdlife+$E640),('PTRM input'!$I$425*(1+rvanilla03)^0.5)-SUM($I640:AY640),('PTRM input'!$I$425*(1+rvanilla03)^0.5)/A41stdlife))</f>
        <v>0</v>
      </c>
      <c r="BA640" s="251">
        <f ca="1">IF(A41stdlife="n/a","n/a",IF(BA$3&gt;(A41stdlife+$E640),('PTRM input'!$I$425*(1+rvanilla03)^0.5)-SUM($I640:AZ640),('PTRM input'!$I$425*(1+rvanilla03)^0.5)/A41stdlife))</f>
        <v>0</v>
      </c>
      <c r="BB640" s="251">
        <f ca="1">IF(A41stdlife="n/a","n/a",IF(BB$3&gt;(A41stdlife+$E640),('PTRM input'!$I$425*(1+rvanilla03)^0.5)-SUM($I640:BA640),('PTRM input'!$I$425*(1+rvanilla03)^0.5)/A41stdlife))</f>
        <v>0</v>
      </c>
      <c r="BC640" s="251">
        <f ca="1">IF(A41stdlife="n/a","n/a",IF(BC$3&gt;(A41stdlife+$E640),('PTRM input'!$I$425*(1+rvanilla03)^0.5)-SUM($I640:BB640),('PTRM input'!$I$425*(1+rvanilla03)^0.5)/A41stdlife))</f>
        <v>0</v>
      </c>
      <c r="BD640" s="251">
        <f ca="1">IF(A41stdlife="n/a","n/a",IF(BD$3&gt;(A41stdlife+$E640),('PTRM input'!$I$425*(1+rvanilla03)^0.5)-SUM($I640:BC640),('PTRM input'!$I$425*(1+rvanilla03)^0.5)/A41stdlife))</f>
        <v>0</v>
      </c>
      <c r="BE640" s="251">
        <f ca="1">IF(A41stdlife="n/a","n/a",IF(BE$3&gt;(A41stdlife+$E640),('PTRM input'!$I$425*(1+rvanilla03)^0.5)-SUM($I640:BD640),('PTRM input'!$I$425*(1+rvanilla03)^0.5)/A41stdlife))</f>
        <v>0</v>
      </c>
      <c r="BF640" s="251">
        <f ca="1">IF(A41stdlife="n/a","n/a",IF(BF$3&gt;(A41stdlife+$E640),('PTRM input'!$I$425*(1+rvanilla03)^0.5)-SUM($I640:BE640),('PTRM input'!$I$425*(1+rvanilla03)^0.5)/A41stdlife))</f>
        <v>0</v>
      </c>
      <c r="BG640" s="251">
        <f ca="1">IF(A41stdlife="n/a","n/a",IF(BG$3&gt;(A41stdlife+$E640),('PTRM input'!$I$425*(1+rvanilla03)^0.5)-SUM($I640:BF640),('PTRM input'!$I$425*(1+rvanilla03)^0.5)/A41stdlife))</f>
        <v>0</v>
      </c>
      <c r="BH640" s="251">
        <f ca="1">IF(A41stdlife="n/a","n/a",IF(BH$3&gt;(A41stdlife+$E640),('PTRM input'!$I$425*(1+rvanilla03)^0.5)-SUM($I640:BG640),('PTRM input'!$I$425*(1+rvanilla03)^0.5)/A41stdlife))</f>
        <v>0</v>
      </c>
      <c r="BI640" s="251">
        <f ca="1">IF(A41stdlife="n/a","n/a",IF(BI$3&gt;(A41stdlife+$E640),('PTRM input'!$I$425*(1+rvanilla03)^0.5)-SUM($I640:BH640),('PTRM input'!$I$425*(1+rvanilla03)^0.5)/A41stdlife))</f>
        <v>0</v>
      </c>
      <c r="BJ640" s="116"/>
      <c r="BK640" s="116"/>
      <c r="BL640" s="116"/>
      <c r="BM640" s="116"/>
    </row>
    <row r="641" spans="1:65" hidden="1" outlineLevel="2">
      <c r="A641" s="116"/>
      <c r="B641" s="19"/>
      <c r="C641" s="18"/>
      <c r="D641" s="760"/>
      <c r="E641" s="86">
        <v>4</v>
      </c>
      <c r="F641" s="259"/>
      <c r="G641" s="434"/>
      <c r="H641" s="435"/>
      <c r="I641" s="435"/>
      <c r="J641" s="619"/>
      <c r="K641" s="433">
        <f ca="1">IF(A41stdlife="n/a","n/a",IF(K$3&gt;(A41stdlife+$E641),('PTRM input'!$J$425*(1+rvanilla04)^0.5)-SUM(J641:$J641),('PTRM input'!$J$425*(1+rvanilla04)^0.5)/A41stdlife))</f>
        <v>0</v>
      </c>
      <c r="L641" s="433">
        <f ca="1">IF(A41stdlife="n/a","n/a",IF(L$3&gt;(A41stdlife+$E641),('PTRM input'!$J$425*(1+rvanilla04)^0.5)-SUM($J641:K641),('PTRM input'!$J$425*(1+rvanilla04)^0.5)/A41stdlife))</f>
        <v>0</v>
      </c>
      <c r="M641" s="433">
        <f ca="1">IF(A41stdlife="n/a","n/a",IF(M$3&gt;(A41stdlife+$E641),('PTRM input'!$J$425*(1+rvanilla04)^0.5)-SUM($J641:L641),('PTRM input'!$J$425*(1+rvanilla04)^0.5)/A41stdlife))</f>
        <v>0</v>
      </c>
      <c r="N641" s="433">
        <f ca="1">IF(A41stdlife="n/a","n/a",IF(N$3&gt;(A41stdlife+$E641),('PTRM input'!$J$425*(1+rvanilla04)^0.5)-SUM($J641:M641),('PTRM input'!$J$425*(1+rvanilla04)^0.5)/A41stdlife))</f>
        <v>0</v>
      </c>
      <c r="O641" s="433">
        <f ca="1">IF(A41stdlife="n/a","n/a",IF(O$3&gt;(A41stdlife+$E641),('PTRM input'!$J$425*(1+rvanilla04)^0.5)-SUM($J641:N641),('PTRM input'!$J$425*(1+rvanilla04)^0.5)/A41stdlife))</f>
        <v>0</v>
      </c>
      <c r="P641" s="433">
        <f ca="1">IF(A41stdlife="n/a","n/a",IF(P$3&gt;(A41stdlife+$E641),('PTRM input'!$J$425*(1+rvanilla04)^0.5)-SUM($J641:O641),('PTRM input'!$J$425*(1+rvanilla04)^0.5)/A41stdlife))</f>
        <v>0</v>
      </c>
      <c r="Q641" s="433">
        <f ca="1">IF(A41stdlife="n/a","n/a",IF(Q$3&gt;(A41stdlife+$E641),('PTRM input'!$J$425*(1+rvanilla04)^0.5)-SUM($J641:P641),('PTRM input'!$J$425*(1+rvanilla04)^0.5)/A41stdlife))</f>
        <v>0</v>
      </c>
      <c r="R641" s="251">
        <f ca="1">IF(A41stdlife="n/a","n/a",IF(R$3&gt;(A41stdlife+$E641),('PTRM input'!$J$425*(1+rvanilla04)^0.5)-SUM($J641:Q641),('PTRM input'!$J$425*(1+rvanilla04)^0.5)/A41stdlife))</f>
        <v>0</v>
      </c>
      <c r="S641" s="251">
        <f ca="1">IF(A41stdlife="n/a","n/a",IF(S$3&gt;(A41stdlife+$E641),('PTRM input'!$J$425*(1+rvanilla04)^0.5)-SUM($J641:R641),('PTRM input'!$J$425*(1+rvanilla04)^0.5)/A41stdlife))</f>
        <v>0</v>
      </c>
      <c r="T641" s="251">
        <f ca="1">IF(A41stdlife="n/a","n/a",IF(T$3&gt;(A41stdlife+$E641),('PTRM input'!$J$425*(1+rvanilla04)^0.5)-SUM($J641:S641),('PTRM input'!$J$425*(1+rvanilla04)^0.5)/A41stdlife))</f>
        <v>0</v>
      </c>
      <c r="U641" s="251">
        <f ca="1">IF(A41stdlife="n/a","n/a",IF(U$3&gt;(A41stdlife+$E641),('PTRM input'!$J$425*(1+rvanilla04)^0.5)-SUM($J641:T641),('PTRM input'!$J$425*(1+rvanilla04)^0.5)/A41stdlife))</f>
        <v>0</v>
      </c>
      <c r="V641" s="251">
        <f ca="1">IF(A41stdlife="n/a","n/a",IF(V$3&gt;(A41stdlife+$E641),('PTRM input'!$J$425*(1+rvanilla04)^0.5)-SUM($J641:U641),('PTRM input'!$J$425*(1+rvanilla04)^0.5)/A41stdlife))</f>
        <v>0</v>
      </c>
      <c r="W641" s="251">
        <f ca="1">IF(A41stdlife="n/a","n/a",IF(W$3&gt;(A41stdlife+$E641),('PTRM input'!$J$425*(1+rvanilla04)^0.5)-SUM($J641:V641),('PTRM input'!$J$425*(1+rvanilla04)^0.5)/A41stdlife))</f>
        <v>0</v>
      </c>
      <c r="X641" s="251">
        <f ca="1">IF(A41stdlife="n/a","n/a",IF(X$3&gt;(A41stdlife+$E641),('PTRM input'!$J$425*(1+rvanilla04)^0.5)-SUM($J641:W641),('PTRM input'!$J$425*(1+rvanilla04)^0.5)/A41stdlife))</f>
        <v>0</v>
      </c>
      <c r="Y641" s="251">
        <f ca="1">IF(A41stdlife="n/a","n/a",IF(Y$3&gt;(A41stdlife+$E641),('PTRM input'!$J$425*(1+rvanilla04)^0.5)-SUM($J641:X641),('PTRM input'!$J$425*(1+rvanilla04)^0.5)/A41stdlife))</f>
        <v>0</v>
      </c>
      <c r="Z641" s="251">
        <f ca="1">IF(A41stdlife="n/a","n/a",IF(Z$3&gt;(A41stdlife+$E641),('PTRM input'!$J$425*(1+rvanilla04)^0.5)-SUM($J641:Y641),('PTRM input'!$J$425*(1+rvanilla04)^0.5)/A41stdlife))</f>
        <v>0</v>
      </c>
      <c r="AA641" s="251">
        <f ca="1">IF(A41stdlife="n/a","n/a",IF(AA$3&gt;(A41stdlife+$E641),('PTRM input'!$J$425*(1+rvanilla04)^0.5)-SUM($J641:Z641),('PTRM input'!$J$425*(1+rvanilla04)^0.5)/A41stdlife))</f>
        <v>0</v>
      </c>
      <c r="AB641" s="251">
        <f ca="1">IF(A41stdlife="n/a","n/a",IF(AB$3&gt;(A41stdlife+$E641),('PTRM input'!$J$425*(1+rvanilla04)^0.5)-SUM($J641:AA641),('PTRM input'!$J$425*(1+rvanilla04)^0.5)/A41stdlife))</f>
        <v>0</v>
      </c>
      <c r="AC641" s="251">
        <f ca="1">IF(A41stdlife="n/a","n/a",IF(AC$3&gt;(A41stdlife+$E641),('PTRM input'!$J$425*(1+rvanilla04)^0.5)-SUM($J641:AB641),('PTRM input'!$J$425*(1+rvanilla04)^0.5)/A41stdlife))</f>
        <v>0</v>
      </c>
      <c r="AD641" s="251">
        <f ca="1">IF(A41stdlife="n/a","n/a",IF(AD$3&gt;(A41stdlife+$E641),('PTRM input'!$J$425*(1+rvanilla04)^0.5)-SUM($J641:AC641),('PTRM input'!$J$425*(1+rvanilla04)^0.5)/A41stdlife))</f>
        <v>0</v>
      </c>
      <c r="AE641" s="251">
        <f ca="1">IF(A41stdlife="n/a","n/a",IF(AE$3&gt;(A41stdlife+$E641),('PTRM input'!$J$425*(1+rvanilla04)^0.5)-SUM($J641:AD641),('PTRM input'!$J$425*(1+rvanilla04)^0.5)/A41stdlife))</f>
        <v>0</v>
      </c>
      <c r="AF641" s="251">
        <f ca="1">IF(A41stdlife="n/a","n/a",IF(AF$3&gt;(A41stdlife+$E641),('PTRM input'!$J$425*(1+rvanilla04)^0.5)-SUM($J641:AE641),('PTRM input'!$J$425*(1+rvanilla04)^0.5)/A41stdlife))</f>
        <v>0</v>
      </c>
      <c r="AG641" s="251">
        <f ca="1">IF(A41stdlife="n/a","n/a",IF(AG$3&gt;(A41stdlife+$E641),('PTRM input'!$J$425*(1+rvanilla04)^0.5)-SUM($J641:AF641),('PTRM input'!$J$425*(1+rvanilla04)^0.5)/A41stdlife))</f>
        <v>0</v>
      </c>
      <c r="AH641" s="251">
        <f ca="1">IF(A41stdlife="n/a","n/a",IF(AH$3&gt;(A41stdlife+$E641),('PTRM input'!$J$425*(1+rvanilla04)^0.5)-SUM($J641:AG641),('PTRM input'!$J$425*(1+rvanilla04)^0.5)/A41stdlife))</f>
        <v>0</v>
      </c>
      <c r="AI641" s="251">
        <f ca="1">IF(A41stdlife="n/a","n/a",IF(AI$3&gt;(A41stdlife+$E641),('PTRM input'!$J$425*(1+rvanilla04)^0.5)-SUM($J641:AH641),('PTRM input'!$J$425*(1+rvanilla04)^0.5)/A41stdlife))</f>
        <v>0</v>
      </c>
      <c r="AJ641" s="251">
        <f ca="1">IF(A41stdlife="n/a","n/a",IF(AJ$3&gt;(A41stdlife+$E641),('PTRM input'!$J$425*(1+rvanilla04)^0.5)-SUM($J641:AI641),('PTRM input'!$J$425*(1+rvanilla04)^0.5)/A41stdlife))</f>
        <v>0</v>
      </c>
      <c r="AK641" s="251">
        <f ca="1">IF(A41stdlife="n/a","n/a",IF(AK$3&gt;(A41stdlife+$E641),('PTRM input'!$J$425*(1+rvanilla04)^0.5)-SUM($J641:AJ641),('PTRM input'!$J$425*(1+rvanilla04)^0.5)/A41stdlife))</f>
        <v>0</v>
      </c>
      <c r="AL641" s="251">
        <f ca="1">IF(A41stdlife="n/a","n/a",IF(AL$3&gt;(A41stdlife+$E641),('PTRM input'!$J$425*(1+rvanilla04)^0.5)-SUM($J641:AK641),('PTRM input'!$J$425*(1+rvanilla04)^0.5)/A41stdlife))</f>
        <v>0</v>
      </c>
      <c r="AM641" s="251">
        <f ca="1">IF(A41stdlife="n/a","n/a",IF(AM$3&gt;(A41stdlife+$E641),('PTRM input'!$J$425*(1+rvanilla04)^0.5)-SUM($J641:AL641),('PTRM input'!$J$425*(1+rvanilla04)^0.5)/A41stdlife))</f>
        <v>0</v>
      </c>
      <c r="AN641" s="251">
        <f ca="1">IF(A41stdlife="n/a","n/a",IF(AN$3&gt;(A41stdlife+$E641),('PTRM input'!$J$425*(1+rvanilla04)^0.5)-SUM($J641:AM641),('PTRM input'!$J$425*(1+rvanilla04)^0.5)/A41stdlife))</f>
        <v>0</v>
      </c>
      <c r="AO641" s="251">
        <f ca="1">IF(A41stdlife="n/a","n/a",IF(AO$3&gt;(A41stdlife+$E641),('PTRM input'!$J$425*(1+rvanilla04)^0.5)-SUM($J641:AN641),('PTRM input'!$J$425*(1+rvanilla04)^0.5)/A41stdlife))</f>
        <v>0</v>
      </c>
      <c r="AP641" s="251">
        <f ca="1">IF(A41stdlife="n/a","n/a",IF(AP$3&gt;(A41stdlife+$E641),('PTRM input'!$J$425*(1+rvanilla04)^0.5)-SUM($J641:AO641),('PTRM input'!$J$425*(1+rvanilla04)^0.5)/A41stdlife))</f>
        <v>0</v>
      </c>
      <c r="AQ641" s="251">
        <f ca="1">IF(A41stdlife="n/a","n/a",IF(AQ$3&gt;(A41stdlife+$E641),('PTRM input'!$J$425*(1+rvanilla04)^0.5)-SUM($J641:AP641),('PTRM input'!$J$425*(1+rvanilla04)^0.5)/A41stdlife))</f>
        <v>0</v>
      </c>
      <c r="AR641" s="251">
        <f ca="1">IF(A41stdlife="n/a","n/a",IF(AR$3&gt;(A41stdlife+$E641),('PTRM input'!$J$425*(1+rvanilla04)^0.5)-SUM($J641:AQ641),('PTRM input'!$J$425*(1+rvanilla04)^0.5)/A41stdlife))</f>
        <v>0</v>
      </c>
      <c r="AS641" s="251">
        <f ca="1">IF(A41stdlife="n/a","n/a",IF(AS$3&gt;(A41stdlife+$E641),('PTRM input'!$J$425*(1+rvanilla04)^0.5)-SUM($J641:AR641),('PTRM input'!$J$425*(1+rvanilla04)^0.5)/A41stdlife))</f>
        <v>0</v>
      </c>
      <c r="AT641" s="251">
        <f ca="1">IF(A41stdlife="n/a","n/a",IF(AT$3&gt;(A41stdlife+$E641),('PTRM input'!$J$425*(1+rvanilla04)^0.5)-SUM($J641:AS641),('PTRM input'!$J$425*(1+rvanilla04)^0.5)/A41stdlife))</f>
        <v>0</v>
      </c>
      <c r="AU641" s="251">
        <f ca="1">IF(A41stdlife="n/a","n/a",IF(AU$3&gt;(A41stdlife+$E641),('PTRM input'!$J$425*(1+rvanilla04)^0.5)-SUM($J641:AT641),('PTRM input'!$J$425*(1+rvanilla04)^0.5)/A41stdlife))</f>
        <v>0</v>
      </c>
      <c r="AV641" s="251">
        <f ca="1">IF(A41stdlife="n/a","n/a",IF(AV$3&gt;(A41stdlife+$E641),('PTRM input'!$J$425*(1+rvanilla04)^0.5)-SUM($J641:AU641),('PTRM input'!$J$425*(1+rvanilla04)^0.5)/A41stdlife))</f>
        <v>0</v>
      </c>
      <c r="AW641" s="251">
        <f ca="1">IF(A41stdlife="n/a","n/a",IF(AW$3&gt;(A41stdlife+$E641),('PTRM input'!$J$425*(1+rvanilla04)^0.5)-SUM($J641:AV641),('PTRM input'!$J$425*(1+rvanilla04)^0.5)/A41stdlife))</f>
        <v>0</v>
      </c>
      <c r="AX641" s="251">
        <f ca="1">IF(A41stdlife="n/a","n/a",IF(AX$3&gt;(A41stdlife+$E641),('PTRM input'!$J$425*(1+rvanilla04)^0.5)-SUM($J641:AW641),('PTRM input'!$J$425*(1+rvanilla04)^0.5)/A41stdlife))</f>
        <v>0</v>
      </c>
      <c r="AY641" s="251">
        <f ca="1">IF(A41stdlife="n/a","n/a",IF(AY$3&gt;(A41stdlife+$E641),('PTRM input'!$J$425*(1+rvanilla04)^0.5)-SUM($J641:AX641),('PTRM input'!$J$425*(1+rvanilla04)^0.5)/A41stdlife))</f>
        <v>0</v>
      </c>
      <c r="AZ641" s="251">
        <f ca="1">IF(A41stdlife="n/a","n/a",IF(AZ$3&gt;(A41stdlife+$E641),('PTRM input'!$J$425*(1+rvanilla04)^0.5)-SUM($J641:AY641),('PTRM input'!$J$425*(1+rvanilla04)^0.5)/A41stdlife))</f>
        <v>0</v>
      </c>
      <c r="BA641" s="251">
        <f ca="1">IF(A41stdlife="n/a","n/a",IF(BA$3&gt;(A41stdlife+$E641),('PTRM input'!$J$425*(1+rvanilla04)^0.5)-SUM($J641:AZ641),('PTRM input'!$J$425*(1+rvanilla04)^0.5)/A41stdlife))</f>
        <v>0</v>
      </c>
      <c r="BB641" s="251">
        <f ca="1">IF(A41stdlife="n/a","n/a",IF(BB$3&gt;(A41stdlife+$E641),('PTRM input'!$J$425*(1+rvanilla04)^0.5)-SUM($J641:BA641),('PTRM input'!$J$425*(1+rvanilla04)^0.5)/A41stdlife))</f>
        <v>0</v>
      </c>
      <c r="BC641" s="251">
        <f ca="1">IF(A41stdlife="n/a","n/a",IF(BC$3&gt;(A41stdlife+$E641),('PTRM input'!$J$425*(1+rvanilla04)^0.5)-SUM($J641:BB641),('PTRM input'!$J$425*(1+rvanilla04)^0.5)/A41stdlife))</f>
        <v>0</v>
      </c>
      <c r="BD641" s="251">
        <f ca="1">IF(A41stdlife="n/a","n/a",IF(BD$3&gt;(A41stdlife+$E641),('PTRM input'!$J$425*(1+rvanilla04)^0.5)-SUM($J641:BC641),('PTRM input'!$J$425*(1+rvanilla04)^0.5)/A41stdlife))</f>
        <v>0</v>
      </c>
      <c r="BE641" s="251">
        <f ca="1">IF(A41stdlife="n/a","n/a",IF(BE$3&gt;(A41stdlife+$E641),('PTRM input'!$J$425*(1+rvanilla04)^0.5)-SUM($J641:BD641),('PTRM input'!$J$425*(1+rvanilla04)^0.5)/A41stdlife))</f>
        <v>0</v>
      </c>
      <c r="BF641" s="251">
        <f ca="1">IF(A41stdlife="n/a","n/a",IF(BF$3&gt;(A41stdlife+$E641),('PTRM input'!$J$425*(1+rvanilla04)^0.5)-SUM($J641:BE641),('PTRM input'!$J$425*(1+rvanilla04)^0.5)/A41stdlife))</f>
        <v>0</v>
      </c>
      <c r="BG641" s="251">
        <f ca="1">IF(A41stdlife="n/a","n/a",IF(BG$3&gt;(A41stdlife+$E641),('PTRM input'!$J$425*(1+rvanilla04)^0.5)-SUM($J641:BF641),('PTRM input'!$J$425*(1+rvanilla04)^0.5)/A41stdlife))</f>
        <v>0</v>
      </c>
      <c r="BH641" s="251">
        <f ca="1">IF(A41stdlife="n/a","n/a",IF(BH$3&gt;(A41stdlife+$E641),('PTRM input'!$J$425*(1+rvanilla04)^0.5)-SUM($J641:BG641),('PTRM input'!$J$425*(1+rvanilla04)^0.5)/A41stdlife))</f>
        <v>0</v>
      </c>
      <c r="BI641" s="251">
        <f ca="1">IF(A41stdlife="n/a","n/a",IF(BI$3&gt;(A41stdlife+$E641),('PTRM input'!$J$425*(1+rvanilla04)^0.5)-SUM($J641:BH641),('PTRM input'!$J$425*(1+rvanilla04)^0.5)/A41stdlife))</f>
        <v>0</v>
      </c>
      <c r="BJ641" s="116"/>
      <c r="BK641" s="116"/>
      <c r="BL641" s="116"/>
      <c r="BM641" s="116"/>
    </row>
    <row r="642" spans="1:65" hidden="1" outlineLevel="2">
      <c r="A642" s="116"/>
      <c r="B642" s="19"/>
      <c r="C642" s="18"/>
      <c r="D642" s="760"/>
      <c r="E642" s="86">
        <v>5</v>
      </c>
      <c r="F642" s="259"/>
      <c r="G642" s="434"/>
      <c r="H642" s="435"/>
      <c r="I642" s="435"/>
      <c r="J642" s="435"/>
      <c r="K642" s="619"/>
      <c r="L642" s="433">
        <f ca="1">IF(A41stdlife="n/a","n/a",IF(L$3&gt;(A41stdlife+$E642),('PTRM input'!$K$425*(1+rvanilla05)^0.5)-SUM($K642:K642),('PTRM input'!$K$425*(1+rvanilla05)^0.5)/A41stdlife))</f>
        <v>0</v>
      </c>
      <c r="M642" s="433">
        <f ca="1">IF(A41stdlife="n/a","n/a",IF(M$3&gt;(A41stdlife+$E642),('PTRM input'!$K$425*(1+rvanilla05)^0.5)-SUM($K642:L642),('PTRM input'!$K$425*(1+rvanilla05)^0.5)/A41stdlife))</f>
        <v>0</v>
      </c>
      <c r="N642" s="433">
        <f ca="1">IF(A41stdlife="n/a","n/a",IF(N$3&gt;(A41stdlife+$E642),('PTRM input'!$K$425*(1+rvanilla05)^0.5)-SUM($K642:M642),('PTRM input'!$K$425*(1+rvanilla05)^0.5)/A41stdlife))</f>
        <v>0</v>
      </c>
      <c r="O642" s="433">
        <f ca="1">IF(A41stdlife="n/a","n/a",IF(O$3&gt;(A41stdlife+$E642),('PTRM input'!$K$425*(1+rvanilla05)^0.5)-SUM($K642:N642),('PTRM input'!$K$425*(1+rvanilla05)^0.5)/A41stdlife))</f>
        <v>0</v>
      </c>
      <c r="P642" s="433">
        <f ca="1">IF(A41stdlife="n/a","n/a",IF(P$3&gt;(A41stdlife+$E642),('PTRM input'!$K$425*(1+rvanilla05)^0.5)-SUM($K642:O642),('PTRM input'!$K$425*(1+rvanilla05)^0.5)/A41stdlife))</f>
        <v>0</v>
      </c>
      <c r="Q642" s="433">
        <f ca="1">IF(A41stdlife="n/a","n/a",IF(Q$3&gt;(A41stdlife+$E642),('PTRM input'!$K$425*(1+rvanilla05)^0.5)-SUM($K642:P642),('PTRM input'!$K$425*(1+rvanilla05)^0.5)/A41stdlife))</f>
        <v>0</v>
      </c>
      <c r="R642" s="251">
        <f ca="1">IF(A41stdlife="n/a","n/a",IF(R$3&gt;(A41stdlife+$E642),('PTRM input'!$K$425*(1+rvanilla05)^0.5)-SUM($K642:Q642),('PTRM input'!$K$425*(1+rvanilla05)^0.5)/A41stdlife))</f>
        <v>0</v>
      </c>
      <c r="S642" s="251">
        <f ca="1">IF(A41stdlife="n/a","n/a",IF(S$3&gt;(A41stdlife+$E642),('PTRM input'!$K$425*(1+rvanilla05)^0.5)-SUM($K642:R642),('PTRM input'!$K$425*(1+rvanilla05)^0.5)/A41stdlife))</f>
        <v>0</v>
      </c>
      <c r="T642" s="251">
        <f ca="1">IF(A41stdlife="n/a","n/a",IF(T$3&gt;(A41stdlife+$E642),('PTRM input'!$K$425*(1+rvanilla05)^0.5)-SUM($K642:S642),('PTRM input'!$K$425*(1+rvanilla05)^0.5)/A41stdlife))</f>
        <v>0</v>
      </c>
      <c r="U642" s="251">
        <f ca="1">IF(A41stdlife="n/a","n/a",IF(U$3&gt;(A41stdlife+$E642),('PTRM input'!$K$425*(1+rvanilla05)^0.5)-SUM($K642:T642),('PTRM input'!$K$425*(1+rvanilla05)^0.5)/A41stdlife))</f>
        <v>0</v>
      </c>
      <c r="V642" s="251">
        <f ca="1">IF(A41stdlife="n/a","n/a",IF(V$3&gt;(A41stdlife+$E642),('PTRM input'!$K$425*(1+rvanilla05)^0.5)-SUM($K642:U642),('PTRM input'!$K$425*(1+rvanilla05)^0.5)/A41stdlife))</f>
        <v>0</v>
      </c>
      <c r="W642" s="251">
        <f ca="1">IF(A41stdlife="n/a","n/a",IF(W$3&gt;(A41stdlife+$E642),('PTRM input'!$K$425*(1+rvanilla05)^0.5)-SUM($K642:V642),('PTRM input'!$K$425*(1+rvanilla05)^0.5)/A41stdlife))</f>
        <v>0</v>
      </c>
      <c r="X642" s="251">
        <f ca="1">IF(A41stdlife="n/a","n/a",IF(X$3&gt;(A41stdlife+$E642),('PTRM input'!$K$425*(1+rvanilla05)^0.5)-SUM($K642:W642),('PTRM input'!$K$425*(1+rvanilla05)^0.5)/A41stdlife))</f>
        <v>0</v>
      </c>
      <c r="Y642" s="251">
        <f ca="1">IF(A41stdlife="n/a","n/a",IF(Y$3&gt;(A41stdlife+$E642),('PTRM input'!$K$425*(1+rvanilla05)^0.5)-SUM($K642:X642),('PTRM input'!$K$425*(1+rvanilla05)^0.5)/A41stdlife))</f>
        <v>0</v>
      </c>
      <c r="Z642" s="251">
        <f ca="1">IF(A41stdlife="n/a","n/a",IF(Z$3&gt;(A41stdlife+$E642),('PTRM input'!$K$425*(1+rvanilla05)^0.5)-SUM($K642:Y642),('PTRM input'!$K$425*(1+rvanilla05)^0.5)/A41stdlife))</f>
        <v>0</v>
      </c>
      <c r="AA642" s="251">
        <f ca="1">IF(A41stdlife="n/a","n/a",IF(AA$3&gt;(A41stdlife+$E642),('PTRM input'!$K$425*(1+rvanilla05)^0.5)-SUM($K642:Z642),('PTRM input'!$K$425*(1+rvanilla05)^0.5)/A41stdlife))</f>
        <v>0</v>
      </c>
      <c r="AB642" s="251">
        <f ca="1">IF(A41stdlife="n/a","n/a",IF(AB$3&gt;(A41stdlife+$E642),('PTRM input'!$K$425*(1+rvanilla05)^0.5)-SUM($K642:AA642),('PTRM input'!$K$425*(1+rvanilla05)^0.5)/A41stdlife))</f>
        <v>0</v>
      </c>
      <c r="AC642" s="251">
        <f ca="1">IF(A41stdlife="n/a","n/a",IF(AC$3&gt;(A41stdlife+$E642),('PTRM input'!$K$425*(1+rvanilla05)^0.5)-SUM($K642:AB642),('PTRM input'!$K$425*(1+rvanilla05)^0.5)/A41stdlife))</f>
        <v>0</v>
      </c>
      <c r="AD642" s="251">
        <f ca="1">IF(A41stdlife="n/a","n/a",IF(AD$3&gt;(A41stdlife+$E642),('PTRM input'!$K$425*(1+rvanilla05)^0.5)-SUM($K642:AC642),('PTRM input'!$K$425*(1+rvanilla05)^0.5)/A41stdlife))</f>
        <v>0</v>
      </c>
      <c r="AE642" s="251">
        <f ca="1">IF(A41stdlife="n/a","n/a",IF(AE$3&gt;(A41stdlife+$E642),('PTRM input'!$K$425*(1+rvanilla05)^0.5)-SUM($K642:AD642),('PTRM input'!$K$425*(1+rvanilla05)^0.5)/A41stdlife))</f>
        <v>0</v>
      </c>
      <c r="AF642" s="251">
        <f ca="1">IF(A41stdlife="n/a","n/a",IF(AF$3&gt;(A41stdlife+$E642),('PTRM input'!$K$425*(1+rvanilla05)^0.5)-SUM($K642:AE642),('PTRM input'!$K$425*(1+rvanilla05)^0.5)/A41stdlife))</f>
        <v>0</v>
      </c>
      <c r="AG642" s="251">
        <f ca="1">IF(A41stdlife="n/a","n/a",IF(AG$3&gt;(A41stdlife+$E642),('PTRM input'!$K$425*(1+rvanilla05)^0.5)-SUM($K642:AF642),('PTRM input'!$K$425*(1+rvanilla05)^0.5)/A41stdlife))</f>
        <v>0</v>
      </c>
      <c r="AH642" s="251">
        <f ca="1">IF(A41stdlife="n/a","n/a",IF(AH$3&gt;(A41stdlife+$E642),('PTRM input'!$K$425*(1+rvanilla05)^0.5)-SUM($K642:AG642),('PTRM input'!$K$425*(1+rvanilla05)^0.5)/A41stdlife))</f>
        <v>0</v>
      </c>
      <c r="AI642" s="251">
        <f ca="1">IF(A41stdlife="n/a","n/a",IF(AI$3&gt;(A41stdlife+$E642),('PTRM input'!$K$425*(1+rvanilla05)^0.5)-SUM($K642:AH642),('PTRM input'!$K$425*(1+rvanilla05)^0.5)/A41stdlife))</f>
        <v>0</v>
      </c>
      <c r="AJ642" s="251">
        <f ca="1">IF(A41stdlife="n/a","n/a",IF(AJ$3&gt;(A41stdlife+$E642),('PTRM input'!$K$425*(1+rvanilla05)^0.5)-SUM($K642:AI642),('PTRM input'!$K$425*(1+rvanilla05)^0.5)/A41stdlife))</f>
        <v>0</v>
      </c>
      <c r="AK642" s="251">
        <f ca="1">IF(A41stdlife="n/a","n/a",IF(AK$3&gt;(A41stdlife+$E642),('PTRM input'!$K$425*(1+rvanilla05)^0.5)-SUM($K642:AJ642),('PTRM input'!$K$425*(1+rvanilla05)^0.5)/A41stdlife))</f>
        <v>0</v>
      </c>
      <c r="AL642" s="251">
        <f ca="1">IF(A41stdlife="n/a","n/a",IF(AL$3&gt;(A41stdlife+$E642),('PTRM input'!$K$425*(1+rvanilla05)^0.5)-SUM($K642:AK642),('PTRM input'!$K$425*(1+rvanilla05)^0.5)/A41stdlife))</f>
        <v>0</v>
      </c>
      <c r="AM642" s="251">
        <f ca="1">IF(A41stdlife="n/a","n/a",IF(AM$3&gt;(A41stdlife+$E642),('PTRM input'!$K$425*(1+rvanilla05)^0.5)-SUM($K642:AL642),('PTRM input'!$K$425*(1+rvanilla05)^0.5)/A41stdlife))</f>
        <v>0</v>
      </c>
      <c r="AN642" s="251">
        <f ca="1">IF(A41stdlife="n/a","n/a",IF(AN$3&gt;(A41stdlife+$E642),('PTRM input'!$K$425*(1+rvanilla05)^0.5)-SUM($K642:AM642),('PTRM input'!$K$425*(1+rvanilla05)^0.5)/A41stdlife))</f>
        <v>0</v>
      </c>
      <c r="AO642" s="251">
        <f ca="1">IF(A41stdlife="n/a","n/a",IF(AO$3&gt;(A41stdlife+$E642),('PTRM input'!$K$425*(1+rvanilla05)^0.5)-SUM($K642:AN642),('PTRM input'!$K$425*(1+rvanilla05)^0.5)/A41stdlife))</f>
        <v>0</v>
      </c>
      <c r="AP642" s="251">
        <f ca="1">IF(A41stdlife="n/a","n/a",IF(AP$3&gt;(A41stdlife+$E642),('PTRM input'!$K$425*(1+rvanilla05)^0.5)-SUM($K642:AO642),('PTRM input'!$K$425*(1+rvanilla05)^0.5)/A41stdlife))</f>
        <v>0</v>
      </c>
      <c r="AQ642" s="251">
        <f ca="1">IF(A41stdlife="n/a","n/a",IF(AQ$3&gt;(A41stdlife+$E642),('PTRM input'!$K$425*(1+rvanilla05)^0.5)-SUM($K642:AP642),('PTRM input'!$K$425*(1+rvanilla05)^0.5)/A41stdlife))</f>
        <v>0</v>
      </c>
      <c r="AR642" s="251">
        <f ca="1">IF(A41stdlife="n/a","n/a",IF(AR$3&gt;(A41stdlife+$E642),('PTRM input'!$K$425*(1+rvanilla05)^0.5)-SUM($K642:AQ642),('PTRM input'!$K$425*(1+rvanilla05)^0.5)/A41stdlife))</f>
        <v>0</v>
      </c>
      <c r="AS642" s="251">
        <f ca="1">IF(A41stdlife="n/a","n/a",IF(AS$3&gt;(A41stdlife+$E642),('PTRM input'!$K$425*(1+rvanilla05)^0.5)-SUM($K642:AR642),('PTRM input'!$K$425*(1+rvanilla05)^0.5)/A41stdlife))</f>
        <v>0</v>
      </c>
      <c r="AT642" s="251">
        <f ca="1">IF(A41stdlife="n/a","n/a",IF(AT$3&gt;(A41stdlife+$E642),('PTRM input'!$K$425*(1+rvanilla05)^0.5)-SUM($K642:AS642),('PTRM input'!$K$425*(1+rvanilla05)^0.5)/A41stdlife))</f>
        <v>0</v>
      </c>
      <c r="AU642" s="251">
        <f ca="1">IF(A41stdlife="n/a","n/a",IF(AU$3&gt;(A41stdlife+$E642),('PTRM input'!$K$425*(1+rvanilla05)^0.5)-SUM($K642:AT642),('PTRM input'!$K$425*(1+rvanilla05)^0.5)/A41stdlife))</f>
        <v>0</v>
      </c>
      <c r="AV642" s="251">
        <f ca="1">IF(A41stdlife="n/a","n/a",IF(AV$3&gt;(A41stdlife+$E642),('PTRM input'!$K$425*(1+rvanilla05)^0.5)-SUM($K642:AU642),('PTRM input'!$K$425*(1+rvanilla05)^0.5)/A41stdlife))</f>
        <v>0</v>
      </c>
      <c r="AW642" s="251">
        <f ca="1">IF(A41stdlife="n/a","n/a",IF(AW$3&gt;(A41stdlife+$E642),('PTRM input'!$K$425*(1+rvanilla05)^0.5)-SUM($K642:AV642),('PTRM input'!$K$425*(1+rvanilla05)^0.5)/A41stdlife))</f>
        <v>0</v>
      </c>
      <c r="AX642" s="251">
        <f ca="1">IF(A41stdlife="n/a","n/a",IF(AX$3&gt;(A41stdlife+$E642),('PTRM input'!$K$425*(1+rvanilla05)^0.5)-SUM($K642:AW642),('PTRM input'!$K$425*(1+rvanilla05)^0.5)/A41stdlife))</f>
        <v>0</v>
      </c>
      <c r="AY642" s="251">
        <f ca="1">IF(A41stdlife="n/a","n/a",IF(AY$3&gt;(A41stdlife+$E642),('PTRM input'!$K$425*(1+rvanilla05)^0.5)-SUM($K642:AX642),('PTRM input'!$K$425*(1+rvanilla05)^0.5)/A41stdlife))</f>
        <v>0</v>
      </c>
      <c r="AZ642" s="251">
        <f ca="1">IF(A41stdlife="n/a","n/a",IF(AZ$3&gt;(A41stdlife+$E642),('PTRM input'!$K$425*(1+rvanilla05)^0.5)-SUM($K642:AY642),('PTRM input'!$K$425*(1+rvanilla05)^0.5)/A41stdlife))</f>
        <v>0</v>
      </c>
      <c r="BA642" s="251">
        <f ca="1">IF(A41stdlife="n/a","n/a",IF(BA$3&gt;(A41stdlife+$E642),('PTRM input'!$K$425*(1+rvanilla05)^0.5)-SUM($K642:AZ642),('PTRM input'!$K$425*(1+rvanilla05)^0.5)/A41stdlife))</f>
        <v>0</v>
      </c>
      <c r="BB642" s="251">
        <f ca="1">IF(A41stdlife="n/a","n/a",IF(BB$3&gt;(A41stdlife+$E642),('PTRM input'!$K$425*(1+rvanilla05)^0.5)-SUM($K642:BA642),('PTRM input'!$K$425*(1+rvanilla05)^0.5)/A41stdlife))</f>
        <v>0</v>
      </c>
      <c r="BC642" s="251">
        <f ca="1">IF(A41stdlife="n/a","n/a",IF(BC$3&gt;(A41stdlife+$E642),('PTRM input'!$K$425*(1+rvanilla05)^0.5)-SUM($K642:BB642),('PTRM input'!$K$425*(1+rvanilla05)^0.5)/A41stdlife))</f>
        <v>0</v>
      </c>
      <c r="BD642" s="251">
        <f ca="1">IF(A41stdlife="n/a","n/a",IF(BD$3&gt;(A41stdlife+$E642),('PTRM input'!$K$425*(1+rvanilla05)^0.5)-SUM($K642:BC642),('PTRM input'!$K$425*(1+rvanilla05)^0.5)/A41stdlife))</f>
        <v>0</v>
      </c>
      <c r="BE642" s="251">
        <f ca="1">IF(A41stdlife="n/a","n/a",IF(BE$3&gt;(A41stdlife+$E642),('PTRM input'!$K$425*(1+rvanilla05)^0.5)-SUM($K642:BD642),('PTRM input'!$K$425*(1+rvanilla05)^0.5)/A41stdlife))</f>
        <v>0</v>
      </c>
      <c r="BF642" s="251">
        <f ca="1">IF(A41stdlife="n/a","n/a",IF(BF$3&gt;(A41stdlife+$E642),('PTRM input'!$K$425*(1+rvanilla05)^0.5)-SUM($K642:BE642),('PTRM input'!$K$425*(1+rvanilla05)^0.5)/A41stdlife))</f>
        <v>0</v>
      </c>
      <c r="BG642" s="251">
        <f ca="1">IF(A41stdlife="n/a","n/a",IF(BG$3&gt;(A41stdlife+$E642),('PTRM input'!$K$425*(1+rvanilla05)^0.5)-SUM($K642:BF642),('PTRM input'!$K$425*(1+rvanilla05)^0.5)/A41stdlife))</f>
        <v>0</v>
      </c>
      <c r="BH642" s="251">
        <f ca="1">IF(A41stdlife="n/a","n/a",IF(BH$3&gt;(A41stdlife+$E642),('PTRM input'!$K$425*(1+rvanilla05)^0.5)-SUM($K642:BG642),('PTRM input'!$K$425*(1+rvanilla05)^0.5)/A41stdlife))</f>
        <v>0</v>
      </c>
      <c r="BI642" s="251">
        <f ca="1">IF(A41stdlife="n/a","n/a",IF(BI$3&gt;(A41stdlife+$E642),('PTRM input'!$K$425*(1+rvanilla05)^0.5)-SUM($K642:BH642),('PTRM input'!$K$425*(1+rvanilla05)^0.5)/A41stdlife))</f>
        <v>0</v>
      </c>
      <c r="BJ642" s="116"/>
      <c r="BK642" s="116"/>
      <c r="BL642" s="116"/>
      <c r="BM642" s="116"/>
    </row>
    <row r="643" spans="1:65" hidden="1" outlineLevel="2">
      <c r="A643" s="116"/>
      <c r="B643" s="19"/>
      <c r="C643" s="18"/>
      <c r="D643" s="760"/>
      <c r="E643" s="86">
        <v>6</v>
      </c>
      <c r="F643" s="259"/>
      <c r="G643" s="434"/>
      <c r="H643" s="435"/>
      <c r="I643" s="435"/>
      <c r="J643" s="435"/>
      <c r="K643" s="435"/>
      <c r="L643" s="619"/>
      <c r="M643" s="433">
        <f ca="1">IF(A41stdlife="n/a","n/a",IF(M$3&gt;(A41stdlife+$E643),('PTRM input'!$L$425*(1+rvanilla06)^0.5)-SUM($L643:L643),('PTRM input'!$L$425*(1+rvanilla06)^0.5)/A41stdlife))</f>
        <v>0</v>
      </c>
      <c r="N643" s="433">
        <f ca="1">IF(A41stdlife="n/a","n/a",IF(N$3&gt;(A41stdlife+$E643),('PTRM input'!$L$425*(1+rvanilla06)^0.5)-SUM($L643:M643),('PTRM input'!$L$425*(1+rvanilla06)^0.5)/A41stdlife))</f>
        <v>0</v>
      </c>
      <c r="O643" s="433">
        <f ca="1">IF(A41stdlife="n/a","n/a",IF(O$3&gt;(A41stdlife+$E643),('PTRM input'!$L$425*(1+rvanilla06)^0.5)-SUM($L643:N643),('PTRM input'!$L$425*(1+rvanilla06)^0.5)/A41stdlife))</f>
        <v>0</v>
      </c>
      <c r="P643" s="433">
        <f ca="1">IF(A41stdlife="n/a","n/a",IF(P$3&gt;(A41stdlife+$E643),('PTRM input'!$L$425*(1+rvanilla06)^0.5)-SUM($L643:O643),('PTRM input'!$L$425*(1+rvanilla06)^0.5)/A41stdlife))</f>
        <v>0</v>
      </c>
      <c r="Q643" s="433">
        <f ca="1">IF(A41stdlife="n/a","n/a",IF(Q$3&gt;(A41stdlife+$E643),('PTRM input'!$L$425*(1+rvanilla06)^0.5)-SUM($L643:P643),('PTRM input'!$L$425*(1+rvanilla06)^0.5)/A41stdlife))</f>
        <v>0</v>
      </c>
      <c r="R643" s="251">
        <f ca="1">IF(A41stdlife="n/a","n/a",IF(R$3&gt;(A41stdlife+$E643),('PTRM input'!$L$425*(1+rvanilla06)^0.5)-SUM($L643:Q643),('PTRM input'!$L$425*(1+rvanilla06)^0.5)/A41stdlife))</f>
        <v>0</v>
      </c>
      <c r="S643" s="251">
        <f ca="1">IF(A41stdlife="n/a","n/a",IF(S$3&gt;(A41stdlife+$E643),('PTRM input'!$L$425*(1+rvanilla06)^0.5)-SUM($L643:R643),('PTRM input'!$L$425*(1+rvanilla06)^0.5)/A41stdlife))</f>
        <v>0</v>
      </c>
      <c r="T643" s="251">
        <f ca="1">IF(A41stdlife="n/a","n/a",IF(T$3&gt;(A41stdlife+$E643),('PTRM input'!$L$425*(1+rvanilla06)^0.5)-SUM($L643:S643),('PTRM input'!$L$425*(1+rvanilla06)^0.5)/A41stdlife))</f>
        <v>0</v>
      </c>
      <c r="U643" s="251">
        <f ca="1">IF(A41stdlife="n/a","n/a",IF(U$3&gt;(A41stdlife+$E643),('PTRM input'!$L$425*(1+rvanilla06)^0.5)-SUM($L643:T643),('PTRM input'!$L$425*(1+rvanilla06)^0.5)/A41stdlife))</f>
        <v>0</v>
      </c>
      <c r="V643" s="251">
        <f ca="1">IF(A41stdlife="n/a","n/a",IF(V$3&gt;(A41stdlife+$E643),('PTRM input'!$L$425*(1+rvanilla06)^0.5)-SUM($L643:U643),('PTRM input'!$L$425*(1+rvanilla06)^0.5)/A41stdlife))</f>
        <v>0</v>
      </c>
      <c r="W643" s="251">
        <f ca="1">IF(A41stdlife="n/a","n/a",IF(W$3&gt;(A41stdlife+$E643),('PTRM input'!$L$425*(1+rvanilla06)^0.5)-SUM($L643:V643),('PTRM input'!$L$425*(1+rvanilla06)^0.5)/A41stdlife))</f>
        <v>0</v>
      </c>
      <c r="X643" s="251">
        <f ca="1">IF(A41stdlife="n/a","n/a",IF(X$3&gt;(A41stdlife+$E643),('PTRM input'!$L$425*(1+rvanilla06)^0.5)-SUM($L643:W643),('PTRM input'!$L$425*(1+rvanilla06)^0.5)/A41stdlife))</f>
        <v>0</v>
      </c>
      <c r="Y643" s="251">
        <f ca="1">IF(A41stdlife="n/a","n/a",IF(Y$3&gt;(A41stdlife+$E643),('PTRM input'!$L$425*(1+rvanilla06)^0.5)-SUM($L643:X643),('PTRM input'!$L$425*(1+rvanilla06)^0.5)/A41stdlife))</f>
        <v>0</v>
      </c>
      <c r="Z643" s="251">
        <f ca="1">IF(A41stdlife="n/a","n/a",IF(Z$3&gt;(A41stdlife+$E643),('PTRM input'!$L$425*(1+rvanilla06)^0.5)-SUM($L643:Y643),('PTRM input'!$L$425*(1+rvanilla06)^0.5)/A41stdlife))</f>
        <v>0</v>
      </c>
      <c r="AA643" s="251">
        <f ca="1">IF(A41stdlife="n/a","n/a",IF(AA$3&gt;(A41stdlife+$E643),('PTRM input'!$L$425*(1+rvanilla06)^0.5)-SUM($L643:Z643),('PTRM input'!$L$425*(1+rvanilla06)^0.5)/A41stdlife))</f>
        <v>0</v>
      </c>
      <c r="AB643" s="251">
        <f ca="1">IF(A41stdlife="n/a","n/a",IF(AB$3&gt;(A41stdlife+$E643),('PTRM input'!$L$425*(1+rvanilla06)^0.5)-SUM($L643:AA643),('PTRM input'!$L$425*(1+rvanilla06)^0.5)/A41stdlife))</f>
        <v>0</v>
      </c>
      <c r="AC643" s="251">
        <f ca="1">IF(A41stdlife="n/a","n/a",IF(AC$3&gt;(A41stdlife+$E643),('PTRM input'!$L$425*(1+rvanilla06)^0.5)-SUM($L643:AB643),('PTRM input'!$L$425*(1+rvanilla06)^0.5)/A41stdlife))</f>
        <v>0</v>
      </c>
      <c r="AD643" s="251">
        <f ca="1">IF(A41stdlife="n/a","n/a",IF(AD$3&gt;(A41stdlife+$E643),('PTRM input'!$L$425*(1+rvanilla06)^0.5)-SUM($L643:AC643),('PTRM input'!$L$425*(1+rvanilla06)^0.5)/A41stdlife))</f>
        <v>0</v>
      </c>
      <c r="AE643" s="251">
        <f ca="1">IF(A41stdlife="n/a","n/a",IF(AE$3&gt;(A41stdlife+$E643),('PTRM input'!$L$425*(1+rvanilla06)^0.5)-SUM($L643:AD643),('PTRM input'!$L$425*(1+rvanilla06)^0.5)/A41stdlife))</f>
        <v>0</v>
      </c>
      <c r="AF643" s="251">
        <f ca="1">IF(A41stdlife="n/a","n/a",IF(AF$3&gt;(A41stdlife+$E643),('PTRM input'!$L$425*(1+rvanilla06)^0.5)-SUM($L643:AE643),('PTRM input'!$L$425*(1+rvanilla06)^0.5)/A41stdlife))</f>
        <v>0</v>
      </c>
      <c r="AG643" s="251">
        <f ca="1">IF(A41stdlife="n/a","n/a",IF(AG$3&gt;(A41stdlife+$E643),('PTRM input'!$L$425*(1+rvanilla06)^0.5)-SUM($L643:AF643),('PTRM input'!$L$425*(1+rvanilla06)^0.5)/A41stdlife))</f>
        <v>0</v>
      </c>
      <c r="AH643" s="251">
        <f ca="1">IF(A41stdlife="n/a","n/a",IF(AH$3&gt;(A41stdlife+$E643),('PTRM input'!$L$425*(1+rvanilla06)^0.5)-SUM($L643:AG643),('PTRM input'!$L$425*(1+rvanilla06)^0.5)/A41stdlife))</f>
        <v>0</v>
      </c>
      <c r="AI643" s="251">
        <f ca="1">IF(A41stdlife="n/a","n/a",IF(AI$3&gt;(A41stdlife+$E643),('PTRM input'!$L$425*(1+rvanilla06)^0.5)-SUM($L643:AH643),('PTRM input'!$L$425*(1+rvanilla06)^0.5)/A41stdlife))</f>
        <v>0</v>
      </c>
      <c r="AJ643" s="251">
        <f ca="1">IF(A41stdlife="n/a","n/a",IF(AJ$3&gt;(A41stdlife+$E643),('PTRM input'!$L$425*(1+rvanilla06)^0.5)-SUM($L643:AI643),('PTRM input'!$L$425*(1+rvanilla06)^0.5)/A41stdlife))</f>
        <v>0</v>
      </c>
      <c r="AK643" s="251">
        <f ca="1">IF(A41stdlife="n/a","n/a",IF(AK$3&gt;(A41stdlife+$E643),('PTRM input'!$L$425*(1+rvanilla06)^0.5)-SUM($L643:AJ643),('PTRM input'!$L$425*(1+rvanilla06)^0.5)/A41stdlife))</f>
        <v>0</v>
      </c>
      <c r="AL643" s="251">
        <f ca="1">IF(A41stdlife="n/a","n/a",IF(AL$3&gt;(A41stdlife+$E643),('PTRM input'!$L$425*(1+rvanilla06)^0.5)-SUM($L643:AK643),('PTRM input'!$L$425*(1+rvanilla06)^0.5)/A41stdlife))</f>
        <v>0</v>
      </c>
      <c r="AM643" s="251">
        <f ca="1">IF(A41stdlife="n/a","n/a",IF(AM$3&gt;(A41stdlife+$E643),('PTRM input'!$L$425*(1+rvanilla06)^0.5)-SUM($L643:AL643),('PTRM input'!$L$425*(1+rvanilla06)^0.5)/A41stdlife))</f>
        <v>0</v>
      </c>
      <c r="AN643" s="251">
        <f ca="1">IF(A41stdlife="n/a","n/a",IF(AN$3&gt;(A41stdlife+$E643),('PTRM input'!$L$425*(1+rvanilla06)^0.5)-SUM($L643:AM643),('PTRM input'!$L$425*(1+rvanilla06)^0.5)/A41stdlife))</f>
        <v>0</v>
      </c>
      <c r="AO643" s="251">
        <f ca="1">IF(A41stdlife="n/a","n/a",IF(AO$3&gt;(A41stdlife+$E643),('PTRM input'!$L$425*(1+rvanilla06)^0.5)-SUM($L643:AN643),('PTRM input'!$L$425*(1+rvanilla06)^0.5)/A41stdlife))</f>
        <v>0</v>
      </c>
      <c r="AP643" s="251">
        <f ca="1">IF(A41stdlife="n/a","n/a",IF(AP$3&gt;(A41stdlife+$E643),('PTRM input'!$L$425*(1+rvanilla06)^0.5)-SUM($L643:AO643),('PTRM input'!$L$425*(1+rvanilla06)^0.5)/A41stdlife))</f>
        <v>0</v>
      </c>
      <c r="AQ643" s="251">
        <f ca="1">IF(A41stdlife="n/a","n/a",IF(AQ$3&gt;(A41stdlife+$E643),('PTRM input'!$L$425*(1+rvanilla06)^0.5)-SUM($L643:AP643),('PTRM input'!$L$425*(1+rvanilla06)^0.5)/A41stdlife))</f>
        <v>0</v>
      </c>
      <c r="AR643" s="251">
        <f ca="1">IF(A41stdlife="n/a","n/a",IF(AR$3&gt;(A41stdlife+$E643),('PTRM input'!$L$425*(1+rvanilla06)^0.5)-SUM($L643:AQ643),('PTRM input'!$L$425*(1+rvanilla06)^0.5)/A41stdlife))</f>
        <v>0</v>
      </c>
      <c r="AS643" s="251">
        <f ca="1">IF(A41stdlife="n/a","n/a",IF(AS$3&gt;(A41stdlife+$E643),('PTRM input'!$L$425*(1+rvanilla06)^0.5)-SUM($L643:AR643),('PTRM input'!$L$425*(1+rvanilla06)^0.5)/A41stdlife))</f>
        <v>0</v>
      </c>
      <c r="AT643" s="251">
        <f ca="1">IF(A41stdlife="n/a","n/a",IF(AT$3&gt;(A41stdlife+$E643),('PTRM input'!$L$425*(1+rvanilla06)^0.5)-SUM($L643:AS643),('PTRM input'!$L$425*(1+rvanilla06)^0.5)/A41stdlife))</f>
        <v>0</v>
      </c>
      <c r="AU643" s="251">
        <f ca="1">IF(A41stdlife="n/a","n/a",IF(AU$3&gt;(A41stdlife+$E643),('PTRM input'!$L$425*(1+rvanilla06)^0.5)-SUM($L643:AT643),('PTRM input'!$L$425*(1+rvanilla06)^0.5)/A41stdlife))</f>
        <v>0</v>
      </c>
      <c r="AV643" s="251">
        <f ca="1">IF(A41stdlife="n/a","n/a",IF(AV$3&gt;(A41stdlife+$E643),('PTRM input'!$L$425*(1+rvanilla06)^0.5)-SUM($L643:AU643),('PTRM input'!$L$425*(1+rvanilla06)^0.5)/A41stdlife))</f>
        <v>0</v>
      </c>
      <c r="AW643" s="251">
        <f ca="1">IF(A41stdlife="n/a","n/a",IF(AW$3&gt;(A41stdlife+$E643),('PTRM input'!$L$425*(1+rvanilla06)^0.5)-SUM($L643:AV643),('PTRM input'!$L$425*(1+rvanilla06)^0.5)/A41stdlife))</f>
        <v>0</v>
      </c>
      <c r="AX643" s="251">
        <f ca="1">IF(A41stdlife="n/a","n/a",IF(AX$3&gt;(A41stdlife+$E643),('PTRM input'!$L$425*(1+rvanilla06)^0.5)-SUM($L643:AW643),('PTRM input'!$L$425*(1+rvanilla06)^0.5)/A41stdlife))</f>
        <v>0</v>
      </c>
      <c r="AY643" s="251">
        <f ca="1">IF(A41stdlife="n/a","n/a",IF(AY$3&gt;(A41stdlife+$E643),('PTRM input'!$L$425*(1+rvanilla06)^0.5)-SUM($L643:AX643),('PTRM input'!$L$425*(1+rvanilla06)^0.5)/A41stdlife))</f>
        <v>0</v>
      </c>
      <c r="AZ643" s="251">
        <f ca="1">IF(A41stdlife="n/a","n/a",IF(AZ$3&gt;(A41stdlife+$E643),('PTRM input'!$L$425*(1+rvanilla06)^0.5)-SUM($L643:AY643),('PTRM input'!$L$425*(1+rvanilla06)^0.5)/A41stdlife))</f>
        <v>0</v>
      </c>
      <c r="BA643" s="251">
        <f ca="1">IF(A41stdlife="n/a","n/a",IF(BA$3&gt;(A41stdlife+$E643),('PTRM input'!$L$425*(1+rvanilla06)^0.5)-SUM($L643:AZ643),('PTRM input'!$L$425*(1+rvanilla06)^0.5)/A41stdlife))</f>
        <v>0</v>
      </c>
      <c r="BB643" s="251">
        <f ca="1">IF(A41stdlife="n/a","n/a",IF(BB$3&gt;(A41stdlife+$E643),('PTRM input'!$L$425*(1+rvanilla06)^0.5)-SUM($L643:BA643),('PTRM input'!$L$425*(1+rvanilla06)^0.5)/A41stdlife))</f>
        <v>0</v>
      </c>
      <c r="BC643" s="251">
        <f ca="1">IF(A41stdlife="n/a","n/a",IF(BC$3&gt;(A41stdlife+$E643),('PTRM input'!$L$425*(1+rvanilla06)^0.5)-SUM($L643:BB643),('PTRM input'!$L$425*(1+rvanilla06)^0.5)/A41stdlife))</f>
        <v>0</v>
      </c>
      <c r="BD643" s="251">
        <f ca="1">IF(A41stdlife="n/a","n/a",IF(BD$3&gt;(A41stdlife+$E643),('PTRM input'!$L$425*(1+rvanilla06)^0.5)-SUM($L643:BC643),('PTRM input'!$L$425*(1+rvanilla06)^0.5)/A41stdlife))</f>
        <v>0</v>
      </c>
      <c r="BE643" s="251">
        <f ca="1">IF(A41stdlife="n/a","n/a",IF(BE$3&gt;(A41stdlife+$E643),('PTRM input'!$L$425*(1+rvanilla06)^0.5)-SUM($L643:BD643),('PTRM input'!$L$425*(1+rvanilla06)^0.5)/A41stdlife))</f>
        <v>0</v>
      </c>
      <c r="BF643" s="251">
        <f ca="1">IF(A41stdlife="n/a","n/a",IF(BF$3&gt;(A41stdlife+$E643),('PTRM input'!$L$425*(1+rvanilla06)^0.5)-SUM($L643:BE643),('PTRM input'!$L$425*(1+rvanilla06)^0.5)/A41stdlife))</f>
        <v>0</v>
      </c>
      <c r="BG643" s="251">
        <f ca="1">IF(A41stdlife="n/a","n/a",IF(BG$3&gt;(A41stdlife+$E643),('PTRM input'!$L$425*(1+rvanilla06)^0.5)-SUM($L643:BF643),('PTRM input'!$L$425*(1+rvanilla06)^0.5)/A41stdlife))</f>
        <v>0</v>
      </c>
      <c r="BH643" s="251">
        <f ca="1">IF(A41stdlife="n/a","n/a",IF(BH$3&gt;(A41stdlife+$E643),('PTRM input'!$L$425*(1+rvanilla06)^0.5)-SUM($L643:BG643),('PTRM input'!$L$425*(1+rvanilla06)^0.5)/A41stdlife))</f>
        <v>0</v>
      </c>
      <c r="BI643" s="251">
        <f ca="1">IF(A41stdlife="n/a","n/a",IF(BI$3&gt;(A41stdlife+$E643),('PTRM input'!$L$425*(1+rvanilla06)^0.5)-SUM($L643:BH643),('PTRM input'!$L$425*(1+rvanilla06)^0.5)/A41stdlife))</f>
        <v>0</v>
      </c>
      <c r="BJ643" s="116"/>
      <c r="BK643" s="116"/>
      <c r="BL643" s="116"/>
      <c r="BM643" s="116"/>
    </row>
    <row r="644" spans="1:65" hidden="1" outlineLevel="2">
      <c r="A644" s="116"/>
      <c r="B644" s="19"/>
      <c r="C644" s="18"/>
      <c r="D644" s="760"/>
      <c r="E644" s="86">
        <v>7</v>
      </c>
      <c r="F644" s="259"/>
      <c r="G644" s="434"/>
      <c r="H644" s="435"/>
      <c r="I644" s="435"/>
      <c r="J644" s="435"/>
      <c r="K644" s="435"/>
      <c r="L644" s="435"/>
      <c r="M644" s="619"/>
      <c r="N644" s="433">
        <f ca="1">IF(A41stdlife="n/a","n/a",IF(N$3&gt;(A41stdlife+$E644),('PTRM input'!$M$425*(1+rvanilla07)^0.5)-SUM($M644:M644),('PTRM input'!$M$425*(1+rvanilla07)^0.5)/A41stdlife))</f>
        <v>0</v>
      </c>
      <c r="O644" s="433">
        <f ca="1">IF(A41stdlife="n/a","n/a",IF(O$3&gt;(A41stdlife+$E644),('PTRM input'!$M$425*(1+rvanilla07)^0.5)-SUM($M644:N644),('PTRM input'!$M$425*(1+rvanilla07)^0.5)/A41stdlife))</f>
        <v>0</v>
      </c>
      <c r="P644" s="433">
        <f ca="1">IF(A41stdlife="n/a","n/a",IF(P$3&gt;(A41stdlife+$E644),('PTRM input'!$M$425*(1+rvanilla07)^0.5)-SUM($M644:O644),('PTRM input'!$M$425*(1+rvanilla07)^0.5)/A41stdlife))</f>
        <v>0</v>
      </c>
      <c r="Q644" s="433">
        <f ca="1">IF(A41stdlife="n/a","n/a",IF(Q$3&gt;(A41stdlife+$E644),('PTRM input'!$M$425*(1+rvanilla07)^0.5)-SUM($M644:P644),('PTRM input'!$M$425*(1+rvanilla07)^0.5)/A41stdlife))</f>
        <v>0</v>
      </c>
      <c r="R644" s="251">
        <f ca="1">IF(A41stdlife="n/a","n/a",IF(R$3&gt;(A41stdlife+$E644),('PTRM input'!$M$425*(1+rvanilla07)^0.5)-SUM($M644:Q644),('PTRM input'!$M$425*(1+rvanilla07)^0.5)/A41stdlife))</f>
        <v>0</v>
      </c>
      <c r="S644" s="251">
        <f ca="1">IF(A41stdlife="n/a","n/a",IF(S$3&gt;(A41stdlife+$E644),('PTRM input'!$M$425*(1+rvanilla07)^0.5)-SUM($M644:R644),('PTRM input'!$M$425*(1+rvanilla07)^0.5)/A41stdlife))</f>
        <v>0</v>
      </c>
      <c r="T644" s="251">
        <f ca="1">IF(A41stdlife="n/a","n/a",IF(T$3&gt;(A41stdlife+$E644),('PTRM input'!$M$425*(1+rvanilla07)^0.5)-SUM($M644:S644),('PTRM input'!$M$425*(1+rvanilla07)^0.5)/A41stdlife))</f>
        <v>0</v>
      </c>
      <c r="U644" s="251">
        <f ca="1">IF(A41stdlife="n/a","n/a",IF(U$3&gt;(A41stdlife+$E644),('PTRM input'!$M$425*(1+rvanilla07)^0.5)-SUM($M644:T644),('PTRM input'!$M$425*(1+rvanilla07)^0.5)/A41stdlife))</f>
        <v>0</v>
      </c>
      <c r="V644" s="251">
        <f ca="1">IF(A41stdlife="n/a","n/a",IF(V$3&gt;(A41stdlife+$E644),('PTRM input'!$M$425*(1+rvanilla07)^0.5)-SUM($M644:U644),('PTRM input'!$M$425*(1+rvanilla07)^0.5)/A41stdlife))</f>
        <v>0</v>
      </c>
      <c r="W644" s="251">
        <f ca="1">IF(A41stdlife="n/a","n/a",IF(W$3&gt;(A41stdlife+$E644),('PTRM input'!$M$425*(1+rvanilla07)^0.5)-SUM($M644:V644),('PTRM input'!$M$425*(1+rvanilla07)^0.5)/A41stdlife))</f>
        <v>0</v>
      </c>
      <c r="X644" s="251">
        <f ca="1">IF(A41stdlife="n/a","n/a",IF(X$3&gt;(A41stdlife+$E644),('PTRM input'!$M$425*(1+rvanilla07)^0.5)-SUM($M644:W644),('PTRM input'!$M$425*(1+rvanilla07)^0.5)/A41stdlife))</f>
        <v>0</v>
      </c>
      <c r="Y644" s="251">
        <f ca="1">IF(A41stdlife="n/a","n/a",IF(Y$3&gt;(A41stdlife+$E644),('PTRM input'!$M$425*(1+rvanilla07)^0.5)-SUM($M644:X644),('PTRM input'!$M$425*(1+rvanilla07)^0.5)/A41stdlife))</f>
        <v>0</v>
      </c>
      <c r="Z644" s="251">
        <f ca="1">IF(A41stdlife="n/a","n/a",IF(Z$3&gt;(A41stdlife+$E644),('PTRM input'!$M$425*(1+rvanilla07)^0.5)-SUM($M644:Y644),('PTRM input'!$M$425*(1+rvanilla07)^0.5)/A41stdlife))</f>
        <v>0</v>
      </c>
      <c r="AA644" s="251">
        <f ca="1">IF(A41stdlife="n/a","n/a",IF(AA$3&gt;(A41stdlife+$E644),('PTRM input'!$M$425*(1+rvanilla07)^0.5)-SUM($M644:Z644),('PTRM input'!$M$425*(1+rvanilla07)^0.5)/A41stdlife))</f>
        <v>0</v>
      </c>
      <c r="AB644" s="251">
        <f ca="1">IF(A41stdlife="n/a","n/a",IF(AB$3&gt;(A41stdlife+$E644),('PTRM input'!$M$425*(1+rvanilla07)^0.5)-SUM($M644:AA644),('PTRM input'!$M$425*(1+rvanilla07)^0.5)/A41stdlife))</f>
        <v>0</v>
      </c>
      <c r="AC644" s="251">
        <f ca="1">IF(A41stdlife="n/a","n/a",IF(AC$3&gt;(A41stdlife+$E644),('PTRM input'!$M$425*(1+rvanilla07)^0.5)-SUM($M644:AB644),('PTRM input'!$M$425*(1+rvanilla07)^0.5)/A41stdlife))</f>
        <v>0</v>
      </c>
      <c r="AD644" s="251">
        <f ca="1">IF(A41stdlife="n/a","n/a",IF(AD$3&gt;(A41stdlife+$E644),('PTRM input'!$M$425*(1+rvanilla07)^0.5)-SUM($M644:AC644),('PTRM input'!$M$425*(1+rvanilla07)^0.5)/A41stdlife))</f>
        <v>0</v>
      </c>
      <c r="AE644" s="251">
        <f ca="1">IF(A41stdlife="n/a","n/a",IF(AE$3&gt;(A41stdlife+$E644),('PTRM input'!$M$425*(1+rvanilla07)^0.5)-SUM($M644:AD644),('PTRM input'!$M$425*(1+rvanilla07)^0.5)/A41stdlife))</f>
        <v>0</v>
      </c>
      <c r="AF644" s="251">
        <f ca="1">IF(A41stdlife="n/a","n/a",IF(AF$3&gt;(A41stdlife+$E644),('PTRM input'!$M$425*(1+rvanilla07)^0.5)-SUM($M644:AE644),('PTRM input'!$M$425*(1+rvanilla07)^0.5)/A41stdlife))</f>
        <v>0</v>
      </c>
      <c r="AG644" s="251">
        <f ca="1">IF(A41stdlife="n/a","n/a",IF(AG$3&gt;(A41stdlife+$E644),('PTRM input'!$M$425*(1+rvanilla07)^0.5)-SUM($M644:AF644),('PTRM input'!$M$425*(1+rvanilla07)^0.5)/A41stdlife))</f>
        <v>0</v>
      </c>
      <c r="AH644" s="251">
        <f ca="1">IF(A41stdlife="n/a","n/a",IF(AH$3&gt;(A41stdlife+$E644),('PTRM input'!$M$425*(1+rvanilla07)^0.5)-SUM($M644:AG644),('PTRM input'!$M$425*(1+rvanilla07)^0.5)/A41stdlife))</f>
        <v>0</v>
      </c>
      <c r="AI644" s="251">
        <f ca="1">IF(A41stdlife="n/a","n/a",IF(AI$3&gt;(A41stdlife+$E644),('PTRM input'!$M$425*(1+rvanilla07)^0.5)-SUM($M644:AH644),('PTRM input'!$M$425*(1+rvanilla07)^0.5)/A41stdlife))</f>
        <v>0</v>
      </c>
      <c r="AJ644" s="251">
        <f ca="1">IF(A41stdlife="n/a","n/a",IF(AJ$3&gt;(A41stdlife+$E644),('PTRM input'!$M$425*(1+rvanilla07)^0.5)-SUM($M644:AI644),('PTRM input'!$M$425*(1+rvanilla07)^0.5)/A41stdlife))</f>
        <v>0</v>
      </c>
      <c r="AK644" s="251">
        <f ca="1">IF(A41stdlife="n/a","n/a",IF(AK$3&gt;(A41stdlife+$E644),('PTRM input'!$M$425*(1+rvanilla07)^0.5)-SUM($M644:AJ644),('PTRM input'!$M$425*(1+rvanilla07)^0.5)/A41stdlife))</f>
        <v>0</v>
      </c>
      <c r="AL644" s="251">
        <f ca="1">IF(A41stdlife="n/a","n/a",IF(AL$3&gt;(A41stdlife+$E644),('PTRM input'!$M$425*(1+rvanilla07)^0.5)-SUM($M644:AK644),('PTRM input'!$M$425*(1+rvanilla07)^0.5)/A41stdlife))</f>
        <v>0</v>
      </c>
      <c r="AM644" s="251">
        <f ca="1">IF(A41stdlife="n/a","n/a",IF(AM$3&gt;(A41stdlife+$E644),('PTRM input'!$M$425*(1+rvanilla07)^0.5)-SUM($M644:AL644),('PTRM input'!$M$425*(1+rvanilla07)^0.5)/A41stdlife))</f>
        <v>0</v>
      </c>
      <c r="AN644" s="251">
        <f ca="1">IF(A41stdlife="n/a","n/a",IF(AN$3&gt;(A41stdlife+$E644),('PTRM input'!$M$425*(1+rvanilla07)^0.5)-SUM($M644:AM644),('PTRM input'!$M$425*(1+rvanilla07)^0.5)/A41stdlife))</f>
        <v>0</v>
      </c>
      <c r="AO644" s="251">
        <f ca="1">IF(A41stdlife="n/a","n/a",IF(AO$3&gt;(A41stdlife+$E644),('PTRM input'!$M$425*(1+rvanilla07)^0.5)-SUM($M644:AN644),('PTRM input'!$M$425*(1+rvanilla07)^0.5)/A41stdlife))</f>
        <v>0</v>
      </c>
      <c r="AP644" s="251">
        <f ca="1">IF(A41stdlife="n/a","n/a",IF(AP$3&gt;(A41stdlife+$E644),('PTRM input'!$M$425*(1+rvanilla07)^0.5)-SUM($M644:AO644),('PTRM input'!$M$425*(1+rvanilla07)^0.5)/A41stdlife))</f>
        <v>0</v>
      </c>
      <c r="AQ644" s="251">
        <f ca="1">IF(A41stdlife="n/a","n/a",IF(AQ$3&gt;(A41stdlife+$E644),('PTRM input'!$M$425*(1+rvanilla07)^0.5)-SUM($M644:AP644),('PTRM input'!$M$425*(1+rvanilla07)^0.5)/A41stdlife))</f>
        <v>0</v>
      </c>
      <c r="AR644" s="251">
        <f ca="1">IF(A41stdlife="n/a","n/a",IF(AR$3&gt;(A41stdlife+$E644),('PTRM input'!$M$425*(1+rvanilla07)^0.5)-SUM($M644:AQ644),('PTRM input'!$M$425*(1+rvanilla07)^0.5)/A41stdlife))</f>
        <v>0</v>
      </c>
      <c r="AS644" s="251">
        <f ca="1">IF(A41stdlife="n/a","n/a",IF(AS$3&gt;(A41stdlife+$E644),('PTRM input'!$M$425*(1+rvanilla07)^0.5)-SUM($M644:AR644),('PTRM input'!$M$425*(1+rvanilla07)^0.5)/A41stdlife))</f>
        <v>0</v>
      </c>
      <c r="AT644" s="251">
        <f ca="1">IF(A41stdlife="n/a","n/a",IF(AT$3&gt;(A41stdlife+$E644),('PTRM input'!$M$425*(1+rvanilla07)^0.5)-SUM($M644:AS644),('PTRM input'!$M$425*(1+rvanilla07)^0.5)/A41stdlife))</f>
        <v>0</v>
      </c>
      <c r="AU644" s="251">
        <f ca="1">IF(A41stdlife="n/a","n/a",IF(AU$3&gt;(A41stdlife+$E644),('PTRM input'!$M$425*(1+rvanilla07)^0.5)-SUM($M644:AT644),('PTRM input'!$M$425*(1+rvanilla07)^0.5)/A41stdlife))</f>
        <v>0</v>
      </c>
      <c r="AV644" s="251">
        <f ca="1">IF(A41stdlife="n/a","n/a",IF(AV$3&gt;(A41stdlife+$E644),('PTRM input'!$M$425*(1+rvanilla07)^0.5)-SUM($M644:AU644),('PTRM input'!$M$425*(1+rvanilla07)^0.5)/A41stdlife))</f>
        <v>0</v>
      </c>
      <c r="AW644" s="251">
        <f ca="1">IF(A41stdlife="n/a","n/a",IF(AW$3&gt;(A41stdlife+$E644),('PTRM input'!$M$425*(1+rvanilla07)^0.5)-SUM($M644:AV644),('PTRM input'!$M$425*(1+rvanilla07)^0.5)/A41stdlife))</f>
        <v>0</v>
      </c>
      <c r="AX644" s="251">
        <f ca="1">IF(A41stdlife="n/a","n/a",IF(AX$3&gt;(A41stdlife+$E644),('PTRM input'!$M$425*(1+rvanilla07)^0.5)-SUM($M644:AW644),('PTRM input'!$M$425*(1+rvanilla07)^0.5)/A41stdlife))</f>
        <v>0</v>
      </c>
      <c r="AY644" s="251">
        <f ca="1">IF(A41stdlife="n/a","n/a",IF(AY$3&gt;(A41stdlife+$E644),('PTRM input'!$M$425*(1+rvanilla07)^0.5)-SUM($M644:AX644),('PTRM input'!$M$425*(1+rvanilla07)^0.5)/A41stdlife))</f>
        <v>0</v>
      </c>
      <c r="AZ644" s="251">
        <f ca="1">IF(A41stdlife="n/a","n/a",IF(AZ$3&gt;(A41stdlife+$E644),('PTRM input'!$M$425*(1+rvanilla07)^0.5)-SUM($M644:AY644),('PTRM input'!$M$425*(1+rvanilla07)^0.5)/A41stdlife))</f>
        <v>0</v>
      </c>
      <c r="BA644" s="251">
        <f ca="1">IF(A41stdlife="n/a","n/a",IF(BA$3&gt;(A41stdlife+$E644),('PTRM input'!$M$425*(1+rvanilla07)^0.5)-SUM($M644:AZ644),('PTRM input'!$M$425*(1+rvanilla07)^0.5)/A41stdlife))</f>
        <v>0</v>
      </c>
      <c r="BB644" s="251">
        <f ca="1">IF(A41stdlife="n/a","n/a",IF(BB$3&gt;(A41stdlife+$E644),('PTRM input'!$M$425*(1+rvanilla07)^0.5)-SUM($M644:BA644),('PTRM input'!$M$425*(1+rvanilla07)^0.5)/A41stdlife))</f>
        <v>0</v>
      </c>
      <c r="BC644" s="251">
        <f ca="1">IF(A41stdlife="n/a","n/a",IF(BC$3&gt;(A41stdlife+$E644),('PTRM input'!$M$425*(1+rvanilla07)^0.5)-SUM($M644:BB644),('PTRM input'!$M$425*(1+rvanilla07)^0.5)/A41stdlife))</f>
        <v>0</v>
      </c>
      <c r="BD644" s="251">
        <f ca="1">IF(A41stdlife="n/a","n/a",IF(BD$3&gt;(A41stdlife+$E644),('PTRM input'!$M$425*(1+rvanilla07)^0.5)-SUM($M644:BC644),('PTRM input'!$M$425*(1+rvanilla07)^0.5)/A41stdlife))</f>
        <v>0</v>
      </c>
      <c r="BE644" s="251">
        <f ca="1">IF(A41stdlife="n/a","n/a",IF(BE$3&gt;(A41stdlife+$E644),('PTRM input'!$M$425*(1+rvanilla07)^0.5)-SUM($M644:BD644),('PTRM input'!$M$425*(1+rvanilla07)^0.5)/A41stdlife))</f>
        <v>0</v>
      </c>
      <c r="BF644" s="251">
        <f ca="1">IF(A41stdlife="n/a","n/a",IF(BF$3&gt;(A41stdlife+$E644),('PTRM input'!$M$425*(1+rvanilla07)^0.5)-SUM($M644:BE644),('PTRM input'!$M$425*(1+rvanilla07)^0.5)/A41stdlife))</f>
        <v>0</v>
      </c>
      <c r="BG644" s="251">
        <f ca="1">IF(A41stdlife="n/a","n/a",IF(BG$3&gt;(A41stdlife+$E644),('PTRM input'!$M$425*(1+rvanilla07)^0.5)-SUM($M644:BF644),('PTRM input'!$M$425*(1+rvanilla07)^0.5)/A41stdlife))</f>
        <v>0</v>
      </c>
      <c r="BH644" s="251">
        <f ca="1">IF(A41stdlife="n/a","n/a",IF(BH$3&gt;(A41stdlife+$E644),('PTRM input'!$M$425*(1+rvanilla07)^0.5)-SUM($M644:BG644),('PTRM input'!$M$425*(1+rvanilla07)^0.5)/A41stdlife))</f>
        <v>0</v>
      </c>
      <c r="BI644" s="251">
        <f ca="1">IF(A41stdlife="n/a","n/a",IF(BI$3&gt;(A41stdlife+$E644),('PTRM input'!$M$425*(1+rvanilla07)^0.5)-SUM($M644:BH644),('PTRM input'!$M$425*(1+rvanilla07)^0.5)/A41stdlife))</f>
        <v>0</v>
      </c>
      <c r="BJ644" s="116"/>
      <c r="BK644" s="116"/>
      <c r="BL644" s="116"/>
      <c r="BM644" s="116"/>
    </row>
    <row r="645" spans="1:65" hidden="1" outlineLevel="2">
      <c r="A645" s="116"/>
      <c r="B645" s="19"/>
      <c r="C645" s="18"/>
      <c r="D645" s="760"/>
      <c r="E645" s="86">
        <v>8</v>
      </c>
      <c r="F645" s="259"/>
      <c r="G645" s="434"/>
      <c r="H645" s="435"/>
      <c r="I645" s="435"/>
      <c r="J645" s="435"/>
      <c r="K645" s="435"/>
      <c r="L645" s="435"/>
      <c r="M645" s="435"/>
      <c r="N645" s="619"/>
      <c r="O645" s="433">
        <f ca="1">IF(A41stdlife="n/a","n/a",IF(O$3&gt;(A41stdlife+$E645),('PTRM input'!$N$425*(1+rvanilla08)^0.5)-SUM($N645:N645),('PTRM input'!$N$425*(1+rvanilla08)^0.5)/A41stdlife))</f>
        <v>0</v>
      </c>
      <c r="P645" s="433">
        <f ca="1">IF(A41stdlife="n/a","n/a",IF(P$3&gt;(A41stdlife+$E645),('PTRM input'!$N$425*(1+rvanilla08)^0.5)-SUM($N645:O645),('PTRM input'!$N$425*(1+rvanilla08)^0.5)/A41stdlife))</f>
        <v>0</v>
      </c>
      <c r="Q645" s="433">
        <f ca="1">IF(A41stdlife="n/a","n/a",IF(Q$3&gt;(A41stdlife+$E645),('PTRM input'!$N$425*(1+rvanilla08)^0.5)-SUM($N645:P645),('PTRM input'!$N$425*(1+rvanilla08)^0.5)/A41stdlife))</f>
        <v>0</v>
      </c>
      <c r="R645" s="251">
        <f ca="1">IF(A41stdlife="n/a","n/a",IF(R$3&gt;(A41stdlife+$E645),('PTRM input'!$N$425*(1+rvanilla08)^0.5)-SUM($N645:Q645),('PTRM input'!$N$425*(1+rvanilla08)^0.5)/A41stdlife))</f>
        <v>0</v>
      </c>
      <c r="S645" s="251">
        <f ca="1">IF(A41stdlife="n/a","n/a",IF(S$3&gt;(A41stdlife+$E645),('PTRM input'!$N$425*(1+rvanilla08)^0.5)-SUM($N645:R645),('PTRM input'!$N$425*(1+rvanilla08)^0.5)/A41stdlife))</f>
        <v>0</v>
      </c>
      <c r="T645" s="251">
        <f ca="1">IF(A41stdlife="n/a","n/a",IF(T$3&gt;(A41stdlife+$E645),('PTRM input'!$N$425*(1+rvanilla08)^0.5)-SUM($N645:S645),('PTRM input'!$N$425*(1+rvanilla08)^0.5)/A41stdlife))</f>
        <v>0</v>
      </c>
      <c r="U645" s="251">
        <f ca="1">IF(A41stdlife="n/a","n/a",IF(U$3&gt;(A41stdlife+$E645),('PTRM input'!$N$425*(1+rvanilla08)^0.5)-SUM($N645:T645),('PTRM input'!$N$425*(1+rvanilla08)^0.5)/A41stdlife))</f>
        <v>0</v>
      </c>
      <c r="V645" s="251">
        <f ca="1">IF(A41stdlife="n/a","n/a",IF(V$3&gt;(A41stdlife+$E645),('PTRM input'!$N$425*(1+rvanilla08)^0.5)-SUM($N645:U645),('PTRM input'!$N$425*(1+rvanilla08)^0.5)/A41stdlife))</f>
        <v>0</v>
      </c>
      <c r="W645" s="251">
        <f ca="1">IF(A41stdlife="n/a","n/a",IF(W$3&gt;(A41stdlife+$E645),('PTRM input'!$N$425*(1+rvanilla08)^0.5)-SUM($N645:V645),('PTRM input'!$N$425*(1+rvanilla08)^0.5)/A41stdlife))</f>
        <v>0</v>
      </c>
      <c r="X645" s="251">
        <f ca="1">IF(A41stdlife="n/a","n/a",IF(X$3&gt;(A41stdlife+$E645),('PTRM input'!$N$425*(1+rvanilla08)^0.5)-SUM($N645:W645),('PTRM input'!$N$425*(1+rvanilla08)^0.5)/A41stdlife))</f>
        <v>0</v>
      </c>
      <c r="Y645" s="251">
        <f ca="1">IF(A41stdlife="n/a","n/a",IF(Y$3&gt;(A41stdlife+$E645),('PTRM input'!$N$425*(1+rvanilla08)^0.5)-SUM($N645:X645),('PTRM input'!$N$425*(1+rvanilla08)^0.5)/A41stdlife))</f>
        <v>0</v>
      </c>
      <c r="Z645" s="251">
        <f ca="1">IF(A41stdlife="n/a","n/a",IF(Z$3&gt;(A41stdlife+$E645),('PTRM input'!$N$425*(1+rvanilla08)^0.5)-SUM($N645:Y645),('PTRM input'!$N$425*(1+rvanilla08)^0.5)/A41stdlife))</f>
        <v>0</v>
      </c>
      <c r="AA645" s="251">
        <f ca="1">IF(A41stdlife="n/a","n/a",IF(AA$3&gt;(A41stdlife+$E645),('PTRM input'!$N$425*(1+rvanilla08)^0.5)-SUM($N645:Z645),('PTRM input'!$N$425*(1+rvanilla08)^0.5)/A41stdlife))</f>
        <v>0</v>
      </c>
      <c r="AB645" s="251">
        <f ca="1">IF(A41stdlife="n/a","n/a",IF(AB$3&gt;(A41stdlife+$E645),('PTRM input'!$N$425*(1+rvanilla08)^0.5)-SUM($N645:AA645),('PTRM input'!$N$425*(1+rvanilla08)^0.5)/A41stdlife))</f>
        <v>0</v>
      </c>
      <c r="AC645" s="251">
        <f ca="1">IF(A41stdlife="n/a","n/a",IF(AC$3&gt;(A41stdlife+$E645),('PTRM input'!$N$425*(1+rvanilla08)^0.5)-SUM($N645:AB645),('PTRM input'!$N$425*(1+rvanilla08)^0.5)/A41stdlife))</f>
        <v>0</v>
      </c>
      <c r="AD645" s="251">
        <f ca="1">IF(A41stdlife="n/a","n/a",IF(AD$3&gt;(A41stdlife+$E645),('PTRM input'!$N$425*(1+rvanilla08)^0.5)-SUM($N645:AC645),('PTRM input'!$N$425*(1+rvanilla08)^0.5)/A41stdlife))</f>
        <v>0</v>
      </c>
      <c r="AE645" s="251">
        <f ca="1">IF(A41stdlife="n/a","n/a",IF(AE$3&gt;(A41stdlife+$E645),('PTRM input'!$N$425*(1+rvanilla08)^0.5)-SUM($N645:AD645),('PTRM input'!$N$425*(1+rvanilla08)^0.5)/A41stdlife))</f>
        <v>0</v>
      </c>
      <c r="AF645" s="251">
        <f ca="1">IF(A41stdlife="n/a","n/a",IF(AF$3&gt;(A41stdlife+$E645),('PTRM input'!$N$425*(1+rvanilla08)^0.5)-SUM($N645:AE645),('PTRM input'!$N$425*(1+rvanilla08)^0.5)/A41stdlife))</f>
        <v>0</v>
      </c>
      <c r="AG645" s="251">
        <f ca="1">IF(A41stdlife="n/a","n/a",IF(AG$3&gt;(A41stdlife+$E645),('PTRM input'!$N$425*(1+rvanilla08)^0.5)-SUM($N645:AF645),('PTRM input'!$N$425*(1+rvanilla08)^0.5)/A41stdlife))</f>
        <v>0</v>
      </c>
      <c r="AH645" s="251">
        <f ca="1">IF(A41stdlife="n/a","n/a",IF(AH$3&gt;(A41stdlife+$E645),('PTRM input'!$N$425*(1+rvanilla08)^0.5)-SUM($N645:AG645),('PTRM input'!$N$425*(1+rvanilla08)^0.5)/A41stdlife))</f>
        <v>0</v>
      </c>
      <c r="AI645" s="251">
        <f ca="1">IF(A41stdlife="n/a","n/a",IF(AI$3&gt;(A41stdlife+$E645),('PTRM input'!$N$425*(1+rvanilla08)^0.5)-SUM($N645:AH645),('PTRM input'!$N$425*(1+rvanilla08)^0.5)/A41stdlife))</f>
        <v>0</v>
      </c>
      <c r="AJ645" s="251">
        <f ca="1">IF(A41stdlife="n/a","n/a",IF(AJ$3&gt;(A41stdlife+$E645),('PTRM input'!$N$425*(1+rvanilla08)^0.5)-SUM($N645:AI645),('PTRM input'!$N$425*(1+rvanilla08)^0.5)/A41stdlife))</f>
        <v>0</v>
      </c>
      <c r="AK645" s="251">
        <f ca="1">IF(A41stdlife="n/a","n/a",IF(AK$3&gt;(A41stdlife+$E645),('PTRM input'!$N$425*(1+rvanilla08)^0.5)-SUM($N645:AJ645),('PTRM input'!$N$425*(1+rvanilla08)^0.5)/A41stdlife))</f>
        <v>0</v>
      </c>
      <c r="AL645" s="251">
        <f ca="1">IF(A41stdlife="n/a","n/a",IF(AL$3&gt;(A41stdlife+$E645),('PTRM input'!$N$425*(1+rvanilla08)^0.5)-SUM($N645:AK645),('PTRM input'!$N$425*(1+rvanilla08)^0.5)/A41stdlife))</f>
        <v>0</v>
      </c>
      <c r="AM645" s="251">
        <f ca="1">IF(A41stdlife="n/a","n/a",IF(AM$3&gt;(A41stdlife+$E645),('PTRM input'!$N$425*(1+rvanilla08)^0.5)-SUM($N645:AL645),('PTRM input'!$N$425*(1+rvanilla08)^0.5)/A41stdlife))</f>
        <v>0</v>
      </c>
      <c r="AN645" s="251">
        <f ca="1">IF(A41stdlife="n/a","n/a",IF(AN$3&gt;(A41stdlife+$E645),('PTRM input'!$N$425*(1+rvanilla08)^0.5)-SUM($N645:AM645),('PTRM input'!$N$425*(1+rvanilla08)^0.5)/A41stdlife))</f>
        <v>0</v>
      </c>
      <c r="AO645" s="251">
        <f ca="1">IF(A41stdlife="n/a","n/a",IF(AO$3&gt;(A41stdlife+$E645),('PTRM input'!$N$425*(1+rvanilla08)^0.5)-SUM($N645:AN645),('PTRM input'!$N$425*(1+rvanilla08)^0.5)/A41stdlife))</f>
        <v>0</v>
      </c>
      <c r="AP645" s="251">
        <f ca="1">IF(A41stdlife="n/a","n/a",IF(AP$3&gt;(A41stdlife+$E645),('PTRM input'!$N$425*(1+rvanilla08)^0.5)-SUM($N645:AO645),('PTRM input'!$N$425*(1+rvanilla08)^0.5)/A41stdlife))</f>
        <v>0</v>
      </c>
      <c r="AQ645" s="251">
        <f ca="1">IF(A41stdlife="n/a","n/a",IF(AQ$3&gt;(A41stdlife+$E645),('PTRM input'!$N$425*(1+rvanilla08)^0.5)-SUM($N645:AP645),('PTRM input'!$N$425*(1+rvanilla08)^0.5)/A41stdlife))</f>
        <v>0</v>
      </c>
      <c r="AR645" s="251">
        <f ca="1">IF(A41stdlife="n/a","n/a",IF(AR$3&gt;(A41stdlife+$E645),('PTRM input'!$N$425*(1+rvanilla08)^0.5)-SUM($N645:AQ645),('PTRM input'!$N$425*(1+rvanilla08)^0.5)/A41stdlife))</f>
        <v>0</v>
      </c>
      <c r="AS645" s="251">
        <f ca="1">IF(A41stdlife="n/a","n/a",IF(AS$3&gt;(A41stdlife+$E645),('PTRM input'!$N$425*(1+rvanilla08)^0.5)-SUM($N645:AR645),('PTRM input'!$N$425*(1+rvanilla08)^0.5)/A41stdlife))</f>
        <v>0</v>
      </c>
      <c r="AT645" s="251">
        <f ca="1">IF(A41stdlife="n/a","n/a",IF(AT$3&gt;(A41stdlife+$E645),('PTRM input'!$N$425*(1+rvanilla08)^0.5)-SUM($N645:AS645),('PTRM input'!$N$425*(1+rvanilla08)^0.5)/A41stdlife))</f>
        <v>0</v>
      </c>
      <c r="AU645" s="251">
        <f ca="1">IF(A41stdlife="n/a","n/a",IF(AU$3&gt;(A41stdlife+$E645),('PTRM input'!$N$425*(1+rvanilla08)^0.5)-SUM($N645:AT645),('PTRM input'!$N$425*(1+rvanilla08)^0.5)/A41stdlife))</f>
        <v>0</v>
      </c>
      <c r="AV645" s="251">
        <f ca="1">IF(A41stdlife="n/a","n/a",IF(AV$3&gt;(A41stdlife+$E645),('PTRM input'!$N$425*(1+rvanilla08)^0.5)-SUM($N645:AU645),('PTRM input'!$N$425*(1+rvanilla08)^0.5)/A41stdlife))</f>
        <v>0</v>
      </c>
      <c r="AW645" s="251">
        <f ca="1">IF(A41stdlife="n/a","n/a",IF(AW$3&gt;(A41stdlife+$E645),('PTRM input'!$N$425*(1+rvanilla08)^0.5)-SUM($N645:AV645),('PTRM input'!$N$425*(1+rvanilla08)^0.5)/A41stdlife))</f>
        <v>0</v>
      </c>
      <c r="AX645" s="251">
        <f ca="1">IF(A41stdlife="n/a","n/a",IF(AX$3&gt;(A41stdlife+$E645),('PTRM input'!$N$425*(1+rvanilla08)^0.5)-SUM($N645:AW645),('PTRM input'!$N$425*(1+rvanilla08)^0.5)/A41stdlife))</f>
        <v>0</v>
      </c>
      <c r="AY645" s="251">
        <f ca="1">IF(A41stdlife="n/a","n/a",IF(AY$3&gt;(A41stdlife+$E645),('PTRM input'!$N$425*(1+rvanilla08)^0.5)-SUM($N645:AX645),('PTRM input'!$N$425*(1+rvanilla08)^0.5)/A41stdlife))</f>
        <v>0</v>
      </c>
      <c r="AZ645" s="251">
        <f ca="1">IF(A41stdlife="n/a","n/a",IF(AZ$3&gt;(A41stdlife+$E645),('PTRM input'!$N$425*(1+rvanilla08)^0.5)-SUM($N645:AY645),('PTRM input'!$N$425*(1+rvanilla08)^0.5)/A41stdlife))</f>
        <v>0</v>
      </c>
      <c r="BA645" s="251">
        <f ca="1">IF(A41stdlife="n/a","n/a",IF(BA$3&gt;(A41stdlife+$E645),('PTRM input'!$N$425*(1+rvanilla08)^0.5)-SUM($N645:AZ645),('PTRM input'!$N$425*(1+rvanilla08)^0.5)/A41stdlife))</f>
        <v>0</v>
      </c>
      <c r="BB645" s="251">
        <f ca="1">IF(A41stdlife="n/a","n/a",IF(BB$3&gt;(A41stdlife+$E645),('PTRM input'!$N$425*(1+rvanilla08)^0.5)-SUM($N645:BA645),('PTRM input'!$N$425*(1+rvanilla08)^0.5)/A41stdlife))</f>
        <v>0</v>
      </c>
      <c r="BC645" s="251">
        <f ca="1">IF(A41stdlife="n/a","n/a",IF(BC$3&gt;(A41stdlife+$E645),('PTRM input'!$N$425*(1+rvanilla08)^0.5)-SUM($N645:BB645),('PTRM input'!$N$425*(1+rvanilla08)^0.5)/A41stdlife))</f>
        <v>0</v>
      </c>
      <c r="BD645" s="251">
        <f ca="1">IF(A41stdlife="n/a","n/a",IF(BD$3&gt;(A41stdlife+$E645),('PTRM input'!$N$425*(1+rvanilla08)^0.5)-SUM($N645:BC645),('PTRM input'!$N$425*(1+rvanilla08)^0.5)/A41stdlife))</f>
        <v>0</v>
      </c>
      <c r="BE645" s="251">
        <f ca="1">IF(A41stdlife="n/a","n/a",IF(BE$3&gt;(A41stdlife+$E645),('PTRM input'!$N$425*(1+rvanilla08)^0.5)-SUM($N645:BD645),('PTRM input'!$N$425*(1+rvanilla08)^0.5)/A41stdlife))</f>
        <v>0</v>
      </c>
      <c r="BF645" s="251">
        <f ca="1">IF(A41stdlife="n/a","n/a",IF(BF$3&gt;(A41stdlife+$E645),('PTRM input'!$N$425*(1+rvanilla08)^0.5)-SUM($N645:BE645),('PTRM input'!$N$425*(1+rvanilla08)^0.5)/A41stdlife))</f>
        <v>0</v>
      </c>
      <c r="BG645" s="251">
        <f ca="1">IF(A41stdlife="n/a","n/a",IF(BG$3&gt;(A41stdlife+$E645),('PTRM input'!$N$425*(1+rvanilla08)^0.5)-SUM($N645:BF645),('PTRM input'!$N$425*(1+rvanilla08)^0.5)/A41stdlife))</f>
        <v>0</v>
      </c>
      <c r="BH645" s="251">
        <f ca="1">IF(A41stdlife="n/a","n/a",IF(BH$3&gt;(A41stdlife+$E645),('PTRM input'!$N$425*(1+rvanilla08)^0.5)-SUM($N645:BG645),('PTRM input'!$N$425*(1+rvanilla08)^0.5)/A41stdlife))</f>
        <v>0</v>
      </c>
      <c r="BI645" s="251">
        <f ca="1">IF(A41stdlife="n/a","n/a",IF(BI$3&gt;(A41stdlife+$E645),('PTRM input'!$N$425*(1+rvanilla08)^0.5)-SUM($N645:BH645),('PTRM input'!$N$425*(1+rvanilla08)^0.5)/A41stdlife))</f>
        <v>0</v>
      </c>
      <c r="BJ645" s="116"/>
      <c r="BK645" s="116"/>
      <c r="BL645" s="116"/>
      <c r="BM645" s="116"/>
    </row>
    <row r="646" spans="1:65" hidden="1" outlineLevel="2">
      <c r="A646" s="116"/>
      <c r="B646" s="19"/>
      <c r="C646" s="18"/>
      <c r="D646" s="760"/>
      <c r="E646" s="86">
        <v>9</v>
      </c>
      <c r="F646" s="259"/>
      <c r="G646" s="434"/>
      <c r="H646" s="435"/>
      <c r="I646" s="435"/>
      <c r="J646" s="435"/>
      <c r="K646" s="435"/>
      <c r="L646" s="435"/>
      <c r="M646" s="435"/>
      <c r="N646" s="435"/>
      <c r="O646" s="619"/>
      <c r="P646" s="433">
        <f ca="1">IF(A41stdlife="n/a","n/a",IF(P$3&gt;(A41stdlife+$E646),('PTRM input'!$O$425*(1+rvanilla09)^0.5)-SUM($O646:O646),('PTRM input'!$O$425*(1+rvanilla09)^0.5)/A41stdlife))</f>
        <v>0</v>
      </c>
      <c r="Q646" s="433">
        <f ca="1">IF(A41stdlife="n/a","n/a",IF(Q$3&gt;(A41stdlife+$E646),('PTRM input'!$O$425*(1+rvanilla09)^0.5)-SUM($O646:P646),('PTRM input'!$O$425*(1+rvanilla09)^0.5)/A41stdlife))</f>
        <v>0</v>
      </c>
      <c r="R646" s="251">
        <f ca="1">IF(A41stdlife="n/a","n/a",IF(R$3&gt;(A41stdlife+$E646),('PTRM input'!$O$425*(1+rvanilla09)^0.5)-SUM($O646:Q646),('PTRM input'!$O$425*(1+rvanilla09)^0.5)/A41stdlife))</f>
        <v>0</v>
      </c>
      <c r="S646" s="251">
        <f ca="1">IF(A41stdlife="n/a","n/a",IF(S$3&gt;(A41stdlife+$E646),('PTRM input'!$O$425*(1+rvanilla09)^0.5)-SUM($O646:R646),('PTRM input'!$O$425*(1+rvanilla09)^0.5)/A41stdlife))</f>
        <v>0</v>
      </c>
      <c r="T646" s="251">
        <f ca="1">IF(A41stdlife="n/a","n/a",IF(T$3&gt;(A41stdlife+$E646),('PTRM input'!$O$425*(1+rvanilla09)^0.5)-SUM($O646:S646),('PTRM input'!$O$425*(1+rvanilla09)^0.5)/A41stdlife))</f>
        <v>0</v>
      </c>
      <c r="U646" s="251">
        <f ca="1">IF(A41stdlife="n/a","n/a",IF(U$3&gt;(A41stdlife+$E646),('PTRM input'!$O$425*(1+rvanilla09)^0.5)-SUM($O646:T646),('PTRM input'!$O$425*(1+rvanilla09)^0.5)/A41stdlife))</f>
        <v>0</v>
      </c>
      <c r="V646" s="251">
        <f ca="1">IF(A41stdlife="n/a","n/a",IF(V$3&gt;(A41stdlife+$E646),('PTRM input'!$O$425*(1+rvanilla09)^0.5)-SUM($O646:U646),('PTRM input'!$O$425*(1+rvanilla09)^0.5)/A41stdlife))</f>
        <v>0</v>
      </c>
      <c r="W646" s="251">
        <f ca="1">IF(A41stdlife="n/a","n/a",IF(W$3&gt;(A41stdlife+$E646),('PTRM input'!$O$425*(1+rvanilla09)^0.5)-SUM($O646:V646),('PTRM input'!$O$425*(1+rvanilla09)^0.5)/A41stdlife))</f>
        <v>0</v>
      </c>
      <c r="X646" s="251">
        <f ca="1">IF(A41stdlife="n/a","n/a",IF(X$3&gt;(A41stdlife+$E646),('PTRM input'!$O$425*(1+rvanilla09)^0.5)-SUM($O646:W646),('PTRM input'!$O$425*(1+rvanilla09)^0.5)/A41stdlife))</f>
        <v>0</v>
      </c>
      <c r="Y646" s="251">
        <f ca="1">IF(A41stdlife="n/a","n/a",IF(Y$3&gt;(A41stdlife+$E646),('PTRM input'!$O$425*(1+rvanilla09)^0.5)-SUM($O646:X646),('PTRM input'!$O$425*(1+rvanilla09)^0.5)/A41stdlife))</f>
        <v>0</v>
      </c>
      <c r="Z646" s="251">
        <f ca="1">IF(A41stdlife="n/a","n/a",IF(Z$3&gt;(A41stdlife+$E646),('PTRM input'!$O$425*(1+rvanilla09)^0.5)-SUM($O646:Y646),('PTRM input'!$O$425*(1+rvanilla09)^0.5)/A41stdlife))</f>
        <v>0</v>
      </c>
      <c r="AA646" s="251">
        <f ca="1">IF(A41stdlife="n/a","n/a",IF(AA$3&gt;(A41stdlife+$E646),('PTRM input'!$O$425*(1+rvanilla09)^0.5)-SUM($O646:Z646),('PTRM input'!$O$425*(1+rvanilla09)^0.5)/A41stdlife))</f>
        <v>0</v>
      </c>
      <c r="AB646" s="251">
        <f ca="1">IF(A41stdlife="n/a","n/a",IF(AB$3&gt;(A41stdlife+$E646),('PTRM input'!$O$425*(1+rvanilla09)^0.5)-SUM($O646:AA646),('PTRM input'!$O$425*(1+rvanilla09)^0.5)/A41stdlife))</f>
        <v>0</v>
      </c>
      <c r="AC646" s="251">
        <f ca="1">IF(A41stdlife="n/a","n/a",IF(AC$3&gt;(A41stdlife+$E646),('PTRM input'!$O$425*(1+rvanilla09)^0.5)-SUM($O646:AB646),('PTRM input'!$O$425*(1+rvanilla09)^0.5)/A41stdlife))</f>
        <v>0</v>
      </c>
      <c r="AD646" s="251">
        <f ca="1">IF(A41stdlife="n/a","n/a",IF(AD$3&gt;(A41stdlife+$E646),('PTRM input'!$O$425*(1+rvanilla09)^0.5)-SUM($O646:AC646),('PTRM input'!$O$425*(1+rvanilla09)^0.5)/A41stdlife))</f>
        <v>0</v>
      </c>
      <c r="AE646" s="251">
        <f ca="1">IF(A41stdlife="n/a","n/a",IF(AE$3&gt;(A41stdlife+$E646),('PTRM input'!$O$425*(1+rvanilla09)^0.5)-SUM($O646:AD646),('PTRM input'!$O$425*(1+rvanilla09)^0.5)/A41stdlife))</f>
        <v>0</v>
      </c>
      <c r="AF646" s="251">
        <f ca="1">IF(A41stdlife="n/a","n/a",IF(AF$3&gt;(A41stdlife+$E646),('PTRM input'!$O$425*(1+rvanilla09)^0.5)-SUM($O646:AE646),('PTRM input'!$O$425*(1+rvanilla09)^0.5)/A41stdlife))</f>
        <v>0</v>
      </c>
      <c r="AG646" s="251">
        <f ca="1">IF(A41stdlife="n/a","n/a",IF(AG$3&gt;(A41stdlife+$E646),('PTRM input'!$O$425*(1+rvanilla09)^0.5)-SUM($O646:AF646),('PTRM input'!$O$425*(1+rvanilla09)^0.5)/A41stdlife))</f>
        <v>0</v>
      </c>
      <c r="AH646" s="251">
        <f ca="1">IF(A41stdlife="n/a","n/a",IF(AH$3&gt;(A41stdlife+$E646),('PTRM input'!$O$425*(1+rvanilla09)^0.5)-SUM($O646:AG646),('PTRM input'!$O$425*(1+rvanilla09)^0.5)/A41stdlife))</f>
        <v>0</v>
      </c>
      <c r="AI646" s="251">
        <f ca="1">IF(A41stdlife="n/a","n/a",IF(AI$3&gt;(A41stdlife+$E646),('PTRM input'!$O$425*(1+rvanilla09)^0.5)-SUM($O646:AH646),('PTRM input'!$O$425*(1+rvanilla09)^0.5)/A41stdlife))</f>
        <v>0</v>
      </c>
      <c r="AJ646" s="251">
        <f ca="1">IF(A41stdlife="n/a","n/a",IF(AJ$3&gt;(A41stdlife+$E646),('PTRM input'!$O$425*(1+rvanilla09)^0.5)-SUM($O646:AI646),('PTRM input'!$O$425*(1+rvanilla09)^0.5)/A41stdlife))</f>
        <v>0</v>
      </c>
      <c r="AK646" s="251">
        <f ca="1">IF(A41stdlife="n/a","n/a",IF(AK$3&gt;(A41stdlife+$E646),('PTRM input'!$O$425*(1+rvanilla09)^0.5)-SUM($O646:AJ646),('PTRM input'!$O$425*(1+rvanilla09)^0.5)/A41stdlife))</f>
        <v>0</v>
      </c>
      <c r="AL646" s="251">
        <f ca="1">IF(A41stdlife="n/a","n/a",IF(AL$3&gt;(A41stdlife+$E646),('PTRM input'!$O$425*(1+rvanilla09)^0.5)-SUM($O646:AK646),('PTRM input'!$O$425*(1+rvanilla09)^0.5)/A41stdlife))</f>
        <v>0</v>
      </c>
      <c r="AM646" s="251">
        <f ca="1">IF(A41stdlife="n/a","n/a",IF(AM$3&gt;(A41stdlife+$E646),('PTRM input'!$O$425*(1+rvanilla09)^0.5)-SUM($O646:AL646),('PTRM input'!$O$425*(1+rvanilla09)^0.5)/A41stdlife))</f>
        <v>0</v>
      </c>
      <c r="AN646" s="251">
        <f ca="1">IF(A41stdlife="n/a","n/a",IF(AN$3&gt;(A41stdlife+$E646),('PTRM input'!$O$425*(1+rvanilla09)^0.5)-SUM($O646:AM646),('PTRM input'!$O$425*(1+rvanilla09)^0.5)/A41stdlife))</f>
        <v>0</v>
      </c>
      <c r="AO646" s="251">
        <f ca="1">IF(A41stdlife="n/a","n/a",IF(AO$3&gt;(A41stdlife+$E646),('PTRM input'!$O$425*(1+rvanilla09)^0.5)-SUM($O646:AN646),('PTRM input'!$O$425*(1+rvanilla09)^0.5)/A41stdlife))</f>
        <v>0</v>
      </c>
      <c r="AP646" s="251">
        <f ca="1">IF(A41stdlife="n/a","n/a",IF(AP$3&gt;(A41stdlife+$E646),('PTRM input'!$O$425*(1+rvanilla09)^0.5)-SUM($O646:AO646),('PTRM input'!$O$425*(1+rvanilla09)^0.5)/A41stdlife))</f>
        <v>0</v>
      </c>
      <c r="AQ646" s="251">
        <f ca="1">IF(A41stdlife="n/a","n/a",IF(AQ$3&gt;(A41stdlife+$E646),('PTRM input'!$O$425*(1+rvanilla09)^0.5)-SUM($O646:AP646),('PTRM input'!$O$425*(1+rvanilla09)^0.5)/A41stdlife))</f>
        <v>0</v>
      </c>
      <c r="AR646" s="251">
        <f ca="1">IF(A41stdlife="n/a","n/a",IF(AR$3&gt;(A41stdlife+$E646),('PTRM input'!$O$425*(1+rvanilla09)^0.5)-SUM($O646:AQ646),('PTRM input'!$O$425*(1+rvanilla09)^0.5)/A41stdlife))</f>
        <v>0</v>
      </c>
      <c r="AS646" s="251">
        <f ca="1">IF(A41stdlife="n/a","n/a",IF(AS$3&gt;(A41stdlife+$E646),('PTRM input'!$O$425*(1+rvanilla09)^0.5)-SUM($O646:AR646),('PTRM input'!$O$425*(1+rvanilla09)^0.5)/A41stdlife))</f>
        <v>0</v>
      </c>
      <c r="AT646" s="251">
        <f ca="1">IF(A41stdlife="n/a","n/a",IF(AT$3&gt;(A41stdlife+$E646),('PTRM input'!$O$425*(1+rvanilla09)^0.5)-SUM($O646:AS646),('PTRM input'!$O$425*(1+rvanilla09)^0.5)/A41stdlife))</f>
        <v>0</v>
      </c>
      <c r="AU646" s="251">
        <f ca="1">IF(A41stdlife="n/a","n/a",IF(AU$3&gt;(A41stdlife+$E646),('PTRM input'!$O$425*(1+rvanilla09)^0.5)-SUM($O646:AT646),('PTRM input'!$O$425*(1+rvanilla09)^0.5)/A41stdlife))</f>
        <v>0</v>
      </c>
      <c r="AV646" s="251">
        <f ca="1">IF(A41stdlife="n/a","n/a",IF(AV$3&gt;(A41stdlife+$E646),('PTRM input'!$O$425*(1+rvanilla09)^0.5)-SUM($O646:AU646),('PTRM input'!$O$425*(1+rvanilla09)^0.5)/A41stdlife))</f>
        <v>0</v>
      </c>
      <c r="AW646" s="251">
        <f ca="1">IF(A41stdlife="n/a","n/a",IF(AW$3&gt;(A41stdlife+$E646),('PTRM input'!$O$425*(1+rvanilla09)^0.5)-SUM($O646:AV646),('PTRM input'!$O$425*(1+rvanilla09)^0.5)/A41stdlife))</f>
        <v>0</v>
      </c>
      <c r="AX646" s="251">
        <f ca="1">IF(A41stdlife="n/a","n/a",IF(AX$3&gt;(A41stdlife+$E646),('PTRM input'!$O$425*(1+rvanilla09)^0.5)-SUM($O646:AW646),('PTRM input'!$O$425*(1+rvanilla09)^0.5)/A41stdlife))</f>
        <v>0</v>
      </c>
      <c r="AY646" s="251">
        <f ca="1">IF(A41stdlife="n/a","n/a",IF(AY$3&gt;(A41stdlife+$E646),('PTRM input'!$O$425*(1+rvanilla09)^0.5)-SUM($O646:AX646),('PTRM input'!$O$425*(1+rvanilla09)^0.5)/A41stdlife))</f>
        <v>0</v>
      </c>
      <c r="AZ646" s="251">
        <f ca="1">IF(A41stdlife="n/a","n/a",IF(AZ$3&gt;(A41stdlife+$E646),('PTRM input'!$O$425*(1+rvanilla09)^0.5)-SUM($O646:AY646),('PTRM input'!$O$425*(1+rvanilla09)^0.5)/A41stdlife))</f>
        <v>0</v>
      </c>
      <c r="BA646" s="251">
        <f ca="1">IF(A41stdlife="n/a","n/a",IF(BA$3&gt;(A41stdlife+$E646),('PTRM input'!$O$425*(1+rvanilla09)^0.5)-SUM($O646:AZ646),('PTRM input'!$O$425*(1+rvanilla09)^0.5)/A41stdlife))</f>
        <v>0</v>
      </c>
      <c r="BB646" s="251">
        <f ca="1">IF(A41stdlife="n/a","n/a",IF(BB$3&gt;(A41stdlife+$E646),('PTRM input'!$O$425*(1+rvanilla09)^0.5)-SUM($O646:BA646),('PTRM input'!$O$425*(1+rvanilla09)^0.5)/A41stdlife))</f>
        <v>0</v>
      </c>
      <c r="BC646" s="251">
        <f ca="1">IF(A41stdlife="n/a","n/a",IF(BC$3&gt;(A41stdlife+$E646),('PTRM input'!$O$425*(1+rvanilla09)^0.5)-SUM($O646:BB646),('PTRM input'!$O$425*(1+rvanilla09)^0.5)/A41stdlife))</f>
        <v>0</v>
      </c>
      <c r="BD646" s="251">
        <f ca="1">IF(A41stdlife="n/a","n/a",IF(BD$3&gt;(A41stdlife+$E646),('PTRM input'!$O$425*(1+rvanilla09)^0.5)-SUM($O646:BC646),('PTRM input'!$O$425*(1+rvanilla09)^0.5)/A41stdlife))</f>
        <v>0</v>
      </c>
      <c r="BE646" s="251">
        <f ca="1">IF(A41stdlife="n/a","n/a",IF(BE$3&gt;(A41stdlife+$E646),('PTRM input'!$O$425*(1+rvanilla09)^0.5)-SUM($O646:BD646),('PTRM input'!$O$425*(1+rvanilla09)^0.5)/A41stdlife))</f>
        <v>0</v>
      </c>
      <c r="BF646" s="251">
        <f ca="1">IF(A41stdlife="n/a","n/a",IF(BF$3&gt;(A41stdlife+$E646),('PTRM input'!$O$425*(1+rvanilla09)^0.5)-SUM($O646:BE646),('PTRM input'!$O$425*(1+rvanilla09)^0.5)/A41stdlife))</f>
        <v>0</v>
      </c>
      <c r="BG646" s="251">
        <f ca="1">IF(A41stdlife="n/a","n/a",IF(BG$3&gt;(A41stdlife+$E646),('PTRM input'!$O$425*(1+rvanilla09)^0.5)-SUM($O646:BF646),('PTRM input'!$O$425*(1+rvanilla09)^0.5)/A41stdlife))</f>
        <v>0</v>
      </c>
      <c r="BH646" s="251">
        <f ca="1">IF(A41stdlife="n/a","n/a",IF(BH$3&gt;(A41stdlife+$E646),('PTRM input'!$O$425*(1+rvanilla09)^0.5)-SUM($O646:BG646),('PTRM input'!$O$425*(1+rvanilla09)^0.5)/A41stdlife))</f>
        <v>0</v>
      </c>
      <c r="BI646" s="251">
        <f ca="1">IF(A41stdlife="n/a","n/a",IF(BI$3&gt;(A41stdlife+$E646),('PTRM input'!$O$425*(1+rvanilla09)^0.5)-SUM($O646:BH646),('PTRM input'!$O$425*(1+rvanilla09)^0.5)/A41stdlife))</f>
        <v>0</v>
      </c>
      <c r="BJ646" s="116"/>
      <c r="BK646" s="116"/>
      <c r="BL646" s="116"/>
      <c r="BM646" s="116"/>
    </row>
    <row r="647" spans="1:65" hidden="1" outlineLevel="2">
      <c r="A647" s="116"/>
      <c r="B647" s="19"/>
      <c r="C647" s="18"/>
      <c r="D647" s="760"/>
      <c r="E647" s="87">
        <v>10</v>
      </c>
      <c r="F647" s="259"/>
      <c r="G647" s="434"/>
      <c r="H647" s="435"/>
      <c r="I647" s="435"/>
      <c r="J647" s="435"/>
      <c r="K647" s="435"/>
      <c r="L647" s="435"/>
      <c r="M647" s="435"/>
      <c r="N647" s="435"/>
      <c r="O647" s="435"/>
      <c r="P647" s="619"/>
      <c r="Q647" s="433">
        <f ca="1">IF(A41stdlife="n/a","n/a",IF(Q$3&gt;(A41stdlife+$E647),('PTRM input'!$P$425*(1+rvanilla10)^0.5)-SUM($P647:P647),('PTRM input'!$P$425*(1+rvanilla10)^0.5)/A41stdlife))</f>
        <v>0</v>
      </c>
      <c r="R647" s="251">
        <f ca="1">IF(A41stdlife="n/a","n/a",IF(R$3&gt;(A41stdlife+$E647),('PTRM input'!$P$425*(1+rvanilla10)^0.5)-SUM($P647:Q647),('PTRM input'!$P$425*(1+rvanilla10)^0.5)/A41stdlife))</f>
        <v>0</v>
      </c>
      <c r="S647" s="251">
        <f ca="1">IF(A41stdlife="n/a","n/a",IF(S$3&gt;(A41stdlife+$E647),('PTRM input'!$P$425*(1+rvanilla10)^0.5)-SUM($P647:R647),('PTRM input'!$P$425*(1+rvanilla10)^0.5)/A41stdlife))</f>
        <v>0</v>
      </c>
      <c r="T647" s="251">
        <f ca="1">IF(A41stdlife="n/a","n/a",IF(T$3&gt;(A41stdlife+$E647),('PTRM input'!$P$425*(1+rvanilla10)^0.5)-SUM($P647:S647),('PTRM input'!$P$425*(1+rvanilla10)^0.5)/A41stdlife))</f>
        <v>0</v>
      </c>
      <c r="U647" s="251">
        <f ca="1">IF(A41stdlife="n/a","n/a",IF(U$3&gt;(A41stdlife+$E647),('PTRM input'!$P$425*(1+rvanilla10)^0.5)-SUM($P647:T647),('PTRM input'!$P$425*(1+rvanilla10)^0.5)/A41stdlife))</f>
        <v>0</v>
      </c>
      <c r="V647" s="251">
        <f ca="1">IF(A41stdlife="n/a","n/a",IF(V$3&gt;(A41stdlife+$E647),('PTRM input'!$P$425*(1+rvanilla10)^0.5)-SUM($P647:U647),('PTRM input'!$P$425*(1+rvanilla10)^0.5)/A41stdlife))</f>
        <v>0</v>
      </c>
      <c r="W647" s="251">
        <f ca="1">IF(A41stdlife="n/a","n/a",IF(W$3&gt;(A41stdlife+$E647),('PTRM input'!$P$425*(1+rvanilla10)^0.5)-SUM($P647:V647),('PTRM input'!$P$425*(1+rvanilla10)^0.5)/A41stdlife))</f>
        <v>0</v>
      </c>
      <c r="X647" s="251">
        <f ca="1">IF(A41stdlife="n/a","n/a",IF(X$3&gt;(A41stdlife+$E647),('PTRM input'!$P$425*(1+rvanilla10)^0.5)-SUM($P647:W647),('PTRM input'!$P$425*(1+rvanilla10)^0.5)/A41stdlife))</f>
        <v>0</v>
      </c>
      <c r="Y647" s="251">
        <f ca="1">IF(A41stdlife="n/a","n/a",IF(Y$3&gt;(A41stdlife+$E647),('PTRM input'!$P$425*(1+rvanilla10)^0.5)-SUM($P647:X647),('PTRM input'!$P$425*(1+rvanilla10)^0.5)/A41stdlife))</f>
        <v>0</v>
      </c>
      <c r="Z647" s="251">
        <f ca="1">IF(A41stdlife="n/a","n/a",IF(Z$3&gt;(A41stdlife+$E647),('PTRM input'!$P$425*(1+rvanilla10)^0.5)-SUM($P647:Y647),('PTRM input'!$P$425*(1+rvanilla10)^0.5)/A41stdlife))</f>
        <v>0</v>
      </c>
      <c r="AA647" s="251">
        <f ca="1">IF(A41stdlife="n/a","n/a",IF(AA$3&gt;(A41stdlife+$E647),('PTRM input'!$P$425*(1+rvanilla10)^0.5)-SUM($P647:Z647),('PTRM input'!$P$425*(1+rvanilla10)^0.5)/A41stdlife))</f>
        <v>0</v>
      </c>
      <c r="AB647" s="251">
        <f ca="1">IF(A41stdlife="n/a","n/a",IF(AB$3&gt;(A41stdlife+$E647),('PTRM input'!$P$425*(1+rvanilla10)^0.5)-SUM($P647:AA647),('PTRM input'!$P$425*(1+rvanilla10)^0.5)/A41stdlife))</f>
        <v>0</v>
      </c>
      <c r="AC647" s="251">
        <f ca="1">IF(A41stdlife="n/a","n/a",IF(AC$3&gt;(A41stdlife+$E647),('PTRM input'!$P$425*(1+rvanilla10)^0.5)-SUM($P647:AB647),('PTRM input'!$P$425*(1+rvanilla10)^0.5)/A41stdlife))</f>
        <v>0</v>
      </c>
      <c r="AD647" s="251">
        <f ca="1">IF(A41stdlife="n/a","n/a",IF(AD$3&gt;(A41stdlife+$E647),('PTRM input'!$P$425*(1+rvanilla10)^0.5)-SUM($P647:AC647),('PTRM input'!$P$425*(1+rvanilla10)^0.5)/A41stdlife))</f>
        <v>0</v>
      </c>
      <c r="AE647" s="251">
        <f ca="1">IF(A41stdlife="n/a","n/a",IF(AE$3&gt;(A41stdlife+$E647),('PTRM input'!$P$425*(1+rvanilla10)^0.5)-SUM($P647:AD647),('PTRM input'!$P$425*(1+rvanilla10)^0.5)/A41stdlife))</f>
        <v>0</v>
      </c>
      <c r="AF647" s="251">
        <f ca="1">IF(A41stdlife="n/a","n/a",IF(AF$3&gt;(A41stdlife+$E647),('PTRM input'!$P$425*(1+rvanilla10)^0.5)-SUM($P647:AE647),('PTRM input'!$P$425*(1+rvanilla10)^0.5)/A41stdlife))</f>
        <v>0</v>
      </c>
      <c r="AG647" s="251">
        <f ca="1">IF(A41stdlife="n/a","n/a",IF(AG$3&gt;(A41stdlife+$E647),('PTRM input'!$P$425*(1+rvanilla10)^0.5)-SUM($P647:AF647),('PTRM input'!$P$425*(1+rvanilla10)^0.5)/A41stdlife))</f>
        <v>0</v>
      </c>
      <c r="AH647" s="251">
        <f ca="1">IF(A41stdlife="n/a","n/a",IF(AH$3&gt;(A41stdlife+$E647),('PTRM input'!$P$425*(1+rvanilla10)^0.5)-SUM($P647:AG647),('PTRM input'!$P$425*(1+rvanilla10)^0.5)/A41stdlife))</f>
        <v>0</v>
      </c>
      <c r="AI647" s="251">
        <f ca="1">IF(A41stdlife="n/a","n/a",IF(AI$3&gt;(A41stdlife+$E647),('PTRM input'!$P$425*(1+rvanilla10)^0.5)-SUM($P647:AH647),('PTRM input'!$P$425*(1+rvanilla10)^0.5)/A41stdlife))</f>
        <v>0</v>
      </c>
      <c r="AJ647" s="251">
        <f ca="1">IF(A41stdlife="n/a","n/a",IF(AJ$3&gt;(A41stdlife+$E647),('PTRM input'!$P$425*(1+rvanilla10)^0.5)-SUM($P647:AI647),('PTRM input'!$P$425*(1+rvanilla10)^0.5)/A41stdlife))</f>
        <v>0</v>
      </c>
      <c r="AK647" s="251">
        <f ca="1">IF(A41stdlife="n/a","n/a",IF(AK$3&gt;(A41stdlife+$E647),('PTRM input'!$P$425*(1+rvanilla10)^0.5)-SUM($P647:AJ647),('PTRM input'!$P$425*(1+rvanilla10)^0.5)/A41stdlife))</f>
        <v>0</v>
      </c>
      <c r="AL647" s="251">
        <f ca="1">IF(A41stdlife="n/a","n/a",IF(AL$3&gt;(A41stdlife+$E647),('PTRM input'!$P$425*(1+rvanilla10)^0.5)-SUM($P647:AK647),('PTRM input'!$P$425*(1+rvanilla10)^0.5)/A41stdlife))</f>
        <v>0</v>
      </c>
      <c r="AM647" s="251">
        <f ca="1">IF(A41stdlife="n/a","n/a",IF(AM$3&gt;(A41stdlife+$E647),('PTRM input'!$P$425*(1+rvanilla10)^0.5)-SUM($P647:AL647),('PTRM input'!$P$425*(1+rvanilla10)^0.5)/A41stdlife))</f>
        <v>0</v>
      </c>
      <c r="AN647" s="251">
        <f ca="1">IF(A41stdlife="n/a","n/a",IF(AN$3&gt;(A41stdlife+$E647),('PTRM input'!$P$425*(1+rvanilla10)^0.5)-SUM($P647:AM647),('PTRM input'!$P$425*(1+rvanilla10)^0.5)/A41stdlife))</f>
        <v>0</v>
      </c>
      <c r="AO647" s="251">
        <f ca="1">IF(A41stdlife="n/a","n/a",IF(AO$3&gt;(A41stdlife+$E647),('PTRM input'!$P$425*(1+rvanilla10)^0.5)-SUM($P647:AN647),('PTRM input'!$P$425*(1+rvanilla10)^0.5)/A41stdlife))</f>
        <v>0</v>
      </c>
      <c r="AP647" s="251">
        <f ca="1">IF(A41stdlife="n/a","n/a",IF(AP$3&gt;(A41stdlife+$E647),('PTRM input'!$P$425*(1+rvanilla10)^0.5)-SUM($P647:AO647),('PTRM input'!$P$425*(1+rvanilla10)^0.5)/A41stdlife))</f>
        <v>0</v>
      </c>
      <c r="AQ647" s="251">
        <f ca="1">IF(A41stdlife="n/a","n/a",IF(AQ$3&gt;(A41stdlife+$E647),('PTRM input'!$P$425*(1+rvanilla10)^0.5)-SUM($P647:AP647),('PTRM input'!$P$425*(1+rvanilla10)^0.5)/A41stdlife))</f>
        <v>0</v>
      </c>
      <c r="AR647" s="251">
        <f ca="1">IF(A41stdlife="n/a","n/a",IF(AR$3&gt;(A41stdlife+$E647),('PTRM input'!$P$425*(1+rvanilla10)^0.5)-SUM($P647:AQ647),('PTRM input'!$P$425*(1+rvanilla10)^0.5)/A41stdlife))</f>
        <v>0</v>
      </c>
      <c r="AS647" s="251">
        <f ca="1">IF(A41stdlife="n/a","n/a",IF(AS$3&gt;(A41stdlife+$E647),('PTRM input'!$P$425*(1+rvanilla10)^0.5)-SUM($P647:AR647),('PTRM input'!$P$425*(1+rvanilla10)^0.5)/A41stdlife))</f>
        <v>0</v>
      </c>
      <c r="AT647" s="251">
        <f ca="1">IF(A41stdlife="n/a","n/a",IF(AT$3&gt;(A41stdlife+$E647),('PTRM input'!$P$425*(1+rvanilla10)^0.5)-SUM($P647:AS647),('PTRM input'!$P$425*(1+rvanilla10)^0.5)/A41stdlife))</f>
        <v>0</v>
      </c>
      <c r="AU647" s="251">
        <f ca="1">IF(A41stdlife="n/a","n/a",IF(AU$3&gt;(A41stdlife+$E647),('PTRM input'!$P$425*(1+rvanilla10)^0.5)-SUM($P647:AT647),('PTRM input'!$P$425*(1+rvanilla10)^0.5)/A41stdlife))</f>
        <v>0</v>
      </c>
      <c r="AV647" s="251">
        <f ca="1">IF(A41stdlife="n/a","n/a",IF(AV$3&gt;(A41stdlife+$E647),('PTRM input'!$P$425*(1+rvanilla10)^0.5)-SUM($P647:AU647),('PTRM input'!$P$425*(1+rvanilla10)^0.5)/A41stdlife))</f>
        <v>0</v>
      </c>
      <c r="AW647" s="251">
        <f ca="1">IF(A41stdlife="n/a","n/a",IF(AW$3&gt;(A41stdlife+$E647),('PTRM input'!$P$425*(1+rvanilla10)^0.5)-SUM($P647:AV647),('PTRM input'!$P$425*(1+rvanilla10)^0.5)/A41stdlife))</f>
        <v>0</v>
      </c>
      <c r="AX647" s="251">
        <f ca="1">IF(A41stdlife="n/a","n/a",IF(AX$3&gt;(A41stdlife+$E647),('PTRM input'!$P$425*(1+rvanilla10)^0.5)-SUM($P647:AW647),('PTRM input'!$P$425*(1+rvanilla10)^0.5)/A41stdlife))</f>
        <v>0</v>
      </c>
      <c r="AY647" s="251">
        <f ca="1">IF(A41stdlife="n/a","n/a",IF(AY$3&gt;(A41stdlife+$E647),('PTRM input'!$P$425*(1+rvanilla10)^0.5)-SUM($P647:AX647),('PTRM input'!$P$425*(1+rvanilla10)^0.5)/A41stdlife))</f>
        <v>0</v>
      </c>
      <c r="AZ647" s="251">
        <f ca="1">IF(A41stdlife="n/a","n/a",IF(AZ$3&gt;(A41stdlife+$E647),('PTRM input'!$P$425*(1+rvanilla10)^0.5)-SUM($P647:AY647),('PTRM input'!$P$425*(1+rvanilla10)^0.5)/A41stdlife))</f>
        <v>0</v>
      </c>
      <c r="BA647" s="251">
        <f ca="1">IF(A41stdlife="n/a","n/a",IF(BA$3&gt;(A41stdlife+$E647),('PTRM input'!$P$425*(1+rvanilla10)^0.5)-SUM($P647:AZ647),('PTRM input'!$P$425*(1+rvanilla10)^0.5)/A41stdlife))</f>
        <v>0</v>
      </c>
      <c r="BB647" s="251">
        <f ca="1">IF(A41stdlife="n/a","n/a",IF(BB$3&gt;(A41stdlife+$E647),('PTRM input'!$P$425*(1+rvanilla10)^0.5)-SUM($P647:BA647),('PTRM input'!$P$425*(1+rvanilla10)^0.5)/A41stdlife))</f>
        <v>0</v>
      </c>
      <c r="BC647" s="251">
        <f ca="1">IF(A41stdlife="n/a","n/a",IF(BC$3&gt;(A41stdlife+$E647),('PTRM input'!$P$425*(1+rvanilla10)^0.5)-SUM($P647:BB647),('PTRM input'!$P$425*(1+rvanilla10)^0.5)/A41stdlife))</f>
        <v>0</v>
      </c>
      <c r="BD647" s="251">
        <f ca="1">IF(A41stdlife="n/a","n/a",IF(BD$3&gt;(A41stdlife+$E647),('PTRM input'!$P$425*(1+rvanilla10)^0.5)-SUM($P647:BC647),('PTRM input'!$P$425*(1+rvanilla10)^0.5)/A41stdlife))</f>
        <v>0</v>
      </c>
      <c r="BE647" s="251">
        <f ca="1">IF(A41stdlife="n/a","n/a",IF(BE$3&gt;(A41stdlife+$E647),('PTRM input'!$P$425*(1+rvanilla10)^0.5)-SUM($P647:BD647),('PTRM input'!$P$425*(1+rvanilla10)^0.5)/A41stdlife))</f>
        <v>0</v>
      </c>
      <c r="BF647" s="251">
        <f ca="1">IF(A41stdlife="n/a","n/a",IF(BF$3&gt;(A41stdlife+$E647),('PTRM input'!$P$425*(1+rvanilla10)^0.5)-SUM($P647:BE647),('PTRM input'!$P$425*(1+rvanilla10)^0.5)/A41stdlife))</f>
        <v>0</v>
      </c>
      <c r="BG647" s="251">
        <f ca="1">IF(A41stdlife="n/a","n/a",IF(BG$3&gt;(A41stdlife+$E647),('PTRM input'!$P$425*(1+rvanilla10)^0.5)-SUM($P647:BF647),('PTRM input'!$P$425*(1+rvanilla10)^0.5)/A41stdlife))</f>
        <v>0</v>
      </c>
      <c r="BH647" s="251">
        <f ca="1">IF(A41stdlife="n/a","n/a",IF(BH$3&gt;(A41stdlife+$E647),('PTRM input'!$P$425*(1+rvanilla10)^0.5)-SUM($P647:BG647),('PTRM input'!$P$425*(1+rvanilla10)^0.5)/A41stdlife))</f>
        <v>0</v>
      </c>
      <c r="BI647" s="251">
        <f ca="1">IF(A41stdlife="n/a","n/a",IF(BI$3&gt;(A41stdlife+$E647),('PTRM input'!$P$425*(1+rvanilla10)^0.5)-SUM($P647:BH647),('PTRM input'!$P$425*(1+rvanilla10)^0.5)/A41stdlife))</f>
        <v>0</v>
      </c>
      <c r="BJ647" s="116"/>
      <c r="BK647" s="116"/>
      <c r="BL647" s="116"/>
      <c r="BM647" s="116"/>
    </row>
    <row r="648" spans="1:65" hidden="1" outlineLevel="1" collapsed="1">
      <c r="A648" s="116"/>
      <c r="B648" s="9"/>
      <c r="C648" s="19">
        <f>Asset41</f>
        <v>0</v>
      </c>
      <c r="D648" s="9"/>
      <c r="E648" s="9"/>
      <c r="F648" s="260"/>
      <c r="G648" s="261">
        <f>SUM(G636:G647)</f>
        <v>0</v>
      </c>
      <c r="H648" s="261">
        <f t="shared" ref="H648:K648" ca="1" si="166">SUM(H636:H647)</f>
        <v>0</v>
      </c>
      <c r="I648" s="261">
        <f t="shared" ca="1" si="166"/>
        <v>0</v>
      </c>
      <c r="J648" s="261">
        <f t="shared" ca="1" si="166"/>
        <v>0</v>
      </c>
      <c r="K648" s="261">
        <f t="shared" ca="1" si="166"/>
        <v>0</v>
      </c>
      <c r="L648" s="261">
        <f t="shared" ref="L648:BI648" ca="1" si="167">SUM(L636:L647)</f>
        <v>0</v>
      </c>
      <c r="M648" s="261">
        <f t="shared" ca="1" si="167"/>
        <v>0</v>
      </c>
      <c r="N648" s="261">
        <f t="shared" ca="1" si="167"/>
        <v>0</v>
      </c>
      <c r="O648" s="261">
        <f t="shared" ca="1" si="167"/>
        <v>0</v>
      </c>
      <c r="P648" s="261">
        <f t="shared" ca="1" si="167"/>
        <v>0</v>
      </c>
      <c r="Q648" s="261">
        <f t="shared" ca="1" si="167"/>
        <v>0</v>
      </c>
      <c r="R648" s="371">
        <f t="shared" ca="1" si="167"/>
        <v>0</v>
      </c>
      <c r="S648" s="371">
        <f t="shared" ca="1" si="167"/>
        <v>0</v>
      </c>
      <c r="T648" s="371">
        <f t="shared" ca="1" si="167"/>
        <v>0</v>
      </c>
      <c r="U648" s="371">
        <f t="shared" ca="1" si="167"/>
        <v>0</v>
      </c>
      <c r="V648" s="371">
        <f t="shared" ca="1" si="167"/>
        <v>0</v>
      </c>
      <c r="W648" s="371">
        <f t="shared" ca="1" si="167"/>
        <v>0</v>
      </c>
      <c r="X648" s="371">
        <f t="shared" ca="1" si="167"/>
        <v>0</v>
      </c>
      <c r="Y648" s="371">
        <f t="shared" ca="1" si="167"/>
        <v>0</v>
      </c>
      <c r="Z648" s="371">
        <f t="shared" ca="1" si="167"/>
        <v>0</v>
      </c>
      <c r="AA648" s="371">
        <f t="shared" ca="1" si="167"/>
        <v>0</v>
      </c>
      <c r="AB648" s="371">
        <f t="shared" ca="1" si="167"/>
        <v>0</v>
      </c>
      <c r="AC648" s="371">
        <f t="shared" ca="1" si="167"/>
        <v>0</v>
      </c>
      <c r="AD648" s="371">
        <f t="shared" ca="1" si="167"/>
        <v>0</v>
      </c>
      <c r="AE648" s="371">
        <f t="shared" ca="1" si="167"/>
        <v>0</v>
      </c>
      <c r="AF648" s="371">
        <f t="shared" ca="1" si="167"/>
        <v>0</v>
      </c>
      <c r="AG648" s="371">
        <f t="shared" ca="1" si="167"/>
        <v>0</v>
      </c>
      <c r="AH648" s="371">
        <f t="shared" ca="1" si="167"/>
        <v>0</v>
      </c>
      <c r="AI648" s="371">
        <f t="shared" ca="1" si="167"/>
        <v>0</v>
      </c>
      <c r="AJ648" s="371">
        <f t="shared" ca="1" si="167"/>
        <v>0</v>
      </c>
      <c r="AK648" s="371">
        <f t="shared" ca="1" si="167"/>
        <v>0</v>
      </c>
      <c r="AL648" s="371">
        <f t="shared" ca="1" si="167"/>
        <v>0</v>
      </c>
      <c r="AM648" s="371">
        <f t="shared" ca="1" si="167"/>
        <v>0</v>
      </c>
      <c r="AN648" s="371">
        <f t="shared" ca="1" si="167"/>
        <v>0</v>
      </c>
      <c r="AO648" s="371">
        <f t="shared" ca="1" si="167"/>
        <v>0</v>
      </c>
      <c r="AP648" s="371">
        <f t="shared" ca="1" si="167"/>
        <v>0</v>
      </c>
      <c r="AQ648" s="371">
        <f t="shared" ca="1" si="167"/>
        <v>0</v>
      </c>
      <c r="AR648" s="371">
        <f t="shared" ca="1" si="167"/>
        <v>0</v>
      </c>
      <c r="AS648" s="371">
        <f t="shared" ca="1" si="167"/>
        <v>0</v>
      </c>
      <c r="AT648" s="371">
        <f t="shared" ca="1" si="167"/>
        <v>0</v>
      </c>
      <c r="AU648" s="371">
        <f t="shared" ca="1" si="167"/>
        <v>0</v>
      </c>
      <c r="AV648" s="371">
        <f t="shared" ca="1" si="167"/>
        <v>0</v>
      </c>
      <c r="AW648" s="371">
        <f t="shared" ca="1" si="167"/>
        <v>0</v>
      </c>
      <c r="AX648" s="371">
        <f t="shared" ca="1" si="167"/>
        <v>0</v>
      </c>
      <c r="AY648" s="371">
        <f t="shared" ca="1" si="167"/>
        <v>0</v>
      </c>
      <c r="AZ648" s="371">
        <f t="shared" ca="1" si="167"/>
        <v>0</v>
      </c>
      <c r="BA648" s="371">
        <f t="shared" ca="1" si="167"/>
        <v>0</v>
      </c>
      <c r="BB648" s="371">
        <f t="shared" ca="1" si="167"/>
        <v>0</v>
      </c>
      <c r="BC648" s="371">
        <f t="shared" ca="1" si="167"/>
        <v>0</v>
      </c>
      <c r="BD648" s="371">
        <f t="shared" ca="1" si="167"/>
        <v>0</v>
      </c>
      <c r="BE648" s="371">
        <f t="shared" ca="1" si="167"/>
        <v>0</v>
      </c>
      <c r="BF648" s="371">
        <f t="shared" ca="1" si="167"/>
        <v>0</v>
      </c>
      <c r="BG648" s="371">
        <f t="shared" ca="1" si="167"/>
        <v>0</v>
      </c>
      <c r="BH648" s="371">
        <f t="shared" ca="1" si="167"/>
        <v>0</v>
      </c>
      <c r="BI648" s="371">
        <f t="shared" ca="1" si="167"/>
        <v>0</v>
      </c>
      <c r="BJ648" s="116"/>
      <c r="BK648" s="116"/>
      <c r="BL648" s="116"/>
      <c r="BM648" s="116"/>
    </row>
    <row r="649" spans="1:65" hidden="1" outlineLevel="2">
      <c r="A649" s="116"/>
      <c r="B649" s="106">
        <f>C661</f>
        <v>0</v>
      </c>
      <c r="C649" s="614"/>
      <c r="D649" s="615" t="s">
        <v>236</v>
      </c>
      <c r="E649" s="614"/>
      <c r="F649" s="616"/>
      <c r="G649" s="617">
        <f>IF(('PTRM input'!$E$515='PTRM input'!$G$514),IF(G$3&gt;A42remlife,A42acvalue-SUM(F649:$F649),IF(A42remlife="N/A","n/a",A42acvalue/A42remlife)),'PTRM input'!G$561)</f>
        <v>0</v>
      </c>
      <c r="H649" s="617">
        <f>IF(('PTRM input'!$E$515='PTRM input'!$G$514),IF(H$3&gt;A42remlife,A42acvalue-SUM($F649:G649),IF(A42remlife="N/A","n/a",A42acvalue/A42remlife)),'PTRM input'!H$561)</f>
        <v>0</v>
      </c>
      <c r="I649" s="617">
        <f>IF(('PTRM input'!$E$515='PTRM input'!$G$514),IF(I$3&gt;A42remlife,A42acvalue-SUM($F649:H649),IF(A42remlife="N/A","n/a",A42acvalue/A42remlife)),'PTRM input'!I$561)</f>
        <v>0</v>
      </c>
      <c r="J649" s="617">
        <f>IF(('PTRM input'!$E$515='PTRM input'!$G$514),IF(J$3&gt;A42remlife,A42acvalue-SUM($F649:I649),IF(A42remlife="N/A","n/a",A42acvalue/A42remlife)),'PTRM input'!J$561)</f>
        <v>0</v>
      </c>
      <c r="K649" s="617">
        <f>IF(('PTRM input'!$E$515='PTRM input'!$G$514),IF(K$3&gt;A42remlife,A42acvalue-SUM($F649:J649),IF(A42remlife="N/A","n/a",A42acvalue/A42remlife)),'PTRM input'!K$561)</f>
        <v>0</v>
      </c>
      <c r="L649" s="617">
        <f>IF(('PTRM input'!$E$515='PTRM input'!$G$514),IF(L$3&gt;A42remlife,A42acvalue-SUM($F649:K649),IF(A42remlife="N/A","n/a",A42acvalue/A42remlife)),'PTRM input'!L$561)</f>
        <v>0</v>
      </c>
      <c r="M649" s="617">
        <f>IF(('PTRM input'!$E$515='PTRM input'!$G$514),IF(M$3&gt;A42remlife,A42acvalue-SUM($F649:L649),IF(A42remlife="N/A","n/a",A42acvalue/A42remlife)),'PTRM input'!M$561)</f>
        <v>0</v>
      </c>
      <c r="N649" s="617">
        <f>IF(('PTRM input'!$E$515='PTRM input'!$G$514),IF(N$3&gt;A42remlife,A42acvalue-SUM($F649:M649),IF(A42remlife="N/A","n/a",A42acvalue/A42remlife)),'PTRM input'!N$561)</f>
        <v>0</v>
      </c>
      <c r="O649" s="617">
        <f>IF(('PTRM input'!$E$515='PTRM input'!$G$514),IF(O$3&gt;A42remlife,A42acvalue-SUM($F649:N649),IF(A42remlife="N/A","n/a",A42acvalue/A42remlife)),'PTRM input'!O$561)</f>
        <v>0</v>
      </c>
      <c r="P649" s="617">
        <f>IF(('PTRM input'!$E$515='PTRM input'!$G$514),IF(P$3&gt;A42remlife,A42acvalue-SUM($F649:O649),IF(A42remlife="N/A","n/a",A42acvalue/A42remlife)),'PTRM input'!P$561)</f>
        <v>0</v>
      </c>
      <c r="Q649" s="617">
        <f>IF(('PTRM input'!$E$515='PTRM input'!$G$514),IF(Q$3&gt;A42remlife,A42acvalue-SUM($F649:P649),IF(A42remlife="N/A","n/a",A42acvalue/A42remlife)),'PTRM input'!Q$561)</f>
        <v>0</v>
      </c>
      <c r="R649" s="617">
        <f>IF(('PTRM input'!$E$515='PTRM input'!$G$514),IF(R$3&gt;A42remlife,A42acvalue-SUM($F649:Q649),IF(A42remlife="N/A","n/a",A42acvalue/A42remlife)),'PTRM input'!R$561)</f>
        <v>0</v>
      </c>
      <c r="S649" s="617">
        <f>IF(('PTRM input'!$E$515='PTRM input'!$G$514),IF(S$3&gt;A42remlife,A42acvalue-SUM($F649:R649),IF(A42remlife="N/A","n/a",A42acvalue/A42remlife)),'PTRM input'!S$561)</f>
        <v>0</v>
      </c>
      <c r="T649" s="617">
        <f>IF(('PTRM input'!$E$515='PTRM input'!$G$514),IF(T$3&gt;A42remlife,A42acvalue-SUM($F649:S649),IF(A42remlife="N/A","n/a",A42acvalue/A42remlife)),'PTRM input'!T$561)</f>
        <v>0</v>
      </c>
      <c r="U649" s="617">
        <f>IF(('PTRM input'!$E$515='PTRM input'!$G$514),IF(U$3&gt;A42remlife,A42acvalue-SUM($F649:T649),IF(A42remlife="N/A","n/a",A42acvalue/A42remlife)),'PTRM input'!U$561)</f>
        <v>0</v>
      </c>
      <c r="V649" s="617">
        <f>IF(('PTRM input'!$E$515='PTRM input'!$G$514),IF(V$3&gt;A42remlife,A42acvalue-SUM($F649:U649),IF(A42remlife="N/A","n/a",A42acvalue/A42remlife)),'PTRM input'!V$561)</f>
        <v>0</v>
      </c>
      <c r="W649" s="617">
        <f>IF(('PTRM input'!$E$515='PTRM input'!$G$514),IF(W$3&gt;A42remlife,A42acvalue-SUM($F649:V649),IF(A42remlife="N/A","n/a",A42acvalue/A42remlife)),'PTRM input'!W$561)</f>
        <v>0</v>
      </c>
      <c r="X649" s="617">
        <f>IF(('PTRM input'!$E$515='PTRM input'!$G$514),IF(X$3&gt;A42remlife,A42acvalue-SUM($F649:W649),IF(A42remlife="N/A","n/a",A42acvalue/A42remlife)),'PTRM input'!X$561)</f>
        <v>0</v>
      </c>
      <c r="Y649" s="617">
        <f>IF(('PTRM input'!$E$515='PTRM input'!$G$514),IF(Y$3&gt;A42remlife,A42acvalue-SUM($F649:X649),IF(A42remlife="N/A","n/a",A42acvalue/A42remlife)),'PTRM input'!Y$561)</f>
        <v>0</v>
      </c>
      <c r="Z649" s="617">
        <f>IF(('PTRM input'!$E$515='PTRM input'!$G$514),IF(Z$3&gt;A42remlife,A42acvalue-SUM($F649:Y649),IF(A42remlife="N/A","n/a",A42acvalue/A42remlife)),'PTRM input'!Z$561)</f>
        <v>0</v>
      </c>
      <c r="AA649" s="617">
        <f>IF(('PTRM input'!$E$515='PTRM input'!$G$514),IF(AA$3&gt;A42remlife,A42acvalue-SUM($F649:Z649),IF(A42remlife="N/A","n/a",A42acvalue/A42remlife)),'PTRM input'!AA$561)</f>
        <v>0</v>
      </c>
      <c r="AB649" s="617">
        <f>IF(('PTRM input'!$E$515='PTRM input'!$G$514),IF(AB$3&gt;A42remlife,A42acvalue-SUM($F649:AA649),IF(A42remlife="N/A","n/a",A42acvalue/A42remlife)),'PTRM input'!AB$561)</f>
        <v>0</v>
      </c>
      <c r="AC649" s="617">
        <f>IF(('PTRM input'!$E$515='PTRM input'!$G$514),IF(AC$3&gt;A42remlife,A42acvalue-SUM($F649:AB649),IF(A42remlife="N/A","n/a",A42acvalue/A42remlife)),'PTRM input'!AC$561)</f>
        <v>0</v>
      </c>
      <c r="AD649" s="617">
        <f>IF(('PTRM input'!$E$515='PTRM input'!$G$514),IF(AD$3&gt;A42remlife,A42acvalue-SUM($F649:AC649),IF(A42remlife="N/A","n/a",A42acvalue/A42remlife)),'PTRM input'!AD$561)</f>
        <v>0</v>
      </c>
      <c r="AE649" s="617">
        <f>IF(('PTRM input'!$E$515='PTRM input'!$G$514),IF(AE$3&gt;A42remlife,A42acvalue-SUM($F649:AD649),IF(A42remlife="N/A","n/a",A42acvalue/A42remlife)),'PTRM input'!AE$561)</f>
        <v>0</v>
      </c>
      <c r="AF649" s="617">
        <f>IF(('PTRM input'!$E$515='PTRM input'!$G$514),IF(AF$3&gt;A42remlife,A42acvalue-SUM($F649:AE649),IF(A42remlife="N/A","n/a",A42acvalue/A42remlife)),'PTRM input'!AF$561)</f>
        <v>0</v>
      </c>
      <c r="AG649" s="617">
        <f>IF(('PTRM input'!$E$515='PTRM input'!$G$514),IF(AG$3&gt;A42remlife,A42acvalue-SUM($F649:AF649),IF(A42remlife="N/A","n/a",A42acvalue/A42remlife)),'PTRM input'!AG$561)</f>
        <v>0</v>
      </c>
      <c r="AH649" s="617">
        <f>IF(('PTRM input'!$E$515='PTRM input'!$G$514),IF(AH$3&gt;A42remlife,A42acvalue-SUM($F649:AG649),IF(A42remlife="N/A","n/a",A42acvalue/A42remlife)),'PTRM input'!AH$561)</f>
        <v>0</v>
      </c>
      <c r="AI649" s="617">
        <f>IF(('PTRM input'!$E$515='PTRM input'!$G$514),IF(AI$3&gt;A42remlife,A42acvalue-SUM($F649:AH649),IF(A42remlife="N/A","n/a",A42acvalue/A42remlife)),'PTRM input'!AI$561)</f>
        <v>0</v>
      </c>
      <c r="AJ649" s="617">
        <f>IF(('PTRM input'!$E$515='PTRM input'!$G$514),IF(AJ$3&gt;A42remlife,A42acvalue-SUM($F649:AI649),IF(A42remlife="N/A","n/a",A42acvalue/A42remlife)),'PTRM input'!AJ$561)</f>
        <v>0</v>
      </c>
      <c r="AK649" s="617">
        <f>IF(('PTRM input'!$E$515='PTRM input'!$G$514),IF(AK$3&gt;A42remlife,A42acvalue-SUM($F649:AJ649),IF(A42remlife="N/A","n/a",A42acvalue/A42remlife)),'PTRM input'!AK$561)</f>
        <v>0</v>
      </c>
      <c r="AL649" s="617">
        <f>IF(('PTRM input'!$E$515='PTRM input'!$G$514),IF(AL$3&gt;A42remlife,A42acvalue-SUM($F649:AK649),IF(A42remlife="N/A","n/a",A42acvalue/A42remlife)),'PTRM input'!AL$561)</f>
        <v>0</v>
      </c>
      <c r="AM649" s="617">
        <f>IF(('PTRM input'!$E$515='PTRM input'!$G$514),IF(AM$3&gt;A42remlife,A42acvalue-SUM($F649:AL649),IF(A42remlife="N/A","n/a",A42acvalue/A42remlife)),'PTRM input'!AM$561)</f>
        <v>0</v>
      </c>
      <c r="AN649" s="617">
        <f>IF(('PTRM input'!$E$515='PTRM input'!$G$514),IF(AN$3&gt;A42remlife,A42acvalue-SUM($F649:AM649),IF(A42remlife="N/A","n/a",A42acvalue/A42remlife)),'PTRM input'!AN$561)</f>
        <v>0</v>
      </c>
      <c r="AO649" s="617">
        <f>IF(('PTRM input'!$E$515='PTRM input'!$G$514),IF(AO$3&gt;A42remlife,A42acvalue-SUM($F649:AN649),IF(A42remlife="N/A","n/a",A42acvalue/A42remlife)),'PTRM input'!AO$561)</f>
        <v>0</v>
      </c>
      <c r="AP649" s="617">
        <f>IF(('PTRM input'!$E$515='PTRM input'!$G$514),IF(AP$3&gt;A42remlife,A42acvalue-SUM($F649:AO649),IF(A42remlife="N/A","n/a",A42acvalue/A42remlife)),'PTRM input'!AP$561)</f>
        <v>0</v>
      </c>
      <c r="AQ649" s="617">
        <f>IF(('PTRM input'!$E$515='PTRM input'!$G$514),IF(AQ$3&gt;A42remlife,A42acvalue-SUM($F649:AP649),IF(A42remlife="N/A","n/a",A42acvalue/A42remlife)),'PTRM input'!AQ$561)</f>
        <v>0</v>
      </c>
      <c r="AR649" s="617">
        <f>IF(('PTRM input'!$E$515='PTRM input'!$G$514),IF(AR$3&gt;A42remlife,A42acvalue-SUM($F649:AQ649),IF(A42remlife="N/A","n/a",A42acvalue/A42remlife)),'PTRM input'!AR$561)</f>
        <v>0</v>
      </c>
      <c r="AS649" s="617">
        <f>IF(('PTRM input'!$E$515='PTRM input'!$G$514),IF(AS$3&gt;A42remlife,A42acvalue-SUM($F649:AR649),IF(A42remlife="N/A","n/a",A42acvalue/A42remlife)),'PTRM input'!AS$561)</f>
        <v>0</v>
      </c>
      <c r="AT649" s="617">
        <f>IF(('PTRM input'!$E$515='PTRM input'!$G$514),IF(AT$3&gt;A42remlife,A42acvalue-SUM($F649:AS649),IF(A42remlife="N/A","n/a",A42acvalue/A42remlife)),'PTRM input'!AT$561)</f>
        <v>0</v>
      </c>
      <c r="AU649" s="617">
        <f>IF(('PTRM input'!$E$515='PTRM input'!$G$514),IF(AU$3&gt;A42remlife,A42acvalue-SUM($F649:AT649),IF(A42remlife="N/A","n/a",A42acvalue/A42remlife)),'PTRM input'!AU$561)</f>
        <v>0</v>
      </c>
      <c r="AV649" s="617">
        <f>IF(('PTRM input'!$E$515='PTRM input'!$G$514),IF(AV$3&gt;A42remlife,A42acvalue-SUM($F649:AU649),IF(A42remlife="N/A","n/a",A42acvalue/A42remlife)),'PTRM input'!AV$561)</f>
        <v>0</v>
      </c>
      <c r="AW649" s="617">
        <f>IF(('PTRM input'!$E$515='PTRM input'!$G$514),IF(AW$3&gt;A42remlife,A42acvalue-SUM($F649:AV649),IF(A42remlife="N/A","n/a",A42acvalue/A42remlife)),'PTRM input'!AW$561)</f>
        <v>0</v>
      </c>
      <c r="AX649" s="617">
        <f>IF(('PTRM input'!$E$515='PTRM input'!$G$514),IF(AX$3&gt;A42remlife,A42acvalue-SUM($F649:AW649),IF(A42remlife="N/A","n/a",A42acvalue/A42remlife)),'PTRM input'!AX$561)</f>
        <v>0</v>
      </c>
      <c r="AY649" s="617">
        <f>IF(('PTRM input'!$E$515='PTRM input'!$G$514),IF(AY$3&gt;A42remlife,A42acvalue-SUM($F649:AX649),IF(A42remlife="N/A","n/a",A42acvalue/A42remlife)),'PTRM input'!AY$561)</f>
        <v>0</v>
      </c>
      <c r="AZ649" s="617">
        <f>IF(('PTRM input'!$E$515='PTRM input'!$G$514),IF(AZ$3&gt;A42remlife,A42acvalue-SUM($F649:AY649),IF(A42remlife="N/A","n/a",A42acvalue/A42remlife)),'PTRM input'!AZ$561)</f>
        <v>0</v>
      </c>
      <c r="BA649" s="617">
        <f>IF(('PTRM input'!$E$515='PTRM input'!$G$514),IF(BA$3&gt;A42remlife,A42acvalue-SUM($F649:AZ649),IF(A42remlife="N/A","n/a",A42acvalue/A42remlife)),'PTRM input'!BA$561)</f>
        <v>0</v>
      </c>
      <c r="BB649" s="617">
        <f>IF(('PTRM input'!$E$515='PTRM input'!$G$514),IF(BB$3&gt;A42remlife,A42acvalue-SUM($F649:BA649),IF(A42remlife="N/A","n/a",A42acvalue/A42remlife)),'PTRM input'!BB$561)</f>
        <v>0</v>
      </c>
      <c r="BC649" s="617">
        <f>IF(('PTRM input'!$E$515='PTRM input'!$G$514),IF(BC$3&gt;A42remlife,A42acvalue-SUM($F649:BB649),IF(A42remlife="N/A","n/a",A42acvalue/A42remlife)),'PTRM input'!BC$561)</f>
        <v>0</v>
      </c>
      <c r="BD649" s="617">
        <f>IF(('PTRM input'!$E$515='PTRM input'!$G$514),IF(BD$3&gt;A42remlife,A42acvalue-SUM($F649:BC649),IF(A42remlife="N/A","n/a",A42acvalue/A42remlife)),'PTRM input'!BD$561)</f>
        <v>0</v>
      </c>
      <c r="BE649" s="617">
        <f>IF(('PTRM input'!$E$515='PTRM input'!$G$514),IF(BE$3&gt;A42remlife,A42acvalue-SUM($F649:BD649),IF(A42remlife="N/A","n/a",A42acvalue/A42remlife)),'PTRM input'!BE$561)</f>
        <v>0</v>
      </c>
      <c r="BF649" s="617">
        <f>IF(('PTRM input'!$E$515='PTRM input'!$G$514),IF(BF$3&gt;A42remlife,A42acvalue-SUM($F649:BE649),IF(A42remlife="N/A","n/a",A42acvalue/A42remlife)),'PTRM input'!BF$561)</f>
        <v>0</v>
      </c>
      <c r="BG649" s="617">
        <f>IF(('PTRM input'!$E$515='PTRM input'!$G$514),IF(BG$3&gt;A42remlife,A42acvalue-SUM($F649:BF649),IF(A42remlife="N/A","n/a",A42acvalue/A42remlife)),'PTRM input'!BG$561)</f>
        <v>0</v>
      </c>
      <c r="BH649" s="617">
        <f>IF(('PTRM input'!$E$515='PTRM input'!$G$514),IF(BH$3&gt;A42remlife,A42acvalue-SUM($F649:BG649),IF(A42remlife="N/A","n/a",A42acvalue/A42remlife)),'PTRM input'!BH$561)</f>
        <v>0</v>
      </c>
      <c r="BI649" s="617">
        <f>IF(('PTRM input'!$E$515='PTRM input'!$G$514),IF(BI$3&gt;A42remlife,A42acvalue-SUM($F649:BH649),IF(A42remlife="N/A","n/a",A42acvalue/A42remlife)),'PTRM input'!BI$561)</f>
        <v>0</v>
      </c>
      <c r="BJ649" s="116"/>
      <c r="BK649" s="116"/>
      <c r="BL649" s="116"/>
      <c r="BM649" s="116"/>
    </row>
    <row r="650" spans="1:65" ht="12.75" hidden="1" customHeight="1" outlineLevel="2">
      <c r="A650" s="116"/>
      <c r="B650" s="19"/>
      <c r="C650" s="18"/>
      <c r="D650" s="760" t="s">
        <v>237</v>
      </c>
      <c r="E650" s="86">
        <v>0</v>
      </c>
      <c r="F650" s="259"/>
      <c r="G650" s="433"/>
      <c r="H650" s="433"/>
      <c r="I650" s="433"/>
      <c r="J650" s="433"/>
      <c r="K650" s="433"/>
      <c r="L650" s="433"/>
      <c r="M650" s="433"/>
      <c r="N650" s="433"/>
      <c r="O650" s="433"/>
      <c r="P650" s="433"/>
      <c r="Q650" s="433"/>
      <c r="R650" s="251"/>
      <c r="S650" s="251"/>
      <c r="T650" s="251"/>
      <c r="U650" s="251"/>
      <c r="V650" s="251"/>
      <c r="W650" s="251"/>
      <c r="X650" s="251"/>
      <c r="Y650" s="251"/>
      <c r="Z650" s="251"/>
      <c r="AA650" s="251"/>
      <c r="AB650" s="251"/>
      <c r="AC650" s="251"/>
      <c r="AD650" s="251"/>
      <c r="AE650" s="251"/>
      <c r="AF650" s="251"/>
      <c r="AG650" s="251"/>
      <c r="AH650" s="251"/>
      <c r="AI650" s="251"/>
      <c r="AJ650" s="251"/>
      <c r="AK650" s="251"/>
      <c r="AL650" s="251"/>
      <c r="AM650" s="251"/>
      <c r="AN650" s="251"/>
      <c r="AO650" s="251"/>
      <c r="AP650" s="251"/>
      <c r="AQ650" s="251"/>
      <c r="AR650" s="251"/>
      <c r="AS650" s="251"/>
      <c r="AT650" s="251"/>
      <c r="AU650" s="251"/>
      <c r="AV650" s="251"/>
      <c r="AW650" s="251"/>
      <c r="AX650" s="251"/>
      <c r="AY650" s="251"/>
      <c r="AZ650" s="251"/>
      <c r="BA650" s="251"/>
      <c r="BB650" s="251"/>
      <c r="BC650" s="251"/>
      <c r="BD650" s="251"/>
      <c r="BE650" s="251"/>
      <c r="BF650" s="251"/>
      <c r="BG650" s="251"/>
      <c r="BH650" s="251"/>
      <c r="BI650" s="251"/>
      <c r="BJ650" s="116"/>
      <c r="BK650" s="116"/>
      <c r="BL650" s="116"/>
      <c r="BM650" s="116"/>
    </row>
    <row r="651" spans="1:65" hidden="1" outlineLevel="2">
      <c r="A651" s="116"/>
      <c r="B651" s="19"/>
      <c r="C651" s="18"/>
      <c r="D651" s="760"/>
      <c r="E651" s="86">
        <v>1</v>
      </c>
      <c r="F651" s="259"/>
      <c r="G651" s="618"/>
      <c r="H651" s="433">
        <f ca="1">IF(A42stdlife="n/a","n/a",IF(H$3&gt;(A42stdlife+$E651),('PTRM input'!$G$426*(1+rvanilla01)^0.5)-SUM(G651:$G651),('PTRM input'!$G$426*(1+rvanilla01)^0.5)/A42stdlife))</f>
        <v>0</v>
      </c>
      <c r="I651" s="433">
        <f ca="1">IF(A42stdlife="n/a","n/a",IF(I$3&gt;(A42stdlife+$E651),('PTRM input'!$G$426*(1+rvanilla01)^0.5)-SUM($G651:H651),('PTRM input'!$G$426*(1+rvanilla01)^0.5)/A42stdlife))</f>
        <v>0</v>
      </c>
      <c r="J651" s="433">
        <f ca="1">IF(A42stdlife="n/a","n/a",IF(J$3&gt;(A42stdlife+$E651),('PTRM input'!$G$426*(1+rvanilla01)^0.5)-SUM($G651:I651),('PTRM input'!$G$426*(1+rvanilla01)^0.5)/A42stdlife))</f>
        <v>0</v>
      </c>
      <c r="K651" s="433">
        <f ca="1">IF(A42stdlife="n/a","n/a",IF(K$3&gt;(A42stdlife+$E651),('PTRM input'!$G$426*(1+rvanilla01)^0.5)-SUM($G651:J651),('PTRM input'!$G$426*(1+rvanilla01)^0.5)/A42stdlife))</f>
        <v>0</v>
      </c>
      <c r="L651" s="433">
        <f ca="1">IF(A42stdlife="n/a","n/a",IF(L$3&gt;(A42stdlife+$E651),('PTRM input'!$G$426*(1+rvanilla01)^0.5)-SUM($G651:K651),('PTRM input'!$G$426*(1+rvanilla01)^0.5)/A42stdlife))</f>
        <v>0</v>
      </c>
      <c r="M651" s="433">
        <f ca="1">IF(A42stdlife="n/a","n/a",IF(M$3&gt;(A42stdlife+$E651),('PTRM input'!$G$426*(1+rvanilla01)^0.5)-SUM($G651:L651),('PTRM input'!$G$426*(1+rvanilla01)^0.5)/A42stdlife))</f>
        <v>0</v>
      </c>
      <c r="N651" s="433">
        <f ca="1">IF(A42stdlife="n/a","n/a",IF(N$3&gt;(A42stdlife+$E651),('PTRM input'!$G$426*(1+rvanilla01)^0.5)-SUM($G651:M651),('PTRM input'!$G$426*(1+rvanilla01)^0.5)/A42stdlife))</f>
        <v>0</v>
      </c>
      <c r="O651" s="433">
        <f ca="1">IF(A42stdlife="n/a","n/a",IF(O$3&gt;(A42stdlife+$E651),('PTRM input'!$G$426*(1+rvanilla01)^0.5)-SUM($G651:N651),('PTRM input'!$G$426*(1+rvanilla01)^0.5)/A42stdlife))</f>
        <v>0</v>
      </c>
      <c r="P651" s="433">
        <f ca="1">IF(A42stdlife="n/a","n/a",IF(P$3&gt;(A42stdlife+$E651),('PTRM input'!$G$426*(1+rvanilla01)^0.5)-SUM($G651:O651),('PTRM input'!$G$426*(1+rvanilla01)^0.5)/A42stdlife))</f>
        <v>0</v>
      </c>
      <c r="Q651" s="433">
        <f ca="1">IF(A42stdlife="n/a","n/a",IF(Q$3&gt;(A42stdlife+$E651),('PTRM input'!$G$426*(1+rvanilla01)^0.5)-SUM($G651:P651),('PTRM input'!$G$426*(1+rvanilla01)^0.5)/A42stdlife))</f>
        <v>0</v>
      </c>
      <c r="R651" s="251">
        <f ca="1">IF(A42stdlife="n/a","n/a",IF(R$3&gt;(A42stdlife+$E651),('PTRM input'!$G$426*(1+rvanilla01)^0.5)-SUM($G651:Q651),('PTRM input'!$G$426*(1+rvanilla01)^0.5)/A42stdlife))</f>
        <v>0</v>
      </c>
      <c r="S651" s="251">
        <f ca="1">IF(A42stdlife="n/a","n/a",IF(S$3&gt;(A42stdlife+$E651),('PTRM input'!$G$426*(1+rvanilla01)^0.5)-SUM($G651:R651),('PTRM input'!$G$426*(1+rvanilla01)^0.5)/A42stdlife))</f>
        <v>0</v>
      </c>
      <c r="T651" s="251">
        <f ca="1">IF(A42stdlife="n/a","n/a",IF(T$3&gt;(A42stdlife+$E651),('PTRM input'!$G$426*(1+rvanilla01)^0.5)-SUM($G651:S651),('PTRM input'!$G$426*(1+rvanilla01)^0.5)/A42stdlife))</f>
        <v>0</v>
      </c>
      <c r="U651" s="251">
        <f ca="1">IF(A42stdlife="n/a","n/a",IF(U$3&gt;(A42stdlife+$E651),('PTRM input'!$G$426*(1+rvanilla01)^0.5)-SUM($G651:T651),('PTRM input'!$G$426*(1+rvanilla01)^0.5)/A42stdlife))</f>
        <v>0</v>
      </c>
      <c r="V651" s="251">
        <f ca="1">IF(A42stdlife="n/a","n/a",IF(V$3&gt;(A42stdlife+$E651),('PTRM input'!$G$426*(1+rvanilla01)^0.5)-SUM($G651:U651),('PTRM input'!$G$426*(1+rvanilla01)^0.5)/A42stdlife))</f>
        <v>0</v>
      </c>
      <c r="W651" s="251">
        <f ca="1">IF(A42stdlife="n/a","n/a",IF(W$3&gt;(A42stdlife+$E651),('PTRM input'!$G$426*(1+rvanilla01)^0.5)-SUM($G651:V651),('PTRM input'!$G$426*(1+rvanilla01)^0.5)/A42stdlife))</f>
        <v>0</v>
      </c>
      <c r="X651" s="251">
        <f ca="1">IF(A42stdlife="n/a","n/a",IF(X$3&gt;(A42stdlife+$E651),('PTRM input'!$G$426*(1+rvanilla01)^0.5)-SUM($G651:W651),('PTRM input'!$G$426*(1+rvanilla01)^0.5)/A42stdlife))</f>
        <v>0</v>
      </c>
      <c r="Y651" s="251">
        <f ca="1">IF(A42stdlife="n/a","n/a",IF(Y$3&gt;(A42stdlife+$E651),('PTRM input'!$G$426*(1+rvanilla01)^0.5)-SUM($G651:X651),('PTRM input'!$G$426*(1+rvanilla01)^0.5)/A42stdlife))</f>
        <v>0</v>
      </c>
      <c r="Z651" s="251">
        <f ca="1">IF(A42stdlife="n/a","n/a",IF(Z$3&gt;(A42stdlife+$E651),('PTRM input'!$G$426*(1+rvanilla01)^0.5)-SUM($G651:Y651),('PTRM input'!$G$426*(1+rvanilla01)^0.5)/A42stdlife))</f>
        <v>0</v>
      </c>
      <c r="AA651" s="251">
        <f ca="1">IF(A42stdlife="n/a","n/a",IF(AA$3&gt;(A42stdlife+$E651),('PTRM input'!$G$426*(1+rvanilla01)^0.5)-SUM($G651:Z651),('PTRM input'!$G$426*(1+rvanilla01)^0.5)/A42stdlife))</f>
        <v>0</v>
      </c>
      <c r="AB651" s="251">
        <f ca="1">IF(A42stdlife="n/a","n/a",IF(AB$3&gt;(A42stdlife+$E651),('PTRM input'!$G$426*(1+rvanilla01)^0.5)-SUM($G651:AA651),('PTRM input'!$G$426*(1+rvanilla01)^0.5)/A42stdlife))</f>
        <v>0</v>
      </c>
      <c r="AC651" s="251">
        <f ca="1">IF(A42stdlife="n/a","n/a",IF(AC$3&gt;(A42stdlife+$E651),('PTRM input'!$G$426*(1+rvanilla01)^0.5)-SUM($G651:AB651),('PTRM input'!$G$426*(1+rvanilla01)^0.5)/A42stdlife))</f>
        <v>0</v>
      </c>
      <c r="AD651" s="251">
        <f ca="1">IF(A42stdlife="n/a","n/a",IF(AD$3&gt;(A42stdlife+$E651),('PTRM input'!$G$426*(1+rvanilla01)^0.5)-SUM($G651:AC651),('PTRM input'!$G$426*(1+rvanilla01)^0.5)/A42stdlife))</f>
        <v>0</v>
      </c>
      <c r="AE651" s="251">
        <f ca="1">IF(A42stdlife="n/a","n/a",IF(AE$3&gt;(A42stdlife+$E651),('PTRM input'!$G$426*(1+rvanilla01)^0.5)-SUM($G651:AD651),('PTRM input'!$G$426*(1+rvanilla01)^0.5)/A42stdlife))</f>
        <v>0</v>
      </c>
      <c r="AF651" s="251">
        <f ca="1">IF(A42stdlife="n/a","n/a",IF(AF$3&gt;(A42stdlife+$E651),('PTRM input'!$G$426*(1+rvanilla01)^0.5)-SUM($G651:AE651),('PTRM input'!$G$426*(1+rvanilla01)^0.5)/A42stdlife))</f>
        <v>0</v>
      </c>
      <c r="AG651" s="251">
        <f ca="1">IF(A42stdlife="n/a","n/a",IF(AG$3&gt;(A42stdlife+$E651),('PTRM input'!$G$426*(1+rvanilla01)^0.5)-SUM($G651:AF651),('PTRM input'!$G$426*(1+rvanilla01)^0.5)/A42stdlife))</f>
        <v>0</v>
      </c>
      <c r="AH651" s="251">
        <f ca="1">IF(A42stdlife="n/a","n/a",IF(AH$3&gt;(A42stdlife+$E651),('PTRM input'!$G$426*(1+rvanilla01)^0.5)-SUM($G651:AG651),('PTRM input'!$G$426*(1+rvanilla01)^0.5)/A42stdlife))</f>
        <v>0</v>
      </c>
      <c r="AI651" s="251">
        <f ca="1">IF(A42stdlife="n/a","n/a",IF(AI$3&gt;(A42stdlife+$E651),('PTRM input'!$G$426*(1+rvanilla01)^0.5)-SUM($G651:AH651),('PTRM input'!$G$426*(1+rvanilla01)^0.5)/A42stdlife))</f>
        <v>0</v>
      </c>
      <c r="AJ651" s="251">
        <f ca="1">IF(A42stdlife="n/a","n/a",IF(AJ$3&gt;(A42stdlife+$E651),('PTRM input'!$G$426*(1+rvanilla01)^0.5)-SUM($G651:AI651),('PTRM input'!$G$426*(1+rvanilla01)^0.5)/A42stdlife))</f>
        <v>0</v>
      </c>
      <c r="AK651" s="251">
        <f ca="1">IF(A42stdlife="n/a","n/a",IF(AK$3&gt;(A42stdlife+$E651),('PTRM input'!$G$426*(1+rvanilla01)^0.5)-SUM($G651:AJ651),('PTRM input'!$G$426*(1+rvanilla01)^0.5)/A42stdlife))</f>
        <v>0</v>
      </c>
      <c r="AL651" s="251">
        <f ca="1">IF(A42stdlife="n/a","n/a",IF(AL$3&gt;(A42stdlife+$E651),('PTRM input'!$G$426*(1+rvanilla01)^0.5)-SUM($G651:AK651),('PTRM input'!$G$426*(1+rvanilla01)^0.5)/A42stdlife))</f>
        <v>0</v>
      </c>
      <c r="AM651" s="251">
        <f ca="1">IF(A42stdlife="n/a","n/a",IF(AM$3&gt;(A42stdlife+$E651),('PTRM input'!$G$426*(1+rvanilla01)^0.5)-SUM($G651:AL651),('PTRM input'!$G$426*(1+rvanilla01)^0.5)/A42stdlife))</f>
        <v>0</v>
      </c>
      <c r="AN651" s="251">
        <f ca="1">IF(A42stdlife="n/a","n/a",IF(AN$3&gt;(A42stdlife+$E651),('PTRM input'!$G$426*(1+rvanilla01)^0.5)-SUM($G651:AM651),('PTRM input'!$G$426*(1+rvanilla01)^0.5)/A42stdlife))</f>
        <v>0</v>
      </c>
      <c r="AO651" s="251">
        <f ca="1">IF(A42stdlife="n/a","n/a",IF(AO$3&gt;(A42stdlife+$E651),('PTRM input'!$G$426*(1+rvanilla01)^0.5)-SUM($G651:AN651),('PTRM input'!$G$426*(1+rvanilla01)^0.5)/A42stdlife))</f>
        <v>0</v>
      </c>
      <c r="AP651" s="251">
        <f ca="1">IF(A42stdlife="n/a","n/a",IF(AP$3&gt;(A42stdlife+$E651),('PTRM input'!$G$426*(1+rvanilla01)^0.5)-SUM($G651:AO651),('PTRM input'!$G$426*(1+rvanilla01)^0.5)/A42stdlife))</f>
        <v>0</v>
      </c>
      <c r="AQ651" s="251">
        <f ca="1">IF(A42stdlife="n/a","n/a",IF(AQ$3&gt;(A42stdlife+$E651),('PTRM input'!$G$426*(1+rvanilla01)^0.5)-SUM($G651:AP651),('PTRM input'!$G$426*(1+rvanilla01)^0.5)/A42stdlife))</f>
        <v>0</v>
      </c>
      <c r="AR651" s="251">
        <f ca="1">IF(A42stdlife="n/a","n/a",IF(AR$3&gt;(A42stdlife+$E651),('PTRM input'!$G$426*(1+rvanilla01)^0.5)-SUM($G651:AQ651),('PTRM input'!$G$426*(1+rvanilla01)^0.5)/A42stdlife))</f>
        <v>0</v>
      </c>
      <c r="AS651" s="251">
        <f ca="1">IF(A42stdlife="n/a","n/a",IF(AS$3&gt;(A42stdlife+$E651),('PTRM input'!$G$426*(1+rvanilla01)^0.5)-SUM($G651:AR651),('PTRM input'!$G$426*(1+rvanilla01)^0.5)/A42stdlife))</f>
        <v>0</v>
      </c>
      <c r="AT651" s="251">
        <f ca="1">IF(A42stdlife="n/a","n/a",IF(AT$3&gt;(A42stdlife+$E651),('PTRM input'!$G$426*(1+rvanilla01)^0.5)-SUM($G651:AS651),('PTRM input'!$G$426*(1+rvanilla01)^0.5)/A42stdlife))</f>
        <v>0</v>
      </c>
      <c r="AU651" s="251">
        <f ca="1">IF(A42stdlife="n/a","n/a",IF(AU$3&gt;(A42stdlife+$E651),('PTRM input'!$G$426*(1+rvanilla01)^0.5)-SUM($G651:AT651),('PTRM input'!$G$426*(1+rvanilla01)^0.5)/A42stdlife))</f>
        <v>0</v>
      </c>
      <c r="AV651" s="251">
        <f ca="1">IF(A42stdlife="n/a","n/a",IF(AV$3&gt;(A42stdlife+$E651),('PTRM input'!$G$426*(1+rvanilla01)^0.5)-SUM($G651:AU651),('PTRM input'!$G$426*(1+rvanilla01)^0.5)/A42stdlife))</f>
        <v>0</v>
      </c>
      <c r="AW651" s="251">
        <f ca="1">IF(A42stdlife="n/a","n/a",IF(AW$3&gt;(A42stdlife+$E651),('PTRM input'!$G$426*(1+rvanilla01)^0.5)-SUM($G651:AV651),('PTRM input'!$G$426*(1+rvanilla01)^0.5)/A42stdlife))</f>
        <v>0</v>
      </c>
      <c r="AX651" s="251">
        <f ca="1">IF(A42stdlife="n/a","n/a",IF(AX$3&gt;(A42stdlife+$E651),('PTRM input'!$G$426*(1+rvanilla01)^0.5)-SUM($G651:AW651),('PTRM input'!$G$426*(1+rvanilla01)^0.5)/A42stdlife))</f>
        <v>0</v>
      </c>
      <c r="AY651" s="251">
        <f ca="1">IF(A42stdlife="n/a","n/a",IF(AY$3&gt;(A42stdlife+$E651),('PTRM input'!$G$426*(1+rvanilla01)^0.5)-SUM($G651:AX651),('PTRM input'!$G$426*(1+rvanilla01)^0.5)/A42stdlife))</f>
        <v>0</v>
      </c>
      <c r="AZ651" s="251">
        <f ca="1">IF(A42stdlife="n/a","n/a",IF(AZ$3&gt;(A42stdlife+$E651),('PTRM input'!$G$426*(1+rvanilla01)^0.5)-SUM($G651:AY651),('PTRM input'!$G$426*(1+rvanilla01)^0.5)/A42stdlife))</f>
        <v>0</v>
      </c>
      <c r="BA651" s="251">
        <f ca="1">IF(A42stdlife="n/a","n/a",IF(BA$3&gt;(A42stdlife+$E651),('PTRM input'!$G$426*(1+rvanilla01)^0.5)-SUM($G651:AZ651),('PTRM input'!$G$426*(1+rvanilla01)^0.5)/A42stdlife))</f>
        <v>0</v>
      </c>
      <c r="BB651" s="251">
        <f ca="1">IF(A42stdlife="n/a","n/a",IF(BB$3&gt;(A42stdlife+$E651),('PTRM input'!$G$426*(1+rvanilla01)^0.5)-SUM($G651:BA651),('PTRM input'!$G$426*(1+rvanilla01)^0.5)/A42stdlife))</f>
        <v>0</v>
      </c>
      <c r="BC651" s="251">
        <f ca="1">IF(A42stdlife="n/a","n/a",IF(BC$3&gt;(A42stdlife+$E651),('PTRM input'!$G$426*(1+rvanilla01)^0.5)-SUM($G651:BB651),('PTRM input'!$G$426*(1+rvanilla01)^0.5)/A42stdlife))</f>
        <v>0</v>
      </c>
      <c r="BD651" s="251">
        <f ca="1">IF(A42stdlife="n/a","n/a",IF(BD$3&gt;(A42stdlife+$E651),('PTRM input'!$G$426*(1+rvanilla01)^0.5)-SUM($G651:BC651),('PTRM input'!$G$426*(1+rvanilla01)^0.5)/A42stdlife))</f>
        <v>0</v>
      </c>
      <c r="BE651" s="251">
        <f ca="1">IF(A42stdlife="n/a","n/a",IF(BE$3&gt;(A42stdlife+$E651),('PTRM input'!$G$426*(1+rvanilla01)^0.5)-SUM($G651:BD651),('PTRM input'!$G$426*(1+rvanilla01)^0.5)/A42stdlife))</f>
        <v>0</v>
      </c>
      <c r="BF651" s="251">
        <f ca="1">IF(A42stdlife="n/a","n/a",IF(BF$3&gt;(A42stdlife+$E651),('PTRM input'!$G$426*(1+rvanilla01)^0.5)-SUM($G651:BE651),('PTRM input'!$G$426*(1+rvanilla01)^0.5)/A42stdlife))</f>
        <v>0</v>
      </c>
      <c r="BG651" s="251">
        <f ca="1">IF(A42stdlife="n/a","n/a",IF(BG$3&gt;(A42stdlife+$E651),('PTRM input'!$G$426*(1+rvanilla01)^0.5)-SUM($G651:BF651),('PTRM input'!$G$426*(1+rvanilla01)^0.5)/A42stdlife))</f>
        <v>0</v>
      </c>
      <c r="BH651" s="251">
        <f ca="1">IF(A42stdlife="n/a","n/a",IF(BH$3&gt;(A42stdlife+$E651),('PTRM input'!$G$426*(1+rvanilla01)^0.5)-SUM($G651:BG651),('PTRM input'!$G$426*(1+rvanilla01)^0.5)/A42stdlife))</f>
        <v>0</v>
      </c>
      <c r="BI651" s="251">
        <f ca="1">IF(A42stdlife="n/a","n/a",IF(BI$3&gt;(A42stdlife+$E651),('PTRM input'!$G$426*(1+rvanilla01)^0.5)-SUM($G651:BH651),('PTRM input'!$G$426*(1+rvanilla01)^0.5)/A42stdlife))</f>
        <v>0</v>
      </c>
      <c r="BJ651" s="116"/>
      <c r="BK651" s="116"/>
      <c r="BL651" s="116"/>
      <c r="BM651" s="116"/>
    </row>
    <row r="652" spans="1:65" hidden="1" outlineLevel="2">
      <c r="A652" s="116"/>
      <c r="B652" s="19"/>
      <c r="C652" s="18"/>
      <c r="D652" s="760"/>
      <c r="E652" s="86">
        <v>2</v>
      </c>
      <c r="F652" s="259"/>
      <c r="G652" s="434"/>
      <c r="H652" s="619"/>
      <c r="I652" s="433">
        <f ca="1">IF(A42stdlife="n/a","n/a",IF(I$3&gt;(A42stdlife+$E652),('PTRM input'!$H$426*(1+rvanilla02)^0.5)-SUM(H652:$H652),('PTRM input'!$H$426*(1+rvanilla02)^0.5)/A42stdlife))</f>
        <v>0</v>
      </c>
      <c r="J652" s="433">
        <f ca="1">IF(A42stdlife="n/a","n/a",IF(J$3&gt;(A42stdlife+$E652),('PTRM input'!$H$426*(1+rvanilla02)^0.5)-SUM($H652:I652),('PTRM input'!$H$426*(1+rvanilla02)^0.5)/A42stdlife))</f>
        <v>0</v>
      </c>
      <c r="K652" s="433">
        <f ca="1">IF(A42stdlife="n/a","n/a",IF(K$3&gt;(A42stdlife+$E652),('PTRM input'!$H$426*(1+rvanilla02)^0.5)-SUM($H652:J652),('PTRM input'!$H$426*(1+rvanilla02)^0.5)/A42stdlife))</f>
        <v>0</v>
      </c>
      <c r="L652" s="433">
        <f ca="1">IF(A42stdlife="n/a","n/a",IF(L$3&gt;(A42stdlife+$E652),('PTRM input'!$H$426*(1+rvanilla02)^0.5)-SUM($H652:K652),('PTRM input'!$H$426*(1+rvanilla02)^0.5)/A42stdlife))</f>
        <v>0</v>
      </c>
      <c r="M652" s="433">
        <f ca="1">IF(A42stdlife="n/a","n/a",IF(M$3&gt;(A42stdlife+$E652),('PTRM input'!$H$426*(1+rvanilla02)^0.5)-SUM($H652:L652),('PTRM input'!$H$426*(1+rvanilla02)^0.5)/A42stdlife))</f>
        <v>0</v>
      </c>
      <c r="N652" s="433">
        <f ca="1">IF(A42stdlife="n/a","n/a",IF(N$3&gt;(A42stdlife+$E652),('PTRM input'!$H$426*(1+rvanilla02)^0.5)-SUM($H652:M652),('PTRM input'!$H$426*(1+rvanilla02)^0.5)/A42stdlife))</f>
        <v>0</v>
      </c>
      <c r="O652" s="433">
        <f ca="1">IF(A42stdlife="n/a","n/a",IF(O$3&gt;(A42stdlife+$E652),('PTRM input'!$H$426*(1+rvanilla02)^0.5)-SUM($H652:N652),('PTRM input'!$H$426*(1+rvanilla02)^0.5)/A42stdlife))</f>
        <v>0</v>
      </c>
      <c r="P652" s="433">
        <f ca="1">IF(A42stdlife="n/a","n/a",IF(P$3&gt;(A42stdlife+$E652),('PTRM input'!$H$426*(1+rvanilla02)^0.5)-SUM($H652:O652),('PTRM input'!$H$426*(1+rvanilla02)^0.5)/A42stdlife))</f>
        <v>0</v>
      </c>
      <c r="Q652" s="433">
        <f ca="1">IF(A42stdlife="n/a","n/a",IF(Q$3&gt;(A42stdlife+$E652),('PTRM input'!$H$426*(1+rvanilla02)^0.5)-SUM($H652:P652),('PTRM input'!$H$426*(1+rvanilla02)^0.5)/A42stdlife))</f>
        <v>0</v>
      </c>
      <c r="R652" s="251">
        <f ca="1">IF(A42stdlife="n/a","n/a",IF(R$3&gt;(A42stdlife+$E652),('PTRM input'!$H$426*(1+rvanilla02)^0.5)-SUM($H652:Q652),('PTRM input'!$H$426*(1+rvanilla02)^0.5)/A42stdlife))</f>
        <v>0</v>
      </c>
      <c r="S652" s="251">
        <f ca="1">IF(A42stdlife="n/a","n/a",IF(S$3&gt;(A42stdlife+$E652),('PTRM input'!$H$426*(1+rvanilla02)^0.5)-SUM($H652:R652),('PTRM input'!$H$426*(1+rvanilla02)^0.5)/A42stdlife))</f>
        <v>0</v>
      </c>
      <c r="T652" s="251">
        <f ca="1">IF(A42stdlife="n/a","n/a",IF(T$3&gt;(A42stdlife+$E652),('PTRM input'!$H$426*(1+rvanilla02)^0.5)-SUM($H652:S652),('PTRM input'!$H$426*(1+rvanilla02)^0.5)/A42stdlife))</f>
        <v>0</v>
      </c>
      <c r="U652" s="251">
        <f ca="1">IF(A42stdlife="n/a","n/a",IF(U$3&gt;(A42stdlife+$E652),('PTRM input'!$H$426*(1+rvanilla02)^0.5)-SUM($H652:T652),('PTRM input'!$H$426*(1+rvanilla02)^0.5)/A42stdlife))</f>
        <v>0</v>
      </c>
      <c r="V652" s="251">
        <f ca="1">IF(A42stdlife="n/a","n/a",IF(V$3&gt;(A42stdlife+$E652),('PTRM input'!$H$426*(1+rvanilla02)^0.5)-SUM($H652:U652),('PTRM input'!$H$426*(1+rvanilla02)^0.5)/A42stdlife))</f>
        <v>0</v>
      </c>
      <c r="W652" s="251">
        <f ca="1">IF(A42stdlife="n/a","n/a",IF(W$3&gt;(A42stdlife+$E652),('PTRM input'!$H$426*(1+rvanilla02)^0.5)-SUM($H652:V652),('PTRM input'!$H$426*(1+rvanilla02)^0.5)/A42stdlife))</f>
        <v>0</v>
      </c>
      <c r="X652" s="251">
        <f ca="1">IF(A42stdlife="n/a","n/a",IF(X$3&gt;(A42stdlife+$E652),('PTRM input'!$H$426*(1+rvanilla02)^0.5)-SUM($H652:W652),('PTRM input'!$H$426*(1+rvanilla02)^0.5)/A42stdlife))</f>
        <v>0</v>
      </c>
      <c r="Y652" s="251">
        <f ca="1">IF(A42stdlife="n/a","n/a",IF(Y$3&gt;(A42stdlife+$E652),('PTRM input'!$H$426*(1+rvanilla02)^0.5)-SUM($H652:X652),('PTRM input'!$H$426*(1+rvanilla02)^0.5)/A42stdlife))</f>
        <v>0</v>
      </c>
      <c r="Z652" s="251">
        <f ca="1">IF(A42stdlife="n/a","n/a",IF(Z$3&gt;(A42stdlife+$E652),('PTRM input'!$H$426*(1+rvanilla02)^0.5)-SUM($H652:Y652),('PTRM input'!$H$426*(1+rvanilla02)^0.5)/A42stdlife))</f>
        <v>0</v>
      </c>
      <c r="AA652" s="251">
        <f ca="1">IF(A42stdlife="n/a","n/a",IF(AA$3&gt;(A42stdlife+$E652),('PTRM input'!$H$426*(1+rvanilla02)^0.5)-SUM($H652:Z652),('PTRM input'!$H$426*(1+rvanilla02)^0.5)/A42stdlife))</f>
        <v>0</v>
      </c>
      <c r="AB652" s="251">
        <f ca="1">IF(A42stdlife="n/a","n/a",IF(AB$3&gt;(A42stdlife+$E652),('PTRM input'!$H$426*(1+rvanilla02)^0.5)-SUM($H652:AA652),('PTRM input'!$H$426*(1+rvanilla02)^0.5)/A42stdlife))</f>
        <v>0</v>
      </c>
      <c r="AC652" s="251">
        <f ca="1">IF(A42stdlife="n/a","n/a",IF(AC$3&gt;(A42stdlife+$E652),('PTRM input'!$H$426*(1+rvanilla02)^0.5)-SUM($H652:AB652),('PTRM input'!$H$426*(1+rvanilla02)^0.5)/A42stdlife))</f>
        <v>0</v>
      </c>
      <c r="AD652" s="251">
        <f ca="1">IF(A42stdlife="n/a","n/a",IF(AD$3&gt;(A42stdlife+$E652),('PTRM input'!$H$426*(1+rvanilla02)^0.5)-SUM($H652:AC652),('PTRM input'!$H$426*(1+rvanilla02)^0.5)/A42stdlife))</f>
        <v>0</v>
      </c>
      <c r="AE652" s="251">
        <f ca="1">IF(A42stdlife="n/a","n/a",IF(AE$3&gt;(A42stdlife+$E652),('PTRM input'!$H$426*(1+rvanilla02)^0.5)-SUM($H652:AD652),('PTRM input'!$H$426*(1+rvanilla02)^0.5)/A42stdlife))</f>
        <v>0</v>
      </c>
      <c r="AF652" s="251">
        <f ca="1">IF(A42stdlife="n/a","n/a",IF(AF$3&gt;(A42stdlife+$E652),('PTRM input'!$H$426*(1+rvanilla02)^0.5)-SUM($H652:AE652),('PTRM input'!$H$426*(1+rvanilla02)^0.5)/A42stdlife))</f>
        <v>0</v>
      </c>
      <c r="AG652" s="251">
        <f ca="1">IF(A42stdlife="n/a","n/a",IF(AG$3&gt;(A42stdlife+$E652),('PTRM input'!$H$426*(1+rvanilla02)^0.5)-SUM($H652:AF652),('PTRM input'!$H$426*(1+rvanilla02)^0.5)/A42stdlife))</f>
        <v>0</v>
      </c>
      <c r="AH652" s="251">
        <f ca="1">IF(A42stdlife="n/a","n/a",IF(AH$3&gt;(A42stdlife+$E652),('PTRM input'!$H$426*(1+rvanilla02)^0.5)-SUM($H652:AG652),('PTRM input'!$H$426*(1+rvanilla02)^0.5)/A42stdlife))</f>
        <v>0</v>
      </c>
      <c r="AI652" s="251">
        <f ca="1">IF(A42stdlife="n/a","n/a",IF(AI$3&gt;(A42stdlife+$E652),('PTRM input'!$H$426*(1+rvanilla02)^0.5)-SUM($H652:AH652),('PTRM input'!$H$426*(1+rvanilla02)^0.5)/A42stdlife))</f>
        <v>0</v>
      </c>
      <c r="AJ652" s="251">
        <f ca="1">IF(A42stdlife="n/a","n/a",IF(AJ$3&gt;(A42stdlife+$E652),('PTRM input'!$H$426*(1+rvanilla02)^0.5)-SUM($H652:AI652),('PTRM input'!$H$426*(1+rvanilla02)^0.5)/A42stdlife))</f>
        <v>0</v>
      </c>
      <c r="AK652" s="251">
        <f ca="1">IF(A42stdlife="n/a","n/a",IF(AK$3&gt;(A42stdlife+$E652),('PTRM input'!$H$426*(1+rvanilla02)^0.5)-SUM($H652:AJ652),('PTRM input'!$H$426*(1+rvanilla02)^0.5)/A42stdlife))</f>
        <v>0</v>
      </c>
      <c r="AL652" s="251">
        <f ca="1">IF(A42stdlife="n/a","n/a",IF(AL$3&gt;(A42stdlife+$E652),('PTRM input'!$H$426*(1+rvanilla02)^0.5)-SUM($H652:AK652),('PTRM input'!$H$426*(1+rvanilla02)^0.5)/A42stdlife))</f>
        <v>0</v>
      </c>
      <c r="AM652" s="251">
        <f ca="1">IF(A42stdlife="n/a","n/a",IF(AM$3&gt;(A42stdlife+$E652),('PTRM input'!$H$426*(1+rvanilla02)^0.5)-SUM($H652:AL652),('PTRM input'!$H$426*(1+rvanilla02)^0.5)/A42stdlife))</f>
        <v>0</v>
      </c>
      <c r="AN652" s="251">
        <f ca="1">IF(A42stdlife="n/a","n/a",IF(AN$3&gt;(A42stdlife+$E652),('PTRM input'!$H$426*(1+rvanilla02)^0.5)-SUM($H652:AM652),('PTRM input'!$H$426*(1+rvanilla02)^0.5)/A42stdlife))</f>
        <v>0</v>
      </c>
      <c r="AO652" s="251">
        <f ca="1">IF(A42stdlife="n/a","n/a",IF(AO$3&gt;(A42stdlife+$E652),('PTRM input'!$H$426*(1+rvanilla02)^0.5)-SUM($H652:AN652),('PTRM input'!$H$426*(1+rvanilla02)^0.5)/A42stdlife))</f>
        <v>0</v>
      </c>
      <c r="AP652" s="251">
        <f ca="1">IF(A42stdlife="n/a","n/a",IF(AP$3&gt;(A42stdlife+$E652),('PTRM input'!$H$426*(1+rvanilla02)^0.5)-SUM($H652:AO652),('PTRM input'!$H$426*(1+rvanilla02)^0.5)/A42stdlife))</f>
        <v>0</v>
      </c>
      <c r="AQ652" s="251">
        <f ca="1">IF(A42stdlife="n/a","n/a",IF(AQ$3&gt;(A42stdlife+$E652),('PTRM input'!$H$426*(1+rvanilla02)^0.5)-SUM($H652:AP652),('PTRM input'!$H$426*(1+rvanilla02)^0.5)/A42stdlife))</f>
        <v>0</v>
      </c>
      <c r="AR652" s="251">
        <f ca="1">IF(A42stdlife="n/a","n/a",IF(AR$3&gt;(A42stdlife+$E652),('PTRM input'!$H$426*(1+rvanilla02)^0.5)-SUM($H652:AQ652),('PTRM input'!$H$426*(1+rvanilla02)^0.5)/A42stdlife))</f>
        <v>0</v>
      </c>
      <c r="AS652" s="251">
        <f ca="1">IF(A42stdlife="n/a","n/a",IF(AS$3&gt;(A42stdlife+$E652),('PTRM input'!$H$426*(1+rvanilla02)^0.5)-SUM($H652:AR652),('PTRM input'!$H$426*(1+rvanilla02)^0.5)/A42stdlife))</f>
        <v>0</v>
      </c>
      <c r="AT652" s="251">
        <f ca="1">IF(A42stdlife="n/a","n/a",IF(AT$3&gt;(A42stdlife+$E652),('PTRM input'!$H$426*(1+rvanilla02)^0.5)-SUM($H652:AS652),('PTRM input'!$H$426*(1+rvanilla02)^0.5)/A42stdlife))</f>
        <v>0</v>
      </c>
      <c r="AU652" s="251">
        <f ca="1">IF(A42stdlife="n/a","n/a",IF(AU$3&gt;(A42stdlife+$E652),('PTRM input'!$H$426*(1+rvanilla02)^0.5)-SUM($H652:AT652),('PTRM input'!$H$426*(1+rvanilla02)^0.5)/A42stdlife))</f>
        <v>0</v>
      </c>
      <c r="AV652" s="251">
        <f ca="1">IF(A42stdlife="n/a","n/a",IF(AV$3&gt;(A42stdlife+$E652),('PTRM input'!$H$426*(1+rvanilla02)^0.5)-SUM($H652:AU652),('PTRM input'!$H$426*(1+rvanilla02)^0.5)/A42stdlife))</f>
        <v>0</v>
      </c>
      <c r="AW652" s="251">
        <f ca="1">IF(A42stdlife="n/a","n/a",IF(AW$3&gt;(A42stdlife+$E652),('PTRM input'!$H$426*(1+rvanilla02)^0.5)-SUM($H652:AV652),('PTRM input'!$H$426*(1+rvanilla02)^0.5)/A42stdlife))</f>
        <v>0</v>
      </c>
      <c r="AX652" s="251">
        <f ca="1">IF(A42stdlife="n/a","n/a",IF(AX$3&gt;(A42stdlife+$E652),('PTRM input'!$H$426*(1+rvanilla02)^0.5)-SUM($H652:AW652),('PTRM input'!$H$426*(1+rvanilla02)^0.5)/A42stdlife))</f>
        <v>0</v>
      </c>
      <c r="AY652" s="251">
        <f ca="1">IF(A42stdlife="n/a","n/a",IF(AY$3&gt;(A42stdlife+$E652),('PTRM input'!$H$426*(1+rvanilla02)^0.5)-SUM($H652:AX652),('PTRM input'!$H$426*(1+rvanilla02)^0.5)/A42stdlife))</f>
        <v>0</v>
      </c>
      <c r="AZ652" s="251">
        <f ca="1">IF(A42stdlife="n/a","n/a",IF(AZ$3&gt;(A42stdlife+$E652),('PTRM input'!$H$426*(1+rvanilla02)^0.5)-SUM($H652:AY652),('PTRM input'!$H$426*(1+rvanilla02)^0.5)/A42stdlife))</f>
        <v>0</v>
      </c>
      <c r="BA652" s="251">
        <f ca="1">IF(A42stdlife="n/a","n/a",IF(BA$3&gt;(A42stdlife+$E652),('PTRM input'!$H$426*(1+rvanilla02)^0.5)-SUM($H652:AZ652),('PTRM input'!$H$426*(1+rvanilla02)^0.5)/A42stdlife))</f>
        <v>0</v>
      </c>
      <c r="BB652" s="251">
        <f ca="1">IF(A42stdlife="n/a","n/a",IF(BB$3&gt;(A42stdlife+$E652),('PTRM input'!$H$426*(1+rvanilla02)^0.5)-SUM($H652:BA652),('PTRM input'!$H$426*(1+rvanilla02)^0.5)/A42stdlife))</f>
        <v>0</v>
      </c>
      <c r="BC652" s="251">
        <f ca="1">IF(A42stdlife="n/a","n/a",IF(BC$3&gt;(A42stdlife+$E652),('PTRM input'!$H$426*(1+rvanilla02)^0.5)-SUM($H652:BB652),('PTRM input'!$H$426*(1+rvanilla02)^0.5)/A42stdlife))</f>
        <v>0</v>
      </c>
      <c r="BD652" s="251">
        <f ca="1">IF(A42stdlife="n/a","n/a",IF(BD$3&gt;(A42stdlife+$E652),('PTRM input'!$H$426*(1+rvanilla02)^0.5)-SUM($H652:BC652),('PTRM input'!$H$426*(1+rvanilla02)^0.5)/A42stdlife))</f>
        <v>0</v>
      </c>
      <c r="BE652" s="251">
        <f ca="1">IF(A42stdlife="n/a","n/a",IF(BE$3&gt;(A42stdlife+$E652),('PTRM input'!$H$426*(1+rvanilla02)^0.5)-SUM($H652:BD652),('PTRM input'!$H$426*(1+rvanilla02)^0.5)/A42stdlife))</f>
        <v>0</v>
      </c>
      <c r="BF652" s="251">
        <f ca="1">IF(A42stdlife="n/a","n/a",IF(BF$3&gt;(A42stdlife+$E652),('PTRM input'!$H$426*(1+rvanilla02)^0.5)-SUM($H652:BE652),('PTRM input'!$H$426*(1+rvanilla02)^0.5)/A42stdlife))</f>
        <v>0</v>
      </c>
      <c r="BG652" s="251">
        <f ca="1">IF(A42stdlife="n/a","n/a",IF(BG$3&gt;(A42stdlife+$E652),('PTRM input'!$H$426*(1+rvanilla02)^0.5)-SUM($H652:BF652),('PTRM input'!$H$426*(1+rvanilla02)^0.5)/A42stdlife))</f>
        <v>0</v>
      </c>
      <c r="BH652" s="251">
        <f ca="1">IF(A42stdlife="n/a","n/a",IF(BH$3&gt;(A42stdlife+$E652),('PTRM input'!$H$426*(1+rvanilla02)^0.5)-SUM($H652:BG652),('PTRM input'!$H$426*(1+rvanilla02)^0.5)/A42stdlife))</f>
        <v>0</v>
      </c>
      <c r="BI652" s="251">
        <f ca="1">IF(A42stdlife="n/a","n/a",IF(BI$3&gt;(A42stdlife+$E652),('PTRM input'!$H$426*(1+rvanilla02)^0.5)-SUM($H652:BH652),('PTRM input'!$H$426*(1+rvanilla02)^0.5)/A42stdlife))</f>
        <v>0</v>
      </c>
      <c r="BJ652" s="116"/>
      <c r="BK652" s="116"/>
      <c r="BL652" s="116"/>
      <c r="BM652" s="116"/>
    </row>
    <row r="653" spans="1:65" hidden="1" outlineLevel="2">
      <c r="A653" s="116"/>
      <c r="B653" s="19"/>
      <c r="C653" s="18"/>
      <c r="D653" s="760"/>
      <c r="E653" s="86">
        <v>3</v>
      </c>
      <c r="F653" s="259"/>
      <c r="G653" s="434"/>
      <c r="H653" s="435"/>
      <c r="I653" s="619"/>
      <c r="J653" s="433">
        <f ca="1">IF(A42stdlife="n/a","n/a",IF(J$3&gt;(A42stdlife+$E653),('PTRM input'!$I$426*(1+rvanilla03)^0.5)-SUM(I653:$I653),('PTRM input'!$I$426*(1+rvanilla03)^0.5)/A42stdlife))</f>
        <v>0</v>
      </c>
      <c r="K653" s="433">
        <f ca="1">IF(A42stdlife="n/a","n/a",IF(K$3&gt;(A42stdlife+$E653),('PTRM input'!$I$426*(1+rvanilla03)^0.5)-SUM($I653:J653),('PTRM input'!$I$426*(1+rvanilla03)^0.5)/A42stdlife))</f>
        <v>0</v>
      </c>
      <c r="L653" s="433">
        <f ca="1">IF(A42stdlife="n/a","n/a",IF(L$3&gt;(A42stdlife+$E653),('PTRM input'!$I$426*(1+rvanilla03)^0.5)-SUM($I653:K653),('PTRM input'!$I$426*(1+rvanilla03)^0.5)/A42stdlife))</f>
        <v>0</v>
      </c>
      <c r="M653" s="433">
        <f ca="1">IF(A42stdlife="n/a","n/a",IF(M$3&gt;(A42stdlife+$E653),('PTRM input'!$I$426*(1+rvanilla03)^0.5)-SUM($I653:L653),('PTRM input'!$I$426*(1+rvanilla03)^0.5)/A42stdlife))</f>
        <v>0</v>
      </c>
      <c r="N653" s="433">
        <f ca="1">IF(A42stdlife="n/a","n/a",IF(N$3&gt;(A42stdlife+$E653),('PTRM input'!$I$426*(1+rvanilla03)^0.5)-SUM($I653:M653),('PTRM input'!$I$426*(1+rvanilla03)^0.5)/A42stdlife))</f>
        <v>0</v>
      </c>
      <c r="O653" s="433">
        <f ca="1">IF(A42stdlife="n/a","n/a",IF(O$3&gt;(A42stdlife+$E653),('PTRM input'!$I$426*(1+rvanilla03)^0.5)-SUM($I653:N653),('PTRM input'!$I$426*(1+rvanilla03)^0.5)/A42stdlife))</f>
        <v>0</v>
      </c>
      <c r="P653" s="433">
        <f ca="1">IF(A42stdlife="n/a","n/a",IF(P$3&gt;(A42stdlife+$E653),('PTRM input'!$I$426*(1+rvanilla03)^0.5)-SUM($I653:O653),('PTRM input'!$I$426*(1+rvanilla03)^0.5)/A42stdlife))</f>
        <v>0</v>
      </c>
      <c r="Q653" s="433">
        <f ca="1">IF(A42stdlife="n/a","n/a",IF(Q$3&gt;(A42stdlife+$E653),('PTRM input'!$I$426*(1+rvanilla03)^0.5)-SUM($I653:P653),('PTRM input'!$I$426*(1+rvanilla03)^0.5)/A42stdlife))</f>
        <v>0</v>
      </c>
      <c r="R653" s="251">
        <f ca="1">IF(A42stdlife="n/a","n/a",IF(R$3&gt;(A42stdlife+$E653),('PTRM input'!$I$426*(1+rvanilla03)^0.5)-SUM($I653:Q653),('PTRM input'!$I$426*(1+rvanilla03)^0.5)/A42stdlife))</f>
        <v>0</v>
      </c>
      <c r="S653" s="251">
        <f ca="1">IF(A42stdlife="n/a","n/a",IF(S$3&gt;(A42stdlife+$E653),('PTRM input'!$I$426*(1+rvanilla03)^0.5)-SUM($I653:R653),('PTRM input'!$I$426*(1+rvanilla03)^0.5)/A42stdlife))</f>
        <v>0</v>
      </c>
      <c r="T653" s="251">
        <f ca="1">IF(A42stdlife="n/a","n/a",IF(T$3&gt;(A42stdlife+$E653),('PTRM input'!$I$426*(1+rvanilla03)^0.5)-SUM($I653:S653),('PTRM input'!$I$426*(1+rvanilla03)^0.5)/A42stdlife))</f>
        <v>0</v>
      </c>
      <c r="U653" s="251">
        <f ca="1">IF(A42stdlife="n/a","n/a",IF(U$3&gt;(A42stdlife+$E653),('PTRM input'!$I$426*(1+rvanilla03)^0.5)-SUM($I653:T653),('PTRM input'!$I$426*(1+rvanilla03)^0.5)/A42stdlife))</f>
        <v>0</v>
      </c>
      <c r="V653" s="251">
        <f ca="1">IF(A42stdlife="n/a","n/a",IF(V$3&gt;(A42stdlife+$E653),('PTRM input'!$I$426*(1+rvanilla03)^0.5)-SUM($I653:U653),('PTRM input'!$I$426*(1+rvanilla03)^0.5)/A42stdlife))</f>
        <v>0</v>
      </c>
      <c r="W653" s="251">
        <f ca="1">IF(A42stdlife="n/a","n/a",IF(W$3&gt;(A42stdlife+$E653),('PTRM input'!$I$426*(1+rvanilla03)^0.5)-SUM($I653:V653),('PTRM input'!$I$426*(1+rvanilla03)^0.5)/A42stdlife))</f>
        <v>0</v>
      </c>
      <c r="X653" s="251">
        <f ca="1">IF(A42stdlife="n/a","n/a",IF(X$3&gt;(A42stdlife+$E653),('PTRM input'!$I$426*(1+rvanilla03)^0.5)-SUM($I653:W653),('PTRM input'!$I$426*(1+rvanilla03)^0.5)/A42stdlife))</f>
        <v>0</v>
      </c>
      <c r="Y653" s="251">
        <f ca="1">IF(A42stdlife="n/a","n/a",IF(Y$3&gt;(A42stdlife+$E653),('PTRM input'!$I$426*(1+rvanilla03)^0.5)-SUM($I653:X653),('PTRM input'!$I$426*(1+rvanilla03)^0.5)/A42stdlife))</f>
        <v>0</v>
      </c>
      <c r="Z653" s="251">
        <f ca="1">IF(A42stdlife="n/a","n/a",IF(Z$3&gt;(A42stdlife+$E653),('PTRM input'!$I$426*(1+rvanilla03)^0.5)-SUM($I653:Y653),('PTRM input'!$I$426*(1+rvanilla03)^0.5)/A42stdlife))</f>
        <v>0</v>
      </c>
      <c r="AA653" s="251">
        <f ca="1">IF(A42stdlife="n/a","n/a",IF(AA$3&gt;(A42stdlife+$E653),('PTRM input'!$I$426*(1+rvanilla03)^0.5)-SUM($I653:Z653),('PTRM input'!$I$426*(1+rvanilla03)^0.5)/A42stdlife))</f>
        <v>0</v>
      </c>
      <c r="AB653" s="251">
        <f ca="1">IF(A42stdlife="n/a","n/a",IF(AB$3&gt;(A42stdlife+$E653),('PTRM input'!$I$426*(1+rvanilla03)^0.5)-SUM($I653:AA653),('PTRM input'!$I$426*(1+rvanilla03)^0.5)/A42stdlife))</f>
        <v>0</v>
      </c>
      <c r="AC653" s="251">
        <f ca="1">IF(A42stdlife="n/a","n/a",IF(AC$3&gt;(A42stdlife+$E653),('PTRM input'!$I$426*(1+rvanilla03)^0.5)-SUM($I653:AB653),('PTRM input'!$I$426*(1+rvanilla03)^0.5)/A42stdlife))</f>
        <v>0</v>
      </c>
      <c r="AD653" s="251">
        <f ca="1">IF(A42stdlife="n/a","n/a",IF(AD$3&gt;(A42stdlife+$E653),('PTRM input'!$I$426*(1+rvanilla03)^0.5)-SUM($I653:AC653),('PTRM input'!$I$426*(1+rvanilla03)^0.5)/A42stdlife))</f>
        <v>0</v>
      </c>
      <c r="AE653" s="251">
        <f ca="1">IF(A42stdlife="n/a","n/a",IF(AE$3&gt;(A42stdlife+$E653),('PTRM input'!$I$426*(1+rvanilla03)^0.5)-SUM($I653:AD653),('PTRM input'!$I$426*(1+rvanilla03)^0.5)/A42stdlife))</f>
        <v>0</v>
      </c>
      <c r="AF653" s="251">
        <f ca="1">IF(A42stdlife="n/a","n/a",IF(AF$3&gt;(A42stdlife+$E653),('PTRM input'!$I$426*(1+rvanilla03)^0.5)-SUM($I653:AE653),('PTRM input'!$I$426*(1+rvanilla03)^0.5)/A42stdlife))</f>
        <v>0</v>
      </c>
      <c r="AG653" s="251">
        <f ca="1">IF(A42stdlife="n/a","n/a",IF(AG$3&gt;(A42stdlife+$E653),('PTRM input'!$I$426*(1+rvanilla03)^0.5)-SUM($I653:AF653),('PTRM input'!$I$426*(1+rvanilla03)^0.5)/A42stdlife))</f>
        <v>0</v>
      </c>
      <c r="AH653" s="251">
        <f ca="1">IF(A42stdlife="n/a","n/a",IF(AH$3&gt;(A42stdlife+$E653),('PTRM input'!$I$426*(1+rvanilla03)^0.5)-SUM($I653:AG653),('PTRM input'!$I$426*(1+rvanilla03)^0.5)/A42stdlife))</f>
        <v>0</v>
      </c>
      <c r="AI653" s="251">
        <f ca="1">IF(A42stdlife="n/a","n/a",IF(AI$3&gt;(A42stdlife+$E653),('PTRM input'!$I$426*(1+rvanilla03)^0.5)-SUM($I653:AH653),('PTRM input'!$I$426*(1+rvanilla03)^0.5)/A42stdlife))</f>
        <v>0</v>
      </c>
      <c r="AJ653" s="251">
        <f ca="1">IF(A42stdlife="n/a","n/a",IF(AJ$3&gt;(A42stdlife+$E653),('PTRM input'!$I$426*(1+rvanilla03)^0.5)-SUM($I653:AI653),('PTRM input'!$I$426*(1+rvanilla03)^0.5)/A42stdlife))</f>
        <v>0</v>
      </c>
      <c r="AK653" s="251">
        <f ca="1">IF(A42stdlife="n/a","n/a",IF(AK$3&gt;(A42stdlife+$E653),('PTRM input'!$I$426*(1+rvanilla03)^0.5)-SUM($I653:AJ653),('PTRM input'!$I$426*(1+rvanilla03)^0.5)/A42stdlife))</f>
        <v>0</v>
      </c>
      <c r="AL653" s="251">
        <f ca="1">IF(A42stdlife="n/a","n/a",IF(AL$3&gt;(A42stdlife+$E653),('PTRM input'!$I$426*(1+rvanilla03)^0.5)-SUM($I653:AK653),('PTRM input'!$I$426*(1+rvanilla03)^0.5)/A42stdlife))</f>
        <v>0</v>
      </c>
      <c r="AM653" s="251">
        <f ca="1">IF(A42stdlife="n/a","n/a",IF(AM$3&gt;(A42stdlife+$E653),('PTRM input'!$I$426*(1+rvanilla03)^0.5)-SUM($I653:AL653),('PTRM input'!$I$426*(1+rvanilla03)^0.5)/A42stdlife))</f>
        <v>0</v>
      </c>
      <c r="AN653" s="251">
        <f ca="1">IF(A42stdlife="n/a","n/a",IF(AN$3&gt;(A42stdlife+$E653),('PTRM input'!$I$426*(1+rvanilla03)^0.5)-SUM($I653:AM653),('PTRM input'!$I$426*(1+rvanilla03)^0.5)/A42stdlife))</f>
        <v>0</v>
      </c>
      <c r="AO653" s="251">
        <f ca="1">IF(A42stdlife="n/a","n/a",IF(AO$3&gt;(A42stdlife+$E653),('PTRM input'!$I$426*(1+rvanilla03)^0.5)-SUM($I653:AN653),('PTRM input'!$I$426*(1+rvanilla03)^0.5)/A42stdlife))</f>
        <v>0</v>
      </c>
      <c r="AP653" s="251">
        <f ca="1">IF(A42stdlife="n/a","n/a",IF(AP$3&gt;(A42stdlife+$E653),('PTRM input'!$I$426*(1+rvanilla03)^0.5)-SUM($I653:AO653),('PTRM input'!$I$426*(1+rvanilla03)^0.5)/A42stdlife))</f>
        <v>0</v>
      </c>
      <c r="AQ653" s="251">
        <f ca="1">IF(A42stdlife="n/a","n/a",IF(AQ$3&gt;(A42stdlife+$E653),('PTRM input'!$I$426*(1+rvanilla03)^0.5)-SUM($I653:AP653),('PTRM input'!$I$426*(1+rvanilla03)^0.5)/A42stdlife))</f>
        <v>0</v>
      </c>
      <c r="AR653" s="251">
        <f ca="1">IF(A42stdlife="n/a","n/a",IF(AR$3&gt;(A42stdlife+$E653),('PTRM input'!$I$426*(1+rvanilla03)^0.5)-SUM($I653:AQ653),('PTRM input'!$I$426*(1+rvanilla03)^0.5)/A42stdlife))</f>
        <v>0</v>
      </c>
      <c r="AS653" s="251">
        <f ca="1">IF(A42stdlife="n/a","n/a",IF(AS$3&gt;(A42stdlife+$E653),('PTRM input'!$I$426*(1+rvanilla03)^0.5)-SUM($I653:AR653),('PTRM input'!$I$426*(1+rvanilla03)^0.5)/A42stdlife))</f>
        <v>0</v>
      </c>
      <c r="AT653" s="251">
        <f ca="1">IF(A42stdlife="n/a","n/a",IF(AT$3&gt;(A42stdlife+$E653),('PTRM input'!$I$426*(1+rvanilla03)^0.5)-SUM($I653:AS653),('PTRM input'!$I$426*(1+rvanilla03)^0.5)/A42stdlife))</f>
        <v>0</v>
      </c>
      <c r="AU653" s="251">
        <f ca="1">IF(A42stdlife="n/a","n/a",IF(AU$3&gt;(A42stdlife+$E653),('PTRM input'!$I$426*(1+rvanilla03)^0.5)-SUM($I653:AT653),('PTRM input'!$I$426*(1+rvanilla03)^0.5)/A42stdlife))</f>
        <v>0</v>
      </c>
      <c r="AV653" s="251">
        <f ca="1">IF(A42stdlife="n/a","n/a",IF(AV$3&gt;(A42stdlife+$E653),('PTRM input'!$I$426*(1+rvanilla03)^0.5)-SUM($I653:AU653),('PTRM input'!$I$426*(1+rvanilla03)^0.5)/A42stdlife))</f>
        <v>0</v>
      </c>
      <c r="AW653" s="251">
        <f ca="1">IF(A42stdlife="n/a","n/a",IF(AW$3&gt;(A42stdlife+$E653),('PTRM input'!$I$426*(1+rvanilla03)^0.5)-SUM($I653:AV653),('PTRM input'!$I$426*(1+rvanilla03)^0.5)/A42stdlife))</f>
        <v>0</v>
      </c>
      <c r="AX653" s="251">
        <f ca="1">IF(A42stdlife="n/a","n/a",IF(AX$3&gt;(A42stdlife+$E653),('PTRM input'!$I$426*(1+rvanilla03)^0.5)-SUM($I653:AW653),('PTRM input'!$I$426*(1+rvanilla03)^0.5)/A42stdlife))</f>
        <v>0</v>
      </c>
      <c r="AY653" s="251">
        <f ca="1">IF(A42stdlife="n/a","n/a",IF(AY$3&gt;(A42stdlife+$E653),('PTRM input'!$I$426*(1+rvanilla03)^0.5)-SUM($I653:AX653),('PTRM input'!$I$426*(1+rvanilla03)^0.5)/A42stdlife))</f>
        <v>0</v>
      </c>
      <c r="AZ653" s="251">
        <f ca="1">IF(A42stdlife="n/a","n/a",IF(AZ$3&gt;(A42stdlife+$E653),('PTRM input'!$I$426*(1+rvanilla03)^0.5)-SUM($I653:AY653),('PTRM input'!$I$426*(1+rvanilla03)^0.5)/A42stdlife))</f>
        <v>0</v>
      </c>
      <c r="BA653" s="251">
        <f ca="1">IF(A42stdlife="n/a","n/a",IF(BA$3&gt;(A42stdlife+$E653),('PTRM input'!$I$426*(1+rvanilla03)^0.5)-SUM($I653:AZ653),('PTRM input'!$I$426*(1+rvanilla03)^0.5)/A42stdlife))</f>
        <v>0</v>
      </c>
      <c r="BB653" s="251">
        <f ca="1">IF(A42stdlife="n/a","n/a",IF(BB$3&gt;(A42stdlife+$E653),('PTRM input'!$I$426*(1+rvanilla03)^0.5)-SUM($I653:BA653),('PTRM input'!$I$426*(1+rvanilla03)^0.5)/A42stdlife))</f>
        <v>0</v>
      </c>
      <c r="BC653" s="251">
        <f ca="1">IF(A42stdlife="n/a","n/a",IF(BC$3&gt;(A42stdlife+$E653),('PTRM input'!$I$426*(1+rvanilla03)^0.5)-SUM($I653:BB653),('PTRM input'!$I$426*(1+rvanilla03)^0.5)/A42stdlife))</f>
        <v>0</v>
      </c>
      <c r="BD653" s="251">
        <f ca="1">IF(A42stdlife="n/a","n/a",IF(BD$3&gt;(A42stdlife+$E653),('PTRM input'!$I$426*(1+rvanilla03)^0.5)-SUM($I653:BC653),('PTRM input'!$I$426*(1+rvanilla03)^0.5)/A42stdlife))</f>
        <v>0</v>
      </c>
      <c r="BE653" s="251">
        <f ca="1">IF(A42stdlife="n/a","n/a",IF(BE$3&gt;(A42stdlife+$E653),('PTRM input'!$I$426*(1+rvanilla03)^0.5)-SUM($I653:BD653),('PTRM input'!$I$426*(1+rvanilla03)^0.5)/A42stdlife))</f>
        <v>0</v>
      </c>
      <c r="BF653" s="251">
        <f ca="1">IF(A42stdlife="n/a","n/a",IF(BF$3&gt;(A42stdlife+$E653),('PTRM input'!$I$426*(1+rvanilla03)^0.5)-SUM($I653:BE653),('PTRM input'!$I$426*(1+rvanilla03)^0.5)/A42stdlife))</f>
        <v>0</v>
      </c>
      <c r="BG653" s="251">
        <f ca="1">IF(A42stdlife="n/a","n/a",IF(BG$3&gt;(A42stdlife+$E653),('PTRM input'!$I$426*(1+rvanilla03)^0.5)-SUM($I653:BF653),('PTRM input'!$I$426*(1+rvanilla03)^0.5)/A42stdlife))</f>
        <v>0</v>
      </c>
      <c r="BH653" s="251">
        <f ca="1">IF(A42stdlife="n/a","n/a",IF(BH$3&gt;(A42stdlife+$E653),('PTRM input'!$I$426*(1+rvanilla03)^0.5)-SUM($I653:BG653),('PTRM input'!$I$426*(1+rvanilla03)^0.5)/A42stdlife))</f>
        <v>0</v>
      </c>
      <c r="BI653" s="251">
        <f ca="1">IF(A42stdlife="n/a","n/a",IF(BI$3&gt;(A42stdlife+$E653),('PTRM input'!$I$426*(1+rvanilla03)^0.5)-SUM($I653:BH653),('PTRM input'!$I$426*(1+rvanilla03)^0.5)/A42stdlife))</f>
        <v>0</v>
      </c>
      <c r="BJ653" s="116"/>
      <c r="BK653" s="116"/>
      <c r="BL653" s="116"/>
      <c r="BM653" s="116"/>
    </row>
    <row r="654" spans="1:65" hidden="1" outlineLevel="2">
      <c r="A654" s="116"/>
      <c r="B654" s="19"/>
      <c r="C654" s="18"/>
      <c r="D654" s="760"/>
      <c r="E654" s="86">
        <v>4</v>
      </c>
      <c r="F654" s="259"/>
      <c r="G654" s="434"/>
      <c r="H654" s="435"/>
      <c r="I654" s="435"/>
      <c r="J654" s="619"/>
      <c r="K654" s="433">
        <f ca="1">IF(A42stdlife="n/a","n/a",IF(K$3&gt;(A42stdlife+$E654),('PTRM input'!$J$426*(1+rvanilla04)^0.5)-SUM(J654:$J654),('PTRM input'!$J$426*(1+rvanilla04)^0.5)/A42stdlife))</f>
        <v>0</v>
      </c>
      <c r="L654" s="433">
        <f ca="1">IF(A42stdlife="n/a","n/a",IF(L$3&gt;(A42stdlife+$E654),('PTRM input'!$J$426*(1+rvanilla04)^0.5)-SUM($J654:K654),('PTRM input'!$J$426*(1+rvanilla04)^0.5)/A42stdlife))</f>
        <v>0</v>
      </c>
      <c r="M654" s="433">
        <f ca="1">IF(A42stdlife="n/a","n/a",IF(M$3&gt;(A42stdlife+$E654),('PTRM input'!$J$426*(1+rvanilla04)^0.5)-SUM($J654:L654),('PTRM input'!$J$426*(1+rvanilla04)^0.5)/A42stdlife))</f>
        <v>0</v>
      </c>
      <c r="N654" s="433">
        <f ca="1">IF(A42stdlife="n/a","n/a",IF(N$3&gt;(A42stdlife+$E654),('PTRM input'!$J$426*(1+rvanilla04)^0.5)-SUM($J654:M654),('PTRM input'!$J$426*(1+rvanilla04)^0.5)/A42stdlife))</f>
        <v>0</v>
      </c>
      <c r="O654" s="433">
        <f ca="1">IF(A42stdlife="n/a","n/a",IF(O$3&gt;(A42stdlife+$E654),('PTRM input'!$J$426*(1+rvanilla04)^0.5)-SUM($J654:N654),('PTRM input'!$J$426*(1+rvanilla04)^0.5)/A42stdlife))</f>
        <v>0</v>
      </c>
      <c r="P654" s="433">
        <f ca="1">IF(A42stdlife="n/a","n/a",IF(P$3&gt;(A42stdlife+$E654),('PTRM input'!$J$426*(1+rvanilla04)^0.5)-SUM($J654:O654),('PTRM input'!$J$426*(1+rvanilla04)^0.5)/A42stdlife))</f>
        <v>0</v>
      </c>
      <c r="Q654" s="433">
        <f ca="1">IF(A42stdlife="n/a","n/a",IF(Q$3&gt;(A42stdlife+$E654),('PTRM input'!$J$426*(1+rvanilla04)^0.5)-SUM($J654:P654),('PTRM input'!$J$426*(1+rvanilla04)^0.5)/A42stdlife))</f>
        <v>0</v>
      </c>
      <c r="R654" s="251">
        <f ca="1">IF(A42stdlife="n/a","n/a",IF(R$3&gt;(A42stdlife+$E654),('PTRM input'!$J$426*(1+rvanilla04)^0.5)-SUM($J654:Q654),('PTRM input'!$J$426*(1+rvanilla04)^0.5)/A42stdlife))</f>
        <v>0</v>
      </c>
      <c r="S654" s="251">
        <f ca="1">IF(A42stdlife="n/a","n/a",IF(S$3&gt;(A42stdlife+$E654),('PTRM input'!$J$426*(1+rvanilla04)^0.5)-SUM($J654:R654),('PTRM input'!$J$426*(1+rvanilla04)^0.5)/A42stdlife))</f>
        <v>0</v>
      </c>
      <c r="T654" s="251">
        <f ca="1">IF(A42stdlife="n/a","n/a",IF(T$3&gt;(A42stdlife+$E654),('PTRM input'!$J$426*(1+rvanilla04)^0.5)-SUM($J654:S654),('PTRM input'!$J$426*(1+rvanilla04)^0.5)/A42stdlife))</f>
        <v>0</v>
      </c>
      <c r="U654" s="251">
        <f ca="1">IF(A42stdlife="n/a","n/a",IF(U$3&gt;(A42stdlife+$E654),('PTRM input'!$J$426*(1+rvanilla04)^0.5)-SUM($J654:T654),('PTRM input'!$J$426*(1+rvanilla04)^0.5)/A42stdlife))</f>
        <v>0</v>
      </c>
      <c r="V654" s="251">
        <f ca="1">IF(A42stdlife="n/a","n/a",IF(V$3&gt;(A42stdlife+$E654),('PTRM input'!$J$426*(1+rvanilla04)^0.5)-SUM($J654:U654),('PTRM input'!$J$426*(1+rvanilla04)^0.5)/A42stdlife))</f>
        <v>0</v>
      </c>
      <c r="W654" s="251">
        <f ca="1">IF(A42stdlife="n/a","n/a",IF(W$3&gt;(A42stdlife+$E654),('PTRM input'!$J$426*(1+rvanilla04)^0.5)-SUM($J654:V654),('PTRM input'!$J$426*(1+rvanilla04)^0.5)/A42stdlife))</f>
        <v>0</v>
      </c>
      <c r="X654" s="251">
        <f ca="1">IF(A42stdlife="n/a","n/a",IF(X$3&gt;(A42stdlife+$E654),('PTRM input'!$J$426*(1+rvanilla04)^0.5)-SUM($J654:W654),('PTRM input'!$J$426*(1+rvanilla04)^0.5)/A42stdlife))</f>
        <v>0</v>
      </c>
      <c r="Y654" s="251">
        <f ca="1">IF(A42stdlife="n/a","n/a",IF(Y$3&gt;(A42stdlife+$E654),('PTRM input'!$J$426*(1+rvanilla04)^0.5)-SUM($J654:X654),('PTRM input'!$J$426*(1+rvanilla04)^0.5)/A42stdlife))</f>
        <v>0</v>
      </c>
      <c r="Z654" s="251">
        <f ca="1">IF(A42stdlife="n/a","n/a",IF(Z$3&gt;(A42stdlife+$E654),('PTRM input'!$J$426*(1+rvanilla04)^0.5)-SUM($J654:Y654),('PTRM input'!$J$426*(1+rvanilla04)^0.5)/A42stdlife))</f>
        <v>0</v>
      </c>
      <c r="AA654" s="251">
        <f ca="1">IF(A42stdlife="n/a","n/a",IF(AA$3&gt;(A42stdlife+$E654),('PTRM input'!$J$426*(1+rvanilla04)^0.5)-SUM($J654:Z654),('PTRM input'!$J$426*(1+rvanilla04)^0.5)/A42stdlife))</f>
        <v>0</v>
      </c>
      <c r="AB654" s="251">
        <f ca="1">IF(A42stdlife="n/a","n/a",IF(AB$3&gt;(A42stdlife+$E654),('PTRM input'!$J$426*(1+rvanilla04)^0.5)-SUM($J654:AA654),('PTRM input'!$J$426*(1+rvanilla04)^0.5)/A42stdlife))</f>
        <v>0</v>
      </c>
      <c r="AC654" s="251">
        <f ca="1">IF(A42stdlife="n/a","n/a",IF(AC$3&gt;(A42stdlife+$E654),('PTRM input'!$J$426*(1+rvanilla04)^0.5)-SUM($J654:AB654),('PTRM input'!$J$426*(1+rvanilla04)^0.5)/A42stdlife))</f>
        <v>0</v>
      </c>
      <c r="AD654" s="251">
        <f ca="1">IF(A42stdlife="n/a","n/a",IF(AD$3&gt;(A42stdlife+$E654),('PTRM input'!$J$426*(1+rvanilla04)^0.5)-SUM($J654:AC654),('PTRM input'!$J$426*(1+rvanilla04)^0.5)/A42stdlife))</f>
        <v>0</v>
      </c>
      <c r="AE654" s="251">
        <f ca="1">IF(A42stdlife="n/a","n/a",IF(AE$3&gt;(A42stdlife+$E654),('PTRM input'!$J$426*(1+rvanilla04)^0.5)-SUM($J654:AD654),('PTRM input'!$J$426*(1+rvanilla04)^0.5)/A42stdlife))</f>
        <v>0</v>
      </c>
      <c r="AF654" s="251">
        <f ca="1">IF(A42stdlife="n/a","n/a",IF(AF$3&gt;(A42stdlife+$E654),('PTRM input'!$J$426*(1+rvanilla04)^0.5)-SUM($J654:AE654),('PTRM input'!$J$426*(1+rvanilla04)^0.5)/A42stdlife))</f>
        <v>0</v>
      </c>
      <c r="AG654" s="251">
        <f ca="1">IF(A42stdlife="n/a","n/a",IF(AG$3&gt;(A42stdlife+$E654),('PTRM input'!$J$426*(1+rvanilla04)^0.5)-SUM($J654:AF654),('PTRM input'!$J$426*(1+rvanilla04)^0.5)/A42stdlife))</f>
        <v>0</v>
      </c>
      <c r="AH654" s="251">
        <f ca="1">IF(A42stdlife="n/a","n/a",IF(AH$3&gt;(A42stdlife+$E654),('PTRM input'!$J$426*(1+rvanilla04)^0.5)-SUM($J654:AG654),('PTRM input'!$J$426*(1+rvanilla04)^0.5)/A42stdlife))</f>
        <v>0</v>
      </c>
      <c r="AI654" s="251">
        <f ca="1">IF(A42stdlife="n/a","n/a",IF(AI$3&gt;(A42stdlife+$E654),('PTRM input'!$J$426*(1+rvanilla04)^0.5)-SUM($J654:AH654),('PTRM input'!$J$426*(1+rvanilla04)^0.5)/A42stdlife))</f>
        <v>0</v>
      </c>
      <c r="AJ654" s="251">
        <f ca="1">IF(A42stdlife="n/a","n/a",IF(AJ$3&gt;(A42stdlife+$E654),('PTRM input'!$J$426*(1+rvanilla04)^0.5)-SUM($J654:AI654),('PTRM input'!$J$426*(1+rvanilla04)^0.5)/A42stdlife))</f>
        <v>0</v>
      </c>
      <c r="AK654" s="251">
        <f ca="1">IF(A42stdlife="n/a","n/a",IF(AK$3&gt;(A42stdlife+$E654),('PTRM input'!$J$426*(1+rvanilla04)^0.5)-SUM($J654:AJ654),('PTRM input'!$J$426*(1+rvanilla04)^0.5)/A42stdlife))</f>
        <v>0</v>
      </c>
      <c r="AL654" s="251">
        <f ca="1">IF(A42stdlife="n/a","n/a",IF(AL$3&gt;(A42stdlife+$E654),('PTRM input'!$J$426*(1+rvanilla04)^0.5)-SUM($J654:AK654),('PTRM input'!$J$426*(1+rvanilla04)^0.5)/A42stdlife))</f>
        <v>0</v>
      </c>
      <c r="AM654" s="251">
        <f ca="1">IF(A42stdlife="n/a","n/a",IF(AM$3&gt;(A42stdlife+$E654),('PTRM input'!$J$426*(1+rvanilla04)^0.5)-SUM($J654:AL654),('PTRM input'!$J$426*(1+rvanilla04)^0.5)/A42stdlife))</f>
        <v>0</v>
      </c>
      <c r="AN654" s="251">
        <f ca="1">IF(A42stdlife="n/a","n/a",IF(AN$3&gt;(A42stdlife+$E654),('PTRM input'!$J$426*(1+rvanilla04)^0.5)-SUM($J654:AM654),('PTRM input'!$J$426*(1+rvanilla04)^0.5)/A42stdlife))</f>
        <v>0</v>
      </c>
      <c r="AO654" s="251">
        <f ca="1">IF(A42stdlife="n/a","n/a",IF(AO$3&gt;(A42stdlife+$E654),('PTRM input'!$J$426*(1+rvanilla04)^0.5)-SUM($J654:AN654),('PTRM input'!$J$426*(1+rvanilla04)^0.5)/A42stdlife))</f>
        <v>0</v>
      </c>
      <c r="AP654" s="251">
        <f ca="1">IF(A42stdlife="n/a","n/a",IF(AP$3&gt;(A42stdlife+$E654),('PTRM input'!$J$426*(1+rvanilla04)^0.5)-SUM($J654:AO654),('PTRM input'!$J$426*(1+rvanilla04)^0.5)/A42stdlife))</f>
        <v>0</v>
      </c>
      <c r="AQ654" s="251">
        <f ca="1">IF(A42stdlife="n/a","n/a",IF(AQ$3&gt;(A42stdlife+$E654),('PTRM input'!$J$426*(1+rvanilla04)^0.5)-SUM($J654:AP654),('PTRM input'!$J$426*(1+rvanilla04)^0.5)/A42stdlife))</f>
        <v>0</v>
      </c>
      <c r="AR654" s="251">
        <f ca="1">IF(A42stdlife="n/a","n/a",IF(AR$3&gt;(A42stdlife+$E654),('PTRM input'!$J$426*(1+rvanilla04)^0.5)-SUM($J654:AQ654),('PTRM input'!$J$426*(1+rvanilla04)^0.5)/A42stdlife))</f>
        <v>0</v>
      </c>
      <c r="AS654" s="251">
        <f ca="1">IF(A42stdlife="n/a","n/a",IF(AS$3&gt;(A42stdlife+$E654),('PTRM input'!$J$426*(1+rvanilla04)^0.5)-SUM($J654:AR654),('PTRM input'!$J$426*(1+rvanilla04)^0.5)/A42stdlife))</f>
        <v>0</v>
      </c>
      <c r="AT654" s="251">
        <f ca="1">IF(A42stdlife="n/a","n/a",IF(AT$3&gt;(A42stdlife+$E654),('PTRM input'!$J$426*(1+rvanilla04)^0.5)-SUM($J654:AS654),('PTRM input'!$J$426*(1+rvanilla04)^0.5)/A42stdlife))</f>
        <v>0</v>
      </c>
      <c r="AU654" s="251">
        <f ca="1">IF(A42stdlife="n/a","n/a",IF(AU$3&gt;(A42stdlife+$E654),('PTRM input'!$J$426*(1+rvanilla04)^0.5)-SUM($J654:AT654),('PTRM input'!$J$426*(1+rvanilla04)^0.5)/A42stdlife))</f>
        <v>0</v>
      </c>
      <c r="AV654" s="251">
        <f ca="1">IF(A42stdlife="n/a","n/a",IF(AV$3&gt;(A42stdlife+$E654),('PTRM input'!$J$426*(1+rvanilla04)^0.5)-SUM($J654:AU654),('PTRM input'!$J$426*(1+rvanilla04)^0.5)/A42stdlife))</f>
        <v>0</v>
      </c>
      <c r="AW654" s="251">
        <f ca="1">IF(A42stdlife="n/a","n/a",IF(AW$3&gt;(A42stdlife+$E654),('PTRM input'!$J$426*(1+rvanilla04)^0.5)-SUM($J654:AV654),('PTRM input'!$J$426*(1+rvanilla04)^0.5)/A42stdlife))</f>
        <v>0</v>
      </c>
      <c r="AX654" s="251">
        <f ca="1">IF(A42stdlife="n/a","n/a",IF(AX$3&gt;(A42stdlife+$E654),('PTRM input'!$J$426*(1+rvanilla04)^0.5)-SUM($J654:AW654),('PTRM input'!$J$426*(1+rvanilla04)^0.5)/A42stdlife))</f>
        <v>0</v>
      </c>
      <c r="AY654" s="251">
        <f ca="1">IF(A42stdlife="n/a","n/a",IF(AY$3&gt;(A42stdlife+$E654),('PTRM input'!$J$426*(1+rvanilla04)^0.5)-SUM($J654:AX654),('PTRM input'!$J$426*(1+rvanilla04)^0.5)/A42stdlife))</f>
        <v>0</v>
      </c>
      <c r="AZ654" s="251">
        <f ca="1">IF(A42stdlife="n/a","n/a",IF(AZ$3&gt;(A42stdlife+$E654),('PTRM input'!$J$426*(1+rvanilla04)^0.5)-SUM($J654:AY654),('PTRM input'!$J$426*(1+rvanilla04)^0.5)/A42stdlife))</f>
        <v>0</v>
      </c>
      <c r="BA654" s="251">
        <f ca="1">IF(A42stdlife="n/a","n/a",IF(BA$3&gt;(A42stdlife+$E654),('PTRM input'!$J$426*(1+rvanilla04)^0.5)-SUM($J654:AZ654),('PTRM input'!$J$426*(1+rvanilla04)^0.5)/A42stdlife))</f>
        <v>0</v>
      </c>
      <c r="BB654" s="251">
        <f ca="1">IF(A42stdlife="n/a","n/a",IF(BB$3&gt;(A42stdlife+$E654),('PTRM input'!$J$426*(1+rvanilla04)^0.5)-SUM($J654:BA654),('PTRM input'!$J$426*(1+rvanilla04)^0.5)/A42stdlife))</f>
        <v>0</v>
      </c>
      <c r="BC654" s="251">
        <f ca="1">IF(A42stdlife="n/a","n/a",IF(BC$3&gt;(A42stdlife+$E654),('PTRM input'!$J$426*(1+rvanilla04)^0.5)-SUM($J654:BB654),('PTRM input'!$J$426*(1+rvanilla04)^0.5)/A42stdlife))</f>
        <v>0</v>
      </c>
      <c r="BD654" s="251">
        <f ca="1">IF(A42stdlife="n/a","n/a",IF(BD$3&gt;(A42stdlife+$E654),('PTRM input'!$J$426*(1+rvanilla04)^0.5)-SUM($J654:BC654),('PTRM input'!$J$426*(1+rvanilla04)^0.5)/A42stdlife))</f>
        <v>0</v>
      </c>
      <c r="BE654" s="251">
        <f ca="1">IF(A42stdlife="n/a","n/a",IF(BE$3&gt;(A42stdlife+$E654),('PTRM input'!$J$426*(1+rvanilla04)^0.5)-SUM($J654:BD654),('PTRM input'!$J$426*(1+rvanilla04)^0.5)/A42stdlife))</f>
        <v>0</v>
      </c>
      <c r="BF654" s="251">
        <f ca="1">IF(A42stdlife="n/a","n/a",IF(BF$3&gt;(A42stdlife+$E654),('PTRM input'!$J$426*(1+rvanilla04)^0.5)-SUM($J654:BE654),('PTRM input'!$J$426*(1+rvanilla04)^0.5)/A42stdlife))</f>
        <v>0</v>
      </c>
      <c r="BG654" s="251">
        <f ca="1">IF(A42stdlife="n/a","n/a",IF(BG$3&gt;(A42stdlife+$E654),('PTRM input'!$J$426*(1+rvanilla04)^0.5)-SUM($J654:BF654),('PTRM input'!$J$426*(1+rvanilla04)^0.5)/A42stdlife))</f>
        <v>0</v>
      </c>
      <c r="BH654" s="251">
        <f ca="1">IF(A42stdlife="n/a","n/a",IF(BH$3&gt;(A42stdlife+$E654),('PTRM input'!$J$426*(1+rvanilla04)^0.5)-SUM($J654:BG654),('PTRM input'!$J$426*(1+rvanilla04)^0.5)/A42stdlife))</f>
        <v>0</v>
      </c>
      <c r="BI654" s="251">
        <f ca="1">IF(A42stdlife="n/a","n/a",IF(BI$3&gt;(A42stdlife+$E654),('PTRM input'!$J$426*(1+rvanilla04)^0.5)-SUM($J654:BH654),('PTRM input'!$J$426*(1+rvanilla04)^0.5)/A42stdlife))</f>
        <v>0</v>
      </c>
      <c r="BJ654" s="116"/>
      <c r="BK654" s="116"/>
      <c r="BL654" s="116"/>
      <c r="BM654" s="116"/>
    </row>
    <row r="655" spans="1:65" hidden="1" outlineLevel="2">
      <c r="A655" s="116"/>
      <c r="B655" s="19"/>
      <c r="C655" s="18"/>
      <c r="D655" s="760"/>
      <c r="E655" s="86">
        <v>5</v>
      </c>
      <c r="F655" s="259"/>
      <c r="G655" s="434"/>
      <c r="H655" s="435"/>
      <c r="I655" s="435"/>
      <c r="J655" s="435"/>
      <c r="K655" s="619"/>
      <c r="L655" s="433">
        <f ca="1">IF(A42stdlife="n/a","n/a",IF(L$3&gt;(A42stdlife+$E655),('PTRM input'!$K$426*(1+rvanilla05)^0.5)-SUM($K655:K655),('PTRM input'!$K$426*(1+rvanilla05)^0.5)/A42stdlife))</f>
        <v>0</v>
      </c>
      <c r="M655" s="433">
        <f ca="1">IF(A42stdlife="n/a","n/a",IF(M$3&gt;(A42stdlife+$E655),('PTRM input'!$K$426*(1+rvanilla05)^0.5)-SUM($K655:L655),('PTRM input'!$K$426*(1+rvanilla05)^0.5)/A42stdlife))</f>
        <v>0</v>
      </c>
      <c r="N655" s="433">
        <f ca="1">IF(A42stdlife="n/a","n/a",IF(N$3&gt;(A42stdlife+$E655),('PTRM input'!$K$426*(1+rvanilla05)^0.5)-SUM($K655:M655),('PTRM input'!$K$426*(1+rvanilla05)^0.5)/A42stdlife))</f>
        <v>0</v>
      </c>
      <c r="O655" s="433">
        <f ca="1">IF(A42stdlife="n/a","n/a",IF(O$3&gt;(A42stdlife+$E655),('PTRM input'!$K$426*(1+rvanilla05)^0.5)-SUM($K655:N655),('PTRM input'!$K$426*(1+rvanilla05)^0.5)/A42stdlife))</f>
        <v>0</v>
      </c>
      <c r="P655" s="433">
        <f ca="1">IF(A42stdlife="n/a","n/a",IF(P$3&gt;(A42stdlife+$E655),('PTRM input'!$K$426*(1+rvanilla05)^0.5)-SUM($K655:O655),('PTRM input'!$K$426*(1+rvanilla05)^0.5)/A42stdlife))</f>
        <v>0</v>
      </c>
      <c r="Q655" s="433">
        <f ca="1">IF(A42stdlife="n/a","n/a",IF(Q$3&gt;(A42stdlife+$E655),('PTRM input'!$K$426*(1+rvanilla05)^0.5)-SUM($K655:P655),('PTRM input'!$K$426*(1+rvanilla05)^0.5)/A42stdlife))</f>
        <v>0</v>
      </c>
      <c r="R655" s="251">
        <f ca="1">IF(A42stdlife="n/a","n/a",IF(R$3&gt;(A42stdlife+$E655),('PTRM input'!$K$426*(1+rvanilla05)^0.5)-SUM($K655:Q655),('PTRM input'!$K$426*(1+rvanilla05)^0.5)/A42stdlife))</f>
        <v>0</v>
      </c>
      <c r="S655" s="251">
        <f ca="1">IF(A42stdlife="n/a","n/a",IF(S$3&gt;(A42stdlife+$E655),('PTRM input'!$K$426*(1+rvanilla05)^0.5)-SUM($K655:R655),('PTRM input'!$K$426*(1+rvanilla05)^0.5)/A42stdlife))</f>
        <v>0</v>
      </c>
      <c r="T655" s="251">
        <f ca="1">IF(A42stdlife="n/a","n/a",IF(T$3&gt;(A42stdlife+$E655),('PTRM input'!$K$426*(1+rvanilla05)^0.5)-SUM($K655:S655),('PTRM input'!$K$426*(1+rvanilla05)^0.5)/A42stdlife))</f>
        <v>0</v>
      </c>
      <c r="U655" s="251">
        <f ca="1">IF(A42stdlife="n/a","n/a",IF(U$3&gt;(A42stdlife+$E655),('PTRM input'!$K$426*(1+rvanilla05)^0.5)-SUM($K655:T655),('PTRM input'!$K$426*(1+rvanilla05)^0.5)/A42stdlife))</f>
        <v>0</v>
      </c>
      <c r="V655" s="251">
        <f ca="1">IF(A42stdlife="n/a","n/a",IF(V$3&gt;(A42stdlife+$E655),('PTRM input'!$K$426*(1+rvanilla05)^0.5)-SUM($K655:U655),('PTRM input'!$K$426*(1+rvanilla05)^0.5)/A42stdlife))</f>
        <v>0</v>
      </c>
      <c r="W655" s="251">
        <f ca="1">IF(A42stdlife="n/a","n/a",IF(W$3&gt;(A42stdlife+$E655),('PTRM input'!$K$426*(1+rvanilla05)^0.5)-SUM($K655:V655),('PTRM input'!$K$426*(1+rvanilla05)^0.5)/A42stdlife))</f>
        <v>0</v>
      </c>
      <c r="X655" s="251">
        <f ca="1">IF(A42stdlife="n/a","n/a",IF(X$3&gt;(A42stdlife+$E655),('PTRM input'!$K$426*(1+rvanilla05)^0.5)-SUM($K655:W655),('PTRM input'!$K$426*(1+rvanilla05)^0.5)/A42stdlife))</f>
        <v>0</v>
      </c>
      <c r="Y655" s="251">
        <f ca="1">IF(A42stdlife="n/a","n/a",IF(Y$3&gt;(A42stdlife+$E655),('PTRM input'!$K$426*(1+rvanilla05)^0.5)-SUM($K655:X655),('PTRM input'!$K$426*(1+rvanilla05)^0.5)/A42stdlife))</f>
        <v>0</v>
      </c>
      <c r="Z655" s="251">
        <f ca="1">IF(A42stdlife="n/a","n/a",IF(Z$3&gt;(A42stdlife+$E655),('PTRM input'!$K$426*(1+rvanilla05)^0.5)-SUM($K655:Y655),('PTRM input'!$K$426*(1+rvanilla05)^0.5)/A42stdlife))</f>
        <v>0</v>
      </c>
      <c r="AA655" s="251">
        <f ca="1">IF(A42stdlife="n/a","n/a",IF(AA$3&gt;(A42stdlife+$E655),('PTRM input'!$K$426*(1+rvanilla05)^0.5)-SUM($K655:Z655),('PTRM input'!$K$426*(1+rvanilla05)^0.5)/A42stdlife))</f>
        <v>0</v>
      </c>
      <c r="AB655" s="251">
        <f ca="1">IF(A42stdlife="n/a","n/a",IF(AB$3&gt;(A42stdlife+$E655),('PTRM input'!$K$426*(1+rvanilla05)^0.5)-SUM($K655:AA655),('PTRM input'!$K$426*(1+rvanilla05)^0.5)/A42stdlife))</f>
        <v>0</v>
      </c>
      <c r="AC655" s="251">
        <f ca="1">IF(A42stdlife="n/a","n/a",IF(AC$3&gt;(A42stdlife+$E655),('PTRM input'!$K$426*(1+rvanilla05)^0.5)-SUM($K655:AB655),('PTRM input'!$K$426*(1+rvanilla05)^0.5)/A42stdlife))</f>
        <v>0</v>
      </c>
      <c r="AD655" s="251">
        <f ca="1">IF(A42stdlife="n/a","n/a",IF(AD$3&gt;(A42stdlife+$E655),('PTRM input'!$K$426*(1+rvanilla05)^0.5)-SUM($K655:AC655),('PTRM input'!$K$426*(1+rvanilla05)^0.5)/A42stdlife))</f>
        <v>0</v>
      </c>
      <c r="AE655" s="251">
        <f ca="1">IF(A42stdlife="n/a","n/a",IF(AE$3&gt;(A42stdlife+$E655),('PTRM input'!$K$426*(1+rvanilla05)^0.5)-SUM($K655:AD655),('PTRM input'!$K$426*(1+rvanilla05)^0.5)/A42stdlife))</f>
        <v>0</v>
      </c>
      <c r="AF655" s="251">
        <f ca="1">IF(A42stdlife="n/a","n/a",IF(AF$3&gt;(A42stdlife+$E655),('PTRM input'!$K$426*(1+rvanilla05)^0.5)-SUM($K655:AE655),('PTRM input'!$K$426*(1+rvanilla05)^0.5)/A42stdlife))</f>
        <v>0</v>
      </c>
      <c r="AG655" s="251">
        <f ca="1">IF(A42stdlife="n/a","n/a",IF(AG$3&gt;(A42stdlife+$E655),('PTRM input'!$K$426*(1+rvanilla05)^0.5)-SUM($K655:AF655),('PTRM input'!$K$426*(1+rvanilla05)^0.5)/A42stdlife))</f>
        <v>0</v>
      </c>
      <c r="AH655" s="251">
        <f ca="1">IF(A42stdlife="n/a","n/a",IF(AH$3&gt;(A42stdlife+$E655),('PTRM input'!$K$426*(1+rvanilla05)^0.5)-SUM($K655:AG655),('PTRM input'!$K$426*(1+rvanilla05)^0.5)/A42stdlife))</f>
        <v>0</v>
      </c>
      <c r="AI655" s="251">
        <f ca="1">IF(A42stdlife="n/a","n/a",IF(AI$3&gt;(A42stdlife+$E655),('PTRM input'!$K$426*(1+rvanilla05)^0.5)-SUM($K655:AH655),('PTRM input'!$K$426*(1+rvanilla05)^0.5)/A42stdlife))</f>
        <v>0</v>
      </c>
      <c r="AJ655" s="251">
        <f ca="1">IF(A42stdlife="n/a","n/a",IF(AJ$3&gt;(A42stdlife+$E655),('PTRM input'!$K$426*(1+rvanilla05)^0.5)-SUM($K655:AI655),('PTRM input'!$K$426*(1+rvanilla05)^0.5)/A42stdlife))</f>
        <v>0</v>
      </c>
      <c r="AK655" s="251">
        <f ca="1">IF(A42stdlife="n/a","n/a",IF(AK$3&gt;(A42stdlife+$E655),('PTRM input'!$K$426*(1+rvanilla05)^0.5)-SUM($K655:AJ655),('PTRM input'!$K$426*(1+rvanilla05)^0.5)/A42stdlife))</f>
        <v>0</v>
      </c>
      <c r="AL655" s="251">
        <f ca="1">IF(A42stdlife="n/a","n/a",IF(AL$3&gt;(A42stdlife+$E655),('PTRM input'!$K$426*(1+rvanilla05)^0.5)-SUM($K655:AK655),('PTRM input'!$K$426*(1+rvanilla05)^0.5)/A42stdlife))</f>
        <v>0</v>
      </c>
      <c r="AM655" s="251">
        <f ca="1">IF(A42stdlife="n/a","n/a",IF(AM$3&gt;(A42stdlife+$E655),('PTRM input'!$K$426*(1+rvanilla05)^0.5)-SUM($K655:AL655),('PTRM input'!$K$426*(1+rvanilla05)^0.5)/A42stdlife))</f>
        <v>0</v>
      </c>
      <c r="AN655" s="251">
        <f ca="1">IF(A42stdlife="n/a","n/a",IF(AN$3&gt;(A42stdlife+$E655),('PTRM input'!$K$426*(1+rvanilla05)^0.5)-SUM($K655:AM655),('PTRM input'!$K$426*(1+rvanilla05)^0.5)/A42stdlife))</f>
        <v>0</v>
      </c>
      <c r="AO655" s="251">
        <f ca="1">IF(A42stdlife="n/a","n/a",IF(AO$3&gt;(A42stdlife+$E655),('PTRM input'!$K$426*(1+rvanilla05)^0.5)-SUM($K655:AN655),('PTRM input'!$K$426*(1+rvanilla05)^0.5)/A42stdlife))</f>
        <v>0</v>
      </c>
      <c r="AP655" s="251">
        <f ca="1">IF(A42stdlife="n/a","n/a",IF(AP$3&gt;(A42stdlife+$E655),('PTRM input'!$K$426*(1+rvanilla05)^0.5)-SUM($K655:AO655),('PTRM input'!$K$426*(1+rvanilla05)^0.5)/A42stdlife))</f>
        <v>0</v>
      </c>
      <c r="AQ655" s="251">
        <f ca="1">IF(A42stdlife="n/a","n/a",IF(AQ$3&gt;(A42stdlife+$E655),('PTRM input'!$K$426*(1+rvanilla05)^0.5)-SUM($K655:AP655),('PTRM input'!$K$426*(1+rvanilla05)^0.5)/A42stdlife))</f>
        <v>0</v>
      </c>
      <c r="AR655" s="251">
        <f ca="1">IF(A42stdlife="n/a","n/a",IF(AR$3&gt;(A42stdlife+$E655),('PTRM input'!$K$426*(1+rvanilla05)^0.5)-SUM($K655:AQ655),('PTRM input'!$K$426*(1+rvanilla05)^0.5)/A42stdlife))</f>
        <v>0</v>
      </c>
      <c r="AS655" s="251">
        <f ca="1">IF(A42stdlife="n/a","n/a",IF(AS$3&gt;(A42stdlife+$E655),('PTRM input'!$K$426*(1+rvanilla05)^0.5)-SUM($K655:AR655),('PTRM input'!$K$426*(1+rvanilla05)^0.5)/A42stdlife))</f>
        <v>0</v>
      </c>
      <c r="AT655" s="251">
        <f ca="1">IF(A42stdlife="n/a","n/a",IF(AT$3&gt;(A42stdlife+$E655),('PTRM input'!$K$426*(1+rvanilla05)^0.5)-SUM($K655:AS655),('PTRM input'!$K$426*(1+rvanilla05)^0.5)/A42stdlife))</f>
        <v>0</v>
      </c>
      <c r="AU655" s="251">
        <f ca="1">IF(A42stdlife="n/a","n/a",IF(AU$3&gt;(A42stdlife+$E655),('PTRM input'!$K$426*(1+rvanilla05)^0.5)-SUM($K655:AT655),('PTRM input'!$K$426*(1+rvanilla05)^0.5)/A42stdlife))</f>
        <v>0</v>
      </c>
      <c r="AV655" s="251">
        <f ca="1">IF(A42stdlife="n/a","n/a",IF(AV$3&gt;(A42stdlife+$E655),('PTRM input'!$K$426*(1+rvanilla05)^0.5)-SUM($K655:AU655),('PTRM input'!$K$426*(1+rvanilla05)^0.5)/A42stdlife))</f>
        <v>0</v>
      </c>
      <c r="AW655" s="251">
        <f ca="1">IF(A42stdlife="n/a","n/a",IF(AW$3&gt;(A42stdlife+$E655),('PTRM input'!$K$426*(1+rvanilla05)^0.5)-SUM($K655:AV655),('PTRM input'!$K$426*(1+rvanilla05)^0.5)/A42stdlife))</f>
        <v>0</v>
      </c>
      <c r="AX655" s="251">
        <f ca="1">IF(A42stdlife="n/a","n/a",IF(AX$3&gt;(A42stdlife+$E655),('PTRM input'!$K$426*(1+rvanilla05)^0.5)-SUM($K655:AW655),('PTRM input'!$K$426*(1+rvanilla05)^0.5)/A42stdlife))</f>
        <v>0</v>
      </c>
      <c r="AY655" s="251">
        <f ca="1">IF(A42stdlife="n/a","n/a",IF(AY$3&gt;(A42stdlife+$E655),('PTRM input'!$K$426*(1+rvanilla05)^0.5)-SUM($K655:AX655),('PTRM input'!$K$426*(1+rvanilla05)^0.5)/A42stdlife))</f>
        <v>0</v>
      </c>
      <c r="AZ655" s="251">
        <f ca="1">IF(A42stdlife="n/a","n/a",IF(AZ$3&gt;(A42stdlife+$E655),('PTRM input'!$K$426*(1+rvanilla05)^0.5)-SUM($K655:AY655),('PTRM input'!$K$426*(1+rvanilla05)^0.5)/A42stdlife))</f>
        <v>0</v>
      </c>
      <c r="BA655" s="251">
        <f ca="1">IF(A42stdlife="n/a","n/a",IF(BA$3&gt;(A42stdlife+$E655),('PTRM input'!$K$426*(1+rvanilla05)^0.5)-SUM($K655:AZ655),('PTRM input'!$K$426*(1+rvanilla05)^0.5)/A42stdlife))</f>
        <v>0</v>
      </c>
      <c r="BB655" s="251">
        <f ca="1">IF(A42stdlife="n/a","n/a",IF(BB$3&gt;(A42stdlife+$E655),('PTRM input'!$K$426*(1+rvanilla05)^0.5)-SUM($K655:BA655),('PTRM input'!$K$426*(1+rvanilla05)^0.5)/A42stdlife))</f>
        <v>0</v>
      </c>
      <c r="BC655" s="251">
        <f ca="1">IF(A42stdlife="n/a","n/a",IF(BC$3&gt;(A42stdlife+$E655),('PTRM input'!$K$426*(1+rvanilla05)^0.5)-SUM($K655:BB655),('PTRM input'!$K$426*(1+rvanilla05)^0.5)/A42stdlife))</f>
        <v>0</v>
      </c>
      <c r="BD655" s="251">
        <f ca="1">IF(A42stdlife="n/a","n/a",IF(BD$3&gt;(A42stdlife+$E655),('PTRM input'!$K$426*(1+rvanilla05)^0.5)-SUM($K655:BC655),('PTRM input'!$K$426*(1+rvanilla05)^0.5)/A42stdlife))</f>
        <v>0</v>
      </c>
      <c r="BE655" s="251">
        <f ca="1">IF(A42stdlife="n/a","n/a",IF(BE$3&gt;(A42stdlife+$E655),('PTRM input'!$K$426*(1+rvanilla05)^0.5)-SUM($K655:BD655),('PTRM input'!$K$426*(1+rvanilla05)^0.5)/A42stdlife))</f>
        <v>0</v>
      </c>
      <c r="BF655" s="251">
        <f ca="1">IF(A42stdlife="n/a","n/a",IF(BF$3&gt;(A42stdlife+$E655),('PTRM input'!$K$426*(1+rvanilla05)^0.5)-SUM($K655:BE655),('PTRM input'!$K$426*(1+rvanilla05)^0.5)/A42stdlife))</f>
        <v>0</v>
      </c>
      <c r="BG655" s="251">
        <f ca="1">IF(A42stdlife="n/a","n/a",IF(BG$3&gt;(A42stdlife+$E655),('PTRM input'!$K$426*(1+rvanilla05)^0.5)-SUM($K655:BF655),('PTRM input'!$K$426*(1+rvanilla05)^0.5)/A42stdlife))</f>
        <v>0</v>
      </c>
      <c r="BH655" s="251">
        <f ca="1">IF(A42stdlife="n/a","n/a",IF(BH$3&gt;(A42stdlife+$E655),('PTRM input'!$K$426*(1+rvanilla05)^0.5)-SUM($K655:BG655),('PTRM input'!$K$426*(1+rvanilla05)^0.5)/A42stdlife))</f>
        <v>0</v>
      </c>
      <c r="BI655" s="251">
        <f ca="1">IF(A42stdlife="n/a","n/a",IF(BI$3&gt;(A42stdlife+$E655),('PTRM input'!$K$426*(1+rvanilla05)^0.5)-SUM($K655:BH655),('PTRM input'!$K$426*(1+rvanilla05)^0.5)/A42stdlife))</f>
        <v>0</v>
      </c>
      <c r="BJ655" s="116"/>
      <c r="BK655" s="116"/>
      <c r="BL655" s="116"/>
      <c r="BM655" s="116"/>
    </row>
    <row r="656" spans="1:65" hidden="1" outlineLevel="2">
      <c r="A656" s="116"/>
      <c r="B656" s="19"/>
      <c r="C656" s="18"/>
      <c r="D656" s="760"/>
      <c r="E656" s="86">
        <v>6</v>
      </c>
      <c r="F656" s="259"/>
      <c r="G656" s="434"/>
      <c r="H656" s="435"/>
      <c r="I656" s="435"/>
      <c r="J656" s="435"/>
      <c r="K656" s="435"/>
      <c r="L656" s="619"/>
      <c r="M656" s="433">
        <f ca="1">IF(A42stdlife="n/a","n/a",IF(M$3&gt;(A42stdlife+$E656),('PTRM input'!$L$426*(1+rvanilla06)^0.5)-SUM($L656:L656),('PTRM input'!$L$426*(1+rvanilla06)^0.5)/A42stdlife))</f>
        <v>0</v>
      </c>
      <c r="N656" s="433">
        <f ca="1">IF(A42stdlife="n/a","n/a",IF(N$3&gt;(A42stdlife+$E656),('PTRM input'!$L$426*(1+rvanilla06)^0.5)-SUM($L656:M656),('PTRM input'!$L$426*(1+rvanilla06)^0.5)/A42stdlife))</f>
        <v>0</v>
      </c>
      <c r="O656" s="433">
        <f ca="1">IF(A42stdlife="n/a","n/a",IF(O$3&gt;(A42stdlife+$E656),('PTRM input'!$L$426*(1+rvanilla06)^0.5)-SUM($L656:N656),('PTRM input'!$L$426*(1+rvanilla06)^0.5)/A42stdlife))</f>
        <v>0</v>
      </c>
      <c r="P656" s="433">
        <f ca="1">IF(A42stdlife="n/a","n/a",IF(P$3&gt;(A42stdlife+$E656),('PTRM input'!$L$426*(1+rvanilla06)^0.5)-SUM($L656:O656),('PTRM input'!$L$426*(1+rvanilla06)^0.5)/A42stdlife))</f>
        <v>0</v>
      </c>
      <c r="Q656" s="433">
        <f ca="1">IF(A42stdlife="n/a","n/a",IF(Q$3&gt;(A42stdlife+$E656),('PTRM input'!$L$426*(1+rvanilla06)^0.5)-SUM($L656:P656),('PTRM input'!$L$426*(1+rvanilla06)^0.5)/A42stdlife))</f>
        <v>0</v>
      </c>
      <c r="R656" s="251">
        <f ca="1">IF(A42stdlife="n/a","n/a",IF(R$3&gt;(A42stdlife+$E656),('PTRM input'!$L$426*(1+rvanilla06)^0.5)-SUM($L656:Q656),('PTRM input'!$L$426*(1+rvanilla06)^0.5)/A42stdlife))</f>
        <v>0</v>
      </c>
      <c r="S656" s="251">
        <f ca="1">IF(A42stdlife="n/a","n/a",IF(S$3&gt;(A42stdlife+$E656),('PTRM input'!$L$426*(1+rvanilla06)^0.5)-SUM($L656:R656),('PTRM input'!$L$426*(1+rvanilla06)^0.5)/A42stdlife))</f>
        <v>0</v>
      </c>
      <c r="T656" s="251">
        <f ca="1">IF(A42stdlife="n/a","n/a",IF(T$3&gt;(A42stdlife+$E656),('PTRM input'!$L$426*(1+rvanilla06)^0.5)-SUM($L656:S656),('PTRM input'!$L$426*(1+rvanilla06)^0.5)/A42stdlife))</f>
        <v>0</v>
      </c>
      <c r="U656" s="251">
        <f ca="1">IF(A42stdlife="n/a","n/a",IF(U$3&gt;(A42stdlife+$E656),('PTRM input'!$L$426*(1+rvanilla06)^0.5)-SUM($L656:T656),('PTRM input'!$L$426*(1+rvanilla06)^0.5)/A42stdlife))</f>
        <v>0</v>
      </c>
      <c r="V656" s="251">
        <f ca="1">IF(A42stdlife="n/a","n/a",IF(V$3&gt;(A42stdlife+$E656),('PTRM input'!$L$426*(1+rvanilla06)^0.5)-SUM($L656:U656),('PTRM input'!$L$426*(1+rvanilla06)^0.5)/A42stdlife))</f>
        <v>0</v>
      </c>
      <c r="W656" s="251">
        <f ca="1">IF(A42stdlife="n/a","n/a",IF(W$3&gt;(A42stdlife+$E656),('PTRM input'!$L$426*(1+rvanilla06)^0.5)-SUM($L656:V656),('PTRM input'!$L$426*(1+rvanilla06)^0.5)/A42stdlife))</f>
        <v>0</v>
      </c>
      <c r="X656" s="251">
        <f ca="1">IF(A42stdlife="n/a","n/a",IF(X$3&gt;(A42stdlife+$E656),('PTRM input'!$L$426*(1+rvanilla06)^0.5)-SUM($L656:W656),('PTRM input'!$L$426*(1+rvanilla06)^0.5)/A42stdlife))</f>
        <v>0</v>
      </c>
      <c r="Y656" s="251">
        <f ca="1">IF(A42stdlife="n/a","n/a",IF(Y$3&gt;(A42stdlife+$E656),('PTRM input'!$L$426*(1+rvanilla06)^0.5)-SUM($L656:X656),('PTRM input'!$L$426*(1+rvanilla06)^0.5)/A42stdlife))</f>
        <v>0</v>
      </c>
      <c r="Z656" s="251">
        <f ca="1">IF(A42stdlife="n/a","n/a",IF(Z$3&gt;(A42stdlife+$E656),('PTRM input'!$L$426*(1+rvanilla06)^0.5)-SUM($L656:Y656),('PTRM input'!$L$426*(1+rvanilla06)^0.5)/A42stdlife))</f>
        <v>0</v>
      </c>
      <c r="AA656" s="251">
        <f ca="1">IF(A42stdlife="n/a","n/a",IF(AA$3&gt;(A42stdlife+$E656),('PTRM input'!$L$426*(1+rvanilla06)^0.5)-SUM($L656:Z656),('PTRM input'!$L$426*(1+rvanilla06)^0.5)/A42stdlife))</f>
        <v>0</v>
      </c>
      <c r="AB656" s="251">
        <f ca="1">IF(A42stdlife="n/a","n/a",IF(AB$3&gt;(A42stdlife+$E656),('PTRM input'!$L$426*(1+rvanilla06)^0.5)-SUM($L656:AA656),('PTRM input'!$L$426*(1+rvanilla06)^0.5)/A42stdlife))</f>
        <v>0</v>
      </c>
      <c r="AC656" s="251">
        <f ca="1">IF(A42stdlife="n/a","n/a",IF(AC$3&gt;(A42stdlife+$E656),('PTRM input'!$L$426*(1+rvanilla06)^0.5)-SUM($L656:AB656),('PTRM input'!$L$426*(1+rvanilla06)^0.5)/A42stdlife))</f>
        <v>0</v>
      </c>
      <c r="AD656" s="251">
        <f ca="1">IF(A42stdlife="n/a","n/a",IF(AD$3&gt;(A42stdlife+$E656),('PTRM input'!$L$426*(1+rvanilla06)^0.5)-SUM($L656:AC656),('PTRM input'!$L$426*(1+rvanilla06)^0.5)/A42stdlife))</f>
        <v>0</v>
      </c>
      <c r="AE656" s="251">
        <f ca="1">IF(A42stdlife="n/a","n/a",IF(AE$3&gt;(A42stdlife+$E656),('PTRM input'!$L$426*(1+rvanilla06)^0.5)-SUM($L656:AD656),('PTRM input'!$L$426*(1+rvanilla06)^0.5)/A42stdlife))</f>
        <v>0</v>
      </c>
      <c r="AF656" s="251">
        <f ca="1">IF(A42stdlife="n/a","n/a",IF(AF$3&gt;(A42stdlife+$E656),('PTRM input'!$L$426*(1+rvanilla06)^0.5)-SUM($L656:AE656),('PTRM input'!$L$426*(1+rvanilla06)^0.5)/A42stdlife))</f>
        <v>0</v>
      </c>
      <c r="AG656" s="251">
        <f ca="1">IF(A42stdlife="n/a","n/a",IF(AG$3&gt;(A42stdlife+$E656),('PTRM input'!$L$426*(1+rvanilla06)^0.5)-SUM($L656:AF656),('PTRM input'!$L$426*(1+rvanilla06)^0.5)/A42stdlife))</f>
        <v>0</v>
      </c>
      <c r="AH656" s="251">
        <f ca="1">IF(A42stdlife="n/a","n/a",IF(AH$3&gt;(A42stdlife+$E656),('PTRM input'!$L$426*(1+rvanilla06)^0.5)-SUM($L656:AG656),('PTRM input'!$L$426*(1+rvanilla06)^0.5)/A42stdlife))</f>
        <v>0</v>
      </c>
      <c r="AI656" s="251">
        <f ca="1">IF(A42stdlife="n/a","n/a",IF(AI$3&gt;(A42stdlife+$E656),('PTRM input'!$L$426*(1+rvanilla06)^0.5)-SUM($L656:AH656),('PTRM input'!$L$426*(1+rvanilla06)^0.5)/A42stdlife))</f>
        <v>0</v>
      </c>
      <c r="AJ656" s="251">
        <f ca="1">IF(A42stdlife="n/a","n/a",IF(AJ$3&gt;(A42stdlife+$E656),('PTRM input'!$L$426*(1+rvanilla06)^0.5)-SUM($L656:AI656),('PTRM input'!$L$426*(1+rvanilla06)^0.5)/A42stdlife))</f>
        <v>0</v>
      </c>
      <c r="AK656" s="251">
        <f ca="1">IF(A42stdlife="n/a","n/a",IF(AK$3&gt;(A42stdlife+$E656),('PTRM input'!$L$426*(1+rvanilla06)^0.5)-SUM($L656:AJ656),('PTRM input'!$L$426*(1+rvanilla06)^0.5)/A42stdlife))</f>
        <v>0</v>
      </c>
      <c r="AL656" s="251">
        <f ca="1">IF(A42stdlife="n/a","n/a",IF(AL$3&gt;(A42stdlife+$E656),('PTRM input'!$L$426*(1+rvanilla06)^0.5)-SUM($L656:AK656),('PTRM input'!$L$426*(1+rvanilla06)^0.5)/A42stdlife))</f>
        <v>0</v>
      </c>
      <c r="AM656" s="251">
        <f ca="1">IF(A42stdlife="n/a","n/a",IF(AM$3&gt;(A42stdlife+$E656),('PTRM input'!$L$426*(1+rvanilla06)^0.5)-SUM($L656:AL656),('PTRM input'!$L$426*(1+rvanilla06)^0.5)/A42stdlife))</f>
        <v>0</v>
      </c>
      <c r="AN656" s="251">
        <f ca="1">IF(A42stdlife="n/a","n/a",IF(AN$3&gt;(A42stdlife+$E656),('PTRM input'!$L$426*(1+rvanilla06)^0.5)-SUM($L656:AM656),('PTRM input'!$L$426*(1+rvanilla06)^0.5)/A42stdlife))</f>
        <v>0</v>
      </c>
      <c r="AO656" s="251">
        <f ca="1">IF(A42stdlife="n/a","n/a",IF(AO$3&gt;(A42stdlife+$E656),('PTRM input'!$L$426*(1+rvanilla06)^0.5)-SUM($L656:AN656),('PTRM input'!$L$426*(1+rvanilla06)^0.5)/A42stdlife))</f>
        <v>0</v>
      </c>
      <c r="AP656" s="251">
        <f ca="1">IF(A42stdlife="n/a","n/a",IF(AP$3&gt;(A42stdlife+$E656),('PTRM input'!$L$426*(1+rvanilla06)^0.5)-SUM($L656:AO656),('PTRM input'!$L$426*(1+rvanilla06)^0.5)/A42stdlife))</f>
        <v>0</v>
      </c>
      <c r="AQ656" s="251">
        <f ca="1">IF(A42stdlife="n/a","n/a",IF(AQ$3&gt;(A42stdlife+$E656),('PTRM input'!$L$426*(1+rvanilla06)^0.5)-SUM($L656:AP656),('PTRM input'!$L$426*(1+rvanilla06)^0.5)/A42stdlife))</f>
        <v>0</v>
      </c>
      <c r="AR656" s="251">
        <f ca="1">IF(A42stdlife="n/a","n/a",IF(AR$3&gt;(A42stdlife+$E656),('PTRM input'!$L$426*(1+rvanilla06)^0.5)-SUM($L656:AQ656),('PTRM input'!$L$426*(1+rvanilla06)^0.5)/A42stdlife))</f>
        <v>0</v>
      </c>
      <c r="AS656" s="251">
        <f ca="1">IF(A42stdlife="n/a","n/a",IF(AS$3&gt;(A42stdlife+$E656),('PTRM input'!$L$426*(1+rvanilla06)^0.5)-SUM($L656:AR656),('PTRM input'!$L$426*(1+rvanilla06)^0.5)/A42stdlife))</f>
        <v>0</v>
      </c>
      <c r="AT656" s="251">
        <f ca="1">IF(A42stdlife="n/a","n/a",IF(AT$3&gt;(A42stdlife+$E656),('PTRM input'!$L$426*(1+rvanilla06)^0.5)-SUM($L656:AS656),('PTRM input'!$L$426*(1+rvanilla06)^0.5)/A42stdlife))</f>
        <v>0</v>
      </c>
      <c r="AU656" s="251">
        <f ca="1">IF(A42stdlife="n/a","n/a",IF(AU$3&gt;(A42stdlife+$E656),('PTRM input'!$L$426*(1+rvanilla06)^0.5)-SUM($L656:AT656),('PTRM input'!$L$426*(1+rvanilla06)^0.5)/A42stdlife))</f>
        <v>0</v>
      </c>
      <c r="AV656" s="251">
        <f ca="1">IF(A42stdlife="n/a","n/a",IF(AV$3&gt;(A42stdlife+$E656),('PTRM input'!$L$426*(1+rvanilla06)^0.5)-SUM($L656:AU656),('PTRM input'!$L$426*(1+rvanilla06)^0.5)/A42stdlife))</f>
        <v>0</v>
      </c>
      <c r="AW656" s="251">
        <f ca="1">IF(A42stdlife="n/a","n/a",IF(AW$3&gt;(A42stdlife+$E656),('PTRM input'!$L$426*(1+rvanilla06)^0.5)-SUM($L656:AV656),('PTRM input'!$L$426*(1+rvanilla06)^0.5)/A42stdlife))</f>
        <v>0</v>
      </c>
      <c r="AX656" s="251">
        <f ca="1">IF(A42stdlife="n/a","n/a",IF(AX$3&gt;(A42stdlife+$E656),('PTRM input'!$L$426*(1+rvanilla06)^0.5)-SUM($L656:AW656),('PTRM input'!$L$426*(1+rvanilla06)^0.5)/A42stdlife))</f>
        <v>0</v>
      </c>
      <c r="AY656" s="251">
        <f ca="1">IF(A42stdlife="n/a","n/a",IF(AY$3&gt;(A42stdlife+$E656),('PTRM input'!$L$426*(1+rvanilla06)^0.5)-SUM($L656:AX656),('PTRM input'!$L$426*(1+rvanilla06)^0.5)/A42stdlife))</f>
        <v>0</v>
      </c>
      <c r="AZ656" s="251">
        <f ca="1">IF(A42stdlife="n/a","n/a",IF(AZ$3&gt;(A42stdlife+$E656),('PTRM input'!$L$426*(1+rvanilla06)^0.5)-SUM($L656:AY656),('PTRM input'!$L$426*(1+rvanilla06)^0.5)/A42stdlife))</f>
        <v>0</v>
      </c>
      <c r="BA656" s="251">
        <f ca="1">IF(A42stdlife="n/a","n/a",IF(BA$3&gt;(A42stdlife+$E656),('PTRM input'!$L$426*(1+rvanilla06)^0.5)-SUM($L656:AZ656),('PTRM input'!$L$426*(1+rvanilla06)^0.5)/A42stdlife))</f>
        <v>0</v>
      </c>
      <c r="BB656" s="251">
        <f ca="1">IF(A42stdlife="n/a","n/a",IF(BB$3&gt;(A42stdlife+$E656),('PTRM input'!$L$426*(1+rvanilla06)^0.5)-SUM($L656:BA656),('PTRM input'!$L$426*(1+rvanilla06)^0.5)/A42stdlife))</f>
        <v>0</v>
      </c>
      <c r="BC656" s="251">
        <f ca="1">IF(A42stdlife="n/a","n/a",IF(BC$3&gt;(A42stdlife+$E656),('PTRM input'!$L$426*(1+rvanilla06)^0.5)-SUM($L656:BB656),('PTRM input'!$L$426*(1+rvanilla06)^0.5)/A42stdlife))</f>
        <v>0</v>
      </c>
      <c r="BD656" s="251">
        <f ca="1">IF(A42stdlife="n/a","n/a",IF(BD$3&gt;(A42stdlife+$E656),('PTRM input'!$L$426*(1+rvanilla06)^0.5)-SUM($L656:BC656),('PTRM input'!$L$426*(1+rvanilla06)^0.5)/A42stdlife))</f>
        <v>0</v>
      </c>
      <c r="BE656" s="251">
        <f ca="1">IF(A42stdlife="n/a","n/a",IF(BE$3&gt;(A42stdlife+$E656),('PTRM input'!$L$426*(1+rvanilla06)^0.5)-SUM($L656:BD656),('PTRM input'!$L$426*(1+rvanilla06)^0.5)/A42stdlife))</f>
        <v>0</v>
      </c>
      <c r="BF656" s="251">
        <f ca="1">IF(A42stdlife="n/a","n/a",IF(BF$3&gt;(A42stdlife+$E656),('PTRM input'!$L$426*(1+rvanilla06)^0.5)-SUM($L656:BE656),('PTRM input'!$L$426*(1+rvanilla06)^0.5)/A42stdlife))</f>
        <v>0</v>
      </c>
      <c r="BG656" s="251">
        <f ca="1">IF(A42stdlife="n/a","n/a",IF(BG$3&gt;(A42stdlife+$E656),('PTRM input'!$L$426*(1+rvanilla06)^0.5)-SUM($L656:BF656),('PTRM input'!$L$426*(1+rvanilla06)^0.5)/A42stdlife))</f>
        <v>0</v>
      </c>
      <c r="BH656" s="251">
        <f ca="1">IF(A42stdlife="n/a","n/a",IF(BH$3&gt;(A42stdlife+$E656),('PTRM input'!$L$426*(1+rvanilla06)^0.5)-SUM($L656:BG656),('PTRM input'!$L$426*(1+rvanilla06)^0.5)/A42stdlife))</f>
        <v>0</v>
      </c>
      <c r="BI656" s="251">
        <f ca="1">IF(A42stdlife="n/a","n/a",IF(BI$3&gt;(A42stdlife+$E656),('PTRM input'!$L$426*(1+rvanilla06)^0.5)-SUM($L656:BH656),('PTRM input'!$L$426*(1+rvanilla06)^0.5)/A42stdlife))</f>
        <v>0</v>
      </c>
      <c r="BJ656" s="116"/>
      <c r="BK656" s="116"/>
      <c r="BL656" s="116"/>
      <c r="BM656" s="116"/>
    </row>
    <row r="657" spans="1:65" hidden="1" outlineLevel="2">
      <c r="A657" s="116"/>
      <c r="B657" s="19"/>
      <c r="C657" s="18"/>
      <c r="D657" s="760"/>
      <c r="E657" s="86">
        <v>7</v>
      </c>
      <c r="F657" s="259"/>
      <c r="G657" s="434"/>
      <c r="H657" s="435"/>
      <c r="I657" s="435"/>
      <c r="J657" s="435"/>
      <c r="K657" s="435"/>
      <c r="L657" s="435"/>
      <c r="M657" s="619"/>
      <c r="N657" s="433">
        <f ca="1">IF(A42stdlife="n/a","n/a",IF(N$3&gt;(A42stdlife+$E657),('PTRM input'!$M$426*(1+rvanilla07)^0.5)-SUM($M657:M657),('PTRM input'!$M$426*(1+rvanilla07)^0.5)/A42stdlife))</f>
        <v>0</v>
      </c>
      <c r="O657" s="433">
        <f ca="1">IF(A42stdlife="n/a","n/a",IF(O$3&gt;(A42stdlife+$E657),('PTRM input'!$M$426*(1+rvanilla07)^0.5)-SUM($M657:N657),('PTRM input'!$M$426*(1+rvanilla07)^0.5)/A42stdlife))</f>
        <v>0</v>
      </c>
      <c r="P657" s="433">
        <f ca="1">IF(A42stdlife="n/a","n/a",IF(P$3&gt;(A42stdlife+$E657),('PTRM input'!$M$426*(1+rvanilla07)^0.5)-SUM($M657:O657),('PTRM input'!$M$426*(1+rvanilla07)^0.5)/A42stdlife))</f>
        <v>0</v>
      </c>
      <c r="Q657" s="433">
        <f ca="1">IF(A42stdlife="n/a","n/a",IF(Q$3&gt;(A42stdlife+$E657),('PTRM input'!$M$426*(1+rvanilla07)^0.5)-SUM($M657:P657),('PTRM input'!$M$426*(1+rvanilla07)^0.5)/A42stdlife))</f>
        <v>0</v>
      </c>
      <c r="R657" s="251">
        <f ca="1">IF(A42stdlife="n/a","n/a",IF(R$3&gt;(A42stdlife+$E657),('PTRM input'!$M$426*(1+rvanilla07)^0.5)-SUM($M657:Q657),('PTRM input'!$M$426*(1+rvanilla07)^0.5)/A42stdlife))</f>
        <v>0</v>
      </c>
      <c r="S657" s="251">
        <f ca="1">IF(A42stdlife="n/a","n/a",IF(S$3&gt;(A42stdlife+$E657),('PTRM input'!$M$426*(1+rvanilla07)^0.5)-SUM($M657:R657),('PTRM input'!$M$426*(1+rvanilla07)^0.5)/A42stdlife))</f>
        <v>0</v>
      </c>
      <c r="T657" s="251">
        <f ca="1">IF(A42stdlife="n/a","n/a",IF(T$3&gt;(A42stdlife+$E657),('PTRM input'!$M$426*(1+rvanilla07)^0.5)-SUM($M657:S657),('PTRM input'!$M$426*(1+rvanilla07)^0.5)/A42stdlife))</f>
        <v>0</v>
      </c>
      <c r="U657" s="251">
        <f ca="1">IF(A42stdlife="n/a","n/a",IF(U$3&gt;(A42stdlife+$E657),('PTRM input'!$M$426*(1+rvanilla07)^0.5)-SUM($M657:T657),('PTRM input'!$M$426*(1+rvanilla07)^0.5)/A42stdlife))</f>
        <v>0</v>
      </c>
      <c r="V657" s="251">
        <f ca="1">IF(A42stdlife="n/a","n/a",IF(V$3&gt;(A42stdlife+$E657),('PTRM input'!$M$426*(1+rvanilla07)^0.5)-SUM($M657:U657),('PTRM input'!$M$426*(1+rvanilla07)^0.5)/A42stdlife))</f>
        <v>0</v>
      </c>
      <c r="W657" s="251">
        <f ca="1">IF(A42stdlife="n/a","n/a",IF(W$3&gt;(A42stdlife+$E657),('PTRM input'!$M$426*(1+rvanilla07)^0.5)-SUM($M657:V657),('PTRM input'!$M$426*(1+rvanilla07)^0.5)/A42stdlife))</f>
        <v>0</v>
      </c>
      <c r="X657" s="251">
        <f ca="1">IF(A42stdlife="n/a","n/a",IF(X$3&gt;(A42stdlife+$E657),('PTRM input'!$M$426*(1+rvanilla07)^0.5)-SUM($M657:W657),('PTRM input'!$M$426*(1+rvanilla07)^0.5)/A42stdlife))</f>
        <v>0</v>
      </c>
      <c r="Y657" s="251">
        <f ca="1">IF(A42stdlife="n/a","n/a",IF(Y$3&gt;(A42stdlife+$E657),('PTRM input'!$M$426*(1+rvanilla07)^0.5)-SUM($M657:X657),('PTRM input'!$M$426*(1+rvanilla07)^0.5)/A42stdlife))</f>
        <v>0</v>
      </c>
      <c r="Z657" s="251">
        <f ca="1">IF(A42stdlife="n/a","n/a",IF(Z$3&gt;(A42stdlife+$E657),('PTRM input'!$M$426*(1+rvanilla07)^0.5)-SUM($M657:Y657),('PTRM input'!$M$426*(1+rvanilla07)^0.5)/A42stdlife))</f>
        <v>0</v>
      </c>
      <c r="AA657" s="251">
        <f ca="1">IF(A42stdlife="n/a","n/a",IF(AA$3&gt;(A42stdlife+$E657),('PTRM input'!$M$426*(1+rvanilla07)^0.5)-SUM($M657:Z657),('PTRM input'!$M$426*(1+rvanilla07)^0.5)/A42stdlife))</f>
        <v>0</v>
      </c>
      <c r="AB657" s="251">
        <f ca="1">IF(A42stdlife="n/a","n/a",IF(AB$3&gt;(A42stdlife+$E657),('PTRM input'!$M$426*(1+rvanilla07)^0.5)-SUM($M657:AA657),('PTRM input'!$M$426*(1+rvanilla07)^0.5)/A42stdlife))</f>
        <v>0</v>
      </c>
      <c r="AC657" s="251">
        <f ca="1">IF(A42stdlife="n/a","n/a",IF(AC$3&gt;(A42stdlife+$E657),('PTRM input'!$M$426*(1+rvanilla07)^0.5)-SUM($M657:AB657),('PTRM input'!$M$426*(1+rvanilla07)^0.5)/A42stdlife))</f>
        <v>0</v>
      </c>
      <c r="AD657" s="251">
        <f ca="1">IF(A42stdlife="n/a","n/a",IF(AD$3&gt;(A42stdlife+$E657),('PTRM input'!$M$426*(1+rvanilla07)^0.5)-SUM($M657:AC657),('PTRM input'!$M$426*(1+rvanilla07)^0.5)/A42stdlife))</f>
        <v>0</v>
      </c>
      <c r="AE657" s="251">
        <f ca="1">IF(A42stdlife="n/a","n/a",IF(AE$3&gt;(A42stdlife+$E657),('PTRM input'!$M$426*(1+rvanilla07)^0.5)-SUM($M657:AD657),('PTRM input'!$M$426*(1+rvanilla07)^0.5)/A42stdlife))</f>
        <v>0</v>
      </c>
      <c r="AF657" s="251">
        <f ca="1">IF(A42stdlife="n/a","n/a",IF(AF$3&gt;(A42stdlife+$E657),('PTRM input'!$M$426*(1+rvanilla07)^0.5)-SUM($M657:AE657),('PTRM input'!$M$426*(1+rvanilla07)^0.5)/A42stdlife))</f>
        <v>0</v>
      </c>
      <c r="AG657" s="251">
        <f ca="1">IF(A42stdlife="n/a","n/a",IF(AG$3&gt;(A42stdlife+$E657),('PTRM input'!$M$426*(1+rvanilla07)^0.5)-SUM($M657:AF657),('PTRM input'!$M$426*(1+rvanilla07)^0.5)/A42stdlife))</f>
        <v>0</v>
      </c>
      <c r="AH657" s="251">
        <f ca="1">IF(A42stdlife="n/a","n/a",IF(AH$3&gt;(A42stdlife+$E657),('PTRM input'!$M$426*(1+rvanilla07)^0.5)-SUM($M657:AG657),('PTRM input'!$M$426*(1+rvanilla07)^0.5)/A42stdlife))</f>
        <v>0</v>
      </c>
      <c r="AI657" s="251">
        <f ca="1">IF(A42stdlife="n/a","n/a",IF(AI$3&gt;(A42stdlife+$E657),('PTRM input'!$M$426*(1+rvanilla07)^0.5)-SUM($M657:AH657),('PTRM input'!$M$426*(1+rvanilla07)^0.5)/A42stdlife))</f>
        <v>0</v>
      </c>
      <c r="AJ657" s="251">
        <f ca="1">IF(A42stdlife="n/a","n/a",IF(AJ$3&gt;(A42stdlife+$E657),('PTRM input'!$M$426*(1+rvanilla07)^0.5)-SUM($M657:AI657),('PTRM input'!$M$426*(1+rvanilla07)^0.5)/A42stdlife))</f>
        <v>0</v>
      </c>
      <c r="AK657" s="251">
        <f ca="1">IF(A42stdlife="n/a","n/a",IF(AK$3&gt;(A42stdlife+$E657),('PTRM input'!$M$426*(1+rvanilla07)^0.5)-SUM($M657:AJ657),('PTRM input'!$M$426*(1+rvanilla07)^0.5)/A42stdlife))</f>
        <v>0</v>
      </c>
      <c r="AL657" s="251">
        <f ca="1">IF(A42stdlife="n/a","n/a",IF(AL$3&gt;(A42stdlife+$E657),('PTRM input'!$M$426*(1+rvanilla07)^0.5)-SUM($M657:AK657),('PTRM input'!$M$426*(1+rvanilla07)^0.5)/A42stdlife))</f>
        <v>0</v>
      </c>
      <c r="AM657" s="251">
        <f ca="1">IF(A42stdlife="n/a","n/a",IF(AM$3&gt;(A42stdlife+$E657),('PTRM input'!$M$426*(1+rvanilla07)^0.5)-SUM($M657:AL657),('PTRM input'!$M$426*(1+rvanilla07)^0.5)/A42stdlife))</f>
        <v>0</v>
      </c>
      <c r="AN657" s="251">
        <f ca="1">IF(A42stdlife="n/a","n/a",IF(AN$3&gt;(A42stdlife+$E657),('PTRM input'!$M$426*(1+rvanilla07)^0.5)-SUM($M657:AM657),('PTRM input'!$M$426*(1+rvanilla07)^0.5)/A42stdlife))</f>
        <v>0</v>
      </c>
      <c r="AO657" s="251">
        <f ca="1">IF(A42stdlife="n/a","n/a",IF(AO$3&gt;(A42stdlife+$E657),('PTRM input'!$M$426*(1+rvanilla07)^0.5)-SUM($M657:AN657),('PTRM input'!$M$426*(1+rvanilla07)^0.5)/A42stdlife))</f>
        <v>0</v>
      </c>
      <c r="AP657" s="251">
        <f ca="1">IF(A42stdlife="n/a","n/a",IF(AP$3&gt;(A42stdlife+$E657),('PTRM input'!$M$426*(1+rvanilla07)^0.5)-SUM($M657:AO657),('PTRM input'!$M$426*(1+rvanilla07)^0.5)/A42stdlife))</f>
        <v>0</v>
      </c>
      <c r="AQ657" s="251">
        <f ca="1">IF(A42stdlife="n/a","n/a",IF(AQ$3&gt;(A42stdlife+$E657),('PTRM input'!$M$426*(1+rvanilla07)^0.5)-SUM($M657:AP657),('PTRM input'!$M$426*(1+rvanilla07)^0.5)/A42stdlife))</f>
        <v>0</v>
      </c>
      <c r="AR657" s="251">
        <f ca="1">IF(A42stdlife="n/a","n/a",IF(AR$3&gt;(A42stdlife+$E657),('PTRM input'!$M$426*(1+rvanilla07)^0.5)-SUM($M657:AQ657),('PTRM input'!$M$426*(1+rvanilla07)^0.5)/A42stdlife))</f>
        <v>0</v>
      </c>
      <c r="AS657" s="251">
        <f ca="1">IF(A42stdlife="n/a","n/a",IF(AS$3&gt;(A42stdlife+$E657),('PTRM input'!$M$426*(1+rvanilla07)^0.5)-SUM($M657:AR657),('PTRM input'!$M$426*(1+rvanilla07)^0.5)/A42stdlife))</f>
        <v>0</v>
      </c>
      <c r="AT657" s="251">
        <f ca="1">IF(A42stdlife="n/a","n/a",IF(AT$3&gt;(A42stdlife+$E657),('PTRM input'!$M$426*(1+rvanilla07)^0.5)-SUM($M657:AS657),('PTRM input'!$M$426*(1+rvanilla07)^0.5)/A42stdlife))</f>
        <v>0</v>
      </c>
      <c r="AU657" s="251">
        <f ca="1">IF(A42stdlife="n/a","n/a",IF(AU$3&gt;(A42stdlife+$E657),('PTRM input'!$M$426*(1+rvanilla07)^0.5)-SUM($M657:AT657),('PTRM input'!$M$426*(1+rvanilla07)^0.5)/A42stdlife))</f>
        <v>0</v>
      </c>
      <c r="AV657" s="251">
        <f ca="1">IF(A42stdlife="n/a","n/a",IF(AV$3&gt;(A42stdlife+$E657),('PTRM input'!$M$426*(1+rvanilla07)^0.5)-SUM($M657:AU657),('PTRM input'!$M$426*(1+rvanilla07)^0.5)/A42stdlife))</f>
        <v>0</v>
      </c>
      <c r="AW657" s="251">
        <f ca="1">IF(A42stdlife="n/a","n/a",IF(AW$3&gt;(A42stdlife+$E657),('PTRM input'!$M$426*(1+rvanilla07)^0.5)-SUM($M657:AV657),('PTRM input'!$M$426*(1+rvanilla07)^0.5)/A42stdlife))</f>
        <v>0</v>
      </c>
      <c r="AX657" s="251">
        <f ca="1">IF(A42stdlife="n/a","n/a",IF(AX$3&gt;(A42stdlife+$E657),('PTRM input'!$M$426*(1+rvanilla07)^0.5)-SUM($M657:AW657),('PTRM input'!$M$426*(1+rvanilla07)^0.5)/A42stdlife))</f>
        <v>0</v>
      </c>
      <c r="AY657" s="251">
        <f ca="1">IF(A42stdlife="n/a","n/a",IF(AY$3&gt;(A42stdlife+$E657),('PTRM input'!$M$426*(1+rvanilla07)^0.5)-SUM($M657:AX657),('PTRM input'!$M$426*(1+rvanilla07)^0.5)/A42stdlife))</f>
        <v>0</v>
      </c>
      <c r="AZ657" s="251">
        <f ca="1">IF(A42stdlife="n/a","n/a",IF(AZ$3&gt;(A42stdlife+$E657),('PTRM input'!$M$426*(1+rvanilla07)^0.5)-SUM($M657:AY657),('PTRM input'!$M$426*(1+rvanilla07)^0.5)/A42stdlife))</f>
        <v>0</v>
      </c>
      <c r="BA657" s="251">
        <f ca="1">IF(A42stdlife="n/a","n/a",IF(BA$3&gt;(A42stdlife+$E657),('PTRM input'!$M$426*(1+rvanilla07)^0.5)-SUM($M657:AZ657),('PTRM input'!$M$426*(1+rvanilla07)^0.5)/A42stdlife))</f>
        <v>0</v>
      </c>
      <c r="BB657" s="251">
        <f ca="1">IF(A42stdlife="n/a","n/a",IF(BB$3&gt;(A42stdlife+$E657),('PTRM input'!$M$426*(1+rvanilla07)^0.5)-SUM($M657:BA657),('PTRM input'!$M$426*(1+rvanilla07)^0.5)/A42stdlife))</f>
        <v>0</v>
      </c>
      <c r="BC657" s="251">
        <f ca="1">IF(A42stdlife="n/a","n/a",IF(BC$3&gt;(A42stdlife+$E657),('PTRM input'!$M$426*(1+rvanilla07)^0.5)-SUM($M657:BB657),('PTRM input'!$M$426*(1+rvanilla07)^0.5)/A42stdlife))</f>
        <v>0</v>
      </c>
      <c r="BD657" s="251">
        <f ca="1">IF(A42stdlife="n/a","n/a",IF(BD$3&gt;(A42stdlife+$E657),('PTRM input'!$M$426*(1+rvanilla07)^0.5)-SUM($M657:BC657),('PTRM input'!$M$426*(1+rvanilla07)^0.5)/A42stdlife))</f>
        <v>0</v>
      </c>
      <c r="BE657" s="251">
        <f ca="1">IF(A42stdlife="n/a","n/a",IF(BE$3&gt;(A42stdlife+$E657),('PTRM input'!$M$426*(1+rvanilla07)^0.5)-SUM($M657:BD657),('PTRM input'!$M$426*(1+rvanilla07)^0.5)/A42stdlife))</f>
        <v>0</v>
      </c>
      <c r="BF657" s="251">
        <f ca="1">IF(A42stdlife="n/a","n/a",IF(BF$3&gt;(A42stdlife+$E657),('PTRM input'!$M$426*(1+rvanilla07)^0.5)-SUM($M657:BE657),('PTRM input'!$M$426*(1+rvanilla07)^0.5)/A42stdlife))</f>
        <v>0</v>
      </c>
      <c r="BG657" s="251">
        <f ca="1">IF(A42stdlife="n/a","n/a",IF(BG$3&gt;(A42stdlife+$E657),('PTRM input'!$M$426*(1+rvanilla07)^0.5)-SUM($M657:BF657),('PTRM input'!$M$426*(1+rvanilla07)^0.5)/A42stdlife))</f>
        <v>0</v>
      </c>
      <c r="BH657" s="251">
        <f ca="1">IF(A42stdlife="n/a","n/a",IF(BH$3&gt;(A42stdlife+$E657),('PTRM input'!$M$426*(1+rvanilla07)^0.5)-SUM($M657:BG657),('PTRM input'!$M$426*(1+rvanilla07)^0.5)/A42stdlife))</f>
        <v>0</v>
      </c>
      <c r="BI657" s="251">
        <f ca="1">IF(A42stdlife="n/a","n/a",IF(BI$3&gt;(A42stdlife+$E657),('PTRM input'!$M$426*(1+rvanilla07)^0.5)-SUM($M657:BH657),('PTRM input'!$M$426*(1+rvanilla07)^0.5)/A42stdlife))</f>
        <v>0</v>
      </c>
      <c r="BJ657" s="116"/>
      <c r="BK657" s="116"/>
      <c r="BL657" s="116"/>
      <c r="BM657" s="116"/>
    </row>
    <row r="658" spans="1:65" hidden="1" outlineLevel="2">
      <c r="A658" s="116"/>
      <c r="B658" s="19"/>
      <c r="C658" s="18"/>
      <c r="D658" s="760"/>
      <c r="E658" s="86">
        <v>8</v>
      </c>
      <c r="F658" s="259"/>
      <c r="G658" s="434"/>
      <c r="H658" s="435"/>
      <c r="I658" s="435"/>
      <c r="J658" s="435"/>
      <c r="K658" s="435"/>
      <c r="L658" s="435"/>
      <c r="M658" s="435"/>
      <c r="N658" s="619"/>
      <c r="O658" s="433">
        <f ca="1">IF(A42stdlife="n/a","n/a",IF(O$3&gt;(A42stdlife+$E658),('PTRM input'!$N$426*(1+rvanilla08)^0.5)-SUM($N658:N658),('PTRM input'!$N$426*(1+rvanilla08)^0.5)/A42stdlife))</f>
        <v>0</v>
      </c>
      <c r="P658" s="433">
        <f ca="1">IF(A42stdlife="n/a","n/a",IF(P$3&gt;(A42stdlife+$E658),('PTRM input'!$N$426*(1+rvanilla08)^0.5)-SUM($N658:O658),('PTRM input'!$N$426*(1+rvanilla08)^0.5)/A42stdlife))</f>
        <v>0</v>
      </c>
      <c r="Q658" s="433">
        <f ca="1">IF(A42stdlife="n/a","n/a",IF(Q$3&gt;(A42stdlife+$E658),('PTRM input'!$N$426*(1+rvanilla08)^0.5)-SUM($N658:P658),('PTRM input'!$N$426*(1+rvanilla08)^0.5)/A42stdlife))</f>
        <v>0</v>
      </c>
      <c r="R658" s="251">
        <f ca="1">IF(A42stdlife="n/a","n/a",IF(R$3&gt;(A42stdlife+$E658),('PTRM input'!$N$426*(1+rvanilla08)^0.5)-SUM($N658:Q658),('PTRM input'!$N$426*(1+rvanilla08)^0.5)/A42stdlife))</f>
        <v>0</v>
      </c>
      <c r="S658" s="251">
        <f ca="1">IF(A42stdlife="n/a","n/a",IF(S$3&gt;(A42stdlife+$E658),('PTRM input'!$N$426*(1+rvanilla08)^0.5)-SUM($N658:R658),('PTRM input'!$N$426*(1+rvanilla08)^0.5)/A42stdlife))</f>
        <v>0</v>
      </c>
      <c r="T658" s="251">
        <f ca="1">IF(A42stdlife="n/a","n/a",IF(T$3&gt;(A42stdlife+$E658),('PTRM input'!$N$426*(1+rvanilla08)^0.5)-SUM($N658:S658),('PTRM input'!$N$426*(1+rvanilla08)^0.5)/A42stdlife))</f>
        <v>0</v>
      </c>
      <c r="U658" s="251">
        <f ca="1">IF(A42stdlife="n/a","n/a",IF(U$3&gt;(A42stdlife+$E658),('PTRM input'!$N$426*(1+rvanilla08)^0.5)-SUM($N658:T658),('PTRM input'!$N$426*(1+rvanilla08)^0.5)/A42stdlife))</f>
        <v>0</v>
      </c>
      <c r="V658" s="251">
        <f ca="1">IF(A42stdlife="n/a","n/a",IF(V$3&gt;(A42stdlife+$E658),('PTRM input'!$N$426*(1+rvanilla08)^0.5)-SUM($N658:U658),('PTRM input'!$N$426*(1+rvanilla08)^0.5)/A42stdlife))</f>
        <v>0</v>
      </c>
      <c r="W658" s="251">
        <f ca="1">IF(A42stdlife="n/a","n/a",IF(W$3&gt;(A42stdlife+$E658),('PTRM input'!$N$426*(1+rvanilla08)^0.5)-SUM($N658:V658),('PTRM input'!$N$426*(1+rvanilla08)^0.5)/A42stdlife))</f>
        <v>0</v>
      </c>
      <c r="X658" s="251">
        <f ca="1">IF(A42stdlife="n/a","n/a",IF(X$3&gt;(A42stdlife+$E658),('PTRM input'!$N$426*(1+rvanilla08)^0.5)-SUM($N658:W658),('PTRM input'!$N$426*(1+rvanilla08)^0.5)/A42stdlife))</f>
        <v>0</v>
      </c>
      <c r="Y658" s="251">
        <f ca="1">IF(A42stdlife="n/a","n/a",IF(Y$3&gt;(A42stdlife+$E658),('PTRM input'!$N$426*(1+rvanilla08)^0.5)-SUM($N658:X658),('PTRM input'!$N$426*(1+rvanilla08)^0.5)/A42stdlife))</f>
        <v>0</v>
      </c>
      <c r="Z658" s="251">
        <f ca="1">IF(A42stdlife="n/a","n/a",IF(Z$3&gt;(A42stdlife+$E658),('PTRM input'!$N$426*(1+rvanilla08)^0.5)-SUM($N658:Y658),('PTRM input'!$N$426*(1+rvanilla08)^0.5)/A42stdlife))</f>
        <v>0</v>
      </c>
      <c r="AA658" s="251">
        <f ca="1">IF(A42stdlife="n/a","n/a",IF(AA$3&gt;(A42stdlife+$E658),('PTRM input'!$N$426*(1+rvanilla08)^0.5)-SUM($N658:Z658),('PTRM input'!$N$426*(1+rvanilla08)^0.5)/A42stdlife))</f>
        <v>0</v>
      </c>
      <c r="AB658" s="251">
        <f ca="1">IF(A42stdlife="n/a","n/a",IF(AB$3&gt;(A42stdlife+$E658),('PTRM input'!$N$426*(1+rvanilla08)^0.5)-SUM($N658:AA658),('PTRM input'!$N$426*(1+rvanilla08)^0.5)/A42stdlife))</f>
        <v>0</v>
      </c>
      <c r="AC658" s="251">
        <f ca="1">IF(A42stdlife="n/a","n/a",IF(AC$3&gt;(A42stdlife+$E658),('PTRM input'!$N$426*(1+rvanilla08)^0.5)-SUM($N658:AB658),('PTRM input'!$N$426*(1+rvanilla08)^0.5)/A42stdlife))</f>
        <v>0</v>
      </c>
      <c r="AD658" s="251">
        <f ca="1">IF(A42stdlife="n/a","n/a",IF(AD$3&gt;(A42stdlife+$E658),('PTRM input'!$N$426*(1+rvanilla08)^0.5)-SUM($N658:AC658),('PTRM input'!$N$426*(1+rvanilla08)^0.5)/A42stdlife))</f>
        <v>0</v>
      </c>
      <c r="AE658" s="251">
        <f ca="1">IF(A42stdlife="n/a","n/a",IF(AE$3&gt;(A42stdlife+$E658),('PTRM input'!$N$426*(1+rvanilla08)^0.5)-SUM($N658:AD658),('PTRM input'!$N$426*(1+rvanilla08)^0.5)/A42stdlife))</f>
        <v>0</v>
      </c>
      <c r="AF658" s="251">
        <f ca="1">IF(A42stdlife="n/a","n/a",IF(AF$3&gt;(A42stdlife+$E658),('PTRM input'!$N$426*(1+rvanilla08)^0.5)-SUM($N658:AE658),('PTRM input'!$N$426*(1+rvanilla08)^0.5)/A42stdlife))</f>
        <v>0</v>
      </c>
      <c r="AG658" s="251">
        <f ca="1">IF(A42stdlife="n/a","n/a",IF(AG$3&gt;(A42stdlife+$E658),('PTRM input'!$N$426*(1+rvanilla08)^0.5)-SUM($N658:AF658),('PTRM input'!$N$426*(1+rvanilla08)^0.5)/A42stdlife))</f>
        <v>0</v>
      </c>
      <c r="AH658" s="251">
        <f ca="1">IF(A42stdlife="n/a","n/a",IF(AH$3&gt;(A42stdlife+$E658),('PTRM input'!$N$426*(1+rvanilla08)^0.5)-SUM($N658:AG658),('PTRM input'!$N$426*(1+rvanilla08)^0.5)/A42stdlife))</f>
        <v>0</v>
      </c>
      <c r="AI658" s="251">
        <f ca="1">IF(A42stdlife="n/a","n/a",IF(AI$3&gt;(A42stdlife+$E658),('PTRM input'!$N$426*(1+rvanilla08)^0.5)-SUM($N658:AH658),('PTRM input'!$N$426*(1+rvanilla08)^0.5)/A42stdlife))</f>
        <v>0</v>
      </c>
      <c r="AJ658" s="251">
        <f ca="1">IF(A42stdlife="n/a","n/a",IF(AJ$3&gt;(A42stdlife+$E658),('PTRM input'!$N$426*(1+rvanilla08)^0.5)-SUM($N658:AI658),('PTRM input'!$N$426*(1+rvanilla08)^0.5)/A42stdlife))</f>
        <v>0</v>
      </c>
      <c r="AK658" s="251">
        <f ca="1">IF(A42stdlife="n/a","n/a",IF(AK$3&gt;(A42stdlife+$E658),('PTRM input'!$N$426*(1+rvanilla08)^0.5)-SUM($N658:AJ658),('PTRM input'!$N$426*(1+rvanilla08)^0.5)/A42stdlife))</f>
        <v>0</v>
      </c>
      <c r="AL658" s="251">
        <f ca="1">IF(A42stdlife="n/a","n/a",IF(AL$3&gt;(A42stdlife+$E658),('PTRM input'!$N$426*(1+rvanilla08)^0.5)-SUM($N658:AK658),('PTRM input'!$N$426*(1+rvanilla08)^0.5)/A42stdlife))</f>
        <v>0</v>
      </c>
      <c r="AM658" s="251">
        <f ca="1">IF(A42stdlife="n/a","n/a",IF(AM$3&gt;(A42stdlife+$E658),('PTRM input'!$N$426*(1+rvanilla08)^0.5)-SUM($N658:AL658),('PTRM input'!$N$426*(1+rvanilla08)^0.5)/A42stdlife))</f>
        <v>0</v>
      </c>
      <c r="AN658" s="251">
        <f ca="1">IF(A42stdlife="n/a","n/a",IF(AN$3&gt;(A42stdlife+$E658),('PTRM input'!$N$426*(1+rvanilla08)^0.5)-SUM($N658:AM658),('PTRM input'!$N$426*(1+rvanilla08)^0.5)/A42stdlife))</f>
        <v>0</v>
      </c>
      <c r="AO658" s="251">
        <f ca="1">IF(A42stdlife="n/a","n/a",IF(AO$3&gt;(A42stdlife+$E658),('PTRM input'!$N$426*(1+rvanilla08)^0.5)-SUM($N658:AN658),('PTRM input'!$N$426*(1+rvanilla08)^0.5)/A42stdlife))</f>
        <v>0</v>
      </c>
      <c r="AP658" s="251">
        <f ca="1">IF(A42stdlife="n/a","n/a",IF(AP$3&gt;(A42stdlife+$E658),('PTRM input'!$N$426*(1+rvanilla08)^0.5)-SUM($N658:AO658),('PTRM input'!$N$426*(1+rvanilla08)^0.5)/A42stdlife))</f>
        <v>0</v>
      </c>
      <c r="AQ658" s="251">
        <f ca="1">IF(A42stdlife="n/a","n/a",IF(AQ$3&gt;(A42stdlife+$E658),('PTRM input'!$N$426*(1+rvanilla08)^0.5)-SUM($N658:AP658),('PTRM input'!$N$426*(1+rvanilla08)^0.5)/A42stdlife))</f>
        <v>0</v>
      </c>
      <c r="AR658" s="251">
        <f ca="1">IF(A42stdlife="n/a","n/a",IF(AR$3&gt;(A42stdlife+$E658),('PTRM input'!$N$426*(1+rvanilla08)^0.5)-SUM($N658:AQ658),('PTRM input'!$N$426*(1+rvanilla08)^0.5)/A42stdlife))</f>
        <v>0</v>
      </c>
      <c r="AS658" s="251">
        <f ca="1">IF(A42stdlife="n/a","n/a",IF(AS$3&gt;(A42stdlife+$E658),('PTRM input'!$N$426*(1+rvanilla08)^0.5)-SUM($N658:AR658),('PTRM input'!$N$426*(1+rvanilla08)^0.5)/A42stdlife))</f>
        <v>0</v>
      </c>
      <c r="AT658" s="251">
        <f ca="1">IF(A42stdlife="n/a","n/a",IF(AT$3&gt;(A42stdlife+$E658),('PTRM input'!$N$426*(1+rvanilla08)^0.5)-SUM($N658:AS658),('PTRM input'!$N$426*(1+rvanilla08)^0.5)/A42stdlife))</f>
        <v>0</v>
      </c>
      <c r="AU658" s="251">
        <f ca="1">IF(A42stdlife="n/a","n/a",IF(AU$3&gt;(A42stdlife+$E658),('PTRM input'!$N$426*(1+rvanilla08)^0.5)-SUM($N658:AT658),('PTRM input'!$N$426*(1+rvanilla08)^0.5)/A42stdlife))</f>
        <v>0</v>
      </c>
      <c r="AV658" s="251">
        <f ca="1">IF(A42stdlife="n/a","n/a",IF(AV$3&gt;(A42stdlife+$E658),('PTRM input'!$N$426*(1+rvanilla08)^0.5)-SUM($N658:AU658),('PTRM input'!$N$426*(1+rvanilla08)^0.5)/A42stdlife))</f>
        <v>0</v>
      </c>
      <c r="AW658" s="251">
        <f ca="1">IF(A42stdlife="n/a","n/a",IF(AW$3&gt;(A42stdlife+$E658),('PTRM input'!$N$426*(1+rvanilla08)^0.5)-SUM($N658:AV658),('PTRM input'!$N$426*(1+rvanilla08)^0.5)/A42stdlife))</f>
        <v>0</v>
      </c>
      <c r="AX658" s="251">
        <f ca="1">IF(A42stdlife="n/a","n/a",IF(AX$3&gt;(A42stdlife+$E658),('PTRM input'!$N$426*(1+rvanilla08)^0.5)-SUM($N658:AW658),('PTRM input'!$N$426*(1+rvanilla08)^0.5)/A42stdlife))</f>
        <v>0</v>
      </c>
      <c r="AY658" s="251">
        <f ca="1">IF(A42stdlife="n/a","n/a",IF(AY$3&gt;(A42stdlife+$E658),('PTRM input'!$N$426*(1+rvanilla08)^0.5)-SUM($N658:AX658),('PTRM input'!$N$426*(1+rvanilla08)^0.5)/A42stdlife))</f>
        <v>0</v>
      </c>
      <c r="AZ658" s="251">
        <f ca="1">IF(A42stdlife="n/a","n/a",IF(AZ$3&gt;(A42stdlife+$E658),('PTRM input'!$N$426*(1+rvanilla08)^0.5)-SUM($N658:AY658),('PTRM input'!$N$426*(1+rvanilla08)^0.5)/A42stdlife))</f>
        <v>0</v>
      </c>
      <c r="BA658" s="251">
        <f ca="1">IF(A42stdlife="n/a","n/a",IF(BA$3&gt;(A42stdlife+$E658),('PTRM input'!$N$426*(1+rvanilla08)^0.5)-SUM($N658:AZ658),('PTRM input'!$N$426*(1+rvanilla08)^0.5)/A42stdlife))</f>
        <v>0</v>
      </c>
      <c r="BB658" s="251">
        <f ca="1">IF(A42stdlife="n/a","n/a",IF(BB$3&gt;(A42stdlife+$E658),('PTRM input'!$N$426*(1+rvanilla08)^0.5)-SUM($N658:BA658),('PTRM input'!$N$426*(1+rvanilla08)^0.5)/A42stdlife))</f>
        <v>0</v>
      </c>
      <c r="BC658" s="251">
        <f ca="1">IF(A42stdlife="n/a","n/a",IF(BC$3&gt;(A42stdlife+$E658),('PTRM input'!$N$426*(1+rvanilla08)^0.5)-SUM($N658:BB658),('PTRM input'!$N$426*(1+rvanilla08)^0.5)/A42stdlife))</f>
        <v>0</v>
      </c>
      <c r="BD658" s="251">
        <f ca="1">IF(A42stdlife="n/a","n/a",IF(BD$3&gt;(A42stdlife+$E658),('PTRM input'!$N$426*(1+rvanilla08)^0.5)-SUM($N658:BC658),('PTRM input'!$N$426*(1+rvanilla08)^0.5)/A42stdlife))</f>
        <v>0</v>
      </c>
      <c r="BE658" s="251">
        <f ca="1">IF(A42stdlife="n/a","n/a",IF(BE$3&gt;(A42stdlife+$E658),('PTRM input'!$N$426*(1+rvanilla08)^0.5)-SUM($N658:BD658),('PTRM input'!$N$426*(1+rvanilla08)^0.5)/A42stdlife))</f>
        <v>0</v>
      </c>
      <c r="BF658" s="251">
        <f ca="1">IF(A42stdlife="n/a","n/a",IF(BF$3&gt;(A42stdlife+$E658),('PTRM input'!$N$426*(1+rvanilla08)^0.5)-SUM($N658:BE658),('PTRM input'!$N$426*(1+rvanilla08)^0.5)/A42stdlife))</f>
        <v>0</v>
      </c>
      <c r="BG658" s="251">
        <f ca="1">IF(A42stdlife="n/a","n/a",IF(BG$3&gt;(A42stdlife+$E658),('PTRM input'!$N$426*(1+rvanilla08)^0.5)-SUM($N658:BF658),('PTRM input'!$N$426*(1+rvanilla08)^0.5)/A42stdlife))</f>
        <v>0</v>
      </c>
      <c r="BH658" s="251">
        <f ca="1">IF(A42stdlife="n/a","n/a",IF(BH$3&gt;(A42stdlife+$E658),('PTRM input'!$N$426*(1+rvanilla08)^0.5)-SUM($N658:BG658),('PTRM input'!$N$426*(1+rvanilla08)^0.5)/A42stdlife))</f>
        <v>0</v>
      </c>
      <c r="BI658" s="251">
        <f ca="1">IF(A42stdlife="n/a","n/a",IF(BI$3&gt;(A42stdlife+$E658),('PTRM input'!$N$426*(1+rvanilla08)^0.5)-SUM($N658:BH658),('PTRM input'!$N$426*(1+rvanilla08)^0.5)/A42stdlife))</f>
        <v>0</v>
      </c>
      <c r="BJ658" s="116"/>
      <c r="BK658" s="116"/>
      <c r="BL658" s="116"/>
      <c r="BM658" s="116"/>
    </row>
    <row r="659" spans="1:65" hidden="1" outlineLevel="2">
      <c r="A659" s="116"/>
      <c r="B659" s="19"/>
      <c r="C659" s="18"/>
      <c r="D659" s="760"/>
      <c r="E659" s="86">
        <v>9</v>
      </c>
      <c r="F659" s="259"/>
      <c r="G659" s="434"/>
      <c r="H659" s="435"/>
      <c r="I659" s="435"/>
      <c r="J659" s="435"/>
      <c r="K659" s="435"/>
      <c r="L659" s="435"/>
      <c r="M659" s="435"/>
      <c r="N659" s="435"/>
      <c r="O659" s="619"/>
      <c r="P659" s="433">
        <f ca="1">IF(A42stdlife="n/a","n/a",IF(P$3&gt;(A42stdlife+$E659),('PTRM input'!$O$426*(1+rvanilla09)^0.5)-SUM($O659:O659),('PTRM input'!$O$426*(1+rvanilla09)^0.5)/A42stdlife))</f>
        <v>0</v>
      </c>
      <c r="Q659" s="433">
        <f ca="1">IF(A42stdlife="n/a","n/a",IF(Q$3&gt;(A42stdlife+$E659),('PTRM input'!$O$426*(1+rvanilla09)^0.5)-SUM($O659:P659),('PTRM input'!$O$426*(1+rvanilla09)^0.5)/A42stdlife))</f>
        <v>0</v>
      </c>
      <c r="R659" s="251">
        <f ca="1">IF(A42stdlife="n/a","n/a",IF(R$3&gt;(A42stdlife+$E659),('PTRM input'!$O$426*(1+rvanilla09)^0.5)-SUM($O659:Q659),('PTRM input'!$O$426*(1+rvanilla09)^0.5)/A42stdlife))</f>
        <v>0</v>
      </c>
      <c r="S659" s="251">
        <f ca="1">IF(A42stdlife="n/a","n/a",IF(S$3&gt;(A42stdlife+$E659),('PTRM input'!$O$426*(1+rvanilla09)^0.5)-SUM($O659:R659),('PTRM input'!$O$426*(1+rvanilla09)^0.5)/A42stdlife))</f>
        <v>0</v>
      </c>
      <c r="T659" s="251">
        <f ca="1">IF(A42stdlife="n/a","n/a",IF(T$3&gt;(A42stdlife+$E659),('PTRM input'!$O$426*(1+rvanilla09)^0.5)-SUM($O659:S659),('PTRM input'!$O$426*(1+rvanilla09)^0.5)/A42stdlife))</f>
        <v>0</v>
      </c>
      <c r="U659" s="251">
        <f ca="1">IF(A42stdlife="n/a","n/a",IF(U$3&gt;(A42stdlife+$E659),('PTRM input'!$O$426*(1+rvanilla09)^0.5)-SUM($O659:T659),('PTRM input'!$O$426*(1+rvanilla09)^0.5)/A42stdlife))</f>
        <v>0</v>
      </c>
      <c r="V659" s="251">
        <f ca="1">IF(A42stdlife="n/a","n/a",IF(V$3&gt;(A42stdlife+$E659),('PTRM input'!$O$426*(1+rvanilla09)^0.5)-SUM($O659:U659),('PTRM input'!$O$426*(1+rvanilla09)^0.5)/A42stdlife))</f>
        <v>0</v>
      </c>
      <c r="W659" s="251">
        <f ca="1">IF(A42stdlife="n/a","n/a",IF(W$3&gt;(A42stdlife+$E659),('PTRM input'!$O$426*(1+rvanilla09)^0.5)-SUM($O659:V659),('PTRM input'!$O$426*(1+rvanilla09)^0.5)/A42stdlife))</f>
        <v>0</v>
      </c>
      <c r="X659" s="251">
        <f ca="1">IF(A42stdlife="n/a","n/a",IF(X$3&gt;(A42stdlife+$E659),('PTRM input'!$O$426*(1+rvanilla09)^0.5)-SUM($O659:W659),('PTRM input'!$O$426*(1+rvanilla09)^0.5)/A42stdlife))</f>
        <v>0</v>
      </c>
      <c r="Y659" s="251">
        <f ca="1">IF(A42stdlife="n/a","n/a",IF(Y$3&gt;(A42stdlife+$E659),('PTRM input'!$O$426*(1+rvanilla09)^0.5)-SUM($O659:X659),('PTRM input'!$O$426*(1+rvanilla09)^0.5)/A42stdlife))</f>
        <v>0</v>
      </c>
      <c r="Z659" s="251">
        <f ca="1">IF(A42stdlife="n/a","n/a",IF(Z$3&gt;(A42stdlife+$E659),('PTRM input'!$O$426*(1+rvanilla09)^0.5)-SUM($O659:Y659),('PTRM input'!$O$426*(1+rvanilla09)^0.5)/A42stdlife))</f>
        <v>0</v>
      </c>
      <c r="AA659" s="251">
        <f ca="1">IF(A42stdlife="n/a","n/a",IF(AA$3&gt;(A42stdlife+$E659),('PTRM input'!$O$426*(1+rvanilla09)^0.5)-SUM($O659:Z659),('PTRM input'!$O$426*(1+rvanilla09)^0.5)/A42stdlife))</f>
        <v>0</v>
      </c>
      <c r="AB659" s="251">
        <f ca="1">IF(A42stdlife="n/a","n/a",IF(AB$3&gt;(A42stdlife+$E659),('PTRM input'!$O$426*(1+rvanilla09)^0.5)-SUM($O659:AA659),('PTRM input'!$O$426*(1+rvanilla09)^0.5)/A42stdlife))</f>
        <v>0</v>
      </c>
      <c r="AC659" s="251">
        <f ca="1">IF(A42stdlife="n/a","n/a",IF(AC$3&gt;(A42stdlife+$E659),('PTRM input'!$O$426*(1+rvanilla09)^0.5)-SUM($O659:AB659),('PTRM input'!$O$426*(1+rvanilla09)^0.5)/A42stdlife))</f>
        <v>0</v>
      </c>
      <c r="AD659" s="251">
        <f ca="1">IF(A42stdlife="n/a","n/a",IF(AD$3&gt;(A42stdlife+$E659),('PTRM input'!$O$426*(1+rvanilla09)^0.5)-SUM($O659:AC659),('PTRM input'!$O$426*(1+rvanilla09)^0.5)/A42stdlife))</f>
        <v>0</v>
      </c>
      <c r="AE659" s="251">
        <f ca="1">IF(A42stdlife="n/a","n/a",IF(AE$3&gt;(A42stdlife+$E659),('PTRM input'!$O$426*(1+rvanilla09)^0.5)-SUM($O659:AD659),('PTRM input'!$O$426*(1+rvanilla09)^0.5)/A42stdlife))</f>
        <v>0</v>
      </c>
      <c r="AF659" s="251">
        <f ca="1">IF(A42stdlife="n/a","n/a",IF(AF$3&gt;(A42stdlife+$E659),('PTRM input'!$O$426*(1+rvanilla09)^0.5)-SUM($O659:AE659),('PTRM input'!$O$426*(1+rvanilla09)^0.5)/A42stdlife))</f>
        <v>0</v>
      </c>
      <c r="AG659" s="251">
        <f ca="1">IF(A42stdlife="n/a","n/a",IF(AG$3&gt;(A42stdlife+$E659),('PTRM input'!$O$426*(1+rvanilla09)^0.5)-SUM($O659:AF659),('PTRM input'!$O$426*(1+rvanilla09)^0.5)/A42stdlife))</f>
        <v>0</v>
      </c>
      <c r="AH659" s="251">
        <f ca="1">IF(A42stdlife="n/a","n/a",IF(AH$3&gt;(A42stdlife+$E659),('PTRM input'!$O$426*(1+rvanilla09)^0.5)-SUM($O659:AG659),('PTRM input'!$O$426*(1+rvanilla09)^0.5)/A42stdlife))</f>
        <v>0</v>
      </c>
      <c r="AI659" s="251">
        <f ca="1">IF(A42stdlife="n/a","n/a",IF(AI$3&gt;(A42stdlife+$E659),('PTRM input'!$O$426*(1+rvanilla09)^0.5)-SUM($O659:AH659),('PTRM input'!$O$426*(1+rvanilla09)^0.5)/A42stdlife))</f>
        <v>0</v>
      </c>
      <c r="AJ659" s="251">
        <f ca="1">IF(A42stdlife="n/a","n/a",IF(AJ$3&gt;(A42stdlife+$E659),('PTRM input'!$O$426*(1+rvanilla09)^0.5)-SUM($O659:AI659),('PTRM input'!$O$426*(1+rvanilla09)^0.5)/A42stdlife))</f>
        <v>0</v>
      </c>
      <c r="AK659" s="251">
        <f ca="1">IF(A42stdlife="n/a","n/a",IF(AK$3&gt;(A42stdlife+$E659),('PTRM input'!$O$426*(1+rvanilla09)^0.5)-SUM($O659:AJ659),('PTRM input'!$O$426*(1+rvanilla09)^0.5)/A42stdlife))</f>
        <v>0</v>
      </c>
      <c r="AL659" s="251">
        <f ca="1">IF(A42stdlife="n/a","n/a",IF(AL$3&gt;(A42stdlife+$E659),('PTRM input'!$O$426*(1+rvanilla09)^0.5)-SUM($O659:AK659),('PTRM input'!$O$426*(1+rvanilla09)^0.5)/A42stdlife))</f>
        <v>0</v>
      </c>
      <c r="AM659" s="251">
        <f ca="1">IF(A42stdlife="n/a","n/a",IF(AM$3&gt;(A42stdlife+$E659),('PTRM input'!$O$426*(1+rvanilla09)^0.5)-SUM($O659:AL659),('PTRM input'!$O$426*(1+rvanilla09)^0.5)/A42stdlife))</f>
        <v>0</v>
      </c>
      <c r="AN659" s="251">
        <f ca="1">IF(A42stdlife="n/a","n/a",IF(AN$3&gt;(A42stdlife+$E659),('PTRM input'!$O$426*(1+rvanilla09)^0.5)-SUM($O659:AM659),('PTRM input'!$O$426*(1+rvanilla09)^0.5)/A42stdlife))</f>
        <v>0</v>
      </c>
      <c r="AO659" s="251">
        <f ca="1">IF(A42stdlife="n/a","n/a",IF(AO$3&gt;(A42stdlife+$E659),('PTRM input'!$O$426*(1+rvanilla09)^0.5)-SUM($O659:AN659),('PTRM input'!$O$426*(1+rvanilla09)^0.5)/A42stdlife))</f>
        <v>0</v>
      </c>
      <c r="AP659" s="251">
        <f ca="1">IF(A42stdlife="n/a","n/a",IF(AP$3&gt;(A42stdlife+$E659),('PTRM input'!$O$426*(1+rvanilla09)^0.5)-SUM($O659:AO659),('PTRM input'!$O$426*(1+rvanilla09)^0.5)/A42stdlife))</f>
        <v>0</v>
      </c>
      <c r="AQ659" s="251">
        <f ca="1">IF(A42stdlife="n/a","n/a",IF(AQ$3&gt;(A42stdlife+$E659),('PTRM input'!$O$426*(1+rvanilla09)^0.5)-SUM($O659:AP659),('PTRM input'!$O$426*(1+rvanilla09)^0.5)/A42stdlife))</f>
        <v>0</v>
      </c>
      <c r="AR659" s="251">
        <f ca="1">IF(A42stdlife="n/a","n/a",IF(AR$3&gt;(A42stdlife+$E659),('PTRM input'!$O$426*(1+rvanilla09)^0.5)-SUM($O659:AQ659),('PTRM input'!$O$426*(1+rvanilla09)^0.5)/A42stdlife))</f>
        <v>0</v>
      </c>
      <c r="AS659" s="251">
        <f ca="1">IF(A42stdlife="n/a","n/a",IF(AS$3&gt;(A42stdlife+$E659),('PTRM input'!$O$426*(1+rvanilla09)^0.5)-SUM($O659:AR659),('PTRM input'!$O$426*(1+rvanilla09)^0.5)/A42stdlife))</f>
        <v>0</v>
      </c>
      <c r="AT659" s="251">
        <f ca="1">IF(A42stdlife="n/a","n/a",IF(AT$3&gt;(A42stdlife+$E659),('PTRM input'!$O$426*(1+rvanilla09)^0.5)-SUM($O659:AS659),('PTRM input'!$O$426*(1+rvanilla09)^0.5)/A42stdlife))</f>
        <v>0</v>
      </c>
      <c r="AU659" s="251">
        <f ca="1">IF(A42stdlife="n/a","n/a",IF(AU$3&gt;(A42stdlife+$E659),('PTRM input'!$O$426*(1+rvanilla09)^0.5)-SUM($O659:AT659),('PTRM input'!$O$426*(1+rvanilla09)^0.5)/A42stdlife))</f>
        <v>0</v>
      </c>
      <c r="AV659" s="251">
        <f ca="1">IF(A42stdlife="n/a","n/a",IF(AV$3&gt;(A42stdlife+$E659),('PTRM input'!$O$426*(1+rvanilla09)^0.5)-SUM($O659:AU659),('PTRM input'!$O$426*(1+rvanilla09)^0.5)/A42stdlife))</f>
        <v>0</v>
      </c>
      <c r="AW659" s="251">
        <f ca="1">IF(A42stdlife="n/a","n/a",IF(AW$3&gt;(A42stdlife+$E659),('PTRM input'!$O$426*(1+rvanilla09)^0.5)-SUM($O659:AV659),('PTRM input'!$O$426*(1+rvanilla09)^0.5)/A42stdlife))</f>
        <v>0</v>
      </c>
      <c r="AX659" s="251">
        <f ca="1">IF(A42stdlife="n/a","n/a",IF(AX$3&gt;(A42stdlife+$E659),('PTRM input'!$O$426*(1+rvanilla09)^0.5)-SUM($O659:AW659),('PTRM input'!$O$426*(1+rvanilla09)^0.5)/A42stdlife))</f>
        <v>0</v>
      </c>
      <c r="AY659" s="251">
        <f ca="1">IF(A42stdlife="n/a","n/a",IF(AY$3&gt;(A42stdlife+$E659),('PTRM input'!$O$426*(1+rvanilla09)^0.5)-SUM($O659:AX659),('PTRM input'!$O$426*(1+rvanilla09)^0.5)/A42stdlife))</f>
        <v>0</v>
      </c>
      <c r="AZ659" s="251">
        <f ca="1">IF(A42stdlife="n/a","n/a",IF(AZ$3&gt;(A42stdlife+$E659),('PTRM input'!$O$426*(1+rvanilla09)^0.5)-SUM($O659:AY659),('PTRM input'!$O$426*(1+rvanilla09)^0.5)/A42stdlife))</f>
        <v>0</v>
      </c>
      <c r="BA659" s="251">
        <f ca="1">IF(A42stdlife="n/a","n/a",IF(BA$3&gt;(A42stdlife+$E659),('PTRM input'!$O$426*(1+rvanilla09)^0.5)-SUM($O659:AZ659),('PTRM input'!$O$426*(1+rvanilla09)^0.5)/A42stdlife))</f>
        <v>0</v>
      </c>
      <c r="BB659" s="251">
        <f ca="1">IF(A42stdlife="n/a","n/a",IF(BB$3&gt;(A42stdlife+$E659),('PTRM input'!$O$426*(1+rvanilla09)^0.5)-SUM($O659:BA659),('PTRM input'!$O$426*(1+rvanilla09)^0.5)/A42stdlife))</f>
        <v>0</v>
      </c>
      <c r="BC659" s="251">
        <f ca="1">IF(A42stdlife="n/a","n/a",IF(BC$3&gt;(A42stdlife+$E659),('PTRM input'!$O$426*(1+rvanilla09)^0.5)-SUM($O659:BB659),('PTRM input'!$O$426*(1+rvanilla09)^0.5)/A42stdlife))</f>
        <v>0</v>
      </c>
      <c r="BD659" s="251">
        <f ca="1">IF(A42stdlife="n/a","n/a",IF(BD$3&gt;(A42stdlife+$E659),('PTRM input'!$O$426*(1+rvanilla09)^0.5)-SUM($O659:BC659),('PTRM input'!$O$426*(1+rvanilla09)^0.5)/A42stdlife))</f>
        <v>0</v>
      </c>
      <c r="BE659" s="251">
        <f ca="1">IF(A42stdlife="n/a","n/a",IF(BE$3&gt;(A42stdlife+$E659),('PTRM input'!$O$426*(1+rvanilla09)^0.5)-SUM($O659:BD659),('PTRM input'!$O$426*(1+rvanilla09)^0.5)/A42stdlife))</f>
        <v>0</v>
      </c>
      <c r="BF659" s="251">
        <f ca="1">IF(A42stdlife="n/a","n/a",IF(BF$3&gt;(A42stdlife+$E659),('PTRM input'!$O$426*(1+rvanilla09)^0.5)-SUM($O659:BE659),('PTRM input'!$O$426*(1+rvanilla09)^0.5)/A42stdlife))</f>
        <v>0</v>
      </c>
      <c r="BG659" s="251">
        <f ca="1">IF(A42stdlife="n/a","n/a",IF(BG$3&gt;(A42stdlife+$E659),('PTRM input'!$O$426*(1+rvanilla09)^0.5)-SUM($O659:BF659),('PTRM input'!$O$426*(1+rvanilla09)^0.5)/A42stdlife))</f>
        <v>0</v>
      </c>
      <c r="BH659" s="251">
        <f ca="1">IF(A42stdlife="n/a","n/a",IF(BH$3&gt;(A42stdlife+$E659),('PTRM input'!$O$426*(1+rvanilla09)^0.5)-SUM($O659:BG659),('PTRM input'!$O$426*(1+rvanilla09)^0.5)/A42stdlife))</f>
        <v>0</v>
      </c>
      <c r="BI659" s="251">
        <f ca="1">IF(A42stdlife="n/a","n/a",IF(BI$3&gt;(A42stdlife+$E659),('PTRM input'!$O$426*(1+rvanilla09)^0.5)-SUM($O659:BH659),('PTRM input'!$O$426*(1+rvanilla09)^0.5)/A42stdlife))</f>
        <v>0</v>
      </c>
      <c r="BJ659" s="116"/>
      <c r="BK659" s="116"/>
      <c r="BL659" s="116"/>
      <c r="BM659" s="116"/>
    </row>
    <row r="660" spans="1:65" hidden="1" outlineLevel="2">
      <c r="A660" s="116"/>
      <c r="B660" s="19"/>
      <c r="C660" s="18"/>
      <c r="D660" s="760"/>
      <c r="E660" s="87">
        <v>10</v>
      </c>
      <c r="F660" s="259"/>
      <c r="G660" s="434"/>
      <c r="H660" s="435"/>
      <c r="I660" s="435"/>
      <c r="J660" s="435"/>
      <c r="K660" s="435"/>
      <c r="L660" s="435"/>
      <c r="M660" s="435"/>
      <c r="N660" s="435"/>
      <c r="O660" s="435"/>
      <c r="P660" s="619"/>
      <c r="Q660" s="433">
        <f ca="1">IF(A42stdlife="n/a","n/a",IF(Q$3&gt;(A42stdlife+$E660),('PTRM input'!$P$426*(1+rvanilla10)^0.5)-SUM($P660:P660),('PTRM input'!$P$426*(1+rvanilla10)^0.5)/A42stdlife))</f>
        <v>0</v>
      </c>
      <c r="R660" s="251">
        <f ca="1">IF(A42stdlife="n/a","n/a",IF(R$3&gt;(A42stdlife+$E660),('PTRM input'!$P$426*(1+rvanilla10)^0.5)-SUM($P660:Q660),('PTRM input'!$P$426*(1+rvanilla10)^0.5)/A42stdlife))</f>
        <v>0</v>
      </c>
      <c r="S660" s="251">
        <f ca="1">IF(A42stdlife="n/a","n/a",IF(S$3&gt;(A42stdlife+$E660),('PTRM input'!$P$426*(1+rvanilla10)^0.5)-SUM($P660:R660),('PTRM input'!$P$426*(1+rvanilla10)^0.5)/A42stdlife))</f>
        <v>0</v>
      </c>
      <c r="T660" s="251">
        <f ca="1">IF(A42stdlife="n/a","n/a",IF(T$3&gt;(A42stdlife+$E660),('PTRM input'!$P$426*(1+rvanilla10)^0.5)-SUM($P660:S660),('PTRM input'!$P$426*(1+rvanilla10)^0.5)/A42stdlife))</f>
        <v>0</v>
      </c>
      <c r="U660" s="251">
        <f ca="1">IF(A42stdlife="n/a","n/a",IF(U$3&gt;(A42stdlife+$E660),('PTRM input'!$P$426*(1+rvanilla10)^0.5)-SUM($P660:T660),('PTRM input'!$P$426*(1+rvanilla10)^0.5)/A42stdlife))</f>
        <v>0</v>
      </c>
      <c r="V660" s="251">
        <f ca="1">IF(A42stdlife="n/a","n/a",IF(V$3&gt;(A42stdlife+$E660),('PTRM input'!$P$426*(1+rvanilla10)^0.5)-SUM($P660:U660),('PTRM input'!$P$426*(1+rvanilla10)^0.5)/A42stdlife))</f>
        <v>0</v>
      </c>
      <c r="W660" s="251">
        <f ca="1">IF(A42stdlife="n/a","n/a",IF(W$3&gt;(A42stdlife+$E660),('PTRM input'!$P$426*(1+rvanilla10)^0.5)-SUM($P660:V660),('PTRM input'!$P$426*(1+rvanilla10)^0.5)/A42stdlife))</f>
        <v>0</v>
      </c>
      <c r="X660" s="251">
        <f ca="1">IF(A42stdlife="n/a","n/a",IF(X$3&gt;(A42stdlife+$E660),('PTRM input'!$P$426*(1+rvanilla10)^0.5)-SUM($P660:W660),('PTRM input'!$P$426*(1+rvanilla10)^0.5)/A42stdlife))</f>
        <v>0</v>
      </c>
      <c r="Y660" s="251">
        <f ca="1">IF(A42stdlife="n/a","n/a",IF(Y$3&gt;(A42stdlife+$E660),('PTRM input'!$P$426*(1+rvanilla10)^0.5)-SUM($P660:X660),('PTRM input'!$P$426*(1+rvanilla10)^0.5)/A42stdlife))</f>
        <v>0</v>
      </c>
      <c r="Z660" s="251">
        <f ca="1">IF(A42stdlife="n/a","n/a",IF(Z$3&gt;(A42stdlife+$E660),('PTRM input'!$P$426*(1+rvanilla10)^0.5)-SUM($P660:Y660),('PTRM input'!$P$426*(1+rvanilla10)^0.5)/A42stdlife))</f>
        <v>0</v>
      </c>
      <c r="AA660" s="251">
        <f ca="1">IF(A42stdlife="n/a","n/a",IF(AA$3&gt;(A42stdlife+$E660),('PTRM input'!$P$426*(1+rvanilla10)^0.5)-SUM($P660:Z660),('PTRM input'!$P$426*(1+rvanilla10)^0.5)/A42stdlife))</f>
        <v>0</v>
      </c>
      <c r="AB660" s="251">
        <f ca="1">IF(A42stdlife="n/a","n/a",IF(AB$3&gt;(A42stdlife+$E660),('PTRM input'!$P$426*(1+rvanilla10)^0.5)-SUM($P660:AA660),('PTRM input'!$P$426*(1+rvanilla10)^0.5)/A42stdlife))</f>
        <v>0</v>
      </c>
      <c r="AC660" s="251">
        <f ca="1">IF(A42stdlife="n/a","n/a",IF(AC$3&gt;(A42stdlife+$E660),('PTRM input'!$P$426*(1+rvanilla10)^0.5)-SUM($P660:AB660),('PTRM input'!$P$426*(1+rvanilla10)^0.5)/A42stdlife))</f>
        <v>0</v>
      </c>
      <c r="AD660" s="251">
        <f ca="1">IF(A42stdlife="n/a","n/a",IF(AD$3&gt;(A42stdlife+$E660),('PTRM input'!$P$426*(1+rvanilla10)^0.5)-SUM($P660:AC660),('PTRM input'!$P$426*(1+rvanilla10)^0.5)/A42stdlife))</f>
        <v>0</v>
      </c>
      <c r="AE660" s="251">
        <f ca="1">IF(A42stdlife="n/a","n/a",IF(AE$3&gt;(A42stdlife+$E660),('PTRM input'!$P$426*(1+rvanilla10)^0.5)-SUM($P660:AD660),('PTRM input'!$P$426*(1+rvanilla10)^0.5)/A42stdlife))</f>
        <v>0</v>
      </c>
      <c r="AF660" s="251">
        <f ca="1">IF(A42stdlife="n/a","n/a",IF(AF$3&gt;(A42stdlife+$E660),('PTRM input'!$P$426*(1+rvanilla10)^0.5)-SUM($P660:AE660),('PTRM input'!$P$426*(1+rvanilla10)^0.5)/A42stdlife))</f>
        <v>0</v>
      </c>
      <c r="AG660" s="251">
        <f ca="1">IF(A42stdlife="n/a","n/a",IF(AG$3&gt;(A42stdlife+$E660),('PTRM input'!$P$426*(1+rvanilla10)^0.5)-SUM($P660:AF660),('PTRM input'!$P$426*(1+rvanilla10)^0.5)/A42stdlife))</f>
        <v>0</v>
      </c>
      <c r="AH660" s="251">
        <f ca="1">IF(A42stdlife="n/a","n/a",IF(AH$3&gt;(A42stdlife+$E660),('PTRM input'!$P$426*(1+rvanilla10)^0.5)-SUM($P660:AG660),('PTRM input'!$P$426*(1+rvanilla10)^0.5)/A42stdlife))</f>
        <v>0</v>
      </c>
      <c r="AI660" s="251">
        <f ca="1">IF(A42stdlife="n/a","n/a",IF(AI$3&gt;(A42stdlife+$E660),('PTRM input'!$P$426*(1+rvanilla10)^0.5)-SUM($P660:AH660),('PTRM input'!$P$426*(1+rvanilla10)^0.5)/A42stdlife))</f>
        <v>0</v>
      </c>
      <c r="AJ660" s="251">
        <f ca="1">IF(A42stdlife="n/a","n/a",IF(AJ$3&gt;(A42stdlife+$E660),('PTRM input'!$P$426*(1+rvanilla10)^0.5)-SUM($P660:AI660),('PTRM input'!$P$426*(1+rvanilla10)^0.5)/A42stdlife))</f>
        <v>0</v>
      </c>
      <c r="AK660" s="251">
        <f ca="1">IF(A42stdlife="n/a","n/a",IF(AK$3&gt;(A42stdlife+$E660),('PTRM input'!$P$426*(1+rvanilla10)^0.5)-SUM($P660:AJ660),('PTRM input'!$P$426*(1+rvanilla10)^0.5)/A42stdlife))</f>
        <v>0</v>
      </c>
      <c r="AL660" s="251">
        <f ca="1">IF(A42stdlife="n/a","n/a",IF(AL$3&gt;(A42stdlife+$E660),('PTRM input'!$P$426*(1+rvanilla10)^0.5)-SUM($P660:AK660),('PTRM input'!$P$426*(1+rvanilla10)^0.5)/A42stdlife))</f>
        <v>0</v>
      </c>
      <c r="AM660" s="251">
        <f ca="1">IF(A42stdlife="n/a","n/a",IF(AM$3&gt;(A42stdlife+$E660),('PTRM input'!$P$426*(1+rvanilla10)^0.5)-SUM($P660:AL660),('PTRM input'!$P$426*(1+rvanilla10)^0.5)/A42stdlife))</f>
        <v>0</v>
      </c>
      <c r="AN660" s="251">
        <f ca="1">IF(A42stdlife="n/a","n/a",IF(AN$3&gt;(A42stdlife+$E660),('PTRM input'!$P$426*(1+rvanilla10)^0.5)-SUM($P660:AM660),('PTRM input'!$P$426*(1+rvanilla10)^0.5)/A42stdlife))</f>
        <v>0</v>
      </c>
      <c r="AO660" s="251">
        <f ca="1">IF(A42stdlife="n/a","n/a",IF(AO$3&gt;(A42stdlife+$E660),('PTRM input'!$P$426*(1+rvanilla10)^0.5)-SUM($P660:AN660),('PTRM input'!$P$426*(1+rvanilla10)^0.5)/A42stdlife))</f>
        <v>0</v>
      </c>
      <c r="AP660" s="251">
        <f ca="1">IF(A42stdlife="n/a","n/a",IF(AP$3&gt;(A42stdlife+$E660),('PTRM input'!$P$426*(1+rvanilla10)^0.5)-SUM($P660:AO660),('PTRM input'!$P$426*(1+rvanilla10)^0.5)/A42stdlife))</f>
        <v>0</v>
      </c>
      <c r="AQ660" s="251">
        <f ca="1">IF(A42stdlife="n/a","n/a",IF(AQ$3&gt;(A42stdlife+$E660),('PTRM input'!$P$426*(1+rvanilla10)^0.5)-SUM($P660:AP660),('PTRM input'!$P$426*(1+rvanilla10)^0.5)/A42stdlife))</f>
        <v>0</v>
      </c>
      <c r="AR660" s="251">
        <f ca="1">IF(A42stdlife="n/a","n/a",IF(AR$3&gt;(A42stdlife+$E660),('PTRM input'!$P$426*(1+rvanilla10)^0.5)-SUM($P660:AQ660),('PTRM input'!$P$426*(1+rvanilla10)^0.5)/A42stdlife))</f>
        <v>0</v>
      </c>
      <c r="AS660" s="251">
        <f ca="1">IF(A42stdlife="n/a","n/a",IF(AS$3&gt;(A42stdlife+$E660),('PTRM input'!$P$426*(1+rvanilla10)^0.5)-SUM($P660:AR660),('PTRM input'!$P$426*(1+rvanilla10)^0.5)/A42stdlife))</f>
        <v>0</v>
      </c>
      <c r="AT660" s="251">
        <f ca="1">IF(A42stdlife="n/a","n/a",IF(AT$3&gt;(A42stdlife+$E660),('PTRM input'!$P$426*(1+rvanilla10)^0.5)-SUM($P660:AS660),('PTRM input'!$P$426*(1+rvanilla10)^0.5)/A42stdlife))</f>
        <v>0</v>
      </c>
      <c r="AU660" s="251">
        <f ca="1">IF(A42stdlife="n/a","n/a",IF(AU$3&gt;(A42stdlife+$E660),('PTRM input'!$P$426*(1+rvanilla10)^0.5)-SUM($P660:AT660),('PTRM input'!$P$426*(1+rvanilla10)^0.5)/A42stdlife))</f>
        <v>0</v>
      </c>
      <c r="AV660" s="251">
        <f ca="1">IF(A42stdlife="n/a","n/a",IF(AV$3&gt;(A42stdlife+$E660),('PTRM input'!$P$426*(1+rvanilla10)^0.5)-SUM($P660:AU660),('PTRM input'!$P$426*(1+rvanilla10)^0.5)/A42stdlife))</f>
        <v>0</v>
      </c>
      <c r="AW660" s="251">
        <f ca="1">IF(A42stdlife="n/a","n/a",IF(AW$3&gt;(A42stdlife+$E660),('PTRM input'!$P$426*(1+rvanilla10)^0.5)-SUM($P660:AV660),('PTRM input'!$P$426*(1+rvanilla10)^0.5)/A42stdlife))</f>
        <v>0</v>
      </c>
      <c r="AX660" s="251">
        <f ca="1">IF(A42stdlife="n/a","n/a",IF(AX$3&gt;(A42stdlife+$E660),('PTRM input'!$P$426*(1+rvanilla10)^0.5)-SUM($P660:AW660),('PTRM input'!$P$426*(1+rvanilla10)^0.5)/A42stdlife))</f>
        <v>0</v>
      </c>
      <c r="AY660" s="251">
        <f ca="1">IF(A42stdlife="n/a","n/a",IF(AY$3&gt;(A42stdlife+$E660),('PTRM input'!$P$426*(1+rvanilla10)^0.5)-SUM($P660:AX660),('PTRM input'!$P$426*(1+rvanilla10)^0.5)/A42stdlife))</f>
        <v>0</v>
      </c>
      <c r="AZ660" s="251">
        <f ca="1">IF(A42stdlife="n/a","n/a",IF(AZ$3&gt;(A42stdlife+$E660),('PTRM input'!$P$426*(1+rvanilla10)^0.5)-SUM($P660:AY660),('PTRM input'!$P$426*(1+rvanilla10)^0.5)/A42stdlife))</f>
        <v>0</v>
      </c>
      <c r="BA660" s="251">
        <f ca="1">IF(A42stdlife="n/a","n/a",IF(BA$3&gt;(A42stdlife+$E660),('PTRM input'!$P$426*(1+rvanilla10)^0.5)-SUM($P660:AZ660),('PTRM input'!$P$426*(1+rvanilla10)^0.5)/A42stdlife))</f>
        <v>0</v>
      </c>
      <c r="BB660" s="251">
        <f ca="1">IF(A42stdlife="n/a","n/a",IF(BB$3&gt;(A42stdlife+$E660),('PTRM input'!$P$426*(1+rvanilla10)^0.5)-SUM($P660:BA660),('PTRM input'!$P$426*(1+rvanilla10)^0.5)/A42stdlife))</f>
        <v>0</v>
      </c>
      <c r="BC660" s="251">
        <f ca="1">IF(A42stdlife="n/a","n/a",IF(BC$3&gt;(A42stdlife+$E660),('PTRM input'!$P$426*(1+rvanilla10)^0.5)-SUM($P660:BB660),('PTRM input'!$P$426*(1+rvanilla10)^0.5)/A42stdlife))</f>
        <v>0</v>
      </c>
      <c r="BD660" s="251">
        <f ca="1">IF(A42stdlife="n/a","n/a",IF(BD$3&gt;(A42stdlife+$E660),('PTRM input'!$P$426*(1+rvanilla10)^0.5)-SUM($P660:BC660),('PTRM input'!$P$426*(1+rvanilla10)^0.5)/A42stdlife))</f>
        <v>0</v>
      </c>
      <c r="BE660" s="251">
        <f ca="1">IF(A42stdlife="n/a","n/a",IF(BE$3&gt;(A42stdlife+$E660),('PTRM input'!$P$426*(1+rvanilla10)^0.5)-SUM($P660:BD660),('PTRM input'!$P$426*(1+rvanilla10)^0.5)/A42stdlife))</f>
        <v>0</v>
      </c>
      <c r="BF660" s="251">
        <f ca="1">IF(A42stdlife="n/a","n/a",IF(BF$3&gt;(A42stdlife+$E660),('PTRM input'!$P$426*(1+rvanilla10)^0.5)-SUM($P660:BE660),('PTRM input'!$P$426*(1+rvanilla10)^0.5)/A42stdlife))</f>
        <v>0</v>
      </c>
      <c r="BG660" s="251">
        <f ca="1">IF(A42stdlife="n/a","n/a",IF(BG$3&gt;(A42stdlife+$E660),('PTRM input'!$P$426*(1+rvanilla10)^0.5)-SUM($P660:BF660),('PTRM input'!$P$426*(1+rvanilla10)^0.5)/A42stdlife))</f>
        <v>0</v>
      </c>
      <c r="BH660" s="251">
        <f ca="1">IF(A42stdlife="n/a","n/a",IF(BH$3&gt;(A42stdlife+$E660),('PTRM input'!$P$426*(1+rvanilla10)^0.5)-SUM($P660:BG660),('PTRM input'!$P$426*(1+rvanilla10)^0.5)/A42stdlife))</f>
        <v>0</v>
      </c>
      <c r="BI660" s="251">
        <f ca="1">IF(A42stdlife="n/a","n/a",IF(BI$3&gt;(A42stdlife+$E660),('PTRM input'!$P$426*(1+rvanilla10)^0.5)-SUM($P660:BH660),('PTRM input'!$P$426*(1+rvanilla10)^0.5)/A42stdlife))</f>
        <v>0</v>
      </c>
      <c r="BJ660" s="116"/>
      <c r="BK660" s="116"/>
      <c r="BL660" s="116"/>
      <c r="BM660" s="116"/>
    </row>
    <row r="661" spans="1:65" hidden="1" outlineLevel="1" collapsed="1">
      <c r="A661" s="116"/>
      <c r="B661" s="9"/>
      <c r="C661" s="19">
        <f>Asset42</f>
        <v>0</v>
      </c>
      <c r="D661" s="9"/>
      <c r="E661" s="9"/>
      <c r="F661" s="260"/>
      <c r="G661" s="261">
        <f>SUM(G649:G660)</f>
        <v>0</v>
      </c>
      <c r="H661" s="261">
        <f t="shared" ref="H661:K661" ca="1" si="168">SUM(H649:H660)</f>
        <v>0</v>
      </c>
      <c r="I661" s="261">
        <f t="shared" ca="1" si="168"/>
        <v>0</v>
      </c>
      <c r="J661" s="261">
        <f t="shared" ca="1" si="168"/>
        <v>0</v>
      </c>
      <c r="K661" s="261">
        <f t="shared" ca="1" si="168"/>
        <v>0</v>
      </c>
      <c r="L661" s="261">
        <f t="shared" ref="L661:BI661" ca="1" si="169">SUM(L649:L660)</f>
        <v>0</v>
      </c>
      <c r="M661" s="261">
        <f t="shared" ca="1" si="169"/>
        <v>0</v>
      </c>
      <c r="N661" s="261">
        <f t="shared" ca="1" si="169"/>
        <v>0</v>
      </c>
      <c r="O661" s="261">
        <f t="shared" ca="1" si="169"/>
        <v>0</v>
      </c>
      <c r="P661" s="261">
        <f t="shared" ca="1" si="169"/>
        <v>0</v>
      </c>
      <c r="Q661" s="261">
        <f t="shared" ca="1" si="169"/>
        <v>0</v>
      </c>
      <c r="R661" s="371">
        <f t="shared" ca="1" si="169"/>
        <v>0</v>
      </c>
      <c r="S661" s="371">
        <f t="shared" ca="1" si="169"/>
        <v>0</v>
      </c>
      <c r="T661" s="371">
        <f t="shared" ca="1" si="169"/>
        <v>0</v>
      </c>
      <c r="U661" s="371">
        <f t="shared" ca="1" si="169"/>
        <v>0</v>
      </c>
      <c r="V661" s="371">
        <f t="shared" ca="1" si="169"/>
        <v>0</v>
      </c>
      <c r="W661" s="371">
        <f t="shared" ca="1" si="169"/>
        <v>0</v>
      </c>
      <c r="X661" s="371">
        <f t="shared" ca="1" si="169"/>
        <v>0</v>
      </c>
      <c r="Y661" s="371">
        <f t="shared" ca="1" si="169"/>
        <v>0</v>
      </c>
      <c r="Z661" s="371">
        <f t="shared" ca="1" si="169"/>
        <v>0</v>
      </c>
      <c r="AA661" s="371">
        <f t="shared" ca="1" si="169"/>
        <v>0</v>
      </c>
      <c r="AB661" s="371">
        <f t="shared" ca="1" si="169"/>
        <v>0</v>
      </c>
      <c r="AC661" s="371">
        <f t="shared" ca="1" si="169"/>
        <v>0</v>
      </c>
      <c r="AD661" s="371">
        <f t="shared" ca="1" si="169"/>
        <v>0</v>
      </c>
      <c r="AE661" s="371">
        <f t="shared" ca="1" si="169"/>
        <v>0</v>
      </c>
      <c r="AF661" s="371">
        <f t="shared" ca="1" si="169"/>
        <v>0</v>
      </c>
      <c r="AG661" s="371">
        <f t="shared" ca="1" si="169"/>
        <v>0</v>
      </c>
      <c r="AH661" s="371">
        <f t="shared" ca="1" si="169"/>
        <v>0</v>
      </c>
      <c r="AI661" s="371">
        <f t="shared" ca="1" si="169"/>
        <v>0</v>
      </c>
      <c r="AJ661" s="371">
        <f t="shared" ca="1" si="169"/>
        <v>0</v>
      </c>
      <c r="AK661" s="371">
        <f t="shared" ca="1" si="169"/>
        <v>0</v>
      </c>
      <c r="AL661" s="371">
        <f t="shared" ca="1" si="169"/>
        <v>0</v>
      </c>
      <c r="AM661" s="371">
        <f t="shared" ca="1" si="169"/>
        <v>0</v>
      </c>
      <c r="AN661" s="371">
        <f t="shared" ca="1" si="169"/>
        <v>0</v>
      </c>
      <c r="AO661" s="371">
        <f t="shared" ca="1" si="169"/>
        <v>0</v>
      </c>
      <c r="AP661" s="371">
        <f t="shared" ca="1" si="169"/>
        <v>0</v>
      </c>
      <c r="AQ661" s="371">
        <f t="shared" ca="1" si="169"/>
        <v>0</v>
      </c>
      <c r="AR661" s="371">
        <f t="shared" ca="1" si="169"/>
        <v>0</v>
      </c>
      <c r="AS661" s="371">
        <f t="shared" ca="1" si="169"/>
        <v>0</v>
      </c>
      <c r="AT661" s="371">
        <f t="shared" ca="1" si="169"/>
        <v>0</v>
      </c>
      <c r="AU661" s="371">
        <f t="shared" ca="1" si="169"/>
        <v>0</v>
      </c>
      <c r="AV661" s="371">
        <f t="shared" ca="1" si="169"/>
        <v>0</v>
      </c>
      <c r="AW661" s="371">
        <f t="shared" ca="1" si="169"/>
        <v>0</v>
      </c>
      <c r="AX661" s="371">
        <f t="shared" ca="1" si="169"/>
        <v>0</v>
      </c>
      <c r="AY661" s="371">
        <f t="shared" ca="1" si="169"/>
        <v>0</v>
      </c>
      <c r="AZ661" s="371">
        <f t="shared" ca="1" si="169"/>
        <v>0</v>
      </c>
      <c r="BA661" s="371">
        <f t="shared" ca="1" si="169"/>
        <v>0</v>
      </c>
      <c r="BB661" s="371">
        <f t="shared" ca="1" si="169"/>
        <v>0</v>
      </c>
      <c r="BC661" s="371">
        <f t="shared" ca="1" si="169"/>
        <v>0</v>
      </c>
      <c r="BD661" s="371">
        <f t="shared" ca="1" si="169"/>
        <v>0</v>
      </c>
      <c r="BE661" s="371">
        <f t="shared" ca="1" si="169"/>
        <v>0</v>
      </c>
      <c r="BF661" s="371">
        <f t="shared" ca="1" si="169"/>
        <v>0</v>
      </c>
      <c r="BG661" s="371">
        <f t="shared" ca="1" si="169"/>
        <v>0</v>
      </c>
      <c r="BH661" s="371">
        <f t="shared" ca="1" si="169"/>
        <v>0</v>
      </c>
      <c r="BI661" s="371">
        <f t="shared" ca="1" si="169"/>
        <v>0</v>
      </c>
      <c r="BJ661" s="116"/>
      <c r="BK661" s="116"/>
      <c r="BL661" s="116"/>
      <c r="BM661" s="116"/>
    </row>
    <row r="662" spans="1:65" hidden="1" outlineLevel="2">
      <c r="A662" s="116"/>
      <c r="B662" s="106">
        <f>C674</f>
        <v>0</v>
      </c>
      <c r="C662" s="614"/>
      <c r="D662" s="615" t="s">
        <v>236</v>
      </c>
      <c r="E662" s="614"/>
      <c r="F662" s="616"/>
      <c r="G662" s="617">
        <f>IF(('PTRM input'!$E$515='PTRM input'!$G$514),IF(G$3&gt;A43remlife,A43acvalue-SUM(F662:$F662),IF(A43remlife="N/A","n/a",A43acvalue/A43remlife)),'PTRM input'!G$562)</f>
        <v>0</v>
      </c>
      <c r="H662" s="617">
        <f>IF(('PTRM input'!$E$515='PTRM input'!$G$514),IF(H$3&gt;A43remlife,A43acvalue-SUM($F662:G662),IF(A43remlife="N/A","n/a",A43acvalue/A43remlife)),'PTRM input'!H$562)</f>
        <v>0</v>
      </c>
      <c r="I662" s="617">
        <f>IF(('PTRM input'!$E$515='PTRM input'!$G$514),IF(I$3&gt;A43remlife,A43acvalue-SUM($F662:H662),IF(A43remlife="N/A","n/a",A43acvalue/A43remlife)),'PTRM input'!I$562)</f>
        <v>0</v>
      </c>
      <c r="J662" s="617">
        <f>IF(('PTRM input'!$E$515='PTRM input'!$G$514),IF(J$3&gt;A43remlife,A43acvalue-SUM($F662:I662),IF(A43remlife="N/A","n/a",A43acvalue/A43remlife)),'PTRM input'!J$562)</f>
        <v>0</v>
      </c>
      <c r="K662" s="617">
        <f>IF(('PTRM input'!$E$515='PTRM input'!$G$514),IF(K$3&gt;A43remlife,A43acvalue-SUM($F662:J662),IF(A43remlife="N/A","n/a",A43acvalue/A43remlife)),'PTRM input'!K$562)</f>
        <v>0</v>
      </c>
      <c r="L662" s="617">
        <f>IF(('PTRM input'!$E$515='PTRM input'!$G$514),IF(L$3&gt;A43remlife,A43acvalue-SUM($F662:K662),IF(A43remlife="N/A","n/a",A43acvalue/A43remlife)),'PTRM input'!L$562)</f>
        <v>0</v>
      </c>
      <c r="M662" s="617">
        <f>IF(('PTRM input'!$E$515='PTRM input'!$G$514),IF(M$3&gt;A43remlife,A43acvalue-SUM($F662:L662),IF(A43remlife="N/A","n/a",A43acvalue/A43remlife)),'PTRM input'!M$562)</f>
        <v>0</v>
      </c>
      <c r="N662" s="617">
        <f>IF(('PTRM input'!$E$515='PTRM input'!$G$514),IF(N$3&gt;A43remlife,A43acvalue-SUM($F662:M662),IF(A43remlife="N/A","n/a",A43acvalue/A43remlife)),'PTRM input'!N$562)</f>
        <v>0</v>
      </c>
      <c r="O662" s="617">
        <f>IF(('PTRM input'!$E$515='PTRM input'!$G$514),IF(O$3&gt;A43remlife,A43acvalue-SUM($F662:N662),IF(A43remlife="N/A","n/a",A43acvalue/A43remlife)),'PTRM input'!O$562)</f>
        <v>0</v>
      </c>
      <c r="P662" s="617">
        <f>IF(('PTRM input'!$E$515='PTRM input'!$G$514),IF(P$3&gt;A43remlife,A43acvalue-SUM($F662:O662),IF(A43remlife="N/A","n/a",A43acvalue/A43remlife)),'PTRM input'!P$562)</f>
        <v>0</v>
      </c>
      <c r="Q662" s="617">
        <f>IF(('PTRM input'!$E$515='PTRM input'!$G$514),IF(Q$3&gt;A43remlife,A43acvalue-SUM($F662:P662),IF(A43remlife="N/A","n/a",A43acvalue/A43remlife)),'PTRM input'!Q$562)</f>
        <v>0</v>
      </c>
      <c r="R662" s="617">
        <f>IF(('PTRM input'!$E$515='PTRM input'!$G$514),IF(R$3&gt;A43remlife,A43acvalue-SUM($F662:Q662),IF(A43remlife="N/A","n/a",A43acvalue/A43remlife)),'PTRM input'!R$562)</f>
        <v>0</v>
      </c>
      <c r="S662" s="617">
        <f>IF(('PTRM input'!$E$515='PTRM input'!$G$514),IF(S$3&gt;A43remlife,A43acvalue-SUM($F662:R662),IF(A43remlife="N/A","n/a",A43acvalue/A43remlife)),'PTRM input'!S$562)</f>
        <v>0</v>
      </c>
      <c r="T662" s="617">
        <f>IF(('PTRM input'!$E$515='PTRM input'!$G$514),IF(T$3&gt;A43remlife,A43acvalue-SUM($F662:S662),IF(A43remlife="N/A","n/a",A43acvalue/A43remlife)),'PTRM input'!T$562)</f>
        <v>0</v>
      </c>
      <c r="U662" s="617">
        <f>IF(('PTRM input'!$E$515='PTRM input'!$G$514),IF(U$3&gt;A43remlife,A43acvalue-SUM($F662:T662),IF(A43remlife="N/A","n/a",A43acvalue/A43remlife)),'PTRM input'!U$562)</f>
        <v>0</v>
      </c>
      <c r="V662" s="617">
        <f>IF(('PTRM input'!$E$515='PTRM input'!$G$514),IF(V$3&gt;A43remlife,A43acvalue-SUM($F662:U662),IF(A43remlife="N/A","n/a",A43acvalue/A43remlife)),'PTRM input'!V$562)</f>
        <v>0</v>
      </c>
      <c r="W662" s="617">
        <f>IF(('PTRM input'!$E$515='PTRM input'!$G$514),IF(W$3&gt;A43remlife,A43acvalue-SUM($F662:V662),IF(A43remlife="N/A","n/a",A43acvalue/A43remlife)),'PTRM input'!W$562)</f>
        <v>0</v>
      </c>
      <c r="X662" s="617">
        <f>IF(('PTRM input'!$E$515='PTRM input'!$G$514),IF(X$3&gt;A43remlife,A43acvalue-SUM($F662:W662),IF(A43remlife="N/A","n/a",A43acvalue/A43remlife)),'PTRM input'!X$562)</f>
        <v>0</v>
      </c>
      <c r="Y662" s="617">
        <f>IF(('PTRM input'!$E$515='PTRM input'!$G$514),IF(Y$3&gt;A43remlife,A43acvalue-SUM($F662:X662),IF(A43remlife="N/A","n/a",A43acvalue/A43remlife)),'PTRM input'!Y$562)</f>
        <v>0</v>
      </c>
      <c r="Z662" s="617">
        <f>IF(('PTRM input'!$E$515='PTRM input'!$G$514),IF(Z$3&gt;A43remlife,A43acvalue-SUM($F662:Y662),IF(A43remlife="N/A","n/a",A43acvalue/A43remlife)),'PTRM input'!Z$562)</f>
        <v>0</v>
      </c>
      <c r="AA662" s="617">
        <f>IF(('PTRM input'!$E$515='PTRM input'!$G$514),IF(AA$3&gt;A43remlife,A43acvalue-SUM($F662:Z662),IF(A43remlife="N/A","n/a",A43acvalue/A43remlife)),'PTRM input'!AA$562)</f>
        <v>0</v>
      </c>
      <c r="AB662" s="617">
        <f>IF(('PTRM input'!$E$515='PTRM input'!$G$514),IF(AB$3&gt;A43remlife,A43acvalue-SUM($F662:AA662),IF(A43remlife="N/A","n/a",A43acvalue/A43remlife)),'PTRM input'!AB$562)</f>
        <v>0</v>
      </c>
      <c r="AC662" s="617">
        <f>IF(('PTRM input'!$E$515='PTRM input'!$G$514),IF(AC$3&gt;A43remlife,A43acvalue-SUM($F662:AB662),IF(A43remlife="N/A","n/a",A43acvalue/A43remlife)),'PTRM input'!AC$562)</f>
        <v>0</v>
      </c>
      <c r="AD662" s="617">
        <f>IF(('PTRM input'!$E$515='PTRM input'!$G$514),IF(AD$3&gt;A43remlife,A43acvalue-SUM($F662:AC662),IF(A43remlife="N/A","n/a",A43acvalue/A43remlife)),'PTRM input'!AD$562)</f>
        <v>0</v>
      </c>
      <c r="AE662" s="617">
        <f>IF(('PTRM input'!$E$515='PTRM input'!$G$514),IF(AE$3&gt;A43remlife,A43acvalue-SUM($F662:AD662),IF(A43remlife="N/A","n/a",A43acvalue/A43remlife)),'PTRM input'!AE$562)</f>
        <v>0</v>
      </c>
      <c r="AF662" s="617">
        <f>IF(('PTRM input'!$E$515='PTRM input'!$G$514),IF(AF$3&gt;A43remlife,A43acvalue-SUM($F662:AE662),IF(A43remlife="N/A","n/a",A43acvalue/A43remlife)),'PTRM input'!AF$562)</f>
        <v>0</v>
      </c>
      <c r="AG662" s="617">
        <f>IF(('PTRM input'!$E$515='PTRM input'!$G$514),IF(AG$3&gt;A43remlife,A43acvalue-SUM($F662:AF662),IF(A43remlife="N/A","n/a",A43acvalue/A43remlife)),'PTRM input'!AG$562)</f>
        <v>0</v>
      </c>
      <c r="AH662" s="617">
        <f>IF(('PTRM input'!$E$515='PTRM input'!$G$514),IF(AH$3&gt;A43remlife,A43acvalue-SUM($F662:AG662),IF(A43remlife="N/A","n/a",A43acvalue/A43remlife)),'PTRM input'!AH$562)</f>
        <v>0</v>
      </c>
      <c r="AI662" s="617">
        <f>IF(('PTRM input'!$E$515='PTRM input'!$G$514),IF(AI$3&gt;A43remlife,A43acvalue-SUM($F662:AH662),IF(A43remlife="N/A","n/a",A43acvalue/A43remlife)),'PTRM input'!AI$562)</f>
        <v>0</v>
      </c>
      <c r="AJ662" s="617">
        <f>IF(('PTRM input'!$E$515='PTRM input'!$G$514),IF(AJ$3&gt;A43remlife,A43acvalue-SUM($F662:AI662),IF(A43remlife="N/A","n/a",A43acvalue/A43remlife)),'PTRM input'!AJ$562)</f>
        <v>0</v>
      </c>
      <c r="AK662" s="617">
        <f>IF(('PTRM input'!$E$515='PTRM input'!$G$514),IF(AK$3&gt;A43remlife,A43acvalue-SUM($F662:AJ662),IF(A43remlife="N/A","n/a",A43acvalue/A43remlife)),'PTRM input'!AK$562)</f>
        <v>0</v>
      </c>
      <c r="AL662" s="617">
        <f>IF(('PTRM input'!$E$515='PTRM input'!$G$514),IF(AL$3&gt;A43remlife,A43acvalue-SUM($F662:AK662),IF(A43remlife="N/A","n/a",A43acvalue/A43remlife)),'PTRM input'!AL$562)</f>
        <v>0</v>
      </c>
      <c r="AM662" s="617">
        <f>IF(('PTRM input'!$E$515='PTRM input'!$G$514),IF(AM$3&gt;A43remlife,A43acvalue-SUM($F662:AL662),IF(A43remlife="N/A","n/a",A43acvalue/A43remlife)),'PTRM input'!AM$562)</f>
        <v>0</v>
      </c>
      <c r="AN662" s="617">
        <f>IF(('PTRM input'!$E$515='PTRM input'!$G$514),IF(AN$3&gt;A43remlife,A43acvalue-SUM($F662:AM662),IF(A43remlife="N/A","n/a",A43acvalue/A43remlife)),'PTRM input'!AN$562)</f>
        <v>0</v>
      </c>
      <c r="AO662" s="617">
        <f>IF(('PTRM input'!$E$515='PTRM input'!$G$514),IF(AO$3&gt;A43remlife,A43acvalue-SUM($F662:AN662),IF(A43remlife="N/A","n/a",A43acvalue/A43remlife)),'PTRM input'!AO$562)</f>
        <v>0</v>
      </c>
      <c r="AP662" s="617">
        <f>IF(('PTRM input'!$E$515='PTRM input'!$G$514),IF(AP$3&gt;A43remlife,A43acvalue-SUM($F662:AO662),IF(A43remlife="N/A","n/a",A43acvalue/A43remlife)),'PTRM input'!AP$562)</f>
        <v>0</v>
      </c>
      <c r="AQ662" s="617">
        <f>IF(('PTRM input'!$E$515='PTRM input'!$G$514),IF(AQ$3&gt;A43remlife,A43acvalue-SUM($F662:AP662),IF(A43remlife="N/A","n/a",A43acvalue/A43remlife)),'PTRM input'!AQ$562)</f>
        <v>0</v>
      </c>
      <c r="AR662" s="617">
        <f>IF(('PTRM input'!$E$515='PTRM input'!$G$514),IF(AR$3&gt;A43remlife,A43acvalue-SUM($F662:AQ662),IF(A43remlife="N/A","n/a",A43acvalue/A43remlife)),'PTRM input'!AR$562)</f>
        <v>0</v>
      </c>
      <c r="AS662" s="617">
        <f>IF(('PTRM input'!$E$515='PTRM input'!$G$514),IF(AS$3&gt;A43remlife,A43acvalue-SUM($F662:AR662),IF(A43remlife="N/A","n/a",A43acvalue/A43remlife)),'PTRM input'!AS$562)</f>
        <v>0</v>
      </c>
      <c r="AT662" s="617">
        <f>IF(('PTRM input'!$E$515='PTRM input'!$G$514),IF(AT$3&gt;A43remlife,A43acvalue-SUM($F662:AS662),IF(A43remlife="N/A","n/a",A43acvalue/A43remlife)),'PTRM input'!AT$562)</f>
        <v>0</v>
      </c>
      <c r="AU662" s="617">
        <f>IF(('PTRM input'!$E$515='PTRM input'!$G$514),IF(AU$3&gt;A43remlife,A43acvalue-SUM($F662:AT662),IF(A43remlife="N/A","n/a",A43acvalue/A43remlife)),'PTRM input'!AU$562)</f>
        <v>0</v>
      </c>
      <c r="AV662" s="617">
        <f>IF(('PTRM input'!$E$515='PTRM input'!$G$514),IF(AV$3&gt;A43remlife,A43acvalue-SUM($F662:AU662),IF(A43remlife="N/A","n/a",A43acvalue/A43remlife)),'PTRM input'!AV$562)</f>
        <v>0</v>
      </c>
      <c r="AW662" s="617">
        <f>IF(('PTRM input'!$E$515='PTRM input'!$G$514),IF(AW$3&gt;A43remlife,A43acvalue-SUM($F662:AV662),IF(A43remlife="N/A","n/a",A43acvalue/A43remlife)),'PTRM input'!AW$562)</f>
        <v>0</v>
      </c>
      <c r="AX662" s="617">
        <f>IF(('PTRM input'!$E$515='PTRM input'!$G$514),IF(AX$3&gt;A43remlife,A43acvalue-SUM($F662:AW662),IF(A43remlife="N/A","n/a",A43acvalue/A43remlife)),'PTRM input'!AX$562)</f>
        <v>0</v>
      </c>
      <c r="AY662" s="617">
        <f>IF(('PTRM input'!$E$515='PTRM input'!$G$514),IF(AY$3&gt;A43remlife,A43acvalue-SUM($F662:AX662),IF(A43remlife="N/A","n/a",A43acvalue/A43remlife)),'PTRM input'!AY$562)</f>
        <v>0</v>
      </c>
      <c r="AZ662" s="617">
        <f>IF(('PTRM input'!$E$515='PTRM input'!$G$514),IF(AZ$3&gt;A43remlife,A43acvalue-SUM($F662:AY662),IF(A43remlife="N/A","n/a",A43acvalue/A43remlife)),'PTRM input'!AZ$562)</f>
        <v>0</v>
      </c>
      <c r="BA662" s="617">
        <f>IF(('PTRM input'!$E$515='PTRM input'!$G$514),IF(BA$3&gt;A43remlife,A43acvalue-SUM($F662:AZ662),IF(A43remlife="N/A","n/a",A43acvalue/A43remlife)),'PTRM input'!BA$562)</f>
        <v>0</v>
      </c>
      <c r="BB662" s="617">
        <f>IF(('PTRM input'!$E$515='PTRM input'!$G$514),IF(BB$3&gt;A43remlife,A43acvalue-SUM($F662:BA662),IF(A43remlife="N/A","n/a",A43acvalue/A43remlife)),'PTRM input'!BB$562)</f>
        <v>0</v>
      </c>
      <c r="BC662" s="617">
        <f>IF(('PTRM input'!$E$515='PTRM input'!$G$514),IF(BC$3&gt;A43remlife,A43acvalue-SUM($F662:BB662),IF(A43remlife="N/A","n/a",A43acvalue/A43remlife)),'PTRM input'!BC$562)</f>
        <v>0</v>
      </c>
      <c r="BD662" s="617">
        <f>IF(('PTRM input'!$E$515='PTRM input'!$G$514),IF(BD$3&gt;A43remlife,A43acvalue-SUM($F662:BC662),IF(A43remlife="N/A","n/a",A43acvalue/A43remlife)),'PTRM input'!BD$562)</f>
        <v>0</v>
      </c>
      <c r="BE662" s="617">
        <f>IF(('PTRM input'!$E$515='PTRM input'!$G$514),IF(BE$3&gt;A43remlife,A43acvalue-SUM($F662:BD662),IF(A43remlife="N/A","n/a",A43acvalue/A43remlife)),'PTRM input'!BE$562)</f>
        <v>0</v>
      </c>
      <c r="BF662" s="617">
        <f>IF(('PTRM input'!$E$515='PTRM input'!$G$514),IF(BF$3&gt;A43remlife,A43acvalue-SUM($F662:BE662),IF(A43remlife="N/A","n/a",A43acvalue/A43remlife)),'PTRM input'!BF$562)</f>
        <v>0</v>
      </c>
      <c r="BG662" s="617">
        <f>IF(('PTRM input'!$E$515='PTRM input'!$G$514),IF(BG$3&gt;A43remlife,A43acvalue-SUM($F662:BF662),IF(A43remlife="N/A","n/a",A43acvalue/A43remlife)),'PTRM input'!BG$562)</f>
        <v>0</v>
      </c>
      <c r="BH662" s="617">
        <f>IF(('PTRM input'!$E$515='PTRM input'!$G$514),IF(BH$3&gt;A43remlife,A43acvalue-SUM($F662:BG662),IF(A43remlife="N/A","n/a",A43acvalue/A43remlife)),'PTRM input'!BH$562)</f>
        <v>0</v>
      </c>
      <c r="BI662" s="617">
        <f>IF(('PTRM input'!$E$515='PTRM input'!$G$514),IF(BI$3&gt;A43remlife,A43acvalue-SUM($F662:BH662),IF(A43remlife="N/A","n/a",A43acvalue/A43remlife)),'PTRM input'!BI$562)</f>
        <v>0</v>
      </c>
      <c r="BJ662" s="116"/>
      <c r="BK662" s="116"/>
      <c r="BL662" s="116"/>
      <c r="BM662" s="116"/>
    </row>
    <row r="663" spans="1:65" ht="12.75" hidden="1" customHeight="1" outlineLevel="2">
      <c r="A663" s="116"/>
      <c r="B663" s="19"/>
      <c r="C663" s="18"/>
      <c r="D663" s="760" t="s">
        <v>237</v>
      </c>
      <c r="E663" s="86">
        <v>0</v>
      </c>
      <c r="F663" s="259"/>
      <c r="G663" s="433"/>
      <c r="H663" s="433"/>
      <c r="I663" s="433"/>
      <c r="J663" s="433"/>
      <c r="K663" s="433"/>
      <c r="L663" s="433"/>
      <c r="M663" s="433"/>
      <c r="N663" s="433"/>
      <c r="O663" s="433"/>
      <c r="P663" s="433"/>
      <c r="Q663" s="433"/>
      <c r="R663" s="251"/>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c r="AT663" s="251"/>
      <c r="AU663" s="251"/>
      <c r="AV663" s="251"/>
      <c r="AW663" s="251"/>
      <c r="AX663" s="251"/>
      <c r="AY663" s="251"/>
      <c r="AZ663" s="251"/>
      <c r="BA663" s="251"/>
      <c r="BB663" s="251"/>
      <c r="BC663" s="251"/>
      <c r="BD663" s="251"/>
      <c r="BE663" s="251"/>
      <c r="BF663" s="251"/>
      <c r="BG663" s="251"/>
      <c r="BH663" s="251"/>
      <c r="BI663" s="251"/>
      <c r="BJ663" s="116"/>
      <c r="BK663" s="116"/>
      <c r="BL663" s="116"/>
      <c r="BM663" s="116"/>
    </row>
    <row r="664" spans="1:65" hidden="1" outlineLevel="2">
      <c r="A664" s="116"/>
      <c r="B664" s="19"/>
      <c r="C664" s="18"/>
      <c r="D664" s="760"/>
      <c r="E664" s="86">
        <v>1</v>
      </c>
      <c r="F664" s="259"/>
      <c r="G664" s="618"/>
      <c r="H664" s="433">
        <f ca="1">IF(A43stdlife="n/a","n/a",IF(H$3&gt;(A43stdlife+$E664),('PTRM input'!$G$427*(1+rvanilla01)^0.5)-SUM(G664:$G664),('PTRM input'!$G$427*(1+rvanilla01)^0.5)/A43stdlife))</f>
        <v>0</v>
      </c>
      <c r="I664" s="433">
        <f ca="1">IF(A43stdlife="n/a","n/a",IF(I$3&gt;(A43stdlife+$E664),('PTRM input'!$G$427*(1+rvanilla01)^0.5)-SUM($G664:H664),('PTRM input'!$G$427*(1+rvanilla01)^0.5)/A43stdlife))</f>
        <v>0</v>
      </c>
      <c r="J664" s="433">
        <f ca="1">IF(A43stdlife="n/a","n/a",IF(J$3&gt;(A43stdlife+$E664),('PTRM input'!$G$427*(1+rvanilla01)^0.5)-SUM($G664:I664),('PTRM input'!$G$427*(1+rvanilla01)^0.5)/A43stdlife))</f>
        <v>0</v>
      </c>
      <c r="K664" s="433">
        <f ca="1">IF(A43stdlife="n/a","n/a",IF(K$3&gt;(A43stdlife+$E664),('PTRM input'!$G$427*(1+rvanilla01)^0.5)-SUM($G664:J664),('PTRM input'!$G$427*(1+rvanilla01)^0.5)/A43stdlife))</f>
        <v>0</v>
      </c>
      <c r="L664" s="433">
        <f ca="1">IF(A43stdlife="n/a","n/a",IF(L$3&gt;(A43stdlife+$E664),('PTRM input'!$G$427*(1+rvanilla01)^0.5)-SUM($G664:K664),('PTRM input'!$G$427*(1+rvanilla01)^0.5)/A43stdlife))</f>
        <v>0</v>
      </c>
      <c r="M664" s="433">
        <f ca="1">IF(A43stdlife="n/a","n/a",IF(M$3&gt;(A43stdlife+$E664),('PTRM input'!$G$427*(1+rvanilla01)^0.5)-SUM($G664:L664),('PTRM input'!$G$427*(1+rvanilla01)^0.5)/A43stdlife))</f>
        <v>0</v>
      </c>
      <c r="N664" s="433">
        <f ca="1">IF(A43stdlife="n/a","n/a",IF(N$3&gt;(A43stdlife+$E664),('PTRM input'!$G$427*(1+rvanilla01)^0.5)-SUM($G664:M664),('PTRM input'!$G$427*(1+rvanilla01)^0.5)/A43stdlife))</f>
        <v>0</v>
      </c>
      <c r="O664" s="433">
        <f ca="1">IF(A43stdlife="n/a","n/a",IF(O$3&gt;(A43stdlife+$E664),('PTRM input'!$G$427*(1+rvanilla01)^0.5)-SUM($G664:N664),('PTRM input'!$G$427*(1+rvanilla01)^0.5)/A43stdlife))</f>
        <v>0</v>
      </c>
      <c r="P664" s="433">
        <f ca="1">IF(A43stdlife="n/a","n/a",IF(P$3&gt;(A43stdlife+$E664),('PTRM input'!$G$427*(1+rvanilla01)^0.5)-SUM($G664:O664),('PTRM input'!$G$427*(1+rvanilla01)^0.5)/A43stdlife))</f>
        <v>0</v>
      </c>
      <c r="Q664" s="433">
        <f ca="1">IF(A43stdlife="n/a","n/a",IF(Q$3&gt;(A43stdlife+$E664),('PTRM input'!$G$427*(1+rvanilla01)^0.5)-SUM($G664:P664),('PTRM input'!$G$427*(1+rvanilla01)^0.5)/A43stdlife))</f>
        <v>0</v>
      </c>
      <c r="R664" s="251">
        <f ca="1">IF(A43stdlife="n/a","n/a",IF(R$3&gt;(A43stdlife+$E664),('PTRM input'!$G$427*(1+rvanilla01)^0.5)-SUM($G664:Q664),('PTRM input'!$G$427*(1+rvanilla01)^0.5)/A43stdlife))</f>
        <v>0</v>
      </c>
      <c r="S664" s="251">
        <f ca="1">IF(A43stdlife="n/a","n/a",IF(S$3&gt;(A43stdlife+$E664),('PTRM input'!$G$427*(1+rvanilla01)^0.5)-SUM($G664:R664),('PTRM input'!$G$427*(1+rvanilla01)^0.5)/A43stdlife))</f>
        <v>0</v>
      </c>
      <c r="T664" s="251">
        <f ca="1">IF(A43stdlife="n/a","n/a",IF(T$3&gt;(A43stdlife+$E664),('PTRM input'!$G$427*(1+rvanilla01)^0.5)-SUM($G664:S664),('PTRM input'!$G$427*(1+rvanilla01)^0.5)/A43stdlife))</f>
        <v>0</v>
      </c>
      <c r="U664" s="251">
        <f ca="1">IF(A43stdlife="n/a","n/a",IF(U$3&gt;(A43stdlife+$E664),('PTRM input'!$G$427*(1+rvanilla01)^0.5)-SUM($G664:T664),('PTRM input'!$G$427*(1+rvanilla01)^0.5)/A43stdlife))</f>
        <v>0</v>
      </c>
      <c r="V664" s="251">
        <f ca="1">IF(A43stdlife="n/a","n/a",IF(V$3&gt;(A43stdlife+$E664),('PTRM input'!$G$427*(1+rvanilla01)^0.5)-SUM($G664:U664),('PTRM input'!$G$427*(1+rvanilla01)^0.5)/A43stdlife))</f>
        <v>0</v>
      </c>
      <c r="W664" s="251">
        <f ca="1">IF(A43stdlife="n/a","n/a",IF(W$3&gt;(A43stdlife+$E664),('PTRM input'!$G$427*(1+rvanilla01)^0.5)-SUM($G664:V664),('PTRM input'!$G$427*(1+rvanilla01)^0.5)/A43stdlife))</f>
        <v>0</v>
      </c>
      <c r="X664" s="251">
        <f ca="1">IF(A43stdlife="n/a","n/a",IF(X$3&gt;(A43stdlife+$E664),('PTRM input'!$G$427*(1+rvanilla01)^0.5)-SUM($G664:W664),('PTRM input'!$G$427*(1+rvanilla01)^0.5)/A43stdlife))</f>
        <v>0</v>
      </c>
      <c r="Y664" s="251">
        <f ca="1">IF(A43stdlife="n/a","n/a",IF(Y$3&gt;(A43stdlife+$E664),('PTRM input'!$G$427*(1+rvanilla01)^0.5)-SUM($G664:X664),('PTRM input'!$G$427*(1+rvanilla01)^0.5)/A43stdlife))</f>
        <v>0</v>
      </c>
      <c r="Z664" s="251">
        <f ca="1">IF(A43stdlife="n/a","n/a",IF(Z$3&gt;(A43stdlife+$E664),('PTRM input'!$G$427*(1+rvanilla01)^0.5)-SUM($G664:Y664),('PTRM input'!$G$427*(1+rvanilla01)^0.5)/A43stdlife))</f>
        <v>0</v>
      </c>
      <c r="AA664" s="251">
        <f ca="1">IF(A43stdlife="n/a","n/a",IF(AA$3&gt;(A43stdlife+$E664),('PTRM input'!$G$427*(1+rvanilla01)^0.5)-SUM($G664:Z664),('PTRM input'!$G$427*(1+rvanilla01)^0.5)/A43stdlife))</f>
        <v>0</v>
      </c>
      <c r="AB664" s="251">
        <f ca="1">IF(A43stdlife="n/a","n/a",IF(AB$3&gt;(A43stdlife+$E664),('PTRM input'!$G$427*(1+rvanilla01)^0.5)-SUM($G664:AA664),('PTRM input'!$G$427*(1+rvanilla01)^0.5)/A43stdlife))</f>
        <v>0</v>
      </c>
      <c r="AC664" s="251">
        <f ca="1">IF(A43stdlife="n/a","n/a",IF(AC$3&gt;(A43stdlife+$E664),('PTRM input'!$G$427*(1+rvanilla01)^0.5)-SUM($G664:AB664),('PTRM input'!$G$427*(1+rvanilla01)^0.5)/A43stdlife))</f>
        <v>0</v>
      </c>
      <c r="AD664" s="251">
        <f ca="1">IF(A43stdlife="n/a","n/a",IF(AD$3&gt;(A43stdlife+$E664),('PTRM input'!$G$427*(1+rvanilla01)^0.5)-SUM($G664:AC664),('PTRM input'!$G$427*(1+rvanilla01)^0.5)/A43stdlife))</f>
        <v>0</v>
      </c>
      <c r="AE664" s="251">
        <f ca="1">IF(A43stdlife="n/a","n/a",IF(AE$3&gt;(A43stdlife+$E664),('PTRM input'!$G$427*(1+rvanilla01)^0.5)-SUM($G664:AD664),('PTRM input'!$G$427*(1+rvanilla01)^0.5)/A43stdlife))</f>
        <v>0</v>
      </c>
      <c r="AF664" s="251">
        <f ca="1">IF(A43stdlife="n/a","n/a",IF(AF$3&gt;(A43stdlife+$E664),('PTRM input'!$G$427*(1+rvanilla01)^0.5)-SUM($G664:AE664),('PTRM input'!$G$427*(1+rvanilla01)^0.5)/A43stdlife))</f>
        <v>0</v>
      </c>
      <c r="AG664" s="251">
        <f ca="1">IF(A43stdlife="n/a","n/a",IF(AG$3&gt;(A43stdlife+$E664),('PTRM input'!$G$427*(1+rvanilla01)^0.5)-SUM($G664:AF664),('PTRM input'!$G$427*(1+rvanilla01)^0.5)/A43stdlife))</f>
        <v>0</v>
      </c>
      <c r="AH664" s="251">
        <f ca="1">IF(A43stdlife="n/a","n/a",IF(AH$3&gt;(A43stdlife+$E664),('PTRM input'!$G$427*(1+rvanilla01)^0.5)-SUM($G664:AG664),('PTRM input'!$G$427*(1+rvanilla01)^0.5)/A43stdlife))</f>
        <v>0</v>
      </c>
      <c r="AI664" s="251">
        <f ca="1">IF(A43stdlife="n/a","n/a",IF(AI$3&gt;(A43stdlife+$E664),('PTRM input'!$G$427*(1+rvanilla01)^0.5)-SUM($G664:AH664),('PTRM input'!$G$427*(1+rvanilla01)^0.5)/A43stdlife))</f>
        <v>0</v>
      </c>
      <c r="AJ664" s="251">
        <f ca="1">IF(A43stdlife="n/a","n/a",IF(AJ$3&gt;(A43stdlife+$E664),('PTRM input'!$G$427*(1+rvanilla01)^0.5)-SUM($G664:AI664),('PTRM input'!$G$427*(1+rvanilla01)^0.5)/A43stdlife))</f>
        <v>0</v>
      </c>
      <c r="AK664" s="251">
        <f ca="1">IF(A43stdlife="n/a","n/a",IF(AK$3&gt;(A43stdlife+$E664),('PTRM input'!$G$427*(1+rvanilla01)^0.5)-SUM($G664:AJ664),('PTRM input'!$G$427*(1+rvanilla01)^0.5)/A43stdlife))</f>
        <v>0</v>
      </c>
      <c r="AL664" s="251">
        <f ca="1">IF(A43stdlife="n/a","n/a",IF(AL$3&gt;(A43stdlife+$E664),('PTRM input'!$G$427*(1+rvanilla01)^0.5)-SUM($G664:AK664),('PTRM input'!$G$427*(1+rvanilla01)^0.5)/A43stdlife))</f>
        <v>0</v>
      </c>
      <c r="AM664" s="251">
        <f ca="1">IF(A43stdlife="n/a","n/a",IF(AM$3&gt;(A43stdlife+$E664),('PTRM input'!$G$427*(1+rvanilla01)^0.5)-SUM($G664:AL664),('PTRM input'!$G$427*(1+rvanilla01)^0.5)/A43stdlife))</f>
        <v>0</v>
      </c>
      <c r="AN664" s="251">
        <f ca="1">IF(A43stdlife="n/a","n/a",IF(AN$3&gt;(A43stdlife+$E664),('PTRM input'!$G$427*(1+rvanilla01)^0.5)-SUM($G664:AM664),('PTRM input'!$G$427*(1+rvanilla01)^0.5)/A43stdlife))</f>
        <v>0</v>
      </c>
      <c r="AO664" s="251">
        <f ca="1">IF(A43stdlife="n/a","n/a",IF(AO$3&gt;(A43stdlife+$E664),('PTRM input'!$G$427*(1+rvanilla01)^0.5)-SUM($G664:AN664),('PTRM input'!$G$427*(1+rvanilla01)^0.5)/A43stdlife))</f>
        <v>0</v>
      </c>
      <c r="AP664" s="251">
        <f ca="1">IF(A43stdlife="n/a","n/a",IF(AP$3&gt;(A43stdlife+$E664),('PTRM input'!$G$427*(1+rvanilla01)^0.5)-SUM($G664:AO664),('PTRM input'!$G$427*(1+rvanilla01)^0.5)/A43stdlife))</f>
        <v>0</v>
      </c>
      <c r="AQ664" s="251">
        <f ca="1">IF(A43stdlife="n/a","n/a",IF(AQ$3&gt;(A43stdlife+$E664),('PTRM input'!$G$427*(1+rvanilla01)^0.5)-SUM($G664:AP664),('PTRM input'!$G$427*(1+rvanilla01)^0.5)/A43stdlife))</f>
        <v>0</v>
      </c>
      <c r="AR664" s="251">
        <f ca="1">IF(A43stdlife="n/a","n/a",IF(AR$3&gt;(A43stdlife+$E664),('PTRM input'!$G$427*(1+rvanilla01)^0.5)-SUM($G664:AQ664),('PTRM input'!$G$427*(1+rvanilla01)^0.5)/A43stdlife))</f>
        <v>0</v>
      </c>
      <c r="AS664" s="251">
        <f ca="1">IF(A43stdlife="n/a","n/a",IF(AS$3&gt;(A43stdlife+$E664),('PTRM input'!$G$427*(1+rvanilla01)^0.5)-SUM($G664:AR664),('PTRM input'!$G$427*(1+rvanilla01)^0.5)/A43stdlife))</f>
        <v>0</v>
      </c>
      <c r="AT664" s="251">
        <f ca="1">IF(A43stdlife="n/a","n/a",IF(AT$3&gt;(A43stdlife+$E664),('PTRM input'!$G$427*(1+rvanilla01)^0.5)-SUM($G664:AS664),('PTRM input'!$G$427*(1+rvanilla01)^0.5)/A43stdlife))</f>
        <v>0</v>
      </c>
      <c r="AU664" s="251">
        <f ca="1">IF(A43stdlife="n/a","n/a",IF(AU$3&gt;(A43stdlife+$E664),('PTRM input'!$G$427*(1+rvanilla01)^0.5)-SUM($G664:AT664),('PTRM input'!$G$427*(1+rvanilla01)^0.5)/A43stdlife))</f>
        <v>0</v>
      </c>
      <c r="AV664" s="251">
        <f ca="1">IF(A43stdlife="n/a","n/a",IF(AV$3&gt;(A43stdlife+$E664),('PTRM input'!$G$427*(1+rvanilla01)^0.5)-SUM($G664:AU664),('PTRM input'!$G$427*(1+rvanilla01)^0.5)/A43stdlife))</f>
        <v>0</v>
      </c>
      <c r="AW664" s="251">
        <f ca="1">IF(A43stdlife="n/a","n/a",IF(AW$3&gt;(A43stdlife+$E664),('PTRM input'!$G$427*(1+rvanilla01)^0.5)-SUM($G664:AV664),('PTRM input'!$G$427*(1+rvanilla01)^0.5)/A43stdlife))</f>
        <v>0</v>
      </c>
      <c r="AX664" s="251">
        <f ca="1">IF(A43stdlife="n/a","n/a",IF(AX$3&gt;(A43stdlife+$E664),('PTRM input'!$G$427*(1+rvanilla01)^0.5)-SUM($G664:AW664),('PTRM input'!$G$427*(1+rvanilla01)^0.5)/A43stdlife))</f>
        <v>0</v>
      </c>
      <c r="AY664" s="251">
        <f ca="1">IF(A43stdlife="n/a","n/a",IF(AY$3&gt;(A43stdlife+$E664),('PTRM input'!$G$427*(1+rvanilla01)^0.5)-SUM($G664:AX664),('PTRM input'!$G$427*(1+rvanilla01)^0.5)/A43stdlife))</f>
        <v>0</v>
      </c>
      <c r="AZ664" s="251">
        <f ca="1">IF(A43stdlife="n/a","n/a",IF(AZ$3&gt;(A43stdlife+$E664),('PTRM input'!$G$427*(1+rvanilla01)^0.5)-SUM($G664:AY664),('PTRM input'!$G$427*(1+rvanilla01)^0.5)/A43stdlife))</f>
        <v>0</v>
      </c>
      <c r="BA664" s="251">
        <f ca="1">IF(A43stdlife="n/a","n/a",IF(BA$3&gt;(A43stdlife+$E664),('PTRM input'!$G$427*(1+rvanilla01)^0.5)-SUM($G664:AZ664),('PTRM input'!$G$427*(1+rvanilla01)^0.5)/A43stdlife))</f>
        <v>0</v>
      </c>
      <c r="BB664" s="251">
        <f ca="1">IF(A43stdlife="n/a","n/a",IF(BB$3&gt;(A43stdlife+$E664),('PTRM input'!$G$427*(1+rvanilla01)^0.5)-SUM($G664:BA664),('PTRM input'!$G$427*(1+rvanilla01)^0.5)/A43stdlife))</f>
        <v>0</v>
      </c>
      <c r="BC664" s="251">
        <f ca="1">IF(A43stdlife="n/a","n/a",IF(BC$3&gt;(A43stdlife+$E664),('PTRM input'!$G$427*(1+rvanilla01)^0.5)-SUM($G664:BB664),('PTRM input'!$G$427*(1+rvanilla01)^0.5)/A43stdlife))</f>
        <v>0</v>
      </c>
      <c r="BD664" s="251">
        <f ca="1">IF(A43stdlife="n/a","n/a",IF(BD$3&gt;(A43stdlife+$E664),('PTRM input'!$G$427*(1+rvanilla01)^0.5)-SUM($G664:BC664),('PTRM input'!$G$427*(1+rvanilla01)^0.5)/A43stdlife))</f>
        <v>0</v>
      </c>
      <c r="BE664" s="251">
        <f ca="1">IF(A43stdlife="n/a","n/a",IF(BE$3&gt;(A43stdlife+$E664),('PTRM input'!$G$427*(1+rvanilla01)^0.5)-SUM($G664:BD664),('PTRM input'!$G$427*(1+rvanilla01)^0.5)/A43stdlife))</f>
        <v>0</v>
      </c>
      <c r="BF664" s="251">
        <f ca="1">IF(A43stdlife="n/a","n/a",IF(BF$3&gt;(A43stdlife+$E664),('PTRM input'!$G$427*(1+rvanilla01)^0.5)-SUM($G664:BE664),('PTRM input'!$G$427*(1+rvanilla01)^0.5)/A43stdlife))</f>
        <v>0</v>
      </c>
      <c r="BG664" s="251">
        <f ca="1">IF(A43stdlife="n/a","n/a",IF(BG$3&gt;(A43stdlife+$E664),('PTRM input'!$G$427*(1+rvanilla01)^0.5)-SUM($G664:BF664),('PTRM input'!$G$427*(1+rvanilla01)^0.5)/A43stdlife))</f>
        <v>0</v>
      </c>
      <c r="BH664" s="251">
        <f ca="1">IF(A43stdlife="n/a","n/a",IF(BH$3&gt;(A43stdlife+$E664),('PTRM input'!$G$427*(1+rvanilla01)^0.5)-SUM($G664:BG664),('PTRM input'!$G$427*(1+rvanilla01)^0.5)/A43stdlife))</f>
        <v>0</v>
      </c>
      <c r="BI664" s="251">
        <f ca="1">IF(A43stdlife="n/a","n/a",IF(BI$3&gt;(A43stdlife+$E664),('PTRM input'!$G$427*(1+rvanilla01)^0.5)-SUM($G664:BH664),('PTRM input'!$G$427*(1+rvanilla01)^0.5)/A43stdlife))</f>
        <v>0</v>
      </c>
      <c r="BJ664" s="116"/>
      <c r="BK664" s="116"/>
      <c r="BL664" s="116"/>
      <c r="BM664" s="116"/>
    </row>
    <row r="665" spans="1:65" hidden="1" outlineLevel="2">
      <c r="A665" s="116"/>
      <c r="B665" s="19"/>
      <c r="C665" s="18"/>
      <c r="D665" s="760"/>
      <c r="E665" s="86">
        <v>2</v>
      </c>
      <c r="F665" s="259"/>
      <c r="G665" s="434"/>
      <c r="H665" s="619"/>
      <c r="I665" s="433">
        <f ca="1">IF(A43stdlife="n/a","n/a",IF(I$3&gt;(A43stdlife+$E665),('PTRM input'!$H$427*(1+rvanilla02)^0.5)-SUM(H665:$H665),('PTRM input'!$H$427*(1+rvanilla02)^0.5)/A43stdlife))</f>
        <v>0</v>
      </c>
      <c r="J665" s="433">
        <f ca="1">IF(A43stdlife="n/a","n/a",IF(J$3&gt;(A43stdlife+$E665),('PTRM input'!$H$427*(1+rvanilla02)^0.5)-SUM($H665:I665),('PTRM input'!$H$427*(1+rvanilla02)^0.5)/A43stdlife))</f>
        <v>0</v>
      </c>
      <c r="K665" s="433">
        <f ca="1">IF(A43stdlife="n/a","n/a",IF(K$3&gt;(A43stdlife+$E665),('PTRM input'!$H$427*(1+rvanilla02)^0.5)-SUM($H665:J665),('PTRM input'!$H$427*(1+rvanilla02)^0.5)/A43stdlife))</f>
        <v>0</v>
      </c>
      <c r="L665" s="433">
        <f ca="1">IF(A43stdlife="n/a","n/a",IF(L$3&gt;(A43stdlife+$E665),('PTRM input'!$H$427*(1+rvanilla02)^0.5)-SUM($H665:K665),('PTRM input'!$H$427*(1+rvanilla02)^0.5)/A43stdlife))</f>
        <v>0</v>
      </c>
      <c r="M665" s="433">
        <f ca="1">IF(A43stdlife="n/a","n/a",IF(M$3&gt;(A43stdlife+$E665),('PTRM input'!$H$427*(1+rvanilla02)^0.5)-SUM($H665:L665),('PTRM input'!$H$427*(1+rvanilla02)^0.5)/A43stdlife))</f>
        <v>0</v>
      </c>
      <c r="N665" s="433">
        <f ca="1">IF(A43stdlife="n/a","n/a",IF(N$3&gt;(A43stdlife+$E665),('PTRM input'!$H$427*(1+rvanilla02)^0.5)-SUM($H665:M665),('PTRM input'!$H$427*(1+rvanilla02)^0.5)/A43stdlife))</f>
        <v>0</v>
      </c>
      <c r="O665" s="433">
        <f ca="1">IF(A43stdlife="n/a","n/a",IF(O$3&gt;(A43stdlife+$E665),('PTRM input'!$H$427*(1+rvanilla02)^0.5)-SUM($H665:N665),('PTRM input'!$H$427*(1+rvanilla02)^0.5)/A43stdlife))</f>
        <v>0</v>
      </c>
      <c r="P665" s="433">
        <f ca="1">IF(A43stdlife="n/a","n/a",IF(P$3&gt;(A43stdlife+$E665),('PTRM input'!$H$427*(1+rvanilla02)^0.5)-SUM($H665:O665),('PTRM input'!$H$427*(1+rvanilla02)^0.5)/A43stdlife))</f>
        <v>0</v>
      </c>
      <c r="Q665" s="433">
        <f ca="1">IF(A43stdlife="n/a","n/a",IF(Q$3&gt;(A43stdlife+$E665),('PTRM input'!$H$427*(1+rvanilla02)^0.5)-SUM($H665:P665),('PTRM input'!$H$427*(1+rvanilla02)^0.5)/A43stdlife))</f>
        <v>0</v>
      </c>
      <c r="R665" s="251">
        <f ca="1">IF(A43stdlife="n/a","n/a",IF(R$3&gt;(A43stdlife+$E665),('PTRM input'!$H$427*(1+rvanilla02)^0.5)-SUM($H665:Q665),('PTRM input'!$H$427*(1+rvanilla02)^0.5)/A43stdlife))</f>
        <v>0</v>
      </c>
      <c r="S665" s="251">
        <f ca="1">IF(A43stdlife="n/a","n/a",IF(S$3&gt;(A43stdlife+$E665),('PTRM input'!$H$427*(1+rvanilla02)^0.5)-SUM($H665:R665),('PTRM input'!$H$427*(1+rvanilla02)^0.5)/A43stdlife))</f>
        <v>0</v>
      </c>
      <c r="T665" s="251">
        <f ca="1">IF(A43stdlife="n/a","n/a",IF(T$3&gt;(A43stdlife+$E665),('PTRM input'!$H$427*(1+rvanilla02)^0.5)-SUM($H665:S665),('PTRM input'!$H$427*(1+rvanilla02)^0.5)/A43stdlife))</f>
        <v>0</v>
      </c>
      <c r="U665" s="251">
        <f ca="1">IF(A43stdlife="n/a","n/a",IF(U$3&gt;(A43stdlife+$E665),('PTRM input'!$H$427*(1+rvanilla02)^0.5)-SUM($H665:T665),('PTRM input'!$H$427*(1+rvanilla02)^0.5)/A43stdlife))</f>
        <v>0</v>
      </c>
      <c r="V665" s="251">
        <f ca="1">IF(A43stdlife="n/a","n/a",IF(V$3&gt;(A43stdlife+$E665),('PTRM input'!$H$427*(1+rvanilla02)^0.5)-SUM($H665:U665),('PTRM input'!$H$427*(1+rvanilla02)^0.5)/A43stdlife))</f>
        <v>0</v>
      </c>
      <c r="W665" s="251">
        <f ca="1">IF(A43stdlife="n/a","n/a",IF(W$3&gt;(A43stdlife+$E665),('PTRM input'!$H$427*(1+rvanilla02)^0.5)-SUM($H665:V665),('PTRM input'!$H$427*(1+rvanilla02)^0.5)/A43stdlife))</f>
        <v>0</v>
      </c>
      <c r="X665" s="251">
        <f ca="1">IF(A43stdlife="n/a","n/a",IF(X$3&gt;(A43stdlife+$E665),('PTRM input'!$H$427*(1+rvanilla02)^0.5)-SUM($H665:W665),('PTRM input'!$H$427*(1+rvanilla02)^0.5)/A43stdlife))</f>
        <v>0</v>
      </c>
      <c r="Y665" s="251">
        <f ca="1">IF(A43stdlife="n/a","n/a",IF(Y$3&gt;(A43stdlife+$E665),('PTRM input'!$H$427*(1+rvanilla02)^0.5)-SUM($H665:X665),('PTRM input'!$H$427*(1+rvanilla02)^0.5)/A43stdlife))</f>
        <v>0</v>
      </c>
      <c r="Z665" s="251">
        <f ca="1">IF(A43stdlife="n/a","n/a",IF(Z$3&gt;(A43stdlife+$E665),('PTRM input'!$H$427*(1+rvanilla02)^0.5)-SUM($H665:Y665),('PTRM input'!$H$427*(1+rvanilla02)^0.5)/A43stdlife))</f>
        <v>0</v>
      </c>
      <c r="AA665" s="251">
        <f ca="1">IF(A43stdlife="n/a","n/a",IF(AA$3&gt;(A43stdlife+$E665),('PTRM input'!$H$427*(1+rvanilla02)^0.5)-SUM($H665:Z665),('PTRM input'!$H$427*(1+rvanilla02)^0.5)/A43stdlife))</f>
        <v>0</v>
      </c>
      <c r="AB665" s="251">
        <f ca="1">IF(A43stdlife="n/a","n/a",IF(AB$3&gt;(A43stdlife+$E665),('PTRM input'!$H$427*(1+rvanilla02)^0.5)-SUM($H665:AA665),('PTRM input'!$H$427*(1+rvanilla02)^0.5)/A43stdlife))</f>
        <v>0</v>
      </c>
      <c r="AC665" s="251">
        <f ca="1">IF(A43stdlife="n/a","n/a",IF(AC$3&gt;(A43stdlife+$E665),('PTRM input'!$H$427*(1+rvanilla02)^0.5)-SUM($H665:AB665),('PTRM input'!$H$427*(1+rvanilla02)^0.5)/A43stdlife))</f>
        <v>0</v>
      </c>
      <c r="AD665" s="251">
        <f ca="1">IF(A43stdlife="n/a","n/a",IF(AD$3&gt;(A43stdlife+$E665),('PTRM input'!$H$427*(1+rvanilla02)^0.5)-SUM($H665:AC665),('PTRM input'!$H$427*(1+rvanilla02)^0.5)/A43stdlife))</f>
        <v>0</v>
      </c>
      <c r="AE665" s="251">
        <f ca="1">IF(A43stdlife="n/a","n/a",IF(AE$3&gt;(A43stdlife+$E665),('PTRM input'!$H$427*(1+rvanilla02)^0.5)-SUM($H665:AD665),('PTRM input'!$H$427*(1+rvanilla02)^0.5)/A43stdlife))</f>
        <v>0</v>
      </c>
      <c r="AF665" s="251">
        <f ca="1">IF(A43stdlife="n/a","n/a",IF(AF$3&gt;(A43stdlife+$E665),('PTRM input'!$H$427*(1+rvanilla02)^0.5)-SUM($H665:AE665),('PTRM input'!$H$427*(1+rvanilla02)^0.5)/A43stdlife))</f>
        <v>0</v>
      </c>
      <c r="AG665" s="251">
        <f ca="1">IF(A43stdlife="n/a","n/a",IF(AG$3&gt;(A43stdlife+$E665),('PTRM input'!$H$427*(1+rvanilla02)^0.5)-SUM($H665:AF665),('PTRM input'!$H$427*(1+rvanilla02)^0.5)/A43stdlife))</f>
        <v>0</v>
      </c>
      <c r="AH665" s="251">
        <f ca="1">IF(A43stdlife="n/a","n/a",IF(AH$3&gt;(A43stdlife+$E665),('PTRM input'!$H$427*(1+rvanilla02)^0.5)-SUM($H665:AG665),('PTRM input'!$H$427*(1+rvanilla02)^0.5)/A43stdlife))</f>
        <v>0</v>
      </c>
      <c r="AI665" s="251">
        <f ca="1">IF(A43stdlife="n/a","n/a",IF(AI$3&gt;(A43stdlife+$E665),('PTRM input'!$H$427*(1+rvanilla02)^0.5)-SUM($H665:AH665),('PTRM input'!$H$427*(1+rvanilla02)^0.5)/A43stdlife))</f>
        <v>0</v>
      </c>
      <c r="AJ665" s="251">
        <f ca="1">IF(A43stdlife="n/a","n/a",IF(AJ$3&gt;(A43stdlife+$E665),('PTRM input'!$H$427*(1+rvanilla02)^0.5)-SUM($H665:AI665),('PTRM input'!$H$427*(1+rvanilla02)^0.5)/A43stdlife))</f>
        <v>0</v>
      </c>
      <c r="AK665" s="251">
        <f ca="1">IF(A43stdlife="n/a","n/a",IF(AK$3&gt;(A43stdlife+$E665),('PTRM input'!$H$427*(1+rvanilla02)^0.5)-SUM($H665:AJ665),('PTRM input'!$H$427*(1+rvanilla02)^0.5)/A43stdlife))</f>
        <v>0</v>
      </c>
      <c r="AL665" s="251">
        <f ca="1">IF(A43stdlife="n/a","n/a",IF(AL$3&gt;(A43stdlife+$E665),('PTRM input'!$H$427*(1+rvanilla02)^0.5)-SUM($H665:AK665),('PTRM input'!$H$427*(1+rvanilla02)^0.5)/A43stdlife))</f>
        <v>0</v>
      </c>
      <c r="AM665" s="251">
        <f ca="1">IF(A43stdlife="n/a","n/a",IF(AM$3&gt;(A43stdlife+$E665),('PTRM input'!$H$427*(1+rvanilla02)^0.5)-SUM($H665:AL665),('PTRM input'!$H$427*(1+rvanilla02)^0.5)/A43stdlife))</f>
        <v>0</v>
      </c>
      <c r="AN665" s="251">
        <f ca="1">IF(A43stdlife="n/a","n/a",IF(AN$3&gt;(A43stdlife+$E665),('PTRM input'!$H$427*(1+rvanilla02)^0.5)-SUM($H665:AM665),('PTRM input'!$H$427*(1+rvanilla02)^0.5)/A43stdlife))</f>
        <v>0</v>
      </c>
      <c r="AO665" s="251">
        <f ca="1">IF(A43stdlife="n/a","n/a",IF(AO$3&gt;(A43stdlife+$E665),('PTRM input'!$H$427*(1+rvanilla02)^0.5)-SUM($H665:AN665),('PTRM input'!$H$427*(1+rvanilla02)^0.5)/A43stdlife))</f>
        <v>0</v>
      </c>
      <c r="AP665" s="251">
        <f ca="1">IF(A43stdlife="n/a","n/a",IF(AP$3&gt;(A43stdlife+$E665),('PTRM input'!$H$427*(1+rvanilla02)^0.5)-SUM($H665:AO665),('PTRM input'!$H$427*(1+rvanilla02)^0.5)/A43stdlife))</f>
        <v>0</v>
      </c>
      <c r="AQ665" s="251">
        <f ca="1">IF(A43stdlife="n/a","n/a",IF(AQ$3&gt;(A43stdlife+$E665),('PTRM input'!$H$427*(1+rvanilla02)^0.5)-SUM($H665:AP665),('PTRM input'!$H$427*(1+rvanilla02)^0.5)/A43stdlife))</f>
        <v>0</v>
      </c>
      <c r="AR665" s="251">
        <f ca="1">IF(A43stdlife="n/a","n/a",IF(AR$3&gt;(A43stdlife+$E665),('PTRM input'!$H$427*(1+rvanilla02)^0.5)-SUM($H665:AQ665),('PTRM input'!$H$427*(1+rvanilla02)^0.5)/A43stdlife))</f>
        <v>0</v>
      </c>
      <c r="AS665" s="251">
        <f ca="1">IF(A43stdlife="n/a","n/a",IF(AS$3&gt;(A43stdlife+$E665),('PTRM input'!$H$427*(1+rvanilla02)^0.5)-SUM($H665:AR665),('PTRM input'!$H$427*(1+rvanilla02)^0.5)/A43stdlife))</f>
        <v>0</v>
      </c>
      <c r="AT665" s="251">
        <f ca="1">IF(A43stdlife="n/a","n/a",IF(AT$3&gt;(A43stdlife+$E665),('PTRM input'!$H$427*(1+rvanilla02)^0.5)-SUM($H665:AS665),('PTRM input'!$H$427*(1+rvanilla02)^0.5)/A43stdlife))</f>
        <v>0</v>
      </c>
      <c r="AU665" s="251">
        <f ca="1">IF(A43stdlife="n/a","n/a",IF(AU$3&gt;(A43stdlife+$E665),('PTRM input'!$H$427*(1+rvanilla02)^0.5)-SUM($H665:AT665),('PTRM input'!$H$427*(1+rvanilla02)^0.5)/A43stdlife))</f>
        <v>0</v>
      </c>
      <c r="AV665" s="251">
        <f ca="1">IF(A43stdlife="n/a","n/a",IF(AV$3&gt;(A43stdlife+$E665),('PTRM input'!$H$427*(1+rvanilla02)^0.5)-SUM($H665:AU665),('PTRM input'!$H$427*(1+rvanilla02)^0.5)/A43stdlife))</f>
        <v>0</v>
      </c>
      <c r="AW665" s="251">
        <f ca="1">IF(A43stdlife="n/a","n/a",IF(AW$3&gt;(A43stdlife+$E665),('PTRM input'!$H$427*(1+rvanilla02)^0.5)-SUM($H665:AV665),('PTRM input'!$H$427*(1+rvanilla02)^0.5)/A43stdlife))</f>
        <v>0</v>
      </c>
      <c r="AX665" s="251">
        <f ca="1">IF(A43stdlife="n/a","n/a",IF(AX$3&gt;(A43stdlife+$E665),('PTRM input'!$H$427*(1+rvanilla02)^0.5)-SUM($H665:AW665),('PTRM input'!$H$427*(1+rvanilla02)^0.5)/A43stdlife))</f>
        <v>0</v>
      </c>
      <c r="AY665" s="251">
        <f ca="1">IF(A43stdlife="n/a","n/a",IF(AY$3&gt;(A43stdlife+$E665),('PTRM input'!$H$427*(1+rvanilla02)^0.5)-SUM($H665:AX665),('PTRM input'!$H$427*(1+rvanilla02)^0.5)/A43stdlife))</f>
        <v>0</v>
      </c>
      <c r="AZ665" s="251">
        <f ca="1">IF(A43stdlife="n/a","n/a",IF(AZ$3&gt;(A43stdlife+$E665),('PTRM input'!$H$427*(1+rvanilla02)^0.5)-SUM($H665:AY665),('PTRM input'!$H$427*(1+rvanilla02)^0.5)/A43stdlife))</f>
        <v>0</v>
      </c>
      <c r="BA665" s="251">
        <f ca="1">IF(A43stdlife="n/a","n/a",IF(BA$3&gt;(A43stdlife+$E665),('PTRM input'!$H$427*(1+rvanilla02)^0.5)-SUM($H665:AZ665),('PTRM input'!$H$427*(1+rvanilla02)^0.5)/A43stdlife))</f>
        <v>0</v>
      </c>
      <c r="BB665" s="251">
        <f ca="1">IF(A43stdlife="n/a","n/a",IF(BB$3&gt;(A43stdlife+$E665),('PTRM input'!$H$427*(1+rvanilla02)^0.5)-SUM($H665:BA665),('PTRM input'!$H$427*(1+rvanilla02)^0.5)/A43stdlife))</f>
        <v>0</v>
      </c>
      <c r="BC665" s="251">
        <f ca="1">IF(A43stdlife="n/a","n/a",IF(BC$3&gt;(A43stdlife+$E665),('PTRM input'!$H$427*(1+rvanilla02)^0.5)-SUM($H665:BB665),('PTRM input'!$H$427*(1+rvanilla02)^0.5)/A43stdlife))</f>
        <v>0</v>
      </c>
      <c r="BD665" s="251">
        <f ca="1">IF(A43stdlife="n/a","n/a",IF(BD$3&gt;(A43stdlife+$E665),('PTRM input'!$H$427*(1+rvanilla02)^0.5)-SUM($H665:BC665),('PTRM input'!$H$427*(1+rvanilla02)^0.5)/A43stdlife))</f>
        <v>0</v>
      </c>
      <c r="BE665" s="251">
        <f ca="1">IF(A43stdlife="n/a","n/a",IF(BE$3&gt;(A43stdlife+$E665),('PTRM input'!$H$427*(1+rvanilla02)^0.5)-SUM($H665:BD665),('PTRM input'!$H$427*(1+rvanilla02)^0.5)/A43stdlife))</f>
        <v>0</v>
      </c>
      <c r="BF665" s="251">
        <f ca="1">IF(A43stdlife="n/a","n/a",IF(BF$3&gt;(A43stdlife+$E665),('PTRM input'!$H$427*(1+rvanilla02)^0.5)-SUM($H665:BE665),('PTRM input'!$H$427*(1+rvanilla02)^0.5)/A43stdlife))</f>
        <v>0</v>
      </c>
      <c r="BG665" s="251">
        <f ca="1">IF(A43stdlife="n/a","n/a",IF(BG$3&gt;(A43stdlife+$E665),('PTRM input'!$H$427*(1+rvanilla02)^0.5)-SUM($H665:BF665),('PTRM input'!$H$427*(1+rvanilla02)^0.5)/A43stdlife))</f>
        <v>0</v>
      </c>
      <c r="BH665" s="251">
        <f ca="1">IF(A43stdlife="n/a","n/a",IF(BH$3&gt;(A43stdlife+$E665),('PTRM input'!$H$427*(1+rvanilla02)^0.5)-SUM($H665:BG665),('PTRM input'!$H$427*(1+rvanilla02)^0.5)/A43stdlife))</f>
        <v>0</v>
      </c>
      <c r="BI665" s="251">
        <f ca="1">IF(A43stdlife="n/a","n/a",IF(BI$3&gt;(A43stdlife+$E665),('PTRM input'!$H$427*(1+rvanilla02)^0.5)-SUM($H665:BH665),('PTRM input'!$H$427*(1+rvanilla02)^0.5)/A43stdlife))</f>
        <v>0</v>
      </c>
      <c r="BJ665" s="116"/>
      <c r="BK665" s="116"/>
      <c r="BL665" s="116"/>
      <c r="BM665" s="116"/>
    </row>
    <row r="666" spans="1:65" hidden="1" outlineLevel="2">
      <c r="A666" s="116"/>
      <c r="B666" s="19"/>
      <c r="C666" s="18"/>
      <c r="D666" s="760"/>
      <c r="E666" s="86">
        <v>3</v>
      </c>
      <c r="F666" s="259"/>
      <c r="G666" s="434"/>
      <c r="H666" s="435"/>
      <c r="I666" s="619"/>
      <c r="J666" s="433">
        <f ca="1">IF(A43stdlife="n/a","n/a",IF(J$3&gt;(A43stdlife+$E666),('PTRM input'!$I$427*(1+rvanilla03)^0.5)-SUM(I666:$I666),('PTRM input'!$I$427*(1+rvanilla03)^0.5)/A43stdlife))</f>
        <v>0</v>
      </c>
      <c r="K666" s="433">
        <f ca="1">IF(A43stdlife="n/a","n/a",IF(K$3&gt;(A43stdlife+$E666),('PTRM input'!$I$427*(1+rvanilla03)^0.5)-SUM($I666:J666),('PTRM input'!$I$427*(1+rvanilla03)^0.5)/A43stdlife))</f>
        <v>0</v>
      </c>
      <c r="L666" s="433">
        <f ca="1">IF(A43stdlife="n/a","n/a",IF(L$3&gt;(A43stdlife+$E666),('PTRM input'!$I$427*(1+rvanilla03)^0.5)-SUM($I666:K666),('PTRM input'!$I$427*(1+rvanilla03)^0.5)/A43stdlife))</f>
        <v>0</v>
      </c>
      <c r="M666" s="433">
        <f ca="1">IF(A43stdlife="n/a","n/a",IF(M$3&gt;(A43stdlife+$E666),('PTRM input'!$I$427*(1+rvanilla03)^0.5)-SUM($I666:L666),('PTRM input'!$I$427*(1+rvanilla03)^0.5)/A43stdlife))</f>
        <v>0</v>
      </c>
      <c r="N666" s="433">
        <f ca="1">IF(A43stdlife="n/a","n/a",IF(N$3&gt;(A43stdlife+$E666),('PTRM input'!$I$427*(1+rvanilla03)^0.5)-SUM($I666:M666),('PTRM input'!$I$427*(1+rvanilla03)^0.5)/A43stdlife))</f>
        <v>0</v>
      </c>
      <c r="O666" s="433">
        <f ca="1">IF(A43stdlife="n/a","n/a",IF(O$3&gt;(A43stdlife+$E666),('PTRM input'!$I$427*(1+rvanilla03)^0.5)-SUM($I666:N666),('PTRM input'!$I$427*(1+rvanilla03)^0.5)/A43stdlife))</f>
        <v>0</v>
      </c>
      <c r="P666" s="433">
        <f ca="1">IF(A43stdlife="n/a","n/a",IF(P$3&gt;(A43stdlife+$E666),('PTRM input'!$I$427*(1+rvanilla03)^0.5)-SUM($I666:O666),('PTRM input'!$I$427*(1+rvanilla03)^0.5)/A43stdlife))</f>
        <v>0</v>
      </c>
      <c r="Q666" s="433">
        <f ca="1">IF(A43stdlife="n/a","n/a",IF(Q$3&gt;(A43stdlife+$E666),('PTRM input'!$I$427*(1+rvanilla03)^0.5)-SUM($I666:P666),('PTRM input'!$I$427*(1+rvanilla03)^0.5)/A43stdlife))</f>
        <v>0</v>
      </c>
      <c r="R666" s="251">
        <f ca="1">IF(A43stdlife="n/a","n/a",IF(R$3&gt;(A43stdlife+$E666),('PTRM input'!$I$427*(1+rvanilla03)^0.5)-SUM($I666:Q666),('PTRM input'!$I$427*(1+rvanilla03)^0.5)/A43stdlife))</f>
        <v>0</v>
      </c>
      <c r="S666" s="251">
        <f ca="1">IF(A43stdlife="n/a","n/a",IF(S$3&gt;(A43stdlife+$E666),('PTRM input'!$I$427*(1+rvanilla03)^0.5)-SUM($I666:R666),('PTRM input'!$I$427*(1+rvanilla03)^0.5)/A43stdlife))</f>
        <v>0</v>
      </c>
      <c r="T666" s="251">
        <f ca="1">IF(A43stdlife="n/a","n/a",IF(T$3&gt;(A43stdlife+$E666),('PTRM input'!$I$427*(1+rvanilla03)^0.5)-SUM($I666:S666),('PTRM input'!$I$427*(1+rvanilla03)^0.5)/A43stdlife))</f>
        <v>0</v>
      </c>
      <c r="U666" s="251">
        <f ca="1">IF(A43stdlife="n/a","n/a",IF(U$3&gt;(A43stdlife+$E666),('PTRM input'!$I$427*(1+rvanilla03)^0.5)-SUM($I666:T666),('PTRM input'!$I$427*(1+rvanilla03)^0.5)/A43stdlife))</f>
        <v>0</v>
      </c>
      <c r="V666" s="251">
        <f ca="1">IF(A43stdlife="n/a","n/a",IF(V$3&gt;(A43stdlife+$E666),('PTRM input'!$I$427*(1+rvanilla03)^0.5)-SUM($I666:U666),('PTRM input'!$I$427*(1+rvanilla03)^0.5)/A43stdlife))</f>
        <v>0</v>
      </c>
      <c r="W666" s="251">
        <f ca="1">IF(A43stdlife="n/a","n/a",IF(W$3&gt;(A43stdlife+$E666),('PTRM input'!$I$427*(1+rvanilla03)^0.5)-SUM($I666:V666),('PTRM input'!$I$427*(1+rvanilla03)^0.5)/A43stdlife))</f>
        <v>0</v>
      </c>
      <c r="X666" s="251">
        <f ca="1">IF(A43stdlife="n/a","n/a",IF(X$3&gt;(A43stdlife+$E666),('PTRM input'!$I$427*(1+rvanilla03)^0.5)-SUM($I666:W666),('PTRM input'!$I$427*(1+rvanilla03)^0.5)/A43stdlife))</f>
        <v>0</v>
      </c>
      <c r="Y666" s="251">
        <f ca="1">IF(A43stdlife="n/a","n/a",IF(Y$3&gt;(A43stdlife+$E666),('PTRM input'!$I$427*(1+rvanilla03)^0.5)-SUM($I666:X666),('PTRM input'!$I$427*(1+rvanilla03)^0.5)/A43stdlife))</f>
        <v>0</v>
      </c>
      <c r="Z666" s="251">
        <f ca="1">IF(A43stdlife="n/a","n/a",IF(Z$3&gt;(A43stdlife+$E666),('PTRM input'!$I$427*(1+rvanilla03)^0.5)-SUM($I666:Y666),('PTRM input'!$I$427*(1+rvanilla03)^0.5)/A43stdlife))</f>
        <v>0</v>
      </c>
      <c r="AA666" s="251">
        <f ca="1">IF(A43stdlife="n/a","n/a",IF(AA$3&gt;(A43stdlife+$E666),('PTRM input'!$I$427*(1+rvanilla03)^0.5)-SUM($I666:Z666),('PTRM input'!$I$427*(1+rvanilla03)^0.5)/A43stdlife))</f>
        <v>0</v>
      </c>
      <c r="AB666" s="251">
        <f ca="1">IF(A43stdlife="n/a","n/a",IF(AB$3&gt;(A43stdlife+$E666),('PTRM input'!$I$427*(1+rvanilla03)^0.5)-SUM($I666:AA666),('PTRM input'!$I$427*(1+rvanilla03)^0.5)/A43stdlife))</f>
        <v>0</v>
      </c>
      <c r="AC666" s="251">
        <f ca="1">IF(A43stdlife="n/a","n/a",IF(AC$3&gt;(A43stdlife+$E666),('PTRM input'!$I$427*(1+rvanilla03)^0.5)-SUM($I666:AB666),('PTRM input'!$I$427*(1+rvanilla03)^0.5)/A43stdlife))</f>
        <v>0</v>
      </c>
      <c r="AD666" s="251">
        <f ca="1">IF(A43stdlife="n/a","n/a",IF(AD$3&gt;(A43stdlife+$E666),('PTRM input'!$I$427*(1+rvanilla03)^0.5)-SUM($I666:AC666),('PTRM input'!$I$427*(1+rvanilla03)^0.5)/A43stdlife))</f>
        <v>0</v>
      </c>
      <c r="AE666" s="251">
        <f ca="1">IF(A43stdlife="n/a","n/a",IF(AE$3&gt;(A43stdlife+$E666),('PTRM input'!$I$427*(1+rvanilla03)^0.5)-SUM($I666:AD666),('PTRM input'!$I$427*(1+rvanilla03)^0.5)/A43stdlife))</f>
        <v>0</v>
      </c>
      <c r="AF666" s="251">
        <f ca="1">IF(A43stdlife="n/a","n/a",IF(AF$3&gt;(A43stdlife+$E666),('PTRM input'!$I$427*(1+rvanilla03)^0.5)-SUM($I666:AE666),('PTRM input'!$I$427*(1+rvanilla03)^0.5)/A43stdlife))</f>
        <v>0</v>
      </c>
      <c r="AG666" s="251">
        <f ca="1">IF(A43stdlife="n/a","n/a",IF(AG$3&gt;(A43stdlife+$E666),('PTRM input'!$I$427*(1+rvanilla03)^0.5)-SUM($I666:AF666),('PTRM input'!$I$427*(1+rvanilla03)^0.5)/A43stdlife))</f>
        <v>0</v>
      </c>
      <c r="AH666" s="251">
        <f ca="1">IF(A43stdlife="n/a","n/a",IF(AH$3&gt;(A43stdlife+$E666),('PTRM input'!$I$427*(1+rvanilla03)^0.5)-SUM($I666:AG666),('PTRM input'!$I$427*(1+rvanilla03)^0.5)/A43stdlife))</f>
        <v>0</v>
      </c>
      <c r="AI666" s="251">
        <f ca="1">IF(A43stdlife="n/a","n/a",IF(AI$3&gt;(A43stdlife+$E666),('PTRM input'!$I$427*(1+rvanilla03)^0.5)-SUM($I666:AH666),('PTRM input'!$I$427*(1+rvanilla03)^0.5)/A43stdlife))</f>
        <v>0</v>
      </c>
      <c r="AJ666" s="251">
        <f ca="1">IF(A43stdlife="n/a","n/a",IF(AJ$3&gt;(A43stdlife+$E666),('PTRM input'!$I$427*(1+rvanilla03)^0.5)-SUM($I666:AI666),('PTRM input'!$I$427*(1+rvanilla03)^0.5)/A43stdlife))</f>
        <v>0</v>
      </c>
      <c r="AK666" s="251">
        <f ca="1">IF(A43stdlife="n/a","n/a",IF(AK$3&gt;(A43stdlife+$E666),('PTRM input'!$I$427*(1+rvanilla03)^0.5)-SUM($I666:AJ666),('PTRM input'!$I$427*(1+rvanilla03)^0.5)/A43stdlife))</f>
        <v>0</v>
      </c>
      <c r="AL666" s="251">
        <f ca="1">IF(A43stdlife="n/a","n/a",IF(AL$3&gt;(A43stdlife+$E666),('PTRM input'!$I$427*(1+rvanilla03)^0.5)-SUM($I666:AK666),('PTRM input'!$I$427*(1+rvanilla03)^0.5)/A43stdlife))</f>
        <v>0</v>
      </c>
      <c r="AM666" s="251">
        <f ca="1">IF(A43stdlife="n/a","n/a",IF(AM$3&gt;(A43stdlife+$E666),('PTRM input'!$I$427*(1+rvanilla03)^0.5)-SUM($I666:AL666),('PTRM input'!$I$427*(1+rvanilla03)^0.5)/A43stdlife))</f>
        <v>0</v>
      </c>
      <c r="AN666" s="251">
        <f ca="1">IF(A43stdlife="n/a","n/a",IF(AN$3&gt;(A43stdlife+$E666),('PTRM input'!$I$427*(1+rvanilla03)^0.5)-SUM($I666:AM666),('PTRM input'!$I$427*(1+rvanilla03)^0.5)/A43stdlife))</f>
        <v>0</v>
      </c>
      <c r="AO666" s="251">
        <f ca="1">IF(A43stdlife="n/a","n/a",IF(AO$3&gt;(A43stdlife+$E666),('PTRM input'!$I$427*(1+rvanilla03)^0.5)-SUM($I666:AN666),('PTRM input'!$I$427*(1+rvanilla03)^0.5)/A43stdlife))</f>
        <v>0</v>
      </c>
      <c r="AP666" s="251">
        <f ca="1">IF(A43stdlife="n/a","n/a",IF(AP$3&gt;(A43stdlife+$E666),('PTRM input'!$I$427*(1+rvanilla03)^0.5)-SUM($I666:AO666),('PTRM input'!$I$427*(1+rvanilla03)^0.5)/A43stdlife))</f>
        <v>0</v>
      </c>
      <c r="AQ666" s="251">
        <f ca="1">IF(A43stdlife="n/a","n/a",IF(AQ$3&gt;(A43stdlife+$E666),('PTRM input'!$I$427*(1+rvanilla03)^0.5)-SUM($I666:AP666),('PTRM input'!$I$427*(1+rvanilla03)^0.5)/A43stdlife))</f>
        <v>0</v>
      </c>
      <c r="AR666" s="251">
        <f ca="1">IF(A43stdlife="n/a","n/a",IF(AR$3&gt;(A43stdlife+$E666),('PTRM input'!$I$427*(1+rvanilla03)^0.5)-SUM($I666:AQ666),('PTRM input'!$I$427*(1+rvanilla03)^0.5)/A43stdlife))</f>
        <v>0</v>
      </c>
      <c r="AS666" s="251">
        <f ca="1">IF(A43stdlife="n/a","n/a",IF(AS$3&gt;(A43stdlife+$E666),('PTRM input'!$I$427*(1+rvanilla03)^0.5)-SUM($I666:AR666),('PTRM input'!$I$427*(1+rvanilla03)^0.5)/A43stdlife))</f>
        <v>0</v>
      </c>
      <c r="AT666" s="251">
        <f ca="1">IF(A43stdlife="n/a","n/a",IF(AT$3&gt;(A43stdlife+$E666),('PTRM input'!$I$427*(1+rvanilla03)^0.5)-SUM($I666:AS666),('PTRM input'!$I$427*(1+rvanilla03)^0.5)/A43stdlife))</f>
        <v>0</v>
      </c>
      <c r="AU666" s="251">
        <f ca="1">IF(A43stdlife="n/a","n/a",IF(AU$3&gt;(A43stdlife+$E666),('PTRM input'!$I$427*(1+rvanilla03)^0.5)-SUM($I666:AT666),('PTRM input'!$I$427*(1+rvanilla03)^0.5)/A43stdlife))</f>
        <v>0</v>
      </c>
      <c r="AV666" s="251">
        <f ca="1">IF(A43stdlife="n/a","n/a",IF(AV$3&gt;(A43stdlife+$E666),('PTRM input'!$I$427*(1+rvanilla03)^0.5)-SUM($I666:AU666),('PTRM input'!$I$427*(1+rvanilla03)^0.5)/A43stdlife))</f>
        <v>0</v>
      </c>
      <c r="AW666" s="251">
        <f ca="1">IF(A43stdlife="n/a","n/a",IF(AW$3&gt;(A43stdlife+$E666),('PTRM input'!$I$427*(1+rvanilla03)^0.5)-SUM($I666:AV666),('PTRM input'!$I$427*(1+rvanilla03)^0.5)/A43stdlife))</f>
        <v>0</v>
      </c>
      <c r="AX666" s="251">
        <f ca="1">IF(A43stdlife="n/a","n/a",IF(AX$3&gt;(A43stdlife+$E666),('PTRM input'!$I$427*(1+rvanilla03)^0.5)-SUM($I666:AW666),('PTRM input'!$I$427*(1+rvanilla03)^0.5)/A43stdlife))</f>
        <v>0</v>
      </c>
      <c r="AY666" s="251">
        <f ca="1">IF(A43stdlife="n/a","n/a",IF(AY$3&gt;(A43stdlife+$E666),('PTRM input'!$I$427*(1+rvanilla03)^0.5)-SUM($I666:AX666),('PTRM input'!$I$427*(1+rvanilla03)^0.5)/A43stdlife))</f>
        <v>0</v>
      </c>
      <c r="AZ666" s="251">
        <f ca="1">IF(A43stdlife="n/a","n/a",IF(AZ$3&gt;(A43stdlife+$E666),('PTRM input'!$I$427*(1+rvanilla03)^0.5)-SUM($I666:AY666),('PTRM input'!$I$427*(1+rvanilla03)^0.5)/A43stdlife))</f>
        <v>0</v>
      </c>
      <c r="BA666" s="251">
        <f ca="1">IF(A43stdlife="n/a","n/a",IF(BA$3&gt;(A43stdlife+$E666),('PTRM input'!$I$427*(1+rvanilla03)^0.5)-SUM($I666:AZ666),('PTRM input'!$I$427*(1+rvanilla03)^0.5)/A43stdlife))</f>
        <v>0</v>
      </c>
      <c r="BB666" s="251">
        <f ca="1">IF(A43stdlife="n/a","n/a",IF(BB$3&gt;(A43stdlife+$E666),('PTRM input'!$I$427*(1+rvanilla03)^0.5)-SUM($I666:BA666),('PTRM input'!$I$427*(1+rvanilla03)^0.5)/A43stdlife))</f>
        <v>0</v>
      </c>
      <c r="BC666" s="251">
        <f ca="1">IF(A43stdlife="n/a","n/a",IF(BC$3&gt;(A43stdlife+$E666),('PTRM input'!$I$427*(1+rvanilla03)^0.5)-SUM($I666:BB666),('PTRM input'!$I$427*(1+rvanilla03)^0.5)/A43stdlife))</f>
        <v>0</v>
      </c>
      <c r="BD666" s="251">
        <f ca="1">IF(A43stdlife="n/a","n/a",IF(BD$3&gt;(A43stdlife+$E666),('PTRM input'!$I$427*(1+rvanilla03)^0.5)-SUM($I666:BC666),('PTRM input'!$I$427*(1+rvanilla03)^0.5)/A43stdlife))</f>
        <v>0</v>
      </c>
      <c r="BE666" s="251">
        <f ca="1">IF(A43stdlife="n/a","n/a",IF(BE$3&gt;(A43stdlife+$E666),('PTRM input'!$I$427*(1+rvanilla03)^0.5)-SUM($I666:BD666),('PTRM input'!$I$427*(1+rvanilla03)^0.5)/A43stdlife))</f>
        <v>0</v>
      </c>
      <c r="BF666" s="251">
        <f ca="1">IF(A43stdlife="n/a","n/a",IF(BF$3&gt;(A43stdlife+$E666),('PTRM input'!$I$427*(1+rvanilla03)^0.5)-SUM($I666:BE666),('PTRM input'!$I$427*(1+rvanilla03)^0.5)/A43stdlife))</f>
        <v>0</v>
      </c>
      <c r="BG666" s="251">
        <f ca="1">IF(A43stdlife="n/a","n/a",IF(BG$3&gt;(A43stdlife+$E666),('PTRM input'!$I$427*(1+rvanilla03)^0.5)-SUM($I666:BF666),('PTRM input'!$I$427*(1+rvanilla03)^0.5)/A43stdlife))</f>
        <v>0</v>
      </c>
      <c r="BH666" s="251">
        <f ca="1">IF(A43stdlife="n/a","n/a",IF(BH$3&gt;(A43stdlife+$E666),('PTRM input'!$I$427*(1+rvanilla03)^0.5)-SUM($I666:BG666),('PTRM input'!$I$427*(1+rvanilla03)^0.5)/A43stdlife))</f>
        <v>0</v>
      </c>
      <c r="BI666" s="251">
        <f ca="1">IF(A43stdlife="n/a","n/a",IF(BI$3&gt;(A43stdlife+$E666),('PTRM input'!$I$427*(1+rvanilla03)^0.5)-SUM($I666:BH666),('PTRM input'!$I$427*(1+rvanilla03)^0.5)/A43stdlife))</f>
        <v>0</v>
      </c>
      <c r="BJ666" s="116"/>
      <c r="BK666" s="116"/>
      <c r="BL666" s="116"/>
      <c r="BM666" s="116"/>
    </row>
    <row r="667" spans="1:65" hidden="1" outlineLevel="2">
      <c r="A667" s="116"/>
      <c r="B667" s="19"/>
      <c r="C667" s="18"/>
      <c r="D667" s="760"/>
      <c r="E667" s="86">
        <v>4</v>
      </c>
      <c r="F667" s="259"/>
      <c r="G667" s="434"/>
      <c r="H667" s="435"/>
      <c r="I667" s="435"/>
      <c r="J667" s="619"/>
      <c r="K667" s="433">
        <f ca="1">IF(A43stdlife="n/a","n/a",IF(K$3&gt;(A43stdlife+$E667),('PTRM input'!$J$427*(1+rvanilla04)^0.5)-SUM(J667:$J667),('PTRM input'!$J$427*(1+rvanilla04)^0.5)/A43stdlife))</f>
        <v>0</v>
      </c>
      <c r="L667" s="433">
        <f ca="1">IF(A43stdlife="n/a","n/a",IF(L$3&gt;(A43stdlife+$E667),('PTRM input'!$J$427*(1+rvanilla04)^0.5)-SUM($J667:K667),('PTRM input'!$J$427*(1+rvanilla04)^0.5)/A43stdlife))</f>
        <v>0</v>
      </c>
      <c r="M667" s="433">
        <f ca="1">IF(A43stdlife="n/a","n/a",IF(M$3&gt;(A43stdlife+$E667),('PTRM input'!$J$427*(1+rvanilla04)^0.5)-SUM($J667:L667),('PTRM input'!$J$427*(1+rvanilla04)^0.5)/A43stdlife))</f>
        <v>0</v>
      </c>
      <c r="N667" s="433">
        <f ca="1">IF(A43stdlife="n/a","n/a",IF(N$3&gt;(A43stdlife+$E667),('PTRM input'!$J$427*(1+rvanilla04)^0.5)-SUM($J667:M667),('PTRM input'!$J$427*(1+rvanilla04)^0.5)/A43stdlife))</f>
        <v>0</v>
      </c>
      <c r="O667" s="433">
        <f ca="1">IF(A43stdlife="n/a","n/a",IF(O$3&gt;(A43stdlife+$E667),('PTRM input'!$J$427*(1+rvanilla04)^0.5)-SUM($J667:N667),('PTRM input'!$J$427*(1+rvanilla04)^0.5)/A43stdlife))</f>
        <v>0</v>
      </c>
      <c r="P667" s="433">
        <f ca="1">IF(A43stdlife="n/a","n/a",IF(P$3&gt;(A43stdlife+$E667),('PTRM input'!$J$427*(1+rvanilla04)^0.5)-SUM($J667:O667),('PTRM input'!$J$427*(1+rvanilla04)^0.5)/A43stdlife))</f>
        <v>0</v>
      </c>
      <c r="Q667" s="433">
        <f ca="1">IF(A43stdlife="n/a","n/a",IF(Q$3&gt;(A43stdlife+$E667),('PTRM input'!$J$427*(1+rvanilla04)^0.5)-SUM($J667:P667),('PTRM input'!$J$427*(1+rvanilla04)^0.5)/A43stdlife))</f>
        <v>0</v>
      </c>
      <c r="R667" s="251">
        <f ca="1">IF(A43stdlife="n/a","n/a",IF(R$3&gt;(A43stdlife+$E667),('PTRM input'!$J$427*(1+rvanilla04)^0.5)-SUM($J667:Q667),('PTRM input'!$J$427*(1+rvanilla04)^0.5)/A43stdlife))</f>
        <v>0</v>
      </c>
      <c r="S667" s="251">
        <f ca="1">IF(A43stdlife="n/a","n/a",IF(S$3&gt;(A43stdlife+$E667),('PTRM input'!$J$427*(1+rvanilla04)^0.5)-SUM($J667:R667),('PTRM input'!$J$427*(1+rvanilla04)^0.5)/A43stdlife))</f>
        <v>0</v>
      </c>
      <c r="T667" s="251">
        <f ca="1">IF(A43stdlife="n/a","n/a",IF(T$3&gt;(A43stdlife+$E667),('PTRM input'!$J$427*(1+rvanilla04)^0.5)-SUM($J667:S667),('PTRM input'!$J$427*(1+rvanilla04)^0.5)/A43stdlife))</f>
        <v>0</v>
      </c>
      <c r="U667" s="251">
        <f ca="1">IF(A43stdlife="n/a","n/a",IF(U$3&gt;(A43stdlife+$E667),('PTRM input'!$J$427*(1+rvanilla04)^0.5)-SUM($J667:T667),('PTRM input'!$J$427*(1+rvanilla04)^0.5)/A43stdlife))</f>
        <v>0</v>
      </c>
      <c r="V667" s="251">
        <f ca="1">IF(A43stdlife="n/a","n/a",IF(V$3&gt;(A43stdlife+$E667),('PTRM input'!$J$427*(1+rvanilla04)^0.5)-SUM($J667:U667),('PTRM input'!$J$427*(1+rvanilla04)^0.5)/A43stdlife))</f>
        <v>0</v>
      </c>
      <c r="W667" s="251">
        <f ca="1">IF(A43stdlife="n/a","n/a",IF(W$3&gt;(A43stdlife+$E667),('PTRM input'!$J$427*(1+rvanilla04)^0.5)-SUM($J667:V667),('PTRM input'!$J$427*(1+rvanilla04)^0.5)/A43stdlife))</f>
        <v>0</v>
      </c>
      <c r="X667" s="251">
        <f ca="1">IF(A43stdlife="n/a","n/a",IF(X$3&gt;(A43stdlife+$E667),('PTRM input'!$J$427*(1+rvanilla04)^0.5)-SUM($J667:W667),('PTRM input'!$J$427*(1+rvanilla04)^0.5)/A43stdlife))</f>
        <v>0</v>
      </c>
      <c r="Y667" s="251">
        <f ca="1">IF(A43stdlife="n/a","n/a",IF(Y$3&gt;(A43stdlife+$E667),('PTRM input'!$J$427*(1+rvanilla04)^0.5)-SUM($J667:X667),('PTRM input'!$J$427*(1+rvanilla04)^0.5)/A43stdlife))</f>
        <v>0</v>
      </c>
      <c r="Z667" s="251">
        <f ca="1">IF(A43stdlife="n/a","n/a",IF(Z$3&gt;(A43stdlife+$E667),('PTRM input'!$J$427*(1+rvanilla04)^0.5)-SUM($J667:Y667),('PTRM input'!$J$427*(1+rvanilla04)^0.5)/A43stdlife))</f>
        <v>0</v>
      </c>
      <c r="AA667" s="251">
        <f ca="1">IF(A43stdlife="n/a","n/a",IF(AA$3&gt;(A43stdlife+$E667),('PTRM input'!$J$427*(1+rvanilla04)^0.5)-SUM($J667:Z667),('PTRM input'!$J$427*(1+rvanilla04)^0.5)/A43stdlife))</f>
        <v>0</v>
      </c>
      <c r="AB667" s="251">
        <f ca="1">IF(A43stdlife="n/a","n/a",IF(AB$3&gt;(A43stdlife+$E667),('PTRM input'!$J$427*(1+rvanilla04)^0.5)-SUM($J667:AA667),('PTRM input'!$J$427*(1+rvanilla04)^0.5)/A43stdlife))</f>
        <v>0</v>
      </c>
      <c r="AC667" s="251">
        <f ca="1">IF(A43stdlife="n/a","n/a",IF(AC$3&gt;(A43stdlife+$E667),('PTRM input'!$J$427*(1+rvanilla04)^0.5)-SUM($J667:AB667),('PTRM input'!$J$427*(1+rvanilla04)^0.5)/A43stdlife))</f>
        <v>0</v>
      </c>
      <c r="AD667" s="251">
        <f ca="1">IF(A43stdlife="n/a","n/a",IF(AD$3&gt;(A43stdlife+$E667),('PTRM input'!$J$427*(1+rvanilla04)^0.5)-SUM($J667:AC667),('PTRM input'!$J$427*(1+rvanilla04)^0.5)/A43stdlife))</f>
        <v>0</v>
      </c>
      <c r="AE667" s="251">
        <f ca="1">IF(A43stdlife="n/a","n/a",IF(AE$3&gt;(A43stdlife+$E667),('PTRM input'!$J$427*(1+rvanilla04)^0.5)-SUM($J667:AD667),('PTRM input'!$J$427*(1+rvanilla04)^0.5)/A43stdlife))</f>
        <v>0</v>
      </c>
      <c r="AF667" s="251">
        <f ca="1">IF(A43stdlife="n/a","n/a",IF(AF$3&gt;(A43stdlife+$E667),('PTRM input'!$J$427*(1+rvanilla04)^0.5)-SUM($J667:AE667),('PTRM input'!$J$427*(1+rvanilla04)^0.5)/A43stdlife))</f>
        <v>0</v>
      </c>
      <c r="AG667" s="251">
        <f ca="1">IF(A43stdlife="n/a","n/a",IF(AG$3&gt;(A43stdlife+$E667),('PTRM input'!$J$427*(1+rvanilla04)^0.5)-SUM($J667:AF667),('PTRM input'!$J$427*(1+rvanilla04)^0.5)/A43stdlife))</f>
        <v>0</v>
      </c>
      <c r="AH667" s="251">
        <f ca="1">IF(A43stdlife="n/a","n/a",IF(AH$3&gt;(A43stdlife+$E667),('PTRM input'!$J$427*(1+rvanilla04)^0.5)-SUM($J667:AG667),('PTRM input'!$J$427*(1+rvanilla04)^0.5)/A43stdlife))</f>
        <v>0</v>
      </c>
      <c r="AI667" s="251">
        <f ca="1">IF(A43stdlife="n/a","n/a",IF(AI$3&gt;(A43stdlife+$E667),('PTRM input'!$J$427*(1+rvanilla04)^0.5)-SUM($J667:AH667),('PTRM input'!$J$427*(1+rvanilla04)^0.5)/A43stdlife))</f>
        <v>0</v>
      </c>
      <c r="AJ667" s="251">
        <f ca="1">IF(A43stdlife="n/a","n/a",IF(AJ$3&gt;(A43stdlife+$E667),('PTRM input'!$J$427*(1+rvanilla04)^0.5)-SUM($J667:AI667),('PTRM input'!$J$427*(1+rvanilla04)^0.5)/A43stdlife))</f>
        <v>0</v>
      </c>
      <c r="AK667" s="251">
        <f ca="1">IF(A43stdlife="n/a","n/a",IF(AK$3&gt;(A43stdlife+$E667),('PTRM input'!$J$427*(1+rvanilla04)^0.5)-SUM($J667:AJ667),('PTRM input'!$J$427*(1+rvanilla04)^0.5)/A43stdlife))</f>
        <v>0</v>
      </c>
      <c r="AL667" s="251">
        <f ca="1">IF(A43stdlife="n/a","n/a",IF(AL$3&gt;(A43stdlife+$E667),('PTRM input'!$J$427*(1+rvanilla04)^0.5)-SUM($J667:AK667),('PTRM input'!$J$427*(1+rvanilla04)^0.5)/A43stdlife))</f>
        <v>0</v>
      </c>
      <c r="AM667" s="251">
        <f ca="1">IF(A43stdlife="n/a","n/a",IF(AM$3&gt;(A43stdlife+$E667),('PTRM input'!$J$427*(1+rvanilla04)^0.5)-SUM($J667:AL667),('PTRM input'!$J$427*(1+rvanilla04)^0.5)/A43stdlife))</f>
        <v>0</v>
      </c>
      <c r="AN667" s="251">
        <f ca="1">IF(A43stdlife="n/a","n/a",IF(AN$3&gt;(A43stdlife+$E667),('PTRM input'!$J$427*(1+rvanilla04)^0.5)-SUM($J667:AM667),('PTRM input'!$J$427*(1+rvanilla04)^0.5)/A43stdlife))</f>
        <v>0</v>
      </c>
      <c r="AO667" s="251">
        <f ca="1">IF(A43stdlife="n/a","n/a",IF(AO$3&gt;(A43stdlife+$E667),('PTRM input'!$J$427*(1+rvanilla04)^0.5)-SUM($J667:AN667),('PTRM input'!$J$427*(1+rvanilla04)^0.5)/A43stdlife))</f>
        <v>0</v>
      </c>
      <c r="AP667" s="251">
        <f ca="1">IF(A43stdlife="n/a","n/a",IF(AP$3&gt;(A43stdlife+$E667),('PTRM input'!$J$427*(1+rvanilla04)^0.5)-SUM($J667:AO667),('PTRM input'!$J$427*(1+rvanilla04)^0.5)/A43stdlife))</f>
        <v>0</v>
      </c>
      <c r="AQ667" s="251">
        <f ca="1">IF(A43stdlife="n/a","n/a",IF(AQ$3&gt;(A43stdlife+$E667),('PTRM input'!$J$427*(1+rvanilla04)^0.5)-SUM($J667:AP667),('PTRM input'!$J$427*(1+rvanilla04)^0.5)/A43stdlife))</f>
        <v>0</v>
      </c>
      <c r="AR667" s="251">
        <f ca="1">IF(A43stdlife="n/a","n/a",IF(AR$3&gt;(A43stdlife+$E667),('PTRM input'!$J$427*(1+rvanilla04)^0.5)-SUM($J667:AQ667),('PTRM input'!$J$427*(1+rvanilla04)^0.5)/A43stdlife))</f>
        <v>0</v>
      </c>
      <c r="AS667" s="251">
        <f ca="1">IF(A43stdlife="n/a","n/a",IF(AS$3&gt;(A43stdlife+$E667),('PTRM input'!$J$427*(1+rvanilla04)^0.5)-SUM($J667:AR667),('PTRM input'!$J$427*(1+rvanilla04)^0.5)/A43stdlife))</f>
        <v>0</v>
      </c>
      <c r="AT667" s="251">
        <f ca="1">IF(A43stdlife="n/a","n/a",IF(AT$3&gt;(A43stdlife+$E667),('PTRM input'!$J$427*(1+rvanilla04)^0.5)-SUM($J667:AS667),('PTRM input'!$J$427*(1+rvanilla04)^0.5)/A43stdlife))</f>
        <v>0</v>
      </c>
      <c r="AU667" s="251">
        <f ca="1">IF(A43stdlife="n/a","n/a",IF(AU$3&gt;(A43stdlife+$E667),('PTRM input'!$J$427*(1+rvanilla04)^0.5)-SUM($J667:AT667),('PTRM input'!$J$427*(1+rvanilla04)^0.5)/A43stdlife))</f>
        <v>0</v>
      </c>
      <c r="AV667" s="251">
        <f ca="1">IF(A43stdlife="n/a","n/a",IF(AV$3&gt;(A43stdlife+$E667),('PTRM input'!$J$427*(1+rvanilla04)^0.5)-SUM($J667:AU667),('PTRM input'!$J$427*(1+rvanilla04)^0.5)/A43stdlife))</f>
        <v>0</v>
      </c>
      <c r="AW667" s="251">
        <f ca="1">IF(A43stdlife="n/a","n/a",IF(AW$3&gt;(A43stdlife+$E667),('PTRM input'!$J$427*(1+rvanilla04)^0.5)-SUM($J667:AV667),('PTRM input'!$J$427*(1+rvanilla04)^0.5)/A43stdlife))</f>
        <v>0</v>
      </c>
      <c r="AX667" s="251">
        <f ca="1">IF(A43stdlife="n/a","n/a",IF(AX$3&gt;(A43stdlife+$E667),('PTRM input'!$J$427*(1+rvanilla04)^0.5)-SUM($J667:AW667),('PTRM input'!$J$427*(1+rvanilla04)^0.5)/A43stdlife))</f>
        <v>0</v>
      </c>
      <c r="AY667" s="251">
        <f ca="1">IF(A43stdlife="n/a","n/a",IF(AY$3&gt;(A43stdlife+$E667),('PTRM input'!$J$427*(1+rvanilla04)^0.5)-SUM($J667:AX667),('PTRM input'!$J$427*(1+rvanilla04)^0.5)/A43stdlife))</f>
        <v>0</v>
      </c>
      <c r="AZ667" s="251">
        <f ca="1">IF(A43stdlife="n/a","n/a",IF(AZ$3&gt;(A43stdlife+$E667),('PTRM input'!$J$427*(1+rvanilla04)^0.5)-SUM($J667:AY667),('PTRM input'!$J$427*(1+rvanilla04)^0.5)/A43stdlife))</f>
        <v>0</v>
      </c>
      <c r="BA667" s="251">
        <f ca="1">IF(A43stdlife="n/a","n/a",IF(BA$3&gt;(A43stdlife+$E667),('PTRM input'!$J$427*(1+rvanilla04)^0.5)-SUM($J667:AZ667),('PTRM input'!$J$427*(1+rvanilla04)^0.5)/A43stdlife))</f>
        <v>0</v>
      </c>
      <c r="BB667" s="251">
        <f ca="1">IF(A43stdlife="n/a","n/a",IF(BB$3&gt;(A43stdlife+$E667),('PTRM input'!$J$427*(1+rvanilla04)^0.5)-SUM($J667:BA667),('PTRM input'!$J$427*(1+rvanilla04)^0.5)/A43stdlife))</f>
        <v>0</v>
      </c>
      <c r="BC667" s="251">
        <f ca="1">IF(A43stdlife="n/a","n/a",IF(BC$3&gt;(A43stdlife+$E667),('PTRM input'!$J$427*(1+rvanilla04)^0.5)-SUM($J667:BB667),('PTRM input'!$J$427*(1+rvanilla04)^0.5)/A43stdlife))</f>
        <v>0</v>
      </c>
      <c r="BD667" s="251">
        <f ca="1">IF(A43stdlife="n/a","n/a",IF(BD$3&gt;(A43stdlife+$E667),('PTRM input'!$J$427*(1+rvanilla04)^0.5)-SUM($J667:BC667),('PTRM input'!$J$427*(1+rvanilla04)^0.5)/A43stdlife))</f>
        <v>0</v>
      </c>
      <c r="BE667" s="251">
        <f ca="1">IF(A43stdlife="n/a","n/a",IF(BE$3&gt;(A43stdlife+$E667),('PTRM input'!$J$427*(1+rvanilla04)^0.5)-SUM($J667:BD667),('PTRM input'!$J$427*(1+rvanilla04)^0.5)/A43stdlife))</f>
        <v>0</v>
      </c>
      <c r="BF667" s="251">
        <f ca="1">IF(A43stdlife="n/a","n/a",IF(BF$3&gt;(A43stdlife+$E667),('PTRM input'!$J$427*(1+rvanilla04)^0.5)-SUM($J667:BE667),('PTRM input'!$J$427*(1+rvanilla04)^0.5)/A43stdlife))</f>
        <v>0</v>
      </c>
      <c r="BG667" s="251">
        <f ca="1">IF(A43stdlife="n/a","n/a",IF(BG$3&gt;(A43stdlife+$E667),('PTRM input'!$J$427*(1+rvanilla04)^0.5)-SUM($J667:BF667),('PTRM input'!$J$427*(1+rvanilla04)^0.5)/A43stdlife))</f>
        <v>0</v>
      </c>
      <c r="BH667" s="251">
        <f ca="1">IF(A43stdlife="n/a","n/a",IF(BH$3&gt;(A43stdlife+$E667),('PTRM input'!$J$427*(1+rvanilla04)^0.5)-SUM($J667:BG667),('PTRM input'!$J$427*(1+rvanilla04)^0.5)/A43stdlife))</f>
        <v>0</v>
      </c>
      <c r="BI667" s="251">
        <f ca="1">IF(A43stdlife="n/a","n/a",IF(BI$3&gt;(A43stdlife+$E667),('PTRM input'!$J$427*(1+rvanilla04)^0.5)-SUM($J667:BH667),('PTRM input'!$J$427*(1+rvanilla04)^0.5)/A43stdlife))</f>
        <v>0</v>
      </c>
      <c r="BJ667" s="116"/>
      <c r="BK667" s="116"/>
      <c r="BL667" s="116"/>
      <c r="BM667" s="116"/>
    </row>
    <row r="668" spans="1:65" hidden="1" outlineLevel="2">
      <c r="A668" s="116"/>
      <c r="B668" s="19"/>
      <c r="C668" s="18"/>
      <c r="D668" s="760"/>
      <c r="E668" s="86">
        <v>5</v>
      </c>
      <c r="F668" s="259"/>
      <c r="G668" s="434"/>
      <c r="H668" s="435"/>
      <c r="I668" s="435"/>
      <c r="J668" s="435"/>
      <c r="K668" s="619"/>
      <c r="L668" s="433">
        <f ca="1">IF(A43stdlife="n/a","n/a",IF(L$3&gt;(A43stdlife+$E668),('PTRM input'!$K$427*(1+rvanilla05)^0.5)-SUM($K668:K668),('PTRM input'!$K$427*(1+rvanilla05)^0.5)/A43stdlife))</f>
        <v>0</v>
      </c>
      <c r="M668" s="433">
        <f ca="1">IF(A43stdlife="n/a","n/a",IF(M$3&gt;(A43stdlife+$E668),('PTRM input'!$K$427*(1+rvanilla05)^0.5)-SUM($K668:L668),('PTRM input'!$K$427*(1+rvanilla05)^0.5)/A43stdlife))</f>
        <v>0</v>
      </c>
      <c r="N668" s="433">
        <f ca="1">IF(A43stdlife="n/a","n/a",IF(N$3&gt;(A43stdlife+$E668),('PTRM input'!$K$427*(1+rvanilla05)^0.5)-SUM($K668:M668),('PTRM input'!$K$427*(1+rvanilla05)^0.5)/A43stdlife))</f>
        <v>0</v>
      </c>
      <c r="O668" s="433">
        <f ca="1">IF(A43stdlife="n/a","n/a",IF(O$3&gt;(A43stdlife+$E668),('PTRM input'!$K$427*(1+rvanilla05)^0.5)-SUM($K668:N668),('PTRM input'!$K$427*(1+rvanilla05)^0.5)/A43stdlife))</f>
        <v>0</v>
      </c>
      <c r="P668" s="433">
        <f ca="1">IF(A43stdlife="n/a","n/a",IF(P$3&gt;(A43stdlife+$E668),('PTRM input'!$K$427*(1+rvanilla05)^0.5)-SUM($K668:O668),('PTRM input'!$K$427*(1+rvanilla05)^0.5)/A43stdlife))</f>
        <v>0</v>
      </c>
      <c r="Q668" s="433">
        <f ca="1">IF(A43stdlife="n/a","n/a",IF(Q$3&gt;(A43stdlife+$E668),('PTRM input'!$K$427*(1+rvanilla05)^0.5)-SUM($K668:P668),('PTRM input'!$K$427*(1+rvanilla05)^0.5)/A43stdlife))</f>
        <v>0</v>
      </c>
      <c r="R668" s="251">
        <f ca="1">IF(A43stdlife="n/a","n/a",IF(R$3&gt;(A43stdlife+$E668),('PTRM input'!$K$427*(1+rvanilla05)^0.5)-SUM($K668:Q668),('PTRM input'!$K$427*(1+rvanilla05)^0.5)/A43stdlife))</f>
        <v>0</v>
      </c>
      <c r="S668" s="251">
        <f ca="1">IF(A43stdlife="n/a","n/a",IF(S$3&gt;(A43stdlife+$E668),('PTRM input'!$K$427*(1+rvanilla05)^0.5)-SUM($K668:R668),('PTRM input'!$K$427*(1+rvanilla05)^0.5)/A43stdlife))</f>
        <v>0</v>
      </c>
      <c r="T668" s="251">
        <f ca="1">IF(A43stdlife="n/a","n/a",IF(T$3&gt;(A43stdlife+$E668),('PTRM input'!$K$427*(1+rvanilla05)^0.5)-SUM($K668:S668),('PTRM input'!$K$427*(1+rvanilla05)^0.5)/A43stdlife))</f>
        <v>0</v>
      </c>
      <c r="U668" s="251">
        <f ca="1">IF(A43stdlife="n/a","n/a",IF(U$3&gt;(A43stdlife+$E668),('PTRM input'!$K$427*(1+rvanilla05)^0.5)-SUM($K668:T668),('PTRM input'!$K$427*(1+rvanilla05)^0.5)/A43stdlife))</f>
        <v>0</v>
      </c>
      <c r="V668" s="251">
        <f ca="1">IF(A43stdlife="n/a","n/a",IF(V$3&gt;(A43stdlife+$E668),('PTRM input'!$K$427*(1+rvanilla05)^0.5)-SUM($K668:U668),('PTRM input'!$K$427*(1+rvanilla05)^0.5)/A43stdlife))</f>
        <v>0</v>
      </c>
      <c r="W668" s="251">
        <f ca="1">IF(A43stdlife="n/a","n/a",IF(W$3&gt;(A43stdlife+$E668),('PTRM input'!$K$427*(1+rvanilla05)^0.5)-SUM($K668:V668),('PTRM input'!$K$427*(1+rvanilla05)^0.5)/A43stdlife))</f>
        <v>0</v>
      </c>
      <c r="X668" s="251">
        <f ca="1">IF(A43stdlife="n/a","n/a",IF(X$3&gt;(A43stdlife+$E668),('PTRM input'!$K$427*(1+rvanilla05)^0.5)-SUM($K668:W668),('PTRM input'!$K$427*(1+rvanilla05)^0.5)/A43stdlife))</f>
        <v>0</v>
      </c>
      <c r="Y668" s="251">
        <f ca="1">IF(A43stdlife="n/a","n/a",IF(Y$3&gt;(A43stdlife+$E668),('PTRM input'!$K$427*(1+rvanilla05)^0.5)-SUM($K668:X668),('PTRM input'!$K$427*(1+rvanilla05)^0.5)/A43stdlife))</f>
        <v>0</v>
      </c>
      <c r="Z668" s="251">
        <f ca="1">IF(A43stdlife="n/a","n/a",IF(Z$3&gt;(A43stdlife+$E668),('PTRM input'!$K$427*(1+rvanilla05)^0.5)-SUM($K668:Y668),('PTRM input'!$K$427*(1+rvanilla05)^0.5)/A43stdlife))</f>
        <v>0</v>
      </c>
      <c r="AA668" s="251">
        <f ca="1">IF(A43stdlife="n/a","n/a",IF(AA$3&gt;(A43stdlife+$E668),('PTRM input'!$K$427*(1+rvanilla05)^0.5)-SUM($K668:Z668),('PTRM input'!$K$427*(1+rvanilla05)^0.5)/A43stdlife))</f>
        <v>0</v>
      </c>
      <c r="AB668" s="251">
        <f ca="1">IF(A43stdlife="n/a","n/a",IF(AB$3&gt;(A43stdlife+$E668),('PTRM input'!$K$427*(1+rvanilla05)^0.5)-SUM($K668:AA668),('PTRM input'!$K$427*(1+rvanilla05)^0.5)/A43stdlife))</f>
        <v>0</v>
      </c>
      <c r="AC668" s="251">
        <f ca="1">IF(A43stdlife="n/a","n/a",IF(AC$3&gt;(A43stdlife+$E668),('PTRM input'!$K$427*(1+rvanilla05)^0.5)-SUM($K668:AB668),('PTRM input'!$K$427*(1+rvanilla05)^0.5)/A43stdlife))</f>
        <v>0</v>
      </c>
      <c r="AD668" s="251">
        <f ca="1">IF(A43stdlife="n/a","n/a",IF(AD$3&gt;(A43stdlife+$E668),('PTRM input'!$K$427*(1+rvanilla05)^0.5)-SUM($K668:AC668),('PTRM input'!$K$427*(1+rvanilla05)^0.5)/A43stdlife))</f>
        <v>0</v>
      </c>
      <c r="AE668" s="251">
        <f ca="1">IF(A43stdlife="n/a","n/a",IF(AE$3&gt;(A43stdlife+$E668),('PTRM input'!$K$427*(1+rvanilla05)^0.5)-SUM($K668:AD668),('PTRM input'!$K$427*(1+rvanilla05)^0.5)/A43stdlife))</f>
        <v>0</v>
      </c>
      <c r="AF668" s="251">
        <f ca="1">IF(A43stdlife="n/a","n/a",IF(AF$3&gt;(A43stdlife+$E668),('PTRM input'!$K$427*(1+rvanilla05)^0.5)-SUM($K668:AE668),('PTRM input'!$K$427*(1+rvanilla05)^0.5)/A43stdlife))</f>
        <v>0</v>
      </c>
      <c r="AG668" s="251">
        <f ca="1">IF(A43stdlife="n/a","n/a",IF(AG$3&gt;(A43stdlife+$E668),('PTRM input'!$K$427*(1+rvanilla05)^0.5)-SUM($K668:AF668),('PTRM input'!$K$427*(1+rvanilla05)^0.5)/A43stdlife))</f>
        <v>0</v>
      </c>
      <c r="AH668" s="251">
        <f ca="1">IF(A43stdlife="n/a","n/a",IF(AH$3&gt;(A43stdlife+$E668),('PTRM input'!$K$427*(1+rvanilla05)^0.5)-SUM($K668:AG668),('PTRM input'!$K$427*(1+rvanilla05)^0.5)/A43stdlife))</f>
        <v>0</v>
      </c>
      <c r="AI668" s="251">
        <f ca="1">IF(A43stdlife="n/a","n/a",IF(AI$3&gt;(A43stdlife+$E668),('PTRM input'!$K$427*(1+rvanilla05)^0.5)-SUM($K668:AH668),('PTRM input'!$K$427*(1+rvanilla05)^0.5)/A43stdlife))</f>
        <v>0</v>
      </c>
      <c r="AJ668" s="251">
        <f ca="1">IF(A43stdlife="n/a","n/a",IF(AJ$3&gt;(A43stdlife+$E668),('PTRM input'!$K$427*(1+rvanilla05)^0.5)-SUM($K668:AI668),('PTRM input'!$K$427*(1+rvanilla05)^0.5)/A43stdlife))</f>
        <v>0</v>
      </c>
      <c r="AK668" s="251">
        <f ca="1">IF(A43stdlife="n/a","n/a",IF(AK$3&gt;(A43stdlife+$E668),('PTRM input'!$K$427*(1+rvanilla05)^0.5)-SUM($K668:AJ668),('PTRM input'!$K$427*(1+rvanilla05)^0.5)/A43stdlife))</f>
        <v>0</v>
      </c>
      <c r="AL668" s="251">
        <f ca="1">IF(A43stdlife="n/a","n/a",IF(AL$3&gt;(A43stdlife+$E668),('PTRM input'!$K$427*(1+rvanilla05)^0.5)-SUM($K668:AK668),('PTRM input'!$K$427*(1+rvanilla05)^0.5)/A43stdlife))</f>
        <v>0</v>
      </c>
      <c r="AM668" s="251">
        <f ca="1">IF(A43stdlife="n/a","n/a",IF(AM$3&gt;(A43stdlife+$E668),('PTRM input'!$K$427*(1+rvanilla05)^0.5)-SUM($K668:AL668),('PTRM input'!$K$427*(1+rvanilla05)^0.5)/A43stdlife))</f>
        <v>0</v>
      </c>
      <c r="AN668" s="251">
        <f ca="1">IF(A43stdlife="n/a","n/a",IF(AN$3&gt;(A43stdlife+$E668),('PTRM input'!$K$427*(1+rvanilla05)^0.5)-SUM($K668:AM668),('PTRM input'!$K$427*(1+rvanilla05)^0.5)/A43stdlife))</f>
        <v>0</v>
      </c>
      <c r="AO668" s="251">
        <f ca="1">IF(A43stdlife="n/a","n/a",IF(AO$3&gt;(A43stdlife+$E668),('PTRM input'!$K$427*(1+rvanilla05)^0.5)-SUM($K668:AN668),('PTRM input'!$K$427*(1+rvanilla05)^0.5)/A43stdlife))</f>
        <v>0</v>
      </c>
      <c r="AP668" s="251">
        <f ca="1">IF(A43stdlife="n/a","n/a",IF(AP$3&gt;(A43stdlife+$E668),('PTRM input'!$K$427*(1+rvanilla05)^0.5)-SUM($K668:AO668),('PTRM input'!$K$427*(1+rvanilla05)^0.5)/A43stdlife))</f>
        <v>0</v>
      </c>
      <c r="AQ668" s="251">
        <f ca="1">IF(A43stdlife="n/a","n/a",IF(AQ$3&gt;(A43stdlife+$E668),('PTRM input'!$K$427*(1+rvanilla05)^0.5)-SUM($K668:AP668),('PTRM input'!$K$427*(1+rvanilla05)^0.5)/A43stdlife))</f>
        <v>0</v>
      </c>
      <c r="AR668" s="251">
        <f ca="1">IF(A43stdlife="n/a","n/a",IF(AR$3&gt;(A43stdlife+$E668),('PTRM input'!$K$427*(1+rvanilla05)^0.5)-SUM($K668:AQ668),('PTRM input'!$K$427*(1+rvanilla05)^0.5)/A43stdlife))</f>
        <v>0</v>
      </c>
      <c r="AS668" s="251">
        <f ca="1">IF(A43stdlife="n/a","n/a",IF(AS$3&gt;(A43stdlife+$E668),('PTRM input'!$K$427*(1+rvanilla05)^0.5)-SUM($K668:AR668),('PTRM input'!$K$427*(1+rvanilla05)^0.5)/A43stdlife))</f>
        <v>0</v>
      </c>
      <c r="AT668" s="251">
        <f ca="1">IF(A43stdlife="n/a","n/a",IF(AT$3&gt;(A43stdlife+$E668),('PTRM input'!$K$427*(1+rvanilla05)^0.5)-SUM($K668:AS668),('PTRM input'!$K$427*(1+rvanilla05)^0.5)/A43stdlife))</f>
        <v>0</v>
      </c>
      <c r="AU668" s="251">
        <f ca="1">IF(A43stdlife="n/a","n/a",IF(AU$3&gt;(A43stdlife+$E668),('PTRM input'!$K$427*(1+rvanilla05)^0.5)-SUM($K668:AT668),('PTRM input'!$K$427*(1+rvanilla05)^0.5)/A43stdlife))</f>
        <v>0</v>
      </c>
      <c r="AV668" s="251">
        <f ca="1">IF(A43stdlife="n/a","n/a",IF(AV$3&gt;(A43stdlife+$E668),('PTRM input'!$K$427*(1+rvanilla05)^0.5)-SUM($K668:AU668),('PTRM input'!$K$427*(1+rvanilla05)^0.5)/A43stdlife))</f>
        <v>0</v>
      </c>
      <c r="AW668" s="251">
        <f ca="1">IF(A43stdlife="n/a","n/a",IF(AW$3&gt;(A43stdlife+$E668),('PTRM input'!$K$427*(1+rvanilla05)^0.5)-SUM($K668:AV668),('PTRM input'!$K$427*(1+rvanilla05)^0.5)/A43stdlife))</f>
        <v>0</v>
      </c>
      <c r="AX668" s="251">
        <f ca="1">IF(A43stdlife="n/a","n/a",IF(AX$3&gt;(A43stdlife+$E668),('PTRM input'!$K$427*(1+rvanilla05)^0.5)-SUM($K668:AW668),('PTRM input'!$K$427*(1+rvanilla05)^0.5)/A43stdlife))</f>
        <v>0</v>
      </c>
      <c r="AY668" s="251">
        <f ca="1">IF(A43stdlife="n/a","n/a",IF(AY$3&gt;(A43stdlife+$E668),('PTRM input'!$K$427*(1+rvanilla05)^0.5)-SUM($K668:AX668),('PTRM input'!$K$427*(1+rvanilla05)^0.5)/A43stdlife))</f>
        <v>0</v>
      </c>
      <c r="AZ668" s="251">
        <f ca="1">IF(A43stdlife="n/a","n/a",IF(AZ$3&gt;(A43stdlife+$E668),('PTRM input'!$K$427*(1+rvanilla05)^0.5)-SUM($K668:AY668),('PTRM input'!$K$427*(1+rvanilla05)^0.5)/A43stdlife))</f>
        <v>0</v>
      </c>
      <c r="BA668" s="251">
        <f ca="1">IF(A43stdlife="n/a","n/a",IF(BA$3&gt;(A43stdlife+$E668),('PTRM input'!$K$427*(1+rvanilla05)^0.5)-SUM($K668:AZ668),('PTRM input'!$K$427*(1+rvanilla05)^0.5)/A43stdlife))</f>
        <v>0</v>
      </c>
      <c r="BB668" s="251">
        <f ca="1">IF(A43stdlife="n/a","n/a",IF(BB$3&gt;(A43stdlife+$E668),('PTRM input'!$K$427*(1+rvanilla05)^0.5)-SUM($K668:BA668),('PTRM input'!$K$427*(1+rvanilla05)^0.5)/A43stdlife))</f>
        <v>0</v>
      </c>
      <c r="BC668" s="251">
        <f ca="1">IF(A43stdlife="n/a","n/a",IF(BC$3&gt;(A43stdlife+$E668),('PTRM input'!$K$427*(1+rvanilla05)^0.5)-SUM($K668:BB668),('PTRM input'!$K$427*(1+rvanilla05)^0.5)/A43stdlife))</f>
        <v>0</v>
      </c>
      <c r="BD668" s="251">
        <f ca="1">IF(A43stdlife="n/a","n/a",IF(BD$3&gt;(A43stdlife+$E668),('PTRM input'!$K$427*(1+rvanilla05)^0.5)-SUM($K668:BC668),('PTRM input'!$K$427*(1+rvanilla05)^0.5)/A43stdlife))</f>
        <v>0</v>
      </c>
      <c r="BE668" s="251">
        <f ca="1">IF(A43stdlife="n/a","n/a",IF(BE$3&gt;(A43stdlife+$E668),('PTRM input'!$K$427*(1+rvanilla05)^0.5)-SUM($K668:BD668),('PTRM input'!$K$427*(1+rvanilla05)^0.5)/A43stdlife))</f>
        <v>0</v>
      </c>
      <c r="BF668" s="251">
        <f ca="1">IF(A43stdlife="n/a","n/a",IF(BF$3&gt;(A43stdlife+$E668),('PTRM input'!$K$427*(1+rvanilla05)^0.5)-SUM($K668:BE668),('PTRM input'!$K$427*(1+rvanilla05)^0.5)/A43stdlife))</f>
        <v>0</v>
      </c>
      <c r="BG668" s="251">
        <f ca="1">IF(A43stdlife="n/a","n/a",IF(BG$3&gt;(A43stdlife+$E668),('PTRM input'!$K$427*(1+rvanilla05)^0.5)-SUM($K668:BF668),('PTRM input'!$K$427*(1+rvanilla05)^0.5)/A43stdlife))</f>
        <v>0</v>
      </c>
      <c r="BH668" s="251">
        <f ca="1">IF(A43stdlife="n/a","n/a",IF(BH$3&gt;(A43stdlife+$E668),('PTRM input'!$K$427*(1+rvanilla05)^0.5)-SUM($K668:BG668),('PTRM input'!$K$427*(1+rvanilla05)^0.5)/A43stdlife))</f>
        <v>0</v>
      </c>
      <c r="BI668" s="251">
        <f ca="1">IF(A43stdlife="n/a","n/a",IF(BI$3&gt;(A43stdlife+$E668),('PTRM input'!$K$427*(1+rvanilla05)^0.5)-SUM($K668:BH668),('PTRM input'!$K$427*(1+rvanilla05)^0.5)/A43stdlife))</f>
        <v>0</v>
      </c>
      <c r="BJ668" s="116"/>
      <c r="BK668" s="116"/>
      <c r="BL668" s="116"/>
      <c r="BM668" s="116"/>
    </row>
    <row r="669" spans="1:65" hidden="1" outlineLevel="2">
      <c r="A669" s="116"/>
      <c r="B669" s="19"/>
      <c r="C669" s="18"/>
      <c r="D669" s="760"/>
      <c r="E669" s="86">
        <v>6</v>
      </c>
      <c r="F669" s="259"/>
      <c r="G669" s="434"/>
      <c r="H669" s="435"/>
      <c r="I669" s="435"/>
      <c r="J669" s="435"/>
      <c r="K669" s="435"/>
      <c r="L669" s="619"/>
      <c r="M669" s="433">
        <f ca="1">IF(A43stdlife="n/a","n/a",IF(M$3&gt;(A43stdlife+$E669),('PTRM input'!$L$427*(1+rvanilla06)^0.5)-SUM($L669:L669),('PTRM input'!$L$427*(1+rvanilla06)^0.5)/A43stdlife))</f>
        <v>0</v>
      </c>
      <c r="N669" s="433">
        <f ca="1">IF(A43stdlife="n/a","n/a",IF(N$3&gt;(A43stdlife+$E669),('PTRM input'!$L$427*(1+rvanilla06)^0.5)-SUM($L669:M669),('PTRM input'!$L$427*(1+rvanilla06)^0.5)/A43stdlife))</f>
        <v>0</v>
      </c>
      <c r="O669" s="433">
        <f ca="1">IF(A43stdlife="n/a","n/a",IF(O$3&gt;(A43stdlife+$E669),('PTRM input'!$L$427*(1+rvanilla06)^0.5)-SUM($L669:N669),('PTRM input'!$L$427*(1+rvanilla06)^0.5)/A43stdlife))</f>
        <v>0</v>
      </c>
      <c r="P669" s="433">
        <f ca="1">IF(A43stdlife="n/a","n/a",IF(P$3&gt;(A43stdlife+$E669),('PTRM input'!$L$427*(1+rvanilla06)^0.5)-SUM($L669:O669),('PTRM input'!$L$427*(1+rvanilla06)^0.5)/A43stdlife))</f>
        <v>0</v>
      </c>
      <c r="Q669" s="433">
        <f ca="1">IF(A43stdlife="n/a","n/a",IF(Q$3&gt;(A43stdlife+$E669),('PTRM input'!$L$427*(1+rvanilla06)^0.5)-SUM($L669:P669),('PTRM input'!$L$427*(1+rvanilla06)^0.5)/A43stdlife))</f>
        <v>0</v>
      </c>
      <c r="R669" s="251">
        <f ca="1">IF(A43stdlife="n/a","n/a",IF(R$3&gt;(A43stdlife+$E669),('PTRM input'!$L$427*(1+rvanilla06)^0.5)-SUM($L669:Q669),('PTRM input'!$L$427*(1+rvanilla06)^0.5)/A43stdlife))</f>
        <v>0</v>
      </c>
      <c r="S669" s="251">
        <f ca="1">IF(A43stdlife="n/a","n/a",IF(S$3&gt;(A43stdlife+$E669),('PTRM input'!$L$427*(1+rvanilla06)^0.5)-SUM($L669:R669),('PTRM input'!$L$427*(1+rvanilla06)^0.5)/A43stdlife))</f>
        <v>0</v>
      </c>
      <c r="T669" s="251">
        <f ca="1">IF(A43stdlife="n/a","n/a",IF(T$3&gt;(A43stdlife+$E669),('PTRM input'!$L$427*(1+rvanilla06)^0.5)-SUM($L669:S669),('PTRM input'!$L$427*(1+rvanilla06)^0.5)/A43stdlife))</f>
        <v>0</v>
      </c>
      <c r="U669" s="251">
        <f ca="1">IF(A43stdlife="n/a","n/a",IF(U$3&gt;(A43stdlife+$E669),('PTRM input'!$L$427*(1+rvanilla06)^0.5)-SUM($L669:T669),('PTRM input'!$L$427*(1+rvanilla06)^0.5)/A43stdlife))</f>
        <v>0</v>
      </c>
      <c r="V669" s="251">
        <f ca="1">IF(A43stdlife="n/a","n/a",IF(V$3&gt;(A43stdlife+$E669),('PTRM input'!$L$427*(1+rvanilla06)^0.5)-SUM($L669:U669),('PTRM input'!$L$427*(1+rvanilla06)^0.5)/A43stdlife))</f>
        <v>0</v>
      </c>
      <c r="W669" s="251">
        <f ca="1">IF(A43stdlife="n/a","n/a",IF(W$3&gt;(A43stdlife+$E669),('PTRM input'!$L$427*(1+rvanilla06)^0.5)-SUM($L669:V669),('PTRM input'!$L$427*(1+rvanilla06)^0.5)/A43stdlife))</f>
        <v>0</v>
      </c>
      <c r="X669" s="251">
        <f ca="1">IF(A43stdlife="n/a","n/a",IF(X$3&gt;(A43stdlife+$E669),('PTRM input'!$L$427*(1+rvanilla06)^0.5)-SUM($L669:W669),('PTRM input'!$L$427*(1+rvanilla06)^0.5)/A43stdlife))</f>
        <v>0</v>
      </c>
      <c r="Y669" s="251">
        <f ca="1">IF(A43stdlife="n/a","n/a",IF(Y$3&gt;(A43stdlife+$E669),('PTRM input'!$L$427*(1+rvanilla06)^0.5)-SUM($L669:X669),('PTRM input'!$L$427*(1+rvanilla06)^0.5)/A43stdlife))</f>
        <v>0</v>
      </c>
      <c r="Z669" s="251">
        <f ca="1">IF(A43stdlife="n/a","n/a",IF(Z$3&gt;(A43stdlife+$E669),('PTRM input'!$L$427*(1+rvanilla06)^0.5)-SUM($L669:Y669),('PTRM input'!$L$427*(1+rvanilla06)^0.5)/A43stdlife))</f>
        <v>0</v>
      </c>
      <c r="AA669" s="251">
        <f ca="1">IF(A43stdlife="n/a","n/a",IF(AA$3&gt;(A43stdlife+$E669),('PTRM input'!$L$427*(1+rvanilla06)^0.5)-SUM($L669:Z669),('PTRM input'!$L$427*(1+rvanilla06)^0.5)/A43stdlife))</f>
        <v>0</v>
      </c>
      <c r="AB669" s="251">
        <f ca="1">IF(A43stdlife="n/a","n/a",IF(AB$3&gt;(A43stdlife+$E669),('PTRM input'!$L$427*(1+rvanilla06)^0.5)-SUM($L669:AA669),('PTRM input'!$L$427*(1+rvanilla06)^0.5)/A43stdlife))</f>
        <v>0</v>
      </c>
      <c r="AC669" s="251">
        <f ca="1">IF(A43stdlife="n/a","n/a",IF(AC$3&gt;(A43stdlife+$E669),('PTRM input'!$L$427*(1+rvanilla06)^0.5)-SUM($L669:AB669),('PTRM input'!$L$427*(1+rvanilla06)^0.5)/A43stdlife))</f>
        <v>0</v>
      </c>
      <c r="AD669" s="251">
        <f ca="1">IF(A43stdlife="n/a","n/a",IF(AD$3&gt;(A43stdlife+$E669),('PTRM input'!$L$427*(1+rvanilla06)^0.5)-SUM($L669:AC669),('PTRM input'!$L$427*(1+rvanilla06)^0.5)/A43stdlife))</f>
        <v>0</v>
      </c>
      <c r="AE669" s="251">
        <f ca="1">IF(A43stdlife="n/a","n/a",IF(AE$3&gt;(A43stdlife+$E669),('PTRM input'!$L$427*(1+rvanilla06)^0.5)-SUM($L669:AD669),('PTRM input'!$L$427*(1+rvanilla06)^0.5)/A43stdlife))</f>
        <v>0</v>
      </c>
      <c r="AF669" s="251">
        <f ca="1">IF(A43stdlife="n/a","n/a",IF(AF$3&gt;(A43stdlife+$E669),('PTRM input'!$L$427*(1+rvanilla06)^0.5)-SUM($L669:AE669),('PTRM input'!$L$427*(1+rvanilla06)^0.5)/A43stdlife))</f>
        <v>0</v>
      </c>
      <c r="AG669" s="251">
        <f ca="1">IF(A43stdlife="n/a","n/a",IF(AG$3&gt;(A43stdlife+$E669),('PTRM input'!$L$427*(1+rvanilla06)^0.5)-SUM($L669:AF669),('PTRM input'!$L$427*(1+rvanilla06)^0.5)/A43stdlife))</f>
        <v>0</v>
      </c>
      <c r="AH669" s="251">
        <f ca="1">IF(A43stdlife="n/a","n/a",IF(AH$3&gt;(A43stdlife+$E669),('PTRM input'!$L$427*(1+rvanilla06)^0.5)-SUM($L669:AG669),('PTRM input'!$L$427*(1+rvanilla06)^0.5)/A43stdlife))</f>
        <v>0</v>
      </c>
      <c r="AI669" s="251">
        <f ca="1">IF(A43stdlife="n/a","n/a",IF(AI$3&gt;(A43stdlife+$E669),('PTRM input'!$L$427*(1+rvanilla06)^0.5)-SUM($L669:AH669),('PTRM input'!$L$427*(1+rvanilla06)^0.5)/A43stdlife))</f>
        <v>0</v>
      </c>
      <c r="AJ669" s="251">
        <f ca="1">IF(A43stdlife="n/a","n/a",IF(AJ$3&gt;(A43stdlife+$E669),('PTRM input'!$L$427*(1+rvanilla06)^0.5)-SUM($L669:AI669),('PTRM input'!$L$427*(1+rvanilla06)^0.5)/A43stdlife))</f>
        <v>0</v>
      </c>
      <c r="AK669" s="251">
        <f ca="1">IF(A43stdlife="n/a","n/a",IF(AK$3&gt;(A43stdlife+$E669),('PTRM input'!$L$427*(1+rvanilla06)^0.5)-SUM($L669:AJ669),('PTRM input'!$L$427*(1+rvanilla06)^0.5)/A43stdlife))</f>
        <v>0</v>
      </c>
      <c r="AL669" s="251">
        <f ca="1">IF(A43stdlife="n/a","n/a",IF(AL$3&gt;(A43stdlife+$E669),('PTRM input'!$L$427*(1+rvanilla06)^0.5)-SUM($L669:AK669),('PTRM input'!$L$427*(1+rvanilla06)^0.5)/A43stdlife))</f>
        <v>0</v>
      </c>
      <c r="AM669" s="251">
        <f ca="1">IF(A43stdlife="n/a","n/a",IF(AM$3&gt;(A43stdlife+$E669),('PTRM input'!$L$427*(1+rvanilla06)^0.5)-SUM($L669:AL669),('PTRM input'!$L$427*(1+rvanilla06)^0.5)/A43stdlife))</f>
        <v>0</v>
      </c>
      <c r="AN669" s="251">
        <f ca="1">IF(A43stdlife="n/a","n/a",IF(AN$3&gt;(A43stdlife+$E669),('PTRM input'!$L$427*(1+rvanilla06)^0.5)-SUM($L669:AM669),('PTRM input'!$L$427*(1+rvanilla06)^0.5)/A43stdlife))</f>
        <v>0</v>
      </c>
      <c r="AO669" s="251">
        <f ca="1">IF(A43stdlife="n/a","n/a",IF(AO$3&gt;(A43stdlife+$E669),('PTRM input'!$L$427*(1+rvanilla06)^0.5)-SUM($L669:AN669),('PTRM input'!$L$427*(1+rvanilla06)^0.5)/A43stdlife))</f>
        <v>0</v>
      </c>
      <c r="AP669" s="251">
        <f ca="1">IF(A43stdlife="n/a","n/a",IF(AP$3&gt;(A43stdlife+$E669),('PTRM input'!$L$427*(1+rvanilla06)^0.5)-SUM($L669:AO669),('PTRM input'!$L$427*(1+rvanilla06)^0.5)/A43stdlife))</f>
        <v>0</v>
      </c>
      <c r="AQ669" s="251">
        <f ca="1">IF(A43stdlife="n/a","n/a",IF(AQ$3&gt;(A43stdlife+$E669),('PTRM input'!$L$427*(1+rvanilla06)^0.5)-SUM($L669:AP669),('PTRM input'!$L$427*(1+rvanilla06)^0.5)/A43stdlife))</f>
        <v>0</v>
      </c>
      <c r="AR669" s="251">
        <f ca="1">IF(A43stdlife="n/a","n/a",IF(AR$3&gt;(A43stdlife+$E669),('PTRM input'!$L$427*(1+rvanilla06)^0.5)-SUM($L669:AQ669),('PTRM input'!$L$427*(1+rvanilla06)^0.5)/A43stdlife))</f>
        <v>0</v>
      </c>
      <c r="AS669" s="251">
        <f ca="1">IF(A43stdlife="n/a","n/a",IF(AS$3&gt;(A43stdlife+$E669),('PTRM input'!$L$427*(1+rvanilla06)^0.5)-SUM($L669:AR669),('PTRM input'!$L$427*(1+rvanilla06)^0.5)/A43stdlife))</f>
        <v>0</v>
      </c>
      <c r="AT669" s="251">
        <f ca="1">IF(A43stdlife="n/a","n/a",IF(AT$3&gt;(A43stdlife+$E669),('PTRM input'!$L$427*(1+rvanilla06)^0.5)-SUM($L669:AS669),('PTRM input'!$L$427*(1+rvanilla06)^0.5)/A43stdlife))</f>
        <v>0</v>
      </c>
      <c r="AU669" s="251">
        <f ca="1">IF(A43stdlife="n/a","n/a",IF(AU$3&gt;(A43stdlife+$E669),('PTRM input'!$L$427*(1+rvanilla06)^0.5)-SUM($L669:AT669),('PTRM input'!$L$427*(1+rvanilla06)^0.5)/A43stdlife))</f>
        <v>0</v>
      </c>
      <c r="AV669" s="251">
        <f ca="1">IF(A43stdlife="n/a","n/a",IF(AV$3&gt;(A43stdlife+$E669),('PTRM input'!$L$427*(1+rvanilla06)^0.5)-SUM($L669:AU669),('PTRM input'!$L$427*(1+rvanilla06)^0.5)/A43stdlife))</f>
        <v>0</v>
      </c>
      <c r="AW669" s="251">
        <f ca="1">IF(A43stdlife="n/a","n/a",IF(AW$3&gt;(A43stdlife+$E669),('PTRM input'!$L$427*(1+rvanilla06)^0.5)-SUM($L669:AV669),('PTRM input'!$L$427*(1+rvanilla06)^0.5)/A43stdlife))</f>
        <v>0</v>
      </c>
      <c r="AX669" s="251">
        <f ca="1">IF(A43stdlife="n/a","n/a",IF(AX$3&gt;(A43stdlife+$E669),('PTRM input'!$L$427*(1+rvanilla06)^0.5)-SUM($L669:AW669),('PTRM input'!$L$427*(1+rvanilla06)^0.5)/A43stdlife))</f>
        <v>0</v>
      </c>
      <c r="AY669" s="251">
        <f ca="1">IF(A43stdlife="n/a","n/a",IF(AY$3&gt;(A43stdlife+$E669),('PTRM input'!$L$427*(1+rvanilla06)^0.5)-SUM($L669:AX669),('PTRM input'!$L$427*(1+rvanilla06)^0.5)/A43stdlife))</f>
        <v>0</v>
      </c>
      <c r="AZ669" s="251">
        <f ca="1">IF(A43stdlife="n/a","n/a",IF(AZ$3&gt;(A43stdlife+$E669),('PTRM input'!$L$427*(1+rvanilla06)^0.5)-SUM($L669:AY669),('PTRM input'!$L$427*(1+rvanilla06)^0.5)/A43stdlife))</f>
        <v>0</v>
      </c>
      <c r="BA669" s="251">
        <f ca="1">IF(A43stdlife="n/a","n/a",IF(BA$3&gt;(A43stdlife+$E669),('PTRM input'!$L$427*(1+rvanilla06)^0.5)-SUM($L669:AZ669),('PTRM input'!$L$427*(1+rvanilla06)^0.5)/A43stdlife))</f>
        <v>0</v>
      </c>
      <c r="BB669" s="251">
        <f ca="1">IF(A43stdlife="n/a","n/a",IF(BB$3&gt;(A43stdlife+$E669),('PTRM input'!$L$427*(1+rvanilla06)^0.5)-SUM($L669:BA669),('PTRM input'!$L$427*(1+rvanilla06)^0.5)/A43stdlife))</f>
        <v>0</v>
      </c>
      <c r="BC669" s="251">
        <f ca="1">IF(A43stdlife="n/a","n/a",IF(BC$3&gt;(A43stdlife+$E669),('PTRM input'!$L$427*(1+rvanilla06)^0.5)-SUM($L669:BB669),('PTRM input'!$L$427*(1+rvanilla06)^0.5)/A43stdlife))</f>
        <v>0</v>
      </c>
      <c r="BD669" s="251">
        <f ca="1">IF(A43stdlife="n/a","n/a",IF(BD$3&gt;(A43stdlife+$E669),('PTRM input'!$L$427*(1+rvanilla06)^0.5)-SUM($L669:BC669),('PTRM input'!$L$427*(1+rvanilla06)^0.5)/A43stdlife))</f>
        <v>0</v>
      </c>
      <c r="BE669" s="251">
        <f ca="1">IF(A43stdlife="n/a","n/a",IF(BE$3&gt;(A43stdlife+$E669),('PTRM input'!$L$427*(1+rvanilla06)^0.5)-SUM($L669:BD669),('PTRM input'!$L$427*(1+rvanilla06)^0.5)/A43stdlife))</f>
        <v>0</v>
      </c>
      <c r="BF669" s="251">
        <f ca="1">IF(A43stdlife="n/a","n/a",IF(BF$3&gt;(A43stdlife+$E669),('PTRM input'!$L$427*(1+rvanilla06)^0.5)-SUM($L669:BE669),('PTRM input'!$L$427*(1+rvanilla06)^0.5)/A43stdlife))</f>
        <v>0</v>
      </c>
      <c r="BG669" s="251">
        <f ca="1">IF(A43stdlife="n/a","n/a",IF(BG$3&gt;(A43stdlife+$E669),('PTRM input'!$L$427*(1+rvanilla06)^0.5)-SUM($L669:BF669),('PTRM input'!$L$427*(1+rvanilla06)^0.5)/A43stdlife))</f>
        <v>0</v>
      </c>
      <c r="BH669" s="251">
        <f ca="1">IF(A43stdlife="n/a","n/a",IF(BH$3&gt;(A43stdlife+$E669),('PTRM input'!$L$427*(1+rvanilla06)^0.5)-SUM($L669:BG669),('PTRM input'!$L$427*(1+rvanilla06)^0.5)/A43stdlife))</f>
        <v>0</v>
      </c>
      <c r="BI669" s="251">
        <f ca="1">IF(A43stdlife="n/a","n/a",IF(BI$3&gt;(A43stdlife+$E669),('PTRM input'!$L$427*(1+rvanilla06)^0.5)-SUM($L669:BH669),('PTRM input'!$L$427*(1+rvanilla06)^0.5)/A43stdlife))</f>
        <v>0</v>
      </c>
      <c r="BJ669" s="116"/>
      <c r="BK669" s="116"/>
      <c r="BL669" s="116"/>
      <c r="BM669" s="116"/>
    </row>
    <row r="670" spans="1:65" hidden="1" outlineLevel="2">
      <c r="A670" s="116"/>
      <c r="B670" s="19"/>
      <c r="C670" s="18"/>
      <c r="D670" s="760"/>
      <c r="E670" s="86">
        <v>7</v>
      </c>
      <c r="F670" s="259"/>
      <c r="G670" s="434"/>
      <c r="H670" s="435"/>
      <c r="I670" s="435"/>
      <c r="J670" s="435"/>
      <c r="K670" s="435"/>
      <c r="L670" s="435"/>
      <c r="M670" s="619"/>
      <c r="N670" s="433">
        <f ca="1">IF(A43stdlife="n/a","n/a",IF(N$3&gt;(A43stdlife+$E670),('PTRM input'!$M$427*(1+rvanilla07)^0.5)-SUM($M670:M670),('PTRM input'!$M$427*(1+rvanilla07)^0.5)/A43stdlife))</f>
        <v>0</v>
      </c>
      <c r="O670" s="433">
        <f ca="1">IF(A43stdlife="n/a","n/a",IF(O$3&gt;(A43stdlife+$E670),('PTRM input'!$M$427*(1+rvanilla07)^0.5)-SUM($M670:N670),('PTRM input'!$M$427*(1+rvanilla07)^0.5)/A43stdlife))</f>
        <v>0</v>
      </c>
      <c r="P670" s="433">
        <f ca="1">IF(A43stdlife="n/a","n/a",IF(P$3&gt;(A43stdlife+$E670),('PTRM input'!$M$427*(1+rvanilla07)^0.5)-SUM($M670:O670),('PTRM input'!$M$427*(1+rvanilla07)^0.5)/A43stdlife))</f>
        <v>0</v>
      </c>
      <c r="Q670" s="433">
        <f ca="1">IF(A43stdlife="n/a","n/a",IF(Q$3&gt;(A43stdlife+$E670),('PTRM input'!$M$427*(1+rvanilla07)^0.5)-SUM($M670:P670),('PTRM input'!$M$427*(1+rvanilla07)^0.5)/A43stdlife))</f>
        <v>0</v>
      </c>
      <c r="R670" s="251">
        <f ca="1">IF(A43stdlife="n/a","n/a",IF(R$3&gt;(A43stdlife+$E670),('PTRM input'!$M$427*(1+rvanilla07)^0.5)-SUM($M670:Q670),('PTRM input'!$M$427*(1+rvanilla07)^0.5)/A43stdlife))</f>
        <v>0</v>
      </c>
      <c r="S670" s="251">
        <f ca="1">IF(A43stdlife="n/a","n/a",IF(S$3&gt;(A43stdlife+$E670),('PTRM input'!$M$427*(1+rvanilla07)^0.5)-SUM($M670:R670),('PTRM input'!$M$427*(1+rvanilla07)^0.5)/A43stdlife))</f>
        <v>0</v>
      </c>
      <c r="T670" s="251">
        <f ca="1">IF(A43stdlife="n/a","n/a",IF(T$3&gt;(A43stdlife+$E670),('PTRM input'!$M$427*(1+rvanilla07)^0.5)-SUM($M670:S670),('PTRM input'!$M$427*(1+rvanilla07)^0.5)/A43stdlife))</f>
        <v>0</v>
      </c>
      <c r="U670" s="251">
        <f ca="1">IF(A43stdlife="n/a","n/a",IF(U$3&gt;(A43stdlife+$E670),('PTRM input'!$M$427*(1+rvanilla07)^0.5)-SUM($M670:T670),('PTRM input'!$M$427*(1+rvanilla07)^0.5)/A43stdlife))</f>
        <v>0</v>
      </c>
      <c r="V670" s="251">
        <f ca="1">IF(A43stdlife="n/a","n/a",IF(V$3&gt;(A43stdlife+$E670),('PTRM input'!$M$427*(1+rvanilla07)^0.5)-SUM($M670:U670),('PTRM input'!$M$427*(1+rvanilla07)^0.5)/A43stdlife))</f>
        <v>0</v>
      </c>
      <c r="W670" s="251">
        <f ca="1">IF(A43stdlife="n/a","n/a",IF(W$3&gt;(A43stdlife+$E670),('PTRM input'!$M$427*(1+rvanilla07)^0.5)-SUM($M670:V670),('PTRM input'!$M$427*(1+rvanilla07)^0.5)/A43stdlife))</f>
        <v>0</v>
      </c>
      <c r="X670" s="251">
        <f ca="1">IF(A43stdlife="n/a","n/a",IF(X$3&gt;(A43stdlife+$E670),('PTRM input'!$M$427*(1+rvanilla07)^0.5)-SUM($M670:W670),('PTRM input'!$M$427*(1+rvanilla07)^0.5)/A43stdlife))</f>
        <v>0</v>
      </c>
      <c r="Y670" s="251">
        <f ca="1">IF(A43stdlife="n/a","n/a",IF(Y$3&gt;(A43stdlife+$E670),('PTRM input'!$M$427*(1+rvanilla07)^0.5)-SUM($M670:X670),('PTRM input'!$M$427*(1+rvanilla07)^0.5)/A43stdlife))</f>
        <v>0</v>
      </c>
      <c r="Z670" s="251">
        <f ca="1">IF(A43stdlife="n/a","n/a",IF(Z$3&gt;(A43stdlife+$E670),('PTRM input'!$M$427*(1+rvanilla07)^0.5)-SUM($M670:Y670),('PTRM input'!$M$427*(1+rvanilla07)^0.5)/A43stdlife))</f>
        <v>0</v>
      </c>
      <c r="AA670" s="251">
        <f ca="1">IF(A43stdlife="n/a","n/a",IF(AA$3&gt;(A43stdlife+$E670),('PTRM input'!$M$427*(1+rvanilla07)^0.5)-SUM($M670:Z670),('PTRM input'!$M$427*(1+rvanilla07)^0.5)/A43stdlife))</f>
        <v>0</v>
      </c>
      <c r="AB670" s="251">
        <f ca="1">IF(A43stdlife="n/a","n/a",IF(AB$3&gt;(A43stdlife+$E670),('PTRM input'!$M$427*(1+rvanilla07)^0.5)-SUM($M670:AA670),('PTRM input'!$M$427*(1+rvanilla07)^0.5)/A43stdlife))</f>
        <v>0</v>
      </c>
      <c r="AC670" s="251">
        <f ca="1">IF(A43stdlife="n/a","n/a",IF(AC$3&gt;(A43stdlife+$E670),('PTRM input'!$M$427*(1+rvanilla07)^0.5)-SUM($M670:AB670),('PTRM input'!$M$427*(1+rvanilla07)^0.5)/A43stdlife))</f>
        <v>0</v>
      </c>
      <c r="AD670" s="251">
        <f ca="1">IF(A43stdlife="n/a","n/a",IF(AD$3&gt;(A43stdlife+$E670),('PTRM input'!$M$427*(1+rvanilla07)^0.5)-SUM($M670:AC670),('PTRM input'!$M$427*(1+rvanilla07)^0.5)/A43stdlife))</f>
        <v>0</v>
      </c>
      <c r="AE670" s="251">
        <f ca="1">IF(A43stdlife="n/a","n/a",IF(AE$3&gt;(A43stdlife+$E670),('PTRM input'!$M$427*(1+rvanilla07)^0.5)-SUM($M670:AD670),('PTRM input'!$M$427*(1+rvanilla07)^0.5)/A43stdlife))</f>
        <v>0</v>
      </c>
      <c r="AF670" s="251">
        <f ca="1">IF(A43stdlife="n/a","n/a",IF(AF$3&gt;(A43stdlife+$E670),('PTRM input'!$M$427*(1+rvanilla07)^0.5)-SUM($M670:AE670),('PTRM input'!$M$427*(1+rvanilla07)^0.5)/A43stdlife))</f>
        <v>0</v>
      </c>
      <c r="AG670" s="251">
        <f ca="1">IF(A43stdlife="n/a","n/a",IF(AG$3&gt;(A43stdlife+$E670),('PTRM input'!$M$427*(1+rvanilla07)^0.5)-SUM($M670:AF670),('PTRM input'!$M$427*(1+rvanilla07)^0.5)/A43stdlife))</f>
        <v>0</v>
      </c>
      <c r="AH670" s="251">
        <f ca="1">IF(A43stdlife="n/a","n/a",IF(AH$3&gt;(A43stdlife+$E670),('PTRM input'!$M$427*(1+rvanilla07)^0.5)-SUM($M670:AG670),('PTRM input'!$M$427*(1+rvanilla07)^0.5)/A43stdlife))</f>
        <v>0</v>
      </c>
      <c r="AI670" s="251">
        <f ca="1">IF(A43stdlife="n/a","n/a",IF(AI$3&gt;(A43stdlife+$E670),('PTRM input'!$M$427*(1+rvanilla07)^0.5)-SUM($M670:AH670),('PTRM input'!$M$427*(1+rvanilla07)^0.5)/A43stdlife))</f>
        <v>0</v>
      </c>
      <c r="AJ670" s="251">
        <f ca="1">IF(A43stdlife="n/a","n/a",IF(AJ$3&gt;(A43stdlife+$E670),('PTRM input'!$M$427*(1+rvanilla07)^0.5)-SUM($M670:AI670),('PTRM input'!$M$427*(1+rvanilla07)^0.5)/A43stdlife))</f>
        <v>0</v>
      </c>
      <c r="AK670" s="251">
        <f ca="1">IF(A43stdlife="n/a","n/a",IF(AK$3&gt;(A43stdlife+$E670),('PTRM input'!$M$427*(1+rvanilla07)^0.5)-SUM($M670:AJ670),('PTRM input'!$M$427*(1+rvanilla07)^0.5)/A43stdlife))</f>
        <v>0</v>
      </c>
      <c r="AL670" s="251">
        <f ca="1">IF(A43stdlife="n/a","n/a",IF(AL$3&gt;(A43stdlife+$E670),('PTRM input'!$M$427*(1+rvanilla07)^0.5)-SUM($M670:AK670),('PTRM input'!$M$427*(1+rvanilla07)^0.5)/A43stdlife))</f>
        <v>0</v>
      </c>
      <c r="AM670" s="251">
        <f ca="1">IF(A43stdlife="n/a","n/a",IF(AM$3&gt;(A43stdlife+$E670),('PTRM input'!$M$427*(1+rvanilla07)^0.5)-SUM($M670:AL670),('PTRM input'!$M$427*(1+rvanilla07)^0.5)/A43stdlife))</f>
        <v>0</v>
      </c>
      <c r="AN670" s="251">
        <f ca="1">IF(A43stdlife="n/a","n/a",IF(AN$3&gt;(A43stdlife+$E670),('PTRM input'!$M$427*(1+rvanilla07)^0.5)-SUM($M670:AM670),('PTRM input'!$M$427*(1+rvanilla07)^0.5)/A43stdlife))</f>
        <v>0</v>
      </c>
      <c r="AO670" s="251">
        <f ca="1">IF(A43stdlife="n/a","n/a",IF(AO$3&gt;(A43stdlife+$E670),('PTRM input'!$M$427*(1+rvanilla07)^0.5)-SUM($M670:AN670),('PTRM input'!$M$427*(1+rvanilla07)^0.5)/A43stdlife))</f>
        <v>0</v>
      </c>
      <c r="AP670" s="251">
        <f ca="1">IF(A43stdlife="n/a","n/a",IF(AP$3&gt;(A43stdlife+$E670),('PTRM input'!$M$427*(1+rvanilla07)^0.5)-SUM($M670:AO670),('PTRM input'!$M$427*(1+rvanilla07)^0.5)/A43stdlife))</f>
        <v>0</v>
      </c>
      <c r="AQ670" s="251">
        <f ca="1">IF(A43stdlife="n/a","n/a",IF(AQ$3&gt;(A43stdlife+$E670),('PTRM input'!$M$427*(1+rvanilla07)^0.5)-SUM($M670:AP670),('PTRM input'!$M$427*(1+rvanilla07)^0.5)/A43stdlife))</f>
        <v>0</v>
      </c>
      <c r="AR670" s="251">
        <f ca="1">IF(A43stdlife="n/a","n/a",IF(AR$3&gt;(A43stdlife+$E670),('PTRM input'!$M$427*(1+rvanilla07)^0.5)-SUM($M670:AQ670),('PTRM input'!$M$427*(1+rvanilla07)^0.5)/A43stdlife))</f>
        <v>0</v>
      </c>
      <c r="AS670" s="251">
        <f ca="1">IF(A43stdlife="n/a","n/a",IF(AS$3&gt;(A43stdlife+$E670),('PTRM input'!$M$427*(1+rvanilla07)^0.5)-SUM($M670:AR670),('PTRM input'!$M$427*(1+rvanilla07)^0.5)/A43stdlife))</f>
        <v>0</v>
      </c>
      <c r="AT670" s="251">
        <f ca="1">IF(A43stdlife="n/a","n/a",IF(AT$3&gt;(A43stdlife+$E670),('PTRM input'!$M$427*(1+rvanilla07)^0.5)-SUM($M670:AS670),('PTRM input'!$M$427*(1+rvanilla07)^0.5)/A43stdlife))</f>
        <v>0</v>
      </c>
      <c r="AU670" s="251">
        <f ca="1">IF(A43stdlife="n/a","n/a",IF(AU$3&gt;(A43stdlife+$E670),('PTRM input'!$M$427*(1+rvanilla07)^0.5)-SUM($M670:AT670),('PTRM input'!$M$427*(1+rvanilla07)^0.5)/A43stdlife))</f>
        <v>0</v>
      </c>
      <c r="AV670" s="251">
        <f ca="1">IF(A43stdlife="n/a","n/a",IF(AV$3&gt;(A43stdlife+$E670),('PTRM input'!$M$427*(1+rvanilla07)^0.5)-SUM($M670:AU670),('PTRM input'!$M$427*(1+rvanilla07)^0.5)/A43stdlife))</f>
        <v>0</v>
      </c>
      <c r="AW670" s="251">
        <f ca="1">IF(A43stdlife="n/a","n/a",IF(AW$3&gt;(A43stdlife+$E670),('PTRM input'!$M$427*(1+rvanilla07)^0.5)-SUM($M670:AV670),('PTRM input'!$M$427*(1+rvanilla07)^0.5)/A43stdlife))</f>
        <v>0</v>
      </c>
      <c r="AX670" s="251">
        <f ca="1">IF(A43stdlife="n/a","n/a",IF(AX$3&gt;(A43stdlife+$E670),('PTRM input'!$M$427*(1+rvanilla07)^0.5)-SUM($M670:AW670),('PTRM input'!$M$427*(1+rvanilla07)^0.5)/A43stdlife))</f>
        <v>0</v>
      </c>
      <c r="AY670" s="251">
        <f ca="1">IF(A43stdlife="n/a","n/a",IF(AY$3&gt;(A43stdlife+$E670),('PTRM input'!$M$427*(1+rvanilla07)^0.5)-SUM($M670:AX670),('PTRM input'!$M$427*(1+rvanilla07)^0.5)/A43stdlife))</f>
        <v>0</v>
      </c>
      <c r="AZ670" s="251">
        <f ca="1">IF(A43stdlife="n/a","n/a",IF(AZ$3&gt;(A43stdlife+$E670),('PTRM input'!$M$427*(1+rvanilla07)^0.5)-SUM($M670:AY670),('PTRM input'!$M$427*(1+rvanilla07)^0.5)/A43stdlife))</f>
        <v>0</v>
      </c>
      <c r="BA670" s="251">
        <f ca="1">IF(A43stdlife="n/a","n/a",IF(BA$3&gt;(A43stdlife+$E670),('PTRM input'!$M$427*(1+rvanilla07)^0.5)-SUM($M670:AZ670),('PTRM input'!$M$427*(1+rvanilla07)^0.5)/A43stdlife))</f>
        <v>0</v>
      </c>
      <c r="BB670" s="251">
        <f ca="1">IF(A43stdlife="n/a","n/a",IF(BB$3&gt;(A43stdlife+$E670),('PTRM input'!$M$427*(1+rvanilla07)^0.5)-SUM($M670:BA670),('PTRM input'!$M$427*(1+rvanilla07)^0.5)/A43stdlife))</f>
        <v>0</v>
      </c>
      <c r="BC670" s="251">
        <f ca="1">IF(A43stdlife="n/a","n/a",IF(BC$3&gt;(A43stdlife+$E670),('PTRM input'!$M$427*(1+rvanilla07)^0.5)-SUM($M670:BB670),('PTRM input'!$M$427*(1+rvanilla07)^0.5)/A43stdlife))</f>
        <v>0</v>
      </c>
      <c r="BD670" s="251">
        <f ca="1">IF(A43stdlife="n/a","n/a",IF(BD$3&gt;(A43stdlife+$E670),('PTRM input'!$M$427*(1+rvanilla07)^0.5)-SUM($M670:BC670),('PTRM input'!$M$427*(1+rvanilla07)^0.5)/A43stdlife))</f>
        <v>0</v>
      </c>
      <c r="BE670" s="251">
        <f ca="1">IF(A43stdlife="n/a","n/a",IF(BE$3&gt;(A43stdlife+$E670),('PTRM input'!$M$427*(1+rvanilla07)^0.5)-SUM($M670:BD670),('PTRM input'!$M$427*(1+rvanilla07)^0.5)/A43stdlife))</f>
        <v>0</v>
      </c>
      <c r="BF670" s="251">
        <f ca="1">IF(A43stdlife="n/a","n/a",IF(BF$3&gt;(A43stdlife+$E670),('PTRM input'!$M$427*(1+rvanilla07)^0.5)-SUM($M670:BE670),('PTRM input'!$M$427*(1+rvanilla07)^0.5)/A43stdlife))</f>
        <v>0</v>
      </c>
      <c r="BG670" s="251">
        <f ca="1">IF(A43stdlife="n/a","n/a",IF(BG$3&gt;(A43stdlife+$E670),('PTRM input'!$M$427*(1+rvanilla07)^0.5)-SUM($M670:BF670),('PTRM input'!$M$427*(1+rvanilla07)^0.5)/A43stdlife))</f>
        <v>0</v>
      </c>
      <c r="BH670" s="251">
        <f ca="1">IF(A43stdlife="n/a","n/a",IF(BH$3&gt;(A43stdlife+$E670),('PTRM input'!$M$427*(1+rvanilla07)^0.5)-SUM($M670:BG670),('PTRM input'!$M$427*(1+rvanilla07)^0.5)/A43stdlife))</f>
        <v>0</v>
      </c>
      <c r="BI670" s="251">
        <f ca="1">IF(A43stdlife="n/a","n/a",IF(BI$3&gt;(A43stdlife+$E670),('PTRM input'!$M$427*(1+rvanilla07)^0.5)-SUM($M670:BH670),('PTRM input'!$M$427*(1+rvanilla07)^0.5)/A43stdlife))</f>
        <v>0</v>
      </c>
      <c r="BJ670" s="116"/>
      <c r="BK670" s="116"/>
      <c r="BL670" s="116"/>
      <c r="BM670" s="116"/>
    </row>
    <row r="671" spans="1:65" hidden="1" outlineLevel="2">
      <c r="A671" s="116"/>
      <c r="B671" s="19"/>
      <c r="C671" s="18"/>
      <c r="D671" s="760"/>
      <c r="E671" s="86">
        <v>8</v>
      </c>
      <c r="F671" s="259"/>
      <c r="G671" s="434"/>
      <c r="H671" s="435"/>
      <c r="I671" s="435"/>
      <c r="J671" s="435"/>
      <c r="K671" s="435"/>
      <c r="L671" s="435"/>
      <c r="M671" s="435"/>
      <c r="N671" s="619"/>
      <c r="O671" s="433">
        <f ca="1">IF(A43stdlife="n/a","n/a",IF(O$3&gt;(A43stdlife+$E671),('PTRM input'!$N$427*(1+rvanilla08)^0.5)-SUM($N671:N671),('PTRM input'!$N$427*(1+rvanilla08)^0.5)/A43stdlife))</f>
        <v>0</v>
      </c>
      <c r="P671" s="433">
        <f ca="1">IF(A43stdlife="n/a","n/a",IF(P$3&gt;(A43stdlife+$E671),('PTRM input'!$N$427*(1+rvanilla08)^0.5)-SUM($N671:O671),('PTRM input'!$N$427*(1+rvanilla08)^0.5)/A43stdlife))</f>
        <v>0</v>
      </c>
      <c r="Q671" s="433">
        <f ca="1">IF(A43stdlife="n/a","n/a",IF(Q$3&gt;(A43stdlife+$E671),('PTRM input'!$N$427*(1+rvanilla08)^0.5)-SUM($N671:P671),('PTRM input'!$N$427*(1+rvanilla08)^0.5)/A43stdlife))</f>
        <v>0</v>
      </c>
      <c r="R671" s="251">
        <f ca="1">IF(A43stdlife="n/a","n/a",IF(R$3&gt;(A43stdlife+$E671),('PTRM input'!$N$427*(1+rvanilla08)^0.5)-SUM($N671:Q671),('PTRM input'!$N$427*(1+rvanilla08)^0.5)/A43stdlife))</f>
        <v>0</v>
      </c>
      <c r="S671" s="251">
        <f ca="1">IF(A43stdlife="n/a","n/a",IF(S$3&gt;(A43stdlife+$E671),('PTRM input'!$N$427*(1+rvanilla08)^0.5)-SUM($N671:R671),('PTRM input'!$N$427*(1+rvanilla08)^0.5)/A43stdlife))</f>
        <v>0</v>
      </c>
      <c r="T671" s="251">
        <f ca="1">IF(A43stdlife="n/a","n/a",IF(T$3&gt;(A43stdlife+$E671),('PTRM input'!$N$427*(1+rvanilla08)^0.5)-SUM($N671:S671),('PTRM input'!$N$427*(1+rvanilla08)^0.5)/A43stdlife))</f>
        <v>0</v>
      </c>
      <c r="U671" s="251">
        <f ca="1">IF(A43stdlife="n/a","n/a",IF(U$3&gt;(A43stdlife+$E671),('PTRM input'!$N$427*(1+rvanilla08)^0.5)-SUM($N671:T671),('PTRM input'!$N$427*(1+rvanilla08)^0.5)/A43stdlife))</f>
        <v>0</v>
      </c>
      <c r="V671" s="251">
        <f ca="1">IF(A43stdlife="n/a","n/a",IF(V$3&gt;(A43stdlife+$E671),('PTRM input'!$N$427*(1+rvanilla08)^0.5)-SUM($N671:U671),('PTRM input'!$N$427*(1+rvanilla08)^0.5)/A43stdlife))</f>
        <v>0</v>
      </c>
      <c r="W671" s="251">
        <f ca="1">IF(A43stdlife="n/a","n/a",IF(W$3&gt;(A43stdlife+$E671),('PTRM input'!$N$427*(1+rvanilla08)^0.5)-SUM($N671:V671),('PTRM input'!$N$427*(1+rvanilla08)^0.5)/A43stdlife))</f>
        <v>0</v>
      </c>
      <c r="X671" s="251">
        <f ca="1">IF(A43stdlife="n/a","n/a",IF(X$3&gt;(A43stdlife+$E671),('PTRM input'!$N$427*(1+rvanilla08)^0.5)-SUM($N671:W671),('PTRM input'!$N$427*(1+rvanilla08)^0.5)/A43stdlife))</f>
        <v>0</v>
      </c>
      <c r="Y671" s="251">
        <f ca="1">IF(A43stdlife="n/a","n/a",IF(Y$3&gt;(A43stdlife+$E671),('PTRM input'!$N$427*(1+rvanilla08)^0.5)-SUM($N671:X671),('PTRM input'!$N$427*(1+rvanilla08)^0.5)/A43stdlife))</f>
        <v>0</v>
      </c>
      <c r="Z671" s="251">
        <f ca="1">IF(A43stdlife="n/a","n/a",IF(Z$3&gt;(A43stdlife+$E671),('PTRM input'!$N$427*(1+rvanilla08)^0.5)-SUM($N671:Y671),('PTRM input'!$N$427*(1+rvanilla08)^0.5)/A43stdlife))</f>
        <v>0</v>
      </c>
      <c r="AA671" s="251">
        <f ca="1">IF(A43stdlife="n/a","n/a",IF(AA$3&gt;(A43stdlife+$E671),('PTRM input'!$N$427*(1+rvanilla08)^0.5)-SUM($N671:Z671),('PTRM input'!$N$427*(1+rvanilla08)^0.5)/A43stdlife))</f>
        <v>0</v>
      </c>
      <c r="AB671" s="251">
        <f ca="1">IF(A43stdlife="n/a","n/a",IF(AB$3&gt;(A43stdlife+$E671),('PTRM input'!$N$427*(1+rvanilla08)^0.5)-SUM($N671:AA671),('PTRM input'!$N$427*(1+rvanilla08)^0.5)/A43stdlife))</f>
        <v>0</v>
      </c>
      <c r="AC671" s="251">
        <f ca="1">IF(A43stdlife="n/a","n/a",IF(AC$3&gt;(A43stdlife+$E671),('PTRM input'!$N$427*(1+rvanilla08)^0.5)-SUM($N671:AB671),('PTRM input'!$N$427*(1+rvanilla08)^0.5)/A43stdlife))</f>
        <v>0</v>
      </c>
      <c r="AD671" s="251">
        <f ca="1">IF(A43stdlife="n/a","n/a",IF(AD$3&gt;(A43stdlife+$E671),('PTRM input'!$N$427*(1+rvanilla08)^0.5)-SUM($N671:AC671),('PTRM input'!$N$427*(1+rvanilla08)^0.5)/A43stdlife))</f>
        <v>0</v>
      </c>
      <c r="AE671" s="251">
        <f ca="1">IF(A43stdlife="n/a","n/a",IF(AE$3&gt;(A43stdlife+$E671),('PTRM input'!$N$427*(1+rvanilla08)^0.5)-SUM($N671:AD671),('PTRM input'!$N$427*(1+rvanilla08)^0.5)/A43stdlife))</f>
        <v>0</v>
      </c>
      <c r="AF671" s="251">
        <f ca="1">IF(A43stdlife="n/a","n/a",IF(AF$3&gt;(A43stdlife+$E671),('PTRM input'!$N$427*(1+rvanilla08)^0.5)-SUM($N671:AE671),('PTRM input'!$N$427*(1+rvanilla08)^0.5)/A43stdlife))</f>
        <v>0</v>
      </c>
      <c r="AG671" s="251">
        <f ca="1">IF(A43stdlife="n/a","n/a",IF(AG$3&gt;(A43stdlife+$E671),('PTRM input'!$N$427*(1+rvanilla08)^0.5)-SUM($N671:AF671),('PTRM input'!$N$427*(1+rvanilla08)^0.5)/A43stdlife))</f>
        <v>0</v>
      </c>
      <c r="AH671" s="251">
        <f ca="1">IF(A43stdlife="n/a","n/a",IF(AH$3&gt;(A43stdlife+$E671),('PTRM input'!$N$427*(1+rvanilla08)^0.5)-SUM($N671:AG671),('PTRM input'!$N$427*(1+rvanilla08)^0.5)/A43stdlife))</f>
        <v>0</v>
      </c>
      <c r="AI671" s="251">
        <f ca="1">IF(A43stdlife="n/a","n/a",IF(AI$3&gt;(A43stdlife+$E671),('PTRM input'!$N$427*(1+rvanilla08)^0.5)-SUM($N671:AH671),('PTRM input'!$N$427*(1+rvanilla08)^0.5)/A43stdlife))</f>
        <v>0</v>
      </c>
      <c r="AJ671" s="251">
        <f ca="1">IF(A43stdlife="n/a","n/a",IF(AJ$3&gt;(A43stdlife+$E671),('PTRM input'!$N$427*(1+rvanilla08)^0.5)-SUM($N671:AI671),('PTRM input'!$N$427*(1+rvanilla08)^0.5)/A43stdlife))</f>
        <v>0</v>
      </c>
      <c r="AK671" s="251">
        <f ca="1">IF(A43stdlife="n/a","n/a",IF(AK$3&gt;(A43stdlife+$E671),('PTRM input'!$N$427*(1+rvanilla08)^0.5)-SUM($N671:AJ671),('PTRM input'!$N$427*(1+rvanilla08)^0.5)/A43stdlife))</f>
        <v>0</v>
      </c>
      <c r="AL671" s="251">
        <f ca="1">IF(A43stdlife="n/a","n/a",IF(AL$3&gt;(A43stdlife+$E671),('PTRM input'!$N$427*(1+rvanilla08)^0.5)-SUM($N671:AK671),('PTRM input'!$N$427*(1+rvanilla08)^0.5)/A43stdlife))</f>
        <v>0</v>
      </c>
      <c r="AM671" s="251">
        <f ca="1">IF(A43stdlife="n/a","n/a",IF(AM$3&gt;(A43stdlife+$E671),('PTRM input'!$N$427*(1+rvanilla08)^0.5)-SUM($N671:AL671),('PTRM input'!$N$427*(1+rvanilla08)^0.5)/A43stdlife))</f>
        <v>0</v>
      </c>
      <c r="AN671" s="251">
        <f ca="1">IF(A43stdlife="n/a","n/a",IF(AN$3&gt;(A43stdlife+$E671),('PTRM input'!$N$427*(1+rvanilla08)^0.5)-SUM($N671:AM671),('PTRM input'!$N$427*(1+rvanilla08)^0.5)/A43stdlife))</f>
        <v>0</v>
      </c>
      <c r="AO671" s="251">
        <f ca="1">IF(A43stdlife="n/a","n/a",IF(AO$3&gt;(A43stdlife+$E671),('PTRM input'!$N$427*(1+rvanilla08)^0.5)-SUM($N671:AN671),('PTRM input'!$N$427*(1+rvanilla08)^0.5)/A43stdlife))</f>
        <v>0</v>
      </c>
      <c r="AP671" s="251">
        <f ca="1">IF(A43stdlife="n/a","n/a",IF(AP$3&gt;(A43stdlife+$E671),('PTRM input'!$N$427*(1+rvanilla08)^0.5)-SUM($N671:AO671),('PTRM input'!$N$427*(1+rvanilla08)^0.5)/A43stdlife))</f>
        <v>0</v>
      </c>
      <c r="AQ671" s="251">
        <f ca="1">IF(A43stdlife="n/a","n/a",IF(AQ$3&gt;(A43stdlife+$E671),('PTRM input'!$N$427*(1+rvanilla08)^0.5)-SUM($N671:AP671),('PTRM input'!$N$427*(1+rvanilla08)^0.5)/A43stdlife))</f>
        <v>0</v>
      </c>
      <c r="AR671" s="251">
        <f ca="1">IF(A43stdlife="n/a","n/a",IF(AR$3&gt;(A43stdlife+$E671),('PTRM input'!$N$427*(1+rvanilla08)^0.5)-SUM($N671:AQ671),('PTRM input'!$N$427*(1+rvanilla08)^0.5)/A43stdlife))</f>
        <v>0</v>
      </c>
      <c r="AS671" s="251">
        <f ca="1">IF(A43stdlife="n/a","n/a",IF(AS$3&gt;(A43stdlife+$E671),('PTRM input'!$N$427*(1+rvanilla08)^0.5)-SUM($N671:AR671),('PTRM input'!$N$427*(1+rvanilla08)^0.5)/A43stdlife))</f>
        <v>0</v>
      </c>
      <c r="AT671" s="251">
        <f ca="1">IF(A43stdlife="n/a","n/a",IF(AT$3&gt;(A43stdlife+$E671),('PTRM input'!$N$427*(1+rvanilla08)^0.5)-SUM($N671:AS671),('PTRM input'!$N$427*(1+rvanilla08)^0.5)/A43stdlife))</f>
        <v>0</v>
      </c>
      <c r="AU671" s="251">
        <f ca="1">IF(A43stdlife="n/a","n/a",IF(AU$3&gt;(A43stdlife+$E671),('PTRM input'!$N$427*(1+rvanilla08)^0.5)-SUM($N671:AT671),('PTRM input'!$N$427*(1+rvanilla08)^0.5)/A43stdlife))</f>
        <v>0</v>
      </c>
      <c r="AV671" s="251">
        <f ca="1">IF(A43stdlife="n/a","n/a",IF(AV$3&gt;(A43stdlife+$E671),('PTRM input'!$N$427*(1+rvanilla08)^0.5)-SUM($N671:AU671),('PTRM input'!$N$427*(1+rvanilla08)^0.5)/A43stdlife))</f>
        <v>0</v>
      </c>
      <c r="AW671" s="251">
        <f ca="1">IF(A43stdlife="n/a","n/a",IF(AW$3&gt;(A43stdlife+$E671),('PTRM input'!$N$427*(1+rvanilla08)^0.5)-SUM($N671:AV671),('PTRM input'!$N$427*(1+rvanilla08)^0.5)/A43stdlife))</f>
        <v>0</v>
      </c>
      <c r="AX671" s="251">
        <f ca="1">IF(A43stdlife="n/a","n/a",IF(AX$3&gt;(A43stdlife+$E671),('PTRM input'!$N$427*(1+rvanilla08)^0.5)-SUM($N671:AW671),('PTRM input'!$N$427*(1+rvanilla08)^0.5)/A43stdlife))</f>
        <v>0</v>
      </c>
      <c r="AY671" s="251">
        <f ca="1">IF(A43stdlife="n/a","n/a",IF(AY$3&gt;(A43stdlife+$E671),('PTRM input'!$N$427*(1+rvanilla08)^0.5)-SUM($N671:AX671),('PTRM input'!$N$427*(1+rvanilla08)^0.5)/A43stdlife))</f>
        <v>0</v>
      </c>
      <c r="AZ671" s="251">
        <f ca="1">IF(A43stdlife="n/a","n/a",IF(AZ$3&gt;(A43stdlife+$E671),('PTRM input'!$N$427*(1+rvanilla08)^0.5)-SUM($N671:AY671),('PTRM input'!$N$427*(1+rvanilla08)^0.5)/A43stdlife))</f>
        <v>0</v>
      </c>
      <c r="BA671" s="251">
        <f ca="1">IF(A43stdlife="n/a","n/a",IF(BA$3&gt;(A43stdlife+$E671),('PTRM input'!$N$427*(1+rvanilla08)^0.5)-SUM($N671:AZ671),('PTRM input'!$N$427*(1+rvanilla08)^0.5)/A43stdlife))</f>
        <v>0</v>
      </c>
      <c r="BB671" s="251">
        <f ca="1">IF(A43stdlife="n/a","n/a",IF(BB$3&gt;(A43stdlife+$E671),('PTRM input'!$N$427*(1+rvanilla08)^0.5)-SUM($N671:BA671),('PTRM input'!$N$427*(1+rvanilla08)^0.5)/A43stdlife))</f>
        <v>0</v>
      </c>
      <c r="BC671" s="251">
        <f ca="1">IF(A43stdlife="n/a","n/a",IF(BC$3&gt;(A43stdlife+$E671),('PTRM input'!$N$427*(1+rvanilla08)^0.5)-SUM($N671:BB671),('PTRM input'!$N$427*(1+rvanilla08)^0.5)/A43stdlife))</f>
        <v>0</v>
      </c>
      <c r="BD671" s="251">
        <f ca="1">IF(A43stdlife="n/a","n/a",IF(BD$3&gt;(A43stdlife+$E671),('PTRM input'!$N$427*(1+rvanilla08)^0.5)-SUM($N671:BC671),('PTRM input'!$N$427*(1+rvanilla08)^0.5)/A43stdlife))</f>
        <v>0</v>
      </c>
      <c r="BE671" s="251">
        <f ca="1">IF(A43stdlife="n/a","n/a",IF(BE$3&gt;(A43stdlife+$E671),('PTRM input'!$N$427*(1+rvanilla08)^0.5)-SUM($N671:BD671),('PTRM input'!$N$427*(1+rvanilla08)^0.5)/A43stdlife))</f>
        <v>0</v>
      </c>
      <c r="BF671" s="251">
        <f ca="1">IF(A43stdlife="n/a","n/a",IF(BF$3&gt;(A43stdlife+$E671),('PTRM input'!$N$427*(1+rvanilla08)^0.5)-SUM($N671:BE671),('PTRM input'!$N$427*(1+rvanilla08)^0.5)/A43stdlife))</f>
        <v>0</v>
      </c>
      <c r="BG671" s="251">
        <f ca="1">IF(A43stdlife="n/a","n/a",IF(BG$3&gt;(A43stdlife+$E671),('PTRM input'!$N$427*(1+rvanilla08)^0.5)-SUM($N671:BF671),('PTRM input'!$N$427*(1+rvanilla08)^0.5)/A43stdlife))</f>
        <v>0</v>
      </c>
      <c r="BH671" s="251">
        <f ca="1">IF(A43stdlife="n/a","n/a",IF(BH$3&gt;(A43stdlife+$E671),('PTRM input'!$N$427*(1+rvanilla08)^0.5)-SUM($N671:BG671),('PTRM input'!$N$427*(1+rvanilla08)^0.5)/A43stdlife))</f>
        <v>0</v>
      </c>
      <c r="BI671" s="251">
        <f ca="1">IF(A43stdlife="n/a","n/a",IF(BI$3&gt;(A43stdlife+$E671),('PTRM input'!$N$427*(1+rvanilla08)^0.5)-SUM($N671:BH671),('PTRM input'!$N$427*(1+rvanilla08)^0.5)/A43stdlife))</f>
        <v>0</v>
      </c>
      <c r="BJ671" s="116"/>
      <c r="BK671" s="116"/>
      <c r="BL671" s="116"/>
      <c r="BM671" s="116"/>
    </row>
    <row r="672" spans="1:65" hidden="1" outlineLevel="2">
      <c r="A672" s="116"/>
      <c r="B672" s="19"/>
      <c r="C672" s="18"/>
      <c r="D672" s="760"/>
      <c r="E672" s="86">
        <v>9</v>
      </c>
      <c r="F672" s="259"/>
      <c r="G672" s="434"/>
      <c r="H672" s="435"/>
      <c r="I672" s="435"/>
      <c r="J672" s="435"/>
      <c r="K672" s="435"/>
      <c r="L672" s="435"/>
      <c r="M672" s="435"/>
      <c r="N672" s="435"/>
      <c r="O672" s="619"/>
      <c r="P672" s="433">
        <f ca="1">IF(A43stdlife="n/a","n/a",IF(P$3&gt;(A43stdlife+$E672),('PTRM input'!$O$427*(1+rvanilla09)^0.5)-SUM($O672:O672),('PTRM input'!$O$427*(1+rvanilla09)^0.5)/A43stdlife))</f>
        <v>0</v>
      </c>
      <c r="Q672" s="433">
        <f ca="1">IF(A43stdlife="n/a","n/a",IF(Q$3&gt;(A43stdlife+$E672),('PTRM input'!$O$427*(1+rvanilla09)^0.5)-SUM($O672:P672),('PTRM input'!$O$427*(1+rvanilla09)^0.5)/A43stdlife))</f>
        <v>0</v>
      </c>
      <c r="R672" s="251">
        <f ca="1">IF(A43stdlife="n/a","n/a",IF(R$3&gt;(A43stdlife+$E672),('PTRM input'!$O$427*(1+rvanilla09)^0.5)-SUM($O672:Q672),('PTRM input'!$O$427*(1+rvanilla09)^0.5)/A43stdlife))</f>
        <v>0</v>
      </c>
      <c r="S672" s="251">
        <f ca="1">IF(A43stdlife="n/a","n/a",IF(S$3&gt;(A43stdlife+$E672),('PTRM input'!$O$427*(1+rvanilla09)^0.5)-SUM($O672:R672),('PTRM input'!$O$427*(1+rvanilla09)^0.5)/A43stdlife))</f>
        <v>0</v>
      </c>
      <c r="T672" s="251">
        <f ca="1">IF(A43stdlife="n/a","n/a",IF(T$3&gt;(A43stdlife+$E672),('PTRM input'!$O$427*(1+rvanilla09)^0.5)-SUM($O672:S672),('PTRM input'!$O$427*(1+rvanilla09)^0.5)/A43stdlife))</f>
        <v>0</v>
      </c>
      <c r="U672" s="251">
        <f ca="1">IF(A43stdlife="n/a","n/a",IF(U$3&gt;(A43stdlife+$E672),('PTRM input'!$O$427*(1+rvanilla09)^0.5)-SUM($O672:T672),('PTRM input'!$O$427*(1+rvanilla09)^0.5)/A43stdlife))</f>
        <v>0</v>
      </c>
      <c r="V672" s="251">
        <f ca="1">IF(A43stdlife="n/a","n/a",IF(V$3&gt;(A43stdlife+$E672),('PTRM input'!$O$427*(1+rvanilla09)^0.5)-SUM($O672:U672),('PTRM input'!$O$427*(1+rvanilla09)^0.5)/A43stdlife))</f>
        <v>0</v>
      </c>
      <c r="W672" s="251">
        <f ca="1">IF(A43stdlife="n/a","n/a",IF(W$3&gt;(A43stdlife+$E672),('PTRM input'!$O$427*(1+rvanilla09)^0.5)-SUM($O672:V672),('PTRM input'!$O$427*(1+rvanilla09)^0.5)/A43stdlife))</f>
        <v>0</v>
      </c>
      <c r="X672" s="251">
        <f ca="1">IF(A43stdlife="n/a","n/a",IF(X$3&gt;(A43stdlife+$E672),('PTRM input'!$O$427*(1+rvanilla09)^0.5)-SUM($O672:W672),('PTRM input'!$O$427*(1+rvanilla09)^0.5)/A43stdlife))</f>
        <v>0</v>
      </c>
      <c r="Y672" s="251">
        <f ca="1">IF(A43stdlife="n/a","n/a",IF(Y$3&gt;(A43stdlife+$E672),('PTRM input'!$O$427*(1+rvanilla09)^0.5)-SUM($O672:X672),('PTRM input'!$O$427*(1+rvanilla09)^0.5)/A43stdlife))</f>
        <v>0</v>
      </c>
      <c r="Z672" s="251">
        <f ca="1">IF(A43stdlife="n/a","n/a",IF(Z$3&gt;(A43stdlife+$E672),('PTRM input'!$O$427*(1+rvanilla09)^0.5)-SUM($O672:Y672),('PTRM input'!$O$427*(1+rvanilla09)^0.5)/A43stdlife))</f>
        <v>0</v>
      </c>
      <c r="AA672" s="251">
        <f ca="1">IF(A43stdlife="n/a","n/a",IF(AA$3&gt;(A43stdlife+$E672),('PTRM input'!$O$427*(1+rvanilla09)^0.5)-SUM($O672:Z672),('PTRM input'!$O$427*(1+rvanilla09)^0.5)/A43stdlife))</f>
        <v>0</v>
      </c>
      <c r="AB672" s="251">
        <f ca="1">IF(A43stdlife="n/a","n/a",IF(AB$3&gt;(A43stdlife+$E672),('PTRM input'!$O$427*(1+rvanilla09)^0.5)-SUM($O672:AA672),('PTRM input'!$O$427*(1+rvanilla09)^0.5)/A43stdlife))</f>
        <v>0</v>
      </c>
      <c r="AC672" s="251">
        <f ca="1">IF(A43stdlife="n/a","n/a",IF(AC$3&gt;(A43stdlife+$E672),('PTRM input'!$O$427*(1+rvanilla09)^0.5)-SUM($O672:AB672),('PTRM input'!$O$427*(1+rvanilla09)^0.5)/A43stdlife))</f>
        <v>0</v>
      </c>
      <c r="AD672" s="251">
        <f ca="1">IF(A43stdlife="n/a","n/a",IF(AD$3&gt;(A43stdlife+$E672),('PTRM input'!$O$427*(1+rvanilla09)^0.5)-SUM($O672:AC672),('PTRM input'!$O$427*(1+rvanilla09)^0.5)/A43stdlife))</f>
        <v>0</v>
      </c>
      <c r="AE672" s="251">
        <f ca="1">IF(A43stdlife="n/a","n/a",IF(AE$3&gt;(A43stdlife+$E672),('PTRM input'!$O$427*(1+rvanilla09)^0.5)-SUM($O672:AD672),('PTRM input'!$O$427*(1+rvanilla09)^0.5)/A43stdlife))</f>
        <v>0</v>
      </c>
      <c r="AF672" s="251">
        <f ca="1">IF(A43stdlife="n/a","n/a",IF(AF$3&gt;(A43stdlife+$E672),('PTRM input'!$O$427*(1+rvanilla09)^0.5)-SUM($O672:AE672),('PTRM input'!$O$427*(1+rvanilla09)^0.5)/A43stdlife))</f>
        <v>0</v>
      </c>
      <c r="AG672" s="251">
        <f ca="1">IF(A43stdlife="n/a","n/a",IF(AG$3&gt;(A43stdlife+$E672),('PTRM input'!$O$427*(1+rvanilla09)^0.5)-SUM($O672:AF672),('PTRM input'!$O$427*(1+rvanilla09)^0.5)/A43stdlife))</f>
        <v>0</v>
      </c>
      <c r="AH672" s="251">
        <f ca="1">IF(A43stdlife="n/a","n/a",IF(AH$3&gt;(A43stdlife+$E672),('PTRM input'!$O$427*(1+rvanilla09)^0.5)-SUM($O672:AG672),('PTRM input'!$O$427*(1+rvanilla09)^0.5)/A43stdlife))</f>
        <v>0</v>
      </c>
      <c r="AI672" s="251">
        <f ca="1">IF(A43stdlife="n/a","n/a",IF(AI$3&gt;(A43stdlife+$E672),('PTRM input'!$O$427*(1+rvanilla09)^0.5)-SUM($O672:AH672),('PTRM input'!$O$427*(1+rvanilla09)^0.5)/A43stdlife))</f>
        <v>0</v>
      </c>
      <c r="AJ672" s="251">
        <f ca="1">IF(A43stdlife="n/a","n/a",IF(AJ$3&gt;(A43stdlife+$E672),('PTRM input'!$O$427*(1+rvanilla09)^0.5)-SUM($O672:AI672),('PTRM input'!$O$427*(1+rvanilla09)^0.5)/A43stdlife))</f>
        <v>0</v>
      </c>
      <c r="AK672" s="251">
        <f ca="1">IF(A43stdlife="n/a","n/a",IF(AK$3&gt;(A43stdlife+$E672),('PTRM input'!$O$427*(1+rvanilla09)^0.5)-SUM($O672:AJ672),('PTRM input'!$O$427*(1+rvanilla09)^0.5)/A43stdlife))</f>
        <v>0</v>
      </c>
      <c r="AL672" s="251">
        <f ca="1">IF(A43stdlife="n/a","n/a",IF(AL$3&gt;(A43stdlife+$E672),('PTRM input'!$O$427*(1+rvanilla09)^0.5)-SUM($O672:AK672),('PTRM input'!$O$427*(1+rvanilla09)^0.5)/A43stdlife))</f>
        <v>0</v>
      </c>
      <c r="AM672" s="251">
        <f ca="1">IF(A43stdlife="n/a","n/a",IF(AM$3&gt;(A43stdlife+$E672),('PTRM input'!$O$427*(1+rvanilla09)^0.5)-SUM($O672:AL672),('PTRM input'!$O$427*(1+rvanilla09)^0.5)/A43stdlife))</f>
        <v>0</v>
      </c>
      <c r="AN672" s="251">
        <f ca="1">IF(A43stdlife="n/a","n/a",IF(AN$3&gt;(A43stdlife+$E672),('PTRM input'!$O$427*(1+rvanilla09)^0.5)-SUM($O672:AM672),('PTRM input'!$O$427*(1+rvanilla09)^0.5)/A43stdlife))</f>
        <v>0</v>
      </c>
      <c r="AO672" s="251">
        <f ca="1">IF(A43stdlife="n/a","n/a",IF(AO$3&gt;(A43stdlife+$E672),('PTRM input'!$O$427*(1+rvanilla09)^0.5)-SUM($O672:AN672),('PTRM input'!$O$427*(1+rvanilla09)^0.5)/A43stdlife))</f>
        <v>0</v>
      </c>
      <c r="AP672" s="251">
        <f ca="1">IF(A43stdlife="n/a","n/a",IF(AP$3&gt;(A43stdlife+$E672),('PTRM input'!$O$427*(1+rvanilla09)^0.5)-SUM($O672:AO672),('PTRM input'!$O$427*(1+rvanilla09)^0.5)/A43stdlife))</f>
        <v>0</v>
      </c>
      <c r="AQ672" s="251">
        <f ca="1">IF(A43stdlife="n/a","n/a",IF(AQ$3&gt;(A43stdlife+$E672),('PTRM input'!$O$427*(1+rvanilla09)^0.5)-SUM($O672:AP672),('PTRM input'!$O$427*(1+rvanilla09)^0.5)/A43stdlife))</f>
        <v>0</v>
      </c>
      <c r="AR672" s="251">
        <f ca="1">IF(A43stdlife="n/a","n/a",IF(AR$3&gt;(A43stdlife+$E672),('PTRM input'!$O$427*(1+rvanilla09)^0.5)-SUM($O672:AQ672),('PTRM input'!$O$427*(1+rvanilla09)^0.5)/A43stdlife))</f>
        <v>0</v>
      </c>
      <c r="AS672" s="251">
        <f ca="1">IF(A43stdlife="n/a","n/a",IF(AS$3&gt;(A43stdlife+$E672),('PTRM input'!$O$427*(1+rvanilla09)^0.5)-SUM($O672:AR672),('PTRM input'!$O$427*(1+rvanilla09)^0.5)/A43stdlife))</f>
        <v>0</v>
      </c>
      <c r="AT672" s="251">
        <f ca="1">IF(A43stdlife="n/a","n/a",IF(AT$3&gt;(A43stdlife+$E672),('PTRM input'!$O$427*(1+rvanilla09)^0.5)-SUM($O672:AS672),('PTRM input'!$O$427*(1+rvanilla09)^0.5)/A43stdlife))</f>
        <v>0</v>
      </c>
      <c r="AU672" s="251">
        <f ca="1">IF(A43stdlife="n/a","n/a",IF(AU$3&gt;(A43stdlife+$E672),('PTRM input'!$O$427*(1+rvanilla09)^0.5)-SUM($O672:AT672),('PTRM input'!$O$427*(1+rvanilla09)^0.5)/A43stdlife))</f>
        <v>0</v>
      </c>
      <c r="AV672" s="251">
        <f ca="1">IF(A43stdlife="n/a","n/a",IF(AV$3&gt;(A43stdlife+$E672),('PTRM input'!$O$427*(1+rvanilla09)^0.5)-SUM($O672:AU672),('PTRM input'!$O$427*(1+rvanilla09)^0.5)/A43stdlife))</f>
        <v>0</v>
      </c>
      <c r="AW672" s="251">
        <f ca="1">IF(A43stdlife="n/a","n/a",IF(AW$3&gt;(A43stdlife+$E672),('PTRM input'!$O$427*(1+rvanilla09)^0.5)-SUM($O672:AV672),('PTRM input'!$O$427*(1+rvanilla09)^0.5)/A43stdlife))</f>
        <v>0</v>
      </c>
      <c r="AX672" s="251">
        <f ca="1">IF(A43stdlife="n/a","n/a",IF(AX$3&gt;(A43stdlife+$E672),('PTRM input'!$O$427*(1+rvanilla09)^0.5)-SUM($O672:AW672),('PTRM input'!$O$427*(1+rvanilla09)^0.5)/A43stdlife))</f>
        <v>0</v>
      </c>
      <c r="AY672" s="251">
        <f ca="1">IF(A43stdlife="n/a","n/a",IF(AY$3&gt;(A43stdlife+$E672),('PTRM input'!$O$427*(1+rvanilla09)^0.5)-SUM($O672:AX672),('PTRM input'!$O$427*(1+rvanilla09)^0.5)/A43stdlife))</f>
        <v>0</v>
      </c>
      <c r="AZ672" s="251">
        <f ca="1">IF(A43stdlife="n/a","n/a",IF(AZ$3&gt;(A43stdlife+$E672),('PTRM input'!$O$427*(1+rvanilla09)^0.5)-SUM($O672:AY672),('PTRM input'!$O$427*(1+rvanilla09)^0.5)/A43stdlife))</f>
        <v>0</v>
      </c>
      <c r="BA672" s="251">
        <f ca="1">IF(A43stdlife="n/a","n/a",IF(BA$3&gt;(A43stdlife+$E672),('PTRM input'!$O$427*(1+rvanilla09)^0.5)-SUM($O672:AZ672),('PTRM input'!$O$427*(1+rvanilla09)^0.5)/A43stdlife))</f>
        <v>0</v>
      </c>
      <c r="BB672" s="251">
        <f ca="1">IF(A43stdlife="n/a","n/a",IF(BB$3&gt;(A43stdlife+$E672),('PTRM input'!$O$427*(1+rvanilla09)^0.5)-SUM($O672:BA672),('PTRM input'!$O$427*(1+rvanilla09)^0.5)/A43stdlife))</f>
        <v>0</v>
      </c>
      <c r="BC672" s="251">
        <f ca="1">IF(A43stdlife="n/a","n/a",IF(BC$3&gt;(A43stdlife+$E672),('PTRM input'!$O$427*(1+rvanilla09)^0.5)-SUM($O672:BB672),('PTRM input'!$O$427*(1+rvanilla09)^0.5)/A43stdlife))</f>
        <v>0</v>
      </c>
      <c r="BD672" s="251">
        <f ca="1">IF(A43stdlife="n/a","n/a",IF(BD$3&gt;(A43stdlife+$E672),('PTRM input'!$O$427*(1+rvanilla09)^0.5)-SUM($O672:BC672),('PTRM input'!$O$427*(1+rvanilla09)^0.5)/A43stdlife))</f>
        <v>0</v>
      </c>
      <c r="BE672" s="251">
        <f ca="1">IF(A43stdlife="n/a","n/a",IF(BE$3&gt;(A43stdlife+$E672),('PTRM input'!$O$427*(1+rvanilla09)^0.5)-SUM($O672:BD672),('PTRM input'!$O$427*(1+rvanilla09)^0.5)/A43stdlife))</f>
        <v>0</v>
      </c>
      <c r="BF672" s="251">
        <f ca="1">IF(A43stdlife="n/a","n/a",IF(BF$3&gt;(A43stdlife+$E672),('PTRM input'!$O$427*(1+rvanilla09)^0.5)-SUM($O672:BE672),('PTRM input'!$O$427*(1+rvanilla09)^0.5)/A43stdlife))</f>
        <v>0</v>
      </c>
      <c r="BG672" s="251">
        <f ca="1">IF(A43stdlife="n/a","n/a",IF(BG$3&gt;(A43stdlife+$E672),('PTRM input'!$O$427*(1+rvanilla09)^0.5)-SUM($O672:BF672),('PTRM input'!$O$427*(1+rvanilla09)^0.5)/A43stdlife))</f>
        <v>0</v>
      </c>
      <c r="BH672" s="251">
        <f ca="1">IF(A43stdlife="n/a","n/a",IF(BH$3&gt;(A43stdlife+$E672),('PTRM input'!$O$427*(1+rvanilla09)^0.5)-SUM($O672:BG672),('PTRM input'!$O$427*(1+rvanilla09)^0.5)/A43stdlife))</f>
        <v>0</v>
      </c>
      <c r="BI672" s="251">
        <f ca="1">IF(A43stdlife="n/a","n/a",IF(BI$3&gt;(A43stdlife+$E672),('PTRM input'!$O$427*(1+rvanilla09)^0.5)-SUM($O672:BH672),('PTRM input'!$O$427*(1+rvanilla09)^0.5)/A43stdlife))</f>
        <v>0</v>
      </c>
      <c r="BJ672" s="116"/>
      <c r="BK672" s="116"/>
      <c r="BL672" s="116"/>
      <c r="BM672" s="116"/>
    </row>
    <row r="673" spans="1:65" hidden="1" outlineLevel="2">
      <c r="A673" s="116"/>
      <c r="B673" s="19"/>
      <c r="C673" s="18"/>
      <c r="D673" s="760"/>
      <c r="E673" s="87">
        <v>10</v>
      </c>
      <c r="F673" s="259"/>
      <c r="G673" s="434"/>
      <c r="H673" s="435"/>
      <c r="I673" s="435"/>
      <c r="J673" s="435"/>
      <c r="K673" s="435"/>
      <c r="L673" s="435"/>
      <c r="M673" s="435"/>
      <c r="N673" s="435"/>
      <c r="O673" s="435"/>
      <c r="P673" s="619"/>
      <c r="Q673" s="433">
        <f ca="1">IF(A43stdlife="n/a","n/a",IF(Q$3&gt;(A43stdlife+$E673),('PTRM input'!$P$427*(1+rvanilla10)^0.5)-SUM($P673:P673),('PTRM input'!$P$427*(1+rvanilla10)^0.5)/A43stdlife))</f>
        <v>0</v>
      </c>
      <c r="R673" s="251">
        <f ca="1">IF(A43stdlife="n/a","n/a",IF(R$3&gt;(A43stdlife+$E673),('PTRM input'!$P$427*(1+rvanilla10)^0.5)-SUM($P673:Q673),('PTRM input'!$P$427*(1+rvanilla10)^0.5)/A43stdlife))</f>
        <v>0</v>
      </c>
      <c r="S673" s="251">
        <f ca="1">IF(A43stdlife="n/a","n/a",IF(S$3&gt;(A43stdlife+$E673),('PTRM input'!$P$427*(1+rvanilla10)^0.5)-SUM($P673:R673),('PTRM input'!$P$427*(1+rvanilla10)^0.5)/A43stdlife))</f>
        <v>0</v>
      </c>
      <c r="T673" s="251">
        <f ca="1">IF(A43stdlife="n/a","n/a",IF(T$3&gt;(A43stdlife+$E673),('PTRM input'!$P$427*(1+rvanilla10)^0.5)-SUM($P673:S673),('PTRM input'!$P$427*(1+rvanilla10)^0.5)/A43stdlife))</f>
        <v>0</v>
      </c>
      <c r="U673" s="251">
        <f ca="1">IF(A43stdlife="n/a","n/a",IF(U$3&gt;(A43stdlife+$E673),('PTRM input'!$P$427*(1+rvanilla10)^0.5)-SUM($P673:T673),('PTRM input'!$P$427*(1+rvanilla10)^0.5)/A43stdlife))</f>
        <v>0</v>
      </c>
      <c r="V673" s="251">
        <f ca="1">IF(A43stdlife="n/a","n/a",IF(V$3&gt;(A43stdlife+$E673),('PTRM input'!$P$427*(1+rvanilla10)^0.5)-SUM($P673:U673),('PTRM input'!$P$427*(1+rvanilla10)^0.5)/A43stdlife))</f>
        <v>0</v>
      </c>
      <c r="W673" s="251">
        <f ca="1">IF(A43stdlife="n/a","n/a",IF(W$3&gt;(A43stdlife+$E673),('PTRM input'!$P$427*(1+rvanilla10)^0.5)-SUM($P673:V673),('PTRM input'!$P$427*(1+rvanilla10)^0.5)/A43stdlife))</f>
        <v>0</v>
      </c>
      <c r="X673" s="251">
        <f ca="1">IF(A43stdlife="n/a","n/a",IF(X$3&gt;(A43stdlife+$E673),('PTRM input'!$P$427*(1+rvanilla10)^0.5)-SUM($P673:W673),('PTRM input'!$P$427*(1+rvanilla10)^0.5)/A43stdlife))</f>
        <v>0</v>
      </c>
      <c r="Y673" s="251">
        <f ca="1">IF(A43stdlife="n/a","n/a",IF(Y$3&gt;(A43stdlife+$E673),('PTRM input'!$P$427*(1+rvanilla10)^0.5)-SUM($P673:X673),('PTRM input'!$P$427*(1+rvanilla10)^0.5)/A43stdlife))</f>
        <v>0</v>
      </c>
      <c r="Z673" s="251">
        <f ca="1">IF(A43stdlife="n/a","n/a",IF(Z$3&gt;(A43stdlife+$E673),('PTRM input'!$P$427*(1+rvanilla10)^0.5)-SUM($P673:Y673),('PTRM input'!$P$427*(1+rvanilla10)^0.5)/A43stdlife))</f>
        <v>0</v>
      </c>
      <c r="AA673" s="251">
        <f ca="1">IF(A43stdlife="n/a","n/a",IF(AA$3&gt;(A43stdlife+$E673),('PTRM input'!$P$427*(1+rvanilla10)^0.5)-SUM($P673:Z673),('PTRM input'!$P$427*(1+rvanilla10)^0.5)/A43stdlife))</f>
        <v>0</v>
      </c>
      <c r="AB673" s="251">
        <f ca="1">IF(A43stdlife="n/a","n/a",IF(AB$3&gt;(A43stdlife+$E673),('PTRM input'!$P$427*(1+rvanilla10)^0.5)-SUM($P673:AA673),('PTRM input'!$P$427*(1+rvanilla10)^0.5)/A43stdlife))</f>
        <v>0</v>
      </c>
      <c r="AC673" s="251">
        <f ca="1">IF(A43stdlife="n/a","n/a",IF(AC$3&gt;(A43stdlife+$E673),('PTRM input'!$P$427*(1+rvanilla10)^0.5)-SUM($P673:AB673),('PTRM input'!$P$427*(1+rvanilla10)^0.5)/A43stdlife))</f>
        <v>0</v>
      </c>
      <c r="AD673" s="251">
        <f ca="1">IF(A43stdlife="n/a","n/a",IF(AD$3&gt;(A43stdlife+$E673),('PTRM input'!$P$427*(1+rvanilla10)^0.5)-SUM($P673:AC673),('PTRM input'!$P$427*(1+rvanilla10)^0.5)/A43stdlife))</f>
        <v>0</v>
      </c>
      <c r="AE673" s="251">
        <f ca="1">IF(A43stdlife="n/a","n/a",IF(AE$3&gt;(A43stdlife+$E673),('PTRM input'!$P$427*(1+rvanilla10)^0.5)-SUM($P673:AD673),('PTRM input'!$P$427*(1+rvanilla10)^0.5)/A43stdlife))</f>
        <v>0</v>
      </c>
      <c r="AF673" s="251">
        <f ca="1">IF(A43stdlife="n/a","n/a",IF(AF$3&gt;(A43stdlife+$E673),('PTRM input'!$P$427*(1+rvanilla10)^0.5)-SUM($P673:AE673),('PTRM input'!$P$427*(1+rvanilla10)^0.5)/A43stdlife))</f>
        <v>0</v>
      </c>
      <c r="AG673" s="251">
        <f ca="1">IF(A43stdlife="n/a","n/a",IF(AG$3&gt;(A43stdlife+$E673),('PTRM input'!$P$427*(1+rvanilla10)^0.5)-SUM($P673:AF673),('PTRM input'!$P$427*(1+rvanilla10)^0.5)/A43stdlife))</f>
        <v>0</v>
      </c>
      <c r="AH673" s="251">
        <f ca="1">IF(A43stdlife="n/a","n/a",IF(AH$3&gt;(A43stdlife+$E673),('PTRM input'!$P$427*(1+rvanilla10)^0.5)-SUM($P673:AG673),('PTRM input'!$P$427*(1+rvanilla10)^0.5)/A43stdlife))</f>
        <v>0</v>
      </c>
      <c r="AI673" s="251">
        <f ca="1">IF(A43stdlife="n/a","n/a",IF(AI$3&gt;(A43stdlife+$E673),('PTRM input'!$P$427*(1+rvanilla10)^0.5)-SUM($P673:AH673),('PTRM input'!$P$427*(1+rvanilla10)^0.5)/A43stdlife))</f>
        <v>0</v>
      </c>
      <c r="AJ673" s="251">
        <f ca="1">IF(A43stdlife="n/a","n/a",IF(AJ$3&gt;(A43stdlife+$E673),('PTRM input'!$P$427*(1+rvanilla10)^0.5)-SUM($P673:AI673),('PTRM input'!$P$427*(1+rvanilla10)^0.5)/A43stdlife))</f>
        <v>0</v>
      </c>
      <c r="AK673" s="251">
        <f ca="1">IF(A43stdlife="n/a","n/a",IF(AK$3&gt;(A43stdlife+$E673),('PTRM input'!$P$427*(1+rvanilla10)^0.5)-SUM($P673:AJ673),('PTRM input'!$P$427*(1+rvanilla10)^0.5)/A43stdlife))</f>
        <v>0</v>
      </c>
      <c r="AL673" s="251">
        <f ca="1">IF(A43stdlife="n/a","n/a",IF(AL$3&gt;(A43stdlife+$E673),('PTRM input'!$P$427*(1+rvanilla10)^0.5)-SUM($P673:AK673),('PTRM input'!$P$427*(1+rvanilla10)^0.5)/A43stdlife))</f>
        <v>0</v>
      </c>
      <c r="AM673" s="251">
        <f ca="1">IF(A43stdlife="n/a","n/a",IF(AM$3&gt;(A43stdlife+$E673),('PTRM input'!$P$427*(1+rvanilla10)^0.5)-SUM($P673:AL673),('PTRM input'!$P$427*(1+rvanilla10)^0.5)/A43stdlife))</f>
        <v>0</v>
      </c>
      <c r="AN673" s="251">
        <f ca="1">IF(A43stdlife="n/a","n/a",IF(AN$3&gt;(A43stdlife+$E673),('PTRM input'!$P$427*(1+rvanilla10)^0.5)-SUM($P673:AM673),('PTRM input'!$P$427*(1+rvanilla10)^0.5)/A43stdlife))</f>
        <v>0</v>
      </c>
      <c r="AO673" s="251">
        <f ca="1">IF(A43stdlife="n/a","n/a",IF(AO$3&gt;(A43stdlife+$E673),('PTRM input'!$P$427*(1+rvanilla10)^0.5)-SUM($P673:AN673),('PTRM input'!$P$427*(1+rvanilla10)^0.5)/A43stdlife))</f>
        <v>0</v>
      </c>
      <c r="AP673" s="251">
        <f ca="1">IF(A43stdlife="n/a","n/a",IF(AP$3&gt;(A43stdlife+$E673),('PTRM input'!$P$427*(1+rvanilla10)^0.5)-SUM($P673:AO673),('PTRM input'!$P$427*(1+rvanilla10)^0.5)/A43stdlife))</f>
        <v>0</v>
      </c>
      <c r="AQ673" s="251">
        <f ca="1">IF(A43stdlife="n/a","n/a",IF(AQ$3&gt;(A43stdlife+$E673),('PTRM input'!$P$427*(1+rvanilla10)^0.5)-SUM($P673:AP673),('PTRM input'!$P$427*(1+rvanilla10)^0.5)/A43stdlife))</f>
        <v>0</v>
      </c>
      <c r="AR673" s="251">
        <f ca="1">IF(A43stdlife="n/a","n/a",IF(AR$3&gt;(A43stdlife+$E673),('PTRM input'!$P$427*(1+rvanilla10)^0.5)-SUM($P673:AQ673),('PTRM input'!$P$427*(1+rvanilla10)^0.5)/A43stdlife))</f>
        <v>0</v>
      </c>
      <c r="AS673" s="251">
        <f ca="1">IF(A43stdlife="n/a","n/a",IF(AS$3&gt;(A43stdlife+$E673),('PTRM input'!$P$427*(1+rvanilla10)^0.5)-SUM($P673:AR673),('PTRM input'!$P$427*(1+rvanilla10)^0.5)/A43stdlife))</f>
        <v>0</v>
      </c>
      <c r="AT673" s="251">
        <f ca="1">IF(A43stdlife="n/a","n/a",IF(AT$3&gt;(A43stdlife+$E673),('PTRM input'!$P$427*(1+rvanilla10)^0.5)-SUM($P673:AS673),('PTRM input'!$P$427*(1+rvanilla10)^0.5)/A43stdlife))</f>
        <v>0</v>
      </c>
      <c r="AU673" s="251">
        <f ca="1">IF(A43stdlife="n/a","n/a",IF(AU$3&gt;(A43stdlife+$E673),('PTRM input'!$P$427*(1+rvanilla10)^0.5)-SUM($P673:AT673),('PTRM input'!$P$427*(1+rvanilla10)^0.5)/A43stdlife))</f>
        <v>0</v>
      </c>
      <c r="AV673" s="251">
        <f ca="1">IF(A43stdlife="n/a","n/a",IF(AV$3&gt;(A43stdlife+$E673),('PTRM input'!$P$427*(1+rvanilla10)^0.5)-SUM($P673:AU673),('PTRM input'!$P$427*(1+rvanilla10)^0.5)/A43stdlife))</f>
        <v>0</v>
      </c>
      <c r="AW673" s="251">
        <f ca="1">IF(A43stdlife="n/a","n/a",IF(AW$3&gt;(A43stdlife+$E673),('PTRM input'!$P$427*(1+rvanilla10)^0.5)-SUM($P673:AV673),('PTRM input'!$P$427*(1+rvanilla10)^0.5)/A43stdlife))</f>
        <v>0</v>
      </c>
      <c r="AX673" s="251">
        <f ca="1">IF(A43stdlife="n/a","n/a",IF(AX$3&gt;(A43stdlife+$E673),('PTRM input'!$P$427*(1+rvanilla10)^0.5)-SUM($P673:AW673),('PTRM input'!$P$427*(1+rvanilla10)^0.5)/A43stdlife))</f>
        <v>0</v>
      </c>
      <c r="AY673" s="251">
        <f ca="1">IF(A43stdlife="n/a","n/a",IF(AY$3&gt;(A43stdlife+$E673),('PTRM input'!$P$427*(1+rvanilla10)^0.5)-SUM($P673:AX673),('PTRM input'!$P$427*(1+rvanilla10)^0.5)/A43stdlife))</f>
        <v>0</v>
      </c>
      <c r="AZ673" s="251">
        <f ca="1">IF(A43stdlife="n/a","n/a",IF(AZ$3&gt;(A43stdlife+$E673),('PTRM input'!$P$427*(1+rvanilla10)^0.5)-SUM($P673:AY673),('PTRM input'!$P$427*(1+rvanilla10)^0.5)/A43stdlife))</f>
        <v>0</v>
      </c>
      <c r="BA673" s="251">
        <f ca="1">IF(A43stdlife="n/a","n/a",IF(BA$3&gt;(A43stdlife+$E673),('PTRM input'!$P$427*(1+rvanilla10)^0.5)-SUM($P673:AZ673),('PTRM input'!$P$427*(1+rvanilla10)^0.5)/A43stdlife))</f>
        <v>0</v>
      </c>
      <c r="BB673" s="251">
        <f ca="1">IF(A43stdlife="n/a","n/a",IF(BB$3&gt;(A43stdlife+$E673),('PTRM input'!$P$427*(1+rvanilla10)^0.5)-SUM($P673:BA673),('PTRM input'!$P$427*(1+rvanilla10)^0.5)/A43stdlife))</f>
        <v>0</v>
      </c>
      <c r="BC673" s="251">
        <f ca="1">IF(A43stdlife="n/a","n/a",IF(BC$3&gt;(A43stdlife+$E673),('PTRM input'!$P$427*(1+rvanilla10)^0.5)-SUM($P673:BB673),('PTRM input'!$P$427*(1+rvanilla10)^0.5)/A43stdlife))</f>
        <v>0</v>
      </c>
      <c r="BD673" s="251">
        <f ca="1">IF(A43stdlife="n/a","n/a",IF(BD$3&gt;(A43stdlife+$E673),('PTRM input'!$P$427*(1+rvanilla10)^0.5)-SUM($P673:BC673),('PTRM input'!$P$427*(1+rvanilla10)^0.5)/A43stdlife))</f>
        <v>0</v>
      </c>
      <c r="BE673" s="251">
        <f ca="1">IF(A43stdlife="n/a","n/a",IF(BE$3&gt;(A43stdlife+$E673),('PTRM input'!$P$427*(1+rvanilla10)^0.5)-SUM($P673:BD673),('PTRM input'!$P$427*(1+rvanilla10)^0.5)/A43stdlife))</f>
        <v>0</v>
      </c>
      <c r="BF673" s="251">
        <f ca="1">IF(A43stdlife="n/a","n/a",IF(BF$3&gt;(A43stdlife+$E673),('PTRM input'!$P$427*(1+rvanilla10)^0.5)-SUM($P673:BE673),('PTRM input'!$P$427*(1+rvanilla10)^0.5)/A43stdlife))</f>
        <v>0</v>
      </c>
      <c r="BG673" s="251">
        <f ca="1">IF(A43stdlife="n/a","n/a",IF(BG$3&gt;(A43stdlife+$E673),('PTRM input'!$P$427*(1+rvanilla10)^0.5)-SUM($P673:BF673),('PTRM input'!$P$427*(1+rvanilla10)^0.5)/A43stdlife))</f>
        <v>0</v>
      </c>
      <c r="BH673" s="251">
        <f ca="1">IF(A43stdlife="n/a","n/a",IF(BH$3&gt;(A43stdlife+$E673),('PTRM input'!$P$427*(1+rvanilla10)^0.5)-SUM($P673:BG673),('PTRM input'!$P$427*(1+rvanilla10)^0.5)/A43stdlife))</f>
        <v>0</v>
      </c>
      <c r="BI673" s="251">
        <f ca="1">IF(A43stdlife="n/a","n/a",IF(BI$3&gt;(A43stdlife+$E673),('PTRM input'!$P$427*(1+rvanilla10)^0.5)-SUM($P673:BH673),('PTRM input'!$P$427*(1+rvanilla10)^0.5)/A43stdlife))</f>
        <v>0</v>
      </c>
      <c r="BJ673" s="116"/>
      <c r="BK673" s="116"/>
      <c r="BL673" s="116"/>
      <c r="BM673" s="116"/>
    </row>
    <row r="674" spans="1:65" hidden="1" outlineLevel="1" collapsed="1">
      <c r="A674" s="116"/>
      <c r="B674" s="9"/>
      <c r="C674" s="19">
        <f>Asset43</f>
        <v>0</v>
      </c>
      <c r="D674" s="9"/>
      <c r="E674" s="9"/>
      <c r="F674" s="260"/>
      <c r="G674" s="261">
        <f>SUM(G662:G673)</f>
        <v>0</v>
      </c>
      <c r="H674" s="261">
        <f t="shared" ref="H674:K674" ca="1" si="170">SUM(H662:H673)</f>
        <v>0</v>
      </c>
      <c r="I674" s="261">
        <f t="shared" ca="1" si="170"/>
        <v>0</v>
      </c>
      <c r="J674" s="261">
        <f t="shared" ca="1" si="170"/>
        <v>0</v>
      </c>
      <c r="K674" s="261">
        <f t="shared" ca="1" si="170"/>
        <v>0</v>
      </c>
      <c r="L674" s="261">
        <f t="shared" ref="L674:BI674" ca="1" si="171">SUM(L662:L673)</f>
        <v>0</v>
      </c>
      <c r="M674" s="261">
        <f t="shared" ca="1" si="171"/>
        <v>0</v>
      </c>
      <c r="N674" s="261">
        <f t="shared" ca="1" si="171"/>
        <v>0</v>
      </c>
      <c r="O674" s="261">
        <f t="shared" ca="1" si="171"/>
        <v>0</v>
      </c>
      <c r="P674" s="261">
        <f t="shared" ca="1" si="171"/>
        <v>0</v>
      </c>
      <c r="Q674" s="261">
        <f t="shared" ca="1" si="171"/>
        <v>0</v>
      </c>
      <c r="R674" s="371">
        <f t="shared" ca="1" si="171"/>
        <v>0</v>
      </c>
      <c r="S674" s="371">
        <f t="shared" ca="1" si="171"/>
        <v>0</v>
      </c>
      <c r="T674" s="371">
        <f t="shared" ca="1" si="171"/>
        <v>0</v>
      </c>
      <c r="U674" s="371">
        <f t="shared" ca="1" si="171"/>
        <v>0</v>
      </c>
      <c r="V674" s="371">
        <f t="shared" ca="1" si="171"/>
        <v>0</v>
      </c>
      <c r="W674" s="371">
        <f t="shared" ca="1" si="171"/>
        <v>0</v>
      </c>
      <c r="X674" s="371">
        <f t="shared" ca="1" si="171"/>
        <v>0</v>
      </c>
      <c r="Y674" s="371">
        <f t="shared" ca="1" si="171"/>
        <v>0</v>
      </c>
      <c r="Z674" s="371">
        <f t="shared" ca="1" si="171"/>
        <v>0</v>
      </c>
      <c r="AA674" s="371">
        <f t="shared" ca="1" si="171"/>
        <v>0</v>
      </c>
      <c r="AB674" s="371">
        <f t="shared" ca="1" si="171"/>
        <v>0</v>
      </c>
      <c r="AC674" s="371">
        <f t="shared" ca="1" si="171"/>
        <v>0</v>
      </c>
      <c r="AD674" s="371">
        <f t="shared" ca="1" si="171"/>
        <v>0</v>
      </c>
      <c r="AE674" s="371">
        <f t="shared" ca="1" si="171"/>
        <v>0</v>
      </c>
      <c r="AF674" s="371">
        <f t="shared" ca="1" si="171"/>
        <v>0</v>
      </c>
      <c r="AG674" s="371">
        <f t="shared" ca="1" si="171"/>
        <v>0</v>
      </c>
      <c r="AH674" s="371">
        <f t="shared" ca="1" si="171"/>
        <v>0</v>
      </c>
      <c r="AI674" s="371">
        <f t="shared" ca="1" si="171"/>
        <v>0</v>
      </c>
      <c r="AJ674" s="371">
        <f t="shared" ca="1" si="171"/>
        <v>0</v>
      </c>
      <c r="AK674" s="371">
        <f t="shared" ca="1" si="171"/>
        <v>0</v>
      </c>
      <c r="AL674" s="371">
        <f t="shared" ca="1" si="171"/>
        <v>0</v>
      </c>
      <c r="AM674" s="371">
        <f t="shared" ca="1" si="171"/>
        <v>0</v>
      </c>
      <c r="AN674" s="371">
        <f t="shared" ca="1" si="171"/>
        <v>0</v>
      </c>
      <c r="AO674" s="371">
        <f t="shared" ca="1" si="171"/>
        <v>0</v>
      </c>
      <c r="AP674" s="371">
        <f t="shared" ca="1" si="171"/>
        <v>0</v>
      </c>
      <c r="AQ674" s="371">
        <f t="shared" ca="1" si="171"/>
        <v>0</v>
      </c>
      <c r="AR674" s="371">
        <f t="shared" ca="1" si="171"/>
        <v>0</v>
      </c>
      <c r="AS674" s="371">
        <f t="shared" ca="1" si="171"/>
        <v>0</v>
      </c>
      <c r="AT674" s="371">
        <f t="shared" ca="1" si="171"/>
        <v>0</v>
      </c>
      <c r="AU674" s="371">
        <f t="shared" ca="1" si="171"/>
        <v>0</v>
      </c>
      <c r="AV674" s="371">
        <f t="shared" ca="1" si="171"/>
        <v>0</v>
      </c>
      <c r="AW674" s="371">
        <f t="shared" ca="1" si="171"/>
        <v>0</v>
      </c>
      <c r="AX674" s="371">
        <f t="shared" ca="1" si="171"/>
        <v>0</v>
      </c>
      <c r="AY674" s="371">
        <f t="shared" ca="1" si="171"/>
        <v>0</v>
      </c>
      <c r="AZ674" s="371">
        <f t="shared" ca="1" si="171"/>
        <v>0</v>
      </c>
      <c r="BA674" s="371">
        <f t="shared" ca="1" si="171"/>
        <v>0</v>
      </c>
      <c r="BB674" s="371">
        <f t="shared" ca="1" si="171"/>
        <v>0</v>
      </c>
      <c r="BC674" s="371">
        <f t="shared" ca="1" si="171"/>
        <v>0</v>
      </c>
      <c r="BD674" s="371">
        <f t="shared" ca="1" si="171"/>
        <v>0</v>
      </c>
      <c r="BE674" s="371">
        <f t="shared" ca="1" si="171"/>
        <v>0</v>
      </c>
      <c r="BF674" s="371">
        <f t="shared" ca="1" si="171"/>
        <v>0</v>
      </c>
      <c r="BG674" s="371">
        <f t="shared" ca="1" si="171"/>
        <v>0</v>
      </c>
      <c r="BH674" s="371">
        <f t="shared" ca="1" si="171"/>
        <v>0</v>
      </c>
      <c r="BI674" s="371">
        <f t="shared" ca="1" si="171"/>
        <v>0</v>
      </c>
      <c r="BJ674" s="116"/>
      <c r="BK674" s="116"/>
      <c r="BL674" s="116"/>
      <c r="BM674" s="116"/>
    </row>
    <row r="675" spans="1:65" hidden="1" outlineLevel="2">
      <c r="A675" s="116"/>
      <c r="B675" s="106">
        <f>C687</f>
        <v>0</v>
      </c>
      <c r="C675" s="614"/>
      <c r="D675" s="615" t="s">
        <v>236</v>
      </c>
      <c r="E675" s="614"/>
      <c r="F675" s="616"/>
      <c r="G675" s="617">
        <f>IF(('PTRM input'!$E$515='PTRM input'!$G$514),IF(G$3&gt;A44remlife,A44acvalue-SUM(F675:$F675),IF(A44remlife="N/A","n/a",A44acvalue/A44remlife)),'PTRM input'!G$563)</f>
        <v>0</v>
      </c>
      <c r="H675" s="617">
        <f>IF(('PTRM input'!$E$515='PTRM input'!$G$514),IF(H$3&gt;A44remlife,A44acvalue-SUM($F675:G675),IF(A44remlife="N/A","n/a",A44acvalue/A44remlife)),'PTRM input'!H$563)</f>
        <v>0</v>
      </c>
      <c r="I675" s="617">
        <f>IF(('PTRM input'!$E$515='PTRM input'!$G$514),IF(I$3&gt;A44remlife,A44acvalue-SUM($F675:H675),IF(A44remlife="N/A","n/a",A44acvalue/A44remlife)),'PTRM input'!I$563)</f>
        <v>0</v>
      </c>
      <c r="J675" s="617">
        <f>IF(('PTRM input'!$E$515='PTRM input'!$G$514),IF(J$3&gt;A44remlife,A44acvalue-SUM($F675:I675),IF(A44remlife="N/A","n/a",A44acvalue/A44remlife)),'PTRM input'!J$563)</f>
        <v>0</v>
      </c>
      <c r="K675" s="617">
        <f>IF(('PTRM input'!$E$515='PTRM input'!$G$514),IF(K$3&gt;A44remlife,A44acvalue-SUM($F675:J675),IF(A44remlife="N/A","n/a",A44acvalue/A44remlife)),'PTRM input'!K$563)</f>
        <v>0</v>
      </c>
      <c r="L675" s="617">
        <f>IF(('PTRM input'!$E$515='PTRM input'!$G$514),IF(L$3&gt;A44remlife,A44acvalue-SUM($F675:K675),IF(A44remlife="N/A","n/a",A44acvalue/A44remlife)),'PTRM input'!L$563)</f>
        <v>0</v>
      </c>
      <c r="M675" s="617">
        <f>IF(('PTRM input'!$E$515='PTRM input'!$G$514),IF(M$3&gt;A44remlife,A44acvalue-SUM($F675:L675),IF(A44remlife="N/A","n/a",A44acvalue/A44remlife)),'PTRM input'!M$563)</f>
        <v>0</v>
      </c>
      <c r="N675" s="617">
        <f>IF(('PTRM input'!$E$515='PTRM input'!$G$514),IF(N$3&gt;A44remlife,A44acvalue-SUM($F675:M675),IF(A44remlife="N/A","n/a",A44acvalue/A44remlife)),'PTRM input'!N$563)</f>
        <v>0</v>
      </c>
      <c r="O675" s="617">
        <f>IF(('PTRM input'!$E$515='PTRM input'!$G$514),IF(O$3&gt;A44remlife,A44acvalue-SUM($F675:N675),IF(A44remlife="N/A","n/a",A44acvalue/A44remlife)),'PTRM input'!O$563)</f>
        <v>0</v>
      </c>
      <c r="P675" s="617">
        <f>IF(('PTRM input'!$E$515='PTRM input'!$G$514),IF(P$3&gt;A44remlife,A44acvalue-SUM($F675:O675),IF(A44remlife="N/A","n/a",A44acvalue/A44remlife)),'PTRM input'!P$563)</f>
        <v>0</v>
      </c>
      <c r="Q675" s="617">
        <f>IF(('PTRM input'!$E$515='PTRM input'!$G$514),IF(Q$3&gt;A44remlife,A44acvalue-SUM($F675:P675),IF(A44remlife="N/A","n/a",A44acvalue/A44remlife)),'PTRM input'!Q$563)</f>
        <v>0</v>
      </c>
      <c r="R675" s="617">
        <f>IF(('PTRM input'!$E$515='PTRM input'!$G$514),IF(R$3&gt;A44remlife,A44acvalue-SUM($F675:Q675),IF(A44remlife="N/A","n/a",A44acvalue/A44remlife)),'PTRM input'!R$563)</f>
        <v>0</v>
      </c>
      <c r="S675" s="617">
        <f>IF(('PTRM input'!$E$515='PTRM input'!$G$514),IF(S$3&gt;A44remlife,A44acvalue-SUM($F675:R675),IF(A44remlife="N/A","n/a",A44acvalue/A44remlife)),'PTRM input'!S$563)</f>
        <v>0</v>
      </c>
      <c r="T675" s="617">
        <f>IF(('PTRM input'!$E$515='PTRM input'!$G$514),IF(T$3&gt;A44remlife,A44acvalue-SUM($F675:S675),IF(A44remlife="N/A","n/a",A44acvalue/A44remlife)),'PTRM input'!T$563)</f>
        <v>0</v>
      </c>
      <c r="U675" s="617">
        <f>IF(('PTRM input'!$E$515='PTRM input'!$G$514),IF(U$3&gt;A44remlife,A44acvalue-SUM($F675:T675),IF(A44remlife="N/A","n/a",A44acvalue/A44remlife)),'PTRM input'!U$563)</f>
        <v>0</v>
      </c>
      <c r="V675" s="617">
        <f>IF(('PTRM input'!$E$515='PTRM input'!$G$514),IF(V$3&gt;A44remlife,A44acvalue-SUM($F675:U675),IF(A44remlife="N/A","n/a",A44acvalue/A44remlife)),'PTRM input'!V$563)</f>
        <v>0</v>
      </c>
      <c r="W675" s="617">
        <f>IF(('PTRM input'!$E$515='PTRM input'!$G$514),IF(W$3&gt;A44remlife,A44acvalue-SUM($F675:V675),IF(A44remlife="N/A","n/a",A44acvalue/A44remlife)),'PTRM input'!W$563)</f>
        <v>0</v>
      </c>
      <c r="X675" s="617">
        <f>IF(('PTRM input'!$E$515='PTRM input'!$G$514),IF(X$3&gt;A44remlife,A44acvalue-SUM($F675:W675),IF(A44remlife="N/A","n/a",A44acvalue/A44remlife)),'PTRM input'!X$563)</f>
        <v>0</v>
      </c>
      <c r="Y675" s="617">
        <f>IF(('PTRM input'!$E$515='PTRM input'!$G$514),IF(Y$3&gt;A44remlife,A44acvalue-SUM($F675:X675),IF(A44remlife="N/A","n/a",A44acvalue/A44remlife)),'PTRM input'!Y$563)</f>
        <v>0</v>
      </c>
      <c r="Z675" s="617">
        <f>IF(('PTRM input'!$E$515='PTRM input'!$G$514),IF(Z$3&gt;A44remlife,A44acvalue-SUM($F675:Y675),IF(A44remlife="N/A","n/a",A44acvalue/A44remlife)),'PTRM input'!Z$563)</f>
        <v>0</v>
      </c>
      <c r="AA675" s="617">
        <f>IF(('PTRM input'!$E$515='PTRM input'!$G$514),IF(AA$3&gt;A44remlife,A44acvalue-SUM($F675:Z675),IF(A44remlife="N/A","n/a",A44acvalue/A44remlife)),'PTRM input'!AA$563)</f>
        <v>0</v>
      </c>
      <c r="AB675" s="617">
        <f>IF(('PTRM input'!$E$515='PTRM input'!$G$514),IF(AB$3&gt;A44remlife,A44acvalue-SUM($F675:AA675),IF(A44remlife="N/A","n/a",A44acvalue/A44remlife)),'PTRM input'!AB$563)</f>
        <v>0</v>
      </c>
      <c r="AC675" s="617">
        <f>IF(('PTRM input'!$E$515='PTRM input'!$G$514),IF(AC$3&gt;A44remlife,A44acvalue-SUM($F675:AB675),IF(A44remlife="N/A","n/a",A44acvalue/A44remlife)),'PTRM input'!AC$563)</f>
        <v>0</v>
      </c>
      <c r="AD675" s="617">
        <f>IF(('PTRM input'!$E$515='PTRM input'!$G$514),IF(AD$3&gt;A44remlife,A44acvalue-SUM($F675:AC675),IF(A44remlife="N/A","n/a",A44acvalue/A44remlife)),'PTRM input'!AD$563)</f>
        <v>0</v>
      </c>
      <c r="AE675" s="617">
        <f>IF(('PTRM input'!$E$515='PTRM input'!$G$514),IF(AE$3&gt;A44remlife,A44acvalue-SUM($F675:AD675),IF(A44remlife="N/A","n/a",A44acvalue/A44remlife)),'PTRM input'!AE$563)</f>
        <v>0</v>
      </c>
      <c r="AF675" s="617">
        <f>IF(('PTRM input'!$E$515='PTRM input'!$G$514),IF(AF$3&gt;A44remlife,A44acvalue-SUM($F675:AE675),IF(A44remlife="N/A","n/a",A44acvalue/A44remlife)),'PTRM input'!AF$563)</f>
        <v>0</v>
      </c>
      <c r="AG675" s="617">
        <f>IF(('PTRM input'!$E$515='PTRM input'!$G$514),IF(AG$3&gt;A44remlife,A44acvalue-SUM($F675:AF675),IF(A44remlife="N/A","n/a",A44acvalue/A44remlife)),'PTRM input'!AG$563)</f>
        <v>0</v>
      </c>
      <c r="AH675" s="617">
        <f>IF(('PTRM input'!$E$515='PTRM input'!$G$514),IF(AH$3&gt;A44remlife,A44acvalue-SUM($F675:AG675),IF(A44remlife="N/A","n/a",A44acvalue/A44remlife)),'PTRM input'!AH$563)</f>
        <v>0</v>
      </c>
      <c r="AI675" s="617">
        <f>IF(('PTRM input'!$E$515='PTRM input'!$G$514),IF(AI$3&gt;A44remlife,A44acvalue-SUM($F675:AH675),IF(A44remlife="N/A","n/a",A44acvalue/A44remlife)),'PTRM input'!AI$563)</f>
        <v>0</v>
      </c>
      <c r="AJ675" s="617">
        <f>IF(('PTRM input'!$E$515='PTRM input'!$G$514),IF(AJ$3&gt;A44remlife,A44acvalue-SUM($F675:AI675),IF(A44remlife="N/A","n/a",A44acvalue/A44remlife)),'PTRM input'!AJ$563)</f>
        <v>0</v>
      </c>
      <c r="AK675" s="617">
        <f>IF(('PTRM input'!$E$515='PTRM input'!$G$514),IF(AK$3&gt;A44remlife,A44acvalue-SUM($F675:AJ675),IF(A44remlife="N/A","n/a",A44acvalue/A44remlife)),'PTRM input'!AK$563)</f>
        <v>0</v>
      </c>
      <c r="AL675" s="617">
        <f>IF(('PTRM input'!$E$515='PTRM input'!$G$514),IF(AL$3&gt;A44remlife,A44acvalue-SUM($F675:AK675),IF(A44remlife="N/A","n/a",A44acvalue/A44remlife)),'PTRM input'!AL$563)</f>
        <v>0</v>
      </c>
      <c r="AM675" s="617">
        <f>IF(('PTRM input'!$E$515='PTRM input'!$G$514),IF(AM$3&gt;A44remlife,A44acvalue-SUM($F675:AL675),IF(A44remlife="N/A","n/a",A44acvalue/A44remlife)),'PTRM input'!AM$563)</f>
        <v>0</v>
      </c>
      <c r="AN675" s="617">
        <f>IF(('PTRM input'!$E$515='PTRM input'!$G$514),IF(AN$3&gt;A44remlife,A44acvalue-SUM($F675:AM675),IF(A44remlife="N/A","n/a",A44acvalue/A44remlife)),'PTRM input'!AN$563)</f>
        <v>0</v>
      </c>
      <c r="AO675" s="617">
        <f>IF(('PTRM input'!$E$515='PTRM input'!$G$514),IF(AO$3&gt;A44remlife,A44acvalue-SUM($F675:AN675),IF(A44remlife="N/A","n/a",A44acvalue/A44remlife)),'PTRM input'!AO$563)</f>
        <v>0</v>
      </c>
      <c r="AP675" s="617">
        <f>IF(('PTRM input'!$E$515='PTRM input'!$G$514),IF(AP$3&gt;A44remlife,A44acvalue-SUM($F675:AO675),IF(A44remlife="N/A","n/a",A44acvalue/A44remlife)),'PTRM input'!AP$563)</f>
        <v>0</v>
      </c>
      <c r="AQ675" s="617">
        <f>IF(('PTRM input'!$E$515='PTRM input'!$G$514),IF(AQ$3&gt;A44remlife,A44acvalue-SUM($F675:AP675),IF(A44remlife="N/A","n/a",A44acvalue/A44remlife)),'PTRM input'!AQ$563)</f>
        <v>0</v>
      </c>
      <c r="AR675" s="617">
        <f>IF(('PTRM input'!$E$515='PTRM input'!$G$514),IF(AR$3&gt;A44remlife,A44acvalue-SUM($F675:AQ675),IF(A44remlife="N/A","n/a",A44acvalue/A44remlife)),'PTRM input'!AR$563)</f>
        <v>0</v>
      </c>
      <c r="AS675" s="617">
        <f>IF(('PTRM input'!$E$515='PTRM input'!$G$514),IF(AS$3&gt;A44remlife,A44acvalue-SUM($F675:AR675),IF(A44remlife="N/A","n/a",A44acvalue/A44remlife)),'PTRM input'!AS$563)</f>
        <v>0</v>
      </c>
      <c r="AT675" s="617">
        <f>IF(('PTRM input'!$E$515='PTRM input'!$G$514),IF(AT$3&gt;A44remlife,A44acvalue-SUM($F675:AS675),IF(A44remlife="N/A","n/a",A44acvalue/A44remlife)),'PTRM input'!AT$563)</f>
        <v>0</v>
      </c>
      <c r="AU675" s="617">
        <f>IF(('PTRM input'!$E$515='PTRM input'!$G$514),IF(AU$3&gt;A44remlife,A44acvalue-SUM($F675:AT675),IF(A44remlife="N/A","n/a",A44acvalue/A44remlife)),'PTRM input'!AU$563)</f>
        <v>0</v>
      </c>
      <c r="AV675" s="617">
        <f>IF(('PTRM input'!$E$515='PTRM input'!$G$514),IF(AV$3&gt;A44remlife,A44acvalue-SUM($F675:AU675),IF(A44remlife="N/A","n/a",A44acvalue/A44remlife)),'PTRM input'!AV$563)</f>
        <v>0</v>
      </c>
      <c r="AW675" s="617">
        <f>IF(('PTRM input'!$E$515='PTRM input'!$G$514),IF(AW$3&gt;A44remlife,A44acvalue-SUM($F675:AV675),IF(A44remlife="N/A","n/a",A44acvalue/A44remlife)),'PTRM input'!AW$563)</f>
        <v>0</v>
      </c>
      <c r="AX675" s="617">
        <f>IF(('PTRM input'!$E$515='PTRM input'!$G$514),IF(AX$3&gt;A44remlife,A44acvalue-SUM($F675:AW675),IF(A44remlife="N/A","n/a",A44acvalue/A44remlife)),'PTRM input'!AX$563)</f>
        <v>0</v>
      </c>
      <c r="AY675" s="617">
        <f>IF(('PTRM input'!$E$515='PTRM input'!$G$514),IF(AY$3&gt;A44remlife,A44acvalue-SUM($F675:AX675),IF(A44remlife="N/A","n/a",A44acvalue/A44remlife)),'PTRM input'!AY$563)</f>
        <v>0</v>
      </c>
      <c r="AZ675" s="617">
        <f>IF(('PTRM input'!$E$515='PTRM input'!$G$514),IF(AZ$3&gt;A44remlife,A44acvalue-SUM($F675:AY675),IF(A44remlife="N/A","n/a",A44acvalue/A44remlife)),'PTRM input'!AZ$563)</f>
        <v>0</v>
      </c>
      <c r="BA675" s="617">
        <f>IF(('PTRM input'!$E$515='PTRM input'!$G$514),IF(BA$3&gt;A44remlife,A44acvalue-SUM($F675:AZ675),IF(A44remlife="N/A","n/a",A44acvalue/A44remlife)),'PTRM input'!BA$563)</f>
        <v>0</v>
      </c>
      <c r="BB675" s="617">
        <f>IF(('PTRM input'!$E$515='PTRM input'!$G$514),IF(BB$3&gt;A44remlife,A44acvalue-SUM($F675:BA675),IF(A44remlife="N/A","n/a",A44acvalue/A44remlife)),'PTRM input'!BB$563)</f>
        <v>0</v>
      </c>
      <c r="BC675" s="617">
        <f>IF(('PTRM input'!$E$515='PTRM input'!$G$514),IF(BC$3&gt;A44remlife,A44acvalue-SUM($F675:BB675),IF(A44remlife="N/A","n/a",A44acvalue/A44remlife)),'PTRM input'!BC$563)</f>
        <v>0</v>
      </c>
      <c r="BD675" s="617">
        <f>IF(('PTRM input'!$E$515='PTRM input'!$G$514),IF(BD$3&gt;A44remlife,A44acvalue-SUM($F675:BC675),IF(A44remlife="N/A","n/a",A44acvalue/A44remlife)),'PTRM input'!BD$563)</f>
        <v>0</v>
      </c>
      <c r="BE675" s="617">
        <f>IF(('PTRM input'!$E$515='PTRM input'!$G$514),IF(BE$3&gt;A44remlife,A44acvalue-SUM($F675:BD675),IF(A44remlife="N/A","n/a",A44acvalue/A44remlife)),'PTRM input'!BE$563)</f>
        <v>0</v>
      </c>
      <c r="BF675" s="617">
        <f>IF(('PTRM input'!$E$515='PTRM input'!$G$514),IF(BF$3&gt;A44remlife,A44acvalue-SUM($F675:BE675),IF(A44remlife="N/A","n/a",A44acvalue/A44remlife)),'PTRM input'!BF$563)</f>
        <v>0</v>
      </c>
      <c r="BG675" s="617">
        <f>IF(('PTRM input'!$E$515='PTRM input'!$G$514),IF(BG$3&gt;A44remlife,A44acvalue-SUM($F675:BF675),IF(A44remlife="N/A","n/a",A44acvalue/A44remlife)),'PTRM input'!BG$563)</f>
        <v>0</v>
      </c>
      <c r="BH675" s="617">
        <f>IF(('PTRM input'!$E$515='PTRM input'!$G$514),IF(BH$3&gt;A44remlife,A44acvalue-SUM($F675:BG675),IF(A44remlife="N/A","n/a",A44acvalue/A44remlife)),'PTRM input'!BH$563)</f>
        <v>0</v>
      </c>
      <c r="BI675" s="617">
        <f>IF(('PTRM input'!$E$515='PTRM input'!$G$514),IF(BI$3&gt;A44remlife,A44acvalue-SUM($F675:BH675),IF(A44remlife="N/A","n/a",A44acvalue/A44remlife)),'PTRM input'!BI$563)</f>
        <v>0</v>
      </c>
      <c r="BJ675" s="116"/>
      <c r="BK675" s="116"/>
      <c r="BL675" s="116"/>
      <c r="BM675" s="116"/>
    </row>
    <row r="676" spans="1:65" ht="12.75" hidden="1" customHeight="1" outlineLevel="2">
      <c r="A676" s="116"/>
      <c r="B676" s="19"/>
      <c r="C676" s="18"/>
      <c r="D676" s="760" t="s">
        <v>237</v>
      </c>
      <c r="E676" s="86">
        <v>0</v>
      </c>
      <c r="F676" s="259"/>
      <c r="G676" s="433"/>
      <c r="H676" s="433"/>
      <c r="I676" s="433"/>
      <c r="J676" s="433"/>
      <c r="K676" s="433"/>
      <c r="L676" s="433"/>
      <c r="M676" s="433"/>
      <c r="N676" s="433"/>
      <c r="O676" s="433"/>
      <c r="P676" s="433"/>
      <c r="Q676" s="433"/>
      <c r="R676" s="251"/>
      <c r="S676" s="251"/>
      <c r="T676" s="251"/>
      <c r="U676" s="251"/>
      <c r="V676" s="251"/>
      <c r="W676" s="251"/>
      <c r="X676" s="251"/>
      <c r="Y676" s="251"/>
      <c r="Z676" s="251"/>
      <c r="AA676" s="251"/>
      <c r="AB676" s="251"/>
      <c r="AC676" s="251"/>
      <c r="AD676" s="251"/>
      <c r="AE676" s="251"/>
      <c r="AF676" s="251"/>
      <c r="AG676" s="251"/>
      <c r="AH676" s="251"/>
      <c r="AI676" s="251"/>
      <c r="AJ676" s="251"/>
      <c r="AK676" s="251"/>
      <c r="AL676" s="251"/>
      <c r="AM676" s="251"/>
      <c r="AN676" s="251"/>
      <c r="AO676" s="251"/>
      <c r="AP676" s="251"/>
      <c r="AQ676" s="251"/>
      <c r="AR676" s="251"/>
      <c r="AS676" s="251"/>
      <c r="AT676" s="251"/>
      <c r="AU676" s="251"/>
      <c r="AV676" s="251"/>
      <c r="AW676" s="251"/>
      <c r="AX676" s="251"/>
      <c r="AY676" s="251"/>
      <c r="AZ676" s="251"/>
      <c r="BA676" s="251"/>
      <c r="BB676" s="251"/>
      <c r="BC676" s="251"/>
      <c r="BD676" s="251"/>
      <c r="BE676" s="251"/>
      <c r="BF676" s="251"/>
      <c r="BG676" s="251"/>
      <c r="BH676" s="251"/>
      <c r="BI676" s="251"/>
      <c r="BJ676" s="116"/>
      <c r="BK676" s="116"/>
      <c r="BL676" s="116"/>
      <c r="BM676" s="116"/>
    </row>
    <row r="677" spans="1:65" hidden="1" outlineLevel="2">
      <c r="A677" s="116"/>
      <c r="B677" s="19"/>
      <c r="C677" s="18"/>
      <c r="D677" s="760"/>
      <c r="E677" s="86">
        <v>1</v>
      </c>
      <c r="F677" s="259"/>
      <c r="G677" s="618"/>
      <c r="H677" s="433">
        <f ca="1">IF(A44stdlife="n/a","n/a",IF(H$3&gt;(A44stdlife+$E677),('PTRM input'!$G$428*(1+rvanilla01)^0.5)-SUM(G677:$G677),('PTRM input'!$G$428*(1+rvanilla01)^0.5)/A44stdlife))</f>
        <v>0</v>
      </c>
      <c r="I677" s="433">
        <f ca="1">IF(A44stdlife="n/a","n/a",IF(I$3&gt;(A44stdlife+$E677),('PTRM input'!$G$428*(1+rvanilla01)^0.5)-SUM($G677:H677),('PTRM input'!$G$428*(1+rvanilla01)^0.5)/A44stdlife))</f>
        <v>0</v>
      </c>
      <c r="J677" s="433">
        <f ca="1">IF(A44stdlife="n/a","n/a",IF(J$3&gt;(A44stdlife+$E677),('PTRM input'!$G$428*(1+rvanilla01)^0.5)-SUM($G677:I677),('PTRM input'!$G$428*(1+rvanilla01)^0.5)/A44stdlife))</f>
        <v>0</v>
      </c>
      <c r="K677" s="433">
        <f ca="1">IF(A44stdlife="n/a","n/a",IF(K$3&gt;(A44stdlife+$E677),('PTRM input'!$G$428*(1+rvanilla01)^0.5)-SUM($G677:J677),('PTRM input'!$G$428*(1+rvanilla01)^0.5)/A44stdlife))</f>
        <v>0</v>
      </c>
      <c r="L677" s="433">
        <f ca="1">IF(A44stdlife="n/a","n/a",IF(L$3&gt;(A44stdlife+$E677),('PTRM input'!$G$428*(1+rvanilla01)^0.5)-SUM($G677:K677),('PTRM input'!$G$428*(1+rvanilla01)^0.5)/A44stdlife))</f>
        <v>0</v>
      </c>
      <c r="M677" s="433">
        <f ca="1">IF(A44stdlife="n/a","n/a",IF(M$3&gt;(A44stdlife+$E677),('PTRM input'!$G$428*(1+rvanilla01)^0.5)-SUM($G677:L677),('PTRM input'!$G$428*(1+rvanilla01)^0.5)/A44stdlife))</f>
        <v>0</v>
      </c>
      <c r="N677" s="433">
        <f ca="1">IF(A44stdlife="n/a","n/a",IF(N$3&gt;(A44stdlife+$E677),('PTRM input'!$G$428*(1+rvanilla01)^0.5)-SUM($G677:M677),('PTRM input'!$G$428*(1+rvanilla01)^0.5)/A44stdlife))</f>
        <v>0</v>
      </c>
      <c r="O677" s="433">
        <f ca="1">IF(A44stdlife="n/a","n/a",IF(O$3&gt;(A44stdlife+$E677),('PTRM input'!$G$428*(1+rvanilla01)^0.5)-SUM($G677:N677),('PTRM input'!$G$428*(1+rvanilla01)^0.5)/A44stdlife))</f>
        <v>0</v>
      </c>
      <c r="P677" s="433">
        <f ca="1">IF(A44stdlife="n/a","n/a",IF(P$3&gt;(A44stdlife+$E677),('PTRM input'!$G$428*(1+rvanilla01)^0.5)-SUM($G677:O677),('PTRM input'!$G$428*(1+rvanilla01)^0.5)/A44stdlife))</f>
        <v>0</v>
      </c>
      <c r="Q677" s="433">
        <f ca="1">IF(A44stdlife="n/a","n/a",IF(Q$3&gt;(A44stdlife+$E677),('PTRM input'!$G$428*(1+rvanilla01)^0.5)-SUM($G677:P677),('PTRM input'!$G$428*(1+rvanilla01)^0.5)/A44stdlife))</f>
        <v>0</v>
      </c>
      <c r="R677" s="251">
        <f ca="1">IF(A44stdlife="n/a","n/a",IF(R$3&gt;(A44stdlife+$E677),('PTRM input'!$G$428*(1+rvanilla01)^0.5)-SUM($G677:Q677),('PTRM input'!$G$428*(1+rvanilla01)^0.5)/A44stdlife))</f>
        <v>0</v>
      </c>
      <c r="S677" s="251">
        <f ca="1">IF(A44stdlife="n/a","n/a",IF(S$3&gt;(A44stdlife+$E677),('PTRM input'!$G$428*(1+rvanilla01)^0.5)-SUM($G677:R677),('PTRM input'!$G$428*(1+rvanilla01)^0.5)/A44stdlife))</f>
        <v>0</v>
      </c>
      <c r="T677" s="251">
        <f ca="1">IF(A44stdlife="n/a","n/a",IF(T$3&gt;(A44stdlife+$E677),('PTRM input'!$G$428*(1+rvanilla01)^0.5)-SUM($G677:S677),('PTRM input'!$G$428*(1+rvanilla01)^0.5)/A44stdlife))</f>
        <v>0</v>
      </c>
      <c r="U677" s="251">
        <f ca="1">IF(A44stdlife="n/a","n/a",IF(U$3&gt;(A44stdlife+$E677),('PTRM input'!$G$428*(1+rvanilla01)^0.5)-SUM($G677:T677),('PTRM input'!$G$428*(1+rvanilla01)^0.5)/A44stdlife))</f>
        <v>0</v>
      </c>
      <c r="V677" s="251">
        <f ca="1">IF(A44stdlife="n/a","n/a",IF(V$3&gt;(A44stdlife+$E677),('PTRM input'!$G$428*(1+rvanilla01)^0.5)-SUM($G677:U677),('PTRM input'!$G$428*(1+rvanilla01)^0.5)/A44stdlife))</f>
        <v>0</v>
      </c>
      <c r="W677" s="251">
        <f ca="1">IF(A44stdlife="n/a","n/a",IF(W$3&gt;(A44stdlife+$E677),('PTRM input'!$G$428*(1+rvanilla01)^0.5)-SUM($G677:V677),('PTRM input'!$G$428*(1+rvanilla01)^0.5)/A44stdlife))</f>
        <v>0</v>
      </c>
      <c r="X677" s="251">
        <f ca="1">IF(A44stdlife="n/a","n/a",IF(X$3&gt;(A44stdlife+$E677),('PTRM input'!$G$428*(1+rvanilla01)^0.5)-SUM($G677:W677),('PTRM input'!$G$428*(1+rvanilla01)^0.5)/A44stdlife))</f>
        <v>0</v>
      </c>
      <c r="Y677" s="251">
        <f ca="1">IF(A44stdlife="n/a","n/a",IF(Y$3&gt;(A44stdlife+$E677),('PTRM input'!$G$428*(1+rvanilla01)^0.5)-SUM($G677:X677),('PTRM input'!$G$428*(1+rvanilla01)^0.5)/A44stdlife))</f>
        <v>0</v>
      </c>
      <c r="Z677" s="251">
        <f ca="1">IF(A44stdlife="n/a","n/a",IF(Z$3&gt;(A44stdlife+$E677),('PTRM input'!$G$428*(1+rvanilla01)^0.5)-SUM($G677:Y677),('PTRM input'!$G$428*(1+rvanilla01)^0.5)/A44stdlife))</f>
        <v>0</v>
      </c>
      <c r="AA677" s="251">
        <f ca="1">IF(A44stdlife="n/a","n/a",IF(AA$3&gt;(A44stdlife+$E677),('PTRM input'!$G$428*(1+rvanilla01)^0.5)-SUM($G677:Z677),('PTRM input'!$G$428*(1+rvanilla01)^0.5)/A44stdlife))</f>
        <v>0</v>
      </c>
      <c r="AB677" s="251">
        <f ca="1">IF(A44stdlife="n/a","n/a",IF(AB$3&gt;(A44stdlife+$E677),('PTRM input'!$G$428*(1+rvanilla01)^0.5)-SUM($G677:AA677),('PTRM input'!$G$428*(1+rvanilla01)^0.5)/A44stdlife))</f>
        <v>0</v>
      </c>
      <c r="AC677" s="251">
        <f ca="1">IF(A44stdlife="n/a","n/a",IF(AC$3&gt;(A44stdlife+$E677),('PTRM input'!$G$428*(1+rvanilla01)^0.5)-SUM($G677:AB677),('PTRM input'!$G$428*(1+rvanilla01)^0.5)/A44stdlife))</f>
        <v>0</v>
      </c>
      <c r="AD677" s="251">
        <f ca="1">IF(A44stdlife="n/a","n/a",IF(AD$3&gt;(A44stdlife+$E677),('PTRM input'!$G$428*(1+rvanilla01)^0.5)-SUM($G677:AC677),('PTRM input'!$G$428*(1+rvanilla01)^0.5)/A44stdlife))</f>
        <v>0</v>
      </c>
      <c r="AE677" s="251">
        <f ca="1">IF(A44stdlife="n/a","n/a",IF(AE$3&gt;(A44stdlife+$E677),('PTRM input'!$G$428*(1+rvanilla01)^0.5)-SUM($G677:AD677),('PTRM input'!$G$428*(1+rvanilla01)^0.5)/A44stdlife))</f>
        <v>0</v>
      </c>
      <c r="AF677" s="251">
        <f ca="1">IF(A44stdlife="n/a","n/a",IF(AF$3&gt;(A44stdlife+$E677),('PTRM input'!$G$428*(1+rvanilla01)^0.5)-SUM($G677:AE677),('PTRM input'!$G$428*(1+rvanilla01)^0.5)/A44stdlife))</f>
        <v>0</v>
      </c>
      <c r="AG677" s="251">
        <f ca="1">IF(A44stdlife="n/a","n/a",IF(AG$3&gt;(A44stdlife+$E677),('PTRM input'!$G$428*(1+rvanilla01)^0.5)-SUM($G677:AF677),('PTRM input'!$G$428*(1+rvanilla01)^0.5)/A44stdlife))</f>
        <v>0</v>
      </c>
      <c r="AH677" s="251">
        <f ca="1">IF(A44stdlife="n/a","n/a",IF(AH$3&gt;(A44stdlife+$E677),('PTRM input'!$G$428*(1+rvanilla01)^0.5)-SUM($G677:AG677),('PTRM input'!$G$428*(1+rvanilla01)^0.5)/A44stdlife))</f>
        <v>0</v>
      </c>
      <c r="AI677" s="251">
        <f ca="1">IF(A44stdlife="n/a","n/a",IF(AI$3&gt;(A44stdlife+$E677),('PTRM input'!$G$428*(1+rvanilla01)^0.5)-SUM($G677:AH677),('PTRM input'!$G$428*(1+rvanilla01)^0.5)/A44stdlife))</f>
        <v>0</v>
      </c>
      <c r="AJ677" s="251">
        <f ca="1">IF(A44stdlife="n/a","n/a",IF(AJ$3&gt;(A44stdlife+$E677),('PTRM input'!$G$428*(1+rvanilla01)^0.5)-SUM($G677:AI677),('PTRM input'!$G$428*(1+rvanilla01)^0.5)/A44stdlife))</f>
        <v>0</v>
      </c>
      <c r="AK677" s="251">
        <f ca="1">IF(A44stdlife="n/a","n/a",IF(AK$3&gt;(A44stdlife+$E677),('PTRM input'!$G$428*(1+rvanilla01)^0.5)-SUM($G677:AJ677),('PTRM input'!$G$428*(1+rvanilla01)^0.5)/A44stdlife))</f>
        <v>0</v>
      </c>
      <c r="AL677" s="251">
        <f ca="1">IF(A44stdlife="n/a","n/a",IF(AL$3&gt;(A44stdlife+$E677),('PTRM input'!$G$428*(1+rvanilla01)^0.5)-SUM($G677:AK677),('PTRM input'!$G$428*(1+rvanilla01)^0.5)/A44stdlife))</f>
        <v>0</v>
      </c>
      <c r="AM677" s="251">
        <f ca="1">IF(A44stdlife="n/a","n/a",IF(AM$3&gt;(A44stdlife+$E677),('PTRM input'!$G$428*(1+rvanilla01)^0.5)-SUM($G677:AL677),('PTRM input'!$G$428*(1+rvanilla01)^0.5)/A44stdlife))</f>
        <v>0</v>
      </c>
      <c r="AN677" s="251">
        <f ca="1">IF(A44stdlife="n/a","n/a",IF(AN$3&gt;(A44stdlife+$E677),('PTRM input'!$G$428*(1+rvanilla01)^0.5)-SUM($G677:AM677),('PTRM input'!$G$428*(1+rvanilla01)^0.5)/A44stdlife))</f>
        <v>0</v>
      </c>
      <c r="AO677" s="251">
        <f ca="1">IF(A44stdlife="n/a","n/a",IF(AO$3&gt;(A44stdlife+$E677),('PTRM input'!$G$428*(1+rvanilla01)^0.5)-SUM($G677:AN677),('PTRM input'!$G$428*(1+rvanilla01)^0.5)/A44stdlife))</f>
        <v>0</v>
      </c>
      <c r="AP677" s="251">
        <f ca="1">IF(A44stdlife="n/a","n/a",IF(AP$3&gt;(A44stdlife+$E677),('PTRM input'!$G$428*(1+rvanilla01)^0.5)-SUM($G677:AO677),('PTRM input'!$G$428*(1+rvanilla01)^0.5)/A44stdlife))</f>
        <v>0</v>
      </c>
      <c r="AQ677" s="251">
        <f ca="1">IF(A44stdlife="n/a","n/a",IF(AQ$3&gt;(A44stdlife+$E677),('PTRM input'!$G$428*(1+rvanilla01)^0.5)-SUM($G677:AP677),('PTRM input'!$G$428*(1+rvanilla01)^0.5)/A44stdlife))</f>
        <v>0</v>
      </c>
      <c r="AR677" s="251">
        <f ca="1">IF(A44stdlife="n/a","n/a",IF(AR$3&gt;(A44stdlife+$E677),('PTRM input'!$G$428*(1+rvanilla01)^0.5)-SUM($G677:AQ677),('PTRM input'!$G$428*(1+rvanilla01)^0.5)/A44stdlife))</f>
        <v>0</v>
      </c>
      <c r="AS677" s="251">
        <f ca="1">IF(A44stdlife="n/a","n/a",IF(AS$3&gt;(A44stdlife+$E677),('PTRM input'!$G$428*(1+rvanilla01)^0.5)-SUM($G677:AR677),('PTRM input'!$G$428*(1+rvanilla01)^0.5)/A44stdlife))</f>
        <v>0</v>
      </c>
      <c r="AT677" s="251">
        <f ca="1">IF(A44stdlife="n/a","n/a",IF(AT$3&gt;(A44stdlife+$E677),('PTRM input'!$G$428*(1+rvanilla01)^0.5)-SUM($G677:AS677),('PTRM input'!$G$428*(1+rvanilla01)^0.5)/A44stdlife))</f>
        <v>0</v>
      </c>
      <c r="AU677" s="251">
        <f ca="1">IF(A44stdlife="n/a","n/a",IF(AU$3&gt;(A44stdlife+$E677),('PTRM input'!$G$428*(1+rvanilla01)^0.5)-SUM($G677:AT677),('PTRM input'!$G$428*(1+rvanilla01)^0.5)/A44stdlife))</f>
        <v>0</v>
      </c>
      <c r="AV677" s="251">
        <f ca="1">IF(A44stdlife="n/a","n/a",IF(AV$3&gt;(A44stdlife+$E677),('PTRM input'!$G$428*(1+rvanilla01)^0.5)-SUM($G677:AU677),('PTRM input'!$G$428*(1+rvanilla01)^0.5)/A44stdlife))</f>
        <v>0</v>
      </c>
      <c r="AW677" s="251">
        <f ca="1">IF(A44stdlife="n/a","n/a",IF(AW$3&gt;(A44stdlife+$E677),('PTRM input'!$G$428*(1+rvanilla01)^0.5)-SUM($G677:AV677),('PTRM input'!$G$428*(1+rvanilla01)^0.5)/A44stdlife))</f>
        <v>0</v>
      </c>
      <c r="AX677" s="251">
        <f ca="1">IF(A44stdlife="n/a","n/a",IF(AX$3&gt;(A44stdlife+$E677),('PTRM input'!$G$428*(1+rvanilla01)^0.5)-SUM($G677:AW677),('PTRM input'!$G$428*(1+rvanilla01)^0.5)/A44stdlife))</f>
        <v>0</v>
      </c>
      <c r="AY677" s="251">
        <f ca="1">IF(A44stdlife="n/a","n/a",IF(AY$3&gt;(A44stdlife+$E677),('PTRM input'!$G$428*(1+rvanilla01)^0.5)-SUM($G677:AX677),('PTRM input'!$G$428*(1+rvanilla01)^0.5)/A44stdlife))</f>
        <v>0</v>
      </c>
      <c r="AZ677" s="251">
        <f ca="1">IF(A44stdlife="n/a","n/a",IF(AZ$3&gt;(A44stdlife+$E677),('PTRM input'!$G$428*(1+rvanilla01)^0.5)-SUM($G677:AY677),('PTRM input'!$G$428*(1+rvanilla01)^0.5)/A44stdlife))</f>
        <v>0</v>
      </c>
      <c r="BA677" s="251">
        <f ca="1">IF(A44stdlife="n/a","n/a",IF(BA$3&gt;(A44stdlife+$E677),('PTRM input'!$G$428*(1+rvanilla01)^0.5)-SUM($G677:AZ677),('PTRM input'!$G$428*(1+rvanilla01)^0.5)/A44stdlife))</f>
        <v>0</v>
      </c>
      <c r="BB677" s="251">
        <f ca="1">IF(A44stdlife="n/a","n/a",IF(BB$3&gt;(A44stdlife+$E677),('PTRM input'!$G$428*(1+rvanilla01)^0.5)-SUM($G677:BA677),('PTRM input'!$G$428*(1+rvanilla01)^0.5)/A44stdlife))</f>
        <v>0</v>
      </c>
      <c r="BC677" s="251">
        <f ca="1">IF(A44stdlife="n/a","n/a",IF(BC$3&gt;(A44stdlife+$E677),('PTRM input'!$G$428*(1+rvanilla01)^0.5)-SUM($G677:BB677),('PTRM input'!$G$428*(1+rvanilla01)^0.5)/A44stdlife))</f>
        <v>0</v>
      </c>
      <c r="BD677" s="251">
        <f ca="1">IF(A44stdlife="n/a","n/a",IF(BD$3&gt;(A44stdlife+$E677),('PTRM input'!$G$428*(1+rvanilla01)^0.5)-SUM($G677:BC677),('PTRM input'!$G$428*(1+rvanilla01)^0.5)/A44stdlife))</f>
        <v>0</v>
      </c>
      <c r="BE677" s="251">
        <f ca="1">IF(A44stdlife="n/a","n/a",IF(BE$3&gt;(A44stdlife+$E677),('PTRM input'!$G$428*(1+rvanilla01)^0.5)-SUM($G677:BD677),('PTRM input'!$G$428*(1+rvanilla01)^0.5)/A44stdlife))</f>
        <v>0</v>
      </c>
      <c r="BF677" s="251">
        <f ca="1">IF(A44stdlife="n/a","n/a",IF(BF$3&gt;(A44stdlife+$E677),('PTRM input'!$G$428*(1+rvanilla01)^0.5)-SUM($G677:BE677),('PTRM input'!$G$428*(1+rvanilla01)^0.5)/A44stdlife))</f>
        <v>0</v>
      </c>
      <c r="BG677" s="251">
        <f ca="1">IF(A44stdlife="n/a","n/a",IF(BG$3&gt;(A44stdlife+$E677),('PTRM input'!$G$428*(1+rvanilla01)^0.5)-SUM($G677:BF677),('PTRM input'!$G$428*(1+rvanilla01)^0.5)/A44stdlife))</f>
        <v>0</v>
      </c>
      <c r="BH677" s="251">
        <f ca="1">IF(A44stdlife="n/a","n/a",IF(BH$3&gt;(A44stdlife+$E677),('PTRM input'!$G$428*(1+rvanilla01)^0.5)-SUM($G677:BG677),('PTRM input'!$G$428*(1+rvanilla01)^0.5)/A44stdlife))</f>
        <v>0</v>
      </c>
      <c r="BI677" s="251">
        <f ca="1">IF(A44stdlife="n/a","n/a",IF(BI$3&gt;(A44stdlife+$E677),('PTRM input'!$G$428*(1+rvanilla01)^0.5)-SUM($G677:BH677),('PTRM input'!$G$428*(1+rvanilla01)^0.5)/A44stdlife))</f>
        <v>0</v>
      </c>
      <c r="BJ677" s="116"/>
      <c r="BK677" s="116"/>
      <c r="BL677" s="116"/>
      <c r="BM677" s="116"/>
    </row>
    <row r="678" spans="1:65" hidden="1" outlineLevel="2">
      <c r="A678" s="116"/>
      <c r="B678" s="19"/>
      <c r="C678" s="18"/>
      <c r="D678" s="760"/>
      <c r="E678" s="86">
        <v>2</v>
      </c>
      <c r="F678" s="259"/>
      <c r="G678" s="434"/>
      <c r="H678" s="619"/>
      <c r="I678" s="433">
        <f ca="1">IF(A44stdlife="n/a","n/a",IF(I$3&gt;(A44stdlife+$E678),('PTRM input'!$H$428*(1+rvanilla02)^0.5)-SUM(H678:$H678),('PTRM input'!$H$428*(1+rvanilla02)^0.5)/A44stdlife))</f>
        <v>0</v>
      </c>
      <c r="J678" s="433">
        <f ca="1">IF(A44stdlife="n/a","n/a",IF(J$3&gt;(A44stdlife+$E678),('PTRM input'!$H$428*(1+rvanilla02)^0.5)-SUM($H678:I678),('PTRM input'!$H$428*(1+rvanilla02)^0.5)/A44stdlife))</f>
        <v>0</v>
      </c>
      <c r="K678" s="433">
        <f ca="1">IF(A44stdlife="n/a","n/a",IF(K$3&gt;(A44stdlife+$E678),('PTRM input'!$H$428*(1+rvanilla02)^0.5)-SUM($H678:J678),('PTRM input'!$H$428*(1+rvanilla02)^0.5)/A44stdlife))</f>
        <v>0</v>
      </c>
      <c r="L678" s="433">
        <f ca="1">IF(A44stdlife="n/a","n/a",IF(L$3&gt;(A44stdlife+$E678),('PTRM input'!$H$428*(1+rvanilla02)^0.5)-SUM($H678:K678),('PTRM input'!$H$428*(1+rvanilla02)^0.5)/A44stdlife))</f>
        <v>0</v>
      </c>
      <c r="M678" s="433">
        <f ca="1">IF(A44stdlife="n/a","n/a",IF(M$3&gt;(A44stdlife+$E678),('PTRM input'!$H$428*(1+rvanilla02)^0.5)-SUM($H678:L678),('PTRM input'!$H$428*(1+rvanilla02)^0.5)/A44stdlife))</f>
        <v>0</v>
      </c>
      <c r="N678" s="433">
        <f ca="1">IF(A44stdlife="n/a","n/a",IF(N$3&gt;(A44stdlife+$E678),('PTRM input'!$H$428*(1+rvanilla02)^0.5)-SUM($H678:M678),('PTRM input'!$H$428*(1+rvanilla02)^0.5)/A44stdlife))</f>
        <v>0</v>
      </c>
      <c r="O678" s="433">
        <f ca="1">IF(A44stdlife="n/a","n/a",IF(O$3&gt;(A44stdlife+$E678),('PTRM input'!$H$428*(1+rvanilla02)^0.5)-SUM($H678:N678),('PTRM input'!$H$428*(1+rvanilla02)^0.5)/A44stdlife))</f>
        <v>0</v>
      </c>
      <c r="P678" s="433">
        <f ca="1">IF(A44stdlife="n/a","n/a",IF(P$3&gt;(A44stdlife+$E678),('PTRM input'!$H$428*(1+rvanilla02)^0.5)-SUM($H678:O678),('PTRM input'!$H$428*(1+rvanilla02)^0.5)/A44stdlife))</f>
        <v>0</v>
      </c>
      <c r="Q678" s="433">
        <f ca="1">IF(A44stdlife="n/a","n/a",IF(Q$3&gt;(A44stdlife+$E678),('PTRM input'!$H$428*(1+rvanilla02)^0.5)-SUM($H678:P678),('PTRM input'!$H$428*(1+rvanilla02)^0.5)/A44stdlife))</f>
        <v>0</v>
      </c>
      <c r="R678" s="251">
        <f ca="1">IF(A44stdlife="n/a","n/a",IF(R$3&gt;(A44stdlife+$E678),('PTRM input'!$H$428*(1+rvanilla02)^0.5)-SUM($H678:Q678),('PTRM input'!$H$428*(1+rvanilla02)^0.5)/A44stdlife))</f>
        <v>0</v>
      </c>
      <c r="S678" s="251">
        <f ca="1">IF(A44stdlife="n/a","n/a",IF(S$3&gt;(A44stdlife+$E678),('PTRM input'!$H$428*(1+rvanilla02)^0.5)-SUM($H678:R678),('PTRM input'!$H$428*(1+rvanilla02)^0.5)/A44stdlife))</f>
        <v>0</v>
      </c>
      <c r="T678" s="251">
        <f ca="1">IF(A44stdlife="n/a","n/a",IF(T$3&gt;(A44stdlife+$E678),('PTRM input'!$H$428*(1+rvanilla02)^0.5)-SUM($H678:S678),('PTRM input'!$H$428*(1+rvanilla02)^0.5)/A44stdlife))</f>
        <v>0</v>
      </c>
      <c r="U678" s="251">
        <f ca="1">IF(A44stdlife="n/a","n/a",IF(U$3&gt;(A44stdlife+$E678),('PTRM input'!$H$428*(1+rvanilla02)^0.5)-SUM($H678:T678),('PTRM input'!$H$428*(1+rvanilla02)^0.5)/A44stdlife))</f>
        <v>0</v>
      </c>
      <c r="V678" s="251">
        <f ca="1">IF(A44stdlife="n/a","n/a",IF(V$3&gt;(A44stdlife+$E678),('PTRM input'!$H$428*(1+rvanilla02)^0.5)-SUM($H678:U678),('PTRM input'!$H$428*(1+rvanilla02)^0.5)/A44stdlife))</f>
        <v>0</v>
      </c>
      <c r="W678" s="251">
        <f ca="1">IF(A44stdlife="n/a","n/a",IF(W$3&gt;(A44stdlife+$E678),('PTRM input'!$H$428*(1+rvanilla02)^0.5)-SUM($H678:V678),('PTRM input'!$H$428*(1+rvanilla02)^0.5)/A44stdlife))</f>
        <v>0</v>
      </c>
      <c r="X678" s="251">
        <f ca="1">IF(A44stdlife="n/a","n/a",IF(X$3&gt;(A44stdlife+$E678),('PTRM input'!$H$428*(1+rvanilla02)^0.5)-SUM($H678:W678),('PTRM input'!$H$428*(1+rvanilla02)^0.5)/A44stdlife))</f>
        <v>0</v>
      </c>
      <c r="Y678" s="251">
        <f ca="1">IF(A44stdlife="n/a","n/a",IF(Y$3&gt;(A44stdlife+$E678),('PTRM input'!$H$428*(1+rvanilla02)^0.5)-SUM($H678:X678),('PTRM input'!$H$428*(1+rvanilla02)^0.5)/A44stdlife))</f>
        <v>0</v>
      </c>
      <c r="Z678" s="251">
        <f ca="1">IF(A44stdlife="n/a","n/a",IF(Z$3&gt;(A44stdlife+$E678),('PTRM input'!$H$428*(1+rvanilla02)^0.5)-SUM($H678:Y678),('PTRM input'!$H$428*(1+rvanilla02)^0.5)/A44stdlife))</f>
        <v>0</v>
      </c>
      <c r="AA678" s="251">
        <f ca="1">IF(A44stdlife="n/a","n/a",IF(AA$3&gt;(A44stdlife+$E678),('PTRM input'!$H$428*(1+rvanilla02)^0.5)-SUM($H678:Z678),('PTRM input'!$H$428*(1+rvanilla02)^0.5)/A44stdlife))</f>
        <v>0</v>
      </c>
      <c r="AB678" s="251">
        <f ca="1">IF(A44stdlife="n/a","n/a",IF(AB$3&gt;(A44stdlife+$E678),('PTRM input'!$H$428*(1+rvanilla02)^0.5)-SUM($H678:AA678),('PTRM input'!$H$428*(1+rvanilla02)^0.5)/A44stdlife))</f>
        <v>0</v>
      </c>
      <c r="AC678" s="251">
        <f ca="1">IF(A44stdlife="n/a","n/a",IF(AC$3&gt;(A44stdlife+$E678),('PTRM input'!$H$428*(1+rvanilla02)^0.5)-SUM($H678:AB678),('PTRM input'!$H$428*(1+rvanilla02)^0.5)/A44stdlife))</f>
        <v>0</v>
      </c>
      <c r="AD678" s="251">
        <f ca="1">IF(A44stdlife="n/a","n/a",IF(AD$3&gt;(A44stdlife+$E678),('PTRM input'!$H$428*(1+rvanilla02)^0.5)-SUM($H678:AC678),('PTRM input'!$H$428*(1+rvanilla02)^0.5)/A44stdlife))</f>
        <v>0</v>
      </c>
      <c r="AE678" s="251">
        <f ca="1">IF(A44stdlife="n/a","n/a",IF(AE$3&gt;(A44stdlife+$E678),('PTRM input'!$H$428*(1+rvanilla02)^0.5)-SUM($H678:AD678),('PTRM input'!$H$428*(1+rvanilla02)^0.5)/A44stdlife))</f>
        <v>0</v>
      </c>
      <c r="AF678" s="251">
        <f ca="1">IF(A44stdlife="n/a","n/a",IF(AF$3&gt;(A44stdlife+$E678),('PTRM input'!$H$428*(1+rvanilla02)^0.5)-SUM($H678:AE678),('PTRM input'!$H$428*(1+rvanilla02)^0.5)/A44stdlife))</f>
        <v>0</v>
      </c>
      <c r="AG678" s="251">
        <f ca="1">IF(A44stdlife="n/a","n/a",IF(AG$3&gt;(A44stdlife+$E678),('PTRM input'!$H$428*(1+rvanilla02)^0.5)-SUM($H678:AF678),('PTRM input'!$H$428*(1+rvanilla02)^0.5)/A44stdlife))</f>
        <v>0</v>
      </c>
      <c r="AH678" s="251">
        <f ca="1">IF(A44stdlife="n/a","n/a",IF(AH$3&gt;(A44stdlife+$E678),('PTRM input'!$H$428*(1+rvanilla02)^0.5)-SUM($H678:AG678),('PTRM input'!$H$428*(1+rvanilla02)^0.5)/A44stdlife))</f>
        <v>0</v>
      </c>
      <c r="AI678" s="251">
        <f ca="1">IF(A44stdlife="n/a","n/a",IF(AI$3&gt;(A44stdlife+$E678),('PTRM input'!$H$428*(1+rvanilla02)^0.5)-SUM($H678:AH678),('PTRM input'!$H$428*(1+rvanilla02)^0.5)/A44stdlife))</f>
        <v>0</v>
      </c>
      <c r="AJ678" s="251">
        <f ca="1">IF(A44stdlife="n/a","n/a",IF(AJ$3&gt;(A44stdlife+$E678),('PTRM input'!$H$428*(1+rvanilla02)^0.5)-SUM($H678:AI678),('PTRM input'!$H$428*(1+rvanilla02)^0.5)/A44stdlife))</f>
        <v>0</v>
      </c>
      <c r="AK678" s="251">
        <f ca="1">IF(A44stdlife="n/a","n/a",IF(AK$3&gt;(A44stdlife+$E678),('PTRM input'!$H$428*(1+rvanilla02)^0.5)-SUM($H678:AJ678),('PTRM input'!$H$428*(1+rvanilla02)^0.5)/A44stdlife))</f>
        <v>0</v>
      </c>
      <c r="AL678" s="251">
        <f ca="1">IF(A44stdlife="n/a","n/a",IF(AL$3&gt;(A44stdlife+$E678),('PTRM input'!$H$428*(1+rvanilla02)^0.5)-SUM($H678:AK678),('PTRM input'!$H$428*(1+rvanilla02)^0.5)/A44stdlife))</f>
        <v>0</v>
      </c>
      <c r="AM678" s="251">
        <f ca="1">IF(A44stdlife="n/a","n/a",IF(AM$3&gt;(A44stdlife+$E678),('PTRM input'!$H$428*(1+rvanilla02)^0.5)-SUM($H678:AL678),('PTRM input'!$H$428*(1+rvanilla02)^0.5)/A44stdlife))</f>
        <v>0</v>
      </c>
      <c r="AN678" s="251">
        <f ca="1">IF(A44stdlife="n/a","n/a",IF(AN$3&gt;(A44stdlife+$E678),('PTRM input'!$H$428*(1+rvanilla02)^0.5)-SUM($H678:AM678),('PTRM input'!$H$428*(1+rvanilla02)^0.5)/A44stdlife))</f>
        <v>0</v>
      </c>
      <c r="AO678" s="251">
        <f ca="1">IF(A44stdlife="n/a","n/a",IF(AO$3&gt;(A44stdlife+$E678),('PTRM input'!$H$428*(1+rvanilla02)^0.5)-SUM($H678:AN678),('PTRM input'!$H$428*(1+rvanilla02)^0.5)/A44stdlife))</f>
        <v>0</v>
      </c>
      <c r="AP678" s="251">
        <f ca="1">IF(A44stdlife="n/a","n/a",IF(AP$3&gt;(A44stdlife+$E678),('PTRM input'!$H$428*(1+rvanilla02)^0.5)-SUM($H678:AO678),('PTRM input'!$H$428*(1+rvanilla02)^0.5)/A44stdlife))</f>
        <v>0</v>
      </c>
      <c r="AQ678" s="251">
        <f ca="1">IF(A44stdlife="n/a","n/a",IF(AQ$3&gt;(A44stdlife+$E678),('PTRM input'!$H$428*(1+rvanilla02)^0.5)-SUM($H678:AP678),('PTRM input'!$H$428*(1+rvanilla02)^0.5)/A44stdlife))</f>
        <v>0</v>
      </c>
      <c r="AR678" s="251">
        <f ca="1">IF(A44stdlife="n/a","n/a",IF(AR$3&gt;(A44stdlife+$E678),('PTRM input'!$H$428*(1+rvanilla02)^0.5)-SUM($H678:AQ678),('PTRM input'!$H$428*(1+rvanilla02)^0.5)/A44stdlife))</f>
        <v>0</v>
      </c>
      <c r="AS678" s="251">
        <f ca="1">IF(A44stdlife="n/a","n/a",IF(AS$3&gt;(A44stdlife+$E678),('PTRM input'!$H$428*(1+rvanilla02)^0.5)-SUM($H678:AR678),('PTRM input'!$H$428*(1+rvanilla02)^0.5)/A44stdlife))</f>
        <v>0</v>
      </c>
      <c r="AT678" s="251">
        <f ca="1">IF(A44stdlife="n/a","n/a",IF(AT$3&gt;(A44stdlife+$E678),('PTRM input'!$H$428*(1+rvanilla02)^0.5)-SUM($H678:AS678),('PTRM input'!$H$428*(1+rvanilla02)^0.5)/A44stdlife))</f>
        <v>0</v>
      </c>
      <c r="AU678" s="251">
        <f ca="1">IF(A44stdlife="n/a","n/a",IF(AU$3&gt;(A44stdlife+$E678),('PTRM input'!$H$428*(1+rvanilla02)^0.5)-SUM($H678:AT678),('PTRM input'!$H$428*(1+rvanilla02)^0.5)/A44stdlife))</f>
        <v>0</v>
      </c>
      <c r="AV678" s="251">
        <f ca="1">IF(A44stdlife="n/a","n/a",IF(AV$3&gt;(A44stdlife+$E678),('PTRM input'!$H$428*(1+rvanilla02)^0.5)-SUM($H678:AU678),('PTRM input'!$H$428*(1+rvanilla02)^0.5)/A44stdlife))</f>
        <v>0</v>
      </c>
      <c r="AW678" s="251">
        <f ca="1">IF(A44stdlife="n/a","n/a",IF(AW$3&gt;(A44stdlife+$E678),('PTRM input'!$H$428*(1+rvanilla02)^0.5)-SUM($H678:AV678),('PTRM input'!$H$428*(1+rvanilla02)^0.5)/A44stdlife))</f>
        <v>0</v>
      </c>
      <c r="AX678" s="251">
        <f ca="1">IF(A44stdlife="n/a","n/a",IF(AX$3&gt;(A44stdlife+$E678),('PTRM input'!$H$428*(1+rvanilla02)^0.5)-SUM($H678:AW678),('PTRM input'!$H$428*(1+rvanilla02)^0.5)/A44stdlife))</f>
        <v>0</v>
      </c>
      <c r="AY678" s="251">
        <f ca="1">IF(A44stdlife="n/a","n/a",IF(AY$3&gt;(A44stdlife+$E678),('PTRM input'!$H$428*(1+rvanilla02)^0.5)-SUM($H678:AX678),('PTRM input'!$H$428*(1+rvanilla02)^0.5)/A44stdlife))</f>
        <v>0</v>
      </c>
      <c r="AZ678" s="251">
        <f ca="1">IF(A44stdlife="n/a","n/a",IF(AZ$3&gt;(A44stdlife+$E678),('PTRM input'!$H$428*(1+rvanilla02)^0.5)-SUM($H678:AY678),('PTRM input'!$H$428*(1+rvanilla02)^0.5)/A44stdlife))</f>
        <v>0</v>
      </c>
      <c r="BA678" s="251">
        <f ca="1">IF(A44stdlife="n/a","n/a",IF(BA$3&gt;(A44stdlife+$E678),('PTRM input'!$H$428*(1+rvanilla02)^0.5)-SUM($H678:AZ678),('PTRM input'!$H$428*(1+rvanilla02)^0.5)/A44stdlife))</f>
        <v>0</v>
      </c>
      <c r="BB678" s="251">
        <f ca="1">IF(A44stdlife="n/a","n/a",IF(BB$3&gt;(A44stdlife+$E678),('PTRM input'!$H$428*(1+rvanilla02)^0.5)-SUM($H678:BA678),('PTRM input'!$H$428*(1+rvanilla02)^0.5)/A44stdlife))</f>
        <v>0</v>
      </c>
      <c r="BC678" s="251">
        <f ca="1">IF(A44stdlife="n/a","n/a",IF(BC$3&gt;(A44stdlife+$E678),('PTRM input'!$H$428*(1+rvanilla02)^0.5)-SUM($H678:BB678),('PTRM input'!$H$428*(1+rvanilla02)^0.5)/A44stdlife))</f>
        <v>0</v>
      </c>
      <c r="BD678" s="251">
        <f ca="1">IF(A44stdlife="n/a","n/a",IF(BD$3&gt;(A44stdlife+$E678),('PTRM input'!$H$428*(1+rvanilla02)^0.5)-SUM($H678:BC678),('PTRM input'!$H$428*(1+rvanilla02)^0.5)/A44stdlife))</f>
        <v>0</v>
      </c>
      <c r="BE678" s="251">
        <f ca="1">IF(A44stdlife="n/a","n/a",IF(BE$3&gt;(A44stdlife+$E678),('PTRM input'!$H$428*(1+rvanilla02)^0.5)-SUM($H678:BD678),('PTRM input'!$H$428*(1+rvanilla02)^0.5)/A44stdlife))</f>
        <v>0</v>
      </c>
      <c r="BF678" s="251">
        <f ca="1">IF(A44stdlife="n/a","n/a",IF(BF$3&gt;(A44stdlife+$E678),('PTRM input'!$H$428*(1+rvanilla02)^0.5)-SUM($H678:BE678),('PTRM input'!$H$428*(1+rvanilla02)^0.5)/A44stdlife))</f>
        <v>0</v>
      </c>
      <c r="BG678" s="251">
        <f ca="1">IF(A44stdlife="n/a","n/a",IF(BG$3&gt;(A44stdlife+$E678),('PTRM input'!$H$428*(1+rvanilla02)^0.5)-SUM($H678:BF678),('PTRM input'!$H$428*(1+rvanilla02)^0.5)/A44stdlife))</f>
        <v>0</v>
      </c>
      <c r="BH678" s="251">
        <f ca="1">IF(A44stdlife="n/a","n/a",IF(BH$3&gt;(A44stdlife+$E678),('PTRM input'!$H$428*(1+rvanilla02)^0.5)-SUM($H678:BG678),('PTRM input'!$H$428*(1+rvanilla02)^0.5)/A44stdlife))</f>
        <v>0</v>
      </c>
      <c r="BI678" s="251">
        <f ca="1">IF(A44stdlife="n/a","n/a",IF(BI$3&gt;(A44stdlife+$E678),('PTRM input'!$H$428*(1+rvanilla02)^0.5)-SUM($H678:BH678),('PTRM input'!$H$428*(1+rvanilla02)^0.5)/A44stdlife))</f>
        <v>0</v>
      </c>
      <c r="BJ678" s="116"/>
      <c r="BK678" s="116"/>
      <c r="BL678" s="116"/>
      <c r="BM678" s="116"/>
    </row>
    <row r="679" spans="1:65" hidden="1" outlineLevel="2">
      <c r="A679" s="116"/>
      <c r="B679" s="19"/>
      <c r="C679" s="18"/>
      <c r="D679" s="760"/>
      <c r="E679" s="86">
        <v>3</v>
      </c>
      <c r="F679" s="259"/>
      <c r="G679" s="434"/>
      <c r="H679" s="435"/>
      <c r="I679" s="619"/>
      <c r="J679" s="433">
        <f ca="1">IF(A44stdlife="n/a","n/a",IF(J$3&gt;(A44stdlife+$E679),('PTRM input'!$I$428*(1+rvanilla03)^0.5)-SUM(I679:$I679),('PTRM input'!$I$428*(1+rvanilla03)^0.5)/A44stdlife))</f>
        <v>0</v>
      </c>
      <c r="K679" s="433">
        <f ca="1">IF(A44stdlife="n/a","n/a",IF(K$3&gt;(A44stdlife+$E679),('PTRM input'!$I$428*(1+rvanilla03)^0.5)-SUM($I679:J679),('PTRM input'!$I$428*(1+rvanilla03)^0.5)/A44stdlife))</f>
        <v>0</v>
      </c>
      <c r="L679" s="433">
        <f ca="1">IF(A44stdlife="n/a","n/a",IF(L$3&gt;(A44stdlife+$E679),('PTRM input'!$I$428*(1+rvanilla03)^0.5)-SUM($I679:K679),('PTRM input'!$I$428*(1+rvanilla03)^0.5)/A44stdlife))</f>
        <v>0</v>
      </c>
      <c r="M679" s="433">
        <f ca="1">IF(A44stdlife="n/a","n/a",IF(M$3&gt;(A44stdlife+$E679),('PTRM input'!$I$428*(1+rvanilla03)^0.5)-SUM($I679:L679),('PTRM input'!$I$428*(1+rvanilla03)^0.5)/A44stdlife))</f>
        <v>0</v>
      </c>
      <c r="N679" s="433">
        <f ca="1">IF(A44stdlife="n/a","n/a",IF(N$3&gt;(A44stdlife+$E679),('PTRM input'!$I$428*(1+rvanilla03)^0.5)-SUM($I679:M679),('PTRM input'!$I$428*(1+rvanilla03)^0.5)/A44stdlife))</f>
        <v>0</v>
      </c>
      <c r="O679" s="433">
        <f ca="1">IF(A44stdlife="n/a","n/a",IF(O$3&gt;(A44stdlife+$E679),('PTRM input'!$I$428*(1+rvanilla03)^0.5)-SUM($I679:N679),('PTRM input'!$I$428*(1+rvanilla03)^0.5)/A44stdlife))</f>
        <v>0</v>
      </c>
      <c r="P679" s="433">
        <f ca="1">IF(A44stdlife="n/a","n/a",IF(P$3&gt;(A44stdlife+$E679),('PTRM input'!$I$428*(1+rvanilla03)^0.5)-SUM($I679:O679),('PTRM input'!$I$428*(1+rvanilla03)^0.5)/A44stdlife))</f>
        <v>0</v>
      </c>
      <c r="Q679" s="433">
        <f ca="1">IF(A44stdlife="n/a","n/a",IF(Q$3&gt;(A44stdlife+$E679),('PTRM input'!$I$428*(1+rvanilla03)^0.5)-SUM($I679:P679),('PTRM input'!$I$428*(1+rvanilla03)^0.5)/A44stdlife))</f>
        <v>0</v>
      </c>
      <c r="R679" s="251">
        <f ca="1">IF(A44stdlife="n/a","n/a",IF(R$3&gt;(A44stdlife+$E679),('PTRM input'!$I$428*(1+rvanilla03)^0.5)-SUM($I679:Q679),('PTRM input'!$I$428*(1+rvanilla03)^0.5)/A44stdlife))</f>
        <v>0</v>
      </c>
      <c r="S679" s="251">
        <f ca="1">IF(A44stdlife="n/a","n/a",IF(S$3&gt;(A44stdlife+$E679),('PTRM input'!$I$428*(1+rvanilla03)^0.5)-SUM($I679:R679),('PTRM input'!$I$428*(1+rvanilla03)^0.5)/A44stdlife))</f>
        <v>0</v>
      </c>
      <c r="T679" s="251">
        <f ca="1">IF(A44stdlife="n/a","n/a",IF(T$3&gt;(A44stdlife+$E679),('PTRM input'!$I$428*(1+rvanilla03)^0.5)-SUM($I679:S679),('PTRM input'!$I$428*(1+rvanilla03)^0.5)/A44stdlife))</f>
        <v>0</v>
      </c>
      <c r="U679" s="251">
        <f ca="1">IF(A44stdlife="n/a","n/a",IF(U$3&gt;(A44stdlife+$E679),('PTRM input'!$I$428*(1+rvanilla03)^0.5)-SUM($I679:T679),('PTRM input'!$I$428*(1+rvanilla03)^0.5)/A44stdlife))</f>
        <v>0</v>
      </c>
      <c r="V679" s="251">
        <f ca="1">IF(A44stdlife="n/a","n/a",IF(V$3&gt;(A44stdlife+$E679),('PTRM input'!$I$428*(1+rvanilla03)^0.5)-SUM($I679:U679),('PTRM input'!$I$428*(1+rvanilla03)^0.5)/A44stdlife))</f>
        <v>0</v>
      </c>
      <c r="W679" s="251">
        <f ca="1">IF(A44stdlife="n/a","n/a",IF(W$3&gt;(A44stdlife+$E679),('PTRM input'!$I$428*(1+rvanilla03)^0.5)-SUM($I679:V679),('PTRM input'!$I$428*(1+rvanilla03)^0.5)/A44stdlife))</f>
        <v>0</v>
      </c>
      <c r="X679" s="251">
        <f ca="1">IF(A44stdlife="n/a","n/a",IF(X$3&gt;(A44stdlife+$E679),('PTRM input'!$I$428*(1+rvanilla03)^0.5)-SUM($I679:W679),('PTRM input'!$I$428*(1+rvanilla03)^0.5)/A44stdlife))</f>
        <v>0</v>
      </c>
      <c r="Y679" s="251">
        <f ca="1">IF(A44stdlife="n/a","n/a",IF(Y$3&gt;(A44stdlife+$E679),('PTRM input'!$I$428*(1+rvanilla03)^0.5)-SUM($I679:X679),('PTRM input'!$I$428*(1+rvanilla03)^0.5)/A44stdlife))</f>
        <v>0</v>
      </c>
      <c r="Z679" s="251">
        <f ca="1">IF(A44stdlife="n/a","n/a",IF(Z$3&gt;(A44stdlife+$E679),('PTRM input'!$I$428*(1+rvanilla03)^0.5)-SUM($I679:Y679),('PTRM input'!$I$428*(1+rvanilla03)^0.5)/A44stdlife))</f>
        <v>0</v>
      </c>
      <c r="AA679" s="251">
        <f ca="1">IF(A44stdlife="n/a","n/a",IF(AA$3&gt;(A44stdlife+$E679),('PTRM input'!$I$428*(1+rvanilla03)^0.5)-SUM($I679:Z679),('PTRM input'!$I$428*(1+rvanilla03)^0.5)/A44stdlife))</f>
        <v>0</v>
      </c>
      <c r="AB679" s="251">
        <f ca="1">IF(A44stdlife="n/a","n/a",IF(AB$3&gt;(A44stdlife+$E679),('PTRM input'!$I$428*(1+rvanilla03)^0.5)-SUM($I679:AA679),('PTRM input'!$I$428*(1+rvanilla03)^0.5)/A44stdlife))</f>
        <v>0</v>
      </c>
      <c r="AC679" s="251">
        <f ca="1">IF(A44stdlife="n/a","n/a",IF(AC$3&gt;(A44stdlife+$E679),('PTRM input'!$I$428*(1+rvanilla03)^0.5)-SUM($I679:AB679),('PTRM input'!$I$428*(1+rvanilla03)^0.5)/A44stdlife))</f>
        <v>0</v>
      </c>
      <c r="AD679" s="251">
        <f ca="1">IF(A44stdlife="n/a","n/a",IF(AD$3&gt;(A44stdlife+$E679),('PTRM input'!$I$428*(1+rvanilla03)^0.5)-SUM($I679:AC679),('PTRM input'!$I$428*(1+rvanilla03)^0.5)/A44stdlife))</f>
        <v>0</v>
      </c>
      <c r="AE679" s="251">
        <f ca="1">IF(A44stdlife="n/a","n/a",IF(AE$3&gt;(A44stdlife+$E679),('PTRM input'!$I$428*(1+rvanilla03)^0.5)-SUM($I679:AD679),('PTRM input'!$I$428*(1+rvanilla03)^0.5)/A44stdlife))</f>
        <v>0</v>
      </c>
      <c r="AF679" s="251">
        <f ca="1">IF(A44stdlife="n/a","n/a",IF(AF$3&gt;(A44stdlife+$E679),('PTRM input'!$I$428*(1+rvanilla03)^0.5)-SUM($I679:AE679),('PTRM input'!$I$428*(1+rvanilla03)^0.5)/A44stdlife))</f>
        <v>0</v>
      </c>
      <c r="AG679" s="251">
        <f ca="1">IF(A44stdlife="n/a","n/a",IF(AG$3&gt;(A44stdlife+$E679),('PTRM input'!$I$428*(1+rvanilla03)^0.5)-SUM($I679:AF679),('PTRM input'!$I$428*(1+rvanilla03)^0.5)/A44stdlife))</f>
        <v>0</v>
      </c>
      <c r="AH679" s="251">
        <f ca="1">IF(A44stdlife="n/a","n/a",IF(AH$3&gt;(A44stdlife+$E679),('PTRM input'!$I$428*(1+rvanilla03)^0.5)-SUM($I679:AG679),('PTRM input'!$I$428*(1+rvanilla03)^0.5)/A44stdlife))</f>
        <v>0</v>
      </c>
      <c r="AI679" s="251">
        <f ca="1">IF(A44stdlife="n/a","n/a",IF(AI$3&gt;(A44stdlife+$E679),('PTRM input'!$I$428*(1+rvanilla03)^0.5)-SUM($I679:AH679),('PTRM input'!$I$428*(1+rvanilla03)^0.5)/A44stdlife))</f>
        <v>0</v>
      </c>
      <c r="AJ679" s="251">
        <f ca="1">IF(A44stdlife="n/a","n/a",IF(AJ$3&gt;(A44stdlife+$E679),('PTRM input'!$I$428*(1+rvanilla03)^0.5)-SUM($I679:AI679),('PTRM input'!$I$428*(1+rvanilla03)^0.5)/A44stdlife))</f>
        <v>0</v>
      </c>
      <c r="AK679" s="251">
        <f ca="1">IF(A44stdlife="n/a","n/a",IF(AK$3&gt;(A44stdlife+$E679),('PTRM input'!$I$428*(1+rvanilla03)^0.5)-SUM($I679:AJ679),('PTRM input'!$I$428*(1+rvanilla03)^0.5)/A44stdlife))</f>
        <v>0</v>
      </c>
      <c r="AL679" s="251">
        <f ca="1">IF(A44stdlife="n/a","n/a",IF(AL$3&gt;(A44stdlife+$E679),('PTRM input'!$I$428*(1+rvanilla03)^0.5)-SUM($I679:AK679),('PTRM input'!$I$428*(1+rvanilla03)^0.5)/A44stdlife))</f>
        <v>0</v>
      </c>
      <c r="AM679" s="251">
        <f ca="1">IF(A44stdlife="n/a","n/a",IF(AM$3&gt;(A44stdlife+$E679),('PTRM input'!$I$428*(1+rvanilla03)^0.5)-SUM($I679:AL679),('PTRM input'!$I$428*(1+rvanilla03)^0.5)/A44stdlife))</f>
        <v>0</v>
      </c>
      <c r="AN679" s="251">
        <f ca="1">IF(A44stdlife="n/a","n/a",IF(AN$3&gt;(A44stdlife+$E679),('PTRM input'!$I$428*(1+rvanilla03)^0.5)-SUM($I679:AM679),('PTRM input'!$I$428*(1+rvanilla03)^0.5)/A44stdlife))</f>
        <v>0</v>
      </c>
      <c r="AO679" s="251">
        <f ca="1">IF(A44stdlife="n/a","n/a",IF(AO$3&gt;(A44stdlife+$E679),('PTRM input'!$I$428*(1+rvanilla03)^0.5)-SUM($I679:AN679),('PTRM input'!$I$428*(1+rvanilla03)^0.5)/A44stdlife))</f>
        <v>0</v>
      </c>
      <c r="AP679" s="251">
        <f ca="1">IF(A44stdlife="n/a","n/a",IF(AP$3&gt;(A44stdlife+$E679),('PTRM input'!$I$428*(1+rvanilla03)^0.5)-SUM($I679:AO679),('PTRM input'!$I$428*(1+rvanilla03)^0.5)/A44stdlife))</f>
        <v>0</v>
      </c>
      <c r="AQ679" s="251">
        <f ca="1">IF(A44stdlife="n/a","n/a",IF(AQ$3&gt;(A44stdlife+$E679),('PTRM input'!$I$428*(1+rvanilla03)^0.5)-SUM($I679:AP679),('PTRM input'!$I$428*(1+rvanilla03)^0.5)/A44stdlife))</f>
        <v>0</v>
      </c>
      <c r="AR679" s="251">
        <f ca="1">IF(A44stdlife="n/a","n/a",IF(AR$3&gt;(A44stdlife+$E679),('PTRM input'!$I$428*(1+rvanilla03)^0.5)-SUM($I679:AQ679),('PTRM input'!$I$428*(1+rvanilla03)^0.5)/A44stdlife))</f>
        <v>0</v>
      </c>
      <c r="AS679" s="251">
        <f ca="1">IF(A44stdlife="n/a","n/a",IF(AS$3&gt;(A44stdlife+$E679),('PTRM input'!$I$428*(1+rvanilla03)^0.5)-SUM($I679:AR679),('PTRM input'!$I$428*(1+rvanilla03)^0.5)/A44stdlife))</f>
        <v>0</v>
      </c>
      <c r="AT679" s="251">
        <f ca="1">IF(A44stdlife="n/a","n/a",IF(AT$3&gt;(A44stdlife+$E679),('PTRM input'!$I$428*(1+rvanilla03)^0.5)-SUM($I679:AS679),('PTRM input'!$I$428*(1+rvanilla03)^0.5)/A44stdlife))</f>
        <v>0</v>
      </c>
      <c r="AU679" s="251">
        <f ca="1">IF(A44stdlife="n/a","n/a",IF(AU$3&gt;(A44stdlife+$E679),('PTRM input'!$I$428*(1+rvanilla03)^0.5)-SUM($I679:AT679),('PTRM input'!$I$428*(1+rvanilla03)^0.5)/A44stdlife))</f>
        <v>0</v>
      </c>
      <c r="AV679" s="251">
        <f ca="1">IF(A44stdlife="n/a","n/a",IF(AV$3&gt;(A44stdlife+$E679),('PTRM input'!$I$428*(1+rvanilla03)^0.5)-SUM($I679:AU679),('PTRM input'!$I$428*(1+rvanilla03)^0.5)/A44stdlife))</f>
        <v>0</v>
      </c>
      <c r="AW679" s="251">
        <f ca="1">IF(A44stdlife="n/a","n/a",IF(AW$3&gt;(A44stdlife+$E679),('PTRM input'!$I$428*(1+rvanilla03)^0.5)-SUM($I679:AV679),('PTRM input'!$I$428*(1+rvanilla03)^0.5)/A44stdlife))</f>
        <v>0</v>
      </c>
      <c r="AX679" s="251">
        <f ca="1">IF(A44stdlife="n/a","n/a",IF(AX$3&gt;(A44stdlife+$E679),('PTRM input'!$I$428*(1+rvanilla03)^0.5)-SUM($I679:AW679),('PTRM input'!$I$428*(1+rvanilla03)^0.5)/A44stdlife))</f>
        <v>0</v>
      </c>
      <c r="AY679" s="251">
        <f ca="1">IF(A44stdlife="n/a","n/a",IF(AY$3&gt;(A44stdlife+$E679),('PTRM input'!$I$428*(1+rvanilla03)^0.5)-SUM($I679:AX679),('PTRM input'!$I$428*(1+rvanilla03)^0.5)/A44stdlife))</f>
        <v>0</v>
      </c>
      <c r="AZ679" s="251">
        <f ca="1">IF(A44stdlife="n/a","n/a",IF(AZ$3&gt;(A44stdlife+$E679),('PTRM input'!$I$428*(1+rvanilla03)^0.5)-SUM($I679:AY679),('PTRM input'!$I$428*(1+rvanilla03)^0.5)/A44stdlife))</f>
        <v>0</v>
      </c>
      <c r="BA679" s="251">
        <f ca="1">IF(A44stdlife="n/a","n/a",IF(BA$3&gt;(A44stdlife+$E679),('PTRM input'!$I$428*(1+rvanilla03)^0.5)-SUM($I679:AZ679),('PTRM input'!$I$428*(1+rvanilla03)^0.5)/A44stdlife))</f>
        <v>0</v>
      </c>
      <c r="BB679" s="251">
        <f ca="1">IF(A44stdlife="n/a","n/a",IF(BB$3&gt;(A44stdlife+$E679),('PTRM input'!$I$428*(1+rvanilla03)^0.5)-SUM($I679:BA679),('PTRM input'!$I$428*(1+rvanilla03)^0.5)/A44stdlife))</f>
        <v>0</v>
      </c>
      <c r="BC679" s="251">
        <f ca="1">IF(A44stdlife="n/a","n/a",IF(BC$3&gt;(A44stdlife+$E679),('PTRM input'!$I$428*(1+rvanilla03)^0.5)-SUM($I679:BB679),('PTRM input'!$I$428*(1+rvanilla03)^0.5)/A44stdlife))</f>
        <v>0</v>
      </c>
      <c r="BD679" s="251">
        <f ca="1">IF(A44stdlife="n/a","n/a",IF(BD$3&gt;(A44stdlife+$E679),('PTRM input'!$I$428*(1+rvanilla03)^0.5)-SUM($I679:BC679),('PTRM input'!$I$428*(1+rvanilla03)^0.5)/A44stdlife))</f>
        <v>0</v>
      </c>
      <c r="BE679" s="251">
        <f ca="1">IF(A44stdlife="n/a","n/a",IF(BE$3&gt;(A44stdlife+$E679),('PTRM input'!$I$428*(1+rvanilla03)^0.5)-SUM($I679:BD679),('PTRM input'!$I$428*(1+rvanilla03)^0.5)/A44stdlife))</f>
        <v>0</v>
      </c>
      <c r="BF679" s="251">
        <f ca="1">IF(A44stdlife="n/a","n/a",IF(BF$3&gt;(A44stdlife+$E679),('PTRM input'!$I$428*(1+rvanilla03)^0.5)-SUM($I679:BE679),('PTRM input'!$I$428*(1+rvanilla03)^0.5)/A44stdlife))</f>
        <v>0</v>
      </c>
      <c r="BG679" s="251">
        <f ca="1">IF(A44stdlife="n/a","n/a",IF(BG$3&gt;(A44stdlife+$E679),('PTRM input'!$I$428*(1+rvanilla03)^0.5)-SUM($I679:BF679),('PTRM input'!$I$428*(1+rvanilla03)^0.5)/A44stdlife))</f>
        <v>0</v>
      </c>
      <c r="BH679" s="251">
        <f ca="1">IF(A44stdlife="n/a","n/a",IF(BH$3&gt;(A44stdlife+$E679),('PTRM input'!$I$428*(1+rvanilla03)^0.5)-SUM($I679:BG679),('PTRM input'!$I$428*(1+rvanilla03)^0.5)/A44stdlife))</f>
        <v>0</v>
      </c>
      <c r="BI679" s="251">
        <f ca="1">IF(A44stdlife="n/a","n/a",IF(BI$3&gt;(A44stdlife+$E679),('PTRM input'!$I$428*(1+rvanilla03)^0.5)-SUM($I679:BH679),('PTRM input'!$I$428*(1+rvanilla03)^0.5)/A44stdlife))</f>
        <v>0</v>
      </c>
      <c r="BJ679" s="116"/>
      <c r="BK679" s="116"/>
      <c r="BL679" s="116"/>
      <c r="BM679" s="116"/>
    </row>
    <row r="680" spans="1:65" hidden="1" outlineLevel="2">
      <c r="A680" s="116"/>
      <c r="B680" s="19"/>
      <c r="C680" s="18"/>
      <c r="D680" s="760"/>
      <c r="E680" s="86">
        <v>4</v>
      </c>
      <c r="F680" s="259"/>
      <c r="G680" s="434"/>
      <c r="H680" s="435"/>
      <c r="I680" s="435"/>
      <c r="J680" s="619"/>
      <c r="K680" s="433">
        <f ca="1">IF(A44stdlife="n/a","n/a",IF(K$3&gt;(A44stdlife+$E680),('PTRM input'!$J$428*(1+rvanilla04)^0.5)-SUM(J680:$J680),('PTRM input'!$J$428*(1+rvanilla04)^0.5)/A44stdlife))</f>
        <v>0</v>
      </c>
      <c r="L680" s="433">
        <f ca="1">IF(A44stdlife="n/a","n/a",IF(L$3&gt;(A44stdlife+$E680),('PTRM input'!$J$428*(1+rvanilla04)^0.5)-SUM($J680:K680),('PTRM input'!$J$428*(1+rvanilla04)^0.5)/A44stdlife))</f>
        <v>0</v>
      </c>
      <c r="M680" s="433">
        <f ca="1">IF(A44stdlife="n/a","n/a",IF(M$3&gt;(A44stdlife+$E680),('PTRM input'!$J$428*(1+rvanilla04)^0.5)-SUM($J680:L680),('PTRM input'!$J$428*(1+rvanilla04)^0.5)/A44stdlife))</f>
        <v>0</v>
      </c>
      <c r="N680" s="433">
        <f ca="1">IF(A44stdlife="n/a","n/a",IF(N$3&gt;(A44stdlife+$E680),('PTRM input'!$J$428*(1+rvanilla04)^0.5)-SUM($J680:M680),('PTRM input'!$J$428*(1+rvanilla04)^0.5)/A44stdlife))</f>
        <v>0</v>
      </c>
      <c r="O680" s="433">
        <f ca="1">IF(A44stdlife="n/a","n/a",IF(O$3&gt;(A44stdlife+$E680),('PTRM input'!$J$428*(1+rvanilla04)^0.5)-SUM($J680:N680),('PTRM input'!$J$428*(1+rvanilla04)^0.5)/A44stdlife))</f>
        <v>0</v>
      </c>
      <c r="P680" s="433">
        <f ca="1">IF(A44stdlife="n/a","n/a",IF(P$3&gt;(A44stdlife+$E680),('PTRM input'!$J$428*(1+rvanilla04)^0.5)-SUM($J680:O680),('PTRM input'!$J$428*(1+rvanilla04)^0.5)/A44stdlife))</f>
        <v>0</v>
      </c>
      <c r="Q680" s="433">
        <f ca="1">IF(A44stdlife="n/a","n/a",IF(Q$3&gt;(A44stdlife+$E680),('PTRM input'!$J$428*(1+rvanilla04)^0.5)-SUM($J680:P680),('PTRM input'!$J$428*(1+rvanilla04)^0.5)/A44stdlife))</f>
        <v>0</v>
      </c>
      <c r="R680" s="251">
        <f ca="1">IF(A44stdlife="n/a","n/a",IF(R$3&gt;(A44stdlife+$E680),('PTRM input'!$J$428*(1+rvanilla04)^0.5)-SUM($J680:Q680),('PTRM input'!$J$428*(1+rvanilla04)^0.5)/A44stdlife))</f>
        <v>0</v>
      </c>
      <c r="S680" s="251">
        <f ca="1">IF(A44stdlife="n/a","n/a",IF(S$3&gt;(A44stdlife+$E680),('PTRM input'!$J$428*(1+rvanilla04)^0.5)-SUM($J680:R680),('PTRM input'!$J$428*(1+rvanilla04)^0.5)/A44stdlife))</f>
        <v>0</v>
      </c>
      <c r="T680" s="251">
        <f ca="1">IF(A44stdlife="n/a","n/a",IF(T$3&gt;(A44stdlife+$E680),('PTRM input'!$J$428*(1+rvanilla04)^0.5)-SUM($J680:S680),('PTRM input'!$J$428*(1+rvanilla04)^0.5)/A44stdlife))</f>
        <v>0</v>
      </c>
      <c r="U680" s="251">
        <f ca="1">IF(A44stdlife="n/a","n/a",IF(U$3&gt;(A44stdlife+$E680),('PTRM input'!$J$428*(1+rvanilla04)^0.5)-SUM($J680:T680),('PTRM input'!$J$428*(1+rvanilla04)^0.5)/A44stdlife))</f>
        <v>0</v>
      </c>
      <c r="V680" s="251">
        <f ca="1">IF(A44stdlife="n/a","n/a",IF(V$3&gt;(A44stdlife+$E680),('PTRM input'!$J$428*(1+rvanilla04)^0.5)-SUM($J680:U680),('PTRM input'!$J$428*(1+rvanilla04)^0.5)/A44stdlife))</f>
        <v>0</v>
      </c>
      <c r="W680" s="251">
        <f ca="1">IF(A44stdlife="n/a","n/a",IF(W$3&gt;(A44stdlife+$E680),('PTRM input'!$J$428*(1+rvanilla04)^0.5)-SUM($J680:V680),('PTRM input'!$J$428*(1+rvanilla04)^0.5)/A44stdlife))</f>
        <v>0</v>
      </c>
      <c r="X680" s="251">
        <f ca="1">IF(A44stdlife="n/a","n/a",IF(X$3&gt;(A44stdlife+$E680),('PTRM input'!$J$428*(1+rvanilla04)^0.5)-SUM($J680:W680),('PTRM input'!$J$428*(1+rvanilla04)^0.5)/A44stdlife))</f>
        <v>0</v>
      </c>
      <c r="Y680" s="251">
        <f ca="1">IF(A44stdlife="n/a","n/a",IF(Y$3&gt;(A44stdlife+$E680),('PTRM input'!$J$428*(1+rvanilla04)^0.5)-SUM($J680:X680),('PTRM input'!$J$428*(1+rvanilla04)^0.5)/A44stdlife))</f>
        <v>0</v>
      </c>
      <c r="Z680" s="251">
        <f ca="1">IF(A44stdlife="n/a","n/a",IF(Z$3&gt;(A44stdlife+$E680),('PTRM input'!$J$428*(1+rvanilla04)^0.5)-SUM($J680:Y680),('PTRM input'!$J$428*(1+rvanilla04)^0.5)/A44stdlife))</f>
        <v>0</v>
      </c>
      <c r="AA680" s="251">
        <f ca="1">IF(A44stdlife="n/a","n/a",IF(AA$3&gt;(A44stdlife+$E680),('PTRM input'!$J$428*(1+rvanilla04)^0.5)-SUM($J680:Z680),('PTRM input'!$J$428*(1+rvanilla04)^0.5)/A44stdlife))</f>
        <v>0</v>
      </c>
      <c r="AB680" s="251">
        <f ca="1">IF(A44stdlife="n/a","n/a",IF(AB$3&gt;(A44stdlife+$E680),('PTRM input'!$J$428*(1+rvanilla04)^0.5)-SUM($J680:AA680),('PTRM input'!$J$428*(1+rvanilla04)^0.5)/A44stdlife))</f>
        <v>0</v>
      </c>
      <c r="AC680" s="251">
        <f ca="1">IF(A44stdlife="n/a","n/a",IF(AC$3&gt;(A44stdlife+$E680),('PTRM input'!$J$428*(1+rvanilla04)^0.5)-SUM($J680:AB680),('PTRM input'!$J$428*(1+rvanilla04)^0.5)/A44stdlife))</f>
        <v>0</v>
      </c>
      <c r="AD680" s="251">
        <f ca="1">IF(A44stdlife="n/a","n/a",IF(AD$3&gt;(A44stdlife+$E680),('PTRM input'!$J$428*(1+rvanilla04)^0.5)-SUM($J680:AC680),('PTRM input'!$J$428*(1+rvanilla04)^0.5)/A44stdlife))</f>
        <v>0</v>
      </c>
      <c r="AE680" s="251">
        <f ca="1">IF(A44stdlife="n/a","n/a",IF(AE$3&gt;(A44stdlife+$E680),('PTRM input'!$J$428*(1+rvanilla04)^0.5)-SUM($J680:AD680),('PTRM input'!$J$428*(1+rvanilla04)^0.5)/A44stdlife))</f>
        <v>0</v>
      </c>
      <c r="AF680" s="251">
        <f ca="1">IF(A44stdlife="n/a","n/a",IF(AF$3&gt;(A44stdlife+$E680),('PTRM input'!$J$428*(1+rvanilla04)^0.5)-SUM($J680:AE680),('PTRM input'!$J$428*(1+rvanilla04)^0.5)/A44stdlife))</f>
        <v>0</v>
      </c>
      <c r="AG680" s="251">
        <f ca="1">IF(A44stdlife="n/a","n/a",IF(AG$3&gt;(A44stdlife+$E680),('PTRM input'!$J$428*(1+rvanilla04)^0.5)-SUM($J680:AF680),('PTRM input'!$J$428*(1+rvanilla04)^0.5)/A44stdlife))</f>
        <v>0</v>
      </c>
      <c r="AH680" s="251">
        <f ca="1">IF(A44stdlife="n/a","n/a",IF(AH$3&gt;(A44stdlife+$E680),('PTRM input'!$J$428*(1+rvanilla04)^0.5)-SUM($J680:AG680),('PTRM input'!$J$428*(1+rvanilla04)^0.5)/A44stdlife))</f>
        <v>0</v>
      </c>
      <c r="AI680" s="251">
        <f ca="1">IF(A44stdlife="n/a","n/a",IF(AI$3&gt;(A44stdlife+$E680),('PTRM input'!$J$428*(1+rvanilla04)^0.5)-SUM($J680:AH680),('PTRM input'!$J$428*(1+rvanilla04)^0.5)/A44stdlife))</f>
        <v>0</v>
      </c>
      <c r="AJ680" s="251">
        <f ca="1">IF(A44stdlife="n/a","n/a",IF(AJ$3&gt;(A44stdlife+$E680),('PTRM input'!$J$428*(1+rvanilla04)^0.5)-SUM($J680:AI680),('PTRM input'!$J$428*(1+rvanilla04)^0.5)/A44stdlife))</f>
        <v>0</v>
      </c>
      <c r="AK680" s="251">
        <f ca="1">IF(A44stdlife="n/a","n/a",IF(AK$3&gt;(A44stdlife+$E680),('PTRM input'!$J$428*(1+rvanilla04)^0.5)-SUM($J680:AJ680),('PTRM input'!$J$428*(1+rvanilla04)^0.5)/A44stdlife))</f>
        <v>0</v>
      </c>
      <c r="AL680" s="251">
        <f ca="1">IF(A44stdlife="n/a","n/a",IF(AL$3&gt;(A44stdlife+$E680),('PTRM input'!$J$428*(1+rvanilla04)^0.5)-SUM($J680:AK680),('PTRM input'!$J$428*(1+rvanilla04)^0.5)/A44stdlife))</f>
        <v>0</v>
      </c>
      <c r="AM680" s="251">
        <f ca="1">IF(A44stdlife="n/a","n/a",IF(AM$3&gt;(A44stdlife+$E680),('PTRM input'!$J$428*(1+rvanilla04)^0.5)-SUM($J680:AL680),('PTRM input'!$J$428*(1+rvanilla04)^0.5)/A44stdlife))</f>
        <v>0</v>
      </c>
      <c r="AN680" s="251">
        <f ca="1">IF(A44stdlife="n/a","n/a",IF(AN$3&gt;(A44stdlife+$E680),('PTRM input'!$J$428*(1+rvanilla04)^0.5)-SUM($J680:AM680),('PTRM input'!$J$428*(1+rvanilla04)^0.5)/A44stdlife))</f>
        <v>0</v>
      </c>
      <c r="AO680" s="251">
        <f ca="1">IF(A44stdlife="n/a","n/a",IF(AO$3&gt;(A44stdlife+$E680),('PTRM input'!$J$428*(1+rvanilla04)^0.5)-SUM($J680:AN680),('PTRM input'!$J$428*(1+rvanilla04)^0.5)/A44stdlife))</f>
        <v>0</v>
      </c>
      <c r="AP680" s="251">
        <f ca="1">IF(A44stdlife="n/a","n/a",IF(AP$3&gt;(A44stdlife+$E680),('PTRM input'!$J$428*(1+rvanilla04)^0.5)-SUM($J680:AO680),('PTRM input'!$J$428*(1+rvanilla04)^0.5)/A44stdlife))</f>
        <v>0</v>
      </c>
      <c r="AQ680" s="251">
        <f ca="1">IF(A44stdlife="n/a","n/a",IF(AQ$3&gt;(A44stdlife+$E680),('PTRM input'!$J$428*(1+rvanilla04)^0.5)-SUM($J680:AP680),('PTRM input'!$J$428*(1+rvanilla04)^0.5)/A44stdlife))</f>
        <v>0</v>
      </c>
      <c r="AR680" s="251">
        <f ca="1">IF(A44stdlife="n/a","n/a",IF(AR$3&gt;(A44stdlife+$E680),('PTRM input'!$J$428*(1+rvanilla04)^0.5)-SUM($J680:AQ680),('PTRM input'!$J$428*(1+rvanilla04)^0.5)/A44stdlife))</f>
        <v>0</v>
      </c>
      <c r="AS680" s="251">
        <f ca="1">IF(A44stdlife="n/a","n/a",IF(AS$3&gt;(A44stdlife+$E680),('PTRM input'!$J$428*(1+rvanilla04)^0.5)-SUM($J680:AR680),('PTRM input'!$J$428*(1+rvanilla04)^0.5)/A44stdlife))</f>
        <v>0</v>
      </c>
      <c r="AT680" s="251">
        <f ca="1">IF(A44stdlife="n/a","n/a",IF(AT$3&gt;(A44stdlife+$E680),('PTRM input'!$J$428*(1+rvanilla04)^0.5)-SUM($J680:AS680),('PTRM input'!$J$428*(1+rvanilla04)^0.5)/A44stdlife))</f>
        <v>0</v>
      </c>
      <c r="AU680" s="251">
        <f ca="1">IF(A44stdlife="n/a","n/a",IF(AU$3&gt;(A44stdlife+$E680),('PTRM input'!$J$428*(1+rvanilla04)^0.5)-SUM($J680:AT680),('PTRM input'!$J$428*(1+rvanilla04)^0.5)/A44stdlife))</f>
        <v>0</v>
      </c>
      <c r="AV680" s="251">
        <f ca="1">IF(A44stdlife="n/a","n/a",IF(AV$3&gt;(A44stdlife+$E680),('PTRM input'!$J$428*(1+rvanilla04)^0.5)-SUM($J680:AU680),('PTRM input'!$J$428*(1+rvanilla04)^0.5)/A44stdlife))</f>
        <v>0</v>
      </c>
      <c r="AW680" s="251">
        <f ca="1">IF(A44stdlife="n/a","n/a",IF(AW$3&gt;(A44stdlife+$E680),('PTRM input'!$J$428*(1+rvanilla04)^0.5)-SUM($J680:AV680),('PTRM input'!$J$428*(1+rvanilla04)^0.5)/A44stdlife))</f>
        <v>0</v>
      </c>
      <c r="AX680" s="251">
        <f ca="1">IF(A44stdlife="n/a","n/a",IF(AX$3&gt;(A44stdlife+$E680),('PTRM input'!$J$428*(1+rvanilla04)^0.5)-SUM($J680:AW680),('PTRM input'!$J$428*(1+rvanilla04)^0.5)/A44stdlife))</f>
        <v>0</v>
      </c>
      <c r="AY680" s="251">
        <f ca="1">IF(A44stdlife="n/a","n/a",IF(AY$3&gt;(A44stdlife+$E680),('PTRM input'!$J$428*(1+rvanilla04)^0.5)-SUM($J680:AX680),('PTRM input'!$J$428*(1+rvanilla04)^0.5)/A44stdlife))</f>
        <v>0</v>
      </c>
      <c r="AZ680" s="251">
        <f ca="1">IF(A44stdlife="n/a","n/a",IF(AZ$3&gt;(A44stdlife+$E680),('PTRM input'!$J$428*(1+rvanilla04)^0.5)-SUM($J680:AY680),('PTRM input'!$J$428*(1+rvanilla04)^0.5)/A44stdlife))</f>
        <v>0</v>
      </c>
      <c r="BA680" s="251">
        <f ca="1">IF(A44stdlife="n/a","n/a",IF(BA$3&gt;(A44stdlife+$E680),('PTRM input'!$J$428*(1+rvanilla04)^0.5)-SUM($J680:AZ680),('PTRM input'!$J$428*(1+rvanilla04)^0.5)/A44stdlife))</f>
        <v>0</v>
      </c>
      <c r="BB680" s="251">
        <f ca="1">IF(A44stdlife="n/a","n/a",IF(BB$3&gt;(A44stdlife+$E680),('PTRM input'!$J$428*(1+rvanilla04)^0.5)-SUM($J680:BA680),('PTRM input'!$J$428*(1+rvanilla04)^0.5)/A44stdlife))</f>
        <v>0</v>
      </c>
      <c r="BC680" s="251">
        <f ca="1">IF(A44stdlife="n/a","n/a",IF(BC$3&gt;(A44stdlife+$E680),('PTRM input'!$J$428*(1+rvanilla04)^0.5)-SUM($J680:BB680),('PTRM input'!$J$428*(1+rvanilla04)^0.5)/A44stdlife))</f>
        <v>0</v>
      </c>
      <c r="BD680" s="251">
        <f ca="1">IF(A44stdlife="n/a","n/a",IF(BD$3&gt;(A44stdlife+$E680),('PTRM input'!$J$428*(1+rvanilla04)^0.5)-SUM($J680:BC680),('PTRM input'!$J$428*(1+rvanilla04)^0.5)/A44stdlife))</f>
        <v>0</v>
      </c>
      <c r="BE680" s="251">
        <f ca="1">IF(A44stdlife="n/a","n/a",IF(BE$3&gt;(A44stdlife+$E680),('PTRM input'!$J$428*(1+rvanilla04)^0.5)-SUM($J680:BD680),('PTRM input'!$J$428*(1+rvanilla04)^0.5)/A44stdlife))</f>
        <v>0</v>
      </c>
      <c r="BF680" s="251">
        <f ca="1">IF(A44stdlife="n/a","n/a",IF(BF$3&gt;(A44stdlife+$E680),('PTRM input'!$J$428*(1+rvanilla04)^0.5)-SUM($J680:BE680),('PTRM input'!$J$428*(1+rvanilla04)^0.5)/A44stdlife))</f>
        <v>0</v>
      </c>
      <c r="BG680" s="251">
        <f ca="1">IF(A44stdlife="n/a","n/a",IF(BG$3&gt;(A44stdlife+$E680),('PTRM input'!$J$428*(1+rvanilla04)^0.5)-SUM($J680:BF680),('PTRM input'!$J$428*(1+rvanilla04)^0.5)/A44stdlife))</f>
        <v>0</v>
      </c>
      <c r="BH680" s="251">
        <f ca="1">IF(A44stdlife="n/a","n/a",IF(BH$3&gt;(A44stdlife+$E680),('PTRM input'!$J$428*(1+rvanilla04)^0.5)-SUM($J680:BG680),('PTRM input'!$J$428*(1+rvanilla04)^0.5)/A44stdlife))</f>
        <v>0</v>
      </c>
      <c r="BI680" s="251">
        <f ca="1">IF(A44stdlife="n/a","n/a",IF(BI$3&gt;(A44stdlife+$E680),('PTRM input'!$J$428*(1+rvanilla04)^0.5)-SUM($J680:BH680),('PTRM input'!$J$428*(1+rvanilla04)^0.5)/A44stdlife))</f>
        <v>0</v>
      </c>
      <c r="BJ680" s="116"/>
      <c r="BK680" s="116"/>
      <c r="BL680" s="116"/>
      <c r="BM680" s="116"/>
    </row>
    <row r="681" spans="1:65" hidden="1" outlineLevel="2">
      <c r="A681" s="116"/>
      <c r="B681" s="19"/>
      <c r="C681" s="18"/>
      <c r="D681" s="760"/>
      <c r="E681" s="86">
        <v>5</v>
      </c>
      <c r="F681" s="259"/>
      <c r="G681" s="434"/>
      <c r="H681" s="435"/>
      <c r="I681" s="435"/>
      <c r="J681" s="435"/>
      <c r="K681" s="619"/>
      <c r="L681" s="433">
        <f ca="1">IF(A44stdlife="n/a","n/a",IF(L$3&gt;(A44stdlife+$E681),('PTRM input'!$K$428*(1+rvanilla05)^0.5)-SUM($K681:K681),('PTRM input'!$K$428*(1+rvanilla05)^0.5)/A44stdlife))</f>
        <v>0</v>
      </c>
      <c r="M681" s="433">
        <f ca="1">IF(A44stdlife="n/a","n/a",IF(M$3&gt;(A44stdlife+$E681),('PTRM input'!$K$428*(1+rvanilla05)^0.5)-SUM($K681:L681),('PTRM input'!$K$428*(1+rvanilla05)^0.5)/A44stdlife))</f>
        <v>0</v>
      </c>
      <c r="N681" s="433">
        <f ca="1">IF(A44stdlife="n/a","n/a",IF(N$3&gt;(A44stdlife+$E681),('PTRM input'!$K$428*(1+rvanilla05)^0.5)-SUM($K681:M681),('PTRM input'!$K$428*(1+rvanilla05)^0.5)/A44stdlife))</f>
        <v>0</v>
      </c>
      <c r="O681" s="433">
        <f ca="1">IF(A44stdlife="n/a","n/a",IF(O$3&gt;(A44stdlife+$E681),('PTRM input'!$K$428*(1+rvanilla05)^0.5)-SUM($K681:N681),('PTRM input'!$K$428*(1+rvanilla05)^0.5)/A44stdlife))</f>
        <v>0</v>
      </c>
      <c r="P681" s="433">
        <f ca="1">IF(A44stdlife="n/a","n/a",IF(P$3&gt;(A44stdlife+$E681),('PTRM input'!$K$428*(1+rvanilla05)^0.5)-SUM($K681:O681),('PTRM input'!$K$428*(1+rvanilla05)^0.5)/A44stdlife))</f>
        <v>0</v>
      </c>
      <c r="Q681" s="433">
        <f ca="1">IF(A44stdlife="n/a","n/a",IF(Q$3&gt;(A44stdlife+$E681),('PTRM input'!$K$428*(1+rvanilla05)^0.5)-SUM($K681:P681),('PTRM input'!$K$428*(1+rvanilla05)^0.5)/A44stdlife))</f>
        <v>0</v>
      </c>
      <c r="R681" s="251">
        <f ca="1">IF(A44stdlife="n/a","n/a",IF(R$3&gt;(A44stdlife+$E681),('PTRM input'!$K$428*(1+rvanilla05)^0.5)-SUM($K681:Q681),('PTRM input'!$K$428*(1+rvanilla05)^0.5)/A44stdlife))</f>
        <v>0</v>
      </c>
      <c r="S681" s="251">
        <f ca="1">IF(A44stdlife="n/a","n/a",IF(S$3&gt;(A44stdlife+$E681),('PTRM input'!$K$428*(1+rvanilla05)^0.5)-SUM($K681:R681),('PTRM input'!$K$428*(1+rvanilla05)^0.5)/A44stdlife))</f>
        <v>0</v>
      </c>
      <c r="T681" s="251">
        <f ca="1">IF(A44stdlife="n/a","n/a",IF(T$3&gt;(A44stdlife+$E681),('PTRM input'!$K$428*(1+rvanilla05)^0.5)-SUM($K681:S681),('PTRM input'!$K$428*(1+rvanilla05)^0.5)/A44stdlife))</f>
        <v>0</v>
      </c>
      <c r="U681" s="251">
        <f ca="1">IF(A44stdlife="n/a","n/a",IF(U$3&gt;(A44stdlife+$E681),('PTRM input'!$K$428*(1+rvanilla05)^0.5)-SUM($K681:T681),('PTRM input'!$K$428*(1+rvanilla05)^0.5)/A44stdlife))</f>
        <v>0</v>
      </c>
      <c r="V681" s="251">
        <f ca="1">IF(A44stdlife="n/a","n/a",IF(V$3&gt;(A44stdlife+$E681),('PTRM input'!$K$428*(1+rvanilla05)^0.5)-SUM($K681:U681),('PTRM input'!$K$428*(1+rvanilla05)^0.5)/A44stdlife))</f>
        <v>0</v>
      </c>
      <c r="W681" s="251">
        <f ca="1">IF(A44stdlife="n/a","n/a",IF(W$3&gt;(A44stdlife+$E681),('PTRM input'!$K$428*(1+rvanilla05)^0.5)-SUM($K681:V681),('PTRM input'!$K$428*(1+rvanilla05)^0.5)/A44stdlife))</f>
        <v>0</v>
      </c>
      <c r="X681" s="251">
        <f ca="1">IF(A44stdlife="n/a","n/a",IF(X$3&gt;(A44stdlife+$E681),('PTRM input'!$K$428*(1+rvanilla05)^0.5)-SUM($K681:W681),('PTRM input'!$K$428*(1+rvanilla05)^0.5)/A44stdlife))</f>
        <v>0</v>
      </c>
      <c r="Y681" s="251">
        <f ca="1">IF(A44stdlife="n/a","n/a",IF(Y$3&gt;(A44stdlife+$E681),('PTRM input'!$K$428*(1+rvanilla05)^0.5)-SUM($K681:X681),('PTRM input'!$K$428*(1+rvanilla05)^0.5)/A44stdlife))</f>
        <v>0</v>
      </c>
      <c r="Z681" s="251">
        <f ca="1">IF(A44stdlife="n/a","n/a",IF(Z$3&gt;(A44stdlife+$E681),('PTRM input'!$K$428*(1+rvanilla05)^0.5)-SUM($K681:Y681),('PTRM input'!$K$428*(1+rvanilla05)^0.5)/A44stdlife))</f>
        <v>0</v>
      </c>
      <c r="AA681" s="251">
        <f ca="1">IF(A44stdlife="n/a","n/a",IF(AA$3&gt;(A44stdlife+$E681),('PTRM input'!$K$428*(1+rvanilla05)^0.5)-SUM($K681:Z681),('PTRM input'!$K$428*(1+rvanilla05)^0.5)/A44stdlife))</f>
        <v>0</v>
      </c>
      <c r="AB681" s="251">
        <f ca="1">IF(A44stdlife="n/a","n/a",IF(AB$3&gt;(A44stdlife+$E681),('PTRM input'!$K$428*(1+rvanilla05)^0.5)-SUM($K681:AA681),('PTRM input'!$K$428*(1+rvanilla05)^0.5)/A44stdlife))</f>
        <v>0</v>
      </c>
      <c r="AC681" s="251">
        <f ca="1">IF(A44stdlife="n/a","n/a",IF(AC$3&gt;(A44stdlife+$E681),('PTRM input'!$K$428*(1+rvanilla05)^0.5)-SUM($K681:AB681),('PTRM input'!$K$428*(1+rvanilla05)^0.5)/A44stdlife))</f>
        <v>0</v>
      </c>
      <c r="AD681" s="251">
        <f ca="1">IF(A44stdlife="n/a","n/a",IF(AD$3&gt;(A44stdlife+$E681),('PTRM input'!$K$428*(1+rvanilla05)^0.5)-SUM($K681:AC681),('PTRM input'!$K$428*(1+rvanilla05)^0.5)/A44stdlife))</f>
        <v>0</v>
      </c>
      <c r="AE681" s="251">
        <f ca="1">IF(A44stdlife="n/a","n/a",IF(AE$3&gt;(A44stdlife+$E681),('PTRM input'!$K$428*(1+rvanilla05)^0.5)-SUM($K681:AD681),('PTRM input'!$K$428*(1+rvanilla05)^0.5)/A44stdlife))</f>
        <v>0</v>
      </c>
      <c r="AF681" s="251">
        <f ca="1">IF(A44stdlife="n/a","n/a",IF(AF$3&gt;(A44stdlife+$E681),('PTRM input'!$K$428*(1+rvanilla05)^0.5)-SUM($K681:AE681),('PTRM input'!$K$428*(1+rvanilla05)^0.5)/A44stdlife))</f>
        <v>0</v>
      </c>
      <c r="AG681" s="251">
        <f ca="1">IF(A44stdlife="n/a","n/a",IF(AG$3&gt;(A44stdlife+$E681),('PTRM input'!$K$428*(1+rvanilla05)^0.5)-SUM($K681:AF681),('PTRM input'!$K$428*(1+rvanilla05)^0.5)/A44stdlife))</f>
        <v>0</v>
      </c>
      <c r="AH681" s="251">
        <f ca="1">IF(A44stdlife="n/a","n/a",IF(AH$3&gt;(A44stdlife+$E681),('PTRM input'!$K$428*(1+rvanilla05)^0.5)-SUM($K681:AG681),('PTRM input'!$K$428*(1+rvanilla05)^0.5)/A44stdlife))</f>
        <v>0</v>
      </c>
      <c r="AI681" s="251">
        <f ca="1">IF(A44stdlife="n/a","n/a",IF(AI$3&gt;(A44stdlife+$E681),('PTRM input'!$K$428*(1+rvanilla05)^0.5)-SUM($K681:AH681),('PTRM input'!$K$428*(1+rvanilla05)^0.5)/A44stdlife))</f>
        <v>0</v>
      </c>
      <c r="AJ681" s="251">
        <f ca="1">IF(A44stdlife="n/a","n/a",IF(AJ$3&gt;(A44stdlife+$E681),('PTRM input'!$K$428*(1+rvanilla05)^0.5)-SUM($K681:AI681),('PTRM input'!$K$428*(1+rvanilla05)^0.5)/A44stdlife))</f>
        <v>0</v>
      </c>
      <c r="AK681" s="251">
        <f ca="1">IF(A44stdlife="n/a","n/a",IF(AK$3&gt;(A44stdlife+$E681),('PTRM input'!$K$428*(1+rvanilla05)^0.5)-SUM($K681:AJ681),('PTRM input'!$K$428*(1+rvanilla05)^0.5)/A44stdlife))</f>
        <v>0</v>
      </c>
      <c r="AL681" s="251">
        <f ca="1">IF(A44stdlife="n/a","n/a",IF(AL$3&gt;(A44stdlife+$E681),('PTRM input'!$K$428*(1+rvanilla05)^0.5)-SUM($K681:AK681),('PTRM input'!$K$428*(1+rvanilla05)^0.5)/A44stdlife))</f>
        <v>0</v>
      </c>
      <c r="AM681" s="251">
        <f ca="1">IF(A44stdlife="n/a","n/a",IF(AM$3&gt;(A44stdlife+$E681),('PTRM input'!$K$428*(1+rvanilla05)^0.5)-SUM($K681:AL681),('PTRM input'!$K$428*(1+rvanilla05)^0.5)/A44stdlife))</f>
        <v>0</v>
      </c>
      <c r="AN681" s="251">
        <f ca="1">IF(A44stdlife="n/a","n/a",IF(AN$3&gt;(A44stdlife+$E681),('PTRM input'!$K$428*(1+rvanilla05)^0.5)-SUM($K681:AM681),('PTRM input'!$K$428*(1+rvanilla05)^0.5)/A44stdlife))</f>
        <v>0</v>
      </c>
      <c r="AO681" s="251">
        <f ca="1">IF(A44stdlife="n/a","n/a",IF(AO$3&gt;(A44stdlife+$E681),('PTRM input'!$K$428*(1+rvanilla05)^0.5)-SUM($K681:AN681),('PTRM input'!$K$428*(1+rvanilla05)^0.5)/A44stdlife))</f>
        <v>0</v>
      </c>
      <c r="AP681" s="251">
        <f ca="1">IF(A44stdlife="n/a","n/a",IF(AP$3&gt;(A44stdlife+$E681),('PTRM input'!$K$428*(1+rvanilla05)^0.5)-SUM($K681:AO681),('PTRM input'!$K$428*(1+rvanilla05)^0.5)/A44stdlife))</f>
        <v>0</v>
      </c>
      <c r="AQ681" s="251">
        <f ca="1">IF(A44stdlife="n/a","n/a",IF(AQ$3&gt;(A44stdlife+$E681),('PTRM input'!$K$428*(1+rvanilla05)^0.5)-SUM($K681:AP681),('PTRM input'!$K$428*(1+rvanilla05)^0.5)/A44stdlife))</f>
        <v>0</v>
      </c>
      <c r="AR681" s="251">
        <f ca="1">IF(A44stdlife="n/a","n/a",IF(AR$3&gt;(A44stdlife+$E681),('PTRM input'!$K$428*(1+rvanilla05)^0.5)-SUM($K681:AQ681),('PTRM input'!$K$428*(1+rvanilla05)^0.5)/A44stdlife))</f>
        <v>0</v>
      </c>
      <c r="AS681" s="251">
        <f ca="1">IF(A44stdlife="n/a","n/a",IF(AS$3&gt;(A44stdlife+$E681),('PTRM input'!$K$428*(1+rvanilla05)^0.5)-SUM($K681:AR681),('PTRM input'!$K$428*(1+rvanilla05)^0.5)/A44stdlife))</f>
        <v>0</v>
      </c>
      <c r="AT681" s="251">
        <f ca="1">IF(A44stdlife="n/a","n/a",IF(AT$3&gt;(A44stdlife+$E681),('PTRM input'!$K$428*(1+rvanilla05)^0.5)-SUM($K681:AS681),('PTRM input'!$K$428*(1+rvanilla05)^0.5)/A44stdlife))</f>
        <v>0</v>
      </c>
      <c r="AU681" s="251">
        <f ca="1">IF(A44stdlife="n/a","n/a",IF(AU$3&gt;(A44stdlife+$E681),('PTRM input'!$K$428*(1+rvanilla05)^0.5)-SUM($K681:AT681),('PTRM input'!$K$428*(1+rvanilla05)^0.5)/A44stdlife))</f>
        <v>0</v>
      </c>
      <c r="AV681" s="251">
        <f ca="1">IF(A44stdlife="n/a","n/a",IF(AV$3&gt;(A44stdlife+$E681),('PTRM input'!$K$428*(1+rvanilla05)^0.5)-SUM($K681:AU681),('PTRM input'!$K$428*(1+rvanilla05)^0.5)/A44stdlife))</f>
        <v>0</v>
      </c>
      <c r="AW681" s="251">
        <f ca="1">IF(A44stdlife="n/a","n/a",IF(AW$3&gt;(A44stdlife+$E681),('PTRM input'!$K$428*(1+rvanilla05)^0.5)-SUM($K681:AV681),('PTRM input'!$K$428*(1+rvanilla05)^0.5)/A44stdlife))</f>
        <v>0</v>
      </c>
      <c r="AX681" s="251">
        <f ca="1">IF(A44stdlife="n/a","n/a",IF(AX$3&gt;(A44stdlife+$E681),('PTRM input'!$K$428*(1+rvanilla05)^0.5)-SUM($K681:AW681),('PTRM input'!$K$428*(1+rvanilla05)^0.5)/A44stdlife))</f>
        <v>0</v>
      </c>
      <c r="AY681" s="251">
        <f ca="1">IF(A44stdlife="n/a","n/a",IF(AY$3&gt;(A44stdlife+$E681),('PTRM input'!$K$428*(1+rvanilla05)^0.5)-SUM($K681:AX681),('PTRM input'!$K$428*(1+rvanilla05)^0.5)/A44stdlife))</f>
        <v>0</v>
      </c>
      <c r="AZ681" s="251">
        <f ca="1">IF(A44stdlife="n/a","n/a",IF(AZ$3&gt;(A44stdlife+$E681),('PTRM input'!$K$428*(1+rvanilla05)^0.5)-SUM($K681:AY681),('PTRM input'!$K$428*(1+rvanilla05)^0.5)/A44stdlife))</f>
        <v>0</v>
      </c>
      <c r="BA681" s="251">
        <f ca="1">IF(A44stdlife="n/a","n/a",IF(BA$3&gt;(A44stdlife+$E681),('PTRM input'!$K$428*(1+rvanilla05)^0.5)-SUM($K681:AZ681),('PTRM input'!$K$428*(1+rvanilla05)^0.5)/A44stdlife))</f>
        <v>0</v>
      </c>
      <c r="BB681" s="251">
        <f ca="1">IF(A44stdlife="n/a","n/a",IF(BB$3&gt;(A44stdlife+$E681),('PTRM input'!$K$428*(1+rvanilla05)^0.5)-SUM($K681:BA681),('PTRM input'!$K$428*(1+rvanilla05)^0.5)/A44stdlife))</f>
        <v>0</v>
      </c>
      <c r="BC681" s="251">
        <f ca="1">IF(A44stdlife="n/a","n/a",IF(BC$3&gt;(A44stdlife+$E681),('PTRM input'!$K$428*(1+rvanilla05)^0.5)-SUM($K681:BB681),('PTRM input'!$K$428*(1+rvanilla05)^0.5)/A44stdlife))</f>
        <v>0</v>
      </c>
      <c r="BD681" s="251">
        <f ca="1">IF(A44stdlife="n/a","n/a",IF(BD$3&gt;(A44stdlife+$E681),('PTRM input'!$K$428*(1+rvanilla05)^0.5)-SUM($K681:BC681),('PTRM input'!$K$428*(1+rvanilla05)^0.5)/A44stdlife))</f>
        <v>0</v>
      </c>
      <c r="BE681" s="251">
        <f ca="1">IF(A44stdlife="n/a","n/a",IF(BE$3&gt;(A44stdlife+$E681),('PTRM input'!$K$428*(1+rvanilla05)^0.5)-SUM($K681:BD681),('PTRM input'!$K$428*(1+rvanilla05)^0.5)/A44stdlife))</f>
        <v>0</v>
      </c>
      <c r="BF681" s="251">
        <f ca="1">IF(A44stdlife="n/a","n/a",IF(BF$3&gt;(A44stdlife+$E681),('PTRM input'!$K$428*(1+rvanilla05)^0.5)-SUM($K681:BE681),('PTRM input'!$K$428*(1+rvanilla05)^0.5)/A44stdlife))</f>
        <v>0</v>
      </c>
      <c r="BG681" s="251">
        <f ca="1">IF(A44stdlife="n/a","n/a",IF(BG$3&gt;(A44stdlife+$E681),('PTRM input'!$K$428*(1+rvanilla05)^0.5)-SUM($K681:BF681),('PTRM input'!$K$428*(1+rvanilla05)^0.5)/A44stdlife))</f>
        <v>0</v>
      </c>
      <c r="BH681" s="251">
        <f ca="1">IF(A44stdlife="n/a","n/a",IF(BH$3&gt;(A44stdlife+$E681),('PTRM input'!$K$428*(1+rvanilla05)^0.5)-SUM($K681:BG681),('PTRM input'!$K$428*(1+rvanilla05)^0.5)/A44stdlife))</f>
        <v>0</v>
      </c>
      <c r="BI681" s="251">
        <f ca="1">IF(A44stdlife="n/a","n/a",IF(BI$3&gt;(A44stdlife+$E681),('PTRM input'!$K$428*(1+rvanilla05)^0.5)-SUM($K681:BH681),('PTRM input'!$K$428*(1+rvanilla05)^0.5)/A44stdlife))</f>
        <v>0</v>
      </c>
      <c r="BJ681" s="116"/>
      <c r="BK681" s="116"/>
      <c r="BL681" s="116"/>
      <c r="BM681" s="116"/>
    </row>
    <row r="682" spans="1:65" hidden="1" outlineLevel="2">
      <c r="A682" s="116"/>
      <c r="B682" s="19"/>
      <c r="C682" s="18"/>
      <c r="D682" s="760"/>
      <c r="E682" s="86">
        <v>6</v>
      </c>
      <c r="F682" s="259"/>
      <c r="G682" s="434"/>
      <c r="H682" s="435"/>
      <c r="I682" s="435"/>
      <c r="J682" s="435"/>
      <c r="K682" s="435"/>
      <c r="L682" s="619"/>
      <c r="M682" s="433">
        <f ca="1">IF(A44stdlife="n/a","n/a",IF(M$3&gt;(A44stdlife+$E682),('PTRM input'!$L$428*(1+rvanilla06)^0.5)-SUM($L682:L682),('PTRM input'!$L$428*(1+rvanilla06)^0.5)/A44stdlife))</f>
        <v>0</v>
      </c>
      <c r="N682" s="433">
        <f ca="1">IF(A44stdlife="n/a","n/a",IF(N$3&gt;(A44stdlife+$E682),('PTRM input'!$L$428*(1+rvanilla06)^0.5)-SUM($L682:M682),('PTRM input'!$L$428*(1+rvanilla06)^0.5)/A44stdlife))</f>
        <v>0</v>
      </c>
      <c r="O682" s="433">
        <f ca="1">IF(A44stdlife="n/a","n/a",IF(O$3&gt;(A44stdlife+$E682),('PTRM input'!$L$428*(1+rvanilla06)^0.5)-SUM($L682:N682),('PTRM input'!$L$428*(1+rvanilla06)^0.5)/A44stdlife))</f>
        <v>0</v>
      </c>
      <c r="P682" s="433">
        <f ca="1">IF(A44stdlife="n/a","n/a",IF(P$3&gt;(A44stdlife+$E682),('PTRM input'!$L$428*(1+rvanilla06)^0.5)-SUM($L682:O682),('PTRM input'!$L$428*(1+rvanilla06)^0.5)/A44stdlife))</f>
        <v>0</v>
      </c>
      <c r="Q682" s="433">
        <f ca="1">IF(A44stdlife="n/a","n/a",IF(Q$3&gt;(A44stdlife+$E682),('PTRM input'!$L$428*(1+rvanilla06)^0.5)-SUM($L682:P682),('PTRM input'!$L$428*(1+rvanilla06)^0.5)/A44stdlife))</f>
        <v>0</v>
      </c>
      <c r="R682" s="251">
        <f ca="1">IF(A44stdlife="n/a","n/a",IF(R$3&gt;(A44stdlife+$E682),('PTRM input'!$L$428*(1+rvanilla06)^0.5)-SUM($L682:Q682),('PTRM input'!$L$428*(1+rvanilla06)^0.5)/A44stdlife))</f>
        <v>0</v>
      </c>
      <c r="S682" s="251">
        <f ca="1">IF(A44stdlife="n/a","n/a",IF(S$3&gt;(A44stdlife+$E682),('PTRM input'!$L$428*(1+rvanilla06)^0.5)-SUM($L682:R682),('PTRM input'!$L$428*(1+rvanilla06)^0.5)/A44stdlife))</f>
        <v>0</v>
      </c>
      <c r="T682" s="251">
        <f ca="1">IF(A44stdlife="n/a","n/a",IF(T$3&gt;(A44stdlife+$E682),('PTRM input'!$L$428*(1+rvanilla06)^0.5)-SUM($L682:S682),('PTRM input'!$L$428*(1+rvanilla06)^0.5)/A44stdlife))</f>
        <v>0</v>
      </c>
      <c r="U682" s="251">
        <f ca="1">IF(A44stdlife="n/a","n/a",IF(U$3&gt;(A44stdlife+$E682),('PTRM input'!$L$428*(1+rvanilla06)^0.5)-SUM($L682:T682),('PTRM input'!$L$428*(1+rvanilla06)^0.5)/A44stdlife))</f>
        <v>0</v>
      </c>
      <c r="V682" s="251">
        <f ca="1">IF(A44stdlife="n/a","n/a",IF(V$3&gt;(A44stdlife+$E682),('PTRM input'!$L$428*(1+rvanilla06)^0.5)-SUM($L682:U682),('PTRM input'!$L$428*(1+rvanilla06)^0.5)/A44stdlife))</f>
        <v>0</v>
      </c>
      <c r="W682" s="251">
        <f ca="1">IF(A44stdlife="n/a","n/a",IF(W$3&gt;(A44stdlife+$E682),('PTRM input'!$L$428*(1+rvanilla06)^0.5)-SUM($L682:V682),('PTRM input'!$L$428*(1+rvanilla06)^0.5)/A44stdlife))</f>
        <v>0</v>
      </c>
      <c r="X682" s="251">
        <f ca="1">IF(A44stdlife="n/a","n/a",IF(X$3&gt;(A44stdlife+$E682),('PTRM input'!$L$428*(1+rvanilla06)^0.5)-SUM($L682:W682),('PTRM input'!$L$428*(1+rvanilla06)^0.5)/A44stdlife))</f>
        <v>0</v>
      </c>
      <c r="Y682" s="251">
        <f ca="1">IF(A44stdlife="n/a","n/a",IF(Y$3&gt;(A44stdlife+$E682),('PTRM input'!$L$428*(1+rvanilla06)^0.5)-SUM($L682:X682),('PTRM input'!$L$428*(1+rvanilla06)^0.5)/A44stdlife))</f>
        <v>0</v>
      </c>
      <c r="Z682" s="251">
        <f ca="1">IF(A44stdlife="n/a","n/a",IF(Z$3&gt;(A44stdlife+$E682),('PTRM input'!$L$428*(1+rvanilla06)^0.5)-SUM($L682:Y682),('PTRM input'!$L$428*(1+rvanilla06)^0.5)/A44stdlife))</f>
        <v>0</v>
      </c>
      <c r="AA682" s="251">
        <f ca="1">IF(A44stdlife="n/a","n/a",IF(AA$3&gt;(A44stdlife+$E682),('PTRM input'!$L$428*(1+rvanilla06)^0.5)-SUM($L682:Z682),('PTRM input'!$L$428*(1+rvanilla06)^0.5)/A44stdlife))</f>
        <v>0</v>
      </c>
      <c r="AB682" s="251">
        <f ca="1">IF(A44stdlife="n/a","n/a",IF(AB$3&gt;(A44stdlife+$E682),('PTRM input'!$L$428*(1+rvanilla06)^0.5)-SUM($L682:AA682),('PTRM input'!$L$428*(1+rvanilla06)^0.5)/A44stdlife))</f>
        <v>0</v>
      </c>
      <c r="AC682" s="251">
        <f ca="1">IF(A44stdlife="n/a","n/a",IF(AC$3&gt;(A44stdlife+$E682),('PTRM input'!$L$428*(1+rvanilla06)^0.5)-SUM($L682:AB682),('PTRM input'!$L$428*(1+rvanilla06)^0.5)/A44stdlife))</f>
        <v>0</v>
      </c>
      <c r="AD682" s="251">
        <f ca="1">IF(A44stdlife="n/a","n/a",IF(AD$3&gt;(A44stdlife+$E682),('PTRM input'!$L$428*(1+rvanilla06)^0.5)-SUM($L682:AC682),('PTRM input'!$L$428*(1+rvanilla06)^0.5)/A44stdlife))</f>
        <v>0</v>
      </c>
      <c r="AE682" s="251">
        <f ca="1">IF(A44stdlife="n/a","n/a",IF(AE$3&gt;(A44stdlife+$E682),('PTRM input'!$L$428*(1+rvanilla06)^0.5)-SUM($L682:AD682),('PTRM input'!$L$428*(1+rvanilla06)^0.5)/A44stdlife))</f>
        <v>0</v>
      </c>
      <c r="AF682" s="251">
        <f ca="1">IF(A44stdlife="n/a","n/a",IF(AF$3&gt;(A44stdlife+$E682),('PTRM input'!$L$428*(1+rvanilla06)^0.5)-SUM($L682:AE682),('PTRM input'!$L$428*(1+rvanilla06)^0.5)/A44stdlife))</f>
        <v>0</v>
      </c>
      <c r="AG682" s="251">
        <f ca="1">IF(A44stdlife="n/a","n/a",IF(AG$3&gt;(A44stdlife+$E682),('PTRM input'!$L$428*(1+rvanilla06)^0.5)-SUM($L682:AF682),('PTRM input'!$L$428*(1+rvanilla06)^0.5)/A44stdlife))</f>
        <v>0</v>
      </c>
      <c r="AH682" s="251">
        <f ca="1">IF(A44stdlife="n/a","n/a",IF(AH$3&gt;(A44stdlife+$E682),('PTRM input'!$L$428*(1+rvanilla06)^0.5)-SUM($L682:AG682),('PTRM input'!$L$428*(1+rvanilla06)^0.5)/A44stdlife))</f>
        <v>0</v>
      </c>
      <c r="AI682" s="251">
        <f ca="1">IF(A44stdlife="n/a","n/a",IF(AI$3&gt;(A44stdlife+$E682),('PTRM input'!$L$428*(1+rvanilla06)^0.5)-SUM($L682:AH682),('PTRM input'!$L$428*(1+rvanilla06)^0.5)/A44stdlife))</f>
        <v>0</v>
      </c>
      <c r="AJ682" s="251">
        <f ca="1">IF(A44stdlife="n/a","n/a",IF(AJ$3&gt;(A44stdlife+$E682),('PTRM input'!$L$428*(1+rvanilla06)^0.5)-SUM($L682:AI682),('PTRM input'!$L$428*(1+rvanilla06)^0.5)/A44stdlife))</f>
        <v>0</v>
      </c>
      <c r="AK682" s="251">
        <f ca="1">IF(A44stdlife="n/a","n/a",IF(AK$3&gt;(A44stdlife+$E682),('PTRM input'!$L$428*(1+rvanilla06)^0.5)-SUM($L682:AJ682),('PTRM input'!$L$428*(1+rvanilla06)^0.5)/A44stdlife))</f>
        <v>0</v>
      </c>
      <c r="AL682" s="251">
        <f ca="1">IF(A44stdlife="n/a","n/a",IF(AL$3&gt;(A44stdlife+$E682),('PTRM input'!$L$428*(1+rvanilla06)^0.5)-SUM($L682:AK682),('PTRM input'!$L$428*(1+rvanilla06)^0.5)/A44stdlife))</f>
        <v>0</v>
      </c>
      <c r="AM682" s="251">
        <f ca="1">IF(A44stdlife="n/a","n/a",IF(AM$3&gt;(A44stdlife+$E682),('PTRM input'!$L$428*(1+rvanilla06)^0.5)-SUM($L682:AL682),('PTRM input'!$L$428*(1+rvanilla06)^0.5)/A44stdlife))</f>
        <v>0</v>
      </c>
      <c r="AN682" s="251">
        <f ca="1">IF(A44stdlife="n/a","n/a",IF(AN$3&gt;(A44stdlife+$E682),('PTRM input'!$L$428*(1+rvanilla06)^0.5)-SUM($L682:AM682),('PTRM input'!$L$428*(1+rvanilla06)^0.5)/A44stdlife))</f>
        <v>0</v>
      </c>
      <c r="AO682" s="251">
        <f ca="1">IF(A44stdlife="n/a","n/a",IF(AO$3&gt;(A44stdlife+$E682),('PTRM input'!$L$428*(1+rvanilla06)^0.5)-SUM($L682:AN682),('PTRM input'!$L$428*(1+rvanilla06)^0.5)/A44stdlife))</f>
        <v>0</v>
      </c>
      <c r="AP682" s="251">
        <f ca="1">IF(A44stdlife="n/a","n/a",IF(AP$3&gt;(A44stdlife+$E682),('PTRM input'!$L$428*(1+rvanilla06)^0.5)-SUM($L682:AO682),('PTRM input'!$L$428*(1+rvanilla06)^0.5)/A44stdlife))</f>
        <v>0</v>
      </c>
      <c r="AQ682" s="251">
        <f ca="1">IF(A44stdlife="n/a","n/a",IF(AQ$3&gt;(A44stdlife+$E682),('PTRM input'!$L$428*(1+rvanilla06)^0.5)-SUM($L682:AP682),('PTRM input'!$L$428*(1+rvanilla06)^0.5)/A44stdlife))</f>
        <v>0</v>
      </c>
      <c r="AR682" s="251">
        <f ca="1">IF(A44stdlife="n/a","n/a",IF(AR$3&gt;(A44stdlife+$E682),('PTRM input'!$L$428*(1+rvanilla06)^0.5)-SUM($L682:AQ682),('PTRM input'!$L$428*(1+rvanilla06)^0.5)/A44stdlife))</f>
        <v>0</v>
      </c>
      <c r="AS682" s="251">
        <f ca="1">IF(A44stdlife="n/a","n/a",IF(AS$3&gt;(A44stdlife+$E682),('PTRM input'!$L$428*(1+rvanilla06)^0.5)-SUM($L682:AR682),('PTRM input'!$L$428*(1+rvanilla06)^0.5)/A44stdlife))</f>
        <v>0</v>
      </c>
      <c r="AT682" s="251">
        <f ca="1">IF(A44stdlife="n/a","n/a",IF(AT$3&gt;(A44stdlife+$E682),('PTRM input'!$L$428*(1+rvanilla06)^0.5)-SUM($L682:AS682),('PTRM input'!$L$428*(1+rvanilla06)^0.5)/A44stdlife))</f>
        <v>0</v>
      </c>
      <c r="AU682" s="251">
        <f ca="1">IF(A44stdlife="n/a","n/a",IF(AU$3&gt;(A44stdlife+$E682),('PTRM input'!$L$428*(1+rvanilla06)^0.5)-SUM($L682:AT682),('PTRM input'!$L$428*(1+rvanilla06)^0.5)/A44stdlife))</f>
        <v>0</v>
      </c>
      <c r="AV682" s="251">
        <f ca="1">IF(A44stdlife="n/a","n/a",IF(AV$3&gt;(A44stdlife+$E682),('PTRM input'!$L$428*(1+rvanilla06)^0.5)-SUM($L682:AU682),('PTRM input'!$L$428*(1+rvanilla06)^0.5)/A44stdlife))</f>
        <v>0</v>
      </c>
      <c r="AW682" s="251">
        <f ca="1">IF(A44stdlife="n/a","n/a",IF(AW$3&gt;(A44stdlife+$E682),('PTRM input'!$L$428*(1+rvanilla06)^0.5)-SUM($L682:AV682),('PTRM input'!$L$428*(1+rvanilla06)^0.5)/A44stdlife))</f>
        <v>0</v>
      </c>
      <c r="AX682" s="251">
        <f ca="1">IF(A44stdlife="n/a","n/a",IF(AX$3&gt;(A44stdlife+$E682),('PTRM input'!$L$428*(1+rvanilla06)^0.5)-SUM($L682:AW682),('PTRM input'!$L$428*(1+rvanilla06)^0.5)/A44stdlife))</f>
        <v>0</v>
      </c>
      <c r="AY682" s="251">
        <f ca="1">IF(A44stdlife="n/a","n/a",IF(AY$3&gt;(A44stdlife+$E682),('PTRM input'!$L$428*(1+rvanilla06)^0.5)-SUM($L682:AX682),('PTRM input'!$L$428*(1+rvanilla06)^0.5)/A44stdlife))</f>
        <v>0</v>
      </c>
      <c r="AZ682" s="251">
        <f ca="1">IF(A44stdlife="n/a","n/a",IF(AZ$3&gt;(A44stdlife+$E682),('PTRM input'!$L$428*(1+rvanilla06)^0.5)-SUM($L682:AY682),('PTRM input'!$L$428*(1+rvanilla06)^0.5)/A44stdlife))</f>
        <v>0</v>
      </c>
      <c r="BA682" s="251">
        <f ca="1">IF(A44stdlife="n/a","n/a",IF(BA$3&gt;(A44stdlife+$E682),('PTRM input'!$L$428*(1+rvanilla06)^0.5)-SUM($L682:AZ682),('PTRM input'!$L$428*(1+rvanilla06)^0.5)/A44stdlife))</f>
        <v>0</v>
      </c>
      <c r="BB682" s="251">
        <f ca="1">IF(A44stdlife="n/a","n/a",IF(BB$3&gt;(A44stdlife+$E682),('PTRM input'!$L$428*(1+rvanilla06)^0.5)-SUM($L682:BA682),('PTRM input'!$L$428*(1+rvanilla06)^0.5)/A44stdlife))</f>
        <v>0</v>
      </c>
      <c r="BC682" s="251">
        <f ca="1">IF(A44stdlife="n/a","n/a",IF(BC$3&gt;(A44stdlife+$E682),('PTRM input'!$L$428*(1+rvanilla06)^0.5)-SUM($L682:BB682),('PTRM input'!$L$428*(1+rvanilla06)^0.5)/A44stdlife))</f>
        <v>0</v>
      </c>
      <c r="BD682" s="251">
        <f ca="1">IF(A44stdlife="n/a","n/a",IF(BD$3&gt;(A44stdlife+$E682),('PTRM input'!$L$428*(1+rvanilla06)^0.5)-SUM($L682:BC682),('PTRM input'!$L$428*(1+rvanilla06)^0.5)/A44stdlife))</f>
        <v>0</v>
      </c>
      <c r="BE682" s="251">
        <f ca="1">IF(A44stdlife="n/a","n/a",IF(BE$3&gt;(A44stdlife+$E682),('PTRM input'!$L$428*(1+rvanilla06)^0.5)-SUM($L682:BD682),('PTRM input'!$L$428*(1+rvanilla06)^0.5)/A44stdlife))</f>
        <v>0</v>
      </c>
      <c r="BF682" s="251">
        <f ca="1">IF(A44stdlife="n/a","n/a",IF(BF$3&gt;(A44stdlife+$E682),('PTRM input'!$L$428*(1+rvanilla06)^0.5)-SUM($L682:BE682),('PTRM input'!$L$428*(1+rvanilla06)^0.5)/A44stdlife))</f>
        <v>0</v>
      </c>
      <c r="BG682" s="251">
        <f ca="1">IF(A44stdlife="n/a","n/a",IF(BG$3&gt;(A44stdlife+$E682),('PTRM input'!$L$428*(1+rvanilla06)^0.5)-SUM($L682:BF682),('PTRM input'!$L$428*(1+rvanilla06)^0.5)/A44stdlife))</f>
        <v>0</v>
      </c>
      <c r="BH682" s="251">
        <f ca="1">IF(A44stdlife="n/a","n/a",IF(BH$3&gt;(A44stdlife+$E682),('PTRM input'!$L$428*(1+rvanilla06)^0.5)-SUM($L682:BG682),('PTRM input'!$L$428*(1+rvanilla06)^0.5)/A44stdlife))</f>
        <v>0</v>
      </c>
      <c r="BI682" s="251">
        <f ca="1">IF(A44stdlife="n/a","n/a",IF(BI$3&gt;(A44stdlife+$E682),('PTRM input'!$L$428*(1+rvanilla06)^0.5)-SUM($L682:BH682),('PTRM input'!$L$428*(1+rvanilla06)^0.5)/A44stdlife))</f>
        <v>0</v>
      </c>
      <c r="BJ682" s="116"/>
      <c r="BK682" s="116"/>
      <c r="BL682" s="116"/>
      <c r="BM682" s="116"/>
    </row>
    <row r="683" spans="1:65" hidden="1" outlineLevel="2">
      <c r="A683" s="116"/>
      <c r="B683" s="19"/>
      <c r="C683" s="18"/>
      <c r="D683" s="760"/>
      <c r="E683" s="86">
        <v>7</v>
      </c>
      <c r="F683" s="259"/>
      <c r="G683" s="434"/>
      <c r="H683" s="435"/>
      <c r="I683" s="435"/>
      <c r="J683" s="435"/>
      <c r="K683" s="435"/>
      <c r="L683" s="435"/>
      <c r="M683" s="619"/>
      <c r="N683" s="433">
        <f ca="1">IF(A44stdlife="n/a","n/a",IF(N$3&gt;(A44stdlife+$E683),('PTRM input'!$M$428*(1+rvanilla07)^0.5)-SUM($M683:M683),('PTRM input'!$M$428*(1+rvanilla07)^0.5)/A44stdlife))</f>
        <v>0</v>
      </c>
      <c r="O683" s="433">
        <f ca="1">IF(A44stdlife="n/a","n/a",IF(O$3&gt;(A44stdlife+$E683),('PTRM input'!$M$428*(1+rvanilla07)^0.5)-SUM($M683:N683),('PTRM input'!$M$428*(1+rvanilla07)^0.5)/A44stdlife))</f>
        <v>0</v>
      </c>
      <c r="P683" s="433">
        <f ca="1">IF(A44stdlife="n/a","n/a",IF(P$3&gt;(A44stdlife+$E683),('PTRM input'!$M$428*(1+rvanilla07)^0.5)-SUM($M683:O683),('PTRM input'!$M$428*(1+rvanilla07)^0.5)/A44stdlife))</f>
        <v>0</v>
      </c>
      <c r="Q683" s="433">
        <f ca="1">IF(A44stdlife="n/a","n/a",IF(Q$3&gt;(A44stdlife+$E683),('PTRM input'!$M$428*(1+rvanilla07)^0.5)-SUM($M683:P683),('PTRM input'!$M$428*(1+rvanilla07)^0.5)/A44stdlife))</f>
        <v>0</v>
      </c>
      <c r="R683" s="251">
        <f ca="1">IF(A44stdlife="n/a","n/a",IF(R$3&gt;(A44stdlife+$E683),('PTRM input'!$M$428*(1+rvanilla07)^0.5)-SUM($M683:Q683),('PTRM input'!$M$428*(1+rvanilla07)^0.5)/A44stdlife))</f>
        <v>0</v>
      </c>
      <c r="S683" s="251">
        <f ca="1">IF(A44stdlife="n/a","n/a",IF(S$3&gt;(A44stdlife+$E683),('PTRM input'!$M$428*(1+rvanilla07)^0.5)-SUM($M683:R683),('PTRM input'!$M$428*(1+rvanilla07)^0.5)/A44stdlife))</f>
        <v>0</v>
      </c>
      <c r="T683" s="251">
        <f ca="1">IF(A44stdlife="n/a","n/a",IF(T$3&gt;(A44stdlife+$E683),('PTRM input'!$M$428*(1+rvanilla07)^0.5)-SUM($M683:S683),('PTRM input'!$M$428*(1+rvanilla07)^0.5)/A44stdlife))</f>
        <v>0</v>
      </c>
      <c r="U683" s="251">
        <f ca="1">IF(A44stdlife="n/a","n/a",IF(U$3&gt;(A44stdlife+$E683),('PTRM input'!$M$428*(1+rvanilla07)^0.5)-SUM($M683:T683),('PTRM input'!$M$428*(1+rvanilla07)^0.5)/A44stdlife))</f>
        <v>0</v>
      </c>
      <c r="V683" s="251">
        <f ca="1">IF(A44stdlife="n/a","n/a",IF(V$3&gt;(A44stdlife+$E683),('PTRM input'!$M$428*(1+rvanilla07)^0.5)-SUM($M683:U683),('PTRM input'!$M$428*(1+rvanilla07)^0.5)/A44stdlife))</f>
        <v>0</v>
      </c>
      <c r="W683" s="251">
        <f ca="1">IF(A44stdlife="n/a","n/a",IF(W$3&gt;(A44stdlife+$E683),('PTRM input'!$M$428*(1+rvanilla07)^0.5)-SUM($M683:V683),('PTRM input'!$M$428*(1+rvanilla07)^0.5)/A44stdlife))</f>
        <v>0</v>
      </c>
      <c r="X683" s="251">
        <f ca="1">IF(A44stdlife="n/a","n/a",IF(X$3&gt;(A44stdlife+$E683),('PTRM input'!$M$428*(1+rvanilla07)^0.5)-SUM($M683:W683),('PTRM input'!$M$428*(1+rvanilla07)^0.5)/A44stdlife))</f>
        <v>0</v>
      </c>
      <c r="Y683" s="251">
        <f ca="1">IF(A44stdlife="n/a","n/a",IF(Y$3&gt;(A44stdlife+$E683),('PTRM input'!$M$428*(1+rvanilla07)^0.5)-SUM($M683:X683),('PTRM input'!$M$428*(1+rvanilla07)^0.5)/A44stdlife))</f>
        <v>0</v>
      </c>
      <c r="Z683" s="251">
        <f ca="1">IF(A44stdlife="n/a","n/a",IF(Z$3&gt;(A44stdlife+$E683),('PTRM input'!$M$428*(1+rvanilla07)^0.5)-SUM($M683:Y683),('PTRM input'!$M$428*(1+rvanilla07)^0.5)/A44stdlife))</f>
        <v>0</v>
      </c>
      <c r="AA683" s="251">
        <f ca="1">IF(A44stdlife="n/a","n/a",IF(AA$3&gt;(A44stdlife+$E683),('PTRM input'!$M$428*(1+rvanilla07)^0.5)-SUM($M683:Z683),('PTRM input'!$M$428*(1+rvanilla07)^0.5)/A44stdlife))</f>
        <v>0</v>
      </c>
      <c r="AB683" s="251">
        <f ca="1">IF(A44stdlife="n/a","n/a",IF(AB$3&gt;(A44stdlife+$E683),('PTRM input'!$M$428*(1+rvanilla07)^0.5)-SUM($M683:AA683),('PTRM input'!$M$428*(1+rvanilla07)^0.5)/A44stdlife))</f>
        <v>0</v>
      </c>
      <c r="AC683" s="251">
        <f ca="1">IF(A44stdlife="n/a","n/a",IF(AC$3&gt;(A44stdlife+$E683),('PTRM input'!$M$428*(1+rvanilla07)^0.5)-SUM($M683:AB683),('PTRM input'!$M$428*(1+rvanilla07)^0.5)/A44stdlife))</f>
        <v>0</v>
      </c>
      <c r="AD683" s="251">
        <f ca="1">IF(A44stdlife="n/a","n/a",IF(AD$3&gt;(A44stdlife+$E683),('PTRM input'!$M$428*(1+rvanilla07)^0.5)-SUM($M683:AC683),('PTRM input'!$M$428*(1+rvanilla07)^0.5)/A44stdlife))</f>
        <v>0</v>
      </c>
      <c r="AE683" s="251">
        <f ca="1">IF(A44stdlife="n/a","n/a",IF(AE$3&gt;(A44stdlife+$E683),('PTRM input'!$M$428*(1+rvanilla07)^0.5)-SUM($M683:AD683),('PTRM input'!$M$428*(1+rvanilla07)^0.5)/A44stdlife))</f>
        <v>0</v>
      </c>
      <c r="AF683" s="251">
        <f ca="1">IF(A44stdlife="n/a","n/a",IF(AF$3&gt;(A44stdlife+$E683),('PTRM input'!$M$428*(1+rvanilla07)^0.5)-SUM($M683:AE683),('PTRM input'!$M$428*(1+rvanilla07)^0.5)/A44stdlife))</f>
        <v>0</v>
      </c>
      <c r="AG683" s="251">
        <f ca="1">IF(A44stdlife="n/a","n/a",IF(AG$3&gt;(A44stdlife+$E683),('PTRM input'!$M$428*(1+rvanilla07)^0.5)-SUM($M683:AF683),('PTRM input'!$M$428*(1+rvanilla07)^0.5)/A44stdlife))</f>
        <v>0</v>
      </c>
      <c r="AH683" s="251">
        <f ca="1">IF(A44stdlife="n/a","n/a",IF(AH$3&gt;(A44stdlife+$E683),('PTRM input'!$M$428*(1+rvanilla07)^0.5)-SUM($M683:AG683),('PTRM input'!$M$428*(1+rvanilla07)^0.5)/A44stdlife))</f>
        <v>0</v>
      </c>
      <c r="AI683" s="251">
        <f ca="1">IF(A44stdlife="n/a","n/a",IF(AI$3&gt;(A44stdlife+$E683),('PTRM input'!$M$428*(1+rvanilla07)^0.5)-SUM($M683:AH683),('PTRM input'!$M$428*(1+rvanilla07)^0.5)/A44stdlife))</f>
        <v>0</v>
      </c>
      <c r="AJ683" s="251">
        <f ca="1">IF(A44stdlife="n/a","n/a",IF(AJ$3&gt;(A44stdlife+$E683),('PTRM input'!$M$428*(1+rvanilla07)^0.5)-SUM($M683:AI683),('PTRM input'!$M$428*(1+rvanilla07)^0.5)/A44stdlife))</f>
        <v>0</v>
      </c>
      <c r="AK683" s="251">
        <f ca="1">IF(A44stdlife="n/a","n/a",IF(AK$3&gt;(A44stdlife+$E683),('PTRM input'!$M$428*(1+rvanilla07)^0.5)-SUM($M683:AJ683),('PTRM input'!$M$428*(1+rvanilla07)^0.5)/A44stdlife))</f>
        <v>0</v>
      </c>
      <c r="AL683" s="251">
        <f ca="1">IF(A44stdlife="n/a","n/a",IF(AL$3&gt;(A44stdlife+$E683),('PTRM input'!$M$428*(1+rvanilla07)^0.5)-SUM($M683:AK683),('PTRM input'!$M$428*(1+rvanilla07)^0.5)/A44stdlife))</f>
        <v>0</v>
      </c>
      <c r="AM683" s="251">
        <f ca="1">IF(A44stdlife="n/a","n/a",IF(AM$3&gt;(A44stdlife+$E683),('PTRM input'!$M$428*(1+rvanilla07)^0.5)-SUM($M683:AL683),('PTRM input'!$M$428*(1+rvanilla07)^0.5)/A44stdlife))</f>
        <v>0</v>
      </c>
      <c r="AN683" s="251">
        <f ca="1">IF(A44stdlife="n/a","n/a",IF(AN$3&gt;(A44stdlife+$E683),('PTRM input'!$M$428*(1+rvanilla07)^0.5)-SUM($M683:AM683),('PTRM input'!$M$428*(1+rvanilla07)^0.5)/A44stdlife))</f>
        <v>0</v>
      </c>
      <c r="AO683" s="251">
        <f ca="1">IF(A44stdlife="n/a","n/a",IF(AO$3&gt;(A44stdlife+$E683),('PTRM input'!$M$428*(1+rvanilla07)^0.5)-SUM($M683:AN683),('PTRM input'!$M$428*(1+rvanilla07)^0.5)/A44stdlife))</f>
        <v>0</v>
      </c>
      <c r="AP683" s="251">
        <f ca="1">IF(A44stdlife="n/a","n/a",IF(AP$3&gt;(A44stdlife+$E683),('PTRM input'!$M$428*(1+rvanilla07)^0.5)-SUM($M683:AO683),('PTRM input'!$M$428*(1+rvanilla07)^0.5)/A44stdlife))</f>
        <v>0</v>
      </c>
      <c r="AQ683" s="251">
        <f ca="1">IF(A44stdlife="n/a","n/a",IF(AQ$3&gt;(A44stdlife+$E683),('PTRM input'!$M$428*(1+rvanilla07)^0.5)-SUM($M683:AP683),('PTRM input'!$M$428*(1+rvanilla07)^0.5)/A44stdlife))</f>
        <v>0</v>
      </c>
      <c r="AR683" s="251">
        <f ca="1">IF(A44stdlife="n/a","n/a",IF(AR$3&gt;(A44stdlife+$E683),('PTRM input'!$M$428*(1+rvanilla07)^0.5)-SUM($M683:AQ683),('PTRM input'!$M$428*(1+rvanilla07)^0.5)/A44stdlife))</f>
        <v>0</v>
      </c>
      <c r="AS683" s="251">
        <f ca="1">IF(A44stdlife="n/a","n/a",IF(AS$3&gt;(A44stdlife+$E683),('PTRM input'!$M$428*(1+rvanilla07)^0.5)-SUM($M683:AR683),('PTRM input'!$M$428*(1+rvanilla07)^0.5)/A44stdlife))</f>
        <v>0</v>
      </c>
      <c r="AT683" s="251">
        <f ca="1">IF(A44stdlife="n/a","n/a",IF(AT$3&gt;(A44stdlife+$E683),('PTRM input'!$M$428*(1+rvanilla07)^0.5)-SUM($M683:AS683),('PTRM input'!$M$428*(1+rvanilla07)^0.5)/A44stdlife))</f>
        <v>0</v>
      </c>
      <c r="AU683" s="251">
        <f ca="1">IF(A44stdlife="n/a","n/a",IF(AU$3&gt;(A44stdlife+$E683),('PTRM input'!$M$428*(1+rvanilla07)^0.5)-SUM($M683:AT683),('PTRM input'!$M$428*(1+rvanilla07)^0.5)/A44stdlife))</f>
        <v>0</v>
      </c>
      <c r="AV683" s="251">
        <f ca="1">IF(A44stdlife="n/a","n/a",IF(AV$3&gt;(A44stdlife+$E683),('PTRM input'!$M$428*(1+rvanilla07)^0.5)-SUM($M683:AU683),('PTRM input'!$M$428*(1+rvanilla07)^0.5)/A44stdlife))</f>
        <v>0</v>
      </c>
      <c r="AW683" s="251">
        <f ca="1">IF(A44stdlife="n/a","n/a",IF(AW$3&gt;(A44stdlife+$E683),('PTRM input'!$M$428*(1+rvanilla07)^0.5)-SUM($M683:AV683),('PTRM input'!$M$428*(1+rvanilla07)^0.5)/A44stdlife))</f>
        <v>0</v>
      </c>
      <c r="AX683" s="251">
        <f ca="1">IF(A44stdlife="n/a","n/a",IF(AX$3&gt;(A44stdlife+$E683),('PTRM input'!$M$428*(1+rvanilla07)^0.5)-SUM($M683:AW683),('PTRM input'!$M$428*(1+rvanilla07)^0.5)/A44stdlife))</f>
        <v>0</v>
      </c>
      <c r="AY683" s="251">
        <f ca="1">IF(A44stdlife="n/a","n/a",IF(AY$3&gt;(A44stdlife+$E683),('PTRM input'!$M$428*(1+rvanilla07)^0.5)-SUM($M683:AX683),('PTRM input'!$M$428*(1+rvanilla07)^0.5)/A44stdlife))</f>
        <v>0</v>
      </c>
      <c r="AZ683" s="251">
        <f ca="1">IF(A44stdlife="n/a","n/a",IF(AZ$3&gt;(A44stdlife+$E683),('PTRM input'!$M$428*(1+rvanilla07)^0.5)-SUM($M683:AY683),('PTRM input'!$M$428*(1+rvanilla07)^0.5)/A44stdlife))</f>
        <v>0</v>
      </c>
      <c r="BA683" s="251">
        <f ca="1">IF(A44stdlife="n/a","n/a",IF(BA$3&gt;(A44stdlife+$E683),('PTRM input'!$M$428*(1+rvanilla07)^0.5)-SUM($M683:AZ683),('PTRM input'!$M$428*(1+rvanilla07)^0.5)/A44stdlife))</f>
        <v>0</v>
      </c>
      <c r="BB683" s="251">
        <f ca="1">IF(A44stdlife="n/a","n/a",IF(BB$3&gt;(A44stdlife+$E683),('PTRM input'!$M$428*(1+rvanilla07)^0.5)-SUM($M683:BA683),('PTRM input'!$M$428*(1+rvanilla07)^0.5)/A44stdlife))</f>
        <v>0</v>
      </c>
      <c r="BC683" s="251">
        <f ca="1">IF(A44stdlife="n/a","n/a",IF(BC$3&gt;(A44stdlife+$E683),('PTRM input'!$M$428*(1+rvanilla07)^0.5)-SUM($M683:BB683),('PTRM input'!$M$428*(1+rvanilla07)^0.5)/A44stdlife))</f>
        <v>0</v>
      </c>
      <c r="BD683" s="251">
        <f ca="1">IF(A44stdlife="n/a","n/a",IF(BD$3&gt;(A44stdlife+$E683),('PTRM input'!$M$428*(1+rvanilla07)^0.5)-SUM($M683:BC683),('PTRM input'!$M$428*(1+rvanilla07)^0.5)/A44stdlife))</f>
        <v>0</v>
      </c>
      <c r="BE683" s="251">
        <f ca="1">IF(A44stdlife="n/a","n/a",IF(BE$3&gt;(A44stdlife+$E683),('PTRM input'!$M$428*(1+rvanilla07)^0.5)-SUM($M683:BD683),('PTRM input'!$M$428*(1+rvanilla07)^0.5)/A44stdlife))</f>
        <v>0</v>
      </c>
      <c r="BF683" s="251">
        <f ca="1">IF(A44stdlife="n/a","n/a",IF(BF$3&gt;(A44stdlife+$E683),('PTRM input'!$M$428*(1+rvanilla07)^0.5)-SUM($M683:BE683),('PTRM input'!$M$428*(1+rvanilla07)^0.5)/A44stdlife))</f>
        <v>0</v>
      </c>
      <c r="BG683" s="251">
        <f ca="1">IF(A44stdlife="n/a","n/a",IF(BG$3&gt;(A44stdlife+$E683),('PTRM input'!$M$428*(1+rvanilla07)^0.5)-SUM($M683:BF683),('PTRM input'!$M$428*(1+rvanilla07)^0.5)/A44stdlife))</f>
        <v>0</v>
      </c>
      <c r="BH683" s="251">
        <f ca="1">IF(A44stdlife="n/a","n/a",IF(BH$3&gt;(A44stdlife+$E683),('PTRM input'!$M$428*(1+rvanilla07)^0.5)-SUM($M683:BG683),('PTRM input'!$M$428*(1+rvanilla07)^0.5)/A44stdlife))</f>
        <v>0</v>
      </c>
      <c r="BI683" s="251">
        <f ca="1">IF(A44stdlife="n/a","n/a",IF(BI$3&gt;(A44stdlife+$E683),('PTRM input'!$M$428*(1+rvanilla07)^0.5)-SUM($M683:BH683),('PTRM input'!$M$428*(1+rvanilla07)^0.5)/A44stdlife))</f>
        <v>0</v>
      </c>
      <c r="BJ683" s="116"/>
      <c r="BK683" s="116"/>
      <c r="BL683" s="116"/>
      <c r="BM683" s="116"/>
    </row>
    <row r="684" spans="1:65" hidden="1" outlineLevel="2">
      <c r="A684" s="116"/>
      <c r="B684" s="19"/>
      <c r="C684" s="18"/>
      <c r="D684" s="760"/>
      <c r="E684" s="86">
        <v>8</v>
      </c>
      <c r="F684" s="259"/>
      <c r="G684" s="434"/>
      <c r="H684" s="435"/>
      <c r="I684" s="435"/>
      <c r="J684" s="435"/>
      <c r="K684" s="435"/>
      <c r="L684" s="435"/>
      <c r="M684" s="435"/>
      <c r="N684" s="619"/>
      <c r="O684" s="433">
        <f ca="1">IF(A44stdlife="n/a","n/a",IF(O$3&gt;(A44stdlife+$E684),('PTRM input'!$N$428*(1+rvanilla08)^0.5)-SUM($N684:N684),('PTRM input'!$N$428*(1+rvanilla08)^0.5)/A44stdlife))</f>
        <v>0</v>
      </c>
      <c r="P684" s="433">
        <f ca="1">IF(A44stdlife="n/a","n/a",IF(P$3&gt;(A44stdlife+$E684),('PTRM input'!$N$428*(1+rvanilla08)^0.5)-SUM($N684:O684),('PTRM input'!$N$428*(1+rvanilla08)^0.5)/A44stdlife))</f>
        <v>0</v>
      </c>
      <c r="Q684" s="433">
        <f ca="1">IF(A44stdlife="n/a","n/a",IF(Q$3&gt;(A44stdlife+$E684),('PTRM input'!$N$428*(1+rvanilla08)^0.5)-SUM($N684:P684),('PTRM input'!$N$428*(1+rvanilla08)^0.5)/A44stdlife))</f>
        <v>0</v>
      </c>
      <c r="R684" s="251">
        <f ca="1">IF(A44stdlife="n/a","n/a",IF(R$3&gt;(A44stdlife+$E684),('PTRM input'!$N$428*(1+rvanilla08)^0.5)-SUM($N684:Q684),('PTRM input'!$N$428*(1+rvanilla08)^0.5)/A44stdlife))</f>
        <v>0</v>
      </c>
      <c r="S684" s="251">
        <f ca="1">IF(A44stdlife="n/a","n/a",IF(S$3&gt;(A44stdlife+$E684),('PTRM input'!$N$428*(1+rvanilla08)^0.5)-SUM($N684:R684),('PTRM input'!$N$428*(1+rvanilla08)^0.5)/A44stdlife))</f>
        <v>0</v>
      </c>
      <c r="T684" s="251">
        <f ca="1">IF(A44stdlife="n/a","n/a",IF(T$3&gt;(A44stdlife+$E684),('PTRM input'!$N$428*(1+rvanilla08)^0.5)-SUM($N684:S684),('PTRM input'!$N$428*(1+rvanilla08)^0.5)/A44stdlife))</f>
        <v>0</v>
      </c>
      <c r="U684" s="251">
        <f ca="1">IF(A44stdlife="n/a","n/a",IF(U$3&gt;(A44stdlife+$E684),('PTRM input'!$N$428*(1+rvanilla08)^0.5)-SUM($N684:T684),('PTRM input'!$N$428*(1+rvanilla08)^0.5)/A44stdlife))</f>
        <v>0</v>
      </c>
      <c r="V684" s="251">
        <f ca="1">IF(A44stdlife="n/a","n/a",IF(V$3&gt;(A44stdlife+$E684),('PTRM input'!$N$428*(1+rvanilla08)^0.5)-SUM($N684:U684),('PTRM input'!$N$428*(1+rvanilla08)^0.5)/A44stdlife))</f>
        <v>0</v>
      </c>
      <c r="W684" s="251">
        <f ca="1">IF(A44stdlife="n/a","n/a",IF(W$3&gt;(A44stdlife+$E684),('PTRM input'!$N$428*(1+rvanilla08)^0.5)-SUM($N684:V684),('PTRM input'!$N$428*(1+rvanilla08)^0.5)/A44stdlife))</f>
        <v>0</v>
      </c>
      <c r="X684" s="251">
        <f ca="1">IF(A44stdlife="n/a","n/a",IF(X$3&gt;(A44stdlife+$E684),('PTRM input'!$N$428*(1+rvanilla08)^0.5)-SUM($N684:W684),('PTRM input'!$N$428*(1+rvanilla08)^0.5)/A44stdlife))</f>
        <v>0</v>
      </c>
      <c r="Y684" s="251">
        <f ca="1">IF(A44stdlife="n/a","n/a",IF(Y$3&gt;(A44stdlife+$E684),('PTRM input'!$N$428*(1+rvanilla08)^0.5)-SUM($N684:X684),('PTRM input'!$N$428*(1+rvanilla08)^0.5)/A44stdlife))</f>
        <v>0</v>
      </c>
      <c r="Z684" s="251">
        <f ca="1">IF(A44stdlife="n/a","n/a",IF(Z$3&gt;(A44stdlife+$E684),('PTRM input'!$N$428*(1+rvanilla08)^0.5)-SUM($N684:Y684),('PTRM input'!$N$428*(1+rvanilla08)^0.5)/A44stdlife))</f>
        <v>0</v>
      </c>
      <c r="AA684" s="251">
        <f ca="1">IF(A44stdlife="n/a","n/a",IF(AA$3&gt;(A44stdlife+$E684),('PTRM input'!$N$428*(1+rvanilla08)^0.5)-SUM($N684:Z684),('PTRM input'!$N$428*(1+rvanilla08)^0.5)/A44stdlife))</f>
        <v>0</v>
      </c>
      <c r="AB684" s="251">
        <f ca="1">IF(A44stdlife="n/a","n/a",IF(AB$3&gt;(A44stdlife+$E684),('PTRM input'!$N$428*(1+rvanilla08)^0.5)-SUM($N684:AA684),('PTRM input'!$N$428*(1+rvanilla08)^0.5)/A44stdlife))</f>
        <v>0</v>
      </c>
      <c r="AC684" s="251">
        <f ca="1">IF(A44stdlife="n/a","n/a",IF(AC$3&gt;(A44stdlife+$E684),('PTRM input'!$N$428*(1+rvanilla08)^0.5)-SUM($N684:AB684),('PTRM input'!$N$428*(1+rvanilla08)^0.5)/A44stdlife))</f>
        <v>0</v>
      </c>
      <c r="AD684" s="251">
        <f ca="1">IF(A44stdlife="n/a","n/a",IF(AD$3&gt;(A44stdlife+$E684),('PTRM input'!$N$428*(1+rvanilla08)^0.5)-SUM($N684:AC684),('PTRM input'!$N$428*(1+rvanilla08)^0.5)/A44stdlife))</f>
        <v>0</v>
      </c>
      <c r="AE684" s="251">
        <f ca="1">IF(A44stdlife="n/a","n/a",IF(AE$3&gt;(A44stdlife+$E684),('PTRM input'!$N$428*(1+rvanilla08)^0.5)-SUM($N684:AD684),('PTRM input'!$N$428*(1+rvanilla08)^0.5)/A44stdlife))</f>
        <v>0</v>
      </c>
      <c r="AF684" s="251">
        <f ca="1">IF(A44stdlife="n/a","n/a",IF(AF$3&gt;(A44stdlife+$E684),('PTRM input'!$N$428*(1+rvanilla08)^0.5)-SUM($N684:AE684),('PTRM input'!$N$428*(1+rvanilla08)^0.5)/A44stdlife))</f>
        <v>0</v>
      </c>
      <c r="AG684" s="251">
        <f ca="1">IF(A44stdlife="n/a","n/a",IF(AG$3&gt;(A44stdlife+$E684),('PTRM input'!$N$428*(1+rvanilla08)^0.5)-SUM($N684:AF684),('PTRM input'!$N$428*(1+rvanilla08)^0.5)/A44stdlife))</f>
        <v>0</v>
      </c>
      <c r="AH684" s="251">
        <f ca="1">IF(A44stdlife="n/a","n/a",IF(AH$3&gt;(A44stdlife+$E684),('PTRM input'!$N$428*(1+rvanilla08)^0.5)-SUM($N684:AG684),('PTRM input'!$N$428*(1+rvanilla08)^0.5)/A44stdlife))</f>
        <v>0</v>
      </c>
      <c r="AI684" s="251">
        <f ca="1">IF(A44stdlife="n/a","n/a",IF(AI$3&gt;(A44stdlife+$E684),('PTRM input'!$N$428*(1+rvanilla08)^0.5)-SUM($N684:AH684),('PTRM input'!$N$428*(1+rvanilla08)^0.5)/A44stdlife))</f>
        <v>0</v>
      </c>
      <c r="AJ684" s="251">
        <f ca="1">IF(A44stdlife="n/a","n/a",IF(AJ$3&gt;(A44stdlife+$E684),('PTRM input'!$N$428*(1+rvanilla08)^0.5)-SUM($N684:AI684),('PTRM input'!$N$428*(1+rvanilla08)^0.5)/A44stdlife))</f>
        <v>0</v>
      </c>
      <c r="AK684" s="251">
        <f ca="1">IF(A44stdlife="n/a","n/a",IF(AK$3&gt;(A44stdlife+$E684),('PTRM input'!$N$428*(1+rvanilla08)^0.5)-SUM($N684:AJ684),('PTRM input'!$N$428*(1+rvanilla08)^0.5)/A44stdlife))</f>
        <v>0</v>
      </c>
      <c r="AL684" s="251">
        <f ca="1">IF(A44stdlife="n/a","n/a",IF(AL$3&gt;(A44stdlife+$E684),('PTRM input'!$N$428*(1+rvanilla08)^0.5)-SUM($N684:AK684),('PTRM input'!$N$428*(1+rvanilla08)^0.5)/A44stdlife))</f>
        <v>0</v>
      </c>
      <c r="AM684" s="251">
        <f ca="1">IF(A44stdlife="n/a","n/a",IF(AM$3&gt;(A44stdlife+$E684),('PTRM input'!$N$428*(1+rvanilla08)^0.5)-SUM($N684:AL684),('PTRM input'!$N$428*(1+rvanilla08)^0.5)/A44stdlife))</f>
        <v>0</v>
      </c>
      <c r="AN684" s="251">
        <f ca="1">IF(A44stdlife="n/a","n/a",IF(AN$3&gt;(A44stdlife+$E684),('PTRM input'!$N$428*(1+rvanilla08)^0.5)-SUM($N684:AM684),('PTRM input'!$N$428*(1+rvanilla08)^0.5)/A44stdlife))</f>
        <v>0</v>
      </c>
      <c r="AO684" s="251">
        <f ca="1">IF(A44stdlife="n/a","n/a",IF(AO$3&gt;(A44stdlife+$E684),('PTRM input'!$N$428*(1+rvanilla08)^0.5)-SUM($N684:AN684),('PTRM input'!$N$428*(1+rvanilla08)^0.5)/A44stdlife))</f>
        <v>0</v>
      </c>
      <c r="AP684" s="251">
        <f ca="1">IF(A44stdlife="n/a","n/a",IF(AP$3&gt;(A44stdlife+$E684),('PTRM input'!$N$428*(1+rvanilla08)^0.5)-SUM($N684:AO684),('PTRM input'!$N$428*(1+rvanilla08)^0.5)/A44stdlife))</f>
        <v>0</v>
      </c>
      <c r="AQ684" s="251">
        <f ca="1">IF(A44stdlife="n/a","n/a",IF(AQ$3&gt;(A44stdlife+$E684),('PTRM input'!$N$428*(1+rvanilla08)^0.5)-SUM($N684:AP684),('PTRM input'!$N$428*(1+rvanilla08)^0.5)/A44stdlife))</f>
        <v>0</v>
      </c>
      <c r="AR684" s="251">
        <f ca="1">IF(A44stdlife="n/a","n/a",IF(AR$3&gt;(A44stdlife+$E684),('PTRM input'!$N$428*(1+rvanilla08)^0.5)-SUM($N684:AQ684),('PTRM input'!$N$428*(1+rvanilla08)^0.5)/A44stdlife))</f>
        <v>0</v>
      </c>
      <c r="AS684" s="251">
        <f ca="1">IF(A44stdlife="n/a","n/a",IF(AS$3&gt;(A44stdlife+$E684),('PTRM input'!$N$428*(1+rvanilla08)^0.5)-SUM($N684:AR684),('PTRM input'!$N$428*(1+rvanilla08)^0.5)/A44stdlife))</f>
        <v>0</v>
      </c>
      <c r="AT684" s="251">
        <f ca="1">IF(A44stdlife="n/a","n/a",IF(AT$3&gt;(A44stdlife+$E684),('PTRM input'!$N$428*(1+rvanilla08)^0.5)-SUM($N684:AS684),('PTRM input'!$N$428*(1+rvanilla08)^0.5)/A44stdlife))</f>
        <v>0</v>
      </c>
      <c r="AU684" s="251">
        <f ca="1">IF(A44stdlife="n/a","n/a",IF(AU$3&gt;(A44stdlife+$E684),('PTRM input'!$N$428*(1+rvanilla08)^0.5)-SUM($N684:AT684),('PTRM input'!$N$428*(1+rvanilla08)^0.5)/A44stdlife))</f>
        <v>0</v>
      </c>
      <c r="AV684" s="251">
        <f ca="1">IF(A44stdlife="n/a","n/a",IF(AV$3&gt;(A44stdlife+$E684),('PTRM input'!$N$428*(1+rvanilla08)^0.5)-SUM($N684:AU684),('PTRM input'!$N$428*(1+rvanilla08)^0.5)/A44stdlife))</f>
        <v>0</v>
      </c>
      <c r="AW684" s="251">
        <f ca="1">IF(A44stdlife="n/a","n/a",IF(AW$3&gt;(A44stdlife+$E684),('PTRM input'!$N$428*(1+rvanilla08)^0.5)-SUM($N684:AV684),('PTRM input'!$N$428*(1+rvanilla08)^0.5)/A44stdlife))</f>
        <v>0</v>
      </c>
      <c r="AX684" s="251">
        <f ca="1">IF(A44stdlife="n/a","n/a",IF(AX$3&gt;(A44stdlife+$E684),('PTRM input'!$N$428*(1+rvanilla08)^0.5)-SUM($N684:AW684),('PTRM input'!$N$428*(1+rvanilla08)^0.5)/A44stdlife))</f>
        <v>0</v>
      </c>
      <c r="AY684" s="251">
        <f ca="1">IF(A44stdlife="n/a","n/a",IF(AY$3&gt;(A44stdlife+$E684),('PTRM input'!$N$428*(1+rvanilla08)^0.5)-SUM($N684:AX684),('PTRM input'!$N$428*(1+rvanilla08)^0.5)/A44stdlife))</f>
        <v>0</v>
      </c>
      <c r="AZ684" s="251">
        <f ca="1">IF(A44stdlife="n/a","n/a",IF(AZ$3&gt;(A44stdlife+$E684),('PTRM input'!$N$428*(1+rvanilla08)^0.5)-SUM($N684:AY684),('PTRM input'!$N$428*(1+rvanilla08)^0.5)/A44stdlife))</f>
        <v>0</v>
      </c>
      <c r="BA684" s="251">
        <f ca="1">IF(A44stdlife="n/a","n/a",IF(BA$3&gt;(A44stdlife+$E684),('PTRM input'!$N$428*(1+rvanilla08)^0.5)-SUM($N684:AZ684),('PTRM input'!$N$428*(1+rvanilla08)^0.5)/A44stdlife))</f>
        <v>0</v>
      </c>
      <c r="BB684" s="251">
        <f ca="1">IF(A44stdlife="n/a","n/a",IF(BB$3&gt;(A44stdlife+$E684),('PTRM input'!$N$428*(1+rvanilla08)^0.5)-SUM($N684:BA684),('PTRM input'!$N$428*(1+rvanilla08)^0.5)/A44stdlife))</f>
        <v>0</v>
      </c>
      <c r="BC684" s="251">
        <f ca="1">IF(A44stdlife="n/a","n/a",IF(BC$3&gt;(A44stdlife+$E684),('PTRM input'!$N$428*(1+rvanilla08)^0.5)-SUM($N684:BB684),('PTRM input'!$N$428*(1+rvanilla08)^0.5)/A44stdlife))</f>
        <v>0</v>
      </c>
      <c r="BD684" s="251">
        <f ca="1">IF(A44stdlife="n/a","n/a",IF(BD$3&gt;(A44stdlife+$E684),('PTRM input'!$N$428*(1+rvanilla08)^0.5)-SUM($N684:BC684),('PTRM input'!$N$428*(1+rvanilla08)^0.5)/A44stdlife))</f>
        <v>0</v>
      </c>
      <c r="BE684" s="251">
        <f ca="1">IF(A44stdlife="n/a","n/a",IF(BE$3&gt;(A44stdlife+$E684),('PTRM input'!$N$428*(1+rvanilla08)^0.5)-SUM($N684:BD684),('PTRM input'!$N$428*(1+rvanilla08)^0.5)/A44stdlife))</f>
        <v>0</v>
      </c>
      <c r="BF684" s="251">
        <f ca="1">IF(A44stdlife="n/a","n/a",IF(BF$3&gt;(A44stdlife+$E684),('PTRM input'!$N$428*(1+rvanilla08)^0.5)-SUM($N684:BE684),('PTRM input'!$N$428*(1+rvanilla08)^0.5)/A44stdlife))</f>
        <v>0</v>
      </c>
      <c r="BG684" s="251">
        <f ca="1">IF(A44stdlife="n/a","n/a",IF(BG$3&gt;(A44stdlife+$E684),('PTRM input'!$N$428*(1+rvanilla08)^0.5)-SUM($N684:BF684),('PTRM input'!$N$428*(1+rvanilla08)^0.5)/A44stdlife))</f>
        <v>0</v>
      </c>
      <c r="BH684" s="251">
        <f ca="1">IF(A44stdlife="n/a","n/a",IF(BH$3&gt;(A44stdlife+$E684),('PTRM input'!$N$428*(1+rvanilla08)^0.5)-SUM($N684:BG684),('PTRM input'!$N$428*(1+rvanilla08)^0.5)/A44stdlife))</f>
        <v>0</v>
      </c>
      <c r="BI684" s="251">
        <f ca="1">IF(A44stdlife="n/a","n/a",IF(BI$3&gt;(A44stdlife+$E684),('PTRM input'!$N$428*(1+rvanilla08)^0.5)-SUM($N684:BH684),('PTRM input'!$N$428*(1+rvanilla08)^0.5)/A44stdlife))</f>
        <v>0</v>
      </c>
      <c r="BJ684" s="116"/>
      <c r="BK684" s="116"/>
      <c r="BL684" s="116"/>
      <c r="BM684" s="116"/>
    </row>
    <row r="685" spans="1:65" hidden="1" outlineLevel="2">
      <c r="A685" s="116"/>
      <c r="B685" s="19"/>
      <c r="C685" s="18"/>
      <c r="D685" s="760"/>
      <c r="E685" s="86">
        <v>9</v>
      </c>
      <c r="F685" s="259"/>
      <c r="G685" s="434"/>
      <c r="H685" s="435"/>
      <c r="I685" s="435"/>
      <c r="J685" s="435"/>
      <c r="K685" s="435"/>
      <c r="L685" s="435"/>
      <c r="M685" s="435"/>
      <c r="N685" s="435"/>
      <c r="O685" s="619"/>
      <c r="P685" s="433">
        <f ca="1">IF(A44stdlife="n/a","n/a",IF(P$3&gt;(A44stdlife+$E685),('PTRM input'!$O$428*(1+rvanilla09)^0.5)-SUM($O685:O685),('PTRM input'!$O$428*(1+rvanilla09)^0.5)/A44stdlife))</f>
        <v>0</v>
      </c>
      <c r="Q685" s="433">
        <f ca="1">IF(A44stdlife="n/a","n/a",IF(Q$3&gt;(A44stdlife+$E685),('PTRM input'!$O$428*(1+rvanilla09)^0.5)-SUM($O685:P685),('PTRM input'!$O$428*(1+rvanilla09)^0.5)/A44stdlife))</f>
        <v>0</v>
      </c>
      <c r="R685" s="251">
        <f ca="1">IF(A44stdlife="n/a","n/a",IF(R$3&gt;(A44stdlife+$E685),('PTRM input'!$O$428*(1+rvanilla09)^0.5)-SUM($O685:Q685),('PTRM input'!$O$428*(1+rvanilla09)^0.5)/A44stdlife))</f>
        <v>0</v>
      </c>
      <c r="S685" s="251">
        <f ca="1">IF(A44stdlife="n/a","n/a",IF(S$3&gt;(A44stdlife+$E685),('PTRM input'!$O$428*(1+rvanilla09)^0.5)-SUM($O685:R685),('PTRM input'!$O$428*(1+rvanilla09)^0.5)/A44stdlife))</f>
        <v>0</v>
      </c>
      <c r="T685" s="251">
        <f ca="1">IF(A44stdlife="n/a","n/a",IF(T$3&gt;(A44stdlife+$E685),('PTRM input'!$O$428*(1+rvanilla09)^0.5)-SUM($O685:S685),('PTRM input'!$O$428*(1+rvanilla09)^0.5)/A44stdlife))</f>
        <v>0</v>
      </c>
      <c r="U685" s="251">
        <f ca="1">IF(A44stdlife="n/a","n/a",IF(U$3&gt;(A44stdlife+$E685),('PTRM input'!$O$428*(1+rvanilla09)^0.5)-SUM($O685:T685),('PTRM input'!$O$428*(1+rvanilla09)^0.5)/A44stdlife))</f>
        <v>0</v>
      </c>
      <c r="V685" s="251">
        <f ca="1">IF(A44stdlife="n/a","n/a",IF(V$3&gt;(A44stdlife+$E685),('PTRM input'!$O$428*(1+rvanilla09)^0.5)-SUM($O685:U685),('PTRM input'!$O$428*(1+rvanilla09)^0.5)/A44stdlife))</f>
        <v>0</v>
      </c>
      <c r="W685" s="251">
        <f ca="1">IF(A44stdlife="n/a","n/a",IF(W$3&gt;(A44stdlife+$E685),('PTRM input'!$O$428*(1+rvanilla09)^0.5)-SUM($O685:V685),('PTRM input'!$O$428*(1+rvanilla09)^0.5)/A44stdlife))</f>
        <v>0</v>
      </c>
      <c r="X685" s="251">
        <f ca="1">IF(A44stdlife="n/a","n/a",IF(X$3&gt;(A44stdlife+$E685),('PTRM input'!$O$428*(1+rvanilla09)^0.5)-SUM($O685:W685),('PTRM input'!$O$428*(1+rvanilla09)^0.5)/A44stdlife))</f>
        <v>0</v>
      </c>
      <c r="Y685" s="251">
        <f ca="1">IF(A44stdlife="n/a","n/a",IF(Y$3&gt;(A44stdlife+$E685),('PTRM input'!$O$428*(1+rvanilla09)^0.5)-SUM($O685:X685),('PTRM input'!$O$428*(1+rvanilla09)^0.5)/A44stdlife))</f>
        <v>0</v>
      </c>
      <c r="Z685" s="251">
        <f ca="1">IF(A44stdlife="n/a","n/a",IF(Z$3&gt;(A44stdlife+$E685),('PTRM input'!$O$428*(1+rvanilla09)^0.5)-SUM($O685:Y685),('PTRM input'!$O$428*(1+rvanilla09)^0.5)/A44stdlife))</f>
        <v>0</v>
      </c>
      <c r="AA685" s="251">
        <f ca="1">IF(A44stdlife="n/a","n/a",IF(AA$3&gt;(A44stdlife+$E685),('PTRM input'!$O$428*(1+rvanilla09)^0.5)-SUM($O685:Z685),('PTRM input'!$O$428*(1+rvanilla09)^0.5)/A44stdlife))</f>
        <v>0</v>
      </c>
      <c r="AB685" s="251">
        <f ca="1">IF(A44stdlife="n/a","n/a",IF(AB$3&gt;(A44stdlife+$E685),('PTRM input'!$O$428*(1+rvanilla09)^0.5)-SUM($O685:AA685),('PTRM input'!$O$428*(1+rvanilla09)^0.5)/A44stdlife))</f>
        <v>0</v>
      </c>
      <c r="AC685" s="251">
        <f ca="1">IF(A44stdlife="n/a","n/a",IF(AC$3&gt;(A44stdlife+$E685),('PTRM input'!$O$428*(1+rvanilla09)^0.5)-SUM($O685:AB685),('PTRM input'!$O$428*(1+rvanilla09)^0.5)/A44stdlife))</f>
        <v>0</v>
      </c>
      <c r="AD685" s="251">
        <f ca="1">IF(A44stdlife="n/a","n/a",IF(AD$3&gt;(A44stdlife+$E685),('PTRM input'!$O$428*(1+rvanilla09)^0.5)-SUM($O685:AC685),('PTRM input'!$O$428*(1+rvanilla09)^0.5)/A44stdlife))</f>
        <v>0</v>
      </c>
      <c r="AE685" s="251">
        <f ca="1">IF(A44stdlife="n/a","n/a",IF(AE$3&gt;(A44stdlife+$E685),('PTRM input'!$O$428*(1+rvanilla09)^0.5)-SUM($O685:AD685),('PTRM input'!$O$428*(1+rvanilla09)^0.5)/A44stdlife))</f>
        <v>0</v>
      </c>
      <c r="AF685" s="251">
        <f ca="1">IF(A44stdlife="n/a","n/a",IF(AF$3&gt;(A44stdlife+$E685),('PTRM input'!$O$428*(1+rvanilla09)^0.5)-SUM($O685:AE685),('PTRM input'!$O$428*(1+rvanilla09)^0.5)/A44stdlife))</f>
        <v>0</v>
      </c>
      <c r="AG685" s="251">
        <f ca="1">IF(A44stdlife="n/a","n/a",IF(AG$3&gt;(A44stdlife+$E685),('PTRM input'!$O$428*(1+rvanilla09)^0.5)-SUM($O685:AF685),('PTRM input'!$O$428*(1+rvanilla09)^0.5)/A44stdlife))</f>
        <v>0</v>
      </c>
      <c r="AH685" s="251">
        <f ca="1">IF(A44stdlife="n/a","n/a",IF(AH$3&gt;(A44stdlife+$E685),('PTRM input'!$O$428*(1+rvanilla09)^0.5)-SUM($O685:AG685),('PTRM input'!$O$428*(1+rvanilla09)^0.5)/A44stdlife))</f>
        <v>0</v>
      </c>
      <c r="AI685" s="251">
        <f ca="1">IF(A44stdlife="n/a","n/a",IF(AI$3&gt;(A44stdlife+$E685),('PTRM input'!$O$428*(1+rvanilla09)^0.5)-SUM($O685:AH685),('PTRM input'!$O$428*(1+rvanilla09)^0.5)/A44stdlife))</f>
        <v>0</v>
      </c>
      <c r="AJ685" s="251">
        <f ca="1">IF(A44stdlife="n/a","n/a",IF(AJ$3&gt;(A44stdlife+$E685),('PTRM input'!$O$428*(1+rvanilla09)^0.5)-SUM($O685:AI685),('PTRM input'!$O$428*(1+rvanilla09)^0.5)/A44stdlife))</f>
        <v>0</v>
      </c>
      <c r="AK685" s="251">
        <f ca="1">IF(A44stdlife="n/a","n/a",IF(AK$3&gt;(A44stdlife+$E685),('PTRM input'!$O$428*(1+rvanilla09)^0.5)-SUM($O685:AJ685),('PTRM input'!$O$428*(1+rvanilla09)^0.5)/A44stdlife))</f>
        <v>0</v>
      </c>
      <c r="AL685" s="251">
        <f ca="1">IF(A44stdlife="n/a","n/a",IF(AL$3&gt;(A44stdlife+$E685),('PTRM input'!$O$428*(1+rvanilla09)^0.5)-SUM($O685:AK685),('PTRM input'!$O$428*(1+rvanilla09)^0.5)/A44stdlife))</f>
        <v>0</v>
      </c>
      <c r="AM685" s="251">
        <f ca="1">IF(A44stdlife="n/a","n/a",IF(AM$3&gt;(A44stdlife+$E685),('PTRM input'!$O$428*(1+rvanilla09)^0.5)-SUM($O685:AL685),('PTRM input'!$O$428*(1+rvanilla09)^0.5)/A44stdlife))</f>
        <v>0</v>
      </c>
      <c r="AN685" s="251">
        <f ca="1">IF(A44stdlife="n/a","n/a",IF(AN$3&gt;(A44stdlife+$E685),('PTRM input'!$O$428*(1+rvanilla09)^0.5)-SUM($O685:AM685),('PTRM input'!$O$428*(1+rvanilla09)^0.5)/A44stdlife))</f>
        <v>0</v>
      </c>
      <c r="AO685" s="251">
        <f ca="1">IF(A44stdlife="n/a","n/a",IF(AO$3&gt;(A44stdlife+$E685),('PTRM input'!$O$428*(1+rvanilla09)^0.5)-SUM($O685:AN685),('PTRM input'!$O$428*(1+rvanilla09)^0.5)/A44stdlife))</f>
        <v>0</v>
      </c>
      <c r="AP685" s="251">
        <f ca="1">IF(A44stdlife="n/a","n/a",IF(AP$3&gt;(A44stdlife+$E685),('PTRM input'!$O$428*(1+rvanilla09)^0.5)-SUM($O685:AO685),('PTRM input'!$O$428*(1+rvanilla09)^0.5)/A44stdlife))</f>
        <v>0</v>
      </c>
      <c r="AQ685" s="251">
        <f ca="1">IF(A44stdlife="n/a","n/a",IF(AQ$3&gt;(A44stdlife+$E685),('PTRM input'!$O$428*(1+rvanilla09)^0.5)-SUM($O685:AP685),('PTRM input'!$O$428*(1+rvanilla09)^0.5)/A44stdlife))</f>
        <v>0</v>
      </c>
      <c r="AR685" s="251">
        <f ca="1">IF(A44stdlife="n/a","n/a",IF(AR$3&gt;(A44stdlife+$E685),('PTRM input'!$O$428*(1+rvanilla09)^0.5)-SUM($O685:AQ685),('PTRM input'!$O$428*(1+rvanilla09)^0.5)/A44stdlife))</f>
        <v>0</v>
      </c>
      <c r="AS685" s="251">
        <f ca="1">IF(A44stdlife="n/a","n/a",IF(AS$3&gt;(A44stdlife+$E685),('PTRM input'!$O$428*(1+rvanilla09)^0.5)-SUM($O685:AR685),('PTRM input'!$O$428*(1+rvanilla09)^0.5)/A44stdlife))</f>
        <v>0</v>
      </c>
      <c r="AT685" s="251">
        <f ca="1">IF(A44stdlife="n/a","n/a",IF(AT$3&gt;(A44stdlife+$E685),('PTRM input'!$O$428*(1+rvanilla09)^0.5)-SUM($O685:AS685),('PTRM input'!$O$428*(1+rvanilla09)^0.5)/A44stdlife))</f>
        <v>0</v>
      </c>
      <c r="AU685" s="251">
        <f ca="1">IF(A44stdlife="n/a","n/a",IF(AU$3&gt;(A44stdlife+$E685),('PTRM input'!$O$428*(1+rvanilla09)^0.5)-SUM($O685:AT685),('PTRM input'!$O$428*(1+rvanilla09)^0.5)/A44stdlife))</f>
        <v>0</v>
      </c>
      <c r="AV685" s="251">
        <f ca="1">IF(A44stdlife="n/a","n/a",IF(AV$3&gt;(A44stdlife+$E685),('PTRM input'!$O$428*(1+rvanilla09)^0.5)-SUM($O685:AU685),('PTRM input'!$O$428*(1+rvanilla09)^0.5)/A44stdlife))</f>
        <v>0</v>
      </c>
      <c r="AW685" s="251">
        <f ca="1">IF(A44stdlife="n/a","n/a",IF(AW$3&gt;(A44stdlife+$E685),('PTRM input'!$O$428*(1+rvanilla09)^0.5)-SUM($O685:AV685),('PTRM input'!$O$428*(1+rvanilla09)^0.5)/A44stdlife))</f>
        <v>0</v>
      </c>
      <c r="AX685" s="251">
        <f ca="1">IF(A44stdlife="n/a","n/a",IF(AX$3&gt;(A44stdlife+$E685),('PTRM input'!$O$428*(1+rvanilla09)^0.5)-SUM($O685:AW685),('PTRM input'!$O$428*(1+rvanilla09)^0.5)/A44stdlife))</f>
        <v>0</v>
      </c>
      <c r="AY685" s="251">
        <f ca="1">IF(A44stdlife="n/a","n/a",IF(AY$3&gt;(A44stdlife+$E685),('PTRM input'!$O$428*(1+rvanilla09)^0.5)-SUM($O685:AX685),('PTRM input'!$O$428*(1+rvanilla09)^0.5)/A44stdlife))</f>
        <v>0</v>
      </c>
      <c r="AZ685" s="251">
        <f ca="1">IF(A44stdlife="n/a","n/a",IF(AZ$3&gt;(A44stdlife+$E685),('PTRM input'!$O$428*(1+rvanilla09)^0.5)-SUM($O685:AY685),('PTRM input'!$O$428*(1+rvanilla09)^0.5)/A44stdlife))</f>
        <v>0</v>
      </c>
      <c r="BA685" s="251">
        <f ca="1">IF(A44stdlife="n/a","n/a",IF(BA$3&gt;(A44stdlife+$E685),('PTRM input'!$O$428*(1+rvanilla09)^0.5)-SUM($O685:AZ685),('PTRM input'!$O$428*(1+rvanilla09)^0.5)/A44stdlife))</f>
        <v>0</v>
      </c>
      <c r="BB685" s="251">
        <f ca="1">IF(A44stdlife="n/a","n/a",IF(BB$3&gt;(A44stdlife+$E685),('PTRM input'!$O$428*(1+rvanilla09)^0.5)-SUM($O685:BA685),('PTRM input'!$O$428*(1+rvanilla09)^0.5)/A44stdlife))</f>
        <v>0</v>
      </c>
      <c r="BC685" s="251">
        <f ca="1">IF(A44stdlife="n/a","n/a",IF(BC$3&gt;(A44stdlife+$E685),('PTRM input'!$O$428*(1+rvanilla09)^0.5)-SUM($O685:BB685),('PTRM input'!$O$428*(1+rvanilla09)^0.5)/A44stdlife))</f>
        <v>0</v>
      </c>
      <c r="BD685" s="251">
        <f ca="1">IF(A44stdlife="n/a","n/a",IF(BD$3&gt;(A44stdlife+$E685),('PTRM input'!$O$428*(1+rvanilla09)^0.5)-SUM($O685:BC685),('PTRM input'!$O$428*(1+rvanilla09)^0.5)/A44stdlife))</f>
        <v>0</v>
      </c>
      <c r="BE685" s="251">
        <f ca="1">IF(A44stdlife="n/a","n/a",IF(BE$3&gt;(A44stdlife+$E685),('PTRM input'!$O$428*(1+rvanilla09)^0.5)-SUM($O685:BD685),('PTRM input'!$O$428*(1+rvanilla09)^0.5)/A44stdlife))</f>
        <v>0</v>
      </c>
      <c r="BF685" s="251">
        <f ca="1">IF(A44stdlife="n/a","n/a",IF(BF$3&gt;(A44stdlife+$E685),('PTRM input'!$O$428*(1+rvanilla09)^0.5)-SUM($O685:BE685),('PTRM input'!$O$428*(1+rvanilla09)^0.5)/A44stdlife))</f>
        <v>0</v>
      </c>
      <c r="BG685" s="251">
        <f ca="1">IF(A44stdlife="n/a","n/a",IF(BG$3&gt;(A44stdlife+$E685),('PTRM input'!$O$428*(1+rvanilla09)^0.5)-SUM($O685:BF685),('PTRM input'!$O$428*(1+rvanilla09)^0.5)/A44stdlife))</f>
        <v>0</v>
      </c>
      <c r="BH685" s="251">
        <f ca="1">IF(A44stdlife="n/a","n/a",IF(BH$3&gt;(A44stdlife+$E685),('PTRM input'!$O$428*(1+rvanilla09)^0.5)-SUM($O685:BG685),('PTRM input'!$O$428*(1+rvanilla09)^0.5)/A44stdlife))</f>
        <v>0</v>
      </c>
      <c r="BI685" s="251">
        <f ca="1">IF(A44stdlife="n/a","n/a",IF(BI$3&gt;(A44stdlife+$E685),('PTRM input'!$O$428*(1+rvanilla09)^0.5)-SUM($O685:BH685),('PTRM input'!$O$428*(1+rvanilla09)^0.5)/A44stdlife))</f>
        <v>0</v>
      </c>
      <c r="BJ685" s="116"/>
      <c r="BK685" s="116"/>
      <c r="BL685" s="116"/>
      <c r="BM685" s="116"/>
    </row>
    <row r="686" spans="1:65" hidden="1" outlineLevel="2">
      <c r="A686" s="116"/>
      <c r="B686" s="19"/>
      <c r="C686" s="18"/>
      <c r="D686" s="760"/>
      <c r="E686" s="87">
        <v>10</v>
      </c>
      <c r="F686" s="259"/>
      <c r="G686" s="434"/>
      <c r="H686" s="435"/>
      <c r="I686" s="435"/>
      <c r="J686" s="435"/>
      <c r="K686" s="435"/>
      <c r="L686" s="435"/>
      <c r="M686" s="435"/>
      <c r="N686" s="435"/>
      <c r="O686" s="435"/>
      <c r="P686" s="619"/>
      <c r="Q686" s="433">
        <f ca="1">IF(A44stdlife="n/a","n/a",IF(Q$3&gt;(A44stdlife+$E686),('PTRM input'!$P$428*(1+rvanilla10)^0.5)-SUM($P686:P686),('PTRM input'!$P$428*(1+rvanilla10)^0.5)/A44stdlife))</f>
        <v>0</v>
      </c>
      <c r="R686" s="251">
        <f ca="1">IF(A44stdlife="n/a","n/a",IF(R$3&gt;(A44stdlife+$E686),('PTRM input'!$P$428*(1+rvanilla10)^0.5)-SUM($P686:Q686),('PTRM input'!$P$428*(1+rvanilla10)^0.5)/A44stdlife))</f>
        <v>0</v>
      </c>
      <c r="S686" s="251">
        <f ca="1">IF(A44stdlife="n/a","n/a",IF(S$3&gt;(A44stdlife+$E686),('PTRM input'!$P$428*(1+rvanilla10)^0.5)-SUM($P686:R686),('PTRM input'!$P$428*(1+rvanilla10)^0.5)/A44stdlife))</f>
        <v>0</v>
      </c>
      <c r="T686" s="251">
        <f ca="1">IF(A44stdlife="n/a","n/a",IF(T$3&gt;(A44stdlife+$E686),('PTRM input'!$P$428*(1+rvanilla10)^0.5)-SUM($P686:S686),('PTRM input'!$P$428*(1+rvanilla10)^0.5)/A44stdlife))</f>
        <v>0</v>
      </c>
      <c r="U686" s="251">
        <f ca="1">IF(A44stdlife="n/a","n/a",IF(U$3&gt;(A44stdlife+$E686),('PTRM input'!$P$428*(1+rvanilla10)^0.5)-SUM($P686:T686),('PTRM input'!$P$428*(1+rvanilla10)^0.5)/A44stdlife))</f>
        <v>0</v>
      </c>
      <c r="V686" s="251">
        <f ca="1">IF(A44stdlife="n/a","n/a",IF(V$3&gt;(A44stdlife+$E686),('PTRM input'!$P$428*(1+rvanilla10)^0.5)-SUM($P686:U686),('PTRM input'!$P$428*(1+rvanilla10)^0.5)/A44stdlife))</f>
        <v>0</v>
      </c>
      <c r="W686" s="251">
        <f ca="1">IF(A44stdlife="n/a","n/a",IF(W$3&gt;(A44stdlife+$E686),('PTRM input'!$P$428*(1+rvanilla10)^0.5)-SUM($P686:V686),('PTRM input'!$P$428*(1+rvanilla10)^0.5)/A44stdlife))</f>
        <v>0</v>
      </c>
      <c r="X686" s="251">
        <f ca="1">IF(A44stdlife="n/a","n/a",IF(X$3&gt;(A44stdlife+$E686),('PTRM input'!$P$428*(1+rvanilla10)^0.5)-SUM($P686:W686),('PTRM input'!$P$428*(1+rvanilla10)^0.5)/A44stdlife))</f>
        <v>0</v>
      </c>
      <c r="Y686" s="251">
        <f ca="1">IF(A44stdlife="n/a","n/a",IF(Y$3&gt;(A44stdlife+$E686),('PTRM input'!$P$428*(1+rvanilla10)^0.5)-SUM($P686:X686),('PTRM input'!$P$428*(1+rvanilla10)^0.5)/A44stdlife))</f>
        <v>0</v>
      </c>
      <c r="Z686" s="251">
        <f ca="1">IF(A44stdlife="n/a","n/a",IF(Z$3&gt;(A44stdlife+$E686),('PTRM input'!$P$428*(1+rvanilla10)^0.5)-SUM($P686:Y686),('PTRM input'!$P$428*(1+rvanilla10)^0.5)/A44stdlife))</f>
        <v>0</v>
      </c>
      <c r="AA686" s="251">
        <f ca="1">IF(A44stdlife="n/a","n/a",IF(AA$3&gt;(A44stdlife+$E686),('PTRM input'!$P$428*(1+rvanilla10)^0.5)-SUM($P686:Z686),('PTRM input'!$P$428*(1+rvanilla10)^0.5)/A44stdlife))</f>
        <v>0</v>
      </c>
      <c r="AB686" s="251">
        <f ca="1">IF(A44stdlife="n/a","n/a",IF(AB$3&gt;(A44stdlife+$E686),('PTRM input'!$P$428*(1+rvanilla10)^0.5)-SUM($P686:AA686),('PTRM input'!$P$428*(1+rvanilla10)^0.5)/A44stdlife))</f>
        <v>0</v>
      </c>
      <c r="AC686" s="251">
        <f ca="1">IF(A44stdlife="n/a","n/a",IF(AC$3&gt;(A44stdlife+$E686),('PTRM input'!$P$428*(1+rvanilla10)^0.5)-SUM($P686:AB686),('PTRM input'!$P$428*(1+rvanilla10)^0.5)/A44stdlife))</f>
        <v>0</v>
      </c>
      <c r="AD686" s="251">
        <f ca="1">IF(A44stdlife="n/a","n/a",IF(AD$3&gt;(A44stdlife+$E686),('PTRM input'!$P$428*(1+rvanilla10)^0.5)-SUM($P686:AC686),('PTRM input'!$P$428*(1+rvanilla10)^0.5)/A44stdlife))</f>
        <v>0</v>
      </c>
      <c r="AE686" s="251">
        <f ca="1">IF(A44stdlife="n/a","n/a",IF(AE$3&gt;(A44stdlife+$E686),('PTRM input'!$P$428*(1+rvanilla10)^0.5)-SUM($P686:AD686),('PTRM input'!$P$428*(1+rvanilla10)^0.5)/A44stdlife))</f>
        <v>0</v>
      </c>
      <c r="AF686" s="251">
        <f ca="1">IF(A44stdlife="n/a","n/a",IF(AF$3&gt;(A44stdlife+$E686),('PTRM input'!$P$428*(1+rvanilla10)^0.5)-SUM($P686:AE686),('PTRM input'!$P$428*(1+rvanilla10)^0.5)/A44stdlife))</f>
        <v>0</v>
      </c>
      <c r="AG686" s="251">
        <f ca="1">IF(A44stdlife="n/a","n/a",IF(AG$3&gt;(A44stdlife+$E686),('PTRM input'!$P$428*(1+rvanilla10)^0.5)-SUM($P686:AF686),('PTRM input'!$P$428*(1+rvanilla10)^0.5)/A44stdlife))</f>
        <v>0</v>
      </c>
      <c r="AH686" s="251">
        <f ca="1">IF(A44stdlife="n/a","n/a",IF(AH$3&gt;(A44stdlife+$E686),('PTRM input'!$P$428*(1+rvanilla10)^0.5)-SUM($P686:AG686),('PTRM input'!$P$428*(1+rvanilla10)^0.5)/A44stdlife))</f>
        <v>0</v>
      </c>
      <c r="AI686" s="251">
        <f ca="1">IF(A44stdlife="n/a","n/a",IF(AI$3&gt;(A44stdlife+$E686),('PTRM input'!$P$428*(1+rvanilla10)^0.5)-SUM($P686:AH686),('PTRM input'!$P$428*(1+rvanilla10)^0.5)/A44stdlife))</f>
        <v>0</v>
      </c>
      <c r="AJ686" s="251">
        <f ca="1">IF(A44stdlife="n/a","n/a",IF(AJ$3&gt;(A44stdlife+$E686),('PTRM input'!$P$428*(1+rvanilla10)^0.5)-SUM($P686:AI686),('PTRM input'!$P$428*(1+rvanilla10)^0.5)/A44stdlife))</f>
        <v>0</v>
      </c>
      <c r="AK686" s="251">
        <f ca="1">IF(A44stdlife="n/a","n/a",IF(AK$3&gt;(A44stdlife+$E686),('PTRM input'!$P$428*(1+rvanilla10)^0.5)-SUM($P686:AJ686),('PTRM input'!$P$428*(1+rvanilla10)^0.5)/A44stdlife))</f>
        <v>0</v>
      </c>
      <c r="AL686" s="251">
        <f ca="1">IF(A44stdlife="n/a","n/a",IF(AL$3&gt;(A44stdlife+$E686),('PTRM input'!$P$428*(1+rvanilla10)^0.5)-SUM($P686:AK686),('PTRM input'!$P$428*(1+rvanilla10)^0.5)/A44stdlife))</f>
        <v>0</v>
      </c>
      <c r="AM686" s="251">
        <f ca="1">IF(A44stdlife="n/a","n/a",IF(AM$3&gt;(A44stdlife+$E686),('PTRM input'!$P$428*(1+rvanilla10)^0.5)-SUM($P686:AL686),('PTRM input'!$P$428*(1+rvanilla10)^0.5)/A44stdlife))</f>
        <v>0</v>
      </c>
      <c r="AN686" s="251">
        <f ca="1">IF(A44stdlife="n/a","n/a",IF(AN$3&gt;(A44stdlife+$E686),('PTRM input'!$P$428*(1+rvanilla10)^0.5)-SUM($P686:AM686),('PTRM input'!$P$428*(1+rvanilla10)^0.5)/A44stdlife))</f>
        <v>0</v>
      </c>
      <c r="AO686" s="251">
        <f ca="1">IF(A44stdlife="n/a","n/a",IF(AO$3&gt;(A44stdlife+$E686),('PTRM input'!$P$428*(1+rvanilla10)^0.5)-SUM($P686:AN686),('PTRM input'!$P$428*(1+rvanilla10)^0.5)/A44stdlife))</f>
        <v>0</v>
      </c>
      <c r="AP686" s="251">
        <f ca="1">IF(A44stdlife="n/a","n/a",IF(AP$3&gt;(A44stdlife+$E686),('PTRM input'!$P$428*(1+rvanilla10)^0.5)-SUM($P686:AO686),('PTRM input'!$P$428*(1+rvanilla10)^0.5)/A44stdlife))</f>
        <v>0</v>
      </c>
      <c r="AQ686" s="251">
        <f ca="1">IF(A44stdlife="n/a","n/a",IF(AQ$3&gt;(A44stdlife+$E686),('PTRM input'!$P$428*(1+rvanilla10)^0.5)-SUM($P686:AP686),('PTRM input'!$P$428*(1+rvanilla10)^0.5)/A44stdlife))</f>
        <v>0</v>
      </c>
      <c r="AR686" s="251">
        <f ca="1">IF(A44stdlife="n/a","n/a",IF(AR$3&gt;(A44stdlife+$E686),('PTRM input'!$P$428*(1+rvanilla10)^0.5)-SUM($P686:AQ686),('PTRM input'!$P$428*(1+rvanilla10)^0.5)/A44stdlife))</f>
        <v>0</v>
      </c>
      <c r="AS686" s="251">
        <f ca="1">IF(A44stdlife="n/a","n/a",IF(AS$3&gt;(A44stdlife+$E686),('PTRM input'!$P$428*(1+rvanilla10)^0.5)-SUM($P686:AR686),('PTRM input'!$P$428*(1+rvanilla10)^0.5)/A44stdlife))</f>
        <v>0</v>
      </c>
      <c r="AT686" s="251">
        <f ca="1">IF(A44stdlife="n/a","n/a",IF(AT$3&gt;(A44stdlife+$E686),('PTRM input'!$P$428*(1+rvanilla10)^0.5)-SUM($P686:AS686),('PTRM input'!$P$428*(1+rvanilla10)^0.5)/A44stdlife))</f>
        <v>0</v>
      </c>
      <c r="AU686" s="251">
        <f ca="1">IF(A44stdlife="n/a","n/a",IF(AU$3&gt;(A44stdlife+$E686),('PTRM input'!$P$428*(1+rvanilla10)^0.5)-SUM($P686:AT686),('PTRM input'!$P$428*(1+rvanilla10)^0.5)/A44stdlife))</f>
        <v>0</v>
      </c>
      <c r="AV686" s="251">
        <f ca="1">IF(A44stdlife="n/a","n/a",IF(AV$3&gt;(A44stdlife+$E686),('PTRM input'!$P$428*(1+rvanilla10)^0.5)-SUM($P686:AU686),('PTRM input'!$P$428*(1+rvanilla10)^0.5)/A44stdlife))</f>
        <v>0</v>
      </c>
      <c r="AW686" s="251">
        <f ca="1">IF(A44stdlife="n/a","n/a",IF(AW$3&gt;(A44stdlife+$E686),('PTRM input'!$P$428*(1+rvanilla10)^0.5)-SUM($P686:AV686),('PTRM input'!$P$428*(1+rvanilla10)^0.5)/A44stdlife))</f>
        <v>0</v>
      </c>
      <c r="AX686" s="251">
        <f ca="1">IF(A44stdlife="n/a","n/a",IF(AX$3&gt;(A44stdlife+$E686),('PTRM input'!$P$428*(1+rvanilla10)^0.5)-SUM($P686:AW686),('PTRM input'!$P$428*(1+rvanilla10)^0.5)/A44stdlife))</f>
        <v>0</v>
      </c>
      <c r="AY686" s="251">
        <f ca="1">IF(A44stdlife="n/a","n/a",IF(AY$3&gt;(A44stdlife+$E686),('PTRM input'!$P$428*(1+rvanilla10)^0.5)-SUM($P686:AX686),('PTRM input'!$P$428*(1+rvanilla10)^0.5)/A44stdlife))</f>
        <v>0</v>
      </c>
      <c r="AZ686" s="251">
        <f ca="1">IF(A44stdlife="n/a","n/a",IF(AZ$3&gt;(A44stdlife+$E686),('PTRM input'!$P$428*(1+rvanilla10)^0.5)-SUM($P686:AY686),('PTRM input'!$P$428*(1+rvanilla10)^0.5)/A44stdlife))</f>
        <v>0</v>
      </c>
      <c r="BA686" s="251">
        <f ca="1">IF(A44stdlife="n/a","n/a",IF(BA$3&gt;(A44stdlife+$E686),('PTRM input'!$P$428*(1+rvanilla10)^0.5)-SUM($P686:AZ686),('PTRM input'!$P$428*(1+rvanilla10)^0.5)/A44stdlife))</f>
        <v>0</v>
      </c>
      <c r="BB686" s="251">
        <f ca="1">IF(A44stdlife="n/a","n/a",IF(BB$3&gt;(A44stdlife+$E686),('PTRM input'!$P$428*(1+rvanilla10)^0.5)-SUM($P686:BA686),('PTRM input'!$P$428*(1+rvanilla10)^0.5)/A44stdlife))</f>
        <v>0</v>
      </c>
      <c r="BC686" s="251">
        <f ca="1">IF(A44stdlife="n/a","n/a",IF(BC$3&gt;(A44stdlife+$E686),('PTRM input'!$P$428*(1+rvanilla10)^0.5)-SUM($P686:BB686),('PTRM input'!$P$428*(1+rvanilla10)^0.5)/A44stdlife))</f>
        <v>0</v>
      </c>
      <c r="BD686" s="251">
        <f ca="1">IF(A44stdlife="n/a","n/a",IF(BD$3&gt;(A44stdlife+$E686),('PTRM input'!$P$428*(1+rvanilla10)^0.5)-SUM($P686:BC686),('PTRM input'!$P$428*(1+rvanilla10)^0.5)/A44stdlife))</f>
        <v>0</v>
      </c>
      <c r="BE686" s="251">
        <f ca="1">IF(A44stdlife="n/a","n/a",IF(BE$3&gt;(A44stdlife+$E686),('PTRM input'!$P$428*(1+rvanilla10)^0.5)-SUM($P686:BD686),('PTRM input'!$P$428*(1+rvanilla10)^0.5)/A44stdlife))</f>
        <v>0</v>
      </c>
      <c r="BF686" s="251">
        <f ca="1">IF(A44stdlife="n/a","n/a",IF(BF$3&gt;(A44stdlife+$E686),('PTRM input'!$P$428*(1+rvanilla10)^0.5)-SUM($P686:BE686),('PTRM input'!$P$428*(1+rvanilla10)^0.5)/A44stdlife))</f>
        <v>0</v>
      </c>
      <c r="BG686" s="251">
        <f ca="1">IF(A44stdlife="n/a","n/a",IF(BG$3&gt;(A44stdlife+$E686),('PTRM input'!$P$428*(1+rvanilla10)^0.5)-SUM($P686:BF686),('PTRM input'!$P$428*(1+rvanilla10)^0.5)/A44stdlife))</f>
        <v>0</v>
      </c>
      <c r="BH686" s="251">
        <f ca="1">IF(A44stdlife="n/a","n/a",IF(BH$3&gt;(A44stdlife+$E686),('PTRM input'!$P$428*(1+rvanilla10)^0.5)-SUM($P686:BG686),('PTRM input'!$P$428*(1+rvanilla10)^0.5)/A44stdlife))</f>
        <v>0</v>
      </c>
      <c r="BI686" s="251">
        <f ca="1">IF(A44stdlife="n/a","n/a",IF(BI$3&gt;(A44stdlife+$E686),('PTRM input'!$P$428*(1+rvanilla10)^0.5)-SUM($P686:BH686),('PTRM input'!$P$428*(1+rvanilla10)^0.5)/A44stdlife))</f>
        <v>0</v>
      </c>
      <c r="BJ686" s="116"/>
      <c r="BK686" s="116"/>
      <c r="BL686" s="116"/>
      <c r="BM686" s="116"/>
    </row>
    <row r="687" spans="1:65" hidden="1" outlineLevel="1" collapsed="1">
      <c r="A687" s="116"/>
      <c r="B687" s="9"/>
      <c r="C687" s="19">
        <f>Asset44</f>
        <v>0</v>
      </c>
      <c r="D687" s="9"/>
      <c r="E687" s="9"/>
      <c r="F687" s="260"/>
      <c r="G687" s="261">
        <f>SUM(G675:G686)</f>
        <v>0</v>
      </c>
      <c r="H687" s="261">
        <f t="shared" ref="H687:K687" ca="1" si="172">SUM(H675:H686)</f>
        <v>0</v>
      </c>
      <c r="I687" s="261">
        <f t="shared" ca="1" si="172"/>
        <v>0</v>
      </c>
      <c r="J687" s="261">
        <f t="shared" ca="1" si="172"/>
        <v>0</v>
      </c>
      <c r="K687" s="261">
        <f t="shared" ca="1" si="172"/>
        <v>0</v>
      </c>
      <c r="L687" s="261">
        <f t="shared" ref="L687:BI687" ca="1" si="173">SUM(L675:L686)</f>
        <v>0</v>
      </c>
      <c r="M687" s="261">
        <f t="shared" ca="1" si="173"/>
        <v>0</v>
      </c>
      <c r="N687" s="261">
        <f t="shared" ca="1" si="173"/>
        <v>0</v>
      </c>
      <c r="O687" s="261">
        <f t="shared" ca="1" si="173"/>
        <v>0</v>
      </c>
      <c r="P687" s="261">
        <f t="shared" ca="1" si="173"/>
        <v>0</v>
      </c>
      <c r="Q687" s="261">
        <f t="shared" ca="1" si="173"/>
        <v>0</v>
      </c>
      <c r="R687" s="371">
        <f t="shared" ca="1" si="173"/>
        <v>0</v>
      </c>
      <c r="S687" s="371">
        <f t="shared" ca="1" si="173"/>
        <v>0</v>
      </c>
      <c r="T687" s="371">
        <f t="shared" ca="1" si="173"/>
        <v>0</v>
      </c>
      <c r="U687" s="371">
        <f t="shared" ca="1" si="173"/>
        <v>0</v>
      </c>
      <c r="V687" s="371">
        <f t="shared" ca="1" si="173"/>
        <v>0</v>
      </c>
      <c r="W687" s="371">
        <f t="shared" ca="1" si="173"/>
        <v>0</v>
      </c>
      <c r="X687" s="371">
        <f t="shared" ca="1" si="173"/>
        <v>0</v>
      </c>
      <c r="Y687" s="371">
        <f t="shared" ca="1" si="173"/>
        <v>0</v>
      </c>
      <c r="Z687" s="371">
        <f t="shared" ca="1" si="173"/>
        <v>0</v>
      </c>
      <c r="AA687" s="371">
        <f t="shared" ca="1" si="173"/>
        <v>0</v>
      </c>
      <c r="AB687" s="371">
        <f t="shared" ca="1" si="173"/>
        <v>0</v>
      </c>
      <c r="AC687" s="371">
        <f t="shared" ca="1" si="173"/>
        <v>0</v>
      </c>
      <c r="AD687" s="371">
        <f t="shared" ca="1" si="173"/>
        <v>0</v>
      </c>
      <c r="AE687" s="371">
        <f t="shared" ca="1" si="173"/>
        <v>0</v>
      </c>
      <c r="AF687" s="371">
        <f t="shared" ca="1" si="173"/>
        <v>0</v>
      </c>
      <c r="AG687" s="371">
        <f t="shared" ca="1" si="173"/>
        <v>0</v>
      </c>
      <c r="AH687" s="371">
        <f t="shared" ca="1" si="173"/>
        <v>0</v>
      </c>
      <c r="AI687" s="371">
        <f t="shared" ca="1" si="173"/>
        <v>0</v>
      </c>
      <c r="AJ687" s="371">
        <f t="shared" ca="1" si="173"/>
        <v>0</v>
      </c>
      <c r="AK687" s="371">
        <f t="shared" ca="1" si="173"/>
        <v>0</v>
      </c>
      <c r="AL687" s="371">
        <f t="shared" ca="1" si="173"/>
        <v>0</v>
      </c>
      <c r="AM687" s="371">
        <f t="shared" ca="1" si="173"/>
        <v>0</v>
      </c>
      <c r="AN687" s="371">
        <f t="shared" ca="1" si="173"/>
        <v>0</v>
      </c>
      <c r="AO687" s="371">
        <f t="shared" ca="1" si="173"/>
        <v>0</v>
      </c>
      <c r="AP687" s="371">
        <f t="shared" ca="1" si="173"/>
        <v>0</v>
      </c>
      <c r="AQ687" s="371">
        <f t="shared" ca="1" si="173"/>
        <v>0</v>
      </c>
      <c r="AR687" s="371">
        <f t="shared" ca="1" si="173"/>
        <v>0</v>
      </c>
      <c r="AS687" s="371">
        <f t="shared" ca="1" si="173"/>
        <v>0</v>
      </c>
      <c r="AT687" s="371">
        <f t="shared" ca="1" si="173"/>
        <v>0</v>
      </c>
      <c r="AU687" s="371">
        <f t="shared" ca="1" si="173"/>
        <v>0</v>
      </c>
      <c r="AV687" s="371">
        <f t="shared" ca="1" si="173"/>
        <v>0</v>
      </c>
      <c r="AW687" s="371">
        <f t="shared" ca="1" si="173"/>
        <v>0</v>
      </c>
      <c r="AX687" s="371">
        <f t="shared" ca="1" si="173"/>
        <v>0</v>
      </c>
      <c r="AY687" s="371">
        <f t="shared" ca="1" si="173"/>
        <v>0</v>
      </c>
      <c r="AZ687" s="371">
        <f t="shared" ca="1" si="173"/>
        <v>0</v>
      </c>
      <c r="BA687" s="371">
        <f t="shared" ca="1" si="173"/>
        <v>0</v>
      </c>
      <c r="BB687" s="371">
        <f t="shared" ca="1" si="173"/>
        <v>0</v>
      </c>
      <c r="BC687" s="371">
        <f t="shared" ca="1" si="173"/>
        <v>0</v>
      </c>
      <c r="BD687" s="371">
        <f t="shared" ca="1" si="173"/>
        <v>0</v>
      </c>
      <c r="BE687" s="371">
        <f t="shared" ca="1" si="173"/>
        <v>0</v>
      </c>
      <c r="BF687" s="371">
        <f t="shared" ca="1" si="173"/>
        <v>0</v>
      </c>
      <c r="BG687" s="371">
        <f t="shared" ca="1" si="173"/>
        <v>0</v>
      </c>
      <c r="BH687" s="371">
        <f t="shared" ca="1" si="173"/>
        <v>0</v>
      </c>
      <c r="BI687" s="371">
        <f t="shared" ca="1" si="173"/>
        <v>0</v>
      </c>
      <c r="BJ687" s="116"/>
      <c r="BK687" s="116"/>
      <c r="BL687" s="116"/>
      <c r="BM687" s="116"/>
    </row>
    <row r="688" spans="1:65" hidden="1" outlineLevel="2">
      <c r="A688" s="116"/>
      <c r="B688" s="106">
        <f>C700</f>
        <v>0</v>
      </c>
      <c r="C688" s="614"/>
      <c r="D688" s="615" t="s">
        <v>236</v>
      </c>
      <c r="E688" s="614"/>
      <c r="F688" s="616"/>
      <c r="G688" s="617">
        <f>IF(('PTRM input'!$E$515='PTRM input'!$G$514),IF(G$3&gt;A45remlife,A45acvalue-SUM(F688:$F688),IF(A45remlife="N/A","n/a",A45acvalue/A45remlife)),'PTRM input'!G$564)</f>
        <v>0</v>
      </c>
      <c r="H688" s="617">
        <f>IF(('PTRM input'!$E$515='PTRM input'!$G$514),IF(H$3&gt;A45remlife,A45acvalue-SUM($F688:G688),IF(A45remlife="N/A","n/a",A45acvalue/A45remlife)),'PTRM input'!H$564)</f>
        <v>0</v>
      </c>
      <c r="I688" s="617">
        <f>IF(('PTRM input'!$E$515='PTRM input'!$G$514),IF(I$3&gt;A45remlife,A45acvalue-SUM($F688:H688),IF(A45remlife="N/A","n/a",A45acvalue/A45remlife)),'PTRM input'!I$564)</f>
        <v>0</v>
      </c>
      <c r="J688" s="617">
        <f>IF(('PTRM input'!$E$515='PTRM input'!$G$514),IF(J$3&gt;A45remlife,A45acvalue-SUM($F688:I688),IF(A45remlife="N/A","n/a",A45acvalue/A45remlife)),'PTRM input'!J$564)</f>
        <v>0</v>
      </c>
      <c r="K688" s="617">
        <f>IF(('PTRM input'!$E$515='PTRM input'!$G$514),IF(K$3&gt;A45remlife,A45acvalue-SUM($F688:J688),IF(A45remlife="N/A","n/a",A45acvalue/A45remlife)),'PTRM input'!K$564)</f>
        <v>0</v>
      </c>
      <c r="L688" s="617">
        <f>IF(('PTRM input'!$E$515='PTRM input'!$G$514),IF(L$3&gt;A45remlife,A45acvalue-SUM($F688:K688),IF(A45remlife="N/A","n/a",A45acvalue/A45remlife)),'PTRM input'!L$564)</f>
        <v>0</v>
      </c>
      <c r="M688" s="617">
        <f>IF(('PTRM input'!$E$515='PTRM input'!$G$514),IF(M$3&gt;A45remlife,A45acvalue-SUM($F688:L688),IF(A45remlife="N/A","n/a",A45acvalue/A45remlife)),'PTRM input'!M$564)</f>
        <v>0</v>
      </c>
      <c r="N688" s="617">
        <f>IF(('PTRM input'!$E$515='PTRM input'!$G$514),IF(N$3&gt;A45remlife,A45acvalue-SUM($F688:M688),IF(A45remlife="N/A","n/a",A45acvalue/A45remlife)),'PTRM input'!N$564)</f>
        <v>0</v>
      </c>
      <c r="O688" s="617">
        <f>IF(('PTRM input'!$E$515='PTRM input'!$G$514),IF(O$3&gt;A45remlife,A45acvalue-SUM($F688:N688),IF(A45remlife="N/A","n/a",A45acvalue/A45remlife)),'PTRM input'!O$564)</f>
        <v>0</v>
      </c>
      <c r="P688" s="617">
        <f>IF(('PTRM input'!$E$515='PTRM input'!$G$514),IF(P$3&gt;A45remlife,A45acvalue-SUM($F688:O688),IF(A45remlife="N/A","n/a",A45acvalue/A45remlife)),'PTRM input'!P$564)</f>
        <v>0</v>
      </c>
      <c r="Q688" s="617">
        <f>IF(('PTRM input'!$E$515='PTRM input'!$G$514),IF(Q$3&gt;A45remlife,A45acvalue-SUM($F688:P688),IF(A45remlife="N/A","n/a",A45acvalue/A45remlife)),'PTRM input'!Q$564)</f>
        <v>0</v>
      </c>
      <c r="R688" s="617">
        <f>IF(('PTRM input'!$E$515='PTRM input'!$G$514),IF(R$3&gt;A45remlife,A45acvalue-SUM($F688:Q688),IF(A45remlife="N/A","n/a",A45acvalue/A45remlife)),'PTRM input'!R$564)</f>
        <v>0</v>
      </c>
      <c r="S688" s="617">
        <f>IF(('PTRM input'!$E$515='PTRM input'!$G$514),IF(S$3&gt;A45remlife,A45acvalue-SUM($F688:R688),IF(A45remlife="N/A","n/a",A45acvalue/A45remlife)),'PTRM input'!S$564)</f>
        <v>0</v>
      </c>
      <c r="T688" s="617">
        <f>IF(('PTRM input'!$E$515='PTRM input'!$G$514),IF(T$3&gt;A45remlife,A45acvalue-SUM($F688:S688),IF(A45remlife="N/A","n/a",A45acvalue/A45remlife)),'PTRM input'!T$564)</f>
        <v>0</v>
      </c>
      <c r="U688" s="617">
        <f>IF(('PTRM input'!$E$515='PTRM input'!$G$514),IF(U$3&gt;A45remlife,A45acvalue-SUM($F688:T688),IF(A45remlife="N/A","n/a",A45acvalue/A45remlife)),'PTRM input'!U$564)</f>
        <v>0</v>
      </c>
      <c r="V688" s="617">
        <f>IF(('PTRM input'!$E$515='PTRM input'!$G$514),IF(V$3&gt;A45remlife,A45acvalue-SUM($F688:U688),IF(A45remlife="N/A","n/a",A45acvalue/A45remlife)),'PTRM input'!V$564)</f>
        <v>0</v>
      </c>
      <c r="W688" s="617">
        <f>IF(('PTRM input'!$E$515='PTRM input'!$G$514),IF(W$3&gt;A45remlife,A45acvalue-SUM($F688:V688),IF(A45remlife="N/A","n/a",A45acvalue/A45remlife)),'PTRM input'!W$564)</f>
        <v>0</v>
      </c>
      <c r="X688" s="617">
        <f>IF(('PTRM input'!$E$515='PTRM input'!$G$514),IF(X$3&gt;A45remlife,A45acvalue-SUM($F688:W688),IF(A45remlife="N/A","n/a",A45acvalue/A45remlife)),'PTRM input'!X$564)</f>
        <v>0</v>
      </c>
      <c r="Y688" s="617">
        <f>IF(('PTRM input'!$E$515='PTRM input'!$G$514),IF(Y$3&gt;A45remlife,A45acvalue-SUM($F688:X688),IF(A45remlife="N/A","n/a",A45acvalue/A45remlife)),'PTRM input'!Y$564)</f>
        <v>0</v>
      </c>
      <c r="Z688" s="617">
        <f>IF(('PTRM input'!$E$515='PTRM input'!$G$514),IF(Z$3&gt;A45remlife,A45acvalue-SUM($F688:Y688),IF(A45remlife="N/A","n/a",A45acvalue/A45remlife)),'PTRM input'!Z$564)</f>
        <v>0</v>
      </c>
      <c r="AA688" s="617">
        <f>IF(('PTRM input'!$E$515='PTRM input'!$G$514),IF(AA$3&gt;A45remlife,A45acvalue-SUM($F688:Z688),IF(A45remlife="N/A","n/a",A45acvalue/A45remlife)),'PTRM input'!AA$564)</f>
        <v>0</v>
      </c>
      <c r="AB688" s="617">
        <f>IF(('PTRM input'!$E$515='PTRM input'!$G$514),IF(AB$3&gt;A45remlife,A45acvalue-SUM($F688:AA688),IF(A45remlife="N/A","n/a",A45acvalue/A45remlife)),'PTRM input'!AB$564)</f>
        <v>0</v>
      </c>
      <c r="AC688" s="617">
        <f>IF(('PTRM input'!$E$515='PTRM input'!$G$514),IF(AC$3&gt;A45remlife,A45acvalue-SUM($F688:AB688),IF(A45remlife="N/A","n/a",A45acvalue/A45remlife)),'PTRM input'!AC$564)</f>
        <v>0</v>
      </c>
      <c r="AD688" s="617">
        <f>IF(('PTRM input'!$E$515='PTRM input'!$G$514),IF(AD$3&gt;A45remlife,A45acvalue-SUM($F688:AC688),IF(A45remlife="N/A","n/a",A45acvalue/A45remlife)),'PTRM input'!AD$564)</f>
        <v>0</v>
      </c>
      <c r="AE688" s="617">
        <f>IF(('PTRM input'!$E$515='PTRM input'!$G$514),IF(AE$3&gt;A45remlife,A45acvalue-SUM($F688:AD688),IF(A45remlife="N/A","n/a",A45acvalue/A45remlife)),'PTRM input'!AE$564)</f>
        <v>0</v>
      </c>
      <c r="AF688" s="617">
        <f>IF(('PTRM input'!$E$515='PTRM input'!$G$514),IF(AF$3&gt;A45remlife,A45acvalue-SUM($F688:AE688),IF(A45remlife="N/A","n/a",A45acvalue/A45remlife)),'PTRM input'!AF$564)</f>
        <v>0</v>
      </c>
      <c r="AG688" s="617">
        <f>IF(('PTRM input'!$E$515='PTRM input'!$G$514),IF(AG$3&gt;A45remlife,A45acvalue-SUM($F688:AF688),IF(A45remlife="N/A","n/a",A45acvalue/A45remlife)),'PTRM input'!AG$564)</f>
        <v>0</v>
      </c>
      <c r="AH688" s="617">
        <f>IF(('PTRM input'!$E$515='PTRM input'!$G$514),IF(AH$3&gt;A45remlife,A45acvalue-SUM($F688:AG688),IF(A45remlife="N/A","n/a",A45acvalue/A45remlife)),'PTRM input'!AH$564)</f>
        <v>0</v>
      </c>
      <c r="AI688" s="617">
        <f>IF(('PTRM input'!$E$515='PTRM input'!$G$514),IF(AI$3&gt;A45remlife,A45acvalue-SUM($F688:AH688),IF(A45remlife="N/A","n/a",A45acvalue/A45remlife)),'PTRM input'!AI$564)</f>
        <v>0</v>
      </c>
      <c r="AJ688" s="617">
        <f>IF(('PTRM input'!$E$515='PTRM input'!$G$514),IF(AJ$3&gt;A45remlife,A45acvalue-SUM($F688:AI688),IF(A45remlife="N/A","n/a",A45acvalue/A45remlife)),'PTRM input'!AJ$564)</f>
        <v>0</v>
      </c>
      <c r="AK688" s="617">
        <f>IF(('PTRM input'!$E$515='PTRM input'!$G$514),IF(AK$3&gt;A45remlife,A45acvalue-SUM($F688:AJ688),IF(A45remlife="N/A","n/a",A45acvalue/A45remlife)),'PTRM input'!AK$564)</f>
        <v>0</v>
      </c>
      <c r="AL688" s="617">
        <f>IF(('PTRM input'!$E$515='PTRM input'!$G$514),IF(AL$3&gt;A45remlife,A45acvalue-SUM($F688:AK688),IF(A45remlife="N/A","n/a",A45acvalue/A45remlife)),'PTRM input'!AL$564)</f>
        <v>0</v>
      </c>
      <c r="AM688" s="617">
        <f>IF(('PTRM input'!$E$515='PTRM input'!$G$514),IF(AM$3&gt;A45remlife,A45acvalue-SUM($F688:AL688),IF(A45remlife="N/A","n/a",A45acvalue/A45remlife)),'PTRM input'!AM$564)</f>
        <v>0</v>
      </c>
      <c r="AN688" s="617">
        <f>IF(('PTRM input'!$E$515='PTRM input'!$G$514),IF(AN$3&gt;A45remlife,A45acvalue-SUM($F688:AM688),IF(A45remlife="N/A","n/a",A45acvalue/A45remlife)),'PTRM input'!AN$564)</f>
        <v>0</v>
      </c>
      <c r="AO688" s="617">
        <f>IF(('PTRM input'!$E$515='PTRM input'!$G$514),IF(AO$3&gt;A45remlife,A45acvalue-SUM($F688:AN688),IF(A45remlife="N/A","n/a",A45acvalue/A45remlife)),'PTRM input'!AO$564)</f>
        <v>0</v>
      </c>
      <c r="AP688" s="617">
        <f>IF(('PTRM input'!$E$515='PTRM input'!$G$514),IF(AP$3&gt;A45remlife,A45acvalue-SUM($F688:AO688),IF(A45remlife="N/A","n/a",A45acvalue/A45remlife)),'PTRM input'!AP$564)</f>
        <v>0</v>
      </c>
      <c r="AQ688" s="617">
        <f>IF(('PTRM input'!$E$515='PTRM input'!$G$514),IF(AQ$3&gt;A45remlife,A45acvalue-SUM($F688:AP688),IF(A45remlife="N/A","n/a",A45acvalue/A45remlife)),'PTRM input'!AQ$564)</f>
        <v>0</v>
      </c>
      <c r="AR688" s="617">
        <f>IF(('PTRM input'!$E$515='PTRM input'!$G$514),IF(AR$3&gt;A45remlife,A45acvalue-SUM($F688:AQ688),IF(A45remlife="N/A","n/a",A45acvalue/A45remlife)),'PTRM input'!AR$564)</f>
        <v>0</v>
      </c>
      <c r="AS688" s="617">
        <f>IF(('PTRM input'!$E$515='PTRM input'!$G$514),IF(AS$3&gt;A45remlife,A45acvalue-SUM($F688:AR688),IF(A45remlife="N/A","n/a",A45acvalue/A45remlife)),'PTRM input'!AS$564)</f>
        <v>0</v>
      </c>
      <c r="AT688" s="617">
        <f>IF(('PTRM input'!$E$515='PTRM input'!$G$514),IF(AT$3&gt;A45remlife,A45acvalue-SUM($F688:AS688),IF(A45remlife="N/A","n/a",A45acvalue/A45remlife)),'PTRM input'!AT$564)</f>
        <v>0</v>
      </c>
      <c r="AU688" s="617">
        <f>IF(('PTRM input'!$E$515='PTRM input'!$G$514),IF(AU$3&gt;A45remlife,A45acvalue-SUM($F688:AT688),IF(A45remlife="N/A","n/a",A45acvalue/A45remlife)),'PTRM input'!AU$564)</f>
        <v>0</v>
      </c>
      <c r="AV688" s="617">
        <f>IF(('PTRM input'!$E$515='PTRM input'!$G$514),IF(AV$3&gt;A45remlife,A45acvalue-SUM($F688:AU688),IF(A45remlife="N/A","n/a",A45acvalue/A45remlife)),'PTRM input'!AV$564)</f>
        <v>0</v>
      </c>
      <c r="AW688" s="617">
        <f>IF(('PTRM input'!$E$515='PTRM input'!$G$514),IF(AW$3&gt;A45remlife,A45acvalue-SUM($F688:AV688),IF(A45remlife="N/A","n/a",A45acvalue/A45remlife)),'PTRM input'!AW$564)</f>
        <v>0</v>
      </c>
      <c r="AX688" s="617">
        <f>IF(('PTRM input'!$E$515='PTRM input'!$G$514),IF(AX$3&gt;A45remlife,A45acvalue-SUM($F688:AW688),IF(A45remlife="N/A","n/a",A45acvalue/A45remlife)),'PTRM input'!AX$564)</f>
        <v>0</v>
      </c>
      <c r="AY688" s="617">
        <f>IF(('PTRM input'!$E$515='PTRM input'!$G$514),IF(AY$3&gt;A45remlife,A45acvalue-SUM($F688:AX688),IF(A45remlife="N/A","n/a",A45acvalue/A45remlife)),'PTRM input'!AY$564)</f>
        <v>0</v>
      </c>
      <c r="AZ688" s="617">
        <f>IF(('PTRM input'!$E$515='PTRM input'!$G$514),IF(AZ$3&gt;A45remlife,A45acvalue-SUM($F688:AY688),IF(A45remlife="N/A","n/a",A45acvalue/A45remlife)),'PTRM input'!AZ$564)</f>
        <v>0</v>
      </c>
      <c r="BA688" s="617">
        <f>IF(('PTRM input'!$E$515='PTRM input'!$G$514),IF(BA$3&gt;A45remlife,A45acvalue-SUM($F688:AZ688),IF(A45remlife="N/A","n/a",A45acvalue/A45remlife)),'PTRM input'!BA$564)</f>
        <v>0</v>
      </c>
      <c r="BB688" s="617">
        <f>IF(('PTRM input'!$E$515='PTRM input'!$G$514),IF(BB$3&gt;A45remlife,A45acvalue-SUM($F688:BA688),IF(A45remlife="N/A","n/a",A45acvalue/A45remlife)),'PTRM input'!BB$564)</f>
        <v>0</v>
      </c>
      <c r="BC688" s="617">
        <f>IF(('PTRM input'!$E$515='PTRM input'!$G$514),IF(BC$3&gt;A45remlife,A45acvalue-SUM($F688:BB688),IF(A45remlife="N/A","n/a",A45acvalue/A45remlife)),'PTRM input'!BC$564)</f>
        <v>0</v>
      </c>
      <c r="BD688" s="617">
        <f>IF(('PTRM input'!$E$515='PTRM input'!$G$514),IF(BD$3&gt;A45remlife,A45acvalue-SUM($F688:BC688),IF(A45remlife="N/A","n/a",A45acvalue/A45remlife)),'PTRM input'!BD$564)</f>
        <v>0</v>
      </c>
      <c r="BE688" s="617">
        <f>IF(('PTRM input'!$E$515='PTRM input'!$G$514),IF(BE$3&gt;A45remlife,A45acvalue-SUM($F688:BD688),IF(A45remlife="N/A","n/a",A45acvalue/A45remlife)),'PTRM input'!BE$564)</f>
        <v>0</v>
      </c>
      <c r="BF688" s="617">
        <f>IF(('PTRM input'!$E$515='PTRM input'!$G$514),IF(BF$3&gt;A45remlife,A45acvalue-SUM($F688:BE688),IF(A45remlife="N/A","n/a",A45acvalue/A45remlife)),'PTRM input'!BF$564)</f>
        <v>0</v>
      </c>
      <c r="BG688" s="617">
        <f>IF(('PTRM input'!$E$515='PTRM input'!$G$514),IF(BG$3&gt;A45remlife,A45acvalue-SUM($F688:BF688),IF(A45remlife="N/A","n/a",A45acvalue/A45remlife)),'PTRM input'!BG$564)</f>
        <v>0</v>
      </c>
      <c r="BH688" s="617">
        <f>IF(('PTRM input'!$E$515='PTRM input'!$G$514),IF(BH$3&gt;A45remlife,A45acvalue-SUM($F688:BG688),IF(A45remlife="N/A","n/a",A45acvalue/A45remlife)),'PTRM input'!BH$564)</f>
        <v>0</v>
      </c>
      <c r="BI688" s="617">
        <f>IF(('PTRM input'!$E$515='PTRM input'!$G$514),IF(BI$3&gt;A45remlife,A45acvalue-SUM($F688:BH688),IF(A45remlife="N/A","n/a",A45acvalue/A45remlife)),'PTRM input'!BI$564)</f>
        <v>0</v>
      </c>
      <c r="BJ688" s="116"/>
      <c r="BK688" s="116"/>
      <c r="BL688" s="116"/>
      <c r="BM688" s="116"/>
    </row>
    <row r="689" spans="1:65" ht="12.75" hidden="1" customHeight="1" outlineLevel="2">
      <c r="A689" s="116"/>
      <c r="B689" s="19"/>
      <c r="C689" s="18"/>
      <c r="D689" s="760" t="s">
        <v>237</v>
      </c>
      <c r="E689" s="86">
        <v>0</v>
      </c>
      <c r="F689" s="259"/>
      <c r="G689" s="433"/>
      <c r="H689" s="433"/>
      <c r="I689" s="433"/>
      <c r="J689" s="433"/>
      <c r="K689" s="433"/>
      <c r="L689" s="433"/>
      <c r="M689" s="433"/>
      <c r="N689" s="433"/>
      <c r="O689" s="433"/>
      <c r="P689" s="433"/>
      <c r="Q689" s="433"/>
      <c r="R689" s="251"/>
      <c r="S689" s="251"/>
      <c r="T689" s="251"/>
      <c r="U689" s="251"/>
      <c r="V689" s="251"/>
      <c r="W689" s="251"/>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c r="AT689" s="251"/>
      <c r="AU689" s="251"/>
      <c r="AV689" s="251"/>
      <c r="AW689" s="251"/>
      <c r="AX689" s="251"/>
      <c r="AY689" s="251"/>
      <c r="AZ689" s="251"/>
      <c r="BA689" s="251"/>
      <c r="BB689" s="251"/>
      <c r="BC689" s="251"/>
      <c r="BD689" s="251"/>
      <c r="BE689" s="251"/>
      <c r="BF689" s="251"/>
      <c r="BG689" s="251"/>
      <c r="BH689" s="251"/>
      <c r="BI689" s="251"/>
      <c r="BJ689" s="116"/>
      <c r="BK689" s="116"/>
      <c r="BL689" s="116"/>
      <c r="BM689" s="116"/>
    </row>
    <row r="690" spans="1:65" hidden="1" outlineLevel="2">
      <c r="A690" s="116"/>
      <c r="B690" s="19"/>
      <c r="C690" s="18"/>
      <c r="D690" s="760"/>
      <c r="E690" s="86">
        <v>1</v>
      </c>
      <c r="F690" s="259"/>
      <c r="G690" s="618"/>
      <c r="H690" s="433">
        <f ca="1">IF(A45stdlife="n/a","n/a",IF(H$3&gt;(A45stdlife+$E690),('PTRM input'!$G$429*(1+rvanilla01)^0.5)-SUM(G690:$G690),('PTRM input'!$G$429*(1+rvanilla01)^0.5)/A45stdlife))</f>
        <v>0</v>
      </c>
      <c r="I690" s="433">
        <f ca="1">IF(A45stdlife="n/a","n/a",IF(I$3&gt;(A45stdlife+$E690),('PTRM input'!$G$429*(1+rvanilla01)^0.5)-SUM($G690:H690),('PTRM input'!$G$429*(1+rvanilla01)^0.5)/A45stdlife))</f>
        <v>0</v>
      </c>
      <c r="J690" s="433">
        <f ca="1">IF(A45stdlife="n/a","n/a",IF(J$3&gt;(A45stdlife+$E690),('PTRM input'!$G$429*(1+rvanilla01)^0.5)-SUM($G690:I690),('PTRM input'!$G$429*(1+rvanilla01)^0.5)/A45stdlife))</f>
        <v>0</v>
      </c>
      <c r="K690" s="433">
        <f ca="1">IF(A45stdlife="n/a","n/a",IF(K$3&gt;(A45stdlife+$E690),('PTRM input'!$G$429*(1+rvanilla01)^0.5)-SUM($G690:J690),('PTRM input'!$G$429*(1+rvanilla01)^0.5)/A45stdlife))</f>
        <v>0</v>
      </c>
      <c r="L690" s="433">
        <f ca="1">IF(A45stdlife="n/a","n/a",IF(L$3&gt;(A45stdlife+$E690),('PTRM input'!$G$429*(1+rvanilla01)^0.5)-SUM($G690:K690),('PTRM input'!$G$429*(1+rvanilla01)^0.5)/A45stdlife))</f>
        <v>0</v>
      </c>
      <c r="M690" s="433">
        <f ca="1">IF(A45stdlife="n/a","n/a",IF(M$3&gt;(A45stdlife+$E690),('PTRM input'!$G$429*(1+rvanilla01)^0.5)-SUM($G690:L690),('PTRM input'!$G$429*(1+rvanilla01)^0.5)/A45stdlife))</f>
        <v>0</v>
      </c>
      <c r="N690" s="433">
        <f ca="1">IF(A45stdlife="n/a","n/a",IF(N$3&gt;(A45stdlife+$E690),('PTRM input'!$G$429*(1+rvanilla01)^0.5)-SUM($G690:M690),('PTRM input'!$G$429*(1+rvanilla01)^0.5)/A45stdlife))</f>
        <v>0</v>
      </c>
      <c r="O690" s="433">
        <f ca="1">IF(A45stdlife="n/a","n/a",IF(O$3&gt;(A45stdlife+$E690),('PTRM input'!$G$429*(1+rvanilla01)^0.5)-SUM($G690:N690),('PTRM input'!$G$429*(1+rvanilla01)^0.5)/A45stdlife))</f>
        <v>0</v>
      </c>
      <c r="P690" s="433">
        <f ca="1">IF(A45stdlife="n/a","n/a",IF(P$3&gt;(A45stdlife+$E690),('PTRM input'!$G$429*(1+rvanilla01)^0.5)-SUM($G690:O690),('PTRM input'!$G$429*(1+rvanilla01)^0.5)/A45stdlife))</f>
        <v>0</v>
      </c>
      <c r="Q690" s="433">
        <f ca="1">IF(A45stdlife="n/a","n/a",IF(Q$3&gt;(A45stdlife+$E690),('PTRM input'!$G$429*(1+rvanilla01)^0.5)-SUM($G690:P690),('PTRM input'!$G$429*(1+rvanilla01)^0.5)/A45stdlife))</f>
        <v>0</v>
      </c>
      <c r="R690" s="251">
        <f ca="1">IF(A45stdlife="n/a","n/a",IF(R$3&gt;(A45stdlife+$E690),('PTRM input'!$G$429*(1+rvanilla01)^0.5)-SUM($G690:Q690),('PTRM input'!$G$429*(1+rvanilla01)^0.5)/A45stdlife))</f>
        <v>0</v>
      </c>
      <c r="S690" s="251">
        <f ca="1">IF(A45stdlife="n/a","n/a",IF(S$3&gt;(A45stdlife+$E690),('PTRM input'!$G$429*(1+rvanilla01)^0.5)-SUM($G690:R690),('PTRM input'!$G$429*(1+rvanilla01)^0.5)/A45stdlife))</f>
        <v>0</v>
      </c>
      <c r="T690" s="251">
        <f ca="1">IF(A45stdlife="n/a","n/a",IF(T$3&gt;(A45stdlife+$E690),('PTRM input'!$G$429*(1+rvanilla01)^0.5)-SUM($G690:S690),('PTRM input'!$G$429*(1+rvanilla01)^0.5)/A45stdlife))</f>
        <v>0</v>
      </c>
      <c r="U690" s="251">
        <f ca="1">IF(A45stdlife="n/a","n/a",IF(U$3&gt;(A45stdlife+$E690),('PTRM input'!$G$429*(1+rvanilla01)^0.5)-SUM($G690:T690),('PTRM input'!$G$429*(1+rvanilla01)^0.5)/A45stdlife))</f>
        <v>0</v>
      </c>
      <c r="V690" s="251">
        <f ca="1">IF(A45stdlife="n/a","n/a",IF(V$3&gt;(A45stdlife+$E690),('PTRM input'!$G$429*(1+rvanilla01)^0.5)-SUM($G690:U690),('PTRM input'!$G$429*(1+rvanilla01)^0.5)/A45stdlife))</f>
        <v>0</v>
      </c>
      <c r="W690" s="251">
        <f ca="1">IF(A45stdlife="n/a","n/a",IF(W$3&gt;(A45stdlife+$E690),('PTRM input'!$G$429*(1+rvanilla01)^0.5)-SUM($G690:V690),('PTRM input'!$G$429*(1+rvanilla01)^0.5)/A45stdlife))</f>
        <v>0</v>
      </c>
      <c r="X690" s="251">
        <f ca="1">IF(A45stdlife="n/a","n/a",IF(X$3&gt;(A45stdlife+$E690),('PTRM input'!$G$429*(1+rvanilla01)^0.5)-SUM($G690:W690),('PTRM input'!$G$429*(1+rvanilla01)^0.5)/A45stdlife))</f>
        <v>0</v>
      </c>
      <c r="Y690" s="251">
        <f ca="1">IF(A45stdlife="n/a","n/a",IF(Y$3&gt;(A45stdlife+$E690),('PTRM input'!$G$429*(1+rvanilla01)^0.5)-SUM($G690:X690),('PTRM input'!$G$429*(1+rvanilla01)^0.5)/A45stdlife))</f>
        <v>0</v>
      </c>
      <c r="Z690" s="251">
        <f ca="1">IF(A45stdlife="n/a","n/a",IF(Z$3&gt;(A45stdlife+$E690),('PTRM input'!$G$429*(1+rvanilla01)^0.5)-SUM($G690:Y690),('PTRM input'!$G$429*(1+rvanilla01)^0.5)/A45stdlife))</f>
        <v>0</v>
      </c>
      <c r="AA690" s="251">
        <f ca="1">IF(A45stdlife="n/a","n/a",IF(AA$3&gt;(A45stdlife+$E690),('PTRM input'!$G$429*(1+rvanilla01)^0.5)-SUM($G690:Z690),('PTRM input'!$G$429*(1+rvanilla01)^0.5)/A45stdlife))</f>
        <v>0</v>
      </c>
      <c r="AB690" s="251">
        <f ca="1">IF(A45stdlife="n/a","n/a",IF(AB$3&gt;(A45stdlife+$E690),('PTRM input'!$G$429*(1+rvanilla01)^0.5)-SUM($G690:AA690),('PTRM input'!$G$429*(1+rvanilla01)^0.5)/A45stdlife))</f>
        <v>0</v>
      </c>
      <c r="AC690" s="251">
        <f ca="1">IF(A45stdlife="n/a","n/a",IF(AC$3&gt;(A45stdlife+$E690),('PTRM input'!$G$429*(1+rvanilla01)^0.5)-SUM($G690:AB690),('PTRM input'!$G$429*(1+rvanilla01)^0.5)/A45stdlife))</f>
        <v>0</v>
      </c>
      <c r="AD690" s="251">
        <f ca="1">IF(A45stdlife="n/a","n/a",IF(AD$3&gt;(A45stdlife+$E690),('PTRM input'!$G$429*(1+rvanilla01)^0.5)-SUM($G690:AC690),('PTRM input'!$G$429*(1+rvanilla01)^0.5)/A45stdlife))</f>
        <v>0</v>
      </c>
      <c r="AE690" s="251">
        <f ca="1">IF(A45stdlife="n/a","n/a",IF(AE$3&gt;(A45stdlife+$E690),('PTRM input'!$G$429*(1+rvanilla01)^0.5)-SUM($G690:AD690),('PTRM input'!$G$429*(1+rvanilla01)^0.5)/A45stdlife))</f>
        <v>0</v>
      </c>
      <c r="AF690" s="251">
        <f ca="1">IF(A45stdlife="n/a","n/a",IF(AF$3&gt;(A45stdlife+$E690),('PTRM input'!$G$429*(1+rvanilla01)^0.5)-SUM($G690:AE690),('PTRM input'!$G$429*(1+rvanilla01)^0.5)/A45stdlife))</f>
        <v>0</v>
      </c>
      <c r="AG690" s="251">
        <f ca="1">IF(A45stdlife="n/a","n/a",IF(AG$3&gt;(A45stdlife+$E690),('PTRM input'!$G$429*(1+rvanilla01)^0.5)-SUM($G690:AF690),('PTRM input'!$G$429*(1+rvanilla01)^0.5)/A45stdlife))</f>
        <v>0</v>
      </c>
      <c r="AH690" s="251">
        <f ca="1">IF(A45stdlife="n/a","n/a",IF(AH$3&gt;(A45stdlife+$E690),('PTRM input'!$G$429*(1+rvanilla01)^0.5)-SUM($G690:AG690),('PTRM input'!$G$429*(1+rvanilla01)^0.5)/A45stdlife))</f>
        <v>0</v>
      </c>
      <c r="AI690" s="251">
        <f ca="1">IF(A45stdlife="n/a","n/a",IF(AI$3&gt;(A45stdlife+$E690),('PTRM input'!$G$429*(1+rvanilla01)^0.5)-SUM($G690:AH690),('PTRM input'!$G$429*(1+rvanilla01)^0.5)/A45stdlife))</f>
        <v>0</v>
      </c>
      <c r="AJ690" s="251">
        <f ca="1">IF(A45stdlife="n/a","n/a",IF(AJ$3&gt;(A45stdlife+$E690),('PTRM input'!$G$429*(1+rvanilla01)^0.5)-SUM($G690:AI690),('PTRM input'!$G$429*(1+rvanilla01)^0.5)/A45stdlife))</f>
        <v>0</v>
      </c>
      <c r="AK690" s="251">
        <f ca="1">IF(A45stdlife="n/a","n/a",IF(AK$3&gt;(A45stdlife+$E690),('PTRM input'!$G$429*(1+rvanilla01)^0.5)-SUM($G690:AJ690),('PTRM input'!$G$429*(1+rvanilla01)^0.5)/A45stdlife))</f>
        <v>0</v>
      </c>
      <c r="AL690" s="251">
        <f ca="1">IF(A45stdlife="n/a","n/a",IF(AL$3&gt;(A45stdlife+$E690),('PTRM input'!$G$429*(1+rvanilla01)^0.5)-SUM($G690:AK690),('PTRM input'!$G$429*(1+rvanilla01)^0.5)/A45stdlife))</f>
        <v>0</v>
      </c>
      <c r="AM690" s="251">
        <f ca="1">IF(A45stdlife="n/a","n/a",IF(AM$3&gt;(A45stdlife+$E690),('PTRM input'!$G$429*(1+rvanilla01)^0.5)-SUM($G690:AL690),('PTRM input'!$G$429*(1+rvanilla01)^0.5)/A45stdlife))</f>
        <v>0</v>
      </c>
      <c r="AN690" s="251">
        <f ca="1">IF(A45stdlife="n/a","n/a",IF(AN$3&gt;(A45stdlife+$E690),('PTRM input'!$G$429*(1+rvanilla01)^0.5)-SUM($G690:AM690),('PTRM input'!$G$429*(1+rvanilla01)^0.5)/A45stdlife))</f>
        <v>0</v>
      </c>
      <c r="AO690" s="251">
        <f ca="1">IF(A45stdlife="n/a","n/a",IF(AO$3&gt;(A45stdlife+$E690),('PTRM input'!$G$429*(1+rvanilla01)^0.5)-SUM($G690:AN690),('PTRM input'!$G$429*(1+rvanilla01)^0.5)/A45stdlife))</f>
        <v>0</v>
      </c>
      <c r="AP690" s="251">
        <f ca="1">IF(A45stdlife="n/a","n/a",IF(AP$3&gt;(A45stdlife+$E690),('PTRM input'!$G$429*(1+rvanilla01)^0.5)-SUM($G690:AO690),('PTRM input'!$G$429*(1+rvanilla01)^0.5)/A45stdlife))</f>
        <v>0</v>
      </c>
      <c r="AQ690" s="251">
        <f ca="1">IF(A45stdlife="n/a","n/a",IF(AQ$3&gt;(A45stdlife+$E690),('PTRM input'!$G$429*(1+rvanilla01)^0.5)-SUM($G690:AP690),('PTRM input'!$G$429*(1+rvanilla01)^0.5)/A45stdlife))</f>
        <v>0</v>
      </c>
      <c r="AR690" s="251">
        <f ca="1">IF(A45stdlife="n/a","n/a",IF(AR$3&gt;(A45stdlife+$E690),('PTRM input'!$G$429*(1+rvanilla01)^0.5)-SUM($G690:AQ690),('PTRM input'!$G$429*(1+rvanilla01)^0.5)/A45stdlife))</f>
        <v>0</v>
      </c>
      <c r="AS690" s="251">
        <f ca="1">IF(A45stdlife="n/a","n/a",IF(AS$3&gt;(A45stdlife+$E690),('PTRM input'!$G$429*(1+rvanilla01)^0.5)-SUM($G690:AR690),('PTRM input'!$G$429*(1+rvanilla01)^0.5)/A45stdlife))</f>
        <v>0</v>
      </c>
      <c r="AT690" s="251">
        <f ca="1">IF(A45stdlife="n/a","n/a",IF(AT$3&gt;(A45stdlife+$E690),('PTRM input'!$G$429*(1+rvanilla01)^0.5)-SUM($G690:AS690),('PTRM input'!$G$429*(1+rvanilla01)^0.5)/A45stdlife))</f>
        <v>0</v>
      </c>
      <c r="AU690" s="251">
        <f ca="1">IF(A45stdlife="n/a","n/a",IF(AU$3&gt;(A45stdlife+$E690),('PTRM input'!$G$429*(1+rvanilla01)^0.5)-SUM($G690:AT690),('PTRM input'!$G$429*(1+rvanilla01)^0.5)/A45stdlife))</f>
        <v>0</v>
      </c>
      <c r="AV690" s="251">
        <f ca="1">IF(A45stdlife="n/a","n/a",IF(AV$3&gt;(A45stdlife+$E690),('PTRM input'!$G$429*(1+rvanilla01)^0.5)-SUM($G690:AU690),('PTRM input'!$G$429*(1+rvanilla01)^0.5)/A45stdlife))</f>
        <v>0</v>
      </c>
      <c r="AW690" s="251">
        <f ca="1">IF(A45stdlife="n/a","n/a",IF(AW$3&gt;(A45stdlife+$E690),('PTRM input'!$G$429*(1+rvanilla01)^0.5)-SUM($G690:AV690),('PTRM input'!$G$429*(1+rvanilla01)^0.5)/A45stdlife))</f>
        <v>0</v>
      </c>
      <c r="AX690" s="251">
        <f ca="1">IF(A45stdlife="n/a","n/a",IF(AX$3&gt;(A45stdlife+$E690),('PTRM input'!$G$429*(1+rvanilla01)^0.5)-SUM($G690:AW690),('PTRM input'!$G$429*(1+rvanilla01)^0.5)/A45stdlife))</f>
        <v>0</v>
      </c>
      <c r="AY690" s="251">
        <f ca="1">IF(A45stdlife="n/a","n/a",IF(AY$3&gt;(A45stdlife+$E690),('PTRM input'!$G$429*(1+rvanilla01)^0.5)-SUM($G690:AX690),('PTRM input'!$G$429*(1+rvanilla01)^0.5)/A45stdlife))</f>
        <v>0</v>
      </c>
      <c r="AZ690" s="251">
        <f ca="1">IF(A45stdlife="n/a","n/a",IF(AZ$3&gt;(A45stdlife+$E690),('PTRM input'!$G$429*(1+rvanilla01)^0.5)-SUM($G690:AY690),('PTRM input'!$G$429*(1+rvanilla01)^0.5)/A45stdlife))</f>
        <v>0</v>
      </c>
      <c r="BA690" s="251">
        <f ca="1">IF(A45stdlife="n/a","n/a",IF(BA$3&gt;(A45stdlife+$E690),('PTRM input'!$G$429*(1+rvanilla01)^0.5)-SUM($G690:AZ690),('PTRM input'!$G$429*(1+rvanilla01)^0.5)/A45stdlife))</f>
        <v>0</v>
      </c>
      <c r="BB690" s="251">
        <f ca="1">IF(A45stdlife="n/a","n/a",IF(BB$3&gt;(A45stdlife+$E690),('PTRM input'!$G$429*(1+rvanilla01)^0.5)-SUM($G690:BA690),('PTRM input'!$G$429*(1+rvanilla01)^0.5)/A45stdlife))</f>
        <v>0</v>
      </c>
      <c r="BC690" s="251">
        <f ca="1">IF(A45stdlife="n/a","n/a",IF(BC$3&gt;(A45stdlife+$E690),('PTRM input'!$G$429*(1+rvanilla01)^0.5)-SUM($G690:BB690),('PTRM input'!$G$429*(1+rvanilla01)^0.5)/A45stdlife))</f>
        <v>0</v>
      </c>
      <c r="BD690" s="251">
        <f ca="1">IF(A45stdlife="n/a","n/a",IF(BD$3&gt;(A45stdlife+$E690),('PTRM input'!$G$429*(1+rvanilla01)^0.5)-SUM($G690:BC690),('PTRM input'!$G$429*(1+rvanilla01)^0.5)/A45stdlife))</f>
        <v>0</v>
      </c>
      <c r="BE690" s="251">
        <f ca="1">IF(A45stdlife="n/a","n/a",IF(BE$3&gt;(A45stdlife+$E690),('PTRM input'!$G$429*(1+rvanilla01)^0.5)-SUM($G690:BD690),('PTRM input'!$G$429*(1+rvanilla01)^0.5)/A45stdlife))</f>
        <v>0</v>
      </c>
      <c r="BF690" s="251">
        <f ca="1">IF(A45stdlife="n/a","n/a",IF(BF$3&gt;(A45stdlife+$E690),('PTRM input'!$G$429*(1+rvanilla01)^0.5)-SUM($G690:BE690),('PTRM input'!$G$429*(1+rvanilla01)^0.5)/A45stdlife))</f>
        <v>0</v>
      </c>
      <c r="BG690" s="251">
        <f ca="1">IF(A45stdlife="n/a","n/a",IF(BG$3&gt;(A45stdlife+$E690),('PTRM input'!$G$429*(1+rvanilla01)^0.5)-SUM($G690:BF690),('PTRM input'!$G$429*(1+rvanilla01)^0.5)/A45stdlife))</f>
        <v>0</v>
      </c>
      <c r="BH690" s="251">
        <f ca="1">IF(A45stdlife="n/a","n/a",IF(BH$3&gt;(A45stdlife+$E690),('PTRM input'!$G$429*(1+rvanilla01)^0.5)-SUM($G690:BG690),('PTRM input'!$G$429*(1+rvanilla01)^0.5)/A45stdlife))</f>
        <v>0</v>
      </c>
      <c r="BI690" s="251">
        <f ca="1">IF(A45stdlife="n/a","n/a",IF(BI$3&gt;(A45stdlife+$E690),('PTRM input'!$G$429*(1+rvanilla01)^0.5)-SUM($G690:BH690),('PTRM input'!$G$429*(1+rvanilla01)^0.5)/A45stdlife))</f>
        <v>0</v>
      </c>
      <c r="BJ690" s="116"/>
      <c r="BK690" s="116"/>
      <c r="BL690" s="116"/>
      <c r="BM690" s="116"/>
    </row>
    <row r="691" spans="1:65" hidden="1" outlineLevel="2">
      <c r="A691" s="116"/>
      <c r="B691" s="19"/>
      <c r="C691" s="18"/>
      <c r="D691" s="760"/>
      <c r="E691" s="86">
        <v>2</v>
      </c>
      <c r="F691" s="259"/>
      <c r="G691" s="434"/>
      <c r="H691" s="619"/>
      <c r="I691" s="433">
        <f ca="1">IF(A45stdlife="n/a","n/a",IF(I$3&gt;(A45stdlife+$E691),('PTRM input'!$H$429*(1+rvanilla02)^0.5)-SUM(H691:$H691),('PTRM input'!$H$429*(1+rvanilla02)^0.5)/A45stdlife))</f>
        <v>0</v>
      </c>
      <c r="J691" s="433">
        <f ca="1">IF(A45stdlife="n/a","n/a",IF(J$3&gt;(A45stdlife+$E691),('PTRM input'!$H$429*(1+rvanilla02)^0.5)-SUM($H691:I691),('PTRM input'!$H$429*(1+rvanilla02)^0.5)/A45stdlife))</f>
        <v>0</v>
      </c>
      <c r="K691" s="433">
        <f ca="1">IF(A45stdlife="n/a","n/a",IF(K$3&gt;(A45stdlife+$E691),('PTRM input'!$H$429*(1+rvanilla02)^0.5)-SUM($H691:J691),('PTRM input'!$H$429*(1+rvanilla02)^0.5)/A45stdlife))</f>
        <v>0</v>
      </c>
      <c r="L691" s="433">
        <f ca="1">IF(A45stdlife="n/a","n/a",IF(L$3&gt;(A45stdlife+$E691),('PTRM input'!$H$429*(1+rvanilla02)^0.5)-SUM($H691:K691),('PTRM input'!$H$429*(1+rvanilla02)^0.5)/A45stdlife))</f>
        <v>0</v>
      </c>
      <c r="M691" s="433">
        <f ca="1">IF(A45stdlife="n/a","n/a",IF(M$3&gt;(A45stdlife+$E691),('PTRM input'!$H$429*(1+rvanilla02)^0.5)-SUM($H691:L691),('PTRM input'!$H$429*(1+rvanilla02)^0.5)/A45stdlife))</f>
        <v>0</v>
      </c>
      <c r="N691" s="433">
        <f ca="1">IF(A45stdlife="n/a","n/a",IF(N$3&gt;(A45stdlife+$E691),('PTRM input'!$H$429*(1+rvanilla02)^0.5)-SUM($H691:M691),('PTRM input'!$H$429*(1+rvanilla02)^0.5)/A45stdlife))</f>
        <v>0</v>
      </c>
      <c r="O691" s="433">
        <f ca="1">IF(A45stdlife="n/a","n/a",IF(O$3&gt;(A45stdlife+$E691),('PTRM input'!$H$429*(1+rvanilla02)^0.5)-SUM($H691:N691),('PTRM input'!$H$429*(1+rvanilla02)^0.5)/A45stdlife))</f>
        <v>0</v>
      </c>
      <c r="P691" s="433">
        <f ca="1">IF(A45stdlife="n/a","n/a",IF(P$3&gt;(A45stdlife+$E691),('PTRM input'!$H$429*(1+rvanilla02)^0.5)-SUM($H691:O691),('PTRM input'!$H$429*(1+rvanilla02)^0.5)/A45stdlife))</f>
        <v>0</v>
      </c>
      <c r="Q691" s="433">
        <f ca="1">IF(A45stdlife="n/a","n/a",IF(Q$3&gt;(A45stdlife+$E691),('PTRM input'!$H$429*(1+rvanilla02)^0.5)-SUM($H691:P691),('PTRM input'!$H$429*(1+rvanilla02)^0.5)/A45stdlife))</f>
        <v>0</v>
      </c>
      <c r="R691" s="251">
        <f ca="1">IF(A45stdlife="n/a","n/a",IF(R$3&gt;(A45stdlife+$E691),('PTRM input'!$H$429*(1+rvanilla02)^0.5)-SUM($H691:Q691),('PTRM input'!$H$429*(1+rvanilla02)^0.5)/A45stdlife))</f>
        <v>0</v>
      </c>
      <c r="S691" s="251">
        <f ca="1">IF(A45stdlife="n/a","n/a",IF(S$3&gt;(A45stdlife+$E691),('PTRM input'!$H$429*(1+rvanilla02)^0.5)-SUM($H691:R691),('PTRM input'!$H$429*(1+rvanilla02)^0.5)/A45stdlife))</f>
        <v>0</v>
      </c>
      <c r="T691" s="251">
        <f ca="1">IF(A45stdlife="n/a","n/a",IF(T$3&gt;(A45stdlife+$E691),('PTRM input'!$H$429*(1+rvanilla02)^0.5)-SUM($H691:S691),('PTRM input'!$H$429*(1+rvanilla02)^0.5)/A45stdlife))</f>
        <v>0</v>
      </c>
      <c r="U691" s="251">
        <f ca="1">IF(A45stdlife="n/a","n/a",IF(U$3&gt;(A45stdlife+$E691),('PTRM input'!$H$429*(1+rvanilla02)^0.5)-SUM($H691:T691),('PTRM input'!$H$429*(1+rvanilla02)^0.5)/A45stdlife))</f>
        <v>0</v>
      </c>
      <c r="V691" s="251">
        <f ca="1">IF(A45stdlife="n/a","n/a",IF(V$3&gt;(A45stdlife+$E691),('PTRM input'!$H$429*(1+rvanilla02)^0.5)-SUM($H691:U691),('PTRM input'!$H$429*(1+rvanilla02)^0.5)/A45stdlife))</f>
        <v>0</v>
      </c>
      <c r="W691" s="251">
        <f ca="1">IF(A45stdlife="n/a","n/a",IF(W$3&gt;(A45stdlife+$E691),('PTRM input'!$H$429*(1+rvanilla02)^0.5)-SUM($H691:V691),('PTRM input'!$H$429*(1+rvanilla02)^0.5)/A45stdlife))</f>
        <v>0</v>
      </c>
      <c r="X691" s="251">
        <f ca="1">IF(A45stdlife="n/a","n/a",IF(X$3&gt;(A45stdlife+$E691),('PTRM input'!$H$429*(1+rvanilla02)^0.5)-SUM($H691:W691),('PTRM input'!$H$429*(1+rvanilla02)^0.5)/A45stdlife))</f>
        <v>0</v>
      </c>
      <c r="Y691" s="251">
        <f ca="1">IF(A45stdlife="n/a","n/a",IF(Y$3&gt;(A45stdlife+$E691),('PTRM input'!$H$429*(1+rvanilla02)^0.5)-SUM($H691:X691),('PTRM input'!$H$429*(1+rvanilla02)^0.5)/A45stdlife))</f>
        <v>0</v>
      </c>
      <c r="Z691" s="251">
        <f ca="1">IF(A45stdlife="n/a","n/a",IF(Z$3&gt;(A45stdlife+$E691),('PTRM input'!$H$429*(1+rvanilla02)^0.5)-SUM($H691:Y691),('PTRM input'!$H$429*(1+rvanilla02)^0.5)/A45stdlife))</f>
        <v>0</v>
      </c>
      <c r="AA691" s="251">
        <f ca="1">IF(A45stdlife="n/a","n/a",IF(AA$3&gt;(A45stdlife+$E691),('PTRM input'!$H$429*(1+rvanilla02)^0.5)-SUM($H691:Z691),('PTRM input'!$H$429*(1+rvanilla02)^0.5)/A45stdlife))</f>
        <v>0</v>
      </c>
      <c r="AB691" s="251">
        <f ca="1">IF(A45stdlife="n/a","n/a",IF(AB$3&gt;(A45stdlife+$E691),('PTRM input'!$H$429*(1+rvanilla02)^0.5)-SUM($H691:AA691),('PTRM input'!$H$429*(1+rvanilla02)^0.5)/A45stdlife))</f>
        <v>0</v>
      </c>
      <c r="AC691" s="251">
        <f ca="1">IF(A45stdlife="n/a","n/a",IF(AC$3&gt;(A45stdlife+$E691),('PTRM input'!$H$429*(1+rvanilla02)^0.5)-SUM($H691:AB691),('PTRM input'!$H$429*(1+rvanilla02)^0.5)/A45stdlife))</f>
        <v>0</v>
      </c>
      <c r="AD691" s="251">
        <f ca="1">IF(A45stdlife="n/a","n/a",IF(AD$3&gt;(A45stdlife+$E691),('PTRM input'!$H$429*(1+rvanilla02)^0.5)-SUM($H691:AC691),('PTRM input'!$H$429*(1+rvanilla02)^0.5)/A45stdlife))</f>
        <v>0</v>
      </c>
      <c r="AE691" s="251">
        <f ca="1">IF(A45stdlife="n/a","n/a",IF(AE$3&gt;(A45stdlife+$E691),('PTRM input'!$H$429*(1+rvanilla02)^0.5)-SUM($H691:AD691),('PTRM input'!$H$429*(1+rvanilla02)^0.5)/A45stdlife))</f>
        <v>0</v>
      </c>
      <c r="AF691" s="251">
        <f ca="1">IF(A45stdlife="n/a","n/a",IF(AF$3&gt;(A45stdlife+$E691),('PTRM input'!$H$429*(1+rvanilla02)^0.5)-SUM($H691:AE691),('PTRM input'!$H$429*(1+rvanilla02)^0.5)/A45stdlife))</f>
        <v>0</v>
      </c>
      <c r="AG691" s="251">
        <f ca="1">IF(A45stdlife="n/a","n/a",IF(AG$3&gt;(A45stdlife+$E691),('PTRM input'!$H$429*(1+rvanilla02)^0.5)-SUM($H691:AF691),('PTRM input'!$H$429*(1+rvanilla02)^0.5)/A45stdlife))</f>
        <v>0</v>
      </c>
      <c r="AH691" s="251">
        <f ca="1">IF(A45stdlife="n/a","n/a",IF(AH$3&gt;(A45stdlife+$E691),('PTRM input'!$H$429*(1+rvanilla02)^0.5)-SUM($H691:AG691),('PTRM input'!$H$429*(1+rvanilla02)^0.5)/A45stdlife))</f>
        <v>0</v>
      </c>
      <c r="AI691" s="251">
        <f ca="1">IF(A45stdlife="n/a","n/a",IF(AI$3&gt;(A45stdlife+$E691),('PTRM input'!$H$429*(1+rvanilla02)^0.5)-SUM($H691:AH691),('PTRM input'!$H$429*(1+rvanilla02)^0.5)/A45stdlife))</f>
        <v>0</v>
      </c>
      <c r="AJ691" s="251">
        <f ca="1">IF(A45stdlife="n/a","n/a",IF(AJ$3&gt;(A45stdlife+$E691),('PTRM input'!$H$429*(1+rvanilla02)^0.5)-SUM($H691:AI691),('PTRM input'!$H$429*(1+rvanilla02)^0.5)/A45stdlife))</f>
        <v>0</v>
      </c>
      <c r="AK691" s="251">
        <f ca="1">IF(A45stdlife="n/a","n/a",IF(AK$3&gt;(A45stdlife+$E691),('PTRM input'!$H$429*(1+rvanilla02)^0.5)-SUM($H691:AJ691),('PTRM input'!$H$429*(1+rvanilla02)^0.5)/A45stdlife))</f>
        <v>0</v>
      </c>
      <c r="AL691" s="251">
        <f ca="1">IF(A45stdlife="n/a","n/a",IF(AL$3&gt;(A45stdlife+$E691),('PTRM input'!$H$429*(1+rvanilla02)^0.5)-SUM($H691:AK691),('PTRM input'!$H$429*(1+rvanilla02)^0.5)/A45stdlife))</f>
        <v>0</v>
      </c>
      <c r="AM691" s="251">
        <f ca="1">IF(A45stdlife="n/a","n/a",IF(AM$3&gt;(A45stdlife+$E691),('PTRM input'!$H$429*(1+rvanilla02)^0.5)-SUM($H691:AL691),('PTRM input'!$H$429*(1+rvanilla02)^0.5)/A45stdlife))</f>
        <v>0</v>
      </c>
      <c r="AN691" s="251">
        <f ca="1">IF(A45stdlife="n/a","n/a",IF(AN$3&gt;(A45stdlife+$E691),('PTRM input'!$H$429*(1+rvanilla02)^0.5)-SUM($H691:AM691),('PTRM input'!$H$429*(1+rvanilla02)^0.5)/A45stdlife))</f>
        <v>0</v>
      </c>
      <c r="AO691" s="251">
        <f ca="1">IF(A45stdlife="n/a","n/a",IF(AO$3&gt;(A45stdlife+$E691),('PTRM input'!$H$429*(1+rvanilla02)^0.5)-SUM($H691:AN691),('PTRM input'!$H$429*(1+rvanilla02)^0.5)/A45stdlife))</f>
        <v>0</v>
      </c>
      <c r="AP691" s="251">
        <f ca="1">IF(A45stdlife="n/a","n/a",IF(AP$3&gt;(A45stdlife+$E691),('PTRM input'!$H$429*(1+rvanilla02)^0.5)-SUM($H691:AO691),('PTRM input'!$H$429*(1+rvanilla02)^0.5)/A45stdlife))</f>
        <v>0</v>
      </c>
      <c r="AQ691" s="251">
        <f ca="1">IF(A45stdlife="n/a","n/a",IF(AQ$3&gt;(A45stdlife+$E691),('PTRM input'!$H$429*(1+rvanilla02)^0.5)-SUM($H691:AP691),('PTRM input'!$H$429*(1+rvanilla02)^0.5)/A45stdlife))</f>
        <v>0</v>
      </c>
      <c r="AR691" s="251">
        <f ca="1">IF(A45stdlife="n/a","n/a",IF(AR$3&gt;(A45stdlife+$E691),('PTRM input'!$H$429*(1+rvanilla02)^0.5)-SUM($H691:AQ691),('PTRM input'!$H$429*(1+rvanilla02)^0.5)/A45stdlife))</f>
        <v>0</v>
      </c>
      <c r="AS691" s="251">
        <f ca="1">IF(A45stdlife="n/a","n/a",IF(AS$3&gt;(A45stdlife+$E691),('PTRM input'!$H$429*(1+rvanilla02)^0.5)-SUM($H691:AR691),('PTRM input'!$H$429*(1+rvanilla02)^0.5)/A45stdlife))</f>
        <v>0</v>
      </c>
      <c r="AT691" s="251">
        <f ca="1">IF(A45stdlife="n/a","n/a",IF(AT$3&gt;(A45stdlife+$E691),('PTRM input'!$H$429*(1+rvanilla02)^0.5)-SUM($H691:AS691),('PTRM input'!$H$429*(1+rvanilla02)^0.5)/A45stdlife))</f>
        <v>0</v>
      </c>
      <c r="AU691" s="251">
        <f ca="1">IF(A45stdlife="n/a","n/a",IF(AU$3&gt;(A45stdlife+$E691),('PTRM input'!$H$429*(1+rvanilla02)^0.5)-SUM($H691:AT691),('PTRM input'!$H$429*(1+rvanilla02)^0.5)/A45stdlife))</f>
        <v>0</v>
      </c>
      <c r="AV691" s="251">
        <f ca="1">IF(A45stdlife="n/a","n/a",IF(AV$3&gt;(A45stdlife+$E691),('PTRM input'!$H$429*(1+rvanilla02)^0.5)-SUM($H691:AU691),('PTRM input'!$H$429*(1+rvanilla02)^0.5)/A45stdlife))</f>
        <v>0</v>
      </c>
      <c r="AW691" s="251">
        <f ca="1">IF(A45stdlife="n/a","n/a",IF(AW$3&gt;(A45stdlife+$E691),('PTRM input'!$H$429*(1+rvanilla02)^0.5)-SUM($H691:AV691),('PTRM input'!$H$429*(1+rvanilla02)^0.5)/A45stdlife))</f>
        <v>0</v>
      </c>
      <c r="AX691" s="251">
        <f ca="1">IF(A45stdlife="n/a","n/a",IF(AX$3&gt;(A45stdlife+$E691),('PTRM input'!$H$429*(1+rvanilla02)^0.5)-SUM($H691:AW691),('PTRM input'!$H$429*(1+rvanilla02)^0.5)/A45stdlife))</f>
        <v>0</v>
      </c>
      <c r="AY691" s="251">
        <f ca="1">IF(A45stdlife="n/a","n/a",IF(AY$3&gt;(A45stdlife+$E691),('PTRM input'!$H$429*(1+rvanilla02)^0.5)-SUM($H691:AX691),('PTRM input'!$H$429*(1+rvanilla02)^0.5)/A45stdlife))</f>
        <v>0</v>
      </c>
      <c r="AZ691" s="251">
        <f ca="1">IF(A45stdlife="n/a","n/a",IF(AZ$3&gt;(A45stdlife+$E691),('PTRM input'!$H$429*(1+rvanilla02)^0.5)-SUM($H691:AY691),('PTRM input'!$H$429*(1+rvanilla02)^0.5)/A45stdlife))</f>
        <v>0</v>
      </c>
      <c r="BA691" s="251">
        <f ca="1">IF(A45stdlife="n/a","n/a",IF(BA$3&gt;(A45stdlife+$E691),('PTRM input'!$H$429*(1+rvanilla02)^0.5)-SUM($H691:AZ691),('PTRM input'!$H$429*(1+rvanilla02)^0.5)/A45stdlife))</f>
        <v>0</v>
      </c>
      <c r="BB691" s="251">
        <f ca="1">IF(A45stdlife="n/a","n/a",IF(BB$3&gt;(A45stdlife+$E691),('PTRM input'!$H$429*(1+rvanilla02)^0.5)-SUM($H691:BA691),('PTRM input'!$H$429*(1+rvanilla02)^0.5)/A45stdlife))</f>
        <v>0</v>
      </c>
      <c r="BC691" s="251">
        <f ca="1">IF(A45stdlife="n/a","n/a",IF(BC$3&gt;(A45stdlife+$E691),('PTRM input'!$H$429*(1+rvanilla02)^0.5)-SUM($H691:BB691),('PTRM input'!$H$429*(1+rvanilla02)^0.5)/A45stdlife))</f>
        <v>0</v>
      </c>
      <c r="BD691" s="251">
        <f ca="1">IF(A45stdlife="n/a","n/a",IF(BD$3&gt;(A45stdlife+$E691),('PTRM input'!$H$429*(1+rvanilla02)^0.5)-SUM($H691:BC691),('PTRM input'!$H$429*(1+rvanilla02)^0.5)/A45stdlife))</f>
        <v>0</v>
      </c>
      <c r="BE691" s="251">
        <f ca="1">IF(A45stdlife="n/a","n/a",IF(BE$3&gt;(A45stdlife+$E691),('PTRM input'!$H$429*(1+rvanilla02)^0.5)-SUM($H691:BD691),('PTRM input'!$H$429*(1+rvanilla02)^0.5)/A45stdlife))</f>
        <v>0</v>
      </c>
      <c r="BF691" s="251">
        <f ca="1">IF(A45stdlife="n/a","n/a",IF(BF$3&gt;(A45stdlife+$E691),('PTRM input'!$H$429*(1+rvanilla02)^0.5)-SUM($H691:BE691),('PTRM input'!$H$429*(1+rvanilla02)^0.5)/A45stdlife))</f>
        <v>0</v>
      </c>
      <c r="BG691" s="251">
        <f ca="1">IF(A45stdlife="n/a","n/a",IF(BG$3&gt;(A45stdlife+$E691),('PTRM input'!$H$429*(1+rvanilla02)^0.5)-SUM($H691:BF691),('PTRM input'!$H$429*(1+rvanilla02)^0.5)/A45stdlife))</f>
        <v>0</v>
      </c>
      <c r="BH691" s="251">
        <f ca="1">IF(A45stdlife="n/a","n/a",IF(BH$3&gt;(A45stdlife+$E691),('PTRM input'!$H$429*(1+rvanilla02)^0.5)-SUM($H691:BG691),('PTRM input'!$H$429*(1+rvanilla02)^0.5)/A45stdlife))</f>
        <v>0</v>
      </c>
      <c r="BI691" s="251">
        <f ca="1">IF(A45stdlife="n/a","n/a",IF(BI$3&gt;(A45stdlife+$E691),('PTRM input'!$H$429*(1+rvanilla02)^0.5)-SUM($H691:BH691),('PTRM input'!$H$429*(1+rvanilla02)^0.5)/A45stdlife))</f>
        <v>0</v>
      </c>
      <c r="BJ691" s="116"/>
      <c r="BK691" s="116"/>
      <c r="BL691" s="116"/>
      <c r="BM691" s="116"/>
    </row>
    <row r="692" spans="1:65" hidden="1" outlineLevel="2">
      <c r="A692" s="116"/>
      <c r="B692" s="19"/>
      <c r="C692" s="18"/>
      <c r="D692" s="760"/>
      <c r="E692" s="86">
        <v>3</v>
      </c>
      <c r="F692" s="259"/>
      <c r="G692" s="434"/>
      <c r="H692" s="435"/>
      <c r="I692" s="619"/>
      <c r="J692" s="433">
        <f ca="1">IF(A45stdlife="n/a","n/a",IF(J$3&gt;(A45stdlife+$E692),('PTRM input'!$I$429*(1+rvanilla03)^0.5)-SUM(I692:$I692),('PTRM input'!$I$429*(1+rvanilla03)^0.5)/A45stdlife))</f>
        <v>0</v>
      </c>
      <c r="K692" s="433">
        <f ca="1">IF(A45stdlife="n/a","n/a",IF(K$3&gt;(A45stdlife+$E692),('PTRM input'!$I$429*(1+rvanilla03)^0.5)-SUM($I692:J692),('PTRM input'!$I$429*(1+rvanilla03)^0.5)/A45stdlife))</f>
        <v>0</v>
      </c>
      <c r="L692" s="433">
        <f ca="1">IF(A45stdlife="n/a","n/a",IF(L$3&gt;(A45stdlife+$E692),('PTRM input'!$I$429*(1+rvanilla03)^0.5)-SUM($I692:K692),('PTRM input'!$I$429*(1+rvanilla03)^0.5)/A45stdlife))</f>
        <v>0</v>
      </c>
      <c r="M692" s="433">
        <f ca="1">IF(A45stdlife="n/a","n/a",IF(M$3&gt;(A45stdlife+$E692),('PTRM input'!$I$429*(1+rvanilla03)^0.5)-SUM($I692:L692),('PTRM input'!$I$429*(1+rvanilla03)^0.5)/A45stdlife))</f>
        <v>0</v>
      </c>
      <c r="N692" s="433">
        <f ca="1">IF(A45stdlife="n/a","n/a",IF(N$3&gt;(A45stdlife+$E692),('PTRM input'!$I$429*(1+rvanilla03)^0.5)-SUM($I692:M692),('PTRM input'!$I$429*(1+rvanilla03)^0.5)/A45stdlife))</f>
        <v>0</v>
      </c>
      <c r="O692" s="433">
        <f ca="1">IF(A45stdlife="n/a","n/a",IF(O$3&gt;(A45stdlife+$E692),('PTRM input'!$I$429*(1+rvanilla03)^0.5)-SUM($I692:N692),('PTRM input'!$I$429*(1+rvanilla03)^0.5)/A45stdlife))</f>
        <v>0</v>
      </c>
      <c r="P692" s="433">
        <f ca="1">IF(A45stdlife="n/a","n/a",IF(P$3&gt;(A45stdlife+$E692),('PTRM input'!$I$429*(1+rvanilla03)^0.5)-SUM($I692:O692),('PTRM input'!$I$429*(1+rvanilla03)^0.5)/A45stdlife))</f>
        <v>0</v>
      </c>
      <c r="Q692" s="433">
        <f ca="1">IF(A45stdlife="n/a","n/a",IF(Q$3&gt;(A45stdlife+$E692),('PTRM input'!$I$429*(1+rvanilla03)^0.5)-SUM($I692:P692),('PTRM input'!$I$429*(1+rvanilla03)^0.5)/A45stdlife))</f>
        <v>0</v>
      </c>
      <c r="R692" s="251">
        <f ca="1">IF(A45stdlife="n/a","n/a",IF(R$3&gt;(A45stdlife+$E692),('PTRM input'!$I$429*(1+rvanilla03)^0.5)-SUM($I692:Q692),('PTRM input'!$I$429*(1+rvanilla03)^0.5)/A45stdlife))</f>
        <v>0</v>
      </c>
      <c r="S692" s="251">
        <f ca="1">IF(A45stdlife="n/a","n/a",IF(S$3&gt;(A45stdlife+$E692),('PTRM input'!$I$429*(1+rvanilla03)^0.5)-SUM($I692:R692),('PTRM input'!$I$429*(1+rvanilla03)^0.5)/A45stdlife))</f>
        <v>0</v>
      </c>
      <c r="T692" s="251">
        <f ca="1">IF(A45stdlife="n/a","n/a",IF(T$3&gt;(A45stdlife+$E692),('PTRM input'!$I$429*(1+rvanilla03)^0.5)-SUM($I692:S692),('PTRM input'!$I$429*(1+rvanilla03)^0.5)/A45stdlife))</f>
        <v>0</v>
      </c>
      <c r="U692" s="251">
        <f ca="1">IF(A45stdlife="n/a","n/a",IF(U$3&gt;(A45stdlife+$E692),('PTRM input'!$I$429*(1+rvanilla03)^0.5)-SUM($I692:T692),('PTRM input'!$I$429*(1+rvanilla03)^0.5)/A45stdlife))</f>
        <v>0</v>
      </c>
      <c r="V692" s="251">
        <f ca="1">IF(A45stdlife="n/a","n/a",IF(V$3&gt;(A45stdlife+$E692),('PTRM input'!$I$429*(1+rvanilla03)^0.5)-SUM($I692:U692),('PTRM input'!$I$429*(1+rvanilla03)^0.5)/A45stdlife))</f>
        <v>0</v>
      </c>
      <c r="W692" s="251">
        <f ca="1">IF(A45stdlife="n/a","n/a",IF(W$3&gt;(A45stdlife+$E692),('PTRM input'!$I$429*(1+rvanilla03)^0.5)-SUM($I692:V692),('PTRM input'!$I$429*(1+rvanilla03)^0.5)/A45stdlife))</f>
        <v>0</v>
      </c>
      <c r="X692" s="251">
        <f ca="1">IF(A45stdlife="n/a","n/a",IF(X$3&gt;(A45stdlife+$E692),('PTRM input'!$I$429*(1+rvanilla03)^0.5)-SUM($I692:W692),('PTRM input'!$I$429*(1+rvanilla03)^0.5)/A45stdlife))</f>
        <v>0</v>
      </c>
      <c r="Y692" s="251">
        <f ca="1">IF(A45stdlife="n/a","n/a",IF(Y$3&gt;(A45stdlife+$E692),('PTRM input'!$I$429*(1+rvanilla03)^0.5)-SUM($I692:X692),('PTRM input'!$I$429*(1+rvanilla03)^0.5)/A45stdlife))</f>
        <v>0</v>
      </c>
      <c r="Z692" s="251">
        <f ca="1">IF(A45stdlife="n/a","n/a",IF(Z$3&gt;(A45stdlife+$E692),('PTRM input'!$I$429*(1+rvanilla03)^0.5)-SUM($I692:Y692),('PTRM input'!$I$429*(1+rvanilla03)^0.5)/A45stdlife))</f>
        <v>0</v>
      </c>
      <c r="AA692" s="251">
        <f ca="1">IF(A45stdlife="n/a","n/a",IF(AA$3&gt;(A45stdlife+$E692),('PTRM input'!$I$429*(1+rvanilla03)^0.5)-SUM($I692:Z692),('PTRM input'!$I$429*(1+rvanilla03)^0.5)/A45stdlife))</f>
        <v>0</v>
      </c>
      <c r="AB692" s="251">
        <f ca="1">IF(A45stdlife="n/a","n/a",IF(AB$3&gt;(A45stdlife+$E692),('PTRM input'!$I$429*(1+rvanilla03)^0.5)-SUM($I692:AA692),('PTRM input'!$I$429*(1+rvanilla03)^0.5)/A45stdlife))</f>
        <v>0</v>
      </c>
      <c r="AC692" s="251">
        <f ca="1">IF(A45stdlife="n/a","n/a",IF(AC$3&gt;(A45stdlife+$E692),('PTRM input'!$I$429*(1+rvanilla03)^0.5)-SUM($I692:AB692),('PTRM input'!$I$429*(1+rvanilla03)^0.5)/A45stdlife))</f>
        <v>0</v>
      </c>
      <c r="AD692" s="251">
        <f ca="1">IF(A45stdlife="n/a","n/a",IF(AD$3&gt;(A45stdlife+$E692),('PTRM input'!$I$429*(1+rvanilla03)^0.5)-SUM($I692:AC692),('PTRM input'!$I$429*(1+rvanilla03)^0.5)/A45stdlife))</f>
        <v>0</v>
      </c>
      <c r="AE692" s="251">
        <f ca="1">IF(A45stdlife="n/a","n/a",IF(AE$3&gt;(A45stdlife+$E692),('PTRM input'!$I$429*(1+rvanilla03)^0.5)-SUM($I692:AD692),('PTRM input'!$I$429*(1+rvanilla03)^0.5)/A45stdlife))</f>
        <v>0</v>
      </c>
      <c r="AF692" s="251">
        <f ca="1">IF(A45stdlife="n/a","n/a",IF(AF$3&gt;(A45stdlife+$E692),('PTRM input'!$I$429*(1+rvanilla03)^0.5)-SUM($I692:AE692),('PTRM input'!$I$429*(1+rvanilla03)^0.5)/A45stdlife))</f>
        <v>0</v>
      </c>
      <c r="AG692" s="251">
        <f ca="1">IF(A45stdlife="n/a","n/a",IF(AG$3&gt;(A45stdlife+$E692),('PTRM input'!$I$429*(1+rvanilla03)^0.5)-SUM($I692:AF692),('PTRM input'!$I$429*(1+rvanilla03)^0.5)/A45stdlife))</f>
        <v>0</v>
      </c>
      <c r="AH692" s="251">
        <f ca="1">IF(A45stdlife="n/a","n/a",IF(AH$3&gt;(A45stdlife+$E692),('PTRM input'!$I$429*(1+rvanilla03)^0.5)-SUM($I692:AG692),('PTRM input'!$I$429*(1+rvanilla03)^0.5)/A45stdlife))</f>
        <v>0</v>
      </c>
      <c r="AI692" s="251">
        <f ca="1">IF(A45stdlife="n/a","n/a",IF(AI$3&gt;(A45stdlife+$E692),('PTRM input'!$I$429*(1+rvanilla03)^0.5)-SUM($I692:AH692),('PTRM input'!$I$429*(1+rvanilla03)^0.5)/A45stdlife))</f>
        <v>0</v>
      </c>
      <c r="AJ692" s="251">
        <f ca="1">IF(A45stdlife="n/a","n/a",IF(AJ$3&gt;(A45stdlife+$E692),('PTRM input'!$I$429*(1+rvanilla03)^0.5)-SUM($I692:AI692),('PTRM input'!$I$429*(1+rvanilla03)^0.5)/A45stdlife))</f>
        <v>0</v>
      </c>
      <c r="AK692" s="251">
        <f ca="1">IF(A45stdlife="n/a","n/a",IF(AK$3&gt;(A45stdlife+$E692),('PTRM input'!$I$429*(1+rvanilla03)^0.5)-SUM($I692:AJ692),('PTRM input'!$I$429*(1+rvanilla03)^0.5)/A45stdlife))</f>
        <v>0</v>
      </c>
      <c r="AL692" s="251">
        <f ca="1">IF(A45stdlife="n/a","n/a",IF(AL$3&gt;(A45stdlife+$E692),('PTRM input'!$I$429*(1+rvanilla03)^0.5)-SUM($I692:AK692),('PTRM input'!$I$429*(1+rvanilla03)^0.5)/A45stdlife))</f>
        <v>0</v>
      </c>
      <c r="AM692" s="251">
        <f ca="1">IF(A45stdlife="n/a","n/a",IF(AM$3&gt;(A45stdlife+$E692),('PTRM input'!$I$429*(1+rvanilla03)^0.5)-SUM($I692:AL692),('PTRM input'!$I$429*(1+rvanilla03)^0.5)/A45stdlife))</f>
        <v>0</v>
      </c>
      <c r="AN692" s="251">
        <f ca="1">IF(A45stdlife="n/a","n/a",IF(AN$3&gt;(A45stdlife+$E692),('PTRM input'!$I$429*(1+rvanilla03)^0.5)-SUM($I692:AM692),('PTRM input'!$I$429*(1+rvanilla03)^0.5)/A45stdlife))</f>
        <v>0</v>
      </c>
      <c r="AO692" s="251">
        <f ca="1">IF(A45stdlife="n/a","n/a",IF(AO$3&gt;(A45stdlife+$E692),('PTRM input'!$I$429*(1+rvanilla03)^0.5)-SUM($I692:AN692),('PTRM input'!$I$429*(1+rvanilla03)^0.5)/A45stdlife))</f>
        <v>0</v>
      </c>
      <c r="AP692" s="251">
        <f ca="1">IF(A45stdlife="n/a","n/a",IF(AP$3&gt;(A45stdlife+$E692),('PTRM input'!$I$429*(1+rvanilla03)^0.5)-SUM($I692:AO692),('PTRM input'!$I$429*(1+rvanilla03)^0.5)/A45stdlife))</f>
        <v>0</v>
      </c>
      <c r="AQ692" s="251">
        <f ca="1">IF(A45stdlife="n/a","n/a",IF(AQ$3&gt;(A45stdlife+$E692),('PTRM input'!$I$429*(1+rvanilla03)^0.5)-SUM($I692:AP692),('PTRM input'!$I$429*(1+rvanilla03)^0.5)/A45stdlife))</f>
        <v>0</v>
      </c>
      <c r="AR692" s="251">
        <f ca="1">IF(A45stdlife="n/a","n/a",IF(AR$3&gt;(A45stdlife+$E692),('PTRM input'!$I$429*(1+rvanilla03)^0.5)-SUM($I692:AQ692),('PTRM input'!$I$429*(1+rvanilla03)^0.5)/A45stdlife))</f>
        <v>0</v>
      </c>
      <c r="AS692" s="251">
        <f ca="1">IF(A45stdlife="n/a","n/a",IF(AS$3&gt;(A45stdlife+$E692),('PTRM input'!$I$429*(1+rvanilla03)^0.5)-SUM($I692:AR692),('PTRM input'!$I$429*(1+rvanilla03)^0.5)/A45stdlife))</f>
        <v>0</v>
      </c>
      <c r="AT692" s="251">
        <f ca="1">IF(A45stdlife="n/a","n/a",IF(AT$3&gt;(A45stdlife+$E692),('PTRM input'!$I$429*(1+rvanilla03)^0.5)-SUM($I692:AS692),('PTRM input'!$I$429*(1+rvanilla03)^0.5)/A45stdlife))</f>
        <v>0</v>
      </c>
      <c r="AU692" s="251">
        <f ca="1">IF(A45stdlife="n/a","n/a",IF(AU$3&gt;(A45stdlife+$E692),('PTRM input'!$I$429*(1+rvanilla03)^0.5)-SUM($I692:AT692),('PTRM input'!$I$429*(1+rvanilla03)^0.5)/A45stdlife))</f>
        <v>0</v>
      </c>
      <c r="AV692" s="251">
        <f ca="1">IF(A45stdlife="n/a","n/a",IF(AV$3&gt;(A45stdlife+$E692),('PTRM input'!$I$429*(1+rvanilla03)^0.5)-SUM($I692:AU692),('PTRM input'!$I$429*(1+rvanilla03)^0.5)/A45stdlife))</f>
        <v>0</v>
      </c>
      <c r="AW692" s="251">
        <f ca="1">IF(A45stdlife="n/a","n/a",IF(AW$3&gt;(A45stdlife+$E692),('PTRM input'!$I$429*(1+rvanilla03)^0.5)-SUM($I692:AV692),('PTRM input'!$I$429*(1+rvanilla03)^0.5)/A45stdlife))</f>
        <v>0</v>
      </c>
      <c r="AX692" s="251">
        <f ca="1">IF(A45stdlife="n/a","n/a",IF(AX$3&gt;(A45stdlife+$E692),('PTRM input'!$I$429*(1+rvanilla03)^0.5)-SUM($I692:AW692),('PTRM input'!$I$429*(1+rvanilla03)^0.5)/A45stdlife))</f>
        <v>0</v>
      </c>
      <c r="AY692" s="251">
        <f ca="1">IF(A45stdlife="n/a","n/a",IF(AY$3&gt;(A45stdlife+$E692),('PTRM input'!$I$429*(1+rvanilla03)^0.5)-SUM($I692:AX692),('PTRM input'!$I$429*(1+rvanilla03)^0.5)/A45stdlife))</f>
        <v>0</v>
      </c>
      <c r="AZ692" s="251">
        <f ca="1">IF(A45stdlife="n/a","n/a",IF(AZ$3&gt;(A45stdlife+$E692),('PTRM input'!$I$429*(1+rvanilla03)^0.5)-SUM($I692:AY692),('PTRM input'!$I$429*(1+rvanilla03)^0.5)/A45stdlife))</f>
        <v>0</v>
      </c>
      <c r="BA692" s="251">
        <f ca="1">IF(A45stdlife="n/a","n/a",IF(BA$3&gt;(A45stdlife+$E692),('PTRM input'!$I$429*(1+rvanilla03)^0.5)-SUM($I692:AZ692),('PTRM input'!$I$429*(1+rvanilla03)^0.5)/A45stdlife))</f>
        <v>0</v>
      </c>
      <c r="BB692" s="251">
        <f ca="1">IF(A45stdlife="n/a","n/a",IF(BB$3&gt;(A45stdlife+$E692),('PTRM input'!$I$429*(1+rvanilla03)^0.5)-SUM($I692:BA692),('PTRM input'!$I$429*(1+rvanilla03)^0.5)/A45stdlife))</f>
        <v>0</v>
      </c>
      <c r="BC692" s="251">
        <f ca="1">IF(A45stdlife="n/a","n/a",IF(BC$3&gt;(A45stdlife+$E692),('PTRM input'!$I$429*(1+rvanilla03)^0.5)-SUM($I692:BB692),('PTRM input'!$I$429*(1+rvanilla03)^0.5)/A45stdlife))</f>
        <v>0</v>
      </c>
      <c r="BD692" s="251">
        <f ca="1">IF(A45stdlife="n/a","n/a",IF(BD$3&gt;(A45stdlife+$E692),('PTRM input'!$I$429*(1+rvanilla03)^0.5)-SUM($I692:BC692),('PTRM input'!$I$429*(1+rvanilla03)^0.5)/A45stdlife))</f>
        <v>0</v>
      </c>
      <c r="BE692" s="251">
        <f ca="1">IF(A45stdlife="n/a","n/a",IF(BE$3&gt;(A45stdlife+$E692),('PTRM input'!$I$429*(1+rvanilla03)^0.5)-SUM($I692:BD692),('PTRM input'!$I$429*(1+rvanilla03)^0.5)/A45stdlife))</f>
        <v>0</v>
      </c>
      <c r="BF692" s="251">
        <f ca="1">IF(A45stdlife="n/a","n/a",IF(BF$3&gt;(A45stdlife+$E692),('PTRM input'!$I$429*(1+rvanilla03)^0.5)-SUM($I692:BE692),('PTRM input'!$I$429*(1+rvanilla03)^0.5)/A45stdlife))</f>
        <v>0</v>
      </c>
      <c r="BG692" s="251">
        <f ca="1">IF(A45stdlife="n/a","n/a",IF(BG$3&gt;(A45stdlife+$E692),('PTRM input'!$I$429*(1+rvanilla03)^0.5)-SUM($I692:BF692),('PTRM input'!$I$429*(1+rvanilla03)^0.5)/A45stdlife))</f>
        <v>0</v>
      </c>
      <c r="BH692" s="251">
        <f ca="1">IF(A45stdlife="n/a","n/a",IF(BH$3&gt;(A45stdlife+$E692),('PTRM input'!$I$429*(1+rvanilla03)^0.5)-SUM($I692:BG692),('PTRM input'!$I$429*(1+rvanilla03)^0.5)/A45stdlife))</f>
        <v>0</v>
      </c>
      <c r="BI692" s="251">
        <f ca="1">IF(A45stdlife="n/a","n/a",IF(BI$3&gt;(A45stdlife+$E692),('PTRM input'!$I$429*(1+rvanilla03)^0.5)-SUM($I692:BH692),('PTRM input'!$I$429*(1+rvanilla03)^0.5)/A45stdlife))</f>
        <v>0</v>
      </c>
      <c r="BJ692" s="116"/>
      <c r="BK692" s="116"/>
      <c r="BL692" s="116"/>
      <c r="BM692" s="116"/>
    </row>
    <row r="693" spans="1:65" hidden="1" outlineLevel="2">
      <c r="A693" s="116"/>
      <c r="B693" s="19"/>
      <c r="C693" s="18"/>
      <c r="D693" s="760"/>
      <c r="E693" s="86">
        <v>4</v>
      </c>
      <c r="F693" s="259"/>
      <c r="G693" s="434"/>
      <c r="H693" s="435"/>
      <c r="I693" s="435"/>
      <c r="J693" s="619"/>
      <c r="K693" s="433">
        <f ca="1">IF(A45stdlife="n/a","n/a",IF(K$3&gt;(A45stdlife+$E693),('PTRM input'!$J$429*(1+rvanilla04)^0.5)-SUM(J693:$J693),('PTRM input'!$J$429*(1+rvanilla04)^0.5)/A45stdlife))</f>
        <v>0</v>
      </c>
      <c r="L693" s="433">
        <f ca="1">IF(A45stdlife="n/a","n/a",IF(L$3&gt;(A45stdlife+$E693),('PTRM input'!$J$429*(1+rvanilla04)^0.5)-SUM($J693:K693),('PTRM input'!$J$429*(1+rvanilla04)^0.5)/A45stdlife))</f>
        <v>0</v>
      </c>
      <c r="M693" s="433">
        <f ca="1">IF(A45stdlife="n/a","n/a",IF(M$3&gt;(A45stdlife+$E693),('PTRM input'!$J$429*(1+rvanilla04)^0.5)-SUM($J693:L693),('PTRM input'!$J$429*(1+rvanilla04)^0.5)/A45stdlife))</f>
        <v>0</v>
      </c>
      <c r="N693" s="433">
        <f ca="1">IF(A45stdlife="n/a","n/a",IF(N$3&gt;(A45stdlife+$E693),('PTRM input'!$J$429*(1+rvanilla04)^0.5)-SUM($J693:M693),('PTRM input'!$J$429*(1+rvanilla04)^0.5)/A45stdlife))</f>
        <v>0</v>
      </c>
      <c r="O693" s="433">
        <f ca="1">IF(A45stdlife="n/a","n/a",IF(O$3&gt;(A45stdlife+$E693),('PTRM input'!$J$429*(1+rvanilla04)^0.5)-SUM($J693:N693),('PTRM input'!$J$429*(1+rvanilla04)^0.5)/A45stdlife))</f>
        <v>0</v>
      </c>
      <c r="P693" s="433">
        <f ca="1">IF(A45stdlife="n/a","n/a",IF(P$3&gt;(A45stdlife+$E693),('PTRM input'!$J$429*(1+rvanilla04)^0.5)-SUM($J693:O693),('PTRM input'!$J$429*(1+rvanilla04)^0.5)/A45stdlife))</f>
        <v>0</v>
      </c>
      <c r="Q693" s="433">
        <f ca="1">IF(A45stdlife="n/a","n/a",IF(Q$3&gt;(A45stdlife+$E693),('PTRM input'!$J$429*(1+rvanilla04)^0.5)-SUM($J693:P693),('PTRM input'!$J$429*(1+rvanilla04)^0.5)/A45stdlife))</f>
        <v>0</v>
      </c>
      <c r="R693" s="251">
        <f ca="1">IF(A45stdlife="n/a","n/a",IF(R$3&gt;(A45stdlife+$E693),('PTRM input'!$J$429*(1+rvanilla04)^0.5)-SUM($J693:Q693),('PTRM input'!$J$429*(1+rvanilla04)^0.5)/A45stdlife))</f>
        <v>0</v>
      </c>
      <c r="S693" s="251">
        <f ca="1">IF(A45stdlife="n/a","n/a",IF(S$3&gt;(A45stdlife+$E693),('PTRM input'!$J$429*(1+rvanilla04)^0.5)-SUM($J693:R693),('PTRM input'!$J$429*(1+rvanilla04)^0.5)/A45stdlife))</f>
        <v>0</v>
      </c>
      <c r="T693" s="251">
        <f ca="1">IF(A45stdlife="n/a","n/a",IF(T$3&gt;(A45stdlife+$E693),('PTRM input'!$J$429*(1+rvanilla04)^0.5)-SUM($J693:S693),('PTRM input'!$J$429*(1+rvanilla04)^0.5)/A45stdlife))</f>
        <v>0</v>
      </c>
      <c r="U693" s="251">
        <f ca="1">IF(A45stdlife="n/a","n/a",IF(U$3&gt;(A45stdlife+$E693),('PTRM input'!$J$429*(1+rvanilla04)^0.5)-SUM($J693:T693),('PTRM input'!$J$429*(1+rvanilla04)^0.5)/A45stdlife))</f>
        <v>0</v>
      </c>
      <c r="V693" s="251">
        <f ca="1">IF(A45stdlife="n/a","n/a",IF(V$3&gt;(A45stdlife+$E693),('PTRM input'!$J$429*(1+rvanilla04)^0.5)-SUM($J693:U693),('PTRM input'!$J$429*(1+rvanilla04)^0.5)/A45stdlife))</f>
        <v>0</v>
      </c>
      <c r="W693" s="251">
        <f ca="1">IF(A45stdlife="n/a","n/a",IF(W$3&gt;(A45stdlife+$E693),('PTRM input'!$J$429*(1+rvanilla04)^0.5)-SUM($J693:V693),('PTRM input'!$J$429*(1+rvanilla04)^0.5)/A45stdlife))</f>
        <v>0</v>
      </c>
      <c r="X693" s="251">
        <f ca="1">IF(A45stdlife="n/a","n/a",IF(X$3&gt;(A45stdlife+$E693),('PTRM input'!$J$429*(1+rvanilla04)^0.5)-SUM($J693:W693),('PTRM input'!$J$429*(1+rvanilla04)^0.5)/A45stdlife))</f>
        <v>0</v>
      </c>
      <c r="Y693" s="251">
        <f ca="1">IF(A45stdlife="n/a","n/a",IF(Y$3&gt;(A45stdlife+$E693),('PTRM input'!$J$429*(1+rvanilla04)^0.5)-SUM($J693:X693),('PTRM input'!$J$429*(1+rvanilla04)^0.5)/A45stdlife))</f>
        <v>0</v>
      </c>
      <c r="Z693" s="251">
        <f ca="1">IF(A45stdlife="n/a","n/a",IF(Z$3&gt;(A45stdlife+$E693),('PTRM input'!$J$429*(1+rvanilla04)^0.5)-SUM($J693:Y693),('PTRM input'!$J$429*(1+rvanilla04)^0.5)/A45stdlife))</f>
        <v>0</v>
      </c>
      <c r="AA693" s="251">
        <f ca="1">IF(A45stdlife="n/a","n/a",IF(AA$3&gt;(A45stdlife+$E693),('PTRM input'!$J$429*(1+rvanilla04)^0.5)-SUM($J693:Z693),('PTRM input'!$J$429*(1+rvanilla04)^0.5)/A45stdlife))</f>
        <v>0</v>
      </c>
      <c r="AB693" s="251">
        <f ca="1">IF(A45stdlife="n/a","n/a",IF(AB$3&gt;(A45stdlife+$E693),('PTRM input'!$J$429*(1+rvanilla04)^0.5)-SUM($J693:AA693),('PTRM input'!$J$429*(1+rvanilla04)^0.5)/A45stdlife))</f>
        <v>0</v>
      </c>
      <c r="AC693" s="251">
        <f ca="1">IF(A45stdlife="n/a","n/a",IF(AC$3&gt;(A45stdlife+$E693),('PTRM input'!$J$429*(1+rvanilla04)^0.5)-SUM($J693:AB693),('PTRM input'!$J$429*(1+rvanilla04)^0.5)/A45stdlife))</f>
        <v>0</v>
      </c>
      <c r="AD693" s="251">
        <f ca="1">IF(A45stdlife="n/a","n/a",IF(AD$3&gt;(A45stdlife+$E693),('PTRM input'!$J$429*(1+rvanilla04)^0.5)-SUM($J693:AC693),('PTRM input'!$J$429*(1+rvanilla04)^0.5)/A45stdlife))</f>
        <v>0</v>
      </c>
      <c r="AE693" s="251">
        <f ca="1">IF(A45stdlife="n/a","n/a",IF(AE$3&gt;(A45stdlife+$E693),('PTRM input'!$J$429*(1+rvanilla04)^0.5)-SUM($J693:AD693),('PTRM input'!$J$429*(1+rvanilla04)^0.5)/A45stdlife))</f>
        <v>0</v>
      </c>
      <c r="AF693" s="251">
        <f ca="1">IF(A45stdlife="n/a","n/a",IF(AF$3&gt;(A45stdlife+$E693),('PTRM input'!$J$429*(1+rvanilla04)^0.5)-SUM($J693:AE693),('PTRM input'!$J$429*(1+rvanilla04)^0.5)/A45stdlife))</f>
        <v>0</v>
      </c>
      <c r="AG693" s="251">
        <f ca="1">IF(A45stdlife="n/a","n/a",IF(AG$3&gt;(A45stdlife+$E693),('PTRM input'!$J$429*(1+rvanilla04)^0.5)-SUM($J693:AF693),('PTRM input'!$J$429*(1+rvanilla04)^0.5)/A45stdlife))</f>
        <v>0</v>
      </c>
      <c r="AH693" s="251">
        <f ca="1">IF(A45stdlife="n/a","n/a",IF(AH$3&gt;(A45stdlife+$E693),('PTRM input'!$J$429*(1+rvanilla04)^0.5)-SUM($J693:AG693),('PTRM input'!$J$429*(1+rvanilla04)^0.5)/A45stdlife))</f>
        <v>0</v>
      </c>
      <c r="AI693" s="251">
        <f ca="1">IF(A45stdlife="n/a","n/a",IF(AI$3&gt;(A45stdlife+$E693),('PTRM input'!$J$429*(1+rvanilla04)^0.5)-SUM($J693:AH693),('PTRM input'!$J$429*(1+rvanilla04)^0.5)/A45stdlife))</f>
        <v>0</v>
      </c>
      <c r="AJ693" s="251">
        <f ca="1">IF(A45stdlife="n/a","n/a",IF(AJ$3&gt;(A45stdlife+$E693),('PTRM input'!$J$429*(1+rvanilla04)^0.5)-SUM($J693:AI693),('PTRM input'!$J$429*(1+rvanilla04)^0.5)/A45stdlife))</f>
        <v>0</v>
      </c>
      <c r="AK693" s="251">
        <f ca="1">IF(A45stdlife="n/a","n/a",IF(AK$3&gt;(A45stdlife+$E693),('PTRM input'!$J$429*(1+rvanilla04)^0.5)-SUM($J693:AJ693),('PTRM input'!$J$429*(1+rvanilla04)^0.5)/A45stdlife))</f>
        <v>0</v>
      </c>
      <c r="AL693" s="251">
        <f ca="1">IF(A45stdlife="n/a","n/a",IF(AL$3&gt;(A45stdlife+$E693),('PTRM input'!$J$429*(1+rvanilla04)^0.5)-SUM($J693:AK693),('PTRM input'!$J$429*(1+rvanilla04)^0.5)/A45stdlife))</f>
        <v>0</v>
      </c>
      <c r="AM693" s="251">
        <f ca="1">IF(A45stdlife="n/a","n/a",IF(AM$3&gt;(A45stdlife+$E693),('PTRM input'!$J$429*(1+rvanilla04)^0.5)-SUM($J693:AL693),('PTRM input'!$J$429*(1+rvanilla04)^0.5)/A45stdlife))</f>
        <v>0</v>
      </c>
      <c r="AN693" s="251">
        <f ca="1">IF(A45stdlife="n/a","n/a",IF(AN$3&gt;(A45stdlife+$E693),('PTRM input'!$J$429*(1+rvanilla04)^0.5)-SUM($J693:AM693),('PTRM input'!$J$429*(1+rvanilla04)^0.5)/A45stdlife))</f>
        <v>0</v>
      </c>
      <c r="AO693" s="251">
        <f ca="1">IF(A45stdlife="n/a","n/a",IF(AO$3&gt;(A45stdlife+$E693),('PTRM input'!$J$429*(1+rvanilla04)^0.5)-SUM($J693:AN693),('PTRM input'!$J$429*(1+rvanilla04)^0.5)/A45stdlife))</f>
        <v>0</v>
      </c>
      <c r="AP693" s="251">
        <f ca="1">IF(A45stdlife="n/a","n/a",IF(AP$3&gt;(A45stdlife+$E693),('PTRM input'!$J$429*(1+rvanilla04)^0.5)-SUM($J693:AO693),('PTRM input'!$J$429*(1+rvanilla04)^0.5)/A45stdlife))</f>
        <v>0</v>
      </c>
      <c r="AQ693" s="251">
        <f ca="1">IF(A45stdlife="n/a","n/a",IF(AQ$3&gt;(A45stdlife+$E693),('PTRM input'!$J$429*(1+rvanilla04)^0.5)-SUM($J693:AP693),('PTRM input'!$J$429*(1+rvanilla04)^0.5)/A45stdlife))</f>
        <v>0</v>
      </c>
      <c r="AR693" s="251">
        <f ca="1">IF(A45stdlife="n/a","n/a",IF(AR$3&gt;(A45stdlife+$E693),('PTRM input'!$J$429*(1+rvanilla04)^0.5)-SUM($J693:AQ693),('PTRM input'!$J$429*(1+rvanilla04)^0.5)/A45stdlife))</f>
        <v>0</v>
      </c>
      <c r="AS693" s="251">
        <f ca="1">IF(A45stdlife="n/a","n/a",IF(AS$3&gt;(A45stdlife+$E693),('PTRM input'!$J$429*(1+rvanilla04)^0.5)-SUM($J693:AR693),('PTRM input'!$J$429*(1+rvanilla04)^0.5)/A45stdlife))</f>
        <v>0</v>
      </c>
      <c r="AT693" s="251">
        <f ca="1">IF(A45stdlife="n/a","n/a",IF(AT$3&gt;(A45stdlife+$E693),('PTRM input'!$J$429*(1+rvanilla04)^0.5)-SUM($J693:AS693),('PTRM input'!$J$429*(1+rvanilla04)^0.5)/A45stdlife))</f>
        <v>0</v>
      </c>
      <c r="AU693" s="251">
        <f ca="1">IF(A45stdlife="n/a","n/a",IF(AU$3&gt;(A45stdlife+$E693),('PTRM input'!$J$429*(1+rvanilla04)^0.5)-SUM($J693:AT693),('PTRM input'!$J$429*(1+rvanilla04)^0.5)/A45stdlife))</f>
        <v>0</v>
      </c>
      <c r="AV693" s="251">
        <f ca="1">IF(A45stdlife="n/a","n/a",IF(AV$3&gt;(A45stdlife+$E693),('PTRM input'!$J$429*(1+rvanilla04)^0.5)-SUM($J693:AU693),('PTRM input'!$J$429*(1+rvanilla04)^0.5)/A45stdlife))</f>
        <v>0</v>
      </c>
      <c r="AW693" s="251">
        <f ca="1">IF(A45stdlife="n/a","n/a",IF(AW$3&gt;(A45stdlife+$E693),('PTRM input'!$J$429*(1+rvanilla04)^0.5)-SUM($J693:AV693),('PTRM input'!$J$429*(1+rvanilla04)^0.5)/A45stdlife))</f>
        <v>0</v>
      </c>
      <c r="AX693" s="251">
        <f ca="1">IF(A45stdlife="n/a","n/a",IF(AX$3&gt;(A45stdlife+$E693),('PTRM input'!$J$429*(1+rvanilla04)^0.5)-SUM($J693:AW693),('PTRM input'!$J$429*(1+rvanilla04)^0.5)/A45stdlife))</f>
        <v>0</v>
      </c>
      <c r="AY693" s="251">
        <f ca="1">IF(A45stdlife="n/a","n/a",IF(AY$3&gt;(A45stdlife+$E693),('PTRM input'!$J$429*(1+rvanilla04)^0.5)-SUM($J693:AX693),('PTRM input'!$J$429*(1+rvanilla04)^0.5)/A45stdlife))</f>
        <v>0</v>
      </c>
      <c r="AZ693" s="251">
        <f ca="1">IF(A45stdlife="n/a","n/a",IF(AZ$3&gt;(A45stdlife+$E693),('PTRM input'!$J$429*(1+rvanilla04)^0.5)-SUM($J693:AY693),('PTRM input'!$J$429*(1+rvanilla04)^0.5)/A45stdlife))</f>
        <v>0</v>
      </c>
      <c r="BA693" s="251">
        <f ca="1">IF(A45stdlife="n/a","n/a",IF(BA$3&gt;(A45stdlife+$E693),('PTRM input'!$J$429*(1+rvanilla04)^0.5)-SUM($J693:AZ693),('PTRM input'!$J$429*(1+rvanilla04)^0.5)/A45stdlife))</f>
        <v>0</v>
      </c>
      <c r="BB693" s="251">
        <f ca="1">IF(A45stdlife="n/a","n/a",IF(BB$3&gt;(A45stdlife+$E693),('PTRM input'!$J$429*(1+rvanilla04)^0.5)-SUM($J693:BA693),('PTRM input'!$J$429*(1+rvanilla04)^0.5)/A45stdlife))</f>
        <v>0</v>
      </c>
      <c r="BC693" s="251">
        <f ca="1">IF(A45stdlife="n/a","n/a",IF(BC$3&gt;(A45stdlife+$E693),('PTRM input'!$J$429*(1+rvanilla04)^0.5)-SUM($J693:BB693),('PTRM input'!$J$429*(1+rvanilla04)^0.5)/A45stdlife))</f>
        <v>0</v>
      </c>
      <c r="BD693" s="251">
        <f ca="1">IF(A45stdlife="n/a","n/a",IF(BD$3&gt;(A45stdlife+$E693),('PTRM input'!$J$429*(1+rvanilla04)^0.5)-SUM($J693:BC693),('PTRM input'!$J$429*(1+rvanilla04)^0.5)/A45stdlife))</f>
        <v>0</v>
      </c>
      <c r="BE693" s="251">
        <f ca="1">IF(A45stdlife="n/a","n/a",IF(BE$3&gt;(A45stdlife+$E693),('PTRM input'!$J$429*(1+rvanilla04)^0.5)-SUM($J693:BD693),('PTRM input'!$J$429*(1+rvanilla04)^0.5)/A45stdlife))</f>
        <v>0</v>
      </c>
      <c r="BF693" s="251">
        <f ca="1">IF(A45stdlife="n/a","n/a",IF(BF$3&gt;(A45stdlife+$E693),('PTRM input'!$J$429*(1+rvanilla04)^0.5)-SUM($J693:BE693),('PTRM input'!$J$429*(1+rvanilla04)^0.5)/A45stdlife))</f>
        <v>0</v>
      </c>
      <c r="BG693" s="251">
        <f ca="1">IF(A45stdlife="n/a","n/a",IF(BG$3&gt;(A45stdlife+$E693),('PTRM input'!$J$429*(1+rvanilla04)^0.5)-SUM($J693:BF693),('PTRM input'!$J$429*(1+rvanilla04)^0.5)/A45stdlife))</f>
        <v>0</v>
      </c>
      <c r="BH693" s="251">
        <f ca="1">IF(A45stdlife="n/a","n/a",IF(BH$3&gt;(A45stdlife+$E693),('PTRM input'!$J$429*(1+rvanilla04)^0.5)-SUM($J693:BG693),('PTRM input'!$J$429*(1+rvanilla04)^0.5)/A45stdlife))</f>
        <v>0</v>
      </c>
      <c r="BI693" s="251">
        <f ca="1">IF(A45stdlife="n/a","n/a",IF(BI$3&gt;(A45stdlife+$E693),('PTRM input'!$J$429*(1+rvanilla04)^0.5)-SUM($J693:BH693),('PTRM input'!$J$429*(1+rvanilla04)^0.5)/A45stdlife))</f>
        <v>0</v>
      </c>
      <c r="BJ693" s="116"/>
      <c r="BK693" s="116"/>
      <c r="BL693" s="116"/>
      <c r="BM693" s="116"/>
    </row>
    <row r="694" spans="1:65" hidden="1" outlineLevel="2">
      <c r="A694" s="116"/>
      <c r="B694" s="19"/>
      <c r="C694" s="18"/>
      <c r="D694" s="760"/>
      <c r="E694" s="86">
        <v>5</v>
      </c>
      <c r="F694" s="259"/>
      <c r="G694" s="434"/>
      <c r="H694" s="435"/>
      <c r="I694" s="435"/>
      <c r="J694" s="435"/>
      <c r="K694" s="619"/>
      <c r="L694" s="433">
        <f ca="1">IF(A45stdlife="n/a","n/a",IF(L$3&gt;(A45stdlife+$E694),('PTRM input'!$K$429*(1+rvanilla05)^0.5)-SUM($K694:K694),('PTRM input'!$K$429*(1+rvanilla05)^0.5)/A45stdlife))</f>
        <v>0</v>
      </c>
      <c r="M694" s="433">
        <f ca="1">IF(A45stdlife="n/a","n/a",IF(M$3&gt;(A45stdlife+$E694),('PTRM input'!$K$429*(1+rvanilla05)^0.5)-SUM($K694:L694),('PTRM input'!$K$429*(1+rvanilla05)^0.5)/A45stdlife))</f>
        <v>0</v>
      </c>
      <c r="N694" s="433">
        <f ca="1">IF(A45stdlife="n/a","n/a",IF(N$3&gt;(A45stdlife+$E694),('PTRM input'!$K$429*(1+rvanilla05)^0.5)-SUM($K694:M694),('PTRM input'!$K$429*(1+rvanilla05)^0.5)/A45stdlife))</f>
        <v>0</v>
      </c>
      <c r="O694" s="433">
        <f ca="1">IF(A45stdlife="n/a","n/a",IF(O$3&gt;(A45stdlife+$E694),('PTRM input'!$K$429*(1+rvanilla05)^0.5)-SUM($K694:N694),('PTRM input'!$K$429*(1+rvanilla05)^0.5)/A45stdlife))</f>
        <v>0</v>
      </c>
      <c r="P694" s="433">
        <f ca="1">IF(A45stdlife="n/a","n/a",IF(P$3&gt;(A45stdlife+$E694),('PTRM input'!$K$429*(1+rvanilla05)^0.5)-SUM($K694:O694),('PTRM input'!$K$429*(1+rvanilla05)^0.5)/A45stdlife))</f>
        <v>0</v>
      </c>
      <c r="Q694" s="433">
        <f ca="1">IF(A45stdlife="n/a","n/a",IF(Q$3&gt;(A45stdlife+$E694),('PTRM input'!$K$429*(1+rvanilla05)^0.5)-SUM($K694:P694),('PTRM input'!$K$429*(1+rvanilla05)^0.5)/A45stdlife))</f>
        <v>0</v>
      </c>
      <c r="R694" s="251">
        <f ca="1">IF(A45stdlife="n/a","n/a",IF(R$3&gt;(A45stdlife+$E694),('PTRM input'!$K$429*(1+rvanilla05)^0.5)-SUM($K694:Q694),('PTRM input'!$K$429*(1+rvanilla05)^0.5)/A45stdlife))</f>
        <v>0</v>
      </c>
      <c r="S694" s="251">
        <f ca="1">IF(A45stdlife="n/a","n/a",IF(S$3&gt;(A45stdlife+$E694),('PTRM input'!$K$429*(1+rvanilla05)^0.5)-SUM($K694:R694),('PTRM input'!$K$429*(1+rvanilla05)^0.5)/A45stdlife))</f>
        <v>0</v>
      </c>
      <c r="T694" s="251">
        <f ca="1">IF(A45stdlife="n/a","n/a",IF(T$3&gt;(A45stdlife+$E694),('PTRM input'!$K$429*(1+rvanilla05)^0.5)-SUM($K694:S694),('PTRM input'!$K$429*(1+rvanilla05)^0.5)/A45stdlife))</f>
        <v>0</v>
      </c>
      <c r="U694" s="251">
        <f ca="1">IF(A45stdlife="n/a","n/a",IF(U$3&gt;(A45stdlife+$E694),('PTRM input'!$K$429*(1+rvanilla05)^0.5)-SUM($K694:T694),('PTRM input'!$K$429*(1+rvanilla05)^0.5)/A45stdlife))</f>
        <v>0</v>
      </c>
      <c r="V694" s="251">
        <f ca="1">IF(A45stdlife="n/a","n/a",IF(V$3&gt;(A45stdlife+$E694),('PTRM input'!$K$429*(1+rvanilla05)^0.5)-SUM($K694:U694),('PTRM input'!$K$429*(1+rvanilla05)^0.5)/A45stdlife))</f>
        <v>0</v>
      </c>
      <c r="W694" s="251">
        <f ca="1">IF(A45stdlife="n/a","n/a",IF(W$3&gt;(A45stdlife+$E694),('PTRM input'!$K$429*(1+rvanilla05)^0.5)-SUM($K694:V694),('PTRM input'!$K$429*(1+rvanilla05)^0.5)/A45stdlife))</f>
        <v>0</v>
      </c>
      <c r="X694" s="251">
        <f ca="1">IF(A45stdlife="n/a","n/a",IF(X$3&gt;(A45stdlife+$E694),('PTRM input'!$K$429*(1+rvanilla05)^0.5)-SUM($K694:W694),('PTRM input'!$K$429*(1+rvanilla05)^0.5)/A45stdlife))</f>
        <v>0</v>
      </c>
      <c r="Y694" s="251">
        <f ca="1">IF(A45stdlife="n/a","n/a",IF(Y$3&gt;(A45stdlife+$E694),('PTRM input'!$K$429*(1+rvanilla05)^0.5)-SUM($K694:X694),('PTRM input'!$K$429*(1+rvanilla05)^0.5)/A45stdlife))</f>
        <v>0</v>
      </c>
      <c r="Z694" s="251">
        <f ca="1">IF(A45stdlife="n/a","n/a",IF(Z$3&gt;(A45stdlife+$E694),('PTRM input'!$K$429*(1+rvanilla05)^0.5)-SUM($K694:Y694),('PTRM input'!$K$429*(1+rvanilla05)^0.5)/A45stdlife))</f>
        <v>0</v>
      </c>
      <c r="AA694" s="251">
        <f ca="1">IF(A45stdlife="n/a","n/a",IF(AA$3&gt;(A45stdlife+$E694),('PTRM input'!$K$429*(1+rvanilla05)^0.5)-SUM($K694:Z694),('PTRM input'!$K$429*(1+rvanilla05)^0.5)/A45stdlife))</f>
        <v>0</v>
      </c>
      <c r="AB694" s="251">
        <f ca="1">IF(A45stdlife="n/a","n/a",IF(AB$3&gt;(A45stdlife+$E694),('PTRM input'!$K$429*(1+rvanilla05)^0.5)-SUM($K694:AA694),('PTRM input'!$K$429*(1+rvanilla05)^0.5)/A45stdlife))</f>
        <v>0</v>
      </c>
      <c r="AC694" s="251">
        <f ca="1">IF(A45stdlife="n/a","n/a",IF(AC$3&gt;(A45stdlife+$E694),('PTRM input'!$K$429*(1+rvanilla05)^0.5)-SUM($K694:AB694),('PTRM input'!$K$429*(1+rvanilla05)^0.5)/A45stdlife))</f>
        <v>0</v>
      </c>
      <c r="AD694" s="251">
        <f ca="1">IF(A45stdlife="n/a","n/a",IF(AD$3&gt;(A45stdlife+$E694),('PTRM input'!$K$429*(1+rvanilla05)^0.5)-SUM($K694:AC694),('PTRM input'!$K$429*(1+rvanilla05)^0.5)/A45stdlife))</f>
        <v>0</v>
      </c>
      <c r="AE694" s="251">
        <f ca="1">IF(A45stdlife="n/a","n/a",IF(AE$3&gt;(A45stdlife+$E694),('PTRM input'!$K$429*(1+rvanilla05)^0.5)-SUM($K694:AD694),('PTRM input'!$K$429*(1+rvanilla05)^0.5)/A45stdlife))</f>
        <v>0</v>
      </c>
      <c r="AF694" s="251">
        <f ca="1">IF(A45stdlife="n/a","n/a",IF(AF$3&gt;(A45stdlife+$E694),('PTRM input'!$K$429*(1+rvanilla05)^0.5)-SUM($K694:AE694),('PTRM input'!$K$429*(1+rvanilla05)^0.5)/A45stdlife))</f>
        <v>0</v>
      </c>
      <c r="AG694" s="251">
        <f ca="1">IF(A45stdlife="n/a","n/a",IF(AG$3&gt;(A45stdlife+$E694),('PTRM input'!$K$429*(1+rvanilla05)^0.5)-SUM($K694:AF694),('PTRM input'!$K$429*(1+rvanilla05)^0.5)/A45stdlife))</f>
        <v>0</v>
      </c>
      <c r="AH694" s="251">
        <f ca="1">IF(A45stdlife="n/a","n/a",IF(AH$3&gt;(A45stdlife+$E694),('PTRM input'!$K$429*(1+rvanilla05)^0.5)-SUM($K694:AG694),('PTRM input'!$K$429*(1+rvanilla05)^0.5)/A45stdlife))</f>
        <v>0</v>
      </c>
      <c r="AI694" s="251">
        <f ca="1">IF(A45stdlife="n/a","n/a",IF(AI$3&gt;(A45stdlife+$E694),('PTRM input'!$K$429*(1+rvanilla05)^0.5)-SUM($K694:AH694),('PTRM input'!$K$429*(1+rvanilla05)^0.5)/A45stdlife))</f>
        <v>0</v>
      </c>
      <c r="AJ694" s="251">
        <f ca="1">IF(A45stdlife="n/a","n/a",IF(AJ$3&gt;(A45stdlife+$E694),('PTRM input'!$K$429*(1+rvanilla05)^0.5)-SUM($K694:AI694),('PTRM input'!$K$429*(1+rvanilla05)^0.5)/A45stdlife))</f>
        <v>0</v>
      </c>
      <c r="AK694" s="251">
        <f ca="1">IF(A45stdlife="n/a","n/a",IF(AK$3&gt;(A45stdlife+$E694),('PTRM input'!$K$429*(1+rvanilla05)^0.5)-SUM($K694:AJ694),('PTRM input'!$K$429*(1+rvanilla05)^0.5)/A45stdlife))</f>
        <v>0</v>
      </c>
      <c r="AL694" s="251">
        <f ca="1">IF(A45stdlife="n/a","n/a",IF(AL$3&gt;(A45stdlife+$E694),('PTRM input'!$K$429*(1+rvanilla05)^0.5)-SUM($K694:AK694),('PTRM input'!$K$429*(1+rvanilla05)^0.5)/A45stdlife))</f>
        <v>0</v>
      </c>
      <c r="AM694" s="251">
        <f ca="1">IF(A45stdlife="n/a","n/a",IF(AM$3&gt;(A45stdlife+$E694),('PTRM input'!$K$429*(1+rvanilla05)^0.5)-SUM($K694:AL694),('PTRM input'!$K$429*(1+rvanilla05)^0.5)/A45stdlife))</f>
        <v>0</v>
      </c>
      <c r="AN694" s="251">
        <f ca="1">IF(A45stdlife="n/a","n/a",IF(AN$3&gt;(A45stdlife+$E694),('PTRM input'!$K$429*(1+rvanilla05)^0.5)-SUM($K694:AM694),('PTRM input'!$K$429*(1+rvanilla05)^0.5)/A45stdlife))</f>
        <v>0</v>
      </c>
      <c r="AO694" s="251">
        <f ca="1">IF(A45stdlife="n/a","n/a",IF(AO$3&gt;(A45stdlife+$E694),('PTRM input'!$K$429*(1+rvanilla05)^0.5)-SUM($K694:AN694),('PTRM input'!$K$429*(1+rvanilla05)^0.5)/A45stdlife))</f>
        <v>0</v>
      </c>
      <c r="AP694" s="251">
        <f ca="1">IF(A45stdlife="n/a","n/a",IF(AP$3&gt;(A45stdlife+$E694),('PTRM input'!$K$429*(1+rvanilla05)^0.5)-SUM($K694:AO694),('PTRM input'!$K$429*(1+rvanilla05)^0.5)/A45stdlife))</f>
        <v>0</v>
      </c>
      <c r="AQ694" s="251">
        <f ca="1">IF(A45stdlife="n/a","n/a",IF(AQ$3&gt;(A45stdlife+$E694),('PTRM input'!$K$429*(1+rvanilla05)^0.5)-SUM($K694:AP694),('PTRM input'!$K$429*(1+rvanilla05)^0.5)/A45stdlife))</f>
        <v>0</v>
      </c>
      <c r="AR694" s="251">
        <f ca="1">IF(A45stdlife="n/a","n/a",IF(AR$3&gt;(A45stdlife+$E694),('PTRM input'!$K$429*(1+rvanilla05)^0.5)-SUM($K694:AQ694),('PTRM input'!$K$429*(1+rvanilla05)^0.5)/A45stdlife))</f>
        <v>0</v>
      </c>
      <c r="AS694" s="251">
        <f ca="1">IF(A45stdlife="n/a","n/a",IF(AS$3&gt;(A45stdlife+$E694),('PTRM input'!$K$429*(1+rvanilla05)^0.5)-SUM($K694:AR694),('PTRM input'!$K$429*(1+rvanilla05)^0.5)/A45stdlife))</f>
        <v>0</v>
      </c>
      <c r="AT694" s="251">
        <f ca="1">IF(A45stdlife="n/a","n/a",IF(AT$3&gt;(A45stdlife+$E694),('PTRM input'!$K$429*(1+rvanilla05)^0.5)-SUM($K694:AS694),('PTRM input'!$K$429*(1+rvanilla05)^0.5)/A45stdlife))</f>
        <v>0</v>
      </c>
      <c r="AU694" s="251">
        <f ca="1">IF(A45stdlife="n/a","n/a",IF(AU$3&gt;(A45stdlife+$E694),('PTRM input'!$K$429*(1+rvanilla05)^0.5)-SUM($K694:AT694),('PTRM input'!$K$429*(1+rvanilla05)^0.5)/A45stdlife))</f>
        <v>0</v>
      </c>
      <c r="AV694" s="251">
        <f ca="1">IF(A45stdlife="n/a","n/a",IF(AV$3&gt;(A45stdlife+$E694),('PTRM input'!$K$429*(1+rvanilla05)^0.5)-SUM($K694:AU694),('PTRM input'!$K$429*(1+rvanilla05)^0.5)/A45stdlife))</f>
        <v>0</v>
      </c>
      <c r="AW694" s="251">
        <f ca="1">IF(A45stdlife="n/a","n/a",IF(AW$3&gt;(A45stdlife+$E694),('PTRM input'!$K$429*(1+rvanilla05)^0.5)-SUM($K694:AV694),('PTRM input'!$K$429*(1+rvanilla05)^0.5)/A45stdlife))</f>
        <v>0</v>
      </c>
      <c r="AX694" s="251">
        <f ca="1">IF(A45stdlife="n/a","n/a",IF(AX$3&gt;(A45stdlife+$E694),('PTRM input'!$K$429*(1+rvanilla05)^0.5)-SUM($K694:AW694),('PTRM input'!$K$429*(1+rvanilla05)^0.5)/A45stdlife))</f>
        <v>0</v>
      </c>
      <c r="AY694" s="251">
        <f ca="1">IF(A45stdlife="n/a","n/a",IF(AY$3&gt;(A45stdlife+$E694),('PTRM input'!$K$429*(1+rvanilla05)^0.5)-SUM($K694:AX694),('PTRM input'!$K$429*(1+rvanilla05)^0.5)/A45stdlife))</f>
        <v>0</v>
      </c>
      <c r="AZ694" s="251">
        <f ca="1">IF(A45stdlife="n/a","n/a",IF(AZ$3&gt;(A45stdlife+$E694),('PTRM input'!$K$429*(1+rvanilla05)^0.5)-SUM($K694:AY694),('PTRM input'!$K$429*(1+rvanilla05)^0.5)/A45stdlife))</f>
        <v>0</v>
      </c>
      <c r="BA694" s="251">
        <f ca="1">IF(A45stdlife="n/a","n/a",IF(BA$3&gt;(A45stdlife+$E694),('PTRM input'!$K$429*(1+rvanilla05)^0.5)-SUM($K694:AZ694),('PTRM input'!$K$429*(1+rvanilla05)^0.5)/A45stdlife))</f>
        <v>0</v>
      </c>
      <c r="BB694" s="251">
        <f ca="1">IF(A45stdlife="n/a","n/a",IF(BB$3&gt;(A45stdlife+$E694),('PTRM input'!$K$429*(1+rvanilla05)^0.5)-SUM($K694:BA694),('PTRM input'!$K$429*(1+rvanilla05)^0.5)/A45stdlife))</f>
        <v>0</v>
      </c>
      <c r="BC694" s="251">
        <f ca="1">IF(A45stdlife="n/a","n/a",IF(BC$3&gt;(A45stdlife+$E694),('PTRM input'!$K$429*(1+rvanilla05)^0.5)-SUM($K694:BB694),('PTRM input'!$K$429*(1+rvanilla05)^0.5)/A45stdlife))</f>
        <v>0</v>
      </c>
      <c r="BD694" s="251">
        <f ca="1">IF(A45stdlife="n/a","n/a",IF(BD$3&gt;(A45stdlife+$E694),('PTRM input'!$K$429*(1+rvanilla05)^0.5)-SUM($K694:BC694),('PTRM input'!$K$429*(1+rvanilla05)^0.5)/A45stdlife))</f>
        <v>0</v>
      </c>
      <c r="BE694" s="251">
        <f ca="1">IF(A45stdlife="n/a","n/a",IF(BE$3&gt;(A45stdlife+$E694),('PTRM input'!$K$429*(1+rvanilla05)^0.5)-SUM($K694:BD694),('PTRM input'!$K$429*(1+rvanilla05)^0.5)/A45stdlife))</f>
        <v>0</v>
      </c>
      <c r="BF694" s="251">
        <f ca="1">IF(A45stdlife="n/a","n/a",IF(BF$3&gt;(A45stdlife+$E694),('PTRM input'!$K$429*(1+rvanilla05)^0.5)-SUM($K694:BE694),('PTRM input'!$K$429*(1+rvanilla05)^0.5)/A45stdlife))</f>
        <v>0</v>
      </c>
      <c r="BG694" s="251">
        <f ca="1">IF(A45stdlife="n/a","n/a",IF(BG$3&gt;(A45stdlife+$E694),('PTRM input'!$K$429*(1+rvanilla05)^0.5)-SUM($K694:BF694),('PTRM input'!$K$429*(1+rvanilla05)^0.5)/A45stdlife))</f>
        <v>0</v>
      </c>
      <c r="BH694" s="251">
        <f ca="1">IF(A45stdlife="n/a","n/a",IF(BH$3&gt;(A45stdlife+$E694),('PTRM input'!$K$429*(1+rvanilla05)^0.5)-SUM($K694:BG694),('PTRM input'!$K$429*(1+rvanilla05)^0.5)/A45stdlife))</f>
        <v>0</v>
      </c>
      <c r="BI694" s="251">
        <f ca="1">IF(A45stdlife="n/a","n/a",IF(BI$3&gt;(A45stdlife+$E694),('PTRM input'!$K$429*(1+rvanilla05)^0.5)-SUM($K694:BH694),('PTRM input'!$K$429*(1+rvanilla05)^0.5)/A45stdlife))</f>
        <v>0</v>
      </c>
      <c r="BJ694" s="116"/>
      <c r="BK694" s="116"/>
      <c r="BL694" s="116"/>
      <c r="BM694" s="116"/>
    </row>
    <row r="695" spans="1:65" hidden="1" outlineLevel="2">
      <c r="A695" s="116"/>
      <c r="B695" s="19"/>
      <c r="C695" s="18"/>
      <c r="D695" s="760"/>
      <c r="E695" s="86">
        <v>6</v>
      </c>
      <c r="F695" s="259"/>
      <c r="G695" s="434"/>
      <c r="H695" s="435"/>
      <c r="I695" s="435"/>
      <c r="J695" s="435"/>
      <c r="K695" s="435"/>
      <c r="L695" s="619"/>
      <c r="M695" s="433">
        <f ca="1">IF(A45stdlife="n/a","n/a",IF(M$3&gt;(A45stdlife+$E695),('PTRM input'!$L$429*(1+rvanilla06)^0.5)-SUM($L695:L695),('PTRM input'!$L$429*(1+rvanilla06)^0.5)/A45stdlife))</f>
        <v>0</v>
      </c>
      <c r="N695" s="433">
        <f ca="1">IF(A45stdlife="n/a","n/a",IF(N$3&gt;(A45stdlife+$E695),('PTRM input'!$L$429*(1+rvanilla06)^0.5)-SUM($L695:M695),('PTRM input'!$L$429*(1+rvanilla06)^0.5)/A45stdlife))</f>
        <v>0</v>
      </c>
      <c r="O695" s="433">
        <f ca="1">IF(A45stdlife="n/a","n/a",IF(O$3&gt;(A45stdlife+$E695),('PTRM input'!$L$429*(1+rvanilla06)^0.5)-SUM($L695:N695),('PTRM input'!$L$429*(1+rvanilla06)^0.5)/A45stdlife))</f>
        <v>0</v>
      </c>
      <c r="P695" s="433">
        <f ca="1">IF(A45stdlife="n/a","n/a",IF(P$3&gt;(A45stdlife+$E695),('PTRM input'!$L$429*(1+rvanilla06)^0.5)-SUM($L695:O695),('PTRM input'!$L$429*(1+rvanilla06)^0.5)/A45stdlife))</f>
        <v>0</v>
      </c>
      <c r="Q695" s="433">
        <f ca="1">IF(A45stdlife="n/a","n/a",IF(Q$3&gt;(A45stdlife+$E695),('PTRM input'!$L$429*(1+rvanilla06)^0.5)-SUM($L695:P695),('PTRM input'!$L$429*(1+rvanilla06)^0.5)/A45stdlife))</f>
        <v>0</v>
      </c>
      <c r="R695" s="251">
        <f ca="1">IF(A45stdlife="n/a","n/a",IF(R$3&gt;(A45stdlife+$E695),('PTRM input'!$L$429*(1+rvanilla06)^0.5)-SUM($L695:Q695),('PTRM input'!$L$429*(1+rvanilla06)^0.5)/A45stdlife))</f>
        <v>0</v>
      </c>
      <c r="S695" s="251">
        <f ca="1">IF(A45stdlife="n/a","n/a",IF(S$3&gt;(A45stdlife+$E695),('PTRM input'!$L$429*(1+rvanilla06)^0.5)-SUM($L695:R695),('PTRM input'!$L$429*(1+rvanilla06)^0.5)/A45stdlife))</f>
        <v>0</v>
      </c>
      <c r="T695" s="251">
        <f ca="1">IF(A45stdlife="n/a","n/a",IF(T$3&gt;(A45stdlife+$E695),('PTRM input'!$L$429*(1+rvanilla06)^0.5)-SUM($L695:S695),('PTRM input'!$L$429*(1+rvanilla06)^0.5)/A45stdlife))</f>
        <v>0</v>
      </c>
      <c r="U695" s="251">
        <f ca="1">IF(A45stdlife="n/a","n/a",IF(U$3&gt;(A45stdlife+$E695),('PTRM input'!$L$429*(1+rvanilla06)^0.5)-SUM($L695:T695),('PTRM input'!$L$429*(1+rvanilla06)^0.5)/A45stdlife))</f>
        <v>0</v>
      </c>
      <c r="V695" s="251">
        <f ca="1">IF(A45stdlife="n/a","n/a",IF(V$3&gt;(A45stdlife+$E695),('PTRM input'!$L$429*(1+rvanilla06)^0.5)-SUM($L695:U695),('PTRM input'!$L$429*(1+rvanilla06)^0.5)/A45stdlife))</f>
        <v>0</v>
      </c>
      <c r="W695" s="251">
        <f ca="1">IF(A45stdlife="n/a","n/a",IF(W$3&gt;(A45stdlife+$E695),('PTRM input'!$L$429*(1+rvanilla06)^0.5)-SUM($L695:V695),('PTRM input'!$L$429*(1+rvanilla06)^0.5)/A45stdlife))</f>
        <v>0</v>
      </c>
      <c r="X695" s="251">
        <f ca="1">IF(A45stdlife="n/a","n/a",IF(X$3&gt;(A45stdlife+$E695),('PTRM input'!$L$429*(1+rvanilla06)^0.5)-SUM($L695:W695),('PTRM input'!$L$429*(1+rvanilla06)^0.5)/A45stdlife))</f>
        <v>0</v>
      </c>
      <c r="Y695" s="251">
        <f ca="1">IF(A45stdlife="n/a","n/a",IF(Y$3&gt;(A45stdlife+$E695),('PTRM input'!$L$429*(1+rvanilla06)^0.5)-SUM($L695:X695),('PTRM input'!$L$429*(1+rvanilla06)^0.5)/A45stdlife))</f>
        <v>0</v>
      </c>
      <c r="Z695" s="251">
        <f ca="1">IF(A45stdlife="n/a","n/a",IF(Z$3&gt;(A45stdlife+$E695),('PTRM input'!$L$429*(1+rvanilla06)^0.5)-SUM($L695:Y695),('PTRM input'!$L$429*(1+rvanilla06)^0.5)/A45stdlife))</f>
        <v>0</v>
      </c>
      <c r="AA695" s="251">
        <f ca="1">IF(A45stdlife="n/a","n/a",IF(AA$3&gt;(A45stdlife+$E695),('PTRM input'!$L$429*(1+rvanilla06)^0.5)-SUM($L695:Z695),('PTRM input'!$L$429*(1+rvanilla06)^0.5)/A45stdlife))</f>
        <v>0</v>
      </c>
      <c r="AB695" s="251">
        <f ca="1">IF(A45stdlife="n/a","n/a",IF(AB$3&gt;(A45stdlife+$E695),('PTRM input'!$L$429*(1+rvanilla06)^0.5)-SUM($L695:AA695),('PTRM input'!$L$429*(1+rvanilla06)^0.5)/A45stdlife))</f>
        <v>0</v>
      </c>
      <c r="AC695" s="251">
        <f ca="1">IF(A45stdlife="n/a","n/a",IF(AC$3&gt;(A45stdlife+$E695),('PTRM input'!$L$429*(1+rvanilla06)^0.5)-SUM($L695:AB695),('PTRM input'!$L$429*(1+rvanilla06)^0.5)/A45stdlife))</f>
        <v>0</v>
      </c>
      <c r="AD695" s="251">
        <f ca="1">IF(A45stdlife="n/a","n/a",IF(AD$3&gt;(A45stdlife+$E695),('PTRM input'!$L$429*(1+rvanilla06)^0.5)-SUM($L695:AC695),('PTRM input'!$L$429*(1+rvanilla06)^0.5)/A45stdlife))</f>
        <v>0</v>
      </c>
      <c r="AE695" s="251">
        <f ca="1">IF(A45stdlife="n/a","n/a",IF(AE$3&gt;(A45stdlife+$E695),('PTRM input'!$L$429*(1+rvanilla06)^0.5)-SUM($L695:AD695),('PTRM input'!$L$429*(1+rvanilla06)^0.5)/A45stdlife))</f>
        <v>0</v>
      </c>
      <c r="AF695" s="251">
        <f ca="1">IF(A45stdlife="n/a","n/a",IF(AF$3&gt;(A45stdlife+$E695),('PTRM input'!$L$429*(1+rvanilla06)^0.5)-SUM($L695:AE695),('PTRM input'!$L$429*(1+rvanilla06)^0.5)/A45stdlife))</f>
        <v>0</v>
      </c>
      <c r="AG695" s="251">
        <f ca="1">IF(A45stdlife="n/a","n/a",IF(AG$3&gt;(A45stdlife+$E695),('PTRM input'!$L$429*(1+rvanilla06)^0.5)-SUM($L695:AF695),('PTRM input'!$L$429*(1+rvanilla06)^0.5)/A45stdlife))</f>
        <v>0</v>
      </c>
      <c r="AH695" s="251">
        <f ca="1">IF(A45stdlife="n/a","n/a",IF(AH$3&gt;(A45stdlife+$E695),('PTRM input'!$L$429*(1+rvanilla06)^0.5)-SUM($L695:AG695),('PTRM input'!$L$429*(1+rvanilla06)^0.5)/A45stdlife))</f>
        <v>0</v>
      </c>
      <c r="AI695" s="251">
        <f ca="1">IF(A45stdlife="n/a","n/a",IF(AI$3&gt;(A45stdlife+$E695),('PTRM input'!$L$429*(1+rvanilla06)^0.5)-SUM($L695:AH695),('PTRM input'!$L$429*(1+rvanilla06)^0.5)/A45stdlife))</f>
        <v>0</v>
      </c>
      <c r="AJ695" s="251">
        <f ca="1">IF(A45stdlife="n/a","n/a",IF(AJ$3&gt;(A45stdlife+$E695),('PTRM input'!$L$429*(1+rvanilla06)^0.5)-SUM($L695:AI695),('PTRM input'!$L$429*(1+rvanilla06)^0.5)/A45stdlife))</f>
        <v>0</v>
      </c>
      <c r="AK695" s="251">
        <f ca="1">IF(A45stdlife="n/a","n/a",IF(AK$3&gt;(A45stdlife+$E695),('PTRM input'!$L$429*(1+rvanilla06)^0.5)-SUM($L695:AJ695),('PTRM input'!$L$429*(1+rvanilla06)^0.5)/A45stdlife))</f>
        <v>0</v>
      </c>
      <c r="AL695" s="251">
        <f ca="1">IF(A45stdlife="n/a","n/a",IF(AL$3&gt;(A45stdlife+$E695),('PTRM input'!$L$429*(1+rvanilla06)^0.5)-SUM($L695:AK695),('PTRM input'!$L$429*(1+rvanilla06)^0.5)/A45stdlife))</f>
        <v>0</v>
      </c>
      <c r="AM695" s="251">
        <f ca="1">IF(A45stdlife="n/a","n/a",IF(AM$3&gt;(A45stdlife+$E695),('PTRM input'!$L$429*(1+rvanilla06)^0.5)-SUM($L695:AL695),('PTRM input'!$L$429*(1+rvanilla06)^0.5)/A45stdlife))</f>
        <v>0</v>
      </c>
      <c r="AN695" s="251">
        <f ca="1">IF(A45stdlife="n/a","n/a",IF(AN$3&gt;(A45stdlife+$E695),('PTRM input'!$L$429*(1+rvanilla06)^0.5)-SUM($L695:AM695),('PTRM input'!$L$429*(1+rvanilla06)^0.5)/A45stdlife))</f>
        <v>0</v>
      </c>
      <c r="AO695" s="251">
        <f ca="1">IF(A45stdlife="n/a","n/a",IF(AO$3&gt;(A45stdlife+$E695),('PTRM input'!$L$429*(1+rvanilla06)^0.5)-SUM($L695:AN695),('PTRM input'!$L$429*(1+rvanilla06)^0.5)/A45stdlife))</f>
        <v>0</v>
      </c>
      <c r="AP695" s="251">
        <f ca="1">IF(A45stdlife="n/a","n/a",IF(AP$3&gt;(A45stdlife+$E695),('PTRM input'!$L$429*(1+rvanilla06)^0.5)-SUM($L695:AO695),('PTRM input'!$L$429*(1+rvanilla06)^0.5)/A45stdlife))</f>
        <v>0</v>
      </c>
      <c r="AQ695" s="251">
        <f ca="1">IF(A45stdlife="n/a","n/a",IF(AQ$3&gt;(A45stdlife+$E695),('PTRM input'!$L$429*(1+rvanilla06)^0.5)-SUM($L695:AP695),('PTRM input'!$L$429*(1+rvanilla06)^0.5)/A45stdlife))</f>
        <v>0</v>
      </c>
      <c r="AR695" s="251">
        <f ca="1">IF(A45stdlife="n/a","n/a",IF(AR$3&gt;(A45stdlife+$E695),('PTRM input'!$L$429*(1+rvanilla06)^0.5)-SUM($L695:AQ695),('PTRM input'!$L$429*(1+rvanilla06)^0.5)/A45stdlife))</f>
        <v>0</v>
      </c>
      <c r="AS695" s="251">
        <f ca="1">IF(A45stdlife="n/a","n/a",IF(AS$3&gt;(A45stdlife+$E695),('PTRM input'!$L$429*(1+rvanilla06)^0.5)-SUM($L695:AR695),('PTRM input'!$L$429*(1+rvanilla06)^0.5)/A45stdlife))</f>
        <v>0</v>
      </c>
      <c r="AT695" s="251">
        <f ca="1">IF(A45stdlife="n/a","n/a",IF(AT$3&gt;(A45stdlife+$E695),('PTRM input'!$L$429*(1+rvanilla06)^0.5)-SUM($L695:AS695),('PTRM input'!$L$429*(1+rvanilla06)^0.5)/A45stdlife))</f>
        <v>0</v>
      </c>
      <c r="AU695" s="251">
        <f ca="1">IF(A45stdlife="n/a","n/a",IF(AU$3&gt;(A45stdlife+$E695),('PTRM input'!$L$429*(1+rvanilla06)^0.5)-SUM($L695:AT695),('PTRM input'!$L$429*(1+rvanilla06)^0.5)/A45stdlife))</f>
        <v>0</v>
      </c>
      <c r="AV695" s="251">
        <f ca="1">IF(A45stdlife="n/a","n/a",IF(AV$3&gt;(A45stdlife+$E695),('PTRM input'!$L$429*(1+rvanilla06)^0.5)-SUM($L695:AU695),('PTRM input'!$L$429*(1+rvanilla06)^0.5)/A45stdlife))</f>
        <v>0</v>
      </c>
      <c r="AW695" s="251">
        <f ca="1">IF(A45stdlife="n/a","n/a",IF(AW$3&gt;(A45stdlife+$E695),('PTRM input'!$L$429*(1+rvanilla06)^0.5)-SUM($L695:AV695),('PTRM input'!$L$429*(1+rvanilla06)^0.5)/A45stdlife))</f>
        <v>0</v>
      </c>
      <c r="AX695" s="251">
        <f ca="1">IF(A45stdlife="n/a","n/a",IF(AX$3&gt;(A45stdlife+$E695),('PTRM input'!$L$429*(1+rvanilla06)^0.5)-SUM($L695:AW695),('PTRM input'!$L$429*(1+rvanilla06)^0.5)/A45stdlife))</f>
        <v>0</v>
      </c>
      <c r="AY695" s="251">
        <f ca="1">IF(A45stdlife="n/a","n/a",IF(AY$3&gt;(A45stdlife+$E695),('PTRM input'!$L$429*(1+rvanilla06)^0.5)-SUM($L695:AX695),('PTRM input'!$L$429*(1+rvanilla06)^0.5)/A45stdlife))</f>
        <v>0</v>
      </c>
      <c r="AZ695" s="251">
        <f ca="1">IF(A45stdlife="n/a","n/a",IF(AZ$3&gt;(A45stdlife+$E695),('PTRM input'!$L$429*(1+rvanilla06)^0.5)-SUM($L695:AY695),('PTRM input'!$L$429*(1+rvanilla06)^0.5)/A45stdlife))</f>
        <v>0</v>
      </c>
      <c r="BA695" s="251">
        <f ca="1">IF(A45stdlife="n/a","n/a",IF(BA$3&gt;(A45stdlife+$E695),('PTRM input'!$L$429*(1+rvanilla06)^0.5)-SUM($L695:AZ695),('PTRM input'!$L$429*(1+rvanilla06)^0.5)/A45stdlife))</f>
        <v>0</v>
      </c>
      <c r="BB695" s="251">
        <f ca="1">IF(A45stdlife="n/a","n/a",IF(BB$3&gt;(A45stdlife+$E695),('PTRM input'!$L$429*(1+rvanilla06)^0.5)-SUM($L695:BA695),('PTRM input'!$L$429*(1+rvanilla06)^0.5)/A45stdlife))</f>
        <v>0</v>
      </c>
      <c r="BC695" s="251">
        <f ca="1">IF(A45stdlife="n/a","n/a",IF(BC$3&gt;(A45stdlife+$E695),('PTRM input'!$L$429*(1+rvanilla06)^0.5)-SUM($L695:BB695),('PTRM input'!$L$429*(1+rvanilla06)^0.5)/A45stdlife))</f>
        <v>0</v>
      </c>
      <c r="BD695" s="251">
        <f ca="1">IF(A45stdlife="n/a","n/a",IF(BD$3&gt;(A45stdlife+$E695),('PTRM input'!$L$429*(1+rvanilla06)^0.5)-SUM($L695:BC695),('PTRM input'!$L$429*(1+rvanilla06)^0.5)/A45stdlife))</f>
        <v>0</v>
      </c>
      <c r="BE695" s="251">
        <f ca="1">IF(A45stdlife="n/a","n/a",IF(BE$3&gt;(A45stdlife+$E695),('PTRM input'!$L$429*(1+rvanilla06)^0.5)-SUM($L695:BD695),('PTRM input'!$L$429*(1+rvanilla06)^0.5)/A45stdlife))</f>
        <v>0</v>
      </c>
      <c r="BF695" s="251">
        <f ca="1">IF(A45stdlife="n/a","n/a",IF(BF$3&gt;(A45stdlife+$E695),('PTRM input'!$L$429*(1+rvanilla06)^0.5)-SUM($L695:BE695),('PTRM input'!$L$429*(1+rvanilla06)^0.5)/A45stdlife))</f>
        <v>0</v>
      </c>
      <c r="BG695" s="251">
        <f ca="1">IF(A45stdlife="n/a","n/a",IF(BG$3&gt;(A45stdlife+$E695),('PTRM input'!$L$429*(1+rvanilla06)^0.5)-SUM($L695:BF695),('PTRM input'!$L$429*(1+rvanilla06)^0.5)/A45stdlife))</f>
        <v>0</v>
      </c>
      <c r="BH695" s="251">
        <f ca="1">IF(A45stdlife="n/a","n/a",IF(BH$3&gt;(A45stdlife+$E695),('PTRM input'!$L$429*(1+rvanilla06)^0.5)-SUM($L695:BG695),('PTRM input'!$L$429*(1+rvanilla06)^0.5)/A45stdlife))</f>
        <v>0</v>
      </c>
      <c r="BI695" s="251">
        <f ca="1">IF(A45stdlife="n/a","n/a",IF(BI$3&gt;(A45stdlife+$E695),('PTRM input'!$L$429*(1+rvanilla06)^0.5)-SUM($L695:BH695),('PTRM input'!$L$429*(1+rvanilla06)^0.5)/A45stdlife))</f>
        <v>0</v>
      </c>
      <c r="BJ695" s="116"/>
      <c r="BK695" s="116"/>
      <c r="BL695" s="116"/>
      <c r="BM695" s="116"/>
    </row>
    <row r="696" spans="1:65" hidden="1" outlineLevel="2">
      <c r="A696" s="116"/>
      <c r="B696" s="19"/>
      <c r="C696" s="18"/>
      <c r="D696" s="760"/>
      <c r="E696" s="86">
        <v>7</v>
      </c>
      <c r="F696" s="259"/>
      <c r="G696" s="434"/>
      <c r="H696" s="435"/>
      <c r="I696" s="435"/>
      <c r="J696" s="435"/>
      <c r="K696" s="435"/>
      <c r="L696" s="435"/>
      <c r="M696" s="619"/>
      <c r="N696" s="433">
        <f ca="1">IF(A45stdlife="n/a","n/a",IF(N$3&gt;(A45stdlife+$E696),('PTRM input'!$M$429*(1+rvanilla07)^0.5)-SUM($M696:M696),('PTRM input'!$M$429*(1+rvanilla07)^0.5)/A45stdlife))</f>
        <v>0</v>
      </c>
      <c r="O696" s="433">
        <f ca="1">IF(A45stdlife="n/a","n/a",IF(O$3&gt;(A45stdlife+$E696),('PTRM input'!$M$429*(1+rvanilla07)^0.5)-SUM($M696:N696),('PTRM input'!$M$429*(1+rvanilla07)^0.5)/A45stdlife))</f>
        <v>0</v>
      </c>
      <c r="P696" s="433">
        <f ca="1">IF(A45stdlife="n/a","n/a",IF(P$3&gt;(A45stdlife+$E696),('PTRM input'!$M$429*(1+rvanilla07)^0.5)-SUM($M696:O696),('PTRM input'!$M$429*(1+rvanilla07)^0.5)/A45stdlife))</f>
        <v>0</v>
      </c>
      <c r="Q696" s="433">
        <f ca="1">IF(A45stdlife="n/a","n/a",IF(Q$3&gt;(A45stdlife+$E696),('PTRM input'!$M$429*(1+rvanilla07)^0.5)-SUM($M696:P696),('PTRM input'!$M$429*(1+rvanilla07)^0.5)/A45stdlife))</f>
        <v>0</v>
      </c>
      <c r="R696" s="251">
        <f ca="1">IF(A45stdlife="n/a","n/a",IF(R$3&gt;(A45stdlife+$E696),('PTRM input'!$M$429*(1+rvanilla07)^0.5)-SUM($M696:Q696),('PTRM input'!$M$429*(1+rvanilla07)^0.5)/A45stdlife))</f>
        <v>0</v>
      </c>
      <c r="S696" s="251">
        <f ca="1">IF(A45stdlife="n/a","n/a",IF(S$3&gt;(A45stdlife+$E696),('PTRM input'!$M$429*(1+rvanilla07)^0.5)-SUM($M696:R696),('PTRM input'!$M$429*(1+rvanilla07)^0.5)/A45stdlife))</f>
        <v>0</v>
      </c>
      <c r="T696" s="251">
        <f ca="1">IF(A45stdlife="n/a","n/a",IF(T$3&gt;(A45stdlife+$E696),('PTRM input'!$M$429*(1+rvanilla07)^0.5)-SUM($M696:S696),('PTRM input'!$M$429*(1+rvanilla07)^0.5)/A45stdlife))</f>
        <v>0</v>
      </c>
      <c r="U696" s="251">
        <f ca="1">IF(A45stdlife="n/a","n/a",IF(U$3&gt;(A45stdlife+$E696),('PTRM input'!$M$429*(1+rvanilla07)^0.5)-SUM($M696:T696),('PTRM input'!$M$429*(1+rvanilla07)^0.5)/A45stdlife))</f>
        <v>0</v>
      </c>
      <c r="V696" s="251">
        <f ca="1">IF(A45stdlife="n/a","n/a",IF(V$3&gt;(A45stdlife+$E696),('PTRM input'!$M$429*(1+rvanilla07)^0.5)-SUM($M696:U696),('PTRM input'!$M$429*(1+rvanilla07)^0.5)/A45stdlife))</f>
        <v>0</v>
      </c>
      <c r="W696" s="251">
        <f ca="1">IF(A45stdlife="n/a","n/a",IF(W$3&gt;(A45stdlife+$E696),('PTRM input'!$M$429*(1+rvanilla07)^0.5)-SUM($M696:V696),('PTRM input'!$M$429*(1+rvanilla07)^0.5)/A45stdlife))</f>
        <v>0</v>
      </c>
      <c r="X696" s="251">
        <f ca="1">IF(A45stdlife="n/a","n/a",IF(X$3&gt;(A45stdlife+$E696),('PTRM input'!$M$429*(1+rvanilla07)^0.5)-SUM($M696:W696),('PTRM input'!$M$429*(1+rvanilla07)^0.5)/A45stdlife))</f>
        <v>0</v>
      </c>
      <c r="Y696" s="251">
        <f ca="1">IF(A45stdlife="n/a","n/a",IF(Y$3&gt;(A45stdlife+$E696),('PTRM input'!$M$429*(1+rvanilla07)^0.5)-SUM($M696:X696),('PTRM input'!$M$429*(1+rvanilla07)^0.5)/A45stdlife))</f>
        <v>0</v>
      </c>
      <c r="Z696" s="251">
        <f ca="1">IF(A45stdlife="n/a","n/a",IF(Z$3&gt;(A45stdlife+$E696),('PTRM input'!$M$429*(1+rvanilla07)^0.5)-SUM($M696:Y696),('PTRM input'!$M$429*(1+rvanilla07)^0.5)/A45stdlife))</f>
        <v>0</v>
      </c>
      <c r="AA696" s="251">
        <f ca="1">IF(A45stdlife="n/a","n/a",IF(AA$3&gt;(A45stdlife+$E696),('PTRM input'!$M$429*(1+rvanilla07)^0.5)-SUM($M696:Z696),('PTRM input'!$M$429*(1+rvanilla07)^0.5)/A45stdlife))</f>
        <v>0</v>
      </c>
      <c r="AB696" s="251">
        <f ca="1">IF(A45stdlife="n/a","n/a",IF(AB$3&gt;(A45stdlife+$E696),('PTRM input'!$M$429*(1+rvanilla07)^0.5)-SUM($M696:AA696),('PTRM input'!$M$429*(1+rvanilla07)^0.5)/A45stdlife))</f>
        <v>0</v>
      </c>
      <c r="AC696" s="251">
        <f ca="1">IF(A45stdlife="n/a","n/a",IF(AC$3&gt;(A45stdlife+$E696),('PTRM input'!$M$429*(1+rvanilla07)^0.5)-SUM($M696:AB696),('PTRM input'!$M$429*(1+rvanilla07)^0.5)/A45stdlife))</f>
        <v>0</v>
      </c>
      <c r="AD696" s="251">
        <f ca="1">IF(A45stdlife="n/a","n/a",IF(AD$3&gt;(A45stdlife+$E696),('PTRM input'!$M$429*(1+rvanilla07)^0.5)-SUM($M696:AC696),('PTRM input'!$M$429*(1+rvanilla07)^0.5)/A45stdlife))</f>
        <v>0</v>
      </c>
      <c r="AE696" s="251">
        <f ca="1">IF(A45stdlife="n/a","n/a",IF(AE$3&gt;(A45stdlife+$E696),('PTRM input'!$M$429*(1+rvanilla07)^0.5)-SUM($M696:AD696),('PTRM input'!$M$429*(1+rvanilla07)^0.5)/A45stdlife))</f>
        <v>0</v>
      </c>
      <c r="AF696" s="251">
        <f ca="1">IF(A45stdlife="n/a","n/a",IF(AF$3&gt;(A45stdlife+$E696),('PTRM input'!$M$429*(1+rvanilla07)^0.5)-SUM($M696:AE696),('PTRM input'!$M$429*(1+rvanilla07)^0.5)/A45stdlife))</f>
        <v>0</v>
      </c>
      <c r="AG696" s="251">
        <f ca="1">IF(A45stdlife="n/a","n/a",IF(AG$3&gt;(A45stdlife+$E696),('PTRM input'!$M$429*(1+rvanilla07)^0.5)-SUM($M696:AF696),('PTRM input'!$M$429*(1+rvanilla07)^0.5)/A45stdlife))</f>
        <v>0</v>
      </c>
      <c r="AH696" s="251">
        <f ca="1">IF(A45stdlife="n/a","n/a",IF(AH$3&gt;(A45stdlife+$E696),('PTRM input'!$M$429*(1+rvanilla07)^0.5)-SUM($M696:AG696),('PTRM input'!$M$429*(1+rvanilla07)^0.5)/A45stdlife))</f>
        <v>0</v>
      </c>
      <c r="AI696" s="251">
        <f ca="1">IF(A45stdlife="n/a","n/a",IF(AI$3&gt;(A45stdlife+$E696),('PTRM input'!$M$429*(1+rvanilla07)^0.5)-SUM($M696:AH696),('PTRM input'!$M$429*(1+rvanilla07)^0.5)/A45stdlife))</f>
        <v>0</v>
      </c>
      <c r="AJ696" s="251">
        <f ca="1">IF(A45stdlife="n/a","n/a",IF(AJ$3&gt;(A45stdlife+$E696),('PTRM input'!$M$429*(1+rvanilla07)^0.5)-SUM($M696:AI696),('PTRM input'!$M$429*(1+rvanilla07)^0.5)/A45stdlife))</f>
        <v>0</v>
      </c>
      <c r="AK696" s="251">
        <f ca="1">IF(A45stdlife="n/a","n/a",IF(AK$3&gt;(A45stdlife+$E696),('PTRM input'!$M$429*(1+rvanilla07)^0.5)-SUM($M696:AJ696),('PTRM input'!$M$429*(1+rvanilla07)^0.5)/A45stdlife))</f>
        <v>0</v>
      </c>
      <c r="AL696" s="251">
        <f ca="1">IF(A45stdlife="n/a","n/a",IF(AL$3&gt;(A45stdlife+$E696),('PTRM input'!$M$429*(1+rvanilla07)^0.5)-SUM($M696:AK696),('PTRM input'!$M$429*(1+rvanilla07)^0.5)/A45stdlife))</f>
        <v>0</v>
      </c>
      <c r="AM696" s="251">
        <f ca="1">IF(A45stdlife="n/a","n/a",IF(AM$3&gt;(A45stdlife+$E696),('PTRM input'!$M$429*(1+rvanilla07)^0.5)-SUM($M696:AL696),('PTRM input'!$M$429*(1+rvanilla07)^0.5)/A45stdlife))</f>
        <v>0</v>
      </c>
      <c r="AN696" s="251">
        <f ca="1">IF(A45stdlife="n/a","n/a",IF(AN$3&gt;(A45stdlife+$E696),('PTRM input'!$M$429*(1+rvanilla07)^0.5)-SUM($M696:AM696),('PTRM input'!$M$429*(1+rvanilla07)^0.5)/A45stdlife))</f>
        <v>0</v>
      </c>
      <c r="AO696" s="251">
        <f ca="1">IF(A45stdlife="n/a","n/a",IF(AO$3&gt;(A45stdlife+$E696),('PTRM input'!$M$429*(1+rvanilla07)^0.5)-SUM($M696:AN696),('PTRM input'!$M$429*(1+rvanilla07)^0.5)/A45stdlife))</f>
        <v>0</v>
      </c>
      <c r="AP696" s="251">
        <f ca="1">IF(A45stdlife="n/a","n/a",IF(AP$3&gt;(A45stdlife+$E696),('PTRM input'!$M$429*(1+rvanilla07)^0.5)-SUM($M696:AO696),('PTRM input'!$M$429*(1+rvanilla07)^0.5)/A45stdlife))</f>
        <v>0</v>
      </c>
      <c r="AQ696" s="251">
        <f ca="1">IF(A45stdlife="n/a","n/a",IF(AQ$3&gt;(A45stdlife+$E696),('PTRM input'!$M$429*(1+rvanilla07)^0.5)-SUM($M696:AP696),('PTRM input'!$M$429*(1+rvanilla07)^0.5)/A45stdlife))</f>
        <v>0</v>
      </c>
      <c r="AR696" s="251">
        <f ca="1">IF(A45stdlife="n/a","n/a",IF(AR$3&gt;(A45stdlife+$E696),('PTRM input'!$M$429*(1+rvanilla07)^0.5)-SUM($M696:AQ696),('PTRM input'!$M$429*(1+rvanilla07)^0.5)/A45stdlife))</f>
        <v>0</v>
      </c>
      <c r="AS696" s="251">
        <f ca="1">IF(A45stdlife="n/a","n/a",IF(AS$3&gt;(A45stdlife+$E696),('PTRM input'!$M$429*(1+rvanilla07)^0.5)-SUM($M696:AR696),('PTRM input'!$M$429*(1+rvanilla07)^0.5)/A45stdlife))</f>
        <v>0</v>
      </c>
      <c r="AT696" s="251">
        <f ca="1">IF(A45stdlife="n/a","n/a",IF(AT$3&gt;(A45stdlife+$E696),('PTRM input'!$M$429*(1+rvanilla07)^0.5)-SUM($M696:AS696),('PTRM input'!$M$429*(1+rvanilla07)^0.5)/A45stdlife))</f>
        <v>0</v>
      </c>
      <c r="AU696" s="251">
        <f ca="1">IF(A45stdlife="n/a","n/a",IF(AU$3&gt;(A45stdlife+$E696),('PTRM input'!$M$429*(1+rvanilla07)^0.5)-SUM($M696:AT696),('PTRM input'!$M$429*(1+rvanilla07)^0.5)/A45stdlife))</f>
        <v>0</v>
      </c>
      <c r="AV696" s="251">
        <f ca="1">IF(A45stdlife="n/a","n/a",IF(AV$3&gt;(A45stdlife+$E696),('PTRM input'!$M$429*(1+rvanilla07)^0.5)-SUM($M696:AU696),('PTRM input'!$M$429*(1+rvanilla07)^0.5)/A45stdlife))</f>
        <v>0</v>
      </c>
      <c r="AW696" s="251">
        <f ca="1">IF(A45stdlife="n/a","n/a",IF(AW$3&gt;(A45stdlife+$E696),('PTRM input'!$M$429*(1+rvanilla07)^0.5)-SUM($M696:AV696),('PTRM input'!$M$429*(1+rvanilla07)^0.5)/A45stdlife))</f>
        <v>0</v>
      </c>
      <c r="AX696" s="251">
        <f ca="1">IF(A45stdlife="n/a","n/a",IF(AX$3&gt;(A45stdlife+$E696),('PTRM input'!$M$429*(1+rvanilla07)^0.5)-SUM($M696:AW696),('PTRM input'!$M$429*(1+rvanilla07)^0.5)/A45stdlife))</f>
        <v>0</v>
      </c>
      <c r="AY696" s="251">
        <f ca="1">IF(A45stdlife="n/a","n/a",IF(AY$3&gt;(A45stdlife+$E696),('PTRM input'!$M$429*(1+rvanilla07)^0.5)-SUM($M696:AX696),('PTRM input'!$M$429*(1+rvanilla07)^0.5)/A45stdlife))</f>
        <v>0</v>
      </c>
      <c r="AZ696" s="251">
        <f ca="1">IF(A45stdlife="n/a","n/a",IF(AZ$3&gt;(A45stdlife+$E696),('PTRM input'!$M$429*(1+rvanilla07)^0.5)-SUM($M696:AY696),('PTRM input'!$M$429*(1+rvanilla07)^0.5)/A45stdlife))</f>
        <v>0</v>
      </c>
      <c r="BA696" s="251">
        <f ca="1">IF(A45stdlife="n/a","n/a",IF(BA$3&gt;(A45stdlife+$E696),('PTRM input'!$M$429*(1+rvanilla07)^0.5)-SUM($M696:AZ696),('PTRM input'!$M$429*(1+rvanilla07)^0.5)/A45stdlife))</f>
        <v>0</v>
      </c>
      <c r="BB696" s="251">
        <f ca="1">IF(A45stdlife="n/a","n/a",IF(BB$3&gt;(A45stdlife+$E696),('PTRM input'!$M$429*(1+rvanilla07)^0.5)-SUM($M696:BA696),('PTRM input'!$M$429*(1+rvanilla07)^0.5)/A45stdlife))</f>
        <v>0</v>
      </c>
      <c r="BC696" s="251">
        <f ca="1">IF(A45stdlife="n/a","n/a",IF(BC$3&gt;(A45stdlife+$E696),('PTRM input'!$M$429*(1+rvanilla07)^0.5)-SUM($M696:BB696),('PTRM input'!$M$429*(1+rvanilla07)^0.5)/A45stdlife))</f>
        <v>0</v>
      </c>
      <c r="BD696" s="251">
        <f ca="1">IF(A45stdlife="n/a","n/a",IF(BD$3&gt;(A45stdlife+$E696),('PTRM input'!$M$429*(1+rvanilla07)^0.5)-SUM($M696:BC696),('PTRM input'!$M$429*(1+rvanilla07)^0.5)/A45stdlife))</f>
        <v>0</v>
      </c>
      <c r="BE696" s="251">
        <f ca="1">IF(A45stdlife="n/a","n/a",IF(BE$3&gt;(A45stdlife+$E696),('PTRM input'!$M$429*(1+rvanilla07)^0.5)-SUM($M696:BD696),('PTRM input'!$M$429*(1+rvanilla07)^0.5)/A45stdlife))</f>
        <v>0</v>
      </c>
      <c r="BF696" s="251">
        <f ca="1">IF(A45stdlife="n/a","n/a",IF(BF$3&gt;(A45stdlife+$E696),('PTRM input'!$M$429*(1+rvanilla07)^0.5)-SUM($M696:BE696),('PTRM input'!$M$429*(1+rvanilla07)^0.5)/A45stdlife))</f>
        <v>0</v>
      </c>
      <c r="BG696" s="251">
        <f ca="1">IF(A45stdlife="n/a","n/a",IF(BG$3&gt;(A45stdlife+$E696),('PTRM input'!$M$429*(1+rvanilla07)^0.5)-SUM($M696:BF696),('PTRM input'!$M$429*(1+rvanilla07)^0.5)/A45stdlife))</f>
        <v>0</v>
      </c>
      <c r="BH696" s="251">
        <f ca="1">IF(A45stdlife="n/a","n/a",IF(BH$3&gt;(A45stdlife+$E696),('PTRM input'!$M$429*(1+rvanilla07)^0.5)-SUM($M696:BG696),('PTRM input'!$M$429*(1+rvanilla07)^0.5)/A45stdlife))</f>
        <v>0</v>
      </c>
      <c r="BI696" s="251">
        <f ca="1">IF(A45stdlife="n/a","n/a",IF(BI$3&gt;(A45stdlife+$E696),('PTRM input'!$M$429*(1+rvanilla07)^0.5)-SUM($M696:BH696),('PTRM input'!$M$429*(1+rvanilla07)^0.5)/A45stdlife))</f>
        <v>0</v>
      </c>
      <c r="BJ696" s="116"/>
      <c r="BK696" s="116"/>
      <c r="BL696" s="116"/>
      <c r="BM696" s="116"/>
    </row>
    <row r="697" spans="1:65" hidden="1" outlineLevel="2">
      <c r="A697" s="116"/>
      <c r="B697" s="19"/>
      <c r="C697" s="18"/>
      <c r="D697" s="760"/>
      <c r="E697" s="86">
        <v>8</v>
      </c>
      <c r="F697" s="259"/>
      <c r="G697" s="434"/>
      <c r="H697" s="435"/>
      <c r="I697" s="435"/>
      <c r="J697" s="435"/>
      <c r="K697" s="435"/>
      <c r="L697" s="435"/>
      <c r="M697" s="435"/>
      <c r="N697" s="619"/>
      <c r="O697" s="433">
        <f ca="1">IF(A45stdlife="n/a","n/a",IF(O$3&gt;(A45stdlife+$E697),('PTRM input'!$N$429*(1+rvanilla08)^0.5)-SUM($N697:N697),('PTRM input'!$N$429*(1+rvanilla08)^0.5)/A45stdlife))</f>
        <v>0</v>
      </c>
      <c r="P697" s="433">
        <f ca="1">IF(A45stdlife="n/a","n/a",IF(P$3&gt;(A45stdlife+$E697),('PTRM input'!$N$429*(1+rvanilla08)^0.5)-SUM($N697:O697),('PTRM input'!$N$429*(1+rvanilla08)^0.5)/A45stdlife))</f>
        <v>0</v>
      </c>
      <c r="Q697" s="433">
        <f ca="1">IF(A45stdlife="n/a","n/a",IF(Q$3&gt;(A45stdlife+$E697),('PTRM input'!$N$429*(1+rvanilla08)^0.5)-SUM($N697:P697),('PTRM input'!$N$429*(1+rvanilla08)^0.5)/A45stdlife))</f>
        <v>0</v>
      </c>
      <c r="R697" s="251">
        <f ca="1">IF(A45stdlife="n/a","n/a",IF(R$3&gt;(A45stdlife+$E697),('PTRM input'!$N$429*(1+rvanilla08)^0.5)-SUM($N697:Q697),('PTRM input'!$N$429*(1+rvanilla08)^0.5)/A45stdlife))</f>
        <v>0</v>
      </c>
      <c r="S697" s="251">
        <f ca="1">IF(A45stdlife="n/a","n/a",IF(S$3&gt;(A45stdlife+$E697),('PTRM input'!$N$429*(1+rvanilla08)^0.5)-SUM($N697:R697),('PTRM input'!$N$429*(1+rvanilla08)^0.5)/A45stdlife))</f>
        <v>0</v>
      </c>
      <c r="T697" s="251">
        <f ca="1">IF(A45stdlife="n/a","n/a",IF(T$3&gt;(A45stdlife+$E697),('PTRM input'!$N$429*(1+rvanilla08)^0.5)-SUM($N697:S697),('PTRM input'!$N$429*(1+rvanilla08)^0.5)/A45stdlife))</f>
        <v>0</v>
      </c>
      <c r="U697" s="251">
        <f ca="1">IF(A45stdlife="n/a","n/a",IF(U$3&gt;(A45stdlife+$E697),('PTRM input'!$N$429*(1+rvanilla08)^0.5)-SUM($N697:T697),('PTRM input'!$N$429*(1+rvanilla08)^0.5)/A45stdlife))</f>
        <v>0</v>
      </c>
      <c r="V697" s="251">
        <f ca="1">IF(A45stdlife="n/a","n/a",IF(V$3&gt;(A45stdlife+$E697),('PTRM input'!$N$429*(1+rvanilla08)^0.5)-SUM($N697:U697),('PTRM input'!$N$429*(1+rvanilla08)^0.5)/A45stdlife))</f>
        <v>0</v>
      </c>
      <c r="W697" s="251">
        <f ca="1">IF(A45stdlife="n/a","n/a",IF(W$3&gt;(A45stdlife+$E697),('PTRM input'!$N$429*(1+rvanilla08)^0.5)-SUM($N697:V697),('PTRM input'!$N$429*(1+rvanilla08)^0.5)/A45stdlife))</f>
        <v>0</v>
      </c>
      <c r="X697" s="251">
        <f ca="1">IF(A45stdlife="n/a","n/a",IF(X$3&gt;(A45stdlife+$E697),('PTRM input'!$N$429*(1+rvanilla08)^0.5)-SUM($N697:W697),('PTRM input'!$N$429*(1+rvanilla08)^0.5)/A45stdlife))</f>
        <v>0</v>
      </c>
      <c r="Y697" s="251">
        <f ca="1">IF(A45stdlife="n/a","n/a",IF(Y$3&gt;(A45stdlife+$E697),('PTRM input'!$N$429*(1+rvanilla08)^0.5)-SUM($N697:X697),('PTRM input'!$N$429*(1+rvanilla08)^0.5)/A45stdlife))</f>
        <v>0</v>
      </c>
      <c r="Z697" s="251">
        <f ca="1">IF(A45stdlife="n/a","n/a",IF(Z$3&gt;(A45stdlife+$E697),('PTRM input'!$N$429*(1+rvanilla08)^0.5)-SUM($N697:Y697),('PTRM input'!$N$429*(1+rvanilla08)^0.5)/A45stdlife))</f>
        <v>0</v>
      </c>
      <c r="AA697" s="251">
        <f ca="1">IF(A45stdlife="n/a","n/a",IF(AA$3&gt;(A45stdlife+$E697),('PTRM input'!$N$429*(1+rvanilla08)^0.5)-SUM($N697:Z697),('PTRM input'!$N$429*(1+rvanilla08)^0.5)/A45stdlife))</f>
        <v>0</v>
      </c>
      <c r="AB697" s="251">
        <f ca="1">IF(A45stdlife="n/a","n/a",IF(AB$3&gt;(A45stdlife+$E697),('PTRM input'!$N$429*(1+rvanilla08)^0.5)-SUM($N697:AA697),('PTRM input'!$N$429*(1+rvanilla08)^0.5)/A45stdlife))</f>
        <v>0</v>
      </c>
      <c r="AC697" s="251">
        <f ca="1">IF(A45stdlife="n/a","n/a",IF(AC$3&gt;(A45stdlife+$E697),('PTRM input'!$N$429*(1+rvanilla08)^0.5)-SUM($N697:AB697),('PTRM input'!$N$429*(1+rvanilla08)^0.5)/A45stdlife))</f>
        <v>0</v>
      </c>
      <c r="AD697" s="251">
        <f ca="1">IF(A45stdlife="n/a","n/a",IF(AD$3&gt;(A45stdlife+$E697),('PTRM input'!$N$429*(1+rvanilla08)^0.5)-SUM($N697:AC697),('PTRM input'!$N$429*(1+rvanilla08)^0.5)/A45stdlife))</f>
        <v>0</v>
      </c>
      <c r="AE697" s="251">
        <f ca="1">IF(A45stdlife="n/a","n/a",IF(AE$3&gt;(A45stdlife+$E697),('PTRM input'!$N$429*(1+rvanilla08)^0.5)-SUM($N697:AD697),('PTRM input'!$N$429*(1+rvanilla08)^0.5)/A45stdlife))</f>
        <v>0</v>
      </c>
      <c r="AF697" s="251">
        <f ca="1">IF(A45stdlife="n/a","n/a",IF(AF$3&gt;(A45stdlife+$E697),('PTRM input'!$N$429*(1+rvanilla08)^0.5)-SUM($N697:AE697),('PTRM input'!$N$429*(1+rvanilla08)^0.5)/A45stdlife))</f>
        <v>0</v>
      </c>
      <c r="AG697" s="251">
        <f ca="1">IF(A45stdlife="n/a","n/a",IF(AG$3&gt;(A45stdlife+$E697),('PTRM input'!$N$429*(1+rvanilla08)^0.5)-SUM($N697:AF697),('PTRM input'!$N$429*(1+rvanilla08)^0.5)/A45stdlife))</f>
        <v>0</v>
      </c>
      <c r="AH697" s="251">
        <f ca="1">IF(A45stdlife="n/a","n/a",IF(AH$3&gt;(A45stdlife+$E697),('PTRM input'!$N$429*(1+rvanilla08)^0.5)-SUM($N697:AG697),('PTRM input'!$N$429*(1+rvanilla08)^0.5)/A45stdlife))</f>
        <v>0</v>
      </c>
      <c r="AI697" s="251">
        <f ca="1">IF(A45stdlife="n/a","n/a",IF(AI$3&gt;(A45stdlife+$E697),('PTRM input'!$N$429*(1+rvanilla08)^0.5)-SUM($N697:AH697),('PTRM input'!$N$429*(1+rvanilla08)^0.5)/A45stdlife))</f>
        <v>0</v>
      </c>
      <c r="AJ697" s="251">
        <f ca="1">IF(A45stdlife="n/a","n/a",IF(AJ$3&gt;(A45stdlife+$E697),('PTRM input'!$N$429*(1+rvanilla08)^0.5)-SUM($N697:AI697),('PTRM input'!$N$429*(1+rvanilla08)^0.5)/A45stdlife))</f>
        <v>0</v>
      </c>
      <c r="AK697" s="251">
        <f ca="1">IF(A45stdlife="n/a","n/a",IF(AK$3&gt;(A45stdlife+$E697),('PTRM input'!$N$429*(1+rvanilla08)^0.5)-SUM($N697:AJ697),('PTRM input'!$N$429*(1+rvanilla08)^0.5)/A45stdlife))</f>
        <v>0</v>
      </c>
      <c r="AL697" s="251">
        <f ca="1">IF(A45stdlife="n/a","n/a",IF(AL$3&gt;(A45stdlife+$E697),('PTRM input'!$N$429*(1+rvanilla08)^0.5)-SUM($N697:AK697),('PTRM input'!$N$429*(1+rvanilla08)^0.5)/A45stdlife))</f>
        <v>0</v>
      </c>
      <c r="AM697" s="251">
        <f ca="1">IF(A45stdlife="n/a","n/a",IF(AM$3&gt;(A45stdlife+$E697),('PTRM input'!$N$429*(1+rvanilla08)^0.5)-SUM($N697:AL697),('PTRM input'!$N$429*(1+rvanilla08)^0.5)/A45stdlife))</f>
        <v>0</v>
      </c>
      <c r="AN697" s="251">
        <f ca="1">IF(A45stdlife="n/a","n/a",IF(AN$3&gt;(A45stdlife+$E697),('PTRM input'!$N$429*(1+rvanilla08)^0.5)-SUM($N697:AM697),('PTRM input'!$N$429*(1+rvanilla08)^0.5)/A45stdlife))</f>
        <v>0</v>
      </c>
      <c r="AO697" s="251">
        <f ca="1">IF(A45stdlife="n/a","n/a",IF(AO$3&gt;(A45stdlife+$E697),('PTRM input'!$N$429*(1+rvanilla08)^0.5)-SUM($N697:AN697),('PTRM input'!$N$429*(1+rvanilla08)^0.5)/A45stdlife))</f>
        <v>0</v>
      </c>
      <c r="AP697" s="251">
        <f ca="1">IF(A45stdlife="n/a","n/a",IF(AP$3&gt;(A45stdlife+$E697),('PTRM input'!$N$429*(1+rvanilla08)^0.5)-SUM($N697:AO697),('PTRM input'!$N$429*(1+rvanilla08)^0.5)/A45stdlife))</f>
        <v>0</v>
      </c>
      <c r="AQ697" s="251">
        <f ca="1">IF(A45stdlife="n/a","n/a",IF(AQ$3&gt;(A45stdlife+$E697),('PTRM input'!$N$429*(1+rvanilla08)^0.5)-SUM($N697:AP697),('PTRM input'!$N$429*(1+rvanilla08)^0.5)/A45stdlife))</f>
        <v>0</v>
      </c>
      <c r="AR697" s="251">
        <f ca="1">IF(A45stdlife="n/a","n/a",IF(AR$3&gt;(A45stdlife+$E697),('PTRM input'!$N$429*(1+rvanilla08)^0.5)-SUM($N697:AQ697),('PTRM input'!$N$429*(1+rvanilla08)^0.5)/A45stdlife))</f>
        <v>0</v>
      </c>
      <c r="AS697" s="251">
        <f ca="1">IF(A45stdlife="n/a","n/a",IF(AS$3&gt;(A45stdlife+$E697),('PTRM input'!$N$429*(1+rvanilla08)^0.5)-SUM($N697:AR697),('PTRM input'!$N$429*(1+rvanilla08)^0.5)/A45stdlife))</f>
        <v>0</v>
      </c>
      <c r="AT697" s="251">
        <f ca="1">IF(A45stdlife="n/a","n/a",IF(AT$3&gt;(A45stdlife+$E697),('PTRM input'!$N$429*(1+rvanilla08)^0.5)-SUM($N697:AS697),('PTRM input'!$N$429*(1+rvanilla08)^0.5)/A45stdlife))</f>
        <v>0</v>
      </c>
      <c r="AU697" s="251">
        <f ca="1">IF(A45stdlife="n/a","n/a",IF(AU$3&gt;(A45stdlife+$E697),('PTRM input'!$N$429*(1+rvanilla08)^0.5)-SUM($N697:AT697),('PTRM input'!$N$429*(1+rvanilla08)^0.5)/A45stdlife))</f>
        <v>0</v>
      </c>
      <c r="AV697" s="251">
        <f ca="1">IF(A45stdlife="n/a","n/a",IF(AV$3&gt;(A45stdlife+$E697),('PTRM input'!$N$429*(1+rvanilla08)^0.5)-SUM($N697:AU697),('PTRM input'!$N$429*(1+rvanilla08)^0.5)/A45stdlife))</f>
        <v>0</v>
      </c>
      <c r="AW697" s="251">
        <f ca="1">IF(A45stdlife="n/a","n/a",IF(AW$3&gt;(A45stdlife+$E697),('PTRM input'!$N$429*(1+rvanilla08)^0.5)-SUM($N697:AV697),('PTRM input'!$N$429*(1+rvanilla08)^0.5)/A45stdlife))</f>
        <v>0</v>
      </c>
      <c r="AX697" s="251">
        <f ca="1">IF(A45stdlife="n/a","n/a",IF(AX$3&gt;(A45stdlife+$E697),('PTRM input'!$N$429*(1+rvanilla08)^0.5)-SUM($N697:AW697),('PTRM input'!$N$429*(1+rvanilla08)^0.5)/A45stdlife))</f>
        <v>0</v>
      </c>
      <c r="AY697" s="251">
        <f ca="1">IF(A45stdlife="n/a","n/a",IF(AY$3&gt;(A45stdlife+$E697),('PTRM input'!$N$429*(1+rvanilla08)^0.5)-SUM($N697:AX697),('PTRM input'!$N$429*(1+rvanilla08)^0.5)/A45stdlife))</f>
        <v>0</v>
      </c>
      <c r="AZ697" s="251">
        <f ca="1">IF(A45stdlife="n/a","n/a",IF(AZ$3&gt;(A45stdlife+$E697),('PTRM input'!$N$429*(1+rvanilla08)^0.5)-SUM($N697:AY697),('PTRM input'!$N$429*(1+rvanilla08)^0.5)/A45stdlife))</f>
        <v>0</v>
      </c>
      <c r="BA697" s="251">
        <f ca="1">IF(A45stdlife="n/a","n/a",IF(BA$3&gt;(A45stdlife+$E697),('PTRM input'!$N$429*(1+rvanilla08)^0.5)-SUM($N697:AZ697),('PTRM input'!$N$429*(1+rvanilla08)^0.5)/A45stdlife))</f>
        <v>0</v>
      </c>
      <c r="BB697" s="251">
        <f ca="1">IF(A45stdlife="n/a","n/a",IF(BB$3&gt;(A45stdlife+$E697),('PTRM input'!$N$429*(1+rvanilla08)^0.5)-SUM($N697:BA697),('PTRM input'!$N$429*(1+rvanilla08)^0.5)/A45stdlife))</f>
        <v>0</v>
      </c>
      <c r="BC697" s="251">
        <f ca="1">IF(A45stdlife="n/a","n/a",IF(BC$3&gt;(A45stdlife+$E697),('PTRM input'!$N$429*(1+rvanilla08)^0.5)-SUM($N697:BB697),('PTRM input'!$N$429*(1+rvanilla08)^0.5)/A45stdlife))</f>
        <v>0</v>
      </c>
      <c r="BD697" s="251">
        <f ca="1">IF(A45stdlife="n/a","n/a",IF(BD$3&gt;(A45stdlife+$E697),('PTRM input'!$N$429*(1+rvanilla08)^0.5)-SUM($N697:BC697),('PTRM input'!$N$429*(1+rvanilla08)^0.5)/A45stdlife))</f>
        <v>0</v>
      </c>
      <c r="BE697" s="251">
        <f ca="1">IF(A45stdlife="n/a","n/a",IF(BE$3&gt;(A45stdlife+$E697),('PTRM input'!$N$429*(1+rvanilla08)^0.5)-SUM($N697:BD697),('PTRM input'!$N$429*(1+rvanilla08)^0.5)/A45stdlife))</f>
        <v>0</v>
      </c>
      <c r="BF697" s="251">
        <f ca="1">IF(A45stdlife="n/a","n/a",IF(BF$3&gt;(A45stdlife+$E697),('PTRM input'!$N$429*(1+rvanilla08)^0.5)-SUM($N697:BE697),('PTRM input'!$N$429*(1+rvanilla08)^0.5)/A45stdlife))</f>
        <v>0</v>
      </c>
      <c r="BG697" s="251">
        <f ca="1">IF(A45stdlife="n/a","n/a",IF(BG$3&gt;(A45stdlife+$E697),('PTRM input'!$N$429*(1+rvanilla08)^0.5)-SUM($N697:BF697),('PTRM input'!$N$429*(1+rvanilla08)^0.5)/A45stdlife))</f>
        <v>0</v>
      </c>
      <c r="BH697" s="251">
        <f ca="1">IF(A45stdlife="n/a","n/a",IF(BH$3&gt;(A45stdlife+$E697),('PTRM input'!$N$429*(1+rvanilla08)^0.5)-SUM($N697:BG697),('PTRM input'!$N$429*(1+rvanilla08)^0.5)/A45stdlife))</f>
        <v>0</v>
      </c>
      <c r="BI697" s="251">
        <f ca="1">IF(A45stdlife="n/a","n/a",IF(BI$3&gt;(A45stdlife+$E697),('PTRM input'!$N$429*(1+rvanilla08)^0.5)-SUM($N697:BH697),('PTRM input'!$N$429*(1+rvanilla08)^0.5)/A45stdlife))</f>
        <v>0</v>
      </c>
      <c r="BJ697" s="116"/>
      <c r="BK697" s="116"/>
      <c r="BL697" s="116"/>
      <c r="BM697" s="116"/>
    </row>
    <row r="698" spans="1:65" hidden="1" outlineLevel="2">
      <c r="A698" s="116"/>
      <c r="B698" s="19"/>
      <c r="C698" s="18"/>
      <c r="D698" s="760"/>
      <c r="E698" s="86">
        <v>9</v>
      </c>
      <c r="F698" s="259"/>
      <c r="G698" s="434"/>
      <c r="H698" s="435"/>
      <c r="I698" s="435"/>
      <c r="J698" s="435"/>
      <c r="K698" s="435"/>
      <c r="L698" s="435"/>
      <c r="M698" s="435"/>
      <c r="N698" s="435"/>
      <c r="O698" s="619"/>
      <c r="P698" s="433">
        <f ca="1">IF(A45stdlife="n/a","n/a",IF(P$3&gt;(A45stdlife+$E698),('PTRM input'!$O$429*(1+rvanilla09)^0.5)-SUM($O698:O698),('PTRM input'!$O$429*(1+rvanilla09)^0.5)/A45stdlife))</f>
        <v>0</v>
      </c>
      <c r="Q698" s="433">
        <f ca="1">IF(A45stdlife="n/a","n/a",IF(Q$3&gt;(A45stdlife+$E698),('PTRM input'!$O$429*(1+rvanilla09)^0.5)-SUM($O698:P698),('PTRM input'!$O$429*(1+rvanilla09)^0.5)/A45stdlife))</f>
        <v>0</v>
      </c>
      <c r="R698" s="251">
        <f ca="1">IF(A45stdlife="n/a","n/a",IF(R$3&gt;(A45stdlife+$E698),('PTRM input'!$O$429*(1+rvanilla09)^0.5)-SUM($O698:Q698),('PTRM input'!$O$429*(1+rvanilla09)^0.5)/A45stdlife))</f>
        <v>0</v>
      </c>
      <c r="S698" s="251">
        <f ca="1">IF(A45stdlife="n/a","n/a",IF(S$3&gt;(A45stdlife+$E698),('PTRM input'!$O$429*(1+rvanilla09)^0.5)-SUM($O698:R698),('PTRM input'!$O$429*(1+rvanilla09)^0.5)/A45stdlife))</f>
        <v>0</v>
      </c>
      <c r="T698" s="251">
        <f ca="1">IF(A45stdlife="n/a","n/a",IF(T$3&gt;(A45stdlife+$E698),('PTRM input'!$O$429*(1+rvanilla09)^0.5)-SUM($O698:S698),('PTRM input'!$O$429*(1+rvanilla09)^0.5)/A45stdlife))</f>
        <v>0</v>
      </c>
      <c r="U698" s="251">
        <f ca="1">IF(A45stdlife="n/a","n/a",IF(U$3&gt;(A45stdlife+$E698),('PTRM input'!$O$429*(1+rvanilla09)^0.5)-SUM($O698:T698),('PTRM input'!$O$429*(1+rvanilla09)^0.5)/A45stdlife))</f>
        <v>0</v>
      </c>
      <c r="V698" s="251">
        <f ca="1">IF(A45stdlife="n/a","n/a",IF(V$3&gt;(A45stdlife+$E698),('PTRM input'!$O$429*(1+rvanilla09)^0.5)-SUM($O698:U698),('PTRM input'!$O$429*(1+rvanilla09)^0.5)/A45stdlife))</f>
        <v>0</v>
      </c>
      <c r="W698" s="251">
        <f ca="1">IF(A45stdlife="n/a","n/a",IF(W$3&gt;(A45stdlife+$E698),('PTRM input'!$O$429*(1+rvanilla09)^0.5)-SUM($O698:V698),('PTRM input'!$O$429*(1+rvanilla09)^0.5)/A45stdlife))</f>
        <v>0</v>
      </c>
      <c r="X698" s="251">
        <f ca="1">IF(A45stdlife="n/a","n/a",IF(X$3&gt;(A45stdlife+$E698),('PTRM input'!$O$429*(1+rvanilla09)^0.5)-SUM($O698:W698),('PTRM input'!$O$429*(1+rvanilla09)^0.5)/A45stdlife))</f>
        <v>0</v>
      </c>
      <c r="Y698" s="251">
        <f ca="1">IF(A45stdlife="n/a","n/a",IF(Y$3&gt;(A45stdlife+$E698),('PTRM input'!$O$429*(1+rvanilla09)^0.5)-SUM($O698:X698),('PTRM input'!$O$429*(1+rvanilla09)^0.5)/A45stdlife))</f>
        <v>0</v>
      </c>
      <c r="Z698" s="251">
        <f ca="1">IF(A45stdlife="n/a","n/a",IF(Z$3&gt;(A45stdlife+$E698),('PTRM input'!$O$429*(1+rvanilla09)^0.5)-SUM($O698:Y698),('PTRM input'!$O$429*(1+rvanilla09)^0.5)/A45stdlife))</f>
        <v>0</v>
      </c>
      <c r="AA698" s="251">
        <f ca="1">IF(A45stdlife="n/a","n/a",IF(AA$3&gt;(A45stdlife+$E698),('PTRM input'!$O$429*(1+rvanilla09)^0.5)-SUM($O698:Z698),('PTRM input'!$O$429*(1+rvanilla09)^0.5)/A45stdlife))</f>
        <v>0</v>
      </c>
      <c r="AB698" s="251">
        <f ca="1">IF(A45stdlife="n/a","n/a",IF(AB$3&gt;(A45stdlife+$E698),('PTRM input'!$O$429*(1+rvanilla09)^0.5)-SUM($O698:AA698),('PTRM input'!$O$429*(1+rvanilla09)^0.5)/A45stdlife))</f>
        <v>0</v>
      </c>
      <c r="AC698" s="251">
        <f ca="1">IF(A45stdlife="n/a","n/a",IF(AC$3&gt;(A45stdlife+$E698),('PTRM input'!$O$429*(1+rvanilla09)^0.5)-SUM($O698:AB698),('PTRM input'!$O$429*(1+rvanilla09)^0.5)/A45stdlife))</f>
        <v>0</v>
      </c>
      <c r="AD698" s="251">
        <f ca="1">IF(A45stdlife="n/a","n/a",IF(AD$3&gt;(A45stdlife+$E698),('PTRM input'!$O$429*(1+rvanilla09)^0.5)-SUM($O698:AC698),('PTRM input'!$O$429*(1+rvanilla09)^0.5)/A45stdlife))</f>
        <v>0</v>
      </c>
      <c r="AE698" s="251">
        <f ca="1">IF(A45stdlife="n/a","n/a",IF(AE$3&gt;(A45stdlife+$E698),('PTRM input'!$O$429*(1+rvanilla09)^0.5)-SUM($O698:AD698),('PTRM input'!$O$429*(1+rvanilla09)^0.5)/A45stdlife))</f>
        <v>0</v>
      </c>
      <c r="AF698" s="251">
        <f ca="1">IF(A45stdlife="n/a","n/a",IF(AF$3&gt;(A45stdlife+$E698),('PTRM input'!$O$429*(1+rvanilla09)^0.5)-SUM($O698:AE698),('PTRM input'!$O$429*(1+rvanilla09)^0.5)/A45stdlife))</f>
        <v>0</v>
      </c>
      <c r="AG698" s="251">
        <f ca="1">IF(A45stdlife="n/a","n/a",IF(AG$3&gt;(A45stdlife+$E698),('PTRM input'!$O$429*(1+rvanilla09)^0.5)-SUM($O698:AF698),('PTRM input'!$O$429*(1+rvanilla09)^0.5)/A45stdlife))</f>
        <v>0</v>
      </c>
      <c r="AH698" s="251">
        <f ca="1">IF(A45stdlife="n/a","n/a",IF(AH$3&gt;(A45stdlife+$E698),('PTRM input'!$O$429*(1+rvanilla09)^0.5)-SUM($O698:AG698),('PTRM input'!$O$429*(1+rvanilla09)^0.5)/A45stdlife))</f>
        <v>0</v>
      </c>
      <c r="AI698" s="251">
        <f ca="1">IF(A45stdlife="n/a","n/a",IF(AI$3&gt;(A45stdlife+$E698),('PTRM input'!$O$429*(1+rvanilla09)^0.5)-SUM($O698:AH698),('PTRM input'!$O$429*(1+rvanilla09)^0.5)/A45stdlife))</f>
        <v>0</v>
      </c>
      <c r="AJ698" s="251">
        <f ca="1">IF(A45stdlife="n/a","n/a",IF(AJ$3&gt;(A45stdlife+$E698),('PTRM input'!$O$429*(1+rvanilla09)^0.5)-SUM($O698:AI698),('PTRM input'!$O$429*(1+rvanilla09)^0.5)/A45stdlife))</f>
        <v>0</v>
      </c>
      <c r="AK698" s="251">
        <f ca="1">IF(A45stdlife="n/a","n/a",IF(AK$3&gt;(A45stdlife+$E698),('PTRM input'!$O$429*(1+rvanilla09)^0.5)-SUM($O698:AJ698),('PTRM input'!$O$429*(1+rvanilla09)^0.5)/A45stdlife))</f>
        <v>0</v>
      </c>
      <c r="AL698" s="251">
        <f ca="1">IF(A45stdlife="n/a","n/a",IF(AL$3&gt;(A45stdlife+$E698),('PTRM input'!$O$429*(1+rvanilla09)^0.5)-SUM($O698:AK698),('PTRM input'!$O$429*(1+rvanilla09)^0.5)/A45stdlife))</f>
        <v>0</v>
      </c>
      <c r="AM698" s="251">
        <f ca="1">IF(A45stdlife="n/a","n/a",IF(AM$3&gt;(A45stdlife+$E698),('PTRM input'!$O$429*(1+rvanilla09)^0.5)-SUM($O698:AL698),('PTRM input'!$O$429*(1+rvanilla09)^0.5)/A45stdlife))</f>
        <v>0</v>
      </c>
      <c r="AN698" s="251">
        <f ca="1">IF(A45stdlife="n/a","n/a",IF(AN$3&gt;(A45stdlife+$E698),('PTRM input'!$O$429*(1+rvanilla09)^0.5)-SUM($O698:AM698),('PTRM input'!$O$429*(1+rvanilla09)^0.5)/A45stdlife))</f>
        <v>0</v>
      </c>
      <c r="AO698" s="251">
        <f ca="1">IF(A45stdlife="n/a","n/a",IF(AO$3&gt;(A45stdlife+$E698),('PTRM input'!$O$429*(1+rvanilla09)^0.5)-SUM($O698:AN698),('PTRM input'!$O$429*(1+rvanilla09)^0.5)/A45stdlife))</f>
        <v>0</v>
      </c>
      <c r="AP698" s="251">
        <f ca="1">IF(A45stdlife="n/a","n/a",IF(AP$3&gt;(A45stdlife+$E698),('PTRM input'!$O$429*(1+rvanilla09)^0.5)-SUM($O698:AO698),('PTRM input'!$O$429*(1+rvanilla09)^0.5)/A45stdlife))</f>
        <v>0</v>
      </c>
      <c r="AQ698" s="251">
        <f ca="1">IF(A45stdlife="n/a","n/a",IF(AQ$3&gt;(A45stdlife+$E698),('PTRM input'!$O$429*(1+rvanilla09)^0.5)-SUM($O698:AP698),('PTRM input'!$O$429*(1+rvanilla09)^0.5)/A45stdlife))</f>
        <v>0</v>
      </c>
      <c r="AR698" s="251">
        <f ca="1">IF(A45stdlife="n/a","n/a",IF(AR$3&gt;(A45stdlife+$E698),('PTRM input'!$O$429*(1+rvanilla09)^0.5)-SUM($O698:AQ698),('PTRM input'!$O$429*(1+rvanilla09)^0.5)/A45stdlife))</f>
        <v>0</v>
      </c>
      <c r="AS698" s="251">
        <f ca="1">IF(A45stdlife="n/a","n/a",IF(AS$3&gt;(A45stdlife+$E698),('PTRM input'!$O$429*(1+rvanilla09)^0.5)-SUM($O698:AR698),('PTRM input'!$O$429*(1+rvanilla09)^0.5)/A45stdlife))</f>
        <v>0</v>
      </c>
      <c r="AT698" s="251">
        <f ca="1">IF(A45stdlife="n/a","n/a",IF(AT$3&gt;(A45stdlife+$E698),('PTRM input'!$O$429*(1+rvanilla09)^0.5)-SUM($O698:AS698),('PTRM input'!$O$429*(1+rvanilla09)^0.5)/A45stdlife))</f>
        <v>0</v>
      </c>
      <c r="AU698" s="251">
        <f ca="1">IF(A45stdlife="n/a","n/a",IF(AU$3&gt;(A45stdlife+$E698),('PTRM input'!$O$429*(1+rvanilla09)^0.5)-SUM($O698:AT698),('PTRM input'!$O$429*(1+rvanilla09)^0.5)/A45stdlife))</f>
        <v>0</v>
      </c>
      <c r="AV698" s="251">
        <f ca="1">IF(A45stdlife="n/a","n/a",IF(AV$3&gt;(A45stdlife+$E698),('PTRM input'!$O$429*(1+rvanilla09)^0.5)-SUM($O698:AU698),('PTRM input'!$O$429*(1+rvanilla09)^0.5)/A45stdlife))</f>
        <v>0</v>
      </c>
      <c r="AW698" s="251">
        <f ca="1">IF(A45stdlife="n/a","n/a",IF(AW$3&gt;(A45stdlife+$E698),('PTRM input'!$O$429*(1+rvanilla09)^0.5)-SUM($O698:AV698),('PTRM input'!$O$429*(1+rvanilla09)^0.5)/A45stdlife))</f>
        <v>0</v>
      </c>
      <c r="AX698" s="251">
        <f ca="1">IF(A45stdlife="n/a","n/a",IF(AX$3&gt;(A45stdlife+$E698),('PTRM input'!$O$429*(1+rvanilla09)^0.5)-SUM($O698:AW698),('PTRM input'!$O$429*(1+rvanilla09)^0.5)/A45stdlife))</f>
        <v>0</v>
      </c>
      <c r="AY698" s="251">
        <f ca="1">IF(A45stdlife="n/a","n/a",IF(AY$3&gt;(A45stdlife+$E698),('PTRM input'!$O$429*(1+rvanilla09)^0.5)-SUM($O698:AX698),('PTRM input'!$O$429*(1+rvanilla09)^0.5)/A45stdlife))</f>
        <v>0</v>
      </c>
      <c r="AZ698" s="251">
        <f ca="1">IF(A45stdlife="n/a","n/a",IF(AZ$3&gt;(A45stdlife+$E698),('PTRM input'!$O$429*(1+rvanilla09)^0.5)-SUM($O698:AY698),('PTRM input'!$O$429*(1+rvanilla09)^0.5)/A45stdlife))</f>
        <v>0</v>
      </c>
      <c r="BA698" s="251">
        <f ca="1">IF(A45stdlife="n/a","n/a",IF(BA$3&gt;(A45stdlife+$E698),('PTRM input'!$O$429*(1+rvanilla09)^0.5)-SUM($O698:AZ698),('PTRM input'!$O$429*(1+rvanilla09)^0.5)/A45stdlife))</f>
        <v>0</v>
      </c>
      <c r="BB698" s="251">
        <f ca="1">IF(A45stdlife="n/a","n/a",IF(BB$3&gt;(A45stdlife+$E698),('PTRM input'!$O$429*(1+rvanilla09)^0.5)-SUM($O698:BA698),('PTRM input'!$O$429*(1+rvanilla09)^0.5)/A45stdlife))</f>
        <v>0</v>
      </c>
      <c r="BC698" s="251">
        <f ca="1">IF(A45stdlife="n/a","n/a",IF(BC$3&gt;(A45stdlife+$E698),('PTRM input'!$O$429*(1+rvanilla09)^0.5)-SUM($O698:BB698),('PTRM input'!$O$429*(1+rvanilla09)^0.5)/A45stdlife))</f>
        <v>0</v>
      </c>
      <c r="BD698" s="251">
        <f ca="1">IF(A45stdlife="n/a","n/a",IF(BD$3&gt;(A45stdlife+$E698),('PTRM input'!$O$429*(1+rvanilla09)^0.5)-SUM($O698:BC698),('PTRM input'!$O$429*(1+rvanilla09)^0.5)/A45stdlife))</f>
        <v>0</v>
      </c>
      <c r="BE698" s="251">
        <f ca="1">IF(A45stdlife="n/a","n/a",IF(BE$3&gt;(A45stdlife+$E698),('PTRM input'!$O$429*(1+rvanilla09)^0.5)-SUM($O698:BD698),('PTRM input'!$O$429*(1+rvanilla09)^0.5)/A45stdlife))</f>
        <v>0</v>
      </c>
      <c r="BF698" s="251">
        <f ca="1">IF(A45stdlife="n/a","n/a",IF(BF$3&gt;(A45stdlife+$E698),('PTRM input'!$O$429*(1+rvanilla09)^0.5)-SUM($O698:BE698),('PTRM input'!$O$429*(1+rvanilla09)^0.5)/A45stdlife))</f>
        <v>0</v>
      </c>
      <c r="BG698" s="251">
        <f ca="1">IF(A45stdlife="n/a","n/a",IF(BG$3&gt;(A45stdlife+$E698),('PTRM input'!$O$429*(1+rvanilla09)^0.5)-SUM($O698:BF698),('PTRM input'!$O$429*(1+rvanilla09)^0.5)/A45stdlife))</f>
        <v>0</v>
      </c>
      <c r="BH698" s="251">
        <f ca="1">IF(A45stdlife="n/a","n/a",IF(BH$3&gt;(A45stdlife+$E698),('PTRM input'!$O$429*(1+rvanilla09)^0.5)-SUM($O698:BG698),('PTRM input'!$O$429*(1+rvanilla09)^0.5)/A45stdlife))</f>
        <v>0</v>
      </c>
      <c r="BI698" s="251">
        <f ca="1">IF(A45stdlife="n/a","n/a",IF(BI$3&gt;(A45stdlife+$E698),('PTRM input'!$O$429*(1+rvanilla09)^0.5)-SUM($O698:BH698),('PTRM input'!$O$429*(1+rvanilla09)^0.5)/A45stdlife))</f>
        <v>0</v>
      </c>
      <c r="BJ698" s="116"/>
      <c r="BK698" s="116"/>
      <c r="BL698" s="116"/>
      <c r="BM698" s="116"/>
    </row>
    <row r="699" spans="1:65" hidden="1" outlineLevel="2">
      <c r="A699" s="116"/>
      <c r="B699" s="19"/>
      <c r="C699" s="18"/>
      <c r="D699" s="760"/>
      <c r="E699" s="87">
        <v>10</v>
      </c>
      <c r="F699" s="259"/>
      <c r="G699" s="434"/>
      <c r="H699" s="435"/>
      <c r="I699" s="435"/>
      <c r="J699" s="435"/>
      <c r="K699" s="435"/>
      <c r="L699" s="435"/>
      <c r="M699" s="435"/>
      <c r="N699" s="435"/>
      <c r="O699" s="435"/>
      <c r="P699" s="619"/>
      <c r="Q699" s="433">
        <f ca="1">IF(A45stdlife="n/a","n/a",IF(Q$3&gt;(A45stdlife+$E699),('PTRM input'!$P$429*(1+rvanilla10)^0.5)-SUM($P699:P699),('PTRM input'!$P$429*(1+rvanilla10)^0.5)/A45stdlife))</f>
        <v>0</v>
      </c>
      <c r="R699" s="251">
        <f ca="1">IF(A45stdlife="n/a","n/a",IF(R$3&gt;(A45stdlife+$E699),('PTRM input'!$P$429*(1+rvanilla10)^0.5)-SUM($P699:Q699),('PTRM input'!$P$429*(1+rvanilla10)^0.5)/A45stdlife))</f>
        <v>0</v>
      </c>
      <c r="S699" s="251">
        <f ca="1">IF(A45stdlife="n/a","n/a",IF(S$3&gt;(A45stdlife+$E699),('PTRM input'!$P$429*(1+rvanilla10)^0.5)-SUM($P699:R699),('PTRM input'!$P$429*(1+rvanilla10)^0.5)/A45stdlife))</f>
        <v>0</v>
      </c>
      <c r="T699" s="251">
        <f ca="1">IF(A45stdlife="n/a","n/a",IF(T$3&gt;(A45stdlife+$E699),('PTRM input'!$P$429*(1+rvanilla10)^0.5)-SUM($P699:S699),('PTRM input'!$P$429*(1+rvanilla10)^0.5)/A45stdlife))</f>
        <v>0</v>
      </c>
      <c r="U699" s="251">
        <f ca="1">IF(A45stdlife="n/a","n/a",IF(U$3&gt;(A45stdlife+$E699),('PTRM input'!$P$429*(1+rvanilla10)^0.5)-SUM($P699:T699),('PTRM input'!$P$429*(1+rvanilla10)^0.5)/A45stdlife))</f>
        <v>0</v>
      </c>
      <c r="V699" s="251">
        <f ca="1">IF(A45stdlife="n/a","n/a",IF(V$3&gt;(A45stdlife+$E699),('PTRM input'!$P$429*(1+rvanilla10)^0.5)-SUM($P699:U699),('PTRM input'!$P$429*(1+rvanilla10)^0.5)/A45stdlife))</f>
        <v>0</v>
      </c>
      <c r="W699" s="251">
        <f ca="1">IF(A45stdlife="n/a","n/a",IF(W$3&gt;(A45stdlife+$E699),('PTRM input'!$P$429*(1+rvanilla10)^0.5)-SUM($P699:V699),('PTRM input'!$P$429*(1+rvanilla10)^0.5)/A45stdlife))</f>
        <v>0</v>
      </c>
      <c r="X699" s="251">
        <f ca="1">IF(A45stdlife="n/a","n/a",IF(X$3&gt;(A45stdlife+$E699),('PTRM input'!$P$429*(1+rvanilla10)^0.5)-SUM($P699:W699),('PTRM input'!$P$429*(1+rvanilla10)^0.5)/A45stdlife))</f>
        <v>0</v>
      </c>
      <c r="Y699" s="251">
        <f ca="1">IF(A45stdlife="n/a","n/a",IF(Y$3&gt;(A45stdlife+$E699),('PTRM input'!$P$429*(1+rvanilla10)^0.5)-SUM($P699:X699),('PTRM input'!$P$429*(1+rvanilla10)^0.5)/A45stdlife))</f>
        <v>0</v>
      </c>
      <c r="Z699" s="251">
        <f ca="1">IF(A45stdlife="n/a","n/a",IF(Z$3&gt;(A45stdlife+$E699),('PTRM input'!$P$429*(1+rvanilla10)^0.5)-SUM($P699:Y699),('PTRM input'!$P$429*(1+rvanilla10)^0.5)/A45stdlife))</f>
        <v>0</v>
      </c>
      <c r="AA699" s="251">
        <f ca="1">IF(A45stdlife="n/a","n/a",IF(AA$3&gt;(A45stdlife+$E699),('PTRM input'!$P$429*(1+rvanilla10)^0.5)-SUM($P699:Z699),('PTRM input'!$P$429*(1+rvanilla10)^0.5)/A45stdlife))</f>
        <v>0</v>
      </c>
      <c r="AB699" s="251">
        <f ca="1">IF(A45stdlife="n/a","n/a",IF(AB$3&gt;(A45stdlife+$E699),('PTRM input'!$P$429*(1+rvanilla10)^0.5)-SUM($P699:AA699),('PTRM input'!$P$429*(1+rvanilla10)^0.5)/A45stdlife))</f>
        <v>0</v>
      </c>
      <c r="AC699" s="251">
        <f ca="1">IF(A45stdlife="n/a","n/a",IF(AC$3&gt;(A45stdlife+$E699),('PTRM input'!$P$429*(1+rvanilla10)^0.5)-SUM($P699:AB699),('PTRM input'!$P$429*(1+rvanilla10)^0.5)/A45stdlife))</f>
        <v>0</v>
      </c>
      <c r="AD699" s="251">
        <f ca="1">IF(A45stdlife="n/a","n/a",IF(AD$3&gt;(A45stdlife+$E699),('PTRM input'!$P$429*(1+rvanilla10)^0.5)-SUM($P699:AC699),('PTRM input'!$P$429*(1+rvanilla10)^0.5)/A45stdlife))</f>
        <v>0</v>
      </c>
      <c r="AE699" s="251">
        <f ca="1">IF(A45stdlife="n/a","n/a",IF(AE$3&gt;(A45stdlife+$E699),('PTRM input'!$P$429*(1+rvanilla10)^0.5)-SUM($P699:AD699),('PTRM input'!$P$429*(1+rvanilla10)^0.5)/A45stdlife))</f>
        <v>0</v>
      </c>
      <c r="AF699" s="251">
        <f ca="1">IF(A45stdlife="n/a","n/a",IF(AF$3&gt;(A45stdlife+$E699),('PTRM input'!$P$429*(1+rvanilla10)^0.5)-SUM($P699:AE699),('PTRM input'!$P$429*(1+rvanilla10)^0.5)/A45stdlife))</f>
        <v>0</v>
      </c>
      <c r="AG699" s="251">
        <f ca="1">IF(A45stdlife="n/a","n/a",IF(AG$3&gt;(A45stdlife+$E699),('PTRM input'!$P$429*(1+rvanilla10)^0.5)-SUM($P699:AF699),('PTRM input'!$P$429*(1+rvanilla10)^0.5)/A45stdlife))</f>
        <v>0</v>
      </c>
      <c r="AH699" s="251">
        <f ca="1">IF(A45stdlife="n/a","n/a",IF(AH$3&gt;(A45stdlife+$E699),('PTRM input'!$P$429*(1+rvanilla10)^0.5)-SUM($P699:AG699),('PTRM input'!$P$429*(1+rvanilla10)^0.5)/A45stdlife))</f>
        <v>0</v>
      </c>
      <c r="AI699" s="251">
        <f ca="1">IF(A45stdlife="n/a","n/a",IF(AI$3&gt;(A45stdlife+$E699),('PTRM input'!$P$429*(1+rvanilla10)^0.5)-SUM($P699:AH699),('PTRM input'!$P$429*(1+rvanilla10)^0.5)/A45stdlife))</f>
        <v>0</v>
      </c>
      <c r="AJ699" s="251">
        <f ca="1">IF(A45stdlife="n/a","n/a",IF(AJ$3&gt;(A45stdlife+$E699),('PTRM input'!$P$429*(1+rvanilla10)^0.5)-SUM($P699:AI699),('PTRM input'!$P$429*(1+rvanilla10)^0.5)/A45stdlife))</f>
        <v>0</v>
      </c>
      <c r="AK699" s="251">
        <f ca="1">IF(A45stdlife="n/a","n/a",IF(AK$3&gt;(A45stdlife+$E699),('PTRM input'!$P$429*(1+rvanilla10)^0.5)-SUM($P699:AJ699),('PTRM input'!$P$429*(1+rvanilla10)^0.5)/A45stdlife))</f>
        <v>0</v>
      </c>
      <c r="AL699" s="251">
        <f ca="1">IF(A45stdlife="n/a","n/a",IF(AL$3&gt;(A45stdlife+$E699),('PTRM input'!$P$429*(1+rvanilla10)^0.5)-SUM($P699:AK699),('PTRM input'!$P$429*(1+rvanilla10)^0.5)/A45stdlife))</f>
        <v>0</v>
      </c>
      <c r="AM699" s="251">
        <f ca="1">IF(A45stdlife="n/a","n/a",IF(AM$3&gt;(A45stdlife+$E699),('PTRM input'!$P$429*(1+rvanilla10)^0.5)-SUM($P699:AL699),('PTRM input'!$P$429*(1+rvanilla10)^0.5)/A45stdlife))</f>
        <v>0</v>
      </c>
      <c r="AN699" s="251">
        <f ca="1">IF(A45stdlife="n/a","n/a",IF(AN$3&gt;(A45stdlife+$E699),('PTRM input'!$P$429*(1+rvanilla10)^0.5)-SUM($P699:AM699),('PTRM input'!$P$429*(1+rvanilla10)^0.5)/A45stdlife))</f>
        <v>0</v>
      </c>
      <c r="AO699" s="251">
        <f ca="1">IF(A45stdlife="n/a","n/a",IF(AO$3&gt;(A45stdlife+$E699),('PTRM input'!$P$429*(1+rvanilla10)^0.5)-SUM($P699:AN699),('PTRM input'!$P$429*(1+rvanilla10)^0.5)/A45stdlife))</f>
        <v>0</v>
      </c>
      <c r="AP699" s="251">
        <f ca="1">IF(A45stdlife="n/a","n/a",IF(AP$3&gt;(A45stdlife+$E699),('PTRM input'!$P$429*(1+rvanilla10)^0.5)-SUM($P699:AO699),('PTRM input'!$P$429*(1+rvanilla10)^0.5)/A45stdlife))</f>
        <v>0</v>
      </c>
      <c r="AQ699" s="251">
        <f ca="1">IF(A45stdlife="n/a","n/a",IF(AQ$3&gt;(A45stdlife+$E699),('PTRM input'!$P$429*(1+rvanilla10)^0.5)-SUM($P699:AP699),('PTRM input'!$P$429*(1+rvanilla10)^0.5)/A45stdlife))</f>
        <v>0</v>
      </c>
      <c r="AR699" s="251">
        <f ca="1">IF(A45stdlife="n/a","n/a",IF(AR$3&gt;(A45stdlife+$E699),('PTRM input'!$P$429*(1+rvanilla10)^0.5)-SUM($P699:AQ699),('PTRM input'!$P$429*(1+rvanilla10)^0.5)/A45stdlife))</f>
        <v>0</v>
      </c>
      <c r="AS699" s="251">
        <f ca="1">IF(A45stdlife="n/a","n/a",IF(AS$3&gt;(A45stdlife+$E699),('PTRM input'!$P$429*(1+rvanilla10)^0.5)-SUM($P699:AR699),('PTRM input'!$P$429*(1+rvanilla10)^0.5)/A45stdlife))</f>
        <v>0</v>
      </c>
      <c r="AT699" s="251">
        <f ca="1">IF(A45stdlife="n/a","n/a",IF(AT$3&gt;(A45stdlife+$E699),('PTRM input'!$P$429*(1+rvanilla10)^0.5)-SUM($P699:AS699),('PTRM input'!$P$429*(1+rvanilla10)^0.5)/A45stdlife))</f>
        <v>0</v>
      </c>
      <c r="AU699" s="251">
        <f ca="1">IF(A45stdlife="n/a","n/a",IF(AU$3&gt;(A45stdlife+$E699),('PTRM input'!$P$429*(1+rvanilla10)^0.5)-SUM($P699:AT699),('PTRM input'!$P$429*(1+rvanilla10)^0.5)/A45stdlife))</f>
        <v>0</v>
      </c>
      <c r="AV699" s="251">
        <f ca="1">IF(A45stdlife="n/a","n/a",IF(AV$3&gt;(A45stdlife+$E699),('PTRM input'!$P$429*(1+rvanilla10)^0.5)-SUM($P699:AU699),('PTRM input'!$P$429*(1+rvanilla10)^0.5)/A45stdlife))</f>
        <v>0</v>
      </c>
      <c r="AW699" s="251">
        <f ca="1">IF(A45stdlife="n/a","n/a",IF(AW$3&gt;(A45stdlife+$E699),('PTRM input'!$P$429*(1+rvanilla10)^0.5)-SUM($P699:AV699),('PTRM input'!$P$429*(1+rvanilla10)^0.5)/A45stdlife))</f>
        <v>0</v>
      </c>
      <c r="AX699" s="251">
        <f ca="1">IF(A45stdlife="n/a","n/a",IF(AX$3&gt;(A45stdlife+$E699),('PTRM input'!$P$429*(1+rvanilla10)^0.5)-SUM($P699:AW699),('PTRM input'!$P$429*(1+rvanilla10)^0.5)/A45stdlife))</f>
        <v>0</v>
      </c>
      <c r="AY699" s="251">
        <f ca="1">IF(A45stdlife="n/a","n/a",IF(AY$3&gt;(A45stdlife+$E699),('PTRM input'!$P$429*(1+rvanilla10)^0.5)-SUM($P699:AX699),('PTRM input'!$P$429*(1+rvanilla10)^0.5)/A45stdlife))</f>
        <v>0</v>
      </c>
      <c r="AZ699" s="251">
        <f ca="1">IF(A45stdlife="n/a","n/a",IF(AZ$3&gt;(A45stdlife+$E699),('PTRM input'!$P$429*(1+rvanilla10)^0.5)-SUM($P699:AY699),('PTRM input'!$P$429*(1+rvanilla10)^0.5)/A45stdlife))</f>
        <v>0</v>
      </c>
      <c r="BA699" s="251">
        <f ca="1">IF(A45stdlife="n/a","n/a",IF(BA$3&gt;(A45stdlife+$E699),('PTRM input'!$P$429*(1+rvanilla10)^0.5)-SUM($P699:AZ699),('PTRM input'!$P$429*(1+rvanilla10)^0.5)/A45stdlife))</f>
        <v>0</v>
      </c>
      <c r="BB699" s="251">
        <f ca="1">IF(A45stdlife="n/a","n/a",IF(BB$3&gt;(A45stdlife+$E699),('PTRM input'!$P$429*(1+rvanilla10)^0.5)-SUM($P699:BA699),('PTRM input'!$P$429*(1+rvanilla10)^0.5)/A45stdlife))</f>
        <v>0</v>
      </c>
      <c r="BC699" s="251">
        <f ca="1">IF(A45stdlife="n/a","n/a",IF(BC$3&gt;(A45stdlife+$E699),('PTRM input'!$P$429*(1+rvanilla10)^0.5)-SUM($P699:BB699),('PTRM input'!$P$429*(1+rvanilla10)^0.5)/A45stdlife))</f>
        <v>0</v>
      </c>
      <c r="BD699" s="251">
        <f ca="1">IF(A45stdlife="n/a","n/a",IF(BD$3&gt;(A45stdlife+$E699),('PTRM input'!$P$429*(1+rvanilla10)^0.5)-SUM($P699:BC699),('PTRM input'!$P$429*(1+rvanilla10)^0.5)/A45stdlife))</f>
        <v>0</v>
      </c>
      <c r="BE699" s="251">
        <f ca="1">IF(A45stdlife="n/a","n/a",IF(BE$3&gt;(A45stdlife+$E699),('PTRM input'!$P$429*(1+rvanilla10)^0.5)-SUM($P699:BD699),('PTRM input'!$P$429*(1+rvanilla10)^0.5)/A45stdlife))</f>
        <v>0</v>
      </c>
      <c r="BF699" s="251">
        <f ca="1">IF(A45stdlife="n/a","n/a",IF(BF$3&gt;(A45stdlife+$E699),('PTRM input'!$P$429*(1+rvanilla10)^0.5)-SUM($P699:BE699),('PTRM input'!$P$429*(1+rvanilla10)^0.5)/A45stdlife))</f>
        <v>0</v>
      </c>
      <c r="BG699" s="251">
        <f ca="1">IF(A45stdlife="n/a","n/a",IF(BG$3&gt;(A45stdlife+$E699),('PTRM input'!$P$429*(1+rvanilla10)^0.5)-SUM($P699:BF699),('PTRM input'!$P$429*(1+rvanilla10)^0.5)/A45stdlife))</f>
        <v>0</v>
      </c>
      <c r="BH699" s="251">
        <f ca="1">IF(A45stdlife="n/a","n/a",IF(BH$3&gt;(A45stdlife+$E699),('PTRM input'!$P$429*(1+rvanilla10)^0.5)-SUM($P699:BG699),('PTRM input'!$P$429*(1+rvanilla10)^0.5)/A45stdlife))</f>
        <v>0</v>
      </c>
      <c r="BI699" s="251">
        <f ca="1">IF(A45stdlife="n/a","n/a",IF(BI$3&gt;(A45stdlife+$E699),('PTRM input'!$P$429*(1+rvanilla10)^0.5)-SUM($P699:BH699),('PTRM input'!$P$429*(1+rvanilla10)^0.5)/A45stdlife))</f>
        <v>0</v>
      </c>
      <c r="BJ699" s="116"/>
      <c r="BK699" s="116"/>
      <c r="BL699" s="116"/>
      <c r="BM699" s="116"/>
    </row>
    <row r="700" spans="1:65" hidden="1" outlineLevel="1" collapsed="1">
      <c r="A700" s="116"/>
      <c r="B700" s="9"/>
      <c r="C700" s="19">
        <f>Asset45</f>
        <v>0</v>
      </c>
      <c r="D700" s="9"/>
      <c r="E700" s="9"/>
      <c r="F700" s="260"/>
      <c r="G700" s="261">
        <f>SUM(G688:G699)</f>
        <v>0</v>
      </c>
      <c r="H700" s="261">
        <f t="shared" ref="H700:K700" ca="1" si="174">SUM(H688:H699)</f>
        <v>0</v>
      </c>
      <c r="I700" s="261">
        <f t="shared" ca="1" si="174"/>
        <v>0</v>
      </c>
      <c r="J700" s="261">
        <f t="shared" ca="1" si="174"/>
        <v>0</v>
      </c>
      <c r="K700" s="261">
        <f t="shared" ca="1" si="174"/>
        <v>0</v>
      </c>
      <c r="L700" s="261">
        <f t="shared" ref="L700:BI700" ca="1" si="175">SUM(L688:L699)</f>
        <v>0</v>
      </c>
      <c r="M700" s="261">
        <f t="shared" ca="1" si="175"/>
        <v>0</v>
      </c>
      <c r="N700" s="261">
        <f t="shared" ca="1" si="175"/>
        <v>0</v>
      </c>
      <c r="O700" s="261">
        <f t="shared" ca="1" si="175"/>
        <v>0</v>
      </c>
      <c r="P700" s="261">
        <f t="shared" ca="1" si="175"/>
        <v>0</v>
      </c>
      <c r="Q700" s="261">
        <f t="shared" ca="1" si="175"/>
        <v>0</v>
      </c>
      <c r="R700" s="371">
        <f t="shared" ca="1" si="175"/>
        <v>0</v>
      </c>
      <c r="S700" s="371">
        <f t="shared" ca="1" si="175"/>
        <v>0</v>
      </c>
      <c r="T700" s="371">
        <f t="shared" ca="1" si="175"/>
        <v>0</v>
      </c>
      <c r="U700" s="371">
        <f t="shared" ca="1" si="175"/>
        <v>0</v>
      </c>
      <c r="V700" s="371">
        <f t="shared" ca="1" si="175"/>
        <v>0</v>
      </c>
      <c r="W700" s="371">
        <f t="shared" ca="1" si="175"/>
        <v>0</v>
      </c>
      <c r="X700" s="371">
        <f t="shared" ca="1" si="175"/>
        <v>0</v>
      </c>
      <c r="Y700" s="371">
        <f t="shared" ca="1" si="175"/>
        <v>0</v>
      </c>
      <c r="Z700" s="371">
        <f t="shared" ca="1" si="175"/>
        <v>0</v>
      </c>
      <c r="AA700" s="371">
        <f t="shared" ca="1" si="175"/>
        <v>0</v>
      </c>
      <c r="AB700" s="371">
        <f t="shared" ca="1" si="175"/>
        <v>0</v>
      </c>
      <c r="AC700" s="371">
        <f t="shared" ca="1" si="175"/>
        <v>0</v>
      </c>
      <c r="AD700" s="371">
        <f t="shared" ca="1" si="175"/>
        <v>0</v>
      </c>
      <c r="AE700" s="371">
        <f t="shared" ca="1" si="175"/>
        <v>0</v>
      </c>
      <c r="AF700" s="371">
        <f t="shared" ca="1" si="175"/>
        <v>0</v>
      </c>
      <c r="AG700" s="371">
        <f t="shared" ca="1" si="175"/>
        <v>0</v>
      </c>
      <c r="AH700" s="371">
        <f t="shared" ca="1" si="175"/>
        <v>0</v>
      </c>
      <c r="AI700" s="371">
        <f t="shared" ca="1" si="175"/>
        <v>0</v>
      </c>
      <c r="AJ700" s="371">
        <f t="shared" ca="1" si="175"/>
        <v>0</v>
      </c>
      <c r="AK700" s="371">
        <f t="shared" ca="1" si="175"/>
        <v>0</v>
      </c>
      <c r="AL700" s="371">
        <f t="shared" ca="1" si="175"/>
        <v>0</v>
      </c>
      <c r="AM700" s="371">
        <f t="shared" ca="1" si="175"/>
        <v>0</v>
      </c>
      <c r="AN700" s="371">
        <f t="shared" ca="1" si="175"/>
        <v>0</v>
      </c>
      <c r="AO700" s="371">
        <f t="shared" ca="1" si="175"/>
        <v>0</v>
      </c>
      <c r="AP700" s="371">
        <f t="shared" ca="1" si="175"/>
        <v>0</v>
      </c>
      <c r="AQ700" s="371">
        <f t="shared" ca="1" si="175"/>
        <v>0</v>
      </c>
      <c r="AR700" s="371">
        <f t="shared" ca="1" si="175"/>
        <v>0</v>
      </c>
      <c r="AS700" s="371">
        <f t="shared" ca="1" si="175"/>
        <v>0</v>
      </c>
      <c r="AT700" s="371">
        <f t="shared" ca="1" si="175"/>
        <v>0</v>
      </c>
      <c r="AU700" s="371">
        <f t="shared" ca="1" si="175"/>
        <v>0</v>
      </c>
      <c r="AV700" s="371">
        <f t="shared" ca="1" si="175"/>
        <v>0</v>
      </c>
      <c r="AW700" s="371">
        <f t="shared" ca="1" si="175"/>
        <v>0</v>
      </c>
      <c r="AX700" s="371">
        <f t="shared" ca="1" si="175"/>
        <v>0</v>
      </c>
      <c r="AY700" s="371">
        <f t="shared" ca="1" si="175"/>
        <v>0</v>
      </c>
      <c r="AZ700" s="371">
        <f t="shared" ca="1" si="175"/>
        <v>0</v>
      </c>
      <c r="BA700" s="371">
        <f t="shared" ca="1" si="175"/>
        <v>0</v>
      </c>
      <c r="BB700" s="371">
        <f t="shared" ca="1" si="175"/>
        <v>0</v>
      </c>
      <c r="BC700" s="371">
        <f t="shared" ca="1" si="175"/>
        <v>0</v>
      </c>
      <c r="BD700" s="371">
        <f t="shared" ca="1" si="175"/>
        <v>0</v>
      </c>
      <c r="BE700" s="371">
        <f t="shared" ca="1" si="175"/>
        <v>0</v>
      </c>
      <c r="BF700" s="371">
        <f t="shared" ca="1" si="175"/>
        <v>0</v>
      </c>
      <c r="BG700" s="371">
        <f t="shared" ca="1" si="175"/>
        <v>0</v>
      </c>
      <c r="BH700" s="371">
        <f t="shared" ca="1" si="175"/>
        <v>0</v>
      </c>
      <c r="BI700" s="371">
        <f t="shared" ca="1" si="175"/>
        <v>0</v>
      </c>
      <c r="BJ700" s="116"/>
      <c r="BK700" s="116"/>
      <c r="BL700" s="116"/>
      <c r="BM700" s="116"/>
    </row>
    <row r="701" spans="1:65" hidden="1" outlineLevel="2">
      <c r="A701" s="116"/>
      <c r="B701" s="106">
        <f>C713</f>
        <v>0</v>
      </c>
      <c r="C701" s="614"/>
      <c r="D701" s="615" t="s">
        <v>236</v>
      </c>
      <c r="E701" s="614"/>
      <c r="F701" s="616"/>
      <c r="G701" s="617">
        <f>IF(('PTRM input'!$E$515='PTRM input'!$G$514),IF(G$3&gt;A46remlife,A46acvalue-SUM(F701:$F701),IF(A46remlife="N/A","n/a",A46acvalue/A46remlife)),'PTRM input'!G$565)</f>
        <v>0</v>
      </c>
      <c r="H701" s="617">
        <f>IF(('PTRM input'!$E$515='PTRM input'!$G$514),IF(H$3&gt;A46remlife,A46acvalue-SUM($F701:G701),IF(A46remlife="N/A","n/a",A46acvalue/A46remlife)),'PTRM input'!H$565)</f>
        <v>0</v>
      </c>
      <c r="I701" s="617">
        <f>IF(('PTRM input'!$E$515='PTRM input'!$G$514),IF(I$3&gt;A46remlife,A46acvalue-SUM($F701:H701),IF(A46remlife="N/A","n/a",A46acvalue/A46remlife)),'PTRM input'!I$565)</f>
        <v>0</v>
      </c>
      <c r="J701" s="617">
        <f>IF(('PTRM input'!$E$515='PTRM input'!$G$514),IF(J$3&gt;A46remlife,A46acvalue-SUM($F701:I701),IF(A46remlife="N/A","n/a",A46acvalue/A46remlife)),'PTRM input'!J$565)</f>
        <v>0</v>
      </c>
      <c r="K701" s="617">
        <f>IF(('PTRM input'!$E$515='PTRM input'!$G$514),IF(K$3&gt;A46remlife,A46acvalue-SUM($F701:J701),IF(A46remlife="N/A","n/a",A46acvalue/A46remlife)),'PTRM input'!K$565)</f>
        <v>0</v>
      </c>
      <c r="L701" s="617">
        <f>IF(('PTRM input'!$E$515='PTRM input'!$G$514),IF(L$3&gt;A46remlife,A46acvalue-SUM($F701:K701),IF(A46remlife="N/A","n/a",A46acvalue/A46remlife)),'PTRM input'!L$565)</f>
        <v>0</v>
      </c>
      <c r="M701" s="617">
        <f>IF(('PTRM input'!$E$515='PTRM input'!$G$514),IF(M$3&gt;A46remlife,A46acvalue-SUM($F701:L701),IF(A46remlife="N/A","n/a",A46acvalue/A46remlife)),'PTRM input'!M$565)</f>
        <v>0</v>
      </c>
      <c r="N701" s="617">
        <f>IF(('PTRM input'!$E$515='PTRM input'!$G$514),IF(N$3&gt;A46remlife,A46acvalue-SUM($F701:M701),IF(A46remlife="N/A","n/a",A46acvalue/A46remlife)),'PTRM input'!N$565)</f>
        <v>0</v>
      </c>
      <c r="O701" s="617">
        <f>IF(('PTRM input'!$E$515='PTRM input'!$G$514),IF(O$3&gt;A46remlife,A46acvalue-SUM($F701:N701),IF(A46remlife="N/A","n/a",A46acvalue/A46remlife)),'PTRM input'!O$565)</f>
        <v>0</v>
      </c>
      <c r="P701" s="617">
        <f>IF(('PTRM input'!$E$515='PTRM input'!$G$514),IF(P$3&gt;A46remlife,A46acvalue-SUM($F701:O701),IF(A46remlife="N/A","n/a",A46acvalue/A46remlife)),'PTRM input'!P$565)</f>
        <v>0</v>
      </c>
      <c r="Q701" s="617">
        <f>IF(('PTRM input'!$E$515='PTRM input'!$G$514),IF(Q$3&gt;A46remlife,A46acvalue-SUM($F701:P701),IF(A46remlife="N/A","n/a",A46acvalue/A46remlife)),'PTRM input'!Q$565)</f>
        <v>0</v>
      </c>
      <c r="R701" s="617">
        <f>IF(('PTRM input'!$E$515='PTRM input'!$G$514),IF(R$3&gt;A46remlife,A46acvalue-SUM($F701:Q701),IF(A46remlife="N/A","n/a",A46acvalue/A46remlife)),'PTRM input'!R$565)</f>
        <v>0</v>
      </c>
      <c r="S701" s="617">
        <f>IF(('PTRM input'!$E$515='PTRM input'!$G$514),IF(S$3&gt;A46remlife,A46acvalue-SUM($F701:R701),IF(A46remlife="N/A","n/a",A46acvalue/A46remlife)),'PTRM input'!S$565)</f>
        <v>0</v>
      </c>
      <c r="T701" s="617">
        <f>IF(('PTRM input'!$E$515='PTRM input'!$G$514),IF(T$3&gt;A46remlife,A46acvalue-SUM($F701:S701),IF(A46remlife="N/A","n/a",A46acvalue/A46remlife)),'PTRM input'!T$565)</f>
        <v>0</v>
      </c>
      <c r="U701" s="617">
        <f>IF(('PTRM input'!$E$515='PTRM input'!$G$514),IF(U$3&gt;A46remlife,A46acvalue-SUM($F701:T701),IF(A46remlife="N/A","n/a",A46acvalue/A46remlife)),'PTRM input'!U$565)</f>
        <v>0</v>
      </c>
      <c r="V701" s="617">
        <f>IF(('PTRM input'!$E$515='PTRM input'!$G$514),IF(V$3&gt;A46remlife,A46acvalue-SUM($F701:U701),IF(A46remlife="N/A","n/a",A46acvalue/A46remlife)),'PTRM input'!V$565)</f>
        <v>0</v>
      </c>
      <c r="W701" s="617">
        <f>IF(('PTRM input'!$E$515='PTRM input'!$G$514),IF(W$3&gt;A46remlife,A46acvalue-SUM($F701:V701),IF(A46remlife="N/A","n/a",A46acvalue/A46remlife)),'PTRM input'!W$565)</f>
        <v>0</v>
      </c>
      <c r="X701" s="617">
        <f>IF(('PTRM input'!$E$515='PTRM input'!$G$514),IF(X$3&gt;A46remlife,A46acvalue-SUM($F701:W701),IF(A46remlife="N/A","n/a",A46acvalue/A46remlife)),'PTRM input'!X$565)</f>
        <v>0</v>
      </c>
      <c r="Y701" s="617">
        <f>IF(('PTRM input'!$E$515='PTRM input'!$G$514),IF(Y$3&gt;A46remlife,A46acvalue-SUM($F701:X701),IF(A46remlife="N/A","n/a",A46acvalue/A46remlife)),'PTRM input'!Y$565)</f>
        <v>0</v>
      </c>
      <c r="Z701" s="617">
        <f>IF(('PTRM input'!$E$515='PTRM input'!$G$514),IF(Z$3&gt;A46remlife,A46acvalue-SUM($F701:Y701),IF(A46remlife="N/A","n/a",A46acvalue/A46remlife)),'PTRM input'!Z$565)</f>
        <v>0</v>
      </c>
      <c r="AA701" s="617">
        <f>IF(('PTRM input'!$E$515='PTRM input'!$G$514),IF(AA$3&gt;A46remlife,A46acvalue-SUM($F701:Z701),IF(A46remlife="N/A","n/a",A46acvalue/A46remlife)),'PTRM input'!AA$565)</f>
        <v>0</v>
      </c>
      <c r="AB701" s="617">
        <f>IF(('PTRM input'!$E$515='PTRM input'!$G$514),IF(AB$3&gt;A46remlife,A46acvalue-SUM($F701:AA701),IF(A46remlife="N/A","n/a",A46acvalue/A46remlife)),'PTRM input'!AB$565)</f>
        <v>0</v>
      </c>
      <c r="AC701" s="617">
        <f>IF(('PTRM input'!$E$515='PTRM input'!$G$514),IF(AC$3&gt;A46remlife,A46acvalue-SUM($F701:AB701),IF(A46remlife="N/A","n/a",A46acvalue/A46remlife)),'PTRM input'!AC$565)</f>
        <v>0</v>
      </c>
      <c r="AD701" s="617">
        <f>IF(('PTRM input'!$E$515='PTRM input'!$G$514),IF(AD$3&gt;A46remlife,A46acvalue-SUM($F701:AC701),IF(A46remlife="N/A","n/a",A46acvalue/A46remlife)),'PTRM input'!AD$565)</f>
        <v>0</v>
      </c>
      <c r="AE701" s="617">
        <f>IF(('PTRM input'!$E$515='PTRM input'!$G$514),IF(AE$3&gt;A46remlife,A46acvalue-SUM($F701:AD701),IF(A46remlife="N/A","n/a",A46acvalue/A46remlife)),'PTRM input'!AE$565)</f>
        <v>0</v>
      </c>
      <c r="AF701" s="617">
        <f>IF(('PTRM input'!$E$515='PTRM input'!$G$514),IF(AF$3&gt;A46remlife,A46acvalue-SUM($F701:AE701),IF(A46remlife="N/A","n/a",A46acvalue/A46remlife)),'PTRM input'!AF$565)</f>
        <v>0</v>
      </c>
      <c r="AG701" s="617">
        <f>IF(('PTRM input'!$E$515='PTRM input'!$G$514),IF(AG$3&gt;A46remlife,A46acvalue-SUM($F701:AF701),IF(A46remlife="N/A","n/a",A46acvalue/A46remlife)),'PTRM input'!AG$565)</f>
        <v>0</v>
      </c>
      <c r="AH701" s="617">
        <f>IF(('PTRM input'!$E$515='PTRM input'!$G$514),IF(AH$3&gt;A46remlife,A46acvalue-SUM($F701:AG701),IF(A46remlife="N/A","n/a",A46acvalue/A46remlife)),'PTRM input'!AH$565)</f>
        <v>0</v>
      </c>
      <c r="AI701" s="617">
        <f>IF(('PTRM input'!$E$515='PTRM input'!$G$514),IF(AI$3&gt;A46remlife,A46acvalue-SUM($F701:AH701),IF(A46remlife="N/A","n/a",A46acvalue/A46remlife)),'PTRM input'!AI$565)</f>
        <v>0</v>
      </c>
      <c r="AJ701" s="617">
        <f>IF(('PTRM input'!$E$515='PTRM input'!$G$514),IF(AJ$3&gt;A46remlife,A46acvalue-SUM($F701:AI701),IF(A46remlife="N/A","n/a",A46acvalue/A46remlife)),'PTRM input'!AJ$565)</f>
        <v>0</v>
      </c>
      <c r="AK701" s="617">
        <f>IF(('PTRM input'!$E$515='PTRM input'!$G$514),IF(AK$3&gt;A46remlife,A46acvalue-SUM($F701:AJ701),IF(A46remlife="N/A","n/a",A46acvalue/A46remlife)),'PTRM input'!AK$565)</f>
        <v>0</v>
      </c>
      <c r="AL701" s="617">
        <f>IF(('PTRM input'!$E$515='PTRM input'!$G$514),IF(AL$3&gt;A46remlife,A46acvalue-SUM($F701:AK701),IF(A46remlife="N/A","n/a",A46acvalue/A46remlife)),'PTRM input'!AL$565)</f>
        <v>0</v>
      </c>
      <c r="AM701" s="617">
        <f>IF(('PTRM input'!$E$515='PTRM input'!$G$514),IF(AM$3&gt;A46remlife,A46acvalue-SUM($F701:AL701),IF(A46remlife="N/A","n/a",A46acvalue/A46remlife)),'PTRM input'!AM$565)</f>
        <v>0</v>
      </c>
      <c r="AN701" s="617">
        <f>IF(('PTRM input'!$E$515='PTRM input'!$G$514),IF(AN$3&gt;A46remlife,A46acvalue-SUM($F701:AM701),IF(A46remlife="N/A","n/a",A46acvalue/A46remlife)),'PTRM input'!AN$565)</f>
        <v>0</v>
      </c>
      <c r="AO701" s="617">
        <f>IF(('PTRM input'!$E$515='PTRM input'!$G$514),IF(AO$3&gt;A46remlife,A46acvalue-SUM($F701:AN701),IF(A46remlife="N/A","n/a",A46acvalue/A46remlife)),'PTRM input'!AO$565)</f>
        <v>0</v>
      </c>
      <c r="AP701" s="617">
        <f>IF(('PTRM input'!$E$515='PTRM input'!$G$514),IF(AP$3&gt;A46remlife,A46acvalue-SUM($F701:AO701),IF(A46remlife="N/A","n/a",A46acvalue/A46remlife)),'PTRM input'!AP$565)</f>
        <v>0</v>
      </c>
      <c r="AQ701" s="617">
        <f>IF(('PTRM input'!$E$515='PTRM input'!$G$514),IF(AQ$3&gt;A46remlife,A46acvalue-SUM($F701:AP701),IF(A46remlife="N/A","n/a",A46acvalue/A46remlife)),'PTRM input'!AQ$565)</f>
        <v>0</v>
      </c>
      <c r="AR701" s="617">
        <f>IF(('PTRM input'!$E$515='PTRM input'!$G$514),IF(AR$3&gt;A46remlife,A46acvalue-SUM($F701:AQ701),IF(A46remlife="N/A","n/a",A46acvalue/A46remlife)),'PTRM input'!AR$565)</f>
        <v>0</v>
      </c>
      <c r="AS701" s="617">
        <f>IF(('PTRM input'!$E$515='PTRM input'!$G$514),IF(AS$3&gt;A46remlife,A46acvalue-SUM($F701:AR701),IF(A46remlife="N/A","n/a",A46acvalue/A46remlife)),'PTRM input'!AS$565)</f>
        <v>0</v>
      </c>
      <c r="AT701" s="617">
        <f>IF(('PTRM input'!$E$515='PTRM input'!$G$514),IF(AT$3&gt;A46remlife,A46acvalue-SUM($F701:AS701),IF(A46remlife="N/A","n/a",A46acvalue/A46remlife)),'PTRM input'!AT$565)</f>
        <v>0</v>
      </c>
      <c r="AU701" s="617">
        <f>IF(('PTRM input'!$E$515='PTRM input'!$G$514),IF(AU$3&gt;A46remlife,A46acvalue-SUM($F701:AT701),IF(A46remlife="N/A","n/a",A46acvalue/A46remlife)),'PTRM input'!AU$565)</f>
        <v>0</v>
      </c>
      <c r="AV701" s="617">
        <f>IF(('PTRM input'!$E$515='PTRM input'!$G$514),IF(AV$3&gt;A46remlife,A46acvalue-SUM($F701:AU701),IF(A46remlife="N/A","n/a",A46acvalue/A46remlife)),'PTRM input'!AV$565)</f>
        <v>0</v>
      </c>
      <c r="AW701" s="617">
        <f>IF(('PTRM input'!$E$515='PTRM input'!$G$514),IF(AW$3&gt;A46remlife,A46acvalue-SUM($F701:AV701),IF(A46remlife="N/A","n/a",A46acvalue/A46remlife)),'PTRM input'!AW$565)</f>
        <v>0</v>
      </c>
      <c r="AX701" s="617">
        <f>IF(('PTRM input'!$E$515='PTRM input'!$G$514),IF(AX$3&gt;A46remlife,A46acvalue-SUM($F701:AW701),IF(A46remlife="N/A","n/a",A46acvalue/A46remlife)),'PTRM input'!AX$565)</f>
        <v>0</v>
      </c>
      <c r="AY701" s="617">
        <f>IF(('PTRM input'!$E$515='PTRM input'!$G$514),IF(AY$3&gt;A46remlife,A46acvalue-SUM($F701:AX701),IF(A46remlife="N/A","n/a",A46acvalue/A46remlife)),'PTRM input'!AY$565)</f>
        <v>0</v>
      </c>
      <c r="AZ701" s="617">
        <f>IF(('PTRM input'!$E$515='PTRM input'!$G$514),IF(AZ$3&gt;A46remlife,A46acvalue-SUM($F701:AY701),IF(A46remlife="N/A","n/a",A46acvalue/A46remlife)),'PTRM input'!AZ$565)</f>
        <v>0</v>
      </c>
      <c r="BA701" s="617">
        <f>IF(('PTRM input'!$E$515='PTRM input'!$G$514),IF(BA$3&gt;A46remlife,A46acvalue-SUM($F701:AZ701),IF(A46remlife="N/A","n/a",A46acvalue/A46remlife)),'PTRM input'!BA$565)</f>
        <v>0</v>
      </c>
      <c r="BB701" s="617">
        <f>IF(('PTRM input'!$E$515='PTRM input'!$G$514),IF(BB$3&gt;A46remlife,A46acvalue-SUM($F701:BA701),IF(A46remlife="N/A","n/a",A46acvalue/A46remlife)),'PTRM input'!BB$565)</f>
        <v>0</v>
      </c>
      <c r="BC701" s="617">
        <f>IF(('PTRM input'!$E$515='PTRM input'!$G$514),IF(BC$3&gt;A46remlife,A46acvalue-SUM($F701:BB701),IF(A46remlife="N/A","n/a",A46acvalue/A46remlife)),'PTRM input'!BC$565)</f>
        <v>0</v>
      </c>
      <c r="BD701" s="617">
        <f>IF(('PTRM input'!$E$515='PTRM input'!$G$514),IF(BD$3&gt;A46remlife,A46acvalue-SUM($F701:BC701),IF(A46remlife="N/A","n/a",A46acvalue/A46remlife)),'PTRM input'!BD$565)</f>
        <v>0</v>
      </c>
      <c r="BE701" s="617">
        <f>IF(('PTRM input'!$E$515='PTRM input'!$G$514),IF(BE$3&gt;A46remlife,A46acvalue-SUM($F701:BD701),IF(A46remlife="N/A","n/a",A46acvalue/A46remlife)),'PTRM input'!BE$565)</f>
        <v>0</v>
      </c>
      <c r="BF701" s="617">
        <f>IF(('PTRM input'!$E$515='PTRM input'!$G$514),IF(BF$3&gt;A46remlife,A46acvalue-SUM($F701:BE701),IF(A46remlife="N/A","n/a",A46acvalue/A46remlife)),'PTRM input'!BF$565)</f>
        <v>0</v>
      </c>
      <c r="BG701" s="617">
        <f>IF(('PTRM input'!$E$515='PTRM input'!$G$514),IF(BG$3&gt;A46remlife,A46acvalue-SUM($F701:BF701),IF(A46remlife="N/A","n/a",A46acvalue/A46remlife)),'PTRM input'!BG$565)</f>
        <v>0</v>
      </c>
      <c r="BH701" s="617">
        <f>IF(('PTRM input'!$E$515='PTRM input'!$G$514),IF(BH$3&gt;A46remlife,A46acvalue-SUM($F701:BG701),IF(A46remlife="N/A","n/a",A46acvalue/A46remlife)),'PTRM input'!BH$565)</f>
        <v>0</v>
      </c>
      <c r="BI701" s="617">
        <f>IF(('PTRM input'!$E$515='PTRM input'!$G$514),IF(BI$3&gt;A46remlife,A46acvalue-SUM($F701:BH701),IF(A46remlife="N/A","n/a",A46acvalue/A46remlife)),'PTRM input'!BI$565)</f>
        <v>0</v>
      </c>
      <c r="BJ701" s="116"/>
      <c r="BK701" s="116"/>
      <c r="BL701" s="116"/>
      <c r="BM701" s="116"/>
    </row>
    <row r="702" spans="1:65" ht="12.75" hidden="1" customHeight="1" outlineLevel="2">
      <c r="A702" s="116"/>
      <c r="B702" s="19"/>
      <c r="C702" s="18"/>
      <c r="D702" s="760" t="s">
        <v>237</v>
      </c>
      <c r="E702" s="86">
        <v>0</v>
      </c>
      <c r="F702" s="259"/>
      <c r="G702" s="433"/>
      <c r="H702" s="433"/>
      <c r="I702" s="433"/>
      <c r="J702" s="433"/>
      <c r="K702" s="433"/>
      <c r="L702" s="433"/>
      <c r="M702" s="433"/>
      <c r="N702" s="433"/>
      <c r="O702" s="433"/>
      <c r="P702" s="433"/>
      <c r="Q702" s="433"/>
      <c r="R702" s="251"/>
      <c r="S702" s="251"/>
      <c r="T702" s="251"/>
      <c r="U702" s="251"/>
      <c r="V702" s="251"/>
      <c r="W702" s="251"/>
      <c r="X702" s="251"/>
      <c r="Y702" s="251"/>
      <c r="Z702" s="251"/>
      <c r="AA702" s="251"/>
      <c r="AB702" s="251"/>
      <c r="AC702" s="251"/>
      <c r="AD702" s="251"/>
      <c r="AE702" s="251"/>
      <c r="AF702" s="251"/>
      <c r="AG702" s="251"/>
      <c r="AH702" s="251"/>
      <c r="AI702" s="251"/>
      <c r="AJ702" s="251"/>
      <c r="AK702" s="251"/>
      <c r="AL702" s="251"/>
      <c r="AM702" s="251"/>
      <c r="AN702" s="251"/>
      <c r="AO702" s="251"/>
      <c r="AP702" s="251"/>
      <c r="AQ702" s="251"/>
      <c r="AR702" s="251"/>
      <c r="AS702" s="251"/>
      <c r="AT702" s="251"/>
      <c r="AU702" s="251"/>
      <c r="AV702" s="251"/>
      <c r="AW702" s="251"/>
      <c r="AX702" s="251"/>
      <c r="AY702" s="251"/>
      <c r="AZ702" s="251"/>
      <c r="BA702" s="251"/>
      <c r="BB702" s="251"/>
      <c r="BC702" s="251"/>
      <c r="BD702" s="251"/>
      <c r="BE702" s="251"/>
      <c r="BF702" s="251"/>
      <c r="BG702" s="251"/>
      <c r="BH702" s="251"/>
      <c r="BI702" s="251"/>
      <c r="BJ702" s="116"/>
      <c r="BK702" s="116"/>
      <c r="BL702" s="116"/>
      <c r="BM702" s="116"/>
    </row>
    <row r="703" spans="1:65" hidden="1" outlineLevel="2">
      <c r="A703" s="116"/>
      <c r="B703" s="19"/>
      <c r="C703" s="18"/>
      <c r="D703" s="760"/>
      <c r="E703" s="86">
        <v>1</v>
      </c>
      <c r="F703" s="259"/>
      <c r="G703" s="618"/>
      <c r="H703" s="433">
        <f ca="1">IF(A46stdlife="n/a","n/a",IF(H$3&gt;(A46stdlife+$E703),('PTRM input'!$G$430*(1+rvanilla01)^0.5)-SUM(G703:$G703),('PTRM input'!$G$430*(1+rvanilla01)^0.5)/A46stdlife))</f>
        <v>0</v>
      </c>
      <c r="I703" s="433">
        <f ca="1">IF(A46stdlife="n/a","n/a",IF(I$3&gt;(A46stdlife+$E703),('PTRM input'!$G$430*(1+rvanilla01)^0.5)-SUM($G703:H703),('PTRM input'!$G$430*(1+rvanilla01)^0.5)/A46stdlife))</f>
        <v>0</v>
      </c>
      <c r="J703" s="433">
        <f ca="1">IF(A46stdlife="n/a","n/a",IF(J$3&gt;(A46stdlife+$E703),('PTRM input'!$G$430*(1+rvanilla01)^0.5)-SUM($G703:I703),('PTRM input'!$G$430*(1+rvanilla01)^0.5)/A46stdlife))</f>
        <v>0</v>
      </c>
      <c r="K703" s="433">
        <f ca="1">IF(A46stdlife="n/a","n/a",IF(K$3&gt;(A46stdlife+$E703),('PTRM input'!$G$430*(1+rvanilla01)^0.5)-SUM($G703:J703),('PTRM input'!$G$430*(1+rvanilla01)^0.5)/A46stdlife))</f>
        <v>0</v>
      </c>
      <c r="L703" s="433">
        <f ca="1">IF(A46stdlife="n/a","n/a",IF(L$3&gt;(A46stdlife+$E703),('PTRM input'!$G$430*(1+rvanilla01)^0.5)-SUM($G703:K703),('PTRM input'!$G$430*(1+rvanilla01)^0.5)/A46stdlife))</f>
        <v>0</v>
      </c>
      <c r="M703" s="433">
        <f ca="1">IF(A46stdlife="n/a","n/a",IF(M$3&gt;(A46stdlife+$E703),('PTRM input'!$G$430*(1+rvanilla01)^0.5)-SUM($G703:L703),('PTRM input'!$G$430*(1+rvanilla01)^0.5)/A46stdlife))</f>
        <v>0</v>
      </c>
      <c r="N703" s="433">
        <f ca="1">IF(A46stdlife="n/a","n/a",IF(N$3&gt;(A46stdlife+$E703),('PTRM input'!$G$430*(1+rvanilla01)^0.5)-SUM($G703:M703),('PTRM input'!$G$430*(1+rvanilla01)^0.5)/A46stdlife))</f>
        <v>0</v>
      </c>
      <c r="O703" s="433">
        <f ca="1">IF(A46stdlife="n/a","n/a",IF(O$3&gt;(A46stdlife+$E703),('PTRM input'!$G$430*(1+rvanilla01)^0.5)-SUM($G703:N703),('PTRM input'!$G$430*(1+rvanilla01)^0.5)/A46stdlife))</f>
        <v>0</v>
      </c>
      <c r="P703" s="433">
        <f ca="1">IF(A46stdlife="n/a","n/a",IF(P$3&gt;(A46stdlife+$E703),('PTRM input'!$G$430*(1+rvanilla01)^0.5)-SUM($G703:O703),('PTRM input'!$G$430*(1+rvanilla01)^0.5)/A46stdlife))</f>
        <v>0</v>
      </c>
      <c r="Q703" s="433">
        <f ca="1">IF(A46stdlife="n/a","n/a",IF(Q$3&gt;(A46stdlife+$E703),('PTRM input'!$G$430*(1+rvanilla01)^0.5)-SUM($G703:P703),('PTRM input'!$G$430*(1+rvanilla01)^0.5)/A46stdlife))</f>
        <v>0</v>
      </c>
      <c r="R703" s="251">
        <f ca="1">IF(A46stdlife="n/a","n/a",IF(R$3&gt;(A46stdlife+$E703),('PTRM input'!$G$430*(1+rvanilla01)^0.5)-SUM($G703:Q703),('PTRM input'!$G$430*(1+rvanilla01)^0.5)/A46stdlife))</f>
        <v>0</v>
      </c>
      <c r="S703" s="251">
        <f ca="1">IF(A46stdlife="n/a","n/a",IF(S$3&gt;(A46stdlife+$E703),('PTRM input'!$G$430*(1+rvanilla01)^0.5)-SUM($G703:R703),('PTRM input'!$G$430*(1+rvanilla01)^0.5)/A46stdlife))</f>
        <v>0</v>
      </c>
      <c r="T703" s="251">
        <f ca="1">IF(A46stdlife="n/a","n/a",IF(T$3&gt;(A46stdlife+$E703),('PTRM input'!$G$430*(1+rvanilla01)^0.5)-SUM($G703:S703),('PTRM input'!$G$430*(1+rvanilla01)^0.5)/A46stdlife))</f>
        <v>0</v>
      </c>
      <c r="U703" s="251">
        <f ca="1">IF(A46stdlife="n/a","n/a",IF(U$3&gt;(A46stdlife+$E703),('PTRM input'!$G$430*(1+rvanilla01)^0.5)-SUM($G703:T703),('PTRM input'!$G$430*(1+rvanilla01)^0.5)/A46stdlife))</f>
        <v>0</v>
      </c>
      <c r="V703" s="251">
        <f ca="1">IF(A46stdlife="n/a","n/a",IF(V$3&gt;(A46stdlife+$E703),('PTRM input'!$G$430*(1+rvanilla01)^0.5)-SUM($G703:U703),('PTRM input'!$G$430*(1+rvanilla01)^0.5)/A46stdlife))</f>
        <v>0</v>
      </c>
      <c r="W703" s="251">
        <f ca="1">IF(A46stdlife="n/a","n/a",IF(W$3&gt;(A46stdlife+$E703),('PTRM input'!$G$430*(1+rvanilla01)^0.5)-SUM($G703:V703),('PTRM input'!$G$430*(1+rvanilla01)^0.5)/A46stdlife))</f>
        <v>0</v>
      </c>
      <c r="X703" s="251">
        <f ca="1">IF(A46stdlife="n/a","n/a",IF(X$3&gt;(A46stdlife+$E703),('PTRM input'!$G$430*(1+rvanilla01)^0.5)-SUM($G703:W703),('PTRM input'!$G$430*(1+rvanilla01)^0.5)/A46stdlife))</f>
        <v>0</v>
      </c>
      <c r="Y703" s="251">
        <f ca="1">IF(A46stdlife="n/a","n/a",IF(Y$3&gt;(A46stdlife+$E703),('PTRM input'!$G$430*(1+rvanilla01)^0.5)-SUM($G703:X703),('PTRM input'!$G$430*(1+rvanilla01)^0.5)/A46stdlife))</f>
        <v>0</v>
      </c>
      <c r="Z703" s="251">
        <f ca="1">IF(A46stdlife="n/a","n/a",IF(Z$3&gt;(A46stdlife+$E703),('PTRM input'!$G$430*(1+rvanilla01)^0.5)-SUM($G703:Y703),('PTRM input'!$G$430*(1+rvanilla01)^0.5)/A46stdlife))</f>
        <v>0</v>
      </c>
      <c r="AA703" s="251">
        <f ca="1">IF(A46stdlife="n/a","n/a",IF(AA$3&gt;(A46stdlife+$E703),('PTRM input'!$G$430*(1+rvanilla01)^0.5)-SUM($G703:Z703),('PTRM input'!$G$430*(1+rvanilla01)^0.5)/A46stdlife))</f>
        <v>0</v>
      </c>
      <c r="AB703" s="251">
        <f ca="1">IF(A46stdlife="n/a","n/a",IF(AB$3&gt;(A46stdlife+$E703),('PTRM input'!$G$430*(1+rvanilla01)^0.5)-SUM($G703:AA703),('PTRM input'!$G$430*(1+rvanilla01)^0.5)/A46stdlife))</f>
        <v>0</v>
      </c>
      <c r="AC703" s="251">
        <f ca="1">IF(A46stdlife="n/a","n/a",IF(AC$3&gt;(A46stdlife+$E703),('PTRM input'!$G$430*(1+rvanilla01)^0.5)-SUM($G703:AB703),('PTRM input'!$G$430*(1+rvanilla01)^0.5)/A46stdlife))</f>
        <v>0</v>
      </c>
      <c r="AD703" s="251">
        <f ca="1">IF(A46stdlife="n/a","n/a",IF(AD$3&gt;(A46stdlife+$E703),('PTRM input'!$G$430*(1+rvanilla01)^0.5)-SUM($G703:AC703),('PTRM input'!$G$430*(1+rvanilla01)^0.5)/A46stdlife))</f>
        <v>0</v>
      </c>
      <c r="AE703" s="251">
        <f ca="1">IF(A46stdlife="n/a","n/a",IF(AE$3&gt;(A46stdlife+$E703),('PTRM input'!$G$430*(1+rvanilla01)^0.5)-SUM($G703:AD703),('PTRM input'!$G$430*(1+rvanilla01)^0.5)/A46stdlife))</f>
        <v>0</v>
      </c>
      <c r="AF703" s="251">
        <f ca="1">IF(A46stdlife="n/a","n/a",IF(AF$3&gt;(A46stdlife+$E703),('PTRM input'!$G$430*(1+rvanilla01)^0.5)-SUM($G703:AE703),('PTRM input'!$G$430*(1+rvanilla01)^0.5)/A46stdlife))</f>
        <v>0</v>
      </c>
      <c r="AG703" s="251">
        <f ca="1">IF(A46stdlife="n/a","n/a",IF(AG$3&gt;(A46stdlife+$E703),('PTRM input'!$G$430*(1+rvanilla01)^0.5)-SUM($G703:AF703),('PTRM input'!$G$430*(1+rvanilla01)^0.5)/A46stdlife))</f>
        <v>0</v>
      </c>
      <c r="AH703" s="251">
        <f ca="1">IF(A46stdlife="n/a","n/a",IF(AH$3&gt;(A46stdlife+$E703),('PTRM input'!$G$430*(1+rvanilla01)^0.5)-SUM($G703:AG703),('PTRM input'!$G$430*(1+rvanilla01)^0.5)/A46stdlife))</f>
        <v>0</v>
      </c>
      <c r="AI703" s="251">
        <f ca="1">IF(A46stdlife="n/a","n/a",IF(AI$3&gt;(A46stdlife+$E703),('PTRM input'!$G$430*(1+rvanilla01)^0.5)-SUM($G703:AH703),('PTRM input'!$G$430*(1+rvanilla01)^0.5)/A46stdlife))</f>
        <v>0</v>
      </c>
      <c r="AJ703" s="251">
        <f ca="1">IF(A46stdlife="n/a","n/a",IF(AJ$3&gt;(A46stdlife+$E703),('PTRM input'!$G$430*(1+rvanilla01)^0.5)-SUM($G703:AI703),('PTRM input'!$G$430*(1+rvanilla01)^0.5)/A46stdlife))</f>
        <v>0</v>
      </c>
      <c r="AK703" s="251">
        <f ca="1">IF(A46stdlife="n/a","n/a",IF(AK$3&gt;(A46stdlife+$E703),('PTRM input'!$G$430*(1+rvanilla01)^0.5)-SUM($G703:AJ703),('PTRM input'!$G$430*(1+rvanilla01)^0.5)/A46stdlife))</f>
        <v>0</v>
      </c>
      <c r="AL703" s="251">
        <f ca="1">IF(A46stdlife="n/a","n/a",IF(AL$3&gt;(A46stdlife+$E703),('PTRM input'!$G$430*(1+rvanilla01)^0.5)-SUM($G703:AK703),('PTRM input'!$G$430*(1+rvanilla01)^0.5)/A46stdlife))</f>
        <v>0</v>
      </c>
      <c r="AM703" s="251">
        <f ca="1">IF(A46stdlife="n/a","n/a",IF(AM$3&gt;(A46stdlife+$E703),('PTRM input'!$G$430*(1+rvanilla01)^0.5)-SUM($G703:AL703),('PTRM input'!$G$430*(1+rvanilla01)^0.5)/A46stdlife))</f>
        <v>0</v>
      </c>
      <c r="AN703" s="251">
        <f ca="1">IF(A46stdlife="n/a","n/a",IF(AN$3&gt;(A46stdlife+$E703),('PTRM input'!$G$430*(1+rvanilla01)^0.5)-SUM($G703:AM703),('PTRM input'!$G$430*(1+rvanilla01)^0.5)/A46stdlife))</f>
        <v>0</v>
      </c>
      <c r="AO703" s="251">
        <f ca="1">IF(A46stdlife="n/a","n/a",IF(AO$3&gt;(A46stdlife+$E703),('PTRM input'!$G$430*(1+rvanilla01)^0.5)-SUM($G703:AN703),('PTRM input'!$G$430*(1+rvanilla01)^0.5)/A46stdlife))</f>
        <v>0</v>
      </c>
      <c r="AP703" s="251">
        <f ca="1">IF(A46stdlife="n/a","n/a",IF(AP$3&gt;(A46stdlife+$E703),('PTRM input'!$G$430*(1+rvanilla01)^0.5)-SUM($G703:AO703),('PTRM input'!$G$430*(1+rvanilla01)^0.5)/A46stdlife))</f>
        <v>0</v>
      </c>
      <c r="AQ703" s="251">
        <f ca="1">IF(A46stdlife="n/a","n/a",IF(AQ$3&gt;(A46stdlife+$E703),('PTRM input'!$G$430*(1+rvanilla01)^0.5)-SUM($G703:AP703),('PTRM input'!$G$430*(1+rvanilla01)^0.5)/A46stdlife))</f>
        <v>0</v>
      </c>
      <c r="AR703" s="251">
        <f ca="1">IF(A46stdlife="n/a","n/a",IF(AR$3&gt;(A46stdlife+$E703),('PTRM input'!$G$430*(1+rvanilla01)^0.5)-SUM($G703:AQ703),('PTRM input'!$G$430*(1+rvanilla01)^0.5)/A46stdlife))</f>
        <v>0</v>
      </c>
      <c r="AS703" s="251">
        <f ca="1">IF(A46stdlife="n/a","n/a",IF(AS$3&gt;(A46stdlife+$E703),('PTRM input'!$G$430*(1+rvanilla01)^0.5)-SUM($G703:AR703),('PTRM input'!$G$430*(1+rvanilla01)^0.5)/A46stdlife))</f>
        <v>0</v>
      </c>
      <c r="AT703" s="251">
        <f ca="1">IF(A46stdlife="n/a","n/a",IF(AT$3&gt;(A46stdlife+$E703),('PTRM input'!$G$430*(1+rvanilla01)^0.5)-SUM($G703:AS703),('PTRM input'!$G$430*(1+rvanilla01)^0.5)/A46stdlife))</f>
        <v>0</v>
      </c>
      <c r="AU703" s="251">
        <f ca="1">IF(A46stdlife="n/a","n/a",IF(AU$3&gt;(A46stdlife+$E703),('PTRM input'!$G$430*(1+rvanilla01)^0.5)-SUM($G703:AT703),('PTRM input'!$G$430*(1+rvanilla01)^0.5)/A46stdlife))</f>
        <v>0</v>
      </c>
      <c r="AV703" s="251">
        <f ca="1">IF(A46stdlife="n/a","n/a",IF(AV$3&gt;(A46stdlife+$E703),('PTRM input'!$G$430*(1+rvanilla01)^0.5)-SUM($G703:AU703),('PTRM input'!$G$430*(1+rvanilla01)^0.5)/A46stdlife))</f>
        <v>0</v>
      </c>
      <c r="AW703" s="251">
        <f ca="1">IF(A46stdlife="n/a","n/a",IF(AW$3&gt;(A46stdlife+$E703),('PTRM input'!$G$430*(1+rvanilla01)^0.5)-SUM($G703:AV703),('PTRM input'!$G$430*(1+rvanilla01)^0.5)/A46stdlife))</f>
        <v>0</v>
      </c>
      <c r="AX703" s="251">
        <f ca="1">IF(A46stdlife="n/a","n/a",IF(AX$3&gt;(A46stdlife+$E703),('PTRM input'!$G$430*(1+rvanilla01)^0.5)-SUM($G703:AW703),('PTRM input'!$G$430*(1+rvanilla01)^0.5)/A46stdlife))</f>
        <v>0</v>
      </c>
      <c r="AY703" s="251">
        <f ca="1">IF(A46stdlife="n/a","n/a",IF(AY$3&gt;(A46stdlife+$E703),('PTRM input'!$G$430*(1+rvanilla01)^0.5)-SUM($G703:AX703),('PTRM input'!$G$430*(1+rvanilla01)^0.5)/A46stdlife))</f>
        <v>0</v>
      </c>
      <c r="AZ703" s="251">
        <f ca="1">IF(A46stdlife="n/a","n/a",IF(AZ$3&gt;(A46stdlife+$E703),('PTRM input'!$G$430*(1+rvanilla01)^0.5)-SUM($G703:AY703),('PTRM input'!$G$430*(1+rvanilla01)^0.5)/A46stdlife))</f>
        <v>0</v>
      </c>
      <c r="BA703" s="251">
        <f ca="1">IF(A46stdlife="n/a","n/a",IF(BA$3&gt;(A46stdlife+$E703),('PTRM input'!$G$430*(1+rvanilla01)^0.5)-SUM($G703:AZ703),('PTRM input'!$G$430*(1+rvanilla01)^0.5)/A46stdlife))</f>
        <v>0</v>
      </c>
      <c r="BB703" s="251">
        <f ca="1">IF(A46stdlife="n/a","n/a",IF(BB$3&gt;(A46stdlife+$E703),('PTRM input'!$G$430*(1+rvanilla01)^0.5)-SUM($G703:BA703),('PTRM input'!$G$430*(1+rvanilla01)^0.5)/A46stdlife))</f>
        <v>0</v>
      </c>
      <c r="BC703" s="251">
        <f ca="1">IF(A46stdlife="n/a","n/a",IF(BC$3&gt;(A46stdlife+$E703),('PTRM input'!$G$430*(1+rvanilla01)^0.5)-SUM($G703:BB703),('PTRM input'!$G$430*(1+rvanilla01)^0.5)/A46stdlife))</f>
        <v>0</v>
      </c>
      <c r="BD703" s="251">
        <f ca="1">IF(A46stdlife="n/a","n/a",IF(BD$3&gt;(A46stdlife+$E703),('PTRM input'!$G$430*(1+rvanilla01)^0.5)-SUM($G703:BC703),('PTRM input'!$G$430*(1+rvanilla01)^0.5)/A46stdlife))</f>
        <v>0</v>
      </c>
      <c r="BE703" s="251">
        <f ca="1">IF(A46stdlife="n/a","n/a",IF(BE$3&gt;(A46stdlife+$E703),('PTRM input'!$G$430*(1+rvanilla01)^0.5)-SUM($G703:BD703),('PTRM input'!$G$430*(1+rvanilla01)^0.5)/A46stdlife))</f>
        <v>0</v>
      </c>
      <c r="BF703" s="251">
        <f ca="1">IF(A46stdlife="n/a","n/a",IF(BF$3&gt;(A46stdlife+$E703),('PTRM input'!$G$430*(1+rvanilla01)^0.5)-SUM($G703:BE703),('PTRM input'!$G$430*(1+rvanilla01)^0.5)/A46stdlife))</f>
        <v>0</v>
      </c>
      <c r="BG703" s="251">
        <f ca="1">IF(A46stdlife="n/a","n/a",IF(BG$3&gt;(A46stdlife+$E703),('PTRM input'!$G$430*(1+rvanilla01)^0.5)-SUM($G703:BF703),('PTRM input'!$G$430*(1+rvanilla01)^0.5)/A46stdlife))</f>
        <v>0</v>
      </c>
      <c r="BH703" s="251">
        <f ca="1">IF(A46stdlife="n/a","n/a",IF(BH$3&gt;(A46stdlife+$E703),('PTRM input'!$G$430*(1+rvanilla01)^0.5)-SUM($G703:BG703),('PTRM input'!$G$430*(1+rvanilla01)^0.5)/A46stdlife))</f>
        <v>0</v>
      </c>
      <c r="BI703" s="251">
        <f ca="1">IF(A46stdlife="n/a","n/a",IF(BI$3&gt;(A46stdlife+$E703),('PTRM input'!$G$430*(1+rvanilla01)^0.5)-SUM($G703:BH703),('PTRM input'!$G$430*(1+rvanilla01)^0.5)/A46stdlife))</f>
        <v>0</v>
      </c>
      <c r="BJ703" s="116"/>
      <c r="BK703" s="116"/>
      <c r="BL703" s="116"/>
      <c r="BM703" s="116"/>
    </row>
    <row r="704" spans="1:65" hidden="1" outlineLevel="2">
      <c r="A704" s="116"/>
      <c r="B704" s="19"/>
      <c r="C704" s="18"/>
      <c r="D704" s="760"/>
      <c r="E704" s="86">
        <v>2</v>
      </c>
      <c r="F704" s="259"/>
      <c r="G704" s="434"/>
      <c r="H704" s="619"/>
      <c r="I704" s="433">
        <f ca="1">IF(A46stdlife="n/a","n/a",IF(I$3&gt;(A46stdlife+$E704),('PTRM input'!$H$430*(1+rvanilla02)^0.5)-SUM(H704:$H704),('PTRM input'!$H$430*(1+rvanilla02)^0.5)/A46stdlife))</f>
        <v>0</v>
      </c>
      <c r="J704" s="433">
        <f ca="1">IF(A46stdlife="n/a","n/a",IF(J$3&gt;(A46stdlife+$E704),('PTRM input'!$H$430*(1+rvanilla02)^0.5)-SUM($H704:I704),('PTRM input'!$H$430*(1+rvanilla02)^0.5)/A46stdlife))</f>
        <v>0</v>
      </c>
      <c r="K704" s="433">
        <f ca="1">IF(A46stdlife="n/a","n/a",IF(K$3&gt;(A46stdlife+$E704),('PTRM input'!$H$430*(1+rvanilla02)^0.5)-SUM($H704:J704),('PTRM input'!$H$430*(1+rvanilla02)^0.5)/A46stdlife))</f>
        <v>0</v>
      </c>
      <c r="L704" s="433">
        <f ca="1">IF(A46stdlife="n/a","n/a",IF(L$3&gt;(A46stdlife+$E704),('PTRM input'!$H$430*(1+rvanilla02)^0.5)-SUM($H704:K704),('PTRM input'!$H$430*(1+rvanilla02)^0.5)/A46stdlife))</f>
        <v>0</v>
      </c>
      <c r="M704" s="433">
        <f ca="1">IF(A46stdlife="n/a","n/a",IF(M$3&gt;(A46stdlife+$E704),('PTRM input'!$H$430*(1+rvanilla02)^0.5)-SUM($H704:L704),('PTRM input'!$H$430*(1+rvanilla02)^0.5)/A46stdlife))</f>
        <v>0</v>
      </c>
      <c r="N704" s="433">
        <f ca="1">IF(A46stdlife="n/a","n/a",IF(N$3&gt;(A46stdlife+$E704),('PTRM input'!$H$430*(1+rvanilla02)^0.5)-SUM($H704:M704),('PTRM input'!$H$430*(1+rvanilla02)^0.5)/A46stdlife))</f>
        <v>0</v>
      </c>
      <c r="O704" s="433">
        <f ca="1">IF(A46stdlife="n/a","n/a",IF(O$3&gt;(A46stdlife+$E704),('PTRM input'!$H$430*(1+rvanilla02)^0.5)-SUM($H704:N704),('PTRM input'!$H$430*(1+rvanilla02)^0.5)/A46stdlife))</f>
        <v>0</v>
      </c>
      <c r="P704" s="433">
        <f ca="1">IF(A46stdlife="n/a","n/a",IF(P$3&gt;(A46stdlife+$E704),('PTRM input'!$H$430*(1+rvanilla02)^0.5)-SUM($H704:O704),('PTRM input'!$H$430*(1+rvanilla02)^0.5)/A46stdlife))</f>
        <v>0</v>
      </c>
      <c r="Q704" s="433">
        <f ca="1">IF(A46stdlife="n/a","n/a",IF(Q$3&gt;(A46stdlife+$E704),('PTRM input'!$H$430*(1+rvanilla02)^0.5)-SUM($H704:P704),('PTRM input'!$H$430*(1+rvanilla02)^0.5)/A46stdlife))</f>
        <v>0</v>
      </c>
      <c r="R704" s="251">
        <f ca="1">IF(A46stdlife="n/a","n/a",IF(R$3&gt;(A46stdlife+$E704),('PTRM input'!$H$430*(1+rvanilla02)^0.5)-SUM($H704:Q704),('PTRM input'!$H$430*(1+rvanilla02)^0.5)/A46stdlife))</f>
        <v>0</v>
      </c>
      <c r="S704" s="251">
        <f ca="1">IF(A46stdlife="n/a","n/a",IF(S$3&gt;(A46stdlife+$E704),('PTRM input'!$H$430*(1+rvanilla02)^0.5)-SUM($H704:R704),('PTRM input'!$H$430*(1+rvanilla02)^0.5)/A46stdlife))</f>
        <v>0</v>
      </c>
      <c r="T704" s="251">
        <f ca="1">IF(A46stdlife="n/a","n/a",IF(T$3&gt;(A46stdlife+$E704),('PTRM input'!$H$430*(1+rvanilla02)^0.5)-SUM($H704:S704),('PTRM input'!$H$430*(1+rvanilla02)^0.5)/A46stdlife))</f>
        <v>0</v>
      </c>
      <c r="U704" s="251">
        <f ca="1">IF(A46stdlife="n/a","n/a",IF(U$3&gt;(A46stdlife+$E704),('PTRM input'!$H$430*(1+rvanilla02)^0.5)-SUM($H704:T704),('PTRM input'!$H$430*(1+rvanilla02)^0.5)/A46stdlife))</f>
        <v>0</v>
      </c>
      <c r="V704" s="251">
        <f ca="1">IF(A46stdlife="n/a","n/a",IF(V$3&gt;(A46stdlife+$E704),('PTRM input'!$H$430*(1+rvanilla02)^0.5)-SUM($H704:U704),('PTRM input'!$H$430*(1+rvanilla02)^0.5)/A46stdlife))</f>
        <v>0</v>
      </c>
      <c r="W704" s="251">
        <f ca="1">IF(A46stdlife="n/a","n/a",IF(W$3&gt;(A46stdlife+$E704),('PTRM input'!$H$430*(1+rvanilla02)^0.5)-SUM($H704:V704),('PTRM input'!$H$430*(1+rvanilla02)^0.5)/A46stdlife))</f>
        <v>0</v>
      </c>
      <c r="X704" s="251">
        <f ca="1">IF(A46stdlife="n/a","n/a",IF(X$3&gt;(A46stdlife+$E704),('PTRM input'!$H$430*(1+rvanilla02)^0.5)-SUM($H704:W704),('PTRM input'!$H$430*(1+rvanilla02)^0.5)/A46stdlife))</f>
        <v>0</v>
      </c>
      <c r="Y704" s="251">
        <f ca="1">IF(A46stdlife="n/a","n/a",IF(Y$3&gt;(A46stdlife+$E704),('PTRM input'!$H$430*(1+rvanilla02)^0.5)-SUM($H704:X704),('PTRM input'!$H$430*(1+rvanilla02)^0.5)/A46stdlife))</f>
        <v>0</v>
      </c>
      <c r="Z704" s="251">
        <f ca="1">IF(A46stdlife="n/a","n/a",IF(Z$3&gt;(A46stdlife+$E704),('PTRM input'!$H$430*(1+rvanilla02)^0.5)-SUM($H704:Y704),('PTRM input'!$H$430*(1+rvanilla02)^0.5)/A46stdlife))</f>
        <v>0</v>
      </c>
      <c r="AA704" s="251">
        <f ca="1">IF(A46stdlife="n/a","n/a",IF(AA$3&gt;(A46stdlife+$E704),('PTRM input'!$H$430*(1+rvanilla02)^0.5)-SUM($H704:Z704),('PTRM input'!$H$430*(1+rvanilla02)^0.5)/A46stdlife))</f>
        <v>0</v>
      </c>
      <c r="AB704" s="251">
        <f ca="1">IF(A46stdlife="n/a","n/a",IF(AB$3&gt;(A46stdlife+$E704),('PTRM input'!$H$430*(1+rvanilla02)^0.5)-SUM($H704:AA704),('PTRM input'!$H$430*(1+rvanilla02)^0.5)/A46stdlife))</f>
        <v>0</v>
      </c>
      <c r="AC704" s="251">
        <f ca="1">IF(A46stdlife="n/a","n/a",IF(AC$3&gt;(A46stdlife+$E704),('PTRM input'!$H$430*(1+rvanilla02)^0.5)-SUM($H704:AB704),('PTRM input'!$H$430*(1+rvanilla02)^0.5)/A46stdlife))</f>
        <v>0</v>
      </c>
      <c r="AD704" s="251">
        <f ca="1">IF(A46stdlife="n/a","n/a",IF(AD$3&gt;(A46stdlife+$E704),('PTRM input'!$H$430*(1+rvanilla02)^0.5)-SUM($H704:AC704),('PTRM input'!$H$430*(1+rvanilla02)^0.5)/A46stdlife))</f>
        <v>0</v>
      </c>
      <c r="AE704" s="251">
        <f ca="1">IF(A46stdlife="n/a","n/a",IF(AE$3&gt;(A46stdlife+$E704),('PTRM input'!$H$430*(1+rvanilla02)^0.5)-SUM($H704:AD704),('PTRM input'!$H$430*(1+rvanilla02)^0.5)/A46stdlife))</f>
        <v>0</v>
      </c>
      <c r="AF704" s="251">
        <f ca="1">IF(A46stdlife="n/a","n/a",IF(AF$3&gt;(A46stdlife+$E704),('PTRM input'!$H$430*(1+rvanilla02)^0.5)-SUM($H704:AE704),('PTRM input'!$H$430*(1+rvanilla02)^0.5)/A46stdlife))</f>
        <v>0</v>
      </c>
      <c r="AG704" s="251">
        <f ca="1">IF(A46stdlife="n/a","n/a",IF(AG$3&gt;(A46stdlife+$E704),('PTRM input'!$H$430*(1+rvanilla02)^0.5)-SUM($H704:AF704),('PTRM input'!$H$430*(1+rvanilla02)^0.5)/A46stdlife))</f>
        <v>0</v>
      </c>
      <c r="AH704" s="251">
        <f ca="1">IF(A46stdlife="n/a","n/a",IF(AH$3&gt;(A46stdlife+$E704),('PTRM input'!$H$430*(1+rvanilla02)^0.5)-SUM($H704:AG704),('PTRM input'!$H$430*(1+rvanilla02)^0.5)/A46stdlife))</f>
        <v>0</v>
      </c>
      <c r="AI704" s="251">
        <f ca="1">IF(A46stdlife="n/a","n/a",IF(AI$3&gt;(A46stdlife+$E704),('PTRM input'!$H$430*(1+rvanilla02)^0.5)-SUM($H704:AH704),('PTRM input'!$H$430*(1+rvanilla02)^0.5)/A46stdlife))</f>
        <v>0</v>
      </c>
      <c r="AJ704" s="251">
        <f ca="1">IF(A46stdlife="n/a","n/a",IF(AJ$3&gt;(A46stdlife+$E704),('PTRM input'!$H$430*(1+rvanilla02)^0.5)-SUM($H704:AI704),('PTRM input'!$H$430*(1+rvanilla02)^0.5)/A46stdlife))</f>
        <v>0</v>
      </c>
      <c r="AK704" s="251">
        <f ca="1">IF(A46stdlife="n/a","n/a",IF(AK$3&gt;(A46stdlife+$E704),('PTRM input'!$H$430*(1+rvanilla02)^0.5)-SUM($H704:AJ704),('PTRM input'!$H$430*(1+rvanilla02)^0.5)/A46stdlife))</f>
        <v>0</v>
      </c>
      <c r="AL704" s="251">
        <f ca="1">IF(A46stdlife="n/a","n/a",IF(AL$3&gt;(A46stdlife+$E704),('PTRM input'!$H$430*(1+rvanilla02)^0.5)-SUM($H704:AK704),('PTRM input'!$H$430*(1+rvanilla02)^0.5)/A46stdlife))</f>
        <v>0</v>
      </c>
      <c r="AM704" s="251">
        <f ca="1">IF(A46stdlife="n/a","n/a",IF(AM$3&gt;(A46stdlife+$E704),('PTRM input'!$H$430*(1+rvanilla02)^0.5)-SUM($H704:AL704),('PTRM input'!$H$430*(1+rvanilla02)^0.5)/A46stdlife))</f>
        <v>0</v>
      </c>
      <c r="AN704" s="251">
        <f ca="1">IF(A46stdlife="n/a","n/a",IF(AN$3&gt;(A46stdlife+$E704),('PTRM input'!$H$430*(1+rvanilla02)^0.5)-SUM($H704:AM704),('PTRM input'!$H$430*(1+rvanilla02)^0.5)/A46stdlife))</f>
        <v>0</v>
      </c>
      <c r="AO704" s="251">
        <f ca="1">IF(A46stdlife="n/a","n/a",IF(AO$3&gt;(A46stdlife+$E704),('PTRM input'!$H$430*(1+rvanilla02)^0.5)-SUM($H704:AN704),('PTRM input'!$H$430*(1+rvanilla02)^0.5)/A46stdlife))</f>
        <v>0</v>
      </c>
      <c r="AP704" s="251">
        <f ca="1">IF(A46stdlife="n/a","n/a",IF(AP$3&gt;(A46stdlife+$E704),('PTRM input'!$H$430*(1+rvanilla02)^0.5)-SUM($H704:AO704),('PTRM input'!$H$430*(1+rvanilla02)^0.5)/A46stdlife))</f>
        <v>0</v>
      </c>
      <c r="AQ704" s="251">
        <f ca="1">IF(A46stdlife="n/a","n/a",IF(AQ$3&gt;(A46stdlife+$E704),('PTRM input'!$H$430*(1+rvanilla02)^0.5)-SUM($H704:AP704),('PTRM input'!$H$430*(1+rvanilla02)^0.5)/A46stdlife))</f>
        <v>0</v>
      </c>
      <c r="AR704" s="251">
        <f ca="1">IF(A46stdlife="n/a","n/a",IF(AR$3&gt;(A46stdlife+$E704),('PTRM input'!$H$430*(1+rvanilla02)^0.5)-SUM($H704:AQ704),('PTRM input'!$H$430*(1+rvanilla02)^0.5)/A46stdlife))</f>
        <v>0</v>
      </c>
      <c r="AS704" s="251">
        <f ca="1">IF(A46stdlife="n/a","n/a",IF(AS$3&gt;(A46stdlife+$E704),('PTRM input'!$H$430*(1+rvanilla02)^0.5)-SUM($H704:AR704),('PTRM input'!$H$430*(1+rvanilla02)^0.5)/A46stdlife))</f>
        <v>0</v>
      </c>
      <c r="AT704" s="251">
        <f ca="1">IF(A46stdlife="n/a","n/a",IF(AT$3&gt;(A46stdlife+$E704),('PTRM input'!$H$430*(1+rvanilla02)^0.5)-SUM($H704:AS704),('PTRM input'!$H$430*(1+rvanilla02)^0.5)/A46stdlife))</f>
        <v>0</v>
      </c>
      <c r="AU704" s="251">
        <f ca="1">IF(A46stdlife="n/a","n/a",IF(AU$3&gt;(A46stdlife+$E704),('PTRM input'!$H$430*(1+rvanilla02)^0.5)-SUM($H704:AT704),('PTRM input'!$H$430*(1+rvanilla02)^0.5)/A46stdlife))</f>
        <v>0</v>
      </c>
      <c r="AV704" s="251">
        <f ca="1">IF(A46stdlife="n/a","n/a",IF(AV$3&gt;(A46stdlife+$E704),('PTRM input'!$H$430*(1+rvanilla02)^0.5)-SUM($H704:AU704),('PTRM input'!$H$430*(1+rvanilla02)^0.5)/A46stdlife))</f>
        <v>0</v>
      </c>
      <c r="AW704" s="251">
        <f ca="1">IF(A46stdlife="n/a","n/a",IF(AW$3&gt;(A46stdlife+$E704),('PTRM input'!$H$430*(1+rvanilla02)^0.5)-SUM($H704:AV704),('PTRM input'!$H$430*(1+rvanilla02)^0.5)/A46stdlife))</f>
        <v>0</v>
      </c>
      <c r="AX704" s="251">
        <f ca="1">IF(A46stdlife="n/a","n/a",IF(AX$3&gt;(A46stdlife+$E704),('PTRM input'!$H$430*(1+rvanilla02)^0.5)-SUM($H704:AW704),('PTRM input'!$H$430*(1+rvanilla02)^0.5)/A46stdlife))</f>
        <v>0</v>
      </c>
      <c r="AY704" s="251">
        <f ca="1">IF(A46stdlife="n/a","n/a",IF(AY$3&gt;(A46stdlife+$E704),('PTRM input'!$H$430*(1+rvanilla02)^0.5)-SUM($H704:AX704),('PTRM input'!$H$430*(1+rvanilla02)^0.5)/A46stdlife))</f>
        <v>0</v>
      </c>
      <c r="AZ704" s="251">
        <f ca="1">IF(A46stdlife="n/a","n/a",IF(AZ$3&gt;(A46stdlife+$E704),('PTRM input'!$H$430*(1+rvanilla02)^0.5)-SUM($H704:AY704),('PTRM input'!$H$430*(1+rvanilla02)^0.5)/A46stdlife))</f>
        <v>0</v>
      </c>
      <c r="BA704" s="251">
        <f ca="1">IF(A46stdlife="n/a","n/a",IF(BA$3&gt;(A46stdlife+$E704),('PTRM input'!$H$430*(1+rvanilla02)^0.5)-SUM($H704:AZ704),('PTRM input'!$H$430*(1+rvanilla02)^0.5)/A46stdlife))</f>
        <v>0</v>
      </c>
      <c r="BB704" s="251">
        <f ca="1">IF(A46stdlife="n/a","n/a",IF(BB$3&gt;(A46stdlife+$E704),('PTRM input'!$H$430*(1+rvanilla02)^0.5)-SUM($H704:BA704),('PTRM input'!$H$430*(1+rvanilla02)^0.5)/A46stdlife))</f>
        <v>0</v>
      </c>
      <c r="BC704" s="251">
        <f ca="1">IF(A46stdlife="n/a","n/a",IF(BC$3&gt;(A46stdlife+$E704),('PTRM input'!$H$430*(1+rvanilla02)^0.5)-SUM($H704:BB704),('PTRM input'!$H$430*(1+rvanilla02)^0.5)/A46stdlife))</f>
        <v>0</v>
      </c>
      <c r="BD704" s="251">
        <f ca="1">IF(A46stdlife="n/a","n/a",IF(BD$3&gt;(A46stdlife+$E704),('PTRM input'!$H$430*(1+rvanilla02)^0.5)-SUM($H704:BC704),('PTRM input'!$H$430*(1+rvanilla02)^0.5)/A46stdlife))</f>
        <v>0</v>
      </c>
      <c r="BE704" s="251">
        <f ca="1">IF(A46stdlife="n/a","n/a",IF(BE$3&gt;(A46stdlife+$E704),('PTRM input'!$H$430*(1+rvanilla02)^0.5)-SUM($H704:BD704),('PTRM input'!$H$430*(1+rvanilla02)^0.5)/A46stdlife))</f>
        <v>0</v>
      </c>
      <c r="BF704" s="251">
        <f ca="1">IF(A46stdlife="n/a","n/a",IF(BF$3&gt;(A46stdlife+$E704),('PTRM input'!$H$430*(1+rvanilla02)^0.5)-SUM($H704:BE704),('PTRM input'!$H$430*(1+rvanilla02)^0.5)/A46stdlife))</f>
        <v>0</v>
      </c>
      <c r="BG704" s="251">
        <f ca="1">IF(A46stdlife="n/a","n/a",IF(BG$3&gt;(A46stdlife+$E704),('PTRM input'!$H$430*(1+rvanilla02)^0.5)-SUM($H704:BF704),('PTRM input'!$H$430*(1+rvanilla02)^0.5)/A46stdlife))</f>
        <v>0</v>
      </c>
      <c r="BH704" s="251">
        <f ca="1">IF(A46stdlife="n/a","n/a",IF(BH$3&gt;(A46stdlife+$E704),('PTRM input'!$H$430*(1+rvanilla02)^0.5)-SUM($H704:BG704),('PTRM input'!$H$430*(1+rvanilla02)^0.5)/A46stdlife))</f>
        <v>0</v>
      </c>
      <c r="BI704" s="251">
        <f ca="1">IF(A46stdlife="n/a","n/a",IF(BI$3&gt;(A46stdlife+$E704),('PTRM input'!$H$430*(1+rvanilla02)^0.5)-SUM($H704:BH704),('PTRM input'!$H$430*(1+rvanilla02)^0.5)/A46stdlife))</f>
        <v>0</v>
      </c>
      <c r="BJ704" s="116"/>
      <c r="BK704" s="116"/>
      <c r="BL704" s="116"/>
      <c r="BM704" s="116"/>
    </row>
    <row r="705" spans="1:65" hidden="1" outlineLevel="2">
      <c r="A705" s="116"/>
      <c r="B705" s="19"/>
      <c r="C705" s="18"/>
      <c r="D705" s="760"/>
      <c r="E705" s="86">
        <v>3</v>
      </c>
      <c r="F705" s="259"/>
      <c r="G705" s="434"/>
      <c r="H705" s="435"/>
      <c r="I705" s="619"/>
      <c r="J705" s="433">
        <f ca="1">IF(A46stdlife="n/a","n/a",IF(J$3&gt;(A46stdlife+$E705),('PTRM input'!$I$430*(1+rvanilla03)^0.5)-SUM(I705:$I705),('PTRM input'!$I$430*(1+rvanilla03)^0.5)/A46stdlife))</f>
        <v>0</v>
      </c>
      <c r="K705" s="433">
        <f ca="1">IF(A46stdlife="n/a","n/a",IF(K$3&gt;(A46stdlife+$E705),('PTRM input'!$I$430*(1+rvanilla03)^0.5)-SUM($I705:J705),('PTRM input'!$I$430*(1+rvanilla03)^0.5)/A46stdlife))</f>
        <v>0</v>
      </c>
      <c r="L705" s="433">
        <f ca="1">IF(A46stdlife="n/a","n/a",IF(L$3&gt;(A46stdlife+$E705),('PTRM input'!$I$430*(1+rvanilla03)^0.5)-SUM($I705:K705),('PTRM input'!$I$430*(1+rvanilla03)^0.5)/A46stdlife))</f>
        <v>0</v>
      </c>
      <c r="M705" s="433">
        <f ca="1">IF(A46stdlife="n/a","n/a",IF(M$3&gt;(A46stdlife+$E705),('PTRM input'!$I$430*(1+rvanilla03)^0.5)-SUM($I705:L705),('PTRM input'!$I$430*(1+rvanilla03)^0.5)/A46stdlife))</f>
        <v>0</v>
      </c>
      <c r="N705" s="433">
        <f ca="1">IF(A46stdlife="n/a","n/a",IF(N$3&gt;(A46stdlife+$E705),('PTRM input'!$I$430*(1+rvanilla03)^0.5)-SUM($I705:M705),('PTRM input'!$I$430*(1+rvanilla03)^0.5)/A46stdlife))</f>
        <v>0</v>
      </c>
      <c r="O705" s="433">
        <f ca="1">IF(A46stdlife="n/a","n/a",IF(O$3&gt;(A46stdlife+$E705),('PTRM input'!$I$430*(1+rvanilla03)^0.5)-SUM($I705:N705),('PTRM input'!$I$430*(1+rvanilla03)^0.5)/A46stdlife))</f>
        <v>0</v>
      </c>
      <c r="P705" s="251">
        <f ca="1">IF(A46stdlife="n/a","n/a",IF(P$3&gt;(A46stdlife+$E705),('PTRM input'!$I$430*(1+rvanilla03)^0.5)-SUM($I705:O705),('PTRM input'!$I$430*(1+rvanilla03)^0.5)/A46stdlife))</f>
        <v>0</v>
      </c>
      <c r="Q705" s="433">
        <f ca="1">IF(A46stdlife="n/a","n/a",IF(Q$3&gt;(A46stdlife+$E705),('PTRM input'!$I$430*(1+rvanilla03)^0.5)-SUM($I705:P705),('PTRM input'!$I$430*(1+rvanilla03)^0.5)/A46stdlife))</f>
        <v>0</v>
      </c>
      <c r="R705" s="251">
        <f ca="1">IF(A46stdlife="n/a","n/a",IF(R$3&gt;(A46stdlife+$E705),('PTRM input'!$I$430*(1+rvanilla03)^0.5)-SUM($I705:Q705),('PTRM input'!$I$430*(1+rvanilla03)^0.5)/A46stdlife))</f>
        <v>0</v>
      </c>
      <c r="S705" s="251">
        <f ca="1">IF(A46stdlife="n/a","n/a",IF(S$3&gt;(A46stdlife+$E705),('PTRM input'!$I$430*(1+rvanilla03)^0.5)-SUM($I705:R705),('PTRM input'!$I$430*(1+rvanilla03)^0.5)/A46stdlife))</f>
        <v>0</v>
      </c>
      <c r="T705" s="251">
        <f ca="1">IF(A46stdlife="n/a","n/a",IF(T$3&gt;(A46stdlife+$E705),('PTRM input'!$I$430*(1+rvanilla03)^0.5)-SUM($I705:S705),('PTRM input'!$I$430*(1+rvanilla03)^0.5)/A46stdlife))</f>
        <v>0</v>
      </c>
      <c r="U705" s="251">
        <f ca="1">IF(A46stdlife="n/a","n/a",IF(U$3&gt;(A46stdlife+$E705),('PTRM input'!$I$430*(1+rvanilla03)^0.5)-SUM($I705:T705),('PTRM input'!$I$430*(1+rvanilla03)^0.5)/A46stdlife))</f>
        <v>0</v>
      </c>
      <c r="V705" s="251">
        <f ca="1">IF(A46stdlife="n/a","n/a",IF(V$3&gt;(A46stdlife+$E705),('PTRM input'!$I$430*(1+rvanilla03)^0.5)-SUM($I705:U705),('PTRM input'!$I$430*(1+rvanilla03)^0.5)/A46stdlife))</f>
        <v>0</v>
      </c>
      <c r="W705" s="251">
        <f ca="1">IF(A46stdlife="n/a","n/a",IF(W$3&gt;(A46stdlife+$E705),('PTRM input'!$I$430*(1+rvanilla03)^0.5)-SUM($I705:V705),('PTRM input'!$I$430*(1+rvanilla03)^0.5)/A46stdlife))</f>
        <v>0</v>
      </c>
      <c r="X705" s="251">
        <f ca="1">IF(A46stdlife="n/a","n/a",IF(X$3&gt;(A46stdlife+$E705),('PTRM input'!$I$430*(1+rvanilla03)^0.5)-SUM($I705:W705),('PTRM input'!$I$430*(1+rvanilla03)^0.5)/A46stdlife))</f>
        <v>0</v>
      </c>
      <c r="Y705" s="251">
        <f ca="1">IF(A46stdlife="n/a","n/a",IF(Y$3&gt;(A46stdlife+$E705),('PTRM input'!$I$430*(1+rvanilla03)^0.5)-SUM($I705:X705),('PTRM input'!$I$430*(1+rvanilla03)^0.5)/A46stdlife))</f>
        <v>0</v>
      </c>
      <c r="Z705" s="251">
        <f ca="1">IF(A46stdlife="n/a","n/a",IF(Z$3&gt;(A46stdlife+$E705),('PTRM input'!$I$430*(1+rvanilla03)^0.5)-SUM($I705:Y705),('PTRM input'!$I$430*(1+rvanilla03)^0.5)/A46stdlife))</f>
        <v>0</v>
      </c>
      <c r="AA705" s="251">
        <f ca="1">IF(A46stdlife="n/a","n/a",IF(AA$3&gt;(A46stdlife+$E705),('PTRM input'!$I$430*(1+rvanilla03)^0.5)-SUM($I705:Z705),('PTRM input'!$I$430*(1+rvanilla03)^0.5)/A46stdlife))</f>
        <v>0</v>
      </c>
      <c r="AB705" s="251">
        <f ca="1">IF(A46stdlife="n/a","n/a",IF(AB$3&gt;(A46stdlife+$E705),('PTRM input'!$I$430*(1+rvanilla03)^0.5)-SUM($I705:AA705),('PTRM input'!$I$430*(1+rvanilla03)^0.5)/A46stdlife))</f>
        <v>0</v>
      </c>
      <c r="AC705" s="251">
        <f ca="1">IF(A46stdlife="n/a","n/a",IF(AC$3&gt;(A46stdlife+$E705),('PTRM input'!$I$430*(1+rvanilla03)^0.5)-SUM($I705:AB705),('PTRM input'!$I$430*(1+rvanilla03)^0.5)/A46stdlife))</f>
        <v>0</v>
      </c>
      <c r="AD705" s="251">
        <f ca="1">IF(A46stdlife="n/a","n/a",IF(AD$3&gt;(A46stdlife+$E705),('PTRM input'!$I$430*(1+rvanilla03)^0.5)-SUM($I705:AC705),('PTRM input'!$I$430*(1+rvanilla03)^0.5)/A46stdlife))</f>
        <v>0</v>
      </c>
      <c r="AE705" s="251">
        <f ca="1">IF(A46stdlife="n/a","n/a",IF(AE$3&gt;(A46stdlife+$E705),('PTRM input'!$I$430*(1+rvanilla03)^0.5)-SUM($I705:AD705),('PTRM input'!$I$430*(1+rvanilla03)^0.5)/A46stdlife))</f>
        <v>0</v>
      </c>
      <c r="AF705" s="251">
        <f ca="1">IF(A46stdlife="n/a","n/a",IF(AF$3&gt;(A46stdlife+$E705),('PTRM input'!$I$430*(1+rvanilla03)^0.5)-SUM($I705:AE705),('PTRM input'!$I$430*(1+rvanilla03)^0.5)/A46stdlife))</f>
        <v>0</v>
      </c>
      <c r="AG705" s="251">
        <f ca="1">IF(A46stdlife="n/a","n/a",IF(AG$3&gt;(A46stdlife+$E705),('PTRM input'!$I$430*(1+rvanilla03)^0.5)-SUM($I705:AF705),('PTRM input'!$I$430*(1+rvanilla03)^0.5)/A46stdlife))</f>
        <v>0</v>
      </c>
      <c r="AH705" s="251">
        <f ca="1">IF(A46stdlife="n/a","n/a",IF(AH$3&gt;(A46stdlife+$E705),('PTRM input'!$I$430*(1+rvanilla03)^0.5)-SUM($I705:AG705),('PTRM input'!$I$430*(1+rvanilla03)^0.5)/A46stdlife))</f>
        <v>0</v>
      </c>
      <c r="AI705" s="251">
        <f ca="1">IF(A46stdlife="n/a","n/a",IF(AI$3&gt;(A46stdlife+$E705),('PTRM input'!$I$430*(1+rvanilla03)^0.5)-SUM($I705:AH705),('PTRM input'!$I$430*(1+rvanilla03)^0.5)/A46stdlife))</f>
        <v>0</v>
      </c>
      <c r="AJ705" s="251">
        <f ca="1">IF(A46stdlife="n/a","n/a",IF(AJ$3&gt;(A46stdlife+$E705),('PTRM input'!$I$430*(1+rvanilla03)^0.5)-SUM($I705:AI705),('PTRM input'!$I$430*(1+rvanilla03)^0.5)/A46stdlife))</f>
        <v>0</v>
      </c>
      <c r="AK705" s="251">
        <f ca="1">IF(A46stdlife="n/a","n/a",IF(AK$3&gt;(A46stdlife+$E705),('PTRM input'!$I$430*(1+rvanilla03)^0.5)-SUM($I705:AJ705),('PTRM input'!$I$430*(1+rvanilla03)^0.5)/A46stdlife))</f>
        <v>0</v>
      </c>
      <c r="AL705" s="251">
        <f ca="1">IF(A46stdlife="n/a","n/a",IF(AL$3&gt;(A46stdlife+$E705),('PTRM input'!$I$430*(1+rvanilla03)^0.5)-SUM($I705:AK705),('PTRM input'!$I$430*(1+rvanilla03)^0.5)/A46stdlife))</f>
        <v>0</v>
      </c>
      <c r="AM705" s="251">
        <f ca="1">IF(A46stdlife="n/a","n/a",IF(AM$3&gt;(A46stdlife+$E705),('PTRM input'!$I$430*(1+rvanilla03)^0.5)-SUM($I705:AL705),('PTRM input'!$I$430*(1+rvanilla03)^0.5)/A46stdlife))</f>
        <v>0</v>
      </c>
      <c r="AN705" s="251">
        <f ca="1">IF(A46stdlife="n/a","n/a",IF(AN$3&gt;(A46stdlife+$E705),('PTRM input'!$I$430*(1+rvanilla03)^0.5)-SUM($I705:AM705),('PTRM input'!$I$430*(1+rvanilla03)^0.5)/A46stdlife))</f>
        <v>0</v>
      </c>
      <c r="AO705" s="251">
        <f ca="1">IF(A46stdlife="n/a","n/a",IF(AO$3&gt;(A46stdlife+$E705),('PTRM input'!$I$430*(1+rvanilla03)^0.5)-SUM($I705:AN705),('PTRM input'!$I$430*(1+rvanilla03)^0.5)/A46stdlife))</f>
        <v>0</v>
      </c>
      <c r="AP705" s="251">
        <f ca="1">IF(A46stdlife="n/a","n/a",IF(AP$3&gt;(A46stdlife+$E705),('PTRM input'!$I$430*(1+rvanilla03)^0.5)-SUM($I705:AO705),('PTRM input'!$I$430*(1+rvanilla03)^0.5)/A46stdlife))</f>
        <v>0</v>
      </c>
      <c r="AQ705" s="251">
        <f ca="1">IF(A46stdlife="n/a","n/a",IF(AQ$3&gt;(A46stdlife+$E705),('PTRM input'!$I$430*(1+rvanilla03)^0.5)-SUM($I705:AP705),('PTRM input'!$I$430*(1+rvanilla03)^0.5)/A46stdlife))</f>
        <v>0</v>
      </c>
      <c r="AR705" s="251">
        <f ca="1">IF(A46stdlife="n/a","n/a",IF(AR$3&gt;(A46stdlife+$E705),('PTRM input'!$I$430*(1+rvanilla03)^0.5)-SUM($I705:AQ705),('PTRM input'!$I$430*(1+rvanilla03)^0.5)/A46stdlife))</f>
        <v>0</v>
      </c>
      <c r="AS705" s="251">
        <f ca="1">IF(A46stdlife="n/a","n/a",IF(AS$3&gt;(A46stdlife+$E705),('PTRM input'!$I$430*(1+rvanilla03)^0.5)-SUM($I705:AR705),('PTRM input'!$I$430*(1+rvanilla03)^0.5)/A46stdlife))</f>
        <v>0</v>
      </c>
      <c r="AT705" s="251">
        <f ca="1">IF(A46stdlife="n/a","n/a",IF(AT$3&gt;(A46stdlife+$E705),('PTRM input'!$I$430*(1+rvanilla03)^0.5)-SUM($I705:AS705),('PTRM input'!$I$430*(1+rvanilla03)^0.5)/A46stdlife))</f>
        <v>0</v>
      </c>
      <c r="AU705" s="251">
        <f ca="1">IF(A46stdlife="n/a","n/a",IF(AU$3&gt;(A46stdlife+$E705),('PTRM input'!$I$430*(1+rvanilla03)^0.5)-SUM($I705:AT705),('PTRM input'!$I$430*(1+rvanilla03)^0.5)/A46stdlife))</f>
        <v>0</v>
      </c>
      <c r="AV705" s="251">
        <f ca="1">IF(A46stdlife="n/a","n/a",IF(AV$3&gt;(A46stdlife+$E705),('PTRM input'!$I$430*(1+rvanilla03)^0.5)-SUM($I705:AU705),('PTRM input'!$I$430*(1+rvanilla03)^0.5)/A46stdlife))</f>
        <v>0</v>
      </c>
      <c r="AW705" s="251">
        <f ca="1">IF(A46stdlife="n/a","n/a",IF(AW$3&gt;(A46stdlife+$E705),('PTRM input'!$I$430*(1+rvanilla03)^0.5)-SUM($I705:AV705),('PTRM input'!$I$430*(1+rvanilla03)^0.5)/A46stdlife))</f>
        <v>0</v>
      </c>
      <c r="AX705" s="251">
        <f ca="1">IF(A46stdlife="n/a","n/a",IF(AX$3&gt;(A46stdlife+$E705),('PTRM input'!$I$430*(1+rvanilla03)^0.5)-SUM($I705:AW705),('PTRM input'!$I$430*(1+rvanilla03)^0.5)/A46stdlife))</f>
        <v>0</v>
      </c>
      <c r="AY705" s="251">
        <f ca="1">IF(A46stdlife="n/a","n/a",IF(AY$3&gt;(A46stdlife+$E705),('PTRM input'!$I$430*(1+rvanilla03)^0.5)-SUM($I705:AX705),('PTRM input'!$I$430*(1+rvanilla03)^0.5)/A46stdlife))</f>
        <v>0</v>
      </c>
      <c r="AZ705" s="251">
        <f ca="1">IF(A46stdlife="n/a","n/a",IF(AZ$3&gt;(A46stdlife+$E705),('PTRM input'!$I$430*(1+rvanilla03)^0.5)-SUM($I705:AY705),('PTRM input'!$I$430*(1+rvanilla03)^0.5)/A46stdlife))</f>
        <v>0</v>
      </c>
      <c r="BA705" s="251">
        <f ca="1">IF(A46stdlife="n/a","n/a",IF(BA$3&gt;(A46stdlife+$E705),('PTRM input'!$I$430*(1+rvanilla03)^0.5)-SUM($I705:AZ705),('PTRM input'!$I$430*(1+rvanilla03)^0.5)/A46stdlife))</f>
        <v>0</v>
      </c>
      <c r="BB705" s="251">
        <f ca="1">IF(A46stdlife="n/a","n/a",IF(BB$3&gt;(A46stdlife+$E705),('PTRM input'!$I$430*(1+rvanilla03)^0.5)-SUM($I705:BA705),('PTRM input'!$I$430*(1+rvanilla03)^0.5)/A46stdlife))</f>
        <v>0</v>
      </c>
      <c r="BC705" s="251">
        <f ca="1">IF(A46stdlife="n/a","n/a",IF(BC$3&gt;(A46stdlife+$E705),('PTRM input'!$I$430*(1+rvanilla03)^0.5)-SUM($I705:BB705),('PTRM input'!$I$430*(1+rvanilla03)^0.5)/A46stdlife))</f>
        <v>0</v>
      </c>
      <c r="BD705" s="251">
        <f ca="1">IF(A46stdlife="n/a","n/a",IF(BD$3&gt;(A46stdlife+$E705),('PTRM input'!$I$430*(1+rvanilla03)^0.5)-SUM($I705:BC705),('PTRM input'!$I$430*(1+rvanilla03)^0.5)/A46stdlife))</f>
        <v>0</v>
      </c>
      <c r="BE705" s="251">
        <f ca="1">IF(A46stdlife="n/a","n/a",IF(BE$3&gt;(A46stdlife+$E705),('PTRM input'!$I$430*(1+rvanilla03)^0.5)-SUM($I705:BD705),('PTRM input'!$I$430*(1+rvanilla03)^0.5)/A46stdlife))</f>
        <v>0</v>
      </c>
      <c r="BF705" s="251">
        <f ca="1">IF(A46stdlife="n/a","n/a",IF(BF$3&gt;(A46stdlife+$E705),('PTRM input'!$I$430*(1+rvanilla03)^0.5)-SUM($I705:BE705),('PTRM input'!$I$430*(1+rvanilla03)^0.5)/A46stdlife))</f>
        <v>0</v>
      </c>
      <c r="BG705" s="251">
        <f ca="1">IF(A46stdlife="n/a","n/a",IF(BG$3&gt;(A46stdlife+$E705),('PTRM input'!$I$430*(1+rvanilla03)^0.5)-SUM($I705:BF705),('PTRM input'!$I$430*(1+rvanilla03)^0.5)/A46stdlife))</f>
        <v>0</v>
      </c>
      <c r="BH705" s="251">
        <f ca="1">IF(A46stdlife="n/a","n/a",IF(BH$3&gt;(A46stdlife+$E705),('PTRM input'!$I$430*(1+rvanilla03)^0.5)-SUM($I705:BG705),('PTRM input'!$I$430*(1+rvanilla03)^0.5)/A46stdlife))</f>
        <v>0</v>
      </c>
      <c r="BI705" s="251">
        <f ca="1">IF(A46stdlife="n/a","n/a",IF(BI$3&gt;(A46stdlife+$E705),('PTRM input'!$I$430*(1+rvanilla03)^0.5)-SUM($I705:BH705),('PTRM input'!$I$430*(1+rvanilla03)^0.5)/A46stdlife))</f>
        <v>0</v>
      </c>
      <c r="BJ705" s="116"/>
      <c r="BK705" s="116"/>
      <c r="BL705" s="116"/>
      <c r="BM705" s="116"/>
    </row>
    <row r="706" spans="1:65" hidden="1" outlineLevel="2">
      <c r="A706" s="116"/>
      <c r="B706" s="19"/>
      <c r="C706" s="18"/>
      <c r="D706" s="760"/>
      <c r="E706" s="86">
        <v>4</v>
      </c>
      <c r="F706" s="259"/>
      <c r="G706" s="434"/>
      <c r="H706" s="435"/>
      <c r="I706" s="435"/>
      <c r="J706" s="619"/>
      <c r="K706" s="433">
        <f ca="1">IF(A46stdlife="n/a","n/a",IF(K$3&gt;(A46stdlife+$E706),('PTRM input'!$J$430*(1+rvanilla04)^0.5)-SUM(J706:$J706),('PTRM input'!$J$430*(1+rvanilla04)^0.5)/A46stdlife))</f>
        <v>0</v>
      </c>
      <c r="L706" s="433">
        <f ca="1">IF(A46stdlife="n/a","n/a",IF(L$3&gt;(A46stdlife+$E706),('PTRM input'!$J$430*(1+rvanilla04)^0.5)-SUM($J706:K706),('PTRM input'!$J$430*(1+rvanilla04)^0.5)/A46stdlife))</f>
        <v>0</v>
      </c>
      <c r="M706" s="433">
        <f ca="1">IF(A46stdlife="n/a","n/a",IF(M$3&gt;(A46stdlife+$E706),('PTRM input'!$J$430*(1+rvanilla04)^0.5)-SUM($J706:L706),('PTRM input'!$J$430*(1+rvanilla04)^0.5)/A46stdlife))</f>
        <v>0</v>
      </c>
      <c r="N706" s="433">
        <f ca="1">IF(A46stdlife="n/a","n/a",IF(N$3&gt;(A46stdlife+$E706),('PTRM input'!$J$430*(1+rvanilla04)^0.5)-SUM($J706:M706),('PTRM input'!$J$430*(1+rvanilla04)^0.5)/A46stdlife))</f>
        <v>0</v>
      </c>
      <c r="O706" s="433">
        <f ca="1">IF(A46stdlife="n/a","n/a",IF(O$3&gt;(A46stdlife+$E706),('PTRM input'!$J$430*(1+rvanilla04)^0.5)-SUM($J706:N706),('PTRM input'!$J$430*(1+rvanilla04)^0.5)/A46stdlife))</f>
        <v>0</v>
      </c>
      <c r="P706" s="433">
        <f ca="1">IF(A46stdlife="n/a","n/a",IF(P$3&gt;(A46stdlife+$E706),('PTRM input'!$J$430*(1+rvanilla04)^0.5)-SUM($J706:O706),('PTRM input'!$J$430*(1+rvanilla04)^0.5)/A46stdlife))</f>
        <v>0</v>
      </c>
      <c r="Q706" s="433">
        <f ca="1">IF(A46stdlife="n/a","n/a",IF(Q$3&gt;(A46stdlife+$E706),('PTRM input'!$J$430*(1+rvanilla04)^0.5)-SUM($J706:P706),('PTRM input'!$J$430*(1+rvanilla04)^0.5)/A46stdlife))</f>
        <v>0</v>
      </c>
      <c r="R706" s="251">
        <f ca="1">IF(A46stdlife="n/a","n/a",IF(R$3&gt;(A46stdlife+$E706),('PTRM input'!$J$430*(1+rvanilla04)^0.5)-SUM($J706:Q706),('PTRM input'!$J$430*(1+rvanilla04)^0.5)/A46stdlife))</f>
        <v>0</v>
      </c>
      <c r="S706" s="251">
        <f ca="1">IF(A46stdlife="n/a","n/a",IF(S$3&gt;(A46stdlife+$E706),('PTRM input'!$J$430*(1+rvanilla04)^0.5)-SUM($J706:R706),('PTRM input'!$J$430*(1+rvanilla04)^0.5)/A46stdlife))</f>
        <v>0</v>
      </c>
      <c r="T706" s="251">
        <f ca="1">IF(A46stdlife="n/a","n/a",IF(T$3&gt;(A46stdlife+$E706),('PTRM input'!$J$430*(1+rvanilla04)^0.5)-SUM($J706:S706),('PTRM input'!$J$430*(1+rvanilla04)^0.5)/A46stdlife))</f>
        <v>0</v>
      </c>
      <c r="U706" s="251">
        <f ca="1">IF(A46stdlife="n/a","n/a",IF(U$3&gt;(A46stdlife+$E706),('PTRM input'!$J$430*(1+rvanilla04)^0.5)-SUM($J706:T706),('PTRM input'!$J$430*(1+rvanilla04)^0.5)/A46stdlife))</f>
        <v>0</v>
      </c>
      <c r="V706" s="251">
        <f ca="1">IF(A46stdlife="n/a","n/a",IF(V$3&gt;(A46stdlife+$E706),('PTRM input'!$J$430*(1+rvanilla04)^0.5)-SUM($J706:U706),('PTRM input'!$J$430*(1+rvanilla04)^0.5)/A46stdlife))</f>
        <v>0</v>
      </c>
      <c r="W706" s="251">
        <f ca="1">IF(A46stdlife="n/a","n/a",IF(W$3&gt;(A46stdlife+$E706),('PTRM input'!$J$430*(1+rvanilla04)^0.5)-SUM($J706:V706),('PTRM input'!$J$430*(1+rvanilla04)^0.5)/A46stdlife))</f>
        <v>0</v>
      </c>
      <c r="X706" s="251">
        <f ca="1">IF(A46stdlife="n/a","n/a",IF(X$3&gt;(A46stdlife+$E706),('PTRM input'!$J$430*(1+rvanilla04)^0.5)-SUM($J706:W706),('PTRM input'!$J$430*(1+rvanilla04)^0.5)/A46stdlife))</f>
        <v>0</v>
      </c>
      <c r="Y706" s="251">
        <f ca="1">IF(A46stdlife="n/a","n/a",IF(Y$3&gt;(A46stdlife+$E706),('PTRM input'!$J$430*(1+rvanilla04)^0.5)-SUM($J706:X706),('PTRM input'!$J$430*(1+rvanilla04)^0.5)/A46stdlife))</f>
        <v>0</v>
      </c>
      <c r="Z706" s="251">
        <f ca="1">IF(A46stdlife="n/a","n/a",IF(Z$3&gt;(A46stdlife+$E706),('PTRM input'!$J$430*(1+rvanilla04)^0.5)-SUM($J706:Y706),('PTRM input'!$J$430*(1+rvanilla04)^0.5)/A46stdlife))</f>
        <v>0</v>
      </c>
      <c r="AA706" s="251">
        <f ca="1">IF(A46stdlife="n/a","n/a",IF(AA$3&gt;(A46stdlife+$E706),('PTRM input'!$J$430*(1+rvanilla04)^0.5)-SUM($J706:Z706),('PTRM input'!$J$430*(1+rvanilla04)^0.5)/A46stdlife))</f>
        <v>0</v>
      </c>
      <c r="AB706" s="251">
        <f ca="1">IF(A46stdlife="n/a","n/a",IF(AB$3&gt;(A46stdlife+$E706),('PTRM input'!$J$430*(1+rvanilla04)^0.5)-SUM($J706:AA706),('PTRM input'!$J$430*(1+rvanilla04)^0.5)/A46stdlife))</f>
        <v>0</v>
      </c>
      <c r="AC706" s="251">
        <f ca="1">IF(A46stdlife="n/a","n/a",IF(AC$3&gt;(A46stdlife+$E706),('PTRM input'!$J$430*(1+rvanilla04)^0.5)-SUM($J706:AB706),('PTRM input'!$J$430*(1+rvanilla04)^0.5)/A46stdlife))</f>
        <v>0</v>
      </c>
      <c r="AD706" s="251">
        <f ca="1">IF(A46stdlife="n/a","n/a",IF(AD$3&gt;(A46stdlife+$E706),('PTRM input'!$J$430*(1+rvanilla04)^0.5)-SUM($J706:AC706),('PTRM input'!$J$430*(1+rvanilla04)^0.5)/A46stdlife))</f>
        <v>0</v>
      </c>
      <c r="AE706" s="251">
        <f ca="1">IF(A46stdlife="n/a","n/a",IF(AE$3&gt;(A46stdlife+$E706),('PTRM input'!$J$430*(1+rvanilla04)^0.5)-SUM($J706:AD706),('PTRM input'!$J$430*(1+rvanilla04)^0.5)/A46stdlife))</f>
        <v>0</v>
      </c>
      <c r="AF706" s="251">
        <f ca="1">IF(A46stdlife="n/a","n/a",IF(AF$3&gt;(A46stdlife+$E706),('PTRM input'!$J$430*(1+rvanilla04)^0.5)-SUM($J706:AE706),('PTRM input'!$J$430*(1+rvanilla04)^0.5)/A46stdlife))</f>
        <v>0</v>
      </c>
      <c r="AG706" s="251">
        <f ca="1">IF(A46stdlife="n/a","n/a",IF(AG$3&gt;(A46stdlife+$E706),('PTRM input'!$J$430*(1+rvanilla04)^0.5)-SUM($J706:AF706),('PTRM input'!$J$430*(1+rvanilla04)^0.5)/A46stdlife))</f>
        <v>0</v>
      </c>
      <c r="AH706" s="251">
        <f ca="1">IF(A46stdlife="n/a","n/a",IF(AH$3&gt;(A46stdlife+$E706),('PTRM input'!$J$430*(1+rvanilla04)^0.5)-SUM($J706:AG706),('PTRM input'!$J$430*(1+rvanilla04)^0.5)/A46stdlife))</f>
        <v>0</v>
      </c>
      <c r="AI706" s="251">
        <f ca="1">IF(A46stdlife="n/a","n/a",IF(AI$3&gt;(A46stdlife+$E706),('PTRM input'!$J$430*(1+rvanilla04)^0.5)-SUM($J706:AH706),('PTRM input'!$J$430*(1+rvanilla04)^0.5)/A46stdlife))</f>
        <v>0</v>
      </c>
      <c r="AJ706" s="251">
        <f ca="1">IF(A46stdlife="n/a","n/a",IF(AJ$3&gt;(A46stdlife+$E706),('PTRM input'!$J$430*(1+rvanilla04)^0.5)-SUM($J706:AI706),('PTRM input'!$J$430*(1+rvanilla04)^0.5)/A46stdlife))</f>
        <v>0</v>
      </c>
      <c r="AK706" s="251">
        <f ca="1">IF(A46stdlife="n/a","n/a",IF(AK$3&gt;(A46stdlife+$E706),('PTRM input'!$J$430*(1+rvanilla04)^0.5)-SUM($J706:AJ706),('PTRM input'!$J$430*(1+rvanilla04)^0.5)/A46stdlife))</f>
        <v>0</v>
      </c>
      <c r="AL706" s="251">
        <f ca="1">IF(A46stdlife="n/a","n/a",IF(AL$3&gt;(A46stdlife+$E706),('PTRM input'!$J$430*(1+rvanilla04)^0.5)-SUM($J706:AK706),('PTRM input'!$J$430*(1+rvanilla04)^0.5)/A46stdlife))</f>
        <v>0</v>
      </c>
      <c r="AM706" s="251">
        <f ca="1">IF(A46stdlife="n/a","n/a",IF(AM$3&gt;(A46stdlife+$E706),('PTRM input'!$J$430*(1+rvanilla04)^0.5)-SUM($J706:AL706),('PTRM input'!$J$430*(1+rvanilla04)^0.5)/A46stdlife))</f>
        <v>0</v>
      </c>
      <c r="AN706" s="251">
        <f ca="1">IF(A46stdlife="n/a","n/a",IF(AN$3&gt;(A46stdlife+$E706),('PTRM input'!$J$430*(1+rvanilla04)^0.5)-SUM($J706:AM706),('PTRM input'!$J$430*(1+rvanilla04)^0.5)/A46stdlife))</f>
        <v>0</v>
      </c>
      <c r="AO706" s="251">
        <f ca="1">IF(A46stdlife="n/a","n/a",IF(AO$3&gt;(A46stdlife+$E706),('PTRM input'!$J$430*(1+rvanilla04)^0.5)-SUM($J706:AN706),('PTRM input'!$J$430*(1+rvanilla04)^0.5)/A46stdlife))</f>
        <v>0</v>
      </c>
      <c r="AP706" s="251">
        <f ca="1">IF(A46stdlife="n/a","n/a",IF(AP$3&gt;(A46stdlife+$E706),('PTRM input'!$J$430*(1+rvanilla04)^0.5)-SUM($J706:AO706),('PTRM input'!$J$430*(1+rvanilla04)^0.5)/A46stdlife))</f>
        <v>0</v>
      </c>
      <c r="AQ706" s="251">
        <f ca="1">IF(A46stdlife="n/a","n/a",IF(AQ$3&gt;(A46stdlife+$E706),('PTRM input'!$J$430*(1+rvanilla04)^0.5)-SUM($J706:AP706),('PTRM input'!$J$430*(1+rvanilla04)^0.5)/A46stdlife))</f>
        <v>0</v>
      </c>
      <c r="AR706" s="251">
        <f ca="1">IF(A46stdlife="n/a","n/a",IF(AR$3&gt;(A46stdlife+$E706),('PTRM input'!$J$430*(1+rvanilla04)^0.5)-SUM($J706:AQ706),('PTRM input'!$J$430*(1+rvanilla04)^0.5)/A46stdlife))</f>
        <v>0</v>
      </c>
      <c r="AS706" s="251">
        <f ca="1">IF(A46stdlife="n/a","n/a",IF(AS$3&gt;(A46stdlife+$E706),('PTRM input'!$J$430*(1+rvanilla04)^0.5)-SUM($J706:AR706),('PTRM input'!$J$430*(1+rvanilla04)^0.5)/A46stdlife))</f>
        <v>0</v>
      </c>
      <c r="AT706" s="251">
        <f ca="1">IF(A46stdlife="n/a","n/a",IF(AT$3&gt;(A46stdlife+$E706),('PTRM input'!$J$430*(1+rvanilla04)^0.5)-SUM($J706:AS706),('PTRM input'!$J$430*(1+rvanilla04)^0.5)/A46stdlife))</f>
        <v>0</v>
      </c>
      <c r="AU706" s="251">
        <f ca="1">IF(A46stdlife="n/a","n/a",IF(AU$3&gt;(A46stdlife+$E706),('PTRM input'!$J$430*(1+rvanilla04)^0.5)-SUM($J706:AT706),('PTRM input'!$J$430*(1+rvanilla04)^0.5)/A46stdlife))</f>
        <v>0</v>
      </c>
      <c r="AV706" s="251">
        <f ca="1">IF(A46stdlife="n/a","n/a",IF(AV$3&gt;(A46stdlife+$E706),('PTRM input'!$J$430*(1+rvanilla04)^0.5)-SUM($J706:AU706),('PTRM input'!$J$430*(1+rvanilla04)^0.5)/A46stdlife))</f>
        <v>0</v>
      </c>
      <c r="AW706" s="251">
        <f ca="1">IF(A46stdlife="n/a","n/a",IF(AW$3&gt;(A46stdlife+$E706),('PTRM input'!$J$430*(1+rvanilla04)^0.5)-SUM($J706:AV706),('PTRM input'!$J$430*(1+rvanilla04)^0.5)/A46stdlife))</f>
        <v>0</v>
      </c>
      <c r="AX706" s="251">
        <f ca="1">IF(A46stdlife="n/a","n/a",IF(AX$3&gt;(A46stdlife+$E706),('PTRM input'!$J$430*(1+rvanilla04)^0.5)-SUM($J706:AW706),('PTRM input'!$J$430*(1+rvanilla04)^0.5)/A46stdlife))</f>
        <v>0</v>
      </c>
      <c r="AY706" s="251">
        <f ca="1">IF(A46stdlife="n/a","n/a",IF(AY$3&gt;(A46stdlife+$E706),('PTRM input'!$J$430*(1+rvanilla04)^0.5)-SUM($J706:AX706),('PTRM input'!$J$430*(1+rvanilla04)^0.5)/A46stdlife))</f>
        <v>0</v>
      </c>
      <c r="AZ706" s="251">
        <f ca="1">IF(A46stdlife="n/a","n/a",IF(AZ$3&gt;(A46stdlife+$E706),('PTRM input'!$J$430*(1+rvanilla04)^0.5)-SUM($J706:AY706),('PTRM input'!$J$430*(1+rvanilla04)^0.5)/A46stdlife))</f>
        <v>0</v>
      </c>
      <c r="BA706" s="251">
        <f ca="1">IF(A46stdlife="n/a","n/a",IF(BA$3&gt;(A46stdlife+$E706),('PTRM input'!$J$430*(1+rvanilla04)^0.5)-SUM($J706:AZ706),('PTRM input'!$J$430*(1+rvanilla04)^0.5)/A46stdlife))</f>
        <v>0</v>
      </c>
      <c r="BB706" s="251">
        <f ca="1">IF(A46stdlife="n/a","n/a",IF(BB$3&gt;(A46stdlife+$E706),('PTRM input'!$J$430*(1+rvanilla04)^0.5)-SUM($J706:BA706),('PTRM input'!$J$430*(1+rvanilla04)^0.5)/A46stdlife))</f>
        <v>0</v>
      </c>
      <c r="BC706" s="251">
        <f ca="1">IF(A46stdlife="n/a","n/a",IF(BC$3&gt;(A46stdlife+$E706),('PTRM input'!$J$430*(1+rvanilla04)^0.5)-SUM($J706:BB706),('PTRM input'!$J$430*(1+rvanilla04)^0.5)/A46stdlife))</f>
        <v>0</v>
      </c>
      <c r="BD706" s="251">
        <f ca="1">IF(A46stdlife="n/a","n/a",IF(BD$3&gt;(A46stdlife+$E706),('PTRM input'!$J$430*(1+rvanilla04)^0.5)-SUM($J706:BC706),('PTRM input'!$J$430*(1+rvanilla04)^0.5)/A46stdlife))</f>
        <v>0</v>
      </c>
      <c r="BE706" s="251">
        <f ca="1">IF(A46stdlife="n/a","n/a",IF(BE$3&gt;(A46stdlife+$E706),('PTRM input'!$J$430*(1+rvanilla04)^0.5)-SUM($J706:BD706),('PTRM input'!$J$430*(1+rvanilla04)^0.5)/A46stdlife))</f>
        <v>0</v>
      </c>
      <c r="BF706" s="251">
        <f ca="1">IF(A46stdlife="n/a","n/a",IF(BF$3&gt;(A46stdlife+$E706),('PTRM input'!$J$430*(1+rvanilla04)^0.5)-SUM($J706:BE706),('PTRM input'!$J$430*(1+rvanilla04)^0.5)/A46stdlife))</f>
        <v>0</v>
      </c>
      <c r="BG706" s="251">
        <f ca="1">IF(A46stdlife="n/a","n/a",IF(BG$3&gt;(A46stdlife+$E706),('PTRM input'!$J$430*(1+rvanilla04)^0.5)-SUM($J706:BF706),('PTRM input'!$J$430*(1+rvanilla04)^0.5)/A46stdlife))</f>
        <v>0</v>
      </c>
      <c r="BH706" s="251">
        <f ca="1">IF(A46stdlife="n/a","n/a",IF(BH$3&gt;(A46stdlife+$E706),('PTRM input'!$J$430*(1+rvanilla04)^0.5)-SUM($J706:BG706),('PTRM input'!$J$430*(1+rvanilla04)^0.5)/A46stdlife))</f>
        <v>0</v>
      </c>
      <c r="BI706" s="251">
        <f ca="1">IF(A46stdlife="n/a","n/a",IF(BI$3&gt;(A46stdlife+$E706),('PTRM input'!$J$430*(1+rvanilla04)^0.5)-SUM($J706:BH706),('PTRM input'!$J$430*(1+rvanilla04)^0.5)/A46stdlife))</f>
        <v>0</v>
      </c>
      <c r="BJ706" s="116"/>
      <c r="BK706" s="116"/>
      <c r="BL706" s="116"/>
      <c r="BM706" s="116"/>
    </row>
    <row r="707" spans="1:65" hidden="1" outlineLevel="2">
      <c r="A707" s="116"/>
      <c r="B707" s="19"/>
      <c r="C707" s="18"/>
      <c r="D707" s="760"/>
      <c r="E707" s="86">
        <v>5</v>
      </c>
      <c r="F707" s="259"/>
      <c r="G707" s="434"/>
      <c r="H707" s="435"/>
      <c r="I707" s="435"/>
      <c r="J707" s="435"/>
      <c r="K707" s="619"/>
      <c r="L707" s="433">
        <f ca="1">IF(A46stdlife="n/a","n/a",IF(L$3&gt;(A46stdlife+$E707),('PTRM input'!$K$430*(1+rvanilla05)^0.5)-SUM($K707:K707),('PTRM input'!$K$430*(1+rvanilla05)^0.5)/A46stdlife))</f>
        <v>0</v>
      </c>
      <c r="M707" s="433">
        <f ca="1">IF(A46stdlife="n/a","n/a",IF(M$3&gt;(A46stdlife+$E707),('PTRM input'!$K$430*(1+rvanilla05)^0.5)-SUM($K707:L707),('PTRM input'!$K$430*(1+rvanilla05)^0.5)/A46stdlife))</f>
        <v>0</v>
      </c>
      <c r="N707" s="433">
        <f ca="1">IF(A46stdlife="n/a","n/a",IF(N$3&gt;(A46stdlife+$E707),('PTRM input'!$K$430*(1+rvanilla05)^0.5)-SUM($K707:M707),('PTRM input'!$K$430*(1+rvanilla05)^0.5)/A46stdlife))</f>
        <v>0</v>
      </c>
      <c r="O707" s="433">
        <f ca="1">IF(A46stdlife="n/a","n/a",IF(O$3&gt;(A46stdlife+$E707),('PTRM input'!$K$430*(1+rvanilla05)^0.5)-SUM($K707:N707),('PTRM input'!$K$430*(1+rvanilla05)^0.5)/A46stdlife))</f>
        <v>0</v>
      </c>
      <c r="P707" s="433">
        <f ca="1">IF(A46stdlife="n/a","n/a",IF(P$3&gt;(A46stdlife+$E707),('PTRM input'!$K$430*(1+rvanilla05)^0.5)-SUM($K707:O707),('PTRM input'!$K$430*(1+rvanilla05)^0.5)/A46stdlife))</f>
        <v>0</v>
      </c>
      <c r="Q707" s="433">
        <f ca="1">IF(A46stdlife="n/a","n/a",IF(Q$3&gt;(A46stdlife+$E707),('PTRM input'!$K$430*(1+rvanilla05)^0.5)-SUM($K707:P707),('PTRM input'!$K$430*(1+rvanilla05)^0.5)/A46stdlife))</f>
        <v>0</v>
      </c>
      <c r="R707" s="251">
        <f ca="1">IF(A46stdlife="n/a","n/a",IF(R$3&gt;(A46stdlife+$E707),('PTRM input'!$K$430*(1+rvanilla05)^0.5)-SUM($K707:Q707),('PTRM input'!$K$430*(1+rvanilla05)^0.5)/A46stdlife))</f>
        <v>0</v>
      </c>
      <c r="S707" s="251">
        <f ca="1">IF(A46stdlife="n/a","n/a",IF(S$3&gt;(A46stdlife+$E707),('PTRM input'!$K$430*(1+rvanilla05)^0.5)-SUM($K707:R707),('PTRM input'!$K$430*(1+rvanilla05)^0.5)/A46stdlife))</f>
        <v>0</v>
      </c>
      <c r="T707" s="251">
        <f ca="1">IF(A46stdlife="n/a","n/a",IF(T$3&gt;(A46stdlife+$E707),('PTRM input'!$K$430*(1+rvanilla05)^0.5)-SUM($K707:S707),('PTRM input'!$K$430*(1+rvanilla05)^0.5)/A46stdlife))</f>
        <v>0</v>
      </c>
      <c r="U707" s="251">
        <f ca="1">IF(A46stdlife="n/a","n/a",IF(U$3&gt;(A46stdlife+$E707),('PTRM input'!$K$430*(1+rvanilla05)^0.5)-SUM($K707:T707),('PTRM input'!$K$430*(1+rvanilla05)^0.5)/A46stdlife))</f>
        <v>0</v>
      </c>
      <c r="V707" s="251">
        <f ca="1">IF(A46stdlife="n/a","n/a",IF(V$3&gt;(A46stdlife+$E707),('PTRM input'!$K$430*(1+rvanilla05)^0.5)-SUM($K707:U707),('PTRM input'!$K$430*(1+rvanilla05)^0.5)/A46stdlife))</f>
        <v>0</v>
      </c>
      <c r="W707" s="251">
        <f ca="1">IF(A46stdlife="n/a","n/a",IF(W$3&gt;(A46stdlife+$E707),('PTRM input'!$K$430*(1+rvanilla05)^0.5)-SUM($K707:V707),('PTRM input'!$K$430*(1+rvanilla05)^0.5)/A46stdlife))</f>
        <v>0</v>
      </c>
      <c r="X707" s="251">
        <f ca="1">IF(A46stdlife="n/a","n/a",IF(X$3&gt;(A46stdlife+$E707),('PTRM input'!$K$430*(1+rvanilla05)^0.5)-SUM($K707:W707),('PTRM input'!$K$430*(1+rvanilla05)^0.5)/A46stdlife))</f>
        <v>0</v>
      </c>
      <c r="Y707" s="251">
        <f ca="1">IF(A46stdlife="n/a","n/a",IF(Y$3&gt;(A46stdlife+$E707),('PTRM input'!$K$430*(1+rvanilla05)^0.5)-SUM($K707:X707),('PTRM input'!$K$430*(1+rvanilla05)^0.5)/A46stdlife))</f>
        <v>0</v>
      </c>
      <c r="Z707" s="251">
        <f ca="1">IF(A46stdlife="n/a","n/a",IF(Z$3&gt;(A46stdlife+$E707),('PTRM input'!$K$430*(1+rvanilla05)^0.5)-SUM($K707:Y707),('PTRM input'!$K$430*(1+rvanilla05)^0.5)/A46stdlife))</f>
        <v>0</v>
      </c>
      <c r="AA707" s="251">
        <f ca="1">IF(A46stdlife="n/a","n/a",IF(AA$3&gt;(A46stdlife+$E707),('PTRM input'!$K$430*(1+rvanilla05)^0.5)-SUM($K707:Z707),('PTRM input'!$K$430*(1+rvanilla05)^0.5)/A46stdlife))</f>
        <v>0</v>
      </c>
      <c r="AB707" s="251">
        <f ca="1">IF(A46stdlife="n/a","n/a",IF(AB$3&gt;(A46stdlife+$E707),('PTRM input'!$K$430*(1+rvanilla05)^0.5)-SUM($K707:AA707),('PTRM input'!$K$430*(1+rvanilla05)^0.5)/A46stdlife))</f>
        <v>0</v>
      </c>
      <c r="AC707" s="251">
        <f ca="1">IF(A46stdlife="n/a","n/a",IF(AC$3&gt;(A46stdlife+$E707),('PTRM input'!$K$430*(1+rvanilla05)^0.5)-SUM($K707:AB707),('PTRM input'!$K$430*(1+rvanilla05)^0.5)/A46stdlife))</f>
        <v>0</v>
      </c>
      <c r="AD707" s="251">
        <f ca="1">IF(A46stdlife="n/a","n/a",IF(AD$3&gt;(A46stdlife+$E707),('PTRM input'!$K$430*(1+rvanilla05)^0.5)-SUM($K707:AC707),('PTRM input'!$K$430*(1+rvanilla05)^0.5)/A46stdlife))</f>
        <v>0</v>
      </c>
      <c r="AE707" s="251">
        <f ca="1">IF(A46stdlife="n/a","n/a",IF(AE$3&gt;(A46stdlife+$E707),('PTRM input'!$K$430*(1+rvanilla05)^0.5)-SUM($K707:AD707),('PTRM input'!$K$430*(1+rvanilla05)^0.5)/A46stdlife))</f>
        <v>0</v>
      </c>
      <c r="AF707" s="251">
        <f ca="1">IF(A46stdlife="n/a","n/a",IF(AF$3&gt;(A46stdlife+$E707),('PTRM input'!$K$430*(1+rvanilla05)^0.5)-SUM($K707:AE707),('PTRM input'!$K$430*(1+rvanilla05)^0.5)/A46stdlife))</f>
        <v>0</v>
      </c>
      <c r="AG707" s="251">
        <f ca="1">IF(A46stdlife="n/a","n/a",IF(AG$3&gt;(A46stdlife+$E707),('PTRM input'!$K$430*(1+rvanilla05)^0.5)-SUM($K707:AF707),('PTRM input'!$K$430*(1+rvanilla05)^0.5)/A46stdlife))</f>
        <v>0</v>
      </c>
      <c r="AH707" s="251">
        <f ca="1">IF(A46stdlife="n/a","n/a",IF(AH$3&gt;(A46stdlife+$E707),('PTRM input'!$K$430*(1+rvanilla05)^0.5)-SUM($K707:AG707),('PTRM input'!$K$430*(1+rvanilla05)^0.5)/A46stdlife))</f>
        <v>0</v>
      </c>
      <c r="AI707" s="251">
        <f ca="1">IF(A46stdlife="n/a","n/a",IF(AI$3&gt;(A46stdlife+$E707),('PTRM input'!$K$430*(1+rvanilla05)^0.5)-SUM($K707:AH707),('PTRM input'!$K$430*(1+rvanilla05)^0.5)/A46stdlife))</f>
        <v>0</v>
      </c>
      <c r="AJ707" s="251">
        <f ca="1">IF(A46stdlife="n/a","n/a",IF(AJ$3&gt;(A46stdlife+$E707),('PTRM input'!$K$430*(1+rvanilla05)^0.5)-SUM($K707:AI707),('PTRM input'!$K$430*(1+rvanilla05)^0.5)/A46stdlife))</f>
        <v>0</v>
      </c>
      <c r="AK707" s="251">
        <f ca="1">IF(A46stdlife="n/a","n/a",IF(AK$3&gt;(A46stdlife+$E707),('PTRM input'!$K$430*(1+rvanilla05)^0.5)-SUM($K707:AJ707),('PTRM input'!$K$430*(1+rvanilla05)^0.5)/A46stdlife))</f>
        <v>0</v>
      </c>
      <c r="AL707" s="251">
        <f ca="1">IF(A46stdlife="n/a","n/a",IF(AL$3&gt;(A46stdlife+$E707),('PTRM input'!$K$430*(1+rvanilla05)^0.5)-SUM($K707:AK707),('PTRM input'!$K$430*(1+rvanilla05)^0.5)/A46stdlife))</f>
        <v>0</v>
      </c>
      <c r="AM707" s="251">
        <f ca="1">IF(A46stdlife="n/a","n/a",IF(AM$3&gt;(A46stdlife+$E707),('PTRM input'!$K$430*(1+rvanilla05)^0.5)-SUM($K707:AL707),('PTRM input'!$K$430*(1+rvanilla05)^0.5)/A46stdlife))</f>
        <v>0</v>
      </c>
      <c r="AN707" s="251">
        <f ca="1">IF(A46stdlife="n/a","n/a",IF(AN$3&gt;(A46stdlife+$E707),('PTRM input'!$K$430*(1+rvanilla05)^0.5)-SUM($K707:AM707),('PTRM input'!$K$430*(1+rvanilla05)^0.5)/A46stdlife))</f>
        <v>0</v>
      </c>
      <c r="AO707" s="251">
        <f ca="1">IF(A46stdlife="n/a","n/a",IF(AO$3&gt;(A46stdlife+$E707),('PTRM input'!$K$430*(1+rvanilla05)^0.5)-SUM($K707:AN707),('PTRM input'!$K$430*(1+rvanilla05)^0.5)/A46stdlife))</f>
        <v>0</v>
      </c>
      <c r="AP707" s="251">
        <f ca="1">IF(A46stdlife="n/a","n/a",IF(AP$3&gt;(A46stdlife+$E707),('PTRM input'!$K$430*(1+rvanilla05)^0.5)-SUM($K707:AO707),('PTRM input'!$K$430*(1+rvanilla05)^0.5)/A46stdlife))</f>
        <v>0</v>
      </c>
      <c r="AQ707" s="251">
        <f ca="1">IF(A46stdlife="n/a","n/a",IF(AQ$3&gt;(A46stdlife+$E707),('PTRM input'!$K$430*(1+rvanilla05)^0.5)-SUM($K707:AP707),('PTRM input'!$K$430*(1+rvanilla05)^0.5)/A46stdlife))</f>
        <v>0</v>
      </c>
      <c r="AR707" s="251">
        <f ca="1">IF(A46stdlife="n/a","n/a",IF(AR$3&gt;(A46stdlife+$E707),('PTRM input'!$K$430*(1+rvanilla05)^0.5)-SUM($K707:AQ707),('PTRM input'!$K$430*(1+rvanilla05)^0.5)/A46stdlife))</f>
        <v>0</v>
      </c>
      <c r="AS707" s="251">
        <f ca="1">IF(A46stdlife="n/a","n/a",IF(AS$3&gt;(A46stdlife+$E707),('PTRM input'!$K$430*(1+rvanilla05)^0.5)-SUM($K707:AR707),('PTRM input'!$K$430*(1+rvanilla05)^0.5)/A46stdlife))</f>
        <v>0</v>
      </c>
      <c r="AT707" s="251">
        <f ca="1">IF(A46stdlife="n/a","n/a",IF(AT$3&gt;(A46stdlife+$E707),('PTRM input'!$K$430*(1+rvanilla05)^0.5)-SUM($K707:AS707),('PTRM input'!$K$430*(1+rvanilla05)^0.5)/A46stdlife))</f>
        <v>0</v>
      </c>
      <c r="AU707" s="251">
        <f ca="1">IF(A46stdlife="n/a","n/a",IF(AU$3&gt;(A46stdlife+$E707),('PTRM input'!$K$430*(1+rvanilla05)^0.5)-SUM($K707:AT707),('PTRM input'!$K$430*(1+rvanilla05)^0.5)/A46stdlife))</f>
        <v>0</v>
      </c>
      <c r="AV707" s="251">
        <f ca="1">IF(A46stdlife="n/a","n/a",IF(AV$3&gt;(A46stdlife+$E707),('PTRM input'!$K$430*(1+rvanilla05)^0.5)-SUM($K707:AU707),('PTRM input'!$K$430*(1+rvanilla05)^0.5)/A46stdlife))</f>
        <v>0</v>
      </c>
      <c r="AW707" s="251">
        <f ca="1">IF(A46stdlife="n/a","n/a",IF(AW$3&gt;(A46stdlife+$E707),('PTRM input'!$K$430*(1+rvanilla05)^0.5)-SUM($K707:AV707),('PTRM input'!$K$430*(1+rvanilla05)^0.5)/A46stdlife))</f>
        <v>0</v>
      </c>
      <c r="AX707" s="251">
        <f ca="1">IF(A46stdlife="n/a","n/a",IF(AX$3&gt;(A46stdlife+$E707),('PTRM input'!$K$430*(1+rvanilla05)^0.5)-SUM($K707:AW707),('PTRM input'!$K$430*(1+rvanilla05)^0.5)/A46stdlife))</f>
        <v>0</v>
      </c>
      <c r="AY707" s="251">
        <f ca="1">IF(A46stdlife="n/a","n/a",IF(AY$3&gt;(A46stdlife+$E707),('PTRM input'!$K$430*(1+rvanilla05)^0.5)-SUM($K707:AX707),('PTRM input'!$K$430*(1+rvanilla05)^0.5)/A46stdlife))</f>
        <v>0</v>
      </c>
      <c r="AZ707" s="251">
        <f ca="1">IF(A46stdlife="n/a","n/a",IF(AZ$3&gt;(A46stdlife+$E707),('PTRM input'!$K$430*(1+rvanilla05)^0.5)-SUM($K707:AY707),('PTRM input'!$K$430*(1+rvanilla05)^0.5)/A46stdlife))</f>
        <v>0</v>
      </c>
      <c r="BA707" s="251">
        <f ca="1">IF(A46stdlife="n/a","n/a",IF(BA$3&gt;(A46stdlife+$E707),('PTRM input'!$K$430*(1+rvanilla05)^0.5)-SUM($K707:AZ707),('PTRM input'!$K$430*(1+rvanilla05)^0.5)/A46stdlife))</f>
        <v>0</v>
      </c>
      <c r="BB707" s="251">
        <f ca="1">IF(A46stdlife="n/a","n/a",IF(BB$3&gt;(A46stdlife+$E707),('PTRM input'!$K$430*(1+rvanilla05)^0.5)-SUM($K707:BA707),('PTRM input'!$K$430*(1+rvanilla05)^0.5)/A46stdlife))</f>
        <v>0</v>
      </c>
      <c r="BC707" s="251">
        <f ca="1">IF(A46stdlife="n/a","n/a",IF(BC$3&gt;(A46stdlife+$E707),('PTRM input'!$K$430*(1+rvanilla05)^0.5)-SUM($K707:BB707),('PTRM input'!$K$430*(1+rvanilla05)^0.5)/A46stdlife))</f>
        <v>0</v>
      </c>
      <c r="BD707" s="251">
        <f ca="1">IF(A46stdlife="n/a","n/a",IF(BD$3&gt;(A46stdlife+$E707),('PTRM input'!$K$430*(1+rvanilla05)^0.5)-SUM($K707:BC707),('PTRM input'!$K$430*(1+rvanilla05)^0.5)/A46stdlife))</f>
        <v>0</v>
      </c>
      <c r="BE707" s="251">
        <f ca="1">IF(A46stdlife="n/a","n/a",IF(BE$3&gt;(A46stdlife+$E707),('PTRM input'!$K$430*(1+rvanilla05)^0.5)-SUM($K707:BD707),('PTRM input'!$K$430*(1+rvanilla05)^0.5)/A46stdlife))</f>
        <v>0</v>
      </c>
      <c r="BF707" s="251">
        <f ca="1">IF(A46stdlife="n/a","n/a",IF(BF$3&gt;(A46stdlife+$E707),('PTRM input'!$K$430*(1+rvanilla05)^0.5)-SUM($K707:BE707),('PTRM input'!$K$430*(1+rvanilla05)^0.5)/A46stdlife))</f>
        <v>0</v>
      </c>
      <c r="BG707" s="251">
        <f ca="1">IF(A46stdlife="n/a","n/a",IF(BG$3&gt;(A46stdlife+$E707),('PTRM input'!$K$430*(1+rvanilla05)^0.5)-SUM($K707:BF707),('PTRM input'!$K$430*(1+rvanilla05)^0.5)/A46stdlife))</f>
        <v>0</v>
      </c>
      <c r="BH707" s="251">
        <f ca="1">IF(A46stdlife="n/a","n/a",IF(BH$3&gt;(A46stdlife+$E707),('PTRM input'!$K$430*(1+rvanilla05)^0.5)-SUM($K707:BG707),('PTRM input'!$K$430*(1+rvanilla05)^0.5)/A46stdlife))</f>
        <v>0</v>
      </c>
      <c r="BI707" s="251">
        <f ca="1">IF(A46stdlife="n/a","n/a",IF(BI$3&gt;(A46stdlife+$E707),('PTRM input'!$K$430*(1+rvanilla05)^0.5)-SUM($K707:BH707),('PTRM input'!$K$430*(1+rvanilla05)^0.5)/A46stdlife))</f>
        <v>0</v>
      </c>
      <c r="BJ707" s="116"/>
      <c r="BK707" s="116"/>
      <c r="BL707" s="116"/>
      <c r="BM707" s="116"/>
    </row>
    <row r="708" spans="1:65" hidden="1" outlineLevel="2">
      <c r="A708" s="116"/>
      <c r="B708" s="19"/>
      <c r="C708" s="18"/>
      <c r="D708" s="760"/>
      <c r="E708" s="86">
        <v>6</v>
      </c>
      <c r="F708" s="259"/>
      <c r="G708" s="434"/>
      <c r="H708" s="435"/>
      <c r="I708" s="435"/>
      <c r="J708" s="435"/>
      <c r="K708" s="435"/>
      <c r="L708" s="619"/>
      <c r="M708" s="433">
        <f ca="1">IF(A46stdlife="n/a","n/a",IF(M$3&gt;(A46stdlife+$E708),('PTRM input'!$L$430*(1+rvanilla06)^0.5)-SUM($L708:L708),('PTRM input'!$L$430*(1+rvanilla06)^0.5)/A46stdlife))</f>
        <v>0</v>
      </c>
      <c r="N708" s="433">
        <f ca="1">IF(A46stdlife="n/a","n/a",IF(N$3&gt;(A46stdlife+$E708),('PTRM input'!$L$430*(1+rvanilla06)^0.5)-SUM($L708:M708),('PTRM input'!$L$430*(1+rvanilla06)^0.5)/A46stdlife))</f>
        <v>0</v>
      </c>
      <c r="O708" s="433">
        <f ca="1">IF(A46stdlife="n/a","n/a",IF(O$3&gt;(A46stdlife+$E708),('PTRM input'!$L$430*(1+rvanilla06)^0.5)-SUM($L708:N708),('PTRM input'!$L$430*(1+rvanilla06)^0.5)/A46stdlife))</f>
        <v>0</v>
      </c>
      <c r="P708" s="433">
        <f ca="1">IF(A46stdlife="n/a","n/a",IF(P$3&gt;(A46stdlife+$E708),('PTRM input'!$L$430*(1+rvanilla06)^0.5)-SUM($L708:O708),('PTRM input'!$L$430*(1+rvanilla06)^0.5)/A46stdlife))</f>
        <v>0</v>
      </c>
      <c r="Q708" s="433">
        <f ca="1">IF(A46stdlife="n/a","n/a",IF(Q$3&gt;(A46stdlife+$E708),('PTRM input'!$L$430*(1+rvanilla06)^0.5)-SUM($L708:P708),('PTRM input'!$L$430*(1+rvanilla06)^0.5)/A46stdlife))</f>
        <v>0</v>
      </c>
      <c r="R708" s="251">
        <f ca="1">IF(A46stdlife="n/a","n/a",IF(R$3&gt;(A46stdlife+$E708),('PTRM input'!$L$430*(1+rvanilla06)^0.5)-SUM($L708:Q708),('PTRM input'!$L$430*(1+rvanilla06)^0.5)/A46stdlife))</f>
        <v>0</v>
      </c>
      <c r="S708" s="251">
        <f ca="1">IF(A46stdlife="n/a","n/a",IF(S$3&gt;(A46stdlife+$E708),('PTRM input'!$L$430*(1+rvanilla06)^0.5)-SUM($L708:R708),('PTRM input'!$L$430*(1+rvanilla06)^0.5)/A46stdlife))</f>
        <v>0</v>
      </c>
      <c r="T708" s="251">
        <f ca="1">IF(A46stdlife="n/a","n/a",IF(T$3&gt;(A46stdlife+$E708),('PTRM input'!$L$430*(1+rvanilla06)^0.5)-SUM($L708:S708),('PTRM input'!$L$430*(1+rvanilla06)^0.5)/A46stdlife))</f>
        <v>0</v>
      </c>
      <c r="U708" s="251">
        <f ca="1">IF(A46stdlife="n/a","n/a",IF(U$3&gt;(A46stdlife+$E708),('PTRM input'!$L$430*(1+rvanilla06)^0.5)-SUM($L708:T708),('PTRM input'!$L$430*(1+rvanilla06)^0.5)/A46stdlife))</f>
        <v>0</v>
      </c>
      <c r="V708" s="251">
        <f ca="1">IF(A46stdlife="n/a","n/a",IF(V$3&gt;(A46stdlife+$E708),('PTRM input'!$L$430*(1+rvanilla06)^0.5)-SUM($L708:U708),('PTRM input'!$L$430*(1+rvanilla06)^0.5)/A46stdlife))</f>
        <v>0</v>
      </c>
      <c r="W708" s="251">
        <f ca="1">IF(A46stdlife="n/a","n/a",IF(W$3&gt;(A46stdlife+$E708),('PTRM input'!$L$430*(1+rvanilla06)^0.5)-SUM($L708:V708),('PTRM input'!$L$430*(1+rvanilla06)^0.5)/A46stdlife))</f>
        <v>0</v>
      </c>
      <c r="X708" s="251">
        <f ca="1">IF(A46stdlife="n/a","n/a",IF(X$3&gt;(A46stdlife+$E708),('PTRM input'!$L$430*(1+rvanilla06)^0.5)-SUM($L708:W708),('PTRM input'!$L$430*(1+rvanilla06)^0.5)/A46stdlife))</f>
        <v>0</v>
      </c>
      <c r="Y708" s="251">
        <f ca="1">IF(A46stdlife="n/a","n/a",IF(Y$3&gt;(A46stdlife+$E708),('PTRM input'!$L$430*(1+rvanilla06)^0.5)-SUM($L708:X708),('PTRM input'!$L$430*(1+rvanilla06)^0.5)/A46stdlife))</f>
        <v>0</v>
      </c>
      <c r="Z708" s="251">
        <f ca="1">IF(A46stdlife="n/a","n/a",IF(Z$3&gt;(A46stdlife+$E708),('PTRM input'!$L$430*(1+rvanilla06)^0.5)-SUM($L708:Y708),('PTRM input'!$L$430*(1+rvanilla06)^0.5)/A46stdlife))</f>
        <v>0</v>
      </c>
      <c r="AA708" s="251">
        <f ca="1">IF(A46stdlife="n/a","n/a",IF(AA$3&gt;(A46stdlife+$E708),('PTRM input'!$L$430*(1+rvanilla06)^0.5)-SUM($L708:Z708),('PTRM input'!$L$430*(1+rvanilla06)^0.5)/A46stdlife))</f>
        <v>0</v>
      </c>
      <c r="AB708" s="251">
        <f ca="1">IF(A46stdlife="n/a","n/a",IF(AB$3&gt;(A46stdlife+$E708),('PTRM input'!$L$430*(1+rvanilla06)^0.5)-SUM($L708:AA708),('PTRM input'!$L$430*(1+rvanilla06)^0.5)/A46stdlife))</f>
        <v>0</v>
      </c>
      <c r="AC708" s="251">
        <f ca="1">IF(A46stdlife="n/a","n/a",IF(AC$3&gt;(A46stdlife+$E708),('PTRM input'!$L$430*(1+rvanilla06)^0.5)-SUM($L708:AB708),('PTRM input'!$L$430*(1+rvanilla06)^0.5)/A46stdlife))</f>
        <v>0</v>
      </c>
      <c r="AD708" s="251">
        <f ca="1">IF(A46stdlife="n/a","n/a",IF(AD$3&gt;(A46stdlife+$E708),('PTRM input'!$L$430*(1+rvanilla06)^0.5)-SUM($L708:AC708),('PTRM input'!$L$430*(1+rvanilla06)^0.5)/A46stdlife))</f>
        <v>0</v>
      </c>
      <c r="AE708" s="251">
        <f ca="1">IF(A46stdlife="n/a","n/a",IF(AE$3&gt;(A46stdlife+$E708),('PTRM input'!$L$430*(1+rvanilla06)^0.5)-SUM($L708:AD708),('PTRM input'!$L$430*(1+rvanilla06)^0.5)/A46stdlife))</f>
        <v>0</v>
      </c>
      <c r="AF708" s="251">
        <f ca="1">IF(A46stdlife="n/a","n/a",IF(AF$3&gt;(A46stdlife+$E708),('PTRM input'!$L$430*(1+rvanilla06)^0.5)-SUM($L708:AE708),('PTRM input'!$L$430*(1+rvanilla06)^0.5)/A46stdlife))</f>
        <v>0</v>
      </c>
      <c r="AG708" s="251">
        <f ca="1">IF(A46stdlife="n/a","n/a",IF(AG$3&gt;(A46stdlife+$E708),('PTRM input'!$L$430*(1+rvanilla06)^0.5)-SUM($L708:AF708),('PTRM input'!$L$430*(1+rvanilla06)^0.5)/A46stdlife))</f>
        <v>0</v>
      </c>
      <c r="AH708" s="251">
        <f ca="1">IF(A46stdlife="n/a","n/a",IF(AH$3&gt;(A46stdlife+$E708),('PTRM input'!$L$430*(1+rvanilla06)^0.5)-SUM($L708:AG708),('PTRM input'!$L$430*(1+rvanilla06)^0.5)/A46stdlife))</f>
        <v>0</v>
      </c>
      <c r="AI708" s="251">
        <f ca="1">IF(A46stdlife="n/a","n/a",IF(AI$3&gt;(A46stdlife+$E708),('PTRM input'!$L$430*(1+rvanilla06)^0.5)-SUM($L708:AH708),('PTRM input'!$L$430*(1+rvanilla06)^0.5)/A46stdlife))</f>
        <v>0</v>
      </c>
      <c r="AJ708" s="251">
        <f ca="1">IF(A46stdlife="n/a","n/a",IF(AJ$3&gt;(A46stdlife+$E708),('PTRM input'!$L$430*(1+rvanilla06)^0.5)-SUM($L708:AI708),('PTRM input'!$L$430*(1+rvanilla06)^0.5)/A46stdlife))</f>
        <v>0</v>
      </c>
      <c r="AK708" s="251">
        <f ca="1">IF(A46stdlife="n/a","n/a",IF(AK$3&gt;(A46stdlife+$E708),('PTRM input'!$L$430*(1+rvanilla06)^0.5)-SUM($L708:AJ708),('PTRM input'!$L$430*(1+rvanilla06)^0.5)/A46stdlife))</f>
        <v>0</v>
      </c>
      <c r="AL708" s="251">
        <f ca="1">IF(A46stdlife="n/a","n/a",IF(AL$3&gt;(A46stdlife+$E708),('PTRM input'!$L$430*(1+rvanilla06)^0.5)-SUM($L708:AK708),('PTRM input'!$L$430*(1+rvanilla06)^0.5)/A46stdlife))</f>
        <v>0</v>
      </c>
      <c r="AM708" s="251">
        <f ca="1">IF(A46stdlife="n/a","n/a",IF(AM$3&gt;(A46stdlife+$E708),('PTRM input'!$L$430*(1+rvanilla06)^0.5)-SUM($L708:AL708),('PTRM input'!$L$430*(1+rvanilla06)^0.5)/A46stdlife))</f>
        <v>0</v>
      </c>
      <c r="AN708" s="251">
        <f ca="1">IF(A46stdlife="n/a","n/a",IF(AN$3&gt;(A46stdlife+$E708),('PTRM input'!$L$430*(1+rvanilla06)^0.5)-SUM($L708:AM708),('PTRM input'!$L$430*(1+rvanilla06)^0.5)/A46stdlife))</f>
        <v>0</v>
      </c>
      <c r="AO708" s="251">
        <f ca="1">IF(A46stdlife="n/a","n/a",IF(AO$3&gt;(A46stdlife+$E708),('PTRM input'!$L$430*(1+rvanilla06)^0.5)-SUM($L708:AN708),('PTRM input'!$L$430*(1+rvanilla06)^0.5)/A46stdlife))</f>
        <v>0</v>
      </c>
      <c r="AP708" s="251">
        <f ca="1">IF(A46stdlife="n/a","n/a",IF(AP$3&gt;(A46stdlife+$E708),('PTRM input'!$L$430*(1+rvanilla06)^0.5)-SUM($L708:AO708),('PTRM input'!$L$430*(1+rvanilla06)^0.5)/A46stdlife))</f>
        <v>0</v>
      </c>
      <c r="AQ708" s="251">
        <f ca="1">IF(A46stdlife="n/a","n/a",IF(AQ$3&gt;(A46stdlife+$E708),('PTRM input'!$L$430*(1+rvanilla06)^0.5)-SUM($L708:AP708),('PTRM input'!$L$430*(1+rvanilla06)^0.5)/A46stdlife))</f>
        <v>0</v>
      </c>
      <c r="AR708" s="251">
        <f ca="1">IF(A46stdlife="n/a","n/a",IF(AR$3&gt;(A46stdlife+$E708),('PTRM input'!$L$430*(1+rvanilla06)^0.5)-SUM($L708:AQ708),('PTRM input'!$L$430*(1+rvanilla06)^0.5)/A46stdlife))</f>
        <v>0</v>
      </c>
      <c r="AS708" s="251">
        <f ca="1">IF(A46stdlife="n/a","n/a",IF(AS$3&gt;(A46stdlife+$E708),('PTRM input'!$L$430*(1+rvanilla06)^0.5)-SUM($L708:AR708),('PTRM input'!$L$430*(1+rvanilla06)^0.5)/A46stdlife))</f>
        <v>0</v>
      </c>
      <c r="AT708" s="251">
        <f ca="1">IF(A46stdlife="n/a","n/a",IF(AT$3&gt;(A46stdlife+$E708),('PTRM input'!$L$430*(1+rvanilla06)^0.5)-SUM($L708:AS708),('PTRM input'!$L$430*(1+rvanilla06)^0.5)/A46stdlife))</f>
        <v>0</v>
      </c>
      <c r="AU708" s="251">
        <f ca="1">IF(A46stdlife="n/a","n/a",IF(AU$3&gt;(A46stdlife+$E708),('PTRM input'!$L$430*(1+rvanilla06)^0.5)-SUM($L708:AT708),('PTRM input'!$L$430*(1+rvanilla06)^0.5)/A46stdlife))</f>
        <v>0</v>
      </c>
      <c r="AV708" s="251">
        <f ca="1">IF(A46stdlife="n/a","n/a",IF(AV$3&gt;(A46stdlife+$E708),('PTRM input'!$L$430*(1+rvanilla06)^0.5)-SUM($L708:AU708),('PTRM input'!$L$430*(1+rvanilla06)^0.5)/A46stdlife))</f>
        <v>0</v>
      </c>
      <c r="AW708" s="251">
        <f ca="1">IF(A46stdlife="n/a","n/a",IF(AW$3&gt;(A46stdlife+$E708),('PTRM input'!$L$430*(1+rvanilla06)^0.5)-SUM($L708:AV708),('PTRM input'!$L$430*(1+rvanilla06)^0.5)/A46stdlife))</f>
        <v>0</v>
      </c>
      <c r="AX708" s="251">
        <f ca="1">IF(A46stdlife="n/a","n/a",IF(AX$3&gt;(A46stdlife+$E708),('PTRM input'!$L$430*(1+rvanilla06)^0.5)-SUM($L708:AW708),('PTRM input'!$L$430*(1+rvanilla06)^0.5)/A46stdlife))</f>
        <v>0</v>
      </c>
      <c r="AY708" s="251">
        <f ca="1">IF(A46stdlife="n/a","n/a",IF(AY$3&gt;(A46stdlife+$E708),('PTRM input'!$L$430*(1+rvanilla06)^0.5)-SUM($L708:AX708),('PTRM input'!$L$430*(1+rvanilla06)^0.5)/A46stdlife))</f>
        <v>0</v>
      </c>
      <c r="AZ708" s="251">
        <f ca="1">IF(A46stdlife="n/a","n/a",IF(AZ$3&gt;(A46stdlife+$E708),('PTRM input'!$L$430*(1+rvanilla06)^0.5)-SUM($L708:AY708),('PTRM input'!$L$430*(1+rvanilla06)^0.5)/A46stdlife))</f>
        <v>0</v>
      </c>
      <c r="BA708" s="251">
        <f ca="1">IF(A46stdlife="n/a","n/a",IF(BA$3&gt;(A46stdlife+$E708),('PTRM input'!$L$430*(1+rvanilla06)^0.5)-SUM($L708:AZ708),('PTRM input'!$L$430*(1+rvanilla06)^0.5)/A46stdlife))</f>
        <v>0</v>
      </c>
      <c r="BB708" s="251">
        <f ca="1">IF(A46stdlife="n/a","n/a",IF(BB$3&gt;(A46stdlife+$E708),('PTRM input'!$L$430*(1+rvanilla06)^0.5)-SUM($L708:BA708),('PTRM input'!$L$430*(1+rvanilla06)^0.5)/A46stdlife))</f>
        <v>0</v>
      </c>
      <c r="BC708" s="251">
        <f ca="1">IF(A46stdlife="n/a","n/a",IF(BC$3&gt;(A46stdlife+$E708),('PTRM input'!$L$430*(1+rvanilla06)^0.5)-SUM($L708:BB708),('PTRM input'!$L$430*(1+rvanilla06)^0.5)/A46stdlife))</f>
        <v>0</v>
      </c>
      <c r="BD708" s="251">
        <f ca="1">IF(A46stdlife="n/a","n/a",IF(BD$3&gt;(A46stdlife+$E708),('PTRM input'!$L$430*(1+rvanilla06)^0.5)-SUM($L708:BC708),('PTRM input'!$L$430*(1+rvanilla06)^0.5)/A46stdlife))</f>
        <v>0</v>
      </c>
      <c r="BE708" s="251">
        <f ca="1">IF(A46stdlife="n/a","n/a",IF(BE$3&gt;(A46stdlife+$E708),('PTRM input'!$L$430*(1+rvanilla06)^0.5)-SUM($L708:BD708),('PTRM input'!$L$430*(1+rvanilla06)^0.5)/A46stdlife))</f>
        <v>0</v>
      </c>
      <c r="BF708" s="251">
        <f ca="1">IF(A46stdlife="n/a","n/a",IF(BF$3&gt;(A46stdlife+$E708),('PTRM input'!$L$430*(1+rvanilla06)^0.5)-SUM($L708:BE708),('PTRM input'!$L$430*(1+rvanilla06)^0.5)/A46stdlife))</f>
        <v>0</v>
      </c>
      <c r="BG708" s="251">
        <f ca="1">IF(A46stdlife="n/a","n/a",IF(BG$3&gt;(A46stdlife+$E708),('PTRM input'!$L$430*(1+rvanilla06)^0.5)-SUM($L708:BF708),('PTRM input'!$L$430*(1+rvanilla06)^0.5)/A46stdlife))</f>
        <v>0</v>
      </c>
      <c r="BH708" s="251">
        <f ca="1">IF(A46stdlife="n/a","n/a",IF(BH$3&gt;(A46stdlife+$E708),('PTRM input'!$L$430*(1+rvanilla06)^0.5)-SUM($L708:BG708),('PTRM input'!$L$430*(1+rvanilla06)^0.5)/A46stdlife))</f>
        <v>0</v>
      </c>
      <c r="BI708" s="251">
        <f ca="1">IF(A46stdlife="n/a","n/a",IF(BI$3&gt;(A46stdlife+$E708),('PTRM input'!$L$430*(1+rvanilla06)^0.5)-SUM($L708:BH708),('PTRM input'!$L$430*(1+rvanilla06)^0.5)/A46stdlife))</f>
        <v>0</v>
      </c>
      <c r="BJ708" s="116"/>
      <c r="BK708" s="116"/>
      <c r="BL708" s="116"/>
      <c r="BM708" s="116"/>
    </row>
    <row r="709" spans="1:65" hidden="1" outlineLevel="2">
      <c r="A709" s="116"/>
      <c r="B709" s="19"/>
      <c r="C709" s="18"/>
      <c r="D709" s="760"/>
      <c r="E709" s="86">
        <v>7</v>
      </c>
      <c r="F709" s="259"/>
      <c r="G709" s="434"/>
      <c r="H709" s="435"/>
      <c r="I709" s="435"/>
      <c r="J709" s="435"/>
      <c r="K709" s="435"/>
      <c r="L709" s="435"/>
      <c r="M709" s="619"/>
      <c r="N709" s="433">
        <f ca="1">IF(A46stdlife="n/a","n/a",IF(N$3&gt;(A46stdlife+$E709),('PTRM input'!$M$430*(1+rvanilla07)^0.5)-SUM($M709:M709),('PTRM input'!$M$430*(1+rvanilla07)^0.5)/A46stdlife))</f>
        <v>0</v>
      </c>
      <c r="O709" s="433">
        <f ca="1">IF(A46stdlife="n/a","n/a",IF(O$3&gt;(A46stdlife+$E709),('PTRM input'!$M$430*(1+rvanilla07)^0.5)-SUM($M709:N709),('PTRM input'!$M$430*(1+rvanilla07)^0.5)/A46stdlife))</f>
        <v>0</v>
      </c>
      <c r="P709" s="433">
        <f ca="1">IF(A46stdlife="n/a","n/a",IF(P$3&gt;(A46stdlife+$E709),('PTRM input'!$M$430*(1+rvanilla07)^0.5)-SUM($M709:O709),('PTRM input'!$M$430*(1+rvanilla07)^0.5)/A46stdlife))</f>
        <v>0</v>
      </c>
      <c r="Q709" s="433">
        <f ca="1">IF(A46stdlife="n/a","n/a",IF(Q$3&gt;(A46stdlife+$E709),('PTRM input'!$M$430*(1+rvanilla07)^0.5)-SUM($M709:P709),('PTRM input'!$M$430*(1+rvanilla07)^0.5)/A46stdlife))</f>
        <v>0</v>
      </c>
      <c r="R709" s="251">
        <f ca="1">IF(A46stdlife="n/a","n/a",IF(R$3&gt;(A46stdlife+$E709),('PTRM input'!$M$430*(1+rvanilla07)^0.5)-SUM($M709:Q709),('PTRM input'!$M$430*(1+rvanilla07)^0.5)/A46stdlife))</f>
        <v>0</v>
      </c>
      <c r="S709" s="251">
        <f ca="1">IF(A46stdlife="n/a","n/a",IF(S$3&gt;(A46stdlife+$E709),('PTRM input'!$M$430*(1+rvanilla07)^0.5)-SUM($M709:R709),('PTRM input'!$M$430*(1+rvanilla07)^0.5)/A46stdlife))</f>
        <v>0</v>
      </c>
      <c r="T709" s="251">
        <f ca="1">IF(A46stdlife="n/a","n/a",IF(T$3&gt;(A46stdlife+$E709),('PTRM input'!$M$430*(1+rvanilla07)^0.5)-SUM($M709:S709),('PTRM input'!$M$430*(1+rvanilla07)^0.5)/A46stdlife))</f>
        <v>0</v>
      </c>
      <c r="U709" s="251">
        <f ca="1">IF(A46stdlife="n/a","n/a",IF(U$3&gt;(A46stdlife+$E709),('PTRM input'!$M$430*(1+rvanilla07)^0.5)-SUM($M709:T709),('PTRM input'!$M$430*(1+rvanilla07)^0.5)/A46stdlife))</f>
        <v>0</v>
      </c>
      <c r="V709" s="251">
        <f ca="1">IF(A46stdlife="n/a","n/a",IF(V$3&gt;(A46stdlife+$E709),('PTRM input'!$M$430*(1+rvanilla07)^0.5)-SUM($M709:U709),('PTRM input'!$M$430*(1+rvanilla07)^0.5)/A46stdlife))</f>
        <v>0</v>
      </c>
      <c r="W709" s="251">
        <f ca="1">IF(A46stdlife="n/a","n/a",IF(W$3&gt;(A46stdlife+$E709),('PTRM input'!$M$430*(1+rvanilla07)^0.5)-SUM($M709:V709),('PTRM input'!$M$430*(1+rvanilla07)^0.5)/A46stdlife))</f>
        <v>0</v>
      </c>
      <c r="X709" s="251">
        <f ca="1">IF(A46stdlife="n/a","n/a",IF(X$3&gt;(A46stdlife+$E709),('PTRM input'!$M$430*(1+rvanilla07)^0.5)-SUM($M709:W709),('PTRM input'!$M$430*(1+rvanilla07)^0.5)/A46stdlife))</f>
        <v>0</v>
      </c>
      <c r="Y709" s="251">
        <f ca="1">IF(A46stdlife="n/a","n/a",IF(Y$3&gt;(A46stdlife+$E709),('PTRM input'!$M$430*(1+rvanilla07)^0.5)-SUM($M709:X709),('PTRM input'!$M$430*(1+rvanilla07)^0.5)/A46stdlife))</f>
        <v>0</v>
      </c>
      <c r="Z709" s="251">
        <f ca="1">IF(A46stdlife="n/a","n/a",IF(Z$3&gt;(A46stdlife+$E709),('PTRM input'!$M$430*(1+rvanilla07)^0.5)-SUM($M709:Y709),('PTRM input'!$M$430*(1+rvanilla07)^0.5)/A46stdlife))</f>
        <v>0</v>
      </c>
      <c r="AA709" s="251">
        <f ca="1">IF(A46stdlife="n/a","n/a",IF(AA$3&gt;(A46stdlife+$E709),('PTRM input'!$M$430*(1+rvanilla07)^0.5)-SUM($M709:Z709),('PTRM input'!$M$430*(1+rvanilla07)^0.5)/A46stdlife))</f>
        <v>0</v>
      </c>
      <c r="AB709" s="251">
        <f ca="1">IF(A46stdlife="n/a","n/a",IF(AB$3&gt;(A46stdlife+$E709),('PTRM input'!$M$430*(1+rvanilla07)^0.5)-SUM($M709:AA709),('PTRM input'!$M$430*(1+rvanilla07)^0.5)/A46stdlife))</f>
        <v>0</v>
      </c>
      <c r="AC709" s="251">
        <f ca="1">IF(A46stdlife="n/a","n/a",IF(AC$3&gt;(A46stdlife+$E709),('PTRM input'!$M$430*(1+rvanilla07)^0.5)-SUM($M709:AB709),('PTRM input'!$M$430*(1+rvanilla07)^0.5)/A46stdlife))</f>
        <v>0</v>
      </c>
      <c r="AD709" s="251">
        <f ca="1">IF(A46stdlife="n/a","n/a",IF(AD$3&gt;(A46stdlife+$E709),('PTRM input'!$M$430*(1+rvanilla07)^0.5)-SUM($M709:AC709),('PTRM input'!$M$430*(1+rvanilla07)^0.5)/A46stdlife))</f>
        <v>0</v>
      </c>
      <c r="AE709" s="251">
        <f ca="1">IF(A46stdlife="n/a","n/a",IF(AE$3&gt;(A46stdlife+$E709),('PTRM input'!$M$430*(1+rvanilla07)^0.5)-SUM($M709:AD709),('PTRM input'!$M$430*(1+rvanilla07)^0.5)/A46stdlife))</f>
        <v>0</v>
      </c>
      <c r="AF709" s="251">
        <f ca="1">IF(A46stdlife="n/a","n/a",IF(AF$3&gt;(A46stdlife+$E709),('PTRM input'!$M$430*(1+rvanilla07)^0.5)-SUM($M709:AE709),('PTRM input'!$M$430*(1+rvanilla07)^0.5)/A46stdlife))</f>
        <v>0</v>
      </c>
      <c r="AG709" s="251">
        <f ca="1">IF(A46stdlife="n/a","n/a",IF(AG$3&gt;(A46stdlife+$E709),('PTRM input'!$M$430*(1+rvanilla07)^0.5)-SUM($M709:AF709),('PTRM input'!$M$430*(1+rvanilla07)^0.5)/A46stdlife))</f>
        <v>0</v>
      </c>
      <c r="AH709" s="251">
        <f ca="1">IF(A46stdlife="n/a","n/a",IF(AH$3&gt;(A46stdlife+$E709),('PTRM input'!$M$430*(1+rvanilla07)^0.5)-SUM($M709:AG709),('PTRM input'!$M$430*(1+rvanilla07)^0.5)/A46stdlife))</f>
        <v>0</v>
      </c>
      <c r="AI709" s="251">
        <f ca="1">IF(A46stdlife="n/a","n/a",IF(AI$3&gt;(A46stdlife+$E709),('PTRM input'!$M$430*(1+rvanilla07)^0.5)-SUM($M709:AH709),('PTRM input'!$M$430*(1+rvanilla07)^0.5)/A46stdlife))</f>
        <v>0</v>
      </c>
      <c r="AJ709" s="251">
        <f ca="1">IF(A46stdlife="n/a","n/a",IF(AJ$3&gt;(A46stdlife+$E709),('PTRM input'!$M$430*(1+rvanilla07)^0.5)-SUM($M709:AI709),('PTRM input'!$M$430*(1+rvanilla07)^0.5)/A46stdlife))</f>
        <v>0</v>
      </c>
      <c r="AK709" s="251">
        <f ca="1">IF(A46stdlife="n/a","n/a",IF(AK$3&gt;(A46stdlife+$E709),('PTRM input'!$M$430*(1+rvanilla07)^0.5)-SUM($M709:AJ709),('PTRM input'!$M$430*(1+rvanilla07)^0.5)/A46stdlife))</f>
        <v>0</v>
      </c>
      <c r="AL709" s="251">
        <f ca="1">IF(A46stdlife="n/a","n/a",IF(AL$3&gt;(A46stdlife+$E709),('PTRM input'!$M$430*(1+rvanilla07)^0.5)-SUM($M709:AK709),('PTRM input'!$M$430*(1+rvanilla07)^0.5)/A46stdlife))</f>
        <v>0</v>
      </c>
      <c r="AM709" s="251">
        <f ca="1">IF(A46stdlife="n/a","n/a",IF(AM$3&gt;(A46stdlife+$E709),('PTRM input'!$M$430*(1+rvanilla07)^0.5)-SUM($M709:AL709),('PTRM input'!$M$430*(1+rvanilla07)^0.5)/A46stdlife))</f>
        <v>0</v>
      </c>
      <c r="AN709" s="251">
        <f ca="1">IF(A46stdlife="n/a","n/a",IF(AN$3&gt;(A46stdlife+$E709),('PTRM input'!$M$430*(1+rvanilla07)^0.5)-SUM($M709:AM709),('PTRM input'!$M$430*(1+rvanilla07)^0.5)/A46stdlife))</f>
        <v>0</v>
      </c>
      <c r="AO709" s="251">
        <f ca="1">IF(A46stdlife="n/a","n/a",IF(AO$3&gt;(A46stdlife+$E709),('PTRM input'!$M$430*(1+rvanilla07)^0.5)-SUM($M709:AN709),('PTRM input'!$M$430*(1+rvanilla07)^0.5)/A46stdlife))</f>
        <v>0</v>
      </c>
      <c r="AP709" s="251">
        <f ca="1">IF(A46stdlife="n/a","n/a",IF(AP$3&gt;(A46stdlife+$E709),('PTRM input'!$M$430*(1+rvanilla07)^0.5)-SUM($M709:AO709),('PTRM input'!$M$430*(1+rvanilla07)^0.5)/A46stdlife))</f>
        <v>0</v>
      </c>
      <c r="AQ709" s="251">
        <f ca="1">IF(A46stdlife="n/a","n/a",IF(AQ$3&gt;(A46stdlife+$E709),('PTRM input'!$M$430*(1+rvanilla07)^0.5)-SUM($M709:AP709),('PTRM input'!$M$430*(1+rvanilla07)^0.5)/A46stdlife))</f>
        <v>0</v>
      </c>
      <c r="AR709" s="251">
        <f ca="1">IF(A46stdlife="n/a","n/a",IF(AR$3&gt;(A46stdlife+$E709),('PTRM input'!$M$430*(1+rvanilla07)^0.5)-SUM($M709:AQ709),('PTRM input'!$M$430*(1+rvanilla07)^0.5)/A46stdlife))</f>
        <v>0</v>
      </c>
      <c r="AS709" s="251">
        <f ca="1">IF(A46stdlife="n/a","n/a",IF(AS$3&gt;(A46stdlife+$E709),('PTRM input'!$M$430*(1+rvanilla07)^0.5)-SUM($M709:AR709),('PTRM input'!$M$430*(1+rvanilla07)^0.5)/A46stdlife))</f>
        <v>0</v>
      </c>
      <c r="AT709" s="251">
        <f ca="1">IF(A46stdlife="n/a","n/a",IF(AT$3&gt;(A46stdlife+$E709),('PTRM input'!$M$430*(1+rvanilla07)^0.5)-SUM($M709:AS709),('PTRM input'!$M$430*(1+rvanilla07)^0.5)/A46stdlife))</f>
        <v>0</v>
      </c>
      <c r="AU709" s="251">
        <f ca="1">IF(A46stdlife="n/a","n/a",IF(AU$3&gt;(A46stdlife+$E709),('PTRM input'!$M$430*(1+rvanilla07)^0.5)-SUM($M709:AT709),('PTRM input'!$M$430*(1+rvanilla07)^0.5)/A46stdlife))</f>
        <v>0</v>
      </c>
      <c r="AV709" s="251">
        <f ca="1">IF(A46stdlife="n/a","n/a",IF(AV$3&gt;(A46stdlife+$E709),('PTRM input'!$M$430*(1+rvanilla07)^0.5)-SUM($M709:AU709),('PTRM input'!$M$430*(1+rvanilla07)^0.5)/A46stdlife))</f>
        <v>0</v>
      </c>
      <c r="AW709" s="251">
        <f ca="1">IF(A46stdlife="n/a","n/a",IF(AW$3&gt;(A46stdlife+$E709),('PTRM input'!$M$430*(1+rvanilla07)^0.5)-SUM($M709:AV709),('PTRM input'!$M$430*(1+rvanilla07)^0.5)/A46stdlife))</f>
        <v>0</v>
      </c>
      <c r="AX709" s="251">
        <f ca="1">IF(A46stdlife="n/a","n/a",IF(AX$3&gt;(A46stdlife+$E709),('PTRM input'!$M$430*(1+rvanilla07)^0.5)-SUM($M709:AW709),('PTRM input'!$M$430*(1+rvanilla07)^0.5)/A46stdlife))</f>
        <v>0</v>
      </c>
      <c r="AY709" s="251">
        <f ca="1">IF(A46stdlife="n/a","n/a",IF(AY$3&gt;(A46stdlife+$E709),('PTRM input'!$M$430*(1+rvanilla07)^0.5)-SUM($M709:AX709),('PTRM input'!$M$430*(1+rvanilla07)^0.5)/A46stdlife))</f>
        <v>0</v>
      </c>
      <c r="AZ709" s="251">
        <f ca="1">IF(A46stdlife="n/a","n/a",IF(AZ$3&gt;(A46stdlife+$E709),('PTRM input'!$M$430*(1+rvanilla07)^0.5)-SUM($M709:AY709),('PTRM input'!$M$430*(1+rvanilla07)^0.5)/A46stdlife))</f>
        <v>0</v>
      </c>
      <c r="BA709" s="251">
        <f ca="1">IF(A46stdlife="n/a","n/a",IF(BA$3&gt;(A46stdlife+$E709),('PTRM input'!$M$430*(1+rvanilla07)^0.5)-SUM($M709:AZ709),('PTRM input'!$M$430*(1+rvanilla07)^0.5)/A46stdlife))</f>
        <v>0</v>
      </c>
      <c r="BB709" s="251">
        <f ca="1">IF(A46stdlife="n/a","n/a",IF(BB$3&gt;(A46stdlife+$E709),('PTRM input'!$M$430*(1+rvanilla07)^0.5)-SUM($M709:BA709),('PTRM input'!$M$430*(1+rvanilla07)^0.5)/A46stdlife))</f>
        <v>0</v>
      </c>
      <c r="BC709" s="251">
        <f ca="1">IF(A46stdlife="n/a","n/a",IF(BC$3&gt;(A46stdlife+$E709),('PTRM input'!$M$430*(1+rvanilla07)^0.5)-SUM($M709:BB709),('PTRM input'!$M$430*(1+rvanilla07)^0.5)/A46stdlife))</f>
        <v>0</v>
      </c>
      <c r="BD709" s="251">
        <f ca="1">IF(A46stdlife="n/a","n/a",IF(BD$3&gt;(A46stdlife+$E709),('PTRM input'!$M$430*(1+rvanilla07)^0.5)-SUM($M709:BC709),('PTRM input'!$M$430*(1+rvanilla07)^0.5)/A46stdlife))</f>
        <v>0</v>
      </c>
      <c r="BE709" s="251">
        <f ca="1">IF(A46stdlife="n/a","n/a",IF(BE$3&gt;(A46stdlife+$E709),('PTRM input'!$M$430*(1+rvanilla07)^0.5)-SUM($M709:BD709),('PTRM input'!$M$430*(1+rvanilla07)^0.5)/A46stdlife))</f>
        <v>0</v>
      </c>
      <c r="BF709" s="251">
        <f ca="1">IF(A46stdlife="n/a","n/a",IF(BF$3&gt;(A46stdlife+$E709),('PTRM input'!$M$430*(1+rvanilla07)^0.5)-SUM($M709:BE709),('PTRM input'!$M$430*(1+rvanilla07)^0.5)/A46stdlife))</f>
        <v>0</v>
      </c>
      <c r="BG709" s="251">
        <f ca="1">IF(A46stdlife="n/a","n/a",IF(BG$3&gt;(A46stdlife+$E709),('PTRM input'!$M$430*(1+rvanilla07)^0.5)-SUM($M709:BF709),('PTRM input'!$M$430*(1+rvanilla07)^0.5)/A46stdlife))</f>
        <v>0</v>
      </c>
      <c r="BH709" s="251">
        <f ca="1">IF(A46stdlife="n/a","n/a",IF(BH$3&gt;(A46stdlife+$E709),('PTRM input'!$M$430*(1+rvanilla07)^0.5)-SUM($M709:BG709),('PTRM input'!$M$430*(1+rvanilla07)^0.5)/A46stdlife))</f>
        <v>0</v>
      </c>
      <c r="BI709" s="251">
        <f ca="1">IF(A46stdlife="n/a","n/a",IF(BI$3&gt;(A46stdlife+$E709),('PTRM input'!$M$430*(1+rvanilla07)^0.5)-SUM($M709:BH709),('PTRM input'!$M$430*(1+rvanilla07)^0.5)/A46stdlife))</f>
        <v>0</v>
      </c>
      <c r="BJ709" s="116"/>
      <c r="BK709" s="116"/>
      <c r="BL709" s="116"/>
      <c r="BM709" s="116"/>
    </row>
    <row r="710" spans="1:65" hidden="1" outlineLevel="2">
      <c r="A710" s="116"/>
      <c r="B710" s="19"/>
      <c r="C710" s="18"/>
      <c r="D710" s="760"/>
      <c r="E710" s="86">
        <v>8</v>
      </c>
      <c r="F710" s="259"/>
      <c r="G710" s="434"/>
      <c r="H710" s="435"/>
      <c r="I710" s="435"/>
      <c r="J710" s="435"/>
      <c r="K710" s="435"/>
      <c r="L710" s="435"/>
      <c r="M710" s="435"/>
      <c r="N710" s="619"/>
      <c r="O710" s="433">
        <f ca="1">IF(A46stdlife="n/a","n/a",IF(O$3&gt;(A46stdlife+$E710),('PTRM input'!$N$430*(1+rvanilla08)^0.5)-SUM($N710:N710),('PTRM input'!$N$430*(1+rvanilla08)^0.5)/A46stdlife))</f>
        <v>0</v>
      </c>
      <c r="P710" s="433">
        <f ca="1">IF(A46stdlife="n/a","n/a",IF(P$3&gt;(A46stdlife+$E710),('PTRM input'!$N$430*(1+rvanilla08)^0.5)-SUM($N710:O710),('PTRM input'!$N$430*(1+rvanilla08)^0.5)/A46stdlife))</f>
        <v>0</v>
      </c>
      <c r="Q710" s="433">
        <f ca="1">IF(A46stdlife="n/a","n/a",IF(Q$3&gt;(A46stdlife+$E710),('PTRM input'!$N$430*(1+rvanilla08)^0.5)-SUM($N710:P710),('PTRM input'!$N$430*(1+rvanilla08)^0.5)/A46stdlife))</f>
        <v>0</v>
      </c>
      <c r="R710" s="251">
        <f ca="1">IF(A46stdlife="n/a","n/a",IF(R$3&gt;(A46stdlife+$E710),('PTRM input'!$N$430*(1+rvanilla08)^0.5)-SUM($N710:Q710),('PTRM input'!$N$430*(1+rvanilla08)^0.5)/A46stdlife))</f>
        <v>0</v>
      </c>
      <c r="S710" s="251">
        <f ca="1">IF(A46stdlife="n/a","n/a",IF(S$3&gt;(A46stdlife+$E710),('PTRM input'!$N$430*(1+rvanilla08)^0.5)-SUM($N710:R710),('PTRM input'!$N$430*(1+rvanilla08)^0.5)/A46stdlife))</f>
        <v>0</v>
      </c>
      <c r="T710" s="251">
        <f ca="1">IF(A46stdlife="n/a","n/a",IF(T$3&gt;(A46stdlife+$E710),('PTRM input'!$N$430*(1+rvanilla08)^0.5)-SUM($N710:S710),('PTRM input'!$N$430*(1+rvanilla08)^0.5)/A46stdlife))</f>
        <v>0</v>
      </c>
      <c r="U710" s="251">
        <f ca="1">IF(A46stdlife="n/a","n/a",IF(U$3&gt;(A46stdlife+$E710),('PTRM input'!$N$430*(1+rvanilla08)^0.5)-SUM($N710:T710),('PTRM input'!$N$430*(1+rvanilla08)^0.5)/A46stdlife))</f>
        <v>0</v>
      </c>
      <c r="V710" s="251">
        <f ca="1">IF(A46stdlife="n/a","n/a",IF(V$3&gt;(A46stdlife+$E710),('PTRM input'!$N$430*(1+rvanilla08)^0.5)-SUM($N710:U710),('PTRM input'!$N$430*(1+rvanilla08)^0.5)/A46stdlife))</f>
        <v>0</v>
      </c>
      <c r="W710" s="251">
        <f ca="1">IF(A46stdlife="n/a","n/a",IF(W$3&gt;(A46stdlife+$E710),('PTRM input'!$N$430*(1+rvanilla08)^0.5)-SUM($N710:V710),('PTRM input'!$N$430*(1+rvanilla08)^0.5)/A46stdlife))</f>
        <v>0</v>
      </c>
      <c r="X710" s="251">
        <f ca="1">IF(A46stdlife="n/a","n/a",IF(X$3&gt;(A46stdlife+$E710),('PTRM input'!$N$430*(1+rvanilla08)^0.5)-SUM($N710:W710),('PTRM input'!$N$430*(1+rvanilla08)^0.5)/A46stdlife))</f>
        <v>0</v>
      </c>
      <c r="Y710" s="251">
        <f ca="1">IF(A46stdlife="n/a","n/a",IF(Y$3&gt;(A46stdlife+$E710),('PTRM input'!$N$430*(1+rvanilla08)^0.5)-SUM($N710:X710),('PTRM input'!$N$430*(1+rvanilla08)^0.5)/A46stdlife))</f>
        <v>0</v>
      </c>
      <c r="Z710" s="251">
        <f ca="1">IF(A46stdlife="n/a","n/a",IF(Z$3&gt;(A46stdlife+$E710),('PTRM input'!$N$430*(1+rvanilla08)^0.5)-SUM($N710:Y710),('PTRM input'!$N$430*(1+rvanilla08)^0.5)/A46stdlife))</f>
        <v>0</v>
      </c>
      <c r="AA710" s="251">
        <f ca="1">IF(A46stdlife="n/a","n/a",IF(AA$3&gt;(A46stdlife+$E710),('PTRM input'!$N$430*(1+rvanilla08)^0.5)-SUM($N710:Z710),('PTRM input'!$N$430*(1+rvanilla08)^0.5)/A46stdlife))</f>
        <v>0</v>
      </c>
      <c r="AB710" s="251">
        <f ca="1">IF(A46stdlife="n/a","n/a",IF(AB$3&gt;(A46stdlife+$E710),('PTRM input'!$N$430*(1+rvanilla08)^0.5)-SUM($N710:AA710),('PTRM input'!$N$430*(1+rvanilla08)^0.5)/A46stdlife))</f>
        <v>0</v>
      </c>
      <c r="AC710" s="251">
        <f ca="1">IF(A46stdlife="n/a","n/a",IF(AC$3&gt;(A46stdlife+$E710),('PTRM input'!$N$430*(1+rvanilla08)^0.5)-SUM($N710:AB710),('PTRM input'!$N$430*(1+rvanilla08)^0.5)/A46stdlife))</f>
        <v>0</v>
      </c>
      <c r="AD710" s="251">
        <f ca="1">IF(A46stdlife="n/a","n/a",IF(AD$3&gt;(A46stdlife+$E710),('PTRM input'!$N$430*(1+rvanilla08)^0.5)-SUM($N710:AC710),('PTRM input'!$N$430*(1+rvanilla08)^0.5)/A46stdlife))</f>
        <v>0</v>
      </c>
      <c r="AE710" s="251">
        <f ca="1">IF(A46stdlife="n/a","n/a",IF(AE$3&gt;(A46stdlife+$E710),('PTRM input'!$N$430*(1+rvanilla08)^0.5)-SUM($N710:AD710),('PTRM input'!$N$430*(1+rvanilla08)^0.5)/A46stdlife))</f>
        <v>0</v>
      </c>
      <c r="AF710" s="251">
        <f ca="1">IF(A46stdlife="n/a","n/a",IF(AF$3&gt;(A46stdlife+$E710),('PTRM input'!$N$430*(1+rvanilla08)^0.5)-SUM($N710:AE710),('PTRM input'!$N$430*(1+rvanilla08)^0.5)/A46stdlife))</f>
        <v>0</v>
      </c>
      <c r="AG710" s="251">
        <f ca="1">IF(A46stdlife="n/a","n/a",IF(AG$3&gt;(A46stdlife+$E710),('PTRM input'!$N$430*(1+rvanilla08)^0.5)-SUM($N710:AF710),('PTRM input'!$N$430*(1+rvanilla08)^0.5)/A46stdlife))</f>
        <v>0</v>
      </c>
      <c r="AH710" s="251">
        <f ca="1">IF(A46stdlife="n/a","n/a",IF(AH$3&gt;(A46stdlife+$E710),('PTRM input'!$N$430*(1+rvanilla08)^0.5)-SUM($N710:AG710),('PTRM input'!$N$430*(1+rvanilla08)^0.5)/A46stdlife))</f>
        <v>0</v>
      </c>
      <c r="AI710" s="251">
        <f ca="1">IF(A46stdlife="n/a","n/a",IF(AI$3&gt;(A46stdlife+$E710),('PTRM input'!$N$430*(1+rvanilla08)^0.5)-SUM($N710:AH710),('PTRM input'!$N$430*(1+rvanilla08)^0.5)/A46stdlife))</f>
        <v>0</v>
      </c>
      <c r="AJ710" s="251">
        <f ca="1">IF(A46stdlife="n/a","n/a",IF(AJ$3&gt;(A46stdlife+$E710),('PTRM input'!$N$430*(1+rvanilla08)^0.5)-SUM($N710:AI710),('PTRM input'!$N$430*(1+rvanilla08)^0.5)/A46stdlife))</f>
        <v>0</v>
      </c>
      <c r="AK710" s="251">
        <f ca="1">IF(A46stdlife="n/a","n/a",IF(AK$3&gt;(A46stdlife+$E710),('PTRM input'!$N$430*(1+rvanilla08)^0.5)-SUM($N710:AJ710),('PTRM input'!$N$430*(1+rvanilla08)^0.5)/A46stdlife))</f>
        <v>0</v>
      </c>
      <c r="AL710" s="251">
        <f ca="1">IF(A46stdlife="n/a","n/a",IF(AL$3&gt;(A46stdlife+$E710),('PTRM input'!$N$430*(1+rvanilla08)^0.5)-SUM($N710:AK710),('PTRM input'!$N$430*(1+rvanilla08)^0.5)/A46stdlife))</f>
        <v>0</v>
      </c>
      <c r="AM710" s="251">
        <f ca="1">IF(A46stdlife="n/a","n/a",IF(AM$3&gt;(A46stdlife+$E710),('PTRM input'!$N$430*(1+rvanilla08)^0.5)-SUM($N710:AL710),('PTRM input'!$N$430*(1+rvanilla08)^0.5)/A46stdlife))</f>
        <v>0</v>
      </c>
      <c r="AN710" s="251">
        <f ca="1">IF(A46stdlife="n/a","n/a",IF(AN$3&gt;(A46stdlife+$E710),('PTRM input'!$N$430*(1+rvanilla08)^0.5)-SUM($N710:AM710),('PTRM input'!$N$430*(1+rvanilla08)^0.5)/A46stdlife))</f>
        <v>0</v>
      </c>
      <c r="AO710" s="251">
        <f ca="1">IF(A46stdlife="n/a","n/a",IF(AO$3&gt;(A46stdlife+$E710),('PTRM input'!$N$430*(1+rvanilla08)^0.5)-SUM($N710:AN710),('PTRM input'!$N$430*(1+rvanilla08)^0.5)/A46stdlife))</f>
        <v>0</v>
      </c>
      <c r="AP710" s="251">
        <f ca="1">IF(A46stdlife="n/a","n/a",IF(AP$3&gt;(A46stdlife+$E710),('PTRM input'!$N$430*(1+rvanilla08)^0.5)-SUM($N710:AO710),('PTRM input'!$N$430*(1+rvanilla08)^0.5)/A46stdlife))</f>
        <v>0</v>
      </c>
      <c r="AQ710" s="251">
        <f ca="1">IF(A46stdlife="n/a","n/a",IF(AQ$3&gt;(A46stdlife+$E710),('PTRM input'!$N$430*(1+rvanilla08)^0.5)-SUM($N710:AP710),('PTRM input'!$N$430*(1+rvanilla08)^0.5)/A46stdlife))</f>
        <v>0</v>
      </c>
      <c r="AR710" s="251">
        <f ca="1">IF(A46stdlife="n/a","n/a",IF(AR$3&gt;(A46stdlife+$E710),('PTRM input'!$N$430*(1+rvanilla08)^0.5)-SUM($N710:AQ710),('PTRM input'!$N$430*(1+rvanilla08)^0.5)/A46stdlife))</f>
        <v>0</v>
      </c>
      <c r="AS710" s="251">
        <f ca="1">IF(A46stdlife="n/a","n/a",IF(AS$3&gt;(A46stdlife+$E710),('PTRM input'!$N$430*(1+rvanilla08)^0.5)-SUM($N710:AR710),('PTRM input'!$N$430*(1+rvanilla08)^0.5)/A46stdlife))</f>
        <v>0</v>
      </c>
      <c r="AT710" s="251">
        <f ca="1">IF(A46stdlife="n/a","n/a",IF(AT$3&gt;(A46stdlife+$E710),('PTRM input'!$N$430*(1+rvanilla08)^0.5)-SUM($N710:AS710),('PTRM input'!$N$430*(1+rvanilla08)^0.5)/A46stdlife))</f>
        <v>0</v>
      </c>
      <c r="AU710" s="251">
        <f ca="1">IF(A46stdlife="n/a","n/a",IF(AU$3&gt;(A46stdlife+$E710),('PTRM input'!$N$430*(1+rvanilla08)^0.5)-SUM($N710:AT710),('PTRM input'!$N$430*(1+rvanilla08)^0.5)/A46stdlife))</f>
        <v>0</v>
      </c>
      <c r="AV710" s="251">
        <f ca="1">IF(A46stdlife="n/a","n/a",IF(AV$3&gt;(A46stdlife+$E710),('PTRM input'!$N$430*(1+rvanilla08)^0.5)-SUM($N710:AU710),('PTRM input'!$N$430*(1+rvanilla08)^0.5)/A46stdlife))</f>
        <v>0</v>
      </c>
      <c r="AW710" s="251">
        <f ca="1">IF(A46stdlife="n/a","n/a",IF(AW$3&gt;(A46stdlife+$E710),('PTRM input'!$N$430*(1+rvanilla08)^0.5)-SUM($N710:AV710),('PTRM input'!$N$430*(1+rvanilla08)^0.5)/A46stdlife))</f>
        <v>0</v>
      </c>
      <c r="AX710" s="251">
        <f ca="1">IF(A46stdlife="n/a","n/a",IF(AX$3&gt;(A46stdlife+$E710),('PTRM input'!$N$430*(1+rvanilla08)^0.5)-SUM($N710:AW710),('PTRM input'!$N$430*(1+rvanilla08)^0.5)/A46stdlife))</f>
        <v>0</v>
      </c>
      <c r="AY710" s="251">
        <f ca="1">IF(A46stdlife="n/a","n/a",IF(AY$3&gt;(A46stdlife+$E710),('PTRM input'!$N$430*(1+rvanilla08)^0.5)-SUM($N710:AX710),('PTRM input'!$N$430*(1+rvanilla08)^0.5)/A46stdlife))</f>
        <v>0</v>
      </c>
      <c r="AZ710" s="251">
        <f ca="1">IF(A46stdlife="n/a","n/a",IF(AZ$3&gt;(A46stdlife+$E710),('PTRM input'!$N$430*(1+rvanilla08)^0.5)-SUM($N710:AY710),('PTRM input'!$N$430*(1+rvanilla08)^0.5)/A46stdlife))</f>
        <v>0</v>
      </c>
      <c r="BA710" s="251">
        <f ca="1">IF(A46stdlife="n/a","n/a",IF(BA$3&gt;(A46stdlife+$E710),('PTRM input'!$N$430*(1+rvanilla08)^0.5)-SUM($N710:AZ710),('PTRM input'!$N$430*(1+rvanilla08)^0.5)/A46stdlife))</f>
        <v>0</v>
      </c>
      <c r="BB710" s="251">
        <f ca="1">IF(A46stdlife="n/a","n/a",IF(BB$3&gt;(A46stdlife+$E710),('PTRM input'!$N$430*(1+rvanilla08)^0.5)-SUM($N710:BA710),('PTRM input'!$N$430*(1+rvanilla08)^0.5)/A46stdlife))</f>
        <v>0</v>
      </c>
      <c r="BC710" s="251">
        <f ca="1">IF(A46stdlife="n/a","n/a",IF(BC$3&gt;(A46stdlife+$E710),('PTRM input'!$N$430*(1+rvanilla08)^0.5)-SUM($N710:BB710),('PTRM input'!$N$430*(1+rvanilla08)^0.5)/A46stdlife))</f>
        <v>0</v>
      </c>
      <c r="BD710" s="251">
        <f ca="1">IF(A46stdlife="n/a","n/a",IF(BD$3&gt;(A46stdlife+$E710),('PTRM input'!$N$430*(1+rvanilla08)^0.5)-SUM($N710:BC710),('PTRM input'!$N$430*(1+rvanilla08)^0.5)/A46stdlife))</f>
        <v>0</v>
      </c>
      <c r="BE710" s="251">
        <f ca="1">IF(A46stdlife="n/a","n/a",IF(BE$3&gt;(A46stdlife+$E710),('PTRM input'!$N$430*(1+rvanilla08)^0.5)-SUM($N710:BD710),('PTRM input'!$N$430*(1+rvanilla08)^0.5)/A46stdlife))</f>
        <v>0</v>
      </c>
      <c r="BF710" s="251">
        <f ca="1">IF(A46stdlife="n/a","n/a",IF(BF$3&gt;(A46stdlife+$E710),('PTRM input'!$N$430*(1+rvanilla08)^0.5)-SUM($N710:BE710),('PTRM input'!$N$430*(1+rvanilla08)^0.5)/A46stdlife))</f>
        <v>0</v>
      </c>
      <c r="BG710" s="251">
        <f ca="1">IF(A46stdlife="n/a","n/a",IF(BG$3&gt;(A46stdlife+$E710),('PTRM input'!$N$430*(1+rvanilla08)^0.5)-SUM($N710:BF710),('PTRM input'!$N$430*(1+rvanilla08)^0.5)/A46stdlife))</f>
        <v>0</v>
      </c>
      <c r="BH710" s="251">
        <f ca="1">IF(A46stdlife="n/a","n/a",IF(BH$3&gt;(A46stdlife+$E710),('PTRM input'!$N$430*(1+rvanilla08)^0.5)-SUM($N710:BG710),('PTRM input'!$N$430*(1+rvanilla08)^0.5)/A46stdlife))</f>
        <v>0</v>
      </c>
      <c r="BI710" s="251">
        <f ca="1">IF(A46stdlife="n/a","n/a",IF(BI$3&gt;(A46stdlife+$E710),('PTRM input'!$N$430*(1+rvanilla08)^0.5)-SUM($N710:BH710),('PTRM input'!$N$430*(1+rvanilla08)^0.5)/A46stdlife))</f>
        <v>0</v>
      </c>
      <c r="BJ710" s="116"/>
      <c r="BK710" s="116"/>
      <c r="BL710" s="116"/>
      <c r="BM710" s="116"/>
    </row>
    <row r="711" spans="1:65" hidden="1" outlineLevel="2">
      <c r="A711" s="116"/>
      <c r="B711" s="19"/>
      <c r="C711" s="18"/>
      <c r="D711" s="760"/>
      <c r="E711" s="86">
        <v>9</v>
      </c>
      <c r="F711" s="259"/>
      <c r="G711" s="434"/>
      <c r="H711" s="435"/>
      <c r="I711" s="435"/>
      <c r="J711" s="435"/>
      <c r="K711" s="435"/>
      <c r="L711" s="435"/>
      <c r="M711" s="435"/>
      <c r="N711" s="435"/>
      <c r="O711" s="619"/>
      <c r="P711" s="433">
        <f ca="1">IF(A46stdlife="n/a","n/a",IF(P$3&gt;(A46stdlife+$E711),('PTRM input'!$O$430*(1+rvanilla09)^0.5)-SUM($O711:O711),('PTRM input'!$O$430*(1+rvanilla09)^0.5)/A46stdlife))</f>
        <v>0</v>
      </c>
      <c r="Q711" s="433">
        <f ca="1">IF(A46stdlife="n/a","n/a",IF(Q$3&gt;(A46stdlife+$E711),('PTRM input'!$O$430*(1+rvanilla09)^0.5)-SUM($O711:P711),('PTRM input'!$O$430*(1+rvanilla09)^0.5)/A46stdlife))</f>
        <v>0</v>
      </c>
      <c r="R711" s="251">
        <f ca="1">IF(A46stdlife="n/a","n/a",IF(R$3&gt;(A46stdlife+$E711),('PTRM input'!$O$430*(1+rvanilla09)^0.5)-SUM($O711:Q711),('PTRM input'!$O$430*(1+rvanilla09)^0.5)/A46stdlife))</f>
        <v>0</v>
      </c>
      <c r="S711" s="251">
        <f ca="1">IF(A46stdlife="n/a","n/a",IF(S$3&gt;(A46stdlife+$E711),('PTRM input'!$O$430*(1+rvanilla09)^0.5)-SUM($O711:R711),('PTRM input'!$O$430*(1+rvanilla09)^0.5)/A46stdlife))</f>
        <v>0</v>
      </c>
      <c r="T711" s="251">
        <f ca="1">IF(A46stdlife="n/a","n/a",IF(T$3&gt;(A46stdlife+$E711),('PTRM input'!$O$430*(1+rvanilla09)^0.5)-SUM($O711:S711),('PTRM input'!$O$430*(1+rvanilla09)^0.5)/A46stdlife))</f>
        <v>0</v>
      </c>
      <c r="U711" s="251">
        <f ca="1">IF(A46stdlife="n/a","n/a",IF(U$3&gt;(A46stdlife+$E711),('PTRM input'!$O$430*(1+rvanilla09)^0.5)-SUM($O711:T711),('PTRM input'!$O$430*(1+rvanilla09)^0.5)/A46stdlife))</f>
        <v>0</v>
      </c>
      <c r="V711" s="251">
        <f ca="1">IF(A46stdlife="n/a","n/a",IF(V$3&gt;(A46stdlife+$E711),('PTRM input'!$O$430*(1+rvanilla09)^0.5)-SUM($O711:U711),('PTRM input'!$O$430*(1+rvanilla09)^0.5)/A46stdlife))</f>
        <v>0</v>
      </c>
      <c r="W711" s="251">
        <f ca="1">IF(A46stdlife="n/a","n/a",IF(W$3&gt;(A46stdlife+$E711),('PTRM input'!$O$430*(1+rvanilla09)^0.5)-SUM($O711:V711),('PTRM input'!$O$430*(1+rvanilla09)^0.5)/A46stdlife))</f>
        <v>0</v>
      </c>
      <c r="X711" s="251">
        <f ca="1">IF(A46stdlife="n/a","n/a",IF(X$3&gt;(A46stdlife+$E711),('PTRM input'!$O$430*(1+rvanilla09)^0.5)-SUM($O711:W711),('PTRM input'!$O$430*(1+rvanilla09)^0.5)/A46stdlife))</f>
        <v>0</v>
      </c>
      <c r="Y711" s="251">
        <f ca="1">IF(A46stdlife="n/a","n/a",IF(Y$3&gt;(A46stdlife+$E711),('PTRM input'!$O$430*(1+rvanilla09)^0.5)-SUM($O711:X711),('PTRM input'!$O$430*(1+rvanilla09)^0.5)/A46stdlife))</f>
        <v>0</v>
      </c>
      <c r="Z711" s="251">
        <f ca="1">IF(A46stdlife="n/a","n/a",IF(Z$3&gt;(A46stdlife+$E711),('PTRM input'!$O$430*(1+rvanilla09)^0.5)-SUM($O711:Y711),('PTRM input'!$O$430*(1+rvanilla09)^0.5)/A46stdlife))</f>
        <v>0</v>
      </c>
      <c r="AA711" s="251">
        <f ca="1">IF(A46stdlife="n/a","n/a",IF(AA$3&gt;(A46stdlife+$E711),('PTRM input'!$O$430*(1+rvanilla09)^0.5)-SUM($O711:Z711),('PTRM input'!$O$430*(1+rvanilla09)^0.5)/A46stdlife))</f>
        <v>0</v>
      </c>
      <c r="AB711" s="251">
        <f ca="1">IF(A46stdlife="n/a","n/a",IF(AB$3&gt;(A46stdlife+$E711),('PTRM input'!$O$430*(1+rvanilla09)^0.5)-SUM($O711:AA711),('PTRM input'!$O$430*(1+rvanilla09)^0.5)/A46stdlife))</f>
        <v>0</v>
      </c>
      <c r="AC711" s="251">
        <f ca="1">IF(A46stdlife="n/a","n/a",IF(AC$3&gt;(A46stdlife+$E711),('PTRM input'!$O$430*(1+rvanilla09)^0.5)-SUM($O711:AB711),('PTRM input'!$O$430*(1+rvanilla09)^0.5)/A46stdlife))</f>
        <v>0</v>
      </c>
      <c r="AD711" s="251">
        <f ca="1">IF(A46stdlife="n/a","n/a",IF(AD$3&gt;(A46stdlife+$E711),('PTRM input'!$O$430*(1+rvanilla09)^0.5)-SUM($O711:AC711),('PTRM input'!$O$430*(1+rvanilla09)^0.5)/A46stdlife))</f>
        <v>0</v>
      </c>
      <c r="AE711" s="251">
        <f ca="1">IF(A46stdlife="n/a","n/a",IF(AE$3&gt;(A46stdlife+$E711),('PTRM input'!$O$430*(1+rvanilla09)^0.5)-SUM($O711:AD711),('PTRM input'!$O$430*(1+rvanilla09)^0.5)/A46stdlife))</f>
        <v>0</v>
      </c>
      <c r="AF711" s="251">
        <f ca="1">IF(A46stdlife="n/a","n/a",IF(AF$3&gt;(A46stdlife+$E711),('PTRM input'!$O$430*(1+rvanilla09)^0.5)-SUM($O711:AE711),('PTRM input'!$O$430*(1+rvanilla09)^0.5)/A46stdlife))</f>
        <v>0</v>
      </c>
      <c r="AG711" s="251">
        <f ca="1">IF(A46stdlife="n/a","n/a",IF(AG$3&gt;(A46stdlife+$E711),('PTRM input'!$O$430*(1+rvanilla09)^0.5)-SUM($O711:AF711),('PTRM input'!$O$430*(1+rvanilla09)^0.5)/A46stdlife))</f>
        <v>0</v>
      </c>
      <c r="AH711" s="251">
        <f ca="1">IF(A46stdlife="n/a","n/a",IF(AH$3&gt;(A46stdlife+$E711),('PTRM input'!$O$430*(1+rvanilla09)^0.5)-SUM($O711:AG711),('PTRM input'!$O$430*(1+rvanilla09)^0.5)/A46stdlife))</f>
        <v>0</v>
      </c>
      <c r="AI711" s="251">
        <f ca="1">IF(A46stdlife="n/a","n/a",IF(AI$3&gt;(A46stdlife+$E711),('PTRM input'!$O$430*(1+rvanilla09)^0.5)-SUM($O711:AH711),('PTRM input'!$O$430*(1+rvanilla09)^0.5)/A46stdlife))</f>
        <v>0</v>
      </c>
      <c r="AJ711" s="251">
        <f ca="1">IF(A46stdlife="n/a","n/a",IF(AJ$3&gt;(A46stdlife+$E711),('PTRM input'!$O$430*(1+rvanilla09)^0.5)-SUM($O711:AI711),('PTRM input'!$O$430*(1+rvanilla09)^0.5)/A46stdlife))</f>
        <v>0</v>
      </c>
      <c r="AK711" s="251">
        <f ca="1">IF(A46stdlife="n/a","n/a",IF(AK$3&gt;(A46stdlife+$E711),('PTRM input'!$O$430*(1+rvanilla09)^0.5)-SUM($O711:AJ711),('PTRM input'!$O$430*(1+rvanilla09)^0.5)/A46stdlife))</f>
        <v>0</v>
      </c>
      <c r="AL711" s="251">
        <f ca="1">IF(A46stdlife="n/a","n/a",IF(AL$3&gt;(A46stdlife+$E711),('PTRM input'!$O$430*(1+rvanilla09)^0.5)-SUM($O711:AK711),('PTRM input'!$O$430*(1+rvanilla09)^0.5)/A46stdlife))</f>
        <v>0</v>
      </c>
      <c r="AM711" s="251">
        <f ca="1">IF(A46stdlife="n/a","n/a",IF(AM$3&gt;(A46stdlife+$E711),('PTRM input'!$O$430*(1+rvanilla09)^0.5)-SUM($O711:AL711),('PTRM input'!$O$430*(1+rvanilla09)^0.5)/A46stdlife))</f>
        <v>0</v>
      </c>
      <c r="AN711" s="251">
        <f ca="1">IF(A46stdlife="n/a","n/a",IF(AN$3&gt;(A46stdlife+$E711),('PTRM input'!$O$430*(1+rvanilla09)^0.5)-SUM($O711:AM711),('PTRM input'!$O$430*(1+rvanilla09)^0.5)/A46stdlife))</f>
        <v>0</v>
      </c>
      <c r="AO711" s="251">
        <f ca="1">IF(A46stdlife="n/a","n/a",IF(AO$3&gt;(A46stdlife+$E711),('PTRM input'!$O$430*(1+rvanilla09)^0.5)-SUM($O711:AN711),('PTRM input'!$O$430*(1+rvanilla09)^0.5)/A46stdlife))</f>
        <v>0</v>
      </c>
      <c r="AP711" s="251">
        <f ca="1">IF(A46stdlife="n/a","n/a",IF(AP$3&gt;(A46stdlife+$E711),('PTRM input'!$O$430*(1+rvanilla09)^0.5)-SUM($O711:AO711),('PTRM input'!$O$430*(1+rvanilla09)^0.5)/A46stdlife))</f>
        <v>0</v>
      </c>
      <c r="AQ711" s="251">
        <f ca="1">IF(A46stdlife="n/a","n/a",IF(AQ$3&gt;(A46stdlife+$E711),('PTRM input'!$O$430*(1+rvanilla09)^0.5)-SUM($O711:AP711),('PTRM input'!$O$430*(1+rvanilla09)^0.5)/A46stdlife))</f>
        <v>0</v>
      </c>
      <c r="AR711" s="251">
        <f ca="1">IF(A46stdlife="n/a","n/a",IF(AR$3&gt;(A46stdlife+$E711),('PTRM input'!$O$430*(1+rvanilla09)^0.5)-SUM($O711:AQ711),('PTRM input'!$O$430*(1+rvanilla09)^0.5)/A46stdlife))</f>
        <v>0</v>
      </c>
      <c r="AS711" s="251">
        <f ca="1">IF(A46stdlife="n/a","n/a",IF(AS$3&gt;(A46stdlife+$E711),('PTRM input'!$O$430*(1+rvanilla09)^0.5)-SUM($O711:AR711),('PTRM input'!$O$430*(1+rvanilla09)^0.5)/A46stdlife))</f>
        <v>0</v>
      </c>
      <c r="AT711" s="251">
        <f ca="1">IF(A46stdlife="n/a","n/a",IF(AT$3&gt;(A46stdlife+$E711),('PTRM input'!$O$430*(1+rvanilla09)^0.5)-SUM($O711:AS711),('PTRM input'!$O$430*(1+rvanilla09)^0.5)/A46stdlife))</f>
        <v>0</v>
      </c>
      <c r="AU711" s="251">
        <f ca="1">IF(A46stdlife="n/a","n/a",IF(AU$3&gt;(A46stdlife+$E711),('PTRM input'!$O$430*(1+rvanilla09)^0.5)-SUM($O711:AT711),('PTRM input'!$O$430*(1+rvanilla09)^0.5)/A46stdlife))</f>
        <v>0</v>
      </c>
      <c r="AV711" s="251">
        <f ca="1">IF(A46stdlife="n/a","n/a",IF(AV$3&gt;(A46stdlife+$E711),('PTRM input'!$O$430*(1+rvanilla09)^0.5)-SUM($O711:AU711),('PTRM input'!$O$430*(1+rvanilla09)^0.5)/A46stdlife))</f>
        <v>0</v>
      </c>
      <c r="AW711" s="251">
        <f ca="1">IF(A46stdlife="n/a","n/a",IF(AW$3&gt;(A46stdlife+$E711),('PTRM input'!$O$430*(1+rvanilla09)^0.5)-SUM($O711:AV711),('PTRM input'!$O$430*(1+rvanilla09)^0.5)/A46stdlife))</f>
        <v>0</v>
      </c>
      <c r="AX711" s="251">
        <f ca="1">IF(A46stdlife="n/a","n/a",IF(AX$3&gt;(A46stdlife+$E711),('PTRM input'!$O$430*(1+rvanilla09)^0.5)-SUM($O711:AW711),('PTRM input'!$O$430*(1+rvanilla09)^0.5)/A46stdlife))</f>
        <v>0</v>
      </c>
      <c r="AY711" s="251">
        <f ca="1">IF(A46stdlife="n/a","n/a",IF(AY$3&gt;(A46stdlife+$E711),('PTRM input'!$O$430*(1+rvanilla09)^0.5)-SUM($O711:AX711),('PTRM input'!$O$430*(1+rvanilla09)^0.5)/A46stdlife))</f>
        <v>0</v>
      </c>
      <c r="AZ711" s="251">
        <f ca="1">IF(A46stdlife="n/a","n/a",IF(AZ$3&gt;(A46stdlife+$E711),('PTRM input'!$O$430*(1+rvanilla09)^0.5)-SUM($O711:AY711),('PTRM input'!$O$430*(1+rvanilla09)^0.5)/A46stdlife))</f>
        <v>0</v>
      </c>
      <c r="BA711" s="251">
        <f ca="1">IF(A46stdlife="n/a","n/a",IF(BA$3&gt;(A46stdlife+$E711),('PTRM input'!$O$430*(1+rvanilla09)^0.5)-SUM($O711:AZ711),('PTRM input'!$O$430*(1+rvanilla09)^0.5)/A46stdlife))</f>
        <v>0</v>
      </c>
      <c r="BB711" s="251">
        <f ca="1">IF(A46stdlife="n/a","n/a",IF(BB$3&gt;(A46stdlife+$E711),('PTRM input'!$O$430*(1+rvanilla09)^0.5)-SUM($O711:BA711),('PTRM input'!$O$430*(1+rvanilla09)^0.5)/A46stdlife))</f>
        <v>0</v>
      </c>
      <c r="BC711" s="251">
        <f ca="1">IF(A46stdlife="n/a","n/a",IF(BC$3&gt;(A46stdlife+$E711),('PTRM input'!$O$430*(1+rvanilla09)^0.5)-SUM($O711:BB711),('PTRM input'!$O$430*(1+rvanilla09)^0.5)/A46stdlife))</f>
        <v>0</v>
      </c>
      <c r="BD711" s="251">
        <f ca="1">IF(A46stdlife="n/a","n/a",IF(BD$3&gt;(A46stdlife+$E711),('PTRM input'!$O$430*(1+rvanilla09)^0.5)-SUM($O711:BC711),('PTRM input'!$O$430*(1+rvanilla09)^0.5)/A46stdlife))</f>
        <v>0</v>
      </c>
      <c r="BE711" s="251">
        <f ca="1">IF(A46stdlife="n/a","n/a",IF(BE$3&gt;(A46stdlife+$E711),('PTRM input'!$O$430*(1+rvanilla09)^0.5)-SUM($O711:BD711),('PTRM input'!$O$430*(1+rvanilla09)^0.5)/A46stdlife))</f>
        <v>0</v>
      </c>
      <c r="BF711" s="251">
        <f ca="1">IF(A46stdlife="n/a","n/a",IF(BF$3&gt;(A46stdlife+$E711),('PTRM input'!$O$430*(1+rvanilla09)^0.5)-SUM($O711:BE711),('PTRM input'!$O$430*(1+rvanilla09)^0.5)/A46stdlife))</f>
        <v>0</v>
      </c>
      <c r="BG711" s="251">
        <f ca="1">IF(A46stdlife="n/a","n/a",IF(BG$3&gt;(A46stdlife+$E711),('PTRM input'!$O$430*(1+rvanilla09)^0.5)-SUM($O711:BF711),('PTRM input'!$O$430*(1+rvanilla09)^0.5)/A46stdlife))</f>
        <v>0</v>
      </c>
      <c r="BH711" s="251">
        <f ca="1">IF(A46stdlife="n/a","n/a",IF(BH$3&gt;(A46stdlife+$E711),('PTRM input'!$O$430*(1+rvanilla09)^0.5)-SUM($O711:BG711),('PTRM input'!$O$430*(1+rvanilla09)^0.5)/A46stdlife))</f>
        <v>0</v>
      </c>
      <c r="BI711" s="251">
        <f ca="1">IF(A46stdlife="n/a","n/a",IF(BI$3&gt;(A46stdlife+$E711),('PTRM input'!$O$430*(1+rvanilla09)^0.5)-SUM($O711:BH711),('PTRM input'!$O$430*(1+rvanilla09)^0.5)/A46stdlife))</f>
        <v>0</v>
      </c>
      <c r="BJ711" s="116"/>
      <c r="BK711" s="116"/>
      <c r="BL711" s="116"/>
      <c r="BM711" s="116"/>
    </row>
    <row r="712" spans="1:65" hidden="1" outlineLevel="2">
      <c r="A712" s="116"/>
      <c r="B712" s="19"/>
      <c r="C712" s="18"/>
      <c r="D712" s="760"/>
      <c r="E712" s="87">
        <v>10</v>
      </c>
      <c r="F712" s="259"/>
      <c r="G712" s="434"/>
      <c r="H712" s="435"/>
      <c r="I712" s="435"/>
      <c r="J712" s="435"/>
      <c r="K712" s="435"/>
      <c r="L712" s="435"/>
      <c r="M712" s="435"/>
      <c r="N712" s="435"/>
      <c r="O712" s="435"/>
      <c r="P712" s="619"/>
      <c r="Q712" s="433">
        <f ca="1">IF(A46stdlife="n/a","n/a",IF(Q$3&gt;(A46stdlife+$E712),('PTRM input'!$P$430*(1+rvanilla10)^0.5)-SUM($P712:P712),('PTRM input'!$P$430*(1+rvanilla10)^0.5)/A46stdlife))</f>
        <v>0</v>
      </c>
      <c r="R712" s="251">
        <f ca="1">IF(A46stdlife="n/a","n/a",IF(R$3&gt;(A46stdlife+$E712),('PTRM input'!$P$430*(1+rvanilla10)^0.5)-SUM($P712:Q712),('PTRM input'!$P$430*(1+rvanilla10)^0.5)/A46stdlife))</f>
        <v>0</v>
      </c>
      <c r="S712" s="251">
        <f ca="1">IF(A46stdlife="n/a","n/a",IF(S$3&gt;(A46stdlife+$E712),('PTRM input'!$P$430*(1+rvanilla10)^0.5)-SUM($P712:R712),('PTRM input'!$P$430*(1+rvanilla10)^0.5)/A46stdlife))</f>
        <v>0</v>
      </c>
      <c r="T712" s="251">
        <f ca="1">IF(A46stdlife="n/a","n/a",IF(T$3&gt;(A46stdlife+$E712),('PTRM input'!$P$430*(1+rvanilla10)^0.5)-SUM($P712:S712),('PTRM input'!$P$430*(1+rvanilla10)^0.5)/A46stdlife))</f>
        <v>0</v>
      </c>
      <c r="U712" s="251">
        <f ca="1">IF(A46stdlife="n/a","n/a",IF(U$3&gt;(A46stdlife+$E712),('PTRM input'!$P$430*(1+rvanilla10)^0.5)-SUM($P712:T712),('PTRM input'!$P$430*(1+rvanilla10)^0.5)/A46stdlife))</f>
        <v>0</v>
      </c>
      <c r="V712" s="251">
        <f ca="1">IF(A46stdlife="n/a","n/a",IF(V$3&gt;(A46stdlife+$E712),('PTRM input'!$P$430*(1+rvanilla10)^0.5)-SUM($P712:U712),('PTRM input'!$P$430*(1+rvanilla10)^0.5)/A46stdlife))</f>
        <v>0</v>
      </c>
      <c r="W712" s="251">
        <f ca="1">IF(A46stdlife="n/a","n/a",IF(W$3&gt;(A46stdlife+$E712),('PTRM input'!$P$430*(1+rvanilla10)^0.5)-SUM($P712:V712),('PTRM input'!$P$430*(1+rvanilla10)^0.5)/A46stdlife))</f>
        <v>0</v>
      </c>
      <c r="X712" s="251">
        <f ca="1">IF(A46stdlife="n/a","n/a",IF(X$3&gt;(A46stdlife+$E712),('PTRM input'!$P$430*(1+rvanilla10)^0.5)-SUM($P712:W712),('PTRM input'!$P$430*(1+rvanilla10)^0.5)/A46stdlife))</f>
        <v>0</v>
      </c>
      <c r="Y712" s="251">
        <f ca="1">IF(A46stdlife="n/a","n/a",IF(Y$3&gt;(A46stdlife+$E712),('PTRM input'!$P$430*(1+rvanilla10)^0.5)-SUM($P712:X712),('PTRM input'!$P$430*(1+rvanilla10)^0.5)/A46stdlife))</f>
        <v>0</v>
      </c>
      <c r="Z712" s="251">
        <f ca="1">IF(A46stdlife="n/a","n/a",IF(Z$3&gt;(A46stdlife+$E712),('PTRM input'!$P$430*(1+rvanilla10)^0.5)-SUM($P712:Y712),('PTRM input'!$P$430*(1+rvanilla10)^0.5)/A46stdlife))</f>
        <v>0</v>
      </c>
      <c r="AA712" s="251">
        <f ca="1">IF(A46stdlife="n/a","n/a",IF(AA$3&gt;(A46stdlife+$E712),('PTRM input'!$P$430*(1+rvanilla10)^0.5)-SUM($P712:Z712),('PTRM input'!$P$430*(1+rvanilla10)^0.5)/A46stdlife))</f>
        <v>0</v>
      </c>
      <c r="AB712" s="251">
        <f ca="1">IF(A46stdlife="n/a","n/a",IF(AB$3&gt;(A46stdlife+$E712),('PTRM input'!$P$430*(1+rvanilla10)^0.5)-SUM($P712:AA712),('PTRM input'!$P$430*(1+rvanilla10)^0.5)/A46stdlife))</f>
        <v>0</v>
      </c>
      <c r="AC712" s="251">
        <f ca="1">IF(A46stdlife="n/a","n/a",IF(AC$3&gt;(A46stdlife+$E712),('PTRM input'!$P$430*(1+rvanilla10)^0.5)-SUM($P712:AB712),('PTRM input'!$P$430*(1+rvanilla10)^0.5)/A46stdlife))</f>
        <v>0</v>
      </c>
      <c r="AD712" s="251">
        <f ca="1">IF(A46stdlife="n/a","n/a",IF(AD$3&gt;(A46stdlife+$E712),('PTRM input'!$P$430*(1+rvanilla10)^0.5)-SUM($P712:AC712),('PTRM input'!$P$430*(1+rvanilla10)^0.5)/A46stdlife))</f>
        <v>0</v>
      </c>
      <c r="AE712" s="251">
        <f ca="1">IF(A46stdlife="n/a","n/a",IF(AE$3&gt;(A46stdlife+$E712),('PTRM input'!$P$430*(1+rvanilla10)^0.5)-SUM($P712:AD712),('PTRM input'!$P$430*(1+rvanilla10)^0.5)/A46stdlife))</f>
        <v>0</v>
      </c>
      <c r="AF712" s="251">
        <f ca="1">IF(A46stdlife="n/a","n/a",IF(AF$3&gt;(A46stdlife+$E712),('PTRM input'!$P$430*(1+rvanilla10)^0.5)-SUM($P712:AE712),('PTRM input'!$P$430*(1+rvanilla10)^0.5)/A46stdlife))</f>
        <v>0</v>
      </c>
      <c r="AG712" s="251">
        <f ca="1">IF(A46stdlife="n/a","n/a",IF(AG$3&gt;(A46stdlife+$E712),('PTRM input'!$P$430*(1+rvanilla10)^0.5)-SUM($P712:AF712),('PTRM input'!$P$430*(1+rvanilla10)^0.5)/A46stdlife))</f>
        <v>0</v>
      </c>
      <c r="AH712" s="251">
        <f ca="1">IF(A46stdlife="n/a","n/a",IF(AH$3&gt;(A46stdlife+$E712),('PTRM input'!$P$430*(1+rvanilla10)^0.5)-SUM($P712:AG712),('PTRM input'!$P$430*(1+rvanilla10)^0.5)/A46stdlife))</f>
        <v>0</v>
      </c>
      <c r="AI712" s="251">
        <f ca="1">IF(A46stdlife="n/a","n/a",IF(AI$3&gt;(A46stdlife+$E712),('PTRM input'!$P$430*(1+rvanilla10)^0.5)-SUM($P712:AH712),('PTRM input'!$P$430*(1+rvanilla10)^0.5)/A46stdlife))</f>
        <v>0</v>
      </c>
      <c r="AJ712" s="251">
        <f ca="1">IF(A46stdlife="n/a","n/a",IF(AJ$3&gt;(A46stdlife+$E712),('PTRM input'!$P$430*(1+rvanilla10)^0.5)-SUM($P712:AI712),('PTRM input'!$P$430*(1+rvanilla10)^0.5)/A46stdlife))</f>
        <v>0</v>
      </c>
      <c r="AK712" s="251">
        <f ca="1">IF(A46stdlife="n/a","n/a",IF(AK$3&gt;(A46stdlife+$E712),('PTRM input'!$P$430*(1+rvanilla10)^0.5)-SUM($P712:AJ712),('PTRM input'!$P$430*(1+rvanilla10)^0.5)/A46stdlife))</f>
        <v>0</v>
      </c>
      <c r="AL712" s="251">
        <f ca="1">IF(A46stdlife="n/a","n/a",IF(AL$3&gt;(A46stdlife+$E712),('PTRM input'!$P$430*(1+rvanilla10)^0.5)-SUM($P712:AK712),('PTRM input'!$P$430*(1+rvanilla10)^0.5)/A46stdlife))</f>
        <v>0</v>
      </c>
      <c r="AM712" s="251">
        <f ca="1">IF(A46stdlife="n/a","n/a",IF(AM$3&gt;(A46stdlife+$E712),('PTRM input'!$P$430*(1+rvanilla10)^0.5)-SUM($P712:AL712),('PTRM input'!$P$430*(1+rvanilla10)^0.5)/A46stdlife))</f>
        <v>0</v>
      </c>
      <c r="AN712" s="251">
        <f ca="1">IF(A46stdlife="n/a","n/a",IF(AN$3&gt;(A46stdlife+$E712),('PTRM input'!$P$430*(1+rvanilla10)^0.5)-SUM($P712:AM712),('PTRM input'!$P$430*(1+rvanilla10)^0.5)/A46stdlife))</f>
        <v>0</v>
      </c>
      <c r="AO712" s="251">
        <f ca="1">IF(A46stdlife="n/a","n/a",IF(AO$3&gt;(A46stdlife+$E712),('PTRM input'!$P$430*(1+rvanilla10)^0.5)-SUM($P712:AN712),('PTRM input'!$P$430*(1+rvanilla10)^0.5)/A46stdlife))</f>
        <v>0</v>
      </c>
      <c r="AP712" s="251">
        <f ca="1">IF(A46stdlife="n/a","n/a",IF(AP$3&gt;(A46stdlife+$E712),('PTRM input'!$P$430*(1+rvanilla10)^0.5)-SUM($P712:AO712),('PTRM input'!$P$430*(1+rvanilla10)^0.5)/A46stdlife))</f>
        <v>0</v>
      </c>
      <c r="AQ712" s="251">
        <f ca="1">IF(A46stdlife="n/a","n/a",IF(AQ$3&gt;(A46stdlife+$E712),('PTRM input'!$P$430*(1+rvanilla10)^0.5)-SUM($P712:AP712),('PTRM input'!$P$430*(1+rvanilla10)^0.5)/A46stdlife))</f>
        <v>0</v>
      </c>
      <c r="AR712" s="251">
        <f ca="1">IF(A46stdlife="n/a","n/a",IF(AR$3&gt;(A46stdlife+$E712),('PTRM input'!$P$430*(1+rvanilla10)^0.5)-SUM($P712:AQ712),('PTRM input'!$P$430*(1+rvanilla10)^0.5)/A46stdlife))</f>
        <v>0</v>
      </c>
      <c r="AS712" s="251">
        <f ca="1">IF(A46stdlife="n/a","n/a",IF(AS$3&gt;(A46stdlife+$E712),('PTRM input'!$P$430*(1+rvanilla10)^0.5)-SUM($P712:AR712),('PTRM input'!$P$430*(1+rvanilla10)^0.5)/A46stdlife))</f>
        <v>0</v>
      </c>
      <c r="AT712" s="251">
        <f ca="1">IF(A46stdlife="n/a","n/a",IF(AT$3&gt;(A46stdlife+$E712),('PTRM input'!$P$430*(1+rvanilla10)^0.5)-SUM($P712:AS712),('PTRM input'!$P$430*(1+rvanilla10)^0.5)/A46stdlife))</f>
        <v>0</v>
      </c>
      <c r="AU712" s="251">
        <f ca="1">IF(A46stdlife="n/a","n/a",IF(AU$3&gt;(A46stdlife+$E712),('PTRM input'!$P$430*(1+rvanilla10)^0.5)-SUM($P712:AT712),('PTRM input'!$P$430*(1+rvanilla10)^0.5)/A46stdlife))</f>
        <v>0</v>
      </c>
      <c r="AV712" s="251">
        <f ca="1">IF(A46stdlife="n/a","n/a",IF(AV$3&gt;(A46stdlife+$E712),('PTRM input'!$P$430*(1+rvanilla10)^0.5)-SUM($P712:AU712),('PTRM input'!$P$430*(1+rvanilla10)^0.5)/A46stdlife))</f>
        <v>0</v>
      </c>
      <c r="AW712" s="251">
        <f ca="1">IF(A46stdlife="n/a","n/a",IF(AW$3&gt;(A46stdlife+$E712),('PTRM input'!$P$430*(1+rvanilla10)^0.5)-SUM($P712:AV712),('PTRM input'!$P$430*(1+rvanilla10)^0.5)/A46stdlife))</f>
        <v>0</v>
      </c>
      <c r="AX712" s="251">
        <f ca="1">IF(A46stdlife="n/a","n/a",IF(AX$3&gt;(A46stdlife+$E712),('PTRM input'!$P$430*(1+rvanilla10)^0.5)-SUM($P712:AW712),('PTRM input'!$P$430*(1+rvanilla10)^0.5)/A46stdlife))</f>
        <v>0</v>
      </c>
      <c r="AY712" s="251">
        <f ca="1">IF(A46stdlife="n/a","n/a",IF(AY$3&gt;(A46stdlife+$E712),('PTRM input'!$P$430*(1+rvanilla10)^0.5)-SUM($P712:AX712),('PTRM input'!$P$430*(1+rvanilla10)^0.5)/A46stdlife))</f>
        <v>0</v>
      </c>
      <c r="AZ712" s="251">
        <f ca="1">IF(A46stdlife="n/a","n/a",IF(AZ$3&gt;(A46stdlife+$E712),('PTRM input'!$P$430*(1+rvanilla10)^0.5)-SUM($P712:AY712),('PTRM input'!$P$430*(1+rvanilla10)^0.5)/A46stdlife))</f>
        <v>0</v>
      </c>
      <c r="BA712" s="251">
        <f ca="1">IF(A46stdlife="n/a","n/a",IF(BA$3&gt;(A46stdlife+$E712),('PTRM input'!$P$430*(1+rvanilla10)^0.5)-SUM($P712:AZ712),('PTRM input'!$P$430*(1+rvanilla10)^0.5)/A46stdlife))</f>
        <v>0</v>
      </c>
      <c r="BB712" s="251">
        <f ca="1">IF(A46stdlife="n/a","n/a",IF(BB$3&gt;(A46stdlife+$E712),('PTRM input'!$P$430*(1+rvanilla10)^0.5)-SUM($P712:BA712),('PTRM input'!$P$430*(1+rvanilla10)^0.5)/A46stdlife))</f>
        <v>0</v>
      </c>
      <c r="BC712" s="251">
        <f ca="1">IF(A46stdlife="n/a","n/a",IF(BC$3&gt;(A46stdlife+$E712),('PTRM input'!$P$430*(1+rvanilla10)^0.5)-SUM($P712:BB712),('PTRM input'!$P$430*(1+rvanilla10)^0.5)/A46stdlife))</f>
        <v>0</v>
      </c>
      <c r="BD712" s="251">
        <f ca="1">IF(A46stdlife="n/a","n/a",IF(BD$3&gt;(A46stdlife+$E712),('PTRM input'!$P$430*(1+rvanilla10)^0.5)-SUM($P712:BC712),('PTRM input'!$P$430*(1+rvanilla10)^0.5)/A46stdlife))</f>
        <v>0</v>
      </c>
      <c r="BE712" s="251">
        <f ca="1">IF(A46stdlife="n/a","n/a",IF(BE$3&gt;(A46stdlife+$E712),('PTRM input'!$P$430*(1+rvanilla10)^0.5)-SUM($P712:BD712),('PTRM input'!$P$430*(1+rvanilla10)^0.5)/A46stdlife))</f>
        <v>0</v>
      </c>
      <c r="BF712" s="251">
        <f ca="1">IF(A46stdlife="n/a","n/a",IF(BF$3&gt;(A46stdlife+$E712),('PTRM input'!$P$430*(1+rvanilla10)^0.5)-SUM($P712:BE712),('PTRM input'!$P$430*(1+rvanilla10)^0.5)/A46stdlife))</f>
        <v>0</v>
      </c>
      <c r="BG712" s="251">
        <f ca="1">IF(A46stdlife="n/a","n/a",IF(BG$3&gt;(A46stdlife+$E712),('PTRM input'!$P$430*(1+rvanilla10)^0.5)-SUM($P712:BF712),('PTRM input'!$P$430*(1+rvanilla10)^0.5)/A46stdlife))</f>
        <v>0</v>
      </c>
      <c r="BH712" s="251">
        <f ca="1">IF(A46stdlife="n/a","n/a",IF(BH$3&gt;(A46stdlife+$E712),('PTRM input'!$P$430*(1+rvanilla10)^0.5)-SUM($P712:BG712),('PTRM input'!$P$430*(1+rvanilla10)^0.5)/A46stdlife))</f>
        <v>0</v>
      </c>
      <c r="BI712" s="251">
        <f ca="1">IF(A46stdlife="n/a","n/a",IF(BI$3&gt;(A46stdlife+$E712),('PTRM input'!$P$430*(1+rvanilla10)^0.5)-SUM($P712:BH712),('PTRM input'!$P$430*(1+rvanilla10)^0.5)/A46stdlife))</f>
        <v>0</v>
      </c>
      <c r="BJ712" s="116"/>
      <c r="BK712" s="116"/>
      <c r="BL712" s="116"/>
      <c r="BM712" s="116"/>
    </row>
    <row r="713" spans="1:65" hidden="1" outlineLevel="1" collapsed="1">
      <c r="A713" s="116"/>
      <c r="B713" s="9"/>
      <c r="C713" s="19">
        <f>Asset46</f>
        <v>0</v>
      </c>
      <c r="D713" s="9"/>
      <c r="E713" s="9"/>
      <c r="F713" s="260"/>
      <c r="G713" s="261">
        <f>SUM(G701:G712)</f>
        <v>0</v>
      </c>
      <c r="H713" s="261">
        <f t="shared" ref="H713:K713" ca="1" si="176">SUM(H701:H712)</f>
        <v>0</v>
      </c>
      <c r="I713" s="261">
        <f t="shared" ca="1" si="176"/>
        <v>0</v>
      </c>
      <c r="J713" s="261">
        <f t="shared" ca="1" si="176"/>
        <v>0</v>
      </c>
      <c r="K713" s="261">
        <f t="shared" ca="1" si="176"/>
        <v>0</v>
      </c>
      <c r="L713" s="261">
        <f t="shared" ref="L713:BI713" ca="1" si="177">SUM(L701:L712)</f>
        <v>0</v>
      </c>
      <c r="M713" s="261">
        <f t="shared" ca="1" si="177"/>
        <v>0</v>
      </c>
      <c r="N713" s="261">
        <f t="shared" ca="1" si="177"/>
        <v>0</v>
      </c>
      <c r="O713" s="261">
        <f t="shared" ca="1" si="177"/>
        <v>0</v>
      </c>
      <c r="P713" s="261">
        <f t="shared" ca="1" si="177"/>
        <v>0</v>
      </c>
      <c r="Q713" s="261">
        <f t="shared" ca="1" si="177"/>
        <v>0</v>
      </c>
      <c r="R713" s="371">
        <f t="shared" ca="1" si="177"/>
        <v>0</v>
      </c>
      <c r="S713" s="371">
        <f t="shared" ca="1" si="177"/>
        <v>0</v>
      </c>
      <c r="T713" s="371">
        <f t="shared" ca="1" si="177"/>
        <v>0</v>
      </c>
      <c r="U713" s="371">
        <f t="shared" ca="1" si="177"/>
        <v>0</v>
      </c>
      <c r="V713" s="371">
        <f t="shared" ca="1" si="177"/>
        <v>0</v>
      </c>
      <c r="W713" s="371">
        <f t="shared" ca="1" si="177"/>
        <v>0</v>
      </c>
      <c r="X713" s="371">
        <f t="shared" ca="1" si="177"/>
        <v>0</v>
      </c>
      <c r="Y713" s="371">
        <f t="shared" ca="1" si="177"/>
        <v>0</v>
      </c>
      <c r="Z713" s="371">
        <f t="shared" ca="1" si="177"/>
        <v>0</v>
      </c>
      <c r="AA713" s="371">
        <f t="shared" ca="1" si="177"/>
        <v>0</v>
      </c>
      <c r="AB713" s="371">
        <f t="shared" ca="1" si="177"/>
        <v>0</v>
      </c>
      <c r="AC713" s="371">
        <f t="shared" ca="1" si="177"/>
        <v>0</v>
      </c>
      <c r="AD713" s="371">
        <f t="shared" ca="1" si="177"/>
        <v>0</v>
      </c>
      <c r="AE713" s="371">
        <f t="shared" ca="1" si="177"/>
        <v>0</v>
      </c>
      <c r="AF713" s="371">
        <f t="shared" ca="1" si="177"/>
        <v>0</v>
      </c>
      <c r="AG713" s="371">
        <f t="shared" ca="1" si="177"/>
        <v>0</v>
      </c>
      <c r="AH713" s="371">
        <f t="shared" ca="1" si="177"/>
        <v>0</v>
      </c>
      <c r="AI713" s="371">
        <f t="shared" ca="1" si="177"/>
        <v>0</v>
      </c>
      <c r="AJ713" s="371">
        <f t="shared" ca="1" si="177"/>
        <v>0</v>
      </c>
      <c r="AK713" s="371">
        <f t="shared" ca="1" si="177"/>
        <v>0</v>
      </c>
      <c r="AL713" s="371">
        <f t="shared" ca="1" si="177"/>
        <v>0</v>
      </c>
      <c r="AM713" s="371">
        <f t="shared" ca="1" si="177"/>
        <v>0</v>
      </c>
      <c r="AN713" s="371">
        <f t="shared" ca="1" si="177"/>
        <v>0</v>
      </c>
      <c r="AO713" s="371">
        <f t="shared" ca="1" si="177"/>
        <v>0</v>
      </c>
      <c r="AP713" s="371">
        <f t="shared" ca="1" si="177"/>
        <v>0</v>
      </c>
      <c r="AQ713" s="371">
        <f t="shared" ca="1" si="177"/>
        <v>0</v>
      </c>
      <c r="AR713" s="371">
        <f t="shared" ca="1" si="177"/>
        <v>0</v>
      </c>
      <c r="AS713" s="371">
        <f t="shared" ca="1" si="177"/>
        <v>0</v>
      </c>
      <c r="AT713" s="371">
        <f t="shared" ca="1" si="177"/>
        <v>0</v>
      </c>
      <c r="AU713" s="371">
        <f t="shared" ca="1" si="177"/>
        <v>0</v>
      </c>
      <c r="AV713" s="371">
        <f t="shared" ca="1" si="177"/>
        <v>0</v>
      </c>
      <c r="AW713" s="371">
        <f t="shared" ca="1" si="177"/>
        <v>0</v>
      </c>
      <c r="AX713" s="371">
        <f t="shared" ca="1" si="177"/>
        <v>0</v>
      </c>
      <c r="AY713" s="371">
        <f t="shared" ca="1" si="177"/>
        <v>0</v>
      </c>
      <c r="AZ713" s="371">
        <f t="shared" ca="1" si="177"/>
        <v>0</v>
      </c>
      <c r="BA713" s="371">
        <f t="shared" ca="1" si="177"/>
        <v>0</v>
      </c>
      <c r="BB713" s="371">
        <f t="shared" ca="1" si="177"/>
        <v>0</v>
      </c>
      <c r="BC713" s="371">
        <f t="shared" ca="1" si="177"/>
        <v>0</v>
      </c>
      <c r="BD713" s="371">
        <f t="shared" ca="1" si="177"/>
        <v>0</v>
      </c>
      <c r="BE713" s="371">
        <f t="shared" ca="1" si="177"/>
        <v>0</v>
      </c>
      <c r="BF713" s="371">
        <f t="shared" ca="1" si="177"/>
        <v>0</v>
      </c>
      <c r="BG713" s="371">
        <f t="shared" ca="1" si="177"/>
        <v>0</v>
      </c>
      <c r="BH713" s="371">
        <f t="shared" ca="1" si="177"/>
        <v>0</v>
      </c>
      <c r="BI713" s="371">
        <f t="shared" ca="1" si="177"/>
        <v>0</v>
      </c>
      <c r="BJ713" s="116"/>
      <c r="BK713" s="116"/>
      <c r="BL713" s="116"/>
      <c r="BM713" s="116"/>
    </row>
    <row r="714" spans="1:65" hidden="1" outlineLevel="2">
      <c r="A714" s="116"/>
      <c r="B714" s="106">
        <f>C726</f>
        <v>0</v>
      </c>
      <c r="C714" s="614"/>
      <c r="D714" s="615" t="s">
        <v>236</v>
      </c>
      <c r="E714" s="614"/>
      <c r="F714" s="616"/>
      <c r="G714" s="617">
        <f>IF(('PTRM input'!$E$515='PTRM input'!$G$514),IF(G$3&gt;A47remlife,A47acvalue-SUM(F714:$F714),IF(A47remlife="N/A","n/a",A47acvalue/A47remlife)),'PTRM input'!G$566)</f>
        <v>0</v>
      </c>
      <c r="H714" s="617">
        <f>IF(('PTRM input'!$E$515='PTRM input'!$G$514),IF(H$3&gt;A47remlife,A47acvalue-SUM($F714:G714),IF(A47remlife="N/A","n/a",A47acvalue/A47remlife)),'PTRM input'!H$566)</f>
        <v>0</v>
      </c>
      <c r="I714" s="617">
        <f>IF(('PTRM input'!$E$515='PTRM input'!$G$514),IF(I$3&gt;A47remlife,A47acvalue-SUM($F714:H714),IF(A47remlife="N/A","n/a",A47acvalue/A47remlife)),'PTRM input'!I$566)</f>
        <v>0</v>
      </c>
      <c r="J714" s="617">
        <f>IF(('PTRM input'!$E$515='PTRM input'!$G$514),IF(J$3&gt;A47remlife,A47acvalue-SUM($F714:I714),IF(A47remlife="N/A","n/a",A47acvalue/A47remlife)),'PTRM input'!J$566)</f>
        <v>0</v>
      </c>
      <c r="K714" s="617">
        <f>IF(('PTRM input'!$E$515='PTRM input'!$G$514),IF(K$3&gt;A47remlife,A47acvalue-SUM($F714:J714),IF(A47remlife="N/A","n/a",A47acvalue/A47remlife)),'PTRM input'!K$566)</f>
        <v>0</v>
      </c>
      <c r="L714" s="617">
        <f>IF(('PTRM input'!$E$515='PTRM input'!$G$514),IF(L$3&gt;A47remlife,A47acvalue-SUM($F714:K714),IF(A47remlife="N/A","n/a",A47acvalue/A47remlife)),'PTRM input'!L$566)</f>
        <v>0</v>
      </c>
      <c r="M714" s="617">
        <f>IF(('PTRM input'!$E$515='PTRM input'!$G$514),IF(M$3&gt;A47remlife,A47acvalue-SUM($F714:L714),IF(A47remlife="N/A","n/a",A47acvalue/A47remlife)),'PTRM input'!M$566)</f>
        <v>0</v>
      </c>
      <c r="N714" s="617">
        <f>IF(('PTRM input'!$E$515='PTRM input'!$G$514),IF(N$3&gt;A47remlife,A47acvalue-SUM($F714:M714),IF(A47remlife="N/A","n/a",A47acvalue/A47remlife)),'PTRM input'!N$566)</f>
        <v>0</v>
      </c>
      <c r="O714" s="617">
        <f>IF(('PTRM input'!$E$515='PTRM input'!$G$514),IF(O$3&gt;A47remlife,A47acvalue-SUM($F714:N714),IF(A47remlife="N/A","n/a",A47acvalue/A47remlife)),'PTRM input'!O$566)</f>
        <v>0</v>
      </c>
      <c r="P714" s="617">
        <f>IF(('PTRM input'!$E$515='PTRM input'!$G$514),IF(P$3&gt;A47remlife,A47acvalue-SUM($F714:O714),IF(A47remlife="N/A","n/a",A47acvalue/A47remlife)),'PTRM input'!P$566)</f>
        <v>0</v>
      </c>
      <c r="Q714" s="617">
        <f>IF(('PTRM input'!$E$515='PTRM input'!$G$514),IF(Q$3&gt;A47remlife,A47acvalue-SUM($F714:P714),IF(A47remlife="N/A","n/a",A47acvalue/A47remlife)),'PTRM input'!Q$566)</f>
        <v>0</v>
      </c>
      <c r="R714" s="617">
        <f>IF(('PTRM input'!$E$515='PTRM input'!$G$514),IF(R$3&gt;A47remlife,A47acvalue-SUM($F714:Q714),IF(A47remlife="N/A","n/a",A47acvalue/A47remlife)),'PTRM input'!R$566)</f>
        <v>0</v>
      </c>
      <c r="S714" s="617">
        <f>IF(('PTRM input'!$E$515='PTRM input'!$G$514),IF(S$3&gt;A47remlife,A47acvalue-SUM($F714:R714),IF(A47remlife="N/A","n/a",A47acvalue/A47remlife)),'PTRM input'!S$566)</f>
        <v>0</v>
      </c>
      <c r="T714" s="617">
        <f>IF(('PTRM input'!$E$515='PTRM input'!$G$514),IF(T$3&gt;A47remlife,A47acvalue-SUM($F714:S714),IF(A47remlife="N/A","n/a",A47acvalue/A47remlife)),'PTRM input'!T$566)</f>
        <v>0</v>
      </c>
      <c r="U714" s="617">
        <f>IF(('PTRM input'!$E$515='PTRM input'!$G$514),IF(U$3&gt;A47remlife,A47acvalue-SUM($F714:T714),IF(A47remlife="N/A","n/a",A47acvalue/A47remlife)),'PTRM input'!U$566)</f>
        <v>0</v>
      </c>
      <c r="V714" s="617">
        <f>IF(('PTRM input'!$E$515='PTRM input'!$G$514),IF(V$3&gt;A47remlife,A47acvalue-SUM($F714:U714),IF(A47remlife="N/A","n/a",A47acvalue/A47remlife)),'PTRM input'!V$566)</f>
        <v>0</v>
      </c>
      <c r="W714" s="617">
        <f>IF(('PTRM input'!$E$515='PTRM input'!$G$514),IF(W$3&gt;A47remlife,A47acvalue-SUM($F714:V714),IF(A47remlife="N/A","n/a",A47acvalue/A47remlife)),'PTRM input'!W$566)</f>
        <v>0</v>
      </c>
      <c r="X714" s="617">
        <f>IF(('PTRM input'!$E$515='PTRM input'!$G$514),IF(X$3&gt;A47remlife,A47acvalue-SUM($F714:W714),IF(A47remlife="N/A","n/a",A47acvalue/A47remlife)),'PTRM input'!X$566)</f>
        <v>0</v>
      </c>
      <c r="Y714" s="617">
        <f>IF(('PTRM input'!$E$515='PTRM input'!$G$514),IF(Y$3&gt;A47remlife,A47acvalue-SUM($F714:X714),IF(A47remlife="N/A","n/a",A47acvalue/A47remlife)),'PTRM input'!Y$566)</f>
        <v>0</v>
      </c>
      <c r="Z714" s="617">
        <f>IF(('PTRM input'!$E$515='PTRM input'!$G$514),IF(Z$3&gt;A47remlife,A47acvalue-SUM($F714:Y714),IF(A47remlife="N/A","n/a",A47acvalue/A47remlife)),'PTRM input'!Z$566)</f>
        <v>0</v>
      </c>
      <c r="AA714" s="617">
        <f>IF(('PTRM input'!$E$515='PTRM input'!$G$514),IF(AA$3&gt;A47remlife,A47acvalue-SUM($F714:Z714),IF(A47remlife="N/A","n/a",A47acvalue/A47remlife)),'PTRM input'!AA$566)</f>
        <v>0</v>
      </c>
      <c r="AB714" s="617">
        <f>IF(('PTRM input'!$E$515='PTRM input'!$G$514),IF(AB$3&gt;A47remlife,A47acvalue-SUM($F714:AA714),IF(A47remlife="N/A","n/a",A47acvalue/A47remlife)),'PTRM input'!AB$566)</f>
        <v>0</v>
      </c>
      <c r="AC714" s="617">
        <f>IF(('PTRM input'!$E$515='PTRM input'!$G$514),IF(AC$3&gt;A47remlife,A47acvalue-SUM($F714:AB714),IF(A47remlife="N/A","n/a",A47acvalue/A47remlife)),'PTRM input'!AC$566)</f>
        <v>0</v>
      </c>
      <c r="AD714" s="617">
        <f>IF(('PTRM input'!$E$515='PTRM input'!$G$514),IF(AD$3&gt;A47remlife,A47acvalue-SUM($F714:AC714),IF(A47remlife="N/A","n/a",A47acvalue/A47remlife)),'PTRM input'!AD$566)</f>
        <v>0</v>
      </c>
      <c r="AE714" s="617">
        <f>IF(('PTRM input'!$E$515='PTRM input'!$G$514),IF(AE$3&gt;A47remlife,A47acvalue-SUM($F714:AD714),IF(A47remlife="N/A","n/a",A47acvalue/A47remlife)),'PTRM input'!AE$566)</f>
        <v>0</v>
      </c>
      <c r="AF714" s="617">
        <f>IF(('PTRM input'!$E$515='PTRM input'!$G$514),IF(AF$3&gt;A47remlife,A47acvalue-SUM($F714:AE714),IF(A47remlife="N/A","n/a",A47acvalue/A47remlife)),'PTRM input'!AF$566)</f>
        <v>0</v>
      </c>
      <c r="AG714" s="617">
        <f>IF(('PTRM input'!$E$515='PTRM input'!$G$514),IF(AG$3&gt;A47remlife,A47acvalue-SUM($F714:AF714),IF(A47remlife="N/A","n/a",A47acvalue/A47remlife)),'PTRM input'!AG$566)</f>
        <v>0</v>
      </c>
      <c r="AH714" s="617">
        <f>IF(('PTRM input'!$E$515='PTRM input'!$G$514),IF(AH$3&gt;A47remlife,A47acvalue-SUM($F714:AG714),IF(A47remlife="N/A","n/a",A47acvalue/A47remlife)),'PTRM input'!AH$566)</f>
        <v>0</v>
      </c>
      <c r="AI714" s="617">
        <f>IF(('PTRM input'!$E$515='PTRM input'!$G$514),IF(AI$3&gt;A47remlife,A47acvalue-SUM($F714:AH714),IF(A47remlife="N/A","n/a",A47acvalue/A47remlife)),'PTRM input'!AI$566)</f>
        <v>0</v>
      </c>
      <c r="AJ714" s="617">
        <f>IF(('PTRM input'!$E$515='PTRM input'!$G$514),IF(AJ$3&gt;A47remlife,A47acvalue-SUM($F714:AI714),IF(A47remlife="N/A","n/a",A47acvalue/A47remlife)),'PTRM input'!AJ$566)</f>
        <v>0</v>
      </c>
      <c r="AK714" s="617">
        <f>IF(('PTRM input'!$E$515='PTRM input'!$G$514),IF(AK$3&gt;A47remlife,A47acvalue-SUM($F714:AJ714),IF(A47remlife="N/A","n/a",A47acvalue/A47remlife)),'PTRM input'!AK$566)</f>
        <v>0</v>
      </c>
      <c r="AL714" s="617">
        <f>IF(('PTRM input'!$E$515='PTRM input'!$G$514),IF(AL$3&gt;A47remlife,A47acvalue-SUM($F714:AK714),IF(A47remlife="N/A","n/a",A47acvalue/A47remlife)),'PTRM input'!AL$566)</f>
        <v>0</v>
      </c>
      <c r="AM714" s="617">
        <f>IF(('PTRM input'!$E$515='PTRM input'!$G$514),IF(AM$3&gt;A47remlife,A47acvalue-SUM($F714:AL714),IF(A47remlife="N/A","n/a",A47acvalue/A47remlife)),'PTRM input'!AM$566)</f>
        <v>0</v>
      </c>
      <c r="AN714" s="617">
        <f>IF(('PTRM input'!$E$515='PTRM input'!$G$514),IF(AN$3&gt;A47remlife,A47acvalue-SUM($F714:AM714),IF(A47remlife="N/A","n/a",A47acvalue/A47remlife)),'PTRM input'!AN$566)</f>
        <v>0</v>
      </c>
      <c r="AO714" s="617">
        <f>IF(('PTRM input'!$E$515='PTRM input'!$G$514),IF(AO$3&gt;A47remlife,A47acvalue-SUM($F714:AN714),IF(A47remlife="N/A","n/a",A47acvalue/A47remlife)),'PTRM input'!AO$566)</f>
        <v>0</v>
      </c>
      <c r="AP714" s="617">
        <f>IF(('PTRM input'!$E$515='PTRM input'!$G$514),IF(AP$3&gt;A47remlife,A47acvalue-SUM($F714:AO714),IF(A47remlife="N/A","n/a",A47acvalue/A47remlife)),'PTRM input'!AP$566)</f>
        <v>0</v>
      </c>
      <c r="AQ714" s="617">
        <f>IF(('PTRM input'!$E$515='PTRM input'!$G$514),IF(AQ$3&gt;A47remlife,A47acvalue-SUM($F714:AP714),IF(A47remlife="N/A","n/a",A47acvalue/A47remlife)),'PTRM input'!AQ$566)</f>
        <v>0</v>
      </c>
      <c r="AR714" s="617">
        <f>IF(('PTRM input'!$E$515='PTRM input'!$G$514),IF(AR$3&gt;A47remlife,A47acvalue-SUM($F714:AQ714),IF(A47remlife="N/A","n/a",A47acvalue/A47remlife)),'PTRM input'!AR$566)</f>
        <v>0</v>
      </c>
      <c r="AS714" s="617">
        <f>IF(('PTRM input'!$E$515='PTRM input'!$G$514),IF(AS$3&gt;A47remlife,A47acvalue-SUM($F714:AR714),IF(A47remlife="N/A","n/a",A47acvalue/A47remlife)),'PTRM input'!AS$566)</f>
        <v>0</v>
      </c>
      <c r="AT714" s="617">
        <f>IF(('PTRM input'!$E$515='PTRM input'!$G$514),IF(AT$3&gt;A47remlife,A47acvalue-SUM($F714:AS714),IF(A47remlife="N/A","n/a",A47acvalue/A47remlife)),'PTRM input'!AT$566)</f>
        <v>0</v>
      </c>
      <c r="AU714" s="617">
        <f>IF(('PTRM input'!$E$515='PTRM input'!$G$514),IF(AU$3&gt;A47remlife,A47acvalue-SUM($F714:AT714),IF(A47remlife="N/A","n/a",A47acvalue/A47remlife)),'PTRM input'!AU$566)</f>
        <v>0</v>
      </c>
      <c r="AV714" s="617">
        <f>IF(('PTRM input'!$E$515='PTRM input'!$G$514),IF(AV$3&gt;A47remlife,A47acvalue-SUM($F714:AU714),IF(A47remlife="N/A","n/a",A47acvalue/A47remlife)),'PTRM input'!AV$566)</f>
        <v>0</v>
      </c>
      <c r="AW714" s="617">
        <f>IF(('PTRM input'!$E$515='PTRM input'!$G$514),IF(AW$3&gt;A47remlife,A47acvalue-SUM($F714:AV714),IF(A47remlife="N/A","n/a",A47acvalue/A47remlife)),'PTRM input'!AW$566)</f>
        <v>0</v>
      </c>
      <c r="AX714" s="617">
        <f>IF(('PTRM input'!$E$515='PTRM input'!$G$514),IF(AX$3&gt;A47remlife,A47acvalue-SUM($F714:AW714),IF(A47remlife="N/A","n/a",A47acvalue/A47remlife)),'PTRM input'!AX$566)</f>
        <v>0</v>
      </c>
      <c r="AY714" s="617">
        <f>IF(('PTRM input'!$E$515='PTRM input'!$G$514),IF(AY$3&gt;A47remlife,A47acvalue-SUM($F714:AX714),IF(A47remlife="N/A","n/a",A47acvalue/A47remlife)),'PTRM input'!AY$566)</f>
        <v>0</v>
      </c>
      <c r="AZ714" s="617">
        <f>IF(('PTRM input'!$E$515='PTRM input'!$G$514),IF(AZ$3&gt;A47remlife,A47acvalue-SUM($F714:AY714),IF(A47remlife="N/A","n/a",A47acvalue/A47remlife)),'PTRM input'!AZ$566)</f>
        <v>0</v>
      </c>
      <c r="BA714" s="617">
        <f>IF(('PTRM input'!$E$515='PTRM input'!$G$514),IF(BA$3&gt;A47remlife,A47acvalue-SUM($F714:AZ714),IF(A47remlife="N/A","n/a",A47acvalue/A47remlife)),'PTRM input'!BA$566)</f>
        <v>0</v>
      </c>
      <c r="BB714" s="617">
        <f>IF(('PTRM input'!$E$515='PTRM input'!$G$514),IF(BB$3&gt;A47remlife,A47acvalue-SUM($F714:BA714),IF(A47remlife="N/A","n/a",A47acvalue/A47remlife)),'PTRM input'!BB$566)</f>
        <v>0</v>
      </c>
      <c r="BC714" s="617">
        <f>IF(('PTRM input'!$E$515='PTRM input'!$G$514),IF(BC$3&gt;A47remlife,A47acvalue-SUM($F714:BB714),IF(A47remlife="N/A","n/a",A47acvalue/A47remlife)),'PTRM input'!BC$566)</f>
        <v>0</v>
      </c>
      <c r="BD714" s="617">
        <f>IF(('PTRM input'!$E$515='PTRM input'!$G$514),IF(BD$3&gt;A47remlife,A47acvalue-SUM($F714:BC714),IF(A47remlife="N/A","n/a",A47acvalue/A47remlife)),'PTRM input'!BD$566)</f>
        <v>0</v>
      </c>
      <c r="BE714" s="617">
        <f>IF(('PTRM input'!$E$515='PTRM input'!$G$514),IF(BE$3&gt;A47remlife,A47acvalue-SUM($F714:BD714),IF(A47remlife="N/A","n/a",A47acvalue/A47remlife)),'PTRM input'!BE$566)</f>
        <v>0</v>
      </c>
      <c r="BF714" s="617">
        <f>IF(('PTRM input'!$E$515='PTRM input'!$G$514),IF(BF$3&gt;A47remlife,A47acvalue-SUM($F714:BE714),IF(A47remlife="N/A","n/a",A47acvalue/A47remlife)),'PTRM input'!BF$566)</f>
        <v>0</v>
      </c>
      <c r="BG714" s="617">
        <f>IF(('PTRM input'!$E$515='PTRM input'!$G$514),IF(BG$3&gt;A47remlife,A47acvalue-SUM($F714:BF714),IF(A47remlife="N/A","n/a",A47acvalue/A47remlife)),'PTRM input'!BG$566)</f>
        <v>0</v>
      </c>
      <c r="BH714" s="617">
        <f>IF(('PTRM input'!$E$515='PTRM input'!$G$514),IF(BH$3&gt;A47remlife,A47acvalue-SUM($F714:BG714),IF(A47remlife="N/A","n/a",A47acvalue/A47remlife)),'PTRM input'!BH$566)</f>
        <v>0</v>
      </c>
      <c r="BI714" s="617">
        <f>IF(('PTRM input'!$E$515='PTRM input'!$G$514),IF(BI$3&gt;A47remlife,A47acvalue-SUM($F714:BH714),IF(A47remlife="N/A","n/a",A47acvalue/A47remlife)),'PTRM input'!BI$566)</f>
        <v>0</v>
      </c>
      <c r="BJ714" s="116"/>
      <c r="BK714" s="116"/>
      <c r="BL714" s="116"/>
      <c r="BM714" s="116"/>
    </row>
    <row r="715" spans="1:65" ht="12.75" hidden="1" customHeight="1" outlineLevel="2">
      <c r="A715" s="116"/>
      <c r="B715" s="19"/>
      <c r="C715" s="18"/>
      <c r="D715" s="760" t="s">
        <v>237</v>
      </c>
      <c r="E715" s="86">
        <v>0</v>
      </c>
      <c r="F715" s="259"/>
      <c r="G715" s="433"/>
      <c r="H715" s="433"/>
      <c r="I715" s="433"/>
      <c r="J715" s="433"/>
      <c r="K715" s="433"/>
      <c r="L715" s="433"/>
      <c r="M715" s="433"/>
      <c r="N715" s="433"/>
      <c r="O715" s="433"/>
      <c r="P715" s="433"/>
      <c r="Q715" s="433"/>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c r="AT715" s="251"/>
      <c r="AU715" s="251"/>
      <c r="AV715" s="251"/>
      <c r="AW715" s="251"/>
      <c r="AX715" s="251"/>
      <c r="AY715" s="251"/>
      <c r="AZ715" s="251"/>
      <c r="BA715" s="251"/>
      <c r="BB715" s="251"/>
      <c r="BC715" s="251"/>
      <c r="BD715" s="251"/>
      <c r="BE715" s="251"/>
      <c r="BF715" s="251"/>
      <c r="BG715" s="251"/>
      <c r="BH715" s="251"/>
      <c r="BI715" s="251"/>
      <c r="BJ715" s="116"/>
      <c r="BK715" s="116"/>
      <c r="BL715" s="116"/>
      <c r="BM715" s="116"/>
    </row>
    <row r="716" spans="1:65" hidden="1" outlineLevel="2">
      <c r="A716" s="116"/>
      <c r="B716" s="19"/>
      <c r="C716" s="18"/>
      <c r="D716" s="760"/>
      <c r="E716" s="86">
        <v>1</v>
      </c>
      <c r="F716" s="259"/>
      <c r="G716" s="618"/>
      <c r="H716" s="433">
        <f ca="1">IF(A47stdlife="n/a","n/a",IF(H$3&gt;(A47stdlife+$E716),('PTRM input'!$G$431*(1+rvanilla01)^0.5)-SUM(G716:$G716),('PTRM input'!$G$431*(1+rvanilla01)^0.5)/A47stdlife))</f>
        <v>0</v>
      </c>
      <c r="I716" s="433">
        <f ca="1">IF(A47stdlife="n/a","n/a",IF(I$3&gt;(A47stdlife+$E716),('PTRM input'!$G$431*(1+rvanilla01)^0.5)-SUM($G716:H716),('PTRM input'!$G$431*(1+rvanilla01)^0.5)/A47stdlife))</f>
        <v>0</v>
      </c>
      <c r="J716" s="433">
        <f ca="1">IF(A47stdlife="n/a","n/a",IF(J$3&gt;(A47stdlife+$E716),('PTRM input'!$G$431*(1+rvanilla01)^0.5)-SUM($G716:I716),('PTRM input'!$G$431*(1+rvanilla01)^0.5)/A47stdlife))</f>
        <v>0</v>
      </c>
      <c r="K716" s="433">
        <f ca="1">IF(A47stdlife="n/a","n/a",IF(K$3&gt;(A47stdlife+$E716),('PTRM input'!$G$431*(1+rvanilla01)^0.5)-SUM($G716:J716),('PTRM input'!$G$431*(1+rvanilla01)^0.5)/A47stdlife))</f>
        <v>0</v>
      </c>
      <c r="L716" s="433">
        <f ca="1">IF(A47stdlife="n/a","n/a",IF(L$3&gt;(A47stdlife+$E716),('PTRM input'!$G$431*(1+rvanilla01)^0.5)-SUM($G716:K716),('PTRM input'!$G$431*(1+rvanilla01)^0.5)/A47stdlife))</f>
        <v>0</v>
      </c>
      <c r="M716" s="433">
        <f ca="1">IF(A47stdlife="n/a","n/a",IF(M$3&gt;(A47stdlife+$E716),('PTRM input'!$G$431*(1+rvanilla01)^0.5)-SUM($G716:L716),('PTRM input'!$G$431*(1+rvanilla01)^0.5)/A47stdlife))</f>
        <v>0</v>
      </c>
      <c r="N716" s="433">
        <f ca="1">IF(A47stdlife="n/a","n/a",IF(N$3&gt;(A47stdlife+$E716),('PTRM input'!$G$431*(1+rvanilla01)^0.5)-SUM($G716:M716),('PTRM input'!$G$431*(1+rvanilla01)^0.5)/A47stdlife))</f>
        <v>0</v>
      </c>
      <c r="O716" s="433">
        <f ca="1">IF(A47stdlife="n/a","n/a",IF(O$3&gt;(A47stdlife+$E716),('PTRM input'!$G$431*(1+rvanilla01)^0.5)-SUM($G716:N716),('PTRM input'!$G$431*(1+rvanilla01)^0.5)/A47stdlife))</f>
        <v>0</v>
      </c>
      <c r="P716" s="433">
        <f ca="1">IF(A47stdlife="n/a","n/a",IF(P$3&gt;(A47stdlife+$E716),('PTRM input'!$G$431*(1+rvanilla01)^0.5)-SUM($G716:O716),('PTRM input'!$G$431*(1+rvanilla01)^0.5)/A47stdlife))</f>
        <v>0</v>
      </c>
      <c r="Q716" s="433">
        <f ca="1">IF(A47stdlife="n/a","n/a",IF(Q$3&gt;(A47stdlife+$E716),('PTRM input'!$G$431*(1+rvanilla01)^0.5)-SUM($G716:P716),('PTRM input'!$G$431*(1+rvanilla01)^0.5)/A47stdlife))</f>
        <v>0</v>
      </c>
      <c r="R716" s="251">
        <f ca="1">IF(A47stdlife="n/a","n/a",IF(R$3&gt;(A47stdlife+$E716),('PTRM input'!$G$431*(1+rvanilla01)^0.5)-SUM($G716:Q716),('PTRM input'!$G$431*(1+rvanilla01)^0.5)/A47stdlife))</f>
        <v>0</v>
      </c>
      <c r="S716" s="251">
        <f ca="1">IF(A47stdlife="n/a","n/a",IF(S$3&gt;(A47stdlife+$E716),('PTRM input'!$G$431*(1+rvanilla01)^0.5)-SUM($G716:R716),('PTRM input'!$G$431*(1+rvanilla01)^0.5)/A47stdlife))</f>
        <v>0</v>
      </c>
      <c r="T716" s="251">
        <f ca="1">IF(A47stdlife="n/a","n/a",IF(T$3&gt;(A47stdlife+$E716),('PTRM input'!$G$431*(1+rvanilla01)^0.5)-SUM($G716:S716),('PTRM input'!$G$431*(1+rvanilla01)^0.5)/A47stdlife))</f>
        <v>0</v>
      </c>
      <c r="U716" s="251">
        <f ca="1">IF(A47stdlife="n/a","n/a",IF(U$3&gt;(A47stdlife+$E716),('PTRM input'!$G$431*(1+rvanilla01)^0.5)-SUM($G716:T716),('PTRM input'!$G$431*(1+rvanilla01)^0.5)/A47stdlife))</f>
        <v>0</v>
      </c>
      <c r="V716" s="251">
        <f ca="1">IF(A47stdlife="n/a","n/a",IF(V$3&gt;(A47stdlife+$E716),('PTRM input'!$G$431*(1+rvanilla01)^0.5)-SUM($G716:U716),('PTRM input'!$G$431*(1+rvanilla01)^0.5)/A47stdlife))</f>
        <v>0</v>
      </c>
      <c r="W716" s="251">
        <f ca="1">IF(A47stdlife="n/a","n/a",IF(W$3&gt;(A47stdlife+$E716),('PTRM input'!$G$431*(1+rvanilla01)^0.5)-SUM($G716:V716),('PTRM input'!$G$431*(1+rvanilla01)^0.5)/A47stdlife))</f>
        <v>0</v>
      </c>
      <c r="X716" s="251">
        <f ca="1">IF(A47stdlife="n/a","n/a",IF(X$3&gt;(A47stdlife+$E716),('PTRM input'!$G$431*(1+rvanilla01)^0.5)-SUM($G716:W716),('PTRM input'!$G$431*(1+rvanilla01)^0.5)/A47stdlife))</f>
        <v>0</v>
      </c>
      <c r="Y716" s="251">
        <f ca="1">IF(A47stdlife="n/a","n/a",IF(Y$3&gt;(A47stdlife+$E716),('PTRM input'!$G$431*(1+rvanilla01)^0.5)-SUM($G716:X716),('PTRM input'!$G$431*(1+rvanilla01)^0.5)/A47stdlife))</f>
        <v>0</v>
      </c>
      <c r="Z716" s="251">
        <f ca="1">IF(A47stdlife="n/a","n/a",IF(Z$3&gt;(A47stdlife+$E716),('PTRM input'!$G$431*(1+rvanilla01)^0.5)-SUM($G716:Y716),('PTRM input'!$G$431*(1+rvanilla01)^0.5)/A47stdlife))</f>
        <v>0</v>
      </c>
      <c r="AA716" s="251">
        <f ca="1">IF(A47stdlife="n/a","n/a",IF(AA$3&gt;(A47stdlife+$E716),('PTRM input'!$G$431*(1+rvanilla01)^0.5)-SUM($G716:Z716),('PTRM input'!$G$431*(1+rvanilla01)^0.5)/A47stdlife))</f>
        <v>0</v>
      </c>
      <c r="AB716" s="251">
        <f ca="1">IF(A47stdlife="n/a","n/a",IF(AB$3&gt;(A47stdlife+$E716),('PTRM input'!$G$431*(1+rvanilla01)^0.5)-SUM($G716:AA716),('PTRM input'!$G$431*(1+rvanilla01)^0.5)/A47stdlife))</f>
        <v>0</v>
      </c>
      <c r="AC716" s="251">
        <f ca="1">IF(A47stdlife="n/a","n/a",IF(AC$3&gt;(A47stdlife+$E716),('PTRM input'!$G$431*(1+rvanilla01)^0.5)-SUM($G716:AB716),('PTRM input'!$G$431*(1+rvanilla01)^0.5)/A47stdlife))</f>
        <v>0</v>
      </c>
      <c r="AD716" s="251">
        <f ca="1">IF(A47stdlife="n/a","n/a",IF(AD$3&gt;(A47stdlife+$E716),('PTRM input'!$G$431*(1+rvanilla01)^0.5)-SUM($G716:AC716),('PTRM input'!$G$431*(1+rvanilla01)^0.5)/A47stdlife))</f>
        <v>0</v>
      </c>
      <c r="AE716" s="251">
        <f ca="1">IF(A47stdlife="n/a","n/a",IF(AE$3&gt;(A47stdlife+$E716),('PTRM input'!$G$431*(1+rvanilla01)^0.5)-SUM($G716:AD716),('PTRM input'!$G$431*(1+rvanilla01)^0.5)/A47stdlife))</f>
        <v>0</v>
      </c>
      <c r="AF716" s="251">
        <f ca="1">IF(A47stdlife="n/a","n/a",IF(AF$3&gt;(A47stdlife+$E716),('PTRM input'!$G$431*(1+rvanilla01)^0.5)-SUM($G716:AE716),('PTRM input'!$G$431*(1+rvanilla01)^0.5)/A47stdlife))</f>
        <v>0</v>
      </c>
      <c r="AG716" s="251">
        <f ca="1">IF(A47stdlife="n/a","n/a",IF(AG$3&gt;(A47stdlife+$E716),('PTRM input'!$G$431*(1+rvanilla01)^0.5)-SUM($G716:AF716),('PTRM input'!$G$431*(1+rvanilla01)^0.5)/A47stdlife))</f>
        <v>0</v>
      </c>
      <c r="AH716" s="251">
        <f ca="1">IF(A47stdlife="n/a","n/a",IF(AH$3&gt;(A47stdlife+$E716),('PTRM input'!$G$431*(1+rvanilla01)^0.5)-SUM($G716:AG716),('PTRM input'!$G$431*(1+rvanilla01)^0.5)/A47stdlife))</f>
        <v>0</v>
      </c>
      <c r="AI716" s="251">
        <f ca="1">IF(A47stdlife="n/a","n/a",IF(AI$3&gt;(A47stdlife+$E716),('PTRM input'!$G$431*(1+rvanilla01)^0.5)-SUM($G716:AH716),('PTRM input'!$G$431*(1+rvanilla01)^0.5)/A47stdlife))</f>
        <v>0</v>
      </c>
      <c r="AJ716" s="251">
        <f ca="1">IF(A47stdlife="n/a","n/a",IF(AJ$3&gt;(A47stdlife+$E716),('PTRM input'!$G$431*(1+rvanilla01)^0.5)-SUM($G716:AI716),('PTRM input'!$G$431*(1+rvanilla01)^0.5)/A47stdlife))</f>
        <v>0</v>
      </c>
      <c r="AK716" s="251">
        <f ca="1">IF(A47stdlife="n/a","n/a",IF(AK$3&gt;(A47stdlife+$E716),('PTRM input'!$G$431*(1+rvanilla01)^0.5)-SUM($G716:AJ716),('PTRM input'!$G$431*(1+rvanilla01)^0.5)/A47stdlife))</f>
        <v>0</v>
      </c>
      <c r="AL716" s="251">
        <f ca="1">IF(A47stdlife="n/a","n/a",IF(AL$3&gt;(A47stdlife+$E716),('PTRM input'!$G$431*(1+rvanilla01)^0.5)-SUM($G716:AK716),('PTRM input'!$G$431*(1+rvanilla01)^0.5)/A47stdlife))</f>
        <v>0</v>
      </c>
      <c r="AM716" s="251">
        <f ca="1">IF(A47stdlife="n/a","n/a",IF(AM$3&gt;(A47stdlife+$E716),('PTRM input'!$G$431*(1+rvanilla01)^0.5)-SUM($G716:AL716),('PTRM input'!$G$431*(1+rvanilla01)^0.5)/A47stdlife))</f>
        <v>0</v>
      </c>
      <c r="AN716" s="251">
        <f ca="1">IF(A47stdlife="n/a","n/a",IF(AN$3&gt;(A47stdlife+$E716),('PTRM input'!$G$431*(1+rvanilla01)^0.5)-SUM($G716:AM716),('PTRM input'!$G$431*(1+rvanilla01)^0.5)/A47stdlife))</f>
        <v>0</v>
      </c>
      <c r="AO716" s="251">
        <f ca="1">IF(A47stdlife="n/a","n/a",IF(AO$3&gt;(A47stdlife+$E716),('PTRM input'!$G$431*(1+rvanilla01)^0.5)-SUM($G716:AN716),('PTRM input'!$G$431*(1+rvanilla01)^0.5)/A47stdlife))</f>
        <v>0</v>
      </c>
      <c r="AP716" s="251">
        <f ca="1">IF(A47stdlife="n/a","n/a",IF(AP$3&gt;(A47stdlife+$E716),('PTRM input'!$G$431*(1+rvanilla01)^0.5)-SUM($G716:AO716),('PTRM input'!$G$431*(1+rvanilla01)^0.5)/A47stdlife))</f>
        <v>0</v>
      </c>
      <c r="AQ716" s="251">
        <f ca="1">IF(A47stdlife="n/a","n/a",IF(AQ$3&gt;(A47stdlife+$E716),('PTRM input'!$G$431*(1+rvanilla01)^0.5)-SUM($G716:AP716),('PTRM input'!$G$431*(1+rvanilla01)^0.5)/A47stdlife))</f>
        <v>0</v>
      </c>
      <c r="AR716" s="251">
        <f ca="1">IF(A47stdlife="n/a","n/a",IF(AR$3&gt;(A47stdlife+$E716),('PTRM input'!$G$431*(1+rvanilla01)^0.5)-SUM($G716:AQ716),('PTRM input'!$G$431*(1+rvanilla01)^0.5)/A47stdlife))</f>
        <v>0</v>
      </c>
      <c r="AS716" s="251">
        <f ca="1">IF(A47stdlife="n/a","n/a",IF(AS$3&gt;(A47stdlife+$E716),('PTRM input'!$G$431*(1+rvanilla01)^0.5)-SUM($G716:AR716),('PTRM input'!$G$431*(1+rvanilla01)^0.5)/A47stdlife))</f>
        <v>0</v>
      </c>
      <c r="AT716" s="251">
        <f ca="1">IF(A47stdlife="n/a","n/a",IF(AT$3&gt;(A47stdlife+$E716),('PTRM input'!$G$431*(1+rvanilla01)^0.5)-SUM($G716:AS716),('PTRM input'!$G$431*(1+rvanilla01)^0.5)/A47stdlife))</f>
        <v>0</v>
      </c>
      <c r="AU716" s="251">
        <f ca="1">IF(A47stdlife="n/a","n/a",IF(AU$3&gt;(A47stdlife+$E716),('PTRM input'!$G$431*(1+rvanilla01)^0.5)-SUM($G716:AT716),('PTRM input'!$G$431*(1+rvanilla01)^0.5)/A47stdlife))</f>
        <v>0</v>
      </c>
      <c r="AV716" s="251">
        <f ca="1">IF(A47stdlife="n/a","n/a",IF(AV$3&gt;(A47stdlife+$E716),('PTRM input'!$G$431*(1+rvanilla01)^0.5)-SUM($G716:AU716),('PTRM input'!$G$431*(1+rvanilla01)^0.5)/A47stdlife))</f>
        <v>0</v>
      </c>
      <c r="AW716" s="251">
        <f ca="1">IF(A47stdlife="n/a","n/a",IF(AW$3&gt;(A47stdlife+$E716),('PTRM input'!$G$431*(1+rvanilla01)^0.5)-SUM($G716:AV716),('PTRM input'!$G$431*(1+rvanilla01)^0.5)/A47stdlife))</f>
        <v>0</v>
      </c>
      <c r="AX716" s="251">
        <f ca="1">IF(A47stdlife="n/a","n/a",IF(AX$3&gt;(A47stdlife+$E716),('PTRM input'!$G$431*(1+rvanilla01)^0.5)-SUM($G716:AW716),('PTRM input'!$G$431*(1+rvanilla01)^0.5)/A47stdlife))</f>
        <v>0</v>
      </c>
      <c r="AY716" s="251">
        <f ca="1">IF(A47stdlife="n/a","n/a",IF(AY$3&gt;(A47stdlife+$E716),('PTRM input'!$G$431*(1+rvanilla01)^0.5)-SUM($G716:AX716),('PTRM input'!$G$431*(1+rvanilla01)^0.5)/A47stdlife))</f>
        <v>0</v>
      </c>
      <c r="AZ716" s="251">
        <f ca="1">IF(A47stdlife="n/a","n/a",IF(AZ$3&gt;(A47stdlife+$E716),('PTRM input'!$G$431*(1+rvanilla01)^0.5)-SUM($G716:AY716),('PTRM input'!$G$431*(1+rvanilla01)^0.5)/A47stdlife))</f>
        <v>0</v>
      </c>
      <c r="BA716" s="251">
        <f ca="1">IF(A47stdlife="n/a","n/a",IF(BA$3&gt;(A47stdlife+$E716),('PTRM input'!$G$431*(1+rvanilla01)^0.5)-SUM($G716:AZ716),('PTRM input'!$G$431*(1+rvanilla01)^0.5)/A47stdlife))</f>
        <v>0</v>
      </c>
      <c r="BB716" s="251">
        <f ca="1">IF(A47stdlife="n/a","n/a",IF(BB$3&gt;(A47stdlife+$E716),('PTRM input'!$G$431*(1+rvanilla01)^0.5)-SUM($G716:BA716),('PTRM input'!$G$431*(1+rvanilla01)^0.5)/A47stdlife))</f>
        <v>0</v>
      </c>
      <c r="BC716" s="251">
        <f ca="1">IF(A47stdlife="n/a","n/a",IF(BC$3&gt;(A47stdlife+$E716),('PTRM input'!$G$431*(1+rvanilla01)^0.5)-SUM($G716:BB716),('PTRM input'!$G$431*(1+rvanilla01)^0.5)/A47stdlife))</f>
        <v>0</v>
      </c>
      <c r="BD716" s="251">
        <f ca="1">IF(A47stdlife="n/a","n/a",IF(BD$3&gt;(A47stdlife+$E716),('PTRM input'!$G$431*(1+rvanilla01)^0.5)-SUM($G716:BC716),('PTRM input'!$G$431*(1+rvanilla01)^0.5)/A47stdlife))</f>
        <v>0</v>
      </c>
      <c r="BE716" s="251">
        <f ca="1">IF(A47stdlife="n/a","n/a",IF(BE$3&gt;(A47stdlife+$E716),('PTRM input'!$G$431*(1+rvanilla01)^0.5)-SUM($G716:BD716),('PTRM input'!$G$431*(1+rvanilla01)^0.5)/A47stdlife))</f>
        <v>0</v>
      </c>
      <c r="BF716" s="251">
        <f ca="1">IF(A47stdlife="n/a","n/a",IF(BF$3&gt;(A47stdlife+$E716),('PTRM input'!$G$431*(1+rvanilla01)^0.5)-SUM($G716:BE716),('PTRM input'!$G$431*(1+rvanilla01)^0.5)/A47stdlife))</f>
        <v>0</v>
      </c>
      <c r="BG716" s="251">
        <f ca="1">IF(A47stdlife="n/a","n/a",IF(BG$3&gt;(A47stdlife+$E716),('PTRM input'!$G$431*(1+rvanilla01)^0.5)-SUM($G716:BF716),('PTRM input'!$G$431*(1+rvanilla01)^0.5)/A47stdlife))</f>
        <v>0</v>
      </c>
      <c r="BH716" s="251">
        <f ca="1">IF(A47stdlife="n/a","n/a",IF(BH$3&gt;(A47stdlife+$E716),('PTRM input'!$G$431*(1+rvanilla01)^0.5)-SUM($G716:BG716),('PTRM input'!$G$431*(1+rvanilla01)^0.5)/A47stdlife))</f>
        <v>0</v>
      </c>
      <c r="BI716" s="251">
        <f ca="1">IF(A47stdlife="n/a","n/a",IF(BI$3&gt;(A47stdlife+$E716),('PTRM input'!$G$431*(1+rvanilla01)^0.5)-SUM($G716:BH716),('PTRM input'!$G$431*(1+rvanilla01)^0.5)/A47stdlife))</f>
        <v>0</v>
      </c>
      <c r="BJ716" s="116"/>
      <c r="BK716" s="116"/>
      <c r="BL716" s="116"/>
      <c r="BM716" s="116"/>
    </row>
    <row r="717" spans="1:65" hidden="1" outlineLevel="2">
      <c r="A717" s="116"/>
      <c r="B717" s="19"/>
      <c r="C717" s="18"/>
      <c r="D717" s="760"/>
      <c r="E717" s="86">
        <v>2</v>
      </c>
      <c r="F717" s="259"/>
      <c r="G717" s="434"/>
      <c r="H717" s="619"/>
      <c r="I717" s="433">
        <f ca="1">IF(A47stdlife="n/a","n/a",IF(I$3&gt;(A47stdlife+$E717),('PTRM input'!$H$431*(1+rvanilla02)^0.5)-SUM(H717:$H717),('PTRM input'!$H$431*(1+rvanilla02)^0.5)/A47stdlife))</f>
        <v>0</v>
      </c>
      <c r="J717" s="433">
        <f ca="1">IF(A47stdlife="n/a","n/a",IF(J$3&gt;(A47stdlife+$E717),('PTRM input'!$H$431*(1+rvanilla02)^0.5)-SUM($H717:I717),('PTRM input'!$H$431*(1+rvanilla02)^0.5)/A47stdlife))</f>
        <v>0</v>
      </c>
      <c r="K717" s="433">
        <f ca="1">IF(A47stdlife="n/a","n/a",IF(K$3&gt;(A47stdlife+$E717),('PTRM input'!$H$431*(1+rvanilla02)^0.5)-SUM($H717:J717),('PTRM input'!$H$431*(1+rvanilla02)^0.5)/A47stdlife))</f>
        <v>0</v>
      </c>
      <c r="L717" s="433">
        <f ca="1">IF(A47stdlife="n/a","n/a",IF(L$3&gt;(A47stdlife+$E717),('PTRM input'!$H$431*(1+rvanilla02)^0.5)-SUM($H717:K717),('PTRM input'!$H$431*(1+rvanilla02)^0.5)/A47stdlife))</f>
        <v>0</v>
      </c>
      <c r="M717" s="433">
        <f ca="1">IF(A47stdlife="n/a","n/a",IF(M$3&gt;(A47stdlife+$E717),('PTRM input'!$H$431*(1+rvanilla02)^0.5)-SUM($H717:L717),('PTRM input'!$H$431*(1+rvanilla02)^0.5)/A47stdlife))</f>
        <v>0</v>
      </c>
      <c r="N717" s="433">
        <f ca="1">IF(A47stdlife="n/a","n/a",IF(N$3&gt;(A47stdlife+$E717),('PTRM input'!$H$431*(1+rvanilla02)^0.5)-SUM($H717:M717),('PTRM input'!$H$431*(1+rvanilla02)^0.5)/A47stdlife))</f>
        <v>0</v>
      </c>
      <c r="O717" s="433">
        <f ca="1">IF(A47stdlife="n/a","n/a",IF(O$3&gt;(A47stdlife+$E717),('PTRM input'!$H$431*(1+rvanilla02)^0.5)-SUM($H717:N717),('PTRM input'!$H$431*(1+rvanilla02)^0.5)/A47stdlife))</f>
        <v>0</v>
      </c>
      <c r="P717" s="433">
        <f ca="1">IF(A47stdlife="n/a","n/a",IF(P$3&gt;(A47stdlife+$E717),('PTRM input'!$H$431*(1+rvanilla02)^0.5)-SUM($H717:O717),('PTRM input'!$H$431*(1+rvanilla02)^0.5)/A47stdlife))</f>
        <v>0</v>
      </c>
      <c r="Q717" s="433">
        <f ca="1">IF(A47stdlife="n/a","n/a",IF(Q$3&gt;(A47stdlife+$E717),('PTRM input'!$H$431*(1+rvanilla02)^0.5)-SUM($H717:P717),('PTRM input'!$H$431*(1+rvanilla02)^0.5)/A47stdlife))</f>
        <v>0</v>
      </c>
      <c r="R717" s="251">
        <f ca="1">IF(A47stdlife="n/a","n/a",IF(R$3&gt;(A47stdlife+$E717),('PTRM input'!$H$431*(1+rvanilla02)^0.5)-SUM($H717:Q717),('PTRM input'!$H$431*(1+rvanilla02)^0.5)/A47stdlife))</f>
        <v>0</v>
      </c>
      <c r="S717" s="251">
        <f ca="1">IF(A47stdlife="n/a","n/a",IF(S$3&gt;(A47stdlife+$E717),('PTRM input'!$H$431*(1+rvanilla02)^0.5)-SUM($H717:R717),('PTRM input'!$H$431*(1+rvanilla02)^0.5)/A47stdlife))</f>
        <v>0</v>
      </c>
      <c r="T717" s="251">
        <f ca="1">IF(A47stdlife="n/a","n/a",IF(T$3&gt;(A47stdlife+$E717),('PTRM input'!$H$431*(1+rvanilla02)^0.5)-SUM($H717:S717),('PTRM input'!$H$431*(1+rvanilla02)^0.5)/A47stdlife))</f>
        <v>0</v>
      </c>
      <c r="U717" s="251">
        <f ca="1">IF(A47stdlife="n/a","n/a",IF(U$3&gt;(A47stdlife+$E717),('PTRM input'!$H$431*(1+rvanilla02)^0.5)-SUM($H717:T717),('PTRM input'!$H$431*(1+rvanilla02)^0.5)/A47stdlife))</f>
        <v>0</v>
      </c>
      <c r="V717" s="251">
        <f ca="1">IF(A47stdlife="n/a","n/a",IF(V$3&gt;(A47stdlife+$E717),('PTRM input'!$H$431*(1+rvanilla02)^0.5)-SUM($H717:U717),('PTRM input'!$H$431*(1+rvanilla02)^0.5)/A47stdlife))</f>
        <v>0</v>
      </c>
      <c r="W717" s="251">
        <f ca="1">IF(A47stdlife="n/a","n/a",IF(W$3&gt;(A47stdlife+$E717),('PTRM input'!$H$431*(1+rvanilla02)^0.5)-SUM($H717:V717),('PTRM input'!$H$431*(1+rvanilla02)^0.5)/A47stdlife))</f>
        <v>0</v>
      </c>
      <c r="X717" s="251">
        <f ca="1">IF(A47stdlife="n/a","n/a",IF(X$3&gt;(A47stdlife+$E717),('PTRM input'!$H$431*(1+rvanilla02)^0.5)-SUM($H717:W717),('PTRM input'!$H$431*(1+rvanilla02)^0.5)/A47stdlife))</f>
        <v>0</v>
      </c>
      <c r="Y717" s="251">
        <f ca="1">IF(A47stdlife="n/a","n/a",IF(Y$3&gt;(A47stdlife+$E717),('PTRM input'!$H$431*(1+rvanilla02)^0.5)-SUM($H717:X717),('PTRM input'!$H$431*(1+rvanilla02)^0.5)/A47stdlife))</f>
        <v>0</v>
      </c>
      <c r="Z717" s="251">
        <f ca="1">IF(A47stdlife="n/a","n/a",IF(Z$3&gt;(A47stdlife+$E717),('PTRM input'!$H$431*(1+rvanilla02)^0.5)-SUM($H717:Y717),('PTRM input'!$H$431*(1+rvanilla02)^0.5)/A47stdlife))</f>
        <v>0</v>
      </c>
      <c r="AA717" s="251">
        <f ca="1">IF(A47stdlife="n/a","n/a",IF(AA$3&gt;(A47stdlife+$E717),('PTRM input'!$H$431*(1+rvanilla02)^0.5)-SUM($H717:Z717),('PTRM input'!$H$431*(1+rvanilla02)^0.5)/A47stdlife))</f>
        <v>0</v>
      </c>
      <c r="AB717" s="251">
        <f ca="1">IF(A47stdlife="n/a","n/a",IF(AB$3&gt;(A47stdlife+$E717),('PTRM input'!$H$431*(1+rvanilla02)^0.5)-SUM($H717:AA717),('PTRM input'!$H$431*(1+rvanilla02)^0.5)/A47stdlife))</f>
        <v>0</v>
      </c>
      <c r="AC717" s="251">
        <f ca="1">IF(A47stdlife="n/a","n/a",IF(AC$3&gt;(A47stdlife+$E717),('PTRM input'!$H$431*(1+rvanilla02)^0.5)-SUM($H717:AB717),('PTRM input'!$H$431*(1+rvanilla02)^0.5)/A47stdlife))</f>
        <v>0</v>
      </c>
      <c r="AD717" s="251">
        <f ca="1">IF(A47stdlife="n/a","n/a",IF(AD$3&gt;(A47stdlife+$E717),('PTRM input'!$H$431*(1+rvanilla02)^0.5)-SUM($H717:AC717),('PTRM input'!$H$431*(1+rvanilla02)^0.5)/A47stdlife))</f>
        <v>0</v>
      </c>
      <c r="AE717" s="251">
        <f ca="1">IF(A47stdlife="n/a","n/a",IF(AE$3&gt;(A47stdlife+$E717),('PTRM input'!$H$431*(1+rvanilla02)^0.5)-SUM($H717:AD717),('PTRM input'!$H$431*(1+rvanilla02)^0.5)/A47stdlife))</f>
        <v>0</v>
      </c>
      <c r="AF717" s="251">
        <f ca="1">IF(A47stdlife="n/a","n/a",IF(AF$3&gt;(A47stdlife+$E717),('PTRM input'!$H$431*(1+rvanilla02)^0.5)-SUM($H717:AE717),('PTRM input'!$H$431*(1+rvanilla02)^0.5)/A47stdlife))</f>
        <v>0</v>
      </c>
      <c r="AG717" s="251">
        <f ca="1">IF(A47stdlife="n/a","n/a",IF(AG$3&gt;(A47stdlife+$E717),('PTRM input'!$H$431*(1+rvanilla02)^0.5)-SUM($H717:AF717),('PTRM input'!$H$431*(1+rvanilla02)^0.5)/A47stdlife))</f>
        <v>0</v>
      </c>
      <c r="AH717" s="251">
        <f ca="1">IF(A47stdlife="n/a","n/a",IF(AH$3&gt;(A47stdlife+$E717),('PTRM input'!$H$431*(1+rvanilla02)^0.5)-SUM($H717:AG717),('PTRM input'!$H$431*(1+rvanilla02)^0.5)/A47stdlife))</f>
        <v>0</v>
      </c>
      <c r="AI717" s="251">
        <f ca="1">IF(A47stdlife="n/a","n/a",IF(AI$3&gt;(A47stdlife+$E717),('PTRM input'!$H$431*(1+rvanilla02)^0.5)-SUM($H717:AH717),('PTRM input'!$H$431*(1+rvanilla02)^0.5)/A47stdlife))</f>
        <v>0</v>
      </c>
      <c r="AJ717" s="251">
        <f ca="1">IF(A47stdlife="n/a","n/a",IF(AJ$3&gt;(A47stdlife+$E717),('PTRM input'!$H$431*(1+rvanilla02)^0.5)-SUM($H717:AI717),('PTRM input'!$H$431*(1+rvanilla02)^0.5)/A47stdlife))</f>
        <v>0</v>
      </c>
      <c r="AK717" s="251">
        <f ca="1">IF(A47stdlife="n/a","n/a",IF(AK$3&gt;(A47stdlife+$E717),('PTRM input'!$H$431*(1+rvanilla02)^0.5)-SUM($H717:AJ717),('PTRM input'!$H$431*(1+rvanilla02)^0.5)/A47stdlife))</f>
        <v>0</v>
      </c>
      <c r="AL717" s="251">
        <f ca="1">IF(A47stdlife="n/a","n/a",IF(AL$3&gt;(A47stdlife+$E717),('PTRM input'!$H$431*(1+rvanilla02)^0.5)-SUM($H717:AK717),('PTRM input'!$H$431*(1+rvanilla02)^0.5)/A47stdlife))</f>
        <v>0</v>
      </c>
      <c r="AM717" s="251">
        <f ca="1">IF(A47stdlife="n/a","n/a",IF(AM$3&gt;(A47stdlife+$E717),('PTRM input'!$H$431*(1+rvanilla02)^0.5)-SUM($H717:AL717),('PTRM input'!$H$431*(1+rvanilla02)^0.5)/A47stdlife))</f>
        <v>0</v>
      </c>
      <c r="AN717" s="251">
        <f ca="1">IF(A47stdlife="n/a","n/a",IF(AN$3&gt;(A47stdlife+$E717),('PTRM input'!$H$431*(1+rvanilla02)^0.5)-SUM($H717:AM717),('PTRM input'!$H$431*(1+rvanilla02)^0.5)/A47stdlife))</f>
        <v>0</v>
      </c>
      <c r="AO717" s="251">
        <f ca="1">IF(A47stdlife="n/a","n/a",IF(AO$3&gt;(A47stdlife+$E717),('PTRM input'!$H$431*(1+rvanilla02)^0.5)-SUM($H717:AN717),('PTRM input'!$H$431*(1+rvanilla02)^0.5)/A47stdlife))</f>
        <v>0</v>
      </c>
      <c r="AP717" s="251">
        <f ca="1">IF(A47stdlife="n/a","n/a",IF(AP$3&gt;(A47stdlife+$E717),('PTRM input'!$H$431*(1+rvanilla02)^0.5)-SUM($H717:AO717),('PTRM input'!$H$431*(1+rvanilla02)^0.5)/A47stdlife))</f>
        <v>0</v>
      </c>
      <c r="AQ717" s="251">
        <f ca="1">IF(A47stdlife="n/a","n/a",IF(AQ$3&gt;(A47stdlife+$E717),('PTRM input'!$H$431*(1+rvanilla02)^0.5)-SUM($H717:AP717),('PTRM input'!$H$431*(1+rvanilla02)^0.5)/A47stdlife))</f>
        <v>0</v>
      </c>
      <c r="AR717" s="251">
        <f ca="1">IF(A47stdlife="n/a","n/a",IF(AR$3&gt;(A47stdlife+$E717),('PTRM input'!$H$431*(1+rvanilla02)^0.5)-SUM($H717:AQ717),('PTRM input'!$H$431*(1+rvanilla02)^0.5)/A47stdlife))</f>
        <v>0</v>
      </c>
      <c r="AS717" s="251">
        <f ca="1">IF(A47stdlife="n/a","n/a",IF(AS$3&gt;(A47stdlife+$E717),('PTRM input'!$H$431*(1+rvanilla02)^0.5)-SUM($H717:AR717),('PTRM input'!$H$431*(1+rvanilla02)^0.5)/A47stdlife))</f>
        <v>0</v>
      </c>
      <c r="AT717" s="251">
        <f ca="1">IF(A47stdlife="n/a","n/a",IF(AT$3&gt;(A47stdlife+$E717),('PTRM input'!$H$431*(1+rvanilla02)^0.5)-SUM($H717:AS717),('PTRM input'!$H$431*(1+rvanilla02)^0.5)/A47stdlife))</f>
        <v>0</v>
      </c>
      <c r="AU717" s="251">
        <f ca="1">IF(A47stdlife="n/a","n/a",IF(AU$3&gt;(A47stdlife+$E717),('PTRM input'!$H$431*(1+rvanilla02)^0.5)-SUM($H717:AT717),('PTRM input'!$H$431*(1+rvanilla02)^0.5)/A47stdlife))</f>
        <v>0</v>
      </c>
      <c r="AV717" s="251">
        <f ca="1">IF(A47stdlife="n/a","n/a",IF(AV$3&gt;(A47stdlife+$E717),('PTRM input'!$H$431*(1+rvanilla02)^0.5)-SUM($H717:AU717),('PTRM input'!$H$431*(1+rvanilla02)^0.5)/A47stdlife))</f>
        <v>0</v>
      </c>
      <c r="AW717" s="251">
        <f ca="1">IF(A47stdlife="n/a","n/a",IF(AW$3&gt;(A47stdlife+$E717),('PTRM input'!$H$431*(1+rvanilla02)^0.5)-SUM($H717:AV717),('PTRM input'!$H$431*(1+rvanilla02)^0.5)/A47stdlife))</f>
        <v>0</v>
      </c>
      <c r="AX717" s="251">
        <f ca="1">IF(A47stdlife="n/a","n/a",IF(AX$3&gt;(A47stdlife+$E717),('PTRM input'!$H$431*(1+rvanilla02)^0.5)-SUM($H717:AW717),('PTRM input'!$H$431*(1+rvanilla02)^0.5)/A47stdlife))</f>
        <v>0</v>
      </c>
      <c r="AY717" s="251">
        <f ca="1">IF(A47stdlife="n/a","n/a",IF(AY$3&gt;(A47stdlife+$E717),('PTRM input'!$H$431*(1+rvanilla02)^0.5)-SUM($H717:AX717),('PTRM input'!$H$431*(1+rvanilla02)^0.5)/A47stdlife))</f>
        <v>0</v>
      </c>
      <c r="AZ717" s="251">
        <f ca="1">IF(A47stdlife="n/a","n/a",IF(AZ$3&gt;(A47stdlife+$E717),('PTRM input'!$H$431*(1+rvanilla02)^0.5)-SUM($H717:AY717),('PTRM input'!$H$431*(1+rvanilla02)^0.5)/A47stdlife))</f>
        <v>0</v>
      </c>
      <c r="BA717" s="251">
        <f ca="1">IF(A47stdlife="n/a","n/a",IF(BA$3&gt;(A47stdlife+$E717),('PTRM input'!$H$431*(1+rvanilla02)^0.5)-SUM($H717:AZ717),('PTRM input'!$H$431*(1+rvanilla02)^0.5)/A47stdlife))</f>
        <v>0</v>
      </c>
      <c r="BB717" s="251">
        <f ca="1">IF(A47stdlife="n/a","n/a",IF(BB$3&gt;(A47stdlife+$E717),('PTRM input'!$H$431*(1+rvanilla02)^0.5)-SUM($H717:BA717),('PTRM input'!$H$431*(1+rvanilla02)^0.5)/A47stdlife))</f>
        <v>0</v>
      </c>
      <c r="BC717" s="251">
        <f ca="1">IF(A47stdlife="n/a","n/a",IF(BC$3&gt;(A47stdlife+$E717),('PTRM input'!$H$431*(1+rvanilla02)^0.5)-SUM($H717:BB717),('PTRM input'!$H$431*(1+rvanilla02)^0.5)/A47stdlife))</f>
        <v>0</v>
      </c>
      <c r="BD717" s="251">
        <f ca="1">IF(A47stdlife="n/a","n/a",IF(BD$3&gt;(A47stdlife+$E717),('PTRM input'!$H$431*(1+rvanilla02)^0.5)-SUM($H717:BC717),('PTRM input'!$H$431*(1+rvanilla02)^0.5)/A47stdlife))</f>
        <v>0</v>
      </c>
      <c r="BE717" s="251">
        <f ca="1">IF(A47stdlife="n/a","n/a",IF(BE$3&gt;(A47stdlife+$E717),('PTRM input'!$H$431*(1+rvanilla02)^0.5)-SUM($H717:BD717),('PTRM input'!$H$431*(1+rvanilla02)^0.5)/A47stdlife))</f>
        <v>0</v>
      </c>
      <c r="BF717" s="251">
        <f ca="1">IF(A47stdlife="n/a","n/a",IF(BF$3&gt;(A47stdlife+$E717),('PTRM input'!$H$431*(1+rvanilla02)^0.5)-SUM($H717:BE717),('PTRM input'!$H$431*(1+rvanilla02)^0.5)/A47stdlife))</f>
        <v>0</v>
      </c>
      <c r="BG717" s="251">
        <f ca="1">IF(A47stdlife="n/a","n/a",IF(BG$3&gt;(A47stdlife+$E717),('PTRM input'!$H$431*(1+rvanilla02)^0.5)-SUM($H717:BF717),('PTRM input'!$H$431*(1+rvanilla02)^0.5)/A47stdlife))</f>
        <v>0</v>
      </c>
      <c r="BH717" s="251">
        <f ca="1">IF(A47stdlife="n/a","n/a",IF(BH$3&gt;(A47stdlife+$E717),('PTRM input'!$H$431*(1+rvanilla02)^0.5)-SUM($H717:BG717),('PTRM input'!$H$431*(1+rvanilla02)^0.5)/A47stdlife))</f>
        <v>0</v>
      </c>
      <c r="BI717" s="251">
        <f ca="1">IF(A47stdlife="n/a","n/a",IF(BI$3&gt;(A47stdlife+$E717),('PTRM input'!$H$431*(1+rvanilla02)^0.5)-SUM($H717:BH717),('PTRM input'!$H$431*(1+rvanilla02)^0.5)/A47stdlife))</f>
        <v>0</v>
      </c>
      <c r="BJ717" s="116"/>
      <c r="BK717" s="116"/>
      <c r="BL717" s="116"/>
      <c r="BM717" s="116"/>
    </row>
    <row r="718" spans="1:65" hidden="1" outlineLevel="2">
      <c r="A718" s="116"/>
      <c r="B718" s="19"/>
      <c r="C718" s="18"/>
      <c r="D718" s="760"/>
      <c r="E718" s="86">
        <v>3</v>
      </c>
      <c r="F718" s="259"/>
      <c r="G718" s="434"/>
      <c r="H718" s="435"/>
      <c r="I718" s="619"/>
      <c r="J718" s="433">
        <f ca="1">IF(A47stdlife="n/a","n/a",IF(J$3&gt;(A47stdlife+$E718),('PTRM input'!$I$431*(1+rvanilla03)^0.5)-SUM(I718:$I718),('PTRM input'!$I$431*(1+rvanilla03)^0.5)/A47stdlife))</f>
        <v>0</v>
      </c>
      <c r="K718" s="433">
        <f ca="1">IF(A47stdlife="n/a","n/a",IF(K$3&gt;(A47stdlife+$E718),('PTRM input'!$I$431*(1+rvanilla03)^0.5)-SUM($I718:J718),('PTRM input'!$I$431*(1+rvanilla03)^0.5)/A47stdlife))</f>
        <v>0</v>
      </c>
      <c r="L718" s="433">
        <f ca="1">IF(A47stdlife="n/a","n/a",IF(L$3&gt;(A47stdlife+$E718),('PTRM input'!$I$431*(1+rvanilla03)^0.5)-SUM($I718:K718),('PTRM input'!$I$431*(1+rvanilla03)^0.5)/A47stdlife))</f>
        <v>0</v>
      </c>
      <c r="M718" s="433">
        <f ca="1">IF(A47stdlife="n/a","n/a",IF(M$3&gt;(A47stdlife+$E718),('PTRM input'!$I$431*(1+rvanilla03)^0.5)-SUM($I718:L718),('PTRM input'!$I$431*(1+rvanilla03)^0.5)/A47stdlife))</f>
        <v>0</v>
      </c>
      <c r="N718" s="433">
        <f ca="1">IF(A47stdlife="n/a","n/a",IF(N$3&gt;(A47stdlife+$E718),('PTRM input'!$I$431*(1+rvanilla03)^0.5)-SUM($I718:M718),('PTRM input'!$I$431*(1+rvanilla03)^0.5)/A47stdlife))</f>
        <v>0</v>
      </c>
      <c r="O718" s="433">
        <f ca="1">IF(A47stdlife="n/a","n/a",IF(O$3&gt;(A47stdlife+$E718),('PTRM input'!$I$431*(1+rvanilla03)^0.5)-SUM($I718:N718),('PTRM input'!$I$431*(1+rvanilla03)^0.5)/A47stdlife))</f>
        <v>0</v>
      </c>
      <c r="P718" s="433">
        <f ca="1">IF(A47stdlife="n/a","n/a",IF(P$3&gt;(A47stdlife+$E718),('PTRM input'!$I$431*(1+rvanilla03)^0.5)-SUM($I718:O718),('PTRM input'!$I$431*(1+rvanilla03)^0.5)/A47stdlife))</f>
        <v>0</v>
      </c>
      <c r="Q718" s="433">
        <f ca="1">IF(A47stdlife="n/a","n/a",IF(Q$3&gt;(A47stdlife+$E718),('PTRM input'!$I$431*(1+rvanilla03)^0.5)-SUM($I718:P718),('PTRM input'!$I$431*(1+rvanilla03)^0.5)/A47stdlife))</f>
        <v>0</v>
      </c>
      <c r="R718" s="251">
        <f ca="1">IF(A47stdlife="n/a","n/a",IF(R$3&gt;(A47stdlife+$E718),('PTRM input'!$I$431*(1+rvanilla03)^0.5)-SUM($I718:Q718),('PTRM input'!$I$431*(1+rvanilla03)^0.5)/A47stdlife))</f>
        <v>0</v>
      </c>
      <c r="S718" s="251">
        <f ca="1">IF(A47stdlife="n/a","n/a",IF(S$3&gt;(A47stdlife+$E718),('PTRM input'!$I$431*(1+rvanilla03)^0.5)-SUM($I718:R718),('PTRM input'!$I$431*(1+rvanilla03)^0.5)/A47stdlife))</f>
        <v>0</v>
      </c>
      <c r="T718" s="251">
        <f ca="1">IF(A47stdlife="n/a","n/a",IF(T$3&gt;(A47stdlife+$E718),('PTRM input'!$I$431*(1+rvanilla03)^0.5)-SUM($I718:S718),('PTRM input'!$I$431*(1+rvanilla03)^0.5)/A47stdlife))</f>
        <v>0</v>
      </c>
      <c r="U718" s="251">
        <f ca="1">IF(A47stdlife="n/a","n/a",IF(U$3&gt;(A47stdlife+$E718),('PTRM input'!$I$431*(1+rvanilla03)^0.5)-SUM($I718:T718),('PTRM input'!$I$431*(1+rvanilla03)^0.5)/A47stdlife))</f>
        <v>0</v>
      </c>
      <c r="V718" s="251">
        <f ca="1">IF(A47stdlife="n/a","n/a",IF(V$3&gt;(A47stdlife+$E718),('PTRM input'!$I$431*(1+rvanilla03)^0.5)-SUM($I718:U718),('PTRM input'!$I$431*(1+rvanilla03)^0.5)/A47stdlife))</f>
        <v>0</v>
      </c>
      <c r="W718" s="251">
        <f ca="1">IF(A47stdlife="n/a","n/a",IF(W$3&gt;(A47stdlife+$E718),('PTRM input'!$I$431*(1+rvanilla03)^0.5)-SUM($I718:V718),('PTRM input'!$I$431*(1+rvanilla03)^0.5)/A47stdlife))</f>
        <v>0</v>
      </c>
      <c r="X718" s="251">
        <f ca="1">IF(A47stdlife="n/a","n/a",IF(X$3&gt;(A47stdlife+$E718),('PTRM input'!$I$431*(1+rvanilla03)^0.5)-SUM($I718:W718),('PTRM input'!$I$431*(1+rvanilla03)^0.5)/A47stdlife))</f>
        <v>0</v>
      </c>
      <c r="Y718" s="251">
        <f ca="1">IF(A47stdlife="n/a","n/a",IF(Y$3&gt;(A47stdlife+$E718),('PTRM input'!$I$431*(1+rvanilla03)^0.5)-SUM($I718:X718),('PTRM input'!$I$431*(1+rvanilla03)^0.5)/A47stdlife))</f>
        <v>0</v>
      </c>
      <c r="Z718" s="251">
        <f ca="1">IF(A47stdlife="n/a","n/a",IF(Z$3&gt;(A47stdlife+$E718),('PTRM input'!$I$431*(1+rvanilla03)^0.5)-SUM($I718:Y718),('PTRM input'!$I$431*(1+rvanilla03)^0.5)/A47stdlife))</f>
        <v>0</v>
      </c>
      <c r="AA718" s="251">
        <f ca="1">IF(A47stdlife="n/a","n/a",IF(AA$3&gt;(A47stdlife+$E718),('PTRM input'!$I$431*(1+rvanilla03)^0.5)-SUM($I718:Z718),('PTRM input'!$I$431*(1+rvanilla03)^0.5)/A47stdlife))</f>
        <v>0</v>
      </c>
      <c r="AB718" s="251">
        <f ca="1">IF(A47stdlife="n/a","n/a",IF(AB$3&gt;(A47stdlife+$E718),('PTRM input'!$I$431*(1+rvanilla03)^0.5)-SUM($I718:AA718),('PTRM input'!$I$431*(1+rvanilla03)^0.5)/A47stdlife))</f>
        <v>0</v>
      </c>
      <c r="AC718" s="251">
        <f ca="1">IF(A47stdlife="n/a","n/a",IF(AC$3&gt;(A47stdlife+$E718),('PTRM input'!$I$431*(1+rvanilla03)^0.5)-SUM($I718:AB718),('PTRM input'!$I$431*(1+rvanilla03)^0.5)/A47stdlife))</f>
        <v>0</v>
      </c>
      <c r="AD718" s="251">
        <f ca="1">IF(A47stdlife="n/a","n/a",IF(AD$3&gt;(A47stdlife+$E718),('PTRM input'!$I$431*(1+rvanilla03)^0.5)-SUM($I718:AC718),('PTRM input'!$I$431*(1+rvanilla03)^0.5)/A47stdlife))</f>
        <v>0</v>
      </c>
      <c r="AE718" s="251">
        <f ca="1">IF(A47stdlife="n/a","n/a",IF(AE$3&gt;(A47stdlife+$E718),('PTRM input'!$I$431*(1+rvanilla03)^0.5)-SUM($I718:AD718),('PTRM input'!$I$431*(1+rvanilla03)^0.5)/A47stdlife))</f>
        <v>0</v>
      </c>
      <c r="AF718" s="251">
        <f ca="1">IF(A47stdlife="n/a","n/a",IF(AF$3&gt;(A47stdlife+$E718),('PTRM input'!$I$431*(1+rvanilla03)^0.5)-SUM($I718:AE718),('PTRM input'!$I$431*(1+rvanilla03)^0.5)/A47stdlife))</f>
        <v>0</v>
      </c>
      <c r="AG718" s="251">
        <f ca="1">IF(A47stdlife="n/a","n/a",IF(AG$3&gt;(A47stdlife+$E718),('PTRM input'!$I$431*(1+rvanilla03)^0.5)-SUM($I718:AF718),('PTRM input'!$I$431*(1+rvanilla03)^0.5)/A47stdlife))</f>
        <v>0</v>
      </c>
      <c r="AH718" s="251">
        <f ca="1">IF(A47stdlife="n/a","n/a",IF(AH$3&gt;(A47stdlife+$E718),('PTRM input'!$I$431*(1+rvanilla03)^0.5)-SUM($I718:AG718),('PTRM input'!$I$431*(1+rvanilla03)^0.5)/A47stdlife))</f>
        <v>0</v>
      </c>
      <c r="AI718" s="251">
        <f ca="1">IF(A47stdlife="n/a","n/a",IF(AI$3&gt;(A47stdlife+$E718),('PTRM input'!$I$431*(1+rvanilla03)^0.5)-SUM($I718:AH718),('PTRM input'!$I$431*(1+rvanilla03)^0.5)/A47stdlife))</f>
        <v>0</v>
      </c>
      <c r="AJ718" s="251">
        <f ca="1">IF(A47stdlife="n/a","n/a",IF(AJ$3&gt;(A47stdlife+$E718),('PTRM input'!$I$431*(1+rvanilla03)^0.5)-SUM($I718:AI718),('PTRM input'!$I$431*(1+rvanilla03)^0.5)/A47stdlife))</f>
        <v>0</v>
      </c>
      <c r="AK718" s="251">
        <f ca="1">IF(A47stdlife="n/a","n/a",IF(AK$3&gt;(A47stdlife+$E718),('PTRM input'!$I$431*(1+rvanilla03)^0.5)-SUM($I718:AJ718),('PTRM input'!$I$431*(1+rvanilla03)^0.5)/A47stdlife))</f>
        <v>0</v>
      </c>
      <c r="AL718" s="251">
        <f ca="1">IF(A47stdlife="n/a","n/a",IF(AL$3&gt;(A47stdlife+$E718),('PTRM input'!$I$431*(1+rvanilla03)^0.5)-SUM($I718:AK718),('PTRM input'!$I$431*(1+rvanilla03)^0.5)/A47stdlife))</f>
        <v>0</v>
      </c>
      <c r="AM718" s="251">
        <f ca="1">IF(A47stdlife="n/a","n/a",IF(AM$3&gt;(A47stdlife+$E718),('PTRM input'!$I$431*(1+rvanilla03)^0.5)-SUM($I718:AL718),('PTRM input'!$I$431*(1+rvanilla03)^0.5)/A47stdlife))</f>
        <v>0</v>
      </c>
      <c r="AN718" s="251">
        <f ca="1">IF(A47stdlife="n/a","n/a",IF(AN$3&gt;(A47stdlife+$E718),('PTRM input'!$I$431*(1+rvanilla03)^0.5)-SUM($I718:AM718),('PTRM input'!$I$431*(1+rvanilla03)^0.5)/A47stdlife))</f>
        <v>0</v>
      </c>
      <c r="AO718" s="251">
        <f ca="1">IF(A47stdlife="n/a","n/a",IF(AO$3&gt;(A47stdlife+$E718),('PTRM input'!$I$431*(1+rvanilla03)^0.5)-SUM($I718:AN718),('PTRM input'!$I$431*(1+rvanilla03)^0.5)/A47stdlife))</f>
        <v>0</v>
      </c>
      <c r="AP718" s="251">
        <f ca="1">IF(A47stdlife="n/a","n/a",IF(AP$3&gt;(A47stdlife+$E718),('PTRM input'!$I$431*(1+rvanilla03)^0.5)-SUM($I718:AO718),('PTRM input'!$I$431*(1+rvanilla03)^0.5)/A47stdlife))</f>
        <v>0</v>
      </c>
      <c r="AQ718" s="251">
        <f ca="1">IF(A47stdlife="n/a","n/a",IF(AQ$3&gt;(A47stdlife+$E718),('PTRM input'!$I$431*(1+rvanilla03)^0.5)-SUM($I718:AP718),('PTRM input'!$I$431*(1+rvanilla03)^0.5)/A47stdlife))</f>
        <v>0</v>
      </c>
      <c r="AR718" s="251">
        <f ca="1">IF(A47stdlife="n/a","n/a",IF(AR$3&gt;(A47stdlife+$E718),('PTRM input'!$I$431*(1+rvanilla03)^0.5)-SUM($I718:AQ718),('PTRM input'!$I$431*(1+rvanilla03)^0.5)/A47stdlife))</f>
        <v>0</v>
      </c>
      <c r="AS718" s="251">
        <f ca="1">IF(A47stdlife="n/a","n/a",IF(AS$3&gt;(A47stdlife+$E718),('PTRM input'!$I$431*(1+rvanilla03)^0.5)-SUM($I718:AR718),('PTRM input'!$I$431*(1+rvanilla03)^0.5)/A47stdlife))</f>
        <v>0</v>
      </c>
      <c r="AT718" s="251">
        <f ca="1">IF(A47stdlife="n/a","n/a",IF(AT$3&gt;(A47stdlife+$E718),('PTRM input'!$I$431*(1+rvanilla03)^0.5)-SUM($I718:AS718),('PTRM input'!$I$431*(1+rvanilla03)^0.5)/A47stdlife))</f>
        <v>0</v>
      </c>
      <c r="AU718" s="251">
        <f ca="1">IF(A47stdlife="n/a","n/a",IF(AU$3&gt;(A47stdlife+$E718),('PTRM input'!$I$431*(1+rvanilla03)^0.5)-SUM($I718:AT718),('PTRM input'!$I$431*(1+rvanilla03)^0.5)/A47stdlife))</f>
        <v>0</v>
      </c>
      <c r="AV718" s="251">
        <f ca="1">IF(A47stdlife="n/a","n/a",IF(AV$3&gt;(A47stdlife+$E718),('PTRM input'!$I$431*(1+rvanilla03)^0.5)-SUM($I718:AU718),('PTRM input'!$I$431*(1+rvanilla03)^0.5)/A47stdlife))</f>
        <v>0</v>
      </c>
      <c r="AW718" s="251">
        <f ca="1">IF(A47stdlife="n/a","n/a",IF(AW$3&gt;(A47stdlife+$E718),('PTRM input'!$I$431*(1+rvanilla03)^0.5)-SUM($I718:AV718),('PTRM input'!$I$431*(1+rvanilla03)^0.5)/A47stdlife))</f>
        <v>0</v>
      </c>
      <c r="AX718" s="251">
        <f ca="1">IF(A47stdlife="n/a","n/a",IF(AX$3&gt;(A47stdlife+$E718),('PTRM input'!$I$431*(1+rvanilla03)^0.5)-SUM($I718:AW718),('PTRM input'!$I$431*(1+rvanilla03)^0.5)/A47stdlife))</f>
        <v>0</v>
      </c>
      <c r="AY718" s="251">
        <f ca="1">IF(A47stdlife="n/a","n/a",IF(AY$3&gt;(A47stdlife+$E718),('PTRM input'!$I$431*(1+rvanilla03)^0.5)-SUM($I718:AX718),('PTRM input'!$I$431*(1+rvanilla03)^0.5)/A47stdlife))</f>
        <v>0</v>
      </c>
      <c r="AZ718" s="251">
        <f ca="1">IF(A47stdlife="n/a","n/a",IF(AZ$3&gt;(A47stdlife+$E718),('PTRM input'!$I$431*(1+rvanilla03)^0.5)-SUM($I718:AY718),('PTRM input'!$I$431*(1+rvanilla03)^0.5)/A47stdlife))</f>
        <v>0</v>
      </c>
      <c r="BA718" s="251">
        <f ca="1">IF(A47stdlife="n/a","n/a",IF(BA$3&gt;(A47stdlife+$E718),('PTRM input'!$I$431*(1+rvanilla03)^0.5)-SUM($I718:AZ718),('PTRM input'!$I$431*(1+rvanilla03)^0.5)/A47stdlife))</f>
        <v>0</v>
      </c>
      <c r="BB718" s="251">
        <f ca="1">IF(A47stdlife="n/a","n/a",IF(BB$3&gt;(A47stdlife+$E718),('PTRM input'!$I$431*(1+rvanilla03)^0.5)-SUM($I718:BA718),('PTRM input'!$I$431*(1+rvanilla03)^0.5)/A47stdlife))</f>
        <v>0</v>
      </c>
      <c r="BC718" s="251">
        <f ca="1">IF(A47stdlife="n/a","n/a",IF(BC$3&gt;(A47stdlife+$E718),('PTRM input'!$I$431*(1+rvanilla03)^0.5)-SUM($I718:BB718),('PTRM input'!$I$431*(1+rvanilla03)^0.5)/A47stdlife))</f>
        <v>0</v>
      </c>
      <c r="BD718" s="251">
        <f ca="1">IF(A47stdlife="n/a","n/a",IF(BD$3&gt;(A47stdlife+$E718),('PTRM input'!$I$431*(1+rvanilla03)^0.5)-SUM($I718:BC718),('PTRM input'!$I$431*(1+rvanilla03)^0.5)/A47stdlife))</f>
        <v>0</v>
      </c>
      <c r="BE718" s="251">
        <f ca="1">IF(A47stdlife="n/a","n/a",IF(BE$3&gt;(A47stdlife+$E718),('PTRM input'!$I$431*(1+rvanilla03)^0.5)-SUM($I718:BD718),('PTRM input'!$I$431*(1+rvanilla03)^0.5)/A47stdlife))</f>
        <v>0</v>
      </c>
      <c r="BF718" s="251">
        <f ca="1">IF(A47stdlife="n/a","n/a",IF(BF$3&gt;(A47stdlife+$E718),('PTRM input'!$I$431*(1+rvanilla03)^0.5)-SUM($I718:BE718),('PTRM input'!$I$431*(1+rvanilla03)^0.5)/A47stdlife))</f>
        <v>0</v>
      </c>
      <c r="BG718" s="251">
        <f ca="1">IF(A47stdlife="n/a","n/a",IF(BG$3&gt;(A47stdlife+$E718),('PTRM input'!$I$431*(1+rvanilla03)^0.5)-SUM($I718:BF718),('PTRM input'!$I$431*(1+rvanilla03)^0.5)/A47stdlife))</f>
        <v>0</v>
      </c>
      <c r="BH718" s="251">
        <f ca="1">IF(A47stdlife="n/a","n/a",IF(BH$3&gt;(A47stdlife+$E718),('PTRM input'!$I$431*(1+rvanilla03)^0.5)-SUM($I718:BG718),('PTRM input'!$I$431*(1+rvanilla03)^0.5)/A47stdlife))</f>
        <v>0</v>
      </c>
      <c r="BI718" s="251">
        <f ca="1">IF(A47stdlife="n/a","n/a",IF(BI$3&gt;(A47stdlife+$E718),('PTRM input'!$I$431*(1+rvanilla03)^0.5)-SUM($I718:BH718),('PTRM input'!$I$431*(1+rvanilla03)^0.5)/A47stdlife))</f>
        <v>0</v>
      </c>
      <c r="BJ718" s="116"/>
      <c r="BK718" s="116"/>
      <c r="BL718" s="116"/>
      <c r="BM718" s="116"/>
    </row>
    <row r="719" spans="1:65" hidden="1" outlineLevel="2">
      <c r="A719" s="116"/>
      <c r="B719" s="19"/>
      <c r="C719" s="18"/>
      <c r="D719" s="760"/>
      <c r="E719" s="86">
        <v>4</v>
      </c>
      <c r="F719" s="259"/>
      <c r="G719" s="434"/>
      <c r="H719" s="435"/>
      <c r="I719" s="435"/>
      <c r="J719" s="619"/>
      <c r="K719" s="433">
        <f ca="1">IF(A47stdlife="n/a","n/a",IF(K$3&gt;(A47stdlife+$E719),('PTRM input'!$J$431*(1+rvanilla04)^0.5)-SUM(J719:$J719),('PTRM input'!$J$431*(1+rvanilla04)^0.5)/A47stdlife))</f>
        <v>0</v>
      </c>
      <c r="L719" s="433">
        <f ca="1">IF(A47stdlife="n/a","n/a",IF(L$3&gt;(A47stdlife+$E719),('PTRM input'!$J$431*(1+rvanilla04)^0.5)-SUM($J719:K719),('PTRM input'!$J$431*(1+rvanilla04)^0.5)/A47stdlife))</f>
        <v>0</v>
      </c>
      <c r="M719" s="433">
        <f ca="1">IF(A47stdlife="n/a","n/a",IF(M$3&gt;(A47stdlife+$E719),('PTRM input'!$J$431*(1+rvanilla04)^0.5)-SUM($J719:L719),('PTRM input'!$J$431*(1+rvanilla04)^0.5)/A47stdlife))</f>
        <v>0</v>
      </c>
      <c r="N719" s="433">
        <f ca="1">IF(A47stdlife="n/a","n/a",IF(N$3&gt;(A47stdlife+$E719),('PTRM input'!$J$431*(1+rvanilla04)^0.5)-SUM($J719:M719),('PTRM input'!$J$431*(1+rvanilla04)^0.5)/A47stdlife))</f>
        <v>0</v>
      </c>
      <c r="O719" s="433">
        <f ca="1">IF(A47stdlife="n/a","n/a",IF(O$3&gt;(A47stdlife+$E719),('PTRM input'!$J$431*(1+rvanilla04)^0.5)-SUM($J719:N719),('PTRM input'!$J$431*(1+rvanilla04)^0.5)/A47stdlife))</f>
        <v>0</v>
      </c>
      <c r="P719" s="433">
        <f ca="1">IF(A47stdlife="n/a","n/a",IF(P$3&gt;(A47stdlife+$E719),('PTRM input'!$J$431*(1+rvanilla04)^0.5)-SUM($J719:O719),('PTRM input'!$J$431*(1+rvanilla04)^0.5)/A47stdlife))</f>
        <v>0</v>
      </c>
      <c r="Q719" s="433">
        <f ca="1">IF(A47stdlife="n/a","n/a",IF(Q$3&gt;(A47stdlife+$E719),('PTRM input'!$J$431*(1+rvanilla04)^0.5)-SUM($J719:P719),('PTRM input'!$J$431*(1+rvanilla04)^0.5)/A47stdlife))</f>
        <v>0</v>
      </c>
      <c r="R719" s="251">
        <f ca="1">IF(A47stdlife="n/a","n/a",IF(R$3&gt;(A47stdlife+$E719),('PTRM input'!$J$431*(1+rvanilla04)^0.5)-SUM($J719:Q719),('PTRM input'!$J$431*(1+rvanilla04)^0.5)/A47stdlife))</f>
        <v>0</v>
      </c>
      <c r="S719" s="251">
        <f ca="1">IF(A47stdlife="n/a","n/a",IF(S$3&gt;(A47stdlife+$E719),('PTRM input'!$J$431*(1+rvanilla04)^0.5)-SUM($J719:R719),('PTRM input'!$J$431*(1+rvanilla04)^0.5)/A47stdlife))</f>
        <v>0</v>
      </c>
      <c r="T719" s="251">
        <f ca="1">IF(A47stdlife="n/a","n/a",IF(T$3&gt;(A47stdlife+$E719),('PTRM input'!$J$431*(1+rvanilla04)^0.5)-SUM($J719:S719),('PTRM input'!$J$431*(1+rvanilla04)^0.5)/A47stdlife))</f>
        <v>0</v>
      </c>
      <c r="U719" s="251">
        <f ca="1">IF(A47stdlife="n/a","n/a",IF(U$3&gt;(A47stdlife+$E719),('PTRM input'!$J$431*(1+rvanilla04)^0.5)-SUM($J719:T719),('PTRM input'!$J$431*(1+rvanilla04)^0.5)/A47stdlife))</f>
        <v>0</v>
      </c>
      <c r="V719" s="251">
        <f ca="1">IF(A47stdlife="n/a","n/a",IF(V$3&gt;(A47stdlife+$E719),('PTRM input'!$J$431*(1+rvanilla04)^0.5)-SUM($J719:U719),('PTRM input'!$J$431*(1+rvanilla04)^0.5)/A47stdlife))</f>
        <v>0</v>
      </c>
      <c r="W719" s="251">
        <f ca="1">IF(A47stdlife="n/a","n/a",IF(W$3&gt;(A47stdlife+$E719),('PTRM input'!$J$431*(1+rvanilla04)^0.5)-SUM($J719:V719),('PTRM input'!$J$431*(1+rvanilla04)^0.5)/A47stdlife))</f>
        <v>0</v>
      </c>
      <c r="X719" s="251">
        <f ca="1">IF(A47stdlife="n/a","n/a",IF(X$3&gt;(A47stdlife+$E719),('PTRM input'!$J$431*(1+rvanilla04)^0.5)-SUM($J719:W719),('PTRM input'!$J$431*(1+rvanilla04)^0.5)/A47stdlife))</f>
        <v>0</v>
      </c>
      <c r="Y719" s="251">
        <f ca="1">IF(A47stdlife="n/a","n/a",IF(Y$3&gt;(A47stdlife+$E719),('PTRM input'!$J$431*(1+rvanilla04)^0.5)-SUM($J719:X719),('PTRM input'!$J$431*(1+rvanilla04)^0.5)/A47stdlife))</f>
        <v>0</v>
      </c>
      <c r="Z719" s="251">
        <f ca="1">IF(A47stdlife="n/a","n/a",IF(Z$3&gt;(A47stdlife+$E719),('PTRM input'!$J$431*(1+rvanilla04)^0.5)-SUM($J719:Y719),('PTRM input'!$J$431*(1+rvanilla04)^0.5)/A47stdlife))</f>
        <v>0</v>
      </c>
      <c r="AA719" s="251">
        <f ca="1">IF(A47stdlife="n/a","n/a",IF(AA$3&gt;(A47stdlife+$E719),('PTRM input'!$J$431*(1+rvanilla04)^0.5)-SUM($J719:Z719),('PTRM input'!$J$431*(1+rvanilla04)^0.5)/A47stdlife))</f>
        <v>0</v>
      </c>
      <c r="AB719" s="251">
        <f ca="1">IF(A47stdlife="n/a","n/a",IF(AB$3&gt;(A47stdlife+$E719),('PTRM input'!$J$431*(1+rvanilla04)^0.5)-SUM($J719:AA719),('PTRM input'!$J$431*(1+rvanilla04)^0.5)/A47stdlife))</f>
        <v>0</v>
      </c>
      <c r="AC719" s="251">
        <f ca="1">IF(A47stdlife="n/a","n/a",IF(AC$3&gt;(A47stdlife+$E719),('PTRM input'!$J$431*(1+rvanilla04)^0.5)-SUM($J719:AB719),('PTRM input'!$J$431*(1+rvanilla04)^0.5)/A47stdlife))</f>
        <v>0</v>
      </c>
      <c r="AD719" s="251">
        <f ca="1">IF(A47stdlife="n/a","n/a",IF(AD$3&gt;(A47stdlife+$E719),('PTRM input'!$J$431*(1+rvanilla04)^0.5)-SUM($J719:AC719),('PTRM input'!$J$431*(1+rvanilla04)^0.5)/A47stdlife))</f>
        <v>0</v>
      </c>
      <c r="AE719" s="251">
        <f ca="1">IF(A47stdlife="n/a","n/a",IF(AE$3&gt;(A47stdlife+$E719),('PTRM input'!$J$431*(1+rvanilla04)^0.5)-SUM($J719:AD719),('PTRM input'!$J$431*(1+rvanilla04)^0.5)/A47stdlife))</f>
        <v>0</v>
      </c>
      <c r="AF719" s="251">
        <f ca="1">IF(A47stdlife="n/a","n/a",IF(AF$3&gt;(A47stdlife+$E719),('PTRM input'!$J$431*(1+rvanilla04)^0.5)-SUM($J719:AE719),('PTRM input'!$J$431*(1+rvanilla04)^0.5)/A47stdlife))</f>
        <v>0</v>
      </c>
      <c r="AG719" s="251">
        <f ca="1">IF(A47stdlife="n/a","n/a",IF(AG$3&gt;(A47stdlife+$E719),('PTRM input'!$J$431*(1+rvanilla04)^0.5)-SUM($J719:AF719),('PTRM input'!$J$431*(1+rvanilla04)^0.5)/A47stdlife))</f>
        <v>0</v>
      </c>
      <c r="AH719" s="251">
        <f ca="1">IF(A47stdlife="n/a","n/a",IF(AH$3&gt;(A47stdlife+$E719),('PTRM input'!$J$431*(1+rvanilla04)^0.5)-SUM($J719:AG719),('PTRM input'!$J$431*(1+rvanilla04)^0.5)/A47stdlife))</f>
        <v>0</v>
      </c>
      <c r="AI719" s="251">
        <f ca="1">IF(A47stdlife="n/a","n/a",IF(AI$3&gt;(A47stdlife+$E719),('PTRM input'!$J$431*(1+rvanilla04)^0.5)-SUM($J719:AH719),('PTRM input'!$J$431*(1+rvanilla04)^0.5)/A47stdlife))</f>
        <v>0</v>
      </c>
      <c r="AJ719" s="251">
        <f ca="1">IF(A47stdlife="n/a","n/a",IF(AJ$3&gt;(A47stdlife+$E719),('PTRM input'!$J$431*(1+rvanilla04)^0.5)-SUM($J719:AI719),('PTRM input'!$J$431*(1+rvanilla04)^0.5)/A47stdlife))</f>
        <v>0</v>
      </c>
      <c r="AK719" s="251">
        <f ca="1">IF(A47stdlife="n/a","n/a",IF(AK$3&gt;(A47stdlife+$E719),('PTRM input'!$J$431*(1+rvanilla04)^0.5)-SUM($J719:AJ719),('PTRM input'!$J$431*(1+rvanilla04)^0.5)/A47stdlife))</f>
        <v>0</v>
      </c>
      <c r="AL719" s="251">
        <f ca="1">IF(A47stdlife="n/a","n/a",IF(AL$3&gt;(A47stdlife+$E719),('PTRM input'!$J$431*(1+rvanilla04)^0.5)-SUM($J719:AK719),('PTRM input'!$J$431*(1+rvanilla04)^0.5)/A47stdlife))</f>
        <v>0</v>
      </c>
      <c r="AM719" s="251">
        <f ca="1">IF(A47stdlife="n/a","n/a",IF(AM$3&gt;(A47stdlife+$E719),('PTRM input'!$J$431*(1+rvanilla04)^0.5)-SUM($J719:AL719),('PTRM input'!$J$431*(1+rvanilla04)^0.5)/A47stdlife))</f>
        <v>0</v>
      </c>
      <c r="AN719" s="251">
        <f ca="1">IF(A47stdlife="n/a","n/a",IF(AN$3&gt;(A47stdlife+$E719),('PTRM input'!$J$431*(1+rvanilla04)^0.5)-SUM($J719:AM719),('PTRM input'!$J$431*(1+rvanilla04)^0.5)/A47stdlife))</f>
        <v>0</v>
      </c>
      <c r="AO719" s="251">
        <f ca="1">IF(A47stdlife="n/a","n/a",IF(AO$3&gt;(A47stdlife+$E719),('PTRM input'!$J$431*(1+rvanilla04)^0.5)-SUM($J719:AN719),('PTRM input'!$J$431*(1+rvanilla04)^0.5)/A47stdlife))</f>
        <v>0</v>
      </c>
      <c r="AP719" s="251">
        <f ca="1">IF(A47stdlife="n/a","n/a",IF(AP$3&gt;(A47stdlife+$E719),('PTRM input'!$J$431*(1+rvanilla04)^0.5)-SUM($J719:AO719),('PTRM input'!$J$431*(1+rvanilla04)^0.5)/A47stdlife))</f>
        <v>0</v>
      </c>
      <c r="AQ719" s="251">
        <f ca="1">IF(A47stdlife="n/a","n/a",IF(AQ$3&gt;(A47stdlife+$E719),('PTRM input'!$J$431*(1+rvanilla04)^0.5)-SUM($J719:AP719),('PTRM input'!$J$431*(1+rvanilla04)^0.5)/A47stdlife))</f>
        <v>0</v>
      </c>
      <c r="AR719" s="251">
        <f ca="1">IF(A47stdlife="n/a","n/a",IF(AR$3&gt;(A47stdlife+$E719),('PTRM input'!$J$431*(1+rvanilla04)^0.5)-SUM($J719:AQ719),('PTRM input'!$J$431*(1+rvanilla04)^0.5)/A47stdlife))</f>
        <v>0</v>
      </c>
      <c r="AS719" s="251">
        <f ca="1">IF(A47stdlife="n/a","n/a",IF(AS$3&gt;(A47stdlife+$E719),('PTRM input'!$J$431*(1+rvanilla04)^0.5)-SUM($J719:AR719),('PTRM input'!$J$431*(1+rvanilla04)^0.5)/A47stdlife))</f>
        <v>0</v>
      </c>
      <c r="AT719" s="251">
        <f ca="1">IF(A47stdlife="n/a","n/a",IF(AT$3&gt;(A47stdlife+$E719),('PTRM input'!$J$431*(1+rvanilla04)^0.5)-SUM($J719:AS719),('PTRM input'!$J$431*(1+rvanilla04)^0.5)/A47stdlife))</f>
        <v>0</v>
      </c>
      <c r="AU719" s="251">
        <f ca="1">IF(A47stdlife="n/a","n/a",IF(AU$3&gt;(A47stdlife+$E719),('PTRM input'!$J$431*(1+rvanilla04)^0.5)-SUM($J719:AT719),('PTRM input'!$J$431*(1+rvanilla04)^0.5)/A47stdlife))</f>
        <v>0</v>
      </c>
      <c r="AV719" s="251">
        <f ca="1">IF(A47stdlife="n/a","n/a",IF(AV$3&gt;(A47stdlife+$E719),('PTRM input'!$J$431*(1+rvanilla04)^0.5)-SUM($J719:AU719),('PTRM input'!$J$431*(1+rvanilla04)^0.5)/A47stdlife))</f>
        <v>0</v>
      </c>
      <c r="AW719" s="251">
        <f ca="1">IF(A47stdlife="n/a","n/a",IF(AW$3&gt;(A47stdlife+$E719),('PTRM input'!$J$431*(1+rvanilla04)^0.5)-SUM($J719:AV719),('PTRM input'!$J$431*(1+rvanilla04)^0.5)/A47stdlife))</f>
        <v>0</v>
      </c>
      <c r="AX719" s="251">
        <f ca="1">IF(A47stdlife="n/a","n/a",IF(AX$3&gt;(A47stdlife+$E719),('PTRM input'!$J$431*(1+rvanilla04)^0.5)-SUM($J719:AW719),('PTRM input'!$J$431*(1+rvanilla04)^0.5)/A47stdlife))</f>
        <v>0</v>
      </c>
      <c r="AY719" s="251">
        <f ca="1">IF(A47stdlife="n/a","n/a",IF(AY$3&gt;(A47stdlife+$E719),('PTRM input'!$J$431*(1+rvanilla04)^0.5)-SUM($J719:AX719),('PTRM input'!$J$431*(1+rvanilla04)^0.5)/A47stdlife))</f>
        <v>0</v>
      </c>
      <c r="AZ719" s="251">
        <f ca="1">IF(A47stdlife="n/a","n/a",IF(AZ$3&gt;(A47stdlife+$E719),('PTRM input'!$J$431*(1+rvanilla04)^0.5)-SUM($J719:AY719),('PTRM input'!$J$431*(1+rvanilla04)^0.5)/A47stdlife))</f>
        <v>0</v>
      </c>
      <c r="BA719" s="251">
        <f ca="1">IF(A47stdlife="n/a","n/a",IF(BA$3&gt;(A47stdlife+$E719),('PTRM input'!$J$431*(1+rvanilla04)^0.5)-SUM($J719:AZ719),('PTRM input'!$J$431*(1+rvanilla04)^0.5)/A47stdlife))</f>
        <v>0</v>
      </c>
      <c r="BB719" s="251">
        <f ca="1">IF(A47stdlife="n/a","n/a",IF(BB$3&gt;(A47stdlife+$E719),('PTRM input'!$J$431*(1+rvanilla04)^0.5)-SUM($J719:BA719),('PTRM input'!$J$431*(1+rvanilla04)^0.5)/A47stdlife))</f>
        <v>0</v>
      </c>
      <c r="BC719" s="251">
        <f ca="1">IF(A47stdlife="n/a","n/a",IF(BC$3&gt;(A47stdlife+$E719),('PTRM input'!$J$431*(1+rvanilla04)^0.5)-SUM($J719:BB719),('PTRM input'!$J$431*(1+rvanilla04)^0.5)/A47stdlife))</f>
        <v>0</v>
      </c>
      <c r="BD719" s="251">
        <f ca="1">IF(A47stdlife="n/a","n/a",IF(BD$3&gt;(A47stdlife+$E719),('PTRM input'!$J$431*(1+rvanilla04)^0.5)-SUM($J719:BC719),('PTRM input'!$J$431*(1+rvanilla04)^0.5)/A47stdlife))</f>
        <v>0</v>
      </c>
      <c r="BE719" s="251">
        <f ca="1">IF(A47stdlife="n/a","n/a",IF(BE$3&gt;(A47stdlife+$E719),('PTRM input'!$J$431*(1+rvanilla04)^0.5)-SUM($J719:BD719),('PTRM input'!$J$431*(1+rvanilla04)^0.5)/A47stdlife))</f>
        <v>0</v>
      </c>
      <c r="BF719" s="251">
        <f ca="1">IF(A47stdlife="n/a","n/a",IF(BF$3&gt;(A47stdlife+$E719),('PTRM input'!$J$431*(1+rvanilla04)^0.5)-SUM($J719:BE719),('PTRM input'!$J$431*(1+rvanilla04)^0.5)/A47stdlife))</f>
        <v>0</v>
      </c>
      <c r="BG719" s="251">
        <f ca="1">IF(A47stdlife="n/a","n/a",IF(BG$3&gt;(A47stdlife+$E719),('PTRM input'!$J$431*(1+rvanilla04)^0.5)-SUM($J719:BF719),('PTRM input'!$J$431*(1+rvanilla04)^0.5)/A47stdlife))</f>
        <v>0</v>
      </c>
      <c r="BH719" s="251">
        <f ca="1">IF(A47stdlife="n/a","n/a",IF(BH$3&gt;(A47stdlife+$E719),('PTRM input'!$J$431*(1+rvanilla04)^0.5)-SUM($J719:BG719),('PTRM input'!$J$431*(1+rvanilla04)^0.5)/A47stdlife))</f>
        <v>0</v>
      </c>
      <c r="BI719" s="251">
        <f ca="1">IF(A47stdlife="n/a","n/a",IF(BI$3&gt;(A47stdlife+$E719),('PTRM input'!$J$431*(1+rvanilla04)^0.5)-SUM($J719:BH719),('PTRM input'!$J$431*(1+rvanilla04)^0.5)/A47stdlife))</f>
        <v>0</v>
      </c>
      <c r="BJ719" s="116"/>
      <c r="BK719" s="116"/>
      <c r="BL719" s="116"/>
      <c r="BM719" s="116"/>
    </row>
    <row r="720" spans="1:65" hidden="1" outlineLevel="2">
      <c r="A720" s="116"/>
      <c r="B720" s="19"/>
      <c r="C720" s="18"/>
      <c r="D720" s="760"/>
      <c r="E720" s="86">
        <v>5</v>
      </c>
      <c r="F720" s="259"/>
      <c r="G720" s="434"/>
      <c r="H720" s="435"/>
      <c r="I720" s="435"/>
      <c r="J720" s="435"/>
      <c r="K720" s="619"/>
      <c r="L720" s="433">
        <f ca="1">IF(A47stdlife="n/a","n/a",IF(L$3&gt;(A47stdlife+$E720),('PTRM input'!$K$431*(1+rvanilla05)^0.5)-SUM($K720:K720),('PTRM input'!$K$431*(1+rvanilla05)^0.5)/A47stdlife))</f>
        <v>0</v>
      </c>
      <c r="M720" s="433">
        <f ca="1">IF(A47stdlife="n/a","n/a",IF(M$3&gt;(A47stdlife+$E720),('PTRM input'!$K$431*(1+rvanilla05)^0.5)-SUM($K720:L720),('PTRM input'!$K$431*(1+rvanilla05)^0.5)/A47stdlife))</f>
        <v>0</v>
      </c>
      <c r="N720" s="433">
        <f ca="1">IF(A47stdlife="n/a","n/a",IF(N$3&gt;(A47stdlife+$E720),('PTRM input'!$K$431*(1+rvanilla05)^0.5)-SUM($K720:M720),('PTRM input'!$K$431*(1+rvanilla05)^0.5)/A47stdlife))</f>
        <v>0</v>
      </c>
      <c r="O720" s="433">
        <f ca="1">IF(A47stdlife="n/a","n/a",IF(O$3&gt;(A47stdlife+$E720),('PTRM input'!$K$431*(1+rvanilla05)^0.5)-SUM($K720:N720),('PTRM input'!$K$431*(1+rvanilla05)^0.5)/A47stdlife))</f>
        <v>0</v>
      </c>
      <c r="P720" s="433">
        <f ca="1">IF(A47stdlife="n/a","n/a",IF(P$3&gt;(A47stdlife+$E720),('PTRM input'!$K$431*(1+rvanilla05)^0.5)-SUM($K720:O720),('PTRM input'!$K$431*(1+rvanilla05)^0.5)/A47stdlife))</f>
        <v>0</v>
      </c>
      <c r="Q720" s="433">
        <f ca="1">IF(A47stdlife="n/a","n/a",IF(Q$3&gt;(A47stdlife+$E720),('PTRM input'!$K$431*(1+rvanilla05)^0.5)-SUM($K720:P720),('PTRM input'!$K$431*(1+rvanilla05)^0.5)/A47stdlife))</f>
        <v>0</v>
      </c>
      <c r="R720" s="251">
        <f ca="1">IF(A47stdlife="n/a","n/a",IF(R$3&gt;(A47stdlife+$E720),('PTRM input'!$K$431*(1+rvanilla05)^0.5)-SUM($K720:Q720),('PTRM input'!$K$431*(1+rvanilla05)^0.5)/A47stdlife))</f>
        <v>0</v>
      </c>
      <c r="S720" s="251">
        <f ca="1">IF(A47stdlife="n/a","n/a",IF(S$3&gt;(A47stdlife+$E720),('PTRM input'!$K$431*(1+rvanilla05)^0.5)-SUM($K720:R720),('PTRM input'!$K$431*(1+rvanilla05)^0.5)/A47stdlife))</f>
        <v>0</v>
      </c>
      <c r="T720" s="251">
        <f ca="1">IF(A47stdlife="n/a","n/a",IF(T$3&gt;(A47stdlife+$E720),('PTRM input'!$K$431*(1+rvanilla05)^0.5)-SUM($K720:S720),('PTRM input'!$K$431*(1+rvanilla05)^0.5)/A47stdlife))</f>
        <v>0</v>
      </c>
      <c r="U720" s="251">
        <f ca="1">IF(A47stdlife="n/a","n/a",IF(U$3&gt;(A47stdlife+$E720),('PTRM input'!$K$431*(1+rvanilla05)^0.5)-SUM($K720:T720),('PTRM input'!$K$431*(1+rvanilla05)^0.5)/A47stdlife))</f>
        <v>0</v>
      </c>
      <c r="V720" s="251">
        <f ca="1">IF(A47stdlife="n/a","n/a",IF(V$3&gt;(A47stdlife+$E720),('PTRM input'!$K$431*(1+rvanilla05)^0.5)-SUM($K720:U720),('PTRM input'!$K$431*(1+rvanilla05)^0.5)/A47stdlife))</f>
        <v>0</v>
      </c>
      <c r="W720" s="251">
        <f ca="1">IF(A47stdlife="n/a","n/a",IF(W$3&gt;(A47stdlife+$E720),('PTRM input'!$K$431*(1+rvanilla05)^0.5)-SUM($K720:V720),('PTRM input'!$K$431*(1+rvanilla05)^0.5)/A47stdlife))</f>
        <v>0</v>
      </c>
      <c r="X720" s="251">
        <f ca="1">IF(A47stdlife="n/a","n/a",IF(X$3&gt;(A47stdlife+$E720),('PTRM input'!$K$431*(1+rvanilla05)^0.5)-SUM($K720:W720),('PTRM input'!$K$431*(1+rvanilla05)^0.5)/A47stdlife))</f>
        <v>0</v>
      </c>
      <c r="Y720" s="251">
        <f ca="1">IF(A47stdlife="n/a","n/a",IF(Y$3&gt;(A47stdlife+$E720),('PTRM input'!$K$431*(1+rvanilla05)^0.5)-SUM($K720:X720),('PTRM input'!$K$431*(1+rvanilla05)^0.5)/A47stdlife))</f>
        <v>0</v>
      </c>
      <c r="Z720" s="251">
        <f ca="1">IF(A47stdlife="n/a","n/a",IF(Z$3&gt;(A47stdlife+$E720),('PTRM input'!$K$431*(1+rvanilla05)^0.5)-SUM($K720:Y720),('PTRM input'!$K$431*(1+rvanilla05)^0.5)/A47stdlife))</f>
        <v>0</v>
      </c>
      <c r="AA720" s="251">
        <f ca="1">IF(A47stdlife="n/a","n/a",IF(AA$3&gt;(A47stdlife+$E720),('PTRM input'!$K$431*(1+rvanilla05)^0.5)-SUM($K720:Z720),('PTRM input'!$K$431*(1+rvanilla05)^0.5)/A47stdlife))</f>
        <v>0</v>
      </c>
      <c r="AB720" s="251">
        <f ca="1">IF(A47stdlife="n/a","n/a",IF(AB$3&gt;(A47stdlife+$E720),('PTRM input'!$K$431*(1+rvanilla05)^0.5)-SUM($K720:AA720),('PTRM input'!$K$431*(1+rvanilla05)^0.5)/A47stdlife))</f>
        <v>0</v>
      </c>
      <c r="AC720" s="251">
        <f ca="1">IF(A47stdlife="n/a","n/a",IF(AC$3&gt;(A47stdlife+$E720),('PTRM input'!$K$431*(1+rvanilla05)^0.5)-SUM($K720:AB720),('PTRM input'!$K$431*(1+rvanilla05)^0.5)/A47stdlife))</f>
        <v>0</v>
      </c>
      <c r="AD720" s="251">
        <f ca="1">IF(A47stdlife="n/a","n/a",IF(AD$3&gt;(A47stdlife+$E720),('PTRM input'!$K$431*(1+rvanilla05)^0.5)-SUM($K720:AC720),('PTRM input'!$K$431*(1+rvanilla05)^0.5)/A47stdlife))</f>
        <v>0</v>
      </c>
      <c r="AE720" s="251">
        <f ca="1">IF(A47stdlife="n/a","n/a",IF(AE$3&gt;(A47stdlife+$E720),('PTRM input'!$K$431*(1+rvanilla05)^0.5)-SUM($K720:AD720),('PTRM input'!$K$431*(1+rvanilla05)^0.5)/A47stdlife))</f>
        <v>0</v>
      </c>
      <c r="AF720" s="251">
        <f ca="1">IF(A47stdlife="n/a","n/a",IF(AF$3&gt;(A47stdlife+$E720),('PTRM input'!$K$431*(1+rvanilla05)^0.5)-SUM($K720:AE720),('PTRM input'!$K$431*(1+rvanilla05)^0.5)/A47stdlife))</f>
        <v>0</v>
      </c>
      <c r="AG720" s="251">
        <f ca="1">IF(A47stdlife="n/a","n/a",IF(AG$3&gt;(A47stdlife+$E720),('PTRM input'!$K$431*(1+rvanilla05)^0.5)-SUM($K720:AF720),('PTRM input'!$K$431*(1+rvanilla05)^0.5)/A47stdlife))</f>
        <v>0</v>
      </c>
      <c r="AH720" s="251">
        <f ca="1">IF(A47stdlife="n/a","n/a",IF(AH$3&gt;(A47stdlife+$E720),('PTRM input'!$K$431*(1+rvanilla05)^0.5)-SUM($K720:AG720),('PTRM input'!$K$431*(1+rvanilla05)^0.5)/A47stdlife))</f>
        <v>0</v>
      </c>
      <c r="AI720" s="251">
        <f ca="1">IF(A47stdlife="n/a","n/a",IF(AI$3&gt;(A47stdlife+$E720),('PTRM input'!$K$431*(1+rvanilla05)^0.5)-SUM($K720:AH720),('PTRM input'!$K$431*(1+rvanilla05)^0.5)/A47stdlife))</f>
        <v>0</v>
      </c>
      <c r="AJ720" s="251">
        <f ca="1">IF(A47stdlife="n/a","n/a",IF(AJ$3&gt;(A47stdlife+$E720),('PTRM input'!$K$431*(1+rvanilla05)^0.5)-SUM($K720:AI720),('PTRM input'!$K$431*(1+rvanilla05)^0.5)/A47stdlife))</f>
        <v>0</v>
      </c>
      <c r="AK720" s="251">
        <f ca="1">IF(A47stdlife="n/a","n/a",IF(AK$3&gt;(A47stdlife+$E720),('PTRM input'!$K$431*(1+rvanilla05)^0.5)-SUM($K720:AJ720),('PTRM input'!$K$431*(1+rvanilla05)^0.5)/A47stdlife))</f>
        <v>0</v>
      </c>
      <c r="AL720" s="251">
        <f ca="1">IF(A47stdlife="n/a","n/a",IF(AL$3&gt;(A47stdlife+$E720),('PTRM input'!$K$431*(1+rvanilla05)^0.5)-SUM($K720:AK720),('PTRM input'!$K$431*(1+rvanilla05)^0.5)/A47stdlife))</f>
        <v>0</v>
      </c>
      <c r="AM720" s="251">
        <f ca="1">IF(A47stdlife="n/a","n/a",IF(AM$3&gt;(A47stdlife+$E720),('PTRM input'!$K$431*(1+rvanilla05)^0.5)-SUM($K720:AL720),('PTRM input'!$K$431*(1+rvanilla05)^0.5)/A47stdlife))</f>
        <v>0</v>
      </c>
      <c r="AN720" s="251">
        <f ca="1">IF(A47stdlife="n/a","n/a",IF(AN$3&gt;(A47stdlife+$E720),('PTRM input'!$K$431*(1+rvanilla05)^0.5)-SUM($K720:AM720),('PTRM input'!$K$431*(1+rvanilla05)^0.5)/A47stdlife))</f>
        <v>0</v>
      </c>
      <c r="AO720" s="251">
        <f ca="1">IF(A47stdlife="n/a","n/a",IF(AO$3&gt;(A47stdlife+$E720),('PTRM input'!$K$431*(1+rvanilla05)^0.5)-SUM($K720:AN720),('PTRM input'!$K$431*(1+rvanilla05)^0.5)/A47stdlife))</f>
        <v>0</v>
      </c>
      <c r="AP720" s="251">
        <f ca="1">IF(A47stdlife="n/a","n/a",IF(AP$3&gt;(A47stdlife+$E720),('PTRM input'!$K$431*(1+rvanilla05)^0.5)-SUM($K720:AO720),('PTRM input'!$K$431*(1+rvanilla05)^0.5)/A47stdlife))</f>
        <v>0</v>
      </c>
      <c r="AQ720" s="251">
        <f ca="1">IF(A47stdlife="n/a","n/a",IF(AQ$3&gt;(A47stdlife+$E720),('PTRM input'!$K$431*(1+rvanilla05)^0.5)-SUM($K720:AP720),('PTRM input'!$K$431*(1+rvanilla05)^0.5)/A47stdlife))</f>
        <v>0</v>
      </c>
      <c r="AR720" s="251">
        <f ca="1">IF(A47stdlife="n/a","n/a",IF(AR$3&gt;(A47stdlife+$E720),('PTRM input'!$K$431*(1+rvanilla05)^0.5)-SUM($K720:AQ720),('PTRM input'!$K$431*(1+rvanilla05)^0.5)/A47stdlife))</f>
        <v>0</v>
      </c>
      <c r="AS720" s="251">
        <f ca="1">IF(A47stdlife="n/a","n/a",IF(AS$3&gt;(A47stdlife+$E720),('PTRM input'!$K$431*(1+rvanilla05)^0.5)-SUM($K720:AR720),('PTRM input'!$K$431*(1+rvanilla05)^0.5)/A47stdlife))</f>
        <v>0</v>
      </c>
      <c r="AT720" s="251">
        <f ca="1">IF(A47stdlife="n/a","n/a",IF(AT$3&gt;(A47stdlife+$E720),('PTRM input'!$K$431*(1+rvanilla05)^0.5)-SUM($K720:AS720),('PTRM input'!$K$431*(1+rvanilla05)^0.5)/A47stdlife))</f>
        <v>0</v>
      </c>
      <c r="AU720" s="251">
        <f ca="1">IF(A47stdlife="n/a","n/a",IF(AU$3&gt;(A47stdlife+$E720),('PTRM input'!$K$431*(1+rvanilla05)^0.5)-SUM($K720:AT720),('PTRM input'!$K$431*(1+rvanilla05)^0.5)/A47stdlife))</f>
        <v>0</v>
      </c>
      <c r="AV720" s="251">
        <f ca="1">IF(A47stdlife="n/a","n/a",IF(AV$3&gt;(A47stdlife+$E720),('PTRM input'!$K$431*(1+rvanilla05)^0.5)-SUM($K720:AU720),('PTRM input'!$K$431*(1+rvanilla05)^0.5)/A47stdlife))</f>
        <v>0</v>
      </c>
      <c r="AW720" s="251">
        <f ca="1">IF(A47stdlife="n/a","n/a",IF(AW$3&gt;(A47stdlife+$E720),('PTRM input'!$K$431*(1+rvanilla05)^0.5)-SUM($K720:AV720),('PTRM input'!$K$431*(1+rvanilla05)^0.5)/A47stdlife))</f>
        <v>0</v>
      </c>
      <c r="AX720" s="251">
        <f ca="1">IF(A47stdlife="n/a","n/a",IF(AX$3&gt;(A47stdlife+$E720),('PTRM input'!$K$431*(1+rvanilla05)^0.5)-SUM($K720:AW720),('PTRM input'!$K$431*(1+rvanilla05)^0.5)/A47stdlife))</f>
        <v>0</v>
      </c>
      <c r="AY720" s="251">
        <f ca="1">IF(A47stdlife="n/a","n/a",IF(AY$3&gt;(A47stdlife+$E720),('PTRM input'!$K$431*(1+rvanilla05)^0.5)-SUM($K720:AX720),('PTRM input'!$K$431*(1+rvanilla05)^0.5)/A47stdlife))</f>
        <v>0</v>
      </c>
      <c r="AZ720" s="251">
        <f ca="1">IF(A47stdlife="n/a","n/a",IF(AZ$3&gt;(A47stdlife+$E720),('PTRM input'!$K$431*(1+rvanilla05)^0.5)-SUM($K720:AY720),('PTRM input'!$K$431*(1+rvanilla05)^0.5)/A47stdlife))</f>
        <v>0</v>
      </c>
      <c r="BA720" s="251">
        <f ca="1">IF(A47stdlife="n/a","n/a",IF(BA$3&gt;(A47stdlife+$E720),('PTRM input'!$K$431*(1+rvanilla05)^0.5)-SUM($K720:AZ720),('PTRM input'!$K$431*(1+rvanilla05)^0.5)/A47stdlife))</f>
        <v>0</v>
      </c>
      <c r="BB720" s="251">
        <f ca="1">IF(A47stdlife="n/a","n/a",IF(BB$3&gt;(A47stdlife+$E720),('PTRM input'!$K$431*(1+rvanilla05)^0.5)-SUM($K720:BA720),('PTRM input'!$K$431*(1+rvanilla05)^0.5)/A47stdlife))</f>
        <v>0</v>
      </c>
      <c r="BC720" s="251">
        <f ca="1">IF(A47stdlife="n/a","n/a",IF(BC$3&gt;(A47stdlife+$E720),('PTRM input'!$K$431*(1+rvanilla05)^0.5)-SUM($K720:BB720),('PTRM input'!$K$431*(1+rvanilla05)^0.5)/A47stdlife))</f>
        <v>0</v>
      </c>
      <c r="BD720" s="251">
        <f ca="1">IF(A47stdlife="n/a","n/a",IF(BD$3&gt;(A47stdlife+$E720),('PTRM input'!$K$431*(1+rvanilla05)^0.5)-SUM($K720:BC720),('PTRM input'!$K$431*(1+rvanilla05)^0.5)/A47stdlife))</f>
        <v>0</v>
      </c>
      <c r="BE720" s="251">
        <f ca="1">IF(A47stdlife="n/a","n/a",IF(BE$3&gt;(A47stdlife+$E720),('PTRM input'!$K$431*(1+rvanilla05)^0.5)-SUM($K720:BD720),('PTRM input'!$K$431*(1+rvanilla05)^0.5)/A47stdlife))</f>
        <v>0</v>
      </c>
      <c r="BF720" s="251">
        <f ca="1">IF(A47stdlife="n/a","n/a",IF(BF$3&gt;(A47stdlife+$E720),('PTRM input'!$K$431*(1+rvanilla05)^0.5)-SUM($K720:BE720),('PTRM input'!$K$431*(1+rvanilla05)^0.5)/A47stdlife))</f>
        <v>0</v>
      </c>
      <c r="BG720" s="251">
        <f ca="1">IF(A47stdlife="n/a","n/a",IF(BG$3&gt;(A47stdlife+$E720),('PTRM input'!$K$431*(1+rvanilla05)^0.5)-SUM($K720:BF720),('PTRM input'!$K$431*(1+rvanilla05)^0.5)/A47stdlife))</f>
        <v>0</v>
      </c>
      <c r="BH720" s="251">
        <f ca="1">IF(A47stdlife="n/a","n/a",IF(BH$3&gt;(A47stdlife+$E720),('PTRM input'!$K$431*(1+rvanilla05)^0.5)-SUM($K720:BG720),('PTRM input'!$K$431*(1+rvanilla05)^0.5)/A47stdlife))</f>
        <v>0</v>
      </c>
      <c r="BI720" s="251">
        <f ca="1">IF(A47stdlife="n/a","n/a",IF(BI$3&gt;(A47stdlife+$E720),('PTRM input'!$K$431*(1+rvanilla05)^0.5)-SUM($K720:BH720),('PTRM input'!$K$431*(1+rvanilla05)^0.5)/A47stdlife))</f>
        <v>0</v>
      </c>
      <c r="BJ720" s="163"/>
      <c r="BK720" s="163"/>
      <c r="BL720" s="163"/>
      <c r="BM720" s="163"/>
    </row>
    <row r="721" spans="1:65" hidden="1" outlineLevel="2">
      <c r="A721" s="116"/>
      <c r="B721" s="19"/>
      <c r="C721" s="18"/>
      <c r="D721" s="760"/>
      <c r="E721" s="86">
        <v>6</v>
      </c>
      <c r="F721" s="259"/>
      <c r="G721" s="434"/>
      <c r="H721" s="435"/>
      <c r="I721" s="435"/>
      <c r="J721" s="435"/>
      <c r="K721" s="435"/>
      <c r="L721" s="619"/>
      <c r="M721" s="433">
        <f ca="1">IF(A47stdlife="n/a","n/a",IF(M$3&gt;(A47stdlife+$E721),('PTRM input'!$L$431*(1+rvanilla06)^0.5)-SUM($L721:L721),('PTRM input'!$L$431*(1+rvanilla06)^0.5)/A47stdlife))</f>
        <v>0</v>
      </c>
      <c r="N721" s="433">
        <f ca="1">IF(A47stdlife="n/a","n/a",IF(N$3&gt;(A47stdlife+$E721),('PTRM input'!$L$431*(1+rvanilla06)^0.5)-SUM($L721:M721),('PTRM input'!$L$431*(1+rvanilla06)^0.5)/A47stdlife))</f>
        <v>0</v>
      </c>
      <c r="O721" s="433">
        <f ca="1">IF(A47stdlife="n/a","n/a",IF(O$3&gt;(A47stdlife+$E721),('PTRM input'!$L$431*(1+rvanilla06)^0.5)-SUM($L721:N721),('PTRM input'!$L$431*(1+rvanilla06)^0.5)/A47stdlife))</f>
        <v>0</v>
      </c>
      <c r="P721" s="433">
        <f ca="1">IF(A47stdlife="n/a","n/a",IF(P$3&gt;(A47stdlife+$E721),('PTRM input'!$L$431*(1+rvanilla06)^0.5)-SUM($L721:O721),('PTRM input'!$L$431*(1+rvanilla06)^0.5)/A47stdlife))</f>
        <v>0</v>
      </c>
      <c r="Q721" s="433">
        <f ca="1">IF(A47stdlife="n/a","n/a",IF(Q$3&gt;(A47stdlife+$E721),('PTRM input'!$L$431*(1+rvanilla06)^0.5)-SUM($L721:P721),('PTRM input'!$L$431*(1+rvanilla06)^0.5)/A47stdlife))</f>
        <v>0</v>
      </c>
      <c r="R721" s="251">
        <f ca="1">IF(A47stdlife="n/a","n/a",IF(R$3&gt;(A47stdlife+$E721),('PTRM input'!$L$431*(1+rvanilla06)^0.5)-SUM($L721:Q721),('PTRM input'!$L$431*(1+rvanilla06)^0.5)/A47stdlife))</f>
        <v>0</v>
      </c>
      <c r="S721" s="251">
        <f ca="1">IF(A47stdlife="n/a","n/a",IF(S$3&gt;(A47stdlife+$E721),('PTRM input'!$L$431*(1+rvanilla06)^0.5)-SUM($L721:R721),('PTRM input'!$L$431*(1+rvanilla06)^0.5)/A47stdlife))</f>
        <v>0</v>
      </c>
      <c r="T721" s="251">
        <f ca="1">IF(A47stdlife="n/a","n/a",IF(T$3&gt;(A47stdlife+$E721),('PTRM input'!$L$431*(1+rvanilla06)^0.5)-SUM($L721:S721),('PTRM input'!$L$431*(1+rvanilla06)^0.5)/A47stdlife))</f>
        <v>0</v>
      </c>
      <c r="U721" s="251">
        <f ca="1">IF(A47stdlife="n/a","n/a",IF(U$3&gt;(A47stdlife+$E721),('PTRM input'!$L$431*(1+rvanilla06)^0.5)-SUM($L721:T721),('PTRM input'!$L$431*(1+rvanilla06)^0.5)/A47stdlife))</f>
        <v>0</v>
      </c>
      <c r="V721" s="251">
        <f ca="1">IF(A47stdlife="n/a","n/a",IF(V$3&gt;(A47stdlife+$E721),('PTRM input'!$L$431*(1+rvanilla06)^0.5)-SUM($L721:U721),('PTRM input'!$L$431*(1+rvanilla06)^0.5)/A47stdlife))</f>
        <v>0</v>
      </c>
      <c r="W721" s="251">
        <f ca="1">IF(A47stdlife="n/a","n/a",IF(W$3&gt;(A47stdlife+$E721),('PTRM input'!$L$431*(1+rvanilla06)^0.5)-SUM($L721:V721),('PTRM input'!$L$431*(1+rvanilla06)^0.5)/A47stdlife))</f>
        <v>0</v>
      </c>
      <c r="X721" s="251">
        <f ca="1">IF(A47stdlife="n/a","n/a",IF(X$3&gt;(A47stdlife+$E721),('PTRM input'!$L$431*(1+rvanilla06)^0.5)-SUM($L721:W721),('PTRM input'!$L$431*(1+rvanilla06)^0.5)/A47stdlife))</f>
        <v>0</v>
      </c>
      <c r="Y721" s="251">
        <f ca="1">IF(A47stdlife="n/a","n/a",IF(Y$3&gt;(A47stdlife+$E721),('PTRM input'!$L$431*(1+rvanilla06)^0.5)-SUM($L721:X721),('PTRM input'!$L$431*(1+rvanilla06)^0.5)/A47stdlife))</f>
        <v>0</v>
      </c>
      <c r="Z721" s="251">
        <f ca="1">IF(A47stdlife="n/a","n/a",IF(Z$3&gt;(A47stdlife+$E721),('PTRM input'!$L$431*(1+rvanilla06)^0.5)-SUM($L721:Y721),('PTRM input'!$L$431*(1+rvanilla06)^0.5)/A47stdlife))</f>
        <v>0</v>
      </c>
      <c r="AA721" s="251">
        <f ca="1">IF(A47stdlife="n/a","n/a",IF(AA$3&gt;(A47stdlife+$E721),('PTRM input'!$L$431*(1+rvanilla06)^0.5)-SUM($L721:Z721),('PTRM input'!$L$431*(1+rvanilla06)^0.5)/A47stdlife))</f>
        <v>0</v>
      </c>
      <c r="AB721" s="251">
        <f ca="1">IF(A47stdlife="n/a","n/a",IF(AB$3&gt;(A47stdlife+$E721),('PTRM input'!$L$431*(1+rvanilla06)^0.5)-SUM($L721:AA721),('PTRM input'!$L$431*(1+rvanilla06)^0.5)/A47stdlife))</f>
        <v>0</v>
      </c>
      <c r="AC721" s="251">
        <f ca="1">IF(A47stdlife="n/a","n/a",IF(AC$3&gt;(A47stdlife+$E721),('PTRM input'!$L$431*(1+rvanilla06)^0.5)-SUM($L721:AB721),('PTRM input'!$L$431*(1+rvanilla06)^0.5)/A47stdlife))</f>
        <v>0</v>
      </c>
      <c r="AD721" s="251">
        <f ca="1">IF(A47stdlife="n/a","n/a",IF(AD$3&gt;(A47stdlife+$E721),('PTRM input'!$L$431*(1+rvanilla06)^0.5)-SUM($L721:AC721),('PTRM input'!$L$431*(1+rvanilla06)^0.5)/A47stdlife))</f>
        <v>0</v>
      </c>
      <c r="AE721" s="251">
        <f ca="1">IF(A47stdlife="n/a","n/a",IF(AE$3&gt;(A47stdlife+$E721),('PTRM input'!$L$431*(1+rvanilla06)^0.5)-SUM($L721:AD721),('PTRM input'!$L$431*(1+rvanilla06)^0.5)/A47stdlife))</f>
        <v>0</v>
      </c>
      <c r="AF721" s="251">
        <f ca="1">IF(A47stdlife="n/a","n/a",IF(AF$3&gt;(A47stdlife+$E721),('PTRM input'!$L$431*(1+rvanilla06)^0.5)-SUM($L721:AE721),('PTRM input'!$L$431*(1+rvanilla06)^0.5)/A47stdlife))</f>
        <v>0</v>
      </c>
      <c r="AG721" s="251">
        <f ca="1">IF(A47stdlife="n/a","n/a",IF(AG$3&gt;(A47stdlife+$E721),('PTRM input'!$L$431*(1+rvanilla06)^0.5)-SUM($L721:AF721),('PTRM input'!$L$431*(1+rvanilla06)^0.5)/A47stdlife))</f>
        <v>0</v>
      </c>
      <c r="AH721" s="251">
        <f ca="1">IF(A47stdlife="n/a","n/a",IF(AH$3&gt;(A47stdlife+$E721),('PTRM input'!$L$431*(1+rvanilla06)^0.5)-SUM($L721:AG721),('PTRM input'!$L$431*(1+rvanilla06)^0.5)/A47stdlife))</f>
        <v>0</v>
      </c>
      <c r="AI721" s="251">
        <f ca="1">IF(A47stdlife="n/a","n/a",IF(AI$3&gt;(A47stdlife+$E721),('PTRM input'!$L$431*(1+rvanilla06)^0.5)-SUM($L721:AH721),('PTRM input'!$L$431*(1+rvanilla06)^0.5)/A47stdlife))</f>
        <v>0</v>
      </c>
      <c r="AJ721" s="251">
        <f ca="1">IF(A47stdlife="n/a","n/a",IF(AJ$3&gt;(A47stdlife+$E721),('PTRM input'!$L$431*(1+rvanilla06)^0.5)-SUM($L721:AI721),('PTRM input'!$L$431*(1+rvanilla06)^0.5)/A47stdlife))</f>
        <v>0</v>
      </c>
      <c r="AK721" s="251">
        <f ca="1">IF(A47stdlife="n/a","n/a",IF(AK$3&gt;(A47stdlife+$E721),('PTRM input'!$L$431*(1+rvanilla06)^0.5)-SUM($L721:AJ721),('PTRM input'!$L$431*(1+rvanilla06)^0.5)/A47stdlife))</f>
        <v>0</v>
      </c>
      <c r="AL721" s="251">
        <f ca="1">IF(A47stdlife="n/a","n/a",IF(AL$3&gt;(A47stdlife+$E721),('PTRM input'!$L$431*(1+rvanilla06)^0.5)-SUM($L721:AK721),('PTRM input'!$L$431*(1+rvanilla06)^0.5)/A47stdlife))</f>
        <v>0</v>
      </c>
      <c r="AM721" s="251">
        <f ca="1">IF(A47stdlife="n/a","n/a",IF(AM$3&gt;(A47stdlife+$E721),('PTRM input'!$L$431*(1+rvanilla06)^0.5)-SUM($L721:AL721),('PTRM input'!$L$431*(1+rvanilla06)^0.5)/A47stdlife))</f>
        <v>0</v>
      </c>
      <c r="AN721" s="251">
        <f ca="1">IF(A47stdlife="n/a","n/a",IF(AN$3&gt;(A47stdlife+$E721),('PTRM input'!$L$431*(1+rvanilla06)^0.5)-SUM($L721:AM721),('PTRM input'!$L$431*(1+rvanilla06)^0.5)/A47stdlife))</f>
        <v>0</v>
      </c>
      <c r="AO721" s="251">
        <f ca="1">IF(A47stdlife="n/a","n/a",IF(AO$3&gt;(A47stdlife+$E721),('PTRM input'!$L$431*(1+rvanilla06)^0.5)-SUM($L721:AN721),('PTRM input'!$L$431*(1+rvanilla06)^0.5)/A47stdlife))</f>
        <v>0</v>
      </c>
      <c r="AP721" s="251">
        <f ca="1">IF(A47stdlife="n/a","n/a",IF(AP$3&gt;(A47stdlife+$E721),('PTRM input'!$L$431*(1+rvanilla06)^0.5)-SUM($L721:AO721),('PTRM input'!$L$431*(1+rvanilla06)^0.5)/A47stdlife))</f>
        <v>0</v>
      </c>
      <c r="AQ721" s="251">
        <f ca="1">IF(A47stdlife="n/a","n/a",IF(AQ$3&gt;(A47stdlife+$E721),('PTRM input'!$L$431*(1+rvanilla06)^0.5)-SUM($L721:AP721),('PTRM input'!$L$431*(1+rvanilla06)^0.5)/A47stdlife))</f>
        <v>0</v>
      </c>
      <c r="AR721" s="251">
        <f ca="1">IF(A47stdlife="n/a","n/a",IF(AR$3&gt;(A47stdlife+$E721),('PTRM input'!$L$431*(1+rvanilla06)^0.5)-SUM($L721:AQ721),('PTRM input'!$L$431*(1+rvanilla06)^0.5)/A47stdlife))</f>
        <v>0</v>
      </c>
      <c r="AS721" s="251">
        <f ca="1">IF(A47stdlife="n/a","n/a",IF(AS$3&gt;(A47stdlife+$E721),('PTRM input'!$L$431*(1+rvanilla06)^0.5)-SUM($L721:AR721),('PTRM input'!$L$431*(1+rvanilla06)^0.5)/A47stdlife))</f>
        <v>0</v>
      </c>
      <c r="AT721" s="251">
        <f ca="1">IF(A47stdlife="n/a","n/a",IF(AT$3&gt;(A47stdlife+$E721),('PTRM input'!$L$431*(1+rvanilla06)^0.5)-SUM($L721:AS721),('PTRM input'!$L$431*(1+rvanilla06)^0.5)/A47stdlife))</f>
        <v>0</v>
      </c>
      <c r="AU721" s="251">
        <f ca="1">IF(A47stdlife="n/a","n/a",IF(AU$3&gt;(A47stdlife+$E721),('PTRM input'!$L$431*(1+rvanilla06)^0.5)-SUM($L721:AT721),('PTRM input'!$L$431*(1+rvanilla06)^0.5)/A47stdlife))</f>
        <v>0</v>
      </c>
      <c r="AV721" s="251">
        <f ca="1">IF(A47stdlife="n/a","n/a",IF(AV$3&gt;(A47stdlife+$E721),('PTRM input'!$L$431*(1+rvanilla06)^0.5)-SUM($L721:AU721),('PTRM input'!$L$431*(1+rvanilla06)^0.5)/A47stdlife))</f>
        <v>0</v>
      </c>
      <c r="AW721" s="251">
        <f ca="1">IF(A47stdlife="n/a","n/a",IF(AW$3&gt;(A47stdlife+$E721),('PTRM input'!$L$431*(1+rvanilla06)^0.5)-SUM($L721:AV721),('PTRM input'!$L$431*(1+rvanilla06)^0.5)/A47stdlife))</f>
        <v>0</v>
      </c>
      <c r="AX721" s="251">
        <f ca="1">IF(A47stdlife="n/a","n/a",IF(AX$3&gt;(A47stdlife+$E721),('PTRM input'!$L$431*(1+rvanilla06)^0.5)-SUM($L721:AW721),('PTRM input'!$L$431*(1+rvanilla06)^0.5)/A47stdlife))</f>
        <v>0</v>
      </c>
      <c r="AY721" s="251">
        <f ca="1">IF(A47stdlife="n/a","n/a",IF(AY$3&gt;(A47stdlife+$E721),('PTRM input'!$L$431*(1+rvanilla06)^0.5)-SUM($L721:AX721),('PTRM input'!$L$431*(1+rvanilla06)^0.5)/A47stdlife))</f>
        <v>0</v>
      </c>
      <c r="AZ721" s="251">
        <f ca="1">IF(A47stdlife="n/a","n/a",IF(AZ$3&gt;(A47stdlife+$E721),('PTRM input'!$L$431*(1+rvanilla06)^0.5)-SUM($L721:AY721),('PTRM input'!$L$431*(1+rvanilla06)^0.5)/A47stdlife))</f>
        <v>0</v>
      </c>
      <c r="BA721" s="251">
        <f ca="1">IF(A47stdlife="n/a","n/a",IF(BA$3&gt;(A47stdlife+$E721),('PTRM input'!$L$431*(1+rvanilla06)^0.5)-SUM($L721:AZ721),('PTRM input'!$L$431*(1+rvanilla06)^0.5)/A47stdlife))</f>
        <v>0</v>
      </c>
      <c r="BB721" s="251">
        <f ca="1">IF(A47stdlife="n/a","n/a",IF(BB$3&gt;(A47stdlife+$E721),('PTRM input'!$L$431*(1+rvanilla06)^0.5)-SUM($L721:BA721),('PTRM input'!$L$431*(1+rvanilla06)^0.5)/A47stdlife))</f>
        <v>0</v>
      </c>
      <c r="BC721" s="251">
        <f ca="1">IF(A47stdlife="n/a","n/a",IF(BC$3&gt;(A47stdlife+$E721),('PTRM input'!$L$431*(1+rvanilla06)^0.5)-SUM($L721:BB721),('PTRM input'!$L$431*(1+rvanilla06)^0.5)/A47stdlife))</f>
        <v>0</v>
      </c>
      <c r="BD721" s="251">
        <f ca="1">IF(A47stdlife="n/a","n/a",IF(BD$3&gt;(A47stdlife+$E721),('PTRM input'!$L$431*(1+rvanilla06)^0.5)-SUM($L721:BC721),('PTRM input'!$L$431*(1+rvanilla06)^0.5)/A47stdlife))</f>
        <v>0</v>
      </c>
      <c r="BE721" s="251">
        <f ca="1">IF(A47stdlife="n/a","n/a",IF(BE$3&gt;(A47stdlife+$E721),('PTRM input'!$L$431*(1+rvanilla06)^0.5)-SUM($L721:BD721),('PTRM input'!$L$431*(1+rvanilla06)^0.5)/A47stdlife))</f>
        <v>0</v>
      </c>
      <c r="BF721" s="251">
        <f ca="1">IF(A47stdlife="n/a","n/a",IF(BF$3&gt;(A47stdlife+$E721),('PTRM input'!$L$431*(1+rvanilla06)^0.5)-SUM($L721:BE721),('PTRM input'!$L$431*(1+rvanilla06)^0.5)/A47stdlife))</f>
        <v>0</v>
      </c>
      <c r="BG721" s="251">
        <f ca="1">IF(A47stdlife="n/a","n/a",IF(BG$3&gt;(A47stdlife+$E721),('PTRM input'!$L$431*(1+rvanilla06)^0.5)-SUM($L721:BF721),('PTRM input'!$L$431*(1+rvanilla06)^0.5)/A47stdlife))</f>
        <v>0</v>
      </c>
      <c r="BH721" s="251">
        <f ca="1">IF(A47stdlife="n/a","n/a",IF(BH$3&gt;(A47stdlife+$E721),('PTRM input'!$L$431*(1+rvanilla06)^0.5)-SUM($L721:BG721),('PTRM input'!$L$431*(1+rvanilla06)^0.5)/A47stdlife))</f>
        <v>0</v>
      </c>
      <c r="BI721" s="251">
        <f ca="1">IF(A47stdlife="n/a","n/a",IF(BI$3&gt;(A47stdlife+$E721),('PTRM input'!$L$431*(1+rvanilla06)^0.5)-SUM($L721:BH721),('PTRM input'!$L$431*(1+rvanilla06)^0.5)/A47stdlife))</f>
        <v>0</v>
      </c>
      <c r="BJ721" s="116"/>
      <c r="BK721" s="116"/>
      <c r="BL721" s="116"/>
      <c r="BM721" s="116"/>
    </row>
    <row r="722" spans="1:65" hidden="1" outlineLevel="2">
      <c r="A722" s="116"/>
      <c r="B722" s="19"/>
      <c r="C722" s="18"/>
      <c r="D722" s="760"/>
      <c r="E722" s="86">
        <v>7</v>
      </c>
      <c r="F722" s="259"/>
      <c r="G722" s="434"/>
      <c r="H722" s="435"/>
      <c r="I722" s="435"/>
      <c r="J722" s="435"/>
      <c r="K722" s="435"/>
      <c r="L722" s="435"/>
      <c r="M722" s="619"/>
      <c r="N722" s="433">
        <f ca="1">IF(A47stdlife="n/a","n/a",IF(N$3&gt;(A47stdlife+$E722),('PTRM input'!$M$431*(1+rvanilla07)^0.5)-SUM($M722:M722),('PTRM input'!$M$431*(1+rvanilla07)^0.5)/A47stdlife))</f>
        <v>0</v>
      </c>
      <c r="O722" s="433">
        <f ca="1">IF(A47stdlife="n/a","n/a",IF(O$3&gt;(A47stdlife+$E722),('PTRM input'!$M$431*(1+rvanilla07)^0.5)-SUM($M722:N722),('PTRM input'!$M$431*(1+rvanilla07)^0.5)/A47stdlife))</f>
        <v>0</v>
      </c>
      <c r="P722" s="433">
        <f ca="1">IF(A47stdlife="n/a","n/a",IF(P$3&gt;(A47stdlife+$E722),('PTRM input'!$M$431*(1+rvanilla07)^0.5)-SUM($M722:O722),('PTRM input'!$M$431*(1+rvanilla07)^0.5)/A47stdlife))</f>
        <v>0</v>
      </c>
      <c r="Q722" s="433">
        <f ca="1">IF(A47stdlife="n/a","n/a",IF(Q$3&gt;(A47stdlife+$E722),('PTRM input'!$M$431*(1+rvanilla07)^0.5)-SUM($M722:P722),('PTRM input'!$M$431*(1+rvanilla07)^0.5)/A47stdlife))</f>
        <v>0</v>
      </c>
      <c r="R722" s="251">
        <f ca="1">IF(A47stdlife="n/a","n/a",IF(R$3&gt;(A47stdlife+$E722),('PTRM input'!$M$431*(1+rvanilla07)^0.5)-SUM($M722:Q722),('PTRM input'!$M$431*(1+rvanilla07)^0.5)/A47stdlife))</f>
        <v>0</v>
      </c>
      <c r="S722" s="251">
        <f ca="1">IF(A47stdlife="n/a","n/a",IF(S$3&gt;(A47stdlife+$E722),('PTRM input'!$M$431*(1+rvanilla07)^0.5)-SUM($M722:R722),('PTRM input'!$M$431*(1+rvanilla07)^0.5)/A47stdlife))</f>
        <v>0</v>
      </c>
      <c r="T722" s="251">
        <f ca="1">IF(A47stdlife="n/a","n/a",IF(T$3&gt;(A47stdlife+$E722),('PTRM input'!$M$431*(1+rvanilla07)^0.5)-SUM($M722:S722),('PTRM input'!$M$431*(1+rvanilla07)^0.5)/A47stdlife))</f>
        <v>0</v>
      </c>
      <c r="U722" s="251">
        <f ca="1">IF(A47stdlife="n/a","n/a",IF(U$3&gt;(A47stdlife+$E722),('PTRM input'!$M$431*(1+rvanilla07)^0.5)-SUM($M722:T722),('PTRM input'!$M$431*(1+rvanilla07)^0.5)/A47stdlife))</f>
        <v>0</v>
      </c>
      <c r="V722" s="251">
        <f ca="1">IF(A47stdlife="n/a","n/a",IF(V$3&gt;(A47stdlife+$E722),('PTRM input'!$M$431*(1+rvanilla07)^0.5)-SUM($M722:U722),('PTRM input'!$M$431*(1+rvanilla07)^0.5)/A47stdlife))</f>
        <v>0</v>
      </c>
      <c r="W722" s="251">
        <f ca="1">IF(A47stdlife="n/a","n/a",IF(W$3&gt;(A47stdlife+$E722),('PTRM input'!$M$431*(1+rvanilla07)^0.5)-SUM($M722:V722),('PTRM input'!$M$431*(1+rvanilla07)^0.5)/A47stdlife))</f>
        <v>0</v>
      </c>
      <c r="X722" s="251">
        <f ca="1">IF(A47stdlife="n/a","n/a",IF(X$3&gt;(A47stdlife+$E722),('PTRM input'!$M$431*(1+rvanilla07)^0.5)-SUM($M722:W722),('PTRM input'!$M$431*(1+rvanilla07)^0.5)/A47stdlife))</f>
        <v>0</v>
      </c>
      <c r="Y722" s="251">
        <f ca="1">IF(A47stdlife="n/a","n/a",IF(Y$3&gt;(A47stdlife+$E722),('PTRM input'!$M$431*(1+rvanilla07)^0.5)-SUM($M722:X722),('PTRM input'!$M$431*(1+rvanilla07)^0.5)/A47stdlife))</f>
        <v>0</v>
      </c>
      <c r="Z722" s="251">
        <f ca="1">IF(A47stdlife="n/a","n/a",IF(Z$3&gt;(A47stdlife+$E722),('PTRM input'!$M$431*(1+rvanilla07)^0.5)-SUM($M722:Y722),('PTRM input'!$M$431*(1+rvanilla07)^0.5)/A47stdlife))</f>
        <v>0</v>
      </c>
      <c r="AA722" s="251">
        <f ca="1">IF(A47stdlife="n/a","n/a",IF(AA$3&gt;(A47stdlife+$E722),('PTRM input'!$M$431*(1+rvanilla07)^0.5)-SUM($M722:Z722),('PTRM input'!$M$431*(1+rvanilla07)^0.5)/A47stdlife))</f>
        <v>0</v>
      </c>
      <c r="AB722" s="251">
        <f ca="1">IF(A47stdlife="n/a","n/a",IF(AB$3&gt;(A47stdlife+$E722),('PTRM input'!$M$431*(1+rvanilla07)^0.5)-SUM($M722:AA722),('PTRM input'!$M$431*(1+rvanilla07)^0.5)/A47stdlife))</f>
        <v>0</v>
      </c>
      <c r="AC722" s="251">
        <f ca="1">IF(A47stdlife="n/a","n/a",IF(AC$3&gt;(A47stdlife+$E722),('PTRM input'!$M$431*(1+rvanilla07)^0.5)-SUM($M722:AB722),('PTRM input'!$M$431*(1+rvanilla07)^0.5)/A47stdlife))</f>
        <v>0</v>
      </c>
      <c r="AD722" s="251">
        <f ca="1">IF(A47stdlife="n/a","n/a",IF(AD$3&gt;(A47stdlife+$E722),('PTRM input'!$M$431*(1+rvanilla07)^0.5)-SUM($M722:AC722),('PTRM input'!$M$431*(1+rvanilla07)^0.5)/A47stdlife))</f>
        <v>0</v>
      </c>
      <c r="AE722" s="251">
        <f ca="1">IF(A47stdlife="n/a","n/a",IF(AE$3&gt;(A47stdlife+$E722),('PTRM input'!$M$431*(1+rvanilla07)^0.5)-SUM($M722:AD722),('PTRM input'!$M$431*(1+rvanilla07)^0.5)/A47stdlife))</f>
        <v>0</v>
      </c>
      <c r="AF722" s="251">
        <f ca="1">IF(A47stdlife="n/a","n/a",IF(AF$3&gt;(A47stdlife+$E722),('PTRM input'!$M$431*(1+rvanilla07)^0.5)-SUM($M722:AE722),('PTRM input'!$M$431*(1+rvanilla07)^0.5)/A47stdlife))</f>
        <v>0</v>
      </c>
      <c r="AG722" s="251">
        <f ca="1">IF(A47stdlife="n/a","n/a",IF(AG$3&gt;(A47stdlife+$E722),('PTRM input'!$M$431*(1+rvanilla07)^0.5)-SUM($M722:AF722),('PTRM input'!$M$431*(1+rvanilla07)^0.5)/A47stdlife))</f>
        <v>0</v>
      </c>
      <c r="AH722" s="251">
        <f ca="1">IF(A47stdlife="n/a","n/a",IF(AH$3&gt;(A47stdlife+$E722),('PTRM input'!$M$431*(1+rvanilla07)^0.5)-SUM($M722:AG722),('PTRM input'!$M$431*(1+rvanilla07)^0.5)/A47stdlife))</f>
        <v>0</v>
      </c>
      <c r="AI722" s="251">
        <f ca="1">IF(A47stdlife="n/a","n/a",IF(AI$3&gt;(A47stdlife+$E722),('PTRM input'!$M$431*(1+rvanilla07)^0.5)-SUM($M722:AH722),('PTRM input'!$M$431*(1+rvanilla07)^0.5)/A47stdlife))</f>
        <v>0</v>
      </c>
      <c r="AJ722" s="251">
        <f ca="1">IF(A47stdlife="n/a","n/a",IF(AJ$3&gt;(A47stdlife+$E722),('PTRM input'!$M$431*(1+rvanilla07)^0.5)-SUM($M722:AI722),('PTRM input'!$M$431*(1+rvanilla07)^0.5)/A47stdlife))</f>
        <v>0</v>
      </c>
      <c r="AK722" s="251">
        <f ca="1">IF(A47stdlife="n/a","n/a",IF(AK$3&gt;(A47stdlife+$E722),('PTRM input'!$M$431*(1+rvanilla07)^0.5)-SUM($M722:AJ722),('PTRM input'!$M$431*(1+rvanilla07)^0.5)/A47stdlife))</f>
        <v>0</v>
      </c>
      <c r="AL722" s="251">
        <f ca="1">IF(A47stdlife="n/a","n/a",IF(AL$3&gt;(A47stdlife+$E722),('PTRM input'!$M$431*(1+rvanilla07)^0.5)-SUM($M722:AK722),('PTRM input'!$M$431*(1+rvanilla07)^0.5)/A47stdlife))</f>
        <v>0</v>
      </c>
      <c r="AM722" s="251">
        <f ca="1">IF(A47stdlife="n/a","n/a",IF(AM$3&gt;(A47stdlife+$E722),('PTRM input'!$M$431*(1+rvanilla07)^0.5)-SUM($M722:AL722),('PTRM input'!$M$431*(1+rvanilla07)^0.5)/A47stdlife))</f>
        <v>0</v>
      </c>
      <c r="AN722" s="251">
        <f ca="1">IF(A47stdlife="n/a","n/a",IF(AN$3&gt;(A47stdlife+$E722),('PTRM input'!$M$431*(1+rvanilla07)^0.5)-SUM($M722:AM722),('PTRM input'!$M$431*(1+rvanilla07)^0.5)/A47stdlife))</f>
        <v>0</v>
      </c>
      <c r="AO722" s="251">
        <f ca="1">IF(A47stdlife="n/a","n/a",IF(AO$3&gt;(A47stdlife+$E722),('PTRM input'!$M$431*(1+rvanilla07)^0.5)-SUM($M722:AN722),('PTRM input'!$M$431*(1+rvanilla07)^0.5)/A47stdlife))</f>
        <v>0</v>
      </c>
      <c r="AP722" s="251">
        <f ca="1">IF(A47stdlife="n/a","n/a",IF(AP$3&gt;(A47stdlife+$E722),('PTRM input'!$M$431*(1+rvanilla07)^0.5)-SUM($M722:AO722),('PTRM input'!$M$431*(1+rvanilla07)^0.5)/A47stdlife))</f>
        <v>0</v>
      </c>
      <c r="AQ722" s="251">
        <f ca="1">IF(A47stdlife="n/a","n/a",IF(AQ$3&gt;(A47stdlife+$E722),('PTRM input'!$M$431*(1+rvanilla07)^0.5)-SUM($M722:AP722),('PTRM input'!$M$431*(1+rvanilla07)^0.5)/A47stdlife))</f>
        <v>0</v>
      </c>
      <c r="AR722" s="251">
        <f ca="1">IF(A47stdlife="n/a","n/a",IF(AR$3&gt;(A47stdlife+$E722),('PTRM input'!$M$431*(1+rvanilla07)^0.5)-SUM($M722:AQ722),('PTRM input'!$M$431*(1+rvanilla07)^0.5)/A47stdlife))</f>
        <v>0</v>
      </c>
      <c r="AS722" s="251">
        <f ca="1">IF(A47stdlife="n/a","n/a",IF(AS$3&gt;(A47stdlife+$E722),('PTRM input'!$M$431*(1+rvanilla07)^0.5)-SUM($M722:AR722),('PTRM input'!$M$431*(1+rvanilla07)^0.5)/A47stdlife))</f>
        <v>0</v>
      </c>
      <c r="AT722" s="251">
        <f ca="1">IF(A47stdlife="n/a","n/a",IF(AT$3&gt;(A47stdlife+$E722),('PTRM input'!$M$431*(1+rvanilla07)^0.5)-SUM($M722:AS722),('PTRM input'!$M$431*(1+rvanilla07)^0.5)/A47stdlife))</f>
        <v>0</v>
      </c>
      <c r="AU722" s="251">
        <f ca="1">IF(A47stdlife="n/a","n/a",IF(AU$3&gt;(A47stdlife+$E722),('PTRM input'!$M$431*(1+rvanilla07)^0.5)-SUM($M722:AT722),('PTRM input'!$M$431*(1+rvanilla07)^0.5)/A47stdlife))</f>
        <v>0</v>
      </c>
      <c r="AV722" s="251">
        <f ca="1">IF(A47stdlife="n/a","n/a",IF(AV$3&gt;(A47stdlife+$E722),('PTRM input'!$M$431*(1+rvanilla07)^0.5)-SUM($M722:AU722),('PTRM input'!$M$431*(1+rvanilla07)^0.5)/A47stdlife))</f>
        <v>0</v>
      </c>
      <c r="AW722" s="251">
        <f ca="1">IF(A47stdlife="n/a","n/a",IF(AW$3&gt;(A47stdlife+$E722),('PTRM input'!$M$431*(1+rvanilla07)^0.5)-SUM($M722:AV722),('PTRM input'!$M$431*(1+rvanilla07)^0.5)/A47stdlife))</f>
        <v>0</v>
      </c>
      <c r="AX722" s="251">
        <f ca="1">IF(A47stdlife="n/a","n/a",IF(AX$3&gt;(A47stdlife+$E722),('PTRM input'!$M$431*(1+rvanilla07)^0.5)-SUM($M722:AW722),('PTRM input'!$M$431*(1+rvanilla07)^0.5)/A47stdlife))</f>
        <v>0</v>
      </c>
      <c r="AY722" s="251">
        <f ca="1">IF(A47stdlife="n/a","n/a",IF(AY$3&gt;(A47stdlife+$E722),('PTRM input'!$M$431*(1+rvanilla07)^0.5)-SUM($M722:AX722),('PTRM input'!$M$431*(1+rvanilla07)^0.5)/A47stdlife))</f>
        <v>0</v>
      </c>
      <c r="AZ722" s="251">
        <f ca="1">IF(A47stdlife="n/a","n/a",IF(AZ$3&gt;(A47stdlife+$E722),('PTRM input'!$M$431*(1+rvanilla07)^0.5)-SUM($M722:AY722),('PTRM input'!$M$431*(1+rvanilla07)^0.5)/A47stdlife))</f>
        <v>0</v>
      </c>
      <c r="BA722" s="251">
        <f ca="1">IF(A47stdlife="n/a","n/a",IF(BA$3&gt;(A47stdlife+$E722),('PTRM input'!$M$431*(1+rvanilla07)^0.5)-SUM($M722:AZ722),('PTRM input'!$M$431*(1+rvanilla07)^0.5)/A47stdlife))</f>
        <v>0</v>
      </c>
      <c r="BB722" s="251">
        <f ca="1">IF(A47stdlife="n/a","n/a",IF(BB$3&gt;(A47stdlife+$E722),('PTRM input'!$M$431*(1+rvanilla07)^0.5)-SUM($M722:BA722),('PTRM input'!$M$431*(1+rvanilla07)^0.5)/A47stdlife))</f>
        <v>0</v>
      </c>
      <c r="BC722" s="251">
        <f ca="1">IF(A47stdlife="n/a","n/a",IF(BC$3&gt;(A47stdlife+$E722),('PTRM input'!$M$431*(1+rvanilla07)^0.5)-SUM($M722:BB722),('PTRM input'!$M$431*(1+rvanilla07)^0.5)/A47stdlife))</f>
        <v>0</v>
      </c>
      <c r="BD722" s="251">
        <f ca="1">IF(A47stdlife="n/a","n/a",IF(BD$3&gt;(A47stdlife+$E722),('PTRM input'!$M$431*(1+rvanilla07)^0.5)-SUM($M722:BC722),('PTRM input'!$M$431*(1+rvanilla07)^0.5)/A47stdlife))</f>
        <v>0</v>
      </c>
      <c r="BE722" s="251">
        <f ca="1">IF(A47stdlife="n/a","n/a",IF(BE$3&gt;(A47stdlife+$E722),('PTRM input'!$M$431*(1+rvanilla07)^0.5)-SUM($M722:BD722),('PTRM input'!$M$431*(1+rvanilla07)^0.5)/A47stdlife))</f>
        <v>0</v>
      </c>
      <c r="BF722" s="251">
        <f ca="1">IF(A47stdlife="n/a","n/a",IF(BF$3&gt;(A47stdlife+$E722),('PTRM input'!$M$431*(1+rvanilla07)^0.5)-SUM($M722:BE722),('PTRM input'!$M$431*(1+rvanilla07)^0.5)/A47stdlife))</f>
        <v>0</v>
      </c>
      <c r="BG722" s="251">
        <f ca="1">IF(A47stdlife="n/a","n/a",IF(BG$3&gt;(A47stdlife+$E722),('PTRM input'!$M$431*(1+rvanilla07)^0.5)-SUM($M722:BF722),('PTRM input'!$M$431*(1+rvanilla07)^0.5)/A47stdlife))</f>
        <v>0</v>
      </c>
      <c r="BH722" s="251">
        <f ca="1">IF(A47stdlife="n/a","n/a",IF(BH$3&gt;(A47stdlife+$E722),('PTRM input'!$M$431*(1+rvanilla07)^0.5)-SUM($M722:BG722),('PTRM input'!$M$431*(1+rvanilla07)^0.5)/A47stdlife))</f>
        <v>0</v>
      </c>
      <c r="BI722" s="251">
        <f ca="1">IF(A47stdlife="n/a","n/a",IF(BI$3&gt;(A47stdlife+$E722),('PTRM input'!$M$431*(1+rvanilla07)^0.5)-SUM($M722:BH722),('PTRM input'!$M$431*(1+rvanilla07)^0.5)/A47stdlife))</f>
        <v>0</v>
      </c>
      <c r="BJ722" s="116"/>
      <c r="BK722" s="116"/>
      <c r="BL722" s="116"/>
      <c r="BM722" s="116"/>
    </row>
    <row r="723" spans="1:65" hidden="1" outlineLevel="2">
      <c r="A723" s="116"/>
      <c r="B723" s="19"/>
      <c r="C723" s="18"/>
      <c r="D723" s="760"/>
      <c r="E723" s="86">
        <v>8</v>
      </c>
      <c r="F723" s="259"/>
      <c r="G723" s="434"/>
      <c r="H723" s="435"/>
      <c r="I723" s="435"/>
      <c r="J723" s="435"/>
      <c r="K723" s="435"/>
      <c r="L723" s="435"/>
      <c r="M723" s="435"/>
      <c r="N723" s="619"/>
      <c r="O723" s="433">
        <f ca="1">IF(A47stdlife="n/a","n/a",IF(O$3&gt;(A47stdlife+$E723),('PTRM input'!$N$431*(1+rvanilla08)^0.5)-SUM($N723:N723),('PTRM input'!$N$431*(1+rvanilla08)^0.5)/A47stdlife))</f>
        <v>0</v>
      </c>
      <c r="P723" s="433">
        <f ca="1">IF(A47stdlife="n/a","n/a",IF(P$3&gt;(A47stdlife+$E723),('PTRM input'!$N$431*(1+rvanilla08)^0.5)-SUM($N723:O723),('PTRM input'!$N$431*(1+rvanilla08)^0.5)/A47stdlife))</f>
        <v>0</v>
      </c>
      <c r="Q723" s="433">
        <f ca="1">IF(A47stdlife="n/a","n/a",IF(Q$3&gt;(A47stdlife+$E723),('PTRM input'!$N$431*(1+rvanilla08)^0.5)-SUM($N723:P723),('PTRM input'!$N$431*(1+rvanilla08)^0.5)/A47stdlife))</f>
        <v>0</v>
      </c>
      <c r="R723" s="251">
        <f ca="1">IF(A47stdlife="n/a","n/a",IF(R$3&gt;(A47stdlife+$E723),('PTRM input'!$N$431*(1+rvanilla08)^0.5)-SUM($N723:Q723),('PTRM input'!$N$431*(1+rvanilla08)^0.5)/A47stdlife))</f>
        <v>0</v>
      </c>
      <c r="S723" s="251">
        <f ca="1">IF(A47stdlife="n/a","n/a",IF(S$3&gt;(A47stdlife+$E723),('PTRM input'!$N$431*(1+rvanilla08)^0.5)-SUM($N723:R723),('PTRM input'!$N$431*(1+rvanilla08)^0.5)/A47stdlife))</f>
        <v>0</v>
      </c>
      <c r="T723" s="251">
        <f ca="1">IF(A47stdlife="n/a","n/a",IF(T$3&gt;(A47stdlife+$E723),('PTRM input'!$N$431*(1+rvanilla08)^0.5)-SUM($N723:S723),('PTRM input'!$N$431*(1+rvanilla08)^0.5)/A47stdlife))</f>
        <v>0</v>
      </c>
      <c r="U723" s="251">
        <f ca="1">IF(A47stdlife="n/a","n/a",IF(U$3&gt;(A47stdlife+$E723),('PTRM input'!$N$431*(1+rvanilla08)^0.5)-SUM($N723:T723),('PTRM input'!$N$431*(1+rvanilla08)^0.5)/A47stdlife))</f>
        <v>0</v>
      </c>
      <c r="V723" s="251">
        <f ca="1">IF(A47stdlife="n/a","n/a",IF(V$3&gt;(A47stdlife+$E723),('PTRM input'!$N$431*(1+rvanilla08)^0.5)-SUM($N723:U723),('PTRM input'!$N$431*(1+rvanilla08)^0.5)/A47stdlife))</f>
        <v>0</v>
      </c>
      <c r="W723" s="251">
        <f ca="1">IF(A47stdlife="n/a","n/a",IF(W$3&gt;(A47stdlife+$E723),('PTRM input'!$N$431*(1+rvanilla08)^0.5)-SUM($N723:V723),('PTRM input'!$N$431*(1+rvanilla08)^0.5)/A47stdlife))</f>
        <v>0</v>
      </c>
      <c r="X723" s="251">
        <f ca="1">IF(A47stdlife="n/a","n/a",IF(X$3&gt;(A47stdlife+$E723),('PTRM input'!$N$431*(1+rvanilla08)^0.5)-SUM($N723:W723),('PTRM input'!$N$431*(1+rvanilla08)^0.5)/A47stdlife))</f>
        <v>0</v>
      </c>
      <c r="Y723" s="251">
        <f ca="1">IF(A47stdlife="n/a","n/a",IF(Y$3&gt;(A47stdlife+$E723),('PTRM input'!$N$431*(1+rvanilla08)^0.5)-SUM($N723:X723),('PTRM input'!$N$431*(1+rvanilla08)^0.5)/A47stdlife))</f>
        <v>0</v>
      </c>
      <c r="Z723" s="251">
        <f ca="1">IF(A47stdlife="n/a","n/a",IF(Z$3&gt;(A47stdlife+$E723),('PTRM input'!$N$431*(1+rvanilla08)^0.5)-SUM($N723:Y723),('PTRM input'!$N$431*(1+rvanilla08)^0.5)/A47stdlife))</f>
        <v>0</v>
      </c>
      <c r="AA723" s="251">
        <f ca="1">IF(A47stdlife="n/a","n/a",IF(AA$3&gt;(A47stdlife+$E723),('PTRM input'!$N$431*(1+rvanilla08)^0.5)-SUM($N723:Z723),('PTRM input'!$N$431*(1+rvanilla08)^0.5)/A47stdlife))</f>
        <v>0</v>
      </c>
      <c r="AB723" s="251">
        <f ca="1">IF(A47stdlife="n/a","n/a",IF(AB$3&gt;(A47stdlife+$E723),('PTRM input'!$N$431*(1+rvanilla08)^0.5)-SUM($N723:AA723),('PTRM input'!$N$431*(1+rvanilla08)^0.5)/A47stdlife))</f>
        <v>0</v>
      </c>
      <c r="AC723" s="251">
        <f ca="1">IF(A47stdlife="n/a","n/a",IF(AC$3&gt;(A47stdlife+$E723),('PTRM input'!$N$431*(1+rvanilla08)^0.5)-SUM($N723:AB723),('PTRM input'!$N$431*(1+rvanilla08)^0.5)/A47stdlife))</f>
        <v>0</v>
      </c>
      <c r="AD723" s="251">
        <f ca="1">IF(A47stdlife="n/a","n/a",IF(AD$3&gt;(A47stdlife+$E723),('PTRM input'!$N$431*(1+rvanilla08)^0.5)-SUM($N723:AC723),('PTRM input'!$N$431*(1+rvanilla08)^0.5)/A47stdlife))</f>
        <v>0</v>
      </c>
      <c r="AE723" s="251">
        <f ca="1">IF(A47stdlife="n/a","n/a",IF(AE$3&gt;(A47stdlife+$E723),('PTRM input'!$N$431*(1+rvanilla08)^0.5)-SUM($N723:AD723),('PTRM input'!$N$431*(1+rvanilla08)^0.5)/A47stdlife))</f>
        <v>0</v>
      </c>
      <c r="AF723" s="251">
        <f ca="1">IF(A47stdlife="n/a","n/a",IF(AF$3&gt;(A47stdlife+$E723),('PTRM input'!$N$431*(1+rvanilla08)^0.5)-SUM($N723:AE723),('PTRM input'!$N$431*(1+rvanilla08)^0.5)/A47stdlife))</f>
        <v>0</v>
      </c>
      <c r="AG723" s="251">
        <f ca="1">IF(A47stdlife="n/a","n/a",IF(AG$3&gt;(A47stdlife+$E723),('PTRM input'!$N$431*(1+rvanilla08)^0.5)-SUM($N723:AF723),('PTRM input'!$N$431*(1+rvanilla08)^0.5)/A47stdlife))</f>
        <v>0</v>
      </c>
      <c r="AH723" s="251">
        <f ca="1">IF(A47stdlife="n/a","n/a",IF(AH$3&gt;(A47stdlife+$E723),('PTRM input'!$N$431*(1+rvanilla08)^0.5)-SUM($N723:AG723),('PTRM input'!$N$431*(1+rvanilla08)^0.5)/A47stdlife))</f>
        <v>0</v>
      </c>
      <c r="AI723" s="251">
        <f ca="1">IF(A47stdlife="n/a","n/a",IF(AI$3&gt;(A47stdlife+$E723),('PTRM input'!$N$431*(1+rvanilla08)^0.5)-SUM($N723:AH723),('PTRM input'!$N$431*(1+rvanilla08)^0.5)/A47stdlife))</f>
        <v>0</v>
      </c>
      <c r="AJ723" s="251">
        <f ca="1">IF(A47stdlife="n/a","n/a",IF(AJ$3&gt;(A47stdlife+$E723),('PTRM input'!$N$431*(1+rvanilla08)^0.5)-SUM($N723:AI723),('PTRM input'!$N$431*(1+rvanilla08)^0.5)/A47stdlife))</f>
        <v>0</v>
      </c>
      <c r="AK723" s="251">
        <f ca="1">IF(A47stdlife="n/a","n/a",IF(AK$3&gt;(A47stdlife+$E723),('PTRM input'!$N$431*(1+rvanilla08)^0.5)-SUM($N723:AJ723),('PTRM input'!$N$431*(1+rvanilla08)^0.5)/A47stdlife))</f>
        <v>0</v>
      </c>
      <c r="AL723" s="251">
        <f ca="1">IF(A47stdlife="n/a","n/a",IF(AL$3&gt;(A47stdlife+$E723),('PTRM input'!$N$431*(1+rvanilla08)^0.5)-SUM($N723:AK723),('PTRM input'!$N$431*(1+rvanilla08)^0.5)/A47stdlife))</f>
        <v>0</v>
      </c>
      <c r="AM723" s="251">
        <f ca="1">IF(A47stdlife="n/a","n/a",IF(AM$3&gt;(A47stdlife+$E723),('PTRM input'!$N$431*(1+rvanilla08)^0.5)-SUM($N723:AL723),('PTRM input'!$N$431*(1+rvanilla08)^0.5)/A47stdlife))</f>
        <v>0</v>
      </c>
      <c r="AN723" s="251">
        <f ca="1">IF(A47stdlife="n/a","n/a",IF(AN$3&gt;(A47stdlife+$E723),('PTRM input'!$N$431*(1+rvanilla08)^0.5)-SUM($N723:AM723),('PTRM input'!$N$431*(1+rvanilla08)^0.5)/A47stdlife))</f>
        <v>0</v>
      </c>
      <c r="AO723" s="251">
        <f ca="1">IF(A47stdlife="n/a","n/a",IF(AO$3&gt;(A47stdlife+$E723),('PTRM input'!$N$431*(1+rvanilla08)^0.5)-SUM($N723:AN723),('PTRM input'!$N$431*(1+rvanilla08)^0.5)/A47stdlife))</f>
        <v>0</v>
      </c>
      <c r="AP723" s="251">
        <f ca="1">IF(A47stdlife="n/a","n/a",IF(AP$3&gt;(A47stdlife+$E723),('PTRM input'!$N$431*(1+rvanilla08)^0.5)-SUM($N723:AO723),('PTRM input'!$N$431*(1+rvanilla08)^0.5)/A47stdlife))</f>
        <v>0</v>
      </c>
      <c r="AQ723" s="251">
        <f ca="1">IF(A47stdlife="n/a","n/a",IF(AQ$3&gt;(A47stdlife+$E723),('PTRM input'!$N$431*(1+rvanilla08)^0.5)-SUM($N723:AP723),('PTRM input'!$N$431*(1+rvanilla08)^0.5)/A47stdlife))</f>
        <v>0</v>
      </c>
      <c r="AR723" s="251">
        <f ca="1">IF(A47stdlife="n/a","n/a",IF(AR$3&gt;(A47stdlife+$E723),('PTRM input'!$N$431*(1+rvanilla08)^0.5)-SUM($N723:AQ723),('PTRM input'!$N$431*(1+rvanilla08)^0.5)/A47stdlife))</f>
        <v>0</v>
      </c>
      <c r="AS723" s="251">
        <f ca="1">IF(A47stdlife="n/a","n/a",IF(AS$3&gt;(A47stdlife+$E723),('PTRM input'!$N$431*(1+rvanilla08)^0.5)-SUM($N723:AR723),('PTRM input'!$N$431*(1+rvanilla08)^0.5)/A47stdlife))</f>
        <v>0</v>
      </c>
      <c r="AT723" s="251">
        <f ca="1">IF(A47stdlife="n/a","n/a",IF(AT$3&gt;(A47stdlife+$E723),('PTRM input'!$N$431*(1+rvanilla08)^0.5)-SUM($N723:AS723),('PTRM input'!$N$431*(1+rvanilla08)^0.5)/A47stdlife))</f>
        <v>0</v>
      </c>
      <c r="AU723" s="251">
        <f ca="1">IF(A47stdlife="n/a","n/a",IF(AU$3&gt;(A47stdlife+$E723),('PTRM input'!$N$431*(1+rvanilla08)^0.5)-SUM($N723:AT723),('PTRM input'!$N$431*(1+rvanilla08)^0.5)/A47stdlife))</f>
        <v>0</v>
      </c>
      <c r="AV723" s="251">
        <f ca="1">IF(A47stdlife="n/a","n/a",IF(AV$3&gt;(A47stdlife+$E723),('PTRM input'!$N$431*(1+rvanilla08)^0.5)-SUM($N723:AU723),('PTRM input'!$N$431*(1+rvanilla08)^0.5)/A47stdlife))</f>
        <v>0</v>
      </c>
      <c r="AW723" s="251">
        <f ca="1">IF(A47stdlife="n/a","n/a",IF(AW$3&gt;(A47stdlife+$E723),('PTRM input'!$N$431*(1+rvanilla08)^0.5)-SUM($N723:AV723),('PTRM input'!$N$431*(1+rvanilla08)^0.5)/A47stdlife))</f>
        <v>0</v>
      </c>
      <c r="AX723" s="251">
        <f ca="1">IF(A47stdlife="n/a","n/a",IF(AX$3&gt;(A47stdlife+$E723),('PTRM input'!$N$431*(1+rvanilla08)^0.5)-SUM($N723:AW723),('PTRM input'!$N$431*(1+rvanilla08)^0.5)/A47stdlife))</f>
        <v>0</v>
      </c>
      <c r="AY723" s="251">
        <f ca="1">IF(A47stdlife="n/a","n/a",IF(AY$3&gt;(A47stdlife+$E723),('PTRM input'!$N$431*(1+rvanilla08)^0.5)-SUM($N723:AX723),('PTRM input'!$N$431*(1+rvanilla08)^0.5)/A47stdlife))</f>
        <v>0</v>
      </c>
      <c r="AZ723" s="251">
        <f ca="1">IF(A47stdlife="n/a","n/a",IF(AZ$3&gt;(A47stdlife+$E723),('PTRM input'!$N$431*(1+rvanilla08)^0.5)-SUM($N723:AY723),('PTRM input'!$N$431*(1+rvanilla08)^0.5)/A47stdlife))</f>
        <v>0</v>
      </c>
      <c r="BA723" s="251">
        <f ca="1">IF(A47stdlife="n/a","n/a",IF(BA$3&gt;(A47stdlife+$E723),('PTRM input'!$N$431*(1+rvanilla08)^0.5)-SUM($N723:AZ723),('PTRM input'!$N$431*(1+rvanilla08)^0.5)/A47stdlife))</f>
        <v>0</v>
      </c>
      <c r="BB723" s="251">
        <f ca="1">IF(A47stdlife="n/a","n/a",IF(BB$3&gt;(A47stdlife+$E723),('PTRM input'!$N$431*(1+rvanilla08)^0.5)-SUM($N723:BA723),('PTRM input'!$N$431*(1+rvanilla08)^0.5)/A47stdlife))</f>
        <v>0</v>
      </c>
      <c r="BC723" s="251">
        <f ca="1">IF(A47stdlife="n/a","n/a",IF(BC$3&gt;(A47stdlife+$E723),('PTRM input'!$N$431*(1+rvanilla08)^0.5)-SUM($N723:BB723),('PTRM input'!$N$431*(1+rvanilla08)^0.5)/A47stdlife))</f>
        <v>0</v>
      </c>
      <c r="BD723" s="251">
        <f ca="1">IF(A47stdlife="n/a","n/a",IF(BD$3&gt;(A47stdlife+$E723),('PTRM input'!$N$431*(1+rvanilla08)^0.5)-SUM($N723:BC723),('PTRM input'!$N$431*(1+rvanilla08)^0.5)/A47stdlife))</f>
        <v>0</v>
      </c>
      <c r="BE723" s="251">
        <f ca="1">IF(A47stdlife="n/a","n/a",IF(BE$3&gt;(A47stdlife+$E723),('PTRM input'!$N$431*(1+rvanilla08)^0.5)-SUM($N723:BD723),('PTRM input'!$N$431*(1+rvanilla08)^0.5)/A47stdlife))</f>
        <v>0</v>
      </c>
      <c r="BF723" s="251">
        <f ca="1">IF(A47stdlife="n/a","n/a",IF(BF$3&gt;(A47stdlife+$E723),('PTRM input'!$N$431*(1+rvanilla08)^0.5)-SUM($N723:BE723),('PTRM input'!$N$431*(1+rvanilla08)^0.5)/A47stdlife))</f>
        <v>0</v>
      </c>
      <c r="BG723" s="251">
        <f ca="1">IF(A47stdlife="n/a","n/a",IF(BG$3&gt;(A47stdlife+$E723),('PTRM input'!$N$431*(1+rvanilla08)^0.5)-SUM($N723:BF723),('PTRM input'!$N$431*(1+rvanilla08)^0.5)/A47stdlife))</f>
        <v>0</v>
      </c>
      <c r="BH723" s="251">
        <f ca="1">IF(A47stdlife="n/a","n/a",IF(BH$3&gt;(A47stdlife+$E723),('PTRM input'!$N$431*(1+rvanilla08)^0.5)-SUM($N723:BG723),('PTRM input'!$N$431*(1+rvanilla08)^0.5)/A47stdlife))</f>
        <v>0</v>
      </c>
      <c r="BI723" s="251">
        <f ca="1">IF(A47stdlife="n/a","n/a",IF(BI$3&gt;(A47stdlife+$E723),('PTRM input'!$N$431*(1+rvanilla08)^0.5)-SUM($N723:BH723),('PTRM input'!$N$431*(1+rvanilla08)^0.5)/A47stdlife))</f>
        <v>0</v>
      </c>
      <c r="BJ723" s="116"/>
      <c r="BK723" s="116"/>
      <c r="BL723" s="116"/>
      <c r="BM723" s="116"/>
    </row>
    <row r="724" spans="1:65" hidden="1" outlineLevel="2">
      <c r="A724" s="116"/>
      <c r="B724" s="19"/>
      <c r="C724" s="18"/>
      <c r="D724" s="760"/>
      <c r="E724" s="86">
        <v>9</v>
      </c>
      <c r="F724" s="259"/>
      <c r="G724" s="434"/>
      <c r="H724" s="435"/>
      <c r="I724" s="435"/>
      <c r="J724" s="435"/>
      <c r="K724" s="435"/>
      <c r="L724" s="435"/>
      <c r="M724" s="435"/>
      <c r="N724" s="435"/>
      <c r="O724" s="619"/>
      <c r="P724" s="433">
        <f ca="1">IF(A47stdlife="n/a","n/a",IF(P$3&gt;(A47stdlife+$E724),('PTRM input'!$O$431*(1+rvanilla09)^0.5)-SUM($O724:O724),('PTRM input'!$O$431*(1+rvanilla09)^0.5)/A47stdlife))</f>
        <v>0</v>
      </c>
      <c r="Q724" s="433">
        <f ca="1">IF(A47stdlife="n/a","n/a",IF(Q$3&gt;(A47stdlife+$E724),('PTRM input'!$O$431*(1+rvanilla09)^0.5)-SUM($O724:P724),('PTRM input'!$O$431*(1+rvanilla09)^0.5)/A47stdlife))</f>
        <v>0</v>
      </c>
      <c r="R724" s="251">
        <f ca="1">IF(A47stdlife="n/a","n/a",IF(R$3&gt;(A47stdlife+$E724),('PTRM input'!$O$431*(1+rvanilla09)^0.5)-SUM($O724:Q724),('PTRM input'!$O$431*(1+rvanilla09)^0.5)/A47stdlife))</f>
        <v>0</v>
      </c>
      <c r="S724" s="251">
        <f ca="1">IF(A47stdlife="n/a","n/a",IF(S$3&gt;(A47stdlife+$E724),('PTRM input'!$O$431*(1+rvanilla09)^0.5)-SUM($O724:R724),('PTRM input'!$O$431*(1+rvanilla09)^0.5)/A47stdlife))</f>
        <v>0</v>
      </c>
      <c r="T724" s="251">
        <f ca="1">IF(A47stdlife="n/a","n/a",IF(T$3&gt;(A47stdlife+$E724),('PTRM input'!$O$431*(1+rvanilla09)^0.5)-SUM($O724:S724),('PTRM input'!$O$431*(1+rvanilla09)^0.5)/A47stdlife))</f>
        <v>0</v>
      </c>
      <c r="U724" s="251">
        <f ca="1">IF(A47stdlife="n/a","n/a",IF(U$3&gt;(A47stdlife+$E724),('PTRM input'!$O$431*(1+rvanilla09)^0.5)-SUM($O724:T724),('PTRM input'!$O$431*(1+rvanilla09)^0.5)/A47stdlife))</f>
        <v>0</v>
      </c>
      <c r="V724" s="251">
        <f ca="1">IF(A47stdlife="n/a","n/a",IF(V$3&gt;(A47stdlife+$E724),('PTRM input'!$O$431*(1+rvanilla09)^0.5)-SUM($O724:U724),('PTRM input'!$O$431*(1+rvanilla09)^0.5)/A47stdlife))</f>
        <v>0</v>
      </c>
      <c r="W724" s="251">
        <f ca="1">IF(A47stdlife="n/a","n/a",IF(W$3&gt;(A47stdlife+$E724),('PTRM input'!$O$431*(1+rvanilla09)^0.5)-SUM($O724:V724),('PTRM input'!$O$431*(1+rvanilla09)^0.5)/A47stdlife))</f>
        <v>0</v>
      </c>
      <c r="X724" s="251">
        <f ca="1">IF(A47stdlife="n/a","n/a",IF(X$3&gt;(A47stdlife+$E724),('PTRM input'!$O$431*(1+rvanilla09)^0.5)-SUM($O724:W724),('PTRM input'!$O$431*(1+rvanilla09)^0.5)/A47stdlife))</f>
        <v>0</v>
      </c>
      <c r="Y724" s="251">
        <f ca="1">IF(A47stdlife="n/a","n/a",IF(Y$3&gt;(A47stdlife+$E724),('PTRM input'!$O$431*(1+rvanilla09)^0.5)-SUM($O724:X724),('PTRM input'!$O$431*(1+rvanilla09)^0.5)/A47stdlife))</f>
        <v>0</v>
      </c>
      <c r="Z724" s="251">
        <f ca="1">IF(A47stdlife="n/a","n/a",IF(Z$3&gt;(A47stdlife+$E724),('PTRM input'!$O$431*(1+rvanilla09)^0.5)-SUM($O724:Y724),('PTRM input'!$O$431*(1+rvanilla09)^0.5)/A47stdlife))</f>
        <v>0</v>
      </c>
      <c r="AA724" s="251">
        <f ca="1">IF(A47stdlife="n/a","n/a",IF(AA$3&gt;(A47stdlife+$E724),('PTRM input'!$O$431*(1+rvanilla09)^0.5)-SUM($O724:Z724),('PTRM input'!$O$431*(1+rvanilla09)^0.5)/A47stdlife))</f>
        <v>0</v>
      </c>
      <c r="AB724" s="251">
        <f ca="1">IF(A47stdlife="n/a","n/a",IF(AB$3&gt;(A47stdlife+$E724),('PTRM input'!$O$431*(1+rvanilla09)^0.5)-SUM($O724:AA724),('PTRM input'!$O$431*(1+rvanilla09)^0.5)/A47stdlife))</f>
        <v>0</v>
      </c>
      <c r="AC724" s="251">
        <f ca="1">IF(A47stdlife="n/a","n/a",IF(AC$3&gt;(A47stdlife+$E724),('PTRM input'!$O$431*(1+rvanilla09)^0.5)-SUM($O724:AB724),('PTRM input'!$O$431*(1+rvanilla09)^0.5)/A47stdlife))</f>
        <v>0</v>
      </c>
      <c r="AD724" s="251">
        <f ca="1">IF(A47stdlife="n/a","n/a",IF(AD$3&gt;(A47stdlife+$E724),('PTRM input'!$O$431*(1+rvanilla09)^0.5)-SUM($O724:AC724),('PTRM input'!$O$431*(1+rvanilla09)^0.5)/A47stdlife))</f>
        <v>0</v>
      </c>
      <c r="AE724" s="251">
        <f ca="1">IF(A47stdlife="n/a","n/a",IF(AE$3&gt;(A47stdlife+$E724),('PTRM input'!$O$431*(1+rvanilla09)^0.5)-SUM($O724:AD724),('PTRM input'!$O$431*(1+rvanilla09)^0.5)/A47stdlife))</f>
        <v>0</v>
      </c>
      <c r="AF724" s="251">
        <f ca="1">IF(A47stdlife="n/a","n/a",IF(AF$3&gt;(A47stdlife+$E724),('PTRM input'!$O$431*(1+rvanilla09)^0.5)-SUM($O724:AE724),('PTRM input'!$O$431*(1+rvanilla09)^0.5)/A47stdlife))</f>
        <v>0</v>
      </c>
      <c r="AG724" s="251">
        <f ca="1">IF(A47stdlife="n/a","n/a",IF(AG$3&gt;(A47stdlife+$E724),('PTRM input'!$O$431*(1+rvanilla09)^0.5)-SUM($O724:AF724),('PTRM input'!$O$431*(1+rvanilla09)^0.5)/A47stdlife))</f>
        <v>0</v>
      </c>
      <c r="AH724" s="251">
        <f ca="1">IF(A47stdlife="n/a","n/a",IF(AH$3&gt;(A47stdlife+$E724),('PTRM input'!$O$431*(1+rvanilla09)^0.5)-SUM($O724:AG724),('PTRM input'!$O$431*(1+rvanilla09)^0.5)/A47stdlife))</f>
        <v>0</v>
      </c>
      <c r="AI724" s="251">
        <f ca="1">IF(A47stdlife="n/a","n/a",IF(AI$3&gt;(A47stdlife+$E724),('PTRM input'!$O$431*(1+rvanilla09)^0.5)-SUM($O724:AH724),('PTRM input'!$O$431*(1+rvanilla09)^0.5)/A47stdlife))</f>
        <v>0</v>
      </c>
      <c r="AJ724" s="251">
        <f ca="1">IF(A47stdlife="n/a","n/a",IF(AJ$3&gt;(A47stdlife+$E724),('PTRM input'!$O$431*(1+rvanilla09)^0.5)-SUM($O724:AI724),('PTRM input'!$O$431*(1+rvanilla09)^0.5)/A47stdlife))</f>
        <v>0</v>
      </c>
      <c r="AK724" s="251">
        <f ca="1">IF(A47stdlife="n/a","n/a",IF(AK$3&gt;(A47stdlife+$E724),('PTRM input'!$O$431*(1+rvanilla09)^0.5)-SUM($O724:AJ724),('PTRM input'!$O$431*(1+rvanilla09)^0.5)/A47stdlife))</f>
        <v>0</v>
      </c>
      <c r="AL724" s="251">
        <f ca="1">IF(A47stdlife="n/a","n/a",IF(AL$3&gt;(A47stdlife+$E724),('PTRM input'!$O$431*(1+rvanilla09)^0.5)-SUM($O724:AK724),('PTRM input'!$O$431*(1+rvanilla09)^0.5)/A47stdlife))</f>
        <v>0</v>
      </c>
      <c r="AM724" s="251">
        <f ca="1">IF(A47stdlife="n/a","n/a",IF(AM$3&gt;(A47stdlife+$E724),('PTRM input'!$O$431*(1+rvanilla09)^0.5)-SUM($O724:AL724),('PTRM input'!$O$431*(1+rvanilla09)^0.5)/A47stdlife))</f>
        <v>0</v>
      </c>
      <c r="AN724" s="251">
        <f ca="1">IF(A47stdlife="n/a","n/a",IF(AN$3&gt;(A47stdlife+$E724),('PTRM input'!$O$431*(1+rvanilla09)^0.5)-SUM($O724:AM724),('PTRM input'!$O$431*(1+rvanilla09)^0.5)/A47stdlife))</f>
        <v>0</v>
      </c>
      <c r="AO724" s="251">
        <f ca="1">IF(A47stdlife="n/a","n/a",IF(AO$3&gt;(A47stdlife+$E724),('PTRM input'!$O$431*(1+rvanilla09)^0.5)-SUM($O724:AN724),('PTRM input'!$O$431*(1+rvanilla09)^0.5)/A47stdlife))</f>
        <v>0</v>
      </c>
      <c r="AP724" s="251">
        <f ca="1">IF(A47stdlife="n/a","n/a",IF(AP$3&gt;(A47stdlife+$E724),('PTRM input'!$O$431*(1+rvanilla09)^0.5)-SUM($O724:AO724),('PTRM input'!$O$431*(1+rvanilla09)^0.5)/A47stdlife))</f>
        <v>0</v>
      </c>
      <c r="AQ724" s="251">
        <f ca="1">IF(A47stdlife="n/a","n/a",IF(AQ$3&gt;(A47stdlife+$E724),('PTRM input'!$O$431*(1+rvanilla09)^0.5)-SUM($O724:AP724),('PTRM input'!$O$431*(1+rvanilla09)^0.5)/A47stdlife))</f>
        <v>0</v>
      </c>
      <c r="AR724" s="251">
        <f ca="1">IF(A47stdlife="n/a","n/a",IF(AR$3&gt;(A47stdlife+$E724),('PTRM input'!$O$431*(1+rvanilla09)^0.5)-SUM($O724:AQ724),('PTRM input'!$O$431*(1+rvanilla09)^0.5)/A47stdlife))</f>
        <v>0</v>
      </c>
      <c r="AS724" s="251">
        <f ca="1">IF(A47stdlife="n/a","n/a",IF(AS$3&gt;(A47stdlife+$E724),('PTRM input'!$O$431*(1+rvanilla09)^0.5)-SUM($O724:AR724),('PTRM input'!$O$431*(1+rvanilla09)^0.5)/A47stdlife))</f>
        <v>0</v>
      </c>
      <c r="AT724" s="251">
        <f ca="1">IF(A47stdlife="n/a","n/a",IF(AT$3&gt;(A47stdlife+$E724),('PTRM input'!$O$431*(1+rvanilla09)^0.5)-SUM($O724:AS724),('PTRM input'!$O$431*(1+rvanilla09)^0.5)/A47stdlife))</f>
        <v>0</v>
      </c>
      <c r="AU724" s="251">
        <f ca="1">IF(A47stdlife="n/a","n/a",IF(AU$3&gt;(A47stdlife+$E724),('PTRM input'!$O$431*(1+rvanilla09)^0.5)-SUM($O724:AT724),('PTRM input'!$O$431*(1+rvanilla09)^0.5)/A47stdlife))</f>
        <v>0</v>
      </c>
      <c r="AV724" s="251">
        <f ca="1">IF(A47stdlife="n/a","n/a",IF(AV$3&gt;(A47stdlife+$E724),('PTRM input'!$O$431*(1+rvanilla09)^0.5)-SUM($O724:AU724),('PTRM input'!$O$431*(1+rvanilla09)^0.5)/A47stdlife))</f>
        <v>0</v>
      </c>
      <c r="AW724" s="251">
        <f ca="1">IF(A47stdlife="n/a","n/a",IF(AW$3&gt;(A47stdlife+$E724),('PTRM input'!$O$431*(1+rvanilla09)^0.5)-SUM($O724:AV724),('PTRM input'!$O$431*(1+rvanilla09)^0.5)/A47stdlife))</f>
        <v>0</v>
      </c>
      <c r="AX724" s="251">
        <f ca="1">IF(A47stdlife="n/a","n/a",IF(AX$3&gt;(A47stdlife+$E724),('PTRM input'!$O$431*(1+rvanilla09)^0.5)-SUM($O724:AW724),('PTRM input'!$O$431*(1+rvanilla09)^0.5)/A47stdlife))</f>
        <v>0</v>
      </c>
      <c r="AY724" s="251">
        <f ca="1">IF(A47stdlife="n/a","n/a",IF(AY$3&gt;(A47stdlife+$E724),('PTRM input'!$O$431*(1+rvanilla09)^0.5)-SUM($O724:AX724),('PTRM input'!$O$431*(1+rvanilla09)^0.5)/A47stdlife))</f>
        <v>0</v>
      </c>
      <c r="AZ724" s="251">
        <f ca="1">IF(A47stdlife="n/a","n/a",IF(AZ$3&gt;(A47stdlife+$E724),('PTRM input'!$O$431*(1+rvanilla09)^0.5)-SUM($O724:AY724),('PTRM input'!$O$431*(1+rvanilla09)^0.5)/A47stdlife))</f>
        <v>0</v>
      </c>
      <c r="BA724" s="251">
        <f ca="1">IF(A47stdlife="n/a","n/a",IF(BA$3&gt;(A47stdlife+$E724),('PTRM input'!$O$431*(1+rvanilla09)^0.5)-SUM($O724:AZ724),('PTRM input'!$O$431*(1+rvanilla09)^0.5)/A47stdlife))</f>
        <v>0</v>
      </c>
      <c r="BB724" s="251">
        <f ca="1">IF(A47stdlife="n/a","n/a",IF(BB$3&gt;(A47stdlife+$E724),('PTRM input'!$O$431*(1+rvanilla09)^0.5)-SUM($O724:BA724),('PTRM input'!$O$431*(1+rvanilla09)^0.5)/A47stdlife))</f>
        <v>0</v>
      </c>
      <c r="BC724" s="251">
        <f ca="1">IF(A47stdlife="n/a","n/a",IF(BC$3&gt;(A47stdlife+$E724),('PTRM input'!$O$431*(1+rvanilla09)^0.5)-SUM($O724:BB724),('PTRM input'!$O$431*(1+rvanilla09)^0.5)/A47stdlife))</f>
        <v>0</v>
      </c>
      <c r="BD724" s="251">
        <f ca="1">IF(A47stdlife="n/a","n/a",IF(BD$3&gt;(A47stdlife+$E724),('PTRM input'!$O$431*(1+rvanilla09)^0.5)-SUM($O724:BC724),('PTRM input'!$O$431*(1+rvanilla09)^0.5)/A47stdlife))</f>
        <v>0</v>
      </c>
      <c r="BE724" s="251">
        <f ca="1">IF(A47stdlife="n/a","n/a",IF(BE$3&gt;(A47stdlife+$E724),('PTRM input'!$O$431*(1+rvanilla09)^0.5)-SUM($O724:BD724),('PTRM input'!$O$431*(1+rvanilla09)^0.5)/A47stdlife))</f>
        <v>0</v>
      </c>
      <c r="BF724" s="251">
        <f ca="1">IF(A47stdlife="n/a","n/a",IF(BF$3&gt;(A47stdlife+$E724),('PTRM input'!$O$431*(1+rvanilla09)^0.5)-SUM($O724:BE724),('PTRM input'!$O$431*(1+rvanilla09)^0.5)/A47stdlife))</f>
        <v>0</v>
      </c>
      <c r="BG724" s="251">
        <f ca="1">IF(A47stdlife="n/a","n/a",IF(BG$3&gt;(A47stdlife+$E724),('PTRM input'!$O$431*(1+rvanilla09)^0.5)-SUM($O724:BF724),('PTRM input'!$O$431*(1+rvanilla09)^0.5)/A47stdlife))</f>
        <v>0</v>
      </c>
      <c r="BH724" s="251">
        <f ca="1">IF(A47stdlife="n/a","n/a",IF(BH$3&gt;(A47stdlife+$E724),('PTRM input'!$O$431*(1+rvanilla09)^0.5)-SUM($O724:BG724),('PTRM input'!$O$431*(1+rvanilla09)^0.5)/A47stdlife))</f>
        <v>0</v>
      </c>
      <c r="BI724" s="251">
        <f ca="1">IF(A47stdlife="n/a","n/a",IF(BI$3&gt;(A47stdlife+$E724),('PTRM input'!$O$431*(1+rvanilla09)^0.5)-SUM($O724:BH724),('PTRM input'!$O$431*(1+rvanilla09)^0.5)/A47stdlife))</f>
        <v>0</v>
      </c>
      <c r="BJ724" s="116"/>
      <c r="BK724" s="116"/>
      <c r="BL724" s="116"/>
      <c r="BM724" s="116"/>
    </row>
    <row r="725" spans="1:65" hidden="1" outlineLevel="2">
      <c r="A725" s="116"/>
      <c r="B725" s="19"/>
      <c r="C725" s="18"/>
      <c r="D725" s="760"/>
      <c r="E725" s="87">
        <v>10</v>
      </c>
      <c r="F725" s="259"/>
      <c r="G725" s="434"/>
      <c r="H725" s="435"/>
      <c r="I725" s="435"/>
      <c r="J725" s="435"/>
      <c r="K725" s="435"/>
      <c r="L725" s="435"/>
      <c r="M725" s="435"/>
      <c r="N725" s="435"/>
      <c r="O725" s="435"/>
      <c r="P725" s="619"/>
      <c r="Q725" s="433">
        <f ca="1">IF(A47stdlife="n/a","n/a",IF(Q$3&gt;(A47stdlife+$E725),('PTRM input'!$P$431*(1+rvanilla10)^0.5)-SUM($P725:P725),('PTRM input'!$P$431*(1+rvanilla10)^0.5)/A47stdlife))</f>
        <v>0</v>
      </c>
      <c r="R725" s="251">
        <f ca="1">IF(A47stdlife="n/a","n/a",IF(R$3&gt;(A47stdlife+$E725),('PTRM input'!$P$431*(1+rvanilla10)^0.5)-SUM($P725:Q725),('PTRM input'!$P$431*(1+rvanilla10)^0.5)/A47stdlife))</f>
        <v>0</v>
      </c>
      <c r="S725" s="251">
        <f ca="1">IF(A47stdlife="n/a","n/a",IF(S$3&gt;(A47stdlife+$E725),('PTRM input'!$P$431*(1+rvanilla10)^0.5)-SUM($P725:R725),('PTRM input'!$P$431*(1+rvanilla10)^0.5)/A47stdlife))</f>
        <v>0</v>
      </c>
      <c r="T725" s="251">
        <f ca="1">IF(A47stdlife="n/a","n/a",IF(T$3&gt;(A47stdlife+$E725),('PTRM input'!$P$431*(1+rvanilla10)^0.5)-SUM($P725:S725),('PTRM input'!$P$431*(1+rvanilla10)^0.5)/A47stdlife))</f>
        <v>0</v>
      </c>
      <c r="U725" s="251">
        <f ca="1">IF(A47stdlife="n/a","n/a",IF(U$3&gt;(A47stdlife+$E725),('PTRM input'!$P$431*(1+rvanilla10)^0.5)-SUM($P725:T725),('PTRM input'!$P$431*(1+rvanilla10)^0.5)/A47stdlife))</f>
        <v>0</v>
      </c>
      <c r="V725" s="251">
        <f ca="1">IF(A47stdlife="n/a","n/a",IF(V$3&gt;(A47stdlife+$E725),('PTRM input'!$P$431*(1+rvanilla10)^0.5)-SUM($P725:U725),('PTRM input'!$P$431*(1+rvanilla10)^0.5)/A47stdlife))</f>
        <v>0</v>
      </c>
      <c r="W725" s="251">
        <f ca="1">IF(A47stdlife="n/a","n/a",IF(W$3&gt;(A47stdlife+$E725),('PTRM input'!$P$431*(1+rvanilla10)^0.5)-SUM($P725:V725),('PTRM input'!$P$431*(1+rvanilla10)^0.5)/A47stdlife))</f>
        <v>0</v>
      </c>
      <c r="X725" s="251">
        <f ca="1">IF(A47stdlife="n/a","n/a",IF(X$3&gt;(A47stdlife+$E725),('PTRM input'!$P$431*(1+rvanilla10)^0.5)-SUM($P725:W725),('PTRM input'!$P$431*(1+rvanilla10)^0.5)/A47stdlife))</f>
        <v>0</v>
      </c>
      <c r="Y725" s="251">
        <f ca="1">IF(A47stdlife="n/a","n/a",IF(Y$3&gt;(A47stdlife+$E725),('PTRM input'!$P$431*(1+rvanilla10)^0.5)-SUM($P725:X725),('PTRM input'!$P$431*(1+rvanilla10)^0.5)/A47stdlife))</f>
        <v>0</v>
      </c>
      <c r="Z725" s="251">
        <f ca="1">IF(A47stdlife="n/a","n/a",IF(Z$3&gt;(A47stdlife+$E725),('PTRM input'!$P$431*(1+rvanilla10)^0.5)-SUM($P725:Y725),('PTRM input'!$P$431*(1+rvanilla10)^0.5)/A47stdlife))</f>
        <v>0</v>
      </c>
      <c r="AA725" s="251">
        <f ca="1">IF(A47stdlife="n/a","n/a",IF(AA$3&gt;(A47stdlife+$E725),('PTRM input'!$P$431*(1+rvanilla10)^0.5)-SUM($P725:Z725),('PTRM input'!$P$431*(1+rvanilla10)^0.5)/A47stdlife))</f>
        <v>0</v>
      </c>
      <c r="AB725" s="251">
        <f ca="1">IF(A47stdlife="n/a","n/a",IF(AB$3&gt;(A47stdlife+$E725),('PTRM input'!$P$431*(1+rvanilla10)^0.5)-SUM($P725:AA725),('PTRM input'!$P$431*(1+rvanilla10)^0.5)/A47stdlife))</f>
        <v>0</v>
      </c>
      <c r="AC725" s="251">
        <f ca="1">IF(A47stdlife="n/a","n/a",IF(AC$3&gt;(A47stdlife+$E725),('PTRM input'!$P$431*(1+rvanilla10)^0.5)-SUM($P725:AB725),('PTRM input'!$P$431*(1+rvanilla10)^0.5)/A47stdlife))</f>
        <v>0</v>
      </c>
      <c r="AD725" s="251">
        <f ca="1">IF(A47stdlife="n/a","n/a",IF(AD$3&gt;(A47stdlife+$E725),('PTRM input'!$P$431*(1+rvanilla10)^0.5)-SUM($P725:AC725),('PTRM input'!$P$431*(1+rvanilla10)^0.5)/A47stdlife))</f>
        <v>0</v>
      </c>
      <c r="AE725" s="251">
        <f ca="1">IF(A47stdlife="n/a","n/a",IF(AE$3&gt;(A47stdlife+$E725),('PTRM input'!$P$431*(1+rvanilla10)^0.5)-SUM($P725:AD725),('PTRM input'!$P$431*(1+rvanilla10)^0.5)/A47stdlife))</f>
        <v>0</v>
      </c>
      <c r="AF725" s="251">
        <f ca="1">IF(A47stdlife="n/a","n/a",IF(AF$3&gt;(A47stdlife+$E725),('PTRM input'!$P$431*(1+rvanilla10)^0.5)-SUM($P725:AE725),('PTRM input'!$P$431*(1+rvanilla10)^0.5)/A47stdlife))</f>
        <v>0</v>
      </c>
      <c r="AG725" s="251">
        <f ca="1">IF(A47stdlife="n/a","n/a",IF(AG$3&gt;(A47stdlife+$E725),('PTRM input'!$P$431*(1+rvanilla10)^0.5)-SUM($P725:AF725),('PTRM input'!$P$431*(1+rvanilla10)^0.5)/A47stdlife))</f>
        <v>0</v>
      </c>
      <c r="AH725" s="251">
        <f ca="1">IF(A47stdlife="n/a","n/a",IF(AH$3&gt;(A47stdlife+$E725),('PTRM input'!$P$431*(1+rvanilla10)^0.5)-SUM($P725:AG725),('PTRM input'!$P$431*(1+rvanilla10)^0.5)/A47stdlife))</f>
        <v>0</v>
      </c>
      <c r="AI725" s="251">
        <f ca="1">IF(A47stdlife="n/a","n/a",IF(AI$3&gt;(A47stdlife+$E725),('PTRM input'!$P$431*(1+rvanilla10)^0.5)-SUM($P725:AH725),('PTRM input'!$P$431*(1+rvanilla10)^0.5)/A47stdlife))</f>
        <v>0</v>
      </c>
      <c r="AJ725" s="251">
        <f ca="1">IF(A47stdlife="n/a","n/a",IF(AJ$3&gt;(A47stdlife+$E725),('PTRM input'!$P$431*(1+rvanilla10)^0.5)-SUM($P725:AI725),('PTRM input'!$P$431*(1+rvanilla10)^0.5)/A47stdlife))</f>
        <v>0</v>
      </c>
      <c r="AK725" s="251">
        <f ca="1">IF(A47stdlife="n/a","n/a",IF(AK$3&gt;(A47stdlife+$E725),('PTRM input'!$P$431*(1+rvanilla10)^0.5)-SUM($P725:AJ725),('PTRM input'!$P$431*(1+rvanilla10)^0.5)/A47stdlife))</f>
        <v>0</v>
      </c>
      <c r="AL725" s="251">
        <f ca="1">IF(A47stdlife="n/a","n/a",IF(AL$3&gt;(A47stdlife+$E725),('PTRM input'!$P$431*(1+rvanilla10)^0.5)-SUM($P725:AK725),('PTRM input'!$P$431*(1+rvanilla10)^0.5)/A47stdlife))</f>
        <v>0</v>
      </c>
      <c r="AM725" s="251">
        <f ca="1">IF(A47stdlife="n/a","n/a",IF(AM$3&gt;(A47stdlife+$E725),('PTRM input'!$P$431*(1+rvanilla10)^0.5)-SUM($P725:AL725),('PTRM input'!$P$431*(1+rvanilla10)^0.5)/A47stdlife))</f>
        <v>0</v>
      </c>
      <c r="AN725" s="251">
        <f ca="1">IF(A47stdlife="n/a","n/a",IF(AN$3&gt;(A47stdlife+$E725),('PTRM input'!$P$431*(1+rvanilla10)^0.5)-SUM($P725:AM725),('PTRM input'!$P$431*(1+rvanilla10)^0.5)/A47stdlife))</f>
        <v>0</v>
      </c>
      <c r="AO725" s="251">
        <f ca="1">IF(A47stdlife="n/a","n/a",IF(AO$3&gt;(A47stdlife+$E725),('PTRM input'!$P$431*(1+rvanilla10)^0.5)-SUM($P725:AN725),('PTRM input'!$P$431*(1+rvanilla10)^0.5)/A47stdlife))</f>
        <v>0</v>
      </c>
      <c r="AP725" s="251">
        <f ca="1">IF(A47stdlife="n/a","n/a",IF(AP$3&gt;(A47stdlife+$E725),('PTRM input'!$P$431*(1+rvanilla10)^0.5)-SUM($P725:AO725),('PTRM input'!$P$431*(1+rvanilla10)^0.5)/A47stdlife))</f>
        <v>0</v>
      </c>
      <c r="AQ725" s="251">
        <f ca="1">IF(A47stdlife="n/a","n/a",IF(AQ$3&gt;(A47stdlife+$E725),('PTRM input'!$P$431*(1+rvanilla10)^0.5)-SUM($P725:AP725),('PTRM input'!$P$431*(1+rvanilla10)^0.5)/A47stdlife))</f>
        <v>0</v>
      </c>
      <c r="AR725" s="251">
        <f ca="1">IF(A47stdlife="n/a","n/a",IF(AR$3&gt;(A47stdlife+$E725),('PTRM input'!$P$431*(1+rvanilla10)^0.5)-SUM($P725:AQ725),('PTRM input'!$P$431*(1+rvanilla10)^0.5)/A47stdlife))</f>
        <v>0</v>
      </c>
      <c r="AS725" s="251">
        <f ca="1">IF(A47stdlife="n/a","n/a",IF(AS$3&gt;(A47stdlife+$E725),('PTRM input'!$P$431*(1+rvanilla10)^0.5)-SUM($P725:AR725),('PTRM input'!$P$431*(1+rvanilla10)^0.5)/A47stdlife))</f>
        <v>0</v>
      </c>
      <c r="AT725" s="251">
        <f ca="1">IF(A47stdlife="n/a","n/a",IF(AT$3&gt;(A47stdlife+$E725),('PTRM input'!$P$431*(1+rvanilla10)^0.5)-SUM($P725:AS725),('PTRM input'!$P$431*(1+rvanilla10)^0.5)/A47stdlife))</f>
        <v>0</v>
      </c>
      <c r="AU725" s="251">
        <f ca="1">IF(A47stdlife="n/a","n/a",IF(AU$3&gt;(A47stdlife+$E725),('PTRM input'!$P$431*(1+rvanilla10)^0.5)-SUM($P725:AT725),('PTRM input'!$P$431*(1+rvanilla10)^0.5)/A47stdlife))</f>
        <v>0</v>
      </c>
      <c r="AV725" s="251">
        <f ca="1">IF(A47stdlife="n/a","n/a",IF(AV$3&gt;(A47stdlife+$E725),('PTRM input'!$P$431*(1+rvanilla10)^0.5)-SUM($P725:AU725),('PTRM input'!$P$431*(1+rvanilla10)^0.5)/A47stdlife))</f>
        <v>0</v>
      </c>
      <c r="AW725" s="251">
        <f ca="1">IF(A47stdlife="n/a","n/a",IF(AW$3&gt;(A47stdlife+$E725),('PTRM input'!$P$431*(1+rvanilla10)^0.5)-SUM($P725:AV725),('PTRM input'!$P$431*(1+rvanilla10)^0.5)/A47stdlife))</f>
        <v>0</v>
      </c>
      <c r="AX725" s="251">
        <f ca="1">IF(A47stdlife="n/a","n/a",IF(AX$3&gt;(A47stdlife+$E725),('PTRM input'!$P$431*(1+rvanilla10)^0.5)-SUM($P725:AW725),('PTRM input'!$P$431*(1+rvanilla10)^0.5)/A47stdlife))</f>
        <v>0</v>
      </c>
      <c r="AY725" s="251">
        <f ca="1">IF(A47stdlife="n/a","n/a",IF(AY$3&gt;(A47stdlife+$E725),('PTRM input'!$P$431*(1+rvanilla10)^0.5)-SUM($P725:AX725),('PTRM input'!$P$431*(1+rvanilla10)^0.5)/A47stdlife))</f>
        <v>0</v>
      </c>
      <c r="AZ725" s="251">
        <f ca="1">IF(A47stdlife="n/a","n/a",IF(AZ$3&gt;(A47stdlife+$E725),('PTRM input'!$P$431*(1+rvanilla10)^0.5)-SUM($P725:AY725),('PTRM input'!$P$431*(1+rvanilla10)^0.5)/A47stdlife))</f>
        <v>0</v>
      </c>
      <c r="BA725" s="251">
        <f ca="1">IF(A47stdlife="n/a","n/a",IF(BA$3&gt;(A47stdlife+$E725),('PTRM input'!$P$431*(1+rvanilla10)^0.5)-SUM($P725:AZ725),('PTRM input'!$P$431*(1+rvanilla10)^0.5)/A47stdlife))</f>
        <v>0</v>
      </c>
      <c r="BB725" s="251">
        <f ca="1">IF(A47stdlife="n/a","n/a",IF(BB$3&gt;(A47stdlife+$E725),('PTRM input'!$P$431*(1+rvanilla10)^0.5)-SUM($P725:BA725),('PTRM input'!$P$431*(1+rvanilla10)^0.5)/A47stdlife))</f>
        <v>0</v>
      </c>
      <c r="BC725" s="251">
        <f ca="1">IF(A47stdlife="n/a","n/a",IF(BC$3&gt;(A47stdlife+$E725),('PTRM input'!$P$431*(1+rvanilla10)^0.5)-SUM($P725:BB725),('PTRM input'!$P$431*(1+rvanilla10)^0.5)/A47stdlife))</f>
        <v>0</v>
      </c>
      <c r="BD725" s="251">
        <f ca="1">IF(A47stdlife="n/a","n/a",IF(BD$3&gt;(A47stdlife+$E725),('PTRM input'!$P$431*(1+rvanilla10)^0.5)-SUM($P725:BC725),('PTRM input'!$P$431*(1+rvanilla10)^0.5)/A47stdlife))</f>
        <v>0</v>
      </c>
      <c r="BE725" s="251">
        <f ca="1">IF(A47stdlife="n/a","n/a",IF(BE$3&gt;(A47stdlife+$E725),('PTRM input'!$P$431*(1+rvanilla10)^0.5)-SUM($P725:BD725),('PTRM input'!$P$431*(1+rvanilla10)^0.5)/A47stdlife))</f>
        <v>0</v>
      </c>
      <c r="BF725" s="251">
        <f ca="1">IF(A47stdlife="n/a","n/a",IF(BF$3&gt;(A47stdlife+$E725),('PTRM input'!$P$431*(1+rvanilla10)^0.5)-SUM($P725:BE725),('PTRM input'!$P$431*(1+rvanilla10)^0.5)/A47stdlife))</f>
        <v>0</v>
      </c>
      <c r="BG725" s="251">
        <f ca="1">IF(A47stdlife="n/a","n/a",IF(BG$3&gt;(A47stdlife+$E725),('PTRM input'!$P$431*(1+rvanilla10)^0.5)-SUM($P725:BF725),('PTRM input'!$P$431*(1+rvanilla10)^0.5)/A47stdlife))</f>
        <v>0</v>
      </c>
      <c r="BH725" s="251">
        <f ca="1">IF(A47stdlife="n/a","n/a",IF(BH$3&gt;(A47stdlife+$E725),('PTRM input'!$P$431*(1+rvanilla10)^0.5)-SUM($P725:BG725),('PTRM input'!$P$431*(1+rvanilla10)^0.5)/A47stdlife))</f>
        <v>0</v>
      </c>
      <c r="BI725" s="251">
        <f ca="1">IF(A47stdlife="n/a","n/a",IF(BI$3&gt;(A47stdlife+$E725),('PTRM input'!$P$431*(1+rvanilla10)^0.5)-SUM($P725:BH725),('PTRM input'!$P$431*(1+rvanilla10)^0.5)/A47stdlife))</f>
        <v>0</v>
      </c>
      <c r="BJ725" s="116"/>
      <c r="BK725" s="116"/>
      <c r="BL725" s="116"/>
      <c r="BM725" s="116"/>
    </row>
    <row r="726" spans="1:65" hidden="1" outlineLevel="1" collapsed="1">
      <c r="A726" s="116"/>
      <c r="B726" s="9"/>
      <c r="C726" s="19">
        <f>Asset47</f>
        <v>0</v>
      </c>
      <c r="D726" s="9"/>
      <c r="E726" s="9"/>
      <c r="F726" s="260"/>
      <c r="G726" s="261">
        <f>SUM(G714:G725)</f>
        <v>0</v>
      </c>
      <c r="H726" s="261">
        <f t="shared" ref="H726:K726" ca="1" si="178">SUM(H714:H725)</f>
        <v>0</v>
      </c>
      <c r="I726" s="261">
        <f t="shared" ca="1" si="178"/>
        <v>0</v>
      </c>
      <c r="J726" s="261">
        <f t="shared" ca="1" si="178"/>
        <v>0</v>
      </c>
      <c r="K726" s="261">
        <f t="shared" ca="1" si="178"/>
        <v>0</v>
      </c>
      <c r="L726" s="261">
        <f t="shared" ref="L726:BI726" ca="1" si="179">SUM(L714:L725)</f>
        <v>0</v>
      </c>
      <c r="M726" s="261">
        <f t="shared" ca="1" si="179"/>
        <v>0</v>
      </c>
      <c r="N726" s="261">
        <f t="shared" ca="1" si="179"/>
        <v>0</v>
      </c>
      <c r="O726" s="261">
        <f t="shared" ca="1" si="179"/>
        <v>0</v>
      </c>
      <c r="P726" s="261">
        <f t="shared" ca="1" si="179"/>
        <v>0</v>
      </c>
      <c r="Q726" s="261">
        <f t="shared" ca="1" si="179"/>
        <v>0</v>
      </c>
      <c r="R726" s="371">
        <f t="shared" ca="1" si="179"/>
        <v>0</v>
      </c>
      <c r="S726" s="371">
        <f t="shared" ca="1" si="179"/>
        <v>0</v>
      </c>
      <c r="T726" s="371">
        <f t="shared" ca="1" si="179"/>
        <v>0</v>
      </c>
      <c r="U726" s="371">
        <f t="shared" ca="1" si="179"/>
        <v>0</v>
      </c>
      <c r="V726" s="371">
        <f t="shared" ca="1" si="179"/>
        <v>0</v>
      </c>
      <c r="W726" s="371">
        <f t="shared" ca="1" si="179"/>
        <v>0</v>
      </c>
      <c r="X726" s="371">
        <f t="shared" ca="1" si="179"/>
        <v>0</v>
      </c>
      <c r="Y726" s="371">
        <f t="shared" ca="1" si="179"/>
        <v>0</v>
      </c>
      <c r="Z726" s="371">
        <f t="shared" ca="1" si="179"/>
        <v>0</v>
      </c>
      <c r="AA726" s="371">
        <f t="shared" ca="1" si="179"/>
        <v>0</v>
      </c>
      <c r="AB726" s="371">
        <f t="shared" ca="1" si="179"/>
        <v>0</v>
      </c>
      <c r="AC726" s="371">
        <f t="shared" ca="1" si="179"/>
        <v>0</v>
      </c>
      <c r="AD726" s="371">
        <f t="shared" ca="1" si="179"/>
        <v>0</v>
      </c>
      <c r="AE726" s="371">
        <f t="shared" ca="1" si="179"/>
        <v>0</v>
      </c>
      <c r="AF726" s="371">
        <f t="shared" ca="1" si="179"/>
        <v>0</v>
      </c>
      <c r="AG726" s="371">
        <f t="shared" ca="1" si="179"/>
        <v>0</v>
      </c>
      <c r="AH726" s="371">
        <f t="shared" ca="1" si="179"/>
        <v>0</v>
      </c>
      <c r="AI726" s="371">
        <f t="shared" ca="1" si="179"/>
        <v>0</v>
      </c>
      <c r="AJ726" s="371">
        <f t="shared" ca="1" si="179"/>
        <v>0</v>
      </c>
      <c r="AK726" s="371">
        <f t="shared" ca="1" si="179"/>
        <v>0</v>
      </c>
      <c r="AL726" s="371">
        <f t="shared" ca="1" si="179"/>
        <v>0</v>
      </c>
      <c r="AM726" s="371">
        <f t="shared" ca="1" si="179"/>
        <v>0</v>
      </c>
      <c r="AN726" s="371">
        <f t="shared" ca="1" si="179"/>
        <v>0</v>
      </c>
      <c r="AO726" s="371">
        <f t="shared" ca="1" si="179"/>
        <v>0</v>
      </c>
      <c r="AP726" s="371">
        <f t="shared" ca="1" si="179"/>
        <v>0</v>
      </c>
      <c r="AQ726" s="371">
        <f t="shared" ca="1" si="179"/>
        <v>0</v>
      </c>
      <c r="AR726" s="371">
        <f t="shared" ca="1" si="179"/>
        <v>0</v>
      </c>
      <c r="AS726" s="371">
        <f t="shared" ca="1" si="179"/>
        <v>0</v>
      </c>
      <c r="AT726" s="371">
        <f t="shared" ca="1" si="179"/>
        <v>0</v>
      </c>
      <c r="AU726" s="371">
        <f t="shared" ca="1" si="179"/>
        <v>0</v>
      </c>
      <c r="AV726" s="371">
        <f t="shared" ca="1" si="179"/>
        <v>0</v>
      </c>
      <c r="AW726" s="371">
        <f t="shared" ca="1" si="179"/>
        <v>0</v>
      </c>
      <c r="AX726" s="371">
        <f t="shared" ca="1" si="179"/>
        <v>0</v>
      </c>
      <c r="AY726" s="371">
        <f t="shared" ca="1" si="179"/>
        <v>0</v>
      </c>
      <c r="AZ726" s="371">
        <f t="shared" ca="1" si="179"/>
        <v>0</v>
      </c>
      <c r="BA726" s="371">
        <f t="shared" ca="1" si="179"/>
        <v>0</v>
      </c>
      <c r="BB726" s="371">
        <f t="shared" ca="1" si="179"/>
        <v>0</v>
      </c>
      <c r="BC726" s="371">
        <f t="shared" ca="1" si="179"/>
        <v>0</v>
      </c>
      <c r="BD726" s="371">
        <f t="shared" ca="1" si="179"/>
        <v>0</v>
      </c>
      <c r="BE726" s="371">
        <f t="shared" ca="1" si="179"/>
        <v>0</v>
      </c>
      <c r="BF726" s="371">
        <f t="shared" ca="1" si="179"/>
        <v>0</v>
      </c>
      <c r="BG726" s="371">
        <f t="shared" ca="1" si="179"/>
        <v>0</v>
      </c>
      <c r="BH726" s="371">
        <f t="shared" ca="1" si="179"/>
        <v>0</v>
      </c>
      <c r="BI726" s="371">
        <f t="shared" ca="1" si="179"/>
        <v>0</v>
      </c>
      <c r="BJ726" s="116"/>
      <c r="BK726" s="116"/>
      <c r="BL726" s="116"/>
      <c r="BM726" s="116"/>
    </row>
    <row r="727" spans="1:65" hidden="1" outlineLevel="2">
      <c r="A727" s="116"/>
      <c r="B727" s="106" t="str">
        <f>C739</f>
        <v>Building installation</v>
      </c>
      <c r="C727" s="614"/>
      <c r="D727" s="615" t="s">
        <v>236</v>
      </c>
      <c r="E727" s="614"/>
      <c r="F727" s="616"/>
      <c r="G727" s="617">
        <f>IF(('PTRM input'!$E$515='PTRM input'!$G$514),IF(G$3&gt;A48remlife,A48acvalue-SUM(F727:$F727),IF(A48remlife="N/A","n/a",A48acvalue/A48remlife)),'PTRM input'!G$567)</f>
        <v>0</v>
      </c>
      <c r="H727" s="617">
        <f>IF(('PTRM input'!$E$515='PTRM input'!$G$514),IF(H$3&gt;A48remlife,A48acvalue-SUM($F727:G727),IF(A48remlife="N/A","n/a",A48acvalue/A48remlife)),'PTRM input'!H$567)</f>
        <v>0</v>
      </c>
      <c r="I727" s="617">
        <f>IF(('PTRM input'!$E$515='PTRM input'!$G$514),IF(I$3&gt;A48remlife,A48acvalue-SUM($F727:H727),IF(A48remlife="N/A","n/a",A48acvalue/A48remlife)),'PTRM input'!I$567)</f>
        <v>0</v>
      </c>
      <c r="J727" s="617">
        <f>IF(('PTRM input'!$E$515='PTRM input'!$G$514),IF(J$3&gt;A48remlife,A48acvalue-SUM($F727:I727),IF(A48remlife="N/A","n/a",A48acvalue/A48remlife)),'PTRM input'!J$567)</f>
        <v>0</v>
      </c>
      <c r="K727" s="617">
        <f>IF(('PTRM input'!$E$515='PTRM input'!$G$514),IF(K$3&gt;A48remlife,A48acvalue-SUM($F727:J727),IF(A48remlife="N/A","n/a",A48acvalue/A48remlife)),'PTRM input'!K$567)</f>
        <v>0</v>
      </c>
      <c r="L727" s="617">
        <f>IF(('PTRM input'!$E$515='PTRM input'!$G$514),IF(L$3&gt;A48remlife,A48acvalue-SUM($F727:K727),IF(A48remlife="N/A","n/a",A48acvalue/A48remlife)),'PTRM input'!L$567)</f>
        <v>0</v>
      </c>
      <c r="M727" s="617">
        <f>IF(('PTRM input'!$E$515='PTRM input'!$G$514),IF(M$3&gt;A48remlife,A48acvalue-SUM($F727:L727),IF(A48remlife="N/A","n/a",A48acvalue/A48remlife)),'PTRM input'!M$567)</f>
        <v>0</v>
      </c>
      <c r="N727" s="617">
        <f>IF(('PTRM input'!$E$515='PTRM input'!$G$514),IF(N$3&gt;A48remlife,A48acvalue-SUM($F727:M727),IF(A48remlife="N/A","n/a",A48acvalue/A48remlife)),'PTRM input'!N$567)</f>
        <v>0</v>
      </c>
      <c r="O727" s="617">
        <f>IF(('PTRM input'!$E$515='PTRM input'!$G$514),IF(O$3&gt;A48remlife,A48acvalue-SUM($F727:N727),IF(A48remlife="N/A","n/a",A48acvalue/A48remlife)),'PTRM input'!O$567)</f>
        <v>0</v>
      </c>
      <c r="P727" s="617">
        <f>IF(('PTRM input'!$E$515='PTRM input'!$G$514),IF(P$3&gt;A48remlife,A48acvalue-SUM($F727:O727),IF(A48remlife="N/A","n/a",A48acvalue/A48remlife)),'PTRM input'!P$567)</f>
        <v>0</v>
      </c>
      <c r="Q727" s="617">
        <f>IF(('PTRM input'!$E$515='PTRM input'!$G$514),IF(Q$3&gt;A48remlife,A48acvalue-SUM($F727:P727),IF(A48remlife="N/A","n/a",A48acvalue/A48remlife)),'PTRM input'!Q$567)</f>
        <v>0</v>
      </c>
      <c r="R727" s="617">
        <f>IF(('PTRM input'!$E$515='PTRM input'!$G$514),IF(R$3&gt;A48remlife,A48acvalue-SUM($F727:Q727),IF(A48remlife="N/A","n/a",A48acvalue/A48remlife)),'PTRM input'!R$567)</f>
        <v>0</v>
      </c>
      <c r="S727" s="617">
        <f>IF(('PTRM input'!$E$515='PTRM input'!$G$514),IF(S$3&gt;A48remlife,A48acvalue-SUM($F727:R727),IF(A48remlife="N/A","n/a",A48acvalue/A48remlife)),'PTRM input'!S$567)</f>
        <v>0</v>
      </c>
      <c r="T727" s="617">
        <f>IF(('PTRM input'!$E$515='PTRM input'!$G$514),IF(T$3&gt;A48remlife,A48acvalue-SUM($F727:S727),IF(A48remlife="N/A","n/a",A48acvalue/A48remlife)),'PTRM input'!T$567)</f>
        <v>0</v>
      </c>
      <c r="U727" s="617">
        <f>IF(('PTRM input'!$E$515='PTRM input'!$G$514),IF(U$3&gt;A48remlife,A48acvalue-SUM($F727:T727),IF(A48remlife="N/A","n/a",A48acvalue/A48remlife)),'PTRM input'!U$567)</f>
        <v>0</v>
      </c>
      <c r="V727" s="617">
        <f>IF(('PTRM input'!$E$515='PTRM input'!$G$514),IF(V$3&gt;A48remlife,A48acvalue-SUM($F727:U727),IF(A48remlife="N/A","n/a",A48acvalue/A48remlife)),'PTRM input'!V$567)</f>
        <v>0</v>
      </c>
      <c r="W727" s="617">
        <f>IF(('PTRM input'!$E$515='PTRM input'!$G$514),IF(W$3&gt;A48remlife,A48acvalue-SUM($F727:V727),IF(A48remlife="N/A","n/a",A48acvalue/A48remlife)),'PTRM input'!W$567)</f>
        <v>0</v>
      </c>
      <c r="X727" s="617">
        <f>IF(('PTRM input'!$E$515='PTRM input'!$G$514),IF(X$3&gt;A48remlife,A48acvalue-SUM($F727:W727),IF(A48remlife="N/A","n/a",A48acvalue/A48remlife)),'PTRM input'!X$567)</f>
        <v>0</v>
      </c>
      <c r="Y727" s="617">
        <f>IF(('PTRM input'!$E$515='PTRM input'!$G$514),IF(Y$3&gt;A48remlife,A48acvalue-SUM($F727:X727),IF(A48remlife="N/A","n/a",A48acvalue/A48remlife)),'PTRM input'!Y$567)</f>
        <v>0</v>
      </c>
      <c r="Z727" s="617">
        <f>IF(('PTRM input'!$E$515='PTRM input'!$G$514),IF(Z$3&gt;A48remlife,A48acvalue-SUM($F727:Y727),IF(A48remlife="N/A","n/a",A48acvalue/A48remlife)),'PTRM input'!Z$567)</f>
        <v>0</v>
      </c>
      <c r="AA727" s="617">
        <f>IF(('PTRM input'!$E$515='PTRM input'!$G$514),IF(AA$3&gt;A48remlife,A48acvalue-SUM($F727:Z727),IF(A48remlife="N/A","n/a",A48acvalue/A48remlife)),'PTRM input'!AA$567)</f>
        <v>0</v>
      </c>
      <c r="AB727" s="617">
        <f>IF(('PTRM input'!$E$515='PTRM input'!$G$514),IF(AB$3&gt;A48remlife,A48acvalue-SUM($F727:AA727),IF(A48remlife="N/A","n/a",A48acvalue/A48remlife)),'PTRM input'!AB$567)</f>
        <v>0</v>
      </c>
      <c r="AC727" s="617">
        <f>IF(('PTRM input'!$E$515='PTRM input'!$G$514),IF(AC$3&gt;A48remlife,A48acvalue-SUM($F727:AB727),IF(A48remlife="N/A","n/a",A48acvalue/A48remlife)),'PTRM input'!AC$567)</f>
        <v>0</v>
      </c>
      <c r="AD727" s="617">
        <f>IF(('PTRM input'!$E$515='PTRM input'!$G$514),IF(AD$3&gt;A48remlife,A48acvalue-SUM($F727:AC727),IF(A48remlife="N/A","n/a",A48acvalue/A48remlife)),'PTRM input'!AD$567)</f>
        <v>0</v>
      </c>
      <c r="AE727" s="617">
        <f>IF(('PTRM input'!$E$515='PTRM input'!$G$514),IF(AE$3&gt;A48remlife,A48acvalue-SUM($F727:AD727),IF(A48remlife="N/A","n/a",A48acvalue/A48remlife)),'PTRM input'!AE$567)</f>
        <v>0</v>
      </c>
      <c r="AF727" s="617">
        <f>IF(('PTRM input'!$E$515='PTRM input'!$G$514),IF(AF$3&gt;A48remlife,A48acvalue-SUM($F727:AE727),IF(A48remlife="N/A","n/a",A48acvalue/A48remlife)),'PTRM input'!AF$567)</f>
        <v>0</v>
      </c>
      <c r="AG727" s="617">
        <f>IF(('PTRM input'!$E$515='PTRM input'!$G$514),IF(AG$3&gt;A48remlife,A48acvalue-SUM($F727:AF727),IF(A48remlife="N/A","n/a",A48acvalue/A48remlife)),'PTRM input'!AG$567)</f>
        <v>0</v>
      </c>
      <c r="AH727" s="617">
        <f>IF(('PTRM input'!$E$515='PTRM input'!$G$514),IF(AH$3&gt;A48remlife,A48acvalue-SUM($F727:AG727),IF(A48remlife="N/A","n/a",A48acvalue/A48remlife)),'PTRM input'!AH$567)</f>
        <v>0</v>
      </c>
      <c r="AI727" s="617">
        <f>IF(('PTRM input'!$E$515='PTRM input'!$G$514),IF(AI$3&gt;A48remlife,A48acvalue-SUM($F727:AH727),IF(A48remlife="N/A","n/a",A48acvalue/A48remlife)),'PTRM input'!AI$567)</f>
        <v>0</v>
      </c>
      <c r="AJ727" s="617">
        <f>IF(('PTRM input'!$E$515='PTRM input'!$G$514),IF(AJ$3&gt;A48remlife,A48acvalue-SUM($F727:AI727),IF(A48remlife="N/A","n/a",A48acvalue/A48remlife)),'PTRM input'!AJ$567)</f>
        <v>0</v>
      </c>
      <c r="AK727" s="617">
        <f>IF(('PTRM input'!$E$515='PTRM input'!$G$514),IF(AK$3&gt;A48remlife,A48acvalue-SUM($F727:AJ727),IF(A48remlife="N/A","n/a",A48acvalue/A48remlife)),'PTRM input'!AK$567)</f>
        <v>0</v>
      </c>
      <c r="AL727" s="617">
        <f>IF(('PTRM input'!$E$515='PTRM input'!$G$514),IF(AL$3&gt;A48remlife,A48acvalue-SUM($F727:AK727),IF(A48remlife="N/A","n/a",A48acvalue/A48remlife)),'PTRM input'!AL$567)</f>
        <v>0</v>
      </c>
      <c r="AM727" s="617">
        <f>IF(('PTRM input'!$E$515='PTRM input'!$G$514),IF(AM$3&gt;A48remlife,A48acvalue-SUM($F727:AL727),IF(A48remlife="N/A","n/a",A48acvalue/A48remlife)),'PTRM input'!AM$567)</f>
        <v>0</v>
      </c>
      <c r="AN727" s="617">
        <f>IF(('PTRM input'!$E$515='PTRM input'!$G$514),IF(AN$3&gt;A48remlife,A48acvalue-SUM($F727:AM727),IF(A48remlife="N/A","n/a",A48acvalue/A48remlife)),'PTRM input'!AN$567)</f>
        <v>0</v>
      </c>
      <c r="AO727" s="617">
        <f>IF(('PTRM input'!$E$515='PTRM input'!$G$514),IF(AO$3&gt;A48remlife,A48acvalue-SUM($F727:AN727),IF(A48remlife="N/A","n/a",A48acvalue/A48remlife)),'PTRM input'!AO$567)</f>
        <v>0</v>
      </c>
      <c r="AP727" s="617">
        <f>IF(('PTRM input'!$E$515='PTRM input'!$G$514),IF(AP$3&gt;A48remlife,A48acvalue-SUM($F727:AO727),IF(A48remlife="N/A","n/a",A48acvalue/A48remlife)),'PTRM input'!AP$567)</f>
        <v>0</v>
      </c>
      <c r="AQ727" s="617">
        <f>IF(('PTRM input'!$E$515='PTRM input'!$G$514),IF(AQ$3&gt;A48remlife,A48acvalue-SUM($F727:AP727),IF(A48remlife="N/A","n/a",A48acvalue/A48remlife)),'PTRM input'!AQ$567)</f>
        <v>0</v>
      </c>
      <c r="AR727" s="617">
        <f>IF(('PTRM input'!$E$515='PTRM input'!$G$514),IF(AR$3&gt;A48remlife,A48acvalue-SUM($F727:AQ727),IF(A48remlife="N/A","n/a",A48acvalue/A48remlife)),'PTRM input'!AR$567)</f>
        <v>0</v>
      </c>
      <c r="AS727" s="617">
        <f>IF(('PTRM input'!$E$515='PTRM input'!$G$514),IF(AS$3&gt;A48remlife,A48acvalue-SUM($F727:AR727),IF(A48remlife="N/A","n/a",A48acvalue/A48remlife)),'PTRM input'!AS$567)</f>
        <v>0</v>
      </c>
      <c r="AT727" s="617">
        <f>IF(('PTRM input'!$E$515='PTRM input'!$G$514),IF(AT$3&gt;A48remlife,A48acvalue-SUM($F727:AS727),IF(A48remlife="N/A","n/a",A48acvalue/A48remlife)),'PTRM input'!AT$567)</f>
        <v>0</v>
      </c>
      <c r="AU727" s="617">
        <f>IF(('PTRM input'!$E$515='PTRM input'!$G$514),IF(AU$3&gt;A48remlife,A48acvalue-SUM($F727:AT727),IF(A48remlife="N/A","n/a",A48acvalue/A48remlife)),'PTRM input'!AU$567)</f>
        <v>0</v>
      </c>
      <c r="AV727" s="617">
        <f>IF(('PTRM input'!$E$515='PTRM input'!$G$514),IF(AV$3&gt;A48remlife,A48acvalue-SUM($F727:AU727),IF(A48remlife="N/A","n/a",A48acvalue/A48remlife)),'PTRM input'!AV$567)</f>
        <v>0</v>
      </c>
      <c r="AW727" s="617">
        <f>IF(('PTRM input'!$E$515='PTRM input'!$G$514),IF(AW$3&gt;A48remlife,A48acvalue-SUM($F727:AV727),IF(A48remlife="N/A","n/a",A48acvalue/A48remlife)),'PTRM input'!AW$567)</f>
        <v>0</v>
      </c>
      <c r="AX727" s="617">
        <f>IF(('PTRM input'!$E$515='PTRM input'!$G$514),IF(AX$3&gt;A48remlife,A48acvalue-SUM($F727:AW727),IF(A48remlife="N/A","n/a",A48acvalue/A48remlife)),'PTRM input'!AX$567)</f>
        <v>0</v>
      </c>
      <c r="AY727" s="617">
        <f>IF(('PTRM input'!$E$515='PTRM input'!$G$514),IF(AY$3&gt;A48remlife,A48acvalue-SUM($F727:AX727),IF(A48remlife="N/A","n/a",A48acvalue/A48remlife)),'PTRM input'!AY$567)</f>
        <v>0</v>
      </c>
      <c r="AZ727" s="617">
        <f>IF(('PTRM input'!$E$515='PTRM input'!$G$514),IF(AZ$3&gt;A48remlife,A48acvalue-SUM($F727:AY727),IF(A48remlife="N/A","n/a",A48acvalue/A48remlife)),'PTRM input'!AZ$567)</f>
        <v>0</v>
      </c>
      <c r="BA727" s="617">
        <f>IF(('PTRM input'!$E$515='PTRM input'!$G$514),IF(BA$3&gt;A48remlife,A48acvalue-SUM($F727:AZ727),IF(A48remlife="N/A","n/a",A48acvalue/A48remlife)),'PTRM input'!BA$567)</f>
        <v>0</v>
      </c>
      <c r="BB727" s="617">
        <f>IF(('PTRM input'!$E$515='PTRM input'!$G$514),IF(BB$3&gt;A48remlife,A48acvalue-SUM($F727:BA727),IF(A48remlife="N/A","n/a",A48acvalue/A48remlife)),'PTRM input'!BB$567)</f>
        <v>0</v>
      </c>
      <c r="BC727" s="617">
        <f>IF(('PTRM input'!$E$515='PTRM input'!$G$514),IF(BC$3&gt;A48remlife,A48acvalue-SUM($F727:BB727),IF(A48remlife="N/A","n/a",A48acvalue/A48remlife)),'PTRM input'!BC$567)</f>
        <v>0</v>
      </c>
      <c r="BD727" s="617">
        <f>IF(('PTRM input'!$E$515='PTRM input'!$G$514),IF(BD$3&gt;A48remlife,A48acvalue-SUM($F727:BC727),IF(A48remlife="N/A","n/a",A48acvalue/A48remlife)),'PTRM input'!BD$567)</f>
        <v>0</v>
      </c>
      <c r="BE727" s="617">
        <f>IF(('PTRM input'!$E$515='PTRM input'!$G$514),IF(BE$3&gt;A48remlife,A48acvalue-SUM($F727:BD727),IF(A48remlife="N/A","n/a",A48acvalue/A48remlife)),'PTRM input'!BE$567)</f>
        <v>0</v>
      </c>
      <c r="BF727" s="617">
        <f>IF(('PTRM input'!$E$515='PTRM input'!$G$514),IF(BF$3&gt;A48remlife,A48acvalue-SUM($F727:BE727),IF(A48remlife="N/A","n/a",A48acvalue/A48remlife)),'PTRM input'!BF$567)</f>
        <v>0</v>
      </c>
      <c r="BG727" s="617">
        <f>IF(('PTRM input'!$E$515='PTRM input'!$G$514),IF(BG$3&gt;A48remlife,A48acvalue-SUM($F727:BF727),IF(A48remlife="N/A","n/a",A48acvalue/A48remlife)),'PTRM input'!BG$567)</f>
        <v>0</v>
      </c>
      <c r="BH727" s="617">
        <f>IF(('PTRM input'!$E$515='PTRM input'!$G$514),IF(BH$3&gt;A48remlife,A48acvalue-SUM($F727:BG727),IF(A48remlife="N/A","n/a",A48acvalue/A48remlife)),'PTRM input'!BH$567)</f>
        <v>0</v>
      </c>
      <c r="BI727" s="617">
        <f>IF(('PTRM input'!$E$515='PTRM input'!$G$514),IF(BI$3&gt;A48remlife,A48acvalue-SUM($F727:BH727),IF(A48remlife="N/A","n/a",A48acvalue/A48remlife)),'PTRM input'!BI$567)</f>
        <v>0</v>
      </c>
      <c r="BJ727" s="116"/>
      <c r="BK727" s="116"/>
      <c r="BL727" s="116"/>
      <c r="BM727" s="116"/>
    </row>
    <row r="728" spans="1:65" ht="12.75" hidden="1" customHeight="1" outlineLevel="2">
      <c r="A728" s="116"/>
      <c r="B728" s="19"/>
      <c r="C728" s="18"/>
      <c r="D728" s="760" t="s">
        <v>237</v>
      </c>
      <c r="E728" s="86">
        <v>0</v>
      </c>
      <c r="F728" s="259"/>
      <c r="G728" s="433"/>
      <c r="H728" s="433"/>
      <c r="I728" s="433"/>
      <c r="J728" s="433"/>
      <c r="K728" s="433"/>
      <c r="L728" s="433"/>
      <c r="M728" s="433"/>
      <c r="N728" s="433"/>
      <c r="O728" s="433"/>
      <c r="P728" s="433"/>
      <c r="Q728" s="433"/>
      <c r="R728" s="251"/>
      <c r="S728" s="251"/>
      <c r="T728" s="251"/>
      <c r="U728" s="251"/>
      <c r="V728" s="251"/>
      <c r="W728" s="251"/>
      <c r="X728" s="251"/>
      <c r="Y728" s="251"/>
      <c r="Z728" s="251"/>
      <c r="AA728" s="251"/>
      <c r="AB728" s="251"/>
      <c r="AC728" s="251"/>
      <c r="AD728" s="251"/>
      <c r="AE728" s="251"/>
      <c r="AF728" s="251"/>
      <c r="AG728" s="251"/>
      <c r="AH728" s="251"/>
      <c r="AI728" s="251"/>
      <c r="AJ728" s="251"/>
      <c r="AK728" s="251"/>
      <c r="AL728" s="251"/>
      <c r="AM728" s="251"/>
      <c r="AN728" s="251"/>
      <c r="AO728" s="251"/>
      <c r="AP728" s="251"/>
      <c r="AQ728" s="251"/>
      <c r="AR728" s="251"/>
      <c r="AS728" s="251"/>
      <c r="AT728" s="251"/>
      <c r="AU728" s="251"/>
      <c r="AV728" s="251"/>
      <c r="AW728" s="251"/>
      <c r="AX728" s="251"/>
      <c r="AY728" s="251"/>
      <c r="AZ728" s="251"/>
      <c r="BA728" s="251"/>
      <c r="BB728" s="251"/>
      <c r="BC728" s="251"/>
      <c r="BD728" s="251"/>
      <c r="BE728" s="251"/>
      <c r="BF728" s="251"/>
      <c r="BG728" s="251"/>
      <c r="BH728" s="251"/>
      <c r="BI728" s="251"/>
      <c r="BJ728" s="116"/>
      <c r="BK728" s="116"/>
      <c r="BL728" s="116"/>
      <c r="BM728" s="116"/>
    </row>
    <row r="729" spans="1:65" hidden="1" outlineLevel="2">
      <c r="A729" s="116"/>
      <c r="B729" s="19"/>
      <c r="C729" s="18"/>
      <c r="D729" s="760"/>
      <c r="E729" s="86">
        <v>1</v>
      </c>
      <c r="F729" s="259"/>
      <c r="G729" s="618"/>
      <c r="H729" s="433">
        <f ca="1">IF(A48stdlife="n/a","n/a",IF(H$3&gt;(A48stdlife+$E729),('PTRM input'!$G$432*(1+rvanilla01)^0.5)-SUM(G729:$G729),('PTRM input'!$G$432*(1+rvanilla01)^0.5)/A48stdlife))</f>
        <v>0</v>
      </c>
      <c r="I729" s="433">
        <f ca="1">IF(A48stdlife="n/a","n/a",IF(I$3&gt;(A48stdlife+$E729),('PTRM input'!$G$432*(1+rvanilla01)^0.5)-SUM($G729:H729),('PTRM input'!$G$432*(1+rvanilla01)^0.5)/A48stdlife))</f>
        <v>0</v>
      </c>
      <c r="J729" s="433">
        <f ca="1">IF(A48stdlife="n/a","n/a",IF(J$3&gt;(A48stdlife+$E729),('PTRM input'!$G$432*(1+rvanilla01)^0.5)-SUM($G729:I729),('PTRM input'!$G$432*(1+rvanilla01)^0.5)/A48stdlife))</f>
        <v>0</v>
      </c>
      <c r="K729" s="433">
        <f ca="1">IF(A48stdlife="n/a","n/a",IF(K$3&gt;(A48stdlife+$E729),('PTRM input'!$G$432*(1+rvanilla01)^0.5)-SUM($G729:J729),('PTRM input'!$G$432*(1+rvanilla01)^0.5)/A48stdlife))</f>
        <v>0</v>
      </c>
      <c r="L729" s="433">
        <f ca="1">IF(A48stdlife="n/a","n/a",IF(L$3&gt;(A48stdlife+$E729),('PTRM input'!$G$432*(1+rvanilla01)^0.5)-SUM($G729:K729),('PTRM input'!$G$432*(1+rvanilla01)^0.5)/A48stdlife))</f>
        <v>0</v>
      </c>
      <c r="M729" s="433">
        <f ca="1">IF(A48stdlife="n/a","n/a",IF(M$3&gt;(A48stdlife+$E729),('PTRM input'!$G$432*(1+rvanilla01)^0.5)-SUM($G729:L729),('PTRM input'!$G$432*(1+rvanilla01)^0.5)/A48stdlife))</f>
        <v>0</v>
      </c>
      <c r="N729" s="433">
        <f ca="1">IF(A48stdlife="n/a","n/a",IF(N$3&gt;(A48stdlife+$E729),('PTRM input'!$G$432*(1+rvanilla01)^0.5)-SUM($G729:M729),('PTRM input'!$G$432*(1+rvanilla01)^0.5)/A48stdlife))</f>
        <v>0</v>
      </c>
      <c r="O729" s="433">
        <f ca="1">IF(A48stdlife="n/a","n/a",IF(O$3&gt;(A48stdlife+$E729),('PTRM input'!$G$432*(1+rvanilla01)^0.5)-SUM($G729:N729),('PTRM input'!$G$432*(1+rvanilla01)^0.5)/A48stdlife))</f>
        <v>0</v>
      </c>
      <c r="P729" s="433">
        <f ca="1">IF(A48stdlife="n/a","n/a",IF(P$3&gt;(A48stdlife+$E729),('PTRM input'!$G$432*(1+rvanilla01)^0.5)-SUM($G729:O729),('PTRM input'!$G$432*(1+rvanilla01)^0.5)/A48stdlife))</f>
        <v>0</v>
      </c>
      <c r="Q729" s="433">
        <f ca="1">IF(A48stdlife="n/a","n/a",IF(Q$3&gt;(A48stdlife+$E729),('PTRM input'!$G$432*(1+rvanilla01)^0.5)-SUM($G729:P729),('PTRM input'!$G$432*(1+rvanilla01)^0.5)/A48stdlife))</f>
        <v>0</v>
      </c>
      <c r="R729" s="251">
        <f ca="1">IF(A48stdlife="n/a","n/a",IF(R$3&gt;(A48stdlife+$E729),('PTRM input'!$G$432*(1+rvanilla01)^0.5)-SUM($G729:Q729),('PTRM input'!$G$432*(1+rvanilla01)^0.5)/A48stdlife))</f>
        <v>0</v>
      </c>
      <c r="S729" s="251">
        <f ca="1">IF(A48stdlife="n/a","n/a",IF(S$3&gt;(A48stdlife+$E729),('PTRM input'!$G$432*(1+rvanilla01)^0.5)-SUM($G729:R729),('PTRM input'!$G$432*(1+rvanilla01)^0.5)/A48stdlife))</f>
        <v>0</v>
      </c>
      <c r="T729" s="251">
        <f ca="1">IF(A48stdlife="n/a","n/a",IF(T$3&gt;(A48stdlife+$E729),('PTRM input'!$G$432*(1+rvanilla01)^0.5)-SUM($G729:S729),('PTRM input'!$G$432*(1+rvanilla01)^0.5)/A48stdlife))</f>
        <v>0</v>
      </c>
      <c r="U729" s="251">
        <f ca="1">IF(A48stdlife="n/a","n/a",IF(U$3&gt;(A48stdlife+$E729),('PTRM input'!$G$432*(1+rvanilla01)^0.5)-SUM($G729:T729),('PTRM input'!$G$432*(1+rvanilla01)^0.5)/A48stdlife))</f>
        <v>0</v>
      </c>
      <c r="V729" s="251">
        <f ca="1">IF(A48stdlife="n/a","n/a",IF(V$3&gt;(A48stdlife+$E729),('PTRM input'!$G$432*(1+rvanilla01)^0.5)-SUM($G729:U729),('PTRM input'!$G$432*(1+rvanilla01)^0.5)/A48stdlife))</f>
        <v>0</v>
      </c>
      <c r="W729" s="251">
        <f ca="1">IF(A48stdlife="n/a","n/a",IF(W$3&gt;(A48stdlife+$E729),('PTRM input'!$G$432*(1+rvanilla01)^0.5)-SUM($G729:V729),('PTRM input'!$G$432*(1+rvanilla01)^0.5)/A48stdlife))</f>
        <v>0</v>
      </c>
      <c r="X729" s="251">
        <f ca="1">IF(A48stdlife="n/a","n/a",IF(X$3&gt;(A48stdlife+$E729),('PTRM input'!$G$432*(1+rvanilla01)^0.5)-SUM($G729:W729),('PTRM input'!$G$432*(1+rvanilla01)^0.5)/A48stdlife))</f>
        <v>0</v>
      </c>
      <c r="Y729" s="251">
        <f ca="1">IF(A48stdlife="n/a","n/a",IF(Y$3&gt;(A48stdlife+$E729),('PTRM input'!$G$432*(1+rvanilla01)^0.5)-SUM($G729:X729),('PTRM input'!$G$432*(1+rvanilla01)^0.5)/A48stdlife))</f>
        <v>0</v>
      </c>
      <c r="Z729" s="251">
        <f ca="1">IF(A48stdlife="n/a","n/a",IF(Z$3&gt;(A48stdlife+$E729),('PTRM input'!$G$432*(1+rvanilla01)^0.5)-SUM($G729:Y729),('PTRM input'!$G$432*(1+rvanilla01)^0.5)/A48stdlife))</f>
        <v>0</v>
      </c>
      <c r="AA729" s="251">
        <f ca="1">IF(A48stdlife="n/a","n/a",IF(AA$3&gt;(A48stdlife+$E729),('PTRM input'!$G$432*(1+rvanilla01)^0.5)-SUM($G729:Z729),('PTRM input'!$G$432*(1+rvanilla01)^0.5)/A48stdlife))</f>
        <v>0</v>
      </c>
      <c r="AB729" s="251">
        <f ca="1">IF(A48stdlife="n/a","n/a",IF(AB$3&gt;(A48stdlife+$E729),('PTRM input'!$G$432*(1+rvanilla01)^0.5)-SUM($G729:AA729),('PTRM input'!$G$432*(1+rvanilla01)^0.5)/A48stdlife))</f>
        <v>0</v>
      </c>
      <c r="AC729" s="251">
        <f ca="1">IF(A48stdlife="n/a","n/a",IF(AC$3&gt;(A48stdlife+$E729),('PTRM input'!$G$432*(1+rvanilla01)^0.5)-SUM($G729:AB729),('PTRM input'!$G$432*(1+rvanilla01)^0.5)/A48stdlife))</f>
        <v>0</v>
      </c>
      <c r="AD729" s="251">
        <f ca="1">IF(A48stdlife="n/a","n/a",IF(AD$3&gt;(A48stdlife+$E729),('PTRM input'!$G$432*(1+rvanilla01)^0.5)-SUM($G729:AC729),('PTRM input'!$G$432*(1+rvanilla01)^0.5)/A48stdlife))</f>
        <v>0</v>
      </c>
      <c r="AE729" s="251">
        <f ca="1">IF(A48stdlife="n/a","n/a",IF(AE$3&gt;(A48stdlife+$E729),('PTRM input'!$G$432*(1+rvanilla01)^0.5)-SUM($G729:AD729),('PTRM input'!$G$432*(1+rvanilla01)^0.5)/A48stdlife))</f>
        <v>0</v>
      </c>
      <c r="AF729" s="251">
        <f ca="1">IF(A48stdlife="n/a","n/a",IF(AF$3&gt;(A48stdlife+$E729),('PTRM input'!$G$432*(1+rvanilla01)^0.5)-SUM($G729:AE729),('PTRM input'!$G$432*(1+rvanilla01)^0.5)/A48stdlife))</f>
        <v>0</v>
      </c>
      <c r="AG729" s="251">
        <f ca="1">IF(A48stdlife="n/a","n/a",IF(AG$3&gt;(A48stdlife+$E729),('PTRM input'!$G$432*(1+rvanilla01)^0.5)-SUM($G729:AF729),('PTRM input'!$G$432*(1+rvanilla01)^0.5)/A48stdlife))</f>
        <v>0</v>
      </c>
      <c r="AH729" s="251">
        <f ca="1">IF(A48stdlife="n/a","n/a",IF(AH$3&gt;(A48stdlife+$E729),('PTRM input'!$G$432*(1+rvanilla01)^0.5)-SUM($G729:AG729),('PTRM input'!$G$432*(1+rvanilla01)^0.5)/A48stdlife))</f>
        <v>0</v>
      </c>
      <c r="AI729" s="251">
        <f ca="1">IF(A48stdlife="n/a","n/a",IF(AI$3&gt;(A48stdlife+$E729),('PTRM input'!$G$432*(1+rvanilla01)^0.5)-SUM($G729:AH729),('PTRM input'!$G$432*(1+rvanilla01)^0.5)/A48stdlife))</f>
        <v>0</v>
      </c>
      <c r="AJ729" s="251">
        <f ca="1">IF(A48stdlife="n/a","n/a",IF(AJ$3&gt;(A48stdlife+$E729),('PTRM input'!$G$432*(1+rvanilla01)^0.5)-SUM($G729:AI729),('PTRM input'!$G$432*(1+rvanilla01)^0.5)/A48stdlife))</f>
        <v>0</v>
      </c>
      <c r="AK729" s="251">
        <f ca="1">IF(A48stdlife="n/a","n/a",IF(AK$3&gt;(A48stdlife+$E729),('PTRM input'!$G$432*(1+rvanilla01)^0.5)-SUM($G729:AJ729),('PTRM input'!$G$432*(1+rvanilla01)^0.5)/A48stdlife))</f>
        <v>0</v>
      </c>
      <c r="AL729" s="251">
        <f ca="1">IF(A48stdlife="n/a","n/a",IF(AL$3&gt;(A48stdlife+$E729),('PTRM input'!$G$432*(1+rvanilla01)^0.5)-SUM($G729:AK729),('PTRM input'!$G$432*(1+rvanilla01)^0.5)/A48stdlife))</f>
        <v>0</v>
      </c>
      <c r="AM729" s="251">
        <f ca="1">IF(A48stdlife="n/a","n/a",IF(AM$3&gt;(A48stdlife+$E729),('PTRM input'!$G$432*(1+rvanilla01)^0.5)-SUM($G729:AL729),('PTRM input'!$G$432*(1+rvanilla01)^0.5)/A48stdlife))</f>
        <v>0</v>
      </c>
      <c r="AN729" s="251">
        <f ca="1">IF(A48stdlife="n/a","n/a",IF(AN$3&gt;(A48stdlife+$E729),('PTRM input'!$G$432*(1+rvanilla01)^0.5)-SUM($G729:AM729),('PTRM input'!$G$432*(1+rvanilla01)^0.5)/A48stdlife))</f>
        <v>0</v>
      </c>
      <c r="AO729" s="251">
        <f ca="1">IF(A48stdlife="n/a","n/a",IF(AO$3&gt;(A48stdlife+$E729),('PTRM input'!$G$432*(1+rvanilla01)^0.5)-SUM($G729:AN729),('PTRM input'!$G$432*(1+rvanilla01)^0.5)/A48stdlife))</f>
        <v>0</v>
      </c>
      <c r="AP729" s="251">
        <f ca="1">IF(A48stdlife="n/a","n/a",IF(AP$3&gt;(A48stdlife+$E729),('PTRM input'!$G$432*(1+rvanilla01)^0.5)-SUM($G729:AO729),('PTRM input'!$G$432*(1+rvanilla01)^0.5)/A48stdlife))</f>
        <v>0</v>
      </c>
      <c r="AQ729" s="251">
        <f ca="1">IF(A48stdlife="n/a","n/a",IF(AQ$3&gt;(A48stdlife+$E729),('PTRM input'!$G$432*(1+rvanilla01)^0.5)-SUM($G729:AP729),('PTRM input'!$G$432*(1+rvanilla01)^0.5)/A48stdlife))</f>
        <v>0</v>
      </c>
      <c r="AR729" s="251">
        <f ca="1">IF(A48stdlife="n/a","n/a",IF(AR$3&gt;(A48stdlife+$E729),('PTRM input'!$G$432*(1+rvanilla01)^0.5)-SUM($G729:AQ729),('PTRM input'!$G$432*(1+rvanilla01)^0.5)/A48stdlife))</f>
        <v>0</v>
      </c>
      <c r="AS729" s="251">
        <f ca="1">IF(A48stdlife="n/a","n/a",IF(AS$3&gt;(A48stdlife+$E729),('PTRM input'!$G$432*(1+rvanilla01)^0.5)-SUM($G729:AR729),('PTRM input'!$G$432*(1+rvanilla01)^0.5)/A48stdlife))</f>
        <v>0</v>
      </c>
      <c r="AT729" s="251">
        <f ca="1">IF(A48stdlife="n/a","n/a",IF(AT$3&gt;(A48stdlife+$E729),('PTRM input'!$G$432*(1+rvanilla01)^0.5)-SUM($G729:AS729),('PTRM input'!$G$432*(1+rvanilla01)^0.5)/A48stdlife))</f>
        <v>0</v>
      </c>
      <c r="AU729" s="251">
        <f ca="1">IF(A48stdlife="n/a","n/a",IF(AU$3&gt;(A48stdlife+$E729),('PTRM input'!$G$432*(1+rvanilla01)^0.5)-SUM($G729:AT729),('PTRM input'!$G$432*(1+rvanilla01)^0.5)/A48stdlife))</f>
        <v>0</v>
      </c>
      <c r="AV729" s="251">
        <f ca="1">IF(A48stdlife="n/a","n/a",IF(AV$3&gt;(A48stdlife+$E729),('PTRM input'!$G$432*(1+rvanilla01)^0.5)-SUM($G729:AU729),('PTRM input'!$G$432*(1+rvanilla01)^0.5)/A48stdlife))</f>
        <v>0</v>
      </c>
      <c r="AW729" s="251">
        <f ca="1">IF(A48stdlife="n/a","n/a",IF(AW$3&gt;(A48stdlife+$E729),('PTRM input'!$G$432*(1+rvanilla01)^0.5)-SUM($G729:AV729),('PTRM input'!$G$432*(1+rvanilla01)^0.5)/A48stdlife))</f>
        <v>0</v>
      </c>
      <c r="AX729" s="251">
        <f ca="1">IF(A48stdlife="n/a","n/a",IF(AX$3&gt;(A48stdlife+$E729),('PTRM input'!$G$432*(1+rvanilla01)^0.5)-SUM($G729:AW729),('PTRM input'!$G$432*(1+rvanilla01)^0.5)/A48stdlife))</f>
        <v>0</v>
      </c>
      <c r="AY729" s="251">
        <f ca="1">IF(A48stdlife="n/a","n/a",IF(AY$3&gt;(A48stdlife+$E729),('PTRM input'!$G$432*(1+rvanilla01)^0.5)-SUM($G729:AX729),('PTRM input'!$G$432*(1+rvanilla01)^0.5)/A48stdlife))</f>
        <v>0</v>
      </c>
      <c r="AZ729" s="251">
        <f ca="1">IF(A48stdlife="n/a","n/a",IF(AZ$3&gt;(A48stdlife+$E729),('PTRM input'!$G$432*(1+rvanilla01)^0.5)-SUM($G729:AY729),('PTRM input'!$G$432*(1+rvanilla01)^0.5)/A48stdlife))</f>
        <v>0</v>
      </c>
      <c r="BA729" s="251">
        <f ca="1">IF(A48stdlife="n/a","n/a",IF(BA$3&gt;(A48stdlife+$E729),('PTRM input'!$G$432*(1+rvanilla01)^0.5)-SUM($G729:AZ729),('PTRM input'!$G$432*(1+rvanilla01)^0.5)/A48stdlife))</f>
        <v>0</v>
      </c>
      <c r="BB729" s="251">
        <f ca="1">IF(A48stdlife="n/a","n/a",IF(BB$3&gt;(A48stdlife+$E729),('PTRM input'!$G$432*(1+rvanilla01)^0.5)-SUM($G729:BA729),('PTRM input'!$G$432*(1+rvanilla01)^0.5)/A48stdlife))</f>
        <v>0</v>
      </c>
      <c r="BC729" s="251">
        <f ca="1">IF(A48stdlife="n/a","n/a",IF(BC$3&gt;(A48stdlife+$E729),('PTRM input'!$G$432*(1+rvanilla01)^0.5)-SUM($G729:BB729),('PTRM input'!$G$432*(1+rvanilla01)^0.5)/A48stdlife))</f>
        <v>0</v>
      </c>
      <c r="BD729" s="251">
        <f ca="1">IF(A48stdlife="n/a","n/a",IF(BD$3&gt;(A48stdlife+$E729),('PTRM input'!$G$432*(1+rvanilla01)^0.5)-SUM($G729:BC729),('PTRM input'!$G$432*(1+rvanilla01)^0.5)/A48stdlife))</f>
        <v>0</v>
      </c>
      <c r="BE729" s="251">
        <f ca="1">IF(A48stdlife="n/a","n/a",IF(BE$3&gt;(A48stdlife+$E729),('PTRM input'!$G$432*(1+rvanilla01)^0.5)-SUM($G729:BD729),('PTRM input'!$G$432*(1+rvanilla01)^0.5)/A48stdlife))</f>
        <v>0</v>
      </c>
      <c r="BF729" s="251">
        <f ca="1">IF(A48stdlife="n/a","n/a",IF(BF$3&gt;(A48stdlife+$E729),('PTRM input'!$G$432*(1+rvanilla01)^0.5)-SUM($G729:BE729),('PTRM input'!$G$432*(1+rvanilla01)^0.5)/A48stdlife))</f>
        <v>0</v>
      </c>
      <c r="BG729" s="251">
        <f ca="1">IF(A48stdlife="n/a","n/a",IF(BG$3&gt;(A48stdlife+$E729),('PTRM input'!$G$432*(1+rvanilla01)^0.5)-SUM($G729:BF729),('PTRM input'!$G$432*(1+rvanilla01)^0.5)/A48stdlife))</f>
        <v>0</v>
      </c>
      <c r="BH729" s="251">
        <f ca="1">IF(A48stdlife="n/a","n/a",IF(BH$3&gt;(A48stdlife+$E729),('PTRM input'!$G$432*(1+rvanilla01)^0.5)-SUM($G729:BG729),('PTRM input'!$G$432*(1+rvanilla01)^0.5)/A48stdlife))</f>
        <v>0</v>
      </c>
      <c r="BI729" s="251">
        <f ca="1">IF(A48stdlife="n/a","n/a",IF(BI$3&gt;(A48stdlife+$E729),('PTRM input'!$G$432*(1+rvanilla01)^0.5)-SUM($G729:BH729),('PTRM input'!$G$432*(1+rvanilla01)^0.5)/A48stdlife))</f>
        <v>0</v>
      </c>
      <c r="BJ729" s="116"/>
      <c r="BK729" s="116"/>
      <c r="BL729" s="116"/>
      <c r="BM729" s="116"/>
    </row>
    <row r="730" spans="1:65" hidden="1" outlineLevel="2">
      <c r="A730" s="116"/>
      <c r="B730" s="19"/>
      <c r="C730" s="18"/>
      <c r="D730" s="760"/>
      <c r="E730" s="86">
        <v>2</v>
      </c>
      <c r="F730" s="259"/>
      <c r="G730" s="434"/>
      <c r="H730" s="619"/>
      <c r="I730" s="433">
        <f ca="1">IF(A48stdlife="n/a","n/a",IF(I$3&gt;(A48stdlife+$E730),('PTRM input'!$H$432*(1+rvanilla02)^0.5)-SUM(H730:$H730),('PTRM input'!$H$432*(1+rvanilla02)^0.5)/A48stdlife))</f>
        <v>0</v>
      </c>
      <c r="J730" s="433">
        <f ca="1">IF(A48stdlife="n/a","n/a",IF(J$3&gt;(A48stdlife+$E730),('PTRM input'!$H$432*(1+rvanilla02)^0.5)-SUM($H730:I730),('PTRM input'!$H$432*(1+rvanilla02)^0.5)/A48stdlife))</f>
        <v>0</v>
      </c>
      <c r="K730" s="433">
        <f ca="1">IF(A48stdlife="n/a","n/a",IF(K$3&gt;(A48stdlife+$E730),('PTRM input'!$H$432*(1+rvanilla02)^0.5)-SUM($H730:J730),('PTRM input'!$H$432*(1+rvanilla02)^0.5)/A48stdlife))</f>
        <v>0</v>
      </c>
      <c r="L730" s="433">
        <f ca="1">IF(A48stdlife="n/a","n/a",IF(L$3&gt;(A48stdlife+$E730),('PTRM input'!$H$432*(1+rvanilla02)^0.5)-SUM($H730:K730),('PTRM input'!$H$432*(1+rvanilla02)^0.5)/A48stdlife))</f>
        <v>0</v>
      </c>
      <c r="M730" s="433">
        <f ca="1">IF(A48stdlife="n/a","n/a",IF(M$3&gt;(A48stdlife+$E730),('PTRM input'!$H$432*(1+rvanilla02)^0.5)-SUM($H730:L730),('PTRM input'!$H$432*(1+rvanilla02)^0.5)/A48stdlife))</f>
        <v>0</v>
      </c>
      <c r="N730" s="433">
        <f ca="1">IF(A48stdlife="n/a","n/a",IF(N$3&gt;(A48stdlife+$E730),('PTRM input'!$H$432*(1+rvanilla02)^0.5)-SUM($H730:M730),('PTRM input'!$H$432*(1+rvanilla02)^0.5)/A48stdlife))</f>
        <v>0</v>
      </c>
      <c r="O730" s="433">
        <f ca="1">IF(A48stdlife="n/a","n/a",IF(O$3&gt;(A48stdlife+$E730),('PTRM input'!$H$432*(1+rvanilla02)^0.5)-SUM($H730:N730),('PTRM input'!$H$432*(1+rvanilla02)^0.5)/A48stdlife))</f>
        <v>0</v>
      </c>
      <c r="P730" s="433">
        <f ca="1">IF(A48stdlife="n/a","n/a",IF(P$3&gt;(A48stdlife+$E730),('PTRM input'!$H$432*(1+rvanilla02)^0.5)-SUM($H730:O730),('PTRM input'!$H$432*(1+rvanilla02)^0.5)/A48stdlife))</f>
        <v>0</v>
      </c>
      <c r="Q730" s="433">
        <f ca="1">IF(A48stdlife="n/a","n/a",IF(Q$3&gt;(A48stdlife+$E730),('PTRM input'!$H$432*(1+rvanilla02)^0.5)-SUM($H730:P730),('PTRM input'!$H$432*(1+rvanilla02)^0.5)/A48stdlife))</f>
        <v>0</v>
      </c>
      <c r="R730" s="251">
        <f ca="1">IF(A48stdlife="n/a","n/a",IF(R$3&gt;(A48stdlife+$E730),('PTRM input'!$H$432*(1+rvanilla02)^0.5)-SUM($H730:Q730),('PTRM input'!$H$432*(1+rvanilla02)^0.5)/A48stdlife))</f>
        <v>0</v>
      </c>
      <c r="S730" s="251">
        <f ca="1">IF(A48stdlife="n/a","n/a",IF(S$3&gt;(A48stdlife+$E730),('PTRM input'!$H$432*(1+rvanilla02)^0.5)-SUM($H730:R730),('PTRM input'!$H$432*(1+rvanilla02)^0.5)/A48stdlife))</f>
        <v>0</v>
      </c>
      <c r="T730" s="251">
        <f ca="1">IF(A48stdlife="n/a","n/a",IF(T$3&gt;(A48stdlife+$E730),('PTRM input'!$H$432*(1+rvanilla02)^0.5)-SUM($H730:S730),('PTRM input'!$H$432*(1+rvanilla02)^0.5)/A48stdlife))</f>
        <v>0</v>
      </c>
      <c r="U730" s="251">
        <f ca="1">IF(A48stdlife="n/a","n/a",IF(U$3&gt;(A48stdlife+$E730),('PTRM input'!$H$432*(1+rvanilla02)^0.5)-SUM($H730:T730),('PTRM input'!$H$432*(1+rvanilla02)^0.5)/A48stdlife))</f>
        <v>0</v>
      </c>
      <c r="V730" s="251">
        <f ca="1">IF(A48stdlife="n/a","n/a",IF(V$3&gt;(A48stdlife+$E730),('PTRM input'!$H$432*(1+rvanilla02)^0.5)-SUM($H730:U730),('PTRM input'!$H$432*(1+rvanilla02)^0.5)/A48stdlife))</f>
        <v>0</v>
      </c>
      <c r="W730" s="251">
        <f ca="1">IF(A48stdlife="n/a","n/a",IF(W$3&gt;(A48stdlife+$E730),('PTRM input'!$H$432*(1+rvanilla02)^0.5)-SUM($H730:V730),('PTRM input'!$H$432*(1+rvanilla02)^0.5)/A48stdlife))</f>
        <v>0</v>
      </c>
      <c r="X730" s="251">
        <f ca="1">IF(A48stdlife="n/a","n/a",IF(X$3&gt;(A48stdlife+$E730),('PTRM input'!$H$432*(1+rvanilla02)^0.5)-SUM($H730:W730),('PTRM input'!$H$432*(1+rvanilla02)^0.5)/A48stdlife))</f>
        <v>0</v>
      </c>
      <c r="Y730" s="251">
        <f ca="1">IF(A48stdlife="n/a","n/a",IF(Y$3&gt;(A48stdlife+$E730),('PTRM input'!$H$432*(1+rvanilla02)^0.5)-SUM($H730:X730),('PTRM input'!$H$432*(1+rvanilla02)^0.5)/A48stdlife))</f>
        <v>0</v>
      </c>
      <c r="Z730" s="251">
        <f ca="1">IF(A48stdlife="n/a","n/a",IF(Z$3&gt;(A48stdlife+$E730),('PTRM input'!$H$432*(1+rvanilla02)^0.5)-SUM($H730:Y730),('PTRM input'!$H$432*(1+rvanilla02)^0.5)/A48stdlife))</f>
        <v>0</v>
      </c>
      <c r="AA730" s="251">
        <f ca="1">IF(A48stdlife="n/a","n/a",IF(AA$3&gt;(A48stdlife+$E730),('PTRM input'!$H$432*(1+rvanilla02)^0.5)-SUM($H730:Z730),('PTRM input'!$H$432*(1+rvanilla02)^0.5)/A48stdlife))</f>
        <v>0</v>
      </c>
      <c r="AB730" s="251">
        <f ca="1">IF(A48stdlife="n/a","n/a",IF(AB$3&gt;(A48stdlife+$E730),('PTRM input'!$H$432*(1+rvanilla02)^0.5)-SUM($H730:AA730),('PTRM input'!$H$432*(1+rvanilla02)^0.5)/A48stdlife))</f>
        <v>0</v>
      </c>
      <c r="AC730" s="251">
        <f ca="1">IF(A48stdlife="n/a","n/a",IF(AC$3&gt;(A48stdlife+$E730),('PTRM input'!$H$432*(1+rvanilla02)^0.5)-SUM($H730:AB730),('PTRM input'!$H$432*(1+rvanilla02)^0.5)/A48stdlife))</f>
        <v>0</v>
      </c>
      <c r="AD730" s="251">
        <f ca="1">IF(A48stdlife="n/a","n/a",IF(AD$3&gt;(A48stdlife+$E730),('PTRM input'!$H$432*(1+rvanilla02)^0.5)-SUM($H730:AC730),('PTRM input'!$H$432*(1+rvanilla02)^0.5)/A48stdlife))</f>
        <v>0</v>
      </c>
      <c r="AE730" s="251">
        <f ca="1">IF(A48stdlife="n/a","n/a",IF(AE$3&gt;(A48stdlife+$E730),('PTRM input'!$H$432*(1+rvanilla02)^0.5)-SUM($H730:AD730),('PTRM input'!$H$432*(1+rvanilla02)^0.5)/A48stdlife))</f>
        <v>0</v>
      </c>
      <c r="AF730" s="251">
        <f ca="1">IF(A48stdlife="n/a","n/a",IF(AF$3&gt;(A48stdlife+$E730),('PTRM input'!$H$432*(1+rvanilla02)^0.5)-SUM($H730:AE730),('PTRM input'!$H$432*(1+rvanilla02)^0.5)/A48stdlife))</f>
        <v>0</v>
      </c>
      <c r="AG730" s="251">
        <f ca="1">IF(A48stdlife="n/a","n/a",IF(AG$3&gt;(A48stdlife+$E730),('PTRM input'!$H$432*(1+rvanilla02)^0.5)-SUM($H730:AF730),('PTRM input'!$H$432*(1+rvanilla02)^0.5)/A48stdlife))</f>
        <v>0</v>
      </c>
      <c r="AH730" s="251">
        <f ca="1">IF(A48stdlife="n/a","n/a",IF(AH$3&gt;(A48stdlife+$E730),('PTRM input'!$H$432*(1+rvanilla02)^0.5)-SUM($H730:AG730),('PTRM input'!$H$432*(1+rvanilla02)^0.5)/A48stdlife))</f>
        <v>0</v>
      </c>
      <c r="AI730" s="251">
        <f ca="1">IF(A48stdlife="n/a","n/a",IF(AI$3&gt;(A48stdlife+$E730),('PTRM input'!$H$432*(1+rvanilla02)^0.5)-SUM($H730:AH730),('PTRM input'!$H$432*(1+rvanilla02)^0.5)/A48stdlife))</f>
        <v>0</v>
      </c>
      <c r="AJ730" s="251">
        <f ca="1">IF(A48stdlife="n/a","n/a",IF(AJ$3&gt;(A48stdlife+$E730),('PTRM input'!$H$432*(1+rvanilla02)^0.5)-SUM($H730:AI730),('PTRM input'!$H$432*(1+rvanilla02)^0.5)/A48stdlife))</f>
        <v>0</v>
      </c>
      <c r="AK730" s="251">
        <f ca="1">IF(A48stdlife="n/a","n/a",IF(AK$3&gt;(A48stdlife+$E730),('PTRM input'!$H$432*(1+rvanilla02)^0.5)-SUM($H730:AJ730),('PTRM input'!$H$432*(1+rvanilla02)^0.5)/A48stdlife))</f>
        <v>0</v>
      </c>
      <c r="AL730" s="251">
        <f ca="1">IF(A48stdlife="n/a","n/a",IF(AL$3&gt;(A48stdlife+$E730),('PTRM input'!$H$432*(1+rvanilla02)^0.5)-SUM($H730:AK730),('PTRM input'!$H$432*(1+rvanilla02)^0.5)/A48stdlife))</f>
        <v>0</v>
      </c>
      <c r="AM730" s="251">
        <f ca="1">IF(A48stdlife="n/a","n/a",IF(AM$3&gt;(A48stdlife+$E730),('PTRM input'!$H$432*(1+rvanilla02)^0.5)-SUM($H730:AL730),('PTRM input'!$H$432*(1+rvanilla02)^0.5)/A48stdlife))</f>
        <v>0</v>
      </c>
      <c r="AN730" s="251">
        <f ca="1">IF(A48stdlife="n/a","n/a",IF(AN$3&gt;(A48stdlife+$E730),('PTRM input'!$H$432*(1+rvanilla02)^0.5)-SUM($H730:AM730),('PTRM input'!$H$432*(1+rvanilla02)^0.5)/A48stdlife))</f>
        <v>0</v>
      </c>
      <c r="AO730" s="251">
        <f ca="1">IF(A48stdlife="n/a","n/a",IF(AO$3&gt;(A48stdlife+$E730),('PTRM input'!$H$432*(1+rvanilla02)^0.5)-SUM($H730:AN730),('PTRM input'!$H$432*(1+rvanilla02)^0.5)/A48stdlife))</f>
        <v>0</v>
      </c>
      <c r="AP730" s="251">
        <f ca="1">IF(A48stdlife="n/a","n/a",IF(AP$3&gt;(A48stdlife+$E730),('PTRM input'!$H$432*(1+rvanilla02)^0.5)-SUM($H730:AO730),('PTRM input'!$H$432*(1+rvanilla02)^0.5)/A48stdlife))</f>
        <v>0</v>
      </c>
      <c r="AQ730" s="251">
        <f ca="1">IF(A48stdlife="n/a","n/a",IF(AQ$3&gt;(A48stdlife+$E730),('PTRM input'!$H$432*(1+rvanilla02)^0.5)-SUM($H730:AP730),('PTRM input'!$H$432*(1+rvanilla02)^0.5)/A48stdlife))</f>
        <v>0</v>
      </c>
      <c r="AR730" s="251">
        <f ca="1">IF(A48stdlife="n/a","n/a",IF(AR$3&gt;(A48stdlife+$E730),('PTRM input'!$H$432*(1+rvanilla02)^0.5)-SUM($H730:AQ730),('PTRM input'!$H$432*(1+rvanilla02)^0.5)/A48stdlife))</f>
        <v>0</v>
      </c>
      <c r="AS730" s="251">
        <f ca="1">IF(A48stdlife="n/a","n/a",IF(AS$3&gt;(A48stdlife+$E730),('PTRM input'!$H$432*(1+rvanilla02)^0.5)-SUM($H730:AR730),('PTRM input'!$H$432*(1+rvanilla02)^0.5)/A48stdlife))</f>
        <v>0</v>
      </c>
      <c r="AT730" s="251">
        <f ca="1">IF(A48stdlife="n/a","n/a",IF(AT$3&gt;(A48stdlife+$E730),('PTRM input'!$H$432*(1+rvanilla02)^0.5)-SUM($H730:AS730),('PTRM input'!$H$432*(1+rvanilla02)^0.5)/A48stdlife))</f>
        <v>0</v>
      </c>
      <c r="AU730" s="251">
        <f ca="1">IF(A48stdlife="n/a","n/a",IF(AU$3&gt;(A48stdlife+$E730),('PTRM input'!$H$432*(1+rvanilla02)^0.5)-SUM($H730:AT730),('PTRM input'!$H$432*(1+rvanilla02)^0.5)/A48stdlife))</f>
        <v>0</v>
      </c>
      <c r="AV730" s="251">
        <f ca="1">IF(A48stdlife="n/a","n/a",IF(AV$3&gt;(A48stdlife+$E730),('PTRM input'!$H$432*(1+rvanilla02)^0.5)-SUM($H730:AU730),('PTRM input'!$H$432*(1+rvanilla02)^0.5)/A48stdlife))</f>
        <v>0</v>
      </c>
      <c r="AW730" s="251">
        <f ca="1">IF(A48stdlife="n/a","n/a",IF(AW$3&gt;(A48stdlife+$E730),('PTRM input'!$H$432*(1+rvanilla02)^0.5)-SUM($H730:AV730),('PTRM input'!$H$432*(1+rvanilla02)^0.5)/A48stdlife))</f>
        <v>0</v>
      </c>
      <c r="AX730" s="251">
        <f ca="1">IF(A48stdlife="n/a","n/a",IF(AX$3&gt;(A48stdlife+$E730),('PTRM input'!$H$432*(1+rvanilla02)^0.5)-SUM($H730:AW730),('PTRM input'!$H$432*(1+rvanilla02)^0.5)/A48stdlife))</f>
        <v>0</v>
      </c>
      <c r="AY730" s="251">
        <f ca="1">IF(A48stdlife="n/a","n/a",IF(AY$3&gt;(A48stdlife+$E730),('PTRM input'!$H$432*(1+rvanilla02)^0.5)-SUM($H730:AX730),('PTRM input'!$H$432*(1+rvanilla02)^0.5)/A48stdlife))</f>
        <v>0</v>
      </c>
      <c r="AZ730" s="251">
        <f ca="1">IF(A48stdlife="n/a","n/a",IF(AZ$3&gt;(A48stdlife+$E730),('PTRM input'!$H$432*(1+rvanilla02)^0.5)-SUM($H730:AY730),('PTRM input'!$H$432*(1+rvanilla02)^0.5)/A48stdlife))</f>
        <v>0</v>
      </c>
      <c r="BA730" s="251">
        <f ca="1">IF(A48stdlife="n/a","n/a",IF(BA$3&gt;(A48stdlife+$E730),('PTRM input'!$H$432*(1+rvanilla02)^0.5)-SUM($H730:AZ730),('PTRM input'!$H$432*(1+rvanilla02)^0.5)/A48stdlife))</f>
        <v>0</v>
      </c>
      <c r="BB730" s="251">
        <f ca="1">IF(A48stdlife="n/a","n/a",IF(BB$3&gt;(A48stdlife+$E730),('PTRM input'!$H$432*(1+rvanilla02)^0.5)-SUM($H730:BA730),('PTRM input'!$H$432*(1+rvanilla02)^0.5)/A48stdlife))</f>
        <v>0</v>
      </c>
      <c r="BC730" s="251">
        <f ca="1">IF(A48stdlife="n/a","n/a",IF(BC$3&gt;(A48stdlife+$E730),('PTRM input'!$H$432*(1+rvanilla02)^0.5)-SUM($H730:BB730),('PTRM input'!$H$432*(1+rvanilla02)^0.5)/A48stdlife))</f>
        <v>0</v>
      </c>
      <c r="BD730" s="251">
        <f ca="1">IF(A48stdlife="n/a","n/a",IF(BD$3&gt;(A48stdlife+$E730),('PTRM input'!$H$432*(1+rvanilla02)^0.5)-SUM($H730:BC730),('PTRM input'!$H$432*(1+rvanilla02)^0.5)/A48stdlife))</f>
        <v>0</v>
      </c>
      <c r="BE730" s="251">
        <f ca="1">IF(A48stdlife="n/a","n/a",IF(BE$3&gt;(A48stdlife+$E730),('PTRM input'!$H$432*(1+rvanilla02)^0.5)-SUM($H730:BD730),('PTRM input'!$H$432*(1+rvanilla02)^0.5)/A48stdlife))</f>
        <v>0</v>
      </c>
      <c r="BF730" s="251">
        <f ca="1">IF(A48stdlife="n/a","n/a",IF(BF$3&gt;(A48stdlife+$E730),('PTRM input'!$H$432*(1+rvanilla02)^0.5)-SUM($H730:BE730),('PTRM input'!$H$432*(1+rvanilla02)^0.5)/A48stdlife))</f>
        <v>0</v>
      </c>
      <c r="BG730" s="251">
        <f ca="1">IF(A48stdlife="n/a","n/a",IF(BG$3&gt;(A48stdlife+$E730),('PTRM input'!$H$432*(1+rvanilla02)^0.5)-SUM($H730:BF730),('PTRM input'!$H$432*(1+rvanilla02)^0.5)/A48stdlife))</f>
        <v>0</v>
      </c>
      <c r="BH730" s="251">
        <f ca="1">IF(A48stdlife="n/a","n/a",IF(BH$3&gt;(A48stdlife+$E730),('PTRM input'!$H$432*(1+rvanilla02)^0.5)-SUM($H730:BG730),('PTRM input'!$H$432*(1+rvanilla02)^0.5)/A48stdlife))</f>
        <v>0</v>
      </c>
      <c r="BI730" s="251">
        <f ca="1">IF(A48stdlife="n/a","n/a",IF(BI$3&gt;(A48stdlife+$E730),('PTRM input'!$H$432*(1+rvanilla02)^0.5)-SUM($H730:BH730),('PTRM input'!$H$432*(1+rvanilla02)^0.5)/A48stdlife))</f>
        <v>0</v>
      </c>
      <c r="BJ730" s="116"/>
      <c r="BK730" s="116"/>
      <c r="BL730" s="116"/>
      <c r="BM730" s="116"/>
    </row>
    <row r="731" spans="1:65" hidden="1" outlineLevel="2">
      <c r="A731" s="116"/>
      <c r="B731" s="19"/>
      <c r="C731" s="18"/>
      <c r="D731" s="760"/>
      <c r="E731" s="86">
        <v>3</v>
      </c>
      <c r="F731" s="259"/>
      <c r="G731" s="434"/>
      <c r="H731" s="435"/>
      <c r="I731" s="619"/>
      <c r="J731" s="433">
        <f ca="1">IF(A48stdlife="n/a","n/a",IF(J$3&gt;(A48stdlife+$E731),('PTRM input'!$I$432*(1+rvanilla03)^0.5)-SUM(I731:$I731),('PTRM input'!$I$432*(1+rvanilla03)^0.5)/A48stdlife))</f>
        <v>0</v>
      </c>
      <c r="K731" s="433">
        <f ca="1">IF(A48stdlife="n/a","n/a",IF(K$3&gt;(A48stdlife+$E731),('PTRM input'!$I$432*(1+rvanilla03)^0.5)-SUM($I731:J731),('PTRM input'!$I$432*(1+rvanilla03)^0.5)/A48stdlife))</f>
        <v>0</v>
      </c>
      <c r="L731" s="433">
        <f ca="1">IF(A48stdlife="n/a","n/a",IF(L$3&gt;(A48stdlife+$E731),('PTRM input'!$I$432*(1+rvanilla03)^0.5)-SUM($I731:K731),('PTRM input'!$I$432*(1+rvanilla03)^0.5)/A48stdlife))</f>
        <v>0</v>
      </c>
      <c r="M731" s="433">
        <f ca="1">IF(A48stdlife="n/a","n/a",IF(M$3&gt;(A48stdlife+$E731),('PTRM input'!$I$432*(1+rvanilla03)^0.5)-SUM($I731:L731),('PTRM input'!$I$432*(1+rvanilla03)^0.5)/A48stdlife))</f>
        <v>0</v>
      </c>
      <c r="N731" s="433">
        <f ca="1">IF(A48stdlife="n/a","n/a",IF(N$3&gt;(A48stdlife+$E731),('PTRM input'!$I$432*(1+rvanilla03)^0.5)-SUM($I731:M731),('PTRM input'!$I$432*(1+rvanilla03)^0.5)/A48stdlife))</f>
        <v>0</v>
      </c>
      <c r="O731" s="433">
        <f ca="1">IF(A48stdlife="n/a","n/a",IF(O$3&gt;(A48stdlife+$E731),('PTRM input'!$I$432*(1+rvanilla03)^0.5)-SUM($I731:N731),('PTRM input'!$I$432*(1+rvanilla03)^0.5)/A48stdlife))</f>
        <v>0</v>
      </c>
      <c r="P731" s="433">
        <f ca="1">IF(A48stdlife="n/a","n/a",IF(P$3&gt;(A48stdlife+$E731),('PTRM input'!$I$432*(1+rvanilla03)^0.5)-SUM($I731:O731),('PTRM input'!$I$432*(1+rvanilla03)^0.5)/A48stdlife))</f>
        <v>0</v>
      </c>
      <c r="Q731" s="433">
        <f ca="1">IF(A48stdlife="n/a","n/a",IF(Q$3&gt;(A48stdlife+$E731),('PTRM input'!$I$432*(1+rvanilla03)^0.5)-SUM($I731:P731),('PTRM input'!$I$432*(1+rvanilla03)^0.5)/A48stdlife))</f>
        <v>0</v>
      </c>
      <c r="R731" s="251">
        <f ca="1">IF(A48stdlife="n/a","n/a",IF(R$3&gt;(A48stdlife+$E731),('PTRM input'!$I$432*(1+rvanilla03)^0.5)-SUM($I731:Q731),('PTRM input'!$I$432*(1+rvanilla03)^0.5)/A48stdlife))</f>
        <v>0</v>
      </c>
      <c r="S731" s="251">
        <f ca="1">IF(A48stdlife="n/a","n/a",IF(S$3&gt;(A48stdlife+$E731),('PTRM input'!$I$432*(1+rvanilla03)^0.5)-SUM($I731:R731),('PTRM input'!$I$432*(1+rvanilla03)^0.5)/A48stdlife))</f>
        <v>0</v>
      </c>
      <c r="T731" s="251">
        <f ca="1">IF(A48stdlife="n/a","n/a",IF(T$3&gt;(A48stdlife+$E731),('PTRM input'!$I$432*(1+rvanilla03)^0.5)-SUM($I731:S731),('PTRM input'!$I$432*(1+rvanilla03)^0.5)/A48stdlife))</f>
        <v>0</v>
      </c>
      <c r="U731" s="251">
        <f ca="1">IF(A48stdlife="n/a","n/a",IF(U$3&gt;(A48stdlife+$E731),('PTRM input'!$I$432*(1+rvanilla03)^0.5)-SUM($I731:T731),('PTRM input'!$I$432*(1+rvanilla03)^0.5)/A48stdlife))</f>
        <v>0</v>
      </c>
      <c r="V731" s="251">
        <f ca="1">IF(A48stdlife="n/a","n/a",IF(V$3&gt;(A48stdlife+$E731),('PTRM input'!$I$432*(1+rvanilla03)^0.5)-SUM($I731:U731),('PTRM input'!$I$432*(1+rvanilla03)^0.5)/A48stdlife))</f>
        <v>0</v>
      </c>
      <c r="W731" s="251">
        <f ca="1">IF(A48stdlife="n/a","n/a",IF(W$3&gt;(A48stdlife+$E731),('PTRM input'!$I$432*(1+rvanilla03)^0.5)-SUM($I731:V731),('PTRM input'!$I$432*(1+rvanilla03)^0.5)/A48stdlife))</f>
        <v>0</v>
      </c>
      <c r="X731" s="251">
        <f ca="1">IF(A48stdlife="n/a","n/a",IF(X$3&gt;(A48stdlife+$E731),('PTRM input'!$I$432*(1+rvanilla03)^0.5)-SUM($I731:W731),('PTRM input'!$I$432*(1+rvanilla03)^0.5)/A48stdlife))</f>
        <v>0</v>
      </c>
      <c r="Y731" s="251">
        <f ca="1">IF(A48stdlife="n/a","n/a",IF(Y$3&gt;(A48stdlife+$E731),('PTRM input'!$I$432*(1+rvanilla03)^0.5)-SUM($I731:X731),('PTRM input'!$I$432*(1+rvanilla03)^0.5)/A48stdlife))</f>
        <v>0</v>
      </c>
      <c r="Z731" s="251">
        <f ca="1">IF(A48stdlife="n/a","n/a",IF(Z$3&gt;(A48stdlife+$E731),('PTRM input'!$I$432*(1+rvanilla03)^0.5)-SUM($I731:Y731),('PTRM input'!$I$432*(1+rvanilla03)^0.5)/A48stdlife))</f>
        <v>0</v>
      </c>
      <c r="AA731" s="251">
        <f ca="1">IF(A48stdlife="n/a","n/a",IF(AA$3&gt;(A48stdlife+$E731),('PTRM input'!$I$432*(1+rvanilla03)^0.5)-SUM($I731:Z731),('PTRM input'!$I$432*(1+rvanilla03)^0.5)/A48stdlife))</f>
        <v>0</v>
      </c>
      <c r="AB731" s="251">
        <f ca="1">IF(A48stdlife="n/a","n/a",IF(AB$3&gt;(A48stdlife+$E731),('PTRM input'!$I$432*(1+rvanilla03)^0.5)-SUM($I731:AA731),('PTRM input'!$I$432*(1+rvanilla03)^0.5)/A48stdlife))</f>
        <v>0</v>
      </c>
      <c r="AC731" s="251">
        <f ca="1">IF(A48stdlife="n/a","n/a",IF(AC$3&gt;(A48stdlife+$E731),('PTRM input'!$I$432*(1+rvanilla03)^0.5)-SUM($I731:AB731),('PTRM input'!$I$432*(1+rvanilla03)^0.5)/A48stdlife))</f>
        <v>0</v>
      </c>
      <c r="AD731" s="251">
        <f ca="1">IF(A48stdlife="n/a","n/a",IF(AD$3&gt;(A48stdlife+$E731),('PTRM input'!$I$432*(1+rvanilla03)^0.5)-SUM($I731:AC731),('PTRM input'!$I$432*(1+rvanilla03)^0.5)/A48stdlife))</f>
        <v>0</v>
      </c>
      <c r="AE731" s="251">
        <f ca="1">IF(A48stdlife="n/a","n/a",IF(AE$3&gt;(A48stdlife+$E731),('PTRM input'!$I$432*(1+rvanilla03)^0.5)-SUM($I731:AD731),('PTRM input'!$I$432*(1+rvanilla03)^0.5)/A48stdlife))</f>
        <v>0</v>
      </c>
      <c r="AF731" s="251">
        <f ca="1">IF(A48stdlife="n/a","n/a",IF(AF$3&gt;(A48stdlife+$E731),('PTRM input'!$I$432*(1+rvanilla03)^0.5)-SUM($I731:AE731),('PTRM input'!$I$432*(1+rvanilla03)^0.5)/A48stdlife))</f>
        <v>0</v>
      </c>
      <c r="AG731" s="251">
        <f ca="1">IF(A48stdlife="n/a","n/a",IF(AG$3&gt;(A48stdlife+$E731),('PTRM input'!$I$432*(1+rvanilla03)^0.5)-SUM($I731:AF731),('PTRM input'!$I$432*(1+rvanilla03)^0.5)/A48stdlife))</f>
        <v>0</v>
      </c>
      <c r="AH731" s="251">
        <f ca="1">IF(A48stdlife="n/a","n/a",IF(AH$3&gt;(A48stdlife+$E731),('PTRM input'!$I$432*(1+rvanilla03)^0.5)-SUM($I731:AG731),('PTRM input'!$I$432*(1+rvanilla03)^0.5)/A48stdlife))</f>
        <v>0</v>
      </c>
      <c r="AI731" s="251">
        <f ca="1">IF(A48stdlife="n/a","n/a",IF(AI$3&gt;(A48stdlife+$E731),('PTRM input'!$I$432*(1+rvanilla03)^0.5)-SUM($I731:AH731),('PTRM input'!$I$432*(1+rvanilla03)^0.5)/A48stdlife))</f>
        <v>0</v>
      </c>
      <c r="AJ731" s="251">
        <f ca="1">IF(A48stdlife="n/a","n/a",IF(AJ$3&gt;(A48stdlife+$E731),('PTRM input'!$I$432*(1+rvanilla03)^0.5)-SUM($I731:AI731),('PTRM input'!$I$432*(1+rvanilla03)^0.5)/A48stdlife))</f>
        <v>0</v>
      </c>
      <c r="AK731" s="251">
        <f ca="1">IF(A48stdlife="n/a","n/a",IF(AK$3&gt;(A48stdlife+$E731),('PTRM input'!$I$432*(1+rvanilla03)^0.5)-SUM($I731:AJ731),('PTRM input'!$I$432*(1+rvanilla03)^0.5)/A48stdlife))</f>
        <v>0</v>
      </c>
      <c r="AL731" s="251">
        <f ca="1">IF(A48stdlife="n/a","n/a",IF(AL$3&gt;(A48stdlife+$E731),('PTRM input'!$I$432*(1+rvanilla03)^0.5)-SUM($I731:AK731),('PTRM input'!$I$432*(1+rvanilla03)^0.5)/A48stdlife))</f>
        <v>0</v>
      </c>
      <c r="AM731" s="251">
        <f ca="1">IF(A48stdlife="n/a","n/a",IF(AM$3&gt;(A48stdlife+$E731),('PTRM input'!$I$432*(1+rvanilla03)^0.5)-SUM($I731:AL731),('PTRM input'!$I$432*(1+rvanilla03)^0.5)/A48stdlife))</f>
        <v>0</v>
      </c>
      <c r="AN731" s="251">
        <f ca="1">IF(A48stdlife="n/a","n/a",IF(AN$3&gt;(A48stdlife+$E731),('PTRM input'!$I$432*(1+rvanilla03)^0.5)-SUM($I731:AM731),('PTRM input'!$I$432*(1+rvanilla03)^0.5)/A48stdlife))</f>
        <v>0</v>
      </c>
      <c r="AO731" s="251">
        <f ca="1">IF(A48stdlife="n/a","n/a",IF(AO$3&gt;(A48stdlife+$E731),('PTRM input'!$I$432*(1+rvanilla03)^0.5)-SUM($I731:AN731),('PTRM input'!$I$432*(1+rvanilla03)^0.5)/A48stdlife))</f>
        <v>0</v>
      </c>
      <c r="AP731" s="251">
        <f ca="1">IF(A48stdlife="n/a","n/a",IF(AP$3&gt;(A48stdlife+$E731),('PTRM input'!$I$432*(1+rvanilla03)^0.5)-SUM($I731:AO731),('PTRM input'!$I$432*(1+rvanilla03)^0.5)/A48stdlife))</f>
        <v>0</v>
      </c>
      <c r="AQ731" s="251">
        <f ca="1">IF(A48stdlife="n/a","n/a",IF(AQ$3&gt;(A48stdlife+$E731),('PTRM input'!$I$432*(1+rvanilla03)^0.5)-SUM($I731:AP731),('PTRM input'!$I$432*(1+rvanilla03)^0.5)/A48stdlife))</f>
        <v>0</v>
      </c>
      <c r="AR731" s="251">
        <f ca="1">IF(A48stdlife="n/a","n/a",IF(AR$3&gt;(A48stdlife+$E731),('PTRM input'!$I$432*(1+rvanilla03)^0.5)-SUM($I731:AQ731),('PTRM input'!$I$432*(1+rvanilla03)^0.5)/A48stdlife))</f>
        <v>0</v>
      </c>
      <c r="AS731" s="251">
        <f ca="1">IF(A48stdlife="n/a","n/a",IF(AS$3&gt;(A48stdlife+$E731),('PTRM input'!$I$432*(1+rvanilla03)^0.5)-SUM($I731:AR731),('PTRM input'!$I$432*(1+rvanilla03)^0.5)/A48stdlife))</f>
        <v>0</v>
      </c>
      <c r="AT731" s="251">
        <f ca="1">IF(A48stdlife="n/a","n/a",IF(AT$3&gt;(A48stdlife+$E731),('PTRM input'!$I$432*(1+rvanilla03)^0.5)-SUM($I731:AS731),('PTRM input'!$I$432*(1+rvanilla03)^0.5)/A48stdlife))</f>
        <v>0</v>
      </c>
      <c r="AU731" s="251">
        <f ca="1">IF(A48stdlife="n/a","n/a",IF(AU$3&gt;(A48stdlife+$E731),('PTRM input'!$I$432*(1+rvanilla03)^0.5)-SUM($I731:AT731),('PTRM input'!$I$432*(1+rvanilla03)^0.5)/A48stdlife))</f>
        <v>0</v>
      </c>
      <c r="AV731" s="251">
        <f ca="1">IF(A48stdlife="n/a","n/a",IF(AV$3&gt;(A48stdlife+$E731),('PTRM input'!$I$432*(1+rvanilla03)^0.5)-SUM($I731:AU731),('PTRM input'!$I$432*(1+rvanilla03)^0.5)/A48stdlife))</f>
        <v>0</v>
      </c>
      <c r="AW731" s="251">
        <f ca="1">IF(A48stdlife="n/a","n/a",IF(AW$3&gt;(A48stdlife+$E731),('PTRM input'!$I$432*(1+rvanilla03)^0.5)-SUM($I731:AV731),('PTRM input'!$I$432*(1+rvanilla03)^0.5)/A48stdlife))</f>
        <v>0</v>
      </c>
      <c r="AX731" s="251">
        <f ca="1">IF(A48stdlife="n/a","n/a",IF(AX$3&gt;(A48stdlife+$E731),('PTRM input'!$I$432*(1+rvanilla03)^0.5)-SUM($I731:AW731),('PTRM input'!$I$432*(1+rvanilla03)^0.5)/A48stdlife))</f>
        <v>0</v>
      </c>
      <c r="AY731" s="251">
        <f ca="1">IF(A48stdlife="n/a","n/a",IF(AY$3&gt;(A48stdlife+$E731),('PTRM input'!$I$432*(1+rvanilla03)^0.5)-SUM($I731:AX731),('PTRM input'!$I$432*(1+rvanilla03)^0.5)/A48stdlife))</f>
        <v>0</v>
      </c>
      <c r="AZ731" s="251">
        <f ca="1">IF(A48stdlife="n/a","n/a",IF(AZ$3&gt;(A48stdlife+$E731),('PTRM input'!$I$432*(1+rvanilla03)^0.5)-SUM($I731:AY731),('PTRM input'!$I$432*(1+rvanilla03)^0.5)/A48stdlife))</f>
        <v>0</v>
      </c>
      <c r="BA731" s="251">
        <f ca="1">IF(A48stdlife="n/a","n/a",IF(BA$3&gt;(A48stdlife+$E731),('PTRM input'!$I$432*(1+rvanilla03)^0.5)-SUM($I731:AZ731),('PTRM input'!$I$432*(1+rvanilla03)^0.5)/A48stdlife))</f>
        <v>0</v>
      </c>
      <c r="BB731" s="251">
        <f ca="1">IF(A48stdlife="n/a","n/a",IF(BB$3&gt;(A48stdlife+$E731),('PTRM input'!$I$432*(1+rvanilla03)^0.5)-SUM($I731:BA731),('PTRM input'!$I$432*(1+rvanilla03)^0.5)/A48stdlife))</f>
        <v>0</v>
      </c>
      <c r="BC731" s="251">
        <f ca="1">IF(A48stdlife="n/a","n/a",IF(BC$3&gt;(A48stdlife+$E731),('PTRM input'!$I$432*(1+rvanilla03)^0.5)-SUM($I731:BB731),('PTRM input'!$I$432*(1+rvanilla03)^0.5)/A48stdlife))</f>
        <v>0</v>
      </c>
      <c r="BD731" s="251">
        <f ca="1">IF(A48stdlife="n/a","n/a",IF(BD$3&gt;(A48stdlife+$E731),('PTRM input'!$I$432*(1+rvanilla03)^0.5)-SUM($I731:BC731),('PTRM input'!$I$432*(1+rvanilla03)^0.5)/A48stdlife))</f>
        <v>0</v>
      </c>
      <c r="BE731" s="251">
        <f ca="1">IF(A48stdlife="n/a","n/a",IF(BE$3&gt;(A48stdlife+$E731),('PTRM input'!$I$432*(1+rvanilla03)^0.5)-SUM($I731:BD731),('PTRM input'!$I$432*(1+rvanilla03)^0.5)/A48stdlife))</f>
        <v>0</v>
      </c>
      <c r="BF731" s="251">
        <f ca="1">IF(A48stdlife="n/a","n/a",IF(BF$3&gt;(A48stdlife+$E731),('PTRM input'!$I$432*(1+rvanilla03)^0.5)-SUM($I731:BE731),('PTRM input'!$I$432*(1+rvanilla03)^0.5)/A48stdlife))</f>
        <v>0</v>
      </c>
      <c r="BG731" s="251">
        <f ca="1">IF(A48stdlife="n/a","n/a",IF(BG$3&gt;(A48stdlife+$E731),('PTRM input'!$I$432*(1+rvanilla03)^0.5)-SUM($I731:BF731),('PTRM input'!$I$432*(1+rvanilla03)^0.5)/A48stdlife))</f>
        <v>0</v>
      </c>
      <c r="BH731" s="251">
        <f ca="1">IF(A48stdlife="n/a","n/a",IF(BH$3&gt;(A48stdlife+$E731),('PTRM input'!$I$432*(1+rvanilla03)^0.5)-SUM($I731:BG731),('PTRM input'!$I$432*(1+rvanilla03)^0.5)/A48stdlife))</f>
        <v>0</v>
      </c>
      <c r="BI731" s="251">
        <f ca="1">IF(A48stdlife="n/a","n/a",IF(BI$3&gt;(A48stdlife+$E731),('PTRM input'!$I$432*(1+rvanilla03)^0.5)-SUM($I731:BH731),('PTRM input'!$I$432*(1+rvanilla03)^0.5)/A48stdlife))</f>
        <v>0</v>
      </c>
      <c r="BJ731" s="116"/>
      <c r="BK731" s="116"/>
      <c r="BL731" s="116"/>
      <c r="BM731" s="116"/>
    </row>
    <row r="732" spans="1:65" hidden="1" outlineLevel="2">
      <c r="A732" s="116"/>
      <c r="B732" s="19"/>
      <c r="C732" s="18"/>
      <c r="D732" s="760"/>
      <c r="E732" s="86">
        <v>4</v>
      </c>
      <c r="F732" s="259"/>
      <c r="G732" s="434"/>
      <c r="H732" s="435"/>
      <c r="I732" s="435"/>
      <c r="J732" s="619"/>
      <c r="K732" s="433">
        <f ca="1">IF(A48stdlife="n/a","n/a",IF(K$3&gt;(A48stdlife+$E732),('PTRM input'!$J$432*(1+rvanilla04)^0.5)-SUM(J732:$J732),('PTRM input'!$J$432*(1+rvanilla04)^0.5)/A48stdlife))</f>
        <v>0</v>
      </c>
      <c r="L732" s="433">
        <f ca="1">IF(A48stdlife="n/a","n/a",IF(L$3&gt;(A48stdlife+$E732),('PTRM input'!$J$432*(1+rvanilla04)^0.5)-SUM($J732:K732),('PTRM input'!$J$432*(1+rvanilla04)^0.5)/A48stdlife))</f>
        <v>0</v>
      </c>
      <c r="M732" s="433">
        <f ca="1">IF(A48stdlife="n/a","n/a",IF(M$3&gt;(A48stdlife+$E732),('PTRM input'!$J$432*(1+rvanilla04)^0.5)-SUM($J732:L732),('PTRM input'!$J$432*(1+rvanilla04)^0.5)/A48stdlife))</f>
        <v>0</v>
      </c>
      <c r="N732" s="433">
        <f ca="1">IF(A48stdlife="n/a","n/a",IF(N$3&gt;(A48stdlife+$E732),('PTRM input'!$J$432*(1+rvanilla04)^0.5)-SUM($J732:M732),('PTRM input'!$J$432*(1+rvanilla04)^0.5)/A48stdlife))</f>
        <v>0</v>
      </c>
      <c r="O732" s="433">
        <f ca="1">IF(A48stdlife="n/a","n/a",IF(O$3&gt;(A48stdlife+$E732),('PTRM input'!$J$432*(1+rvanilla04)^0.5)-SUM($J732:N732),('PTRM input'!$J$432*(1+rvanilla04)^0.5)/A48stdlife))</f>
        <v>0</v>
      </c>
      <c r="P732" s="433">
        <f ca="1">IF(A48stdlife="n/a","n/a",IF(P$3&gt;(A48stdlife+$E732),('PTRM input'!$J$432*(1+rvanilla04)^0.5)-SUM($J732:O732),('PTRM input'!$J$432*(1+rvanilla04)^0.5)/A48stdlife))</f>
        <v>0</v>
      </c>
      <c r="Q732" s="433">
        <f ca="1">IF(A48stdlife="n/a","n/a",IF(Q$3&gt;(A48stdlife+$E732),('PTRM input'!$J$432*(1+rvanilla04)^0.5)-SUM($J732:P732),('PTRM input'!$J$432*(1+rvanilla04)^0.5)/A48stdlife))</f>
        <v>0</v>
      </c>
      <c r="R732" s="251">
        <f ca="1">IF(A48stdlife="n/a","n/a",IF(R$3&gt;(A48stdlife+$E732),('PTRM input'!$J$432*(1+rvanilla04)^0.5)-SUM($J732:Q732),('PTRM input'!$J$432*(1+rvanilla04)^0.5)/A48stdlife))</f>
        <v>0</v>
      </c>
      <c r="S732" s="251">
        <f ca="1">IF(A48stdlife="n/a","n/a",IF(S$3&gt;(A48stdlife+$E732),('PTRM input'!$J$432*(1+rvanilla04)^0.5)-SUM($J732:R732),('PTRM input'!$J$432*(1+rvanilla04)^0.5)/A48stdlife))</f>
        <v>0</v>
      </c>
      <c r="T732" s="251">
        <f ca="1">IF(A48stdlife="n/a","n/a",IF(T$3&gt;(A48stdlife+$E732),('PTRM input'!$J$432*(1+rvanilla04)^0.5)-SUM($J732:S732),('PTRM input'!$J$432*(1+rvanilla04)^0.5)/A48stdlife))</f>
        <v>0</v>
      </c>
      <c r="U732" s="251">
        <f ca="1">IF(A48stdlife="n/a","n/a",IF(U$3&gt;(A48stdlife+$E732),('PTRM input'!$J$432*(1+rvanilla04)^0.5)-SUM($J732:T732),('PTRM input'!$J$432*(1+rvanilla04)^0.5)/A48stdlife))</f>
        <v>0</v>
      </c>
      <c r="V732" s="251">
        <f ca="1">IF(A48stdlife="n/a","n/a",IF(V$3&gt;(A48stdlife+$E732),('PTRM input'!$J$432*(1+rvanilla04)^0.5)-SUM($J732:U732),('PTRM input'!$J$432*(1+rvanilla04)^0.5)/A48stdlife))</f>
        <v>0</v>
      </c>
      <c r="W732" s="251">
        <f ca="1">IF(A48stdlife="n/a","n/a",IF(W$3&gt;(A48stdlife+$E732),('PTRM input'!$J$432*(1+rvanilla04)^0.5)-SUM($J732:V732),('PTRM input'!$J$432*(1+rvanilla04)^0.5)/A48stdlife))</f>
        <v>0</v>
      </c>
      <c r="X732" s="251">
        <f ca="1">IF(A48stdlife="n/a","n/a",IF(X$3&gt;(A48stdlife+$E732),('PTRM input'!$J$432*(1+rvanilla04)^0.5)-SUM($J732:W732),('PTRM input'!$J$432*(1+rvanilla04)^0.5)/A48stdlife))</f>
        <v>0</v>
      </c>
      <c r="Y732" s="251">
        <f ca="1">IF(A48stdlife="n/a","n/a",IF(Y$3&gt;(A48stdlife+$E732),('PTRM input'!$J$432*(1+rvanilla04)^0.5)-SUM($J732:X732),('PTRM input'!$J$432*(1+rvanilla04)^0.5)/A48stdlife))</f>
        <v>0</v>
      </c>
      <c r="Z732" s="251">
        <f ca="1">IF(A48stdlife="n/a","n/a",IF(Z$3&gt;(A48stdlife+$E732),('PTRM input'!$J$432*(1+rvanilla04)^0.5)-SUM($J732:Y732),('PTRM input'!$J$432*(1+rvanilla04)^0.5)/A48stdlife))</f>
        <v>0</v>
      </c>
      <c r="AA732" s="251">
        <f ca="1">IF(A48stdlife="n/a","n/a",IF(AA$3&gt;(A48stdlife+$E732),('PTRM input'!$J$432*(1+rvanilla04)^0.5)-SUM($J732:Z732),('PTRM input'!$J$432*(1+rvanilla04)^0.5)/A48stdlife))</f>
        <v>0</v>
      </c>
      <c r="AB732" s="251">
        <f ca="1">IF(A48stdlife="n/a","n/a",IF(AB$3&gt;(A48stdlife+$E732),('PTRM input'!$J$432*(1+rvanilla04)^0.5)-SUM($J732:AA732),('PTRM input'!$J$432*(1+rvanilla04)^0.5)/A48stdlife))</f>
        <v>0</v>
      </c>
      <c r="AC732" s="251">
        <f ca="1">IF(A48stdlife="n/a","n/a",IF(AC$3&gt;(A48stdlife+$E732),('PTRM input'!$J$432*(1+rvanilla04)^0.5)-SUM($J732:AB732),('PTRM input'!$J$432*(1+rvanilla04)^0.5)/A48stdlife))</f>
        <v>0</v>
      </c>
      <c r="AD732" s="251">
        <f ca="1">IF(A48stdlife="n/a","n/a",IF(AD$3&gt;(A48stdlife+$E732),('PTRM input'!$J$432*(1+rvanilla04)^0.5)-SUM($J732:AC732),('PTRM input'!$J$432*(1+rvanilla04)^0.5)/A48stdlife))</f>
        <v>0</v>
      </c>
      <c r="AE732" s="251">
        <f ca="1">IF(A48stdlife="n/a","n/a",IF(AE$3&gt;(A48stdlife+$E732),('PTRM input'!$J$432*(1+rvanilla04)^0.5)-SUM($J732:AD732),('PTRM input'!$J$432*(1+rvanilla04)^0.5)/A48stdlife))</f>
        <v>0</v>
      </c>
      <c r="AF732" s="251">
        <f ca="1">IF(A48stdlife="n/a","n/a",IF(AF$3&gt;(A48stdlife+$E732),('PTRM input'!$J$432*(1+rvanilla04)^0.5)-SUM($J732:AE732),('PTRM input'!$J$432*(1+rvanilla04)^0.5)/A48stdlife))</f>
        <v>0</v>
      </c>
      <c r="AG732" s="251">
        <f ca="1">IF(A48stdlife="n/a","n/a",IF(AG$3&gt;(A48stdlife+$E732),('PTRM input'!$J$432*(1+rvanilla04)^0.5)-SUM($J732:AF732),('PTRM input'!$J$432*(1+rvanilla04)^0.5)/A48stdlife))</f>
        <v>0</v>
      </c>
      <c r="AH732" s="251">
        <f ca="1">IF(A48stdlife="n/a","n/a",IF(AH$3&gt;(A48stdlife+$E732),('PTRM input'!$J$432*(1+rvanilla04)^0.5)-SUM($J732:AG732),('PTRM input'!$J$432*(1+rvanilla04)^0.5)/A48stdlife))</f>
        <v>0</v>
      </c>
      <c r="AI732" s="251">
        <f ca="1">IF(A48stdlife="n/a","n/a",IF(AI$3&gt;(A48stdlife+$E732),('PTRM input'!$J$432*(1+rvanilla04)^0.5)-SUM($J732:AH732),('PTRM input'!$J$432*(1+rvanilla04)^0.5)/A48stdlife))</f>
        <v>0</v>
      </c>
      <c r="AJ732" s="251">
        <f ca="1">IF(A48stdlife="n/a","n/a",IF(AJ$3&gt;(A48stdlife+$E732),('PTRM input'!$J$432*(1+rvanilla04)^0.5)-SUM($J732:AI732),('PTRM input'!$J$432*(1+rvanilla04)^0.5)/A48stdlife))</f>
        <v>0</v>
      </c>
      <c r="AK732" s="251">
        <f ca="1">IF(A48stdlife="n/a","n/a",IF(AK$3&gt;(A48stdlife+$E732),('PTRM input'!$J$432*(1+rvanilla04)^0.5)-SUM($J732:AJ732),('PTRM input'!$J$432*(1+rvanilla04)^0.5)/A48stdlife))</f>
        <v>0</v>
      </c>
      <c r="AL732" s="251">
        <f ca="1">IF(A48stdlife="n/a","n/a",IF(AL$3&gt;(A48stdlife+$E732),('PTRM input'!$J$432*(1+rvanilla04)^0.5)-SUM($J732:AK732),('PTRM input'!$J$432*(1+rvanilla04)^0.5)/A48stdlife))</f>
        <v>0</v>
      </c>
      <c r="AM732" s="251">
        <f ca="1">IF(A48stdlife="n/a","n/a",IF(AM$3&gt;(A48stdlife+$E732),('PTRM input'!$J$432*(1+rvanilla04)^0.5)-SUM($J732:AL732),('PTRM input'!$J$432*(1+rvanilla04)^0.5)/A48stdlife))</f>
        <v>0</v>
      </c>
      <c r="AN732" s="251">
        <f ca="1">IF(A48stdlife="n/a","n/a",IF(AN$3&gt;(A48stdlife+$E732),('PTRM input'!$J$432*(1+rvanilla04)^0.5)-SUM($J732:AM732),('PTRM input'!$J$432*(1+rvanilla04)^0.5)/A48stdlife))</f>
        <v>0</v>
      </c>
      <c r="AO732" s="251">
        <f ca="1">IF(A48stdlife="n/a","n/a",IF(AO$3&gt;(A48stdlife+$E732),('PTRM input'!$J$432*(1+rvanilla04)^0.5)-SUM($J732:AN732),('PTRM input'!$J$432*(1+rvanilla04)^0.5)/A48stdlife))</f>
        <v>0</v>
      </c>
      <c r="AP732" s="251">
        <f ca="1">IF(A48stdlife="n/a","n/a",IF(AP$3&gt;(A48stdlife+$E732),('PTRM input'!$J$432*(1+rvanilla04)^0.5)-SUM($J732:AO732),('PTRM input'!$J$432*(1+rvanilla04)^0.5)/A48stdlife))</f>
        <v>0</v>
      </c>
      <c r="AQ732" s="251">
        <f ca="1">IF(A48stdlife="n/a","n/a",IF(AQ$3&gt;(A48stdlife+$E732),('PTRM input'!$J$432*(1+rvanilla04)^0.5)-SUM($J732:AP732),('PTRM input'!$J$432*(1+rvanilla04)^0.5)/A48stdlife))</f>
        <v>0</v>
      </c>
      <c r="AR732" s="251">
        <f ca="1">IF(A48stdlife="n/a","n/a",IF(AR$3&gt;(A48stdlife+$E732),('PTRM input'!$J$432*(1+rvanilla04)^0.5)-SUM($J732:AQ732),('PTRM input'!$J$432*(1+rvanilla04)^0.5)/A48stdlife))</f>
        <v>0</v>
      </c>
      <c r="AS732" s="251">
        <f ca="1">IF(A48stdlife="n/a","n/a",IF(AS$3&gt;(A48stdlife+$E732),('PTRM input'!$J$432*(1+rvanilla04)^0.5)-SUM($J732:AR732),('PTRM input'!$J$432*(1+rvanilla04)^0.5)/A48stdlife))</f>
        <v>0</v>
      </c>
      <c r="AT732" s="251">
        <f ca="1">IF(A48stdlife="n/a","n/a",IF(AT$3&gt;(A48stdlife+$E732),('PTRM input'!$J$432*(1+rvanilla04)^0.5)-SUM($J732:AS732),('PTRM input'!$J$432*(1+rvanilla04)^0.5)/A48stdlife))</f>
        <v>0</v>
      </c>
      <c r="AU732" s="251">
        <f ca="1">IF(A48stdlife="n/a","n/a",IF(AU$3&gt;(A48stdlife+$E732),('PTRM input'!$J$432*(1+rvanilla04)^0.5)-SUM($J732:AT732),('PTRM input'!$J$432*(1+rvanilla04)^0.5)/A48stdlife))</f>
        <v>0</v>
      </c>
      <c r="AV732" s="251">
        <f ca="1">IF(A48stdlife="n/a","n/a",IF(AV$3&gt;(A48stdlife+$E732),('PTRM input'!$J$432*(1+rvanilla04)^0.5)-SUM($J732:AU732),('PTRM input'!$J$432*(1+rvanilla04)^0.5)/A48stdlife))</f>
        <v>0</v>
      </c>
      <c r="AW732" s="251">
        <f ca="1">IF(A48stdlife="n/a","n/a",IF(AW$3&gt;(A48stdlife+$E732),('PTRM input'!$J$432*(1+rvanilla04)^0.5)-SUM($J732:AV732),('PTRM input'!$J$432*(1+rvanilla04)^0.5)/A48stdlife))</f>
        <v>0</v>
      </c>
      <c r="AX732" s="251">
        <f ca="1">IF(A48stdlife="n/a","n/a",IF(AX$3&gt;(A48stdlife+$E732),('PTRM input'!$J$432*(1+rvanilla04)^0.5)-SUM($J732:AW732),('PTRM input'!$J$432*(1+rvanilla04)^0.5)/A48stdlife))</f>
        <v>0</v>
      </c>
      <c r="AY732" s="251">
        <f ca="1">IF(A48stdlife="n/a","n/a",IF(AY$3&gt;(A48stdlife+$E732),('PTRM input'!$J$432*(1+rvanilla04)^0.5)-SUM($J732:AX732),('PTRM input'!$J$432*(1+rvanilla04)^0.5)/A48stdlife))</f>
        <v>0</v>
      </c>
      <c r="AZ732" s="251">
        <f ca="1">IF(A48stdlife="n/a","n/a",IF(AZ$3&gt;(A48stdlife+$E732),('PTRM input'!$J$432*(1+rvanilla04)^0.5)-SUM($J732:AY732),('PTRM input'!$J$432*(1+rvanilla04)^0.5)/A48stdlife))</f>
        <v>0</v>
      </c>
      <c r="BA732" s="251">
        <f ca="1">IF(A48stdlife="n/a","n/a",IF(BA$3&gt;(A48stdlife+$E732),('PTRM input'!$J$432*(1+rvanilla04)^0.5)-SUM($J732:AZ732),('PTRM input'!$J$432*(1+rvanilla04)^0.5)/A48stdlife))</f>
        <v>0</v>
      </c>
      <c r="BB732" s="251">
        <f ca="1">IF(A48stdlife="n/a","n/a",IF(BB$3&gt;(A48stdlife+$E732),('PTRM input'!$J$432*(1+rvanilla04)^0.5)-SUM($J732:BA732),('PTRM input'!$J$432*(1+rvanilla04)^0.5)/A48stdlife))</f>
        <v>0</v>
      </c>
      <c r="BC732" s="251">
        <f ca="1">IF(A48stdlife="n/a","n/a",IF(BC$3&gt;(A48stdlife+$E732),('PTRM input'!$J$432*(1+rvanilla04)^0.5)-SUM($J732:BB732),('PTRM input'!$J$432*(1+rvanilla04)^0.5)/A48stdlife))</f>
        <v>0</v>
      </c>
      <c r="BD732" s="251">
        <f ca="1">IF(A48stdlife="n/a","n/a",IF(BD$3&gt;(A48stdlife+$E732),('PTRM input'!$J$432*(1+rvanilla04)^0.5)-SUM($J732:BC732),('PTRM input'!$J$432*(1+rvanilla04)^0.5)/A48stdlife))</f>
        <v>0</v>
      </c>
      <c r="BE732" s="251">
        <f ca="1">IF(A48stdlife="n/a","n/a",IF(BE$3&gt;(A48stdlife+$E732),('PTRM input'!$J$432*(1+rvanilla04)^0.5)-SUM($J732:BD732),('PTRM input'!$J$432*(1+rvanilla04)^0.5)/A48stdlife))</f>
        <v>0</v>
      </c>
      <c r="BF732" s="251">
        <f ca="1">IF(A48stdlife="n/a","n/a",IF(BF$3&gt;(A48stdlife+$E732),('PTRM input'!$J$432*(1+rvanilla04)^0.5)-SUM($J732:BE732),('PTRM input'!$J$432*(1+rvanilla04)^0.5)/A48stdlife))</f>
        <v>0</v>
      </c>
      <c r="BG732" s="251">
        <f ca="1">IF(A48stdlife="n/a","n/a",IF(BG$3&gt;(A48stdlife+$E732),('PTRM input'!$J$432*(1+rvanilla04)^0.5)-SUM($J732:BF732),('PTRM input'!$J$432*(1+rvanilla04)^0.5)/A48stdlife))</f>
        <v>0</v>
      </c>
      <c r="BH732" s="251">
        <f ca="1">IF(A48stdlife="n/a","n/a",IF(BH$3&gt;(A48stdlife+$E732),('PTRM input'!$J$432*(1+rvanilla04)^0.5)-SUM($J732:BG732),('PTRM input'!$J$432*(1+rvanilla04)^0.5)/A48stdlife))</f>
        <v>0</v>
      </c>
      <c r="BI732" s="251">
        <f ca="1">IF(A48stdlife="n/a","n/a",IF(BI$3&gt;(A48stdlife+$E732),('PTRM input'!$J$432*(1+rvanilla04)^0.5)-SUM($J732:BH732),('PTRM input'!$J$432*(1+rvanilla04)^0.5)/A48stdlife))</f>
        <v>0</v>
      </c>
      <c r="BJ732" s="116"/>
      <c r="BK732" s="116"/>
      <c r="BL732" s="116"/>
      <c r="BM732" s="116"/>
    </row>
    <row r="733" spans="1:65" hidden="1" outlineLevel="2">
      <c r="A733" s="116"/>
      <c r="B733" s="19"/>
      <c r="C733" s="18"/>
      <c r="D733" s="760"/>
      <c r="E733" s="86">
        <v>5</v>
      </c>
      <c r="F733" s="259"/>
      <c r="G733" s="434"/>
      <c r="H733" s="435"/>
      <c r="I733" s="435"/>
      <c r="J733" s="435"/>
      <c r="K733" s="619"/>
      <c r="L733" s="433">
        <f ca="1">IF(A48stdlife="n/a","n/a",IF(L$3&gt;(A48stdlife+$E733),('PTRM input'!$K$432*(1+rvanilla05)^0.5)-SUM($K733:K733),('PTRM input'!$K$432*(1+rvanilla05)^0.5)/A48stdlife))</f>
        <v>0</v>
      </c>
      <c r="M733" s="433">
        <f ca="1">IF(A48stdlife="n/a","n/a",IF(M$3&gt;(A48stdlife+$E733),('PTRM input'!$K$432*(1+rvanilla05)^0.5)-SUM($K733:L733),('PTRM input'!$K$432*(1+rvanilla05)^0.5)/A48stdlife))</f>
        <v>0</v>
      </c>
      <c r="N733" s="433">
        <f ca="1">IF(A48stdlife="n/a","n/a",IF(N$3&gt;(A48stdlife+$E733),('PTRM input'!$K$432*(1+rvanilla05)^0.5)-SUM($K733:M733),('PTRM input'!$K$432*(1+rvanilla05)^0.5)/A48stdlife))</f>
        <v>0</v>
      </c>
      <c r="O733" s="433">
        <f ca="1">IF(A48stdlife="n/a","n/a",IF(O$3&gt;(A48stdlife+$E733),('PTRM input'!$K$432*(1+rvanilla05)^0.5)-SUM($K733:N733),('PTRM input'!$K$432*(1+rvanilla05)^0.5)/A48stdlife))</f>
        <v>0</v>
      </c>
      <c r="P733" s="433">
        <f ca="1">IF(A48stdlife="n/a","n/a",IF(P$3&gt;(A48stdlife+$E733),('PTRM input'!$K$432*(1+rvanilla05)^0.5)-SUM($K733:O733),('PTRM input'!$K$432*(1+rvanilla05)^0.5)/A48stdlife))</f>
        <v>0</v>
      </c>
      <c r="Q733" s="433">
        <f ca="1">IF(A48stdlife="n/a","n/a",IF(Q$3&gt;(A48stdlife+$E733),('PTRM input'!$K$432*(1+rvanilla05)^0.5)-SUM($K733:P733),('PTRM input'!$K$432*(1+rvanilla05)^0.5)/A48stdlife))</f>
        <v>0</v>
      </c>
      <c r="R733" s="251">
        <f ca="1">IF(A48stdlife="n/a","n/a",IF(R$3&gt;(A48stdlife+$E733),('PTRM input'!$K$432*(1+rvanilla05)^0.5)-SUM($K733:Q733),('PTRM input'!$K$432*(1+rvanilla05)^0.5)/A48stdlife))</f>
        <v>0</v>
      </c>
      <c r="S733" s="251">
        <f ca="1">IF(A48stdlife="n/a","n/a",IF(S$3&gt;(A48stdlife+$E733),('PTRM input'!$K$432*(1+rvanilla05)^0.5)-SUM($K733:R733),('PTRM input'!$K$432*(1+rvanilla05)^0.5)/A48stdlife))</f>
        <v>0</v>
      </c>
      <c r="T733" s="251">
        <f ca="1">IF(A48stdlife="n/a","n/a",IF(T$3&gt;(A48stdlife+$E733),('PTRM input'!$K$432*(1+rvanilla05)^0.5)-SUM($K733:S733),('PTRM input'!$K$432*(1+rvanilla05)^0.5)/A48stdlife))</f>
        <v>0</v>
      </c>
      <c r="U733" s="251">
        <f ca="1">IF(A48stdlife="n/a","n/a",IF(U$3&gt;(A48stdlife+$E733),('PTRM input'!$K$432*(1+rvanilla05)^0.5)-SUM($K733:T733),('PTRM input'!$K$432*(1+rvanilla05)^0.5)/A48stdlife))</f>
        <v>0</v>
      </c>
      <c r="V733" s="251">
        <f ca="1">IF(A48stdlife="n/a","n/a",IF(V$3&gt;(A48stdlife+$E733),('PTRM input'!$K$432*(1+rvanilla05)^0.5)-SUM($K733:U733),('PTRM input'!$K$432*(1+rvanilla05)^0.5)/A48stdlife))</f>
        <v>0</v>
      </c>
      <c r="W733" s="251">
        <f ca="1">IF(A48stdlife="n/a","n/a",IF(W$3&gt;(A48stdlife+$E733),('PTRM input'!$K$432*(1+rvanilla05)^0.5)-SUM($K733:V733),('PTRM input'!$K$432*(1+rvanilla05)^0.5)/A48stdlife))</f>
        <v>0</v>
      </c>
      <c r="X733" s="251">
        <f ca="1">IF(A48stdlife="n/a","n/a",IF(X$3&gt;(A48stdlife+$E733),('PTRM input'!$K$432*(1+rvanilla05)^0.5)-SUM($K733:W733),('PTRM input'!$K$432*(1+rvanilla05)^0.5)/A48stdlife))</f>
        <v>0</v>
      </c>
      <c r="Y733" s="251">
        <f ca="1">IF(A48stdlife="n/a","n/a",IF(Y$3&gt;(A48stdlife+$E733),('PTRM input'!$K$432*(1+rvanilla05)^0.5)-SUM($K733:X733),('PTRM input'!$K$432*(1+rvanilla05)^0.5)/A48stdlife))</f>
        <v>0</v>
      </c>
      <c r="Z733" s="251">
        <f ca="1">IF(A48stdlife="n/a","n/a",IF(Z$3&gt;(A48stdlife+$E733),('PTRM input'!$K$432*(1+rvanilla05)^0.5)-SUM($K733:Y733),('PTRM input'!$K$432*(1+rvanilla05)^0.5)/A48stdlife))</f>
        <v>0</v>
      </c>
      <c r="AA733" s="251">
        <f ca="1">IF(A48stdlife="n/a","n/a",IF(AA$3&gt;(A48stdlife+$E733),('PTRM input'!$K$432*(1+rvanilla05)^0.5)-SUM($K733:Z733),('PTRM input'!$K$432*(1+rvanilla05)^0.5)/A48stdlife))</f>
        <v>0</v>
      </c>
      <c r="AB733" s="251">
        <f ca="1">IF(A48stdlife="n/a","n/a",IF(AB$3&gt;(A48stdlife+$E733),('PTRM input'!$K$432*(1+rvanilla05)^0.5)-SUM($K733:AA733),('PTRM input'!$K$432*(1+rvanilla05)^0.5)/A48stdlife))</f>
        <v>0</v>
      </c>
      <c r="AC733" s="251">
        <f ca="1">IF(A48stdlife="n/a","n/a",IF(AC$3&gt;(A48stdlife+$E733),('PTRM input'!$K$432*(1+rvanilla05)^0.5)-SUM($K733:AB733),('PTRM input'!$K$432*(1+rvanilla05)^0.5)/A48stdlife))</f>
        <v>0</v>
      </c>
      <c r="AD733" s="251">
        <f ca="1">IF(A48stdlife="n/a","n/a",IF(AD$3&gt;(A48stdlife+$E733),('PTRM input'!$K$432*(1+rvanilla05)^0.5)-SUM($K733:AC733),('PTRM input'!$K$432*(1+rvanilla05)^0.5)/A48stdlife))</f>
        <v>0</v>
      </c>
      <c r="AE733" s="251">
        <f ca="1">IF(A48stdlife="n/a","n/a",IF(AE$3&gt;(A48stdlife+$E733),('PTRM input'!$K$432*(1+rvanilla05)^0.5)-SUM($K733:AD733),('PTRM input'!$K$432*(1+rvanilla05)^0.5)/A48stdlife))</f>
        <v>0</v>
      </c>
      <c r="AF733" s="251">
        <f ca="1">IF(A48stdlife="n/a","n/a",IF(AF$3&gt;(A48stdlife+$E733),('PTRM input'!$K$432*(1+rvanilla05)^0.5)-SUM($K733:AE733),('PTRM input'!$K$432*(1+rvanilla05)^0.5)/A48stdlife))</f>
        <v>0</v>
      </c>
      <c r="AG733" s="251">
        <f ca="1">IF(A48stdlife="n/a","n/a",IF(AG$3&gt;(A48stdlife+$E733),('PTRM input'!$K$432*(1+rvanilla05)^0.5)-SUM($K733:AF733),('PTRM input'!$K$432*(1+rvanilla05)^0.5)/A48stdlife))</f>
        <v>0</v>
      </c>
      <c r="AH733" s="251">
        <f ca="1">IF(A48stdlife="n/a","n/a",IF(AH$3&gt;(A48stdlife+$E733),('PTRM input'!$K$432*(1+rvanilla05)^0.5)-SUM($K733:AG733),('PTRM input'!$K$432*(1+rvanilla05)^0.5)/A48stdlife))</f>
        <v>0</v>
      </c>
      <c r="AI733" s="251">
        <f ca="1">IF(A48stdlife="n/a","n/a",IF(AI$3&gt;(A48stdlife+$E733),('PTRM input'!$K$432*(1+rvanilla05)^0.5)-SUM($K733:AH733),('PTRM input'!$K$432*(1+rvanilla05)^0.5)/A48stdlife))</f>
        <v>0</v>
      </c>
      <c r="AJ733" s="251">
        <f ca="1">IF(A48stdlife="n/a","n/a",IF(AJ$3&gt;(A48stdlife+$E733),('PTRM input'!$K$432*(1+rvanilla05)^0.5)-SUM($K733:AI733),('PTRM input'!$K$432*(1+rvanilla05)^0.5)/A48stdlife))</f>
        <v>0</v>
      </c>
      <c r="AK733" s="251">
        <f ca="1">IF(A48stdlife="n/a","n/a",IF(AK$3&gt;(A48stdlife+$E733),('PTRM input'!$K$432*(1+rvanilla05)^0.5)-SUM($K733:AJ733),('PTRM input'!$K$432*(1+rvanilla05)^0.5)/A48stdlife))</f>
        <v>0</v>
      </c>
      <c r="AL733" s="251">
        <f ca="1">IF(A48stdlife="n/a","n/a",IF(AL$3&gt;(A48stdlife+$E733),('PTRM input'!$K$432*(1+rvanilla05)^0.5)-SUM($K733:AK733),('PTRM input'!$K$432*(1+rvanilla05)^0.5)/A48stdlife))</f>
        <v>0</v>
      </c>
      <c r="AM733" s="251">
        <f ca="1">IF(A48stdlife="n/a","n/a",IF(AM$3&gt;(A48stdlife+$E733),('PTRM input'!$K$432*(1+rvanilla05)^0.5)-SUM($K733:AL733),('PTRM input'!$K$432*(1+rvanilla05)^0.5)/A48stdlife))</f>
        <v>0</v>
      </c>
      <c r="AN733" s="251">
        <f ca="1">IF(A48stdlife="n/a","n/a",IF(AN$3&gt;(A48stdlife+$E733),('PTRM input'!$K$432*(1+rvanilla05)^0.5)-SUM($K733:AM733),('PTRM input'!$K$432*(1+rvanilla05)^0.5)/A48stdlife))</f>
        <v>0</v>
      </c>
      <c r="AO733" s="251">
        <f ca="1">IF(A48stdlife="n/a","n/a",IF(AO$3&gt;(A48stdlife+$E733),('PTRM input'!$K$432*(1+rvanilla05)^0.5)-SUM($K733:AN733),('PTRM input'!$K$432*(1+rvanilla05)^0.5)/A48stdlife))</f>
        <v>0</v>
      </c>
      <c r="AP733" s="251">
        <f ca="1">IF(A48stdlife="n/a","n/a",IF(AP$3&gt;(A48stdlife+$E733),('PTRM input'!$K$432*(1+rvanilla05)^0.5)-SUM($K733:AO733),('PTRM input'!$K$432*(1+rvanilla05)^0.5)/A48stdlife))</f>
        <v>0</v>
      </c>
      <c r="AQ733" s="251">
        <f ca="1">IF(A48stdlife="n/a","n/a",IF(AQ$3&gt;(A48stdlife+$E733),('PTRM input'!$K$432*(1+rvanilla05)^0.5)-SUM($K733:AP733),('PTRM input'!$K$432*(1+rvanilla05)^0.5)/A48stdlife))</f>
        <v>0</v>
      </c>
      <c r="AR733" s="251">
        <f ca="1">IF(A48stdlife="n/a","n/a",IF(AR$3&gt;(A48stdlife+$E733),('PTRM input'!$K$432*(1+rvanilla05)^0.5)-SUM($K733:AQ733),('PTRM input'!$K$432*(1+rvanilla05)^0.5)/A48stdlife))</f>
        <v>0</v>
      </c>
      <c r="AS733" s="251">
        <f ca="1">IF(A48stdlife="n/a","n/a",IF(AS$3&gt;(A48stdlife+$E733),('PTRM input'!$K$432*(1+rvanilla05)^0.5)-SUM($K733:AR733),('PTRM input'!$K$432*(1+rvanilla05)^0.5)/A48stdlife))</f>
        <v>0</v>
      </c>
      <c r="AT733" s="251">
        <f ca="1">IF(A48stdlife="n/a","n/a",IF(AT$3&gt;(A48stdlife+$E733),('PTRM input'!$K$432*(1+rvanilla05)^0.5)-SUM($K733:AS733),('PTRM input'!$K$432*(1+rvanilla05)^0.5)/A48stdlife))</f>
        <v>0</v>
      </c>
      <c r="AU733" s="251">
        <f ca="1">IF(A48stdlife="n/a","n/a",IF(AU$3&gt;(A48stdlife+$E733),('PTRM input'!$K$432*(1+rvanilla05)^0.5)-SUM($K733:AT733),('PTRM input'!$K$432*(1+rvanilla05)^0.5)/A48stdlife))</f>
        <v>0</v>
      </c>
      <c r="AV733" s="251">
        <f ca="1">IF(A48stdlife="n/a","n/a",IF(AV$3&gt;(A48stdlife+$E733),('PTRM input'!$K$432*(1+rvanilla05)^0.5)-SUM($K733:AU733),('PTRM input'!$K$432*(1+rvanilla05)^0.5)/A48stdlife))</f>
        <v>0</v>
      </c>
      <c r="AW733" s="251">
        <f ca="1">IF(A48stdlife="n/a","n/a",IF(AW$3&gt;(A48stdlife+$E733),('PTRM input'!$K$432*(1+rvanilla05)^0.5)-SUM($K733:AV733),('PTRM input'!$K$432*(1+rvanilla05)^0.5)/A48stdlife))</f>
        <v>0</v>
      </c>
      <c r="AX733" s="251">
        <f ca="1">IF(A48stdlife="n/a","n/a",IF(AX$3&gt;(A48stdlife+$E733),('PTRM input'!$K$432*(1+rvanilla05)^0.5)-SUM($K733:AW733),('PTRM input'!$K$432*(1+rvanilla05)^0.5)/A48stdlife))</f>
        <v>0</v>
      </c>
      <c r="AY733" s="251">
        <f ca="1">IF(A48stdlife="n/a","n/a",IF(AY$3&gt;(A48stdlife+$E733),('PTRM input'!$K$432*(1+rvanilla05)^0.5)-SUM($K733:AX733),('PTRM input'!$K$432*(1+rvanilla05)^0.5)/A48stdlife))</f>
        <v>0</v>
      </c>
      <c r="AZ733" s="251">
        <f ca="1">IF(A48stdlife="n/a","n/a",IF(AZ$3&gt;(A48stdlife+$E733),('PTRM input'!$K$432*(1+rvanilla05)^0.5)-SUM($K733:AY733),('PTRM input'!$K$432*(1+rvanilla05)^0.5)/A48stdlife))</f>
        <v>0</v>
      </c>
      <c r="BA733" s="251">
        <f ca="1">IF(A48stdlife="n/a","n/a",IF(BA$3&gt;(A48stdlife+$E733),('PTRM input'!$K$432*(1+rvanilla05)^0.5)-SUM($K733:AZ733),('PTRM input'!$K$432*(1+rvanilla05)^0.5)/A48stdlife))</f>
        <v>0</v>
      </c>
      <c r="BB733" s="251">
        <f ca="1">IF(A48stdlife="n/a","n/a",IF(BB$3&gt;(A48stdlife+$E733),('PTRM input'!$K$432*(1+rvanilla05)^0.5)-SUM($K733:BA733),('PTRM input'!$K$432*(1+rvanilla05)^0.5)/A48stdlife))</f>
        <v>0</v>
      </c>
      <c r="BC733" s="251">
        <f ca="1">IF(A48stdlife="n/a","n/a",IF(BC$3&gt;(A48stdlife+$E733),('PTRM input'!$K$432*(1+rvanilla05)^0.5)-SUM($K733:BB733),('PTRM input'!$K$432*(1+rvanilla05)^0.5)/A48stdlife))</f>
        <v>0</v>
      </c>
      <c r="BD733" s="251">
        <f ca="1">IF(A48stdlife="n/a","n/a",IF(BD$3&gt;(A48stdlife+$E733),('PTRM input'!$K$432*(1+rvanilla05)^0.5)-SUM($K733:BC733),('PTRM input'!$K$432*(1+rvanilla05)^0.5)/A48stdlife))</f>
        <v>0</v>
      </c>
      <c r="BE733" s="251">
        <f ca="1">IF(A48stdlife="n/a","n/a",IF(BE$3&gt;(A48stdlife+$E733),('PTRM input'!$K$432*(1+rvanilla05)^0.5)-SUM($K733:BD733),('PTRM input'!$K$432*(1+rvanilla05)^0.5)/A48stdlife))</f>
        <v>0</v>
      </c>
      <c r="BF733" s="251">
        <f ca="1">IF(A48stdlife="n/a","n/a",IF(BF$3&gt;(A48stdlife+$E733),('PTRM input'!$K$432*(1+rvanilla05)^0.5)-SUM($K733:BE733),('PTRM input'!$K$432*(1+rvanilla05)^0.5)/A48stdlife))</f>
        <v>0</v>
      </c>
      <c r="BG733" s="251">
        <f ca="1">IF(A48stdlife="n/a","n/a",IF(BG$3&gt;(A48stdlife+$E733),('PTRM input'!$K$432*(1+rvanilla05)^0.5)-SUM($K733:BF733),('PTRM input'!$K$432*(1+rvanilla05)^0.5)/A48stdlife))</f>
        <v>0</v>
      </c>
      <c r="BH733" s="251">
        <f ca="1">IF(A48stdlife="n/a","n/a",IF(BH$3&gt;(A48stdlife+$E733),('PTRM input'!$K$432*(1+rvanilla05)^0.5)-SUM($K733:BG733),('PTRM input'!$K$432*(1+rvanilla05)^0.5)/A48stdlife))</f>
        <v>0</v>
      </c>
      <c r="BI733" s="251">
        <f ca="1">IF(A48stdlife="n/a","n/a",IF(BI$3&gt;(A48stdlife+$E733),('PTRM input'!$K$432*(1+rvanilla05)^0.5)-SUM($K733:BH733),('PTRM input'!$K$432*(1+rvanilla05)^0.5)/A48stdlife))</f>
        <v>0</v>
      </c>
      <c r="BJ733" s="116"/>
      <c r="BK733" s="116"/>
      <c r="BL733" s="116"/>
      <c r="BM733" s="116"/>
    </row>
    <row r="734" spans="1:65" hidden="1" outlineLevel="2">
      <c r="A734" s="116"/>
      <c r="B734" s="19"/>
      <c r="C734" s="18"/>
      <c r="D734" s="760"/>
      <c r="E734" s="86">
        <v>6</v>
      </c>
      <c r="F734" s="259"/>
      <c r="G734" s="434"/>
      <c r="H734" s="435"/>
      <c r="I734" s="435"/>
      <c r="J734" s="435"/>
      <c r="K734" s="435"/>
      <c r="L734" s="619"/>
      <c r="M734" s="433">
        <f ca="1">IF(A48stdlife="n/a","n/a",IF(M$3&gt;(A48stdlife+$E734),('PTRM input'!$L$432*(1+rvanilla06)^0.5)-SUM($L734:L734),('PTRM input'!$L$432*(1+rvanilla06)^0.5)/A48stdlife))</f>
        <v>0</v>
      </c>
      <c r="N734" s="433">
        <f ca="1">IF(A48stdlife="n/a","n/a",IF(N$3&gt;(A48stdlife+$E734),('PTRM input'!$L$432*(1+rvanilla06)^0.5)-SUM($L734:M734),('PTRM input'!$L$432*(1+rvanilla06)^0.5)/A48stdlife))</f>
        <v>0</v>
      </c>
      <c r="O734" s="433">
        <f ca="1">IF(A48stdlife="n/a","n/a",IF(O$3&gt;(A48stdlife+$E734),('PTRM input'!$L$432*(1+rvanilla06)^0.5)-SUM($L734:N734),('PTRM input'!$L$432*(1+rvanilla06)^0.5)/A48stdlife))</f>
        <v>0</v>
      </c>
      <c r="P734" s="433">
        <f ca="1">IF(A48stdlife="n/a","n/a",IF(P$3&gt;(A48stdlife+$E734),('PTRM input'!$L$432*(1+rvanilla06)^0.5)-SUM($L734:O734),('PTRM input'!$L$432*(1+rvanilla06)^0.5)/A48stdlife))</f>
        <v>0</v>
      </c>
      <c r="Q734" s="433">
        <f ca="1">IF(A48stdlife="n/a","n/a",IF(Q$3&gt;(A48stdlife+$E734),('PTRM input'!$L$432*(1+rvanilla06)^0.5)-SUM($L734:P734),('PTRM input'!$L$432*(1+rvanilla06)^0.5)/A48stdlife))</f>
        <v>0</v>
      </c>
      <c r="R734" s="251">
        <f ca="1">IF(A48stdlife="n/a","n/a",IF(R$3&gt;(A48stdlife+$E734),('PTRM input'!$L$432*(1+rvanilla06)^0.5)-SUM($L734:Q734),('PTRM input'!$L$432*(1+rvanilla06)^0.5)/A48stdlife))</f>
        <v>0</v>
      </c>
      <c r="S734" s="251">
        <f ca="1">IF(A48stdlife="n/a","n/a",IF(S$3&gt;(A48stdlife+$E734),('PTRM input'!$L$432*(1+rvanilla06)^0.5)-SUM($L734:R734),('PTRM input'!$L$432*(1+rvanilla06)^0.5)/A48stdlife))</f>
        <v>0</v>
      </c>
      <c r="T734" s="251">
        <f ca="1">IF(A48stdlife="n/a","n/a",IF(T$3&gt;(A48stdlife+$E734),('PTRM input'!$L$432*(1+rvanilla06)^0.5)-SUM($L734:S734),('PTRM input'!$L$432*(1+rvanilla06)^0.5)/A48stdlife))</f>
        <v>0</v>
      </c>
      <c r="U734" s="251">
        <f ca="1">IF(A48stdlife="n/a","n/a",IF(U$3&gt;(A48stdlife+$E734),('PTRM input'!$L$432*(1+rvanilla06)^0.5)-SUM($L734:T734),('PTRM input'!$L$432*(1+rvanilla06)^0.5)/A48stdlife))</f>
        <v>0</v>
      </c>
      <c r="V734" s="251">
        <f ca="1">IF(A48stdlife="n/a","n/a",IF(V$3&gt;(A48stdlife+$E734),('PTRM input'!$L$432*(1+rvanilla06)^0.5)-SUM($L734:U734),('PTRM input'!$L$432*(1+rvanilla06)^0.5)/A48stdlife))</f>
        <v>0</v>
      </c>
      <c r="W734" s="251">
        <f ca="1">IF(A48stdlife="n/a","n/a",IF(W$3&gt;(A48stdlife+$E734),('PTRM input'!$L$432*(1+rvanilla06)^0.5)-SUM($L734:V734),('PTRM input'!$L$432*(1+rvanilla06)^0.5)/A48stdlife))</f>
        <v>0</v>
      </c>
      <c r="X734" s="251">
        <f ca="1">IF(A48stdlife="n/a","n/a",IF(X$3&gt;(A48stdlife+$E734),('PTRM input'!$L$432*(1+rvanilla06)^0.5)-SUM($L734:W734),('PTRM input'!$L$432*(1+rvanilla06)^0.5)/A48stdlife))</f>
        <v>0</v>
      </c>
      <c r="Y734" s="251">
        <f ca="1">IF(A48stdlife="n/a","n/a",IF(Y$3&gt;(A48stdlife+$E734),('PTRM input'!$L$432*(1+rvanilla06)^0.5)-SUM($L734:X734),('PTRM input'!$L$432*(1+rvanilla06)^0.5)/A48stdlife))</f>
        <v>0</v>
      </c>
      <c r="Z734" s="251">
        <f ca="1">IF(A48stdlife="n/a","n/a",IF(Z$3&gt;(A48stdlife+$E734),('PTRM input'!$L$432*(1+rvanilla06)^0.5)-SUM($L734:Y734),('PTRM input'!$L$432*(1+rvanilla06)^0.5)/A48stdlife))</f>
        <v>0</v>
      </c>
      <c r="AA734" s="251">
        <f ca="1">IF(A48stdlife="n/a","n/a",IF(AA$3&gt;(A48stdlife+$E734),('PTRM input'!$L$432*(1+rvanilla06)^0.5)-SUM($L734:Z734),('PTRM input'!$L$432*(1+rvanilla06)^0.5)/A48stdlife))</f>
        <v>0</v>
      </c>
      <c r="AB734" s="251">
        <f ca="1">IF(A48stdlife="n/a","n/a",IF(AB$3&gt;(A48stdlife+$E734),('PTRM input'!$L$432*(1+rvanilla06)^0.5)-SUM($L734:AA734),('PTRM input'!$L$432*(1+rvanilla06)^0.5)/A48stdlife))</f>
        <v>0</v>
      </c>
      <c r="AC734" s="251">
        <f ca="1">IF(A48stdlife="n/a","n/a",IF(AC$3&gt;(A48stdlife+$E734),('PTRM input'!$L$432*(1+rvanilla06)^0.5)-SUM($L734:AB734),('PTRM input'!$L$432*(1+rvanilla06)^0.5)/A48stdlife))</f>
        <v>0</v>
      </c>
      <c r="AD734" s="251">
        <f ca="1">IF(A48stdlife="n/a","n/a",IF(AD$3&gt;(A48stdlife+$E734),('PTRM input'!$L$432*(1+rvanilla06)^0.5)-SUM($L734:AC734),('PTRM input'!$L$432*(1+rvanilla06)^0.5)/A48stdlife))</f>
        <v>0</v>
      </c>
      <c r="AE734" s="251">
        <f ca="1">IF(A48stdlife="n/a","n/a",IF(AE$3&gt;(A48stdlife+$E734),('PTRM input'!$L$432*(1+rvanilla06)^0.5)-SUM($L734:AD734),('PTRM input'!$L$432*(1+rvanilla06)^0.5)/A48stdlife))</f>
        <v>0</v>
      </c>
      <c r="AF734" s="251">
        <f ca="1">IF(A48stdlife="n/a","n/a",IF(AF$3&gt;(A48stdlife+$E734),('PTRM input'!$L$432*(1+rvanilla06)^0.5)-SUM($L734:AE734),('PTRM input'!$L$432*(1+rvanilla06)^0.5)/A48stdlife))</f>
        <v>0</v>
      </c>
      <c r="AG734" s="251">
        <f ca="1">IF(A48stdlife="n/a","n/a",IF(AG$3&gt;(A48stdlife+$E734),('PTRM input'!$L$432*(1+rvanilla06)^0.5)-SUM($L734:AF734),('PTRM input'!$L$432*(1+rvanilla06)^0.5)/A48stdlife))</f>
        <v>0</v>
      </c>
      <c r="AH734" s="251">
        <f ca="1">IF(A48stdlife="n/a","n/a",IF(AH$3&gt;(A48stdlife+$E734),('PTRM input'!$L$432*(1+rvanilla06)^0.5)-SUM($L734:AG734),('PTRM input'!$L$432*(1+rvanilla06)^0.5)/A48stdlife))</f>
        <v>0</v>
      </c>
      <c r="AI734" s="251">
        <f ca="1">IF(A48stdlife="n/a","n/a",IF(AI$3&gt;(A48stdlife+$E734),('PTRM input'!$L$432*(1+rvanilla06)^0.5)-SUM($L734:AH734),('PTRM input'!$L$432*(1+rvanilla06)^0.5)/A48stdlife))</f>
        <v>0</v>
      </c>
      <c r="AJ734" s="251">
        <f ca="1">IF(A48stdlife="n/a","n/a",IF(AJ$3&gt;(A48stdlife+$E734),('PTRM input'!$L$432*(1+rvanilla06)^0.5)-SUM($L734:AI734),('PTRM input'!$L$432*(1+rvanilla06)^0.5)/A48stdlife))</f>
        <v>0</v>
      </c>
      <c r="AK734" s="251">
        <f ca="1">IF(A48stdlife="n/a","n/a",IF(AK$3&gt;(A48stdlife+$E734),('PTRM input'!$L$432*(1+rvanilla06)^0.5)-SUM($L734:AJ734),('PTRM input'!$L$432*(1+rvanilla06)^0.5)/A48stdlife))</f>
        <v>0</v>
      </c>
      <c r="AL734" s="251">
        <f ca="1">IF(A48stdlife="n/a","n/a",IF(AL$3&gt;(A48stdlife+$E734),('PTRM input'!$L$432*(1+rvanilla06)^0.5)-SUM($L734:AK734),('PTRM input'!$L$432*(1+rvanilla06)^0.5)/A48stdlife))</f>
        <v>0</v>
      </c>
      <c r="AM734" s="251">
        <f ca="1">IF(A48stdlife="n/a","n/a",IF(AM$3&gt;(A48stdlife+$E734),('PTRM input'!$L$432*(1+rvanilla06)^0.5)-SUM($L734:AL734),('PTRM input'!$L$432*(1+rvanilla06)^0.5)/A48stdlife))</f>
        <v>0</v>
      </c>
      <c r="AN734" s="251">
        <f ca="1">IF(A48stdlife="n/a","n/a",IF(AN$3&gt;(A48stdlife+$E734),('PTRM input'!$L$432*(1+rvanilla06)^0.5)-SUM($L734:AM734),('PTRM input'!$L$432*(1+rvanilla06)^0.5)/A48stdlife))</f>
        <v>0</v>
      </c>
      <c r="AO734" s="251">
        <f ca="1">IF(A48stdlife="n/a","n/a",IF(AO$3&gt;(A48stdlife+$E734),('PTRM input'!$L$432*(1+rvanilla06)^0.5)-SUM($L734:AN734),('PTRM input'!$L$432*(1+rvanilla06)^0.5)/A48stdlife))</f>
        <v>0</v>
      </c>
      <c r="AP734" s="251">
        <f ca="1">IF(A48stdlife="n/a","n/a",IF(AP$3&gt;(A48stdlife+$E734),('PTRM input'!$L$432*(1+rvanilla06)^0.5)-SUM($L734:AO734),('PTRM input'!$L$432*(1+rvanilla06)^0.5)/A48stdlife))</f>
        <v>0</v>
      </c>
      <c r="AQ734" s="251">
        <f ca="1">IF(A48stdlife="n/a","n/a",IF(AQ$3&gt;(A48stdlife+$E734),('PTRM input'!$L$432*(1+rvanilla06)^0.5)-SUM($L734:AP734),('PTRM input'!$L$432*(1+rvanilla06)^0.5)/A48stdlife))</f>
        <v>0</v>
      </c>
      <c r="AR734" s="251">
        <f ca="1">IF(A48stdlife="n/a","n/a",IF(AR$3&gt;(A48stdlife+$E734),('PTRM input'!$L$432*(1+rvanilla06)^0.5)-SUM($L734:AQ734),('PTRM input'!$L$432*(1+rvanilla06)^0.5)/A48stdlife))</f>
        <v>0</v>
      </c>
      <c r="AS734" s="251">
        <f ca="1">IF(A48stdlife="n/a","n/a",IF(AS$3&gt;(A48stdlife+$E734),('PTRM input'!$L$432*(1+rvanilla06)^0.5)-SUM($L734:AR734),('PTRM input'!$L$432*(1+rvanilla06)^0.5)/A48stdlife))</f>
        <v>0</v>
      </c>
      <c r="AT734" s="251">
        <f ca="1">IF(A48stdlife="n/a","n/a",IF(AT$3&gt;(A48stdlife+$E734),('PTRM input'!$L$432*(1+rvanilla06)^0.5)-SUM($L734:AS734),('PTRM input'!$L$432*(1+rvanilla06)^0.5)/A48stdlife))</f>
        <v>0</v>
      </c>
      <c r="AU734" s="251">
        <f ca="1">IF(A48stdlife="n/a","n/a",IF(AU$3&gt;(A48stdlife+$E734),('PTRM input'!$L$432*(1+rvanilla06)^0.5)-SUM($L734:AT734),('PTRM input'!$L$432*(1+rvanilla06)^0.5)/A48stdlife))</f>
        <v>0</v>
      </c>
      <c r="AV734" s="251">
        <f ca="1">IF(A48stdlife="n/a","n/a",IF(AV$3&gt;(A48stdlife+$E734),('PTRM input'!$L$432*(1+rvanilla06)^0.5)-SUM($L734:AU734),('PTRM input'!$L$432*(1+rvanilla06)^0.5)/A48stdlife))</f>
        <v>0</v>
      </c>
      <c r="AW734" s="251">
        <f ca="1">IF(A48stdlife="n/a","n/a",IF(AW$3&gt;(A48stdlife+$E734),('PTRM input'!$L$432*(1+rvanilla06)^0.5)-SUM($L734:AV734),('PTRM input'!$L$432*(1+rvanilla06)^0.5)/A48stdlife))</f>
        <v>0</v>
      </c>
      <c r="AX734" s="251">
        <f ca="1">IF(A48stdlife="n/a","n/a",IF(AX$3&gt;(A48stdlife+$E734),('PTRM input'!$L$432*(1+rvanilla06)^0.5)-SUM($L734:AW734),('PTRM input'!$L$432*(1+rvanilla06)^0.5)/A48stdlife))</f>
        <v>0</v>
      </c>
      <c r="AY734" s="251">
        <f ca="1">IF(A48stdlife="n/a","n/a",IF(AY$3&gt;(A48stdlife+$E734),('PTRM input'!$L$432*(1+rvanilla06)^0.5)-SUM($L734:AX734),('PTRM input'!$L$432*(1+rvanilla06)^0.5)/A48stdlife))</f>
        <v>0</v>
      </c>
      <c r="AZ734" s="251">
        <f ca="1">IF(A48stdlife="n/a","n/a",IF(AZ$3&gt;(A48stdlife+$E734),('PTRM input'!$L$432*(1+rvanilla06)^0.5)-SUM($L734:AY734),('PTRM input'!$L$432*(1+rvanilla06)^0.5)/A48stdlife))</f>
        <v>0</v>
      </c>
      <c r="BA734" s="251">
        <f ca="1">IF(A48stdlife="n/a","n/a",IF(BA$3&gt;(A48stdlife+$E734),('PTRM input'!$L$432*(1+rvanilla06)^0.5)-SUM($L734:AZ734),('PTRM input'!$L$432*(1+rvanilla06)^0.5)/A48stdlife))</f>
        <v>0</v>
      </c>
      <c r="BB734" s="251">
        <f ca="1">IF(A48stdlife="n/a","n/a",IF(BB$3&gt;(A48stdlife+$E734),('PTRM input'!$L$432*(1+rvanilla06)^0.5)-SUM($L734:BA734),('PTRM input'!$L$432*(1+rvanilla06)^0.5)/A48stdlife))</f>
        <v>0</v>
      </c>
      <c r="BC734" s="251">
        <f ca="1">IF(A48stdlife="n/a","n/a",IF(BC$3&gt;(A48stdlife+$E734),('PTRM input'!$L$432*(1+rvanilla06)^0.5)-SUM($L734:BB734),('PTRM input'!$L$432*(1+rvanilla06)^0.5)/A48stdlife))</f>
        <v>0</v>
      </c>
      <c r="BD734" s="251">
        <f ca="1">IF(A48stdlife="n/a","n/a",IF(BD$3&gt;(A48stdlife+$E734),('PTRM input'!$L$432*(1+rvanilla06)^0.5)-SUM($L734:BC734),('PTRM input'!$L$432*(1+rvanilla06)^0.5)/A48stdlife))</f>
        <v>0</v>
      </c>
      <c r="BE734" s="251">
        <f ca="1">IF(A48stdlife="n/a","n/a",IF(BE$3&gt;(A48stdlife+$E734),('PTRM input'!$L$432*(1+rvanilla06)^0.5)-SUM($L734:BD734),('PTRM input'!$L$432*(1+rvanilla06)^0.5)/A48stdlife))</f>
        <v>0</v>
      </c>
      <c r="BF734" s="251">
        <f ca="1">IF(A48stdlife="n/a","n/a",IF(BF$3&gt;(A48stdlife+$E734),('PTRM input'!$L$432*(1+rvanilla06)^0.5)-SUM($L734:BE734),('PTRM input'!$L$432*(1+rvanilla06)^0.5)/A48stdlife))</f>
        <v>0</v>
      </c>
      <c r="BG734" s="251">
        <f ca="1">IF(A48stdlife="n/a","n/a",IF(BG$3&gt;(A48stdlife+$E734),('PTRM input'!$L$432*(1+rvanilla06)^0.5)-SUM($L734:BF734),('PTRM input'!$L$432*(1+rvanilla06)^0.5)/A48stdlife))</f>
        <v>0</v>
      </c>
      <c r="BH734" s="251">
        <f ca="1">IF(A48stdlife="n/a","n/a",IF(BH$3&gt;(A48stdlife+$E734),('PTRM input'!$L$432*(1+rvanilla06)^0.5)-SUM($L734:BG734),('PTRM input'!$L$432*(1+rvanilla06)^0.5)/A48stdlife))</f>
        <v>0</v>
      </c>
      <c r="BI734" s="251">
        <f ca="1">IF(A48stdlife="n/a","n/a",IF(BI$3&gt;(A48stdlife+$E734),('PTRM input'!$L$432*(1+rvanilla06)^0.5)-SUM($L734:BH734),('PTRM input'!$L$432*(1+rvanilla06)^0.5)/A48stdlife))</f>
        <v>0</v>
      </c>
      <c r="BJ734" s="116"/>
      <c r="BK734" s="116"/>
      <c r="BL734" s="116"/>
      <c r="BM734" s="116"/>
    </row>
    <row r="735" spans="1:65" hidden="1" outlineLevel="2">
      <c r="A735" s="116"/>
      <c r="B735" s="19"/>
      <c r="C735" s="18"/>
      <c r="D735" s="760"/>
      <c r="E735" s="86">
        <v>7</v>
      </c>
      <c r="F735" s="259"/>
      <c r="G735" s="434"/>
      <c r="H735" s="435"/>
      <c r="I735" s="435"/>
      <c r="J735" s="435"/>
      <c r="K735" s="435"/>
      <c r="L735" s="435"/>
      <c r="M735" s="619"/>
      <c r="N735" s="433">
        <f ca="1">IF(A48stdlife="n/a","n/a",IF(N$3&gt;(A48stdlife+$E735),('PTRM input'!$M$432*(1+rvanilla07)^0.5)-SUM($M735:M735),('PTRM input'!$M$432*(1+rvanilla07)^0.5)/A48stdlife))</f>
        <v>0</v>
      </c>
      <c r="O735" s="433">
        <f ca="1">IF(A48stdlife="n/a","n/a",IF(O$3&gt;(A48stdlife+$E735),('PTRM input'!$M$432*(1+rvanilla07)^0.5)-SUM($M735:N735),('PTRM input'!$M$432*(1+rvanilla07)^0.5)/A48stdlife))</f>
        <v>0</v>
      </c>
      <c r="P735" s="433">
        <f ca="1">IF(A48stdlife="n/a","n/a",IF(P$3&gt;(A48stdlife+$E735),('PTRM input'!$M$432*(1+rvanilla07)^0.5)-SUM($M735:O735),('PTRM input'!$M$432*(1+rvanilla07)^0.5)/A48stdlife))</f>
        <v>0</v>
      </c>
      <c r="Q735" s="433">
        <f ca="1">IF(A48stdlife="n/a","n/a",IF(Q$3&gt;(A48stdlife+$E735),('PTRM input'!$M$432*(1+rvanilla07)^0.5)-SUM($M735:P735),('PTRM input'!$M$432*(1+rvanilla07)^0.5)/A48stdlife))</f>
        <v>0</v>
      </c>
      <c r="R735" s="251">
        <f ca="1">IF(A48stdlife="n/a","n/a",IF(R$3&gt;(A48stdlife+$E735),('PTRM input'!$M$432*(1+rvanilla07)^0.5)-SUM($M735:Q735),('PTRM input'!$M$432*(1+rvanilla07)^0.5)/A48stdlife))</f>
        <v>0</v>
      </c>
      <c r="S735" s="251">
        <f ca="1">IF(A48stdlife="n/a","n/a",IF(S$3&gt;(A48stdlife+$E735),('PTRM input'!$M$432*(1+rvanilla07)^0.5)-SUM($M735:R735),('PTRM input'!$M$432*(1+rvanilla07)^0.5)/A48stdlife))</f>
        <v>0</v>
      </c>
      <c r="T735" s="251">
        <f ca="1">IF(A48stdlife="n/a","n/a",IF(T$3&gt;(A48stdlife+$E735),('PTRM input'!$M$432*(1+rvanilla07)^0.5)-SUM($M735:S735),('PTRM input'!$M$432*(1+rvanilla07)^0.5)/A48stdlife))</f>
        <v>0</v>
      </c>
      <c r="U735" s="251">
        <f ca="1">IF(A48stdlife="n/a","n/a",IF(U$3&gt;(A48stdlife+$E735),('PTRM input'!$M$432*(1+rvanilla07)^0.5)-SUM($M735:T735),('PTRM input'!$M$432*(1+rvanilla07)^0.5)/A48stdlife))</f>
        <v>0</v>
      </c>
      <c r="V735" s="251">
        <f ca="1">IF(A48stdlife="n/a","n/a",IF(V$3&gt;(A48stdlife+$E735),('PTRM input'!$M$432*(1+rvanilla07)^0.5)-SUM($M735:U735),('PTRM input'!$M$432*(1+rvanilla07)^0.5)/A48stdlife))</f>
        <v>0</v>
      </c>
      <c r="W735" s="251">
        <f ca="1">IF(A48stdlife="n/a","n/a",IF(W$3&gt;(A48stdlife+$E735),('PTRM input'!$M$432*(1+rvanilla07)^0.5)-SUM($M735:V735),('PTRM input'!$M$432*(1+rvanilla07)^0.5)/A48stdlife))</f>
        <v>0</v>
      </c>
      <c r="X735" s="251">
        <f ca="1">IF(A48stdlife="n/a","n/a",IF(X$3&gt;(A48stdlife+$E735),('PTRM input'!$M$432*(1+rvanilla07)^0.5)-SUM($M735:W735),('PTRM input'!$M$432*(1+rvanilla07)^0.5)/A48stdlife))</f>
        <v>0</v>
      </c>
      <c r="Y735" s="251">
        <f ca="1">IF(A48stdlife="n/a","n/a",IF(Y$3&gt;(A48stdlife+$E735),('PTRM input'!$M$432*(1+rvanilla07)^0.5)-SUM($M735:X735),('PTRM input'!$M$432*(1+rvanilla07)^0.5)/A48stdlife))</f>
        <v>0</v>
      </c>
      <c r="Z735" s="251">
        <f ca="1">IF(A48stdlife="n/a","n/a",IF(Z$3&gt;(A48stdlife+$E735),('PTRM input'!$M$432*(1+rvanilla07)^0.5)-SUM($M735:Y735),('PTRM input'!$M$432*(1+rvanilla07)^0.5)/A48stdlife))</f>
        <v>0</v>
      </c>
      <c r="AA735" s="251">
        <f ca="1">IF(A48stdlife="n/a","n/a",IF(AA$3&gt;(A48stdlife+$E735),('PTRM input'!$M$432*(1+rvanilla07)^0.5)-SUM($M735:Z735),('PTRM input'!$M$432*(1+rvanilla07)^0.5)/A48stdlife))</f>
        <v>0</v>
      </c>
      <c r="AB735" s="251">
        <f ca="1">IF(A48stdlife="n/a","n/a",IF(AB$3&gt;(A48stdlife+$E735),('PTRM input'!$M$432*(1+rvanilla07)^0.5)-SUM($M735:AA735),('PTRM input'!$M$432*(1+rvanilla07)^0.5)/A48stdlife))</f>
        <v>0</v>
      </c>
      <c r="AC735" s="251">
        <f ca="1">IF(A48stdlife="n/a","n/a",IF(AC$3&gt;(A48stdlife+$E735),('PTRM input'!$M$432*(1+rvanilla07)^0.5)-SUM($M735:AB735),('PTRM input'!$M$432*(1+rvanilla07)^0.5)/A48stdlife))</f>
        <v>0</v>
      </c>
      <c r="AD735" s="251">
        <f ca="1">IF(A48stdlife="n/a","n/a",IF(AD$3&gt;(A48stdlife+$E735),('PTRM input'!$M$432*(1+rvanilla07)^0.5)-SUM($M735:AC735),('PTRM input'!$M$432*(1+rvanilla07)^0.5)/A48stdlife))</f>
        <v>0</v>
      </c>
      <c r="AE735" s="251">
        <f ca="1">IF(A48stdlife="n/a","n/a",IF(AE$3&gt;(A48stdlife+$E735),('PTRM input'!$M$432*(1+rvanilla07)^0.5)-SUM($M735:AD735),('PTRM input'!$M$432*(1+rvanilla07)^0.5)/A48stdlife))</f>
        <v>0</v>
      </c>
      <c r="AF735" s="251">
        <f ca="1">IF(A48stdlife="n/a","n/a",IF(AF$3&gt;(A48stdlife+$E735),('PTRM input'!$M$432*(1+rvanilla07)^0.5)-SUM($M735:AE735),('PTRM input'!$M$432*(1+rvanilla07)^0.5)/A48stdlife))</f>
        <v>0</v>
      </c>
      <c r="AG735" s="251">
        <f ca="1">IF(A48stdlife="n/a","n/a",IF(AG$3&gt;(A48stdlife+$E735),('PTRM input'!$M$432*(1+rvanilla07)^0.5)-SUM($M735:AF735),('PTRM input'!$M$432*(1+rvanilla07)^0.5)/A48stdlife))</f>
        <v>0</v>
      </c>
      <c r="AH735" s="251">
        <f ca="1">IF(A48stdlife="n/a","n/a",IF(AH$3&gt;(A48stdlife+$E735),('PTRM input'!$M$432*(1+rvanilla07)^0.5)-SUM($M735:AG735),('PTRM input'!$M$432*(1+rvanilla07)^0.5)/A48stdlife))</f>
        <v>0</v>
      </c>
      <c r="AI735" s="251">
        <f ca="1">IF(A48stdlife="n/a","n/a",IF(AI$3&gt;(A48stdlife+$E735),('PTRM input'!$M$432*(1+rvanilla07)^0.5)-SUM($M735:AH735),('PTRM input'!$M$432*(1+rvanilla07)^0.5)/A48stdlife))</f>
        <v>0</v>
      </c>
      <c r="AJ735" s="251">
        <f ca="1">IF(A48stdlife="n/a","n/a",IF(AJ$3&gt;(A48stdlife+$E735),('PTRM input'!$M$432*(1+rvanilla07)^0.5)-SUM($M735:AI735),('PTRM input'!$M$432*(1+rvanilla07)^0.5)/A48stdlife))</f>
        <v>0</v>
      </c>
      <c r="AK735" s="251">
        <f ca="1">IF(A48stdlife="n/a","n/a",IF(AK$3&gt;(A48stdlife+$E735),('PTRM input'!$M$432*(1+rvanilla07)^0.5)-SUM($M735:AJ735),('PTRM input'!$M$432*(1+rvanilla07)^0.5)/A48stdlife))</f>
        <v>0</v>
      </c>
      <c r="AL735" s="251">
        <f ca="1">IF(A48stdlife="n/a","n/a",IF(AL$3&gt;(A48stdlife+$E735),('PTRM input'!$M$432*(1+rvanilla07)^0.5)-SUM($M735:AK735),('PTRM input'!$M$432*(1+rvanilla07)^0.5)/A48stdlife))</f>
        <v>0</v>
      </c>
      <c r="AM735" s="251">
        <f ca="1">IF(A48stdlife="n/a","n/a",IF(AM$3&gt;(A48stdlife+$E735),('PTRM input'!$M$432*(1+rvanilla07)^0.5)-SUM($M735:AL735),('PTRM input'!$M$432*(1+rvanilla07)^0.5)/A48stdlife))</f>
        <v>0</v>
      </c>
      <c r="AN735" s="251">
        <f ca="1">IF(A48stdlife="n/a","n/a",IF(AN$3&gt;(A48stdlife+$E735),('PTRM input'!$M$432*(1+rvanilla07)^0.5)-SUM($M735:AM735),('PTRM input'!$M$432*(1+rvanilla07)^0.5)/A48stdlife))</f>
        <v>0</v>
      </c>
      <c r="AO735" s="251">
        <f ca="1">IF(A48stdlife="n/a","n/a",IF(AO$3&gt;(A48stdlife+$E735),('PTRM input'!$M$432*(1+rvanilla07)^0.5)-SUM($M735:AN735),('PTRM input'!$M$432*(1+rvanilla07)^0.5)/A48stdlife))</f>
        <v>0</v>
      </c>
      <c r="AP735" s="251">
        <f ca="1">IF(A48stdlife="n/a","n/a",IF(AP$3&gt;(A48stdlife+$E735),('PTRM input'!$M$432*(1+rvanilla07)^0.5)-SUM($M735:AO735),('PTRM input'!$M$432*(1+rvanilla07)^0.5)/A48stdlife))</f>
        <v>0</v>
      </c>
      <c r="AQ735" s="251">
        <f ca="1">IF(A48stdlife="n/a","n/a",IF(AQ$3&gt;(A48stdlife+$E735),('PTRM input'!$M$432*(1+rvanilla07)^0.5)-SUM($M735:AP735),('PTRM input'!$M$432*(1+rvanilla07)^0.5)/A48stdlife))</f>
        <v>0</v>
      </c>
      <c r="AR735" s="251">
        <f ca="1">IF(A48stdlife="n/a","n/a",IF(AR$3&gt;(A48stdlife+$E735),('PTRM input'!$M$432*(1+rvanilla07)^0.5)-SUM($M735:AQ735),('PTRM input'!$M$432*(1+rvanilla07)^0.5)/A48stdlife))</f>
        <v>0</v>
      </c>
      <c r="AS735" s="251">
        <f ca="1">IF(A48stdlife="n/a","n/a",IF(AS$3&gt;(A48stdlife+$E735),('PTRM input'!$M$432*(1+rvanilla07)^0.5)-SUM($M735:AR735),('PTRM input'!$M$432*(1+rvanilla07)^0.5)/A48stdlife))</f>
        <v>0</v>
      </c>
      <c r="AT735" s="251">
        <f ca="1">IF(A48stdlife="n/a","n/a",IF(AT$3&gt;(A48stdlife+$E735),('PTRM input'!$M$432*(1+rvanilla07)^0.5)-SUM($M735:AS735),('PTRM input'!$M$432*(1+rvanilla07)^0.5)/A48stdlife))</f>
        <v>0</v>
      </c>
      <c r="AU735" s="251">
        <f ca="1">IF(A48stdlife="n/a","n/a",IF(AU$3&gt;(A48stdlife+$E735),('PTRM input'!$M$432*(1+rvanilla07)^0.5)-SUM($M735:AT735),('PTRM input'!$M$432*(1+rvanilla07)^0.5)/A48stdlife))</f>
        <v>0</v>
      </c>
      <c r="AV735" s="251">
        <f ca="1">IF(A48stdlife="n/a","n/a",IF(AV$3&gt;(A48stdlife+$E735),('PTRM input'!$M$432*(1+rvanilla07)^0.5)-SUM($M735:AU735),('PTRM input'!$M$432*(1+rvanilla07)^0.5)/A48stdlife))</f>
        <v>0</v>
      </c>
      <c r="AW735" s="251">
        <f ca="1">IF(A48stdlife="n/a","n/a",IF(AW$3&gt;(A48stdlife+$E735),('PTRM input'!$M$432*(1+rvanilla07)^0.5)-SUM($M735:AV735),('PTRM input'!$M$432*(1+rvanilla07)^0.5)/A48stdlife))</f>
        <v>0</v>
      </c>
      <c r="AX735" s="251">
        <f ca="1">IF(A48stdlife="n/a","n/a",IF(AX$3&gt;(A48stdlife+$E735),('PTRM input'!$M$432*(1+rvanilla07)^0.5)-SUM($M735:AW735),('PTRM input'!$M$432*(1+rvanilla07)^0.5)/A48stdlife))</f>
        <v>0</v>
      </c>
      <c r="AY735" s="251">
        <f ca="1">IF(A48stdlife="n/a","n/a",IF(AY$3&gt;(A48stdlife+$E735),('PTRM input'!$M$432*(1+rvanilla07)^0.5)-SUM($M735:AX735),('PTRM input'!$M$432*(1+rvanilla07)^0.5)/A48stdlife))</f>
        <v>0</v>
      </c>
      <c r="AZ735" s="251">
        <f ca="1">IF(A48stdlife="n/a","n/a",IF(AZ$3&gt;(A48stdlife+$E735),('PTRM input'!$M$432*(1+rvanilla07)^0.5)-SUM($M735:AY735),('PTRM input'!$M$432*(1+rvanilla07)^0.5)/A48stdlife))</f>
        <v>0</v>
      </c>
      <c r="BA735" s="251">
        <f ca="1">IF(A48stdlife="n/a","n/a",IF(BA$3&gt;(A48stdlife+$E735),('PTRM input'!$M$432*(1+rvanilla07)^0.5)-SUM($M735:AZ735),('PTRM input'!$M$432*(1+rvanilla07)^0.5)/A48stdlife))</f>
        <v>0</v>
      </c>
      <c r="BB735" s="251">
        <f ca="1">IF(A48stdlife="n/a","n/a",IF(BB$3&gt;(A48stdlife+$E735),('PTRM input'!$M$432*(1+rvanilla07)^0.5)-SUM($M735:BA735),('PTRM input'!$M$432*(1+rvanilla07)^0.5)/A48stdlife))</f>
        <v>0</v>
      </c>
      <c r="BC735" s="251">
        <f ca="1">IF(A48stdlife="n/a","n/a",IF(BC$3&gt;(A48stdlife+$E735),('PTRM input'!$M$432*(1+rvanilla07)^0.5)-SUM($M735:BB735),('PTRM input'!$M$432*(1+rvanilla07)^0.5)/A48stdlife))</f>
        <v>0</v>
      </c>
      <c r="BD735" s="251">
        <f ca="1">IF(A48stdlife="n/a","n/a",IF(BD$3&gt;(A48stdlife+$E735),('PTRM input'!$M$432*(1+rvanilla07)^0.5)-SUM($M735:BC735),('PTRM input'!$M$432*(1+rvanilla07)^0.5)/A48stdlife))</f>
        <v>0</v>
      </c>
      <c r="BE735" s="251">
        <f ca="1">IF(A48stdlife="n/a","n/a",IF(BE$3&gt;(A48stdlife+$E735),('PTRM input'!$M$432*(1+rvanilla07)^0.5)-SUM($M735:BD735),('PTRM input'!$M$432*(1+rvanilla07)^0.5)/A48stdlife))</f>
        <v>0</v>
      </c>
      <c r="BF735" s="251">
        <f ca="1">IF(A48stdlife="n/a","n/a",IF(BF$3&gt;(A48stdlife+$E735),('PTRM input'!$M$432*(1+rvanilla07)^0.5)-SUM($M735:BE735),('PTRM input'!$M$432*(1+rvanilla07)^0.5)/A48stdlife))</f>
        <v>0</v>
      </c>
      <c r="BG735" s="251">
        <f ca="1">IF(A48stdlife="n/a","n/a",IF(BG$3&gt;(A48stdlife+$E735),('PTRM input'!$M$432*(1+rvanilla07)^0.5)-SUM($M735:BF735),('PTRM input'!$M$432*(1+rvanilla07)^0.5)/A48stdlife))</f>
        <v>0</v>
      </c>
      <c r="BH735" s="251">
        <f ca="1">IF(A48stdlife="n/a","n/a",IF(BH$3&gt;(A48stdlife+$E735),('PTRM input'!$M$432*(1+rvanilla07)^0.5)-SUM($M735:BG735),('PTRM input'!$M$432*(1+rvanilla07)^0.5)/A48stdlife))</f>
        <v>0</v>
      </c>
      <c r="BI735" s="251">
        <f ca="1">IF(A48stdlife="n/a","n/a",IF(BI$3&gt;(A48stdlife+$E735),('PTRM input'!$M$432*(1+rvanilla07)^0.5)-SUM($M735:BH735),('PTRM input'!$M$432*(1+rvanilla07)^0.5)/A48stdlife))</f>
        <v>0</v>
      </c>
      <c r="BJ735" s="116"/>
      <c r="BK735" s="116"/>
      <c r="BL735" s="116"/>
      <c r="BM735" s="116"/>
    </row>
    <row r="736" spans="1:65" hidden="1" outlineLevel="2">
      <c r="A736" s="116"/>
      <c r="B736" s="19"/>
      <c r="C736" s="18"/>
      <c r="D736" s="760"/>
      <c r="E736" s="86">
        <v>8</v>
      </c>
      <c r="F736" s="259"/>
      <c r="G736" s="434"/>
      <c r="H736" s="435"/>
      <c r="I736" s="435"/>
      <c r="J736" s="435"/>
      <c r="K736" s="435"/>
      <c r="L736" s="435"/>
      <c r="M736" s="435"/>
      <c r="N736" s="619"/>
      <c r="O736" s="433">
        <f ca="1">IF(A48stdlife="n/a","n/a",IF(O$3&gt;(A48stdlife+$E736),('PTRM input'!$N$432*(1+rvanilla08)^0.5)-SUM($N736:N736),('PTRM input'!$N$432*(1+rvanilla08)^0.5)/A48stdlife))</f>
        <v>0</v>
      </c>
      <c r="P736" s="433">
        <f ca="1">IF(A48stdlife="n/a","n/a",IF(P$3&gt;(A48stdlife+$E736),('PTRM input'!$N$432*(1+rvanilla08)^0.5)-SUM($N736:O736),('PTRM input'!$N$432*(1+rvanilla08)^0.5)/A48stdlife))</f>
        <v>0</v>
      </c>
      <c r="Q736" s="433">
        <f ca="1">IF(A48stdlife="n/a","n/a",IF(Q$3&gt;(A48stdlife+$E736),('PTRM input'!$N$432*(1+rvanilla08)^0.5)-SUM($N736:P736),('PTRM input'!$N$432*(1+rvanilla08)^0.5)/A48stdlife))</f>
        <v>0</v>
      </c>
      <c r="R736" s="251">
        <f ca="1">IF(A48stdlife="n/a","n/a",IF(R$3&gt;(A48stdlife+$E736),('PTRM input'!$N$432*(1+rvanilla08)^0.5)-SUM($N736:Q736),('PTRM input'!$N$432*(1+rvanilla08)^0.5)/A48stdlife))</f>
        <v>0</v>
      </c>
      <c r="S736" s="251">
        <f ca="1">IF(A48stdlife="n/a","n/a",IF(S$3&gt;(A48stdlife+$E736),('PTRM input'!$N$432*(1+rvanilla08)^0.5)-SUM($N736:R736),('PTRM input'!$N$432*(1+rvanilla08)^0.5)/A48stdlife))</f>
        <v>0</v>
      </c>
      <c r="T736" s="251">
        <f ca="1">IF(A48stdlife="n/a","n/a",IF(T$3&gt;(A48stdlife+$E736),('PTRM input'!$N$432*(1+rvanilla08)^0.5)-SUM($N736:S736),('PTRM input'!$N$432*(1+rvanilla08)^0.5)/A48stdlife))</f>
        <v>0</v>
      </c>
      <c r="U736" s="251">
        <f ca="1">IF(A48stdlife="n/a","n/a",IF(U$3&gt;(A48stdlife+$E736),('PTRM input'!$N$432*(1+rvanilla08)^0.5)-SUM($N736:T736),('PTRM input'!$N$432*(1+rvanilla08)^0.5)/A48stdlife))</f>
        <v>0</v>
      </c>
      <c r="V736" s="251">
        <f ca="1">IF(A48stdlife="n/a","n/a",IF(V$3&gt;(A48stdlife+$E736),('PTRM input'!$N$432*(1+rvanilla08)^0.5)-SUM($N736:U736),('PTRM input'!$N$432*(1+rvanilla08)^0.5)/A48stdlife))</f>
        <v>0</v>
      </c>
      <c r="W736" s="251">
        <f ca="1">IF(A48stdlife="n/a","n/a",IF(W$3&gt;(A48stdlife+$E736),('PTRM input'!$N$432*(1+rvanilla08)^0.5)-SUM($N736:V736),('PTRM input'!$N$432*(1+rvanilla08)^0.5)/A48stdlife))</f>
        <v>0</v>
      </c>
      <c r="X736" s="251">
        <f ca="1">IF(A48stdlife="n/a","n/a",IF(X$3&gt;(A48stdlife+$E736),('PTRM input'!$N$432*(1+rvanilla08)^0.5)-SUM($N736:W736),('PTRM input'!$N$432*(1+rvanilla08)^0.5)/A48stdlife))</f>
        <v>0</v>
      </c>
      <c r="Y736" s="251">
        <f ca="1">IF(A48stdlife="n/a","n/a",IF(Y$3&gt;(A48stdlife+$E736),('PTRM input'!$N$432*(1+rvanilla08)^0.5)-SUM($N736:X736),('PTRM input'!$N$432*(1+rvanilla08)^0.5)/A48stdlife))</f>
        <v>0</v>
      </c>
      <c r="Z736" s="251">
        <f ca="1">IF(A48stdlife="n/a","n/a",IF(Z$3&gt;(A48stdlife+$E736),('PTRM input'!$N$432*(1+rvanilla08)^0.5)-SUM($N736:Y736),('PTRM input'!$N$432*(1+rvanilla08)^0.5)/A48stdlife))</f>
        <v>0</v>
      </c>
      <c r="AA736" s="251">
        <f ca="1">IF(A48stdlife="n/a","n/a",IF(AA$3&gt;(A48stdlife+$E736),('PTRM input'!$N$432*(1+rvanilla08)^0.5)-SUM($N736:Z736),('PTRM input'!$N$432*(1+rvanilla08)^0.5)/A48stdlife))</f>
        <v>0</v>
      </c>
      <c r="AB736" s="251">
        <f ca="1">IF(A48stdlife="n/a","n/a",IF(AB$3&gt;(A48stdlife+$E736),('PTRM input'!$N$432*(1+rvanilla08)^0.5)-SUM($N736:AA736),('PTRM input'!$N$432*(1+rvanilla08)^0.5)/A48stdlife))</f>
        <v>0</v>
      </c>
      <c r="AC736" s="251">
        <f ca="1">IF(A48stdlife="n/a","n/a",IF(AC$3&gt;(A48stdlife+$E736),('PTRM input'!$N$432*(1+rvanilla08)^0.5)-SUM($N736:AB736),('PTRM input'!$N$432*(1+rvanilla08)^0.5)/A48stdlife))</f>
        <v>0</v>
      </c>
      <c r="AD736" s="251">
        <f ca="1">IF(A48stdlife="n/a","n/a",IF(AD$3&gt;(A48stdlife+$E736),('PTRM input'!$N$432*(1+rvanilla08)^0.5)-SUM($N736:AC736),('PTRM input'!$N$432*(1+rvanilla08)^0.5)/A48stdlife))</f>
        <v>0</v>
      </c>
      <c r="AE736" s="251">
        <f ca="1">IF(A48stdlife="n/a","n/a",IF(AE$3&gt;(A48stdlife+$E736),('PTRM input'!$N$432*(1+rvanilla08)^0.5)-SUM($N736:AD736),('PTRM input'!$N$432*(1+rvanilla08)^0.5)/A48stdlife))</f>
        <v>0</v>
      </c>
      <c r="AF736" s="251">
        <f ca="1">IF(A48stdlife="n/a","n/a",IF(AF$3&gt;(A48stdlife+$E736),('PTRM input'!$N$432*(1+rvanilla08)^0.5)-SUM($N736:AE736),('PTRM input'!$N$432*(1+rvanilla08)^0.5)/A48stdlife))</f>
        <v>0</v>
      </c>
      <c r="AG736" s="251">
        <f ca="1">IF(A48stdlife="n/a","n/a",IF(AG$3&gt;(A48stdlife+$E736),('PTRM input'!$N$432*(1+rvanilla08)^0.5)-SUM($N736:AF736),('PTRM input'!$N$432*(1+rvanilla08)^0.5)/A48stdlife))</f>
        <v>0</v>
      </c>
      <c r="AH736" s="251">
        <f ca="1">IF(A48stdlife="n/a","n/a",IF(AH$3&gt;(A48stdlife+$E736),('PTRM input'!$N$432*(1+rvanilla08)^0.5)-SUM($N736:AG736),('PTRM input'!$N$432*(1+rvanilla08)^0.5)/A48stdlife))</f>
        <v>0</v>
      </c>
      <c r="AI736" s="251">
        <f ca="1">IF(A48stdlife="n/a","n/a",IF(AI$3&gt;(A48stdlife+$E736),('PTRM input'!$N$432*(1+rvanilla08)^0.5)-SUM($N736:AH736),('PTRM input'!$N$432*(1+rvanilla08)^0.5)/A48stdlife))</f>
        <v>0</v>
      </c>
      <c r="AJ736" s="251">
        <f ca="1">IF(A48stdlife="n/a","n/a",IF(AJ$3&gt;(A48stdlife+$E736),('PTRM input'!$N$432*(1+rvanilla08)^0.5)-SUM($N736:AI736),('PTRM input'!$N$432*(1+rvanilla08)^0.5)/A48stdlife))</f>
        <v>0</v>
      </c>
      <c r="AK736" s="251">
        <f ca="1">IF(A48stdlife="n/a","n/a",IF(AK$3&gt;(A48stdlife+$E736),('PTRM input'!$N$432*(1+rvanilla08)^0.5)-SUM($N736:AJ736),('PTRM input'!$N$432*(1+rvanilla08)^0.5)/A48stdlife))</f>
        <v>0</v>
      </c>
      <c r="AL736" s="251">
        <f ca="1">IF(A48stdlife="n/a","n/a",IF(AL$3&gt;(A48stdlife+$E736),('PTRM input'!$N$432*(1+rvanilla08)^0.5)-SUM($N736:AK736),('PTRM input'!$N$432*(1+rvanilla08)^0.5)/A48stdlife))</f>
        <v>0</v>
      </c>
      <c r="AM736" s="251">
        <f ca="1">IF(A48stdlife="n/a","n/a",IF(AM$3&gt;(A48stdlife+$E736),('PTRM input'!$N$432*(1+rvanilla08)^0.5)-SUM($N736:AL736),('PTRM input'!$N$432*(1+rvanilla08)^0.5)/A48stdlife))</f>
        <v>0</v>
      </c>
      <c r="AN736" s="251">
        <f ca="1">IF(A48stdlife="n/a","n/a",IF(AN$3&gt;(A48stdlife+$E736),('PTRM input'!$N$432*(1+rvanilla08)^0.5)-SUM($N736:AM736),('PTRM input'!$N$432*(1+rvanilla08)^0.5)/A48stdlife))</f>
        <v>0</v>
      </c>
      <c r="AO736" s="251">
        <f ca="1">IF(A48stdlife="n/a","n/a",IF(AO$3&gt;(A48stdlife+$E736),('PTRM input'!$N$432*(1+rvanilla08)^0.5)-SUM($N736:AN736),('PTRM input'!$N$432*(1+rvanilla08)^0.5)/A48stdlife))</f>
        <v>0</v>
      </c>
      <c r="AP736" s="251">
        <f ca="1">IF(A48stdlife="n/a","n/a",IF(AP$3&gt;(A48stdlife+$E736),('PTRM input'!$N$432*(1+rvanilla08)^0.5)-SUM($N736:AO736),('PTRM input'!$N$432*(1+rvanilla08)^0.5)/A48stdlife))</f>
        <v>0</v>
      </c>
      <c r="AQ736" s="251">
        <f ca="1">IF(A48stdlife="n/a","n/a",IF(AQ$3&gt;(A48stdlife+$E736),('PTRM input'!$N$432*(1+rvanilla08)^0.5)-SUM($N736:AP736),('PTRM input'!$N$432*(1+rvanilla08)^0.5)/A48stdlife))</f>
        <v>0</v>
      </c>
      <c r="AR736" s="251">
        <f ca="1">IF(A48stdlife="n/a","n/a",IF(AR$3&gt;(A48stdlife+$E736),('PTRM input'!$N$432*(1+rvanilla08)^0.5)-SUM($N736:AQ736),('PTRM input'!$N$432*(1+rvanilla08)^0.5)/A48stdlife))</f>
        <v>0</v>
      </c>
      <c r="AS736" s="251">
        <f ca="1">IF(A48stdlife="n/a","n/a",IF(AS$3&gt;(A48stdlife+$E736),('PTRM input'!$N$432*(1+rvanilla08)^0.5)-SUM($N736:AR736),('PTRM input'!$N$432*(1+rvanilla08)^0.5)/A48stdlife))</f>
        <v>0</v>
      </c>
      <c r="AT736" s="251">
        <f ca="1">IF(A48stdlife="n/a","n/a",IF(AT$3&gt;(A48stdlife+$E736),('PTRM input'!$N$432*(1+rvanilla08)^0.5)-SUM($N736:AS736),('PTRM input'!$N$432*(1+rvanilla08)^0.5)/A48stdlife))</f>
        <v>0</v>
      </c>
      <c r="AU736" s="251">
        <f ca="1">IF(A48stdlife="n/a","n/a",IF(AU$3&gt;(A48stdlife+$E736),('PTRM input'!$N$432*(1+rvanilla08)^0.5)-SUM($N736:AT736),('PTRM input'!$N$432*(1+rvanilla08)^0.5)/A48stdlife))</f>
        <v>0</v>
      </c>
      <c r="AV736" s="251">
        <f ca="1">IF(A48stdlife="n/a","n/a",IF(AV$3&gt;(A48stdlife+$E736),('PTRM input'!$N$432*(1+rvanilla08)^0.5)-SUM($N736:AU736),('PTRM input'!$N$432*(1+rvanilla08)^0.5)/A48stdlife))</f>
        <v>0</v>
      </c>
      <c r="AW736" s="251">
        <f ca="1">IF(A48stdlife="n/a","n/a",IF(AW$3&gt;(A48stdlife+$E736),('PTRM input'!$N$432*(1+rvanilla08)^0.5)-SUM($N736:AV736),('PTRM input'!$N$432*(1+rvanilla08)^0.5)/A48stdlife))</f>
        <v>0</v>
      </c>
      <c r="AX736" s="251">
        <f ca="1">IF(A48stdlife="n/a","n/a",IF(AX$3&gt;(A48stdlife+$E736),('PTRM input'!$N$432*(1+rvanilla08)^0.5)-SUM($N736:AW736),('PTRM input'!$N$432*(1+rvanilla08)^0.5)/A48stdlife))</f>
        <v>0</v>
      </c>
      <c r="AY736" s="251">
        <f ca="1">IF(A48stdlife="n/a","n/a",IF(AY$3&gt;(A48stdlife+$E736),('PTRM input'!$N$432*(1+rvanilla08)^0.5)-SUM($N736:AX736),('PTRM input'!$N$432*(1+rvanilla08)^0.5)/A48stdlife))</f>
        <v>0</v>
      </c>
      <c r="AZ736" s="251">
        <f ca="1">IF(A48stdlife="n/a","n/a",IF(AZ$3&gt;(A48stdlife+$E736),('PTRM input'!$N$432*(1+rvanilla08)^0.5)-SUM($N736:AY736),('PTRM input'!$N$432*(1+rvanilla08)^0.5)/A48stdlife))</f>
        <v>0</v>
      </c>
      <c r="BA736" s="251">
        <f ca="1">IF(A48stdlife="n/a","n/a",IF(BA$3&gt;(A48stdlife+$E736),('PTRM input'!$N$432*(1+rvanilla08)^0.5)-SUM($N736:AZ736),('PTRM input'!$N$432*(1+rvanilla08)^0.5)/A48stdlife))</f>
        <v>0</v>
      </c>
      <c r="BB736" s="251">
        <f ca="1">IF(A48stdlife="n/a","n/a",IF(BB$3&gt;(A48stdlife+$E736),('PTRM input'!$N$432*(1+rvanilla08)^0.5)-SUM($N736:BA736),('PTRM input'!$N$432*(1+rvanilla08)^0.5)/A48stdlife))</f>
        <v>0</v>
      </c>
      <c r="BC736" s="251">
        <f ca="1">IF(A48stdlife="n/a","n/a",IF(BC$3&gt;(A48stdlife+$E736),('PTRM input'!$N$432*(1+rvanilla08)^0.5)-SUM($N736:BB736),('PTRM input'!$N$432*(1+rvanilla08)^0.5)/A48stdlife))</f>
        <v>0</v>
      </c>
      <c r="BD736" s="251">
        <f ca="1">IF(A48stdlife="n/a","n/a",IF(BD$3&gt;(A48stdlife+$E736),('PTRM input'!$N$432*(1+rvanilla08)^0.5)-SUM($N736:BC736),('PTRM input'!$N$432*(1+rvanilla08)^0.5)/A48stdlife))</f>
        <v>0</v>
      </c>
      <c r="BE736" s="251">
        <f ca="1">IF(A48stdlife="n/a","n/a",IF(BE$3&gt;(A48stdlife+$E736),('PTRM input'!$N$432*(1+rvanilla08)^0.5)-SUM($N736:BD736),('PTRM input'!$N$432*(1+rvanilla08)^0.5)/A48stdlife))</f>
        <v>0</v>
      </c>
      <c r="BF736" s="251">
        <f ca="1">IF(A48stdlife="n/a","n/a",IF(BF$3&gt;(A48stdlife+$E736),('PTRM input'!$N$432*(1+rvanilla08)^0.5)-SUM($N736:BE736),('PTRM input'!$N$432*(1+rvanilla08)^0.5)/A48stdlife))</f>
        <v>0</v>
      </c>
      <c r="BG736" s="251">
        <f ca="1">IF(A48stdlife="n/a","n/a",IF(BG$3&gt;(A48stdlife+$E736),('PTRM input'!$N$432*(1+rvanilla08)^0.5)-SUM($N736:BF736),('PTRM input'!$N$432*(1+rvanilla08)^0.5)/A48stdlife))</f>
        <v>0</v>
      </c>
      <c r="BH736" s="251">
        <f ca="1">IF(A48stdlife="n/a","n/a",IF(BH$3&gt;(A48stdlife+$E736),('PTRM input'!$N$432*(1+rvanilla08)^0.5)-SUM($N736:BG736),('PTRM input'!$N$432*(1+rvanilla08)^0.5)/A48stdlife))</f>
        <v>0</v>
      </c>
      <c r="BI736" s="251">
        <f ca="1">IF(A48stdlife="n/a","n/a",IF(BI$3&gt;(A48stdlife+$E736),('PTRM input'!$N$432*(1+rvanilla08)^0.5)-SUM($N736:BH736),('PTRM input'!$N$432*(1+rvanilla08)^0.5)/A48stdlife))</f>
        <v>0</v>
      </c>
      <c r="BJ736" s="116"/>
      <c r="BK736" s="116"/>
      <c r="BL736" s="116"/>
      <c r="BM736" s="116"/>
    </row>
    <row r="737" spans="1:65" hidden="1" outlineLevel="2">
      <c r="A737" s="116"/>
      <c r="B737" s="19"/>
      <c r="C737" s="18"/>
      <c r="D737" s="760"/>
      <c r="E737" s="86">
        <v>9</v>
      </c>
      <c r="F737" s="259"/>
      <c r="G737" s="434"/>
      <c r="H737" s="435"/>
      <c r="I737" s="435"/>
      <c r="J737" s="435"/>
      <c r="K737" s="435"/>
      <c r="L737" s="435"/>
      <c r="M737" s="435"/>
      <c r="N737" s="435"/>
      <c r="O737" s="619"/>
      <c r="P737" s="433">
        <f ca="1">IF(A48stdlife="n/a","n/a",IF(P$3&gt;(A48stdlife+$E737),('PTRM input'!$O$432*(1+rvanilla09)^0.5)-SUM($O737:O737),('PTRM input'!$O$432*(1+rvanilla09)^0.5)/A48stdlife))</f>
        <v>0</v>
      </c>
      <c r="Q737" s="433">
        <f ca="1">IF(A48stdlife="n/a","n/a",IF(Q$3&gt;(A48stdlife+$E737),('PTRM input'!$O$432*(1+rvanilla09)^0.5)-SUM($O737:P737),('PTRM input'!$O$432*(1+rvanilla09)^0.5)/A48stdlife))</f>
        <v>0</v>
      </c>
      <c r="R737" s="251">
        <f ca="1">IF(A48stdlife="n/a","n/a",IF(R$3&gt;(A48stdlife+$E737),('PTRM input'!$O$432*(1+rvanilla09)^0.5)-SUM($O737:Q737),('PTRM input'!$O$432*(1+rvanilla09)^0.5)/A48stdlife))</f>
        <v>0</v>
      </c>
      <c r="S737" s="251">
        <f ca="1">IF(A48stdlife="n/a","n/a",IF(S$3&gt;(A48stdlife+$E737),('PTRM input'!$O$432*(1+rvanilla09)^0.5)-SUM($O737:R737),('PTRM input'!$O$432*(1+rvanilla09)^0.5)/A48stdlife))</f>
        <v>0</v>
      </c>
      <c r="T737" s="251">
        <f ca="1">IF(A48stdlife="n/a","n/a",IF(T$3&gt;(A48stdlife+$E737),('PTRM input'!$O$432*(1+rvanilla09)^0.5)-SUM($O737:S737),('PTRM input'!$O$432*(1+rvanilla09)^0.5)/A48stdlife))</f>
        <v>0</v>
      </c>
      <c r="U737" s="251">
        <f ca="1">IF(A48stdlife="n/a","n/a",IF(U$3&gt;(A48stdlife+$E737),('PTRM input'!$O$432*(1+rvanilla09)^0.5)-SUM($O737:T737),('PTRM input'!$O$432*(1+rvanilla09)^0.5)/A48stdlife))</f>
        <v>0</v>
      </c>
      <c r="V737" s="251">
        <f ca="1">IF(A48stdlife="n/a","n/a",IF(V$3&gt;(A48stdlife+$E737),('PTRM input'!$O$432*(1+rvanilla09)^0.5)-SUM($O737:U737),('PTRM input'!$O$432*(1+rvanilla09)^0.5)/A48stdlife))</f>
        <v>0</v>
      </c>
      <c r="W737" s="251">
        <f ca="1">IF(A48stdlife="n/a","n/a",IF(W$3&gt;(A48stdlife+$E737),('PTRM input'!$O$432*(1+rvanilla09)^0.5)-SUM($O737:V737),('PTRM input'!$O$432*(1+rvanilla09)^0.5)/A48stdlife))</f>
        <v>0</v>
      </c>
      <c r="X737" s="251">
        <f ca="1">IF(A48stdlife="n/a","n/a",IF(X$3&gt;(A48stdlife+$E737),('PTRM input'!$O$432*(1+rvanilla09)^0.5)-SUM($O737:W737),('PTRM input'!$O$432*(1+rvanilla09)^0.5)/A48stdlife))</f>
        <v>0</v>
      </c>
      <c r="Y737" s="251">
        <f ca="1">IF(A48stdlife="n/a","n/a",IF(Y$3&gt;(A48stdlife+$E737),('PTRM input'!$O$432*(1+rvanilla09)^0.5)-SUM($O737:X737),('PTRM input'!$O$432*(1+rvanilla09)^0.5)/A48stdlife))</f>
        <v>0</v>
      </c>
      <c r="Z737" s="251">
        <f ca="1">IF(A48stdlife="n/a","n/a",IF(Z$3&gt;(A48stdlife+$E737),('PTRM input'!$O$432*(1+rvanilla09)^0.5)-SUM($O737:Y737),('PTRM input'!$O$432*(1+rvanilla09)^0.5)/A48stdlife))</f>
        <v>0</v>
      </c>
      <c r="AA737" s="251">
        <f ca="1">IF(A48stdlife="n/a","n/a",IF(AA$3&gt;(A48stdlife+$E737),('PTRM input'!$O$432*(1+rvanilla09)^0.5)-SUM($O737:Z737),('PTRM input'!$O$432*(1+rvanilla09)^0.5)/A48stdlife))</f>
        <v>0</v>
      </c>
      <c r="AB737" s="251">
        <f ca="1">IF(A48stdlife="n/a","n/a",IF(AB$3&gt;(A48stdlife+$E737),('PTRM input'!$O$432*(1+rvanilla09)^0.5)-SUM($O737:AA737),('PTRM input'!$O$432*(1+rvanilla09)^0.5)/A48stdlife))</f>
        <v>0</v>
      </c>
      <c r="AC737" s="251">
        <f ca="1">IF(A48stdlife="n/a","n/a",IF(AC$3&gt;(A48stdlife+$E737),('PTRM input'!$O$432*(1+rvanilla09)^0.5)-SUM($O737:AB737),('PTRM input'!$O$432*(1+rvanilla09)^0.5)/A48stdlife))</f>
        <v>0</v>
      </c>
      <c r="AD737" s="251">
        <f ca="1">IF(A48stdlife="n/a","n/a",IF(AD$3&gt;(A48stdlife+$E737),('PTRM input'!$O$432*(1+rvanilla09)^0.5)-SUM($O737:AC737),('PTRM input'!$O$432*(1+rvanilla09)^0.5)/A48stdlife))</f>
        <v>0</v>
      </c>
      <c r="AE737" s="251">
        <f ca="1">IF(A48stdlife="n/a","n/a",IF(AE$3&gt;(A48stdlife+$E737),('PTRM input'!$O$432*(1+rvanilla09)^0.5)-SUM($O737:AD737),('PTRM input'!$O$432*(1+rvanilla09)^0.5)/A48stdlife))</f>
        <v>0</v>
      </c>
      <c r="AF737" s="251">
        <f ca="1">IF(A48stdlife="n/a","n/a",IF(AF$3&gt;(A48stdlife+$E737),('PTRM input'!$O$432*(1+rvanilla09)^0.5)-SUM($O737:AE737),('PTRM input'!$O$432*(1+rvanilla09)^0.5)/A48stdlife))</f>
        <v>0</v>
      </c>
      <c r="AG737" s="251">
        <f ca="1">IF(A48stdlife="n/a","n/a",IF(AG$3&gt;(A48stdlife+$E737),('PTRM input'!$O$432*(1+rvanilla09)^0.5)-SUM($O737:AF737),('PTRM input'!$O$432*(1+rvanilla09)^0.5)/A48stdlife))</f>
        <v>0</v>
      </c>
      <c r="AH737" s="251">
        <f ca="1">IF(A48stdlife="n/a","n/a",IF(AH$3&gt;(A48stdlife+$E737),('PTRM input'!$O$432*(1+rvanilla09)^0.5)-SUM($O737:AG737),('PTRM input'!$O$432*(1+rvanilla09)^0.5)/A48stdlife))</f>
        <v>0</v>
      </c>
      <c r="AI737" s="251">
        <f ca="1">IF(A48stdlife="n/a","n/a",IF(AI$3&gt;(A48stdlife+$E737),('PTRM input'!$O$432*(1+rvanilla09)^0.5)-SUM($O737:AH737),('PTRM input'!$O$432*(1+rvanilla09)^0.5)/A48stdlife))</f>
        <v>0</v>
      </c>
      <c r="AJ737" s="251">
        <f ca="1">IF(A48stdlife="n/a","n/a",IF(AJ$3&gt;(A48stdlife+$E737),('PTRM input'!$O$432*(1+rvanilla09)^0.5)-SUM($O737:AI737),('PTRM input'!$O$432*(1+rvanilla09)^0.5)/A48stdlife))</f>
        <v>0</v>
      </c>
      <c r="AK737" s="251">
        <f ca="1">IF(A48stdlife="n/a","n/a",IF(AK$3&gt;(A48stdlife+$E737),('PTRM input'!$O$432*(1+rvanilla09)^0.5)-SUM($O737:AJ737),('PTRM input'!$O$432*(1+rvanilla09)^0.5)/A48stdlife))</f>
        <v>0</v>
      </c>
      <c r="AL737" s="251">
        <f ca="1">IF(A48stdlife="n/a","n/a",IF(AL$3&gt;(A48stdlife+$E737),('PTRM input'!$O$432*(1+rvanilla09)^0.5)-SUM($O737:AK737),('PTRM input'!$O$432*(1+rvanilla09)^0.5)/A48stdlife))</f>
        <v>0</v>
      </c>
      <c r="AM737" s="251">
        <f ca="1">IF(A48stdlife="n/a","n/a",IF(AM$3&gt;(A48stdlife+$E737),('PTRM input'!$O$432*(1+rvanilla09)^0.5)-SUM($O737:AL737),('PTRM input'!$O$432*(1+rvanilla09)^0.5)/A48stdlife))</f>
        <v>0</v>
      </c>
      <c r="AN737" s="251">
        <f ca="1">IF(A48stdlife="n/a","n/a",IF(AN$3&gt;(A48stdlife+$E737),('PTRM input'!$O$432*(1+rvanilla09)^0.5)-SUM($O737:AM737),('PTRM input'!$O$432*(1+rvanilla09)^0.5)/A48stdlife))</f>
        <v>0</v>
      </c>
      <c r="AO737" s="251">
        <f ca="1">IF(A48stdlife="n/a","n/a",IF(AO$3&gt;(A48stdlife+$E737),('PTRM input'!$O$432*(1+rvanilla09)^0.5)-SUM($O737:AN737),('PTRM input'!$O$432*(1+rvanilla09)^0.5)/A48stdlife))</f>
        <v>0</v>
      </c>
      <c r="AP737" s="251">
        <f ca="1">IF(A48stdlife="n/a","n/a",IF(AP$3&gt;(A48stdlife+$E737),('PTRM input'!$O$432*(1+rvanilla09)^0.5)-SUM($O737:AO737),('PTRM input'!$O$432*(1+rvanilla09)^0.5)/A48stdlife))</f>
        <v>0</v>
      </c>
      <c r="AQ737" s="251">
        <f ca="1">IF(A48stdlife="n/a","n/a",IF(AQ$3&gt;(A48stdlife+$E737),('PTRM input'!$O$432*(1+rvanilla09)^0.5)-SUM($O737:AP737),('PTRM input'!$O$432*(1+rvanilla09)^0.5)/A48stdlife))</f>
        <v>0</v>
      </c>
      <c r="AR737" s="251">
        <f ca="1">IF(A48stdlife="n/a","n/a",IF(AR$3&gt;(A48stdlife+$E737),('PTRM input'!$O$432*(1+rvanilla09)^0.5)-SUM($O737:AQ737),('PTRM input'!$O$432*(1+rvanilla09)^0.5)/A48stdlife))</f>
        <v>0</v>
      </c>
      <c r="AS737" s="251">
        <f ca="1">IF(A48stdlife="n/a","n/a",IF(AS$3&gt;(A48stdlife+$E737),('PTRM input'!$O$432*(1+rvanilla09)^0.5)-SUM($O737:AR737),('PTRM input'!$O$432*(1+rvanilla09)^0.5)/A48stdlife))</f>
        <v>0</v>
      </c>
      <c r="AT737" s="251">
        <f ca="1">IF(A48stdlife="n/a","n/a",IF(AT$3&gt;(A48stdlife+$E737),('PTRM input'!$O$432*(1+rvanilla09)^0.5)-SUM($O737:AS737),('PTRM input'!$O$432*(1+rvanilla09)^0.5)/A48stdlife))</f>
        <v>0</v>
      </c>
      <c r="AU737" s="251">
        <f ca="1">IF(A48stdlife="n/a","n/a",IF(AU$3&gt;(A48stdlife+$E737),('PTRM input'!$O$432*(1+rvanilla09)^0.5)-SUM($O737:AT737),('PTRM input'!$O$432*(1+rvanilla09)^0.5)/A48stdlife))</f>
        <v>0</v>
      </c>
      <c r="AV737" s="251">
        <f ca="1">IF(A48stdlife="n/a","n/a",IF(AV$3&gt;(A48stdlife+$E737),('PTRM input'!$O$432*(1+rvanilla09)^0.5)-SUM($O737:AU737),('PTRM input'!$O$432*(1+rvanilla09)^0.5)/A48stdlife))</f>
        <v>0</v>
      </c>
      <c r="AW737" s="251">
        <f ca="1">IF(A48stdlife="n/a","n/a",IF(AW$3&gt;(A48stdlife+$E737),('PTRM input'!$O$432*(1+rvanilla09)^0.5)-SUM($O737:AV737),('PTRM input'!$O$432*(1+rvanilla09)^0.5)/A48stdlife))</f>
        <v>0</v>
      </c>
      <c r="AX737" s="251">
        <f ca="1">IF(A48stdlife="n/a","n/a",IF(AX$3&gt;(A48stdlife+$E737),('PTRM input'!$O$432*(1+rvanilla09)^0.5)-SUM($O737:AW737),('PTRM input'!$O$432*(1+rvanilla09)^0.5)/A48stdlife))</f>
        <v>0</v>
      </c>
      <c r="AY737" s="251">
        <f ca="1">IF(A48stdlife="n/a","n/a",IF(AY$3&gt;(A48stdlife+$E737),('PTRM input'!$O$432*(1+rvanilla09)^0.5)-SUM($O737:AX737),('PTRM input'!$O$432*(1+rvanilla09)^0.5)/A48stdlife))</f>
        <v>0</v>
      </c>
      <c r="AZ737" s="251">
        <f ca="1">IF(A48stdlife="n/a","n/a",IF(AZ$3&gt;(A48stdlife+$E737),('PTRM input'!$O$432*(1+rvanilla09)^0.5)-SUM($O737:AY737),('PTRM input'!$O$432*(1+rvanilla09)^0.5)/A48stdlife))</f>
        <v>0</v>
      </c>
      <c r="BA737" s="251">
        <f ca="1">IF(A48stdlife="n/a","n/a",IF(BA$3&gt;(A48stdlife+$E737),('PTRM input'!$O$432*(1+rvanilla09)^0.5)-SUM($O737:AZ737),('PTRM input'!$O$432*(1+rvanilla09)^0.5)/A48stdlife))</f>
        <v>0</v>
      </c>
      <c r="BB737" s="251">
        <f ca="1">IF(A48stdlife="n/a","n/a",IF(BB$3&gt;(A48stdlife+$E737),('PTRM input'!$O$432*(1+rvanilla09)^0.5)-SUM($O737:BA737),('PTRM input'!$O$432*(1+rvanilla09)^0.5)/A48stdlife))</f>
        <v>0</v>
      </c>
      <c r="BC737" s="251">
        <f ca="1">IF(A48stdlife="n/a","n/a",IF(BC$3&gt;(A48stdlife+$E737),('PTRM input'!$O$432*(1+rvanilla09)^0.5)-SUM($O737:BB737),('PTRM input'!$O$432*(1+rvanilla09)^0.5)/A48stdlife))</f>
        <v>0</v>
      </c>
      <c r="BD737" s="251">
        <f ca="1">IF(A48stdlife="n/a","n/a",IF(BD$3&gt;(A48stdlife+$E737),('PTRM input'!$O$432*(1+rvanilla09)^0.5)-SUM($O737:BC737),('PTRM input'!$O$432*(1+rvanilla09)^0.5)/A48stdlife))</f>
        <v>0</v>
      </c>
      <c r="BE737" s="251">
        <f ca="1">IF(A48stdlife="n/a","n/a",IF(BE$3&gt;(A48stdlife+$E737),('PTRM input'!$O$432*(1+rvanilla09)^0.5)-SUM($O737:BD737),('PTRM input'!$O$432*(1+rvanilla09)^0.5)/A48stdlife))</f>
        <v>0</v>
      </c>
      <c r="BF737" s="251">
        <f ca="1">IF(A48stdlife="n/a","n/a",IF(BF$3&gt;(A48stdlife+$E737),('PTRM input'!$O$432*(1+rvanilla09)^0.5)-SUM($O737:BE737),('PTRM input'!$O$432*(1+rvanilla09)^0.5)/A48stdlife))</f>
        <v>0</v>
      </c>
      <c r="BG737" s="251">
        <f ca="1">IF(A48stdlife="n/a","n/a",IF(BG$3&gt;(A48stdlife+$E737),('PTRM input'!$O$432*(1+rvanilla09)^0.5)-SUM($O737:BF737),('PTRM input'!$O$432*(1+rvanilla09)^0.5)/A48stdlife))</f>
        <v>0</v>
      </c>
      <c r="BH737" s="251">
        <f ca="1">IF(A48stdlife="n/a","n/a",IF(BH$3&gt;(A48stdlife+$E737),('PTRM input'!$O$432*(1+rvanilla09)^0.5)-SUM($O737:BG737),('PTRM input'!$O$432*(1+rvanilla09)^0.5)/A48stdlife))</f>
        <v>0</v>
      </c>
      <c r="BI737" s="251">
        <f ca="1">IF(A48stdlife="n/a","n/a",IF(BI$3&gt;(A48stdlife+$E737),('PTRM input'!$O$432*(1+rvanilla09)^0.5)-SUM($O737:BH737),('PTRM input'!$O$432*(1+rvanilla09)^0.5)/A48stdlife))</f>
        <v>0</v>
      </c>
      <c r="BJ737" s="116"/>
      <c r="BK737" s="116"/>
      <c r="BL737" s="116"/>
      <c r="BM737" s="116"/>
    </row>
    <row r="738" spans="1:65" hidden="1" outlineLevel="2">
      <c r="A738" s="116"/>
      <c r="B738" s="19"/>
      <c r="C738" s="18"/>
      <c r="D738" s="760"/>
      <c r="E738" s="87">
        <v>10</v>
      </c>
      <c r="F738" s="259"/>
      <c r="G738" s="434"/>
      <c r="H738" s="435"/>
      <c r="I738" s="435"/>
      <c r="J738" s="435"/>
      <c r="K738" s="435"/>
      <c r="L738" s="435"/>
      <c r="M738" s="435"/>
      <c r="N738" s="435"/>
      <c r="O738" s="435"/>
      <c r="P738" s="619"/>
      <c r="Q738" s="433">
        <f ca="1">IF(A48stdlife="n/a","n/a",IF(Q$3&gt;(A48stdlife+$E738),('PTRM input'!$P$432*(1+rvanilla10)^0.5)-SUM($P738:P738),('PTRM input'!$P$432*(1+rvanilla10)^0.5)/A48stdlife))</f>
        <v>0</v>
      </c>
      <c r="R738" s="251">
        <f ca="1">IF(A48stdlife="n/a","n/a",IF(R$3&gt;(A48stdlife+$E738),('PTRM input'!$P$432*(1+rvanilla10)^0.5)-SUM($P738:Q738),('PTRM input'!$P$432*(1+rvanilla10)^0.5)/A48stdlife))</f>
        <v>0</v>
      </c>
      <c r="S738" s="251">
        <f ca="1">IF(A48stdlife="n/a","n/a",IF(S$3&gt;(A48stdlife+$E738),('PTRM input'!$P$432*(1+rvanilla10)^0.5)-SUM($P738:R738),('PTRM input'!$P$432*(1+rvanilla10)^0.5)/A48stdlife))</f>
        <v>0</v>
      </c>
      <c r="T738" s="251">
        <f ca="1">IF(A48stdlife="n/a","n/a",IF(T$3&gt;(A48stdlife+$E738),('PTRM input'!$P$432*(1+rvanilla10)^0.5)-SUM($P738:S738),('PTRM input'!$P$432*(1+rvanilla10)^0.5)/A48stdlife))</f>
        <v>0</v>
      </c>
      <c r="U738" s="251">
        <f ca="1">IF(A48stdlife="n/a","n/a",IF(U$3&gt;(A48stdlife+$E738),('PTRM input'!$P$432*(1+rvanilla10)^0.5)-SUM($P738:T738),('PTRM input'!$P$432*(1+rvanilla10)^0.5)/A48stdlife))</f>
        <v>0</v>
      </c>
      <c r="V738" s="251">
        <f ca="1">IF(A48stdlife="n/a","n/a",IF(V$3&gt;(A48stdlife+$E738),('PTRM input'!$P$432*(1+rvanilla10)^0.5)-SUM($P738:U738),('PTRM input'!$P$432*(1+rvanilla10)^0.5)/A48stdlife))</f>
        <v>0</v>
      </c>
      <c r="W738" s="251">
        <f ca="1">IF(A48stdlife="n/a","n/a",IF(W$3&gt;(A48stdlife+$E738),('PTRM input'!$P$432*(1+rvanilla10)^0.5)-SUM($P738:V738),('PTRM input'!$P$432*(1+rvanilla10)^0.5)/A48stdlife))</f>
        <v>0</v>
      </c>
      <c r="X738" s="251">
        <f ca="1">IF(A48stdlife="n/a","n/a",IF(X$3&gt;(A48stdlife+$E738),('PTRM input'!$P$432*(1+rvanilla10)^0.5)-SUM($P738:W738),('PTRM input'!$P$432*(1+rvanilla10)^0.5)/A48stdlife))</f>
        <v>0</v>
      </c>
      <c r="Y738" s="251">
        <f ca="1">IF(A48stdlife="n/a","n/a",IF(Y$3&gt;(A48stdlife+$E738),('PTRM input'!$P$432*(1+rvanilla10)^0.5)-SUM($P738:X738),('PTRM input'!$P$432*(1+rvanilla10)^0.5)/A48stdlife))</f>
        <v>0</v>
      </c>
      <c r="Z738" s="251">
        <f ca="1">IF(A48stdlife="n/a","n/a",IF(Z$3&gt;(A48stdlife+$E738),('PTRM input'!$P$432*(1+rvanilla10)^0.5)-SUM($P738:Y738),('PTRM input'!$P$432*(1+rvanilla10)^0.5)/A48stdlife))</f>
        <v>0</v>
      </c>
      <c r="AA738" s="251">
        <f ca="1">IF(A48stdlife="n/a","n/a",IF(AA$3&gt;(A48stdlife+$E738),('PTRM input'!$P$432*(1+rvanilla10)^0.5)-SUM($P738:Z738),('PTRM input'!$P$432*(1+rvanilla10)^0.5)/A48stdlife))</f>
        <v>0</v>
      </c>
      <c r="AB738" s="251">
        <f ca="1">IF(A48stdlife="n/a","n/a",IF(AB$3&gt;(A48stdlife+$E738),('PTRM input'!$P$432*(1+rvanilla10)^0.5)-SUM($P738:AA738),('PTRM input'!$P$432*(1+rvanilla10)^0.5)/A48stdlife))</f>
        <v>0</v>
      </c>
      <c r="AC738" s="251">
        <f ca="1">IF(A48stdlife="n/a","n/a",IF(AC$3&gt;(A48stdlife+$E738),('PTRM input'!$P$432*(1+rvanilla10)^0.5)-SUM($P738:AB738),('PTRM input'!$P$432*(1+rvanilla10)^0.5)/A48stdlife))</f>
        <v>0</v>
      </c>
      <c r="AD738" s="251">
        <f ca="1">IF(A48stdlife="n/a","n/a",IF(AD$3&gt;(A48stdlife+$E738),('PTRM input'!$P$432*(1+rvanilla10)^0.5)-SUM($P738:AC738),('PTRM input'!$P$432*(1+rvanilla10)^0.5)/A48stdlife))</f>
        <v>0</v>
      </c>
      <c r="AE738" s="251">
        <f ca="1">IF(A48stdlife="n/a","n/a",IF(AE$3&gt;(A48stdlife+$E738),('PTRM input'!$P$432*(1+rvanilla10)^0.5)-SUM($P738:AD738),('PTRM input'!$P$432*(1+rvanilla10)^0.5)/A48stdlife))</f>
        <v>0</v>
      </c>
      <c r="AF738" s="251">
        <f ca="1">IF(A48stdlife="n/a","n/a",IF(AF$3&gt;(A48stdlife+$E738),('PTRM input'!$P$432*(1+rvanilla10)^0.5)-SUM($P738:AE738),('PTRM input'!$P$432*(1+rvanilla10)^0.5)/A48stdlife))</f>
        <v>0</v>
      </c>
      <c r="AG738" s="251">
        <f ca="1">IF(A48stdlife="n/a","n/a",IF(AG$3&gt;(A48stdlife+$E738),('PTRM input'!$P$432*(1+rvanilla10)^0.5)-SUM($P738:AF738),('PTRM input'!$P$432*(1+rvanilla10)^0.5)/A48stdlife))</f>
        <v>0</v>
      </c>
      <c r="AH738" s="251">
        <f ca="1">IF(A48stdlife="n/a","n/a",IF(AH$3&gt;(A48stdlife+$E738),('PTRM input'!$P$432*(1+rvanilla10)^0.5)-SUM($P738:AG738),('PTRM input'!$P$432*(1+rvanilla10)^0.5)/A48stdlife))</f>
        <v>0</v>
      </c>
      <c r="AI738" s="251">
        <f ca="1">IF(A48stdlife="n/a","n/a",IF(AI$3&gt;(A48stdlife+$E738),('PTRM input'!$P$432*(1+rvanilla10)^0.5)-SUM($P738:AH738),('PTRM input'!$P$432*(1+rvanilla10)^0.5)/A48stdlife))</f>
        <v>0</v>
      </c>
      <c r="AJ738" s="251">
        <f ca="1">IF(A48stdlife="n/a","n/a",IF(AJ$3&gt;(A48stdlife+$E738),('PTRM input'!$P$432*(1+rvanilla10)^0.5)-SUM($P738:AI738),('PTRM input'!$P$432*(1+rvanilla10)^0.5)/A48stdlife))</f>
        <v>0</v>
      </c>
      <c r="AK738" s="251">
        <f ca="1">IF(A48stdlife="n/a","n/a",IF(AK$3&gt;(A48stdlife+$E738),('PTRM input'!$P$432*(1+rvanilla10)^0.5)-SUM($P738:AJ738),('PTRM input'!$P$432*(1+rvanilla10)^0.5)/A48stdlife))</f>
        <v>0</v>
      </c>
      <c r="AL738" s="251">
        <f ca="1">IF(A48stdlife="n/a","n/a",IF(AL$3&gt;(A48stdlife+$E738),('PTRM input'!$P$432*(1+rvanilla10)^0.5)-SUM($P738:AK738),('PTRM input'!$P$432*(1+rvanilla10)^0.5)/A48stdlife))</f>
        <v>0</v>
      </c>
      <c r="AM738" s="251">
        <f ca="1">IF(A48stdlife="n/a","n/a",IF(AM$3&gt;(A48stdlife+$E738),('PTRM input'!$P$432*(1+rvanilla10)^0.5)-SUM($P738:AL738),('PTRM input'!$P$432*(1+rvanilla10)^0.5)/A48stdlife))</f>
        <v>0</v>
      </c>
      <c r="AN738" s="251">
        <f ca="1">IF(A48stdlife="n/a","n/a",IF(AN$3&gt;(A48stdlife+$E738),('PTRM input'!$P$432*(1+rvanilla10)^0.5)-SUM($P738:AM738),('PTRM input'!$P$432*(1+rvanilla10)^0.5)/A48stdlife))</f>
        <v>0</v>
      </c>
      <c r="AO738" s="251">
        <f ca="1">IF(A48stdlife="n/a","n/a",IF(AO$3&gt;(A48stdlife+$E738),('PTRM input'!$P$432*(1+rvanilla10)^0.5)-SUM($P738:AN738),('PTRM input'!$P$432*(1+rvanilla10)^0.5)/A48stdlife))</f>
        <v>0</v>
      </c>
      <c r="AP738" s="251">
        <f ca="1">IF(A48stdlife="n/a","n/a",IF(AP$3&gt;(A48stdlife+$E738),('PTRM input'!$P$432*(1+rvanilla10)^0.5)-SUM($P738:AO738),('PTRM input'!$P$432*(1+rvanilla10)^0.5)/A48stdlife))</f>
        <v>0</v>
      </c>
      <c r="AQ738" s="251">
        <f ca="1">IF(A48stdlife="n/a","n/a",IF(AQ$3&gt;(A48stdlife+$E738),('PTRM input'!$P$432*(1+rvanilla10)^0.5)-SUM($P738:AP738),('PTRM input'!$P$432*(1+rvanilla10)^0.5)/A48stdlife))</f>
        <v>0</v>
      </c>
      <c r="AR738" s="251">
        <f ca="1">IF(A48stdlife="n/a","n/a",IF(AR$3&gt;(A48stdlife+$E738),('PTRM input'!$P$432*(1+rvanilla10)^0.5)-SUM($P738:AQ738),('PTRM input'!$P$432*(1+rvanilla10)^0.5)/A48stdlife))</f>
        <v>0</v>
      </c>
      <c r="AS738" s="251">
        <f ca="1">IF(A48stdlife="n/a","n/a",IF(AS$3&gt;(A48stdlife+$E738),('PTRM input'!$P$432*(1+rvanilla10)^0.5)-SUM($P738:AR738),('PTRM input'!$P$432*(1+rvanilla10)^0.5)/A48stdlife))</f>
        <v>0</v>
      </c>
      <c r="AT738" s="251">
        <f ca="1">IF(A48stdlife="n/a","n/a",IF(AT$3&gt;(A48stdlife+$E738),('PTRM input'!$P$432*(1+rvanilla10)^0.5)-SUM($P738:AS738),('PTRM input'!$P$432*(1+rvanilla10)^0.5)/A48stdlife))</f>
        <v>0</v>
      </c>
      <c r="AU738" s="251">
        <f ca="1">IF(A48stdlife="n/a","n/a",IF(AU$3&gt;(A48stdlife+$E738),('PTRM input'!$P$432*(1+rvanilla10)^0.5)-SUM($P738:AT738),('PTRM input'!$P$432*(1+rvanilla10)^0.5)/A48stdlife))</f>
        <v>0</v>
      </c>
      <c r="AV738" s="251">
        <f ca="1">IF(A48stdlife="n/a","n/a",IF(AV$3&gt;(A48stdlife+$E738),('PTRM input'!$P$432*(1+rvanilla10)^0.5)-SUM($P738:AU738),('PTRM input'!$P$432*(1+rvanilla10)^0.5)/A48stdlife))</f>
        <v>0</v>
      </c>
      <c r="AW738" s="251">
        <f ca="1">IF(A48stdlife="n/a","n/a",IF(AW$3&gt;(A48stdlife+$E738),('PTRM input'!$P$432*(1+rvanilla10)^0.5)-SUM($P738:AV738),('PTRM input'!$P$432*(1+rvanilla10)^0.5)/A48stdlife))</f>
        <v>0</v>
      </c>
      <c r="AX738" s="251">
        <f ca="1">IF(A48stdlife="n/a","n/a",IF(AX$3&gt;(A48stdlife+$E738),('PTRM input'!$P$432*(1+rvanilla10)^0.5)-SUM($P738:AW738),('PTRM input'!$P$432*(1+rvanilla10)^0.5)/A48stdlife))</f>
        <v>0</v>
      </c>
      <c r="AY738" s="251">
        <f ca="1">IF(A48stdlife="n/a","n/a",IF(AY$3&gt;(A48stdlife+$E738),('PTRM input'!$P$432*(1+rvanilla10)^0.5)-SUM($P738:AX738),('PTRM input'!$P$432*(1+rvanilla10)^0.5)/A48stdlife))</f>
        <v>0</v>
      </c>
      <c r="AZ738" s="251">
        <f ca="1">IF(A48stdlife="n/a","n/a",IF(AZ$3&gt;(A48stdlife+$E738),('PTRM input'!$P$432*(1+rvanilla10)^0.5)-SUM($P738:AY738),('PTRM input'!$P$432*(1+rvanilla10)^0.5)/A48stdlife))</f>
        <v>0</v>
      </c>
      <c r="BA738" s="251">
        <f ca="1">IF(A48stdlife="n/a","n/a",IF(BA$3&gt;(A48stdlife+$E738),('PTRM input'!$P$432*(1+rvanilla10)^0.5)-SUM($P738:AZ738),('PTRM input'!$P$432*(1+rvanilla10)^0.5)/A48stdlife))</f>
        <v>0</v>
      </c>
      <c r="BB738" s="251">
        <f ca="1">IF(A48stdlife="n/a","n/a",IF(BB$3&gt;(A48stdlife+$E738),('PTRM input'!$P$432*(1+rvanilla10)^0.5)-SUM($P738:BA738),('PTRM input'!$P$432*(1+rvanilla10)^0.5)/A48stdlife))</f>
        <v>0</v>
      </c>
      <c r="BC738" s="251">
        <f ca="1">IF(A48stdlife="n/a","n/a",IF(BC$3&gt;(A48stdlife+$E738),('PTRM input'!$P$432*(1+rvanilla10)^0.5)-SUM($P738:BB738),('PTRM input'!$P$432*(1+rvanilla10)^0.5)/A48stdlife))</f>
        <v>0</v>
      </c>
      <c r="BD738" s="251">
        <f ca="1">IF(A48stdlife="n/a","n/a",IF(BD$3&gt;(A48stdlife+$E738),('PTRM input'!$P$432*(1+rvanilla10)^0.5)-SUM($P738:BC738),('PTRM input'!$P$432*(1+rvanilla10)^0.5)/A48stdlife))</f>
        <v>0</v>
      </c>
      <c r="BE738" s="251">
        <f ca="1">IF(A48stdlife="n/a","n/a",IF(BE$3&gt;(A48stdlife+$E738),('PTRM input'!$P$432*(1+rvanilla10)^0.5)-SUM($P738:BD738),('PTRM input'!$P$432*(1+rvanilla10)^0.5)/A48stdlife))</f>
        <v>0</v>
      </c>
      <c r="BF738" s="251">
        <f ca="1">IF(A48stdlife="n/a","n/a",IF(BF$3&gt;(A48stdlife+$E738),('PTRM input'!$P$432*(1+rvanilla10)^0.5)-SUM($P738:BE738),('PTRM input'!$P$432*(1+rvanilla10)^0.5)/A48stdlife))</f>
        <v>0</v>
      </c>
      <c r="BG738" s="251">
        <f ca="1">IF(A48stdlife="n/a","n/a",IF(BG$3&gt;(A48stdlife+$E738),('PTRM input'!$P$432*(1+rvanilla10)^0.5)-SUM($P738:BF738),('PTRM input'!$P$432*(1+rvanilla10)^0.5)/A48stdlife))</f>
        <v>0</v>
      </c>
      <c r="BH738" s="251">
        <f ca="1">IF(A48stdlife="n/a","n/a",IF(BH$3&gt;(A48stdlife+$E738),('PTRM input'!$P$432*(1+rvanilla10)^0.5)-SUM($P738:BG738),('PTRM input'!$P$432*(1+rvanilla10)^0.5)/A48stdlife))</f>
        <v>0</v>
      </c>
      <c r="BI738" s="251">
        <f ca="1">IF(A48stdlife="n/a","n/a",IF(BI$3&gt;(A48stdlife+$E738),('PTRM input'!$P$432*(1+rvanilla10)^0.5)-SUM($P738:BH738),('PTRM input'!$P$432*(1+rvanilla10)^0.5)/A48stdlife))</f>
        <v>0</v>
      </c>
      <c r="BJ738" s="116"/>
      <c r="BK738" s="116"/>
      <c r="BL738" s="116"/>
      <c r="BM738" s="116"/>
    </row>
    <row r="739" spans="1:65" hidden="1" outlineLevel="1" collapsed="1">
      <c r="A739" s="116"/>
      <c r="B739" s="9"/>
      <c r="C739" s="19" t="str">
        <f>Asset48</f>
        <v>Building installation</v>
      </c>
      <c r="D739" s="9"/>
      <c r="E739" s="9"/>
      <c r="F739" s="260"/>
      <c r="G739" s="261">
        <f>SUM(G727:G738)</f>
        <v>0</v>
      </c>
      <c r="H739" s="261">
        <f t="shared" ref="H739:K739" ca="1" si="180">SUM(H727:H738)</f>
        <v>0</v>
      </c>
      <c r="I739" s="261">
        <f t="shared" ca="1" si="180"/>
        <v>0</v>
      </c>
      <c r="J739" s="261">
        <f t="shared" ca="1" si="180"/>
        <v>0</v>
      </c>
      <c r="K739" s="261">
        <f t="shared" ca="1" si="180"/>
        <v>0</v>
      </c>
      <c r="L739" s="261">
        <f t="shared" ref="L739:BI739" ca="1" si="181">SUM(L727:L738)</f>
        <v>0</v>
      </c>
      <c r="M739" s="261">
        <f t="shared" ca="1" si="181"/>
        <v>0</v>
      </c>
      <c r="N739" s="261">
        <f t="shared" ca="1" si="181"/>
        <v>0</v>
      </c>
      <c r="O739" s="261">
        <f t="shared" ca="1" si="181"/>
        <v>0</v>
      </c>
      <c r="P739" s="261">
        <f t="shared" ca="1" si="181"/>
        <v>0</v>
      </c>
      <c r="Q739" s="261">
        <f t="shared" ca="1" si="181"/>
        <v>0</v>
      </c>
      <c r="R739" s="371">
        <f t="shared" ca="1" si="181"/>
        <v>0</v>
      </c>
      <c r="S739" s="371">
        <f t="shared" ca="1" si="181"/>
        <v>0</v>
      </c>
      <c r="T739" s="371">
        <f t="shared" ca="1" si="181"/>
        <v>0</v>
      </c>
      <c r="U739" s="371">
        <f t="shared" ca="1" si="181"/>
        <v>0</v>
      </c>
      <c r="V739" s="371">
        <f t="shared" ca="1" si="181"/>
        <v>0</v>
      </c>
      <c r="W739" s="371">
        <f t="shared" ca="1" si="181"/>
        <v>0</v>
      </c>
      <c r="X739" s="371">
        <f t="shared" ca="1" si="181"/>
        <v>0</v>
      </c>
      <c r="Y739" s="371">
        <f t="shared" ca="1" si="181"/>
        <v>0</v>
      </c>
      <c r="Z739" s="371">
        <f t="shared" ca="1" si="181"/>
        <v>0</v>
      </c>
      <c r="AA739" s="371">
        <f t="shared" ca="1" si="181"/>
        <v>0</v>
      </c>
      <c r="AB739" s="371">
        <f t="shared" ca="1" si="181"/>
        <v>0</v>
      </c>
      <c r="AC739" s="371">
        <f t="shared" ca="1" si="181"/>
        <v>0</v>
      </c>
      <c r="AD739" s="371">
        <f t="shared" ca="1" si="181"/>
        <v>0</v>
      </c>
      <c r="AE739" s="371">
        <f t="shared" ca="1" si="181"/>
        <v>0</v>
      </c>
      <c r="AF739" s="371">
        <f t="shared" ca="1" si="181"/>
        <v>0</v>
      </c>
      <c r="AG739" s="371">
        <f t="shared" ca="1" si="181"/>
        <v>0</v>
      </c>
      <c r="AH739" s="371">
        <f t="shared" ca="1" si="181"/>
        <v>0</v>
      </c>
      <c r="AI739" s="371">
        <f t="shared" ca="1" si="181"/>
        <v>0</v>
      </c>
      <c r="AJ739" s="371">
        <f t="shared" ca="1" si="181"/>
        <v>0</v>
      </c>
      <c r="AK739" s="371">
        <f t="shared" ca="1" si="181"/>
        <v>0</v>
      </c>
      <c r="AL739" s="371">
        <f t="shared" ca="1" si="181"/>
        <v>0</v>
      </c>
      <c r="AM739" s="371">
        <f t="shared" ca="1" si="181"/>
        <v>0</v>
      </c>
      <c r="AN739" s="371">
        <f t="shared" ca="1" si="181"/>
        <v>0</v>
      </c>
      <c r="AO739" s="371">
        <f t="shared" ca="1" si="181"/>
        <v>0</v>
      </c>
      <c r="AP739" s="371">
        <f t="shared" ca="1" si="181"/>
        <v>0</v>
      </c>
      <c r="AQ739" s="371">
        <f t="shared" ca="1" si="181"/>
        <v>0</v>
      </c>
      <c r="AR739" s="371">
        <f t="shared" ca="1" si="181"/>
        <v>0</v>
      </c>
      <c r="AS739" s="371">
        <f t="shared" ca="1" si="181"/>
        <v>0</v>
      </c>
      <c r="AT739" s="371">
        <f t="shared" ca="1" si="181"/>
        <v>0</v>
      </c>
      <c r="AU739" s="371">
        <f t="shared" ca="1" si="181"/>
        <v>0</v>
      </c>
      <c r="AV739" s="371">
        <f t="shared" ca="1" si="181"/>
        <v>0</v>
      </c>
      <c r="AW739" s="371">
        <f t="shared" ca="1" si="181"/>
        <v>0</v>
      </c>
      <c r="AX739" s="371">
        <f t="shared" ca="1" si="181"/>
        <v>0</v>
      </c>
      <c r="AY739" s="371">
        <f t="shared" ca="1" si="181"/>
        <v>0</v>
      </c>
      <c r="AZ739" s="371">
        <f t="shared" ca="1" si="181"/>
        <v>0</v>
      </c>
      <c r="BA739" s="371">
        <f t="shared" ca="1" si="181"/>
        <v>0</v>
      </c>
      <c r="BB739" s="371">
        <f t="shared" ca="1" si="181"/>
        <v>0</v>
      </c>
      <c r="BC739" s="371">
        <f t="shared" ca="1" si="181"/>
        <v>0</v>
      </c>
      <c r="BD739" s="371">
        <f t="shared" ca="1" si="181"/>
        <v>0</v>
      </c>
      <c r="BE739" s="371">
        <f t="shared" ca="1" si="181"/>
        <v>0</v>
      </c>
      <c r="BF739" s="371">
        <f t="shared" ca="1" si="181"/>
        <v>0</v>
      </c>
      <c r="BG739" s="371">
        <f t="shared" ca="1" si="181"/>
        <v>0</v>
      </c>
      <c r="BH739" s="371">
        <f t="shared" ca="1" si="181"/>
        <v>0</v>
      </c>
      <c r="BI739" s="371">
        <f t="shared" ca="1" si="181"/>
        <v>0</v>
      </c>
      <c r="BJ739" s="116"/>
      <c r="BK739" s="116"/>
      <c r="BL739" s="116"/>
      <c r="BM739" s="116"/>
    </row>
    <row r="740" spans="1:65" hidden="1" outlineLevel="2">
      <c r="A740" s="116"/>
      <c r="B740" s="106" t="str">
        <f>C752</f>
        <v>In-house software</v>
      </c>
      <c r="C740" s="614"/>
      <c r="D740" s="615" t="s">
        <v>236</v>
      </c>
      <c r="E740" s="614"/>
      <c r="F740" s="616"/>
      <c r="G740" s="617">
        <f>IF(('PTRM input'!$E$515='PTRM input'!$G$514),IF(G$3&gt;A49remlife,A49acvalue-SUM(F740:$F740),IF(A49remlife="N/A","n/a",A49acvalue/A49remlife)),'PTRM input'!G$568)</f>
        <v>0</v>
      </c>
      <c r="H740" s="617">
        <f>IF(('PTRM input'!$E$515='PTRM input'!$G$514),IF(H$3&gt;A49remlife,A49acvalue-SUM($F740:G740),IF(A49remlife="N/A","n/a",A49acvalue/A49remlife)),'PTRM input'!H$568)</f>
        <v>0</v>
      </c>
      <c r="I740" s="617">
        <f>IF(('PTRM input'!$E$515='PTRM input'!$G$514),IF(I$3&gt;A49remlife,A49acvalue-SUM($F740:H740),IF(A49remlife="N/A","n/a",A49acvalue/A49remlife)),'PTRM input'!I$568)</f>
        <v>0</v>
      </c>
      <c r="J740" s="617">
        <f>IF(('PTRM input'!$E$515='PTRM input'!$G$514),IF(J$3&gt;A49remlife,A49acvalue-SUM($F740:I740),IF(A49remlife="N/A","n/a",A49acvalue/A49remlife)),'PTRM input'!J$568)</f>
        <v>0</v>
      </c>
      <c r="K740" s="617">
        <f>IF(('PTRM input'!$E$515='PTRM input'!$G$514),IF(K$3&gt;A49remlife,A49acvalue-SUM($F740:J740),IF(A49remlife="N/A","n/a",A49acvalue/A49remlife)),'PTRM input'!K$568)</f>
        <v>0</v>
      </c>
      <c r="L740" s="617">
        <f>IF(('PTRM input'!$E$515='PTRM input'!$G$514),IF(L$3&gt;A49remlife,A49acvalue-SUM($F740:K740),IF(A49remlife="N/A","n/a",A49acvalue/A49remlife)),'PTRM input'!L$568)</f>
        <v>0</v>
      </c>
      <c r="M740" s="617">
        <f>IF(('PTRM input'!$E$515='PTRM input'!$G$514),IF(M$3&gt;A49remlife,A49acvalue-SUM($F740:L740),IF(A49remlife="N/A","n/a",A49acvalue/A49remlife)),'PTRM input'!M$568)</f>
        <v>0</v>
      </c>
      <c r="N740" s="617">
        <f>IF(('PTRM input'!$E$515='PTRM input'!$G$514),IF(N$3&gt;A49remlife,A49acvalue-SUM($F740:M740),IF(A49remlife="N/A","n/a",A49acvalue/A49remlife)),'PTRM input'!N$568)</f>
        <v>0</v>
      </c>
      <c r="O740" s="617">
        <f>IF(('PTRM input'!$E$515='PTRM input'!$G$514),IF(O$3&gt;A49remlife,A49acvalue-SUM($F740:N740),IF(A49remlife="N/A","n/a",A49acvalue/A49remlife)),'PTRM input'!O$568)</f>
        <v>0</v>
      </c>
      <c r="P740" s="617">
        <f>IF(('PTRM input'!$E$515='PTRM input'!$G$514),IF(P$3&gt;A49remlife,A49acvalue-SUM($F740:O740),IF(A49remlife="N/A","n/a",A49acvalue/A49remlife)),'PTRM input'!P$568)</f>
        <v>0</v>
      </c>
      <c r="Q740" s="617">
        <f>IF(('PTRM input'!$E$515='PTRM input'!$G$514),IF(Q$3&gt;A49remlife,A49acvalue-SUM($F740:P740),IF(A49remlife="N/A","n/a",A49acvalue/A49remlife)),'PTRM input'!Q$568)</f>
        <v>0</v>
      </c>
      <c r="R740" s="617">
        <f>IF(('PTRM input'!$E$515='PTRM input'!$G$514),IF(R$3&gt;A49remlife,A49acvalue-SUM($F740:Q740),IF(A49remlife="N/A","n/a",A49acvalue/A49remlife)),'PTRM input'!R$568)</f>
        <v>0</v>
      </c>
      <c r="S740" s="617">
        <f>IF(('PTRM input'!$E$515='PTRM input'!$G$514),IF(S$3&gt;A49remlife,A49acvalue-SUM($F740:R740),IF(A49remlife="N/A","n/a",A49acvalue/A49remlife)),'PTRM input'!S$568)</f>
        <v>0</v>
      </c>
      <c r="T740" s="617">
        <f>IF(('PTRM input'!$E$515='PTRM input'!$G$514),IF(T$3&gt;A49remlife,A49acvalue-SUM($F740:S740),IF(A49remlife="N/A","n/a",A49acvalue/A49remlife)),'PTRM input'!T$568)</f>
        <v>0</v>
      </c>
      <c r="U740" s="617">
        <f>IF(('PTRM input'!$E$515='PTRM input'!$G$514),IF(U$3&gt;A49remlife,A49acvalue-SUM($F740:T740),IF(A49remlife="N/A","n/a",A49acvalue/A49remlife)),'PTRM input'!U$568)</f>
        <v>0</v>
      </c>
      <c r="V740" s="617">
        <f>IF(('PTRM input'!$E$515='PTRM input'!$G$514),IF(V$3&gt;A49remlife,A49acvalue-SUM($F740:U740),IF(A49remlife="N/A","n/a",A49acvalue/A49remlife)),'PTRM input'!V$568)</f>
        <v>0</v>
      </c>
      <c r="W740" s="617">
        <f>IF(('PTRM input'!$E$515='PTRM input'!$G$514),IF(W$3&gt;A49remlife,A49acvalue-SUM($F740:V740),IF(A49remlife="N/A","n/a",A49acvalue/A49remlife)),'PTRM input'!W$568)</f>
        <v>0</v>
      </c>
      <c r="X740" s="617">
        <f>IF(('PTRM input'!$E$515='PTRM input'!$G$514),IF(X$3&gt;A49remlife,A49acvalue-SUM($F740:W740),IF(A49remlife="N/A","n/a",A49acvalue/A49remlife)),'PTRM input'!X$568)</f>
        <v>0</v>
      </c>
      <c r="Y740" s="617">
        <f>IF(('PTRM input'!$E$515='PTRM input'!$G$514),IF(Y$3&gt;A49remlife,A49acvalue-SUM($F740:X740),IF(A49remlife="N/A","n/a",A49acvalue/A49remlife)),'PTRM input'!Y$568)</f>
        <v>0</v>
      </c>
      <c r="Z740" s="617">
        <f>IF(('PTRM input'!$E$515='PTRM input'!$G$514),IF(Z$3&gt;A49remlife,A49acvalue-SUM($F740:Y740),IF(A49remlife="N/A","n/a",A49acvalue/A49remlife)),'PTRM input'!Z$568)</f>
        <v>0</v>
      </c>
      <c r="AA740" s="617">
        <f>IF(('PTRM input'!$E$515='PTRM input'!$G$514),IF(AA$3&gt;A49remlife,A49acvalue-SUM($F740:Z740),IF(A49remlife="N/A","n/a",A49acvalue/A49remlife)),'PTRM input'!AA$568)</f>
        <v>0</v>
      </c>
      <c r="AB740" s="617">
        <f>IF(('PTRM input'!$E$515='PTRM input'!$G$514),IF(AB$3&gt;A49remlife,A49acvalue-SUM($F740:AA740),IF(A49remlife="N/A","n/a",A49acvalue/A49remlife)),'PTRM input'!AB$568)</f>
        <v>0</v>
      </c>
      <c r="AC740" s="617">
        <f>IF(('PTRM input'!$E$515='PTRM input'!$G$514),IF(AC$3&gt;A49remlife,A49acvalue-SUM($F740:AB740),IF(A49remlife="N/A","n/a",A49acvalue/A49remlife)),'PTRM input'!AC$568)</f>
        <v>0</v>
      </c>
      <c r="AD740" s="617">
        <f>IF(('PTRM input'!$E$515='PTRM input'!$G$514),IF(AD$3&gt;A49remlife,A49acvalue-SUM($F740:AC740),IF(A49remlife="N/A","n/a",A49acvalue/A49remlife)),'PTRM input'!AD$568)</f>
        <v>0</v>
      </c>
      <c r="AE740" s="617">
        <f>IF(('PTRM input'!$E$515='PTRM input'!$G$514),IF(AE$3&gt;A49remlife,A49acvalue-SUM($F740:AD740),IF(A49remlife="N/A","n/a",A49acvalue/A49remlife)),'PTRM input'!AE$568)</f>
        <v>0</v>
      </c>
      <c r="AF740" s="617">
        <f>IF(('PTRM input'!$E$515='PTRM input'!$G$514),IF(AF$3&gt;A49remlife,A49acvalue-SUM($F740:AE740),IF(A49remlife="N/A","n/a",A49acvalue/A49remlife)),'PTRM input'!AF$568)</f>
        <v>0</v>
      </c>
      <c r="AG740" s="617">
        <f>IF(('PTRM input'!$E$515='PTRM input'!$G$514),IF(AG$3&gt;A49remlife,A49acvalue-SUM($F740:AF740),IF(A49remlife="N/A","n/a",A49acvalue/A49remlife)),'PTRM input'!AG$568)</f>
        <v>0</v>
      </c>
      <c r="AH740" s="617">
        <f>IF(('PTRM input'!$E$515='PTRM input'!$G$514),IF(AH$3&gt;A49remlife,A49acvalue-SUM($F740:AG740),IF(A49remlife="N/A","n/a",A49acvalue/A49remlife)),'PTRM input'!AH$568)</f>
        <v>0</v>
      </c>
      <c r="AI740" s="617">
        <f>IF(('PTRM input'!$E$515='PTRM input'!$G$514),IF(AI$3&gt;A49remlife,A49acvalue-SUM($F740:AH740),IF(A49remlife="N/A","n/a",A49acvalue/A49remlife)),'PTRM input'!AI$568)</f>
        <v>0</v>
      </c>
      <c r="AJ740" s="617">
        <f>IF(('PTRM input'!$E$515='PTRM input'!$G$514),IF(AJ$3&gt;A49remlife,A49acvalue-SUM($F740:AI740),IF(A49remlife="N/A","n/a",A49acvalue/A49remlife)),'PTRM input'!AJ$568)</f>
        <v>0</v>
      </c>
      <c r="AK740" s="617">
        <f>IF(('PTRM input'!$E$515='PTRM input'!$G$514),IF(AK$3&gt;A49remlife,A49acvalue-SUM($F740:AJ740),IF(A49remlife="N/A","n/a",A49acvalue/A49remlife)),'PTRM input'!AK$568)</f>
        <v>0</v>
      </c>
      <c r="AL740" s="617">
        <f>IF(('PTRM input'!$E$515='PTRM input'!$G$514),IF(AL$3&gt;A49remlife,A49acvalue-SUM($F740:AK740),IF(A49remlife="N/A","n/a",A49acvalue/A49remlife)),'PTRM input'!AL$568)</f>
        <v>0</v>
      </c>
      <c r="AM740" s="617">
        <f>IF(('PTRM input'!$E$515='PTRM input'!$G$514),IF(AM$3&gt;A49remlife,A49acvalue-SUM($F740:AL740),IF(A49remlife="N/A","n/a",A49acvalue/A49remlife)),'PTRM input'!AM$568)</f>
        <v>0</v>
      </c>
      <c r="AN740" s="617">
        <f>IF(('PTRM input'!$E$515='PTRM input'!$G$514),IF(AN$3&gt;A49remlife,A49acvalue-SUM($F740:AM740),IF(A49remlife="N/A","n/a",A49acvalue/A49remlife)),'PTRM input'!AN$568)</f>
        <v>0</v>
      </c>
      <c r="AO740" s="617">
        <f>IF(('PTRM input'!$E$515='PTRM input'!$G$514),IF(AO$3&gt;A49remlife,A49acvalue-SUM($F740:AN740),IF(A49remlife="N/A","n/a",A49acvalue/A49remlife)),'PTRM input'!AO$568)</f>
        <v>0</v>
      </c>
      <c r="AP740" s="617">
        <f>IF(('PTRM input'!$E$515='PTRM input'!$G$514),IF(AP$3&gt;A49remlife,A49acvalue-SUM($F740:AO740),IF(A49remlife="N/A","n/a",A49acvalue/A49remlife)),'PTRM input'!AP$568)</f>
        <v>0</v>
      </c>
      <c r="AQ740" s="617">
        <f>IF(('PTRM input'!$E$515='PTRM input'!$G$514),IF(AQ$3&gt;A49remlife,A49acvalue-SUM($F740:AP740),IF(A49remlife="N/A","n/a",A49acvalue/A49remlife)),'PTRM input'!AQ$568)</f>
        <v>0</v>
      </c>
      <c r="AR740" s="617">
        <f>IF(('PTRM input'!$E$515='PTRM input'!$G$514),IF(AR$3&gt;A49remlife,A49acvalue-SUM($F740:AQ740),IF(A49remlife="N/A","n/a",A49acvalue/A49remlife)),'PTRM input'!AR$568)</f>
        <v>0</v>
      </c>
      <c r="AS740" s="617">
        <f>IF(('PTRM input'!$E$515='PTRM input'!$G$514),IF(AS$3&gt;A49remlife,A49acvalue-SUM($F740:AR740),IF(A49remlife="N/A","n/a",A49acvalue/A49remlife)),'PTRM input'!AS$568)</f>
        <v>0</v>
      </c>
      <c r="AT740" s="617">
        <f>IF(('PTRM input'!$E$515='PTRM input'!$G$514),IF(AT$3&gt;A49remlife,A49acvalue-SUM($F740:AS740),IF(A49remlife="N/A","n/a",A49acvalue/A49remlife)),'PTRM input'!AT$568)</f>
        <v>0</v>
      </c>
      <c r="AU740" s="617">
        <f>IF(('PTRM input'!$E$515='PTRM input'!$G$514),IF(AU$3&gt;A49remlife,A49acvalue-SUM($F740:AT740),IF(A49remlife="N/A","n/a",A49acvalue/A49remlife)),'PTRM input'!AU$568)</f>
        <v>0</v>
      </c>
      <c r="AV740" s="617">
        <f>IF(('PTRM input'!$E$515='PTRM input'!$G$514),IF(AV$3&gt;A49remlife,A49acvalue-SUM($F740:AU740),IF(A49remlife="N/A","n/a",A49acvalue/A49remlife)),'PTRM input'!AV$568)</f>
        <v>0</v>
      </c>
      <c r="AW740" s="617">
        <f>IF(('PTRM input'!$E$515='PTRM input'!$G$514),IF(AW$3&gt;A49remlife,A49acvalue-SUM($F740:AV740),IF(A49remlife="N/A","n/a",A49acvalue/A49remlife)),'PTRM input'!AW$568)</f>
        <v>0</v>
      </c>
      <c r="AX740" s="617">
        <f>IF(('PTRM input'!$E$515='PTRM input'!$G$514),IF(AX$3&gt;A49remlife,A49acvalue-SUM($F740:AW740),IF(A49remlife="N/A","n/a",A49acvalue/A49remlife)),'PTRM input'!AX$568)</f>
        <v>0</v>
      </c>
      <c r="AY740" s="617">
        <f>IF(('PTRM input'!$E$515='PTRM input'!$G$514),IF(AY$3&gt;A49remlife,A49acvalue-SUM($F740:AX740),IF(A49remlife="N/A","n/a",A49acvalue/A49remlife)),'PTRM input'!AY$568)</f>
        <v>0</v>
      </c>
      <c r="AZ740" s="617">
        <f>IF(('PTRM input'!$E$515='PTRM input'!$G$514),IF(AZ$3&gt;A49remlife,A49acvalue-SUM($F740:AY740),IF(A49remlife="N/A","n/a",A49acvalue/A49remlife)),'PTRM input'!AZ$568)</f>
        <v>0</v>
      </c>
      <c r="BA740" s="617">
        <f>IF(('PTRM input'!$E$515='PTRM input'!$G$514),IF(BA$3&gt;A49remlife,A49acvalue-SUM($F740:AZ740),IF(A49remlife="N/A","n/a",A49acvalue/A49remlife)),'PTRM input'!BA$568)</f>
        <v>0</v>
      </c>
      <c r="BB740" s="617">
        <f>IF(('PTRM input'!$E$515='PTRM input'!$G$514),IF(BB$3&gt;A49remlife,A49acvalue-SUM($F740:BA740),IF(A49remlife="N/A","n/a",A49acvalue/A49remlife)),'PTRM input'!BB$568)</f>
        <v>0</v>
      </c>
      <c r="BC740" s="617">
        <f>IF(('PTRM input'!$E$515='PTRM input'!$G$514),IF(BC$3&gt;A49remlife,A49acvalue-SUM($F740:BB740),IF(A49remlife="N/A","n/a",A49acvalue/A49remlife)),'PTRM input'!BC$568)</f>
        <v>0</v>
      </c>
      <c r="BD740" s="617">
        <f>IF(('PTRM input'!$E$515='PTRM input'!$G$514),IF(BD$3&gt;A49remlife,A49acvalue-SUM($F740:BC740),IF(A49remlife="N/A","n/a",A49acvalue/A49remlife)),'PTRM input'!BD$568)</f>
        <v>0</v>
      </c>
      <c r="BE740" s="617">
        <f>IF(('PTRM input'!$E$515='PTRM input'!$G$514),IF(BE$3&gt;A49remlife,A49acvalue-SUM($F740:BD740),IF(A49remlife="N/A","n/a",A49acvalue/A49remlife)),'PTRM input'!BE$568)</f>
        <v>0</v>
      </c>
      <c r="BF740" s="617">
        <f>IF(('PTRM input'!$E$515='PTRM input'!$G$514),IF(BF$3&gt;A49remlife,A49acvalue-SUM($F740:BE740),IF(A49remlife="N/A","n/a",A49acvalue/A49remlife)),'PTRM input'!BF$568)</f>
        <v>0</v>
      </c>
      <c r="BG740" s="617">
        <f>IF(('PTRM input'!$E$515='PTRM input'!$G$514),IF(BG$3&gt;A49remlife,A49acvalue-SUM($F740:BF740),IF(A49remlife="N/A","n/a",A49acvalue/A49remlife)),'PTRM input'!BG$568)</f>
        <v>0</v>
      </c>
      <c r="BH740" s="617">
        <f>IF(('PTRM input'!$E$515='PTRM input'!$G$514),IF(BH$3&gt;A49remlife,A49acvalue-SUM($F740:BG740),IF(A49remlife="N/A","n/a",A49acvalue/A49remlife)),'PTRM input'!BH$568)</f>
        <v>0</v>
      </c>
      <c r="BI740" s="617">
        <f>IF(('PTRM input'!$E$515='PTRM input'!$G$514),IF(BI$3&gt;A49remlife,A49acvalue-SUM($F740:BH740),IF(A49remlife="N/A","n/a",A49acvalue/A49remlife)),'PTRM input'!BI$568)</f>
        <v>0</v>
      </c>
      <c r="BJ740" s="116"/>
      <c r="BK740" s="116"/>
      <c r="BL740" s="116"/>
      <c r="BM740" s="116"/>
    </row>
    <row r="741" spans="1:65" ht="12.75" hidden="1" customHeight="1" outlineLevel="2">
      <c r="A741" s="116"/>
      <c r="B741" s="19"/>
      <c r="C741" s="18"/>
      <c r="D741" s="760" t="s">
        <v>237</v>
      </c>
      <c r="E741" s="86">
        <v>0</v>
      </c>
      <c r="F741" s="259"/>
      <c r="G741" s="433"/>
      <c r="H741" s="433"/>
      <c r="I741" s="433"/>
      <c r="J741" s="433"/>
      <c r="K741" s="433"/>
      <c r="L741" s="433"/>
      <c r="M741" s="433"/>
      <c r="N741" s="433"/>
      <c r="O741" s="433"/>
      <c r="P741" s="433"/>
      <c r="Q741" s="433"/>
      <c r="R741" s="251"/>
      <c r="S741" s="251"/>
      <c r="T741" s="251"/>
      <c r="U741" s="251"/>
      <c r="V741" s="251"/>
      <c r="W741" s="251"/>
      <c r="X741" s="251"/>
      <c r="Y741" s="251"/>
      <c r="Z741" s="251"/>
      <c r="AA741" s="251"/>
      <c r="AB741" s="251"/>
      <c r="AC741" s="251"/>
      <c r="AD741" s="251"/>
      <c r="AE741" s="251"/>
      <c r="AF741" s="251"/>
      <c r="AG741" s="251"/>
      <c r="AH741" s="251"/>
      <c r="AI741" s="251"/>
      <c r="AJ741" s="251"/>
      <c r="AK741" s="251"/>
      <c r="AL741" s="251"/>
      <c r="AM741" s="251"/>
      <c r="AN741" s="251"/>
      <c r="AO741" s="251"/>
      <c r="AP741" s="251"/>
      <c r="AQ741" s="251"/>
      <c r="AR741" s="251"/>
      <c r="AS741" s="251"/>
      <c r="AT741" s="251"/>
      <c r="AU741" s="251"/>
      <c r="AV741" s="251"/>
      <c r="AW741" s="251"/>
      <c r="AX741" s="251"/>
      <c r="AY741" s="251"/>
      <c r="AZ741" s="251"/>
      <c r="BA741" s="251"/>
      <c r="BB741" s="251"/>
      <c r="BC741" s="251"/>
      <c r="BD741" s="251"/>
      <c r="BE741" s="251"/>
      <c r="BF741" s="251"/>
      <c r="BG741" s="251"/>
      <c r="BH741" s="251"/>
      <c r="BI741" s="251"/>
      <c r="BJ741" s="116"/>
      <c r="BK741" s="116"/>
      <c r="BL741" s="116"/>
      <c r="BM741" s="116"/>
    </row>
    <row r="742" spans="1:65" hidden="1" outlineLevel="2">
      <c r="A742" s="116"/>
      <c r="B742" s="19"/>
      <c r="C742" s="18"/>
      <c r="D742" s="760"/>
      <c r="E742" s="86">
        <v>1</v>
      </c>
      <c r="F742" s="259"/>
      <c r="G742" s="618"/>
      <c r="H742" s="433">
        <f ca="1">IF(A49stdlife="n/a","n/a",IF(H$3&gt;(A49stdlife+$E742),('PTRM input'!$G$433*(1+rvanilla01)^0.5)-SUM(G742:$G742),('PTRM input'!$G$433*(1+rvanilla01)^0.5)/A49stdlife))</f>
        <v>0</v>
      </c>
      <c r="I742" s="433">
        <f ca="1">IF(A49stdlife="n/a","n/a",IF(I$3&gt;(A49stdlife+$E742),('PTRM input'!$G$433*(1+rvanilla01)^0.5)-SUM($G742:H742),('PTRM input'!$G$433*(1+rvanilla01)^0.5)/A49stdlife))</f>
        <v>0</v>
      </c>
      <c r="J742" s="433">
        <f ca="1">IF(A49stdlife="n/a","n/a",IF(J$3&gt;(A49stdlife+$E742),('PTRM input'!$G$433*(1+rvanilla01)^0.5)-SUM($G742:I742),('PTRM input'!$G$433*(1+rvanilla01)^0.5)/A49stdlife))</f>
        <v>0</v>
      </c>
      <c r="K742" s="433">
        <f ca="1">IF(A49stdlife="n/a","n/a",IF(K$3&gt;(A49stdlife+$E742),('PTRM input'!$G$433*(1+rvanilla01)^0.5)-SUM($G742:J742),('PTRM input'!$G$433*(1+rvanilla01)^0.5)/A49stdlife))</f>
        <v>0</v>
      </c>
      <c r="L742" s="433">
        <f ca="1">IF(A49stdlife="n/a","n/a",IF(L$3&gt;(A49stdlife+$E742),('PTRM input'!$G$433*(1+rvanilla01)^0.5)-SUM($G742:K742),('PTRM input'!$G$433*(1+rvanilla01)^0.5)/A49stdlife))</f>
        <v>0</v>
      </c>
      <c r="M742" s="433">
        <f ca="1">IF(A49stdlife="n/a","n/a",IF(M$3&gt;(A49stdlife+$E742),('PTRM input'!$G$433*(1+rvanilla01)^0.5)-SUM($G742:L742),('PTRM input'!$G$433*(1+rvanilla01)^0.5)/A49stdlife))</f>
        <v>0</v>
      </c>
      <c r="N742" s="433">
        <f ca="1">IF(A49stdlife="n/a","n/a",IF(N$3&gt;(A49stdlife+$E742),('PTRM input'!$G$433*(1+rvanilla01)^0.5)-SUM($G742:M742),('PTRM input'!$G$433*(1+rvanilla01)^0.5)/A49stdlife))</f>
        <v>0</v>
      </c>
      <c r="O742" s="433">
        <f ca="1">IF(A49stdlife="n/a","n/a",IF(O$3&gt;(A49stdlife+$E742),('PTRM input'!$G$433*(1+rvanilla01)^0.5)-SUM($G742:N742),('PTRM input'!$G$433*(1+rvanilla01)^0.5)/A49stdlife))</f>
        <v>0</v>
      </c>
      <c r="P742" s="433">
        <f ca="1">IF(A49stdlife="n/a","n/a",IF(P$3&gt;(A49stdlife+$E742),('PTRM input'!$G$433*(1+rvanilla01)^0.5)-SUM($G742:O742),('PTRM input'!$G$433*(1+rvanilla01)^0.5)/A49stdlife))</f>
        <v>0</v>
      </c>
      <c r="Q742" s="433">
        <f ca="1">IF(A49stdlife="n/a","n/a",IF(Q$3&gt;(A49stdlife+$E742),('PTRM input'!$G$433*(1+rvanilla01)^0.5)-SUM($G742:P742),('PTRM input'!$G$433*(1+rvanilla01)^0.5)/A49stdlife))</f>
        <v>0</v>
      </c>
      <c r="R742" s="251">
        <f ca="1">IF(A49stdlife="n/a","n/a",IF(R$3&gt;(A49stdlife+$E742),('PTRM input'!$G$433*(1+rvanilla01)^0.5)-SUM($G742:Q742),('PTRM input'!$G$433*(1+rvanilla01)^0.5)/A49stdlife))</f>
        <v>0</v>
      </c>
      <c r="S742" s="251">
        <f ca="1">IF(A49stdlife="n/a","n/a",IF(S$3&gt;(A49stdlife+$E742),('PTRM input'!$G$433*(1+rvanilla01)^0.5)-SUM($G742:R742),('PTRM input'!$G$433*(1+rvanilla01)^0.5)/A49stdlife))</f>
        <v>0</v>
      </c>
      <c r="T742" s="251">
        <f ca="1">IF(A49stdlife="n/a","n/a",IF(T$3&gt;(A49stdlife+$E742),('PTRM input'!$G$433*(1+rvanilla01)^0.5)-SUM($G742:S742),('PTRM input'!$G$433*(1+rvanilla01)^0.5)/A49stdlife))</f>
        <v>0</v>
      </c>
      <c r="U742" s="251">
        <f ca="1">IF(A49stdlife="n/a","n/a",IF(U$3&gt;(A49stdlife+$E742),('PTRM input'!$G$433*(1+rvanilla01)^0.5)-SUM($G742:T742),('PTRM input'!$G$433*(1+rvanilla01)^0.5)/A49stdlife))</f>
        <v>0</v>
      </c>
      <c r="V742" s="251">
        <f ca="1">IF(A49stdlife="n/a","n/a",IF(V$3&gt;(A49stdlife+$E742),('PTRM input'!$G$433*(1+rvanilla01)^0.5)-SUM($G742:U742),('PTRM input'!$G$433*(1+rvanilla01)^0.5)/A49stdlife))</f>
        <v>0</v>
      </c>
      <c r="W742" s="251">
        <f ca="1">IF(A49stdlife="n/a","n/a",IF(W$3&gt;(A49stdlife+$E742),('PTRM input'!$G$433*(1+rvanilla01)^0.5)-SUM($G742:V742),('PTRM input'!$G$433*(1+rvanilla01)^0.5)/A49stdlife))</f>
        <v>0</v>
      </c>
      <c r="X742" s="251">
        <f ca="1">IF(A49stdlife="n/a","n/a",IF(X$3&gt;(A49stdlife+$E742),('PTRM input'!$G$433*(1+rvanilla01)^0.5)-SUM($G742:W742),('PTRM input'!$G$433*(1+rvanilla01)^0.5)/A49stdlife))</f>
        <v>0</v>
      </c>
      <c r="Y742" s="251">
        <f ca="1">IF(A49stdlife="n/a","n/a",IF(Y$3&gt;(A49stdlife+$E742),('PTRM input'!$G$433*(1+rvanilla01)^0.5)-SUM($G742:X742),('PTRM input'!$G$433*(1+rvanilla01)^0.5)/A49stdlife))</f>
        <v>0</v>
      </c>
      <c r="Z742" s="251">
        <f ca="1">IF(A49stdlife="n/a","n/a",IF(Z$3&gt;(A49stdlife+$E742),('PTRM input'!$G$433*(1+rvanilla01)^0.5)-SUM($G742:Y742),('PTRM input'!$G$433*(1+rvanilla01)^0.5)/A49stdlife))</f>
        <v>0</v>
      </c>
      <c r="AA742" s="251">
        <f ca="1">IF(A49stdlife="n/a","n/a",IF(AA$3&gt;(A49stdlife+$E742),('PTRM input'!$G$433*(1+rvanilla01)^0.5)-SUM($G742:Z742),('PTRM input'!$G$433*(1+rvanilla01)^0.5)/A49stdlife))</f>
        <v>0</v>
      </c>
      <c r="AB742" s="251">
        <f ca="1">IF(A49stdlife="n/a","n/a",IF(AB$3&gt;(A49stdlife+$E742),('PTRM input'!$G$433*(1+rvanilla01)^0.5)-SUM($G742:AA742),('PTRM input'!$G$433*(1+rvanilla01)^0.5)/A49stdlife))</f>
        <v>0</v>
      </c>
      <c r="AC742" s="251">
        <f ca="1">IF(A49stdlife="n/a","n/a",IF(AC$3&gt;(A49stdlife+$E742),('PTRM input'!$G$433*(1+rvanilla01)^0.5)-SUM($G742:AB742),('PTRM input'!$G$433*(1+rvanilla01)^0.5)/A49stdlife))</f>
        <v>0</v>
      </c>
      <c r="AD742" s="251">
        <f ca="1">IF(A49stdlife="n/a","n/a",IF(AD$3&gt;(A49stdlife+$E742),('PTRM input'!$G$433*(1+rvanilla01)^0.5)-SUM($G742:AC742),('PTRM input'!$G$433*(1+rvanilla01)^0.5)/A49stdlife))</f>
        <v>0</v>
      </c>
      <c r="AE742" s="251">
        <f ca="1">IF(A49stdlife="n/a","n/a",IF(AE$3&gt;(A49stdlife+$E742),('PTRM input'!$G$433*(1+rvanilla01)^0.5)-SUM($G742:AD742),('PTRM input'!$G$433*(1+rvanilla01)^0.5)/A49stdlife))</f>
        <v>0</v>
      </c>
      <c r="AF742" s="251">
        <f ca="1">IF(A49stdlife="n/a","n/a",IF(AF$3&gt;(A49stdlife+$E742),('PTRM input'!$G$433*(1+rvanilla01)^0.5)-SUM($G742:AE742),('PTRM input'!$G$433*(1+rvanilla01)^0.5)/A49stdlife))</f>
        <v>0</v>
      </c>
      <c r="AG742" s="251">
        <f ca="1">IF(A49stdlife="n/a","n/a",IF(AG$3&gt;(A49stdlife+$E742),('PTRM input'!$G$433*(1+rvanilla01)^0.5)-SUM($G742:AF742),('PTRM input'!$G$433*(1+rvanilla01)^0.5)/A49stdlife))</f>
        <v>0</v>
      </c>
      <c r="AH742" s="251">
        <f ca="1">IF(A49stdlife="n/a","n/a",IF(AH$3&gt;(A49stdlife+$E742),('PTRM input'!$G$433*(1+rvanilla01)^0.5)-SUM($G742:AG742),('PTRM input'!$G$433*(1+rvanilla01)^0.5)/A49stdlife))</f>
        <v>0</v>
      </c>
      <c r="AI742" s="251">
        <f ca="1">IF(A49stdlife="n/a","n/a",IF(AI$3&gt;(A49stdlife+$E742),('PTRM input'!$G$433*(1+rvanilla01)^0.5)-SUM($G742:AH742),('PTRM input'!$G$433*(1+rvanilla01)^0.5)/A49stdlife))</f>
        <v>0</v>
      </c>
      <c r="AJ742" s="251">
        <f ca="1">IF(A49stdlife="n/a","n/a",IF(AJ$3&gt;(A49stdlife+$E742),('PTRM input'!$G$433*(1+rvanilla01)^0.5)-SUM($G742:AI742),('PTRM input'!$G$433*(1+rvanilla01)^0.5)/A49stdlife))</f>
        <v>0</v>
      </c>
      <c r="AK742" s="251">
        <f ca="1">IF(A49stdlife="n/a","n/a",IF(AK$3&gt;(A49stdlife+$E742),('PTRM input'!$G$433*(1+rvanilla01)^0.5)-SUM($G742:AJ742),('PTRM input'!$G$433*(1+rvanilla01)^0.5)/A49stdlife))</f>
        <v>0</v>
      </c>
      <c r="AL742" s="251">
        <f ca="1">IF(A49stdlife="n/a","n/a",IF(AL$3&gt;(A49stdlife+$E742),('PTRM input'!$G$433*(1+rvanilla01)^0.5)-SUM($G742:AK742),('PTRM input'!$G$433*(1+rvanilla01)^0.5)/A49stdlife))</f>
        <v>0</v>
      </c>
      <c r="AM742" s="251">
        <f ca="1">IF(A49stdlife="n/a","n/a",IF(AM$3&gt;(A49stdlife+$E742),('PTRM input'!$G$433*(1+rvanilla01)^0.5)-SUM($G742:AL742),('PTRM input'!$G$433*(1+rvanilla01)^0.5)/A49stdlife))</f>
        <v>0</v>
      </c>
      <c r="AN742" s="251">
        <f ca="1">IF(A49stdlife="n/a","n/a",IF(AN$3&gt;(A49stdlife+$E742),('PTRM input'!$G$433*(1+rvanilla01)^0.5)-SUM($G742:AM742),('PTRM input'!$G$433*(1+rvanilla01)^0.5)/A49stdlife))</f>
        <v>0</v>
      </c>
      <c r="AO742" s="251">
        <f ca="1">IF(A49stdlife="n/a","n/a",IF(AO$3&gt;(A49stdlife+$E742),('PTRM input'!$G$433*(1+rvanilla01)^0.5)-SUM($G742:AN742),('PTRM input'!$G$433*(1+rvanilla01)^0.5)/A49stdlife))</f>
        <v>0</v>
      </c>
      <c r="AP742" s="251">
        <f ca="1">IF(A49stdlife="n/a","n/a",IF(AP$3&gt;(A49stdlife+$E742),('PTRM input'!$G$433*(1+rvanilla01)^0.5)-SUM($G742:AO742),('PTRM input'!$G$433*(1+rvanilla01)^0.5)/A49stdlife))</f>
        <v>0</v>
      </c>
      <c r="AQ742" s="251">
        <f ca="1">IF(A49stdlife="n/a","n/a",IF(AQ$3&gt;(A49stdlife+$E742),('PTRM input'!$G$433*(1+rvanilla01)^0.5)-SUM($G742:AP742),('PTRM input'!$G$433*(1+rvanilla01)^0.5)/A49stdlife))</f>
        <v>0</v>
      </c>
      <c r="AR742" s="251">
        <f ca="1">IF(A49stdlife="n/a","n/a",IF(AR$3&gt;(A49stdlife+$E742),('PTRM input'!$G$433*(1+rvanilla01)^0.5)-SUM($G742:AQ742),('PTRM input'!$G$433*(1+rvanilla01)^0.5)/A49stdlife))</f>
        <v>0</v>
      </c>
      <c r="AS742" s="251">
        <f ca="1">IF(A49stdlife="n/a","n/a",IF(AS$3&gt;(A49stdlife+$E742),('PTRM input'!$G$433*(1+rvanilla01)^0.5)-SUM($G742:AR742),('PTRM input'!$G$433*(1+rvanilla01)^0.5)/A49stdlife))</f>
        <v>0</v>
      </c>
      <c r="AT742" s="251">
        <f ca="1">IF(A49stdlife="n/a","n/a",IF(AT$3&gt;(A49stdlife+$E742),('PTRM input'!$G$433*(1+rvanilla01)^0.5)-SUM($G742:AS742),('PTRM input'!$G$433*(1+rvanilla01)^0.5)/A49stdlife))</f>
        <v>0</v>
      </c>
      <c r="AU742" s="251">
        <f ca="1">IF(A49stdlife="n/a","n/a",IF(AU$3&gt;(A49stdlife+$E742),('PTRM input'!$G$433*(1+rvanilla01)^0.5)-SUM($G742:AT742),('PTRM input'!$G$433*(1+rvanilla01)^0.5)/A49stdlife))</f>
        <v>0</v>
      </c>
      <c r="AV742" s="251">
        <f ca="1">IF(A49stdlife="n/a","n/a",IF(AV$3&gt;(A49stdlife+$E742),('PTRM input'!$G$433*(1+rvanilla01)^0.5)-SUM($G742:AU742),('PTRM input'!$G$433*(1+rvanilla01)^0.5)/A49stdlife))</f>
        <v>0</v>
      </c>
      <c r="AW742" s="251">
        <f ca="1">IF(A49stdlife="n/a","n/a",IF(AW$3&gt;(A49stdlife+$E742),('PTRM input'!$G$433*(1+rvanilla01)^0.5)-SUM($G742:AV742),('PTRM input'!$G$433*(1+rvanilla01)^0.5)/A49stdlife))</f>
        <v>0</v>
      </c>
      <c r="AX742" s="251">
        <f ca="1">IF(A49stdlife="n/a","n/a",IF(AX$3&gt;(A49stdlife+$E742),('PTRM input'!$G$433*(1+rvanilla01)^0.5)-SUM($G742:AW742),('PTRM input'!$G$433*(1+rvanilla01)^0.5)/A49stdlife))</f>
        <v>0</v>
      </c>
      <c r="AY742" s="251">
        <f ca="1">IF(A49stdlife="n/a","n/a",IF(AY$3&gt;(A49stdlife+$E742),('PTRM input'!$G$433*(1+rvanilla01)^0.5)-SUM($G742:AX742),('PTRM input'!$G$433*(1+rvanilla01)^0.5)/A49stdlife))</f>
        <v>0</v>
      </c>
      <c r="AZ742" s="251">
        <f ca="1">IF(A49stdlife="n/a","n/a",IF(AZ$3&gt;(A49stdlife+$E742),('PTRM input'!$G$433*(1+rvanilla01)^0.5)-SUM($G742:AY742),('PTRM input'!$G$433*(1+rvanilla01)^0.5)/A49stdlife))</f>
        <v>0</v>
      </c>
      <c r="BA742" s="251">
        <f ca="1">IF(A49stdlife="n/a","n/a",IF(BA$3&gt;(A49stdlife+$E742),('PTRM input'!$G$433*(1+rvanilla01)^0.5)-SUM($G742:AZ742),('PTRM input'!$G$433*(1+rvanilla01)^0.5)/A49stdlife))</f>
        <v>0</v>
      </c>
      <c r="BB742" s="251">
        <f ca="1">IF(A49stdlife="n/a","n/a",IF(BB$3&gt;(A49stdlife+$E742),('PTRM input'!$G$433*(1+rvanilla01)^0.5)-SUM($G742:BA742),('PTRM input'!$G$433*(1+rvanilla01)^0.5)/A49stdlife))</f>
        <v>0</v>
      </c>
      <c r="BC742" s="251">
        <f ca="1">IF(A49stdlife="n/a","n/a",IF(BC$3&gt;(A49stdlife+$E742),('PTRM input'!$G$433*(1+rvanilla01)^0.5)-SUM($G742:BB742),('PTRM input'!$G$433*(1+rvanilla01)^0.5)/A49stdlife))</f>
        <v>0</v>
      </c>
      <c r="BD742" s="251">
        <f ca="1">IF(A49stdlife="n/a","n/a",IF(BD$3&gt;(A49stdlife+$E742),('PTRM input'!$G$433*(1+rvanilla01)^0.5)-SUM($G742:BC742),('PTRM input'!$G$433*(1+rvanilla01)^0.5)/A49stdlife))</f>
        <v>0</v>
      </c>
      <c r="BE742" s="251">
        <f ca="1">IF(A49stdlife="n/a","n/a",IF(BE$3&gt;(A49stdlife+$E742),('PTRM input'!$G$433*(1+rvanilla01)^0.5)-SUM($G742:BD742),('PTRM input'!$G$433*(1+rvanilla01)^0.5)/A49stdlife))</f>
        <v>0</v>
      </c>
      <c r="BF742" s="251">
        <f ca="1">IF(A49stdlife="n/a","n/a",IF(BF$3&gt;(A49stdlife+$E742),('PTRM input'!$G$433*(1+rvanilla01)^0.5)-SUM($G742:BE742),('PTRM input'!$G$433*(1+rvanilla01)^0.5)/A49stdlife))</f>
        <v>0</v>
      </c>
      <c r="BG742" s="251">
        <f ca="1">IF(A49stdlife="n/a","n/a",IF(BG$3&gt;(A49stdlife+$E742),('PTRM input'!$G$433*(1+rvanilla01)^0.5)-SUM($G742:BF742),('PTRM input'!$G$433*(1+rvanilla01)^0.5)/A49stdlife))</f>
        <v>0</v>
      </c>
      <c r="BH742" s="251">
        <f ca="1">IF(A49stdlife="n/a","n/a",IF(BH$3&gt;(A49stdlife+$E742),('PTRM input'!$G$433*(1+rvanilla01)^0.5)-SUM($G742:BG742),('PTRM input'!$G$433*(1+rvanilla01)^0.5)/A49stdlife))</f>
        <v>0</v>
      </c>
      <c r="BI742" s="251">
        <f ca="1">IF(A49stdlife="n/a","n/a",IF(BI$3&gt;(A49stdlife+$E742),('PTRM input'!$G$433*(1+rvanilla01)^0.5)-SUM($G742:BH742),('PTRM input'!$G$433*(1+rvanilla01)^0.5)/A49stdlife))</f>
        <v>0</v>
      </c>
      <c r="BJ742" s="116"/>
      <c r="BK742" s="116"/>
      <c r="BL742" s="116"/>
      <c r="BM742" s="116"/>
    </row>
    <row r="743" spans="1:65" hidden="1" outlineLevel="2">
      <c r="A743" s="116"/>
      <c r="B743" s="19"/>
      <c r="C743" s="18"/>
      <c r="D743" s="760"/>
      <c r="E743" s="86">
        <v>2</v>
      </c>
      <c r="F743" s="259"/>
      <c r="G743" s="434"/>
      <c r="H743" s="619"/>
      <c r="I743" s="433">
        <f ca="1">IF(A49stdlife="n/a","n/a",IF(I$3&gt;(A49stdlife+$E743),('PTRM input'!$H$433*(1+rvanilla02)^0.5)-SUM(H743:$H743),('PTRM input'!$H$433*(1+rvanilla02)^0.5)/A49stdlife))</f>
        <v>0</v>
      </c>
      <c r="J743" s="433">
        <f ca="1">IF(A49stdlife="n/a","n/a",IF(J$3&gt;(A49stdlife+$E743),('PTRM input'!$H$433*(1+rvanilla02)^0.5)-SUM($H743:I743),('PTRM input'!$H$433*(1+rvanilla02)^0.5)/A49stdlife))</f>
        <v>0</v>
      </c>
      <c r="K743" s="433">
        <f ca="1">IF(A49stdlife="n/a","n/a",IF(K$3&gt;(A49stdlife+$E743),('PTRM input'!$H$433*(1+rvanilla02)^0.5)-SUM($H743:J743),('PTRM input'!$H$433*(1+rvanilla02)^0.5)/A49stdlife))</f>
        <v>0</v>
      </c>
      <c r="L743" s="433">
        <f ca="1">IF(A49stdlife="n/a","n/a",IF(L$3&gt;(A49stdlife+$E743),('PTRM input'!$H$433*(1+rvanilla02)^0.5)-SUM($H743:K743),('PTRM input'!$H$433*(1+rvanilla02)^0.5)/A49stdlife))</f>
        <v>0</v>
      </c>
      <c r="M743" s="433">
        <f ca="1">IF(A49stdlife="n/a","n/a",IF(M$3&gt;(A49stdlife+$E743),('PTRM input'!$H$433*(1+rvanilla02)^0.5)-SUM($H743:L743),('PTRM input'!$H$433*(1+rvanilla02)^0.5)/A49stdlife))</f>
        <v>0</v>
      </c>
      <c r="N743" s="433">
        <f ca="1">IF(A49stdlife="n/a","n/a",IF(N$3&gt;(A49stdlife+$E743),('PTRM input'!$H$433*(1+rvanilla02)^0.5)-SUM($H743:M743),('PTRM input'!$H$433*(1+rvanilla02)^0.5)/A49stdlife))</f>
        <v>0</v>
      </c>
      <c r="O743" s="433">
        <f ca="1">IF(A49stdlife="n/a","n/a",IF(O$3&gt;(A49stdlife+$E743),('PTRM input'!$H$433*(1+rvanilla02)^0.5)-SUM($H743:N743),('PTRM input'!$H$433*(1+rvanilla02)^0.5)/A49stdlife))</f>
        <v>0</v>
      </c>
      <c r="P743" s="433">
        <f ca="1">IF(A49stdlife="n/a","n/a",IF(P$3&gt;(A49stdlife+$E743),('PTRM input'!$H$433*(1+rvanilla02)^0.5)-SUM($H743:O743),('PTRM input'!$H$433*(1+rvanilla02)^0.5)/A49stdlife))</f>
        <v>0</v>
      </c>
      <c r="Q743" s="433">
        <f ca="1">IF(A49stdlife="n/a","n/a",IF(Q$3&gt;(A49stdlife+$E743),('PTRM input'!$H$433*(1+rvanilla02)^0.5)-SUM($H743:P743),('PTRM input'!$H$433*(1+rvanilla02)^0.5)/A49stdlife))</f>
        <v>0</v>
      </c>
      <c r="R743" s="251">
        <f ca="1">IF(A49stdlife="n/a","n/a",IF(R$3&gt;(A49stdlife+$E743),('PTRM input'!$H$433*(1+rvanilla02)^0.5)-SUM($H743:Q743),('PTRM input'!$H$433*(1+rvanilla02)^0.5)/A49stdlife))</f>
        <v>0</v>
      </c>
      <c r="S743" s="251">
        <f ca="1">IF(A49stdlife="n/a","n/a",IF(S$3&gt;(A49stdlife+$E743),('PTRM input'!$H$433*(1+rvanilla02)^0.5)-SUM($H743:R743),('PTRM input'!$H$433*(1+rvanilla02)^0.5)/A49stdlife))</f>
        <v>0</v>
      </c>
      <c r="T743" s="251">
        <f ca="1">IF(A49stdlife="n/a","n/a",IF(T$3&gt;(A49stdlife+$E743),('PTRM input'!$H$433*(1+rvanilla02)^0.5)-SUM($H743:S743),('PTRM input'!$H$433*(1+rvanilla02)^0.5)/A49stdlife))</f>
        <v>0</v>
      </c>
      <c r="U743" s="251">
        <f ca="1">IF(A49stdlife="n/a","n/a",IF(U$3&gt;(A49stdlife+$E743),('PTRM input'!$H$433*(1+rvanilla02)^0.5)-SUM($H743:T743),('PTRM input'!$H$433*(1+rvanilla02)^0.5)/A49stdlife))</f>
        <v>0</v>
      </c>
      <c r="V743" s="251">
        <f ca="1">IF(A49stdlife="n/a","n/a",IF(V$3&gt;(A49stdlife+$E743),('PTRM input'!$H$433*(1+rvanilla02)^0.5)-SUM($H743:U743),('PTRM input'!$H$433*(1+rvanilla02)^0.5)/A49stdlife))</f>
        <v>0</v>
      </c>
      <c r="W743" s="251">
        <f ca="1">IF(A49stdlife="n/a","n/a",IF(W$3&gt;(A49stdlife+$E743),('PTRM input'!$H$433*(1+rvanilla02)^0.5)-SUM($H743:V743),('PTRM input'!$H$433*(1+rvanilla02)^0.5)/A49stdlife))</f>
        <v>0</v>
      </c>
      <c r="X743" s="251">
        <f ca="1">IF(A49stdlife="n/a","n/a",IF(X$3&gt;(A49stdlife+$E743),('PTRM input'!$H$433*(1+rvanilla02)^0.5)-SUM($H743:W743),('PTRM input'!$H$433*(1+rvanilla02)^0.5)/A49stdlife))</f>
        <v>0</v>
      </c>
      <c r="Y743" s="251">
        <f ca="1">IF(A49stdlife="n/a","n/a",IF(Y$3&gt;(A49stdlife+$E743),('PTRM input'!$H$433*(1+rvanilla02)^0.5)-SUM($H743:X743),('PTRM input'!$H$433*(1+rvanilla02)^0.5)/A49stdlife))</f>
        <v>0</v>
      </c>
      <c r="Z743" s="251">
        <f ca="1">IF(A49stdlife="n/a","n/a",IF(Z$3&gt;(A49stdlife+$E743),('PTRM input'!$H$433*(1+rvanilla02)^0.5)-SUM($H743:Y743),('PTRM input'!$H$433*(1+rvanilla02)^0.5)/A49stdlife))</f>
        <v>0</v>
      </c>
      <c r="AA743" s="251">
        <f ca="1">IF(A49stdlife="n/a","n/a",IF(AA$3&gt;(A49stdlife+$E743),('PTRM input'!$H$433*(1+rvanilla02)^0.5)-SUM($H743:Z743),('PTRM input'!$H$433*(1+rvanilla02)^0.5)/A49stdlife))</f>
        <v>0</v>
      </c>
      <c r="AB743" s="251">
        <f ca="1">IF(A49stdlife="n/a","n/a",IF(AB$3&gt;(A49stdlife+$E743),('PTRM input'!$H$433*(1+rvanilla02)^0.5)-SUM($H743:AA743),('PTRM input'!$H$433*(1+rvanilla02)^0.5)/A49stdlife))</f>
        <v>0</v>
      </c>
      <c r="AC743" s="251">
        <f ca="1">IF(A49stdlife="n/a","n/a",IF(AC$3&gt;(A49stdlife+$E743),('PTRM input'!$H$433*(1+rvanilla02)^0.5)-SUM($H743:AB743),('PTRM input'!$H$433*(1+rvanilla02)^0.5)/A49stdlife))</f>
        <v>0</v>
      </c>
      <c r="AD743" s="251">
        <f ca="1">IF(A49stdlife="n/a","n/a",IF(AD$3&gt;(A49stdlife+$E743),('PTRM input'!$H$433*(1+rvanilla02)^0.5)-SUM($H743:AC743),('PTRM input'!$H$433*(1+rvanilla02)^0.5)/A49stdlife))</f>
        <v>0</v>
      </c>
      <c r="AE743" s="251">
        <f ca="1">IF(A49stdlife="n/a","n/a",IF(AE$3&gt;(A49stdlife+$E743),('PTRM input'!$H$433*(1+rvanilla02)^0.5)-SUM($H743:AD743),('PTRM input'!$H$433*(1+rvanilla02)^0.5)/A49stdlife))</f>
        <v>0</v>
      </c>
      <c r="AF743" s="251">
        <f ca="1">IF(A49stdlife="n/a","n/a",IF(AF$3&gt;(A49stdlife+$E743),('PTRM input'!$H$433*(1+rvanilla02)^0.5)-SUM($H743:AE743),('PTRM input'!$H$433*(1+rvanilla02)^0.5)/A49stdlife))</f>
        <v>0</v>
      </c>
      <c r="AG743" s="251">
        <f ca="1">IF(A49stdlife="n/a","n/a",IF(AG$3&gt;(A49stdlife+$E743),('PTRM input'!$H$433*(1+rvanilla02)^0.5)-SUM($H743:AF743),('PTRM input'!$H$433*(1+rvanilla02)^0.5)/A49stdlife))</f>
        <v>0</v>
      </c>
      <c r="AH743" s="251">
        <f ca="1">IF(A49stdlife="n/a","n/a",IF(AH$3&gt;(A49stdlife+$E743),('PTRM input'!$H$433*(1+rvanilla02)^0.5)-SUM($H743:AG743),('PTRM input'!$H$433*(1+rvanilla02)^0.5)/A49stdlife))</f>
        <v>0</v>
      </c>
      <c r="AI743" s="251">
        <f ca="1">IF(A49stdlife="n/a","n/a",IF(AI$3&gt;(A49stdlife+$E743),('PTRM input'!$H$433*(1+rvanilla02)^0.5)-SUM($H743:AH743),('PTRM input'!$H$433*(1+rvanilla02)^0.5)/A49stdlife))</f>
        <v>0</v>
      </c>
      <c r="AJ743" s="251">
        <f ca="1">IF(A49stdlife="n/a","n/a",IF(AJ$3&gt;(A49stdlife+$E743),('PTRM input'!$H$433*(1+rvanilla02)^0.5)-SUM($H743:AI743),('PTRM input'!$H$433*(1+rvanilla02)^0.5)/A49stdlife))</f>
        <v>0</v>
      </c>
      <c r="AK743" s="251">
        <f ca="1">IF(A49stdlife="n/a","n/a",IF(AK$3&gt;(A49stdlife+$E743),('PTRM input'!$H$433*(1+rvanilla02)^0.5)-SUM($H743:AJ743),('PTRM input'!$H$433*(1+rvanilla02)^0.5)/A49stdlife))</f>
        <v>0</v>
      </c>
      <c r="AL743" s="251">
        <f ca="1">IF(A49stdlife="n/a","n/a",IF(AL$3&gt;(A49stdlife+$E743),('PTRM input'!$H$433*(1+rvanilla02)^0.5)-SUM($H743:AK743),('PTRM input'!$H$433*(1+rvanilla02)^0.5)/A49stdlife))</f>
        <v>0</v>
      </c>
      <c r="AM743" s="251">
        <f ca="1">IF(A49stdlife="n/a","n/a",IF(AM$3&gt;(A49stdlife+$E743),('PTRM input'!$H$433*(1+rvanilla02)^0.5)-SUM($H743:AL743),('PTRM input'!$H$433*(1+rvanilla02)^0.5)/A49stdlife))</f>
        <v>0</v>
      </c>
      <c r="AN743" s="251">
        <f ca="1">IF(A49stdlife="n/a","n/a",IF(AN$3&gt;(A49stdlife+$E743),('PTRM input'!$H$433*(1+rvanilla02)^0.5)-SUM($H743:AM743),('PTRM input'!$H$433*(1+rvanilla02)^0.5)/A49stdlife))</f>
        <v>0</v>
      </c>
      <c r="AO743" s="251">
        <f ca="1">IF(A49stdlife="n/a","n/a",IF(AO$3&gt;(A49stdlife+$E743),('PTRM input'!$H$433*(1+rvanilla02)^0.5)-SUM($H743:AN743),('PTRM input'!$H$433*(1+rvanilla02)^0.5)/A49stdlife))</f>
        <v>0</v>
      </c>
      <c r="AP743" s="251">
        <f ca="1">IF(A49stdlife="n/a","n/a",IF(AP$3&gt;(A49stdlife+$E743),('PTRM input'!$H$433*(1+rvanilla02)^0.5)-SUM($H743:AO743),('PTRM input'!$H$433*(1+rvanilla02)^0.5)/A49stdlife))</f>
        <v>0</v>
      </c>
      <c r="AQ743" s="251">
        <f ca="1">IF(A49stdlife="n/a","n/a",IF(AQ$3&gt;(A49stdlife+$E743),('PTRM input'!$H$433*(1+rvanilla02)^0.5)-SUM($H743:AP743),('PTRM input'!$H$433*(1+rvanilla02)^0.5)/A49stdlife))</f>
        <v>0</v>
      </c>
      <c r="AR743" s="251">
        <f ca="1">IF(A49stdlife="n/a","n/a",IF(AR$3&gt;(A49stdlife+$E743),('PTRM input'!$H$433*(1+rvanilla02)^0.5)-SUM($H743:AQ743),('PTRM input'!$H$433*(1+rvanilla02)^0.5)/A49stdlife))</f>
        <v>0</v>
      </c>
      <c r="AS743" s="251">
        <f ca="1">IF(A49stdlife="n/a","n/a",IF(AS$3&gt;(A49stdlife+$E743),('PTRM input'!$H$433*(1+rvanilla02)^0.5)-SUM($H743:AR743),('PTRM input'!$H$433*(1+rvanilla02)^0.5)/A49stdlife))</f>
        <v>0</v>
      </c>
      <c r="AT743" s="251">
        <f ca="1">IF(A49stdlife="n/a","n/a",IF(AT$3&gt;(A49stdlife+$E743),('PTRM input'!$H$433*(1+rvanilla02)^0.5)-SUM($H743:AS743),('PTRM input'!$H$433*(1+rvanilla02)^0.5)/A49stdlife))</f>
        <v>0</v>
      </c>
      <c r="AU743" s="251">
        <f ca="1">IF(A49stdlife="n/a","n/a",IF(AU$3&gt;(A49stdlife+$E743),('PTRM input'!$H$433*(1+rvanilla02)^0.5)-SUM($H743:AT743),('PTRM input'!$H$433*(1+rvanilla02)^0.5)/A49stdlife))</f>
        <v>0</v>
      </c>
      <c r="AV743" s="251">
        <f ca="1">IF(A49stdlife="n/a","n/a",IF(AV$3&gt;(A49stdlife+$E743),('PTRM input'!$H$433*(1+rvanilla02)^0.5)-SUM($H743:AU743),('PTRM input'!$H$433*(1+rvanilla02)^0.5)/A49stdlife))</f>
        <v>0</v>
      </c>
      <c r="AW743" s="251">
        <f ca="1">IF(A49stdlife="n/a","n/a",IF(AW$3&gt;(A49stdlife+$E743),('PTRM input'!$H$433*(1+rvanilla02)^0.5)-SUM($H743:AV743),('PTRM input'!$H$433*(1+rvanilla02)^0.5)/A49stdlife))</f>
        <v>0</v>
      </c>
      <c r="AX743" s="251">
        <f ca="1">IF(A49stdlife="n/a","n/a",IF(AX$3&gt;(A49stdlife+$E743),('PTRM input'!$H$433*(1+rvanilla02)^0.5)-SUM($H743:AW743),('PTRM input'!$H$433*(1+rvanilla02)^0.5)/A49stdlife))</f>
        <v>0</v>
      </c>
      <c r="AY743" s="251">
        <f ca="1">IF(A49stdlife="n/a","n/a",IF(AY$3&gt;(A49stdlife+$E743),('PTRM input'!$H$433*(1+rvanilla02)^0.5)-SUM($H743:AX743),('PTRM input'!$H$433*(1+rvanilla02)^0.5)/A49stdlife))</f>
        <v>0</v>
      </c>
      <c r="AZ743" s="251">
        <f ca="1">IF(A49stdlife="n/a","n/a",IF(AZ$3&gt;(A49stdlife+$E743),('PTRM input'!$H$433*(1+rvanilla02)^0.5)-SUM($H743:AY743),('PTRM input'!$H$433*(1+rvanilla02)^0.5)/A49stdlife))</f>
        <v>0</v>
      </c>
      <c r="BA743" s="251">
        <f ca="1">IF(A49stdlife="n/a","n/a",IF(BA$3&gt;(A49stdlife+$E743),('PTRM input'!$H$433*(1+rvanilla02)^0.5)-SUM($H743:AZ743),('PTRM input'!$H$433*(1+rvanilla02)^0.5)/A49stdlife))</f>
        <v>0</v>
      </c>
      <c r="BB743" s="251">
        <f ca="1">IF(A49stdlife="n/a","n/a",IF(BB$3&gt;(A49stdlife+$E743),('PTRM input'!$H$433*(1+rvanilla02)^0.5)-SUM($H743:BA743),('PTRM input'!$H$433*(1+rvanilla02)^0.5)/A49stdlife))</f>
        <v>0</v>
      </c>
      <c r="BC743" s="251">
        <f ca="1">IF(A49stdlife="n/a","n/a",IF(BC$3&gt;(A49stdlife+$E743),('PTRM input'!$H$433*(1+rvanilla02)^0.5)-SUM($H743:BB743),('PTRM input'!$H$433*(1+rvanilla02)^0.5)/A49stdlife))</f>
        <v>0</v>
      </c>
      <c r="BD743" s="251">
        <f ca="1">IF(A49stdlife="n/a","n/a",IF(BD$3&gt;(A49stdlife+$E743),('PTRM input'!$H$433*(1+rvanilla02)^0.5)-SUM($H743:BC743),('PTRM input'!$H$433*(1+rvanilla02)^0.5)/A49stdlife))</f>
        <v>0</v>
      </c>
      <c r="BE743" s="251">
        <f ca="1">IF(A49stdlife="n/a","n/a",IF(BE$3&gt;(A49stdlife+$E743),('PTRM input'!$H$433*(1+rvanilla02)^0.5)-SUM($H743:BD743),('PTRM input'!$H$433*(1+rvanilla02)^0.5)/A49stdlife))</f>
        <v>0</v>
      </c>
      <c r="BF743" s="251">
        <f ca="1">IF(A49stdlife="n/a","n/a",IF(BF$3&gt;(A49stdlife+$E743),('PTRM input'!$H$433*(1+rvanilla02)^0.5)-SUM($H743:BE743),('PTRM input'!$H$433*(1+rvanilla02)^0.5)/A49stdlife))</f>
        <v>0</v>
      </c>
      <c r="BG743" s="251">
        <f ca="1">IF(A49stdlife="n/a","n/a",IF(BG$3&gt;(A49stdlife+$E743),('PTRM input'!$H$433*(1+rvanilla02)^0.5)-SUM($H743:BF743),('PTRM input'!$H$433*(1+rvanilla02)^0.5)/A49stdlife))</f>
        <v>0</v>
      </c>
      <c r="BH743" s="251">
        <f ca="1">IF(A49stdlife="n/a","n/a",IF(BH$3&gt;(A49stdlife+$E743),('PTRM input'!$H$433*(1+rvanilla02)^0.5)-SUM($H743:BG743),('PTRM input'!$H$433*(1+rvanilla02)^0.5)/A49stdlife))</f>
        <v>0</v>
      </c>
      <c r="BI743" s="251">
        <f ca="1">IF(A49stdlife="n/a","n/a",IF(BI$3&gt;(A49stdlife+$E743),('PTRM input'!$H$433*(1+rvanilla02)^0.5)-SUM($H743:BH743),('PTRM input'!$H$433*(1+rvanilla02)^0.5)/A49stdlife))</f>
        <v>0</v>
      </c>
      <c r="BJ743" s="116"/>
      <c r="BK743" s="116"/>
      <c r="BL743" s="116"/>
      <c r="BM743" s="116"/>
    </row>
    <row r="744" spans="1:65" hidden="1" outlineLevel="2">
      <c r="A744" s="116"/>
      <c r="B744" s="19"/>
      <c r="C744" s="18"/>
      <c r="D744" s="760"/>
      <c r="E744" s="86">
        <v>3</v>
      </c>
      <c r="F744" s="259"/>
      <c r="G744" s="434"/>
      <c r="H744" s="435"/>
      <c r="I744" s="619"/>
      <c r="J744" s="433">
        <f ca="1">IF(A49stdlife="n/a","n/a",IF(J$3&gt;(A49stdlife+$E744),('PTRM input'!$I$433*(1+rvanilla03)^0.5)-SUM($I744:I744),('PTRM input'!$I$433*(1+rvanilla03)^0.5)/A49stdlife))</f>
        <v>0</v>
      </c>
      <c r="K744" s="433">
        <f ca="1">IF(A49stdlife="n/a","n/a",IF(K$3&gt;(A49stdlife+$E744),('PTRM input'!$I$433*(1+rvanilla03)^0.5)-SUM($I744:J744),('PTRM input'!$I$433*(1+rvanilla03)^0.5)/A49stdlife))</f>
        <v>0</v>
      </c>
      <c r="L744" s="433">
        <f ca="1">IF(A49stdlife="n/a","n/a",IF(L$3&gt;(A49stdlife+$E744),('PTRM input'!$I$433*(1+rvanilla03)^0.5)-SUM($I744:K744),('PTRM input'!$I$433*(1+rvanilla03)^0.5)/A49stdlife))</f>
        <v>0</v>
      </c>
      <c r="M744" s="433">
        <f ca="1">IF(A49stdlife="n/a","n/a",IF(M$3&gt;(A49stdlife+$E744),('PTRM input'!$I$433*(1+rvanilla03)^0.5)-SUM($I744:L744),('PTRM input'!$I$433*(1+rvanilla03)^0.5)/A49stdlife))</f>
        <v>0</v>
      </c>
      <c r="N744" s="433">
        <f ca="1">IF(A49stdlife="n/a","n/a",IF(N$3&gt;(A49stdlife+$E744),('PTRM input'!$I$433*(1+rvanilla03)^0.5)-SUM($I744:M744),('PTRM input'!$I$433*(1+rvanilla03)^0.5)/A49stdlife))</f>
        <v>0</v>
      </c>
      <c r="O744" s="433">
        <f ca="1">IF(A49stdlife="n/a","n/a",IF(O$3&gt;(A49stdlife+$E744),('PTRM input'!$I$433*(1+rvanilla03)^0.5)-SUM($I744:N744),('PTRM input'!$I$433*(1+rvanilla03)^0.5)/A49stdlife))</f>
        <v>0</v>
      </c>
      <c r="P744" s="433">
        <f ca="1">IF(A49stdlife="n/a","n/a",IF(P$3&gt;(A49stdlife+$E744),('PTRM input'!$I$433*(1+rvanilla03)^0.5)-SUM($I744:O744),('PTRM input'!$I$433*(1+rvanilla03)^0.5)/A49stdlife))</f>
        <v>0</v>
      </c>
      <c r="Q744" s="433">
        <f ca="1">IF(A49stdlife="n/a","n/a",IF(Q$3&gt;(A49stdlife+$E744),('PTRM input'!$I$433*(1+rvanilla03)^0.5)-SUM($I744:P744),('PTRM input'!$I$433*(1+rvanilla03)^0.5)/A49stdlife))</f>
        <v>0</v>
      </c>
      <c r="R744" s="251">
        <f ca="1">IF(A49stdlife="n/a","n/a",IF(R$3&gt;(A49stdlife+$E744),('PTRM input'!$I$433*(1+rvanilla03)^0.5)-SUM($I744:Q744),('PTRM input'!$I$433*(1+rvanilla03)^0.5)/A49stdlife))</f>
        <v>0</v>
      </c>
      <c r="S744" s="251">
        <f ca="1">IF(A49stdlife="n/a","n/a",IF(S$3&gt;(A49stdlife+$E744),('PTRM input'!$I$433*(1+rvanilla03)^0.5)-SUM($I744:R744),('PTRM input'!$I$433*(1+rvanilla03)^0.5)/A49stdlife))</f>
        <v>0</v>
      </c>
      <c r="T744" s="251">
        <f ca="1">IF(A49stdlife="n/a","n/a",IF(T$3&gt;(A49stdlife+$E744),('PTRM input'!$I$433*(1+rvanilla03)^0.5)-SUM($I744:S744),('PTRM input'!$I$433*(1+rvanilla03)^0.5)/A49stdlife))</f>
        <v>0</v>
      </c>
      <c r="U744" s="251">
        <f ca="1">IF(A49stdlife="n/a","n/a",IF(U$3&gt;(A49stdlife+$E744),('PTRM input'!$I$433*(1+rvanilla03)^0.5)-SUM($I744:T744),('PTRM input'!$I$433*(1+rvanilla03)^0.5)/A49stdlife))</f>
        <v>0</v>
      </c>
      <c r="V744" s="251">
        <f ca="1">IF(A49stdlife="n/a","n/a",IF(V$3&gt;(A49stdlife+$E744),('PTRM input'!$I$433*(1+rvanilla03)^0.5)-SUM($I744:U744),('PTRM input'!$I$433*(1+rvanilla03)^0.5)/A49stdlife))</f>
        <v>0</v>
      </c>
      <c r="W744" s="251">
        <f ca="1">IF(A49stdlife="n/a","n/a",IF(W$3&gt;(A49stdlife+$E744),('PTRM input'!$I$433*(1+rvanilla03)^0.5)-SUM($I744:V744),('PTRM input'!$I$433*(1+rvanilla03)^0.5)/A49stdlife))</f>
        <v>0</v>
      </c>
      <c r="X744" s="251">
        <f ca="1">IF(A49stdlife="n/a","n/a",IF(X$3&gt;(A49stdlife+$E744),('PTRM input'!$I$433*(1+rvanilla03)^0.5)-SUM($I744:W744),('PTRM input'!$I$433*(1+rvanilla03)^0.5)/A49stdlife))</f>
        <v>0</v>
      </c>
      <c r="Y744" s="251">
        <f ca="1">IF(A49stdlife="n/a","n/a",IF(Y$3&gt;(A49stdlife+$E744),('PTRM input'!$I$433*(1+rvanilla03)^0.5)-SUM($I744:X744),('PTRM input'!$I$433*(1+rvanilla03)^0.5)/A49stdlife))</f>
        <v>0</v>
      </c>
      <c r="Z744" s="251">
        <f ca="1">IF(A49stdlife="n/a","n/a",IF(Z$3&gt;(A49stdlife+$E744),('PTRM input'!$I$433*(1+rvanilla03)^0.5)-SUM($I744:Y744),('PTRM input'!$I$433*(1+rvanilla03)^0.5)/A49stdlife))</f>
        <v>0</v>
      </c>
      <c r="AA744" s="251">
        <f ca="1">IF(A49stdlife="n/a","n/a",IF(AA$3&gt;(A49stdlife+$E744),('PTRM input'!$I$433*(1+rvanilla03)^0.5)-SUM($I744:Z744),('PTRM input'!$I$433*(1+rvanilla03)^0.5)/A49stdlife))</f>
        <v>0</v>
      </c>
      <c r="AB744" s="251">
        <f ca="1">IF(A49stdlife="n/a","n/a",IF(AB$3&gt;(A49stdlife+$E744),('PTRM input'!$I$433*(1+rvanilla03)^0.5)-SUM($I744:AA744),('PTRM input'!$I$433*(1+rvanilla03)^0.5)/A49stdlife))</f>
        <v>0</v>
      </c>
      <c r="AC744" s="251">
        <f ca="1">IF(A49stdlife="n/a","n/a",IF(AC$3&gt;(A49stdlife+$E744),('PTRM input'!$I$433*(1+rvanilla03)^0.5)-SUM($I744:AB744),('PTRM input'!$I$433*(1+rvanilla03)^0.5)/A49stdlife))</f>
        <v>0</v>
      </c>
      <c r="AD744" s="251">
        <f ca="1">IF(A49stdlife="n/a","n/a",IF(AD$3&gt;(A49stdlife+$E744),('PTRM input'!$I$433*(1+rvanilla03)^0.5)-SUM($I744:AC744),('PTRM input'!$I$433*(1+rvanilla03)^0.5)/A49stdlife))</f>
        <v>0</v>
      </c>
      <c r="AE744" s="251">
        <f ca="1">IF(A49stdlife="n/a","n/a",IF(AE$3&gt;(A49stdlife+$E744),('PTRM input'!$I$433*(1+rvanilla03)^0.5)-SUM($I744:AD744),('PTRM input'!$I$433*(1+rvanilla03)^0.5)/A49stdlife))</f>
        <v>0</v>
      </c>
      <c r="AF744" s="251">
        <f ca="1">IF(A49stdlife="n/a","n/a",IF(AF$3&gt;(A49stdlife+$E744),('PTRM input'!$I$433*(1+rvanilla03)^0.5)-SUM($I744:AE744),('PTRM input'!$I$433*(1+rvanilla03)^0.5)/A49stdlife))</f>
        <v>0</v>
      </c>
      <c r="AG744" s="251">
        <f ca="1">IF(A49stdlife="n/a","n/a",IF(AG$3&gt;(A49stdlife+$E744),('PTRM input'!$I$433*(1+rvanilla03)^0.5)-SUM($I744:AF744),('PTRM input'!$I$433*(1+rvanilla03)^0.5)/A49stdlife))</f>
        <v>0</v>
      </c>
      <c r="AH744" s="251">
        <f ca="1">IF(A49stdlife="n/a","n/a",IF(AH$3&gt;(A49stdlife+$E744),('PTRM input'!$I$433*(1+rvanilla03)^0.5)-SUM($I744:AG744),('PTRM input'!$I$433*(1+rvanilla03)^0.5)/A49stdlife))</f>
        <v>0</v>
      </c>
      <c r="AI744" s="251">
        <f ca="1">IF(A49stdlife="n/a","n/a",IF(AI$3&gt;(A49stdlife+$E744),('PTRM input'!$I$433*(1+rvanilla03)^0.5)-SUM($I744:AH744),('PTRM input'!$I$433*(1+rvanilla03)^0.5)/A49stdlife))</f>
        <v>0</v>
      </c>
      <c r="AJ744" s="251">
        <f ca="1">IF(A49stdlife="n/a","n/a",IF(AJ$3&gt;(A49stdlife+$E744),('PTRM input'!$I$433*(1+rvanilla03)^0.5)-SUM($I744:AI744),('PTRM input'!$I$433*(1+rvanilla03)^0.5)/A49stdlife))</f>
        <v>0</v>
      </c>
      <c r="AK744" s="251">
        <f ca="1">IF(A49stdlife="n/a","n/a",IF(AK$3&gt;(A49stdlife+$E744),('PTRM input'!$I$433*(1+rvanilla03)^0.5)-SUM($I744:AJ744),('PTRM input'!$I$433*(1+rvanilla03)^0.5)/A49stdlife))</f>
        <v>0</v>
      </c>
      <c r="AL744" s="251">
        <f ca="1">IF(A49stdlife="n/a","n/a",IF(AL$3&gt;(A49stdlife+$E744),('PTRM input'!$I$433*(1+rvanilla03)^0.5)-SUM($I744:AK744),('PTRM input'!$I$433*(1+rvanilla03)^0.5)/A49stdlife))</f>
        <v>0</v>
      </c>
      <c r="AM744" s="251">
        <f ca="1">IF(A49stdlife="n/a","n/a",IF(AM$3&gt;(A49stdlife+$E744),('PTRM input'!$I$433*(1+rvanilla03)^0.5)-SUM($I744:AL744),('PTRM input'!$I$433*(1+rvanilla03)^0.5)/A49stdlife))</f>
        <v>0</v>
      </c>
      <c r="AN744" s="251">
        <f ca="1">IF(A49stdlife="n/a","n/a",IF(AN$3&gt;(A49stdlife+$E744),('PTRM input'!$I$433*(1+rvanilla03)^0.5)-SUM($I744:AM744),('PTRM input'!$I$433*(1+rvanilla03)^0.5)/A49stdlife))</f>
        <v>0</v>
      </c>
      <c r="AO744" s="251">
        <f ca="1">IF(A49stdlife="n/a","n/a",IF(AO$3&gt;(A49stdlife+$E744),('PTRM input'!$I$433*(1+rvanilla03)^0.5)-SUM($I744:AN744),('PTRM input'!$I$433*(1+rvanilla03)^0.5)/A49stdlife))</f>
        <v>0</v>
      </c>
      <c r="AP744" s="251">
        <f ca="1">IF(A49stdlife="n/a","n/a",IF(AP$3&gt;(A49stdlife+$E744),('PTRM input'!$I$433*(1+rvanilla03)^0.5)-SUM($I744:AO744),('PTRM input'!$I$433*(1+rvanilla03)^0.5)/A49stdlife))</f>
        <v>0</v>
      </c>
      <c r="AQ744" s="251">
        <f ca="1">IF(A49stdlife="n/a","n/a",IF(AQ$3&gt;(A49stdlife+$E744),('PTRM input'!$I$433*(1+rvanilla03)^0.5)-SUM($I744:AP744),('PTRM input'!$I$433*(1+rvanilla03)^0.5)/A49stdlife))</f>
        <v>0</v>
      </c>
      <c r="AR744" s="251">
        <f ca="1">IF(A49stdlife="n/a","n/a",IF(AR$3&gt;(A49stdlife+$E744),('PTRM input'!$I$433*(1+rvanilla03)^0.5)-SUM($I744:AQ744),('PTRM input'!$I$433*(1+rvanilla03)^0.5)/A49stdlife))</f>
        <v>0</v>
      </c>
      <c r="AS744" s="251">
        <f ca="1">IF(A49stdlife="n/a","n/a",IF(AS$3&gt;(A49stdlife+$E744),('PTRM input'!$I$433*(1+rvanilla03)^0.5)-SUM($I744:AR744),('PTRM input'!$I$433*(1+rvanilla03)^0.5)/A49stdlife))</f>
        <v>0</v>
      </c>
      <c r="AT744" s="251">
        <f ca="1">IF(A49stdlife="n/a","n/a",IF(AT$3&gt;(A49stdlife+$E744),('PTRM input'!$I$433*(1+rvanilla03)^0.5)-SUM($I744:AS744),('PTRM input'!$I$433*(1+rvanilla03)^0.5)/A49stdlife))</f>
        <v>0</v>
      </c>
      <c r="AU744" s="251">
        <f ca="1">IF(A49stdlife="n/a","n/a",IF(AU$3&gt;(A49stdlife+$E744),('PTRM input'!$I$433*(1+rvanilla03)^0.5)-SUM($I744:AT744),('PTRM input'!$I$433*(1+rvanilla03)^0.5)/A49stdlife))</f>
        <v>0</v>
      </c>
      <c r="AV744" s="251">
        <f ca="1">IF(A49stdlife="n/a","n/a",IF(AV$3&gt;(A49stdlife+$E744),('PTRM input'!$I$433*(1+rvanilla03)^0.5)-SUM($I744:AU744),('PTRM input'!$I$433*(1+rvanilla03)^0.5)/A49stdlife))</f>
        <v>0</v>
      </c>
      <c r="AW744" s="251">
        <f ca="1">IF(A49stdlife="n/a","n/a",IF(AW$3&gt;(A49stdlife+$E744),('PTRM input'!$I$433*(1+rvanilla03)^0.5)-SUM($I744:AV744),('PTRM input'!$I$433*(1+rvanilla03)^0.5)/A49stdlife))</f>
        <v>0</v>
      </c>
      <c r="AX744" s="251">
        <f ca="1">IF(A49stdlife="n/a","n/a",IF(AX$3&gt;(A49stdlife+$E744),('PTRM input'!$I$433*(1+rvanilla03)^0.5)-SUM($I744:AW744),('PTRM input'!$I$433*(1+rvanilla03)^0.5)/A49stdlife))</f>
        <v>0</v>
      </c>
      <c r="AY744" s="251">
        <f ca="1">IF(A49stdlife="n/a","n/a",IF(AY$3&gt;(A49stdlife+$E744),('PTRM input'!$I$433*(1+rvanilla03)^0.5)-SUM($I744:AX744),('PTRM input'!$I$433*(1+rvanilla03)^0.5)/A49stdlife))</f>
        <v>0</v>
      </c>
      <c r="AZ744" s="251">
        <f ca="1">IF(A49stdlife="n/a","n/a",IF(AZ$3&gt;(A49stdlife+$E744),('PTRM input'!$I$433*(1+rvanilla03)^0.5)-SUM($I744:AY744),('PTRM input'!$I$433*(1+rvanilla03)^0.5)/A49stdlife))</f>
        <v>0</v>
      </c>
      <c r="BA744" s="251">
        <f ca="1">IF(A49stdlife="n/a","n/a",IF(BA$3&gt;(A49stdlife+$E744),('PTRM input'!$I$433*(1+rvanilla03)^0.5)-SUM($I744:AZ744),('PTRM input'!$I$433*(1+rvanilla03)^0.5)/A49stdlife))</f>
        <v>0</v>
      </c>
      <c r="BB744" s="251">
        <f ca="1">IF(A49stdlife="n/a","n/a",IF(BB$3&gt;(A49stdlife+$E744),('PTRM input'!$I$433*(1+rvanilla03)^0.5)-SUM($I744:BA744),('PTRM input'!$I$433*(1+rvanilla03)^0.5)/A49stdlife))</f>
        <v>0</v>
      </c>
      <c r="BC744" s="251">
        <f ca="1">IF(A49stdlife="n/a","n/a",IF(BC$3&gt;(A49stdlife+$E744),('PTRM input'!$I$433*(1+rvanilla03)^0.5)-SUM($I744:BB744),('PTRM input'!$I$433*(1+rvanilla03)^0.5)/A49stdlife))</f>
        <v>0</v>
      </c>
      <c r="BD744" s="251">
        <f ca="1">IF(A49stdlife="n/a","n/a",IF(BD$3&gt;(A49stdlife+$E744),('PTRM input'!$I$433*(1+rvanilla03)^0.5)-SUM($I744:BC744),('PTRM input'!$I$433*(1+rvanilla03)^0.5)/A49stdlife))</f>
        <v>0</v>
      </c>
      <c r="BE744" s="251">
        <f ca="1">IF(A49stdlife="n/a","n/a",IF(BE$3&gt;(A49stdlife+$E744),('PTRM input'!$I$433*(1+rvanilla03)^0.5)-SUM($I744:BD744),('PTRM input'!$I$433*(1+rvanilla03)^0.5)/A49stdlife))</f>
        <v>0</v>
      </c>
      <c r="BF744" s="251">
        <f ca="1">IF(A49stdlife="n/a","n/a",IF(BF$3&gt;(A49stdlife+$E744),('PTRM input'!$I$433*(1+rvanilla03)^0.5)-SUM($I744:BE744),('PTRM input'!$I$433*(1+rvanilla03)^0.5)/A49stdlife))</f>
        <v>0</v>
      </c>
      <c r="BG744" s="251">
        <f ca="1">IF(A49stdlife="n/a","n/a",IF(BG$3&gt;(A49stdlife+$E744),('PTRM input'!$I$433*(1+rvanilla03)^0.5)-SUM($I744:BF744),('PTRM input'!$I$433*(1+rvanilla03)^0.5)/A49stdlife))</f>
        <v>0</v>
      </c>
      <c r="BH744" s="251">
        <f ca="1">IF(A49stdlife="n/a","n/a",IF(BH$3&gt;(A49stdlife+$E744),('PTRM input'!$I$433*(1+rvanilla03)^0.5)-SUM($I744:BG744),('PTRM input'!$I$433*(1+rvanilla03)^0.5)/A49stdlife))</f>
        <v>0</v>
      </c>
      <c r="BI744" s="251">
        <f ca="1">IF(A49stdlife="n/a","n/a",IF(BI$3&gt;(A49stdlife+$E744),('PTRM input'!$I$433*(1+rvanilla03)^0.5)-SUM($I744:BH744),('PTRM input'!$I$433*(1+rvanilla03)^0.5)/A49stdlife))</f>
        <v>0</v>
      </c>
      <c r="BJ744" s="116"/>
      <c r="BK744" s="116"/>
      <c r="BL744" s="116"/>
      <c r="BM744" s="116"/>
    </row>
    <row r="745" spans="1:65" hidden="1" outlineLevel="2">
      <c r="A745" s="116"/>
      <c r="B745" s="19"/>
      <c r="C745" s="18"/>
      <c r="D745" s="760"/>
      <c r="E745" s="86">
        <v>4</v>
      </c>
      <c r="F745" s="259"/>
      <c r="G745" s="434"/>
      <c r="H745" s="435"/>
      <c r="I745" s="435"/>
      <c r="J745" s="619"/>
      <c r="K745" s="433">
        <f ca="1">IF(A49stdlife="n/a","n/a",IF(K$3&gt;(A49stdlife+$E745),('PTRM input'!$J$433*(1+rvanilla04)^0.5)-SUM(J745:$J745),('PTRM input'!$J$433*(1+rvanilla04)^0.5)/A49stdlife))</f>
        <v>0</v>
      </c>
      <c r="L745" s="433">
        <f ca="1">IF(A49stdlife="n/a","n/a",IF(L$3&gt;(A49stdlife+$E745),('PTRM input'!$J$433*(1+rvanilla04)^0.5)-SUM($J745:K745),('PTRM input'!$J$433*(1+rvanilla04)^0.5)/A49stdlife))</f>
        <v>0</v>
      </c>
      <c r="M745" s="433">
        <f ca="1">IF(A49stdlife="n/a","n/a",IF(M$3&gt;(A49stdlife+$E745),('PTRM input'!$J$433*(1+rvanilla04)^0.5)-SUM($J745:L745),('PTRM input'!$J$433*(1+rvanilla04)^0.5)/A49stdlife))</f>
        <v>0</v>
      </c>
      <c r="N745" s="433">
        <f ca="1">IF(A49stdlife="n/a","n/a",IF(N$3&gt;(A49stdlife+$E745),('PTRM input'!$J$433*(1+rvanilla04)^0.5)-SUM($J745:M745),('PTRM input'!$J$433*(1+rvanilla04)^0.5)/A49stdlife))</f>
        <v>0</v>
      </c>
      <c r="O745" s="433">
        <f ca="1">IF(A49stdlife="n/a","n/a",IF(O$3&gt;(A49stdlife+$E745),('PTRM input'!$J$433*(1+rvanilla04)^0.5)-SUM($J745:N745),('PTRM input'!$J$433*(1+rvanilla04)^0.5)/A49stdlife))</f>
        <v>0</v>
      </c>
      <c r="P745" s="433">
        <f ca="1">IF(A49stdlife="n/a","n/a",IF(P$3&gt;(A49stdlife+$E745),('PTRM input'!$J$433*(1+rvanilla04)^0.5)-SUM($J745:O745),('PTRM input'!$J$433*(1+rvanilla04)^0.5)/A49stdlife))</f>
        <v>0</v>
      </c>
      <c r="Q745" s="433">
        <f ca="1">IF(A49stdlife="n/a","n/a",IF(Q$3&gt;(A49stdlife+$E745),('PTRM input'!$J$433*(1+rvanilla04)^0.5)-SUM($J745:P745),('PTRM input'!$J$433*(1+rvanilla04)^0.5)/A49stdlife))</f>
        <v>0</v>
      </c>
      <c r="R745" s="251">
        <f ca="1">IF(A49stdlife="n/a","n/a",IF(R$3&gt;(A49stdlife+$E745),('PTRM input'!$J$433*(1+rvanilla04)^0.5)-SUM($J745:Q745),('PTRM input'!$J$433*(1+rvanilla04)^0.5)/A49stdlife))</f>
        <v>0</v>
      </c>
      <c r="S745" s="251">
        <f ca="1">IF(A49stdlife="n/a","n/a",IF(S$3&gt;(A49stdlife+$E745),('PTRM input'!$J$433*(1+rvanilla04)^0.5)-SUM($J745:R745),('PTRM input'!$J$433*(1+rvanilla04)^0.5)/A49stdlife))</f>
        <v>0</v>
      </c>
      <c r="T745" s="251">
        <f ca="1">IF(A49stdlife="n/a","n/a",IF(T$3&gt;(A49stdlife+$E745),('PTRM input'!$J$433*(1+rvanilla04)^0.5)-SUM($J745:S745),('PTRM input'!$J$433*(1+rvanilla04)^0.5)/A49stdlife))</f>
        <v>0</v>
      </c>
      <c r="U745" s="251">
        <f ca="1">IF(A49stdlife="n/a","n/a",IF(U$3&gt;(A49stdlife+$E745),('PTRM input'!$J$433*(1+rvanilla04)^0.5)-SUM($J745:T745),('PTRM input'!$J$433*(1+rvanilla04)^0.5)/A49stdlife))</f>
        <v>0</v>
      </c>
      <c r="V745" s="251">
        <f ca="1">IF(A49stdlife="n/a","n/a",IF(V$3&gt;(A49stdlife+$E745),('PTRM input'!$J$433*(1+rvanilla04)^0.5)-SUM($J745:U745),('PTRM input'!$J$433*(1+rvanilla04)^0.5)/A49stdlife))</f>
        <v>0</v>
      </c>
      <c r="W745" s="251">
        <f ca="1">IF(A49stdlife="n/a","n/a",IF(W$3&gt;(A49stdlife+$E745),('PTRM input'!$J$433*(1+rvanilla04)^0.5)-SUM($J745:V745),('PTRM input'!$J$433*(1+rvanilla04)^0.5)/A49stdlife))</f>
        <v>0</v>
      </c>
      <c r="X745" s="251">
        <f ca="1">IF(A49stdlife="n/a","n/a",IF(X$3&gt;(A49stdlife+$E745),('PTRM input'!$J$433*(1+rvanilla04)^0.5)-SUM($J745:W745),('PTRM input'!$J$433*(1+rvanilla04)^0.5)/A49stdlife))</f>
        <v>0</v>
      </c>
      <c r="Y745" s="251">
        <f ca="1">IF(A49stdlife="n/a","n/a",IF(Y$3&gt;(A49stdlife+$E745),('PTRM input'!$J$433*(1+rvanilla04)^0.5)-SUM($J745:X745),('PTRM input'!$J$433*(1+rvanilla04)^0.5)/A49stdlife))</f>
        <v>0</v>
      </c>
      <c r="Z745" s="251">
        <f ca="1">IF(A49stdlife="n/a","n/a",IF(Z$3&gt;(A49stdlife+$E745),('PTRM input'!$J$433*(1+rvanilla04)^0.5)-SUM($J745:Y745),('PTRM input'!$J$433*(1+rvanilla04)^0.5)/A49stdlife))</f>
        <v>0</v>
      </c>
      <c r="AA745" s="251">
        <f ca="1">IF(A49stdlife="n/a","n/a",IF(AA$3&gt;(A49stdlife+$E745),('PTRM input'!$J$433*(1+rvanilla04)^0.5)-SUM($J745:Z745),('PTRM input'!$J$433*(1+rvanilla04)^0.5)/A49stdlife))</f>
        <v>0</v>
      </c>
      <c r="AB745" s="251">
        <f ca="1">IF(A49stdlife="n/a","n/a",IF(AB$3&gt;(A49stdlife+$E745),('PTRM input'!$J$433*(1+rvanilla04)^0.5)-SUM($J745:AA745),('PTRM input'!$J$433*(1+rvanilla04)^0.5)/A49stdlife))</f>
        <v>0</v>
      </c>
      <c r="AC745" s="251">
        <f ca="1">IF(A49stdlife="n/a","n/a",IF(AC$3&gt;(A49stdlife+$E745),('PTRM input'!$J$433*(1+rvanilla04)^0.5)-SUM($J745:AB745),('PTRM input'!$J$433*(1+rvanilla04)^0.5)/A49stdlife))</f>
        <v>0</v>
      </c>
      <c r="AD745" s="251">
        <f ca="1">IF(A49stdlife="n/a","n/a",IF(AD$3&gt;(A49stdlife+$E745),('PTRM input'!$J$433*(1+rvanilla04)^0.5)-SUM($J745:AC745),('PTRM input'!$J$433*(1+rvanilla04)^0.5)/A49stdlife))</f>
        <v>0</v>
      </c>
      <c r="AE745" s="251">
        <f ca="1">IF(A49stdlife="n/a","n/a",IF(AE$3&gt;(A49stdlife+$E745),('PTRM input'!$J$433*(1+rvanilla04)^0.5)-SUM($J745:AD745),('PTRM input'!$J$433*(1+rvanilla04)^0.5)/A49stdlife))</f>
        <v>0</v>
      </c>
      <c r="AF745" s="251">
        <f ca="1">IF(A49stdlife="n/a","n/a",IF(AF$3&gt;(A49stdlife+$E745),('PTRM input'!$J$433*(1+rvanilla04)^0.5)-SUM($J745:AE745),('PTRM input'!$J$433*(1+rvanilla04)^0.5)/A49stdlife))</f>
        <v>0</v>
      </c>
      <c r="AG745" s="251">
        <f ca="1">IF(A49stdlife="n/a","n/a",IF(AG$3&gt;(A49stdlife+$E745),('PTRM input'!$J$433*(1+rvanilla04)^0.5)-SUM($J745:AF745),('PTRM input'!$J$433*(1+rvanilla04)^0.5)/A49stdlife))</f>
        <v>0</v>
      </c>
      <c r="AH745" s="251">
        <f ca="1">IF(A49stdlife="n/a","n/a",IF(AH$3&gt;(A49stdlife+$E745),('PTRM input'!$J$433*(1+rvanilla04)^0.5)-SUM($J745:AG745),('PTRM input'!$J$433*(1+rvanilla04)^0.5)/A49stdlife))</f>
        <v>0</v>
      </c>
      <c r="AI745" s="251">
        <f ca="1">IF(A49stdlife="n/a","n/a",IF(AI$3&gt;(A49stdlife+$E745),('PTRM input'!$J$433*(1+rvanilla04)^0.5)-SUM($J745:AH745),('PTRM input'!$J$433*(1+rvanilla04)^0.5)/A49stdlife))</f>
        <v>0</v>
      </c>
      <c r="AJ745" s="251">
        <f ca="1">IF(A49stdlife="n/a","n/a",IF(AJ$3&gt;(A49stdlife+$E745),('PTRM input'!$J$433*(1+rvanilla04)^0.5)-SUM($J745:AI745),('PTRM input'!$J$433*(1+rvanilla04)^0.5)/A49stdlife))</f>
        <v>0</v>
      </c>
      <c r="AK745" s="251">
        <f ca="1">IF(A49stdlife="n/a","n/a",IF(AK$3&gt;(A49stdlife+$E745),('PTRM input'!$J$433*(1+rvanilla04)^0.5)-SUM($J745:AJ745),('PTRM input'!$J$433*(1+rvanilla04)^0.5)/A49stdlife))</f>
        <v>0</v>
      </c>
      <c r="AL745" s="251">
        <f ca="1">IF(A49stdlife="n/a","n/a",IF(AL$3&gt;(A49stdlife+$E745),('PTRM input'!$J$433*(1+rvanilla04)^0.5)-SUM($J745:AK745),('PTRM input'!$J$433*(1+rvanilla04)^0.5)/A49stdlife))</f>
        <v>0</v>
      </c>
      <c r="AM745" s="251">
        <f ca="1">IF(A49stdlife="n/a","n/a",IF(AM$3&gt;(A49stdlife+$E745),('PTRM input'!$J$433*(1+rvanilla04)^0.5)-SUM($J745:AL745),('PTRM input'!$J$433*(1+rvanilla04)^0.5)/A49stdlife))</f>
        <v>0</v>
      </c>
      <c r="AN745" s="251">
        <f ca="1">IF(A49stdlife="n/a","n/a",IF(AN$3&gt;(A49stdlife+$E745),('PTRM input'!$J$433*(1+rvanilla04)^0.5)-SUM($J745:AM745),('PTRM input'!$J$433*(1+rvanilla04)^0.5)/A49stdlife))</f>
        <v>0</v>
      </c>
      <c r="AO745" s="251">
        <f ca="1">IF(A49stdlife="n/a","n/a",IF(AO$3&gt;(A49stdlife+$E745),('PTRM input'!$J$433*(1+rvanilla04)^0.5)-SUM($J745:AN745),('PTRM input'!$J$433*(1+rvanilla04)^0.5)/A49stdlife))</f>
        <v>0</v>
      </c>
      <c r="AP745" s="251">
        <f ca="1">IF(A49stdlife="n/a","n/a",IF(AP$3&gt;(A49stdlife+$E745),('PTRM input'!$J$433*(1+rvanilla04)^0.5)-SUM($J745:AO745),('PTRM input'!$J$433*(1+rvanilla04)^0.5)/A49stdlife))</f>
        <v>0</v>
      </c>
      <c r="AQ745" s="251">
        <f ca="1">IF(A49stdlife="n/a","n/a",IF(AQ$3&gt;(A49stdlife+$E745),('PTRM input'!$J$433*(1+rvanilla04)^0.5)-SUM($J745:AP745),('PTRM input'!$J$433*(1+rvanilla04)^0.5)/A49stdlife))</f>
        <v>0</v>
      </c>
      <c r="AR745" s="251">
        <f ca="1">IF(A49stdlife="n/a","n/a",IF(AR$3&gt;(A49stdlife+$E745),('PTRM input'!$J$433*(1+rvanilla04)^0.5)-SUM($J745:AQ745),('PTRM input'!$J$433*(1+rvanilla04)^0.5)/A49stdlife))</f>
        <v>0</v>
      </c>
      <c r="AS745" s="251">
        <f ca="1">IF(A49stdlife="n/a","n/a",IF(AS$3&gt;(A49stdlife+$E745),('PTRM input'!$J$433*(1+rvanilla04)^0.5)-SUM($J745:AR745),('PTRM input'!$J$433*(1+rvanilla04)^0.5)/A49stdlife))</f>
        <v>0</v>
      </c>
      <c r="AT745" s="251">
        <f ca="1">IF(A49stdlife="n/a","n/a",IF(AT$3&gt;(A49stdlife+$E745),('PTRM input'!$J$433*(1+rvanilla04)^0.5)-SUM($J745:AS745),('PTRM input'!$J$433*(1+rvanilla04)^0.5)/A49stdlife))</f>
        <v>0</v>
      </c>
      <c r="AU745" s="251">
        <f ca="1">IF(A49stdlife="n/a","n/a",IF(AU$3&gt;(A49stdlife+$E745),('PTRM input'!$J$433*(1+rvanilla04)^0.5)-SUM($J745:AT745),('PTRM input'!$J$433*(1+rvanilla04)^0.5)/A49stdlife))</f>
        <v>0</v>
      </c>
      <c r="AV745" s="251">
        <f ca="1">IF(A49stdlife="n/a","n/a",IF(AV$3&gt;(A49stdlife+$E745),('PTRM input'!$J$433*(1+rvanilla04)^0.5)-SUM($J745:AU745),('PTRM input'!$J$433*(1+rvanilla04)^0.5)/A49stdlife))</f>
        <v>0</v>
      </c>
      <c r="AW745" s="251">
        <f ca="1">IF(A49stdlife="n/a","n/a",IF(AW$3&gt;(A49stdlife+$E745),('PTRM input'!$J$433*(1+rvanilla04)^0.5)-SUM($J745:AV745),('PTRM input'!$J$433*(1+rvanilla04)^0.5)/A49stdlife))</f>
        <v>0</v>
      </c>
      <c r="AX745" s="251">
        <f ca="1">IF(A49stdlife="n/a","n/a",IF(AX$3&gt;(A49stdlife+$E745),('PTRM input'!$J$433*(1+rvanilla04)^0.5)-SUM($J745:AW745),('PTRM input'!$J$433*(1+rvanilla04)^0.5)/A49stdlife))</f>
        <v>0</v>
      </c>
      <c r="AY745" s="251">
        <f ca="1">IF(A49stdlife="n/a","n/a",IF(AY$3&gt;(A49stdlife+$E745),('PTRM input'!$J$433*(1+rvanilla04)^0.5)-SUM($J745:AX745),('PTRM input'!$J$433*(1+rvanilla04)^0.5)/A49stdlife))</f>
        <v>0</v>
      </c>
      <c r="AZ745" s="251">
        <f ca="1">IF(A49stdlife="n/a","n/a",IF(AZ$3&gt;(A49stdlife+$E745),('PTRM input'!$J$433*(1+rvanilla04)^0.5)-SUM($J745:AY745),('PTRM input'!$J$433*(1+rvanilla04)^0.5)/A49stdlife))</f>
        <v>0</v>
      </c>
      <c r="BA745" s="251">
        <f ca="1">IF(A49stdlife="n/a","n/a",IF(BA$3&gt;(A49stdlife+$E745),('PTRM input'!$J$433*(1+rvanilla04)^0.5)-SUM($J745:AZ745),('PTRM input'!$J$433*(1+rvanilla04)^0.5)/A49stdlife))</f>
        <v>0</v>
      </c>
      <c r="BB745" s="251">
        <f ca="1">IF(A49stdlife="n/a","n/a",IF(BB$3&gt;(A49stdlife+$E745),('PTRM input'!$J$433*(1+rvanilla04)^0.5)-SUM($J745:BA745),('PTRM input'!$J$433*(1+rvanilla04)^0.5)/A49stdlife))</f>
        <v>0</v>
      </c>
      <c r="BC745" s="251">
        <f ca="1">IF(A49stdlife="n/a","n/a",IF(BC$3&gt;(A49stdlife+$E745),('PTRM input'!$J$433*(1+rvanilla04)^0.5)-SUM($J745:BB745),('PTRM input'!$J$433*(1+rvanilla04)^0.5)/A49stdlife))</f>
        <v>0</v>
      </c>
      <c r="BD745" s="251">
        <f ca="1">IF(A49stdlife="n/a","n/a",IF(BD$3&gt;(A49stdlife+$E745),('PTRM input'!$J$433*(1+rvanilla04)^0.5)-SUM($J745:BC745),('PTRM input'!$J$433*(1+rvanilla04)^0.5)/A49stdlife))</f>
        <v>0</v>
      </c>
      <c r="BE745" s="251">
        <f ca="1">IF(A49stdlife="n/a","n/a",IF(BE$3&gt;(A49stdlife+$E745),('PTRM input'!$J$433*(1+rvanilla04)^0.5)-SUM($J745:BD745),('PTRM input'!$J$433*(1+rvanilla04)^0.5)/A49stdlife))</f>
        <v>0</v>
      </c>
      <c r="BF745" s="251">
        <f ca="1">IF(A49stdlife="n/a","n/a",IF(BF$3&gt;(A49stdlife+$E745),('PTRM input'!$J$433*(1+rvanilla04)^0.5)-SUM($J745:BE745),('PTRM input'!$J$433*(1+rvanilla04)^0.5)/A49stdlife))</f>
        <v>0</v>
      </c>
      <c r="BG745" s="251">
        <f ca="1">IF(A49stdlife="n/a","n/a",IF(BG$3&gt;(A49stdlife+$E745),('PTRM input'!$J$433*(1+rvanilla04)^0.5)-SUM($J745:BF745),('PTRM input'!$J$433*(1+rvanilla04)^0.5)/A49stdlife))</f>
        <v>0</v>
      </c>
      <c r="BH745" s="251">
        <f ca="1">IF(A49stdlife="n/a","n/a",IF(BH$3&gt;(A49stdlife+$E745),('PTRM input'!$J$433*(1+rvanilla04)^0.5)-SUM($J745:BG745),('PTRM input'!$J$433*(1+rvanilla04)^0.5)/A49stdlife))</f>
        <v>0</v>
      </c>
      <c r="BI745" s="251">
        <f ca="1">IF(A49stdlife="n/a","n/a",IF(BI$3&gt;(A49stdlife+$E745),('PTRM input'!$J$433*(1+rvanilla04)^0.5)-SUM($J745:BH745),('PTRM input'!$J$433*(1+rvanilla04)^0.5)/A49stdlife))</f>
        <v>0</v>
      </c>
      <c r="BJ745" s="116"/>
      <c r="BK745" s="116"/>
      <c r="BL745" s="116"/>
      <c r="BM745" s="116"/>
    </row>
    <row r="746" spans="1:65" hidden="1" outlineLevel="2">
      <c r="A746" s="116"/>
      <c r="B746" s="19"/>
      <c r="C746" s="18"/>
      <c r="D746" s="760"/>
      <c r="E746" s="86">
        <v>5</v>
      </c>
      <c r="F746" s="259"/>
      <c r="G746" s="434"/>
      <c r="H746" s="435"/>
      <c r="I746" s="435"/>
      <c r="J746" s="435"/>
      <c r="K746" s="619"/>
      <c r="L746" s="433">
        <f ca="1">IF(A49stdlife="n/a","n/a",IF(L$3&gt;(A49stdlife+$E746),('PTRM input'!$K$433*(1+rvanilla05)^0.5)-SUM($K746:K746),('PTRM input'!$K$433*(1+rvanilla05)^0.5)/A49stdlife))</f>
        <v>0</v>
      </c>
      <c r="M746" s="433">
        <f ca="1">IF(A49stdlife="n/a","n/a",IF(M$3&gt;(A49stdlife+$E746),('PTRM input'!$K$433*(1+rvanilla05)^0.5)-SUM($K746:L746),('PTRM input'!$K$433*(1+rvanilla05)^0.5)/A49stdlife))</f>
        <v>0</v>
      </c>
      <c r="N746" s="433">
        <f ca="1">IF(A49stdlife="n/a","n/a",IF(N$3&gt;(A49stdlife+$E746),('PTRM input'!$K$433*(1+rvanilla05)^0.5)-SUM($K746:M746),('PTRM input'!$K$433*(1+rvanilla05)^0.5)/A49stdlife))</f>
        <v>0</v>
      </c>
      <c r="O746" s="433">
        <f ca="1">IF(A49stdlife="n/a","n/a",IF(O$3&gt;(A49stdlife+$E746),('PTRM input'!$K$433*(1+rvanilla05)^0.5)-SUM($K746:N746),('PTRM input'!$K$433*(1+rvanilla05)^0.5)/A49stdlife))</f>
        <v>0</v>
      </c>
      <c r="P746" s="433">
        <f ca="1">IF(A49stdlife="n/a","n/a",IF(P$3&gt;(A49stdlife+$E746),('PTRM input'!$K$433*(1+rvanilla05)^0.5)-SUM($K746:O746),('PTRM input'!$K$433*(1+rvanilla05)^0.5)/A49stdlife))</f>
        <v>0</v>
      </c>
      <c r="Q746" s="433">
        <f ca="1">IF(A49stdlife="n/a","n/a",IF(Q$3&gt;(A49stdlife+$E746),('PTRM input'!$K$433*(1+rvanilla05)^0.5)-SUM($K746:P746),('PTRM input'!$K$433*(1+rvanilla05)^0.5)/A49stdlife))</f>
        <v>0</v>
      </c>
      <c r="R746" s="251">
        <f ca="1">IF(A49stdlife="n/a","n/a",IF(R$3&gt;(A49stdlife+$E746),('PTRM input'!$K$433*(1+rvanilla05)^0.5)-SUM($K746:Q746),('PTRM input'!$K$433*(1+rvanilla05)^0.5)/A49stdlife))</f>
        <v>0</v>
      </c>
      <c r="S746" s="251">
        <f ca="1">IF(A49stdlife="n/a","n/a",IF(S$3&gt;(A49stdlife+$E746),('PTRM input'!$K$433*(1+rvanilla05)^0.5)-SUM($K746:R746),('PTRM input'!$K$433*(1+rvanilla05)^0.5)/A49stdlife))</f>
        <v>0</v>
      </c>
      <c r="T746" s="251">
        <f ca="1">IF(A49stdlife="n/a","n/a",IF(T$3&gt;(A49stdlife+$E746),('PTRM input'!$K$433*(1+rvanilla05)^0.5)-SUM($K746:S746),('PTRM input'!$K$433*(1+rvanilla05)^0.5)/A49stdlife))</f>
        <v>0</v>
      </c>
      <c r="U746" s="251">
        <f ca="1">IF(A49stdlife="n/a","n/a",IF(U$3&gt;(A49stdlife+$E746),('PTRM input'!$K$433*(1+rvanilla05)^0.5)-SUM($K746:T746),('PTRM input'!$K$433*(1+rvanilla05)^0.5)/A49stdlife))</f>
        <v>0</v>
      </c>
      <c r="V746" s="251">
        <f ca="1">IF(A49stdlife="n/a","n/a",IF(V$3&gt;(A49stdlife+$E746),('PTRM input'!$K$433*(1+rvanilla05)^0.5)-SUM($K746:U746),('PTRM input'!$K$433*(1+rvanilla05)^0.5)/A49stdlife))</f>
        <v>0</v>
      </c>
      <c r="W746" s="251">
        <f ca="1">IF(A49stdlife="n/a","n/a",IF(W$3&gt;(A49stdlife+$E746),('PTRM input'!$K$433*(1+rvanilla05)^0.5)-SUM($K746:V746),('PTRM input'!$K$433*(1+rvanilla05)^0.5)/A49stdlife))</f>
        <v>0</v>
      </c>
      <c r="X746" s="251">
        <f ca="1">IF(A49stdlife="n/a","n/a",IF(X$3&gt;(A49stdlife+$E746),('PTRM input'!$K$433*(1+rvanilla05)^0.5)-SUM($K746:W746),('PTRM input'!$K$433*(1+rvanilla05)^0.5)/A49stdlife))</f>
        <v>0</v>
      </c>
      <c r="Y746" s="251">
        <f ca="1">IF(A49stdlife="n/a","n/a",IF(Y$3&gt;(A49stdlife+$E746),('PTRM input'!$K$433*(1+rvanilla05)^0.5)-SUM($K746:X746),('PTRM input'!$K$433*(1+rvanilla05)^0.5)/A49stdlife))</f>
        <v>0</v>
      </c>
      <c r="Z746" s="251">
        <f ca="1">IF(A49stdlife="n/a","n/a",IF(Z$3&gt;(A49stdlife+$E746),('PTRM input'!$K$433*(1+rvanilla05)^0.5)-SUM($K746:Y746),('PTRM input'!$K$433*(1+rvanilla05)^0.5)/A49stdlife))</f>
        <v>0</v>
      </c>
      <c r="AA746" s="251">
        <f ca="1">IF(A49stdlife="n/a","n/a",IF(AA$3&gt;(A49stdlife+$E746),('PTRM input'!$K$433*(1+rvanilla05)^0.5)-SUM($K746:Z746),('PTRM input'!$K$433*(1+rvanilla05)^0.5)/A49stdlife))</f>
        <v>0</v>
      </c>
      <c r="AB746" s="251">
        <f ca="1">IF(A49stdlife="n/a","n/a",IF(AB$3&gt;(A49stdlife+$E746),('PTRM input'!$K$433*(1+rvanilla05)^0.5)-SUM($K746:AA746),('PTRM input'!$K$433*(1+rvanilla05)^0.5)/A49stdlife))</f>
        <v>0</v>
      </c>
      <c r="AC746" s="251">
        <f ca="1">IF(A49stdlife="n/a","n/a",IF(AC$3&gt;(A49stdlife+$E746),('PTRM input'!$K$433*(1+rvanilla05)^0.5)-SUM($K746:AB746),('PTRM input'!$K$433*(1+rvanilla05)^0.5)/A49stdlife))</f>
        <v>0</v>
      </c>
      <c r="AD746" s="251">
        <f ca="1">IF(A49stdlife="n/a","n/a",IF(AD$3&gt;(A49stdlife+$E746),('PTRM input'!$K$433*(1+rvanilla05)^0.5)-SUM($K746:AC746),('PTRM input'!$K$433*(1+rvanilla05)^0.5)/A49stdlife))</f>
        <v>0</v>
      </c>
      <c r="AE746" s="251">
        <f ca="1">IF(A49stdlife="n/a","n/a",IF(AE$3&gt;(A49stdlife+$E746),('PTRM input'!$K$433*(1+rvanilla05)^0.5)-SUM($K746:AD746),('PTRM input'!$K$433*(1+rvanilla05)^0.5)/A49stdlife))</f>
        <v>0</v>
      </c>
      <c r="AF746" s="251">
        <f ca="1">IF(A49stdlife="n/a","n/a",IF(AF$3&gt;(A49stdlife+$E746),('PTRM input'!$K$433*(1+rvanilla05)^0.5)-SUM($K746:AE746),('PTRM input'!$K$433*(1+rvanilla05)^0.5)/A49stdlife))</f>
        <v>0</v>
      </c>
      <c r="AG746" s="251">
        <f ca="1">IF(A49stdlife="n/a","n/a",IF(AG$3&gt;(A49stdlife+$E746),('PTRM input'!$K$433*(1+rvanilla05)^0.5)-SUM($K746:AF746),('PTRM input'!$K$433*(1+rvanilla05)^0.5)/A49stdlife))</f>
        <v>0</v>
      </c>
      <c r="AH746" s="251">
        <f ca="1">IF(A49stdlife="n/a","n/a",IF(AH$3&gt;(A49stdlife+$E746),('PTRM input'!$K$433*(1+rvanilla05)^0.5)-SUM($K746:AG746),('PTRM input'!$K$433*(1+rvanilla05)^0.5)/A49stdlife))</f>
        <v>0</v>
      </c>
      <c r="AI746" s="251">
        <f ca="1">IF(A49stdlife="n/a","n/a",IF(AI$3&gt;(A49stdlife+$E746),('PTRM input'!$K$433*(1+rvanilla05)^0.5)-SUM($K746:AH746),('PTRM input'!$K$433*(1+rvanilla05)^0.5)/A49stdlife))</f>
        <v>0</v>
      </c>
      <c r="AJ746" s="251">
        <f ca="1">IF(A49stdlife="n/a","n/a",IF(AJ$3&gt;(A49stdlife+$E746),('PTRM input'!$K$433*(1+rvanilla05)^0.5)-SUM($K746:AI746),('PTRM input'!$K$433*(1+rvanilla05)^0.5)/A49stdlife))</f>
        <v>0</v>
      </c>
      <c r="AK746" s="251">
        <f ca="1">IF(A49stdlife="n/a","n/a",IF(AK$3&gt;(A49stdlife+$E746),('PTRM input'!$K$433*(1+rvanilla05)^0.5)-SUM($K746:AJ746),('PTRM input'!$K$433*(1+rvanilla05)^0.5)/A49stdlife))</f>
        <v>0</v>
      </c>
      <c r="AL746" s="251">
        <f ca="1">IF(A49stdlife="n/a","n/a",IF(AL$3&gt;(A49stdlife+$E746),('PTRM input'!$K$433*(1+rvanilla05)^0.5)-SUM($K746:AK746),('PTRM input'!$K$433*(1+rvanilla05)^0.5)/A49stdlife))</f>
        <v>0</v>
      </c>
      <c r="AM746" s="251">
        <f ca="1">IF(A49stdlife="n/a","n/a",IF(AM$3&gt;(A49stdlife+$E746),('PTRM input'!$K$433*(1+rvanilla05)^0.5)-SUM($K746:AL746),('PTRM input'!$K$433*(1+rvanilla05)^0.5)/A49stdlife))</f>
        <v>0</v>
      </c>
      <c r="AN746" s="251">
        <f ca="1">IF(A49stdlife="n/a","n/a",IF(AN$3&gt;(A49stdlife+$E746),('PTRM input'!$K$433*(1+rvanilla05)^0.5)-SUM($K746:AM746),('PTRM input'!$K$433*(1+rvanilla05)^0.5)/A49stdlife))</f>
        <v>0</v>
      </c>
      <c r="AO746" s="251">
        <f ca="1">IF(A49stdlife="n/a","n/a",IF(AO$3&gt;(A49stdlife+$E746),('PTRM input'!$K$433*(1+rvanilla05)^0.5)-SUM($K746:AN746),('PTRM input'!$K$433*(1+rvanilla05)^0.5)/A49stdlife))</f>
        <v>0</v>
      </c>
      <c r="AP746" s="251">
        <f ca="1">IF(A49stdlife="n/a","n/a",IF(AP$3&gt;(A49stdlife+$E746),('PTRM input'!$K$433*(1+rvanilla05)^0.5)-SUM($K746:AO746),('PTRM input'!$K$433*(1+rvanilla05)^0.5)/A49stdlife))</f>
        <v>0</v>
      </c>
      <c r="AQ746" s="251">
        <f ca="1">IF(A49stdlife="n/a","n/a",IF(AQ$3&gt;(A49stdlife+$E746),('PTRM input'!$K$433*(1+rvanilla05)^0.5)-SUM($K746:AP746),('PTRM input'!$K$433*(1+rvanilla05)^0.5)/A49stdlife))</f>
        <v>0</v>
      </c>
      <c r="AR746" s="251">
        <f ca="1">IF(A49stdlife="n/a","n/a",IF(AR$3&gt;(A49stdlife+$E746),('PTRM input'!$K$433*(1+rvanilla05)^0.5)-SUM($K746:AQ746),('PTRM input'!$K$433*(1+rvanilla05)^0.5)/A49stdlife))</f>
        <v>0</v>
      </c>
      <c r="AS746" s="251">
        <f ca="1">IF(A49stdlife="n/a","n/a",IF(AS$3&gt;(A49stdlife+$E746),('PTRM input'!$K$433*(1+rvanilla05)^0.5)-SUM($K746:AR746),('PTRM input'!$K$433*(1+rvanilla05)^0.5)/A49stdlife))</f>
        <v>0</v>
      </c>
      <c r="AT746" s="251">
        <f ca="1">IF(A49stdlife="n/a","n/a",IF(AT$3&gt;(A49stdlife+$E746),('PTRM input'!$K$433*(1+rvanilla05)^0.5)-SUM($K746:AS746),('PTRM input'!$K$433*(1+rvanilla05)^0.5)/A49stdlife))</f>
        <v>0</v>
      </c>
      <c r="AU746" s="251">
        <f ca="1">IF(A49stdlife="n/a","n/a",IF(AU$3&gt;(A49stdlife+$E746),('PTRM input'!$K$433*(1+rvanilla05)^0.5)-SUM($K746:AT746),('PTRM input'!$K$433*(1+rvanilla05)^0.5)/A49stdlife))</f>
        <v>0</v>
      </c>
      <c r="AV746" s="251">
        <f ca="1">IF(A49stdlife="n/a","n/a",IF(AV$3&gt;(A49stdlife+$E746),('PTRM input'!$K$433*(1+rvanilla05)^0.5)-SUM($K746:AU746),('PTRM input'!$K$433*(1+rvanilla05)^0.5)/A49stdlife))</f>
        <v>0</v>
      </c>
      <c r="AW746" s="251">
        <f ca="1">IF(A49stdlife="n/a","n/a",IF(AW$3&gt;(A49stdlife+$E746),('PTRM input'!$K$433*(1+rvanilla05)^0.5)-SUM($K746:AV746),('PTRM input'!$K$433*(1+rvanilla05)^0.5)/A49stdlife))</f>
        <v>0</v>
      </c>
      <c r="AX746" s="251">
        <f ca="1">IF(A49stdlife="n/a","n/a",IF(AX$3&gt;(A49stdlife+$E746),('PTRM input'!$K$433*(1+rvanilla05)^0.5)-SUM($K746:AW746),('PTRM input'!$K$433*(1+rvanilla05)^0.5)/A49stdlife))</f>
        <v>0</v>
      </c>
      <c r="AY746" s="251">
        <f ca="1">IF(A49stdlife="n/a","n/a",IF(AY$3&gt;(A49stdlife+$E746),('PTRM input'!$K$433*(1+rvanilla05)^0.5)-SUM($K746:AX746),('PTRM input'!$K$433*(1+rvanilla05)^0.5)/A49stdlife))</f>
        <v>0</v>
      </c>
      <c r="AZ746" s="251">
        <f ca="1">IF(A49stdlife="n/a","n/a",IF(AZ$3&gt;(A49stdlife+$E746),('PTRM input'!$K$433*(1+rvanilla05)^0.5)-SUM($K746:AY746),('PTRM input'!$K$433*(1+rvanilla05)^0.5)/A49stdlife))</f>
        <v>0</v>
      </c>
      <c r="BA746" s="251">
        <f ca="1">IF(A49stdlife="n/a","n/a",IF(BA$3&gt;(A49stdlife+$E746),('PTRM input'!$K$433*(1+rvanilla05)^0.5)-SUM($K746:AZ746),('PTRM input'!$K$433*(1+rvanilla05)^0.5)/A49stdlife))</f>
        <v>0</v>
      </c>
      <c r="BB746" s="251">
        <f ca="1">IF(A49stdlife="n/a","n/a",IF(BB$3&gt;(A49stdlife+$E746),('PTRM input'!$K$433*(1+rvanilla05)^0.5)-SUM($K746:BA746),('PTRM input'!$K$433*(1+rvanilla05)^0.5)/A49stdlife))</f>
        <v>0</v>
      </c>
      <c r="BC746" s="251">
        <f ca="1">IF(A49stdlife="n/a","n/a",IF(BC$3&gt;(A49stdlife+$E746),('PTRM input'!$K$433*(1+rvanilla05)^0.5)-SUM($K746:BB746),('PTRM input'!$K$433*(1+rvanilla05)^0.5)/A49stdlife))</f>
        <v>0</v>
      </c>
      <c r="BD746" s="251">
        <f ca="1">IF(A49stdlife="n/a","n/a",IF(BD$3&gt;(A49stdlife+$E746),('PTRM input'!$K$433*(1+rvanilla05)^0.5)-SUM($K746:BC746),('PTRM input'!$K$433*(1+rvanilla05)^0.5)/A49stdlife))</f>
        <v>0</v>
      </c>
      <c r="BE746" s="251">
        <f ca="1">IF(A49stdlife="n/a","n/a",IF(BE$3&gt;(A49stdlife+$E746),('PTRM input'!$K$433*(1+rvanilla05)^0.5)-SUM($K746:BD746),('PTRM input'!$K$433*(1+rvanilla05)^0.5)/A49stdlife))</f>
        <v>0</v>
      </c>
      <c r="BF746" s="251">
        <f ca="1">IF(A49stdlife="n/a","n/a",IF(BF$3&gt;(A49stdlife+$E746),('PTRM input'!$K$433*(1+rvanilla05)^0.5)-SUM($K746:BE746),('PTRM input'!$K$433*(1+rvanilla05)^0.5)/A49stdlife))</f>
        <v>0</v>
      </c>
      <c r="BG746" s="251">
        <f ca="1">IF(A49stdlife="n/a","n/a",IF(BG$3&gt;(A49stdlife+$E746),('PTRM input'!$K$433*(1+rvanilla05)^0.5)-SUM($K746:BF746),('PTRM input'!$K$433*(1+rvanilla05)^0.5)/A49stdlife))</f>
        <v>0</v>
      </c>
      <c r="BH746" s="251">
        <f ca="1">IF(A49stdlife="n/a","n/a",IF(BH$3&gt;(A49stdlife+$E746),('PTRM input'!$K$433*(1+rvanilla05)^0.5)-SUM($K746:BG746),('PTRM input'!$K$433*(1+rvanilla05)^0.5)/A49stdlife))</f>
        <v>0</v>
      </c>
      <c r="BI746" s="251">
        <f ca="1">IF(A49stdlife="n/a","n/a",IF(BI$3&gt;(A49stdlife+$E746),('PTRM input'!$K$433*(1+rvanilla05)^0.5)-SUM($K746:BH746),('PTRM input'!$K$433*(1+rvanilla05)^0.5)/A49stdlife))</f>
        <v>0</v>
      </c>
      <c r="BJ746" s="116"/>
      <c r="BK746" s="116"/>
      <c r="BL746" s="116"/>
      <c r="BM746" s="116"/>
    </row>
    <row r="747" spans="1:65" hidden="1" outlineLevel="2">
      <c r="A747" s="116"/>
      <c r="B747" s="19"/>
      <c r="C747" s="18"/>
      <c r="D747" s="760"/>
      <c r="E747" s="86">
        <v>6</v>
      </c>
      <c r="F747" s="259"/>
      <c r="G747" s="434"/>
      <c r="H747" s="435"/>
      <c r="I747" s="435"/>
      <c r="J747" s="435"/>
      <c r="K747" s="435"/>
      <c r="L747" s="619"/>
      <c r="M747" s="433">
        <f ca="1">IF(A49stdlife="n/a","n/a",IF(M$3&gt;(A49stdlife+$E747),('PTRM input'!$L$433*(1+rvanilla06)^0.5)-SUM($L747:L747),('PTRM input'!$L$433*(1+rvanilla06)^0.5)/A49stdlife))</f>
        <v>0</v>
      </c>
      <c r="N747" s="433">
        <f ca="1">IF(A49stdlife="n/a","n/a",IF(N$3&gt;(A49stdlife+$E747),('PTRM input'!$L$433*(1+rvanilla06)^0.5)-SUM($L747:M747),('PTRM input'!$L$433*(1+rvanilla06)^0.5)/A49stdlife))</f>
        <v>0</v>
      </c>
      <c r="O747" s="433">
        <f ca="1">IF(A49stdlife="n/a","n/a",IF(O$3&gt;(A49stdlife+$E747),('PTRM input'!$L$433*(1+rvanilla06)^0.5)-SUM($L747:N747),('PTRM input'!$L$433*(1+rvanilla06)^0.5)/A49stdlife))</f>
        <v>0</v>
      </c>
      <c r="P747" s="433">
        <f ca="1">IF(A49stdlife="n/a","n/a",IF(P$3&gt;(A49stdlife+$E747),('PTRM input'!$L$433*(1+rvanilla06)^0.5)-SUM($L747:O747),('PTRM input'!$L$433*(1+rvanilla06)^0.5)/A49stdlife))</f>
        <v>0</v>
      </c>
      <c r="Q747" s="433">
        <f ca="1">IF(A49stdlife="n/a","n/a",IF(Q$3&gt;(A49stdlife+$E747),('PTRM input'!$L$433*(1+rvanilla06)^0.5)-SUM($L747:P747),('PTRM input'!$L$433*(1+rvanilla06)^0.5)/A49stdlife))</f>
        <v>0</v>
      </c>
      <c r="R747" s="251">
        <f ca="1">IF(A49stdlife="n/a","n/a",IF(R$3&gt;(A49stdlife+$E747),('PTRM input'!$L$433*(1+rvanilla06)^0.5)-SUM($L747:Q747),('PTRM input'!$L$433*(1+rvanilla06)^0.5)/A49stdlife))</f>
        <v>0</v>
      </c>
      <c r="S747" s="251">
        <f ca="1">IF(A49stdlife="n/a","n/a",IF(S$3&gt;(A49stdlife+$E747),('PTRM input'!$L$433*(1+rvanilla06)^0.5)-SUM($L747:R747),('PTRM input'!$L$433*(1+rvanilla06)^0.5)/A49stdlife))</f>
        <v>0</v>
      </c>
      <c r="T747" s="251">
        <f ca="1">IF(A49stdlife="n/a","n/a",IF(T$3&gt;(A49stdlife+$E747),('PTRM input'!$L$433*(1+rvanilla06)^0.5)-SUM($L747:S747),('PTRM input'!$L$433*(1+rvanilla06)^0.5)/A49stdlife))</f>
        <v>0</v>
      </c>
      <c r="U747" s="251">
        <f ca="1">IF(A49stdlife="n/a","n/a",IF(U$3&gt;(A49stdlife+$E747),('PTRM input'!$L$433*(1+rvanilla06)^0.5)-SUM($L747:T747),('PTRM input'!$L$433*(1+rvanilla06)^0.5)/A49stdlife))</f>
        <v>0</v>
      </c>
      <c r="V747" s="251">
        <f ca="1">IF(A49stdlife="n/a","n/a",IF(V$3&gt;(A49stdlife+$E747),('PTRM input'!$L$433*(1+rvanilla06)^0.5)-SUM($L747:U747),('PTRM input'!$L$433*(1+rvanilla06)^0.5)/A49stdlife))</f>
        <v>0</v>
      </c>
      <c r="W747" s="251">
        <f ca="1">IF(A49stdlife="n/a","n/a",IF(W$3&gt;(A49stdlife+$E747),('PTRM input'!$L$433*(1+rvanilla06)^0.5)-SUM($L747:V747),('PTRM input'!$L$433*(1+rvanilla06)^0.5)/A49stdlife))</f>
        <v>0</v>
      </c>
      <c r="X747" s="251">
        <f ca="1">IF(A49stdlife="n/a","n/a",IF(X$3&gt;(A49stdlife+$E747),('PTRM input'!$L$433*(1+rvanilla06)^0.5)-SUM($L747:W747),('PTRM input'!$L$433*(1+rvanilla06)^0.5)/A49stdlife))</f>
        <v>0</v>
      </c>
      <c r="Y747" s="251">
        <f ca="1">IF(A49stdlife="n/a","n/a",IF(Y$3&gt;(A49stdlife+$E747),('PTRM input'!$L$433*(1+rvanilla06)^0.5)-SUM($L747:X747),('PTRM input'!$L$433*(1+rvanilla06)^0.5)/A49stdlife))</f>
        <v>0</v>
      </c>
      <c r="Z747" s="251">
        <f ca="1">IF(A49stdlife="n/a","n/a",IF(Z$3&gt;(A49stdlife+$E747),('PTRM input'!$L$433*(1+rvanilla06)^0.5)-SUM($L747:Y747),('PTRM input'!$L$433*(1+rvanilla06)^0.5)/A49stdlife))</f>
        <v>0</v>
      </c>
      <c r="AA747" s="251">
        <f ca="1">IF(A49stdlife="n/a","n/a",IF(AA$3&gt;(A49stdlife+$E747),('PTRM input'!$L$433*(1+rvanilla06)^0.5)-SUM($L747:Z747),('PTRM input'!$L$433*(1+rvanilla06)^0.5)/A49stdlife))</f>
        <v>0</v>
      </c>
      <c r="AB747" s="251">
        <f ca="1">IF(A49stdlife="n/a","n/a",IF(AB$3&gt;(A49stdlife+$E747),('PTRM input'!$L$433*(1+rvanilla06)^0.5)-SUM($L747:AA747),('PTRM input'!$L$433*(1+rvanilla06)^0.5)/A49stdlife))</f>
        <v>0</v>
      </c>
      <c r="AC747" s="251">
        <f ca="1">IF(A49stdlife="n/a","n/a",IF(AC$3&gt;(A49stdlife+$E747),('PTRM input'!$L$433*(1+rvanilla06)^0.5)-SUM($L747:AB747),('PTRM input'!$L$433*(1+rvanilla06)^0.5)/A49stdlife))</f>
        <v>0</v>
      </c>
      <c r="AD747" s="251">
        <f ca="1">IF(A49stdlife="n/a","n/a",IF(AD$3&gt;(A49stdlife+$E747),('PTRM input'!$L$433*(1+rvanilla06)^0.5)-SUM($L747:AC747),('PTRM input'!$L$433*(1+rvanilla06)^0.5)/A49stdlife))</f>
        <v>0</v>
      </c>
      <c r="AE747" s="251">
        <f ca="1">IF(A49stdlife="n/a","n/a",IF(AE$3&gt;(A49stdlife+$E747),('PTRM input'!$L$433*(1+rvanilla06)^0.5)-SUM($L747:AD747),('PTRM input'!$L$433*(1+rvanilla06)^0.5)/A49stdlife))</f>
        <v>0</v>
      </c>
      <c r="AF747" s="251">
        <f ca="1">IF(A49stdlife="n/a","n/a",IF(AF$3&gt;(A49stdlife+$E747),('PTRM input'!$L$433*(1+rvanilla06)^0.5)-SUM($L747:AE747),('PTRM input'!$L$433*(1+rvanilla06)^0.5)/A49stdlife))</f>
        <v>0</v>
      </c>
      <c r="AG747" s="251">
        <f ca="1">IF(A49stdlife="n/a","n/a",IF(AG$3&gt;(A49stdlife+$E747),('PTRM input'!$L$433*(1+rvanilla06)^0.5)-SUM($L747:AF747),('PTRM input'!$L$433*(1+rvanilla06)^0.5)/A49stdlife))</f>
        <v>0</v>
      </c>
      <c r="AH747" s="251">
        <f ca="1">IF(A49stdlife="n/a","n/a",IF(AH$3&gt;(A49stdlife+$E747),('PTRM input'!$L$433*(1+rvanilla06)^0.5)-SUM($L747:AG747),('PTRM input'!$L$433*(1+rvanilla06)^0.5)/A49stdlife))</f>
        <v>0</v>
      </c>
      <c r="AI747" s="251">
        <f ca="1">IF(A49stdlife="n/a","n/a",IF(AI$3&gt;(A49stdlife+$E747),('PTRM input'!$L$433*(1+rvanilla06)^0.5)-SUM($L747:AH747),('PTRM input'!$L$433*(1+rvanilla06)^0.5)/A49stdlife))</f>
        <v>0</v>
      </c>
      <c r="AJ747" s="251">
        <f ca="1">IF(A49stdlife="n/a","n/a",IF(AJ$3&gt;(A49stdlife+$E747),('PTRM input'!$L$433*(1+rvanilla06)^0.5)-SUM($L747:AI747),('PTRM input'!$L$433*(1+rvanilla06)^0.5)/A49stdlife))</f>
        <v>0</v>
      </c>
      <c r="AK747" s="251">
        <f ca="1">IF(A49stdlife="n/a","n/a",IF(AK$3&gt;(A49stdlife+$E747),('PTRM input'!$L$433*(1+rvanilla06)^0.5)-SUM($L747:AJ747),('PTRM input'!$L$433*(1+rvanilla06)^0.5)/A49stdlife))</f>
        <v>0</v>
      </c>
      <c r="AL747" s="251">
        <f ca="1">IF(A49stdlife="n/a","n/a",IF(AL$3&gt;(A49stdlife+$E747),('PTRM input'!$L$433*(1+rvanilla06)^0.5)-SUM($L747:AK747),('PTRM input'!$L$433*(1+rvanilla06)^0.5)/A49stdlife))</f>
        <v>0</v>
      </c>
      <c r="AM747" s="251">
        <f ca="1">IF(A49stdlife="n/a","n/a",IF(AM$3&gt;(A49stdlife+$E747),('PTRM input'!$L$433*(1+rvanilla06)^0.5)-SUM($L747:AL747),('PTRM input'!$L$433*(1+rvanilla06)^0.5)/A49stdlife))</f>
        <v>0</v>
      </c>
      <c r="AN747" s="251">
        <f ca="1">IF(A49stdlife="n/a","n/a",IF(AN$3&gt;(A49stdlife+$E747),('PTRM input'!$L$433*(1+rvanilla06)^0.5)-SUM($L747:AM747),('PTRM input'!$L$433*(1+rvanilla06)^0.5)/A49stdlife))</f>
        <v>0</v>
      </c>
      <c r="AO747" s="251">
        <f ca="1">IF(A49stdlife="n/a","n/a",IF(AO$3&gt;(A49stdlife+$E747),('PTRM input'!$L$433*(1+rvanilla06)^0.5)-SUM($L747:AN747),('PTRM input'!$L$433*(1+rvanilla06)^0.5)/A49stdlife))</f>
        <v>0</v>
      </c>
      <c r="AP747" s="251">
        <f ca="1">IF(A49stdlife="n/a","n/a",IF(AP$3&gt;(A49stdlife+$E747),('PTRM input'!$L$433*(1+rvanilla06)^0.5)-SUM($L747:AO747),('PTRM input'!$L$433*(1+rvanilla06)^0.5)/A49stdlife))</f>
        <v>0</v>
      </c>
      <c r="AQ747" s="251">
        <f ca="1">IF(A49stdlife="n/a","n/a",IF(AQ$3&gt;(A49stdlife+$E747),('PTRM input'!$L$433*(1+rvanilla06)^0.5)-SUM($L747:AP747),('PTRM input'!$L$433*(1+rvanilla06)^0.5)/A49stdlife))</f>
        <v>0</v>
      </c>
      <c r="AR747" s="251">
        <f ca="1">IF(A49stdlife="n/a","n/a",IF(AR$3&gt;(A49stdlife+$E747),('PTRM input'!$L$433*(1+rvanilla06)^0.5)-SUM($L747:AQ747),('PTRM input'!$L$433*(1+rvanilla06)^0.5)/A49stdlife))</f>
        <v>0</v>
      </c>
      <c r="AS747" s="251">
        <f ca="1">IF(A49stdlife="n/a","n/a",IF(AS$3&gt;(A49stdlife+$E747),('PTRM input'!$L$433*(1+rvanilla06)^0.5)-SUM($L747:AR747),('PTRM input'!$L$433*(1+rvanilla06)^0.5)/A49stdlife))</f>
        <v>0</v>
      </c>
      <c r="AT747" s="251">
        <f ca="1">IF(A49stdlife="n/a","n/a",IF(AT$3&gt;(A49stdlife+$E747),('PTRM input'!$L$433*(1+rvanilla06)^0.5)-SUM($L747:AS747),('PTRM input'!$L$433*(1+rvanilla06)^0.5)/A49stdlife))</f>
        <v>0</v>
      </c>
      <c r="AU747" s="251">
        <f ca="1">IF(A49stdlife="n/a","n/a",IF(AU$3&gt;(A49stdlife+$E747),('PTRM input'!$L$433*(1+rvanilla06)^0.5)-SUM($L747:AT747),('PTRM input'!$L$433*(1+rvanilla06)^0.5)/A49stdlife))</f>
        <v>0</v>
      </c>
      <c r="AV747" s="251">
        <f ca="1">IF(A49stdlife="n/a","n/a",IF(AV$3&gt;(A49stdlife+$E747),('PTRM input'!$L$433*(1+rvanilla06)^0.5)-SUM($L747:AU747),('PTRM input'!$L$433*(1+rvanilla06)^0.5)/A49stdlife))</f>
        <v>0</v>
      </c>
      <c r="AW747" s="251">
        <f ca="1">IF(A49stdlife="n/a","n/a",IF(AW$3&gt;(A49stdlife+$E747),('PTRM input'!$L$433*(1+rvanilla06)^0.5)-SUM($L747:AV747),('PTRM input'!$L$433*(1+rvanilla06)^0.5)/A49stdlife))</f>
        <v>0</v>
      </c>
      <c r="AX747" s="251">
        <f ca="1">IF(A49stdlife="n/a","n/a",IF(AX$3&gt;(A49stdlife+$E747),('PTRM input'!$L$433*(1+rvanilla06)^0.5)-SUM($L747:AW747),('PTRM input'!$L$433*(1+rvanilla06)^0.5)/A49stdlife))</f>
        <v>0</v>
      </c>
      <c r="AY747" s="251">
        <f ca="1">IF(A49stdlife="n/a","n/a",IF(AY$3&gt;(A49stdlife+$E747),('PTRM input'!$L$433*(1+rvanilla06)^0.5)-SUM($L747:AX747),('PTRM input'!$L$433*(1+rvanilla06)^0.5)/A49stdlife))</f>
        <v>0</v>
      </c>
      <c r="AZ747" s="251">
        <f ca="1">IF(A49stdlife="n/a","n/a",IF(AZ$3&gt;(A49stdlife+$E747),('PTRM input'!$L$433*(1+rvanilla06)^0.5)-SUM($L747:AY747),('PTRM input'!$L$433*(1+rvanilla06)^0.5)/A49stdlife))</f>
        <v>0</v>
      </c>
      <c r="BA747" s="251">
        <f ca="1">IF(A49stdlife="n/a","n/a",IF(BA$3&gt;(A49stdlife+$E747),('PTRM input'!$L$433*(1+rvanilla06)^0.5)-SUM($L747:AZ747),('PTRM input'!$L$433*(1+rvanilla06)^0.5)/A49stdlife))</f>
        <v>0</v>
      </c>
      <c r="BB747" s="251">
        <f ca="1">IF(A49stdlife="n/a","n/a",IF(BB$3&gt;(A49stdlife+$E747),('PTRM input'!$L$433*(1+rvanilla06)^0.5)-SUM($L747:BA747),('PTRM input'!$L$433*(1+rvanilla06)^0.5)/A49stdlife))</f>
        <v>0</v>
      </c>
      <c r="BC747" s="251">
        <f ca="1">IF(A49stdlife="n/a","n/a",IF(BC$3&gt;(A49stdlife+$E747),('PTRM input'!$L$433*(1+rvanilla06)^0.5)-SUM($L747:BB747),('PTRM input'!$L$433*(1+rvanilla06)^0.5)/A49stdlife))</f>
        <v>0</v>
      </c>
      <c r="BD747" s="251">
        <f ca="1">IF(A49stdlife="n/a","n/a",IF(BD$3&gt;(A49stdlife+$E747),('PTRM input'!$L$433*(1+rvanilla06)^0.5)-SUM($L747:BC747),('PTRM input'!$L$433*(1+rvanilla06)^0.5)/A49stdlife))</f>
        <v>0</v>
      </c>
      <c r="BE747" s="251">
        <f ca="1">IF(A49stdlife="n/a","n/a",IF(BE$3&gt;(A49stdlife+$E747),('PTRM input'!$L$433*(1+rvanilla06)^0.5)-SUM($L747:BD747),('PTRM input'!$L$433*(1+rvanilla06)^0.5)/A49stdlife))</f>
        <v>0</v>
      </c>
      <c r="BF747" s="251">
        <f ca="1">IF(A49stdlife="n/a","n/a",IF(BF$3&gt;(A49stdlife+$E747),('PTRM input'!$L$433*(1+rvanilla06)^0.5)-SUM($L747:BE747),('PTRM input'!$L$433*(1+rvanilla06)^0.5)/A49stdlife))</f>
        <v>0</v>
      </c>
      <c r="BG747" s="251">
        <f ca="1">IF(A49stdlife="n/a","n/a",IF(BG$3&gt;(A49stdlife+$E747),('PTRM input'!$L$433*(1+rvanilla06)^0.5)-SUM($L747:BF747),('PTRM input'!$L$433*(1+rvanilla06)^0.5)/A49stdlife))</f>
        <v>0</v>
      </c>
      <c r="BH747" s="251">
        <f ca="1">IF(A49stdlife="n/a","n/a",IF(BH$3&gt;(A49stdlife+$E747),('PTRM input'!$L$433*(1+rvanilla06)^0.5)-SUM($L747:BG747),('PTRM input'!$L$433*(1+rvanilla06)^0.5)/A49stdlife))</f>
        <v>0</v>
      </c>
      <c r="BI747" s="251">
        <f ca="1">IF(A49stdlife="n/a","n/a",IF(BI$3&gt;(A49stdlife+$E747),('PTRM input'!$L$433*(1+rvanilla06)^0.5)-SUM($L747:BH747),('PTRM input'!$L$433*(1+rvanilla06)^0.5)/A49stdlife))</f>
        <v>0</v>
      </c>
      <c r="BJ747" s="116"/>
      <c r="BK747" s="116"/>
      <c r="BL747" s="116"/>
      <c r="BM747" s="116"/>
    </row>
    <row r="748" spans="1:65" hidden="1" outlineLevel="2">
      <c r="A748" s="116"/>
      <c r="B748" s="19"/>
      <c r="C748" s="18"/>
      <c r="D748" s="760"/>
      <c r="E748" s="86">
        <v>7</v>
      </c>
      <c r="F748" s="259"/>
      <c r="G748" s="434"/>
      <c r="H748" s="435"/>
      <c r="I748" s="435"/>
      <c r="J748" s="435"/>
      <c r="K748" s="435"/>
      <c r="L748" s="435"/>
      <c r="M748" s="619"/>
      <c r="N748" s="433">
        <f ca="1">IF(A49stdlife="n/a","n/a",IF(N$3&gt;(A49stdlife+$E748),('PTRM input'!$M$433*(1+rvanilla07)^0.5)-SUM($M748:M748),('PTRM input'!$M$433*(1+rvanilla07)^0.5)/A49stdlife))</f>
        <v>0</v>
      </c>
      <c r="O748" s="433">
        <f ca="1">IF(A49stdlife="n/a","n/a",IF(O$3&gt;(A49stdlife+$E748),('PTRM input'!$M$433*(1+rvanilla07)^0.5)-SUM($M748:N748),('PTRM input'!$M$433*(1+rvanilla07)^0.5)/A49stdlife))</f>
        <v>0</v>
      </c>
      <c r="P748" s="433">
        <f ca="1">IF(A49stdlife="n/a","n/a",IF(P$3&gt;(A49stdlife+$E748),('PTRM input'!$M$433*(1+rvanilla07)^0.5)-SUM($M748:O748),('PTRM input'!$M$433*(1+rvanilla07)^0.5)/A49stdlife))</f>
        <v>0</v>
      </c>
      <c r="Q748" s="433">
        <f ca="1">IF(A49stdlife="n/a","n/a",IF(Q$3&gt;(A49stdlife+$E748),('PTRM input'!$M$433*(1+rvanilla07)^0.5)-SUM($M748:P748),('PTRM input'!$M$433*(1+rvanilla07)^0.5)/A49stdlife))</f>
        <v>0</v>
      </c>
      <c r="R748" s="251">
        <f ca="1">IF(A49stdlife="n/a","n/a",IF(R$3&gt;(A49stdlife+$E748),('PTRM input'!$M$433*(1+rvanilla07)^0.5)-SUM($M748:Q748),('PTRM input'!$M$433*(1+rvanilla07)^0.5)/A49stdlife))</f>
        <v>0</v>
      </c>
      <c r="S748" s="251">
        <f ca="1">IF(A49stdlife="n/a","n/a",IF(S$3&gt;(A49stdlife+$E748),('PTRM input'!$M$433*(1+rvanilla07)^0.5)-SUM($M748:R748),('PTRM input'!$M$433*(1+rvanilla07)^0.5)/A49stdlife))</f>
        <v>0</v>
      </c>
      <c r="T748" s="251">
        <f ca="1">IF(A49stdlife="n/a","n/a",IF(T$3&gt;(A49stdlife+$E748),('PTRM input'!$M$433*(1+rvanilla07)^0.5)-SUM($M748:S748),('PTRM input'!$M$433*(1+rvanilla07)^0.5)/A49stdlife))</f>
        <v>0</v>
      </c>
      <c r="U748" s="251">
        <f ca="1">IF(A49stdlife="n/a","n/a",IF(U$3&gt;(A49stdlife+$E748),('PTRM input'!$M$433*(1+rvanilla07)^0.5)-SUM($M748:T748),('PTRM input'!$M$433*(1+rvanilla07)^0.5)/A49stdlife))</f>
        <v>0</v>
      </c>
      <c r="V748" s="251">
        <f ca="1">IF(A49stdlife="n/a","n/a",IF(V$3&gt;(A49stdlife+$E748),('PTRM input'!$M$433*(1+rvanilla07)^0.5)-SUM($M748:U748),('PTRM input'!$M$433*(1+rvanilla07)^0.5)/A49stdlife))</f>
        <v>0</v>
      </c>
      <c r="W748" s="251">
        <f ca="1">IF(A49stdlife="n/a","n/a",IF(W$3&gt;(A49stdlife+$E748),('PTRM input'!$M$433*(1+rvanilla07)^0.5)-SUM($M748:V748),('PTRM input'!$M$433*(1+rvanilla07)^0.5)/A49stdlife))</f>
        <v>0</v>
      </c>
      <c r="X748" s="251">
        <f ca="1">IF(A49stdlife="n/a","n/a",IF(X$3&gt;(A49stdlife+$E748),('PTRM input'!$M$433*(1+rvanilla07)^0.5)-SUM($M748:W748),('PTRM input'!$M$433*(1+rvanilla07)^0.5)/A49stdlife))</f>
        <v>0</v>
      </c>
      <c r="Y748" s="251">
        <f ca="1">IF(A49stdlife="n/a","n/a",IF(Y$3&gt;(A49stdlife+$E748),('PTRM input'!$M$433*(1+rvanilla07)^0.5)-SUM($M748:X748),('PTRM input'!$M$433*(1+rvanilla07)^0.5)/A49stdlife))</f>
        <v>0</v>
      </c>
      <c r="Z748" s="251">
        <f ca="1">IF(A49stdlife="n/a","n/a",IF(Z$3&gt;(A49stdlife+$E748),('PTRM input'!$M$433*(1+rvanilla07)^0.5)-SUM($M748:Y748),('PTRM input'!$M$433*(1+rvanilla07)^0.5)/A49stdlife))</f>
        <v>0</v>
      </c>
      <c r="AA748" s="251">
        <f ca="1">IF(A49stdlife="n/a","n/a",IF(AA$3&gt;(A49stdlife+$E748),('PTRM input'!$M$433*(1+rvanilla07)^0.5)-SUM($M748:Z748),('PTRM input'!$M$433*(1+rvanilla07)^0.5)/A49stdlife))</f>
        <v>0</v>
      </c>
      <c r="AB748" s="251">
        <f ca="1">IF(A49stdlife="n/a","n/a",IF(AB$3&gt;(A49stdlife+$E748),('PTRM input'!$M$433*(1+rvanilla07)^0.5)-SUM($M748:AA748),('PTRM input'!$M$433*(1+rvanilla07)^0.5)/A49stdlife))</f>
        <v>0</v>
      </c>
      <c r="AC748" s="251">
        <f ca="1">IF(A49stdlife="n/a","n/a",IF(AC$3&gt;(A49stdlife+$E748),('PTRM input'!$M$433*(1+rvanilla07)^0.5)-SUM($M748:AB748),('PTRM input'!$M$433*(1+rvanilla07)^0.5)/A49stdlife))</f>
        <v>0</v>
      </c>
      <c r="AD748" s="251">
        <f ca="1">IF(A49stdlife="n/a","n/a",IF(AD$3&gt;(A49stdlife+$E748),('PTRM input'!$M$433*(1+rvanilla07)^0.5)-SUM($M748:AC748),('PTRM input'!$M$433*(1+rvanilla07)^0.5)/A49stdlife))</f>
        <v>0</v>
      </c>
      <c r="AE748" s="251">
        <f ca="1">IF(A49stdlife="n/a","n/a",IF(AE$3&gt;(A49stdlife+$E748),('PTRM input'!$M$433*(1+rvanilla07)^0.5)-SUM($M748:AD748),('PTRM input'!$M$433*(1+rvanilla07)^0.5)/A49stdlife))</f>
        <v>0</v>
      </c>
      <c r="AF748" s="251">
        <f ca="1">IF(A49stdlife="n/a","n/a",IF(AF$3&gt;(A49stdlife+$E748),('PTRM input'!$M$433*(1+rvanilla07)^0.5)-SUM($M748:AE748),('PTRM input'!$M$433*(1+rvanilla07)^0.5)/A49stdlife))</f>
        <v>0</v>
      </c>
      <c r="AG748" s="251">
        <f ca="1">IF(A49stdlife="n/a","n/a",IF(AG$3&gt;(A49stdlife+$E748),('PTRM input'!$M$433*(1+rvanilla07)^0.5)-SUM($M748:AF748),('PTRM input'!$M$433*(1+rvanilla07)^0.5)/A49stdlife))</f>
        <v>0</v>
      </c>
      <c r="AH748" s="251">
        <f ca="1">IF(A49stdlife="n/a","n/a",IF(AH$3&gt;(A49stdlife+$E748),('PTRM input'!$M$433*(1+rvanilla07)^0.5)-SUM($M748:AG748),('PTRM input'!$M$433*(1+rvanilla07)^0.5)/A49stdlife))</f>
        <v>0</v>
      </c>
      <c r="AI748" s="251">
        <f ca="1">IF(A49stdlife="n/a","n/a",IF(AI$3&gt;(A49stdlife+$E748),('PTRM input'!$M$433*(1+rvanilla07)^0.5)-SUM($M748:AH748),('PTRM input'!$M$433*(1+rvanilla07)^0.5)/A49stdlife))</f>
        <v>0</v>
      </c>
      <c r="AJ748" s="251">
        <f ca="1">IF(A49stdlife="n/a","n/a",IF(AJ$3&gt;(A49stdlife+$E748),('PTRM input'!$M$433*(1+rvanilla07)^0.5)-SUM($M748:AI748),('PTRM input'!$M$433*(1+rvanilla07)^0.5)/A49stdlife))</f>
        <v>0</v>
      </c>
      <c r="AK748" s="251">
        <f ca="1">IF(A49stdlife="n/a","n/a",IF(AK$3&gt;(A49stdlife+$E748),('PTRM input'!$M$433*(1+rvanilla07)^0.5)-SUM($M748:AJ748),('PTRM input'!$M$433*(1+rvanilla07)^0.5)/A49stdlife))</f>
        <v>0</v>
      </c>
      <c r="AL748" s="251">
        <f ca="1">IF(A49stdlife="n/a","n/a",IF(AL$3&gt;(A49stdlife+$E748),('PTRM input'!$M$433*(1+rvanilla07)^0.5)-SUM($M748:AK748),('PTRM input'!$M$433*(1+rvanilla07)^0.5)/A49stdlife))</f>
        <v>0</v>
      </c>
      <c r="AM748" s="251">
        <f ca="1">IF(A49stdlife="n/a","n/a",IF(AM$3&gt;(A49stdlife+$E748),('PTRM input'!$M$433*(1+rvanilla07)^0.5)-SUM($M748:AL748),('PTRM input'!$M$433*(1+rvanilla07)^0.5)/A49stdlife))</f>
        <v>0</v>
      </c>
      <c r="AN748" s="251">
        <f ca="1">IF(A49stdlife="n/a","n/a",IF(AN$3&gt;(A49stdlife+$E748),('PTRM input'!$M$433*(1+rvanilla07)^0.5)-SUM($M748:AM748),('PTRM input'!$M$433*(1+rvanilla07)^0.5)/A49stdlife))</f>
        <v>0</v>
      </c>
      <c r="AO748" s="251">
        <f ca="1">IF(A49stdlife="n/a","n/a",IF(AO$3&gt;(A49stdlife+$E748),('PTRM input'!$M$433*(1+rvanilla07)^0.5)-SUM($M748:AN748),('PTRM input'!$M$433*(1+rvanilla07)^0.5)/A49stdlife))</f>
        <v>0</v>
      </c>
      <c r="AP748" s="251">
        <f ca="1">IF(A49stdlife="n/a","n/a",IF(AP$3&gt;(A49stdlife+$E748),('PTRM input'!$M$433*(1+rvanilla07)^0.5)-SUM($M748:AO748),('PTRM input'!$M$433*(1+rvanilla07)^0.5)/A49stdlife))</f>
        <v>0</v>
      </c>
      <c r="AQ748" s="251">
        <f ca="1">IF(A49stdlife="n/a","n/a",IF(AQ$3&gt;(A49stdlife+$E748),('PTRM input'!$M$433*(1+rvanilla07)^0.5)-SUM($M748:AP748),('PTRM input'!$M$433*(1+rvanilla07)^0.5)/A49stdlife))</f>
        <v>0</v>
      </c>
      <c r="AR748" s="251">
        <f ca="1">IF(A49stdlife="n/a","n/a",IF(AR$3&gt;(A49stdlife+$E748),('PTRM input'!$M$433*(1+rvanilla07)^0.5)-SUM($M748:AQ748),('PTRM input'!$M$433*(1+rvanilla07)^0.5)/A49stdlife))</f>
        <v>0</v>
      </c>
      <c r="AS748" s="251">
        <f ca="1">IF(A49stdlife="n/a","n/a",IF(AS$3&gt;(A49stdlife+$E748),('PTRM input'!$M$433*(1+rvanilla07)^0.5)-SUM($M748:AR748),('PTRM input'!$M$433*(1+rvanilla07)^0.5)/A49stdlife))</f>
        <v>0</v>
      </c>
      <c r="AT748" s="251">
        <f ca="1">IF(A49stdlife="n/a","n/a",IF(AT$3&gt;(A49stdlife+$E748),('PTRM input'!$M$433*(1+rvanilla07)^0.5)-SUM($M748:AS748),('PTRM input'!$M$433*(1+rvanilla07)^0.5)/A49stdlife))</f>
        <v>0</v>
      </c>
      <c r="AU748" s="251">
        <f ca="1">IF(A49stdlife="n/a","n/a",IF(AU$3&gt;(A49stdlife+$E748),('PTRM input'!$M$433*(1+rvanilla07)^0.5)-SUM($M748:AT748),('PTRM input'!$M$433*(1+rvanilla07)^0.5)/A49stdlife))</f>
        <v>0</v>
      </c>
      <c r="AV748" s="251">
        <f ca="1">IF(A49stdlife="n/a","n/a",IF(AV$3&gt;(A49stdlife+$E748),('PTRM input'!$M$433*(1+rvanilla07)^0.5)-SUM($M748:AU748),('PTRM input'!$M$433*(1+rvanilla07)^0.5)/A49stdlife))</f>
        <v>0</v>
      </c>
      <c r="AW748" s="251">
        <f ca="1">IF(A49stdlife="n/a","n/a",IF(AW$3&gt;(A49stdlife+$E748),('PTRM input'!$M$433*(1+rvanilla07)^0.5)-SUM($M748:AV748),('PTRM input'!$M$433*(1+rvanilla07)^0.5)/A49stdlife))</f>
        <v>0</v>
      </c>
      <c r="AX748" s="251">
        <f ca="1">IF(A49stdlife="n/a","n/a",IF(AX$3&gt;(A49stdlife+$E748),('PTRM input'!$M$433*(1+rvanilla07)^0.5)-SUM($M748:AW748),('PTRM input'!$M$433*(1+rvanilla07)^0.5)/A49stdlife))</f>
        <v>0</v>
      </c>
      <c r="AY748" s="251">
        <f ca="1">IF(A49stdlife="n/a","n/a",IF(AY$3&gt;(A49stdlife+$E748),('PTRM input'!$M$433*(1+rvanilla07)^0.5)-SUM($M748:AX748),('PTRM input'!$M$433*(1+rvanilla07)^0.5)/A49stdlife))</f>
        <v>0</v>
      </c>
      <c r="AZ748" s="251">
        <f ca="1">IF(A49stdlife="n/a","n/a",IF(AZ$3&gt;(A49stdlife+$E748),('PTRM input'!$M$433*(1+rvanilla07)^0.5)-SUM($M748:AY748),('PTRM input'!$M$433*(1+rvanilla07)^0.5)/A49stdlife))</f>
        <v>0</v>
      </c>
      <c r="BA748" s="251">
        <f ca="1">IF(A49stdlife="n/a","n/a",IF(BA$3&gt;(A49stdlife+$E748),('PTRM input'!$M$433*(1+rvanilla07)^0.5)-SUM($M748:AZ748),('PTRM input'!$M$433*(1+rvanilla07)^0.5)/A49stdlife))</f>
        <v>0</v>
      </c>
      <c r="BB748" s="251">
        <f ca="1">IF(A49stdlife="n/a","n/a",IF(BB$3&gt;(A49stdlife+$E748),('PTRM input'!$M$433*(1+rvanilla07)^0.5)-SUM($M748:BA748),('PTRM input'!$M$433*(1+rvanilla07)^0.5)/A49stdlife))</f>
        <v>0</v>
      </c>
      <c r="BC748" s="251">
        <f ca="1">IF(A49stdlife="n/a","n/a",IF(BC$3&gt;(A49stdlife+$E748),('PTRM input'!$M$433*(1+rvanilla07)^0.5)-SUM($M748:BB748),('PTRM input'!$M$433*(1+rvanilla07)^0.5)/A49stdlife))</f>
        <v>0</v>
      </c>
      <c r="BD748" s="251">
        <f ca="1">IF(A49stdlife="n/a","n/a",IF(BD$3&gt;(A49stdlife+$E748),('PTRM input'!$M$433*(1+rvanilla07)^0.5)-SUM($M748:BC748),('PTRM input'!$M$433*(1+rvanilla07)^0.5)/A49stdlife))</f>
        <v>0</v>
      </c>
      <c r="BE748" s="251">
        <f ca="1">IF(A49stdlife="n/a","n/a",IF(BE$3&gt;(A49stdlife+$E748),('PTRM input'!$M$433*(1+rvanilla07)^0.5)-SUM($M748:BD748),('PTRM input'!$M$433*(1+rvanilla07)^0.5)/A49stdlife))</f>
        <v>0</v>
      </c>
      <c r="BF748" s="251">
        <f ca="1">IF(A49stdlife="n/a","n/a",IF(BF$3&gt;(A49stdlife+$E748),('PTRM input'!$M$433*(1+rvanilla07)^0.5)-SUM($M748:BE748),('PTRM input'!$M$433*(1+rvanilla07)^0.5)/A49stdlife))</f>
        <v>0</v>
      </c>
      <c r="BG748" s="251">
        <f ca="1">IF(A49stdlife="n/a","n/a",IF(BG$3&gt;(A49stdlife+$E748),('PTRM input'!$M$433*(1+rvanilla07)^0.5)-SUM($M748:BF748),('PTRM input'!$M$433*(1+rvanilla07)^0.5)/A49stdlife))</f>
        <v>0</v>
      </c>
      <c r="BH748" s="251">
        <f ca="1">IF(A49stdlife="n/a","n/a",IF(BH$3&gt;(A49stdlife+$E748),('PTRM input'!$M$433*(1+rvanilla07)^0.5)-SUM($M748:BG748),('PTRM input'!$M$433*(1+rvanilla07)^0.5)/A49stdlife))</f>
        <v>0</v>
      </c>
      <c r="BI748" s="251">
        <f ca="1">IF(A49stdlife="n/a","n/a",IF(BI$3&gt;(A49stdlife+$E748),('PTRM input'!$M$433*(1+rvanilla07)^0.5)-SUM($M748:BH748),('PTRM input'!$M$433*(1+rvanilla07)^0.5)/A49stdlife))</f>
        <v>0</v>
      </c>
      <c r="BJ748" s="116"/>
      <c r="BK748" s="116"/>
      <c r="BL748" s="116"/>
      <c r="BM748" s="116"/>
    </row>
    <row r="749" spans="1:65" hidden="1" outlineLevel="2">
      <c r="A749" s="116"/>
      <c r="B749" s="19"/>
      <c r="C749" s="18"/>
      <c r="D749" s="760"/>
      <c r="E749" s="86">
        <v>8</v>
      </c>
      <c r="F749" s="259"/>
      <c r="G749" s="434"/>
      <c r="H749" s="435"/>
      <c r="I749" s="435"/>
      <c r="J749" s="435"/>
      <c r="K749" s="435"/>
      <c r="L749" s="435"/>
      <c r="M749" s="435"/>
      <c r="N749" s="619"/>
      <c r="O749" s="433">
        <f ca="1">IF(A49stdlife="n/a","n/a",IF(O$3&gt;(A49stdlife+$E749),('PTRM input'!$N$433*(1+rvanilla08)^0.5)-SUM($N749:N749),('PTRM input'!$N$433*(1+rvanilla08)^0.5)/A49stdlife))</f>
        <v>0</v>
      </c>
      <c r="P749" s="433">
        <f ca="1">IF(A49stdlife="n/a","n/a",IF(P$3&gt;(A49stdlife+$E749),('PTRM input'!$N$433*(1+rvanilla08)^0.5)-SUM($N749:O749),('PTRM input'!$N$433*(1+rvanilla08)^0.5)/A49stdlife))</f>
        <v>0</v>
      </c>
      <c r="Q749" s="433">
        <f ca="1">IF(A49stdlife="n/a","n/a",IF(Q$3&gt;(A49stdlife+$E749),('PTRM input'!$N$433*(1+rvanilla08)^0.5)-SUM($N749:P749),('PTRM input'!$N$433*(1+rvanilla08)^0.5)/A49stdlife))</f>
        <v>0</v>
      </c>
      <c r="R749" s="251">
        <f ca="1">IF(A49stdlife="n/a","n/a",IF(R$3&gt;(A49stdlife+$E749),('PTRM input'!$N$433*(1+rvanilla08)^0.5)-SUM($N749:Q749),('PTRM input'!$N$433*(1+rvanilla08)^0.5)/A49stdlife))</f>
        <v>0</v>
      </c>
      <c r="S749" s="251">
        <f ca="1">IF(A49stdlife="n/a","n/a",IF(S$3&gt;(A49stdlife+$E749),('PTRM input'!$N$433*(1+rvanilla08)^0.5)-SUM($N749:R749),('PTRM input'!$N$433*(1+rvanilla08)^0.5)/A49stdlife))</f>
        <v>0</v>
      </c>
      <c r="T749" s="251">
        <f ca="1">IF(A49stdlife="n/a","n/a",IF(T$3&gt;(A49stdlife+$E749),('PTRM input'!$N$433*(1+rvanilla08)^0.5)-SUM($N749:S749),('PTRM input'!$N$433*(1+rvanilla08)^0.5)/A49stdlife))</f>
        <v>0</v>
      </c>
      <c r="U749" s="251">
        <f ca="1">IF(A49stdlife="n/a","n/a",IF(U$3&gt;(A49stdlife+$E749),('PTRM input'!$N$433*(1+rvanilla08)^0.5)-SUM($N749:T749),('PTRM input'!$N$433*(1+rvanilla08)^0.5)/A49stdlife))</f>
        <v>0</v>
      </c>
      <c r="V749" s="251">
        <f ca="1">IF(A49stdlife="n/a","n/a",IF(V$3&gt;(A49stdlife+$E749),('PTRM input'!$N$433*(1+rvanilla08)^0.5)-SUM($N749:U749),('PTRM input'!$N$433*(1+rvanilla08)^0.5)/A49stdlife))</f>
        <v>0</v>
      </c>
      <c r="W749" s="251">
        <f ca="1">IF(A49stdlife="n/a","n/a",IF(W$3&gt;(A49stdlife+$E749),('PTRM input'!$N$433*(1+rvanilla08)^0.5)-SUM($N749:V749),('PTRM input'!$N$433*(1+rvanilla08)^0.5)/A49stdlife))</f>
        <v>0</v>
      </c>
      <c r="X749" s="251">
        <f ca="1">IF(A49stdlife="n/a","n/a",IF(X$3&gt;(A49stdlife+$E749),('PTRM input'!$N$433*(1+rvanilla08)^0.5)-SUM($N749:W749),('PTRM input'!$N$433*(1+rvanilla08)^0.5)/A49stdlife))</f>
        <v>0</v>
      </c>
      <c r="Y749" s="251">
        <f ca="1">IF(A49stdlife="n/a","n/a",IF(Y$3&gt;(A49stdlife+$E749),('PTRM input'!$N$433*(1+rvanilla08)^0.5)-SUM($N749:X749),('PTRM input'!$N$433*(1+rvanilla08)^0.5)/A49stdlife))</f>
        <v>0</v>
      </c>
      <c r="Z749" s="251">
        <f ca="1">IF(A49stdlife="n/a","n/a",IF(Z$3&gt;(A49stdlife+$E749),('PTRM input'!$N$433*(1+rvanilla08)^0.5)-SUM($N749:Y749),('PTRM input'!$N$433*(1+rvanilla08)^0.5)/A49stdlife))</f>
        <v>0</v>
      </c>
      <c r="AA749" s="251">
        <f ca="1">IF(A49stdlife="n/a","n/a",IF(AA$3&gt;(A49stdlife+$E749),('PTRM input'!$N$433*(1+rvanilla08)^0.5)-SUM($N749:Z749),('PTRM input'!$N$433*(1+rvanilla08)^0.5)/A49stdlife))</f>
        <v>0</v>
      </c>
      <c r="AB749" s="251">
        <f ca="1">IF(A49stdlife="n/a","n/a",IF(AB$3&gt;(A49stdlife+$E749),('PTRM input'!$N$433*(1+rvanilla08)^0.5)-SUM($N749:AA749),('PTRM input'!$N$433*(1+rvanilla08)^0.5)/A49stdlife))</f>
        <v>0</v>
      </c>
      <c r="AC749" s="251">
        <f ca="1">IF(A49stdlife="n/a","n/a",IF(AC$3&gt;(A49stdlife+$E749),('PTRM input'!$N$433*(1+rvanilla08)^0.5)-SUM($N749:AB749),('PTRM input'!$N$433*(1+rvanilla08)^0.5)/A49stdlife))</f>
        <v>0</v>
      </c>
      <c r="AD749" s="251">
        <f ca="1">IF(A49stdlife="n/a","n/a",IF(AD$3&gt;(A49stdlife+$E749),('PTRM input'!$N$433*(1+rvanilla08)^0.5)-SUM($N749:AC749),('PTRM input'!$N$433*(1+rvanilla08)^0.5)/A49stdlife))</f>
        <v>0</v>
      </c>
      <c r="AE749" s="251">
        <f ca="1">IF(A49stdlife="n/a","n/a",IF(AE$3&gt;(A49stdlife+$E749),('PTRM input'!$N$433*(1+rvanilla08)^0.5)-SUM($N749:AD749),('PTRM input'!$N$433*(1+rvanilla08)^0.5)/A49stdlife))</f>
        <v>0</v>
      </c>
      <c r="AF749" s="251">
        <f ca="1">IF(A49stdlife="n/a","n/a",IF(AF$3&gt;(A49stdlife+$E749),('PTRM input'!$N$433*(1+rvanilla08)^0.5)-SUM($N749:AE749),('PTRM input'!$N$433*(1+rvanilla08)^0.5)/A49stdlife))</f>
        <v>0</v>
      </c>
      <c r="AG749" s="251">
        <f ca="1">IF(A49stdlife="n/a","n/a",IF(AG$3&gt;(A49stdlife+$E749),('PTRM input'!$N$433*(1+rvanilla08)^0.5)-SUM($N749:AF749),('PTRM input'!$N$433*(1+rvanilla08)^0.5)/A49stdlife))</f>
        <v>0</v>
      </c>
      <c r="AH749" s="251">
        <f ca="1">IF(A49stdlife="n/a","n/a",IF(AH$3&gt;(A49stdlife+$E749),('PTRM input'!$N$433*(1+rvanilla08)^0.5)-SUM($N749:AG749),('PTRM input'!$N$433*(1+rvanilla08)^0.5)/A49stdlife))</f>
        <v>0</v>
      </c>
      <c r="AI749" s="251">
        <f ca="1">IF(A49stdlife="n/a","n/a",IF(AI$3&gt;(A49stdlife+$E749),('PTRM input'!$N$433*(1+rvanilla08)^0.5)-SUM($N749:AH749),('PTRM input'!$N$433*(1+rvanilla08)^0.5)/A49stdlife))</f>
        <v>0</v>
      </c>
      <c r="AJ749" s="251">
        <f ca="1">IF(A49stdlife="n/a","n/a",IF(AJ$3&gt;(A49stdlife+$E749),('PTRM input'!$N$433*(1+rvanilla08)^0.5)-SUM($N749:AI749),('PTRM input'!$N$433*(1+rvanilla08)^0.5)/A49stdlife))</f>
        <v>0</v>
      </c>
      <c r="AK749" s="251">
        <f ca="1">IF(A49stdlife="n/a","n/a",IF(AK$3&gt;(A49stdlife+$E749),('PTRM input'!$N$433*(1+rvanilla08)^0.5)-SUM($N749:AJ749),('PTRM input'!$N$433*(1+rvanilla08)^0.5)/A49stdlife))</f>
        <v>0</v>
      </c>
      <c r="AL749" s="251">
        <f ca="1">IF(A49stdlife="n/a","n/a",IF(AL$3&gt;(A49stdlife+$E749),('PTRM input'!$N$433*(1+rvanilla08)^0.5)-SUM($N749:AK749),('PTRM input'!$N$433*(1+rvanilla08)^0.5)/A49stdlife))</f>
        <v>0</v>
      </c>
      <c r="AM749" s="251">
        <f ca="1">IF(A49stdlife="n/a","n/a",IF(AM$3&gt;(A49stdlife+$E749),('PTRM input'!$N$433*(1+rvanilla08)^0.5)-SUM($N749:AL749),('PTRM input'!$N$433*(1+rvanilla08)^0.5)/A49stdlife))</f>
        <v>0</v>
      </c>
      <c r="AN749" s="251">
        <f ca="1">IF(A49stdlife="n/a","n/a",IF(AN$3&gt;(A49stdlife+$E749),('PTRM input'!$N$433*(1+rvanilla08)^0.5)-SUM($N749:AM749),('PTRM input'!$N$433*(1+rvanilla08)^0.5)/A49stdlife))</f>
        <v>0</v>
      </c>
      <c r="AO749" s="251">
        <f ca="1">IF(A49stdlife="n/a","n/a",IF(AO$3&gt;(A49stdlife+$E749),('PTRM input'!$N$433*(1+rvanilla08)^0.5)-SUM($N749:AN749),('PTRM input'!$N$433*(1+rvanilla08)^0.5)/A49stdlife))</f>
        <v>0</v>
      </c>
      <c r="AP749" s="251">
        <f ca="1">IF(A49stdlife="n/a","n/a",IF(AP$3&gt;(A49stdlife+$E749),('PTRM input'!$N$433*(1+rvanilla08)^0.5)-SUM($N749:AO749),('PTRM input'!$N$433*(1+rvanilla08)^0.5)/A49stdlife))</f>
        <v>0</v>
      </c>
      <c r="AQ749" s="251">
        <f ca="1">IF(A49stdlife="n/a","n/a",IF(AQ$3&gt;(A49stdlife+$E749),('PTRM input'!$N$433*(1+rvanilla08)^0.5)-SUM($N749:AP749),('PTRM input'!$N$433*(1+rvanilla08)^0.5)/A49stdlife))</f>
        <v>0</v>
      </c>
      <c r="AR749" s="251">
        <f ca="1">IF(A49stdlife="n/a","n/a",IF(AR$3&gt;(A49stdlife+$E749),('PTRM input'!$N$433*(1+rvanilla08)^0.5)-SUM($N749:AQ749),('PTRM input'!$N$433*(1+rvanilla08)^0.5)/A49stdlife))</f>
        <v>0</v>
      </c>
      <c r="AS749" s="251">
        <f ca="1">IF(A49stdlife="n/a","n/a",IF(AS$3&gt;(A49stdlife+$E749),('PTRM input'!$N$433*(1+rvanilla08)^0.5)-SUM($N749:AR749),('PTRM input'!$N$433*(1+rvanilla08)^0.5)/A49stdlife))</f>
        <v>0</v>
      </c>
      <c r="AT749" s="251">
        <f ca="1">IF(A49stdlife="n/a","n/a",IF(AT$3&gt;(A49stdlife+$E749),('PTRM input'!$N$433*(1+rvanilla08)^0.5)-SUM($N749:AS749),('PTRM input'!$N$433*(1+rvanilla08)^0.5)/A49stdlife))</f>
        <v>0</v>
      </c>
      <c r="AU749" s="251">
        <f ca="1">IF(A49stdlife="n/a","n/a",IF(AU$3&gt;(A49stdlife+$E749),('PTRM input'!$N$433*(1+rvanilla08)^0.5)-SUM($N749:AT749),('PTRM input'!$N$433*(1+rvanilla08)^0.5)/A49stdlife))</f>
        <v>0</v>
      </c>
      <c r="AV749" s="251">
        <f ca="1">IF(A49stdlife="n/a","n/a",IF(AV$3&gt;(A49stdlife+$E749),('PTRM input'!$N$433*(1+rvanilla08)^0.5)-SUM($N749:AU749),('PTRM input'!$N$433*(1+rvanilla08)^0.5)/A49stdlife))</f>
        <v>0</v>
      </c>
      <c r="AW749" s="251">
        <f ca="1">IF(A49stdlife="n/a","n/a",IF(AW$3&gt;(A49stdlife+$E749),('PTRM input'!$N$433*(1+rvanilla08)^0.5)-SUM($N749:AV749),('PTRM input'!$N$433*(1+rvanilla08)^0.5)/A49stdlife))</f>
        <v>0</v>
      </c>
      <c r="AX749" s="251">
        <f ca="1">IF(A49stdlife="n/a","n/a",IF(AX$3&gt;(A49stdlife+$E749),('PTRM input'!$N$433*(1+rvanilla08)^0.5)-SUM($N749:AW749),('PTRM input'!$N$433*(1+rvanilla08)^0.5)/A49stdlife))</f>
        <v>0</v>
      </c>
      <c r="AY749" s="251">
        <f ca="1">IF(A49stdlife="n/a","n/a",IF(AY$3&gt;(A49stdlife+$E749),('PTRM input'!$N$433*(1+rvanilla08)^0.5)-SUM($N749:AX749),('PTRM input'!$N$433*(1+rvanilla08)^0.5)/A49stdlife))</f>
        <v>0</v>
      </c>
      <c r="AZ749" s="251">
        <f ca="1">IF(A49stdlife="n/a","n/a",IF(AZ$3&gt;(A49stdlife+$E749),('PTRM input'!$N$433*(1+rvanilla08)^0.5)-SUM($N749:AY749),('PTRM input'!$N$433*(1+rvanilla08)^0.5)/A49stdlife))</f>
        <v>0</v>
      </c>
      <c r="BA749" s="251">
        <f ca="1">IF(A49stdlife="n/a","n/a",IF(BA$3&gt;(A49stdlife+$E749),('PTRM input'!$N$433*(1+rvanilla08)^0.5)-SUM($N749:AZ749),('PTRM input'!$N$433*(1+rvanilla08)^0.5)/A49stdlife))</f>
        <v>0</v>
      </c>
      <c r="BB749" s="251">
        <f ca="1">IF(A49stdlife="n/a","n/a",IF(BB$3&gt;(A49stdlife+$E749),('PTRM input'!$N$433*(1+rvanilla08)^0.5)-SUM($N749:BA749),('PTRM input'!$N$433*(1+rvanilla08)^0.5)/A49stdlife))</f>
        <v>0</v>
      </c>
      <c r="BC749" s="251">
        <f ca="1">IF(A49stdlife="n/a","n/a",IF(BC$3&gt;(A49stdlife+$E749),('PTRM input'!$N$433*(1+rvanilla08)^0.5)-SUM($N749:BB749),('PTRM input'!$N$433*(1+rvanilla08)^0.5)/A49stdlife))</f>
        <v>0</v>
      </c>
      <c r="BD749" s="251">
        <f ca="1">IF(A49stdlife="n/a","n/a",IF(BD$3&gt;(A49stdlife+$E749),('PTRM input'!$N$433*(1+rvanilla08)^0.5)-SUM($N749:BC749),('PTRM input'!$N$433*(1+rvanilla08)^0.5)/A49stdlife))</f>
        <v>0</v>
      </c>
      <c r="BE749" s="251">
        <f ca="1">IF(A49stdlife="n/a","n/a",IF(BE$3&gt;(A49stdlife+$E749),('PTRM input'!$N$433*(1+rvanilla08)^0.5)-SUM($N749:BD749),('PTRM input'!$N$433*(1+rvanilla08)^0.5)/A49stdlife))</f>
        <v>0</v>
      </c>
      <c r="BF749" s="251">
        <f ca="1">IF(A49stdlife="n/a","n/a",IF(BF$3&gt;(A49stdlife+$E749),('PTRM input'!$N$433*(1+rvanilla08)^0.5)-SUM($N749:BE749),('PTRM input'!$N$433*(1+rvanilla08)^0.5)/A49stdlife))</f>
        <v>0</v>
      </c>
      <c r="BG749" s="251">
        <f ca="1">IF(A49stdlife="n/a","n/a",IF(BG$3&gt;(A49stdlife+$E749),('PTRM input'!$N$433*(1+rvanilla08)^0.5)-SUM($N749:BF749),('PTRM input'!$N$433*(1+rvanilla08)^0.5)/A49stdlife))</f>
        <v>0</v>
      </c>
      <c r="BH749" s="251">
        <f ca="1">IF(A49stdlife="n/a","n/a",IF(BH$3&gt;(A49stdlife+$E749),('PTRM input'!$N$433*(1+rvanilla08)^0.5)-SUM($N749:BG749),('PTRM input'!$N$433*(1+rvanilla08)^0.5)/A49stdlife))</f>
        <v>0</v>
      </c>
      <c r="BI749" s="251">
        <f ca="1">IF(A49stdlife="n/a","n/a",IF(BI$3&gt;(A49stdlife+$E749),('PTRM input'!$N$433*(1+rvanilla08)^0.5)-SUM($N749:BH749),('PTRM input'!$N$433*(1+rvanilla08)^0.5)/A49stdlife))</f>
        <v>0</v>
      </c>
      <c r="BJ749" s="116"/>
      <c r="BK749" s="116"/>
      <c r="BL749" s="116"/>
      <c r="BM749" s="116"/>
    </row>
    <row r="750" spans="1:65" hidden="1" outlineLevel="2">
      <c r="A750" s="116"/>
      <c r="B750" s="19"/>
      <c r="C750" s="18"/>
      <c r="D750" s="760"/>
      <c r="E750" s="86">
        <v>9</v>
      </c>
      <c r="F750" s="259"/>
      <c r="G750" s="434"/>
      <c r="H750" s="435"/>
      <c r="I750" s="435"/>
      <c r="J750" s="435"/>
      <c r="K750" s="435"/>
      <c r="L750" s="435"/>
      <c r="M750" s="435"/>
      <c r="N750" s="435"/>
      <c r="O750" s="619"/>
      <c r="P750" s="433">
        <f ca="1">IF(A49stdlife="n/a","n/a",IF(P$3&gt;(A49stdlife+$E750),('PTRM input'!$O$433*(1+rvanilla09)^0.5)-SUM($O750:O750),('PTRM input'!$O$433*(1+rvanilla09)^0.5)/A49stdlife))</f>
        <v>0</v>
      </c>
      <c r="Q750" s="433">
        <f ca="1">IF(A49stdlife="n/a","n/a",IF(Q$3&gt;(A49stdlife+$E750),('PTRM input'!$O$433*(1+rvanilla09)^0.5)-SUM($O750:P750),('PTRM input'!$O$433*(1+rvanilla09)^0.5)/A49stdlife))</f>
        <v>0</v>
      </c>
      <c r="R750" s="251">
        <f ca="1">IF(A49stdlife="n/a","n/a",IF(R$3&gt;(A49stdlife+$E750),('PTRM input'!$O$433*(1+rvanilla09)^0.5)-SUM($O750:Q750),('PTRM input'!$O$433*(1+rvanilla09)^0.5)/A49stdlife))</f>
        <v>0</v>
      </c>
      <c r="S750" s="251">
        <f ca="1">IF(A49stdlife="n/a","n/a",IF(S$3&gt;(A49stdlife+$E750),('PTRM input'!$O$433*(1+rvanilla09)^0.5)-SUM($O750:R750),('PTRM input'!$O$433*(1+rvanilla09)^0.5)/A49stdlife))</f>
        <v>0</v>
      </c>
      <c r="T750" s="251">
        <f ca="1">IF(A49stdlife="n/a","n/a",IF(T$3&gt;(A49stdlife+$E750),('PTRM input'!$O$433*(1+rvanilla09)^0.5)-SUM($O750:S750),('PTRM input'!$O$433*(1+rvanilla09)^0.5)/A49stdlife))</f>
        <v>0</v>
      </c>
      <c r="U750" s="251">
        <f ca="1">IF(A49stdlife="n/a","n/a",IF(U$3&gt;(A49stdlife+$E750),('PTRM input'!$O$433*(1+rvanilla09)^0.5)-SUM($O750:T750),('PTRM input'!$O$433*(1+rvanilla09)^0.5)/A49stdlife))</f>
        <v>0</v>
      </c>
      <c r="V750" s="251">
        <f ca="1">IF(A49stdlife="n/a","n/a",IF(V$3&gt;(A49stdlife+$E750),('PTRM input'!$O$433*(1+rvanilla09)^0.5)-SUM($O750:U750),('PTRM input'!$O$433*(1+rvanilla09)^0.5)/A49stdlife))</f>
        <v>0</v>
      </c>
      <c r="W750" s="251">
        <f ca="1">IF(A49stdlife="n/a","n/a",IF(W$3&gt;(A49stdlife+$E750),('PTRM input'!$O$433*(1+rvanilla09)^0.5)-SUM($O750:V750),('PTRM input'!$O$433*(1+rvanilla09)^0.5)/A49stdlife))</f>
        <v>0</v>
      </c>
      <c r="X750" s="251">
        <f ca="1">IF(A49stdlife="n/a","n/a",IF(X$3&gt;(A49stdlife+$E750),('PTRM input'!$O$433*(1+rvanilla09)^0.5)-SUM($O750:W750),('PTRM input'!$O$433*(1+rvanilla09)^0.5)/A49stdlife))</f>
        <v>0</v>
      </c>
      <c r="Y750" s="251">
        <f ca="1">IF(A49stdlife="n/a","n/a",IF(Y$3&gt;(A49stdlife+$E750),('PTRM input'!$O$433*(1+rvanilla09)^0.5)-SUM($O750:X750),('PTRM input'!$O$433*(1+rvanilla09)^0.5)/A49stdlife))</f>
        <v>0</v>
      </c>
      <c r="Z750" s="251">
        <f ca="1">IF(A49stdlife="n/a","n/a",IF(Z$3&gt;(A49stdlife+$E750),('PTRM input'!$O$433*(1+rvanilla09)^0.5)-SUM($O750:Y750),('PTRM input'!$O$433*(1+rvanilla09)^0.5)/A49stdlife))</f>
        <v>0</v>
      </c>
      <c r="AA750" s="251">
        <f ca="1">IF(A49stdlife="n/a","n/a",IF(AA$3&gt;(A49stdlife+$E750),('PTRM input'!$O$433*(1+rvanilla09)^0.5)-SUM($O750:Z750),('PTRM input'!$O$433*(1+rvanilla09)^0.5)/A49stdlife))</f>
        <v>0</v>
      </c>
      <c r="AB750" s="251">
        <f ca="1">IF(A49stdlife="n/a","n/a",IF(AB$3&gt;(A49stdlife+$E750),('PTRM input'!$O$433*(1+rvanilla09)^0.5)-SUM($O750:AA750),('PTRM input'!$O$433*(1+rvanilla09)^0.5)/A49stdlife))</f>
        <v>0</v>
      </c>
      <c r="AC750" s="251">
        <f ca="1">IF(A49stdlife="n/a","n/a",IF(AC$3&gt;(A49stdlife+$E750),('PTRM input'!$O$433*(1+rvanilla09)^0.5)-SUM($O750:AB750),('PTRM input'!$O$433*(1+rvanilla09)^0.5)/A49stdlife))</f>
        <v>0</v>
      </c>
      <c r="AD750" s="251">
        <f ca="1">IF(A49stdlife="n/a","n/a",IF(AD$3&gt;(A49stdlife+$E750),('PTRM input'!$O$433*(1+rvanilla09)^0.5)-SUM($O750:AC750),('PTRM input'!$O$433*(1+rvanilla09)^0.5)/A49stdlife))</f>
        <v>0</v>
      </c>
      <c r="AE750" s="251">
        <f ca="1">IF(A49stdlife="n/a","n/a",IF(AE$3&gt;(A49stdlife+$E750),('PTRM input'!$O$433*(1+rvanilla09)^0.5)-SUM($O750:AD750),('PTRM input'!$O$433*(1+rvanilla09)^0.5)/A49stdlife))</f>
        <v>0</v>
      </c>
      <c r="AF750" s="251">
        <f ca="1">IF(A49stdlife="n/a","n/a",IF(AF$3&gt;(A49stdlife+$E750),('PTRM input'!$O$433*(1+rvanilla09)^0.5)-SUM($O750:AE750),('PTRM input'!$O$433*(1+rvanilla09)^0.5)/A49stdlife))</f>
        <v>0</v>
      </c>
      <c r="AG750" s="251">
        <f ca="1">IF(A49stdlife="n/a","n/a",IF(AG$3&gt;(A49stdlife+$E750),('PTRM input'!$O$433*(1+rvanilla09)^0.5)-SUM($O750:AF750),('PTRM input'!$O$433*(1+rvanilla09)^0.5)/A49stdlife))</f>
        <v>0</v>
      </c>
      <c r="AH750" s="251">
        <f ca="1">IF(A49stdlife="n/a","n/a",IF(AH$3&gt;(A49stdlife+$E750),('PTRM input'!$O$433*(1+rvanilla09)^0.5)-SUM($O750:AG750),('PTRM input'!$O$433*(1+rvanilla09)^0.5)/A49stdlife))</f>
        <v>0</v>
      </c>
      <c r="AI750" s="251">
        <f ca="1">IF(A49stdlife="n/a","n/a",IF(AI$3&gt;(A49stdlife+$E750),('PTRM input'!$O$433*(1+rvanilla09)^0.5)-SUM($O750:AH750),('PTRM input'!$O$433*(1+rvanilla09)^0.5)/A49stdlife))</f>
        <v>0</v>
      </c>
      <c r="AJ750" s="251">
        <f ca="1">IF(A49stdlife="n/a","n/a",IF(AJ$3&gt;(A49stdlife+$E750),('PTRM input'!$O$433*(1+rvanilla09)^0.5)-SUM($O750:AI750),('PTRM input'!$O$433*(1+rvanilla09)^0.5)/A49stdlife))</f>
        <v>0</v>
      </c>
      <c r="AK750" s="251">
        <f ca="1">IF(A49stdlife="n/a","n/a",IF(AK$3&gt;(A49stdlife+$E750),('PTRM input'!$O$433*(1+rvanilla09)^0.5)-SUM($O750:AJ750),('PTRM input'!$O$433*(1+rvanilla09)^0.5)/A49stdlife))</f>
        <v>0</v>
      </c>
      <c r="AL750" s="251">
        <f ca="1">IF(A49stdlife="n/a","n/a",IF(AL$3&gt;(A49stdlife+$E750),('PTRM input'!$O$433*(1+rvanilla09)^0.5)-SUM($O750:AK750),('PTRM input'!$O$433*(1+rvanilla09)^0.5)/A49stdlife))</f>
        <v>0</v>
      </c>
      <c r="AM750" s="251">
        <f ca="1">IF(A49stdlife="n/a","n/a",IF(AM$3&gt;(A49stdlife+$E750),('PTRM input'!$O$433*(1+rvanilla09)^0.5)-SUM($O750:AL750),('PTRM input'!$O$433*(1+rvanilla09)^0.5)/A49stdlife))</f>
        <v>0</v>
      </c>
      <c r="AN750" s="251">
        <f ca="1">IF(A49stdlife="n/a","n/a",IF(AN$3&gt;(A49stdlife+$E750),('PTRM input'!$O$433*(1+rvanilla09)^0.5)-SUM($O750:AM750),('PTRM input'!$O$433*(1+rvanilla09)^0.5)/A49stdlife))</f>
        <v>0</v>
      </c>
      <c r="AO750" s="251">
        <f ca="1">IF(A49stdlife="n/a","n/a",IF(AO$3&gt;(A49stdlife+$E750),('PTRM input'!$O$433*(1+rvanilla09)^0.5)-SUM($O750:AN750),('PTRM input'!$O$433*(1+rvanilla09)^0.5)/A49stdlife))</f>
        <v>0</v>
      </c>
      <c r="AP750" s="251">
        <f ca="1">IF(A49stdlife="n/a","n/a",IF(AP$3&gt;(A49stdlife+$E750),('PTRM input'!$O$433*(1+rvanilla09)^0.5)-SUM($O750:AO750),('PTRM input'!$O$433*(1+rvanilla09)^0.5)/A49stdlife))</f>
        <v>0</v>
      </c>
      <c r="AQ750" s="251">
        <f ca="1">IF(A49stdlife="n/a","n/a",IF(AQ$3&gt;(A49stdlife+$E750),('PTRM input'!$O$433*(1+rvanilla09)^0.5)-SUM($O750:AP750),('PTRM input'!$O$433*(1+rvanilla09)^0.5)/A49stdlife))</f>
        <v>0</v>
      </c>
      <c r="AR750" s="251">
        <f ca="1">IF(A49stdlife="n/a","n/a",IF(AR$3&gt;(A49stdlife+$E750),('PTRM input'!$O$433*(1+rvanilla09)^0.5)-SUM($O750:AQ750),('PTRM input'!$O$433*(1+rvanilla09)^0.5)/A49stdlife))</f>
        <v>0</v>
      </c>
      <c r="AS750" s="251">
        <f ca="1">IF(A49stdlife="n/a","n/a",IF(AS$3&gt;(A49stdlife+$E750),('PTRM input'!$O$433*(1+rvanilla09)^0.5)-SUM($O750:AR750),('PTRM input'!$O$433*(1+rvanilla09)^0.5)/A49stdlife))</f>
        <v>0</v>
      </c>
      <c r="AT750" s="251">
        <f ca="1">IF(A49stdlife="n/a","n/a",IF(AT$3&gt;(A49stdlife+$E750),('PTRM input'!$O$433*(1+rvanilla09)^0.5)-SUM($O750:AS750),('PTRM input'!$O$433*(1+rvanilla09)^0.5)/A49stdlife))</f>
        <v>0</v>
      </c>
      <c r="AU750" s="251">
        <f ca="1">IF(A49stdlife="n/a","n/a",IF(AU$3&gt;(A49stdlife+$E750),('PTRM input'!$O$433*(1+rvanilla09)^0.5)-SUM($O750:AT750),('PTRM input'!$O$433*(1+rvanilla09)^0.5)/A49stdlife))</f>
        <v>0</v>
      </c>
      <c r="AV750" s="251">
        <f ca="1">IF(A49stdlife="n/a","n/a",IF(AV$3&gt;(A49stdlife+$E750),('PTRM input'!$O$433*(1+rvanilla09)^0.5)-SUM($O750:AU750),('PTRM input'!$O$433*(1+rvanilla09)^0.5)/A49stdlife))</f>
        <v>0</v>
      </c>
      <c r="AW750" s="251">
        <f ca="1">IF(A49stdlife="n/a","n/a",IF(AW$3&gt;(A49stdlife+$E750),('PTRM input'!$O$433*(1+rvanilla09)^0.5)-SUM($O750:AV750),('PTRM input'!$O$433*(1+rvanilla09)^0.5)/A49stdlife))</f>
        <v>0</v>
      </c>
      <c r="AX750" s="251">
        <f ca="1">IF(A49stdlife="n/a","n/a",IF(AX$3&gt;(A49stdlife+$E750),('PTRM input'!$O$433*(1+rvanilla09)^0.5)-SUM($O750:AW750),('PTRM input'!$O$433*(1+rvanilla09)^0.5)/A49stdlife))</f>
        <v>0</v>
      </c>
      <c r="AY750" s="251">
        <f ca="1">IF(A49stdlife="n/a","n/a",IF(AY$3&gt;(A49stdlife+$E750),('PTRM input'!$O$433*(1+rvanilla09)^0.5)-SUM($O750:AX750),('PTRM input'!$O$433*(1+rvanilla09)^0.5)/A49stdlife))</f>
        <v>0</v>
      </c>
      <c r="AZ750" s="251">
        <f ca="1">IF(A49stdlife="n/a","n/a",IF(AZ$3&gt;(A49stdlife+$E750),('PTRM input'!$O$433*(1+rvanilla09)^0.5)-SUM($O750:AY750),('PTRM input'!$O$433*(1+rvanilla09)^0.5)/A49stdlife))</f>
        <v>0</v>
      </c>
      <c r="BA750" s="251">
        <f ca="1">IF(A49stdlife="n/a","n/a",IF(BA$3&gt;(A49stdlife+$E750),('PTRM input'!$O$433*(1+rvanilla09)^0.5)-SUM($O750:AZ750),('PTRM input'!$O$433*(1+rvanilla09)^0.5)/A49stdlife))</f>
        <v>0</v>
      </c>
      <c r="BB750" s="251">
        <f ca="1">IF(A49stdlife="n/a","n/a",IF(BB$3&gt;(A49stdlife+$E750),('PTRM input'!$O$433*(1+rvanilla09)^0.5)-SUM($O750:BA750),('PTRM input'!$O$433*(1+rvanilla09)^0.5)/A49stdlife))</f>
        <v>0</v>
      </c>
      <c r="BC750" s="251">
        <f ca="1">IF(A49stdlife="n/a","n/a",IF(BC$3&gt;(A49stdlife+$E750),('PTRM input'!$O$433*(1+rvanilla09)^0.5)-SUM($O750:BB750),('PTRM input'!$O$433*(1+rvanilla09)^0.5)/A49stdlife))</f>
        <v>0</v>
      </c>
      <c r="BD750" s="251">
        <f ca="1">IF(A49stdlife="n/a","n/a",IF(BD$3&gt;(A49stdlife+$E750),('PTRM input'!$O$433*(1+rvanilla09)^0.5)-SUM($O750:BC750),('PTRM input'!$O$433*(1+rvanilla09)^0.5)/A49stdlife))</f>
        <v>0</v>
      </c>
      <c r="BE750" s="251">
        <f ca="1">IF(A49stdlife="n/a","n/a",IF(BE$3&gt;(A49stdlife+$E750),('PTRM input'!$O$433*(1+rvanilla09)^0.5)-SUM($O750:BD750),('PTRM input'!$O$433*(1+rvanilla09)^0.5)/A49stdlife))</f>
        <v>0</v>
      </c>
      <c r="BF750" s="251">
        <f ca="1">IF(A49stdlife="n/a","n/a",IF(BF$3&gt;(A49stdlife+$E750),('PTRM input'!$O$433*(1+rvanilla09)^0.5)-SUM($O750:BE750),('PTRM input'!$O$433*(1+rvanilla09)^0.5)/A49stdlife))</f>
        <v>0</v>
      </c>
      <c r="BG750" s="251">
        <f ca="1">IF(A49stdlife="n/a","n/a",IF(BG$3&gt;(A49stdlife+$E750),('PTRM input'!$O$433*(1+rvanilla09)^0.5)-SUM($O750:BF750),('PTRM input'!$O$433*(1+rvanilla09)^0.5)/A49stdlife))</f>
        <v>0</v>
      </c>
      <c r="BH750" s="251">
        <f ca="1">IF(A49stdlife="n/a","n/a",IF(BH$3&gt;(A49stdlife+$E750),('PTRM input'!$O$433*(1+rvanilla09)^0.5)-SUM($O750:BG750),('PTRM input'!$O$433*(1+rvanilla09)^0.5)/A49stdlife))</f>
        <v>0</v>
      </c>
      <c r="BI750" s="251">
        <f ca="1">IF(A49stdlife="n/a","n/a",IF(BI$3&gt;(A49stdlife+$E750),('PTRM input'!$O$433*(1+rvanilla09)^0.5)-SUM($O750:BH750),('PTRM input'!$O$433*(1+rvanilla09)^0.5)/A49stdlife))</f>
        <v>0</v>
      </c>
      <c r="BJ750" s="116"/>
      <c r="BK750" s="116"/>
      <c r="BL750" s="116"/>
      <c r="BM750" s="116"/>
    </row>
    <row r="751" spans="1:65" hidden="1" outlineLevel="2">
      <c r="A751" s="116"/>
      <c r="B751" s="19"/>
      <c r="C751" s="18"/>
      <c r="D751" s="760"/>
      <c r="E751" s="87">
        <v>10</v>
      </c>
      <c r="F751" s="259"/>
      <c r="G751" s="434"/>
      <c r="H751" s="435"/>
      <c r="I751" s="435"/>
      <c r="J751" s="435"/>
      <c r="K751" s="435"/>
      <c r="L751" s="435"/>
      <c r="M751" s="435"/>
      <c r="N751" s="435"/>
      <c r="O751" s="435"/>
      <c r="P751" s="619"/>
      <c r="Q751" s="433">
        <f ca="1">IF(A49stdlife="n/a","n/a",IF(Q$3&gt;(A49stdlife+$E751),('PTRM input'!$P$433*(1+rvanilla10)^0.5)-SUM($P751:P751),('PTRM input'!$P$433*(1+rvanilla10)^0.5)/A49stdlife))</f>
        <v>0</v>
      </c>
      <c r="R751" s="251">
        <f ca="1">IF(A49stdlife="n/a","n/a",IF(R$3&gt;(A49stdlife+$E751),('PTRM input'!$P$433*(1+rvanilla10)^0.5)-SUM($P751:Q751),('PTRM input'!$P$433*(1+rvanilla10)^0.5)/A49stdlife))</f>
        <v>0</v>
      </c>
      <c r="S751" s="251">
        <f ca="1">IF(A49stdlife="n/a","n/a",IF(S$3&gt;(A49stdlife+$E751),('PTRM input'!$P$433*(1+rvanilla10)^0.5)-SUM($P751:R751),('PTRM input'!$P$433*(1+rvanilla10)^0.5)/A49stdlife))</f>
        <v>0</v>
      </c>
      <c r="T751" s="251">
        <f ca="1">IF(A49stdlife="n/a","n/a",IF(T$3&gt;(A49stdlife+$E751),('PTRM input'!$P$433*(1+rvanilla10)^0.5)-SUM($P751:S751),('PTRM input'!$P$433*(1+rvanilla10)^0.5)/A49stdlife))</f>
        <v>0</v>
      </c>
      <c r="U751" s="251">
        <f ca="1">IF(A49stdlife="n/a","n/a",IF(U$3&gt;(A49stdlife+$E751),('PTRM input'!$P$433*(1+rvanilla10)^0.5)-SUM($P751:T751),('PTRM input'!$P$433*(1+rvanilla10)^0.5)/A49stdlife))</f>
        <v>0</v>
      </c>
      <c r="V751" s="251">
        <f ca="1">IF(A49stdlife="n/a","n/a",IF(V$3&gt;(A49stdlife+$E751),('PTRM input'!$P$433*(1+rvanilla10)^0.5)-SUM($P751:U751),('PTRM input'!$P$433*(1+rvanilla10)^0.5)/A49stdlife))</f>
        <v>0</v>
      </c>
      <c r="W751" s="251">
        <f ca="1">IF(A49stdlife="n/a","n/a",IF(W$3&gt;(A49stdlife+$E751),('PTRM input'!$P$433*(1+rvanilla10)^0.5)-SUM($P751:V751),('PTRM input'!$P$433*(1+rvanilla10)^0.5)/A49stdlife))</f>
        <v>0</v>
      </c>
      <c r="X751" s="251">
        <f ca="1">IF(A49stdlife="n/a","n/a",IF(X$3&gt;(A49stdlife+$E751),('PTRM input'!$P$433*(1+rvanilla10)^0.5)-SUM($P751:W751),('PTRM input'!$P$433*(1+rvanilla10)^0.5)/A49stdlife))</f>
        <v>0</v>
      </c>
      <c r="Y751" s="251">
        <f ca="1">IF(A49stdlife="n/a","n/a",IF(Y$3&gt;(A49stdlife+$E751),('PTRM input'!$P$433*(1+rvanilla10)^0.5)-SUM($P751:X751),('PTRM input'!$P$433*(1+rvanilla10)^0.5)/A49stdlife))</f>
        <v>0</v>
      </c>
      <c r="Z751" s="251">
        <f ca="1">IF(A49stdlife="n/a","n/a",IF(Z$3&gt;(A49stdlife+$E751),('PTRM input'!$P$433*(1+rvanilla10)^0.5)-SUM($P751:Y751),('PTRM input'!$P$433*(1+rvanilla10)^0.5)/A49stdlife))</f>
        <v>0</v>
      </c>
      <c r="AA751" s="251">
        <f ca="1">IF(A49stdlife="n/a","n/a",IF(AA$3&gt;(A49stdlife+$E751),('PTRM input'!$P$433*(1+rvanilla10)^0.5)-SUM($P751:Z751),('PTRM input'!$P$433*(1+rvanilla10)^0.5)/A49stdlife))</f>
        <v>0</v>
      </c>
      <c r="AB751" s="251">
        <f ca="1">IF(A49stdlife="n/a","n/a",IF(AB$3&gt;(A49stdlife+$E751),('PTRM input'!$P$433*(1+rvanilla10)^0.5)-SUM($P751:AA751),('PTRM input'!$P$433*(1+rvanilla10)^0.5)/A49stdlife))</f>
        <v>0</v>
      </c>
      <c r="AC751" s="251">
        <f ca="1">IF(A49stdlife="n/a","n/a",IF(AC$3&gt;(A49stdlife+$E751),('PTRM input'!$P$433*(1+rvanilla10)^0.5)-SUM($P751:AB751),('PTRM input'!$P$433*(1+rvanilla10)^0.5)/A49stdlife))</f>
        <v>0</v>
      </c>
      <c r="AD751" s="251">
        <f ca="1">IF(A49stdlife="n/a","n/a",IF(AD$3&gt;(A49stdlife+$E751),('PTRM input'!$P$433*(1+rvanilla10)^0.5)-SUM($P751:AC751),('PTRM input'!$P$433*(1+rvanilla10)^0.5)/A49stdlife))</f>
        <v>0</v>
      </c>
      <c r="AE751" s="251">
        <f ca="1">IF(A49stdlife="n/a","n/a",IF(AE$3&gt;(A49stdlife+$E751),('PTRM input'!$P$433*(1+rvanilla10)^0.5)-SUM($P751:AD751),('PTRM input'!$P$433*(1+rvanilla10)^0.5)/A49stdlife))</f>
        <v>0</v>
      </c>
      <c r="AF751" s="251">
        <f ca="1">IF(A49stdlife="n/a","n/a",IF(AF$3&gt;(A49stdlife+$E751),('PTRM input'!$P$433*(1+rvanilla10)^0.5)-SUM($P751:AE751),('PTRM input'!$P$433*(1+rvanilla10)^0.5)/A49stdlife))</f>
        <v>0</v>
      </c>
      <c r="AG751" s="251">
        <f ca="1">IF(A49stdlife="n/a","n/a",IF(AG$3&gt;(A49stdlife+$E751),('PTRM input'!$P$433*(1+rvanilla10)^0.5)-SUM($P751:AF751),('PTRM input'!$P$433*(1+rvanilla10)^0.5)/A49stdlife))</f>
        <v>0</v>
      </c>
      <c r="AH751" s="251">
        <f ca="1">IF(A49stdlife="n/a","n/a",IF(AH$3&gt;(A49stdlife+$E751),('PTRM input'!$P$433*(1+rvanilla10)^0.5)-SUM($P751:AG751),('PTRM input'!$P$433*(1+rvanilla10)^0.5)/A49stdlife))</f>
        <v>0</v>
      </c>
      <c r="AI751" s="251">
        <f ca="1">IF(A49stdlife="n/a","n/a",IF(AI$3&gt;(A49stdlife+$E751),('PTRM input'!$P$433*(1+rvanilla10)^0.5)-SUM($P751:AH751),('PTRM input'!$P$433*(1+rvanilla10)^0.5)/A49stdlife))</f>
        <v>0</v>
      </c>
      <c r="AJ751" s="251">
        <f ca="1">IF(A49stdlife="n/a","n/a",IF(AJ$3&gt;(A49stdlife+$E751),('PTRM input'!$P$433*(1+rvanilla10)^0.5)-SUM($P751:AI751),('PTRM input'!$P$433*(1+rvanilla10)^0.5)/A49stdlife))</f>
        <v>0</v>
      </c>
      <c r="AK751" s="251">
        <f ca="1">IF(A49stdlife="n/a","n/a",IF(AK$3&gt;(A49stdlife+$E751),('PTRM input'!$P$433*(1+rvanilla10)^0.5)-SUM($P751:AJ751),('PTRM input'!$P$433*(1+rvanilla10)^0.5)/A49stdlife))</f>
        <v>0</v>
      </c>
      <c r="AL751" s="251">
        <f ca="1">IF(A49stdlife="n/a","n/a",IF(AL$3&gt;(A49stdlife+$E751),('PTRM input'!$P$433*(1+rvanilla10)^0.5)-SUM($P751:AK751),('PTRM input'!$P$433*(1+rvanilla10)^0.5)/A49stdlife))</f>
        <v>0</v>
      </c>
      <c r="AM751" s="251">
        <f ca="1">IF(A49stdlife="n/a","n/a",IF(AM$3&gt;(A49stdlife+$E751),('PTRM input'!$P$433*(1+rvanilla10)^0.5)-SUM($P751:AL751),('PTRM input'!$P$433*(1+rvanilla10)^0.5)/A49stdlife))</f>
        <v>0</v>
      </c>
      <c r="AN751" s="251">
        <f ca="1">IF(A49stdlife="n/a","n/a",IF(AN$3&gt;(A49stdlife+$E751),('PTRM input'!$P$433*(1+rvanilla10)^0.5)-SUM($P751:AM751),('PTRM input'!$P$433*(1+rvanilla10)^0.5)/A49stdlife))</f>
        <v>0</v>
      </c>
      <c r="AO751" s="251">
        <f ca="1">IF(A49stdlife="n/a","n/a",IF(AO$3&gt;(A49stdlife+$E751),('PTRM input'!$P$433*(1+rvanilla10)^0.5)-SUM($P751:AN751),('PTRM input'!$P$433*(1+rvanilla10)^0.5)/A49stdlife))</f>
        <v>0</v>
      </c>
      <c r="AP751" s="251">
        <f ca="1">IF(A49stdlife="n/a","n/a",IF(AP$3&gt;(A49stdlife+$E751),('PTRM input'!$P$433*(1+rvanilla10)^0.5)-SUM($P751:AO751),('PTRM input'!$P$433*(1+rvanilla10)^0.5)/A49stdlife))</f>
        <v>0</v>
      </c>
      <c r="AQ751" s="251">
        <f ca="1">IF(A49stdlife="n/a","n/a",IF(AQ$3&gt;(A49stdlife+$E751),('PTRM input'!$P$433*(1+rvanilla10)^0.5)-SUM($P751:AP751),('PTRM input'!$P$433*(1+rvanilla10)^0.5)/A49stdlife))</f>
        <v>0</v>
      </c>
      <c r="AR751" s="251">
        <f ca="1">IF(A49stdlife="n/a","n/a",IF(AR$3&gt;(A49stdlife+$E751),('PTRM input'!$P$433*(1+rvanilla10)^0.5)-SUM($P751:AQ751),('PTRM input'!$P$433*(1+rvanilla10)^0.5)/A49stdlife))</f>
        <v>0</v>
      </c>
      <c r="AS751" s="251">
        <f ca="1">IF(A49stdlife="n/a","n/a",IF(AS$3&gt;(A49stdlife+$E751),('PTRM input'!$P$433*(1+rvanilla10)^0.5)-SUM($P751:AR751),('PTRM input'!$P$433*(1+rvanilla10)^0.5)/A49stdlife))</f>
        <v>0</v>
      </c>
      <c r="AT751" s="251">
        <f ca="1">IF(A49stdlife="n/a","n/a",IF(AT$3&gt;(A49stdlife+$E751),('PTRM input'!$P$433*(1+rvanilla10)^0.5)-SUM($P751:AS751),('PTRM input'!$P$433*(1+rvanilla10)^0.5)/A49stdlife))</f>
        <v>0</v>
      </c>
      <c r="AU751" s="251">
        <f ca="1">IF(A49stdlife="n/a","n/a",IF(AU$3&gt;(A49stdlife+$E751),('PTRM input'!$P$433*(1+rvanilla10)^0.5)-SUM($P751:AT751),('PTRM input'!$P$433*(1+rvanilla10)^0.5)/A49stdlife))</f>
        <v>0</v>
      </c>
      <c r="AV751" s="251">
        <f ca="1">IF(A49stdlife="n/a","n/a",IF(AV$3&gt;(A49stdlife+$E751),('PTRM input'!$P$433*(1+rvanilla10)^0.5)-SUM($P751:AU751),('PTRM input'!$P$433*(1+rvanilla10)^0.5)/A49stdlife))</f>
        <v>0</v>
      </c>
      <c r="AW751" s="251">
        <f ca="1">IF(A49stdlife="n/a","n/a",IF(AW$3&gt;(A49stdlife+$E751),('PTRM input'!$P$433*(1+rvanilla10)^0.5)-SUM($P751:AV751),('PTRM input'!$P$433*(1+rvanilla10)^0.5)/A49stdlife))</f>
        <v>0</v>
      </c>
      <c r="AX751" s="251">
        <f ca="1">IF(A49stdlife="n/a","n/a",IF(AX$3&gt;(A49stdlife+$E751),('PTRM input'!$P$433*(1+rvanilla10)^0.5)-SUM($P751:AW751),('PTRM input'!$P$433*(1+rvanilla10)^0.5)/A49stdlife))</f>
        <v>0</v>
      </c>
      <c r="AY751" s="251">
        <f ca="1">IF(A49stdlife="n/a","n/a",IF(AY$3&gt;(A49stdlife+$E751),('PTRM input'!$P$433*(1+rvanilla10)^0.5)-SUM($P751:AX751),('PTRM input'!$P$433*(1+rvanilla10)^0.5)/A49stdlife))</f>
        <v>0</v>
      </c>
      <c r="AZ751" s="251">
        <f ca="1">IF(A49stdlife="n/a","n/a",IF(AZ$3&gt;(A49stdlife+$E751),('PTRM input'!$P$433*(1+rvanilla10)^0.5)-SUM($P751:AY751),('PTRM input'!$P$433*(1+rvanilla10)^0.5)/A49stdlife))</f>
        <v>0</v>
      </c>
      <c r="BA751" s="251">
        <f ca="1">IF(A49stdlife="n/a","n/a",IF(BA$3&gt;(A49stdlife+$E751),('PTRM input'!$P$433*(1+rvanilla10)^0.5)-SUM($P751:AZ751),('PTRM input'!$P$433*(1+rvanilla10)^0.5)/A49stdlife))</f>
        <v>0</v>
      </c>
      <c r="BB751" s="251">
        <f ca="1">IF(A49stdlife="n/a","n/a",IF(BB$3&gt;(A49stdlife+$E751),('PTRM input'!$P$433*(1+rvanilla10)^0.5)-SUM($P751:BA751),('PTRM input'!$P$433*(1+rvanilla10)^0.5)/A49stdlife))</f>
        <v>0</v>
      </c>
      <c r="BC751" s="251">
        <f ca="1">IF(A49stdlife="n/a","n/a",IF(BC$3&gt;(A49stdlife+$E751),('PTRM input'!$P$433*(1+rvanilla10)^0.5)-SUM($P751:BB751),('PTRM input'!$P$433*(1+rvanilla10)^0.5)/A49stdlife))</f>
        <v>0</v>
      </c>
      <c r="BD751" s="251">
        <f ca="1">IF(A49stdlife="n/a","n/a",IF(BD$3&gt;(A49stdlife+$E751),('PTRM input'!$P$433*(1+rvanilla10)^0.5)-SUM($P751:BC751),('PTRM input'!$P$433*(1+rvanilla10)^0.5)/A49stdlife))</f>
        <v>0</v>
      </c>
      <c r="BE751" s="251">
        <f ca="1">IF(A49stdlife="n/a","n/a",IF(BE$3&gt;(A49stdlife+$E751),('PTRM input'!$P$433*(1+rvanilla10)^0.5)-SUM($P751:BD751),('PTRM input'!$P$433*(1+rvanilla10)^0.5)/A49stdlife))</f>
        <v>0</v>
      </c>
      <c r="BF751" s="251">
        <f ca="1">IF(A49stdlife="n/a","n/a",IF(BF$3&gt;(A49stdlife+$E751),('PTRM input'!$P$433*(1+rvanilla10)^0.5)-SUM($P751:BE751),('PTRM input'!$P$433*(1+rvanilla10)^0.5)/A49stdlife))</f>
        <v>0</v>
      </c>
      <c r="BG751" s="251">
        <f ca="1">IF(A49stdlife="n/a","n/a",IF(BG$3&gt;(A49stdlife+$E751),('PTRM input'!$P$433*(1+rvanilla10)^0.5)-SUM($P751:BF751),('PTRM input'!$P$433*(1+rvanilla10)^0.5)/A49stdlife))</f>
        <v>0</v>
      </c>
      <c r="BH751" s="251">
        <f ca="1">IF(A49stdlife="n/a","n/a",IF(BH$3&gt;(A49stdlife+$E751),('PTRM input'!$P$433*(1+rvanilla10)^0.5)-SUM($P751:BG751),('PTRM input'!$P$433*(1+rvanilla10)^0.5)/A49stdlife))</f>
        <v>0</v>
      </c>
      <c r="BI751" s="251">
        <f ca="1">IF(A49stdlife="n/a","n/a",IF(BI$3&gt;(A49stdlife+$E751),('PTRM input'!$P$433*(1+rvanilla10)^0.5)-SUM($P751:BH751),('PTRM input'!$P$433*(1+rvanilla10)^0.5)/A49stdlife))</f>
        <v>0</v>
      </c>
      <c r="BJ751" s="116"/>
      <c r="BK751" s="116"/>
      <c r="BL751" s="116"/>
      <c r="BM751" s="116"/>
    </row>
    <row r="752" spans="1:65" hidden="1" outlineLevel="1" collapsed="1">
      <c r="A752" s="116"/>
      <c r="B752" s="9"/>
      <c r="C752" s="19" t="str">
        <f>Asset49</f>
        <v>In-house software</v>
      </c>
      <c r="D752" s="9"/>
      <c r="E752" s="9"/>
      <c r="F752" s="260"/>
      <c r="G752" s="261">
        <f>SUM(G740:G751)</f>
        <v>0</v>
      </c>
      <c r="H752" s="261">
        <f t="shared" ref="H752:K752" ca="1" si="182">SUM(H740:H751)</f>
        <v>0</v>
      </c>
      <c r="I752" s="261">
        <f t="shared" ca="1" si="182"/>
        <v>0</v>
      </c>
      <c r="J752" s="261">
        <f t="shared" ca="1" si="182"/>
        <v>0</v>
      </c>
      <c r="K752" s="261">
        <f t="shared" ca="1" si="182"/>
        <v>0</v>
      </c>
      <c r="L752" s="261">
        <f t="shared" ref="L752:BI752" ca="1" si="183">SUM(L740:L751)</f>
        <v>0</v>
      </c>
      <c r="M752" s="261">
        <f t="shared" ca="1" si="183"/>
        <v>0</v>
      </c>
      <c r="N752" s="261">
        <f t="shared" ca="1" si="183"/>
        <v>0</v>
      </c>
      <c r="O752" s="261">
        <f t="shared" ca="1" si="183"/>
        <v>0</v>
      </c>
      <c r="P752" s="261">
        <f t="shared" ca="1" si="183"/>
        <v>0</v>
      </c>
      <c r="Q752" s="261">
        <f t="shared" ca="1" si="183"/>
        <v>0</v>
      </c>
      <c r="R752" s="371">
        <f t="shared" ca="1" si="183"/>
        <v>0</v>
      </c>
      <c r="S752" s="371">
        <f t="shared" ca="1" si="183"/>
        <v>0</v>
      </c>
      <c r="T752" s="371">
        <f t="shared" ca="1" si="183"/>
        <v>0</v>
      </c>
      <c r="U752" s="371">
        <f t="shared" ca="1" si="183"/>
        <v>0</v>
      </c>
      <c r="V752" s="371">
        <f t="shared" ca="1" si="183"/>
        <v>0</v>
      </c>
      <c r="W752" s="371">
        <f t="shared" ca="1" si="183"/>
        <v>0</v>
      </c>
      <c r="X752" s="371">
        <f t="shared" ca="1" si="183"/>
        <v>0</v>
      </c>
      <c r="Y752" s="371">
        <f t="shared" ca="1" si="183"/>
        <v>0</v>
      </c>
      <c r="Z752" s="371">
        <f t="shared" ca="1" si="183"/>
        <v>0</v>
      </c>
      <c r="AA752" s="371">
        <f t="shared" ca="1" si="183"/>
        <v>0</v>
      </c>
      <c r="AB752" s="371">
        <f t="shared" ca="1" si="183"/>
        <v>0</v>
      </c>
      <c r="AC752" s="371">
        <f t="shared" ca="1" si="183"/>
        <v>0</v>
      </c>
      <c r="AD752" s="371">
        <f t="shared" ca="1" si="183"/>
        <v>0</v>
      </c>
      <c r="AE752" s="371">
        <f t="shared" ca="1" si="183"/>
        <v>0</v>
      </c>
      <c r="AF752" s="371">
        <f t="shared" ca="1" si="183"/>
        <v>0</v>
      </c>
      <c r="AG752" s="371">
        <f t="shared" ca="1" si="183"/>
        <v>0</v>
      </c>
      <c r="AH752" s="371">
        <f t="shared" ca="1" si="183"/>
        <v>0</v>
      </c>
      <c r="AI752" s="371">
        <f t="shared" ca="1" si="183"/>
        <v>0</v>
      </c>
      <c r="AJ752" s="371">
        <f t="shared" ca="1" si="183"/>
        <v>0</v>
      </c>
      <c r="AK752" s="371">
        <f t="shared" ca="1" si="183"/>
        <v>0</v>
      </c>
      <c r="AL752" s="371">
        <f t="shared" ca="1" si="183"/>
        <v>0</v>
      </c>
      <c r="AM752" s="371">
        <f t="shared" ca="1" si="183"/>
        <v>0</v>
      </c>
      <c r="AN752" s="371">
        <f t="shared" ca="1" si="183"/>
        <v>0</v>
      </c>
      <c r="AO752" s="371">
        <f t="shared" ca="1" si="183"/>
        <v>0</v>
      </c>
      <c r="AP752" s="371">
        <f t="shared" ca="1" si="183"/>
        <v>0</v>
      </c>
      <c r="AQ752" s="371">
        <f t="shared" ca="1" si="183"/>
        <v>0</v>
      </c>
      <c r="AR752" s="371">
        <f t="shared" ca="1" si="183"/>
        <v>0</v>
      </c>
      <c r="AS752" s="371">
        <f t="shared" ca="1" si="183"/>
        <v>0</v>
      </c>
      <c r="AT752" s="371">
        <f t="shared" ca="1" si="183"/>
        <v>0</v>
      </c>
      <c r="AU752" s="371">
        <f t="shared" ca="1" si="183"/>
        <v>0</v>
      </c>
      <c r="AV752" s="371">
        <f t="shared" ca="1" si="183"/>
        <v>0</v>
      </c>
      <c r="AW752" s="371">
        <f t="shared" ca="1" si="183"/>
        <v>0</v>
      </c>
      <c r="AX752" s="371">
        <f t="shared" ca="1" si="183"/>
        <v>0</v>
      </c>
      <c r="AY752" s="371">
        <f t="shared" ca="1" si="183"/>
        <v>0</v>
      </c>
      <c r="AZ752" s="371">
        <f t="shared" ca="1" si="183"/>
        <v>0</v>
      </c>
      <c r="BA752" s="371">
        <f t="shared" ca="1" si="183"/>
        <v>0</v>
      </c>
      <c r="BB752" s="371">
        <f t="shared" ca="1" si="183"/>
        <v>0</v>
      </c>
      <c r="BC752" s="371">
        <f t="shared" ca="1" si="183"/>
        <v>0</v>
      </c>
      <c r="BD752" s="371">
        <f t="shared" ca="1" si="183"/>
        <v>0</v>
      </c>
      <c r="BE752" s="371">
        <f t="shared" ca="1" si="183"/>
        <v>0</v>
      </c>
      <c r="BF752" s="371">
        <f t="shared" ca="1" si="183"/>
        <v>0</v>
      </c>
      <c r="BG752" s="371">
        <f t="shared" ca="1" si="183"/>
        <v>0</v>
      </c>
      <c r="BH752" s="371">
        <f t="shared" ca="1" si="183"/>
        <v>0</v>
      </c>
      <c r="BI752" s="371">
        <f t="shared" ca="1" si="183"/>
        <v>0</v>
      </c>
      <c r="BJ752" s="116"/>
      <c r="BK752" s="116"/>
      <c r="BL752" s="116"/>
      <c r="BM752" s="116"/>
    </row>
    <row r="753" spans="1:65" hidden="1" outlineLevel="2">
      <c r="A753" s="116"/>
      <c r="B753" s="106" t="str">
        <f>C765</f>
        <v>Equity raising costs</v>
      </c>
      <c r="C753" s="614"/>
      <c r="D753" s="615" t="s">
        <v>236</v>
      </c>
      <c r="E753" s="614"/>
      <c r="F753" s="616"/>
      <c r="G753" s="617">
        <f>IF(('PTRM input'!$E$515='PTRM input'!$G$514),IF(G$3&gt;A50remlife,A50acvalue-SUM(F753:$F753),IF(A50remlife="N/A","n/a",A50acvalue/A50remlife)),'PTRM input'!G$569)</f>
        <v>0</v>
      </c>
      <c r="H753" s="617">
        <f>IF(('PTRM input'!$E$515='PTRM input'!$G$514),IF(H$3&gt;A50remlife,A50acvalue-SUM($F753:G753),IF(A50remlife="N/A","n/a",A50acvalue/A50remlife)),'PTRM input'!H$569)</f>
        <v>0</v>
      </c>
      <c r="I753" s="617">
        <f>IF(('PTRM input'!$E$515='PTRM input'!$G$514),IF(I$3&gt;A50remlife,A50acvalue-SUM($F753:H753),IF(A50remlife="N/A","n/a",A50acvalue/A50remlife)),'PTRM input'!I$569)</f>
        <v>0</v>
      </c>
      <c r="J753" s="617">
        <f>IF(('PTRM input'!$E$515='PTRM input'!$G$514),IF(J$3&gt;A50remlife,A50acvalue-SUM($F753:I753),IF(A50remlife="N/A","n/a",A50acvalue/A50remlife)),'PTRM input'!J$569)</f>
        <v>0</v>
      </c>
      <c r="K753" s="617">
        <f>IF(('PTRM input'!$E$515='PTRM input'!$G$514),IF(K$3&gt;A50remlife,A50acvalue-SUM($F753:J753),IF(A50remlife="N/A","n/a",A50acvalue/A50remlife)),'PTRM input'!K$569)</f>
        <v>0</v>
      </c>
      <c r="L753" s="617">
        <f>IF(('PTRM input'!$E$515='PTRM input'!$G$514),IF(L$3&gt;A50remlife,A50acvalue-SUM($F753:K753),IF(A50remlife="N/A","n/a",A50acvalue/A50remlife)),'PTRM input'!L$569)</f>
        <v>0</v>
      </c>
      <c r="M753" s="617">
        <f>IF(('PTRM input'!$E$515='PTRM input'!$G$514),IF(M$3&gt;A50remlife,A50acvalue-SUM($F753:L753),IF(A50remlife="N/A","n/a",A50acvalue/A50remlife)),'PTRM input'!M$569)</f>
        <v>0</v>
      </c>
      <c r="N753" s="617">
        <f>IF(('PTRM input'!$E$515='PTRM input'!$G$514),IF(N$3&gt;A50remlife,A50acvalue-SUM($F753:M753),IF(A50remlife="N/A","n/a",A50acvalue/A50remlife)),'PTRM input'!N$569)</f>
        <v>0</v>
      </c>
      <c r="O753" s="617">
        <f>IF(('PTRM input'!$E$515='PTRM input'!$G$514),IF(O$3&gt;A50remlife,A50acvalue-SUM($F753:N753),IF(A50remlife="N/A","n/a",A50acvalue/A50remlife)),'PTRM input'!O$569)</f>
        <v>0</v>
      </c>
      <c r="P753" s="617">
        <f>IF(('PTRM input'!$E$515='PTRM input'!$G$514),IF(P$3&gt;A50remlife,A50acvalue-SUM($F753:O753),IF(A50remlife="N/A","n/a",A50acvalue/A50remlife)),'PTRM input'!P$569)</f>
        <v>0</v>
      </c>
      <c r="Q753" s="617">
        <f>IF(('PTRM input'!$E$515='PTRM input'!$G$514),IF(Q$3&gt;A50remlife,A50acvalue-SUM($F753:P753),IF(A50remlife="N/A","n/a",A50acvalue/A50remlife)),'PTRM input'!Q$569)</f>
        <v>0</v>
      </c>
      <c r="R753" s="617">
        <f>IF(('PTRM input'!$E$515='PTRM input'!$G$514),IF(R$3&gt;A50remlife,A50acvalue-SUM($F753:Q753),IF(A50remlife="N/A","n/a",A50acvalue/A50remlife)),'PTRM input'!R$569)</f>
        <v>0</v>
      </c>
      <c r="S753" s="617">
        <f>IF(('PTRM input'!$E$515='PTRM input'!$G$514),IF(S$3&gt;A50remlife,A50acvalue-SUM($F753:R753),IF(A50remlife="N/A","n/a",A50acvalue/A50remlife)),'PTRM input'!S$569)</f>
        <v>0</v>
      </c>
      <c r="T753" s="617">
        <f>IF(('PTRM input'!$E$515='PTRM input'!$G$514),IF(T$3&gt;A50remlife,A50acvalue-SUM($F753:S753),IF(A50remlife="N/A","n/a",A50acvalue/A50remlife)),'PTRM input'!T$569)</f>
        <v>0</v>
      </c>
      <c r="U753" s="617">
        <f>IF(('PTRM input'!$E$515='PTRM input'!$G$514),IF(U$3&gt;A50remlife,A50acvalue-SUM($F753:T753),IF(A50remlife="N/A","n/a",A50acvalue/A50remlife)),'PTRM input'!U$569)</f>
        <v>0</v>
      </c>
      <c r="V753" s="617">
        <f>IF(('PTRM input'!$E$515='PTRM input'!$G$514),IF(V$3&gt;A50remlife,A50acvalue-SUM($F753:U753),IF(A50remlife="N/A","n/a",A50acvalue/A50remlife)),'PTRM input'!V$569)</f>
        <v>0</v>
      </c>
      <c r="W753" s="617">
        <f>IF(('PTRM input'!$E$515='PTRM input'!$G$514),IF(W$3&gt;A50remlife,A50acvalue-SUM($F753:V753),IF(A50remlife="N/A","n/a",A50acvalue/A50remlife)),'PTRM input'!W$569)</f>
        <v>0</v>
      </c>
      <c r="X753" s="617">
        <f>IF(('PTRM input'!$E$515='PTRM input'!$G$514),IF(X$3&gt;A50remlife,A50acvalue-SUM($F753:W753),IF(A50remlife="N/A","n/a",A50acvalue/A50remlife)),'PTRM input'!X$569)</f>
        <v>0</v>
      </c>
      <c r="Y753" s="617">
        <f>IF(('PTRM input'!$E$515='PTRM input'!$G$514),IF(Y$3&gt;A50remlife,A50acvalue-SUM($F753:X753),IF(A50remlife="N/A","n/a",A50acvalue/A50remlife)),'PTRM input'!Y$569)</f>
        <v>0</v>
      </c>
      <c r="Z753" s="617">
        <f>IF(('PTRM input'!$E$515='PTRM input'!$G$514),IF(Z$3&gt;A50remlife,A50acvalue-SUM($F753:Y753),IF(A50remlife="N/A","n/a",A50acvalue/A50remlife)),'PTRM input'!Z$569)</f>
        <v>0</v>
      </c>
      <c r="AA753" s="617">
        <f>IF(('PTRM input'!$E$515='PTRM input'!$G$514),IF(AA$3&gt;A50remlife,A50acvalue-SUM($F753:Z753),IF(A50remlife="N/A","n/a",A50acvalue/A50remlife)),'PTRM input'!AA$569)</f>
        <v>0</v>
      </c>
      <c r="AB753" s="617">
        <f>IF(('PTRM input'!$E$515='PTRM input'!$G$514),IF(AB$3&gt;A50remlife,A50acvalue-SUM($F753:AA753),IF(A50remlife="N/A","n/a",A50acvalue/A50remlife)),'PTRM input'!AB$569)</f>
        <v>0</v>
      </c>
      <c r="AC753" s="617">
        <f>IF(('PTRM input'!$E$515='PTRM input'!$G$514),IF(AC$3&gt;A50remlife,A50acvalue-SUM($F753:AB753),IF(A50remlife="N/A","n/a",A50acvalue/A50remlife)),'PTRM input'!AC$569)</f>
        <v>0</v>
      </c>
      <c r="AD753" s="617">
        <f>IF(('PTRM input'!$E$515='PTRM input'!$G$514),IF(AD$3&gt;A50remlife,A50acvalue-SUM($F753:AC753),IF(A50remlife="N/A","n/a",A50acvalue/A50remlife)),'PTRM input'!AD$569)</f>
        <v>0</v>
      </c>
      <c r="AE753" s="617">
        <f>IF(('PTRM input'!$E$515='PTRM input'!$G$514),IF(AE$3&gt;A50remlife,A50acvalue-SUM($F753:AD753),IF(A50remlife="N/A","n/a",A50acvalue/A50remlife)),'PTRM input'!AE$569)</f>
        <v>0</v>
      </c>
      <c r="AF753" s="617">
        <f>IF(('PTRM input'!$E$515='PTRM input'!$G$514),IF(AF$3&gt;A50remlife,A50acvalue-SUM($F753:AE753),IF(A50remlife="N/A","n/a",A50acvalue/A50remlife)),'PTRM input'!AF$569)</f>
        <v>0</v>
      </c>
      <c r="AG753" s="617">
        <f>IF(('PTRM input'!$E$515='PTRM input'!$G$514),IF(AG$3&gt;A50remlife,A50acvalue-SUM($F753:AF753),IF(A50remlife="N/A","n/a",A50acvalue/A50remlife)),'PTRM input'!AG$569)</f>
        <v>0</v>
      </c>
      <c r="AH753" s="617">
        <f>IF(('PTRM input'!$E$515='PTRM input'!$G$514),IF(AH$3&gt;A50remlife,A50acvalue-SUM($F753:AG753),IF(A50remlife="N/A","n/a",A50acvalue/A50remlife)),'PTRM input'!AH$569)</f>
        <v>0</v>
      </c>
      <c r="AI753" s="617">
        <f>IF(('PTRM input'!$E$515='PTRM input'!$G$514),IF(AI$3&gt;A50remlife,A50acvalue-SUM($F753:AH753),IF(A50remlife="N/A","n/a",A50acvalue/A50remlife)),'PTRM input'!AI$569)</f>
        <v>0</v>
      </c>
      <c r="AJ753" s="617">
        <f>IF(('PTRM input'!$E$515='PTRM input'!$G$514),IF(AJ$3&gt;A50remlife,A50acvalue-SUM($F753:AI753),IF(A50remlife="N/A","n/a",A50acvalue/A50remlife)),'PTRM input'!AJ$569)</f>
        <v>0</v>
      </c>
      <c r="AK753" s="617">
        <f>IF(('PTRM input'!$E$515='PTRM input'!$G$514),IF(AK$3&gt;A50remlife,A50acvalue-SUM($F753:AJ753),IF(A50remlife="N/A","n/a",A50acvalue/A50remlife)),'PTRM input'!AK$569)</f>
        <v>0</v>
      </c>
      <c r="AL753" s="617">
        <f>IF(('PTRM input'!$E$515='PTRM input'!$G$514),IF(AL$3&gt;A50remlife,A50acvalue-SUM($F753:AK753),IF(A50remlife="N/A","n/a",A50acvalue/A50remlife)),'PTRM input'!AL$569)</f>
        <v>0</v>
      </c>
      <c r="AM753" s="617">
        <f>IF(('PTRM input'!$E$515='PTRM input'!$G$514),IF(AM$3&gt;A50remlife,A50acvalue-SUM($F753:AL753),IF(A50remlife="N/A","n/a",A50acvalue/A50remlife)),'PTRM input'!AM$569)</f>
        <v>0</v>
      </c>
      <c r="AN753" s="617">
        <f>IF(('PTRM input'!$E$515='PTRM input'!$G$514),IF(AN$3&gt;A50remlife,A50acvalue-SUM($F753:AM753),IF(A50remlife="N/A","n/a",A50acvalue/A50remlife)),'PTRM input'!AN$569)</f>
        <v>0</v>
      </c>
      <c r="AO753" s="617">
        <f>IF(('PTRM input'!$E$515='PTRM input'!$G$514),IF(AO$3&gt;A50remlife,A50acvalue-SUM($F753:AN753),IF(A50remlife="N/A","n/a",A50acvalue/A50remlife)),'PTRM input'!AO$569)</f>
        <v>0</v>
      </c>
      <c r="AP753" s="617">
        <f>IF(('PTRM input'!$E$515='PTRM input'!$G$514),IF(AP$3&gt;A50remlife,A50acvalue-SUM($F753:AO753),IF(A50remlife="N/A","n/a",A50acvalue/A50remlife)),'PTRM input'!AP$569)</f>
        <v>0</v>
      </c>
      <c r="AQ753" s="617">
        <f>IF(('PTRM input'!$E$515='PTRM input'!$G$514),IF(AQ$3&gt;A50remlife,A50acvalue-SUM($F753:AP753),IF(A50remlife="N/A","n/a",A50acvalue/A50remlife)),'PTRM input'!AQ$569)</f>
        <v>0</v>
      </c>
      <c r="AR753" s="617">
        <f>IF(('PTRM input'!$E$515='PTRM input'!$G$514),IF(AR$3&gt;A50remlife,A50acvalue-SUM($F753:AQ753),IF(A50remlife="N/A","n/a",A50acvalue/A50remlife)),'PTRM input'!AR$569)</f>
        <v>0</v>
      </c>
      <c r="AS753" s="617">
        <f>IF(('PTRM input'!$E$515='PTRM input'!$G$514),IF(AS$3&gt;A50remlife,A50acvalue-SUM($F753:AR753),IF(A50remlife="N/A","n/a",A50acvalue/A50remlife)),'PTRM input'!AS$569)</f>
        <v>0</v>
      </c>
      <c r="AT753" s="617">
        <f>IF(('PTRM input'!$E$515='PTRM input'!$G$514),IF(AT$3&gt;A50remlife,A50acvalue-SUM($F753:AS753),IF(A50remlife="N/A","n/a",A50acvalue/A50remlife)),'PTRM input'!AT$569)</f>
        <v>0</v>
      </c>
      <c r="AU753" s="617">
        <f>IF(('PTRM input'!$E$515='PTRM input'!$G$514),IF(AU$3&gt;A50remlife,A50acvalue-SUM($F753:AT753),IF(A50remlife="N/A","n/a",A50acvalue/A50remlife)),'PTRM input'!AU$569)</f>
        <v>0</v>
      </c>
      <c r="AV753" s="617">
        <f>IF(('PTRM input'!$E$515='PTRM input'!$G$514),IF(AV$3&gt;A50remlife,A50acvalue-SUM($F753:AU753),IF(A50remlife="N/A","n/a",A50acvalue/A50remlife)),'PTRM input'!AV$569)</f>
        <v>0</v>
      </c>
      <c r="AW753" s="617">
        <f>IF(('PTRM input'!$E$515='PTRM input'!$G$514),IF(AW$3&gt;A50remlife,A50acvalue-SUM($F753:AV753),IF(A50remlife="N/A","n/a",A50acvalue/A50remlife)),'PTRM input'!AW$569)</f>
        <v>0</v>
      </c>
      <c r="AX753" s="617">
        <f>IF(('PTRM input'!$E$515='PTRM input'!$G$514),IF(AX$3&gt;A50remlife,A50acvalue-SUM($F753:AW753),IF(A50remlife="N/A","n/a",A50acvalue/A50remlife)),'PTRM input'!AX$569)</f>
        <v>0</v>
      </c>
      <c r="AY753" s="617">
        <f>IF(('PTRM input'!$E$515='PTRM input'!$G$514),IF(AY$3&gt;A50remlife,A50acvalue-SUM($F753:AX753),IF(A50remlife="N/A","n/a",A50acvalue/A50remlife)),'PTRM input'!AY$569)</f>
        <v>0</v>
      </c>
      <c r="AZ753" s="617">
        <f>IF(('PTRM input'!$E$515='PTRM input'!$G$514),IF(AZ$3&gt;A50remlife,A50acvalue-SUM($F753:AY753),IF(A50remlife="N/A","n/a",A50acvalue/A50remlife)),'PTRM input'!AZ$569)</f>
        <v>0</v>
      </c>
      <c r="BA753" s="617">
        <f>IF(('PTRM input'!$E$515='PTRM input'!$G$514),IF(BA$3&gt;A50remlife,A50acvalue-SUM($F753:AZ753),IF(A50remlife="N/A","n/a",A50acvalue/A50remlife)),'PTRM input'!BA$569)</f>
        <v>0</v>
      </c>
      <c r="BB753" s="617">
        <f>IF(('PTRM input'!$E$515='PTRM input'!$G$514),IF(BB$3&gt;A50remlife,A50acvalue-SUM($F753:BA753),IF(A50remlife="N/A","n/a",A50acvalue/A50remlife)),'PTRM input'!BB$569)</f>
        <v>0</v>
      </c>
      <c r="BC753" s="617">
        <f>IF(('PTRM input'!$E$515='PTRM input'!$G$514),IF(BC$3&gt;A50remlife,A50acvalue-SUM($F753:BB753),IF(A50remlife="N/A","n/a",A50acvalue/A50remlife)),'PTRM input'!BC$569)</f>
        <v>0</v>
      </c>
      <c r="BD753" s="617">
        <f>IF(('PTRM input'!$E$515='PTRM input'!$G$514),IF(BD$3&gt;A50remlife,A50acvalue-SUM($F753:BC753),IF(A50remlife="N/A","n/a",A50acvalue/A50remlife)),'PTRM input'!BD$569)</f>
        <v>0</v>
      </c>
      <c r="BE753" s="617">
        <f>IF(('PTRM input'!$E$515='PTRM input'!$G$514),IF(BE$3&gt;A50remlife,A50acvalue-SUM($F753:BD753),IF(A50remlife="N/A","n/a",A50acvalue/A50remlife)),'PTRM input'!BE$569)</f>
        <v>0</v>
      </c>
      <c r="BF753" s="617">
        <f>IF(('PTRM input'!$E$515='PTRM input'!$G$514),IF(BF$3&gt;A50remlife,A50acvalue-SUM($F753:BE753),IF(A50remlife="N/A","n/a",A50acvalue/A50remlife)),'PTRM input'!BF$569)</f>
        <v>0</v>
      </c>
      <c r="BG753" s="617">
        <f>IF(('PTRM input'!$E$515='PTRM input'!$G$514),IF(BG$3&gt;A50remlife,A50acvalue-SUM($F753:BF753),IF(A50remlife="N/A","n/a",A50acvalue/A50remlife)),'PTRM input'!BG$569)</f>
        <v>0</v>
      </c>
      <c r="BH753" s="617">
        <f>IF(('PTRM input'!$E$515='PTRM input'!$G$514),IF(BH$3&gt;A50remlife,A50acvalue-SUM($F753:BG753),IF(A50remlife="N/A","n/a",A50acvalue/A50remlife)),'PTRM input'!BH$569)</f>
        <v>0</v>
      </c>
      <c r="BI753" s="617">
        <f>IF(('PTRM input'!$E$515='PTRM input'!$G$514),IF(BI$3&gt;A50remlife,A50acvalue-SUM($F753:BH753),IF(A50remlife="N/A","n/a",A50acvalue/A50remlife)),'PTRM input'!BI$569)</f>
        <v>0</v>
      </c>
      <c r="BJ753" s="116"/>
      <c r="BK753" s="116"/>
      <c r="BL753" s="116"/>
      <c r="BM753" s="116"/>
    </row>
    <row r="754" spans="1:65" ht="12.75" hidden="1" customHeight="1" outlineLevel="2">
      <c r="A754" s="116"/>
      <c r="B754" s="19"/>
      <c r="C754" s="18"/>
      <c r="D754" s="760" t="s">
        <v>237</v>
      </c>
      <c r="E754" s="86">
        <v>0</v>
      </c>
      <c r="F754" s="259"/>
      <c r="G754" s="433"/>
      <c r="H754" s="433"/>
      <c r="I754" s="433"/>
      <c r="J754" s="433"/>
      <c r="K754" s="433"/>
      <c r="L754" s="433"/>
      <c r="M754" s="433"/>
      <c r="N754" s="433"/>
      <c r="O754" s="433"/>
      <c r="P754" s="433"/>
      <c r="Q754" s="433"/>
      <c r="R754" s="251"/>
      <c r="S754" s="251"/>
      <c r="T754" s="251"/>
      <c r="U754" s="251"/>
      <c r="V754" s="251"/>
      <c r="W754" s="251"/>
      <c r="X754" s="251"/>
      <c r="Y754" s="251"/>
      <c r="Z754" s="251"/>
      <c r="AA754" s="251"/>
      <c r="AB754" s="251"/>
      <c r="AC754" s="251"/>
      <c r="AD754" s="251"/>
      <c r="AE754" s="251"/>
      <c r="AF754" s="251"/>
      <c r="AG754" s="251"/>
      <c r="AH754" s="251"/>
      <c r="AI754" s="251"/>
      <c r="AJ754" s="251"/>
      <c r="AK754" s="251"/>
      <c r="AL754" s="251"/>
      <c r="AM754" s="251"/>
      <c r="AN754" s="251"/>
      <c r="AO754" s="251"/>
      <c r="AP754" s="251"/>
      <c r="AQ754" s="251"/>
      <c r="AR754" s="251"/>
      <c r="AS754" s="251"/>
      <c r="AT754" s="251"/>
      <c r="AU754" s="251"/>
      <c r="AV754" s="251"/>
      <c r="AW754" s="251"/>
      <c r="AX754" s="251"/>
      <c r="AY754" s="251"/>
      <c r="AZ754" s="251"/>
      <c r="BA754" s="251"/>
      <c r="BB754" s="251"/>
      <c r="BC754" s="251"/>
      <c r="BD754" s="251"/>
      <c r="BE754" s="251"/>
      <c r="BF754" s="251"/>
      <c r="BG754" s="251"/>
      <c r="BH754" s="251"/>
      <c r="BI754" s="251"/>
      <c r="BJ754" s="116"/>
      <c r="BK754" s="116"/>
      <c r="BL754" s="116"/>
      <c r="BM754" s="116"/>
    </row>
    <row r="755" spans="1:65" hidden="1" outlineLevel="2">
      <c r="A755" s="116"/>
      <c r="B755" s="19"/>
      <c r="C755" s="18"/>
      <c r="D755" s="760"/>
      <c r="E755" s="86">
        <v>1</v>
      </c>
      <c r="F755" s="259"/>
      <c r="G755" s="618"/>
      <c r="H755" s="433">
        <f ca="1">IF(A50stdlife="n/a","n/a",IF(H$3&gt;(A50stdlife+$E755),('PTRM input'!$G$434*(1+rvanilla01)^0.5)-SUM(G755:$G755),('PTRM input'!$G$434*(1+rvanilla01)^0.5)/A50stdlife))</f>
        <v>0</v>
      </c>
      <c r="I755" s="433">
        <f ca="1">IF(A50stdlife="n/a","n/a",IF(I$3&gt;(A50stdlife+$E755),('PTRM input'!$G$434*(1+rvanilla01)^0.5)-SUM($G755:H755),('PTRM input'!$G$434*(1+rvanilla01)^0.5)/A50stdlife))</f>
        <v>0</v>
      </c>
      <c r="J755" s="433">
        <f ca="1">IF(A50stdlife="n/a","n/a",IF(J$3&gt;(A50stdlife+$E755),('PTRM input'!$G$434*(1+rvanilla01)^0.5)-SUM($G755:I755),('PTRM input'!$G$434*(1+rvanilla01)^0.5)/A50stdlife))</f>
        <v>0</v>
      </c>
      <c r="K755" s="433">
        <f ca="1">IF(A50stdlife="n/a","n/a",IF(K$3&gt;(A50stdlife+$E755),('PTRM input'!$G$434*(1+rvanilla01)^0.5)-SUM($G755:J755),('PTRM input'!$G$434*(1+rvanilla01)^0.5)/A50stdlife))</f>
        <v>0</v>
      </c>
      <c r="L755" s="433">
        <f ca="1">IF(A50stdlife="n/a","n/a",IF(L$3&gt;(A50stdlife+$E755),('PTRM input'!$G$434*(1+rvanilla01)^0.5)-SUM($G755:K755),('PTRM input'!$G$434*(1+rvanilla01)^0.5)/A50stdlife))</f>
        <v>0</v>
      </c>
      <c r="M755" s="433">
        <f ca="1">IF(A50stdlife="n/a","n/a",IF(M$3&gt;(A50stdlife+$E755),('PTRM input'!$G$434*(1+rvanilla01)^0.5)-SUM($G755:L755),('PTRM input'!$G$434*(1+rvanilla01)^0.5)/A50stdlife))</f>
        <v>0</v>
      </c>
      <c r="N755" s="433">
        <f ca="1">IF(A50stdlife="n/a","n/a",IF(N$3&gt;(A50stdlife+$E755),('PTRM input'!$G$434*(1+rvanilla01)^0.5)-SUM($G755:M755),('PTRM input'!$G$434*(1+rvanilla01)^0.5)/A50stdlife))</f>
        <v>0</v>
      </c>
      <c r="O755" s="433">
        <f ca="1">IF(A50stdlife="n/a","n/a",IF(O$3&gt;(A50stdlife+$E755),('PTRM input'!$G$434*(1+rvanilla01)^0.5)-SUM($G755:N755),('PTRM input'!$G$434*(1+rvanilla01)^0.5)/A50stdlife))</f>
        <v>0</v>
      </c>
      <c r="P755" s="433">
        <f ca="1">IF(A50stdlife="n/a","n/a",IF(P$3&gt;(A50stdlife+$E755),('PTRM input'!$G$434*(1+rvanilla01)^0.5)-SUM($G755:O755),('PTRM input'!$G$434*(1+rvanilla01)^0.5)/A50stdlife))</f>
        <v>0</v>
      </c>
      <c r="Q755" s="433">
        <f ca="1">IF(A50stdlife="n/a","n/a",IF(Q$3&gt;(A50stdlife+$E755),('PTRM input'!$G$434*(1+rvanilla01)^0.5)-SUM($G755:P755),('PTRM input'!$G$434*(1+rvanilla01)^0.5)/A50stdlife))</f>
        <v>0</v>
      </c>
      <c r="R755" s="251">
        <f ca="1">IF(A50stdlife="n/a","n/a",IF(R$3&gt;(A50stdlife+$E755),('PTRM input'!$G$434*(1+rvanilla01)^0.5)-SUM($G755:Q755),('PTRM input'!$G$434*(1+rvanilla01)^0.5)/A50stdlife))</f>
        <v>0</v>
      </c>
      <c r="S755" s="251">
        <f ca="1">IF(A50stdlife="n/a","n/a",IF(S$3&gt;(A50stdlife+$E755),('PTRM input'!$G$434*(1+rvanilla01)^0.5)-SUM($G755:R755),('PTRM input'!$G$434*(1+rvanilla01)^0.5)/A50stdlife))</f>
        <v>0</v>
      </c>
      <c r="T755" s="251">
        <f ca="1">IF(A50stdlife="n/a","n/a",IF(T$3&gt;(A50stdlife+$E755),('PTRM input'!$G$434*(1+rvanilla01)^0.5)-SUM($G755:S755),('PTRM input'!$G$434*(1+rvanilla01)^0.5)/A50stdlife))</f>
        <v>0</v>
      </c>
      <c r="U755" s="251">
        <f ca="1">IF(A50stdlife="n/a","n/a",IF(U$3&gt;(A50stdlife+$E755),('PTRM input'!$G$434*(1+rvanilla01)^0.5)-SUM($G755:T755),('PTRM input'!$G$434*(1+rvanilla01)^0.5)/A50stdlife))</f>
        <v>0</v>
      </c>
      <c r="V755" s="251">
        <f ca="1">IF(A50stdlife="n/a","n/a",IF(V$3&gt;(A50stdlife+$E755),('PTRM input'!$G$434*(1+rvanilla01)^0.5)-SUM($G755:U755),('PTRM input'!$G$434*(1+rvanilla01)^0.5)/A50stdlife))</f>
        <v>0</v>
      </c>
      <c r="W755" s="251">
        <f ca="1">IF(A50stdlife="n/a","n/a",IF(W$3&gt;(A50stdlife+$E755),('PTRM input'!$G$434*(1+rvanilla01)^0.5)-SUM($G755:V755),('PTRM input'!$G$434*(1+rvanilla01)^0.5)/A50stdlife))</f>
        <v>0</v>
      </c>
      <c r="X755" s="251">
        <f ca="1">IF(A50stdlife="n/a","n/a",IF(X$3&gt;(A50stdlife+$E755),('PTRM input'!$G$434*(1+rvanilla01)^0.5)-SUM($G755:W755),('PTRM input'!$G$434*(1+rvanilla01)^0.5)/A50stdlife))</f>
        <v>0</v>
      </c>
      <c r="Y755" s="251">
        <f ca="1">IF(A50stdlife="n/a","n/a",IF(Y$3&gt;(A50stdlife+$E755),('PTRM input'!$G$434*(1+rvanilla01)^0.5)-SUM($G755:X755),('PTRM input'!$G$434*(1+rvanilla01)^0.5)/A50stdlife))</f>
        <v>0</v>
      </c>
      <c r="Z755" s="251">
        <f ca="1">IF(A50stdlife="n/a","n/a",IF(Z$3&gt;(A50stdlife+$E755),('PTRM input'!$G$434*(1+rvanilla01)^0.5)-SUM($G755:Y755),('PTRM input'!$G$434*(1+rvanilla01)^0.5)/A50stdlife))</f>
        <v>0</v>
      </c>
      <c r="AA755" s="251">
        <f ca="1">IF(A50stdlife="n/a","n/a",IF(AA$3&gt;(A50stdlife+$E755),('PTRM input'!$G$434*(1+rvanilla01)^0.5)-SUM($G755:Z755),('PTRM input'!$G$434*(1+rvanilla01)^0.5)/A50stdlife))</f>
        <v>0</v>
      </c>
      <c r="AB755" s="251">
        <f ca="1">IF(A50stdlife="n/a","n/a",IF(AB$3&gt;(A50stdlife+$E755),('PTRM input'!$G$434*(1+rvanilla01)^0.5)-SUM($G755:AA755),('PTRM input'!$G$434*(1+rvanilla01)^0.5)/A50stdlife))</f>
        <v>0</v>
      </c>
      <c r="AC755" s="251">
        <f ca="1">IF(A50stdlife="n/a","n/a",IF(AC$3&gt;(A50stdlife+$E755),('PTRM input'!$G$434*(1+rvanilla01)^0.5)-SUM($G755:AB755),('PTRM input'!$G$434*(1+rvanilla01)^0.5)/A50stdlife))</f>
        <v>0</v>
      </c>
      <c r="AD755" s="251">
        <f ca="1">IF(A50stdlife="n/a","n/a",IF(AD$3&gt;(A50stdlife+$E755),('PTRM input'!$G$434*(1+rvanilla01)^0.5)-SUM($G755:AC755),('PTRM input'!$G$434*(1+rvanilla01)^0.5)/A50stdlife))</f>
        <v>0</v>
      </c>
      <c r="AE755" s="251">
        <f ca="1">IF(A50stdlife="n/a","n/a",IF(AE$3&gt;(A50stdlife+$E755),('PTRM input'!$G$434*(1+rvanilla01)^0.5)-SUM($G755:AD755),('PTRM input'!$G$434*(1+rvanilla01)^0.5)/A50stdlife))</f>
        <v>0</v>
      </c>
      <c r="AF755" s="251">
        <f ca="1">IF(A50stdlife="n/a","n/a",IF(AF$3&gt;(A50stdlife+$E755),('PTRM input'!$G$434*(1+rvanilla01)^0.5)-SUM($G755:AE755),('PTRM input'!$G$434*(1+rvanilla01)^0.5)/A50stdlife))</f>
        <v>0</v>
      </c>
      <c r="AG755" s="251">
        <f ca="1">IF(A50stdlife="n/a","n/a",IF(AG$3&gt;(A50stdlife+$E755),('PTRM input'!$G$434*(1+rvanilla01)^0.5)-SUM($G755:AF755),('PTRM input'!$G$434*(1+rvanilla01)^0.5)/A50stdlife))</f>
        <v>0</v>
      </c>
      <c r="AH755" s="251">
        <f ca="1">IF(A50stdlife="n/a","n/a",IF(AH$3&gt;(A50stdlife+$E755),('PTRM input'!$G$434*(1+rvanilla01)^0.5)-SUM($G755:AG755),('PTRM input'!$G$434*(1+rvanilla01)^0.5)/A50stdlife))</f>
        <v>0</v>
      </c>
      <c r="AI755" s="251">
        <f ca="1">IF(A50stdlife="n/a","n/a",IF(AI$3&gt;(A50stdlife+$E755),('PTRM input'!$G$434*(1+rvanilla01)^0.5)-SUM($G755:AH755),('PTRM input'!$G$434*(1+rvanilla01)^0.5)/A50stdlife))</f>
        <v>0</v>
      </c>
      <c r="AJ755" s="251">
        <f ca="1">IF(A50stdlife="n/a","n/a",IF(AJ$3&gt;(A50stdlife+$E755),('PTRM input'!$G$434*(1+rvanilla01)^0.5)-SUM($G755:AI755),('PTRM input'!$G$434*(1+rvanilla01)^0.5)/A50stdlife))</f>
        <v>0</v>
      </c>
      <c r="AK755" s="251">
        <f ca="1">IF(A50stdlife="n/a","n/a",IF(AK$3&gt;(A50stdlife+$E755),('PTRM input'!$G$434*(1+rvanilla01)^0.5)-SUM($G755:AJ755),('PTRM input'!$G$434*(1+rvanilla01)^0.5)/A50stdlife))</f>
        <v>0</v>
      </c>
      <c r="AL755" s="251">
        <f ca="1">IF(A50stdlife="n/a","n/a",IF(AL$3&gt;(A50stdlife+$E755),('PTRM input'!$G$434*(1+rvanilla01)^0.5)-SUM($G755:AK755),('PTRM input'!$G$434*(1+rvanilla01)^0.5)/A50stdlife))</f>
        <v>0</v>
      </c>
      <c r="AM755" s="251">
        <f ca="1">IF(A50stdlife="n/a","n/a",IF(AM$3&gt;(A50stdlife+$E755),('PTRM input'!$G$434*(1+rvanilla01)^0.5)-SUM($G755:AL755),('PTRM input'!$G$434*(1+rvanilla01)^0.5)/A50stdlife))</f>
        <v>0</v>
      </c>
      <c r="AN755" s="251">
        <f ca="1">IF(A50stdlife="n/a","n/a",IF(AN$3&gt;(A50stdlife+$E755),('PTRM input'!$G$434*(1+rvanilla01)^0.5)-SUM($G755:AM755),('PTRM input'!$G$434*(1+rvanilla01)^0.5)/A50stdlife))</f>
        <v>0</v>
      </c>
      <c r="AO755" s="251">
        <f ca="1">IF(A50stdlife="n/a","n/a",IF(AO$3&gt;(A50stdlife+$E755),('PTRM input'!$G$434*(1+rvanilla01)^0.5)-SUM($G755:AN755),('PTRM input'!$G$434*(1+rvanilla01)^0.5)/A50stdlife))</f>
        <v>0</v>
      </c>
      <c r="AP755" s="251">
        <f ca="1">IF(A50stdlife="n/a","n/a",IF(AP$3&gt;(A50stdlife+$E755),('PTRM input'!$G$434*(1+rvanilla01)^0.5)-SUM($G755:AO755),('PTRM input'!$G$434*(1+rvanilla01)^0.5)/A50stdlife))</f>
        <v>0</v>
      </c>
      <c r="AQ755" s="251">
        <f ca="1">IF(A50stdlife="n/a","n/a",IF(AQ$3&gt;(A50stdlife+$E755),('PTRM input'!$G$434*(1+rvanilla01)^0.5)-SUM($G755:AP755),('PTRM input'!$G$434*(1+rvanilla01)^0.5)/A50stdlife))</f>
        <v>0</v>
      </c>
      <c r="AR755" s="251">
        <f ca="1">IF(A50stdlife="n/a","n/a",IF(AR$3&gt;(A50stdlife+$E755),('PTRM input'!$G$434*(1+rvanilla01)^0.5)-SUM($G755:AQ755),('PTRM input'!$G$434*(1+rvanilla01)^0.5)/A50stdlife))</f>
        <v>0</v>
      </c>
      <c r="AS755" s="251">
        <f ca="1">IF(A50stdlife="n/a","n/a",IF(AS$3&gt;(A50stdlife+$E755),('PTRM input'!$G$434*(1+rvanilla01)^0.5)-SUM($G755:AR755),('PTRM input'!$G$434*(1+rvanilla01)^0.5)/A50stdlife))</f>
        <v>0</v>
      </c>
      <c r="AT755" s="251">
        <f ca="1">IF(A50stdlife="n/a","n/a",IF(AT$3&gt;(A50stdlife+$E755),('PTRM input'!$G$434*(1+rvanilla01)^0.5)-SUM($G755:AS755),('PTRM input'!$G$434*(1+rvanilla01)^0.5)/A50stdlife))</f>
        <v>0</v>
      </c>
      <c r="AU755" s="251">
        <f ca="1">IF(A50stdlife="n/a","n/a",IF(AU$3&gt;(A50stdlife+$E755),('PTRM input'!$G$434*(1+rvanilla01)^0.5)-SUM($G755:AT755),('PTRM input'!$G$434*(1+rvanilla01)^0.5)/A50stdlife))</f>
        <v>0</v>
      </c>
      <c r="AV755" s="251">
        <f ca="1">IF(A50stdlife="n/a","n/a",IF(AV$3&gt;(A50stdlife+$E755),('PTRM input'!$G$434*(1+rvanilla01)^0.5)-SUM($G755:AU755),('PTRM input'!$G$434*(1+rvanilla01)^0.5)/A50stdlife))</f>
        <v>0</v>
      </c>
      <c r="AW755" s="251">
        <f ca="1">IF(A50stdlife="n/a","n/a",IF(AW$3&gt;(A50stdlife+$E755),('PTRM input'!$G$434*(1+rvanilla01)^0.5)-SUM($G755:AV755),('PTRM input'!$G$434*(1+rvanilla01)^0.5)/A50stdlife))</f>
        <v>0</v>
      </c>
      <c r="AX755" s="251">
        <f ca="1">IF(A50stdlife="n/a","n/a",IF(AX$3&gt;(A50stdlife+$E755),('PTRM input'!$G$434*(1+rvanilla01)^0.5)-SUM($G755:AW755),('PTRM input'!$G$434*(1+rvanilla01)^0.5)/A50stdlife))</f>
        <v>0</v>
      </c>
      <c r="AY755" s="251">
        <f ca="1">IF(A50stdlife="n/a","n/a",IF(AY$3&gt;(A50stdlife+$E755),('PTRM input'!$G$434*(1+rvanilla01)^0.5)-SUM($G755:AX755),('PTRM input'!$G$434*(1+rvanilla01)^0.5)/A50stdlife))</f>
        <v>0</v>
      </c>
      <c r="AZ755" s="251">
        <f ca="1">IF(A50stdlife="n/a","n/a",IF(AZ$3&gt;(A50stdlife+$E755),('PTRM input'!$G$434*(1+rvanilla01)^0.5)-SUM($G755:AY755),('PTRM input'!$G$434*(1+rvanilla01)^0.5)/A50stdlife))</f>
        <v>0</v>
      </c>
      <c r="BA755" s="251">
        <f ca="1">IF(A50stdlife="n/a","n/a",IF(BA$3&gt;(A50stdlife+$E755),('PTRM input'!$G$434*(1+rvanilla01)^0.5)-SUM($G755:AZ755),('PTRM input'!$G$434*(1+rvanilla01)^0.5)/A50stdlife))</f>
        <v>0</v>
      </c>
      <c r="BB755" s="251">
        <f ca="1">IF(A50stdlife="n/a","n/a",IF(BB$3&gt;(A50stdlife+$E755),('PTRM input'!$G$434*(1+rvanilla01)^0.5)-SUM($G755:BA755),('PTRM input'!$G$434*(1+rvanilla01)^0.5)/A50stdlife))</f>
        <v>0</v>
      </c>
      <c r="BC755" s="251">
        <f ca="1">IF(A50stdlife="n/a","n/a",IF(BC$3&gt;(A50stdlife+$E755),('PTRM input'!$G$434*(1+rvanilla01)^0.5)-SUM($G755:BB755),('PTRM input'!$G$434*(1+rvanilla01)^0.5)/A50stdlife))</f>
        <v>0</v>
      </c>
      <c r="BD755" s="251">
        <f ca="1">IF(A50stdlife="n/a","n/a",IF(BD$3&gt;(A50stdlife+$E755),('PTRM input'!$G$434*(1+rvanilla01)^0.5)-SUM($G755:BC755),('PTRM input'!$G$434*(1+rvanilla01)^0.5)/A50stdlife))</f>
        <v>0</v>
      </c>
      <c r="BE755" s="251">
        <f ca="1">IF(A50stdlife="n/a","n/a",IF(BE$3&gt;(A50stdlife+$E755),('PTRM input'!$G$434*(1+rvanilla01)^0.5)-SUM($G755:BD755),('PTRM input'!$G$434*(1+rvanilla01)^0.5)/A50stdlife))</f>
        <v>0</v>
      </c>
      <c r="BF755" s="251">
        <f ca="1">IF(A50stdlife="n/a","n/a",IF(BF$3&gt;(A50stdlife+$E755),('PTRM input'!$G$434*(1+rvanilla01)^0.5)-SUM($G755:BE755),('PTRM input'!$G$434*(1+rvanilla01)^0.5)/A50stdlife))</f>
        <v>0</v>
      </c>
      <c r="BG755" s="251">
        <f ca="1">IF(A50stdlife="n/a","n/a",IF(BG$3&gt;(A50stdlife+$E755),('PTRM input'!$G$434*(1+rvanilla01)^0.5)-SUM($G755:BF755),('PTRM input'!$G$434*(1+rvanilla01)^0.5)/A50stdlife))</f>
        <v>0</v>
      </c>
      <c r="BH755" s="251">
        <f ca="1">IF(A50stdlife="n/a","n/a",IF(BH$3&gt;(A50stdlife+$E755),('PTRM input'!$G$434*(1+rvanilla01)^0.5)-SUM($G755:BG755),('PTRM input'!$G$434*(1+rvanilla01)^0.5)/A50stdlife))</f>
        <v>0</v>
      </c>
      <c r="BI755" s="251">
        <f ca="1">IF(A50stdlife="n/a","n/a",IF(BI$3&gt;(A50stdlife+$E755),('PTRM input'!$G$434*(1+rvanilla01)^0.5)-SUM($G755:BH755),('PTRM input'!$G$434*(1+rvanilla01)^0.5)/A50stdlife))</f>
        <v>0</v>
      </c>
      <c r="BJ755" s="116"/>
      <c r="BK755" s="116"/>
      <c r="BL755" s="116"/>
      <c r="BM755" s="116"/>
    </row>
    <row r="756" spans="1:65" hidden="1" outlineLevel="2">
      <c r="A756" s="116"/>
      <c r="B756" s="19"/>
      <c r="C756" s="18"/>
      <c r="D756" s="760"/>
      <c r="E756" s="86">
        <v>2</v>
      </c>
      <c r="F756" s="259"/>
      <c r="G756" s="434"/>
      <c r="H756" s="619"/>
      <c r="I756" s="433">
        <f ca="1">IF(A50stdlife="n/a","n/a",IF(I$3&gt;(A50stdlife+$E756),('PTRM input'!$H$434*(1+rvanilla02)^0.5)-SUM(H756:$H756),('PTRM input'!$H$434*(1+rvanilla02)^0.5)/A50stdlife))</f>
        <v>0</v>
      </c>
      <c r="J756" s="433">
        <f ca="1">IF(A50stdlife="n/a","n/a",IF(J$3&gt;(A50stdlife+$E756),('PTRM input'!$H$434*(1+rvanilla02)^0.5)-SUM($H756:I756),('PTRM input'!$H$434*(1+rvanilla02)^0.5)/A50stdlife))</f>
        <v>0</v>
      </c>
      <c r="K756" s="433">
        <f ca="1">IF(A50stdlife="n/a","n/a",IF(K$3&gt;(A50stdlife+$E756),('PTRM input'!$H$434*(1+rvanilla02)^0.5)-SUM($H756:J756),('PTRM input'!$H$434*(1+rvanilla02)^0.5)/A50stdlife))</f>
        <v>0</v>
      </c>
      <c r="L756" s="433">
        <f ca="1">IF(A50stdlife="n/a","n/a",IF(L$3&gt;(A50stdlife+$E756),('PTRM input'!$H$434*(1+rvanilla02)^0.5)-SUM($H756:K756),('PTRM input'!$H$434*(1+rvanilla02)^0.5)/A50stdlife))</f>
        <v>0</v>
      </c>
      <c r="M756" s="433">
        <f ca="1">IF(A50stdlife="n/a","n/a",IF(M$3&gt;(A50stdlife+$E756),('PTRM input'!$H$434*(1+rvanilla02)^0.5)-SUM($H756:L756),('PTRM input'!$H$434*(1+rvanilla02)^0.5)/A50stdlife))</f>
        <v>0</v>
      </c>
      <c r="N756" s="433">
        <f ca="1">IF(A50stdlife="n/a","n/a",IF(N$3&gt;(A50stdlife+$E756),('PTRM input'!$H$434*(1+rvanilla02)^0.5)-SUM($H756:M756),('PTRM input'!$H$434*(1+rvanilla02)^0.5)/A50stdlife))</f>
        <v>0</v>
      </c>
      <c r="O756" s="433">
        <f ca="1">IF(A50stdlife="n/a","n/a",IF(O$3&gt;(A50stdlife+$E756),('PTRM input'!$H$434*(1+rvanilla02)^0.5)-SUM($H756:N756),('PTRM input'!$H$434*(1+rvanilla02)^0.5)/A50stdlife))</f>
        <v>0</v>
      </c>
      <c r="P756" s="433">
        <f ca="1">IF(A50stdlife="n/a","n/a",IF(P$3&gt;(A50stdlife+$E756),('PTRM input'!$H$434*(1+rvanilla02)^0.5)-SUM($H756:O756),('PTRM input'!$H$434*(1+rvanilla02)^0.5)/A50stdlife))</f>
        <v>0</v>
      </c>
      <c r="Q756" s="433">
        <f ca="1">IF(A50stdlife="n/a","n/a",IF(Q$3&gt;(A50stdlife+$E756),('PTRM input'!$H$434*(1+rvanilla02)^0.5)-SUM($H756:P756),('PTRM input'!$H$434*(1+rvanilla02)^0.5)/A50stdlife))</f>
        <v>0</v>
      </c>
      <c r="R756" s="251">
        <f ca="1">IF(A50stdlife="n/a","n/a",IF(R$3&gt;(A50stdlife+$E756),('PTRM input'!$H$434*(1+rvanilla02)^0.5)-SUM($H756:Q756),('PTRM input'!$H$434*(1+rvanilla02)^0.5)/A50stdlife))</f>
        <v>0</v>
      </c>
      <c r="S756" s="251">
        <f ca="1">IF(A50stdlife="n/a","n/a",IF(S$3&gt;(A50stdlife+$E756),('PTRM input'!$H$434*(1+rvanilla02)^0.5)-SUM($H756:R756),('PTRM input'!$H$434*(1+rvanilla02)^0.5)/A50stdlife))</f>
        <v>0</v>
      </c>
      <c r="T756" s="251">
        <f ca="1">IF(A50stdlife="n/a","n/a",IF(T$3&gt;(A50stdlife+$E756),('PTRM input'!$H$434*(1+rvanilla02)^0.5)-SUM($H756:S756),('PTRM input'!$H$434*(1+rvanilla02)^0.5)/A50stdlife))</f>
        <v>0</v>
      </c>
      <c r="U756" s="251">
        <f ca="1">IF(A50stdlife="n/a","n/a",IF(U$3&gt;(A50stdlife+$E756),('PTRM input'!$H$434*(1+rvanilla02)^0.5)-SUM($H756:T756),('PTRM input'!$H$434*(1+rvanilla02)^0.5)/A50stdlife))</f>
        <v>0</v>
      </c>
      <c r="V756" s="251">
        <f ca="1">IF(A50stdlife="n/a","n/a",IF(V$3&gt;(A50stdlife+$E756),('PTRM input'!$H$434*(1+rvanilla02)^0.5)-SUM($H756:U756),('PTRM input'!$H$434*(1+rvanilla02)^0.5)/A50stdlife))</f>
        <v>0</v>
      </c>
      <c r="W756" s="251">
        <f ca="1">IF(A50stdlife="n/a","n/a",IF(W$3&gt;(A50stdlife+$E756),('PTRM input'!$H$434*(1+rvanilla02)^0.5)-SUM($H756:V756),('PTRM input'!$H$434*(1+rvanilla02)^0.5)/A50stdlife))</f>
        <v>0</v>
      </c>
      <c r="X756" s="251">
        <f ca="1">IF(A50stdlife="n/a","n/a",IF(X$3&gt;(A50stdlife+$E756),('PTRM input'!$H$434*(1+rvanilla02)^0.5)-SUM($H756:W756),('PTRM input'!$H$434*(1+rvanilla02)^0.5)/A50stdlife))</f>
        <v>0</v>
      </c>
      <c r="Y756" s="251">
        <f ca="1">IF(A50stdlife="n/a","n/a",IF(Y$3&gt;(A50stdlife+$E756),('PTRM input'!$H$434*(1+rvanilla02)^0.5)-SUM($H756:X756),('PTRM input'!$H$434*(1+rvanilla02)^0.5)/A50stdlife))</f>
        <v>0</v>
      </c>
      <c r="Z756" s="251">
        <f ca="1">IF(A50stdlife="n/a","n/a",IF(Z$3&gt;(A50stdlife+$E756),('PTRM input'!$H$434*(1+rvanilla02)^0.5)-SUM($H756:Y756),('PTRM input'!$H$434*(1+rvanilla02)^0.5)/A50stdlife))</f>
        <v>0</v>
      </c>
      <c r="AA756" s="251">
        <f ca="1">IF(A50stdlife="n/a","n/a",IF(AA$3&gt;(A50stdlife+$E756),('PTRM input'!$H$434*(1+rvanilla02)^0.5)-SUM($H756:Z756),('PTRM input'!$H$434*(1+rvanilla02)^0.5)/A50stdlife))</f>
        <v>0</v>
      </c>
      <c r="AB756" s="251">
        <f ca="1">IF(A50stdlife="n/a","n/a",IF(AB$3&gt;(A50stdlife+$E756),('PTRM input'!$H$434*(1+rvanilla02)^0.5)-SUM($H756:AA756),('PTRM input'!$H$434*(1+rvanilla02)^0.5)/A50stdlife))</f>
        <v>0</v>
      </c>
      <c r="AC756" s="251">
        <f ca="1">IF(A50stdlife="n/a","n/a",IF(AC$3&gt;(A50stdlife+$E756),('PTRM input'!$H$434*(1+rvanilla02)^0.5)-SUM($H756:AB756),('PTRM input'!$H$434*(1+rvanilla02)^0.5)/A50stdlife))</f>
        <v>0</v>
      </c>
      <c r="AD756" s="251">
        <f ca="1">IF(A50stdlife="n/a","n/a",IF(AD$3&gt;(A50stdlife+$E756),('PTRM input'!$H$434*(1+rvanilla02)^0.5)-SUM($H756:AC756),('PTRM input'!$H$434*(1+rvanilla02)^0.5)/A50stdlife))</f>
        <v>0</v>
      </c>
      <c r="AE756" s="251">
        <f ca="1">IF(A50stdlife="n/a","n/a",IF(AE$3&gt;(A50stdlife+$E756),('PTRM input'!$H$434*(1+rvanilla02)^0.5)-SUM($H756:AD756),('PTRM input'!$H$434*(1+rvanilla02)^0.5)/A50stdlife))</f>
        <v>0</v>
      </c>
      <c r="AF756" s="251">
        <f ca="1">IF(A50stdlife="n/a","n/a",IF(AF$3&gt;(A50stdlife+$E756),('PTRM input'!$H$434*(1+rvanilla02)^0.5)-SUM($H756:AE756),('PTRM input'!$H$434*(1+rvanilla02)^0.5)/A50stdlife))</f>
        <v>0</v>
      </c>
      <c r="AG756" s="251">
        <f ca="1">IF(A50stdlife="n/a","n/a",IF(AG$3&gt;(A50stdlife+$E756),('PTRM input'!$H$434*(1+rvanilla02)^0.5)-SUM($H756:AF756),('PTRM input'!$H$434*(1+rvanilla02)^0.5)/A50stdlife))</f>
        <v>0</v>
      </c>
      <c r="AH756" s="251">
        <f ca="1">IF(A50stdlife="n/a","n/a",IF(AH$3&gt;(A50stdlife+$E756),('PTRM input'!$H$434*(1+rvanilla02)^0.5)-SUM($H756:AG756),('PTRM input'!$H$434*(1+rvanilla02)^0.5)/A50stdlife))</f>
        <v>0</v>
      </c>
      <c r="AI756" s="251">
        <f ca="1">IF(A50stdlife="n/a","n/a",IF(AI$3&gt;(A50stdlife+$E756),('PTRM input'!$H$434*(1+rvanilla02)^0.5)-SUM($H756:AH756),('PTRM input'!$H$434*(1+rvanilla02)^0.5)/A50stdlife))</f>
        <v>0</v>
      </c>
      <c r="AJ756" s="251">
        <f ca="1">IF(A50stdlife="n/a","n/a",IF(AJ$3&gt;(A50stdlife+$E756),('PTRM input'!$H$434*(1+rvanilla02)^0.5)-SUM($H756:AI756),('PTRM input'!$H$434*(1+rvanilla02)^0.5)/A50stdlife))</f>
        <v>0</v>
      </c>
      <c r="AK756" s="251">
        <f ca="1">IF(A50stdlife="n/a","n/a",IF(AK$3&gt;(A50stdlife+$E756),('PTRM input'!$H$434*(1+rvanilla02)^0.5)-SUM($H756:AJ756),('PTRM input'!$H$434*(1+rvanilla02)^0.5)/A50stdlife))</f>
        <v>0</v>
      </c>
      <c r="AL756" s="251">
        <f ca="1">IF(A50stdlife="n/a","n/a",IF(AL$3&gt;(A50stdlife+$E756),('PTRM input'!$H$434*(1+rvanilla02)^0.5)-SUM($H756:AK756),('PTRM input'!$H$434*(1+rvanilla02)^0.5)/A50stdlife))</f>
        <v>0</v>
      </c>
      <c r="AM756" s="251">
        <f ca="1">IF(A50stdlife="n/a","n/a",IF(AM$3&gt;(A50stdlife+$E756),('PTRM input'!$H$434*(1+rvanilla02)^0.5)-SUM($H756:AL756),('PTRM input'!$H$434*(1+rvanilla02)^0.5)/A50stdlife))</f>
        <v>0</v>
      </c>
      <c r="AN756" s="251">
        <f ca="1">IF(A50stdlife="n/a","n/a",IF(AN$3&gt;(A50stdlife+$E756),('PTRM input'!$H$434*(1+rvanilla02)^0.5)-SUM($H756:AM756),('PTRM input'!$H$434*(1+rvanilla02)^0.5)/A50stdlife))</f>
        <v>0</v>
      </c>
      <c r="AO756" s="251">
        <f ca="1">IF(A50stdlife="n/a","n/a",IF(AO$3&gt;(A50stdlife+$E756),('PTRM input'!$H$434*(1+rvanilla02)^0.5)-SUM($H756:AN756),('PTRM input'!$H$434*(1+rvanilla02)^0.5)/A50stdlife))</f>
        <v>0</v>
      </c>
      <c r="AP756" s="251">
        <f ca="1">IF(A50stdlife="n/a","n/a",IF(AP$3&gt;(A50stdlife+$E756),('PTRM input'!$H$434*(1+rvanilla02)^0.5)-SUM($H756:AO756),('PTRM input'!$H$434*(1+rvanilla02)^0.5)/A50stdlife))</f>
        <v>0</v>
      </c>
      <c r="AQ756" s="251">
        <f ca="1">IF(A50stdlife="n/a","n/a",IF(AQ$3&gt;(A50stdlife+$E756),('PTRM input'!$H$434*(1+rvanilla02)^0.5)-SUM($H756:AP756),('PTRM input'!$H$434*(1+rvanilla02)^0.5)/A50stdlife))</f>
        <v>0</v>
      </c>
      <c r="AR756" s="251">
        <f ca="1">IF(A50stdlife="n/a","n/a",IF(AR$3&gt;(A50stdlife+$E756),('PTRM input'!$H$434*(1+rvanilla02)^0.5)-SUM($H756:AQ756),('PTRM input'!$H$434*(1+rvanilla02)^0.5)/A50stdlife))</f>
        <v>0</v>
      </c>
      <c r="AS756" s="251">
        <f ca="1">IF(A50stdlife="n/a","n/a",IF(AS$3&gt;(A50stdlife+$E756),('PTRM input'!$H$434*(1+rvanilla02)^0.5)-SUM($H756:AR756),('PTRM input'!$H$434*(1+rvanilla02)^0.5)/A50stdlife))</f>
        <v>0</v>
      </c>
      <c r="AT756" s="251">
        <f ca="1">IF(A50stdlife="n/a","n/a",IF(AT$3&gt;(A50stdlife+$E756),('PTRM input'!$H$434*(1+rvanilla02)^0.5)-SUM($H756:AS756),('PTRM input'!$H$434*(1+rvanilla02)^0.5)/A50stdlife))</f>
        <v>0</v>
      </c>
      <c r="AU756" s="251">
        <f ca="1">IF(A50stdlife="n/a","n/a",IF(AU$3&gt;(A50stdlife+$E756),('PTRM input'!$H$434*(1+rvanilla02)^0.5)-SUM($H756:AT756),('PTRM input'!$H$434*(1+rvanilla02)^0.5)/A50stdlife))</f>
        <v>0</v>
      </c>
      <c r="AV756" s="251">
        <f ca="1">IF(A50stdlife="n/a","n/a",IF(AV$3&gt;(A50stdlife+$E756),('PTRM input'!$H$434*(1+rvanilla02)^0.5)-SUM($H756:AU756),('PTRM input'!$H$434*(1+rvanilla02)^0.5)/A50stdlife))</f>
        <v>0</v>
      </c>
      <c r="AW756" s="251">
        <f ca="1">IF(A50stdlife="n/a","n/a",IF(AW$3&gt;(A50stdlife+$E756),('PTRM input'!$H$434*(1+rvanilla02)^0.5)-SUM($H756:AV756),('PTRM input'!$H$434*(1+rvanilla02)^0.5)/A50stdlife))</f>
        <v>0</v>
      </c>
      <c r="AX756" s="251">
        <f ca="1">IF(A50stdlife="n/a","n/a",IF(AX$3&gt;(A50stdlife+$E756),('PTRM input'!$H$434*(1+rvanilla02)^0.5)-SUM($H756:AW756),('PTRM input'!$H$434*(1+rvanilla02)^0.5)/A50stdlife))</f>
        <v>0</v>
      </c>
      <c r="AY756" s="251">
        <f ca="1">IF(A50stdlife="n/a","n/a",IF(AY$3&gt;(A50stdlife+$E756),('PTRM input'!$H$434*(1+rvanilla02)^0.5)-SUM($H756:AX756),('PTRM input'!$H$434*(1+rvanilla02)^0.5)/A50stdlife))</f>
        <v>0</v>
      </c>
      <c r="AZ756" s="251">
        <f ca="1">IF(A50stdlife="n/a","n/a",IF(AZ$3&gt;(A50stdlife+$E756),('PTRM input'!$H$434*(1+rvanilla02)^0.5)-SUM($H756:AY756),('PTRM input'!$H$434*(1+rvanilla02)^0.5)/A50stdlife))</f>
        <v>0</v>
      </c>
      <c r="BA756" s="251">
        <f ca="1">IF(A50stdlife="n/a","n/a",IF(BA$3&gt;(A50stdlife+$E756),('PTRM input'!$H$434*(1+rvanilla02)^0.5)-SUM($H756:AZ756),('PTRM input'!$H$434*(1+rvanilla02)^0.5)/A50stdlife))</f>
        <v>0</v>
      </c>
      <c r="BB756" s="251">
        <f ca="1">IF(A50stdlife="n/a","n/a",IF(BB$3&gt;(A50stdlife+$E756),('PTRM input'!$H$434*(1+rvanilla02)^0.5)-SUM($H756:BA756),('PTRM input'!$H$434*(1+rvanilla02)^0.5)/A50stdlife))</f>
        <v>0</v>
      </c>
      <c r="BC756" s="251">
        <f ca="1">IF(A50stdlife="n/a","n/a",IF(BC$3&gt;(A50stdlife+$E756),('PTRM input'!$H$434*(1+rvanilla02)^0.5)-SUM($H756:BB756),('PTRM input'!$H$434*(1+rvanilla02)^0.5)/A50stdlife))</f>
        <v>0</v>
      </c>
      <c r="BD756" s="251">
        <f ca="1">IF(A50stdlife="n/a","n/a",IF(BD$3&gt;(A50stdlife+$E756),('PTRM input'!$H$434*(1+rvanilla02)^0.5)-SUM($H756:BC756),('PTRM input'!$H$434*(1+rvanilla02)^0.5)/A50stdlife))</f>
        <v>0</v>
      </c>
      <c r="BE756" s="251">
        <f ca="1">IF(A50stdlife="n/a","n/a",IF(BE$3&gt;(A50stdlife+$E756),('PTRM input'!$H$434*(1+rvanilla02)^0.5)-SUM($H756:BD756),('PTRM input'!$H$434*(1+rvanilla02)^0.5)/A50stdlife))</f>
        <v>0</v>
      </c>
      <c r="BF756" s="251">
        <f ca="1">IF(A50stdlife="n/a","n/a",IF(BF$3&gt;(A50stdlife+$E756),('PTRM input'!$H$434*(1+rvanilla02)^0.5)-SUM($H756:BE756),('PTRM input'!$H$434*(1+rvanilla02)^0.5)/A50stdlife))</f>
        <v>0</v>
      </c>
      <c r="BG756" s="251">
        <f ca="1">IF(A50stdlife="n/a","n/a",IF(BG$3&gt;(A50stdlife+$E756),('PTRM input'!$H$434*(1+rvanilla02)^0.5)-SUM($H756:BF756),('PTRM input'!$H$434*(1+rvanilla02)^0.5)/A50stdlife))</f>
        <v>0</v>
      </c>
      <c r="BH756" s="251">
        <f ca="1">IF(A50stdlife="n/a","n/a",IF(BH$3&gt;(A50stdlife+$E756),('PTRM input'!$H$434*(1+rvanilla02)^0.5)-SUM($H756:BG756),('PTRM input'!$H$434*(1+rvanilla02)^0.5)/A50stdlife))</f>
        <v>0</v>
      </c>
      <c r="BI756" s="251">
        <f ca="1">IF(A50stdlife="n/a","n/a",IF(BI$3&gt;(A50stdlife+$E756),('PTRM input'!$H$434*(1+rvanilla02)^0.5)-SUM($H756:BH756),('PTRM input'!$H$434*(1+rvanilla02)^0.5)/A50stdlife))</f>
        <v>0</v>
      </c>
      <c r="BJ756" s="116"/>
      <c r="BK756" s="116"/>
      <c r="BL756" s="116"/>
      <c r="BM756" s="116"/>
    </row>
    <row r="757" spans="1:65" hidden="1" outlineLevel="2">
      <c r="A757" s="116"/>
      <c r="B757" s="19"/>
      <c r="C757" s="18"/>
      <c r="D757" s="760"/>
      <c r="E757" s="86">
        <v>3</v>
      </c>
      <c r="F757" s="259"/>
      <c r="G757" s="434"/>
      <c r="H757" s="435"/>
      <c r="I757" s="619"/>
      <c r="J757" s="433">
        <f ca="1">IF(A50stdlife="n/a","n/a",IF(J$3&gt;(A50stdlife+$E757),('PTRM input'!$I$434*(1+rvanilla03)^0.5)-SUM(I757:$I757),('PTRM input'!$I$434*(1+rvanilla03)^0.5)/A50stdlife))</f>
        <v>0</v>
      </c>
      <c r="K757" s="433">
        <f ca="1">IF(A50stdlife="n/a","n/a",IF(K$3&gt;(A50stdlife+$E757),('PTRM input'!$I$434*(1+rvanilla03)^0.5)-SUM($I757:J757),('PTRM input'!$I$434*(1+rvanilla03)^0.5)/A50stdlife))</f>
        <v>0</v>
      </c>
      <c r="L757" s="433">
        <f ca="1">IF(A50stdlife="n/a","n/a",IF(L$3&gt;(A50stdlife+$E757),('PTRM input'!$I$434*(1+rvanilla03)^0.5)-SUM($I757:K757),('PTRM input'!$I$434*(1+rvanilla03)^0.5)/A50stdlife))</f>
        <v>0</v>
      </c>
      <c r="M757" s="433">
        <f ca="1">IF(A50stdlife="n/a","n/a",IF(M$3&gt;(A50stdlife+$E757),('PTRM input'!$I$434*(1+rvanilla03)^0.5)-SUM($I757:L757),('PTRM input'!$I$434*(1+rvanilla03)^0.5)/A50stdlife))</f>
        <v>0</v>
      </c>
      <c r="N757" s="433">
        <f ca="1">IF(A50stdlife="n/a","n/a",IF(N$3&gt;(A50stdlife+$E757),('PTRM input'!$I$434*(1+rvanilla03)^0.5)-SUM($I757:M757),('PTRM input'!$I$434*(1+rvanilla03)^0.5)/A50stdlife))</f>
        <v>0</v>
      </c>
      <c r="O757" s="433">
        <f ca="1">IF(A50stdlife="n/a","n/a",IF(O$3&gt;(A50stdlife+$E757),('PTRM input'!$I$434*(1+rvanilla03)^0.5)-SUM($I757:N757),('PTRM input'!$I$434*(1+rvanilla03)^0.5)/A50stdlife))</f>
        <v>0</v>
      </c>
      <c r="P757" s="433">
        <f ca="1">IF(A50stdlife="n/a","n/a",IF(P$3&gt;(A50stdlife+$E757),('PTRM input'!$I$434*(1+rvanilla03)^0.5)-SUM($I757:O757),('PTRM input'!$I$434*(1+rvanilla03)^0.5)/A50stdlife))</f>
        <v>0</v>
      </c>
      <c r="Q757" s="433">
        <f ca="1">IF(A50stdlife="n/a","n/a",IF(Q$3&gt;(A50stdlife+$E757),('PTRM input'!$I$434*(1+rvanilla03)^0.5)-SUM($I757:P757),('PTRM input'!$I$434*(1+rvanilla03)^0.5)/A50stdlife))</f>
        <v>0</v>
      </c>
      <c r="R757" s="251">
        <f ca="1">IF(A50stdlife="n/a","n/a",IF(R$3&gt;(A50stdlife+$E757),('PTRM input'!$I$434*(1+rvanilla03)^0.5)-SUM($I757:Q757),('PTRM input'!$I$434*(1+rvanilla03)^0.5)/A50stdlife))</f>
        <v>0</v>
      </c>
      <c r="S757" s="251">
        <f ca="1">IF(A50stdlife="n/a","n/a",IF(S$3&gt;(A50stdlife+$E757),('PTRM input'!$I$434*(1+rvanilla03)^0.5)-SUM($I757:R757),('PTRM input'!$I$434*(1+rvanilla03)^0.5)/A50stdlife))</f>
        <v>0</v>
      </c>
      <c r="T757" s="251">
        <f ca="1">IF(A50stdlife="n/a","n/a",IF(T$3&gt;(A50stdlife+$E757),('PTRM input'!$I$434*(1+rvanilla03)^0.5)-SUM($I757:S757),('PTRM input'!$I$434*(1+rvanilla03)^0.5)/A50stdlife))</f>
        <v>0</v>
      </c>
      <c r="U757" s="251">
        <f ca="1">IF(A50stdlife="n/a","n/a",IF(U$3&gt;(A50stdlife+$E757),('PTRM input'!$I$434*(1+rvanilla03)^0.5)-SUM($I757:T757),('PTRM input'!$I$434*(1+rvanilla03)^0.5)/A50stdlife))</f>
        <v>0</v>
      </c>
      <c r="V757" s="251">
        <f ca="1">IF(A50stdlife="n/a","n/a",IF(V$3&gt;(A50stdlife+$E757),('PTRM input'!$I$434*(1+rvanilla03)^0.5)-SUM($I757:U757),('PTRM input'!$I$434*(1+rvanilla03)^0.5)/A50stdlife))</f>
        <v>0</v>
      </c>
      <c r="W757" s="251">
        <f ca="1">IF(A50stdlife="n/a","n/a",IF(W$3&gt;(A50stdlife+$E757),('PTRM input'!$I$434*(1+rvanilla03)^0.5)-SUM($I757:V757),('PTRM input'!$I$434*(1+rvanilla03)^0.5)/A50stdlife))</f>
        <v>0</v>
      </c>
      <c r="X757" s="251">
        <f ca="1">IF(A50stdlife="n/a","n/a",IF(X$3&gt;(A50stdlife+$E757),('PTRM input'!$I$434*(1+rvanilla03)^0.5)-SUM($I757:W757),('PTRM input'!$I$434*(1+rvanilla03)^0.5)/A50stdlife))</f>
        <v>0</v>
      </c>
      <c r="Y757" s="251">
        <f ca="1">IF(A50stdlife="n/a","n/a",IF(Y$3&gt;(A50stdlife+$E757),('PTRM input'!$I$434*(1+rvanilla03)^0.5)-SUM($I757:X757),('PTRM input'!$I$434*(1+rvanilla03)^0.5)/A50stdlife))</f>
        <v>0</v>
      </c>
      <c r="Z757" s="251">
        <f ca="1">IF(A50stdlife="n/a","n/a",IF(Z$3&gt;(A50stdlife+$E757),('PTRM input'!$I$434*(1+rvanilla03)^0.5)-SUM($I757:Y757),('PTRM input'!$I$434*(1+rvanilla03)^0.5)/A50stdlife))</f>
        <v>0</v>
      </c>
      <c r="AA757" s="251">
        <f ca="1">IF(A50stdlife="n/a","n/a",IF(AA$3&gt;(A50stdlife+$E757),('PTRM input'!$I$434*(1+rvanilla03)^0.5)-SUM($I757:Z757),('PTRM input'!$I$434*(1+rvanilla03)^0.5)/A50stdlife))</f>
        <v>0</v>
      </c>
      <c r="AB757" s="251">
        <f ca="1">IF(A50stdlife="n/a","n/a",IF(AB$3&gt;(A50stdlife+$E757),('PTRM input'!$I$434*(1+rvanilla03)^0.5)-SUM($I757:AA757),('PTRM input'!$I$434*(1+rvanilla03)^0.5)/A50stdlife))</f>
        <v>0</v>
      </c>
      <c r="AC757" s="251">
        <f ca="1">IF(A50stdlife="n/a","n/a",IF(AC$3&gt;(A50stdlife+$E757),('PTRM input'!$I$434*(1+rvanilla03)^0.5)-SUM($I757:AB757),('PTRM input'!$I$434*(1+rvanilla03)^0.5)/A50stdlife))</f>
        <v>0</v>
      </c>
      <c r="AD757" s="251">
        <f ca="1">IF(A50stdlife="n/a","n/a",IF(AD$3&gt;(A50stdlife+$E757),('PTRM input'!$I$434*(1+rvanilla03)^0.5)-SUM($I757:AC757),('PTRM input'!$I$434*(1+rvanilla03)^0.5)/A50stdlife))</f>
        <v>0</v>
      </c>
      <c r="AE757" s="251">
        <f ca="1">IF(A50stdlife="n/a","n/a",IF(AE$3&gt;(A50stdlife+$E757),('PTRM input'!$I$434*(1+rvanilla03)^0.5)-SUM($I757:AD757),('PTRM input'!$I$434*(1+rvanilla03)^0.5)/A50stdlife))</f>
        <v>0</v>
      </c>
      <c r="AF757" s="251">
        <f ca="1">IF(A50stdlife="n/a","n/a",IF(AF$3&gt;(A50stdlife+$E757),('PTRM input'!$I$434*(1+rvanilla03)^0.5)-SUM($I757:AE757),('PTRM input'!$I$434*(1+rvanilla03)^0.5)/A50stdlife))</f>
        <v>0</v>
      </c>
      <c r="AG757" s="251">
        <f ca="1">IF(A50stdlife="n/a","n/a",IF(AG$3&gt;(A50stdlife+$E757),('PTRM input'!$I$434*(1+rvanilla03)^0.5)-SUM($I757:AF757),('PTRM input'!$I$434*(1+rvanilla03)^0.5)/A50stdlife))</f>
        <v>0</v>
      </c>
      <c r="AH757" s="251">
        <f ca="1">IF(A50stdlife="n/a","n/a",IF(AH$3&gt;(A50stdlife+$E757),('PTRM input'!$I$434*(1+rvanilla03)^0.5)-SUM($I757:AG757),('PTRM input'!$I$434*(1+rvanilla03)^0.5)/A50stdlife))</f>
        <v>0</v>
      </c>
      <c r="AI757" s="251">
        <f ca="1">IF(A50stdlife="n/a","n/a",IF(AI$3&gt;(A50stdlife+$E757),('PTRM input'!$I$434*(1+rvanilla03)^0.5)-SUM($I757:AH757),('PTRM input'!$I$434*(1+rvanilla03)^0.5)/A50stdlife))</f>
        <v>0</v>
      </c>
      <c r="AJ757" s="251">
        <f ca="1">IF(A50stdlife="n/a","n/a",IF(AJ$3&gt;(A50stdlife+$E757),('PTRM input'!$I$434*(1+rvanilla03)^0.5)-SUM($I757:AI757),('PTRM input'!$I$434*(1+rvanilla03)^0.5)/A50stdlife))</f>
        <v>0</v>
      </c>
      <c r="AK757" s="251">
        <f ca="1">IF(A50stdlife="n/a","n/a",IF(AK$3&gt;(A50stdlife+$E757),('PTRM input'!$I$434*(1+rvanilla03)^0.5)-SUM($I757:AJ757),('PTRM input'!$I$434*(1+rvanilla03)^0.5)/A50stdlife))</f>
        <v>0</v>
      </c>
      <c r="AL757" s="251">
        <f ca="1">IF(A50stdlife="n/a","n/a",IF(AL$3&gt;(A50stdlife+$E757),('PTRM input'!$I$434*(1+rvanilla03)^0.5)-SUM($I757:AK757),('PTRM input'!$I$434*(1+rvanilla03)^0.5)/A50stdlife))</f>
        <v>0</v>
      </c>
      <c r="AM757" s="251">
        <f ca="1">IF(A50stdlife="n/a","n/a",IF(AM$3&gt;(A50stdlife+$E757),('PTRM input'!$I$434*(1+rvanilla03)^0.5)-SUM($I757:AL757),('PTRM input'!$I$434*(1+rvanilla03)^0.5)/A50stdlife))</f>
        <v>0</v>
      </c>
      <c r="AN757" s="251">
        <f ca="1">IF(A50stdlife="n/a","n/a",IF(AN$3&gt;(A50stdlife+$E757),('PTRM input'!$I$434*(1+rvanilla03)^0.5)-SUM($I757:AM757),('PTRM input'!$I$434*(1+rvanilla03)^0.5)/A50stdlife))</f>
        <v>0</v>
      </c>
      <c r="AO757" s="251">
        <f ca="1">IF(A50stdlife="n/a","n/a",IF(AO$3&gt;(A50stdlife+$E757),('PTRM input'!$I$434*(1+rvanilla03)^0.5)-SUM($I757:AN757),('PTRM input'!$I$434*(1+rvanilla03)^0.5)/A50stdlife))</f>
        <v>0</v>
      </c>
      <c r="AP757" s="251">
        <f ca="1">IF(A50stdlife="n/a","n/a",IF(AP$3&gt;(A50stdlife+$E757),('PTRM input'!$I$434*(1+rvanilla03)^0.5)-SUM($I757:AO757),('PTRM input'!$I$434*(1+rvanilla03)^0.5)/A50stdlife))</f>
        <v>0</v>
      </c>
      <c r="AQ757" s="251">
        <f ca="1">IF(A50stdlife="n/a","n/a",IF(AQ$3&gt;(A50stdlife+$E757),('PTRM input'!$I$434*(1+rvanilla03)^0.5)-SUM($I757:AP757),('PTRM input'!$I$434*(1+rvanilla03)^0.5)/A50stdlife))</f>
        <v>0</v>
      </c>
      <c r="AR757" s="251">
        <f ca="1">IF(A50stdlife="n/a","n/a",IF(AR$3&gt;(A50stdlife+$E757),('PTRM input'!$I$434*(1+rvanilla03)^0.5)-SUM($I757:AQ757),('PTRM input'!$I$434*(1+rvanilla03)^0.5)/A50stdlife))</f>
        <v>0</v>
      </c>
      <c r="AS757" s="251">
        <f ca="1">IF(A50stdlife="n/a","n/a",IF(AS$3&gt;(A50stdlife+$E757),('PTRM input'!$I$434*(1+rvanilla03)^0.5)-SUM($I757:AR757),('PTRM input'!$I$434*(1+rvanilla03)^0.5)/A50stdlife))</f>
        <v>0</v>
      </c>
      <c r="AT757" s="251">
        <f ca="1">IF(A50stdlife="n/a","n/a",IF(AT$3&gt;(A50stdlife+$E757),('PTRM input'!$I$434*(1+rvanilla03)^0.5)-SUM($I757:AS757),('PTRM input'!$I$434*(1+rvanilla03)^0.5)/A50stdlife))</f>
        <v>0</v>
      </c>
      <c r="AU757" s="251">
        <f ca="1">IF(A50stdlife="n/a","n/a",IF(AU$3&gt;(A50stdlife+$E757),('PTRM input'!$I$434*(1+rvanilla03)^0.5)-SUM($I757:AT757),('PTRM input'!$I$434*(1+rvanilla03)^0.5)/A50stdlife))</f>
        <v>0</v>
      </c>
      <c r="AV757" s="251">
        <f ca="1">IF(A50stdlife="n/a","n/a",IF(AV$3&gt;(A50stdlife+$E757),('PTRM input'!$I$434*(1+rvanilla03)^0.5)-SUM($I757:AU757),('PTRM input'!$I$434*(1+rvanilla03)^0.5)/A50stdlife))</f>
        <v>0</v>
      </c>
      <c r="AW757" s="251">
        <f ca="1">IF(A50stdlife="n/a","n/a",IF(AW$3&gt;(A50stdlife+$E757),('PTRM input'!$I$434*(1+rvanilla03)^0.5)-SUM($I757:AV757),('PTRM input'!$I$434*(1+rvanilla03)^0.5)/A50stdlife))</f>
        <v>0</v>
      </c>
      <c r="AX757" s="251">
        <f ca="1">IF(A50stdlife="n/a","n/a",IF(AX$3&gt;(A50stdlife+$E757),('PTRM input'!$I$434*(1+rvanilla03)^0.5)-SUM($I757:AW757),('PTRM input'!$I$434*(1+rvanilla03)^0.5)/A50stdlife))</f>
        <v>0</v>
      </c>
      <c r="AY757" s="251">
        <f ca="1">IF(A50stdlife="n/a","n/a",IF(AY$3&gt;(A50stdlife+$E757),('PTRM input'!$I$434*(1+rvanilla03)^0.5)-SUM($I757:AX757),('PTRM input'!$I$434*(1+rvanilla03)^0.5)/A50stdlife))</f>
        <v>0</v>
      </c>
      <c r="AZ757" s="251">
        <f ca="1">IF(A50stdlife="n/a","n/a",IF(AZ$3&gt;(A50stdlife+$E757),('PTRM input'!$I$434*(1+rvanilla03)^0.5)-SUM($I757:AY757),('PTRM input'!$I$434*(1+rvanilla03)^0.5)/A50stdlife))</f>
        <v>0</v>
      </c>
      <c r="BA757" s="251">
        <f ca="1">IF(A50stdlife="n/a","n/a",IF(BA$3&gt;(A50stdlife+$E757),('PTRM input'!$I$434*(1+rvanilla03)^0.5)-SUM($I757:AZ757),('PTRM input'!$I$434*(1+rvanilla03)^0.5)/A50stdlife))</f>
        <v>0</v>
      </c>
      <c r="BB757" s="251">
        <f ca="1">IF(A50stdlife="n/a","n/a",IF(BB$3&gt;(A50stdlife+$E757),('PTRM input'!$I$434*(1+rvanilla03)^0.5)-SUM($I757:BA757),('PTRM input'!$I$434*(1+rvanilla03)^0.5)/A50stdlife))</f>
        <v>0</v>
      </c>
      <c r="BC757" s="251">
        <f ca="1">IF(A50stdlife="n/a","n/a",IF(BC$3&gt;(A50stdlife+$E757),('PTRM input'!$I$434*(1+rvanilla03)^0.5)-SUM($I757:BB757),('PTRM input'!$I$434*(1+rvanilla03)^0.5)/A50stdlife))</f>
        <v>0</v>
      </c>
      <c r="BD757" s="251">
        <f ca="1">IF(A50stdlife="n/a","n/a",IF(BD$3&gt;(A50stdlife+$E757),('PTRM input'!$I$434*(1+rvanilla03)^0.5)-SUM($I757:BC757),('PTRM input'!$I$434*(1+rvanilla03)^0.5)/A50stdlife))</f>
        <v>0</v>
      </c>
      <c r="BE757" s="251">
        <f ca="1">IF(A50stdlife="n/a","n/a",IF(BE$3&gt;(A50stdlife+$E757),('PTRM input'!$I$434*(1+rvanilla03)^0.5)-SUM($I757:BD757),('PTRM input'!$I$434*(1+rvanilla03)^0.5)/A50stdlife))</f>
        <v>0</v>
      </c>
      <c r="BF757" s="251">
        <f ca="1">IF(A50stdlife="n/a","n/a",IF(BF$3&gt;(A50stdlife+$E757),('PTRM input'!$I$434*(1+rvanilla03)^0.5)-SUM($I757:BE757),('PTRM input'!$I$434*(1+rvanilla03)^0.5)/A50stdlife))</f>
        <v>0</v>
      </c>
      <c r="BG757" s="251">
        <f ca="1">IF(A50stdlife="n/a","n/a",IF(BG$3&gt;(A50stdlife+$E757),('PTRM input'!$I$434*(1+rvanilla03)^0.5)-SUM($I757:BF757),('PTRM input'!$I$434*(1+rvanilla03)^0.5)/A50stdlife))</f>
        <v>0</v>
      </c>
      <c r="BH757" s="251">
        <f ca="1">IF(A50stdlife="n/a","n/a",IF(BH$3&gt;(A50stdlife+$E757),('PTRM input'!$I$434*(1+rvanilla03)^0.5)-SUM($I757:BG757),('PTRM input'!$I$434*(1+rvanilla03)^0.5)/A50stdlife))</f>
        <v>0</v>
      </c>
      <c r="BI757" s="251">
        <f ca="1">IF(A50stdlife="n/a","n/a",IF(BI$3&gt;(A50stdlife+$E757),('PTRM input'!$I$434*(1+rvanilla03)^0.5)-SUM($I757:BH757),('PTRM input'!$I$434*(1+rvanilla03)^0.5)/A50stdlife))</f>
        <v>0</v>
      </c>
      <c r="BJ757" s="116"/>
      <c r="BK757" s="116"/>
      <c r="BL757" s="116"/>
      <c r="BM757" s="116"/>
    </row>
    <row r="758" spans="1:65" hidden="1" outlineLevel="2">
      <c r="A758" s="116"/>
      <c r="B758" s="19"/>
      <c r="C758" s="18"/>
      <c r="D758" s="760"/>
      <c r="E758" s="86">
        <v>4</v>
      </c>
      <c r="F758" s="259"/>
      <c r="G758" s="434"/>
      <c r="H758" s="435"/>
      <c r="I758" s="435"/>
      <c r="J758" s="619"/>
      <c r="K758" s="433">
        <f ca="1">IF(A50stdlife="n/a","n/a",IF(K$3&gt;(A50stdlife+$E758),('PTRM input'!$J$434*(1+rvanilla04)^0.5)-SUM(J758:$J758),('PTRM input'!$J$434*(1+rvanilla04)^0.5)/A50stdlife))</f>
        <v>0</v>
      </c>
      <c r="L758" s="433">
        <f ca="1">IF(A50stdlife="n/a","n/a",IF(L$3&gt;(A50stdlife+$E758),('PTRM input'!$J$434*(1+rvanilla04)^0.5)-SUM($J758:K758),('PTRM input'!$J$434*(1+rvanilla04)^0.5)/A50stdlife))</f>
        <v>0</v>
      </c>
      <c r="M758" s="433">
        <f ca="1">IF(A50stdlife="n/a","n/a",IF(M$3&gt;(A50stdlife+$E758),('PTRM input'!$J$434*(1+rvanilla04)^0.5)-SUM($J758:L758),('PTRM input'!$J$434*(1+rvanilla04)^0.5)/A50stdlife))</f>
        <v>0</v>
      </c>
      <c r="N758" s="433">
        <f ca="1">IF(A50stdlife="n/a","n/a",IF(N$3&gt;(A50stdlife+$E758),('PTRM input'!$J$434*(1+rvanilla04)^0.5)-SUM($J758:M758),('PTRM input'!$J$434*(1+rvanilla04)^0.5)/A50stdlife))</f>
        <v>0</v>
      </c>
      <c r="O758" s="433">
        <f ca="1">IF(A50stdlife="n/a","n/a",IF(O$3&gt;(A50stdlife+$E758),('PTRM input'!$J$434*(1+rvanilla04)^0.5)-SUM($J758:N758),('PTRM input'!$J$434*(1+rvanilla04)^0.5)/A50stdlife))</f>
        <v>0</v>
      </c>
      <c r="P758" s="433">
        <f ca="1">IF(A50stdlife="n/a","n/a",IF(P$3&gt;(A50stdlife+$E758),('PTRM input'!$J$434*(1+rvanilla04)^0.5)-SUM($J758:O758),('PTRM input'!$J$434*(1+rvanilla04)^0.5)/A50stdlife))</f>
        <v>0</v>
      </c>
      <c r="Q758" s="433">
        <f ca="1">IF(A50stdlife="n/a","n/a",IF(Q$3&gt;(A50stdlife+$E758),('PTRM input'!$J$434*(1+rvanilla04)^0.5)-SUM($J758:P758),('PTRM input'!$J$434*(1+rvanilla04)^0.5)/A50stdlife))</f>
        <v>0</v>
      </c>
      <c r="R758" s="251">
        <f ca="1">IF(A50stdlife="n/a","n/a",IF(R$3&gt;(A50stdlife+$E758),('PTRM input'!$J$434*(1+rvanilla04)^0.5)-SUM($J758:Q758),('PTRM input'!$J$434*(1+rvanilla04)^0.5)/A50stdlife))</f>
        <v>0</v>
      </c>
      <c r="S758" s="251">
        <f ca="1">IF(A50stdlife="n/a","n/a",IF(S$3&gt;(A50stdlife+$E758),('PTRM input'!$J$434*(1+rvanilla04)^0.5)-SUM($J758:R758),('PTRM input'!$J$434*(1+rvanilla04)^0.5)/A50stdlife))</f>
        <v>0</v>
      </c>
      <c r="T758" s="251">
        <f ca="1">IF(A50stdlife="n/a","n/a",IF(T$3&gt;(A50stdlife+$E758),('PTRM input'!$J$434*(1+rvanilla04)^0.5)-SUM($J758:S758),('PTRM input'!$J$434*(1+rvanilla04)^0.5)/A50stdlife))</f>
        <v>0</v>
      </c>
      <c r="U758" s="251">
        <f ca="1">IF(A50stdlife="n/a","n/a",IF(U$3&gt;(A50stdlife+$E758),('PTRM input'!$J$434*(1+rvanilla04)^0.5)-SUM($J758:T758),('PTRM input'!$J$434*(1+rvanilla04)^0.5)/A50stdlife))</f>
        <v>0</v>
      </c>
      <c r="V758" s="251">
        <f ca="1">IF(A50stdlife="n/a","n/a",IF(V$3&gt;(A50stdlife+$E758),('PTRM input'!$J$434*(1+rvanilla04)^0.5)-SUM($J758:U758),('PTRM input'!$J$434*(1+rvanilla04)^0.5)/A50stdlife))</f>
        <v>0</v>
      </c>
      <c r="W758" s="251">
        <f ca="1">IF(A50stdlife="n/a","n/a",IF(W$3&gt;(A50stdlife+$E758),('PTRM input'!$J$434*(1+rvanilla04)^0.5)-SUM($J758:V758),('PTRM input'!$J$434*(1+rvanilla04)^0.5)/A50stdlife))</f>
        <v>0</v>
      </c>
      <c r="X758" s="251">
        <f ca="1">IF(A50stdlife="n/a","n/a",IF(X$3&gt;(A50stdlife+$E758),('PTRM input'!$J$434*(1+rvanilla04)^0.5)-SUM($J758:W758),('PTRM input'!$J$434*(1+rvanilla04)^0.5)/A50stdlife))</f>
        <v>0</v>
      </c>
      <c r="Y758" s="251">
        <f ca="1">IF(A50stdlife="n/a","n/a",IF(Y$3&gt;(A50stdlife+$E758),('PTRM input'!$J$434*(1+rvanilla04)^0.5)-SUM($J758:X758),('PTRM input'!$J$434*(1+rvanilla04)^0.5)/A50stdlife))</f>
        <v>0</v>
      </c>
      <c r="Z758" s="251">
        <f ca="1">IF(A50stdlife="n/a","n/a",IF(Z$3&gt;(A50stdlife+$E758),('PTRM input'!$J$434*(1+rvanilla04)^0.5)-SUM($J758:Y758),('PTRM input'!$J$434*(1+rvanilla04)^0.5)/A50stdlife))</f>
        <v>0</v>
      </c>
      <c r="AA758" s="251">
        <f ca="1">IF(A50stdlife="n/a","n/a",IF(AA$3&gt;(A50stdlife+$E758),('PTRM input'!$J$434*(1+rvanilla04)^0.5)-SUM($J758:Z758),('PTRM input'!$J$434*(1+rvanilla04)^0.5)/A50stdlife))</f>
        <v>0</v>
      </c>
      <c r="AB758" s="251">
        <f ca="1">IF(A50stdlife="n/a","n/a",IF(AB$3&gt;(A50stdlife+$E758),('PTRM input'!$J$434*(1+rvanilla04)^0.5)-SUM($J758:AA758),('PTRM input'!$J$434*(1+rvanilla04)^0.5)/A50stdlife))</f>
        <v>0</v>
      </c>
      <c r="AC758" s="251">
        <f ca="1">IF(A50stdlife="n/a","n/a",IF(AC$3&gt;(A50stdlife+$E758),('PTRM input'!$J$434*(1+rvanilla04)^0.5)-SUM($J758:AB758),('PTRM input'!$J$434*(1+rvanilla04)^0.5)/A50stdlife))</f>
        <v>0</v>
      </c>
      <c r="AD758" s="251">
        <f ca="1">IF(A50stdlife="n/a","n/a",IF(AD$3&gt;(A50stdlife+$E758),('PTRM input'!$J$434*(1+rvanilla04)^0.5)-SUM($J758:AC758),('PTRM input'!$J$434*(1+rvanilla04)^0.5)/A50stdlife))</f>
        <v>0</v>
      </c>
      <c r="AE758" s="251">
        <f ca="1">IF(A50stdlife="n/a","n/a",IF(AE$3&gt;(A50stdlife+$E758),('PTRM input'!$J$434*(1+rvanilla04)^0.5)-SUM($J758:AD758),('PTRM input'!$J$434*(1+rvanilla04)^0.5)/A50stdlife))</f>
        <v>0</v>
      </c>
      <c r="AF758" s="251">
        <f ca="1">IF(A50stdlife="n/a","n/a",IF(AF$3&gt;(A50stdlife+$E758),('PTRM input'!$J$434*(1+rvanilla04)^0.5)-SUM($J758:AE758),('PTRM input'!$J$434*(1+rvanilla04)^0.5)/A50stdlife))</f>
        <v>0</v>
      </c>
      <c r="AG758" s="251">
        <f ca="1">IF(A50stdlife="n/a","n/a",IF(AG$3&gt;(A50stdlife+$E758),('PTRM input'!$J$434*(1+rvanilla04)^0.5)-SUM($J758:AF758),('PTRM input'!$J$434*(1+rvanilla04)^0.5)/A50stdlife))</f>
        <v>0</v>
      </c>
      <c r="AH758" s="251">
        <f ca="1">IF(A50stdlife="n/a","n/a",IF(AH$3&gt;(A50stdlife+$E758),('PTRM input'!$J$434*(1+rvanilla04)^0.5)-SUM($J758:AG758),('PTRM input'!$J$434*(1+rvanilla04)^0.5)/A50stdlife))</f>
        <v>0</v>
      </c>
      <c r="AI758" s="251">
        <f ca="1">IF(A50stdlife="n/a","n/a",IF(AI$3&gt;(A50stdlife+$E758),('PTRM input'!$J$434*(1+rvanilla04)^0.5)-SUM($J758:AH758),('PTRM input'!$J$434*(1+rvanilla04)^0.5)/A50stdlife))</f>
        <v>0</v>
      </c>
      <c r="AJ758" s="251">
        <f ca="1">IF(A50stdlife="n/a","n/a",IF(AJ$3&gt;(A50stdlife+$E758),('PTRM input'!$J$434*(1+rvanilla04)^0.5)-SUM($J758:AI758),('PTRM input'!$J$434*(1+rvanilla04)^0.5)/A50stdlife))</f>
        <v>0</v>
      </c>
      <c r="AK758" s="251">
        <f ca="1">IF(A50stdlife="n/a","n/a",IF(AK$3&gt;(A50stdlife+$E758),('PTRM input'!$J$434*(1+rvanilla04)^0.5)-SUM($J758:AJ758),('PTRM input'!$J$434*(1+rvanilla04)^0.5)/A50stdlife))</f>
        <v>0</v>
      </c>
      <c r="AL758" s="251">
        <f ca="1">IF(A50stdlife="n/a","n/a",IF(AL$3&gt;(A50stdlife+$E758),('PTRM input'!$J$434*(1+rvanilla04)^0.5)-SUM($J758:AK758),('PTRM input'!$J$434*(1+rvanilla04)^0.5)/A50stdlife))</f>
        <v>0</v>
      </c>
      <c r="AM758" s="251">
        <f ca="1">IF(A50stdlife="n/a","n/a",IF(AM$3&gt;(A50stdlife+$E758),('PTRM input'!$J$434*(1+rvanilla04)^0.5)-SUM($J758:AL758),('PTRM input'!$J$434*(1+rvanilla04)^0.5)/A50stdlife))</f>
        <v>0</v>
      </c>
      <c r="AN758" s="251">
        <f ca="1">IF(A50stdlife="n/a","n/a",IF(AN$3&gt;(A50stdlife+$E758),('PTRM input'!$J$434*(1+rvanilla04)^0.5)-SUM($J758:AM758),('PTRM input'!$J$434*(1+rvanilla04)^0.5)/A50stdlife))</f>
        <v>0</v>
      </c>
      <c r="AO758" s="251">
        <f ca="1">IF(A50stdlife="n/a","n/a",IF(AO$3&gt;(A50stdlife+$E758),('PTRM input'!$J$434*(1+rvanilla04)^0.5)-SUM($J758:AN758),('PTRM input'!$J$434*(1+rvanilla04)^0.5)/A50stdlife))</f>
        <v>0</v>
      </c>
      <c r="AP758" s="251">
        <f ca="1">IF(A50stdlife="n/a","n/a",IF(AP$3&gt;(A50stdlife+$E758),('PTRM input'!$J$434*(1+rvanilla04)^0.5)-SUM($J758:AO758),('PTRM input'!$J$434*(1+rvanilla04)^0.5)/A50stdlife))</f>
        <v>0</v>
      </c>
      <c r="AQ758" s="251">
        <f ca="1">IF(A50stdlife="n/a","n/a",IF(AQ$3&gt;(A50stdlife+$E758),('PTRM input'!$J$434*(1+rvanilla04)^0.5)-SUM($J758:AP758),('PTRM input'!$J$434*(1+rvanilla04)^0.5)/A50stdlife))</f>
        <v>0</v>
      </c>
      <c r="AR758" s="251">
        <f ca="1">IF(A50stdlife="n/a","n/a",IF(AR$3&gt;(A50stdlife+$E758),('PTRM input'!$J$434*(1+rvanilla04)^0.5)-SUM($J758:AQ758),('PTRM input'!$J$434*(1+rvanilla04)^0.5)/A50stdlife))</f>
        <v>0</v>
      </c>
      <c r="AS758" s="251">
        <f ca="1">IF(A50stdlife="n/a","n/a",IF(AS$3&gt;(A50stdlife+$E758),('PTRM input'!$J$434*(1+rvanilla04)^0.5)-SUM($J758:AR758),('PTRM input'!$J$434*(1+rvanilla04)^0.5)/A50stdlife))</f>
        <v>0</v>
      </c>
      <c r="AT758" s="251">
        <f ca="1">IF(A50stdlife="n/a","n/a",IF(AT$3&gt;(A50stdlife+$E758),('PTRM input'!$J$434*(1+rvanilla04)^0.5)-SUM($J758:AS758),('PTRM input'!$J$434*(1+rvanilla04)^0.5)/A50stdlife))</f>
        <v>0</v>
      </c>
      <c r="AU758" s="251">
        <f ca="1">IF(A50stdlife="n/a","n/a",IF(AU$3&gt;(A50stdlife+$E758),('PTRM input'!$J$434*(1+rvanilla04)^0.5)-SUM($J758:AT758),('PTRM input'!$J$434*(1+rvanilla04)^0.5)/A50stdlife))</f>
        <v>0</v>
      </c>
      <c r="AV758" s="251">
        <f ca="1">IF(A50stdlife="n/a","n/a",IF(AV$3&gt;(A50stdlife+$E758),('PTRM input'!$J$434*(1+rvanilla04)^0.5)-SUM($J758:AU758),('PTRM input'!$J$434*(1+rvanilla04)^0.5)/A50stdlife))</f>
        <v>0</v>
      </c>
      <c r="AW758" s="251">
        <f ca="1">IF(A50stdlife="n/a","n/a",IF(AW$3&gt;(A50stdlife+$E758),('PTRM input'!$J$434*(1+rvanilla04)^0.5)-SUM($J758:AV758),('PTRM input'!$J$434*(1+rvanilla04)^0.5)/A50stdlife))</f>
        <v>0</v>
      </c>
      <c r="AX758" s="251">
        <f ca="1">IF(A50stdlife="n/a","n/a",IF(AX$3&gt;(A50stdlife+$E758),('PTRM input'!$J$434*(1+rvanilla04)^0.5)-SUM($J758:AW758),('PTRM input'!$J$434*(1+rvanilla04)^0.5)/A50stdlife))</f>
        <v>0</v>
      </c>
      <c r="AY758" s="251">
        <f ca="1">IF(A50stdlife="n/a","n/a",IF(AY$3&gt;(A50stdlife+$E758),('PTRM input'!$J$434*(1+rvanilla04)^0.5)-SUM($J758:AX758),('PTRM input'!$J$434*(1+rvanilla04)^0.5)/A50stdlife))</f>
        <v>0</v>
      </c>
      <c r="AZ758" s="251">
        <f ca="1">IF(A50stdlife="n/a","n/a",IF(AZ$3&gt;(A50stdlife+$E758),('PTRM input'!$J$434*(1+rvanilla04)^0.5)-SUM($J758:AY758),('PTRM input'!$J$434*(1+rvanilla04)^0.5)/A50stdlife))</f>
        <v>0</v>
      </c>
      <c r="BA758" s="251">
        <f ca="1">IF(A50stdlife="n/a","n/a",IF(BA$3&gt;(A50stdlife+$E758),('PTRM input'!$J$434*(1+rvanilla04)^0.5)-SUM($J758:AZ758),('PTRM input'!$J$434*(1+rvanilla04)^0.5)/A50stdlife))</f>
        <v>0</v>
      </c>
      <c r="BB758" s="251">
        <f ca="1">IF(A50stdlife="n/a","n/a",IF(BB$3&gt;(A50stdlife+$E758),('PTRM input'!$J$434*(1+rvanilla04)^0.5)-SUM($J758:BA758),('PTRM input'!$J$434*(1+rvanilla04)^0.5)/A50stdlife))</f>
        <v>0</v>
      </c>
      <c r="BC758" s="251">
        <f ca="1">IF(A50stdlife="n/a","n/a",IF(BC$3&gt;(A50stdlife+$E758),('PTRM input'!$J$434*(1+rvanilla04)^0.5)-SUM($J758:BB758),('PTRM input'!$J$434*(1+rvanilla04)^0.5)/A50stdlife))</f>
        <v>0</v>
      </c>
      <c r="BD758" s="251">
        <f ca="1">IF(A50stdlife="n/a","n/a",IF(BD$3&gt;(A50stdlife+$E758),('PTRM input'!$J$434*(1+rvanilla04)^0.5)-SUM($J758:BC758),('PTRM input'!$J$434*(1+rvanilla04)^0.5)/A50stdlife))</f>
        <v>0</v>
      </c>
      <c r="BE758" s="251">
        <f ca="1">IF(A50stdlife="n/a","n/a",IF(BE$3&gt;(A50stdlife+$E758),('PTRM input'!$J$434*(1+rvanilla04)^0.5)-SUM($J758:BD758),('PTRM input'!$J$434*(1+rvanilla04)^0.5)/A50stdlife))</f>
        <v>0</v>
      </c>
      <c r="BF758" s="251">
        <f ca="1">IF(A50stdlife="n/a","n/a",IF(BF$3&gt;(A50stdlife+$E758),('PTRM input'!$J$434*(1+rvanilla04)^0.5)-SUM($J758:BE758),('PTRM input'!$J$434*(1+rvanilla04)^0.5)/A50stdlife))</f>
        <v>0</v>
      </c>
      <c r="BG758" s="251">
        <f ca="1">IF(A50stdlife="n/a","n/a",IF(BG$3&gt;(A50stdlife+$E758),('PTRM input'!$J$434*(1+rvanilla04)^0.5)-SUM($J758:BF758),('PTRM input'!$J$434*(1+rvanilla04)^0.5)/A50stdlife))</f>
        <v>0</v>
      </c>
      <c r="BH758" s="251">
        <f ca="1">IF(A50stdlife="n/a","n/a",IF(BH$3&gt;(A50stdlife+$E758),('PTRM input'!$J$434*(1+rvanilla04)^0.5)-SUM($J758:BG758),('PTRM input'!$J$434*(1+rvanilla04)^0.5)/A50stdlife))</f>
        <v>0</v>
      </c>
      <c r="BI758" s="251">
        <f ca="1">IF(A50stdlife="n/a","n/a",IF(BI$3&gt;(A50stdlife+$E758),('PTRM input'!$J$434*(1+rvanilla04)^0.5)-SUM($J758:BH758),('PTRM input'!$J$434*(1+rvanilla04)^0.5)/A50stdlife))</f>
        <v>0</v>
      </c>
      <c r="BJ758" s="116"/>
      <c r="BK758" s="116"/>
      <c r="BL758" s="116"/>
      <c r="BM758" s="116"/>
    </row>
    <row r="759" spans="1:65" hidden="1" outlineLevel="2">
      <c r="A759" s="116"/>
      <c r="B759" s="19"/>
      <c r="C759" s="18"/>
      <c r="D759" s="760"/>
      <c r="E759" s="86">
        <v>5</v>
      </c>
      <c r="F759" s="259"/>
      <c r="G759" s="434"/>
      <c r="H759" s="435"/>
      <c r="I759" s="435"/>
      <c r="J759" s="435"/>
      <c r="K759" s="619"/>
      <c r="L759" s="433">
        <f ca="1">IF(A50stdlife="n/a","n/a",IF(L$3&gt;(A50stdlife+$E759),('PTRM input'!$K$434*(1+rvanilla05)^0.5)-SUM($K759:K759),('PTRM input'!$K$434*(1+rvanilla05)^0.5)/A50stdlife))</f>
        <v>0</v>
      </c>
      <c r="M759" s="433">
        <f ca="1">IF(A50stdlife="n/a","n/a",IF(M$3&gt;(A50stdlife+$E759),('PTRM input'!$K$434*(1+rvanilla05)^0.5)-SUM($K759:L759),('PTRM input'!$K$434*(1+rvanilla05)^0.5)/A50stdlife))</f>
        <v>0</v>
      </c>
      <c r="N759" s="433">
        <f ca="1">IF(A50stdlife="n/a","n/a",IF(N$3&gt;(A50stdlife+$E759),('PTRM input'!$K$434*(1+rvanilla05)^0.5)-SUM($K759:M759),('PTRM input'!$K$434*(1+rvanilla05)^0.5)/A50stdlife))</f>
        <v>0</v>
      </c>
      <c r="O759" s="433">
        <f ca="1">IF(A50stdlife="n/a","n/a",IF(O$3&gt;(A50stdlife+$E759),('PTRM input'!$K$434*(1+rvanilla05)^0.5)-SUM($K759:N759),('PTRM input'!$K$434*(1+rvanilla05)^0.5)/A50stdlife))</f>
        <v>0</v>
      </c>
      <c r="P759" s="433">
        <f ca="1">IF(A50stdlife="n/a","n/a",IF(P$3&gt;(A50stdlife+$E759),('PTRM input'!$K$434*(1+rvanilla05)^0.5)-SUM($K759:O759),('PTRM input'!$K$434*(1+rvanilla05)^0.5)/A50stdlife))</f>
        <v>0</v>
      </c>
      <c r="Q759" s="433">
        <f ca="1">IF(A50stdlife="n/a","n/a",IF(Q$3&gt;(A50stdlife+$E759),('PTRM input'!$K$434*(1+rvanilla05)^0.5)-SUM($K759:P759),('PTRM input'!$K$434*(1+rvanilla05)^0.5)/A50stdlife))</f>
        <v>0</v>
      </c>
      <c r="R759" s="251">
        <f ca="1">IF(A50stdlife="n/a","n/a",IF(R$3&gt;(A50stdlife+$E759),('PTRM input'!$K$434*(1+rvanilla05)^0.5)-SUM($K759:Q759),('PTRM input'!$K$434*(1+rvanilla05)^0.5)/A50stdlife))</f>
        <v>0</v>
      </c>
      <c r="S759" s="251">
        <f ca="1">IF(A50stdlife="n/a","n/a",IF(S$3&gt;(A50stdlife+$E759),('PTRM input'!$K$434*(1+rvanilla05)^0.5)-SUM($K759:R759),('PTRM input'!$K$434*(1+rvanilla05)^0.5)/A50stdlife))</f>
        <v>0</v>
      </c>
      <c r="T759" s="251">
        <f ca="1">IF(A50stdlife="n/a","n/a",IF(T$3&gt;(A50stdlife+$E759),('PTRM input'!$K$434*(1+rvanilla05)^0.5)-SUM($K759:S759),('PTRM input'!$K$434*(1+rvanilla05)^0.5)/A50stdlife))</f>
        <v>0</v>
      </c>
      <c r="U759" s="251">
        <f ca="1">IF(A50stdlife="n/a","n/a",IF(U$3&gt;(A50stdlife+$E759),('PTRM input'!$K$434*(1+rvanilla05)^0.5)-SUM($K759:T759),('PTRM input'!$K$434*(1+rvanilla05)^0.5)/A50stdlife))</f>
        <v>0</v>
      </c>
      <c r="V759" s="251">
        <f ca="1">IF(A50stdlife="n/a","n/a",IF(V$3&gt;(A50stdlife+$E759),('PTRM input'!$K$434*(1+rvanilla05)^0.5)-SUM($K759:U759),('PTRM input'!$K$434*(1+rvanilla05)^0.5)/A50stdlife))</f>
        <v>0</v>
      </c>
      <c r="W759" s="251">
        <f ca="1">IF(A50stdlife="n/a","n/a",IF(W$3&gt;(A50stdlife+$E759),('PTRM input'!$K$434*(1+rvanilla05)^0.5)-SUM($K759:V759),('PTRM input'!$K$434*(1+rvanilla05)^0.5)/A50stdlife))</f>
        <v>0</v>
      </c>
      <c r="X759" s="251">
        <f ca="1">IF(A50stdlife="n/a","n/a",IF(X$3&gt;(A50stdlife+$E759),('PTRM input'!$K$434*(1+rvanilla05)^0.5)-SUM($K759:W759),('PTRM input'!$K$434*(1+rvanilla05)^0.5)/A50stdlife))</f>
        <v>0</v>
      </c>
      <c r="Y759" s="251">
        <f ca="1">IF(A50stdlife="n/a","n/a",IF(Y$3&gt;(A50stdlife+$E759),('PTRM input'!$K$434*(1+rvanilla05)^0.5)-SUM($K759:X759),('PTRM input'!$K$434*(1+rvanilla05)^0.5)/A50stdlife))</f>
        <v>0</v>
      </c>
      <c r="Z759" s="251">
        <f ca="1">IF(A50stdlife="n/a","n/a",IF(Z$3&gt;(A50stdlife+$E759),('PTRM input'!$K$434*(1+rvanilla05)^0.5)-SUM($K759:Y759),('PTRM input'!$K$434*(1+rvanilla05)^0.5)/A50stdlife))</f>
        <v>0</v>
      </c>
      <c r="AA759" s="251">
        <f ca="1">IF(A50stdlife="n/a","n/a",IF(AA$3&gt;(A50stdlife+$E759),('PTRM input'!$K$434*(1+rvanilla05)^0.5)-SUM($K759:Z759),('PTRM input'!$K$434*(1+rvanilla05)^0.5)/A50stdlife))</f>
        <v>0</v>
      </c>
      <c r="AB759" s="251">
        <f ca="1">IF(A50stdlife="n/a","n/a",IF(AB$3&gt;(A50stdlife+$E759),('PTRM input'!$K$434*(1+rvanilla05)^0.5)-SUM($K759:AA759),('PTRM input'!$K$434*(1+rvanilla05)^0.5)/A50stdlife))</f>
        <v>0</v>
      </c>
      <c r="AC759" s="251">
        <f ca="1">IF(A50stdlife="n/a","n/a",IF(AC$3&gt;(A50stdlife+$E759),('PTRM input'!$K$434*(1+rvanilla05)^0.5)-SUM($K759:AB759),('PTRM input'!$K$434*(1+rvanilla05)^0.5)/A50stdlife))</f>
        <v>0</v>
      </c>
      <c r="AD759" s="251">
        <f ca="1">IF(A50stdlife="n/a","n/a",IF(AD$3&gt;(A50stdlife+$E759),('PTRM input'!$K$434*(1+rvanilla05)^0.5)-SUM($K759:AC759),('PTRM input'!$K$434*(1+rvanilla05)^0.5)/A50stdlife))</f>
        <v>0</v>
      </c>
      <c r="AE759" s="251">
        <f ca="1">IF(A50stdlife="n/a","n/a",IF(AE$3&gt;(A50stdlife+$E759),('PTRM input'!$K$434*(1+rvanilla05)^0.5)-SUM($K759:AD759),('PTRM input'!$K$434*(1+rvanilla05)^0.5)/A50stdlife))</f>
        <v>0</v>
      </c>
      <c r="AF759" s="251">
        <f ca="1">IF(A50stdlife="n/a","n/a",IF(AF$3&gt;(A50stdlife+$E759),('PTRM input'!$K$434*(1+rvanilla05)^0.5)-SUM($K759:AE759),('PTRM input'!$K$434*(1+rvanilla05)^0.5)/A50stdlife))</f>
        <v>0</v>
      </c>
      <c r="AG759" s="251">
        <f ca="1">IF(A50stdlife="n/a","n/a",IF(AG$3&gt;(A50stdlife+$E759),('PTRM input'!$K$434*(1+rvanilla05)^0.5)-SUM($K759:AF759),('PTRM input'!$K$434*(1+rvanilla05)^0.5)/A50stdlife))</f>
        <v>0</v>
      </c>
      <c r="AH759" s="251">
        <f ca="1">IF(A50stdlife="n/a","n/a",IF(AH$3&gt;(A50stdlife+$E759),('PTRM input'!$K$434*(1+rvanilla05)^0.5)-SUM($K759:AG759),('PTRM input'!$K$434*(1+rvanilla05)^0.5)/A50stdlife))</f>
        <v>0</v>
      </c>
      <c r="AI759" s="251">
        <f ca="1">IF(A50stdlife="n/a","n/a",IF(AI$3&gt;(A50stdlife+$E759),('PTRM input'!$K$434*(1+rvanilla05)^0.5)-SUM($K759:AH759),('PTRM input'!$K$434*(1+rvanilla05)^0.5)/A50stdlife))</f>
        <v>0</v>
      </c>
      <c r="AJ759" s="251">
        <f ca="1">IF(A50stdlife="n/a","n/a",IF(AJ$3&gt;(A50stdlife+$E759),('PTRM input'!$K$434*(1+rvanilla05)^0.5)-SUM($K759:AI759),('PTRM input'!$K$434*(1+rvanilla05)^0.5)/A50stdlife))</f>
        <v>0</v>
      </c>
      <c r="AK759" s="251">
        <f ca="1">IF(A50stdlife="n/a","n/a",IF(AK$3&gt;(A50stdlife+$E759),('PTRM input'!$K$434*(1+rvanilla05)^0.5)-SUM($K759:AJ759),('PTRM input'!$K$434*(1+rvanilla05)^0.5)/A50stdlife))</f>
        <v>0</v>
      </c>
      <c r="AL759" s="251">
        <f ca="1">IF(A50stdlife="n/a","n/a",IF(AL$3&gt;(A50stdlife+$E759),('PTRM input'!$K$434*(1+rvanilla05)^0.5)-SUM($K759:AK759),('PTRM input'!$K$434*(1+rvanilla05)^0.5)/A50stdlife))</f>
        <v>0</v>
      </c>
      <c r="AM759" s="251">
        <f ca="1">IF(A50stdlife="n/a","n/a",IF(AM$3&gt;(A50stdlife+$E759),('PTRM input'!$K$434*(1+rvanilla05)^0.5)-SUM($K759:AL759),('PTRM input'!$K$434*(1+rvanilla05)^0.5)/A50stdlife))</f>
        <v>0</v>
      </c>
      <c r="AN759" s="251">
        <f ca="1">IF(A50stdlife="n/a","n/a",IF(AN$3&gt;(A50stdlife+$E759),('PTRM input'!$K$434*(1+rvanilla05)^0.5)-SUM($K759:AM759),('PTRM input'!$K$434*(1+rvanilla05)^0.5)/A50stdlife))</f>
        <v>0</v>
      </c>
      <c r="AO759" s="251">
        <f ca="1">IF(A50stdlife="n/a","n/a",IF(AO$3&gt;(A50stdlife+$E759),('PTRM input'!$K$434*(1+rvanilla05)^0.5)-SUM($K759:AN759),('PTRM input'!$K$434*(1+rvanilla05)^0.5)/A50stdlife))</f>
        <v>0</v>
      </c>
      <c r="AP759" s="251">
        <f ca="1">IF(A50stdlife="n/a","n/a",IF(AP$3&gt;(A50stdlife+$E759),('PTRM input'!$K$434*(1+rvanilla05)^0.5)-SUM($K759:AO759),('PTRM input'!$K$434*(1+rvanilla05)^0.5)/A50stdlife))</f>
        <v>0</v>
      </c>
      <c r="AQ759" s="251">
        <f ca="1">IF(A50stdlife="n/a","n/a",IF(AQ$3&gt;(A50stdlife+$E759),('PTRM input'!$K$434*(1+rvanilla05)^0.5)-SUM($K759:AP759),('PTRM input'!$K$434*(1+rvanilla05)^0.5)/A50stdlife))</f>
        <v>0</v>
      </c>
      <c r="AR759" s="251">
        <f ca="1">IF(A50stdlife="n/a","n/a",IF(AR$3&gt;(A50stdlife+$E759),('PTRM input'!$K$434*(1+rvanilla05)^0.5)-SUM($K759:AQ759),('PTRM input'!$K$434*(1+rvanilla05)^0.5)/A50stdlife))</f>
        <v>0</v>
      </c>
      <c r="AS759" s="251">
        <f ca="1">IF(A50stdlife="n/a","n/a",IF(AS$3&gt;(A50stdlife+$E759),('PTRM input'!$K$434*(1+rvanilla05)^0.5)-SUM($K759:AR759),('PTRM input'!$K$434*(1+rvanilla05)^0.5)/A50stdlife))</f>
        <v>0</v>
      </c>
      <c r="AT759" s="251">
        <f ca="1">IF(A50stdlife="n/a","n/a",IF(AT$3&gt;(A50stdlife+$E759),('PTRM input'!$K$434*(1+rvanilla05)^0.5)-SUM($K759:AS759),('PTRM input'!$K$434*(1+rvanilla05)^0.5)/A50stdlife))</f>
        <v>0</v>
      </c>
      <c r="AU759" s="251">
        <f ca="1">IF(A50stdlife="n/a","n/a",IF(AU$3&gt;(A50stdlife+$E759),('PTRM input'!$K$434*(1+rvanilla05)^0.5)-SUM($K759:AT759),('PTRM input'!$K$434*(1+rvanilla05)^0.5)/A50stdlife))</f>
        <v>0</v>
      </c>
      <c r="AV759" s="251">
        <f ca="1">IF(A50stdlife="n/a","n/a",IF(AV$3&gt;(A50stdlife+$E759),('PTRM input'!$K$434*(1+rvanilla05)^0.5)-SUM($K759:AU759),('PTRM input'!$K$434*(1+rvanilla05)^0.5)/A50stdlife))</f>
        <v>0</v>
      </c>
      <c r="AW759" s="251">
        <f ca="1">IF(A50stdlife="n/a","n/a",IF(AW$3&gt;(A50stdlife+$E759),('PTRM input'!$K$434*(1+rvanilla05)^0.5)-SUM($K759:AV759),('PTRM input'!$K$434*(1+rvanilla05)^0.5)/A50stdlife))</f>
        <v>0</v>
      </c>
      <c r="AX759" s="251">
        <f ca="1">IF(A50stdlife="n/a","n/a",IF(AX$3&gt;(A50stdlife+$E759),('PTRM input'!$K$434*(1+rvanilla05)^0.5)-SUM($K759:AW759),('PTRM input'!$K$434*(1+rvanilla05)^0.5)/A50stdlife))</f>
        <v>0</v>
      </c>
      <c r="AY759" s="251">
        <f ca="1">IF(A50stdlife="n/a","n/a",IF(AY$3&gt;(A50stdlife+$E759),('PTRM input'!$K$434*(1+rvanilla05)^0.5)-SUM($K759:AX759),('PTRM input'!$K$434*(1+rvanilla05)^0.5)/A50stdlife))</f>
        <v>0</v>
      </c>
      <c r="AZ759" s="251">
        <f ca="1">IF(A50stdlife="n/a","n/a",IF(AZ$3&gt;(A50stdlife+$E759),('PTRM input'!$K$434*(1+rvanilla05)^0.5)-SUM($K759:AY759),('PTRM input'!$K$434*(1+rvanilla05)^0.5)/A50stdlife))</f>
        <v>0</v>
      </c>
      <c r="BA759" s="251">
        <f ca="1">IF(A50stdlife="n/a","n/a",IF(BA$3&gt;(A50stdlife+$E759),('PTRM input'!$K$434*(1+rvanilla05)^0.5)-SUM($K759:AZ759),('PTRM input'!$K$434*(1+rvanilla05)^0.5)/A50stdlife))</f>
        <v>0</v>
      </c>
      <c r="BB759" s="251">
        <f ca="1">IF(A50stdlife="n/a","n/a",IF(BB$3&gt;(A50stdlife+$E759),('PTRM input'!$K$434*(1+rvanilla05)^0.5)-SUM($K759:BA759),('PTRM input'!$K$434*(1+rvanilla05)^0.5)/A50stdlife))</f>
        <v>0</v>
      </c>
      <c r="BC759" s="251">
        <f ca="1">IF(A50stdlife="n/a","n/a",IF(BC$3&gt;(A50stdlife+$E759),('PTRM input'!$K$434*(1+rvanilla05)^0.5)-SUM($K759:BB759),('PTRM input'!$K$434*(1+rvanilla05)^0.5)/A50stdlife))</f>
        <v>0</v>
      </c>
      <c r="BD759" s="251">
        <f ca="1">IF(A50stdlife="n/a","n/a",IF(BD$3&gt;(A50stdlife+$E759),('PTRM input'!$K$434*(1+rvanilla05)^0.5)-SUM($K759:BC759),('PTRM input'!$K$434*(1+rvanilla05)^0.5)/A50stdlife))</f>
        <v>0</v>
      </c>
      <c r="BE759" s="251">
        <f ca="1">IF(A50stdlife="n/a","n/a",IF(BE$3&gt;(A50stdlife+$E759),('PTRM input'!$K$434*(1+rvanilla05)^0.5)-SUM($K759:BD759),('PTRM input'!$K$434*(1+rvanilla05)^0.5)/A50stdlife))</f>
        <v>0</v>
      </c>
      <c r="BF759" s="251">
        <f ca="1">IF(A50stdlife="n/a","n/a",IF(BF$3&gt;(A50stdlife+$E759),('PTRM input'!$K$434*(1+rvanilla05)^0.5)-SUM($K759:BE759),('PTRM input'!$K$434*(1+rvanilla05)^0.5)/A50stdlife))</f>
        <v>0</v>
      </c>
      <c r="BG759" s="251">
        <f ca="1">IF(A50stdlife="n/a","n/a",IF(BG$3&gt;(A50stdlife+$E759),('PTRM input'!$K$434*(1+rvanilla05)^0.5)-SUM($K759:BF759),('PTRM input'!$K$434*(1+rvanilla05)^0.5)/A50stdlife))</f>
        <v>0</v>
      </c>
      <c r="BH759" s="251">
        <f ca="1">IF(A50stdlife="n/a","n/a",IF(BH$3&gt;(A50stdlife+$E759),('PTRM input'!$K$434*(1+rvanilla05)^0.5)-SUM($K759:BG759),('PTRM input'!$K$434*(1+rvanilla05)^0.5)/A50stdlife))</f>
        <v>0</v>
      </c>
      <c r="BI759" s="251">
        <f ca="1">IF(A50stdlife="n/a","n/a",IF(BI$3&gt;(A50stdlife+$E759),('PTRM input'!$K$434*(1+rvanilla05)^0.5)-SUM($K759:BH759),('PTRM input'!$K$434*(1+rvanilla05)^0.5)/A50stdlife))</f>
        <v>0</v>
      </c>
      <c r="BJ759" s="116"/>
      <c r="BK759" s="116"/>
      <c r="BL759" s="116"/>
      <c r="BM759" s="116"/>
    </row>
    <row r="760" spans="1:65" hidden="1" outlineLevel="2">
      <c r="A760" s="116"/>
      <c r="B760" s="19"/>
      <c r="C760" s="18"/>
      <c r="D760" s="760"/>
      <c r="E760" s="86">
        <v>6</v>
      </c>
      <c r="F760" s="259"/>
      <c r="G760" s="434"/>
      <c r="H760" s="435"/>
      <c r="I760" s="435"/>
      <c r="J760" s="435"/>
      <c r="K760" s="435"/>
      <c r="L760" s="619"/>
      <c r="M760" s="433">
        <f ca="1">IF(A50stdlife="n/a","n/a",IF(M$3&gt;(A50stdlife+$E760),('PTRM input'!$L$434*(1+rvanilla06)^0.5)-SUM($L760:L760),('PTRM input'!$L$434*(1+rvanilla06)^0.5)/A50stdlife))</f>
        <v>0</v>
      </c>
      <c r="N760" s="433">
        <f ca="1">IF(A50stdlife="n/a","n/a",IF(N$3&gt;(A50stdlife+$E760),('PTRM input'!$L$434*(1+rvanilla06)^0.5)-SUM($L760:M760),('PTRM input'!$L$434*(1+rvanilla06)^0.5)/A50stdlife))</f>
        <v>0</v>
      </c>
      <c r="O760" s="433">
        <f ca="1">IF(A50stdlife="n/a","n/a",IF(O$3&gt;(A50stdlife+$E760),('PTRM input'!$L$434*(1+rvanilla06)^0.5)-SUM($L760:N760),('PTRM input'!$L$434*(1+rvanilla06)^0.5)/A50stdlife))</f>
        <v>0</v>
      </c>
      <c r="P760" s="433">
        <f ca="1">IF(A50stdlife="n/a","n/a",IF(P$3&gt;(A50stdlife+$E760),('PTRM input'!$L$434*(1+rvanilla06)^0.5)-SUM($L760:O760),('PTRM input'!$L$434*(1+rvanilla06)^0.5)/A50stdlife))</f>
        <v>0</v>
      </c>
      <c r="Q760" s="433">
        <f ca="1">IF(A50stdlife="n/a","n/a",IF(Q$3&gt;(A50stdlife+$E760),('PTRM input'!$L$434*(1+rvanilla06)^0.5)-SUM($L760:P760),('PTRM input'!$L$434*(1+rvanilla06)^0.5)/A50stdlife))</f>
        <v>0</v>
      </c>
      <c r="R760" s="433">
        <f ca="1">IF(A50stdlife="n/a","n/a",IF(R$3&gt;(A50stdlife+$E760),('PTRM input'!$L$434*(1+rvanilla06)^0.5)-SUM($L760:Q760),('PTRM input'!$L$434*(1+rvanilla06)^0.5)/A50stdlife))</f>
        <v>0</v>
      </c>
      <c r="S760" s="433">
        <f ca="1">IF(A50stdlife="n/a","n/a",IF(S$3&gt;(A50stdlife+$E760),('PTRM input'!$L$434*(1+rvanilla06)^0.5)-SUM($L760:R760),('PTRM input'!$L$434*(1+rvanilla06)^0.5)/A50stdlife))</f>
        <v>0</v>
      </c>
      <c r="T760" s="433">
        <f ca="1">IF(A50stdlife="n/a","n/a",IF(T$3&gt;(A50stdlife+$E760),('PTRM input'!$L$434*(1+rvanilla06)^0.5)-SUM($L760:S760),('PTRM input'!$L$434*(1+rvanilla06)^0.5)/A50stdlife))</f>
        <v>0</v>
      </c>
      <c r="U760" s="433">
        <f ca="1">IF(A50stdlife="n/a","n/a",IF(U$3&gt;(A50stdlife+$E760),('PTRM input'!$L$434*(1+rvanilla06)^0.5)-SUM($L760:T760),('PTRM input'!$L$434*(1+rvanilla06)^0.5)/A50stdlife))</f>
        <v>0</v>
      </c>
      <c r="V760" s="433">
        <f ca="1">IF(A50stdlife="n/a","n/a",IF(V$3&gt;(A50stdlife+$E760),('PTRM input'!$L$434*(1+rvanilla06)^0.5)-SUM($L760:U760),('PTRM input'!$L$434*(1+rvanilla06)^0.5)/A50stdlife))</f>
        <v>0</v>
      </c>
      <c r="W760" s="433">
        <f ca="1">IF(A50stdlife="n/a","n/a",IF(W$3&gt;(A50stdlife+$E760),('PTRM input'!$L$434*(1+rvanilla06)^0.5)-SUM($L760:V760),('PTRM input'!$L$434*(1+rvanilla06)^0.5)/A50stdlife))</f>
        <v>0</v>
      </c>
      <c r="X760" s="433">
        <f ca="1">IF(A50stdlife="n/a","n/a",IF(X$3&gt;(A50stdlife+$E760),('PTRM input'!$L$434*(1+rvanilla06)^0.5)-SUM($L760:W760),('PTRM input'!$L$434*(1+rvanilla06)^0.5)/A50stdlife))</f>
        <v>0</v>
      </c>
      <c r="Y760" s="433">
        <f ca="1">IF(A50stdlife="n/a","n/a",IF(Y$3&gt;(A50stdlife+$E760),('PTRM input'!$L$434*(1+rvanilla06)^0.5)-SUM($L760:X760),('PTRM input'!$L$434*(1+rvanilla06)^0.5)/A50stdlife))</f>
        <v>0</v>
      </c>
      <c r="Z760" s="433">
        <f ca="1">IF(A50stdlife="n/a","n/a",IF(Z$3&gt;(A50stdlife+$E760),('PTRM input'!$L$434*(1+rvanilla06)^0.5)-SUM($L760:Y760),('PTRM input'!$L$434*(1+rvanilla06)^0.5)/A50stdlife))</f>
        <v>0</v>
      </c>
      <c r="AA760" s="433">
        <f ca="1">IF(A50stdlife="n/a","n/a",IF(AA$3&gt;(A50stdlife+$E760),('PTRM input'!$L$434*(1+rvanilla06)^0.5)-SUM($L760:Z760),('PTRM input'!$L$434*(1+rvanilla06)^0.5)/A50stdlife))</f>
        <v>0</v>
      </c>
      <c r="AB760" s="433">
        <f ca="1">IF(A50stdlife="n/a","n/a",IF(AB$3&gt;(A50stdlife+$E760),('PTRM input'!$L$434*(1+rvanilla06)^0.5)-SUM($L760:AA760),('PTRM input'!$L$434*(1+rvanilla06)^0.5)/A50stdlife))</f>
        <v>0</v>
      </c>
      <c r="AC760" s="433">
        <f ca="1">IF(A50stdlife="n/a","n/a",IF(AC$3&gt;(A50stdlife+$E760),('PTRM input'!$L$434*(1+rvanilla06)^0.5)-SUM($L760:AB760),('PTRM input'!$L$434*(1+rvanilla06)^0.5)/A50stdlife))</f>
        <v>0</v>
      </c>
      <c r="AD760" s="433">
        <f ca="1">IF(A50stdlife="n/a","n/a",IF(AD$3&gt;(A50stdlife+$E760),('PTRM input'!$L$434*(1+rvanilla06)^0.5)-SUM($L760:AC760),('PTRM input'!$L$434*(1+rvanilla06)^0.5)/A50stdlife))</f>
        <v>0</v>
      </c>
      <c r="AE760" s="433">
        <f ca="1">IF(A50stdlife="n/a","n/a",IF(AE$3&gt;(A50stdlife+$E760),('PTRM input'!$L$434*(1+rvanilla06)^0.5)-SUM($L760:AD760),('PTRM input'!$L$434*(1+rvanilla06)^0.5)/A50stdlife))</f>
        <v>0</v>
      </c>
      <c r="AF760" s="433">
        <f ca="1">IF(A50stdlife="n/a","n/a",IF(AF$3&gt;(A50stdlife+$E760),('PTRM input'!$L$434*(1+rvanilla06)^0.5)-SUM($L760:AE760),('PTRM input'!$L$434*(1+rvanilla06)^0.5)/A50stdlife))</f>
        <v>0</v>
      </c>
      <c r="AG760" s="433">
        <f ca="1">IF(A50stdlife="n/a","n/a",IF(AG$3&gt;(A50stdlife+$E760),('PTRM input'!$L$434*(1+rvanilla06)^0.5)-SUM($L760:AF760),('PTRM input'!$L$434*(1+rvanilla06)^0.5)/A50stdlife))</f>
        <v>0</v>
      </c>
      <c r="AH760" s="433">
        <f ca="1">IF(A50stdlife="n/a","n/a",IF(AH$3&gt;(A50stdlife+$E760),('PTRM input'!$L$434*(1+rvanilla06)^0.5)-SUM($L760:AG760),('PTRM input'!$L$434*(1+rvanilla06)^0.5)/A50stdlife))</f>
        <v>0</v>
      </c>
      <c r="AI760" s="433">
        <f ca="1">IF(A50stdlife="n/a","n/a",IF(AI$3&gt;(A50stdlife+$E760),('PTRM input'!$L$434*(1+rvanilla06)^0.5)-SUM($L760:AH760),('PTRM input'!$L$434*(1+rvanilla06)^0.5)/A50stdlife))</f>
        <v>0</v>
      </c>
      <c r="AJ760" s="433">
        <f ca="1">IF(A50stdlife="n/a","n/a",IF(AJ$3&gt;(A50stdlife+$E760),('PTRM input'!$L$434*(1+rvanilla06)^0.5)-SUM($L760:AI760),('PTRM input'!$L$434*(1+rvanilla06)^0.5)/A50stdlife))</f>
        <v>0</v>
      </c>
      <c r="AK760" s="433">
        <f ca="1">IF(A50stdlife="n/a","n/a",IF(AK$3&gt;(A50stdlife+$E760),('PTRM input'!$L$434*(1+rvanilla06)^0.5)-SUM($L760:AJ760),('PTRM input'!$L$434*(1+rvanilla06)^0.5)/A50stdlife))</f>
        <v>0</v>
      </c>
      <c r="AL760" s="433">
        <f ca="1">IF(A50stdlife="n/a","n/a",IF(AL$3&gt;(A50stdlife+$E760),('PTRM input'!$L$434*(1+rvanilla06)^0.5)-SUM($L760:AK760),('PTRM input'!$L$434*(1+rvanilla06)^0.5)/A50stdlife))</f>
        <v>0</v>
      </c>
      <c r="AM760" s="433">
        <f ca="1">IF(A50stdlife="n/a","n/a",IF(AM$3&gt;(A50stdlife+$E760),('PTRM input'!$L$434*(1+rvanilla06)^0.5)-SUM($L760:AL760),('PTRM input'!$L$434*(1+rvanilla06)^0.5)/A50stdlife))</f>
        <v>0</v>
      </c>
      <c r="AN760" s="433">
        <f ca="1">IF(A50stdlife="n/a","n/a",IF(AN$3&gt;(A50stdlife+$E760),('PTRM input'!$L$434*(1+rvanilla06)^0.5)-SUM($L760:AM760),('PTRM input'!$L$434*(1+rvanilla06)^0.5)/A50stdlife))</f>
        <v>0</v>
      </c>
      <c r="AO760" s="433">
        <f ca="1">IF(A50stdlife="n/a","n/a",IF(AO$3&gt;(A50stdlife+$E760),('PTRM input'!$L$434*(1+rvanilla06)^0.5)-SUM($L760:AN760),('PTRM input'!$L$434*(1+rvanilla06)^0.5)/A50stdlife))</f>
        <v>0</v>
      </c>
      <c r="AP760" s="433">
        <f ca="1">IF(A50stdlife="n/a","n/a",IF(AP$3&gt;(A50stdlife+$E760),('PTRM input'!$L$434*(1+rvanilla06)^0.5)-SUM($L760:AO760),('PTRM input'!$L$434*(1+rvanilla06)^0.5)/A50stdlife))</f>
        <v>0</v>
      </c>
      <c r="AQ760" s="433">
        <f ca="1">IF(A50stdlife="n/a","n/a",IF(AQ$3&gt;(A50stdlife+$E760),('PTRM input'!$L$434*(1+rvanilla06)^0.5)-SUM($L760:AP760),('PTRM input'!$L$434*(1+rvanilla06)^0.5)/A50stdlife))</f>
        <v>0</v>
      </c>
      <c r="AR760" s="433">
        <f ca="1">IF(A50stdlife="n/a","n/a",IF(AR$3&gt;(A50stdlife+$E760),('PTRM input'!$L$434*(1+rvanilla06)^0.5)-SUM($L760:AQ760),('PTRM input'!$L$434*(1+rvanilla06)^0.5)/A50stdlife))</f>
        <v>0</v>
      </c>
      <c r="AS760" s="433">
        <f ca="1">IF(A50stdlife="n/a","n/a",IF(AS$3&gt;(A50stdlife+$E760),('PTRM input'!$L$434*(1+rvanilla06)^0.5)-SUM($L760:AR760),('PTRM input'!$L$434*(1+rvanilla06)^0.5)/A50stdlife))</f>
        <v>0</v>
      </c>
      <c r="AT760" s="433">
        <f ca="1">IF(A50stdlife="n/a","n/a",IF(AT$3&gt;(A50stdlife+$E760),('PTRM input'!$L$434*(1+rvanilla06)^0.5)-SUM($L760:AS760),('PTRM input'!$L$434*(1+rvanilla06)^0.5)/A50stdlife))</f>
        <v>0</v>
      </c>
      <c r="AU760" s="433">
        <f ca="1">IF(A50stdlife="n/a","n/a",IF(AU$3&gt;(A50stdlife+$E760),('PTRM input'!$L$434*(1+rvanilla06)^0.5)-SUM($L760:AT760),('PTRM input'!$L$434*(1+rvanilla06)^0.5)/A50stdlife))</f>
        <v>0</v>
      </c>
      <c r="AV760" s="433">
        <f ca="1">IF(A50stdlife="n/a","n/a",IF(AV$3&gt;(A50stdlife+$E760),('PTRM input'!$L$434*(1+rvanilla06)^0.5)-SUM($L760:AU760),('PTRM input'!$L$434*(1+rvanilla06)^0.5)/A50stdlife))</f>
        <v>0</v>
      </c>
      <c r="AW760" s="433">
        <f ca="1">IF(A50stdlife="n/a","n/a",IF(AW$3&gt;(A50stdlife+$E760),('PTRM input'!$L$434*(1+rvanilla06)^0.5)-SUM($L760:AV760),('PTRM input'!$L$434*(1+rvanilla06)^0.5)/A50stdlife))</f>
        <v>0</v>
      </c>
      <c r="AX760" s="433">
        <f ca="1">IF(A50stdlife="n/a","n/a",IF(AX$3&gt;(A50stdlife+$E760),('PTRM input'!$L$434*(1+rvanilla06)^0.5)-SUM($L760:AW760),('PTRM input'!$L$434*(1+rvanilla06)^0.5)/A50stdlife))</f>
        <v>0</v>
      </c>
      <c r="AY760" s="433">
        <f ca="1">IF(A50stdlife="n/a","n/a",IF(AY$3&gt;(A50stdlife+$E760),('PTRM input'!$L$434*(1+rvanilla06)^0.5)-SUM($L760:AX760),('PTRM input'!$L$434*(1+rvanilla06)^0.5)/A50stdlife))</f>
        <v>0</v>
      </c>
      <c r="AZ760" s="433">
        <f ca="1">IF(A50stdlife="n/a","n/a",IF(AZ$3&gt;(A50stdlife+$E760),('PTRM input'!$L$434*(1+rvanilla06)^0.5)-SUM($L760:AY760),('PTRM input'!$L$434*(1+rvanilla06)^0.5)/A50stdlife))</f>
        <v>0</v>
      </c>
      <c r="BA760" s="433">
        <f ca="1">IF(A50stdlife="n/a","n/a",IF(BA$3&gt;(A50stdlife+$E760),('PTRM input'!$L$434*(1+rvanilla06)^0.5)-SUM($L760:AZ760),('PTRM input'!$L$434*(1+rvanilla06)^0.5)/A50stdlife))</f>
        <v>0</v>
      </c>
      <c r="BB760" s="433">
        <f ca="1">IF(A50stdlife="n/a","n/a",IF(BB$3&gt;(A50stdlife+$E760),('PTRM input'!$L$434*(1+rvanilla06)^0.5)-SUM($L760:BA760),('PTRM input'!$L$434*(1+rvanilla06)^0.5)/A50stdlife))</f>
        <v>0</v>
      </c>
      <c r="BC760" s="433">
        <f ca="1">IF(A50stdlife="n/a","n/a",IF(BC$3&gt;(A50stdlife+$E760),('PTRM input'!$L$434*(1+rvanilla06)^0.5)-SUM($L760:BB760),('PTRM input'!$L$434*(1+rvanilla06)^0.5)/A50stdlife))</f>
        <v>0</v>
      </c>
      <c r="BD760" s="433">
        <f ca="1">IF(A50stdlife="n/a","n/a",IF(BD$3&gt;(A50stdlife+$E760),('PTRM input'!$L$434*(1+rvanilla06)^0.5)-SUM($L760:BC760),('PTRM input'!$L$434*(1+rvanilla06)^0.5)/A50stdlife))</f>
        <v>0</v>
      </c>
      <c r="BE760" s="433">
        <f ca="1">IF(A50stdlife="n/a","n/a",IF(BE$3&gt;(A50stdlife+$E760),('PTRM input'!$L$434*(1+rvanilla06)^0.5)-SUM($L760:BD760),('PTRM input'!$L$434*(1+rvanilla06)^0.5)/A50stdlife))</f>
        <v>0</v>
      </c>
      <c r="BF760" s="433">
        <f ca="1">IF(A50stdlife="n/a","n/a",IF(BF$3&gt;(A50stdlife+$E760),('PTRM input'!$L$434*(1+rvanilla06)^0.5)-SUM($L760:BE760),('PTRM input'!$L$434*(1+rvanilla06)^0.5)/A50stdlife))</f>
        <v>0</v>
      </c>
      <c r="BG760" s="433">
        <f ca="1">IF(A50stdlife="n/a","n/a",IF(BG$3&gt;(A50stdlife+$E760),('PTRM input'!$L$434*(1+rvanilla06)^0.5)-SUM($L760:BF760),('PTRM input'!$L$434*(1+rvanilla06)^0.5)/A50stdlife))</f>
        <v>0</v>
      </c>
      <c r="BH760" s="433">
        <f ca="1">IF(A50stdlife="n/a","n/a",IF(BH$3&gt;(A50stdlife+$E760),('PTRM input'!$L$434*(1+rvanilla06)^0.5)-SUM($L760:BG760),('PTRM input'!$L$434*(1+rvanilla06)^0.5)/A50stdlife))</f>
        <v>0</v>
      </c>
      <c r="BI760" s="433">
        <f ca="1">IF(A50stdlife="n/a","n/a",IF(BI$3&gt;(A50stdlife+$E760),('PTRM input'!$L$434*(1+rvanilla06)^0.5)-SUM($L760:BH760),('PTRM input'!$L$434*(1+rvanilla06)^0.5)/A50stdlife))</f>
        <v>0</v>
      </c>
      <c r="BJ760" s="116"/>
      <c r="BK760" s="116"/>
      <c r="BL760" s="116"/>
      <c r="BM760" s="116"/>
    </row>
    <row r="761" spans="1:65" hidden="1" outlineLevel="2">
      <c r="A761" s="116"/>
      <c r="B761" s="19"/>
      <c r="C761" s="18"/>
      <c r="D761" s="760"/>
      <c r="E761" s="86">
        <v>7</v>
      </c>
      <c r="F761" s="259"/>
      <c r="G761" s="434"/>
      <c r="H761" s="435"/>
      <c r="I761" s="435"/>
      <c r="J761" s="435"/>
      <c r="K761" s="435"/>
      <c r="L761" s="435"/>
      <c r="M761" s="619"/>
      <c r="N761" s="433">
        <f ca="1">IF(A50stdlife="n/a","n/a",IF(N$3&gt;(A50stdlife+$E761),('PTRM input'!$M$434*(1+rvanilla07)^0.5)-SUM($M761:M761),('PTRM input'!$M$434*(1+rvanilla07)^0.5)/A50stdlife))</f>
        <v>0</v>
      </c>
      <c r="O761" s="433">
        <f ca="1">IF(A50stdlife="n/a","n/a",IF(O$3&gt;(A50stdlife+$E761),('PTRM input'!$M$434*(1+rvanilla07)^0.5)-SUM($M761:N761),('PTRM input'!$M$434*(1+rvanilla07)^0.5)/A50stdlife))</f>
        <v>0</v>
      </c>
      <c r="P761" s="433">
        <f ca="1">IF(A50stdlife="n/a","n/a",IF(P$3&gt;(A50stdlife+$E761),('PTRM input'!$M$434*(1+rvanilla07)^0.5)-SUM($M761:O761),('PTRM input'!$M$434*(1+rvanilla07)^0.5)/A50stdlife))</f>
        <v>0</v>
      </c>
      <c r="Q761" s="433">
        <f ca="1">IF(A50stdlife="n/a","n/a",IF(Q$3&gt;(A50stdlife+$E761),('PTRM input'!$M$434*(1+rvanilla07)^0.5)-SUM($M761:P761),('PTRM input'!$M$434*(1+rvanilla07)^0.5)/A50stdlife))</f>
        <v>0</v>
      </c>
      <c r="R761" s="433">
        <f ca="1">IF(A50stdlife="n/a","n/a",IF(R$3&gt;(A50stdlife+$E761),('PTRM input'!$M$434*(1+rvanilla07)^0.5)-SUM($M761:Q761),('PTRM input'!$M$434*(1+rvanilla07)^0.5)/A50stdlife))</f>
        <v>0</v>
      </c>
      <c r="S761" s="433">
        <f ca="1">IF(A50stdlife="n/a","n/a",IF(S$3&gt;(A50stdlife+$E761),('PTRM input'!$M$434*(1+rvanilla07)^0.5)-SUM($M761:R761),('PTRM input'!$M$434*(1+rvanilla07)^0.5)/A50stdlife))</f>
        <v>0</v>
      </c>
      <c r="T761" s="433">
        <f ca="1">IF(A50stdlife="n/a","n/a",IF(T$3&gt;(A50stdlife+$E761),('PTRM input'!$M$434*(1+rvanilla07)^0.5)-SUM($M761:S761),('PTRM input'!$M$434*(1+rvanilla07)^0.5)/A50stdlife))</f>
        <v>0</v>
      </c>
      <c r="U761" s="433">
        <f ca="1">IF(A50stdlife="n/a","n/a",IF(U$3&gt;(A50stdlife+$E761),('PTRM input'!$M$434*(1+rvanilla07)^0.5)-SUM($M761:T761),('PTRM input'!$M$434*(1+rvanilla07)^0.5)/A50stdlife))</f>
        <v>0</v>
      </c>
      <c r="V761" s="433">
        <f ca="1">IF(A50stdlife="n/a","n/a",IF(V$3&gt;(A50stdlife+$E761),('PTRM input'!$M$434*(1+rvanilla07)^0.5)-SUM($M761:U761),('PTRM input'!$M$434*(1+rvanilla07)^0.5)/A50stdlife))</f>
        <v>0</v>
      </c>
      <c r="W761" s="433">
        <f ca="1">IF(A50stdlife="n/a","n/a",IF(W$3&gt;(A50stdlife+$E761),('PTRM input'!$M$434*(1+rvanilla07)^0.5)-SUM($M761:V761),('PTRM input'!$M$434*(1+rvanilla07)^0.5)/A50stdlife))</f>
        <v>0</v>
      </c>
      <c r="X761" s="433">
        <f ca="1">IF(A50stdlife="n/a","n/a",IF(X$3&gt;(A50stdlife+$E761),('PTRM input'!$M$434*(1+rvanilla07)^0.5)-SUM($M761:W761),('PTRM input'!$M$434*(1+rvanilla07)^0.5)/A50stdlife))</f>
        <v>0</v>
      </c>
      <c r="Y761" s="433">
        <f ca="1">IF(A50stdlife="n/a","n/a",IF(Y$3&gt;(A50stdlife+$E761),('PTRM input'!$M$434*(1+rvanilla07)^0.5)-SUM($M761:X761),('PTRM input'!$M$434*(1+rvanilla07)^0.5)/A50stdlife))</f>
        <v>0</v>
      </c>
      <c r="Z761" s="433">
        <f ca="1">IF(A50stdlife="n/a","n/a",IF(Z$3&gt;(A50stdlife+$E761),('PTRM input'!$M$434*(1+rvanilla07)^0.5)-SUM($M761:Y761),('PTRM input'!$M$434*(1+rvanilla07)^0.5)/A50stdlife))</f>
        <v>0</v>
      </c>
      <c r="AA761" s="433">
        <f ca="1">IF(A50stdlife="n/a","n/a",IF(AA$3&gt;(A50stdlife+$E761),('PTRM input'!$M$434*(1+rvanilla07)^0.5)-SUM($M761:Z761),('PTRM input'!$M$434*(1+rvanilla07)^0.5)/A50stdlife))</f>
        <v>0</v>
      </c>
      <c r="AB761" s="433">
        <f ca="1">IF(A50stdlife="n/a","n/a",IF(AB$3&gt;(A50stdlife+$E761),('PTRM input'!$M$434*(1+rvanilla07)^0.5)-SUM($M761:AA761),('PTRM input'!$M$434*(1+rvanilla07)^0.5)/A50stdlife))</f>
        <v>0</v>
      </c>
      <c r="AC761" s="433">
        <f ca="1">IF(A50stdlife="n/a","n/a",IF(AC$3&gt;(A50stdlife+$E761),('PTRM input'!$M$434*(1+rvanilla07)^0.5)-SUM($M761:AB761),('PTRM input'!$M$434*(1+rvanilla07)^0.5)/A50stdlife))</f>
        <v>0</v>
      </c>
      <c r="AD761" s="433">
        <f ca="1">IF(A50stdlife="n/a","n/a",IF(AD$3&gt;(A50stdlife+$E761),('PTRM input'!$M$434*(1+rvanilla07)^0.5)-SUM($M761:AC761),('PTRM input'!$M$434*(1+rvanilla07)^0.5)/A50stdlife))</f>
        <v>0</v>
      </c>
      <c r="AE761" s="433">
        <f ca="1">IF(A50stdlife="n/a","n/a",IF(AE$3&gt;(A50stdlife+$E761),('PTRM input'!$M$434*(1+rvanilla07)^0.5)-SUM($M761:AD761),('PTRM input'!$M$434*(1+rvanilla07)^0.5)/A50stdlife))</f>
        <v>0</v>
      </c>
      <c r="AF761" s="433">
        <f ca="1">IF(A50stdlife="n/a","n/a",IF(AF$3&gt;(A50stdlife+$E761),('PTRM input'!$M$434*(1+rvanilla07)^0.5)-SUM($M761:AE761),('PTRM input'!$M$434*(1+rvanilla07)^0.5)/A50stdlife))</f>
        <v>0</v>
      </c>
      <c r="AG761" s="433">
        <f ca="1">IF(A50stdlife="n/a","n/a",IF(AG$3&gt;(A50stdlife+$E761),('PTRM input'!$M$434*(1+rvanilla07)^0.5)-SUM($M761:AF761),('PTRM input'!$M$434*(1+rvanilla07)^0.5)/A50stdlife))</f>
        <v>0</v>
      </c>
      <c r="AH761" s="433">
        <f ca="1">IF(A50stdlife="n/a","n/a",IF(AH$3&gt;(A50stdlife+$E761),('PTRM input'!$M$434*(1+rvanilla07)^0.5)-SUM($M761:AG761),('PTRM input'!$M$434*(1+rvanilla07)^0.5)/A50stdlife))</f>
        <v>0</v>
      </c>
      <c r="AI761" s="433">
        <f ca="1">IF(A50stdlife="n/a","n/a",IF(AI$3&gt;(A50stdlife+$E761),('PTRM input'!$M$434*(1+rvanilla07)^0.5)-SUM($M761:AH761),('PTRM input'!$M$434*(1+rvanilla07)^0.5)/A50stdlife))</f>
        <v>0</v>
      </c>
      <c r="AJ761" s="433">
        <f ca="1">IF(A50stdlife="n/a","n/a",IF(AJ$3&gt;(A50stdlife+$E761),('PTRM input'!$M$434*(1+rvanilla07)^0.5)-SUM($M761:AI761),('PTRM input'!$M$434*(1+rvanilla07)^0.5)/A50stdlife))</f>
        <v>0</v>
      </c>
      <c r="AK761" s="433">
        <f ca="1">IF(A50stdlife="n/a","n/a",IF(AK$3&gt;(A50stdlife+$E761),('PTRM input'!$M$434*(1+rvanilla07)^0.5)-SUM($M761:AJ761),('PTRM input'!$M$434*(1+rvanilla07)^0.5)/A50stdlife))</f>
        <v>0</v>
      </c>
      <c r="AL761" s="433">
        <f ca="1">IF(A50stdlife="n/a","n/a",IF(AL$3&gt;(A50stdlife+$E761),('PTRM input'!$M$434*(1+rvanilla07)^0.5)-SUM($M761:AK761),('PTRM input'!$M$434*(1+rvanilla07)^0.5)/A50stdlife))</f>
        <v>0</v>
      </c>
      <c r="AM761" s="433">
        <f ca="1">IF(A50stdlife="n/a","n/a",IF(AM$3&gt;(A50stdlife+$E761),('PTRM input'!$M$434*(1+rvanilla07)^0.5)-SUM($M761:AL761),('PTRM input'!$M$434*(1+rvanilla07)^0.5)/A50stdlife))</f>
        <v>0</v>
      </c>
      <c r="AN761" s="433">
        <f ca="1">IF(A50stdlife="n/a","n/a",IF(AN$3&gt;(A50stdlife+$E761),('PTRM input'!$M$434*(1+rvanilla07)^0.5)-SUM($M761:AM761),('PTRM input'!$M$434*(1+rvanilla07)^0.5)/A50stdlife))</f>
        <v>0</v>
      </c>
      <c r="AO761" s="433">
        <f ca="1">IF(A50stdlife="n/a","n/a",IF(AO$3&gt;(A50stdlife+$E761),('PTRM input'!$M$434*(1+rvanilla07)^0.5)-SUM($M761:AN761),('PTRM input'!$M$434*(1+rvanilla07)^0.5)/A50stdlife))</f>
        <v>0</v>
      </c>
      <c r="AP761" s="433">
        <f ca="1">IF(A50stdlife="n/a","n/a",IF(AP$3&gt;(A50stdlife+$E761),('PTRM input'!$M$434*(1+rvanilla07)^0.5)-SUM($M761:AO761),('PTRM input'!$M$434*(1+rvanilla07)^0.5)/A50stdlife))</f>
        <v>0</v>
      </c>
      <c r="AQ761" s="433">
        <f ca="1">IF(A50stdlife="n/a","n/a",IF(AQ$3&gt;(A50stdlife+$E761),('PTRM input'!$M$434*(1+rvanilla07)^0.5)-SUM($M761:AP761),('PTRM input'!$M$434*(1+rvanilla07)^0.5)/A50stdlife))</f>
        <v>0</v>
      </c>
      <c r="AR761" s="433">
        <f ca="1">IF(A50stdlife="n/a","n/a",IF(AR$3&gt;(A50stdlife+$E761),('PTRM input'!$M$434*(1+rvanilla07)^0.5)-SUM($M761:AQ761),('PTRM input'!$M$434*(1+rvanilla07)^0.5)/A50stdlife))</f>
        <v>0</v>
      </c>
      <c r="AS761" s="433">
        <f ca="1">IF(A50stdlife="n/a","n/a",IF(AS$3&gt;(A50stdlife+$E761),('PTRM input'!$M$434*(1+rvanilla07)^0.5)-SUM($M761:AR761),('PTRM input'!$M$434*(1+rvanilla07)^0.5)/A50stdlife))</f>
        <v>0</v>
      </c>
      <c r="AT761" s="433">
        <f ca="1">IF(A50stdlife="n/a","n/a",IF(AT$3&gt;(A50stdlife+$E761),('PTRM input'!$M$434*(1+rvanilla07)^0.5)-SUM($M761:AS761),('PTRM input'!$M$434*(1+rvanilla07)^0.5)/A50stdlife))</f>
        <v>0</v>
      </c>
      <c r="AU761" s="433">
        <f ca="1">IF(A50stdlife="n/a","n/a",IF(AU$3&gt;(A50stdlife+$E761),('PTRM input'!$M$434*(1+rvanilla07)^0.5)-SUM($M761:AT761),('PTRM input'!$M$434*(1+rvanilla07)^0.5)/A50stdlife))</f>
        <v>0</v>
      </c>
      <c r="AV761" s="433">
        <f ca="1">IF(A50stdlife="n/a","n/a",IF(AV$3&gt;(A50stdlife+$E761),('PTRM input'!$M$434*(1+rvanilla07)^0.5)-SUM($M761:AU761),('PTRM input'!$M$434*(1+rvanilla07)^0.5)/A50stdlife))</f>
        <v>0</v>
      </c>
      <c r="AW761" s="433">
        <f ca="1">IF(A50stdlife="n/a","n/a",IF(AW$3&gt;(A50stdlife+$E761),('PTRM input'!$M$434*(1+rvanilla07)^0.5)-SUM($M761:AV761),('PTRM input'!$M$434*(1+rvanilla07)^0.5)/A50stdlife))</f>
        <v>0</v>
      </c>
      <c r="AX761" s="433">
        <f ca="1">IF(A50stdlife="n/a","n/a",IF(AX$3&gt;(A50stdlife+$E761),('PTRM input'!$M$434*(1+rvanilla07)^0.5)-SUM($M761:AW761),('PTRM input'!$M$434*(1+rvanilla07)^0.5)/A50stdlife))</f>
        <v>0</v>
      </c>
      <c r="AY761" s="433">
        <f ca="1">IF(A50stdlife="n/a","n/a",IF(AY$3&gt;(A50stdlife+$E761),('PTRM input'!$M$434*(1+rvanilla07)^0.5)-SUM($M761:AX761),('PTRM input'!$M$434*(1+rvanilla07)^0.5)/A50stdlife))</f>
        <v>0</v>
      </c>
      <c r="AZ761" s="433">
        <f ca="1">IF(A50stdlife="n/a","n/a",IF(AZ$3&gt;(A50stdlife+$E761),('PTRM input'!$M$434*(1+rvanilla07)^0.5)-SUM($M761:AY761),('PTRM input'!$M$434*(1+rvanilla07)^0.5)/A50stdlife))</f>
        <v>0</v>
      </c>
      <c r="BA761" s="433">
        <f ca="1">IF(A50stdlife="n/a","n/a",IF(BA$3&gt;(A50stdlife+$E761),('PTRM input'!$M$434*(1+rvanilla07)^0.5)-SUM($M761:AZ761),('PTRM input'!$M$434*(1+rvanilla07)^0.5)/A50stdlife))</f>
        <v>0</v>
      </c>
      <c r="BB761" s="433">
        <f ca="1">IF(A50stdlife="n/a","n/a",IF(BB$3&gt;(A50stdlife+$E761),('PTRM input'!$M$434*(1+rvanilla07)^0.5)-SUM($M761:BA761),('PTRM input'!$M$434*(1+rvanilla07)^0.5)/A50stdlife))</f>
        <v>0</v>
      </c>
      <c r="BC761" s="433">
        <f ca="1">IF(A50stdlife="n/a","n/a",IF(BC$3&gt;(A50stdlife+$E761),('PTRM input'!$M$434*(1+rvanilla07)^0.5)-SUM($M761:BB761),('PTRM input'!$M$434*(1+rvanilla07)^0.5)/A50stdlife))</f>
        <v>0</v>
      </c>
      <c r="BD761" s="433">
        <f ca="1">IF(A50stdlife="n/a","n/a",IF(BD$3&gt;(A50stdlife+$E761),('PTRM input'!$M$434*(1+rvanilla07)^0.5)-SUM($M761:BC761),('PTRM input'!$M$434*(1+rvanilla07)^0.5)/A50stdlife))</f>
        <v>0</v>
      </c>
      <c r="BE761" s="433">
        <f ca="1">IF(A50stdlife="n/a","n/a",IF(BE$3&gt;(A50stdlife+$E761),('PTRM input'!$M$434*(1+rvanilla07)^0.5)-SUM($M761:BD761),('PTRM input'!$M$434*(1+rvanilla07)^0.5)/A50stdlife))</f>
        <v>0</v>
      </c>
      <c r="BF761" s="433">
        <f ca="1">IF(A50stdlife="n/a","n/a",IF(BF$3&gt;(A50stdlife+$E761),('PTRM input'!$M$434*(1+rvanilla07)^0.5)-SUM($M761:BE761),('PTRM input'!$M$434*(1+rvanilla07)^0.5)/A50stdlife))</f>
        <v>0</v>
      </c>
      <c r="BG761" s="433">
        <f ca="1">IF(A50stdlife="n/a","n/a",IF(BG$3&gt;(A50stdlife+$E761),('PTRM input'!$M$434*(1+rvanilla07)^0.5)-SUM($M761:BF761),('PTRM input'!$M$434*(1+rvanilla07)^0.5)/A50stdlife))</f>
        <v>0</v>
      </c>
      <c r="BH761" s="433">
        <f ca="1">IF(A50stdlife="n/a","n/a",IF(BH$3&gt;(A50stdlife+$E761),('PTRM input'!$M$434*(1+rvanilla07)^0.5)-SUM($M761:BG761),('PTRM input'!$M$434*(1+rvanilla07)^0.5)/A50stdlife))</f>
        <v>0</v>
      </c>
      <c r="BI761" s="433">
        <f ca="1">IF(A50stdlife="n/a","n/a",IF(BI$3&gt;(A50stdlife+$E761),('PTRM input'!$M$434*(1+rvanilla07)^0.5)-SUM($M761:BH761),('PTRM input'!$M$434*(1+rvanilla07)^0.5)/A50stdlife))</f>
        <v>0</v>
      </c>
      <c r="BJ761" s="116"/>
      <c r="BK761" s="116"/>
      <c r="BL761" s="116"/>
      <c r="BM761" s="116"/>
    </row>
    <row r="762" spans="1:65" hidden="1" outlineLevel="2">
      <c r="A762" s="116"/>
      <c r="B762" s="19"/>
      <c r="C762" s="18"/>
      <c r="D762" s="760"/>
      <c r="E762" s="86">
        <v>8</v>
      </c>
      <c r="F762" s="259"/>
      <c r="G762" s="434"/>
      <c r="H762" s="435"/>
      <c r="I762" s="435"/>
      <c r="J762" s="435"/>
      <c r="K762" s="435"/>
      <c r="L762" s="435"/>
      <c r="M762" s="435"/>
      <c r="N762" s="619"/>
      <c r="O762" s="433">
        <f ca="1">IF(A50stdlife="n/a","n/a",IF(O$3&gt;(A50stdlife+$E762),('PTRM input'!$N$434*(1+rvanilla08)^0.5)-SUM($N762:N762),('PTRM input'!$N$434*(1+rvanilla08)^0.5)/A50stdlife))</f>
        <v>0</v>
      </c>
      <c r="P762" s="433">
        <f ca="1">IF(A50stdlife="n/a","n/a",IF(P$3&gt;(A50stdlife+$E762),('PTRM input'!$N$434*(1+rvanilla08)^0.5)-SUM($N762:O762),('PTRM input'!$N$434*(1+rvanilla08)^0.5)/A50stdlife))</f>
        <v>0</v>
      </c>
      <c r="Q762" s="433">
        <f ca="1">IF(A50stdlife="n/a","n/a",IF(Q$3&gt;(A50stdlife+$E762),('PTRM input'!$N$434*(1+rvanilla08)^0.5)-SUM($N762:P762),('PTRM input'!$N$434*(1+rvanilla08)^0.5)/A50stdlife))</f>
        <v>0</v>
      </c>
      <c r="R762" s="433">
        <f ca="1">IF(A50stdlife="n/a","n/a",IF(R$3&gt;(A50stdlife+$E762),('PTRM input'!$N$434*(1+rvanilla08)^0.5)-SUM($N762:Q762),('PTRM input'!$N$434*(1+rvanilla08)^0.5)/A50stdlife))</f>
        <v>0</v>
      </c>
      <c r="S762" s="433">
        <f ca="1">IF(A50stdlife="n/a","n/a",IF(S$3&gt;(A50stdlife+$E762),('PTRM input'!$N$434*(1+rvanilla08)^0.5)-SUM($N762:R762),('PTRM input'!$N$434*(1+rvanilla08)^0.5)/A50stdlife))</f>
        <v>0</v>
      </c>
      <c r="T762" s="433">
        <f ca="1">IF(A50stdlife="n/a","n/a",IF(T$3&gt;(A50stdlife+$E762),('PTRM input'!$N$434*(1+rvanilla08)^0.5)-SUM($N762:S762),('PTRM input'!$N$434*(1+rvanilla08)^0.5)/A50stdlife))</f>
        <v>0</v>
      </c>
      <c r="U762" s="433">
        <f ca="1">IF(A50stdlife="n/a","n/a",IF(U$3&gt;(A50stdlife+$E762),('PTRM input'!$N$434*(1+rvanilla08)^0.5)-SUM($N762:T762),('PTRM input'!$N$434*(1+rvanilla08)^0.5)/A50stdlife))</f>
        <v>0</v>
      </c>
      <c r="V762" s="433">
        <f ca="1">IF(A50stdlife="n/a","n/a",IF(V$3&gt;(A50stdlife+$E762),('PTRM input'!$N$434*(1+rvanilla08)^0.5)-SUM($N762:U762),('PTRM input'!$N$434*(1+rvanilla08)^0.5)/A50stdlife))</f>
        <v>0</v>
      </c>
      <c r="W762" s="433">
        <f ca="1">IF(A50stdlife="n/a","n/a",IF(W$3&gt;(A50stdlife+$E762),('PTRM input'!$N$434*(1+rvanilla08)^0.5)-SUM($N762:V762),('PTRM input'!$N$434*(1+rvanilla08)^0.5)/A50stdlife))</f>
        <v>0</v>
      </c>
      <c r="X762" s="433">
        <f ca="1">IF(A50stdlife="n/a","n/a",IF(X$3&gt;(A50stdlife+$E762),('PTRM input'!$N$434*(1+rvanilla08)^0.5)-SUM($N762:W762),('PTRM input'!$N$434*(1+rvanilla08)^0.5)/A50stdlife))</f>
        <v>0</v>
      </c>
      <c r="Y762" s="433">
        <f ca="1">IF(A50stdlife="n/a","n/a",IF(Y$3&gt;(A50stdlife+$E762),('PTRM input'!$N$434*(1+rvanilla08)^0.5)-SUM($N762:X762),('PTRM input'!$N$434*(1+rvanilla08)^0.5)/A50stdlife))</f>
        <v>0</v>
      </c>
      <c r="Z762" s="433">
        <f ca="1">IF(A50stdlife="n/a","n/a",IF(Z$3&gt;(A50stdlife+$E762),('PTRM input'!$N$434*(1+rvanilla08)^0.5)-SUM($N762:Y762),('PTRM input'!$N$434*(1+rvanilla08)^0.5)/A50stdlife))</f>
        <v>0</v>
      </c>
      <c r="AA762" s="433">
        <f ca="1">IF(A50stdlife="n/a","n/a",IF(AA$3&gt;(A50stdlife+$E762),('PTRM input'!$N$434*(1+rvanilla08)^0.5)-SUM($N762:Z762),('PTRM input'!$N$434*(1+rvanilla08)^0.5)/A50stdlife))</f>
        <v>0</v>
      </c>
      <c r="AB762" s="433">
        <f ca="1">IF(A50stdlife="n/a","n/a",IF(AB$3&gt;(A50stdlife+$E762),('PTRM input'!$N$434*(1+rvanilla08)^0.5)-SUM($N762:AA762),('PTRM input'!$N$434*(1+rvanilla08)^0.5)/A50stdlife))</f>
        <v>0</v>
      </c>
      <c r="AC762" s="433">
        <f ca="1">IF(A50stdlife="n/a","n/a",IF(AC$3&gt;(A50stdlife+$E762),('PTRM input'!$N$434*(1+rvanilla08)^0.5)-SUM($N762:AB762),('PTRM input'!$N$434*(1+rvanilla08)^0.5)/A50stdlife))</f>
        <v>0</v>
      </c>
      <c r="AD762" s="433">
        <f ca="1">IF(A50stdlife="n/a","n/a",IF(AD$3&gt;(A50stdlife+$E762),('PTRM input'!$N$434*(1+rvanilla08)^0.5)-SUM($N762:AC762),('PTRM input'!$N$434*(1+rvanilla08)^0.5)/A50stdlife))</f>
        <v>0</v>
      </c>
      <c r="AE762" s="433">
        <f ca="1">IF(A50stdlife="n/a","n/a",IF(AE$3&gt;(A50stdlife+$E762),('PTRM input'!$N$434*(1+rvanilla08)^0.5)-SUM($N762:AD762),('PTRM input'!$N$434*(1+rvanilla08)^0.5)/A50stdlife))</f>
        <v>0</v>
      </c>
      <c r="AF762" s="433">
        <f ca="1">IF(A50stdlife="n/a","n/a",IF(AF$3&gt;(A50stdlife+$E762),('PTRM input'!$N$434*(1+rvanilla08)^0.5)-SUM($N762:AE762),('PTRM input'!$N$434*(1+rvanilla08)^0.5)/A50stdlife))</f>
        <v>0</v>
      </c>
      <c r="AG762" s="433">
        <f ca="1">IF(A50stdlife="n/a","n/a",IF(AG$3&gt;(A50stdlife+$E762),('PTRM input'!$N$434*(1+rvanilla08)^0.5)-SUM($N762:AF762),('PTRM input'!$N$434*(1+rvanilla08)^0.5)/A50stdlife))</f>
        <v>0</v>
      </c>
      <c r="AH762" s="433">
        <f ca="1">IF(A50stdlife="n/a","n/a",IF(AH$3&gt;(A50stdlife+$E762),('PTRM input'!$N$434*(1+rvanilla08)^0.5)-SUM($N762:AG762),('PTRM input'!$N$434*(1+rvanilla08)^0.5)/A50stdlife))</f>
        <v>0</v>
      </c>
      <c r="AI762" s="433">
        <f ca="1">IF(A50stdlife="n/a","n/a",IF(AI$3&gt;(A50stdlife+$E762),('PTRM input'!$N$434*(1+rvanilla08)^0.5)-SUM($N762:AH762),('PTRM input'!$N$434*(1+rvanilla08)^0.5)/A50stdlife))</f>
        <v>0</v>
      </c>
      <c r="AJ762" s="433">
        <f ca="1">IF(A50stdlife="n/a","n/a",IF(AJ$3&gt;(A50stdlife+$E762),('PTRM input'!$N$434*(1+rvanilla08)^0.5)-SUM($N762:AI762),('PTRM input'!$N$434*(1+rvanilla08)^0.5)/A50stdlife))</f>
        <v>0</v>
      </c>
      <c r="AK762" s="433">
        <f ca="1">IF(A50stdlife="n/a","n/a",IF(AK$3&gt;(A50stdlife+$E762),('PTRM input'!$N$434*(1+rvanilla08)^0.5)-SUM($N762:AJ762),('PTRM input'!$N$434*(1+rvanilla08)^0.5)/A50stdlife))</f>
        <v>0</v>
      </c>
      <c r="AL762" s="433">
        <f ca="1">IF(A50stdlife="n/a","n/a",IF(AL$3&gt;(A50stdlife+$E762),('PTRM input'!$N$434*(1+rvanilla08)^0.5)-SUM($N762:AK762),('PTRM input'!$N$434*(1+rvanilla08)^0.5)/A50stdlife))</f>
        <v>0</v>
      </c>
      <c r="AM762" s="433">
        <f ca="1">IF(A50stdlife="n/a","n/a",IF(AM$3&gt;(A50stdlife+$E762),('PTRM input'!$N$434*(1+rvanilla08)^0.5)-SUM($N762:AL762),('PTRM input'!$N$434*(1+rvanilla08)^0.5)/A50stdlife))</f>
        <v>0</v>
      </c>
      <c r="AN762" s="433">
        <f ca="1">IF(A50stdlife="n/a","n/a",IF(AN$3&gt;(A50stdlife+$E762),('PTRM input'!$N$434*(1+rvanilla08)^0.5)-SUM($N762:AM762),('PTRM input'!$N$434*(1+rvanilla08)^0.5)/A50stdlife))</f>
        <v>0</v>
      </c>
      <c r="AO762" s="433">
        <f ca="1">IF(A50stdlife="n/a","n/a",IF(AO$3&gt;(A50stdlife+$E762),('PTRM input'!$N$434*(1+rvanilla08)^0.5)-SUM($N762:AN762),('PTRM input'!$N$434*(1+rvanilla08)^0.5)/A50stdlife))</f>
        <v>0</v>
      </c>
      <c r="AP762" s="433">
        <f ca="1">IF(A50stdlife="n/a","n/a",IF(AP$3&gt;(A50stdlife+$E762),('PTRM input'!$N$434*(1+rvanilla08)^0.5)-SUM($N762:AO762),('PTRM input'!$N$434*(1+rvanilla08)^0.5)/A50stdlife))</f>
        <v>0</v>
      </c>
      <c r="AQ762" s="433">
        <f ca="1">IF(A50stdlife="n/a","n/a",IF(AQ$3&gt;(A50stdlife+$E762),('PTRM input'!$N$434*(1+rvanilla08)^0.5)-SUM($N762:AP762),('PTRM input'!$N$434*(1+rvanilla08)^0.5)/A50stdlife))</f>
        <v>0</v>
      </c>
      <c r="AR762" s="433">
        <f ca="1">IF(A50stdlife="n/a","n/a",IF(AR$3&gt;(A50stdlife+$E762),('PTRM input'!$N$434*(1+rvanilla08)^0.5)-SUM($N762:AQ762),('PTRM input'!$N$434*(1+rvanilla08)^0.5)/A50stdlife))</f>
        <v>0</v>
      </c>
      <c r="AS762" s="433">
        <f ca="1">IF(A50stdlife="n/a","n/a",IF(AS$3&gt;(A50stdlife+$E762),('PTRM input'!$N$434*(1+rvanilla08)^0.5)-SUM($N762:AR762),('PTRM input'!$N$434*(1+rvanilla08)^0.5)/A50stdlife))</f>
        <v>0</v>
      </c>
      <c r="AT762" s="433">
        <f ca="1">IF(A50stdlife="n/a","n/a",IF(AT$3&gt;(A50stdlife+$E762),('PTRM input'!$N$434*(1+rvanilla08)^0.5)-SUM($N762:AS762),('PTRM input'!$N$434*(1+rvanilla08)^0.5)/A50stdlife))</f>
        <v>0</v>
      </c>
      <c r="AU762" s="433">
        <f ca="1">IF(A50stdlife="n/a","n/a",IF(AU$3&gt;(A50stdlife+$E762),('PTRM input'!$N$434*(1+rvanilla08)^0.5)-SUM($N762:AT762),('PTRM input'!$N$434*(1+rvanilla08)^0.5)/A50stdlife))</f>
        <v>0</v>
      </c>
      <c r="AV762" s="433">
        <f ca="1">IF(A50stdlife="n/a","n/a",IF(AV$3&gt;(A50stdlife+$E762),('PTRM input'!$N$434*(1+rvanilla08)^0.5)-SUM($N762:AU762),('PTRM input'!$N$434*(1+rvanilla08)^0.5)/A50stdlife))</f>
        <v>0</v>
      </c>
      <c r="AW762" s="433">
        <f ca="1">IF(A50stdlife="n/a","n/a",IF(AW$3&gt;(A50stdlife+$E762),('PTRM input'!$N$434*(1+rvanilla08)^0.5)-SUM($N762:AV762),('PTRM input'!$N$434*(1+rvanilla08)^0.5)/A50stdlife))</f>
        <v>0</v>
      </c>
      <c r="AX762" s="433">
        <f ca="1">IF(A50stdlife="n/a","n/a",IF(AX$3&gt;(A50stdlife+$E762),('PTRM input'!$N$434*(1+rvanilla08)^0.5)-SUM($N762:AW762),('PTRM input'!$N$434*(1+rvanilla08)^0.5)/A50stdlife))</f>
        <v>0</v>
      </c>
      <c r="AY762" s="433">
        <f ca="1">IF(A50stdlife="n/a","n/a",IF(AY$3&gt;(A50stdlife+$E762),('PTRM input'!$N$434*(1+rvanilla08)^0.5)-SUM($N762:AX762),('PTRM input'!$N$434*(1+rvanilla08)^0.5)/A50stdlife))</f>
        <v>0</v>
      </c>
      <c r="AZ762" s="433">
        <f ca="1">IF(A50stdlife="n/a","n/a",IF(AZ$3&gt;(A50stdlife+$E762),('PTRM input'!$N$434*(1+rvanilla08)^0.5)-SUM($N762:AY762),('PTRM input'!$N$434*(1+rvanilla08)^0.5)/A50stdlife))</f>
        <v>0</v>
      </c>
      <c r="BA762" s="433">
        <f ca="1">IF(A50stdlife="n/a","n/a",IF(BA$3&gt;(A50stdlife+$E762),('PTRM input'!$N$434*(1+rvanilla08)^0.5)-SUM($N762:AZ762),('PTRM input'!$N$434*(1+rvanilla08)^0.5)/A50stdlife))</f>
        <v>0</v>
      </c>
      <c r="BB762" s="433">
        <f ca="1">IF(A50stdlife="n/a","n/a",IF(BB$3&gt;(A50stdlife+$E762),('PTRM input'!$N$434*(1+rvanilla08)^0.5)-SUM($N762:BA762),('PTRM input'!$N$434*(1+rvanilla08)^0.5)/A50stdlife))</f>
        <v>0</v>
      </c>
      <c r="BC762" s="433">
        <f ca="1">IF(A50stdlife="n/a","n/a",IF(BC$3&gt;(A50stdlife+$E762),('PTRM input'!$N$434*(1+rvanilla08)^0.5)-SUM($N762:BB762),('PTRM input'!$N$434*(1+rvanilla08)^0.5)/A50stdlife))</f>
        <v>0</v>
      </c>
      <c r="BD762" s="433">
        <f ca="1">IF(A50stdlife="n/a","n/a",IF(BD$3&gt;(A50stdlife+$E762),('PTRM input'!$N$434*(1+rvanilla08)^0.5)-SUM($N762:BC762),('PTRM input'!$N$434*(1+rvanilla08)^0.5)/A50stdlife))</f>
        <v>0</v>
      </c>
      <c r="BE762" s="433">
        <f ca="1">IF(A50stdlife="n/a","n/a",IF(BE$3&gt;(A50stdlife+$E762),('PTRM input'!$N$434*(1+rvanilla08)^0.5)-SUM($N762:BD762),('PTRM input'!$N$434*(1+rvanilla08)^0.5)/A50stdlife))</f>
        <v>0</v>
      </c>
      <c r="BF762" s="433">
        <f ca="1">IF(A50stdlife="n/a","n/a",IF(BF$3&gt;(A50stdlife+$E762),('PTRM input'!$N$434*(1+rvanilla08)^0.5)-SUM($N762:BE762),('PTRM input'!$N$434*(1+rvanilla08)^0.5)/A50stdlife))</f>
        <v>0</v>
      </c>
      <c r="BG762" s="433">
        <f ca="1">IF(A50stdlife="n/a","n/a",IF(BG$3&gt;(A50stdlife+$E762),('PTRM input'!$N$434*(1+rvanilla08)^0.5)-SUM($N762:BF762),('PTRM input'!$N$434*(1+rvanilla08)^0.5)/A50stdlife))</f>
        <v>0</v>
      </c>
      <c r="BH762" s="433">
        <f ca="1">IF(A50stdlife="n/a","n/a",IF(BH$3&gt;(A50stdlife+$E762),('PTRM input'!$N$434*(1+rvanilla08)^0.5)-SUM($N762:BG762),('PTRM input'!$N$434*(1+rvanilla08)^0.5)/A50stdlife))</f>
        <v>0</v>
      </c>
      <c r="BI762" s="433">
        <f ca="1">IF(A50stdlife="n/a","n/a",IF(BI$3&gt;(A50stdlife+$E762),('PTRM input'!$N$434*(1+rvanilla08)^0.5)-SUM($N762:BH762),('PTRM input'!$N$434*(1+rvanilla08)^0.5)/A50stdlife))</f>
        <v>0</v>
      </c>
      <c r="BJ762" s="116"/>
      <c r="BK762" s="116"/>
      <c r="BL762" s="116"/>
      <c r="BM762" s="116"/>
    </row>
    <row r="763" spans="1:65" hidden="1" outlineLevel="2">
      <c r="A763" s="116"/>
      <c r="B763" s="19"/>
      <c r="C763" s="18"/>
      <c r="D763" s="760"/>
      <c r="E763" s="86">
        <v>9</v>
      </c>
      <c r="F763" s="259"/>
      <c r="G763" s="434"/>
      <c r="H763" s="435"/>
      <c r="I763" s="435"/>
      <c r="J763" s="435"/>
      <c r="K763" s="435"/>
      <c r="L763" s="435"/>
      <c r="M763" s="435"/>
      <c r="N763" s="435"/>
      <c r="O763" s="619"/>
      <c r="P763" s="433">
        <f ca="1">IF(A50stdlife="n/a","n/a",IF(P$3&gt;(A50stdlife+$E763),('PTRM input'!$O$434*(1+rvanilla09)^0.5)-SUM($O763:O763),('PTRM input'!$O$434*(1+rvanilla09)^0.5)/A50stdlife))</f>
        <v>0</v>
      </c>
      <c r="Q763" s="433">
        <f ca="1">IF(A50stdlife="n/a","n/a",IF(Q$3&gt;(A50stdlife+$E763),('PTRM input'!$O$434*(1+rvanilla09)^0.5)-SUM($O763:P763),('PTRM input'!$O$434*(1+rvanilla09)^0.5)/A50stdlife))</f>
        <v>0</v>
      </c>
      <c r="R763" s="433">
        <f ca="1">IF(A50stdlife="n/a","n/a",IF(R$3&gt;(A50stdlife+$E763),('PTRM input'!$O$434*(1+rvanilla09)^0.5)-SUM($O763:Q763),('PTRM input'!$O$434*(1+rvanilla09)^0.5)/A50stdlife))</f>
        <v>0</v>
      </c>
      <c r="S763" s="433">
        <f ca="1">IF(A50stdlife="n/a","n/a",IF(S$3&gt;(A50stdlife+$E763),('PTRM input'!$O$434*(1+rvanilla09)^0.5)-SUM($O763:R763),('PTRM input'!$O$434*(1+rvanilla09)^0.5)/A50stdlife))</f>
        <v>0</v>
      </c>
      <c r="T763" s="433">
        <f ca="1">IF(A50stdlife="n/a","n/a",IF(T$3&gt;(A50stdlife+$E763),('PTRM input'!$O$434*(1+rvanilla09)^0.5)-SUM($O763:S763),('PTRM input'!$O$434*(1+rvanilla09)^0.5)/A50stdlife))</f>
        <v>0</v>
      </c>
      <c r="U763" s="433">
        <f ca="1">IF(A50stdlife="n/a","n/a",IF(U$3&gt;(A50stdlife+$E763),('PTRM input'!$O$434*(1+rvanilla09)^0.5)-SUM($O763:T763),('PTRM input'!$O$434*(1+rvanilla09)^0.5)/A50stdlife))</f>
        <v>0</v>
      </c>
      <c r="V763" s="433">
        <f ca="1">IF(A50stdlife="n/a","n/a",IF(V$3&gt;(A50stdlife+$E763),('PTRM input'!$O$434*(1+rvanilla09)^0.5)-SUM($O763:U763),('PTRM input'!$O$434*(1+rvanilla09)^0.5)/A50stdlife))</f>
        <v>0</v>
      </c>
      <c r="W763" s="433">
        <f ca="1">IF(A50stdlife="n/a","n/a",IF(W$3&gt;(A50stdlife+$E763),('PTRM input'!$O$434*(1+rvanilla09)^0.5)-SUM($O763:V763),('PTRM input'!$O$434*(1+rvanilla09)^0.5)/A50stdlife))</f>
        <v>0</v>
      </c>
      <c r="X763" s="433">
        <f ca="1">IF(A50stdlife="n/a","n/a",IF(X$3&gt;(A50stdlife+$E763),('PTRM input'!$O$434*(1+rvanilla09)^0.5)-SUM($O763:W763),('PTRM input'!$O$434*(1+rvanilla09)^0.5)/A50stdlife))</f>
        <v>0</v>
      </c>
      <c r="Y763" s="433">
        <f ca="1">IF(A50stdlife="n/a","n/a",IF(Y$3&gt;(A50stdlife+$E763),('PTRM input'!$O$434*(1+rvanilla09)^0.5)-SUM($O763:X763),('PTRM input'!$O$434*(1+rvanilla09)^0.5)/A50stdlife))</f>
        <v>0</v>
      </c>
      <c r="Z763" s="433">
        <f ca="1">IF(A50stdlife="n/a","n/a",IF(Z$3&gt;(A50stdlife+$E763),('PTRM input'!$O$434*(1+rvanilla09)^0.5)-SUM($O763:Y763),('PTRM input'!$O$434*(1+rvanilla09)^0.5)/A50stdlife))</f>
        <v>0</v>
      </c>
      <c r="AA763" s="433">
        <f ca="1">IF(A50stdlife="n/a","n/a",IF(AA$3&gt;(A50stdlife+$E763),('PTRM input'!$O$434*(1+rvanilla09)^0.5)-SUM($O763:Z763),('PTRM input'!$O$434*(1+rvanilla09)^0.5)/A50stdlife))</f>
        <v>0</v>
      </c>
      <c r="AB763" s="433">
        <f ca="1">IF(A50stdlife="n/a","n/a",IF(AB$3&gt;(A50stdlife+$E763),('PTRM input'!$O$434*(1+rvanilla09)^0.5)-SUM($O763:AA763),('PTRM input'!$O$434*(1+rvanilla09)^0.5)/A50stdlife))</f>
        <v>0</v>
      </c>
      <c r="AC763" s="433">
        <f ca="1">IF(A50stdlife="n/a","n/a",IF(AC$3&gt;(A50stdlife+$E763),('PTRM input'!$O$434*(1+rvanilla09)^0.5)-SUM($O763:AB763),('PTRM input'!$O$434*(1+rvanilla09)^0.5)/A50stdlife))</f>
        <v>0</v>
      </c>
      <c r="AD763" s="433">
        <f ca="1">IF(A50stdlife="n/a","n/a",IF(AD$3&gt;(A50stdlife+$E763),('PTRM input'!$O$434*(1+rvanilla09)^0.5)-SUM($O763:AC763),('PTRM input'!$O$434*(1+rvanilla09)^0.5)/A50stdlife))</f>
        <v>0</v>
      </c>
      <c r="AE763" s="433">
        <f ca="1">IF(A50stdlife="n/a","n/a",IF(AE$3&gt;(A50stdlife+$E763),('PTRM input'!$O$434*(1+rvanilla09)^0.5)-SUM($O763:AD763),('PTRM input'!$O$434*(1+rvanilla09)^0.5)/A50stdlife))</f>
        <v>0</v>
      </c>
      <c r="AF763" s="433">
        <f ca="1">IF(A50stdlife="n/a","n/a",IF(AF$3&gt;(A50stdlife+$E763),('PTRM input'!$O$434*(1+rvanilla09)^0.5)-SUM($O763:AE763),('PTRM input'!$O$434*(1+rvanilla09)^0.5)/A50stdlife))</f>
        <v>0</v>
      </c>
      <c r="AG763" s="433">
        <f ca="1">IF(A50stdlife="n/a","n/a",IF(AG$3&gt;(A50stdlife+$E763),('PTRM input'!$O$434*(1+rvanilla09)^0.5)-SUM($O763:AF763),('PTRM input'!$O$434*(1+rvanilla09)^0.5)/A50stdlife))</f>
        <v>0</v>
      </c>
      <c r="AH763" s="433">
        <f ca="1">IF(A50stdlife="n/a","n/a",IF(AH$3&gt;(A50stdlife+$E763),('PTRM input'!$O$434*(1+rvanilla09)^0.5)-SUM($O763:AG763),('PTRM input'!$O$434*(1+rvanilla09)^0.5)/A50stdlife))</f>
        <v>0</v>
      </c>
      <c r="AI763" s="433">
        <f ca="1">IF(A50stdlife="n/a","n/a",IF(AI$3&gt;(A50stdlife+$E763),('PTRM input'!$O$434*(1+rvanilla09)^0.5)-SUM($O763:AH763),('PTRM input'!$O$434*(1+rvanilla09)^0.5)/A50stdlife))</f>
        <v>0</v>
      </c>
      <c r="AJ763" s="433">
        <f ca="1">IF(A50stdlife="n/a","n/a",IF(AJ$3&gt;(A50stdlife+$E763),('PTRM input'!$O$434*(1+rvanilla09)^0.5)-SUM($O763:AI763),('PTRM input'!$O$434*(1+rvanilla09)^0.5)/A50stdlife))</f>
        <v>0</v>
      </c>
      <c r="AK763" s="433">
        <f ca="1">IF(A50stdlife="n/a","n/a",IF(AK$3&gt;(A50stdlife+$E763),('PTRM input'!$O$434*(1+rvanilla09)^0.5)-SUM($O763:AJ763),('PTRM input'!$O$434*(1+rvanilla09)^0.5)/A50stdlife))</f>
        <v>0</v>
      </c>
      <c r="AL763" s="433">
        <f ca="1">IF(A50stdlife="n/a","n/a",IF(AL$3&gt;(A50stdlife+$E763),('PTRM input'!$O$434*(1+rvanilla09)^0.5)-SUM($O763:AK763),('PTRM input'!$O$434*(1+rvanilla09)^0.5)/A50stdlife))</f>
        <v>0</v>
      </c>
      <c r="AM763" s="433">
        <f ca="1">IF(A50stdlife="n/a","n/a",IF(AM$3&gt;(A50stdlife+$E763),('PTRM input'!$O$434*(1+rvanilla09)^0.5)-SUM($O763:AL763),('PTRM input'!$O$434*(1+rvanilla09)^0.5)/A50stdlife))</f>
        <v>0</v>
      </c>
      <c r="AN763" s="433">
        <f ca="1">IF(A50stdlife="n/a","n/a",IF(AN$3&gt;(A50stdlife+$E763),('PTRM input'!$O$434*(1+rvanilla09)^0.5)-SUM($O763:AM763),('PTRM input'!$O$434*(1+rvanilla09)^0.5)/A50stdlife))</f>
        <v>0</v>
      </c>
      <c r="AO763" s="433">
        <f ca="1">IF(A50stdlife="n/a","n/a",IF(AO$3&gt;(A50stdlife+$E763),('PTRM input'!$O$434*(1+rvanilla09)^0.5)-SUM($O763:AN763),('PTRM input'!$O$434*(1+rvanilla09)^0.5)/A50stdlife))</f>
        <v>0</v>
      </c>
      <c r="AP763" s="433">
        <f ca="1">IF(A50stdlife="n/a","n/a",IF(AP$3&gt;(A50stdlife+$E763),('PTRM input'!$O$434*(1+rvanilla09)^0.5)-SUM($O763:AO763),('PTRM input'!$O$434*(1+rvanilla09)^0.5)/A50stdlife))</f>
        <v>0</v>
      </c>
      <c r="AQ763" s="433">
        <f ca="1">IF(A50stdlife="n/a","n/a",IF(AQ$3&gt;(A50stdlife+$E763),('PTRM input'!$O$434*(1+rvanilla09)^0.5)-SUM($O763:AP763),('PTRM input'!$O$434*(1+rvanilla09)^0.5)/A50stdlife))</f>
        <v>0</v>
      </c>
      <c r="AR763" s="433">
        <f ca="1">IF(A50stdlife="n/a","n/a",IF(AR$3&gt;(A50stdlife+$E763),('PTRM input'!$O$434*(1+rvanilla09)^0.5)-SUM($O763:AQ763),('PTRM input'!$O$434*(1+rvanilla09)^0.5)/A50stdlife))</f>
        <v>0</v>
      </c>
      <c r="AS763" s="433">
        <f ca="1">IF(A50stdlife="n/a","n/a",IF(AS$3&gt;(A50stdlife+$E763),('PTRM input'!$O$434*(1+rvanilla09)^0.5)-SUM($O763:AR763),('PTRM input'!$O$434*(1+rvanilla09)^0.5)/A50stdlife))</f>
        <v>0</v>
      </c>
      <c r="AT763" s="433">
        <f ca="1">IF(A50stdlife="n/a","n/a",IF(AT$3&gt;(A50stdlife+$E763),('PTRM input'!$O$434*(1+rvanilla09)^0.5)-SUM($O763:AS763),('PTRM input'!$O$434*(1+rvanilla09)^0.5)/A50stdlife))</f>
        <v>0</v>
      </c>
      <c r="AU763" s="433">
        <f ca="1">IF(A50stdlife="n/a","n/a",IF(AU$3&gt;(A50stdlife+$E763),('PTRM input'!$O$434*(1+rvanilla09)^0.5)-SUM($O763:AT763),('PTRM input'!$O$434*(1+rvanilla09)^0.5)/A50stdlife))</f>
        <v>0</v>
      </c>
      <c r="AV763" s="433">
        <f ca="1">IF(A50stdlife="n/a","n/a",IF(AV$3&gt;(A50stdlife+$E763),('PTRM input'!$O$434*(1+rvanilla09)^0.5)-SUM($O763:AU763),('PTRM input'!$O$434*(1+rvanilla09)^0.5)/A50stdlife))</f>
        <v>0</v>
      </c>
      <c r="AW763" s="433">
        <f ca="1">IF(A50stdlife="n/a","n/a",IF(AW$3&gt;(A50stdlife+$E763),('PTRM input'!$O$434*(1+rvanilla09)^0.5)-SUM($O763:AV763),('PTRM input'!$O$434*(1+rvanilla09)^0.5)/A50stdlife))</f>
        <v>0</v>
      </c>
      <c r="AX763" s="433">
        <f ca="1">IF(A50stdlife="n/a","n/a",IF(AX$3&gt;(A50stdlife+$E763),('PTRM input'!$O$434*(1+rvanilla09)^0.5)-SUM($O763:AW763),('PTRM input'!$O$434*(1+rvanilla09)^0.5)/A50stdlife))</f>
        <v>0</v>
      </c>
      <c r="AY763" s="433">
        <f ca="1">IF(A50stdlife="n/a","n/a",IF(AY$3&gt;(A50stdlife+$E763),('PTRM input'!$O$434*(1+rvanilla09)^0.5)-SUM($O763:AX763),('PTRM input'!$O$434*(1+rvanilla09)^0.5)/A50stdlife))</f>
        <v>0</v>
      </c>
      <c r="AZ763" s="433">
        <f ca="1">IF(A50stdlife="n/a","n/a",IF(AZ$3&gt;(A50stdlife+$E763),('PTRM input'!$O$434*(1+rvanilla09)^0.5)-SUM($O763:AY763),('PTRM input'!$O$434*(1+rvanilla09)^0.5)/A50stdlife))</f>
        <v>0</v>
      </c>
      <c r="BA763" s="433">
        <f ca="1">IF(A50stdlife="n/a","n/a",IF(BA$3&gt;(A50stdlife+$E763),('PTRM input'!$O$434*(1+rvanilla09)^0.5)-SUM($O763:AZ763),('PTRM input'!$O$434*(1+rvanilla09)^0.5)/A50stdlife))</f>
        <v>0</v>
      </c>
      <c r="BB763" s="433">
        <f ca="1">IF(A50stdlife="n/a","n/a",IF(BB$3&gt;(A50stdlife+$E763),('PTRM input'!$O$434*(1+rvanilla09)^0.5)-SUM($O763:BA763),('PTRM input'!$O$434*(1+rvanilla09)^0.5)/A50stdlife))</f>
        <v>0</v>
      </c>
      <c r="BC763" s="433">
        <f ca="1">IF(A50stdlife="n/a","n/a",IF(BC$3&gt;(A50stdlife+$E763),('PTRM input'!$O$434*(1+rvanilla09)^0.5)-SUM($O763:BB763),('PTRM input'!$O$434*(1+rvanilla09)^0.5)/A50stdlife))</f>
        <v>0</v>
      </c>
      <c r="BD763" s="433">
        <f ca="1">IF(A50stdlife="n/a","n/a",IF(BD$3&gt;(A50stdlife+$E763),('PTRM input'!$O$434*(1+rvanilla09)^0.5)-SUM($O763:BC763),('PTRM input'!$O$434*(1+rvanilla09)^0.5)/A50stdlife))</f>
        <v>0</v>
      </c>
      <c r="BE763" s="433">
        <f ca="1">IF(A50stdlife="n/a","n/a",IF(BE$3&gt;(A50stdlife+$E763),('PTRM input'!$O$434*(1+rvanilla09)^0.5)-SUM($O763:BD763),('PTRM input'!$O$434*(1+rvanilla09)^0.5)/A50stdlife))</f>
        <v>0</v>
      </c>
      <c r="BF763" s="433">
        <f ca="1">IF(A50stdlife="n/a","n/a",IF(BF$3&gt;(A50stdlife+$E763),('PTRM input'!$O$434*(1+rvanilla09)^0.5)-SUM($O763:BE763),('PTRM input'!$O$434*(1+rvanilla09)^0.5)/A50stdlife))</f>
        <v>0</v>
      </c>
      <c r="BG763" s="433">
        <f ca="1">IF(A50stdlife="n/a","n/a",IF(BG$3&gt;(A50stdlife+$E763),('PTRM input'!$O$434*(1+rvanilla09)^0.5)-SUM($O763:BF763),('PTRM input'!$O$434*(1+rvanilla09)^0.5)/A50stdlife))</f>
        <v>0</v>
      </c>
      <c r="BH763" s="433">
        <f ca="1">IF(A50stdlife="n/a","n/a",IF(BH$3&gt;(A50stdlife+$E763),('PTRM input'!$O$434*(1+rvanilla09)^0.5)-SUM($O763:BG763),('PTRM input'!$O$434*(1+rvanilla09)^0.5)/A50stdlife))</f>
        <v>0</v>
      </c>
      <c r="BI763" s="433">
        <f ca="1">IF(A50stdlife="n/a","n/a",IF(BI$3&gt;(A50stdlife+$E763),('PTRM input'!$O$434*(1+rvanilla09)^0.5)-SUM($O763:BH763),('PTRM input'!$O$434*(1+rvanilla09)^0.5)/A50stdlife))</f>
        <v>0</v>
      </c>
      <c r="BJ763" s="116"/>
      <c r="BK763" s="116"/>
      <c r="BL763" s="116"/>
      <c r="BM763" s="116"/>
    </row>
    <row r="764" spans="1:65" hidden="1" outlineLevel="2">
      <c r="A764" s="116"/>
      <c r="B764" s="19"/>
      <c r="C764" s="18"/>
      <c r="D764" s="760"/>
      <c r="E764" s="87">
        <v>10</v>
      </c>
      <c r="F764" s="259"/>
      <c r="G764" s="434"/>
      <c r="H764" s="435"/>
      <c r="I764" s="435"/>
      <c r="J764" s="435"/>
      <c r="K764" s="435"/>
      <c r="L764" s="435"/>
      <c r="M764" s="435"/>
      <c r="N764" s="435"/>
      <c r="O764" s="435"/>
      <c r="P764" s="619"/>
      <c r="Q764" s="433">
        <f ca="1">IF(A50stdlife="n/a","n/a",IF(Q$3&gt;(A50stdlife+$E764),('PTRM input'!$P$434*(1+rvanilla10)^0.5)-SUM($P764:P764),('PTRM input'!$P$434*(1+rvanilla10)^0.5)/A50stdlife))</f>
        <v>0</v>
      </c>
      <c r="R764" s="433">
        <f ca="1">IF(A50stdlife="n/a","n/a",IF(R$3&gt;(A50stdlife+$E764),('PTRM input'!$P$434*(1+rvanilla10)^0.5)-SUM($P764:Q764),('PTRM input'!$P$434*(1+rvanilla10)^0.5)/A50stdlife))</f>
        <v>0</v>
      </c>
      <c r="S764" s="433">
        <f ca="1">IF(A50stdlife="n/a","n/a",IF(S$3&gt;(A50stdlife+$E764),('PTRM input'!$P$434*(1+rvanilla10)^0.5)-SUM($P764:R764),('PTRM input'!$P$434*(1+rvanilla10)^0.5)/A50stdlife))</f>
        <v>0</v>
      </c>
      <c r="T764" s="433">
        <f ca="1">IF(A50stdlife="n/a","n/a",IF(T$3&gt;(A50stdlife+$E764),('PTRM input'!$P$434*(1+rvanilla10)^0.5)-SUM($P764:S764),('PTRM input'!$P$434*(1+rvanilla10)^0.5)/A50stdlife))</f>
        <v>0</v>
      </c>
      <c r="U764" s="433">
        <f ca="1">IF(A50stdlife="n/a","n/a",IF(U$3&gt;(A50stdlife+$E764),('PTRM input'!$P$434*(1+rvanilla10)^0.5)-SUM($P764:T764),('PTRM input'!$P$434*(1+rvanilla10)^0.5)/A50stdlife))</f>
        <v>0</v>
      </c>
      <c r="V764" s="433">
        <f ca="1">IF(A50stdlife="n/a","n/a",IF(V$3&gt;(A50stdlife+$E764),('PTRM input'!$P$434*(1+rvanilla10)^0.5)-SUM($P764:U764),('PTRM input'!$P$434*(1+rvanilla10)^0.5)/A50stdlife))</f>
        <v>0</v>
      </c>
      <c r="W764" s="433">
        <f ca="1">IF(A50stdlife="n/a","n/a",IF(W$3&gt;(A50stdlife+$E764),('PTRM input'!$P$434*(1+rvanilla10)^0.5)-SUM($P764:V764),('PTRM input'!$P$434*(1+rvanilla10)^0.5)/A50stdlife))</f>
        <v>0</v>
      </c>
      <c r="X764" s="433">
        <f ca="1">IF(A50stdlife="n/a","n/a",IF(X$3&gt;(A50stdlife+$E764),('PTRM input'!$P$434*(1+rvanilla10)^0.5)-SUM($P764:W764),('PTRM input'!$P$434*(1+rvanilla10)^0.5)/A50stdlife))</f>
        <v>0</v>
      </c>
      <c r="Y764" s="433">
        <f ca="1">IF(A50stdlife="n/a","n/a",IF(Y$3&gt;(A50stdlife+$E764),('PTRM input'!$P$434*(1+rvanilla10)^0.5)-SUM($P764:X764),('PTRM input'!$P$434*(1+rvanilla10)^0.5)/A50stdlife))</f>
        <v>0</v>
      </c>
      <c r="Z764" s="433">
        <f ca="1">IF(A50stdlife="n/a","n/a",IF(Z$3&gt;(A50stdlife+$E764),('PTRM input'!$P$434*(1+rvanilla10)^0.5)-SUM($P764:Y764),('PTRM input'!$P$434*(1+rvanilla10)^0.5)/A50stdlife))</f>
        <v>0</v>
      </c>
      <c r="AA764" s="433">
        <f ca="1">IF(A50stdlife="n/a","n/a",IF(AA$3&gt;(A50stdlife+$E764),('PTRM input'!$P$434*(1+rvanilla10)^0.5)-SUM($P764:Z764),('PTRM input'!$P$434*(1+rvanilla10)^0.5)/A50stdlife))</f>
        <v>0</v>
      </c>
      <c r="AB764" s="433">
        <f ca="1">IF(A50stdlife="n/a","n/a",IF(AB$3&gt;(A50stdlife+$E764),('PTRM input'!$P$434*(1+rvanilla10)^0.5)-SUM($P764:AA764),('PTRM input'!$P$434*(1+rvanilla10)^0.5)/A50stdlife))</f>
        <v>0</v>
      </c>
      <c r="AC764" s="433">
        <f ca="1">IF(A50stdlife="n/a","n/a",IF(AC$3&gt;(A50stdlife+$E764),('PTRM input'!$P$434*(1+rvanilla10)^0.5)-SUM($P764:AB764),('PTRM input'!$P$434*(1+rvanilla10)^0.5)/A50stdlife))</f>
        <v>0</v>
      </c>
      <c r="AD764" s="433">
        <f ca="1">IF(A50stdlife="n/a","n/a",IF(AD$3&gt;(A50stdlife+$E764),('PTRM input'!$P$434*(1+rvanilla10)^0.5)-SUM($P764:AC764),('PTRM input'!$P$434*(1+rvanilla10)^0.5)/A50stdlife))</f>
        <v>0</v>
      </c>
      <c r="AE764" s="433">
        <f ca="1">IF(A50stdlife="n/a","n/a",IF(AE$3&gt;(A50stdlife+$E764),('PTRM input'!$P$434*(1+rvanilla10)^0.5)-SUM($P764:AD764),('PTRM input'!$P$434*(1+rvanilla10)^0.5)/A50stdlife))</f>
        <v>0</v>
      </c>
      <c r="AF764" s="433">
        <f ca="1">IF(A50stdlife="n/a","n/a",IF(AF$3&gt;(A50stdlife+$E764),('PTRM input'!$P$434*(1+rvanilla10)^0.5)-SUM($P764:AE764),('PTRM input'!$P$434*(1+rvanilla10)^0.5)/A50stdlife))</f>
        <v>0</v>
      </c>
      <c r="AG764" s="433">
        <f ca="1">IF(A50stdlife="n/a","n/a",IF(AG$3&gt;(A50stdlife+$E764),('PTRM input'!$P$434*(1+rvanilla10)^0.5)-SUM($P764:AF764),('PTRM input'!$P$434*(1+rvanilla10)^0.5)/A50stdlife))</f>
        <v>0</v>
      </c>
      <c r="AH764" s="433">
        <f ca="1">IF(A50stdlife="n/a","n/a",IF(AH$3&gt;(A50stdlife+$E764),('PTRM input'!$P$434*(1+rvanilla10)^0.5)-SUM($P764:AG764),('PTRM input'!$P$434*(1+rvanilla10)^0.5)/A50stdlife))</f>
        <v>0</v>
      </c>
      <c r="AI764" s="433">
        <f ca="1">IF(A50stdlife="n/a","n/a",IF(AI$3&gt;(A50stdlife+$E764),('PTRM input'!$P$434*(1+rvanilla10)^0.5)-SUM($P764:AH764),('PTRM input'!$P$434*(1+rvanilla10)^0.5)/A50stdlife))</f>
        <v>0</v>
      </c>
      <c r="AJ764" s="433">
        <f ca="1">IF(A50stdlife="n/a","n/a",IF(AJ$3&gt;(A50stdlife+$E764),('PTRM input'!$P$434*(1+rvanilla10)^0.5)-SUM($P764:AI764),('PTRM input'!$P$434*(1+rvanilla10)^0.5)/A50stdlife))</f>
        <v>0</v>
      </c>
      <c r="AK764" s="433">
        <f ca="1">IF(A50stdlife="n/a","n/a",IF(AK$3&gt;(A50stdlife+$E764),('PTRM input'!$P$434*(1+rvanilla10)^0.5)-SUM($P764:AJ764),('PTRM input'!$P$434*(1+rvanilla10)^0.5)/A50stdlife))</f>
        <v>0</v>
      </c>
      <c r="AL764" s="433">
        <f ca="1">IF(A50stdlife="n/a","n/a",IF(AL$3&gt;(A50stdlife+$E764),('PTRM input'!$P$434*(1+rvanilla10)^0.5)-SUM($P764:AK764),('PTRM input'!$P$434*(1+rvanilla10)^0.5)/A50stdlife))</f>
        <v>0</v>
      </c>
      <c r="AM764" s="433">
        <f ca="1">IF(A50stdlife="n/a","n/a",IF(AM$3&gt;(A50stdlife+$E764),('PTRM input'!$P$434*(1+rvanilla10)^0.5)-SUM($P764:AL764),('PTRM input'!$P$434*(1+rvanilla10)^0.5)/A50stdlife))</f>
        <v>0</v>
      </c>
      <c r="AN764" s="433">
        <f ca="1">IF(A50stdlife="n/a","n/a",IF(AN$3&gt;(A50stdlife+$E764),('PTRM input'!$P$434*(1+rvanilla10)^0.5)-SUM($P764:AM764),('PTRM input'!$P$434*(1+rvanilla10)^0.5)/A50stdlife))</f>
        <v>0</v>
      </c>
      <c r="AO764" s="433">
        <f ca="1">IF(A50stdlife="n/a","n/a",IF(AO$3&gt;(A50stdlife+$E764),('PTRM input'!$P$434*(1+rvanilla10)^0.5)-SUM($P764:AN764),('PTRM input'!$P$434*(1+rvanilla10)^0.5)/A50stdlife))</f>
        <v>0</v>
      </c>
      <c r="AP764" s="433">
        <f ca="1">IF(A50stdlife="n/a","n/a",IF(AP$3&gt;(A50stdlife+$E764),('PTRM input'!$P$434*(1+rvanilla10)^0.5)-SUM($P764:AO764),('PTRM input'!$P$434*(1+rvanilla10)^0.5)/A50stdlife))</f>
        <v>0</v>
      </c>
      <c r="AQ764" s="433">
        <f ca="1">IF(A50stdlife="n/a","n/a",IF(AQ$3&gt;(A50stdlife+$E764),('PTRM input'!$P$434*(1+rvanilla10)^0.5)-SUM($P764:AP764),('PTRM input'!$P$434*(1+rvanilla10)^0.5)/A50stdlife))</f>
        <v>0</v>
      </c>
      <c r="AR764" s="433">
        <f ca="1">IF(A50stdlife="n/a","n/a",IF(AR$3&gt;(A50stdlife+$E764),('PTRM input'!$P$434*(1+rvanilla10)^0.5)-SUM($P764:AQ764),('PTRM input'!$P$434*(1+rvanilla10)^0.5)/A50stdlife))</f>
        <v>0</v>
      </c>
      <c r="AS764" s="433">
        <f ca="1">IF(A50stdlife="n/a","n/a",IF(AS$3&gt;(A50stdlife+$E764),('PTRM input'!$P$434*(1+rvanilla10)^0.5)-SUM($P764:AR764),('PTRM input'!$P$434*(1+rvanilla10)^0.5)/A50stdlife))</f>
        <v>0</v>
      </c>
      <c r="AT764" s="433">
        <f ca="1">IF(A50stdlife="n/a","n/a",IF(AT$3&gt;(A50stdlife+$E764),('PTRM input'!$P$434*(1+rvanilla10)^0.5)-SUM($P764:AS764),('PTRM input'!$P$434*(1+rvanilla10)^0.5)/A50stdlife))</f>
        <v>0</v>
      </c>
      <c r="AU764" s="433">
        <f ca="1">IF(A50stdlife="n/a","n/a",IF(AU$3&gt;(A50stdlife+$E764),('PTRM input'!$P$434*(1+rvanilla10)^0.5)-SUM($P764:AT764),('PTRM input'!$P$434*(1+rvanilla10)^0.5)/A50stdlife))</f>
        <v>0</v>
      </c>
      <c r="AV764" s="433">
        <f ca="1">IF(A50stdlife="n/a","n/a",IF(AV$3&gt;(A50stdlife+$E764),('PTRM input'!$P$434*(1+rvanilla10)^0.5)-SUM($P764:AU764),('PTRM input'!$P$434*(1+rvanilla10)^0.5)/A50stdlife))</f>
        <v>0</v>
      </c>
      <c r="AW764" s="433">
        <f ca="1">IF(A50stdlife="n/a","n/a",IF(AW$3&gt;(A50stdlife+$E764),('PTRM input'!$P$434*(1+rvanilla10)^0.5)-SUM($P764:AV764),('PTRM input'!$P$434*(1+rvanilla10)^0.5)/A50stdlife))</f>
        <v>0</v>
      </c>
      <c r="AX764" s="433">
        <f ca="1">IF(A50stdlife="n/a","n/a",IF(AX$3&gt;(A50stdlife+$E764),('PTRM input'!$P$434*(1+rvanilla10)^0.5)-SUM($P764:AW764),('PTRM input'!$P$434*(1+rvanilla10)^0.5)/A50stdlife))</f>
        <v>0</v>
      </c>
      <c r="AY764" s="433">
        <f ca="1">IF(A50stdlife="n/a","n/a",IF(AY$3&gt;(A50stdlife+$E764),('PTRM input'!$P$434*(1+rvanilla10)^0.5)-SUM($P764:AX764),('PTRM input'!$P$434*(1+rvanilla10)^0.5)/A50stdlife))</f>
        <v>0</v>
      </c>
      <c r="AZ764" s="433">
        <f ca="1">IF(A50stdlife="n/a","n/a",IF(AZ$3&gt;(A50stdlife+$E764),('PTRM input'!$P$434*(1+rvanilla10)^0.5)-SUM($P764:AY764),('PTRM input'!$P$434*(1+rvanilla10)^0.5)/A50stdlife))</f>
        <v>0</v>
      </c>
      <c r="BA764" s="433">
        <f ca="1">IF(A50stdlife="n/a","n/a",IF(BA$3&gt;(A50stdlife+$E764),('PTRM input'!$P$434*(1+rvanilla10)^0.5)-SUM($P764:AZ764),('PTRM input'!$P$434*(1+rvanilla10)^0.5)/A50stdlife))</f>
        <v>0</v>
      </c>
      <c r="BB764" s="433">
        <f ca="1">IF(A50stdlife="n/a","n/a",IF(BB$3&gt;(A50stdlife+$E764),('PTRM input'!$P$434*(1+rvanilla10)^0.5)-SUM($P764:BA764),('PTRM input'!$P$434*(1+rvanilla10)^0.5)/A50stdlife))</f>
        <v>0</v>
      </c>
      <c r="BC764" s="433">
        <f ca="1">IF(A50stdlife="n/a","n/a",IF(BC$3&gt;(A50stdlife+$E764),('PTRM input'!$P$434*(1+rvanilla10)^0.5)-SUM($P764:BB764),('PTRM input'!$P$434*(1+rvanilla10)^0.5)/A50stdlife))</f>
        <v>0</v>
      </c>
      <c r="BD764" s="433">
        <f ca="1">IF(A50stdlife="n/a","n/a",IF(BD$3&gt;(A50stdlife+$E764),('PTRM input'!$P$434*(1+rvanilla10)^0.5)-SUM($P764:BC764),('PTRM input'!$P$434*(1+rvanilla10)^0.5)/A50stdlife))</f>
        <v>0</v>
      </c>
      <c r="BE764" s="433">
        <f ca="1">IF(A50stdlife="n/a","n/a",IF(BE$3&gt;(A50stdlife+$E764),('PTRM input'!$P$434*(1+rvanilla10)^0.5)-SUM($P764:BD764),('PTRM input'!$P$434*(1+rvanilla10)^0.5)/A50stdlife))</f>
        <v>0</v>
      </c>
      <c r="BF764" s="433">
        <f ca="1">IF(A50stdlife="n/a","n/a",IF(BF$3&gt;(A50stdlife+$E764),('PTRM input'!$P$434*(1+rvanilla10)^0.5)-SUM($P764:BE764),('PTRM input'!$P$434*(1+rvanilla10)^0.5)/A50stdlife))</f>
        <v>0</v>
      </c>
      <c r="BG764" s="433">
        <f ca="1">IF(A50stdlife="n/a","n/a",IF(BG$3&gt;(A50stdlife+$E764),('PTRM input'!$P$434*(1+rvanilla10)^0.5)-SUM($P764:BF764),('PTRM input'!$P$434*(1+rvanilla10)^0.5)/A50stdlife))</f>
        <v>0</v>
      </c>
      <c r="BH764" s="433">
        <f ca="1">IF(A50stdlife="n/a","n/a",IF(BH$3&gt;(A50stdlife+$E764),('PTRM input'!$P$434*(1+rvanilla10)^0.5)-SUM($P764:BG764),('PTRM input'!$P$434*(1+rvanilla10)^0.5)/A50stdlife))</f>
        <v>0</v>
      </c>
      <c r="BI764" s="433">
        <f ca="1">IF(A50stdlife="n/a","n/a",IF(BI$3&gt;(A50stdlife+$E764),('PTRM input'!$P$434*(1+rvanilla10)^0.5)-SUM($P764:BH764),('PTRM input'!$P$434*(1+rvanilla10)^0.5)/A50stdlife))</f>
        <v>0</v>
      </c>
      <c r="BJ764" s="116"/>
      <c r="BK764" s="116"/>
      <c r="BL764" s="116"/>
      <c r="BM764" s="116"/>
    </row>
    <row r="765" spans="1:65" hidden="1" outlineLevel="1">
      <c r="A765" s="116"/>
      <c r="B765" s="9"/>
      <c r="C765" s="19" t="str">
        <f>Asset50</f>
        <v>Equity raising costs</v>
      </c>
      <c r="D765" s="9"/>
      <c r="E765" s="9"/>
      <c r="F765" s="260"/>
      <c r="G765" s="261">
        <f>SUM(G753:G764)</f>
        <v>0</v>
      </c>
      <c r="H765" s="261">
        <f t="shared" ref="H765:K765" ca="1" si="184">SUM(H753:H764)</f>
        <v>0</v>
      </c>
      <c r="I765" s="261">
        <f t="shared" ca="1" si="184"/>
        <v>0</v>
      </c>
      <c r="J765" s="261">
        <f t="shared" ca="1" si="184"/>
        <v>0</v>
      </c>
      <c r="K765" s="261">
        <f t="shared" ca="1" si="184"/>
        <v>0</v>
      </c>
      <c r="L765" s="261">
        <f t="shared" ref="L765:BI765" ca="1" si="185">SUM(L753:L764)</f>
        <v>0</v>
      </c>
      <c r="M765" s="261">
        <f t="shared" ca="1" si="185"/>
        <v>0</v>
      </c>
      <c r="N765" s="261">
        <f t="shared" ca="1" si="185"/>
        <v>0</v>
      </c>
      <c r="O765" s="261">
        <f t="shared" ca="1" si="185"/>
        <v>0</v>
      </c>
      <c r="P765" s="261">
        <f t="shared" ca="1" si="185"/>
        <v>0</v>
      </c>
      <c r="Q765" s="261">
        <f t="shared" ca="1" si="185"/>
        <v>0</v>
      </c>
      <c r="R765" s="261">
        <f t="shared" ca="1" si="185"/>
        <v>0</v>
      </c>
      <c r="S765" s="261">
        <f t="shared" ca="1" si="185"/>
        <v>0</v>
      </c>
      <c r="T765" s="261">
        <f t="shared" ca="1" si="185"/>
        <v>0</v>
      </c>
      <c r="U765" s="261">
        <f t="shared" ca="1" si="185"/>
        <v>0</v>
      </c>
      <c r="V765" s="261">
        <f t="shared" ca="1" si="185"/>
        <v>0</v>
      </c>
      <c r="W765" s="261">
        <f t="shared" ca="1" si="185"/>
        <v>0</v>
      </c>
      <c r="X765" s="261">
        <f t="shared" ca="1" si="185"/>
        <v>0</v>
      </c>
      <c r="Y765" s="261">
        <f t="shared" ca="1" si="185"/>
        <v>0</v>
      </c>
      <c r="Z765" s="261">
        <f t="shared" ca="1" si="185"/>
        <v>0</v>
      </c>
      <c r="AA765" s="261">
        <f t="shared" ca="1" si="185"/>
        <v>0</v>
      </c>
      <c r="AB765" s="261">
        <f t="shared" ca="1" si="185"/>
        <v>0</v>
      </c>
      <c r="AC765" s="261">
        <f t="shared" ca="1" si="185"/>
        <v>0</v>
      </c>
      <c r="AD765" s="261">
        <f t="shared" ca="1" si="185"/>
        <v>0</v>
      </c>
      <c r="AE765" s="261">
        <f t="shared" ca="1" si="185"/>
        <v>0</v>
      </c>
      <c r="AF765" s="261">
        <f t="shared" ca="1" si="185"/>
        <v>0</v>
      </c>
      <c r="AG765" s="261">
        <f t="shared" ca="1" si="185"/>
        <v>0</v>
      </c>
      <c r="AH765" s="261">
        <f t="shared" ca="1" si="185"/>
        <v>0</v>
      </c>
      <c r="AI765" s="261">
        <f t="shared" ca="1" si="185"/>
        <v>0</v>
      </c>
      <c r="AJ765" s="261">
        <f t="shared" ca="1" si="185"/>
        <v>0</v>
      </c>
      <c r="AK765" s="261">
        <f t="shared" ca="1" si="185"/>
        <v>0</v>
      </c>
      <c r="AL765" s="261">
        <f t="shared" ca="1" si="185"/>
        <v>0</v>
      </c>
      <c r="AM765" s="261">
        <f t="shared" ca="1" si="185"/>
        <v>0</v>
      </c>
      <c r="AN765" s="261">
        <f t="shared" ca="1" si="185"/>
        <v>0</v>
      </c>
      <c r="AO765" s="261">
        <f t="shared" ca="1" si="185"/>
        <v>0</v>
      </c>
      <c r="AP765" s="261">
        <f t="shared" ca="1" si="185"/>
        <v>0</v>
      </c>
      <c r="AQ765" s="261">
        <f t="shared" ca="1" si="185"/>
        <v>0</v>
      </c>
      <c r="AR765" s="261">
        <f t="shared" ca="1" si="185"/>
        <v>0</v>
      </c>
      <c r="AS765" s="261">
        <f t="shared" ca="1" si="185"/>
        <v>0</v>
      </c>
      <c r="AT765" s="261">
        <f t="shared" ca="1" si="185"/>
        <v>0</v>
      </c>
      <c r="AU765" s="261">
        <f t="shared" ca="1" si="185"/>
        <v>0</v>
      </c>
      <c r="AV765" s="261">
        <f t="shared" ca="1" si="185"/>
        <v>0</v>
      </c>
      <c r="AW765" s="261">
        <f t="shared" ca="1" si="185"/>
        <v>0</v>
      </c>
      <c r="AX765" s="261">
        <f t="shared" ca="1" si="185"/>
        <v>0</v>
      </c>
      <c r="AY765" s="261">
        <f t="shared" ca="1" si="185"/>
        <v>0</v>
      </c>
      <c r="AZ765" s="261">
        <f t="shared" ca="1" si="185"/>
        <v>0</v>
      </c>
      <c r="BA765" s="261">
        <f t="shared" ca="1" si="185"/>
        <v>0</v>
      </c>
      <c r="BB765" s="261">
        <f t="shared" ca="1" si="185"/>
        <v>0</v>
      </c>
      <c r="BC765" s="261">
        <f t="shared" ca="1" si="185"/>
        <v>0</v>
      </c>
      <c r="BD765" s="261">
        <f t="shared" ca="1" si="185"/>
        <v>0</v>
      </c>
      <c r="BE765" s="261">
        <f t="shared" ca="1" si="185"/>
        <v>0</v>
      </c>
      <c r="BF765" s="261">
        <f t="shared" ca="1" si="185"/>
        <v>0</v>
      </c>
      <c r="BG765" s="261">
        <f t="shared" ca="1" si="185"/>
        <v>0</v>
      </c>
      <c r="BH765" s="261">
        <f t="shared" ca="1" si="185"/>
        <v>0</v>
      </c>
      <c r="BI765" s="261">
        <f t="shared" ca="1" si="185"/>
        <v>0</v>
      </c>
      <c r="BJ765" s="116"/>
      <c r="BK765" s="116"/>
      <c r="BL765" s="116"/>
      <c r="BM765" s="116"/>
    </row>
    <row r="766" spans="1:65" collapsed="1">
      <c r="A766" s="116"/>
      <c r="B766" s="127" t="s">
        <v>238</v>
      </c>
      <c r="C766" s="116"/>
      <c r="D766" s="116"/>
      <c r="E766" s="116"/>
      <c r="F766" s="286">
        <f>F9</f>
        <v>595.92154938552414</v>
      </c>
      <c r="G766" s="286">
        <f t="shared" ref="G766:K766" ca="1" si="186">F766-G115+G10</f>
        <v>607.21656007707463</v>
      </c>
      <c r="H766" s="286">
        <f t="shared" ca="1" si="186"/>
        <v>610.28084048440553</v>
      </c>
      <c r="I766" s="286">
        <f t="shared" ca="1" si="186"/>
        <v>606.55967119762613</v>
      </c>
      <c r="J766" s="286">
        <f t="shared" ca="1" si="186"/>
        <v>603.2098262443418</v>
      </c>
      <c r="K766" s="286">
        <f t="shared" ca="1" si="186"/>
        <v>595.9239358388412</v>
      </c>
      <c r="L766" s="286">
        <f t="shared" ref="L766:AL766" ca="1" si="187">K766-L115+L10</f>
        <v>576.99569606417924</v>
      </c>
      <c r="M766" s="286">
        <f t="shared" ca="1" si="187"/>
        <v>558.45913008301011</v>
      </c>
      <c r="N766" s="286">
        <f t="shared" ca="1" si="187"/>
        <v>540.38754285745233</v>
      </c>
      <c r="O766" s="286">
        <f t="shared" ca="1" si="187"/>
        <v>522.76210412165517</v>
      </c>
      <c r="P766" s="286">
        <f t="shared" ca="1" si="187"/>
        <v>505.66184222414603</v>
      </c>
      <c r="Q766" s="286">
        <f t="shared" ca="1" si="187"/>
        <v>489.00836012966499</v>
      </c>
      <c r="R766" s="286">
        <f t="shared" ca="1" si="187"/>
        <v>472.85123570225659</v>
      </c>
      <c r="S766" s="286">
        <f t="shared" ca="1" si="187"/>
        <v>457.02393825541338</v>
      </c>
      <c r="T766" s="286">
        <f t="shared" ca="1" si="187"/>
        <v>441.51344401727164</v>
      </c>
      <c r="U766" s="286">
        <f t="shared" ca="1" si="187"/>
        <v>426.40304113238182</v>
      </c>
      <c r="V766" s="286">
        <f t="shared" ca="1" si="187"/>
        <v>411.70184785158716</v>
      </c>
      <c r="W766" s="286">
        <f t="shared" ca="1" si="187"/>
        <v>397.05982731427594</v>
      </c>
      <c r="X766" s="286">
        <f t="shared" ca="1" si="187"/>
        <v>382.47593187532135</v>
      </c>
      <c r="Y766" s="286">
        <f t="shared" ca="1" si="187"/>
        <v>367.93926296332785</v>
      </c>
      <c r="Z766" s="286">
        <f t="shared" ca="1" si="187"/>
        <v>353.44757789206733</v>
      </c>
      <c r="AA766" s="286">
        <f t="shared" ca="1" si="187"/>
        <v>339.26881569429798</v>
      </c>
      <c r="AB766" s="286">
        <f t="shared" ca="1" si="187"/>
        <v>325.93343107285017</v>
      </c>
      <c r="AC766" s="286">
        <f t="shared" ca="1" si="187"/>
        <v>312.61072749402979</v>
      </c>
      <c r="AD766" s="286">
        <f t="shared" ca="1" si="187"/>
        <v>299.30370168490828</v>
      </c>
      <c r="AE766" s="286">
        <f t="shared" ca="1" si="187"/>
        <v>286.00807679847293</v>
      </c>
      <c r="AF766" s="286">
        <f t="shared" ca="1" si="187"/>
        <v>272.72390506270045</v>
      </c>
      <c r="AG766" s="286">
        <f t="shared" ca="1" si="187"/>
        <v>259.44847749550422</v>
      </c>
      <c r="AH766" s="286">
        <f t="shared" ca="1" si="187"/>
        <v>246.17304992830796</v>
      </c>
      <c r="AI766" s="286">
        <f t="shared" ca="1" si="187"/>
        <v>232.8976223611117</v>
      </c>
      <c r="AJ766" s="286">
        <f t="shared" ca="1" si="187"/>
        <v>219.62219479391544</v>
      </c>
      <c r="AK766" s="286">
        <f t="shared" ca="1" si="187"/>
        <v>206.34676722671918</v>
      </c>
      <c r="AL766" s="286">
        <f t="shared" ca="1" si="187"/>
        <v>193.07133965952292</v>
      </c>
      <c r="AM766" s="286">
        <f t="shared" ref="AM766:BI766" ca="1" si="188">AL766-AM115+AM10</f>
        <v>179.79591209232666</v>
      </c>
      <c r="AN766" s="286">
        <f t="shared" ca="1" si="188"/>
        <v>166.5204845251304</v>
      </c>
      <c r="AO766" s="286">
        <f t="shared" ca="1" si="188"/>
        <v>153.24505695793414</v>
      </c>
      <c r="AP766" s="286">
        <f t="shared" ca="1" si="188"/>
        <v>139.96962939073788</v>
      </c>
      <c r="AQ766" s="286">
        <f t="shared" ca="1" si="188"/>
        <v>126.69420182354163</v>
      </c>
      <c r="AR766" s="286">
        <f t="shared" ca="1" si="188"/>
        <v>113.41877425634539</v>
      </c>
      <c r="AS766" s="286">
        <f t="shared" ca="1" si="188"/>
        <v>100.14334668914914</v>
      </c>
      <c r="AT766" s="286">
        <f t="shared" ca="1" si="188"/>
        <v>86.867919121952895</v>
      </c>
      <c r="AU766" s="286">
        <f t="shared" ca="1" si="188"/>
        <v>73.592491554756648</v>
      </c>
      <c r="AV766" s="286">
        <f t="shared" ca="1" si="188"/>
        <v>60.317063987560402</v>
      </c>
      <c r="AW766" s="286">
        <f t="shared" ca="1" si="188"/>
        <v>47.041636420364156</v>
      </c>
      <c r="AX766" s="286">
        <f t="shared" ca="1" si="188"/>
        <v>33.76620885316791</v>
      </c>
      <c r="AY766" s="286">
        <f t="shared" ca="1" si="188"/>
        <v>23.134004635376932</v>
      </c>
      <c r="AZ766" s="286">
        <f t="shared" ca="1" si="188"/>
        <v>21.970602958870856</v>
      </c>
      <c r="BA766" s="286">
        <f t="shared" ca="1" si="188"/>
        <v>21.208051670621458</v>
      </c>
      <c r="BB766" s="286">
        <f t="shared" ca="1" si="188"/>
        <v>20.722634228223498</v>
      </c>
      <c r="BC766" s="286">
        <f t="shared" ca="1" si="188"/>
        <v>20.428008534892896</v>
      </c>
      <c r="BD766" s="286">
        <f t="shared" ca="1" si="188"/>
        <v>20.319542768212372</v>
      </c>
      <c r="BE766" s="286">
        <f t="shared" ca="1" si="188"/>
        <v>20.319542768212372</v>
      </c>
      <c r="BF766" s="286">
        <f t="shared" ca="1" si="188"/>
        <v>20.319542768212372</v>
      </c>
      <c r="BG766" s="286">
        <f t="shared" ca="1" si="188"/>
        <v>20.319542768212372</v>
      </c>
      <c r="BH766" s="286">
        <f t="shared" ca="1" si="188"/>
        <v>20.319542768212372</v>
      </c>
      <c r="BI766" s="286">
        <f t="shared" ca="1" si="188"/>
        <v>20.319542768212372</v>
      </c>
      <c r="BJ766" s="116"/>
      <c r="BK766" s="116"/>
      <c r="BL766" s="116"/>
      <c r="BM766" s="116"/>
    </row>
    <row r="767" spans="1:65" ht="12.75" customHeight="1">
      <c r="A767" s="116"/>
      <c r="B767" s="127" t="s">
        <v>239</v>
      </c>
      <c r="C767" s="116"/>
      <c r="D767" s="116"/>
      <c r="E767" s="116"/>
      <c r="F767" s="609">
        <v>0</v>
      </c>
      <c r="G767" s="609">
        <f>F766</f>
        <v>595.92154938552414</v>
      </c>
      <c r="H767" s="609">
        <f ca="1">G766</f>
        <v>607.21656007707463</v>
      </c>
      <c r="I767" s="609">
        <f t="shared" ref="I767:K767" ca="1" si="189">H766</f>
        <v>610.28084048440553</v>
      </c>
      <c r="J767" s="609">
        <f t="shared" ca="1" si="189"/>
        <v>606.55967119762613</v>
      </c>
      <c r="K767" s="609">
        <f t="shared" ca="1" si="189"/>
        <v>603.2098262443418</v>
      </c>
      <c r="L767" s="609">
        <f t="shared" ref="L767:O767" ca="1" si="190">K766</f>
        <v>595.9239358388412</v>
      </c>
      <c r="M767" s="609">
        <f t="shared" ca="1" si="190"/>
        <v>576.99569606417924</v>
      </c>
      <c r="N767" s="609">
        <f t="shared" ca="1" si="190"/>
        <v>558.45913008301011</v>
      </c>
      <c r="O767" s="609">
        <f t="shared" ca="1" si="190"/>
        <v>540.38754285745233</v>
      </c>
      <c r="P767" s="609">
        <f t="shared" ref="P767:BH767" ca="1" si="191">O766</f>
        <v>522.76210412165517</v>
      </c>
      <c r="Q767" s="609">
        <f t="shared" ca="1" si="191"/>
        <v>505.66184222414603</v>
      </c>
      <c r="R767" s="609">
        <f t="shared" ca="1" si="191"/>
        <v>489.00836012966499</v>
      </c>
      <c r="S767" s="609">
        <f t="shared" ca="1" si="191"/>
        <v>472.85123570225659</v>
      </c>
      <c r="T767" s="609">
        <f t="shared" ca="1" si="191"/>
        <v>457.02393825541338</v>
      </c>
      <c r="U767" s="609">
        <f t="shared" ca="1" si="191"/>
        <v>441.51344401727164</v>
      </c>
      <c r="V767" s="609">
        <f t="shared" ca="1" si="191"/>
        <v>426.40304113238182</v>
      </c>
      <c r="W767" s="609">
        <f t="shared" ca="1" si="191"/>
        <v>411.70184785158716</v>
      </c>
      <c r="X767" s="609">
        <f t="shared" ca="1" si="191"/>
        <v>397.05982731427594</v>
      </c>
      <c r="Y767" s="609">
        <f t="shared" ca="1" si="191"/>
        <v>382.47593187532135</v>
      </c>
      <c r="Z767" s="609">
        <f t="shared" ca="1" si="191"/>
        <v>367.93926296332785</v>
      </c>
      <c r="AA767" s="609">
        <f t="shared" ca="1" si="191"/>
        <v>353.44757789206733</v>
      </c>
      <c r="AB767" s="609">
        <f t="shared" ca="1" si="191"/>
        <v>339.26881569429798</v>
      </c>
      <c r="AC767" s="609">
        <f t="shared" ca="1" si="191"/>
        <v>325.93343107285017</v>
      </c>
      <c r="AD767" s="609">
        <f t="shared" ca="1" si="191"/>
        <v>312.61072749402979</v>
      </c>
      <c r="AE767" s="609">
        <f t="shared" ca="1" si="191"/>
        <v>299.30370168490828</v>
      </c>
      <c r="AF767" s="609">
        <f t="shared" ca="1" si="191"/>
        <v>286.00807679847293</v>
      </c>
      <c r="AG767" s="609">
        <f t="shared" ca="1" si="191"/>
        <v>272.72390506270045</v>
      </c>
      <c r="AH767" s="609">
        <f t="shared" ca="1" si="191"/>
        <v>259.44847749550422</v>
      </c>
      <c r="AI767" s="609">
        <f t="shared" ca="1" si="191"/>
        <v>246.17304992830796</v>
      </c>
      <c r="AJ767" s="609">
        <f t="shared" ca="1" si="191"/>
        <v>232.8976223611117</v>
      </c>
      <c r="AK767" s="609">
        <f t="shared" ca="1" si="191"/>
        <v>219.62219479391544</v>
      </c>
      <c r="AL767" s="609">
        <f t="shared" ca="1" si="191"/>
        <v>206.34676722671918</v>
      </c>
      <c r="AM767" s="609">
        <f t="shared" ca="1" si="191"/>
        <v>193.07133965952292</v>
      </c>
      <c r="AN767" s="609">
        <f t="shared" ca="1" si="191"/>
        <v>179.79591209232666</v>
      </c>
      <c r="AO767" s="609">
        <f t="shared" ca="1" si="191"/>
        <v>166.5204845251304</v>
      </c>
      <c r="AP767" s="609">
        <f t="shared" ca="1" si="191"/>
        <v>153.24505695793414</v>
      </c>
      <c r="AQ767" s="609">
        <f t="shared" ca="1" si="191"/>
        <v>139.96962939073788</v>
      </c>
      <c r="AR767" s="609">
        <f t="shared" ca="1" si="191"/>
        <v>126.69420182354163</v>
      </c>
      <c r="AS767" s="609">
        <f t="shared" ca="1" si="191"/>
        <v>113.41877425634539</v>
      </c>
      <c r="AT767" s="609">
        <f t="shared" ca="1" si="191"/>
        <v>100.14334668914914</v>
      </c>
      <c r="AU767" s="609">
        <f t="shared" ca="1" si="191"/>
        <v>86.867919121952895</v>
      </c>
      <c r="AV767" s="609">
        <f t="shared" ca="1" si="191"/>
        <v>73.592491554756648</v>
      </c>
      <c r="AW767" s="609">
        <f t="shared" ca="1" si="191"/>
        <v>60.317063987560402</v>
      </c>
      <c r="AX767" s="609">
        <f t="shared" ca="1" si="191"/>
        <v>47.041636420364156</v>
      </c>
      <c r="AY767" s="609">
        <f t="shared" ca="1" si="191"/>
        <v>33.76620885316791</v>
      </c>
      <c r="AZ767" s="609">
        <f t="shared" ca="1" si="191"/>
        <v>23.134004635376932</v>
      </c>
      <c r="BA767" s="609">
        <f t="shared" ca="1" si="191"/>
        <v>21.970602958870856</v>
      </c>
      <c r="BB767" s="609">
        <f t="shared" ca="1" si="191"/>
        <v>21.208051670621458</v>
      </c>
      <c r="BC767" s="609">
        <f t="shared" ca="1" si="191"/>
        <v>20.722634228223498</v>
      </c>
      <c r="BD767" s="609">
        <f t="shared" ca="1" si="191"/>
        <v>20.428008534892896</v>
      </c>
      <c r="BE767" s="609">
        <f t="shared" ca="1" si="191"/>
        <v>20.319542768212372</v>
      </c>
      <c r="BF767" s="609">
        <f t="shared" ca="1" si="191"/>
        <v>20.319542768212372</v>
      </c>
      <c r="BG767" s="609">
        <f t="shared" ca="1" si="191"/>
        <v>20.319542768212372</v>
      </c>
      <c r="BH767" s="609">
        <f t="shared" ca="1" si="191"/>
        <v>20.319542768212372</v>
      </c>
      <c r="BI767" s="609">
        <f ca="1">BH766</f>
        <v>20.319542768212372</v>
      </c>
      <c r="BJ767" s="116"/>
      <c r="BK767" s="116"/>
      <c r="BL767" s="116"/>
      <c r="BM767" s="116"/>
    </row>
    <row r="768" spans="1:65" ht="12.75" customHeight="1">
      <c r="A768" s="116"/>
      <c r="B768" s="116"/>
      <c r="C768" s="116"/>
      <c r="D768" s="116"/>
      <c r="E768" s="116"/>
      <c r="F768" s="613"/>
      <c r="G768" s="613"/>
      <c r="H768" s="613"/>
      <c r="I768" s="613"/>
      <c r="J768" s="613"/>
      <c r="K768" s="613"/>
      <c r="L768" s="613"/>
      <c r="M768" s="613"/>
      <c r="N768" s="613"/>
      <c r="O768" s="613"/>
      <c r="P768" s="613"/>
      <c r="Q768" s="613"/>
      <c r="R768" s="613"/>
      <c r="S768" s="613"/>
      <c r="T768" s="613"/>
      <c r="U768" s="613"/>
      <c r="V768" s="613"/>
      <c r="W768" s="613"/>
      <c r="X768" s="613"/>
      <c r="Y768" s="613"/>
      <c r="Z768" s="613"/>
      <c r="AA768" s="613"/>
      <c r="AB768" s="613"/>
      <c r="AC768" s="613"/>
      <c r="AD768" s="613"/>
      <c r="AE768" s="613"/>
      <c r="AF768" s="613"/>
      <c r="AG768" s="613"/>
      <c r="AH768" s="613"/>
      <c r="AI768" s="613"/>
      <c r="AJ768" s="613"/>
      <c r="AK768" s="613"/>
      <c r="AL768" s="613"/>
      <c r="AM768" s="613"/>
      <c r="AN768" s="613"/>
      <c r="AO768" s="613"/>
      <c r="AP768" s="613"/>
      <c r="AQ768" s="613"/>
      <c r="AR768" s="613"/>
      <c r="AS768" s="613"/>
      <c r="AT768" s="613"/>
      <c r="AU768" s="613"/>
      <c r="AV768" s="613"/>
      <c r="AW768" s="613"/>
      <c r="AX768" s="613"/>
      <c r="AY768" s="613"/>
      <c r="AZ768" s="613"/>
      <c r="BA768" s="613"/>
      <c r="BB768" s="613"/>
      <c r="BC768" s="613"/>
      <c r="BD768" s="613"/>
      <c r="BE768" s="613"/>
      <c r="BF768" s="613"/>
      <c r="BG768" s="613"/>
      <c r="BH768" s="613"/>
      <c r="BI768" s="613"/>
      <c r="BJ768" s="116"/>
      <c r="BK768" s="116"/>
      <c r="BL768" s="116"/>
      <c r="BM768" s="116"/>
    </row>
    <row r="769" spans="1:65">
      <c r="A769" s="567"/>
      <c r="B769" s="567" t="s">
        <v>240</v>
      </c>
      <c r="C769" s="567"/>
      <c r="D769" s="567"/>
      <c r="E769" s="567"/>
      <c r="F769" s="567"/>
      <c r="G769" s="567"/>
      <c r="H769" s="567"/>
      <c r="I769" s="567"/>
      <c r="J769" s="567"/>
      <c r="K769" s="567"/>
      <c r="L769" s="567"/>
      <c r="M769" s="567"/>
      <c r="N769" s="567"/>
      <c r="O769" s="567"/>
      <c r="P769" s="567"/>
      <c r="Q769" s="567"/>
      <c r="R769" s="567"/>
      <c r="S769" s="567"/>
      <c r="T769" s="567"/>
      <c r="U769" s="567"/>
      <c r="V769" s="567"/>
      <c r="W769" s="567"/>
      <c r="X769" s="567"/>
      <c r="Y769" s="567"/>
      <c r="Z769" s="567"/>
      <c r="AA769" s="567"/>
      <c r="AB769" s="567"/>
      <c r="AC769" s="567"/>
      <c r="AD769" s="567"/>
      <c r="AE769" s="567"/>
      <c r="AF769" s="567"/>
      <c r="AG769" s="567"/>
      <c r="AH769" s="567"/>
      <c r="AI769" s="567"/>
      <c r="AJ769" s="567"/>
      <c r="AK769" s="567"/>
      <c r="AL769" s="567"/>
      <c r="AM769" s="567"/>
      <c r="AN769" s="567"/>
      <c r="AO769" s="567"/>
      <c r="AP769" s="567"/>
      <c r="AQ769" s="567"/>
      <c r="AR769" s="567"/>
      <c r="AS769" s="567"/>
      <c r="AT769" s="567"/>
      <c r="AU769" s="567"/>
      <c r="AV769" s="567"/>
      <c r="AW769" s="567"/>
      <c r="AX769" s="567"/>
      <c r="AY769" s="567"/>
      <c r="AZ769" s="567"/>
      <c r="BA769" s="567"/>
      <c r="BB769" s="567"/>
      <c r="BC769" s="567"/>
      <c r="BD769" s="567"/>
      <c r="BE769" s="567"/>
      <c r="BF769" s="567"/>
      <c r="BG769" s="567"/>
      <c r="BH769" s="567"/>
      <c r="BI769" s="567"/>
      <c r="BJ769" s="567"/>
      <c r="BK769" s="116"/>
      <c r="BL769" s="116"/>
      <c r="BM769" s="116"/>
    </row>
    <row r="770" spans="1:65">
      <c r="A770" s="116"/>
      <c r="B770" s="188"/>
      <c r="C770" s="116"/>
      <c r="D770" s="116"/>
      <c r="E770" s="116"/>
      <c r="F770" s="620"/>
      <c r="G770" s="620"/>
      <c r="H770" s="620"/>
      <c r="I770" s="620"/>
      <c r="J770" s="620"/>
      <c r="K770" s="620"/>
      <c r="L770" s="620"/>
      <c r="M770" s="620"/>
      <c r="N770" s="620"/>
      <c r="O770" s="620"/>
      <c r="P770" s="620"/>
      <c r="Q770" s="620"/>
      <c r="R770" s="620"/>
      <c r="S770" s="620"/>
      <c r="T770" s="620"/>
      <c r="U770" s="620"/>
      <c r="V770" s="620"/>
      <c r="W770" s="620"/>
      <c r="X770" s="620"/>
      <c r="Y770" s="620"/>
      <c r="Z770" s="620"/>
      <c r="AA770" s="620"/>
      <c r="AB770" s="620"/>
      <c r="AC770" s="620"/>
      <c r="AD770" s="620"/>
      <c r="AE770" s="620"/>
      <c r="AF770" s="620"/>
      <c r="AG770" s="620"/>
      <c r="AH770" s="620"/>
      <c r="AI770" s="620"/>
      <c r="AJ770" s="620"/>
      <c r="AK770" s="620"/>
      <c r="AL770" s="620"/>
      <c r="AM770" s="620"/>
      <c r="AN770" s="620"/>
      <c r="AO770" s="620"/>
      <c r="AP770" s="620"/>
      <c r="AQ770" s="620"/>
      <c r="AR770" s="620"/>
      <c r="AS770" s="620"/>
      <c r="AT770" s="620"/>
      <c r="AU770" s="620"/>
      <c r="AV770" s="620"/>
      <c r="AW770" s="620"/>
      <c r="AX770" s="620"/>
      <c r="AY770" s="620"/>
      <c r="AZ770" s="620"/>
      <c r="BA770" s="620"/>
      <c r="BB770" s="620"/>
      <c r="BC770" s="620"/>
      <c r="BD770" s="620"/>
      <c r="BE770" s="620"/>
      <c r="BF770" s="620"/>
      <c r="BG770" s="620"/>
      <c r="BH770" s="620"/>
      <c r="BI770" s="620"/>
      <c r="BJ770" s="116"/>
      <c r="BK770" s="116"/>
      <c r="BL770" s="116"/>
      <c r="BM770" s="116"/>
    </row>
    <row r="771" spans="1:65">
      <c r="A771" s="116"/>
      <c r="B771" s="127" t="s">
        <v>241</v>
      </c>
      <c r="C771" s="116"/>
      <c r="D771" s="116"/>
      <c r="E771" s="116"/>
      <c r="F771" s="621"/>
      <c r="G771" s="621">
        <f ca="1">F774*G6</f>
        <v>14.611959862020042</v>
      </c>
      <c r="H771" s="621">
        <f t="shared" ref="H771:K771" ca="1" si="192">G774*H6</f>
        <v>15.253988061785771</v>
      </c>
      <c r="I771" s="621">
        <f t="shared" ca="1" si="192"/>
        <v>15.706880714221079</v>
      </c>
      <c r="J771" s="621">
        <f t="shared" ca="1" si="192"/>
        <v>15.993891898784259</v>
      </c>
      <c r="K771" s="621">
        <f t="shared" ca="1" si="192"/>
        <v>16.295565905733419</v>
      </c>
      <c r="L771" s="621">
        <f t="shared" ref="L771:AL771" ca="1" si="193">K774*L6</f>
        <v>16.493479460869374</v>
      </c>
      <c r="M771" s="621">
        <f t="shared" ca="1" si="193"/>
        <v>16.361173228457464</v>
      </c>
      <c r="N771" s="621">
        <f t="shared" ca="1" si="193"/>
        <v>16.223840929709272</v>
      </c>
      <c r="O771" s="621">
        <f t="shared" ca="1" si="193"/>
        <v>16.083776440050769</v>
      </c>
      <c r="P771" s="621">
        <f t="shared" ca="1" si="193"/>
        <v>15.940693486009723</v>
      </c>
      <c r="Q771" s="621">
        <f t="shared" ca="1" si="193"/>
        <v>15.79733075123054</v>
      </c>
      <c r="R771" s="621">
        <f t="shared" ca="1" si="193"/>
        <v>15.65165359126987</v>
      </c>
      <c r="S771" s="621">
        <f t="shared" ca="1" si="193"/>
        <v>15.505611080928318</v>
      </c>
      <c r="T771" s="621">
        <f t="shared" ca="1" si="193"/>
        <v>15.354077256696224</v>
      </c>
      <c r="U771" s="621">
        <f t="shared" ca="1" si="193"/>
        <v>15.196694058038847</v>
      </c>
      <c r="V771" s="621">
        <f t="shared" ca="1" si="193"/>
        <v>15.036470142294064</v>
      </c>
      <c r="W771" s="621">
        <f t="shared" ca="1" si="193"/>
        <v>14.874036192574305</v>
      </c>
      <c r="X771" s="621">
        <f t="shared" ca="1" si="193"/>
        <v>14.696786386120815</v>
      </c>
      <c r="Y771" s="621">
        <f t="shared" ca="1" si="193"/>
        <v>14.504105790588085</v>
      </c>
      <c r="Z771" s="621">
        <f t="shared" ca="1" si="193"/>
        <v>14.294974870872482</v>
      </c>
      <c r="AA771" s="621">
        <f t="shared" ca="1" si="193"/>
        <v>14.068658471519083</v>
      </c>
      <c r="AB771" s="621">
        <f t="shared" ca="1" si="193"/>
        <v>13.835410033556078</v>
      </c>
      <c r="AC771" s="621">
        <f t="shared" ca="1" si="193"/>
        <v>13.61750097882711</v>
      </c>
      <c r="AD771" s="621">
        <f t="shared" ca="1" si="193"/>
        <v>13.381130268306174</v>
      </c>
      <c r="AE771" s="621">
        <f t="shared" ca="1" si="193"/>
        <v>13.125668285602908</v>
      </c>
      <c r="AF771" s="621">
        <f t="shared" ca="1" si="193"/>
        <v>12.850145612099723</v>
      </c>
      <c r="AG771" s="621">
        <f t="shared" ca="1" si="193"/>
        <v>12.553747028811246</v>
      </c>
      <c r="AH771" s="621">
        <f t="shared" ca="1" si="193"/>
        <v>12.235499607714456</v>
      </c>
      <c r="AI771" s="621">
        <f t="shared" ca="1" si="193"/>
        <v>11.894097715492736</v>
      </c>
      <c r="AJ771" s="621">
        <f t="shared" ca="1" si="193"/>
        <v>11.528597198788397</v>
      </c>
      <c r="AK771" s="621">
        <f t="shared" ca="1" si="193"/>
        <v>11.138021524181159</v>
      </c>
      <c r="AL771" s="621">
        <f t="shared" ca="1" si="193"/>
        <v>10.721360757924728</v>
      </c>
      <c r="AM771" s="621">
        <f t="shared" ref="AM771:BI771" ca="1" si="194">AL774*AM6</f>
        <v>10.277570515117551</v>
      </c>
      <c r="AN771" s="621">
        <f t="shared" ca="1" si="194"/>
        <v>9.8055708774222037</v>
      </c>
      <c r="AO771" s="621">
        <f t="shared" ca="1" si="194"/>
        <v>9.3042452784228811</v>
      </c>
      <c r="AP771" s="621">
        <f t="shared" ca="1" si="194"/>
        <v>8.7724393556846074</v>
      </c>
      <c r="AQ771" s="621">
        <f t="shared" ca="1" si="194"/>
        <v>8.2089597685513986</v>
      </c>
      <c r="AR771" s="621">
        <f t="shared" ca="1" si="194"/>
        <v>7.6125729806934199</v>
      </c>
      <c r="AS771" s="621">
        <f t="shared" ca="1" si="194"/>
        <v>6.9820040063851394</v>
      </c>
      <c r="AT771" s="621">
        <f t="shared" ca="1" si="194"/>
        <v>6.315935119467893</v>
      </c>
      <c r="AU771" s="621">
        <f t="shared" ca="1" si="194"/>
        <v>5.613004523920619</v>
      </c>
      <c r="AV771" s="621">
        <f t="shared" ca="1" si="194"/>
        <v>4.8718049849322789</v>
      </c>
      <c r="AW771" s="621">
        <f t="shared" ca="1" si="194"/>
        <v>4.0908824193382403</v>
      </c>
      <c r="AX771" s="621">
        <f t="shared" ca="1" si="194"/>
        <v>3.2687344442508746</v>
      </c>
      <c r="AY771" s="621">
        <f t="shared" ca="1" si="194"/>
        <v>2.4038088826816959</v>
      </c>
      <c r="AZ771" s="621">
        <f t="shared" ca="1" si="194"/>
        <v>1.6872866347226958</v>
      </c>
      <c r="BA771" s="621">
        <f t="shared" ca="1" si="194"/>
        <v>1.6417251027441162</v>
      </c>
      <c r="BB771" s="621">
        <f t="shared" ca="1" si="194"/>
        <v>1.6236022730497806</v>
      </c>
      <c r="BC771" s="621">
        <f t="shared" ca="1" si="194"/>
        <v>1.6253401141553945</v>
      </c>
      <c r="BD771" s="621">
        <f t="shared" ca="1" si="194"/>
        <v>1.6415183357318619</v>
      </c>
      <c r="BE771" s="621">
        <f t="shared" ca="1" si="194"/>
        <v>1.6728386480974111</v>
      </c>
      <c r="BF771" s="621">
        <f t="shared" ca="1" si="194"/>
        <v>1.7138565492067765</v>
      </c>
      <c r="BG771" s="621">
        <f t="shared" ca="1" si="194"/>
        <v>1.7558802067370205</v>
      </c>
      <c r="BH771" s="621">
        <f t="shared" ca="1" si="194"/>
        <v>1.7989342817739318</v>
      </c>
      <c r="BI771" s="621">
        <f t="shared" ca="1" si="194"/>
        <v>1.8430440400916115</v>
      </c>
      <c r="BJ771" s="116"/>
      <c r="BK771" s="116"/>
      <c r="BL771" s="116"/>
      <c r="BM771" s="116"/>
    </row>
    <row r="772" spans="1:65">
      <c r="A772" s="116"/>
      <c r="B772" s="127" t="s">
        <v>242</v>
      </c>
      <c r="C772" s="116"/>
      <c r="D772" s="116"/>
      <c r="E772" s="116"/>
      <c r="F772" s="621"/>
      <c r="G772" s="621">
        <f ca="1">G115*G7</f>
        <v>16.330417862584461</v>
      </c>
      <c r="H772" s="621">
        <f ca="1">H115*H7</f>
        <v>18.186888363559827</v>
      </c>
      <c r="I772" s="621">
        <f t="shared" ref="I772:K772" ca="1" si="195">I115*I7</f>
        <v>19.894555713718145</v>
      </c>
      <c r="J772" s="621">
        <f t="shared" ca="1" si="195"/>
        <v>21.495455001550265</v>
      </c>
      <c r="K772" s="621">
        <f t="shared" ca="1" si="195"/>
        <v>20.588779290850685</v>
      </c>
      <c r="L772" s="621">
        <f t="shared" ref="L772:BI772" ca="1" si="196">L115*L7</f>
        <v>21.889342559097852</v>
      </c>
      <c r="M772" s="621">
        <f t="shared" ca="1" si="196"/>
        <v>21.962015074691706</v>
      </c>
      <c r="N772" s="621">
        <f t="shared" ca="1" si="196"/>
        <v>21.936110089997584</v>
      </c>
      <c r="O772" s="621">
        <f t="shared" ca="1" si="196"/>
        <v>21.919148044405251</v>
      </c>
      <c r="P772" s="621">
        <f t="shared" ca="1" si="196"/>
        <v>21.787475426317258</v>
      </c>
      <c r="Q772" s="621">
        <f t="shared" ca="1" si="196"/>
        <v>21.738502208968409</v>
      </c>
      <c r="R772" s="621">
        <f t="shared" ca="1" si="196"/>
        <v>21.607725183356543</v>
      </c>
      <c r="S772" s="621">
        <f t="shared" ca="1" si="196"/>
        <v>21.685635675399066</v>
      </c>
      <c r="T772" s="621">
        <f t="shared" ca="1" si="196"/>
        <v>21.7726576851117</v>
      </c>
      <c r="U772" s="621">
        <f t="shared" ca="1" si="196"/>
        <v>21.731127838371265</v>
      </c>
      <c r="V772" s="621">
        <f t="shared" ca="1" si="196"/>
        <v>21.661036039262445</v>
      </c>
      <c r="W772" s="621">
        <f t="shared" ca="1" si="196"/>
        <v>22.102839192820628</v>
      </c>
      <c r="X772" s="621">
        <f t="shared" ca="1" si="196"/>
        <v>22.554905359253294</v>
      </c>
      <c r="Y772" s="621">
        <f t="shared" ca="1" si="196"/>
        <v>23.033120575611846</v>
      </c>
      <c r="Z772" s="621">
        <f t="shared" ca="1" si="196"/>
        <v>23.524867412842948</v>
      </c>
      <c r="AA772" s="621">
        <f t="shared" ca="1" si="196"/>
        <v>23.581261288335867</v>
      </c>
      <c r="AB772" s="621">
        <f t="shared" ca="1" si="196"/>
        <v>22.722424694522363</v>
      </c>
      <c r="AC772" s="621">
        <f t="shared" ca="1" si="196"/>
        <v>23.257439862666896</v>
      </c>
      <c r="AD772" s="621">
        <f t="shared" ca="1" si="196"/>
        <v>23.799671106029457</v>
      </c>
      <c r="AE772" s="621">
        <f t="shared" ca="1" si="196"/>
        <v>24.362347008737572</v>
      </c>
      <c r="AF772" s="621">
        <f t="shared" ca="1" si="196"/>
        <v>24.938209407569595</v>
      </c>
      <c r="AG772" s="621">
        <f t="shared" ca="1" si="196"/>
        <v>25.532874952704251</v>
      </c>
      <c r="AH772" s="621">
        <f t="shared" ca="1" si="196"/>
        <v>26.158939481425509</v>
      </c>
      <c r="AI772" s="621">
        <f t="shared" ca="1" si="196"/>
        <v>26.800355074014394</v>
      </c>
      <c r="AJ772" s="621">
        <f t="shared" ca="1" si="196"/>
        <v>27.457498137615943</v>
      </c>
      <c r="AK772" s="621">
        <f t="shared" ca="1" si="196"/>
        <v>28.130754308855316</v>
      </c>
      <c r="AL772" s="621">
        <f t="shared" ca="1" si="196"/>
        <v>28.820518680144097</v>
      </c>
      <c r="AM772" s="621">
        <f t="shared" ca="1" si="196"/>
        <v>29.527196031535567</v>
      </c>
      <c r="AN772" s="621">
        <f t="shared" ca="1" si="196"/>
        <v>30.251201068265114</v>
      </c>
      <c r="AO772" s="621">
        <f t="shared" ca="1" si="196"/>
        <v>30.992958664115072</v>
      </c>
      <c r="AP772" s="621">
        <f t="shared" ca="1" si="196"/>
        <v>31.752904110746872</v>
      </c>
      <c r="AQ772" s="621">
        <f t="shared" ca="1" si="196"/>
        <v>32.531483373146798</v>
      </c>
      <c r="AR772" s="621">
        <f t="shared" ca="1" si="196"/>
        <v>33.329153351335279</v>
      </c>
      <c r="AS772" s="621">
        <f t="shared" ca="1" si="196"/>
        <v>34.14638214849321</v>
      </c>
      <c r="AT772" s="621">
        <f t="shared" ca="1" si="196"/>
        <v>34.983649345662805</v>
      </c>
      <c r="AU772" s="621">
        <f t="shared" ca="1" si="196"/>
        <v>35.841446283184034</v>
      </c>
      <c r="AV772" s="621">
        <f t="shared" ca="1" si="196"/>
        <v>36.720276349031884</v>
      </c>
      <c r="AW772" s="621">
        <f t="shared" ca="1" si="196"/>
        <v>37.62065527422363</v>
      </c>
      <c r="AX772" s="621">
        <f t="shared" ca="1" si="196"/>
        <v>38.543111435469477</v>
      </c>
      <c r="AY772" s="621">
        <f t="shared" ca="1" si="196"/>
        <v>31.625833320538042</v>
      </c>
      <c r="AZ772" s="621">
        <f t="shared" ca="1" si="196"/>
        <v>3.5454287994589788</v>
      </c>
      <c r="BA772" s="621">
        <f t="shared" ca="1" si="196"/>
        <v>2.380830934725592</v>
      </c>
      <c r="BB772" s="621">
        <f t="shared" ca="1" si="196"/>
        <v>1.5527276625237021</v>
      </c>
      <c r="BC772" s="621">
        <f t="shared" ca="1" si="196"/>
        <v>0.9655414999250197</v>
      </c>
      <c r="BD772" s="621">
        <f t="shared" ca="1" si="196"/>
        <v>0.36417777030708443</v>
      </c>
      <c r="BE772" s="621">
        <f t="shared" ca="1" si="196"/>
        <v>0</v>
      </c>
      <c r="BF772" s="621">
        <f t="shared" ca="1" si="196"/>
        <v>0</v>
      </c>
      <c r="BG772" s="621">
        <f t="shared" ca="1" si="196"/>
        <v>0</v>
      </c>
      <c r="BH772" s="621">
        <f t="shared" ca="1" si="196"/>
        <v>0</v>
      </c>
      <c r="BI772" s="621">
        <f t="shared" ca="1" si="196"/>
        <v>0</v>
      </c>
      <c r="BJ772" s="116"/>
      <c r="BK772" s="116"/>
      <c r="BL772" s="116"/>
      <c r="BM772" s="116"/>
    </row>
    <row r="773" spans="1:65">
      <c r="A773" s="116"/>
      <c r="B773" s="116" t="s">
        <v>243</v>
      </c>
      <c r="C773" s="116"/>
      <c r="D773" s="116"/>
      <c r="E773" s="116"/>
      <c r="F773" s="609"/>
      <c r="G773" s="609">
        <f ca="1">G772-G771</f>
        <v>1.7184580005644197</v>
      </c>
      <c r="H773" s="609">
        <f t="shared" ref="H773:K773" ca="1" si="197">H772-H771</f>
        <v>2.9329003017740565</v>
      </c>
      <c r="I773" s="609">
        <f t="shared" ca="1" si="197"/>
        <v>4.1876749994970659</v>
      </c>
      <c r="J773" s="609">
        <f t="shared" ca="1" si="197"/>
        <v>5.5015631027660064</v>
      </c>
      <c r="K773" s="609">
        <f t="shared" ca="1" si="197"/>
        <v>4.2932133851172658</v>
      </c>
      <c r="L773" s="609">
        <f t="shared" ref="L773:BI773" ca="1" si="198">L772-L771</f>
        <v>5.3958630982284781</v>
      </c>
      <c r="M773" s="609">
        <f t="shared" ca="1" si="198"/>
        <v>5.6008418462342426</v>
      </c>
      <c r="N773" s="609">
        <f t="shared" ca="1" si="198"/>
        <v>5.7122691602883116</v>
      </c>
      <c r="O773" s="609">
        <f t="shared" ca="1" si="198"/>
        <v>5.8353716043544814</v>
      </c>
      <c r="P773" s="609">
        <f t="shared" ca="1" si="198"/>
        <v>5.846781940307535</v>
      </c>
      <c r="Q773" s="609">
        <f t="shared" ca="1" si="198"/>
        <v>5.9411714577378696</v>
      </c>
      <c r="R773" s="609">
        <f t="shared" ca="1" si="198"/>
        <v>5.9560715920866727</v>
      </c>
      <c r="S773" s="609">
        <f t="shared" ca="1" si="198"/>
        <v>6.1800245944707477</v>
      </c>
      <c r="T773" s="609">
        <f t="shared" ca="1" si="198"/>
        <v>6.4185804284154759</v>
      </c>
      <c r="U773" s="609">
        <f t="shared" ca="1" si="198"/>
        <v>6.5344337803324173</v>
      </c>
      <c r="V773" s="609">
        <f t="shared" ca="1" si="198"/>
        <v>6.6245658969683809</v>
      </c>
      <c r="W773" s="609">
        <f t="shared" ca="1" si="198"/>
        <v>7.2288030002463231</v>
      </c>
      <c r="X773" s="609">
        <f t="shared" ca="1" si="198"/>
        <v>7.8581189731324788</v>
      </c>
      <c r="Y773" s="609">
        <f t="shared" ca="1" si="198"/>
        <v>8.5290147850237616</v>
      </c>
      <c r="Z773" s="609">
        <f t="shared" ca="1" si="198"/>
        <v>9.2298925419704663</v>
      </c>
      <c r="AA773" s="609">
        <f t="shared" ca="1" si="198"/>
        <v>9.5126028168167842</v>
      </c>
      <c r="AB773" s="609">
        <f t="shared" ca="1" si="198"/>
        <v>8.887014660966285</v>
      </c>
      <c r="AC773" s="609">
        <f t="shared" ca="1" si="198"/>
        <v>9.6399388838397861</v>
      </c>
      <c r="AD773" s="609">
        <f t="shared" ca="1" si="198"/>
        <v>10.418540837723283</v>
      </c>
      <c r="AE773" s="609">
        <f t="shared" ca="1" si="198"/>
        <v>11.236678723134665</v>
      </c>
      <c r="AF773" s="609">
        <f t="shared" ca="1" si="198"/>
        <v>12.088063795469871</v>
      </c>
      <c r="AG773" s="609">
        <f t="shared" ca="1" si="198"/>
        <v>12.979127923893005</v>
      </c>
      <c r="AH773" s="609">
        <f t="shared" ca="1" si="198"/>
        <v>13.923439873711054</v>
      </c>
      <c r="AI773" s="609">
        <f t="shared" ca="1" si="198"/>
        <v>14.906257358521659</v>
      </c>
      <c r="AJ773" s="609">
        <f t="shared" ca="1" si="198"/>
        <v>15.928900938827546</v>
      </c>
      <c r="AK773" s="609">
        <f t="shared" ca="1" si="198"/>
        <v>16.992732784674157</v>
      </c>
      <c r="AL773" s="609">
        <f t="shared" ca="1" si="198"/>
        <v>18.099157922219369</v>
      </c>
      <c r="AM773" s="609">
        <f t="shared" ca="1" si="198"/>
        <v>19.249625516418014</v>
      </c>
      <c r="AN773" s="609">
        <f t="shared" ca="1" si="198"/>
        <v>20.445630190842913</v>
      </c>
      <c r="AO773" s="609">
        <f t="shared" ca="1" si="198"/>
        <v>21.688713385692189</v>
      </c>
      <c r="AP773" s="609">
        <f t="shared" ca="1" si="198"/>
        <v>22.980464755062265</v>
      </c>
      <c r="AQ773" s="609">
        <f t="shared" ca="1" si="198"/>
        <v>24.3225236045954</v>
      </c>
      <c r="AR773" s="609">
        <f t="shared" ca="1" si="198"/>
        <v>25.716580370641857</v>
      </c>
      <c r="AS773" s="609">
        <f t="shared" ca="1" si="198"/>
        <v>27.16437814210807</v>
      </c>
      <c r="AT773" s="609">
        <f t="shared" ca="1" si="198"/>
        <v>28.66771422619491</v>
      </c>
      <c r="AU773" s="609">
        <f t="shared" ca="1" si="198"/>
        <v>30.228441759263415</v>
      </c>
      <c r="AV773" s="609">
        <f t="shared" ca="1" si="198"/>
        <v>31.848471364099606</v>
      </c>
      <c r="AW773" s="609">
        <f t="shared" ca="1" si="198"/>
        <v>33.529772854885387</v>
      </c>
      <c r="AX773" s="609">
        <f t="shared" ca="1" si="198"/>
        <v>35.274376991218602</v>
      </c>
      <c r="AY773" s="609">
        <f t="shared" ca="1" si="198"/>
        <v>29.222024437856348</v>
      </c>
      <c r="AZ773" s="609">
        <f t="shared" ca="1" si="198"/>
        <v>1.858142164736283</v>
      </c>
      <c r="BA773" s="609">
        <f t="shared" ca="1" si="198"/>
        <v>0.73910583198147584</v>
      </c>
      <c r="BB773" s="609">
        <f t="shared" ca="1" si="198"/>
        <v>-7.0874610526078463E-2</v>
      </c>
      <c r="BC773" s="609">
        <f t="shared" ca="1" si="198"/>
        <v>-0.65979861423037478</v>
      </c>
      <c r="BD773" s="609">
        <f t="shared" ca="1" si="198"/>
        <v>-1.2773405654247774</v>
      </c>
      <c r="BE773" s="609">
        <f t="shared" ca="1" si="198"/>
        <v>-1.6728386480974111</v>
      </c>
      <c r="BF773" s="609">
        <f t="shared" ca="1" si="198"/>
        <v>-1.7138565492067765</v>
      </c>
      <c r="BG773" s="609">
        <f t="shared" ca="1" si="198"/>
        <v>-1.7558802067370205</v>
      </c>
      <c r="BH773" s="609">
        <f t="shared" ca="1" si="198"/>
        <v>-1.7989342817739318</v>
      </c>
      <c r="BI773" s="609">
        <f t="shared" ca="1" si="198"/>
        <v>-1.8430440400916115</v>
      </c>
      <c r="BJ773" s="116"/>
      <c r="BK773" s="116"/>
      <c r="BL773" s="116"/>
      <c r="BM773" s="116"/>
    </row>
    <row r="774" spans="1:65">
      <c r="A774" s="116"/>
      <c r="B774" s="127" t="s">
        <v>244</v>
      </c>
      <c r="C774" s="116"/>
      <c r="D774" s="116"/>
      <c r="E774" s="116"/>
      <c r="F774" s="609">
        <f>F$7*F766</f>
        <v>595.92154938552414</v>
      </c>
      <c r="G774" s="609">
        <f ca="1">G$7*G766</f>
        <v>622.1054729088878</v>
      </c>
      <c r="H774" s="609">
        <f t="shared" ref="H774:K775" ca="1" si="199">H$7*H766</f>
        <v>640.57585564283386</v>
      </c>
      <c r="I774" s="609">
        <f t="shared" ca="1" si="199"/>
        <v>652.28107187740818</v>
      </c>
      <c r="J774" s="609">
        <f t="shared" ca="1" si="199"/>
        <v>664.5842839946107</v>
      </c>
      <c r="K774" s="609">
        <f t="shared" ca="1" si="199"/>
        <v>672.65581947203657</v>
      </c>
      <c r="L774" s="609">
        <f t="shared" ref="L774:P774" ca="1" si="200">L$7*L766</f>
        <v>667.25995637380822</v>
      </c>
      <c r="M774" s="609">
        <f t="shared" ca="1" si="200"/>
        <v>661.65911452757393</v>
      </c>
      <c r="N774" s="609">
        <f t="shared" ca="1" si="200"/>
        <v>655.94684536728562</v>
      </c>
      <c r="O774" s="609">
        <f t="shared" ca="1" si="200"/>
        <v>650.11147376293115</v>
      </c>
      <c r="P774" s="609">
        <f t="shared" ca="1" si="200"/>
        <v>644.26469182262372</v>
      </c>
      <c r="Q774" s="609">
        <f t="shared" ref="Q774:BI774" ca="1" si="201">Q$7*Q766</f>
        <v>638.32352036488578</v>
      </c>
      <c r="R774" s="609">
        <f t="shared" ca="1" si="201"/>
        <v>632.36744877279909</v>
      </c>
      <c r="S774" s="609">
        <f t="shared" ca="1" si="201"/>
        <v>626.18742417832834</v>
      </c>
      <c r="T774" s="609">
        <f t="shared" ca="1" si="201"/>
        <v>619.76884374991289</v>
      </c>
      <c r="U774" s="609">
        <f t="shared" ca="1" si="201"/>
        <v>613.23440996958038</v>
      </c>
      <c r="V774" s="609">
        <f t="shared" ca="1" si="201"/>
        <v>606.60984407261196</v>
      </c>
      <c r="W774" s="609">
        <f t="shared" ca="1" si="201"/>
        <v>599.38104107236575</v>
      </c>
      <c r="X774" s="609">
        <f t="shared" ca="1" si="201"/>
        <v>591.52292209923326</v>
      </c>
      <c r="Y774" s="609">
        <f t="shared" ca="1" si="201"/>
        <v>582.99390731420954</v>
      </c>
      <c r="Z774" s="609">
        <f t="shared" ca="1" si="201"/>
        <v>573.76401477223908</v>
      </c>
      <c r="AA774" s="609">
        <f t="shared" ca="1" si="201"/>
        <v>564.25141195542221</v>
      </c>
      <c r="AB774" s="609">
        <f t="shared" ca="1" si="201"/>
        <v>555.36439729445601</v>
      </c>
      <c r="AC774" s="609">
        <f t="shared" ca="1" si="201"/>
        <v>545.72445841061619</v>
      </c>
      <c r="AD774" s="609">
        <f t="shared" ca="1" si="201"/>
        <v>535.30591757289301</v>
      </c>
      <c r="AE774" s="609">
        <f t="shared" ca="1" si="201"/>
        <v>524.06923884975822</v>
      </c>
      <c r="AF774" s="609">
        <f t="shared" ca="1" si="201"/>
        <v>511.98117505428837</v>
      </c>
      <c r="AG774" s="609">
        <f t="shared" ca="1" si="201"/>
        <v>499.0020471303954</v>
      </c>
      <c r="AH774" s="609">
        <f t="shared" ca="1" si="201"/>
        <v>485.07860725668428</v>
      </c>
      <c r="AI774" s="609">
        <f t="shared" ca="1" si="201"/>
        <v>470.17234989816262</v>
      </c>
      <c r="AJ774" s="609">
        <f t="shared" ca="1" si="201"/>
        <v>454.24344895933507</v>
      </c>
      <c r="AK774" s="609">
        <f t="shared" ca="1" si="201"/>
        <v>437.25071617466085</v>
      </c>
      <c r="AL774" s="609">
        <f t="shared" ca="1" si="201"/>
        <v>419.15155825244153</v>
      </c>
      <c r="AM774" s="609">
        <f t="shared" ca="1" si="201"/>
        <v>399.90193273602347</v>
      </c>
      <c r="AN774" s="609">
        <f t="shared" ca="1" si="201"/>
        <v>379.45630254518051</v>
      </c>
      <c r="AO774" s="609">
        <f t="shared" ca="1" si="201"/>
        <v>357.76758915948835</v>
      </c>
      <c r="AP774" s="609">
        <f t="shared" ca="1" si="201"/>
        <v>334.78712440442604</v>
      </c>
      <c r="AQ774" s="609">
        <f t="shared" ca="1" si="201"/>
        <v>310.46460079983063</v>
      </c>
      <c r="AR774" s="609">
        <f t="shared" ca="1" si="201"/>
        <v>284.74802042918878</v>
      </c>
      <c r="AS774" s="609">
        <f t="shared" ca="1" si="201"/>
        <v>257.58364228708075</v>
      </c>
      <c r="AT774" s="609">
        <f t="shared" ca="1" si="201"/>
        <v>228.91592806088585</v>
      </c>
      <c r="AU774" s="609">
        <f t="shared" ca="1" si="201"/>
        <v>198.68748630162241</v>
      </c>
      <c r="AV774" s="609">
        <f t="shared" ca="1" si="201"/>
        <v>166.83901493752282</v>
      </c>
      <c r="AW774" s="609">
        <f t="shared" ca="1" si="201"/>
        <v>133.30924208263744</v>
      </c>
      <c r="AX774" s="609">
        <f t="shared" ca="1" si="201"/>
        <v>98.034865091418837</v>
      </c>
      <c r="AY774" s="609">
        <f t="shared" ca="1" si="201"/>
        <v>68.812840653562475</v>
      </c>
      <c r="AZ774" s="609">
        <f t="shared" ca="1" si="201"/>
        <v>66.95469848882621</v>
      </c>
      <c r="BA774" s="609">
        <f t="shared" ca="1" si="201"/>
        <v>66.21559265684472</v>
      </c>
      <c r="BB774" s="609">
        <f t="shared" ca="1" si="201"/>
        <v>66.286467267370796</v>
      </c>
      <c r="BC774" s="609">
        <f t="shared" ca="1" si="201"/>
        <v>66.946265881601178</v>
      </c>
      <c r="BD774" s="609">
        <f t="shared" ca="1" si="201"/>
        <v>68.223606447025944</v>
      </c>
      <c r="BE774" s="609">
        <f t="shared" ca="1" si="201"/>
        <v>69.896445095123354</v>
      </c>
      <c r="BF774" s="609">
        <f t="shared" ca="1" si="201"/>
        <v>71.610301644330136</v>
      </c>
      <c r="BG774" s="609">
        <f t="shared" ca="1" si="201"/>
        <v>73.366181851067154</v>
      </c>
      <c r="BH774" s="609">
        <f t="shared" ca="1" si="201"/>
        <v>75.165116132841092</v>
      </c>
      <c r="BI774" s="609">
        <f t="shared" ca="1" si="201"/>
        <v>77.008160172932705</v>
      </c>
      <c r="BJ774" s="116"/>
      <c r="BK774" s="116"/>
      <c r="BL774" s="116"/>
      <c r="BM774" s="116"/>
    </row>
    <row r="775" spans="1:65">
      <c r="A775" s="116"/>
      <c r="B775" s="127" t="s">
        <v>245</v>
      </c>
      <c r="C775" s="116"/>
      <c r="D775" s="116"/>
      <c r="E775" s="116"/>
      <c r="F775" s="609">
        <f>F$7*F767</f>
        <v>0</v>
      </c>
      <c r="G775" s="609">
        <f ca="1">G$7*G767</f>
        <v>610.5335092475442</v>
      </c>
      <c r="H775" s="609">
        <f t="shared" ca="1" si="199"/>
        <v>637.35946097067347</v>
      </c>
      <c r="I775" s="609">
        <f t="shared" ca="1" si="199"/>
        <v>656.282736357055</v>
      </c>
      <c r="J775" s="609">
        <f t="shared" ca="1" si="199"/>
        <v>668.27496377619241</v>
      </c>
      <c r="K775" s="609">
        <f t="shared" ca="1" si="199"/>
        <v>680.8798499003442</v>
      </c>
      <c r="L775" s="609">
        <f t="shared" ref="L775:P775" ca="1" si="202">L$7*L767</f>
        <v>689.14929893290605</v>
      </c>
      <c r="M775" s="609">
        <f t="shared" ca="1" si="202"/>
        <v>683.62112960226568</v>
      </c>
      <c r="N775" s="609">
        <f t="shared" ca="1" si="202"/>
        <v>677.88295545728317</v>
      </c>
      <c r="O775" s="609">
        <f t="shared" ca="1" si="202"/>
        <v>672.03062180733639</v>
      </c>
      <c r="P775" s="609">
        <f t="shared" ca="1" si="202"/>
        <v>666.05216724894092</v>
      </c>
      <c r="Q775" s="609">
        <f t="shared" ref="Q775:BI775" ca="1" si="203">Q$7*Q767</f>
        <v>660.06202257385416</v>
      </c>
      <c r="R775" s="609">
        <f t="shared" ca="1" si="203"/>
        <v>653.97517395615569</v>
      </c>
      <c r="S775" s="609">
        <f t="shared" ca="1" si="203"/>
        <v>647.87305985372745</v>
      </c>
      <c r="T775" s="609">
        <f t="shared" ca="1" si="203"/>
        <v>641.54150143502454</v>
      </c>
      <c r="U775" s="609">
        <f t="shared" ca="1" si="203"/>
        <v>634.9655378079517</v>
      </c>
      <c r="V775" s="609">
        <f t="shared" ca="1" si="203"/>
        <v>628.27088011187448</v>
      </c>
      <c r="W775" s="609">
        <f t="shared" ca="1" si="203"/>
        <v>621.48388026518637</v>
      </c>
      <c r="X775" s="609">
        <f t="shared" ca="1" si="203"/>
        <v>614.07782745848658</v>
      </c>
      <c r="Y775" s="609">
        <f t="shared" ca="1" si="203"/>
        <v>606.0270278898214</v>
      </c>
      <c r="Z775" s="609">
        <f t="shared" ca="1" si="203"/>
        <v>597.288882185082</v>
      </c>
      <c r="AA775" s="609">
        <f t="shared" ca="1" si="203"/>
        <v>587.83267324375811</v>
      </c>
      <c r="AB775" s="609">
        <f t="shared" ca="1" si="203"/>
        <v>578.08682198897827</v>
      </c>
      <c r="AC775" s="609">
        <f t="shared" ca="1" si="203"/>
        <v>568.98189827328304</v>
      </c>
      <c r="AD775" s="609">
        <f t="shared" ca="1" si="203"/>
        <v>559.10558867892235</v>
      </c>
      <c r="AE775" s="609">
        <f t="shared" ca="1" si="203"/>
        <v>548.43158585849585</v>
      </c>
      <c r="AF775" s="609">
        <f t="shared" ca="1" si="203"/>
        <v>536.91938446185793</v>
      </c>
      <c r="AG775" s="609">
        <f t="shared" ca="1" si="203"/>
        <v>524.53492208309956</v>
      </c>
      <c r="AH775" s="609">
        <f t="shared" ca="1" si="203"/>
        <v>511.23754673810981</v>
      </c>
      <c r="AI775" s="609">
        <f t="shared" ca="1" si="203"/>
        <v>496.97270497217704</v>
      </c>
      <c r="AJ775" s="609">
        <f t="shared" ca="1" si="203"/>
        <v>481.70094709695104</v>
      </c>
      <c r="AK775" s="609">
        <f t="shared" ca="1" si="203"/>
        <v>465.38147048351624</v>
      </c>
      <c r="AL775" s="609">
        <f t="shared" ca="1" si="203"/>
        <v>447.97207693258565</v>
      </c>
      <c r="AM775" s="609">
        <f t="shared" ca="1" si="203"/>
        <v>429.42912876755906</v>
      </c>
      <c r="AN775" s="609">
        <f t="shared" ca="1" si="203"/>
        <v>409.70750361344568</v>
      </c>
      <c r="AO775" s="609">
        <f t="shared" ca="1" si="203"/>
        <v>388.76054782360342</v>
      </c>
      <c r="AP775" s="609">
        <f t="shared" ca="1" si="203"/>
        <v>366.54002851517293</v>
      </c>
      <c r="AQ775" s="609">
        <f t="shared" ca="1" si="203"/>
        <v>342.99608417297742</v>
      </c>
      <c r="AR775" s="609">
        <f t="shared" ca="1" si="203"/>
        <v>318.07717378052405</v>
      </c>
      <c r="AS775" s="609">
        <f t="shared" ca="1" si="203"/>
        <v>291.73002443557397</v>
      </c>
      <c r="AT775" s="609">
        <f t="shared" ca="1" si="203"/>
        <v>263.89957740654864</v>
      </c>
      <c r="AU775" s="609">
        <f t="shared" ca="1" si="203"/>
        <v>234.52893258480645</v>
      </c>
      <c r="AV775" s="609">
        <f t="shared" ca="1" si="203"/>
        <v>203.5592912865547</v>
      </c>
      <c r="AW775" s="609">
        <f t="shared" ca="1" si="203"/>
        <v>170.92989735686106</v>
      </c>
      <c r="AX775" s="609">
        <f t="shared" ca="1" si="203"/>
        <v>136.57797652688831</v>
      </c>
      <c r="AY775" s="609">
        <f t="shared" ca="1" si="203"/>
        <v>100.43867397410052</v>
      </c>
      <c r="AZ775" s="609">
        <f t="shared" ca="1" si="203"/>
        <v>70.500127288285171</v>
      </c>
      <c r="BA775" s="609">
        <f t="shared" ca="1" si="203"/>
        <v>68.596423591570314</v>
      </c>
      <c r="BB775" s="609">
        <f t="shared" ca="1" si="203"/>
        <v>67.839194929894504</v>
      </c>
      <c r="BC775" s="609">
        <f t="shared" ca="1" si="203"/>
        <v>67.911807381526188</v>
      </c>
      <c r="BD775" s="609">
        <f t="shared" ca="1" si="203"/>
        <v>68.587784217333038</v>
      </c>
      <c r="BE775" s="609">
        <f t="shared" ca="1" si="203"/>
        <v>69.896445095123354</v>
      </c>
      <c r="BF775" s="609">
        <f t="shared" ca="1" si="203"/>
        <v>71.610301644330136</v>
      </c>
      <c r="BG775" s="609">
        <f t="shared" ca="1" si="203"/>
        <v>73.366181851067154</v>
      </c>
      <c r="BH775" s="609">
        <f t="shared" ca="1" si="203"/>
        <v>75.165116132841092</v>
      </c>
      <c r="BI775" s="609">
        <f t="shared" ca="1" si="203"/>
        <v>77.008160172932705</v>
      </c>
      <c r="BJ775" s="116"/>
      <c r="BK775" s="116"/>
      <c r="BL775" s="116"/>
      <c r="BM775" s="116"/>
    </row>
    <row r="776" spans="1:65">
      <c r="A776" s="116"/>
      <c r="B776" s="116"/>
      <c r="C776" s="116"/>
      <c r="D776" s="116"/>
      <c r="E776" s="116"/>
      <c r="F776" s="613"/>
      <c r="G776" s="613"/>
      <c r="H776" s="613"/>
      <c r="I776" s="613"/>
      <c r="J776" s="613"/>
      <c r="K776" s="613"/>
      <c r="L776" s="613"/>
      <c r="M776" s="613"/>
      <c r="N776" s="613"/>
      <c r="O776" s="613"/>
      <c r="P776" s="613"/>
      <c r="Q776" s="613"/>
      <c r="R776" s="613"/>
      <c r="S776" s="613"/>
      <c r="T776" s="613"/>
      <c r="U776" s="613"/>
      <c r="V776" s="613"/>
      <c r="W776" s="613"/>
      <c r="X776" s="613"/>
      <c r="Y776" s="613"/>
      <c r="Z776" s="613"/>
      <c r="AA776" s="613"/>
      <c r="AB776" s="613"/>
      <c r="AC776" s="613"/>
      <c r="AD776" s="613"/>
      <c r="AE776" s="613"/>
      <c r="AF776" s="613"/>
      <c r="AG776" s="613"/>
      <c r="AH776" s="613"/>
      <c r="AI776" s="613"/>
      <c r="AJ776" s="613"/>
      <c r="AK776" s="613"/>
      <c r="AL776" s="613"/>
      <c r="AM776" s="613"/>
      <c r="AN776" s="613"/>
      <c r="AO776" s="613"/>
      <c r="AP776" s="613"/>
      <c r="AQ776" s="613"/>
      <c r="AR776" s="613"/>
      <c r="AS776" s="613"/>
      <c r="AT776" s="613"/>
      <c r="AU776" s="613"/>
      <c r="AV776" s="613"/>
      <c r="AW776" s="613"/>
      <c r="AX776" s="613"/>
      <c r="AY776" s="613"/>
      <c r="AZ776" s="613"/>
      <c r="BA776" s="613"/>
      <c r="BB776" s="613"/>
      <c r="BC776" s="613"/>
      <c r="BD776" s="613"/>
      <c r="BE776" s="613"/>
      <c r="BF776" s="613"/>
      <c r="BG776" s="613"/>
      <c r="BH776" s="613"/>
      <c r="BI776" s="613"/>
      <c r="BJ776" s="116"/>
      <c r="BK776" s="116"/>
      <c r="BL776" s="116"/>
      <c r="BM776" s="116"/>
    </row>
    <row r="777" spans="1:65">
      <c r="A777" s="567"/>
      <c r="B777" s="567" t="s">
        <v>246</v>
      </c>
      <c r="C777" s="567"/>
      <c r="D777" s="567"/>
      <c r="E777" s="567"/>
      <c r="F777" s="567"/>
      <c r="G777" s="567"/>
      <c r="H777" s="567"/>
      <c r="I777" s="567"/>
      <c r="J777" s="567"/>
      <c r="K777" s="567"/>
      <c r="L777" s="567"/>
      <c r="M777" s="567"/>
      <c r="N777" s="567"/>
      <c r="O777" s="567"/>
      <c r="P777" s="567"/>
      <c r="Q777" s="567"/>
      <c r="R777" s="567"/>
      <c r="S777" s="567"/>
      <c r="T777" s="567"/>
      <c r="U777" s="567"/>
      <c r="V777" s="567"/>
      <c r="W777" s="567"/>
      <c r="X777" s="567"/>
      <c r="Y777" s="567"/>
      <c r="Z777" s="567"/>
      <c r="AA777" s="567"/>
      <c r="AB777" s="567"/>
      <c r="AC777" s="567"/>
      <c r="AD777" s="567"/>
      <c r="AE777" s="567"/>
      <c r="AF777" s="567"/>
      <c r="AG777" s="567"/>
      <c r="AH777" s="567"/>
      <c r="AI777" s="567"/>
      <c r="AJ777" s="567"/>
      <c r="AK777" s="567"/>
      <c r="AL777" s="567"/>
      <c r="AM777" s="567"/>
      <c r="AN777" s="567"/>
      <c r="AO777" s="567"/>
      <c r="AP777" s="567"/>
      <c r="AQ777" s="567"/>
      <c r="AR777" s="567"/>
      <c r="AS777" s="567"/>
      <c r="AT777" s="567"/>
      <c r="AU777" s="567"/>
      <c r="AV777" s="567"/>
      <c r="AW777" s="567"/>
      <c r="AX777" s="567"/>
      <c r="AY777" s="567"/>
      <c r="AZ777" s="567"/>
      <c r="BA777" s="567"/>
      <c r="BB777" s="567"/>
      <c r="BC777" s="567"/>
      <c r="BD777" s="567"/>
      <c r="BE777" s="567"/>
      <c r="BF777" s="567"/>
      <c r="BG777" s="567"/>
      <c r="BH777" s="567"/>
      <c r="BI777" s="567"/>
      <c r="BJ777" s="567"/>
      <c r="BK777" s="116"/>
      <c r="BL777" s="116"/>
      <c r="BM777" s="116"/>
    </row>
    <row r="778" spans="1:65">
      <c r="A778" s="116"/>
      <c r="B778" s="188"/>
      <c r="C778" s="116"/>
      <c r="D778" s="116"/>
      <c r="E778" s="116"/>
      <c r="F778" s="620"/>
      <c r="G778" s="620"/>
      <c r="H778" s="620"/>
      <c r="I778" s="620"/>
      <c r="J778" s="620"/>
      <c r="K778" s="620"/>
      <c r="L778" s="620"/>
      <c r="M778" s="620"/>
      <c r="N778" s="620"/>
      <c r="O778" s="620"/>
      <c r="P778" s="620"/>
      <c r="Q778" s="620"/>
      <c r="R778" s="620"/>
      <c r="S778" s="620"/>
      <c r="T778" s="620"/>
      <c r="U778" s="620"/>
      <c r="V778" s="620"/>
      <c r="W778" s="620"/>
      <c r="X778" s="620"/>
      <c r="Y778" s="620"/>
      <c r="Z778" s="620"/>
      <c r="AA778" s="620"/>
      <c r="AB778" s="620"/>
      <c r="AC778" s="620"/>
      <c r="AD778" s="620"/>
      <c r="AE778" s="620"/>
      <c r="AF778" s="620"/>
      <c r="AG778" s="620"/>
      <c r="AH778" s="620"/>
      <c r="AI778" s="620"/>
      <c r="AJ778" s="620"/>
      <c r="AK778" s="620"/>
      <c r="AL778" s="620"/>
      <c r="AM778" s="620"/>
      <c r="AN778" s="620"/>
      <c r="AO778" s="620"/>
      <c r="AP778" s="620"/>
      <c r="AQ778" s="620"/>
      <c r="AR778" s="620"/>
      <c r="AS778" s="620"/>
      <c r="AT778" s="620"/>
      <c r="AU778" s="620"/>
      <c r="AV778" s="620"/>
      <c r="AW778" s="620"/>
      <c r="AX778" s="620"/>
      <c r="AY778" s="620"/>
      <c r="AZ778" s="620"/>
      <c r="BA778" s="620"/>
      <c r="BB778" s="620"/>
      <c r="BC778" s="620"/>
      <c r="BD778" s="620"/>
      <c r="BE778" s="620"/>
      <c r="BF778" s="620"/>
      <c r="BG778" s="620"/>
      <c r="BH778" s="620"/>
      <c r="BI778" s="620"/>
      <c r="BJ778" s="116"/>
      <c r="BK778" s="116"/>
      <c r="BL778" s="116"/>
      <c r="BM778" s="116"/>
    </row>
    <row r="779" spans="1:65">
      <c r="A779" s="116"/>
      <c r="B779" s="116" t="s">
        <v>247</v>
      </c>
      <c r="C779" s="116"/>
      <c r="D779" s="116"/>
      <c r="E779" s="116"/>
      <c r="F779" s="609"/>
      <c r="G779" s="609">
        <f ca="1">G792+G805+G818+G831+G844+G857+G870+G883+G896+G909+G922+G935+G948+G961+G974+G987+G1000+G1013+G1026+G1039+G1052+G1065+G1078+G1091+G1104+G1117+G1130+G1143+G1156+G1169+G1182+G1195+G1208+G1221+G1234+G1247+G1260+G1273+G1286+G1299+G1312+G1325+G1338+G1351+G1364+G1377+G1390+G1403+G1416+G1429</f>
        <v>23.548662885558262</v>
      </c>
      <c r="H779" s="609">
        <f t="shared" ref="H779:K779" ca="1" si="204">H792+H805+H818+H831+H844+H857+H870+H883+H896+H909+H922+H935+H948+H961+H974+H987+H1000+H1013+H1026+H1039+H1052+H1065+H1078+H1091+H1104+H1117+H1130+H1143+H1156+H1169+H1182+H1195+H1208+H1221+H1234+H1247+H1260+H1273+H1286+H1299+H1312+H1325+H1338+H1351+H1364+H1377+H1390+H1403+H1416+H1429</f>
        <v>19.647122494612873</v>
      </c>
      <c r="I779" s="609">
        <f t="shared" ca="1" si="204"/>
        <v>10.995631077706378</v>
      </c>
      <c r="J779" s="609">
        <f t="shared" ca="1" si="204"/>
        <v>11.586560213120185</v>
      </c>
      <c r="K779" s="609">
        <f t="shared" ca="1" si="204"/>
        <v>12.484352954177316</v>
      </c>
      <c r="L779" s="609">
        <f t="shared" ref="L779:BI779" ca="1" si="205">L792+L805+L818+L831+L844+L857+L870+L883+L896+L909+L922+L935+L948+L961+L974+L987+L1000+L1013+L1026+L1039+L1052+L1065+L1078+L1091+L1104+L1117+L1130+L1143+L1156+L1169+L1182+L1195+L1208+L1221+L1234+L1247+L1260+L1273+L1286+L1299+L1312+L1325+L1338+L1351+L1364+L1377+L1390+L1403+L1416+L1429</f>
        <v>10.80288709969008</v>
      </c>
      <c r="M779" s="609">
        <f t="shared" ca="1" si="205"/>
        <v>8.488669436277851</v>
      </c>
      <c r="N779" s="609">
        <f t="shared" ca="1" si="205"/>
        <v>6.8330326794774425</v>
      </c>
      <c r="O779" s="609">
        <f t="shared" ca="1" si="205"/>
        <v>5.6362465816490284</v>
      </c>
      <c r="P779" s="609">
        <f t="shared" ca="1" si="205"/>
        <v>4.8711092370721039</v>
      </c>
      <c r="Q779" s="609">
        <f t="shared" ca="1" si="205"/>
        <v>4.2196415302976593</v>
      </c>
      <c r="R779" s="609">
        <f t="shared" ca="1" si="205"/>
        <v>4.0762104440753548</v>
      </c>
      <c r="S779" s="609">
        <f t="shared" ca="1" si="205"/>
        <v>3.4265207296481011</v>
      </c>
      <c r="T779" s="609">
        <f t="shared" ca="1" si="205"/>
        <v>3.0082702928700842</v>
      </c>
      <c r="U779" s="609">
        <f t="shared" ca="1" si="205"/>
        <v>2.7081727294541209</v>
      </c>
      <c r="V779" s="609">
        <f t="shared" ca="1" si="205"/>
        <v>2.2799349888302389</v>
      </c>
      <c r="W779" s="609">
        <f t="shared" ca="1" si="205"/>
        <v>1.8947378932830132</v>
      </c>
      <c r="X779" s="609">
        <f t="shared" ca="1" si="205"/>
        <v>1.7020260131840368</v>
      </c>
      <c r="Y779" s="609">
        <f t="shared" ca="1" si="205"/>
        <v>1.5222767816895759</v>
      </c>
      <c r="Z779" s="609">
        <f t="shared" ca="1" si="205"/>
        <v>1.3896107725288256</v>
      </c>
      <c r="AA779" s="609">
        <f t="shared" ca="1" si="205"/>
        <v>1.1419530933161208</v>
      </c>
      <c r="AB779" s="609">
        <f t="shared" ca="1" si="205"/>
        <v>1.0321337465884237</v>
      </c>
      <c r="AC779" s="609">
        <f t="shared" ca="1" si="205"/>
        <v>0.94287168018048684</v>
      </c>
      <c r="AD779" s="609">
        <f t="shared" ca="1" si="205"/>
        <v>0.93043064016678356</v>
      </c>
      <c r="AE779" s="609">
        <f t="shared" ca="1" si="205"/>
        <v>0.8383570404311933</v>
      </c>
      <c r="AF779" s="609">
        <f t="shared" ca="1" si="205"/>
        <v>0.75528017064370401</v>
      </c>
      <c r="AG779" s="609">
        <f t="shared" ca="1" si="205"/>
        <v>0.65093916031052002</v>
      </c>
      <c r="AH779" s="609">
        <f t="shared" ca="1" si="205"/>
        <v>0.49127678288536181</v>
      </c>
      <c r="AI779" s="609">
        <f t="shared" ca="1" si="205"/>
        <v>0.44214910459682555</v>
      </c>
      <c r="AJ779" s="609">
        <f t="shared" ca="1" si="205"/>
        <v>0.39793419413714293</v>
      </c>
      <c r="AK779" s="609">
        <f t="shared" ca="1" si="205"/>
        <v>0.35814077472342876</v>
      </c>
      <c r="AL779" s="609">
        <f t="shared" ca="1" si="205"/>
        <v>0.32232669725108598</v>
      </c>
      <c r="AM779" s="609">
        <f t="shared" ca="1" si="205"/>
        <v>0.29009402752597724</v>
      </c>
      <c r="AN779" s="609">
        <f t="shared" ca="1" si="205"/>
        <v>0.26108462477337929</v>
      </c>
      <c r="AO779" s="609">
        <f t="shared" ca="1" si="205"/>
        <v>0.23497616229604118</v>
      </c>
      <c r="AP779" s="609">
        <f t="shared" ca="1" si="205"/>
        <v>0.21147854606643712</v>
      </c>
      <c r="AQ779" s="609">
        <f t="shared" ca="1" si="205"/>
        <v>0.19033069145979326</v>
      </c>
      <c r="AR779" s="609">
        <f t="shared" ca="1" si="205"/>
        <v>0.1712976223138139</v>
      </c>
      <c r="AS779" s="609">
        <f t="shared" ca="1" si="205"/>
        <v>0.15416786008243266</v>
      </c>
      <c r="AT779" s="609">
        <f t="shared" ca="1" si="205"/>
        <v>0.13875107407418943</v>
      </c>
      <c r="AU779" s="609">
        <f t="shared" ca="1" si="205"/>
        <v>0.1248759666667705</v>
      </c>
      <c r="AV779" s="609">
        <f t="shared" ca="1" si="205"/>
        <v>0.11238837000009347</v>
      </c>
      <c r="AW779" s="609">
        <f t="shared" ca="1" si="205"/>
        <v>0.10114953300008427</v>
      </c>
      <c r="AX779" s="609">
        <f t="shared" ca="1" si="205"/>
        <v>9.1034579700075849E-2</v>
      </c>
      <c r="AY779" s="609">
        <f t="shared" ca="1" si="205"/>
        <v>8.1931121730068501E-2</v>
      </c>
      <c r="AZ779" s="609">
        <f t="shared" ca="1" si="205"/>
        <v>0.24216262625336243</v>
      </c>
      <c r="BA779" s="609">
        <f t="shared" ca="1" si="205"/>
        <v>0.17552969336898311</v>
      </c>
      <c r="BB779" s="609">
        <f t="shared" ca="1" si="205"/>
        <v>0.12234322754509663</v>
      </c>
      <c r="BC779" s="609">
        <f t="shared" ca="1" si="205"/>
        <v>0.10088511702546391</v>
      </c>
      <c r="BD779" s="609">
        <f t="shared" ca="1" si="205"/>
        <v>8.1758582034006946E-2</v>
      </c>
      <c r="BE779" s="609">
        <f t="shared" ca="1" si="205"/>
        <v>1.4700849343703304E-2</v>
      </c>
      <c r="BF779" s="609">
        <f t="shared" ca="1" si="205"/>
        <v>0</v>
      </c>
      <c r="BG779" s="609">
        <f t="shared" ca="1" si="205"/>
        <v>0</v>
      </c>
      <c r="BH779" s="609">
        <f t="shared" ca="1" si="205"/>
        <v>0</v>
      </c>
      <c r="BI779" s="609">
        <f t="shared" ca="1" si="205"/>
        <v>0</v>
      </c>
      <c r="BJ779" s="116"/>
      <c r="BK779" s="116"/>
      <c r="BL779" s="116"/>
      <c r="BM779" s="116"/>
    </row>
    <row r="780" spans="1:65" ht="12.75" hidden="1" customHeight="1" outlineLevel="2">
      <c r="A780" s="366"/>
      <c r="B780" s="106" t="str">
        <f>C792</f>
        <v>Pipelines</v>
      </c>
      <c r="C780" s="614"/>
      <c r="D780" s="615" t="s">
        <v>236</v>
      </c>
      <c r="E780" s="614"/>
      <c r="F780" s="622"/>
      <c r="G780" s="617">
        <f>IF('PTRM input'!$E$574='PTRM input'!$G$573,IF(G$3&gt;A1taxremlife,A1taxvalue-SUM(F780:$F780),IF(A1taxremlife="N/A","n/a",A1taxvalue/A1taxremlife)),'PTRM input'!G$579)</f>
        <v>16.052010167959853</v>
      </c>
      <c r="H780" s="617">
        <f>IF('PTRM input'!$E$574='PTRM input'!$G$573,IF(H$3&gt;A1taxremlife,A1taxvalue-SUM($F780:G780),IF(A1taxremlife="N/A","n/a",A1taxvalue/A1taxremlife)),'PTRM input'!H$579)</f>
        <v>10.31102704322279</v>
      </c>
      <c r="I780" s="617">
        <f>IF('PTRM input'!$E$574='PTRM input'!$G$573,IF(I$3&gt;A1taxremlife,A1taxvalue-SUM($F780:H780),IF(A1taxremlife="N/A","n/a",A1taxvalue/A1taxremlife)),'PTRM input'!I$579)</f>
        <v>0.62614539308561401</v>
      </c>
      <c r="J780" s="617">
        <f>IF('PTRM input'!$E$574='PTRM input'!$G$573,IF(J$3&gt;A1taxremlife,A1taxvalue-SUM($F780:I780),IF(A1taxremlife="N/A","n/a",A1taxvalue/A1taxremlife)),'PTRM input'!J$579)</f>
        <v>0.56353085377705259</v>
      </c>
      <c r="K780" s="617">
        <f>IF('PTRM input'!$E$574='PTRM input'!$G$573,IF(K$3&gt;A1taxremlife,A1taxvalue-SUM($F780:J780),IF(A1taxremlife="N/A","n/a",A1taxvalue/A1taxremlife)),'PTRM input'!K$579)</f>
        <v>0.50717776839934736</v>
      </c>
      <c r="L780" s="617">
        <f>IF('PTRM input'!$E$574='PTRM input'!$G$573,IF(L$3&gt;A1taxremlife,A1taxvalue-SUM($F780:K780),IF(A1taxremlife="N/A","n/a",A1taxvalue/A1taxremlife)),'PTRM input'!L$579)</f>
        <v>0.45645999155941258</v>
      </c>
      <c r="M780" s="617">
        <f>IF('PTRM input'!$E$574='PTRM input'!$G$573,IF(M$3&gt;A1taxremlife,A1taxvalue-SUM($F780:L780),IF(A1taxremlife="N/A","n/a",A1taxvalue/A1taxremlife)),'PTRM input'!M$579)</f>
        <v>0.41081399240347133</v>
      </c>
      <c r="N780" s="617">
        <f>IF('PTRM input'!$E$574='PTRM input'!$G$573,IF(N$3&gt;A1taxremlife,A1taxvalue-SUM($F780:M780),IF(A1taxremlife="N/A","n/a",A1taxvalue/A1taxremlife)),'PTRM input'!N$579)</f>
        <v>0.36973259316312418</v>
      </c>
      <c r="O780" s="617">
        <f>IF('PTRM input'!$E$574='PTRM input'!$G$573,IF(O$3&gt;A1taxremlife,A1taxvalue-SUM($F780:N780),IF(A1taxremlife="N/A","n/a",A1taxvalue/A1taxremlife)),'PTRM input'!O$579)</f>
        <v>0.33275933384681178</v>
      </c>
      <c r="P780" s="617">
        <f>IF('PTRM input'!$E$574='PTRM input'!$G$573,IF(P$3&gt;A1taxremlife,A1taxvalue-SUM($F780:O780),IF(A1taxremlife="N/A","n/a",A1taxvalue/A1taxremlife)),'PTRM input'!P$579)</f>
        <v>0.29948340046213057</v>
      </c>
      <c r="Q780" s="617">
        <f>IF('PTRM input'!$E$574='PTRM input'!$G$573,IF(Q$3&gt;A1taxremlife,A1taxvalue-SUM($F780:P780),IF(A1taxremlife="N/A","n/a",A1taxvalue/A1taxremlife)),'PTRM input'!Q$579)</f>
        <v>0.26953506041591752</v>
      </c>
      <c r="R780" s="617">
        <f>IF('PTRM input'!$E$574='PTRM input'!$G$573,IF(R$3&gt;A1taxremlife,A1taxvalue-SUM($F780:Q780),IF(A1taxremlife="N/A","n/a",A1taxvalue/A1taxremlife)),'PTRM input'!R$579)</f>
        <v>0.24258155437432577</v>
      </c>
      <c r="S780" s="617">
        <f>IF('PTRM input'!$E$574='PTRM input'!$G$573,IF(S$3&gt;A1taxremlife,A1taxvalue-SUM($F780:R780),IF(A1taxremlife="N/A","n/a",A1taxvalue/A1taxremlife)),'PTRM input'!S$579)</f>
        <v>0.2183233989368932</v>
      </c>
      <c r="T780" s="617">
        <f>IF('PTRM input'!$E$574='PTRM input'!$G$573,IF(T$3&gt;A1taxremlife,A1taxvalue-SUM($F780:S780),IF(A1taxremlife="N/A","n/a",A1taxvalue/A1taxremlife)),'PTRM input'!T$579)</f>
        <v>0.19649105904320385</v>
      </c>
      <c r="U780" s="617">
        <f>IF('PTRM input'!$E$574='PTRM input'!$G$573,IF(U$3&gt;A1taxremlife,A1taxvalue-SUM($F780:T780),IF(A1taxremlife="N/A","n/a",A1taxvalue/A1taxremlife)),'PTRM input'!U$579)</f>
        <v>0.17684195313888351</v>
      </c>
      <c r="V780" s="617">
        <f>IF('PTRM input'!$E$574='PTRM input'!$G$573,IF(V$3&gt;A1taxremlife,A1taxvalue-SUM($F780:U780),IF(A1taxremlife="N/A","n/a",A1taxvalue/A1taxremlife)),'PTRM input'!V$579)</f>
        <v>0.15915775782499514</v>
      </c>
      <c r="W780" s="617">
        <f>IF('PTRM input'!$E$574='PTRM input'!$G$573,IF(W$3&gt;A1taxremlife,A1taxvalue-SUM($F780:V780),IF(A1taxremlife="N/A","n/a",A1taxvalue/A1taxremlife)),'PTRM input'!W$579)</f>
        <v>0.14324198204249564</v>
      </c>
      <c r="X780" s="617">
        <f>IF('PTRM input'!$E$574='PTRM input'!$G$573,IF(X$3&gt;A1taxremlife,A1taxvalue-SUM($F780:W780),IF(A1taxremlife="N/A","n/a",A1taxvalue/A1taxremlife)),'PTRM input'!X$579)</f>
        <v>0.12891778383824604</v>
      </c>
      <c r="Y780" s="617">
        <f>IF('PTRM input'!$E$574='PTRM input'!$G$573,IF(Y$3&gt;A1taxremlife,A1taxvalue-SUM($F780:X780),IF(A1taxremlife="N/A","n/a",A1taxvalue/A1taxremlife)),'PTRM input'!Y$579)</f>
        <v>0.11602600545442143</v>
      </c>
      <c r="Z780" s="617">
        <f>IF('PTRM input'!$E$574='PTRM input'!$G$573,IF(Z$3&gt;A1taxremlife,A1taxvalue-SUM($F780:Y780),IF(A1taxremlife="N/A","n/a",A1taxvalue/A1taxremlife)),'PTRM input'!Z$579)</f>
        <v>0.10442340490897928</v>
      </c>
      <c r="AA780" s="617">
        <f>IF('PTRM input'!$E$574='PTRM input'!$G$573,IF(AA$3&gt;A1taxremlife,A1taxvalue-SUM($F780:Z780),IF(A1taxremlife="N/A","n/a",A1taxvalue/A1taxremlife)),'PTRM input'!AA$579)</f>
        <v>9.3981064418081323E-2</v>
      </c>
      <c r="AB780" s="617">
        <f>IF('PTRM input'!$E$574='PTRM input'!$G$573,IF(AB$3&gt;A1taxremlife,A1taxvalue-SUM($F780:AA780),IF(A1taxremlife="N/A","n/a",A1taxvalue/A1taxremlife)),'PTRM input'!AB$579)</f>
        <v>8.4582957976273201E-2</v>
      </c>
      <c r="AC780" s="617">
        <f>IF('PTRM input'!$E$574='PTRM input'!$G$573,IF(AC$3&gt;A1taxremlife,A1taxvalue-SUM($F780:AB780),IF(A1taxremlife="N/A","n/a",A1taxvalue/A1taxremlife)),'PTRM input'!AC$579)</f>
        <v>7.6124662178645858E-2</v>
      </c>
      <c r="AD780" s="617">
        <f>IF('PTRM input'!$E$574='PTRM input'!$G$573,IF(AD$3&gt;A1taxremlife,A1taxvalue-SUM($F780:AC780),IF(A1taxremlife="N/A","n/a",A1taxvalue/A1taxremlife)),'PTRM input'!AD$579)</f>
        <v>6.8512195960781286E-2</v>
      </c>
      <c r="AE780" s="617">
        <f>IF('PTRM input'!$E$574='PTRM input'!$G$573,IF(AE$3&gt;A1taxremlife,A1taxvalue-SUM($F780:AD780),IF(A1taxremlife="N/A","n/a",A1taxvalue/A1taxremlife)),'PTRM input'!AE$579)</f>
        <v>6.166097636470317E-2</v>
      </c>
      <c r="AF780" s="617">
        <f>IF('PTRM input'!$E$574='PTRM input'!$G$573,IF(AF$3&gt;A1taxremlife,A1taxvalue-SUM($F780:AE780),IF(A1taxremlife="N/A","n/a",A1taxvalue/A1taxremlife)),'PTRM input'!AF$579)</f>
        <v>5.5494878728232847E-2</v>
      </c>
      <c r="AG780" s="617">
        <f>IF('PTRM input'!$E$574='PTRM input'!$G$573,IF(AG$3&gt;A1taxremlife,A1taxvalue-SUM($F780:AF780),IF(A1taxremlife="N/A","n/a",A1taxvalue/A1taxremlife)),'PTRM input'!AG$579)</f>
        <v>4.9945390855409583E-2</v>
      </c>
      <c r="AH780" s="617">
        <f>IF('PTRM input'!$E$574='PTRM input'!$G$573,IF(AH$3&gt;A1taxremlife,A1taxvalue-SUM($F780:AG780),IF(A1taxremlife="N/A","n/a",A1taxvalue/A1taxremlife)),'PTRM input'!AH$579)</f>
        <v>4.4950851769868655E-2</v>
      </c>
      <c r="AI780" s="617">
        <f>IF('PTRM input'!$E$574='PTRM input'!$G$573,IF(AI$3&gt;A1taxremlife,A1taxvalue-SUM($F780:AH780),IF(A1taxremlife="N/A","n/a",A1taxvalue/A1taxremlife)),'PTRM input'!AI$579)</f>
        <v>4.0455766592881817E-2</v>
      </c>
      <c r="AJ780" s="617">
        <f>IF('PTRM input'!$E$574='PTRM input'!$G$573,IF(AJ$3&gt;A1taxremlife,A1taxvalue-SUM($F780:AI780),IF(A1taxremlife="N/A","n/a",A1taxvalue/A1taxremlife)),'PTRM input'!AJ$579)</f>
        <v>3.6410189933593642E-2</v>
      </c>
      <c r="AK780" s="617">
        <f>IF('PTRM input'!$E$574='PTRM input'!$G$573,IF(AK$3&gt;A1taxremlife,A1taxvalue-SUM($F780:AJ780),IF(A1taxremlife="N/A","n/a",A1taxvalue/A1taxremlife)),'PTRM input'!AK$579)</f>
        <v>3.2769170940234266E-2</v>
      </c>
      <c r="AL780" s="617">
        <f>IF('PTRM input'!$E$574='PTRM input'!$G$573,IF(AL$3&gt;A1taxremlife,A1taxvalue-SUM($F780:AK780),IF(A1taxremlife="N/A","n/a",A1taxvalue/A1taxremlife)),'PTRM input'!AL$579)</f>
        <v>2.949225384621082E-2</v>
      </c>
      <c r="AM780" s="617">
        <f>IF('PTRM input'!$E$574='PTRM input'!$G$573,IF(AM$3&gt;A1taxremlife,A1taxvalue-SUM($F780:AL780),IF(A1taxremlife="N/A","n/a",A1taxvalue/A1taxremlife)),'PTRM input'!AM$579)</f>
        <v>2.6543028461589728E-2</v>
      </c>
      <c r="AN780" s="617">
        <f>IF('PTRM input'!$E$574='PTRM input'!$G$573,IF(AN$3&gt;A1taxremlife,A1taxvalue-SUM($F780:AM780),IF(A1taxremlife="N/A","n/a",A1taxvalue/A1taxremlife)),'PTRM input'!AN$579)</f>
        <v>2.3888725615430775E-2</v>
      </c>
      <c r="AO780" s="617">
        <f>IF('PTRM input'!$E$574='PTRM input'!$G$573,IF(AO$3&gt;A1taxremlife,A1taxvalue-SUM($F780:AN780),IF(A1taxremlife="N/A","n/a",A1taxvalue/A1taxremlife)),'PTRM input'!AO$579)</f>
        <v>2.1499853053887664E-2</v>
      </c>
      <c r="AP780" s="617">
        <f>IF('PTRM input'!$E$574='PTRM input'!$G$573,IF(AP$3&gt;A1taxremlife,A1taxvalue-SUM($F780:AO780),IF(A1taxremlife="N/A","n/a",A1taxvalue/A1taxremlife)),'PTRM input'!AP$579)</f>
        <v>1.9349867748498908E-2</v>
      </c>
      <c r="AQ780" s="617">
        <f>IF('PTRM input'!$E$574='PTRM input'!$G$573,IF(AQ$3&gt;A1taxremlife,A1taxvalue-SUM($F780:AP780),IF(A1taxremlife="N/A","n/a",A1taxvalue/A1taxremlife)),'PTRM input'!AQ$579)</f>
        <v>1.7414880973649027E-2</v>
      </c>
      <c r="AR780" s="617">
        <f>IF('PTRM input'!$E$574='PTRM input'!$G$573,IF(AR$3&gt;A1taxremlife,A1taxvalue-SUM($F780:AQ780),IF(A1taxremlife="N/A","n/a",A1taxvalue/A1taxremlife)),'PTRM input'!AR$579)</f>
        <v>1.5673392876284137E-2</v>
      </c>
      <c r="AS780" s="617">
        <f>IF('PTRM input'!$E$574='PTRM input'!$G$573,IF(AS$3&gt;A1taxremlife,A1taxvalue-SUM($F780:AR780),IF(A1taxremlife="N/A","n/a",A1taxvalue/A1taxremlife)),'PTRM input'!AS$579)</f>
        <v>1.4106053588655684E-2</v>
      </c>
      <c r="AT780" s="617">
        <f>IF('PTRM input'!$E$574='PTRM input'!$G$573,IF(AT$3&gt;A1taxremlife,A1taxvalue-SUM($F780:AS780),IF(A1taxremlife="N/A","n/a",A1taxvalue/A1taxremlife)),'PTRM input'!AT$579)</f>
        <v>1.2695448229790084E-2</v>
      </c>
      <c r="AU780" s="617">
        <f>IF('PTRM input'!$E$574='PTRM input'!$G$573,IF(AU$3&gt;A1taxremlife,A1taxvalue-SUM($F780:AT780),IF(A1taxremlife="N/A","n/a",A1taxvalue/A1taxremlife)),'PTRM input'!AU$579)</f>
        <v>1.1425903406811077E-2</v>
      </c>
      <c r="AV780" s="617">
        <f>IF('PTRM input'!$E$574='PTRM input'!$G$573,IF(AV$3&gt;A1taxremlife,A1taxvalue-SUM($F780:AU780),IF(A1taxremlife="N/A","n/a",A1taxvalue/A1taxremlife)),'PTRM input'!AV$579)</f>
        <v>1.0283313066129984E-2</v>
      </c>
      <c r="AW780" s="617">
        <f>IF('PTRM input'!$E$574='PTRM input'!$G$573,IF(AW$3&gt;A1taxremlife,A1taxvalue-SUM($F780:AV780),IF(A1taxremlife="N/A","n/a",A1taxvalue/A1taxremlife)),'PTRM input'!AW$579)</f>
        <v>9.2549817595170107E-3</v>
      </c>
      <c r="AX780" s="617">
        <f>IF('PTRM input'!$E$574='PTRM input'!$G$573,IF(AX$3&gt;A1taxremlife,A1taxvalue-SUM($F780:AW780),IF(A1taxremlife="N/A","n/a",A1taxvalue/A1taxremlife)),'PTRM input'!AX$579)</f>
        <v>8.3294835835652833E-3</v>
      </c>
      <c r="AY780" s="617">
        <f>IF('PTRM input'!$E$574='PTRM input'!$G$573,IF(AY$3&gt;A1taxremlife,A1taxvalue-SUM($F780:AX780),IF(A1taxremlife="N/A","n/a",A1taxvalue/A1taxremlife)),'PTRM input'!AY$579)</f>
        <v>7.4965352252087669E-3</v>
      </c>
      <c r="AZ780" s="617">
        <f>IF('PTRM input'!$E$574='PTRM input'!$G$573,IF(AZ$3&gt;A1taxremlife,A1taxvalue-SUM($F780:AY780),IF(A1taxremlife="N/A","n/a",A1taxvalue/A1taxremlife)),'PTRM input'!AZ$579)</f>
        <v>6.746881702687918E-3</v>
      </c>
      <c r="BA780" s="617">
        <f>IF('PTRM input'!$E$574='PTRM input'!$G$573,IF(BA$3&gt;A1taxremlife,A1taxvalue-SUM($F780:AZ780),IF(A1taxremlife="N/A","n/a",A1taxvalue/A1taxremlife)),'PTRM input'!BA$579)</f>
        <v>1.0500299904786486E-2</v>
      </c>
      <c r="BB780" s="617">
        <f>IF('PTRM input'!$E$574='PTRM input'!$G$573,IF(BB$3&gt;A1taxremlife,A1taxvalue-SUM($F780:BA780),IF(A1taxremlife="N/A","n/a",A1taxvalue/A1taxremlife)),'PTRM input'!BB$579)</f>
        <v>1.7790488375724101E-2</v>
      </c>
      <c r="BC780" s="617">
        <f>IF('PTRM input'!$E$574='PTRM input'!$G$573,IF(BC$3&gt;A1taxremlife,A1taxvalue-SUM($F780:BB780),IF(A1taxremlife="N/A","n/a",A1taxvalue/A1taxremlife)),'PTRM input'!BC$579)</f>
        <v>1.396020651418739E-3</v>
      </c>
      <c r="BD780" s="617">
        <f>IF('PTRM input'!$E$574='PTRM input'!$G$573,IF(BD$3&gt;A1taxremlife,A1taxvalue-SUM($F780:BC780),IF(A1taxremlife="N/A","n/a",A1taxvalue/A1taxremlife)),'PTRM input'!BD$579)</f>
        <v>1.6334277048559231E-2</v>
      </c>
      <c r="BE780" s="617">
        <f>IF('PTRM input'!$E$574='PTRM input'!$G$573,IF(BE$3&gt;A1taxremlife,A1taxvalue-SUM($F780:BD780),IF(A1taxremlife="N/A","n/a",A1taxvalue/A1taxremlife)),'PTRM input'!BE$579)</f>
        <v>1.4700849343703304E-2</v>
      </c>
      <c r="BF780" s="617">
        <f>IF('PTRM input'!$E$574='PTRM input'!$G$573,IF(BF$3&gt;A1taxremlife,A1taxvalue-SUM($F780:BE780),IF(A1taxremlife="N/A","n/a",A1taxvalue/A1taxremlife)),'PTRM input'!BF$579)</f>
        <v>0</v>
      </c>
      <c r="BG780" s="617">
        <f>IF('PTRM input'!$E$574='PTRM input'!$G$573,IF(BG$3&gt;A1taxremlife,A1taxvalue-SUM($F780:BF780),IF(A1taxremlife="N/A","n/a",A1taxvalue/A1taxremlife)),'PTRM input'!BG$579)</f>
        <v>0</v>
      </c>
      <c r="BH780" s="617">
        <f>IF('PTRM input'!$E$574='PTRM input'!$G$573,IF(BH$3&gt;A1taxremlife,A1taxvalue-SUM($F780:BG780),IF(A1taxremlife="N/A","n/a",A1taxvalue/A1taxremlife)),'PTRM input'!BH$579)</f>
        <v>0</v>
      </c>
      <c r="BI780" s="617">
        <f>IF('PTRM input'!$E$574='PTRM input'!$G$573,IF(BI$3&gt;A1taxremlife,A1taxvalue-SUM($F780:BH780),IF(A1taxremlife="N/A","n/a",A1taxvalue/A1taxremlife)),'PTRM input'!BI$579)</f>
        <v>0</v>
      </c>
      <c r="BJ780" s="116"/>
      <c r="BK780" s="116"/>
      <c r="BL780" s="116"/>
      <c r="BM780" s="116"/>
    </row>
    <row r="781" spans="1:65" ht="12.75" hidden="1" customHeight="1" outlineLevel="2">
      <c r="A781" s="366"/>
      <c r="B781" s="19"/>
      <c r="C781" s="18"/>
      <c r="D781" s="760" t="s">
        <v>237</v>
      </c>
      <c r="E781" s="86">
        <v>0</v>
      </c>
      <c r="F781" s="356"/>
      <c r="G781" s="433"/>
      <c r="H781" s="433"/>
      <c r="I781" s="433"/>
      <c r="J781" s="433"/>
      <c r="K781" s="433"/>
      <c r="L781" s="433"/>
      <c r="M781" s="433"/>
      <c r="N781" s="433"/>
      <c r="O781" s="433"/>
      <c r="P781" s="433"/>
      <c r="Q781" s="251"/>
      <c r="R781" s="251"/>
      <c r="S781" s="251"/>
      <c r="T781" s="251"/>
      <c r="U781" s="251"/>
      <c r="V781" s="251"/>
      <c r="W781" s="251"/>
      <c r="X781" s="251"/>
      <c r="Y781" s="251"/>
      <c r="Z781" s="251"/>
      <c r="AA781" s="251"/>
      <c r="AB781" s="251"/>
      <c r="AC781" s="251"/>
      <c r="AD781" s="251"/>
      <c r="AE781" s="251"/>
      <c r="AF781" s="251"/>
      <c r="AG781" s="251"/>
      <c r="AH781" s="251"/>
      <c r="AI781" s="251"/>
      <c r="AJ781" s="251"/>
      <c r="AK781" s="251"/>
      <c r="AL781" s="251"/>
      <c r="AM781" s="251"/>
      <c r="AN781" s="251"/>
      <c r="AO781" s="251"/>
      <c r="AP781" s="251"/>
      <c r="AQ781" s="251"/>
      <c r="AR781" s="251"/>
      <c r="AS781" s="251"/>
      <c r="AT781" s="251"/>
      <c r="AU781" s="251"/>
      <c r="AV781" s="251"/>
      <c r="AW781" s="251"/>
      <c r="AX781" s="251"/>
      <c r="AY781" s="251"/>
      <c r="AZ781" s="251"/>
      <c r="BA781" s="251"/>
      <c r="BB781" s="251"/>
      <c r="BC781" s="251"/>
      <c r="BD781" s="251"/>
      <c r="BE781" s="251"/>
      <c r="BF781" s="251"/>
      <c r="BG781" s="251"/>
      <c r="BH781" s="251"/>
      <c r="BI781" s="251"/>
      <c r="BJ781" s="116"/>
      <c r="BK781" s="116"/>
      <c r="BL781" s="116"/>
      <c r="BM781" s="116"/>
    </row>
    <row r="782" spans="1:65" ht="12.75" hidden="1" customHeight="1" outlineLevel="2">
      <c r="A782" s="366"/>
      <c r="B782" s="19"/>
      <c r="C782" s="18"/>
      <c r="D782" s="760"/>
      <c r="E782" s="86">
        <v>1</v>
      </c>
      <c r="F782" s="356"/>
      <c r="G782" s="618"/>
      <c r="H782" s="251">
        <f ca="1">IF(A1taxstdlife="n/a","n/a",IF(A1taxstdlife="",0,IF(H$3&gt;(A1stdlife+$E782),((INDEX('PTRM input'!$G$385:$P$434,A1offset,$E782)-INDEX('PTRM input'!$G$277:$P$326,A1offset,$E782))*OFFSET($F$7,0,$E782))-SUM($G782:G782),(((INDEX('PTRM input'!$G$385:$P$434,A1offset,$E782)-INDEX('PTRM input'!$G$277:$P$326,A1offset,$E782))*OFFSET($F$7,0,$E782))-SUM($G782:G782))*(OFFSET('PTRM input'!$G$477,0,$E782-1)/A1taxstdlife))))</f>
        <v>1.9297126458239759</v>
      </c>
      <c r="I782" s="251">
        <f ca="1">IF(A1taxstdlife="n/a","n/a",IF(A1taxstdlife="",0,IF(I$3&gt;(A1stdlife+$E782),((INDEX('PTRM input'!$G$385:$P$434,A1offset,$E782)-INDEX('PTRM input'!$G$277:$P$326,A1offset,$E782))*OFFSET($F$7,0,$E782))-SUM($G782:H782),(((INDEX('PTRM input'!$G$385:$P$434,A1offset,$E782)-INDEX('PTRM input'!$G$277:$P$326,A1offset,$E782))*OFFSET($F$7,0,$E782))-SUM($G782:H782))*(OFFSET('PTRM input'!$G$477,0,$E782-1)/A1taxstdlife))))</f>
        <v>1.7367413812415784</v>
      </c>
      <c r="J782" s="251">
        <f ca="1">IF(A1taxstdlife="n/a","n/a",IF(A1taxstdlife="",0,IF(J$3&gt;(A1stdlife+$E782),((INDEX('PTRM input'!$G$385:$P$434,A1offset,$E782)-INDEX('PTRM input'!$G$277:$P$326,A1offset,$E782))*OFFSET($F$7,0,$E782))-SUM($G782:I782),(((INDEX('PTRM input'!$G$385:$P$434,A1offset,$E782)-INDEX('PTRM input'!$G$277:$P$326,A1offset,$E782))*OFFSET($F$7,0,$E782))-SUM($G782:I782))*(OFFSET('PTRM input'!$G$477,0,$E782-1)/A1taxstdlife))))</f>
        <v>1.5630672431174206</v>
      </c>
      <c r="K782" s="251">
        <f ca="1">IF(A1taxstdlife="n/a","n/a",IF(A1taxstdlife="",0,IF(K$3&gt;(A1stdlife+$E782),((INDEX('PTRM input'!$G$385:$P$434,A1offset,$E782)-INDEX('PTRM input'!$G$277:$P$326,A1offset,$E782))*OFFSET($F$7,0,$E782))-SUM($G782:J782),(((INDEX('PTRM input'!$G$385:$P$434,A1offset,$E782)-INDEX('PTRM input'!$G$277:$P$326,A1offset,$E782))*OFFSET($F$7,0,$E782))-SUM($G782:J782))*(OFFSET('PTRM input'!$G$477,0,$E782-1)/A1taxstdlife))))</f>
        <v>1.4067605188056787</v>
      </c>
      <c r="L782" s="251">
        <f ca="1">IF(A1taxstdlife="n/a","n/a",IF(A1taxstdlife="",0,IF(L$3&gt;(A1stdlife+$E782),((INDEX('PTRM input'!$G$385:$P$434,A1offset,$E782)-INDEX('PTRM input'!$G$277:$P$326,A1offset,$E782))*OFFSET($F$7,0,$E782))-SUM($G782:K782),(((INDEX('PTRM input'!$G$385:$P$434,A1offset,$E782)-INDEX('PTRM input'!$G$277:$P$326,A1offset,$E782))*OFFSET($F$7,0,$E782))-SUM($G782:K782))*(OFFSET('PTRM input'!$G$477,0,$E782-1)/A1taxstdlife))))</f>
        <v>1.2660844669251106</v>
      </c>
      <c r="M782" s="251">
        <f ca="1">IF(A1taxstdlife="n/a","n/a",IF(A1taxstdlife="",0,IF(M$3&gt;(A1stdlife+$E782),((INDEX('PTRM input'!$G$385:$P$434,A1offset,$E782)-INDEX('PTRM input'!$G$277:$P$326,A1offset,$E782))*OFFSET($F$7,0,$E782))-SUM($G782:L782),(((INDEX('PTRM input'!$G$385:$P$434,A1offset,$E782)-INDEX('PTRM input'!$G$277:$P$326,A1offset,$E782))*OFFSET($F$7,0,$E782))-SUM($G782:L782))*(OFFSET('PTRM input'!$G$477,0,$E782-1)/A1taxstdlife))))</f>
        <v>1.1394760202325995</v>
      </c>
      <c r="N782" s="251">
        <f ca="1">IF(A1taxstdlife="n/a","n/a",IF(A1taxstdlife="",0,IF(N$3&gt;(A1stdlife+$E782),((INDEX('PTRM input'!$G$385:$P$434,A1offset,$E782)-INDEX('PTRM input'!$G$277:$P$326,A1offset,$E782))*OFFSET($F$7,0,$E782))-SUM($G782:M782),(((INDEX('PTRM input'!$G$385:$P$434,A1offset,$E782)-INDEX('PTRM input'!$G$277:$P$326,A1offset,$E782))*OFFSET($F$7,0,$E782))-SUM($G782:M782))*(OFFSET('PTRM input'!$G$477,0,$E782-1)/A1taxstdlife))))</f>
        <v>1.0255284182093396</v>
      </c>
      <c r="O782" s="251">
        <f ca="1">IF(A1taxstdlife="n/a","n/a",IF(A1taxstdlife="",0,IF(O$3&gt;(A1stdlife+$E782),((INDEX('PTRM input'!$G$385:$P$434,A1offset,$E782)-INDEX('PTRM input'!$G$277:$P$326,A1offset,$E782))*OFFSET($F$7,0,$E782))-SUM($G782:N782),(((INDEX('PTRM input'!$G$385:$P$434,A1offset,$E782)-INDEX('PTRM input'!$G$277:$P$326,A1offset,$E782))*OFFSET($F$7,0,$E782))-SUM($G782:N782))*(OFFSET('PTRM input'!$G$477,0,$E782-1)/A1taxstdlife))))</f>
        <v>0.92297557638840577</v>
      </c>
      <c r="P782" s="251">
        <f ca="1">IF(A1taxstdlife="n/a","n/a",IF(A1taxstdlife="",0,IF(P$3&gt;(A1stdlife+$E782),((INDEX('PTRM input'!$G$385:$P$434,A1offset,$E782)-INDEX('PTRM input'!$G$277:$P$326,A1offset,$E782))*OFFSET($F$7,0,$E782))-SUM($G782:O782),(((INDEX('PTRM input'!$G$385:$P$434,A1offset,$E782)-INDEX('PTRM input'!$G$277:$P$326,A1offset,$E782))*OFFSET($F$7,0,$E782))-SUM($G782:O782))*(OFFSET('PTRM input'!$G$477,0,$E782-1)/A1taxstdlife))))</f>
        <v>0.83067801874956515</v>
      </c>
      <c r="Q782" s="251">
        <f ca="1">IF(A1taxstdlife="n/a","n/a",IF(A1taxstdlife="",0,IF(Q$3&gt;(A1stdlife+$E782),((INDEX('PTRM input'!$G$385:$P$434,A1offset,$E782)-INDEX('PTRM input'!$G$277:$P$326,A1offset,$E782))*OFFSET($F$7,0,$E782))-SUM($G782:P782),(((INDEX('PTRM input'!$G$385:$P$434,A1offset,$E782)-INDEX('PTRM input'!$G$277:$P$326,A1offset,$E782))*OFFSET($F$7,0,$E782))-SUM($G782:P782))*(OFFSET('PTRM input'!$G$477,0,$E782-1)/A1taxstdlife))))</f>
        <v>0.74761021687460871</v>
      </c>
      <c r="R782" s="251">
        <f ca="1">IF(A1taxstdlife="n/a","n/a",IF(A1taxstdlife="",0,IF(R$3&gt;(A1stdlife+$E782),((INDEX('PTRM input'!$G$385:$P$434,A1offset,$E782)-INDEX('PTRM input'!$G$277:$P$326,A1offset,$E782))*OFFSET($F$7,0,$E782))-SUM($G782:Q782),(((INDEX('PTRM input'!$G$385:$P$434,A1offset,$E782)-INDEX('PTRM input'!$G$277:$P$326,A1offset,$E782))*OFFSET($F$7,0,$E782))-SUM($G782:Q782))*(OFFSET('PTRM input'!$G$477,0,$E782-1)/A1taxstdlife))))</f>
        <v>0.67284919518714781</v>
      </c>
      <c r="S782" s="251">
        <f ca="1">IF(A1taxstdlife="n/a","n/a",IF(A1taxstdlife="",0,IF(S$3&gt;(A1stdlife+$E782),((INDEX('PTRM input'!$G$385:$P$434,A1offset,$E782)-INDEX('PTRM input'!$G$277:$P$326,A1offset,$E782))*OFFSET($F$7,0,$E782))-SUM($G782:R782),(((INDEX('PTRM input'!$G$385:$P$434,A1offset,$E782)-INDEX('PTRM input'!$G$277:$P$326,A1offset,$E782))*OFFSET($F$7,0,$E782))-SUM($G782:R782))*(OFFSET('PTRM input'!$G$477,0,$E782-1)/A1taxstdlife))))</f>
        <v>0.60556427566843307</v>
      </c>
      <c r="T782" s="251">
        <f ca="1">IF(A1taxstdlife="n/a","n/a",IF(A1taxstdlife="",0,IF(T$3&gt;(A1stdlife+$E782),((INDEX('PTRM input'!$G$385:$P$434,A1offset,$E782)-INDEX('PTRM input'!$G$277:$P$326,A1offset,$E782))*OFFSET($F$7,0,$E782))-SUM($G782:S782),(((INDEX('PTRM input'!$G$385:$P$434,A1offset,$E782)-INDEX('PTRM input'!$G$277:$P$326,A1offset,$E782))*OFFSET($F$7,0,$E782))-SUM($G782:S782))*(OFFSET('PTRM input'!$G$477,0,$E782-1)/A1taxstdlife))))</f>
        <v>0.54500784810158975</v>
      </c>
      <c r="U782" s="251">
        <f ca="1">IF(A1taxstdlife="n/a","n/a",IF(A1taxstdlife="",0,IF(U$3&gt;(A1stdlife+$E782),((INDEX('PTRM input'!$G$385:$P$434,A1offset,$E782)-INDEX('PTRM input'!$G$277:$P$326,A1offset,$E782))*OFFSET($F$7,0,$E782))-SUM($G782:T782),(((INDEX('PTRM input'!$G$385:$P$434,A1offset,$E782)-INDEX('PTRM input'!$G$277:$P$326,A1offset,$E782))*OFFSET($F$7,0,$E782))-SUM($G782:T782))*(OFFSET('PTRM input'!$G$477,0,$E782-1)/A1taxstdlife))))</f>
        <v>0.49050706329143079</v>
      </c>
      <c r="V782" s="251">
        <f ca="1">IF(A1taxstdlife="n/a","n/a",IF(A1taxstdlife="",0,IF(V$3&gt;(A1stdlife+$E782),((INDEX('PTRM input'!$G$385:$P$434,A1offset,$E782)-INDEX('PTRM input'!$G$277:$P$326,A1offset,$E782))*OFFSET($F$7,0,$E782))-SUM($G782:U782),(((INDEX('PTRM input'!$G$385:$P$434,A1offset,$E782)-INDEX('PTRM input'!$G$277:$P$326,A1offset,$E782))*OFFSET($F$7,0,$E782))-SUM($G782:U782))*(OFFSET('PTRM input'!$G$477,0,$E782-1)/A1taxstdlife))))</f>
        <v>0.4414563569622878</v>
      </c>
      <c r="W782" s="251">
        <f ca="1">IF(A1taxstdlife="n/a","n/a",IF(A1taxstdlife="",0,IF(W$3&gt;(A1stdlife+$E782),((INDEX('PTRM input'!$G$385:$P$434,A1offset,$E782)-INDEX('PTRM input'!$G$277:$P$326,A1offset,$E782))*OFFSET($F$7,0,$E782))-SUM($G782:V782),(((INDEX('PTRM input'!$G$385:$P$434,A1offset,$E782)-INDEX('PTRM input'!$G$277:$P$326,A1offset,$E782))*OFFSET($F$7,0,$E782))-SUM($G782:V782))*(OFFSET('PTRM input'!$G$477,0,$E782-1)/A1taxstdlife))))</f>
        <v>0.39731072126605904</v>
      </c>
      <c r="X782" s="251">
        <f ca="1">IF(A1taxstdlife="n/a","n/a",IF(A1taxstdlife="",0,IF(X$3&gt;(A1stdlife+$E782),((INDEX('PTRM input'!$G$385:$P$434,A1offset,$E782)-INDEX('PTRM input'!$G$277:$P$326,A1offset,$E782))*OFFSET($F$7,0,$E782))-SUM($G782:W782),(((INDEX('PTRM input'!$G$385:$P$434,A1offset,$E782)-INDEX('PTRM input'!$G$277:$P$326,A1offset,$E782))*OFFSET($F$7,0,$E782))-SUM($G782:W782))*(OFFSET('PTRM input'!$G$477,0,$E782-1)/A1taxstdlife))))</f>
        <v>0.35757964913945312</v>
      </c>
      <c r="Y782" s="251">
        <f ca="1">IF(A1taxstdlife="n/a","n/a",IF(A1taxstdlife="",0,IF(Y$3&gt;(A1stdlife+$E782),((INDEX('PTRM input'!$G$385:$P$434,A1offset,$E782)-INDEX('PTRM input'!$G$277:$P$326,A1offset,$E782))*OFFSET($F$7,0,$E782))-SUM($G782:X782),(((INDEX('PTRM input'!$G$385:$P$434,A1offset,$E782)-INDEX('PTRM input'!$G$277:$P$326,A1offset,$E782))*OFFSET($F$7,0,$E782))-SUM($G782:X782))*(OFFSET('PTRM input'!$G$477,0,$E782-1)/A1taxstdlife))))</f>
        <v>0.32182168422550783</v>
      </c>
      <c r="Z782" s="251">
        <f ca="1">IF(A1taxstdlife="n/a","n/a",IF(A1taxstdlife="",0,IF(Z$3&gt;(A1stdlife+$E782),((INDEX('PTRM input'!$G$385:$P$434,A1offset,$E782)-INDEX('PTRM input'!$G$277:$P$326,A1offset,$E782))*OFFSET($F$7,0,$E782))-SUM($G782:Y782),(((INDEX('PTRM input'!$G$385:$P$434,A1offset,$E782)-INDEX('PTRM input'!$G$277:$P$326,A1offset,$E782))*OFFSET($F$7,0,$E782))-SUM($G782:Y782))*(OFFSET('PTRM input'!$G$477,0,$E782-1)/A1taxstdlife))))</f>
        <v>0.28963951580295699</v>
      </c>
      <c r="AA782" s="251">
        <f ca="1">IF(A1taxstdlife="n/a","n/a",IF(A1taxstdlife="",0,IF(AA$3&gt;(A1stdlife+$E782),((INDEX('PTRM input'!$G$385:$P$434,A1offset,$E782)-INDEX('PTRM input'!$G$277:$P$326,A1offset,$E782))*OFFSET($F$7,0,$E782))-SUM($G782:Z782),(((INDEX('PTRM input'!$G$385:$P$434,A1offset,$E782)-INDEX('PTRM input'!$G$277:$P$326,A1offset,$E782))*OFFSET($F$7,0,$E782))-SUM($G782:Z782))*(OFFSET('PTRM input'!$G$477,0,$E782-1)/A1taxstdlife))))</f>
        <v>0.2606755642226613</v>
      </c>
      <c r="AB782" s="251">
        <f ca="1">IF(A1taxstdlife="n/a","n/a",IF(A1taxstdlife="",0,IF(AB$3&gt;(A1stdlife+$E782),((INDEX('PTRM input'!$G$385:$P$434,A1offset,$E782)-INDEX('PTRM input'!$G$277:$P$326,A1offset,$E782))*OFFSET($F$7,0,$E782))-SUM($G782:AA782),(((INDEX('PTRM input'!$G$385:$P$434,A1offset,$E782)-INDEX('PTRM input'!$G$277:$P$326,A1offset,$E782))*OFFSET($F$7,0,$E782))-SUM($G782:AA782))*(OFFSET('PTRM input'!$G$477,0,$E782-1)/A1taxstdlife))))</f>
        <v>0.23460800780039506</v>
      </c>
      <c r="AC782" s="251">
        <f ca="1">IF(A1taxstdlife="n/a","n/a",IF(A1taxstdlife="",0,IF(AC$3&gt;(A1stdlife+$E782),((INDEX('PTRM input'!$G$385:$P$434,A1offset,$E782)-INDEX('PTRM input'!$G$277:$P$326,A1offset,$E782))*OFFSET($F$7,0,$E782))-SUM($G782:AB782),(((INDEX('PTRM input'!$G$385:$P$434,A1offset,$E782)-INDEX('PTRM input'!$G$277:$P$326,A1offset,$E782))*OFFSET($F$7,0,$E782))-SUM($G782:AB782))*(OFFSET('PTRM input'!$G$477,0,$E782-1)/A1taxstdlife))))</f>
        <v>0.21114720702035542</v>
      </c>
      <c r="AD782" s="251">
        <f ca="1">IF(A1taxstdlife="n/a","n/a",IF(A1taxstdlife="",0,IF(AD$3&gt;(A1stdlife+$E782),((INDEX('PTRM input'!$G$385:$P$434,A1offset,$E782)-INDEX('PTRM input'!$G$277:$P$326,A1offset,$E782))*OFFSET($F$7,0,$E782))-SUM($G782:AC782),(((INDEX('PTRM input'!$G$385:$P$434,A1offset,$E782)-INDEX('PTRM input'!$G$277:$P$326,A1offset,$E782))*OFFSET($F$7,0,$E782))-SUM($G782:AC782))*(OFFSET('PTRM input'!$G$477,0,$E782-1)/A1taxstdlife))))</f>
        <v>0.19003248631831973</v>
      </c>
      <c r="AE782" s="251">
        <f ca="1">IF(A1taxstdlife="n/a","n/a",IF(A1taxstdlife="",0,IF(AE$3&gt;(A1stdlife+$E782),((INDEX('PTRM input'!$G$385:$P$434,A1offset,$E782)-INDEX('PTRM input'!$G$277:$P$326,A1offset,$E782))*OFFSET($F$7,0,$E782))-SUM($G782:AD782),(((INDEX('PTRM input'!$G$385:$P$434,A1offset,$E782)-INDEX('PTRM input'!$G$277:$P$326,A1offset,$E782))*OFFSET($F$7,0,$E782))-SUM($G782:AD782))*(OFFSET('PTRM input'!$G$477,0,$E782-1)/A1taxstdlife))))</f>
        <v>0.17102923768648781</v>
      </c>
      <c r="AF782" s="251">
        <f ca="1">IF(A1taxstdlife="n/a","n/a",IF(A1taxstdlife="",0,IF(AF$3&gt;(A1stdlife+$E782),((INDEX('PTRM input'!$G$385:$P$434,A1offset,$E782)-INDEX('PTRM input'!$G$277:$P$326,A1offset,$E782))*OFFSET($F$7,0,$E782))-SUM($G782:AE782),(((INDEX('PTRM input'!$G$385:$P$434,A1offset,$E782)-INDEX('PTRM input'!$G$277:$P$326,A1offset,$E782))*OFFSET($F$7,0,$E782))-SUM($G782:AE782))*(OFFSET('PTRM input'!$G$477,0,$E782-1)/A1taxstdlife))))</f>
        <v>0.15392631391783917</v>
      </c>
      <c r="AG782" s="251">
        <f ca="1">IF(A1taxstdlife="n/a","n/a",IF(A1taxstdlife="",0,IF(AG$3&gt;(A1stdlife+$E782),((INDEX('PTRM input'!$G$385:$P$434,A1offset,$E782)-INDEX('PTRM input'!$G$277:$P$326,A1offset,$E782))*OFFSET($F$7,0,$E782))-SUM($G782:AF782),(((INDEX('PTRM input'!$G$385:$P$434,A1offset,$E782)-INDEX('PTRM input'!$G$277:$P$326,A1offset,$E782))*OFFSET($F$7,0,$E782))-SUM($G782:AF782))*(OFFSET('PTRM input'!$G$477,0,$E782-1)/A1taxstdlife))))</f>
        <v>0.13853368252605522</v>
      </c>
      <c r="AH782" s="251">
        <f ca="1">IF(A1taxstdlife="n/a","n/a",IF(A1taxstdlife="",0,IF(AH$3&gt;(A1stdlife+$E782),((INDEX('PTRM input'!$G$385:$P$434,A1offset,$E782)-INDEX('PTRM input'!$G$277:$P$326,A1offset,$E782))*OFFSET($F$7,0,$E782))-SUM($G782:AG782),(((INDEX('PTRM input'!$G$385:$P$434,A1offset,$E782)-INDEX('PTRM input'!$G$277:$P$326,A1offset,$E782))*OFFSET($F$7,0,$E782))-SUM($G782:AG782))*(OFFSET('PTRM input'!$G$477,0,$E782-1)/A1taxstdlife))))</f>
        <v>0.12468031427344961</v>
      </c>
      <c r="AI782" s="251">
        <f ca="1">IF(A1taxstdlife="n/a","n/a",IF(A1taxstdlife="",0,IF(AI$3&gt;(A1stdlife+$E782),((INDEX('PTRM input'!$G$385:$P$434,A1offset,$E782)-INDEX('PTRM input'!$G$277:$P$326,A1offset,$E782))*OFFSET($F$7,0,$E782))-SUM($G782:AH782),(((INDEX('PTRM input'!$G$385:$P$434,A1offset,$E782)-INDEX('PTRM input'!$G$277:$P$326,A1offset,$E782))*OFFSET($F$7,0,$E782))-SUM($G782:AH782))*(OFFSET('PTRM input'!$G$477,0,$E782-1)/A1taxstdlife))))</f>
        <v>0.11221228284610447</v>
      </c>
      <c r="AJ782" s="251">
        <f ca="1">IF(A1taxstdlife="n/a","n/a",IF(A1taxstdlife="",0,IF(AJ$3&gt;(A1stdlife+$E782),((INDEX('PTRM input'!$G$385:$P$434,A1offset,$E782)-INDEX('PTRM input'!$G$277:$P$326,A1offset,$E782))*OFFSET($F$7,0,$E782))-SUM($G782:AI782),(((INDEX('PTRM input'!$G$385:$P$434,A1offset,$E782)-INDEX('PTRM input'!$G$277:$P$326,A1offset,$E782))*OFFSET($F$7,0,$E782))-SUM($G782:AI782))*(OFFSET('PTRM input'!$G$477,0,$E782-1)/A1taxstdlife))))</f>
        <v>0.10099105456149396</v>
      </c>
      <c r="AK782" s="251">
        <f ca="1">IF(A1taxstdlife="n/a","n/a",IF(A1taxstdlife="",0,IF(AK$3&gt;(A1stdlife+$E782),((INDEX('PTRM input'!$G$385:$P$434,A1offset,$E782)-INDEX('PTRM input'!$G$277:$P$326,A1offset,$E782))*OFFSET($F$7,0,$E782))-SUM($G782:AJ782),(((INDEX('PTRM input'!$G$385:$P$434,A1offset,$E782)-INDEX('PTRM input'!$G$277:$P$326,A1offset,$E782))*OFFSET($F$7,0,$E782))-SUM($G782:AJ782))*(OFFSET('PTRM input'!$G$477,0,$E782-1)/A1taxstdlife))))</f>
        <v>9.0891949105344594E-2</v>
      </c>
      <c r="AL782" s="251">
        <f ca="1">IF(A1taxstdlife="n/a","n/a",IF(A1taxstdlife="",0,IF(AL$3&gt;(A1stdlife+$E782),((INDEX('PTRM input'!$G$385:$P$434,A1offset,$E782)-INDEX('PTRM input'!$G$277:$P$326,A1offset,$E782))*OFFSET($F$7,0,$E782))-SUM($G782:AK782),(((INDEX('PTRM input'!$G$385:$P$434,A1offset,$E782)-INDEX('PTRM input'!$G$277:$P$326,A1offset,$E782))*OFFSET($F$7,0,$E782))-SUM($G782:AK782))*(OFFSET('PTRM input'!$G$477,0,$E782-1)/A1taxstdlife))))</f>
        <v>8.1802754194810146E-2</v>
      </c>
      <c r="AM782" s="251">
        <f ca="1">IF(A1taxstdlife="n/a","n/a",IF(A1taxstdlife="",0,IF(AM$3&gt;(A1stdlife+$E782),((INDEX('PTRM input'!$G$385:$P$434,A1offset,$E782)-INDEX('PTRM input'!$G$277:$P$326,A1offset,$E782))*OFFSET($F$7,0,$E782))-SUM($G782:AL782),(((INDEX('PTRM input'!$G$385:$P$434,A1offset,$E782)-INDEX('PTRM input'!$G$277:$P$326,A1offset,$E782))*OFFSET($F$7,0,$E782))-SUM($G782:AL782))*(OFFSET('PTRM input'!$G$477,0,$E782-1)/A1taxstdlife))))</f>
        <v>7.3622478775329014E-2</v>
      </c>
      <c r="AN782" s="251">
        <f ca="1">IF(A1taxstdlife="n/a","n/a",IF(A1taxstdlife="",0,IF(AN$3&gt;(A1stdlife+$E782),((INDEX('PTRM input'!$G$385:$P$434,A1offset,$E782)-INDEX('PTRM input'!$G$277:$P$326,A1offset,$E782))*OFFSET($F$7,0,$E782))-SUM($G782:AM782),(((INDEX('PTRM input'!$G$385:$P$434,A1offset,$E782)-INDEX('PTRM input'!$G$277:$P$326,A1offset,$E782))*OFFSET($F$7,0,$E782))-SUM($G782:AM782))*(OFFSET('PTRM input'!$G$477,0,$E782-1)/A1taxstdlife))))</f>
        <v>6.6260230897795938E-2</v>
      </c>
      <c r="AO782" s="251">
        <f ca="1">IF(A1taxstdlife="n/a","n/a",IF(A1taxstdlife="",0,IF(AO$3&gt;(A1stdlife+$E782),((INDEX('PTRM input'!$G$385:$P$434,A1offset,$E782)-INDEX('PTRM input'!$G$277:$P$326,A1offset,$E782))*OFFSET($F$7,0,$E782))-SUM($G782:AN782),(((INDEX('PTRM input'!$G$385:$P$434,A1offset,$E782)-INDEX('PTRM input'!$G$277:$P$326,A1offset,$E782))*OFFSET($F$7,0,$E782))-SUM($G782:AN782))*(OFFSET('PTRM input'!$G$477,0,$E782-1)/A1taxstdlife))))</f>
        <v>5.9634207808016274E-2</v>
      </c>
      <c r="AP782" s="251">
        <f ca="1">IF(A1taxstdlife="n/a","n/a",IF(A1taxstdlife="",0,IF(AP$3&gt;(A1stdlife+$E782),((INDEX('PTRM input'!$G$385:$P$434,A1offset,$E782)-INDEX('PTRM input'!$G$277:$P$326,A1offset,$E782))*OFFSET($F$7,0,$E782))-SUM($G782:AO782),(((INDEX('PTRM input'!$G$385:$P$434,A1offset,$E782)-INDEX('PTRM input'!$G$277:$P$326,A1offset,$E782))*OFFSET($F$7,0,$E782))-SUM($G782:AO782))*(OFFSET('PTRM input'!$G$477,0,$E782-1)/A1taxstdlife))))</f>
        <v>5.3670787027214575E-2</v>
      </c>
      <c r="AQ782" s="251">
        <f ca="1">IF(A1taxstdlife="n/a","n/a",IF(A1taxstdlife="",0,IF(AQ$3&gt;(A1stdlife+$E782),((INDEX('PTRM input'!$G$385:$P$434,A1offset,$E782)-INDEX('PTRM input'!$G$277:$P$326,A1offset,$E782))*OFFSET($F$7,0,$E782))-SUM($G782:AP782),(((INDEX('PTRM input'!$G$385:$P$434,A1offset,$E782)-INDEX('PTRM input'!$G$277:$P$326,A1offset,$E782))*OFFSET($F$7,0,$E782))-SUM($G782:AP782))*(OFFSET('PTRM input'!$G$477,0,$E782-1)/A1taxstdlife))))</f>
        <v>4.8303708324493044E-2</v>
      </c>
      <c r="AR782" s="251">
        <f ca="1">IF(A1taxstdlife="n/a","n/a",IF(A1taxstdlife="",0,IF(AR$3&gt;(A1stdlife+$E782),((INDEX('PTRM input'!$G$385:$P$434,A1offset,$E782)-INDEX('PTRM input'!$G$277:$P$326,A1offset,$E782))*OFFSET($F$7,0,$E782))-SUM($G782:AQ782),(((INDEX('PTRM input'!$G$385:$P$434,A1offset,$E782)-INDEX('PTRM input'!$G$277:$P$326,A1offset,$E782))*OFFSET($F$7,0,$E782))-SUM($G782:AQ782))*(OFFSET('PTRM input'!$G$477,0,$E782-1)/A1taxstdlife))))</f>
        <v>4.347333749204374E-2</v>
      </c>
      <c r="AS782" s="251">
        <f ca="1">IF(A1taxstdlife="n/a","n/a",IF(A1taxstdlife="",0,IF(AS$3&gt;(A1stdlife+$E782),((INDEX('PTRM input'!$G$385:$P$434,A1offset,$E782)-INDEX('PTRM input'!$G$277:$P$326,A1offset,$E782))*OFFSET($F$7,0,$E782))-SUM($G782:AR782),(((INDEX('PTRM input'!$G$385:$P$434,A1offset,$E782)-INDEX('PTRM input'!$G$277:$P$326,A1offset,$E782))*OFFSET($F$7,0,$E782))-SUM($G782:AR782))*(OFFSET('PTRM input'!$G$477,0,$E782-1)/A1taxstdlife))))</f>
        <v>3.9126003742839546E-2</v>
      </c>
      <c r="AT782" s="251">
        <f ca="1">IF(A1taxstdlife="n/a","n/a",IF(A1taxstdlife="",0,IF(AT$3&gt;(A1stdlife+$E782),((INDEX('PTRM input'!$G$385:$P$434,A1offset,$E782)-INDEX('PTRM input'!$G$277:$P$326,A1offset,$E782))*OFFSET($F$7,0,$E782))-SUM($G782:AS782),(((INDEX('PTRM input'!$G$385:$P$434,A1offset,$E782)-INDEX('PTRM input'!$G$277:$P$326,A1offset,$E782))*OFFSET($F$7,0,$E782))-SUM($G782:AS782))*(OFFSET('PTRM input'!$G$477,0,$E782-1)/A1taxstdlife))))</f>
        <v>3.5213403368555517E-2</v>
      </c>
      <c r="AU782" s="251">
        <f ca="1">IF(A1taxstdlife="n/a","n/a",IF(A1taxstdlife="",0,IF(AU$3&gt;(A1stdlife+$E782),((INDEX('PTRM input'!$G$385:$P$434,A1offset,$E782)-INDEX('PTRM input'!$G$277:$P$326,A1offset,$E782))*OFFSET($F$7,0,$E782))-SUM($G782:AT782),(((INDEX('PTRM input'!$G$385:$P$434,A1offset,$E782)-INDEX('PTRM input'!$G$277:$P$326,A1offset,$E782))*OFFSET($F$7,0,$E782))-SUM($G782:AT782))*(OFFSET('PTRM input'!$G$477,0,$E782-1)/A1taxstdlife))))</f>
        <v>3.1692063031700003E-2</v>
      </c>
      <c r="AV782" s="251">
        <f ca="1">IF(A1taxstdlife="n/a","n/a",IF(A1taxstdlife="",0,IF(AV$3&gt;(A1stdlife+$E782),((INDEX('PTRM input'!$G$385:$P$434,A1offset,$E782)-INDEX('PTRM input'!$G$277:$P$326,A1offset,$E782))*OFFSET($F$7,0,$E782))-SUM($G782:AU782),(((INDEX('PTRM input'!$G$385:$P$434,A1offset,$E782)-INDEX('PTRM input'!$G$277:$P$326,A1offset,$E782))*OFFSET($F$7,0,$E782))-SUM($G782:AU782))*(OFFSET('PTRM input'!$G$477,0,$E782-1)/A1taxstdlife))))</f>
        <v>2.8522856728530145E-2</v>
      </c>
      <c r="AW782" s="251">
        <f ca="1">IF(A1taxstdlife="n/a","n/a",IF(A1taxstdlife="",0,IF(AW$3&gt;(A1stdlife+$E782),((INDEX('PTRM input'!$G$385:$P$434,A1offset,$E782)-INDEX('PTRM input'!$G$277:$P$326,A1offset,$E782))*OFFSET($F$7,0,$E782))-SUM($G782:AV782),(((INDEX('PTRM input'!$G$385:$P$434,A1offset,$E782)-INDEX('PTRM input'!$G$277:$P$326,A1offset,$E782))*OFFSET($F$7,0,$E782))-SUM($G782:AV782))*(OFFSET('PTRM input'!$G$477,0,$E782-1)/A1taxstdlife))))</f>
        <v>2.5670571055677271E-2</v>
      </c>
      <c r="AX782" s="251">
        <f ca="1">IF(A1taxstdlife="n/a","n/a",IF(A1taxstdlife="",0,IF(AX$3&gt;(A1stdlife+$E782),((INDEX('PTRM input'!$G$385:$P$434,A1offset,$E782)-INDEX('PTRM input'!$G$277:$P$326,A1offset,$E782))*OFFSET($F$7,0,$E782))-SUM($G782:AW782),(((INDEX('PTRM input'!$G$385:$P$434,A1offset,$E782)-INDEX('PTRM input'!$G$277:$P$326,A1offset,$E782))*OFFSET($F$7,0,$E782))-SUM($G782:AW782))*(OFFSET('PTRM input'!$G$477,0,$E782-1)/A1taxstdlife))))</f>
        <v>2.3103513950109546E-2</v>
      </c>
      <c r="AY782" s="251">
        <f ca="1">IF(A1taxstdlife="n/a","n/a",IF(A1taxstdlife="",0,IF(AY$3&gt;(A1stdlife+$E782),((INDEX('PTRM input'!$G$385:$P$434,A1offset,$E782)-INDEX('PTRM input'!$G$277:$P$326,A1offset,$E782))*OFFSET($F$7,0,$E782))-SUM($G782:AX782),(((INDEX('PTRM input'!$G$385:$P$434,A1offset,$E782)-INDEX('PTRM input'!$G$277:$P$326,A1offset,$E782))*OFFSET($F$7,0,$E782))-SUM($G782:AX782))*(OFFSET('PTRM input'!$G$477,0,$E782-1)/A1taxstdlife))))</f>
        <v>2.0793162555098735E-2</v>
      </c>
      <c r="AZ782" s="251">
        <f ca="1">IF(A1taxstdlife="n/a","n/a",IF(A1taxstdlife="",0,IF(AZ$3&gt;(A1stdlife+$E782),((INDEX('PTRM input'!$G$385:$P$434,A1offset,$E782)-INDEX('PTRM input'!$G$277:$P$326,A1offset,$E782))*OFFSET($F$7,0,$E782))-SUM($G782:AY782),(((INDEX('PTRM input'!$G$385:$P$434,A1offset,$E782)-INDEX('PTRM input'!$G$277:$P$326,A1offset,$E782))*OFFSET($F$7,0,$E782))-SUM($G782:AY782))*(OFFSET('PTRM input'!$G$477,0,$E782-1)/A1taxstdlife))))</f>
        <v>0.18713846299588965</v>
      </c>
      <c r="BA782" s="251">
        <f ca="1">IF(A1taxstdlife="n/a","n/a",IF(A1taxstdlife="",0,IF(BA$3&gt;(A1stdlife+$E782),((INDEX('PTRM input'!$G$385:$P$434,A1offset,$E782)-INDEX('PTRM input'!$G$277:$P$326,A1offset,$E782))*OFFSET($F$7,0,$E782))-SUM($G782:AZ782),(((INDEX('PTRM input'!$G$385:$P$434,A1offset,$E782)-INDEX('PTRM input'!$G$277:$P$326,A1offset,$E782))*OFFSET($F$7,0,$E782))-SUM($G782:AZ782))*(OFFSET('PTRM input'!$G$477,0,$E782-1)/A1taxstdlife))))</f>
        <v>0</v>
      </c>
      <c r="BB782" s="251">
        <f ca="1">IF(A1taxstdlife="n/a","n/a",IF(A1taxstdlife="",0,IF(BB$3&gt;(A1stdlife+$E782),((INDEX('PTRM input'!$G$385:$P$434,A1offset,$E782)-INDEX('PTRM input'!$G$277:$P$326,A1offset,$E782))*OFFSET($F$7,0,$E782))-SUM($G782:BA782),(((INDEX('PTRM input'!$G$385:$P$434,A1offset,$E782)-INDEX('PTRM input'!$G$277:$P$326,A1offset,$E782))*OFFSET($F$7,0,$E782))-SUM($G782:BA782))*(OFFSET('PTRM input'!$G$477,0,$E782-1)/A1taxstdlife))))</f>
        <v>0</v>
      </c>
      <c r="BC782" s="251">
        <f ca="1">IF(A1taxstdlife="n/a","n/a",IF(A1taxstdlife="",0,IF(BC$3&gt;(A1stdlife+$E782),((INDEX('PTRM input'!$G$385:$P$434,A1offset,$E782)-INDEX('PTRM input'!$G$277:$P$326,A1offset,$E782))*OFFSET($F$7,0,$E782))-SUM($G782:BB782),(((INDEX('PTRM input'!$G$385:$P$434,A1offset,$E782)-INDEX('PTRM input'!$G$277:$P$326,A1offset,$E782))*OFFSET($F$7,0,$E782))-SUM($G782:BB782))*(OFFSET('PTRM input'!$G$477,0,$E782-1)/A1taxstdlife))))</f>
        <v>0</v>
      </c>
      <c r="BD782" s="251">
        <f ca="1">IF(A1taxstdlife="n/a","n/a",IF(A1taxstdlife="",0,IF(BD$3&gt;(A1stdlife+$E782),((INDEX('PTRM input'!$G$385:$P$434,A1offset,$E782)-INDEX('PTRM input'!$G$277:$P$326,A1offset,$E782))*OFFSET($F$7,0,$E782))-SUM($G782:BC782),(((INDEX('PTRM input'!$G$385:$P$434,A1offset,$E782)-INDEX('PTRM input'!$G$277:$P$326,A1offset,$E782))*OFFSET($F$7,0,$E782))-SUM($G782:BC782))*(OFFSET('PTRM input'!$G$477,0,$E782-1)/A1taxstdlife))))</f>
        <v>0</v>
      </c>
      <c r="BE782" s="251">
        <f ca="1">IF(A1taxstdlife="n/a","n/a",IF(A1taxstdlife="",0,IF(BE$3&gt;(A1stdlife+$E782),((INDEX('PTRM input'!$G$385:$P$434,A1offset,$E782)-INDEX('PTRM input'!$G$277:$P$326,A1offset,$E782))*OFFSET($F$7,0,$E782))-SUM($G782:BD782),(((INDEX('PTRM input'!$G$385:$P$434,A1offset,$E782)-INDEX('PTRM input'!$G$277:$P$326,A1offset,$E782))*OFFSET($F$7,0,$E782))-SUM($G782:BD782))*(OFFSET('PTRM input'!$G$477,0,$E782-1)/A1taxstdlife))))</f>
        <v>0</v>
      </c>
      <c r="BF782" s="251">
        <f ca="1">IF(A1taxstdlife="n/a","n/a",IF(A1taxstdlife="",0,IF(BF$3&gt;(A1stdlife+$E782),((INDEX('PTRM input'!$G$385:$P$434,A1offset,$E782)-INDEX('PTRM input'!$G$277:$P$326,A1offset,$E782))*OFFSET($F$7,0,$E782))-SUM($G782:BE782),(((INDEX('PTRM input'!$G$385:$P$434,A1offset,$E782)-INDEX('PTRM input'!$G$277:$P$326,A1offset,$E782))*OFFSET($F$7,0,$E782))-SUM($G782:BE782))*(OFFSET('PTRM input'!$G$477,0,$E782-1)/A1taxstdlife))))</f>
        <v>0</v>
      </c>
      <c r="BG782" s="251">
        <f ca="1">IF(A1taxstdlife="n/a","n/a",IF(A1taxstdlife="",0,IF(BG$3&gt;(A1stdlife+$E782),((INDEX('PTRM input'!$G$385:$P$434,A1offset,$E782)-INDEX('PTRM input'!$G$277:$P$326,A1offset,$E782))*OFFSET($F$7,0,$E782))-SUM($G782:BF782),(((INDEX('PTRM input'!$G$385:$P$434,A1offset,$E782)-INDEX('PTRM input'!$G$277:$P$326,A1offset,$E782))*OFFSET($F$7,0,$E782))-SUM($G782:BF782))*(OFFSET('PTRM input'!$G$477,0,$E782-1)/A1taxstdlife))))</f>
        <v>0</v>
      </c>
      <c r="BH782" s="251">
        <f ca="1">IF(A1taxstdlife="n/a","n/a",IF(A1taxstdlife="",0,IF(BH$3&gt;(A1stdlife+$E782),((INDEX('PTRM input'!$G$385:$P$434,A1offset,$E782)-INDEX('PTRM input'!$G$277:$P$326,A1offset,$E782))*OFFSET($F$7,0,$E782))-SUM($G782:BG782),(((INDEX('PTRM input'!$G$385:$P$434,A1offset,$E782)-INDEX('PTRM input'!$G$277:$P$326,A1offset,$E782))*OFFSET($F$7,0,$E782))-SUM($G782:BG782))*(OFFSET('PTRM input'!$G$477,0,$E782-1)/A1taxstdlife))))</f>
        <v>0</v>
      </c>
      <c r="BI782" s="251">
        <f ca="1">IF(A1taxstdlife="n/a","n/a",IF(A1taxstdlife="",0,IF(BI$3&gt;(A1stdlife+$E782),((INDEX('PTRM input'!$G$385:$P$434,A1offset,$E782)-INDEX('PTRM input'!$G$277:$P$326,A1offset,$E782))*OFFSET($F$7,0,$E782))-SUM($G782:BH782),(((INDEX('PTRM input'!$G$385:$P$434,A1offset,$E782)-INDEX('PTRM input'!$G$277:$P$326,A1offset,$E782))*OFFSET($F$7,0,$E782))-SUM($G782:BH782))*(OFFSET('PTRM input'!$G$477,0,$E782-1)/A1taxstdlife))))</f>
        <v>0</v>
      </c>
      <c r="BJ782" s="116"/>
      <c r="BK782" s="116"/>
      <c r="BL782" s="116"/>
      <c r="BM782" s="116"/>
    </row>
    <row r="783" spans="1:65" ht="12.75" hidden="1" customHeight="1" outlineLevel="2">
      <c r="A783" s="366"/>
      <c r="B783" s="19"/>
      <c r="C783" s="18"/>
      <c r="D783" s="760"/>
      <c r="E783" s="86">
        <v>2</v>
      </c>
      <c r="F783" s="356"/>
      <c r="G783" s="434"/>
      <c r="H783" s="619"/>
      <c r="I783" s="251">
        <f ca="1">IF(A1taxstdlife="n/a","n/a",IF(A1taxstdlife="",0,IF(I$3&gt;(A1stdlife+$E783),((INDEX('PTRM input'!$G$385:$P$434,A1offset,$E783)-INDEX('PTRM input'!$G$277:$P$326,A1offset,$E783))*OFFSET($F$7,0,$E783))-SUM($G783:H783),(((INDEX('PTRM input'!$G$385:$P$434,A1offset,$E783)-INDEX('PTRM input'!$G$277:$P$326,A1offset,$E783))*OFFSET($F$7,0,$E783))-SUM($G783:H783))*(OFFSET('PTRM input'!$G$477,0,$E783-1)/A1taxstdlife))))</f>
        <v>1.3929920664360678</v>
      </c>
      <c r="J783" s="251">
        <f ca="1">IF(A1taxstdlife="n/a","n/a",IF(A1taxstdlife="",0,IF(J$3&gt;(A1stdlife+$E783),((INDEX('PTRM input'!$G$385:$P$434,A1offset,$E783)-INDEX('PTRM input'!$G$277:$P$326,A1offset,$E783))*OFFSET($F$7,0,$E783))-SUM($G783:I783),(((INDEX('PTRM input'!$G$385:$P$434,A1offset,$E783)-INDEX('PTRM input'!$G$277:$P$326,A1offset,$E783))*OFFSET($F$7,0,$E783))-SUM($G783:I783))*(OFFSET('PTRM input'!$G$477,0,$E783-1)/A1taxstdlife))))</f>
        <v>1.2536928597924608</v>
      </c>
      <c r="K783" s="251">
        <f ca="1">IF(A1taxstdlife="n/a","n/a",IF(A1taxstdlife="",0,IF(K$3&gt;(A1stdlife+$E783),((INDEX('PTRM input'!$G$385:$P$434,A1offset,$E783)-INDEX('PTRM input'!$G$277:$P$326,A1offset,$E783))*OFFSET($F$7,0,$E783))-SUM($G783:J783),(((INDEX('PTRM input'!$G$385:$P$434,A1offset,$E783)-INDEX('PTRM input'!$G$277:$P$326,A1offset,$E783))*OFFSET($F$7,0,$E783))-SUM($G783:J783))*(OFFSET('PTRM input'!$G$477,0,$E783-1)/A1taxstdlife))))</f>
        <v>1.1283235738132147</v>
      </c>
      <c r="L783" s="251">
        <f ca="1">IF(A1taxstdlife="n/a","n/a",IF(A1taxstdlife="",0,IF(L$3&gt;(A1stdlife+$E783),((INDEX('PTRM input'!$G$385:$P$434,A1offset,$E783)-INDEX('PTRM input'!$G$277:$P$326,A1offset,$E783))*OFFSET($F$7,0,$E783))-SUM($G783:K783),(((INDEX('PTRM input'!$G$385:$P$434,A1offset,$E783)-INDEX('PTRM input'!$G$277:$P$326,A1offset,$E783))*OFFSET($F$7,0,$E783))-SUM($G783:K783))*(OFFSET('PTRM input'!$G$477,0,$E783-1)/A1taxstdlife))))</f>
        <v>1.0154912164318934</v>
      </c>
      <c r="M783" s="251">
        <f ca="1">IF(A1taxstdlife="n/a","n/a",IF(A1taxstdlife="",0,IF(M$3&gt;(A1stdlife+$E783),((INDEX('PTRM input'!$G$385:$P$434,A1offset,$E783)-INDEX('PTRM input'!$G$277:$P$326,A1offset,$E783))*OFFSET($F$7,0,$E783))-SUM($G783:L783),(((INDEX('PTRM input'!$G$385:$P$434,A1offset,$E783)-INDEX('PTRM input'!$G$277:$P$326,A1offset,$E783))*OFFSET($F$7,0,$E783))-SUM($G783:L783))*(OFFSET('PTRM input'!$G$477,0,$E783-1)/A1taxstdlife))))</f>
        <v>0.91394209478870403</v>
      </c>
      <c r="N783" s="251">
        <f ca="1">IF(A1taxstdlife="n/a","n/a",IF(A1taxstdlife="",0,IF(N$3&gt;(A1stdlife+$E783),((INDEX('PTRM input'!$G$385:$P$434,A1offset,$E783)-INDEX('PTRM input'!$G$277:$P$326,A1offset,$E783))*OFFSET($F$7,0,$E783))-SUM($G783:M783),(((INDEX('PTRM input'!$G$385:$P$434,A1offset,$E783)-INDEX('PTRM input'!$G$277:$P$326,A1offset,$E783))*OFFSET($F$7,0,$E783))-SUM($G783:M783))*(OFFSET('PTRM input'!$G$477,0,$E783-1)/A1taxstdlife))))</f>
        <v>0.82254788530983358</v>
      </c>
      <c r="O783" s="251">
        <f ca="1">IF(A1taxstdlife="n/a","n/a",IF(A1taxstdlife="",0,IF(O$3&gt;(A1stdlife+$E783),((INDEX('PTRM input'!$G$385:$P$434,A1offset,$E783)-INDEX('PTRM input'!$G$277:$P$326,A1offset,$E783))*OFFSET($F$7,0,$E783))-SUM($G783:N783),(((INDEX('PTRM input'!$G$385:$P$434,A1offset,$E783)-INDEX('PTRM input'!$G$277:$P$326,A1offset,$E783))*OFFSET($F$7,0,$E783))-SUM($G783:N783))*(OFFSET('PTRM input'!$G$477,0,$E783-1)/A1taxstdlife))))</f>
        <v>0.74029309677885025</v>
      </c>
      <c r="P783" s="251">
        <f ca="1">IF(A1taxstdlife="n/a","n/a",IF(A1taxstdlife="",0,IF(P$3&gt;(A1stdlife+$E783),((INDEX('PTRM input'!$G$385:$P$434,A1offset,$E783)-INDEX('PTRM input'!$G$277:$P$326,A1offset,$E783))*OFFSET($F$7,0,$E783))-SUM($G783:O783),(((INDEX('PTRM input'!$G$385:$P$434,A1offset,$E783)-INDEX('PTRM input'!$G$277:$P$326,A1offset,$E783))*OFFSET($F$7,0,$E783))-SUM($G783:O783))*(OFFSET('PTRM input'!$G$477,0,$E783-1)/A1taxstdlife))))</f>
        <v>0.66626378710096523</v>
      </c>
      <c r="Q783" s="251">
        <f ca="1">IF(A1taxstdlife="n/a","n/a",IF(A1taxstdlife="",0,IF(Q$3&gt;(A1stdlife+$E783),((INDEX('PTRM input'!$G$385:$P$434,A1offset,$E783)-INDEX('PTRM input'!$G$277:$P$326,A1offset,$E783))*OFFSET($F$7,0,$E783))-SUM($G783:P783),(((INDEX('PTRM input'!$G$385:$P$434,A1offset,$E783)-INDEX('PTRM input'!$G$277:$P$326,A1offset,$E783))*OFFSET($F$7,0,$E783))-SUM($G783:P783))*(OFFSET('PTRM input'!$G$477,0,$E783-1)/A1taxstdlife))))</f>
        <v>0.59963740839086865</v>
      </c>
      <c r="R783" s="251">
        <f ca="1">IF(A1taxstdlife="n/a","n/a",IF(A1taxstdlife="",0,IF(R$3&gt;(A1stdlife+$E783),((INDEX('PTRM input'!$G$385:$P$434,A1offset,$E783)-INDEX('PTRM input'!$G$277:$P$326,A1offset,$E783))*OFFSET($F$7,0,$E783))-SUM($G783:Q783),(((INDEX('PTRM input'!$G$385:$P$434,A1offset,$E783)-INDEX('PTRM input'!$G$277:$P$326,A1offset,$E783))*OFFSET($F$7,0,$E783))-SUM($G783:Q783))*(OFFSET('PTRM input'!$G$477,0,$E783-1)/A1taxstdlife))))</f>
        <v>0.53967366755178181</v>
      </c>
      <c r="S783" s="251">
        <f ca="1">IF(A1taxstdlife="n/a","n/a",IF(A1taxstdlife="",0,IF(S$3&gt;(A1stdlife+$E783),((INDEX('PTRM input'!$G$385:$P$434,A1offset,$E783)-INDEX('PTRM input'!$G$277:$P$326,A1offset,$E783))*OFFSET($F$7,0,$E783))-SUM($G783:R783),(((INDEX('PTRM input'!$G$385:$P$434,A1offset,$E783)-INDEX('PTRM input'!$G$277:$P$326,A1offset,$E783))*OFFSET($F$7,0,$E783))-SUM($G783:R783))*(OFFSET('PTRM input'!$G$477,0,$E783-1)/A1taxstdlife))))</f>
        <v>0.48570630079660371</v>
      </c>
      <c r="T783" s="251">
        <f ca="1">IF(A1taxstdlife="n/a","n/a",IF(A1taxstdlife="",0,IF(T$3&gt;(A1stdlife+$E783),((INDEX('PTRM input'!$G$385:$P$434,A1offset,$E783)-INDEX('PTRM input'!$G$277:$P$326,A1offset,$E783))*OFFSET($F$7,0,$E783))-SUM($G783:S783),(((INDEX('PTRM input'!$G$385:$P$434,A1offset,$E783)-INDEX('PTRM input'!$G$277:$P$326,A1offset,$E783))*OFFSET($F$7,0,$E783))-SUM($G783:S783))*(OFFSET('PTRM input'!$G$477,0,$E783-1)/A1taxstdlife))))</f>
        <v>0.43713567071694331</v>
      </c>
      <c r="U783" s="251">
        <f ca="1">IF(A1taxstdlife="n/a","n/a",IF(A1taxstdlife="",0,IF(U$3&gt;(A1stdlife+$E783),((INDEX('PTRM input'!$G$385:$P$434,A1offset,$E783)-INDEX('PTRM input'!$G$277:$P$326,A1offset,$E783))*OFFSET($F$7,0,$E783))-SUM($G783:T783),(((INDEX('PTRM input'!$G$385:$P$434,A1offset,$E783)-INDEX('PTRM input'!$G$277:$P$326,A1offset,$E783))*OFFSET($F$7,0,$E783))-SUM($G783:T783))*(OFFSET('PTRM input'!$G$477,0,$E783-1)/A1taxstdlife))))</f>
        <v>0.39342210364524899</v>
      </c>
      <c r="V783" s="251">
        <f ca="1">IF(A1taxstdlife="n/a","n/a",IF(A1taxstdlife="",0,IF(V$3&gt;(A1stdlife+$E783),((INDEX('PTRM input'!$G$385:$P$434,A1offset,$E783)-INDEX('PTRM input'!$G$277:$P$326,A1offset,$E783))*OFFSET($F$7,0,$E783))-SUM($G783:U783),(((INDEX('PTRM input'!$G$385:$P$434,A1offset,$E783)-INDEX('PTRM input'!$G$277:$P$326,A1offset,$E783))*OFFSET($F$7,0,$E783))-SUM($G783:U783))*(OFFSET('PTRM input'!$G$477,0,$E783-1)/A1taxstdlife))))</f>
        <v>0.3540798932807242</v>
      </c>
      <c r="W783" s="251">
        <f ca="1">IF(A1taxstdlife="n/a","n/a",IF(A1taxstdlife="",0,IF(W$3&gt;(A1stdlife+$E783),((INDEX('PTRM input'!$G$385:$P$434,A1offset,$E783)-INDEX('PTRM input'!$G$277:$P$326,A1offset,$E783))*OFFSET($F$7,0,$E783))-SUM($G783:V783),(((INDEX('PTRM input'!$G$385:$P$434,A1offset,$E783)-INDEX('PTRM input'!$G$277:$P$326,A1offset,$E783))*OFFSET($F$7,0,$E783))-SUM($G783:V783))*(OFFSET('PTRM input'!$G$477,0,$E783-1)/A1taxstdlife))))</f>
        <v>0.31867190395265177</v>
      </c>
      <c r="X783" s="251">
        <f ca="1">IF(A1taxstdlife="n/a","n/a",IF(A1taxstdlife="",0,IF(X$3&gt;(A1stdlife+$E783),((INDEX('PTRM input'!$G$385:$P$434,A1offset,$E783)-INDEX('PTRM input'!$G$277:$P$326,A1offset,$E783))*OFFSET($F$7,0,$E783))-SUM($G783:W783),(((INDEX('PTRM input'!$G$385:$P$434,A1offset,$E783)-INDEX('PTRM input'!$G$277:$P$326,A1offset,$E783))*OFFSET($F$7,0,$E783))-SUM($G783:W783))*(OFFSET('PTRM input'!$G$477,0,$E783-1)/A1taxstdlife))))</f>
        <v>0.28680471355738657</v>
      </c>
      <c r="Y783" s="251">
        <f ca="1">IF(A1taxstdlife="n/a","n/a",IF(A1taxstdlife="",0,IF(Y$3&gt;(A1stdlife+$E783),((INDEX('PTRM input'!$G$385:$P$434,A1offset,$E783)-INDEX('PTRM input'!$G$277:$P$326,A1offset,$E783))*OFFSET($F$7,0,$E783))-SUM($G783:X783),(((INDEX('PTRM input'!$G$385:$P$434,A1offset,$E783)-INDEX('PTRM input'!$G$277:$P$326,A1offset,$E783))*OFFSET($F$7,0,$E783))-SUM($G783:X783))*(OFFSET('PTRM input'!$G$477,0,$E783-1)/A1taxstdlife))))</f>
        <v>0.25812424220164804</v>
      </c>
      <c r="Z783" s="251">
        <f ca="1">IF(A1taxstdlife="n/a","n/a",IF(A1taxstdlife="",0,IF(Z$3&gt;(A1stdlife+$E783),((INDEX('PTRM input'!$G$385:$P$434,A1offset,$E783)-INDEX('PTRM input'!$G$277:$P$326,A1offset,$E783))*OFFSET($F$7,0,$E783))-SUM($G783:Y783),(((INDEX('PTRM input'!$G$385:$P$434,A1offset,$E783)-INDEX('PTRM input'!$G$277:$P$326,A1offset,$E783))*OFFSET($F$7,0,$E783))-SUM($G783:Y783))*(OFFSET('PTRM input'!$G$477,0,$E783-1)/A1taxstdlife))))</f>
        <v>0.23231181798148326</v>
      </c>
      <c r="AA783" s="251">
        <f ca="1">IF(A1taxstdlife="n/a","n/a",IF(A1taxstdlife="",0,IF(AA$3&gt;(A1stdlife+$E783),((INDEX('PTRM input'!$G$385:$P$434,A1offset,$E783)-INDEX('PTRM input'!$G$277:$P$326,A1offset,$E783))*OFFSET($F$7,0,$E783))-SUM($G783:Z783),(((INDEX('PTRM input'!$G$385:$P$434,A1offset,$E783)-INDEX('PTRM input'!$G$277:$P$326,A1offset,$E783))*OFFSET($F$7,0,$E783))-SUM($G783:Z783))*(OFFSET('PTRM input'!$G$477,0,$E783-1)/A1taxstdlife))))</f>
        <v>0.20908063618333497</v>
      </c>
      <c r="AB783" s="251">
        <f ca="1">IF(A1taxstdlife="n/a","n/a",IF(A1taxstdlife="",0,IF(AB$3&gt;(A1stdlife+$E783),((INDEX('PTRM input'!$G$385:$P$434,A1offset,$E783)-INDEX('PTRM input'!$G$277:$P$326,A1offset,$E783))*OFFSET($F$7,0,$E783))-SUM($G783:AA783),(((INDEX('PTRM input'!$G$385:$P$434,A1offset,$E783)-INDEX('PTRM input'!$G$277:$P$326,A1offset,$E783))*OFFSET($F$7,0,$E783))-SUM($G783:AA783))*(OFFSET('PTRM input'!$G$477,0,$E783-1)/A1taxstdlife))))</f>
        <v>0.18817257256500142</v>
      </c>
      <c r="AC783" s="251">
        <f ca="1">IF(A1taxstdlife="n/a","n/a",IF(A1taxstdlife="",0,IF(AC$3&gt;(A1stdlife+$E783),((INDEX('PTRM input'!$G$385:$P$434,A1offset,$E783)-INDEX('PTRM input'!$G$277:$P$326,A1offset,$E783))*OFFSET($F$7,0,$E783))-SUM($G783:AB783),(((INDEX('PTRM input'!$G$385:$P$434,A1offset,$E783)-INDEX('PTRM input'!$G$277:$P$326,A1offset,$E783))*OFFSET($F$7,0,$E783))-SUM($G783:AB783))*(OFFSET('PTRM input'!$G$477,0,$E783-1)/A1taxstdlife))))</f>
        <v>0.16935531530850129</v>
      </c>
      <c r="AD783" s="251">
        <f ca="1">IF(A1taxstdlife="n/a","n/a",IF(A1taxstdlife="",0,IF(AD$3&gt;(A1stdlife+$E783),((INDEX('PTRM input'!$G$385:$P$434,A1offset,$E783)-INDEX('PTRM input'!$G$277:$P$326,A1offset,$E783))*OFFSET($F$7,0,$E783))-SUM($G783:AC783),(((INDEX('PTRM input'!$G$385:$P$434,A1offset,$E783)-INDEX('PTRM input'!$G$277:$P$326,A1offset,$E783))*OFFSET($F$7,0,$E783))-SUM($G783:AC783))*(OFFSET('PTRM input'!$G$477,0,$E783-1)/A1taxstdlife))))</f>
        <v>0.15241978377765122</v>
      </c>
      <c r="AE783" s="251">
        <f ca="1">IF(A1taxstdlife="n/a","n/a",IF(A1taxstdlife="",0,IF(AE$3&gt;(A1stdlife+$E783),((INDEX('PTRM input'!$G$385:$P$434,A1offset,$E783)-INDEX('PTRM input'!$G$277:$P$326,A1offset,$E783))*OFFSET($F$7,0,$E783))-SUM($G783:AD783),(((INDEX('PTRM input'!$G$385:$P$434,A1offset,$E783)-INDEX('PTRM input'!$G$277:$P$326,A1offset,$E783))*OFFSET($F$7,0,$E783))-SUM($G783:AD783))*(OFFSET('PTRM input'!$G$477,0,$E783-1)/A1taxstdlife))))</f>
        <v>0.13717780539988614</v>
      </c>
      <c r="AF783" s="251">
        <f ca="1">IF(A1taxstdlife="n/a","n/a",IF(A1taxstdlife="",0,IF(AF$3&gt;(A1stdlife+$E783),((INDEX('PTRM input'!$G$385:$P$434,A1offset,$E783)-INDEX('PTRM input'!$G$277:$P$326,A1offset,$E783))*OFFSET($F$7,0,$E783))-SUM($G783:AE783),(((INDEX('PTRM input'!$G$385:$P$434,A1offset,$E783)-INDEX('PTRM input'!$G$277:$P$326,A1offset,$E783))*OFFSET($F$7,0,$E783))-SUM($G783:AE783))*(OFFSET('PTRM input'!$G$477,0,$E783-1)/A1taxstdlife))))</f>
        <v>0.12346002485989747</v>
      </c>
      <c r="AG783" s="251">
        <f ca="1">IF(A1taxstdlife="n/a","n/a",IF(A1taxstdlife="",0,IF(AG$3&gt;(A1stdlife+$E783),((INDEX('PTRM input'!$G$385:$P$434,A1offset,$E783)-INDEX('PTRM input'!$G$277:$P$326,A1offset,$E783))*OFFSET($F$7,0,$E783))-SUM($G783:AF783),(((INDEX('PTRM input'!$G$385:$P$434,A1offset,$E783)-INDEX('PTRM input'!$G$277:$P$326,A1offset,$E783))*OFFSET($F$7,0,$E783))-SUM($G783:AF783))*(OFFSET('PTRM input'!$G$477,0,$E783-1)/A1taxstdlife))))</f>
        <v>0.11111402237390777</v>
      </c>
      <c r="AH783" s="251">
        <f ca="1">IF(A1taxstdlife="n/a","n/a",IF(A1taxstdlife="",0,IF(AH$3&gt;(A1stdlife+$E783),((INDEX('PTRM input'!$G$385:$P$434,A1offset,$E783)-INDEX('PTRM input'!$G$277:$P$326,A1offset,$E783))*OFFSET($F$7,0,$E783))-SUM($G783:AG783),(((INDEX('PTRM input'!$G$385:$P$434,A1offset,$E783)-INDEX('PTRM input'!$G$277:$P$326,A1offset,$E783))*OFFSET($F$7,0,$E783))-SUM($G783:AG783))*(OFFSET('PTRM input'!$G$477,0,$E783-1)/A1taxstdlife))))</f>
        <v>0.10000262013651701</v>
      </c>
      <c r="AI783" s="251">
        <f ca="1">IF(A1taxstdlife="n/a","n/a",IF(A1taxstdlife="",0,IF(AI$3&gt;(A1stdlife+$E783),((INDEX('PTRM input'!$G$385:$P$434,A1offset,$E783)-INDEX('PTRM input'!$G$277:$P$326,A1offset,$E783))*OFFSET($F$7,0,$E783))-SUM($G783:AH783),(((INDEX('PTRM input'!$G$385:$P$434,A1offset,$E783)-INDEX('PTRM input'!$G$277:$P$326,A1offset,$E783))*OFFSET($F$7,0,$E783))-SUM($G783:AH783))*(OFFSET('PTRM input'!$G$477,0,$E783-1)/A1taxstdlife))))</f>
        <v>9.0002358122865375E-2</v>
      </c>
      <c r="AJ783" s="251">
        <f ca="1">IF(A1taxstdlife="n/a","n/a",IF(A1taxstdlife="",0,IF(AJ$3&gt;(A1stdlife+$E783),((INDEX('PTRM input'!$G$385:$P$434,A1offset,$E783)-INDEX('PTRM input'!$G$277:$P$326,A1offset,$E783))*OFFSET($F$7,0,$E783))-SUM($G783:AI783),(((INDEX('PTRM input'!$G$385:$P$434,A1offset,$E783)-INDEX('PTRM input'!$G$277:$P$326,A1offset,$E783))*OFFSET($F$7,0,$E783))-SUM($G783:AI783))*(OFFSET('PTRM input'!$G$477,0,$E783-1)/A1taxstdlife))))</f>
        <v>8.1002122310578892E-2</v>
      </c>
      <c r="AK783" s="251">
        <f ca="1">IF(A1taxstdlife="n/a","n/a",IF(A1taxstdlife="",0,IF(AK$3&gt;(A1stdlife+$E783),((INDEX('PTRM input'!$G$385:$P$434,A1offset,$E783)-INDEX('PTRM input'!$G$277:$P$326,A1offset,$E783))*OFFSET($F$7,0,$E783))-SUM($G783:AJ783),(((INDEX('PTRM input'!$G$385:$P$434,A1offset,$E783)-INDEX('PTRM input'!$G$277:$P$326,A1offset,$E783))*OFFSET($F$7,0,$E783))-SUM($G783:AJ783))*(OFFSET('PTRM input'!$G$477,0,$E783-1)/A1taxstdlife))))</f>
        <v>7.290191007952096E-2</v>
      </c>
      <c r="AL783" s="251">
        <f ca="1">IF(A1taxstdlife="n/a","n/a",IF(A1taxstdlife="",0,IF(AL$3&gt;(A1stdlife+$E783),((INDEX('PTRM input'!$G$385:$P$434,A1offset,$E783)-INDEX('PTRM input'!$G$277:$P$326,A1offset,$E783))*OFFSET($F$7,0,$E783))-SUM($G783:AK783),(((INDEX('PTRM input'!$G$385:$P$434,A1offset,$E783)-INDEX('PTRM input'!$G$277:$P$326,A1offset,$E783))*OFFSET($F$7,0,$E783))-SUM($G783:AK783))*(OFFSET('PTRM input'!$G$477,0,$E783-1)/A1taxstdlife))))</f>
        <v>6.5611719071568861E-2</v>
      </c>
      <c r="AM783" s="251">
        <f ca="1">IF(A1taxstdlife="n/a","n/a",IF(A1taxstdlife="",0,IF(AM$3&gt;(A1stdlife+$E783),((INDEX('PTRM input'!$G$385:$P$434,A1offset,$E783)-INDEX('PTRM input'!$G$277:$P$326,A1offset,$E783))*OFFSET($F$7,0,$E783))-SUM($G783:AL783),(((INDEX('PTRM input'!$G$385:$P$434,A1offset,$E783)-INDEX('PTRM input'!$G$277:$P$326,A1offset,$E783))*OFFSET($F$7,0,$E783))-SUM($G783:AL783))*(OFFSET('PTRM input'!$G$477,0,$E783-1)/A1taxstdlife))))</f>
        <v>5.9050547164411965E-2</v>
      </c>
      <c r="AN783" s="251">
        <f ca="1">IF(A1taxstdlife="n/a","n/a",IF(A1taxstdlife="",0,IF(AN$3&gt;(A1stdlife+$E783),((INDEX('PTRM input'!$G$385:$P$434,A1offset,$E783)-INDEX('PTRM input'!$G$277:$P$326,A1offset,$E783))*OFFSET($F$7,0,$E783))-SUM($G783:AM783),(((INDEX('PTRM input'!$G$385:$P$434,A1offset,$E783)-INDEX('PTRM input'!$G$277:$P$326,A1offset,$E783))*OFFSET($F$7,0,$E783))-SUM($G783:AM783))*(OFFSET('PTRM input'!$G$477,0,$E783-1)/A1taxstdlife))))</f>
        <v>5.3145492447970712E-2</v>
      </c>
      <c r="AO783" s="251">
        <f ca="1">IF(A1taxstdlife="n/a","n/a",IF(A1taxstdlife="",0,IF(AO$3&gt;(A1stdlife+$E783),((INDEX('PTRM input'!$G$385:$P$434,A1offset,$E783)-INDEX('PTRM input'!$G$277:$P$326,A1offset,$E783))*OFFSET($F$7,0,$E783))-SUM($G783:AN783),(((INDEX('PTRM input'!$G$385:$P$434,A1offset,$E783)-INDEX('PTRM input'!$G$277:$P$326,A1offset,$E783))*OFFSET($F$7,0,$E783))-SUM($G783:AN783))*(OFFSET('PTRM input'!$G$477,0,$E783-1)/A1taxstdlife))))</f>
        <v>4.7830943203173604E-2</v>
      </c>
      <c r="AP783" s="251">
        <f ca="1">IF(A1taxstdlife="n/a","n/a",IF(A1taxstdlife="",0,IF(AP$3&gt;(A1stdlife+$E783),((INDEX('PTRM input'!$G$385:$P$434,A1offset,$E783)-INDEX('PTRM input'!$G$277:$P$326,A1offset,$E783))*OFFSET($F$7,0,$E783))-SUM($G783:AO783),(((INDEX('PTRM input'!$G$385:$P$434,A1offset,$E783)-INDEX('PTRM input'!$G$277:$P$326,A1offset,$E783))*OFFSET($F$7,0,$E783))-SUM($G783:AO783))*(OFFSET('PTRM input'!$G$477,0,$E783-1)/A1taxstdlife))))</f>
        <v>4.3047848882856246E-2</v>
      </c>
      <c r="AQ783" s="251">
        <f ca="1">IF(A1taxstdlife="n/a","n/a",IF(A1taxstdlife="",0,IF(AQ$3&gt;(A1stdlife+$E783),((INDEX('PTRM input'!$G$385:$P$434,A1offset,$E783)-INDEX('PTRM input'!$G$277:$P$326,A1offset,$E783))*OFFSET($F$7,0,$E783))-SUM($G783:AP783),(((INDEX('PTRM input'!$G$385:$P$434,A1offset,$E783)-INDEX('PTRM input'!$G$277:$P$326,A1offset,$E783))*OFFSET($F$7,0,$E783))-SUM($G783:AP783))*(OFFSET('PTRM input'!$G$477,0,$E783-1)/A1taxstdlife))))</f>
        <v>3.8743063994570552E-2</v>
      </c>
      <c r="AR783" s="251">
        <f ca="1">IF(A1taxstdlife="n/a","n/a",IF(A1taxstdlife="",0,IF(AR$3&gt;(A1stdlife+$E783),((INDEX('PTRM input'!$G$385:$P$434,A1offset,$E783)-INDEX('PTRM input'!$G$277:$P$326,A1offset,$E783))*OFFSET($F$7,0,$E783))-SUM($G783:AQ783),(((INDEX('PTRM input'!$G$385:$P$434,A1offset,$E783)-INDEX('PTRM input'!$G$277:$P$326,A1offset,$E783))*OFFSET($F$7,0,$E783))-SUM($G783:AQ783))*(OFFSET('PTRM input'!$G$477,0,$E783-1)/A1taxstdlife))))</f>
        <v>3.4868757595113563E-2</v>
      </c>
      <c r="AS783" s="251">
        <f ca="1">IF(A1taxstdlife="n/a","n/a",IF(A1taxstdlife="",0,IF(AS$3&gt;(A1stdlife+$E783),((INDEX('PTRM input'!$G$385:$P$434,A1offset,$E783)-INDEX('PTRM input'!$G$277:$P$326,A1offset,$E783))*OFFSET($F$7,0,$E783))-SUM($G783:AR783),(((INDEX('PTRM input'!$G$385:$P$434,A1offset,$E783)-INDEX('PTRM input'!$G$277:$P$326,A1offset,$E783))*OFFSET($F$7,0,$E783))-SUM($G783:AR783))*(OFFSET('PTRM input'!$G$477,0,$E783-1)/A1taxstdlife))))</f>
        <v>3.1381881835602247E-2</v>
      </c>
      <c r="AT783" s="251">
        <f ca="1">IF(A1taxstdlife="n/a","n/a",IF(A1taxstdlife="",0,IF(AT$3&gt;(A1stdlife+$E783),((INDEX('PTRM input'!$G$385:$P$434,A1offset,$E783)-INDEX('PTRM input'!$G$277:$P$326,A1offset,$E783))*OFFSET($F$7,0,$E783))-SUM($G783:AS783),(((INDEX('PTRM input'!$G$385:$P$434,A1offset,$E783)-INDEX('PTRM input'!$G$277:$P$326,A1offset,$E783))*OFFSET($F$7,0,$E783))-SUM($G783:AS783))*(OFFSET('PTRM input'!$G$477,0,$E783-1)/A1taxstdlife))))</f>
        <v>2.8243693652042091E-2</v>
      </c>
      <c r="AU783" s="251">
        <f ca="1">IF(A1taxstdlife="n/a","n/a",IF(A1taxstdlife="",0,IF(AU$3&gt;(A1stdlife+$E783),((INDEX('PTRM input'!$G$385:$P$434,A1offset,$E783)-INDEX('PTRM input'!$G$277:$P$326,A1offset,$E783))*OFFSET($F$7,0,$E783))-SUM($G783:AT783),(((INDEX('PTRM input'!$G$385:$P$434,A1offset,$E783)-INDEX('PTRM input'!$G$277:$P$326,A1offset,$E783))*OFFSET($F$7,0,$E783))-SUM($G783:AT783))*(OFFSET('PTRM input'!$G$477,0,$E783-1)/A1taxstdlife))))</f>
        <v>2.5419324286837866E-2</v>
      </c>
      <c r="AV783" s="251">
        <f ca="1">IF(A1taxstdlife="n/a","n/a",IF(A1taxstdlife="",0,IF(AV$3&gt;(A1stdlife+$E783),((INDEX('PTRM input'!$G$385:$P$434,A1offset,$E783)-INDEX('PTRM input'!$G$277:$P$326,A1offset,$E783))*OFFSET($F$7,0,$E783))-SUM($G783:AU783),(((INDEX('PTRM input'!$G$385:$P$434,A1offset,$E783)-INDEX('PTRM input'!$G$277:$P$326,A1offset,$E783))*OFFSET($F$7,0,$E783))-SUM($G783:AU783))*(OFFSET('PTRM input'!$G$477,0,$E783-1)/A1taxstdlife))))</f>
        <v>2.2877391858154007E-2</v>
      </c>
      <c r="AW783" s="251">
        <f ca="1">IF(A1taxstdlife="n/a","n/a",IF(A1taxstdlife="",0,IF(AW$3&gt;(A1stdlife+$E783),((INDEX('PTRM input'!$G$385:$P$434,A1offset,$E783)-INDEX('PTRM input'!$G$277:$P$326,A1offset,$E783))*OFFSET($F$7,0,$E783))-SUM($G783:AV783),(((INDEX('PTRM input'!$G$385:$P$434,A1offset,$E783)-INDEX('PTRM input'!$G$277:$P$326,A1offset,$E783))*OFFSET($F$7,0,$E783))-SUM($G783:AV783))*(OFFSET('PTRM input'!$G$477,0,$E783-1)/A1taxstdlife))))</f>
        <v>2.0589652672338588E-2</v>
      </c>
      <c r="AX783" s="251">
        <f ca="1">IF(A1taxstdlife="n/a","n/a",IF(A1taxstdlife="",0,IF(AX$3&gt;(A1stdlife+$E783),((INDEX('PTRM input'!$G$385:$P$434,A1offset,$E783)-INDEX('PTRM input'!$G$277:$P$326,A1offset,$E783))*OFFSET($F$7,0,$E783))-SUM($G783:AW783),(((INDEX('PTRM input'!$G$385:$P$434,A1offset,$E783)-INDEX('PTRM input'!$G$277:$P$326,A1offset,$E783))*OFFSET($F$7,0,$E783))-SUM($G783:AW783))*(OFFSET('PTRM input'!$G$477,0,$E783-1)/A1taxstdlife))))</f>
        <v>1.8530687405104728E-2</v>
      </c>
      <c r="AY783" s="251">
        <f ca="1">IF(A1taxstdlife="n/a","n/a",IF(A1taxstdlife="",0,IF(AY$3&gt;(A1stdlife+$E783),((INDEX('PTRM input'!$G$385:$P$434,A1offset,$E783)-INDEX('PTRM input'!$G$277:$P$326,A1offset,$E783))*OFFSET($F$7,0,$E783))-SUM($G783:AX783),(((INDEX('PTRM input'!$G$385:$P$434,A1offset,$E783)-INDEX('PTRM input'!$G$277:$P$326,A1offset,$E783))*OFFSET($F$7,0,$E783))-SUM($G783:AX783))*(OFFSET('PTRM input'!$G$477,0,$E783-1)/A1taxstdlife))))</f>
        <v>1.6677618664594187E-2</v>
      </c>
      <c r="AZ783" s="251">
        <f ca="1">IF(A1taxstdlife="n/a","n/a",IF(A1taxstdlife="",0,IF(AZ$3&gt;(A1stdlife+$E783),((INDEX('PTRM input'!$G$385:$P$434,A1offset,$E783)-INDEX('PTRM input'!$G$277:$P$326,A1offset,$E783))*OFFSET($F$7,0,$E783))-SUM($G783:AY783),(((INDEX('PTRM input'!$G$385:$P$434,A1offset,$E783)-INDEX('PTRM input'!$G$277:$P$326,A1offset,$E783))*OFFSET($F$7,0,$E783))-SUM($G783:AY783))*(OFFSET('PTRM input'!$G$477,0,$E783-1)/A1taxstdlife))))</f>
        <v>1.5009856798134713E-2</v>
      </c>
      <c r="BA783" s="251">
        <f ca="1">IF(A1taxstdlife="n/a","n/a",IF(A1taxstdlife="",0,IF(BA$3&gt;(A1stdlife+$E783),((INDEX('PTRM input'!$G$385:$P$434,A1offset,$E783)-INDEX('PTRM input'!$G$277:$P$326,A1offset,$E783))*OFFSET($F$7,0,$E783))-SUM($G783:AZ783),(((INDEX('PTRM input'!$G$385:$P$434,A1offset,$E783)-INDEX('PTRM input'!$G$277:$P$326,A1offset,$E783))*OFFSET($F$7,0,$E783))-SUM($G783:AZ783))*(OFFSET('PTRM input'!$G$477,0,$E783-1)/A1taxstdlife))))</f>
        <v>0.13508871118321153</v>
      </c>
      <c r="BB783" s="251">
        <f ca="1">IF(A1taxstdlife="n/a","n/a",IF(A1taxstdlife="",0,IF(BB$3&gt;(A1stdlife+$E783),((INDEX('PTRM input'!$G$385:$P$434,A1offset,$E783)-INDEX('PTRM input'!$G$277:$P$326,A1offset,$E783))*OFFSET($F$7,0,$E783))-SUM($G783:BA783),(((INDEX('PTRM input'!$G$385:$P$434,A1offset,$E783)-INDEX('PTRM input'!$G$277:$P$326,A1offset,$E783))*OFFSET($F$7,0,$E783))-SUM($G783:BA783))*(OFFSET('PTRM input'!$G$477,0,$E783-1)/A1taxstdlife))))</f>
        <v>0</v>
      </c>
      <c r="BC783" s="251">
        <f ca="1">IF(A1taxstdlife="n/a","n/a",IF(A1taxstdlife="",0,IF(BC$3&gt;(A1stdlife+$E783),((INDEX('PTRM input'!$G$385:$P$434,A1offset,$E783)-INDEX('PTRM input'!$G$277:$P$326,A1offset,$E783))*OFFSET($F$7,0,$E783))-SUM($G783:BB783),(((INDEX('PTRM input'!$G$385:$P$434,A1offset,$E783)-INDEX('PTRM input'!$G$277:$P$326,A1offset,$E783))*OFFSET($F$7,0,$E783))-SUM($G783:BB783))*(OFFSET('PTRM input'!$G$477,0,$E783-1)/A1taxstdlife))))</f>
        <v>0</v>
      </c>
      <c r="BD783" s="251">
        <f ca="1">IF(A1taxstdlife="n/a","n/a",IF(A1taxstdlife="",0,IF(BD$3&gt;(A1stdlife+$E783),((INDEX('PTRM input'!$G$385:$P$434,A1offset,$E783)-INDEX('PTRM input'!$G$277:$P$326,A1offset,$E783))*OFFSET($F$7,0,$E783))-SUM($G783:BC783),(((INDEX('PTRM input'!$G$385:$P$434,A1offset,$E783)-INDEX('PTRM input'!$G$277:$P$326,A1offset,$E783))*OFFSET($F$7,0,$E783))-SUM($G783:BC783))*(OFFSET('PTRM input'!$G$477,0,$E783-1)/A1taxstdlife))))</f>
        <v>0</v>
      </c>
      <c r="BE783" s="251">
        <f ca="1">IF(A1taxstdlife="n/a","n/a",IF(A1taxstdlife="",0,IF(BE$3&gt;(A1stdlife+$E783),((INDEX('PTRM input'!$G$385:$P$434,A1offset,$E783)-INDEX('PTRM input'!$G$277:$P$326,A1offset,$E783))*OFFSET($F$7,0,$E783))-SUM($G783:BD783),(((INDEX('PTRM input'!$G$385:$P$434,A1offset,$E783)-INDEX('PTRM input'!$G$277:$P$326,A1offset,$E783))*OFFSET($F$7,0,$E783))-SUM($G783:BD783))*(OFFSET('PTRM input'!$G$477,0,$E783-1)/A1taxstdlife))))</f>
        <v>0</v>
      </c>
      <c r="BF783" s="251">
        <f ca="1">IF(A1taxstdlife="n/a","n/a",IF(A1taxstdlife="",0,IF(BF$3&gt;(A1stdlife+$E783),((INDEX('PTRM input'!$G$385:$P$434,A1offset,$E783)-INDEX('PTRM input'!$G$277:$P$326,A1offset,$E783))*OFFSET($F$7,0,$E783))-SUM($G783:BE783),(((INDEX('PTRM input'!$G$385:$P$434,A1offset,$E783)-INDEX('PTRM input'!$G$277:$P$326,A1offset,$E783))*OFFSET($F$7,0,$E783))-SUM($G783:BE783))*(OFFSET('PTRM input'!$G$477,0,$E783-1)/A1taxstdlife))))</f>
        <v>0</v>
      </c>
      <c r="BG783" s="251">
        <f ca="1">IF(A1taxstdlife="n/a","n/a",IF(A1taxstdlife="",0,IF(BG$3&gt;(A1stdlife+$E783),((INDEX('PTRM input'!$G$385:$P$434,A1offset,$E783)-INDEX('PTRM input'!$G$277:$P$326,A1offset,$E783))*OFFSET($F$7,0,$E783))-SUM($G783:BF783),(((INDEX('PTRM input'!$G$385:$P$434,A1offset,$E783)-INDEX('PTRM input'!$G$277:$P$326,A1offset,$E783))*OFFSET($F$7,0,$E783))-SUM($G783:BF783))*(OFFSET('PTRM input'!$G$477,0,$E783-1)/A1taxstdlife))))</f>
        <v>0</v>
      </c>
      <c r="BH783" s="251">
        <f ca="1">IF(A1taxstdlife="n/a","n/a",IF(A1taxstdlife="",0,IF(BH$3&gt;(A1stdlife+$E783),((INDEX('PTRM input'!$G$385:$P$434,A1offset,$E783)-INDEX('PTRM input'!$G$277:$P$326,A1offset,$E783))*OFFSET($F$7,0,$E783))-SUM($G783:BG783),(((INDEX('PTRM input'!$G$385:$P$434,A1offset,$E783)-INDEX('PTRM input'!$G$277:$P$326,A1offset,$E783))*OFFSET($F$7,0,$E783))-SUM($G783:BG783))*(OFFSET('PTRM input'!$G$477,0,$E783-1)/A1taxstdlife))))</f>
        <v>0</v>
      </c>
      <c r="BI783" s="251">
        <f ca="1">IF(A1taxstdlife="n/a","n/a",IF(A1taxstdlife="",0,IF(BI$3&gt;(A1stdlife+$E783),((INDEX('PTRM input'!$G$385:$P$434,A1offset,$E783)-INDEX('PTRM input'!$G$277:$P$326,A1offset,$E783))*OFFSET($F$7,0,$E783))-SUM($G783:BH783),(((INDEX('PTRM input'!$G$385:$P$434,A1offset,$E783)-INDEX('PTRM input'!$G$277:$P$326,A1offset,$E783))*OFFSET($F$7,0,$E783))-SUM($G783:BH783))*(OFFSET('PTRM input'!$G$477,0,$E783-1)/A1taxstdlife))))</f>
        <v>0</v>
      </c>
      <c r="BJ783" s="116"/>
      <c r="BK783" s="116"/>
      <c r="BL783" s="116"/>
      <c r="BM783" s="116"/>
    </row>
    <row r="784" spans="1:65" ht="12.75" hidden="1" customHeight="1" outlineLevel="2">
      <c r="A784" s="366"/>
      <c r="B784" s="19"/>
      <c r="C784" s="18"/>
      <c r="D784" s="760"/>
      <c r="E784" s="86">
        <v>3</v>
      </c>
      <c r="F784" s="356"/>
      <c r="G784" s="434"/>
      <c r="H784" s="435"/>
      <c r="I784" s="619"/>
      <c r="J784" s="251">
        <f ca="1">IF(A1taxstdlife="n/a","n/a",IF(A1taxstdlife="",0,IF(J$3&gt;(A1stdlife+$E784),((INDEX('PTRM input'!$G$385:$P$434,A1offset,$E784)-INDEX('PTRM input'!$G$277:$P$326,A1offset,$E784))*OFFSET($F$7,0,$E784))-SUM($G784:I784),(((INDEX('PTRM input'!$G$385:$P$434,A1offset,$E784)-INDEX('PTRM input'!$G$277:$P$326,A1offset,$E784))*OFFSET($F$7,0,$E784))-SUM($G784:I784))*(OFFSET('PTRM input'!$G$477,0,$E784-1)/A1taxstdlife))))</f>
        <v>0.88916646490412965</v>
      </c>
      <c r="K784" s="251">
        <f ca="1">IF(A1taxstdlife="n/a","n/a",IF(A1taxstdlife="",0,IF(K$3&gt;(A1stdlife+$E784),((INDEX('PTRM input'!$G$385:$P$434,A1offset,$E784)-INDEX('PTRM input'!$G$277:$P$326,A1offset,$E784))*OFFSET($F$7,0,$E784))-SUM($G784:J784),(((INDEX('PTRM input'!$G$385:$P$434,A1offset,$E784)-INDEX('PTRM input'!$G$277:$P$326,A1offset,$E784))*OFFSET($F$7,0,$E784))-SUM($G784:J784))*(OFFSET('PTRM input'!$G$477,0,$E784-1)/A1taxstdlife))))</f>
        <v>0.80024981841371678</v>
      </c>
      <c r="L784" s="251">
        <f ca="1">IF(A1taxstdlife="n/a","n/a",IF(A1taxstdlife="",0,IF(L$3&gt;(A1stdlife+$E784),((INDEX('PTRM input'!$G$385:$P$434,A1offset,$E784)-INDEX('PTRM input'!$G$277:$P$326,A1offset,$E784))*OFFSET($F$7,0,$E784))-SUM($G784:K784),(((INDEX('PTRM input'!$G$385:$P$434,A1offset,$E784)-INDEX('PTRM input'!$G$277:$P$326,A1offset,$E784))*OFFSET($F$7,0,$E784))-SUM($G784:K784))*(OFFSET('PTRM input'!$G$477,0,$E784-1)/A1taxstdlife))))</f>
        <v>0.72022483657234493</v>
      </c>
      <c r="M784" s="251">
        <f ca="1">IF(A1taxstdlife="n/a","n/a",IF(A1taxstdlife="",0,IF(M$3&gt;(A1stdlife+$E784),((INDEX('PTRM input'!$G$385:$P$434,A1offset,$E784)-INDEX('PTRM input'!$G$277:$P$326,A1offset,$E784))*OFFSET($F$7,0,$E784))-SUM($G784:L784),(((INDEX('PTRM input'!$G$385:$P$434,A1offset,$E784)-INDEX('PTRM input'!$G$277:$P$326,A1offset,$E784))*OFFSET($F$7,0,$E784))-SUM($G784:L784))*(OFFSET('PTRM input'!$G$477,0,$E784-1)/A1taxstdlife))))</f>
        <v>0.64820235291511041</v>
      </c>
      <c r="N784" s="251">
        <f ca="1">IF(A1taxstdlife="n/a","n/a",IF(A1taxstdlife="",0,IF(N$3&gt;(A1stdlife+$E784),((INDEX('PTRM input'!$G$385:$P$434,A1offset,$E784)-INDEX('PTRM input'!$G$277:$P$326,A1offset,$E784))*OFFSET($F$7,0,$E784))-SUM($G784:M784),(((INDEX('PTRM input'!$G$385:$P$434,A1offset,$E784)-INDEX('PTRM input'!$G$277:$P$326,A1offset,$E784))*OFFSET($F$7,0,$E784))-SUM($G784:M784))*(OFFSET('PTRM input'!$G$477,0,$E784-1)/A1taxstdlife))))</f>
        <v>0.58338211762359937</v>
      </c>
      <c r="O784" s="251">
        <f ca="1">IF(A1taxstdlife="n/a","n/a",IF(A1taxstdlife="",0,IF(O$3&gt;(A1stdlife+$E784),((INDEX('PTRM input'!$G$385:$P$434,A1offset,$E784)-INDEX('PTRM input'!$G$277:$P$326,A1offset,$E784))*OFFSET($F$7,0,$E784))-SUM($G784:N784),(((INDEX('PTRM input'!$G$385:$P$434,A1offset,$E784)-INDEX('PTRM input'!$G$277:$P$326,A1offset,$E784))*OFFSET($F$7,0,$E784))-SUM($G784:N784))*(OFFSET('PTRM input'!$G$477,0,$E784-1)/A1taxstdlife))))</f>
        <v>0.52504390586123939</v>
      </c>
      <c r="P784" s="251">
        <f ca="1">IF(A1taxstdlife="n/a","n/a",IF(A1taxstdlife="",0,IF(P$3&gt;(A1stdlife+$E784),((INDEX('PTRM input'!$G$385:$P$434,A1offset,$E784)-INDEX('PTRM input'!$G$277:$P$326,A1offset,$E784))*OFFSET($F$7,0,$E784))-SUM($G784:O784),(((INDEX('PTRM input'!$G$385:$P$434,A1offset,$E784)-INDEX('PTRM input'!$G$277:$P$326,A1offset,$E784))*OFFSET($F$7,0,$E784))-SUM($G784:O784))*(OFFSET('PTRM input'!$G$477,0,$E784-1)/A1taxstdlife))))</f>
        <v>0.47253951527511551</v>
      </c>
      <c r="Q784" s="251">
        <f ca="1">IF(A1taxstdlife="n/a","n/a",IF(A1taxstdlife="",0,IF(Q$3&gt;(A1stdlife+$E784),((INDEX('PTRM input'!$G$385:$P$434,A1offset,$E784)-INDEX('PTRM input'!$G$277:$P$326,A1offset,$E784))*OFFSET($F$7,0,$E784))-SUM($G784:P784),(((INDEX('PTRM input'!$G$385:$P$434,A1offset,$E784)-INDEX('PTRM input'!$G$277:$P$326,A1offset,$E784))*OFFSET($F$7,0,$E784))-SUM($G784:P784))*(OFFSET('PTRM input'!$G$477,0,$E784-1)/A1taxstdlife))))</f>
        <v>0.42528556374760396</v>
      </c>
      <c r="R784" s="251">
        <f ca="1">IF(A1taxstdlife="n/a","n/a",IF(A1taxstdlife="",0,IF(R$3&gt;(A1stdlife+$E784),((INDEX('PTRM input'!$G$385:$P$434,A1offset,$E784)-INDEX('PTRM input'!$G$277:$P$326,A1offset,$E784))*OFFSET($F$7,0,$E784))-SUM($G784:Q784),(((INDEX('PTRM input'!$G$385:$P$434,A1offset,$E784)-INDEX('PTRM input'!$G$277:$P$326,A1offset,$E784))*OFFSET($F$7,0,$E784))-SUM($G784:Q784))*(OFFSET('PTRM input'!$G$477,0,$E784-1)/A1taxstdlife))))</f>
        <v>0.38275700737284357</v>
      </c>
      <c r="S784" s="251">
        <f ca="1">IF(A1taxstdlife="n/a","n/a",IF(A1taxstdlife="",0,IF(S$3&gt;(A1stdlife+$E784),((INDEX('PTRM input'!$G$385:$P$434,A1offset,$E784)-INDEX('PTRM input'!$G$277:$P$326,A1offset,$E784))*OFFSET($F$7,0,$E784))-SUM($G784:R784),(((INDEX('PTRM input'!$G$385:$P$434,A1offset,$E784)-INDEX('PTRM input'!$G$277:$P$326,A1offset,$E784))*OFFSET($F$7,0,$E784))-SUM($G784:R784))*(OFFSET('PTRM input'!$G$477,0,$E784-1)/A1taxstdlife))))</f>
        <v>0.3444813066355592</v>
      </c>
      <c r="T784" s="251">
        <f ca="1">IF(A1taxstdlife="n/a","n/a",IF(A1taxstdlife="",0,IF(T$3&gt;(A1stdlife+$E784),((INDEX('PTRM input'!$G$385:$P$434,A1offset,$E784)-INDEX('PTRM input'!$G$277:$P$326,A1offset,$E784))*OFFSET($F$7,0,$E784))-SUM($G784:S784),(((INDEX('PTRM input'!$G$385:$P$434,A1offset,$E784)-INDEX('PTRM input'!$G$277:$P$326,A1offset,$E784))*OFFSET($F$7,0,$E784))-SUM($G784:S784))*(OFFSET('PTRM input'!$G$477,0,$E784-1)/A1taxstdlife))))</f>
        <v>0.31003317597200336</v>
      </c>
      <c r="U784" s="251">
        <f ca="1">IF(A1taxstdlife="n/a","n/a",IF(A1taxstdlife="",0,IF(U$3&gt;(A1stdlife+$E784),((INDEX('PTRM input'!$G$385:$P$434,A1offset,$E784)-INDEX('PTRM input'!$G$277:$P$326,A1offset,$E784))*OFFSET($F$7,0,$E784))-SUM($G784:T784),(((INDEX('PTRM input'!$G$385:$P$434,A1offset,$E784)-INDEX('PTRM input'!$G$277:$P$326,A1offset,$E784))*OFFSET($F$7,0,$E784))-SUM($G784:T784))*(OFFSET('PTRM input'!$G$477,0,$E784-1)/A1taxstdlife))))</f>
        <v>0.27902985837480304</v>
      </c>
      <c r="V784" s="251">
        <f ca="1">IF(A1taxstdlife="n/a","n/a",IF(A1taxstdlife="",0,IF(V$3&gt;(A1stdlife+$E784),((INDEX('PTRM input'!$G$385:$P$434,A1offset,$E784)-INDEX('PTRM input'!$G$277:$P$326,A1offset,$E784))*OFFSET($F$7,0,$E784))-SUM($G784:U784),(((INDEX('PTRM input'!$G$385:$P$434,A1offset,$E784)-INDEX('PTRM input'!$G$277:$P$326,A1offset,$E784))*OFFSET($F$7,0,$E784))-SUM($G784:U784))*(OFFSET('PTRM input'!$G$477,0,$E784-1)/A1taxstdlife))))</f>
        <v>0.25112687253732274</v>
      </c>
      <c r="W784" s="251">
        <f ca="1">IF(A1taxstdlife="n/a","n/a",IF(A1taxstdlife="",0,IF(W$3&gt;(A1stdlife+$E784),((INDEX('PTRM input'!$G$385:$P$434,A1offset,$E784)-INDEX('PTRM input'!$G$277:$P$326,A1offset,$E784))*OFFSET($F$7,0,$E784))-SUM($G784:V784),(((INDEX('PTRM input'!$G$385:$P$434,A1offset,$E784)-INDEX('PTRM input'!$G$277:$P$326,A1offset,$E784))*OFFSET($F$7,0,$E784))-SUM($G784:V784))*(OFFSET('PTRM input'!$G$477,0,$E784-1)/A1taxstdlife))))</f>
        <v>0.22601418528359052</v>
      </c>
      <c r="X784" s="251">
        <f ca="1">IF(A1taxstdlife="n/a","n/a",IF(A1taxstdlife="",0,IF(X$3&gt;(A1stdlife+$E784),((INDEX('PTRM input'!$G$385:$P$434,A1offset,$E784)-INDEX('PTRM input'!$G$277:$P$326,A1offset,$E784))*OFFSET($F$7,0,$E784))-SUM($G784:W784),(((INDEX('PTRM input'!$G$385:$P$434,A1offset,$E784)-INDEX('PTRM input'!$G$277:$P$326,A1offset,$E784))*OFFSET($F$7,0,$E784))-SUM($G784:W784))*(OFFSET('PTRM input'!$G$477,0,$E784-1)/A1taxstdlife))))</f>
        <v>0.20341276675523146</v>
      </c>
      <c r="Y784" s="251">
        <f ca="1">IF(A1taxstdlife="n/a","n/a",IF(A1taxstdlife="",0,IF(Y$3&gt;(A1stdlife+$E784),((INDEX('PTRM input'!$G$385:$P$434,A1offset,$E784)-INDEX('PTRM input'!$G$277:$P$326,A1offset,$E784))*OFFSET($F$7,0,$E784))-SUM($G784:X784),(((INDEX('PTRM input'!$G$385:$P$434,A1offset,$E784)-INDEX('PTRM input'!$G$277:$P$326,A1offset,$E784))*OFFSET($F$7,0,$E784))-SUM($G784:X784))*(OFFSET('PTRM input'!$G$477,0,$E784-1)/A1taxstdlife))))</f>
        <v>0.18307149007970835</v>
      </c>
      <c r="Z784" s="251">
        <f ca="1">IF(A1taxstdlife="n/a","n/a",IF(A1taxstdlife="",0,IF(Z$3&gt;(A1stdlife+$E784),((INDEX('PTRM input'!$G$385:$P$434,A1offset,$E784)-INDEX('PTRM input'!$G$277:$P$326,A1offset,$E784))*OFFSET($F$7,0,$E784))-SUM($G784:Y784),(((INDEX('PTRM input'!$G$385:$P$434,A1offset,$E784)-INDEX('PTRM input'!$G$277:$P$326,A1offset,$E784))*OFFSET($F$7,0,$E784))-SUM($G784:Y784))*(OFFSET('PTRM input'!$G$477,0,$E784-1)/A1taxstdlife))))</f>
        <v>0.16476434107173754</v>
      </c>
      <c r="AA784" s="251">
        <f ca="1">IF(A1taxstdlife="n/a","n/a",IF(A1taxstdlife="",0,IF(AA$3&gt;(A1stdlife+$E784),((INDEX('PTRM input'!$G$385:$P$434,A1offset,$E784)-INDEX('PTRM input'!$G$277:$P$326,A1offset,$E784))*OFFSET($F$7,0,$E784))-SUM($G784:Z784),(((INDEX('PTRM input'!$G$385:$P$434,A1offset,$E784)-INDEX('PTRM input'!$G$277:$P$326,A1offset,$E784))*OFFSET($F$7,0,$E784))-SUM($G784:Z784))*(OFFSET('PTRM input'!$G$477,0,$E784-1)/A1taxstdlife))))</f>
        <v>0.14828790696456373</v>
      </c>
      <c r="AB784" s="251">
        <f ca="1">IF(A1taxstdlife="n/a","n/a",IF(A1taxstdlife="",0,IF(AB$3&gt;(A1stdlife+$E784),((INDEX('PTRM input'!$G$385:$P$434,A1offset,$E784)-INDEX('PTRM input'!$G$277:$P$326,A1offset,$E784))*OFFSET($F$7,0,$E784))-SUM($G784:AA784),(((INDEX('PTRM input'!$G$385:$P$434,A1offset,$E784)-INDEX('PTRM input'!$G$277:$P$326,A1offset,$E784))*OFFSET($F$7,0,$E784))-SUM($G784:AA784))*(OFFSET('PTRM input'!$G$477,0,$E784-1)/A1taxstdlife))))</f>
        <v>0.13345911626810736</v>
      </c>
      <c r="AC784" s="251">
        <f ca="1">IF(A1taxstdlife="n/a","n/a",IF(A1taxstdlife="",0,IF(AC$3&gt;(A1stdlife+$E784),((INDEX('PTRM input'!$G$385:$P$434,A1offset,$E784)-INDEX('PTRM input'!$G$277:$P$326,A1offset,$E784))*OFFSET($F$7,0,$E784))-SUM($G784:AB784),(((INDEX('PTRM input'!$G$385:$P$434,A1offset,$E784)-INDEX('PTRM input'!$G$277:$P$326,A1offset,$E784))*OFFSET($F$7,0,$E784))-SUM($G784:AB784))*(OFFSET('PTRM input'!$G$477,0,$E784-1)/A1taxstdlife))))</f>
        <v>0.12011320464129663</v>
      </c>
      <c r="AD784" s="251">
        <f ca="1">IF(A1taxstdlife="n/a","n/a",IF(A1taxstdlife="",0,IF(AD$3&gt;(A1stdlife+$E784),((INDEX('PTRM input'!$G$385:$P$434,A1offset,$E784)-INDEX('PTRM input'!$G$277:$P$326,A1offset,$E784))*OFFSET($F$7,0,$E784))-SUM($G784:AC784),(((INDEX('PTRM input'!$G$385:$P$434,A1offset,$E784)-INDEX('PTRM input'!$G$277:$P$326,A1offset,$E784))*OFFSET($F$7,0,$E784))-SUM($G784:AC784))*(OFFSET('PTRM input'!$G$477,0,$E784-1)/A1taxstdlife))))</f>
        <v>0.10810188417716696</v>
      </c>
      <c r="AE784" s="251">
        <f ca="1">IF(A1taxstdlife="n/a","n/a",IF(A1taxstdlife="",0,IF(AE$3&gt;(A1stdlife+$E784),((INDEX('PTRM input'!$G$385:$P$434,A1offset,$E784)-INDEX('PTRM input'!$G$277:$P$326,A1offset,$E784))*OFFSET($F$7,0,$E784))-SUM($G784:AD784),(((INDEX('PTRM input'!$G$385:$P$434,A1offset,$E784)-INDEX('PTRM input'!$G$277:$P$326,A1offset,$E784))*OFFSET($F$7,0,$E784))-SUM($G784:AD784))*(OFFSET('PTRM input'!$G$477,0,$E784-1)/A1taxstdlife))))</f>
        <v>9.7291695759450292E-2</v>
      </c>
      <c r="AF784" s="251">
        <f ca="1">IF(A1taxstdlife="n/a","n/a",IF(A1taxstdlife="",0,IF(AF$3&gt;(A1stdlife+$E784),((INDEX('PTRM input'!$G$385:$P$434,A1offset,$E784)-INDEX('PTRM input'!$G$277:$P$326,A1offset,$E784))*OFFSET($F$7,0,$E784))-SUM($G784:AE784),(((INDEX('PTRM input'!$G$385:$P$434,A1offset,$E784)-INDEX('PTRM input'!$G$277:$P$326,A1offset,$E784))*OFFSET($F$7,0,$E784))-SUM($G784:AE784))*(OFFSET('PTRM input'!$G$477,0,$E784-1)/A1taxstdlife))))</f>
        <v>8.7562526183505268E-2</v>
      </c>
      <c r="AG784" s="251">
        <f ca="1">IF(A1taxstdlife="n/a","n/a",IF(A1taxstdlife="",0,IF(AG$3&gt;(A1stdlife+$E784),((INDEX('PTRM input'!$G$385:$P$434,A1offset,$E784)-INDEX('PTRM input'!$G$277:$P$326,A1offset,$E784))*OFFSET($F$7,0,$E784))-SUM($G784:AF784),(((INDEX('PTRM input'!$G$385:$P$434,A1offset,$E784)-INDEX('PTRM input'!$G$277:$P$326,A1offset,$E784))*OFFSET($F$7,0,$E784))-SUM($G784:AF784))*(OFFSET('PTRM input'!$G$477,0,$E784-1)/A1taxstdlife))))</f>
        <v>7.8806273565154683E-2</v>
      </c>
      <c r="AH784" s="251">
        <f ca="1">IF(A1taxstdlife="n/a","n/a",IF(A1taxstdlife="",0,IF(AH$3&gt;(A1stdlife+$E784),((INDEX('PTRM input'!$G$385:$P$434,A1offset,$E784)-INDEX('PTRM input'!$G$277:$P$326,A1offset,$E784))*OFFSET($F$7,0,$E784))-SUM($G784:AG784),(((INDEX('PTRM input'!$G$385:$P$434,A1offset,$E784)-INDEX('PTRM input'!$G$277:$P$326,A1offset,$E784))*OFFSET($F$7,0,$E784))-SUM($G784:AG784))*(OFFSET('PTRM input'!$G$477,0,$E784-1)/A1taxstdlife))))</f>
        <v>7.0925646208639212E-2</v>
      </c>
      <c r="AI784" s="251">
        <f ca="1">IF(A1taxstdlife="n/a","n/a",IF(A1taxstdlife="",0,IF(AI$3&gt;(A1stdlife+$E784),((INDEX('PTRM input'!$G$385:$P$434,A1offset,$E784)-INDEX('PTRM input'!$G$277:$P$326,A1offset,$E784))*OFFSET($F$7,0,$E784))-SUM($G784:AH784),(((INDEX('PTRM input'!$G$385:$P$434,A1offset,$E784)-INDEX('PTRM input'!$G$277:$P$326,A1offset,$E784))*OFFSET($F$7,0,$E784))-SUM($G784:AH784))*(OFFSET('PTRM input'!$G$477,0,$E784-1)/A1taxstdlife))))</f>
        <v>6.3833081587775273E-2</v>
      </c>
      <c r="AJ784" s="251">
        <f ca="1">IF(A1taxstdlife="n/a","n/a",IF(A1taxstdlife="",0,IF(AJ$3&gt;(A1stdlife+$E784),((INDEX('PTRM input'!$G$385:$P$434,A1offset,$E784)-INDEX('PTRM input'!$G$277:$P$326,A1offset,$E784))*OFFSET($F$7,0,$E784))-SUM($G784:AI784),(((INDEX('PTRM input'!$G$385:$P$434,A1offset,$E784)-INDEX('PTRM input'!$G$277:$P$326,A1offset,$E784))*OFFSET($F$7,0,$E784))-SUM($G784:AI784))*(OFFSET('PTRM input'!$G$477,0,$E784-1)/A1taxstdlife))))</f>
        <v>5.7449773428997736E-2</v>
      </c>
      <c r="AK784" s="251">
        <f ca="1">IF(A1taxstdlife="n/a","n/a",IF(A1taxstdlife="",0,IF(AK$3&gt;(A1stdlife+$E784),((INDEX('PTRM input'!$G$385:$P$434,A1offset,$E784)-INDEX('PTRM input'!$G$277:$P$326,A1offset,$E784))*OFFSET($F$7,0,$E784))-SUM($G784:AJ784),(((INDEX('PTRM input'!$G$385:$P$434,A1offset,$E784)-INDEX('PTRM input'!$G$277:$P$326,A1offset,$E784))*OFFSET($F$7,0,$E784))-SUM($G784:AJ784))*(OFFSET('PTRM input'!$G$477,0,$E784-1)/A1taxstdlife))))</f>
        <v>5.1704796086097994E-2</v>
      </c>
      <c r="AL784" s="251">
        <f ca="1">IF(A1taxstdlife="n/a","n/a",IF(A1taxstdlife="",0,IF(AL$3&gt;(A1stdlife+$E784),((INDEX('PTRM input'!$G$385:$P$434,A1offset,$E784)-INDEX('PTRM input'!$G$277:$P$326,A1offset,$E784))*OFFSET($F$7,0,$E784))-SUM($G784:AK784),(((INDEX('PTRM input'!$G$385:$P$434,A1offset,$E784)-INDEX('PTRM input'!$G$277:$P$326,A1offset,$E784))*OFFSET($F$7,0,$E784))-SUM($G784:AK784))*(OFFSET('PTRM input'!$G$477,0,$E784-1)/A1taxstdlife))))</f>
        <v>4.653431647748825E-2</v>
      </c>
      <c r="AM784" s="251">
        <f ca="1">IF(A1taxstdlife="n/a","n/a",IF(A1taxstdlife="",0,IF(AM$3&gt;(A1stdlife+$E784),((INDEX('PTRM input'!$G$385:$P$434,A1offset,$E784)-INDEX('PTRM input'!$G$277:$P$326,A1offset,$E784))*OFFSET($F$7,0,$E784))-SUM($G784:AL784),(((INDEX('PTRM input'!$G$385:$P$434,A1offset,$E784)-INDEX('PTRM input'!$G$277:$P$326,A1offset,$E784))*OFFSET($F$7,0,$E784))-SUM($G784:AL784))*(OFFSET('PTRM input'!$G$477,0,$E784-1)/A1taxstdlife))))</f>
        <v>4.1880884829739354E-2</v>
      </c>
      <c r="AN784" s="251">
        <f ca="1">IF(A1taxstdlife="n/a","n/a",IF(A1taxstdlife="",0,IF(AN$3&gt;(A1stdlife+$E784),((INDEX('PTRM input'!$G$385:$P$434,A1offset,$E784)-INDEX('PTRM input'!$G$277:$P$326,A1offset,$E784))*OFFSET($F$7,0,$E784))-SUM($G784:AM784),(((INDEX('PTRM input'!$G$385:$P$434,A1offset,$E784)-INDEX('PTRM input'!$G$277:$P$326,A1offset,$E784))*OFFSET($F$7,0,$E784))-SUM($G784:AM784))*(OFFSET('PTRM input'!$G$477,0,$E784-1)/A1taxstdlife))))</f>
        <v>3.7692796346765436E-2</v>
      </c>
      <c r="AO784" s="251">
        <f ca="1">IF(A1taxstdlife="n/a","n/a",IF(A1taxstdlife="",0,IF(AO$3&gt;(A1stdlife+$E784),((INDEX('PTRM input'!$G$385:$P$434,A1offset,$E784)-INDEX('PTRM input'!$G$277:$P$326,A1offset,$E784))*OFFSET($F$7,0,$E784))-SUM($G784:AN784),(((INDEX('PTRM input'!$G$385:$P$434,A1offset,$E784)-INDEX('PTRM input'!$G$277:$P$326,A1offset,$E784))*OFFSET($F$7,0,$E784))-SUM($G784:AN784))*(OFFSET('PTRM input'!$G$477,0,$E784-1)/A1taxstdlife))))</f>
        <v>3.3923516712088819E-2</v>
      </c>
      <c r="AP784" s="251">
        <f ca="1">IF(A1taxstdlife="n/a","n/a",IF(A1taxstdlife="",0,IF(AP$3&gt;(A1stdlife+$E784),((INDEX('PTRM input'!$G$385:$P$434,A1offset,$E784)-INDEX('PTRM input'!$G$277:$P$326,A1offset,$E784))*OFFSET($F$7,0,$E784))-SUM($G784:AO784),(((INDEX('PTRM input'!$G$385:$P$434,A1offset,$E784)-INDEX('PTRM input'!$G$277:$P$326,A1offset,$E784))*OFFSET($F$7,0,$E784))-SUM($G784:AO784))*(OFFSET('PTRM input'!$G$477,0,$E784-1)/A1taxstdlife))))</f>
        <v>3.0531165040880028E-2</v>
      </c>
      <c r="AQ784" s="251">
        <f ca="1">IF(A1taxstdlife="n/a","n/a",IF(A1taxstdlife="",0,IF(AQ$3&gt;(A1stdlife+$E784),((INDEX('PTRM input'!$G$385:$P$434,A1offset,$E784)-INDEX('PTRM input'!$G$277:$P$326,A1offset,$E784))*OFFSET($F$7,0,$E784))-SUM($G784:AP784),(((INDEX('PTRM input'!$G$385:$P$434,A1offset,$E784)-INDEX('PTRM input'!$G$277:$P$326,A1offset,$E784))*OFFSET($F$7,0,$E784))-SUM($G784:AP784))*(OFFSET('PTRM input'!$G$477,0,$E784-1)/A1taxstdlife))))</f>
        <v>2.7478048536791991E-2</v>
      </c>
      <c r="AR784" s="251">
        <f ca="1">IF(A1taxstdlife="n/a","n/a",IF(A1taxstdlife="",0,IF(AR$3&gt;(A1stdlife+$E784),((INDEX('PTRM input'!$G$385:$P$434,A1offset,$E784)-INDEX('PTRM input'!$G$277:$P$326,A1offset,$E784))*OFFSET($F$7,0,$E784))-SUM($G784:AQ784),(((INDEX('PTRM input'!$G$385:$P$434,A1offset,$E784)-INDEX('PTRM input'!$G$277:$P$326,A1offset,$E784))*OFFSET($F$7,0,$E784))-SUM($G784:AQ784))*(OFFSET('PTRM input'!$G$477,0,$E784-1)/A1taxstdlife))))</f>
        <v>2.4730243683112718E-2</v>
      </c>
      <c r="AS784" s="251">
        <f ca="1">IF(A1taxstdlife="n/a","n/a",IF(A1taxstdlife="",0,IF(AS$3&gt;(A1stdlife+$E784),((INDEX('PTRM input'!$G$385:$P$434,A1offset,$E784)-INDEX('PTRM input'!$G$277:$P$326,A1offset,$E784))*OFFSET($F$7,0,$E784))-SUM($G784:AR784),(((INDEX('PTRM input'!$G$385:$P$434,A1offset,$E784)-INDEX('PTRM input'!$G$277:$P$326,A1offset,$E784))*OFFSET($F$7,0,$E784))-SUM($G784:AR784))*(OFFSET('PTRM input'!$G$477,0,$E784-1)/A1taxstdlife))))</f>
        <v>2.2257219314801447E-2</v>
      </c>
      <c r="AT784" s="251">
        <f ca="1">IF(A1taxstdlife="n/a","n/a",IF(A1taxstdlife="",0,IF(AT$3&gt;(A1stdlife+$E784),((INDEX('PTRM input'!$G$385:$P$434,A1offset,$E784)-INDEX('PTRM input'!$G$277:$P$326,A1offset,$E784))*OFFSET($F$7,0,$E784))-SUM($G784:AS784),(((INDEX('PTRM input'!$G$385:$P$434,A1offset,$E784)-INDEX('PTRM input'!$G$277:$P$326,A1offset,$E784))*OFFSET($F$7,0,$E784))-SUM($G784:AS784))*(OFFSET('PTRM input'!$G$477,0,$E784-1)/A1taxstdlife))))</f>
        <v>2.0031497383321373E-2</v>
      </c>
      <c r="AU784" s="251">
        <f ca="1">IF(A1taxstdlife="n/a","n/a",IF(A1taxstdlife="",0,IF(AU$3&gt;(A1stdlife+$E784),((INDEX('PTRM input'!$G$385:$P$434,A1offset,$E784)-INDEX('PTRM input'!$G$277:$P$326,A1offset,$E784))*OFFSET($F$7,0,$E784))-SUM($G784:AT784),(((INDEX('PTRM input'!$G$385:$P$434,A1offset,$E784)-INDEX('PTRM input'!$G$277:$P$326,A1offset,$E784))*OFFSET($F$7,0,$E784))-SUM($G784:AT784))*(OFFSET('PTRM input'!$G$477,0,$E784-1)/A1taxstdlife))))</f>
        <v>1.8028347644989218E-2</v>
      </c>
      <c r="AV784" s="251">
        <f ca="1">IF(A1taxstdlife="n/a","n/a",IF(A1taxstdlife="",0,IF(AV$3&gt;(A1stdlife+$E784),((INDEX('PTRM input'!$G$385:$P$434,A1offset,$E784)-INDEX('PTRM input'!$G$277:$P$326,A1offset,$E784))*OFFSET($F$7,0,$E784))-SUM($G784:AU784),(((INDEX('PTRM input'!$G$385:$P$434,A1offset,$E784)-INDEX('PTRM input'!$G$277:$P$326,A1offset,$E784))*OFFSET($F$7,0,$E784))-SUM($G784:AU784))*(OFFSET('PTRM input'!$G$477,0,$E784-1)/A1taxstdlife))))</f>
        <v>1.6225512880490279E-2</v>
      </c>
      <c r="AW784" s="251">
        <f ca="1">IF(A1taxstdlife="n/a","n/a",IF(A1taxstdlife="",0,IF(AW$3&gt;(A1stdlife+$E784),((INDEX('PTRM input'!$G$385:$P$434,A1offset,$E784)-INDEX('PTRM input'!$G$277:$P$326,A1offset,$E784))*OFFSET($F$7,0,$E784))-SUM($G784:AV784),(((INDEX('PTRM input'!$G$385:$P$434,A1offset,$E784)-INDEX('PTRM input'!$G$277:$P$326,A1offset,$E784))*OFFSET($F$7,0,$E784))-SUM($G784:AV784))*(OFFSET('PTRM input'!$G$477,0,$E784-1)/A1taxstdlife))))</f>
        <v>1.4602961592441233E-2</v>
      </c>
      <c r="AX784" s="251">
        <f ca="1">IF(A1taxstdlife="n/a","n/a",IF(A1taxstdlife="",0,IF(AX$3&gt;(A1stdlife+$E784),((INDEX('PTRM input'!$G$385:$P$434,A1offset,$E784)-INDEX('PTRM input'!$G$277:$P$326,A1offset,$E784))*OFFSET($F$7,0,$E784))-SUM($G784:AW784),(((INDEX('PTRM input'!$G$385:$P$434,A1offset,$E784)-INDEX('PTRM input'!$G$277:$P$326,A1offset,$E784))*OFFSET($F$7,0,$E784))-SUM($G784:AW784))*(OFFSET('PTRM input'!$G$477,0,$E784-1)/A1taxstdlife))))</f>
        <v>1.314266543319711E-2</v>
      </c>
      <c r="AY784" s="251">
        <f ca="1">IF(A1taxstdlife="n/a","n/a",IF(A1taxstdlife="",0,IF(AY$3&gt;(A1stdlife+$E784),((INDEX('PTRM input'!$G$385:$P$434,A1offset,$E784)-INDEX('PTRM input'!$G$277:$P$326,A1offset,$E784))*OFFSET($F$7,0,$E784))-SUM($G784:AX784),(((INDEX('PTRM input'!$G$385:$P$434,A1offset,$E784)-INDEX('PTRM input'!$G$277:$P$326,A1offset,$E784))*OFFSET($F$7,0,$E784))-SUM($G784:AX784))*(OFFSET('PTRM input'!$G$477,0,$E784-1)/A1taxstdlife))))</f>
        <v>1.1828398889877434E-2</v>
      </c>
      <c r="AZ784" s="251">
        <f ca="1">IF(A1taxstdlife="n/a","n/a",IF(A1taxstdlife="",0,IF(AZ$3&gt;(A1stdlife+$E784),((INDEX('PTRM input'!$G$385:$P$434,A1offset,$E784)-INDEX('PTRM input'!$G$277:$P$326,A1offset,$E784))*OFFSET($F$7,0,$E784))-SUM($G784:AY784),(((INDEX('PTRM input'!$G$385:$P$434,A1offset,$E784)-INDEX('PTRM input'!$G$277:$P$326,A1offset,$E784))*OFFSET($F$7,0,$E784))-SUM($G784:AY784))*(OFFSET('PTRM input'!$G$477,0,$E784-1)/A1taxstdlife))))</f>
        <v>1.0645559000889726E-2</v>
      </c>
      <c r="BA784" s="251">
        <f ca="1">IF(A1taxstdlife="n/a","n/a",IF(A1taxstdlife="",0,IF(BA$3&gt;(A1stdlife+$E784),((INDEX('PTRM input'!$G$385:$P$434,A1offset,$E784)-INDEX('PTRM input'!$G$277:$P$326,A1offset,$E784))*OFFSET($F$7,0,$E784))-SUM($G784:AZ784),(((INDEX('PTRM input'!$G$385:$P$434,A1offset,$E784)-INDEX('PTRM input'!$G$277:$P$326,A1offset,$E784))*OFFSET($F$7,0,$E784))-SUM($G784:AZ784))*(OFFSET('PTRM input'!$G$477,0,$E784-1)/A1taxstdlife))))</f>
        <v>9.5810031008007005E-3</v>
      </c>
      <c r="BB784" s="251">
        <f ca="1">IF(A1taxstdlife="n/a","n/a",IF(A1taxstdlife="",0,IF(BB$3&gt;(A1stdlife+$E784),((INDEX('PTRM input'!$G$385:$P$434,A1offset,$E784)-INDEX('PTRM input'!$G$277:$P$326,A1offset,$E784))*OFFSET($F$7,0,$E784))-SUM($G784:BA784),(((INDEX('PTRM input'!$G$385:$P$434,A1offset,$E784)-INDEX('PTRM input'!$G$277:$P$326,A1offset,$E784))*OFFSET($F$7,0,$E784))-SUM($G784:BA784))*(OFFSET('PTRM input'!$G$477,0,$E784-1)/A1taxstdlife))))</f>
        <v>8.6229027907206657E-2</v>
      </c>
      <c r="BC784" s="251">
        <f ca="1">IF(A1taxstdlife="n/a","n/a",IF(A1taxstdlife="",0,IF(BC$3&gt;(A1stdlife+$E784),((INDEX('PTRM input'!$G$385:$P$434,A1offset,$E784)-INDEX('PTRM input'!$G$277:$P$326,A1offset,$E784))*OFFSET($F$7,0,$E784))-SUM($G784:BB784),(((INDEX('PTRM input'!$G$385:$P$434,A1offset,$E784)-INDEX('PTRM input'!$G$277:$P$326,A1offset,$E784))*OFFSET($F$7,0,$E784))-SUM($G784:BB784))*(OFFSET('PTRM input'!$G$477,0,$E784-1)/A1taxstdlife))))</f>
        <v>0</v>
      </c>
      <c r="BD784" s="251">
        <f ca="1">IF(A1taxstdlife="n/a","n/a",IF(A1taxstdlife="",0,IF(BD$3&gt;(A1stdlife+$E784),((INDEX('PTRM input'!$G$385:$P$434,A1offset,$E784)-INDEX('PTRM input'!$G$277:$P$326,A1offset,$E784))*OFFSET($F$7,0,$E784))-SUM($G784:BC784),(((INDEX('PTRM input'!$G$385:$P$434,A1offset,$E784)-INDEX('PTRM input'!$G$277:$P$326,A1offset,$E784))*OFFSET($F$7,0,$E784))-SUM($G784:BC784))*(OFFSET('PTRM input'!$G$477,0,$E784-1)/A1taxstdlife))))</f>
        <v>0</v>
      </c>
      <c r="BE784" s="251">
        <f ca="1">IF(A1taxstdlife="n/a","n/a",IF(A1taxstdlife="",0,IF(BE$3&gt;(A1stdlife+$E784),((INDEX('PTRM input'!$G$385:$P$434,A1offset,$E784)-INDEX('PTRM input'!$G$277:$P$326,A1offset,$E784))*OFFSET($F$7,0,$E784))-SUM($G784:BD784),(((INDEX('PTRM input'!$G$385:$P$434,A1offset,$E784)-INDEX('PTRM input'!$G$277:$P$326,A1offset,$E784))*OFFSET($F$7,0,$E784))-SUM($G784:BD784))*(OFFSET('PTRM input'!$G$477,0,$E784-1)/A1taxstdlife))))</f>
        <v>0</v>
      </c>
      <c r="BF784" s="251">
        <f ca="1">IF(A1taxstdlife="n/a","n/a",IF(A1taxstdlife="",0,IF(BF$3&gt;(A1stdlife+$E784),((INDEX('PTRM input'!$G$385:$P$434,A1offset,$E784)-INDEX('PTRM input'!$G$277:$P$326,A1offset,$E784))*OFFSET($F$7,0,$E784))-SUM($G784:BE784),(((INDEX('PTRM input'!$G$385:$P$434,A1offset,$E784)-INDEX('PTRM input'!$G$277:$P$326,A1offset,$E784))*OFFSET($F$7,0,$E784))-SUM($G784:BE784))*(OFFSET('PTRM input'!$G$477,0,$E784-1)/A1taxstdlife))))</f>
        <v>0</v>
      </c>
      <c r="BG784" s="251">
        <f ca="1">IF(A1taxstdlife="n/a","n/a",IF(A1taxstdlife="",0,IF(BG$3&gt;(A1stdlife+$E784),((INDEX('PTRM input'!$G$385:$P$434,A1offset,$E784)-INDEX('PTRM input'!$G$277:$P$326,A1offset,$E784))*OFFSET($F$7,0,$E784))-SUM($G784:BF784),(((INDEX('PTRM input'!$G$385:$P$434,A1offset,$E784)-INDEX('PTRM input'!$G$277:$P$326,A1offset,$E784))*OFFSET($F$7,0,$E784))-SUM($G784:BF784))*(OFFSET('PTRM input'!$G$477,0,$E784-1)/A1taxstdlife))))</f>
        <v>0</v>
      </c>
      <c r="BH784" s="251">
        <f ca="1">IF(A1taxstdlife="n/a","n/a",IF(A1taxstdlife="",0,IF(BH$3&gt;(A1stdlife+$E784),((INDEX('PTRM input'!$G$385:$P$434,A1offset,$E784)-INDEX('PTRM input'!$G$277:$P$326,A1offset,$E784))*OFFSET($F$7,0,$E784))-SUM($G784:BG784),(((INDEX('PTRM input'!$G$385:$P$434,A1offset,$E784)-INDEX('PTRM input'!$G$277:$P$326,A1offset,$E784))*OFFSET($F$7,0,$E784))-SUM($G784:BG784))*(OFFSET('PTRM input'!$G$477,0,$E784-1)/A1taxstdlife))))</f>
        <v>0</v>
      </c>
      <c r="BI784" s="251">
        <f ca="1">IF(A1taxstdlife="n/a","n/a",IF(A1taxstdlife="",0,IF(BI$3&gt;(A1stdlife+$E784),((INDEX('PTRM input'!$G$385:$P$434,A1offset,$E784)-INDEX('PTRM input'!$G$277:$P$326,A1offset,$E784))*OFFSET($F$7,0,$E784))-SUM($G784:BH784),(((INDEX('PTRM input'!$G$385:$P$434,A1offset,$E784)-INDEX('PTRM input'!$G$277:$P$326,A1offset,$E784))*OFFSET($F$7,0,$E784))-SUM($G784:BH784))*(OFFSET('PTRM input'!$G$477,0,$E784-1)/A1taxstdlife))))</f>
        <v>0</v>
      </c>
      <c r="BJ784" s="116"/>
      <c r="BK784" s="116"/>
      <c r="BL784" s="116"/>
      <c r="BM784" s="116"/>
    </row>
    <row r="785" spans="1:65" ht="12.75" hidden="1" customHeight="1" outlineLevel="2">
      <c r="A785" s="366"/>
      <c r="B785" s="19"/>
      <c r="C785" s="18"/>
      <c r="D785" s="760"/>
      <c r="E785" s="86">
        <v>4</v>
      </c>
      <c r="F785" s="356"/>
      <c r="G785" s="434"/>
      <c r="H785" s="435"/>
      <c r="I785" s="435"/>
      <c r="J785" s="619"/>
      <c r="K785" s="251">
        <f ca="1">IF(A1taxstdlife="n/a","n/a",IF(A1taxstdlife="",0,IF(K$3&gt;(A1stdlife+$E785),((INDEX('PTRM input'!$G$385:$P$434,A1offset,$E785)-INDEX('PTRM input'!$G$277:$P$326,A1offset,$E785))*OFFSET($F$7,0,$E785))-SUM($G785:J785),(((INDEX('PTRM input'!$G$385:$P$434,A1offset,$E785)-INDEX('PTRM input'!$G$277:$P$326,A1offset,$E785))*OFFSET($F$7,0,$E785))-SUM($G785:J785))*(OFFSET('PTRM input'!$G$477,0,$E785-1)/A1taxstdlife))))</f>
        <v>0.95094068153037792</v>
      </c>
      <c r="L785" s="251">
        <f ca="1">IF(A1taxstdlife="n/a","n/a",IF(A1taxstdlife="",0,IF(L$3&gt;(A1stdlife+$E785),((INDEX('PTRM input'!$G$385:$P$434,A1offset,$E785)-INDEX('PTRM input'!$G$277:$P$326,A1offset,$E785))*OFFSET($F$7,0,$E785))-SUM($G785:K785),(((INDEX('PTRM input'!$G$385:$P$434,A1offset,$E785)-INDEX('PTRM input'!$G$277:$P$326,A1offset,$E785))*OFFSET($F$7,0,$E785))-SUM($G785:K785))*(OFFSET('PTRM input'!$G$477,0,$E785-1)/A1taxstdlife))))</f>
        <v>0.85584661337734014</v>
      </c>
      <c r="M785" s="251">
        <f ca="1">IF(A1taxstdlife="n/a","n/a",IF(A1taxstdlife="",0,IF(M$3&gt;(A1stdlife+$E785),((INDEX('PTRM input'!$G$385:$P$434,A1offset,$E785)-INDEX('PTRM input'!$G$277:$P$326,A1offset,$E785))*OFFSET($F$7,0,$E785))-SUM($G785:L785),(((INDEX('PTRM input'!$G$385:$P$434,A1offset,$E785)-INDEX('PTRM input'!$G$277:$P$326,A1offset,$E785))*OFFSET($F$7,0,$E785))-SUM($G785:L785))*(OFFSET('PTRM input'!$G$477,0,$E785-1)/A1taxstdlife))))</f>
        <v>0.77026195203960612</v>
      </c>
      <c r="N785" s="251">
        <f ca="1">IF(A1taxstdlife="n/a","n/a",IF(A1taxstdlife="",0,IF(N$3&gt;(A1stdlife+$E785),((INDEX('PTRM input'!$G$385:$P$434,A1offset,$E785)-INDEX('PTRM input'!$G$277:$P$326,A1offset,$E785))*OFFSET($F$7,0,$E785))-SUM($G785:M785),(((INDEX('PTRM input'!$G$385:$P$434,A1offset,$E785)-INDEX('PTRM input'!$G$277:$P$326,A1offset,$E785))*OFFSET($F$7,0,$E785))-SUM($G785:M785))*(OFFSET('PTRM input'!$G$477,0,$E785-1)/A1taxstdlife))))</f>
        <v>0.69323575683564542</v>
      </c>
      <c r="O785" s="251">
        <f ca="1">IF(A1taxstdlife="n/a","n/a",IF(A1taxstdlife="",0,IF(O$3&gt;(A1stdlife+$E785),((INDEX('PTRM input'!$G$385:$P$434,A1offset,$E785)-INDEX('PTRM input'!$G$277:$P$326,A1offset,$E785))*OFFSET($F$7,0,$E785))-SUM($G785:N785),(((INDEX('PTRM input'!$G$385:$P$434,A1offset,$E785)-INDEX('PTRM input'!$G$277:$P$326,A1offset,$E785))*OFFSET($F$7,0,$E785))-SUM($G785:N785))*(OFFSET('PTRM input'!$G$477,0,$E785-1)/A1taxstdlife))))</f>
        <v>0.62391218115208091</v>
      </c>
      <c r="P785" s="251">
        <f ca="1">IF(A1taxstdlife="n/a","n/a",IF(A1taxstdlife="",0,IF(P$3&gt;(A1stdlife+$E785),((INDEX('PTRM input'!$G$385:$P$434,A1offset,$E785)-INDEX('PTRM input'!$G$277:$P$326,A1offset,$E785))*OFFSET($F$7,0,$E785))-SUM($G785:O785),(((INDEX('PTRM input'!$G$385:$P$434,A1offset,$E785)-INDEX('PTRM input'!$G$277:$P$326,A1offset,$E785))*OFFSET($F$7,0,$E785))-SUM($G785:O785))*(OFFSET('PTRM input'!$G$477,0,$E785-1)/A1taxstdlife))))</f>
        <v>0.56152096303687282</v>
      </c>
      <c r="Q785" s="251">
        <f ca="1">IF(A1taxstdlife="n/a","n/a",IF(A1taxstdlife="",0,IF(Q$3&gt;(A1stdlife+$E785),((INDEX('PTRM input'!$G$385:$P$434,A1offset,$E785)-INDEX('PTRM input'!$G$277:$P$326,A1offset,$E785))*OFFSET($F$7,0,$E785))-SUM($G785:P785),(((INDEX('PTRM input'!$G$385:$P$434,A1offset,$E785)-INDEX('PTRM input'!$G$277:$P$326,A1offset,$E785))*OFFSET($F$7,0,$E785))-SUM($G785:P785))*(OFFSET('PTRM input'!$G$477,0,$E785-1)/A1taxstdlife))))</f>
        <v>0.50536886673318548</v>
      </c>
      <c r="R785" s="251">
        <f ca="1">IF(A1taxstdlife="n/a","n/a",IF(A1taxstdlife="",0,IF(R$3&gt;(A1stdlife+$E785),((INDEX('PTRM input'!$G$385:$P$434,A1offset,$E785)-INDEX('PTRM input'!$G$277:$P$326,A1offset,$E785))*OFFSET($F$7,0,$E785))-SUM($G785:Q785),(((INDEX('PTRM input'!$G$385:$P$434,A1offset,$E785)-INDEX('PTRM input'!$G$277:$P$326,A1offset,$E785))*OFFSET($F$7,0,$E785))-SUM($G785:Q785))*(OFFSET('PTRM input'!$G$477,0,$E785-1)/A1taxstdlife))))</f>
        <v>0.45483198005986697</v>
      </c>
      <c r="S785" s="251">
        <f ca="1">IF(A1taxstdlife="n/a","n/a",IF(A1taxstdlife="",0,IF(S$3&gt;(A1stdlife+$E785),((INDEX('PTRM input'!$G$385:$P$434,A1offset,$E785)-INDEX('PTRM input'!$G$277:$P$326,A1offset,$E785))*OFFSET($F$7,0,$E785))-SUM($G785:R785),(((INDEX('PTRM input'!$G$385:$P$434,A1offset,$E785)-INDEX('PTRM input'!$G$277:$P$326,A1offset,$E785))*OFFSET($F$7,0,$E785))-SUM($G785:R785))*(OFFSET('PTRM input'!$G$477,0,$E785-1)/A1taxstdlife))))</f>
        <v>0.40934878205388031</v>
      </c>
      <c r="T785" s="251">
        <f ca="1">IF(A1taxstdlife="n/a","n/a",IF(A1taxstdlife="",0,IF(T$3&gt;(A1stdlife+$E785),((INDEX('PTRM input'!$G$385:$P$434,A1offset,$E785)-INDEX('PTRM input'!$G$277:$P$326,A1offset,$E785))*OFFSET($F$7,0,$E785))-SUM($G785:S785),(((INDEX('PTRM input'!$G$385:$P$434,A1offset,$E785)-INDEX('PTRM input'!$G$277:$P$326,A1offset,$E785))*OFFSET($F$7,0,$E785))-SUM($G785:S785))*(OFFSET('PTRM input'!$G$477,0,$E785-1)/A1taxstdlife))))</f>
        <v>0.36841390384849232</v>
      </c>
      <c r="U785" s="251">
        <f ca="1">IF(A1taxstdlife="n/a","n/a",IF(A1taxstdlife="",0,IF(U$3&gt;(A1stdlife+$E785),((INDEX('PTRM input'!$G$385:$P$434,A1offset,$E785)-INDEX('PTRM input'!$G$277:$P$326,A1offset,$E785))*OFFSET($F$7,0,$E785))-SUM($G785:T785),(((INDEX('PTRM input'!$G$385:$P$434,A1offset,$E785)-INDEX('PTRM input'!$G$277:$P$326,A1offset,$E785))*OFFSET($F$7,0,$E785))-SUM($G785:T785))*(OFFSET('PTRM input'!$G$477,0,$E785-1)/A1taxstdlife))))</f>
        <v>0.33157251346364308</v>
      </c>
      <c r="V785" s="251">
        <f ca="1">IF(A1taxstdlife="n/a","n/a",IF(A1taxstdlife="",0,IF(V$3&gt;(A1stdlife+$E785),((INDEX('PTRM input'!$G$385:$P$434,A1offset,$E785)-INDEX('PTRM input'!$G$277:$P$326,A1offset,$E785))*OFFSET($F$7,0,$E785))-SUM($G785:U785),(((INDEX('PTRM input'!$G$385:$P$434,A1offset,$E785)-INDEX('PTRM input'!$G$277:$P$326,A1offset,$E785))*OFFSET($F$7,0,$E785))-SUM($G785:U785))*(OFFSET('PTRM input'!$G$477,0,$E785-1)/A1taxstdlife))))</f>
        <v>0.29841526211727881</v>
      </c>
      <c r="W785" s="251">
        <f ca="1">IF(A1taxstdlife="n/a","n/a",IF(A1taxstdlife="",0,IF(W$3&gt;(A1stdlife+$E785),((INDEX('PTRM input'!$G$385:$P$434,A1offset,$E785)-INDEX('PTRM input'!$G$277:$P$326,A1offset,$E785))*OFFSET($F$7,0,$E785))-SUM($G785:V785),(((INDEX('PTRM input'!$G$385:$P$434,A1offset,$E785)-INDEX('PTRM input'!$G$277:$P$326,A1offset,$E785))*OFFSET($F$7,0,$E785))-SUM($G785:V785))*(OFFSET('PTRM input'!$G$477,0,$E785-1)/A1taxstdlife))))</f>
        <v>0.26857373590555095</v>
      </c>
      <c r="X785" s="251">
        <f ca="1">IF(A1taxstdlife="n/a","n/a",IF(A1taxstdlife="",0,IF(X$3&gt;(A1stdlife+$E785),((INDEX('PTRM input'!$G$385:$P$434,A1offset,$E785)-INDEX('PTRM input'!$G$277:$P$326,A1offset,$E785))*OFFSET($F$7,0,$E785))-SUM($G785:W785),(((INDEX('PTRM input'!$G$385:$P$434,A1offset,$E785)-INDEX('PTRM input'!$G$277:$P$326,A1offset,$E785))*OFFSET($F$7,0,$E785))-SUM($G785:W785))*(OFFSET('PTRM input'!$G$477,0,$E785-1)/A1taxstdlife))))</f>
        <v>0.24171636231499588</v>
      </c>
      <c r="Y785" s="251">
        <f ca="1">IF(A1taxstdlife="n/a","n/a",IF(A1taxstdlife="",0,IF(Y$3&gt;(A1stdlife+$E785),((INDEX('PTRM input'!$G$385:$P$434,A1offset,$E785)-INDEX('PTRM input'!$G$277:$P$326,A1offset,$E785))*OFFSET($F$7,0,$E785))-SUM($G785:X785),(((INDEX('PTRM input'!$G$385:$P$434,A1offset,$E785)-INDEX('PTRM input'!$G$277:$P$326,A1offset,$E785))*OFFSET($F$7,0,$E785))-SUM($G785:X785))*(OFFSET('PTRM input'!$G$477,0,$E785-1)/A1taxstdlife))))</f>
        <v>0.21754472608349629</v>
      </c>
      <c r="Z785" s="251">
        <f ca="1">IF(A1taxstdlife="n/a","n/a",IF(A1taxstdlife="",0,IF(Z$3&gt;(A1stdlife+$E785),((INDEX('PTRM input'!$G$385:$P$434,A1offset,$E785)-INDEX('PTRM input'!$G$277:$P$326,A1offset,$E785))*OFFSET($F$7,0,$E785))-SUM($G785:Y785),(((INDEX('PTRM input'!$G$385:$P$434,A1offset,$E785)-INDEX('PTRM input'!$G$277:$P$326,A1offset,$E785))*OFFSET($F$7,0,$E785))-SUM($G785:Y785))*(OFFSET('PTRM input'!$G$477,0,$E785-1)/A1taxstdlife))))</f>
        <v>0.19579025347514661</v>
      </c>
      <c r="AA785" s="251">
        <f ca="1">IF(A1taxstdlife="n/a","n/a",IF(A1taxstdlife="",0,IF(AA$3&gt;(A1stdlife+$E785),((INDEX('PTRM input'!$G$385:$P$434,A1offset,$E785)-INDEX('PTRM input'!$G$277:$P$326,A1offset,$E785))*OFFSET($F$7,0,$E785))-SUM($G785:Z785),(((INDEX('PTRM input'!$G$385:$P$434,A1offset,$E785)-INDEX('PTRM input'!$G$277:$P$326,A1offset,$E785))*OFFSET($F$7,0,$E785))-SUM($G785:Z785))*(OFFSET('PTRM input'!$G$477,0,$E785-1)/A1taxstdlife))))</f>
        <v>0.17621122812763199</v>
      </c>
      <c r="AB785" s="251">
        <f ca="1">IF(A1taxstdlife="n/a","n/a",IF(A1taxstdlife="",0,IF(AB$3&gt;(A1stdlife+$E785),((INDEX('PTRM input'!$G$385:$P$434,A1offset,$E785)-INDEX('PTRM input'!$G$277:$P$326,A1offset,$E785))*OFFSET($F$7,0,$E785))-SUM($G785:AA785),(((INDEX('PTRM input'!$G$385:$P$434,A1offset,$E785)-INDEX('PTRM input'!$G$277:$P$326,A1offset,$E785))*OFFSET($F$7,0,$E785))-SUM($G785:AA785))*(OFFSET('PTRM input'!$G$477,0,$E785-1)/A1taxstdlife))))</f>
        <v>0.15859010531486881</v>
      </c>
      <c r="AC785" s="251">
        <f ca="1">IF(A1taxstdlife="n/a","n/a",IF(A1taxstdlife="",0,IF(AC$3&gt;(A1stdlife+$E785),((INDEX('PTRM input'!$G$385:$P$434,A1offset,$E785)-INDEX('PTRM input'!$G$277:$P$326,A1offset,$E785))*OFFSET($F$7,0,$E785))-SUM($G785:AB785),(((INDEX('PTRM input'!$G$385:$P$434,A1offset,$E785)-INDEX('PTRM input'!$G$277:$P$326,A1offset,$E785))*OFFSET($F$7,0,$E785))-SUM($G785:AB785))*(OFFSET('PTRM input'!$G$477,0,$E785-1)/A1taxstdlife))))</f>
        <v>0.14273109478338189</v>
      </c>
      <c r="AD785" s="251">
        <f ca="1">IF(A1taxstdlife="n/a","n/a",IF(A1taxstdlife="",0,IF(AD$3&gt;(A1stdlife+$E785),((INDEX('PTRM input'!$G$385:$P$434,A1offset,$E785)-INDEX('PTRM input'!$G$277:$P$326,A1offset,$E785))*OFFSET($F$7,0,$E785))-SUM($G785:AC785),(((INDEX('PTRM input'!$G$385:$P$434,A1offset,$E785)-INDEX('PTRM input'!$G$277:$P$326,A1offset,$E785))*OFFSET($F$7,0,$E785))-SUM($G785:AC785))*(OFFSET('PTRM input'!$G$477,0,$E785-1)/A1taxstdlife))))</f>
        <v>0.12845798530504365</v>
      </c>
      <c r="AE785" s="251">
        <f ca="1">IF(A1taxstdlife="n/a","n/a",IF(A1taxstdlife="",0,IF(AE$3&gt;(A1stdlife+$E785),((INDEX('PTRM input'!$G$385:$P$434,A1offset,$E785)-INDEX('PTRM input'!$G$277:$P$326,A1offset,$E785))*OFFSET($F$7,0,$E785))-SUM($G785:AD785),(((INDEX('PTRM input'!$G$385:$P$434,A1offset,$E785)-INDEX('PTRM input'!$G$277:$P$326,A1offset,$E785))*OFFSET($F$7,0,$E785))-SUM($G785:AD785))*(OFFSET('PTRM input'!$G$477,0,$E785-1)/A1taxstdlife))))</f>
        <v>0.11561218677453927</v>
      </c>
      <c r="AF785" s="251">
        <f ca="1">IF(A1taxstdlife="n/a","n/a",IF(A1taxstdlife="",0,IF(AF$3&gt;(A1stdlife+$E785),((INDEX('PTRM input'!$G$385:$P$434,A1offset,$E785)-INDEX('PTRM input'!$G$277:$P$326,A1offset,$E785))*OFFSET($F$7,0,$E785))-SUM($G785:AE785),(((INDEX('PTRM input'!$G$385:$P$434,A1offset,$E785)-INDEX('PTRM input'!$G$277:$P$326,A1offset,$E785))*OFFSET($F$7,0,$E785))-SUM($G785:AE785))*(OFFSET('PTRM input'!$G$477,0,$E785-1)/A1taxstdlife))))</f>
        <v>0.10405096809708532</v>
      </c>
      <c r="AG785" s="251">
        <f ca="1">IF(A1taxstdlife="n/a","n/a",IF(A1taxstdlife="",0,IF(AG$3&gt;(A1stdlife+$E785),((INDEX('PTRM input'!$G$385:$P$434,A1offset,$E785)-INDEX('PTRM input'!$G$277:$P$326,A1offset,$E785))*OFFSET($F$7,0,$E785))-SUM($G785:AF785),(((INDEX('PTRM input'!$G$385:$P$434,A1offset,$E785)-INDEX('PTRM input'!$G$277:$P$326,A1offset,$E785))*OFFSET($F$7,0,$E785))-SUM($G785:AF785))*(OFFSET('PTRM input'!$G$477,0,$E785-1)/A1taxstdlife))))</f>
        <v>9.3645871287376725E-2</v>
      </c>
      <c r="AH785" s="251">
        <f ca="1">IF(A1taxstdlife="n/a","n/a",IF(A1taxstdlife="",0,IF(AH$3&gt;(A1stdlife+$E785),((INDEX('PTRM input'!$G$385:$P$434,A1offset,$E785)-INDEX('PTRM input'!$G$277:$P$326,A1offset,$E785))*OFFSET($F$7,0,$E785))-SUM($G785:AG785),(((INDEX('PTRM input'!$G$385:$P$434,A1offset,$E785)-INDEX('PTRM input'!$G$277:$P$326,A1offset,$E785))*OFFSET($F$7,0,$E785))-SUM($G785:AG785))*(OFFSET('PTRM input'!$G$477,0,$E785-1)/A1taxstdlife))))</f>
        <v>8.428128415863903E-2</v>
      </c>
      <c r="AI785" s="251">
        <f ca="1">IF(A1taxstdlife="n/a","n/a",IF(A1taxstdlife="",0,IF(AI$3&gt;(A1stdlife+$E785),((INDEX('PTRM input'!$G$385:$P$434,A1offset,$E785)-INDEX('PTRM input'!$G$277:$P$326,A1offset,$E785))*OFFSET($F$7,0,$E785))-SUM($G785:AH785),(((INDEX('PTRM input'!$G$385:$P$434,A1offset,$E785)-INDEX('PTRM input'!$G$277:$P$326,A1offset,$E785))*OFFSET($F$7,0,$E785))-SUM($G785:AH785))*(OFFSET('PTRM input'!$G$477,0,$E785-1)/A1taxstdlife))))</f>
        <v>7.5853155742775166E-2</v>
      </c>
      <c r="AJ785" s="251">
        <f ca="1">IF(A1taxstdlife="n/a","n/a",IF(A1taxstdlife="",0,IF(AJ$3&gt;(A1stdlife+$E785),((INDEX('PTRM input'!$G$385:$P$434,A1offset,$E785)-INDEX('PTRM input'!$G$277:$P$326,A1offset,$E785))*OFFSET($F$7,0,$E785))-SUM($G785:AI785),(((INDEX('PTRM input'!$G$385:$P$434,A1offset,$E785)-INDEX('PTRM input'!$G$277:$P$326,A1offset,$E785))*OFFSET($F$7,0,$E785))-SUM($G785:AI785))*(OFFSET('PTRM input'!$G$477,0,$E785-1)/A1taxstdlife))))</f>
        <v>6.8267840168497615E-2</v>
      </c>
      <c r="AK785" s="251">
        <f ca="1">IF(A1taxstdlife="n/a","n/a",IF(A1taxstdlife="",0,IF(AK$3&gt;(A1stdlife+$E785),((INDEX('PTRM input'!$G$385:$P$434,A1offset,$E785)-INDEX('PTRM input'!$G$277:$P$326,A1offset,$E785))*OFFSET($F$7,0,$E785))-SUM($G785:AJ785),(((INDEX('PTRM input'!$G$385:$P$434,A1offset,$E785)-INDEX('PTRM input'!$G$277:$P$326,A1offset,$E785))*OFFSET($F$7,0,$E785))-SUM($G785:AJ785))*(OFFSET('PTRM input'!$G$477,0,$E785-1)/A1taxstdlife))))</f>
        <v>6.1441056151647903E-2</v>
      </c>
      <c r="AL785" s="251">
        <f ca="1">IF(A1taxstdlife="n/a","n/a",IF(A1taxstdlife="",0,IF(AL$3&gt;(A1stdlife+$E785),((INDEX('PTRM input'!$G$385:$P$434,A1offset,$E785)-INDEX('PTRM input'!$G$277:$P$326,A1offset,$E785))*OFFSET($F$7,0,$E785))-SUM($G785:AK785),(((INDEX('PTRM input'!$G$385:$P$434,A1offset,$E785)-INDEX('PTRM input'!$G$277:$P$326,A1offset,$E785))*OFFSET($F$7,0,$E785))-SUM($G785:AK785))*(OFFSET('PTRM input'!$G$477,0,$E785-1)/A1taxstdlife))))</f>
        <v>5.5296950536483182E-2</v>
      </c>
      <c r="AM785" s="251">
        <f ca="1">IF(A1taxstdlife="n/a","n/a",IF(A1taxstdlife="",0,IF(AM$3&gt;(A1stdlife+$E785),((INDEX('PTRM input'!$G$385:$P$434,A1offset,$E785)-INDEX('PTRM input'!$G$277:$P$326,A1offset,$E785))*OFFSET($F$7,0,$E785))-SUM($G785:AL785),(((INDEX('PTRM input'!$G$385:$P$434,A1offset,$E785)-INDEX('PTRM input'!$G$277:$P$326,A1offset,$E785))*OFFSET($F$7,0,$E785))-SUM($G785:AL785))*(OFFSET('PTRM input'!$G$477,0,$E785-1)/A1taxstdlife))))</f>
        <v>4.9767255482834831E-2</v>
      </c>
      <c r="AN785" s="251">
        <f ca="1">IF(A1taxstdlife="n/a","n/a",IF(A1taxstdlife="",0,IF(AN$3&gt;(A1stdlife+$E785),((INDEX('PTRM input'!$G$385:$P$434,A1offset,$E785)-INDEX('PTRM input'!$G$277:$P$326,A1offset,$E785))*OFFSET($F$7,0,$E785))-SUM($G785:AM785),(((INDEX('PTRM input'!$G$385:$P$434,A1offset,$E785)-INDEX('PTRM input'!$G$277:$P$326,A1offset,$E785))*OFFSET($F$7,0,$E785))-SUM($G785:AM785))*(OFFSET('PTRM input'!$G$477,0,$E785-1)/A1taxstdlife))))</f>
        <v>4.4790529934551418E-2</v>
      </c>
      <c r="AO785" s="251">
        <f ca="1">IF(A1taxstdlife="n/a","n/a",IF(A1taxstdlife="",0,IF(AO$3&gt;(A1stdlife+$E785),((INDEX('PTRM input'!$G$385:$P$434,A1offset,$E785)-INDEX('PTRM input'!$G$277:$P$326,A1offset,$E785))*OFFSET($F$7,0,$E785))-SUM($G785:AN785),(((INDEX('PTRM input'!$G$385:$P$434,A1offset,$E785)-INDEX('PTRM input'!$G$277:$P$326,A1offset,$E785))*OFFSET($F$7,0,$E785))-SUM($G785:AN785))*(OFFSET('PTRM input'!$G$477,0,$E785-1)/A1taxstdlife))))</f>
        <v>4.0311476941096207E-2</v>
      </c>
      <c r="AP785" s="251">
        <f ca="1">IF(A1taxstdlife="n/a","n/a",IF(A1taxstdlife="",0,IF(AP$3&gt;(A1stdlife+$E785),((INDEX('PTRM input'!$G$385:$P$434,A1offset,$E785)-INDEX('PTRM input'!$G$277:$P$326,A1offset,$E785))*OFFSET($F$7,0,$E785))-SUM($G785:AO785),(((INDEX('PTRM input'!$G$385:$P$434,A1offset,$E785)-INDEX('PTRM input'!$G$277:$P$326,A1offset,$E785))*OFFSET($F$7,0,$E785))-SUM($G785:AO785))*(OFFSET('PTRM input'!$G$477,0,$E785-1)/A1taxstdlife))))</f>
        <v>3.6280329246986653E-2</v>
      </c>
      <c r="AQ785" s="251">
        <f ca="1">IF(A1taxstdlife="n/a","n/a",IF(A1taxstdlife="",0,IF(AQ$3&gt;(A1stdlife+$E785),((INDEX('PTRM input'!$G$385:$P$434,A1offset,$E785)-INDEX('PTRM input'!$G$277:$P$326,A1offset,$E785))*OFFSET($F$7,0,$E785))-SUM($G785:AP785),(((INDEX('PTRM input'!$G$385:$P$434,A1offset,$E785)-INDEX('PTRM input'!$G$277:$P$326,A1offset,$E785))*OFFSET($F$7,0,$E785))-SUM($G785:AP785))*(OFFSET('PTRM input'!$G$477,0,$E785-1)/A1taxstdlife))))</f>
        <v>3.2652296322287992E-2</v>
      </c>
      <c r="AR785" s="251">
        <f ca="1">IF(A1taxstdlife="n/a","n/a",IF(A1taxstdlife="",0,IF(AR$3&gt;(A1stdlife+$E785),((INDEX('PTRM input'!$G$385:$P$434,A1offset,$E785)-INDEX('PTRM input'!$G$277:$P$326,A1offset,$E785))*OFFSET($F$7,0,$E785))-SUM($G785:AQ785),(((INDEX('PTRM input'!$G$385:$P$434,A1offset,$E785)-INDEX('PTRM input'!$G$277:$P$326,A1offset,$E785))*OFFSET($F$7,0,$E785))-SUM($G785:AQ785))*(OFFSET('PTRM input'!$G$477,0,$E785-1)/A1taxstdlife))))</f>
        <v>2.9387066690059173E-2</v>
      </c>
      <c r="AS785" s="251">
        <f ca="1">IF(A1taxstdlife="n/a","n/a",IF(A1taxstdlife="",0,IF(AS$3&gt;(A1stdlife+$E785),((INDEX('PTRM input'!$G$385:$P$434,A1offset,$E785)-INDEX('PTRM input'!$G$277:$P$326,A1offset,$E785))*OFFSET($F$7,0,$E785))-SUM($G785:AR785),(((INDEX('PTRM input'!$G$385:$P$434,A1offset,$E785)-INDEX('PTRM input'!$G$277:$P$326,A1offset,$E785))*OFFSET($F$7,0,$E785))-SUM($G785:AR785))*(OFFSET('PTRM input'!$G$477,0,$E785-1)/A1taxstdlife))))</f>
        <v>2.6448360021053219E-2</v>
      </c>
      <c r="AT785" s="251">
        <f ca="1">IF(A1taxstdlife="n/a","n/a",IF(A1taxstdlife="",0,IF(AT$3&gt;(A1stdlife+$E785),((INDEX('PTRM input'!$G$385:$P$434,A1offset,$E785)-INDEX('PTRM input'!$G$277:$P$326,A1offset,$E785))*OFFSET($F$7,0,$E785))-SUM($G785:AS785),(((INDEX('PTRM input'!$G$385:$P$434,A1offset,$E785)-INDEX('PTRM input'!$G$277:$P$326,A1offset,$E785))*OFFSET($F$7,0,$E785))-SUM($G785:AS785))*(OFFSET('PTRM input'!$G$477,0,$E785-1)/A1taxstdlife))))</f>
        <v>2.3803524018947898E-2</v>
      </c>
      <c r="AU785" s="251">
        <f ca="1">IF(A1taxstdlife="n/a","n/a",IF(A1taxstdlife="",0,IF(AU$3&gt;(A1stdlife+$E785),((INDEX('PTRM input'!$G$385:$P$434,A1offset,$E785)-INDEX('PTRM input'!$G$277:$P$326,A1offset,$E785))*OFFSET($F$7,0,$E785))-SUM($G785:AT785),(((INDEX('PTRM input'!$G$385:$P$434,A1offset,$E785)-INDEX('PTRM input'!$G$277:$P$326,A1offset,$E785))*OFFSET($F$7,0,$E785))-SUM($G785:AT785))*(OFFSET('PTRM input'!$G$477,0,$E785-1)/A1taxstdlife))))</f>
        <v>2.1423171617053073E-2</v>
      </c>
      <c r="AV785" s="251">
        <f ca="1">IF(A1taxstdlife="n/a","n/a",IF(A1taxstdlife="",0,IF(AV$3&gt;(A1stdlife+$E785),((INDEX('PTRM input'!$G$385:$P$434,A1offset,$E785)-INDEX('PTRM input'!$G$277:$P$326,A1offset,$E785))*OFFSET($F$7,0,$E785))-SUM($G785:AU785),(((INDEX('PTRM input'!$G$385:$P$434,A1offset,$E785)-INDEX('PTRM input'!$G$277:$P$326,A1offset,$E785))*OFFSET($F$7,0,$E785))-SUM($G785:AU785))*(OFFSET('PTRM input'!$G$477,0,$E785-1)/A1taxstdlife))))</f>
        <v>1.9280854455347732E-2</v>
      </c>
      <c r="AW785" s="251">
        <f ca="1">IF(A1taxstdlife="n/a","n/a",IF(A1taxstdlife="",0,IF(AW$3&gt;(A1stdlife+$E785),((INDEX('PTRM input'!$G$385:$P$434,A1offset,$E785)-INDEX('PTRM input'!$G$277:$P$326,A1offset,$E785))*OFFSET($F$7,0,$E785))-SUM($G785:AV785),(((INDEX('PTRM input'!$G$385:$P$434,A1offset,$E785)-INDEX('PTRM input'!$G$277:$P$326,A1offset,$E785))*OFFSET($F$7,0,$E785))-SUM($G785:AV785))*(OFFSET('PTRM input'!$G$477,0,$E785-1)/A1taxstdlife))))</f>
        <v>1.7352769009812974E-2</v>
      </c>
      <c r="AX785" s="251">
        <f ca="1">IF(A1taxstdlife="n/a","n/a",IF(A1taxstdlife="",0,IF(AX$3&gt;(A1stdlife+$E785),((INDEX('PTRM input'!$G$385:$P$434,A1offset,$E785)-INDEX('PTRM input'!$G$277:$P$326,A1offset,$E785))*OFFSET($F$7,0,$E785))-SUM($G785:AW785),(((INDEX('PTRM input'!$G$385:$P$434,A1offset,$E785)-INDEX('PTRM input'!$G$277:$P$326,A1offset,$E785))*OFFSET($F$7,0,$E785))-SUM($G785:AW785))*(OFFSET('PTRM input'!$G$477,0,$E785-1)/A1taxstdlife))))</f>
        <v>1.5617492108831676E-2</v>
      </c>
      <c r="AY785" s="251">
        <f ca="1">IF(A1taxstdlife="n/a","n/a",IF(A1taxstdlife="",0,IF(AY$3&gt;(A1stdlife+$E785),((INDEX('PTRM input'!$G$385:$P$434,A1offset,$E785)-INDEX('PTRM input'!$G$277:$P$326,A1offset,$E785))*OFFSET($F$7,0,$E785))-SUM($G785:AX785),(((INDEX('PTRM input'!$G$385:$P$434,A1offset,$E785)-INDEX('PTRM input'!$G$277:$P$326,A1offset,$E785))*OFFSET($F$7,0,$E785))-SUM($G785:AX785))*(OFFSET('PTRM input'!$G$477,0,$E785-1)/A1taxstdlife))))</f>
        <v>1.4055742897948599E-2</v>
      </c>
      <c r="AZ785" s="251">
        <f ca="1">IF(A1taxstdlife="n/a","n/a",IF(A1taxstdlife="",0,IF(AZ$3&gt;(A1stdlife+$E785),((INDEX('PTRM input'!$G$385:$P$434,A1offset,$E785)-INDEX('PTRM input'!$G$277:$P$326,A1offset,$E785))*OFFSET($F$7,0,$E785))-SUM($G785:AY785),(((INDEX('PTRM input'!$G$385:$P$434,A1offset,$E785)-INDEX('PTRM input'!$G$277:$P$326,A1offset,$E785))*OFFSET($F$7,0,$E785))-SUM($G785:AY785))*(OFFSET('PTRM input'!$G$477,0,$E785-1)/A1taxstdlife))))</f>
        <v>1.2650168608153756E-2</v>
      </c>
      <c r="BA785" s="251">
        <f ca="1">IF(A1taxstdlife="n/a","n/a",IF(A1taxstdlife="",0,IF(BA$3&gt;(A1stdlife+$E785),((INDEX('PTRM input'!$G$385:$P$434,A1offset,$E785)-INDEX('PTRM input'!$G$277:$P$326,A1offset,$E785))*OFFSET($F$7,0,$E785))-SUM($G785:AZ785),(((INDEX('PTRM input'!$G$385:$P$434,A1offset,$E785)-INDEX('PTRM input'!$G$277:$P$326,A1offset,$E785))*OFFSET($F$7,0,$E785))-SUM($G785:AZ785))*(OFFSET('PTRM input'!$G$477,0,$E785-1)/A1taxstdlife))))</f>
        <v>1.1385151747338363E-2</v>
      </c>
      <c r="BB785" s="251">
        <f ca="1">IF(A1taxstdlife="n/a","n/a",IF(A1taxstdlife="",0,IF(BB$3&gt;(A1stdlife+$E785),((INDEX('PTRM input'!$G$385:$P$434,A1offset,$E785)-INDEX('PTRM input'!$G$277:$P$326,A1offset,$E785))*OFFSET($F$7,0,$E785))-SUM($G785:BA785),(((INDEX('PTRM input'!$G$385:$P$434,A1offset,$E785)-INDEX('PTRM input'!$G$277:$P$326,A1offset,$E785))*OFFSET($F$7,0,$E785))-SUM($G785:BA785))*(OFFSET('PTRM input'!$G$477,0,$E785-1)/A1taxstdlife))))</f>
        <v>1.0246636572604474E-2</v>
      </c>
      <c r="BC785" s="251">
        <f ca="1">IF(A1taxstdlife="n/a","n/a",IF(A1taxstdlife="",0,IF(BC$3&gt;(A1stdlife+$E785),((INDEX('PTRM input'!$G$385:$P$434,A1offset,$E785)-INDEX('PTRM input'!$G$277:$P$326,A1offset,$E785))*OFFSET($F$7,0,$E785))-SUM($G785:BB785),(((INDEX('PTRM input'!$G$385:$P$434,A1offset,$E785)-INDEX('PTRM input'!$G$277:$P$326,A1offset,$E785))*OFFSET($F$7,0,$E785))-SUM($G785:BB785))*(OFFSET('PTRM input'!$G$477,0,$E785-1)/A1taxstdlife))))</f>
        <v>9.22197291534399E-2</v>
      </c>
      <c r="BD785" s="251">
        <f ca="1">IF(A1taxstdlife="n/a","n/a",IF(A1taxstdlife="",0,IF(BD$3&gt;(A1stdlife+$E785),((INDEX('PTRM input'!$G$385:$P$434,A1offset,$E785)-INDEX('PTRM input'!$G$277:$P$326,A1offset,$E785))*OFFSET($F$7,0,$E785))-SUM($G785:BC785),(((INDEX('PTRM input'!$G$385:$P$434,A1offset,$E785)-INDEX('PTRM input'!$G$277:$P$326,A1offset,$E785))*OFFSET($F$7,0,$E785))-SUM($G785:BC785))*(OFFSET('PTRM input'!$G$477,0,$E785-1)/A1taxstdlife))))</f>
        <v>0</v>
      </c>
      <c r="BE785" s="251">
        <f ca="1">IF(A1taxstdlife="n/a","n/a",IF(A1taxstdlife="",0,IF(BE$3&gt;(A1stdlife+$E785),((INDEX('PTRM input'!$G$385:$P$434,A1offset,$E785)-INDEX('PTRM input'!$G$277:$P$326,A1offset,$E785))*OFFSET($F$7,0,$E785))-SUM($G785:BD785),(((INDEX('PTRM input'!$G$385:$P$434,A1offset,$E785)-INDEX('PTRM input'!$G$277:$P$326,A1offset,$E785))*OFFSET($F$7,0,$E785))-SUM($G785:BD785))*(OFFSET('PTRM input'!$G$477,0,$E785-1)/A1taxstdlife))))</f>
        <v>0</v>
      </c>
      <c r="BF785" s="251">
        <f ca="1">IF(A1taxstdlife="n/a","n/a",IF(A1taxstdlife="",0,IF(BF$3&gt;(A1stdlife+$E785),((INDEX('PTRM input'!$G$385:$P$434,A1offset,$E785)-INDEX('PTRM input'!$G$277:$P$326,A1offset,$E785))*OFFSET($F$7,0,$E785))-SUM($G785:BE785),(((INDEX('PTRM input'!$G$385:$P$434,A1offset,$E785)-INDEX('PTRM input'!$G$277:$P$326,A1offset,$E785))*OFFSET($F$7,0,$E785))-SUM($G785:BE785))*(OFFSET('PTRM input'!$G$477,0,$E785-1)/A1taxstdlife))))</f>
        <v>0</v>
      </c>
      <c r="BG785" s="251">
        <f ca="1">IF(A1taxstdlife="n/a","n/a",IF(A1taxstdlife="",0,IF(BG$3&gt;(A1stdlife+$E785),((INDEX('PTRM input'!$G$385:$P$434,A1offset,$E785)-INDEX('PTRM input'!$G$277:$P$326,A1offset,$E785))*OFFSET($F$7,0,$E785))-SUM($G785:BF785),(((INDEX('PTRM input'!$G$385:$P$434,A1offset,$E785)-INDEX('PTRM input'!$G$277:$P$326,A1offset,$E785))*OFFSET($F$7,0,$E785))-SUM($G785:BF785))*(OFFSET('PTRM input'!$G$477,0,$E785-1)/A1taxstdlife))))</f>
        <v>0</v>
      </c>
      <c r="BH785" s="251">
        <f ca="1">IF(A1taxstdlife="n/a","n/a",IF(A1taxstdlife="",0,IF(BH$3&gt;(A1stdlife+$E785),((INDEX('PTRM input'!$G$385:$P$434,A1offset,$E785)-INDEX('PTRM input'!$G$277:$P$326,A1offset,$E785))*OFFSET($F$7,0,$E785))-SUM($G785:BG785),(((INDEX('PTRM input'!$G$385:$P$434,A1offset,$E785)-INDEX('PTRM input'!$G$277:$P$326,A1offset,$E785))*OFFSET($F$7,0,$E785))-SUM($G785:BG785))*(OFFSET('PTRM input'!$G$477,0,$E785-1)/A1taxstdlife))))</f>
        <v>0</v>
      </c>
      <c r="BI785" s="251">
        <f ca="1">IF(A1taxstdlife="n/a","n/a",IF(A1taxstdlife="",0,IF(BI$3&gt;(A1stdlife+$E785),((INDEX('PTRM input'!$G$385:$P$434,A1offset,$E785)-INDEX('PTRM input'!$G$277:$P$326,A1offset,$E785))*OFFSET($F$7,0,$E785))-SUM($G785:BH785),(((INDEX('PTRM input'!$G$385:$P$434,A1offset,$E785)-INDEX('PTRM input'!$G$277:$P$326,A1offset,$E785))*OFFSET($F$7,0,$E785))-SUM($G785:BH785))*(OFFSET('PTRM input'!$G$477,0,$E785-1)/A1taxstdlife))))</f>
        <v>0</v>
      </c>
      <c r="BJ785" s="116"/>
      <c r="BK785" s="116"/>
      <c r="BL785" s="116"/>
      <c r="BM785" s="116"/>
    </row>
    <row r="786" spans="1:65" ht="12.75" hidden="1" customHeight="1" outlineLevel="2">
      <c r="A786" s="366"/>
      <c r="B786" s="19"/>
      <c r="C786" s="18"/>
      <c r="D786" s="760"/>
      <c r="E786" s="86">
        <v>5</v>
      </c>
      <c r="F786" s="356"/>
      <c r="G786" s="434"/>
      <c r="H786" s="435"/>
      <c r="I786" s="435"/>
      <c r="J786" s="435"/>
      <c r="K786" s="619"/>
      <c r="L786" s="251">
        <f ca="1">IF(A1taxstdlife="n/a","n/a",IF(A1taxstdlife="",0,IF(L$3&gt;(A1stdlife+$E786),((INDEX('PTRM input'!$G$385:$P$434,A1offset,$E786)-INDEX('PTRM input'!$G$277:$P$326,A1offset,$E786))*OFFSET($F$7,0,$E786))-SUM($G786:K786),(((INDEX('PTRM input'!$G$385:$P$434,A1offset,$E786)-INDEX('PTRM input'!$G$277:$P$326,A1offset,$E786))*OFFSET($F$7,0,$E786))-SUM($G786:K786))*(OFFSET('PTRM input'!$G$477,0,$E786-1)/A1taxstdlife))))</f>
        <v>0.6746347418565497</v>
      </c>
      <c r="M786" s="251">
        <f ca="1">IF(A1taxstdlife="n/a","n/a",IF(A1taxstdlife="",0,IF(M$3&gt;(A1stdlife+$E786),((INDEX('PTRM input'!$G$385:$P$434,A1offset,$E786)-INDEX('PTRM input'!$G$277:$P$326,A1offset,$E786))*OFFSET($F$7,0,$E786))-SUM($G786:L786),(((INDEX('PTRM input'!$G$385:$P$434,A1offset,$E786)-INDEX('PTRM input'!$G$277:$P$326,A1offset,$E786))*OFFSET($F$7,0,$E786))-SUM($G786:L786))*(OFFSET('PTRM input'!$G$477,0,$E786-1)/A1taxstdlife))))</f>
        <v>0.6071712676708948</v>
      </c>
      <c r="N786" s="251">
        <f ca="1">IF(A1taxstdlife="n/a","n/a",IF(A1taxstdlife="",0,IF(N$3&gt;(A1stdlife+$E786),((INDEX('PTRM input'!$G$385:$P$434,A1offset,$E786)-INDEX('PTRM input'!$G$277:$P$326,A1offset,$E786))*OFFSET($F$7,0,$E786))-SUM($G786:M786),(((INDEX('PTRM input'!$G$385:$P$434,A1offset,$E786)-INDEX('PTRM input'!$G$277:$P$326,A1offset,$E786))*OFFSET($F$7,0,$E786))-SUM($G786:M786))*(OFFSET('PTRM input'!$G$477,0,$E786-1)/A1taxstdlife))))</f>
        <v>0.54645414090380517</v>
      </c>
      <c r="O786" s="251">
        <f ca="1">IF(A1taxstdlife="n/a","n/a",IF(A1taxstdlife="",0,IF(O$3&gt;(A1stdlife+$E786),((INDEX('PTRM input'!$G$385:$P$434,A1offset,$E786)-INDEX('PTRM input'!$G$277:$P$326,A1offset,$E786))*OFFSET($F$7,0,$E786))-SUM($G786:N786),(((INDEX('PTRM input'!$G$385:$P$434,A1offset,$E786)-INDEX('PTRM input'!$G$277:$P$326,A1offset,$E786))*OFFSET($F$7,0,$E786))-SUM($G786:N786))*(OFFSET('PTRM input'!$G$477,0,$E786-1)/A1taxstdlife))))</f>
        <v>0.49180872681342475</v>
      </c>
      <c r="P786" s="251">
        <f ca="1">IF(A1taxstdlife="n/a","n/a",IF(A1taxstdlife="",0,IF(P$3&gt;(A1stdlife+$E786),((INDEX('PTRM input'!$G$385:$P$434,A1offset,$E786)-INDEX('PTRM input'!$G$277:$P$326,A1offset,$E786))*OFFSET($F$7,0,$E786))-SUM($G786:O786),(((INDEX('PTRM input'!$G$385:$P$434,A1offset,$E786)-INDEX('PTRM input'!$G$277:$P$326,A1offset,$E786))*OFFSET($F$7,0,$E786))-SUM($G786:O786))*(OFFSET('PTRM input'!$G$477,0,$E786-1)/A1taxstdlife))))</f>
        <v>0.44262785413208228</v>
      </c>
      <c r="Q786" s="251">
        <f ca="1">IF(A1taxstdlife="n/a","n/a",IF(A1taxstdlife="",0,IF(Q$3&gt;(A1stdlife+$E786),((INDEX('PTRM input'!$G$385:$P$434,A1offset,$E786)-INDEX('PTRM input'!$G$277:$P$326,A1offset,$E786))*OFFSET($F$7,0,$E786))-SUM($G786:P786),(((INDEX('PTRM input'!$G$385:$P$434,A1offset,$E786)-INDEX('PTRM input'!$G$277:$P$326,A1offset,$E786))*OFFSET($F$7,0,$E786))-SUM($G786:P786))*(OFFSET('PTRM input'!$G$477,0,$E786-1)/A1taxstdlife))))</f>
        <v>0.398365068718874</v>
      </c>
      <c r="R786" s="251">
        <f ca="1">IF(A1taxstdlife="n/a","n/a",IF(A1taxstdlife="",0,IF(R$3&gt;(A1stdlife+$E786),((INDEX('PTRM input'!$G$385:$P$434,A1offset,$E786)-INDEX('PTRM input'!$G$277:$P$326,A1offset,$E786))*OFFSET($F$7,0,$E786))-SUM($G786:Q786),(((INDEX('PTRM input'!$G$385:$P$434,A1offset,$E786)-INDEX('PTRM input'!$G$277:$P$326,A1offset,$E786))*OFFSET($F$7,0,$E786))-SUM($G786:Q786))*(OFFSET('PTRM input'!$G$477,0,$E786-1)/A1taxstdlife))))</f>
        <v>0.35852856184698667</v>
      </c>
      <c r="S786" s="251">
        <f ca="1">IF(A1taxstdlife="n/a","n/a",IF(A1taxstdlife="",0,IF(S$3&gt;(A1stdlife+$E786),((INDEX('PTRM input'!$G$385:$P$434,A1offset,$E786)-INDEX('PTRM input'!$G$277:$P$326,A1offset,$E786))*OFFSET($F$7,0,$E786))-SUM($G786:R786),(((INDEX('PTRM input'!$G$385:$P$434,A1offset,$E786)-INDEX('PTRM input'!$G$277:$P$326,A1offset,$E786))*OFFSET($F$7,0,$E786))-SUM($G786:R786))*(OFFSET('PTRM input'!$G$477,0,$E786-1)/A1taxstdlife))))</f>
        <v>0.32267570566228798</v>
      </c>
      <c r="T786" s="251">
        <f ca="1">IF(A1taxstdlife="n/a","n/a",IF(A1taxstdlife="",0,IF(T$3&gt;(A1stdlife+$E786),((INDEX('PTRM input'!$G$385:$P$434,A1offset,$E786)-INDEX('PTRM input'!$G$277:$P$326,A1offset,$E786))*OFFSET($F$7,0,$E786))-SUM($G786:S786),(((INDEX('PTRM input'!$G$385:$P$434,A1offset,$E786)-INDEX('PTRM input'!$G$277:$P$326,A1offset,$E786))*OFFSET($F$7,0,$E786))-SUM($G786:S786))*(OFFSET('PTRM input'!$G$477,0,$E786-1)/A1taxstdlife))))</f>
        <v>0.29040813509605917</v>
      </c>
      <c r="U786" s="251">
        <f ca="1">IF(A1taxstdlife="n/a","n/a",IF(A1taxstdlife="",0,IF(U$3&gt;(A1stdlife+$E786),((INDEX('PTRM input'!$G$385:$P$434,A1offset,$E786)-INDEX('PTRM input'!$G$277:$P$326,A1offset,$E786))*OFFSET($F$7,0,$E786))-SUM($G786:T786),(((INDEX('PTRM input'!$G$385:$P$434,A1offset,$E786)-INDEX('PTRM input'!$G$277:$P$326,A1offset,$E786))*OFFSET($F$7,0,$E786))-SUM($G786:T786))*(OFFSET('PTRM input'!$G$477,0,$E786-1)/A1taxstdlife))))</f>
        <v>0.26136732158645332</v>
      </c>
      <c r="V786" s="251">
        <f ca="1">IF(A1taxstdlife="n/a","n/a",IF(A1taxstdlife="",0,IF(V$3&gt;(A1stdlife+$E786),((INDEX('PTRM input'!$G$385:$P$434,A1offset,$E786)-INDEX('PTRM input'!$G$277:$P$326,A1offset,$E786))*OFFSET($F$7,0,$E786))-SUM($G786:U786),(((INDEX('PTRM input'!$G$385:$P$434,A1offset,$E786)-INDEX('PTRM input'!$G$277:$P$326,A1offset,$E786))*OFFSET($F$7,0,$E786))-SUM($G786:U786))*(OFFSET('PTRM input'!$G$477,0,$E786-1)/A1taxstdlife))))</f>
        <v>0.23523058942780795</v>
      </c>
      <c r="W786" s="251">
        <f ca="1">IF(A1taxstdlife="n/a","n/a",IF(A1taxstdlife="",0,IF(W$3&gt;(A1stdlife+$E786),((INDEX('PTRM input'!$G$385:$P$434,A1offset,$E786)-INDEX('PTRM input'!$G$277:$P$326,A1offset,$E786))*OFFSET($F$7,0,$E786))-SUM($G786:V786),(((INDEX('PTRM input'!$G$385:$P$434,A1offset,$E786)-INDEX('PTRM input'!$G$277:$P$326,A1offset,$E786))*OFFSET($F$7,0,$E786))-SUM($G786:V786))*(OFFSET('PTRM input'!$G$477,0,$E786-1)/A1taxstdlife))))</f>
        <v>0.21170753048502711</v>
      </c>
      <c r="X786" s="251">
        <f ca="1">IF(A1taxstdlife="n/a","n/a",IF(A1taxstdlife="",0,IF(X$3&gt;(A1stdlife+$E786),((INDEX('PTRM input'!$G$385:$P$434,A1offset,$E786)-INDEX('PTRM input'!$G$277:$P$326,A1offset,$E786))*OFFSET($F$7,0,$E786))-SUM($G786:W786),(((INDEX('PTRM input'!$G$385:$P$434,A1offset,$E786)-INDEX('PTRM input'!$G$277:$P$326,A1offset,$E786))*OFFSET($F$7,0,$E786))-SUM($G786:W786))*(OFFSET('PTRM input'!$G$477,0,$E786-1)/A1taxstdlife))))</f>
        <v>0.19053677743652442</v>
      </c>
      <c r="Y786" s="251">
        <f ca="1">IF(A1taxstdlife="n/a","n/a",IF(A1taxstdlife="",0,IF(Y$3&gt;(A1stdlife+$E786),((INDEX('PTRM input'!$G$385:$P$434,A1offset,$E786)-INDEX('PTRM input'!$G$277:$P$326,A1offset,$E786))*OFFSET($F$7,0,$E786))-SUM($G786:X786),(((INDEX('PTRM input'!$G$385:$P$434,A1offset,$E786)-INDEX('PTRM input'!$G$277:$P$326,A1offset,$E786))*OFFSET($F$7,0,$E786))-SUM($G786:X786))*(OFFSET('PTRM input'!$G$477,0,$E786-1)/A1taxstdlife))))</f>
        <v>0.17148309969287193</v>
      </c>
      <c r="Z786" s="251">
        <f ca="1">IF(A1taxstdlife="n/a","n/a",IF(A1taxstdlife="",0,IF(Z$3&gt;(A1stdlife+$E786),((INDEX('PTRM input'!$G$385:$P$434,A1offset,$E786)-INDEX('PTRM input'!$G$277:$P$326,A1offset,$E786))*OFFSET($F$7,0,$E786))-SUM($G786:Y786),(((INDEX('PTRM input'!$G$385:$P$434,A1offset,$E786)-INDEX('PTRM input'!$G$277:$P$326,A1offset,$E786))*OFFSET($F$7,0,$E786))-SUM($G786:Y786))*(OFFSET('PTRM input'!$G$477,0,$E786-1)/A1taxstdlife))))</f>
        <v>0.15433478972358472</v>
      </c>
      <c r="AA786" s="251">
        <f ca="1">IF(A1taxstdlife="n/a","n/a",IF(A1taxstdlife="",0,IF(AA$3&gt;(A1stdlife+$E786),((INDEX('PTRM input'!$G$385:$P$434,A1offset,$E786)-INDEX('PTRM input'!$G$277:$P$326,A1offset,$E786))*OFFSET($F$7,0,$E786))-SUM($G786:Z786),(((INDEX('PTRM input'!$G$385:$P$434,A1offset,$E786)-INDEX('PTRM input'!$G$277:$P$326,A1offset,$E786))*OFFSET($F$7,0,$E786))-SUM($G786:Z786))*(OFFSET('PTRM input'!$G$477,0,$E786-1)/A1taxstdlife))))</f>
        <v>0.13890131075122625</v>
      </c>
      <c r="AB786" s="251">
        <f ca="1">IF(A1taxstdlife="n/a","n/a",IF(A1taxstdlife="",0,IF(AB$3&gt;(A1stdlife+$E786),((INDEX('PTRM input'!$G$385:$P$434,A1offset,$E786)-INDEX('PTRM input'!$G$277:$P$326,A1offset,$E786))*OFFSET($F$7,0,$E786))-SUM($G786:AA786),(((INDEX('PTRM input'!$G$385:$P$434,A1offset,$E786)-INDEX('PTRM input'!$G$277:$P$326,A1offset,$E786))*OFFSET($F$7,0,$E786))-SUM($G786:AA786))*(OFFSET('PTRM input'!$G$477,0,$E786-1)/A1taxstdlife))))</f>
        <v>0.12501117967610362</v>
      </c>
      <c r="AC786" s="251">
        <f ca="1">IF(A1taxstdlife="n/a","n/a",IF(A1taxstdlife="",0,IF(AC$3&gt;(A1stdlife+$E786),((INDEX('PTRM input'!$G$385:$P$434,A1offset,$E786)-INDEX('PTRM input'!$G$277:$P$326,A1offset,$E786))*OFFSET($F$7,0,$E786))-SUM($G786:AB786),(((INDEX('PTRM input'!$G$385:$P$434,A1offset,$E786)-INDEX('PTRM input'!$G$277:$P$326,A1offset,$E786))*OFFSET($F$7,0,$E786))-SUM($G786:AB786))*(OFFSET('PTRM input'!$G$477,0,$E786-1)/A1taxstdlife))))</f>
        <v>0.11251006170849323</v>
      </c>
      <c r="AD786" s="251">
        <f ca="1">IF(A1taxstdlife="n/a","n/a",IF(A1taxstdlife="",0,IF(AD$3&gt;(A1stdlife+$E786),((INDEX('PTRM input'!$G$385:$P$434,A1offset,$E786)-INDEX('PTRM input'!$G$277:$P$326,A1offset,$E786))*OFFSET($F$7,0,$E786))-SUM($G786:AC786),(((INDEX('PTRM input'!$G$385:$P$434,A1offset,$E786)-INDEX('PTRM input'!$G$277:$P$326,A1offset,$E786))*OFFSET($F$7,0,$E786))-SUM($G786:AC786))*(OFFSET('PTRM input'!$G$477,0,$E786-1)/A1taxstdlife))))</f>
        <v>0.10125905553764394</v>
      </c>
      <c r="AE786" s="251">
        <f ca="1">IF(A1taxstdlife="n/a","n/a",IF(A1taxstdlife="",0,IF(AE$3&gt;(A1stdlife+$E786),((INDEX('PTRM input'!$G$385:$P$434,A1offset,$E786)-INDEX('PTRM input'!$G$277:$P$326,A1offset,$E786))*OFFSET($F$7,0,$E786))-SUM($G786:AD786),(((INDEX('PTRM input'!$G$385:$P$434,A1offset,$E786)-INDEX('PTRM input'!$G$277:$P$326,A1offset,$E786))*OFFSET($F$7,0,$E786))-SUM($G786:AD786))*(OFFSET('PTRM input'!$G$477,0,$E786-1)/A1taxstdlife))))</f>
        <v>9.1133149983879586E-2</v>
      </c>
      <c r="AF786" s="251">
        <f ca="1">IF(A1taxstdlife="n/a","n/a",IF(A1taxstdlife="",0,IF(AF$3&gt;(A1stdlife+$E786),((INDEX('PTRM input'!$G$385:$P$434,A1offset,$E786)-INDEX('PTRM input'!$G$277:$P$326,A1offset,$E786))*OFFSET($F$7,0,$E786))-SUM($G786:AE786),(((INDEX('PTRM input'!$G$385:$P$434,A1offset,$E786)-INDEX('PTRM input'!$G$277:$P$326,A1offset,$E786))*OFFSET($F$7,0,$E786))-SUM($G786:AE786))*(OFFSET('PTRM input'!$G$477,0,$E786-1)/A1taxstdlife))))</f>
        <v>8.2019834985491619E-2</v>
      </c>
      <c r="AG786" s="251">
        <f ca="1">IF(A1taxstdlife="n/a","n/a",IF(A1taxstdlife="",0,IF(AG$3&gt;(A1stdlife+$E786),((INDEX('PTRM input'!$G$385:$P$434,A1offset,$E786)-INDEX('PTRM input'!$G$277:$P$326,A1offset,$E786))*OFFSET($F$7,0,$E786))-SUM($G786:AF786),(((INDEX('PTRM input'!$G$385:$P$434,A1offset,$E786)-INDEX('PTRM input'!$G$277:$P$326,A1offset,$E786))*OFFSET($F$7,0,$E786))-SUM($G786:AF786))*(OFFSET('PTRM input'!$G$477,0,$E786-1)/A1taxstdlife))))</f>
        <v>7.381785148694249E-2</v>
      </c>
      <c r="AH786" s="251">
        <f ca="1">IF(A1taxstdlife="n/a","n/a",IF(A1taxstdlife="",0,IF(AH$3&gt;(A1stdlife+$E786),((INDEX('PTRM input'!$G$385:$P$434,A1offset,$E786)-INDEX('PTRM input'!$G$277:$P$326,A1offset,$E786))*OFFSET($F$7,0,$E786))-SUM($G786:AG786),(((INDEX('PTRM input'!$G$385:$P$434,A1offset,$E786)-INDEX('PTRM input'!$G$277:$P$326,A1offset,$E786))*OFFSET($F$7,0,$E786))-SUM($G786:AG786))*(OFFSET('PTRM input'!$G$477,0,$E786-1)/A1taxstdlife))))</f>
        <v>6.6436066338248265E-2</v>
      </c>
      <c r="AI786" s="251">
        <f ca="1">IF(A1taxstdlife="n/a","n/a",IF(A1taxstdlife="",0,IF(AI$3&gt;(A1stdlife+$E786),((INDEX('PTRM input'!$G$385:$P$434,A1offset,$E786)-INDEX('PTRM input'!$G$277:$P$326,A1offset,$E786))*OFFSET($F$7,0,$E786))-SUM($G786:AH786),(((INDEX('PTRM input'!$G$385:$P$434,A1offset,$E786)-INDEX('PTRM input'!$G$277:$P$326,A1offset,$E786))*OFFSET($F$7,0,$E786))-SUM($G786:AH786))*(OFFSET('PTRM input'!$G$477,0,$E786-1)/A1taxstdlife))))</f>
        <v>5.9792459704423442E-2</v>
      </c>
      <c r="AJ786" s="251">
        <f ca="1">IF(A1taxstdlife="n/a","n/a",IF(A1taxstdlife="",0,IF(AJ$3&gt;(A1stdlife+$E786),((INDEX('PTRM input'!$G$385:$P$434,A1offset,$E786)-INDEX('PTRM input'!$G$277:$P$326,A1offset,$E786))*OFFSET($F$7,0,$E786))-SUM($G786:AI786),(((INDEX('PTRM input'!$G$385:$P$434,A1offset,$E786)-INDEX('PTRM input'!$G$277:$P$326,A1offset,$E786))*OFFSET($F$7,0,$E786))-SUM($G786:AI786))*(OFFSET('PTRM input'!$G$477,0,$E786-1)/A1taxstdlife))))</f>
        <v>5.3813213733981069E-2</v>
      </c>
      <c r="AK786" s="251">
        <f ca="1">IF(A1taxstdlife="n/a","n/a",IF(A1taxstdlife="",0,IF(AK$3&gt;(A1stdlife+$E786),((INDEX('PTRM input'!$G$385:$P$434,A1offset,$E786)-INDEX('PTRM input'!$G$277:$P$326,A1offset,$E786))*OFFSET($F$7,0,$E786))-SUM($G786:AJ786),(((INDEX('PTRM input'!$G$385:$P$434,A1offset,$E786)-INDEX('PTRM input'!$G$277:$P$326,A1offset,$E786))*OFFSET($F$7,0,$E786))-SUM($G786:AJ786))*(OFFSET('PTRM input'!$G$477,0,$E786-1)/A1taxstdlife))))</f>
        <v>4.8431892360583012E-2</v>
      </c>
      <c r="AL786" s="251">
        <f ca="1">IF(A1taxstdlife="n/a","n/a",IF(A1taxstdlife="",0,IF(AL$3&gt;(A1stdlife+$E786),((INDEX('PTRM input'!$G$385:$P$434,A1offset,$E786)-INDEX('PTRM input'!$G$277:$P$326,A1offset,$E786))*OFFSET($F$7,0,$E786))-SUM($G786:AK786),(((INDEX('PTRM input'!$G$385:$P$434,A1offset,$E786)-INDEX('PTRM input'!$G$277:$P$326,A1offset,$E786))*OFFSET($F$7,0,$E786))-SUM($G786:AK786))*(OFFSET('PTRM input'!$G$477,0,$E786-1)/A1taxstdlife))))</f>
        <v>4.3588703124524744E-2</v>
      </c>
      <c r="AM786" s="251">
        <f ca="1">IF(A1taxstdlife="n/a","n/a",IF(A1taxstdlife="",0,IF(AM$3&gt;(A1stdlife+$E786),((INDEX('PTRM input'!$G$385:$P$434,A1offset,$E786)-INDEX('PTRM input'!$G$277:$P$326,A1offset,$E786))*OFFSET($F$7,0,$E786))-SUM($G786:AL786),(((INDEX('PTRM input'!$G$385:$P$434,A1offset,$E786)-INDEX('PTRM input'!$G$277:$P$326,A1offset,$E786))*OFFSET($F$7,0,$E786))-SUM($G786:AL786))*(OFFSET('PTRM input'!$G$477,0,$E786-1)/A1taxstdlife))))</f>
        <v>3.9229832812072291E-2</v>
      </c>
      <c r="AN786" s="251">
        <f ca="1">IF(A1taxstdlife="n/a","n/a",IF(A1taxstdlife="",0,IF(AN$3&gt;(A1stdlife+$E786),((INDEX('PTRM input'!$G$385:$P$434,A1offset,$E786)-INDEX('PTRM input'!$G$277:$P$326,A1offset,$E786))*OFFSET($F$7,0,$E786))-SUM($G786:AM786),(((INDEX('PTRM input'!$G$385:$P$434,A1offset,$E786)-INDEX('PTRM input'!$G$277:$P$326,A1offset,$E786))*OFFSET($F$7,0,$E786))-SUM($G786:AM786))*(OFFSET('PTRM input'!$G$477,0,$E786-1)/A1taxstdlife))))</f>
        <v>3.5306849530865048E-2</v>
      </c>
      <c r="AO786" s="251">
        <f ca="1">IF(A1taxstdlife="n/a","n/a",IF(A1taxstdlife="",0,IF(AO$3&gt;(A1stdlife+$E786),((INDEX('PTRM input'!$G$385:$P$434,A1offset,$E786)-INDEX('PTRM input'!$G$277:$P$326,A1offset,$E786))*OFFSET($F$7,0,$E786))-SUM($G786:AN786),(((INDEX('PTRM input'!$G$385:$P$434,A1offset,$E786)-INDEX('PTRM input'!$G$277:$P$326,A1offset,$E786))*OFFSET($F$7,0,$E786))-SUM($G786:AN786))*(OFFSET('PTRM input'!$G$477,0,$E786-1)/A1taxstdlife))))</f>
        <v>3.1776164577778591E-2</v>
      </c>
      <c r="AP786" s="251">
        <f ca="1">IF(A1taxstdlife="n/a","n/a",IF(A1taxstdlife="",0,IF(AP$3&gt;(A1stdlife+$E786),((INDEX('PTRM input'!$G$385:$P$434,A1offset,$E786)-INDEX('PTRM input'!$G$277:$P$326,A1offset,$E786))*OFFSET($F$7,0,$E786))-SUM($G786:AO786),(((INDEX('PTRM input'!$G$385:$P$434,A1offset,$E786)-INDEX('PTRM input'!$G$277:$P$326,A1offset,$E786))*OFFSET($F$7,0,$E786))-SUM($G786:AO786))*(OFFSET('PTRM input'!$G$477,0,$E786-1)/A1taxstdlife))))</f>
        <v>2.8598548120000712E-2</v>
      </c>
      <c r="AQ786" s="251">
        <f ca="1">IF(A1taxstdlife="n/a","n/a",IF(A1taxstdlife="",0,IF(AQ$3&gt;(A1stdlife+$E786),((INDEX('PTRM input'!$G$385:$P$434,A1offset,$E786)-INDEX('PTRM input'!$G$277:$P$326,A1offset,$E786))*OFFSET($F$7,0,$E786))-SUM($G786:AP786),(((INDEX('PTRM input'!$G$385:$P$434,A1offset,$E786)-INDEX('PTRM input'!$G$277:$P$326,A1offset,$E786))*OFFSET($F$7,0,$E786))-SUM($G786:AP786))*(OFFSET('PTRM input'!$G$477,0,$E786-1)/A1taxstdlife))))</f>
        <v>2.5738693308000649E-2</v>
      </c>
      <c r="AR786" s="251">
        <f ca="1">IF(A1taxstdlife="n/a","n/a",IF(A1taxstdlife="",0,IF(AR$3&gt;(A1stdlife+$E786),((INDEX('PTRM input'!$G$385:$P$434,A1offset,$E786)-INDEX('PTRM input'!$G$277:$P$326,A1offset,$E786))*OFFSET($F$7,0,$E786))-SUM($G786:AQ786),(((INDEX('PTRM input'!$G$385:$P$434,A1offset,$E786)-INDEX('PTRM input'!$G$277:$P$326,A1offset,$E786))*OFFSET($F$7,0,$E786))-SUM($G786:AQ786))*(OFFSET('PTRM input'!$G$477,0,$E786-1)/A1taxstdlife))))</f>
        <v>2.3164823977200568E-2</v>
      </c>
      <c r="AS786" s="251">
        <f ca="1">IF(A1taxstdlife="n/a","n/a",IF(A1taxstdlife="",0,IF(AS$3&gt;(A1stdlife+$E786),((INDEX('PTRM input'!$G$385:$P$434,A1offset,$E786)-INDEX('PTRM input'!$G$277:$P$326,A1offset,$E786))*OFFSET($F$7,0,$E786))-SUM($G786:AR786),(((INDEX('PTRM input'!$G$385:$P$434,A1offset,$E786)-INDEX('PTRM input'!$G$277:$P$326,A1offset,$E786))*OFFSET($F$7,0,$E786))-SUM($G786:AR786))*(OFFSET('PTRM input'!$G$477,0,$E786-1)/A1taxstdlife))))</f>
        <v>2.0848341579480501E-2</v>
      </c>
      <c r="AT786" s="251">
        <f ca="1">IF(A1taxstdlife="n/a","n/a",IF(A1taxstdlife="",0,IF(AT$3&gt;(A1stdlife+$E786),((INDEX('PTRM input'!$G$385:$P$434,A1offset,$E786)-INDEX('PTRM input'!$G$277:$P$326,A1offset,$E786))*OFFSET($F$7,0,$E786))-SUM($G786:AS786),(((INDEX('PTRM input'!$G$385:$P$434,A1offset,$E786)-INDEX('PTRM input'!$G$277:$P$326,A1offset,$E786))*OFFSET($F$7,0,$E786))-SUM($G786:AS786))*(OFFSET('PTRM input'!$G$477,0,$E786-1)/A1taxstdlife))))</f>
        <v>1.8763507421532478E-2</v>
      </c>
      <c r="AU786" s="251">
        <f ca="1">IF(A1taxstdlife="n/a","n/a",IF(A1taxstdlife="",0,IF(AU$3&gt;(A1stdlife+$E786),((INDEX('PTRM input'!$G$385:$P$434,A1offset,$E786)-INDEX('PTRM input'!$G$277:$P$326,A1offset,$E786))*OFFSET($F$7,0,$E786))-SUM($G786:AT786),(((INDEX('PTRM input'!$G$385:$P$434,A1offset,$E786)-INDEX('PTRM input'!$G$277:$P$326,A1offset,$E786))*OFFSET($F$7,0,$E786))-SUM($G786:AT786))*(OFFSET('PTRM input'!$G$477,0,$E786-1)/A1taxstdlife))))</f>
        <v>1.6887156679379258E-2</v>
      </c>
      <c r="AV786" s="251">
        <f ca="1">IF(A1taxstdlife="n/a","n/a",IF(A1taxstdlife="",0,IF(AV$3&gt;(A1stdlife+$E786),((INDEX('PTRM input'!$G$385:$P$434,A1offset,$E786)-INDEX('PTRM input'!$G$277:$P$326,A1offset,$E786))*OFFSET($F$7,0,$E786))-SUM($G786:AU786),(((INDEX('PTRM input'!$G$385:$P$434,A1offset,$E786)-INDEX('PTRM input'!$G$277:$P$326,A1offset,$E786))*OFFSET($F$7,0,$E786))-SUM($G786:AU786))*(OFFSET('PTRM input'!$G$477,0,$E786-1)/A1taxstdlife))))</f>
        <v>1.5198441011441322E-2</v>
      </c>
      <c r="AW786" s="251">
        <f ca="1">IF(A1taxstdlife="n/a","n/a",IF(A1taxstdlife="",0,IF(AW$3&gt;(A1stdlife+$E786),((INDEX('PTRM input'!$G$385:$P$434,A1offset,$E786)-INDEX('PTRM input'!$G$277:$P$326,A1offset,$E786))*OFFSET($F$7,0,$E786))-SUM($G786:AV786),(((INDEX('PTRM input'!$G$385:$P$434,A1offset,$E786)-INDEX('PTRM input'!$G$277:$P$326,A1offset,$E786))*OFFSET($F$7,0,$E786))-SUM($G786:AV786))*(OFFSET('PTRM input'!$G$477,0,$E786-1)/A1taxstdlife))))</f>
        <v>1.3678596910297181E-2</v>
      </c>
      <c r="AX786" s="251">
        <f ca="1">IF(A1taxstdlife="n/a","n/a",IF(A1taxstdlife="",0,IF(AX$3&gt;(A1stdlife+$E786),((INDEX('PTRM input'!$G$385:$P$434,A1offset,$E786)-INDEX('PTRM input'!$G$277:$P$326,A1offset,$E786))*OFFSET($F$7,0,$E786))-SUM($G786:AW786),(((INDEX('PTRM input'!$G$385:$P$434,A1offset,$E786)-INDEX('PTRM input'!$G$277:$P$326,A1offset,$E786))*OFFSET($F$7,0,$E786))-SUM($G786:AW786))*(OFFSET('PTRM input'!$G$477,0,$E786-1)/A1taxstdlife))))</f>
        <v>1.2310737219267499E-2</v>
      </c>
      <c r="AY786" s="251">
        <f ca="1">IF(A1taxstdlife="n/a","n/a",IF(A1taxstdlife="",0,IF(AY$3&gt;(A1stdlife+$E786),((INDEX('PTRM input'!$G$385:$P$434,A1offset,$E786)-INDEX('PTRM input'!$G$277:$P$326,A1offset,$E786))*OFFSET($F$7,0,$E786))-SUM($G786:AX786),(((INDEX('PTRM input'!$G$385:$P$434,A1offset,$E786)-INDEX('PTRM input'!$G$277:$P$326,A1offset,$E786))*OFFSET($F$7,0,$E786))-SUM($G786:AX786))*(OFFSET('PTRM input'!$G$477,0,$E786-1)/A1taxstdlife))))</f>
        <v>1.1079663497340776E-2</v>
      </c>
      <c r="AZ786" s="251">
        <f ca="1">IF(A1taxstdlife="n/a","n/a",IF(A1taxstdlife="",0,IF(AZ$3&gt;(A1stdlife+$E786),((INDEX('PTRM input'!$G$385:$P$434,A1offset,$E786)-INDEX('PTRM input'!$G$277:$P$326,A1offset,$E786))*OFFSET($F$7,0,$E786))-SUM($G786:AY786),(((INDEX('PTRM input'!$G$385:$P$434,A1offset,$E786)-INDEX('PTRM input'!$G$277:$P$326,A1offset,$E786))*OFFSET($F$7,0,$E786))-SUM($G786:AY786))*(OFFSET('PTRM input'!$G$477,0,$E786-1)/A1taxstdlife))))</f>
        <v>9.9716971476066629E-3</v>
      </c>
      <c r="BA786" s="251">
        <f ca="1">IF(A1taxstdlife="n/a","n/a",IF(A1taxstdlife="",0,IF(BA$3&gt;(A1stdlife+$E786),((INDEX('PTRM input'!$G$385:$P$434,A1offset,$E786)-INDEX('PTRM input'!$G$277:$P$326,A1offset,$E786))*OFFSET($F$7,0,$E786))-SUM($G786:AZ786),(((INDEX('PTRM input'!$G$385:$P$434,A1offset,$E786)-INDEX('PTRM input'!$G$277:$P$326,A1offset,$E786))*OFFSET($F$7,0,$E786))-SUM($G786:AZ786))*(OFFSET('PTRM input'!$G$477,0,$E786-1)/A1taxstdlife))))</f>
        <v>8.9745274328460137E-3</v>
      </c>
      <c r="BB786" s="251">
        <f ca="1">IF(A1taxstdlife="n/a","n/a",IF(A1taxstdlife="",0,IF(BB$3&gt;(A1stdlife+$E786),((INDEX('PTRM input'!$G$385:$P$434,A1offset,$E786)-INDEX('PTRM input'!$G$277:$P$326,A1offset,$E786))*OFFSET($F$7,0,$E786))-SUM($G786:BA786),(((INDEX('PTRM input'!$G$385:$P$434,A1offset,$E786)-INDEX('PTRM input'!$G$277:$P$326,A1offset,$E786))*OFFSET($F$7,0,$E786))-SUM($G786:BA786))*(OFFSET('PTRM input'!$G$477,0,$E786-1)/A1taxstdlife))))</f>
        <v>8.0770746895614028E-3</v>
      </c>
      <c r="BC786" s="251">
        <f ca="1">IF(A1taxstdlife="n/a","n/a",IF(A1taxstdlife="",0,IF(BC$3&gt;(A1stdlife+$E786),((INDEX('PTRM input'!$G$385:$P$434,A1offset,$E786)-INDEX('PTRM input'!$G$277:$P$326,A1offset,$E786))*OFFSET($F$7,0,$E786))-SUM($G786:BB786),(((INDEX('PTRM input'!$G$385:$P$434,A1offset,$E786)-INDEX('PTRM input'!$G$277:$P$326,A1offset,$E786))*OFFSET($F$7,0,$E786))-SUM($G786:BB786))*(OFFSET('PTRM input'!$G$477,0,$E786-1)/A1taxstdlife))))</f>
        <v>7.2693672206052724E-3</v>
      </c>
      <c r="BD786" s="251">
        <f ca="1">IF(A1taxstdlife="n/a","n/a",IF(A1taxstdlife="",0,IF(BD$3&gt;(A1stdlife+$E786),((INDEX('PTRM input'!$G$385:$P$434,A1offset,$E786)-INDEX('PTRM input'!$G$277:$P$326,A1offset,$E786))*OFFSET($F$7,0,$E786))-SUM($G786:BC786),(((INDEX('PTRM input'!$G$385:$P$434,A1offset,$E786)-INDEX('PTRM input'!$G$277:$P$326,A1offset,$E786))*OFFSET($F$7,0,$E786))-SUM($G786:BC786))*(OFFSET('PTRM input'!$G$477,0,$E786-1)/A1taxstdlife))))</f>
        <v>6.5424304985447712E-2</v>
      </c>
      <c r="BE786" s="251">
        <f ca="1">IF(A1taxstdlife="n/a","n/a",IF(A1taxstdlife="",0,IF(BE$3&gt;(A1stdlife+$E786),((INDEX('PTRM input'!$G$385:$P$434,A1offset,$E786)-INDEX('PTRM input'!$G$277:$P$326,A1offset,$E786))*OFFSET($F$7,0,$E786))-SUM($G786:BD786),(((INDEX('PTRM input'!$G$385:$P$434,A1offset,$E786)-INDEX('PTRM input'!$G$277:$P$326,A1offset,$E786))*OFFSET($F$7,0,$E786))-SUM($G786:BD786))*(OFFSET('PTRM input'!$G$477,0,$E786-1)/A1taxstdlife))))</f>
        <v>0</v>
      </c>
      <c r="BF786" s="251">
        <f ca="1">IF(A1taxstdlife="n/a","n/a",IF(A1taxstdlife="",0,IF(BF$3&gt;(A1stdlife+$E786),((INDEX('PTRM input'!$G$385:$P$434,A1offset,$E786)-INDEX('PTRM input'!$G$277:$P$326,A1offset,$E786))*OFFSET($F$7,0,$E786))-SUM($G786:BE786),(((INDEX('PTRM input'!$G$385:$P$434,A1offset,$E786)-INDEX('PTRM input'!$G$277:$P$326,A1offset,$E786))*OFFSET($F$7,0,$E786))-SUM($G786:BE786))*(OFFSET('PTRM input'!$G$477,0,$E786-1)/A1taxstdlife))))</f>
        <v>0</v>
      </c>
      <c r="BG786" s="251">
        <f ca="1">IF(A1taxstdlife="n/a","n/a",IF(A1taxstdlife="",0,IF(BG$3&gt;(A1stdlife+$E786),((INDEX('PTRM input'!$G$385:$P$434,A1offset,$E786)-INDEX('PTRM input'!$G$277:$P$326,A1offset,$E786))*OFFSET($F$7,0,$E786))-SUM($G786:BF786),(((INDEX('PTRM input'!$G$385:$P$434,A1offset,$E786)-INDEX('PTRM input'!$G$277:$P$326,A1offset,$E786))*OFFSET($F$7,0,$E786))-SUM($G786:BF786))*(OFFSET('PTRM input'!$G$477,0,$E786-1)/A1taxstdlife))))</f>
        <v>0</v>
      </c>
      <c r="BH786" s="251">
        <f ca="1">IF(A1taxstdlife="n/a","n/a",IF(A1taxstdlife="",0,IF(BH$3&gt;(A1stdlife+$E786),((INDEX('PTRM input'!$G$385:$P$434,A1offset,$E786)-INDEX('PTRM input'!$G$277:$P$326,A1offset,$E786))*OFFSET($F$7,0,$E786))-SUM($G786:BG786),(((INDEX('PTRM input'!$G$385:$P$434,A1offset,$E786)-INDEX('PTRM input'!$G$277:$P$326,A1offset,$E786))*OFFSET($F$7,0,$E786))-SUM($G786:BG786))*(OFFSET('PTRM input'!$G$477,0,$E786-1)/A1taxstdlife))))</f>
        <v>0</v>
      </c>
      <c r="BI786" s="251">
        <f ca="1">IF(A1taxstdlife="n/a","n/a",IF(A1taxstdlife="",0,IF(BI$3&gt;(A1stdlife+$E786),((INDEX('PTRM input'!$G$385:$P$434,A1offset,$E786)-INDEX('PTRM input'!$G$277:$P$326,A1offset,$E786))*OFFSET($F$7,0,$E786))-SUM($G786:BH786),(((INDEX('PTRM input'!$G$385:$P$434,A1offset,$E786)-INDEX('PTRM input'!$G$277:$P$326,A1offset,$E786))*OFFSET($F$7,0,$E786))-SUM($G786:BH786))*(OFFSET('PTRM input'!$G$477,0,$E786-1)/A1taxstdlife))))</f>
        <v>0</v>
      </c>
      <c r="BJ786" s="116"/>
      <c r="BK786" s="116"/>
      <c r="BL786" s="116"/>
      <c r="BM786" s="116"/>
    </row>
    <row r="787" spans="1:65" ht="12.75" hidden="1" customHeight="1" outlineLevel="2">
      <c r="A787" s="366"/>
      <c r="B787" s="19"/>
      <c r="C787" s="18"/>
      <c r="D787" s="760"/>
      <c r="E787" s="86">
        <v>6</v>
      </c>
      <c r="F787" s="356"/>
      <c r="G787" s="434"/>
      <c r="H787" s="435"/>
      <c r="I787" s="435"/>
      <c r="J787" s="435"/>
      <c r="K787" s="435"/>
      <c r="L787" s="619"/>
      <c r="M787" s="251">
        <f ca="1">IF(A1taxstdlife="n/a","n/a",IF(A1taxstdlife="",0,IF(M$3&gt;(A1stdlife+$E787),((INDEX('PTRM input'!$G$385:$P$434,A1offset,$E787)-INDEX('PTRM input'!$G$277:$P$326,A1offset,$E787))*OFFSET($F$7,0,$E787))-SUM($G787:L787),(((INDEX('PTRM input'!$G$385:$P$434,A1offset,$E787)-INDEX('PTRM input'!$G$277:$P$326,A1offset,$E787))*OFFSET($F$7,0,$E787))-SUM($G787:L787))*(OFFSET('PTRM input'!$G$477,0,$E787-1)/A1taxstdlife))))</f>
        <v>0</v>
      </c>
      <c r="N787" s="251">
        <f ca="1">IF(A1taxstdlife="n/a","n/a",IF(A1taxstdlife="",0,IF(N$3&gt;(A1stdlife+$E787),((INDEX('PTRM input'!$G$385:$P$434,A1offset,$E787)-INDEX('PTRM input'!$G$277:$P$326,A1offset,$E787))*OFFSET($F$7,0,$E787))-SUM($G787:M787),(((INDEX('PTRM input'!$G$385:$P$434,A1offset,$E787)-INDEX('PTRM input'!$G$277:$P$326,A1offset,$E787))*OFFSET($F$7,0,$E787))-SUM($G787:M787))*(OFFSET('PTRM input'!$G$477,0,$E787-1)/A1taxstdlife))))</f>
        <v>0</v>
      </c>
      <c r="O787" s="251">
        <f ca="1">IF(A1taxstdlife="n/a","n/a",IF(A1taxstdlife="",0,IF(O$3&gt;(A1stdlife+$E787),((INDEX('PTRM input'!$G$385:$P$434,A1offset,$E787)-INDEX('PTRM input'!$G$277:$P$326,A1offset,$E787))*OFFSET($F$7,0,$E787))-SUM($G787:N787),(((INDEX('PTRM input'!$G$385:$P$434,A1offset,$E787)-INDEX('PTRM input'!$G$277:$P$326,A1offset,$E787))*OFFSET($F$7,0,$E787))-SUM($G787:N787))*(OFFSET('PTRM input'!$G$477,0,$E787-1)/A1taxstdlife))))</f>
        <v>0</v>
      </c>
      <c r="P787" s="251">
        <f ca="1">IF(A1taxstdlife="n/a","n/a",IF(A1taxstdlife="",0,IF(P$3&gt;(A1stdlife+$E787),((INDEX('PTRM input'!$G$385:$P$434,A1offset,$E787)-INDEX('PTRM input'!$G$277:$P$326,A1offset,$E787))*OFFSET($F$7,0,$E787))-SUM($G787:O787),(((INDEX('PTRM input'!$G$385:$P$434,A1offset,$E787)-INDEX('PTRM input'!$G$277:$P$326,A1offset,$E787))*OFFSET($F$7,0,$E787))-SUM($G787:O787))*(OFFSET('PTRM input'!$G$477,0,$E787-1)/A1taxstdlife))))</f>
        <v>0</v>
      </c>
      <c r="Q787" s="251">
        <f ca="1">IF(A1taxstdlife="n/a","n/a",IF(A1taxstdlife="",0,IF(Q$3&gt;(A1stdlife+$E787),((INDEX('PTRM input'!$G$385:$P$434,A1offset,$E787)-INDEX('PTRM input'!$G$277:$P$326,A1offset,$E787))*OFFSET($F$7,0,$E787))-SUM($G787:P787),(((INDEX('PTRM input'!$G$385:$P$434,A1offset,$E787)-INDEX('PTRM input'!$G$277:$P$326,A1offset,$E787))*OFFSET($F$7,0,$E787))-SUM($G787:P787))*(OFFSET('PTRM input'!$G$477,0,$E787-1)/A1taxstdlife))))</f>
        <v>0</v>
      </c>
      <c r="R787" s="251">
        <f ca="1">IF(A1taxstdlife="n/a","n/a",IF(A1taxstdlife="",0,IF(R$3&gt;(A1stdlife+$E787),((INDEX('PTRM input'!$G$385:$P$434,A1offset,$E787)-INDEX('PTRM input'!$G$277:$P$326,A1offset,$E787))*OFFSET($F$7,0,$E787))-SUM($G787:Q787),(((INDEX('PTRM input'!$G$385:$P$434,A1offset,$E787)-INDEX('PTRM input'!$G$277:$P$326,A1offset,$E787))*OFFSET($F$7,0,$E787))-SUM($G787:Q787))*(OFFSET('PTRM input'!$G$477,0,$E787-1)/A1taxstdlife))))</f>
        <v>0</v>
      </c>
      <c r="S787" s="251">
        <f ca="1">IF(A1taxstdlife="n/a","n/a",IF(A1taxstdlife="",0,IF(S$3&gt;(A1stdlife+$E787),((INDEX('PTRM input'!$G$385:$P$434,A1offset,$E787)-INDEX('PTRM input'!$G$277:$P$326,A1offset,$E787))*OFFSET($F$7,0,$E787))-SUM($G787:R787),(((INDEX('PTRM input'!$G$385:$P$434,A1offset,$E787)-INDEX('PTRM input'!$G$277:$P$326,A1offset,$E787))*OFFSET($F$7,0,$E787))-SUM($G787:R787))*(OFFSET('PTRM input'!$G$477,0,$E787-1)/A1taxstdlife))))</f>
        <v>0</v>
      </c>
      <c r="T787" s="251">
        <f ca="1">IF(A1taxstdlife="n/a","n/a",IF(A1taxstdlife="",0,IF(T$3&gt;(A1stdlife+$E787),((INDEX('PTRM input'!$G$385:$P$434,A1offset,$E787)-INDEX('PTRM input'!$G$277:$P$326,A1offset,$E787))*OFFSET($F$7,0,$E787))-SUM($G787:S787),(((INDEX('PTRM input'!$G$385:$P$434,A1offset,$E787)-INDEX('PTRM input'!$G$277:$P$326,A1offset,$E787))*OFFSET($F$7,0,$E787))-SUM($G787:S787))*(OFFSET('PTRM input'!$G$477,0,$E787-1)/A1taxstdlife))))</f>
        <v>0</v>
      </c>
      <c r="U787" s="251">
        <f ca="1">IF(A1taxstdlife="n/a","n/a",IF(A1taxstdlife="",0,IF(U$3&gt;(A1stdlife+$E787),((INDEX('PTRM input'!$G$385:$P$434,A1offset,$E787)-INDEX('PTRM input'!$G$277:$P$326,A1offset,$E787))*OFFSET($F$7,0,$E787))-SUM($G787:T787),(((INDEX('PTRM input'!$G$385:$P$434,A1offset,$E787)-INDEX('PTRM input'!$G$277:$P$326,A1offset,$E787))*OFFSET($F$7,0,$E787))-SUM($G787:T787))*(OFFSET('PTRM input'!$G$477,0,$E787-1)/A1taxstdlife))))</f>
        <v>0</v>
      </c>
      <c r="V787" s="251">
        <f ca="1">IF(A1taxstdlife="n/a","n/a",IF(A1taxstdlife="",0,IF(V$3&gt;(A1stdlife+$E787),((INDEX('PTRM input'!$G$385:$P$434,A1offset,$E787)-INDEX('PTRM input'!$G$277:$P$326,A1offset,$E787))*OFFSET($F$7,0,$E787))-SUM($G787:U787),(((INDEX('PTRM input'!$G$385:$P$434,A1offset,$E787)-INDEX('PTRM input'!$G$277:$P$326,A1offset,$E787))*OFFSET($F$7,0,$E787))-SUM($G787:U787))*(OFFSET('PTRM input'!$G$477,0,$E787-1)/A1taxstdlife))))</f>
        <v>0</v>
      </c>
      <c r="W787" s="251">
        <f ca="1">IF(A1taxstdlife="n/a","n/a",IF(A1taxstdlife="",0,IF(W$3&gt;(A1stdlife+$E787),((INDEX('PTRM input'!$G$385:$P$434,A1offset,$E787)-INDEX('PTRM input'!$G$277:$P$326,A1offset,$E787))*OFFSET($F$7,0,$E787))-SUM($G787:V787),(((INDEX('PTRM input'!$G$385:$P$434,A1offset,$E787)-INDEX('PTRM input'!$G$277:$P$326,A1offset,$E787))*OFFSET($F$7,0,$E787))-SUM($G787:V787))*(OFFSET('PTRM input'!$G$477,0,$E787-1)/A1taxstdlife))))</f>
        <v>0</v>
      </c>
      <c r="X787" s="251">
        <f ca="1">IF(A1taxstdlife="n/a","n/a",IF(A1taxstdlife="",0,IF(X$3&gt;(A1stdlife+$E787),((INDEX('PTRM input'!$G$385:$P$434,A1offset,$E787)-INDEX('PTRM input'!$G$277:$P$326,A1offset,$E787))*OFFSET($F$7,0,$E787))-SUM($G787:W787),(((INDEX('PTRM input'!$G$385:$P$434,A1offset,$E787)-INDEX('PTRM input'!$G$277:$P$326,A1offset,$E787))*OFFSET($F$7,0,$E787))-SUM($G787:W787))*(OFFSET('PTRM input'!$G$477,0,$E787-1)/A1taxstdlife))))</f>
        <v>0</v>
      </c>
      <c r="Y787" s="251">
        <f ca="1">IF(A1taxstdlife="n/a","n/a",IF(A1taxstdlife="",0,IF(Y$3&gt;(A1stdlife+$E787),((INDEX('PTRM input'!$G$385:$P$434,A1offset,$E787)-INDEX('PTRM input'!$G$277:$P$326,A1offset,$E787))*OFFSET($F$7,0,$E787))-SUM($G787:X787),(((INDEX('PTRM input'!$G$385:$P$434,A1offset,$E787)-INDEX('PTRM input'!$G$277:$P$326,A1offset,$E787))*OFFSET($F$7,0,$E787))-SUM($G787:X787))*(OFFSET('PTRM input'!$G$477,0,$E787-1)/A1taxstdlife))))</f>
        <v>0</v>
      </c>
      <c r="Z787" s="251">
        <f ca="1">IF(A1taxstdlife="n/a","n/a",IF(A1taxstdlife="",0,IF(Z$3&gt;(A1stdlife+$E787),((INDEX('PTRM input'!$G$385:$P$434,A1offset,$E787)-INDEX('PTRM input'!$G$277:$P$326,A1offset,$E787))*OFFSET($F$7,0,$E787))-SUM($G787:Y787),(((INDEX('PTRM input'!$G$385:$P$434,A1offset,$E787)-INDEX('PTRM input'!$G$277:$P$326,A1offset,$E787))*OFFSET($F$7,0,$E787))-SUM($G787:Y787))*(OFFSET('PTRM input'!$G$477,0,$E787-1)/A1taxstdlife))))</f>
        <v>0</v>
      </c>
      <c r="AA787" s="251">
        <f ca="1">IF(A1taxstdlife="n/a","n/a",IF(A1taxstdlife="",0,IF(AA$3&gt;(A1stdlife+$E787),((INDEX('PTRM input'!$G$385:$P$434,A1offset,$E787)-INDEX('PTRM input'!$G$277:$P$326,A1offset,$E787))*OFFSET($F$7,0,$E787))-SUM($G787:Z787),(((INDEX('PTRM input'!$G$385:$P$434,A1offset,$E787)-INDEX('PTRM input'!$G$277:$P$326,A1offset,$E787))*OFFSET($F$7,0,$E787))-SUM($G787:Z787))*(OFFSET('PTRM input'!$G$477,0,$E787-1)/A1taxstdlife))))</f>
        <v>0</v>
      </c>
      <c r="AB787" s="251">
        <f ca="1">IF(A1taxstdlife="n/a","n/a",IF(A1taxstdlife="",0,IF(AB$3&gt;(A1stdlife+$E787),((INDEX('PTRM input'!$G$385:$P$434,A1offset,$E787)-INDEX('PTRM input'!$G$277:$P$326,A1offset,$E787))*OFFSET($F$7,0,$E787))-SUM($G787:AA787),(((INDEX('PTRM input'!$G$385:$P$434,A1offset,$E787)-INDEX('PTRM input'!$G$277:$P$326,A1offset,$E787))*OFFSET($F$7,0,$E787))-SUM($G787:AA787))*(OFFSET('PTRM input'!$G$477,0,$E787-1)/A1taxstdlife))))</f>
        <v>0</v>
      </c>
      <c r="AC787" s="251">
        <f ca="1">IF(A1taxstdlife="n/a","n/a",IF(A1taxstdlife="",0,IF(AC$3&gt;(A1stdlife+$E787),((INDEX('PTRM input'!$G$385:$P$434,A1offset,$E787)-INDEX('PTRM input'!$G$277:$P$326,A1offset,$E787))*OFFSET($F$7,0,$E787))-SUM($G787:AB787),(((INDEX('PTRM input'!$G$385:$P$434,A1offset,$E787)-INDEX('PTRM input'!$G$277:$P$326,A1offset,$E787))*OFFSET($F$7,0,$E787))-SUM($G787:AB787))*(OFFSET('PTRM input'!$G$477,0,$E787-1)/A1taxstdlife))))</f>
        <v>0</v>
      </c>
      <c r="AD787" s="251">
        <f ca="1">IF(A1taxstdlife="n/a","n/a",IF(A1taxstdlife="",0,IF(AD$3&gt;(A1stdlife+$E787),((INDEX('PTRM input'!$G$385:$P$434,A1offset,$E787)-INDEX('PTRM input'!$G$277:$P$326,A1offset,$E787))*OFFSET($F$7,0,$E787))-SUM($G787:AC787),(((INDEX('PTRM input'!$G$385:$P$434,A1offset,$E787)-INDEX('PTRM input'!$G$277:$P$326,A1offset,$E787))*OFFSET($F$7,0,$E787))-SUM($G787:AC787))*(OFFSET('PTRM input'!$G$477,0,$E787-1)/A1taxstdlife))))</f>
        <v>0</v>
      </c>
      <c r="AE787" s="251">
        <f ca="1">IF(A1taxstdlife="n/a","n/a",IF(A1taxstdlife="",0,IF(AE$3&gt;(A1stdlife+$E787),((INDEX('PTRM input'!$G$385:$P$434,A1offset,$E787)-INDEX('PTRM input'!$G$277:$P$326,A1offset,$E787))*OFFSET($F$7,0,$E787))-SUM($G787:AD787),(((INDEX('PTRM input'!$G$385:$P$434,A1offset,$E787)-INDEX('PTRM input'!$G$277:$P$326,A1offset,$E787))*OFFSET($F$7,0,$E787))-SUM($G787:AD787))*(OFFSET('PTRM input'!$G$477,0,$E787-1)/A1taxstdlife))))</f>
        <v>0</v>
      </c>
      <c r="AF787" s="251">
        <f ca="1">IF(A1taxstdlife="n/a","n/a",IF(A1taxstdlife="",0,IF(AF$3&gt;(A1stdlife+$E787),((INDEX('PTRM input'!$G$385:$P$434,A1offset,$E787)-INDEX('PTRM input'!$G$277:$P$326,A1offset,$E787))*OFFSET($F$7,0,$E787))-SUM($G787:AE787),(((INDEX('PTRM input'!$G$385:$P$434,A1offset,$E787)-INDEX('PTRM input'!$G$277:$P$326,A1offset,$E787))*OFFSET($F$7,0,$E787))-SUM($G787:AE787))*(OFFSET('PTRM input'!$G$477,0,$E787-1)/A1taxstdlife))))</f>
        <v>0</v>
      </c>
      <c r="AG787" s="251">
        <f ca="1">IF(A1taxstdlife="n/a","n/a",IF(A1taxstdlife="",0,IF(AG$3&gt;(A1stdlife+$E787),((INDEX('PTRM input'!$G$385:$P$434,A1offset,$E787)-INDEX('PTRM input'!$G$277:$P$326,A1offset,$E787))*OFFSET($F$7,0,$E787))-SUM($G787:AF787),(((INDEX('PTRM input'!$G$385:$P$434,A1offset,$E787)-INDEX('PTRM input'!$G$277:$P$326,A1offset,$E787))*OFFSET($F$7,0,$E787))-SUM($G787:AF787))*(OFFSET('PTRM input'!$G$477,0,$E787-1)/A1taxstdlife))))</f>
        <v>0</v>
      </c>
      <c r="AH787" s="251">
        <f ca="1">IF(A1taxstdlife="n/a","n/a",IF(A1taxstdlife="",0,IF(AH$3&gt;(A1stdlife+$E787),((INDEX('PTRM input'!$G$385:$P$434,A1offset,$E787)-INDEX('PTRM input'!$G$277:$P$326,A1offset,$E787))*OFFSET($F$7,0,$E787))-SUM($G787:AG787),(((INDEX('PTRM input'!$G$385:$P$434,A1offset,$E787)-INDEX('PTRM input'!$G$277:$P$326,A1offset,$E787))*OFFSET($F$7,0,$E787))-SUM($G787:AG787))*(OFFSET('PTRM input'!$G$477,0,$E787-1)/A1taxstdlife))))</f>
        <v>0</v>
      </c>
      <c r="AI787" s="251">
        <f ca="1">IF(A1taxstdlife="n/a","n/a",IF(A1taxstdlife="",0,IF(AI$3&gt;(A1stdlife+$E787),((INDEX('PTRM input'!$G$385:$P$434,A1offset,$E787)-INDEX('PTRM input'!$G$277:$P$326,A1offset,$E787))*OFFSET($F$7,0,$E787))-SUM($G787:AH787),(((INDEX('PTRM input'!$G$385:$P$434,A1offset,$E787)-INDEX('PTRM input'!$G$277:$P$326,A1offset,$E787))*OFFSET($F$7,0,$E787))-SUM($G787:AH787))*(OFFSET('PTRM input'!$G$477,0,$E787-1)/A1taxstdlife))))</f>
        <v>0</v>
      </c>
      <c r="AJ787" s="251">
        <f ca="1">IF(A1taxstdlife="n/a","n/a",IF(A1taxstdlife="",0,IF(AJ$3&gt;(A1stdlife+$E787),((INDEX('PTRM input'!$G$385:$P$434,A1offset,$E787)-INDEX('PTRM input'!$G$277:$P$326,A1offset,$E787))*OFFSET($F$7,0,$E787))-SUM($G787:AI787),(((INDEX('PTRM input'!$G$385:$P$434,A1offset,$E787)-INDEX('PTRM input'!$G$277:$P$326,A1offset,$E787))*OFFSET($F$7,0,$E787))-SUM($G787:AI787))*(OFFSET('PTRM input'!$G$477,0,$E787-1)/A1taxstdlife))))</f>
        <v>0</v>
      </c>
      <c r="AK787" s="251">
        <f ca="1">IF(A1taxstdlife="n/a","n/a",IF(A1taxstdlife="",0,IF(AK$3&gt;(A1stdlife+$E787),((INDEX('PTRM input'!$G$385:$P$434,A1offset,$E787)-INDEX('PTRM input'!$G$277:$P$326,A1offset,$E787))*OFFSET($F$7,0,$E787))-SUM($G787:AJ787),(((INDEX('PTRM input'!$G$385:$P$434,A1offset,$E787)-INDEX('PTRM input'!$G$277:$P$326,A1offset,$E787))*OFFSET($F$7,0,$E787))-SUM($G787:AJ787))*(OFFSET('PTRM input'!$G$477,0,$E787-1)/A1taxstdlife))))</f>
        <v>0</v>
      </c>
      <c r="AL787" s="251">
        <f ca="1">IF(A1taxstdlife="n/a","n/a",IF(A1taxstdlife="",0,IF(AL$3&gt;(A1stdlife+$E787),((INDEX('PTRM input'!$G$385:$P$434,A1offset,$E787)-INDEX('PTRM input'!$G$277:$P$326,A1offset,$E787))*OFFSET($F$7,0,$E787))-SUM($G787:AK787),(((INDEX('PTRM input'!$G$385:$P$434,A1offset,$E787)-INDEX('PTRM input'!$G$277:$P$326,A1offset,$E787))*OFFSET($F$7,0,$E787))-SUM($G787:AK787))*(OFFSET('PTRM input'!$G$477,0,$E787-1)/A1taxstdlife))))</f>
        <v>0</v>
      </c>
      <c r="AM787" s="251">
        <f ca="1">IF(A1taxstdlife="n/a","n/a",IF(A1taxstdlife="",0,IF(AM$3&gt;(A1stdlife+$E787),((INDEX('PTRM input'!$G$385:$P$434,A1offset,$E787)-INDEX('PTRM input'!$G$277:$P$326,A1offset,$E787))*OFFSET($F$7,0,$E787))-SUM($G787:AL787),(((INDEX('PTRM input'!$G$385:$P$434,A1offset,$E787)-INDEX('PTRM input'!$G$277:$P$326,A1offset,$E787))*OFFSET($F$7,0,$E787))-SUM($G787:AL787))*(OFFSET('PTRM input'!$G$477,0,$E787-1)/A1taxstdlife))))</f>
        <v>0</v>
      </c>
      <c r="AN787" s="251">
        <f ca="1">IF(A1taxstdlife="n/a","n/a",IF(A1taxstdlife="",0,IF(AN$3&gt;(A1stdlife+$E787),((INDEX('PTRM input'!$G$385:$P$434,A1offset,$E787)-INDEX('PTRM input'!$G$277:$P$326,A1offset,$E787))*OFFSET($F$7,0,$E787))-SUM($G787:AM787),(((INDEX('PTRM input'!$G$385:$P$434,A1offset,$E787)-INDEX('PTRM input'!$G$277:$P$326,A1offset,$E787))*OFFSET($F$7,0,$E787))-SUM($G787:AM787))*(OFFSET('PTRM input'!$G$477,0,$E787-1)/A1taxstdlife))))</f>
        <v>0</v>
      </c>
      <c r="AO787" s="251">
        <f ca="1">IF(A1taxstdlife="n/a","n/a",IF(A1taxstdlife="",0,IF(AO$3&gt;(A1stdlife+$E787),((INDEX('PTRM input'!$G$385:$P$434,A1offset,$E787)-INDEX('PTRM input'!$G$277:$P$326,A1offset,$E787))*OFFSET($F$7,0,$E787))-SUM($G787:AN787),(((INDEX('PTRM input'!$G$385:$P$434,A1offset,$E787)-INDEX('PTRM input'!$G$277:$P$326,A1offset,$E787))*OFFSET($F$7,0,$E787))-SUM($G787:AN787))*(OFFSET('PTRM input'!$G$477,0,$E787-1)/A1taxstdlife))))</f>
        <v>0</v>
      </c>
      <c r="AP787" s="251">
        <f ca="1">IF(A1taxstdlife="n/a","n/a",IF(A1taxstdlife="",0,IF(AP$3&gt;(A1stdlife+$E787),((INDEX('PTRM input'!$G$385:$P$434,A1offset,$E787)-INDEX('PTRM input'!$G$277:$P$326,A1offset,$E787))*OFFSET($F$7,0,$E787))-SUM($G787:AO787),(((INDEX('PTRM input'!$G$385:$P$434,A1offset,$E787)-INDEX('PTRM input'!$G$277:$P$326,A1offset,$E787))*OFFSET($F$7,0,$E787))-SUM($G787:AO787))*(OFFSET('PTRM input'!$G$477,0,$E787-1)/A1taxstdlife))))</f>
        <v>0</v>
      </c>
      <c r="AQ787" s="251">
        <f ca="1">IF(A1taxstdlife="n/a","n/a",IF(A1taxstdlife="",0,IF(AQ$3&gt;(A1stdlife+$E787),((INDEX('PTRM input'!$G$385:$P$434,A1offset,$E787)-INDEX('PTRM input'!$G$277:$P$326,A1offset,$E787))*OFFSET($F$7,0,$E787))-SUM($G787:AP787),(((INDEX('PTRM input'!$G$385:$P$434,A1offset,$E787)-INDEX('PTRM input'!$G$277:$P$326,A1offset,$E787))*OFFSET($F$7,0,$E787))-SUM($G787:AP787))*(OFFSET('PTRM input'!$G$477,0,$E787-1)/A1taxstdlife))))</f>
        <v>0</v>
      </c>
      <c r="AR787" s="251">
        <f ca="1">IF(A1taxstdlife="n/a","n/a",IF(A1taxstdlife="",0,IF(AR$3&gt;(A1stdlife+$E787),((INDEX('PTRM input'!$G$385:$P$434,A1offset,$E787)-INDEX('PTRM input'!$G$277:$P$326,A1offset,$E787))*OFFSET($F$7,0,$E787))-SUM($G787:AQ787),(((INDEX('PTRM input'!$G$385:$P$434,A1offset,$E787)-INDEX('PTRM input'!$G$277:$P$326,A1offset,$E787))*OFFSET($F$7,0,$E787))-SUM($G787:AQ787))*(OFFSET('PTRM input'!$G$477,0,$E787-1)/A1taxstdlife))))</f>
        <v>0</v>
      </c>
      <c r="AS787" s="251">
        <f ca="1">IF(A1taxstdlife="n/a","n/a",IF(A1taxstdlife="",0,IF(AS$3&gt;(A1stdlife+$E787),((INDEX('PTRM input'!$G$385:$P$434,A1offset,$E787)-INDEX('PTRM input'!$G$277:$P$326,A1offset,$E787))*OFFSET($F$7,0,$E787))-SUM($G787:AR787),(((INDEX('PTRM input'!$G$385:$P$434,A1offset,$E787)-INDEX('PTRM input'!$G$277:$P$326,A1offset,$E787))*OFFSET($F$7,0,$E787))-SUM($G787:AR787))*(OFFSET('PTRM input'!$G$477,0,$E787-1)/A1taxstdlife))))</f>
        <v>0</v>
      </c>
      <c r="AT787" s="251">
        <f ca="1">IF(A1taxstdlife="n/a","n/a",IF(A1taxstdlife="",0,IF(AT$3&gt;(A1stdlife+$E787),((INDEX('PTRM input'!$G$385:$P$434,A1offset,$E787)-INDEX('PTRM input'!$G$277:$P$326,A1offset,$E787))*OFFSET($F$7,0,$E787))-SUM($G787:AS787),(((INDEX('PTRM input'!$G$385:$P$434,A1offset,$E787)-INDEX('PTRM input'!$G$277:$P$326,A1offset,$E787))*OFFSET($F$7,0,$E787))-SUM($G787:AS787))*(OFFSET('PTRM input'!$G$477,0,$E787-1)/A1taxstdlife))))</f>
        <v>0</v>
      </c>
      <c r="AU787" s="251">
        <f ca="1">IF(A1taxstdlife="n/a","n/a",IF(A1taxstdlife="",0,IF(AU$3&gt;(A1stdlife+$E787),((INDEX('PTRM input'!$G$385:$P$434,A1offset,$E787)-INDEX('PTRM input'!$G$277:$P$326,A1offset,$E787))*OFFSET($F$7,0,$E787))-SUM($G787:AT787),(((INDEX('PTRM input'!$G$385:$P$434,A1offset,$E787)-INDEX('PTRM input'!$G$277:$P$326,A1offset,$E787))*OFFSET($F$7,0,$E787))-SUM($G787:AT787))*(OFFSET('PTRM input'!$G$477,0,$E787-1)/A1taxstdlife))))</f>
        <v>0</v>
      </c>
      <c r="AV787" s="251">
        <f ca="1">IF(A1taxstdlife="n/a","n/a",IF(A1taxstdlife="",0,IF(AV$3&gt;(A1stdlife+$E787),((INDEX('PTRM input'!$G$385:$P$434,A1offset,$E787)-INDEX('PTRM input'!$G$277:$P$326,A1offset,$E787))*OFFSET($F$7,0,$E787))-SUM($G787:AU787),(((INDEX('PTRM input'!$G$385:$P$434,A1offset,$E787)-INDEX('PTRM input'!$G$277:$P$326,A1offset,$E787))*OFFSET($F$7,0,$E787))-SUM($G787:AU787))*(OFFSET('PTRM input'!$G$477,0,$E787-1)/A1taxstdlife))))</f>
        <v>0</v>
      </c>
      <c r="AW787" s="251">
        <f ca="1">IF(A1taxstdlife="n/a","n/a",IF(A1taxstdlife="",0,IF(AW$3&gt;(A1stdlife+$E787),((INDEX('PTRM input'!$G$385:$P$434,A1offset,$E787)-INDEX('PTRM input'!$G$277:$P$326,A1offset,$E787))*OFFSET($F$7,0,$E787))-SUM($G787:AV787),(((INDEX('PTRM input'!$G$385:$P$434,A1offset,$E787)-INDEX('PTRM input'!$G$277:$P$326,A1offset,$E787))*OFFSET($F$7,0,$E787))-SUM($G787:AV787))*(OFFSET('PTRM input'!$G$477,0,$E787-1)/A1taxstdlife))))</f>
        <v>0</v>
      </c>
      <c r="AX787" s="251">
        <f ca="1">IF(A1taxstdlife="n/a","n/a",IF(A1taxstdlife="",0,IF(AX$3&gt;(A1stdlife+$E787),((INDEX('PTRM input'!$G$385:$P$434,A1offset,$E787)-INDEX('PTRM input'!$G$277:$P$326,A1offset,$E787))*OFFSET($F$7,0,$E787))-SUM($G787:AW787),(((INDEX('PTRM input'!$G$385:$P$434,A1offset,$E787)-INDEX('PTRM input'!$G$277:$P$326,A1offset,$E787))*OFFSET($F$7,0,$E787))-SUM($G787:AW787))*(OFFSET('PTRM input'!$G$477,0,$E787-1)/A1taxstdlife))))</f>
        <v>0</v>
      </c>
      <c r="AY787" s="251">
        <f ca="1">IF(A1taxstdlife="n/a","n/a",IF(A1taxstdlife="",0,IF(AY$3&gt;(A1stdlife+$E787),((INDEX('PTRM input'!$G$385:$P$434,A1offset,$E787)-INDEX('PTRM input'!$G$277:$P$326,A1offset,$E787))*OFFSET($F$7,0,$E787))-SUM($G787:AX787),(((INDEX('PTRM input'!$G$385:$P$434,A1offset,$E787)-INDEX('PTRM input'!$G$277:$P$326,A1offset,$E787))*OFFSET($F$7,0,$E787))-SUM($G787:AX787))*(OFFSET('PTRM input'!$G$477,0,$E787-1)/A1taxstdlife))))</f>
        <v>0</v>
      </c>
      <c r="AZ787" s="251">
        <f ca="1">IF(A1taxstdlife="n/a","n/a",IF(A1taxstdlife="",0,IF(AZ$3&gt;(A1stdlife+$E787),((INDEX('PTRM input'!$G$385:$P$434,A1offset,$E787)-INDEX('PTRM input'!$G$277:$P$326,A1offset,$E787))*OFFSET($F$7,0,$E787))-SUM($G787:AY787),(((INDEX('PTRM input'!$G$385:$P$434,A1offset,$E787)-INDEX('PTRM input'!$G$277:$P$326,A1offset,$E787))*OFFSET($F$7,0,$E787))-SUM($G787:AY787))*(OFFSET('PTRM input'!$G$477,0,$E787-1)/A1taxstdlife))))</f>
        <v>0</v>
      </c>
      <c r="BA787" s="251">
        <f ca="1">IF(A1taxstdlife="n/a","n/a",IF(A1taxstdlife="",0,IF(BA$3&gt;(A1stdlife+$E787),((INDEX('PTRM input'!$G$385:$P$434,A1offset,$E787)-INDEX('PTRM input'!$G$277:$P$326,A1offset,$E787))*OFFSET($F$7,0,$E787))-SUM($G787:AZ787),(((INDEX('PTRM input'!$G$385:$P$434,A1offset,$E787)-INDEX('PTRM input'!$G$277:$P$326,A1offset,$E787))*OFFSET($F$7,0,$E787))-SUM($G787:AZ787))*(OFFSET('PTRM input'!$G$477,0,$E787-1)/A1taxstdlife))))</f>
        <v>0</v>
      </c>
      <c r="BB787" s="251">
        <f ca="1">IF(A1taxstdlife="n/a","n/a",IF(A1taxstdlife="",0,IF(BB$3&gt;(A1stdlife+$E787),((INDEX('PTRM input'!$G$385:$P$434,A1offset,$E787)-INDEX('PTRM input'!$G$277:$P$326,A1offset,$E787))*OFFSET($F$7,0,$E787))-SUM($G787:BA787),(((INDEX('PTRM input'!$G$385:$P$434,A1offset,$E787)-INDEX('PTRM input'!$G$277:$P$326,A1offset,$E787))*OFFSET($F$7,0,$E787))-SUM($G787:BA787))*(OFFSET('PTRM input'!$G$477,0,$E787-1)/A1taxstdlife))))</f>
        <v>0</v>
      </c>
      <c r="BC787" s="251">
        <f ca="1">IF(A1taxstdlife="n/a","n/a",IF(A1taxstdlife="",0,IF(BC$3&gt;(A1stdlife+$E787),((INDEX('PTRM input'!$G$385:$P$434,A1offset,$E787)-INDEX('PTRM input'!$G$277:$P$326,A1offset,$E787))*OFFSET($F$7,0,$E787))-SUM($G787:BB787),(((INDEX('PTRM input'!$G$385:$P$434,A1offset,$E787)-INDEX('PTRM input'!$G$277:$P$326,A1offset,$E787))*OFFSET($F$7,0,$E787))-SUM($G787:BB787))*(OFFSET('PTRM input'!$G$477,0,$E787-1)/A1taxstdlife))))</f>
        <v>0</v>
      </c>
      <c r="BD787" s="251">
        <f ca="1">IF(A1taxstdlife="n/a","n/a",IF(A1taxstdlife="",0,IF(BD$3&gt;(A1stdlife+$E787),((INDEX('PTRM input'!$G$385:$P$434,A1offset,$E787)-INDEX('PTRM input'!$G$277:$P$326,A1offset,$E787))*OFFSET($F$7,0,$E787))-SUM($G787:BC787),(((INDEX('PTRM input'!$G$385:$P$434,A1offset,$E787)-INDEX('PTRM input'!$G$277:$P$326,A1offset,$E787))*OFFSET($F$7,0,$E787))-SUM($G787:BC787))*(OFFSET('PTRM input'!$G$477,0,$E787-1)/A1taxstdlife))))</f>
        <v>0</v>
      </c>
      <c r="BE787" s="251">
        <f ca="1">IF(A1taxstdlife="n/a","n/a",IF(A1taxstdlife="",0,IF(BE$3&gt;(A1stdlife+$E787),((INDEX('PTRM input'!$G$385:$P$434,A1offset,$E787)-INDEX('PTRM input'!$G$277:$P$326,A1offset,$E787))*OFFSET($F$7,0,$E787))-SUM($G787:BD787),(((INDEX('PTRM input'!$G$385:$P$434,A1offset,$E787)-INDEX('PTRM input'!$G$277:$P$326,A1offset,$E787))*OFFSET($F$7,0,$E787))-SUM($G787:BD787))*(OFFSET('PTRM input'!$G$477,0,$E787-1)/A1taxstdlife))))</f>
        <v>0</v>
      </c>
      <c r="BF787" s="251">
        <f ca="1">IF(A1taxstdlife="n/a","n/a",IF(A1taxstdlife="",0,IF(BF$3&gt;(A1stdlife+$E787),((INDEX('PTRM input'!$G$385:$P$434,A1offset,$E787)-INDEX('PTRM input'!$G$277:$P$326,A1offset,$E787))*OFFSET($F$7,0,$E787))-SUM($G787:BE787),(((INDEX('PTRM input'!$G$385:$P$434,A1offset,$E787)-INDEX('PTRM input'!$G$277:$P$326,A1offset,$E787))*OFFSET($F$7,0,$E787))-SUM($G787:BE787))*(OFFSET('PTRM input'!$G$477,0,$E787-1)/A1taxstdlife))))</f>
        <v>0</v>
      </c>
      <c r="BG787" s="251">
        <f ca="1">IF(A1taxstdlife="n/a","n/a",IF(A1taxstdlife="",0,IF(BG$3&gt;(A1stdlife+$E787),((INDEX('PTRM input'!$G$385:$P$434,A1offset,$E787)-INDEX('PTRM input'!$G$277:$P$326,A1offset,$E787))*OFFSET($F$7,0,$E787))-SUM($G787:BF787),(((INDEX('PTRM input'!$G$385:$P$434,A1offset,$E787)-INDEX('PTRM input'!$G$277:$P$326,A1offset,$E787))*OFFSET($F$7,0,$E787))-SUM($G787:BF787))*(OFFSET('PTRM input'!$G$477,0,$E787-1)/A1taxstdlife))))</f>
        <v>0</v>
      </c>
      <c r="BH787" s="251">
        <f ca="1">IF(A1taxstdlife="n/a","n/a",IF(A1taxstdlife="",0,IF(BH$3&gt;(A1stdlife+$E787),((INDEX('PTRM input'!$G$385:$P$434,A1offset,$E787)-INDEX('PTRM input'!$G$277:$P$326,A1offset,$E787))*OFFSET($F$7,0,$E787))-SUM($G787:BG787),(((INDEX('PTRM input'!$G$385:$P$434,A1offset,$E787)-INDEX('PTRM input'!$G$277:$P$326,A1offset,$E787))*OFFSET($F$7,0,$E787))-SUM($G787:BG787))*(OFFSET('PTRM input'!$G$477,0,$E787-1)/A1taxstdlife))))</f>
        <v>0</v>
      </c>
      <c r="BI787" s="251">
        <f ca="1">IF(A1taxstdlife="n/a","n/a",IF(A1taxstdlife="",0,IF(BI$3&gt;(A1stdlife+$E787),((INDEX('PTRM input'!$G$385:$P$434,A1offset,$E787)-INDEX('PTRM input'!$G$277:$P$326,A1offset,$E787))*OFFSET($F$7,0,$E787))-SUM($G787:BH787),(((INDEX('PTRM input'!$G$385:$P$434,A1offset,$E787)-INDEX('PTRM input'!$G$277:$P$326,A1offset,$E787))*OFFSET($F$7,0,$E787))-SUM($G787:BH787))*(OFFSET('PTRM input'!$G$477,0,$E787-1)/A1taxstdlife))))</f>
        <v>0</v>
      </c>
      <c r="BJ787" s="116"/>
      <c r="BK787" s="116"/>
      <c r="BL787" s="116"/>
      <c r="BM787" s="116"/>
    </row>
    <row r="788" spans="1:65" ht="12.75" hidden="1" customHeight="1" outlineLevel="2">
      <c r="A788" s="366"/>
      <c r="B788" s="19"/>
      <c r="C788" s="18"/>
      <c r="D788" s="760"/>
      <c r="E788" s="86">
        <v>7</v>
      </c>
      <c r="F788" s="356"/>
      <c r="G788" s="434"/>
      <c r="H788" s="435"/>
      <c r="I788" s="435"/>
      <c r="J788" s="435"/>
      <c r="K788" s="435"/>
      <c r="L788" s="435"/>
      <c r="M788" s="619"/>
      <c r="N788" s="251">
        <f ca="1">IF(A1taxstdlife="n/a","n/a",IF(A1taxstdlife="",0,IF(N$3&gt;(A1stdlife+$E788),((INDEX('PTRM input'!$G$385:$P$434,A1offset,$E788)-INDEX('PTRM input'!$G$277:$P$326,A1offset,$E788))*OFFSET($F$7,0,$E788))-SUM($G788:M788),(((INDEX('PTRM input'!$G$385:$P$434,A1offset,$E788)-INDEX('PTRM input'!$G$277:$P$326,A1offset,$E788))*OFFSET($F$7,0,$E788))-SUM($G788:M788))*(OFFSET('PTRM input'!$G$477,0,$E788-1)/A1taxstdlife))))</f>
        <v>0</v>
      </c>
      <c r="O788" s="251">
        <f ca="1">IF(A1taxstdlife="n/a","n/a",IF(A1taxstdlife="",0,IF(O$3&gt;(A1stdlife+$E788),((INDEX('PTRM input'!$G$385:$P$434,A1offset,$E788)-INDEX('PTRM input'!$G$277:$P$326,A1offset,$E788))*OFFSET($F$7,0,$E788))-SUM($G788:N788),(((INDEX('PTRM input'!$G$385:$P$434,A1offset,$E788)-INDEX('PTRM input'!$G$277:$P$326,A1offset,$E788))*OFFSET($F$7,0,$E788))-SUM($G788:N788))*(OFFSET('PTRM input'!$G$477,0,$E788-1)/A1taxstdlife))))</f>
        <v>0</v>
      </c>
      <c r="P788" s="251">
        <f ca="1">IF(A1taxstdlife="n/a","n/a",IF(A1taxstdlife="",0,IF(P$3&gt;(A1stdlife+$E788),((INDEX('PTRM input'!$G$385:$P$434,A1offset,$E788)-INDEX('PTRM input'!$G$277:$P$326,A1offset,$E788))*OFFSET($F$7,0,$E788))-SUM($G788:O788),(((INDEX('PTRM input'!$G$385:$P$434,A1offset,$E788)-INDEX('PTRM input'!$G$277:$P$326,A1offset,$E788))*OFFSET($F$7,0,$E788))-SUM($G788:O788))*(OFFSET('PTRM input'!$G$477,0,$E788-1)/A1taxstdlife))))</f>
        <v>0</v>
      </c>
      <c r="Q788" s="251">
        <f ca="1">IF(A1taxstdlife="n/a","n/a",IF(A1taxstdlife="",0,IF(Q$3&gt;(A1stdlife+$E788),((INDEX('PTRM input'!$G$385:$P$434,A1offset,$E788)-INDEX('PTRM input'!$G$277:$P$326,A1offset,$E788))*OFFSET($F$7,0,$E788))-SUM($G788:P788),(((INDEX('PTRM input'!$G$385:$P$434,A1offset,$E788)-INDEX('PTRM input'!$G$277:$P$326,A1offset,$E788))*OFFSET($F$7,0,$E788))-SUM($G788:P788))*(OFFSET('PTRM input'!$G$477,0,$E788-1)/A1taxstdlife))))</f>
        <v>0</v>
      </c>
      <c r="R788" s="251">
        <f ca="1">IF(A1taxstdlife="n/a","n/a",IF(A1taxstdlife="",0,IF(R$3&gt;(A1stdlife+$E788),((INDEX('PTRM input'!$G$385:$P$434,A1offset,$E788)-INDEX('PTRM input'!$G$277:$P$326,A1offset,$E788))*OFFSET($F$7,0,$E788))-SUM($G788:Q788),(((INDEX('PTRM input'!$G$385:$P$434,A1offset,$E788)-INDEX('PTRM input'!$G$277:$P$326,A1offset,$E788))*OFFSET($F$7,0,$E788))-SUM($G788:Q788))*(OFFSET('PTRM input'!$G$477,0,$E788-1)/A1taxstdlife))))</f>
        <v>0</v>
      </c>
      <c r="S788" s="251">
        <f ca="1">IF(A1taxstdlife="n/a","n/a",IF(A1taxstdlife="",0,IF(S$3&gt;(A1stdlife+$E788),((INDEX('PTRM input'!$G$385:$P$434,A1offset,$E788)-INDEX('PTRM input'!$G$277:$P$326,A1offset,$E788))*OFFSET($F$7,0,$E788))-SUM($G788:R788),(((INDEX('PTRM input'!$G$385:$P$434,A1offset,$E788)-INDEX('PTRM input'!$G$277:$P$326,A1offset,$E788))*OFFSET($F$7,0,$E788))-SUM($G788:R788))*(OFFSET('PTRM input'!$G$477,0,$E788-1)/A1taxstdlife))))</f>
        <v>0</v>
      </c>
      <c r="T788" s="251">
        <f ca="1">IF(A1taxstdlife="n/a","n/a",IF(A1taxstdlife="",0,IF(T$3&gt;(A1stdlife+$E788),((INDEX('PTRM input'!$G$385:$P$434,A1offset,$E788)-INDEX('PTRM input'!$G$277:$P$326,A1offset,$E788))*OFFSET($F$7,0,$E788))-SUM($G788:S788),(((INDEX('PTRM input'!$G$385:$P$434,A1offset,$E788)-INDEX('PTRM input'!$G$277:$P$326,A1offset,$E788))*OFFSET($F$7,0,$E788))-SUM($G788:S788))*(OFFSET('PTRM input'!$G$477,0,$E788-1)/A1taxstdlife))))</f>
        <v>0</v>
      </c>
      <c r="U788" s="251">
        <f ca="1">IF(A1taxstdlife="n/a","n/a",IF(A1taxstdlife="",0,IF(U$3&gt;(A1stdlife+$E788),((INDEX('PTRM input'!$G$385:$P$434,A1offset,$E788)-INDEX('PTRM input'!$G$277:$P$326,A1offset,$E788))*OFFSET($F$7,0,$E788))-SUM($G788:T788),(((INDEX('PTRM input'!$G$385:$P$434,A1offset,$E788)-INDEX('PTRM input'!$G$277:$P$326,A1offset,$E788))*OFFSET($F$7,0,$E788))-SUM($G788:T788))*(OFFSET('PTRM input'!$G$477,0,$E788-1)/A1taxstdlife))))</f>
        <v>0</v>
      </c>
      <c r="V788" s="251">
        <f ca="1">IF(A1taxstdlife="n/a","n/a",IF(A1taxstdlife="",0,IF(V$3&gt;(A1stdlife+$E788),((INDEX('PTRM input'!$G$385:$P$434,A1offset,$E788)-INDEX('PTRM input'!$G$277:$P$326,A1offset,$E788))*OFFSET($F$7,0,$E788))-SUM($G788:U788),(((INDEX('PTRM input'!$G$385:$P$434,A1offset,$E788)-INDEX('PTRM input'!$G$277:$P$326,A1offset,$E788))*OFFSET($F$7,0,$E788))-SUM($G788:U788))*(OFFSET('PTRM input'!$G$477,0,$E788-1)/A1taxstdlife))))</f>
        <v>0</v>
      </c>
      <c r="W788" s="251">
        <f ca="1">IF(A1taxstdlife="n/a","n/a",IF(A1taxstdlife="",0,IF(W$3&gt;(A1stdlife+$E788),((INDEX('PTRM input'!$G$385:$P$434,A1offset,$E788)-INDEX('PTRM input'!$G$277:$P$326,A1offset,$E788))*OFFSET($F$7,0,$E788))-SUM($G788:V788),(((INDEX('PTRM input'!$G$385:$P$434,A1offset,$E788)-INDEX('PTRM input'!$G$277:$P$326,A1offset,$E788))*OFFSET($F$7,0,$E788))-SUM($G788:V788))*(OFFSET('PTRM input'!$G$477,0,$E788-1)/A1taxstdlife))))</f>
        <v>0</v>
      </c>
      <c r="X788" s="251">
        <f ca="1">IF(A1taxstdlife="n/a","n/a",IF(A1taxstdlife="",0,IF(X$3&gt;(A1stdlife+$E788),((INDEX('PTRM input'!$G$385:$P$434,A1offset,$E788)-INDEX('PTRM input'!$G$277:$P$326,A1offset,$E788))*OFFSET($F$7,0,$E788))-SUM($G788:W788),(((INDEX('PTRM input'!$G$385:$P$434,A1offset,$E788)-INDEX('PTRM input'!$G$277:$P$326,A1offset,$E788))*OFFSET($F$7,0,$E788))-SUM($G788:W788))*(OFFSET('PTRM input'!$G$477,0,$E788-1)/A1taxstdlife))))</f>
        <v>0</v>
      </c>
      <c r="Y788" s="251">
        <f ca="1">IF(A1taxstdlife="n/a","n/a",IF(A1taxstdlife="",0,IF(Y$3&gt;(A1stdlife+$E788),((INDEX('PTRM input'!$G$385:$P$434,A1offset,$E788)-INDEX('PTRM input'!$G$277:$P$326,A1offset,$E788))*OFFSET($F$7,0,$E788))-SUM($G788:X788),(((INDEX('PTRM input'!$G$385:$P$434,A1offset,$E788)-INDEX('PTRM input'!$G$277:$P$326,A1offset,$E788))*OFFSET($F$7,0,$E788))-SUM($G788:X788))*(OFFSET('PTRM input'!$G$477,0,$E788-1)/A1taxstdlife))))</f>
        <v>0</v>
      </c>
      <c r="Z788" s="251">
        <f ca="1">IF(A1taxstdlife="n/a","n/a",IF(A1taxstdlife="",0,IF(Z$3&gt;(A1stdlife+$E788),((INDEX('PTRM input'!$G$385:$P$434,A1offset,$E788)-INDEX('PTRM input'!$G$277:$P$326,A1offset,$E788))*OFFSET($F$7,0,$E788))-SUM($G788:Y788),(((INDEX('PTRM input'!$G$385:$P$434,A1offset,$E788)-INDEX('PTRM input'!$G$277:$P$326,A1offset,$E788))*OFFSET($F$7,0,$E788))-SUM($G788:Y788))*(OFFSET('PTRM input'!$G$477,0,$E788-1)/A1taxstdlife))))</f>
        <v>0</v>
      </c>
      <c r="AA788" s="251">
        <f ca="1">IF(A1taxstdlife="n/a","n/a",IF(A1taxstdlife="",0,IF(AA$3&gt;(A1stdlife+$E788),((INDEX('PTRM input'!$G$385:$P$434,A1offset,$E788)-INDEX('PTRM input'!$G$277:$P$326,A1offset,$E788))*OFFSET($F$7,0,$E788))-SUM($G788:Z788),(((INDEX('PTRM input'!$G$385:$P$434,A1offset,$E788)-INDEX('PTRM input'!$G$277:$P$326,A1offset,$E788))*OFFSET($F$7,0,$E788))-SUM($G788:Z788))*(OFFSET('PTRM input'!$G$477,0,$E788-1)/A1taxstdlife))))</f>
        <v>0</v>
      </c>
      <c r="AB788" s="251">
        <f ca="1">IF(A1taxstdlife="n/a","n/a",IF(A1taxstdlife="",0,IF(AB$3&gt;(A1stdlife+$E788),((INDEX('PTRM input'!$G$385:$P$434,A1offset,$E788)-INDEX('PTRM input'!$G$277:$P$326,A1offset,$E788))*OFFSET($F$7,0,$E788))-SUM($G788:AA788),(((INDEX('PTRM input'!$G$385:$P$434,A1offset,$E788)-INDEX('PTRM input'!$G$277:$P$326,A1offset,$E788))*OFFSET($F$7,0,$E788))-SUM($G788:AA788))*(OFFSET('PTRM input'!$G$477,0,$E788-1)/A1taxstdlife))))</f>
        <v>0</v>
      </c>
      <c r="AC788" s="251">
        <f ca="1">IF(A1taxstdlife="n/a","n/a",IF(A1taxstdlife="",0,IF(AC$3&gt;(A1stdlife+$E788),((INDEX('PTRM input'!$G$385:$P$434,A1offset,$E788)-INDEX('PTRM input'!$G$277:$P$326,A1offset,$E788))*OFFSET($F$7,0,$E788))-SUM($G788:AB788),(((INDEX('PTRM input'!$G$385:$P$434,A1offset,$E788)-INDEX('PTRM input'!$G$277:$P$326,A1offset,$E788))*OFFSET($F$7,0,$E788))-SUM($G788:AB788))*(OFFSET('PTRM input'!$G$477,0,$E788-1)/A1taxstdlife))))</f>
        <v>0</v>
      </c>
      <c r="AD788" s="251">
        <f ca="1">IF(A1taxstdlife="n/a","n/a",IF(A1taxstdlife="",0,IF(AD$3&gt;(A1stdlife+$E788),((INDEX('PTRM input'!$G$385:$P$434,A1offset,$E788)-INDEX('PTRM input'!$G$277:$P$326,A1offset,$E788))*OFFSET($F$7,0,$E788))-SUM($G788:AC788),(((INDEX('PTRM input'!$G$385:$P$434,A1offset,$E788)-INDEX('PTRM input'!$G$277:$P$326,A1offset,$E788))*OFFSET($F$7,0,$E788))-SUM($G788:AC788))*(OFFSET('PTRM input'!$G$477,0,$E788-1)/A1taxstdlife))))</f>
        <v>0</v>
      </c>
      <c r="AE788" s="251">
        <f ca="1">IF(A1taxstdlife="n/a","n/a",IF(A1taxstdlife="",0,IF(AE$3&gt;(A1stdlife+$E788),((INDEX('PTRM input'!$G$385:$P$434,A1offset,$E788)-INDEX('PTRM input'!$G$277:$P$326,A1offset,$E788))*OFFSET($F$7,0,$E788))-SUM($G788:AD788),(((INDEX('PTRM input'!$G$385:$P$434,A1offset,$E788)-INDEX('PTRM input'!$G$277:$P$326,A1offset,$E788))*OFFSET($F$7,0,$E788))-SUM($G788:AD788))*(OFFSET('PTRM input'!$G$477,0,$E788-1)/A1taxstdlife))))</f>
        <v>0</v>
      </c>
      <c r="AF788" s="251">
        <f ca="1">IF(A1taxstdlife="n/a","n/a",IF(A1taxstdlife="",0,IF(AF$3&gt;(A1stdlife+$E788),((INDEX('PTRM input'!$G$385:$P$434,A1offset,$E788)-INDEX('PTRM input'!$G$277:$P$326,A1offset,$E788))*OFFSET($F$7,0,$E788))-SUM($G788:AE788),(((INDEX('PTRM input'!$G$385:$P$434,A1offset,$E788)-INDEX('PTRM input'!$G$277:$P$326,A1offset,$E788))*OFFSET($F$7,0,$E788))-SUM($G788:AE788))*(OFFSET('PTRM input'!$G$477,0,$E788-1)/A1taxstdlife))))</f>
        <v>0</v>
      </c>
      <c r="AG788" s="251">
        <f ca="1">IF(A1taxstdlife="n/a","n/a",IF(A1taxstdlife="",0,IF(AG$3&gt;(A1stdlife+$E788),((INDEX('PTRM input'!$G$385:$P$434,A1offset,$E788)-INDEX('PTRM input'!$G$277:$P$326,A1offset,$E788))*OFFSET($F$7,0,$E788))-SUM($G788:AF788),(((INDEX('PTRM input'!$G$385:$P$434,A1offset,$E788)-INDEX('PTRM input'!$G$277:$P$326,A1offset,$E788))*OFFSET($F$7,0,$E788))-SUM($G788:AF788))*(OFFSET('PTRM input'!$G$477,0,$E788-1)/A1taxstdlife))))</f>
        <v>0</v>
      </c>
      <c r="AH788" s="251">
        <f ca="1">IF(A1taxstdlife="n/a","n/a",IF(A1taxstdlife="",0,IF(AH$3&gt;(A1stdlife+$E788),((INDEX('PTRM input'!$G$385:$P$434,A1offset,$E788)-INDEX('PTRM input'!$G$277:$P$326,A1offset,$E788))*OFFSET($F$7,0,$E788))-SUM($G788:AG788),(((INDEX('PTRM input'!$G$385:$P$434,A1offset,$E788)-INDEX('PTRM input'!$G$277:$P$326,A1offset,$E788))*OFFSET($F$7,0,$E788))-SUM($G788:AG788))*(OFFSET('PTRM input'!$G$477,0,$E788-1)/A1taxstdlife))))</f>
        <v>0</v>
      </c>
      <c r="AI788" s="251">
        <f ca="1">IF(A1taxstdlife="n/a","n/a",IF(A1taxstdlife="",0,IF(AI$3&gt;(A1stdlife+$E788),((INDEX('PTRM input'!$G$385:$P$434,A1offset,$E788)-INDEX('PTRM input'!$G$277:$P$326,A1offset,$E788))*OFFSET($F$7,0,$E788))-SUM($G788:AH788),(((INDEX('PTRM input'!$G$385:$P$434,A1offset,$E788)-INDEX('PTRM input'!$G$277:$P$326,A1offset,$E788))*OFFSET($F$7,0,$E788))-SUM($G788:AH788))*(OFFSET('PTRM input'!$G$477,0,$E788-1)/A1taxstdlife))))</f>
        <v>0</v>
      </c>
      <c r="AJ788" s="251">
        <f ca="1">IF(A1taxstdlife="n/a","n/a",IF(A1taxstdlife="",0,IF(AJ$3&gt;(A1stdlife+$E788),((INDEX('PTRM input'!$G$385:$P$434,A1offset,$E788)-INDEX('PTRM input'!$G$277:$P$326,A1offset,$E788))*OFFSET($F$7,0,$E788))-SUM($G788:AI788),(((INDEX('PTRM input'!$G$385:$P$434,A1offset,$E788)-INDEX('PTRM input'!$G$277:$P$326,A1offset,$E788))*OFFSET($F$7,0,$E788))-SUM($G788:AI788))*(OFFSET('PTRM input'!$G$477,0,$E788-1)/A1taxstdlife))))</f>
        <v>0</v>
      </c>
      <c r="AK788" s="251">
        <f ca="1">IF(A1taxstdlife="n/a","n/a",IF(A1taxstdlife="",0,IF(AK$3&gt;(A1stdlife+$E788),((INDEX('PTRM input'!$G$385:$P$434,A1offset,$E788)-INDEX('PTRM input'!$G$277:$P$326,A1offset,$E788))*OFFSET($F$7,0,$E788))-SUM($G788:AJ788),(((INDEX('PTRM input'!$G$385:$P$434,A1offset,$E788)-INDEX('PTRM input'!$G$277:$P$326,A1offset,$E788))*OFFSET($F$7,0,$E788))-SUM($G788:AJ788))*(OFFSET('PTRM input'!$G$477,0,$E788-1)/A1taxstdlife))))</f>
        <v>0</v>
      </c>
      <c r="AL788" s="251">
        <f ca="1">IF(A1taxstdlife="n/a","n/a",IF(A1taxstdlife="",0,IF(AL$3&gt;(A1stdlife+$E788),((INDEX('PTRM input'!$G$385:$P$434,A1offset,$E788)-INDEX('PTRM input'!$G$277:$P$326,A1offset,$E788))*OFFSET($F$7,0,$E788))-SUM($G788:AK788),(((INDEX('PTRM input'!$G$385:$P$434,A1offset,$E788)-INDEX('PTRM input'!$G$277:$P$326,A1offset,$E788))*OFFSET($F$7,0,$E788))-SUM($G788:AK788))*(OFFSET('PTRM input'!$G$477,0,$E788-1)/A1taxstdlife))))</f>
        <v>0</v>
      </c>
      <c r="AM788" s="251">
        <f ca="1">IF(A1taxstdlife="n/a","n/a",IF(A1taxstdlife="",0,IF(AM$3&gt;(A1stdlife+$E788),((INDEX('PTRM input'!$G$385:$P$434,A1offset,$E788)-INDEX('PTRM input'!$G$277:$P$326,A1offset,$E788))*OFFSET($F$7,0,$E788))-SUM($G788:AL788),(((INDEX('PTRM input'!$G$385:$P$434,A1offset,$E788)-INDEX('PTRM input'!$G$277:$P$326,A1offset,$E788))*OFFSET($F$7,0,$E788))-SUM($G788:AL788))*(OFFSET('PTRM input'!$G$477,0,$E788-1)/A1taxstdlife))))</f>
        <v>0</v>
      </c>
      <c r="AN788" s="251">
        <f ca="1">IF(A1taxstdlife="n/a","n/a",IF(A1taxstdlife="",0,IF(AN$3&gt;(A1stdlife+$E788),((INDEX('PTRM input'!$G$385:$P$434,A1offset,$E788)-INDEX('PTRM input'!$G$277:$P$326,A1offset,$E788))*OFFSET($F$7,0,$E788))-SUM($G788:AM788),(((INDEX('PTRM input'!$G$385:$P$434,A1offset,$E788)-INDEX('PTRM input'!$G$277:$P$326,A1offset,$E788))*OFFSET($F$7,0,$E788))-SUM($G788:AM788))*(OFFSET('PTRM input'!$G$477,0,$E788-1)/A1taxstdlife))))</f>
        <v>0</v>
      </c>
      <c r="AO788" s="251">
        <f ca="1">IF(A1taxstdlife="n/a","n/a",IF(A1taxstdlife="",0,IF(AO$3&gt;(A1stdlife+$E788),((INDEX('PTRM input'!$G$385:$P$434,A1offset,$E788)-INDEX('PTRM input'!$G$277:$P$326,A1offset,$E788))*OFFSET($F$7,0,$E788))-SUM($G788:AN788),(((INDEX('PTRM input'!$G$385:$P$434,A1offset,$E788)-INDEX('PTRM input'!$G$277:$P$326,A1offset,$E788))*OFFSET($F$7,0,$E788))-SUM($G788:AN788))*(OFFSET('PTRM input'!$G$477,0,$E788-1)/A1taxstdlife))))</f>
        <v>0</v>
      </c>
      <c r="AP788" s="251">
        <f ca="1">IF(A1taxstdlife="n/a","n/a",IF(A1taxstdlife="",0,IF(AP$3&gt;(A1stdlife+$E788),((INDEX('PTRM input'!$G$385:$P$434,A1offset,$E788)-INDEX('PTRM input'!$G$277:$P$326,A1offset,$E788))*OFFSET($F$7,0,$E788))-SUM($G788:AO788),(((INDEX('PTRM input'!$G$385:$P$434,A1offset,$E788)-INDEX('PTRM input'!$G$277:$P$326,A1offset,$E788))*OFFSET($F$7,0,$E788))-SUM($G788:AO788))*(OFFSET('PTRM input'!$G$477,0,$E788-1)/A1taxstdlife))))</f>
        <v>0</v>
      </c>
      <c r="AQ788" s="251">
        <f ca="1">IF(A1taxstdlife="n/a","n/a",IF(A1taxstdlife="",0,IF(AQ$3&gt;(A1stdlife+$E788),((INDEX('PTRM input'!$G$385:$P$434,A1offset,$E788)-INDEX('PTRM input'!$G$277:$P$326,A1offset,$E788))*OFFSET($F$7,0,$E788))-SUM($G788:AP788),(((INDEX('PTRM input'!$G$385:$P$434,A1offset,$E788)-INDEX('PTRM input'!$G$277:$P$326,A1offset,$E788))*OFFSET($F$7,0,$E788))-SUM($G788:AP788))*(OFFSET('PTRM input'!$G$477,0,$E788-1)/A1taxstdlife))))</f>
        <v>0</v>
      </c>
      <c r="AR788" s="251">
        <f ca="1">IF(A1taxstdlife="n/a","n/a",IF(A1taxstdlife="",0,IF(AR$3&gt;(A1stdlife+$E788),((INDEX('PTRM input'!$G$385:$P$434,A1offset,$E788)-INDEX('PTRM input'!$G$277:$P$326,A1offset,$E788))*OFFSET($F$7,0,$E788))-SUM($G788:AQ788),(((INDEX('PTRM input'!$G$385:$P$434,A1offset,$E788)-INDEX('PTRM input'!$G$277:$P$326,A1offset,$E788))*OFFSET($F$7,0,$E788))-SUM($G788:AQ788))*(OFFSET('PTRM input'!$G$477,0,$E788-1)/A1taxstdlife))))</f>
        <v>0</v>
      </c>
      <c r="AS788" s="251">
        <f ca="1">IF(A1taxstdlife="n/a","n/a",IF(A1taxstdlife="",0,IF(AS$3&gt;(A1stdlife+$E788),((INDEX('PTRM input'!$G$385:$P$434,A1offset,$E788)-INDEX('PTRM input'!$G$277:$P$326,A1offset,$E788))*OFFSET($F$7,0,$E788))-SUM($G788:AR788),(((INDEX('PTRM input'!$G$385:$P$434,A1offset,$E788)-INDEX('PTRM input'!$G$277:$P$326,A1offset,$E788))*OFFSET($F$7,0,$E788))-SUM($G788:AR788))*(OFFSET('PTRM input'!$G$477,0,$E788-1)/A1taxstdlife))))</f>
        <v>0</v>
      </c>
      <c r="AT788" s="251">
        <f ca="1">IF(A1taxstdlife="n/a","n/a",IF(A1taxstdlife="",0,IF(AT$3&gt;(A1stdlife+$E788),((INDEX('PTRM input'!$G$385:$P$434,A1offset,$E788)-INDEX('PTRM input'!$G$277:$P$326,A1offset,$E788))*OFFSET($F$7,0,$E788))-SUM($G788:AS788),(((INDEX('PTRM input'!$G$385:$P$434,A1offset,$E788)-INDEX('PTRM input'!$G$277:$P$326,A1offset,$E788))*OFFSET($F$7,0,$E788))-SUM($G788:AS788))*(OFFSET('PTRM input'!$G$477,0,$E788-1)/A1taxstdlife))))</f>
        <v>0</v>
      </c>
      <c r="AU788" s="251">
        <f ca="1">IF(A1taxstdlife="n/a","n/a",IF(A1taxstdlife="",0,IF(AU$3&gt;(A1stdlife+$E788),((INDEX('PTRM input'!$G$385:$P$434,A1offset,$E788)-INDEX('PTRM input'!$G$277:$P$326,A1offset,$E788))*OFFSET($F$7,0,$E788))-SUM($G788:AT788),(((INDEX('PTRM input'!$G$385:$P$434,A1offset,$E788)-INDEX('PTRM input'!$G$277:$P$326,A1offset,$E788))*OFFSET($F$7,0,$E788))-SUM($G788:AT788))*(OFFSET('PTRM input'!$G$477,0,$E788-1)/A1taxstdlife))))</f>
        <v>0</v>
      </c>
      <c r="AV788" s="251">
        <f ca="1">IF(A1taxstdlife="n/a","n/a",IF(A1taxstdlife="",0,IF(AV$3&gt;(A1stdlife+$E788),((INDEX('PTRM input'!$G$385:$P$434,A1offset,$E788)-INDEX('PTRM input'!$G$277:$P$326,A1offset,$E788))*OFFSET($F$7,0,$E788))-SUM($G788:AU788),(((INDEX('PTRM input'!$G$385:$P$434,A1offset,$E788)-INDEX('PTRM input'!$G$277:$P$326,A1offset,$E788))*OFFSET($F$7,0,$E788))-SUM($G788:AU788))*(OFFSET('PTRM input'!$G$477,0,$E788-1)/A1taxstdlife))))</f>
        <v>0</v>
      </c>
      <c r="AW788" s="251">
        <f ca="1">IF(A1taxstdlife="n/a","n/a",IF(A1taxstdlife="",0,IF(AW$3&gt;(A1stdlife+$E788),((INDEX('PTRM input'!$G$385:$P$434,A1offset,$E788)-INDEX('PTRM input'!$G$277:$P$326,A1offset,$E788))*OFFSET($F$7,0,$E788))-SUM($G788:AV788),(((INDEX('PTRM input'!$G$385:$P$434,A1offset,$E788)-INDEX('PTRM input'!$G$277:$P$326,A1offset,$E788))*OFFSET($F$7,0,$E788))-SUM($G788:AV788))*(OFFSET('PTRM input'!$G$477,0,$E788-1)/A1taxstdlife))))</f>
        <v>0</v>
      </c>
      <c r="AX788" s="251">
        <f ca="1">IF(A1taxstdlife="n/a","n/a",IF(A1taxstdlife="",0,IF(AX$3&gt;(A1stdlife+$E788),((INDEX('PTRM input'!$G$385:$P$434,A1offset,$E788)-INDEX('PTRM input'!$G$277:$P$326,A1offset,$E788))*OFFSET($F$7,0,$E788))-SUM($G788:AW788),(((INDEX('PTRM input'!$G$385:$P$434,A1offset,$E788)-INDEX('PTRM input'!$G$277:$P$326,A1offset,$E788))*OFFSET($F$7,0,$E788))-SUM($G788:AW788))*(OFFSET('PTRM input'!$G$477,0,$E788-1)/A1taxstdlife))))</f>
        <v>0</v>
      </c>
      <c r="AY788" s="251">
        <f ca="1">IF(A1taxstdlife="n/a","n/a",IF(A1taxstdlife="",0,IF(AY$3&gt;(A1stdlife+$E788),((INDEX('PTRM input'!$G$385:$P$434,A1offset,$E788)-INDEX('PTRM input'!$G$277:$P$326,A1offset,$E788))*OFFSET($F$7,0,$E788))-SUM($G788:AX788),(((INDEX('PTRM input'!$G$385:$P$434,A1offset,$E788)-INDEX('PTRM input'!$G$277:$P$326,A1offset,$E788))*OFFSET($F$7,0,$E788))-SUM($G788:AX788))*(OFFSET('PTRM input'!$G$477,0,$E788-1)/A1taxstdlife))))</f>
        <v>0</v>
      </c>
      <c r="AZ788" s="251">
        <f ca="1">IF(A1taxstdlife="n/a","n/a",IF(A1taxstdlife="",0,IF(AZ$3&gt;(A1stdlife+$E788),((INDEX('PTRM input'!$G$385:$P$434,A1offset,$E788)-INDEX('PTRM input'!$G$277:$P$326,A1offset,$E788))*OFFSET($F$7,0,$E788))-SUM($G788:AY788),(((INDEX('PTRM input'!$G$385:$P$434,A1offset,$E788)-INDEX('PTRM input'!$G$277:$P$326,A1offset,$E788))*OFFSET($F$7,0,$E788))-SUM($G788:AY788))*(OFFSET('PTRM input'!$G$477,0,$E788-1)/A1taxstdlife))))</f>
        <v>0</v>
      </c>
      <c r="BA788" s="251">
        <f ca="1">IF(A1taxstdlife="n/a","n/a",IF(A1taxstdlife="",0,IF(BA$3&gt;(A1stdlife+$E788),((INDEX('PTRM input'!$G$385:$P$434,A1offset,$E788)-INDEX('PTRM input'!$G$277:$P$326,A1offset,$E788))*OFFSET($F$7,0,$E788))-SUM($G788:AZ788),(((INDEX('PTRM input'!$G$385:$P$434,A1offset,$E788)-INDEX('PTRM input'!$G$277:$P$326,A1offset,$E788))*OFFSET($F$7,0,$E788))-SUM($G788:AZ788))*(OFFSET('PTRM input'!$G$477,0,$E788-1)/A1taxstdlife))))</f>
        <v>0</v>
      </c>
      <c r="BB788" s="251">
        <f ca="1">IF(A1taxstdlife="n/a","n/a",IF(A1taxstdlife="",0,IF(BB$3&gt;(A1stdlife+$E788),((INDEX('PTRM input'!$G$385:$P$434,A1offset,$E788)-INDEX('PTRM input'!$G$277:$P$326,A1offset,$E788))*OFFSET($F$7,0,$E788))-SUM($G788:BA788),(((INDEX('PTRM input'!$G$385:$P$434,A1offset,$E788)-INDEX('PTRM input'!$G$277:$P$326,A1offset,$E788))*OFFSET($F$7,0,$E788))-SUM($G788:BA788))*(OFFSET('PTRM input'!$G$477,0,$E788-1)/A1taxstdlife))))</f>
        <v>0</v>
      </c>
      <c r="BC788" s="251">
        <f ca="1">IF(A1taxstdlife="n/a","n/a",IF(A1taxstdlife="",0,IF(BC$3&gt;(A1stdlife+$E788),((INDEX('PTRM input'!$G$385:$P$434,A1offset,$E788)-INDEX('PTRM input'!$G$277:$P$326,A1offset,$E788))*OFFSET($F$7,0,$E788))-SUM($G788:BB788),(((INDEX('PTRM input'!$G$385:$P$434,A1offset,$E788)-INDEX('PTRM input'!$G$277:$P$326,A1offset,$E788))*OFFSET($F$7,0,$E788))-SUM($G788:BB788))*(OFFSET('PTRM input'!$G$477,0,$E788-1)/A1taxstdlife))))</f>
        <v>0</v>
      </c>
      <c r="BD788" s="251">
        <f ca="1">IF(A1taxstdlife="n/a","n/a",IF(A1taxstdlife="",0,IF(BD$3&gt;(A1stdlife+$E788),((INDEX('PTRM input'!$G$385:$P$434,A1offset,$E788)-INDEX('PTRM input'!$G$277:$P$326,A1offset,$E788))*OFFSET($F$7,0,$E788))-SUM($G788:BC788),(((INDEX('PTRM input'!$G$385:$P$434,A1offset,$E788)-INDEX('PTRM input'!$G$277:$P$326,A1offset,$E788))*OFFSET($F$7,0,$E788))-SUM($G788:BC788))*(OFFSET('PTRM input'!$G$477,0,$E788-1)/A1taxstdlife))))</f>
        <v>0</v>
      </c>
      <c r="BE788" s="251">
        <f ca="1">IF(A1taxstdlife="n/a","n/a",IF(A1taxstdlife="",0,IF(BE$3&gt;(A1stdlife+$E788),((INDEX('PTRM input'!$G$385:$P$434,A1offset,$E788)-INDEX('PTRM input'!$G$277:$P$326,A1offset,$E788))*OFFSET($F$7,0,$E788))-SUM($G788:BD788),(((INDEX('PTRM input'!$G$385:$P$434,A1offset,$E788)-INDEX('PTRM input'!$G$277:$P$326,A1offset,$E788))*OFFSET($F$7,0,$E788))-SUM($G788:BD788))*(OFFSET('PTRM input'!$G$477,0,$E788-1)/A1taxstdlife))))</f>
        <v>0</v>
      </c>
      <c r="BF788" s="251">
        <f ca="1">IF(A1taxstdlife="n/a","n/a",IF(A1taxstdlife="",0,IF(BF$3&gt;(A1stdlife+$E788),((INDEX('PTRM input'!$G$385:$P$434,A1offset,$E788)-INDEX('PTRM input'!$G$277:$P$326,A1offset,$E788))*OFFSET($F$7,0,$E788))-SUM($G788:BE788),(((INDEX('PTRM input'!$G$385:$P$434,A1offset,$E788)-INDEX('PTRM input'!$G$277:$P$326,A1offset,$E788))*OFFSET($F$7,0,$E788))-SUM($G788:BE788))*(OFFSET('PTRM input'!$G$477,0,$E788-1)/A1taxstdlife))))</f>
        <v>0</v>
      </c>
      <c r="BG788" s="251">
        <f ca="1">IF(A1taxstdlife="n/a","n/a",IF(A1taxstdlife="",0,IF(BG$3&gt;(A1stdlife+$E788),((INDEX('PTRM input'!$G$385:$P$434,A1offset,$E788)-INDEX('PTRM input'!$G$277:$P$326,A1offset,$E788))*OFFSET($F$7,0,$E788))-SUM($G788:BF788),(((INDEX('PTRM input'!$G$385:$P$434,A1offset,$E788)-INDEX('PTRM input'!$G$277:$P$326,A1offset,$E788))*OFFSET($F$7,0,$E788))-SUM($G788:BF788))*(OFFSET('PTRM input'!$G$477,0,$E788-1)/A1taxstdlife))))</f>
        <v>0</v>
      </c>
      <c r="BH788" s="251">
        <f ca="1">IF(A1taxstdlife="n/a","n/a",IF(A1taxstdlife="",0,IF(BH$3&gt;(A1stdlife+$E788),((INDEX('PTRM input'!$G$385:$P$434,A1offset,$E788)-INDEX('PTRM input'!$G$277:$P$326,A1offset,$E788))*OFFSET($F$7,0,$E788))-SUM($G788:BG788),(((INDEX('PTRM input'!$G$385:$P$434,A1offset,$E788)-INDEX('PTRM input'!$G$277:$P$326,A1offset,$E788))*OFFSET($F$7,0,$E788))-SUM($G788:BG788))*(OFFSET('PTRM input'!$G$477,0,$E788-1)/A1taxstdlife))))</f>
        <v>0</v>
      </c>
      <c r="BI788" s="251">
        <f ca="1">IF(A1taxstdlife="n/a","n/a",IF(A1taxstdlife="",0,IF(BI$3&gt;(A1stdlife+$E788),((INDEX('PTRM input'!$G$385:$P$434,A1offset,$E788)-INDEX('PTRM input'!$G$277:$P$326,A1offset,$E788))*OFFSET($F$7,0,$E788))-SUM($G788:BH788),(((INDEX('PTRM input'!$G$385:$P$434,A1offset,$E788)-INDEX('PTRM input'!$G$277:$P$326,A1offset,$E788))*OFFSET($F$7,0,$E788))-SUM($G788:BH788))*(OFFSET('PTRM input'!$G$477,0,$E788-1)/A1taxstdlife))))</f>
        <v>0</v>
      </c>
      <c r="BJ788" s="116"/>
      <c r="BK788" s="116"/>
      <c r="BL788" s="116"/>
      <c r="BM788" s="116"/>
    </row>
    <row r="789" spans="1:65" ht="12.75" hidden="1" customHeight="1" outlineLevel="2">
      <c r="A789" s="366"/>
      <c r="B789" s="19"/>
      <c r="C789" s="18"/>
      <c r="D789" s="760"/>
      <c r="E789" s="86">
        <v>8</v>
      </c>
      <c r="F789" s="356"/>
      <c r="G789" s="434"/>
      <c r="H789" s="435"/>
      <c r="I789" s="435"/>
      <c r="J789" s="435"/>
      <c r="K789" s="435"/>
      <c r="L789" s="435"/>
      <c r="M789" s="435"/>
      <c r="N789" s="619"/>
      <c r="O789" s="251">
        <f ca="1">IF(A1taxstdlife="n/a","n/a",IF(A1taxstdlife="",0,IF(O$3&gt;(A1stdlife+$E789),((INDEX('PTRM input'!$G$385:$P$434,A1offset,$E789)-INDEX('PTRM input'!$G$277:$P$326,A1offset,$E789))*OFFSET($F$7,0,$E789))-SUM($G789:N789),(((INDEX('PTRM input'!$G$385:$P$434,A1offset,$E789)-INDEX('PTRM input'!$G$277:$P$326,A1offset,$E789))*OFFSET($F$7,0,$E789))-SUM($G789:N789))*(OFFSET('PTRM input'!$G$477,0,$E789-1)/A1taxstdlife))))</f>
        <v>0</v>
      </c>
      <c r="P789" s="251">
        <f ca="1">IF(A1taxstdlife="n/a","n/a",IF(A1taxstdlife="",0,IF(P$3&gt;(A1stdlife+$E789),((INDEX('PTRM input'!$G$385:$P$434,A1offset,$E789)-INDEX('PTRM input'!$G$277:$P$326,A1offset,$E789))*OFFSET($F$7,0,$E789))-SUM($G789:O789),(((INDEX('PTRM input'!$G$385:$P$434,A1offset,$E789)-INDEX('PTRM input'!$G$277:$P$326,A1offset,$E789))*OFFSET($F$7,0,$E789))-SUM($G789:O789))*(OFFSET('PTRM input'!$G$477,0,$E789-1)/A1taxstdlife))))</f>
        <v>0</v>
      </c>
      <c r="Q789" s="251">
        <f ca="1">IF(A1taxstdlife="n/a","n/a",IF(A1taxstdlife="",0,IF(Q$3&gt;(A1stdlife+$E789),((INDEX('PTRM input'!$G$385:$P$434,A1offset,$E789)-INDEX('PTRM input'!$G$277:$P$326,A1offset,$E789))*OFFSET($F$7,0,$E789))-SUM($G789:P789),(((INDEX('PTRM input'!$G$385:$P$434,A1offset,$E789)-INDEX('PTRM input'!$G$277:$P$326,A1offset,$E789))*OFFSET($F$7,0,$E789))-SUM($G789:P789))*(OFFSET('PTRM input'!$G$477,0,$E789-1)/A1taxstdlife))))</f>
        <v>0</v>
      </c>
      <c r="R789" s="251">
        <f ca="1">IF(A1taxstdlife="n/a","n/a",IF(A1taxstdlife="",0,IF(R$3&gt;(A1stdlife+$E789),((INDEX('PTRM input'!$G$385:$P$434,A1offset,$E789)-INDEX('PTRM input'!$G$277:$P$326,A1offset,$E789))*OFFSET($F$7,0,$E789))-SUM($G789:Q789),(((INDEX('PTRM input'!$G$385:$P$434,A1offset,$E789)-INDEX('PTRM input'!$G$277:$P$326,A1offset,$E789))*OFFSET($F$7,0,$E789))-SUM($G789:Q789))*(OFFSET('PTRM input'!$G$477,0,$E789-1)/A1taxstdlife))))</f>
        <v>0</v>
      </c>
      <c r="S789" s="251">
        <f ca="1">IF(A1taxstdlife="n/a","n/a",IF(A1taxstdlife="",0,IF(S$3&gt;(A1stdlife+$E789),((INDEX('PTRM input'!$G$385:$P$434,A1offset,$E789)-INDEX('PTRM input'!$G$277:$P$326,A1offset,$E789))*OFFSET($F$7,0,$E789))-SUM($G789:R789),(((INDEX('PTRM input'!$G$385:$P$434,A1offset,$E789)-INDEX('PTRM input'!$G$277:$P$326,A1offset,$E789))*OFFSET($F$7,0,$E789))-SUM($G789:R789))*(OFFSET('PTRM input'!$G$477,0,$E789-1)/A1taxstdlife))))</f>
        <v>0</v>
      </c>
      <c r="T789" s="251">
        <f ca="1">IF(A1taxstdlife="n/a","n/a",IF(A1taxstdlife="",0,IF(T$3&gt;(A1stdlife+$E789),((INDEX('PTRM input'!$G$385:$P$434,A1offset,$E789)-INDEX('PTRM input'!$G$277:$P$326,A1offset,$E789))*OFFSET($F$7,0,$E789))-SUM($G789:S789),(((INDEX('PTRM input'!$G$385:$P$434,A1offset,$E789)-INDEX('PTRM input'!$G$277:$P$326,A1offset,$E789))*OFFSET($F$7,0,$E789))-SUM($G789:S789))*(OFFSET('PTRM input'!$G$477,0,$E789-1)/A1taxstdlife))))</f>
        <v>0</v>
      </c>
      <c r="U789" s="251">
        <f ca="1">IF(A1taxstdlife="n/a","n/a",IF(A1taxstdlife="",0,IF(U$3&gt;(A1stdlife+$E789),((INDEX('PTRM input'!$G$385:$P$434,A1offset,$E789)-INDEX('PTRM input'!$G$277:$P$326,A1offset,$E789))*OFFSET($F$7,0,$E789))-SUM($G789:T789),(((INDEX('PTRM input'!$G$385:$P$434,A1offset,$E789)-INDEX('PTRM input'!$G$277:$P$326,A1offset,$E789))*OFFSET($F$7,0,$E789))-SUM($G789:T789))*(OFFSET('PTRM input'!$G$477,0,$E789-1)/A1taxstdlife))))</f>
        <v>0</v>
      </c>
      <c r="V789" s="251">
        <f ca="1">IF(A1taxstdlife="n/a","n/a",IF(A1taxstdlife="",0,IF(V$3&gt;(A1stdlife+$E789),((INDEX('PTRM input'!$G$385:$P$434,A1offset,$E789)-INDEX('PTRM input'!$G$277:$P$326,A1offset,$E789))*OFFSET($F$7,0,$E789))-SUM($G789:U789),(((INDEX('PTRM input'!$G$385:$P$434,A1offset,$E789)-INDEX('PTRM input'!$G$277:$P$326,A1offset,$E789))*OFFSET($F$7,0,$E789))-SUM($G789:U789))*(OFFSET('PTRM input'!$G$477,0,$E789-1)/A1taxstdlife))))</f>
        <v>0</v>
      </c>
      <c r="W789" s="251">
        <f ca="1">IF(A1taxstdlife="n/a","n/a",IF(A1taxstdlife="",0,IF(W$3&gt;(A1stdlife+$E789),((INDEX('PTRM input'!$G$385:$P$434,A1offset,$E789)-INDEX('PTRM input'!$G$277:$P$326,A1offset,$E789))*OFFSET($F$7,0,$E789))-SUM($G789:V789),(((INDEX('PTRM input'!$G$385:$P$434,A1offset,$E789)-INDEX('PTRM input'!$G$277:$P$326,A1offset,$E789))*OFFSET($F$7,0,$E789))-SUM($G789:V789))*(OFFSET('PTRM input'!$G$477,0,$E789-1)/A1taxstdlife))))</f>
        <v>0</v>
      </c>
      <c r="X789" s="251">
        <f ca="1">IF(A1taxstdlife="n/a","n/a",IF(A1taxstdlife="",0,IF(X$3&gt;(A1stdlife+$E789),((INDEX('PTRM input'!$G$385:$P$434,A1offset,$E789)-INDEX('PTRM input'!$G$277:$P$326,A1offset,$E789))*OFFSET($F$7,0,$E789))-SUM($G789:W789),(((INDEX('PTRM input'!$G$385:$P$434,A1offset,$E789)-INDEX('PTRM input'!$G$277:$P$326,A1offset,$E789))*OFFSET($F$7,0,$E789))-SUM($G789:W789))*(OFFSET('PTRM input'!$G$477,0,$E789-1)/A1taxstdlife))))</f>
        <v>0</v>
      </c>
      <c r="Y789" s="251">
        <f ca="1">IF(A1taxstdlife="n/a","n/a",IF(A1taxstdlife="",0,IF(Y$3&gt;(A1stdlife+$E789),((INDEX('PTRM input'!$G$385:$P$434,A1offset,$E789)-INDEX('PTRM input'!$G$277:$P$326,A1offset,$E789))*OFFSET($F$7,0,$E789))-SUM($G789:X789),(((INDEX('PTRM input'!$G$385:$P$434,A1offset,$E789)-INDEX('PTRM input'!$G$277:$P$326,A1offset,$E789))*OFFSET($F$7,0,$E789))-SUM($G789:X789))*(OFFSET('PTRM input'!$G$477,0,$E789-1)/A1taxstdlife))))</f>
        <v>0</v>
      </c>
      <c r="Z789" s="251">
        <f ca="1">IF(A1taxstdlife="n/a","n/a",IF(A1taxstdlife="",0,IF(Z$3&gt;(A1stdlife+$E789),((INDEX('PTRM input'!$G$385:$P$434,A1offset,$E789)-INDEX('PTRM input'!$G$277:$P$326,A1offset,$E789))*OFFSET($F$7,0,$E789))-SUM($G789:Y789),(((INDEX('PTRM input'!$G$385:$P$434,A1offset,$E789)-INDEX('PTRM input'!$G$277:$P$326,A1offset,$E789))*OFFSET($F$7,0,$E789))-SUM($G789:Y789))*(OFFSET('PTRM input'!$G$477,0,$E789-1)/A1taxstdlife))))</f>
        <v>0</v>
      </c>
      <c r="AA789" s="251">
        <f ca="1">IF(A1taxstdlife="n/a","n/a",IF(A1taxstdlife="",0,IF(AA$3&gt;(A1stdlife+$E789),((INDEX('PTRM input'!$G$385:$P$434,A1offset,$E789)-INDEX('PTRM input'!$G$277:$P$326,A1offset,$E789))*OFFSET($F$7,0,$E789))-SUM($G789:Z789),(((INDEX('PTRM input'!$G$385:$P$434,A1offset,$E789)-INDEX('PTRM input'!$G$277:$P$326,A1offset,$E789))*OFFSET($F$7,0,$E789))-SUM($G789:Z789))*(OFFSET('PTRM input'!$G$477,0,$E789-1)/A1taxstdlife))))</f>
        <v>0</v>
      </c>
      <c r="AB789" s="251">
        <f ca="1">IF(A1taxstdlife="n/a","n/a",IF(A1taxstdlife="",0,IF(AB$3&gt;(A1stdlife+$E789),((INDEX('PTRM input'!$G$385:$P$434,A1offset,$E789)-INDEX('PTRM input'!$G$277:$P$326,A1offset,$E789))*OFFSET($F$7,0,$E789))-SUM($G789:AA789),(((INDEX('PTRM input'!$G$385:$P$434,A1offset,$E789)-INDEX('PTRM input'!$G$277:$P$326,A1offset,$E789))*OFFSET($F$7,0,$E789))-SUM($G789:AA789))*(OFFSET('PTRM input'!$G$477,0,$E789-1)/A1taxstdlife))))</f>
        <v>0</v>
      </c>
      <c r="AC789" s="251">
        <f ca="1">IF(A1taxstdlife="n/a","n/a",IF(A1taxstdlife="",0,IF(AC$3&gt;(A1stdlife+$E789),((INDEX('PTRM input'!$G$385:$P$434,A1offset,$E789)-INDEX('PTRM input'!$G$277:$P$326,A1offset,$E789))*OFFSET($F$7,0,$E789))-SUM($G789:AB789),(((INDEX('PTRM input'!$G$385:$P$434,A1offset,$E789)-INDEX('PTRM input'!$G$277:$P$326,A1offset,$E789))*OFFSET($F$7,0,$E789))-SUM($G789:AB789))*(OFFSET('PTRM input'!$G$477,0,$E789-1)/A1taxstdlife))))</f>
        <v>0</v>
      </c>
      <c r="AD789" s="251">
        <f ca="1">IF(A1taxstdlife="n/a","n/a",IF(A1taxstdlife="",0,IF(AD$3&gt;(A1stdlife+$E789),((INDEX('PTRM input'!$G$385:$P$434,A1offset,$E789)-INDEX('PTRM input'!$G$277:$P$326,A1offset,$E789))*OFFSET($F$7,0,$E789))-SUM($G789:AC789),(((INDEX('PTRM input'!$G$385:$P$434,A1offset,$E789)-INDEX('PTRM input'!$G$277:$P$326,A1offset,$E789))*OFFSET($F$7,0,$E789))-SUM($G789:AC789))*(OFFSET('PTRM input'!$G$477,0,$E789-1)/A1taxstdlife))))</f>
        <v>0</v>
      </c>
      <c r="AE789" s="251">
        <f ca="1">IF(A1taxstdlife="n/a","n/a",IF(A1taxstdlife="",0,IF(AE$3&gt;(A1stdlife+$E789),((INDEX('PTRM input'!$G$385:$P$434,A1offset,$E789)-INDEX('PTRM input'!$G$277:$P$326,A1offset,$E789))*OFFSET($F$7,0,$E789))-SUM($G789:AD789),(((INDEX('PTRM input'!$G$385:$P$434,A1offset,$E789)-INDEX('PTRM input'!$G$277:$P$326,A1offset,$E789))*OFFSET($F$7,0,$E789))-SUM($G789:AD789))*(OFFSET('PTRM input'!$G$477,0,$E789-1)/A1taxstdlife))))</f>
        <v>0</v>
      </c>
      <c r="AF789" s="251">
        <f ca="1">IF(A1taxstdlife="n/a","n/a",IF(A1taxstdlife="",0,IF(AF$3&gt;(A1stdlife+$E789),((INDEX('PTRM input'!$G$385:$P$434,A1offset,$E789)-INDEX('PTRM input'!$G$277:$P$326,A1offset,$E789))*OFFSET($F$7,0,$E789))-SUM($G789:AE789),(((INDEX('PTRM input'!$G$385:$P$434,A1offset,$E789)-INDEX('PTRM input'!$G$277:$P$326,A1offset,$E789))*OFFSET($F$7,0,$E789))-SUM($G789:AE789))*(OFFSET('PTRM input'!$G$477,0,$E789-1)/A1taxstdlife))))</f>
        <v>0</v>
      </c>
      <c r="AG789" s="251">
        <f ca="1">IF(A1taxstdlife="n/a","n/a",IF(A1taxstdlife="",0,IF(AG$3&gt;(A1stdlife+$E789),((INDEX('PTRM input'!$G$385:$P$434,A1offset,$E789)-INDEX('PTRM input'!$G$277:$P$326,A1offset,$E789))*OFFSET($F$7,0,$E789))-SUM($G789:AF789),(((INDEX('PTRM input'!$G$385:$P$434,A1offset,$E789)-INDEX('PTRM input'!$G$277:$P$326,A1offset,$E789))*OFFSET($F$7,0,$E789))-SUM($G789:AF789))*(OFFSET('PTRM input'!$G$477,0,$E789-1)/A1taxstdlife))))</f>
        <v>0</v>
      </c>
      <c r="AH789" s="251">
        <f ca="1">IF(A1taxstdlife="n/a","n/a",IF(A1taxstdlife="",0,IF(AH$3&gt;(A1stdlife+$E789),((INDEX('PTRM input'!$G$385:$P$434,A1offset,$E789)-INDEX('PTRM input'!$G$277:$P$326,A1offset,$E789))*OFFSET($F$7,0,$E789))-SUM($G789:AG789),(((INDEX('PTRM input'!$G$385:$P$434,A1offset,$E789)-INDEX('PTRM input'!$G$277:$P$326,A1offset,$E789))*OFFSET($F$7,0,$E789))-SUM($G789:AG789))*(OFFSET('PTRM input'!$G$477,0,$E789-1)/A1taxstdlife))))</f>
        <v>0</v>
      </c>
      <c r="AI789" s="251">
        <f ca="1">IF(A1taxstdlife="n/a","n/a",IF(A1taxstdlife="",0,IF(AI$3&gt;(A1stdlife+$E789),((INDEX('PTRM input'!$G$385:$P$434,A1offset,$E789)-INDEX('PTRM input'!$G$277:$P$326,A1offset,$E789))*OFFSET($F$7,0,$E789))-SUM($G789:AH789),(((INDEX('PTRM input'!$G$385:$P$434,A1offset,$E789)-INDEX('PTRM input'!$G$277:$P$326,A1offset,$E789))*OFFSET($F$7,0,$E789))-SUM($G789:AH789))*(OFFSET('PTRM input'!$G$477,0,$E789-1)/A1taxstdlife))))</f>
        <v>0</v>
      </c>
      <c r="AJ789" s="251">
        <f ca="1">IF(A1taxstdlife="n/a","n/a",IF(A1taxstdlife="",0,IF(AJ$3&gt;(A1stdlife+$E789),((INDEX('PTRM input'!$G$385:$P$434,A1offset,$E789)-INDEX('PTRM input'!$G$277:$P$326,A1offset,$E789))*OFFSET($F$7,0,$E789))-SUM($G789:AI789),(((INDEX('PTRM input'!$G$385:$P$434,A1offset,$E789)-INDEX('PTRM input'!$G$277:$P$326,A1offset,$E789))*OFFSET($F$7,0,$E789))-SUM($G789:AI789))*(OFFSET('PTRM input'!$G$477,0,$E789-1)/A1taxstdlife))))</f>
        <v>0</v>
      </c>
      <c r="AK789" s="251">
        <f ca="1">IF(A1taxstdlife="n/a","n/a",IF(A1taxstdlife="",0,IF(AK$3&gt;(A1stdlife+$E789),((INDEX('PTRM input'!$G$385:$P$434,A1offset,$E789)-INDEX('PTRM input'!$G$277:$P$326,A1offset,$E789))*OFFSET($F$7,0,$E789))-SUM($G789:AJ789),(((INDEX('PTRM input'!$G$385:$P$434,A1offset,$E789)-INDEX('PTRM input'!$G$277:$P$326,A1offset,$E789))*OFFSET($F$7,0,$E789))-SUM($G789:AJ789))*(OFFSET('PTRM input'!$G$477,0,$E789-1)/A1taxstdlife))))</f>
        <v>0</v>
      </c>
      <c r="AL789" s="251">
        <f ca="1">IF(A1taxstdlife="n/a","n/a",IF(A1taxstdlife="",0,IF(AL$3&gt;(A1stdlife+$E789),((INDEX('PTRM input'!$G$385:$P$434,A1offset,$E789)-INDEX('PTRM input'!$G$277:$P$326,A1offset,$E789))*OFFSET($F$7,0,$E789))-SUM($G789:AK789),(((INDEX('PTRM input'!$G$385:$P$434,A1offset,$E789)-INDEX('PTRM input'!$G$277:$P$326,A1offset,$E789))*OFFSET($F$7,0,$E789))-SUM($G789:AK789))*(OFFSET('PTRM input'!$G$477,0,$E789-1)/A1taxstdlife))))</f>
        <v>0</v>
      </c>
      <c r="AM789" s="251">
        <f ca="1">IF(A1taxstdlife="n/a","n/a",IF(A1taxstdlife="",0,IF(AM$3&gt;(A1stdlife+$E789),((INDEX('PTRM input'!$G$385:$P$434,A1offset,$E789)-INDEX('PTRM input'!$G$277:$P$326,A1offset,$E789))*OFFSET($F$7,0,$E789))-SUM($G789:AL789),(((INDEX('PTRM input'!$G$385:$P$434,A1offset,$E789)-INDEX('PTRM input'!$G$277:$P$326,A1offset,$E789))*OFFSET($F$7,0,$E789))-SUM($G789:AL789))*(OFFSET('PTRM input'!$G$477,0,$E789-1)/A1taxstdlife))))</f>
        <v>0</v>
      </c>
      <c r="AN789" s="251">
        <f ca="1">IF(A1taxstdlife="n/a","n/a",IF(A1taxstdlife="",0,IF(AN$3&gt;(A1stdlife+$E789),((INDEX('PTRM input'!$G$385:$P$434,A1offset,$E789)-INDEX('PTRM input'!$G$277:$P$326,A1offset,$E789))*OFFSET($F$7,0,$E789))-SUM($G789:AM789),(((INDEX('PTRM input'!$G$385:$P$434,A1offset,$E789)-INDEX('PTRM input'!$G$277:$P$326,A1offset,$E789))*OFFSET($F$7,0,$E789))-SUM($G789:AM789))*(OFFSET('PTRM input'!$G$477,0,$E789-1)/A1taxstdlife))))</f>
        <v>0</v>
      </c>
      <c r="AO789" s="251">
        <f ca="1">IF(A1taxstdlife="n/a","n/a",IF(A1taxstdlife="",0,IF(AO$3&gt;(A1stdlife+$E789),((INDEX('PTRM input'!$G$385:$P$434,A1offset,$E789)-INDEX('PTRM input'!$G$277:$P$326,A1offset,$E789))*OFFSET($F$7,0,$E789))-SUM($G789:AN789),(((INDEX('PTRM input'!$G$385:$P$434,A1offset,$E789)-INDEX('PTRM input'!$G$277:$P$326,A1offset,$E789))*OFFSET($F$7,0,$E789))-SUM($G789:AN789))*(OFFSET('PTRM input'!$G$477,0,$E789-1)/A1taxstdlife))))</f>
        <v>0</v>
      </c>
      <c r="AP789" s="251">
        <f ca="1">IF(A1taxstdlife="n/a","n/a",IF(A1taxstdlife="",0,IF(AP$3&gt;(A1stdlife+$E789),((INDEX('PTRM input'!$G$385:$P$434,A1offset,$E789)-INDEX('PTRM input'!$G$277:$P$326,A1offset,$E789))*OFFSET($F$7,0,$E789))-SUM($G789:AO789),(((INDEX('PTRM input'!$G$385:$P$434,A1offset,$E789)-INDEX('PTRM input'!$G$277:$P$326,A1offset,$E789))*OFFSET($F$7,0,$E789))-SUM($G789:AO789))*(OFFSET('PTRM input'!$G$477,0,$E789-1)/A1taxstdlife))))</f>
        <v>0</v>
      </c>
      <c r="AQ789" s="251">
        <f ca="1">IF(A1taxstdlife="n/a","n/a",IF(A1taxstdlife="",0,IF(AQ$3&gt;(A1stdlife+$E789),((INDEX('PTRM input'!$G$385:$P$434,A1offset,$E789)-INDEX('PTRM input'!$G$277:$P$326,A1offset,$E789))*OFFSET($F$7,0,$E789))-SUM($G789:AP789),(((INDEX('PTRM input'!$G$385:$P$434,A1offset,$E789)-INDEX('PTRM input'!$G$277:$P$326,A1offset,$E789))*OFFSET($F$7,0,$E789))-SUM($G789:AP789))*(OFFSET('PTRM input'!$G$477,0,$E789-1)/A1taxstdlife))))</f>
        <v>0</v>
      </c>
      <c r="AR789" s="251">
        <f ca="1">IF(A1taxstdlife="n/a","n/a",IF(A1taxstdlife="",0,IF(AR$3&gt;(A1stdlife+$E789),((INDEX('PTRM input'!$G$385:$P$434,A1offset,$E789)-INDEX('PTRM input'!$G$277:$P$326,A1offset,$E789))*OFFSET($F$7,0,$E789))-SUM($G789:AQ789),(((INDEX('PTRM input'!$G$385:$P$434,A1offset,$E789)-INDEX('PTRM input'!$G$277:$P$326,A1offset,$E789))*OFFSET($F$7,0,$E789))-SUM($G789:AQ789))*(OFFSET('PTRM input'!$G$477,0,$E789-1)/A1taxstdlife))))</f>
        <v>0</v>
      </c>
      <c r="AS789" s="251">
        <f ca="1">IF(A1taxstdlife="n/a","n/a",IF(A1taxstdlife="",0,IF(AS$3&gt;(A1stdlife+$E789),((INDEX('PTRM input'!$G$385:$P$434,A1offset,$E789)-INDEX('PTRM input'!$G$277:$P$326,A1offset,$E789))*OFFSET($F$7,0,$E789))-SUM($G789:AR789),(((INDEX('PTRM input'!$G$385:$P$434,A1offset,$E789)-INDEX('PTRM input'!$G$277:$P$326,A1offset,$E789))*OFFSET($F$7,0,$E789))-SUM($G789:AR789))*(OFFSET('PTRM input'!$G$477,0,$E789-1)/A1taxstdlife))))</f>
        <v>0</v>
      </c>
      <c r="AT789" s="251">
        <f ca="1">IF(A1taxstdlife="n/a","n/a",IF(A1taxstdlife="",0,IF(AT$3&gt;(A1stdlife+$E789),((INDEX('PTRM input'!$G$385:$P$434,A1offset,$E789)-INDEX('PTRM input'!$G$277:$P$326,A1offset,$E789))*OFFSET($F$7,0,$E789))-SUM($G789:AS789),(((INDEX('PTRM input'!$G$385:$P$434,A1offset,$E789)-INDEX('PTRM input'!$G$277:$P$326,A1offset,$E789))*OFFSET($F$7,0,$E789))-SUM($G789:AS789))*(OFFSET('PTRM input'!$G$477,0,$E789-1)/A1taxstdlife))))</f>
        <v>0</v>
      </c>
      <c r="AU789" s="251">
        <f ca="1">IF(A1taxstdlife="n/a","n/a",IF(A1taxstdlife="",0,IF(AU$3&gt;(A1stdlife+$E789),((INDEX('PTRM input'!$G$385:$P$434,A1offset,$E789)-INDEX('PTRM input'!$G$277:$P$326,A1offset,$E789))*OFFSET($F$7,0,$E789))-SUM($G789:AT789),(((INDEX('PTRM input'!$G$385:$P$434,A1offset,$E789)-INDEX('PTRM input'!$G$277:$P$326,A1offset,$E789))*OFFSET($F$7,0,$E789))-SUM($G789:AT789))*(OFFSET('PTRM input'!$G$477,0,$E789-1)/A1taxstdlife))))</f>
        <v>0</v>
      </c>
      <c r="AV789" s="251">
        <f ca="1">IF(A1taxstdlife="n/a","n/a",IF(A1taxstdlife="",0,IF(AV$3&gt;(A1stdlife+$E789),((INDEX('PTRM input'!$G$385:$P$434,A1offset,$E789)-INDEX('PTRM input'!$G$277:$P$326,A1offset,$E789))*OFFSET($F$7,0,$E789))-SUM($G789:AU789),(((INDEX('PTRM input'!$G$385:$P$434,A1offset,$E789)-INDEX('PTRM input'!$G$277:$P$326,A1offset,$E789))*OFFSET($F$7,0,$E789))-SUM($G789:AU789))*(OFFSET('PTRM input'!$G$477,0,$E789-1)/A1taxstdlife))))</f>
        <v>0</v>
      </c>
      <c r="AW789" s="251">
        <f ca="1">IF(A1taxstdlife="n/a","n/a",IF(A1taxstdlife="",0,IF(AW$3&gt;(A1stdlife+$E789),((INDEX('PTRM input'!$G$385:$P$434,A1offset,$E789)-INDEX('PTRM input'!$G$277:$P$326,A1offset,$E789))*OFFSET($F$7,0,$E789))-SUM($G789:AV789),(((INDEX('PTRM input'!$G$385:$P$434,A1offset,$E789)-INDEX('PTRM input'!$G$277:$P$326,A1offset,$E789))*OFFSET($F$7,0,$E789))-SUM($G789:AV789))*(OFFSET('PTRM input'!$G$477,0,$E789-1)/A1taxstdlife))))</f>
        <v>0</v>
      </c>
      <c r="AX789" s="251">
        <f ca="1">IF(A1taxstdlife="n/a","n/a",IF(A1taxstdlife="",0,IF(AX$3&gt;(A1stdlife+$E789),((INDEX('PTRM input'!$G$385:$P$434,A1offset,$E789)-INDEX('PTRM input'!$G$277:$P$326,A1offset,$E789))*OFFSET($F$7,0,$E789))-SUM($G789:AW789),(((INDEX('PTRM input'!$G$385:$P$434,A1offset,$E789)-INDEX('PTRM input'!$G$277:$P$326,A1offset,$E789))*OFFSET($F$7,0,$E789))-SUM($G789:AW789))*(OFFSET('PTRM input'!$G$477,0,$E789-1)/A1taxstdlife))))</f>
        <v>0</v>
      </c>
      <c r="AY789" s="251">
        <f ca="1">IF(A1taxstdlife="n/a","n/a",IF(A1taxstdlife="",0,IF(AY$3&gt;(A1stdlife+$E789),((INDEX('PTRM input'!$G$385:$P$434,A1offset,$E789)-INDEX('PTRM input'!$G$277:$P$326,A1offset,$E789))*OFFSET($F$7,0,$E789))-SUM($G789:AX789),(((INDEX('PTRM input'!$G$385:$P$434,A1offset,$E789)-INDEX('PTRM input'!$G$277:$P$326,A1offset,$E789))*OFFSET($F$7,0,$E789))-SUM($G789:AX789))*(OFFSET('PTRM input'!$G$477,0,$E789-1)/A1taxstdlife))))</f>
        <v>0</v>
      </c>
      <c r="AZ789" s="251">
        <f ca="1">IF(A1taxstdlife="n/a","n/a",IF(A1taxstdlife="",0,IF(AZ$3&gt;(A1stdlife+$E789),((INDEX('PTRM input'!$G$385:$P$434,A1offset,$E789)-INDEX('PTRM input'!$G$277:$P$326,A1offset,$E789))*OFFSET($F$7,0,$E789))-SUM($G789:AY789),(((INDEX('PTRM input'!$G$385:$P$434,A1offset,$E789)-INDEX('PTRM input'!$G$277:$P$326,A1offset,$E789))*OFFSET($F$7,0,$E789))-SUM($G789:AY789))*(OFFSET('PTRM input'!$G$477,0,$E789-1)/A1taxstdlife))))</f>
        <v>0</v>
      </c>
      <c r="BA789" s="251">
        <f ca="1">IF(A1taxstdlife="n/a","n/a",IF(A1taxstdlife="",0,IF(BA$3&gt;(A1stdlife+$E789),((INDEX('PTRM input'!$G$385:$P$434,A1offset,$E789)-INDEX('PTRM input'!$G$277:$P$326,A1offset,$E789))*OFFSET($F$7,0,$E789))-SUM($G789:AZ789),(((INDEX('PTRM input'!$G$385:$P$434,A1offset,$E789)-INDEX('PTRM input'!$G$277:$P$326,A1offset,$E789))*OFFSET($F$7,0,$E789))-SUM($G789:AZ789))*(OFFSET('PTRM input'!$G$477,0,$E789-1)/A1taxstdlife))))</f>
        <v>0</v>
      </c>
      <c r="BB789" s="251">
        <f ca="1">IF(A1taxstdlife="n/a","n/a",IF(A1taxstdlife="",0,IF(BB$3&gt;(A1stdlife+$E789),((INDEX('PTRM input'!$G$385:$P$434,A1offset,$E789)-INDEX('PTRM input'!$G$277:$P$326,A1offset,$E789))*OFFSET($F$7,0,$E789))-SUM($G789:BA789),(((INDEX('PTRM input'!$G$385:$P$434,A1offset,$E789)-INDEX('PTRM input'!$G$277:$P$326,A1offset,$E789))*OFFSET($F$7,0,$E789))-SUM($G789:BA789))*(OFFSET('PTRM input'!$G$477,0,$E789-1)/A1taxstdlife))))</f>
        <v>0</v>
      </c>
      <c r="BC789" s="251">
        <f ca="1">IF(A1taxstdlife="n/a","n/a",IF(A1taxstdlife="",0,IF(BC$3&gt;(A1stdlife+$E789),((INDEX('PTRM input'!$G$385:$P$434,A1offset,$E789)-INDEX('PTRM input'!$G$277:$P$326,A1offset,$E789))*OFFSET($F$7,0,$E789))-SUM($G789:BB789),(((INDEX('PTRM input'!$G$385:$P$434,A1offset,$E789)-INDEX('PTRM input'!$G$277:$P$326,A1offset,$E789))*OFFSET($F$7,0,$E789))-SUM($G789:BB789))*(OFFSET('PTRM input'!$G$477,0,$E789-1)/A1taxstdlife))))</f>
        <v>0</v>
      </c>
      <c r="BD789" s="251">
        <f ca="1">IF(A1taxstdlife="n/a","n/a",IF(A1taxstdlife="",0,IF(BD$3&gt;(A1stdlife+$E789),((INDEX('PTRM input'!$G$385:$P$434,A1offset,$E789)-INDEX('PTRM input'!$G$277:$P$326,A1offset,$E789))*OFFSET($F$7,0,$E789))-SUM($G789:BC789),(((INDEX('PTRM input'!$G$385:$P$434,A1offset,$E789)-INDEX('PTRM input'!$G$277:$P$326,A1offset,$E789))*OFFSET($F$7,0,$E789))-SUM($G789:BC789))*(OFFSET('PTRM input'!$G$477,0,$E789-1)/A1taxstdlife))))</f>
        <v>0</v>
      </c>
      <c r="BE789" s="251">
        <f ca="1">IF(A1taxstdlife="n/a","n/a",IF(A1taxstdlife="",0,IF(BE$3&gt;(A1stdlife+$E789),((INDEX('PTRM input'!$G$385:$P$434,A1offset,$E789)-INDEX('PTRM input'!$G$277:$P$326,A1offset,$E789))*OFFSET($F$7,0,$E789))-SUM($G789:BD789),(((INDEX('PTRM input'!$G$385:$P$434,A1offset,$E789)-INDEX('PTRM input'!$G$277:$P$326,A1offset,$E789))*OFFSET($F$7,0,$E789))-SUM($G789:BD789))*(OFFSET('PTRM input'!$G$477,0,$E789-1)/A1taxstdlife))))</f>
        <v>0</v>
      </c>
      <c r="BF789" s="251">
        <f ca="1">IF(A1taxstdlife="n/a","n/a",IF(A1taxstdlife="",0,IF(BF$3&gt;(A1stdlife+$E789),((INDEX('PTRM input'!$G$385:$P$434,A1offset,$E789)-INDEX('PTRM input'!$G$277:$P$326,A1offset,$E789))*OFFSET($F$7,0,$E789))-SUM($G789:BE789),(((INDEX('PTRM input'!$G$385:$P$434,A1offset,$E789)-INDEX('PTRM input'!$G$277:$P$326,A1offset,$E789))*OFFSET($F$7,0,$E789))-SUM($G789:BE789))*(OFFSET('PTRM input'!$G$477,0,$E789-1)/A1taxstdlife))))</f>
        <v>0</v>
      </c>
      <c r="BG789" s="251">
        <f ca="1">IF(A1taxstdlife="n/a","n/a",IF(A1taxstdlife="",0,IF(BG$3&gt;(A1stdlife+$E789),((INDEX('PTRM input'!$G$385:$P$434,A1offset,$E789)-INDEX('PTRM input'!$G$277:$P$326,A1offset,$E789))*OFFSET($F$7,0,$E789))-SUM($G789:BF789),(((INDEX('PTRM input'!$G$385:$P$434,A1offset,$E789)-INDEX('PTRM input'!$G$277:$P$326,A1offset,$E789))*OFFSET($F$7,0,$E789))-SUM($G789:BF789))*(OFFSET('PTRM input'!$G$477,0,$E789-1)/A1taxstdlife))))</f>
        <v>0</v>
      </c>
      <c r="BH789" s="251">
        <f ca="1">IF(A1taxstdlife="n/a","n/a",IF(A1taxstdlife="",0,IF(BH$3&gt;(A1stdlife+$E789),((INDEX('PTRM input'!$G$385:$P$434,A1offset,$E789)-INDEX('PTRM input'!$G$277:$P$326,A1offset,$E789))*OFFSET($F$7,0,$E789))-SUM($G789:BG789),(((INDEX('PTRM input'!$G$385:$P$434,A1offset,$E789)-INDEX('PTRM input'!$G$277:$P$326,A1offset,$E789))*OFFSET($F$7,0,$E789))-SUM($G789:BG789))*(OFFSET('PTRM input'!$G$477,0,$E789-1)/A1taxstdlife))))</f>
        <v>0</v>
      </c>
      <c r="BI789" s="251">
        <f ca="1">IF(A1taxstdlife="n/a","n/a",IF(A1taxstdlife="",0,IF(BI$3&gt;(A1stdlife+$E789),((INDEX('PTRM input'!$G$385:$P$434,A1offset,$E789)-INDEX('PTRM input'!$G$277:$P$326,A1offset,$E789))*OFFSET($F$7,0,$E789))-SUM($G789:BH789),(((INDEX('PTRM input'!$G$385:$P$434,A1offset,$E789)-INDEX('PTRM input'!$G$277:$P$326,A1offset,$E789))*OFFSET($F$7,0,$E789))-SUM($G789:BH789))*(OFFSET('PTRM input'!$G$477,0,$E789-1)/A1taxstdlife))))</f>
        <v>0</v>
      </c>
      <c r="BJ789" s="116"/>
      <c r="BK789" s="116"/>
      <c r="BL789" s="116"/>
      <c r="BM789" s="116"/>
    </row>
    <row r="790" spans="1:65" ht="12.75" hidden="1" customHeight="1" outlineLevel="2">
      <c r="A790" s="366"/>
      <c r="B790" s="19"/>
      <c r="C790" s="18"/>
      <c r="D790" s="760"/>
      <c r="E790" s="86">
        <v>9</v>
      </c>
      <c r="F790" s="356"/>
      <c r="G790" s="434"/>
      <c r="H790" s="435"/>
      <c r="I790" s="435"/>
      <c r="J790" s="435"/>
      <c r="K790" s="435"/>
      <c r="L790" s="435"/>
      <c r="M790" s="435"/>
      <c r="N790" s="435"/>
      <c r="O790" s="619"/>
      <c r="P790" s="251">
        <f ca="1">IF(A1taxstdlife="n/a","n/a",IF(A1taxstdlife="",0,IF(P$3&gt;(A1stdlife+$E790),((INDEX('PTRM input'!$G$385:$P$434,A1offset,$E790)-INDEX('PTRM input'!$G$277:$P$326,A1offset,$E790))*OFFSET($F$7,0,$E790))-SUM($G790:O790),(((INDEX('PTRM input'!$G$385:$P$434,A1offset,$E790)-INDEX('PTRM input'!$G$277:$P$326,A1offset,$E790))*OFFSET($F$7,0,$E790))-SUM($G790:O790))*(OFFSET('PTRM input'!$G$477,0,$E790-1)/A1taxstdlife))))</f>
        <v>0</v>
      </c>
      <c r="Q790" s="251">
        <f ca="1">IF(A1taxstdlife="n/a","n/a",IF(A1taxstdlife="",0,IF(Q$3&gt;(A1stdlife+$E790),((INDEX('PTRM input'!$G$385:$P$434,A1offset,$E790)-INDEX('PTRM input'!$G$277:$P$326,A1offset,$E790))*OFFSET($F$7,0,$E790))-SUM($G790:P790),(((INDEX('PTRM input'!$G$385:$P$434,A1offset,$E790)-INDEX('PTRM input'!$G$277:$P$326,A1offset,$E790))*OFFSET($F$7,0,$E790))-SUM($G790:P790))*(OFFSET('PTRM input'!$G$477,0,$E790-1)/A1taxstdlife))))</f>
        <v>0</v>
      </c>
      <c r="R790" s="251">
        <f ca="1">IF(A1taxstdlife="n/a","n/a",IF(A1taxstdlife="",0,IF(R$3&gt;(A1stdlife+$E790),((INDEX('PTRM input'!$G$385:$P$434,A1offset,$E790)-INDEX('PTRM input'!$G$277:$P$326,A1offset,$E790))*OFFSET($F$7,0,$E790))-SUM($G790:Q790),(((INDEX('PTRM input'!$G$385:$P$434,A1offset,$E790)-INDEX('PTRM input'!$G$277:$P$326,A1offset,$E790))*OFFSET($F$7,0,$E790))-SUM($G790:Q790))*(OFFSET('PTRM input'!$G$477,0,$E790-1)/A1taxstdlife))))</f>
        <v>0</v>
      </c>
      <c r="S790" s="251">
        <f ca="1">IF(A1taxstdlife="n/a","n/a",IF(A1taxstdlife="",0,IF(S$3&gt;(A1stdlife+$E790),((INDEX('PTRM input'!$G$385:$P$434,A1offset,$E790)-INDEX('PTRM input'!$G$277:$P$326,A1offset,$E790))*OFFSET($F$7,0,$E790))-SUM($G790:R790),(((INDEX('PTRM input'!$G$385:$P$434,A1offset,$E790)-INDEX('PTRM input'!$G$277:$P$326,A1offset,$E790))*OFFSET($F$7,0,$E790))-SUM($G790:R790))*(OFFSET('PTRM input'!$G$477,0,$E790-1)/A1taxstdlife))))</f>
        <v>0</v>
      </c>
      <c r="T790" s="251">
        <f ca="1">IF(A1taxstdlife="n/a","n/a",IF(A1taxstdlife="",0,IF(T$3&gt;(A1stdlife+$E790),((INDEX('PTRM input'!$G$385:$P$434,A1offset,$E790)-INDEX('PTRM input'!$G$277:$P$326,A1offset,$E790))*OFFSET($F$7,0,$E790))-SUM($G790:S790),(((INDEX('PTRM input'!$G$385:$P$434,A1offset,$E790)-INDEX('PTRM input'!$G$277:$P$326,A1offset,$E790))*OFFSET($F$7,0,$E790))-SUM($G790:S790))*(OFFSET('PTRM input'!$G$477,0,$E790-1)/A1taxstdlife))))</f>
        <v>0</v>
      </c>
      <c r="U790" s="251">
        <f ca="1">IF(A1taxstdlife="n/a","n/a",IF(A1taxstdlife="",0,IF(U$3&gt;(A1stdlife+$E790),((INDEX('PTRM input'!$G$385:$P$434,A1offset,$E790)-INDEX('PTRM input'!$G$277:$P$326,A1offset,$E790))*OFFSET($F$7,0,$E790))-SUM($G790:T790),(((INDEX('PTRM input'!$G$385:$P$434,A1offset,$E790)-INDEX('PTRM input'!$G$277:$P$326,A1offset,$E790))*OFFSET($F$7,0,$E790))-SUM($G790:T790))*(OFFSET('PTRM input'!$G$477,0,$E790-1)/A1taxstdlife))))</f>
        <v>0</v>
      </c>
      <c r="V790" s="251">
        <f ca="1">IF(A1taxstdlife="n/a","n/a",IF(A1taxstdlife="",0,IF(V$3&gt;(A1stdlife+$E790),((INDEX('PTRM input'!$G$385:$P$434,A1offset,$E790)-INDEX('PTRM input'!$G$277:$P$326,A1offset,$E790))*OFFSET($F$7,0,$E790))-SUM($G790:U790),(((INDEX('PTRM input'!$G$385:$P$434,A1offset,$E790)-INDEX('PTRM input'!$G$277:$P$326,A1offset,$E790))*OFFSET($F$7,0,$E790))-SUM($G790:U790))*(OFFSET('PTRM input'!$G$477,0,$E790-1)/A1taxstdlife))))</f>
        <v>0</v>
      </c>
      <c r="W790" s="251">
        <f ca="1">IF(A1taxstdlife="n/a","n/a",IF(A1taxstdlife="",0,IF(W$3&gt;(A1stdlife+$E790),((INDEX('PTRM input'!$G$385:$P$434,A1offset,$E790)-INDEX('PTRM input'!$G$277:$P$326,A1offset,$E790))*OFFSET($F$7,0,$E790))-SUM($G790:V790),(((INDEX('PTRM input'!$G$385:$P$434,A1offset,$E790)-INDEX('PTRM input'!$G$277:$P$326,A1offset,$E790))*OFFSET($F$7,0,$E790))-SUM($G790:V790))*(OFFSET('PTRM input'!$G$477,0,$E790-1)/A1taxstdlife))))</f>
        <v>0</v>
      </c>
      <c r="X790" s="251">
        <f ca="1">IF(A1taxstdlife="n/a","n/a",IF(A1taxstdlife="",0,IF(X$3&gt;(A1stdlife+$E790),((INDEX('PTRM input'!$G$385:$P$434,A1offset,$E790)-INDEX('PTRM input'!$G$277:$P$326,A1offset,$E790))*OFFSET($F$7,0,$E790))-SUM($G790:W790),(((INDEX('PTRM input'!$G$385:$P$434,A1offset,$E790)-INDEX('PTRM input'!$G$277:$P$326,A1offset,$E790))*OFFSET($F$7,0,$E790))-SUM($G790:W790))*(OFFSET('PTRM input'!$G$477,0,$E790-1)/A1taxstdlife))))</f>
        <v>0</v>
      </c>
      <c r="Y790" s="251">
        <f ca="1">IF(A1taxstdlife="n/a","n/a",IF(A1taxstdlife="",0,IF(Y$3&gt;(A1stdlife+$E790),((INDEX('PTRM input'!$G$385:$P$434,A1offset,$E790)-INDEX('PTRM input'!$G$277:$P$326,A1offset,$E790))*OFFSET($F$7,0,$E790))-SUM($G790:X790),(((INDEX('PTRM input'!$G$385:$P$434,A1offset,$E790)-INDEX('PTRM input'!$G$277:$P$326,A1offset,$E790))*OFFSET($F$7,0,$E790))-SUM($G790:X790))*(OFFSET('PTRM input'!$G$477,0,$E790-1)/A1taxstdlife))))</f>
        <v>0</v>
      </c>
      <c r="Z790" s="251">
        <f ca="1">IF(A1taxstdlife="n/a","n/a",IF(A1taxstdlife="",0,IF(Z$3&gt;(A1stdlife+$E790),((INDEX('PTRM input'!$G$385:$P$434,A1offset,$E790)-INDEX('PTRM input'!$G$277:$P$326,A1offset,$E790))*OFFSET($F$7,0,$E790))-SUM($G790:Y790),(((INDEX('PTRM input'!$G$385:$P$434,A1offset,$E790)-INDEX('PTRM input'!$G$277:$P$326,A1offset,$E790))*OFFSET($F$7,0,$E790))-SUM($G790:Y790))*(OFFSET('PTRM input'!$G$477,0,$E790-1)/A1taxstdlife))))</f>
        <v>0</v>
      </c>
      <c r="AA790" s="251">
        <f ca="1">IF(A1taxstdlife="n/a","n/a",IF(A1taxstdlife="",0,IF(AA$3&gt;(A1stdlife+$E790),((INDEX('PTRM input'!$G$385:$P$434,A1offset,$E790)-INDEX('PTRM input'!$G$277:$P$326,A1offset,$E790))*OFFSET($F$7,0,$E790))-SUM($G790:Z790),(((INDEX('PTRM input'!$G$385:$P$434,A1offset,$E790)-INDEX('PTRM input'!$G$277:$P$326,A1offset,$E790))*OFFSET($F$7,0,$E790))-SUM($G790:Z790))*(OFFSET('PTRM input'!$G$477,0,$E790-1)/A1taxstdlife))))</f>
        <v>0</v>
      </c>
      <c r="AB790" s="251">
        <f ca="1">IF(A1taxstdlife="n/a","n/a",IF(A1taxstdlife="",0,IF(AB$3&gt;(A1stdlife+$E790),((INDEX('PTRM input'!$G$385:$P$434,A1offset,$E790)-INDEX('PTRM input'!$G$277:$P$326,A1offset,$E790))*OFFSET($F$7,0,$E790))-SUM($G790:AA790),(((INDEX('PTRM input'!$G$385:$P$434,A1offset,$E790)-INDEX('PTRM input'!$G$277:$P$326,A1offset,$E790))*OFFSET($F$7,0,$E790))-SUM($G790:AA790))*(OFFSET('PTRM input'!$G$477,0,$E790-1)/A1taxstdlife))))</f>
        <v>0</v>
      </c>
      <c r="AC790" s="251">
        <f ca="1">IF(A1taxstdlife="n/a","n/a",IF(A1taxstdlife="",0,IF(AC$3&gt;(A1stdlife+$E790),((INDEX('PTRM input'!$G$385:$P$434,A1offset,$E790)-INDEX('PTRM input'!$G$277:$P$326,A1offset,$E790))*OFFSET($F$7,0,$E790))-SUM($G790:AB790),(((INDEX('PTRM input'!$G$385:$P$434,A1offset,$E790)-INDEX('PTRM input'!$G$277:$P$326,A1offset,$E790))*OFFSET($F$7,0,$E790))-SUM($G790:AB790))*(OFFSET('PTRM input'!$G$477,0,$E790-1)/A1taxstdlife))))</f>
        <v>0</v>
      </c>
      <c r="AD790" s="251">
        <f ca="1">IF(A1taxstdlife="n/a","n/a",IF(A1taxstdlife="",0,IF(AD$3&gt;(A1stdlife+$E790),((INDEX('PTRM input'!$G$385:$P$434,A1offset,$E790)-INDEX('PTRM input'!$G$277:$P$326,A1offset,$E790))*OFFSET($F$7,0,$E790))-SUM($G790:AC790),(((INDEX('PTRM input'!$G$385:$P$434,A1offset,$E790)-INDEX('PTRM input'!$G$277:$P$326,A1offset,$E790))*OFFSET($F$7,0,$E790))-SUM($G790:AC790))*(OFFSET('PTRM input'!$G$477,0,$E790-1)/A1taxstdlife))))</f>
        <v>0</v>
      </c>
      <c r="AE790" s="251">
        <f ca="1">IF(A1taxstdlife="n/a","n/a",IF(A1taxstdlife="",0,IF(AE$3&gt;(A1stdlife+$E790),((INDEX('PTRM input'!$G$385:$P$434,A1offset,$E790)-INDEX('PTRM input'!$G$277:$P$326,A1offset,$E790))*OFFSET($F$7,0,$E790))-SUM($G790:AD790),(((INDEX('PTRM input'!$G$385:$P$434,A1offset,$E790)-INDEX('PTRM input'!$G$277:$P$326,A1offset,$E790))*OFFSET($F$7,0,$E790))-SUM($G790:AD790))*(OFFSET('PTRM input'!$G$477,0,$E790-1)/A1taxstdlife))))</f>
        <v>0</v>
      </c>
      <c r="AF790" s="251">
        <f ca="1">IF(A1taxstdlife="n/a","n/a",IF(A1taxstdlife="",0,IF(AF$3&gt;(A1stdlife+$E790),((INDEX('PTRM input'!$G$385:$P$434,A1offset,$E790)-INDEX('PTRM input'!$G$277:$P$326,A1offset,$E790))*OFFSET($F$7,0,$E790))-SUM($G790:AE790),(((INDEX('PTRM input'!$G$385:$P$434,A1offset,$E790)-INDEX('PTRM input'!$G$277:$P$326,A1offset,$E790))*OFFSET($F$7,0,$E790))-SUM($G790:AE790))*(OFFSET('PTRM input'!$G$477,0,$E790-1)/A1taxstdlife))))</f>
        <v>0</v>
      </c>
      <c r="AG790" s="251">
        <f ca="1">IF(A1taxstdlife="n/a","n/a",IF(A1taxstdlife="",0,IF(AG$3&gt;(A1stdlife+$E790),((INDEX('PTRM input'!$G$385:$P$434,A1offset,$E790)-INDEX('PTRM input'!$G$277:$P$326,A1offset,$E790))*OFFSET($F$7,0,$E790))-SUM($G790:AF790),(((INDEX('PTRM input'!$G$385:$P$434,A1offset,$E790)-INDEX('PTRM input'!$G$277:$P$326,A1offset,$E790))*OFFSET($F$7,0,$E790))-SUM($G790:AF790))*(OFFSET('PTRM input'!$G$477,0,$E790-1)/A1taxstdlife))))</f>
        <v>0</v>
      </c>
      <c r="AH790" s="251">
        <f ca="1">IF(A1taxstdlife="n/a","n/a",IF(A1taxstdlife="",0,IF(AH$3&gt;(A1stdlife+$E790),((INDEX('PTRM input'!$G$385:$P$434,A1offset,$E790)-INDEX('PTRM input'!$G$277:$P$326,A1offset,$E790))*OFFSET($F$7,0,$E790))-SUM($G790:AG790),(((INDEX('PTRM input'!$G$385:$P$434,A1offset,$E790)-INDEX('PTRM input'!$G$277:$P$326,A1offset,$E790))*OFFSET($F$7,0,$E790))-SUM($G790:AG790))*(OFFSET('PTRM input'!$G$477,0,$E790-1)/A1taxstdlife))))</f>
        <v>0</v>
      </c>
      <c r="AI790" s="251">
        <f ca="1">IF(A1taxstdlife="n/a","n/a",IF(A1taxstdlife="",0,IF(AI$3&gt;(A1stdlife+$E790),((INDEX('PTRM input'!$G$385:$P$434,A1offset,$E790)-INDEX('PTRM input'!$G$277:$P$326,A1offset,$E790))*OFFSET($F$7,0,$E790))-SUM($G790:AH790),(((INDEX('PTRM input'!$G$385:$P$434,A1offset,$E790)-INDEX('PTRM input'!$G$277:$P$326,A1offset,$E790))*OFFSET($F$7,0,$E790))-SUM($G790:AH790))*(OFFSET('PTRM input'!$G$477,0,$E790-1)/A1taxstdlife))))</f>
        <v>0</v>
      </c>
      <c r="AJ790" s="251">
        <f ca="1">IF(A1taxstdlife="n/a","n/a",IF(A1taxstdlife="",0,IF(AJ$3&gt;(A1stdlife+$E790),((INDEX('PTRM input'!$G$385:$P$434,A1offset,$E790)-INDEX('PTRM input'!$G$277:$P$326,A1offset,$E790))*OFFSET($F$7,0,$E790))-SUM($G790:AI790),(((INDEX('PTRM input'!$G$385:$P$434,A1offset,$E790)-INDEX('PTRM input'!$G$277:$P$326,A1offset,$E790))*OFFSET($F$7,0,$E790))-SUM($G790:AI790))*(OFFSET('PTRM input'!$G$477,0,$E790-1)/A1taxstdlife))))</f>
        <v>0</v>
      </c>
      <c r="AK790" s="251">
        <f ca="1">IF(A1taxstdlife="n/a","n/a",IF(A1taxstdlife="",0,IF(AK$3&gt;(A1stdlife+$E790),((INDEX('PTRM input'!$G$385:$P$434,A1offset,$E790)-INDEX('PTRM input'!$G$277:$P$326,A1offset,$E790))*OFFSET($F$7,0,$E790))-SUM($G790:AJ790),(((INDEX('PTRM input'!$G$385:$P$434,A1offset,$E790)-INDEX('PTRM input'!$G$277:$P$326,A1offset,$E790))*OFFSET($F$7,0,$E790))-SUM($G790:AJ790))*(OFFSET('PTRM input'!$G$477,0,$E790-1)/A1taxstdlife))))</f>
        <v>0</v>
      </c>
      <c r="AL790" s="251">
        <f ca="1">IF(A1taxstdlife="n/a","n/a",IF(A1taxstdlife="",0,IF(AL$3&gt;(A1stdlife+$E790),((INDEX('PTRM input'!$G$385:$P$434,A1offset,$E790)-INDEX('PTRM input'!$G$277:$P$326,A1offset,$E790))*OFFSET($F$7,0,$E790))-SUM($G790:AK790),(((INDEX('PTRM input'!$G$385:$P$434,A1offset,$E790)-INDEX('PTRM input'!$G$277:$P$326,A1offset,$E790))*OFFSET($F$7,0,$E790))-SUM($G790:AK790))*(OFFSET('PTRM input'!$G$477,0,$E790-1)/A1taxstdlife))))</f>
        <v>0</v>
      </c>
      <c r="AM790" s="251">
        <f ca="1">IF(A1taxstdlife="n/a","n/a",IF(A1taxstdlife="",0,IF(AM$3&gt;(A1stdlife+$E790),((INDEX('PTRM input'!$G$385:$P$434,A1offset,$E790)-INDEX('PTRM input'!$G$277:$P$326,A1offset,$E790))*OFFSET($F$7,0,$E790))-SUM($G790:AL790),(((INDEX('PTRM input'!$G$385:$P$434,A1offset,$E790)-INDEX('PTRM input'!$G$277:$P$326,A1offset,$E790))*OFFSET($F$7,0,$E790))-SUM($G790:AL790))*(OFFSET('PTRM input'!$G$477,0,$E790-1)/A1taxstdlife))))</f>
        <v>0</v>
      </c>
      <c r="AN790" s="251">
        <f ca="1">IF(A1taxstdlife="n/a","n/a",IF(A1taxstdlife="",0,IF(AN$3&gt;(A1stdlife+$E790),((INDEX('PTRM input'!$G$385:$P$434,A1offset,$E790)-INDEX('PTRM input'!$G$277:$P$326,A1offset,$E790))*OFFSET($F$7,0,$E790))-SUM($G790:AM790),(((INDEX('PTRM input'!$G$385:$P$434,A1offset,$E790)-INDEX('PTRM input'!$G$277:$P$326,A1offset,$E790))*OFFSET($F$7,0,$E790))-SUM($G790:AM790))*(OFFSET('PTRM input'!$G$477,0,$E790-1)/A1taxstdlife))))</f>
        <v>0</v>
      </c>
      <c r="AO790" s="251">
        <f ca="1">IF(A1taxstdlife="n/a","n/a",IF(A1taxstdlife="",0,IF(AO$3&gt;(A1stdlife+$E790),((INDEX('PTRM input'!$G$385:$P$434,A1offset,$E790)-INDEX('PTRM input'!$G$277:$P$326,A1offset,$E790))*OFFSET($F$7,0,$E790))-SUM($G790:AN790),(((INDEX('PTRM input'!$G$385:$P$434,A1offset,$E790)-INDEX('PTRM input'!$G$277:$P$326,A1offset,$E790))*OFFSET($F$7,0,$E790))-SUM($G790:AN790))*(OFFSET('PTRM input'!$G$477,0,$E790-1)/A1taxstdlife))))</f>
        <v>0</v>
      </c>
      <c r="AP790" s="251">
        <f ca="1">IF(A1taxstdlife="n/a","n/a",IF(A1taxstdlife="",0,IF(AP$3&gt;(A1stdlife+$E790),((INDEX('PTRM input'!$G$385:$P$434,A1offset,$E790)-INDEX('PTRM input'!$G$277:$P$326,A1offset,$E790))*OFFSET($F$7,0,$E790))-SUM($G790:AO790),(((INDEX('PTRM input'!$G$385:$P$434,A1offset,$E790)-INDEX('PTRM input'!$G$277:$P$326,A1offset,$E790))*OFFSET($F$7,0,$E790))-SUM($G790:AO790))*(OFFSET('PTRM input'!$G$477,0,$E790-1)/A1taxstdlife))))</f>
        <v>0</v>
      </c>
      <c r="AQ790" s="251">
        <f ca="1">IF(A1taxstdlife="n/a","n/a",IF(A1taxstdlife="",0,IF(AQ$3&gt;(A1stdlife+$E790),((INDEX('PTRM input'!$G$385:$P$434,A1offset,$E790)-INDEX('PTRM input'!$G$277:$P$326,A1offset,$E790))*OFFSET($F$7,0,$E790))-SUM($G790:AP790),(((INDEX('PTRM input'!$G$385:$P$434,A1offset,$E790)-INDEX('PTRM input'!$G$277:$P$326,A1offset,$E790))*OFFSET($F$7,0,$E790))-SUM($G790:AP790))*(OFFSET('PTRM input'!$G$477,0,$E790-1)/A1taxstdlife))))</f>
        <v>0</v>
      </c>
      <c r="AR790" s="251">
        <f ca="1">IF(A1taxstdlife="n/a","n/a",IF(A1taxstdlife="",0,IF(AR$3&gt;(A1stdlife+$E790),((INDEX('PTRM input'!$G$385:$P$434,A1offset,$E790)-INDEX('PTRM input'!$G$277:$P$326,A1offset,$E790))*OFFSET($F$7,0,$E790))-SUM($G790:AQ790),(((INDEX('PTRM input'!$G$385:$P$434,A1offset,$E790)-INDEX('PTRM input'!$G$277:$P$326,A1offset,$E790))*OFFSET($F$7,0,$E790))-SUM($G790:AQ790))*(OFFSET('PTRM input'!$G$477,0,$E790-1)/A1taxstdlife))))</f>
        <v>0</v>
      </c>
      <c r="AS790" s="251">
        <f ca="1">IF(A1taxstdlife="n/a","n/a",IF(A1taxstdlife="",0,IF(AS$3&gt;(A1stdlife+$E790),((INDEX('PTRM input'!$G$385:$P$434,A1offset,$E790)-INDEX('PTRM input'!$G$277:$P$326,A1offset,$E790))*OFFSET($F$7,0,$E790))-SUM($G790:AR790),(((INDEX('PTRM input'!$G$385:$P$434,A1offset,$E790)-INDEX('PTRM input'!$G$277:$P$326,A1offset,$E790))*OFFSET($F$7,0,$E790))-SUM($G790:AR790))*(OFFSET('PTRM input'!$G$477,0,$E790-1)/A1taxstdlife))))</f>
        <v>0</v>
      </c>
      <c r="AT790" s="251">
        <f ca="1">IF(A1taxstdlife="n/a","n/a",IF(A1taxstdlife="",0,IF(AT$3&gt;(A1stdlife+$E790),((INDEX('PTRM input'!$G$385:$P$434,A1offset,$E790)-INDEX('PTRM input'!$G$277:$P$326,A1offset,$E790))*OFFSET($F$7,0,$E790))-SUM($G790:AS790),(((INDEX('PTRM input'!$G$385:$P$434,A1offset,$E790)-INDEX('PTRM input'!$G$277:$P$326,A1offset,$E790))*OFFSET($F$7,0,$E790))-SUM($G790:AS790))*(OFFSET('PTRM input'!$G$477,0,$E790-1)/A1taxstdlife))))</f>
        <v>0</v>
      </c>
      <c r="AU790" s="251">
        <f ca="1">IF(A1taxstdlife="n/a","n/a",IF(A1taxstdlife="",0,IF(AU$3&gt;(A1stdlife+$E790),((INDEX('PTRM input'!$G$385:$P$434,A1offset,$E790)-INDEX('PTRM input'!$G$277:$P$326,A1offset,$E790))*OFFSET($F$7,0,$E790))-SUM($G790:AT790),(((INDEX('PTRM input'!$G$385:$P$434,A1offset,$E790)-INDEX('PTRM input'!$G$277:$P$326,A1offset,$E790))*OFFSET($F$7,0,$E790))-SUM($G790:AT790))*(OFFSET('PTRM input'!$G$477,0,$E790-1)/A1taxstdlife))))</f>
        <v>0</v>
      </c>
      <c r="AV790" s="251">
        <f ca="1">IF(A1taxstdlife="n/a","n/a",IF(A1taxstdlife="",0,IF(AV$3&gt;(A1stdlife+$E790),((INDEX('PTRM input'!$G$385:$P$434,A1offset,$E790)-INDEX('PTRM input'!$G$277:$P$326,A1offset,$E790))*OFFSET($F$7,0,$E790))-SUM($G790:AU790),(((INDEX('PTRM input'!$G$385:$P$434,A1offset,$E790)-INDEX('PTRM input'!$G$277:$P$326,A1offset,$E790))*OFFSET($F$7,0,$E790))-SUM($G790:AU790))*(OFFSET('PTRM input'!$G$477,0,$E790-1)/A1taxstdlife))))</f>
        <v>0</v>
      </c>
      <c r="AW790" s="251">
        <f ca="1">IF(A1taxstdlife="n/a","n/a",IF(A1taxstdlife="",0,IF(AW$3&gt;(A1stdlife+$E790),((INDEX('PTRM input'!$G$385:$P$434,A1offset,$E790)-INDEX('PTRM input'!$G$277:$P$326,A1offset,$E790))*OFFSET($F$7,0,$E790))-SUM($G790:AV790),(((INDEX('PTRM input'!$G$385:$P$434,A1offset,$E790)-INDEX('PTRM input'!$G$277:$P$326,A1offset,$E790))*OFFSET($F$7,0,$E790))-SUM($G790:AV790))*(OFFSET('PTRM input'!$G$477,0,$E790-1)/A1taxstdlife))))</f>
        <v>0</v>
      </c>
      <c r="AX790" s="251">
        <f ca="1">IF(A1taxstdlife="n/a","n/a",IF(A1taxstdlife="",0,IF(AX$3&gt;(A1stdlife+$E790),((INDEX('PTRM input'!$G$385:$P$434,A1offset,$E790)-INDEX('PTRM input'!$G$277:$P$326,A1offset,$E790))*OFFSET($F$7,0,$E790))-SUM($G790:AW790),(((INDEX('PTRM input'!$G$385:$P$434,A1offset,$E790)-INDEX('PTRM input'!$G$277:$P$326,A1offset,$E790))*OFFSET($F$7,0,$E790))-SUM($G790:AW790))*(OFFSET('PTRM input'!$G$477,0,$E790-1)/A1taxstdlife))))</f>
        <v>0</v>
      </c>
      <c r="AY790" s="251">
        <f ca="1">IF(A1taxstdlife="n/a","n/a",IF(A1taxstdlife="",0,IF(AY$3&gt;(A1stdlife+$E790),((INDEX('PTRM input'!$G$385:$P$434,A1offset,$E790)-INDEX('PTRM input'!$G$277:$P$326,A1offset,$E790))*OFFSET($F$7,0,$E790))-SUM($G790:AX790),(((INDEX('PTRM input'!$G$385:$P$434,A1offset,$E790)-INDEX('PTRM input'!$G$277:$P$326,A1offset,$E790))*OFFSET($F$7,0,$E790))-SUM($G790:AX790))*(OFFSET('PTRM input'!$G$477,0,$E790-1)/A1taxstdlife))))</f>
        <v>0</v>
      </c>
      <c r="AZ790" s="251">
        <f ca="1">IF(A1taxstdlife="n/a","n/a",IF(A1taxstdlife="",0,IF(AZ$3&gt;(A1stdlife+$E790),((INDEX('PTRM input'!$G$385:$P$434,A1offset,$E790)-INDEX('PTRM input'!$G$277:$P$326,A1offset,$E790))*OFFSET($F$7,0,$E790))-SUM($G790:AY790),(((INDEX('PTRM input'!$G$385:$P$434,A1offset,$E790)-INDEX('PTRM input'!$G$277:$P$326,A1offset,$E790))*OFFSET($F$7,0,$E790))-SUM($G790:AY790))*(OFFSET('PTRM input'!$G$477,0,$E790-1)/A1taxstdlife))))</f>
        <v>0</v>
      </c>
      <c r="BA790" s="251">
        <f ca="1">IF(A1taxstdlife="n/a","n/a",IF(A1taxstdlife="",0,IF(BA$3&gt;(A1stdlife+$E790),((INDEX('PTRM input'!$G$385:$P$434,A1offset,$E790)-INDEX('PTRM input'!$G$277:$P$326,A1offset,$E790))*OFFSET($F$7,0,$E790))-SUM($G790:AZ790),(((INDEX('PTRM input'!$G$385:$P$434,A1offset,$E790)-INDEX('PTRM input'!$G$277:$P$326,A1offset,$E790))*OFFSET($F$7,0,$E790))-SUM($G790:AZ790))*(OFFSET('PTRM input'!$G$477,0,$E790-1)/A1taxstdlife))))</f>
        <v>0</v>
      </c>
      <c r="BB790" s="251">
        <f ca="1">IF(A1taxstdlife="n/a","n/a",IF(A1taxstdlife="",0,IF(BB$3&gt;(A1stdlife+$E790),((INDEX('PTRM input'!$G$385:$P$434,A1offset,$E790)-INDEX('PTRM input'!$G$277:$P$326,A1offset,$E790))*OFFSET($F$7,0,$E790))-SUM($G790:BA790),(((INDEX('PTRM input'!$G$385:$P$434,A1offset,$E790)-INDEX('PTRM input'!$G$277:$P$326,A1offset,$E790))*OFFSET($F$7,0,$E790))-SUM($G790:BA790))*(OFFSET('PTRM input'!$G$477,0,$E790-1)/A1taxstdlife))))</f>
        <v>0</v>
      </c>
      <c r="BC790" s="251">
        <f ca="1">IF(A1taxstdlife="n/a","n/a",IF(A1taxstdlife="",0,IF(BC$3&gt;(A1stdlife+$E790),((INDEX('PTRM input'!$G$385:$P$434,A1offset,$E790)-INDEX('PTRM input'!$G$277:$P$326,A1offset,$E790))*OFFSET($F$7,0,$E790))-SUM($G790:BB790),(((INDEX('PTRM input'!$G$385:$P$434,A1offset,$E790)-INDEX('PTRM input'!$G$277:$P$326,A1offset,$E790))*OFFSET($F$7,0,$E790))-SUM($G790:BB790))*(OFFSET('PTRM input'!$G$477,0,$E790-1)/A1taxstdlife))))</f>
        <v>0</v>
      </c>
      <c r="BD790" s="251">
        <f ca="1">IF(A1taxstdlife="n/a","n/a",IF(A1taxstdlife="",0,IF(BD$3&gt;(A1stdlife+$E790),((INDEX('PTRM input'!$G$385:$P$434,A1offset,$E790)-INDEX('PTRM input'!$G$277:$P$326,A1offset,$E790))*OFFSET($F$7,0,$E790))-SUM($G790:BC790),(((INDEX('PTRM input'!$G$385:$P$434,A1offset,$E790)-INDEX('PTRM input'!$G$277:$P$326,A1offset,$E790))*OFFSET($F$7,0,$E790))-SUM($G790:BC790))*(OFFSET('PTRM input'!$G$477,0,$E790-1)/A1taxstdlife))))</f>
        <v>0</v>
      </c>
      <c r="BE790" s="251">
        <f ca="1">IF(A1taxstdlife="n/a","n/a",IF(A1taxstdlife="",0,IF(BE$3&gt;(A1stdlife+$E790),((INDEX('PTRM input'!$G$385:$P$434,A1offset,$E790)-INDEX('PTRM input'!$G$277:$P$326,A1offset,$E790))*OFFSET($F$7,0,$E790))-SUM($G790:BD790),(((INDEX('PTRM input'!$G$385:$P$434,A1offset,$E790)-INDEX('PTRM input'!$G$277:$P$326,A1offset,$E790))*OFFSET($F$7,0,$E790))-SUM($G790:BD790))*(OFFSET('PTRM input'!$G$477,0,$E790-1)/A1taxstdlife))))</f>
        <v>0</v>
      </c>
      <c r="BF790" s="251">
        <f ca="1">IF(A1taxstdlife="n/a","n/a",IF(A1taxstdlife="",0,IF(BF$3&gt;(A1stdlife+$E790),((INDEX('PTRM input'!$G$385:$P$434,A1offset,$E790)-INDEX('PTRM input'!$G$277:$P$326,A1offset,$E790))*OFFSET($F$7,0,$E790))-SUM($G790:BE790),(((INDEX('PTRM input'!$G$385:$P$434,A1offset,$E790)-INDEX('PTRM input'!$G$277:$P$326,A1offset,$E790))*OFFSET($F$7,0,$E790))-SUM($G790:BE790))*(OFFSET('PTRM input'!$G$477,0,$E790-1)/A1taxstdlife))))</f>
        <v>0</v>
      </c>
      <c r="BG790" s="251">
        <f ca="1">IF(A1taxstdlife="n/a","n/a",IF(A1taxstdlife="",0,IF(BG$3&gt;(A1stdlife+$E790),((INDEX('PTRM input'!$G$385:$P$434,A1offset,$E790)-INDEX('PTRM input'!$G$277:$P$326,A1offset,$E790))*OFFSET($F$7,0,$E790))-SUM($G790:BF790),(((INDEX('PTRM input'!$G$385:$P$434,A1offset,$E790)-INDEX('PTRM input'!$G$277:$P$326,A1offset,$E790))*OFFSET($F$7,0,$E790))-SUM($G790:BF790))*(OFFSET('PTRM input'!$G$477,0,$E790-1)/A1taxstdlife))))</f>
        <v>0</v>
      </c>
      <c r="BH790" s="251">
        <f ca="1">IF(A1taxstdlife="n/a","n/a",IF(A1taxstdlife="",0,IF(BH$3&gt;(A1stdlife+$E790),((INDEX('PTRM input'!$G$385:$P$434,A1offset,$E790)-INDEX('PTRM input'!$G$277:$P$326,A1offset,$E790))*OFFSET($F$7,0,$E790))-SUM($G790:BG790),(((INDEX('PTRM input'!$G$385:$P$434,A1offset,$E790)-INDEX('PTRM input'!$G$277:$P$326,A1offset,$E790))*OFFSET($F$7,0,$E790))-SUM($G790:BG790))*(OFFSET('PTRM input'!$G$477,0,$E790-1)/A1taxstdlife))))</f>
        <v>0</v>
      </c>
      <c r="BI790" s="251">
        <f ca="1">IF(A1taxstdlife="n/a","n/a",IF(A1taxstdlife="",0,IF(BI$3&gt;(A1stdlife+$E790),((INDEX('PTRM input'!$G$385:$P$434,A1offset,$E790)-INDEX('PTRM input'!$G$277:$P$326,A1offset,$E790))*OFFSET($F$7,0,$E790))-SUM($G790:BH790),(((INDEX('PTRM input'!$G$385:$P$434,A1offset,$E790)-INDEX('PTRM input'!$G$277:$P$326,A1offset,$E790))*OFFSET($F$7,0,$E790))-SUM($G790:BH790))*(OFFSET('PTRM input'!$G$477,0,$E790-1)/A1taxstdlife))))</f>
        <v>0</v>
      </c>
      <c r="BJ790" s="116"/>
      <c r="BK790" s="116"/>
      <c r="BL790" s="116"/>
      <c r="BM790" s="116"/>
    </row>
    <row r="791" spans="1:65" ht="12.75" hidden="1" customHeight="1" outlineLevel="2">
      <c r="A791" s="366"/>
      <c r="B791" s="19"/>
      <c r="C791" s="18"/>
      <c r="D791" s="760"/>
      <c r="E791" s="87">
        <v>10</v>
      </c>
      <c r="F791" s="356"/>
      <c r="G791" s="434"/>
      <c r="H791" s="435"/>
      <c r="I791" s="435"/>
      <c r="J791" s="435"/>
      <c r="K791" s="435"/>
      <c r="L791" s="435"/>
      <c r="M791" s="435"/>
      <c r="N791" s="435"/>
      <c r="O791" s="435"/>
      <c r="P791" s="619"/>
      <c r="Q791" s="251">
        <f ca="1">IF(A1taxstdlife="n/a","n/a",IF(A1taxstdlife="",0,IF(Q$3&gt;(A1stdlife+$E791),((INDEX('PTRM input'!$G$385:$P$434,A1offset,$E791)-INDEX('PTRM input'!$G$277:$P$326,A1offset,$E791))*OFFSET($F$7,0,$E791))-SUM($G791:P791),(((INDEX('PTRM input'!$G$385:$P$434,A1offset,$E791)-INDEX('PTRM input'!$G$277:$P$326,A1offset,$E791))*OFFSET($F$7,0,$E791))-SUM($G791:P791))*(OFFSET('PTRM input'!$G$477,0,$E791-1)/A1taxstdlife))))</f>
        <v>0</v>
      </c>
      <c r="R791" s="251">
        <f ca="1">IF(A1taxstdlife="n/a","n/a",IF(A1taxstdlife="",0,IF(R$3&gt;(A1stdlife+$E791),((INDEX('PTRM input'!$G$385:$P$434,A1offset,$E791)-INDEX('PTRM input'!$G$277:$P$326,A1offset,$E791))*OFFSET($F$7,0,$E791))-SUM($G791:Q791),(((INDEX('PTRM input'!$G$385:$P$434,A1offset,$E791)-INDEX('PTRM input'!$G$277:$P$326,A1offset,$E791))*OFFSET($F$7,0,$E791))-SUM($G791:Q791))*(OFFSET('PTRM input'!$G$477,0,$E791-1)/A1taxstdlife))))</f>
        <v>0</v>
      </c>
      <c r="S791" s="251">
        <f ca="1">IF(A1taxstdlife="n/a","n/a",IF(A1taxstdlife="",0,IF(S$3&gt;(A1stdlife+$E791),((INDEX('PTRM input'!$G$385:$P$434,A1offset,$E791)-INDEX('PTRM input'!$G$277:$P$326,A1offset,$E791))*OFFSET($F$7,0,$E791))-SUM($G791:R791),(((INDEX('PTRM input'!$G$385:$P$434,A1offset,$E791)-INDEX('PTRM input'!$G$277:$P$326,A1offset,$E791))*OFFSET($F$7,0,$E791))-SUM($G791:R791))*(OFFSET('PTRM input'!$G$477,0,$E791-1)/A1taxstdlife))))</f>
        <v>0</v>
      </c>
      <c r="T791" s="251">
        <f ca="1">IF(A1taxstdlife="n/a","n/a",IF(A1taxstdlife="",0,IF(T$3&gt;(A1stdlife+$E791),((INDEX('PTRM input'!$G$385:$P$434,A1offset,$E791)-INDEX('PTRM input'!$G$277:$P$326,A1offset,$E791))*OFFSET($F$7,0,$E791))-SUM($G791:S791),(((INDEX('PTRM input'!$G$385:$P$434,A1offset,$E791)-INDEX('PTRM input'!$G$277:$P$326,A1offset,$E791))*OFFSET($F$7,0,$E791))-SUM($G791:S791))*(OFFSET('PTRM input'!$G$477,0,$E791-1)/A1taxstdlife))))</f>
        <v>0</v>
      </c>
      <c r="U791" s="251">
        <f ca="1">IF(A1taxstdlife="n/a","n/a",IF(A1taxstdlife="",0,IF(U$3&gt;(A1stdlife+$E791),((INDEX('PTRM input'!$G$385:$P$434,A1offset,$E791)-INDEX('PTRM input'!$G$277:$P$326,A1offset,$E791))*OFFSET($F$7,0,$E791))-SUM($G791:T791),(((INDEX('PTRM input'!$G$385:$P$434,A1offset,$E791)-INDEX('PTRM input'!$G$277:$P$326,A1offset,$E791))*OFFSET($F$7,0,$E791))-SUM($G791:T791))*(OFFSET('PTRM input'!$G$477,0,$E791-1)/A1taxstdlife))))</f>
        <v>0</v>
      </c>
      <c r="V791" s="251">
        <f ca="1">IF(A1taxstdlife="n/a","n/a",IF(A1taxstdlife="",0,IF(V$3&gt;(A1stdlife+$E791),((INDEX('PTRM input'!$G$385:$P$434,A1offset,$E791)-INDEX('PTRM input'!$G$277:$P$326,A1offset,$E791))*OFFSET($F$7,0,$E791))-SUM($G791:U791),(((INDEX('PTRM input'!$G$385:$P$434,A1offset,$E791)-INDEX('PTRM input'!$G$277:$P$326,A1offset,$E791))*OFFSET($F$7,0,$E791))-SUM($G791:U791))*(OFFSET('PTRM input'!$G$477,0,$E791-1)/A1taxstdlife))))</f>
        <v>0</v>
      </c>
      <c r="W791" s="251">
        <f ca="1">IF(A1taxstdlife="n/a","n/a",IF(A1taxstdlife="",0,IF(W$3&gt;(A1stdlife+$E791),((INDEX('PTRM input'!$G$385:$P$434,A1offset,$E791)-INDEX('PTRM input'!$G$277:$P$326,A1offset,$E791))*OFFSET($F$7,0,$E791))-SUM($G791:V791),(((INDEX('PTRM input'!$G$385:$P$434,A1offset,$E791)-INDEX('PTRM input'!$G$277:$P$326,A1offset,$E791))*OFFSET($F$7,0,$E791))-SUM($G791:V791))*(OFFSET('PTRM input'!$G$477,0,$E791-1)/A1taxstdlife))))</f>
        <v>0</v>
      </c>
      <c r="X791" s="251">
        <f ca="1">IF(A1taxstdlife="n/a","n/a",IF(A1taxstdlife="",0,IF(X$3&gt;(A1stdlife+$E791),((INDEX('PTRM input'!$G$385:$P$434,A1offset,$E791)-INDEX('PTRM input'!$G$277:$P$326,A1offset,$E791))*OFFSET($F$7,0,$E791))-SUM($G791:W791),(((INDEX('PTRM input'!$G$385:$P$434,A1offset,$E791)-INDEX('PTRM input'!$G$277:$P$326,A1offset,$E791))*OFFSET($F$7,0,$E791))-SUM($G791:W791))*(OFFSET('PTRM input'!$G$477,0,$E791-1)/A1taxstdlife))))</f>
        <v>0</v>
      </c>
      <c r="Y791" s="251">
        <f ca="1">IF(A1taxstdlife="n/a","n/a",IF(A1taxstdlife="",0,IF(Y$3&gt;(A1stdlife+$E791),((INDEX('PTRM input'!$G$385:$P$434,A1offset,$E791)-INDEX('PTRM input'!$G$277:$P$326,A1offset,$E791))*OFFSET($F$7,0,$E791))-SUM($G791:X791),(((INDEX('PTRM input'!$G$385:$P$434,A1offset,$E791)-INDEX('PTRM input'!$G$277:$P$326,A1offset,$E791))*OFFSET($F$7,0,$E791))-SUM($G791:X791))*(OFFSET('PTRM input'!$G$477,0,$E791-1)/A1taxstdlife))))</f>
        <v>0</v>
      </c>
      <c r="Z791" s="251">
        <f ca="1">IF(A1taxstdlife="n/a","n/a",IF(A1taxstdlife="",0,IF(Z$3&gt;(A1stdlife+$E791),((INDEX('PTRM input'!$G$385:$P$434,A1offset,$E791)-INDEX('PTRM input'!$G$277:$P$326,A1offset,$E791))*OFFSET($F$7,0,$E791))-SUM($G791:Y791),(((INDEX('PTRM input'!$G$385:$P$434,A1offset,$E791)-INDEX('PTRM input'!$G$277:$P$326,A1offset,$E791))*OFFSET($F$7,0,$E791))-SUM($G791:Y791))*(OFFSET('PTRM input'!$G$477,0,$E791-1)/A1taxstdlife))))</f>
        <v>0</v>
      </c>
      <c r="AA791" s="251">
        <f ca="1">IF(A1taxstdlife="n/a","n/a",IF(A1taxstdlife="",0,IF(AA$3&gt;(A1stdlife+$E791),((INDEX('PTRM input'!$G$385:$P$434,A1offset,$E791)-INDEX('PTRM input'!$G$277:$P$326,A1offset,$E791))*OFFSET($F$7,0,$E791))-SUM($G791:Z791),(((INDEX('PTRM input'!$G$385:$P$434,A1offset,$E791)-INDEX('PTRM input'!$G$277:$P$326,A1offset,$E791))*OFFSET($F$7,0,$E791))-SUM($G791:Z791))*(OFFSET('PTRM input'!$G$477,0,$E791-1)/A1taxstdlife))))</f>
        <v>0</v>
      </c>
      <c r="AB791" s="251">
        <f ca="1">IF(A1taxstdlife="n/a","n/a",IF(A1taxstdlife="",0,IF(AB$3&gt;(A1stdlife+$E791),((INDEX('PTRM input'!$G$385:$P$434,A1offset,$E791)-INDEX('PTRM input'!$G$277:$P$326,A1offset,$E791))*OFFSET($F$7,0,$E791))-SUM($G791:AA791),(((INDEX('PTRM input'!$G$385:$P$434,A1offset,$E791)-INDEX('PTRM input'!$G$277:$P$326,A1offset,$E791))*OFFSET($F$7,0,$E791))-SUM($G791:AA791))*(OFFSET('PTRM input'!$G$477,0,$E791-1)/A1taxstdlife))))</f>
        <v>0</v>
      </c>
      <c r="AC791" s="251">
        <f ca="1">IF(A1taxstdlife="n/a","n/a",IF(A1taxstdlife="",0,IF(AC$3&gt;(A1stdlife+$E791),((INDEX('PTRM input'!$G$385:$P$434,A1offset,$E791)-INDEX('PTRM input'!$G$277:$P$326,A1offset,$E791))*OFFSET($F$7,0,$E791))-SUM($G791:AB791),(((INDEX('PTRM input'!$G$385:$P$434,A1offset,$E791)-INDEX('PTRM input'!$G$277:$P$326,A1offset,$E791))*OFFSET($F$7,0,$E791))-SUM($G791:AB791))*(OFFSET('PTRM input'!$G$477,0,$E791-1)/A1taxstdlife))))</f>
        <v>0</v>
      </c>
      <c r="AD791" s="251">
        <f ca="1">IF(A1taxstdlife="n/a","n/a",IF(A1taxstdlife="",0,IF(AD$3&gt;(A1stdlife+$E791),((INDEX('PTRM input'!$G$385:$P$434,A1offset,$E791)-INDEX('PTRM input'!$G$277:$P$326,A1offset,$E791))*OFFSET($F$7,0,$E791))-SUM($G791:AC791),(((INDEX('PTRM input'!$G$385:$P$434,A1offset,$E791)-INDEX('PTRM input'!$G$277:$P$326,A1offset,$E791))*OFFSET($F$7,0,$E791))-SUM($G791:AC791))*(OFFSET('PTRM input'!$G$477,0,$E791-1)/A1taxstdlife))))</f>
        <v>0</v>
      </c>
      <c r="AE791" s="251">
        <f ca="1">IF(A1taxstdlife="n/a","n/a",IF(A1taxstdlife="",0,IF(AE$3&gt;(A1stdlife+$E791),((INDEX('PTRM input'!$G$385:$P$434,A1offset,$E791)-INDEX('PTRM input'!$G$277:$P$326,A1offset,$E791))*OFFSET($F$7,0,$E791))-SUM($G791:AD791),(((INDEX('PTRM input'!$G$385:$P$434,A1offset,$E791)-INDEX('PTRM input'!$G$277:$P$326,A1offset,$E791))*OFFSET($F$7,0,$E791))-SUM($G791:AD791))*(OFFSET('PTRM input'!$G$477,0,$E791-1)/A1taxstdlife))))</f>
        <v>0</v>
      </c>
      <c r="AF791" s="251">
        <f ca="1">IF(A1taxstdlife="n/a","n/a",IF(A1taxstdlife="",0,IF(AF$3&gt;(A1stdlife+$E791),((INDEX('PTRM input'!$G$385:$P$434,A1offset,$E791)-INDEX('PTRM input'!$G$277:$P$326,A1offset,$E791))*OFFSET($F$7,0,$E791))-SUM($G791:AE791),(((INDEX('PTRM input'!$G$385:$P$434,A1offset,$E791)-INDEX('PTRM input'!$G$277:$P$326,A1offset,$E791))*OFFSET($F$7,0,$E791))-SUM($G791:AE791))*(OFFSET('PTRM input'!$G$477,0,$E791-1)/A1taxstdlife))))</f>
        <v>0</v>
      </c>
      <c r="AG791" s="251">
        <f ca="1">IF(A1taxstdlife="n/a","n/a",IF(A1taxstdlife="",0,IF(AG$3&gt;(A1stdlife+$E791),((INDEX('PTRM input'!$G$385:$P$434,A1offset,$E791)-INDEX('PTRM input'!$G$277:$P$326,A1offset,$E791))*OFFSET($F$7,0,$E791))-SUM($G791:AF791),(((INDEX('PTRM input'!$G$385:$P$434,A1offset,$E791)-INDEX('PTRM input'!$G$277:$P$326,A1offset,$E791))*OFFSET($F$7,0,$E791))-SUM($G791:AF791))*(OFFSET('PTRM input'!$G$477,0,$E791-1)/A1taxstdlife))))</f>
        <v>0</v>
      </c>
      <c r="AH791" s="251">
        <f ca="1">IF(A1taxstdlife="n/a","n/a",IF(A1taxstdlife="",0,IF(AH$3&gt;(A1stdlife+$E791),((INDEX('PTRM input'!$G$385:$P$434,A1offset,$E791)-INDEX('PTRM input'!$G$277:$P$326,A1offset,$E791))*OFFSET($F$7,0,$E791))-SUM($G791:AG791),(((INDEX('PTRM input'!$G$385:$P$434,A1offset,$E791)-INDEX('PTRM input'!$G$277:$P$326,A1offset,$E791))*OFFSET($F$7,0,$E791))-SUM($G791:AG791))*(OFFSET('PTRM input'!$G$477,0,$E791-1)/A1taxstdlife))))</f>
        <v>0</v>
      </c>
      <c r="AI791" s="251">
        <f ca="1">IF(A1taxstdlife="n/a","n/a",IF(A1taxstdlife="",0,IF(AI$3&gt;(A1stdlife+$E791),((INDEX('PTRM input'!$G$385:$P$434,A1offset,$E791)-INDEX('PTRM input'!$G$277:$P$326,A1offset,$E791))*OFFSET($F$7,0,$E791))-SUM($G791:AH791),(((INDEX('PTRM input'!$G$385:$P$434,A1offset,$E791)-INDEX('PTRM input'!$G$277:$P$326,A1offset,$E791))*OFFSET($F$7,0,$E791))-SUM($G791:AH791))*(OFFSET('PTRM input'!$G$477,0,$E791-1)/A1taxstdlife))))</f>
        <v>0</v>
      </c>
      <c r="AJ791" s="251">
        <f ca="1">IF(A1taxstdlife="n/a","n/a",IF(A1taxstdlife="",0,IF(AJ$3&gt;(A1stdlife+$E791),((INDEX('PTRM input'!$G$385:$P$434,A1offset,$E791)-INDEX('PTRM input'!$G$277:$P$326,A1offset,$E791))*OFFSET($F$7,0,$E791))-SUM($G791:AI791),(((INDEX('PTRM input'!$G$385:$P$434,A1offset,$E791)-INDEX('PTRM input'!$G$277:$P$326,A1offset,$E791))*OFFSET($F$7,0,$E791))-SUM($G791:AI791))*(OFFSET('PTRM input'!$G$477,0,$E791-1)/A1taxstdlife))))</f>
        <v>0</v>
      </c>
      <c r="AK791" s="251">
        <f ca="1">IF(A1taxstdlife="n/a","n/a",IF(A1taxstdlife="",0,IF(AK$3&gt;(A1stdlife+$E791),((INDEX('PTRM input'!$G$385:$P$434,A1offset,$E791)-INDEX('PTRM input'!$G$277:$P$326,A1offset,$E791))*OFFSET($F$7,0,$E791))-SUM($G791:AJ791),(((INDEX('PTRM input'!$G$385:$P$434,A1offset,$E791)-INDEX('PTRM input'!$G$277:$P$326,A1offset,$E791))*OFFSET($F$7,0,$E791))-SUM($G791:AJ791))*(OFFSET('PTRM input'!$G$477,0,$E791-1)/A1taxstdlife))))</f>
        <v>0</v>
      </c>
      <c r="AL791" s="251">
        <f ca="1">IF(A1taxstdlife="n/a","n/a",IF(A1taxstdlife="",0,IF(AL$3&gt;(A1stdlife+$E791),((INDEX('PTRM input'!$G$385:$P$434,A1offset,$E791)-INDEX('PTRM input'!$G$277:$P$326,A1offset,$E791))*OFFSET($F$7,0,$E791))-SUM($G791:AK791),(((INDEX('PTRM input'!$G$385:$P$434,A1offset,$E791)-INDEX('PTRM input'!$G$277:$P$326,A1offset,$E791))*OFFSET($F$7,0,$E791))-SUM($G791:AK791))*(OFFSET('PTRM input'!$G$477,0,$E791-1)/A1taxstdlife))))</f>
        <v>0</v>
      </c>
      <c r="AM791" s="251">
        <f ca="1">IF(A1taxstdlife="n/a","n/a",IF(A1taxstdlife="",0,IF(AM$3&gt;(A1stdlife+$E791),((INDEX('PTRM input'!$G$385:$P$434,A1offset,$E791)-INDEX('PTRM input'!$G$277:$P$326,A1offset,$E791))*OFFSET($F$7,0,$E791))-SUM($G791:AL791),(((INDEX('PTRM input'!$G$385:$P$434,A1offset,$E791)-INDEX('PTRM input'!$G$277:$P$326,A1offset,$E791))*OFFSET($F$7,0,$E791))-SUM($G791:AL791))*(OFFSET('PTRM input'!$G$477,0,$E791-1)/A1taxstdlife))))</f>
        <v>0</v>
      </c>
      <c r="AN791" s="251">
        <f ca="1">IF(A1taxstdlife="n/a","n/a",IF(A1taxstdlife="",0,IF(AN$3&gt;(A1stdlife+$E791),((INDEX('PTRM input'!$G$385:$P$434,A1offset,$E791)-INDEX('PTRM input'!$G$277:$P$326,A1offset,$E791))*OFFSET($F$7,0,$E791))-SUM($G791:AM791),(((INDEX('PTRM input'!$G$385:$P$434,A1offset,$E791)-INDEX('PTRM input'!$G$277:$P$326,A1offset,$E791))*OFFSET($F$7,0,$E791))-SUM($G791:AM791))*(OFFSET('PTRM input'!$G$477,0,$E791-1)/A1taxstdlife))))</f>
        <v>0</v>
      </c>
      <c r="AO791" s="251">
        <f ca="1">IF(A1taxstdlife="n/a","n/a",IF(A1taxstdlife="",0,IF(AO$3&gt;(A1stdlife+$E791),((INDEX('PTRM input'!$G$385:$P$434,A1offset,$E791)-INDEX('PTRM input'!$G$277:$P$326,A1offset,$E791))*OFFSET($F$7,0,$E791))-SUM($G791:AN791),(((INDEX('PTRM input'!$G$385:$P$434,A1offset,$E791)-INDEX('PTRM input'!$G$277:$P$326,A1offset,$E791))*OFFSET($F$7,0,$E791))-SUM($G791:AN791))*(OFFSET('PTRM input'!$G$477,0,$E791-1)/A1taxstdlife))))</f>
        <v>0</v>
      </c>
      <c r="AP791" s="251">
        <f ca="1">IF(A1taxstdlife="n/a","n/a",IF(A1taxstdlife="",0,IF(AP$3&gt;(A1stdlife+$E791),((INDEX('PTRM input'!$G$385:$P$434,A1offset,$E791)-INDEX('PTRM input'!$G$277:$P$326,A1offset,$E791))*OFFSET($F$7,0,$E791))-SUM($G791:AO791),(((INDEX('PTRM input'!$G$385:$P$434,A1offset,$E791)-INDEX('PTRM input'!$G$277:$P$326,A1offset,$E791))*OFFSET($F$7,0,$E791))-SUM($G791:AO791))*(OFFSET('PTRM input'!$G$477,0,$E791-1)/A1taxstdlife))))</f>
        <v>0</v>
      </c>
      <c r="AQ791" s="251">
        <f ca="1">IF(A1taxstdlife="n/a","n/a",IF(A1taxstdlife="",0,IF(AQ$3&gt;(A1stdlife+$E791),((INDEX('PTRM input'!$G$385:$P$434,A1offset,$E791)-INDEX('PTRM input'!$G$277:$P$326,A1offset,$E791))*OFFSET($F$7,0,$E791))-SUM($G791:AP791),(((INDEX('PTRM input'!$G$385:$P$434,A1offset,$E791)-INDEX('PTRM input'!$G$277:$P$326,A1offset,$E791))*OFFSET($F$7,0,$E791))-SUM($G791:AP791))*(OFFSET('PTRM input'!$G$477,0,$E791-1)/A1taxstdlife))))</f>
        <v>0</v>
      </c>
      <c r="AR791" s="251">
        <f ca="1">IF(A1taxstdlife="n/a","n/a",IF(A1taxstdlife="",0,IF(AR$3&gt;(A1stdlife+$E791),((INDEX('PTRM input'!$G$385:$P$434,A1offset,$E791)-INDEX('PTRM input'!$G$277:$P$326,A1offset,$E791))*OFFSET($F$7,0,$E791))-SUM($G791:AQ791),(((INDEX('PTRM input'!$G$385:$P$434,A1offset,$E791)-INDEX('PTRM input'!$G$277:$P$326,A1offset,$E791))*OFFSET($F$7,0,$E791))-SUM($G791:AQ791))*(OFFSET('PTRM input'!$G$477,0,$E791-1)/A1taxstdlife))))</f>
        <v>0</v>
      </c>
      <c r="AS791" s="251">
        <f ca="1">IF(A1taxstdlife="n/a","n/a",IF(A1taxstdlife="",0,IF(AS$3&gt;(A1stdlife+$E791),((INDEX('PTRM input'!$G$385:$P$434,A1offset,$E791)-INDEX('PTRM input'!$G$277:$P$326,A1offset,$E791))*OFFSET($F$7,0,$E791))-SUM($G791:AR791),(((INDEX('PTRM input'!$G$385:$P$434,A1offset,$E791)-INDEX('PTRM input'!$G$277:$P$326,A1offset,$E791))*OFFSET($F$7,0,$E791))-SUM($G791:AR791))*(OFFSET('PTRM input'!$G$477,0,$E791-1)/A1taxstdlife))))</f>
        <v>0</v>
      </c>
      <c r="AT791" s="251">
        <f ca="1">IF(A1taxstdlife="n/a","n/a",IF(A1taxstdlife="",0,IF(AT$3&gt;(A1stdlife+$E791),((INDEX('PTRM input'!$G$385:$P$434,A1offset,$E791)-INDEX('PTRM input'!$G$277:$P$326,A1offset,$E791))*OFFSET($F$7,0,$E791))-SUM($G791:AS791),(((INDEX('PTRM input'!$G$385:$P$434,A1offset,$E791)-INDEX('PTRM input'!$G$277:$P$326,A1offset,$E791))*OFFSET($F$7,0,$E791))-SUM($G791:AS791))*(OFFSET('PTRM input'!$G$477,0,$E791-1)/A1taxstdlife))))</f>
        <v>0</v>
      </c>
      <c r="AU791" s="251">
        <f ca="1">IF(A1taxstdlife="n/a","n/a",IF(A1taxstdlife="",0,IF(AU$3&gt;(A1stdlife+$E791),((INDEX('PTRM input'!$G$385:$P$434,A1offset,$E791)-INDEX('PTRM input'!$G$277:$P$326,A1offset,$E791))*OFFSET($F$7,0,$E791))-SUM($G791:AT791),(((INDEX('PTRM input'!$G$385:$P$434,A1offset,$E791)-INDEX('PTRM input'!$G$277:$P$326,A1offset,$E791))*OFFSET($F$7,0,$E791))-SUM($G791:AT791))*(OFFSET('PTRM input'!$G$477,0,$E791-1)/A1taxstdlife))))</f>
        <v>0</v>
      </c>
      <c r="AV791" s="251">
        <f ca="1">IF(A1taxstdlife="n/a","n/a",IF(A1taxstdlife="",0,IF(AV$3&gt;(A1stdlife+$E791),((INDEX('PTRM input'!$G$385:$P$434,A1offset,$E791)-INDEX('PTRM input'!$G$277:$P$326,A1offset,$E791))*OFFSET($F$7,0,$E791))-SUM($G791:AU791),(((INDEX('PTRM input'!$G$385:$P$434,A1offset,$E791)-INDEX('PTRM input'!$G$277:$P$326,A1offset,$E791))*OFFSET($F$7,0,$E791))-SUM($G791:AU791))*(OFFSET('PTRM input'!$G$477,0,$E791-1)/A1taxstdlife))))</f>
        <v>0</v>
      </c>
      <c r="AW791" s="251">
        <f ca="1">IF(A1taxstdlife="n/a","n/a",IF(A1taxstdlife="",0,IF(AW$3&gt;(A1stdlife+$E791),((INDEX('PTRM input'!$G$385:$P$434,A1offset,$E791)-INDEX('PTRM input'!$G$277:$P$326,A1offset,$E791))*OFFSET($F$7,0,$E791))-SUM($G791:AV791),(((INDEX('PTRM input'!$G$385:$P$434,A1offset,$E791)-INDEX('PTRM input'!$G$277:$P$326,A1offset,$E791))*OFFSET($F$7,0,$E791))-SUM($G791:AV791))*(OFFSET('PTRM input'!$G$477,0,$E791-1)/A1taxstdlife))))</f>
        <v>0</v>
      </c>
      <c r="AX791" s="251">
        <f ca="1">IF(A1taxstdlife="n/a","n/a",IF(A1taxstdlife="",0,IF(AX$3&gt;(A1stdlife+$E791),((INDEX('PTRM input'!$G$385:$P$434,A1offset,$E791)-INDEX('PTRM input'!$G$277:$P$326,A1offset,$E791))*OFFSET($F$7,0,$E791))-SUM($G791:AW791),(((INDEX('PTRM input'!$G$385:$P$434,A1offset,$E791)-INDEX('PTRM input'!$G$277:$P$326,A1offset,$E791))*OFFSET($F$7,0,$E791))-SUM($G791:AW791))*(OFFSET('PTRM input'!$G$477,0,$E791-1)/A1taxstdlife))))</f>
        <v>0</v>
      </c>
      <c r="AY791" s="251">
        <f ca="1">IF(A1taxstdlife="n/a","n/a",IF(A1taxstdlife="",0,IF(AY$3&gt;(A1stdlife+$E791),((INDEX('PTRM input'!$G$385:$P$434,A1offset,$E791)-INDEX('PTRM input'!$G$277:$P$326,A1offset,$E791))*OFFSET($F$7,0,$E791))-SUM($G791:AX791),(((INDEX('PTRM input'!$G$385:$P$434,A1offset,$E791)-INDEX('PTRM input'!$G$277:$P$326,A1offset,$E791))*OFFSET($F$7,0,$E791))-SUM($G791:AX791))*(OFFSET('PTRM input'!$G$477,0,$E791-1)/A1taxstdlife))))</f>
        <v>0</v>
      </c>
      <c r="AZ791" s="251">
        <f ca="1">IF(A1taxstdlife="n/a","n/a",IF(A1taxstdlife="",0,IF(AZ$3&gt;(A1stdlife+$E791),((INDEX('PTRM input'!$G$385:$P$434,A1offset,$E791)-INDEX('PTRM input'!$G$277:$P$326,A1offset,$E791))*OFFSET($F$7,0,$E791))-SUM($G791:AY791),(((INDEX('PTRM input'!$G$385:$P$434,A1offset,$E791)-INDEX('PTRM input'!$G$277:$P$326,A1offset,$E791))*OFFSET($F$7,0,$E791))-SUM($G791:AY791))*(OFFSET('PTRM input'!$G$477,0,$E791-1)/A1taxstdlife))))</f>
        <v>0</v>
      </c>
      <c r="BA791" s="251">
        <f ca="1">IF(A1taxstdlife="n/a","n/a",IF(A1taxstdlife="",0,IF(BA$3&gt;(A1stdlife+$E791),((INDEX('PTRM input'!$G$385:$P$434,A1offset,$E791)-INDEX('PTRM input'!$G$277:$P$326,A1offset,$E791))*OFFSET($F$7,0,$E791))-SUM($G791:AZ791),(((INDEX('PTRM input'!$G$385:$P$434,A1offset,$E791)-INDEX('PTRM input'!$G$277:$P$326,A1offset,$E791))*OFFSET($F$7,0,$E791))-SUM($G791:AZ791))*(OFFSET('PTRM input'!$G$477,0,$E791-1)/A1taxstdlife))))</f>
        <v>0</v>
      </c>
      <c r="BB791" s="251">
        <f ca="1">IF(A1taxstdlife="n/a","n/a",IF(A1taxstdlife="",0,IF(BB$3&gt;(A1stdlife+$E791),((INDEX('PTRM input'!$G$385:$P$434,A1offset,$E791)-INDEX('PTRM input'!$G$277:$P$326,A1offset,$E791))*OFFSET($F$7,0,$E791))-SUM($G791:BA791),(((INDEX('PTRM input'!$G$385:$P$434,A1offset,$E791)-INDEX('PTRM input'!$G$277:$P$326,A1offset,$E791))*OFFSET($F$7,0,$E791))-SUM($G791:BA791))*(OFFSET('PTRM input'!$G$477,0,$E791-1)/A1taxstdlife))))</f>
        <v>0</v>
      </c>
      <c r="BC791" s="251">
        <f ca="1">IF(A1taxstdlife="n/a","n/a",IF(A1taxstdlife="",0,IF(BC$3&gt;(A1stdlife+$E791),((INDEX('PTRM input'!$G$385:$P$434,A1offset,$E791)-INDEX('PTRM input'!$G$277:$P$326,A1offset,$E791))*OFFSET($F$7,0,$E791))-SUM($G791:BB791),(((INDEX('PTRM input'!$G$385:$P$434,A1offset,$E791)-INDEX('PTRM input'!$G$277:$P$326,A1offset,$E791))*OFFSET($F$7,0,$E791))-SUM($G791:BB791))*(OFFSET('PTRM input'!$G$477,0,$E791-1)/A1taxstdlife))))</f>
        <v>0</v>
      </c>
      <c r="BD791" s="251">
        <f ca="1">IF(A1taxstdlife="n/a","n/a",IF(A1taxstdlife="",0,IF(BD$3&gt;(A1stdlife+$E791),((INDEX('PTRM input'!$G$385:$P$434,A1offset,$E791)-INDEX('PTRM input'!$G$277:$P$326,A1offset,$E791))*OFFSET($F$7,0,$E791))-SUM($G791:BC791),(((INDEX('PTRM input'!$G$385:$P$434,A1offset,$E791)-INDEX('PTRM input'!$G$277:$P$326,A1offset,$E791))*OFFSET($F$7,0,$E791))-SUM($G791:BC791))*(OFFSET('PTRM input'!$G$477,0,$E791-1)/A1taxstdlife))))</f>
        <v>0</v>
      </c>
      <c r="BE791" s="251">
        <f ca="1">IF(A1taxstdlife="n/a","n/a",IF(A1taxstdlife="",0,IF(BE$3&gt;(A1stdlife+$E791),((INDEX('PTRM input'!$G$385:$P$434,A1offset,$E791)-INDEX('PTRM input'!$G$277:$P$326,A1offset,$E791))*OFFSET($F$7,0,$E791))-SUM($G791:BD791),(((INDEX('PTRM input'!$G$385:$P$434,A1offset,$E791)-INDEX('PTRM input'!$G$277:$P$326,A1offset,$E791))*OFFSET($F$7,0,$E791))-SUM($G791:BD791))*(OFFSET('PTRM input'!$G$477,0,$E791-1)/A1taxstdlife))))</f>
        <v>0</v>
      </c>
      <c r="BF791" s="251">
        <f ca="1">IF(A1taxstdlife="n/a","n/a",IF(A1taxstdlife="",0,IF(BF$3&gt;(A1stdlife+$E791),((INDEX('PTRM input'!$G$385:$P$434,A1offset,$E791)-INDEX('PTRM input'!$G$277:$P$326,A1offset,$E791))*OFFSET($F$7,0,$E791))-SUM($G791:BE791),(((INDEX('PTRM input'!$G$385:$P$434,A1offset,$E791)-INDEX('PTRM input'!$G$277:$P$326,A1offset,$E791))*OFFSET($F$7,0,$E791))-SUM($G791:BE791))*(OFFSET('PTRM input'!$G$477,0,$E791-1)/A1taxstdlife))))</f>
        <v>0</v>
      </c>
      <c r="BG791" s="251">
        <f ca="1">IF(A1taxstdlife="n/a","n/a",IF(A1taxstdlife="",0,IF(BG$3&gt;(A1stdlife+$E791),((INDEX('PTRM input'!$G$385:$P$434,A1offset,$E791)-INDEX('PTRM input'!$G$277:$P$326,A1offset,$E791))*OFFSET($F$7,0,$E791))-SUM($G791:BF791),(((INDEX('PTRM input'!$G$385:$P$434,A1offset,$E791)-INDEX('PTRM input'!$G$277:$P$326,A1offset,$E791))*OFFSET($F$7,0,$E791))-SUM($G791:BF791))*(OFFSET('PTRM input'!$G$477,0,$E791-1)/A1taxstdlife))))</f>
        <v>0</v>
      </c>
      <c r="BH791" s="251">
        <f ca="1">IF(A1taxstdlife="n/a","n/a",IF(A1taxstdlife="",0,IF(BH$3&gt;(A1stdlife+$E791),((INDEX('PTRM input'!$G$385:$P$434,A1offset,$E791)-INDEX('PTRM input'!$G$277:$P$326,A1offset,$E791))*OFFSET($F$7,0,$E791))-SUM($G791:BG791),(((INDEX('PTRM input'!$G$385:$P$434,A1offset,$E791)-INDEX('PTRM input'!$G$277:$P$326,A1offset,$E791))*OFFSET($F$7,0,$E791))-SUM($G791:BG791))*(OFFSET('PTRM input'!$G$477,0,$E791-1)/A1taxstdlife))))</f>
        <v>0</v>
      </c>
      <c r="BI791" s="251">
        <f ca="1">IF(A1taxstdlife="n/a","n/a",IF(A1taxstdlife="",0,IF(BI$3&gt;(A1stdlife+$E791),((INDEX('PTRM input'!$G$385:$P$434,A1offset,$E791)-INDEX('PTRM input'!$G$277:$P$326,A1offset,$E791))*OFFSET($F$7,0,$E791))-SUM($G791:BH791),(((INDEX('PTRM input'!$G$385:$P$434,A1offset,$E791)-INDEX('PTRM input'!$G$277:$P$326,A1offset,$E791))*OFFSET($F$7,0,$E791))-SUM($G791:BH791))*(OFFSET('PTRM input'!$G$477,0,$E791-1)/A1taxstdlife))))</f>
        <v>0</v>
      </c>
      <c r="BJ791" s="116"/>
      <c r="BK791" s="116"/>
      <c r="BL791" s="116"/>
      <c r="BM791" s="116"/>
    </row>
    <row r="792" spans="1:65" ht="12.75" customHeight="1" outlineLevel="1" collapsed="1">
      <c r="A792" s="366"/>
      <c r="B792" s="9"/>
      <c r="C792" s="19" t="str">
        <f>Asset1</f>
        <v>Pipelines</v>
      </c>
      <c r="D792" s="9"/>
      <c r="E792" s="9"/>
      <c r="F792" s="357"/>
      <c r="G792" s="371">
        <f ca="1">SUM(G780:G791)+'PTRM input'!G$277*G$7</f>
        <v>16.052010167959853</v>
      </c>
      <c r="H792" s="371">
        <f ca="1">SUM(H780:H791)+'PTRM input'!H$277*H$7</f>
        <v>12.240739689046766</v>
      </c>
      <c r="I792" s="371">
        <f ca="1">SUM(I780:I791)+'PTRM input'!I$277*I$7</f>
        <v>3.75587884076326</v>
      </c>
      <c r="J792" s="371">
        <f ca="1">SUM(J780:J791)+'PTRM input'!J$277*J$7</f>
        <v>4.3976534469604118</v>
      </c>
      <c r="K792" s="371">
        <f ca="1">SUM(K780:K791)+'PTRM input'!K$277*K$7</f>
        <v>4.9251159483227642</v>
      </c>
      <c r="L792" s="371">
        <f ca="1">SUM(L780:L791)+'PTRM input'!L$277*L$7</f>
        <v>4.9887418667226511</v>
      </c>
      <c r="M792" s="371">
        <f ca="1">SUM(M780:M791)+'PTRM input'!M$277*M$7</f>
        <v>4.4898676800503861</v>
      </c>
      <c r="N792" s="371">
        <f ca="1">SUM(N780:N791)+'PTRM input'!N$277*N$7</f>
        <v>4.0408809120453464</v>
      </c>
      <c r="O792" s="371">
        <f ca="1">SUM(O780:O791)+'PTRM input'!O$277*O$7</f>
        <v>3.6367928208408133</v>
      </c>
      <c r="P792" s="371">
        <f ca="1">SUM(P780:P791)+'PTRM input'!P$277*P$7</f>
        <v>3.2731135387567316</v>
      </c>
      <c r="Q792" s="371">
        <f t="shared" ref="Q792:BI792" ca="1" si="206">SUM(Q780:Q791)</f>
        <v>2.9458021848810585</v>
      </c>
      <c r="R792" s="371">
        <f t="shared" ca="1" si="206"/>
        <v>2.6512219663929528</v>
      </c>
      <c r="S792" s="371">
        <f t="shared" ca="1" si="206"/>
        <v>2.3860997697536575</v>
      </c>
      <c r="T792" s="371">
        <f t="shared" ca="1" si="206"/>
        <v>2.1474897927782917</v>
      </c>
      <c r="U792" s="371">
        <f t="shared" ca="1" si="206"/>
        <v>1.9327408135004627</v>
      </c>
      <c r="V792" s="371">
        <f t="shared" ca="1" si="206"/>
        <v>1.7394667321504167</v>
      </c>
      <c r="W792" s="371">
        <f t="shared" ca="1" si="206"/>
        <v>1.5655200589353748</v>
      </c>
      <c r="X792" s="371">
        <f t="shared" ca="1" si="206"/>
        <v>1.4089680530418374</v>
      </c>
      <c r="Y792" s="371">
        <f t="shared" ca="1" si="206"/>
        <v>1.2680712477376539</v>
      </c>
      <c r="Z792" s="371">
        <f t="shared" ca="1" si="206"/>
        <v>1.1412641229638885</v>
      </c>
      <c r="AA792" s="371">
        <f t="shared" ca="1" si="206"/>
        <v>1.0271377106674997</v>
      </c>
      <c r="AB792" s="371">
        <f t="shared" ca="1" si="206"/>
        <v>0.92442393960074953</v>
      </c>
      <c r="AC792" s="371">
        <f t="shared" ca="1" si="206"/>
        <v>0.83198154564067428</v>
      </c>
      <c r="AD792" s="371">
        <f t="shared" ca="1" si="206"/>
        <v>0.74878339107660674</v>
      </c>
      <c r="AE792" s="371">
        <f t="shared" ca="1" si="206"/>
        <v>0.67390505196894623</v>
      </c>
      <c r="AF792" s="371">
        <f t="shared" ca="1" si="206"/>
        <v>0.60651454677205174</v>
      </c>
      <c r="AG792" s="371">
        <f t="shared" ca="1" si="206"/>
        <v>0.54586309209484651</v>
      </c>
      <c r="AH792" s="371">
        <f t="shared" ca="1" si="206"/>
        <v>0.49127678288536181</v>
      </c>
      <c r="AI792" s="371">
        <f t="shared" ca="1" si="206"/>
        <v>0.44214910459682555</v>
      </c>
      <c r="AJ792" s="371">
        <f t="shared" ca="1" si="206"/>
        <v>0.39793419413714293</v>
      </c>
      <c r="AK792" s="371">
        <f t="shared" ca="1" si="206"/>
        <v>0.35814077472342876</v>
      </c>
      <c r="AL792" s="371">
        <f t="shared" ca="1" si="206"/>
        <v>0.32232669725108598</v>
      </c>
      <c r="AM792" s="371">
        <f t="shared" ca="1" si="206"/>
        <v>0.29009402752597724</v>
      </c>
      <c r="AN792" s="371">
        <f t="shared" ca="1" si="206"/>
        <v>0.26108462477337929</v>
      </c>
      <c r="AO792" s="371">
        <f t="shared" ca="1" si="206"/>
        <v>0.23497616229604118</v>
      </c>
      <c r="AP792" s="371">
        <f t="shared" ca="1" si="206"/>
        <v>0.21147854606643712</v>
      </c>
      <c r="AQ792" s="371">
        <f t="shared" ca="1" si="206"/>
        <v>0.19033069145979326</v>
      </c>
      <c r="AR792" s="371">
        <f t="shared" ca="1" si="206"/>
        <v>0.1712976223138139</v>
      </c>
      <c r="AS792" s="371">
        <f t="shared" ca="1" si="206"/>
        <v>0.15416786008243266</v>
      </c>
      <c r="AT792" s="371">
        <f t="shared" ca="1" si="206"/>
        <v>0.13875107407418943</v>
      </c>
      <c r="AU792" s="371">
        <f t="shared" ca="1" si="206"/>
        <v>0.1248759666667705</v>
      </c>
      <c r="AV792" s="371">
        <f t="shared" ca="1" si="206"/>
        <v>0.11238837000009347</v>
      </c>
      <c r="AW792" s="371">
        <f t="shared" ca="1" si="206"/>
        <v>0.10114953300008427</v>
      </c>
      <c r="AX792" s="371">
        <f t="shared" ca="1" si="206"/>
        <v>9.1034579700075849E-2</v>
      </c>
      <c r="AY792" s="371">
        <f t="shared" ca="1" si="206"/>
        <v>8.1931121730068501E-2</v>
      </c>
      <c r="AZ792" s="371">
        <f t="shared" ca="1" si="206"/>
        <v>0.24216262625336243</v>
      </c>
      <c r="BA792" s="371">
        <f t="shared" ca="1" si="206"/>
        <v>0.17552969336898311</v>
      </c>
      <c r="BB792" s="371">
        <f t="shared" ca="1" si="206"/>
        <v>0.12234322754509663</v>
      </c>
      <c r="BC792" s="371">
        <f t="shared" ca="1" si="206"/>
        <v>0.10088511702546391</v>
      </c>
      <c r="BD792" s="371">
        <f t="shared" ca="1" si="206"/>
        <v>8.1758582034006946E-2</v>
      </c>
      <c r="BE792" s="371">
        <f t="shared" ca="1" si="206"/>
        <v>1.4700849343703304E-2</v>
      </c>
      <c r="BF792" s="371">
        <f t="shared" ca="1" si="206"/>
        <v>0</v>
      </c>
      <c r="BG792" s="371">
        <f t="shared" ca="1" si="206"/>
        <v>0</v>
      </c>
      <c r="BH792" s="371">
        <f t="shared" ca="1" si="206"/>
        <v>0</v>
      </c>
      <c r="BI792" s="371">
        <f t="shared" ca="1" si="206"/>
        <v>0</v>
      </c>
      <c r="BJ792" s="116"/>
      <c r="BK792" s="116"/>
      <c r="BL792" s="116"/>
      <c r="BM792" s="116"/>
    </row>
    <row r="793" spans="1:65" ht="12.75" hidden="1" customHeight="1" outlineLevel="2">
      <c r="A793" s="366"/>
      <c r="B793" s="106" t="str">
        <f>C805</f>
        <v>Compressors</v>
      </c>
      <c r="C793" s="614"/>
      <c r="D793" s="615" t="s">
        <v>236</v>
      </c>
      <c r="E793" s="614"/>
      <c r="F793" s="622"/>
      <c r="G793" s="617">
        <f>IF('PTRM input'!$E$574='PTRM input'!$G$573,IF(G$3&gt;A2taxremlife,A2taxvalue-SUM(F793:$F793),IF(A2taxremlife="N/A","n/a",A2taxvalue/A2taxremlife)),'PTRM input'!G$580)</f>
        <v>1.6372061091368073</v>
      </c>
      <c r="H793" s="617">
        <f>IF('PTRM input'!$E$574='PTRM input'!$G$573,IF(H$3&gt;A2taxremlife,A2taxvalue-SUM($F793:G793),IF(A2taxremlife="N/A","n/a",A2taxvalue/A2taxremlife)),'PTRM input'!H$580)</f>
        <v>1.5813013079286073</v>
      </c>
      <c r="I793" s="617">
        <f>IF('PTRM input'!$E$574='PTRM input'!$G$573,IF(I$3&gt;A2taxremlife,A2taxvalue-SUM($F793:H793),IF(A2taxremlife="N/A","n/a",A2taxvalue/A2taxremlife)),'PTRM input'!I$580)</f>
        <v>1.5309869868412276</v>
      </c>
      <c r="J793" s="617">
        <f>IF('PTRM input'!$E$574='PTRM input'!$G$573,IF(J$3&gt;A2taxremlife,A2taxvalue-SUM($F793:I793),IF(A2taxremlife="N/A","n/a",A2taxvalue/A2taxremlife)),'PTRM input'!J$580)</f>
        <v>1.4857040978625855</v>
      </c>
      <c r="K793" s="617">
        <f>IF('PTRM input'!$E$574='PTRM input'!$G$573,IF(K$3&gt;A2taxremlife,A2taxvalue-SUM($F793:J793),IF(A2taxremlife="N/A","n/a",A2taxvalue/A2taxremlife)),'PTRM input'!K$580)</f>
        <v>1.4449494977818076</v>
      </c>
      <c r="L793" s="617">
        <f>IF('PTRM input'!$E$574='PTRM input'!$G$573,IF(L$3&gt;A2taxremlife,A2taxvalue-SUM($F793:K793),IF(A2taxremlife="N/A","n/a",A2taxvalue/A2taxremlife)),'PTRM input'!L$580)</f>
        <v>1.4082703577091076</v>
      </c>
      <c r="M793" s="617">
        <f>IF('PTRM input'!$E$574='PTRM input'!$G$573,IF(M$3&gt;A2taxremlife,A2taxvalue-SUM($F793:L793),IF(A2taxremlife="N/A","n/a",A2taxvalue/A2taxremlife)),'PTRM input'!M$580)</f>
        <v>0.82645059804020538</v>
      </c>
      <c r="N793" s="617">
        <f>IF('PTRM input'!$E$574='PTRM input'!$G$573,IF(N$3&gt;A2taxremlife,A2taxvalue-SUM($F793:M793),IF(A2taxremlife="N/A","n/a",A2taxvalue/A2taxremlife)),'PTRM input'!N$580)</f>
        <v>0.26739093112998313</v>
      </c>
      <c r="O793" s="617">
        <f>IF('PTRM input'!$E$574='PTRM input'!$G$573,IF(O$3&gt;A2taxremlife,A2taxvalue-SUM($F793:N793),IF(A2taxremlife="N/A","n/a",A2taxvalue/A2taxremlife)),'PTRM input'!O$580)</f>
        <v>0.24065183801698481</v>
      </c>
      <c r="P793" s="617">
        <f>IF('PTRM input'!$E$574='PTRM input'!$G$573,IF(P$3&gt;A2taxremlife,A2taxvalue-SUM($F793:O793),IF(A2taxremlife="N/A","n/a",A2taxvalue/A2taxremlife)),'PTRM input'!P$580)</f>
        <v>0.21658665421528631</v>
      </c>
      <c r="Q793" s="617">
        <f>IF('PTRM input'!$E$574='PTRM input'!$G$573,IF(Q$3&gt;A2taxremlife,A2taxvalue-SUM($F793:P793),IF(A2taxremlife="N/A","n/a",A2taxvalue/A2taxremlife)),'PTRM input'!Q$580)</f>
        <v>0.19492798879375769</v>
      </c>
      <c r="R793" s="617">
        <f>IF('PTRM input'!$E$574='PTRM input'!$G$573,IF(R$3&gt;A2taxremlife,A2taxvalue-SUM($F793:Q793),IF(A2taxremlife="N/A","n/a",A2taxvalue/A2taxremlife)),'PTRM input'!R$580)</f>
        <v>0.17543518991438189</v>
      </c>
      <c r="S793" s="617">
        <f>IF('PTRM input'!$E$574='PTRM input'!$G$573,IF(S$3&gt;A2taxremlife,A2taxvalue-SUM($F793:R793),IF(A2taxremlife="N/A","n/a",A2taxvalue/A2taxremlife)),'PTRM input'!S$580)</f>
        <v>0.15789167092294373</v>
      </c>
      <c r="T793" s="617">
        <f>IF('PTRM input'!$E$574='PTRM input'!$G$573,IF(T$3&gt;A2taxremlife,A2taxvalue-SUM($F793:S793),IF(A2taxremlife="N/A","n/a",A2taxvalue/A2taxremlife)),'PTRM input'!T$580)</f>
        <v>0.14210250383064935</v>
      </c>
      <c r="U793" s="617">
        <f>IF('PTRM input'!$E$574='PTRM input'!$G$573,IF(U$3&gt;A2taxremlife,A2taxvalue-SUM($F793:T793),IF(A2taxremlife="N/A","n/a",A2taxvalue/A2taxremlife)),'PTRM input'!U$580)</f>
        <v>0.12789225344758443</v>
      </c>
      <c r="V793" s="617">
        <f>IF('PTRM input'!$E$574='PTRM input'!$G$573,IF(V$3&gt;A2taxremlife,A2taxvalue-SUM($F793:U793),IF(A2taxremlife="N/A","n/a",A2taxvalue/A2taxremlife)),'PTRM input'!V$580)</f>
        <v>0.11510302810282597</v>
      </c>
      <c r="W793" s="617">
        <f>IF('PTRM input'!$E$574='PTRM input'!$G$573,IF(W$3&gt;A2taxremlife,A2taxvalue-SUM($F793:V793),IF(A2taxremlife="N/A","n/a",A2taxvalue/A2taxremlife)),'PTRM input'!W$580)</f>
        <v>0.10359272529254338</v>
      </c>
      <c r="X793" s="617">
        <f>IF('PTRM input'!$E$574='PTRM input'!$G$573,IF(X$3&gt;A2taxremlife,A2taxvalue-SUM($F793:W793),IF(A2taxremlife="N/A","n/a",A2taxvalue/A2taxremlife)),'PTRM input'!X$580)</f>
        <v>9.3233452763289038E-2</v>
      </c>
      <c r="Y793" s="617">
        <f>IF('PTRM input'!$E$574='PTRM input'!$G$573,IF(Y$3&gt;A2taxremlife,A2taxvalue-SUM($F793:X793),IF(A2taxremlife="N/A","n/a",A2taxvalue/A2taxremlife)),'PTRM input'!Y$580)</f>
        <v>8.391010748696015E-2</v>
      </c>
      <c r="Z793" s="617">
        <f>IF('PTRM input'!$E$574='PTRM input'!$G$573,IF(Z$3&gt;A2taxremlife,A2taxvalue-SUM($F793:Y793),IF(A2taxremlife="N/A","n/a",A2taxvalue/A2taxremlife)),'PTRM input'!Z$580)</f>
        <v>7.5519096738264152E-2</v>
      </c>
      <c r="AA793" s="617">
        <f>IF('PTRM input'!$E$574='PTRM input'!$G$573,IF(AA$3&gt;A2taxremlife,A2taxvalue-SUM($F793:Z793),IF(A2taxremlife="N/A","n/a",A2taxvalue/A2taxremlife)),'PTRM input'!AA$580)</f>
        <v>6.7967187064437759E-2</v>
      </c>
      <c r="AB793" s="617">
        <f>IF('PTRM input'!$E$574='PTRM input'!$G$573,IF(AB$3&gt;A2taxremlife,A2taxvalue-SUM($F793:AA793),IF(A2taxremlife="N/A","n/a",A2taxvalue/A2taxremlife)),'PTRM input'!AB$580)</f>
        <v>6.1170468357994001E-2</v>
      </c>
      <c r="AC793" s="617">
        <f>IF('PTRM input'!$E$574='PTRM input'!$G$573,IF(AC$3&gt;A2taxremlife,A2taxvalue-SUM($F793:AB793),IF(A2taxremlife="N/A","n/a",A2taxvalue/A2taxremlife)),'PTRM input'!AC$580)</f>
        <v>5.5053421522194612E-2</v>
      </c>
      <c r="AD793" s="617">
        <f>IF('PTRM input'!$E$574='PTRM input'!$G$573,IF(AD$3&gt;A2taxremlife,A2taxvalue-SUM($F793:AC793),IF(A2taxremlife="N/A","n/a",A2taxvalue/A2taxremlife)),'PTRM input'!AD$580)</f>
        <v>0.14392999757077035</v>
      </c>
      <c r="AE793" s="617">
        <f>IF('PTRM input'!$E$574='PTRM input'!$G$573,IF(AE$3&gt;A2taxremlife,A2taxvalue-SUM($F793:AD793),IF(A2taxremlife="N/A","n/a",A2taxvalue/A2taxremlife)),'PTRM input'!AE$580)</f>
        <v>0.12972354100700428</v>
      </c>
      <c r="AF793" s="617">
        <f>IF('PTRM input'!$E$574='PTRM input'!$G$573,IF(AF$3&gt;A2taxremlife,A2taxvalue-SUM($F793:AE793),IF(A2taxremlife="N/A","n/a",A2taxvalue/A2taxremlife)),'PTRM input'!AF$580)</f>
        <v>0.11675118690630389</v>
      </c>
      <c r="AG793" s="617">
        <f>IF('PTRM input'!$E$574='PTRM input'!$G$573,IF(AG$3&gt;A2taxremlife,A2taxvalue-SUM($F793:AF793),IF(A2taxremlife="N/A","n/a",A2taxvalue/A2taxremlife)),'PTRM input'!AG$580)</f>
        <v>0.1050760682156735</v>
      </c>
      <c r="AH793" s="617">
        <f>IF('PTRM input'!$E$574='PTRM input'!$G$573,IF(AH$3&gt;A2taxremlife,A2taxvalue-SUM($F793:AG793),IF(A2taxremlife="N/A","n/a",A2taxvalue/A2taxremlife)),'PTRM input'!AH$580)</f>
        <v>0</v>
      </c>
      <c r="AI793" s="617">
        <f>IF('PTRM input'!$E$574='PTRM input'!$G$573,IF(AI$3&gt;A2taxremlife,A2taxvalue-SUM($F793:AH793),IF(A2taxremlife="N/A","n/a",A2taxvalue/A2taxremlife)),'PTRM input'!AI$580)</f>
        <v>0</v>
      </c>
      <c r="AJ793" s="617">
        <f>IF('PTRM input'!$E$574='PTRM input'!$G$573,IF(AJ$3&gt;A2taxremlife,A2taxvalue-SUM($F793:AI793),IF(A2taxremlife="N/A","n/a",A2taxvalue/A2taxremlife)),'PTRM input'!AJ$580)</f>
        <v>0</v>
      </c>
      <c r="AK793" s="617">
        <f>IF('PTRM input'!$E$574='PTRM input'!$G$573,IF(AK$3&gt;A2taxremlife,A2taxvalue-SUM($F793:AJ793),IF(A2taxremlife="N/A","n/a",A2taxvalue/A2taxremlife)),'PTRM input'!AK$580)</f>
        <v>0</v>
      </c>
      <c r="AL793" s="617">
        <f>IF('PTRM input'!$E$574='PTRM input'!$G$573,IF(AL$3&gt;A2taxremlife,A2taxvalue-SUM($F793:AK793),IF(A2taxremlife="N/A","n/a",A2taxvalue/A2taxremlife)),'PTRM input'!AL$580)</f>
        <v>0</v>
      </c>
      <c r="AM793" s="617">
        <f>IF('PTRM input'!$E$574='PTRM input'!$G$573,IF(AM$3&gt;A2taxremlife,A2taxvalue-SUM($F793:AL793),IF(A2taxremlife="N/A","n/a",A2taxvalue/A2taxremlife)),'PTRM input'!AM$580)</f>
        <v>0</v>
      </c>
      <c r="AN793" s="617">
        <f>IF('PTRM input'!$E$574='PTRM input'!$G$573,IF(AN$3&gt;A2taxremlife,A2taxvalue-SUM($F793:AM793),IF(A2taxremlife="N/A","n/a",A2taxvalue/A2taxremlife)),'PTRM input'!AN$580)</f>
        <v>0</v>
      </c>
      <c r="AO793" s="617">
        <f>IF('PTRM input'!$E$574='PTRM input'!$G$573,IF(AO$3&gt;A2taxremlife,A2taxvalue-SUM($F793:AN793),IF(A2taxremlife="N/A","n/a",A2taxvalue/A2taxremlife)),'PTRM input'!AO$580)</f>
        <v>0</v>
      </c>
      <c r="AP793" s="617">
        <f>IF('PTRM input'!$E$574='PTRM input'!$G$573,IF(AP$3&gt;A2taxremlife,A2taxvalue-SUM($F793:AO793),IF(A2taxremlife="N/A","n/a",A2taxvalue/A2taxremlife)),'PTRM input'!AP$580)</f>
        <v>0</v>
      </c>
      <c r="AQ793" s="617">
        <f>IF('PTRM input'!$E$574='PTRM input'!$G$573,IF(AQ$3&gt;A2taxremlife,A2taxvalue-SUM($F793:AP793),IF(A2taxremlife="N/A","n/a",A2taxvalue/A2taxremlife)),'PTRM input'!AQ$580)</f>
        <v>0</v>
      </c>
      <c r="AR793" s="617">
        <f>IF('PTRM input'!$E$574='PTRM input'!$G$573,IF(AR$3&gt;A2taxremlife,A2taxvalue-SUM($F793:AQ793),IF(A2taxremlife="N/A","n/a",A2taxvalue/A2taxremlife)),'PTRM input'!AR$580)</f>
        <v>0</v>
      </c>
      <c r="AS793" s="617">
        <f>IF('PTRM input'!$E$574='PTRM input'!$G$573,IF(AS$3&gt;A2taxremlife,A2taxvalue-SUM($F793:AR793),IF(A2taxremlife="N/A","n/a",A2taxvalue/A2taxremlife)),'PTRM input'!AS$580)</f>
        <v>0</v>
      </c>
      <c r="AT793" s="617">
        <f>IF('PTRM input'!$E$574='PTRM input'!$G$573,IF(AT$3&gt;A2taxremlife,A2taxvalue-SUM($F793:AS793),IF(A2taxremlife="N/A","n/a",A2taxvalue/A2taxremlife)),'PTRM input'!AT$580)</f>
        <v>0</v>
      </c>
      <c r="AU793" s="617">
        <f>IF('PTRM input'!$E$574='PTRM input'!$G$573,IF(AU$3&gt;A2taxremlife,A2taxvalue-SUM($F793:AT793),IF(A2taxremlife="N/A","n/a",A2taxvalue/A2taxremlife)),'PTRM input'!AU$580)</f>
        <v>0</v>
      </c>
      <c r="AV793" s="617">
        <f>IF('PTRM input'!$E$574='PTRM input'!$G$573,IF(AV$3&gt;A2taxremlife,A2taxvalue-SUM($F793:AU793),IF(A2taxremlife="N/A","n/a",A2taxvalue/A2taxremlife)),'PTRM input'!AV$580)</f>
        <v>0</v>
      </c>
      <c r="AW793" s="617">
        <f>IF('PTRM input'!$E$574='PTRM input'!$G$573,IF(AW$3&gt;A2taxremlife,A2taxvalue-SUM($F793:AV793),IF(A2taxremlife="N/A","n/a",A2taxvalue/A2taxremlife)),'PTRM input'!AW$580)</f>
        <v>0</v>
      </c>
      <c r="AX793" s="617">
        <f>IF('PTRM input'!$E$574='PTRM input'!$G$573,IF(AX$3&gt;A2taxremlife,A2taxvalue-SUM($F793:AW793),IF(A2taxremlife="N/A","n/a",A2taxvalue/A2taxremlife)),'PTRM input'!AX$580)</f>
        <v>0</v>
      </c>
      <c r="AY793" s="617">
        <f>IF('PTRM input'!$E$574='PTRM input'!$G$573,IF(AY$3&gt;A2taxremlife,A2taxvalue-SUM($F793:AX793),IF(A2taxremlife="N/A","n/a",A2taxvalue/A2taxremlife)),'PTRM input'!AY$580)</f>
        <v>0</v>
      </c>
      <c r="AZ793" s="617">
        <f>IF('PTRM input'!$E$574='PTRM input'!$G$573,IF(AZ$3&gt;A2taxremlife,A2taxvalue-SUM($F793:AY793),IF(A2taxremlife="N/A","n/a",A2taxvalue/A2taxremlife)),'PTRM input'!AZ$580)</f>
        <v>0</v>
      </c>
      <c r="BA793" s="617">
        <f>IF('PTRM input'!$E$574='PTRM input'!$G$573,IF(BA$3&gt;A2taxremlife,A2taxvalue-SUM($F793:AZ793),IF(A2taxremlife="N/A","n/a",A2taxvalue/A2taxremlife)),'PTRM input'!BA$580)</f>
        <v>0</v>
      </c>
      <c r="BB793" s="617">
        <f>IF('PTRM input'!$E$574='PTRM input'!$G$573,IF(BB$3&gt;A2taxremlife,A2taxvalue-SUM($F793:BA793),IF(A2taxremlife="N/A","n/a",A2taxvalue/A2taxremlife)),'PTRM input'!BB$580)</f>
        <v>0</v>
      </c>
      <c r="BC793" s="617">
        <f>IF('PTRM input'!$E$574='PTRM input'!$G$573,IF(BC$3&gt;A2taxremlife,A2taxvalue-SUM($F793:BB793),IF(A2taxremlife="N/A","n/a",A2taxvalue/A2taxremlife)),'PTRM input'!BC$580)</f>
        <v>0</v>
      </c>
      <c r="BD793" s="617">
        <f>IF('PTRM input'!$E$574='PTRM input'!$G$573,IF(BD$3&gt;A2taxremlife,A2taxvalue-SUM($F793:BC793),IF(A2taxremlife="N/A","n/a",A2taxvalue/A2taxremlife)),'PTRM input'!BD$580)</f>
        <v>0</v>
      </c>
      <c r="BE793" s="617">
        <f>IF('PTRM input'!$E$574='PTRM input'!$G$573,IF(BE$3&gt;A2taxremlife,A2taxvalue-SUM($F793:BD793),IF(A2taxremlife="N/A","n/a",A2taxvalue/A2taxremlife)),'PTRM input'!BE$580)</f>
        <v>0</v>
      </c>
      <c r="BF793" s="617">
        <f>IF('PTRM input'!$E$574='PTRM input'!$G$573,IF(BF$3&gt;A2taxremlife,A2taxvalue-SUM($F793:BE793),IF(A2taxremlife="N/A","n/a",A2taxvalue/A2taxremlife)),'PTRM input'!BF$580)</f>
        <v>0</v>
      </c>
      <c r="BG793" s="617">
        <f>IF('PTRM input'!$E$574='PTRM input'!$G$573,IF(BG$3&gt;A2taxremlife,A2taxvalue-SUM($F793:BF793),IF(A2taxremlife="N/A","n/a",A2taxvalue/A2taxremlife)),'PTRM input'!BG$580)</f>
        <v>0</v>
      </c>
      <c r="BH793" s="617">
        <f>IF('PTRM input'!$E$574='PTRM input'!$G$573,IF(BH$3&gt;A2taxremlife,A2taxvalue-SUM($F793:BG793),IF(A2taxremlife="N/A","n/a",A2taxvalue/A2taxremlife)),'PTRM input'!BH$580)</f>
        <v>0</v>
      </c>
      <c r="BI793" s="617">
        <f>IF('PTRM input'!$E$574='PTRM input'!$G$573,IF(BI$3&gt;A2taxremlife,A2taxvalue-SUM($F793:BH793),IF(A2taxremlife="N/A","n/a",A2taxvalue/A2taxremlife)),'PTRM input'!BI$580)</f>
        <v>0</v>
      </c>
      <c r="BJ793" s="116"/>
      <c r="BK793" s="116"/>
      <c r="BL793" s="116"/>
      <c r="BM793" s="116"/>
    </row>
    <row r="794" spans="1:65" ht="12.75" hidden="1" customHeight="1" outlineLevel="2">
      <c r="A794" s="366"/>
      <c r="B794" s="19"/>
      <c r="C794" s="18"/>
      <c r="D794" s="760" t="s">
        <v>237</v>
      </c>
      <c r="E794" s="86">
        <v>0</v>
      </c>
      <c r="F794" s="356"/>
      <c r="G794" s="433"/>
      <c r="H794" s="433"/>
      <c r="I794" s="433"/>
      <c r="J794" s="433"/>
      <c r="K794" s="433"/>
      <c r="L794" s="433"/>
      <c r="M794" s="433"/>
      <c r="N794" s="433"/>
      <c r="O794" s="433"/>
      <c r="P794" s="433"/>
      <c r="Q794" s="251"/>
      <c r="R794" s="251"/>
      <c r="S794" s="251"/>
      <c r="T794" s="251"/>
      <c r="U794" s="251"/>
      <c r="V794" s="251"/>
      <c r="W794" s="251"/>
      <c r="X794" s="251"/>
      <c r="Y794" s="251"/>
      <c r="Z794" s="251"/>
      <c r="AA794" s="251"/>
      <c r="AB794" s="251"/>
      <c r="AC794" s="251"/>
      <c r="AD794" s="251"/>
      <c r="AE794" s="251"/>
      <c r="AF794" s="251"/>
      <c r="AG794" s="251"/>
      <c r="AH794" s="251"/>
      <c r="AI794" s="251"/>
      <c r="AJ794" s="251"/>
      <c r="AK794" s="251"/>
      <c r="AL794" s="251"/>
      <c r="AM794" s="251"/>
      <c r="AN794" s="251"/>
      <c r="AO794" s="251"/>
      <c r="AP794" s="251"/>
      <c r="AQ794" s="251"/>
      <c r="AR794" s="251"/>
      <c r="AS794" s="251"/>
      <c r="AT794" s="251"/>
      <c r="AU794" s="251"/>
      <c r="AV794" s="251"/>
      <c r="AW794" s="251"/>
      <c r="AX794" s="251"/>
      <c r="AY794" s="251"/>
      <c r="AZ794" s="251"/>
      <c r="BA794" s="251"/>
      <c r="BB794" s="251"/>
      <c r="BC794" s="251"/>
      <c r="BD794" s="251"/>
      <c r="BE794" s="251"/>
      <c r="BF794" s="251"/>
      <c r="BG794" s="251"/>
      <c r="BH794" s="251"/>
      <c r="BI794" s="251"/>
      <c r="BJ794" s="116"/>
      <c r="BK794" s="116"/>
      <c r="BL794" s="116"/>
      <c r="BM794" s="116"/>
    </row>
    <row r="795" spans="1:65" ht="12.75" hidden="1" customHeight="1" outlineLevel="2">
      <c r="A795" s="366"/>
      <c r="B795" s="19"/>
      <c r="C795" s="18"/>
      <c r="D795" s="760"/>
      <c r="E795" s="86">
        <v>1</v>
      </c>
      <c r="F795" s="356"/>
      <c r="G795" s="618"/>
      <c r="H795" s="251">
        <f ca="1">IF(A2taxstdlife="n/a","n/a",IF(A2taxstdlife="",0,IF(H$3&gt;(A2stdlife+$E795),((INDEX('PTRM input'!$G$385:$P$434,A2offset,$E795)-INDEX('PTRM input'!$G$277:$P$326,A2offset,$E795))*OFFSET($F$7,0,$E795))-SUM($G795:G795),(((INDEX('PTRM input'!$G$385:$P$434,A2offset,$E795)-INDEX('PTRM input'!$G$277:$P$326,A2offset,$E795))*OFFSET($F$7,0,$E795))-SUM($G795:G795))*(OFFSET('PTRM input'!$G$477,0,$E795-1)/A2taxstdlife))))</f>
        <v>2.3630011642562523E-2</v>
      </c>
      <c r="I795" s="251">
        <f ca="1">IF(A2taxstdlife="n/a","n/a",IF(A2taxstdlife="",0,IF(I$3&gt;(A2stdlife+$E795),((INDEX('PTRM input'!$G$385:$P$434,A2offset,$E795)-INDEX('PTRM input'!$G$277:$P$326,A2offset,$E795))*OFFSET($F$7,0,$E795))-SUM($G795:H795),(((INDEX('PTRM input'!$G$385:$P$434,A2offset,$E795)-INDEX('PTRM input'!$G$277:$P$326,A2offset,$E795))*OFFSET($F$7,0,$E795))-SUM($G795:H795))*(OFFSET('PTRM input'!$G$477,0,$E795-1)/A2taxstdlife))))</f>
        <v>2.1267010478306272E-2</v>
      </c>
      <c r="J795" s="251">
        <f ca="1">IF(A2taxstdlife="n/a","n/a",IF(A2taxstdlife="",0,IF(J$3&gt;(A2stdlife+$E795),((INDEX('PTRM input'!$G$385:$P$434,A2offset,$E795)-INDEX('PTRM input'!$G$277:$P$326,A2offset,$E795))*OFFSET($F$7,0,$E795))-SUM($G795:I795),(((INDEX('PTRM input'!$G$385:$P$434,A2offset,$E795)-INDEX('PTRM input'!$G$277:$P$326,A2offset,$E795))*OFFSET($F$7,0,$E795))-SUM($G795:I795))*(OFFSET('PTRM input'!$G$477,0,$E795-1)/A2taxstdlife))))</f>
        <v>1.9140309430475642E-2</v>
      </c>
      <c r="K795" s="251">
        <f ca="1">IF(A2taxstdlife="n/a","n/a",IF(A2taxstdlife="",0,IF(K$3&gt;(A2stdlife+$E795),((INDEX('PTRM input'!$G$385:$P$434,A2offset,$E795)-INDEX('PTRM input'!$G$277:$P$326,A2offset,$E795))*OFFSET($F$7,0,$E795))-SUM($G795:J795),(((INDEX('PTRM input'!$G$385:$P$434,A2offset,$E795)-INDEX('PTRM input'!$G$277:$P$326,A2offset,$E795))*OFFSET($F$7,0,$E795))-SUM($G795:J795))*(OFFSET('PTRM input'!$G$477,0,$E795-1)/A2taxstdlife))))</f>
        <v>1.7226278487428078E-2</v>
      </c>
      <c r="L795" s="251">
        <f ca="1">IF(A2taxstdlife="n/a","n/a",IF(A2taxstdlife="",0,IF(L$3&gt;(A2stdlife+$E795),((INDEX('PTRM input'!$G$385:$P$434,A2offset,$E795)-INDEX('PTRM input'!$G$277:$P$326,A2offset,$E795))*OFFSET($F$7,0,$E795))-SUM($G795:K795),(((INDEX('PTRM input'!$G$385:$P$434,A2offset,$E795)-INDEX('PTRM input'!$G$277:$P$326,A2offset,$E795))*OFFSET($F$7,0,$E795))-SUM($G795:K795))*(OFFSET('PTRM input'!$G$477,0,$E795-1)/A2taxstdlife))))</f>
        <v>1.5503650638685269E-2</v>
      </c>
      <c r="M795" s="251">
        <f ca="1">IF(A2taxstdlife="n/a","n/a",IF(A2taxstdlife="",0,IF(M$3&gt;(A2stdlife+$E795),((INDEX('PTRM input'!$G$385:$P$434,A2offset,$E795)-INDEX('PTRM input'!$G$277:$P$326,A2offset,$E795))*OFFSET($F$7,0,$E795))-SUM($G795:L795),(((INDEX('PTRM input'!$G$385:$P$434,A2offset,$E795)-INDEX('PTRM input'!$G$277:$P$326,A2offset,$E795))*OFFSET($F$7,0,$E795))-SUM($G795:L795))*(OFFSET('PTRM input'!$G$477,0,$E795-1)/A2taxstdlife))))</f>
        <v>1.3953285574816744E-2</v>
      </c>
      <c r="N795" s="251">
        <f ca="1">IF(A2taxstdlife="n/a","n/a",IF(A2taxstdlife="",0,IF(N$3&gt;(A2stdlife+$E795),((INDEX('PTRM input'!$G$385:$P$434,A2offset,$E795)-INDEX('PTRM input'!$G$277:$P$326,A2offset,$E795))*OFFSET($F$7,0,$E795))-SUM($G795:M795),(((INDEX('PTRM input'!$G$385:$P$434,A2offset,$E795)-INDEX('PTRM input'!$G$277:$P$326,A2offset,$E795))*OFFSET($F$7,0,$E795))-SUM($G795:M795))*(OFFSET('PTRM input'!$G$477,0,$E795-1)/A2taxstdlife))))</f>
        <v>1.2557957017335067E-2</v>
      </c>
      <c r="O795" s="251">
        <f ca="1">IF(A2taxstdlife="n/a","n/a",IF(A2taxstdlife="",0,IF(O$3&gt;(A2stdlife+$E795),((INDEX('PTRM input'!$G$385:$P$434,A2offset,$E795)-INDEX('PTRM input'!$G$277:$P$326,A2offset,$E795))*OFFSET($F$7,0,$E795))-SUM($G795:N795),(((INDEX('PTRM input'!$G$385:$P$434,A2offset,$E795)-INDEX('PTRM input'!$G$277:$P$326,A2offset,$E795))*OFFSET($F$7,0,$E795))-SUM($G795:N795))*(OFFSET('PTRM input'!$G$477,0,$E795-1)/A2taxstdlife))))</f>
        <v>1.130216131560156E-2</v>
      </c>
      <c r="P795" s="251">
        <f ca="1">IF(A2taxstdlife="n/a","n/a",IF(A2taxstdlife="",0,IF(P$3&gt;(A2stdlife+$E795),((INDEX('PTRM input'!$G$385:$P$434,A2offset,$E795)-INDEX('PTRM input'!$G$277:$P$326,A2offset,$E795))*OFFSET($F$7,0,$E795))-SUM($G795:O795),(((INDEX('PTRM input'!$G$385:$P$434,A2offset,$E795)-INDEX('PTRM input'!$G$277:$P$326,A2offset,$E795))*OFFSET($F$7,0,$E795))-SUM($G795:O795))*(OFFSET('PTRM input'!$G$477,0,$E795-1)/A2taxstdlife))))</f>
        <v>1.0171945184041404E-2</v>
      </c>
      <c r="Q795" s="251">
        <f ca="1">IF(A2taxstdlife="n/a","n/a",IF(A2taxstdlife="",0,IF(Q$3&gt;(A2stdlife+$E795),((INDEX('PTRM input'!$G$385:$P$434,A2offset,$E795)-INDEX('PTRM input'!$G$277:$P$326,A2offset,$E795))*OFFSET($F$7,0,$E795))-SUM($G795:P795),(((INDEX('PTRM input'!$G$385:$P$434,A2offset,$E795)-INDEX('PTRM input'!$G$277:$P$326,A2offset,$E795))*OFFSET($F$7,0,$E795))-SUM($G795:P795))*(OFFSET('PTRM input'!$G$477,0,$E795-1)/A2taxstdlife))))</f>
        <v>9.154750665637262E-3</v>
      </c>
      <c r="R795" s="251">
        <f ca="1">IF(A2taxstdlife="n/a","n/a",IF(A2taxstdlife="",0,IF(R$3&gt;(A2stdlife+$E795),((INDEX('PTRM input'!$G$385:$P$434,A2offset,$E795)-INDEX('PTRM input'!$G$277:$P$326,A2offset,$E795))*OFFSET($F$7,0,$E795))-SUM($G795:Q795),(((INDEX('PTRM input'!$G$385:$P$434,A2offset,$E795)-INDEX('PTRM input'!$G$277:$P$326,A2offset,$E795))*OFFSET($F$7,0,$E795))-SUM($G795:Q795))*(OFFSET('PTRM input'!$G$477,0,$E795-1)/A2taxstdlife))))</f>
        <v>8.2392755990735363E-3</v>
      </c>
      <c r="S795" s="251">
        <f ca="1">IF(A2taxstdlife="n/a","n/a",IF(A2taxstdlife="",0,IF(S$3&gt;(A2stdlife+$E795),((INDEX('PTRM input'!$G$385:$P$434,A2offset,$E795)-INDEX('PTRM input'!$G$277:$P$326,A2offset,$E795))*OFFSET($F$7,0,$E795))-SUM($G795:R795),(((INDEX('PTRM input'!$G$385:$P$434,A2offset,$E795)-INDEX('PTRM input'!$G$277:$P$326,A2offset,$E795))*OFFSET($F$7,0,$E795))-SUM($G795:R795))*(OFFSET('PTRM input'!$G$477,0,$E795-1)/A2taxstdlife))))</f>
        <v>7.4153480391661837E-3</v>
      </c>
      <c r="T795" s="251">
        <f ca="1">IF(A2taxstdlife="n/a","n/a",IF(A2taxstdlife="",0,IF(T$3&gt;(A2stdlife+$E795),((INDEX('PTRM input'!$G$385:$P$434,A2offset,$E795)-INDEX('PTRM input'!$G$277:$P$326,A2offset,$E795))*OFFSET($F$7,0,$E795))-SUM($G795:S795),(((INDEX('PTRM input'!$G$385:$P$434,A2offset,$E795)-INDEX('PTRM input'!$G$277:$P$326,A2offset,$E795))*OFFSET($F$7,0,$E795))-SUM($G795:S795))*(OFFSET('PTRM input'!$G$477,0,$E795-1)/A2taxstdlife))))</f>
        <v>6.6738132352495653E-3</v>
      </c>
      <c r="U795" s="251">
        <f ca="1">IF(A2taxstdlife="n/a","n/a",IF(A2taxstdlife="",0,IF(U$3&gt;(A2stdlife+$E795),((INDEX('PTRM input'!$G$385:$P$434,A2offset,$E795)-INDEX('PTRM input'!$G$277:$P$326,A2offset,$E795))*OFFSET($F$7,0,$E795))-SUM($G795:T795),(((INDEX('PTRM input'!$G$385:$P$434,A2offset,$E795)-INDEX('PTRM input'!$G$277:$P$326,A2offset,$E795))*OFFSET($F$7,0,$E795))-SUM($G795:T795))*(OFFSET('PTRM input'!$G$477,0,$E795-1)/A2taxstdlife))))</f>
        <v>6.0064319117246086E-3</v>
      </c>
      <c r="V795" s="251">
        <f ca="1">IF(A2taxstdlife="n/a","n/a",IF(A2taxstdlife="",0,IF(V$3&gt;(A2stdlife+$E795),((INDEX('PTRM input'!$G$385:$P$434,A2offset,$E795)-INDEX('PTRM input'!$G$277:$P$326,A2offset,$E795))*OFFSET($F$7,0,$E795))-SUM($G795:U795),(((INDEX('PTRM input'!$G$385:$P$434,A2offset,$E795)-INDEX('PTRM input'!$G$277:$P$326,A2offset,$E795))*OFFSET($F$7,0,$E795))-SUM($G795:U795))*(OFFSET('PTRM input'!$G$477,0,$E795-1)/A2taxstdlife))))</f>
        <v>5.4057887205521465E-3</v>
      </c>
      <c r="W795" s="251">
        <f ca="1">IF(A2taxstdlife="n/a","n/a",IF(A2taxstdlife="",0,IF(W$3&gt;(A2stdlife+$E795),((INDEX('PTRM input'!$G$385:$P$434,A2offset,$E795)-INDEX('PTRM input'!$G$277:$P$326,A2offset,$E795))*OFFSET($F$7,0,$E795))-SUM($G795:V795),(((INDEX('PTRM input'!$G$385:$P$434,A2offset,$E795)-INDEX('PTRM input'!$G$277:$P$326,A2offset,$E795))*OFFSET($F$7,0,$E795))-SUM($G795:V795))*(OFFSET('PTRM input'!$G$477,0,$E795-1)/A2taxstdlife))))</f>
        <v>4.8652098484969321E-3</v>
      </c>
      <c r="X795" s="251">
        <f ca="1">IF(A2taxstdlife="n/a","n/a",IF(A2taxstdlife="",0,IF(X$3&gt;(A2stdlife+$E795),((INDEX('PTRM input'!$G$385:$P$434,A2offset,$E795)-INDEX('PTRM input'!$G$277:$P$326,A2offset,$E795))*OFFSET($F$7,0,$E795))-SUM($G795:W795),(((INDEX('PTRM input'!$G$385:$P$434,A2offset,$E795)-INDEX('PTRM input'!$G$277:$P$326,A2offset,$E795))*OFFSET($F$7,0,$E795))-SUM($G795:W795))*(OFFSET('PTRM input'!$G$477,0,$E795-1)/A2taxstdlife))))</f>
        <v>4.37868886364724E-3</v>
      </c>
      <c r="Y795" s="251">
        <f ca="1">IF(A2taxstdlife="n/a","n/a",IF(A2taxstdlife="",0,IF(Y$3&gt;(A2stdlife+$E795),((INDEX('PTRM input'!$G$385:$P$434,A2offset,$E795)-INDEX('PTRM input'!$G$277:$P$326,A2offset,$E795))*OFFSET($F$7,0,$E795))-SUM($G795:X795),(((INDEX('PTRM input'!$G$385:$P$434,A2offset,$E795)-INDEX('PTRM input'!$G$277:$P$326,A2offset,$E795))*OFFSET($F$7,0,$E795))-SUM($G795:X795))*(OFFSET('PTRM input'!$G$477,0,$E795-1)/A2taxstdlife))))</f>
        <v>3.940819977282517E-3</v>
      </c>
      <c r="Z795" s="251">
        <f ca="1">IF(A2taxstdlife="n/a","n/a",IF(A2taxstdlife="",0,IF(Z$3&gt;(A2stdlife+$E795),((INDEX('PTRM input'!$G$385:$P$434,A2offset,$E795)-INDEX('PTRM input'!$G$277:$P$326,A2offset,$E795))*OFFSET($F$7,0,$E795))-SUM($G795:Y795),(((INDEX('PTRM input'!$G$385:$P$434,A2offset,$E795)-INDEX('PTRM input'!$G$277:$P$326,A2offset,$E795))*OFFSET($F$7,0,$E795))-SUM($G795:Y795))*(OFFSET('PTRM input'!$G$477,0,$E795-1)/A2taxstdlife))))</f>
        <v>3.5467379795542653E-3</v>
      </c>
      <c r="AA795" s="251">
        <f ca="1">IF(A2taxstdlife="n/a","n/a",IF(A2taxstdlife="",0,IF(AA$3&gt;(A2stdlife+$E795),((INDEX('PTRM input'!$G$385:$P$434,A2offset,$E795)-INDEX('PTRM input'!$G$277:$P$326,A2offset,$E795))*OFFSET($F$7,0,$E795))-SUM($G795:Z795),(((INDEX('PTRM input'!$G$385:$P$434,A2offset,$E795)-INDEX('PTRM input'!$G$277:$P$326,A2offset,$E795))*OFFSET($F$7,0,$E795))-SUM($G795:Z795))*(OFFSET('PTRM input'!$G$477,0,$E795-1)/A2taxstdlife))))</f>
        <v>3.1920641815988389E-3</v>
      </c>
      <c r="AB795" s="251">
        <f ca="1">IF(A2taxstdlife="n/a","n/a",IF(A2taxstdlife="",0,IF(AB$3&gt;(A2stdlife+$E795),((INDEX('PTRM input'!$G$385:$P$434,A2offset,$E795)-INDEX('PTRM input'!$G$277:$P$326,A2offset,$E795))*OFFSET($F$7,0,$E795))-SUM($G795:AA795),(((INDEX('PTRM input'!$G$385:$P$434,A2offset,$E795)-INDEX('PTRM input'!$G$277:$P$326,A2offset,$E795))*OFFSET($F$7,0,$E795))-SUM($G795:AA795))*(OFFSET('PTRM input'!$G$477,0,$E795-1)/A2taxstdlife))))</f>
        <v>2.8728577634389546E-2</v>
      </c>
      <c r="AC795" s="251">
        <f ca="1">IF(A2taxstdlife="n/a","n/a",IF(A2taxstdlife="",0,IF(AC$3&gt;(A2stdlife+$E795),((INDEX('PTRM input'!$G$385:$P$434,A2offset,$E795)-INDEX('PTRM input'!$G$277:$P$326,A2offset,$E795))*OFFSET($F$7,0,$E795))-SUM($G795:AB795),(((INDEX('PTRM input'!$G$385:$P$434,A2offset,$E795)-INDEX('PTRM input'!$G$277:$P$326,A2offset,$E795))*OFFSET($F$7,0,$E795))-SUM($G795:AB795))*(OFFSET('PTRM input'!$G$477,0,$E795-1)/A2taxstdlife))))</f>
        <v>0</v>
      </c>
      <c r="AD795" s="251">
        <f ca="1">IF(A2taxstdlife="n/a","n/a",IF(A2taxstdlife="",0,IF(AD$3&gt;(A2stdlife+$E795),((INDEX('PTRM input'!$G$385:$P$434,A2offset,$E795)-INDEX('PTRM input'!$G$277:$P$326,A2offset,$E795))*OFFSET($F$7,0,$E795))-SUM($G795:AC795),(((INDEX('PTRM input'!$G$385:$P$434,A2offset,$E795)-INDEX('PTRM input'!$G$277:$P$326,A2offset,$E795))*OFFSET($F$7,0,$E795))-SUM($G795:AC795))*(OFFSET('PTRM input'!$G$477,0,$E795-1)/A2taxstdlife))))</f>
        <v>0</v>
      </c>
      <c r="AE795" s="251">
        <f ca="1">IF(A2taxstdlife="n/a","n/a",IF(A2taxstdlife="",0,IF(AE$3&gt;(A2stdlife+$E795),((INDEX('PTRM input'!$G$385:$P$434,A2offset,$E795)-INDEX('PTRM input'!$G$277:$P$326,A2offset,$E795))*OFFSET($F$7,0,$E795))-SUM($G795:AD795),(((INDEX('PTRM input'!$G$385:$P$434,A2offset,$E795)-INDEX('PTRM input'!$G$277:$P$326,A2offset,$E795))*OFFSET($F$7,0,$E795))-SUM($G795:AD795))*(OFFSET('PTRM input'!$G$477,0,$E795-1)/A2taxstdlife))))</f>
        <v>0</v>
      </c>
      <c r="AF795" s="251">
        <f ca="1">IF(A2taxstdlife="n/a","n/a",IF(A2taxstdlife="",0,IF(AF$3&gt;(A2stdlife+$E795),((INDEX('PTRM input'!$G$385:$P$434,A2offset,$E795)-INDEX('PTRM input'!$G$277:$P$326,A2offset,$E795))*OFFSET($F$7,0,$E795))-SUM($G795:AE795),(((INDEX('PTRM input'!$G$385:$P$434,A2offset,$E795)-INDEX('PTRM input'!$G$277:$P$326,A2offset,$E795))*OFFSET($F$7,0,$E795))-SUM($G795:AE795))*(OFFSET('PTRM input'!$G$477,0,$E795-1)/A2taxstdlife))))</f>
        <v>0</v>
      </c>
      <c r="AG795" s="251">
        <f ca="1">IF(A2taxstdlife="n/a","n/a",IF(A2taxstdlife="",0,IF(AG$3&gt;(A2stdlife+$E795),((INDEX('PTRM input'!$G$385:$P$434,A2offset,$E795)-INDEX('PTRM input'!$G$277:$P$326,A2offset,$E795))*OFFSET($F$7,0,$E795))-SUM($G795:AF795),(((INDEX('PTRM input'!$G$385:$P$434,A2offset,$E795)-INDEX('PTRM input'!$G$277:$P$326,A2offset,$E795))*OFFSET($F$7,0,$E795))-SUM($G795:AF795))*(OFFSET('PTRM input'!$G$477,0,$E795-1)/A2taxstdlife))))</f>
        <v>0</v>
      </c>
      <c r="AH795" s="251">
        <f ca="1">IF(A2taxstdlife="n/a","n/a",IF(A2taxstdlife="",0,IF(AH$3&gt;(A2stdlife+$E795),((INDEX('PTRM input'!$G$385:$P$434,A2offset,$E795)-INDEX('PTRM input'!$G$277:$P$326,A2offset,$E795))*OFFSET($F$7,0,$E795))-SUM($G795:AG795),(((INDEX('PTRM input'!$G$385:$P$434,A2offset,$E795)-INDEX('PTRM input'!$G$277:$P$326,A2offset,$E795))*OFFSET($F$7,0,$E795))-SUM($G795:AG795))*(OFFSET('PTRM input'!$G$477,0,$E795-1)/A2taxstdlife))))</f>
        <v>0</v>
      </c>
      <c r="AI795" s="251">
        <f ca="1">IF(A2taxstdlife="n/a","n/a",IF(A2taxstdlife="",0,IF(AI$3&gt;(A2stdlife+$E795),((INDEX('PTRM input'!$G$385:$P$434,A2offset,$E795)-INDEX('PTRM input'!$G$277:$P$326,A2offset,$E795))*OFFSET($F$7,0,$E795))-SUM($G795:AH795),(((INDEX('PTRM input'!$G$385:$P$434,A2offset,$E795)-INDEX('PTRM input'!$G$277:$P$326,A2offset,$E795))*OFFSET($F$7,0,$E795))-SUM($G795:AH795))*(OFFSET('PTRM input'!$G$477,0,$E795-1)/A2taxstdlife))))</f>
        <v>0</v>
      </c>
      <c r="AJ795" s="251">
        <f ca="1">IF(A2taxstdlife="n/a","n/a",IF(A2taxstdlife="",0,IF(AJ$3&gt;(A2stdlife+$E795),((INDEX('PTRM input'!$G$385:$P$434,A2offset,$E795)-INDEX('PTRM input'!$G$277:$P$326,A2offset,$E795))*OFFSET($F$7,0,$E795))-SUM($G795:AI795),(((INDEX('PTRM input'!$G$385:$P$434,A2offset,$E795)-INDEX('PTRM input'!$G$277:$P$326,A2offset,$E795))*OFFSET($F$7,0,$E795))-SUM($G795:AI795))*(OFFSET('PTRM input'!$G$477,0,$E795-1)/A2taxstdlife))))</f>
        <v>0</v>
      </c>
      <c r="AK795" s="251">
        <f ca="1">IF(A2taxstdlife="n/a","n/a",IF(A2taxstdlife="",0,IF(AK$3&gt;(A2stdlife+$E795),((INDEX('PTRM input'!$G$385:$P$434,A2offset,$E795)-INDEX('PTRM input'!$G$277:$P$326,A2offset,$E795))*OFFSET($F$7,0,$E795))-SUM($G795:AJ795),(((INDEX('PTRM input'!$G$385:$P$434,A2offset,$E795)-INDEX('PTRM input'!$G$277:$P$326,A2offset,$E795))*OFFSET($F$7,0,$E795))-SUM($G795:AJ795))*(OFFSET('PTRM input'!$G$477,0,$E795-1)/A2taxstdlife))))</f>
        <v>0</v>
      </c>
      <c r="AL795" s="251">
        <f ca="1">IF(A2taxstdlife="n/a","n/a",IF(A2taxstdlife="",0,IF(AL$3&gt;(A2stdlife+$E795),((INDEX('PTRM input'!$G$385:$P$434,A2offset,$E795)-INDEX('PTRM input'!$G$277:$P$326,A2offset,$E795))*OFFSET($F$7,0,$E795))-SUM($G795:AK795),(((INDEX('PTRM input'!$G$385:$P$434,A2offset,$E795)-INDEX('PTRM input'!$G$277:$P$326,A2offset,$E795))*OFFSET($F$7,0,$E795))-SUM($G795:AK795))*(OFFSET('PTRM input'!$G$477,0,$E795-1)/A2taxstdlife))))</f>
        <v>0</v>
      </c>
      <c r="AM795" s="251">
        <f ca="1">IF(A2taxstdlife="n/a","n/a",IF(A2taxstdlife="",0,IF(AM$3&gt;(A2stdlife+$E795),((INDEX('PTRM input'!$G$385:$P$434,A2offset,$E795)-INDEX('PTRM input'!$G$277:$P$326,A2offset,$E795))*OFFSET($F$7,0,$E795))-SUM($G795:AL795),(((INDEX('PTRM input'!$G$385:$P$434,A2offset,$E795)-INDEX('PTRM input'!$G$277:$P$326,A2offset,$E795))*OFFSET($F$7,0,$E795))-SUM($G795:AL795))*(OFFSET('PTRM input'!$G$477,0,$E795-1)/A2taxstdlife))))</f>
        <v>0</v>
      </c>
      <c r="AN795" s="251">
        <f ca="1">IF(A2taxstdlife="n/a","n/a",IF(A2taxstdlife="",0,IF(AN$3&gt;(A2stdlife+$E795),((INDEX('PTRM input'!$G$385:$P$434,A2offset,$E795)-INDEX('PTRM input'!$G$277:$P$326,A2offset,$E795))*OFFSET($F$7,0,$E795))-SUM($G795:AM795),(((INDEX('PTRM input'!$G$385:$P$434,A2offset,$E795)-INDEX('PTRM input'!$G$277:$P$326,A2offset,$E795))*OFFSET($F$7,0,$E795))-SUM($G795:AM795))*(OFFSET('PTRM input'!$G$477,0,$E795-1)/A2taxstdlife))))</f>
        <v>0</v>
      </c>
      <c r="AO795" s="251">
        <f ca="1">IF(A2taxstdlife="n/a","n/a",IF(A2taxstdlife="",0,IF(AO$3&gt;(A2stdlife+$E795),((INDEX('PTRM input'!$G$385:$P$434,A2offset,$E795)-INDEX('PTRM input'!$G$277:$P$326,A2offset,$E795))*OFFSET($F$7,0,$E795))-SUM($G795:AN795),(((INDEX('PTRM input'!$G$385:$P$434,A2offset,$E795)-INDEX('PTRM input'!$G$277:$P$326,A2offset,$E795))*OFFSET($F$7,0,$E795))-SUM($G795:AN795))*(OFFSET('PTRM input'!$G$477,0,$E795-1)/A2taxstdlife))))</f>
        <v>0</v>
      </c>
      <c r="AP795" s="251">
        <f ca="1">IF(A2taxstdlife="n/a","n/a",IF(A2taxstdlife="",0,IF(AP$3&gt;(A2stdlife+$E795),((INDEX('PTRM input'!$G$385:$P$434,A2offset,$E795)-INDEX('PTRM input'!$G$277:$P$326,A2offset,$E795))*OFFSET($F$7,0,$E795))-SUM($G795:AO795),(((INDEX('PTRM input'!$G$385:$P$434,A2offset,$E795)-INDEX('PTRM input'!$G$277:$P$326,A2offset,$E795))*OFFSET($F$7,0,$E795))-SUM($G795:AO795))*(OFFSET('PTRM input'!$G$477,0,$E795-1)/A2taxstdlife))))</f>
        <v>0</v>
      </c>
      <c r="AQ795" s="251">
        <f ca="1">IF(A2taxstdlife="n/a","n/a",IF(A2taxstdlife="",0,IF(AQ$3&gt;(A2stdlife+$E795),((INDEX('PTRM input'!$G$385:$P$434,A2offset,$E795)-INDEX('PTRM input'!$G$277:$P$326,A2offset,$E795))*OFFSET($F$7,0,$E795))-SUM($G795:AP795),(((INDEX('PTRM input'!$G$385:$P$434,A2offset,$E795)-INDEX('PTRM input'!$G$277:$P$326,A2offset,$E795))*OFFSET($F$7,0,$E795))-SUM($G795:AP795))*(OFFSET('PTRM input'!$G$477,0,$E795-1)/A2taxstdlife))))</f>
        <v>0</v>
      </c>
      <c r="AR795" s="251">
        <f ca="1">IF(A2taxstdlife="n/a","n/a",IF(A2taxstdlife="",0,IF(AR$3&gt;(A2stdlife+$E795),((INDEX('PTRM input'!$G$385:$P$434,A2offset,$E795)-INDEX('PTRM input'!$G$277:$P$326,A2offset,$E795))*OFFSET($F$7,0,$E795))-SUM($G795:AQ795),(((INDEX('PTRM input'!$G$385:$P$434,A2offset,$E795)-INDEX('PTRM input'!$G$277:$P$326,A2offset,$E795))*OFFSET($F$7,0,$E795))-SUM($G795:AQ795))*(OFFSET('PTRM input'!$G$477,0,$E795-1)/A2taxstdlife))))</f>
        <v>0</v>
      </c>
      <c r="AS795" s="251">
        <f ca="1">IF(A2taxstdlife="n/a","n/a",IF(A2taxstdlife="",0,IF(AS$3&gt;(A2stdlife+$E795),((INDEX('PTRM input'!$G$385:$P$434,A2offset,$E795)-INDEX('PTRM input'!$G$277:$P$326,A2offset,$E795))*OFFSET($F$7,0,$E795))-SUM($G795:AR795),(((INDEX('PTRM input'!$G$385:$P$434,A2offset,$E795)-INDEX('PTRM input'!$G$277:$P$326,A2offset,$E795))*OFFSET($F$7,0,$E795))-SUM($G795:AR795))*(OFFSET('PTRM input'!$G$477,0,$E795-1)/A2taxstdlife))))</f>
        <v>0</v>
      </c>
      <c r="AT795" s="251">
        <f ca="1">IF(A2taxstdlife="n/a","n/a",IF(A2taxstdlife="",0,IF(AT$3&gt;(A2stdlife+$E795),((INDEX('PTRM input'!$G$385:$P$434,A2offset,$E795)-INDEX('PTRM input'!$G$277:$P$326,A2offset,$E795))*OFFSET($F$7,0,$E795))-SUM($G795:AS795),(((INDEX('PTRM input'!$G$385:$P$434,A2offset,$E795)-INDEX('PTRM input'!$G$277:$P$326,A2offset,$E795))*OFFSET($F$7,0,$E795))-SUM($G795:AS795))*(OFFSET('PTRM input'!$G$477,0,$E795-1)/A2taxstdlife))))</f>
        <v>0</v>
      </c>
      <c r="AU795" s="251">
        <f ca="1">IF(A2taxstdlife="n/a","n/a",IF(A2taxstdlife="",0,IF(AU$3&gt;(A2stdlife+$E795),((INDEX('PTRM input'!$G$385:$P$434,A2offset,$E795)-INDEX('PTRM input'!$G$277:$P$326,A2offset,$E795))*OFFSET($F$7,0,$E795))-SUM($G795:AT795),(((INDEX('PTRM input'!$G$385:$P$434,A2offset,$E795)-INDEX('PTRM input'!$G$277:$P$326,A2offset,$E795))*OFFSET($F$7,0,$E795))-SUM($G795:AT795))*(OFFSET('PTRM input'!$G$477,0,$E795-1)/A2taxstdlife))))</f>
        <v>0</v>
      </c>
      <c r="AV795" s="251">
        <f ca="1">IF(A2taxstdlife="n/a","n/a",IF(A2taxstdlife="",0,IF(AV$3&gt;(A2stdlife+$E795),((INDEX('PTRM input'!$G$385:$P$434,A2offset,$E795)-INDEX('PTRM input'!$G$277:$P$326,A2offset,$E795))*OFFSET($F$7,0,$E795))-SUM($G795:AU795),(((INDEX('PTRM input'!$G$385:$P$434,A2offset,$E795)-INDEX('PTRM input'!$G$277:$P$326,A2offset,$E795))*OFFSET($F$7,0,$E795))-SUM($G795:AU795))*(OFFSET('PTRM input'!$G$477,0,$E795-1)/A2taxstdlife))))</f>
        <v>0</v>
      </c>
      <c r="AW795" s="251">
        <f ca="1">IF(A2taxstdlife="n/a","n/a",IF(A2taxstdlife="",0,IF(AW$3&gt;(A2stdlife+$E795),((INDEX('PTRM input'!$G$385:$P$434,A2offset,$E795)-INDEX('PTRM input'!$G$277:$P$326,A2offset,$E795))*OFFSET($F$7,0,$E795))-SUM($G795:AV795),(((INDEX('PTRM input'!$G$385:$P$434,A2offset,$E795)-INDEX('PTRM input'!$G$277:$P$326,A2offset,$E795))*OFFSET($F$7,0,$E795))-SUM($G795:AV795))*(OFFSET('PTRM input'!$G$477,0,$E795-1)/A2taxstdlife))))</f>
        <v>0</v>
      </c>
      <c r="AX795" s="251">
        <f ca="1">IF(A2taxstdlife="n/a","n/a",IF(A2taxstdlife="",0,IF(AX$3&gt;(A2stdlife+$E795),((INDEX('PTRM input'!$G$385:$P$434,A2offset,$E795)-INDEX('PTRM input'!$G$277:$P$326,A2offset,$E795))*OFFSET($F$7,0,$E795))-SUM($G795:AW795),(((INDEX('PTRM input'!$G$385:$P$434,A2offset,$E795)-INDEX('PTRM input'!$G$277:$P$326,A2offset,$E795))*OFFSET($F$7,0,$E795))-SUM($G795:AW795))*(OFFSET('PTRM input'!$G$477,0,$E795-1)/A2taxstdlife))))</f>
        <v>0</v>
      </c>
      <c r="AY795" s="251">
        <f ca="1">IF(A2taxstdlife="n/a","n/a",IF(A2taxstdlife="",0,IF(AY$3&gt;(A2stdlife+$E795),((INDEX('PTRM input'!$G$385:$P$434,A2offset,$E795)-INDEX('PTRM input'!$G$277:$P$326,A2offset,$E795))*OFFSET($F$7,0,$E795))-SUM($G795:AX795),(((INDEX('PTRM input'!$G$385:$P$434,A2offset,$E795)-INDEX('PTRM input'!$G$277:$P$326,A2offset,$E795))*OFFSET($F$7,0,$E795))-SUM($G795:AX795))*(OFFSET('PTRM input'!$G$477,0,$E795-1)/A2taxstdlife))))</f>
        <v>0</v>
      </c>
      <c r="AZ795" s="251">
        <f ca="1">IF(A2taxstdlife="n/a","n/a",IF(A2taxstdlife="",0,IF(AZ$3&gt;(A2stdlife+$E795),((INDEX('PTRM input'!$G$385:$P$434,A2offset,$E795)-INDEX('PTRM input'!$G$277:$P$326,A2offset,$E795))*OFFSET($F$7,0,$E795))-SUM($G795:AY795),(((INDEX('PTRM input'!$G$385:$P$434,A2offset,$E795)-INDEX('PTRM input'!$G$277:$P$326,A2offset,$E795))*OFFSET($F$7,0,$E795))-SUM($G795:AY795))*(OFFSET('PTRM input'!$G$477,0,$E795-1)/A2taxstdlife))))</f>
        <v>0</v>
      </c>
      <c r="BA795" s="251">
        <f ca="1">IF(A2taxstdlife="n/a","n/a",IF(A2taxstdlife="",0,IF(BA$3&gt;(A2stdlife+$E795),((INDEX('PTRM input'!$G$385:$P$434,A2offset,$E795)-INDEX('PTRM input'!$G$277:$P$326,A2offset,$E795))*OFFSET($F$7,0,$E795))-SUM($G795:AZ795),(((INDEX('PTRM input'!$G$385:$P$434,A2offset,$E795)-INDEX('PTRM input'!$G$277:$P$326,A2offset,$E795))*OFFSET($F$7,0,$E795))-SUM($G795:AZ795))*(OFFSET('PTRM input'!$G$477,0,$E795-1)/A2taxstdlife))))</f>
        <v>0</v>
      </c>
      <c r="BB795" s="251">
        <f ca="1">IF(A2taxstdlife="n/a","n/a",IF(A2taxstdlife="",0,IF(BB$3&gt;(A2stdlife+$E795),((INDEX('PTRM input'!$G$385:$P$434,A2offset,$E795)-INDEX('PTRM input'!$G$277:$P$326,A2offset,$E795))*OFFSET($F$7,0,$E795))-SUM($G795:BA795),(((INDEX('PTRM input'!$G$385:$P$434,A2offset,$E795)-INDEX('PTRM input'!$G$277:$P$326,A2offset,$E795))*OFFSET($F$7,0,$E795))-SUM($G795:BA795))*(OFFSET('PTRM input'!$G$477,0,$E795-1)/A2taxstdlife))))</f>
        <v>0</v>
      </c>
      <c r="BC795" s="251">
        <f ca="1">IF(A2taxstdlife="n/a","n/a",IF(A2taxstdlife="",0,IF(BC$3&gt;(A2stdlife+$E795),((INDEX('PTRM input'!$G$385:$P$434,A2offset,$E795)-INDEX('PTRM input'!$G$277:$P$326,A2offset,$E795))*OFFSET($F$7,0,$E795))-SUM($G795:BB795),(((INDEX('PTRM input'!$G$385:$P$434,A2offset,$E795)-INDEX('PTRM input'!$G$277:$P$326,A2offset,$E795))*OFFSET($F$7,0,$E795))-SUM($G795:BB795))*(OFFSET('PTRM input'!$G$477,0,$E795-1)/A2taxstdlife))))</f>
        <v>0</v>
      </c>
      <c r="BD795" s="251">
        <f ca="1">IF(A2taxstdlife="n/a","n/a",IF(A2taxstdlife="",0,IF(BD$3&gt;(A2stdlife+$E795),((INDEX('PTRM input'!$G$385:$P$434,A2offset,$E795)-INDEX('PTRM input'!$G$277:$P$326,A2offset,$E795))*OFFSET($F$7,0,$E795))-SUM($G795:BC795),(((INDEX('PTRM input'!$G$385:$P$434,A2offset,$E795)-INDEX('PTRM input'!$G$277:$P$326,A2offset,$E795))*OFFSET($F$7,0,$E795))-SUM($G795:BC795))*(OFFSET('PTRM input'!$G$477,0,$E795-1)/A2taxstdlife))))</f>
        <v>0</v>
      </c>
      <c r="BE795" s="251">
        <f ca="1">IF(A2taxstdlife="n/a","n/a",IF(A2taxstdlife="",0,IF(BE$3&gt;(A2stdlife+$E795),((INDEX('PTRM input'!$G$385:$P$434,A2offset,$E795)-INDEX('PTRM input'!$G$277:$P$326,A2offset,$E795))*OFFSET($F$7,0,$E795))-SUM($G795:BD795),(((INDEX('PTRM input'!$G$385:$P$434,A2offset,$E795)-INDEX('PTRM input'!$G$277:$P$326,A2offset,$E795))*OFFSET($F$7,0,$E795))-SUM($G795:BD795))*(OFFSET('PTRM input'!$G$477,0,$E795-1)/A2taxstdlife))))</f>
        <v>0</v>
      </c>
      <c r="BF795" s="251">
        <f ca="1">IF(A2taxstdlife="n/a","n/a",IF(A2taxstdlife="",0,IF(BF$3&gt;(A2stdlife+$E795),((INDEX('PTRM input'!$G$385:$P$434,A2offset,$E795)-INDEX('PTRM input'!$G$277:$P$326,A2offset,$E795))*OFFSET($F$7,0,$E795))-SUM($G795:BE795),(((INDEX('PTRM input'!$G$385:$P$434,A2offset,$E795)-INDEX('PTRM input'!$G$277:$P$326,A2offset,$E795))*OFFSET($F$7,0,$E795))-SUM($G795:BE795))*(OFFSET('PTRM input'!$G$477,0,$E795-1)/A2taxstdlife))))</f>
        <v>0</v>
      </c>
      <c r="BG795" s="251">
        <f ca="1">IF(A2taxstdlife="n/a","n/a",IF(A2taxstdlife="",0,IF(BG$3&gt;(A2stdlife+$E795),((INDEX('PTRM input'!$G$385:$P$434,A2offset,$E795)-INDEX('PTRM input'!$G$277:$P$326,A2offset,$E795))*OFFSET($F$7,0,$E795))-SUM($G795:BF795),(((INDEX('PTRM input'!$G$385:$P$434,A2offset,$E795)-INDEX('PTRM input'!$G$277:$P$326,A2offset,$E795))*OFFSET($F$7,0,$E795))-SUM($G795:BF795))*(OFFSET('PTRM input'!$G$477,0,$E795-1)/A2taxstdlife))))</f>
        <v>0</v>
      </c>
      <c r="BH795" s="251">
        <f ca="1">IF(A2taxstdlife="n/a","n/a",IF(A2taxstdlife="",0,IF(BH$3&gt;(A2stdlife+$E795),((INDEX('PTRM input'!$G$385:$P$434,A2offset,$E795)-INDEX('PTRM input'!$G$277:$P$326,A2offset,$E795))*OFFSET($F$7,0,$E795))-SUM($G795:BG795),(((INDEX('PTRM input'!$G$385:$P$434,A2offset,$E795)-INDEX('PTRM input'!$G$277:$P$326,A2offset,$E795))*OFFSET($F$7,0,$E795))-SUM($G795:BG795))*(OFFSET('PTRM input'!$G$477,0,$E795-1)/A2taxstdlife))))</f>
        <v>0</v>
      </c>
      <c r="BI795" s="251">
        <f ca="1">IF(A2taxstdlife="n/a","n/a",IF(A2taxstdlife="",0,IF(BI$3&gt;(A2stdlife+$E795),((INDEX('PTRM input'!$G$385:$P$434,A2offset,$E795)-INDEX('PTRM input'!$G$277:$P$326,A2offset,$E795))*OFFSET($F$7,0,$E795))-SUM($G795:BH795),(((INDEX('PTRM input'!$G$385:$P$434,A2offset,$E795)-INDEX('PTRM input'!$G$277:$P$326,A2offset,$E795))*OFFSET($F$7,0,$E795))-SUM($G795:BH795))*(OFFSET('PTRM input'!$G$477,0,$E795-1)/A2taxstdlife))))</f>
        <v>0</v>
      </c>
      <c r="BJ795" s="116"/>
      <c r="BK795" s="116"/>
      <c r="BL795" s="116"/>
      <c r="BM795" s="116"/>
    </row>
    <row r="796" spans="1:65" ht="12.75" hidden="1" customHeight="1" outlineLevel="2">
      <c r="A796" s="366"/>
      <c r="B796" s="19"/>
      <c r="C796" s="18"/>
      <c r="D796" s="760"/>
      <c r="E796" s="86">
        <v>2</v>
      </c>
      <c r="F796" s="356"/>
      <c r="G796" s="434"/>
      <c r="H796" s="619"/>
      <c r="I796" s="251">
        <f ca="1">IF(A2taxstdlife="n/a","n/a",IF(A2taxstdlife="",0,IF(I$3&gt;(A2stdlife+$E796),((INDEX('PTRM input'!$G$385:$P$434,A2offset,$E796)-INDEX('PTRM input'!$G$277:$P$326,A2offset,$E796))*OFFSET($F$7,0,$E796))-SUM($G796:H796),(((INDEX('PTRM input'!$G$385:$P$434,A2offset,$E796)-INDEX('PTRM input'!$G$277:$P$326,A2offset,$E796))*OFFSET($F$7,0,$E796))-SUM($G796:H796))*(OFFSET('PTRM input'!$G$477,0,$E796-1)/A2taxstdlife))))</f>
        <v>3.6380365453762137E-2</v>
      </c>
      <c r="J796" s="251">
        <f ca="1">IF(A2taxstdlife="n/a","n/a",IF(A2taxstdlife="",0,IF(J$3&gt;(A2stdlife+$E796),((INDEX('PTRM input'!$G$385:$P$434,A2offset,$E796)-INDEX('PTRM input'!$G$277:$P$326,A2offset,$E796))*OFFSET($F$7,0,$E796))-SUM($G796:I796),(((INDEX('PTRM input'!$G$385:$P$434,A2offset,$E796)-INDEX('PTRM input'!$G$277:$P$326,A2offset,$E796))*OFFSET($F$7,0,$E796))-SUM($G796:I796))*(OFFSET('PTRM input'!$G$477,0,$E796-1)/A2taxstdlife))))</f>
        <v>3.2742328908385923E-2</v>
      </c>
      <c r="K796" s="251">
        <f ca="1">IF(A2taxstdlife="n/a","n/a",IF(A2taxstdlife="",0,IF(K$3&gt;(A2stdlife+$E796),((INDEX('PTRM input'!$G$385:$P$434,A2offset,$E796)-INDEX('PTRM input'!$G$277:$P$326,A2offset,$E796))*OFFSET($F$7,0,$E796))-SUM($G796:J796),(((INDEX('PTRM input'!$G$385:$P$434,A2offset,$E796)-INDEX('PTRM input'!$G$277:$P$326,A2offset,$E796))*OFFSET($F$7,0,$E796))-SUM($G796:J796))*(OFFSET('PTRM input'!$G$477,0,$E796-1)/A2taxstdlife))))</f>
        <v>2.9468096017547331E-2</v>
      </c>
      <c r="L796" s="251">
        <f ca="1">IF(A2taxstdlife="n/a","n/a",IF(A2taxstdlife="",0,IF(L$3&gt;(A2stdlife+$E796),((INDEX('PTRM input'!$G$385:$P$434,A2offset,$E796)-INDEX('PTRM input'!$G$277:$P$326,A2offset,$E796))*OFFSET($F$7,0,$E796))-SUM($G796:K796),(((INDEX('PTRM input'!$G$385:$P$434,A2offset,$E796)-INDEX('PTRM input'!$G$277:$P$326,A2offset,$E796))*OFFSET($F$7,0,$E796))-SUM($G796:K796))*(OFFSET('PTRM input'!$G$477,0,$E796-1)/A2taxstdlife))))</f>
        <v>2.65212864157926E-2</v>
      </c>
      <c r="M796" s="251">
        <f ca="1">IF(A2taxstdlife="n/a","n/a",IF(A2taxstdlife="",0,IF(M$3&gt;(A2stdlife+$E796),((INDEX('PTRM input'!$G$385:$P$434,A2offset,$E796)-INDEX('PTRM input'!$G$277:$P$326,A2offset,$E796))*OFFSET($F$7,0,$E796))-SUM($G796:L796),(((INDEX('PTRM input'!$G$385:$P$434,A2offset,$E796)-INDEX('PTRM input'!$G$277:$P$326,A2offset,$E796))*OFFSET($F$7,0,$E796))-SUM($G796:L796))*(OFFSET('PTRM input'!$G$477,0,$E796-1)/A2taxstdlife))))</f>
        <v>2.3869157774213338E-2</v>
      </c>
      <c r="N796" s="251">
        <f ca="1">IF(A2taxstdlife="n/a","n/a",IF(A2taxstdlife="",0,IF(N$3&gt;(A2stdlife+$E796),((INDEX('PTRM input'!$G$385:$P$434,A2offset,$E796)-INDEX('PTRM input'!$G$277:$P$326,A2offset,$E796))*OFFSET($F$7,0,$E796))-SUM($G796:M796),(((INDEX('PTRM input'!$G$385:$P$434,A2offset,$E796)-INDEX('PTRM input'!$G$277:$P$326,A2offset,$E796))*OFFSET($F$7,0,$E796))-SUM($G796:M796))*(OFFSET('PTRM input'!$G$477,0,$E796-1)/A2taxstdlife))))</f>
        <v>2.1482241996792006E-2</v>
      </c>
      <c r="O796" s="251">
        <f ca="1">IF(A2taxstdlife="n/a","n/a",IF(A2taxstdlife="",0,IF(O$3&gt;(A2stdlife+$E796),((INDEX('PTRM input'!$G$385:$P$434,A2offset,$E796)-INDEX('PTRM input'!$G$277:$P$326,A2offset,$E796))*OFFSET($F$7,0,$E796))-SUM($G796:N796),(((INDEX('PTRM input'!$G$385:$P$434,A2offset,$E796)-INDEX('PTRM input'!$G$277:$P$326,A2offset,$E796))*OFFSET($F$7,0,$E796))-SUM($G796:N796))*(OFFSET('PTRM input'!$G$477,0,$E796-1)/A2taxstdlife))))</f>
        <v>1.9334017797112805E-2</v>
      </c>
      <c r="P796" s="251">
        <f ca="1">IF(A2taxstdlife="n/a","n/a",IF(A2taxstdlife="",0,IF(P$3&gt;(A2stdlife+$E796),((INDEX('PTRM input'!$G$385:$P$434,A2offset,$E796)-INDEX('PTRM input'!$G$277:$P$326,A2offset,$E796))*OFFSET($F$7,0,$E796))-SUM($G796:O796),(((INDEX('PTRM input'!$G$385:$P$434,A2offset,$E796)-INDEX('PTRM input'!$G$277:$P$326,A2offset,$E796))*OFFSET($F$7,0,$E796))-SUM($G796:O796))*(OFFSET('PTRM input'!$G$477,0,$E796-1)/A2taxstdlife))))</f>
        <v>1.7400616017401525E-2</v>
      </c>
      <c r="Q796" s="251">
        <f ca="1">IF(A2taxstdlife="n/a","n/a",IF(A2taxstdlife="",0,IF(Q$3&gt;(A2stdlife+$E796),((INDEX('PTRM input'!$G$385:$P$434,A2offset,$E796)-INDEX('PTRM input'!$G$277:$P$326,A2offset,$E796))*OFFSET($F$7,0,$E796))-SUM($G796:P796),(((INDEX('PTRM input'!$G$385:$P$434,A2offset,$E796)-INDEX('PTRM input'!$G$277:$P$326,A2offset,$E796))*OFFSET($F$7,0,$E796))-SUM($G796:P796))*(OFFSET('PTRM input'!$G$477,0,$E796-1)/A2taxstdlife))))</f>
        <v>1.566055441566137E-2</v>
      </c>
      <c r="R796" s="251">
        <f ca="1">IF(A2taxstdlife="n/a","n/a",IF(A2taxstdlife="",0,IF(R$3&gt;(A2stdlife+$E796),((INDEX('PTRM input'!$G$385:$P$434,A2offset,$E796)-INDEX('PTRM input'!$G$277:$P$326,A2offset,$E796))*OFFSET($F$7,0,$E796))-SUM($G796:Q796),(((INDEX('PTRM input'!$G$385:$P$434,A2offset,$E796)-INDEX('PTRM input'!$G$277:$P$326,A2offset,$E796))*OFFSET($F$7,0,$E796))-SUM($G796:Q796))*(OFFSET('PTRM input'!$G$477,0,$E796-1)/A2taxstdlife))))</f>
        <v>1.4094498974095235E-2</v>
      </c>
      <c r="S796" s="251">
        <f ca="1">IF(A2taxstdlife="n/a","n/a",IF(A2taxstdlife="",0,IF(S$3&gt;(A2stdlife+$E796),((INDEX('PTRM input'!$G$385:$P$434,A2offset,$E796)-INDEX('PTRM input'!$G$277:$P$326,A2offset,$E796))*OFFSET($F$7,0,$E796))-SUM($G796:R796),(((INDEX('PTRM input'!$G$385:$P$434,A2offset,$E796)-INDEX('PTRM input'!$G$277:$P$326,A2offset,$E796))*OFFSET($F$7,0,$E796))-SUM($G796:R796))*(OFFSET('PTRM input'!$G$477,0,$E796-1)/A2taxstdlife))))</f>
        <v>1.2685049076685712E-2</v>
      </c>
      <c r="T796" s="251">
        <f ca="1">IF(A2taxstdlife="n/a","n/a",IF(A2taxstdlife="",0,IF(T$3&gt;(A2stdlife+$E796),((INDEX('PTRM input'!$G$385:$P$434,A2offset,$E796)-INDEX('PTRM input'!$G$277:$P$326,A2offset,$E796))*OFFSET($F$7,0,$E796))-SUM($G796:S796),(((INDEX('PTRM input'!$G$385:$P$434,A2offset,$E796)-INDEX('PTRM input'!$G$277:$P$326,A2offset,$E796))*OFFSET($F$7,0,$E796))-SUM($G796:S796))*(OFFSET('PTRM input'!$G$477,0,$E796-1)/A2taxstdlife))))</f>
        <v>1.1416544169017141E-2</v>
      </c>
      <c r="U796" s="251">
        <f ca="1">IF(A2taxstdlife="n/a","n/a",IF(A2taxstdlife="",0,IF(U$3&gt;(A2stdlife+$E796),((INDEX('PTRM input'!$G$385:$P$434,A2offset,$E796)-INDEX('PTRM input'!$G$277:$P$326,A2offset,$E796))*OFFSET($F$7,0,$E796))-SUM($G796:T796),(((INDEX('PTRM input'!$G$385:$P$434,A2offset,$E796)-INDEX('PTRM input'!$G$277:$P$326,A2offset,$E796))*OFFSET($F$7,0,$E796))-SUM($G796:T796))*(OFFSET('PTRM input'!$G$477,0,$E796-1)/A2taxstdlife))))</f>
        <v>1.0274889752115424E-2</v>
      </c>
      <c r="V796" s="251">
        <f ca="1">IF(A2taxstdlife="n/a","n/a",IF(A2taxstdlife="",0,IF(V$3&gt;(A2stdlife+$E796),((INDEX('PTRM input'!$G$385:$P$434,A2offset,$E796)-INDEX('PTRM input'!$G$277:$P$326,A2offset,$E796))*OFFSET($F$7,0,$E796))-SUM($G796:U796),(((INDEX('PTRM input'!$G$385:$P$434,A2offset,$E796)-INDEX('PTRM input'!$G$277:$P$326,A2offset,$E796))*OFFSET($F$7,0,$E796))-SUM($G796:U796))*(OFFSET('PTRM input'!$G$477,0,$E796-1)/A2taxstdlife))))</f>
        <v>9.2474007769038809E-3</v>
      </c>
      <c r="W796" s="251">
        <f ca="1">IF(A2taxstdlife="n/a","n/a",IF(A2taxstdlife="",0,IF(W$3&gt;(A2stdlife+$E796),((INDEX('PTRM input'!$G$385:$P$434,A2offset,$E796)-INDEX('PTRM input'!$G$277:$P$326,A2offset,$E796))*OFFSET($F$7,0,$E796))-SUM($G796:V796),(((INDEX('PTRM input'!$G$385:$P$434,A2offset,$E796)-INDEX('PTRM input'!$G$277:$P$326,A2offset,$E796))*OFFSET($F$7,0,$E796))-SUM($G796:V796))*(OFFSET('PTRM input'!$G$477,0,$E796-1)/A2taxstdlife))))</f>
        <v>8.3226606992134917E-3</v>
      </c>
      <c r="X796" s="251">
        <f ca="1">IF(A2taxstdlife="n/a","n/a",IF(A2taxstdlife="",0,IF(X$3&gt;(A2stdlife+$E796),((INDEX('PTRM input'!$G$385:$P$434,A2offset,$E796)-INDEX('PTRM input'!$G$277:$P$326,A2offset,$E796))*OFFSET($F$7,0,$E796))-SUM($G796:W796),(((INDEX('PTRM input'!$G$385:$P$434,A2offset,$E796)-INDEX('PTRM input'!$G$277:$P$326,A2offset,$E796))*OFFSET($F$7,0,$E796))-SUM($G796:W796))*(OFFSET('PTRM input'!$G$477,0,$E796-1)/A2taxstdlife))))</f>
        <v>7.490394629292141E-3</v>
      </c>
      <c r="Y796" s="251">
        <f ca="1">IF(A2taxstdlife="n/a","n/a",IF(A2taxstdlife="",0,IF(Y$3&gt;(A2stdlife+$E796),((INDEX('PTRM input'!$G$385:$P$434,A2offset,$E796)-INDEX('PTRM input'!$G$277:$P$326,A2offset,$E796))*OFFSET($F$7,0,$E796))-SUM($G796:X796),(((INDEX('PTRM input'!$G$385:$P$434,A2offset,$E796)-INDEX('PTRM input'!$G$277:$P$326,A2offset,$E796))*OFFSET($F$7,0,$E796))-SUM($G796:X796))*(OFFSET('PTRM input'!$G$477,0,$E796-1)/A2taxstdlife))))</f>
        <v>6.7413551663629279E-3</v>
      </c>
      <c r="Z796" s="251">
        <f ca="1">IF(A2taxstdlife="n/a","n/a",IF(A2taxstdlife="",0,IF(Z$3&gt;(A2stdlife+$E796),((INDEX('PTRM input'!$G$385:$P$434,A2offset,$E796)-INDEX('PTRM input'!$G$277:$P$326,A2offset,$E796))*OFFSET($F$7,0,$E796))-SUM($G796:Y796),(((INDEX('PTRM input'!$G$385:$P$434,A2offset,$E796)-INDEX('PTRM input'!$G$277:$P$326,A2offset,$E796))*OFFSET($F$7,0,$E796))-SUM($G796:Y796))*(OFFSET('PTRM input'!$G$477,0,$E796-1)/A2taxstdlife))))</f>
        <v>6.0672196497266358E-3</v>
      </c>
      <c r="AA796" s="251">
        <f ca="1">IF(A2taxstdlife="n/a","n/a",IF(A2taxstdlife="",0,IF(AA$3&gt;(A2stdlife+$E796),((INDEX('PTRM input'!$G$385:$P$434,A2offset,$E796)-INDEX('PTRM input'!$G$277:$P$326,A2offset,$E796))*OFFSET($F$7,0,$E796))-SUM($G796:Z796),(((INDEX('PTRM input'!$G$385:$P$434,A2offset,$E796)-INDEX('PTRM input'!$G$277:$P$326,A2offset,$E796))*OFFSET($F$7,0,$E796))-SUM($G796:Z796))*(OFFSET('PTRM input'!$G$477,0,$E796-1)/A2taxstdlife))))</f>
        <v>5.4604976847539739E-3</v>
      </c>
      <c r="AB796" s="251">
        <f ca="1">IF(A2taxstdlife="n/a","n/a",IF(A2taxstdlife="",0,IF(AB$3&gt;(A2stdlife+$E796),((INDEX('PTRM input'!$G$385:$P$434,A2offset,$E796)-INDEX('PTRM input'!$G$277:$P$326,A2offset,$E796))*OFFSET($F$7,0,$E796))-SUM($G796:AA796),(((INDEX('PTRM input'!$G$385:$P$434,A2offset,$E796)-INDEX('PTRM input'!$G$277:$P$326,A2offset,$E796))*OFFSET($F$7,0,$E796))-SUM($G796:AA796))*(OFFSET('PTRM input'!$G$477,0,$E796-1)/A2taxstdlife))))</f>
        <v>4.9144479162785753E-3</v>
      </c>
      <c r="AC796" s="251">
        <f ca="1">IF(A2taxstdlife="n/a","n/a",IF(A2taxstdlife="",0,IF(AC$3&gt;(A2stdlife+$E796),((INDEX('PTRM input'!$G$385:$P$434,A2offset,$E796)-INDEX('PTRM input'!$G$277:$P$326,A2offset,$E796))*OFFSET($F$7,0,$E796))-SUM($G796:AB796),(((INDEX('PTRM input'!$G$385:$P$434,A2offset,$E796)-INDEX('PTRM input'!$G$277:$P$326,A2offset,$E796))*OFFSET($F$7,0,$E796))-SUM($G796:AB796))*(OFFSET('PTRM input'!$G$477,0,$E796-1)/A2taxstdlife))))</f>
        <v>4.4230031246507151E-2</v>
      </c>
      <c r="AD796" s="251">
        <f ca="1">IF(A2taxstdlife="n/a","n/a",IF(A2taxstdlife="",0,IF(AD$3&gt;(A2stdlife+$E796),((INDEX('PTRM input'!$G$385:$P$434,A2offset,$E796)-INDEX('PTRM input'!$G$277:$P$326,A2offset,$E796))*OFFSET($F$7,0,$E796))-SUM($G796:AC796),(((INDEX('PTRM input'!$G$385:$P$434,A2offset,$E796)-INDEX('PTRM input'!$G$277:$P$326,A2offset,$E796))*OFFSET($F$7,0,$E796))-SUM($G796:AC796))*(OFFSET('PTRM input'!$G$477,0,$E796-1)/A2taxstdlife))))</f>
        <v>0</v>
      </c>
      <c r="AE796" s="251">
        <f ca="1">IF(A2taxstdlife="n/a","n/a",IF(A2taxstdlife="",0,IF(AE$3&gt;(A2stdlife+$E796),((INDEX('PTRM input'!$G$385:$P$434,A2offset,$E796)-INDEX('PTRM input'!$G$277:$P$326,A2offset,$E796))*OFFSET($F$7,0,$E796))-SUM($G796:AD796),(((INDEX('PTRM input'!$G$385:$P$434,A2offset,$E796)-INDEX('PTRM input'!$G$277:$P$326,A2offset,$E796))*OFFSET($F$7,0,$E796))-SUM($G796:AD796))*(OFFSET('PTRM input'!$G$477,0,$E796-1)/A2taxstdlife))))</f>
        <v>0</v>
      </c>
      <c r="AF796" s="251">
        <f ca="1">IF(A2taxstdlife="n/a","n/a",IF(A2taxstdlife="",0,IF(AF$3&gt;(A2stdlife+$E796),((INDEX('PTRM input'!$G$385:$P$434,A2offset,$E796)-INDEX('PTRM input'!$G$277:$P$326,A2offset,$E796))*OFFSET($F$7,0,$E796))-SUM($G796:AE796),(((INDEX('PTRM input'!$G$385:$P$434,A2offset,$E796)-INDEX('PTRM input'!$G$277:$P$326,A2offset,$E796))*OFFSET($F$7,0,$E796))-SUM($G796:AE796))*(OFFSET('PTRM input'!$G$477,0,$E796-1)/A2taxstdlife))))</f>
        <v>0</v>
      </c>
      <c r="AG796" s="251">
        <f ca="1">IF(A2taxstdlife="n/a","n/a",IF(A2taxstdlife="",0,IF(AG$3&gt;(A2stdlife+$E796),((INDEX('PTRM input'!$G$385:$P$434,A2offset,$E796)-INDEX('PTRM input'!$G$277:$P$326,A2offset,$E796))*OFFSET($F$7,0,$E796))-SUM($G796:AF796),(((INDEX('PTRM input'!$G$385:$P$434,A2offset,$E796)-INDEX('PTRM input'!$G$277:$P$326,A2offset,$E796))*OFFSET($F$7,0,$E796))-SUM($G796:AF796))*(OFFSET('PTRM input'!$G$477,0,$E796-1)/A2taxstdlife))))</f>
        <v>0</v>
      </c>
      <c r="AH796" s="251">
        <f ca="1">IF(A2taxstdlife="n/a","n/a",IF(A2taxstdlife="",0,IF(AH$3&gt;(A2stdlife+$E796),((INDEX('PTRM input'!$G$385:$P$434,A2offset,$E796)-INDEX('PTRM input'!$G$277:$P$326,A2offset,$E796))*OFFSET($F$7,0,$E796))-SUM($G796:AG796),(((INDEX('PTRM input'!$G$385:$P$434,A2offset,$E796)-INDEX('PTRM input'!$G$277:$P$326,A2offset,$E796))*OFFSET($F$7,0,$E796))-SUM($G796:AG796))*(OFFSET('PTRM input'!$G$477,0,$E796-1)/A2taxstdlife))))</f>
        <v>0</v>
      </c>
      <c r="AI796" s="251">
        <f ca="1">IF(A2taxstdlife="n/a","n/a",IF(A2taxstdlife="",0,IF(AI$3&gt;(A2stdlife+$E796),((INDEX('PTRM input'!$G$385:$P$434,A2offset,$E796)-INDEX('PTRM input'!$G$277:$P$326,A2offset,$E796))*OFFSET($F$7,0,$E796))-SUM($G796:AH796),(((INDEX('PTRM input'!$G$385:$P$434,A2offset,$E796)-INDEX('PTRM input'!$G$277:$P$326,A2offset,$E796))*OFFSET($F$7,0,$E796))-SUM($G796:AH796))*(OFFSET('PTRM input'!$G$477,0,$E796-1)/A2taxstdlife))))</f>
        <v>0</v>
      </c>
      <c r="AJ796" s="251">
        <f ca="1">IF(A2taxstdlife="n/a","n/a",IF(A2taxstdlife="",0,IF(AJ$3&gt;(A2stdlife+$E796),((INDEX('PTRM input'!$G$385:$P$434,A2offset,$E796)-INDEX('PTRM input'!$G$277:$P$326,A2offset,$E796))*OFFSET($F$7,0,$E796))-SUM($G796:AI796),(((INDEX('PTRM input'!$G$385:$P$434,A2offset,$E796)-INDEX('PTRM input'!$G$277:$P$326,A2offset,$E796))*OFFSET($F$7,0,$E796))-SUM($G796:AI796))*(OFFSET('PTRM input'!$G$477,0,$E796-1)/A2taxstdlife))))</f>
        <v>0</v>
      </c>
      <c r="AK796" s="251">
        <f ca="1">IF(A2taxstdlife="n/a","n/a",IF(A2taxstdlife="",0,IF(AK$3&gt;(A2stdlife+$E796),((INDEX('PTRM input'!$G$385:$P$434,A2offset,$E796)-INDEX('PTRM input'!$G$277:$P$326,A2offset,$E796))*OFFSET($F$7,0,$E796))-SUM($G796:AJ796),(((INDEX('PTRM input'!$G$385:$P$434,A2offset,$E796)-INDEX('PTRM input'!$G$277:$P$326,A2offset,$E796))*OFFSET($F$7,0,$E796))-SUM($G796:AJ796))*(OFFSET('PTRM input'!$G$477,0,$E796-1)/A2taxstdlife))))</f>
        <v>0</v>
      </c>
      <c r="AL796" s="251">
        <f ca="1">IF(A2taxstdlife="n/a","n/a",IF(A2taxstdlife="",0,IF(AL$3&gt;(A2stdlife+$E796),((INDEX('PTRM input'!$G$385:$P$434,A2offset,$E796)-INDEX('PTRM input'!$G$277:$P$326,A2offset,$E796))*OFFSET($F$7,0,$E796))-SUM($G796:AK796),(((INDEX('PTRM input'!$G$385:$P$434,A2offset,$E796)-INDEX('PTRM input'!$G$277:$P$326,A2offset,$E796))*OFFSET($F$7,0,$E796))-SUM($G796:AK796))*(OFFSET('PTRM input'!$G$477,0,$E796-1)/A2taxstdlife))))</f>
        <v>0</v>
      </c>
      <c r="AM796" s="251">
        <f ca="1">IF(A2taxstdlife="n/a","n/a",IF(A2taxstdlife="",0,IF(AM$3&gt;(A2stdlife+$E796),((INDEX('PTRM input'!$G$385:$P$434,A2offset,$E796)-INDEX('PTRM input'!$G$277:$P$326,A2offset,$E796))*OFFSET($F$7,0,$E796))-SUM($G796:AL796),(((INDEX('PTRM input'!$G$385:$P$434,A2offset,$E796)-INDEX('PTRM input'!$G$277:$P$326,A2offset,$E796))*OFFSET($F$7,0,$E796))-SUM($G796:AL796))*(OFFSET('PTRM input'!$G$477,0,$E796-1)/A2taxstdlife))))</f>
        <v>0</v>
      </c>
      <c r="AN796" s="251">
        <f ca="1">IF(A2taxstdlife="n/a","n/a",IF(A2taxstdlife="",0,IF(AN$3&gt;(A2stdlife+$E796),((INDEX('PTRM input'!$G$385:$P$434,A2offset,$E796)-INDEX('PTRM input'!$G$277:$P$326,A2offset,$E796))*OFFSET($F$7,0,$E796))-SUM($G796:AM796),(((INDEX('PTRM input'!$G$385:$P$434,A2offset,$E796)-INDEX('PTRM input'!$G$277:$P$326,A2offset,$E796))*OFFSET($F$7,0,$E796))-SUM($G796:AM796))*(OFFSET('PTRM input'!$G$477,0,$E796-1)/A2taxstdlife))))</f>
        <v>0</v>
      </c>
      <c r="AO796" s="251">
        <f ca="1">IF(A2taxstdlife="n/a","n/a",IF(A2taxstdlife="",0,IF(AO$3&gt;(A2stdlife+$E796),((INDEX('PTRM input'!$G$385:$P$434,A2offset,$E796)-INDEX('PTRM input'!$G$277:$P$326,A2offset,$E796))*OFFSET($F$7,0,$E796))-SUM($G796:AN796),(((INDEX('PTRM input'!$G$385:$P$434,A2offset,$E796)-INDEX('PTRM input'!$G$277:$P$326,A2offset,$E796))*OFFSET($F$7,0,$E796))-SUM($G796:AN796))*(OFFSET('PTRM input'!$G$477,0,$E796-1)/A2taxstdlife))))</f>
        <v>0</v>
      </c>
      <c r="AP796" s="251">
        <f ca="1">IF(A2taxstdlife="n/a","n/a",IF(A2taxstdlife="",0,IF(AP$3&gt;(A2stdlife+$E796),((INDEX('PTRM input'!$G$385:$P$434,A2offset,$E796)-INDEX('PTRM input'!$G$277:$P$326,A2offset,$E796))*OFFSET($F$7,0,$E796))-SUM($G796:AO796),(((INDEX('PTRM input'!$G$385:$P$434,A2offset,$E796)-INDEX('PTRM input'!$G$277:$P$326,A2offset,$E796))*OFFSET($F$7,0,$E796))-SUM($G796:AO796))*(OFFSET('PTRM input'!$G$477,0,$E796-1)/A2taxstdlife))))</f>
        <v>0</v>
      </c>
      <c r="AQ796" s="251">
        <f ca="1">IF(A2taxstdlife="n/a","n/a",IF(A2taxstdlife="",0,IF(AQ$3&gt;(A2stdlife+$E796),((INDEX('PTRM input'!$G$385:$P$434,A2offset,$E796)-INDEX('PTRM input'!$G$277:$P$326,A2offset,$E796))*OFFSET($F$7,0,$E796))-SUM($G796:AP796),(((INDEX('PTRM input'!$G$385:$P$434,A2offset,$E796)-INDEX('PTRM input'!$G$277:$P$326,A2offset,$E796))*OFFSET($F$7,0,$E796))-SUM($G796:AP796))*(OFFSET('PTRM input'!$G$477,0,$E796-1)/A2taxstdlife))))</f>
        <v>0</v>
      </c>
      <c r="AR796" s="251">
        <f ca="1">IF(A2taxstdlife="n/a","n/a",IF(A2taxstdlife="",0,IF(AR$3&gt;(A2stdlife+$E796),((INDEX('PTRM input'!$G$385:$P$434,A2offset,$E796)-INDEX('PTRM input'!$G$277:$P$326,A2offset,$E796))*OFFSET($F$7,0,$E796))-SUM($G796:AQ796),(((INDEX('PTRM input'!$G$385:$P$434,A2offset,$E796)-INDEX('PTRM input'!$G$277:$P$326,A2offset,$E796))*OFFSET($F$7,0,$E796))-SUM($G796:AQ796))*(OFFSET('PTRM input'!$G$477,0,$E796-1)/A2taxstdlife))))</f>
        <v>0</v>
      </c>
      <c r="AS796" s="251">
        <f ca="1">IF(A2taxstdlife="n/a","n/a",IF(A2taxstdlife="",0,IF(AS$3&gt;(A2stdlife+$E796),((INDEX('PTRM input'!$G$385:$P$434,A2offset,$E796)-INDEX('PTRM input'!$G$277:$P$326,A2offset,$E796))*OFFSET($F$7,0,$E796))-SUM($G796:AR796),(((INDEX('PTRM input'!$G$385:$P$434,A2offset,$E796)-INDEX('PTRM input'!$G$277:$P$326,A2offset,$E796))*OFFSET($F$7,0,$E796))-SUM($G796:AR796))*(OFFSET('PTRM input'!$G$477,0,$E796-1)/A2taxstdlife))))</f>
        <v>0</v>
      </c>
      <c r="AT796" s="251">
        <f ca="1">IF(A2taxstdlife="n/a","n/a",IF(A2taxstdlife="",0,IF(AT$3&gt;(A2stdlife+$E796),((INDEX('PTRM input'!$G$385:$P$434,A2offset,$E796)-INDEX('PTRM input'!$G$277:$P$326,A2offset,$E796))*OFFSET($F$7,0,$E796))-SUM($G796:AS796),(((INDEX('PTRM input'!$G$385:$P$434,A2offset,$E796)-INDEX('PTRM input'!$G$277:$P$326,A2offset,$E796))*OFFSET($F$7,0,$E796))-SUM($G796:AS796))*(OFFSET('PTRM input'!$G$477,0,$E796-1)/A2taxstdlife))))</f>
        <v>0</v>
      </c>
      <c r="AU796" s="251">
        <f ca="1">IF(A2taxstdlife="n/a","n/a",IF(A2taxstdlife="",0,IF(AU$3&gt;(A2stdlife+$E796),((INDEX('PTRM input'!$G$385:$P$434,A2offset,$E796)-INDEX('PTRM input'!$G$277:$P$326,A2offset,$E796))*OFFSET($F$7,0,$E796))-SUM($G796:AT796),(((INDEX('PTRM input'!$G$385:$P$434,A2offset,$E796)-INDEX('PTRM input'!$G$277:$P$326,A2offset,$E796))*OFFSET($F$7,0,$E796))-SUM($G796:AT796))*(OFFSET('PTRM input'!$G$477,0,$E796-1)/A2taxstdlife))))</f>
        <v>0</v>
      </c>
      <c r="AV796" s="251">
        <f ca="1">IF(A2taxstdlife="n/a","n/a",IF(A2taxstdlife="",0,IF(AV$3&gt;(A2stdlife+$E796),((INDEX('PTRM input'!$G$385:$P$434,A2offset,$E796)-INDEX('PTRM input'!$G$277:$P$326,A2offset,$E796))*OFFSET($F$7,0,$E796))-SUM($G796:AU796),(((INDEX('PTRM input'!$G$385:$P$434,A2offset,$E796)-INDEX('PTRM input'!$G$277:$P$326,A2offset,$E796))*OFFSET($F$7,0,$E796))-SUM($G796:AU796))*(OFFSET('PTRM input'!$G$477,0,$E796-1)/A2taxstdlife))))</f>
        <v>0</v>
      </c>
      <c r="AW796" s="251">
        <f ca="1">IF(A2taxstdlife="n/a","n/a",IF(A2taxstdlife="",0,IF(AW$3&gt;(A2stdlife+$E796),((INDEX('PTRM input'!$G$385:$P$434,A2offset,$E796)-INDEX('PTRM input'!$G$277:$P$326,A2offset,$E796))*OFFSET($F$7,0,$E796))-SUM($G796:AV796),(((INDEX('PTRM input'!$G$385:$P$434,A2offset,$E796)-INDEX('PTRM input'!$G$277:$P$326,A2offset,$E796))*OFFSET($F$7,0,$E796))-SUM($G796:AV796))*(OFFSET('PTRM input'!$G$477,0,$E796-1)/A2taxstdlife))))</f>
        <v>0</v>
      </c>
      <c r="AX796" s="251">
        <f ca="1">IF(A2taxstdlife="n/a","n/a",IF(A2taxstdlife="",0,IF(AX$3&gt;(A2stdlife+$E796),((INDEX('PTRM input'!$G$385:$P$434,A2offset,$E796)-INDEX('PTRM input'!$G$277:$P$326,A2offset,$E796))*OFFSET($F$7,0,$E796))-SUM($G796:AW796),(((INDEX('PTRM input'!$G$385:$P$434,A2offset,$E796)-INDEX('PTRM input'!$G$277:$P$326,A2offset,$E796))*OFFSET($F$7,0,$E796))-SUM($G796:AW796))*(OFFSET('PTRM input'!$G$477,0,$E796-1)/A2taxstdlife))))</f>
        <v>0</v>
      </c>
      <c r="AY796" s="251">
        <f ca="1">IF(A2taxstdlife="n/a","n/a",IF(A2taxstdlife="",0,IF(AY$3&gt;(A2stdlife+$E796),((INDEX('PTRM input'!$G$385:$P$434,A2offset,$E796)-INDEX('PTRM input'!$G$277:$P$326,A2offset,$E796))*OFFSET($F$7,0,$E796))-SUM($G796:AX796),(((INDEX('PTRM input'!$G$385:$P$434,A2offset,$E796)-INDEX('PTRM input'!$G$277:$P$326,A2offset,$E796))*OFFSET($F$7,0,$E796))-SUM($G796:AX796))*(OFFSET('PTRM input'!$G$477,0,$E796-1)/A2taxstdlife))))</f>
        <v>0</v>
      </c>
      <c r="AZ796" s="251">
        <f ca="1">IF(A2taxstdlife="n/a","n/a",IF(A2taxstdlife="",0,IF(AZ$3&gt;(A2stdlife+$E796),((INDEX('PTRM input'!$G$385:$P$434,A2offset,$E796)-INDEX('PTRM input'!$G$277:$P$326,A2offset,$E796))*OFFSET($F$7,0,$E796))-SUM($G796:AY796),(((INDEX('PTRM input'!$G$385:$P$434,A2offset,$E796)-INDEX('PTRM input'!$G$277:$P$326,A2offset,$E796))*OFFSET($F$7,0,$E796))-SUM($G796:AY796))*(OFFSET('PTRM input'!$G$477,0,$E796-1)/A2taxstdlife))))</f>
        <v>0</v>
      </c>
      <c r="BA796" s="251">
        <f ca="1">IF(A2taxstdlife="n/a","n/a",IF(A2taxstdlife="",0,IF(BA$3&gt;(A2stdlife+$E796),((INDEX('PTRM input'!$G$385:$P$434,A2offset,$E796)-INDEX('PTRM input'!$G$277:$P$326,A2offset,$E796))*OFFSET($F$7,0,$E796))-SUM($G796:AZ796),(((INDEX('PTRM input'!$G$385:$P$434,A2offset,$E796)-INDEX('PTRM input'!$G$277:$P$326,A2offset,$E796))*OFFSET($F$7,0,$E796))-SUM($G796:AZ796))*(OFFSET('PTRM input'!$G$477,0,$E796-1)/A2taxstdlife))))</f>
        <v>0</v>
      </c>
      <c r="BB796" s="251">
        <f ca="1">IF(A2taxstdlife="n/a","n/a",IF(A2taxstdlife="",0,IF(BB$3&gt;(A2stdlife+$E796),((INDEX('PTRM input'!$G$385:$P$434,A2offset,$E796)-INDEX('PTRM input'!$G$277:$P$326,A2offset,$E796))*OFFSET($F$7,0,$E796))-SUM($G796:BA796),(((INDEX('PTRM input'!$G$385:$P$434,A2offset,$E796)-INDEX('PTRM input'!$G$277:$P$326,A2offset,$E796))*OFFSET($F$7,0,$E796))-SUM($G796:BA796))*(OFFSET('PTRM input'!$G$477,0,$E796-1)/A2taxstdlife))))</f>
        <v>0</v>
      </c>
      <c r="BC796" s="251">
        <f ca="1">IF(A2taxstdlife="n/a","n/a",IF(A2taxstdlife="",0,IF(BC$3&gt;(A2stdlife+$E796),((INDEX('PTRM input'!$G$385:$P$434,A2offset,$E796)-INDEX('PTRM input'!$G$277:$P$326,A2offset,$E796))*OFFSET($F$7,0,$E796))-SUM($G796:BB796),(((INDEX('PTRM input'!$G$385:$P$434,A2offset,$E796)-INDEX('PTRM input'!$G$277:$P$326,A2offset,$E796))*OFFSET($F$7,0,$E796))-SUM($G796:BB796))*(OFFSET('PTRM input'!$G$477,0,$E796-1)/A2taxstdlife))))</f>
        <v>0</v>
      </c>
      <c r="BD796" s="251">
        <f ca="1">IF(A2taxstdlife="n/a","n/a",IF(A2taxstdlife="",0,IF(BD$3&gt;(A2stdlife+$E796),((INDEX('PTRM input'!$G$385:$P$434,A2offset,$E796)-INDEX('PTRM input'!$G$277:$P$326,A2offset,$E796))*OFFSET($F$7,0,$E796))-SUM($G796:BC796),(((INDEX('PTRM input'!$G$385:$P$434,A2offset,$E796)-INDEX('PTRM input'!$G$277:$P$326,A2offset,$E796))*OFFSET($F$7,0,$E796))-SUM($G796:BC796))*(OFFSET('PTRM input'!$G$477,0,$E796-1)/A2taxstdlife))))</f>
        <v>0</v>
      </c>
      <c r="BE796" s="251">
        <f ca="1">IF(A2taxstdlife="n/a","n/a",IF(A2taxstdlife="",0,IF(BE$3&gt;(A2stdlife+$E796),((INDEX('PTRM input'!$G$385:$P$434,A2offset,$E796)-INDEX('PTRM input'!$G$277:$P$326,A2offset,$E796))*OFFSET($F$7,0,$E796))-SUM($G796:BD796),(((INDEX('PTRM input'!$G$385:$P$434,A2offset,$E796)-INDEX('PTRM input'!$G$277:$P$326,A2offset,$E796))*OFFSET($F$7,0,$E796))-SUM($G796:BD796))*(OFFSET('PTRM input'!$G$477,0,$E796-1)/A2taxstdlife))))</f>
        <v>0</v>
      </c>
      <c r="BF796" s="251">
        <f ca="1">IF(A2taxstdlife="n/a","n/a",IF(A2taxstdlife="",0,IF(BF$3&gt;(A2stdlife+$E796),((INDEX('PTRM input'!$G$385:$P$434,A2offset,$E796)-INDEX('PTRM input'!$G$277:$P$326,A2offset,$E796))*OFFSET($F$7,0,$E796))-SUM($G796:BE796),(((INDEX('PTRM input'!$G$385:$P$434,A2offset,$E796)-INDEX('PTRM input'!$G$277:$P$326,A2offset,$E796))*OFFSET($F$7,0,$E796))-SUM($G796:BE796))*(OFFSET('PTRM input'!$G$477,0,$E796-1)/A2taxstdlife))))</f>
        <v>0</v>
      </c>
      <c r="BG796" s="251">
        <f ca="1">IF(A2taxstdlife="n/a","n/a",IF(A2taxstdlife="",0,IF(BG$3&gt;(A2stdlife+$E796),((INDEX('PTRM input'!$G$385:$P$434,A2offset,$E796)-INDEX('PTRM input'!$G$277:$P$326,A2offset,$E796))*OFFSET($F$7,0,$E796))-SUM($G796:BF796),(((INDEX('PTRM input'!$G$385:$P$434,A2offset,$E796)-INDEX('PTRM input'!$G$277:$P$326,A2offset,$E796))*OFFSET($F$7,0,$E796))-SUM($G796:BF796))*(OFFSET('PTRM input'!$G$477,0,$E796-1)/A2taxstdlife))))</f>
        <v>0</v>
      </c>
      <c r="BH796" s="251">
        <f ca="1">IF(A2taxstdlife="n/a","n/a",IF(A2taxstdlife="",0,IF(BH$3&gt;(A2stdlife+$E796),((INDEX('PTRM input'!$G$385:$P$434,A2offset,$E796)-INDEX('PTRM input'!$G$277:$P$326,A2offset,$E796))*OFFSET($F$7,0,$E796))-SUM($G796:BG796),(((INDEX('PTRM input'!$G$385:$P$434,A2offset,$E796)-INDEX('PTRM input'!$G$277:$P$326,A2offset,$E796))*OFFSET($F$7,0,$E796))-SUM($G796:BG796))*(OFFSET('PTRM input'!$G$477,0,$E796-1)/A2taxstdlife))))</f>
        <v>0</v>
      </c>
      <c r="BI796" s="251">
        <f ca="1">IF(A2taxstdlife="n/a","n/a",IF(A2taxstdlife="",0,IF(BI$3&gt;(A2stdlife+$E796),((INDEX('PTRM input'!$G$385:$P$434,A2offset,$E796)-INDEX('PTRM input'!$G$277:$P$326,A2offset,$E796))*OFFSET($F$7,0,$E796))-SUM($G796:BH796),(((INDEX('PTRM input'!$G$385:$P$434,A2offset,$E796)-INDEX('PTRM input'!$G$277:$P$326,A2offset,$E796))*OFFSET($F$7,0,$E796))-SUM($G796:BH796))*(OFFSET('PTRM input'!$G$477,0,$E796-1)/A2taxstdlife))))</f>
        <v>0</v>
      </c>
      <c r="BJ796" s="163"/>
      <c r="BK796" s="116"/>
      <c r="BL796" s="116"/>
      <c r="BM796" s="116"/>
    </row>
    <row r="797" spans="1:65" ht="12.75" hidden="1" customHeight="1" outlineLevel="2">
      <c r="A797" s="366"/>
      <c r="B797" s="19"/>
      <c r="C797" s="18"/>
      <c r="D797" s="760"/>
      <c r="E797" s="86">
        <v>3</v>
      </c>
      <c r="F797" s="356"/>
      <c r="G797" s="434"/>
      <c r="H797" s="435"/>
      <c r="I797" s="619"/>
      <c r="J797" s="251">
        <f ca="1">IF(A2taxstdlife="n/a","n/a",IF(A2taxstdlife="",0,IF(J$3&gt;(A2stdlife+$E797),((INDEX('PTRM input'!$G$385:$P$434,A2offset,$E797)-INDEX('PTRM input'!$G$277:$P$326,A2offset,$E797))*OFFSET($F$7,0,$E797))-SUM($G797:I797),(((INDEX('PTRM input'!$G$385:$P$434,A2offset,$E797)-INDEX('PTRM input'!$G$277:$P$326,A2offset,$E797))*OFFSET($F$7,0,$E797))-SUM($G797:I797))*(OFFSET('PTRM input'!$G$477,0,$E797-1)/A2taxstdlife))))</f>
        <v>2.4923679282605145E-2</v>
      </c>
      <c r="K797" s="251">
        <f ca="1">IF(A2taxstdlife="n/a","n/a",IF(A2taxstdlife="",0,IF(K$3&gt;(A2stdlife+$E797),((INDEX('PTRM input'!$G$385:$P$434,A2offset,$E797)-INDEX('PTRM input'!$G$277:$P$326,A2offset,$E797))*OFFSET($F$7,0,$E797))-SUM($G797:J797),(((INDEX('PTRM input'!$G$385:$P$434,A2offset,$E797)-INDEX('PTRM input'!$G$277:$P$326,A2offset,$E797))*OFFSET($F$7,0,$E797))-SUM($G797:J797))*(OFFSET('PTRM input'!$G$477,0,$E797-1)/A2taxstdlife))))</f>
        <v>2.2431311354344632E-2</v>
      </c>
      <c r="L797" s="251">
        <f ca="1">IF(A2taxstdlife="n/a","n/a",IF(A2taxstdlife="",0,IF(L$3&gt;(A2stdlife+$E797),((INDEX('PTRM input'!$G$385:$P$434,A2offset,$E797)-INDEX('PTRM input'!$G$277:$P$326,A2offset,$E797))*OFFSET($F$7,0,$E797))-SUM($G797:K797),(((INDEX('PTRM input'!$G$385:$P$434,A2offset,$E797)-INDEX('PTRM input'!$G$277:$P$326,A2offset,$E797))*OFFSET($F$7,0,$E797))-SUM($G797:K797))*(OFFSET('PTRM input'!$G$477,0,$E797-1)/A2taxstdlife))))</f>
        <v>2.0188180218910168E-2</v>
      </c>
      <c r="M797" s="251">
        <f ca="1">IF(A2taxstdlife="n/a","n/a",IF(A2taxstdlife="",0,IF(M$3&gt;(A2stdlife+$E797),((INDEX('PTRM input'!$G$385:$P$434,A2offset,$E797)-INDEX('PTRM input'!$G$277:$P$326,A2offset,$E797))*OFFSET($F$7,0,$E797))-SUM($G797:L797),(((INDEX('PTRM input'!$G$385:$P$434,A2offset,$E797)-INDEX('PTRM input'!$G$277:$P$326,A2offset,$E797))*OFFSET($F$7,0,$E797))-SUM($G797:L797))*(OFFSET('PTRM input'!$G$477,0,$E797-1)/A2taxstdlife))))</f>
        <v>1.8169362197019149E-2</v>
      </c>
      <c r="N797" s="251">
        <f ca="1">IF(A2taxstdlife="n/a","n/a",IF(A2taxstdlife="",0,IF(N$3&gt;(A2stdlife+$E797),((INDEX('PTRM input'!$G$385:$P$434,A2offset,$E797)-INDEX('PTRM input'!$G$277:$P$326,A2offset,$E797))*OFFSET($F$7,0,$E797))-SUM($G797:M797),(((INDEX('PTRM input'!$G$385:$P$434,A2offset,$E797)-INDEX('PTRM input'!$G$277:$P$326,A2offset,$E797))*OFFSET($F$7,0,$E797))-SUM($G797:M797))*(OFFSET('PTRM input'!$G$477,0,$E797-1)/A2taxstdlife))))</f>
        <v>1.6352425977317234E-2</v>
      </c>
      <c r="O797" s="251">
        <f ca="1">IF(A2taxstdlife="n/a","n/a",IF(A2taxstdlife="",0,IF(O$3&gt;(A2stdlife+$E797),((INDEX('PTRM input'!$G$385:$P$434,A2offset,$E797)-INDEX('PTRM input'!$G$277:$P$326,A2offset,$E797))*OFFSET($F$7,0,$E797))-SUM($G797:N797),(((INDEX('PTRM input'!$G$385:$P$434,A2offset,$E797)-INDEX('PTRM input'!$G$277:$P$326,A2offset,$E797))*OFFSET($F$7,0,$E797))-SUM($G797:N797))*(OFFSET('PTRM input'!$G$477,0,$E797-1)/A2taxstdlife))))</f>
        <v>1.4717183379585511E-2</v>
      </c>
      <c r="P797" s="251">
        <f ca="1">IF(A2taxstdlife="n/a","n/a",IF(A2taxstdlife="",0,IF(P$3&gt;(A2stdlife+$E797),((INDEX('PTRM input'!$G$385:$P$434,A2offset,$E797)-INDEX('PTRM input'!$G$277:$P$326,A2offset,$E797))*OFFSET($F$7,0,$E797))-SUM($G797:O797),(((INDEX('PTRM input'!$G$385:$P$434,A2offset,$E797)-INDEX('PTRM input'!$G$277:$P$326,A2offset,$E797))*OFFSET($F$7,0,$E797))-SUM($G797:O797))*(OFFSET('PTRM input'!$G$477,0,$E797-1)/A2taxstdlife))))</f>
        <v>1.3245465041626958E-2</v>
      </c>
      <c r="Q797" s="251">
        <f ca="1">IF(A2taxstdlife="n/a","n/a",IF(A2taxstdlife="",0,IF(Q$3&gt;(A2stdlife+$E797),((INDEX('PTRM input'!$G$385:$P$434,A2offset,$E797)-INDEX('PTRM input'!$G$277:$P$326,A2offset,$E797))*OFFSET($F$7,0,$E797))-SUM($G797:P797),(((INDEX('PTRM input'!$G$385:$P$434,A2offset,$E797)-INDEX('PTRM input'!$G$277:$P$326,A2offset,$E797))*OFFSET($F$7,0,$E797))-SUM($G797:P797))*(OFFSET('PTRM input'!$G$477,0,$E797-1)/A2taxstdlife))))</f>
        <v>1.1920918537464265E-2</v>
      </c>
      <c r="R797" s="251">
        <f ca="1">IF(A2taxstdlife="n/a","n/a",IF(A2taxstdlife="",0,IF(R$3&gt;(A2stdlife+$E797),((INDEX('PTRM input'!$G$385:$P$434,A2offset,$E797)-INDEX('PTRM input'!$G$277:$P$326,A2offset,$E797))*OFFSET($F$7,0,$E797))-SUM($G797:Q797),(((INDEX('PTRM input'!$G$385:$P$434,A2offset,$E797)-INDEX('PTRM input'!$G$277:$P$326,A2offset,$E797))*OFFSET($F$7,0,$E797))-SUM($G797:Q797))*(OFFSET('PTRM input'!$G$477,0,$E797-1)/A2taxstdlife))))</f>
        <v>1.0728826683717838E-2</v>
      </c>
      <c r="S797" s="251">
        <f ca="1">IF(A2taxstdlife="n/a","n/a",IF(A2taxstdlife="",0,IF(S$3&gt;(A2stdlife+$E797),((INDEX('PTRM input'!$G$385:$P$434,A2offset,$E797)-INDEX('PTRM input'!$G$277:$P$326,A2offset,$E797))*OFFSET($F$7,0,$E797))-SUM($G797:R797),(((INDEX('PTRM input'!$G$385:$P$434,A2offset,$E797)-INDEX('PTRM input'!$G$277:$P$326,A2offset,$E797))*OFFSET($F$7,0,$E797))-SUM($G797:R797))*(OFFSET('PTRM input'!$G$477,0,$E797-1)/A2taxstdlife))))</f>
        <v>9.6559440153460557E-3</v>
      </c>
      <c r="T797" s="251">
        <f ca="1">IF(A2taxstdlife="n/a","n/a",IF(A2taxstdlife="",0,IF(T$3&gt;(A2stdlife+$E797),((INDEX('PTRM input'!$G$385:$P$434,A2offset,$E797)-INDEX('PTRM input'!$G$277:$P$326,A2offset,$E797))*OFFSET($F$7,0,$E797))-SUM($G797:S797),(((INDEX('PTRM input'!$G$385:$P$434,A2offset,$E797)-INDEX('PTRM input'!$G$277:$P$326,A2offset,$E797))*OFFSET($F$7,0,$E797))-SUM($G797:S797))*(OFFSET('PTRM input'!$G$477,0,$E797-1)/A2taxstdlife))))</f>
        <v>8.6903496138114496E-3</v>
      </c>
      <c r="U797" s="251">
        <f ca="1">IF(A2taxstdlife="n/a","n/a",IF(A2taxstdlife="",0,IF(U$3&gt;(A2stdlife+$E797),((INDEX('PTRM input'!$G$385:$P$434,A2offset,$E797)-INDEX('PTRM input'!$G$277:$P$326,A2offset,$E797))*OFFSET($F$7,0,$E797))-SUM($G797:T797),(((INDEX('PTRM input'!$G$385:$P$434,A2offset,$E797)-INDEX('PTRM input'!$G$277:$P$326,A2offset,$E797))*OFFSET($F$7,0,$E797))-SUM($G797:T797))*(OFFSET('PTRM input'!$G$477,0,$E797-1)/A2taxstdlife))))</f>
        <v>7.8213146524303036E-3</v>
      </c>
      <c r="V797" s="251">
        <f ca="1">IF(A2taxstdlife="n/a","n/a",IF(A2taxstdlife="",0,IF(V$3&gt;(A2stdlife+$E797),((INDEX('PTRM input'!$G$385:$P$434,A2offset,$E797)-INDEX('PTRM input'!$G$277:$P$326,A2offset,$E797))*OFFSET($F$7,0,$E797))-SUM($G797:U797),(((INDEX('PTRM input'!$G$385:$P$434,A2offset,$E797)-INDEX('PTRM input'!$G$277:$P$326,A2offset,$E797))*OFFSET($F$7,0,$E797))-SUM($G797:U797))*(OFFSET('PTRM input'!$G$477,0,$E797-1)/A2taxstdlife))))</f>
        <v>7.0391831871872736E-3</v>
      </c>
      <c r="W797" s="251">
        <f ca="1">IF(A2taxstdlife="n/a","n/a",IF(A2taxstdlife="",0,IF(W$3&gt;(A2stdlife+$E797),((INDEX('PTRM input'!$G$385:$P$434,A2offset,$E797)-INDEX('PTRM input'!$G$277:$P$326,A2offset,$E797))*OFFSET($F$7,0,$E797))-SUM($G797:V797),(((INDEX('PTRM input'!$G$385:$P$434,A2offset,$E797)-INDEX('PTRM input'!$G$277:$P$326,A2offset,$E797))*OFFSET($F$7,0,$E797))-SUM($G797:V797))*(OFFSET('PTRM input'!$G$477,0,$E797-1)/A2taxstdlife))))</f>
        <v>6.3352648684685464E-3</v>
      </c>
      <c r="X797" s="251">
        <f ca="1">IF(A2taxstdlife="n/a","n/a",IF(A2taxstdlife="",0,IF(X$3&gt;(A2stdlife+$E797),((INDEX('PTRM input'!$G$385:$P$434,A2offset,$E797)-INDEX('PTRM input'!$G$277:$P$326,A2offset,$E797))*OFFSET($F$7,0,$E797))-SUM($G797:W797),(((INDEX('PTRM input'!$G$385:$P$434,A2offset,$E797)-INDEX('PTRM input'!$G$277:$P$326,A2offset,$E797))*OFFSET($F$7,0,$E797))-SUM($G797:W797))*(OFFSET('PTRM input'!$G$477,0,$E797-1)/A2taxstdlife))))</f>
        <v>5.7017383816216904E-3</v>
      </c>
      <c r="Y797" s="251">
        <f ca="1">IF(A2taxstdlife="n/a","n/a",IF(A2taxstdlife="",0,IF(Y$3&gt;(A2stdlife+$E797),((INDEX('PTRM input'!$G$385:$P$434,A2offset,$E797)-INDEX('PTRM input'!$G$277:$P$326,A2offset,$E797))*OFFSET($F$7,0,$E797))-SUM($G797:X797),(((INDEX('PTRM input'!$G$385:$P$434,A2offset,$E797)-INDEX('PTRM input'!$G$277:$P$326,A2offset,$E797))*OFFSET($F$7,0,$E797))-SUM($G797:X797))*(OFFSET('PTRM input'!$G$477,0,$E797-1)/A2taxstdlife))))</f>
        <v>5.1315645434595221E-3</v>
      </c>
      <c r="Z797" s="251">
        <f ca="1">IF(A2taxstdlife="n/a","n/a",IF(A2taxstdlife="",0,IF(Z$3&gt;(A2stdlife+$E797),((INDEX('PTRM input'!$G$385:$P$434,A2offset,$E797)-INDEX('PTRM input'!$G$277:$P$326,A2offset,$E797))*OFFSET($F$7,0,$E797))-SUM($G797:Y797),(((INDEX('PTRM input'!$G$385:$P$434,A2offset,$E797)-INDEX('PTRM input'!$G$277:$P$326,A2offset,$E797))*OFFSET($F$7,0,$E797))-SUM($G797:Y797))*(OFFSET('PTRM input'!$G$477,0,$E797-1)/A2taxstdlife))))</f>
        <v>4.6184080891135681E-3</v>
      </c>
      <c r="AA797" s="251">
        <f ca="1">IF(A2taxstdlife="n/a","n/a",IF(A2taxstdlife="",0,IF(AA$3&gt;(A2stdlife+$E797),((INDEX('PTRM input'!$G$385:$P$434,A2offset,$E797)-INDEX('PTRM input'!$G$277:$P$326,A2offset,$E797))*OFFSET($F$7,0,$E797))-SUM($G797:Z797),(((INDEX('PTRM input'!$G$385:$P$434,A2offset,$E797)-INDEX('PTRM input'!$G$277:$P$326,A2offset,$E797))*OFFSET($F$7,0,$E797))-SUM($G797:Z797))*(OFFSET('PTRM input'!$G$477,0,$E797-1)/A2taxstdlife))))</f>
        <v>4.1565672802022112E-3</v>
      </c>
      <c r="AB797" s="251">
        <f ca="1">IF(A2taxstdlife="n/a","n/a",IF(A2taxstdlife="",0,IF(AB$3&gt;(A2stdlife+$E797),((INDEX('PTRM input'!$G$385:$P$434,A2offset,$E797)-INDEX('PTRM input'!$G$277:$P$326,A2offset,$E797))*OFFSET($F$7,0,$E797))-SUM($G797:AA797),(((INDEX('PTRM input'!$G$385:$P$434,A2offset,$E797)-INDEX('PTRM input'!$G$277:$P$326,A2offset,$E797))*OFFSET($F$7,0,$E797))-SUM($G797:AA797))*(OFFSET('PTRM input'!$G$477,0,$E797-1)/A2taxstdlife))))</f>
        <v>3.7409105521819894E-3</v>
      </c>
      <c r="AC797" s="251">
        <f ca="1">IF(A2taxstdlife="n/a","n/a",IF(A2taxstdlife="",0,IF(AC$3&gt;(A2stdlife+$E797),((INDEX('PTRM input'!$G$385:$P$434,A2offset,$E797)-INDEX('PTRM input'!$G$277:$P$326,A2offset,$E797))*OFFSET($F$7,0,$E797))-SUM($G797:AB797),(((INDEX('PTRM input'!$G$385:$P$434,A2offset,$E797)-INDEX('PTRM input'!$G$277:$P$326,A2offset,$E797))*OFFSET($F$7,0,$E797))-SUM($G797:AB797))*(OFFSET('PTRM input'!$G$477,0,$E797-1)/A2taxstdlife))))</f>
        <v>3.3668194969637914E-3</v>
      </c>
      <c r="AD797" s="251">
        <f ca="1">IF(A2taxstdlife="n/a","n/a",IF(A2taxstdlife="",0,IF(AD$3&gt;(A2stdlife+$E797),((INDEX('PTRM input'!$G$385:$P$434,A2offset,$E797)-INDEX('PTRM input'!$G$277:$P$326,A2offset,$E797))*OFFSET($F$7,0,$E797))-SUM($G797:AC797),(((INDEX('PTRM input'!$G$385:$P$434,A2offset,$E797)-INDEX('PTRM input'!$G$277:$P$326,A2offset,$E797))*OFFSET($F$7,0,$E797))-SUM($G797:AC797))*(OFFSET('PTRM input'!$G$477,0,$E797-1)/A2taxstdlife))))</f>
        <v>3.0301375472674114E-2</v>
      </c>
      <c r="AE797" s="251">
        <f ca="1">IF(A2taxstdlife="n/a","n/a",IF(A2taxstdlife="",0,IF(AE$3&gt;(A2stdlife+$E797),((INDEX('PTRM input'!$G$385:$P$434,A2offset,$E797)-INDEX('PTRM input'!$G$277:$P$326,A2offset,$E797))*OFFSET($F$7,0,$E797))-SUM($G797:AD797),(((INDEX('PTRM input'!$G$385:$P$434,A2offset,$E797)-INDEX('PTRM input'!$G$277:$P$326,A2offset,$E797))*OFFSET($F$7,0,$E797))-SUM($G797:AD797))*(OFFSET('PTRM input'!$G$477,0,$E797-1)/A2taxstdlife))))</f>
        <v>0</v>
      </c>
      <c r="AF797" s="251">
        <f ca="1">IF(A2taxstdlife="n/a","n/a",IF(A2taxstdlife="",0,IF(AF$3&gt;(A2stdlife+$E797),((INDEX('PTRM input'!$G$385:$P$434,A2offset,$E797)-INDEX('PTRM input'!$G$277:$P$326,A2offset,$E797))*OFFSET($F$7,0,$E797))-SUM($G797:AE797),(((INDEX('PTRM input'!$G$385:$P$434,A2offset,$E797)-INDEX('PTRM input'!$G$277:$P$326,A2offset,$E797))*OFFSET($F$7,0,$E797))-SUM($G797:AE797))*(OFFSET('PTRM input'!$G$477,0,$E797-1)/A2taxstdlife))))</f>
        <v>0</v>
      </c>
      <c r="AG797" s="251">
        <f ca="1">IF(A2taxstdlife="n/a","n/a",IF(A2taxstdlife="",0,IF(AG$3&gt;(A2stdlife+$E797),((INDEX('PTRM input'!$G$385:$P$434,A2offset,$E797)-INDEX('PTRM input'!$G$277:$P$326,A2offset,$E797))*OFFSET($F$7,0,$E797))-SUM($G797:AF797),(((INDEX('PTRM input'!$G$385:$P$434,A2offset,$E797)-INDEX('PTRM input'!$G$277:$P$326,A2offset,$E797))*OFFSET($F$7,0,$E797))-SUM($G797:AF797))*(OFFSET('PTRM input'!$G$477,0,$E797-1)/A2taxstdlife))))</f>
        <v>0</v>
      </c>
      <c r="AH797" s="251">
        <f ca="1">IF(A2taxstdlife="n/a","n/a",IF(A2taxstdlife="",0,IF(AH$3&gt;(A2stdlife+$E797),((INDEX('PTRM input'!$G$385:$P$434,A2offset,$E797)-INDEX('PTRM input'!$G$277:$P$326,A2offset,$E797))*OFFSET($F$7,0,$E797))-SUM($G797:AG797),(((INDEX('PTRM input'!$G$385:$P$434,A2offset,$E797)-INDEX('PTRM input'!$G$277:$P$326,A2offset,$E797))*OFFSET($F$7,0,$E797))-SUM($G797:AG797))*(OFFSET('PTRM input'!$G$477,0,$E797-1)/A2taxstdlife))))</f>
        <v>0</v>
      </c>
      <c r="AI797" s="251">
        <f ca="1">IF(A2taxstdlife="n/a","n/a",IF(A2taxstdlife="",0,IF(AI$3&gt;(A2stdlife+$E797),((INDEX('PTRM input'!$G$385:$P$434,A2offset,$E797)-INDEX('PTRM input'!$G$277:$P$326,A2offset,$E797))*OFFSET($F$7,0,$E797))-SUM($G797:AH797),(((INDEX('PTRM input'!$G$385:$P$434,A2offset,$E797)-INDEX('PTRM input'!$G$277:$P$326,A2offset,$E797))*OFFSET($F$7,0,$E797))-SUM($G797:AH797))*(OFFSET('PTRM input'!$G$477,0,$E797-1)/A2taxstdlife))))</f>
        <v>0</v>
      </c>
      <c r="AJ797" s="251">
        <f ca="1">IF(A2taxstdlife="n/a","n/a",IF(A2taxstdlife="",0,IF(AJ$3&gt;(A2stdlife+$E797),((INDEX('PTRM input'!$G$385:$P$434,A2offset,$E797)-INDEX('PTRM input'!$G$277:$P$326,A2offset,$E797))*OFFSET($F$7,0,$E797))-SUM($G797:AI797),(((INDEX('PTRM input'!$G$385:$P$434,A2offset,$E797)-INDEX('PTRM input'!$G$277:$P$326,A2offset,$E797))*OFFSET($F$7,0,$E797))-SUM($G797:AI797))*(OFFSET('PTRM input'!$G$477,0,$E797-1)/A2taxstdlife))))</f>
        <v>0</v>
      </c>
      <c r="AK797" s="251">
        <f ca="1">IF(A2taxstdlife="n/a","n/a",IF(A2taxstdlife="",0,IF(AK$3&gt;(A2stdlife+$E797),((INDEX('PTRM input'!$G$385:$P$434,A2offset,$E797)-INDEX('PTRM input'!$G$277:$P$326,A2offset,$E797))*OFFSET($F$7,0,$E797))-SUM($G797:AJ797),(((INDEX('PTRM input'!$G$385:$P$434,A2offset,$E797)-INDEX('PTRM input'!$G$277:$P$326,A2offset,$E797))*OFFSET($F$7,0,$E797))-SUM($G797:AJ797))*(OFFSET('PTRM input'!$G$477,0,$E797-1)/A2taxstdlife))))</f>
        <v>0</v>
      </c>
      <c r="AL797" s="251">
        <f ca="1">IF(A2taxstdlife="n/a","n/a",IF(A2taxstdlife="",0,IF(AL$3&gt;(A2stdlife+$E797),((INDEX('PTRM input'!$G$385:$P$434,A2offset,$E797)-INDEX('PTRM input'!$G$277:$P$326,A2offset,$E797))*OFFSET($F$7,0,$E797))-SUM($G797:AK797),(((INDEX('PTRM input'!$G$385:$P$434,A2offset,$E797)-INDEX('PTRM input'!$G$277:$P$326,A2offset,$E797))*OFFSET($F$7,0,$E797))-SUM($G797:AK797))*(OFFSET('PTRM input'!$G$477,0,$E797-1)/A2taxstdlife))))</f>
        <v>0</v>
      </c>
      <c r="AM797" s="251">
        <f ca="1">IF(A2taxstdlife="n/a","n/a",IF(A2taxstdlife="",0,IF(AM$3&gt;(A2stdlife+$E797),((INDEX('PTRM input'!$G$385:$P$434,A2offset,$E797)-INDEX('PTRM input'!$G$277:$P$326,A2offset,$E797))*OFFSET($F$7,0,$E797))-SUM($G797:AL797),(((INDEX('PTRM input'!$G$385:$P$434,A2offset,$E797)-INDEX('PTRM input'!$G$277:$P$326,A2offset,$E797))*OFFSET($F$7,0,$E797))-SUM($G797:AL797))*(OFFSET('PTRM input'!$G$477,0,$E797-1)/A2taxstdlife))))</f>
        <v>0</v>
      </c>
      <c r="AN797" s="251">
        <f ca="1">IF(A2taxstdlife="n/a","n/a",IF(A2taxstdlife="",0,IF(AN$3&gt;(A2stdlife+$E797),((INDEX('PTRM input'!$G$385:$P$434,A2offset,$E797)-INDEX('PTRM input'!$G$277:$P$326,A2offset,$E797))*OFFSET($F$7,0,$E797))-SUM($G797:AM797),(((INDEX('PTRM input'!$G$385:$P$434,A2offset,$E797)-INDEX('PTRM input'!$G$277:$P$326,A2offset,$E797))*OFFSET($F$7,0,$E797))-SUM($G797:AM797))*(OFFSET('PTRM input'!$G$477,0,$E797-1)/A2taxstdlife))))</f>
        <v>0</v>
      </c>
      <c r="AO797" s="251">
        <f ca="1">IF(A2taxstdlife="n/a","n/a",IF(A2taxstdlife="",0,IF(AO$3&gt;(A2stdlife+$E797),((INDEX('PTRM input'!$G$385:$P$434,A2offset,$E797)-INDEX('PTRM input'!$G$277:$P$326,A2offset,$E797))*OFFSET($F$7,0,$E797))-SUM($G797:AN797),(((INDEX('PTRM input'!$G$385:$P$434,A2offset,$E797)-INDEX('PTRM input'!$G$277:$P$326,A2offset,$E797))*OFFSET($F$7,0,$E797))-SUM($G797:AN797))*(OFFSET('PTRM input'!$G$477,0,$E797-1)/A2taxstdlife))))</f>
        <v>0</v>
      </c>
      <c r="AP797" s="251">
        <f ca="1">IF(A2taxstdlife="n/a","n/a",IF(A2taxstdlife="",0,IF(AP$3&gt;(A2stdlife+$E797),((INDEX('PTRM input'!$G$385:$P$434,A2offset,$E797)-INDEX('PTRM input'!$G$277:$P$326,A2offset,$E797))*OFFSET($F$7,0,$E797))-SUM($G797:AO797),(((INDEX('PTRM input'!$G$385:$P$434,A2offset,$E797)-INDEX('PTRM input'!$G$277:$P$326,A2offset,$E797))*OFFSET($F$7,0,$E797))-SUM($G797:AO797))*(OFFSET('PTRM input'!$G$477,0,$E797-1)/A2taxstdlife))))</f>
        <v>0</v>
      </c>
      <c r="AQ797" s="251">
        <f ca="1">IF(A2taxstdlife="n/a","n/a",IF(A2taxstdlife="",0,IF(AQ$3&gt;(A2stdlife+$E797),((INDEX('PTRM input'!$G$385:$P$434,A2offset,$E797)-INDEX('PTRM input'!$G$277:$P$326,A2offset,$E797))*OFFSET($F$7,0,$E797))-SUM($G797:AP797),(((INDEX('PTRM input'!$G$385:$P$434,A2offset,$E797)-INDEX('PTRM input'!$G$277:$P$326,A2offset,$E797))*OFFSET($F$7,0,$E797))-SUM($G797:AP797))*(OFFSET('PTRM input'!$G$477,0,$E797-1)/A2taxstdlife))))</f>
        <v>0</v>
      </c>
      <c r="AR797" s="251">
        <f ca="1">IF(A2taxstdlife="n/a","n/a",IF(A2taxstdlife="",0,IF(AR$3&gt;(A2stdlife+$E797),((INDEX('PTRM input'!$G$385:$P$434,A2offset,$E797)-INDEX('PTRM input'!$G$277:$P$326,A2offset,$E797))*OFFSET($F$7,0,$E797))-SUM($G797:AQ797),(((INDEX('PTRM input'!$G$385:$P$434,A2offset,$E797)-INDEX('PTRM input'!$G$277:$P$326,A2offset,$E797))*OFFSET($F$7,0,$E797))-SUM($G797:AQ797))*(OFFSET('PTRM input'!$G$477,0,$E797-1)/A2taxstdlife))))</f>
        <v>0</v>
      </c>
      <c r="AS797" s="251">
        <f ca="1">IF(A2taxstdlife="n/a","n/a",IF(A2taxstdlife="",0,IF(AS$3&gt;(A2stdlife+$E797),((INDEX('PTRM input'!$G$385:$P$434,A2offset,$E797)-INDEX('PTRM input'!$G$277:$P$326,A2offset,$E797))*OFFSET($F$7,0,$E797))-SUM($G797:AR797),(((INDEX('PTRM input'!$G$385:$P$434,A2offset,$E797)-INDEX('PTRM input'!$G$277:$P$326,A2offset,$E797))*OFFSET($F$7,0,$E797))-SUM($G797:AR797))*(OFFSET('PTRM input'!$G$477,0,$E797-1)/A2taxstdlife))))</f>
        <v>0</v>
      </c>
      <c r="AT797" s="251">
        <f ca="1">IF(A2taxstdlife="n/a","n/a",IF(A2taxstdlife="",0,IF(AT$3&gt;(A2stdlife+$E797),((INDEX('PTRM input'!$G$385:$P$434,A2offset,$E797)-INDEX('PTRM input'!$G$277:$P$326,A2offset,$E797))*OFFSET($F$7,0,$E797))-SUM($G797:AS797),(((INDEX('PTRM input'!$G$385:$P$434,A2offset,$E797)-INDEX('PTRM input'!$G$277:$P$326,A2offset,$E797))*OFFSET($F$7,0,$E797))-SUM($G797:AS797))*(OFFSET('PTRM input'!$G$477,0,$E797-1)/A2taxstdlife))))</f>
        <v>0</v>
      </c>
      <c r="AU797" s="251">
        <f ca="1">IF(A2taxstdlife="n/a","n/a",IF(A2taxstdlife="",0,IF(AU$3&gt;(A2stdlife+$E797),((INDEX('PTRM input'!$G$385:$P$434,A2offset,$E797)-INDEX('PTRM input'!$G$277:$P$326,A2offset,$E797))*OFFSET($F$7,0,$E797))-SUM($G797:AT797),(((INDEX('PTRM input'!$G$385:$P$434,A2offset,$E797)-INDEX('PTRM input'!$G$277:$P$326,A2offset,$E797))*OFFSET($F$7,0,$E797))-SUM($G797:AT797))*(OFFSET('PTRM input'!$G$477,0,$E797-1)/A2taxstdlife))))</f>
        <v>0</v>
      </c>
      <c r="AV797" s="251">
        <f ca="1">IF(A2taxstdlife="n/a","n/a",IF(A2taxstdlife="",0,IF(AV$3&gt;(A2stdlife+$E797),((INDEX('PTRM input'!$G$385:$P$434,A2offset,$E797)-INDEX('PTRM input'!$G$277:$P$326,A2offset,$E797))*OFFSET($F$7,0,$E797))-SUM($G797:AU797),(((INDEX('PTRM input'!$G$385:$P$434,A2offset,$E797)-INDEX('PTRM input'!$G$277:$P$326,A2offset,$E797))*OFFSET($F$7,0,$E797))-SUM($G797:AU797))*(OFFSET('PTRM input'!$G$477,0,$E797-1)/A2taxstdlife))))</f>
        <v>0</v>
      </c>
      <c r="AW797" s="251">
        <f ca="1">IF(A2taxstdlife="n/a","n/a",IF(A2taxstdlife="",0,IF(AW$3&gt;(A2stdlife+$E797),((INDEX('PTRM input'!$G$385:$P$434,A2offset,$E797)-INDEX('PTRM input'!$G$277:$P$326,A2offset,$E797))*OFFSET($F$7,0,$E797))-SUM($G797:AV797),(((INDEX('PTRM input'!$G$385:$P$434,A2offset,$E797)-INDEX('PTRM input'!$G$277:$P$326,A2offset,$E797))*OFFSET($F$7,0,$E797))-SUM($G797:AV797))*(OFFSET('PTRM input'!$G$477,0,$E797-1)/A2taxstdlife))))</f>
        <v>0</v>
      </c>
      <c r="AX797" s="251">
        <f ca="1">IF(A2taxstdlife="n/a","n/a",IF(A2taxstdlife="",0,IF(AX$3&gt;(A2stdlife+$E797),((INDEX('PTRM input'!$G$385:$P$434,A2offset,$E797)-INDEX('PTRM input'!$G$277:$P$326,A2offset,$E797))*OFFSET($F$7,0,$E797))-SUM($G797:AW797),(((INDEX('PTRM input'!$G$385:$P$434,A2offset,$E797)-INDEX('PTRM input'!$G$277:$P$326,A2offset,$E797))*OFFSET($F$7,0,$E797))-SUM($G797:AW797))*(OFFSET('PTRM input'!$G$477,0,$E797-1)/A2taxstdlife))))</f>
        <v>0</v>
      </c>
      <c r="AY797" s="251">
        <f ca="1">IF(A2taxstdlife="n/a","n/a",IF(A2taxstdlife="",0,IF(AY$3&gt;(A2stdlife+$E797),((INDEX('PTRM input'!$G$385:$P$434,A2offset,$E797)-INDEX('PTRM input'!$G$277:$P$326,A2offset,$E797))*OFFSET($F$7,0,$E797))-SUM($G797:AX797),(((INDEX('PTRM input'!$G$385:$P$434,A2offset,$E797)-INDEX('PTRM input'!$G$277:$P$326,A2offset,$E797))*OFFSET($F$7,0,$E797))-SUM($G797:AX797))*(OFFSET('PTRM input'!$G$477,0,$E797-1)/A2taxstdlife))))</f>
        <v>0</v>
      </c>
      <c r="AZ797" s="251">
        <f ca="1">IF(A2taxstdlife="n/a","n/a",IF(A2taxstdlife="",0,IF(AZ$3&gt;(A2stdlife+$E797),((INDEX('PTRM input'!$G$385:$P$434,A2offset,$E797)-INDEX('PTRM input'!$G$277:$P$326,A2offset,$E797))*OFFSET($F$7,0,$E797))-SUM($G797:AY797),(((INDEX('PTRM input'!$G$385:$P$434,A2offset,$E797)-INDEX('PTRM input'!$G$277:$P$326,A2offset,$E797))*OFFSET($F$7,0,$E797))-SUM($G797:AY797))*(OFFSET('PTRM input'!$G$477,0,$E797-1)/A2taxstdlife))))</f>
        <v>0</v>
      </c>
      <c r="BA797" s="251">
        <f ca="1">IF(A2taxstdlife="n/a","n/a",IF(A2taxstdlife="",0,IF(BA$3&gt;(A2stdlife+$E797),((INDEX('PTRM input'!$G$385:$P$434,A2offset,$E797)-INDEX('PTRM input'!$G$277:$P$326,A2offset,$E797))*OFFSET($F$7,0,$E797))-SUM($G797:AZ797),(((INDEX('PTRM input'!$G$385:$P$434,A2offset,$E797)-INDEX('PTRM input'!$G$277:$P$326,A2offset,$E797))*OFFSET($F$7,0,$E797))-SUM($G797:AZ797))*(OFFSET('PTRM input'!$G$477,0,$E797-1)/A2taxstdlife))))</f>
        <v>0</v>
      </c>
      <c r="BB797" s="251">
        <f ca="1">IF(A2taxstdlife="n/a","n/a",IF(A2taxstdlife="",0,IF(BB$3&gt;(A2stdlife+$E797),((INDEX('PTRM input'!$G$385:$P$434,A2offset,$E797)-INDEX('PTRM input'!$G$277:$P$326,A2offset,$E797))*OFFSET($F$7,0,$E797))-SUM($G797:BA797),(((INDEX('PTRM input'!$G$385:$P$434,A2offset,$E797)-INDEX('PTRM input'!$G$277:$P$326,A2offset,$E797))*OFFSET($F$7,0,$E797))-SUM($G797:BA797))*(OFFSET('PTRM input'!$G$477,0,$E797-1)/A2taxstdlife))))</f>
        <v>0</v>
      </c>
      <c r="BC797" s="251">
        <f ca="1">IF(A2taxstdlife="n/a","n/a",IF(A2taxstdlife="",0,IF(BC$3&gt;(A2stdlife+$E797),((INDEX('PTRM input'!$G$385:$P$434,A2offset,$E797)-INDEX('PTRM input'!$G$277:$P$326,A2offset,$E797))*OFFSET($F$7,0,$E797))-SUM($G797:BB797),(((INDEX('PTRM input'!$G$385:$P$434,A2offset,$E797)-INDEX('PTRM input'!$G$277:$P$326,A2offset,$E797))*OFFSET($F$7,0,$E797))-SUM($G797:BB797))*(OFFSET('PTRM input'!$G$477,0,$E797-1)/A2taxstdlife))))</f>
        <v>0</v>
      </c>
      <c r="BD797" s="251">
        <f ca="1">IF(A2taxstdlife="n/a","n/a",IF(A2taxstdlife="",0,IF(BD$3&gt;(A2stdlife+$E797),((INDEX('PTRM input'!$G$385:$P$434,A2offset,$E797)-INDEX('PTRM input'!$G$277:$P$326,A2offset,$E797))*OFFSET($F$7,0,$E797))-SUM($G797:BC797),(((INDEX('PTRM input'!$G$385:$P$434,A2offset,$E797)-INDEX('PTRM input'!$G$277:$P$326,A2offset,$E797))*OFFSET($F$7,0,$E797))-SUM($G797:BC797))*(OFFSET('PTRM input'!$G$477,0,$E797-1)/A2taxstdlife))))</f>
        <v>0</v>
      </c>
      <c r="BE797" s="251">
        <f ca="1">IF(A2taxstdlife="n/a","n/a",IF(A2taxstdlife="",0,IF(BE$3&gt;(A2stdlife+$E797),((INDEX('PTRM input'!$G$385:$P$434,A2offset,$E797)-INDEX('PTRM input'!$G$277:$P$326,A2offset,$E797))*OFFSET($F$7,0,$E797))-SUM($G797:BD797),(((INDEX('PTRM input'!$G$385:$P$434,A2offset,$E797)-INDEX('PTRM input'!$G$277:$P$326,A2offset,$E797))*OFFSET($F$7,0,$E797))-SUM($G797:BD797))*(OFFSET('PTRM input'!$G$477,0,$E797-1)/A2taxstdlife))))</f>
        <v>0</v>
      </c>
      <c r="BF797" s="251">
        <f ca="1">IF(A2taxstdlife="n/a","n/a",IF(A2taxstdlife="",0,IF(BF$3&gt;(A2stdlife+$E797),((INDEX('PTRM input'!$G$385:$P$434,A2offset,$E797)-INDEX('PTRM input'!$G$277:$P$326,A2offset,$E797))*OFFSET($F$7,0,$E797))-SUM($G797:BE797),(((INDEX('PTRM input'!$G$385:$P$434,A2offset,$E797)-INDEX('PTRM input'!$G$277:$P$326,A2offset,$E797))*OFFSET($F$7,0,$E797))-SUM($G797:BE797))*(OFFSET('PTRM input'!$G$477,0,$E797-1)/A2taxstdlife))))</f>
        <v>0</v>
      </c>
      <c r="BG797" s="251">
        <f ca="1">IF(A2taxstdlife="n/a","n/a",IF(A2taxstdlife="",0,IF(BG$3&gt;(A2stdlife+$E797),((INDEX('PTRM input'!$G$385:$P$434,A2offset,$E797)-INDEX('PTRM input'!$G$277:$P$326,A2offset,$E797))*OFFSET($F$7,0,$E797))-SUM($G797:BF797),(((INDEX('PTRM input'!$G$385:$P$434,A2offset,$E797)-INDEX('PTRM input'!$G$277:$P$326,A2offset,$E797))*OFFSET($F$7,0,$E797))-SUM($G797:BF797))*(OFFSET('PTRM input'!$G$477,0,$E797-1)/A2taxstdlife))))</f>
        <v>0</v>
      </c>
      <c r="BH797" s="251">
        <f ca="1">IF(A2taxstdlife="n/a","n/a",IF(A2taxstdlife="",0,IF(BH$3&gt;(A2stdlife+$E797),((INDEX('PTRM input'!$G$385:$P$434,A2offset,$E797)-INDEX('PTRM input'!$G$277:$P$326,A2offset,$E797))*OFFSET($F$7,0,$E797))-SUM($G797:BG797),(((INDEX('PTRM input'!$G$385:$P$434,A2offset,$E797)-INDEX('PTRM input'!$G$277:$P$326,A2offset,$E797))*OFFSET($F$7,0,$E797))-SUM($G797:BG797))*(OFFSET('PTRM input'!$G$477,0,$E797-1)/A2taxstdlife))))</f>
        <v>0</v>
      </c>
      <c r="BI797" s="251">
        <f ca="1">IF(A2taxstdlife="n/a","n/a",IF(A2taxstdlife="",0,IF(BI$3&gt;(A2stdlife+$E797),((INDEX('PTRM input'!$G$385:$P$434,A2offset,$E797)-INDEX('PTRM input'!$G$277:$P$326,A2offset,$E797))*OFFSET($F$7,0,$E797))-SUM($G797:BH797),(((INDEX('PTRM input'!$G$385:$P$434,A2offset,$E797)-INDEX('PTRM input'!$G$277:$P$326,A2offset,$E797))*OFFSET($F$7,0,$E797))-SUM($G797:BH797))*(OFFSET('PTRM input'!$G$477,0,$E797-1)/A2taxstdlife))))</f>
        <v>0</v>
      </c>
      <c r="BJ797" s="116"/>
      <c r="BK797" s="116"/>
      <c r="BL797" s="116"/>
      <c r="BM797" s="116"/>
    </row>
    <row r="798" spans="1:65" ht="12.75" hidden="1" customHeight="1" outlineLevel="2">
      <c r="A798" s="366"/>
      <c r="B798" s="19"/>
      <c r="C798" s="18"/>
      <c r="D798" s="760"/>
      <c r="E798" s="86">
        <v>4</v>
      </c>
      <c r="F798" s="356"/>
      <c r="G798" s="434"/>
      <c r="H798" s="435"/>
      <c r="I798" s="435"/>
      <c r="J798" s="619"/>
      <c r="K798" s="251">
        <f ca="1">IF(A2taxstdlife="n/a","n/a",IF(A2taxstdlife="",0,IF(K$3&gt;(A2stdlife+$E798),((INDEX('PTRM input'!$G$385:$P$434,A2offset,$E798)-INDEX('PTRM input'!$G$277:$P$326,A2offset,$E798))*OFFSET($F$7,0,$E798))-SUM($G798:J798),(((INDEX('PTRM input'!$G$385:$P$434,A2offset,$E798)-INDEX('PTRM input'!$G$277:$P$326,A2offset,$E798))*OFFSET($F$7,0,$E798))-SUM($G798:J798))*(OFFSET('PTRM input'!$G$477,0,$E798-1)/A2taxstdlife))))</f>
        <v>2.5639205073869728E-2</v>
      </c>
      <c r="L798" s="251">
        <f ca="1">IF(A2taxstdlife="n/a","n/a",IF(A2taxstdlife="",0,IF(L$3&gt;(A2stdlife+$E798),((INDEX('PTRM input'!$G$385:$P$434,A2offset,$E798)-INDEX('PTRM input'!$G$277:$P$326,A2offset,$E798))*OFFSET($F$7,0,$E798))-SUM($G798:K798),(((INDEX('PTRM input'!$G$385:$P$434,A2offset,$E798)-INDEX('PTRM input'!$G$277:$P$326,A2offset,$E798))*OFFSET($F$7,0,$E798))-SUM($G798:K798))*(OFFSET('PTRM input'!$G$477,0,$E798-1)/A2taxstdlife))))</f>
        <v>2.3075284566482751E-2</v>
      </c>
      <c r="M798" s="251">
        <f ca="1">IF(A2taxstdlife="n/a","n/a",IF(A2taxstdlife="",0,IF(M$3&gt;(A2stdlife+$E798),((INDEX('PTRM input'!$G$385:$P$434,A2offset,$E798)-INDEX('PTRM input'!$G$277:$P$326,A2offset,$E798))*OFFSET($F$7,0,$E798))-SUM($G798:L798),(((INDEX('PTRM input'!$G$385:$P$434,A2offset,$E798)-INDEX('PTRM input'!$G$277:$P$326,A2offset,$E798))*OFFSET($F$7,0,$E798))-SUM($G798:L798))*(OFFSET('PTRM input'!$G$477,0,$E798-1)/A2taxstdlife))))</f>
        <v>2.076775610983448E-2</v>
      </c>
      <c r="N798" s="251">
        <f ca="1">IF(A2taxstdlife="n/a","n/a",IF(A2taxstdlife="",0,IF(N$3&gt;(A2stdlife+$E798),((INDEX('PTRM input'!$G$385:$P$434,A2offset,$E798)-INDEX('PTRM input'!$G$277:$P$326,A2offset,$E798))*OFFSET($F$7,0,$E798))-SUM($G798:M798),(((INDEX('PTRM input'!$G$385:$P$434,A2offset,$E798)-INDEX('PTRM input'!$G$277:$P$326,A2offset,$E798))*OFFSET($F$7,0,$E798))-SUM($G798:M798))*(OFFSET('PTRM input'!$G$477,0,$E798-1)/A2taxstdlife))))</f>
        <v>1.8690980498851029E-2</v>
      </c>
      <c r="O798" s="251">
        <f ca="1">IF(A2taxstdlife="n/a","n/a",IF(A2taxstdlife="",0,IF(O$3&gt;(A2stdlife+$E798),((INDEX('PTRM input'!$G$385:$P$434,A2offset,$E798)-INDEX('PTRM input'!$G$277:$P$326,A2offset,$E798))*OFFSET($F$7,0,$E798))-SUM($G798:N798),(((INDEX('PTRM input'!$G$385:$P$434,A2offset,$E798)-INDEX('PTRM input'!$G$277:$P$326,A2offset,$E798))*OFFSET($F$7,0,$E798))-SUM($G798:N798))*(OFFSET('PTRM input'!$G$477,0,$E798-1)/A2taxstdlife))))</f>
        <v>1.6821882448965927E-2</v>
      </c>
      <c r="P798" s="251">
        <f ca="1">IF(A2taxstdlife="n/a","n/a",IF(A2taxstdlife="",0,IF(P$3&gt;(A2stdlife+$E798),((INDEX('PTRM input'!$G$385:$P$434,A2offset,$E798)-INDEX('PTRM input'!$G$277:$P$326,A2offset,$E798))*OFFSET($F$7,0,$E798))-SUM($G798:O798),(((INDEX('PTRM input'!$G$385:$P$434,A2offset,$E798)-INDEX('PTRM input'!$G$277:$P$326,A2offset,$E798))*OFFSET($F$7,0,$E798))-SUM($G798:O798))*(OFFSET('PTRM input'!$G$477,0,$E798-1)/A2taxstdlife))))</f>
        <v>1.5139694204069333E-2</v>
      </c>
      <c r="Q798" s="251">
        <f ca="1">IF(A2taxstdlife="n/a","n/a",IF(A2taxstdlife="",0,IF(Q$3&gt;(A2stdlife+$E798),((INDEX('PTRM input'!$G$385:$P$434,A2offset,$E798)-INDEX('PTRM input'!$G$277:$P$326,A2offset,$E798))*OFFSET($F$7,0,$E798))-SUM($G798:P798),(((INDEX('PTRM input'!$G$385:$P$434,A2offset,$E798)-INDEX('PTRM input'!$G$277:$P$326,A2offset,$E798))*OFFSET($F$7,0,$E798))-SUM($G798:P798))*(OFFSET('PTRM input'!$G$477,0,$E798-1)/A2taxstdlife))))</f>
        <v>1.3625724783662399E-2</v>
      </c>
      <c r="R798" s="251">
        <f ca="1">IF(A2taxstdlife="n/a","n/a",IF(A2taxstdlife="",0,IF(R$3&gt;(A2stdlife+$E798),((INDEX('PTRM input'!$G$385:$P$434,A2offset,$E798)-INDEX('PTRM input'!$G$277:$P$326,A2offset,$E798))*OFFSET($F$7,0,$E798))-SUM($G798:Q798),(((INDEX('PTRM input'!$G$385:$P$434,A2offset,$E798)-INDEX('PTRM input'!$G$277:$P$326,A2offset,$E798))*OFFSET($F$7,0,$E798))-SUM($G798:Q798))*(OFFSET('PTRM input'!$G$477,0,$E798-1)/A2taxstdlife))))</f>
        <v>1.2263152305296161E-2</v>
      </c>
      <c r="S798" s="251">
        <f ca="1">IF(A2taxstdlife="n/a","n/a",IF(A2taxstdlife="",0,IF(S$3&gt;(A2stdlife+$E798),((INDEX('PTRM input'!$G$385:$P$434,A2offset,$E798)-INDEX('PTRM input'!$G$277:$P$326,A2offset,$E798))*OFFSET($F$7,0,$E798))-SUM($G798:R798),(((INDEX('PTRM input'!$G$385:$P$434,A2offset,$E798)-INDEX('PTRM input'!$G$277:$P$326,A2offset,$E798))*OFFSET($F$7,0,$E798))-SUM($G798:R798))*(OFFSET('PTRM input'!$G$477,0,$E798-1)/A2taxstdlife))))</f>
        <v>1.1036837074766546E-2</v>
      </c>
      <c r="T798" s="251">
        <f ca="1">IF(A2taxstdlife="n/a","n/a",IF(A2taxstdlife="",0,IF(T$3&gt;(A2stdlife+$E798),((INDEX('PTRM input'!$G$385:$P$434,A2offset,$E798)-INDEX('PTRM input'!$G$277:$P$326,A2offset,$E798))*OFFSET($F$7,0,$E798))-SUM($G798:S798),(((INDEX('PTRM input'!$G$385:$P$434,A2offset,$E798)-INDEX('PTRM input'!$G$277:$P$326,A2offset,$E798))*OFFSET($F$7,0,$E798))-SUM($G798:S798))*(OFFSET('PTRM input'!$G$477,0,$E798-1)/A2taxstdlife))))</f>
        <v>9.9331533672898913E-3</v>
      </c>
      <c r="U798" s="251">
        <f ca="1">IF(A2taxstdlife="n/a","n/a",IF(A2taxstdlife="",0,IF(U$3&gt;(A2stdlife+$E798),((INDEX('PTRM input'!$G$385:$P$434,A2offset,$E798)-INDEX('PTRM input'!$G$277:$P$326,A2offset,$E798))*OFFSET($F$7,0,$E798))-SUM($G798:T798),(((INDEX('PTRM input'!$G$385:$P$434,A2offset,$E798)-INDEX('PTRM input'!$G$277:$P$326,A2offset,$E798))*OFFSET($F$7,0,$E798))-SUM($G798:T798))*(OFFSET('PTRM input'!$G$477,0,$E798-1)/A2taxstdlife))))</f>
        <v>8.9398380305609013E-3</v>
      </c>
      <c r="V798" s="251">
        <f ca="1">IF(A2taxstdlife="n/a","n/a",IF(A2taxstdlife="",0,IF(V$3&gt;(A2stdlife+$E798),((INDEX('PTRM input'!$G$385:$P$434,A2offset,$E798)-INDEX('PTRM input'!$G$277:$P$326,A2offset,$E798))*OFFSET($F$7,0,$E798))-SUM($G798:U798),(((INDEX('PTRM input'!$G$385:$P$434,A2offset,$E798)-INDEX('PTRM input'!$G$277:$P$326,A2offset,$E798))*OFFSET($F$7,0,$E798))-SUM($G798:U798))*(OFFSET('PTRM input'!$G$477,0,$E798-1)/A2taxstdlife))))</f>
        <v>8.0458542275048117E-3</v>
      </c>
      <c r="W798" s="251">
        <f ca="1">IF(A2taxstdlife="n/a","n/a",IF(A2taxstdlife="",0,IF(W$3&gt;(A2stdlife+$E798),((INDEX('PTRM input'!$G$385:$P$434,A2offset,$E798)-INDEX('PTRM input'!$G$277:$P$326,A2offset,$E798))*OFFSET($F$7,0,$E798))-SUM($G798:V798),(((INDEX('PTRM input'!$G$385:$P$434,A2offset,$E798)-INDEX('PTRM input'!$G$277:$P$326,A2offset,$E798))*OFFSET($F$7,0,$E798))-SUM($G798:V798))*(OFFSET('PTRM input'!$G$477,0,$E798-1)/A2taxstdlife))))</f>
        <v>7.2412688047543312E-3</v>
      </c>
      <c r="X798" s="251">
        <f ca="1">IF(A2taxstdlife="n/a","n/a",IF(A2taxstdlife="",0,IF(X$3&gt;(A2stdlife+$E798),((INDEX('PTRM input'!$G$385:$P$434,A2offset,$E798)-INDEX('PTRM input'!$G$277:$P$326,A2offset,$E798))*OFFSET($F$7,0,$E798))-SUM($G798:W798),(((INDEX('PTRM input'!$G$385:$P$434,A2offset,$E798)-INDEX('PTRM input'!$G$277:$P$326,A2offset,$E798))*OFFSET($F$7,0,$E798))-SUM($G798:W798))*(OFFSET('PTRM input'!$G$477,0,$E798-1)/A2taxstdlife))))</f>
        <v>6.5171419242788971E-3</v>
      </c>
      <c r="Y798" s="251">
        <f ca="1">IF(A2taxstdlife="n/a","n/a",IF(A2taxstdlife="",0,IF(Y$3&gt;(A2stdlife+$E798),((INDEX('PTRM input'!$G$385:$P$434,A2offset,$E798)-INDEX('PTRM input'!$G$277:$P$326,A2offset,$E798))*OFFSET($F$7,0,$E798))-SUM($G798:X798),(((INDEX('PTRM input'!$G$385:$P$434,A2offset,$E798)-INDEX('PTRM input'!$G$277:$P$326,A2offset,$E798))*OFFSET($F$7,0,$E798))-SUM($G798:X798))*(OFFSET('PTRM input'!$G$477,0,$E798-1)/A2taxstdlife))))</f>
        <v>5.8654277318510063E-3</v>
      </c>
      <c r="Z798" s="251">
        <f ca="1">IF(A2taxstdlife="n/a","n/a",IF(A2taxstdlife="",0,IF(Z$3&gt;(A2stdlife+$E798),((INDEX('PTRM input'!$G$385:$P$434,A2offset,$E798)-INDEX('PTRM input'!$G$277:$P$326,A2offset,$E798))*OFFSET($F$7,0,$E798))-SUM($G798:Y798),(((INDEX('PTRM input'!$G$385:$P$434,A2offset,$E798)-INDEX('PTRM input'!$G$277:$P$326,A2offset,$E798))*OFFSET($F$7,0,$E798))-SUM($G798:Y798))*(OFFSET('PTRM input'!$G$477,0,$E798-1)/A2taxstdlife))))</f>
        <v>5.2788849586659055E-3</v>
      </c>
      <c r="AA798" s="251">
        <f ca="1">IF(A2taxstdlife="n/a","n/a",IF(A2taxstdlife="",0,IF(AA$3&gt;(A2stdlife+$E798),((INDEX('PTRM input'!$G$385:$P$434,A2offset,$E798)-INDEX('PTRM input'!$G$277:$P$326,A2offset,$E798))*OFFSET($F$7,0,$E798))-SUM($G798:Z798),(((INDEX('PTRM input'!$G$385:$P$434,A2offset,$E798)-INDEX('PTRM input'!$G$277:$P$326,A2offset,$E798))*OFFSET($F$7,0,$E798))-SUM($G798:Z798))*(OFFSET('PTRM input'!$G$477,0,$E798-1)/A2taxstdlife))))</f>
        <v>4.7509964627993149E-3</v>
      </c>
      <c r="AB798" s="251">
        <f ca="1">IF(A2taxstdlife="n/a","n/a",IF(A2taxstdlife="",0,IF(AB$3&gt;(A2stdlife+$E798),((INDEX('PTRM input'!$G$385:$P$434,A2offset,$E798)-INDEX('PTRM input'!$G$277:$P$326,A2offset,$E798))*OFFSET($F$7,0,$E798))-SUM($G798:AA798),(((INDEX('PTRM input'!$G$385:$P$434,A2offset,$E798)-INDEX('PTRM input'!$G$277:$P$326,A2offset,$E798))*OFFSET($F$7,0,$E798))-SUM($G798:AA798))*(OFFSET('PTRM input'!$G$477,0,$E798-1)/A2taxstdlife))))</f>
        <v>4.2758968165193837E-3</v>
      </c>
      <c r="AC798" s="251">
        <f ca="1">IF(A2taxstdlife="n/a","n/a",IF(A2taxstdlife="",0,IF(AC$3&gt;(A2stdlife+$E798),((INDEX('PTRM input'!$G$385:$P$434,A2offset,$E798)-INDEX('PTRM input'!$G$277:$P$326,A2offset,$E798))*OFFSET($F$7,0,$E798))-SUM($G798:AB798),(((INDEX('PTRM input'!$G$385:$P$434,A2offset,$E798)-INDEX('PTRM input'!$G$277:$P$326,A2offset,$E798))*OFFSET($F$7,0,$E798))-SUM($G798:AB798))*(OFFSET('PTRM input'!$G$477,0,$E798-1)/A2taxstdlife))))</f>
        <v>3.8483071348674458E-3</v>
      </c>
      <c r="AD798" s="251">
        <f ca="1">IF(A2taxstdlife="n/a","n/a",IF(A2taxstdlife="",0,IF(AD$3&gt;(A2stdlife+$E798),((INDEX('PTRM input'!$G$385:$P$434,A2offset,$E798)-INDEX('PTRM input'!$G$277:$P$326,A2offset,$E798))*OFFSET($F$7,0,$E798))-SUM($G798:AC798),(((INDEX('PTRM input'!$G$385:$P$434,A2offset,$E798)-INDEX('PTRM input'!$G$277:$P$326,A2offset,$E798))*OFFSET($F$7,0,$E798))-SUM($G798:AC798))*(OFFSET('PTRM input'!$G$477,0,$E798-1)/A2taxstdlife))))</f>
        <v>3.4634764213807012E-3</v>
      </c>
      <c r="AE798" s="251">
        <f ca="1">IF(A2taxstdlife="n/a","n/a",IF(A2taxstdlife="",0,IF(AE$3&gt;(A2stdlife+$E798),((INDEX('PTRM input'!$G$385:$P$434,A2offset,$E798)-INDEX('PTRM input'!$G$277:$P$326,A2offset,$E798))*OFFSET($F$7,0,$E798))-SUM($G798:AD798),(((INDEX('PTRM input'!$G$385:$P$434,A2offset,$E798)-INDEX('PTRM input'!$G$277:$P$326,A2offset,$E798))*OFFSET($F$7,0,$E798))-SUM($G798:AD798))*(OFFSET('PTRM input'!$G$477,0,$E798-1)/A2taxstdlife))))</f>
        <v>3.1171287792426311E-2</v>
      </c>
      <c r="AF798" s="251">
        <f ca="1">IF(A2taxstdlife="n/a","n/a",IF(A2taxstdlife="",0,IF(AF$3&gt;(A2stdlife+$E798),((INDEX('PTRM input'!$G$385:$P$434,A2offset,$E798)-INDEX('PTRM input'!$G$277:$P$326,A2offset,$E798))*OFFSET($F$7,0,$E798))-SUM($G798:AE798),(((INDEX('PTRM input'!$G$385:$P$434,A2offset,$E798)-INDEX('PTRM input'!$G$277:$P$326,A2offset,$E798))*OFFSET($F$7,0,$E798))-SUM($G798:AE798))*(OFFSET('PTRM input'!$G$477,0,$E798-1)/A2taxstdlife))))</f>
        <v>0</v>
      </c>
      <c r="AG798" s="251">
        <f ca="1">IF(A2taxstdlife="n/a","n/a",IF(A2taxstdlife="",0,IF(AG$3&gt;(A2stdlife+$E798),((INDEX('PTRM input'!$G$385:$P$434,A2offset,$E798)-INDEX('PTRM input'!$G$277:$P$326,A2offset,$E798))*OFFSET($F$7,0,$E798))-SUM($G798:AF798),(((INDEX('PTRM input'!$G$385:$P$434,A2offset,$E798)-INDEX('PTRM input'!$G$277:$P$326,A2offset,$E798))*OFFSET($F$7,0,$E798))-SUM($G798:AF798))*(OFFSET('PTRM input'!$G$477,0,$E798-1)/A2taxstdlife))))</f>
        <v>0</v>
      </c>
      <c r="AH798" s="251">
        <f ca="1">IF(A2taxstdlife="n/a","n/a",IF(A2taxstdlife="",0,IF(AH$3&gt;(A2stdlife+$E798),((INDEX('PTRM input'!$G$385:$P$434,A2offset,$E798)-INDEX('PTRM input'!$G$277:$P$326,A2offset,$E798))*OFFSET($F$7,0,$E798))-SUM($G798:AG798),(((INDEX('PTRM input'!$G$385:$P$434,A2offset,$E798)-INDEX('PTRM input'!$G$277:$P$326,A2offset,$E798))*OFFSET($F$7,0,$E798))-SUM($G798:AG798))*(OFFSET('PTRM input'!$G$477,0,$E798-1)/A2taxstdlife))))</f>
        <v>0</v>
      </c>
      <c r="AI798" s="251">
        <f ca="1">IF(A2taxstdlife="n/a","n/a",IF(A2taxstdlife="",0,IF(AI$3&gt;(A2stdlife+$E798),((INDEX('PTRM input'!$G$385:$P$434,A2offset,$E798)-INDEX('PTRM input'!$G$277:$P$326,A2offset,$E798))*OFFSET($F$7,0,$E798))-SUM($G798:AH798),(((INDEX('PTRM input'!$G$385:$P$434,A2offset,$E798)-INDEX('PTRM input'!$G$277:$P$326,A2offset,$E798))*OFFSET($F$7,0,$E798))-SUM($G798:AH798))*(OFFSET('PTRM input'!$G$477,0,$E798-1)/A2taxstdlife))))</f>
        <v>0</v>
      </c>
      <c r="AJ798" s="251">
        <f ca="1">IF(A2taxstdlife="n/a","n/a",IF(A2taxstdlife="",0,IF(AJ$3&gt;(A2stdlife+$E798),((INDEX('PTRM input'!$G$385:$P$434,A2offset,$E798)-INDEX('PTRM input'!$G$277:$P$326,A2offset,$E798))*OFFSET($F$7,0,$E798))-SUM($G798:AI798),(((INDEX('PTRM input'!$G$385:$P$434,A2offset,$E798)-INDEX('PTRM input'!$G$277:$P$326,A2offset,$E798))*OFFSET($F$7,0,$E798))-SUM($G798:AI798))*(OFFSET('PTRM input'!$G$477,0,$E798-1)/A2taxstdlife))))</f>
        <v>0</v>
      </c>
      <c r="AK798" s="251">
        <f ca="1">IF(A2taxstdlife="n/a","n/a",IF(A2taxstdlife="",0,IF(AK$3&gt;(A2stdlife+$E798),((INDEX('PTRM input'!$G$385:$P$434,A2offset,$E798)-INDEX('PTRM input'!$G$277:$P$326,A2offset,$E798))*OFFSET($F$7,0,$E798))-SUM($G798:AJ798),(((INDEX('PTRM input'!$G$385:$P$434,A2offset,$E798)-INDEX('PTRM input'!$G$277:$P$326,A2offset,$E798))*OFFSET($F$7,0,$E798))-SUM($G798:AJ798))*(OFFSET('PTRM input'!$G$477,0,$E798-1)/A2taxstdlife))))</f>
        <v>0</v>
      </c>
      <c r="AL798" s="251">
        <f ca="1">IF(A2taxstdlife="n/a","n/a",IF(A2taxstdlife="",0,IF(AL$3&gt;(A2stdlife+$E798),((INDEX('PTRM input'!$G$385:$P$434,A2offset,$E798)-INDEX('PTRM input'!$G$277:$P$326,A2offset,$E798))*OFFSET($F$7,0,$E798))-SUM($G798:AK798),(((INDEX('PTRM input'!$G$385:$P$434,A2offset,$E798)-INDEX('PTRM input'!$G$277:$P$326,A2offset,$E798))*OFFSET($F$7,0,$E798))-SUM($G798:AK798))*(OFFSET('PTRM input'!$G$477,0,$E798-1)/A2taxstdlife))))</f>
        <v>0</v>
      </c>
      <c r="AM798" s="251">
        <f ca="1">IF(A2taxstdlife="n/a","n/a",IF(A2taxstdlife="",0,IF(AM$3&gt;(A2stdlife+$E798),((INDEX('PTRM input'!$G$385:$P$434,A2offset,$E798)-INDEX('PTRM input'!$G$277:$P$326,A2offset,$E798))*OFFSET($F$7,0,$E798))-SUM($G798:AL798),(((INDEX('PTRM input'!$G$385:$P$434,A2offset,$E798)-INDEX('PTRM input'!$G$277:$P$326,A2offset,$E798))*OFFSET($F$7,0,$E798))-SUM($G798:AL798))*(OFFSET('PTRM input'!$G$477,0,$E798-1)/A2taxstdlife))))</f>
        <v>0</v>
      </c>
      <c r="AN798" s="251">
        <f ca="1">IF(A2taxstdlife="n/a","n/a",IF(A2taxstdlife="",0,IF(AN$3&gt;(A2stdlife+$E798),((INDEX('PTRM input'!$G$385:$P$434,A2offset,$E798)-INDEX('PTRM input'!$G$277:$P$326,A2offset,$E798))*OFFSET($F$7,0,$E798))-SUM($G798:AM798),(((INDEX('PTRM input'!$G$385:$P$434,A2offset,$E798)-INDEX('PTRM input'!$G$277:$P$326,A2offset,$E798))*OFFSET($F$7,0,$E798))-SUM($G798:AM798))*(OFFSET('PTRM input'!$G$477,0,$E798-1)/A2taxstdlife))))</f>
        <v>0</v>
      </c>
      <c r="AO798" s="251">
        <f ca="1">IF(A2taxstdlife="n/a","n/a",IF(A2taxstdlife="",0,IF(AO$3&gt;(A2stdlife+$E798),((INDEX('PTRM input'!$G$385:$P$434,A2offset,$E798)-INDEX('PTRM input'!$G$277:$P$326,A2offset,$E798))*OFFSET($F$7,0,$E798))-SUM($G798:AN798),(((INDEX('PTRM input'!$G$385:$P$434,A2offset,$E798)-INDEX('PTRM input'!$G$277:$P$326,A2offset,$E798))*OFFSET($F$7,0,$E798))-SUM($G798:AN798))*(OFFSET('PTRM input'!$G$477,0,$E798-1)/A2taxstdlife))))</f>
        <v>0</v>
      </c>
      <c r="AP798" s="251">
        <f ca="1">IF(A2taxstdlife="n/a","n/a",IF(A2taxstdlife="",0,IF(AP$3&gt;(A2stdlife+$E798),((INDEX('PTRM input'!$G$385:$P$434,A2offset,$E798)-INDEX('PTRM input'!$G$277:$P$326,A2offset,$E798))*OFFSET($F$7,0,$E798))-SUM($G798:AO798),(((INDEX('PTRM input'!$G$385:$P$434,A2offset,$E798)-INDEX('PTRM input'!$G$277:$P$326,A2offset,$E798))*OFFSET($F$7,0,$E798))-SUM($G798:AO798))*(OFFSET('PTRM input'!$G$477,0,$E798-1)/A2taxstdlife))))</f>
        <v>0</v>
      </c>
      <c r="AQ798" s="251">
        <f ca="1">IF(A2taxstdlife="n/a","n/a",IF(A2taxstdlife="",0,IF(AQ$3&gt;(A2stdlife+$E798),((INDEX('PTRM input'!$G$385:$P$434,A2offset,$E798)-INDEX('PTRM input'!$G$277:$P$326,A2offset,$E798))*OFFSET($F$7,0,$E798))-SUM($G798:AP798),(((INDEX('PTRM input'!$G$385:$P$434,A2offset,$E798)-INDEX('PTRM input'!$G$277:$P$326,A2offset,$E798))*OFFSET($F$7,0,$E798))-SUM($G798:AP798))*(OFFSET('PTRM input'!$G$477,0,$E798-1)/A2taxstdlife))))</f>
        <v>0</v>
      </c>
      <c r="AR798" s="251">
        <f ca="1">IF(A2taxstdlife="n/a","n/a",IF(A2taxstdlife="",0,IF(AR$3&gt;(A2stdlife+$E798),((INDEX('PTRM input'!$G$385:$P$434,A2offset,$E798)-INDEX('PTRM input'!$G$277:$P$326,A2offset,$E798))*OFFSET($F$7,0,$E798))-SUM($G798:AQ798),(((INDEX('PTRM input'!$G$385:$P$434,A2offset,$E798)-INDEX('PTRM input'!$G$277:$P$326,A2offset,$E798))*OFFSET($F$7,0,$E798))-SUM($G798:AQ798))*(OFFSET('PTRM input'!$G$477,0,$E798-1)/A2taxstdlife))))</f>
        <v>0</v>
      </c>
      <c r="AS798" s="251">
        <f ca="1">IF(A2taxstdlife="n/a","n/a",IF(A2taxstdlife="",0,IF(AS$3&gt;(A2stdlife+$E798),((INDEX('PTRM input'!$G$385:$P$434,A2offset,$E798)-INDEX('PTRM input'!$G$277:$P$326,A2offset,$E798))*OFFSET($F$7,0,$E798))-SUM($G798:AR798),(((INDEX('PTRM input'!$G$385:$P$434,A2offset,$E798)-INDEX('PTRM input'!$G$277:$P$326,A2offset,$E798))*OFFSET($F$7,0,$E798))-SUM($G798:AR798))*(OFFSET('PTRM input'!$G$477,0,$E798-1)/A2taxstdlife))))</f>
        <v>0</v>
      </c>
      <c r="AT798" s="251">
        <f ca="1">IF(A2taxstdlife="n/a","n/a",IF(A2taxstdlife="",0,IF(AT$3&gt;(A2stdlife+$E798),((INDEX('PTRM input'!$G$385:$P$434,A2offset,$E798)-INDEX('PTRM input'!$G$277:$P$326,A2offset,$E798))*OFFSET($F$7,0,$E798))-SUM($G798:AS798),(((INDEX('PTRM input'!$G$385:$P$434,A2offset,$E798)-INDEX('PTRM input'!$G$277:$P$326,A2offset,$E798))*OFFSET($F$7,0,$E798))-SUM($G798:AS798))*(OFFSET('PTRM input'!$G$477,0,$E798-1)/A2taxstdlife))))</f>
        <v>0</v>
      </c>
      <c r="AU798" s="251">
        <f ca="1">IF(A2taxstdlife="n/a","n/a",IF(A2taxstdlife="",0,IF(AU$3&gt;(A2stdlife+$E798),((INDEX('PTRM input'!$G$385:$P$434,A2offset,$E798)-INDEX('PTRM input'!$G$277:$P$326,A2offset,$E798))*OFFSET($F$7,0,$E798))-SUM($G798:AT798),(((INDEX('PTRM input'!$G$385:$P$434,A2offset,$E798)-INDEX('PTRM input'!$G$277:$P$326,A2offset,$E798))*OFFSET($F$7,0,$E798))-SUM($G798:AT798))*(OFFSET('PTRM input'!$G$477,0,$E798-1)/A2taxstdlife))))</f>
        <v>0</v>
      </c>
      <c r="AV798" s="251">
        <f ca="1">IF(A2taxstdlife="n/a","n/a",IF(A2taxstdlife="",0,IF(AV$3&gt;(A2stdlife+$E798),((INDEX('PTRM input'!$G$385:$P$434,A2offset,$E798)-INDEX('PTRM input'!$G$277:$P$326,A2offset,$E798))*OFFSET($F$7,0,$E798))-SUM($G798:AU798),(((INDEX('PTRM input'!$G$385:$P$434,A2offset,$E798)-INDEX('PTRM input'!$G$277:$P$326,A2offset,$E798))*OFFSET($F$7,0,$E798))-SUM($G798:AU798))*(OFFSET('PTRM input'!$G$477,0,$E798-1)/A2taxstdlife))))</f>
        <v>0</v>
      </c>
      <c r="AW798" s="251">
        <f ca="1">IF(A2taxstdlife="n/a","n/a",IF(A2taxstdlife="",0,IF(AW$3&gt;(A2stdlife+$E798),((INDEX('PTRM input'!$G$385:$P$434,A2offset,$E798)-INDEX('PTRM input'!$G$277:$P$326,A2offset,$E798))*OFFSET($F$7,0,$E798))-SUM($G798:AV798),(((INDEX('PTRM input'!$G$385:$P$434,A2offset,$E798)-INDEX('PTRM input'!$G$277:$P$326,A2offset,$E798))*OFFSET($F$7,0,$E798))-SUM($G798:AV798))*(OFFSET('PTRM input'!$G$477,0,$E798-1)/A2taxstdlife))))</f>
        <v>0</v>
      </c>
      <c r="AX798" s="251">
        <f ca="1">IF(A2taxstdlife="n/a","n/a",IF(A2taxstdlife="",0,IF(AX$3&gt;(A2stdlife+$E798),((INDEX('PTRM input'!$G$385:$P$434,A2offset,$E798)-INDEX('PTRM input'!$G$277:$P$326,A2offset,$E798))*OFFSET($F$7,0,$E798))-SUM($G798:AW798),(((INDEX('PTRM input'!$G$385:$P$434,A2offset,$E798)-INDEX('PTRM input'!$G$277:$P$326,A2offset,$E798))*OFFSET($F$7,0,$E798))-SUM($G798:AW798))*(OFFSET('PTRM input'!$G$477,0,$E798-1)/A2taxstdlife))))</f>
        <v>0</v>
      </c>
      <c r="AY798" s="251">
        <f ca="1">IF(A2taxstdlife="n/a","n/a",IF(A2taxstdlife="",0,IF(AY$3&gt;(A2stdlife+$E798),((INDEX('PTRM input'!$G$385:$P$434,A2offset,$E798)-INDEX('PTRM input'!$G$277:$P$326,A2offset,$E798))*OFFSET($F$7,0,$E798))-SUM($G798:AX798),(((INDEX('PTRM input'!$G$385:$P$434,A2offset,$E798)-INDEX('PTRM input'!$G$277:$P$326,A2offset,$E798))*OFFSET($F$7,0,$E798))-SUM($G798:AX798))*(OFFSET('PTRM input'!$G$477,0,$E798-1)/A2taxstdlife))))</f>
        <v>0</v>
      </c>
      <c r="AZ798" s="251">
        <f ca="1">IF(A2taxstdlife="n/a","n/a",IF(A2taxstdlife="",0,IF(AZ$3&gt;(A2stdlife+$E798),((INDEX('PTRM input'!$G$385:$P$434,A2offset,$E798)-INDEX('PTRM input'!$G$277:$P$326,A2offset,$E798))*OFFSET($F$7,0,$E798))-SUM($G798:AY798),(((INDEX('PTRM input'!$G$385:$P$434,A2offset,$E798)-INDEX('PTRM input'!$G$277:$P$326,A2offset,$E798))*OFFSET($F$7,0,$E798))-SUM($G798:AY798))*(OFFSET('PTRM input'!$G$477,0,$E798-1)/A2taxstdlife))))</f>
        <v>0</v>
      </c>
      <c r="BA798" s="251">
        <f ca="1">IF(A2taxstdlife="n/a","n/a",IF(A2taxstdlife="",0,IF(BA$3&gt;(A2stdlife+$E798),((INDEX('PTRM input'!$G$385:$P$434,A2offset,$E798)-INDEX('PTRM input'!$G$277:$P$326,A2offset,$E798))*OFFSET($F$7,0,$E798))-SUM($G798:AZ798),(((INDEX('PTRM input'!$G$385:$P$434,A2offset,$E798)-INDEX('PTRM input'!$G$277:$P$326,A2offset,$E798))*OFFSET($F$7,0,$E798))-SUM($G798:AZ798))*(OFFSET('PTRM input'!$G$477,0,$E798-1)/A2taxstdlife))))</f>
        <v>0</v>
      </c>
      <c r="BB798" s="251">
        <f ca="1">IF(A2taxstdlife="n/a","n/a",IF(A2taxstdlife="",0,IF(BB$3&gt;(A2stdlife+$E798),((INDEX('PTRM input'!$G$385:$P$434,A2offset,$E798)-INDEX('PTRM input'!$G$277:$P$326,A2offset,$E798))*OFFSET($F$7,0,$E798))-SUM($G798:BA798),(((INDEX('PTRM input'!$G$385:$P$434,A2offset,$E798)-INDEX('PTRM input'!$G$277:$P$326,A2offset,$E798))*OFFSET($F$7,0,$E798))-SUM($G798:BA798))*(OFFSET('PTRM input'!$G$477,0,$E798-1)/A2taxstdlife))))</f>
        <v>0</v>
      </c>
      <c r="BC798" s="251">
        <f ca="1">IF(A2taxstdlife="n/a","n/a",IF(A2taxstdlife="",0,IF(BC$3&gt;(A2stdlife+$E798),((INDEX('PTRM input'!$G$385:$P$434,A2offset,$E798)-INDEX('PTRM input'!$G$277:$P$326,A2offset,$E798))*OFFSET($F$7,0,$E798))-SUM($G798:BB798),(((INDEX('PTRM input'!$G$385:$P$434,A2offset,$E798)-INDEX('PTRM input'!$G$277:$P$326,A2offset,$E798))*OFFSET($F$7,0,$E798))-SUM($G798:BB798))*(OFFSET('PTRM input'!$G$477,0,$E798-1)/A2taxstdlife))))</f>
        <v>0</v>
      </c>
      <c r="BD798" s="251">
        <f ca="1">IF(A2taxstdlife="n/a","n/a",IF(A2taxstdlife="",0,IF(BD$3&gt;(A2stdlife+$E798),((INDEX('PTRM input'!$G$385:$P$434,A2offset,$E798)-INDEX('PTRM input'!$G$277:$P$326,A2offset,$E798))*OFFSET($F$7,0,$E798))-SUM($G798:BC798),(((INDEX('PTRM input'!$G$385:$P$434,A2offset,$E798)-INDEX('PTRM input'!$G$277:$P$326,A2offset,$E798))*OFFSET($F$7,0,$E798))-SUM($G798:BC798))*(OFFSET('PTRM input'!$G$477,0,$E798-1)/A2taxstdlife))))</f>
        <v>0</v>
      </c>
      <c r="BE798" s="251">
        <f ca="1">IF(A2taxstdlife="n/a","n/a",IF(A2taxstdlife="",0,IF(BE$3&gt;(A2stdlife+$E798),((INDEX('PTRM input'!$G$385:$P$434,A2offset,$E798)-INDEX('PTRM input'!$G$277:$P$326,A2offset,$E798))*OFFSET($F$7,0,$E798))-SUM($G798:BD798),(((INDEX('PTRM input'!$G$385:$P$434,A2offset,$E798)-INDEX('PTRM input'!$G$277:$P$326,A2offset,$E798))*OFFSET($F$7,0,$E798))-SUM($G798:BD798))*(OFFSET('PTRM input'!$G$477,0,$E798-1)/A2taxstdlife))))</f>
        <v>0</v>
      </c>
      <c r="BF798" s="251">
        <f ca="1">IF(A2taxstdlife="n/a","n/a",IF(A2taxstdlife="",0,IF(BF$3&gt;(A2stdlife+$E798),((INDEX('PTRM input'!$G$385:$P$434,A2offset,$E798)-INDEX('PTRM input'!$G$277:$P$326,A2offset,$E798))*OFFSET($F$7,0,$E798))-SUM($G798:BE798),(((INDEX('PTRM input'!$G$385:$P$434,A2offset,$E798)-INDEX('PTRM input'!$G$277:$P$326,A2offset,$E798))*OFFSET($F$7,0,$E798))-SUM($G798:BE798))*(OFFSET('PTRM input'!$G$477,0,$E798-1)/A2taxstdlife))))</f>
        <v>0</v>
      </c>
      <c r="BG798" s="251">
        <f ca="1">IF(A2taxstdlife="n/a","n/a",IF(A2taxstdlife="",0,IF(BG$3&gt;(A2stdlife+$E798),((INDEX('PTRM input'!$G$385:$P$434,A2offset,$E798)-INDEX('PTRM input'!$G$277:$P$326,A2offset,$E798))*OFFSET($F$7,0,$E798))-SUM($G798:BF798),(((INDEX('PTRM input'!$G$385:$P$434,A2offset,$E798)-INDEX('PTRM input'!$G$277:$P$326,A2offset,$E798))*OFFSET($F$7,0,$E798))-SUM($G798:BF798))*(OFFSET('PTRM input'!$G$477,0,$E798-1)/A2taxstdlife))))</f>
        <v>0</v>
      </c>
      <c r="BH798" s="251">
        <f ca="1">IF(A2taxstdlife="n/a","n/a",IF(A2taxstdlife="",0,IF(BH$3&gt;(A2stdlife+$E798),((INDEX('PTRM input'!$G$385:$P$434,A2offset,$E798)-INDEX('PTRM input'!$G$277:$P$326,A2offset,$E798))*OFFSET($F$7,0,$E798))-SUM($G798:BG798),(((INDEX('PTRM input'!$G$385:$P$434,A2offset,$E798)-INDEX('PTRM input'!$G$277:$P$326,A2offset,$E798))*OFFSET($F$7,0,$E798))-SUM($G798:BG798))*(OFFSET('PTRM input'!$G$477,0,$E798-1)/A2taxstdlife))))</f>
        <v>0</v>
      </c>
      <c r="BI798" s="251">
        <f ca="1">IF(A2taxstdlife="n/a","n/a",IF(A2taxstdlife="",0,IF(BI$3&gt;(A2stdlife+$E798),((INDEX('PTRM input'!$G$385:$P$434,A2offset,$E798)-INDEX('PTRM input'!$G$277:$P$326,A2offset,$E798))*OFFSET($F$7,0,$E798))-SUM($G798:BH798),(((INDEX('PTRM input'!$G$385:$P$434,A2offset,$E798)-INDEX('PTRM input'!$G$277:$P$326,A2offset,$E798))*OFFSET($F$7,0,$E798))-SUM($G798:BH798))*(OFFSET('PTRM input'!$G$477,0,$E798-1)/A2taxstdlife))))</f>
        <v>0</v>
      </c>
      <c r="BJ798" s="116"/>
      <c r="BK798" s="116"/>
      <c r="BL798" s="116"/>
      <c r="BM798" s="116"/>
    </row>
    <row r="799" spans="1:65" ht="12.75" hidden="1" customHeight="1" outlineLevel="2">
      <c r="A799" s="366"/>
      <c r="B799" s="19"/>
      <c r="C799" s="18"/>
      <c r="D799" s="760"/>
      <c r="E799" s="86">
        <v>5</v>
      </c>
      <c r="F799" s="356"/>
      <c r="G799" s="434"/>
      <c r="H799" s="435"/>
      <c r="I799" s="435"/>
      <c r="J799" s="435"/>
      <c r="K799" s="619"/>
      <c r="L799" s="251">
        <f ca="1">IF(A2taxstdlife="n/a","n/a",IF(A2taxstdlife="",0,IF(L$3&gt;(A2stdlife+$E799),((INDEX('PTRM input'!$G$385:$P$434,A2offset,$E799)-INDEX('PTRM input'!$G$277:$P$326,A2offset,$E799))*OFFSET($F$7,0,$E799))-SUM($G799:K799),(((INDEX('PTRM input'!$G$385:$P$434,A2offset,$E799)-INDEX('PTRM input'!$G$277:$P$326,A2offset,$E799))*OFFSET($F$7,0,$E799))-SUM($G799:K799))*(OFFSET('PTRM input'!$G$477,0,$E799-1)/A2taxstdlife))))</f>
        <v>2.6332717472085862E-2</v>
      </c>
      <c r="M799" s="251">
        <f ca="1">IF(A2taxstdlife="n/a","n/a",IF(A2taxstdlife="",0,IF(M$3&gt;(A2stdlife+$E799),((INDEX('PTRM input'!$G$385:$P$434,A2offset,$E799)-INDEX('PTRM input'!$G$277:$P$326,A2offset,$E799))*OFFSET($F$7,0,$E799))-SUM($G799:L799),(((INDEX('PTRM input'!$G$385:$P$434,A2offset,$E799)-INDEX('PTRM input'!$G$277:$P$326,A2offset,$E799))*OFFSET($F$7,0,$E799))-SUM($G799:L799))*(OFFSET('PTRM input'!$G$477,0,$E799-1)/A2taxstdlife))))</f>
        <v>2.3699445724877272E-2</v>
      </c>
      <c r="N799" s="251">
        <f ca="1">IF(A2taxstdlife="n/a","n/a",IF(A2taxstdlife="",0,IF(N$3&gt;(A2stdlife+$E799),((INDEX('PTRM input'!$G$385:$P$434,A2offset,$E799)-INDEX('PTRM input'!$G$277:$P$326,A2offset,$E799))*OFFSET($F$7,0,$E799))-SUM($G799:M799),(((INDEX('PTRM input'!$G$385:$P$434,A2offset,$E799)-INDEX('PTRM input'!$G$277:$P$326,A2offset,$E799))*OFFSET($F$7,0,$E799))-SUM($G799:M799))*(OFFSET('PTRM input'!$G$477,0,$E799-1)/A2taxstdlife))))</f>
        <v>2.1329501152389546E-2</v>
      </c>
      <c r="O799" s="251">
        <f ca="1">IF(A2taxstdlife="n/a","n/a",IF(A2taxstdlife="",0,IF(O$3&gt;(A2stdlife+$E799),((INDEX('PTRM input'!$G$385:$P$434,A2offset,$E799)-INDEX('PTRM input'!$G$277:$P$326,A2offset,$E799))*OFFSET($F$7,0,$E799))-SUM($G799:N799),(((INDEX('PTRM input'!$G$385:$P$434,A2offset,$E799)-INDEX('PTRM input'!$G$277:$P$326,A2offset,$E799))*OFFSET($F$7,0,$E799))-SUM($G799:N799))*(OFFSET('PTRM input'!$G$477,0,$E799-1)/A2taxstdlife))))</f>
        <v>1.9196551037150594E-2</v>
      </c>
      <c r="P799" s="251">
        <f ca="1">IF(A2taxstdlife="n/a","n/a",IF(A2taxstdlife="",0,IF(P$3&gt;(A2stdlife+$E799),((INDEX('PTRM input'!$G$385:$P$434,A2offset,$E799)-INDEX('PTRM input'!$G$277:$P$326,A2offset,$E799))*OFFSET($F$7,0,$E799))-SUM($G799:O799),(((INDEX('PTRM input'!$G$385:$P$434,A2offset,$E799)-INDEX('PTRM input'!$G$277:$P$326,A2offset,$E799))*OFFSET($F$7,0,$E799))-SUM($G799:O799))*(OFFSET('PTRM input'!$G$477,0,$E799-1)/A2taxstdlife))))</f>
        <v>1.7276895933435534E-2</v>
      </c>
      <c r="Q799" s="251">
        <f ca="1">IF(A2taxstdlife="n/a","n/a",IF(A2taxstdlife="",0,IF(Q$3&gt;(A2stdlife+$E799),((INDEX('PTRM input'!$G$385:$P$434,A2offset,$E799)-INDEX('PTRM input'!$G$277:$P$326,A2offset,$E799))*OFFSET($F$7,0,$E799))-SUM($G799:P799),(((INDEX('PTRM input'!$G$385:$P$434,A2offset,$E799)-INDEX('PTRM input'!$G$277:$P$326,A2offset,$E799))*OFFSET($F$7,0,$E799))-SUM($G799:P799))*(OFFSET('PTRM input'!$G$477,0,$E799-1)/A2taxstdlife))))</f>
        <v>1.5549206340091978E-2</v>
      </c>
      <c r="R799" s="251">
        <f ca="1">IF(A2taxstdlife="n/a","n/a",IF(A2taxstdlife="",0,IF(R$3&gt;(A2stdlife+$E799),((INDEX('PTRM input'!$G$385:$P$434,A2offset,$E799)-INDEX('PTRM input'!$G$277:$P$326,A2offset,$E799))*OFFSET($F$7,0,$E799))-SUM($G799:Q799),(((INDEX('PTRM input'!$G$385:$P$434,A2offset,$E799)-INDEX('PTRM input'!$G$277:$P$326,A2offset,$E799))*OFFSET($F$7,0,$E799))-SUM($G799:Q799))*(OFFSET('PTRM input'!$G$477,0,$E799-1)/A2taxstdlife))))</f>
        <v>1.3994285706082783E-2</v>
      </c>
      <c r="S799" s="251">
        <f ca="1">IF(A2taxstdlife="n/a","n/a",IF(A2taxstdlife="",0,IF(S$3&gt;(A2stdlife+$E799),((INDEX('PTRM input'!$G$385:$P$434,A2offset,$E799)-INDEX('PTRM input'!$G$277:$P$326,A2offset,$E799))*OFFSET($F$7,0,$E799))-SUM($G799:R799),(((INDEX('PTRM input'!$G$385:$P$434,A2offset,$E799)-INDEX('PTRM input'!$G$277:$P$326,A2offset,$E799))*OFFSET($F$7,0,$E799))-SUM($G799:R799))*(OFFSET('PTRM input'!$G$477,0,$E799-1)/A2taxstdlife))))</f>
        <v>1.2594857135474502E-2</v>
      </c>
      <c r="T799" s="251">
        <f ca="1">IF(A2taxstdlife="n/a","n/a",IF(A2taxstdlife="",0,IF(T$3&gt;(A2stdlife+$E799),((INDEX('PTRM input'!$G$385:$P$434,A2offset,$E799)-INDEX('PTRM input'!$G$277:$P$326,A2offset,$E799))*OFFSET($F$7,0,$E799))-SUM($G799:S799),(((INDEX('PTRM input'!$G$385:$P$434,A2offset,$E799)-INDEX('PTRM input'!$G$277:$P$326,A2offset,$E799))*OFFSET($F$7,0,$E799))-SUM($G799:S799))*(OFFSET('PTRM input'!$G$477,0,$E799-1)/A2taxstdlife))))</f>
        <v>1.1335371421927053E-2</v>
      </c>
      <c r="U799" s="251">
        <f ca="1">IF(A2taxstdlife="n/a","n/a",IF(A2taxstdlife="",0,IF(U$3&gt;(A2stdlife+$E799),((INDEX('PTRM input'!$G$385:$P$434,A2offset,$E799)-INDEX('PTRM input'!$G$277:$P$326,A2offset,$E799))*OFFSET($F$7,0,$E799))-SUM($G799:T799),(((INDEX('PTRM input'!$G$385:$P$434,A2offset,$E799)-INDEX('PTRM input'!$G$277:$P$326,A2offset,$E799))*OFFSET($F$7,0,$E799))-SUM($G799:T799))*(OFFSET('PTRM input'!$G$477,0,$E799-1)/A2taxstdlife))))</f>
        <v>1.0201834279734347E-2</v>
      </c>
      <c r="V799" s="251">
        <f ca="1">IF(A2taxstdlife="n/a","n/a",IF(A2taxstdlife="",0,IF(V$3&gt;(A2stdlife+$E799),((INDEX('PTRM input'!$G$385:$P$434,A2offset,$E799)-INDEX('PTRM input'!$G$277:$P$326,A2offset,$E799))*OFFSET($F$7,0,$E799))-SUM($G799:U799),(((INDEX('PTRM input'!$G$385:$P$434,A2offset,$E799)-INDEX('PTRM input'!$G$277:$P$326,A2offset,$E799))*OFFSET($F$7,0,$E799))-SUM($G799:U799))*(OFFSET('PTRM input'!$G$477,0,$E799-1)/A2taxstdlife))))</f>
        <v>9.1816508517609113E-3</v>
      </c>
      <c r="W799" s="251">
        <f ca="1">IF(A2taxstdlife="n/a","n/a",IF(A2taxstdlife="",0,IF(W$3&gt;(A2stdlife+$E799),((INDEX('PTRM input'!$G$385:$P$434,A2offset,$E799)-INDEX('PTRM input'!$G$277:$P$326,A2offset,$E799))*OFFSET($F$7,0,$E799))-SUM($G799:V799),(((INDEX('PTRM input'!$G$385:$P$434,A2offset,$E799)-INDEX('PTRM input'!$G$277:$P$326,A2offset,$E799))*OFFSET($F$7,0,$E799))-SUM($G799:V799))*(OFFSET('PTRM input'!$G$477,0,$E799-1)/A2taxstdlife))))</f>
        <v>8.2634857665848226E-3</v>
      </c>
      <c r="X799" s="251">
        <f ca="1">IF(A2taxstdlife="n/a","n/a",IF(A2taxstdlife="",0,IF(X$3&gt;(A2stdlife+$E799),((INDEX('PTRM input'!$G$385:$P$434,A2offset,$E799)-INDEX('PTRM input'!$G$277:$P$326,A2offset,$E799))*OFFSET($F$7,0,$E799))-SUM($G799:W799),(((INDEX('PTRM input'!$G$385:$P$434,A2offset,$E799)-INDEX('PTRM input'!$G$277:$P$326,A2offset,$E799))*OFFSET($F$7,0,$E799))-SUM($G799:W799))*(OFFSET('PTRM input'!$G$477,0,$E799-1)/A2taxstdlife))))</f>
        <v>7.4371371899263411E-3</v>
      </c>
      <c r="Y799" s="251">
        <f ca="1">IF(A2taxstdlife="n/a","n/a",IF(A2taxstdlife="",0,IF(Y$3&gt;(A2stdlife+$E799),((INDEX('PTRM input'!$G$385:$P$434,A2offset,$E799)-INDEX('PTRM input'!$G$277:$P$326,A2offset,$E799))*OFFSET($F$7,0,$E799))-SUM($G799:X799),(((INDEX('PTRM input'!$G$385:$P$434,A2offset,$E799)-INDEX('PTRM input'!$G$277:$P$326,A2offset,$E799))*OFFSET($F$7,0,$E799))-SUM($G799:X799))*(OFFSET('PTRM input'!$G$477,0,$E799-1)/A2taxstdlife))))</f>
        <v>6.6934234709337074E-3</v>
      </c>
      <c r="Z799" s="251">
        <f ca="1">IF(A2taxstdlife="n/a","n/a",IF(A2taxstdlife="",0,IF(Z$3&gt;(A2stdlife+$E799),((INDEX('PTRM input'!$G$385:$P$434,A2offset,$E799)-INDEX('PTRM input'!$G$277:$P$326,A2offset,$E799))*OFFSET($F$7,0,$E799))-SUM($G799:Y799),(((INDEX('PTRM input'!$G$385:$P$434,A2offset,$E799)-INDEX('PTRM input'!$G$277:$P$326,A2offset,$E799))*OFFSET($F$7,0,$E799))-SUM($G799:Y799))*(OFFSET('PTRM input'!$G$477,0,$E799-1)/A2taxstdlife))))</f>
        <v>6.0240811238403361E-3</v>
      </c>
      <c r="AA799" s="251">
        <f ca="1">IF(A2taxstdlife="n/a","n/a",IF(A2taxstdlife="",0,IF(AA$3&gt;(A2stdlife+$E799),((INDEX('PTRM input'!$G$385:$P$434,A2offset,$E799)-INDEX('PTRM input'!$G$277:$P$326,A2offset,$E799))*OFFSET($F$7,0,$E799))-SUM($G799:Z799),(((INDEX('PTRM input'!$G$385:$P$434,A2offset,$E799)-INDEX('PTRM input'!$G$277:$P$326,A2offset,$E799))*OFFSET($F$7,0,$E799))-SUM($G799:Z799))*(OFFSET('PTRM input'!$G$477,0,$E799-1)/A2taxstdlife))))</f>
        <v>5.4216730114563022E-3</v>
      </c>
      <c r="AB799" s="251">
        <f ca="1">IF(A2taxstdlife="n/a","n/a",IF(A2taxstdlife="",0,IF(AB$3&gt;(A2stdlife+$E799),((INDEX('PTRM input'!$G$385:$P$434,A2offset,$E799)-INDEX('PTRM input'!$G$277:$P$326,A2offset,$E799))*OFFSET($F$7,0,$E799))-SUM($G799:AA799),(((INDEX('PTRM input'!$G$385:$P$434,A2offset,$E799)-INDEX('PTRM input'!$G$277:$P$326,A2offset,$E799))*OFFSET($F$7,0,$E799))-SUM($G799:AA799))*(OFFSET('PTRM input'!$G$477,0,$E799-1)/A2taxstdlife))))</f>
        <v>4.8795057103106724E-3</v>
      </c>
      <c r="AC799" s="251">
        <f ca="1">IF(A2taxstdlife="n/a","n/a",IF(A2taxstdlife="",0,IF(AC$3&gt;(A2stdlife+$E799),((INDEX('PTRM input'!$G$385:$P$434,A2offset,$E799)-INDEX('PTRM input'!$G$277:$P$326,A2offset,$E799))*OFFSET($F$7,0,$E799))-SUM($G799:AB799),(((INDEX('PTRM input'!$G$385:$P$434,A2offset,$E799)-INDEX('PTRM input'!$G$277:$P$326,A2offset,$E799))*OFFSET($F$7,0,$E799))-SUM($G799:AB799))*(OFFSET('PTRM input'!$G$477,0,$E799-1)/A2taxstdlife))))</f>
        <v>4.3915551392796045E-3</v>
      </c>
      <c r="AD799" s="251">
        <f ca="1">IF(A2taxstdlife="n/a","n/a",IF(A2taxstdlife="",0,IF(AD$3&gt;(A2stdlife+$E799),((INDEX('PTRM input'!$G$385:$P$434,A2offset,$E799)-INDEX('PTRM input'!$G$277:$P$326,A2offset,$E799))*OFFSET($F$7,0,$E799))-SUM($G799:AC799),(((INDEX('PTRM input'!$G$385:$P$434,A2offset,$E799)-INDEX('PTRM input'!$G$277:$P$326,A2offset,$E799))*OFFSET($F$7,0,$E799))-SUM($G799:AC799))*(OFFSET('PTRM input'!$G$477,0,$E799-1)/A2taxstdlife))))</f>
        <v>3.9523996253516434E-3</v>
      </c>
      <c r="AE799" s="251">
        <f ca="1">IF(A2taxstdlife="n/a","n/a",IF(A2taxstdlife="",0,IF(AE$3&gt;(A2stdlife+$E799),((INDEX('PTRM input'!$G$385:$P$434,A2offset,$E799)-INDEX('PTRM input'!$G$277:$P$326,A2offset,$E799))*OFFSET($F$7,0,$E799))-SUM($G799:AD799),(((INDEX('PTRM input'!$G$385:$P$434,A2offset,$E799)-INDEX('PTRM input'!$G$277:$P$326,A2offset,$E799))*OFFSET($F$7,0,$E799))-SUM($G799:AD799))*(OFFSET('PTRM input'!$G$477,0,$E799-1)/A2taxstdlife))))</f>
        <v>3.5571596628164782E-3</v>
      </c>
      <c r="AF799" s="251">
        <f ca="1">IF(A2taxstdlife="n/a","n/a",IF(A2taxstdlife="",0,IF(AF$3&gt;(A2stdlife+$E799),((INDEX('PTRM input'!$G$385:$P$434,A2offset,$E799)-INDEX('PTRM input'!$G$277:$P$326,A2offset,$E799))*OFFSET($F$7,0,$E799))-SUM($G799:AE799),(((INDEX('PTRM input'!$G$385:$P$434,A2offset,$E799)-INDEX('PTRM input'!$G$277:$P$326,A2offset,$E799))*OFFSET($F$7,0,$E799))-SUM($G799:AE799))*(OFFSET('PTRM input'!$G$477,0,$E799-1)/A2taxstdlife))))</f>
        <v>3.2014436965348309E-2</v>
      </c>
      <c r="AG799" s="251">
        <f ca="1">IF(A2taxstdlife="n/a","n/a",IF(A2taxstdlife="",0,IF(AG$3&gt;(A2stdlife+$E799),((INDEX('PTRM input'!$G$385:$P$434,A2offset,$E799)-INDEX('PTRM input'!$G$277:$P$326,A2offset,$E799))*OFFSET($F$7,0,$E799))-SUM($G799:AF799),(((INDEX('PTRM input'!$G$385:$P$434,A2offset,$E799)-INDEX('PTRM input'!$G$277:$P$326,A2offset,$E799))*OFFSET($F$7,0,$E799))-SUM($G799:AF799))*(OFFSET('PTRM input'!$G$477,0,$E799-1)/A2taxstdlife))))</f>
        <v>0</v>
      </c>
      <c r="AH799" s="251">
        <f ca="1">IF(A2taxstdlife="n/a","n/a",IF(A2taxstdlife="",0,IF(AH$3&gt;(A2stdlife+$E799),((INDEX('PTRM input'!$G$385:$P$434,A2offset,$E799)-INDEX('PTRM input'!$G$277:$P$326,A2offset,$E799))*OFFSET($F$7,0,$E799))-SUM($G799:AG799),(((INDEX('PTRM input'!$G$385:$P$434,A2offset,$E799)-INDEX('PTRM input'!$G$277:$P$326,A2offset,$E799))*OFFSET($F$7,0,$E799))-SUM($G799:AG799))*(OFFSET('PTRM input'!$G$477,0,$E799-1)/A2taxstdlife))))</f>
        <v>0</v>
      </c>
      <c r="AI799" s="251">
        <f ca="1">IF(A2taxstdlife="n/a","n/a",IF(A2taxstdlife="",0,IF(AI$3&gt;(A2stdlife+$E799),((INDEX('PTRM input'!$G$385:$P$434,A2offset,$E799)-INDEX('PTRM input'!$G$277:$P$326,A2offset,$E799))*OFFSET($F$7,0,$E799))-SUM($G799:AH799),(((INDEX('PTRM input'!$G$385:$P$434,A2offset,$E799)-INDEX('PTRM input'!$G$277:$P$326,A2offset,$E799))*OFFSET($F$7,0,$E799))-SUM($G799:AH799))*(OFFSET('PTRM input'!$G$477,0,$E799-1)/A2taxstdlife))))</f>
        <v>0</v>
      </c>
      <c r="AJ799" s="251">
        <f ca="1">IF(A2taxstdlife="n/a","n/a",IF(A2taxstdlife="",0,IF(AJ$3&gt;(A2stdlife+$E799),((INDEX('PTRM input'!$G$385:$P$434,A2offset,$E799)-INDEX('PTRM input'!$G$277:$P$326,A2offset,$E799))*OFFSET($F$7,0,$E799))-SUM($G799:AI799),(((INDEX('PTRM input'!$G$385:$P$434,A2offset,$E799)-INDEX('PTRM input'!$G$277:$P$326,A2offset,$E799))*OFFSET($F$7,0,$E799))-SUM($G799:AI799))*(OFFSET('PTRM input'!$G$477,0,$E799-1)/A2taxstdlife))))</f>
        <v>0</v>
      </c>
      <c r="AK799" s="251">
        <f ca="1">IF(A2taxstdlife="n/a","n/a",IF(A2taxstdlife="",0,IF(AK$3&gt;(A2stdlife+$E799),((INDEX('PTRM input'!$G$385:$P$434,A2offset,$E799)-INDEX('PTRM input'!$G$277:$P$326,A2offset,$E799))*OFFSET($F$7,0,$E799))-SUM($G799:AJ799),(((INDEX('PTRM input'!$G$385:$P$434,A2offset,$E799)-INDEX('PTRM input'!$G$277:$P$326,A2offset,$E799))*OFFSET($F$7,0,$E799))-SUM($G799:AJ799))*(OFFSET('PTRM input'!$G$477,0,$E799-1)/A2taxstdlife))))</f>
        <v>0</v>
      </c>
      <c r="AL799" s="251">
        <f ca="1">IF(A2taxstdlife="n/a","n/a",IF(A2taxstdlife="",0,IF(AL$3&gt;(A2stdlife+$E799),((INDEX('PTRM input'!$G$385:$P$434,A2offset,$E799)-INDEX('PTRM input'!$G$277:$P$326,A2offset,$E799))*OFFSET($F$7,0,$E799))-SUM($G799:AK799),(((INDEX('PTRM input'!$G$385:$P$434,A2offset,$E799)-INDEX('PTRM input'!$G$277:$P$326,A2offset,$E799))*OFFSET($F$7,0,$E799))-SUM($G799:AK799))*(OFFSET('PTRM input'!$G$477,0,$E799-1)/A2taxstdlife))))</f>
        <v>0</v>
      </c>
      <c r="AM799" s="251">
        <f ca="1">IF(A2taxstdlife="n/a","n/a",IF(A2taxstdlife="",0,IF(AM$3&gt;(A2stdlife+$E799),((INDEX('PTRM input'!$G$385:$P$434,A2offset,$E799)-INDEX('PTRM input'!$G$277:$P$326,A2offset,$E799))*OFFSET($F$7,0,$E799))-SUM($G799:AL799),(((INDEX('PTRM input'!$G$385:$P$434,A2offset,$E799)-INDEX('PTRM input'!$G$277:$P$326,A2offset,$E799))*OFFSET($F$7,0,$E799))-SUM($G799:AL799))*(OFFSET('PTRM input'!$G$477,0,$E799-1)/A2taxstdlife))))</f>
        <v>0</v>
      </c>
      <c r="AN799" s="251">
        <f ca="1">IF(A2taxstdlife="n/a","n/a",IF(A2taxstdlife="",0,IF(AN$3&gt;(A2stdlife+$E799),((INDEX('PTRM input'!$G$385:$P$434,A2offset,$E799)-INDEX('PTRM input'!$G$277:$P$326,A2offset,$E799))*OFFSET($F$7,0,$E799))-SUM($G799:AM799),(((INDEX('PTRM input'!$G$385:$P$434,A2offset,$E799)-INDEX('PTRM input'!$G$277:$P$326,A2offset,$E799))*OFFSET($F$7,0,$E799))-SUM($G799:AM799))*(OFFSET('PTRM input'!$G$477,0,$E799-1)/A2taxstdlife))))</f>
        <v>0</v>
      </c>
      <c r="AO799" s="251">
        <f ca="1">IF(A2taxstdlife="n/a","n/a",IF(A2taxstdlife="",0,IF(AO$3&gt;(A2stdlife+$E799),((INDEX('PTRM input'!$G$385:$P$434,A2offset,$E799)-INDEX('PTRM input'!$G$277:$P$326,A2offset,$E799))*OFFSET($F$7,0,$E799))-SUM($G799:AN799),(((INDEX('PTRM input'!$G$385:$P$434,A2offset,$E799)-INDEX('PTRM input'!$G$277:$P$326,A2offset,$E799))*OFFSET($F$7,0,$E799))-SUM($G799:AN799))*(OFFSET('PTRM input'!$G$477,0,$E799-1)/A2taxstdlife))))</f>
        <v>0</v>
      </c>
      <c r="AP799" s="251">
        <f ca="1">IF(A2taxstdlife="n/a","n/a",IF(A2taxstdlife="",0,IF(AP$3&gt;(A2stdlife+$E799),((INDEX('PTRM input'!$G$385:$P$434,A2offset,$E799)-INDEX('PTRM input'!$G$277:$P$326,A2offset,$E799))*OFFSET($F$7,0,$E799))-SUM($G799:AO799),(((INDEX('PTRM input'!$G$385:$P$434,A2offset,$E799)-INDEX('PTRM input'!$G$277:$P$326,A2offset,$E799))*OFFSET($F$7,0,$E799))-SUM($G799:AO799))*(OFFSET('PTRM input'!$G$477,0,$E799-1)/A2taxstdlife))))</f>
        <v>0</v>
      </c>
      <c r="AQ799" s="251">
        <f ca="1">IF(A2taxstdlife="n/a","n/a",IF(A2taxstdlife="",0,IF(AQ$3&gt;(A2stdlife+$E799),((INDEX('PTRM input'!$G$385:$P$434,A2offset,$E799)-INDEX('PTRM input'!$G$277:$P$326,A2offset,$E799))*OFFSET($F$7,0,$E799))-SUM($G799:AP799),(((INDEX('PTRM input'!$G$385:$P$434,A2offset,$E799)-INDEX('PTRM input'!$G$277:$P$326,A2offset,$E799))*OFFSET($F$7,0,$E799))-SUM($G799:AP799))*(OFFSET('PTRM input'!$G$477,0,$E799-1)/A2taxstdlife))))</f>
        <v>0</v>
      </c>
      <c r="AR799" s="251">
        <f ca="1">IF(A2taxstdlife="n/a","n/a",IF(A2taxstdlife="",0,IF(AR$3&gt;(A2stdlife+$E799),((INDEX('PTRM input'!$G$385:$P$434,A2offset,$E799)-INDEX('PTRM input'!$G$277:$P$326,A2offset,$E799))*OFFSET($F$7,0,$E799))-SUM($G799:AQ799),(((INDEX('PTRM input'!$G$385:$P$434,A2offset,$E799)-INDEX('PTRM input'!$G$277:$P$326,A2offset,$E799))*OFFSET($F$7,0,$E799))-SUM($G799:AQ799))*(OFFSET('PTRM input'!$G$477,0,$E799-1)/A2taxstdlife))))</f>
        <v>0</v>
      </c>
      <c r="AS799" s="251">
        <f ca="1">IF(A2taxstdlife="n/a","n/a",IF(A2taxstdlife="",0,IF(AS$3&gt;(A2stdlife+$E799),((INDEX('PTRM input'!$G$385:$P$434,A2offset,$E799)-INDEX('PTRM input'!$G$277:$P$326,A2offset,$E799))*OFFSET($F$7,0,$E799))-SUM($G799:AR799),(((INDEX('PTRM input'!$G$385:$P$434,A2offset,$E799)-INDEX('PTRM input'!$G$277:$P$326,A2offset,$E799))*OFFSET($F$7,0,$E799))-SUM($G799:AR799))*(OFFSET('PTRM input'!$G$477,0,$E799-1)/A2taxstdlife))))</f>
        <v>0</v>
      </c>
      <c r="AT799" s="251">
        <f ca="1">IF(A2taxstdlife="n/a","n/a",IF(A2taxstdlife="",0,IF(AT$3&gt;(A2stdlife+$E799),((INDEX('PTRM input'!$G$385:$P$434,A2offset,$E799)-INDEX('PTRM input'!$G$277:$P$326,A2offset,$E799))*OFFSET($F$7,0,$E799))-SUM($G799:AS799),(((INDEX('PTRM input'!$G$385:$P$434,A2offset,$E799)-INDEX('PTRM input'!$G$277:$P$326,A2offset,$E799))*OFFSET($F$7,0,$E799))-SUM($G799:AS799))*(OFFSET('PTRM input'!$G$477,0,$E799-1)/A2taxstdlife))))</f>
        <v>0</v>
      </c>
      <c r="AU799" s="251">
        <f ca="1">IF(A2taxstdlife="n/a","n/a",IF(A2taxstdlife="",0,IF(AU$3&gt;(A2stdlife+$E799),((INDEX('PTRM input'!$G$385:$P$434,A2offset,$E799)-INDEX('PTRM input'!$G$277:$P$326,A2offset,$E799))*OFFSET($F$7,0,$E799))-SUM($G799:AT799),(((INDEX('PTRM input'!$G$385:$P$434,A2offset,$E799)-INDEX('PTRM input'!$G$277:$P$326,A2offset,$E799))*OFFSET($F$7,0,$E799))-SUM($G799:AT799))*(OFFSET('PTRM input'!$G$477,0,$E799-1)/A2taxstdlife))))</f>
        <v>0</v>
      </c>
      <c r="AV799" s="251">
        <f ca="1">IF(A2taxstdlife="n/a","n/a",IF(A2taxstdlife="",0,IF(AV$3&gt;(A2stdlife+$E799),((INDEX('PTRM input'!$G$385:$P$434,A2offset,$E799)-INDEX('PTRM input'!$G$277:$P$326,A2offset,$E799))*OFFSET($F$7,0,$E799))-SUM($G799:AU799),(((INDEX('PTRM input'!$G$385:$P$434,A2offset,$E799)-INDEX('PTRM input'!$G$277:$P$326,A2offset,$E799))*OFFSET($F$7,0,$E799))-SUM($G799:AU799))*(OFFSET('PTRM input'!$G$477,0,$E799-1)/A2taxstdlife))))</f>
        <v>0</v>
      </c>
      <c r="AW799" s="251">
        <f ca="1">IF(A2taxstdlife="n/a","n/a",IF(A2taxstdlife="",0,IF(AW$3&gt;(A2stdlife+$E799),((INDEX('PTRM input'!$G$385:$P$434,A2offset,$E799)-INDEX('PTRM input'!$G$277:$P$326,A2offset,$E799))*OFFSET($F$7,0,$E799))-SUM($G799:AV799),(((INDEX('PTRM input'!$G$385:$P$434,A2offset,$E799)-INDEX('PTRM input'!$G$277:$P$326,A2offset,$E799))*OFFSET($F$7,0,$E799))-SUM($G799:AV799))*(OFFSET('PTRM input'!$G$477,0,$E799-1)/A2taxstdlife))))</f>
        <v>0</v>
      </c>
      <c r="AX799" s="251">
        <f ca="1">IF(A2taxstdlife="n/a","n/a",IF(A2taxstdlife="",0,IF(AX$3&gt;(A2stdlife+$E799),((INDEX('PTRM input'!$G$385:$P$434,A2offset,$E799)-INDEX('PTRM input'!$G$277:$P$326,A2offset,$E799))*OFFSET($F$7,0,$E799))-SUM($G799:AW799),(((INDEX('PTRM input'!$G$385:$P$434,A2offset,$E799)-INDEX('PTRM input'!$G$277:$P$326,A2offset,$E799))*OFFSET($F$7,0,$E799))-SUM($G799:AW799))*(OFFSET('PTRM input'!$G$477,0,$E799-1)/A2taxstdlife))))</f>
        <v>0</v>
      </c>
      <c r="AY799" s="251">
        <f ca="1">IF(A2taxstdlife="n/a","n/a",IF(A2taxstdlife="",0,IF(AY$3&gt;(A2stdlife+$E799),((INDEX('PTRM input'!$G$385:$P$434,A2offset,$E799)-INDEX('PTRM input'!$G$277:$P$326,A2offset,$E799))*OFFSET($F$7,0,$E799))-SUM($G799:AX799),(((INDEX('PTRM input'!$G$385:$P$434,A2offset,$E799)-INDEX('PTRM input'!$G$277:$P$326,A2offset,$E799))*OFFSET($F$7,0,$E799))-SUM($G799:AX799))*(OFFSET('PTRM input'!$G$477,0,$E799-1)/A2taxstdlife))))</f>
        <v>0</v>
      </c>
      <c r="AZ799" s="251">
        <f ca="1">IF(A2taxstdlife="n/a","n/a",IF(A2taxstdlife="",0,IF(AZ$3&gt;(A2stdlife+$E799),((INDEX('PTRM input'!$G$385:$P$434,A2offset,$E799)-INDEX('PTRM input'!$G$277:$P$326,A2offset,$E799))*OFFSET($F$7,0,$E799))-SUM($G799:AY799),(((INDEX('PTRM input'!$G$385:$P$434,A2offset,$E799)-INDEX('PTRM input'!$G$277:$P$326,A2offset,$E799))*OFFSET($F$7,0,$E799))-SUM($G799:AY799))*(OFFSET('PTRM input'!$G$477,0,$E799-1)/A2taxstdlife))))</f>
        <v>0</v>
      </c>
      <c r="BA799" s="251">
        <f ca="1">IF(A2taxstdlife="n/a","n/a",IF(A2taxstdlife="",0,IF(BA$3&gt;(A2stdlife+$E799),((INDEX('PTRM input'!$G$385:$P$434,A2offset,$E799)-INDEX('PTRM input'!$G$277:$P$326,A2offset,$E799))*OFFSET($F$7,0,$E799))-SUM($G799:AZ799),(((INDEX('PTRM input'!$G$385:$P$434,A2offset,$E799)-INDEX('PTRM input'!$G$277:$P$326,A2offset,$E799))*OFFSET($F$7,0,$E799))-SUM($G799:AZ799))*(OFFSET('PTRM input'!$G$477,0,$E799-1)/A2taxstdlife))))</f>
        <v>0</v>
      </c>
      <c r="BB799" s="251">
        <f ca="1">IF(A2taxstdlife="n/a","n/a",IF(A2taxstdlife="",0,IF(BB$3&gt;(A2stdlife+$E799),((INDEX('PTRM input'!$G$385:$P$434,A2offset,$E799)-INDEX('PTRM input'!$G$277:$P$326,A2offset,$E799))*OFFSET($F$7,0,$E799))-SUM($G799:BA799),(((INDEX('PTRM input'!$G$385:$P$434,A2offset,$E799)-INDEX('PTRM input'!$G$277:$P$326,A2offset,$E799))*OFFSET($F$7,0,$E799))-SUM($G799:BA799))*(OFFSET('PTRM input'!$G$477,0,$E799-1)/A2taxstdlife))))</f>
        <v>0</v>
      </c>
      <c r="BC799" s="251">
        <f ca="1">IF(A2taxstdlife="n/a","n/a",IF(A2taxstdlife="",0,IF(BC$3&gt;(A2stdlife+$E799),((INDEX('PTRM input'!$G$385:$P$434,A2offset,$E799)-INDEX('PTRM input'!$G$277:$P$326,A2offset,$E799))*OFFSET($F$7,0,$E799))-SUM($G799:BB799),(((INDEX('PTRM input'!$G$385:$P$434,A2offset,$E799)-INDEX('PTRM input'!$G$277:$P$326,A2offset,$E799))*OFFSET($F$7,0,$E799))-SUM($G799:BB799))*(OFFSET('PTRM input'!$G$477,0,$E799-1)/A2taxstdlife))))</f>
        <v>0</v>
      </c>
      <c r="BD799" s="251">
        <f ca="1">IF(A2taxstdlife="n/a","n/a",IF(A2taxstdlife="",0,IF(BD$3&gt;(A2stdlife+$E799),((INDEX('PTRM input'!$G$385:$P$434,A2offset,$E799)-INDEX('PTRM input'!$G$277:$P$326,A2offset,$E799))*OFFSET($F$7,0,$E799))-SUM($G799:BC799),(((INDEX('PTRM input'!$G$385:$P$434,A2offset,$E799)-INDEX('PTRM input'!$G$277:$P$326,A2offset,$E799))*OFFSET($F$7,0,$E799))-SUM($G799:BC799))*(OFFSET('PTRM input'!$G$477,0,$E799-1)/A2taxstdlife))))</f>
        <v>0</v>
      </c>
      <c r="BE799" s="251">
        <f ca="1">IF(A2taxstdlife="n/a","n/a",IF(A2taxstdlife="",0,IF(BE$3&gt;(A2stdlife+$E799),((INDEX('PTRM input'!$G$385:$P$434,A2offset,$E799)-INDEX('PTRM input'!$G$277:$P$326,A2offset,$E799))*OFFSET($F$7,0,$E799))-SUM($G799:BD799),(((INDEX('PTRM input'!$G$385:$P$434,A2offset,$E799)-INDEX('PTRM input'!$G$277:$P$326,A2offset,$E799))*OFFSET($F$7,0,$E799))-SUM($G799:BD799))*(OFFSET('PTRM input'!$G$477,0,$E799-1)/A2taxstdlife))))</f>
        <v>0</v>
      </c>
      <c r="BF799" s="251">
        <f ca="1">IF(A2taxstdlife="n/a","n/a",IF(A2taxstdlife="",0,IF(BF$3&gt;(A2stdlife+$E799),((INDEX('PTRM input'!$G$385:$P$434,A2offset,$E799)-INDEX('PTRM input'!$G$277:$P$326,A2offset,$E799))*OFFSET($F$7,0,$E799))-SUM($G799:BE799),(((INDEX('PTRM input'!$G$385:$P$434,A2offset,$E799)-INDEX('PTRM input'!$G$277:$P$326,A2offset,$E799))*OFFSET($F$7,0,$E799))-SUM($G799:BE799))*(OFFSET('PTRM input'!$G$477,0,$E799-1)/A2taxstdlife))))</f>
        <v>0</v>
      </c>
      <c r="BG799" s="251">
        <f ca="1">IF(A2taxstdlife="n/a","n/a",IF(A2taxstdlife="",0,IF(BG$3&gt;(A2stdlife+$E799),((INDEX('PTRM input'!$G$385:$P$434,A2offset,$E799)-INDEX('PTRM input'!$G$277:$P$326,A2offset,$E799))*OFFSET($F$7,0,$E799))-SUM($G799:BF799),(((INDEX('PTRM input'!$G$385:$P$434,A2offset,$E799)-INDEX('PTRM input'!$G$277:$P$326,A2offset,$E799))*OFFSET($F$7,0,$E799))-SUM($G799:BF799))*(OFFSET('PTRM input'!$G$477,0,$E799-1)/A2taxstdlife))))</f>
        <v>0</v>
      </c>
      <c r="BH799" s="251">
        <f ca="1">IF(A2taxstdlife="n/a","n/a",IF(A2taxstdlife="",0,IF(BH$3&gt;(A2stdlife+$E799),((INDEX('PTRM input'!$G$385:$P$434,A2offset,$E799)-INDEX('PTRM input'!$G$277:$P$326,A2offset,$E799))*OFFSET($F$7,0,$E799))-SUM($G799:BG799),(((INDEX('PTRM input'!$G$385:$P$434,A2offset,$E799)-INDEX('PTRM input'!$G$277:$P$326,A2offset,$E799))*OFFSET($F$7,0,$E799))-SUM($G799:BG799))*(OFFSET('PTRM input'!$G$477,0,$E799-1)/A2taxstdlife))))</f>
        <v>0</v>
      </c>
      <c r="BI799" s="251">
        <f ca="1">IF(A2taxstdlife="n/a","n/a",IF(A2taxstdlife="",0,IF(BI$3&gt;(A2stdlife+$E799),((INDEX('PTRM input'!$G$385:$P$434,A2offset,$E799)-INDEX('PTRM input'!$G$277:$P$326,A2offset,$E799))*OFFSET($F$7,0,$E799))-SUM($G799:BH799),(((INDEX('PTRM input'!$G$385:$P$434,A2offset,$E799)-INDEX('PTRM input'!$G$277:$P$326,A2offset,$E799))*OFFSET($F$7,0,$E799))-SUM($G799:BH799))*(OFFSET('PTRM input'!$G$477,0,$E799-1)/A2taxstdlife))))</f>
        <v>0</v>
      </c>
      <c r="BJ799" s="116"/>
      <c r="BK799" s="116"/>
      <c r="BL799" s="116"/>
      <c r="BM799" s="116"/>
    </row>
    <row r="800" spans="1:65" ht="12.75" hidden="1" customHeight="1" outlineLevel="2">
      <c r="A800" s="366"/>
      <c r="B800" s="19"/>
      <c r="C800" s="18"/>
      <c r="D800" s="760"/>
      <c r="E800" s="86">
        <v>6</v>
      </c>
      <c r="F800" s="356"/>
      <c r="G800" s="434"/>
      <c r="H800" s="435"/>
      <c r="I800" s="435"/>
      <c r="J800" s="435"/>
      <c r="K800" s="435"/>
      <c r="L800" s="619"/>
      <c r="M800" s="251">
        <f ca="1">IF(A2taxstdlife="n/a","n/a",IF(A2taxstdlife="",0,IF(M$3&gt;(A2stdlife+$E800),((INDEX('PTRM input'!$G$385:$P$434,A2offset,$E800)-INDEX('PTRM input'!$G$277:$P$326,A2offset,$E800))*OFFSET($F$7,0,$E800))-SUM($G800:L800),(((INDEX('PTRM input'!$G$385:$P$434,A2offset,$E800)-INDEX('PTRM input'!$G$277:$P$326,A2offset,$E800))*OFFSET($F$7,0,$E800))-SUM($G800:L800))*(OFFSET('PTRM input'!$G$477,0,$E800-1)/A2taxstdlife))))</f>
        <v>0</v>
      </c>
      <c r="N800" s="251">
        <f ca="1">IF(A2taxstdlife="n/a","n/a",IF(A2taxstdlife="",0,IF(N$3&gt;(A2stdlife+$E800),((INDEX('PTRM input'!$G$385:$P$434,A2offset,$E800)-INDEX('PTRM input'!$G$277:$P$326,A2offset,$E800))*OFFSET($F$7,0,$E800))-SUM($G800:M800),(((INDEX('PTRM input'!$G$385:$P$434,A2offset,$E800)-INDEX('PTRM input'!$G$277:$P$326,A2offset,$E800))*OFFSET($F$7,0,$E800))-SUM($G800:M800))*(OFFSET('PTRM input'!$G$477,0,$E800-1)/A2taxstdlife))))</f>
        <v>0</v>
      </c>
      <c r="O800" s="251">
        <f ca="1">IF(A2taxstdlife="n/a","n/a",IF(A2taxstdlife="",0,IF(O$3&gt;(A2stdlife+$E800),((INDEX('PTRM input'!$G$385:$P$434,A2offset,$E800)-INDEX('PTRM input'!$G$277:$P$326,A2offset,$E800))*OFFSET($F$7,0,$E800))-SUM($G800:N800),(((INDEX('PTRM input'!$G$385:$P$434,A2offset,$E800)-INDEX('PTRM input'!$G$277:$P$326,A2offset,$E800))*OFFSET($F$7,0,$E800))-SUM($G800:N800))*(OFFSET('PTRM input'!$G$477,0,$E800-1)/A2taxstdlife))))</f>
        <v>0</v>
      </c>
      <c r="P800" s="251">
        <f ca="1">IF(A2taxstdlife="n/a","n/a",IF(A2taxstdlife="",0,IF(P$3&gt;(A2stdlife+$E800),((INDEX('PTRM input'!$G$385:$P$434,A2offset,$E800)-INDEX('PTRM input'!$G$277:$P$326,A2offset,$E800))*OFFSET($F$7,0,$E800))-SUM($G800:O800),(((INDEX('PTRM input'!$G$385:$P$434,A2offset,$E800)-INDEX('PTRM input'!$G$277:$P$326,A2offset,$E800))*OFFSET($F$7,0,$E800))-SUM($G800:O800))*(OFFSET('PTRM input'!$G$477,0,$E800-1)/A2taxstdlife))))</f>
        <v>0</v>
      </c>
      <c r="Q800" s="251">
        <f ca="1">IF(A2taxstdlife="n/a","n/a",IF(A2taxstdlife="",0,IF(Q$3&gt;(A2stdlife+$E800),((INDEX('PTRM input'!$G$385:$P$434,A2offset,$E800)-INDEX('PTRM input'!$G$277:$P$326,A2offset,$E800))*OFFSET($F$7,0,$E800))-SUM($G800:P800),(((INDEX('PTRM input'!$G$385:$P$434,A2offset,$E800)-INDEX('PTRM input'!$G$277:$P$326,A2offset,$E800))*OFFSET($F$7,0,$E800))-SUM($G800:P800))*(OFFSET('PTRM input'!$G$477,0,$E800-1)/A2taxstdlife))))</f>
        <v>0</v>
      </c>
      <c r="R800" s="251">
        <f ca="1">IF(A2taxstdlife="n/a","n/a",IF(A2taxstdlife="",0,IF(R$3&gt;(A2stdlife+$E800),((INDEX('PTRM input'!$G$385:$P$434,A2offset,$E800)-INDEX('PTRM input'!$G$277:$P$326,A2offset,$E800))*OFFSET($F$7,0,$E800))-SUM($G800:Q800),(((INDEX('PTRM input'!$G$385:$P$434,A2offset,$E800)-INDEX('PTRM input'!$G$277:$P$326,A2offset,$E800))*OFFSET($F$7,0,$E800))-SUM($G800:Q800))*(OFFSET('PTRM input'!$G$477,0,$E800-1)/A2taxstdlife))))</f>
        <v>0</v>
      </c>
      <c r="S800" s="251">
        <f ca="1">IF(A2taxstdlife="n/a","n/a",IF(A2taxstdlife="",0,IF(S$3&gt;(A2stdlife+$E800),((INDEX('PTRM input'!$G$385:$P$434,A2offset,$E800)-INDEX('PTRM input'!$G$277:$P$326,A2offset,$E800))*OFFSET($F$7,0,$E800))-SUM($G800:R800),(((INDEX('PTRM input'!$G$385:$P$434,A2offset,$E800)-INDEX('PTRM input'!$G$277:$P$326,A2offset,$E800))*OFFSET($F$7,0,$E800))-SUM($G800:R800))*(OFFSET('PTRM input'!$G$477,0,$E800-1)/A2taxstdlife))))</f>
        <v>0</v>
      </c>
      <c r="T800" s="251">
        <f ca="1">IF(A2taxstdlife="n/a","n/a",IF(A2taxstdlife="",0,IF(T$3&gt;(A2stdlife+$E800),((INDEX('PTRM input'!$G$385:$P$434,A2offset,$E800)-INDEX('PTRM input'!$G$277:$P$326,A2offset,$E800))*OFFSET($F$7,0,$E800))-SUM($G800:S800),(((INDEX('PTRM input'!$G$385:$P$434,A2offset,$E800)-INDEX('PTRM input'!$G$277:$P$326,A2offset,$E800))*OFFSET($F$7,0,$E800))-SUM($G800:S800))*(OFFSET('PTRM input'!$G$477,0,$E800-1)/A2taxstdlife))))</f>
        <v>0</v>
      </c>
      <c r="U800" s="251">
        <f ca="1">IF(A2taxstdlife="n/a","n/a",IF(A2taxstdlife="",0,IF(U$3&gt;(A2stdlife+$E800),((INDEX('PTRM input'!$G$385:$P$434,A2offset,$E800)-INDEX('PTRM input'!$G$277:$P$326,A2offset,$E800))*OFFSET($F$7,0,$E800))-SUM($G800:T800),(((INDEX('PTRM input'!$G$385:$P$434,A2offset,$E800)-INDEX('PTRM input'!$G$277:$P$326,A2offset,$E800))*OFFSET($F$7,0,$E800))-SUM($G800:T800))*(OFFSET('PTRM input'!$G$477,0,$E800-1)/A2taxstdlife))))</f>
        <v>0</v>
      </c>
      <c r="V800" s="251">
        <f ca="1">IF(A2taxstdlife="n/a","n/a",IF(A2taxstdlife="",0,IF(V$3&gt;(A2stdlife+$E800),((INDEX('PTRM input'!$G$385:$P$434,A2offset,$E800)-INDEX('PTRM input'!$G$277:$P$326,A2offset,$E800))*OFFSET($F$7,0,$E800))-SUM($G800:U800),(((INDEX('PTRM input'!$G$385:$P$434,A2offset,$E800)-INDEX('PTRM input'!$G$277:$P$326,A2offset,$E800))*OFFSET($F$7,0,$E800))-SUM($G800:U800))*(OFFSET('PTRM input'!$G$477,0,$E800-1)/A2taxstdlife))))</f>
        <v>0</v>
      </c>
      <c r="W800" s="251">
        <f ca="1">IF(A2taxstdlife="n/a","n/a",IF(A2taxstdlife="",0,IF(W$3&gt;(A2stdlife+$E800),((INDEX('PTRM input'!$G$385:$P$434,A2offset,$E800)-INDEX('PTRM input'!$G$277:$P$326,A2offset,$E800))*OFFSET($F$7,0,$E800))-SUM($G800:V800),(((INDEX('PTRM input'!$G$385:$P$434,A2offset,$E800)-INDEX('PTRM input'!$G$277:$P$326,A2offset,$E800))*OFFSET($F$7,0,$E800))-SUM($G800:V800))*(OFFSET('PTRM input'!$G$477,0,$E800-1)/A2taxstdlife))))</f>
        <v>0</v>
      </c>
      <c r="X800" s="251">
        <f ca="1">IF(A2taxstdlife="n/a","n/a",IF(A2taxstdlife="",0,IF(X$3&gt;(A2stdlife+$E800),((INDEX('PTRM input'!$G$385:$P$434,A2offset,$E800)-INDEX('PTRM input'!$G$277:$P$326,A2offset,$E800))*OFFSET($F$7,0,$E800))-SUM($G800:W800),(((INDEX('PTRM input'!$G$385:$P$434,A2offset,$E800)-INDEX('PTRM input'!$G$277:$P$326,A2offset,$E800))*OFFSET($F$7,0,$E800))-SUM($G800:W800))*(OFFSET('PTRM input'!$G$477,0,$E800-1)/A2taxstdlife))))</f>
        <v>0</v>
      </c>
      <c r="Y800" s="251">
        <f ca="1">IF(A2taxstdlife="n/a","n/a",IF(A2taxstdlife="",0,IF(Y$3&gt;(A2stdlife+$E800),((INDEX('PTRM input'!$G$385:$P$434,A2offset,$E800)-INDEX('PTRM input'!$G$277:$P$326,A2offset,$E800))*OFFSET($F$7,0,$E800))-SUM($G800:X800),(((INDEX('PTRM input'!$G$385:$P$434,A2offset,$E800)-INDEX('PTRM input'!$G$277:$P$326,A2offset,$E800))*OFFSET($F$7,0,$E800))-SUM($G800:X800))*(OFFSET('PTRM input'!$G$477,0,$E800-1)/A2taxstdlife))))</f>
        <v>0</v>
      </c>
      <c r="Z800" s="251">
        <f ca="1">IF(A2taxstdlife="n/a","n/a",IF(A2taxstdlife="",0,IF(Z$3&gt;(A2stdlife+$E800),((INDEX('PTRM input'!$G$385:$P$434,A2offset,$E800)-INDEX('PTRM input'!$G$277:$P$326,A2offset,$E800))*OFFSET($F$7,0,$E800))-SUM($G800:Y800),(((INDEX('PTRM input'!$G$385:$P$434,A2offset,$E800)-INDEX('PTRM input'!$G$277:$P$326,A2offset,$E800))*OFFSET($F$7,0,$E800))-SUM($G800:Y800))*(OFFSET('PTRM input'!$G$477,0,$E800-1)/A2taxstdlife))))</f>
        <v>0</v>
      </c>
      <c r="AA800" s="251">
        <f ca="1">IF(A2taxstdlife="n/a","n/a",IF(A2taxstdlife="",0,IF(AA$3&gt;(A2stdlife+$E800),((INDEX('PTRM input'!$G$385:$P$434,A2offset,$E800)-INDEX('PTRM input'!$G$277:$P$326,A2offset,$E800))*OFFSET($F$7,0,$E800))-SUM($G800:Z800),(((INDEX('PTRM input'!$G$385:$P$434,A2offset,$E800)-INDEX('PTRM input'!$G$277:$P$326,A2offset,$E800))*OFFSET($F$7,0,$E800))-SUM($G800:Z800))*(OFFSET('PTRM input'!$G$477,0,$E800-1)/A2taxstdlife))))</f>
        <v>0</v>
      </c>
      <c r="AB800" s="251">
        <f ca="1">IF(A2taxstdlife="n/a","n/a",IF(A2taxstdlife="",0,IF(AB$3&gt;(A2stdlife+$E800),((INDEX('PTRM input'!$G$385:$P$434,A2offset,$E800)-INDEX('PTRM input'!$G$277:$P$326,A2offset,$E800))*OFFSET($F$7,0,$E800))-SUM($G800:AA800),(((INDEX('PTRM input'!$G$385:$P$434,A2offset,$E800)-INDEX('PTRM input'!$G$277:$P$326,A2offset,$E800))*OFFSET($F$7,0,$E800))-SUM($G800:AA800))*(OFFSET('PTRM input'!$G$477,0,$E800-1)/A2taxstdlife))))</f>
        <v>0</v>
      </c>
      <c r="AC800" s="251">
        <f ca="1">IF(A2taxstdlife="n/a","n/a",IF(A2taxstdlife="",0,IF(AC$3&gt;(A2stdlife+$E800),((INDEX('PTRM input'!$G$385:$P$434,A2offset,$E800)-INDEX('PTRM input'!$G$277:$P$326,A2offset,$E800))*OFFSET($F$7,0,$E800))-SUM($G800:AB800),(((INDEX('PTRM input'!$G$385:$P$434,A2offset,$E800)-INDEX('PTRM input'!$G$277:$P$326,A2offset,$E800))*OFFSET($F$7,0,$E800))-SUM($G800:AB800))*(OFFSET('PTRM input'!$G$477,0,$E800-1)/A2taxstdlife))))</f>
        <v>0</v>
      </c>
      <c r="AD800" s="251">
        <f ca="1">IF(A2taxstdlife="n/a","n/a",IF(A2taxstdlife="",0,IF(AD$3&gt;(A2stdlife+$E800),((INDEX('PTRM input'!$G$385:$P$434,A2offset,$E800)-INDEX('PTRM input'!$G$277:$P$326,A2offset,$E800))*OFFSET($F$7,0,$E800))-SUM($G800:AC800),(((INDEX('PTRM input'!$G$385:$P$434,A2offset,$E800)-INDEX('PTRM input'!$G$277:$P$326,A2offset,$E800))*OFFSET($F$7,0,$E800))-SUM($G800:AC800))*(OFFSET('PTRM input'!$G$477,0,$E800-1)/A2taxstdlife))))</f>
        <v>0</v>
      </c>
      <c r="AE800" s="251">
        <f ca="1">IF(A2taxstdlife="n/a","n/a",IF(A2taxstdlife="",0,IF(AE$3&gt;(A2stdlife+$E800),((INDEX('PTRM input'!$G$385:$P$434,A2offset,$E800)-INDEX('PTRM input'!$G$277:$P$326,A2offset,$E800))*OFFSET($F$7,0,$E800))-SUM($G800:AD800),(((INDEX('PTRM input'!$G$385:$P$434,A2offset,$E800)-INDEX('PTRM input'!$G$277:$P$326,A2offset,$E800))*OFFSET($F$7,0,$E800))-SUM($G800:AD800))*(OFFSET('PTRM input'!$G$477,0,$E800-1)/A2taxstdlife))))</f>
        <v>0</v>
      </c>
      <c r="AF800" s="251">
        <f ca="1">IF(A2taxstdlife="n/a","n/a",IF(A2taxstdlife="",0,IF(AF$3&gt;(A2stdlife+$E800),((INDEX('PTRM input'!$G$385:$P$434,A2offset,$E800)-INDEX('PTRM input'!$G$277:$P$326,A2offset,$E800))*OFFSET($F$7,0,$E800))-SUM($G800:AE800),(((INDEX('PTRM input'!$G$385:$P$434,A2offset,$E800)-INDEX('PTRM input'!$G$277:$P$326,A2offset,$E800))*OFFSET($F$7,0,$E800))-SUM($G800:AE800))*(OFFSET('PTRM input'!$G$477,0,$E800-1)/A2taxstdlife))))</f>
        <v>0</v>
      </c>
      <c r="AG800" s="251">
        <f ca="1">IF(A2taxstdlife="n/a","n/a",IF(A2taxstdlife="",0,IF(AG$3&gt;(A2stdlife+$E800),((INDEX('PTRM input'!$G$385:$P$434,A2offset,$E800)-INDEX('PTRM input'!$G$277:$P$326,A2offset,$E800))*OFFSET($F$7,0,$E800))-SUM($G800:AF800),(((INDEX('PTRM input'!$G$385:$P$434,A2offset,$E800)-INDEX('PTRM input'!$G$277:$P$326,A2offset,$E800))*OFFSET($F$7,0,$E800))-SUM($G800:AF800))*(OFFSET('PTRM input'!$G$477,0,$E800-1)/A2taxstdlife))))</f>
        <v>0</v>
      </c>
      <c r="AH800" s="251">
        <f ca="1">IF(A2taxstdlife="n/a","n/a",IF(A2taxstdlife="",0,IF(AH$3&gt;(A2stdlife+$E800),((INDEX('PTRM input'!$G$385:$P$434,A2offset,$E800)-INDEX('PTRM input'!$G$277:$P$326,A2offset,$E800))*OFFSET($F$7,0,$E800))-SUM($G800:AG800),(((INDEX('PTRM input'!$G$385:$P$434,A2offset,$E800)-INDEX('PTRM input'!$G$277:$P$326,A2offset,$E800))*OFFSET($F$7,0,$E800))-SUM($G800:AG800))*(OFFSET('PTRM input'!$G$477,0,$E800-1)/A2taxstdlife))))</f>
        <v>0</v>
      </c>
      <c r="AI800" s="251">
        <f ca="1">IF(A2taxstdlife="n/a","n/a",IF(A2taxstdlife="",0,IF(AI$3&gt;(A2stdlife+$E800),((INDEX('PTRM input'!$G$385:$P$434,A2offset,$E800)-INDEX('PTRM input'!$G$277:$P$326,A2offset,$E800))*OFFSET($F$7,0,$E800))-SUM($G800:AH800),(((INDEX('PTRM input'!$G$385:$P$434,A2offset,$E800)-INDEX('PTRM input'!$G$277:$P$326,A2offset,$E800))*OFFSET($F$7,0,$E800))-SUM($G800:AH800))*(OFFSET('PTRM input'!$G$477,0,$E800-1)/A2taxstdlife))))</f>
        <v>0</v>
      </c>
      <c r="AJ800" s="251">
        <f ca="1">IF(A2taxstdlife="n/a","n/a",IF(A2taxstdlife="",0,IF(AJ$3&gt;(A2stdlife+$E800),((INDEX('PTRM input'!$G$385:$P$434,A2offset,$E800)-INDEX('PTRM input'!$G$277:$P$326,A2offset,$E800))*OFFSET($F$7,0,$E800))-SUM($G800:AI800),(((INDEX('PTRM input'!$G$385:$P$434,A2offset,$E800)-INDEX('PTRM input'!$G$277:$P$326,A2offset,$E800))*OFFSET($F$7,0,$E800))-SUM($G800:AI800))*(OFFSET('PTRM input'!$G$477,0,$E800-1)/A2taxstdlife))))</f>
        <v>0</v>
      </c>
      <c r="AK800" s="251">
        <f ca="1">IF(A2taxstdlife="n/a","n/a",IF(A2taxstdlife="",0,IF(AK$3&gt;(A2stdlife+$E800),((INDEX('PTRM input'!$G$385:$P$434,A2offset,$E800)-INDEX('PTRM input'!$G$277:$P$326,A2offset,$E800))*OFFSET($F$7,0,$E800))-SUM($G800:AJ800),(((INDEX('PTRM input'!$G$385:$P$434,A2offset,$E800)-INDEX('PTRM input'!$G$277:$P$326,A2offset,$E800))*OFFSET($F$7,0,$E800))-SUM($G800:AJ800))*(OFFSET('PTRM input'!$G$477,0,$E800-1)/A2taxstdlife))))</f>
        <v>0</v>
      </c>
      <c r="AL800" s="251">
        <f ca="1">IF(A2taxstdlife="n/a","n/a",IF(A2taxstdlife="",0,IF(AL$3&gt;(A2stdlife+$E800),((INDEX('PTRM input'!$G$385:$P$434,A2offset,$E800)-INDEX('PTRM input'!$G$277:$P$326,A2offset,$E800))*OFFSET($F$7,0,$E800))-SUM($G800:AK800),(((INDEX('PTRM input'!$G$385:$P$434,A2offset,$E800)-INDEX('PTRM input'!$G$277:$P$326,A2offset,$E800))*OFFSET($F$7,0,$E800))-SUM($G800:AK800))*(OFFSET('PTRM input'!$G$477,0,$E800-1)/A2taxstdlife))))</f>
        <v>0</v>
      </c>
      <c r="AM800" s="251">
        <f ca="1">IF(A2taxstdlife="n/a","n/a",IF(A2taxstdlife="",0,IF(AM$3&gt;(A2stdlife+$E800),((INDEX('PTRM input'!$G$385:$P$434,A2offset,$E800)-INDEX('PTRM input'!$G$277:$P$326,A2offset,$E800))*OFFSET($F$7,0,$E800))-SUM($G800:AL800),(((INDEX('PTRM input'!$G$385:$P$434,A2offset,$E800)-INDEX('PTRM input'!$G$277:$P$326,A2offset,$E800))*OFFSET($F$7,0,$E800))-SUM($G800:AL800))*(OFFSET('PTRM input'!$G$477,0,$E800-1)/A2taxstdlife))))</f>
        <v>0</v>
      </c>
      <c r="AN800" s="251">
        <f ca="1">IF(A2taxstdlife="n/a","n/a",IF(A2taxstdlife="",0,IF(AN$3&gt;(A2stdlife+$E800),((INDEX('PTRM input'!$G$385:$P$434,A2offset,$E800)-INDEX('PTRM input'!$G$277:$P$326,A2offset,$E800))*OFFSET($F$7,0,$E800))-SUM($G800:AM800),(((INDEX('PTRM input'!$G$385:$P$434,A2offset,$E800)-INDEX('PTRM input'!$G$277:$P$326,A2offset,$E800))*OFFSET($F$7,0,$E800))-SUM($G800:AM800))*(OFFSET('PTRM input'!$G$477,0,$E800-1)/A2taxstdlife))))</f>
        <v>0</v>
      </c>
      <c r="AO800" s="251">
        <f ca="1">IF(A2taxstdlife="n/a","n/a",IF(A2taxstdlife="",0,IF(AO$3&gt;(A2stdlife+$E800),((INDEX('PTRM input'!$G$385:$P$434,A2offset,$E800)-INDEX('PTRM input'!$G$277:$P$326,A2offset,$E800))*OFFSET($F$7,0,$E800))-SUM($G800:AN800),(((INDEX('PTRM input'!$G$385:$P$434,A2offset,$E800)-INDEX('PTRM input'!$G$277:$P$326,A2offset,$E800))*OFFSET($F$7,0,$E800))-SUM($G800:AN800))*(OFFSET('PTRM input'!$G$477,0,$E800-1)/A2taxstdlife))))</f>
        <v>0</v>
      </c>
      <c r="AP800" s="251">
        <f ca="1">IF(A2taxstdlife="n/a","n/a",IF(A2taxstdlife="",0,IF(AP$3&gt;(A2stdlife+$E800),((INDEX('PTRM input'!$G$385:$P$434,A2offset,$E800)-INDEX('PTRM input'!$G$277:$P$326,A2offset,$E800))*OFFSET($F$7,0,$E800))-SUM($G800:AO800),(((INDEX('PTRM input'!$G$385:$P$434,A2offset,$E800)-INDEX('PTRM input'!$G$277:$P$326,A2offset,$E800))*OFFSET($F$7,0,$E800))-SUM($G800:AO800))*(OFFSET('PTRM input'!$G$477,0,$E800-1)/A2taxstdlife))))</f>
        <v>0</v>
      </c>
      <c r="AQ800" s="251">
        <f ca="1">IF(A2taxstdlife="n/a","n/a",IF(A2taxstdlife="",0,IF(AQ$3&gt;(A2stdlife+$E800),((INDEX('PTRM input'!$G$385:$P$434,A2offset,$E800)-INDEX('PTRM input'!$G$277:$P$326,A2offset,$E800))*OFFSET($F$7,0,$E800))-SUM($G800:AP800),(((INDEX('PTRM input'!$G$385:$P$434,A2offset,$E800)-INDEX('PTRM input'!$G$277:$P$326,A2offset,$E800))*OFFSET($F$7,0,$E800))-SUM($G800:AP800))*(OFFSET('PTRM input'!$G$477,0,$E800-1)/A2taxstdlife))))</f>
        <v>0</v>
      </c>
      <c r="AR800" s="251">
        <f ca="1">IF(A2taxstdlife="n/a","n/a",IF(A2taxstdlife="",0,IF(AR$3&gt;(A2stdlife+$E800),((INDEX('PTRM input'!$G$385:$P$434,A2offset,$E800)-INDEX('PTRM input'!$G$277:$P$326,A2offset,$E800))*OFFSET($F$7,0,$E800))-SUM($G800:AQ800),(((INDEX('PTRM input'!$G$385:$P$434,A2offset,$E800)-INDEX('PTRM input'!$G$277:$P$326,A2offset,$E800))*OFFSET($F$7,0,$E800))-SUM($G800:AQ800))*(OFFSET('PTRM input'!$G$477,0,$E800-1)/A2taxstdlife))))</f>
        <v>0</v>
      </c>
      <c r="AS800" s="251">
        <f ca="1">IF(A2taxstdlife="n/a","n/a",IF(A2taxstdlife="",0,IF(AS$3&gt;(A2stdlife+$E800),((INDEX('PTRM input'!$G$385:$P$434,A2offset,$E800)-INDEX('PTRM input'!$G$277:$P$326,A2offset,$E800))*OFFSET($F$7,0,$E800))-SUM($G800:AR800),(((INDEX('PTRM input'!$G$385:$P$434,A2offset,$E800)-INDEX('PTRM input'!$G$277:$P$326,A2offset,$E800))*OFFSET($F$7,0,$E800))-SUM($G800:AR800))*(OFFSET('PTRM input'!$G$477,0,$E800-1)/A2taxstdlife))))</f>
        <v>0</v>
      </c>
      <c r="AT800" s="251">
        <f ca="1">IF(A2taxstdlife="n/a","n/a",IF(A2taxstdlife="",0,IF(AT$3&gt;(A2stdlife+$E800),((INDEX('PTRM input'!$G$385:$P$434,A2offset,$E800)-INDEX('PTRM input'!$G$277:$P$326,A2offset,$E800))*OFFSET($F$7,0,$E800))-SUM($G800:AS800),(((INDEX('PTRM input'!$G$385:$P$434,A2offset,$E800)-INDEX('PTRM input'!$G$277:$P$326,A2offset,$E800))*OFFSET($F$7,0,$E800))-SUM($G800:AS800))*(OFFSET('PTRM input'!$G$477,0,$E800-1)/A2taxstdlife))))</f>
        <v>0</v>
      </c>
      <c r="AU800" s="251">
        <f ca="1">IF(A2taxstdlife="n/a","n/a",IF(A2taxstdlife="",0,IF(AU$3&gt;(A2stdlife+$E800),((INDEX('PTRM input'!$G$385:$P$434,A2offset,$E800)-INDEX('PTRM input'!$G$277:$P$326,A2offset,$E800))*OFFSET($F$7,0,$E800))-SUM($G800:AT800),(((INDEX('PTRM input'!$G$385:$P$434,A2offset,$E800)-INDEX('PTRM input'!$G$277:$P$326,A2offset,$E800))*OFFSET($F$7,0,$E800))-SUM($G800:AT800))*(OFFSET('PTRM input'!$G$477,0,$E800-1)/A2taxstdlife))))</f>
        <v>0</v>
      </c>
      <c r="AV800" s="251">
        <f ca="1">IF(A2taxstdlife="n/a","n/a",IF(A2taxstdlife="",0,IF(AV$3&gt;(A2stdlife+$E800),((INDEX('PTRM input'!$G$385:$P$434,A2offset,$E800)-INDEX('PTRM input'!$G$277:$P$326,A2offset,$E800))*OFFSET($F$7,0,$E800))-SUM($G800:AU800),(((INDEX('PTRM input'!$G$385:$P$434,A2offset,$E800)-INDEX('PTRM input'!$G$277:$P$326,A2offset,$E800))*OFFSET($F$7,0,$E800))-SUM($G800:AU800))*(OFFSET('PTRM input'!$G$477,0,$E800-1)/A2taxstdlife))))</f>
        <v>0</v>
      </c>
      <c r="AW800" s="251">
        <f ca="1">IF(A2taxstdlife="n/a","n/a",IF(A2taxstdlife="",0,IF(AW$3&gt;(A2stdlife+$E800),((INDEX('PTRM input'!$G$385:$P$434,A2offset,$E800)-INDEX('PTRM input'!$G$277:$P$326,A2offset,$E800))*OFFSET($F$7,0,$E800))-SUM($G800:AV800),(((INDEX('PTRM input'!$G$385:$P$434,A2offset,$E800)-INDEX('PTRM input'!$G$277:$P$326,A2offset,$E800))*OFFSET($F$7,0,$E800))-SUM($G800:AV800))*(OFFSET('PTRM input'!$G$477,0,$E800-1)/A2taxstdlife))))</f>
        <v>0</v>
      </c>
      <c r="AX800" s="251">
        <f ca="1">IF(A2taxstdlife="n/a","n/a",IF(A2taxstdlife="",0,IF(AX$3&gt;(A2stdlife+$E800),((INDEX('PTRM input'!$G$385:$P$434,A2offset,$E800)-INDEX('PTRM input'!$G$277:$P$326,A2offset,$E800))*OFFSET($F$7,0,$E800))-SUM($G800:AW800),(((INDEX('PTRM input'!$G$385:$P$434,A2offset,$E800)-INDEX('PTRM input'!$G$277:$P$326,A2offset,$E800))*OFFSET($F$7,0,$E800))-SUM($G800:AW800))*(OFFSET('PTRM input'!$G$477,0,$E800-1)/A2taxstdlife))))</f>
        <v>0</v>
      </c>
      <c r="AY800" s="251">
        <f ca="1">IF(A2taxstdlife="n/a","n/a",IF(A2taxstdlife="",0,IF(AY$3&gt;(A2stdlife+$E800),((INDEX('PTRM input'!$G$385:$P$434,A2offset,$E800)-INDEX('PTRM input'!$G$277:$P$326,A2offset,$E800))*OFFSET($F$7,0,$E800))-SUM($G800:AX800),(((INDEX('PTRM input'!$G$385:$P$434,A2offset,$E800)-INDEX('PTRM input'!$G$277:$P$326,A2offset,$E800))*OFFSET($F$7,0,$E800))-SUM($G800:AX800))*(OFFSET('PTRM input'!$G$477,0,$E800-1)/A2taxstdlife))))</f>
        <v>0</v>
      </c>
      <c r="AZ800" s="251">
        <f ca="1">IF(A2taxstdlife="n/a","n/a",IF(A2taxstdlife="",0,IF(AZ$3&gt;(A2stdlife+$E800),((INDEX('PTRM input'!$G$385:$P$434,A2offset,$E800)-INDEX('PTRM input'!$G$277:$P$326,A2offset,$E800))*OFFSET($F$7,0,$E800))-SUM($G800:AY800),(((INDEX('PTRM input'!$G$385:$P$434,A2offset,$E800)-INDEX('PTRM input'!$G$277:$P$326,A2offset,$E800))*OFFSET($F$7,0,$E800))-SUM($G800:AY800))*(OFFSET('PTRM input'!$G$477,0,$E800-1)/A2taxstdlife))))</f>
        <v>0</v>
      </c>
      <c r="BA800" s="251">
        <f ca="1">IF(A2taxstdlife="n/a","n/a",IF(A2taxstdlife="",0,IF(BA$3&gt;(A2stdlife+$E800),((INDEX('PTRM input'!$G$385:$P$434,A2offset,$E800)-INDEX('PTRM input'!$G$277:$P$326,A2offset,$E800))*OFFSET($F$7,0,$E800))-SUM($G800:AZ800),(((INDEX('PTRM input'!$G$385:$P$434,A2offset,$E800)-INDEX('PTRM input'!$G$277:$P$326,A2offset,$E800))*OFFSET($F$7,0,$E800))-SUM($G800:AZ800))*(OFFSET('PTRM input'!$G$477,0,$E800-1)/A2taxstdlife))))</f>
        <v>0</v>
      </c>
      <c r="BB800" s="251">
        <f ca="1">IF(A2taxstdlife="n/a","n/a",IF(A2taxstdlife="",0,IF(BB$3&gt;(A2stdlife+$E800),((INDEX('PTRM input'!$G$385:$P$434,A2offset,$E800)-INDEX('PTRM input'!$G$277:$P$326,A2offset,$E800))*OFFSET($F$7,0,$E800))-SUM($G800:BA800),(((INDEX('PTRM input'!$G$385:$P$434,A2offset,$E800)-INDEX('PTRM input'!$G$277:$P$326,A2offset,$E800))*OFFSET($F$7,0,$E800))-SUM($G800:BA800))*(OFFSET('PTRM input'!$G$477,0,$E800-1)/A2taxstdlife))))</f>
        <v>0</v>
      </c>
      <c r="BC800" s="251">
        <f ca="1">IF(A2taxstdlife="n/a","n/a",IF(A2taxstdlife="",0,IF(BC$3&gt;(A2stdlife+$E800),((INDEX('PTRM input'!$G$385:$P$434,A2offset,$E800)-INDEX('PTRM input'!$G$277:$P$326,A2offset,$E800))*OFFSET($F$7,0,$E800))-SUM($G800:BB800),(((INDEX('PTRM input'!$G$385:$P$434,A2offset,$E800)-INDEX('PTRM input'!$G$277:$P$326,A2offset,$E800))*OFFSET($F$7,0,$E800))-SUM($G800:BB800))*(OFFSET('PTRM input'!$G$477,0,$E800-1)/A2taxstdlife))))</f>
        <v>0</v>
      </c>
      <c r="BD800" s="251">
        <f ca="1">IF(A2taxstdlife="n/a","n/a",IF(A2taxstdlife="",0,IF(BD$3&gt;(A2stdlife+$E800),((INDEX('PTRM input'!$G$385:$P$434,A2offset,$E800)-INDEX('PTRM input'!$G$277:$P$326,A2offset,$E800))*OFFSET($F$7,0,$E800))-SUM($G800:BC800),(((INDEX('PTRM input'!$G$385:$P$434,A2offset,$E800)-INDEX('PTRM input'!$G$277:$P$326,A2offset,$E800))*OFFSET($F$7,0,$E800))-SUM($G800:BC800))*(OFFSET('PTRM input'!$G$477,0,$E800-1)/A2taxstdlife))))</f>
        <v>0</v>
      </c>
      <c r="BE800" s="251">
        <f ca="1">IF(A2taxstdlife="n/a","n/a",IF(A2taxstdlife="",0,IF(BE$3&gt;(A2stdlife+$E800),((INDEX('PTRM input'!$G$385:$P$434,A2offset,$E800)-INDEX('PTRM input'!$G$277:$P$326,A2offset,$E800))*OFFSET($F$7,0,$E800))-SUM($G800:BD800),(((INDEX('PTRM input'!$G$385:$P$434,A2offset,$E800)-INDEX('PTRM input'!$G$277:$P$326,A2offset,$E800))*OFFSET($F$7,0,$E800))-SUM($G800:BD800))*(OFFSET('PTRM input'!$G$477,0,$E800-1)/A2taxstdlife))))</f>
        <v>0</v>
      </c>
      <c r="BF800" s="251">
        <f ca="1">IF(A2taxstdlife="n/a","n/a",IF(A2taxstdlife="",0,IF(BF$3&gt;(A2stdlife+$E800),((INDEX('PTRM input'!$G$385:$P$434,A2offset,$E800)-INDEX('PTRM input'!$G$277:$P$326,A2offset,$E800))*OFFSET($F$7,0,$E800))-SUM($G800:BE800),(((INDEX('PTRM input'!$G$385:$P$434,A2offset,$E800)-INDEX('PTRM input'!$G$277:$P$326,A2offset,$E800))*OFFSET($F$7,0,$E800))-SUM($G800:BE800))*(OFFSET('PTRM input'!$G$477,0,$E800-1)/A2taxstdlife))))</f>
        <v>0</v>
      </c>
      <c r="BG800" s="251">
        <f ca="1">IF(A2taxstdlife="n/a","n/a",IF(A2taxstdlife="",0,IF(BG$3&gt;(A2stdlife+$E800),((INDEX('PTRM input'!$G$385:$P$434,A2offset,$E800)-INDEX('PTRM input'!$G$277:$P$326,A2offset,$E800))*OFFSET($F$7,0,$E800))-SUM($G800:BF800),(((INDEX('PTRM input'!$G$385:$P$434,A2offset,$E800)-INDEX('PTRM input'!$G$277:$P$326,A2offset,$E800))*OFFSET($F$7,0,$E800))-SUM($G800:BF800))*(OFFSET('PTRM input'!$G$477,0,$E800-1)/A2taxstdlife))))</f>
        <v>0</v>
      </c>
      <c r="BH800" s="251">
        <f ca="1">IF(A2taxstdlife="n/a","n/a",IF(A2taxstdlife="",0,IF(BH$3&gt;(A2stdlife+$E800),((INDEX('PTRM input'!$G$385:$P$434,A2offset,$E800)-INDEX('PTRM input'!$G$277:$P$326,A2offset,$E800))*OFFSET($F$7,0,$E800))-SUM($G800:BG800),(((INDEX('PTRM input'!$G$385:$P$434,A2offset,$E800)-INDEX('PTRM input'!$G$277:$P$326,A2offset,$E800))*OFFSET($F$7,0,$E800))-SUM($G800:BG800))*(OFFSET('PTRM input'!$G$477,0,$E800-1)/A2taxstdlife))))</f>
        <v>0</v>
      </c>
      <c r="BI800" s="251">
        <f ca="1">IF(A2taxstdlife="n/a","n/a",IF(A2taxstdlife="",0,IF(BI$3&gt;(A2stdlife+$E800),((INDEX('PTRM input'!$G$385:$P$434,A2offset,$E800)-INDEX('PTRM input'!$G$277:$P$326,A2offset,$E800))*OFFSET($F$7,0,$E800))-SUM($G800:BH800),(((INDEX('PTRM input'!$G$385:$P$434,A2offset,$E800)-INDEX('PTRM input'!$G$277:$P$326,A2offset,$E800))*OFFSET($F$7,0,$E800))-SUM($G800:BH800))*(OFFSET('PTRM input'!$G$477,0,$E800-1)/A2taxstdlife))))</f>
        <v>0</v>
      </c>
      <c r="BJ800" s="116"/>
      <c r="BK800" s="116"/>
      <c r="BL800" s="116"/>
      <c r="BM800" s="116"/>
    </row>
    <row r="801" spans="1:65" ht="12.75" hidden="1" customHeight="1" outlineLevel="2">
      <c r="A801" s="366"/>
      <c r="B801" s="19"/>
      <c r="C801" s="18"/>
      <c r="D801" s="760"/>
      <c r="E801" s="86">
        <v>7</v>
      </c>
      <c r="F801" s="356"/>
      <c r="G801" s="434"/>
      <c r="H801" s="435"/>
      <c r="I801" s="435"/>
      <c r="J801" s="435"/>
      <c r="K801" s="435"/>
      <c r="L801" s="435"/>
      <c r="M801" s="619"/>
      <c r="N801" s="251">
        <f ca="1">IF(A2taxstdlife="n/a","n/a",IF(A2taxstdlife="",0,IF(N$3&gt;(A2stdlife+$E801),((INDEX('PTRM input'!$G$385:$P$434,A2offset,$E801)-INDEX('PTRM input'!$G$277:$P$326,A2offset,$E801))*OFFSET($F$7,0,$E801))-SUM($G801:M801),(((INDEX('PTRM input'!$G$385:$P$434,A2offset,$E801)-INDEX('PTRM input'!$G$277:$P$326,A2offset,$E801))*OFFSET($F$7,0,$E801))-SUM($G801:M801))*(OFFSET('PTRM input'!$G$477,0,$E801-1)/A2taxstdlife))))</f>
        <v>0</v>
      </c>
      <c r="O801" s="251">
        <f ca="1">IF(A2taxstdlife="n/a","n/a",IF(A2taxstdlife="",0,IF(O$3&gt;(A2stdlife+$E801),((INDEX('PTRM input'!$G$385:$P$434,A2offset,$E801)-INDEX('PTRM input'!$G$277:$P$326,A2offset,$E801))*OFFSET($F$7,0,$E801))-SUM($G801:N801),(((INDEX('PTRM input'!$G$385:$P$434,A2offset,$E801)-INDEX('PTRM input'!$G$277:$P$326,A2offset,$E801))*OFFSET($F$7,0,$E801))-SUM($G801:N801))*(OFFSET('PTRM input'!$G$477,0,$E801-1)/A2taxstdlife))))</f>
        <v>0</v>
      </c>
      <c r="P801" s="251">
        <f ca="1">IF(A2taxstdlife="n/a","n/a",IF(A2taxstdlife="",0,IF(P$3&gt;(A2stdlife+$E801),((INDEX('PTRM input'!$G$385:$P$434,A2offset,$E801)-INDEX('PTRM input'!$G$277:$P$326,A2offset,$E801))*OFFSET($F$7,0,$E801))-SUM($G801:O801),(((INDEX('PTRM input'!$G$385:$P$434,A2offset,$E801)-INDEX('PTRM input'!$G$277:$P$326,A2offset,$E801))*OFFSET($F$7,0,$E801))-SUM($G801:O801))*(OFFSET('PTRM input'!$G$477,0,$E801-1)/A2taxstdlife))))</f>
        <v>0</v>
      </c>
      <c r="Q801" s="251">
        <f ca="1">IF(A2taxstdlife="n/a","n/a",IF(A2taxstdlife="",0,IF(Q$3&gt;(A2stdlife+$E801),((INDEX('PTRM input'!$G$385:$P$434,A2offset,$E801)-INDEX('PTRM input'!$G$277:$P$326,A2offset,$E801))*OFFSET($F$7,0,$E801))-SUM($G801:P801),(((INDEX('PTRM input'!$G$385:$P$434,A2offset,$E801)-INDEX('PTRM input'!$G$277:$P$326,A2offset,$E801))*OFFSET($F$7,0,$E801))-SUM($G801:P801))*(OFFSET('PTRM input'!$G$477,0,$E801-1)/A2taxstdlife))))</f>
        <v>0</v>
      </c>
      <c r="R801" s="251">
        <f ca="1">IF(A2taxstdlife="n/a","n/a",IF(A2taxstdlife="",0,IF(R$3&gt;(A2stdlife+$E801),((INDEX('PTRM input'!$G$385:$P$434,A2offset,$E801)-INDEX('PTRM input'!$G$277:$P$326,A2offset,$E801))*OFFSET($F$7,0,$E801))-SUM($G801:Q801),(((INDEX('PTRM input'!$G$385:$P$434,A2offset,$E801)-INDEX('PTRM input'!$G$277:$P$326,A2offset,$E801))*OFFSET($F$7,0,$E801))-SUM($G801:Q801))*(OFFSET('PTRM input'!$G$477,0,$E801-1)/A2taxstdlife))))</f>
        <v>0</v>
      </c>
      <c r="S801" s="251">
        <f ca="1">IF(A2taxstdlife="n/a","n/a",IF(A2taxstdlife="",0,IF(S$3&gt;(A2stdlife+$E801),((INDEX('PTRM input'!$G$385:$P$434,A2offset,$E801)-INDEX('PTRM input'!$G$277:$P$326,A2offset,$E801))*OFFSET($F$7,0,$E801))-SUM($G801:R801),(((INDEX('PTRM input'!$G$385:$P$434,A2offset,$E801)-INDEX('PTRM input'!$G$277:$P$326,A2offset,$E801))*OFFSET($F$7,0,$E801))-SUM($G801:R801))*(OFFSET('PTRM input'!$G$477,0,$E801-1)/A2taxstdlife))))</f>
        <v>0</v>
      </c>
      <c r="T801" s="251">
        <f ca="1">IF(A2taxstdlife="n/a","n/a",IF(A2taxstdlife="",0,IF(T$3&gt;(A2stdlife+$E801),((INDEX('PTRM input'!$G$385:$P$434,A2offset,$E801)-INDEX('PTRM input'!$G$277:$P$326,A2offset,$E801))*OFFSET($F$7,0,$E801))-SUM($G801:S801),(((INDEX('PTRM input'!$G$385:$P$434,A2offset,$E801)-INDEX('PTRM input'!$G$277:$P$326,A2offset,$E801))*OFFSET($F$7,0,$E801))-SUM($G801:S801))*(OFFSET('PTRM input'!$G$477,0,$E801-1)/A2taxstdlife))))</f>
        <v>0</v>
      </c>
      <c r="U801" s="251">
        <f ca="1">IF(A2taxstdlife="n/a","n/a",IF(A2taxstdlife="",0,IF(U$3&gt;(A2stdlife+$E801),((INDEX('PTRM input'!$G$385:$P$434,A2offset,$E801)-INDEX('PTRM input'!$G$277:$P$326,A2offset,$E801))*OFFSET($F$7,0,$E801))-SUM($G801:T801),(((INDEX('PTRM input'!$G$385:$P$434,A2offset,$E801)-INDEX('PTRM input'!$G$277:$P$326,A2offset,$E801))*OFFSET($F$7,0,$E801))-SUM($G801:T801))*(OFFSET('PTRM input'!$G$477,0,$E801-1)/A2taxstdlife))))</f>
        <v>0</v>
      </c>
      <c r="V801" s="251">
        <f ca="1">IF(A2taxstdlife="n/a","n/a",IF(A2taxstdlife="",0,IF(V$3&gt;(A2stdlife+$E801),((INDEX('PTRM input'!$G$385:$P$434,A2offset,$E801)-INDEX('PTRM input'!$G$277:$P$326,A2offset,$E801))*OFFSET($F$7,0,$E801))-SUM($G801:U801),(((INDEX('PTRM input'!$G$385:$P$434,A2offset,$E801)-INDEX('PTRM input'!$G$277:$P$326,A2offset,$E801))*OFFSET($F$7,0,$E801))-SUM($G801:U801))*(OFFSET('PTRM input'!$G$477,0,$E801-1)/A2taxstdlife))))</f>
        <v>0</v>
      </c>
      <c r="W801" s="251">
        <f ca="1">IF(A2taxstdlife="n/a","n/a",IF(A2taxstdlife="",0,IF(W$3&gt;(A2stdlife+$E801),((INDEX('PTRM input'!$G$385:$P$434,A2offset,$E801)-INDEX('PTRM input'!$G$277:$P$326,A2offset,$E801))*OFFSET($F$7,0,$E801))-SUM($G801:V801),(((INDEX('PTRM input'!$G$385:$P$434,A2offset,$E801)-INDEX('PTRM input'!$G$277:$P$326,A2offset,$E801))*OFFSET($F$7,0,$E801))-SUM($G801:V801))*(OFFSET('PTRM input'!$G$477,0,$E801-1)/A2taxstdlife))))</f>
        <v>0</v>
      </c>
      <c r="X801" s="251">
        <f ca="1">IF(A2taxstdlife="n/a","n/a",IF(A2taxstdlife="",0,IF(X$3&gt;(A2stdlife+$E801),((INDEX('PTRM input'!$G$385:$P$434,A2offset,$E801)-INDEX('PTRM input'!$G$277:$P$326,A2offset,$E801))*OFFSET($F$7,0,$E801))-SUM($G801:W801),(((INDEX('PTRM input'!$G$385:$P$434,A2offset,$E801)-INDEX('PTRM input'!$G$277:$P$326,A2offset,$E801))*OFFSET($F$7,0,$E801))-SUM($G801:W801))*(OFFSET('PTRM input'!$G$477,0,$E801-1)/A2taxstdlife))))</f>
        <v>0</v>
      </c>
      <c r="Y801" s="251">
        <f ca="1">IF(A2taxstdlife="n/a","n/a",IF(A2taxstdlife="",0,IF(Y$3&gt;(A2stdlife+$E801),((INDEX('PTRM input'!$G$385:$P$434,A2offset,$E801)-INDEX('PTRM input'!$G$277:$P$326,A2offset,$E801))*OFFSET($F$7,0,$E801))-SUM($G801:X801),(((INDEX('PTRM input'!$G$385:$P$434,A2offset,$E801)-INDEX('PTRM input'!$G$277:$P$326,A2offset,$E801))*OFFSET($F$7,0,$E801))-SUM($G801:X801))*(OFFSET('PTRM input'!$G$477,0,$E801-1)/A2taxstdlife))))</f>
        <v>0</v>
      </c>
      <c r="Z801" s="251">
        <f ca="1">IF(A2taxstdlife="n/a","n/a",IF(A2taxstdlife="",0,IF(Z$3&gt;(A2stdlife+$E801),((INDEX('PTRM input'!$G$385:$P$434,A2offset,$E801)-INDEX('PTRM input'!$G$277:$P$326,A2offset,$E801))*OFFSET($F$7,0,$E801))-SUM($G801:Y801),(((INDEX('PTRM input'!$G$385:$P$434,A2offset,$E801)-INDEX('PTRM input'!$G$277:$P$326,A2offset,$E801))*OFFSET($F$7,0,$E801))-SUM($G801:Y801))*(OFFSET('PTRM input'!$G$477,0,$E801-1)/A2taxstdlife))))</f>
        <v>0</v>
      </c>
      <c r="AA801" s="251">
        <f ca="1">IF(A2taxstdlife="n/a","n/a",IF(A2taxstdlife="",0,IF(AA$3&gt;(A2stdlife+$E801),((INDEX('PTRM input'!$G$385:$P$434,A2offset,$E801)-INDEX('PTRM input'!$G$277:$P$326,A2offset,$E801))*OFFSET($F$7,0,$E801))-SUM($G801:Z801),(((INDEX('PTRM input'!$G$385:$P$434,A2offset,$E801)-INDEX('PTRM input'!$G$277:$P$326,A2offset,$E801))*OFFSET($F$7,0,$E801))-SUM($G801:Z801))*(OFFSET('PTRM input'!$G$477,0,$E801-1)/A2taxstdlife))))</f>
        <v>0</v>
      </c>
      <c r="AB801" s="251">
        <f ca="1">IF(A2taxstdlife="n/a","n/a",IF(A2taxstdlife="",0,IF(AB$3&gt;(A2stdlife+$E801),((INDEX('PTRM input'!$G$385:$P$434,A2offset,$E801)-INDEX('PTRM input'!$G$277:$P$326,A2offset,$E801))*OFFSET($F$7,0,$E801))-SUM($G801:AA801),(((INDEX('PTRM input'!$G$385:$P$434,A2offset,$E801)-INDEX('PTRM input'!$G$277:$P$326,A2offset,$E801))*OFFSET($F$7,0,$E801))-SUM($G801:AA801))*(OFFSET('PTRM input'!$G$477,0,$E801-1)/A2taxstdlife))))</f>
        <v>0</v>
      </c>
      <c r="AC801" s="251">
        <f ca="1">IF(A2taxstdlife="n/a","n/a",IF(A2taxstdlife="",0,IF(AC$3&gt;(A2stdlife+$E801),((INDEX('PTRM input'!$G$385:$P$434,A2offset,$E801)-INDEX('PTRM input'!$G$277:$P$326,A2offset,$E801))*OFFSET($F$7,0,$E801))-SUM($G801:AB801),(((INDEX('PTRM input'!$G$385:$P$434,A2offset,$E801)-INDEX('PTRM input'!$G$277:$P$326,A2offset,$E801))*OFFSET($F$7,0,$E801))-SUM($G801:AB801))*(OFFSET('PTRM input'!$G$477,0,$E801-1)/A2taxstdlife))))</f>
        <v>0</v>
      </c>
      <c r="AD801" s="251">
        <f ca="1">IF(A2taxstdlife="n/a","n/a",IF(A2taxstdlife="",0,IF(AD$3&gt;(A2stdlife+$E801),((INDEX('PTRM input'!$G$385:$P$434,A2offset,$E801)-INDEX('PTRM input'!$G$277:$P$326,A2offset,$E801))*OFFSET($F$7,0,$E801))-SUM($G801:AC801),(((INDEX('PTRM input'!$G$385:$P$434,A2offset,$E801)-INDEX('PTRM input'!$G$277:$P$326,A2offset,$E801))*OFFSET($F$7,0,$E801))-SUM($G801:AC801))*(OFFSET('PTRM input'!$G$477,0,$E801-1)/A2taxstdlife))))</f>
        <v>0</v>
      </c>
      <c r="AE801" s="251">
        <f ca="1">IF(A2taxstdlife="n/a","n/a",IF(A2taxstdlife="",0,IF(AE$3&gt;(A2stdlife+$E801),((INDEX('PTRM input'!$G$385:$P$434,A2offset,$E801)-INDEX('PTRM input'!$G$277:$P$326,A2offset,$E801))*OFFSET($F$7,0,$E801))-SUM($G801:AD801),(((INDEX('PTRM input'!$G$385:$P$434,A2offset,$E801)-INDEX('PTRM input'!$G$277:$P$326,A2offset,$E801))*OFFSET($F$7,0,$E801))-SUM($G801:AD801))*(OFFSET('PTRM input'!$G$477,0,$E801-1)/A2taxstdlife))))</f>
        <v>0</v>
      </c>
      <c r="AF801" s="251">
        <f ca="1">IF(A2taxstdlife="n/a","n/a",IF(A2taxstdlife="",0,IF(AF$3&gt;(A2stdlife+$E801),((INDEX('PTRM input'!$G$385:$P$434,A2offset,$E801)-INDEX('PTRM input'!$G$277:$P$326,A2offset,$E801))*OFFSET($F$7,0,$E801))-SUM($G801:AE801),(((INDEX('PTRM input'!$G$385:$P$434,A2offset,$E801)-INDEX('PTRM input'!$G$277:$P$326,A2offset,$E801))*OFFSET($F$7,0,$E801))-SUM($G801:AE801))*(OFFSET('PTRM input'!$G$477,0,$E801-1)/A2taxstdlife))))</f>
        <v>0</v>
      </c>
      <c r="AG801" s="251">
        <f ca="1">IF(A2taxstdlife="n/a","n/a",IF(A2taxstdlife="",0,IF(AG$3&gt;(A2stdlife+$E801),((INDEX('PTRM input'!$G$385:$P$434,A2offset,$E801)-INDEX('PTRM input'!$G$277:$P$326,A2offset,$E801))*OFFSET($F$7,0,$E801))-SUM($G801:AF801),(((INDEX('PTRM input'!$G$385:$P$434,A2offset,$E801)-INDEX('PTRM input'!$G$277:$P$326,A2offset,$E801))*OFFSET($F$7,0,$E801))-SUM($G801:AF801))*(OFFSET('PTRM input'!$G$477,0,$E801-1)/A2taxstdlife))))</f>
        <v>0</v>
      </c>
      <c r="AH801" s="251">
        <f ca="1">IF(A2taxstdlife="n/a","n/a",IF(A2taxstdlife="",0,IF(AH$3&gt;(A2stdlife+$E801),((INDEX('PTRM input'!$G$385:$P$434,A2offset,$E801)-INDEX('PTRM input'!$G$277:$P$326,A2offset,$E801))*OFFSET($F$7,0,$E801))-SUM($G801:AG801),(((INDEX('PTRM input'!$G$385:$P$434,A2offset,$E801)-INDEX('PTRM input'!$G$277:$P$326,A2offset,$E801))*OFFSET($F$7,0,$E801))-SUM($G801:AG801))*(OFFSET('PTRM input'!$G$477,0,$E801-1)/A2taxstdlife))))</f>
        <v>0</v>
      </c>
      <c r="AI801" s="251">
        <f ca="1">IF(A2taxstdlife="n/a","n/a",IF(A2taxstdlife="",0,IF(AI$3&gt;(A2stdlife+$E801),((INDEX('PTRM input'!$G$385:$P$434,A2offset,$E801)-INDEX('PTRM input'!$G$277:$P$326,A2offset,$E801))*OFFSET($F$7,0,$E801))-SUM($G801:AH801),(((INDEX('PTRM input'!$G$385:$P$434,A2offset,$E801)-INDEX('PTRM input'!$G$277:$P$326,A2offset,$E801))*OFFSET($F$7,0,$E801))-SUM($G801:AH801))*(OFFSET('PTRM input'!$G$477,0,$E801-1)/A2taxstdlife))))</f>
        <v>0</v>
      </c>
      <c r="AJ801" s="251">
        <f ca="1">IF(A2taxstdlife="n/a","n/a",IF(A2taxstdlife="",0,IF(AJ$3&gt;(A2stdlife+$E801),((INDEX('PTRM input'!$G$385:$P$434,A2offset,$E801)-INDEX('PTRM input'!$G$277:$P$326,A2offset,$E801))*OFFSET($F$7,0,$E801))-SUM($G801:AI801),(((INDEX('PTRM input'!$G$385:$P$434,A2offset,$E801)-INDEX('PTRM input'!$G$277:$P$326,A2offset,$E801))*OFFSET($F$7,0,$E801))-SUM($G801:AI801))*(OFFSET('PTRM input'!$G$477,0,$E801-1)/A2taxstdlife))))</f>
        <v>0</v>
      </c>
      <c r="AK801" s="251">
        <f ca="1">IF(A2taxstdlife="n/a","n/a",IF(A2taxstdlife="",0,IF(AK$3&gt;(A2stdlife+$E801),((INDEX('PTRM input'!$G$385:$P$434,A2offset,$E801)-INDEX('PTRM input'!$G$277:$P$326,A2offset,$E801))*OFFSET($F$7,0,$E801))-SUM($G801:AJ801),(((INDEX('PTRM input'!$G$385:$P$434,A2offset,$E801)-INDEX('PTRM input'!$G$277:$P$326,A2offset,$E801))*OFFSET($F$7,0,$E801))-SUM($G801:AJ801))*(OFFSET('PTRM input'!$G$477,0,$E801-1)/A2taxstdlife))))</f>
        <v>0</v>
      </c>
      <c r="AL801" s="251">
        <f ca="1">IF(A2taxstdlife="n/a","n/a",IF(A2taxstdlife="",0,IF(AL$3&gt;(A2stdlife+$E801),((INDEX('PTRM input'!$G$385:$P$434,A2offset,$E801)-INDEX('PTRM input'!$G$277:$P$326,A2offset,$E801))*OFFSET($F$7,0,$E801))-SUM($G801:AK801),(((INDEX('PTRM input'!$G$385:$P$434,A2offset,$E801)-INDEX('PTRM input'!$G$277:$P$326,A2offset,$E801))*OFFSET($F$7,0,$E801))-SUM($G801:AK801))*(OFFSET('PTRM input'!$G$477,0,$E801-1)/A2taxstdlife))))</f>
        <v>0</v>
      </c>
      <c r="AM801" s="251">
        <f ca="1">IF(A2taxstdlife="n/a","n/a",IF(A2taxstdlife="",0,IF(AM$3&gt;(A2stdlife+$E801),((INDEX('PTRM input'!$G$385:$P$434,A2offset,$E801)-INDEX('PTRM input'!$G$277:$P$326,A2offset,$E801))*OFFSET($F$7,0,$E801))-SUM($G801:AL801),(((INDEX('PTRM input'!$G$385:$P$434,A2offset,$E801)-INDEX('PTRM input'!$G$277:$P$326,A2offset,$E801))*OFFSET($F$7,0,$E801))-SUM($G801:AL801))*(OFFSET('PTRM input'!$G$477,0,$E801-1)/A2taxstdlife))))</f>
        <v>0</v>
      </c>
      <c r="AN801" s="251">
        <f ca="1">IF(A2taxstdlife="n/a","n/a",IF(A2taxstdlife="",0,IF(AN$3&gt;(A2stdlife+$E801),((INDEX('PTRM input'!$G$385:$P$434,A2offset,$E801)-INDEX('PTRM input'!$G$277:$P$326,A2offset,$E801))*OFFSET($F$7,0,$E801))-SUM($G801:AM801),(((INDEX('PTRM input'!$G$385:$P$434,A2offset,$E801)-INDEX('PTRM input'!$G$277:$P$326,A2offset,$E801))*OFFSET($F$7,0,$E801))-SUM($G801:AM801))*(OFFSET('PTRM input'!$G$477,0,$E801-1)/A2taxstdlife))))</f>
        <v>0</v>
      </c>
      <c r="AO801" s="251">
        <f ca="1">IF(A2taxstdlife="n/a","n/a",IF(A2taxstdlife="",0,IF(AO$3&gt;(A2stdlife+$E801),((INDEX('PTRM input'!$G$385:$P$434,A2offset,$E801)-INDEX('PTRM input'!$G$277:$P$326,A2offset,$E801))*OFFSET($F$7,0,$E801))-SUM($G801:AN801),(((INDEX('PTRM input'!$G$385:$P$434,A2offset,$E801)-INDEX('PTRM input'!$G$277:$P$326,A2offset,$E801))*OFFSET($F$7,0,$E801))-SUM($G801:AN801))*(OFFSET('PTRM input'!$G$477,0,$E801-1)/A2taxstdlife))))</f>
        <v>0</v>
      </c>
      <c r="AP801" s="251">
        <f ca="1">IF(A2taxstdlife="n/a","n/a",IF(A2taxstdlife="",0,IF(AP$3&gt;(A2stdlife+$E801),((INDEX('PTRM input'!$G$385:$P$434,A2offset,$E801)-INDEX('PTRM input'!$G$277:$P$326,A2offset,$E801))*OFFSET($F$7,0,$E801))-SUM($G801:AO801),(((INDEX('PTRM input'!$G$385:$P$434,A2offset,$E801)-INDEX('PTRM input'!$G$277:$P$326,A2offset,$E801))*OFFSET($F$7,0,$E801))-SUM($G801:AO801))*(OFFSET('PTRM input'!$G$477,0,$E801-1)/A2taxstdlife))))</f>
        <v>0</v>
      </c>
      <c r="AQ801" s="251">
        <f ca="1">IF(A2taxstdlife="n/a","n/a",IF(A2taxstdlife="",0,IF(AQ$3&gt;(A2stdlife+$E801),((INDEX('PTRM input'!$G$385:$P$434,A2offset,$E801)-INDEX('PTRM input'!$G$277:$P$326,A2offset,$E801))*OFFSET($F$7,0,$E801))-SUM($G801:AP801),(((INDEX('PTRM input'!$G$385:$P$434,A2offset,$E801)-INDEX('PTRM input'!$G$277:$P$326,A2offset,$E801))*OFFSET($F$7,0,$E801))-SUM($G801:AP801))*(OFFSET('PTRM input'!$G$477,0,$E801-1)/A2taxstdlife))))</f>
        <v>0</v>
      </c>
      <c r="AR801" s="251">
        <f ca="1">IF(A2taxstdlife="n/a","n/a",IF(A2taxstdlife="",0,IF(AR$3&gt;(A2stdlife+$E801),((INDEX('PTRM input'!$G$385:$P$434,A2offset,$E801)-INDEX('PTRM input'!$G$277:$P$326,A2offset,$E801))*OFFSET($F$7,0,$E801))-SUM($G801:AQ801),(((INDEX('PTRM input'!$G$385:$P$434,A2offset,$E801)-INDEX('PTRM input'!$G$277:$P$326,A2offset,$E801))*OFFSET($F$7,0,$E801))-SUM($G801:AQ801))*(OFFSET('PTRM input'!$G$477,0,$E801-1)/A2taxstdlife))))</f>
        <v>0</v>
      </c>
      <c r="AS801" s="251">
        <f ca="1">IF(A2taxstdlife="n/a","n/a",IF(A2taxstdlife="",0,IF(AS$3&gt;(A2stdlife+$E801),((INDEX('PTRM input'!$G$385:$P$434,A2offset,$E801)-INDEX('PTRM input'!$G$277:$P$326,A2offset,$E801))*OFFSET($F$7,0,$E801))-SUM($G801:AR801),(((INDEX('PTRM input'!$G$385:$P$434,A2offset,$E801)-INDEX('PTRM input'!$G$277:$P$326,A2offset,$E801))*OFFSET($F$7,0,$E801))-SUM($G801:AR801))*(OFFSET('PTRM input'!$G$477,0,$E801-1)/A2taxstdlife))))</f>
        <v>0</v>
      </c>
      <c r="AT801" s="251">
        <f ca="1">IF(A2taxstdlife="n/a","n/a",IF(A2taxstdlife="",0,IF(AT$3&gt;(A2stdlife+$E801),((INDEX('PTRM input'!$G$385:$P$434,A2offset,$E801)-INDEX('PTRM input'!$G$277:$P$326,A2offset,$E801))*OFFSET($F$7,0,$E801))-SUM($G801:AS801),(((INDEX('PTRM input'!$G$385:$P$434,A2offset,$E801)-INDEX('PTRM input'!$G$277:$P$326,A2offset,$E801))*OFFSET($F$7,0,$E801))-SUM($G801:AS801))*(OFFSET('PTRM input'!$G$477,0,$E801-1)/A2taxstdlife))))</f>
        <v>0</v>
      </c>
      <c r="AU801" s="251">
        <f ca="1">IF(A2taxstdlife="n/a","n/a",IF(A2taxstdlife="",0,IF(AU$3&gt;(A2stdlife+$E801),((INDEX('PTRM input'!$G$385:$P$434,A2offset,$E801)-INDEX('PTRM input'!$G$277:$P$326,A2offset,$E801))*OFFSET($F$7,0,$E801))-SUM($G801:AT801),(((INDEX('PTRM input'!$G$385:$P$434,A2offset,$E801)-INDEX('PTRM input'!$G$277:$P$326,A2offset,$E801))*OFFSET($F$7,0,$E801))-SUM($G801:AT801))*(OFFSET('PTRM input'!$G$477,0,$E801-1)/A2taxstdlife))))</f>
        <v>0</v>
      </c>
      <c r="AV801" s="251">
        <f ca="1">IF(A2taxstdlife="n/a","n/a",IF(A2taxstdlife="",0,IF(AV$3&gt;(A2stdlife+$E801),((INDEX('PTRM input'!$G$385:$P$434,A2offset,$E801)-INDEX('PTRM input'!$G$277:$P$326,A2offset,$E801))*OFFSET($F$7,0,$E801))-SUM($G801:AU801),(((INDEX('PTRM input'!$G$385:$P$434,A2offset,$E801)-INDEX('PTRM input'!$G$277:$P$326,A2offset,$E801))*OFFSET($F$7,0,$E801))-SUM($G801:AU801))*(OFFSET('PTRM input'!$G$477,0,$E801-1)/A2taxstdlife))))</f>
        <v>0</v>
      </c>
      <c r="AW801" s="251">
        <f ca="1">IF(A2taxstdlife="n/a","n/a",IF(A2taxstdlife="",0,IF(AW$3&gt;(A2stdlife+$E801),((INDEX('PTRM input'!$G$385:$P$434,A2offset,$E801)-INDEX('PTRM input'!$G$277:$P$326,A2offset,$E801))*OFFSET($F$7,0,$E801))-SUM($G801:AV801),(((INDEX('PTRM input'!$G$385:$P$434,A2offset,$E801)-INDEX('PTRM input'!$G$277:$P$326,A2offset,$E801))*OFFSET($F$7,0,$E801))-SUM($G801:AV801))*(OFFSET('PTRM input'!$G$477,0,$E801-1)/A2taxstdlife))))</f>
        <v>0</v>
      </c>
      <c r="AX801" s="251">
        <f ca="1">IF(A2taxstdlife="n/a","n/a",IF(A2taxstdlife="",0,IF(AX$3&gt;(A2stdlife+$E801),((INDEX('PTRM input'!$G$385:$P$434,A2offset,$E801)-INDEX('PTRM input'!$G$277:$P$326,A2offset,$E801))*OFFSET($F$7,0,$E801))-SUM($G801:AW801),(((INDEX('PTRM input'!$G$385:$P$434,A2offset,$E801)-INDEX('PTRM input'!$G$277:$P$326,A2offset,$E801))*OFFSET($F$7,0,$E801))-SUM($G801:AW801))*(OFFSET('PTRM input'!$G$477,0,$E801-1)/A2taxstdlife))))</f>
        <v>0</v>
      </c>
      <c r="AY801" s="251">
        <f ca="1">IF(A2taxstdlife="n/a","n/a",IF(A2taxstdlife="",0,IF(AY$3&gt;(A2stdlife+$E801),((INDEX('PTRM input'!$G$385:$P$434,A2offset,$E801)-INDEX('PTRM input'!$G$277:$P$326,A2offset,$E801))*OFFSET($F$7,0,$E801))-SUM($G801:AX801),(((INDEX('PTRM input'!$G$385:$P$434,A2offset,$E801)-INDEX('PTRM input'!$G$277:$P$326,A2offset,$E801))*OFFSET($F$7,0,$E801))-SUM($G801:AX801))*(OFFSET('PTRM input'!$G$477,0,$E801-1)/A2taxstdlife))))</f>
        <v>0</v>
      </c>
      <c r="AZ801" s="251">
        <f ca="1">IF(A2taxstdlife="n/a","n/a",IF(A2taxstdlife="",0,IF(AZ$3&gt;(A2stdlife+$E801),((INDEX('PTRM input'!$G$385:$P$434,A2offset,$E801)-INDEX('PTRM input'!$G$277:$P$326,A2offset,$E801))*OFFSET($F$7,0,$E801))-SUM($G801:AY801),(((INDEX('PTRM input'!$G$385:$P$434,A2offset,$E801)-INDEX('PTRM input'!$G$277:$P$326,A2offset,$E801))*OFFSET($F$7,0,$E801))-SUM($G801:AY801))*(OFFSET('PTRM input'!$G$477,0,$E801-1)/A2taxstdlife))))</f>
        <v>0</v>
      </c>
      <c r="BA801" s="251">
        <f ca="1">IF(A2taxstdlife="n/a","n/a",IF(A2taxstdlife="",0,IF(BA$3&gt;(A2stdlife+$E801),((INDEX('PTRM input'!$G$385:$P$434,A2offset,$E801)-INDEX('PTRM input'!$G$277:$P$326,A2offset,$E801))*OFFSET($F$7,0,$E801))-SUM($G801:AZ801),(((INDEX('PTRM input'!$G$385:$P$434,A2offset,$E801)-INDEX('PTRM input'!$G$277:$P$326,A2offset,$E801))*OFFSET($F$7,0,$E801))-SUM($G801:AZ801))*(OFFSET('PTRM input'!$G$477,0,$E801-1)/A2taxstdlife))))</f>
        <v>0</v>
      </c>
      <c r="BB801" s="251">
        <f ca="1">IF(A2taxstdlife="n/a","n/a",IF(A2taxstdlife="",0,IF(BB$3&gt;(A2stdlife+$E801),((INDEX('PTRM input'!$G$385:$P$434,A2offset,$E801)-INDEX('PTRM input'!$G$277:$P$326,A2offset,$E801))*OFFSET($F$7,0,$E801))-SUM($G801:BA801),(((INDEX('PTRM input'!$G$385:$P$434,A2offset,$E801)-INDEX('PTRM input'!$G$277:$P$326,A2offset,$E801))*OFFSET($F$7,0,$E801))-SUM($G801:BA801))*(OFFSET('PTRM input'!$G$477,0,$E801-1)/A2taxstdlife))))</f>
        <v>0</v>
      </c>
      <c r="BC801" s="251">
        <f ca="1">IF(A2taxstdlife="n/a","n/a",IF(A2taxstdlife="",0,IF(BC$3&gt;(A2stdlife+$E801),((INDEX('PTRM input'!$G$385:$P$434,A2offset,$E801)-INDEX('PTRM input'!$G$277:$P$326,A2offset,$E801))*OFFSET($F$7,0,$E801))-SUM($G801:BB801),(((INDEX('PTRM input'!$G$385:$P$434,A2offset,$E801)-INDEX('PTRM input'!$G$277:$P$326,A2offset,$E801))*OFFSET($F$7,0,$E801))-SUM($G801:BB801))*(OFFSET('PTRM input'!$G$477,0,$E801-1)/A2taxstdlife))))</f>
        <v>0</v>
      </c>
      <c r="BD801" s="251">
        <f ca="1">IF(A2taxstdlife="n/a","n/a",IF(A2taxstdlife="",0,IF(BD$3&gt;(A2stdlife+$E801),((INDEX('PTRM input'!$G$385:$P$434,A2offset,$E801)-INDEX('PTRM input'!$G$277:$P$326,A2offset,$E801))*OFFSET($F$7,0,$E801))-SUM($G801:BC801),(((INDEX('PTRM input'!$G$385:$P$434,A2offset,$E801)-INDEX('PTRM input'!$G$277:$P$326,A2offset,$E801))*OFFSET($F$7,0,$E801))-SUM($G801:BC801))*(OFFSET('PTRM input'!$G$477,0,$E801-1)/A2taxstdlife))))</f>
        <v>0</v>
      </c>
      <c r="BE801" s="251">
        <f ca="1">IF(A2taxstdlife="n/a","n/a",IF(A2taxstdlife="",0,IF(BE$3&gt;(A2stdlife+$E801),((INDEX('PTRM input'!$G$385:$P$434,A2offset,$E801)-INDEX('PTRM input'!$G$277:$P$326,A2offset,$E801))*OFFSET($F$7,0,$E801))-SUM($G801:BD801),(((INDEX('PTRM input'!$G$385:$P$434,A2offset,$E801)-INDEX('PTRM input'!$G$277:$P$326,A2offset,$E801))*OFFSET($F$7,0,$E801))-SUM($G801:BD801))*(OFFSET('PTRM input'!$G$477,0,$E801-1)/A2taxstdlife))))</f>
        <v>0</v>
      </c>
      <c r="BF801" s="251">
        <f ca="1">IF(A2taxstdlife="n/a","n/a",IF(A2taxstdlife="",0,IF(BF$3&gt;(A2stdlife+$E801),((INDEX('PTRM input'!$G$385:$P$434,A2offset,$E801)-INDEX('PTRM input'!$G$277:$P$326,A2offset,$E801))*OFFSET($F$7,0,$E801))-SUM($G801:BE801),(((INDEX('PTRM input'!$G$385:$P$434,A2offset,$E801)-INDEX('PTRM input'!$G$277:$P$326,A2offset,$E801))*OFFSET($F$7,0,$E801))-SUM($G801:BE801))*(OFFSET('PTRM input'!$G$477,0,$E801-1)/A2taxstdlife))))</f>
        <v>0</v>
      </c>
      <c r="BG801" s="251">
        <f ca="1">IF(A2taxstdlife="n/a","n/a",IF(A2taxstdlife="",0,IF(BG$3&gt;(A2stdlife+$E801),((INDEX('PTRM input'!$G$385:$P$434,A2offset,$E801)-INDEX('PTRM input'!$G$277:$P$326,A2offset,$E801))*OFFSET($F$7,0,$E801))-SUM($G801:BF801),(((INDEX('PTRM input'!$G$385:$P$434,A2offset,$E801)-INDEX('PTRM input'!$G$277:$P$326,A2offset,$E801))*OFFSET($F$7,0,$E801))-SUM($G801:BF801))*(OFFSET('PTRM input'!$G$477,0,$E801-1)/A2taxstdlife))))</f>
        <v>0</v>
      </c>
      <c r="BH801" s="251">
        <f ca="1">IF(A2taxstdlife="n/a","n/a",IF(A2taxstdlife="",0,IF(BH$3&gt;(A2stdlife+$E801),((INDEX('PTRM input'!$G$385:$P$434,A2offset,$E801)-INDEX('PTRM input'!$G$277:$P$326,A2offset,$E801))*OFFSET($F$7,0,$E801))-SUM($G801:BG801),(((INDEX('PTRM input'!$G$385:$P$434,A2offset,$E801)-INDEX('PTRM input'!$G$277:$P$326,A2offset,$E801))*OFFSET($F$7,0,$E801))-SUM($G801:BG801))*(OFFSET('PTRM input'!$G$477,0,$E801-1)/A2taxstdlife))))</f>
        <v>0</v>
      </c>
      <c r="BI801" s="251">
        <f ca="1">IF(A2taxstdlife="n/a","n/a",IF(A2taxstdlife="",0,IF(BI$3&gt;(A2stdlife+$E801),((INDEX('PTRM input'!$G$385:$P$434,A2offset,$E801)-INDEX('PTRM input'!$G$277:$P$326,A2offset,$E801))*OFFSET($F$7,0,$E801))-SUM($G801:BH801),(((INDEX('PTRM input'!$G$385:$P$434,A2offset,$E801)-INDEX('PTRM input'!$G$277:$P$326,A2offset,$E801))*OFFSET($F$7,0,$E801))-SUM($G801:BH801))*(OFFSET('PTRM input'!$G$477,0,$E801-1)/A2taxstdlife))))</f>
        <v>0</v>
      </c>
      <c r="BJ801" s="116"/>
      <c r="BK801" s="116"/>
      <c r="BL801" s="116"/>
      <c r="BM801" s="116"/>
    </row>
    <row r="802" spans="1:65" ht="12.75" hidden="1" customHeight="1" outlineLevel="2">
      <c r="A802" s="366"/>
      <c r="B802" s="19"/>
      <c r="C802" s="18"/>
      <c r="D802" s="760"/>
      <c r="E802" s="86">
        <v>8</v>
      </c>
      <c r="F802" s="356"/>
      <c r="G802" s="434"/>
      <c r="H802" s="435"/>
      <c r="I802" s="435"/>
      <c r="J802" s="435"/>
      <c r="K802" s="435"/>
      <c r="L802" s="435"/>
      <c r="M802" s="435"/>
      <c r="N802" s="619"/>
      <c r="O802" s="251">
        <f ca="1">IF(A2taxstdlife="n/a","n/a",IF(A2taxstdlife="",0,IF(O$3&gt;(A2stdlife+$E802),((INDEX('PTRM input'!$G$385:$P$434,A2offset,$E802)-INDEX('PTRM input'!$G$277:$P$326,A2offset,$E802))*OFFSET($F$7,0,$E802))-SUM($G802:N802),(((INDEX('PTRM input'!$G$385:$P$434,A2offset,$E802)-INDEX('PTRM input'!$G$277:$P$326,A2offset,$E802))*OFFSET($F$7,0,$E802))-SUM($G802:N802))*(OFFSET('PTRM input'!$G$477,0,$E802-1)/A2taxstdlife))))</f>
        <v>0</v>
      </c>
      <c r="P802" s="251">
        <f ca="1">IF(A2taxstdlife="n/a","n/a",IF(A2taxstdlife="",0,IF(P$3&gt;(A2stdlife+$E802),((INDEX('PTRM input'!$G$385:$P$434,A2offset,$E802)-INDEX('PTRM input'!$G$277:$P$326,A2offset,$E802))*OFFSET($F$7,0,$E802))-SUM($G802:O802),(((INDEX('PTRM input'!$G$385:$P$434,A2offset,$E802)-INDEX('PTRM input'!$G$277:$P$326,A2offset,$E802))*OFFSET($F$7,0,$E802))-SUM($G802:O802))*(OFFSET('PTRM input'!$G$477,0,$E802-1)/A2taxstdlife))))</f>
        <v>0</v>
      </c>
      <c r="Q802" s="251">
        <f ca="1">IF(A2taxstdlife="n/a","n/a",IF(A2taxstdlife="",0,IF(Q$3&gt;(A2stdlife+$E802),((INDEX('PTRM input'!$G$385:$P$434,A2offset,$E802)-INDEX('PTRM input'!$G$277:$P$326,A2offset,$E802))*OFFSET($F$7,0,$E802))-SUM($G802:P802),(((INDEX('PTRM input'!$G$385:$P$434,A2offset,$E802)-INDEX('PTRM input'!$G$277:$P$326,A2offset,$E802))*OFFSET($F$7,0,$E802))-SUM($G802:P802))*(OFFSET('PTRM input'!$G$477,0,$E802-1)/A2taxstdlife))))</f>
        <v>0</v>
      </c>
      <c r="R802" s="251">
        <f ca="1">IF(A2taxstdlife="n/a","n/a",IF(A2taxstdlife="",0,IF(R$3&gt;(A2stdlife+$E802),((INDEX('PTRM input'!$G$385:$P$434,A2offset,$E802)-INDEX('PTRM input'!$G$277:$P$326,A2offset,$E802))*OFFSET($F$7,0,$E802))-SUM($G802:Q802),(((INDEX('PTRM input'!$G$385:$P$434,A2offset,$E802)-INDEX('PTRM input'!$G$277:$P$326,A2offset,$E802))*OFFSET($F$7,0,$E802))-SUM($G802:Q802))*(OFFSET('PTRM input'!$G$477,0,$E802-1)/A2taxstdlife))))</f>
        <v>0</v>
      </c>
      <c r="S802" s="251">
        <f ca="1">IF(A2taxstdlife="n/a","n/a",IF(A2taxstdlife="",0,IF(S$3&gt;(A2stdlife+$E802),((INDEX('PTRM input'!$G$385:$P$434,A2offset,$E802)-INDEX('PTRM input'!$G$277:$P$326,A2offset,$E802))*OFFSET($F$7,0,$E802))-SUM($G802:R802),(((INDEX('PTRM input'!$G$385:$P$434,A2offset,$E802)-INDEX('PTRM input'!$G$277:$P$326,A2offset,$E802))*OFFSET($F$7,0,$E802))-SUM($G802:R802))*(OFFSET('PTRM input'!$G$477,0,$E802-1)/A2taxstdlife))))</f>
        <v>0</v>
      </c>
      <c r="T802" s="251">
        <f ca="1">IF(A2taxstdlife="n/a","n/a",IF(A2taxstdlife="",0,IF(T$3&gt;(A2stdlife+$E802),((INDEX('PTRM input'!$G$385:$P$434,A2offset,$E802)-INDEX('PTRM input'!$G$277:$P$326,A2offset,$E802))*OFFSET($F$7,0,$E802))-SUM($G802:S802),(((INDEX('PTRM input'!$G$385:$P$434,A2offset,$E802)-INDEX('PTRM input'!$G$277:$P$326,A2offset,$E802))*OFFSET($F$7,0,$E802))-SUM($G802:S802))*(OFFSET('PTRM input'!$G$477,0,$E802-1)/A2taxstdlife))))</f>
        <v>0</v>
      </c>
      <c r="U802" s="251">
        <f ca="1">IF(A2taxstdlife="n/a","n/a",IF(A2taxstdlife="",0,IF(U$3&gt;(A2stdlife+$E802),((INDEX('PTRM input'!$G$385:$P$434,A2offset,$E802)-INDEX('PTRM input'!$G$277:$P$326,A2offset,$E802))*OFFSET($F$7,0,$E802))-SUM($G802:T802),(((INDEX('PTRM input'!$G$385:$P$434,A2offset,$E802)-INDEX('PTRM input'!$G$277:$P$326,A2offset,$E802))*OFFSET($F$7,0,$E802))-SUM($G802:T802))*(OFFSET('PTRM input'!$G$477,0,$E802-1)/A2taxstdlife))))</f>
        <v>0</v>
      </c>
      <c r="V802" s="251">
        <f ca="1">IF(A2taxstdlife="n/a","n/a",IF(A2taxstdlife="",0,IF(V$3&gt;(A2stdlife+$E802),((INDEX('PTRM input'!$G$385:$P$434,A2offset,$E802)-INDEX('PTRM input'!$G$277:$P$326,A2offset,$E802))*OFFSET($F$7,0,$E802))-SUM($G802:U802),(((INDEX('PTRM input'!$G$385:$P$434,A2offset,$E802)-INDEX('PTRM input'!$G$277:$P$326,A2offset,$E802))*OFFSET($F$7,0,$E802))-SUM($G802:U802))*(OFFSET('PTRM input'!$G$477,0,$E802-1)/A2taxstdlife))))</f>
        <v>0</v>
      </c>
      <c r="W802" s="251">
        <f ca="1">IF(A2taxstdlife="n/a","n/a",IF(A2taxstdlife="",0,IF(W$3&gt;(A2stdlife+$E802),((INDEX('PTRM input'!$G$385:$P$434,A2offset,$E802)-INDEX('PTRM input'!$G$277:$P$326,A2offset,$E802))*OFFSET($F$7,0,$E802))-SUM($G802:V802),(((INDEX('PTRM input'!$G$385:$P$434,A2offset,$E802)-INDEX('PTRM input'!$G$277:$P$326,A2offset,$E802))*OFFSET($F$7,0,$E802))-SUM($G802:V802))*(OFFSET('PTRM input'!$G$477,0,$E802-1)/A2taxstdlife))))</f>
        <v>0</v>
      </c>
      <c r="X802" s="251">
        <f ca="1">IF(A2taxstdlife="n/a","n/a",IF(A2taxstdlife="",0,IF(X$3&gt;(A2stdlife+$E802),((INDEX('PTRM input'!$G$385:$P$434,A2offset,$E802)-INDEX('PTRM input'!$G$277:$P$326,A2offset,$E802))*OFFSET($F$7,0,$E802))-SUM($G802:W802),(((INDEX('PTRM input'!$G$385:$P$434,A2offset,$E802)-INDEX('PTRM input'!$G$277:$P$326,A2offset,$E802))*OFFSET($F$7,0,$E802))-SUM($G802:W802))*(OFFSET('PTRM input'!$G$477,0,$E802-1)/A2taxstdlife))))</f>
        <v>0</v>
      </c>
      <c r="Y802" s="251">
        <f ca="1">IF(A2taxstdlife="n/a","n/a",IF(A2taxstdlife="",0,IF(Y$3&gt;(A2stdlife+$E802),((INDEX('PTRM input'!$G$385:$P$434,A2offset,$E802)-INDEX('PTRM input'!$G$277:$P$326,A2offset,$E802))*OFFSET($F$7,0,$E802))-SUM($G802:X802),(((INDEX('PTRM input'!$G$385:$P$434,A2offset,$E802)-INDEX('PTRM input'!$G$277:$P$326,A2offset,$E802))*OFFSET($F$7,0,$E802))-SUM($G802:X802))*(OFFSET('PTRM input'!$G$477,0,$E802-1)/A2taxstdlife))))</f>
        <v>0</v>
      </c>
      <c r="Z802" s="251">
        <f ca="1">IF(A2taxstdlife="n/a","n/a",IF(A2taxstdlife="",0,IF(Z$3&gt;(A2stdlife+$E802),((INDEX('PTRM input'!$G$385:$P$434,A2offset,$E802)-INDEX('PTRM input'!$G$277:$P$326,A2offset,$E802))*OFFSET($F$7,0,$E802))-SUM($G802:Y802),(((INDEX('PTRM input'!$G$385:$P$434,A2offset,$E802)-INDEX('PTRM input'!$G$277:$P$326,A2offset,$E802))*OFFSET($F$7,0,$E802))-SUM($G802:Y802))*(OFFSET('PTRM input'!$G$477,0,$E802-1)/A2taxstdlife))))</f>
        <v>0</v>
      </c>
      <c r="AA802" s="251">
        <f ca="1">IF(A2taxstdlife="n/a","n/a",IF(A2taxstdlife="",0,IF(AA$3&gt;(A2stdlife+$E802),((INDEX('PTRM input'!$G$385:$P$434,A2offset,$E802)-INDEX('PTRM input'!$G$277:$P$326,A2offset,$E802))*OFFSET($F$7,0,$E802))-SUM($G802:Z802),(((INDEX('PTRM input'!$G$385:$P$434,A2offset,$E802)-INDEX('PTRM input'!$G$277:$P$326,A2offset,$E802))*OFFSET($F$7,0,$E802))-SUM($G802:Z802))*(OFFSET('PTRM input'!$G$477,0,$E802-1)/A2taxstdlife))))</f>
        <v>0</v>
      </c>
      <c r="AB802" s="251">
        <f ca="1">IF(A2taxstdlife="n/a","n/a",IF(A2taxstdlife="",0,IF(AB$3&gt;(A2stdlife+$E802),((INDEX('PTRM input'!$G$385:$P$434,A2offset,$E802)-INDEX('PTRM input'!$G$277:$P$326,A2offset,$E802))*OFFSET($F$7,0,$E802))-SUM($G802:AA802),(((INDEX('PTRM input'!$G$385:$P$434,A2offset,$E802)-INDEX('PTRM input'!$G$277:$P$326,A2offset,$E802))*OFFSET($F$7,0,$E802))-SUM($G802:AA802))*(OFFSET('PTRM input'!$G$477,0,$E802-1)/A2taxstdlife))))</f>
        <v>0</v>
      </c>
      <c r="AC802" s="251">
        <f ca="1">IF(A2taxstdlife="n/a","n/a",IF(A2taxstdlife="",0,IF(AC$3&gt;(A2stdlife+$E802),((INDEX('PTRM input'!$G$385:$P$434,A2offset,$E802)-INDEX('PTRM input'!$G$277:$P$326,A2offset,$E802))*OFFSET($F$7,0,$E802))-SUM($G802:AB802),(((INDEX('PTRM input'!$G$385:$P$434,A2offset,$E802)-INDEX('PTRM input'!$G$277:$P$326,A2offset,$E802))*OFFSET($F$7,0,$E802))-SUM($G802:AB802))*(OFFSET('PTRM input'!$G$477,0,$E802-1)/A2taxstdlife))))</f>
        <v>0</v>
      </c>
      <c r="AD802" s="251">
        <f ca="1">IF(A2taxstdlife="n/a","n/a",IF(A2taxstdlife="",0,IF(AD$3&gt;(A2stdlife+$E802),((INDEX('PTRM input'!$G$385:$P$434,A2offset,$E802)-INDEX('PTRM input'!$G$277:$P$326,A2offset,$E802))*OFFSET($F$7,0,$E802))-SUM($G802:AC802),(((INDEX('PTRM input'!$G$385:$P$434,A2offset,$E802)-INDEX('PTRM input'!$G$277:$P$326,A2offset,$E802))*OFFSET($F$7,0,$E802))-SUM($G802:AC802))*(OFFSET('PTRM input'!$G$477,0,$E802-1)/A2taxstdlife))))</f>
        <v>0</v>
      </c>
      <c r="AE802" s="251">
        <f ca="1">IF(A2taxstdlife="n/a","n/a",IF(A2taxstdlife="",0,IF(AE$3&gt;(A2stdlife+$E802),((INDEX('PTRM input'!$G$385:$P$434,A2offset,$E802)-INDEX('PTRM input'!$G$277:$P$326,A2offset,$E802))*OFFSET($F$7,0,$E802))-SUM($G802:AD802),(((INDEX('PTRM input'!$G$385:$P$434,A2offset,$E802)-INDEX('PTRM input'!$G$277:$P$326,A2offset,$E802))*OFFSET($F$7,0,$E802))-SUM($G802:AD802))*(OFFSET('PTRM input'!$G$477,0,$E802-1)/A2taxstdlife))))</f>
        <v>0</v>
      </c>
      <c r="AF802" s="251">
        <f ca="1">IF(A2taxstdlife="n/a","n/a",IF(A2taxstdlife="",0,IF(AF$3&gt;(A2stdlife+$E802),((INDEX('PTRM input'!$G$385:$P$434,A2offset,$E802)-INDEX('PTRM input'!$G$277:$P$326,A2offset,$E802))*OFFSET($F$7,0,$E802))-SUM($G802:AE802),(((INDEX('PTRM input'!$G$385:$P$434,A2offset,$E802)-INDEX('PTRM input'!$G$277:$P$326,A2offset,$E802))*OFFSET($F$7,0,$E802))-SUM($G802:AE802))*(OFFSET('PTRM input'!$G$477,0,$E802-1)/A2taxstdlife))))</f>
        <v>0</v>
      </c>
      <c r="AG802" s="251">
        <f ca="1">IF(A2taxstdlife="n/a","n/a",IF(A2taxstdlife="",0,IF(AG$3&gt;(A2stdlife+$E802),((INDEX('PTRM input'!$G$385:$P$434,A2offset,$E802)-INDEX('PTRM input'!$G$277:$P$326,A2offset,$E802))*OFFSET($F$7,0,$E802))-SUM($G802:AF802),(((INDEX('PTRM input'!$G$385:$P$434,A2offset,$E802)-INDEX('PTRM input'!$G$277:$P$326,A2offset,$E802))*OFFSET($F$7,0,$E802))-SUM($G802:AF802))*(OFFSET('PTRM input'!$G$477,0,$E802-1)/A2taxstdlife))))</f>
        <v>0</v>
      </c>
      <c r="AH802" s="251">
        <f ca="1">IF(A2taxstdlife="n/a","n/a",IF(A2taxstdlife="",0,IF(AH$3&gt;(A2stdlife+$E802),((INDEX('PTRM input'!$G$385:$P$434,A2offset,$E802)-INDEX('PTRM input'!$G$277:$P$326,A2offset,$E802))*OFFSET($F$7,0,$E802))-SUM($G802:AG802),(((INDEX('PTRM input'!$G$385:$P$434,A2offset,$E802)-INDEX('PTRM input'!$G$277:$P$326,A2offset,$E802))*OFFSET($F$7,0,$E802))-SUM($G802:AG802))*(OFFSET('PTRM input'!$G$477,0,$E802-1)/A2taxstdlife))))</f>
        <v>0</v>
      </c>
      <c r="AI802" s="251">
        <f ca="1">IF(A2taxstdlife="n/a","n/a",IF(A2taxstdlife="",0,IF(AI$3&gt;(A2stdlife+$E802),((INDEX('PTRM input'!$G$385:$P$434,A2offset,$E802)-INDEX('PTRM input'!$G$277:$P$326,A2offset,$E802))*OFFSET($F$7,0,$E802))-SUM($G802:AH802),(((INDEX('PTRM input'!$G$385:$P$434,A2offset,$E802)-INDEX('PTRM input'!$G$277:$P$326,A2offset,$E802))*OFFSET($F$7,0,$E802))-SUM($G802:AH802))*(OFFSET('PTRM input'!$G$477,0,$E802-1)/A2taxstdlife))))</f>
        <v>0</v>
      </c>
      <c r="AJ802" s="251">
        <f ca="1">IF(A2taxstdlife="n/a","n/a",IF(A2taxstdlife="",0,IF(AJ$3&gt;(A2stdlife+$E802),((INDEX('PTRM input'!$G$385:$P$434,A2offset,$E802)-INDEX('PTRM input'!$G$277:$P$326,A2offset,$E802))*OFFSET($F$7,0,$E802))-SUM($G802:AI802),(((INDEX('PTRM input'!$G$385:$P$434,A2offset,$E802)-INDEX('PTRM input'!$G$277:$P$326,A2offset,$E802))*OFFSET($F$7,0,$E802))-SUM($G802:AI802))*(OFFSET('PTRM input'!$G$477,0,$E802-1)/A2taxstdlife))))</f>
        <v>0</v>
      </c>
      <c r="AK802" s="251">
        <f ca="1">IF(A2taxstdlife="n/a","n/a",IF(A2taxstdlife="",0,IF(AK$3&gt;(A2stdlife+$E802),((INDEX('PTRM input'!$G$385:$P$434,A2offset,$E802)-INDEX('PTRM input'!$G$277:$P$326,A2offset,$E802))*OFFSET($F$7,0,$E802))-SUM($G802:AJ802),(((INDEX('PTRM input'!$G$385:$P$434,A2offset,$E802)-INDEX('PTRM input'!$G$277:$P$326,A2offset,$E802))*OFFSET($F$7,0,$E802))-SUM($G802:AJ802))*(OFFSET('PTRM input'!$G$477,0,$E802-1)/A2taxstdlife))))</f>
        <v>0</v>
      </c>
      <c r="AL802" s="251">
        <f ca="1">IF(A2taxstdlife="n/a","n/a",IF(A2taxstdlife="",0,IF(AL$3&gt;(A2stdlife+$E802),((INDEX('PTRM input'!$G$385:$P$434,A2offset,$E802)-INDEX('PTRM input'!$G$277:$P$326,A2offset,$E802))*OFFSET($F$7,0,$E802))-SUM($G802:AK802),(((INDEX('PTRM input'!$G$385:$P$434,A2offset,$E802)-INDEX('PTRM input'!$G$277:$P$326,A2offset,$E802))*OFFSET($F$7,0,$E802))-SUM($G802:AK802))*(OFFSET('PTRM input'!$G$477,0,$E802-1)/A2taxstdlife))))</f>
        <v>0</v>
      </c>
      <c r="AM802" s="251">
        <f ca="1">IF(A2taxstdlife="n/a","n/a",IF(A2taxstdlife="",0,IF(AM$3&gt;(A2stdlife+$E802),((INDEX('PTRM input'!$G$385:$P$434,A2offset,$E802)-INDEX('PTRM input'!$G$277:$P$326,A2offset,$E802))*OFFSET($F$7,0,$E802))-SUM($G802:AL802),(((INDEX('PTRM input'!$G$385:$P$434,A2offset,$E802)-INDEX('PTRM input'!$G$277:$P$326,A2offset,$E802))*OFFSET($F$7,0,$E802))-SUM($G802:AL802))*(OFFSET('PTRM input'!$G$477,0,$E802-1)/A2taxstdlife))))</f>
        <v>0</v>
      </c>
      <c r="AN802" s="251">
        <f ca="1">IF(A2taxstdlife="n/a","n/a",IF(A2taxstdlife="",0,IF(AN$3&gt;(A2stdlife+$E802),((INDEX('PTRM input'!$G$385:$P$434,A2offset,$E802)-INDEX('PTRM input'!$G$277:$P$326,A2offset,$E802))*OFFSET($F$7,0,$E802))-SUM($G802:AM802),(((INDEX('PTRM input'!$G$385:$P$434,A2offset,$E802)-INDEX('PTRM input'!$G$277:$P$326,A2offset,$E802))*OFFSET($F$7,0,$E802))-SUM($G802:AM802))*(OFFSET('PTRM input'!$G$477,0,$E802-1)/A2taxstdlife))))</f>
        <v>0</v>
      </c>
      <c r="AO802" s="251">
        <f ca="1">IF(A2taxstdlife="n/a","n/a",IF(A2taxstdlife="",0,IF(AO$3&gt;(A2stdlife+$E802),((INDEX('PTRM input'!$G$385:$P$434,A2offset,$E802)-INDEX('PTRM input'!$G$277:$P$326,A2offset,$E802))*OFFSET($F$7,0,$E802))-SUM($G802:AN802),(((INDEX('PTRM input'!$G$385:$P$434,A2offset,$E802)-INDEX('PTRM input'!$G$277:$P$326,A2offset,$E802))*OFFSET($F$7,0,$E802))-SUM($G802:AN802))*(OFFSET('PTRM input'!$G$477,0,$E802-1)/A2taxstdlife))))</f>
        <v>0</v>
      </c>
      <c r="AP802" s="251">
        <f ca="1">IF(A2taxstdlife="n/a","n/a",IF(A2taxstdlife="",0,IF(AP$3&gt;(A2stdlife+$E802),((INDEX('PTRM input'!$G$385:$P$434,A2offset,$E802)-INDEX('PTRM input'!$G$277:$P$326,A2offset,$E802))*OFFSET($F$7,0,$E802))-SUM($G802:AO802),(((INDEX('PTRM input'!$G$385:$P$434,A2offset,$E802)-INDEX('PTRM input'!$G$277:$P$326,A2offset,$E802))*OFFSET($F$7,0,$E802))-SUM($G802:AO802))*(OFFSET('PTRM input'!$G$477,0,$E802-1)/A2taxstdlife))))</f>
        <v>0</v>
      </c>
      <c r="AQ802" s="251">
        <f ca="1">IF(A2taxstdlife="n/a","n/a",IF(A2taxstdlife="",0,IF(AQ$3&gt;(A2stdlife+$E802),((INDEX('PTRM input'!$G$385:$P$434,A2offset,$E802)-INDEX('PTRM input'!$G$277:$P$326,A2offset,$E802))*OFFSET($F$7,0,$E802))-SUM($G802:AP802),(((INDEX('PTRM input'!$G$385:$P$434,A2offset,$E802)-INDEX('PTRM input'!$G$277:$P$326,A2offset,$E802))*OFFSET($F$7,0,$E802))-SUM($G802:AP802))*(OFFSET('PTRM input'!$G$477,0,$E802-1)/A2taxstdlife))))</f>
        <v>0</v>
      </c>
      <c r="AR802" s="251">
        <f ca="1">IF(A2taxstdlife="n/a","n/a",IF(A2taxstdlife="",0,IF(AR$3&gt;(A2stdlife+$E802),((INDEX('PTRM input'!$G$385:$P$434,A2offset,$E802)-INDEX('PTRM input'!$G$277:$P$326,A2offset,$E802))*OFFSET($F$7,0,$E802))-SUM($G802:AQ802),(((INDEX('PTRM input'!$G$385:$P$434,A2offset,$E802)-INDEX('PTRM input'!$G$277:$P$326,A2offset,$E802))*OFFSET($F$7,0,$E802))-SUM($G802:AQ802))*(OFFSET('PTRM input'!$G$477,0,$E802-1)/A2taxstdlife))))</f>
        <v>0</v>
      </c>
      <c r="AS802" s="251">
        <f ca="1">IF(A2taxstdlife="n/a","n/a",IF(A2taxstdlife="",0,IF(AS$3&gt;(A2stdlife+$E802),((INDEX('PTRM input'!$G$385:$P$434,A2offset,$E802)-INDEX('PTRM input'!$G$277:$P$326,A2offset,$E802))*OFFSET($F$7,0,$E802))-SUM($G802:AR802),(((INDEX('PTRM input'!$G$385:$P$434,A2offset,$E802)-INDEX('PTRM input'!$G$277:$P$326,A2offset,$E802))*OFFSET($F$7,0,$E802))-SUM($G802:AR802))*(OFFSET('PTRM input'!$G$477,0,$E802-1)/A2taxstdlife))))</f>
        <v>0</v>
      </c>
      <c r="AT802" s="251">
        <f ca="1">IF(A2taxstdlife="n/a","n/a",IF(A2taxstdlife="",0,IF(AT$3&gt;(A2stdlife+$E802),((INDEX('PTRM input'!$G$385:$P$434,A2offset,$E802)-INDEX('PTRM input'!$G$277:$P$326,A2offset,$E802))*OFFSET($F$7,0,$E802))-SUM($G802:AS802),(((INDEX('PTRM input'!$G$385:$P$434,A2offset,$E802)-INDEX('PTRM input'!$G$277:$P$326,A2offset,$E802))*OFFSET($F$7,0,$E802))-SUM($G802:AS802))*(OFFSET('PTRM input'!$G$477,0,$E802-1)/A2taxstdlife))))</f>
        <v>0</v>
      </c>
      <c r="AU802" s="251">
        <f ca="1">IF(A2taxstdlife="n/a","n/a",IF(A2taxstdlife="",0,IF(AU$3&gt;(A2stdlife+$E802),((INDEX('PTRM input'!$G$385:$P$434,A2offset,$E802)-INDEX('PTRM input'!$G$277:$P$326,A2offset,$E802))*OFFSET($F$7,0,$E802))-SUM($G802:AT802),(((INDEX('PTRM input'!$G$385:$P$434,A2offset,$E802)-INDEX('PTRM input'!$G$277:$P$326,A2offset,$E802))*OFFSET($F$7,0,$E802))-SUM($G802:AT802))*(OFFSET('PTRM input'!$G$477,0,$E802-1)/A2taxstdlife))))</f>
        <v>0</v>
      </c>
      <c r="AV802" s="251">
        <f ca="1">IF(A2taxstdlife="n/a","n/a",IF(A2taxstdlife="",0,IF(AV$3&gt;(A2stdlife+$E802),((INDEX('PTRM input'!$G$385:$P$434,A2offset,$E802)-INDEX('PTRM input'!$G$277:$P$326,A2offset,$E802))*OFFSET($F$7,0,$E802))-SUM($G802:AU802),(((INDEX('PTRM input'!$G$385:$P$434,A2offset,$E802)-INDEX('PTRM input'!$G$277:$P$326,A2offset,$E802))*OFFSET($F$7,0,$E802))-SUM($G802:AU802))*(OFFSET('PTRM input'!$G$477,0,$E802-1)/A2taxstdlife))))</f>
        <v>0</v>
      </c>
      <c r="AW802" s="251">
        <f ca="1">IF(A2taxstdlife="n/a","n/a",IF(A2taxstdlife="",0,IF(AW$3&gt;(A2stdlife+$E802),((INDEX('PTRM input'!$G$385:$P$434,A2offset,$E802)-INDEX('PTRM input'!$G$277:$P$326,A2offset,$E802))*OFFSET($F$7,0,$E802))-SUM($G802:AV802),(((INDEX('PTRM input'!$G$385:$P$434,A2offset,$E802)-INDEX('PTRM input'!$G$277:$P$326,A2offset,$E802))*OFFSET($F$7,0,$E802))-SUM($G802:AV802))*(OFFSET('PTRM input'!$G$477,0,$E802-1)/A2taxstdlife))))</f>
        <v>0</v>
      </c>
      <c r="AX802" s="251">
        <f ca="1">IF(A2taxstdlife="n/a","n/a",IF(A2taxstdlife="",0,IF(AX$3&gt;(A2stdlife+$E802),((INDEX('PTRM input'!$G$385:$P$434,A2offset,$E802)-INDEX('PTRM input'!$G$277:$P$326,A2offset,$E802))*OFFSET($F$7,0,$E802))-SUM($G802:AW802),(((INDEX('PTRM input'!$G$385:$P$434,A2offset,$E802)-INDEX('PTRM input'!$G$277:$P$326,A2offset,$E802))*OFFSET($F$7,0,$E802))-SUM($G802:AW802))*(OFFSET('PTRM input'!$G$477,0,$E802-1)/A2taxstdlife))))</f>
        <v>0</v>
      </c>
      <c r="AY802" s="251">
        <f ca="1">IF(A2taxstdlife="n/a","n/a",IF(A2taxstdlife="",0,IF(AY$3&gt;(A2stdlife+$E802),((INDEX('PTRM input'!$G$385:$P$434,A2offset,$E802)-INDEX('PTRM input'!$G$277:$P$326,A2offset,$E802))*OFFSET($F$7,0,$E802))-SUM($G802:AX802),(((INDEX('PTRM input'!$G$385:$P$434,A2offset,$E802)-INDEX('PTRM input'!$G$277:$P$326,A2offset,$E802))*OFFSET($F$7,0,$E802))-SUM($G802:AX802))*(OFFSET('PTRM input'!$G$477,0,$E802-1)/A2taxstdlife))))</f>
        <v>0</v>
      </c>
      <c r="AZ802" s="251">
        <f ca="1">IF(A2taxstdlife="n/a","n/a",IF(A2taxstdlife="",0,IF(AZ$3&gt;(A2stdlife+$E802),((INDEX('PTRM input'!$G$385:$P$434,A2offset,$E802)-INDEX('PTRM input'!$G$277:$P$326,A2offset,$E802))*OFFSET($F$7,0,$E802))-SUM($G802:AY802),(((INDEX('PTRM input'!$G$385:$P$434,A2offset,$E802)-INDEX('PTRM input'!$G$277:$P$326,A2offset,$E802))*OFFSET($F$7,0,$E802))-SUM($G802:AY802))*(OFFSET('PTRM input'!$G$477,0,$E802-1)/A2taxstdlife))))</f>
        <v>0</v>
      </c>
      <c r="BA802" s="251">
        <f ca="1">IF(A2taxstdlife="n/a","n/a",IF(A2taxstdlife="",0,IF(BA$3&gt;(A2stdlife+$E802),((INDEX('PTRM input'!$G$385:$P$434,A2offset,$E802)-INDEX('PTRM input'!$G$277:$P$326,A2offset,$E802))*OFFSET($F$7,0,$E802))-SUM($G802:AZ802),(((INDEX('PTRM input'!$G$385:$P$434,A2offset,$E802)-INDEX('PTRM input'!$G$277:$P$326,A2offset,$E802))*OFFSET($F$7,0,$E802))-SUM($G802:AZ802))*(OFFSET('PTRM input'!$G$477,0,$E802-1)/A2taxstdlife))))</f>
        <v>0</v>
      </c>
      <c r="BB802" s="251">
        <f ca="1">IF(A2taxstdlife="n/a","n/a",IF(A2taxstdlife="",0,IF(BB$3&gt;(A2stdlife+$E802),((INDEX('PTRM input'!$G$385:$P$434,A2offset,$E802)-INDEX('PTRM input'!$G$277:$P$326,A2offset,$E802))*OFFSET($F$7,0,$E802))-SUM($G802:BA802),(((INDEX('PTRM input'!$G$385:$P$434,A2offset,$E802)-INDEX('PTRM input'!$G$277:$P$326,A2offset,$E802))*OFFSET($F$7,0,$E802))-SUM($G802:BA802))*(OFFSET('PTRM input'!$G$477,0,$E802-1)/A2taxstdlife))))</f>
        <v>0</v>
      </c>
      <c r="BC802" s="251">
        <f ca="1">IF(A2taxstdlife="n/a","n/a",IF(A2taxstdlife="",0,IF(BC$3&gt;(A2stdlife+$E802),((INDEX('PTRM input'!$G$385:$P$434,A2offset,$E802)-INDEX('PTRM input'!$G$277:$P$326,A2offset,$E802))*OFFSET($F$7,0,$E802))-SUM($G802:BB802),(((INDEX('PTRM input'!$G$385:$P$434,A2offset,$E802)-INDEX('PTRM input'!$G$277:$P$326,A2offset,$E802))*OFFSET($F$7,0,$E802))-SUM($G802:BB802))*(OFFSET('PTRM input'!$G$477,0,$E802-1)/A2taxstdlife))))</f>
        <v>0</v>
      </c>
      <c r="BD802" s="251">
        <f ca="1">IF(A2taxstdlife="n/a","n/a",IF(A2taxstdlife="",0,IF(BD$3&gt;(A2stdlife+$E802),((INDEX('PTRM input'!$G$385:$P$434,A2offset,$E802)-INDEX('PTRM input'!$G$277:$P$326,A2offset,$E802))*OFFSET($F$7,0,$E802))-SUM($G802:BC802),(((INDEX('PTRM input'!$G$385:$P$434,A2offset,$E802)-INDEX('PTRM input'!$G$277:$P$326,A2offset,$E802))*OFFSET($F$7,0,$E802))-SUM($G802:BC802))*(OFFSET('PTRM input'!$G$477,0,$E802-1)/A2taxstdlife))))</f>
        <v>0</v>
      </c>
      <c r="BE802" s="251">
        <f ca="1">IF(A2taxstdlife="n/a","n/a",IF(A2taxstdlife="",0,IF(BE$3&gt;(A2stdlife+$E802),((INDEX('PTRM input'!$G$385:$P$434,A2offset,$E802)-INDEX('PTRM input'!$G$277:$P$326,A2offset,$E802))*OFFSET($F$7,0,$E802))-SUM($G802:BD802),(((INDEX('PTRM input'!$G$385:$P$434,A2offset,$E802)-INDEX('PTRM input'!$G$277:$P$326,A2offset,$E802))*OFFSET($F$7,0,$E802))-SUM($G802:BD802))*(OFFSET('PTRM input'!$G$477,0,$E802-1)/A2taxstdlife))))</f>
        <v>0</v>
      </c>
      <c r="BF802" s="251">
        <f ca="1">IF(A2taxstdlife="n/a","n/a",IF(A2taxstdlife="",0,IF(BF$3&gt;(A2stdlife+$E802),((INDEX('PTRM input'!$G$385:$P$434,A2offset,$E802)-INDEX('PTRM input'!$G$277:$P$326,A2offset,$E802))*OFFSET($F$7,0,$E802))-SUM($G802:BE802),(((INDEX('PTRM input'!$G$385:$P$434,A2offset,$E802)-INDEX('PTRM input'!$G$277:$P$326,A2offset,$E802))*OFFSET($F$7,0,$E802))-SUM($G802:BE802))*(OFFSET('PTRM input'!$G$477,0,$E802-1)/A2taxstdlife))))</f>
        <v>0</v>
      </c>
      <c r="BG802" s="251">
        <f ca="1">IF(A2taxstdlife="n/a","n/a",IF(A2taxstdlife="",0,IF(BG$3&gt;(A2stdlife+$E802),((INDEX('PTRM input'!$G$385:$P$434,A2offset,$E802)-INDEX('PTRM input'!$G$277:$P$326,A2offset,$E802))*OFFSET($F$7,0,$E802))-SUM($G802:BF802),(((INDEX('PTRM input'!$G$385:$P$434,A2offset,$E802)-INDEX('PTRM input'!$G$277:$P$326,A2offset,$E802))*OFFSET($F$7,0,$E802))-SUM($G802:BF802))*(OFFSET('PTRM input'!$G$477,0,$E802-1)/A2taxstdlife))))</f>
        <v>0</v>
      </c>
      <c r="BH802" s="251">
        <f ca="1">IF(A2taxstdlife="n/a","n/a",IF(A2taxstdlife="",0,IF(BH$3&gt;(A2stdlife+$E802),((INDEX('PTRM input'!$G$385:$P$434,A2offset,$E802)-INDEX('PTRM input'!$G$277:$P$326,A2offset,$E802))*OFFSET($F$7,0,$E802))-SUM($G802:BG802),(((INDEX('PTRM input'!$G$385:$P$434,A2offset,$E802)-INDEX('PTRM input'!$G$277:$P$326,A2offset,$E802))*OFFSET($F$7,0,$E802))-SUM($G802:BG802))*(OFFSET('PTRM input'!$G$477,0,$E802-1)/A2taxstdlife))))</f>
        <v>0</v>
      </c>
      <c r="BI802" s="251">
        <f ca="1">IF(A2taxstdlife="n/a","n/a",IF(A2taxstdlife="",0,IF(BI$3&gt;(A2stdlife+$E802),((INDEX('PTRM input'!$G$385:$P$434,A2offset,$E802)-INDEX('PTRM input'!$G$277:$P$326,A2offset,$E802))*OFFSET($F$7,0,$E802))-SUM($G802:BH802),(((INDEX('PTRM input'!$G$385:$P$434,A2offset,$E802)-INDEX('PTRM input'!$G$277:$P$326,A2offset,$E802))*OFFSET($F$7,0,$E802))-SUM($G802:BH802))*(OFFSET('PTRM input'!$G$477,0,$E802-1)/A2taxstdlife))))</f>
        <v>0</v>
      </c>
      <c r="BJ802" s="116"/>
      <c r="BK802" s="116"/>
      <c r="BL802" s="116"/>
      <c r="BM802" s="116"/>
    </row>
    <row r="803" spans="1:65" ht="12.75" hidden="1" customHeight="1" outlineLevel="2">
      <c r="A803" s="366"/>
      <c r="B803" s="19"/>
      <c r="C803" s="18"/>
      <c r="D803" s="760"/>
      <c r="E803" s="86">
        <v>9</v>
      </c>
      <c r="F803" s="356"/>
      <c r="G803" s="434"/>
      <c r="H803" s="435"/>
      <c r="I803" s="435"/>
      <c r="J803" s="435"/>
      <c r="K803" s="435"/>
      <c r="L803" s="435"/>
      <c r="M803" s="435"/>
      <c r="N803" s="435"/>
      <c r="O803" s="619"/>
      <c r="P803" s="251">
        <f ca="1">IF(A2taxstdlife="n/a","n/a",IF(A2taxstdlife="",0,IF(P$3&gt;(A2stdlife+$E803),((INDEX('PTRM input'!$G$385:$P$434,A2offset,$E803)-INDEX('PTRM input'!$G$277:$P$326,A2offset,$E803))*OFFSET($F$7,0,$E803))-SUM($G803:O803),(((INDEX('PTRM input'!$G$385:$P$434,A2offset,$E803)-INDEX('PTRM input'!$G$277:$P$326,A2offset,$E803))*OFFSET($F$7,0,$E803))-SUM($G803:O803))*(OFFSET('PTRM input'!$G$477,0,$E803-1)/A2taxstdlife))))</f>
        <v>0</v>
      </c>
      <c r="Q803" s="251">
        <f ca="1">IF(A2taxstdlife="n/a","n/a",IF(A2taxstdlife="",0,IF(Q$3&gt;(A2stdlife+$E803),((INDEX('PTRM input'!$G$385:$P$434,A2offset,$E803)-INDEX('PTRM input'!$G$277:$P$326,A2offset,$E803))*OFFSET($F$7,0,$E803))-SUM($G803:P803),(((INDEX('PTRM input'!$G$385:$P$434,A2offset,$E803)-INDEX('PTRM input'!$G$277:$P$326,A2offset,$E803))*OFFSET($F$7,0,$E803))-SUM($G803:P803))*(OFFSET('PTRM input'!$G$477,0,$E803-1)/A2taxstdlife))))</f>
        <v>0</v>
      </c>
      <c r="R803" s="251">
        <f ca="1">IF(A2taxstdlife="n/a","n/a",IF(A2taxstdlife="",0,IF(R$3&gt;(A2stdlife+$E803),((INDEX('PTRM input'!$G$385:$P$434,A2offset,$E803)-INDEX('PTRM input'!$G$277:$P$326,A2offset,$E803))*OFFSET($F$7,0,$E803))-SUM($G803:Q803),(((INDEX('PTRM input'!$G$385:$P$434,A2offset,$E803)-INDEX('PTRM input'!$G$277:$P$326,A2offset,$E803))*OFFSET($F$7,0,$E803))-SUM($G803:Q803))*(OFFSET('PTRM input'!$G$477,0,$E803-1)/A2taxstdlife))))</f>
        <v>0</v>
      </c>
      <c r="S803" s="251">
        <f ca="1">IF(A2taxstdlife="n/a","n/a",IF(A2taxstdlife="",0,IF(S$3&gt;(A2stdlife+$E803),((INDEX('PTRM input'!$G$385:$P$434,A2offset,$E803)-INDEX('PTRM input'!$G$277:$P$326,A2offset,$E803))*OFFSET($F$7,0,$E803))-SUM($G803:R803),(((INDEX('PTRM input'!$G$385:$P$434,A2offset,$E803)-INDEX('PTRM input'!$G$277:$P$326,A2offset,$E803))*OFFSET($F$7,0,$E803))-SUM($G803:R803))*(OFFSET('PTRM input'!$G$477,0,$E803-1)/A2taxstdlife))))</f>
        <v>0</v>
      </c>
      <c r="T803" s="251">
        <f ca="1">IF(A2taxstdlife="n/a","n/a",IF(A2taxstdlife="",0,IF(T$3&gt;(A2stdlife+$E803),((INDEX('PTRM input'!$G$385:$P$434,A2offset,$E803)-INDEX('PTRM input'!$G$277:$P$326,A2offset,$E803))*OFFSET($F$7,0,$E803))-SUM($G803:S803),(((INDEX('PTRM input'!$G$385:$P$434,A2offset,$E803)-INDEX('PTRM input'!$G$277:$P$326,A2offset,$E803))*OFFSET($F$7,0,$E803))-SUM($G803:S803))*(OFFSET('PTRM input'!$G$477,0,$E803-1)/A2taxstdlife))))</f>
        <v>0</v>
      </c>
      <c r="U803" s="251">
        <f ca="1">IF(A2taxstdlife="n/a","n/a",IF(A2taxstdlife="",0,IF(U$3&gt;(A2stdlife+$E803),((INDEX('PTRM input'!$G$385:$P$434,A2offset,$E803)-INDEX('PTRM input'!$G$277:$P$326,A2offset,$E803))*OFFSET($F$7,0,$E803))-SUM($G803:T803),(((INDEX('PTRM input'!$G$385:$P$434,A2offset,$E803)-INDEX('PTRM input'!$G$277:$P$326,A2offset,$E803))*OFFSET($F$7,0,$E803))-SUM($G803:T803))*(OFFSET('PTRM input'!$G$477,0,$E803-1)/A2taxstdlife))))</f>
        <v>0</v>
      </c>
      <c r="V803" s="251">
        <f ca="1">IF(A2taxstdlife="n/a","n/a",IF(A2taxstdlife="",0,IF(V$3&gt;(A2stdlife+$E803),((INDEX('PTRM input'!$G$385:$P$434,A2offset,$E803)-INDEX('PTRM input'!$G$277:$P$326,A2offset,$E803))*OFFSET($F$7,0,$E803))-SUM($G803:U803),(((INDEX('PTRM input'!$G$385:$P$434,A2offset,$E803)-INDEX('PTRM input'!$G$277:$P$326,A2offset,$E803))*OFFSET($F$7,0,$E803))-SUM($G803:U803))*(OFFSET('PTRM input'!$G$477,0,$E803-1)/A2taxstdlife))))</f>
        <v>0</v>
      </c>
      <c r="W803" s="251">
        <f ca="1">IF(A2taxstdlife="n/a","n/a",IF(A2taxstdlife="",0,IF(W$3&gt;(A2stdlife+$E803),((INDEX('PTRM input'!$G$385:$P$434,A2offset,$E803)-INDEX('PTRM input'!$G$277:$P$326,A2offset,$E803))*OFFSET($F$7,0,$E803))-SUM($G803:V803),(((INDEX('PTRM input'!$G$385:$P$434,A2offset,$E803)-INDEX('PTRM input'!$G$277:$P$326,A2offset,$E803))*OFFSET($F$7,0,$E803))-SUM($G803:V803))*(OFFSET('PTRM input'!$G$477,0,$E803-1)/A2taxstdlife))))</f>
        <v>0</v>
      </c>
      <c r="X803" s="251">
        <f ca="1">IF(A2taxstdlife="n/a","n/a",IF(A2taxstdlife="",0,IF(X$3&gt;(A2stdlife+$E803),((INDEX('PTRM input'!$G$385:$P$434,A2offset,$E803)-INDEX('PTRM input'!$G$277:$P$326,A2offset,$E803))*OFFSET($F$7,0,$E803))-SUM($G803:W803),(((INDEX('PTRM input'!$G$385:$P$434,A2offset,$E803)-INDEX('PTRM input'!$G$277:$P$326,A2offset,$E803))*OFFSET($F$7,0,$E803))-SUM($G803:W803))*(OFFSET('PTRM input'!$G$477,0,$E803-1)/A2taxstdlife))))</f>
        <v>0</v>
      </c>
      <c r="Y803" s="251">
        <f ca="1">IF(A2taxstdlife="n/a","n/a",IF(A2taxstdlife="",0,IF(Y$3&gt;(A2stdlife+$E803),((INDEX('PTRM input'!$G$385:$P$434,A2offset,$E803)-INDEX('PTRM input'!$G$277:$P$326,A2offset,$E803))*OFFSET($F$7,0,$E803))-SUM($G803:X803),(((INDEX('PTRM input'!$G$385:$P$434,A2offset,$E803)-INDEX('PTRM input'!$G$277:$P$326,A2offset,$E803))*OFFSET($F$7,0,$E803))-SUM($G803:X803))*(OFFSET('PTRM input'!$G$477,0,$E803-1)/A2taxstdlife))))</f>
        <v>0</v>
      </c>
      <c r="Z803" s="251">
        <f ca="1">IF(A2taxstdlife="n/a","n/a",IF(A2taxstdlife="",0,IF(Z$3&gt;(A2stdlife+$E803),((INDEX('PTRM input'!$G$385:$P$434,A2offset,$E803)-INDEX('PTRM input'!$G$277:$P$326,A2offset,$E803))*OFFSET($F$7,0,$E803))-SUM($G803:Y803),(((INDEX('PTRM input'!$G$385:$P$434,A2offset,$E803)-INDEX('PTRM input'!$G$277:$P$326,A2offset,$E803))*OFFSET($F$7,0,$E803))-SUM($G803:Y803))*(OFFSET('PTRM input'!$G$477,0,$E803-1)/A2taxstdlife))))</f>
        <v>0</v>
      </c>
      <c r="AA803" s="251">
        <f ca="1">IF(A2taxstdlife="n/a","n/a",IF(A2taxstdlife="",0,IF(AA$3&gt;(A2stdlife+$E803),((INDEX('PTRM input'!$G$385:$P$434,A2offset,$E803)-INDEX('PTRM input'!$G$277:$P$326,A2offset,$E803))*OFFSET($F$7,0,$E803))-SUM($G803:Z803),(((INDEX('PTRM input'!$G$385:$P$434,A2offset,$E803)-INDEX('PTRM input'!$G$277:$P$326,A2offset,$E803))*OFFSET($F$7,0,$E803))-SUM($G803:Z803))*(OFFSET('PTRM input'!$G$477,0,$E803-1)/A2taxstdlife))))</f>
        <v>0</v>
      </c>
      <c r="AB803" s="251">
        <f ca="1">IF(A2taxstdlife="n/a","n/a",IF(A2taxstdlife="",0,IF(AB$3&gt;(A2stdlife+$E803),((INDEX('PTRM input'!$G$385:$P$434,A2offset,$E803)-INDEX('PTRM input'!$G$277:$P$326,A2offset,$E803))*OFFSET($F$7,0,$E803))-SUM($G803:AA803),(((INDEX('PTRM input'!$G$385:$P$434,A2offset,$E803)-INDEX('PTRM input'!$G$277:$P$326,A2offset,$E803))*OFFSET($F$7,0,$E803))-SUM($G803:AA803))*(OFFSET('PTRM input'!$G$477,0,$E803-1)/A2taxstdlife))))</f>
        <v>0</v>
      </c>
      <c r="AC803" s="251">
        <f ca="1">IF(A2taxstdlife="n/a","n/a",IF(A2taxstdlife="",0,IF(AC$3&gt;(A2stdlife+$E803),((INDEX('PTRM input'!$G$385:$P$434,A2offset,$E803)-INDEX('PTRM input'!$G$277:$P$326,A2offset,$E803))*OFFSET($F$7,0,$E803))-SUM($G803:AB803),(((INDEX('PTRM input'!$G$385:$P$434,A2offset,$E803)-INDEX('PTRM input'!$G$277:$P$326,A2offset,$E803))*OFFSET($F$7,0,$E803))-SUM($G803:AB803))*(OFFSET('PTRM input'!$G$477,0,$E803-1)/A2taxstdlife))))</f>
        <v>0</v>
      </c>
      <c r="AD803" s="251">
        <f ca="1">IF(A2taxstdlife="n/a","n/a",IF(A2taxstdlife="",0,IF(AD$3&gt;(A2stdlife+$E803),((INDEX('PTRM input'!$G$385:$P$434,A2offset,$E803)-INDEX('PTRM input'!$G$277:$P$326,A2offset,$E803))*OFFSET($F$7,0,$E803))-SUM($G803:AC803),(((INDEX('PTRM input'!$G$385:$P$434,A2offset,$E803)-INDEX('PTRM input'!$G$277:$P$326,A2offset,$E803))*OFFSET($F$7,0,$E803))-SUM($G803:AC803))*(OFFSET('PTRM input'!$G$477,0,$E803-1)/A2taxstdlife))))</f>
        <v>0</v>
      </c>
      <c r="AE803" s="251">
        <f ca="1">IF(A2taxstdlife="n/a","n/a",IF(A2taxstdlife="",0,IF(AE$3&gt;(A2stdlife+$E803),((INDEX('PTRM input'!$G$385:$P$434,A2offset,$E803)-INDEX('PTRM input'!$G$277:$P$326,A2offset,$E803))*OFFSET($F$7,0,$E803))-SUM($G803:AD803),(((INDEX('PTRM input'!$G$385:$P$434,A2offset,$E803)-INDEX('PTRM input'!$G$277:$P$326,A2offset,$E803))*OFFSET($F$7,0,$E803))-SUM($G803:AD803))*(OFFSET('PTRM input'!$G$477,0,$E803-1)/A2taxstdlife))))</f>
        <v>0</v>
      </c>
      <c r="AF803" s="251">
        <f ca="1">IF(A2taxstdlife="n/a","n/a",IF(A2taxstdlife="",0,IF(AF$3&gt;(A2stdlife+$E803),((INDEX('PTRM input'!$G$385:$P$434,A2offset,$E803)-INDEX('PTRM input'!$G$277:$P$326,A2offset,$E803))*OFFSET($F$7,0,$E803))-SUM($G803:AE803),(((INDEX('PTRM input'!$G$385:$P$434,A2offset,$E803)-INDEX('PTRM input'!$G$277:$P$326,A2offset,$E803))*OFFSET($F$7,0,$E803))-SUM($G803:AE803))*(OFFSET('PTRM input'!$G$477,0,$E803-1)/A2taxstdlife))))</f>
        <v>0</v>
      </c>
      <c r="AG803" s="251">
        <f ca="1">IF(A2taxstdlife="n/a","n/a",IF(A2taxstdlife="",0,IF(AG$3&gt;(A2stdlife+$E803),((INDEX('PTRM input'!$G$385:$P$434,A2offset,$E803)-INDEX('PTRM input'!$G$277:$P$326,A2offset,$E803))*OFFSET($F$7,0,$E803))-SUM($G803:AF803),(((INDEX('PTRM input'!$G$385:$P$434,A2offset,$E803)-INDEX('PTRM input'!$G$277:$P$326,A2offset,$E803))*OFFSET($F$7,0,$E803))-SUM($G803:AF803))*(OFFSET('PTRM input'!$G$477,0,$E803-1)/A2taxstdlife))))</f>
        <v>0</v>
      </c>
      <c r="AH803" s="251">
        <f ca="1">IF(A2taxstdlife="n/a","n/a",IF(A2taxstdlife="",0,IF(AH$3&gt;(A2stdlife+$E803),((INDEX('PTRM input'!$G$385:$P$434,A2offset,$E803)-INDEX('PTRM input'!$G$277:$P$326,A2offset,$E803))*OFFSET($F$7,0,$E803))-SUM($G803:AG803),(((INDEX('PTRM input'!$G$385:$P$434,A2offset,$E803)-INDEX('PTRM input'!$G$277:$P$326,A2offset,$E803))*OFFSET($F$7,0,$E803))-SUM($G803:AG803))*(OFFSET('PTRM input'!$G$477,0,$E803-1)/A2taxstdlife))))</f>
        <v>0</v>
      </c>
      <c r="AI803" s="251">
        <f ca="1">IF(A2taxstdlife="n/a","n/a",IF(A2taxstdlife="",0,IF(AI$3&gt;(A2stdlife+$E803),((INDEX('PTRM input'!$G$385:$P$434,A2offset,$E803)-INDEX('PTRM input'!$G$277:$P$326,A2offset,$E803))*OFFSET($F$7,0,$E803))-SUM($G803:AH803),(((INDEX('PTRM input'!$G$385:$P$434,A2offset,$E803)-INDEX('PTRM input'!$G$277:$P$326,A2offset,$E803))*OFFSET($F$7,0,$E803))-SUM($G803:AH803))*(OFFSET('PTRM input'!$G$477,0,$E803-1)/A2taxstdlife))))</f>
        <v>0</v>
      </c>
      <c r="AJ803" s="251">
        <f ca="1">IF(A2taxstdlife="n/a","n/a",IF(A2taxstdlife="",0,IF(AJ$3&gt;(A2stdlife+$E803),((INDEX('PTRM input'!$G$385:$P$434,A2offset,$E803)-INDEX('PTRM input'!$G$277:$P$326,A2offset,$E803))*OFFSET($F$7,0,$E803))-SUM($G803:AI803),(((INDEX('PTRM input'!$G$385:$P$434,A2offset,$E803)-INDEX('PTRM input'!$G$277:$P$326,A2offset,$E803))*OFFSET($F$7,0,$E803))-SUM($G803:AI803))*(OFFSET('PTRM input'!$G$477,0,$E803-1)/A2taxstdlife))))</f>
        <v>0</v>
      </c>
      <c r="AK803" s="251">
        <f ca="1">IF(A2taxstdlife="n/a","n/a",IF(A2taxstdlife="",0,IF(AK$3&gt;(A2stdlife+$E803),((INDEX('PTRM input'!$G$385:$P$434,A2offset,$E803)-INDEX('PTRM input'!$G$277:$P$326,A2offset,$E803))*OFFSET($F$7,0,$E803))-SUM($G803:AJ803),(((INDEX('PTRM input'!$G$385:$P$434,A2offset,$E803)-INDEX('PTRM input'!$G$277:$P$326,A2offset,$E803))*OFFSET($F$7,0,$E803))-SUM($G803:AJ803))*(OFFSET('PTRM input'!$G$477,0,$E803-1)/A2taxstdlife))))</f>
        <v>0</v>
      </c>
      <c r="AL803" s="251">
        <f ca="1">IF(A2taxstdlife="n/a","n/a",IF(A2taxstdlife="",0,IF(AL$3&gt;(A2stdlife+$E803),((INDEX('PTRM input'!$G$385:$P$434,A2offset,$E803)-INDEX('PTRM input'!$G$277:$P$326,A2offset,$E803))*OFFSET($F$7,0,$E803))-SUM($G803:AK803),(((INDEX('PTRM input'!$G$385:$P$434,A2offset,$E803)-INDEX('PTRM input'!$G$277:$P$326,A2offset,$E803))*OFFSET($F$7,0,$E803))-SUM($G803:AK803))*(OFFSET('PTRM input'!$G$477,0,$E803-1)/A2taxstdlife))))</f>
        <v>0</v>
      </c>
      <c r="AM803" s="251">
        <f ca="1">IF(A2taxstdlife="n/a","n/a",IF(A2taxstdlife="",0,IF(AM$3&gt;(A2stdlife+$E803),((INDEX('PTRM input'!$G$385:$P$434,A2offset,$E803)-INDEX('PTRM input'!$G$277:$P$326,A2offset,$E803))*OFFSET($F$7,0,$E803))-SUM($G803:AL803),(((INDEX('PTRM input'!$G$385:$P$434,A2offset,$E803)-INDEX('PTRM input'!$G$277:$P$326,A2offset,$E803))*OFFSET($F$7,0,$E803))-SUM($G803:AL803))*(OFFSET('PTRM input'!$G$477,0,$E803-1)/A2taxstdlife))))</f>
        <v>0</v>
      </c>
      <c r="AN803" s="251">
        <f ca="1">IF(A2taxstdlife="n/a","n/a",IF(A2taxstdlife="",0,IF(AN$3&gt;(A2stdlife+$E803),((INDEX('PTRM input'!$G$385:$P$434,A2offset,$E803)-INDEX('PTRM input'!$G$277:$P$326,A2offset,$E803))*OFFSET($F$7,0,$E803))-SUM($G803:AM803),(((INDEX('PTRM input'!$G$385:$P$434,A2offset,$E803)-INDEX('PTRM input'!$G$277:$P$326,A2offset,$E803))*OFFSET($F$7,0,$E803))-SUM($G803:AM803))*(OFFSET('PTRM input'!$G$477,0,$E803-1)/A2taxstdlife))))</f>
        <v>0</v>
      </c>
      <c r="AO803" s="251">
        <f ca="1">IF(A2taxstdlife="n/a","n/a",IF(A2taxstdlife="",0,IF(AO$3&gt;(A2stdlife+$E803),((INDEX('PTRM input'!$G$385:$P$434,A2offset,$E803)-INDEX('PTRM input'!$G$277:$P$326,A2offset,$E803))*OFFSET($F$7,0,$E803))-SUM($G803:AN803),(((INDEX('PTRM input'!$G$385:$P$434,A2offset,$E803)-INDEX('PTRM input'!$G$277:$P$326,A2offset,$E803))*OFFSET($F$7,0,$E803))-SUM($G803:AN803))*(OFFSET('PTRM input'!$G$477,0,$E803-1)/A2taxstdlife))))</f>
        <v>0</v>
      </c>
      <c r="AP803" s="251">
        <f ca="1">IF(A2taxstdlife="n/a","n/a",IF(A2taxstdlife="",0,IF(AP$3&gt;(A2stdlife+$E803),((INDEX('PTRM input'!$G$385:$P$434,A2offset,$E803)-INDEX('PTRM input'!$G$277:$P$326,A2offset,$E803))*OFFSET($F$7,0,$E803))-SUM($G803:AO803),(((INDEX('PTRM input'!$G$385:$P$434,A2offset,$E803)-INDEX('PTRM input'!$G$277:$P$326,A2offset,$E803))*OFFSET($F$7,0,$E803))-SUM($G803:AO803))*(OFFSET('PTRM input'!$G$477,0,$E803-1)/A2taxstdlife))))</f>
        <v>0</v>
      </c>
      <c r="AQ803" s="251">
        <f ca="1">IF(A2taxstdlife="n/a","n/a",IF(A2taxstdlife="",0,IF(AQ$3&gt;(A2stdlife+$E803),((INDEX('PTRM input'!$G$385:$P$434,A2offset,$E803)-INDEX('PTRM input'!$G$277:$P$326,A2offset,$E803))*OFFSET($F$7,0,$E803))-SUM($G803:AP803),(((INDEX('PTRM input'!$G$385:$P$434,A2offset,$E803)-INDEX('PTRM input'!$G$277:$P$326,A2offset,$E803))*OFFSET($F$7,0,$E803))-SUM($G803:AP803))*(OFFSET('PTRM input'!$G$477,0,$E803-1)/A2taxstdlife))))</f>
        <v>0</v>
      </c>
      <c r="AR803" s="251">
        <f ca="1">IF(A2taxstdlife="n/a","n/a",IF(A2taxstdlife="",0,IF(AR$3&gt;(A2stdlife+$E803),((INDEX('PTRM input'!$G$385:$P$434,A2offset,$E803)-INDEX('PTRM input'!$G$277:$P$326,A2offset,$E803))*OFFSET($F$7,0,$E803))-SUM($G803:AQ803),(((INDEX('PTRM input'!$G$385:$P$434,A2offset,$E803)-INDEX('PTRM input'!$G$277:$P$326,A2offset,$E803))*OFFSET($F$7,0,$E803))-SUM($G803:AQ803))*(OFFSET('PTRM input'!$G$477,0,$E803-1)/A2taxstdlife))))</f>
        <v>0</v>
      </c>
      <c r="AS803" s="251">
        <f ca="1">IF(A2taxstdlife="n/a","n/a",IF(A2taxstdlife="",0,IF(AS$3&gt;(A2stdlife+$E803),((INDEX('PTRM input'!$G$385:$P$434,A2offset,$E803)-INDEX('PTRM input'!$G$277:$P$326,A2offset,$E803))*OFFSET($F$7,0,$E803))-SUM($G803:AR803),(((INDEX('PTRM input'!$G$385:$P$434,A2offset,$E803)-INDEX('PTRM input'!$G$277:$P$326,A2offset,$E803))*OFFSET($F$7,0,$E803))-SUM($G803:AR803))*(OFFSET('PTRM input'!$G$477,0,$E803-1)/A2taxstdlife))))</f>
        <v>0</v>
      </c>
      <c r="AT803" s="251">
        <f ca="1">IF(A2taxstdlife="n/a","n/a",IF(A2taxstdlife="",0,IF(AT$3&gt;(A2stdlife+$E803),((INDEX('PTRM input'!$G$385:$P$434,A2offset,$E803)-INDEX('PTRM input'!$G$277:$P$326,A2offset,$E803))*OFFSET($F$7,0,$E803))-SUM($G803:AS803),(((INDEX('PTRM input'!$G$385:$P$434,A2offset,$E803)-INDEX('PTRM input'!$G$277:$P$326,A2offset,$E803))*OFFSET($F$7,0,$E803))-SUM($G803:AS803))*(OFFSET('PTRM input'!$G$477,0,$E803-1)/A2taxstdlife))))</f>
        <v>0</v>
      </c>
      <c r="AU803" s="251">
        <f ca="1">IF(A2taxstdlife="n/a","n/a",IF(A2taxstdlife="",0,IF(AU$3&gt;(A2stdlife+$E803),((INDEX('PTRM input'!$G$385:$P$434,A2offset,$E803)-INDEX('PTRM input'!$G$277:$P$326,A2offset,$E803))*OFFSET($F$7,0,$E803))-SUM($G803:AT803),(((INDEX('PTRM input'!$G$385:$P$434,A2offset,$E803)-INDEX('PTRM input'!$G$277:$P$326,A2offset,$E803))*OFFSET($F$7,0,$E803))-SUM($G803:AT803))*(OFFSET('PTRM input'!$G$477,0,$E803-1)/A2taxstdlife))))</f>
        <v>0</v>
      </c>
      <c r="AV803" s="251">
        <f ca="1">IF(A2taxstdlife="n/a","n/a",IF(A2taxstdlife="",0,IF(AV$3&gt;(A2stdlife+$E803),((INDEX('PTRM input'!$G$385:$P$434,A2offset,$E803)-INDEX('PTRM input'!$G$277:$P$326,A2offset,$E803))*OFFSET($F$7,0,$E803))-SUM($G803:AU803),(((INDEX('PTRM input'!$G$385:$P$434,A2offset,$E803)-INDEX('PTRM input'!$G$277:$P$326,A2offset,$E803))*OFFSET($F$7,0,$E803))-SUM($G803:AU803))*(OFFSET('PTRM input'!$G$477,0,$E803-1)/A2taxstdlife))))</f>
        <v>0</v>
      </c>
      <c r="AW803" s="251">
        <f ca="1">IF(A2taxstdlife="n/a","n/a",IF(A2taxstdlife="",0,IF(AW$3&gt;(A2stdlife+$E803),((INDEX('PTRM input'!$G$385:$P$434,A2offset,$E803)-INDEX('PTRM input'!$G$277:$P$326,A2offset,$E803))*OFFSET($F$7,0,$E803))-SUM($G803:AV803),(((INDEX('PTRM input'!$G$385:$P$434,A2offset,$E803)-INDEX('PTRM input'!$G$277:$P$326,A2offset,$E803))*OFFSET($F$7,0,$E803))-SUM($G803:AV803))*(OFFSET('PTRM input'!$G$477,0,$E803-1)/A2taxstdlife))))</f>
        <v>0</v>
      </c>
      <c r="AX803" s="251">
        <f ca="1">IF(A2taxstdlife="n/a","n/a",IF(A2taxstdlife="",0,IF(AX$3&gt;(A2stdlife+$E803),((INDEX('PTRM input'!$G$385:$P$434,A2offset,$E803)-INDEX('PTRM input'!$G$277:$P$326,A2offset,$E803))*OFFSET($F$7,0,$E803))-SUM($G803:AW803),(((INDEX('PTRM input'!$G$385:$P$434,A2offset,$E803)-INDEX('PTRM input'!$G$277:$P$326,A2offset,$E803))*OFFSET($F$7,0,$E803))-SUM($G803:AW803))*(OFFSET('PTRM input'!$G$477,0,$E803-1)/A2taxstdlife))))</f>
        <v>0</v>
      </c>
      <c r="AY803" s="251">
        <f ca="1">IF(A2taxstdlife="n/a","n/a",IF(A2taxstdlife="",0,IF(AY$3&gt;(A2stdlife+$E803),((INDEX('PTRM input'!$G$385:$P$434,A2offset,$E803)-INDEX('PTRM input'!$G$277:$P$326,A2offset,$E803))*OFFSET($F$7,0,$E803))-SUM($G803:AX803),(((INDEX('PTRM input'!$G$385:$P$434,A2offset,$E803)-INDEX('PTRM input'!$G$277:$P$326,A2offset,$E803))*OFFSET($F$7,0,$E803))-SUM($G803:AX803))*(OFFSET('PTRM input'!$G$477,0,$E803-1)/A2taxstdlife))))</f>
        <v>0</v>
      </c>
      <c r="AZ803" s="251">
        <f ca="1">IF(A2taxstdlife="n/a","n/a",IF(A2taxstdlife="",0,IF(AZ$3&gt;(A2stdlife+$E803),((INDEX('PTRM input'!$G$385:$P$434,A2offset,$E803)-INDEX('PTRM input'!$G$277:$P$326,A2offset,$E803))*OFFSET($F$7,0,$E803))-SUM($G803:AY803),(((INDEX('PTRM input'!$G$385:$P$434,A2offset,$E803)-INDEX('PTRM input'!$G$277:$P$326,A2offset,$E803))*OFFSET($F$7,0,$E803))-SUM($G803:AY803))*(OFFSET('PTRM input'!$G$477,0,$E803-1)/A2taxstdlife))))</f>
        <v>0</v>
      </c>
      <c r="BA803" s="251">
        <f ca="1">IF(A2taxstdlife="n/a","n/a",IF(A2taxstdlife="",0,IF(BA$3&gt;(A2stdlife+$E803),((INDEX('PTRM input'!$G$385:$P$434,A2offset,$E803)-INDEX('PTRM input'!$G$277:$P$326,A2offset,$E803))*OFFSET($F$7,0,$E803))-SUM($G803:AZ803),(((INDEX('PTRM input'!$G$385:$P$434,A2offset,$E803)-INDEX('PTRM input'!$G$277:$P$326,A2offset,$E803))*OFFSET($F$7,0,$E803))-SUM($G803:AZ803))*(OFFSET('PTRM input'!$G$477,0,$E803-1)/A2taxstdlife))))</f>
        <v>0</v>
      </c>
      <c r="BB803" s="251">
        <f ca="1">IF(A2taxstdlife="n/a","n/a",IF(A2taxstdlife="",0,IF(BB$3&gt;(A2stdlife+$E803),((INDEX('PTRM input'!$G$385:$P$434,A2offset,$E803)-INDEX('PTRM input'!$G$277:$P$326,A2offset,$E803))*OFFSET($F$7,0,$E803))-SUM($G803:BA803),(((INDEX('PTRM input'!$G$385:$P$434,A2offset,$E803)-INDEX('PTRM input'!$G$277:$P$326,A2offset,$E803))*OFFSET($F$7,0,$E803))-SUM($G803:BA803))*(OFFSET('PTRM input'!$G$477,0,$E803-1)/A2taxstdlife))))</f>
        <v>0</v>
      </c>
      <c r="BC803" s="251">
        <f ca="1">IF(A2taxstdlife="n/a","n/a",IF(A2taxstdlife="",0,IF(BC$3&gt;(A2stdlife+$E803),((INDEX('PTRM input'!$G$385:$P$434,A2offset,$E803)-INDEX('PTRM input'!$G$277:$P$326,A2offset,$E803))*OFFSET($F$7,0,$E803))-SUM($G803:BB803),(((INDEX('PTRM input'!$G$385:$P$434,A2offset,$E803)-INDEX('PTRM input'!$G$277:$P$326,A2offset,$E803))*OFFSET($F$7,0,$E803))-SUM($G803:BB803))*(OFFSET('PTRM input'!$G$477,0,$E803-1)/A2taxstdlife))))</f>
        <v>0</v>
      </c>
      <c r="BD803" s="251">
        <f ca="1">IF(A2taxstdlife="n/a","n/a",IF(A2taxstdlife="",0,IF(BD$3&gt;(A2stdlife+$E803),((INDEX('PTRM input'!$G$385:$P$434,A2offset,$E803)-INDEX('PTRM input'!$G$277:$P$326,A2offset,$E803))*OFFSET($F$7,0,$E803))-SUM($G803:BC803),(((INDEX('PTRM input'!$G$385:$P$434,A2offset,$E803)-INDEX('PTRM input'!$G$277:$P$326,A2offset,$E803))*OFFSET($F$7,0,$E803))-SUM($G803:BC803))*(OFFSET('PTRM input'!$G$477,0,$E803-1)/A2taxstdlife))))</f>
        <v>0</v>
      </c>
      <c r="BE803" s="251">
        <f ca="1">IF(A2taxstdlife="n/a","n/a",IF(A2taxstdlife="",0,IF(BE$3&gt;(A2stdlife+$E803),((INDEX('PTRM input'!$G$385:$P$434,A2offset,$E803)-INDEX('PTRM input'!$G$277:$P$326,A2offset,$E803))*OFFSET($F$7,0,$E803))-SUM($G803:BD803),(((INDEX('PTRM input'!$G$385:$P$434,A2offset,$E803)-INDEX('PTRM input'!$G$277:$P$326,A2offset,$E803))*OFFSET($F$7,0,$E803))-SUM($G803:BD803))*(OFFSET('PTRM input'!$G$477,0,$E803-1)/A2taxstdlife))))</f>
        <v>0</v>
      </c>
      <c r="BF803" s="251">
        <f ca="1">IF(A2taxstdlife="n/a","n/a",IF(A2taxstdlife="",0,IF(BF$3&gt;(A2stdlife+$E803),((INDEX('PTRM input'!$G$385:$P$434,A2offset,$E803)-INDEX('PTRM input'!$G$277:$P$326,A2offset,$E803))*OFFSET($F$7,0,$E803))-SUM($G803:BE803),(((INDEX('PTRM input'!$G$385:$P$434,A2offset,$E803)-INDEX('PTRM input'!$G$277:$P$326,A2offset,$E803))*OFFSET($F$7,0,$E803))-SUM($G803:BE803))*(OFFSET('PTRM input'!$G$477,0,$E803-1)/A2taxstdlife))))</f>
        <v>0</v>
      </c>
      <c r="BG803" s="251">
        <f ca="1">IF(A2taxstdlife="n/a","n/a",IF(A2taxstdlife="",0,IF(BG$3&gt;(A2stdlife+$E803),((INDEX('PTRM input'!$G$385:$P$434,A2offset,$E803)-INDEX('PTRM input'!$G$277:$P$326,A2offset,$E803))*OFFSET($F$7,0,$E803))-SUM($G803:BF803),(((INDEX('PTRM input'!$G$385:$P$434,A2offset,$E803)-INDEX('PTRM input'!$G$277:$P$326,A2offset,$E803))*OFFSET($F$7,0,$E803))-SUM($G803:BF803))*(OFFSET('PTRM input'!$G$477,0,$E803-1)/A2taxstdlife))))</f>
        <v>0</v>
      </c>
      <c r="BH803" s="251">
        <f ca="1">IF(A2taxstdlife="n/a","n/a",IF(A2taxstdlife="",0,IF(BH$3&gt;(A2stdlife+$E803),((INDEX('PTRM input'!$G$385:$P$434,A2offset,$E803)-INDEX('PTRM input'!$G$277:$P$326,A2offset,$E803))*OFFSET($F$7,0,$E803))-SUM($G803:BG803),(((INDEX('PTRM input'!$G$385:$P$434,A2offset,$E803)-INDEX('PTRM input'!$G$277:$P$326,A2offset,$E803))*OFFSET($F$7,0,$E803))-SUM($G803:BG803))*(OFFSET('PTRM input'!$G$477,0,$E803-1)/A2taxstdlife))))</f>
        <v>0</v>
      </c>
      <c r="BI803" s="251">
        <f ca="1">IF(A2taxstdlife="n/a","n/a",IF(A2taxstdlife="",0,IF(BI$3&gt;(A2stdlife+$E803),((INDEX('PTRM input'!$G$385:$P$434,A2offset,$E803)-INDEX('PTRM input'!$G$277:$P$326,A2offset,$E803))*OFFSET($F$7,0,$E803))-SUM($G803:BH803),(((INDEX('PTRM input'!$G$385:$P$434,A2offset,$E803)-INDEX('PTRM input'!$G$277:$P$326,A2offset,$E803))*OFFSET($F$7,0,$E803))-SUM($G803:BH803))*(OFFSET('PTRM input'!$G$477,0,$E803-1)/A2taxstdlife))))</f>
        <v>0</v>
      </c>
      <c r="BJ803" s="116"/>
      <c r="BK803" s="116"/>
      <c r="BL803" s="116"/>
      <c r="BM803" s="116"/>
    </row>
    <row r="804" spans="1:65" ht="12.75" hidden="1" customHeight="1" outlineLevel="2">
      <c r="A804" s="366"/>
      <c r="B804" s="19"/>
      <c r="C804" s="18"/>
      <c r="D804" s="760"/>
      <c r="E804" s="87">
        <v>10</v>
      </c>
      <c r="F804" s="356"/>
      <c r="G804" s="434"/>
      <c r="H804" s="435"/>
      <c r="I804" s="435"/>
      <c r="J804" s="435"/>
      <c r="K804" s="435"/>
      <c r="L804" s="435"/>
      <c r="M804" s="435"/>
      <c r="N804" s="435"/>
      <c r="O804" s="435"/>
      <c r="P804" s="619"/>
      <c r="Q804" s="251">
        <f ca="1">IF(A2taxstdlife="n/a","n/a",IF(A2taxstdlife="",0,IF(Q$3&gt;(A2stdlife+$E804),((INDEX('PTRM input'!$G$385:$P$434,A2offset,$E804)-INDEX('PTRM input'!$G$277:$P$326,A2offset,$E804))*OFFSET($F$7,0,$E804))-SUM($G804:P804),(((INDEX('PTRM input'!$G$385:$P$434,A2offset,$E804)-INDEX('PTRM input'!$G$277:$P$326,A2offset,$E804))*OFFSET($F$7,0,$E804))-SUM($G804:P804))*(OFFSET('PTRM input'!$G$477,0,$E804-1)/A2taxstdlife))))</f>
        <v>0</v>
      </c>
      <c r="R804" s="251">
        <f ca="1">IF(A2taxstdlife="n/a","n/a",IF(A2taxstdlife="",0,IF(R$3&gt;(A2stdlife+$E804),((INDEX('PTRM input'!$G$385:$P$434,A2offset,$E804)-INDEX('PTRM input'!$G$277:$P$326,A2offset,$E804))*OFFSET($F$7,0,$E804))-SUM($G804:Q804),(((INDEX('PTRM input'!$G$385:$P$434,A2offset,$E804)-INDEX('PTRM input'!$G$277:$P$326,A2offset,$E804))*OFFSET($F$7,0,$E804))-SUM($G804:Q804))*(OFFSET('PTRM input'!$G$477,0,$E804-1)/A2taxstdlife))))</f>
        <v>0</v>
      </c>
      <c r="S804" s="251">
        <f ca="1">IF(A2taxstdlife="n/a","n/a",IF(A2taxstdlife="",0,IF(S$3&gt;(A2stdlife+$E804),((INDEX('PTRM input'!$G$385:$P$434,A2offset,$E804)-INDEX('PTRM input'!$G$277:$P$326,A2offset,$E804))*OFFSET($F$7,0,$E804))-SUM($G804:R804),(((INDEX('PTRM input'!$G$385:$P$434,A2offset,$E804)-INDEX('PTRM input'!$G$277:$P$326,A2offset,$E804))*OFFSET($F$7,0,$E804))-SUM($G804:R804))*(OFFSET('PTRM input'!$G$477,0,$E804-1)/A2taxstdlife))))</f>
        <v>0</v>
      </c>
      <c r="T804" s="251">
        <f ca="1">IF(A2taxstdlife="n/a","n/a",IF(A2taxstdlife="",0,IF(T$3&gt;(A2stdlife+$E804),((INDEX('PTRM input'!$G$385:$P$434,A2offset,$E804)-INDEX('PTRM input'!$G$277:$P$326,A2offset,$E804))*OFFSET($F$7,0,$E804))-SUM($G804:S804),(((INDEX('PTRM input'!$G$385:$P$434,A2offset,$E804)-INDEX('PTRM input'!$G$277:$P$326,A2offset,$E804))*OFFSET($F$7,0,$E804))-SUM($G804:S804))*(OFFSET('PTRM input'!$G$477,0,$E804-1)/A2taxstdlife))))</f>
        <v>0</v>
      </c>
      <c r="U804" s="251">
        <f ca="1">IF(A2taxstdlife="n/a","n/a",IF(A2taxstdlife="",0,IF(U$3&gt;(A2stdlife+$E804),((INDEX('PTRM input'!$G$385:$P$434,A2offset,$E804)-INDEX('PTRM input'!$G$277:$P$326,A2offset,$E804))*OFFSET($F$7,0,$E804))-SUM($G804:T804),(((INDEX('PTRM input'!$G$385:$P$434,A2offset,$E804)-INDEX('PTRM input'!$G$277:$P$326,A2offset,$E804))*OFFSET($F$7,0,$E804))-SUM($G804:T804))*(OFFSET('PTRM input'!$G$477,0,$E804-1)/A2taxstdlife))))</f>
        <v>0</v>
      </c>
      <c r="V804" s="251">
        <f ca="1">IF(A2taxstdlife="n/a","n/a",IF(A2taxstdlife="",0,IF(V$3&gt;(A2stdlife+$E804),((INDEX('PTRM input'!$G$385:$P$434,A2offset,$E804)-INDEX('PTRM input'!$G$277:$P$326,A2offset,$E804))*OFFSET($F$7,0,$E804))-SUM($G804:U804),(((INDEX('PTRM input'!$G$385:$P$434,A2offset,$E804)-INDEX('PTRM input'!$G$277:$P$326,A2offset,$E804))*OFFSET($F$7,0,$E804))-SUM($G804:U804))*(OFFSET('PTRM input'!$G$477,0,$E804-1)/A2taxstdlife))))</f>
        <v>0</v>
      </c>
      <c r="W804" s="251">
        <f ca="1">IF(A2taxstdlife="n/a","n/a",IF(A2taxstdlife="",0,IF(W$3&gt;(A2stdlife+$E804),((INDEX('PTRM input'!$G$385:$P$434,A2offset,$E804)-INDEX('PTRM input'!$G$277:$P$326,A2offset,$E804))*OFFSET($F$7,0,$E804))-SUM($G804:V804),(((INDEX('PTRM input'!$G$385:$P$434,A2offset,$E804)-INDEX('PTRM input'!$G$277:$P$326,A2offset,$E804))*OFFSET($F$7,0,$E804))-SUM($G804:V804))*(OFFSET('PTRM input'!$G$477,0,$E804-1)/A2taxstdlife))))</f>
        <v>0</v>
      </c>
      <c r="X804" s="251">
        <f ca="1">IF(A2taxstdlife="n/a","n/a",IF(A2taxstdlife="",0,IF(X$3&gt;(A2stdlife+$E804),((INDEX('PTRM input'!$G$385:$P$434,A2offset,$E804)-INDEX('PTRM input'!$G$277:$P$326,A2offset,$E804))*OFFSET($F$7,0,$E804))-SUM($G804:W804),(((INDEX('PTRM input'!$G$385:$P$434,A2offset,$E804)-INDEX('PTRM input'!$G$277:$P$326,A2offset,$E804))*OFFSET($F$7,0,$E804))-SUM($G804:W804))*(OFFSET('PTRM input'!$G$477,0,$E804-1)/A2taxstdlife))))</f>
        <v>0</v>
      </c>
      <c r="Y804" s="251">
        <f ca="1">IF(A2taxstdlife="n/a","n/a",IF(A2taxstdlife="",0,IF(Y$3&gt;(A2stdlife+$E804),((INDEX('PTRM input'!$G$385:$P$434,A2offset,$E804)-INDEX('PTRM input'!$G$277:$P$326,A2offset,$E804))*OFFSET($F$7,0,$E804))-SUM($G804:X804),(((INDEX('PTRM input'!$G$385:$P$434,A2offset,$E804)-INDEX('PTRM input'!$G$277:$P$326,A2offset,$E804))*OFFSET($F$7,0,$E804))-SUM($G804:X804))*(OFFSET('PTRM input'!$G$477,0,$E804-1)/A2taxstdlife))))</f>
        <v>0</v>
      </c>
      <c r="Z804" s="251">
        <f ca="1">IF(A2taxstdlife="n/a","n/a",IF(A2taxstdlife="",0,IF(Z$3&gt;(A2stdlife+$E804),((INDEX('PTRM input'!$G$385:$P$434,A2offset,$E804)-INDEX('PTRM input'!$G$277:$P$326,A2offset,$E804))*OFFSET($F$7,0,$E804))-SUM($G804:Y804),(((INDEX('PTRM input'!$G$385:$P$434,A2offset,$E804)-INDEX('PTRM input'!$G$277:$P$326,A2offset,$E804))*OFFSET($F$7,0,$E804))-SUM($G804:Y804))*(OFFSET('PTRM input'!$G$477,0,$E804-1)/A2taxstdlife))))</f>
        <v>0</v>
      </c>
      <c r="AA804" s="251">
        <f ca="1">IF(A2taxstdlife="n/a","n/a",IF(A2taxstdlife="",0,IF(AA$3&gt;(A2stdlife+$E804),((INDEX('PTRM input'!$G$385:$P$434,A2offset,$E804)-INDEX('PTRM input'!$G$277:$P$326,A2offset,$E804))*OFFSET($F$7,0,$E804))-SUM($G804:Z804),(((INDEX('PTRM input'!$G$385:$P$434,A2offset,$E804)-INDEX('PTRM input'!$G$277:$P$326,A2offset,$E804))*OFFSET($F$7,0,$E804))-SUM($G804:Z804))*(OFFSET('PTRM input'!$G$477,0,$E804-1)/A2taxstdlife))))</f>
        <v>0</v>
      </c>
      <c r="AB804" s="251">
        <f ca="1">IF(A2taxstdlife="n/a","n/a",IF(A2taxstdlife="",0,IF(AB$3&gt;(A2stdlife+$E804),((INDEX('PTRM input'!$G$385:$P$434,A2offset,$E804)-INDEX('PTRM input'!$G$277:$P$326,A2offset,$E804))*OFFSET($F$7,0,$E804))-SUM($G804:AA804),(((INDEX('PTRM input'!$G$385:$P$434,A2offset,$E804)-INDEX('PTRM input'!$G$277:$P$326,A2offset,$E804))*OFFSET($F$7,0,$E804))-SUM($G804:AA804))*(OFFSET('PTRM input'!$G$477,0,$E804-1)/A2taxstdlife))))</f>
        <v>0</v>
      </c>
      <c r="AC804" s="251">
        <f ca="1">IF(A2taxstdlife="n/a","n/a",IF(A2taxstdlife="",0,IF(AC$3&gt;(A2stdlife+$E804),((INDEX('PTRM input'!$G$385:$P$434,A2offset,$E804)-INDEX('PTRM input'!$G$277:$P$326,A2offset,$E804))*OFFSET($F$7,0,$E804))-SUM($G804:AB804),(((INDEX('PTRM input'!$G$385:$P$434,A2offset,$E804)-INDEX('PTRM input'!$G$277:$P$326,A2offset,$E804))*OFFSET($F$7,0,$E804))-SUM($G804:AB804))*(OFFSET('PTRM input'!$G$477,0,$E804-1)/A2taxstdlife))))</f>
        <v>0</v>
      </c>
      <c r="AD804" s="251">
        <f ca="1">IF(A2taxstdlife="n/a","n/a",IF(A2taxstdlife="",0,IF(AD$3&gt;(A2stdlife+$E804),((INDEX('PTRM input'!$G$385:$P$434,A2offset,$E804)-INDEX('PTRM input'!$G$277:$P$326,A2offset,$E804))*OFFSET($F$7,0,$E804))-SUM($G804:AC804),(((INDEX('PTRM input'!$G$385:$P$434,A2offset,$E804)-INDEX('PTRM input'!$G$277:$P$326,A2offset,$E804))*OFFSET($F$7,0,$E804))-SUM($G804:AC804))*(OFFSET('PTRM input'!$G$477,0,$E804-1)/A2taxstdlife))))</f>
        <v>0</v>
      </c>
      <c r="AE804" s="251">
        <f ca="1">IF(A2taxstdlife="n/a","n/a",IF(A2taxstdlife="",0,IF(AE$3&gt;(A2stdlife+$E804),((INDEX('PTRM input'!$G$385:$P$434,A2offset,$E804)-INDEX('PTRM input'!$G$277:$P$326,A2offset,$E804))*OFFSET($F$7,0,$E804))-SUM($G804:AD804),(((INDEX('PTRM input'!$G$385:$P$434,A2offset,$E804)-INDEX('PTRM input'!$G$277:$P$326,A2offset,$E804))*OFFSET($F$7,0,$E804))-SUM($G804:AD804))*(OFFSET('PTRM input'!$G$477,0,$E804-1)/A2taxstdlife))))</f>
        <v>0</v>
      </c>
      <c r="AF804" s="251">
        <f ca="1">IF(A2taxstdlife="n/a","n/a",IF(A2taxstdlife="",0,IF(AF$3&gt;(A2stdlife+$E804),((INDEX('PTRM input'!$G$385:$P$434,A2offset,$E804)-INDEX('PTRM input'!$G$277:$P$326,A2offset,$E804))*OFFSET($F$7,0,$E804))-SUM($G804:AE804),(((INDEX('PTRM input'!$G$385:$P$434,A2offset,$E804)-INDEX('PTRM input'!$G$277:$P$326,A2offset,$E804))*OFFSET($F$7,0,$E804))-SUM($G804:AE804))*(OFFSET('PTRM input'!$G$477,0,$E804-1)/A2taxstdlife))))</f>
        <v>0</v>
      </c>
      <c r="AG804" s="251">
        <f ca="1">IF(A2taxstdlife="n/a","n/a",IF(A2taxstdlife="",0,IF(AG$3&gt;(A2stdlife+$E804),((INDEX('PTRM input'!$G$385:$P$434,A2offset,$E804)-INDEX('PTRM input'!$G$277:$P$326,A2offset,$E804))*OFFSET($F$7,0,$E804))-SUM($G804:AF804),(((INDEX('PTRM input'!$G$385:$P$434,A2offset,$E804)-INDEX('PTRM input'!$G$277:$P$326,A2offset,$E804))*OFFSET($F$7,0,$E804))-SUM($G804:AF804))*(OFFSET('PTRM input'!$G$477,0,$E804-1)/A2taxstdlife))))</f>
        <v>0</v>
      </c>
      <c r="AH804" s="251">
        <f ca="1">IF(A2taxstdlife="n/a","n/a",IF(A2taxstdlife="",0,IF(AH$3&gt;(A2stdlife+$E804),((INDEX('PTRM input'!$G$385:$P$434,A2offset,$E804)-INDEX('PTRM input'!$G$277:$P$326,A2offset,$E804))*OFFSET($F$7,0,$E804))-SUM($G804:AG804),(((INDEX('PTRM input'!$G$385:$P$434,A2offset,$E804)-INDEX('PTRM input'!$G$277:$P$326,A2offset,$E804))*OFFSET($F$7,0,$E804))-SUM($G804:AG804))*(OFFSET('PTRM input'!$G$477,0,$E804-1)/A2taxstdlife))))</f>
        <v>0</v>
      </c>
      <c r="AI804" s="251">
        <f ca="1">IF(A2taxstdlife="n/a","n/a",IF(A2taxstdlife="",0,IF(AI$3&gt;(A2stdlife+$E804),((INDEX('PTRM input'!$G$385:$P$434,A2offset,$E804)-INDEX('PTRM input'!$G$277:$P$326,A2offset,$E804))*OFFSET($F$7,0,$E804))-SUM($G804:AH804),(((INDEX('PTRM input'!$G$385:$P$434,A2offset,$E804)-INDEX('PTRM input'!$G$277:$P$326,A2offset,$E804))*OFFSET($F$7,0,$E804))-SUM($G804:AH804))*(OFFSET('PTRM input'!$G$477,0,$E804-1)/A2taxstdlife))))</f>
        <v>0</v>
      </c>
      <c r="AJ804" s="251">
        <f ca="1">IF(A2taxstdlife="n/a","n/a",IF(A2taxstdlife="",0,IF(AJ$3&gt;(A2stdlife+$E804),((INDEX('PTRM input'!$G$385:$P$434,A2offset,$E804)-INDEX('PTRM input'!$G$277:$P$326,A2offset,$E804))*OFFSET($F$7,0,$E804))-SUM($G804:AI804),(((INDEX('PTRM input'!$G$385:$P$434,A2offset,$E804)-INDEX('PTRM input'!$G$277:$P$326,A2offset,$E804))*OFFSET($F$7,0,$E804))-SUM($G804:AI804))*(OFFSET('PTRM input'!$G$477,0,$E804-1)/A2taxstdlife))))</f>
        <v>0</v>
      </c>
      <c r="AK804" s="251">
        <f ca="1">IF(A2taxstdlife="n/a","n/a",IF(A2taxstdlife="",0,IF(AK$3&gt;(A2stdlife+$E804),((INDEX('PTRM input'!$G$385:$P$434,A2offset,$E804)-INDEX('PTRM input'!$G$277:$P$326,A2offset,$E804))*OFFSET($F$7,0,$E804))-SUM($G804:AJ804),(((INDEX('PTRM input'!$G$385:$P$434,A2offset,$E804)-INDEX('PTRM input'!$G$277:$P$326,A2offset,$E804))*OFFSET($F$7,0,$E804))-SUM($G804:AJ804))*(OFFSET('PTRM input'!$G$477,0,$E804-1)/A2taxstdlife))))</f>
        <v>0</v>
      </c>
      <c r="AL804" s="251">
        <f ca="1">IF(A2taxstdlife="n/a","n/a",IF(A2taxstdlife="",0,IF(AL$3&gt;(A2stdlife+$E804),((INDEX('PTRM input'!$G$385:$P$434,A2offset,$E804)-INDEX('PTRM input'!$G$277:$P$326,A2offset,$E804))*OFFSET($F$7,0,$E804))-SUM($G804:AK804),(((INDEX('PTRM input'!$G$385:$P$434,A2offset,$E804)-INDEX('PTRM input'!$G$277:$P$326,A2offset,$E804))*OFFSET($F$7,0,$E804))-SUM($G804:AK804))*(OFFSET('PTRM input'!$G$477,0,$E804-1)/A2taxstdlife))))</f>
        <v>0</v>
      </c>
      <c r="AM804" s="251">
        <f ca="1">IF(A2taxstdlife="n/a","n/a",IF(A2taxstdlife="",0,IF(AM$3&gt;(A2stdlife+$E804),((INDEX('PTRM input'!$G$385:$P$434,A2offset,$E804)-INDEX('PTRM input'!$G$277:$P$326,A2offset,$E804))*OFFSET($F$7,0,$E804))-SUM($G804:AL804),(((INDEX('PTRM input'!$G$385:$P$434,A2offset,$E804)-INDEX('PTRM input'!$G$277:$P$326,A2offset,$E804))*OFFSET($F$7,0,$E804))-SUM($G804:AL804))*(OFFSET('PTRM input'!$G$477,0,$E804-1)/A2taxstdlife))))</f>
        <v>0</v>
      </c>
      <c r="AN804" s="251">
        <f ca="1">IF(A2taxstdlife="n/a","n/a",IF(A2taxstdlife="",0,IF(AN$3&gt;(A2stdlife+$E804),((INDEX('PTRM input'!$G$385:$P$434,A2offset,$E804)-INDEX('PTRM input'!$G$277:$P$326,A2offset,$E804))*OFFSET($F$7,0,$E804))-SUM($G804:AM804),(((INDEX('PTRM input'!$G$385:$P$434,A2offset,$E804)-INDEX('PTRM input'!$G$277:$P$326,A2offset,$E804))*OFFSET($F$7,0,$E804))-SUM($G804:AM804))*(OFFSET('PTRM input'!$G$477,0,$E804-1)/A2taxstdlife))))</f>
        <v>0</v>
      </c>
      <c r="AO804" s="251">
        <f ca="1">IF(A2taxstdlife="n/a","n/a",IF(A2taxstdlife="",0,IF(AO$3&gt;(A2stdlife+$E804),((INDEX('PTRM input'!$G$385:$P$434,A2offset,$E804)-INDEX('PTRM input'!$G$277:$P$326,A2offset,$E804))*OFFSET($F$7,0,$E804))-SUM($G804:AN804),(((INDEX('PTRM input'!$G$385:$P$434,A2offset,$E804)-INDEX('PTRM input'!$G$277:$P$326,A2offset,$E804))*OFFSET($F$7,0,$E804))-SUM($G804:AN804))*(OFFSET('PTRM input'!$G$477,0,$E804-1)/A2taxstdlife))))</f>
        <v>0</v>
      </c>
      <c r="AP804" s="251">
        <f ca="1">IF(A2taxstdlife="n/a","n/a",IF(A2taxstdlife="",0,IF(AP$3&gt;(A2stdlife+$E804),((INDEX('PTRM input'!$G$385:$P$434,A2offset,$E804)-INDEX('PTRM input'!$G$277:$P$326,A2offset,$E804))*OFFSET($F$7,0,$E804))-SUM($G804:AO804),(((INDEX('PTRM input'!$G$385:$P$434,A2offset,$E804)-INDEX('PTRM input'!$G$277:$P$326,A2offset,$E804))*OFFSET($F$7,0,$E804))-SUM($G804:AO804))*(OFFSET('PTRM input'!$G$477,0,$E804-1)/A2taxstdlife))))</f>
        <v>0</v>
      </c>
      <c r="AQ804" s="251">
        <f ca="1">IF(A2taxstdlife="n/a","n/a",IF(A2taxstdlife="",0,IF(AQ$3&gt;(A2stdlife+$E804),((INDEX('PTRM input'!$G$385:$P$434,A2offset,$E804)-INDEX('PTRM input'!$G$277:$P$326,A2offset,$E804))*OFFSET($F$7,0,$E804))-SUM($G804:AP804),(((INDEX('PTRM input'!$G$385:$P$434,A2offset,$E804)-INDEX('PTRM input'!$G$277:$P$326,A2offset,$E804))*OFFSET($F$7,0,$E804))-SUM($G804:AP804))*(OFFSET('PTRM input'!$G$477,0,$E804-1)/A2taxstdlife))))</f>
        <v>0</v>
      </c>
      <c r="AR804" s="251">
        <f ca="1">IF(A2taxstdlife="n/a","n/a",IF(A2taxstdlife="",0,IF(AR$3&gt;(A2stdlife+$E804),((INDEX('PTRM input'!$G$385:$P$434,A2offset,$E804)-INDEX('PTRM input'!$G$277:$P$326,A2offset,$E804))*OFFSET($F$7,0,$E804))-SUM($G804:AQ804),(((INDEX('PTRM input'!$G$385:$P$434,A2offset,$E804)-INDEX('PTRM input'!$G$277:$P$326,A2offset,$E804))*OFFSET($F$7,0,$E804))-SUM($G804:AQ804))*(OFFSET('PTRM input'!$G$477,0,$E804-1)/A2taxstdlife))))</f>
        <v>0</v>
      </c>
      <c r="AS804" s="251">
        <f ca="1">IF(A2taxstdlife="n/a","n/a",IF(A2taxstdlife="",0,IF(AS$3&gt;(A2stdlife+$E804),((INDEX('PTRM input'!$G$385:$P$434,A2offset,$E804)-INDEX('PTRM input'!$G$277:$P$326,A2offset,$E804))*OFFSET($F$7,0,$E804))-SUM($G804:AR804),(((INDEX('PTRM input'!$G$385:$P$434,A2offset,$E804)-INDEX('PTRM input'!$G$277:$P$326,A2offset,$E804))*OFFSET($F$7,0,$E804))-SUM($G804:AR804))*(OFFSET('PTRM input'!$G$477,0,$E804-1)/A2taxstdlife))))</f>
        <v>0</v>
      </c>
      <c r="AT804" s="251">
        <f ca="1">IF(A2taxstdlife="n/a","n/a",IF(A2taxstdlife="",0,IF(AT$3&gt;(A2stdlife+$E804),((INDEX('PTRM input'!$G$385:$P$434,A2offset,$E804)-INDEX('PTRM input'!$G$277:$P$326,A2offset,$E804))*OFFSET($F$7,0,$E804))-SUM($G804:AS804),(((INDEX('PTRM input'!$G$385:$P$434,A2offset,$E804)-INDEX('PTRM input'!$G$277:$P$326,A2offset,$E804))*OFFSET($F$7,0,$E804))-SUM($G804:AS804))*(OFFSET('PTRM input'!$G$477,0,$E804-1)/A2taxstdlife))))</f>
        <v>0</v>
      </c>
      <c r="AU804" s="251">
        <f ca="1">IF(A2taxstdlife="n/a","n/a",IF(A2taxstdlife="",0,IF(AU$3&gt;(A2stdlife+$E804),((INDEX('PTRM input'!$G$385:$P$434,A2offset,$E804)-INDEX('PTRM input'!$G$277:$P$326,A2offset,$E804))*OFFSET($F$7,0,$E804))-SUM($G804:AT804),(((INDEX('PTRM input'!$G$385:$P$434,A2offset,$E804)-INDEX('PTRM input'!$G$277:$P$326,A2offset,$E804))*OFFSET($F$7,0,$E804))-SUM($G804:AT804))*(OFFSET('PTRM input'!$G$477,0,$E804-1)/A2taxstdlife))))</f>
        <v>0</v>
      </c>
      <c r="AV804" s="251">
        <f ca="1">IF(A2taxstdlife="n/a","n/a",IF(A2taxstdlife="",0,IF(AV$3&gt;(A2stdlife+$E804),((INDEX('PTRM input'!$G$385:$P$434,A2offset,$E804)-INDEX('PTRM input'!$G$277:$P$326,A2offset,$E804))*OFFSET($F$7,0,$E804))-SUM($G804:AU804),(((INDEX('PTRM input'!$G$385:$P$434,A2offset,$E804)-INDEX('PTRM input'!$G$277:$P$326,A2offset,$E804))*OFFSET($F$7,0,$E804))-SUM($G804:AU804))*(OFFSET('PTRM input'!$G$477,0,$E804-1)/A2taxstdlife))))</f>
        <v>0</v>
      </c>
      <c r="AW804" s="251">
        <f ca="1">IF(A2taxstdlife="n/a","n/a",IF(A2taxstdlife="",0,IF(AW$3&gt;(A2stdlife+$E804),((INDEX('PTRM input'!$G$385:$P$434,A2offset,$E804)-INDEX('PTRM input'!$G$277:$P$326,A2offset,$E804))*OFFSET($F$7,0,$E804))-SUM($G804:AV804),(((INDEX('PTRM input'!$G$385:$P$434,A2offset,$E804)-INDEX('PTRM input'!$G$277:$P$326,A2offset,$E804))*OFFSET($F$7,0,$E804))-SUM($G804:AV804))*(OFFSET('PTRM input'!$G$477,0,$E804-1)/A2taxstdlife))))</f>
        <v>0</v>
      </c>
      <c r="AX804" s="251">
        <f ca="1">IF(A2taxstdlife="n/a","n/a",IF(A2taxstdlife="",0,IF(AX$3&gt;(A2stdlife+$E804),((INDEX('PTRM input'!$G$385:$P$434,A2offset,$E804)-INDEX('PTRM input'!$G$277:$P$326,A2offset,$E804))*OFFSET($F$7,0,$E804))-SUM($G804:AW804),(((INDEX('PTRM input'!$G$385:$P$434,A2offset,$E804)-INDEX('PTRM input'!$G$277:$P$326,A2offset,$E804))*OFFSET($F$7,0,$E804))-SUM($G804:AW804))*(OFFSET('PTRM input'!$G$477,0,$E804-1)/A2taxstdlife))))</f>
        <v>0</v>
      </c>
      <c r="AY804" s="251">
        <f ca="1">IF(A2taxstdlife="n/a","n/a",IF(A2taxstdlife="",0,IF(AY$3&gt;(A2stdlife+$E804),((INDEX('PTRM input'!$G$385:$P$434,A2offset,$E804)-INDEX('PTRM input'!$G$277:$P$326,A2offset,$E804))*OFFSET($F$7,0,$E804))-SUM($G804:AX804),(((INDEX('PTRM input'!$G$385:$P$434,A2offset,$E804)-INDEX('PTRM input'!$G$277:$P$326,A2offset,$E804))*OFFSET($F$7,0,$E804))-SUM($G804:AX804))*(OFFSET('PTRM input'!$G$477,0,$E804-1)/A2taxstdlife))))</f>
        <v>0</v>
      </c>
      <c r="AZ804" s="251">
        <f ca="1">IF(A2taxstdlife="n/a","n/a",IF(A2taxstdlife="",0,IF(AZ$3&gt;(A2stdlife+$E804),((INDEX('PTRM input'!$G$385:$P$434,A2offset,$E804)-INDEX('PTRM input'!$G$277:$P$326,A2offset,$E804))*OFFSET($F$7,0,$E804))-SUM($G804:AY804),(((INDEX('PTRM input'!$G$385:$P$434,A2offset,$E804)-INDEX('PTRM input'!$G$277:$P$326,A2offset,$E804))*OFFSET($F$7,0,$E804))-SUM($G804:AY804))*(OFFSET('PTRM input'!$G$477,0,$E804-1)/A2taxstdlife))))</f>
        <v>0</v>
      </c>
      <c r="BA804" s="251">
        <f ca="1">IF(A2taxstdlife="n/a","n/a",IF(A2taxstdlife="",0,IF(BA$3&gt;(A2stdlife+$E804),((INDEX('PTRM input'!$G$385:$P$434,A2offset,$E804)-INDEX('PTRM input'!$G$277:$P$326,A2offset,$E804))*OFFSET($F$7,0,$E804))-SUM($G804:AZ804),(((INDEX('PTRM input'!$G$385:$P$434,A2offset,$E804)-INDEX('PTRM input'!$G$277:$P$326,A2offset,$E804))*OFFSET($F$7,0,$E804))-SUM($G804:AZ804))*(OFFSET('PTRM input'!$G$477,0,$E804-1)/A2taxstdlife))))</f>
        <v>0</v>
      </c>
      <c r="BB804" s="251">
        <f ca="1">IF(A2taxstdlife="n/a","n/a",IF(A2taxstdlife="",0,IF(BB$3&gt;(A2stdlife+$E804),((INDEX('PTRM input'!$G$385:$P$434,A2offset,$E804)-INDEX('PTRM input'!$G$277:$P$326,A2offset,$E804))*OFFSET($F$7,0,$E804))-SUM($G804:BA804),(((INDEX('PTRM input'!$G$385:$P$434,A2offset,$E804)-INDEX('PTRM input'!$G$277:$P$326,A2offset,$E804))*OFFSET($F$7,0,$E804))-SUM($G804:BA804))*(OFFSET('PTRM input'!$G$477,0,$E804-1)/A2taxstdlife))))</f>
        <v>0</v>
      </c>
      <c r="BC804" s="251">
        <f ca="1">IF(A2taxstdlife="n/a","n/a",IF(A2taxstdlife="",0,IF(BC$3&gt;(A2stdlife+$E804),((INDEX('PTRM input'!$G$385:$P$434,A2offset,$E804)-INDEX('PTRM input'!$G$277:$P$326,A2offset,$E804))*OFFSET($F$7,0,$E804))-SUM($G804:BB804),(((INDEX('PTRM input'!$G$385:$P$434,A2offset,$E804)-INDEX('PTRM input'!$G$277:$P$326,A2offset,$E804))*OFFSET($F$7,0,$E804))-SUM($G804:BB804))*(OFFSET('PTRM input'!$G$477,0,$E804-1)/A2taxstdlife))))</f>
        <v>0</v>
      </c>
      <c r="BD804" s="251">
        <f ca="1">IF(A2taxstdlife="n/a","n/a",IF(A2taxstdlife="",0,IF(BD$3&gt;(A2stdlife+$E804),((INDEX('PTRM input'!$G$385:$P$434,A2offset,$E804)-INDEX('PTRM input'!$G$277:$P$326,A2offset,$E804))*OFFSET($F$7,0,$E804))-SUM($G804:BC804),(((INDEX('PTRM input'!$G$385:$P$434,A2offset,$E804)-INDEX('PTRM input'!$G$277:$P$326,A2offset,$E804))*OFFSET($F$7,0,$E804))-SUM($G804:BC804))*(OFFSET('PTRM input'!$G$477,0,$E804-1)/A2taxstdlife))))</f>
        <v>0</v>
      </c>
      <c r="BE804" s="251">
        <f ca="1">IF(A2taxstdlife="n/a","n/a",IF(A2taxstdlife="",0,IF(BE$3&gt;(A2stdlife+$E804),((INDEX('PTRM input'!$G$385:$P$434,A2offset,$E804)-INDEX('PTRM input'!$G$277:$P$326,A2offset,$E804))*OFFSET($F$7,0,$E804))-SUM($G804:BD804),(((INDEX('PTRM input'!$G$385:$P$434,A2offset,$E804)-INDEX('PTRM input'!$G$277:$P$326,A2offset,$E804))*OFFSET($F$7,0,$E804))-SUM($G804:BD804))*(OFFSET('PTRM input'!$G$477,0,$E804-1)/A2taxstdlife))))</f>
        <v>0</v>
      </c>
      <c r="BF804" s="251">
        <f ca="1">IF(A2taxstdlife="n/a","n/a",IF(A2taxstdlife="",0,IF(BF$3&gt;(A2stdlife+$E804),((INDEX('PTRM input'!$G$385:$P$434,A2offset,$E804)-INDEX('PTRM input'!$G$277:$P$326,A2offset,$E804))*OFFSET($F$7,0,$E804))-SUM($G804:BE804),(((INDEX('PTRM input'!$G$385:$P$434,A2offset,$E804)-INDEX('PTRM input'!$G$277:$P$326,A2offset,$E804))*OFFSET($F$7,0,$E804))-SUM($G804:BE804))*(OFFSET('PTRM input'!$G$477,0,$E804-1)/A2taxstdlife))))</f>
        <v>0</v>
      </c>
      <c r="BG804" s="251">
        <f ca="1">IF(A2taxstdlife="n/a","n/a",IF(A2taxstdlife="",0,IF(BG$3&gt;(A2stdlife+$E804),((INDEX('PTRM input'!$G$385:$P$434,A2offset,$E804)-INDEX('PTRM input'!$G$277:$P$326,A2offset,$E804))*OFFSET($F$7,0,$E804))-SUM($G804:BF804),(((INDEX('PTRM input'!$G$385:$P$434,A2offset,$E804)-INDEX('PTRM input'!$G$277:$P$326,A2offset,$E804))*OFFSET($F$7,0,$E804))-SUM($G804:BF804))*(OFFSET('PTRM input'!$G$477,0,$E804-1)/A2taxstdlife))))</f>
        <v>0</v>
      </c>
      <c r="BH804" s="251">
        <f ca="1">IF(A2taxstdlife="n/a","n/a",IF(A2taxstdlife="",0,IF(BH$3&gt;(A2stdlife+$E804),((INDEX('PTRM input'!$G$385:$P$434,A2offset,$E804)-INDEX('PTRM input'!$G$277:$P$326,A2offset,$E804))*OFFSET($F$7,0,$E804))-SUM($G804:BG804),(((INDEX('PTRM input'!$G$385:$P$434,A2offset,$E804)-INDEX('PTRM input'!$G$277:$P$326,A2offset,$E804))*OFFSET($F$7,0,$E804))-SUM($G804:BG804))*(OFFSET('PTRM input'!$G$477,0,$E804-1)/A2taxstdlife))))</f>
        <v>0</v>
      </c>
      <c r="BI804" s="251">
        <f ca="1">IF(A2taxstdlife="n/a","n/a",IF(A2taxstdlife="",0,IF(BI$3&gt;(A2stdlife+$E804),((INDEX('PTRM input'!$G$385:$P$434,A2offset,$E804)-INDEX('PTRM input'!$G$277:$P$326,A2offset,$E804))*OFFSET($F$7,0,$E804))-SUM($G804:BH804),(((INDEX('PTRM input'!$G$385:$P$434,A2offset,$E804)-INDEX('PTRM input'!$G$277:$P$326,A2offset,$E804))*OFFSET($F$7,0,$E804))-SUM($G804:BH804))*(OFFSET('PTRM input'!$G$477,0,$E804-1)/A2taxstdlife))))</f>
        <v>0</v>
      </c>
      <c r="BJ804" s="116"/>
      <c r="BK804" s="116"/>
      <c r="BL804" s="116"/>
      <c r="BM804" s="116"/>
    </row>
    <row r="805" spans="1:65" ht="12.75" customHeight="1" outlineLevel="1" collapsed="1">
      <c r="A805" s="366"/>
      <c r="B805" s="9"/>
      <c r="C805" s="19" t="str">
        <f>Asset2</f>
        <v>Compressors</v>
      </c>
      <c r="D805" s="9"/>
      <c r="E805" s="9"/>
      <c r="F805" s="357"/>
      <c r="G805" s="371">
        <f ca="1">SUM(G793:G804)+'PTRM input'!G$278*G$7</f>
        <v>1.6372061091368073</v>
      </c>
      <c r="H805" s="371">
        <f ca="1">SUM(H793:H804)+'PTRM input'!H$278*H$7</f>
        <v>1.6049313195711699</v>
      </c>
      <c r="I805" s="371">
        <f ca="1">SUM(I793:I804)+'PTRM input'!I$278*I$7</f>
        <v>1.5886343627732962</v>
      </c>
      <c r="J805" s="371">
        <f ca="1">SUM(J793:J804)+'PTRM input'!J$278*J$7</f>
        <v>1.5625104154840521</v>
      </c>
      <c r="K805" s="371">
        <f ca="1">SUM(K793:K804)+'PTRM input'!K$278*K$7</f>
        <v>1.5397143887149971</v>
      </c>
      <c r="L805" s="371">
        <f ca="1">SUM(L793:L804)+'PTRM input'!L$278*L$7</f>
        <v>1.5198914770210641</v>
      </c>
      <c r="M805" s="371">
        <f ca="1">SUM(M793:M804)+'PTRM input'!M$278*M$7</f>
        <v>0.92690960542096645</v>
      </c>
      <c r="N805" s="371">
        <f ca="1">SUM(N793:N804)+'PTRM input'!N$278*N$7</f>
        <v>0.357804037772668</v>
      </c>
      <c r="O805" s="371">
        <f ca="1">SUM(O793:O804)+'PTRM input'!O$278*O$7</f>
        <v>0.32202363399540124</v>
      </c>
      <c r="P805" s="371">
        <f ca="1">SUM(P793:P804)+'PTRM input'!P$278*P$7</f>
        <v>0.28982127059586105</v>
      </c>
      <c r="Q805" s="371">
        <f t="shared" ref="Q805:BI805" ca="1" si="207">SUM(Q793:Q804)</f>
        <v>0.26083914353627496</v>
      </c>
      <c r="R805" s="371">
        <f t="shared" ca="1" si="207"/>
        <v>0.23475522918264741</v>
      </c>
      <c r="S805" s="371">
        <f t="shared" ca="1" si="207"/>
        <v>0.21127970626438275</v>
      </c>
      <c r="T805" s="371">
        <f t="shared" ca="1" si="207"/>
        <v>0.19015173563794446</v>
      </c>
      <c r="U805" s="371">
        <f t="shared" ca="1" si="207"/>
        <v>0.17113656207415001</v>
      </c>
      <c r="V805" s="371">
        <f t="shared" ca="1" si="207"/>
        <v>0.154022905866735</v>
      </c>
      <c r="W805" s="371">
        <f t="shared" ca="1" si="207"/>
        <v>0.13862061528006148</v>
      </c>
      <c r="X805" s="371">
        <f t="shared" ca="1" si="207"/>
        <v>0.12475855375205534</v>
      </c>
      <c r="Y805" s="371">
        <f t="shared" ca="1" si="207"/>
        <v>0.11228269837684983</v>
      </c>
      <c r="Z805" s="371">
        <f t="shared" ca="1" si="207"/>
        <v>0.10105442853916487</v>
      </c>
      <c r="AA805" s="371">
        <f t="shared" ca="1" si="207"/>
        <v>9.0948985685248396E-2</v>
      </c>
      <c r="AB805" s="371">
        <f t="shared" ca="1" si="207"/>
        <v>0.10770980698767417</v>
      </c>
      <c r="AC805" s="371">
        <f t="shared" ca="1" si="207"/>
        <v>0.11089013453981261</v>
      </c>
      <c r="AD805" s="371">
        <f t="shared" ca="1" si="207"/>
        <v>0.18164724909017682</v>
      </c>
      <c r="AE805" s="371">
        <f t="shared" ca="1" si="207"/>
        <v>0.16445198846224707</v>
      </c>
      <c r="AF805" s="371">
        <f t="shared" ca="1" si="207"/>
        <v>0.14876562387165221</v>
      </c>
      <c r="AG805" s="371">
        <f t="shared" ca="1" si="207"/>
        <v>0.1050760682156735</v>
      </c>
      <c r="AH805" s="371">
        <f t="shared" ca="1" si="207"/>
        <v>0</v>
      </c>
      <c r="AI805" s="371">
        <f t="shared" ca="1" si="207"/>
        <v>0</v>
      </c>
      <c r="AJ805" s="371">
        <f t="shared" ca="1" si="207"/>
        <v>0</v>
      </c>
      <c r="AK805" s="371">
        <f t="shared" ca="1" si="207"/>
        <v>0</v>
      </c>
      <c r="AL805" s="371">
        <f t="shared" ca="1" si="207"/>
        <v>0</v>
      </c>
      <c r="AM805" s="371">
        <f t="shared" ca="1" si="207"/>
        <v>0</v>
      </c>
      <c r="AN805" s="371">
        <f t="shared" ca="1" si="207"/>
        <v>0</v>
      </c>
      <c r="AO805" s="371">
        <f t="shared" ca="1" si="207"/>
        <v>0</v>
      </c>
      <c r="AP805" s="371">
        <f t="shared" ca="1" si="207"/>
        <v>0</v>
      </c>
      <c r="AQ805" s="371">
        <f t="shared" ca="1" si="207"/>
        <v>0</v>
      </c>
      <c r="AR805" s="371">
        <f t="shared" ca="1" si="207"/>
        <v>0</v>
      </c>
      <c r="AS805" s="371">
        <f t="shared" ca="1" si="207"/>
        <v>0</v>
      </c>
      <c r="AT805" s="371">
        <f t="shared" ca="1" si="207"/>
        <v>0</v>
      </c>
      <c r="AU805" s="371">
        <f t="shared" ca="1" si="207"/>
        <v>0</v>
      </c>
      <c r="AV805" s="371">
        <f t="shared" ca="1" si="207"/>
        <v>0</v>
      </c>
      <c r="AW805" s="371">
        <f t="shared" ca="1" si="207"/>
        <v>0</v>
      </c>
      <c r="AX805" s="371">
        <f t="shared" ca="1" si="207"/>
        <v>0</v>
      </c>
      <c r="AY805" s="371">
        <f t="shared" ca="1" si="207"/>
        <v>0</v>
      </c>
      <c r="AZ805" s="371">
        <f t="shared" ca="1" si="207"/>
        <v>0</v>
      </c>
      <c r="BA805" s="371">
        <f t="shared" ca="1" si="207"/>
        <v>0</v>
      </c>
      <c r="BB805" s="371">
        <f t="shared" ca="1" si="207"/>
        <v>0</v>
      </c>
      <c r="BC805" s="371">
        <f t="shared" ca="1" si="207"/>
        <v>0</v>
      </c>
      <c r="BD805" s="371">
        <f t="shared" ca="1" si="207"/>
        <v>0</v>
      </c>
      <c r="BE805" s="371">
        <f t="shared" ca="1" si="207"/>
        <v>0</v>
      </c>
      <c r="BF805" s="371">
        <f t="shared" ca="1" si="207"/>
        <v>0</v>
      </c>
      <c r="BG805" s="371">
        <f t="shared" ca="1" si="207"/>
        <v>0</v>
      </c>
      <c r="BH805" s="371">
        <f t="shared" ca="1" si="207"/>
        <v>0</v>
      </c>
      <c r="BI805" s="371">
        <f t="shared" ca="1" si="207"/>
        <v>0</v>
      </c>
      <c r="BJ805" s="116"/>
      <c r="BK805" s="116"/>
      <c r="BL805" s="116"/>
      <c r="BM805" s="116"/>
    </row>
    <row r="806" spans="1:65" ht="12.75" customHeight="1" outlineLevel="2">
      <c r="A806" s="366"/>
      <c r="B806" s="106" t="str">
        <f>C818</f>
        <v>Regulators and meters</v>
      </c>
      <c r="C806" s="614"/>
      <c r="D806" s="615" t="s">
        <v>236</v>
      </c>
      <c r="E806" s="614"/>
      <c r="F806" s="622"/>
      <c r="G806" s="617">
        <f>IF('PTRM input'!$E$574='PTRM input'!$G$573,IF(G$3&gt;A3taxremlife,A3taxvalue-SUM(F806:$F806),IF(A3taxremlife="N/A","n/a",A3taxvalue/A3taxremlife)),'PTRM input'!G$581)</f>
        <v>0.37161641941888013</v>
      </c>
      <c r="H806" s="617">
        <f>IF('PTRM input'!$E$574='PTRM input'!$G$573,IF(H$3&gt;A3taxremlife,A3taxvalue-SUM($F806:G806),IF(A3taxremlife="N/A","n/a",A3taxvalue/A3taxremlife)),'PTRM input'!H$581)</f>
        <v>0.36486540793288014</v>
      </c>
      <c r="I806" s="617">
        <f>IF('PTRM input'!$E$574='PTRM input'!$G$573,IF(I$3&gt;A3taxremlife,A3taxvalue-SUM($F806:H806),IF(A3taxremlife="N/A","n/a",A3taxvalue/A3taxremlife)),'PTRM input'!I$581)</f>
        <v>0.35878949759548018</v>
      </c>
      <c r="J806" s="617">
        <f>IF('PTRM input'!$E$574='PTRM input'!$G$573,IF(J$3&gt;A3taxremlife,A3taxvalue-SUM($F806:I806),IF(A3taxremlife="N/A","n/a",A3taxvalue/A3taxremlife)),'PTRM input'!J$581)</f>
        <v>0.35332117829182019</v>
      </c>
      <c r="K806" s="617">
        <f>IF('PTRM input'!$E$574='PTRM input'!$G$573,IF(K$3&gt;A3taxremlife,A3taxvalue-SUM($F806:J806),IF(A3taxremlife="N/A","n/a",A3taxvalue/A3taxremlife)),'PTRM input'!K$581)</f>
        <v>0.34839969091852618</v>
      </c>
      <c r="L806" s="617">
        <f>IF('PTRM input'!$E$574='PTRM input'!$G$573,IF(L$3&gt;A3taxremlife,A3taxvalue-SUM($F806:K806),IF(A3taxremlife="N/A","n/a",A3taxvalue/A3taxremlife)),'PTRM input'!L$581)</f>
        <v>0.34397035228256162</v>
      </c>
      <c r="M806" s="617">
        <f>IF('PTRM input'!$E$574='PTRM input'!$G$573,IF(M$3&gt;A3taxremlife,A3taxvalue-SUM($F806:L806),IF(A3taxremlife="N/A","n/a",A3taxvalue/A3taxremlife)),'PTRM input'!M$581)</f>
        <v>0.33998394751019345</v>
      </c>
      <c r="N806" s="617">
        <f>IF('PTRM input'!$E$574='PTRM input'!$G$573,IF(N$3&gt;A3taxremlife,A3taxvalue-SUM($F806:M806),IF(A3taxremlife="N/A","n/a",A3taxvalue/A3taxremlife)),'PTRM input'!N$581)</f>
        <v>0.33639618321506209</v>
      </c>
      <c r="O806" s="617">
        <f>IF('PTRM input'!$E$574='PTRM input'!$G$573,IF(O$3&gt;A3taxremlife,A3taxvalue-SUM($F806:N806),IF(A3taxremlife="N/A","n/a",A3taxvalue/A3taxremlife)),'PTRM input'!O$581)</f>
        <v>6.3314153430553577E-2</v>
      </c>
      <c r="P806" s="617">
        <f>IF('PTRM input'!$E$574='PTRM input'!$G$573,IF(P$3&gt;A3taxremlife,A3taxvalue-SUM($F806:O806),IF(A3taxremlife="N/A","n/a",A3taxvalue/A3taxremlife)),'PTRM input'!P$581)</f>
        <v>2.6154801711507369E-2</v>
      </c>
      <c r="Q806" s="617">
        <f>IF('PTRM input'!$E$574='PTRM input'!$G$573,IF(Q$3&gt;A3taxremlife,A3taxvalue-SUM($F806:P806),IF(A3taxremlife="N/A","n/a",A3taxvalue/A3taxremlife)),'PTRM input'!Q$581)</f>
        <v>2.3539321540356629E-2</v>
      </c>
      <c r="R806" s="617">
        <f>IF('PTRM input'!$E$574='PTRM input'!$G$573,IF(R$3&gt;A3taxremlife,A3taxvalue-SUM($F806:Q806),IF(A3taxremlife="N/A","n/a",A3taxvalue/A3taxremlife)),'PTRM input'!R$581)</f>
        <v>2.1185389386320971E-2</v>
      </c>
      <c r="S806" s="617">
        <f>IF('PTRM input'!$E$574='PTRM input'!$G$573,IF(S$3&gt;A3taxremlife,A3taxvalue-SUM($F806:R806),IF(A3taxremlife="N/A","n/a",A3taxvalue/A3taxremlife)),'PTRM input'!S$581)</f>
        <v>1.9066850447688872E-2</v>
      </c>
      <c r="T806" s="617">
        <f>IF('PTRM input'!$E$574='PTRM input'!$G$573,IF(T$3&gt;A3taxremlife,A3taxvalue-SUM($F806:S806),IF(A3taxremlife="N/A","n/a",A3taxvalue/A3taxremlife)),'PTRM input'!T$581)</f>
        <v>1.7160165402919984E-2</v>
      </c>
      <c r="U806" s="617">
        <f>IF('PTRM input'!$E$574='PTRM input'!$G$573,IF(U$3&gt;A3taxremlife,A3taxvalue-SUM($F806:T806),IF(A3taxremlife="N/A","n/a",A3taxvalue/A3taxremlife)),'PTRM input'!U$581)</f>
        <v>1.5444148862627981E-2</v>
      </c>
      <c r="V806" s="617">
        <f>IF('PTRM input'!$E$574='PTRM input'!$G$573,IF(V$3&gt;A3taxremlife,A3taxvalue-SUM($F806:U806),IF(A3taxremlife="N/A","n/a",A3taxvalue/A3taxremlife)),'PTRM input'!V$581)</f>
        <v>1.3899733976365184E-2</v>
      </c>
      <c r="W806" s="617">
        <f>IF('PTRM input'!$E$574='PTRM input'!$G$573,IF(W$3&gt;A3taxremlife,A3taxvalue-SUM($F806:V806),IF(A3taxremlife="N/A","n/a",A3taxvalue/A3taxremlife)),'PTRM input'!W$581)</f>
        <v>1.2509760578728664E-2</v>
      </c>
      <c r="X806" s="617">
        <f>IF('PTRM input'!$E$574='PTRM input'!$G$573,IF(X$3&gt;A3taxremlife,A3taxvalue-SUM($F806:W806),IF(A3taxremlife="N/A","n/a",A3taxvalue/A3taxremlife)),'PTRM input'!X$581)</f>
        <v>3.2738541787891255E-2</v>
      </c>
      <c r="Y806" s="617">
        <f>IF('PTRM input'!$E$574='PTRM input'!$G$573,IF(Y$3&gt;A3taxremlife,A3taxvalue-SUM($F806:X806),IF(A3taxremlife="N/A","n/a",A3taxvalue/A3taxremlife)),'PTRM input'!Y$581)</f>
        <v>2.946468760910213E-2</v>
      </c>
      <c r="Z806" s="617">
        <f>IF('PTRM input'!$E$574='PTRM input'!$G$573,IF(Z$3&gt;A3taxremlife,A3taxvalue-SUM($F806:Y806),IF(A3taxremlife="N/A","n/a",A3taxvalue/A3taxremlife)),'PTRM input'!Z$581)</f>
        <v>2.6518218848191919E-2</v>
      </c>
      <c r="AA806" s="617">
        <f>IF('PTRM input'!$E$574='PTRM input'!$G$573,IF(AA$3&gt;A3taxremlife,A3taxvalue-SUM($F806:Z806),IF(A3taxremlife="N/A","n/a",A3taxvalue/A3taxremlife)),'PTRM input'!AA$581)</f>
        <v>2.3866396963372727E-2</v>
      </c>
      <c r="AB806" s="617">
        <f>IF('PTRM input'!$E$574='PTRM input'!$G$573,IF(AB$3&gt;A3taxremlife,A3taxvalue-SUM($F806:AA806),IF(A3taxremlife="N/A","n/a",A3taxvalue/A3taxremlife)),'PTRM input'!AB$581)</f>
        <v>0</v>
      </c>
      <c r="AC806" s="617">
        <f>IF('PTRM input'!$E$574='PTRM input'!$G$573,IF(AC$3&gt;A3taxremlife,A3taxvalue-SUM($F806:AB806),IF(A3taxremlife="N/A","n/a",A3taxvalue/A3taxremlife)),'PTRM input'!AC$581)</f>
        <v>0</v>
      </c>
      <c r="AD806" s="617">
        <f>IF('PTRM input'!$E$574='PTRM input'!$G$573,IF(AD$3&gt;A3taxremlife,A3taxvalue-SUM($F806:AC806),IF(A3taxremlife="N/A","n/a",A3taxvalue/A3taxremlife)),'PTRM input'!AD$581)</f>
        <v>0</v>
      </c>
      <c r="AE806" s="617">
        <f>IF('PTRM input'!$E$574='PTRM input'!$G$573,IF(AE$3&gt;A3taxremlife,A3taxvalue-SUM($F806:AD806),IF(A3taxremlife="N/A","n/a",A3taxvalue/A3taxremlife)),'PTRM input'!AE$581)</f>
        <v>0</v>
      </c>
      <c r="AF806" s="617">
        <f>IF('PTRM input'!$E$574='PTRM input'!$G$573,IF(AF$3&gt;A3taxremlife,A3taxvalue-SUM($F806:AE806),IF(A3taxremlife="N/A","n/a",A3taxvalue/A3taxremlife)),'PTRM input'!AF$581)</f>
        <v>0</v>
      </c>
      <c r="AG806" s="617">
        <f>IF('PTRM input'!$E$574='PTRM input'!$G$573,IF(AG$3&gt;A3taxremlife,A3taxvalue-SUM($F806:AF806),IF(A3taxremlife="N/A","n/a",A3taxvalue/A3taxremlife)),'PTRM input'!AG$581)</f>
        <v>0</v>
      </c>
      <c r="AH806" s="617">
        <f>IF('PTRM input'!$E$574='PTRM input'!$G$573,IF(AH$3&gt;A3taxremlife,A3taxvalue-SUM($F806:AG806),IF(A3taxremlife="N/A","n/a",A3taxvalue/A3taxremlife)),'PTRM input'!AH$581)</f>
        <v>0</v>
      </c>
      <c r="AI806" s="617">
        <f>IF('PTRM input'!$E$574='PTRM input'!$G$573,IF(AI$3&gt;A3taxremlife,A3taxvalue-SUM($F806:AH806),IF(A3taxremlife="N/A","n/a",A3taxvalue/A3taxremlife)),'PTRM input'!AI$581)</f>
        <v>0</v>
      </c>
      <c r="AJ806" s="617">
        <f>IF('PTRM input'!$E$574='PTRM input'!$G$573,IF(AJ$3&gt;A3taxremlife,A3taxvalue-SUM($F806:AI806),IF(A3taxremlife="N/A","n/a",A3taxvalue/A3taxremlife)),'PTRM input'!AJ$581)</f>
        <v>0</v>
      </c>
      <c r="AK806" s="617">
        <f>IF('PTRM input'!$E$574='PTRM input'!$G$573,IF(AK$3&gt;A3taxremlife,A3taxvalue-SUM($F806:AJ806),IF(A3taxremlife="N/A","n/a",A3taxvalue/A3taxremlife)),'PTRM input'!AK$581)</f>
        <v>0</v>
      </c>
      <c r="AL806" s="617">
        <f>IF('PTRM input'!$E$574='PTRM input'!$G$573,IF(AL$3&gt;A3taxremlife,A3taxvalue-SUM($F806:AK806),IF(A3taxremlife="N/A","n/a",A3taxvalue/A3taxremlife)),'PTRM input'!AL$581)</f>
        <v>0</v>
      </c>
      <c r="AM806" s="617">
        <f>IF('PTRM input'!$E$574='PTRM input'!$G$573,IF(AM$3&gt;A3taxremlife,A3taxvalue-SUM($F806:AL806),IF(A3taxremlife="N/A","n/a",A3taxvalue/A3taxremlife)),'PTRM input'!AM$581)</f>
        <v>0</v>
      </c>
      <c r="AN806" s="617">
        <f>IF('PTRM input'!$E$574='PTRM input'!$G$573,IF(AN$3&gt;A3taxremlife,A3taxvalue-SUM($F806:AM806),IF(A3taxremlife="N/A","n/a",A3taxvalue/A3taxremlife)),'PTRM input'!AN$581)</f>
        <v>0</v>
      </c>
      <c r="AO806" s="617">
        <f>IF('PTRM input'!$E$574='PTRM input'!$G$573,IF(AO$3&gt;A3taxremlife,A3taxvalue-SUM($F806:AN806),IF(A3taxremlife="N/A","n/a",A3taxvalue/A3taxremlife)),'PTRM input'!AO$581)</f>
        <v>0</v>
      </c>
      <c r="AP806" s="617">
        <f>IF('PTRM input'!$E$574='PTRM input'!$G$573,IF(AP$3&gt;A3taxremlife,A3taxvalue-SUM($F806:AO806),IF(A3taxremlife="N/A","n/a",A3taxvalue/A3taxremlife)),'PTRM input'!AP$581)</f>
        <v>0</v>
      </c>
      <c r="AQ806" s="617">
        <f>IF('PTRM input'!$E$574='PTRM input'!$G$573,IF(AQ$3&gt;A3taxremlife,A3taxvalue-SUM($F806:AP806),IF(A3taxremlife="N/A","n/a",A3taxvalue/A3taxremlife)),'PTRM input'!AQ$581)</f>
        <v>0</v>
      </c>
      <c r="AR806" s="617">
        <f>IF('PTRM input'!$E$574='PTRM input'!$G$573,IF(AR$3&gt;A3taxremlife,A3taxvalue-SUM($F806:AQ806),IF(A3taxremlife="N/A","n/a",A3taxvalue/A3taxremlife)),'PTRM input'!AR$581)</f>
        <v>0</v>
      </c>
      <c r="AS806" s="617">
        <f>IF('PTRM input'!$E$574='PTRM input'!$G$573,IF(AS$3&gt;A3taxremlife,A3taxvalue-SUM($F806:AR806),IF(A3taxremlife="N/A","n/a",A3taxvalue/A3taxremlife)),'PTRM input'!AS$581)</f>
        <v>0</v>
      </c>
      <c r="AT806" s="617">
        <f>IF('PTRM input'!$E$574='PTRM input'!$G$573,IF(AT$3&gt;A3taxremlife,A3taxvalue-SUM($F806:AS806),IF(A3taxremlife="N/A","n/a",A3taxvalue/A3taxremlife)),'PTRM input'!AT$581)</f>
        <v>0</v>
      </c>
      <c r="AU806" s="617">
        <f>IF('PTRM input'!$E$574='PTRM input'!$G$573,IF(AU$3&gt;A3taxremlife,A3taxvalue-SUM($F806:AT806),IF(A3taxremlife="N/A","n/a",A3taxvalue/A3taxremlife)),'PTRM input'!AU$581)</f>
        <v>0</v>
      </c>
      <c r="AV806" s="617">
        <f>IF('PTRM input'!$E$574='PTRM input'!$G$573,IF(AV$3&gt;A3taxremlife,A3taxvalue-SUM($F806:AU806),IF(A3taxremlife="N/A","n/a",A3taxvalue/A3taxremlife)),'PTRM input'!AV$581)</f>
        <v>0</v>
      </c>
      <c r="AW806" s="617">
        <f>IF('PTRM input'!$E$574='PTRM input'!$G$573,IF(AW$3&gt;A3taxremlife,A3taxvalue-SUM($F806:AV806),IF(A3taxremlife="N/A","n/a",A3taxvalue/A3taxremlife)),'PTRM input'!AW$581)</f>
        <v>0</v>
      </c>
      <c r="AX806" s="617">
        <f>IF('PTRM input'!$E$574='PTRM input'!$G$573,IF(AX$3&gt;A3taxremlife,A3taxvalue-SUM($F806:AW806),IF(A3taxremlife="N/A","n/a",A3taxvalue/A3taxremlife)),'PTRM input'!AX$581)</f>
        <v>0</v>
      </c>
      <c r="AY806" s="617">
        <f>IF('PTRM input'!$E$574='PTRM input'!$G$573,IF(AY$3&gt;A3taxremlife,A3taxvalue-SUM($F806:AX806),IF(A3taxremlife="N/A","n/a",A3taxvalue/A3taxremlife)),'PTRM input'!AY$581)</f>
        <v>0</v>
      </c>
      <c r="AZ806" s="617">
        <f>IF('PTRM input'!$E$574='PTRM input'!$G$573,IF(AZ$3&gt;A3taxremlife,A3taxvalue-SUM($F806:AY806),IF(A3taxremlife="N/A","n/a",A3taxvalue/A3taxremlife)),'PTRM input'!AZ$581)</f>
        <v>0</v>
      </c>
      <c r="BA806" s="617">
        <f>IF('PTRM input'!$E$574='PTRM input'!$G$573,IF(BA$3&gt;A3taxremlife,A3taxvalue-SUM($F806:AZ806),IF(A3taxremlife="N/A","n/a",A3taxvalue/A3taxremlife)),'PTRM input'!BA$581)</f>
        <v>0</v>
      </c>
      <c r="BB806" s="617">
        <f>IF('PTRM input'!$E$574='PTRM input'!$G$573,IF(BB$3&gt;A3taxremlife,A3taxvalue-SUM($F806:BA806),IF(A3taxremlife="N/A","n/a",A3taxvalue/A3taxremlife)),'PTRM input'!BB$581)</f>
        <v>0</v>
      </c>
      <c r="BC806" s="617">
        <f>IF('PTRM input'!$E$574='PTRM input'!$G$573,IF(BC$3&gt;A3taxremlife,A3taxvalue-SUM($F806:BB806),IF(A3taxremlife="N/A","n/a",A3taxvalue/A3taxremlife)),'PTRM input'!BC$581)</f>
        <v>0</v>
      </c>
      <c r="BD806" s="617">
        <f>IF('PTRM input'!$E$574='PTRM input'!$G$573,IF(BD$3&gt;A3taxremlife,A3taxvalue-SUM($F806:BC806),IF(A3taxremlife="N/A","n/a",A3taxvalue/A3taxremlife)),'PTRM input'!BD$581)</f>
        <v>0</v>
      </c>
      <c r="BE806" s="617">
        <f>IF('PTRM input'!$E$574='PTRM input'!$G$573,IF(BE$3&gt;A3taxremlife,A3taxvalue-SUM($F806:BD806),IF(A3taxremlife="N/A","n/a",A3taxvalue/A3taxremlife)),'PTRM input'!BE$581)</f>
        <v>0</v>
      </c>
      <c r="BF806" s="617">
        <f>IF('PTRM input'!$E$574='PTRM input'!$G$573,IF(BF$3&gt;A3taxremlife,A3taxvalue-SUM($F806:BE806),IF(A3taxremlife="N/A","n/a",A3taxvalue/A3taxremlife)),'PTRM input'!BF$581)</f>
        <v>0</v>
      </c>
      <c r="BG806" s="617">
        <f>IF('PTRM input'!$E$574='PTRM input'!$G$573,IF(BG$3&gt;A3taxremlife,A3taxvalue-SUM($F806:BF806),IF(A3taxremlife="N/A","n/a",A3taxvalue/A3taxremlife)),'PTRM input'!BG$581)</f>
        <v>0</v>
      </c>
      <c r="BH806" s="617">
        <f>IF('PTRM input'!$E$574='PTRM input'!$G$573,IF(BH$3&gt;A3taxremlife,A3taxvalue-SUM($F806:BG806),IF(A3taxremlife="N/A","n/a",A3taxvalue/A3taxremlife)),'PTRM input'!BH$581)</f>
        <v>0</v>
      </c>
      <c r="BI806" s="617">
        <f>IF('PTRM input'!$E$574='PTRM input'!$G$573,IF(BI$3&gt;A3taxremlife,A3taxvalue-SUM($F806:BH806),IF(A3taxremlife="N/A","n/a",A3taxvalue/A3taxremlife)),'PTRM input'!BI$581)</f>
        <v>0</v>
      </c>
      <c r="BJ806" s="116"/>
      <c r="BK806" s="116"/>
      <c r="BL806" s="116"/>
      <c r="BM806" s="116"/>
    </row>
    <row r="807" spans="1:65" ht="12.75" customHeight="1" outlineLevel="2">
      <c r="A807" s="366"/>
      <c r="B807" s="19"/>
      <c r="C807" s="18"/>
      <c r="D807" s="760" t="s">
        <v>237</v>
      </c>
      <c r="E807" s="86">
        <v>0</v>
      </c>
      <c r="F807" s="356"/>
      <c r="G807" s="433"/>
      <c r="H807" s="433"/>
      <c r="I807" s="433"/>
      <c r="J807" s="433"/>
      <c r="K807" s="433"/>
      <c r="L807" s="433"/>
      <c r="M807" s="433"/>
      <c r="N807" s="433"/>
      <c r="O807" s="433"/>
      <c r="P807" s="433"/>
      <c r="Q807" s="251"/>
      <c r="R807" s="251"/>
      <c r="S807" s="251"/>
      <c r="T807" s="251"/>
      <c r="U807" s="251"/>
      <c r="V807" s="251"/>
      <c r="W807" s="251"/>
      <c r="X807" s="251"/>
      <c r="Y807" s="251"/>
      <c r="Z807" s="251"/>
      <c r="AA807" s="251"/>
      <c r="AB807" s="251"/>
      <c r="AC807" s="251"/>
      <c r="AD807" s="251"/>
      <c r="AE807" s="251"/>
      <c r="AF807" s="251"/>
      <c r="AG807" s="251"/>
      <c r="AH807" s="251"/>
      <c r="AI807" s="251"/>
      <c r="AJ807" s="251"/>
      <c r="AK807" s="251"/>
      <c r="AL807" s="251"/>
      <c r="AM807" s="251"/>
      <c r="AN807" s="251"/>
      <c r="AO807" s="251"/>
      <c r="AP807" s="251"/>
      <c r="AQ807" s="251"/>
      <c r="AR807" s="251"/>
      <c r="AS807" s="251"/>
      <c r="AT807" s="251"/>
      <c r="AU807" s="251"/>
      <c r="AV807" s="251"/>
      <c r="AW807" s="251"/>
      <c r="AX807" s="251"/>
      <c r="AY807" s="251"/>
      <c r="AZ807" s="251"/>
      <c r="BA807" s="251"/>
      <c r="BB807" s="251"/>
      <c r="BC807" s="251"/>
      <c r="BD807" s="251"/>
      <c r="BE807" s="251"/>
      <c r="BF807" s="251"/>
      <c r="BG807" s="251"/>
      <c r="BH807" s="251"/>
      <c r="BI807" s="251"/>
      <c r="BJ807" s="116"/>
      <c r="BK807" s="116"/>
      <c r="BL807" s="116"/>
      <c r="BM807" s="116"/>
    </row>
    <row r="808" spans="1:65" ht="12.75" customHeight="1" outlineLevel="2">
      <c r="A808" s="366"/>
      <c r="B808" s="19"/>
      <c r="C808" s="18"/>
      <c r="D808" s="760"/>
      <c r="E808" s="86">
        <v>1</v>
      </c>
      <c r="F808" s="356"/>
      <c r="G808" s="618"/>
      <c r="H808" s="251">
        <f ca="1">IF(A3taxstdlife="n/a","n/a",IF(A3taxstdlife="",0,IF(H$3&gt;(A3stdlife+$E808),((INDEX('PTRM input'!$G$385:$P$434,A3offset,$E808)-INDEX('PTRM input'!$G$277:$P$326,A3offset,$E808))*OFFSET($F$7,0,$E808))-SUM($G808:G808),(((INDEX('PTRM input'!$G$385:$P$434,A3offset,$E808)-INDEX('PTRM input'!$G$277:$P$326,A3offset,$E808))*OFFSET($F$7,0,$E808))-SUM($G808:G808))*(OFFSET('PTRM input'!$G$477,0,$E808-1)/A3taxstdlife))))</f>
        <v>0.11894168711911278</v>
      </c>
      <c r="I808" s="251">
        <f ca="1">IF(A3taxstdlife="n/a","n/a",IF(A3taxstdlife="",0,IF(I$3&gt;(A3stdlife+$E808),((INDEX('PTRM input'!$G$385:$P$434,A3offset,$E808)-INDEX('PTRM input'!$G$277:$P$326,A3offset,$E808))*OFFSET($F$7,0,$E808))-SUM($G808:H808),(((INDEX('PTRM input'!$G$385:$P$434,A3offset,$E808)-INDEX('PTRM input'!$G$277:$P$326,A3offset,$E808))*OFFSET($F$7,0,$E808))-SUM($G808:H808))*(OFFSET('PTRM input'!$G$477,0,$E808-1)/A3taxstdlife))))</f>
        <v>0.10297653777289292</v>
      </c>
      <c r="J808" s="251">
        <f ca="1">IF(A3taxstdlife="n/a","n/a",IF(A3taxstdlife="",0,IF(J$3&gt;(A3stdlife+$E808),((INDEX('PTRM input'!$G$385:$P$434,A3offset,$E808)-INDEX('PTRM input'!$G$277:$P$326,A3offset,$E808))*OFFSET($F$7,0,$E808))-SUM($G808:I808),(((INDEX('PTRM input'!$G$385:$P$434,A3offset,$E808)-INDEX('PTRM input'!$G$277:$P$326,A3offset,$E808))*OFFSET($F$7,0,$E808))-SUM($G808:I808))*(OFFSET('PTRM input'!$G$477,0,$E808-1)/A3taxstdlife))))</f>
        <v>8.9154337629939823E-2</v>
      </c>
      <c r="K808" s="251">
        <f ca="1">IF(A3taxstdlife="n/a","n/a",IF(A3taxstdlife="",0,IF(K$3&gt;(A3stdlife+$E808),((INDEX('PTRM input'!$G$385:$P$434,A3offset,$E808)-INDEX('PTRM input'!$G$277:$P$326,A3offset,$E808))*OFFSET($F$7,0,$E808))-SUM($G808:J808),(((INDEX('PTRM input'!$G$385:$P$434,A3offset,$E808)-INDEX('PTRM input'!$G$277:$P$326,A3offset,$E808))*OFFSET($F$7,0,$E808))-SUM($G808:J808))*(OFFSET('PTRM input'!$G$477,0,$E808-1)/A3taxstdlife))))</f>
        <v>7.7187445704992697E-2</v>
      </c>
      <c r="L808" s="251">
        <f ca="1">IF(A3taxstdlife="n/a","n/a",IF(A3taxstdlife="",0,IF(L$3&gt;(A3stdlife+$E808),((INDEX('PTRM input'!$G$385:$P$434,A3offset,$E808)-INDEX('PTRM input'!$G$277:$P$326,A3offset,$E808))*OFFSET($F$7,0,$E808))-SUM($G808:K808),(((INDEX('PTRM input'!$G$385:$P$434,A3offset,$E808)-INDEX('PTRM input'!$G$277:$P$326,A3offset,$E808))*OFFSET($F$7,0,$E808))-SUM($G808:K808))*(OFFSET('PTRM input'!$G$477,0,$E808-1)/A3taxstdlife))))</f>
        <v>6.6826830111072613E-2</v>
      </c>
      <c r="M808" s="251">
        <f ca="1">IF(A3taxstdlife="n/a","n/a",IF(A3taxstdlife="",0,IF(M$3&gt;(A3stdlife+$E808),((INDEX('PTRM input'!$G$385:$P$434,A3offset,$E808)-INDEX('PTRM input'!$G$277:$P$326,A3offset,$E808))*OFFSET($F$7,0,$E808))-SUM($G808:L808),(((INDEX('PTRM input'!$G$385:$P$434,A3offset,$E808)-INDEX('PTRM input'!$G$277:$P$326,A3offset,$E808))*OFFSET($F$7,0,$E808))-SUM($G808:L808))*(OFFSET('PTRM input'!$G$477,0,$E808-1)/A3taxstdlife))))</f>
        <v>5.7856885687892358E-2</v>
      </c>
      <c r="N808" s="251">
        <f ca="1">IF(A3taxstdlife="n/a","n/a",IF(A3taxstdlife="",0,IF(N$3&gt;(A3stdlife+$E808),((INDEX('PTRM input'!$G$385:$P$434,A3offset,$E808)-INDEX('PTRM input'!$G$277:$P$326,A3offset,$E808))*OFFSET($F$7,0,$E808))-SUM($G808:M808),(((INDEX('PTRM input'!$G$385:$P$434,A3offset,$E808)-INDEX('PTRM input'!$G$277:$P$326,A3offset,$E808))*OFFSET($F$7,0,$E808))-SUM($G808:M808))*(OFFSET('PTRM input'!$G$477,0,$E808-1)/A3taxstdlife))))</f>
        <v>5.0090947242868042E-2</v>
      </c>
      <c r="O808" s="251">
        <f ca="1">IF(A3taxstdlife="n/a","n/a",IF(A3taxstdlife="",0,IF(O$3&gt;(A3stdlife+$E808),((INDEX('PTRM input'!$G$385:$P$434,A3offset,$E808)-INDEX('PTRM input'!$G$277:$P$326,A3offset,$E808))*OFFSET($F$7,0,$E808))-SUM($G808:N808),(((INDEX('PTRM input'!$G$385:$P$434,A3offset,$E808)-INDEX('PTRM input'!$G$277:$P$326,A3offset,$E808))*OFFSET($F$7,0,$E808))-SUM($G808:N808))*(OFFSET('PTRM input'!$G$477,0,$E808-1)/A3taxstdlife))))</f>
        <v>4.3367405034952768E-2</v>
      </c>
      <c r="P808" s="251">
        <f ca="1">IF(A3taxstdlife="n/a","n/a",IF(A3taxstdlife="",0,IF(P$3&gt;(A3stdlife+$E808),((INDEX('PTRM input'!$G$385:$P$434,A3offset,$E808)-INDEX('PTRM input'!$G$277:$P$326,A3offset,$E808))*OFFSET($F$7,0,$E808))-SUM($G808:O808),(((INDEX('PTRM input'!$G$385:$P$434,A3offset,$E808)-INDEX('PTRM input'!$G$277:$P$326,A3offset,$E808))*OFFSET($F$7,0,$E808))-SUM($G808:O808))*(OFFSET('PTRM input'!$G$477,0,$E808-1)/A3taxstdlife))))</f>
        <v>3.7546341664230071E-2</v>
      </c>
      <c r="Q808" s="251">
        <f ca="1">IF(A3taxstdlife="n/a","n/a",IF(A3taxstdlife="",0,IF(Q$3&gt;(A3stdlife+$E808),((INDEX('PTRM input'!$G$385:$P$434,A3offset,$E808)-INDEX('PTRM input'!$G$277:$P$326,A3offset,$E808))*OFFSET($F$7,0,$E808))-SUM($G808:P808),(((INDEX('PTRM input'!$G$385:$P$434,A3offset,$E808)-INDEX('PTRM input'!$G$277:$P$326,A3offset,$E808))*OFFSET($F$7,0,$E808))-SUM($G808:P808))*(OFFSET('PTRM input'!$G$477,0,$E808-1)/A3taxstdlife))))</f>
        <v>3.2506620380696107E-2</v>
      </c>
      <c r="R808" s="251">
        <f ca="1">IF(A3taxstdlife="n/a","n/a",IF(A3taxstdlife="",0,IF(R$3&gt;(A3stdlife+$E808),((INDEX('PTRM input'!$G$385:$P$434,A3offset,$E808)-INDEX('PTRM input'!$G$277:$P$326,A3offset,$E808))*OFFSET($F$7,0,$E808))-SUM($G808:Q808),(((INDEX('PTRM input'!$G$385:$P$434,A3offset,$E808)-INDEX('PTRM input'!$G$277:$P$326,A3offset,$E808))*OFFSET($F$7,0,$E808))-SUM($G808:Q808))*(OFFSET('PTRM input'!$G$477,0,$E808-1)/A3taxstdlife))))</f>
        <v>2.8143364219725669E-2</v>
      </c>
      <c r="S808" s="251">
        <f ca="1">IF(A3taxstdlife="n/a","n/a",IF(A3taxstdlife="",0,IF(S$3&gt;(A3stdlife+$E808),((INDEX('PTRM input'!$G$385:$P$434,A3offset,$E808)-INDEX('PTRM input'!$G$277:$P$326,A3offset,$E808))*OFFSET($F$7,0,$E808))-SUM($G808:R808),(((INDEX('PTRM input'!$G$385:$P$434,A3offset,$E808)-INDEX('PTRM input'!$G$277:$P$326,A3offset,$E808))*OFFSET($F$7,0,$E808))-SUM($G808:R808))*(OFFSET('PTRM input'!$G$477,0,$E808-1)/A3taxstdlife))))</f>
        <v>2.4365773504848552E-2</v>
      </c>
      <c r="T808" s="251">
        <f ca="1">IF(A3taxstdlife="n/a","n/a",IF(A3taxstdlife="",0,IF(T$3&gt;(A3stdlife+$E808),((INDEX('PTRM input'!$G$385:$P$434,A3offset,$E808)-INDEX('PTRM input'!$G$277:$P$326,A3offset,$E808))*OFFSET($F$7,0,$E808))-SUM($G808:S808),(((INDEX('PTRM input'!$G$385:$P$434,A3offset,$E808)-INDEX('PTRM input'!$G$277:$P$326,A3offset,$E808))*OFFSET($F$7,0,$E808))-SUM($G808:S808))*(OFFSET('PTRM input'!$G$477,0,$E808-1)/A3taxstdlife))))</f>
        <v>2.1095236299911214E-2</v>
      </c>
      <c r="U808" s="251">
        <f ca="1">IF(A3taxstdlife="n/a","n/a",IF(A3taxstdlife="",0,IF(U$3&gt;(A3stdlife+$E808),((INDEX('PTRM input'!$G$385:$P$434,A3offset,$E808)-INDEX('PTRM input'!$G$277:$P$326,A3offset,$E808))*OFFSET($F$7,0,$E808))-SUM($G808:T808),(((INDEX('PTRM input'!$G$385:$P$434,A3offset,$E808)-INDEX('PTRM input'!$G$277:$P$326,A3offset,$E808))*OFFSET($F$7,0,$E808))-SUM($G808:T808))*(OFFSET('PTRM input'!$G$477,0,$E808-1)/A3taxstdlife))))</f>
        <v>1.8263692488996484E-2</v>
      </c>
      <c r="V808" s="251">
        <f ca="1">IF(A3taxstdlife="n/a","n/a",IF(A3taxstdlife="",0,IF(V$3&gt;(A3stdlife+$E808),((INDEX('PTRM input'!$G$385:$P$434,A3offset,$E808)-INDEX('PTRM input'!$G$277:$P$326,A3offset,$E808))*OFFSET($F$7,0,$E808))-SUM($G808:U808),(((INDEX('PTRM input'!$G$385:$P$434,A3offset,$E808)-INDEX('PTRM input'!$G$277:$P$326,A3offset,$E808))*OFFSET($F$7,0,$E808))-SUM($G808:U808))*(OFFSET('PTRM input'!$G$477,0,$E808-1)/A3taxstdlife))))</f>
        <v>0.1178023317339626</v>
      </c>
      <c r="W808" s="251">
        <f ca="1">IF(A3taxstdlife="n/a","n/a",IF(A3taxstdlife="",0,IF(W$3&gt;(A3stdlife+$E808),((INDEX('PTRM input'!$G$385:$P$434,A3offset,$E808)-INDEX('PTRM input'!$G$277:$P$326,A3offset,$E808))*OFFSET($F$7,0,$E808))-SUM($G808:V808),(((INDEX('PTRM input'!$G$385:$P$434,A3offset,$E808)-INDEX('PTRM input'!$G$277:$P$326,A3offset,$E808))*OFFSET($F$7,0,$E808))-SUM($G808:V808))*(OFFSET('PTRM input'!$G$477,0,$E808-1)/A3taxstdlife))))</f>
        <v>0</v>
      </c>
      <c r="X808" s="251">
        <f ca="1">IF(A3taxstdlife="n/a","n/a",IF(A3taxstdlife="",0,IF(X$3&gt;(A3stdlife+$E808),((INDEX('PTRM input'!$G$385:$P$434,A3offset,$E808)-INDEX('PTRM input'!$G$277:$P$326,A3offset,$E808))*OFFSET($F$7,0,$E808))-SUM($G808:W808),(((INDEX('PTRM input'!$G$385:$P$434,A3offset,$E808)-INDEX('PTRM input'!$G$277:$P$326,A3offset,$E808))*OFFSET($F$7,0,$E808))-SUM($G808:W808))*(OFFSET('PTRM input'!$G$477,0,$E808-1)/A3taxstdlife))))</f>
        <v>0</v>
      </c>
      <c r="Y808" s="251">
        <f ca="1">IF(A3taxstdlife="n/a","n/a",IF(A3taxstdlife="",0,IF(Y$3&gt;(A3stdlife+$E808),((INDEX('PTRM input'!$G$385:$P$434,A3offset,$E808)-INDEX('PTRM input'!$G$277:$P$326,A3offset,$E808))*OFFSET($F$7,0,$E808))-SUM($G808:X808),(((INDEX('PTRM input'!$G$385:$P$434,A3offset,$E808)-INDEX('PTRM input'!$G$277:$P$326,A3offset,$E808))*OFFSET($F$7,0,$E808))-SUM($G808:X808))*(OFFSET('PTRM input'!$G$477,0,$E808-1)/A3taxstdlife))))</f>
        <v>0</v>
      </c>
      <c r="Z808" s="251">
        <f ca="1">IF(A3taxstdlife="n/a","n/a",IF(A3taxstdlife="",0,IF(Z$3&gt;(A3stdlife+$E808),((INDEX('PTRM input'!$G$385:$P$434,A3offset,$E808)-INDEX('PTRM input'!$G$277:$P$326,A3offset,$E808))*OFFSET($F$7,0,$E808))-SUM($G808:Y808),(((INDEX('PTRM input'!$G$385:$P$434,A3offset,$E808)-INDEX('PTRM input'!$G$277:$P$326,A3offset,$E808))*OFFSET($F$7,0,$E808))-SUM($G808:Y808))*(OFFSET('PTRM input'!$G$477,0,$E808-1)/A3taxstdlife))))</f>
        <v>0</v>
      </c>
      <c r="AA808" s="251">
        <f ca="1">IF(A3taxstdlife="n/a","n/a",IF(A3taxstdlife="",0,IF(AA$3&gt;(A3stdlife+$E808),((INDEX('PTRM input'!$G$385:$P$434,A3offset,$E808)-INDEX('PTRM input'!$G$277:$P$326,A3offset,$E808))*OFFSET($F$7,0,$E808))-SUM($G808:Z808),(((INDEX('PTRM input'!$G$385:$P$434,A3offset,$E808)-INDEX('PTRM input'!$G$277:$P$326,A3offset,$E808))*OFFSET($F$7,0,$E808))-SUM($G808:Z808))*(OFFSET('PTRM input'!$G$477,0,$E808-1)/A3taxstdlife))))</f>
        <v>0</v>
      </c>
      <c r="AB808" s="251">
        <f ca="1">IF(A3taxstdlife="n/a","n/a",IF(A3taxstdlife="",0,IF(AB$3&gt;(A3stdlife+$E808),((INDEX('PTRM input'!$G$385:$P$434,A3offset,$E808)-INDEX('PTRM input'!$G$277:$P$326,A3offset,$E808))*OFFSET($F$7,0,$E808))-SUM($G808:AA808),(((INDEX('PTRM input'!$G$385:$P$434,A3offset,$E808)-INDEX('PTRM input'!$G$277:$P$326,A3offset,$E808))*OFFSET($F$7,0,$E808))-SUM($G808:AA808))*(OFFSET('PTRM input'!$G$477,0,$E808-1)/A3taxstdlife))))</f>
        <v>0</v>
      </c>
      <c r="AC808" s="251">
        <f ca="1">IF(A3taxstdlife="n/a","n/a",IF(A3taxstdlife="",0,IF(AC$3&gt;(A3stdlife+$E808),((INDEX('PTRM input'!$G$385:$P$434,A3offset,$E808)-INDEX('PTRM input'!$G$277:$P$326,A3offset,$E808))*OFFSET($F$7,0,$E808))-SUM($G808:AB808),(((INDEX('PTRM input'!$G$385:$P$434,A3offset,$E808)-INDEX('PTRM input'!$G$277:$P$326,A3offset,$E808))*OFFSET($F$7,0,$E808))-SUM($G808:AB808))*(OFFSET('PTRM input'!$G$477,0,$E808-1)/A3taxstdlife))))</f>
        <v>0</v>
      </c>
      <c r="AD808" s="251">
        <f ca="1">IF(A3taxstdlife="n/a","n/a",IF(A3taxstdlife="",0,IF(AD$3&gt;(A3stdlife+$E808),((INDEX('PTRM input'!$G$385:$P$434,A3offset,$E808)-INDEX('PTRM input'!$G$277:$P$326,A3offset,$E808))*OFFSET($F$7,0,$E808))-SUM($G808:AC808),(((INDEX('PTRM input'!$G$385:$P$434,A3offset,$E808)-INDEX('PTRM input'!$G$277:$P$326,A3offset,$E808))*OFFSET($F$7,0,$E808))-SUM($G808:AC808))*(OFFSET('PTRM input'!$G$477,0,$E808-1)/A3taxstdlife))))</f>
        <v>0</v>
      </c>
      <c r="AE808" s="251">
        <f ca="1">IF(A3taxstdlife="n/a","n/a",IF(A3taxstdlife="",0,IF(AE$3&gt;(A3stdlife+$E808),((INDEX('PTRM input'!$G$385:$P$434,A3offset,$E808)-INDEX('PTRM input'!$G$277:$P$326,A3offset,$E808))*OFFSET($F$7,0,$E808))-SUM($G808:AD808),(((INDEX('PTRM input'!$G$385:$P$434,A3offset,$E808)-INDEX('PTRM input'!$G$277:$P$326,A3offset,$E808))*OFFSET($F$7,0,$E808))-SUM($G808:AD808))*(OFFSET('PTRM input'!$G$477,0,$E808-1)/A3taxstdlife))))</f>
        <v>0</v>
      </c>
      <c r="AF808" s="251">
        <f ca="1">IF(A3taxstdlife="n/a","n/a",IF(A3taxstdlife="",0,IF(AF$3&gt;(A3stdlife+$E808),((INDEX('PTRM input'!$G$385:$P$434,A3offset,$E808)-INDEX('PTRM input'!$G$277:$P$326,A3offset,$E808))*OFFSET($F$7,0,$E808))-SUM($G808:AE808),(((INDEX('PTRM input'!$G$385:$P$434,A3offset,$E808)-INDEX('PTRM input'!$G$277:$P$326,A3offset,$E808))*OFFSET($F$7,0,$E808))-SUM($G808:AE808))*(OFFSET('PTRM input'!$G$477,0,$E808-1)/A3taxstdlife))))</f>
        <v>0</v>
      </c>
      <c r="AG808" s="251">
        <f ca="1">IF(A3taxstdlife="n/a","n/a",IF(A3taxstdlife="",0,IF(AG$3&gt;(A3stdlife+$E808),((INDEX('PTRM input'!$G$385:$P$434,A3offset,$E808)-INDEX('PTRM input'!$G$277:$P$326,A3offset,$E808))*OFFSET($F$7,0,$E808))-SUM($G808:AF808),(((INDEX('PTRM input'!$G$385:$P$434,A3offset,$E808)-INDEX('PTRM input'!$G$277:$P$326,A3offset,$E808))*OFFSET($F$7,0,$E808))-SUM($G808:AF808))*(OFFSET('PTRM input'!$G$477,0,$E808-1)/A3taxstdlife))))</f>
        <v>0</v>
      </c>
      <c r="AH808" s="251">
        <f ca="1">IF(A3taxstdlife="n/a","n/a",IF(A3taxstdlife="",0,IF(AH$3&gt;(A3stdlife+$E808),((INDEX('PTRM input'!$G$385:$P$434,A3offset,$E808)-INDEX('PTRM input'!$G$277:$P$326,A3offset,$E808))*OFFSET($F$7,0,$E808))-SUM($G808:AG808),(((INDEX('PTRM input'!$G$385:$P$434,A3offset,$E808)-INDEX('PTRM input'!$G$277:$P$326,A3offset,$E808))*OFFSET($F$7,0,$E808))-SUM($G808:AG808))*(OFFSET('PTRM input'!$G$477,0,$E808-1)/A3taxstdlife))))</f>
        <v>0</v>
      </c>
      <c r="AI808" s="251">
        <f ca="1">IF(A3taxstdlife="n/a","n/a",IF(A3taxstdlife="",0,IF(AI$3&gt;(A3stdlife+$E808),((INDEX('PTRM input'!$G$385:$P$434,A3offset,$E808)-INDEX('PTRM input'!$G$277:$P$326,A3offset,$E808))*OFFSET($F$7,0,$E808))-SUM($G808:AH808),(((INDEX('PTRM input'!$G$385:$P$434,A3offset,$E808)-INDEX('PTRM input'!$G$277:$P$326,A3offset,$E808))*OFFSET($F$7,0,$E808))-SUM($G808:AH808))*(OFFSET('PTRM input'!$G$477,0,$E808-1)/A3taxstdlife))))</f>
        <v>0</v>
      </c>
      <c r="AJ808" s="251">
        <f ca="1">IF(A3taxstdlife="n/a","n/a",IF(A3taxstdlife="",0,IF(AJ$3&gt;(A3stdlife+$E808),((INDEX('PTRM input'!$G$385:$P$434,A3offset,$E808)-INDEX('PTRM input'!$G$277:$P$326,A3offset,$E808))*OFFSET($F$7,0,$E808))-SUM($G808:AI808),(((INDEX('PTRM input'!$G$385:$P$434,A3offset,$E808)-INDEX('PTRM input'!$G$277:$P$326,A3offset,$E808))*OFFSET($F$7,0,$E808))-SUM($G808:AI808))*(OFFSET('PTRM input'!$G$477,0,$E808-1)/A3taxstdlife))))</f>
        <v>0</v>
      </c>
      <c r="AK808" s="251">
        <f ca="1">IF(A3taxstdlife="n/a","n/a",IF(A3taxstdlife="",0,IF(AK$3&gt;(A3stdlife+$E808),((INDEX('PTRM input'!$G$385:$P$434,A3offset,$E808)-INDEX('PTRM input'!$G$277:$P$326,A3offset,$E808))*OFFSET($F$7,0,$E808))-SUM($G808:AJ808),(((INDEX('PTRM input'!$G$385:$P$434,A3offset,$E808)-INDEX('PTRM input'!$G$277:$P$326,A3offset,$E808))*OFFSET($F$7,0,$E808))-SUM($G808:AJ808))*(OFFSET('PTRM input'!$G$477,0,$E808-1)/A3taxstdlife))))</f>
        <v>0</v>
      </c>
      <c r="AL808" s="251">
        <f ca="1">IF(A3taxstdlife="n/a","n/a",IF(A3taxstdlife="",0,IF(AL$3&gt;(A3stdlife+$E808),((INDEX('PTRM input'!$G$385:$P$434,A3offset,$E808)-INDEX('PTRM input'!$G$277:$P$326,A3offset,$E808))*OFFSET($F$7,0,$E808))-SUM($G808:AK808),(((INDEX('PTRM input'!$G$385:$P$434,A3offset,$E808)-INDEX('PTRM input'!$G$277:$P$326,A3offset,$E808))*OFFSET($F$7,0,$E808))-SUM($G808:AK808))*(OFFSET('PTRM input'!$G$477,0,$E808-1)/A3taxstdlife))))</f>
        <v>0</v>
      </c>
      <c r="AM808" s="251">
        <f ca="1">IF(A3taxstdlife="n/a","n/a",IF(A3taxstdlife="",0,IF(AM$3&gt;(A3stdlife+$E808),((INDEX('PTRM input'!$G$385:$P$434,A3offset,$E808)-INDEX('PTRM input'!$G$277:$P$326,A3offset,$E808))*OFFSET($F$7,0,$E808))-SUM($G808:AL808),(((INDEX('PTRM input'!$G$385:$P$434,A3offset,$E808)-INDEX('PTRM input'!$G$277:$P$326,A3offset,$E808))*OFFSET($F$7,0,$E808))-SUM($G808:AL808))*(OFFSET('PTRM input'!$G$477,0,$E808-1)/A3taxstdlife))))</f>
        <v>0</v>
      </c>
      <c r="AN808" s="251">
        <f ca="1">IF(A3taxstdlife="n/a","n/a",IF(A3taxstdlife="",0,IF(AN$3&gt;(A3stdlife+$E808),((INDEX('PTRM input'!$G$385:$P$434,A3offset,$E808)-INDEX('PTRM input'!$G$277:$P$326,A3offset,$E808))*OFFSET($F$7,0,$E808))-SUM($G808:AM808),(((INDEX('PTRM input'!$G$385:$P$434,A3offset,$E808)-INDEX('PTRM input'!$G$277:$P$326,A3offset,$E808))*OFFSET($F$7,0,$E808))-SUM($G808:AM808))*(OFFSET('PTRM input'!$G$477,0,$E808-1)/A3taxstdlife))))</f>
        <v>0</v>
      </c>
      <c r="AO808" s="251">
        <f ca="1">IF(A3taxstdlife="n/a","n/a",IF(A3taxstdlife="",0,IF(AO$3&gt;(A3stdlife+$E808),((INDEX('PTRM input'!$G$385:$P$434,A3offset,$E808)-INDEX('PTRM input'!$G$277:$P$326,A3offset,$E808))*OFFSET($F$7,0,$E808))-SUM($G808:AN808),(((INDEX('PTRM input'!$G$385:$P$434,A3offset,$E808)-INDEX('PTRM input'!$G$277:$P$326,A3offset,$E808))*OFFSET($F$7,0,$E808))-SUM($G808:AN808))*(OFFSET('PTRM input'!$G$477,0,$E808-1)/A3taxstdlife))))</f>
        <v>0</v>
      </c>
      <c r="AP808" s="251">
        <f ca="1">IF(A3taxstdlife="n/a","n/a",IF(A3taxstdlife="",0,IF(AP$3&gt;(A3stdlife+$E808),((INDEX('PTRM input'!$G$385:$P$434,A3offset,$E808)-INDEX('PTRM input'!$G$277:$P$326,A3offset,$E808))*OFFSET($F$7,0,$E808))-SUM($G808:AO808),(((INDEX('PTRM input'!$G$385:$P$434,A3offset,$E808)-INDEX('PTRM input'!$G$277:$P$326,A3offset,$E808))*OFFSET($F$7,0,$E808))-SUM($G808:AO808))*(OFFSET('PTRM input'!$G$477,0,$E808-1)/A3taxstdlife))))</f>
        <v>0</v>
      </c>
      <c r="AQ808" s="251">
        <f ca="1">IF(A3taxstdlife="n/a","n/a",IF(A3taxstdlife="",0,IF(AQ$3&gt;(A3stdlife+$E808),((INDEX('PTRM input'!$G$385:$P$434,A3offset,$E808)-INDEX('PTRM input'!$G$277:$P$326,A3offset,$E808))*OFFSET($F$7,0,$E808))-SUM($G808:AP808),(((INDEX('PTRM input'!$G$385:$P$434,A3offset,$E808)-INDEX('PTRM input'!$G$277:$P$326,A3offset,$E808))*OFFSET($F$7,0,$E808))-SUM($G808:AP808))*(OFFSET('PTRM input'!$G$477,0,$E808-1)/A3taxstdlife))))</f>
        <v>0</v>
      </c>
      <c r="AR808" s="251">
        <f ca="1">IF(A3taxstdlife="n/a","n/a",IF(A3taxstdlife="",0,IF(AR$3&gt;(A3stdlife+$E808),((INDEX('PTRM input'!$G$385:$P$434,A3offset,$E808)-INDEX('PTRM input'!$G$277:$P$326,A3offset,$E808))*OFFSET($F$7,0,$E808))-SUM($G808:AQ808),(((INDEX('PTRM input'!$G$385:$P$434,A3offset,$E808)-INDEX('PTRM input'!$G$277:$P$326,A3offset,$E808))*OFFSET($F$7,0,$E808))-SUM($G808:AQ808))*(OFFSET('PTRM input'!$G$477,0,$E808-1)/A3taxstdlife))))</f>
        <v>0</v>
      </c>
      <c r="AS808" s="251">
        <f ca="1">IF(A3taxstdlife="n/a","n/a",IF(A3taxstdlife="",0,IF(AS$3&gt;(A3stdlife+$E808),((INDEX('PTRM input'!$G$385:$P$434,A3offset,$E808)-INDEX('PTRM input'!$G$277:$P$326,A3offset,$E808))*OFFSET($F$7,0,$E808))-SUM($G808:AR808),(((INDEX('PTRM input'!$G$385:$P$434,A3offset,$E808)-INDEX('PTRM input'!$G$277:$P$326,A3offset,$E808))*OFFSET($F$7,0,$E808))-SUM($G808:AR808))*(OFFSET('PTRM input'!$G$477,0,$E808-1)/A3taxstdlife))))</f>
        <v>0</v>
      </c>
      <c r="AT808" s="251">
        <f ca="1">IF(A3taxstdlife="n/a","n/a",IF(A3taxstdlife="",0,IF(AT$3&gt;(A3stdlife+$E808),((INDEX('PTRM input'!$G$385:$P$434,A3offset,$E808)-INDEX('PTRM input'!$G$277:$P$326,A3offset,$E808))*OFFSET($F$7,0,$E808))-SUM($G808:AS808),(((INDEX('PTRM input'!$G$385:$P$434,A3offset,$E808)-INDEX('PTRM input'!$G$277:$P$326,A3offset,$E808))*OFFSET($F$7,0,$E808))-SUM($G808:AS808))*(OFFSET('PTRM input'!$G$477,0,$E808-1)/A3taxstdlife))))</f>
        <v>0</v>
      </c>
      <c r="AU808" s="251">
        <f ca="1">IF(A3taxstdlife="n/a","n/a",IF(A3taxstdlife="",0,IF(AU$3&gt;(A3stdlife+$E808),((INDEX('PTRM input'!$G$385:$P$434,A3offset,$E808)-INDEX('PTRM input'!$G$277:$P$326,A3offset,$E808))*OFFSET($F$7,0,$E808))-SUM($G808:AT808),(((INDEX('PTRM input'!$G$385:$P$434,A3offset,$E808)-INDEX('PTRM input'!$G$277:$P$326,A3offset,$E808))*OFFSET($F$7,0,$E808))-SUM($G808:AT808))*(OFFSET('PTRM input'!$G$477,0,$E808-1)/A3taxstdlife))))</f>
        <v>0</v>
      </c>
      <c r="AV808" s="251">
        <f ca="1">IF(A3taxstdlife="n/a","n/a",IF(A3taxstdlife="",0,IF(AV$3&gt;(A3stdlife+$E808),((INDEX('PTRM input'!$G$385:$P$434,A3offset,$E808)-INDEX('PTRM input'!$G$277:$P$326,A3offset,$E808))*OFFSET($F$7,0,$E808))-SUM($G808:AU808),(((INDEX('PTRM input'!$G$385:$P$434,A3offset,$E808)-INDEX('PTRM input'!$G$277:$P$326,A3offset,$E808))*OFFSET($F$7,0,$E808))-SUM($G808:AU808))*(OFFSET('PTRM input'!$G$477,0,$E808-1)/A3taxstdlife))))</f>
        <v>0</v>
      </c>
      <c r="AW808" s="251">
        <f ca="1">IF(A3taxstdlife="n/a","n/a",IF(A3taxstdlife="",0,IF(AW$3&gt;(A3stdlife+$E808),((INDEX('PTRM input'!$G$385:$P$434,A3offset,$E808)-INDEX('PTRM input'!$G$277:$P$326,A3offset,$E808))*OFFSET($F$7,0,$E808))-SUM($G808:AV808),(((INDEX('PTRM input'!$G$385:$P$434,A3offset,$E808)-INDEX('PTRM input'!$G$277:$P$326,A3offset,$E808))*OFFSET($F$7,0,$E808))-SUM($G808:AV808))*(OFFSET('PTRM input'!$G$477,0,$E808-1)/A3taxstdlife))))</f>
        <v>0</v>
      </c>
      <c r="AX808" s="251">
        <f ca="1">IF(A3taxstdlife="n/a","n/a",IF(A3taxstdlife="",0,IF(AX$3&gt;(A3stdlife+$E808),((INDEX('PTRM input'!$G$385:$P$434,A3offset,$E808)-INDEX('PTRM input'!$G$277:$P$326,A3offset,$E808))*OFFSET($F$7,0,$E808))-SUM($G808:AW808),(((INDEX('PTRM input'!$G$385:$P$434,A3offset,$E808)-INDEX('PTRM input'!$G$277:$P$326,A3offset,$E808))*OFFSET($F$7,0,$E808))-SUM($G808:AW808))*(OFFSET('PTRM input'!$G$477,0,$E808-1)/A3taxstdlife))))</f>
        <v>0</v>
      </c>
      <c r="AY808" s="251">
        <f ca="1">IF(A3taxstdlife="n/a","n/a",IF(A3taxstdlife="",0,IF(AY$3&gt;(A3stdlife+$E808),((INDEX('PTRM input'!$G$385:$P$434,A3offset,$E808)-INDEX('PTRM input'!$G$277:$P$326,A3offset,$E808))*OFFSET($F$7,0,$E808))-SUM($G808:AX808),(((INDEX('PTRM input'!$G$385:$P$434,A3offset,$E808)-INDEX('PTRM input'!$G$277:$P$326,A3offset,$E808))*OFFSET($F$7,0,$E808))-SUM($G808:AX808))*(OFFSET('PTRM input'!$G$477,0,$E808-1)/A3taxstdlife))))</f>
        <v>0</v>
      </c>
      <c r="AZ808" s="251">
        <f ca="1">IF(A3taxstdlife="n/a","n/a",IF(A3taxstdlife="",0,IF(AZ$3&gt;(A3stdlife+$E808),((INDEX('PTRM input'!$G$385:$P$434,A3offset,$E808)-INDEX('PTRM input'!$G$277:$P$326,A3offset,$E808))*OFFSET($F$7,0,$E808))-SUM($G808:AY808),(((INDEX('PTRM input'!$G$385:$P$434,A3offset,$E808)-INDEX('PTRM input'!$G$277:$P$326,A3offset,$E808))*OFFSET($F$7,0,$E808))-SUM($G808:AY808))*(OFFSET('PTRM input'!$G$477,0,$E808-1)/A3taxstdlife))))</f>
        <v>0</v>
      </c>
      <c r="BA808" s="251">
        <f ca="1">IF(A3taxstdlife="n/a","n/a",IF(A3taxstdlife="",0,IF(BA$3&gt;(A3stdlife+$E808),((INDEX('PTRM input'!$G$385:$P$434,A3offset,$E808)-INDEX('PTRM input'!$G$277:$P$326,A3offset,$E808))*OFFSET($F$7,0,$E808))-SUM($G808:AZ808),(((INDEX('PTRM input'!$G$385:$P$434,A3offset,$E808)-INDEX('PTRM input'!$G$277:$P$326,A3offset,$E808))*OFFSET($F$7,0,$E808))-SUM($G808:AZ808))*(OFFSET('PTRM input'!$G$477,0,$E808-1)/A3taxstdlife))))</f>
        <v>0</v>
      </c>
      <c r="BB808" s="251">
        <f ca="1">IF(A3taxstdlife="n/a","n/a",IF(A3taxstdlife="",0,IF(BB$3&gt;(A3stdlife+$E808),((INDEX('PTRM input'!$G$385:$P$434,A3offset,$E808)-INDEX('PTRM input'!$G$277:$P$326,A3offset,$E808))*OFFSET($F$7,0,$E808))-SUM($G808:BA808),(((INDEX('PTRM input'!$G$385:$P$434,A3offset,$E808)-INDEX('PTRM input'!$G$277:$P$326,A3offset,$E808))*OFFSET($F$7,0,$E808))-SUM($G808:BA808))*(OFFSET('PTRM input'!$G$477,0,$E808-1)/A3taxstdlife))))</f>
        <v>0</v>
      </c>
      <c r="BC808" s="251">
        <f ca="1">IF(A3taxstdlife="n/a","n/a",IF(A3taxstdlife="",0,IF(BC$3&gt;(A3stdlife+$E808),((INDEX('PTRM input'!$G$385:$P$434,A3offset,$E808)-INDEX('PTRM input'!$G$277:$P$326,A3offset,$E808))*OFFSET($F$7,0,$E808))-SUM($G808:BB808),(((INDEX('PTRM input'!$G$385:$P$434,A3offset,$E808)-INDEX('PTRM input'!$G$277:$P$326,A3offset,$E808))*OFFSET($F$7,0,$E808))-SUM($G808:BB808))*(OFFSET('PTRM input'!$G$477,0,$E808-1)/A3taxstdlife))))</f>
        <v>0</v>
      </c>
      <c r="BD808" s="251">
        <f ca="1">IF(A3taxstdlife="n/a","n/a",IF(A3taxstdlife="",0,IF(BD$3&gt;(A3stdlife+$E808),((INDEX('PTRM input'!$G$385:$P$434,A3offset,$E808)-INDEX('PTRM input'!$G$277:$P$326,A3offset,$E808))*OFFSET($F$7,0,$E808))-SUM($G808:BC808),(((INDEX('PTRM input'!$G$385:$P$434,A3offset,$E808)-INDEX('PTRM input'!$G$277:$P$326,A3offset,$E808))*OFFSET($F$7,0,$E808))-SUM($G808:BC808))*(OFFSET('PTRM input'!$G$477,0,$E808-1)/A3taxstdlife))))</f>
        <v>0</v>
      </c>
      <c r="BE808" s="251">
        <f ca="1">IF(A3taxstdlife="n/a","n/a",IF(A3taxstdlife="",0,IF(BE$3&gt;(A3stdlife+$E808),((INDEX('PTRM input'!$G$385:$P$434,A3offset,$E808)-INDEX('PTRM input'!$G$277:$P$326,A3offset,$E808))*OFFSET($F$7,0,$E808))-SUM($G808:BD808),(((INDEX('PTRM input'!$G$385:$P$434,A3offset,$E808)-INDEX('PTRM input'!$G$277:$P$326,A3offset,$E808))*OFFSET($F$7,0,$E808))-SUM($G808:BD808))*(OFFSET('PTRM input'!$G$477,0,$E808-1)/A3taxstdlife))))</f>
        <v>0</v>
      </c>
      <c r="BF808" s="251">
        <f ca="1">IF(A3taxstdlife="n/a","n/a",IF(A3taxstdlife="",0,IF(BF$3&gt;(A3stdlife+$E808),((INDEX('PTRM input'!$G$385:$P$434,A3offset,$E808)-INDEX('PTRM input'!$G$277:$P$326,A3offset,$E808))*OFFSET($F$7,0,$E808))-SUM($G808:BE808),(((INDEX('PTRM input'!$G$385:$P$434,A3offset,$E808)-INDEX('PTRM input'!$G$277:$P$326,A3offset,$E808))*OFFSET($F$7,0,$E808))-SUM($G808:BE808))*(OFFSET('PTRM input'!$G$477,0,$E808-1)/A3taxstdlife))))</f>
        <v>0</v>
      </c>
      <c r="BG808" s="251">
        <f ca="1">IF(A3taxstdlife="n/a","n/a",IF(A3taxstdlife="",0,IF(BG$3&gt;(A3stdlife+$E808),((INDEX('PTRM input'!$G$385:$P$434,A3offset,$E808)-INDEX('PTRM input'!$G$277:$P$326,A3offset,$E808))*OFFSET($F$7,0,$E808))-SUM($G808:BF808),(((INDEX('PTRM input'!$G$385:$P$434,A3offset,$E808)-INDEX('PTRM input'!$G$277:$P$326,A3offset,$E808))*OFFSET($F$7,0,$E808))-SUM($G808:BF808))*(OFFSET('PTRM input'!$G$477,0,$E808-1)/A3taxstdlife))))</f>
        <v>0</v>
      </c>
      <c r="BH808" s="251">
        <f ca="1">IF(A3taxstdlife="n/a","n/a",IF(A3taxstdlife="",0,IF(BH$3&gt;(A3stdlife+$E808),((INDEX('PTRM input'!$G$385:$P$434,A3offset,$E808)-INDEX('PTRM input'!$G$277:$P$326,A3offset,$E808))*OFFSET($F$7,0,$E808))-SUM($G808:BG808),(((INDEX('PTRM input'!$G$385:$P$434,A3offset,$E808)-INDEX('PTRM input'!$G$277:$P$326,A3offset,$E808))*OFFSET($F$7,0,$E808))-SUM($G808:BG808))*(OFFSET('PTRM input'!$G$477,0,$E808-1)/A3taxstdlife))))</f>
        <v>0</v>
      </c>
      <c r="BI808" s="251">
        <f ca="1">IF(A3taxstdlife="n/a","n/a",IF(A3taxstdlife="",0,IF(BI$3&gt;(A3stdlife+$E808),((INDEX('PTRM input'!$G$385:$P$434,A3offset,$E808)-INDEX('PTRM input'!$G$277:$P$326,A3offset,$E808))*OFFSET($F$7,0,$E808))-SUM($G808:BH808),(((INDEX('PTRM input'!$G$385:$P$434,A3offset,$E808)-INDEX('PTRM input'!$G$277:$P$326,A3offset,$E808))*OFFSET($F$7,0,$E808))-SUM($G808:BH808))*(OFFSET('PTRM input'!$G$477,0,$E808-1)/A3taxstdlife))))</f>
        <v>0</v>
      </c>
      <c r="BJ808" s="116"/>
      <c r="BK808" s="116"/>
      <c r="BL808" s="116"/>
      <c r="BM808" s="116"/>
    </row>
    <row r="809" spans="1:65" ht="12.75" customHeight="1" outlineLevel="2">
      <c r="A809" s="366"/>
      <c r="B809" s="19"/>
      <c r="C809" s="18"/>
      <c r="D809" s="760"/>
      <c r="E809" s="86">
        <v>2</v>
      </c>
      <c r="F809" s="356"/>
      <c r="G809" s="434"/>
      <c r="H809" s="619"/>
      <c r="I809" s="251">
        <f ca="1">IF(A3taxstdlife="n/a","n/a",IF(A3taxstdlife="",0,IF(I$3&gt;(A3stdlife+$E809),((INDEX('PTRM input'!$G$385:$P$434,A3offset,$E809)-INDEX('PTRM input'!$G$277:$P$326,A3offset,$E809))*OFFSET($F$7,0,$E809))-SUM($G809:H809),(((INDEX('PTRM input'!$G$385:$P$434,A3offset,$E809)-INDEX('PTRM input'!$G$277:$P$326,A3offset,$E809))*OFFSET($F$7,0,$E809))-SUM($G809:H809))*(OFFSET('PTRM input'!$G$477,0,$E809-1)/A3taxstdlife))))</f>
        <v>0.12208040381117942</v>
      </c>
      <c r="J809" s="251">
        <f ca="1">IF(A3taxstdlife="n/a","n/a",IF(A3taxstdlife="",0,IF(J$3&gt;(A3stdlife+$E809),((INDEX('PTRM input'!$G$385:$P$434,A3offset,$E809)-INDEX('PTRM input'!$G$277:$P$326,A3offset,$E809))*OFFSET($F$7,0,$E809))-SUM($G809:I809),(((INDEX('PTRM input'!$G$385:$P$434,A3offset,$E809)-INDEX('PTRM input'!$G$277:$P$326,A3offset,$E809))*OFFSET($F$7,0,$E809))-SUM($G809:I809))*(OFFSET('PTRM input'!$G$477,0,$E809-1)/A3taxstdlife))))</f>
        <v>0.10569395490247618</v>
      </c>
      <c r="K809" s="251">
        <f ca="1">IF(A3taxstdlife="n/a","n/a",IF(A3taxstdlife="",0,IF(K$3&gt;(A3stdlife+$E809),((INDEX('PTRM input'!$G$385:$P$434,A3offset,$E809)-INDEX('PTRM input'!$G$277:$P$326,A3offset,$E809))*OFFSET($F$7,0,$E809))-SUM($G809:J809),(((INDEX('PTRM input'!$G$385:$P$434,A3offset,$E809)-INDEX('PTRM input'!$G$277:$P$326,A3offset,$E809))*OFFSET($F$7,0,$E809))-SUM($G809:J809))*(OFFSET('PTRM input'!$G$477,0,$E809-1)/A3taxstdlife))))</f>
        <v>9.150700484416055E-2</v>
      </c>
      <c r="L809" s="251">
        <f ca="1">IF(A3taxstdlife="n/a","n/a",IF(A3taxstdlife="",0,IF(L$3&gt;(A3stdlife+$E809),((INDEX('PTRM input'!$G$385:$P$434,A3offset,$E809)-INDEX('PTRM input'!$G$277:$P$326,A3offset,$E809))*OFFSET($F$7,0,$E809))-SUM($G809:K809),(((INDEX('PTRM input'!$G$385:$P$434,A3offset,$E809)-INDEX('PTRM input'!$G$277:$P$326,A3offset,$E809))*OFFSET($F$7,0,$E809))-SUM($G809:K809))*(OFFSET('PTRM input'!$G$477,0,$E809-1)/A3taxstdlife))))</f>
        <v>7.9224322178836806E-2</v>
      </c>
      <c r="M809" s="251">
        <f ca="1">IF(A3taxstdlife="n/a","n/a",IF(A3taxstdlife="",0,IF(M$3&gt;(A3stdlife+$E809),((INDEX('PTRM input'!$G$385:$P$434,A3offset,$E809)-INDEX('PTRM input'!$G$277:$P$326,A3offset,$E809))*OFFSET($F$7,0,$E809))-SUM($G809:L809),(((INDEX('PTRM input'!$G$385:$P$434,A3offset,$E809)-INDEX('PTRM input'!$G$277:$P$326,A3offset,$E809))*OFFSET($F$7,0,$E809))-SUM($G809:L809))*(OFFSET('PTRM input'!$G$477,0,$E809-1)/A3taxstdlife))))</f>
        <v>6.8590303391365598E-2</v>
      </c>
      <c r="N809" s="251">
        <f ca="1">IF(A3taxstdlife="n/a","n/a",IF(A3taxstdlife="",0,IF(N$3&gt;(A3stdlife+$E809),((INDEX('PTRM input'!$G$385:$P$434,A3offset,$E809)-INDEX('PTRM input'!$G$277:$P$326,A3offset,$E809))*OFFSET($F$7,0,$E809))-SUM($G809:M809),(((INDEX('PTRM input'!$G$385:$P$434,A3offset,$E809)-INDEX('PTRM input'!$G$277:$P$326,A3offset,$E809))*OFFSET($F$7,0,$E809))-SUM($G809:M809))*(OFFSET('PTRM input'!$G$477,0,$E809-1)/A3taxstdlife))))</f>
        <v>5.9383653781216281E-2</v>
      </c>
      <c r="O809" s="251">
        <f ca="1">IF(A3taxstdlife="n/a","n/a",IF(A3taxstdlife="",0,IF(O$3&gt;(A3stdlife+$E809),((INDEX('PTRM input'!$G$385:$P$434,A3offset,$E809)-INDEX('PTRM input'!$G$277:$P$326,A3offset,$E809))*OFFSET($F$7,0,$E809))-SUM($G809:N809),(((INDEX('PTRM input'!$G$385:$P$434,A3offset,$E809)-INDEX('PTRM input'!$G$277:$P$326,A3offset,$E809))*OFFSET($F$7,0,$E809))-SUM($G809:N809))*(OFFSET('PTRM input'!$G$477,0,$E809-1)/A3taxstdlife))))</f>
        <v>5.1412782303734229E-2</v>
      </c>
      <c r="P809" s="251">
        <f ca="1">IF(A3taxstdlife="n/a","n/a",IF(A3taxstdlife="",0,IF(P$3&gt;(A3stdlife+$E809),((INDEX('PTRM input'!$G$385:$P$434,A3offset,$E809)-INDEX('PTRM input'!$G$277:$P$326,A3offset,$E809))*OFFSET($F$7,0,$E809))-SUM($G809:O809),(((INDEX('PTRM input'!$G$385:$P$434,A3offset,$E809)-INDEX('PTRM input'!$G$277:$P$326,A3offset,$E809))*OFFSET($F$7,0,$E809))-SUM($G809:O809))*(OFFSET('PTRM input'!$G$477,0,$E809-1)/A3taxstdlife))))</f>
        <v>4.4511814546636476E-2</v>
      </c>
      <c r="Q809" s="251">
        <f ca="1">IF(A3taxstdlife="n/a","n/a",IF(A3taxstdlife="",0,IF(Q$3&gt;(A3stdlife+$E809),((INDEX('PTRM input'!$G$385:$P$434,A3offset,$E809)-INDEX('PTRM input'!$G$277:$P$326,A3offset,$E809))*OFFSET($F$7,0,$E809))-SUM($G809:P809),(((INDEX('PTRM input'!$G$385:$P$434,A3offset,$E809)-INDEX('PTRM input'!$G$277:$P$326,A3offset,$E809))*OFFSET($F$7,0,$E809))-SUM($G809:P809))*(OFFSET('PTRM input'!$G$477,0,$E809-1)/A3taxstdlife))))</f>
        <v>3.853714087148815E-2</v>
      </c>
      <c r="R809" s="251">
        <f ca="1">IF(A3taxstdlife="n/a","n/a",IF(A3taxstdlife="",0,IF(R$3&gt;(A3stdlife+$E809),((INDEX('PTRM input'!$G$385:$P$434,A3offset,$E809)-INDEX('PTRM input'!$G$277:$P$326,A3offset,$E809))*OFFSET($F$7,0,$E809))-SUM($G809:Q809),(((INDEX('PTRM input'!$G$385:$P$434,A3offset,$E809)-INDEX('PTRM input'!$G$277:$P$326,A3offset,$E809))*OFFSET($F$7,0,$E809))-SUM($G809:Q809))*(OFFSET('PTRM input'!$G$477,0,$E809-1)/A3taxstdlife))))</f>
        <v>3.336442788673382E-2</v>
      </c>
      <c r="S809" s="251">
        <f ca="1">IF(A3taxstdlife="n/a","n/a",IF(A3taxstdlife="",0,IF(S$3&gt;(A3stdlife+$E809),((INDEX('PTRM input'!$G$385:$P$434,A3offset,$E809)-INDEX('PTRM input'!$G$277:$P$326,A3offset,$E809))*OFFSET($F$7,0,$E809))-SUM($G809:R809),(((INDEX('PTRM input'!$G$385:$P$434,A3offset,$E809)-INDEX('PTRM input'!$G$277:$P$326,A3offset,$E809))*OFFSET($F$7,0,$E809))-SUM($G809:R809))*(OFFSET('PTRM input'!$G$477,0,$E809-1)/A3taxstdlife))))</f>
        <v>2.8886031060821531E-2</v>
      </c>
      <c r="T809" s="251">
        <f ca="1">IF(A3taxstdlife="n/a","n/a",IF(A3taxstdlife="",0,IF(T$3&gt;(A3stdlife+$E809),((INDEX('PTRM input'!$G$385:$P$434,A3offset,$E809)-INDEX('PTRM input'!$G$277:$P$326,A3offset,$E809))*OFFSET($F$7,0,$E809))-SUM($G809:S809),(((INDEX('PTRM input'!$G$385:$P$434,A3offset,$E809)-INDEX('PTRM input'!$G$277:$P$326,A3offset,$E809))*OFFSET($F$7,0,$E809))-SUM($G809:S809))*(OFFSET('PTRM input'!$G$477,0,$E809-1)/A3taxstdlife))))</f>
        <v>2.5008754631711119E-2</v>
      </c>
      <c r="U809" s="251">
        <f ca="1">IF(A3taxstdlife="n/a","n/a",IF(A3taxstdlife="",0,IF(U$3&gt;(A3stdlife+$E809),((INDEX('PTRM input'!$G$385:$P$434,A3offset,$E809)-INDEX('PTRM input'!$G$277:$P$326,A3offset,$E809))*OFFSET($F$7,0,$E809))-SUM($G809:T809),(((INDEX('PTRM input'!$G$385:$P$434,A3offset,$E809)-INDEX('PTRM input'!$G$277:$P$326,A3offset,$E809))*OFFSET($F$7,0,$E809))-SUM($G809:T809))*(OFFSET('PTRM input'!$G$477,0,$E809-1)/A3taxstdlife))))</f>
        <v>2.1651912196321808E-2</v>
      </c>
      <c r="V809" s="251">
        <f ca="1">IF(A3taxstdlife="n/a","n/a",IF(A3taxstdlife="",0,IF(V$3&gt;(A3stdlife+$E809),((INDEX('PTRM input'!$G$385:$P$434,A3offset,$E809)-INDEX('PTRM input'!$G$277:$P$326,A3offset,$E809))*OFFSET($F$7,0,$E809))-SUM($G809:U809),(((INDEX('PTRM input'!$G$385:$P$434,A3offset,$E809)-INDEX('PTRM input'!$G$277:$P$326,A3offset,$E809))*OFFSET($F$7,0,$E809))-SUM($G809:U809))*(OFFSET('PTRM input'!$G$477,0,$E809-1)/A3taxstdlife))))</f>
        <v>1.8745647620644963E-2</v>
      </c>
      <c r="W809" s="251">
        <f ca="1">IF(A3taxstdlife="n/a","n/a",IF(A3taxstdlife="",0,IF(W$3&gt;(A3stdlife+$E809),((INDEX('PTRM input'!$G$385:$P$434,A3offset,$E809)-INDEX('PTRM input'!$G$277:$P$326,A3offset,$E809))*OFFSET($F$7,0,$E809))-SUM($G809:V809),(((INDEX('PTRM input'!$G$385:$P$434,A3offset,$E809)-INDEX('PTRM input'!$G$277:$P$326,A3offset,$E809))*OFFSET($F$7,0,$E809))-SUM($G809:V809))*(OFFSET('PTRM input'!$G$477,0,$E809-1)/A3taxstdlife))))</f>
        <v>0.12091098231672648</v>
      </c>
      <c r="X809" s="251">
        <f ca="1">IF(A3taxstdlife="n/a","n/a",IF(A3taxstdlife="",0,IF(X$3&gt;(A3stdlife+$E809),((INDEX('PTRM input'!$G$385:$P$434,A3offset,$E809)-INDEX('PTRM input'!$G$277:$P$326,A3offset,$E809))*OFFSET($F$7,0,$E809))-SUM($G809:W809),(((INDEX('PTRM input'!$G$385:$P$434,A3offset,$E809)-INDEX('PTRM input'!$G$277:$P$326,A3offset,$E809))*OFFSET($F$7,0,$E809))-SUM($G809:W809))*(OFFSET('PTRM input'!$G$477,0,$E809-1)/A3taxstdlife))))</f>
        <v>0</v>
      </c>
      <c r="Y809" s="251">
        <f ca="1">IF(A3taxstdlife="n/a","n/a",IF(A3taxstdlife="",0,IF(Y$3&gt;(A3stdlife+$E809),((INDEX('PTRM input'!$G$385:$P$434,A3offset,$E809)-INDEX('PTRM input'!$G$277:$P$326,A3offset,$E809))*OFFSET($F$7,0,$E809))-SUM($G809:X809),(((INDEX('PTRM input'!$G$385:$P$434,A3offset,$E809)-INDEX('PTRM input'!$G$277:$P$326,A3offset,$E809))*OFFSET($F$7,0,$E809))-SUM($G809:X809))*(OFFSET('PTRM input'!$G$477,0,$E809-1)/A3taxstdlife))))</f>
        <v>0</v>
      </c>
      <c r="Z809" s="251">
        <f ca="1">IF(A3taxstdlife="n/a","n/a",IF(A3taxstdlife="",0,IF(Z$3&gt;(A3stdlife+$E809),((INDEX('PTRM input'!$G$385:$P$434,A3offset,$E809)-INDEX('PTRM input'!$G$277:$P$326,A3offset,$E809))*OFFSET($F$7,0,$E809))-SUM($G809:Y809),(((INDEX('PTRM input'!$G$385:$P$434,A3offset,$E809)-INDEX('PTRM input'!$G$277:$P$326,A3offset,$E809))*OFFSET($F$7,0,$E809))-SUM($G809:Y809))*(OFFSET('PTRM input'!$G$477,0,$E809-1)/A3taxstdlife))))</f>
        <v>0</v>
      </c>
      <c r="AA809" s="251">
        <f ca="1">IF(A3taxstdlife="n/a","n/a",IF(A3taxstdlife="",0,IF(AA$3&gt;(A3stdlife+$E809),((INDEX('PTRM input'!$G$385:$P$434,A3offset,$E809)-INDEX('PTRM input'!$G$277:$P$326,A3offset,$E809))*OFFSET($F$7,0,$E809))-SUM($G809:Z809),(((INDEX('PTRM input'!$G$385:$P$434,A3offset,$E809)-INDEX('PTRM input'!$G$277:$P$326,A3offset,$E809))*OFFSET($F$7,0,$E809))-SUM($G809:Z809))*(OFFSET('PTRM input'!$G$477,0,$E809-1)/A3taxstdlife))))</f>
        <v>0</v>
      </c>
      <c r="AB809" s="251">
        <f ca="1">IF(A3taxstdlife="n/a","n/a",IF(A3taxstdlife="",0,IF(AB$3&gt;(A3stdlife+$E809),((INDEX('PTRM input'!$G$385:$P$434,A3offset,$E809)-INDEX('PTRM input'!$G$277:$P$326,A3offset,$E809))*OFFSET($F$7,0,$E809))-SUM($G809:AA809),(((INDEX('PTRM input'!$G$385:$P$434,A3offset,$E809)-INDEX('PTRM input'!$G$277:$P$326,A3offset,$E809))*OFFSET($F$7,0,$E809))-SUM($G809:AA809))*(OFFSET('PTRM input'!$G$477,0,$E809-1)/A3taxstdlife))))</f>
        <v>0</v>
      </c>
      <c r="AC809" s="251">
        <f ca="1">IF(A3taxstdlife="n/a","n/a",IF(A3taxstdlife="",0,IF(AC$3&gt;(A3stdlife+$E809),((INDEX('PTRM input'!$G$385:$P$434,A3offset,$E809)-INDEX('PTRM input'!$G$277:$P$326,A3offset,$E809))*OFFSET($F$7,0,$E809))-SUM($G809:AB809),(((INDEX('PTRM input'!$G$385:$P$434,A3offset,$E809)-INDEX('PTRM input'!$G$277:$P$326,A3offset,$E809))*OFFSET($F$7,0,$E809))-SUM($G809:AB809))*(OFFSET('PTRM input'!$G$477,0,$E809-1)/A3taxstdlife))))</f>
        <v>0</v>
      </c>
      <c r="AD809" s="251">
        <f ca="1">IF(A3taxstdlife="n/a","n/a",IF(A3taxstdlife="",0,IF(AD$3&gt;(A3stdlife+$E809),((INDEX('PTRM input'!$G$385:$P$434,A3offset,$E809)-INDEX('PTRM input'!$G$277:$P$326,A3offset,$E809))*OFFSET($F$7,0,$E809))-SUM($G809:AC809),(((INDEX('PTRM input'!$G$385:$P$434,A3offset,$E809)-INDEX('PTRM input'!$G$277:$P$326,A3offset,$E809))*OFFSET($F$7,0,$E809))-SUM($G809:AC809))*(OFFSET('PTRM input'!$G$477,0,$E809-1)/A3taxstdlife))))</f>
        <v>0</v>
      </c>
      <c r="AE809" s="251">
        <f ca="1">IF(A3taxstdlife="n/a","n/a",IF(A3taxstdlife="",0,IF(AE$3&gt;(A3stdlife+$E809),((INDEX('PTRM input'!$G$385:$P$434,A3offset,$E809)-INDEX('PTRM input'!$G$277:$P$326,A3offset,$E809))*OFFSET($F$7,0,$E809))-SUM($G809:AD809),(((INDEX('PTRM input'!$G$385:$P$434,A3offset,$E809)-INDEX('PTRM input'!$G$277:$P$326,A3offset,$E809))*OFFSET($F$7,0,$E809))-SUM($G809:AD809))*(OFFSET('PTRM input'!$G$477,0,$E809-1)/A3taxstdlife))))</f>
        <v>0</v>
      </c>
      <c r="AF809" s="251">
        <f ca="1">IF(A3taxstdlife="n/a","n/a",IF(A3taxstdlife="",0,IF(AF$3&gt;(A3stdlife+$E809),((INDEX('PTRM input'!$G$385:$P$434,A3offset,$E809)-INDEX('PTRM input'!$G$277:$P$326,A3offset,$E809))*OFFSET($F$7,0,$E809))-SUM($G809:AE809),(((INDEX('PTRM input'!$G$385:$P$434,A3offset,$E809)-INDEX('PTRM input'!$G$277:$P$326,A3offset,$E809))*OFFSET($F$7,0,$E809))-SUM($G809:AE809))*(OFFSET('PTRM input'!$G$477,0,$E809-1)/A3taxstdlife))))</f>
        <v>0</v>
      </c>
      <c r="AG809" s="251">
        <f ca="1">IF(A3taxstdlife="n/a","n/a",IF(A3taxstdlife="",0,IF(AG$3&gt;(A3stdlife+$E809),((INDEX('PTRM input'!$G$385:$P$434,A3offset,$E809)-INDEX('PTRM input'!$G$277:$P$326,A3offset,$E809))*OFFSET($F$7,0,$E809))-SUM($G809:AF809),(((INDEX('PTRM input'!$G$385:$P$434,A3offset,$E809)-INDEX('PTRM input'!$G$277:$P$326,A3offset,$E809))*OFFSET($F$7,0,$E809))-SUM($G809:AF809))*(OFFSET('PTRM input'!$G$477,0,$E809-1)/A3taxstdlife))))</f>
        <v>0</v>
      </c>
      <c r="AH809" s="251">
        <f ca="1">IF(A3taxstdlife="n/a","n/a",IF(A3taxstdlife="",0,IF(AH$3&gt;(A3stdlife+$E809),((INDEX('PTRM input'!$G$385:$P$434,A3offset,$E809)-INDEX('PTRM input'!$G$277:$P$326,A3offset,$E809))*OFFSET($F$7,0,$E809))-SUM($G809:AG809),(((INDEX('PTRM input'!$G$385:$P$434,A3offset,$E809)-INDEX('PTRM input'!$G$277:$P$326,A3offset,$E809))*OFFSET($F$7,0,$E809))-SUM($G809:AG809))*(OFFSET('PTRM input'!$G$477,0,$E809-1)/A3taxstdlife))))</f>
        <v>0</v>
      </c>
      <c r="AI809" s="251">
        <f ca="1">IF(A3taxstdlife="n/a","n/a",IF(A3taxstdlife="",0,IF(AI$3&gt;(A3stdlife+$E809),((INDEX('PTRM input'!$G$385:$P$434,A3offset,$E809)-INDEX('PTRM input'!$G$277:$P$326,A3offset,$E809))*OFFSET($F$7,0,$E809))-SUM($G809:AH809),(((INDEX('PTRM input'!$G$385:$P$434,A3offset,$E809)-INDEX('PTRM input'!$G$277:$P$326,A3offset,$E809))*OFFSET($F$7,0,$E809))-SUM($G809:AH809))*(OFFSET('PTRM input'!$G$477,0,$E809-1)/A3taxstdlife))))</f>
        <v>0</v>
      </c>
      <c r="AJ809" s="251">
        <f ca="1">IF(A3taxstdlife="n/a","n/a",IF(A3taxstdlife="",0,IF(AJ$3&gt;(A3stdlife+$E809),((INDEX('PTRM input'!$G$385:$P$434,A3offset,$E809)-INDEX('PTRM input'!$G$277:$P$326,A3offset,$E809))*OFFSET($F$7,0,$E809))-SUM($G809:AI809),(((INDEX('PTRM input'!$G$385:$P$434,A3offset,$E809)-INDEX('PTRM input'!$G$277:$P$326,A3offset,$E809))*OFFSET($F$7,0,$E809))-SUM($G809:AI809))*(OFFSET('PTRM input'!$G$477,0,$E809-1)/A3taxstdlife))))</f>
        <v>0</v>
      </c>
      <c r="AK809" s="251">
        <f ca="1">IF(A3taxstdlife="n/a","n/a",IF(A3taxstdlife="",0,IF(AK$3&gt;(A3stdlife+$E809),((INDEX('PTRM input'!$G$385:$P$434,A3offset,$E809)-INDEX('PTRM input'!$G$277:$P$326,A3offset,$E809))*OFFSET($F$7,0,$E809))-SUM($G809:AJ809),(((INDEX('PTRM input'!$G$385:$P$434,A3offset,$E809)-INDEX('PTRM input'!$G$277:$P$326,A3offset,$E809))*OFFSET($F$7,0,$E809))-SUM($G809:AJ809))*(OFFSET('PTRM input'!$G$477,0,$E809-1)/A3taxstdlife))))</f>
        <v>0</v>
      </c>
      <c r="AL809" s="251">
        <f ca="1">IF(A3taxstdlife="n/a","n/a",IF(A3taxstdlife="",0,IF(AL$3&gt;(A3stdlife+$E809),((INDEX('PTRM input'!$G$385:$P$434,A3offset,$E809)-INDEX('PTRM input'!$G$277:$P$326,A3offset,$E809))*OFFSET($F$7,0,$E809))-SUM($G809:AK809),(((INDEX('PTRM input'!$G$385:$P$434,A3offset,$E809)-INDEX('PTRM input'!$G$277:$P$326,A3offset,$E809))*OFFSET($F$7,0,$E809))-SUM($G809:AK809))*(OFFSET('PTRM input'!$G$477,0,$E809-1)/A3taxstdlife))))</f>
        <v>0</v>
      </c>
      <c r="AM809" s="251">
        <f ca="1">IF(A3taxstdlife="n/a","n/a",IF(A3taxstdlife="",0,IF(AM$3&gt;(A3stdlife+$E809),((INDEX('PTRM input'!$G$385:$P$434,A3offset,$E809)-INDEX('PTRM input'!$G$277:$P$326,A3offset,$E809))*OFFSET($F$7,0,$E809))-SUM($G809:AL809),(((INDEX('PTRM input'!$G$385:$P$434,A3offset,$E809)-INDEX('PTRM input'!$G$277:$P$326,A3offset,$E809))*OFFSET($F$7,0,$E809))-SUM($G809:AL809))*(OFFSET('PTRM input'!$G$477,0,$E809-1)/A3taxstdlife))))</f>
        <v>0</v>
      </c>
      <c r="AN809" s="251">
        <f ca="1">IF(A3taxstdlife="n/a","n/a",IF(A3taxstdlife="",0,IF(AN$3&gt;(A3stdlife+$E809),((INDEX('PTRM input'!$G$385:$P$434,A3offset,$E809)-INDEX('PTRM input'!$G$277:$P$326,A3offset,$E809))*OFFSET($F$7,0,$E809))-SUM($G809:AM809),(((INDEX('PTRM input'!$G$385:$P$434,A3offset,$E809)-INDEX('PTRM input'!$G$277:$P$326,A3offset,$E809))*OFFSET($F$7,0,$E809))-SUM($G809:AM809))*(OFFSET('PTRM input'!$G$477,0,$E809-1)/A3taxstdlife))))</f>
        <v>0</v>
      </c>
      <c r="AO809" s="251">
        <f ca="1">IF(A3taxstdlife="n/a","n/a",IF(A3taxstdlife="",0,IF(AO$3&gt;(A3stdlife+$E809),((INDEX('PTRM input'!$G$385:$P$434,A3offset,$E809)-INDEX('PTRM input'!$G$277:$P$326,A3offset,$E809))*OFFSET($F$7,0,$E809))-SUM($G809:AN809),(((INDEX('PTRM input'!$G$385:$P$434,A3offset,$E809)-INDEX('PTRM input'!$G$277:$P$326,A3offset,$E809))*OFFSET($F$7,0,$E809))-SUM($G809:AN809))*(OFFSET('PTRM input'!$G$477,0,$E809-1)/A3taxstdlife))))</f>
        <v>0</v>
      </c>
      <c r="AP809" s="251">
        <f ca="1">IF(A3taxstdlife="n/a","n/a",IF(A3taxstdlife="",0,IF(AP$3&gt;(A3stdlife+$E809),((INDEX('PTRM input'!$G$385:$P$434,A3offset,$E809)-INDEX('PTRM input'!$G$277:$P$326,A3offset,$E809))*OFFSET($F$7,0,$E809))-SUM($G809:AO809),(((INDEX('PTRM input'!$G$385:$P$434,A3offset,$E809)-INDEX('PTRM input'!$G$277:$P$326,A3offset,$E809))*OFFSET($F$7,0,$E809))-SUM($G809:AO809))*(OFFSET('PTRM input'!$G$477,0,$E809-1)/A3taxstdlife))))</f>
        <v>0</v>
      </c>
      <c r="AQ809" s="251">
        <f ca="1">IF(A3taxstdlife="n/a","n/a",IF(A3taxstdlife="",0,IF(AQ$3&gt;(A3stdlife+$E809),((INDEX('PTRM input'!$G$385:$P$434,A3offset,$E809)-INDEX('PTRM input'!$G$277:$P$326,A3offset,$E809))*OFFSET($F$7,0,$E809))-SUM($G809:AP809),(((INDEX('PTRM input'!$G$385:$P$434,A3offset,$E809)-INDEX('PTRM input'!$G$277:$P$326,A3offset,$E809))*OFFSET($F$7,0,$E809))-SUM($G809:AP809))*(OFFSET('PTRM input'!$G$477,0,$E809-1)/A3taxstdlife))))</f>
        <v>0</v>
      </c>
      <c r="AR809" s="251">
        <f ca="1">IF(A3taxstdlife="n/a","n/a",IF(A3taxstdlife="",0,IF(AR$3&gt;(A3stdlife+$E809),((INDEX('PTRM input'!$G$385:$P$434,A3offset,$E809)-INDEX('PTRM input'!$G$277:$P$326,A3offset,$E809))*OFFSET($F$7,0,$E809))-SUM($G809:AQ809),(((INDEX('PTRM input'!$G$385:$P$434,A3offset,$E809)-INDEX('PTRM input'!$G$277:$P$326,A3offset,$E809))*OFFSET($F$7,0,$E809))-SUM($G809:AQ809))*(OFFSET('PTRM input'!$G$477,0,$E809-1)/A3taxstdlife))))</f>
        <v>0</v>
      </c>
      <c r="AS809" s="251">
        <f ca="1">IF(A3taxstdlife="n/a","n/a",IF(A3taxstdlife="",0,IF(AS$3&gt;(A3stdlife+$E809),((INDEX('PTRM input'!$G$385:$P$434,A3offset,$E809)-INDEX('PTRM input'!$G$277:$P$326,A3offset,$E809))*OFFSET($F$7,0,$E809))-SUM($G809:AR809),(((INDEX('PTRM input'!$G$385:$P$434,A3offset,$E809)-INDEX('PTRM input'!$G$277:$P$326,A3offset,$E809))*OFFSET($F$7,0,$E809))-SUM($G809:AR809))*(OFFSET('PTRM input'!$G$477,0,$E809-1)/A3taxstdlife))))</f>
        <v>0</v>
      </c>
      <c r="AT809" s="251">
        <f ca="1">IF(A3taxstdlife="n/a","n/a",IF(A3taxstdlife="",0,IF(AT$3&gt;(A3stdlife+$E809),((INDEX('PTRM input'!$G$385:$P$434,A3offset,$E809)-INDEX('PTRM input'!$G$277:$P$326,A3offset,$E809))*OFFSET($F$7,0,$E809))-SUM($G809:AS809),(((INDEX('PTRM input'!$G$385:$P$434,A3offset,$E809)-INDEX('PTRM input'!$G$277:$P$326,A3offset,$E809))*OFFSET($F$7,0,$E809))-SUM($G809:AS809))*(OFFSET('PTRM input'!$G$477,0,$E809-1)/A3taxstdlife))))</f>
        <v>0</v>
      </c>
      <c r="AU809" s="251">
        <f ca="1">IF(A3taxstdlife="n/a","n/a",IF(A3taxstdlife="",0,IF(AU$3&gt;(A3stdlife+$E809),((INDEX('PTRM input'!$G$385:$P$434,A3offset,$E809)-INDEX('PTRM input'!$G$277:$P$326,A3offset,$E809))*OFFSET($F$7,0,$E809))-SUM($G809:AT809),(((INDEX('PTRM input'!$G$385:$P$434,A3offset,$E809)-INDEX('PTRM input'!$G$277:$P$326,A3offset,$E809))*OFFSET($F$7,0,$E809))-SUM($G809:AT809))*(OFFSET('PTRM input'!$G$477,0,$E809-1)/A3taxstdlife))))</f>
        <v>0</v>
      </c>
      <c r="AV809" s="251">
        <f ca="1">IF(A3taxstdlife="n/a","n/a",IF(A3taxstdlife="",0,IF(AV$3&gt;(A3stdlife+$E809),((INDEX('PTRM input'!$G$385:$P$434,A3offset,$E809)-INDEX('PTRM input'!$G$277:$P$326,A3offset,$E809))*OFFSET($F$7,0,$E809))-SUM($G809:AU809),(((INDEX('PTRM input'!$G$385:$P$434,A3offset,$E809)-INDEX('PTRM input'!$G$277:$P$326,A3offset,$E809))*OFFSET($F$7,0,$E809))-SUM($G809:AU809))*(OFFSET('PTRM input'!$G$477,0,$E809-1)/A3taxstdlife))))</f>
        <v>0</v>
      </c>
      <c r="AW809" s="251">
        <f ca="1">IF(A3taxstdlife="n/a","n/a",IF(A3taxstdlife="",0,IF(AW$3&gt;(A3stdlife+$E809),((INDEX('PTRM input'!$G$385:$P$434,A3offset,$E809)-INDEX('PTRM input'!$G$277:$P$326,A3offset,$E809))*OFFSET($F$7,0,$E809))-SUM($G809:AV809),(((INDEX('PTRM input'!$G$385:$P$434,A3offset,$E809)-INDEX('PTRM input'!$G$277:$P$326,A3offset,$E809))*OFFSET($F$7,0,$E809))-SUM($G809:AV809))*(OFFSET('PTRM input'!$G$477,0,$E809-1)/A3taxstdlife))))</f>
        <v>0</v>
      </c>
      <c r="AX809" s="251">
        <f ca="1">IF(A3taxstdlife="n/a","n/a",IF(A3taxstdlife="",0,IF(AX$3&gt;(A3stdlife+$E809),((INDEX('PTRM input'!$G$385:$P$434,A3offset,$E809)-INDEX('PTRM input'!$G$277:$P$326,A3offset,$E809))*OFFSET($F$7,0,$E809))-SUM($G809:AW809),(((INDEX('PTRM input'!$G$385:$P$434,A3offset,$E809)-INDEX('PTRM input'!$G$277:$P$326,A3offset,$E809))*OFFSET($F$7,0,$E809))-SUM($G809:AW809))*(OFFSET('PTRM input'!$G$477,0,$E809-1)/A3taxstdlife))))</f>
        <v>0</v>
      </c>
      <c r="AY809" s="251">
        <f ca="1">IF(A3taxstdlife="n/a","n/a",IF(A3taxstdlife="",0,IF(AY$3&gt;(A3stdlife+$E809),((INDEX('PTRM input'!$G$385:$P$434,A3offset,$E809)-INDEX('PTRM input'!$G$277:$P$326,A3offset,$E809))*OFFSET($F$7,0,$E809))-SUM($G809:AX809),(((INDEX('PTRM input'!$G$385:$P$434,A3offset,$E809)-INDEX('PTRM input'!$G$277:$P$326,A3offset,$E809))*OFFSET($F$7,0,$E809))-SUM($G809:AX809))*(OFFSET('PTRM input'!$G$477,0,$E809-1)/A3taxstdlife))))</f>
        <v>0</v>
      </c>
      <c r="AZ809" s="251">
        <f ca="1">IF(A3taxstdlife="n/a","n/a",IF(A3taxstdlife="",0,IF(AZ$3&gt;(A3stdlife+$E809),((INDEX('PTRM input'!$G$385:$P$434,A3offset,$E809)-INDEX('PTRM input'!$G$277:$P$326,A3offset,$E809))*OFFSET($F$7,0,$E809))-SUM($G809:AY809),(((INDEX('PTRM input'!$G$385:$P$434,A3offset,$E809)-INDEX('PTRM input'!$G$277:$P$326,A3offset,$E809))*OFFSET($F$7,0,$E809))-SUM($G809:AY809))*(OFFSET('PTRM input'!$G$477,0,$E809-1)/A3taxstdlife))))</f>
        <v>0</v>
      </c>
      <c r="BA809" s="251">
        <f ca="1">IF(A3taxstdlife="n/a","n/a",IF(A3taxstdlife="",0,IF(BA$3&gt;(A3stdlife+$E809),((INDEX('PTRM input'!$G$385:$P$434,A3offset,$E809)-INDEX('PTRM input'!$G$277:$P$326,A3offset,$E809))*OFFSET($F$7,0,$E809))-SUM($G809:AZ809),(((INDEX('PTRM input'!$G$385:$P$434,A3offset,$E809)-INDEX('PTRM input'!$G$277:$P$326,A3offset,$E809))*OFFSET($F$7,0,$E809))-SUM($G809:AZ809))*(OFFSET('PTRM input'!$G$477,0,$E809-1)/A3taxstdlife))))</f>
        <v>0</v>
      </c>
      <c r="BB809" s="251">
        <f ca="1">IF(A3taxstdlife="n/a","n/a",IF(A3taxstdlife="",0,IF(BB$3&gt;(A3stdlife+$E809),((INDEX('PTRM input'!$G$385:$P$434,A3offset,$E809)-INDEX('PTRM input'!$G$277:$P$326,A3offset,$E809))*OFFSET($F$7,0,$E809))-SUM($G809:BA809),(((INDEX('PTRM input'!$G$385:$P$434,A3offset,$E809)-INDEX('PTRM input'!$G$277:$P$326,A3offset,$E809))*OFFSET($F$7,0,$E809))-SUM($G809:BA809))*(OFFSET('PTRM input'!$G$477,0,$E809-1)/A3taxstdlife))))</f>
        <v>0</v>
      </c>
      <c r="BC809" s="251">
        <f ca="1">IF(A3taxstdlife="n/a","n/a",IF(A3taxstdlife="",0,IF(BC$3&gt;(A3stdlife+$E809),((INDEX('PTRM input'!$G$385:$P$434,A3offset,$E809)-INDEX('PTRM input'!$G$277:$P$326,A3offset,$E809))*OFFSET($F$7,0,$E809))-SUM($G809:BB809),(((INDEX('PTRM input'!$G$385:$P$434,A3offset,$E809)-INDEX('PTRM input'!$G$277:$P$326,A3offset,$E809))*OFFSET($F$7,0,$E809))-SUM($G809:BB809))*(OFFSET('PTRM input'!$G$477,0,$E809-1)/A3taxstdlife))))</f>
        <v>0</v>
      </c>
      <c r="BD809" s="251">
        <f ca="1">IF(A3taxstdlife="n/a","n/a",IF(A3taxstdlife="",0,IF(BD$3&gt;(A3stdlife+$E809),((INDEX('PTRM input'!$G$385:$P$434,A3offset,$E809)-INDEX('PTRM input'!$G$277:$P$326,A3offset,$E809))*OFFSET($F$7,0,$E809))-SUM($G809:BC809),(((INDEX('PTRM input'!$G$385:$P$434,A3offset,$E809)-INDEX('PTRM input'!$G$277:$P$326,A3offset,$E809))*OFFSET($F$7,0,$E809))-SUM($G809:BC809))*(OFFSET('PTRM input'!$G$477,0,$E809-1)/A3taxstdlife))))</f>
        <v>0</v>
      </c>
      <c r="BE809" s="251">
        <f ca="1">IF(A3taxstdlife="n/a","n/a",IF(A3taxstdlife="",0,IF(BE$3&gt;(A3stdlife+$E809),((INDEX('PTRM input'!$G$385:$P$434,A3offset,$E809)-INDEX('PTRM input'!$G$277:$P$326,A3offset,$E809))*OFFSET($F$7,0,$E809))-SUM($G809:BD809),(((INDEX('PTRM input'!$G$385:$P$434,A3offset,$E809)-INDEX('PTRM input'!$G$277:$P$326,A3offset,$E809))*OFFSET($F$7,0,$E809))-SUM($G809:BD809))*(OFFSET('PTRM input'!$G$477,0,$E809-1)/A3taxstdlife))))</f>
        <v>0</v>
      </c>
      <c r="BF809" s="251">
        <f ca="1">IF(A3taxstdlife="n/a","n/a",IF(A3taxstdlife="",0,IF(BF$3&gt;(A3stdlife+$E809),((INDEX('PTRM input'!$G$385:$P$434,A3offset,$E809)-INDEX('PTRM input'!$G$277:$P$326,A3offset,$E809))*OFFSET($F$7,0,$E809))-SUM($G809:BE809),(((INDEX('PTRM input'!$G$385:$P$434,A3offset,$E809)-INDEX('PTRM input'!$G$277:$P$326,A3offset,$E809))*OFFSET($F$7,0,$E809))-SUM($G809:BE809))*(OFFSET('PTRM input'!$G$477,0,$E809-1)/A3taxstdlife))))</f>
        <v>0</v>
      </c>
      <c r="BG809" s="251">
        <f ca="1">IF(A3taxstdlife="n/a","n/a",IF(A3taxstdlife="",0,IF(BG$3&gt;(A3stdlife+$E809),((INDEX('PTRM input'!$G$385:$P$434,A3offset,$E809)-INDEX('PTRM input'!$G$277:$P$326,A3offset,$E809))*OFFSET($F$7,0,$E809))-SUM($G809:BF809),(((INDEX('PTRM input'!$G$385:$P$434,A3offset,$E809)-INDEX('PTRM input'!$G$277:$P$326,A3offset,$E809))*OFFSET($F$7,0,$E809))-SUM($G809:BF809))*(OFFSET('PTRM input'!$G$477,0,$E809-1)/A3taxstdlife))))</f>
        <v>0</v>
      </c>
      <c r="BH809" s="251">
        <f ca="1">IF(A3taxstdlife="n/a","n/a",IF(A3taxstdlife="",0,IF(BH$3&gt;(A3stdlife+$E809),((INDEX('PTRM input'!$G$385:$P$434,A3offset,$E809)-INDEX('PTRM input'!$G$277:$P$326,A3offset,$E809))*OFFSET($F$7,0,$E809))-SUM($G809:BG809),(((INDEX('PTRM input'!$G$385:$P$434,A3offset,$E809)-INDEX('PTRM input'!$G$277:$P$326,A3offset,$E809))*OFFSET($F$7,0,$E809))-SUM($G809:BG809))*(OFFSET('PTRM input'!$G$477,0,$E809-1)/A3taxstdlife))))</f>
        <v>0</v>
      </c>
      <c r="BI809" s="251">
        <f ca="1">IF(A3taxstdlife="n/a","n/a",IF(A3taxstdlife="",0,IF(BI$3&gt;(A3stdlife+$E809),((INDEX('PTRM input'!$G$385:$P$434,A3offset,$E809)-INDEX('PTRM input'!$G$277:$P$326,A3offset,$E809))*OFFSET($F$7,0,$E809))-SUM($G809:BH809),(((INDEX('PTRM input'!$G$385:$P$434,A3offset,$E809)-INDEX('PTRM input'!$G$277:$P$326,A3offset,$E809))*OFFSET($F$7,0,$E809))-SUM($G809:BH809))*(OFFSET('PTRM input'!$G$477,0,$E809-1)/A3taxstdlife))))</f>
        <v>0</v>
      </c>
      <c r="BJ809" s="116"/>
      <c r="BK809" s="116"/>
      <c r="BL809" s="116"/>
      <c r="BM809" s="116"/>
    </row>
    <row r="810" spans="1:65" ht="12.75" customHeight="1" outlineLevel="2">
      <c r="A810" s="366"/>
      <c r="B810" s="19"/>
      <c r="C810" s="18"/>
      <c r="D810" s="760"/>
      <c r="E810" s="86">
        <v>3</v>
      </c>
      <c r="F810" s="356"/>
      <c r="G810" s="434"/>
      <c r="H810" s="435"/>
      <c r="I810" s="619"/>
      <c r="J810" s="251">
        <f ca="1">IF(A3taxstdlife="n/a","n/a",IF(A3taxstdlife="",0,IF(J$3&gt;(A3stdlife+$E810),((INDEX('PTRM input'!$G$385:$P$434,A3offset,$E810)-INDEX('PTRM input'!$G$277:$P$326,A3offset,$E810))*OFFSET($F$7,0,$E810))-SUM($G810:I810),(((INDEX('PTRM input'!$G$385:$P$434,A3offset,$E810)-INDEX('PTRM input'!$G$277:$P$326,A3offset,$E810))*OFFSET($F$7,0,$E810))-SUM($G810:I810))*(OFFSET('PTRM input'!$G$477,0,$E810-1)/A3taxstdlife))))</f>
        <v>0.10036269157816656</v>
      </c>
      <c r="K810" s="251">
        <f ca="1">IF(A3taxstdlife="n/a","n/a",IF(A3taxstdlife="",0,IF(K$3&gt;(A3stdlife+$E810),((INDEX('PTRM input'!$G$385:$P$434,A3offset,$E810)-INDEX('PTRM input'!$G$277:$P$326,A3offset,$E810))*OFFSET($F$7,0,$E810))-SUM($G810:J810),(((INDEX('PTRM input'!$G$385:$P$434,A3offset,$E810)-INDEX('PTRM input'!$G$277:$P$326,A3offset,$E810))*OFFSET($F$7,0,$E810))-SUM($G810:J810))*(OFFSET('PTRM input'!$G$477,0,$E810-1)/A3taxstdlife))))</f>
        <v>8.6891339366477985E-2</v>
      </c>
      <c r="L810" s="251">
        <f ca="1">IF(A3taxstdlife="n/a","n/a",IF(A3taxstdlife="",0,IF(L$3&gt;(A3stdlife+$E810),((INDEX('PTRM input'!$G$385:$P$434,A3offset,$E810)-INDEX('PTRM input'!$G$277:$P$326,A3offset,$E810))*OFFSET($F$7,0,$E810))-SUM($G810:K810),(((INDEX('PTRM input'!$G$385:$P$434,A3offset,$E810)-INDEX('PTRM input'!$G$277:$P$326,A3offset,$E810))*OFFSET($F$7,0,$E810))-SUM($G810:K810))*(OFFSET('PTRM input'!$G$477,0,$E810-1)/A3taxstdlife))))</f>
        <v>7.522820221516395E-2</v>
      </c>
      <c r="M810" s="251">
        <f ca="1">IF(A3taxstdlife="n/a","n/a",IF(A3taxstdlife="",0,IF(M$3&gt;(A3stdlife+$E810),((INDEX('PTRM input'!$G$385:$P$434,A3offset,$E810)-INDEX('PTRM input'!$G$277:$P$326,A3offset,$E810))*OFFSET($F$7,0,$E810))-SUM($G810:L810),(((INDEX('PTRM input'!$G$385:$P$434,A3offset,$E810)-INDEX('PTRM input'!$G$277:$P$326,A3offset,$E810))*OFFSET($F$7,0,$E810))-SUM($G810:L810))*(OFFSET('PTRM input'!$G$477,0,$E810-1)/A3taxstdlife))))</f>
        <v>6.5130569396066956E-2</v>
      </c>
      <c r="N810" s="251">
        <f ca="1">IF(A3taxstdlife="n/a","n/a",IF(A3taxstdlife="",0,IF(N$3&gt;(A3stdlife+$E810),((INDEX('PTRM input'!$G$385:$P$434,A3offset,$E810)-INDEX('PTRM input'!$G$277:$P$326,A3offset,$E810))*OFFSET($F$7,0,$E810))-SUM($G810:M810),(((INDEX('PTRM input'!$G$385:$P$434,A3offset,$E810)-INDEX('PTRM input'!$G$277:$P$326,A3offset,$E810))*OFFSET($F$7,0,$E810))-SUM($G810:M810))*(OFFSET('PTRM input'!$G$477,0,$E810-1)/A3taxstdlife))))</f>
        <v>5.6388308439475433E-2</v>
      </c>
      <c r="O810" s="251">
        <f ca="1">IF(A3taxstdlife="n/a","n/a",IF(A3taxstdlife="",0,IF(O$3&gt;(A3stdlife+$E810),((INDEX('PTRM input'!$G$385:$P$434,A3offset,$E810)-INDEX('PTRM input'!$G$277:$P$326,A3offset,$E810))*OFFSET($F$7,0,$E810))-SUM($G810:N810),(((INDEX('PTRM input'!$G$385:$P$434,A3offset,$E810)-INDEX('PTRM input'!$G$277:$P$326,A3offset,$E810))*OFFSET($F$7,0,$E810))-SUM($G810:N810))*(OFFSET('PTRM input'!$G$477,0,$E810-1)/A3taxstdlife))))</f>
        <v>4.8819492262222187E-2</v>
      </c>
      <c r="P810" s="251">
        <f ca="1">IF(A3taxstdlife="n/a","n/a",IF(A3taxstdlife="",0,IF(P$3&gt;(A3stdlife+$E810),((INDEX('PTRM input'!$G$385:$P$434,A3offset,$E810)-INDEX('PTRM input'!$G$277:$P$326,A3offset,$E810))*OFFSET($F$7,0,$E810))-SUM($G810:O810),(((INDEX('PTRM input'!$G$385:$P$434,A3offset,$E810)-INDEX('PTRM input'!$G$277:$P$326,A3offset,$E810))*OFFSET($F$7,0,$E810))-SUM($G810:O810))*(OFFSET('PTRM input'!$G$477,0,$E810-1)/A3taxstdlife))))</f>
        <v>4.2266613251918002E-2</v>
      </c>
      <c r="Q810" s="251">
        <f ca="1">IF(A3taxstdlife="n/a","n/a",IF(A3taxstdlife="",0,IF(Q$3&gt;(A3stdlife+$E810),((INDEX('PTRM input'!$G$385:$P$434,A3offset,$E810)-INDEX('PTRM input'!$G$277:$P$326,A3offset,$E810))*OFFSET($F$7,0,$E810))-SUM($G810:P810),(((INDEX('PTRM input'!$G$385:$P$434,A3offset,$E810)-INDEX('PTRM input'!$G$277:$P$326,A3offset,$E810))*OFFSET($F$7,0,$E810))-SUM($G810:P810))*(OFFSET('PTRM input'!$G$477,0,$E810-1)/A3taxstdlife))))</f>
        <v>3.6593305522139269E-2</v>
      </c>
      <c r="R810" s="251">
        <f ca="1">IF(A3taxstdlife="n/a","n/a",IF(A3taxstdlife="",0,IF(R$3&gt;(A3stdlife+$E810),((INDEX('PTRM input'!$G$385:$P$434,A3offset,$E810)-INDEX('PTRM input'!$G$277:$P$326,A3offset,$E810))*OFFSET($F$7,0,$E810))-SUM($G810:Q810),(((INDEX('PTRM input'!$G$385:$P$434,A3offset,$E810)-INDEX('PTRM input'!$G$277:$P$326,A3offset,$E810))*OFFSET($F$7,0,$E810))-SUM($G810:Q810))*(OFFSET('PTRM input'!$G$477,0,$E810-1)/A3taxstdlife))))</f>
        <v>3.1681507128462988E-2</v>
      </c>
      <c r="S810" s="251">
        <f ca="1">IF(A3taxstdlife="n/a","n/a",IF(A3taxstdlife="",0,IF(S$3&gt;(A3stdlife+$E810),((INDEX('PTRM input'!$G$385:$P$434,A3offset,$E810)-INDEX('PTRM input'!$G$277:$P$326,A3offset,$E810))*OFFSET($F$7,0,$E810))-SUM($G810:R810),(((INDEX('PTRM input'!$G$385:$P$434,A3offset,$E810)-INDEX('PTRM input'!$G$277:$P$326,A3offset,$E810))*OFFSET($F$7,0,$E810))-SUM($G810:R810))*(OFFSET('PTRM input'!$G$477,0,$E810-1)/A3taxstdlife))))</f>
        <v>2.7429003190859409E-2</v>
      </c>
      <c r="T810" s="251">
        <f ca="1">IF(A3taxstdlife="n/a","n/a",IF(A3taxstdlife="",0,IF(T$3&gt;(A3stdlife+$E810),((INDEX('PTRM input'!$G$385:$P$434,A3offset,$E810)-INDEX('PTRM input'!$G$277:$P$326,A3offset,$E810))*OFFSET($F$7,0,$E810))-SUM($G810:S810),(((INDEX('PTRM input'!$G$385:$P$434,A3offset,$E810)-INDEX('PTRM input'!$G$277:$P$326,A3offset,$E810))*OFFSET($F$7,0,$E810))-SUM($G810:S810))*(OFFSET('PTRM input'!$G$477,0,$E810-1)/A3taxstdlife))))</f>
        <v>2.3747298794641512E-2</v>
      </c>
      <c r="U810" s="251">
        <f ca="1">IF(A3taxstdlife="n/a","n/a",IF(A3taxstdlife="",0,IF(U$3&gt;(A3stdlife+$E810),((INDEX('PTRM input'!$G$385:$P$434,A3offset,$E810)-INDEX('PTRM input'!$G$277:$P$326,A3offset,$E810))*OFFSET($F$7,0,$E810))-SUM($G810:T810),(((INDEX('PTRM input'!$G$385:$P$434,A3offset,$E810)-INDEX('PTRM input'!$G$277:$P$326,A3offset,$E810))*OFFSET($F$7,0,$E810))-SUM($G810:T810))*(OFFSET('PTRM input'!$G$477,0,$E810-1)/A3taxstdlife))))</f>
        <v>2.0559777404886175E-2</v>
      </c>
      <c r="V810" s="251">
        <f ca="1">IF(A3taxstdlife="n/a","n/a",IF(A3taxstdlife="",0,IF(V$3&gt;(A3stdlife+$E810),((INDEX('PTRM input'!$G$385:$P$434,A3offset,$E810)-INDEX('PTRM input'!$G$277:$P$326,A3offset,$E810))*OFFSET($F$7,0,$E810))-SUM($G810:U810),(((INDEX('PTRM input'!$G$385:$P$434,A3offset,$E810)-INDEX('PTRM input'!$G$277:$P$326,A3offset,$E810))*OFFSET($F$7,0,$E810))-SUM($G810:U810))*(OFFSET('PTRM input'!$G$477,0,$E810-1)/A3taxstdlife))))</f>
        <v>1.7800106470797848E-2</v>
      </c>
      <c r="W810" s="251">
        <f ca="1">IF(A3taxstdlife="n/a","n/a",IF(A3taxstdlife="",0,IF(W$3&gt;(A3stdlife+$E810),((INDEX('PTRM input'!$G$385:$P$434,A3offset,$E810)-INDEX('PTRM input'!$G$277:$P$326,A3offset,$E810))*OFFSET($F$7,0,$E810))-SUM($G810:V810),(((INDEX('PTRM input'!$G$385:$P$434,A3offset,$E810)-INDEX('PTRM input'!$G$277:$P$326,A3offset,$E810))*OFFSET($F$7,0,$E810))-SUM($G810:V810))*(OFFSET('PTRM input'!$G$477,0,$E810-1)/A3taxstdlife))))</f>
        <v>1.5410857040526083E-2</v>
      </c>
      <c r="X810" s="251">
        <f ca="1">IF(A3taxstdlife="n/a","n/a",IF(A3taxstdlife="",0,IF(X$3&gt;(A3stdlife+$E810),((INDEX('PTRM input'!$G$385:$P$434,A3offset,$E810)-INDEX('PTRM input'!$G$277:$P$326,A3offset,$E810))*OFFSET($F$7,0,$E810))-SUM($G810:W810),(((INDEX('PTRM input'!$G$385:$P$434,A3offset,$E810)-INDEX('PTRM input'!$G$277:$P$326,A3offset,$E810))*OFFSET($F$7,0,$E810))-SUM($G810:W810))*(OFFSET('PTRM input'!$G$477,0,$E810-1)/A3taxstdlife))))</f>
        <v>9.9401306416349922E-2</v>
      </c>
      <c r="Y810" s="251">
        <f ca="1">IF(A3taxstdlife="n/a","n/a",IF(A3taxstdlife="",0,IF(Y$3&gt;(A3stdlife+$E810),((INDEX('PTRM input'!$G$385:$P$434,A3offset,$E810)-INDEX('PTRM input'!$G$277:$P$326,A3offset,$E810))*OFFSET($F$7,0,$E810))-SUM($G810:X810),(((INDEX('PTRM input'!$G$385:$P$434,A3offset,$E810)-INDEX('PTRM input'!$G$277:$P$326,A3offset,$E810))*OFFSET($F$7,0,$E810))-SUM($G810:X810))*(OFFSET('PTRM input'!$G$477,0,$E810-1)/A3taxstdlife))))</f>
        <v>0</v>
      </c>
      <c r="Z810" s="251">
        <f ca="1">IF(A3taxstdlife="n/a","n/a",IF(A3taxstdlife="",0,IF(Z$3&gt;(A3stdlife+$E810),((INDEX('PTRM input'!$G$385:$P$434,A3offset,$E810)-INDEX('PTRM input'!$G$277:$P$326,A3offset,$E810))*OFFSET($F$7,0,$E810))-SUM($G810:Y810),(((INDEX('PTRM input'!$G$385:$P$434,A3offset,$E810)-INDEX('PTRM input'!$G$277:$P$326,A3offset,$E810))*OFFSET($F$7,0,$E810))-SUM($G810:Y810))*(OFFSET('PTRM input'!$G$477,0,$E810-1)/A3taxstdlife))))</f>
        <v>0</v>
      </c>
      <c r="AA810" s="251">
        <f ca="1">IF(A3taxstdlife="n/a","n/a",IF(A3taxstdlife="",0,IF(AA$3&gt;(A3stdlife+$E810),((INDEX('PTRM input'!$G$385:$P$434,A3offset,$E810)-INDEX('PTRM input'!$G$277:$P$326,A3offset,$E810))*OFFSET($F$7,0,$E810))-SUM($G810:Z810),(((INDEX('PTRM input'!$G$385:$P$434,A3offset,$E810)-INDEX('PTRM input'!$G$277:$P$326,A3offset,$E810))*OFFSET($F$7,0,$E810))-SUM($G810:Z810))*(OFFSET('PTRM input'!$G$477,0,$E810-1)/A3taxstdlife))))</f>
        <v>0</v>
      </c>
      <c r="AB810" s="251">
        <f ca="1">IF(A3taxstdlife="n/a","n/a",IF(A3taxstdlife="",0,IF(AB$3&gt;(A3stdlife+$E810),((INDEX('PTRM input'!$G$385:$P$434,A3offset,$E810)-INDEX('PTRM input'!$G$277:$P$326,A3offset,$E810))*OFFSET($F$7,0,$E810))-SUM($G810:AA810),(((INDEX('PTRM input'!$G$385:$P$434,A3offset,$E810)-INDEX('PTRM input'!$G$277:$P$326,A3offset,$E810))*OFFSET($F$7,0,$E810))-SUM($G810:AA810))*(OFFSET('PTRM input'!$G$477,0,$E810-1)/A3taxstdlife))))</f>
        <v>0</v>
      </c>
      <c r="AC810" s="251">
        <f ca="1">IF(A3taxstdlife="n/a","n/a",IF(A3taxstdlife="",0,IF(AC$3&gt;(A3stdlife+$E810),((INDEX('PTRM input'!$G$385:$P$434,A3offset,$E810)-INDEX('PTRM input'!$G$277:$P$326,A3offset,$E810))*OFFSET($F$7,0,$E810))-SUM($G810:AB810),(((INDEX('PTRM input'!$G$385:$P$434,A3offset,$E810)-INDEX('PTRM input'!$G$277:$P$326,A3offset,$E810))*OFFSET($F$7,0,$E810))-SUM($G810:AB810))*(OFFSET('PTRM input'!$G$477,0,$E810-1)/A3taxstdlife))))</f>
        <v>0</v>
      </c>
      <c r="AD810" s="251">
        <f ca="1">IF(A3taxstdlife="n/a","n/a",IF(A3taxstdlife="",0,IF(AD$3&gt;(A3stdlife+$E810),((INDEX('PTRM input'!$G$385:$P$434,A3offset,$E810)-INDEX('PTRM input'!$G$277:$P$326,A3offset,$E810))*OFFSET($F$7,0,$E810))-SUM($G810:AC810),(((INDEX('PTRM input'!$G$385:$P$434,A3offset,$E810)-INDEX('PTRM input'!$G$277:$P$326,A3offset,$E810))*OFFSET($F$7,0,$E810))-SUM($G810:AC810))*(OFFSET('PTRM input'!$G$477,0,$E810-1)/A3taxstdlife))))</f>
        <v>0</v>
      </c>
      <c r="AE810" s="251">
        <f ca="1">IF(A3taxstdlife="n/a","n/a",IF(A3taxstdlife="",0,IF(AE$3&gt;(A3stdlife+$E810),((INDEX('PTRM input'!$G$385:$P$434,A3offset,$E810)-INDEX('PTRM input'!$G$277:$P$326,A3offset,$E810))*OFFSET($F$7,0,$E810))-SUM($G810:AD810),(((INDEX('PTRM input'!$G$385:$P$434,A3offset,$E810)-INDEX('PTRM input'!$G$277:$P$326,A3offset,$E810))*OFFSET($F$7,0,$E810))-SUM($G810:AD810))*(OFFSET('PTRM input'!$G$477,0,$E810-1)/A3taxstdlife))))</f>
        <v>0</v>
      </c>
      <c r="AF810" s="251">
        <f ca="1">IF(A3taxstdlife="n/a","n/a",IF(A3taxstdlife="",0,IF(AF$3&gt;(A3stdlife+$E810),((INDEX('PTRM input'!$G$385:$P$434,A3offset,$E810)-INDEX('PTRM input'!$G$277:$P$326,A3offset,$E810))*OFFSET($F$7,0,$E810))-SUM($G810:AE810),(((INDEX('PTRM input'!$G$385:$P$434,A3offset,$E810)-INDEX('PTRM input'!$G$277:$P$326,A3offset,$E810))*OFFSET($F$7,0,$E810))-SUM($G810:AE810))*(OFFSET('PTRM input'!$G$477,0,$E810-1)/A3taxstdlife))))</f>
        <v>0</v>
      </c>
      <c r="AG810" s="251">
        <f ca="1">IF(A3taxstdlife="n/a","n/a",IF(A3taxstdlife="",0,IF(AG$3&gt;(A3stdlife+$E810),((INDEX('PTRM input'!$G$385:$P$434,A3offset,$E810)-INDEX('PTRM input'!$G$277:$P$326,A3offset,$E810))*OFFSET($F$7,0,$E810))-SUM($G810:AF810),(((INDEX('PTRM input'!$G$385:$P$434,A3offset,$E810)-INDEX('PTRM input'!$G$277:$P$326,A3offset,$E810))*OFFSET($F$7,0,$E810))-SUM($G810:AF810))*(OFFSET('PTRM input'!$G$477,0,$E810-1)/A3taxstdlife))))</f>
        <v>0</v>
      </c>
      <c r="AH810" s="251">
        <f ca="1">IF(A3taxstdlife="n/a","n/a",IF(A3taxstdlife="",0,IF(AH$3&gt;(A3stdlife+$E810),((INDEX('PTRM input'!$G$385:$P$434,A3offset,$E810)-INDEX('PTRM input'!$G$277:$P$326,A3offset,$E810))*OFFSET($F$7,0,$E810))-SUM($G810:AG810),(((INDEX('PTRM input'!$G$385:$P$434,A3offset,$E810)-INDEX('PTRM input'!$G$277:$P$326,A3offset,$E810))*OFFSET($F$7,0,$E810))-SUM($G810:AG810))*(OFFSET('PTRM input'!$G$477,0,$E810-1)/A3taxstdlife))))</f>
        <v>0</v>
      </c>
      <c r="AI810" s="251">
        <f ca="1">IF(A3taxstdlife="n/a","n/a",IF(A3taxstdlife="",0,IF(AI$3&gt;(A3stdlife+$E810),((INDEX('PTRM input'!$G$385:$P$434,A3offset,$E810)-INDEX('PTRM input'!$G$277:$P$326,A3offset,$E810))*OFFSET($F$7,0,$E810))-SUM($G810:AH810),(((INDEX('PTRM input'!$G$385:$P$434,A3offset,$E810)-INDEX('PTRM input'!$G$277:$P$326,A3offset,$E810))*OFFSET($F$7,0,$E810))-SUM($G810:AH810))*(OFFSET('PTRM input'!$G$477,0,$E810-1)/A3taxstdlife))))</f>
        <v>0</v>
      </c>
      <c r="AJ810" s="251">
        <f ca="1">IF(A3taxstdlife="n/a","n/a",IF(A3taxstdlife="",0,IF(AJ$3&gt;(A3stdlife+$E810),((INDEX('PTRM input'!$G$385:$P$434,A3offset,$E810)-INDEX('PTRM input'!$G$277:$P$326,A3offset,$E810))*OFFSET($F$7,0,$E810))-SUM($G810:AI810),(((INDEX('PTRM input'!$G$385:$P$434,A3offset,$E810)-INDEX('PTRM input'!$G$277:$P$326,A3offset,$E810))*OFFSET($F$7,0,$E810))-SUM($G810:AI810))*(OFFSET('PTRM input'!$G$477,0,$E810-1)/A3taxstdlife))))</f>
        <v>0</v>
      </c>
      <c r="AK810" s="251">
        <f ca="1">IF(A3taxstdlife="n/a","n/a",IF(A3taxstdlife="",0,IF(AK$3&gt;(A3stdlife+$E810),((INDEX('PTRM input'!$G$385:$P$434,A3offset,$E810)-INDEX('PTRM input'!$G$277:$P$326,A3offset,$E810))*OFFSET($F$7,0,$E810))-SUM($G810:AJ810),(((INDEX('PTRM input'!$G$385:$P$434,A3offset,$E810)-INDEX('PTRM input'!$G$277:$P$326,A3offset,$E810))*OFFSET($F$7,0,$E810))-SUM($G810:AJ810))*(OFFSET('PTRM input'!$G$477,0,$E810-1)/A3taxstdlife))))</f>
        <v>0</v>
      </c>
      <c r="AL810" s="251">
        <f ca="1">IF(A3taxstdlife="n/a","n/a",IF(A3taxstdlife="",0,IF(AL$3&gt;(A3stdlife+$E810),((INDEX('PTRM input'!$G$385:$P$434,A3offset,$E810)-INDEX('PTRM input'!$G$277:$P$326,A3offset,$E810))*OFFSET($F$7,0,$E810))-SUM($G810:AK810),(((INDEX('PTRM input'!$G$385:$P$434,A3offset,$E810)-INDEX('PTRM input'!$G$277:$P$326,A3offset,$E810))*OFFSET($F$7,0,$E810))-SUM($G810:AK810))*(OFFSET('PTRM input'!$G$477,0,$E810-1)/A3taxstdlife))))</f>
        <v>0</v>
      </c>
      <c r="AM810" s="251">
        <f ca="1">IF(A3taxstdlife="n/a","n/a",IF(A3taxstdlife="",0,IF(AM$3&gt;(A3stdlife+$E810),((INDEX('PTRM input'!$G$385:$P$434,A3offset,$E810)-INDEX('PTRM input'!$G$277:$P$326,A3offset,$E810))*OFFSET($F$7,0,$E810))-SUM($G810:AL810),(((INDEX('PTRM input'!$G$385:$P$434,A3offset,$E810)-INDEX('PTRM input'!$G$277:$P$326,A3offset,$E810))*OFFSET($F$7,0,$E810))-SUM($G810:AL810))*(OFFSET('PTRM input'!$G$477,0,$E810-1)/A3taxstdlife))))</f>
        <v>0</v>
      </c>
      <c r="AN810" s="251">
        <f ca="1">IF(A3taxstdlife="n/a","n/a",IF(A3taxstdlife="",0,IF(AN$3&gt;(A3stdlife+$E810),((INDEX('PTRM input'!$G$385:$P$434,A3offset,$E810)-INDEX('PTRM input'!$G$277:$P$326,A3offset,$E810))*OFFSET($F$7,0,$E810))-SUM($G810:AM810),(((INDEX('PTRM input'!$G$385:$P$434,A3offset,$E810)-INDEX('PTRM input'!$G$277:$P$326,A3offset,$E810))*OFFSET($F$7,0,$E810))-SUM($G810:AM810))*(OFFSET('PTRM input'!$G$477,0,$E810-1)/A3taxstdlife))))</f>
        <v>0</v>
      </c>
      <c r="AO810" s="251">
        <f ca="1">IF(A3taxstdlife="n/a","n/a",IF(A3taxstdlife="",0,IF(AO$3&gt;(A3stdlife+$E810),((INDEX('PTRM input'!$G$385:$P$434,A3offset,$E810)-INDEX('PTRM input'!$G$277:$P$326,A3offset,$E810))*OFFSET($F$7,0,$E810))-SUM($G810:AN810),(((INDEX('PTRM input'!$G$385:$P$434,A3offset,$E810)-INDEX('PTRM input'!$G$277:$P$326,A3offset,$E810))*OFFSET($F$7,0,$E810))-SUM($G810:AN810))*(OFFSET('PTRM input'!$G$477,0,$E810-1)/A3taxstdlife))))</f>
        <v>0</v>
      </c>
      <c r="AP810" s="251">
        <f ca="1">IF(A3taxstdlife="n/a","n/a",IF(A3taxstdlife="",0,IF(AP$3&gt;(A3stdlife+$E810),((INDEX('PTRM input'!$G$385:$P$434,A3offset,$E810)-INDEX('PTRM input'!$G$277:$P$326,A3offset,$E810))*OFFSET($F$7,0,$E810))-SUM($G810:AO810),(((INDEX('PTRM input'!$G$385:$P$434,A3offset,$E810)-INDEX('PTRM input'!$G$277:$P$326,A3offset,$E810))*OFFSET($F$7,0,$E810))-SUM($G810:AO810))*(OFFSET('PTRM input'!$G$477,0,$E810-1)/A3taxstdlife))))</f>
        <v>0</v>
      </c>
      <c r="AQ810" s="251">
        <f ca="1">IF(A3taxstdlife="n/a","n/a",IF(A3taxstdlife="",0,IF(AQ$3&gt;(A3stdlife+$E810),((INDEX('PTRM input'!$G$385:$P$434,A3offset,$E810)-INDEX('PTRM input'!$G$277:$P$326,A3offset,$E810))*OFFSET($F$7,0,$E810))-SUM($G810:AP810),(((INDEX('PTRM input'!$G$385:$P$434,A3offset,$E810)-INDEX('PTRM input'!$G$277:$P$326,A3offset,$E810))*OFFSET($F$7,0,$E810))-SUM($G810:AP810))*(OFFSET('PTRM input'!$G$477,0,$E810-1)/A3taxstdlife))))</f>
        <v>0</v>
      </c>
      <c r="AR810" s="251">
        <f ca="1">IF(A3taxstdlife="n/a","n/a",IF(A3taxstdlife="",0,IF(AR$3&gt;(A3stdlife+$E810),((INDEX('PTRM input'!$G$385:$P$434,A3offset,$E810)-INDEX('PTRM input'!$G$277:$P$326,A3offset,$E810))*OFFSET($F$7,0,$E810))-SUM($G810:AQ810),(((INDEX('PTRM input'!$G$385:$P$434,A3offset,$E810)-INDEX('PTRM input'!$G$277:$P$326,A3offset,$E810))*OFFSET($F$7,0,$E810))-SUM($G810:AQ810))*(OFFSET('PTRM input'!$G$477,0,$E810-1)/A3taxstdlife))))</f>
        <v>0</v>
      </c>
      <c r="AS810" s="251">
        <f ca="1">IF(A3taxstdlife="n/a","n/a",IF(A3taxstdlife="",0,IF(AS$3&gt;(A3stdlife+$E810),((INDEX('PTRM input'!$G$385:$P$434,A3offset,$E810)-INDEX('PTRM input'!$G$277:$P$326,A3offset,$E810))*OFFSET($F$7,0,$E810))-SUM($G810:AR810),(((INDEX('PTRM input'!$G$385:$P$434,A3offset,$E810)-INDEX('PTRM input'!$G$277:$P$326,A3offset,$E810))*OFFSET($F$7,0,$E810))-SUM($G810:AR810))*(OFFSET('PTRM input'!$G$477,0,$E810-1)/A3taxstdlife))))</f>
        <v>0</v>
      </c>
      <c r="AT810" s="251">
        <f ca="1">IF(A3taxstdlife="n/a","n/a",IF(A3taxstdlife="",0,IF(AT$3&gt;(A3stdlife+$E810),((INDEX('PTRM input'!$G$385:$P$434,A3offset,$E810)-INDEX('PTRM input'!$G$277:$P$326,A3offset,$E810))*OFFSET($F$7,0,$E810))-SUM($G810:AS810),(((INDEX('PTRM input'!$G$385:$P$434,A3offset,$E810)-INDEX('PTRM input'!$G$277:$P$326,A3offset,$E810))*OFFSET($F$7,0,$E810))-SUM($G810:AS810))*(OFFSET('PTRM input'!$G$477,0,$E810-1)/A3taxstdlife))))</f>
        <v>0</v>
      </c>
      <c r="AU810" s="251">
        <f ca="1">IF(A3taxstdlife="n/a","n/a",IF(A3taxstdlife="",0,IF(AU$3&gt;(A3stdlife+$E810),((INDEX('PTRM input'!$G$385:$P$434,A3offset,$E810)-INDEX('PTRM input'!$G$277:$P$326,A3offset,$E810))*OFFSET($F$7,0,$E810))-SUM($G810:AT810),(((INDEX('PTRM input'!$G$385:$P$434,A3offset,$E810)-INDEX('PTRM input'!$G$277:$P$326,A3offset,$E810))*OFFSET($F$7,0,$E810))-SUM($G810:AT810))*(OFFSET('PTRM input'!$G$477,0,$E810-1)/A3taxstdlife))))</f>
        <v>0</v>
      </c>
      <c r="AV810" s="251">
        <f ca="1">IF(A3taxstdlife="n/a","n/a",IF(A3taxstdlife="",0,IF(AV$3&gt;(A3stdlife+$E810),((INDEX('PTRM input'!$G$385:$P$434,A3offset,$E810)-INDEX('PTRM input'!$G$277:$P$326,A3offset,$E810))*OFFSET($F$7,0,$E810))-SUM($G810:AU810),(((INDEX('PTRM input'!$G$385:$P$434,A3offset,$E810)-INDEX('PTRM input'!$G$277:$P$326,A3offset,$E810))*OFFSET($F$7,0,$E810))-SUM($G810:AU810))*(OFFSET('PTRM input'!$G$477,0,$E810-1)/A3taxstdlife))))</f>
        <v>0</v>
      </c>
      <c r="AW810" s="251">
        <f ca="1">IF(A3taxstdlife="n/a","n/a",IF(A3taxstdlife="",0,IF(AW$3&gt;(A3stdlife+$E810),((INDEX('PTRM input'!$G$385:$P$434,A3offset,$E810)-INDEX('PTRM input'!$G$277:$P$326,A3offset,$E810))*OFFSET($F$7,0,$E810))-SUM($G810:AV810),(((INDEX('PTRM input'!$G$385:$P$434,A3offset,$E810)-INDEX('PTRM input'!$G$277:$P$326,A3offset,$E810))*OFFSET($F$7,0,$E810))-SUM($G810:AV810))*(OFFSET('PTRM input'!$G$477,0,$E810-1)/A3taxstdlife))))</f>
        <v>0</v>
      </c>
      <c r="AX810" s="251">
        <f ca="1">IF(A3taxstdlife="n/a","n/a",IF(A3taxstdlife="",0,IF(AX$3&gt;(A3stdlife+$E810),((INDEX('PTRM input'!$G$385:$P$434,A3offset,$E810)-INDEX('PTRM input'!$G$277:$P$326,A3offset,$E810))*OFFSET($F$7,0,$E810))-SUM($G810:AW810),(((INDEX('PTRM input'!$G$385:$P$434,A3offset,$E810)-INDEX('PTRM input'!$G$277:$P$326,A3offset,$E810))*OFFSET($F$7,0,$E810))-SUM($G810:AW810))*(OFFSET('PTRM input'!$G$477,0,$E810-1)/A3taxstdlife))))</f>
        <v>0</v>
      </c>
      <c r="AY810" s="251">
        <f ca="1">IF(A3taxstdlife="n/a","n/a",IF(A3taxstdlife="",0,IF(AY$3&gt;(A3stdlife+$E810),((INDEX('PTRM input'!$G$385:$P$434,A3offset,$E810)-INDEX('PTRM input'!$G$277:$P$326,A3offset,$E810))*OFFSET($F$7,0,$E810))-SUM($G810:AX810),(((INDEX('PTRM input'!$G$385:$P$434,A3offset,$E810)-INDEX('PTRM input'!$G$277:$P$326,A3offset,$E810))*OFFSET($F$7,0,$E810))-SUM($G810:AX810))*(OFFSET('PTRM input'!$G$477,0,$E810-1)/A3taxstdlife))))</f>
        <v>0</v>
      </c>
      <c r="AZ810" s="251">
        <f ca="1">IF(A3taxstdlife="n/a","n/a",IF(A3taxstdlife="",0,IF(AZ$3&gt;(A3stdlife+$E810),((INDEX('PTRM input'!$G$385:$P$434,A3offset,$E810)-INDEX('PTRM input'!$G$277:$P$326,A3offset,$E810))*OFFSET($F$7,0,$E810))-SUM($G810:AY810),(((INDEX('PTRM input'!$G$385:$P$434,A3offset,$E810)-INDEX('PTRM input'!$G$277:$P$326,A3offset,$E810))*OFFSET($F$7,0,$E810))-SUM($G810:AY810))*(OFFSET('PTRM input'!$G$477,0,$E810-1)/A3taxstdlife))))</f>
        <v>0</v>
      </c>
      <c r="BA810" s="251">
        <f ca="1">IF(A3taxstdlife="n/a","n/a",IF(A3taxstdlife="",0,IF(BA$3&gt;(A3stdlife+$E810),((INDEX('PTRM input'!$G$385:$P$434,A3offset,$E810)-INDEX('PTRM input'!$G$277:$P$326,A3offset,$E810))*OFFSET($F$7,0,$E810))-SUM($G810:AZ810),(((INDEX('PTRM input'!$G$385:$P$434,A3offset,$E810)-INDEX('PTRM input'!$G$277:$P$326,A3offset,$E810))*OFFSET($F$7,0,$E810))-SUM($G810:AZ810))*(OFFSET('PTRM input'!$G$477,0,$E810-1)/A3taxstdlife))))</f>
        <v>0</v>
      </c>
      <c r="BB810" s="251">
        <f ca="1">IF(A3taxstdlife="n/a","n/a",IF(A3taxstdlife="",0,IF(BB$3&gt;(A3stdlife+$E810),((INDEX('PTRM input'!$G$385:$P$434,A3offset,$E810)-INDEX('PTRM input'!$G$277:$P$326,A3offset,$E810))*OFFSET($F$7,0,$E810))-SUM($G810:BA810),(((INDEX('PTRM input'!$G$385:$P$434,A3offset,$E810)-INDEX('PTRM input'!$G$277:$P$326,A3offset,$E810))*OFFSET($F$7,0,$E810))-SUM($G810:BA810))*(OFFSET('PTRM input'!$G$477,0,$E810-1)/A3taxstdlife))))</f>
        <v>0</v>
      </c>
      <c r="BC810" s="251">
        <f ca="1">IF(A3taxstdlife="n/a","n/a",IF(A3taxstdlife="",0,IF(BC$3&gt;(A3stdlife+$E810),((INDEX('PTRM input'!$G$385:$P$434,A3offset,$E810)-INDEX('PTRM input'!$G$277:$P$326,A3offset,$E810))*OFFSET($F$7,0,$E810))-SUM($G810:BB810),(((INDEX('PTRM input'!$G$385:$P$434,A3offset,$E810)-INDEX('PTRM input'!$G$277:$P$326,A3offset,$E810))*OFFSET($F$7,0,$E810))-SUM($G810:BB810))*(OFFSET('PTRM input'!$G$477,0,$E810-1)/A3taxstdlife))))</f>
        <v>0</v>
      </c>
      <c r="BD810" s="251">
        <f ca="1">IF(A3taxstdlife="n/a","n/a",IF(A3taxstdlife="",0,IF(BD$3&gt;(A3stdlife+$E810),((INDEX('PTRM input'!$G$385:$P$434,A3offset,$E810)-INDEX('PTRM input'!$G$277:$P$326,A3offset,$E810))*OFFSET($F$7,0,$E810))-SUM($G810:BC810),(((INDEX('PTRM input'!$G$385:$P$434,A3offset,$E810)-INDEX('PTRM input'!$G$277:$P$326,A3offset,$E810))*OFFSET($F$7,0,$E810))-SUM($G810:BC810))*(OFFSET('PTRM input'!$G$477,0,$E810-1)/A3taxstdlife))))</f>
        <v>0</v>
      </c>
      <c r="BE810" s="251">
        <f ca="1">IF(A3taxstdlife="n/a","n/a",IF(A3taxstdlife="",0,IF(BE$3&gt;(A3stdlife+$E810),((INDEX('PTRM input'!$G$385:$P$434,A3offset,$E810)-INDEX('PTRM input'!$G$277:$P$326,A3offset,$E810))*OFFSET($F$7,0,$E810))-SUM($G810:BD810),(((INDEX('PTRM input'!$G$385:$P$434,A3offset,$E810)-INDEX('PTRM input'!$G$277:$P$326,A3offset,$E810))*OFFSET($F$7,0,$E810))-SUM($G810:BD810))*(OFFSET('PTRM input'!$G$477,0,$E810-1)/A3taxstdlife))))</f>
        <v>0</v>
      </c>
      <c r="BF810" s="251">
        <f ca="1">IF(A3taxstdlife="n/a","n/a",IF(A3taxstdlife="",0,IF(BF$3&gt;(A3stdlife+$E810),((INDEX('PTRM input'!$G$385:$P$434,A3offset,$E810)-INDEX('PTRM input'!$G$277:$P$326,A3offset,$E810))*OFFSET($F$7,0,$E810))-SUM($G810:BE810),(((INDEX('PTRM input'!$G$385:$P$434,A3offset,$E810)-INDEX('PTRM input'!$G$277:$P$326,A3offset,$E810))*OFFSET($F$7,0,$E810))-SUM($G810:BE810))*(OFFSET('PTRM input'!$G$477,0,$E810-1)/A3taxstdlife))))</f>
        <v>0</v>
      </c>
      <c r="BG810" s="251">
        <f ca="1">IF(A3taxstdlife="n/a","n/a",IF(A3taxstdlife="",0,IF(BG$3&gt;(A3stdlife+$E810),((INDEX('PTRM input'!$G$385:$P$434,A3offset,$E810)-INDEX('PTRM input'!$G$277:$P$326,A3offset,$E810))*OFFSET($F$7,0,$E810))-SUM($G810:BF810),(((INDEX('PTRM input'!$G$385:$P$434,A3offset,$E810)-INDEX('PTRM input'!$G$277:$P$326,A3offset,$E810))*OFFSET($F$7,0,$E810))-SUM($G810:BF810))*(OFFSET('PTRM input'!$G$477,0,$E810-1)/A3taxstdlife))))</f>
        <v>0</v>
      </c>
      <c r="BH810" s="251">
        <f ca="1">IF(A3taxstdlife="n/a","n/a",IF(A3taxstdlife="",0,IF(BH$3&gt;(A3stdlife+$E810),((INDEX('PTRM input'!$G$385:$P$434,A3offset,$E810)-INDEX('PTRM input'!$G$277:$P$326,A3offset,$E810))*OFFSET($F$7,0,$E810))-SUM($G810:BG810),(((INDEX('PTRM input'!$G$385:$P$434,A3offset,$E810)-INDEX('PTRM input'!$G$277:$P$326,A3offset,$E810))*OFFSET($F$7,0,$E810))-SUM($G810:BG810))*(OFFSET('PTRM input'!$G$477,0,$E810-1)/A3taxstdlife))))</f>
        <v>0</v>
      </c>
      <c r="BI810" s="251">
        <f ca="1">IF(A3taxstdlife="n/a","n/a",IF(A3taxstdlife="",0,IF(BI$3&gt;(A3stdlife+$E810),((INDEX('PTRM input'!$G$385:$P$434,A3offset,$E810)-INDEX('PTRM input'!$G$277:$P$326,A3offset,$E810))*OFFSET($F$7,0,$E810))-SUM($G810:BH810),(((INDEX('PTRM input'!$G$385:$P$434,A3offset,$E810)-INDEX('PTRM input'!$G$277:$P$326,A3offset,$E810))*OFFSET($F$7,0,$E810))-SUM($G810:BH810))*(OFFSET('PTRM input'!$G$477,0,$E810-1)/A3taxstdlife))))</f>
        <v>0</v>
      </c>
      <c r="BJ810" s="116"/>
      <c r="BK810" s="116"/>
      <c r="BL810" s="116"/>
      <c r="BM810" s="116"/>
    </row>
    <row r="811" spans="1:65" ht="12.75" customHeight="1" outlineLevel="2">
      <c r="A811" s="366"/>
      <c r="B811" s="19"/>
      <c r="C811" s="18"/>
      <c r="D811" s="760"/>
      <c r="E811" s="86">
        <v>4</v>
      </c>
      <c r="F811" s="356"/>
      <c r="G811" s="434"/>
      <c r="H811" s="435"/>
      <c r="I811" s="435"/>
      <c r="J811" s="619"/>
      <c r="K811" s="251">
        <f ca="1">IF(A3taxstdlife="n/a","n/a",IF(A3taxstdlife="",0,IF(K$3&gt;(A3stdlife+$E811),((INDEX('PTRM input'!$G$385:$P$434,A3offset,$E811)-INDEX('PTRM input'!$G$277:$P$326,A3offset,$E811))*OFFSET($F$7,0,$E811))-SUM($G811:J811),(((INDEX('PTRM input'!$G$385:$P$434,A3offset,$E811)-INDEX('PTRM input'!$G$277:$P$326,A3offset,$E811))*OFFSET($F$7,0,$E811))-SUM($G811:J811))*(OFFSET('PTRM input'!$G$477,0,$E811-1)/A3taxstdlife))))</f>
        <v>9.4640307120421541E-2</v>
      </c>
      <c r="L811" s="251">
        <f ca="1">IF(A3taxstdlife="n/a","n/a",IF(A3taxstdlife="",0,IF(L$3&gt;(A3stdlife+$E811),((INDEX('PTRM input'!$G$385:$P$434,A3offset,$E811)-INDEX('PTRM input'!$G$277:$P$326,A3offset,$E811))*OFFSET($F$7,0,$E811))-SUM($G811:K811),(((INDEX('PTRM input'!$G$385:$P$434,A3offset,$E811)-INDEX('PTRM input'!$G$277:$P$326,A3offset,$E811))*OFFSET($F$7,0,$E811))-SUM($G811:K811))*(OFFSET('PTRM input'!$G$477,0,$E811-1)/A3taxstdlife))))</f>
        <v>8.1937051651743656E-2</v>
      </c>
      <c r="M811" s="251">
        <f ca="1">IF(A3taxstdlife="n/a","n/a",IF(A3taxstdlife="",0,IF(M$3&gt;(A3stdlife+$E811),((INDEX('PTRM input'!$G$385:$P$434,A3offset,$E811)-INDEX('PTRM input'!$G$277:$P$326,A3offset,$E811))*OFFSET($F$7,0,$E811))-SUM($G811:L811),(((INDEX('PTRM input'!$G$385:$P$434,A3offset,$E811)-INDEX('PTRM input'!$G$277:$P$326,A3offset,$E811))*OFFSET($F$7,0,$E811))-SUM($G811:L811))*(OFFSET('PTRM input'!$G$477,0,$E811-1)/A3taxstdlife))))</f>
        <v>7.0938912157564482E-2</v>
      </c>
      <c r="N811" s="251">
        <f ca="1">IF(A3taxstdlife="n/a","n/a",IF(A3taxstdlife="",0,IF(N$3&gt;(A3stdlife+$E811),((INDEX('PTRM input'!$G$385:$P$434,A3offset,$E811)-INDEX('PTRM input'!$G$277:$P$326,A3offset,$E811))*OFFSET($F$7,0,$E811))-SUM($G811:M811),(((INDEX('PTRM input'!$G$385:$P$434,A3offset,$E811)-INDEX('PTRM input'!$G$277:$P$326,A3offset,$E811))*OFFSET($F$7,0,$E811))-SUM($G811:M811))*(OFFSET('PTRM input'!$G$477,0,$E811-1)/A3taxstdlife))))</f>
        <v>6.1417016559096059E-2</v>
      </c>
      <c r="O811" s="251">
        <f ca="1">IF(A3taxstdlife="n/a","n/a",IF(A3taxstdlife="",0,IF(O$3&gt;(A3stdlife+$E811),((INDEX('PTRM input'!$G$385:$P$434,A3offset,$E811)-INDEX('PTRM input'!$G$277:$P$326,A3offset,$E811))*OFFSET($F$7,0,$E811))-SUM($G811:N811),(((INDEX('PTRM input'!$G$385:$P$434,A3offset,$E811)-INDEX('PTRM input'!$G$277:$P$326,A3offset,$E811))*OFFSET($F$7,0,$E811))-SUM($G811:N811))*(OFFSET('PTRM input'!$G$477,0,$E811-1)/A3taxstdlife))))</f>
        <v>5.3173213519853109E-2</v>
      </c>
      <c r="P811" s="251">
        <f ca="1">IF(A3taxstdlife="n/a","n/a",IF(A3taxstdlife="",0,IF(P$3&gt;(A3stdlife+$E811),((INDEX('PTRM input'!$G$385:$P$434,A3offset,$E811)-INDEX('PTRM input'!$G$277:$P$326,A3offset,$E811))*OFFSET($F$7,0,$E811))-SUM($G811:O811),(((INDEX('PTRM input'!$G$385:$P$434,A3offset,$E811)-INDEX('PTRM input'!$G$277:$P$326,A3offset,$E811))*OFFSET($F$7,0,$E811))-SUM($G811:O811))*(OFFSET('PTRM input'!$G$477,0,$E811-1)/A3taxstdlife))))</f>
        <v>4.6035948902000905E-2</v>
      </c>
      <c r="Q811" s="251">
        <f ca="1">IF(A3taxstdlife="n/a","n/a",IF(A3taxstdlife="",0,IF(Q$3&gt;(A3stdlife+$E811),((INDEX('PTRM input'!$G$385:$P$434,A3offset,$E811)-INDEX('PTRM input'!$G$277:$P$326,A3offset,$E811))*OFFSET($F$7,0,$E811))-SUM($G811:P811),(((INDEX('PTRM input'!$G$385:$P$434,A3offset,$E811)-INDEX('PTRM input'!$G$277:$P$326,A3offset,$E811))*OFFSET($F$7,0,$E811))-SUM($G811:P811))*(OFFSET('PTRM input'!$G$477,0,$E811-1)/A3taxstdlife))))</f>
        <v>3.9856695712331899E-2</v>
      </c>
      <c r="R811" s="251">
        <f ca="1">IF(A3taxstdlife="n/a","n/a",IF(A3taxstdlife="",0,IF(R$3&gt;(A3stdlife+$E811),((INDEX('PTRM input'!$G$385:$P$434,A3offset,$E811)-INDEX('PTRM input'!$G$277:$P$326,A3offset,$E811))*OFFSET($F$7,0,$E811))-SUM($G811:Q811),(((INDEX('PTRM input'!$G$385:$P$434,A3offset,$E811)-INDEX('PTRM input'!$G$277:$P$326,A3offset,$E811))*OFFSET($F$7,0,$E811))-SUM($G811:Q811))*(OFFSET('PTRM input'!$G$477,0,$E811-1)/A3taxstdlife))))</f>
        <v>3.4506863244788487E-2</v>
      </c>
      <c r="S811" s="251">
        <f ca="1">IF(A3taxstdlife="n/a","n/a",IF(A3taxstdlife="",0,IF(S$3&gt;(A3stdlife+$E811),((INDEX('PTRM input'!$G$385:$P$434,A3offset,$E811)-INDEX('PTRM input'!$G$277:$P$326,A3offset,$E811))*OFFSET($F$7,0,$E811))-SUM($G811:R811),(((INDEX('PTRM input'!$G$385:$P$434,A3offset,$E811)-INDEX('PTRM input'!$G$277:$P$326,A3offset,$E811))*OFFSET($F$7,0,$E811))-SUM($G811:R811))*(OFFSET('PTRM input'!$G$477,0,$E811-1)/A3taxstdlife))))</f>
        <v>2.9875121098564071E-2</v>
      </c>
      <c r="T811" s="251">
        <f ca="1">IF(A3taxstdlife="n/a","n/a",IF(A3taxstdlife="",0,IF(T$3&gt;(A3stdlife+$E811),((INDEX('PTRM input'!$G$385:$P$434,A3offset,$E811)-INDEX('PTRM input'!$G$277:$P$326,A3offset,$E811))*OFFSET($F$7,0,$E811))-SUM($G811:S811),(((INDEX('PTRM input'!$G$385:$P$434,A3offset,$E811)-INDEX('PTRM input'!$G$277:$P$326,A3offset,$E811))*OFFSET($F$7,0,$E811))-SUM($G811:S811))*(OFFSET('PTRM input'!$G$477,0,$E811-1)/A3taxstdlife))))</f>
        <v>2.5865082384405488E-2</v>
      </c>
      <c r="U811" s="251">
        <f ca="1">IF(A3taxstdlife="n/a","n/a",IF(A3taxstdlife="",0,IF(U$3&gt;(A3stdlife+$E811),((INDEX('PTRM input'!$G$385:$P$434,A3offset,$E811)-INDEX('PTRM input'!$G$277:$P$326,A3offset,$E811))*OFFSET($F$7,0,$E811))-SUM($G811:T811),(((INDEX('PTRM input'!$G$385:$P$434,A3offset,$E811)-INDEX('PTRM input'!$G$277:$P$326,A3offset,$E811))*OFFSET($F$7,0,$E811))-SUM($G811:T811))*(OFFSET('PTRM input'!$G$477,0,$E811-1)/A3taxstdlife))))</f>
        <v>2.2393297906472372E-2</v>
      </c>
      <c r="V811" s="251">
        <f ca="1">IF(A3taxstdlife="n/a","n/a",IF(A3taxstdlife="",0,IF(V$3&gt;(A3stdlife+$E811),((INDEX('PTRM input'!$G$385:$P$434,A3offset,$E811)-INDEX('PTRM input'!$G$277:$P$326,A3offset,$E811))*OFFSET($F$7,0,$E811))-SUM($G811:U811),(((INDEX('PTRM input'!$G$385:$P$434,A3offset,$E811)-INDEX('PTRM input'!$G$277:$P$326,A3offset,$E811))*OFFSET($F$7,0,$E811))-SUM($G811:U811))*(OFFSET('PTRM input'!$G$477,0,$E811-1)/A3taxstdlife))))</f>
        <v>1.9387519578532585E-2</v>
      </c>
      <c r="W811" s="251">
        <f ca="1">IF(A3taxstdlife="n/a","n/a",IF(A3taxstdlife="",0,IF(W$3&gt;(A3stdlife+$E811),((INDEX('PTRM input'!$G$385:$P$434,A3offset,$E811)-INDEX('PTRM input'!$G$277:$P$326,A3offset,$E811))*OFFSET($F$7,0,$E811))-SUM($G811:V811),(((INDEX('PTRM input'!$G$385:$P$434,A3offset,$E811)-INDEX('PTRM input'!$G$277:$P$326,A3offset,$E811))*OFFSET($F$7,0,$E811))-SUM($G811:V811))*(OFFSET('PTRM input'!$G$477,0,$E811-1)/A3taxstdlife))))</f>
        <v>1.6785196936059354E-2</v>
      </c>
      <c r="X811" s="251">
        <f ca="1">IF(A3taxstdlife="n/a","n/a",IF(A3taxstdlife="",0,IF(X$3&gt;(A3stdlife+$E811),((INDEX('PTRM input'!$G$385:$P$434,A3offset,$E811)-INDEX('PTRM input'!$G$277:$P$326,A3offset,$E811))*OFFSET($F$7,0,$E811))-SUM($G811:W811),(((INDEX('PTRM input'!$G$385:$P$434,A3offset,$E811)-INDEX('PTRM input'!$G$277:$P$326,A3offset,$E811))*OFFSET($F$7,0,$E811))-SUM($G811:W811))*(OFFSET('PTRM input'!$G$477,0,$E811-1)/A3taxstdlife))))</f>
        <v>1.4532175456537743E-2</v>
      </c>
      <c r="Y811" s="251">
        <f ca="1">IF(A3taxstdlife="n/a","n/a",IF(A3taxstdlife="",0,IF(Y$3&gt;(A3stdlife+$E811),((INDEX('PTRM input'!$G$385:$P$434,A3offset,$E811)-INDEX('PTRM input'!$G$277:$P$326,A3offset,$E811))*OFFSET($F$7,0,$E811))-SUM($G811:X811),(((INDEX('PTRM input'!$G$385:$P$434,A3offset,$E811)-INDEX('PTRM input'!$G$277:$P$326,A3offset,$E811))*OFFSET($F$7,0,$E811))-SUM($G811:X811))*(OFFSET('PTRM input'!$G$477,0,$E811-1)/A3taxstdlife))))</f>
        <v>9.3733737303045905E-2</v>
      </c>
      <c r="Z811" s="251">
        <f ca="1">IF(A3taxstdlife="n/a","n/a",IF(A3taxstdlife="",0,IF(Z$3&gt;(A3stdlife+$E811),((INDEX('PTRM input'!$G$385:$P$434,A3offset,$E811)-INDEX('PTRM input'!$G$277:$P$326,A3offset,$E811))*OFFSET($F$7,0,$E811))-SUM($G811:Y811),(((INDEX('PTRM input'!$G$385:$P$434,A3offset,$E811)-INDEX('PTRM input'!$G$277:$P$326,A3offset,$E811))*OFFSET($F$7,0,$E811))-SUM($G811:Y811))*(OFFSET('PTRM input'!$G$477,0,$E811-1)/A3taxstdlife))))</f>
        <v>0</v>
      </c>
      <c r="AA811" s="251">
        <f ca="1">IF(A3taxstdlife="n/a","n/a",IF(A3taxstdlife="",0,IF(AA$3&gt;(A3stdlife+$E811),((INDEX('PTRM input'!$G$385:$P$434,A3offset,$E811)-INDEX('PTRM input'!$G$277:$P$326,A3offset,$E811))*OFFSET($F$7,0,$E811))-SUM($G811:Z811),(((INDEX('PTRM input'!$G$385:$P$434,A3offset,$E811)-INDEX('PTRM input'!$G$277:$P$326,A3offset,$E811))*OFFSET($F$7,0,$E811))-SUM($G811:Z811))*(OFFSET('PTRM input'!$G$477,0,$E811-1)/A3taxstdlife))))</f>
        <v>0</v>
      </c>
      <c r="AB811" s="251">
        <f ca="1">IF(A3taxstdlife="n/a","n/a",IF(A3taxstdlife="",0,IF(AB$3&gt;(A3stdlife+$E811),((INDEX('PTRM input'!$G$385:$P$434,A3offset,$E811)-INDEX('PTRM input'!$G$277:$P$326,A3offset,$E811))*OFFSET($F$7,0,$E811))-SUM($G811:AA811),(((INDEX('PTRM input'!$G$385:$P$434,A3offset,$E811)-INDEX('PTRM input'!$G$277:$P$326,A3offset,$E811))*OFFSET($F$7,0,$E811))-SUM($G811:AA811))*(OFFSET('PTRM input'!$G$477,0,$E811-1)/A3taxstdlife))))</f>
        <v>0</v>
      </c>
      <c r="AC811" s="251">
        <f ca="1">IF(A3taxstdlife="n/a","n/a",IF(A3taxstdlife="",0,IF(AC$3&gt;(A3stdlife+$E811),((INDEX('PTRM input'!$G$385:$P$434,A3offset,$E811)-INDEX('PTRM input'!$G$277:$P$326,A3offset,$E811))*OFFSET($F$7,0,$E811))-SUM($G811:AB811),(((INDEX('PTRM input'!$G$385:$P$434,A3offset,$E811)-INDEX('PTRM input'!$G$277:$P$326,A3offset,$E811))*OFFSET($F$7,0,$E811))-SUM($G811:AB811))*(OFFSET('PTRM input'!$G$477,0,$E811-1)/A3taxstdlife))))</f>
        <v>0</v>
      </c>
      <c r="AD811" s="251">
        <f ca="1">IF(A3taxstdlife="n/a","n/a",IF(A3taxstdlife="",0,IF(AD$3&gt;(A3stdlife+$E811),((INDEX('PTRM input'!$G$385:$P$434,A3offset,$E811)-INDEX('PTRM input'!$G$277:$P$326,A3offset,$E811))*OFFSET($F$7,0,$E811))-SUM($G811:AC811),(((INDEX('PTRM input'!$G$385:$P$434,A3offset,$E811)-INDEX('PTRM input'!$G$277:$P$326,A3offset,$E811))*OFFSET($F$7,0,$E811))-SUM($G811:AC811))*(OFFSET('PTRM input'!$G$477,0,$E811-1)/A3taxstdlife))))</f>
        <v>0</v>
      </c>
      <c r="AE811" s="251">
        <f ca="1">IF(A3taxstdlife="n/a","n/a",IF(A3taxstdlife="",0,IF(AE$3&gt;(A3stdlife+$E811),((INDEX('PTRM input'!$G$385:$P$434,A3offset,$E811)-INDEX('PTRM input'!$G$277:$P$326,A3offset,$E811))*OFFSET($F$7,0,$E811))-SUM($G811:AD811),(((INDEX('PTRM input'!$G$385:$P$434,A3offset,$E811)-INDEX('PTRM input'!$G$277:$P$326,A3offset,$E811))*OFFSET($F$7,0,$E811))-SUM($G811:AD811))*(OFFSET('PTRM input'!$G$477,0,$E811-1)/A3taxstdlife))))</f>
        <v>0</v>
      </c>
      <c r="AF811" s="251">
        <f ca="1">IF(A3taxstdlife="n/a","n/a",IF(A3taxstdlife="",0,IF(AF$3&gt;(A3stdlife+$E811),((INDEX('PTRM input'!$G$385:$P$434,A3offset,$E811)-INDEX('PTRM input'!$G$277:$P$326,A3offset,$E811))*OFFSET($F$7,0,$E811))-SUM($G811:AE811),(((INDEX('PTRM input'!$G$385:$P$434,A3offset,$E811)-INDEX('PTRM input'!$G$277:$P$326,A3offset,$E811))*OFFSET($F$7,0,$E811))-SUM($G811:AE811))*(OFFSET('PTRM input'!$G$477,0,$E811-1)/A3taxstdlife))))</f>
        <v>0</v>
      </c>
      <c r="AG811" s="251">
        <f ca="1">IF(A3taxstdlife="n/a","n/a",IF(A3taxstdlife="",0,IF(AG$3&gt;(A3stdlife+$E811),((INDEX('PTRM input'!$G$385:$P$434,A3offset,$E811)-INDEX('PTRM input'!$G$277:$P$326,A3offset,$E811))*OFFSET($F$7,0,$E811))-SUM($G811:AF811),(((INDEX('PTRM input'!$G$385:$P$434,A3offset,$E811)-INDEX('PTRM input'!$G$277:$P$326,A3offset,$E811))*OFFSET($F$7,0,$E811))-SUM($G811:AF811))*(OFFSET('PTRM input'!$G$477,0,$E811-1)/A3taxstdlife))))</f>
        <v>0</v>
      </c>
      <c r="AH811" s="251">
        <f ca="1">IF(A3taxstdlife="n/a","n/a",IF(A3taxstdlife="",0,IF(AH$3&gt;(A3stdlife+$E811),((INDEX('PTRM input'!$G$385:$P$434,A3offset,$E811)-INDEX('PTRM input'!$G$277:$P$326,A3offset,$E811))*OFFSET($F$7,0,$E811))-SUM($G811:AG811),(((INDEX('PTRM input'!$G$385:$P$434,A3offset,$E811)-INDEX('PTRM input'!$G$277:$P$326,A3offset,$E811))*OFFSET($F$7,0,$E811))-SUM($G811:AG811))*(OFFSET('PTRM input'!$G$477,0,$E811-1)/A3taxstdlife))))</f>
        <v>0</v>
      </c>
      <c r="AI811" s="251">
        <f ca="1">IF(A3taxstdlife="n/a","n/a",IF(A3taxstdlife="",0,IF(AI$3&gt;(A3stdlife+$E811),((INDEX('PTRM input'!$G$385:$P$434,A3offset,$E811)-INDEX('PTRM input'!$G$277:$P$326,A3offset,$E811))*OFFSET($F$7,0,$E811))-SUM($G811:AH811),(((INDEX('PTRM input'!$G$385:$P$434,A3offset,$E811)-INDEX('PTRM input'!$G$277:$P$326,A3offset,$E811))*OFFSET($F$7,0,$E811))-SUM($G811:AH811))*(OFFSET('PTRM input'!$G$477,0,$E811-1)/A3taxstdlife))))</f>
        <v>0</v>
      </c>
      <c r="AJ811" s="251">
        <f ca="1">IF(A3taxstdlife="n/a","n/a",IF(A3taxstdlife="",0,IF(AJ$3&gt;(A3stdlife+$E811),((INDEX('PTRM input'!$G$385:$P$434,A3offset,$E811)-INDEX('PTRM input'!$G$277:$P$326,A3offset,$E811))*OFFSET($F$7,0,$E811))-SUM($G811:AI811),(((INDEX('PTRM input'!$G$385:$P$434,A3offset,$E811)-INDEX('PTRM input'!$G$277:$P$326,A3offset,$E811))*OFFSET($F$7,0,$E811))-SUM($G811:AI811))*(OFFSET('PTRM input'!$G$477,0,$E811-1)/A3taxstdlife))))</f>
        <v>0</v>
      </c>
      <c r="AK811" s="251">
        <f ca="1">IF(A3taxstdlife="n/a","n/a",IF(A3taxstdlife="",0,IF(AK$3&gt;(A3stdlife+$E811),((INDEX('PTRM input'!$G$385:$P$434,A3offset,$E811)-INDEX('PTRM input'!$G$277:$P$326,A3offset,$E811))*OFFSET($F$7,0,$E811))-SUM($G811:AJ811),(((INDEX('PTRM input'!$G$385:$P$434,A3offset,$E811)-INDEX('PTRM input'!$G$277:$P$326,A3offset,$E811))*OFFSET($F$7,0,$E811))-SUM($G811:AJ811))*(OFFSET('PTRM input'!$G$477,0,$E811-1)/A3taxstdlife))))</f>
        <v>0</v>
      </c>
      <c r="AL811" s="251">
        <f ca="1">IF(A3taxstdlife="n/a","n/a",IF(A3taxstdlife="",0,IF(AL$3&gt;(A3stdlife+$E811),((INDEX('PTRM input'!$G$385:$P$434,A3offset,$E811)-INDEX('PTRM input'!$G$277:$P$326,A3offset,$E811))*OFFSET($F$7,0,$E811))-SUM($G811:AK811),(((INDEX('PTRM input'!$G$385:$P$434,A3offset,$E811)-INDEX('PTRM input'!$G$277:$P$326,A3offset,$E811))*OFFSET($F$7,0,$E811))-SUM($G811:AK811))*(OFFSET('PTRM input'!$G$477,0,$E811-1)/A3taxstdlife))))</f>
        <v>0</v>
      </c>
      <c r="AM811" s="251">
        <f ca="1">IF(A3taxstdlife="n/a","n/a",IF(A3taxstdlife="",0,IF(AM$3&gt;(A3stdlife+$E811),((INDEX('PTRM input'!$G$385:$P$434,A3offset,$E811)-INDEX('PTRM input'!$G$277:$P$326,A3offset,$E811))*OFFSET($F$7,0,$E811))-SUM($G811:AL811),(((INDEX('PTRM input'!$G$385:$P$434,A3offset,$E811)-INDEX('PTRM input'!$G$277:$P$326,A3offset,$E811))*OFFSET($F$7,0,$E811))-SUM($G811:AL811))*(OFFSET('PTRM input'!$G$477,0,$E811-1)/A3taxstdlife))))</f>
        <v>0</v>
      </c>
      <c r="AN811" s="251">
        <f ca="1">IF(A3taxstdlife="n/a","n/a",IF(A3taxstdlife="",0,IF(AN$3&gt;(A3stdlife+$E811),((INDEX('PTRM input'!$G$385:$P$434,A3offset,$E811)-INDEX('PTRM input'!$G$277:$P$326,A3offset,$E811))*OFFSET($F$7,0,$E811))-SUM($G811:AM811),(((INDEX('PTRM input'!$G$385:$P$434,A3offset,$E811)-INDEX('PTRM input'!$G$277:$P$326,A3offset,$E811))*OFFSET($F$7,0,$E811))-SUM($G811:AM811))*(OFFSET('PTRM input'!$G$477,0,$E811-1)/A3taxstdlife))))</f>
        <v>0</v>
      </c>
      <c r="AO811" s="251">
        <f ca="1">IF(A3taxstdlife="n/a","n/a",IF(A3taxstdlife="",0,IF(AO$3&gt;(A3stdlife+$E811),((INDEX('PTRM input'!$G$385:$P$434,A3offset,$E811)-INDEX('PTRM input'!$G$277:$P$326,A3offset,$E811))*OFFSET($F$7,0,$E811))-SUM($G811:AN811),(((INDEX('PTRM input'!$G$385:$P$434,A3offset,$E811)-INDEX('PTRM input'!$G$277:$P$326,A3offset,$E811))*OFFSET($F$7,0,$E811))-SUM($G811:AN811))*(OFFSET('PTRM input'!$G$477,0,$E811-1)/A3taxstdlife))))</f>
        <v>0</v>
      </c>
      <c r="AP811" s="251">
        <f ca="1">IF(A3taxstdlife="n/a","n/a",IF(A3taxstdlife="",0,IF(AP$3&gt;(A3stdlife+$E811),((INDEX('PTRM input'!$G$385:$P$434,A3offset,$E811)-INDEX('PTRM input'!$G$277:$P$326,A3offset,$E811))*OFFSET($F$7,0,$E811))-SUM($G811:AO811),(((INDEX('PTRM input'!$G$385:$P$434,A3offset,$E811)-INDEX('PTRM input'!$G$277:$P$326,A3offset,$E811))*OFFSET($F$7,0,$E811))-SUM($G811:AO811))*(OFFSET('PTRM input'!$G$477,0,$E811-1)/A3taxstdlife))))</f>
        <v>0</v>
      </c>
      <c r="AQ811" s="251">
        <f ca="1">IF(A3taxstdlife="n/a","n/a",IF(A3taxstdlife="",0,IF(AQ$3&gt;(A3stdlife+$E811),((INDEX('PTRM input'!$G$385:$P$434,A3offset,$E811)-INDEX('PTRM input'!$G$277:$P$326,A3offset,$E811))*OFFSET($F$7,0,$E811))-SUM($G811:AP811),(((INDEX('PTRM input'!$G$385:$P$434,A3offset,$E811)-INDEX('PTRM input'!$G$277:$P$326,A3offset,$E811))*OFFSET($F$7,0,$E811))-SUM($G811:AP811))*(OFFSET('PTRM input'!$G$477,0,$E811-1)/A3taxstdlife))))</f>
        <v>0</v>
      </c>
      <c r="AR811" s="251">
        <f ca="1">IF(A3taxstdlife="n/a","n/a",IF(A3taxstdlife="",0,IF(AR$3&gt;(A3stdlife+$E811),((INDEX('PTRM input'!$G$385:$P$434,A3offset,$E811)-INDEX('PTRM input'!$G$277:$P$326,A3offset,$E811))*OFFSET($F$7,0,$E811))-SUM($G811:AQ811),(((INDEX('PTRM input'!$G$385:$P$434,A3offset,$E811)-INDEX('PTRM input'!$G$277:$P$326,A3offset,$E811))*OFFSET($F$7,0,$E811))-SUM($G811:AQ811))*(OFFSET('PTRM input'!$G$477,0,$E811-1)/A3taxstdlife))))</f>
        <v>0</v>
      </c>
      <c r="AS811" s="251">
        <f ca="1">IF(A3taxstdlife="n/a","n/a",IF(A3taxstdlife="",0,IF(AS$3&gt;(A3stdlife+$E811),((INDEX('PTRM input'!$G$385:$P$434,A3offset,$E811)-INDEX('PTRM input'!$G$277:$P$326,A3offset,$E811))*OFFSET($F$7,0,$E811))-SUM($G811:AR811),(((INDEX('PTRM input'!$G$385:$P$434,A3offset,$E811)-INDEX('PTRM input'!$G$277:$P$326,A3offset,$E811))*OFFSET($F$7,0,$E811))-SUM($G811:AR811))*(OFFSET('PTRM input'!$G$477,0,$E811-1)/A3taxstdlife))))</f>
        <v>0</v>
      </c>
      <c r="AT811" s="251">
        <f ca="1">IF(A3taxstdlife="n/a","n/a",IF(A3taxstdlife="",0,IF(AT$3&gt;(A3stdlife+$E811),((INDEX('PTRM input'!$G$385:$P$434,A3offset,$E811)-INDEX('PTRM input'!$G$277:$P$326,A3offset,$E811))*OFFSET($F$7,0,$E811))-SUM($G811:AS811),(((INDEX('PTRM input'!$G$385:$P$434,A3offset,$E811)-INDEX('PTRM input'!$G$277:$P$326,A3offset,$E811))*OFFSET($F$7,0,$E811))-SUM($G811:AS811))*(OFFSET('PTRM input'!$G$477,0,$E811-1)/A3taxstdlife))))</f>
        <v>0</v>
      </c>
      <c r="AU811" s="251">
        <f ca="1">IF(A3taxstdlife="n/a","n/a",IF(A3taxstdlife="",0,IF(AU$3&gt;(A3stdlife+$E811),((INDEX('PTRM input'!$G$385:$P$434,A3offset,$E811)-INDEX('PTRM input'!$G$277:$P$326,A3offset,$E811))*OFFSET($F$7,0,$E811))-SUM($G811:AT811),(((INDEX('PTRM input'!$G$385:$P$434,A3offset,$E811)-INDEX('PTRM input'!$G$277:$P$326,A3offset,$E811))*OFFSET($F$7,0,$E811))-SUM($G811:AT811))*(OFFSET('PTRM input'!$G$477,0,$E811-1)/A3taxstdlife))))</f>
        <v>0</v>
      </c>
      <c r="AV811" s="251">
        <f ca="1">IF(A3taxstdlife="n/a","n/a",IF(A3taxstdlife="",0,IF(AV$3&gt;(A3stdlife+$E811),((INDEX('PTRM input'!$G$385:$P$434,A3offset,$E811)-INDEX('PTRM input'!$G$277:$P$326,A3offset,$E811))*OFFSET($F$7,0,$E811))-SUM($G811:AU811),(((INDEX('PTRM input'!$G$385:$P$434,A3offset,$E811)-INDEX('PTRM input'!$G$277:$P$326,A3offset,$E811))*OFFSET($F$7,0,$E811))-SUM($G811:AU811))*(OFFSET('PTRM input'!$G$477,0,$E811-1)/A3taxstdlife))))</f>
        <v>0</v>
      </c>
      <c r="AW811" s="251">
        <f ca="1">IF(A3taxstdlife="n/a","n/a",IF(A3taxstdlife="",0,IF(AW$3&gt;(A3stdlife+$E811),((INDEX('PTRM input'!$G$385:$P$434,A3offset,$E811)-INDEX('PTRM input'!$G$277:$P$326,A3offset,$E811))*OFFSET($F$7,0,$E811))-SUM($G811:AV811),(((INDEX('PTRM input'!$G$385:$P$434,A3offset,$E811)-INDEX('PTRM input'!$G$277:$P$326,A3offset,$E811))*OFFSET($F$7,0,$E811))-SUM($G811:AV811))*(OFFSET('PTRM input'!$G$477,0,$E811-1)/A3taxstdlife))))</f>
        <v>0</v>
      </c>
      <c r="AX811" s="251">
        <f ca="1">IF(A3taxstdlife="n/a","n/a",IF(A3taxstdlife="",0,IF(AX$3&gt;(A3stdlife+$E811),((INDEX('PTRM input'!$G$385:$P$434,A3offset,$E811)-INDEX('PTRM input'!$G$277:$P$326,A3offset,$E811))*OFFSET($F$7,0,$E811))-SUM($G811:AW811),(((INDEX('PTRM input'!$G$385:$P$434,A3offset,$E811)-INDEX('PTRM input'!$G$277:$P$326,A3offset,$E811))*OFFSET($F$7,0,$E811))-SUM($G811:AW811))*(OFFSET('PTRM input'!$G$477,0,$E811-1)/A3taxstdlife))))</f>
        <v>0</v>
      </c>
      <c r="AY811" s="251">
        <f ca="1">IF(A3taxstdlife="n/a","n/a",IF(A3taxstdlife="",0,IF(AY$3&gt;(A3stdlife+$E811),((INDEX('PTRM input'!$G$385:$P$434,A3offset,$E811)-INDEX('PTRM input'!$G$277:$P$326,A3offset,$E811))*OFFSET($F$7,0,$E811))-SUM($G811:AX811),(((INDEX('PTRM input'!$G$385:$P$434,A3offset,$E811)-INDEX('PTRM input'!$G$277:$P$326,A3offset,$E811))*OFFSET($F$7,0,$E811))-SUM($G811:AX811))*(OFFSET('PTRM input'!$G$477,0,$E811-1)/A3taxstdlife))))</f>
        <v>0</v>
      </c>
      <c r="AZ811" s="251">
        <f ca="1">IF(A3taxstdlife="n/a","n/a",IF(A3taxstdlife="",0,IF(AZ$3&gt;(A3stdlife+$E811),((INDEX('PTRM input'!$G$385:$P$434,A3offset,$E811)-INDEX('PTRM input'!$G$277:$P$326,A3offset,$E811))*OFFSET($F$7,0,$E811))-SUM($G811:AY811),(((INDEX('PTRM input'!$G$385:$P$434,A3offset,$E811)-INDEX('PTRM input'!$G$277:$P$326,A3offset,$E811))*OFFSET($F$7,0,$E811))-SUM($G811:AY811))*(OFFSET('PTRM input'!$G$477,0,$E811-1)/A3taxstdlife))))</f>
        <v>0</v>
      </c>
      <c r="BA811" s="251">
        <f ca="1">IF(A3taxstdlife="n/a","n/a",IF(A3taxstdlife="",0,IF(BA$3&gt;(A3stdlife+$E811),((INDEX('PTRM input'!$G$385:$P$434,A3offset,$E811)-INDEX('PTRM input'!$G$277:$P$326,A3offset,$E811))*OFFSET($F$7,0,$E811))-SUM($G811:AZ811),(((INDEX('PTRM input'!$G$385:$P$434,A3offset,$E811)-INDEX('PTRM input'!$G$277:$P$326,A3offset,$E811))*OFFSET($F$7,0,$E811))-SUM($G811:AZ811))*(OFFSET('PTRM input'!$G$477,0,$E811-1)/A3taxstdlife))))</f>
        <v>0</v>
      </c>
      <c r="BB811" s="251">
        <f ca="1">IF(A3taxstdlife="n/a","n/a",IF(A3taxstdlife="",0,IF(BB$3&gt;(A3stdlife+$E811),((INDEX('PTRM input'!$G$385:$P$434,A3offset,$E811)-INDEX('PTRM input'!$G$277:$P$326,A3offset,$E811))*OFFSET($F$7,0,$E811))-SUM($G811:BA811),(((INDEX('PTRM input'!$G$385:$P$434,A3offset,$E811)-INDEX('PTRM input'!$G$277:$P$326,A3offset,$E811))*OFFSET($F$7,0,$E811))-SUM($G811:BA811))*(OFFSET('PTRM input'!$G$477,0,$E811-1)/A3taxstdlife))))</f>
        <v>0</v>
      </c>
      <c r="BC811" s="251">
        <f ca="1">IF(A3taxstdlife="n/a","n/a",IF(A3taxstdlife="",0,IF(BC$3&gt;(A3stdlife+$E811),((INDEX('PTRM input'!$G$385:$P$434,A3offset,$E811)-INDEX('PTRM input'!$G$277:$P$326,A3offset,$E811))*OFFSET($F$7,0,$E811))-SUM($G811:BB811),(((INDEX('PTRM input'!$G$385:$P$434,A3offset,$E811)-INDEX('PTRM input'!$G$277:$P$326,A3offset,$E811))*OFFSET($F$7,0,$E811))-SUM($G811:BB811))*(OFFSET('PTRM input'!$G$477,0,$E811-1)/A3taxstdlife))))</f>
        <v>0</v>
      </c>
      <c r="BD811" s="251">
        <f ca="1">IF(A3taxstdlife="n/a","n/a",IF(A3taxstdlife="",0,IF(BD$3&gt;(A3stdlife+$E811),((INDEX('PTRM input'!$G$385:$P$434,A3offset,$E811)-INDEX('PTRM input'!$G$277:$P$326,A3offset,$E811))*OFFSET($F$7,0,$E811))-SUM($G811:BC811),(((INDEX('PTRM input'!$G$385:$P$434,A3offset,$E811)-INDEX('PTRM input'!$G$277:$P$326,A3offset,$E811))*OFFSET($F$7,0,$E811))-SUM($G811:BC811))*(OFFSET('PTRM input'!$G$477,0,$E811-1)/A3taxstdlife))))</f>
        <v>0</v>
      </c>
      <c r="BE811" s="251">
        <f ca="1">IF(A3taxstdlife="n/a","n/a",IF(A3taxstdlife="",0,IF(BE$3&gt;(A3stdlife+$E811),((INDEX('PTRM input'!$G$385:$P$434,A3offset,$E811)-INDEX('PTRM input'!$G$277:$P$326,A3offset,$E811))*OFFSET($F$7,0,$E811))-SUM($G811:BD811),(((INDEX('PTRM input'!$G$385:$P$434,A3offset,$E811)-INDEX('PTRM input'!$G$277:$P$326,A3offset,$E811))*OFFSET($F$7,0,$E811))-SUM($G811:BD811))*(OFFSET('PTRM input'!$G$477,0,$E811-1)/A3taxstdlife))))</f>
        <v>0</v>
      </c>
      <c r="BF811" s="251">
        <f ca="1">IF(A3taxstdlife="n/a","n/a",IF(A3taxstdlife="",0,IF(BF$3&gt;(A3stdlife+$E811),((INDEX('PTRM input'!$G$385:$P$434,A3offset,$E811)-INDEX('PTRM input'!$G$277:$P$326,A3offset,$E811))*OFFSET($F$7,0,$E811))-SUM($G811:BE811),(((INDEX('PTRM input'!$G$385:$P$434,A3offset,$E811)-INDEX('PTRM input'!$G$277:$P$326,A3offset,$E811))*OFFSET($F$7,0,$E811))-SUM($G811:BE811))*(OFFSET('PTRM input'!$G$477,0,$E811-1)/A3taxstdlife))))</f>
        <v>0</v>
      </c>
      <c r="BG811" s="251">
        <f ca="1">IF(A3taxstdlife="n/a","n/a",IF(A3taxstdlife="",0,IF(BG$3&gt;(A3stdlife+$E811),((INDEX('PTRM input'!$G$385:$P$434,A3offset,$E811)-INDEX('PTRM input'!$G$277:$P$326,A3offset,$E811))*OFFSET($F$7,0,$E811))-SUM($G811:BF811),(((INDEX('PTRM input'!$G$385:$P$434,A3offset,$E811)-INDEX('PTRM input'!$G$277:$P$326,A3offset,$E811))*OFFSET($F$7,0,$E811))-SUM($G811:BF811))*(OFFSET('PTRM input'!$G$477,0,$E811-1)/A3taxstdlife))))</f>
        <v>0</v>
      </c>
      <c r="BH811" s="251">
        <f ca="1">IF(A3taxstdlife="n/a","n/a",IF(A3taxstdlife="",0,IF(BH$3&gt;(A3stdlife+$E811),((INDEX('PTRM input'!$G$385:$P$434,A3offset,$E811)-INDEX('PTRM input'!$G$277:$P$326,A3offset,$E811))*OFFSET($F$7,0,$E811))-SUM($G811:BG811),(((INDEX('PTRM input'!$G$385:$P$434,A3offset,$E811)-INDEX('PTRM input'!$G$277:$P$326,A3offset,$E811))*OFFSET($F$7,0,$E811))-SUM($G811:BG811))*(OFFSET('PTRM input'!$G$477,0,$E811-1)/A3taxstdlife))))</f>
        <v>0</v>
      </c>
      <c r="BI811" s="251">
        <f ca="1">IF(A3taxstdlife="n/a","n/a",IF(A3taxstdlife="",0,IF(BI$3&gt;(A3stdlife+$E811),((INDEX('PTRM input'!$G$385:$P$434,A3offset,$E811)-INDEX('PTRM input'!$G$277:$P$326,A3offset,$E811))*OFFSET($F$7,0,$E811))-SUM($G811:BH811),(((INDEX('PTRM input'!$G$385:$P$434,A3offset,$E811)-INDEX('PTRM input'!$G$277:$P$326,A3offset,$E811))*OFFSET($F$7,0,$E811))-SUM($G811:BH811))*(OFFSET('PTRM input'!$G$477,0,$E811-1)/A3taxstdlife))))</f>
        <v>0</v>
      </c>
      <c r="BJ811" s="116"/>
      <c r="BK811" s="116"/>
      <c r="BL811" s="116"/>
      <c r="BM811" s="116"/>
    </row>
    <row r="812" spans="1:65" ht="12.75" customHeight="1" outlineLevel="2">
      <c r="A812" s="366"/>
      <c r="B812" s="19"/>
      <c r="C812" s="18"/>
      <c r="D812" s="760"/>
      <c r="E812" s="86">
        <v>5</v>
      </c>
      <c r="F812" s="356"/>
      <c r="G812" s="434"/>
      <c r="H812" s="435"/>
      <c r="I812" s="435"/>
      <c r="J812" s="435"/>
      <c r="K812" s="619"/>
      <c r="L812" s="251">
        <f ca="1">IF(A3taxstdlife="n/a","n/a",IF(A3taxstdlife="",0,IF(L$3&gt;(A3stdlife+$E812),((INDEX('PTRM input'!$G$385:$P$434,A3offset,$E812)-INDEX('PTRM input'!$G$277:$P$326,A3offset,$E812))*OFFSET($F$7,0,$E812))-SUM($G812:K812),(((INDEX('PTRM input'!$G$385:$P$434,A3offset,$E812)-INDEX('PTRM input'!$G$277:$P$326,A3offset,$E812))*OFFSET($F$7,0,$E812))-SUM($G812:K812))*(OFFSET('PTRM input'!$G$477,0,$E812-1)/A3taxstdlife))))</f>
        <v>0.1219420988335783</v>
      </c>
      <c r="M812" s="251">
        <f ca="1">IF(A3taxstdlife="n/a","n/a",IF(A3taxstdlife="",0,IF(M$3&gt;(A3stdlife+$E812),((INDEX('PTRM input'!$G$385:$P$434,A3offset,$E812)-INDEX('PTRM input'!$G$277:$P$326,A3offset,$E812))*OFFSET($F$7,0,$E812))-SUM($G812:L812),(((INDEX('PTRM input'!$G$385:$P$434,A3offset,$E812)-INDEX('PTRM input'!$G$277:$P$326,A3offset,$E812))*OFFSET($F$7,0,$E812))-SUM($G812:L812))*(OFFSET('PTRM input'!$G$477,0,$E812-1)/A3taxstdlife))))</f>
        <v>0.10557421414467226</v>
      </c>
      <c r="N812" s="251">
        <f ca="1">IF(A3taxstdlife="n/a","n/a",IF(A3taxstdlife="",0,IF(N$3&gt;(A3stdlife+$E812),((INDEX('PTRM input'!$G$385:$P$434,A3offset,$E812)-INDEX('PTRM input'!$G$277:$P$326,A3offset,$E812))*OFFSET($F$7,0,$E812))-SUM($G812:M812),(((INDEX('PTRM input'!$G$385:$P$434,A3offset,$E812)-INDEX('PTRM input'!$G$277:$P$326,A3offset,$E812))*OFFSET($F$7,0,$E812))-SUM($G812:M812))*(OFFSET('PTRM input'!$G$477,0,$E812-1)/A3taxstdlife))))</f>
        <v>9.1403336492318493E-2</v>
      </c>
      <c r="O812" s="251">
        <f ca="1">IF(A3taxstdlife="n/a","n/a",IF(A3taxstdlife="",0,IF(O$3&gt;(A3stdlife+$E812),((INDEX('PTRM input'!$G$385:$P$434,A3offset,$E812)-INDEX('PTRM input'!$G$277:$P$326,A3offset,$E812))*OFFSET($F$7,0,$E812))-SUM($G812:N812),(((INDEX('PTRM input'!$G$385:$P$434,A3offset,$E812)-INDEX('PTRM input'!$G$277:$P$326,A3offset,$E812))*OFFSET($F$7,0,$E812))-SUM($G812:N812))*(OFFSET('PTRM input'!$G$477,0,$E812-1)/A3taxstdlife))))</f>
        <v>7.9134568887052517E-2</v>
      </c>
      <c r="P812" s="251">
        <f ca="1">IF(A3taxstdlife="n/a","n/a",IF(A3taxstdlife="",0,IF(P$3&gt;(A3stdlife+$E812),((INDEX('PTRM input'!$G$385:$P$434,A3offset,$E812)-INDEX('PTRM input'!$G$277:$P$326,A3offset,$E812))*OFFSET($F$7,0,$E812))-SUM($G812:O812),(((INDEX('PTRM input'!$G$385:$P$434,A3offset,$E812)-INDEX('PTRM input'!$G$277:$P$326,A3offset,$E812))*OFFSET($F$7,0,$E812))-SUM($G812:O812))*(OFFSET('PTRM input'!$G$477,0,$E812-1)/A3taxstdlife))))</f>
        <v>6.8512597387141785E-2</v>
      </c>
      <c r="Q812" s="251">
        <f ca="1">IF(A3taxstdlife="n/a","n/a",IF(A3taxstdlife="",0,IF(Q$3&gt;(A3stdlife+$E812),((INDEX('PTRM input'!$G$385:$P$434,A3offset,$E812)-INDEX('PTRM input'!$G$277:$P$326,A3offset,$E812))*OFFSET($F$7,0,$E812))-SUM($G812:P812),(((INDEX('PTRM input'!$G$385:$P$434,A3offset,$E812)-INDEX('PTRM input'!$G$277:$P$326,A3offset,$E812))*OFFSET($F$7,0,$E812))-SUM($G812:P812))*(OFFSET('PTRM input'!$G$477,0,$E812-1)/A3taxstdlife))))</f>
        <v>5.9316377996981605E-2</v>
      </c>
      <c r="R812" s="251">
        <f ca="1">IF(A3taxstdlife="n/a","n/a",IF(A3taxstdlife="",0,IF(R$3&gt;(A3stdlife+$E812),((INDEX('PTRM input'!$G$385:$P$434,A3offset,$E812)-INDEX('PTRM input'!$G$277:$P$326,A3offset,$E812))*OFFSET($F$7,0,$E812))-SUM($G812:Q812),(((INDEX('PTRM input'!$G$385:$P$434,A3offset,$E812)-INDEX('PTRM input'!$G$277:$P$326,A3offset,$E812))*OFFSET($F$7,0,$E812))-SUM($G812:Q812))*(OFFSET('PTRM input'!$G$477,0,$E812-1)/A3taxstdlife))))</f>
        <v>5.1354536725550133E-2</v>
      </c>
      <c r="S812" s="251">
        <f ca="1">IF(A3taxstdlife="n/a","n/a",IF(A3taxstdlife="",0,IF(S$3&gt;(A3stdlife+$E812),((INDEX('PTRM input'!$G$385:$P$434,A3offset,$E812)-INDEX('PTRM input'!$G$277:$P$326,A3offset,$E812))*OFFSET($F$7,0,$E812))-SUM($G812:R812),(((INDEX('PTRM input'!$G$385:$P$434,A3offset,$E812)-INDEX('PTRM input'!$G$277:$P$326,A3offset,$E812))*OFFSET($F$7,0,$E812))-SUM($G812:R812))*(OFFSET('PTRM input'!$G$477,0,$E812-1)/A3taxstdlife))))</f>
        <v>4.4461387079805847E-2</v>
      </c>
      <c r="T812" s="251">
        <f ca="1">IF(A3taxstdlife="n/a","n/a",IF(A3taxstdlife="",0,IF(T$3&gt;(A3stdlife+$E812),((INDEX('PTRM input'!$G$385:$P$434,A3offset,$E812)-INDEX('PTRM input'!$G$277:$P$326,A3offset,$E812))*OFFSET($F$7,0,$E812))-SUM($G812:S812),(((INDEX('PTRM input'!$G$385:$P$434,A3offset,$E812)-INDEX('PTRM input'!$G$277:$P$326,A3offset,$E812))*OFFSET($F$7,0,$E812))-SUM($G812:S812))*(OFFSET('PTRM input'!$G$477,0,$E812-1)/A3taxstdlife))))</f>
        <v>3.8493482116776896E-2</v>
      </c>
      <c r="U812" s="251">
        <f ca="1">IF(A3taxstdlife="n/a","n/a",IF(A3taxstdlife="",0,IF(U$3&gt;(A3stdlife+$E812),((INDEX('PTRM input'!$G$385:$P$434,A3offset,$E812)-INDEX('PTRM input'!$G$277:$P$326,A3offset,$E812))*OFFSET($F$7,0,$E812))-SUM($G812:T812),(((INDEX('PTRM input'!$G$385:$P$434,A3offset,$E812)-INDEX('PTRM input'!$G$277:$P$326,A3offset,$E812))*OFFSET($F$7,0,$E812))-SUM($G812:T812))*(OFFSET('PTRM input'!$G$477,0,$E812-1)/A3taxstdlife))))</f>
        <v>3.3326629302296899E-2</v>
      </c>
      <c r="V812" s="251">
        <f ca="1">IF(A3taxstdlife="n/a","n/a",IF(A3taxstdlife="",0,IF(V$3&gt;(A3stdlife+$E812),((INDEX('PTRM input'!$G$385:$P$434,A3offset,$E812)-INDEX('PTRM input'!$G$277:$P$326,A3offset,$E812))*OFFSET($F$7,0,$E812))-SUM($G812:U812),(((INDEX('PTRM input'!$G$385:$P$434,A3offset,$E812)-INDEX('PTRM input'!$G$277:$P$326,A3offset,$E812))*OFFSET($F$7,0,$E812))-SUM($G812:U812))*(OFFSET('PTRM input'!$G$477,0,$E812-1)/A3taxstdlife))))</f>
        <v>2.88533060553814E-2</v>
      </c>
      <c r="W812" s="251">
        <f ca="1">IF(A3taxstdlife="n/a","n/a",IF(A3taxstdlife="",0,IF(W$3&gt;(A3stdlife+$E812),((INDEX('PTRM input'!$G$385:$P$434,A3offset,$E812)-INDEX('PTRM input'!$G$277:$P$326,A3offset,$E812))*OFFSET($F$7,0,$E812))-SUM($G812:V812),(((INDEX('PTRM input'!$G$385:$P$434,A3offset,$E812)-INDEX('PTRM input'!$G$277:$P$326,A3offset,$E812))*OFFSET($F$7,0,$E812))-SUM($G812:V812))*(OFFSET('PTRM input'!$G$477,0,$E812-1)/A3taxstdlife))))</f>
        <v>2.4980422195536336E-2</v>
      </c>
      <c r="X812" s="251">
        <f ca="1">IF(A3taxstdlife="n/a","n/a",IF(A3taxstdlife="",0,IF(X$3&gt;(A3stdlife+$E812),((INDEX('PTRM input'!$G$385:$P$434,A3offset,$E812)-INDEX('PTRM input'!$G$277:$P$326,A3offset,$E812))*OFFSET($F$7,0,$E812))-SUM($G812:W812),(((INDEX('PTRM input'!$G$385:$P$434,A3offset,$E812)-INDEX('PTRM input'!$G$277:$P$326,A3offset,$E812))*OFFSET($F$7,0,$E812))-SUM($G812:W812))*(OFFSET('PTRM input'!$G$477,0,$E812-1)/A3taxstdlife))))</f>
        <v>2.1627382729365215E-2</v>
      </c>
      <c r="Y812" s="251">
        <f ca="1">IF(A3taxstdlife="n/a","n/a",IF(A3taxstdlife="",0,IF(Y$3&gt;(A3stdlife+$E812),((INDEX('PTRM input'!$G$385:$P$434,A3offset,$E812)-INDEX('PTRM input'!$G$277:$P$326,A3offset,$E812))*OFFSET($F$7,0,$E812))-SUM($G812:X812),(((INDEX('PTRM input'!$G$385:$P$434,A3offset,$E812)-INDEX('PTRM input'!$G$277:$P$326,A3offset,$E812))*OFFSET($F$7,0,$E812))-SUM($G812:X812))*(OFFSET('PTRM input'!$G$477,0,$E812-1)/A3taxstdlife))))</f>
        <v>1.8724410662924025E-2</v>
      </c>
      <c r="Z812" s="251">
        <f ca="1">IF(A3taxstdlife="n/a","n/a",IF(A3taxstdlife="",0,IF(Z$3&gt;(A3stdlife+$E812),((INDEX('PTRM input'!$G$385:$P$434,A3offset,$E812)-INDEX('PTRM input'!$G$277:$P$326,A3offset,$E812))*OFFSET($F$7,0,$E812))-SUM($G812:Y812),(((INDEX('PTRM input'!$G$385:$P$434,A3offset,$E812)-INDEX('PTRM input'!$G$277:$P$326,A3offset,$E812))*OFFSET($F$7,0,$E812))-SUM($G812:Y812))*(OFFSET('PTRM input'!$G$477,0,$E812-1)/A3taxstdlife))))</f>
        <v>0.1207740021775805</v>
      </c>
      <c r="AA812" s="251">
        <f ca="1">IF(A3taxstdlife="n/a","n/a",IF(A3taxstdlife="",0,IF(AA$3&gt;(A3stdlife+$E812),((INDEX('PTRM input'!$G$385:$P$434,A3offset,$E812)-INDEX('PTRM input'!$G$277:$P$326,A3offset,$E812))*OFFSET($F$7,0,$E812))-SUM($G812:Z812),(((INDEX('PTRM input'!$G$385:$P$434,A3offset,$E812)-INDEX('PTRM input'!$G$277:$P$326,A3offset,$E812))*OFFSET($F$7,0,$E812))-SUM($G812:Z812))*(OFFSET('PTRM input'!$G$477,0,$E812-1)/A3taxstdlife))))</f>
        <v>0</v>
      </c>
      <c r="AB812" s="251">
        <f ca="1">IF(A3taxstdlife="n/a","n/a",IF(A3taxstdlife="",0,IF(AB$3&gt;(A3stdlife+$E812),((INDEX('PTRM input'!$G$385:$P$434,A3offset,$E812)-INDEX('PTRM input'!$G$277:$P$326,A3offset,$E812))*OFFSET($F$7,0,$E812))-SUM($G812:AA812),(((INDEX('PTRM input'!$G$385:$P$434,A3offset,$E812)-INDEX('PTRM input'!$G$277:$P$326,A3offset,$E812))*OFFSET($F$7,0,$E812))-SUM($G812:AA812))*(OFFSET('PTRM input'!$G$477,0,$E812-1)/A3taxstdlife))))</f>
        <v>0</v>
      </c>
      <c r="AC812" s="251">
        <f ca="1">IF(A3taxstdlife="n/a","n/a",IF(A3taxstdlife="",0,IF(AC$3&gt;(A3stdlife+$E812),((INDEX('PTRM input'!$G$385:$P$434,A3offset,$E812)-INDEX('PTRM input'!$G$277:$P$326,A3offset,$E812))*OFFSET($F$7,0,$E812))-SUM($G812:AB812),(((INDEX('PTRM input'!$G$385:$P$434,A3offset,$E812)-INDEX('PTRM input'!$G$277:$P$326,A3offset,$E812))*OFFSET($F$7,0,$E812))-SUM($G812:AB812))*(OFFSET('PTRM input'!$G$477,0,$E812-1)/A3taxstdlife))))</f>
        <v>0</v>
      </c>
      <c r="AD812" s="251">
        <f ca="1">IF(A3taxstdlife="n/a","n/a",IF(A3taxstdlife="",0,IF(AD$3&gt;(A3stdlife+$E812),((INDEX('PTRM input'!$G$385:$P$434,A3offset,$E812)-INDEX('PTRM input'!$G$277:$P$326,A3offset,$E812))*OFFSET($F$7,0,$E812))-SUM($G812:AC812),(((INDEX('PTRM input'!$G$385:$P$434,A3offset,$E812)-INDEX('PTRM input'!$G$277:$P$326,A3offset,$E812))*OFFSET($F$7,0,$E812))-SUM($G812:AC812))*(OFFSET('PTRM input'!$G$477,0,$E812-1)/A3taxstdlife))))</f>
        <v>0</v>
      </c>
      <c r="AE812" s="251">
        <f ca="1">IF(A3taxstdlife="n/a","n/a",IF(A3taxstdlife="",0,IF(AE$3&gt;(A3stdlife+$E812),((INDEX('PTRM input'!$G$385:$P$434,A3offset,$E812)-INDEX('PTRM input'!$G$277:$P$326,A3offset,$E812))*OFFSET($F$7,0,$E812))-SUM($G812:AD812),(((INDEX('PTRM input'!$G$385:$P$434,A3offset,$E812)-INDEX('PTRM input'!$G$277:$P$326,A3offset,$E812))*OFFSET($F$7,0,$E812))-SUM($G812:AD812))*(OFFSET('PTRM input'!$G$477,0,$E812-1)/A3taxstdlife))))</f>
        <v>0</v>
      </c>
      <c r="AF812" s="251">
        <f ca="1">IF(A3taxstdlife="n/a","n/a",IF(A3taxstdlife="",0,IF(AF$3&gt;(A3stdlife+$E812),((INDEX('PTRM input'!$G$385:$P$434,A3offset,$E812)-INDEX('PTRM input'!$G$277:$P$326,A3offset,$E812))*OFFSET($F$7,0,$E812))-SUM($G812:AE812),(((INDEX('PTRM input'!$G$385:$P$434,A3offset,$E812)-INDEX('PTRM input'!$G$277:$P$326,A3offset,$E812))*OFFSET($F$7,0,$E812))-SUM($G812:AE812))*(OFFSET('PTRM input'!$G$477,0,$E812-1)/A3taxstdlife))))</f>
        <v>0</v>
      </c>
      <c r="AG812" s="251">
        <f ca="1">IF(A3taxstdlife="n/a","n/a",IF(A3taxstdlife="",0,IF(AG$3&gt;(A3stdlife+$E812),((INDEX('PTRM input'!$G$385:$P$434,A3offset,$E812)-INDEX('PTRM input'!$G$277:$P$326,A3offset,$E812))*OFFSET($F$7,0,$E812))-SUM($G812:AF812),(((INDEX('PTRM input'!$G$385:$P$434,A3offset,$E812)-INDEX('PTRM input'!$G$277:$P$326,A3offset,$E812))*OFFSET($F$7,0,$E812))-SUM($G812:AF812))*(OFFSET('PTRM input'!$G$477,0,$E812-1)/A3taxstdlife))))</f>
        <v>0</v>
      </c>
      <c r="AH812" s="251">
        <f ca="1">IF(A3taxstdlife="n/a","n/a",IF(A3taxstdlife="",0,IF(AH$3&gt;(A3stdlife+$E812),((INDEX('PTRM input'!$G$385:$P$434,A3offset,$E812)-INDEX('PTRM input'!$G$277:$P$326,A3offset,$E812))*OFFSET($F$7,0,$E812))-SUM($G812:AG812),(((INDEX('PTRM input'!$G$385:$P$434,A3offset,$E812)-INDEX('PTRM input'!$G$277:$P$326,A3offset,$E812))*OFFSET($F$7,0,$E812))-SUM($G812:AG812))*(OFFSET('PTRM input'!$G$477,0,$E812-1)/A3taxstdlife))))</f>
        <v>0</v>
      </c>
      <c r="AI812" s="251">
        <f ca="1">IF(A3taxstdlife="n/a","n/a",IF(A3taxstdlife="",0,IF(AI$3&gt;(A3stdlife+$E812),((INDEX('PTRM input'!$G$385:$P$434,A3offset,$E812)-INDEX('PTRM input'!$G$277:$P$326,A3offset,$E812))*OFFSET($F$7,0,$E812))-SUM($G812:AH812),(((INDEX('PTRM input'!$G$385:$P$434,A3offset,$E812)-INDEX('PTRM input'!$G$277:$P$326,A3offset,$E812))*OFFSET($F$7,0,$E812))-SUM($G812:AH812))*(OFFSET('PTRM input'!$G$477,0,$E812-1)/A3taxstdlife))))</f>
        <v>0</v>
      </c>
      <c r="AJ812" s="251">
        <f ca="1">IF(A3taxstdlife="n/a","n/a",IF(A3taxstdlife="",0,IF(AJ$3&gt;(A3stdlife+$E812),((INDEX('PTRM input'!$G$385:$P$434,A3offset,$E812)-INDEX('PTRM input'!$G$277:$P$326,A3offset,$E812))*OFFSET($F$7,0,$E812))-SUM($G812:AI812),(((INDEX('PTRM input'!$G$385:$P$434,A3offset,$E812)-INDEX('PTRM input'!$G$277:$P$326,A3offset,$E812))*OFFSET($F$7,0,$E812))-SUM($G812:AI812))*(OFFSET('PTRM input'!$G$477,0,$E812-1)/A3taxstdlife))))</f>
        <v>0</v>
      </c>
      <c r="AK812" s="251">
        <f ca="1">IF(A3taxstdlife="n/a","n/a",IF(A3taxstdlife="",0,IF(AK$3&gt;(A3stdlife+$E812),((INDEX('PTRM input'!$G$385:$P$434,A3offset,$E812)-INDEX('PTRM input'!$G$277:$P$326,A3offset,$E812))*OFFSET($F$7,0,$E812))-SUM($G812:AJ812),(((INDEX('PTRM input'!$G$385:$P$434,A3offset,$E812)-INDEX('PTRM input'!$G$277:$P$326,A3offset,$E812))*OFFSET($F$7,0,$E812))-SUM($G812:AJ812))*(OFFSET('PTRM input'!$G$477,0,$E812-1)/A3taxstdlife))))</f>
        <v>0</v>
      </c>
      <c r="AL812" s="251">
        <f ca="1">IF(A3taxstdlife="n/a","n/a",IF(A3taxstdlife="",0,IF(AL$3&gt;(A3stdlife+$E812),((INDEX('PTRM input'!$G$385:$P$434,A3offset,$E812)-INDEX('PTRM input'!$G$277:$P$326,A3offset,$E812))*OFFSET($F$7,0,$E812))-SUM($G812:AK812),(((INDEX('PTRM input'!$G$385:$P$434,A3offset,$E812)-INDEX('PTRM input'!$G$277:$P$326,A3offset,$E812))*OFFSET($F$7,0,$E812))-SUM($G812:AK812))*(OFFSET('PTRM input'!$G$477,0,$E812-1)/A3taxstdlife))))</f>
        <v>0</v>
      </c>
      <c r="AM812" s="251">
        <f ca="1">IF(A3taxstdlife="n/a","n/a",IF(A3taxstdlife="",0,IF(AM$3&gt;(A3stdlife+$E812),((INDEX('PTRM input'!$G$385:$P$434,A3offset,$E812)-INDEX('PTRM input'!$G$277:$P$326,A3offset,$E812))*OFFSET($F$7,0,$E812))-SUM($G812:AL812),(((INDEX('PTRM input'!$G$385:$P$434,A3offset,$E812)-INDEX('PTRM input'!$G$277:$P$326,A3offset,$E812))*OFFSET($F$7,0,$E812))-SUM($G812:AL812))*(OFFSET('PTRM input'!$G$477,0,$E812-1)/A3taxstdlife))))</f>
        <v>0</v>
      </c>
      <c r="AN812" s="251">
        <f ca="1">IF(A3taxstdlife="n/a","n/a",IF(A3taxstdlife="",0,IF(AN$3&gt;(A3stdlife+$E812),((INDEX('PTRM input'!$G$385:$P$434,A3offset,$E812)-INDEX('PTRM input'!$G$277:$P$326,A3offset,$E812))*OFFSET($F$7,0,$E812))-SUM($G812:AM812),(((INDEX('PTRM input'!$G$385:$P$434,A3offset,$E812)-INDEX('PTRM input'!$G$277:$P$326,A3offset,$E812))*OFFSET($F$7,0,$E812))-SUM($G812:AM812))*(OFFSET('PTRM input'!$G$477,0,$E812-1)/A3taxstdlife))))</f>
        <v>0</v>
      </c>
      <c r="AO812" s="251">
        <f ca="1">IF(A3taxstdlife="n/a","n/a",IF(A3taxstdlife="",0,IF(AO$3&gt;(A3stdlife+$E812),((INDEX('PTRM input'!$G$385:$P$434,A3offset,$E812)-INDEX('PTRM input'!$G$277:$P$326,A3offset,$E812))*OFFSET($F$7,0,$E812))-SUM($G812:AN812),(((INDEX('PTRM input'!$G$385:$P$434,A3offset,$E812)-INDEX('PTRM input'!$G$277:$P$326,A3offset,$E812))*OFFSET($F$7,0,$E812))-SUM($G812:AN812))*(OFFSET('PTRM input'!$G$477,0,$E812-1)/A3taxstdlife))))</f>
        <v>0</v>
      </c>
      <c r="AP812" s="251">
        <f ca="1">IF(A3taxstdlife="n/a","n/a",IF(A3taxstdlife="",0,IF(AP$3&gt;(A3stdlife+$E812),((INDEX('PTRM input'!$G$385:$P$434,A3offset,$E812)-INDEX('PTRM input'!$G$277:$P$326,A3offset,$E812))*OFFSET($F$7,0,$E812))-SUM($G812:AO812),(((INDEX('PTRM input'!$G$385:$P$434,A3offset,$E812)-INDEX('PTRM input'!$G$277:$P$326,A3offset,$E812))*OFFSET($F$7,0,$E812))-SUM($G812:AO812))*(OFFSET('PTRM input'!$G$477,0,$E812-1)/A3taxstdlife))))</f>
        <v>0</v>
      </c>
      <c r="AQ812" s="251">
        <f ca="1">IF(A3taxstdlife="n/a","n/a",IF(A3taxstdlife="",0,IF(AQ$3&gt;(A3stdlife+$E812),((INDEX('PTRM input'!$G$385:$P$434,A3offset,$E812)-INDEX('PTRM input'!$G$277:$P$326,A3offset,$E812))*OFFSET($F$7,0,$E812))-SUM($G812:AP812),(((INDEX('PTRM input'!$G$385:$P$434,A3offset,$E812)-INDEX('PTRM input'!$G$277:$P$326,A3offset,$E812))*OFFSET($F$7,0,$E812))-SUM($G812:AP812))*(OFFSET('PTRM input'!$G$477,0,$E812-1)/A3taxstdlife))))</f>
        <v>0</v>
      </c>
      <c r="AR812" s="251">
        <f ca="1">IF(A3taxstdlife="n/a","n/a",IF(A3taxstdlife="",0,IF(AR$3&gt;(A3stdlife+$E812),((INDEX('PTRM input'!$G$385:$P$434,A3offset,$E812)-INDEX('PTRM input'!$G$277:$P$326,A3offset,$E812))*OFFSET($F$7,0,$E812))-SUM($G812:AQ812),(((INDEX('PTRM input'!$G$385:$P$434,A3offset,$E812)-INDEX('PTRM input'!$G$277:$P$326,A3offset,$E812))*OFFSET($F$7,0,$E812))-SUM($G812:AQ812))*(OFFSET('PTRM input'!$G$477,0,$E812-1)/A3taxstdlife))))</f>
        <v>0</v>
      </c>
      <c r="AS812" s="251">
        <f ca="1">IF(A3taxstdlife="n/a","n/a",IF(A3taxstdlife="",0,IF(AS$3&gt;(A3stdlife+$E812),((INDEX('PTRM input'!$G$385:$P$434,A3offset,$E812)-INDEX('PTRM input'!$G$277:$P$326,A3offset,$E812))*OFFSET($F$7,0,$E812))-SUM($G812:AR812),(((INDEX('PTRM input'!$G$385:$P$434,A3offset,$E812)-INDEX('PTRM input'!$G$277:$P$326,A3offset,$E812))*OFFSET($F$7,0,$E812))-SUM($G812:AR812))*(OFFSET('PTRM input'!$G$477,0,$E812-1)/A3taxstdlife))))</f>
        <v>0</v>
      </c>
      <c r="AT812" s="251">
        <f ca="1">IF(A3taxstdlife="n/a","n/a",IF(A3taxstdlife="",0,IF(AT$3&gt;(A3stdlife+$E812),((INDEX('PTRM input'!$G$385:$P$434,A3offset,$E812)-INDEX('PTRM input'!$G$277:$P$326,A3offset,$E812))*OFFSET($F$7,0,$E812))-SUM($G812:AS812),(((INDEX('PTRM input'!$G$385:$P$434,A3offset,$E812)-INDEX('PTRM input'!$G$277:$P$326,A3offset,$E812))*OFFSET($F$7,0,$E812))-SUM($G812:AS812))*(OFFSET('PTRM input'!$G$477,0,$E812-1)/A3taxstdlife))))</f>
        <v>0</v>
      </c>
      <c r="AU812" s="251">
        <f ca="1">IF(A3taxstdlife="n/a","n/a",IF(A3taxstdlife="",0,IF(AU$3&gt;(A3stdlife+$E812),((INDEX('PTRM input'!$G$385:$P$434,A3offset,$E812)-INDEX('PTRM input'!$G$277:$P$326,A3offset,$E812))*OFFSET($F$7,0,$E812))-SUM($G812:AT812),(((INDEX('PTRM input'!$G$385:$P$434,A3offset,$E812)-INDEX('PTRM input'!$G$277:$P$326,A3offset,$E812))*OFFSET($F$7,0,$E812))-SUM($G812:AT812))*(OFFSET('PTRM input'!$G$477,0,$E812-1)/A3taxstdlife))))</f>
        <v>0</v>
      </c>
      <c r="AV812" s="251">
        <f ca="1">IF(A3taxstdlife="n/a","n/a",IF(A3taxstdlife="",0,IF(AV$3&gt;(A3stdlife+$E812),((INDEX('PTRM input'!$G$385:$P$434,A3offset,$E812)-INDEX('PTRM input'!$G$277:$P$326,A3offset,$E812))*OFFSET($F$7,0,$E812))-SUM($G812:AU812),(((INDEX('PTRM input'!$G$385:$P$434,A3offset,$E812)-INDEX('PTRM input'!$G$277:$P$326,A3offset,$E812))*OFFSET($F$7,0,$E812))-SUM($G812:AU812))*(OFFSET('PTRM input'!$G$477,0,$E812-1)/A3taxstdlife))))</f>
        <v>0</v>
      </c>
      <c r="AW812" s="251">
        <f ca="1">IF(A3taxstdlife="n/a","n/a",IF(A3taxstdlife="",0,IF(AW$3&gt;(A3stdlife+$E812),((INDEX('PTRM input'!$G$385:$P$434,A3offset,$E812)-INDEX('PTRM input'!$G$277:$P$326,A3offset,$E812))*OFFSET($F$7,0,$E812))-SUM($G812:AV812),(((INDEX('PTRM input'!$G$385:$P$434,A3offset,$E812)-INDEX('PTRM input'!$G$277:$P$326,A3offset,$E812))*OFFSET($F$7,0,$E812))-SUM($G812:AV812))*(OFFSET('PTRM input'!$G$477,0,$E812-1)/A3taxstdlife))))</f>
        <v>0</v>
      </c>
      <c r="AX812" s="251">
        <f ca="1">IF(A3taxstdlife="n/a","n/a",IF(A3taxstdlife="",0,IF(AX$3&gt;(A3stdlife+$E812),((INDEX('PTRM input'!$G$385:$P$434,A3offset,$E812)-INDEX('PTRM input'!$G$277:$P$326,A3offset,$E812))*OFFSET($F$7,0,$E812))-SUM($G812:AW812),(((INDEX('PTRM input'!$G$385:$P$434,A3offset,$E812)-INDEX('PTRM input'!$G$277:$P$326,A3offset,$E812))*OFFSET($F$7,0,$E812))-SUM($G812:AW812))*(OFFSET('PTRM input'!$G$477,0,$E812-1)/A3taxstdlife))))</f>
        <v>0</v>
      </c>
      <c r="AY812" s="251">
        <f ca="1">IF(A3taxstdlife="n/a","n/a",IF(A3taxstdlife="",0,IF(AY$3&gt;(A3stdlife+$E812),((INDEX('PTRM input'!$G$385:$P$434,A3offset,$E812)-INDEX('PTRM input'!$G$277:$P$326,A3offset,$E812))*OFFSET($F$7,0,$E812))-SUM($G812:AX812),(((INDEX('PTRM input'!$G$385:$P$434,A3offset,$E812)-INDEX('PTRM input'!$G$277:$P$326,A3offset,$E812))*OFFSET($F$7,0,$E812))-SUM($G812:AX812))*(OFFSET('PTRM input'!$G$477,0,$E812-1)/A3taxstdlife))))</f>
        <v>0</v>
      </c>
      <c r="AZ812" s="251">
        <f ca="1">IF(A3taxstdlife="n/a","n/a",IF(A3taxstdlife="",0,IF(AZ$3&gt;(A3stdlife+$E812),((INDEX('PTRM input'!$G$385:$P$434,A3offset,$E812)-INDEX('PTRM input'!$G$277:$P$326,A3offset,$E812))*OFFSET($F$7,0,$E812))-SUM($G812:AY812),(((INDEX('PTRM input'!$G$385:$P$434,A3offset,$E812)-INDEX('PTRM input'!$G$277:$P$326,A3offset,$E812))*OFFSET($F$7,0,$E812))-SUM($G812:AY812))*(OFFSET('PTRM input'!$G$477,0,$E812-1)/A3taxstdlife))))</f>
        <v>0</v>
      </c>
      <c r="BA812" s="251">
        <f ca="1">IF(A3taxstdlife="n/a","n/a",IF(A3taxstdlife="",0,IF(BA$3&gt;(A3stdlife+$E812),((INDEX('PTRM input'!$G$385:$P$434,A3offset,$E812)-INDEX('PTRM input'!$G$277:$P$326,A3offset,$E812))*OFFSET($F$7,0,$E812))-SUM($G812:AZ812),(((INDEX('PTRM input'!$G$385:$P$434,A3offset,$E812)-INDEX('PTRM input'!$G$277:$P$326,A3offset,$E812))*OFFSET($F$7,0,$E812))-SUM($G812:AZ812))*(OFFSET('PTRM input'!$G$477,0,$E812-1)/A3taxstdlife))))</f>
        <v>0</v>
      </c>
      <c r="BB812" s="251">
        <f ca="1">IF(A3taxstdlife="n/a","n/a",IF(A3taxstdlife="",0,IF(BB$3&gt;(A3stdlife+$E812),((INDEX('PTRM input'!$G$385:$P$434,A3offset,$E812)-INDEX('PTRM input'!$G$277:$P$326,A3offset,$E812))*OFFSET($F$7,0,$E812))-SUM($G812:BA812),(((INDEX('PTRM input'!$G$385:$P$434,A3offset,$E812)-INDEX('PTRM input'!$G$277:$P$326,A3offset,$E812))*OFFSET($F$7,0,$E812))-SUM($G812:BA812))*(OFFSET('PTRM input'!$G$477,0,$E812-1)/A3taxstdlife))))</f>
        <v>0</v>
      </c>
      <c r="BC812" s="251">
        <f ca="1">IF(A3taxstdlife="n/a","n/a",IF(A3taxstdlife="",0,IF(BC$3&gt;(A3stdlife+$E812),((INDEX('PTRM input'!$G$385:$P$434,A3offset,$E812)-INDEX('PTRM input'!$G$277:$P$326,A3offset,$E812))*OFFSET($F$7,0,$E812))-SUM($G812:BB812),(((INDEX('PTRM input'!$G$385:$P$434,A3offset,$E812)-INDEX('PTRM input'!$G$277:$P$326,A3offset,$E812))*OFFSET($F$7,0,$E812))-SUM($G812:BB812))*(OFFSET('PTRM input'!$G$477,0,$E812-1)/A3taxstdlife))))</f>
        <v>0</v>
      </c>
      <c r="BD812" s="251">
        <f ca="1">IF(A3taxstdlife="n/a","n/a",IF(A3taxstdlife="",0,IF(BD$3&gt;(A3stdlife+$E812),((INDEX('PTRM input'!$G$385:$P$434,A3offset,$E812)-INDEX('PTRM input'!$G$277:$P$326,A3offset,$E812))*OFFSET($F$7,0,$E812))-SUM($G812:BC812),(((INDEX('PTRM input'!$G$385:$P$434,A3offset,$E812)-INDEX('PTRM input'!$G$277:$P$326,A3offset,$E812))*OFFSET($F$7,0,$E812))-SUM($G812:BC812))*(OFFSET('PTRM input'!$G$477,0,$E812-1)/A3taxstdlife))))</f>
        <v>0</v>
      </c>
      <c r="BE812" s="251">
        <f ca="1">IF(A3taxstdlife="n/a","n/a",IF(A3taxstdlife="",0,IF(BE$3&gt;(A3stdlife+$E812),((INDEX('PTRM input'!$G$385:$P$434,A3offset,$E812)-INDEX('PTRM input'!$G$277:$P$326,A3offset,$E812))*OFFSET($F$7,0,$E812))-SUM($G812:BD812),(((INDEX('PTRM input'!$G$385:$P$434,A3offset,$E812)-INDEX('PTRM input'!$G$277:$P$326,A3offset,$E812))*OFFSET($F$7,0,$E812))-SUM($G812:BD812))*(OFFSET('PTRM input'!$G$477,0,$E812-1)/A3taxstdlife))))</f>
        <v>0</v>
      </c>
      <c r="BF812" s="251">
        <f ca="1">IF(A3taxstdlife="n/a","n/a",IF(A3taxstdlife="",0,IF(BF$3&gt;(A3stdlife+$E812),((INDEX('PTRM input'!$G$385:$P$434,A3offset,$E812)-INDEX('PTRM input'!$G$277:$P$326,A3offset,$E812))*OFFSET($F$7,0,$E812))-SUM($G812:BE812),(((INDEX('PTRM input'!$G$385:$P$434,A3offset,$E812)-INDEX('PTRM input'!$G$277:$P$326,A3offset,$E812))*OFFSET($F$7,0,$E812))-SUM($G812:BE812))*(OFFSET('PTRM input'!$G$477,0,$E812-1)/A3taxstdlife))))</f>
        <v>0</v>
      </c>
      <c r="BG812" s="251">
        <f ca="1">IF(A3taxstdlife="n/a","n/a",IF(A3taxstdlife="",0,IF(BG$3&gt;(A3stdlife+$E812),((INDEX('PTRM input'!$G$385:$P$434,A3offset,$E812)-INDEX('PTRM input'!$G$277:$P$326,A3offset,$E812))*OFFSET($F$7,0,$E812))-SUM($G812:BF812),(((INDEX('PTRM input'!$G$385:$P$434,A3offset,$E812)-INDEX('PTRM input'!$G$277:$P$326,A3offset,$E812))*OFFSET($F$7,0,$E812))-SUM($G812:BF812))*(OFFSET('PTRM input'!$G$477,0,$E812-1)/A3taxstdlife))))</f>
        <v>0</v>
      </c>
      <c r="BH812" s="251">
        <f ca="1">IF(A3taxstdlife="n/a","n/a",IF(A3taxstdlife="",0,IF(BH$3&gt;(A3stdlife+$E812),((INDEX('PTRM input'!$G$385:$P$434,A3offset,$E812)-INDEX('PTRM input'!$G$277:$P$326,A3offset,$E812))*OFFSET($F$7,0,$E812))-SUM($G812:BG812),(((INDEX('PTRM input'!$G$385:$P$434,A3offset,$E812)-INDEX('PTRM input'!$G$277:$P$326,A3offset,$E812))*OFFSET($F$7,0,$E812))-SUM($G812:BG812))*(OFFSET('PTRM input'!$G$477,0,$E812-1)/A3taxstdlife))))</f>
        <v>0</v>
      </c>
      <c r="BI812" s="251">
        <f ca="1">IF(A3taxstdlife="n/a","n/a",IF(A3taxstdlife="",0,IF(BI$3&gt;(A3stdlife+$E812),((INDEX('PTRM input'!$G$385:$P$434,A3offset,$E812)-INDEX('PTRM input'!$G$277:$P$326,A3offset,$E812))*OFFSET($F$7,0,$E812))-SUM($G812:BH812),(((INDEX('PTRM input'!$G$385:$P$434,A3offset,$E812)-INDEX('PTRM input'!$G$277:$P$326,A3offset,$E812))*OFFSET($F$7,0,$E812))-SUM($G812:BH812))*(OFFSET('PTRM input'!$G$477,0,$E812-1)/A3taxstdlife))))</f>
        <v>0</v>
      </c>
      <c r="BJ812" s="116"/>
      <c r="BK812" s="116"/>
      <c r="BL812" s="116"/>
      <c r="BM812" s="116"/>
    </row>
    <row r="813" spans="1:65" ht="12.75" customHeight="1" outlineLevel="2">
      <c r="A813" s="366"/>
      <c r="B813" s="19"/>
      <c r="C813" s="18"/>
      <c r="D813" s="760"/>
      <c r="E813" s="86">
        <v>6</v>
      </c>
      <c r="F813" s="356"/>
      <c r="G813" s="434"/>
      <c r="H813" s="435"/>
      <c r="I813" s="435"/>
      <c r="J813" s="435"/>
      <c r="K813" s="435"/>
      <c r="L813" s="619"/>
      <c r="M813" s="251">
        <f ca="1">IF(A3taxstdlife="n/a","n/a",IF(A3taxstdlife="",0,IF(M$3&gt;(A3stdlife+$E813),((INDEX('PTRM input'!$G$385:$P$434,A3offset,$E813)-INDEX('PTRM input'!$G$277:$P$326,A3offset,$E813))*OFFSET($F$7,0,$E813))-SUM($G813:L813),(((INDEX('PTRM input'!$G$385:$P$434,A3offset,$E813)-INDEX('PTRM input'!$G$277:$P$326,A3offset,$E813))*OFFSET($F$7,0,$E813))-SUM($G813:L813))*(OFFSET('PTRM input'!$G$477,0,$E813-1)/A3taxstdlife))))</f>
        <v>0</v>
      </c>
      <c r="N813" s="251">
        <f ca="1">IF(A3taxstdlife="n/a","n/a",IF(A3taxstdlife="",0,IF(N$3&gt;(A3stdlife+$E813),((INDEX('PTRM input'!$G$385:$P$434,A3offset,$E813)-INDEX('PTRM input'!$G$277:$P$326,A3offset,$E813))*OFFSET($F$7,0,$E813))-SUM($G813:M813),(((INDEX('PTRM input'!$G$385:$P$434,A3offset,$E813)-INDEX('PTRM input'!$G$277:$P$326,A3offset,$E813))*OFFSET($F$7,0,$E813))-SUM($G813:M813))*(OFFSET('PTRM input'!$G$477,0,$E813-1)/A3taxstdlife))))</f>
        <v>0</v>
      </c>
      <c r="O813" s="251">
        <f ca="1">IF(A3taxstdlife="n/a","n/a",IF(A3taxstdlife="",0,IF(O$3&gt;(A3stdlife+$E813),((INDEX('PTRM input'!$G$385:$P$434,A3offset,$E813)-INDEX('PTRM input'!$G$277:$P$326,A3offset,$E813))*OFFSET($F$7,0,$E813))-SUM($G813:N813),(((INDEX('PTRM input'!$G$385:$P$434,A3offset,$E813)-INDEX('PTRM input'!$G$277:$P$326,A3offset,$E813))*OFFSET($F$7,0,$E813))-SUM($G813:N813))*(OFFSET('PTRM input'!$G$477,0,$E813-1)/A3taxstdlife))))</f>
        <v>0</v>
      </c>
      <c r="P813" s="251">
        <f ca="1">IF(A3taxstdlife="n/a","n/a",IF(A3taxstdlife="",0,IF(P$3&gt;(A3stdlife+$E813),((INDEX('PTRM input'!$G$385:$P$434,A3offset,$E813)-INDEX('PTRM input'!$G$277:$P$326,A3offset,$E813))*OFFSET($F$7,0,$E813))-SUM($G813:O813),(((INDEX('PTRM input'!$G$385:$P$434,A3offset,$E813)-INDEX('PTRM input'!$G$277:$P$326,A3offset,$E813))*OFFSET($F$7,0,$E813))-SUM($G813:O813))*(OFFSET('PTRM input'!$G$477,0,$E813-1)/A3taxstdlife))))</f>
        <v>0</v>
      </c>
      <c r="Q813" s="251">
        <f ca="1">IF(A3taxstdlife="n/a","n/a",IF(A3taxstdlife="",0,IF(Q$3&gt;(A3stdlife+$E813),((INDEX('PTRM input'!$G$385:$P$434,A3offset,$E813)-INDEX('PTRM input'!$G$277:$P$326,A3offset,$E813))*OFFSET($F$7,0,$E813))-SUM($G813:P813),(((INDEX('PTRM input'!$G$385:$P$434,A3offset,$E813)-INDEX('PTRM input'!$G$277:$P$326,A3offset,$E813))*OFFSET($F$7,0,$E813))-SUM($G813:P813))*(OFFSET('PTRM input'!$G$477,0,$E813-1)/A3taxstdlife))))</f>
        <v>0</v>
      </c>
      <c r="R813" s="251">
        <f ca="1">IF(A3taxstdlife="n/a","n/a",IF(A3taxstdlife="",0,IF(R$3&gt;(A3stdlife+$E813),((INDEX('PTRM input'!$G$385:$P$434,A3offset,$E813)-INDEX('PTRM input'!$G$277:$P$326,A3offset,$E813))*OFFSET($F$7,0,$E813))-SUM($G813:Q813),(((INDEX('PTRM input'!$G$385:$P$434,A3offset,$E813)-INDEX('PTRM input'!$G$277:$P$326,A3offset,$E813))*OFFSET($F$7,0,$E813))-SUM($G813:Q813))*(OFFSET('PTRM input'!$G$477,0,$E813-1)/A3taxstdlife))))</f>
        <v>0</v>
      </c>
      <c r="S813" s="251">
        <f ca="1">IF(A3taxstdlife="n/a","n/a",IF(A3taxstdlife="",0,IF(S$3&gt;(A3stdlife+$E813),((INDEX('PTRM input'!$G$385:$P$434,A3offset,$E813)-INDEX('PTRM input'!$G$277:$P$326,A3offset,$E813))*OFFSET($F$7,0,$E813))-SUM($G813:R813),(((INDEX('PTRM input'!$G$385:$P$434,A3offset,$E813)-INDEX('PTRM input'!$G$277:$P$326,A3offset,$E813))*OFFSET($F$7,0,$E813))-SUM($G813:R813))*(OFFSET('PTRM input'!$G$477,0,$E813-1)/A3taxstdlife))))</f>
        <v>0</v>
      </c>
      <c r="T813" s="251">
        <f ca="1">IF(A3taxstdlife="n/a","n/a",IF(A3taxstdlife="",0,IF(T$3&gt;(A3stdlife+$E813),((INDEX('PTRM input'!$G$385:$P$434,A3offset,$E813)-INDEX('PTRM input'!$G$277:$P$326,A3offset,$E813))*OFFSET($F$7,0,$E813))-SUM($G813:S813),(((INDEX('PTRM input'!$G$385:$P$434,A3offset,$E813)-INDEX('PTRM input'!$G$277:$P$326,A3offset,$E813))*OFFSET($F$7,0,$E813))-SUM($G813:S813))*(OFFSET('PTRM input'!$G$477,0,$E813-1)/A3taxstdlife))))</f>
        <v>0</v>
      </c>
      <c r="U813" s="251">
        <f ca="1">IF(A3taxstdlife="n/a","n/a",IF(A3taxstdlife="",0,IF(U$3&gt;(A3stdlife+$E813),((INDEX('PTRM input'!$G$385:$P$434,A3offset,$E813)-INDEX('PTRM input'!$G$277:$P$326,A3offset,$E813))*OFFSET($F$7,0,$E813))-SUM($G813:T813),(((INDEX('PTRM input'!$G$385:$P$434,A3offset,$E813)-INDEX('PTRM input'!$G$277:$P$326,A3offset,$E813))*OFFSET($F$7,0,$E813))-SUM($G813:T813))*(OFFSET('PTRM input'!$G$477,0,$E813-1)/A3taxstdlife))))</f>
        <v>0</v>
      </c>
      <c r="V813" s="251">
        <f ca="1">IF(A3taxstdlife="n/a","n/a",IF(A3taxstdlife="",0,IF(V$3&gt;(A3stdlife+$E813),((INDEX('PTRM input'!$G$385:$P$434,A3offset,$E813)-INDEX('PTRM input'!$G$277:$P$326,A3offset,$E813))*OFFSET($F$7,0,$E813))-SUM($G813:U813),(((INDEX('PTRM input'!$G$385:$P$434,A3offset,$E813)-INDEX('PTRM input'!$G$277:$P$326,A3offset,$E813))*OFFSET($F$7,0,$E813))-SUM($G813:U813))*(OFFSET('PTRM input'!$G$477,0,$E813-1)/A3taxstdlife))))</f>
        <v>0</v>
      </c>
      <c r="W813" s="251">
        <f ca="1">IF(A3taxstdlife="n/a","n/a",IF(A3taxstdlife="",0,IF(W$3&gt;(A3stdlife+$E813),((INDEX('PTRM input'!$G$385:$P$434,A3offset,$E813)-INDEX('PTRM input'!$G$277:$P$326,A3offset,$E813))*OFFSET($F$7,0,$E813))-SUM($G813:V813),(((INDEX('PTRM input'!$G$385:$P$434,A3offset,$E813)-INDEX('PTRM input'!$G$277:$P$326,A3offset,$E813))*OFFSET($F$7,0,$E813))-SUM($G813:V813))*(OFFSET('PTRM input'!$G$477,0,$E813-1)/A3taxstdlife))))</f>
        <v>0</v>
      </c>
      <c r="X813" s="251">
        <f ca="1">IF(A3taxstdlife="n/a","n/a",IF(A3taxstdlife="",0,IF(X$3&gt;(A3stdlife+$E813),((INDEX('PTRM input'!$G$385:$P$434,A3offset,$E813)-INDEX('PTRM input'!$G$277:$P$326,A3offset,$E813))*OFFSET($F$7,0,$E813))-SUM($G813:W813),(((INDEX('PTRM input'!$G$385:$P$434,A3offset,$E813)-INDEX('PTRM input'!$G$277:$P$326,A3offset,$E813))*OFFSET($F$7,0,$E813))-SUM($G813:W813))*(OFFSET('PTRM input'!$G$477,0,$E813-1)/A3taxstdlife))))</f>
        <v>0</v>
      </c>
      <c r="Y813" s="251">
        <f ca="1">IF(A3taxstdlife="n/a","n/a",IF(A3taxstdlife="",0,IF(Y$3&gt;(A3stdlife+$E813),((INDEX('PTRM input'!$G$385:$P$434,A3offset,$E813)-INDEX('PTRM input'!$G$277:$P$326,A3offset,$E813))*OFFSET($F$7,0,$E813))-SUM($G813:X813),(((INDEX('PTRM input'!$G$385:$P$434,A3offset,$E813)-INDEX('PTRM input'!$G$277:$P$326,A3offset,$E813))*OFFSET($F$7,0,$E813))-SUM($G813:X813))*(OFFSET('PTRM input'!$G$477,0,$E813-1)/A3taxstdlife))))</f>
        <v>0</v>
      </c>
      <c r="Z813" s="251">
        <f ca="1">IF(A3taxstdlife="n/a","n/a",IF(A3taxstdlife="",0,IF(Z$3&gt;(A3stdlife+$E813),((INDEX('PTRM input'!$G$385:$P$434,A3offset,$E813)-INDEX('PTRM input'!$G$277:$P$326,A3offset,$E813))*OFFSET($F$7,0,$E813))-SUM($G813:Y813),(((INDEX('PTRM input'!$G$385:$P$434,A3offset,$E813)-INDEX('PTRM input'!$G$277:$P$326,A3offset,$E813))*OFFSET($F$7,0,$E813))-SUM($G813:Y813))*(OFFSET('PTRM input'!$G$477,0,$E813-1)/A3taxstdlife))))</f>
        <v>0</v>
      </c>
      <c r="AA813" s="251">
        <f ca="1">IF(A3taxstdlife="n/a","n/a",IF(A3taxstdlife="",0,IF(AA$3&gt;(A3stdlife+$E813),((INDEX('PTRM input'!$G$385:$P$434,A3offset,$E813)-INDEX('PTRM input'!$G$277:$P$326,A3offset,$E813))*OFFSET($F$7,0,$E813))-SUM($G813:Z813),(((INDEX('PTRM input'!$G$385:$P$434,A3offset,$E813)-INDEX('PTRM input'!$G$277:$P$326,A3offset,$E813))*OFFSET($F$7,0,$E813))-SUM($G813:Z813))*(OFFSET('PTRM input'!$G$477,0,$E813-1)/A3taxstdlife))))</f>
        <v>0</v>
      </c>
      <c r="AB813" s="251">
        <f ca="1">IF(A3taxstdlife="n/a","n/a",IF(A3taxstdlife="",0,IF(AB$3&gt;(A3stdlife+$E813),((INDEX('PTRM input'!$G$385:$P$434,A3offset,$E813)-INDEX('PTRM input'!$G$277:$P$326,A3offset,$E813))*OFFSET($F$7,0,$E813))-SUM($G813:AA813),(((INDEX('PTRM input'!$G$385:$P$434,A3offset,$E813)-INDEX('PTRM input'!$G$277:$P$326,A3offset,$E813))*OFFSET($F$7,0,$E813))-SUM($G813:AA813))*(OFFSET('PTRM input'!$G$477,0,$E813-1)/A3taxstdlife))))</f>
        <v>0</v>
      </c>
      <c r="AC813" s="251">
        <f ca="1">IF(A3taxstdlife="n/a","n/a",IF(A3taxstdlife="",0,IF(AC$3&gt;(A3stdlife+$E813),((INDEX('PTRM input'!$G$385:$P$434,A3offset,$E813)-INDEX('PTRM input'!$G$277:$P$326,A3offset,$E813))*OFFSET($F$7,0,$E813))-SUM($G813:AB813),(((INDEX('PTRM input'!$G$385:$P$434,A3offset,$E813)-INDEX('PTRM input'!$G$277:$P$326,A3offset,$E813))*OFFSET($F$7,0,$E813))-SUM($G813:AB813))*(OFFSET('PTRM input'!$G$477,0,$E813-1)/A3taxstdlife))))</f>
        <v>0</v>
      </c>
      <c r="AD813" s="251">
        <f ca="1">IF(A3taxstdlife="n/a","n/a",IF(A3taxstdlife="",0,IF(AD$3&gt;(A3stdlife+$E813),((INDEX('PTRM input'!$G$385:$P$434,A3offset,$E813)-INDEX('PTRM input'!$G$277:$P$326,A3offset,$E813))*OFFSET($F$7,0,$E813))-SUM($G813:AC813),(((INDEX('PTRM input'!$G$385:$P$434,A3offset,$E813)-INDEX('PTRM input'!$G$277:$P$326,A3offset,$E813))*OFFSET($F$7,0,$E813))-SUM($G813:AC813))*(OFFSET('PTRM input'!$G$477,0,$E813-1)/A3taxstdlife))))</f>
        <v>0</v>
      </c>
      <c r="AE813" s="251">
        <f ca="1">IF(A3taxstdlife="n/a","n/a",IF(A3taxstdlife="",0,IF(AE$3&gt;(A3stdlife+$E813),((INDEX('PTRM input'!$G$385:$P$434,A3offset,$E813)-INDEX('PTRM input'!$G$277:$P$326,A3offset,$E813))*OFFSET($F$7,0,$E813))-SUM($G813:AD813),(((INDEX('PTRM input'!$G$385:$P$434,A3offset,$E813)-INDEX('PTRM input'!$G$277:$P$326,A3offset,$E813))*OFFSET($F$7,0,$E813))-SUM($G813:AD813))*(OFFSET('PTRM input'!$G$477,0,$E813-1)/A3taxstdlife))))</f>
        <v>0</v>
      </c>
      <c r="AF813" s="251">
        <f ca="1">IF(A3taxstdlife="n/a","n/a",IF(A3taxstdlife="",0,IF(AF$3&gt;(A3stdlife+$E813),((INDEX('PTRM input'!$G$385:$P$434,A3offset,$E813)-INDEX('PTRM input'!$G$277:$P$326,A3offset,$E813))*OFFSET($F$7,0,$E813))-SUM($G813:AE813),(((INDEX('PTRM input'!$G$385:$P$434,A3offset,$E813)-INDEX('PTRM input'!$G$277:$P$326,A3offset,$E813))*OFFSET($F$7,0,$E813))-SUM($G813:AE813))*(OFFSET('PTRM input'!$G$477,0,$E813-1)/A3taxstdlife))))</f>
        <v>0</v>
      </c>
      <c r="AG813" s="251">
        <f ca="1">IF(A3taxstdlife="n/a","n/a",IF(A3taxstdlife="",0,IF(AG$3&gt;(A3stdlife+$E813),((INDEX('PTRM input'!$G$385:$P$434,A3offset,$E813)-INDEX('PTRM input'!$G$277:$P$326,A3offset,$E813))*OFFSET($F$7,0,$E813))-SUM($G813:AF813),(((INDEX('PTRM input'!$G$385:$P$434,A3offset,$E813)-INDEX('PTRM input'!$G$277:$P$326,A3offset,$E813))*OFFSET($F$7,0,$E813))-SUM($G813:AF813))*(OFFSET('PTRM input'!$G$477,0,$E813-1)/A3taxstdlife))))</f>
        <v>0</v>
      </c>
      <c r="AH813" s="251">
        <f ca="1">IF(A3taxstdlife="n/a","n/a",IF(A3taxstdlife="",0,IF(AH$3&gt;(A3stdlife+$E813),((INDEX('PTRM input'!$G$385:$P$434,A3offset,$E813)-INDEX('PTRM input'!$G$277:$P$326,A3offset,$E813))*OFFSET($F$7,0,$E813))-SUM($G813:AG813),(((INDEX('PTRM input'!$G$385:$P$434,A3offset,$E813)-INDEX('PTRM input'!$G$277:$P$326,A3offset,$E813))*OFFSET($F$7,0,$E813))-SUM($G813:AG813))*(OFFSET('PTRM input'!$G$477,0,$E813-1)/A3taxstdlife))))</f>
        <v>0</v>
      </c>
      <c r="AI813" s="251">
        <f ca="1">IF(A3taxstdlife="n/a","n/a",IF(A3taxstdlife="",0,IF(AI$3&gt;(A3stdlife+$E813),((INDEX('PTRM input'!$G$385:$P$434,A3offset,$E813)-INDEX('PTRM input'!$G$277:$P$326,A3offset,$E813))*OFFSET($F$7,0,$E813))-SUM($G813:AH813),(((INDEX('PTRM input'!$G$385:$P$434,A3offset,$E813)-INDEX('PTRM input'!$G$277:$P$326,A3offset,$E813))*OFFSET($F$7,0,$E813))-SUM($G813:AH813))*(OFFSET('PTRM input'!$G$477,0,$E813-1)/A3taxstdlife))))</f>
        <v>0</v>
      </c>
      <c r="AJ813" s="251">
        <f ca="1">IF(A3taxstdlife="n/a","n/a",IF(A3taxstdlife="",0,IF(AJ$3&gt;(A3stdlife+$E813),((INDEX('PTRM input'!$G$385:$P$434,A3offset,$E813)-INDEX('PTRM input'!$G$277:$P$326,A3offset,$E813))*OFFSET($F$7,0,$E813))-SUM($G813:AI813),(((INDEX('PTRM input'!$G$385:$P$434,A3offset,$E813)-INDEX('PTRM input'!$G$277:$P$326,A3offset,$E813))*OFFSET($F$7,0,$E813))-SUM($G813:AI813))*(OFFSET('PTRM input'!$G$477,0,$E813-1)/A3taxstdlife))))</f>
        <v>0</v>
      </c>
      <c r="AK813" s="251">
        <f ca="1">IF(A3taxstdlife="n/a","n/a",IF(A3taxstdlife="",0,IF(AK$3&gt;(A3stdlife+$E813),((INDEX('PTRM input'!$G$385:$P$434,A3offset,$E813)-INDEX('PTRM input'!$G$277:$P$326,A3offset,$E813))*OFFSET($F$7,0,$E813))-SUM($G813:AJ813),(((INDEX('PTRM input'!$G$385:$P$434,A3offset,$E813)-INDEX('PTRM input'!$G$277:$P$326,A3offset,$E813))*OFFSET($F$7,0,$E813))-SUM($G813:AJ813))*(OFFSET('PTRM input'!$G$477,0,$E813-1)/A3taxstdlife))))</f>
        <v>0</v>
      </c>
      <c r="AL813" s="251">
        <f ca="1">IF(A3taxstdlife="n/a","n/a",IF(A3taxstdlife="",0,IF(AL$3&gt;(A3stdlife+$E813),((INDEX('PTRM input'!$G$385:$P$434,A3offset,$E813)-INDEX('PTRM input'!$G$277:$P$326,A3offset,$E813))*OFFSET($F$7,0,$E813))-SUM($G813:AK813),(((INDEX('PTRM input'!$G$385:$P$434,A3offset,$E813)-INDEX('PTRM input'!$G$277:$P$326,A3offset,$E813))*OFFSET($F$7,0,$E813))-SUM($G813:AK813))*(OFFSET('PTRM input'!$G$477,0,$E813-1)/A3taxstdlife))))</f>
        <v>0</v>
      </c>
      <c r="AM813" s="251">
        <f ca="1">IF(A3taxstdlife="n/a","n/a",IF(A3taxstdlife="",0,IF(AM$3&gt;(A3stdlife+$E813),((INDEX('PTRM input'!$G$385:$P$434,A3offset,$E813)-INDEX('PTRM input'!$G$277:$P$326,A3offset,$E813))*OFFSET($F$7,0,$E813))-SUM($G813:AL813),(((INDEX('PTRM input'!$G$385:$P$434,A3offset,$E813)-INDEX('PTRM input'!$G$277:$P$326,A3offset,$E813))*OFFSET($F$7,0,$E813))-SUM($G813:AL813))*(OFFSET('PTRM input'!$G$477,0,$E813-1)/A3taxstdlife))))</f>
        <v>0</v>
      </c>
      <c r="AN813" s="251">
        <f ca="1">IF(A3taxstdlife="n/a","n/a",IF(A3taxstdlife="",0,IF(AN$3&gt;(A3stdlife+$E813),((INDEX('PTRM input'!$G$385:$P$434,A3offset,$E813)-INDEX('PTRM input'!$G$277:$P$326,A3offset,$E813))*OFFSET($F$7,0,$E813))-SUM($G813:AM813),(((INDEX('PTRM input'!$G$385:$P$434,A3offset,$E813)-INDEX('PTRM input'!$G$277:$P$326,A3offset,$E813))*OFFSET($F$7,0,$E813))-SUM($G813:AM813))*(OFFSET('PTRM input'!$G$477,0,$E813-1)/A3taxstdlife))))</f>
        <v>0</v>
      </c>
      <c r="AO813" s="251">
        <f ca="1">IF(A3taxstdlife="n/a","n/a",IF(A3taxstdlife="",0,IF(AO$3&gt;(A3stdlife+$E813),((INDEX('PTRM input'!$G$385:$P$434,A3offset,$E813)-INDEX('PTRM input'!$G$277:$P$326,A3offset,$E813))*OFFSET($F$7,0,$E813))-SUM($G813:AN813),(((INDEX('PTRM input'!$G$385:$P$434,A3offset,$E813)-INDEX('PTRM input'!$G$277:$P$326,A3offset,$E813))*OFFSET($F$7,0,$E813))-SUM($G813:AN813))*(OFFSET('PTRM input'!$G$477,0,$E813-1)/A3taxstdlife))))</f>
        <v>0</v>
      </c>
      <c r="AP813" s="251">
        <f ca="1">IF(A3taxstdlife="n/a","n/a",IF(A3taxstdlife="",0,IF(AP$3&gt;(A3stdlife+$E813),((INDEX('PTRM input'!$G$385:$P$434,A3offset,$E813)-INDEX('PTRM input'!$G$277:$P$326,A3offset,$E813))*OFFSET($F$7,0,$E813))-SUM($G813:AO813),(((INDEX('PTRM input'!$G$385:$P$434,A3offset,$E813)-INDEX('PTRM input'!$G$277:$P$326,A3offset,$E813))*OFFSET($F$7,0,$E813))-SUM($G813:AO813))*(OFFSET('PTRM input'!$G$477,0,$E813-1)/A3taxstdlife))))</f>
        <v>0</v>
      </c>
      <c r="AQ813" s="251">
        <f ca="1">IF(A3taxstdlife="n/a","n/a",IF(A3taxstdlife="",0,IF(AQ$3&gt;(A3stdlife+$E813),((INDEX('PTRM input'!$G$385:$P$434,A3offset,$E813)-INDEX('PTRM input'!$G$277:$P$326,A3offset,$E813))*OFFSET($F$7,0,$E813))-SUM($G813:AP813),(((INDEX('PTRM input'!$G$385:$P$434,A3offset,$E813)-INDEX('PTRM input'!$G$277:$P$326,A3offset,$E813))*OFFSET($F$7,0,$E813))-SUM($G813:AP813))*(OFFSET('PTRM input'!$G$477,0,$E813-1)/A3taxstdlife))))</f>
        <v>0</v>
      </c>
      <c r="AR813" s="251">
        <f ca="1">IF(A3taxstdlife="n/a","n/a",IF(A3taxstdlife="",0,IF(AR$3&gt;(A3stdlife+$E813),((INDEX('PTRM input'!$G$385:$P$434,A3offset,$E813)-INDEX('PTRM input'!$G$277:$P$326,A3offset,$E813))*OFFSET($F$7,0,$E813))-SUM($G813:AQ813),(((INDEX('PTRM input'!$G$385:$P$434,A3offset,$E813)-INDEX('PTRM input'!$G$277:$P$326,A3offset,$E813))*OFFSET($F$7,0,$E813))-SUM($G813:AQ813))*(OFFSET('PTRM input'!$G$477,0,$E813-1)/A3taxstdlife))))</f>
        <v>0</v>
      </c>
      <c r="AS813" s="251">
        <f ca="1">IF(A3taxstdlife="n/a","n/a",IF(A3taxstdlife="",0,IF(AS$3&gt;(A3stdlife+$E813),((INDEX('PTRM input'!$G$385:$P$434,A3offset,$E813)-INDEX('PTRM input'!$G$277:$P$326,A3offset,$E813))*OFFSET($F$7,0,$E813))-SUM($G813:AR813),(((INDEX('PTRM input'!$G$385:$P$434,A3offset,$E813)-INDEX('PTRM input'!$G$277:$P$326,A3offset,$E813))*OFFSET($F$7,0,$E813))-SUM($G813:AR813))*(OFFSET('PTRM input'!$G$477,0,$E813-1)/A3taxstdlife))))</f>
        <v>0</v>
      </c>
      <c r="AT813" s="251">
        <f ca="1">IF(A3taxstdlife="n/a","n/a",IF(A3taxstdlife="",0,IF(AT$3&gt;(A3stdlife+$E813),((INDEX('PTRM input'!$G$385:$P$434,A3offset,$E813)-INDEX('PTRM input'!$G$277:$P$326,A3offset,$E813))*OFFSET($F$7,0,$E813))-SUM($G813:AS813),(((INDEX('PTRM input'!$G$385:$P$434,A3offset,$E813)-INDEX('PTRM input'!$G$277:$P$326,A3offset,$E813))*OFFSET($F$7,0,$E813))-SUM($G813:AS813))*(OFFSET('PTRM input'!$G$477,0,$E813-1)/A3taxstdlife))))</f>
        <v>0</v>
      </c>
      <c r="AU813" s="251">
        <f ca="1">IF(A3taxstdlife="n/a","n/a",IF(A3taxstdlife="",0,IF(AU$3&gt;(A3stdlife+$E813),((INDEX('PTRM input'!$G$385:$P$434,A3offset,$E813)-INDEX('PTRM input'!$G$277:$P$326,A3offset,$E813))*OFFSET($F$7,0,$E813))-SUM($G813:AT813),(((INDEX('PTRM input'!$G$385:$P$434,A3offset,$E813)-INDEX('PTRM input'!$G$277:$P$326,A3offset,$E813))*OFFSET($F$7,0,$E813))-SUM($G813:AT813))*(OFFSET('PTRM input'!$G$477,0,$E813-1)/A3taxstdlife))))</f>
        <v>0</v>
      </c>
      <c r="AV813" s="251">
        <f ca="1">IF(A3taxstdlife="n/a","n/a",IF(A3taxstdlife="",0,IF(AV$3&gt;(A3stdlife+$E813),((INDEX('PTRM input'!$G$385:$P$434,A3offset,$E813)-INDEX('PTRM input'!$G$277:$P$326,A3offset,$E813))*OFFSET($F$7,0,$E813))-SUM($G813:AU813),(((INDEX('PTRM input'!$G$385:$P$434,A3offset,$E813)-INDEX('PTRM input'!$G$277:$P$326,A3offset,$E813))*OFFSET($F$7,0,$E813))-SUM($G813:AU813))*(OFFSET('PTRM input'!$G$477,0,$E813-1)/A3taxstdlife))))</f>
        <v>0</v>
      </c>
      <c r="AW813" s="251">
        <f ca="1">IF(A3taxstdlife="n/a","n/a",IF(A3taxstdlife="",0,IF(AW$3&gt;(A3stdlife+$E813),((INDEX('PTRM input'!$G$385:$P$434,A3offset,$E813)-INDEX('PTRM input'!$G$277:$P$326,A3offset,$E813))*OFFSET($F$7,0,$E813))-SUM($G813:AV813),(((INDEX('PTRM input'!$G$385:$P$434,A3offset,$E813)-INDEX('PTRM input'!$G$277:$P$326,A3offset,$E813))*OFFSET($F$7,0,$E813))-SUM($G813:AV813))*(OFFSET('PTRM input'!$G$477,0,$E813-1)/A3taxstdlife))))</f>
        <v>0</v>
      </c>
      <c r="AX813" s="251">
        <f ca="1">IF(A3taxstdlife="n/a","n/a",IF(A3taxstdlife="",0,IF(AX$3&gt;(A3stdlife+$E813),((INDEX('PTRM input'!$G$385:$P$434,A3offset,$E813)-INDEX('PTRM input'!$G$277:$P$326,A3offset,$E813))*OFFSET($F$7,0,$E813))-SUM($G813:AW813),(((INDEX('PTRM input'!$G$385:$P$434,A3offset,$E813)-INDEX('PTRM input'!$G$277:$P$326,A3offset,$E813))*OFFSET($F$7,0,$E813))-SUM($G813:AW813))*(OFFSET('PTRM input'!$G$477,0,$E813-1)/A3taxstdlife))))</f>
        <v>0</v>
      </c>
      <c r="AY813" s="251">
        <f ca="1">IF(A3taxstdlife="n/a","n/a",IF(A3taxstdlife="",0,IF(AY$3&gt;(A3stdlife+$E813),((INDEX('PTRM input'!$G$385:$P$434,A3offset,$E813)-INDEX('PTRM input'!$G$277:$P$326,A3offset,$E813))*OFFSET($F$7,0,$E813))-SUM($G813:AX813),(((INDEX('PTRM input'!$G$385:$P$434,A3offset,$E813)-INDEX('PTRM input'!$G$277:$P$326,A3offset,$E813))*OFFSET($F$7,0,$E813))-SUM($G813:AX813))*(OFFSET('PTRM input'!$G$477,0,$E813-1)/A3taxstdlife))))</f>
        <v>0</v>
      </c>
      <c r="AZ813" s="251">
        <f ca="1">IF(A3taxstdlife="n/a","n/a",IF(A3taxstdlife="",0,IF(AZ$3&gt;(A3stdlife+$E813),((INDEX('PTRM input'!$G$385:$P$434,A3offset,$E813)-INDEX('PTRM input'!$G$277:$P$326,A3offset,$E813))*OFFSET($F$7,0,$E813))-SUM($G813:AY813),(((INDEX('PTRM input'!$G$385:$P$434,A3offset,$E813)-INDEX('PTRM input'!$G$277:$P$326,A3offset,$E813))*OFFSET($F$7,0,$E813))-SUM($G813:AY813))*(OFFSET('PTRM input'!$G$477,0,$E813-1)/A3taxstdlife))))</f>
        <v>0</v>
      </c>
      <c r="BA813" s="251">
        <f ca="1">IF(A3taxstdlife="n/a","n/a",IF(A3taxstdlife="",0,IF(BA$3&gt;(A3stdlife+$E813),((INDEX('PTRM input'!$G$385:$P$434,A3offset,$E813)-INDEX('PTRM input'!$G$277:$P$326,A3offset,$E813))*OFFSET($F$7,0,$E813))-SUM($G813:AZ813),(((INDEX('PTRM input'!$G$385:$P$434,A3offset,$E813)-INDEX('PTRM input'!$G$277:$P$326,A3offset,$E813))*OFFSET($F$7,0,$E813))-SUM($G813:AZ813))*(OFFSET('PTRM input'!$G$477,0,$E813-1)/A3taxstdlife))))</f>
        <v>0</v>
      </c>
      <c r="BB813" s="251">
        <f ca="1">IF(A3taxstdlife="n/a","n/a",IF(A3taxstdlife="",0,IF(BB$3&gt;(A3stdlife+$E813),((INDEX('PTRM input'!$G$385:$P$434,A3offset,$E813)-INDEX('PTRM input'!$G$277:$P$326,A3offset,$E813))*OFFSET($F$7,0,$E813))-SUM($G813:BA813),(((INDEX('PTRM input'!$G$385:$P$434,A3offset,$E813)-INDEX('PTRM input'!$G$277:$P$326,A3offset,$E813))*OFFSET($F$7,0,$E813))-SUM($G813:BA813))*(OFFSET('PTRM input'!$G$477,0,$E813-1)/A3taxstdlife))))</f>
        <v>0</v>
      </c>
      <c r="BC813" s="251">
        <f ca="1">IF(A3taxstdlife="n/a","n/a",IF(A3taxstdlife="",0,IF(BC$3&gt;(A3stdlife+$E813),((INDEX('PTRM input'!$G$385:$P$434,A3offset,$E813)-INDEX('PTRM input'!$G$277:$P$326,A3offset,$E813))*OFFSET($F$7,0,$E813))-SUM($G813:BB813),(((INDEX('PTRM input'!$G$385:$P$434,A3offset,$E813)-INDEX('PTRM input'!$G$277:$P$326,A3offset,$E813))*OFFSET($F$7,0,$E813))-SUM($G813:BB813))*(OFFSET('PTRM input'!$G$477,0,$E813-1)/A3taxstdlife))))</f>
        <v>0</v>
      </c>
      <c r="BD813" s="251">
        <f ca="1">IF(A3taxstdlife="n/a","n/a",IF(A3taxstdlife="",0,IF(BD$3&gt;(A3stdlife+$E813),((INDEX('PTRM input'!$G$385:$P$434,A3offset,$E813)-INDEX('PTRM input'!$G$277:$P$326,A3offset,$E813))*OFFSET($F$7,0,$E813))-SUM($G813:BC813),(((INDEX('PTRM input'!$G$385:$P$434,A3offset,$E813)-INDEX('PTRM input'!$G$277:$P$326,A3offset,$E813))*OFFSET($F$7,0,$E813))-SUM($G813:BC813))*(OFFSET('PTRM input'!$G$477,0,$E813-1)/A3taxstdlife))))</f>
        <v>0</v>
      </c>
      <c r="BE813" s="251">
        <f ca="1">IF(A3taxstdlife="n/a","n/a",IF(A3taxstdlife="",0,IF(BE$3&gt;(A3stdlife+$E813),((INDEX('PTRM input'!$G$385:$P$434,A3offset,$E813)-INDEX('PTRM input'!$G$277:$P$326,A3offset,$E813))*OFFSET($F$7,0,$E813))-SUM($G813:BD813),(((INDEX('PTRM input'!$G$385:$P$434,A3offset,$E813)-INDEX('PTRM input'!$G$277:$P$326,A3offset,$E813))*OFFSET($F$7,0,$E813))-SUM($G813:BD813))*(OFFSET('PTRM input'!$G$477,0,$E813-1)/A3taxstdlife))))</f>
        <v>0</v>
      </c>
      <c r="BF813" s="251">
        <f ca="1">IF(A3taxstdlife="n/a","n/a",IF(A3taxstdlife="",0,IF(BF$3&gt;(A3stdlife+$E813),((INDEX('PTRM input'!$G$385:$P$434,A3offset,$E813)-INDEX('PTRM input'!$G$277:$P$326,A3offset,$E813))*OFFSET($F$7,0,$E813))-SUM($G813:BE813),(((INDEX('PTRM input'!$G$385:$P$434,A3offset,$E813)-INDEX('PTRM input'!$G$277:$P$326,A3offset,$E813))*OFFSET($F$7,0,$E813))-SUM($G813:BE813))*(OFFSET('PTRM input'!$G$477,0,$E813-1)/A3taxstdlife))))</f>
        <v>0</v>
      </c>
      <c r="BG813" s="251">
        <f ca="1">IF(A3taxstdlife="n/a","n/a",IF(A3taxstdlife="",0,IF(BG$3&gt;(A3stdlife+$E813),((INDEX('PTRM input'!$G$385:$P$434,A3offset,$E813)-INDEX('PTRM input'!$G$277:$P$326,A3offset,$E813))*OFFSET($F$7,0,$E813))-SUM($G813:BF813),(((INDEX('PTRM input'!$G$385:$P$434,A3offset,$E813)-INDEX('PTRM input'!$G$277:$P$326,A3offset,$E813))*OFFSET($F$7,0,$E813))-SUM($G813:BF813))*(OFFSET('PTRM input'!$G$477,0,$E813-1)/A3taxstdlife))))</f>
        <v>0</v>
      </c>
      <c r="BH813" s="251">
        <f ca="1">IF(A3taxstdlife="n/a","n/a",IF(A3taxstdlife="",0,IF(BH$3&gt;(A3stdlife+$E813),((INDEX('PTRM input'!$G$385:$P$434,A3offset,$E813)-INDEX('PTRM input'!$G$277:$P$326,A3offset,$E813))*OFFSET($F$7,0,$E813))-SUM($G813:BG813),(((INDEX('PTRM input'!$G$385:$P$434,A3offset,$E813)-INDEX('PTRM input'!$G$277:$P$326,A3offset,$E813))*OFFSET($F$7,0,$E813))-SUM($G813:BG813))*(OFFSET('PTRM input'!$G$477,0,$E813-1)/A3taxstdlife))))</f>
        <v>0</v>
      </c>
      <c r="BI813" s="251">
        <f ca="1">IF(A3taxstdlife="n/a","n/a",IF(A3taxstdlife="",0,IF(BI$3&gt;(A3stdlife+$E813),((INDEX('PTRM input'!$G$385:$P$434,A3offset,$E813)-INDEX('PTRM input'!$G$277:$P$326,A3offset,$E813))*OFFSET($F$7,0,$E813))-SUM($G813:BH813),(((INDEX('PTRM input'!$G$385:$P$434,A3offset,$E813)-INDEX('PTRM input'!$G$277:$P$326,A3offset,$E813))*OFFSET($F$7,0,$E813))-SUM($G813:BH813))*(OFFSET('PTRM input'!$G$477,0,$E813-1)/A3taxstdlife))))</f>
        <v>0</v>
      </c>
      <c r="BJ813" s="116"/>
      <c r="BK813" s="116"/>
      <c r="BL813" s="116"/>
      <c r="BM813" s="116"/>
    </row>
    <row r="814" spans="1:65" ht="12.75" customHeight="1" outlineLevel="2">
      <c r="A814" s="366"/>
      <c r="B814" s="19"/>
      <c r="C814" s="18"/>
      <c r="D814" s="760"/>
      <c r="E814" s="86">
        <v>7</v>
      </c>
      <c r="F814" s="356"/>
      <c r="G814" s="434"/>
      <c r="H814" s="435"/>
      <c r="I814" s="435"/>
      <c r="J814" s="435"/>
      <c r="K814" s="435"/>
      <c r="L814" s="435"/>
      <c r="M814" s="619"/>
      <c r="N814" s="251">
        <f ca="1">IF(A3taxstdlife="n/a","n/a",IF(A3taxstdlife="",0,IF(N$3&gt;(A3stdlife+$E814),((INDEX('PTRM input'!$G$385:$P$434,A3offset,$E814)-INDEX('PTRM input'!$G$277:$P$326,A3offset,$E814))*OFFSET($F$7,0,$E814))-SUM($G814:M814),(((INDEX('PTRM input'!$G$385:$P$434,A3offset,$E814)-INDEX('PTRM input'!$G$277:$P$326,A3offset,$E814))*OFFSET($F$7,0,$E814))-SUM($G814:M814))*(OFFSET('PTRM input'!$G$477,0,$E814-1)/A3taxstdlife))))</f>
        <v>0</v>
      </c>
      <c r="O814" s="251">
        <f ca="1">IF(A3taxstdlife="n/a","n/a",IF(A3taxstdlife="",0,IF(O$3&gt;(A3stdlife+$E814),((INDEX('PTRM input'!$G$385:$P$434,A3offset,$E814)-INDEX('PTRM input'!$G$277:$P$326,A3offset,$E814))*OFFSET($F$7,0,$E814))-SUM($G814:N814),(((INDEX('PTRM input'!$G$385:$P$434,A3offset,$E814)-INDEX('PTRM input'!$G$277:$P$326,A3offset,$E814))*OFFSET($F$7,0,$E814))-SUM($G814:N814))*(OFFSET('PTRM input'!$G$477,0,$E814-1)/A3taxstdlife))))</f>
        <v>0</v>
      </c>
      <c r="P814" s="251">
        <f ca="1">IF(A3taxstdlife="n/a","n/a",IF(A3taxstdlife="",0,IF(P$3&gt;(A3stdlife+$E814),((INDEX('PTRM input'!$G$385:$P$434,A3offset,$E814)-INDEX('PTRM input'!$G$277:$P$326,A3offset,$E814))*OFFSET($F$7,0,$E814))-SUM($G814:O814),(((INDEX('PTRM input'!$G$385:$P$434,A3offset,$E814)-INDEX('PTRM input'!$G$277:$P$326,A3offset,$E814))*OFFSET($F$7,0,$E814))-SUM($G814:O814))*(OFFSET('PTRM input'!$G$477,0,$E814-1)/A3taxstdlife))))</f>
        <v>0</v>
      </c>
      <c r="Q814" s="251">
        <f ca="1">IF(A3taxstdlife="n/a","n/a",IF(A3taxstdlife="",0,IF(Q$3&gt;(A3stdlife+$E814),((INDEX('PTRM input'!$G$385:$P$434,A3offset,$E814)-INDEX('PTRM input'!$G$277:$P$326,A3offset,$E814))*OFFSET($F$7,0,$E814))-SUM($G814:P814),(((INDEX('PTRM input'!$G$385:$P$434,A3offset,$E814)-INDEX('PTRM input'!$G$277:$P$326,A3offset,$E814))*OFFSET($F$7,0,$E814))-SUM($G814:P814))*(OFFSET('PTRM input'!$G$477,0,$E814-1)/A3taxstdlife))))</f>
        <v>0</v>
      </c>
      <c r="R814" s="251">
        <f ca="1">IF(A3taxstdlife="n/a","n/a",IF(A3taxstdlife="",0,IF(R$3&gt;(A3stdlife+$E814),((INDEX('PTRM input'!$G$385:$P$434,A3offset,$E814)-INDEX('PTRM input'!$G$277:$P$326,A3offset,$E814))*OFFSET($F$7,0,$E814))-SUM($G814:Q814),(((INDEX('PTRM input'!$G$385:$P$434,A3offset,$E814)-INDEX('PTRM input'!$G$277:$P$326,A3offset,$E814))*OFFSET($F$7,0,$E814))-SUM($G814:Q814))*(OFFSET('PTRM input'!$G$477,0,$E814-1)/A3taxstdlife))))</f>
        <v>0</v>
      </c>
      <c r="S814" s="251">
        <f ca="1">IF(A3taxstdlife="n/a","n/a",IF(A3taxstdlife="",0,IF(S$3&gt;(A3stdlife+$E814),((INDEX('PTRM input'!$G$385:$P$434,A3offset,$E814)-INDEX('PTRM input'!$G$277:$P$326,A3offset,$E814))*OFFSET($F$7,0,$E814))-SUM($G814:R814),(((INDEX('PTRM input'!$G$385:$P$434,A3offset,$E814)-INDEX('PTRM input'!$G$277:$P$326,A3offset,$E814))*OFFSET($F$7,0,$E814))-SUM($G814:R814))*(OFFSET('PTRM input'!$G$477,0,$E814-1)/A3taxstdlife))))</f>
        <v>0</v>
      </c>
      <c r="T814" s="251">
        <f ca="1">IF(A3taxstdlife="n/a","n/a",IF(A3taxstdlife="",0,IF(T$3&gt;(A3stdlife+$E814),((INDEX('PTRM input'!$G$385:$P$434,A3offset,$E814)-INDEX('PTRM input'!$G$277:$P$326,A3offset,$E814))*OFFSET($F$7,0,$E814))-SUM($G814:S814),(((INDEX('PTRM input'!$G$385:$P$434,A3offset,$E814)-INDEX('PTRM input'!$G$277:$P$326,A3offset,$E814))*OFFSET($F$7,0,$E814))-SUM($G814:S814))*(OFFSET('PTRM input'!$G$477,0,$E814-1)/A3taxstdlife))))</f>
        <v>0</v>
      </c>
      <c r="U814" s="251">
        <f ca="1">IF(A3taxstdlife="n/a","n/a",IF(A3taxstdlife="",0,IF(U$3&gt;(A3stdlife+$E814),((INDEX('PTRM input'!$G$385:$P$434,A3offset,$E814)-INDEX('PTRM input'!$G$277:$P$326,A3offset,$E814))*OFFSET($F$7,0,$E814))-SUM($G814:T814),(((INDEX('PTRM input'!$G$385:$P$434,A3offset,$E814)-INDEX('PTRM input'!$G$277:$P$326,A3offset,$E814))*OFFSET($F$7,0,$E814))-SUM($G814:T814))*(OFFSET('PTRM input'!$G$477,0,$E814-1)/A3taxstdlife))))</f>
        <v>0</v>
      </c>
      <c r="V814" s="251">
        <f ca="1">IF(A3taxstdlife="n/a","n/a",IF(A3taxstdlife="",0,IF(V$3&gt;(A3stdlife+$E814),((INDEX('PTRM input'!$G$385:$P$434,A3offset,$E814)-INDEX('PTRM input'!$G$277:$P$326,A3offset,$E814))*OFFSET($F$7,0,$E814))-SUM($G814:U814),(((INDEX('PTRM input'!$G$385:$P$434,A3offset,$E814)-INDEX('PTRM input'!$G$277:$P$326,A3offset,$E814))*OFFSET($F$7,0,$E814))-SUM($G814:U814))*(OFFSET('PTRM input'!$G$477,0,$E814-1)/A3taxstdlife))))</f>
        <v>0</v>
      </c>
      <c r="W814" s="251">
        <f ca="1">IF(A3taxstdlife="n/a","n/a",IF(A3taxstdlife="",0,IF(W$3&gt;(A3stdlife+$E814),((INDEX('PTRM input'!$G$385:$P$434,A3offset,$E814)-INDEX('PTRM input'!$G$277:$P$326,A3offset,$E814))*OFFSET($F$7,0,$E814))-SUM($G814:V814),(((INDEX('PTRM input'!$G$385:$P$434,A3offset,$E814)-INDEX('PTRM input'!$G$277:$P$326,A3offset,$E814))*OFFSET($F$7,0,$E814))-SUM($G814:V814))*(OFFSET('PTRM input'!$G$477,0,$E814-1)/A3taxstdlife))))</f>
        <v>0</v>
      </c>
      <c r="X814" s="251">
        <f ca="1">IF(A3taxstdlife="n/a","n/a",IF(A3taxstdlife="",0,IF(X$3&gt;(A3stdlife+$E814),((INDEX('PTRM input'!$G$385:$P$434,A3offset,$E814)-INDEX('PTRM input'!$G$277:$P$326,A3offset,$E814))*OFFSET($F$7,0,$E814))-SUM($G814:W814),(((INDEX('PTRM input'!$G$385:$P$434,A3offset,$E814)-INDEX('PTRM input'!$G$277:$P$326,A3offset,$E814))*OFFSET($F$7,0,$E814))-SUM($G814:W814))*(OFFSET('PTRM input'!$G$477,0,$E814-1)/A3taxstdlife))))</f>
        <v>0</v>
      </c>
      <c r="Y814" s="251">
        <f ca="1">IF(A3taxstdlife="n/a","n/a",IF(A3taxstdlife="",0,IF(Y$3&gt;(A3stdlife+$E814),((INDEX('PTRM input'!$G$385:$P$434,A3offset,$E814)-INDEX('PTRM input'!$G$277:$P$326,A3offset,$E814))*OFFSET($F$7,0,$E814))-SUM($G814:X814),(((INDEX('PTRM input'!$G$385:$P$434,A3offset,$E814)-INDEX('PTRM input'!$G$277:$P$326,A3offset,$E814))*OFFSET($F$7,0,$E814))-SUM($G814:X814))*(OFFSET('PTRM input'!$G$477,0,$E814-1)/A3taxstdlife))))</f>
        <v>0</v>
      </c>
      <c r="Z814" s="251">
        <f ca="1">IF(A3taxstdlife="n/a","n/a",IF(A3taxstdlife="",0,IF(Z$3&gt;(A3stdlife+$E814),((INDEX('PTRM input'!$G$385:$P$434,A3offset,$E814)-INDEX('PTRM input'!$G$277:$P$326,A3offset,$E814))*OFFSET($F$7,0,$E814))-SUM($G814:Y814),(((INDEX('PTRM input'!$G$385:$P$434,A3offset,$E814)-INDEX('PTRM input'!$G$277:$P$326,A3offset,$E814))*OFFSET($F$7,0,$E814))-SUM($G814:Y814))*(OFFSET('PTRM input'!$G$477,0,$E814-1)/A3taxstdlife))))</f>
        <v>0</v>
      </c>
      <c r="AA814" s="251">
        <f ca="1">IF(A3taxstdlife="n/a","n/a",IF(A3taxstdlife="",0,IF(AA$3&gt;(A3stdlife+$E814),((INDEX('PTRM input'!$G$385:$P$434,A3offset,$E814)-INDEX('PTRM input'!$G$277:$P$326,A3offset,$E814))*OFFSET($F$7,0,$E814))-SUM($G814:Z814),(((INDEX('PTRM input'!$G$385:$P$434,A3offset,$E814)-INDEX('PTRM input'!$G$277:$P$326,A3offset,$E814))*OFFSET($F$7,0,$E814))-SUM($G814:Z814))*(OFFSET('PTRM input'!$G$477,0,$E814-1)/A3taxstdlife))))</f>
        <v>0</v>
      </c>
      <c r="AB814" s="251">
        <f ca="1">IF(A3taxstdlife="n/a","n/a",IF(A3taxstdlife="",0,IF(AB$3&gt;(A3stdlife+$E814),((INDEX('PTRM input'!$G$385:$P$434,A3offset,$E814)-INDEX('PTRM input'!$G$277:$P$326,A3offset,$E814))*OFFSET($F$7,0,$E814))-SUM($G814:AA814),(((INDEX('PTRM input'!$G$385:$P$434,A3offset,$E814)-INDEX('PTRM input'!$G$277:$P$326,A3offset,$E814))*OFFSET($F$7,0,$E814))-SUM($G814:AA814))*(OFFSET('PTRM input'!$G$477,0,$E814-1)/A3taxstdlife))))</f>
        <v>0</v>
      </c>
      <c r="AC814" s="251">
        <f ca="1">IF(A3taxstdlife="n/a","n/a",IF(A3taxstdlife="",0,IF(AC$3&gt;(A3stdlife+$E814),((INDEX('PTRM input'!$G$385:$P$434,A3offset,$E814)-INDEX('PTRM input'!$G$277:$P$326,A3offset,$E814))*OFFSET($F$7,0,$E814))-SUM($G814:AB814),(((INDEX('PTRM input'!$G$385:$P$434,A3offset,$E814)-INDEX('PTRM input'!$G$277:$P$326,A3offset,$E814))*OFFSET($F$7,0,$E814))-SUM($G814:AB814))*(OFFSET('PTRM input'!$G$477,0,$E814-1)/A3taxstdlife))))</f>
        <v>0</v>
      </c>
      <c r="AD814" s="251">
        <f ca="1">IF(A3taxstdlife="n/a","n/a",IF(A3taxstdlife="",0,IF(AD$3&gt;(A3stdlife+$E814),((INDEX('PTRM input'!$G$385:$P$434,A3offset,$E814)-INDEX('PTRM input'!$G$277:$P$326,A3offset,$E814))*OFFSET($F$7,0,$E814))-SUM($G814:AC814),(((INDEX('PTRM input'!$G$385:$P$434,A3offset,$E814)-INDEX('PTRM input'!$G$277:$P$326,A3offset,$E814))*OFFSET($F$7,0,$E814))-SUM($G814:AC814))*(OFFSET('PTRM input'!$G$477,0,$E814-1)/A3taxstdlife))))</f>
        <v>0</v>
      </c>
      <c r="AE814" s="251">
        <f ca="1">IF(A3taxstdlife="n/a","n/a",IF(A3taxstdlife="",0,IF(AE$3&gt;(A3stdlife+$E814),((INDEX('PTRM input'!$G$385:$P$434,A3offset,$E814)-INDEX('PTRM input'!$G$277:$P$326,A3offset,$E814))*OFFSET($F$7,0,$E814))-SUM($G814:AD814),(((INDEX('PTRM input'!$G$385:$P$434,A3offset,$E814)-INDEX('PTRM input'!$G$277:$P$326,A3offset,$E814))*OFFSET($F$7,0,$E814))-SUM($G814:AD814))*(OFFSET('PTRM input'!$G$477,0,$E814-1)/A3taxstdlife))))</f>
        <v>0</v>
      </c>
      <c r="AF814" s="251">
        <f ca="1">IF(A3taxstdlife="n/a","n/a",IF(A3taxstdlife="",0,IF(AF$3&gt;(A3stdlife+$E814),((INDEX('PTRM input'!$G$385:$P$434,A3offset,$E814)-INDEX('PTRM input'!$G$277:$P$326,A3offset,$E814))*OFFSET($F$7,0,$E814))-SUM($G814:AE814),(((INDEX('PTRM input'!$G$385:$P$434,A3offset,$E814)-INDEX('PTRM input'!$G$277:$P$326,A3offset,$E814))*OFFSET($F$7,0,$E814))-SUM($G814:AE814))*(OFFSET('PTRM input'!$G$477,0,$E814-1)/A3taxstdlife))))</f>
        <v>0</v>
      </c>
      <c r="AG814" s="251">
        <f ca="1">IF(A3taxstdlife="n/a","n/a",IF(A3taxstdlife="",0,IF(AG$3&gt;(A3stdlife+$E814),((INDEX('PTRM input'!$G$385:$P$434,A3offset,$E814)-INDEX('PTRM input'!$G$277:$P$326,A3offset,$E814))*OFFSET($F$7,0,$E814))-SUM($G814:AF814),(((INDEX('PTRM input'!$G$385:$P$434,A3offset,$E814)-INDEX('PTRM input'!$G$277:$P$326,A3offset,$E814))*OFFSET($F$7,0,$E814))-SUM($G814:AF814))*(OFFSET('PTRM input'!$G$477,0,$E814-1)/A3taxstdlife))))</f>
        <v>0</v>
      </c>
      <c r="AH814" s="251">
        <f ca="1">IF(A3taxstdlife="n/a","n/a",IF(A3taxstdlife="",0,IF(AH$3&gt;(A3stdlife+$E814),((INDEX('PTRM input'!$G$385:$P$434,A3offset,$E814)-INDEX('PTRM input'!$G$277:$P$326,A3offset,$E814))*OFFSET($F$7,0,$E814))-SUM($G814:AG814),(((INDEX('PTRM input'!$G$385:$P$434,A3offset,$E814)-INDEX('PTRM input'!$G$277:$P$326,A3offset,$E814))*OFFSET($F$7,0,$E814))-SUM($G814:AG814))*(OFFSET('PTRM input'!$G$477,0,$E814-1)/A3taxstdlife))))</f>
        <v>0</v>
      </c>
      <c r="AI814" s="251">
        <f ca="1">IF(A3taxstdlife="n/a","n/a",IF(A3taxstdlife="",0,IF(AI$3&gt;(A3stdlife+$E814),((INDEX('PTRM input'!$G$385:$P$434,A3offset,$E814)-INDEX('PTRM input'!$G$277:$P$326,A3offset,$E814))*OFFSET($F$7,0,$E814))-SUM($G814:AH814),(((INDEX('PTRM input'!$G$385:$P$434,A3offset,$E814)-INDEX('PTRM input'!$G$277:$P$326,A3offset,$E814))*OFFSET($F$7,0,$E814))-SUM($G814:AH814))*(OFFSET('PTRM input'!$G$477,0,$E814-1)/A3taxstdlife))))</f>
        <v>0</v>
      </c>
      <c r="AJ814" s="251">
        <f ca="1">IF(A3taxstdlife="n/a","n/a",IF(A3taxstdlife="",0,IF(AJ$3&gt;(A3stdlife+$E814),((INDEX('PTRM input'!$G$385:$P$434,A3offset,$E814)-INDEX('PTRM input'!$G$277:$P$326,A3offset,$E814))*OFFSET($F$7,0,$E814))-SUM($G814:AI814),(((INDEX('PTRM input'!$G$385:$P$434,A3offset,$E814)-INDEX('PTRM input'!$G$277:$P$326,A3offset,$E814))*OFFSET($F$7,0,$E814))-SUM($G814:AI814))*(OFFSET('PTRM input'!$G$477,0,$E814-1)/A3taxstdlife))))</f>
        <v>0</v>
      </c>
      <c r="AK814" s="251">
        <f ca="1">IF(A3taxstdlife="n/a","n/a",IF(A3taxstdlife="",0,IF(AK$3&gt;(A3stdlife+$E814),((INDEX('PTRM input'!$G$385:$P$434,A3offset,$E814)-INDEX('PTRM input'!$G$277:$P$326,A3offset,$E814))*OFFSET($F$7,0,$E814))-SUM($G814:AJ814),(((INDEX('PTRM input'!$G$385:$P$434,A3offset,$E814)-INDEX('PTRM input'!$G$277:$P$326,A3offset,$E814))*OFFSET($F$7,0,$E814))-SUM($G814:AJ814))*(OFFSET('PTRM input'!$G$477,0,$E814-1)/A3taxstdlife))))</f>
        <v>0</v>
      </c>
      <c r="AL814" s="251">
        <f ca="1">IF(A3taxstdlife="n/a","n/a",IF(A3taxstdlife="",0,IF(AL$3&gt;(A3stdlife+$E814),((INDEX('PTRM input'!$G$385:$P$434,A3offset,$E814)-INDEX('PTRM input'!$G$277:$P$326,A3offset,$E814))*OFFSET($F$7,0,$E814))-SUM($G814:AK814),(((INDEX('PTRM input'!$G$385:$P$434,A3offset,$E814)-INDEX('PTRM input'!$G$277:$P$326,A3offset,$E814))*OFFSET($F$7,0,$E814))-SUM($G814:AK814))*(OFFSET('PTRM input'!$G$477,0,$E814-1)/A3taxstdlife))))</f>
        <v>0</v>
      </c>
      <c r="AM814" s="251">
        <f ca="1">IF(A3taxstdlife="n/a","n/a",IF(A3taxstdlife="",0,IF(AM$3&gt;(A3stdlife+$E814),((INDEX('PTRM input'!$G$385:$P$434,A3offset,$E814)-INDEX('PTRM input'!$G$277:$P$326,A3offset,$E814))*OFFSET($F$7,0,$E814))-SUM($G814:AL814),(((INDEX('PTRM input'!$G$385:$P$434,A3offset,$E814)-INDEX('PTRM input'!$G$277:$P$326,A3offset,$E814))*OFFSET($F$7,0,$E814))-SUM($G814:AL814))*(OFFSET('PTRM input'!$G$477,0,$E814-1)/A3taxstdlife))))</f>
        <v>0</v>
      </c>
      <c r="AN814" s="251">
        <f ca="1">IF(A3taxstdlife="n/a","n/a",IF(A3taxstdlife="",0,IF(AN$3&gt;(A3stdlife+$E814),((INDEX('PTRM input'!$G$385:$P$434,A3offset,$E814)-INDEX('PTRM input'!$G$277:$P$326,A3offset,$E814))*OFFSET($F$7,0,$E814))-SUM($G814:AM814),(((INDEX('PTRM input'!$G$385:$P$434,A3offset,$E814)-INDEX('PTRM input'!$G$277:$P$326,A3offset,$E814))*OFFSET($F$7,0,$E814))-SUM($G814:AM814))*(OFFSET('PTRM input'!$G$477,0,$E814-1)/A3taxstdlife))))</f>
        <v>0</v>
      </c>
      <c r="AO814" s="251">
        <f ca="1">IF(A3taxstdlife="n/a","n/a",IF(A3taxstdlife="",0,IF(AO$3&gt;(A3stdlife+$E814),((INDEX('PTRM input'!$G$385:$P$434,A3offset,$E814)-INDEX('PTRM input'!$G$277:$P$326,A3offset,$E814))*OFFSET($F$7,0,$E814))-SUM($G814:AN814),(((INDEX('PTRM input'!$G$385:$P$434,A3offset,$E814)-INDEX('PTRM input'!$G$277:$P$326,A3offset,$E814))*OFFSET($F$7,0,$E814))-SUM($G814:AN814))*(OFFSET('PTRM input'!$G$477,0,$E814-1)/A3taxstdlife))))</f>
        <v>0</v>
      </c>
      <c r="AP814" s="251">
        <f ca="1">IF(A3taxstdlife="n/a","n/a",IF(A3taxstdlife="",0,IF(AP$3&gt;(A3stdlife+$E814),((INDEX('PTRM input'!$G$385:$P$434,A3offset,$E814)-INDEX('PTRM input'!$G$277:$P$326,A3offset,$E814))*OFFSET($F$7,0,$E814))-SUM($G814:AO814),(((INDEX('PTRM input'!$G$385:$P$434,A3offset,$E814)-INDEX('PTRM input'!$G$277:$P$326,A3offset,$E814))*OFFSET($F$7,0,$E814))-SUM($G814:AO814))*(OFFSET('PTRM input'!$G$477,0,$E814-1)/A3taxstdlife))))</f>
        <v>0</v>
      </c>
      <c r="AQ814" s="251">
        <f ca="1">IF(A3taxstdlife="n/a","n/a",IF(A3taxstdlife="",0,IF(AQ$3&gt;(A3stdlife+$E814),((INDEX('PTRM input'!$G$385:$P$434,A3offset,$E814)-INDEX('PTRM input'!$G$277:$P$326,A3offset,$E814))*OFFSET($F$7,0,$E814))-SUM($G814:AP814),(((INDEX('PTRM input'!$G$385:$P$434,A3offset,$E814)-INDEX('PTRM input'!$G$277:$P$326,A3offset,$E814))*OFFSET($F$7,0,$E814))-SUM($G814:AP814))*(OFFSET('PTRM input'!$G$477,0,$E814-1)/A3taxstdlife))))</f>
        <v>0</v>
      </c>
      <c r="AR814" s="251">
        <f ca="1">IF(A3taxstdlife="n/a","n/a",IF(A3taxstdlife="",0,IF(AR$3&gt;(A3stdlife+$E814),((INDEX('PTRM input'!$G$385:$P$434,A3offset,$E814)-INDEX('PTRM input'!$G$277:$P$326,A3offset,$E814))*OFFSET($F$7,0,$E814))-SUM($G814:AQ814),(((INDEX('PTRM input'!$G$385:$P$434,A3offset,$E814)-INDEX('PTRM input'!$G$277:$P$326,A3offset,$E814))*OFFSET($F$7,0,$E814))-SUM($G814:AQ814))*(OFFSET('PTRM input'!$G$477,0,$E814-1)/A3taxstdlife))))</f>
        <v>0</v>
      </c>
      <c r="AS814" s="251">
        <f ca="1">IF(A3taxstdlife="n/a","n/a",IF(A3taxstdlife="",0,IF(AS$3&gt;(A3stdlife+$E814),((INDEX('PTRM input'!$G$385:$P$434,A3offset,$E814)-INDEX('PTRM input'!$G$277:$P$326,A3offset,$E814))*OFFSET($F$7,0,$E814))-SUM($G814:AR814),(((INDEX('PTRM input'!$G$385:$P$434,A3offset,$E814)-INDEX('PTRM input'!$G$277:$P$326,A3offset,$E814))*OFFSET($F$7,0,$E814))-SUM($G814:AR814))*(OFFSET('PTRM input'!$G$477,0,$E814-1)/A3taxstdlife))))</f>
        <v>0</v>
      </c>
      <c r="AT814" s="251">
        <f ca="1">IF(A3taxstdlife="n/a","n/a",IF(A3taxstdlife="",0,IF(AT$3&gt;(A3stdlife+$E814),((INDEX('PTRM input'!$G$385:$P$434,A3offset,$E814)-INDEX('PTRM input'!$G$277:$P$326,A3offset,$E814))*OFFSET($F$7,0,$E814))-SUM($G814:AS814),(((INDEX('PTRM input'!$G$385:$P$434,A3offset,$E814)-INDEX('PTRM input'!$G$277:$P$326,A3offset,$E814))*OFFSET($F$7,0,$E814))-SUM($G814:AS814))*(OFFSET('PTRM input'!$G$477,0,$E814-1)/A3taxstdlife))))</f>
        <v>0</v>
      </c>
      <c r="AU814" s="251">
        <f ca="1">IF(A3taxstdlife="n/a","n/a",IF(A3taxstdlife="",0,IF(AU$3&gt;(A3stdlife+$E814),((INDEX('PTRM input'!$G$385:$P$434,A3offset,$E814)-INDEX('PTRM input'!$G$277:$P$326,A3offset,$E814))*OFFSET($F$7,0,$E814))-SUM($G814:AT814),(((INDEX('PTRM input'!$G$385:$P$434,A3offset,$E814)-INDEX('PTRM input'!$G$277:$P$326,A3offset,$E814))*OFFSET($F$7,0,$E814))-SUM($G814:AT814))*(OFFSET('PTRM input'!$G$477,0,$E814-1)/A3taxstdlife))))</f>
        <v>0</v>
      </c>
      <c r="AV814" s="251">
        <f ca="1">IF(A3taxstdlife="n/a","n/a",IF(A3taxstdlife="",0,IF(AV$3&gt;(A3stdlife+$E814),((INDEX('PTRM input'!$G$385:$P$434,A3offset,$E814)-INDEX('PTRM input'!$G$277:$P$326,A3offset,$E814))*OFFSET($F$7,0,$E814))-SUM($G814:AU814),(((INDEX('PTRM input'!$G$385:$P$434,A3offset,$E814)-INDEX('PTRM input'!$G$277:$P$326,A3offset,$E814))*OFFSET($F$7,0,$E814))-SUM($G814:AU814))*(OFFSET('PTRM input'!$G$477,0,$E814-1)/A3taxstdlife))))</f>
        <v>0</v>
      </c>
      <c r="AW814" s="251">
        <f ca="1">IF(A3taxstdlife="n/a","n/a",IF(A3taxstdlife="",0,IF(AW$3&gt;(A3stdlife+$E814),((INDEX('PTRM input'!$G$385:$P$434,A3offset,$E814)-INDEX('PTRM input'!$G$277:$P$326,A3offset,$E814))*OFFSET($F$7,0,$E814))-SUM($G814:AV814),(((INDEX('PTRM input'!$G$385:$P$434,A3offset,$E814)-INDEX('PTRM input'!$G$277:$P$326,A3offset,$E814))*OFFSET($F$7,0,$E814))-SUM($G814:AV814))*(OFFSET('PTRM input'!$G$477,0,$E814-1)/A3taxstdlife))))</f>
        <v>0</v>
      </c>
      <c r="AX814" s="251">
        <f ca="1">IF(A3taxstdlife="n/a","n/a",IF(A3taxstdlife="",0,IF(AX$3&gt;(A3stdlife+$E814),((INDEX('PTRM input'!$G$385:$P$434,A3offset,$E814)-INDEX('PTRM input'!$G$277:$P$326,A3offset,$E814))*OFFSET($F$7,0,$E814))-SUM($G814:AW814),(((INDEX('PTRM input'!$G$385:$P$434,A3offset,$E814)-INDEX('PTRM input'!$G$277:$P$326,A3offset,$E814))*OFFSET($F$7,0,$E814))-SUM($G814:AW814))*(OFFSET('PTRM input'!$G$477,0,$E814-1)/A3taxstdlife))))</f>
        <v>0</v>
      </c>
      <c r="AY814" s="251">
        <f ca="1">IF(A3taxstdlife="n/a","n/a",IF(A3taxstdlife="",0,IF(AY$3&gt;(A3stdlife+$E814),((INDEX('PTRM input'!$G$385:$P$434,A3offset,$E814)-INDEX('PTRM input'!$G$277:$P$326,A3offset,$E814))*OFFSET($F$7,0,$E814))-SUM($G814:AX814),(((INDEX('PTRM input'!$G$385:$P$434,A3offset,$E814)-INDEX('PTRM input'!$G$277:$P$326,A3offset,$E814))*OFFSET($F$7,0,$E814))-SUM($G814:AX814))*(OFFSET('PTRM input'!$G$477,0,$E814-1)/A3taxstdlife))))</f>
        <v>0</v>
      </c>
      <c r="AZ814" s="251">
        <f ca="1">IF(A3taxstdlife="n/a","n/a",IF(A3taxstdlife="",0,IF(AZ$3&gt;(A3stdlife+$E814),((INDEX('PTRM input'!$G$385:$P$434,A3offset,$E814)-INDEX('PTRM input'!$G$277:$P$326,A3offset,$E814))*OFFSET($F$7,0,$E814))-SUM($G814:AY814),(((INDEX('PTRM input'!$G$385:$P$434,A3offset,$E814)-INDEX('PTRM input'!$G$277:$P$326,A3offset,$E814))*OFFSET($F$7,0,$E814))-SUM($G814:AY814))*(OFFSET('PTRM input'!$G$477,0,$E814-1)/A3taxstdlife))))</f>
        <v>0</v>
      </c>
      <c r="BA814" s="251">
        <f ca="1">IF(A3taxstdlife="n/a","n/a",IF(A3taxstdlife="",0,IF(BA$3&gt;(A3stdlife+$E814),((INDEX('PTRM input'!$G$385:$P$434,A3offset,$E814)-INDEX('PTRM input'!$G$277:$P$326,A3offset,$E814))*OFFSET($F$7,0,$E814))-SUM($G814:AZ814),(((INDEX('PTRM input'!$G$385:$P$434,A3offset,$E814)-INDEX('PTRM input'!$G$277:$P$326,A3offset,$E814))*OFFSET($F$7,0,$E814))-SUM($G814:AZ814))*(OFFSET('PTRM input'!$G$477,0,$E814-1)/A3taxstdlife))))</f>
        <v>0</v>
      </c>
      <c r="BB814" s="251">
        <f ca="1">IF(A3taxstdlife="n/a","n/a",IF(A3taxstdlife="",0,IF(BB$3&gt;(A3stdlife+$E814),((INDEX('PTRM input'!$G$385:$P$434,A3offset,$E814)-INDEX('PTRM input'!$G$277:$P$326,A3offset,$E814))*OFFSET($F$7,0,$E814))-SUM($G814:BA814),(((INDEX('PTRM input'!$G$385:$P$434,A3offset,$E814)-INDEX('PTRM input'!$G$277:$P$326,A3offset,$E814))*OFFSET($F$7,0,$E814))-SUM($G814:BA814))*(OFFSET('PTRM input'!$G$477,0,$E814-1)/A3taxstdlife))))</f>
        <v>0</v>
      </c>
      <c r="BC814" s="251">
        <f ca="1">IF(A3taxstdlife="n/a","n/a",IF(A3taxstdlife="",0,IF(BC$3&gt;(A3stdlife+$E814),((INDEX('PTRM input'!$G$385:$P$434,A3offset,$E814)-INDEX('PTRM input'!$G$277:$P$326,A3offset,$E814))*OFFSET($F$7,0,$E814))-SUM($G814:BB814),(((INDEX('PTRM input'!$G$385:$P$434,A3offset,$E814)-INDEX('PTRM input'!$G$277:$P$326,A3offset,$E814))*OFFSET($F$7,0,$E814))-SUM($G814:BB814))*(OFFSET('PTRM input'!$G$477,0,$E814-1)/A3taxstdlife))))</f>
        <v>0</v>
      </c>
      <c r="BD814" s="251">
        <f ca="1">IF(A3taxstdlife="n/a","n/a",IF(A3taxstdlife="",0,IF(BD$3&gt;(A3stdlife+$E814),((INDEX('PTRM input'!$G$385:$P$434,A3offset,$E814)-INDEX('PTRM input'!$G$277:$P$326,A3offset,$E814))*OFFSET($F$7,0,$E814))-SUM($G814:BC814),(((INDEX('PTRM input'!$G$385:$P$434,A3offset,$E814)-INDEX('PTRM input'!$G$277:$P$326,A3offset,$E814))*OFFSET($F$7,0,$E814))-SUM($G814:BC814))*(OFFSET('PTRM input'!$G$477,0,$E814-1)/A3taxstdlife))))</f>
        <v>0</v>
      </c>
      <c r="BE814" s="251">
        <f ca="1">IF(A3taxstdlife="n/a","n/a",IF(A3taxstdlife="",0,IF(BE$3&gt;(A3stdlife+$E814),((INDEX('PTRM input'!$G$385:$P$434,A3offset,$E814)-INDEX('PTRM input'!$G$277:$P$326,A3offset,$E814))*OFFSET($F$7,0,$E814))-SUM($G814:BD814),(((INDEX('PTRM input'!$G$385:$P$434,A3offset,$E814)-INDEX('PTRM input'!$G$277:$P$326,A3offset,$E814))*OFFSET($F$7,0,$E814))-SUM($G814:BD814))*(OFFSET('PTRM input'!$G$477,0,$E814-1)/A3taxstdlife))))</f>
        <v>0</v>
      </c>
      <c r="BF814" s="251">
        <f ca="1">IF(A3taxstdlife="n/a","n/a",IF(A3taxstdlife="",0,IF(BF$3&gt;(A3stdlife+$E814),((INDEX('PTRM input'!$G$385:$P$434,A3offset,$E814)-INDEX('PTRM input'!$G$277:$P$326,A3offset,$E814))*OFFSET($F$7,0,$E814))-SUM($G814:BE814),(((INDEX('PTRM input'!$G$385:$P$434,A3offset,$E814)-INDEX('PTRM input'!$G$277:$P$326,A3offset,$E814))*OFFSET($F$7,0,$E814))-SUM($G814:BE814))*(OFFSET('PTRM input'!$G$477,0,$E814-1)/A3taxstdlife))))</f>
        <v>0</v>
      </c>
      <c r="BG814" s="251">
        <f ca="1">IF(A3taxstdlife="n/a","n/a",IF(A3taxstdlife="",0,IF(BG$3&gt;(A3stdlife+$E814),((INDEX('PTRM input'!$G$385:$P$434,A3offset,$E814)-INDEX('PTRM input'!$G$277:$P$326,A3offset,$E814))*OFFSET($F$7,0,$E814))-SUM($G814:BF814),(((INDEX('PTRM input'!$G$385:$P$434,A3offset,$E814)-INDEX('PTRM input'!$G$277:$P$326,A3offset,$E814))*OFFSET($F$7,0,$E814))-SUM($G814:BF814))*(OFFSET('PTRM input'!$G$477,0,$E814-1)/A3taxstdlife))))</f>
        <v>0</v>
      </c>
      <c r="BH814" s="251">
        <f ca="1">IF(A3taxstdlife="n/a","n/a",IF(A3taxstdlife="",0,IF(BH$3&gt;(A3stdlife+$E814),((INDEX('PTRM input'!$G$385:$P$434,A3offset,$E814)-INDEX('PTRM input'!$G$277:$P$326,A3offset,$E814))*OFFSET($F$7,0,$E814))-SUM($G814:BG814),(((INDEX('PTRM input'!$G$385:$P$434,A3offset,$E814)-INDEX('PTRM input'!$G$277:$P$326,A3offset,$E814))*OFFSET($F$7,0,$E814))-SUM($G814:BG814))*(OFFSET('PTRM input'!$G$477,0,$E814-1)/A3taxstdlife))))</f>
        <v>0</v>
      </c>
      <c r="BI814" s="251">
        <f ca="1">IF(A3taxstdlife="n/a","n/a",IF(A3taxstdlife="",0,IF(BI$3&gt;(A3stdlife+$E814),((INDEX('PTRM input'!$G$385:$P$434,A3offset,$E814)-INDEX('PTRM input'!$G$277:$P$326,A3offset,$E814))*OFFSET($F$7,0,$E814))-SUM($G814:BH814),(((INDEX('PTRM input'!$G$385:$P$434,A3offset,$E814)-INDEX('PTRM input'!$G$277:$P$326,A3offset,$E814))*OFFSET($F$7,0,$E814))-SUM($G814:BH814))*(OFFSET('PTRM input'!$G$477,0,$E814-1)/A3taxstdlife))))</f>
        <v>0</v>
      </c>
      <c r="BJ814" s="116"/>
      <c r="BK814" s="116"/>
      <c r="BL814" s="116"/>
      <c r="BM814" s="116"/>
    </row>
    <row r="815" spans="1:65" ht="12.75" customHeight="1" outlineLevel="2">
      <c r="A815" s="366"/>
      <c r="B815" s="19"/>
      <c r="C815" s="18"/>
      <c r="D815" s="760"/>
      <c r="E815" s="86">
        <v>8</v>
      </c>
      <c r="F815" s="356"/>
      <c r="G815" s="434"/>
      <c r="H815" s="435"/>
      <c r="I815" s="435"/>
      <c r="J815" s="435"/>
      <c r="K815" s="435"/>
      <c r="L815" s="435"/>
      <c r="M815" s="435"/>
      <c r="N815" s="619"/>
      <c r="O815" s="251">
        <f ca="1">IF(A3taxstdlife="n/a","n/a",IF(A3taxstdlife="",0,IF(O$3&gt;(A3stdlife+$E815),((INDEX('PTRM input'!$G$385:$P$434,A3offset,$E815)-INDEX('PTRM input'!$G$277:$P$326,A3offset,$E815))*OFFSET($F$7,0,$E815))-SUM($G815:N815),(((INDEX('PTRM input'!$G$385:$P$434,A3offset,$E815)-INDEX('PTRM input'!$G$277:$P$326,A3offset,$E815))*OFFSET($F$7,0,$E815))-SUM($G815:N815))*(OFFSET('PTRM input'!$G$477,0,$E815-1)/A3taxstdlife))))</f>
        <v>0</v>
      </c>
      <c r="P815" s="251">
        <f ca="1">IF(A3taxstdlife="n/a","n/a",IF(A3taxstdlife="",0,IF(P$3&gt;(A3stdlife+$E815),((INDEX('PTRM input'!$G$385:$P$434,A3offset,$E815)-INDEX('PTRM input'!$G$277:$P$326,A3offset,$E815))*OFFSET($F$7,0,$E815))-SUM($G815:O815),(((INDEX('PTRM input'!$G$385:$P$434,A3offset,$E815)-INDEX('PTRM input'!$G$277:$P$326,A3offset,$E815))*OFFSET($F$7,0,$E815))-SUM($G815:O815))*(OFFSET('PTRM input'!$G$477,0,$E815-1)/A3taxstdlife))))</f>
        <v>0</v>
      </c>
      <c r="Q815" s="251">
        <f ca="1">IF(A3taxstdlife="n/a","n/a",IF(A3taxstdlife="",0,IF(Q$3&gt;(A3stdlife+$E815),((INDEX('PTRM input'!$G$385:$P$434,A3offset,$E815)-INDEX('PTRM input'!$G$277:$P$326,A3offset,$E815))*OFFSET($F$7,0,$E815))-SUM($G815:P815),(((INDEX('PTRM input'!$G$385:$P$434,A3offset,$E815)-INDEX('PTRM input'!$G$277:$P$326,A3offset,$E815))*OFFSET($F$7,0,$E815))-SUM($G815:P815))*(OFFSET('PTRM input'!$G$477,0,$E815-1)/A3taxstdlife))))</f>
        <v>0</v>
      </c>
      <c r="R815" s="251">
        <f ca="1">IF(A3taxstdlife="n/a","n/a",IF(A3taxstdlife="",0,IF(R$3&gt;(A3stdlife+$E815),((INDEX('PTRM input'!$G$385:$P$434,A3offset,$E815)-INDEX('PTRM input'!$G$277:$P$326,A3offset,$E815))*OFFSET($F$7,0,$E815))-SUM($G815:Q815),(((INDEX('PTRM input'!$G$385:$P$434,A3offset,$E815)-INDEX('PTRM input'!$G$277:$P$326,A3offset,$E815))*OFFSET($F$7,0,$E815))-SUM($G815:Q815))*(OFFSET('PTRM input'!$G$477,0,$E815-1)/A3taxstdlife))))</f>
        <v>0</v>
      </c>
      <c r="S815" s="251">
        <f ca="1">IF(A3taxstdlife="n/a","n/a",IF(A3taxstdlife="",0,IF(S$3&gt;(A3stdlife+$E815),((INDEX('PTRM input'!$G$385:$P$434,A3offset,$E815)-INDEX('PTRM input'!$G$277:$P$326,A3offset,$E815))*OFFSET($F$7,0,$E815))-SUM($G815:R815),(((INDEX('PTRM input'!$G$385:$P$434,A3offset,$E815)-INDEX('PTRM input'!$G$277:$P$326,A3offset,$E815))*OFFSET($F$7,0,$E815))-SUM($G815:R815))*(OFFSET('PTRM input'!$G$477,0,$E815-1)/A3taxstdlife))))</f>
        <v>0</v>
      </c>
      <c r="T815" s="251">
        <f ca="1">IF(A3taxstdlife="n/a","n/a",IF(A3taxstdlife="",0,IF(T$3&gt;(A3stdlife+$E815),((INDEX('PTRM input'!$G$385:$P$434,A3offset,$E815)-INDEX('PTRM input'!$G$277:$P$326,A3offset,$E815))*OFFSET($F$7,0,$E815))-SUM($G815:S815),(((INDEX('PTRM input'!$G$385:$P$434,A3offset,$E815)-INDEX('PTRM input'!$G$277:$P$326,A3offset,$E815))*OFFSET($F$7,0,$E815))-SUM($G815:S815))*(OFFSET('PTRM input'!$G$477,0,$E815-1)/A3taxstdlife))))</f>
        <v>0</v>
      </c>
      <c r="U815" s="251">
        <f ca="1">IF(A3taxstdlife="n/a","n/a",IF(A3taxstdlife="",0,IF(U$3&gt;(A3stdlife+$E815),((INDEX('PTRM input'!$G$385:$P$434,A3offset,$E815)-INDEX('PTRM input'!$G$277:$P$326,A3offset,$E815))*OFFSET($F$7,0,$E815))-SUM($G815:T815),(((INDEX('PTRM input'!$G$385:$P$434,A3offset,$E815)-INDEX('PTRM input'!$G$277:$P$326,A3offset,$E815))*OFFSET($F$7,0,$E815))-SUM($G815:T815))*(OFFSET('PTRM input'!$G$477,0,$E815-1)/A3taxstdlife))))</f>
        <v>0</v>
      </c>
      <c r="V815" s="251">
        <f ca="1">IF(A3taxstdlife="n/a","n/a",IF(A3taxstdlife="",0,IF(V$3&gt;(A3stdlife+$E815),((INDEX('PTRM input'!$G$385:$P$434,A3offset,$E815)-INDEX('PTRM input'!$G$277:$P$326,A3offset,$E815))*OFFSET($F$7,0,$E815))-SUM($G815:U815),(((INDEX('PTRM input'!$G$385:$P$434,A3offset,$E815)-INDEX('PTRM input'!$G$277:$P$326,A3offset,$E815))*OFFSET($F$7,0,$E815))-SUM($G815:U815))*(OFFSET('PTRM input'!$G$477,0,$E815-1)/A3taxstdlife))))</f>
        <v>0</v>
      </c>
      <c r="W815" s="251">
        <f ca="1">IF(A3taxstdlife="n/a","n/a",IF(A3taxstdlife="",0,IF(W$3&gt;(A3stdlife+$E815),((INDEX('PTRM input'!$G$385:$P$434,A3offset,$E815)-INDEX('PTRM input'!$G$277:$P$326,A3offset,$E815))*OFFSET($F$7,0,$E815))-SUM($G815:V815),(((INDEX('PTRM input'!$G$385:$P$434,A3offset,$E815)-INDEX('PTRM input'!$G$277:$P$326,A3offset,$E815))*OFFSET($F$7,0,$E815))-SUM($G815:V815))*(OFFSET('PTRM input'!$G$477,0,$E815-1)/A3taxstdlife))))</f>
        <v>0</v>
      </c>
      <c r="X815" s="251">
        <f ca="1">IF(A3taxstdlife="n/a","n/a",IF(A3taxstdlife="",0,IF(X$3&gt;(A3stdlife+$E815),((INDEX('PTRM input'!$G$385:$P$434,A3offset,$E815)-INDEX('PTRM input'!$G$277:$P$326,A3offset,$E815))*OFFSET($F$7,0,$E815))-SUM($G815:W815),(((INDEX('PTRM input'!$G$385:$P$434,A3offset,$E815)-INDEX('PTRM input'!$G$277:$P$326,A3offset,$E815))*OFFSET($F$7,0,$E815))-SUM($G815:W815))*(OFFSET('PTRM input'!$G$477,0,$E815-1)/A3taxstdlife))))</f>
        <v>0</v>
      </c>
      <c r="Y815" s="251">
        <f ca="1">IF(A3taxstdlife="n/a","n/a",IF(A3taxstdlife="",0,IF(Y$3&gt;(A3stdlife+$E815),((INDEX('PTRM input'!$G$385:$P$434,A3offset,$E815)-INDEX('PTRM input'!$G$277:$P$326,A3offset,$E815))*OFFSET($F$7,0,$E815))-SUM($G815:X815),(((INDEX('PTRM input'!$G$385:$P$434,A3offset,$E815)-INDEX('PTRM input'!$G$277:$P$326,A3offset,$E815))*OFFSET($F$7,0,$E815))-SUM($G815:X815))*(OFFSET('PTRM input'!$G$477,0,$E815-1)/A3taxstdlife))))</f>
        <v>0</v>
      </c>
      <c r="Z815" s="251">
        <f ca="1">IF(A3taxstdlife="n/a","n/a",IF(A3taxstdlife="",0,IF(Z$3&gt;(A3stdlife+$E815),((INDEX('PTRM input'!$G$385:$P$434,A3offset,$E815)-INDEX('PTRM input'!$G$277:$P$326,A3offset,$E815))*OFFSET($F$7,0,$E815))-SUM($G815:Y815),(((INDEX('PTRM input'!$G$385:$P$434,A3offset,$E815)-INDEX('PTRM input'!$G$277:$P$326,A3offset,$E815))*OFFSET($F$7,0,$E815))-SUM($G815:Y815))*(OFFSET('PTRM input'!$G$477,0,$E815-1)/A3taxstdlife))))</f>
        <v>0</v>
      </c>
      <c r="AA815" s="251">
        <f ca="1">IF(A3taxstdlife="n/a","n/a",IF(A3taxstdlife="",0,IF(AA$3&gt;(A3stdlife+$E815),((INDEX('PTRM input'!$G$385:$P$434,A3offset,$E815)-INDEX('PTRM input'!$G$277:$P$326,A3offset,$E815))*OFFSET($F$7,0,$E815))-SUM($G815:Z815),(((INDEX('PTRM input'!$G$385:$P$434,A3offset,$E815)-INDEX('PTRM input'!$G$277:$P$326,A3offset,$E815))*OFFSET($F$7,0,$E815))-SUM($G815:Z815))*(OFFSET('PTRM input'!$G$477,0,$E815-1)/A3taxstdlife))))</f>
        <v>0</v>
      </c>
      <c r="AB815" s="251">
        <f ca="1">IF(A3taxstdlife="n/a","n/a",IF(A3taxstdlife="",0,IF(AB$3&gt;(A3stdlife+$E815),((INDEX('PTRM input'!$G$385:$P$434,A3offset,$E815)-INDEX('PTRM input'!$G$277:$P$326,A3offset,$E815))*OFFSET($F$7,0,$E815))-SUM($G815:AA815),(((INDEX('PTRM input'!$G$385:$P$434,A3offset,$E815)-INDEX('PTRM input'!$G$277:$P$326,A3offset,$E815))*OFFSET($F$7,0,$E815))-SUM($G815:AA815))*(OFFSET('PTRM input'!$G$477,0,$E815-1)/A3taxstdlife))))</f>
        <v>0</v>
      </c>
      <c r="AC815" s="251">
        <f ca="1">IF(A3taxstdlife="n/a","n/a",IF(A3taxstdlife="",0,IF(AC$3&gt;(A3stdlife+$E815),((INDEX('PTRM input'!$G$385:$P$434,A3offset,$E815)-INDEX('PTRM input'!$G$277:$P$326,A3offset,$E815))*OFFSET($F$7,0,$E815))-SUM($G815:AB815),(((INDEX('PTRM input'!$G$385:$P$434,A3offset,$E815)-INDEX('PTRM input'!$G$277:$P$326,A3offset,$E815))*OFFSET($F$7,0,$E815))-SUM($G815:AB815))*(OFFSET('PTRM input'!$G$477,0,$E815-1)/A3taxstdlife))))</f>
        <v>0</v>
      </c>
      <c r="AD815" s="251">
        <f ca="1">IF(A3taxstdlife="n/a","n/a",IF(A3taxstdlife="",0,IF(AD$3&gt;(A3stdlife+$E815),((INDEX('PTRM input'!$G$385:$P$434,A3offset,$E815)-INDEX('PTRM input'!$G$277:$P$326,A3offset,$E815))*OFFSET($F$7,0,$E815))-SUM($G815:AC815),(((INDEX('PTRM input'!$G$385:$P$434,A3offset,$E815)-INDEX('PTRM input'!$G$277:$P$326,A3offset,$E815))*OFFSET($F$7,0,$E815))-SUM($G815:AC815))*(OFFSET('PTRM input'!$G$477,0,$E815-1)/A3taxstdlife))))</f>
        <v>0</v>
      </c>
      <c r="AE815" s="251">
        <f ca="1">IF(A3taxstdlife="n/a","n/a",IF(A3taxstdlife="",0,IF(AE$3&gt;(A3stdlife+$E815),((INDEX('PTRM input'!$G$385:$P$434,A3offset,$E815)-INDEX('PTRM input'!$G$277:$P$326,A3offset,$E815))*OFFSET($F$7,0,$E815))-SUM($G815:AD815),(((INDEX('PTRM input'!$G$385:$P$434,A3offset,$E815)-INDEX('PTRM input'!$G$277:$P$326,A3offset,$E815))*OFFSET($F$7,0,$E815))-SUM($G815:AD815))*(OFFSET('PTRM input'!$G$477,0,$E815-1)/A3taxstdlife))))</f>
        <v>0</v>
      </c>
      <c r="AF815" s="251">
        <f ca="1">IF(A3taxstdlife="n/a","n/a",IF(A3taxstdlife="",0,IF(AF$3&gt;(A3stdlife+$E815),((INDEX('PTRM input'!$G$385:$P$434,A3offset,$E815)-INDEX('PTRM input'!$G$277:$P$326,A3offset,$E815))*OFFSET($F$7,0,$E815))-SUM($G815:AE815),(((INDEX('PTRM input'!$G$385:$P$434,A3offset,$E815)-INDEX('PTRM input'!$G$277:$P$326,A3offset,$E815))*OFFSET($F$7,0,$E815))-SUM($G815:AE815))*(OFFSET('PTRM input'!$G$477,0,$E815-1)/A3taxstdlife))))</f>
        <v>0</v>
      </c>
      <c r="AG815" s="251">
        <f ca="1">IF(A3taxstdlife="n/a","n/a",IF(A3taxstdlife="",0,IF(AG$3&gt;(A3stdlife+$E815),((INDEX('PTRM input'!$G$385:$P$434,A3offset,$E815)-INDEX('PTRM input'!$G$277:$P$326,A3offset,$E815))*OFFSET($F$7,0,$E815))-SUM($G815:AF815),(((INDEX('PTRM input'!$G$385:$P$434,A3offset,$E815)-INDEX('PTRM input'!$G$277:$P$326,A3offset,$E815))*OFFSET($F$7,0,$E815))-SUM($G815:AF815))*(OFFSET('PTRM input'!$G$477,0,$E815-1)/A3taxstdlife))))</f>
        <v>0</v>
      </c>
      <c r="AH815" s="251">
        <f ca="1">IF(A3taxstdlife="n/a","n/a",IF(A3taxstdlife="",0,IF(AH$3&gt;(A3stdlife+$E815),((INDEX('PTRM input'!$G$385:$P$434,A3offset,$E815)-INDEX('PTRM input'!$G$277:$P$326,A3offset,$E815))*OFFSET($F$7,0,$E815))-SUM($G815:AG815),(((INDEX('PTRM input'!$G$385:$P$434,A3offset,$E815)-INDEX('PTRM input'!$G$277:$P$326,A3offset,$E815))*OFFSET($F$7,0,$E815))-SUM($G815:AG815))*(OFFSET('PTRM input'!$G$477,0,$E815-1)/A3taxstdlife))))</f>
        <v>0</v>
      </c>
      <c r="AI815" s="251">
        <f ca="1">IF(A3taxstdlife="n/a","n/a",IF(A3taxstdlife="",0,IF(AI$3&gt;(A3stdlife+$E815),((INDEX('PTRM input'!$G$385:$P$434,A3offset,$E815)-INDEX('PTRM input'!$G$277:$P$326,A3offset,$E815))*OFFSET($F$7,0,$E815))-SUM($G815:AH815),(((INDEX('PTRM input'!$G$385:$P$434,A3offset,$E815)-INDEX('PTRM input'!$G$277:$P$326,A3offset,$E815))*OFFSET($F$7,0,$E815))-SUM($G815:AH815))*(OFFSET('PTRM input'!$G$477,0,$E815-1)/A3taxstdlife))))</f>
        <v>0</v>
      </c>
      <c r="AJ815" s="251">
        <f ca="1">IF(A3taxstdlife="n/a","n/a",IF(A3taxstdlife="",0,IF(AJ$3&gt;(A3stdlife+$E815),((INDEX('PTRM input'!$G$385:$P$434,A3offset,$E815)-INDEX('PTRM input'!$G$277:$P$326,A3offset,$E815))*OFFSET($F$7,0,$E815))-SUM($G815:AI815),(((INDEX('PTRM input'!$G$385:$P$434,A3offset,$E815)-INDEX('PTRM input'!$G$277:$P$326,A3offset,$E815))*OFFSET($F$7,0,$E815))-SUM($G815:AI815))*(OFFSET('PTRM input'!$G$477,0,$E815-1)/A3taxstdlife))))</f>
        <v>0</v>
      </c>
      <c r="AK815" s="251">
        <f ca="1">IF(A3taxstdlife="n/a","n/a",IF(A3taxstdlife="",0,IF(AK$3&gt;(A3stdlife+$E815),((INDEX('PTRM input'!$G$385:$P$434,A3offset,$E815)-INDEX('PTRM input'!$G$277:$P$326,A3offset,$E815))*OFFSET($F$7,0,$E815))-SUM($G815:AJ815),(((INDEX('PTRM input'!$G$385:$P$434,A3offset,$E815)-INDEX('PTRM input'!$G$277:$P$326,A3offset,$E815))*OFFSET($F$7,0,$E815))-SUM($G815:AJ815))*(OFFSET('PTRM input'!$G$477,0,$E815-1)/A3taxstdlife))))</f>
        <v>0</v>
      </c>
      <c r="AL815" s="251">
        <f ca="1">IF(A3taxstdlife="n/a","n/a",IF(A3taxstdlife="",0,IF(AL$3&gt;(A3stdlife+$E815),((INDEX('PTRM input'!$G$385:$P$434,A3offset,$E815)-INDEX('PTRM input'!$G$277:$P$326,A3offset,$E815))*OFFSET($F$7,0,$E815))-SUM($G815:AK815),(((INDEX('PTRM input'!$G$385:$P$434,A3offset,$E815)-INDEX('PTRM input'!$G$277:$P$326,A3offset,$E815))*OFFSET($F$7,0,$E815))-SUM($G815:AK815))*(OFFSET('PTRM input'!$G$477,0,$E815-1)/A3taxstdlife))))</f>
        <v>0</v>
      </c>
      <c r="AM815" s="251">
        <f ca="1">IF(A3taxstdlife="n/a","n/a",IF(A3taxstdlife="",0,IF(AM$3&gt;(A3stdlife+$E815),((INDEX('PTRM input'!$G$385:$P$434,A3offset,$E815)-INDEX('PTRM input'!$G$277:$P$326,A3offset,$E815))*OFFSET($F$7,0,$E815))-SUM($G815:AL815),(((INDEX('PTRM input'!$G$385:$P$434,A3offset,$E815)-INDEX('PTRM input'!$G$277:$P$326,A3offset,$E815))*OFFSET($F$7,0,$E815))-SUM($G815:AL815))*(OFFSET('PTRM input'!$G$477,0,$E815-1)/A3taxstdlife))))</f>
        <v>0</v>
      </c>
      <c r="AN815" s="251">
        <f ca="1">IF(A3taxstdlife="n/a","n/a",IF(A3taxstdlife="",0,IF(AN$3&gt;(A3stdlife+$E815),((INDEX('PTRM input'!$G$385:$P$434,A3offset,$E815)-INDEX('PTRM input'!$G$277:$P$326,A3offset,$E815))*OFFSET($F$7,0,$E815))-SUM($G815:AM815),(((INDEX('PTRM input'!$G$385:$P$434,A3offset,$E815)-INDEX('PTRM input'!$G$277:$P$326,A3offset,$E815))*OFFSET($F$7,0,$E815))-SUM($G815:AM815))*(OFFSET('PTRM input'!$G$477,0,$E815-1)/A3taxstdlife))))</f>
        <v>0</v>
      </c>
      <c r="AO815" s="251">
        <f ca="1">IF(A3taxstdlife="n/a","n/a",IF(A3taxstdlife="",0,IF(AO$3&gt;(A3stdlife+$E815),((INDEX('PTRM input'!$G$385:$P$434,A3offset,$E815)-INDEX('PTRM input'!$G$277:$P$326,A3offset,$E815))*OFFSET($F$7,0,$E815))-SUM($G815:AN815),(((INDEX('PTRM input'!$G$385:$P$434,A3offset,$E815)-INDEX('PTRM input'!$G$277:$P$326,A3offset,$E815))*OFFSET($F$7,0,$E815))-SUM($G815:AN815))*(OFFSET('PTRM input'!$G$477,0,$E815-1)/A3taxstdlife))))</f>
        <v>0</v>
      </c>
      <c r="AP815" s="251">
        <f ca="1">IF(A3taxstdlife="n/a","n/a",IF(A3taxstdlife="",0,IF(AP$3&gt;(A3stdlife+$E815),((INDEX('PTRM input'!$G$385:$P$434,A3offset,$E815)-INDEX('PTRM input'!$G$277:$P$326,A3offset,$E815))*OFFSET($F$7,0,$E815))-SUM($G815:AO815),(((INDEX('PTRM input'!$G$385:$P$434,A3offset,$E815)-INDEX('PTRM input'!$G$277:$P$326,A3offset,$E815))*OFFSET($F$7,0,$E815))-SUM($G815:AO815))*(OFFSET('PTRM input'!$G$477,0,$E815-1)/A3taxstdlife))))</f>
        <v>0</v>
      </c>
      <c r="AQ815" s="251">
        <f ca="1">IF(A3taxstdlife="n/a","n/a",IF(A3taxstdlife="",0,IF(AQ$3&gt;(A3stdlife+$E815),((INDEX('PTRM input'!$G$385:$P$434,A3offset,$E815)-INDEX('PTRM input'!$G$277:$P$326,A3offset,$E815))*OFFSET($F$7,0,$E815))-SUM($G815:AP815),(((INDEX('PTRM input'!$G$385:$P$434,A3offset,$E815)-INDEX('PTRM input'!$G$277:$P$326,A3offset,$E815))*OFFSET($F$7,0,$E815))-SUM($G815:AP815))*(OFFSET('PTRM input'!$G$477,0,$E815-1)/A3taxstdlife))))</f>
        <v>0</v>
      </c>
      <c r="AR815" s="251">
        <f ca="1">IF(A3taxstdlife="n/a","n/a",IF(A3taxstdlife="",0,IF(AR$3&gt;(A3stdlife+$E815),((INDEX('PTRM input'!$G$385:$P$434,A3offset,$E815)-INDEX('PTRM input'!$G$277:$P$326,A3offset,$E815))*OFFSET($F$7,0,$E815))-SUM($G815:AQ815),(((INDEX('PTRM input'!$G$385:$P$434,A3offset,$E815)-INDEX('PTRM input'!$G$277:$P$326,A3offset,$E815))*OFFSET($F$7,0,$E815))-SUM($G815:AQ815))*(OFFSET('PTRM input'!$G$477,0,$E815-1)/A3taxstdlife))))</f>
        <v>0</v>
      </c>
      <c r="AS815" s="251">
        <f ca="1">IF(A3taxstdlife="n/a","n/a",IF(A3taxstdlife="",0,IF(AS$3&gt;(A3stdlife+$E815),((INDEX('PTRM input'!$G$385:$P$434,A3offset,$E815)-INDEX('PTRM input'!$G$277:$P$326,A3offset,$E815))*OFFSET($F$7,0,$E815))-SUM($G815:AR815),(((INDEX('PTRM input'!$G$385:$P$434,A3offset,$E815)-INDEX('PTRM input'!$G$277:$P$326,A3offset,$E815))*OFFSET($F$7,0,$E815))-SUM($G815:AR815))*(OFFSET('PTRM input'!$G$477,0,$E815-1)/A3taxstdlife))))</f>
        <v>0</v>
      </c>
      <c r="AT815" s="251">
        <f ca="1">IF(A3taxstdlife="n/a","n/a",IF(A3taxstdlife="",0,IF(AT$3&gt;(A3stdlife+$E815),((INDEX('PTRM input'!$G$385:$P$434,A3offset,$E815)-INDEX('PTRM input'!$G$277:$P$326,A3offset,$E815))*OFFSET($F$7,0,$E815))-SUM($G815:AS815),(((INDEX('PTRM input'!$G$385:$P$434,A3offset,$E815)-INDEX('PTRM input'!$G$277:$P$326,A3offset,$E815))*OFFSET($F$7,0,$E815))-SUM($G815:AS815))*(OFFSET('PTRM input'!$G$477,0,$E815-1)/A3taxstdlife))))</f>
        <v>0</v>
      </c>
      <c r="AU815" s="251">
        <f ca="1">IF(A3taxstdlife="n/a","n/a",IF(A3taxstdlife="",0,IF(AU$3&gt;(A3stdlife+$E815),((INDEX('PTRM input'!$G$385:$P$434,A3offset,$E815)-INDEX('PTRM input'!$G$277:$P$326,A3offset,$E815))*OFFSET($F$7,0,$E815))-SUM($G815:AT815),(((INDEX('PTRM input'!$G$385:$P$434,A3offset,$E815)-INDEX('PTRM input'!$G$277:$P$326,A3offset,$E815))*OFFSET($F$7,0,$E815))-SUM($G815:AT815))*(OFFSET('PTRM input'!$G$477,0,$E815-1)/A3taxstdlife))))</f>
        <v>0</v>
      </c>
      <c r="AV815" s="251">
        <f ca="1">IF(A3taxstdlife="n/a","n/a",IF(A3taxstdlife="",0,IF(AV$3&gt;(A3stdlife+$E815),((INDEX('PTRM input'!$G$385:$P$434,A3offset,$E815)-INDEX('PTRM input'!$G$277:$P$326,A3offset,$E815))*OFFSET($F$7,0,$E815))-SUM($G815:AU815),(((INDEX('PTRM input'!$G$385:$P$434,A3offset,$E815)-INDEX('PTRM input'!$G$277:$P$326,A3offset,$E815))*OFFSET($F$7,0,$E815))-SUM($G815:AU815))*(OFFSET('PTRM input'!$G$477,0,$E815-1)/A3taxstdlife))))</f>
        <v>0</v>
      </c>
      <c r="AW815" s="251">
        <f ca="1">IF(A3taxstdlife="n/a","n/a",IF(A3taxstdlife="",0,IF(AW$3&gt;(A3stdlife+$E815),((INDEX('PTRM input'!$G$385:$P$434,A3offset,$E815)-INDEX('PTRM input'!$G$277:$P$326,A3offset,$E815))*OFFSET($F$7,0,$E815))-SUM($G815:AV815),(((INDEX('PTRM input'!$G$385:$P$434,A3offset,$E815)-INDEX('PTRM input'!$G$277:$P$326,A3offset,$E815))*OFFSET($F$7,0,$E815))-SUM($G815:AV815))*(OFFSET('PTRM input'!$G$477,0,$E815-1)/A3taxstdlife))))</f>
        <v>0</v>
      </c>
      <c r="AX815" s="251">
        <f ca="1">IF(A3taxstdlife="n/a","n/a",IF(A3taxstdlife="",0,IF(AX$3&gt;(A3stdlife+$E815),((INDEX('PTRM input'!$G$385:$P$434,A3offset,$E815)-INDEX('PTRM input'!$G$277:$P$326,A3offset,$E815))*OFFSET($F$7,0,$E815))-SUM($G815:AW815),(((INDEX('PTRM input'!$G$385:$P$434,A3offset,$E815)-INDEX('PTRM input'!$G$277:$P$326,A3offset,$E815))*OFFSET($F$7,0,$E815))-SUM($G815:AW815))*(OFFSET('PTRM input'!$G$477,0,$E815-1)/A3taxstdlife))))</f>
        <v>0</v>
      </c>
      <c r="AY815" s="251">
        <f ca="1">IF(A3taxstdlife="n/a","n/a",IF(A3taxstdlife="",0,IF(AY$3&gt;(A3stdlife+$E815),((INDEX('PTRM input'!$G$385:$P$434,A3offset,$E815)-INDEX('PTRM input'!$G$277:$P$326,A3offset,$E815))*OFFSET($F$7,0,$E815))-SUM($G815:AX815),(((INDEX('PTRM input'!$G$385:$P$434,A3offset,$E815)-INDEX('PTRM input'!$G$277:$P$326,A3offset,$E815))*OFFSET($F$7,0,$E815))-SUM($G815:AX815))*(OFFSET('PTRM input'!$G$477,0,$E815-1)/A3taxstdlife))))</f>
        <v>0</v>
      </c>
      <c r="AZ815" s="251">
        <f ca="1">IF(A3taxstdlife="n/a","n/a",IF(A3taxstdlife="",0,IF(AZ$3&gt;(A3stdlife+$E815),((INDEX('PTRM input'!$G$385:$P$434,A3offset,$E815)-INDEX('PTRM input'!$G$277:$P$326,A3offset,$E815))*OFFSET($F$7,0,$E815))-SUM($G815:AY815),(((INDEX('PTRM input'!$G$385:$P$434,A3offset,$E815)-INDEX('PTRM input'!$G$277:$P$326,A3offset,$E815))*OFFSET($F$7,0,$E815))-SUM($G815:AY815))*(OFFSET('PTRM input'!$G$477,0,$E815-1)/A3taxstdlife))))</f>
        <v>0</v>
      </c>
      <c r="BA815" s="251">
        <f ca="1">IF(A3taxstdlife="n/a","n/a",IF(A3taxstdlife="",0,IF(BA$3&gt;(A3stdlife+$E815),((INDEX('PTRM input'!$G$385:$P$434,A3offset,$E815)-INDEX('PTRM input'!$G$277:$P$326,A3offset,$E815))*OFFSET($F$7,0,$E815))-SUM($G815:AZ815),(((INDEX('PTRM input'!$G$385:$P$434,A3offset,$E815)-INDEX('PTRM input'!$G$277:$P$326,A3offset,$E815))*OFFSET($F$7,0,$E815))-SUM($G815:AZ815))*(OFFSET('PTRM input'!$G$477,0,$E815-1)/A3taxstdlife))))</f>
        <v>0</v>
      </c>
      <c r="BB815" s="251">
        <f ca="1">IF(A3taxstdlife="n/a","n/a",IF(A3taxstdlife="",0,IF(BB$3&gt;(A3stdlife+$E815),((INDEX('PTRM input'!$G$385:$P$434,A3offset,$E815)-INDEX('PTRM input'!$G$277:$P$326,A3offset,$E815))*OFFSET($F$7,0,$E815))-SUM($G815:BA815),(((INDEX('PTRM input'!$G$385:$P$434,A3offset,$E815)-INDEX('PTRM input'!$G$277:$P$326,A3offset,$E815))*OFFSET($F$7,0,$E815))-SUM($G815:BA815))*(OFFSET('PTRM input'!$G$477,0,$E815-1)/A3taxstdlife))))</f>
        <v>0</v>
      </c>
      <c r="BC815" s="251">
        <f ca="1">IF(A3taxstdlife="n/a","n/a",IF(A3taxstdlife="",0,IF(BC$3&gt;(A3stdlife+$E815),((INDEX('PTRM input'!$G$385:$P$434,A3offset,$E815)-INDEX('PTRM input'!$G$277:$P$326,A3offset,$E815))*OFFSET($F$7,0,$E815))-SUM($G815:BB815),(((INDEX('PTRM input'!$G$385:$P$434,A3offset,$E815)-INDEX('PTRM input'!$G$277:$P$326,A3offset,$E815))*OFFSET($F$7,0,$E815))-SUM($G815:BB815))*(OFFSET('PTRM input'!$G$477,0,$E815-1)/A3taxstdlife))))</f>
        <v>0</v>
      </c>
      <c r="BD815" s="251">
        <f ca="1">IF(A3taxstdlife="n/a","n/a",IF(A3taxstdlife="",0,IF(BD$3&gt;(A3stdlife+$E815),((INDEX('PTRM input'!$G$385:$P$434,A3offset,$E815)-INDEX('PTRM input'!$G$277:$P$326,A3offset,$E815))*OFFSET($F$7,0,$E815))-SUM($G815:BC815),(((INDEX('PTRM input'!$G$385:$P$434,A3offset,$E815)-INDEX('PTRM input'!$G$277:$P$326,A3offset,$E815))*OFFSET($F$7,0,$E815))-SUM($G815:BC815))*(OFFSET('PTRM input'!$G$477,0,$E815-1)/A3taxstdlife))))</f>
        <v>0</v>
      </c>
      <c r="BE815" s="251">
        <f ca="1">IF(A3taxstdlife="n/a","n/a",IF(A3taxstdlife="",0,IF(BE$3&gt;(A3stdlife+$E815),((INDEX('PTRM input'!$G$385:$P$434,A3offset,$E815)-INDEX('PTRM input'!$G$277:$P$326,A3offset,$E815))*OFFSET($F$7,0,$E815))-SUM($G815:BD815),(((INDEX('PTRM input'!$G$385:$P$434,A3offset,$E815)-INDEX('PTRM input'!$G$277:$P$326,A3offset,$E815))*OFFSET($F$7,0,$E815))-SUM($G815:BD815))*(OFFSET('PTRM input'!$G$477,0,$E815-1)/A3taxstdlife))))</f>
        <v>0</v>
      </c>
      <c r="BF815" s="251">
        <f ca="1">IF(A3taxstdlife="n/a","n/a",IF(A3taxstdlife="",0,IF(BF$3&gt;(A3stdlife+$E815),((INDEX('PTRM input'!$G$385:$P$434,A3offset,$E815)-INDEX('PTRM input'!$G$277:$P$326,A3offset,$E815))*OFFSET($F$7,0,$E815))-SUM($G815:BE815),(((INDEX('PTRM input'!$G$385:$P$434,A3offset,$E815)-INDEX('PTRM input'!$G$277:$P$326,A3offset,$E815))*OFFSET($F$7,0,$E815))-SUM($G815:BE815))*(OFFSET('PTRM input'!$G$477,0,$E815-1)/A3taxstdlife))))</f>
        <v>0</v>
      </c>
      <c r="BG815" s="251">
        <f ca="1">IF(A3taxstdlife="n/a","n/a",IF(A3taxstdlife="",0,IF(BG$3&gt;(A3stdlife+$E815),((INDEX('PTRM input'!$G$385:$P$434,A3offset,$E815)-INDEX('PTRM input'!$G$277:$P$326,A3offset,$E815))*OFFSET($F$7,0,$E815))-SUM($G815:BF815),(((INDEX('PTRM input'!$G$385:$P$434,A3offset,$E815)-INDEX('PTRM input'!$G$277:$P$326,A3offset,$E815))*OFFSET($F$7,0,$E815))-SUM($G815:BF815))*(OFFSET('PTRM input'!$G$477,0,$E815-1)/A3taxstdlife))))</f>
        <v>0</v>
      </c>
      <c r="BH815" s="251">
        <f ca="1">IF(A3taxstdlife="n/a","n/a",IF(A3taxstdlife="",0,IF(BH$3&gt;(A3stdlife+$E815),((INDEX('PTRM input'!$G$385:$P$434,A3offset,$E815)-INDEX('PTRM input'!$G$277:$P$326,A3offset,$E815))*OFFSET($F$7,0,$E815))-SUM($G815:BG815),(((INDEX('PTRM input'!$G$385:$P$434,A3offset,$E815)-INDEX('PTRM input'!$G$277:$P$326,A3offset,$E815))*OFFSET($F$7,0,$E815))-SUM($G815:BG815))*(OFFSET('PTRM input'!$G$477,0,$E815-1)/A3taxstdlife))))</f>
        <v>0</v>
      </c>
      <c r="BI815" s="251">
        <f ca="1">IF(A3taxstdlife="n/a","n/a",IF(A3taxstdlife="",0,IF(BI$3&gt;(A3stdlife+$E815),((INDEX('PTRM input'!$G$385:$P$434,A3offset,$E815)-INDEX('PTRM input'!$G$277:$P$326,A3offset,$E815))*OFFSET($F$7,0,$E815))-SUM($G815:BH815),(((INDEX('PTRM input'!$G$385:$P$434,A3offset,$E815)-INDEX('PTRM input'!$G$277:$P$326,A3offset,$E815))*OFFSET($F$7,0,$E815))-SUM($G815:BH815))*(OFFSET('PTRM input'!$G$477,0,$E815-1)/A3taxstdlife))))</f>
        <v>0</v>
      </c>
      <c r="BJ815" s="116"/>
      <c r="BK815" s="116"/>
      <c r="BL815" s="116"/>
      <c r="BM815" s="116"/>
    </row>
    <row r="816" spans="1:65" ht="12.75" customHeight="1" outlineLevel="2">
      <c r="A816" s="366"/>
      <c r="B816" s="19"/>
      <c r="C816" s="18"/>
      <c r="D816" s="760"/>
      <c r="E816" s="86">
        <v>9</v>
      </c>
      <c r="F816" s="356"/>
      <c r="G816" s="434"/>
      <c r="H816" s="435"/>
      <c r="I816" s="435"/>
      <c r="J816" s="435"/>
      <c r="K816" s="435"/>
      <c r="L816" s="435"/>
      <c r="M816" s="435"/>
      <c r="N816" s="435"/>
      <c r="O816" s="619"/>
      <c r="P816" s="251">
        <f ca="1">IF(A3taxstdlife="n/a","n/a",IF(A3taxstdlife="",0,IF(P$3&gt;(A3stdlife+$E816),((INDEX('PTRM input'!$G$385:$P$434,A3offset,$E816)-INDEX('PTRM input'!$G$277:$P$326,A3offset,$E816))*OFFSET($F$7,0,$E816))-SUM($G816:O816),(((INDEX('PTRM input'!$G$385:$P$434,A3offset,$E816)-INDEX('PTRM input'!$G$277:$P$326,A3offset,$E816))*OFFSET($F$7,0,$E816))-SUM($G816:O816))*(OFFSET('PTRM input'!$G$477,0,$E816-1)/A3taxstdlife))))</f>
        <v>0</v>
      </c>
      <c r="Q816" s="251">
        <f ca="1">IF(A3taxstdlife="n/a","n/a",IF(A3taxstdlife="",0,IF(Q$3&gt;(A3stdlife+$E816),((INDEX('PTRM input'!$G$385:$P$434,A3offset,$E816)-INDEX('PTRM input'!$G$277:$P$326,A3offset,$E816))*OFFSET($F$7,0,$E816))-SUM($G816:P816),(((INDEX('PTRM input'!$G$385:$P$434,A3offset,$E816)-INDEX('PTRM input'!$G$277:$P$326,A3offset,$E816))*OFFSET($F$7,0,$E816))-SUM($G816:P816))*(OFFSET('PTRM input'!$G$477,0,$E816-1)/A3taxstdlife))))</f>
        <v>0</v>
      </c>
      <c r="R816" s="251">
        <f ca="1">IF(A3taxstdlife="n/a","n/a",IF(A3taxstdlife="",0,IF(R$3&gt;(A3stdlife+$E816),((INDEX('PTRM input'!$G$385:$P$434,A3offset,$E816)-INDEX('PTRM input'!$G$277:$P$326,A3offset,$E816))*OFFSET($F$7,0,$E816))-SUM($G816:Q816),(((INDEX('PTRM input'!$G$385:$P$434,A3offset,$E816)-INDEX('PTRM input'!$G$277:$P$326,A3offset,$E816))*OFFSET($F$7,0,$E816))-SUM($G816:Q816))*(OFFSET('PTRM input'!$G$477,0,$E816-1)/A3taxstdlife))))</f>
        <v>0</v>
      </c>
      <c r="S816" s="251">
        <f ca="1">IF(A3taxstdlife="n/a","n/a",IF(A3taxstdlife="",0,IF(S$3&gt;(A3stdlife+$E816),((INDEX('PTRM input'!$G$385:$P$434,A3offset,$E816)-INDEX('PTRM input'!$G$277:$P$326,A3offset,$E816))*OFFSET($F$7,0,$E816))-SUM($G816:R816),(((INDEX('PTRM input'!$G$385:$P$434,A3offset,$E816)-INDEX('PTRM input'!$G$277:$P$326,A3offset,$E816))*OFFSET($F$7,0,$E816))-SUM($G816:R816))*(OFFSET('PTRM input'!$G$477,0,$E816-1)/A3taxstdlife))))</f>
        <v>0</v>
      </c>
      <c r="T816" s="251">
        <f ca="1">IF(A3taxstdlife="n/a","n/a",IF(A3taxstdlife="",0,IF(T$3&gt;(A3stdlife+$E816),((INDEX('PTRM input'!$G$385:$P$434,A3offset,$E816)-INDEX('PTRM input'!$G$277:$P$326,A3offset,$E816))*OFFSET($F$7,0,$E816))-SUM($G816:S816),(((INDEX('PTRM input'!$G$385:$P$434,A3offset,$E816)-INDEX('PTRM input'!$G$277:$P$326,A3offset,$E816))*OFFSET($F$7,0,$E816))-SUM($G816:S816))*(OFFSET('PTRM input'!$G$477,0,$E816-1)/A3taxstdlife))))</f>
        <v>0</v>
      </c>
      <c r="U816" s="251">
        <f ca="1">IF(A3taxstdlife="n/a","n/a",IF(A3taxstdlife="",0,IF(U$3&gt;(A3stdlife+$E816),((INDEX('PTRM input'!$G$385:$P$434,A3offset,$E816)-INDEX('PTRM input'!$G$277:$P$326,A3offset,$E816))*OFFSET($F$7,0,$E816))-SUM($G816:T816),(((INDEX('PTRM input'!$G$385:$P$434,A3offset,$E816)-INDEX('PTRM input'!$G$277:$P$326,A3offset,$E816))*OFFSET($F$7,0,$E816))-SUM($G816:T816))*(OFFSET('PTRM input'!$G$477,0,$E816-1)/A3taxstdlife))))</f>
        <v>0</v>
      </c>
      <c r="V816" s="251">
        <f ca="1">IF(A3taxstdlife="n/a","n/a",IF(A3taxstdlife="",0,IF(V$3&gt;(A3stdlife+$E816),((INDEX('PTRM input'!$G$385:$P$434,A3offset,$E816)-INDEX('PTRM input'!$G$277:$P$326,A3offset,$E816))*OFFSET($F$7,0,$E816))-SUM($G816:U816),(((INDEX('PTRM input'!$G$385:$P$434,A3offset,$E816)-INDEX('PTRM input'!$G$277:$P$326,A3offset,$E816))*OFFSET($F$7,0,$E816))-SUM($G816:U816))*(OFFSET('PTRM input'!$G$477,0,$E816-1)/A3taxstdlife))))</f>
        <v>0</v>
      </c>
      <c r="W816" s="251">
        <f ca="1">IF(A3taxstdlife="n/a","n/a",IF(A3taxstdlife="",0,IF(W$3&gt;(A3stdlife+$E816),((INDEX('PTRM input'!$G$385:$P$434,A3offset,$E816)-INDEX('PTRM input'!$G$277:$P$326,A3offset,$E816))*OFFSET($F$7,0,$E816))-SUM($G816:V816),(((INDEX('PTRM input'!$G$385:$P$434,A3offset,$E816)-INDEX('PTRM input'!$G$277:$P$326,A3offset,$E816))*OFFSET($F$7,0,$E816))-SUM($G816:V816))*(OFFSET('PTRM input'!$G$477,0,$E816-1)/A3taxstdlife))))</f>
        <v>0</v>
      </c>
      <c r="X816" s="251">
        <f ca="1">IF(A3taxstdlife="n/a","n/a",IF(A3taxstdlife="",0,IF(X$3&gt;(A3stdlife+$E816),((INDEX('PTRM input'!$G$385:$P$434,A3offset,$E816)-INDEX('PTRM input'!$G$277:$P$326,A3offset,$E816))*OFFSET($F$7,0,$E816))-SUM($G816:W816),(((INDEX('PTRM input'!$G$385:$P$434,A3offset,$E816)-INDEX('PTRM input'!$G$277:$P$326,A3offset,$E816))*OFFSET($F$7,0,$E816))-SUM($G816:W816))*(OFFSET('PTRM input'!$G$477,0,$E816-1)/A3taxstdlife))))</f>
        <v>0</v>
      </c>
      <c r="Y816" s="251">
        <f ca="1">IF(A3taxstdlife="n/a","n/a",IF(A3taxstdlife="",0,IF(Y$3&gt;(A3stdlife+$E816),((INDEX('PTRM input'!$G$385:$P$434,A3offset,$E816)-INDEX('PTRM input'!$G$277:$P$326,A3offset,$E816))*OFFSET($F$7,0,$E816))-SUM($G816:X816),(((INDEX('PTRM input'!$G$385:$P$434,A3offset,$E816)-INDEX('PTRM input'!$G$277:$P$326,A3offset,$E816))*OFFSET($F$7,0,$E816))-SUM($G816:X816))*(OFFSET('PTRM input'!$G$477,0,$E816-1)/A3taxstdlife))))</f>
        <v>0</v>
      </c>
      <c r="Z816" s="251">
        <f ca="1">IF(A3taxstdlife="n/a","n/a",IF(A3taxstdlife="",0,IF(Z$3&gt;(A3stdlife+$E816),((INDEX('PTRM input'!$G$385:$P$434,A3offset,$E816)-INDEX('PTRM input'!$G$277:$P$326,A3offset,$E816))*OFFSET($F$7,0,$E816))-SUM($G816:Y816),(((INDEX('PTRM input'!$G$385:$P$434,A3offset,$E816)-INDEX('PTRM input'!$G$277:$P$326,A3offset,$E816))*OFFSET($F$7,0,$E816))-SUM($G816:Y816))*(OFFSET('PTRM input'!$G$477,0,$E816-1)/A3taxstdlife))))</f>
        <v>0</v>
      </c>
      <c r="AA816" s="251">
        <f ca="1">IF(A3taxstdlife="n/a","n/a",IF(A3taxstdlife="",0,IF(AA$3&gt;(A3stdlife+$E816),((INDEX('PTRM input'!$G$385:$P$434,A3offset,$E816)-INDEX('PTRM input'!$G$277:$P$326,A3offset,$E816))*OFFSET($F$7,0,$E816))-SUM($G816:Z816),(((INDEX('PTRM input'!$G$385:$P$434,A3offset,$E816)-INDEX('PTRM input'!$G$277:$P$326,A3offset,$E816))*OFFSET($F$7,0,$E816))-SUM($G816:Z816))*(OFFSET('PTRM input'!$G$477,0,$E816-1)/A3taxstdlife))))</f>
        <v>0</v>
      </c>
      <c r="AB816" s="251">
        <f ca="1">IF(A3taxstdlife="n/a","n/a",IF(A3taxstdlife="",0,IF(AB$3&gt;(A3stdlife+$E816),((INDEX('PTRM input'!$G$385:$P$434,A3offset,$E816)-INDEX('PTRM input'!$G$277:$P$326,A3offset,$E816))*OFFSET($F$7,0,$E816))-SUM($G816:AA816),(((INDEX('PTRM input'!$G$385:$P$434,A3offset,$E816)-INDEX('PTRM input'!$G$277:$P$326,A3offset,$E816))*OFFSET($F$7,0,$E816))-SUM($G816:AA816))*(OFFSET('PTRM input'!$G$477,0,$E816-1)/A3taxstdlife))))</f>
        <v>0</v>
      </c>
      <c r="AC816" s="251">
        <f ca="1">IF(A3taxstdlife="n/a","n/a",IF(A3taxstdlife="",0,IF(AC$3&gt;(A3stdlife+$E816),((INDEX('PTRM input'!$G$385:$P$434,A3offset,$E816)-INDEX('PTRM input'!$G$277:$P$326,A3offset,$E816))*OFFSET($F$7,0,$E816))-SUM($G816:AB816),(((INDEX('PTRM input'!$G$385:$P$434,A3offset,$E816)-INDEX('PTRM input'!$G$277:$P$326,A3offset,$E816))*OFFSET($F$7,0,$E816))-SUM($G816:AB816))*(OFFSET('PTRM input'!$G$477,0,$E816-1)/A3taxstdlife))))</f>
        <v>0</v>
      </c>
      <c r="AD816" s="251">
        <f ca="1">IF(A3taxstdlife="n/a","n/a",IF(A3taxstdlife="",0,IF(AD$3&gt;(A3stdlife+$E816),((INDEX('PTRM input'!$G$385:$P$434,A3offset,$E816)-INDEX('PTRM input'!$G$277:$P$326,A3offset,$E816))*OFFSET($F$7,0,$E816))-SUM($G816:AC816),(((INDEX('PTRM input'!$G$385:$P$434,A3offset,$E816)-INDEX('PTRM input'!$G$277:$P$326,A3offset,$E816))*OFFSET($F$7,0,$E816))-SUM($G816:AC816))*(OFFSET('PTRM input'!$G$477,0,$E816-1)/A3taxstdlife))))</f>
        <v>0</v>
      </c>
      <c r="AE816" s="251">
        <f ca="1">IF(A3taxstdlife="n/a","n/a",IF(A3taxstdlife="",0,IF(AE$3&gt;(A3stdlife+$E816),((INDEX('PTRM input'!$G$385:$P$434,A3offset,$E816)-INDEX('PTRM input'!$G$277:$P$326,A3offset,$E816))*OFFSET($F$7,0,$E816))-SUM($G816:AD816),(((INDEX('PTRM input'!$G$385:$P$434,A3offset,$E816)-INDEX('PTRM input'!$G$277:$P$326,A3offset,$E816))*OFFSET($F$7,0,$E816))-SUM($G816:AD816))*(OFFSET('PTRM input'!$G$477,0,$E816-1)/A3taxstdlife))))</f>
        <v>0</v>
      </c>
      <c r="AF816" s="251">
        <f ca="1">IF(A3taxstdlife="n/a","n/a",IF(A3taxstdlife="",0,IF(AF$3&gt;(A3stdlife+$E816),((INDEX('PTRM input'!$G$385:$P$434,A3offset,$E816)-INDEX('PTRM input'!$G$277:$P$326,A3offset,$E816))*OFFSET($F$7,0,$E816))-SUM($G816:AE816),(((INDEX('PTRM input'!$G$385:$P$434,A3offset,$E816)-INDEX('PTRM input'!$G$277:$P$326,A3offset,$E816))*OFFSET($F$7,0,$E816))-SUM($G816:AE816))*(OFFSET('PTRM input'!$G$477,0,$E816-1)/A3taxstdlife))))</f>
        <v>0</v>
      </c>
      <c r="AG816" s="251">
        <f ca="1">IF(A3taxstdlife="n/a","n/a",IF(A3taxstdlife="",0,IF(AG$3&gt;(A3stdlife+$E816),((INDEX('PTRM input'!$G$385:$P$434,A3offset,$E816)-INDEX('PTRM input'!$G$277:$P$326,A3offset,$E816))*OFFSET($F$7,0,$E816))-SUM($G816:AF816),(((INDEX('PTRM input'!$G$385:$P$434,A3offset,$E816)-INDEX('PTRM input'!$G$277:$P$326,A3offset,$E816))*OFFSET($F$7,0,$E816))-SUM($G816:AF816))*(OFFSET('PTRM input'!$G$477,0,$E816-1)/A3taxstdlife))))</f>
        <v>0</v>
      </c>
      <c r="AH816" s="251">
        <f ca="1">IF(A3taxstdlife="n/a","n/a",IF(A3taxstdlife="",0,IF(AH$3&gt;(A3stdlife+$E816),((INDEX('PTRM input'!$G$385:$P$434,A3offset,$E816)-INDEX('PTRM input'!$G$277:$P$326,A3offset,$E816))*OFFSET($F$7,0,$E816))-SUM($G816:AG816),(((INDEX('PTRM input'!$G$385:$P$434,A3offset,$E816)-INDEX('PTRM input'!$G$277:$P$326,A3offset,$E816))*OFFSET($F$7,0,$E816))-SUM($G816:AG816))*(OFFSET('PTRM input'!$G$477,0,$E816-1)/A3taxstdlife))))</f>
        <v>0</v>
      </c>
      <c r="AI816" s="251">
        <f ca="1">IF(A3taxstdlife="n/a","n/a",IF(A3taxstdlife="",0,IF(AI$3&gt;(A3stdlife+$E816),((INDEX('PTRM input'!$G$385:$P$434,A3offset,$E816)-INDEX('PTRM input'!$G$277:$P$326,A3offset,$E816))*OFFSET($F$7,0,$E816))-SUM($G816:AH816),(((INDEX('PTRM input'!$G$385:$P$434,A3offset,$E816)-INDEX('PTRM input'!$G$277:$P$326,A3offset,$E816))*OFFSET($F$7,0,$E816))-SUM($G816:AH816))*(OFFSET('PTRM input'!$G$477,0,$E816-1)/A3taxstdlife))))</f>
        <v>0</v>
      </c>
      <c r="AJ816" s="251">
        <f ca="1">IF(A3taxstdlife="n/a","n/a",IF(A3taxstdlife="",0,IF(AJ$3&gt;(A3stdlife+$E816),((INDEX('PTRM input'!$G$385:$P$434,A3offset,$E816)-INDEX('PTRM input'!$G$277:$P$326,A3offset,$E816))*OFFSET($F$7,0,$E816))-SUM($G816:AI816),(((INDEX('PTRM input'!$G$385:$P$434,A3offset,$E816)-INDEX('PTRM input'!$G$277:$P$326,A3offset,$E816))*OFFSET($F$7,0,$E816))-SUM($G816:AI816))*(OFFSET('PTRM input'!$G$477,0,$E816-1)/A3taxstdlife))))</f>
        <v>0</v>
      </c>
      <c r="AK816" s="251">
        <f ca="1">IF(A3taxstdlife="n/a","n/a",IF(A3taxstdlife="",0,IF(AK$3&gt;(A3stdlife+$E816),((INDEX('PTRM input'!$G$385:$P$434,A3offset,$E816)-INDEX('PTRM input'!$G$277:$P$326,A3offset,$E816))*OFFSET($F$7,0,$E816))-SUM($G816:AJ816),(((INDEX('PTRM input'!$G$385:$P$434,A3offset,$E816)-INDEX('PTRM input'!$G$277:$P$326,A3offset,$E816))*OFFSET($F$7,0,$E816))-SUM($G816:AJ816))*(OFFSET('PTRM input'!$G$477,0,$E816-1)/A3taxstdlife))))</f>
        <v>0</v>
      </c>
      <c r="AL816" s="251">
        <f ca="1">IF(A3taxstdlife="n/a","n/a",IF(A3taxstdlife="",0,IF(AL$3&gt;(A3stdlife+$E816),((INDEX('PTRM input'!$G$385:$P$434,A3offset,$E816)-INDEX('PTRM input'!$G$277:$P$326,A3offset,$E816))*OFFSET($F$7,0,$E816))-SUM($G816:AK816),(((INDEX('PTRM input'!$G$385:$P$434,A3offset,$E816)-INDEX('PTRM input'!$G$277:$P$326,A3offset,$E816))*OFFSET($F$7,0,$E816))-SUM($G816:AK816))*(OFFSET('PTRM input'!$G$477,0,$E816-1)/A3taxstdlife))))</f>
        <v>0</v>
      </c>
      <c r="AM816" s="251">
        <f ca="1">IF(A3taxstdlife="n/a","n/a",IF(A3taxstdlife="",0,IF(AM$3&gt;(A3stdlife+$E816),((INDEX('PTRM input'!$G$385:$P$434,A3offset,$E816)-INDEX('PTRM input'!$G$277:$P$326,A3offset,$E816))*OFFSET($F$7,0,$E816))-SUM($G816:AL816),(((INDEX('PTRM input'!$G$385:$P$434,A3offset,$E816)-INDEX('PTRM input'!$G$277:$P$326,A3offset,$E816))*OFFSET($F$7,0,$E816))-SUM($G816:AL816))*(OFFSET('PTRM input'!$G$477,0,$E816-1)/A3taxstdlife))))</f>
        <v>0</v>
      </c>
      <c r="AN816" s="251">
        <f ca="1">IF(A3taxstdlife="n/a","n/a",IF(A3taxstdlife="",0,IF(AN$3&gt;(A3stdlife+$E816),((INDEX('PTRM input'!$G$385:$P$434,A3offset,$E816)-INDEX('PTRM input'!$G$277:$P$326,A3offset,$E816))*OFFSET($F$7,0,$E816))-SUM($G816:AM816),(((INDEX('PTRM input'!$G$385:$P$434,A3offset,$E816)-INDEX('PTRM input'!$G$277:$P$326,A3offset,$E816))*OFFSET($F$7,0,$E816))-SUM($G816:AM816))*(OFFSET('PTRM input'!$G$477,0,$E816-1)/A3taxstdlife))))</f>
        <v>0</v>
      </c>
      <c r="AO816" s="251">
        <f ca="1">IF(A3taxstdlife="n/a","n/a",IF(A3taxstdlife="",0,IF(AO$3&gt;(A3stdlife+$E816),((INDEX('PTRM input'!$G$385:$P$434,A3offset,$E816)-INDEX('PTRM input'!$G$277:$P$326,A3offset,$E816))*OFFSET($F$7,0,$E816))-SUM($G816:AN816),(((INDEX('PTRM input'!$G$385:$P$434,A3offset,$E816)-INDEX('PTRM input'!$G$277:$P$326,A3offset,$E816))*OFFSET($F$7,0,$E816))-SUM($G816:AN816))*(OFFSET('PTRM input'!$G$477,0,$E816-1)/A3taxstdlife))))</f>
        <v>0</v>
      </c>
      <c r="AP816" s="251">
        <f ca="1">IF(A3taxstdlife="n/a","n/a",IF(A3taxstdlife="",0,IF(AP$3&gt;(A3stdlife+$E816),((INDEX('PTRM input'!$G$385:$P$434,A3offset,$E816)-INDEX('PTRM input'!$G$277:$P$326,A3offset,$E816))*OFFSET($F$7,0,$E816))-SUM($G816:AO816),(((INDEX('PTRM input'!$G$385:$P$434,A3offset,$E816)-INDEX('PTRM input'!$G$277:$P$326,A3offset,$E816))*OFFSET($F$7,0,$E816))-SUM($G816:AO816))*(OFFSET('PTRM input'!$G$477,0,$E816-1)/A3taxstdlife))))</f>
        <v>0</v>
      </c>
      <c r="AQ816" s="251">
        <f ca="1">IF(A3taxstdlife="n/a","n/a",IF(A3taxstdlife="",0,IF(AQ$3&gt;(A3stdlife+$E816),((INDEX('PTRM input'!$G$385:$P$434,A3offset,$E816)-INDEX('PTRM input'!$G$277:$P$326,A3offset,$E816))*OFFSET($F$7,0,$E816))-SUM($G816:AP816),(((INDEX('PTRM input'!$G$385:$P$434,A3offset,$E816)-INDEX('PTRM input'!$G$277:$P$326,A3offset,$E816))*OFFSET($F$7,0,$E816))-SUM($G816:AP816))*(OFFSET('PTRM input'!$G$477,0,$E816-1)/A3taxstdlife))))</f>
        <v>0</v>
      </c>
      <c r="AR816" s="251">
        <f ca="1">IF(A3taxstdlife="n/a","n/a",IF(A3taxstdlife="",0,IF(AR$3&gt;(A3stdlife+$E816),((INDEX('PTRM input'!$G$385:$P$434,A3offset,$E816)-INDEX('PTRM input'!$G$277:$P$326,A3offset,$E816))*OFFSET($F$7,0,$E816))-SUM($G816:AQ816),(((INDEX('PTRM input'!$G$385:$P$434,A3offset,$E816)-INDEX('PTRM input'!$G$277:$P$326,A3offset,$E816))*OFFSET($F$7,0,$E816))-SUM($G816:AQ816))*(OFFSET('PTRM input'!$G$477,0,$E816-1)/A3taxstdlife))))</f>
        <v>0</v>
      </c>
      <c r="AS816" s="251">
        <f ca="1">IF(A3taxstdlife="n/a","n/a",IF(A3taxstdlife="",0,IF(AS$3&gt;(A3stdlife+$E816),((INDEX('PTRM input'!$G$385:$P$434,A3offset,$E816)-INDEX('PTRM input'!$G$277:$P$326,A3offset,$E816))*OFFSET($F$7,0,$E816))-SUM($G816:AR816),(((INDEX('PTRM input'!$G$385:$P$434,A3offset,$E816)-INDEX('PTRM input'!$G$277:$P$326,A3offset,$E816))*OFFSET($F$7,0,$E816))-SUM($G816:AR816))*(OFFSET('PTRM input'!$G$477,0,$E816-1)/A3taxstdlife))))</f>
        <v>0</v>
      </c>
      <c r="AT816" s="251">
        <f ca="1">IF(A3taxstdlife="n/a","n/a",IF(A3taxstdlife="",0,IF(AT$3&gt;(A3stdlife+$E816),((INDEX('PTRM input'!$G$385:$P$434,A3offset,$E816)-INDEX('PTRM input'!$G$277:$P$326,A3offset,$E816))*OFFSET($F$7,0,$E816))-SUM($G816:AS816),(((INDEX('PTRM input'!$G$385:$P$434,A3offset,$E816)-INDEX('PTRM input'!$G$277:$P$326,A3offset,$E816))*OFFSET($F$7,0,$E816))-SUM($G816:AS816))*(OFFSET('PTRM input'!$G$477,0,$E816-1)/A3taxstdlife))))</f>
        <v>0</v>
      </c>
      <c r="AU816" s="251">
        <f ca="1">IF(A3taxstdlife="n/a","n/a",IF(A3taxstdlife="",0,IF(AU$3&gt;(A3stdlife+$E816),((INDEX('PTRM input'!$G$385:$P$434,A3offset,$E816)-INDEX('PTRM input'!$G$277:$P$326,A3offset,$E816))*OFFSET($F$7,0,$E816))-SUM($G816:AT816),(((INDEX('PTRM input'!$G$385:$P$434,A3offset,$E816)-INDEX('PTRM input'!$G$277:$P$326,A3offset,$E816))*OFFSET($F$7,0,$E816))-SUM($G816:AT816))*(OFFSET('PTRM input'!$G$477,0,$E816-1)/A3taxstdlife))))</f>
        <v>0</v>
      </c>
      <c r="AV816" s="251">
        <f ca="1">IF(A3taxstdlife="n/a","n/a",IF(A3taxstdlife="",0,IF(AV$3&gt;(A3stdlife+$E816),((INDEX('PTRM input'!$G$385:$P$434,A3offset,$E816)-INDEX('PTRM input'!$G$277:$P$326,A3offset,$E816))*OFFSET($F$7,0,$E816))-SUM($G816:AU816),(((INDEX('PTRM input'!$G$385:$P$434,A3offset,$E816)-INDEX('PTRM input'!$G$277:$P$326,A3offset,$E816))*OFFSET($F$7,0,$E816))-SUM($G816:AU816))*(OFFSET('PTRM input'!$G$477,0,$E816-1)/A3taxstdlife))))</f>
        <v>0</v>
      </c>
      <c r="AW816" s="251">
        <f ca="1">IF(A3taxstdlife="n/a","n/a",IF(A3taxstdlife="",0,IF(AW$3&gt;(A3stdlife+$E816),((INDEX('PTRM input'!$G$385:$P$434,A3offset,$E816)-INDEX('PTRM input'!$G$277:$P$326,A3offset,$E816))*OFFSET($F$7,0,$E816))-SUM($G816:AV816),(((INDEX('PTRM input'!$G$385:$P$434,A3offset,$E816)-INDEX('PTRM input'!$G$277:$P$326,A3offset,$E816))*OFFSET($F$7,0,$E816))-SUM($G816:AV816))*(OFFSET('PTRM input'!$G$477,0,$E816-1)/A3taxstdlife))))</f>
        <v>0</v>
      </c>
      <c r="AX816" s="251">
        <f ca="1">IF(A3taxstdlife="n/a","n/a",IF(A3taxstdlife="",0,IF(AX$3&gt;(A3stdlife+$E816),((INDEX('PTRM input'!$G$385:$P$434,A3offset,$E816)-INDEX('PTRM input'!$G$277:$P$326,A3offset,$E816))*OFFSET($F$7,0,$E816))-SUM($G816:AW816),(((INDEX('PTRM input'!$G$385:$P$434,A3offset,$E816)-INDEX('PTRM input'!$G$277:$P$326,A3offset,$E816))*OFFSET($F$7,0,$E816))-SUM($G816:AW816))*(OFFSET('PTRM input'!$G$477,0,$E816-1)/A3taxstdlife))))</f>
        <v>0</v>
      </c>
      <c r="AY816" s="251">
        <f ca="1">IF(A3taxstdlife="n/a","n/a",IF(A3taxstdlife="",0,IF(AY$3&gt;(A3stdlife+$E816),((INDEX('PTRM input'!$G$385:$P$434,A3offset,$E816)-INDEX('PTRM input'!$G$277:$P$326,A3offset,$E816))*OFFSET($F$7,0,$E816))-SUM($G816:AX816),(((INDEX('PTRM input'!$G$385:$P$434,A3offset,$E816)-INDEX('PTRM input'!$G$277:$P$326,A3offset,$E816))*OFFSET($F$7,0,$E816))-SUM($G816:AX816))*(OFFSET('PTRM input'!$G$477,0,$E816-1)/A3taxstdlife))))</f>
        <v>0</v>
      </c>
      <c r="AZ816" s="251">
        <f ca="1">IF(A3taxstdlife="n/a","n/a",IF(A3taxstdlife="",0,IF(AZ$3&gt;(A3stdlife+$E816),((INDEX('PTRM input'!$G$385:$P$434,A3offset,$E816)-INDEX('PTRM input'!$G$277:$P$326,A3offset,$E816))*OFFSET($F$7,0,$E816))-SUM($G816:AY816),(((INDEX('PTRM input'!$G$385:$P$434,A3offset,$E816)-INDEX('PTRM input'!$G$277:$P$326,A3offset,$E816))*OFFSET($F$7,0,$E816))-SUM($G816:AY816))*(OFFSET('PTRM input'!$G$477,0,$E816-1)/A3taxstdlife))))</f>
        <v>0</v>
      </c>
      <c r="BA816" s="251">
        <f ca="1">IF(A3taxstdlife="n/a","n/a",IF(A3taxstdlife="",0,IF(BA$3&gt;(A3stdlife+$E816),((INDEX('PTRM input'!$G$385:$P$434,A3offset,$E816)-INDEX('PTRM input'!$G$277:$P$326,A3offset,$E816))*OFFSET($F$7,0,$E816))-SUM($G816:AZ816),(((INDEX('PTRM input'!$G$385:$P$434,A3offset,$E816)-INDEX('PTRM input'!$G$277:$P$326,A3offset,$E816))*OFFSET($F$7,0,$E816))-SUM($G816:AZ816))*(OFFSET('PTRM input'!$G$477,0,$E816-1)/A3taxstdlife))))</f>
        <v>0</v>
      </c>
      <c r="BB816" s="251">
        <f ca="1">IF(A3taxstdlife="n/a","n/a",IF(A3taxstdlife="",0,IF(BB$3&gt;(A3stdlife+$E816),((INDEX('PTRM input'!$G$385:$P$434,A3offset,$E816)-INDEX('PTRM input'!$G$277:$P$326,A3offset,$E816))*OFFSET($F$7,0,$E816))-SUM($G816:BA816),(((INDEX('PTRM input'!$G$385:$P$434,A3offset,$E816)-INDEX('PTRM input'!$G$277:$P$326,A3offset,$E816))*OFFSET($F$7,0,$E816))-SUM($G816:BA816))*(OFFSET('PTRM input'!$G$477,0,$E816-1)/A3taxstdlife))))</f>
        <v>0</v>
      </c>
      <c r="BC816" s="251">
        <f ca="1">IF(A3taxstdlife="n/a","n/a",IF(A3taxstdlife="",0,IF(BC$3&gt;(A3stdlife+$E816),((INDEX('PTRM input'!$G$385:$P$434,A3offset,$E816)-INDEX('PTRM input'!$G$277:$P$326,A3offset,$E816))*OFFSET($F$7,0,$E816))-SUM($G816:BB816),(((INDEX('PTRM input'!$G$385:$P$434,A3offset,$E816)-INDEX('PTRM input'!$G$277:$P$326,A3offset,$E816))*OFFSET($F$7,0,$E816))-SUM($G816:BB816))*(OFFSET('PTRM input'!$G$477,0,$E816-1)/A3taxstdlife))))</f>
        <v>0</v>
      </c>
      <c r="BD816" s="251">
        <f ca="1">IF(A3taxstdlife="n/a","n/a",IF(A3taxstdlife="",0,IF(BD$3&gt;(A3stdlife+$E816),((INDEX('PTRM input'!$G$385:$P$434,A3offset,$E816)-INDEX('PTRM input'!$G$277:$P$326,A3offset,$E816))*OFFSET($F$7,0,$E816))-SUM($G816:BC816),(((INDEX('PTRM input'!$G$385:$P$434,A3offset,$E816)-INDEX('PTRM input'!$G$277:$P$326,A3offset,$E816))*OFFSET($F$7,0,$E816))-SUM($G816:BC816))*(OFFSET('PTRM input'!$G$477,0,$E816-1)/A3taxstdlife))))</f>
        <v>0</v>
      </c>
      <c r="BE816" s="251">
        <f ca="1">IF(A3taxstdlife="n/a","n/a",IF(A3taxstdlife="",0,IF(BE$3&gt;(A3stdlife+$E816),((INDEX('PTRM input'!$G$385:$P$434,A3offset,$E816)-INDEX('PTRM input'!$G$277:$P$326,A3offset,$E816))*OFFSET($F$7,0,$E816))-SUM($G816:BD816),(((INDEX('PTRM input'!$G$385:$P$434,A3offset,$E816)-INDEX('PTRM input'!$G$277:$P$326,A3offset,$E816))*OFFSET($F$7,0,$E816))-SUM($G816:BD816))*(OFFSET('PTRM input'!$G$477,0,$E816-1)/A3taxstdlife))))</f>
        <v>0</v>
      </c>
      <c r="BF816" s="251">
        <f ca="1">IF(A3taxstdlife="n/a","n/a",IF(A3taxstdlife="",0,IF(BF$3&gt;(A3stdlife+$E816),((INDEX('PTRM input'!$G$385:$P$434,A3offset,$E816)-INDEX('PTRM input'!$G$277:$P$326,A3offset,$E816))*OFFSET($F$7,0,$E816))-SUM($G816:BE816),(((INDEX('PTRM input'!$G$385:$P$434,A3offset,$E816)-INDEX('PTRM input'!$G$277:$P$326,A3offset,$E816))*OFFSET($F$7,0,$E816))-SUM($G816:BE816))*(OFFSET('PTRM input'!$G$477,0,$E816-1)/A3taxstdlife))))</f>
        <v>0</v>
      </c>
      <c r="BG816" s="251">
        <f ca="1">IF(A3taxstdlife="n/a","n/a",IF(A3taxstdlife="",0,IF(BG$3&gt;(A3stdlife+$E816),((INDEX('PTRM input'!$G$385:$P$434,A3offset,$E816)-INDEX('PTRM input'!$G$277:$P$326,A3offset,$E816))*OFFSET($F$7,0,$E816))-SUM($G816:BF816),(((INDEX('PTRM input'!$G$385:$P$434,A3offset,$E816)-INDEX('PTRM input'!$G$277:$P$326,A3offset,$E816))*OFFSET($F$7,0,$E816))-SUM($G816:BF816))*(OFFSET('PTRM input'!$G$477,0,$E816-1)/A3taxstdlife))))</f>
        <v>0</v>
      </c>
      <c r="BH816" s="251">
        <f ca="1">IF(A3taxstdlife="n/a","n/a",IF(A3taxstdlife="",0,IF(BH$3&gt;(A3stdlife+$E816),((INDEX('PTRM input'!$G$385:$P$434,A3offset,$E816)-INDEX('PTRM input'!$G$277:$P$326,A3offset,$E816))*OFFSET($F$7,0,$E816))-SUM($G816:BG816),(((INDEX('PTRM input'!$G$385:$P$434,A3offset,$E816)-INDEX('PTRM input'!$G$277:$P$326,A3offset,$E816))*OFFSET($F$7,0,$E816))-SUM($G816:BG816))*(OFFSET('PTRM input'!$G$477,0,$E816-1)/A3taxstdlife))))</f>
        <v>0</v>
      </c>
      <c r="BI816" s="251">
        <f ca="1">IF(A3taxstdlife="n/a","n/a",IF(A3taxstdlife="",0,IF(BI$3&gt;(A3stdlife+$E816),((INDEX('PTRM input'!$G$385:$P$434,A3offset,$E816)-INDEX('PTRM input'!$G$277:$P$326,A3offset,$E816))*OFFSET($F$7,0,$E816))-SUM($G816:BH816),(((INDEX('PTRM input'!$G$385:$P$434,A3offset,$E816)-INDEX('PTRM input'!$G$277:$P$326,A3offset,$E816))*OFFSET($F$7,0,$E816))-SUM($G816:BH816))*(OFFSET('PTRM input'!$G$477,0,$E816-1)/A3taxstdlife))))</f>
        <v>0</v>
      </c>
      <c r="BJ816" s="116"/>
      <c r="BK816" s="116"/>
      <c r="BL816" s="116"/>
      <c r="BM816" s="116"/>
    </row>
    <row r="817" spans="1:65" ht="12.75" customHeight="1" outlineLevel="2">
      <c r="A817" s="366"/>
      <c r="B817" s="19"/>
      <c r="C817" s="18"/>
      <c r="D817" s="760"/>
      <c r="E817" s="87">
        <v>10</v>
      </c>
      <c r="F817" s="356"/>
      <c r="G817" s="434"/>
      <c r="H817" s="435"/>
      <c r="I817" s="435"/>
      <c r="J817" s="435"/>
      <c r="K817" s="435"/>
      <c r="L817" s="435"/>
      <c r="M817" s="435"/>
      <c r="N817" s="435"/>
      <c r="O817" s="435"/>
      <c r="P817" s="619"/>
      <c r="Q817" s="251">
        <f ca="1">IF(A3taxstdlife="n/a","n/a",IF(A3taxstdlife="",0,IF(Q$3&gt;(A3stdlife+$E817),((INDEX('PTRM input'!$G$385:$P$434,A3offset,$E817)-INDEX('PTRM input'!$G$277:$P$326,A3offset,$E817))*OFFSET($F$7,0,$E817))-SUM($G817:P817),(((INDEX('PTRM input'!$G$385:$P$434,A3offset,$E817)-INDEX('PTRM input'!$G$277:$P$326,A3offset,$E817))*OFFSET($F$7,0,$E817))-SUM($G817:P817))*(OFFSET('PTRM input'!$G$477,0,$E817-1)/A3taxstdlife))))</f>
        <v>0</v>
      </c>
      <c r="R817" s="251">
        <f ca="1">IF(A3taxstdlife="n/a","n/a",IF(A3taxstdlife="",0,IF(R$3&gt;(A3stdlife+$E817),((INDEX('PTRM input'!$G$385:$P$434,A3offset,$E817)-INDEX('PTRM input'!$G$277:$P$326,A3offset,$E817))*OFFSET($F$7,0,$E817))-SUM($G817:Q817),(((INDEX('PTRM input'!$G$385:$P$434,A3offset,$E817)-INDEX('PTRM input'!$G$277:$P$326,A3offset,$E817))*OFFSET($F$7,0,$E817))-SUM($G817:Q817))*(OFFSET('PTRM input'!$G$477,0,$E817-1)/A3taxstdlife))))</f>
        <v>0</v>
      </c>
      <c r="S817" s="251">
        <f ca="1">IF(A3taxstdlife="n/a","n/a",IF(A3taxstdlife="",0,IF(S$3&gt;(A3stdlife+$E817),((INDEX('PTRM input'!$G$385:$P$434,A3offset,$E817)-INDEX('PTRM input'!$G$277:$P$326,A3offset,$E817))*OFFSET($F$7,0,$E817))-SUM($G817:R817),(((INDEX('PTRM input'!$G$385:$P$434,A3offset,$E817)-INDEX('PTRM input'!$G$277:$P$326,A3offset,$E817))*OFFSET($F$7,0,$E817))-SUM($G817:R817))*(OFFSET('PTRM input'!$G$477,0,$E817-1)/A3taxstdlife))))</f>
        <v>0</v>
      </c>
      <c r="T817" s="251">
        <f ca="1">IF(A3taxstdlife="n/a","n/a",IF(A3taxstdlife="",0,IF(T$3&gt;(A3stdlife+$E817),((INDEX('PTRM input'!$G$385:$P$434,A3offset,$E817)-INDEX('PTRM input'!$G$277:$P$326,A3offset,$E817))*OFFSET($F$7,0,$E817))-SUM($G817:S817),(((INDEX('PTRM input'!$G$385:$P$434,A3offset,$E817)-INDEX('PTRM input'!$G$277:$P$326,A3offset,$E817))*OFFSET($F$7,0,$E817))-SUM($G817:S817))*(OFFSET('PTRM input'!$G$477,0,$E817-1)/A3taxstdlife))))</f>
        <v>0</v>
      </c>
      <c r="U817" s="251">
        <f ca="1">IF(A3taxstdlife="n/a","n/a",IF(A3taxstdlife="",0,IF(U$3&gt;(A3stdlife+$E817),((INDEX('PTRM input'!$G$385:$P$434,A3offset,$E817)-INDEX('PTRM input'!$G$277:$P$326,A3offset,$E817))*OFFSET($F$7,0,$E817))-SUM($G817:T817),(((INDEX('PTRM input'!$G$385:$P$434,A3offset,$E817)-INDEX('PTRM input'!$G$277:$P$326,A3offset,$E817))*OFFSET($F$7,0,$E817))-SUM($G817:T817))*(OFFSET('PTRM input'!$G$477,0,$E817-1)/A3taxstdlife))))</f>
        <v>0</v>
      </c>
      <c r="V817" s="251">
        <f ca="1">IF(A3taxstdlife="n/a","n/a",IF(A3taxstdlife="",0,IF(V$3&gt;(A3stdlife+$E817),((INDEX('PTRM input'!$G$385:$P$434,A3offset,$E817)-INDEX('PTRM input'!$G$277:$P$326,A3offset,$E817))*OFFSET($F$7,0,$E817))-SUM($G817:U817),(((INDEX('PTRM input'!$G$385:$P$434,A3offset,$E817)-INDEX('PTRM input'!$G$277:$P$326,A3offset,$E817))*OFFSET($F$7,0,$E817))-SUM($G817:U817))*(OFFSET('PTRM input'!$G$477,0,$E817-1)/A3taxstdlife))))</f>
        <v>0</v>
      </c>
      <c r="W817" s="251">
        <f ca="1">IF(A3taxstdlife="n/a","n/a",IF(A3taxstdlife="",0,IF(W$3&gt;(A3stdlife+$E817),((INDEX('PTRM input'!$G$385:$P$434,A3offset,$E817)-INDEX('PTRM input'!$G$277:$P$326,A3offset,$E817))*OFFSET($F$7,0,$E817))-SUM($G817:V817),(((INDEX('PTRM input'!$G$385:$P$434,A3offset,$E817)-INDEX('PTRM input'!$G$277:$P$326,A3offset,$E817))*OFFSET($F$7,0,$E817))-SUM($G817:V817))*(OFFSET('PTRM input'!$G$477,0,$E817-1)/A3taxstdlife))))</f>
        <v>0</v>
      </c>
      <c r="X817" s="251">
        <f ca="1">IF(A3taxstdlife="n/a","n/a",IF(A3taxstdlife="",0,IF(X$3&gt;(A3stdlife+$E817),((INDEX('PTRM input'!$G$385:$P$434,A3offset,$E817)-INDEX('PTRM input'!$G$277:$P$326,A3offset,$E817))*OFFSET($F$7,0,$E817))-SUM($G817:W817),(((INDEX('PTRM input'!$G$385:$P$434,A3offset,$E817)-INDEX('PTRM input'!$G$277:$P$326,A3offset,$E817))*OFFSET($F$7,0,$E817))-SUM($G817:W817))*(OFFSET('PTRM input'!$G$477,0,$E817-1)/A3taxstdlife))))</f>
        <v>0</v>
      </c>
      <c r="Y817" s="251">
        <f ca="1">IF(A3taxstdlife="n/a","n/a",IF(A3taxstdlife="",0,IF(Y$3&gt;(A3stdlife+$E817),((INDEX('PTRM input'!$G$385:$P$434,A3offset,$E817)-INDEX('PTRM input'!$G$277:$P$326,A3offset,$E817))*OFFSET($F$7,0,$E817))-SUM($G817:X817),(((INDEX('PTRM input'!$G$385:$P$434,A3offset,$E817)-INDEX('PTRM input'!$G$277:$P$326,A3offset,$E817))*OFFSET($F$7,0,$E817))-SUM($G817:X817))*(OFFSET('PTRM input'!$G$477,0,$E817-1)/A3taxstdlife))))</f>
        <v>0</v>
      </c>
      <c r="Z817" s="251">
        <f ca="1">IF(A3taxstdlife="n/a","n/a",IF(A3taxstdlife="",0,IF(Z$3&gt;(A3stdlife+$E817),((INDEX('PTRM input'!$G$385:$P$434,A3offset,$E817)-INDEX('PTRM input'!$G$277:$P$326,A3offset,$E817))*OFFSET($F$7,0,$E817))-SUM($G817:Y817),(((INDEX('PTRM input'!$G$385:$P$434,A3offset,$E817)-INDEX('PTRM input'!$G$277:$P$326,A3offset,$E817))*OFFSET($F$7,0,$E817))-SUM($G817:Y817))*(OFFSET('PTRM input'!$G$477,0,$E817-1)/A3taxstdlife))))</f>
        <v>0</v>
      </c>
      <c r="AA817" s="251">
        <f ca="1">IF(A3taxstdlife="n/a","n/a",IF(A3taxstdlife="",0,IF(AA$3&gt;(A3stdlife+$E817),((INDEX('PTRM input'!$G$385:$P$434,A3offset,$E817)-INDEX('PTRM input'!$G$277:$P$326,A3offset,$E817))*OFFSET($F$7,0,$E817))-SUM($G817:Z817),(((INDEX('PTRM input'!$G$385:$P$434,A3offset,$E817)-INDEX('PTRM input'!$G$277:$P$326,A3offset,$E817))*OFFSET($F$7,0,$E817))-SUM($G817:Z817))*(OFFSET('PTRM input'!$G$477,0,$E817-1)/A3taxstdlife))))</f>
        <v>0</v>
      </c>
      <c r="AB817" s="251">
        <f ca="1">IF(A3taxstdlife="n/a","n/a",IF(A3taxstdlife="",0,IF(AB$3&gt;(A3stdlife+$E817),((INDEX('PTRM input'!$G$385:$P$434,A3offset,$E817)-INDEX('PTRM input'!$G$277:$P$326,A3offset,$E817))*OFFSET($F$7,0,$E817))-SUM($G817:AA817),(((INDEX('PTRM input'!$G$385:$P$434,A3offset,$E817)-INDEX('PTRM input'!$G$277:$P$326,A3offset,$E817))*OFFSET($F$7,0,$E817))-SUM($G817:AA817))*(OFFSET('PTRM input'!$G$477,0,$E817-1)/A3taxstdlife))))</f>
        <v>0</v>
      </c>
      <c r="AC817" s="251">
        <f ca="1">IF(A3taxstdlife="n/a","n/a",IF(A3taxstdlife="",0,IF(AC$3&gt;(A3stdlife+$E817),((INDEX('PTRM input'!$G$385:$P$434,A3offset,$E817)-INDEX('PTRM input'!$G$277:$P$326,A3offset,$E817))*OFFSET($F$7,0,$E817))-SUM($G817:AB817),(((INDEX('PTRM input'!$G$385:$P$434,A3offset,$E817)-INDEX('PTRM input'!$G$277:$P$326,A3offset,$E817))*OFFSET($F$7,0,$E817))-SUM($G817:AB817))*(OFFSET('PTRM input'!$G$477,0,$E817-1)/A3taxstdlife))))</f>
        <v>0</v>
      </c>
      <c r="AD817" s="251">
        <f ca="1">IF(A3taxstdlife="n/a","n/a",IF(A3taxstdlife="",0,IF(AD$3&gt;(A3stdlife+$E817),((INDEX('PTRM input'!$G$385:$P$434,A3offset,$E817)-INDEX('PTRM input'!$G$277:$P$326,A3offset,$E817))*OFFSET($F$7,0,$E817))-SUM($G817:AC817),(((INDEX('PTRM input'!$G$385:$P$434,A3offset,$E817)-INDEX('PTRM input'!$G$277:$P$326,A3offset,$E817))*OFFSET($F$7,0,$E817))-SUM($G817:AC817))*(OFFSET('PTRM input'!$G$477,0,$E817-1)/A3taxstdlife))))</f>
        <v>0</v>
      </c>
      <c r="AE817" s="251">
        <f ca="1">IF(A3taxstdlife="n/a","n/a",IF(A3taxstdlife="",0,IF(AE$3&gt;(A3stdlife+$E817),((INDEX('PTRM input'!$G$385:$P$434,A3offset,$E817)-INDEX('PTRM input'!$G$277:$P$326,A3offset,$E817))*OFFSET($F$7,0,$E817))-SUM($G817:AD817),(((INDEX('PTRM input'!$G$385:$P$434,A3offset,$E817)-INDEX('PTRM input'!$G$277:$P$326,A3offset,$E817))*OFFSET($F$7,0,$E817))-SUM($G817:AD817))*(OFFSET('PTRM input'!$G$477,0,$E817-1)/A3taxstdlife))))</f>
        <v>0</v>
      </c>
      <c r="AF817" s="251">
        <f ca="1">IF(A3taxstdlife="n/a","n/a",IF(A3taxstdlife="",0,IF(AF$3&gt;(A3stdlife+$E817),((INDEX('PTRM input'!$G$385:$P$434,A3offset,$E817)-INDEX('PTRM input'!$G$277:$P$326,A3offset,$E817))*OFFSET($F$7,0,$E817))-SUM($G817:AE817),(((INDEX('PTRM input'!$G$385:$P$434,A3offset,$E817)-INDEX('PTRM input'!$G$277:$P$326,A3offset,$E817))*OFFSET($F$7,0,$E817))-SUM($G817:AE817))*(OFFSET('PTRM input'!$G$477,0,$E817-1)/A3taxstdlife))))</f>
        <v>0</v>
      </c>
      <c r="AG817" s="251">
        <f ca="1">IF(A3taxstdlife="n/a","n/a",IF(A3taxstdlife="",0,IF(AG$3&gt;(A3stdlife+$E817),((INDEX('PTRM input'!$G$385:$P$434,A3offset,$E817)-INDEX('PTRM input'!$G$277:$P$326,A3offset,$E817))*OFFSET($F$7,0,$E817))-SUM($G817:AF817),(((INDEX('PTRM input'!$G$385:$P$434,A3offset,$E817)-INDEX('PTRM input'!$G$277:$P$326,A3offset,$E817))*OFFSET($F$7,0,$E817))-SUM($G817:AF817))*(OFFSET('PTRM input'!$G$477,0,$E817-1)/A3taxstdlife))))</f>
        <v>0</v>
      </c>
      <c r="AH817" s="251">
        <f ca="1">IF(A3taxstdlife="n/a","n/a",IF(A3taxstdlife="",0,IF(AH$3&gt;(A3stdlife+$E817),((INDEX('PTRM input'!$G$385:$P$434,A3offset,$E817)-INDEX('PTRM input'!$G$277:$P$326,A3offset,$E817))*OFFSET($F$7,0,$E817))-SUM($G817:AG817),(((INDEX('PTRM input'!$G$385:$P$434,A3offset,$E817)-INDEX('PTRM input'!$G$277:$P$326,A3offset,$E817))*OFFSET($F$7,0,$E817))-SUM($G817:AG817))*(OFFSET('PTRM input'!$G$477,0,$E817-1)/A3taxstdlife))))</f>
        <v>0</v>
      </c>
      <c r="AI817" s="251">
        <f ca="1">IF(A3taxstdlife="n/a","n/a",IF(A3taxstdlife="",0,IF(AI$3&gt;(A3stdlife+$E817),((INDEX('PTRM input'!$G$385:$P$434,A3offset,$E817)-INDEX('PTRM input'!$G$277:$P$326,A3offset,$E817))*OFFSET($F$7,0,$E817))-SUM($G817:AH817),(((INDEX('PTRM input'!$G$385:$P$434,A3offset,$E817)-INDEX('PTRM input'!$G$277:$P$326,A3offset,$E817))*OFFSET($F$7,0,$E817))-SUM($G817:AH817))*(OFFSET('PTRM input'!$G$477,0,$E817-1)/A3taxstdlife))))</f>
        <v>0</v>
      </c>
      <c r="AJ817" s="251">
        <f ca="1">IF(A3taxstdlife="n/a","n/a",IF(A3taxstdlife="",0,IF(AJ$3&gt;(A3stdlife+$E817),((INDEX('PTRM input'!$G$385:$P$434,A3offset,$E817)-INDEX('PTRM input'!$G$277:$P$326,A3offset,$E817))*OFFSET($F$7,0,$E817))-SUM($G817:AI817),(((INDEX('PTRM input'!$G$385:$P$434,A3offset,$E817)-INDEX('PTRM input'!$G$277:$P$326,A3offset,$E817))*OFFSET($F$7,0,$E817))-SUM($G817:AI817))*(OFFSET('PTRM input'!$G$477,0,$E817-1)/A3taxstdlife))))</f>
        <v>0</v>
      </c>
      <c r="AK817" s="251">
        <f ca="1">IF(A3taxstdlife="n/a","n/a",IF(A3taxstdlife="",0,IF(AK$3&gt;(A3stdlife+$E817),((INDEX('PTRM input'!$G$385:$P$434,A3offset,$E817)-INDEX('PTRM input'!$G$277:$P$326,A3offset,$E817))*OFFSET($F$7,0,$E817))-SUM($G817:AJ817),(((INDEX('PTRM input'!$G$385:$P$434,A3offset,$E817)-INDEX('PTRM input'!$G$277:$P$326,A3offset,$E817))*OFFSET($F$7,0,$E817))-SUM($G817:AJ817))*(OFFSET('PTRM input'!$G$477,0,$E817-1)/A3taxstdlife))))</f>
        <v>0</v>
      </c>
      <c r="AL817" s="251">
        <f ca="1">IF(A3taxstdlife="n/a","n/a",IF(A3taxstdlife="",0,IF(AL$3&gt;(A3stdlife+$E817),((INDEX('PTRM input'!$G$385:$P$434,A3offset,$E817)-INDEX('PTRM input'!$G$277:$P$326,A3offset,$E817))*OFFSET($F$7,0,$E817))-SUM($G817:AK817),(((INDEX('PTRM input'!$G$385:$P$434,A3offset,$E817)-INDEX('PTRM input'!$G$277:$P$326,A3offset,$E817))*OFFSET($F$7,0,$E817))-SUM($G817:AK817))*(OFFSET('PTRM input'!$G$477,0,$E817-1)/A3taxstdlife))))</f>
        <v>0</v>
      </c>
      <c r="AM817" s="251">
        <f ca="1">IF(A3taxstdlife="n/a","n/a",IF(A3taxstdlife="",0,IF(AM$3&gt;(A3stdlife+$E817),((INDEX('PTRM input'!$G$385:$P$434,A3offset,$E817)-INDEX('PTRM input'!$G$277:$P$326,A3offset,$E817))*OFFSET($F$7,0,$E817))-SUM($G817:AL817),(((INDEX('PTRM input'!$G$385:$P$434,A3offset,$E817)-INDEX('PTRM input'!$G$277:$P$326,A3offset,$E817))*OFFSET($F$7,0,$E817))-SUM($G817:AL817))*(OFFSET('PTRM input'!$G$477,0,$E817-1)/A3taxstdlife))))</f>
        <v>0</v>
      </c>
      <c r="AN817" s="251">
        <f ca="1">IF(A3taxstdlife="n/a","n/a",IF(A3taxstdlife="",0,IF(AN$3&gt;(A3stdlife+$E817),((INDEX('PTRM input'!$G$385:$P$434,A3offset,$E817)-INDEX('PTRM input'!$G$277:$P$326,A3offset,$E817))*OFFSET($F$7,0,$E817))-SUM($G817:AM817),(((INDEX('PTRM input'!$G$385:$P$434,A3offset,$E817)-INDEX('PTRM input'!$G$277:$P$326,A3offset,$E817))*OFFSET($F$7,0,$E817))-SUM($G817:AM817))*(OFFSET('PTRM input'!$G$477,0,$E817-1)/A3taxstdlife))))</f>
        <v>0</v>
      </c>
      <c r="AO817" s="251">
        <f ca="1">IF(A3taxstdlife="n/a","n/a",IF(A3taxstdlife="",0,IF(AO$3&gt;(A3stdlife+$E817),((INDEX('PTRM input'!$G$385:$P$434,A3offset,$E817)-INDEX('PTRM input'!$G$277:$P$326,A3offset,$E817))*OFFSET($F$7,0,$E817))-SUM($G817:AN817),(((INDEX('PTRM input'!$G$385:$P$434,A3offset,$E817)-INDEX('PTRM input'!$G$277:$P$326,A3offset,$E817))*OFFSET($F$7,0,$E817))-SUM($G817:AN817))*(OFFSET('PTRM input'!$G$477,0,$E817-1)/A3taxstdlife))))</f>
        <v>0</v>
      </c>
      <c r="AP817" s="251">
        <f ca="1">IF(A3taxstdlife="n/a","n/a",IF(A3taxstdlife="",0,IF(AP$3&gt;(A3stdlife+$E817),((INDEX('PTRM input'!$G$385:$P$434,A3offset,$E817)-INDEX('PTRM input'!$G$277:$P$326,A3offset,$E817))*OFFSET($F$7,0,$E817))-SUM($G817:AO817),(((INDEX('PTRM input'!$G$385:$P$434,A3offset,$E817)-INDEX('PTRM input'!$G$277:$P$326,A3offset,$E817))*OFFSET($F$7,0,$E817))-SUM($G817:AO817))*(OFFSET('PTRM input'!$G$477,0,$E817-1)/A3taxstdlife))))</f>
        <v>0</v>
      </c>
      <c r="AQ817" s="251">
        <f ca="1">IF(A3taxstdlife="n/a","n/a",IF(A3taxstdlife="",0,IF(AQ$3&gt;(A3stdlife+$E817),((INDEX('PTRM input'!$G$385:$P$434,A3offset,$E817)-INDEX('PTRM input'!$G$277:$P$326,A3offset,$E817))*OFFSET($F$7,0,$E817))-SUM($G817:AP817),(((INDEX('PTRM input'!$G$385:$P$434,A3offset,$E817)-INDEX('PTRM input'!$G$277:$P$326,A3offset,$E817))*OFFSET($F$7,0,$E817))-SUM($G817:AP817))*(OFFSET('PTRM input'!$G$477,0,$E817-1)/A3taxstdlife))))</f>
        <v>0</v>
      </c>
      <c r="AR817" s="251">
        <f ca="1">IF(A3taxstdlife="n/a","n/a",IF(A3taxstdlife="",0,IF(AR$3&gt;(A3stdlife+$E817),((INDEX('PTRM input'!$G$385:$P$434,A3offset,$E817)-INDEX('PTRM input'!$G$277:$P$326,A3offset,$E817))*OFFSET($F$7,0,$E817))-SUM($G817:AQ817),(((INDEX('PTRM input'!$G$385:$P$434,A3offset,$E817)-INDEX('PTRM input'!$G$277:$P$326,A3offset,$E817))*OFFSET($F$7,0,$E817))-SUM($G817:AQ817))*(OFFSET('PTRM input'!$G$477,0,$E817-1)/A3taxstdlife))))</f>
        <v>0</v>
      </c>
      <c r="AS817" s="251">
        <f ca="1">IF(A3taxstdlife="n/a","n/a",IF(A3taxstdlife="",0,IF(AS$3&gt;(A3stdlife+$E817),((INDEX('PTRM input'!$G$385:$P$434,A3offset,$E817)-INDEX('PTRM input'!$G$277:$P$326,A3offset,$E817))*OFFSET($F$7,0,$E817))-SUM($G817:AR817),(((INDEX('PTRM input'!$G$385:$P$434,A3offset,$E817)-INDEX('PTRM input'!$G$277:$P$326,A3offset,$E817))*OFFSET($F$7,0,$E817))-SUM($G817:AR817))*(OFFSET('PTRM input'!$G$477,0,$E817-1)/A3taxstdlife))))</f>
        <v>0</v>
      </c>
      <c r="AT817" s="251">
        <f ca="1">IF(A3taxstdlife="n/a","n/a",IF(A3taxstdlife="",0,IF(AT$3&gt;(A3stdlife+$E817),((INDEX('PTRM input'!$G$385:$P$434,A3offset,$E817)-INDEX('PTRM input'!$G$277:$P$326,A3offset,$E817))*OFFSET($F$7,0,$E817))-SUM($G817:AS817),(((INDEX('PTRM input'!$G$385:$P$434,A3offset,$E817)-INDEX('PTRM input'!$G$277:$P$326,A3offset,$E817))*OFFSET($F$7,0,$E817))-SUM($G817:AS817))*(OFFSET('PTRM input'!$G$477,0,$E817-1)/A3taxstdlife))))</f>
        <v>0</v>
      </c>
      <c r="AU817" s="251">
        <f ca="1">IF(A3taxstdlife="n/a","n/a",IF(A3taxstdlife="",0,IF(AU$3&gt;(A3stdlife+$E817),((INDEX('PTRM input'!$G$385:$P$434,A3offset,$E817)-INDEX('PTRM input'!$G$277:$P$326,A3offset,$E817))*OFFSET($F$7,0,$E817))-SUM($G817:AT817),(((INDEX('PTRM input'!$G$385:$P$434,A3offset,$E817)-INDEX('PTRM input'!$G$277:$P$326,A3offset,$E817))*OFFSET($F$7,0,$E817))-SUM($G817:AT817))*(OFFSET('PTRM input'!$G$477,0,$E817-1)/A3taxstdlife))))</f>
        <v>0</v>
      </c>
      <c r="AV817" s="251">
        <f ca="1">IF(A3taxstdlife="n/a","n/a",IF(A3taxstdlife="",0,IF(AV$3&gt;(A3stdlife+$E817),((INDEX('PTRM input'!$G$385:$P$434,A3offset,$E817)-INDEX('PTRM input'!$G$277:$P$326,A3offset,$E817))*OFFSET($F$7,0,$E817))-SUM($G817:AU817),(((INDEX('PTRM input'!$G$385:$P$434,A3offset,$E817)-INDEX('PTRM input'!$G$277:$P$326,A3offset,$E817))*OFFSET($F$7,0,$E817))-SUM($G817:AU817))*(OFFSET('PTRM input'!$G$477,0,$E817-1)/A3taxstdlife))))</f>
        <v>0</v>
      </c>
      <c r="AW817" s="251">
        <f ca="1">IF(A3taxstdlife="n/a","n/a",IF(A3taxstdlife="",0,IF(AW$3&gt;(A3stdlife+$E817),((INDEX('PTRM input'!$G$385:$P$434,A3offset,$E817)-INDEX('PTRM input'!$G$277:$P$326,A3offset,$E817))*OFFSET($F$7,0,$E817))-SUM($G817:AV817),(((INDEX('PTRM input'!$G$385:$P$434,A3offset,$E817)-INDEX('PTRM input'!$G$277:$P$326,A3offset,$E817))*OFFSET($F$7,0,$E817))-SUM($G817:AV817))*(OFFSET('PTRM input'!$G$477,0,$E817-1)/A3taxstdlife))))</f>
        <v>0</v>
      </c>
      <c r="AX817" s="251">
        <f ca="1">IF(A3taxstdlife="n/a","n/a",IF(A3taxstdlife="",0,IF(AX$3&gt;(A3stdlife+$E817),((INDEX('PTRM input'!$G$385:$P$434,A3offset,$E817)-INDEX('PTRM input'!$G$277:$P$326,A3offset,$E817))*OFFSET($F$7,0,$E817))-SUM($G817:AW817),(((INDEX('PTRM input'!$G$385:$P$434,A3offset,$E817)-INDEX('PTRM input'!$G$277:$P$326,A3offset,$E817))*OFFSET($F$7,0,$E817))-SUM($G817:AW817))*(OFFSET('PTRM input'!$G$477,0,$E817-1)/A3taxstdlife))))</f>
        <v>0</v>
      </c>
      <c r="AY817" s="251">
        <f ca="1">IF(A3taxstdlife="n/a","n/a",IF(A3taxstdlife="",0,IF(AY$3&gt;(A3stdlife+$E817),((INDEX('PTRM input'!$G$385:$P$434,A3offset,$E817)-INDEX('PTRM input'!$G$277:$P$326,A3offset,$E817))*OFFSET($F$7,0,$E817))-SUM($G817:AX817),(((INDEX('PTRM input'!$G$385:$P$434,A3offset,$E817)-INDEX('PTRM input'!$G$277:$P$326,A3offset,$E817))*OFFSET($F$7,0,$E817))-SUM($G817:AX817))*(OFFSET('PTRM input'!$G$477,0,$E817-1)/A3taxstdlife))))</f>
        <v>0</v>
      </c>
      <c r="AZ817" s="251">
        <f ca="1">IF(A3taxstdlife="n/a","n/a",IF(A3taxstdlife="",0,IF(AZ$3&gt;(A3stdlife+$E817),((INDEX('PTRM input'!$G$385:$P$434,A3offset,$E817)-INDEX('PTRM input'!$G$277:$P$326,A3offset,$E817))*OFFSET($F$7,0,$E817))-SUM($G817:AY817),(((INDEX('PTRM input'!$G$385:$P$434,A3offset,$E817)-INDEX('PTRM input'!$G$277:$P$326,A3offset,$E817))*OFFSET($F$7,0,$E817))-SUM($G817:AY817))*(OFFSET('PTRM input'!$G$477,0,$E817-1)/A3taxstdlife))))</f>
        <v>0</v>
      </c>
      <c r="BA817" s="251">
        <f ca="1">IF(A3taxstdlife="n/a","n/a",IF(A3taxstdlife="",0,IF(BA$3&gt;(A3stdlife+$E817),((INDEX('PTRM input'!$G$385:$P$434,A3offset,$E817)-INDEX('PTRM input'!$G$277:$P$326,A3offset,$E817))*OFFSET($F$7,0,$E817))-SUM($G817:AZ817),(((INDEX('PTRM input'!$G$385:$P$434,A3offset,$E817)-INDEX('PTRM input'!$G$277:$P$326,A3offset,$E817))*OFFSET($F$7,0,$E817))-SUM($G817:AZ817))*(OFFSET('PTRM input'!$G$477,0,$E817-1)/A3taxstdlife))))</f>
        <v>0</v>
      </c>
      <c r="BB817" s="251">
        <f ca="1">IF(A3taxstdlife="n/a","n/a",IF(A3taxstdlife="",0,IF(BB$3&gt;(A3stdlife+$E817),((INDEX('PTRM input'!$G$385:$P$434,A3offset,$E817)-INDEX('PTRM input'!$G$277:$P$326,A3offset,$E817))*OFFSET($F$7,0,$E817))-SUM($G817:BA817),(((INDEX('PTRM input'!$G$385:$P$434,A3offset,$E817)-INDEX('PTRM input'!$G$277:$P$326,A3offset,$E817))*OFFSET($F$7,0,$E817))-SUM($G817:BA817))*(OFFSET('PTRM input'!$G$477,0,$E817-1)/A3taxstdlife))))</f>
        <v>0</v>
      </c>
      <c r="BC817" s="251">
        <f ca="1">IF(A3taxstdlife="n/a","n/a",IF(A3taxstdlife="",0,IF(BC$3&gt;(A3stdlife+$E817),((INDEX('PTRM input'!$G$385:$P$434,A3offset,$E817)-INDEX('PTRM input'!$G$277:$P$326,A3offset,$E817))*OFFSET($F$7,0,$E817))-SUM($G817:BB817),(((INDEX('PTRM input'!$G$385:$P$434,A3offset,$E817)-INDEX('PTRM input'!$G$277:$P$326,A3offset,$E817))*OFFSET($F$7,0,$E817))-SUM($G817:BB817))*(OFFSET('PTRM input'!$G$477,0,$E817-1)/A3taxstdlife))))</f>
        <v>0</v>
      </c>
      <c r="BD817" s="251">
        <f ca="1">IF(A3taxstdlife="n/a","n/a",IF(A3taxstdlife="",0,IF(BD$3&gt;(A3stdlife+$E817),((INDEX('PTRM input'!$G$385:$P$434,A3offset,$E817)-INDEX('PTRM input'!$G$277:$P$326,A3offset,$E817))*OFFSET($F$7,0,$E817))-SUM($G817:BC817),(((INDEX('PTRM input'!$G$385:$P$434,A3offset,$E817)-INDEX('PTRM input'!$G$277:$P$326,A3offset,$E817))*OFFSET($F$7,0,$E817))-SUM($G817:BC817))*(OFFSET('PTRM input'!$G$477,0,$E817-1)/A3taxstdlife))))</f>
        <v>0</v>
      </c>
      <c r="BE817" s="251">
        <f ca="1">IF(A3taxstdlife="n/a","n/a",IF(A3taxstdlife="",0,IF(BE$3&gt;(A3stdlife+$E817),((INDEX('PTRM input'!$G$385:$P$434,A3offset,$E817)-INDEX('PTRM input'!$G$277:$P$326,A3offset,$E817))*OFFSET($F$7,0,$E817))-SUM($G817:BD817),(((INDEX('PTRM input'!$G$385:$P$434,A3offset,$E817)-INDEX('PTRM input'!$G$277:$P$326,A3offset,$E817))*OFFSET($F$7,0,$E817))-SUM($G817:BD817))*(OFFSET('PTRM input'!$G$477,0,$E817-1)/A3taxstdlife))))</f>
        <v>0</v>
      </c>
      <c r="BF817" s="251">
        <f ca="1">IF(A3taxstdlife="n/a","n/a",IF(A3taxstdlife="",0,IF(BF$3&gt;(A3stdlife+$E817),((INDEX('PTRM input'!$G$385:$P$434,A3offset,$E817)-INDEX('PTRM input'!$G$277:$P$326,A3offset,$E817))*OFFSET($F$7,0,$E817))-SUM($G817:BE817),(((INDEX('PTRM input'!$G$385:$P$434,A3offset,$E817)-INDEX('PTRM input'!$G$277:$P$326,A3offset,$E817))*OFFSET($F$7,0,$E817))-SUM($G817:BE817))*(OFFSET('PTRM input'!$G$477,0,$E817-1)/A3taxstdlife))))</f>
        <v>0</v>
      </c>
      <c r="BG817" s="251">
        <f ca="1">IF(A3taxstdlife="n/a","n/a",IF(A3taxstdlife="",0,IF(BG$3&gt;(A3stdlife+$E817),((INDEX('PTRM input'!$G$385:$P$434,A3offset,$E817)-INDEX('PTRM input'!$G$277:$P$326,A3offset,$E817))*OFFSET($F$7,0,$E817))-SUM($G817:BF817),(((INDEX('PTRM input'!$G$385:$P$434,A3offset,$E817)-INDEX('PTRM input'!$G$277:$P$326,A3offset,$E817))*OFFSET($F$7,0,$E817))-SUM($G817:BF817))*(OFFSET('PTRM input'!$G$477,0,$E817-1)/A3taxstdlife))))</f>
        <v>0</v>
      </c>
      <c r="BH817" s="251">
        <f ca="1">IF(A3taxstdlife="n/a","n/a",IF(A3taxstdlife="",0,IF(BH$3&gt;(A3stdlife+$E817),((INDEX('PTRM input'!$G$385:$P$434,A3offset,$E817)-INDEX('PTRM input'!$G$277:$P$326,A3offset,$E817))*OFFSET($F$7,0,$E817))-SUM($G817:BG817),(((INDEX('PTRM input'!$G$385:$P$434,A3offset,$E817)-INDEX('PTRM input'!$G$277:$P$326,A3offset,$E817))*OFFSET($F$7,0,$E817))-SUM($G817:BG817))*(OFFSET('PTRM input'!$G$477,0,$E817-1)/A3taxstdlife))))</f>
        <v>0</v>
      </c>
      <c r="BI817" s="251">
        <f ca="1">IF(A3taxstdlife="n/a","n/a",IF(A3taxstdlife="",0,IF(BI$3&gt;(A3stdlife+$E817),((INDEX('PTRM input'!$G$385:$P$434,A3offset,$E817)-INDEX('PTRM input'!$G$277:$P$326,A3offset,$E817))*OFFSET($F$7,0,$E817))-SUM($G817:BH817),(((INDEX('PTRM input'!$G$385:$P$434,A3offset,$E817)-INDEX('PTRM input'!$G$277:$P$326,A3offset,$E817))*OFFSET($F$7,0,$E817))-SUM($G817:BH817))*(OFFSET('PTRM input'!$G$477,0,$E817-1)/A3taxstdlife))))</f>
        <v>0</v>
      </c>
      <c r="BJ817" s="116"/>
      <c r="BK817" s="116"/>
      <c r="BL817" s="116"/>
      <c r="BM817" s="116"/>
    </row>
    <row r="818" spans="1:65" ht="12.75" customHeight="1" outlineLevel="1">
      <c r="A818" s="366"/>
      <c r="B818" s="9"/>
      <c r="C818" s="19" t="str">
        <f>Asset3</f>
        <v>Regulators and meters</v>
      </c>
      <c r="D818" s="9"/>
      <c r="E818" s="9"/>
      <c r="F818" s="357"/>
      <c r="G818" s="371">
        <f ca="1">SUM(G806:G817)+'PTRM input'!G$279*G$7</f>
        <v>0.37161641941888013</v>
      </c>
      <c r="H818" s="371">
        <f ca="1">SUM(H806:H817)+'PTRM input'!H$279*H$7</f>
        <v>0.48380709505199293</v>
      </c>
      <c r="I818" s="371">
        <f ca="1">SUM(I806:I817)+'PTRM input'!I$279*I$7</f>
        <v>0.58384643917955259</v>
      </c>
      <c r="J818" s="371">
        <f ca="1">SUM(J806:J817)+'PTRM input'!J$279*J$7</f>
        <v>0.64853216240240275</v>
      </c>
      <c r="K818" s="371">
        <f ca="1">SUM(K806:K817)+'PTRM input'!K$279*K$7</f>
        <v>0.69862578795457897</v>
      </c>
      <c r="L818" s="371">
        <f ca="1">SUM(L806:L817)+'PTRM input'!L$279*L$7</f>
        <v>0.76912885727295699</v>
      </c>
      <c r="M818" s="371">
        <f ca="1">SUM(M806:M817)+'PTRM input'!M$279*M$7</f>
        <v>0.70807483228775525</v>
      </c>
      <c r="N818" s="371">
        <f ca="1">SUM(N806:N817)+'PTRM input'!N$279*N$7</f>
        <v>0.6550794457300364</v>
      </c>
      <c r="O818" s="371">
        <f ca="1">SUM(O806:O817)+'PTRM input'!O$279*O$7</f>
        <v>0.33922161543836837</v>
      </c>
      <c r="P818" s="371">
        <f ca="1">SUM(P806:P817)+'PTRM input'!P$279*P$7</f>
        <v>0.26502811746343463</v>
      </c>
      <c r="Q818" s="371">
        <f t="shared" ref="Q818:BH818" ca="1" si="208">SUM(Q806:Q817)</f>
        <v>0.23034946202399367</v>
      </c>
      <c r="R818" s="371">
        <f t="shared" ca="1" si="208"/>
        <v>0.20023608859158207</v>
      </c>
      <c r="S818" s="371">
        <f t="shared" ca="1" si="208"/>
        <v>0.17408416638258828</v>
      </c>
      <c r="T818" s="371">
        <f t="shared" ca="1" si="208"/>
        <v>0.1513700196303662</v>
      </c>
      <c r="U818" s="371">
        <f t="shared" ca="1" si="208"/>
        <v>0.13163945816160172</v>
      </c>
      <c r="V818" s="371">
        <f t="shared" ca="1" si="208"/>
        <v>0.21648864543568455</v>
      </c>
      <c r="W818" s="371">
        <f t="shared" ca="1" si="208"/>
        <v>0.1905972190675769</v>
      </c>
      <c r="X818" s="371">
        <f t="shared" ca="1" si="208"/>
        <v>0.16829940639014412</v>
      </c>
      <c r="Y818" s="371">
        <f t="shared" ca="1" si="208"/>
        <v>0.14192283557507207</v>
      </c>
      <c r="Z818" s="371">
        <f t="shared" ca="1" si="208"/>
        <v>0.14729222102577241</v>
      </c>
      <c r="AA818" s="371">
        <f t="shared" ca="1" si="208"/>
        <v>2.3866396963372727E-2</v>
      </c>
      <c r="AB818" s="371">
        <f t="shared" ca="1" si="208"/>
        <v>0</v>
      </c>
      <c r="AC818" s="371">
        <f t="shared" ca="1" si="208"/>
        <v>0</v>
      </c>
      <c r="AD818" s="371">
        <f t="shared" ca="1" si="208"/>
        <v>0</v>
      </c>
      <c r="AE818" s="371">
        <f t="shared" ca="1" si="208"/>
        <v>0</v>
      </c>
      <c r="AF818" s="371">
        <f t="shared" ca="1" si="208"/>
        <v>0</v>
      </c>
      <c r="AG818" s="371">
        <f t="shared" ca="1" si="208"/>
        <v>0</v>
      </c>
      <c r="AH818" s="371">
        <f t="shared" ca="1" si="208"/>
        <v>0</v>
      </c>
      <c r="AI818" s="371">
        <f t="shared" ca="1" si="208"/>
        <v>0</v>
      </c>
      <c r="AJ818" s="371">
        <f t="shared" ca="1" si="208"/>
        <v>0</v>
      </c>
      <c r="AK818" s="371">
        <f t="shared" ca="1" si="208"/>
        <v>0</v>
      </c>
      <c r="AL818" s="371">
        <f t="shared" ca="1" si="208"/>
        <v>0</v>
      </c>
      <c r="AM818" s="371">
        <f t="shared" ca="1" si="208"/>
        <v>0</v>
      </c>
      <c r="AN818" s="371">
        <f t="shared" ca="1" si="208"/>
        <v>0</v>
      </c>
      <c r="AO818" s="371">
        <f t="shared" ca="1" si="208"/>
        <v>0</v>
      </c>
      <c r="AP818" s="371">
        <f t="shared" ca="1" si="208"/>
        <v>0</v>
      </c>
      <c r="AQ818" s="371">
        <f t="shared" ca="1" si="208"/>
        <v>0</v>
      </c>
      <c r="AR818" s="371">
        <f t="shared" ca="1" si="208"/>
        <v>0</v>
      </c>
      <c r="AS818" s="371">
        <f t="shared" ca="1" si="208"/>
        <v>0</v>
      </c>
      <c r="AT818" s="371">
        <f t="shared" ca="1" si="208"/>
        <v>0</v>
      </c>
      <c r="AU818" s="371">
        <f t="shared" ca="1" si="208"/>
        <v>0</v>
      </c>
      <c r="AV818" s="371">
        <f t="shared" ca="1" si="208"/>
        <v>0</v>
      </c>
      <c r="AW818" s="371">
        <f t="shared" ca="1" si="208"/>
        <v>0</v>
      </c>
      <c r="AX818" s="371">
        <f t="shared" ca="1" si="208"/>
        <v>0</v>
      </c>
      <c r="AY818" s="371">
        <f t="shared" ca="1" si="208"/>
        <v>0</v>
      </c>
      <c r="AZ818" s="371">
        <f t="shared" ca="1" si="208"/>
        <v>0</v>
      </c>
      <c r="BA818" s="371">
        <f t="shared" ca="1" si="208"/>
        <v>0</v>
      </c>
      <c r="BB818" s="371">
        <f t="shared" ca="1" si="208"/>
        <v>0</v>
      </c>
      <c r="BC818" s="371">
        <f t="shared" ca="1" si="208"/>
        <v>0</v>
      </c>
      <c r="BD818" s="371">
        <f t="shared" ca="1" si="208"/>
        <v>0</v>
      </c>
      <c r="BE818" s="371">
        <f t="shared" ca="1" si="208"/>
        <v>0</v>
      </c>
      <c r="BF818" s="371">
        <f t="shared" ca="1" si="208"/>
        <v>0</v>
      </c>
      <c r="BG818" s="371">
        <f t="shared" ca="1" si="208"/>
        <v>0</v>
      </c>
      <c r="BH818" s="371">
        <f t="shared" ca="1" si="208"/>
        <v>0</v>
      </c>
      <c r="BI818" s="371">
        <f ca="1">SUM(BI806:BI817)</f>
        <v>0</v>
      </c>
      <c r="BJ818" s="116"/>
      <c r="BK818" s="116"/>
      <c r="BL818" s="116"/>
      <c r="BM818" s="116"/>
    </row>
    <row r="819" spans="1:65" ht="12.75" customHeight="1" outlineLevel="2">
      <c r="A819" s="366"/>
      <c r="B819" s="106" t="str">
        <f>C831</f>
        <v>Easements</v>
      </c>
      <c r="C819" s="614"/>
      <c r="D819" s="615" t="s">
        <v>236</v>
      </c>
      <c r="E819" s="614"/>
      <c r="F819" s="622"/>
      <c r="G819" s="617">
        <f>IF('PTRM input'!$E$574='PTRM input'!$G$573,IF(G$3&gt;A4taxremlife,A4taxvalue-SUM(F819:$F819),IF(A4taxremlife="N/A","n/a",A4taxvalue/A4taxremlife)),'PTRM input'!G$582)</f>
        <v>0</v>
      </c>
      <c r="H819" s="617">
        <f>IF('PTRM input'!$E$574='PTRM input'!$G$573,IF(H$3&gt;A4taxremlife,A4taxvalue-SUM($F819:G819),IF(A4taxremlife="N/A","n/a",A4taxvalue/A4taxremlife)),'PTRM input'!H$582)</f>
        <v>0</v>
      </c>
      <c r="I819" s="617">
        <f>IF('PTRM input'!$E$574='PTRM input'!$G$573,IF(I$3&gt;A4taxremlife,A4taxvalue-SUM($F819:H819),IF(A4taxremlife="N/A","n/a",A4taxvalue/A4taxremlife)),'PTRM input'!I$582)</f>
        <v>0</v>
      </c>
      <c r="J819" s="617">
        <f>IF('PTRM input'!$E$574='PTRM input'!$G$573,IF(J$3&gt;A4taxremlife,A4taxvalue-SUM($F819:I819),IF(A4taxremlife="N/A","n/a",A4taxvalue/A4taxremlife)),'PTRM input'!J$582)</f>
        <v>0</v>
      </c>
      <c r="K819" s="617">
        <f>IF('PTRM input'!$E$574='PTRM input'!$G$573,IF(K$3&gt;A4taxremlife,A4taxvalue-SUM($F819:J819),IF(A4taxremlife="N/A","n/a",A4taxvalue/A4taxremlife)),'PTRM input'!K$582)</f>
        <v>0</v>
      </c>
      <c r="L819" s="617">
        <f>IF('PTRM input'!$E$574='PTRM input'!$G$573,IF(L$3&gt;A4taxremlife,A4taxvalue-SUM($F819:K819),IF(A4taxremlife="N/A","n/a",A4taxvalue/A4taxremlife)),'PTRM input'!L$582)</f>
        <v>0</v>
      </c>
      <c r="M819" s="617">
        <f>IF('PTRM input'!$E$574='PTRM input'!$G$573,IF(M$3&gt;A4taxremlife,A4taxvalue-SUM($F819:L819),IF(A4taxremlife="N/A","n/a",A4taxvalue/A4taxremlife)),'PTRM input'!M$582)</f>
        <v>0</v>
      </c>
      <c r="N819" s="617">
        <f>IF('PTRM input'!$E$574='PTRM input'!$G$573,IF(N$3&gt;A4taxremlife,A4taxvalue-SUM($F819:M819),IF(A4taxremlife="N/A","n/a",A4taxvalue/A4taxremlife)),'PTRM input'!N$582)</f>
        <v>0</v>
      </c>
      <c r="O819" s="617">
        <f>IF('PTRM input'!$E$574='PTRM input'!$G$573,IF(O$3&gt;A4taxremlife,A4taxvalue-SUM($F819:N819),IF(A4taxremlife="N/A","n/a",A4taxvalue/A4taxremlife)),'PTRM input'!O$582)</f>
        <v>0</v>
      </c>
      <c r="P819" s="617">
        <f>IF('PTRM input'!$E$574='PTRM input'!$G$573,IF(P$3&gt;A4taxremlife,A4taxvalue-SUM($F819:O819),IF(A4taxremlife="N/A","n/a",A4taxvalue/A4taxremlife)),'PTRM input'!P$582)</f>
        <v>0</v>
      </c>
      <c r="Q819" s="617">
        <f>IF('PTRM input'!$E$574='PTRM input'!$G$573,IF(Q$3&gt;A4taxremlife,A4taxvalue-SUM($F819:P819),IF(A4taxremlife="N/A","n/a",A4taxvalue/A4taxremlife)),'PTRM input'!Q$582)</f>
        <v>0</v>
      </c>
      <c r="R819" s="617">
        <f>IF('PTRM input'!$E$574='PTRM input'!$G$573,IF(R$3&gt;A4taxremlife,A4taxvalue-SUM($F819:Q819),IF(A4taxremlife="N/A","n/a",A4taxvalue/A4taxremlife)),'PTRM input'!R$582)</f>
        <v>0</v>
      </c>
      <c r="S819" s="617">
        <f>IF('PTRM input'!$E$574='PTRM input'!$G$573,IF(S$3&gt;A4taxremlife,A4taxvalue-SUM($F819:R819),IF(A4taxremlife="N/A","n/a",A4taxvalue/A4taxremlife)),'PTRM input'!S$582)</f>
        <v>0</v>
      </c>
      <c r="T819" s="617">
        <f>IF('PTRM input'!$E$574='PTRM input'!$G$573,IF(T$3&gt;A4taxremlife,A4taxvalue-SUM($F819:S819),IF(A4taxremlife="N/A","n/a",A4taxvalue/A4taxremlife)),'PTRM input'!T$582)</f>
        <v>0</v>
      </c>
      <c r="U819" s="617">
        <f>IF('PTRM input'!$E$574='PTRM input'!$G$573,IF(U$3&gt;A4taxremlife,A4taxvalue-SUM($F819:T819),IF(A4taxremlife="N/A","n/a",A4taxvalue/A4taxremlife)),'PTRM input'!U$582)</f>
        <v>0</v>
      </c>
      <c r="V819" s="617">
        <f>IF('PTRM input'!$E$574='PTRM input'!$G$573,IF(V$3&gt;A4taxremlife,A4taxvalue-SUM($F819:U819),IF(A4taxremlife="N/A","n/a",A4taxvalue/A4taxremlife)),'PTRM input'!V$582)</f>
        <v>0</v>
      </c>
      <c r="W819" s="617">
        <f>IF('PTRM input'!$E$574='PTRM input'!$G$573,IF(W$3&gt;A4taxremlife,A4taxvalue-SUM($F819:V819),IF(A4taxremlife="N/A","n/a",A4taxvalue/A4taxremlife)),'PTRM input'!W$582)</f>
        <v>0</v>
      </c>
      <c r="X819" s="617">
        <f>IF('PTRM input'!$E$574='PTRM input'!$G$573,IF(X$3&gt;A4taxremlife,A4taxvalue-SUM($F819:W819),IF(A4taxremlife="N/A","n/a",A4taxvalue/A4taxremlife)),'PTRM input'!X$582)</f>
        <v>0</v>
      </c>
      <c r="Y819" s="617">
        <f>IF('PTRM input'!$E$574='PTRM input'!$G$573,IF(Y$3&gt;A4taxremlife,A4taxvalue-SUM($F819:X819),IF(A4taxremlife="N/A","n/a",A4taxvalue/A4taxremlife)),'PTRM input'!Y$582)</f>
        <v>0</v>
      </c>
      <c r="Z819" s="617">
        <f>IF('PTRM input'!$E$574='PTRM input'!$G$573,IF(Z$3&gt;A4taxremlife,A4taxvalue-SUM($F819:Y819),IF(A4taxremlife="N/A","n/a",A4taxvalue/A4taxremlife)),'PTRM input'!Z$582)</f>
        <v>0</v>
      </c>
      <c r="AA819" s="617">
        <f>IF('PTRM input'!$E$574='PTRM input'!$G$573,IF(AA$3&gt;A4taxremlife,A4taxvalue-SUM($F819:Z819),IF(A4taxremlife="N/A","n/a",A4taxvalue/A4taxremlife)),'PTRM input'!AA$582)</f>
        <v>0</v>
      </c>
      <c r="AB819" s="617">
        <f>IF('PTRM input'!$E$574='PTRM input'!$G$573,IF(AB$3&gt;A4taxremlife,A4taxvalue-SUM($F819:AA819),IF(A4taxremlife="N/A","n/a",A4taxvalue/A4taxremlife)),'PTRM input'!AB$582)</f>
        <v>0</v>
      </c>
      <c r="AC819" s="617">
        <f>IF('PTRM input'!$E$574='PTRM input'!$G$573,IF(AC$3&gt;A4taxremlife,A4taxvalue-SUM($F819:AB819),IF(A4taxremlife="N/A","n/a",A4taxvalue/A4taxremlife)),'PTRM input'!AC$582)</f>
        <v>0</v>
      </c>
      <c r="AD819" s="617">
        <f>IF('PTRM input'!$E$574='PTRM input'!$G$573,IF(AD$3&gt;A4taxremlife,A4taxvalue-SUM($F819:AC819),IF(A4taxremlife="N/A","n/a",A4taxvalue/A4taxremlife)),'PTRM input'!AD$582)</f>
        <v>0</v>
      </c>
      <c r="AE819" s="617">
        <f>IF('PTRM input'!$E$574='PTRM input'!$G$573,IF(AE$3&gt;A4taxremlife,A4taxvalue-SUM($F819:AD819),IF(A4taxremlife="N/A","n/a",A4taxvalue/A4taxremlife)),'PTRM input'!AE$582)</f>
        <v>0</v>
      </c>
      <c r="AF819" s="617">
        <f>IF('PTRM input'!$E$574='PTRM input'!$G$573,IF(AF$3&gt;A4taxremlife,A4taxvalue-SUM($F819:AE819),IF(A4taxremlife="N/A","n/a",A4taxvalue/A4taxremlife)),'PTRM input'!AF$582)</f>
        <v>0</v>
      </c>
      <c r="AG819" s="617">
        <f>IF('PTRM input'!$E$574='PTRM input'!$G$573,IF(AG$3&gt;A4taxremlife,A4taxvalue-SUM($F819:AF819),IF(A4taxremlife="N/A","n/a",A4taxvalue/A4taxremlife)),'PTRM input'!AG$582)</f>
        <v>0</v>
      </c>
      <c r="AH819" s="617">
        <f>IF('PTRM input'!$E$574='PTRM input'!$G$573,IF(AH$3&gt;A4taxremlife,A4taxvalue-SUM($F819:AG819),IF(A4taxremlife="N/A","n/a",A4taxvalue/A4taxremlife)),'PTRM input'!AH$582)</f>
        <v>0</v>
      </c>
      <c r="AI819" s="617">
        <f>IF('PTRM input'!$E$574='PTRM input'!$G$573,IF(AI$3&gt;A4taxremlife,A4taxvalue-SUM($F819:AH819),IF(A4taxremlife="N/A","n/a",A4taxvalue/A4taxremlife)),'PTRM input'!AI$582)</f>
        <v>0</v>
      </c>
      <c r="AJ819" s="617">
        <f>IF('PTRM input'!$E$574='PTRM input'!$G$573,IF(AJ$3&gt;A4taxremlife,A4taxvalue-SUM($F819:AI819),IF(A4taxremlife="N/A","n/a",A4taxvalue/A4taxremlife)),'PTRM input'!AJ$582)</f>
        <v>0</v>
      </c>
      <c r="AK819" s="617">
        <f>IF('PTRM input'!$E$574='PTRM input'!$G$573,IF(AK$3&gt;A4taxremlife,A4taxvalue-SUM($F819:AJ819),IF(A4taxremlife="N/A","n/a",A4taxvalue/A4taxremlife)),'PTRM input'!AK$582)</f>
        <v>0</v>
      </c>
      <c r="AL819" s="617">
        <f>IF('PTRM input'!$E$574='PTRM input'!$G$573,IF(AL$3&gt;A4taxremlife,A4taxvalue-SUM($F819:AK819),IF(A4taxremlife="N/A","n/a",A4taxvalue/A4taxremlife)),'PTRM input'!AL$582)</f>
        <v>0</v>
      </c>
      <c r="AM819" s="617">
        <f>IF('PTRM input'!$E$574='PTRM input'!$G$573,IF(AM$3&gt;A4taxremlife,A4taxvalue-SUM($F819:AL819),IF(A4taxremlife="N/A","n/a",A4taxvalue/A4taxremlife)),'PTRM input'!AM$582)</f>
        <v>0</v>
      </c>
      <c r="AN819" s="617">
        <f>IF('PTRM input'!$E$574='PTRM input'!$G$573,IF(AN$3&gt;A4taxremlife,A4taxvalue-SUM($F819:AM819),IF(A4taxremlife="N/A","n/a",A4taxvalue/A4taxremlife)),'PTRM input'!AN$582)</f>
        <v>0</v>
      </c>
      <c r="AO819" s="617">
        <f>IF('PTRM input'!$E$574='PTRM input'!$G$573,IF(AO$3&gt;A4taxremlife,A4taxvalue-SUM($F819:AN819),IF(A4taxremlife="N/A","n/a",A4taxvalue/A4taxremlife)),'PTRM input'!AO$582)</f>
        <v>0</v>
      </c>
      <c r="AP819" s="617">
        <f>IF('PTRM input'!$E$574='PTRM input'!$G$573,IF(AP$3&gt;A4taxremlife,A4taxvalue-SUM($F819:AO819),IF(A4taxremlife="N/A","n/a",A4taxvalue/A4taxremlife)),'PTRM input'!AP$582)</f>
        <v>0</v>
      </c>
      <c r="AQ819" s="617">
        <f>IF('PTRM input'!$E$574='PTRM input'!$G$573,IF(AQ$3&gt;A4taxremlife,A4taxvalue-SUM($F819:AP819),IF(A4taxremlife="N/A","n/a",A4taxvalue/A4taxremlife)),'PTRM input'!AQ$582)</f>
        <v>0</v>
      </c>
      <c r="AR819" s="617">
        <f>IF('PTRM input'!$E$574='PTRM input'!$G$573,IF(AR$3&gt;A4taxremlife,A4taxvalue-SUM($F819:AQ819),IF(A4taxremlife="N/A","n/a",A4taxvalue/A4taxremlife)),'PTRM input'!AR$582)</f>
        <v>0</v>
      </c>
      <c r="AS819" s="617">
        <f>IF('PTRM input'!$E$574='PTRM input'!$G$573,IF(AS$3&gt;A4taxremlife,A4taxvalue-SUM($F819:AR819),IF(A4taxremlife="N/A","n/a",A4taxvalue/A4taxremlife)),'PTRM input'!AS$582)</f>
        <v>0</v>
      </c>
      <c r="AT819" s="617">
        <f>IF('PTRM input'!$E$574='PTRM input'!$G$573,IF(AT$3&gt;A4taxremlife,A4taxvalue-SUM($F819:AS819),IF(A4taxremlife="N/A","n/a",A4taxvalue/A4taxremlife)),'PTRM input'!AT$582)</f>
        <v>0</v>
      </c>
      <c r="AU819" s="617">
        <f>IF('PTRM input'!$E$574='PTRM input'!$G$573,IF(AU$3&gt;A4taxremlife,A4taxvalue-SUM($F819:AT819),IF(A4taxremlife="N/A","n/a",A4taxvalue/A4taxremlife)),'PTRM input'!AU$582)</f>
        <v>0</v>
      </c>
      <c r="AV819" s="617">
        <f>IF('PTRM input'!$E$574='PTRM input'!$G$573,IF(AV$3&gt;A4taxremlife,A4taxvalue-SUM($F819:AU819),IF(A4taxremlife="N/A","n/a",A4taxvalue/A4taxremlife)),'PTRM input'!AV$582)</f>
        <v>0</v>
      </c>
      <c r="AW819" s="617">
        <f>IF('PTRM input'!$E$574='PTRM input'!$G$573,IF(AW$3&gt;A4taxremlife,A4taxvalue-SUM($F819:AV819),IF(A4taxremlife="N/A","n/a",A4taxvalue/A4taxremlife)),'PTRM input'!AW$582)</f>
        <v>0</v>
      </c>
      <c r="AX819" s="617">
        <f>IF('PTRM input'!$E$574='PTRM input'!$G$573,IF(AX$3&gt;A4taxremlife,A4taxvalue-SUM($F819:AW819),IF(A4taxremlife="N/A","n/a",A4taxvalue/A4taxremlife)),'PTRM input'!AX$582)</f>
        <v>0</v>
      </c>
      <c r="AY819" s="617">
        <f>IF('PTRM input'!$E$574='PTRM input'!$G$573,IF(AY$3&gt;A4taxremlife,A4taxvalue-SUM($F819:AX819),IF(A4taxremlife="N/A","n/a",A4taxvalue/A4taxremlife)),'PTRM input'!AY$582)</f>
        <v>0</v>
      </c>
      <c r="AZ819" s="617">
        <f>IF('PTRM input'!$E$574='PTRM input'!$G$573,IF(AZ$3&gt;A4taxremlife,A4taxvalue-SUM($F819:AY819),IF(A4taxremlife="N/A","n/a",A4taxvalue/A4taxremlife)),'PTRM input'!AZ$582)</f>
        <v>0</v>
      </c>
      <c r="BA819" s="617">
        <f>IF('PTRM input'!$E$574='PTRM input'!$G$573,IF(BA$3&gt;A4taxremlife,A4taxvalue-SUM($F819:AZ819),IF(A4taxremlife="N/A","n/a",A4taxvalue/A4taxremlife)),'PTRM input'!BA$582)</f>
        <v>0</v>
      </c>
      <c r="BB819" s="617">
        <f>IF('PTRM input'!$E$574='PTRM input'!$G$573,IF(BB$3&gt;A4taxremlife,A4taxvalue-SUM($F819:BA819),IF(A4taxremlife="N/A","n/a",A4taxvalue/A4taxremlife)),'PTRM input'!BB$582)</f>
        <v>0</v>
      </c>
      <c r="BC819" s="617">
        <f>IF('PTRM input'!$E$574='PTRM input'!$G$573,IF(BC$3&gt;A4taxremlife,A4taxvalue-SUM($F819:BB819),IF(A4taxremlife="N/A","n/a",A4taxvalue/A4taxremlife)),'PTRM input'!BC$582)</f>
        <v>0</v>
      </c>
      <c r="BD819" s="617">
        <f>IF('PTRM input'!$E$574='PTRM input'!$G$573,IF(BD$3&gt;A4taxremlife,A4taxvalue-SUM($F819:BC819),IF(A4taxremlife="N/A","n/a",A4taxvalue/A4taxremlife)),'PTRM input'!BD$582)</f>
        <v>0</v>
      </c>
      <c r="BE819" s="617">
        <f>IF('PTRM input'!$E$574='PTRM input'!$G$573,IF(BE$3&gt;A4taxremlife,A4taxvalue-SUM($F819:BD819),IF(A4taxremlife="N/A","n/a",A4taxvalue/A4taxremlife)),'PTRM input'!BE$582)</f>
        <v>0</v>
      </c>
      <c r="BF819" s="617">
        <f>IF('PTRM input'!$E$574='PTRM input'!$G$573,IF(BF$3&gt;A4taxremlife,A4taxvalue-SUM($F819:BE819),IF(A4taxremlife="N/A","n/a",A4taxvalue/A4taxremlife)),'PTRM input'!BF$582)</f>
        <v>0</v>
      </c>
      <c r="BG819" s="617">
        <f>IF('PTRM input'!$E$574='PTRM input'!$G$573,IF(BG$3&gt;A4taxremlife,A4taxvalue-SUM($F819:BF819),IF(A4taxremlife="N/A","n/a",A4taxvalue/A4taxremlife)),'PTRM input'!BG$582)</f>
        <v>0</v>
      </c>
      <c r="BH819" s="617">
        <f>IF('PTRM input'!$E$574='PTRM input'!$G$573,IF(BH$3&gt;A4taxremlife,A4taxvalue-SUM($F819:BG819),IF(A4taxremlife="N/A","n/a",A4taxvalue/A4taxremlife)),'PTRM input'!BH$582)</f>
        <v>0</v>
      </c>
      <c r="BI819" s="617">
        <f>IF('PTRM input'!$E$574='PTRM input'!$G$573,IF(BI$3&gt;A4taxremlife,A4taxvalue-SUM($F819:BH819),IF(A4taxremlife="N/A","n/a",A4taxvalue/A4taxremlife)),'PTRM input'!BI$582)</f>
        <v>0</v>
      </c>
      <c r="BJ819" s="116"/>
      <c r="BK819" s="116"/>
      <c r="BL819" s="116"/>
      <c r="BM819" s="116"/>
    </row>
    <row r="820" spans="1:65" ht="12.75" customHeight="1" outlineLevel="2">
      <c r="A820" s="366"/>
      <c r="B820" s="19"/>
      <c r="C820" s="18"/>
      <c r="D820" s="760" t="s">
        <v>237</v>
      </c>
      <c r="E820" s="86">
        <v>0</v>
      </c>
      <c r="F820" s="356"/>
      <c r="G820" s="433"/>
      <c r="H820" s="433"/>
      <c r="I820" s="433"/>
      <c r="J820" s="433"/>
      <c r="K820" s="433"/>
      <c r="L820" s="433"/>
      <c r="M820" s="251"/>
      <c r="N820" s="433"/>
      <c r="O820" s="433"/>
      <c r="P820" s="433"/>
      <c r="Q820" s="251"/>
      <c r="R820" s="251"/>
      <c r="S820" s="251"/>
      <c r="T820" s="251"/>
      <c r="U820" s="251"/>
      <c r="V820" s="251"/>
      <c r="W820" s="251"/>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c r="AT820" s="251"/>
      <c r="AU820" s="251"/>
      <c r="AV820" s="251"/>
      <c r="AW820" s="251"/>
      <c r="AX820" s="251"/>
      <c r="AY820" s="251"/>
      <c r="AZ820" s="251"/>
      <c r="BA820" s="251"/>
      <c r="BB820" s="251"/>
      <c r="BC820" s="251"/>
      <c r="BD820" s="251"/>
      <c r="BE820" s="251"/>
      <c r="BF820" s="251"/>
      <c r="BG820" s="251"/>
      <c r="BH820" s="251"/>
      <c r="BI820" s="251"/>
      <c r="BJ820" s="116"/>
      <c r="BK820" s="116"/>
      <c r="BL820" s="116"/>
      <c r="BM820" s="116"/>
    </row>
    <row r="821" spans="1:65" ht="12.75" customHeight="1" outlineLevel="2">
      <c r="A821" s="366"/>
      <c r="B821" s="19"/>
      <c r="C821" s="18"/>
      <c r="D821" s="760"/>
      <c r="E821" s="86">
        <v>1</v>
      </c>
      <c r="F821" s="356"/>
      <c r="G821" s="618"/>
      <c r="H821" s="251" t="str">
        <f ca="1">IF(A4taxstdlife="n/a","n/a",IF(A4taxstdlife="",0,IF(H$3&gt;(A4stdlife+$E821),((INDEX('PTRM input'!$G$385:$P$434,A4offset,$E821)-INDEX('PTRM input'!$G$277:$P$326,A4offset,$E821))*OFFSET($F$7,0,$E821))-SUM($G821:G821),(((INDEX('PTRM input'!$G$385:$P$434,A4offset,$E821)-INDEX('PTRM input'!$G$277:$P$326,A4offset,$E821))*OFFSET($F$7,0,$E821))-SUM($G821:G821))*(OFFSET('PTRM input'!$G$477,0,$E821-1)/A4taxstdlife))))</f>
        <v>n/a</v>
      </c>
      <c r="I821" s="251" t="str">
        <f ca="1">IF(A4taxstdlife="n/a","n/a",IF(A4taxstdlife="",0,IF(I$3&gt;(A4stdlife+$E821),((INDEX('PTRM input'!$G$385:$P$434,A4offset,$E821)-INDEX('PTRM input'!$G$277:$P$326,A4offset,$E821))*OFFSET($F$7,0,$E821))-SUM($G821:H821),(((INDEX('PTRM input'!$G$385:$P$434,A4offset,$E821)-INDEX('PTRM input'!$G$277:$P$326,A4offset,$E821))*OFFSET($F$7,0,$E821))-SUM($G821:H821))*(OFFSET('PTRM input'!$G$477,0,$E821-1)/A4taxstdlife))))</f>
        <v>n/a</v>
      </c>
      <c r="J821" s="251" t="str">
        <f ca="1">IF(A4taxstdlife="n/a","n/a",IF(A4taxstdlife="",0,IF(J$3&gt;(A4stdlife+$E821),((INDEX('PTRM input'!$G$385:$P$434,A4offset,$E821)-INDEX('PTRM input'!$G$277:$P$326,A4offset,$E821))*OFFSET($F$7,0,$E821))-SUM($G821:I821),(((INDEX('PTRM input'!$G$385:$P$434,A4offset,$E821)-INDEX('PTRM input'!$G$277:$P$326,A4offset,$E821))*OFFSET($F$7,0,$E821))-SUM($G821:I821))*(OFFSET('PTRM input'!$G$477,0,$E821-1)/A4taxstdlife))))</f>
        <v>n/a</v>
      </c>
      <c r="K821" s="251" t="str">
        <f ca="1">IF(A4taxstdlife="n/a","n/a",IF(A4taxstdlife="",0,IF(K$3&gt;(A4stdlife+$E821),((INDEX('PTRM input'!$G$385:$P$434,A4offset,$E821)-INDEX('PTRM input'!$G$277:$P$326,A4offset,$E821))*OFFSET($F$7,0,$E821))-SUM($G821:J821),(((INDEX('PTRM input'!$G$385:$P$434,A4offset,$E821)-INDEX('PTRM input'!$G$277:$P$326,A4offset,$E821))*OFFSET($F$7,0,$E821))-SUM($G821:J821))*(OFFSET('PTRM input'!$G$477,0,$E821-1)/A4taxstdlife))))</f>
        <v>n/a</v>
      </c>
      <c r="L821" s="251" t="str">
        <f ca="1">IF(A4taxstdlife="n/a","n/a",IF(A4taxstdlife="",0,IF(L$3&gt;(A4stdlife+$E821),((INDEX('PTRM input'!$G$385:$P$434,A4offset,$E821)-INDEX('PTRM input'!$G$277:$P$326,A4offset,$E821))*OFFSET($F$7,0,$E821))-SUM($G821:K821),(((INDEX('PTRM input'!$G$385:$P$434,A4offset,$E821)-INDEX('PTRM input'!$G$277:$P$326,A4offset,$E821))*OFFSET($F$7,0,$E821))-SUM($G821:K821))*(OFFSET('PTRM input'!$G$477,0,$E821-1)/A4taxstdlife))))</f>
        <v>n/a</v>
      </c>
      <c r="M821" s="251" t="str">
        <f ca="1">IF(A4taxstdlife="n/a","n/a",IF(A4taxstdlife="",0,IF(M$3&gt;(A4stdlife+$E821),((INDEX('PTRM input'!$G$385:$P$434,A4offset,$E821)-INDEX('PTRM input'!$G$277:$P$326,A4offset,$E821))*OFFSET($F$7,0,$E821))-SUM($G821:L821),(((INDEX('PTRM input'!$G$385:$P$434,A4offset,$E821)-INDEX('PTRM input'!$G$277:$P$326,A4offset,$E821))*OFFSET($F$7,0,$E821))-SUM($G821:L821))*(OFFSET('PTRM input'!$G$477,0,$E821-1)/A4taxstdlife))))</f>
        <v>n/a</v>
      </c>
      <c r="N821" s="251" t="str">
        <f ca="1">IF(A4taxstdlife="n/a","n/a",IF(A4taxstdlife="",0,IF(N$3&gt;(A4stdlife+$E821),((INDEX('PTRM input'!$G$385:$P$434,A4offset,$E821)-INDEX('PTRM input'!$G$277:$P$326,A4offset,$E821))*OFFSET($F$7,0,$E821))-SUM($G821:M821),(((INDEX('PTRM input'!$G$385:$P$434,A4offset,$E821)-INDEX('PTRM input'!$G$277:$P$326,A4offset,$E821))*OFFSET($F$7,0,$E821))-SUM($G821:M821))*(OFFSET('PTRM input'!$G$477,0,$E821-1)/A4taxstdlife))))</f>
        <v>n/a</v>
      </c>
      <c r="O821" s="251" t="str">
        <f ca="1">IF(A4taxstdlife="n/a","n/a",IF(A4taxstdlife="",0,IF(O$3&gt;(A4stdlife+$E821),((INDEX('PTRM input'!$G$385:$P$434,A4offset,$E821)-INDEX('PTRM input'!$G$277:$P$326,A4offset,$E821))*OFFSET($F$7,0,$E821))-SUM($G821:N821),(((INDEX('PTRM input'!$G$385:$P$434,A4offset,$E821)-INDEX('PTRM input'!$G$277:$P$326,A4offset,$E821))*OFFSET($F$7,0,$E821))-SUM($G821:N821))*(OFFSET('PTRM input'!$G$477,0,$E821-1)/A4taxstdlife))))</f>
        <v>n/a</v>
      </c>
      <c r="P821" s="251" t="str">
        <f ca="1">IF(A4taxstdlife="n/a","n/a",IF(A4taxstdlife="",0,IF(P$3&gt;(A4stdlife+$E821),((INDEX('PTRM input'!$G$385:$P$434,A4offset,$E821)-INDEX('PTRM input'!$G$277:$P$326,A4offset,$E821))*OFFSET($F$7,0,$E821))-SUM($G821:O821),(((INDEX('PTRM input'!$G$385:$P$434,A4offset,$E821)-INDEX('PTRM input'!$G$277:$P$326,A4offset,$E821))*OFFSET($F$7,0,$E821))-SUM($G821:O821))*(OFFSET('PTRM input'!$G$477,0,$E821-1)/A4taxstdlife))))</f>
        <v>n/a</v>
      </c>
      <c r="Q821" s="251" t="str">
        <f ca="1">IF(A4taxstdlife="n/a","n/a",IF(A4taxstdlife="",0,IF(Q$3&gt;(A4stdlife+$E821),((INDEX('PTRM input'!$G$385:$P$434,A4offset,$E821)-INDEX('PTRM input'!$G$277:$P$326,A4offset,$E821))*OFFSET($F$7,0,$E821))-SUM($G821:P821),(((INDEX('PTRM input'!$G$385:$P$434,A4offset,$E821)-INDEX('PTRM input'!$G$277:$P$326,A4offset,$E821))*OFFSET($F$7,0,$E821))-SUM($G821:P821))*(OFFSET('PTRM input'!$G$477,0,$E821-1)/A4taxstdlife))))</f>
        <v>n/a</v>
      </c>
      <c r="R821" s="251" t="str">
        <f ca="1">IF(A4taxstdlife="n/a","n/a",IF(A4taxstdlife="",0,IF(R$3&gt;(A4stdlife+$E821),((INDEX('PTRM input'!$G$385:$P$434,A4offset,$E821)-INDEX('PTRM input'!$G$277:$P$326,A4offset,$E821))*OFFSET($F$7,0,$E821))-SUM($G821:Q821),(((INDEX('PTRM input'!$G$385:$P$434,A4offset,$E821)-INDEX('PTRM input'!$G$277:$P$326,A4offset,$E821))*OFFSET($F$7,0,$E821))-SUM($G821:Q821))*(OFFSET('PTRM input'!$G$477,0,$E821-1)/A4taxstdlife))))</f>
        <v>n/a</v>
      </c>
      <c r="S821" s="251" t="str">
        <f ca="1">IF(A4taxstdlife="n/a","n/a",IF(A4taxstdlife="",0,IF(S$3&gt;(A4stdlife+$E821),((INDEX('PTRM input'!$G$385:$P$434,A4offset,$E821)-INDEX('PTRM input'!$G$277:$P$326,A4offset,$E821))*OFFSET($F$7,0,$E821))-SUM($G821:R821),(((INDEX('PTRM input'!$G$385:$P$434,A4offset,$E821)-INDEX('PTRM input'!$G$277:$P$326,A4offset,$E821))*OFFSET($F$7,0,$E821))-SUM($G821:R821))*(OFFSET('PTRM input'!$G$477,0,$E821-1)/A4taxstdlife))))</f>
        <v>n/a</v>
      </c>
      <c r="T821" s="251" t="str">
        <f ca="1">IF(A4taxstdlife="n/a","n/a",IF(A4taxstdlife="",0,IF(T$3&gt;(A4stdlife+$E821),((INDEX('PTRM input'!$G$385:$P$434,A4offset,$E821)-INDEX('PTRM input'!$G$277:$P$326,A4offset,$E821))*OFFSET($F$7,0,$E821))-SUM($G821:S821),(((INDEX('PTRM input'!$G$385:$P$434,A4offset,$E821)-INDEX('PTRM input'!$G$277:$P$326,A4offset,$E821))*OFFSET($F$7,0,$E821))-SUM($G821:S821))*(OFFSET('PTRM input'!$G$477,0,$E821-1)/A4taxstdlife))))</f>
        <v>n/a</v>
      </c>
      <c r="U821" s="251" t="str">
        <f ca="1">IF(A4taxstdlife="n/a","n/a",IF(A4taxstdlife="",0,IF(U$3&gt;(A4stdlife+$E821),((INDEX('PTRM input'!$G$385:$P$434,A4offset,$E821)-INDEX('PTRM input'!$G$277:$P$326,A4offset,$E821))*OFFSET($F$7,0,$E821))-SUM($G821:T821),(((INDEX('PTRM input'!$G$385:$P$434,A4offset,$E821)-INDEX('PTRM input'!$G$277:$P$326,A4offset,$E821))*OFFSET($F$7,0,$E821))-SUM($G821:T821))*(OFFSET('PTRM input'!$G$477,0,$E821-1)/A4taxstdlife))))</f>
        <v>n/a</v>
      </c>
      <c r="V821" s="251" t="str">
        <f ca="1">IF(A4taxstdlife="n/a","n/a",IF(A4taxstdlife="",0,IF(V$3&gt;(A4stdlife+$E821),((INDEX('PTRM input'!$G$385:$P$434,A4offset,$E821)-INDEX('PTRM input'!$G$277:$P$326,A4offset,$E821))*OFFSET($F$7,0,$E821))-SUM($G821:U821),(((INDEX('PTRM input'!$G$385:$P$434,A4offset,$E821)-INDEX('PTRM input'!$G$277:$P$326,A4offset,$E821))*OFFSET($F$7,0,$E821))-SUM($G821:U821))*(OFFSET('PTRM input'!$G$477,0,$E821-1)/A4taxstdlife))))</f>
        <v>n/a</v>
      </c>
      <c r="W821" s="251" t="str">
        <f ca="1">IF(A4taxstdlife="n/a","n/a",IF(A4taxstdlife="",0,IF(W$3&gt;(A4stdlife+$E821),((INDEX('PTRM input'!$G$385:$P$434,A4offset,$E821)-INDEX('PTRM input'!$G$277:$P$326,A4offset,$E821))*OFFSET($F$7,0,$E821))-SUM($G821:V821),(((INDEX('PTRM input'!$G$385:$P$434,A4offset,$E821)-INDEX('PTRM input'!$G$277:$P$326,A4offset,$E821))*OFFSET($F$7,0,$E821))-SUM($G821:V821))*(OFFSET('PTRM input'!$G$477,0,$E821-1)/A4taxstdlife))))</f>
        <v>n/a</v>
      </c>
      <c r="X821" s="251" t="str">
        <f ca="1">IF(A4taxstdlife="n/a","n/a",IF(A4taxstdlife="",0,IF(X$3&gt;(A4stdlife+$E821),((INDEX('PTRM input'!$G$385:$P$434,A4offset,$E821)-INDEX('PTRM input'!$G$277:$P$326,A4offset,$E821))*OFFSET($F$7,0,$E821))-SUM($G821:W821),(((INDEX('PTRM input'!$G$385:$P$434,A4offset,$E821)-INDEX('PTRM input'!$G$277:$P$326,A4offset,$E821))*OFFSET($F$7,0,$E821))-SUM($G821:W821))*(OFFSET('PTRM input'!$G$477,0,$E821-1)/A4taxstdlife))))</f>
        <v>n/a</v>
      </c>
      <c r="Y821" s="251" t="str">
        <f ca="1">IF(A4taxstdlife="n/a","n/a",IF(A4taxstdlife="",0,IF(Y$3&gt;(A4stdlife+$E821),((INDEX('PTRM input'!$G$385:$P$434,A4offset,$E821)-INDEX('PTRM input'!$G$277:$P$326,A4offset,$E821))*OFFSET($F$7,0,$E821))-SUM($G821:X821),(((INDEX('PTRM input'!$G$385:$P$434,A4offset,$E821)-INDEX('PTRM input'!$G$277:$P$326,A4offset,$E821))*OFFSET($F$7,0,$E821))-SUM($G821:X821))*(OFFSET('PTRM input'!$G$477,0,$E821-1)/A4taxstdlife))))</f>
        <v>n/a</v>
      </c>
      <c r="Z821" s="251" t="str">
        <f ca="1">IF(A4taxstdlife="n/a","n/a",IF(A4taxstdlife="",0,IF(Z$3&gt;(A4stdlife+$E821),((INDEX('PTRM input'!$G$385:$P$434,A4offset,$E821)-INDEX('PTRM input'!$G$277:$P$326,A4offset,$E821))*OFFSET($F$7,0,$E821))-SUM($G821:Y821),(((INDEX('PTRM input'!$G$385:$P$434,A4offset,$E821)-INDEX('PTRM input'!$G$277:$P$326,A4offset,$E821))*OFFSET($F$7,0,$E821))-SUM($G821:Y821))*(OFFSET('PTRM input'!$G$477,0,$E821-1)/A4taxstdlife))))</f>
        <v>n/a</v>
      </c>
      <c r="AA821" s="251" t="str">
        <f ca="1">IF(A4taxstdlife="n/a","n/a",IF(A4taxstdlife="",0,IF(AA$3&gt;(A4stdlife+$E821),((INDEX('PTRM input'!$G$385:$P$434,A4offset,$E821)-INDEX('PTRM input'!$G$277:$P$326,A4offset,$E821))*OFFSET($F$7,0,$E821))-SUM($G821:Z821),(((INDEX('PTRM input'!$G$385:$P$434,A4offset,$E821)-INDEX('PTRM input'!$G$277:$P$326,A4offset,$E821))*OFFSET($F$7,0,$E821))-SUM($G821:Z821))*(OFFSET('PTRM input'!$G$477,0,$E821-1)/A4taxstdlife))))</f>
        <v>n/a</v>
      </c>
      <c r="AB821" s="251" t="str">
        <f ca="1">IF(A4taxstdlife="n/a","n/a",IF(A4taxstdlife="",0,IF(AB$3&gt;(A4stdlife+$E821),((INDEX('PTRM input'!$G$385:$P$434,A4offset,$E821)-INDEX('PTRM input'!$G$277:$P$326,A4offset,$E821))*OFFSET($F$7,0,$E821))-SUM($G821:AA821),(((INDEX('PTRM input'!$G$385:$P$434,A4offset,$E821)-INDEX('PTRM input'!$G$277:$P$326,A4offset,$E821))*OFFSET($F$7,0,$E821))-SUM($G821:AA821))*(OFFSET('PTRM input'!$G$477,0,$E821-1)/A4taxstdlife))))</f>
        <v>n/a</v>
      </c>
      <c r="AC821" s="251" t="str">
        <f ca="1">IF(A4taxstdlife="n/a","n/a",IF(A4taxstdlife="",0,IF(AC$3&gt;(A4stdlife+$E821),((INDEX('PTRM input'!$G$385:$P$434,A4offset,$E821)-INDEX('PTRM input'!$G$277:$P$326,A4offset,$E821))*OFFSET($F$7,0,$E821))-SUM($G821:AB821),(((INDEX('PTRM input'!$G$385:$P$434,A4offset,$E821)-INDEX('PTRM input'!$G$277:$P$326,A4offset,$E821))*OFFSET($F$7,0,$E821))-SUM($G821:AB821))*(OFFSET('PTRM input'!$G$477,0,$E821-1)/A4taxstdlife))))</f>
        <v>n/a</v>
      </c>
      <c r="AD821" s="251" t="str">
        <f ca="1">IF(A4taxstdlife="n/a","n/a",IF(A4taxstdlife="",0,IF(AD$3&gt;(A4stdlife+$E821),((INDEX('PTRM input'!$G$385:$P$434,A4offset,$E821)-INDEX('PTRM input'!$G$277:$P$326,A4offset,$E821))*OFFSET($F$7,0,$E821))-SUM($G821:AC821),(((INDEX('PTRM input'!$G$385:$P$434,A4offset,$E821)-INDEX('PTRM input'!$G$277:$P$326,A4offset,$E821))*OFFSET($F$7,0,$E821))-SUM($G821:AC821))*(OFFSET('PTRM input'!$G$477,0,$E821-1)/A4taxstdlife))))</f>
        <v>n/a</v>
      </c>
      <c r="AE821" s="251" t="str">
        <f ca="1">IF(A4taxstdlife="n/a","n/a",IF(A4taxstdlife="",0,IF(AE$3&gt;(A4stdlife+$E821),((INDEX('PTRM input'!$G$385:$P$434,A4offset,$E821)-INDEX('PTRM input'!$G$277:$P$326,A4offset,$E821))*OFFSET($F$7,0,$E821))-SUM($G821:AD821),(((INDEX('PTRM input'!$G$385:$P$434,A4offset,$E821)-INDEX('PTRM input'!$G$277:$P$326,A4offset,$E821))*OFFSET($F$7,0,$E821))-SUM($G821:AD821))*(OFFSET('PTRM input'!$G$477,0,$E821-1)/A4taxstdlife))))</f>
        <v>n/a</v>
      </c>
      <c r="AF821" s="251" t="str">
        <f ca="1">IF(A4taxstdlife="n/a","n/a",IF(A4taxstdlife="",0,IF(AF$3&gt;(A4stdlife+$E821),((INDEX('PTRM input'!$G$385:$P$434,A4offset,$E821)-INDEX('PTRM input'!$G$277:$P$326,A4offset,$E821))*OFFSET($F$7,0,$E821))-SUM($G821:AE821),(((INDEX('PTRM input'!$G$385:$P$434,A4offset,$E821)-INDEX('PTRM input'!$G$277:$P$326,A4offset,$E821))*OFFSET($F$7,0,$E821))-SUM($G821:AE821))*(OFFSET('PTRM input'!$G$477,0,$E821-1)/A4taxstdlife))))</f>
        <v>n/a</v>
      </c>
      <c r="AG821" s="251" t="str">
        <f ca="1">IF(A4taxstdlife="n/a","n/a",IF(A4taxstdlife="",0,IF(AG$3&gt;(A4stdlife+$E821),((INDEX('PTRM input'!$G$385:$P$434,A4offset,$E821)-INDEX('PTRM input'!$G$277:$P$326,A4offset,$E821))*OFFSET($F$7,0,$E821))-SUM($G821:AF821),(((INDEX('PTRM input'!$G$385:$P$434,A4offset,$E821)-INDEX('PTRM input'!$G$277:$P$326,A4offset,$E821))*OFFSET($F$7,0,$E821))-SUM($G821:AF821))*(OFFSET('PTRM input'!$G$477,0,$E821-1)/A4taxstdlife))))</f>
        <v>n/a</v>
      </c>
      <c r="AH821" s="251" t="str">
        <f ca="1">IF(A4taxstdlife="n/a","n/a",IF(A4taxstdlife="",0,IF(AH$3&gt;(A4stdlife+$E821),((INDEX('PTRM input'!$G$385:$P$434,A4offset,$E821)-INDEX('PTRM input'!$G$277:$P$326,A4offset,$E821))*OFFSET($F$7,0,$E821))-SUM($G821:AG821),(((INDEX('PTRM input'!$G$385:$P$434,A4offset,$E821)-INDEX('PTRM input'!$G$277:$P$326,A4offset,$E821))*OFFSET($F$7,0,$E821))-SUM($G821:AG821))*(OFFSET('PTRM input'!$G$477,0,$E821-1)/A4taxstdlife))))</f>
        <v>n/a</v>
      </c>
      <c r="AI821" s="251" t="str">
        <f ca="1">IF(A4taxstdlife="n/a","n/a",IF(A4taxstdlife="",0,IF(AI$3&gt;(A4stdlife+$E821),((INDEX('PTRM input'!$G$385:$P$434,A4offset,$E821)-INDEX('PTRM input'!$G$277:$P$326,A4offset,$E821))*OFFSET($F$7,0,$E821))-SUM($G821:AH821),(((INDEX('PTRM input'!$G$385:$P$434,A4offset,$E821)-INDEX('PTRM input'!$G$277:$P$326,A4offset,$E821))*OFFSET($F$7,0,$E821))-SUM($G821:AH821))*(OFFSET('PTRM input'!$G$477,0,$E821-1)/A4taxstdlife))))</f>
        <v>n/a</v>
      </c>
      <c r="AJ821" s="251" t="str">
        <f ca="1">IF(A4taxstdlife="n/a","n/a",IF(A4taxstdlife="",0,IF(AJ$3&gt;(A4stdlife+$E821),((INDEX('PTRM input'!$G$385:$P$434,A4offset,$E821)-INDEX('PTRM input'!$G$277:$P$326,A4offset,$E821))*OFFSET($F$7,0,$E821))-SUM($G821:AI821),(((INDEX('PTRM input'!$G$385:$P$434,A4offset,$E821)-INDEX('PTRM input'!$G$277:$P$326,A4offset,$E821))*OFFSET($F$7,0,$E821))-SUM($G821:AI821))*(OFFSET('PTRM input'!$G$477,0,$E821-1)/A4taxstdlife))))</f>
        <v>n/a</v>
      </c>
      <c r="AK821" s="251" t="str">
        <f ca="1">IF(A4taxstdlife="n/a","n/a",IF(A4taxstdlife="",0,IF(AK$3&gt;(A4stdlife+$E821),((INDEX('PTRM input'!$G$385:$P$434,A4offset,$E821)-INDEX('PTRM input'!$G$277:$P$326,A4offset,$E821))*OFFSET($F$7,0,$E821))-SUM($G821:AJ821),(((INDEX('PTRM input'!$G$385:$P$434,A4offset,$E821)-INDEX('PTRM input'!$G$277:$P$326,A4offset,$E821))*OFFSET($F$7,0,$E821))-SUM($G821:AJ821))*(OFFSET('PTRM input'!$G$477,0,$E821-1)/A4taxstdlife))))</f>
        <v>n/a</v>
      </c>
      <c r="AL821" s="251" t="str">
        <f ca="1">IF(A4taxstdlife="n/a","n/a",IF(A4taxstdlife="",0,IF(AL$3&gt;(A4stdlife+$E821),((INDEX('PTRM input'!$G$385:$P$434,A4offset,$E821)-INDEX('PTRM input'!$G$277:$P$326,A4offset,$E821))*OFFSET($F$7,0,$E821))-SUM($G821:AK821),(((INDEX('PTRM input'!$G$385:$P$434,A4offset,$E821)-INDEX('PTRM input'!$G$277:$P$326,A4offset,$E821))*OFFSET($F$7,0,$E821))-SUM($G821:AK821))*(OFFSET('PTRM input'!$G$477,0,$E821-1)/A4taxstdlife))))</f>
        <v>n/a</v>
      </c>
      <c r="AM821" s="251" t="str">
        <f ca="1">IF(A4taxstdlife="n/a","n/a",IF(A4taxstdlife="",0,IF(AM$3&gt;(A4stdlife+$E821),((INDEX('PTRM input'!$G$385:$P$434,A4offset,$E821)-INDEX('PTRM input'!$G$277:$P$326,A4offset,$E821))*OFFSET($F$7,0,$E821))-SUM($G821:AL821),(((INDEX('PTRM input'!$G$385:$P$434,A4offset,$E821)-INDEX('PTRM input'!$G$277:$P$326,A4offset,$E821))*OFFSET($F$7,0,$E821))-SUM($G821:AL821))*(OFFSET('PTRM input'!$G$477,0,$E821-1)/A4taxstdlife))))</f>
        <v>n/a</v>
      </c>
      <c r="AN821" s="251" t="str">
        <f ca="1">IF(A4taxstdlife="n/a","n/a",IF(A4taxstdlife="",0,IF(AN$3&gt;(A4stdlife+$E821),((INDEX('PTRM input'!$G$385:$P$434,A4offset,$E821)-INDEX('PTRM input'!$G$277:$P$326,A4offset,$E821))*OFFSET($F$7,0,$E821))-SUM($G821:AM821),(((INDEX('PTRM input'!$G$385:$P$434,A4offset,$E821)-INDEX('PTRM input'!$G$277:$P$326,A4offset,$E821))*OFFSET($F$7,0,$E821))-SUM($G821:AM821))*(OFFSET('PTRM input'!$G$477,0,$E821-1)/A4taxstdlife))))</f>
        <v>n/a</v>
      </c>
      <c r="AO821" s="251" t="str">
        <f ca="1">IF(A4taxstdlife="n/a","n/a",IF(A4taxstdlife="",0,IF(AO$3&gt;(A4stdlife+$E821),((INDEX('PTRM input'!$G$385:$P$434,A4offset,$E821)-INDEX('PTRM input'!$G$277:$P$326,A4offset,$E821))*OFFSET($F$7,0,$E821))-SUM($G821:AN821),(((INDEX('PTRM input'!$G$385:$P$434,A4offset,$E821)-INDEX('PTRM input'!$G$277:$P$326,A4offset,$E821))*OFFSET($F$7,0,$E821))-SUM($G821:AN821))*(OFFSET('PTRM input'!$G$477,0,$E821-1)/A4taxstdlife))))</f>
        <v>n/a</v>
      </c>
      <c r="AP821" s="251" t="str">
        <f ca="1">IF(A4taxstdlife="n/a","n/a",IF(A4taxstdlife="",0,IF(AP$3&gt;(A4stdlife+$E821),((INDEX('PTRM input'!$G$385:$P$434,A4offset,$E821)-INDEX('PTRM input'!$G$277:$P$326,A4offset,$E821))*OFFSET($F$7,0,$E821))-SUM($G821:AO821),(((INDEX('PTRM input'!$G$385:$P$434,A4offset,$E821)-INDEX('PTRM input'!$G$277:$P$326,A4offset,$E821))*OFFSET($F$7,0,$E821))-SUM($G821:AO821))*(OFFSET('PTRM input'!$G$477,0,$E821-1)/A4taxstdlife))))</f>
        <v>n/a</v>
      </c>
      <c r="AQ821" s="251" t="str">
        <f ca="1">IF(A4taxstdlife="n/a","n/a",IF(A4taxstdlife="",0,IF(AQ$3&gt;(A4stdlife+$E821),((INDEX('PTRM input'!$G$385:$P$434,A4offset,$E821)-INDEX('PTRM input'!$G$277:$P$326,A4offset,$E821))*OFFSET($F$7,0,$E821))-SUM($G821:AP821),(((INDEX('PTRM input'!$G$385:$P$434,A4offset,$E821)-INDEX('PTRM input'!$G$277:$P$326,A4offset,$E821))*OFFSET($F$7,0,$E821))-SUM($G821:AP821))*(OFFSET('PTRM input'!$G$477,0,$E821-1)/A4taxstdlife))))</f>
        <v>n/a</v>
      </c>
      <c r="AR821" s="251" t="str">
        <f ca="1">IF(A4taxstdlife="n/a","n/a",IF(A4taxstdlife="",0,IF(AR$3&gt;(A4stdlife+$E821),((INDEX('PTRM input'!$G$385:$P$434,A4offset,$E821)-INDEX('PTRM input'!$G$277:$P$326,A4offset,$E821))*OFFSET($F$7,0,$E821))-SUM($G821:AQ821),(((INDEX('PTRM input'!$G$385:$P$434,A4offset,$E821)-INDEX('PTRM input'!$G$277:$P$326,A4offset,$E821))*OFFSET($F$7,0,$E821))-SUM($G821:AQ821))*(OFFSET('PTRM input'!$G$477,0,$E821-1)/A4taxstdlife))))</f>
        <v>n/a</v>
      </c>
      <c r="AS821" s="251" t="str">
        <f ca="1">IF(A4taxstdlife="n/a","n/a",IF(A4taxstdlife="",0,IF(AS$3&gt;(A4stdlife+$E821),((INDEX('PTRM input'!$G$385:$P$434,A4offset,$E821)-INDEX('PTRM input'!$G$277:$P$326,A4offset,$E821))*OFFSET($F$7,0,$E821))-SUM($G821:AR821),(((INDEX('PTRM input'!$G$385:$P$434,A4offset,$E821)-INDEX('PTRM input'!$G$277:$P$326,A4offset,$E821))*OFFSET($F$7,0,$E821))-SUM($G821:AR821))*(OFFSET('PTRM input'!$G$477,0,$E821-1)/A4taxstdlife))))</f>
        <v>n/a</v>
      </c>
      <c r="AT821" s="251" t="str">
        <f ca="1">IF(A4taxstdlife="n/a","n/a",IF(A4taxstdlife="",0,IF(AT$3&gt;(A4stdlife+$E821),((INDEX('PTRM input'!$G$385:$P$434,A4offset,$E821)-INDEX('PTRM input'!$G$277:$P$326,A4offset,$E821))*OFFSET($F$7,0,$E821))-SUM($G821:AS821),(((INDEX('PTRM input'!$G$385:$P$434,A4offset,$E821)-INDEX('PTRM input'!$G$277:$P$326,A4offset,$E821))*OFFSET($F$7,0,$E821))-SUM($G821:AS821))*(OFFSET('PTRM input'!$G$477,0,$E821-1)/A4taxstdlife))))</f>
        <v>n/a</v>
      </c>
      <c r="AU821" s="251" t="str">
        <f ca="1">IF(A4taxstdlife="n/a","n/a",IF(A4taxstdlife="",0,IF(AU$3&gt;(A4stdlife+$E821),((INDEX('PTRM input'!$G$385:$P$434,A4offset,$E821)-INDEX('PTRM input'!$G$277:$P$326,A4offset,$E821))*OFFSET($F$7,0,$E821))-SUM($G821:AT821),(((INDEX('PTRM input'!$G$385:$P$434,A4offset,$E821)-INDEX('PTRM input'!$G$277:$P$326,A4offset,$E821))*OFFSET($F$7,0,$E821))-SUM($G821:AT821))*(OFFSET('PTRM input'!$G$477,0,$E821-1)/A4taxstdlife))))</f>
        <v>n/a</v>
      </c>
      <c r="AV821" s="251" t="str">
        <f ca="1">IF(A4taxstdlife="n/a","n/a",IF(A4taxstdlife="",0,IF(AV$3&gt;(A4stdlife+$E821),((INDEX('PTRM input'!$G$385:$P$434,A4offset,$E821)-INDEX('PTRM input'!$G$277:$P$326,A4offset,$E821))*OFFSET($F$7,0,$E821))-SUM($G821:AU821),(((INDEX('PTRM input'!$G$385:$P$434,A4offset,$E821)-INDEX('PTRM input'!$G$277:$P$326,A4offset,$E821))*OFFSET($F$7,0,$E821))-SUM($G821:AU821))*(OFFSET('PTRM input'!$G$477,0,$E821-1)/A4taxstdlife))))</f>
        <v>n/a</v>
      </c>
      <c r="AW821" s="251" t="str">
        <f ca="1">IF(A4taxstdlife="n/a","n/a",IF(A4taxstdlife="",0,IF(AW$3&gt;(A4stdlife+$E821),((INDEX('PTRM input'!$G$385:$P$434,A4offset,$E821)-INDEX('PTRM input'!$G$277:$P$326,A4offset,$E821))*OFFSET($F$7,0,$E821))-SUM($G821:AV821),(((INDEX('PTRM input'!$G$385:$P$434,A4offset,$E821)-INDEX('PTRM input'!$G$277:$P$326,A4offset,$E821))*OFFSET($F$7,0,$E821))-SUM($G821:AV821))*(OFFSET('PTRM input'!$G$477,0,$E821-1)/A4taxstdlife))))</f>
        <v>n/a</v>
      </c>
      <c r="AX821" s="251" t="str">
        <f ca="1">IF(A4taxstdlife="n/a","n/a",IF(A4taxstdlife="",0,IF(AX$3&gt;(A4stdlife+$E821),((INDEX('PTRM input'!$G$385:$P$434,A4offset,$E821)-INDEX('PTRM input'!$G$277:$P$326,A4offset,$E821))*OFFSET($F$7,0,$E821))-SUM($G821:AW821),(((INDEX('PTRM input'!$G$385:$P$434,A4offset,$E821)-INDEX('PTRM input'!$G$277:$P$326,A4offset,$E821))*OFFSET($F$7,0,$E821))-SUM($G821:AW821))*(OFFSET('PTRM input'!$G$477,0,$E821-1)/A4taxstdlife))))</f>
        <v>n/a</v>
      </c>
      <c r="AY821" s="251" t="str">
        <f ca="1">IF(A4taxstdlife="n/a","n/a",IF(A4taxstdlife="",0,IF(AY$3&gt;(A4stdlife+$E821),((INDEX('PTRM input'!$G$385:$P$434,A4offset,$E821)-INDEX('PTRM input'!$G$277:$P$326,A4offset,$E821))*OFFSET($F$7,0,$E821))-SUM($G821:AX821),(((INDEX('PTRM input'!$G$385:$P$434,A4offset,$E821)-INDEX('PTRM input'!$G$277:$P$326,A4offset,$E821))*OFFSET($F$7,0,$E821))-SUM($G821:AX821))*(OFFSET('PTRM input'!$G$477,0,$E821-1)/A4taxstdlife))))</f>
        <v>n/a</v>
      </c>
      <c r="AZ821" s="251" t="str">
        <f ca="1">IF(A4taxstdlife="n/a","n/a",IF(A4taxstdlife="",0,IF(AZ$3&gt;(A4stdlife+$E821),((INDEX('PTRM input'!$G$385:$P$434,A4offset,$E821)-INDEX('PTRM input'!$G$277:$P$326,A4offset,$E821))*OFFSET($F$7,0,$E821))-SUM($G821:AY821),(((INDEX('PTRM input'!$G$385:$P$434,A4offset,$E821)-INDEX('PTRM input'!$G$277:$P$326,A4offset,$E821))*OFFSET($F$7,0,$E821))-SUM($G821:AY821))*(OFFSET('PTRM input'!$G$477,0,$E821-1)/A4taxstdlife))))</f>
        <v>n/a</v>
      </c>
      <c r="BA821" s="251" t="str">
        <f ca="1">IF(A4taxstdlife="n/a","n/a",IF(A4taxstdlife="",0,IF(BA$3&gt;(A4stdlife+$E821),((INDEX('PTRM input'!$G$385:$P$434,A4offset,$E821)-INDEX('PTRM input'!$G$277:$P$326,A4offset,$E821))*OFFSET($F$7,0,$E821))-SUM($G821:AZ821),(((INDEX('PTRM input'!$G$385:$P$434,A4offset,$E821)-INDEX('PTRM input'!$G$277:$P$326,A4offset,$E821))*OFFSET($F$7,0,$E821))-SUM($G821:AZ821))*(OFFSET('PTRM input'!$G$477,0,$E821-1)/A4taxstdlife))))</f>
        <v>n/a</v>
      </c>
      <c r="BB821" s="251" t="str">
        <f ca="1">IF(A4taxstdlife="n/a","n/a",IF(A4taxstdlife="",0,IF(BB$3&gt;(A4stdlife+$E821),((INDEX('PTRM input'!$G$385:$P$434,A4offset,$E821)-INDEX('PTRM input'!$G$277:$P$326,A4offset,$E821))*OFFSET($F$7,0,$E821))-SUM($G821:BA821),(((INDEX('PTRM input'!$G$385:$P$434,A4offset,$E821)-INDEX('PTRM input'!$G$277:$P$326,A4offset,$E821))*OFFSET($F$7,0,$E821))-SUM($G821:BA821))*(OFFSET('PTRM input'!$G$477,0,$E821-1)/A4taxstdlife))))</f>
        <v>n/a</v>
      </c>
      <c r="BC821" s="251" t="str">
        <f ca="1">IF(A4taxstdlife="n/a","n/a",IF(A4taxstdlife="",0,IF(BC$3&gt;(A4stdlife+$E821),((INDEX('PTRM input'!$G$385:$P$434,A4offset,$E821)-INDEX('PTRM input'!$G$277:$P$326,A4offset,$E821))*OFFSET($F$7,0,$E821))-SUM($G821:BB821),(((INDEX('PTRM input'!$G$385:$P$434,A4offset,$E821)-INDEX('PTRM input'!$G$277:$P$326,A4offset,$E821))*OFFSET($F$7,0,$E821))-SUM($G821:BB821))*(OFFSET('PTRM input'!$G$477,0,$E821-1)/A4taxstdlife))))</f>
        <v>n/a</v>
      </c>
      <c r="BD821" s="251" t="str">
        <f ca="1">IF(A4taxstdlife="n/a","n/a",IF(A4taxstdlife="",0,IF(BD$3&gt;(A4stdlife+$E821),((INDEX('PTRM input'!$G$385:$P$434,A4offset,$E821)-INDEX('PTRM input'!$G$277:$P$326,A4offset,$E821))*OFFSET($F$7,0,$E821))-SUM($G821:BC821),(((INDEX('PTRM input'!$G$385:$P$434,A4offset,$E821)-INDEX('PTRM input'!$G$277:$P$326,A4offset,$E821))*OFFSET($F$7,0,$E821))-SUM($G821:BC821))*(OFFSET('PTRM input'!$G$477,0,$E821-1)/A4taxstdlife))))</f>
        <v>n/a</v>
      </c>
      <c r="BE821" s="251" t="str">
        <f ca="1">IF(A4taxstdlife="n/a","n/a",IF(A4taxstdlife="",0,IF(BE$3&gt;(A4stdlife+$E821),((INDEX('PTRM input'!$G$385:$P$434,A4offset,$E821)-INDEX('PTRM input'!$G$277:$P$326,A4offset,$E821))*OFFSET($F$7,0,$E821))-SUM($G821:BD821),(((INDEX('PTRM input'!$G$385:$P$434,A4offset,$E821)-INDEX('PTRM input'!$G$277:$P$326,A4offset,$E821))*OFFSET($F$7,0,$E821))-SUM($G821:BD821))*(OFFSET('PTRM input'!$G$477,0,$E821-1)/A4taxstdlife))))</f>
        <v>n/a</v>
      </c>
      <c r="BF821" s="251" t="str">
        <f ca="1">IF(A4taxstdlife="n/a","n/a",IF(A4taxstdlife="",0,IF(BF$3&gt;(A4stdlife+$E821),((INDEX('PTRM input'!$G$385:$P$434,A4offset,$E821)-INDEX('PTRM input'!$G$277:$P$326,A4offset,$E821))*OFFSET($F$7,0,$E821))-SUM($G821:BE821),(((INDEX('PTRM input'!$G$385:$P$434,A4offset,$E821)-INDEX('PTRM input'!$G$277:$P$326,A4offset,$E821))*OFFSET($F$7,0,$E821))-SUM($G821:BE821))*(OFFSET('PTRM input'!$G$477,0,$E821-1)/A4taxstdlife))))</f>
        <v>n/a</v>
      </c>
      <c r="BG821" s="251" t="str">
        <f ca="1">IF(A4taxstdlife="n/a","n/a",IF(A4taxstdlife="",0,IF(BG$3&gt;(A4stdlife+$E821),((INDEX('PTRM input'!$G$385:$P$434,A4offset,$E821)-INDEX('PTRM input'!$G$277:$P$326,A4offset,$E821))*OFFSET($F$7,0,$E821))-SUM($G821:BF821),(((INDEX('PTRM input'!$G$385:$P$434,A4offset,$E821)-INDEX('PTRM input'!$G$277:$P$326,A4offset,$E821))*OFFSET($F$7,0,$E821))-SUM($G821:BF821))*(OFFSET('PTRM input'!$G$477,0,$E821-1)/A4taxstdlife))))</f>
        <v>n/a</v>
      </c>
      <c r="BH821" s="251" t="str">
        <f ca="1">IF(A4taxstdlife="n/a","n/a",IF(A4taxstdlife="",0,IF(BH$3&gt;(A4stdlife+$E821),((INDEX('PTRM input'!$G$385:$P$434,A4offset,$E821)-INDEX('PTRM input'!$G$277:$P$326,A4offset,$E821))*OFFSET($F$7,0,$E821))-SUM($G821:BG821),(((INDEX('PTRM input'!$G$385:$P$434,A4offset,$E821)-INDEX('PTRM input'!$G$277:$P$326,A4offset,$E821))*OFFSET($F$7,0,$E821))-SUM($G821:BG821))*(OFFSET('PTRM input'!$G$477,0,$E821-1)/A4taxstdlife))))</f>
        <v>n/a</v>
      </c>
      <c r="BI821" s="251" t="str">
        <f ca="1">IF(A4taxstdlife="n/a","n/a",IF(A4taxstdlife="",0,IF(BI$3&gt;(A4stdlife+$E821),((INDEX('PTRM input'!$G$385:$P$434,A4offset,$E821)-INDEX('PTRM input'!$G$277:$P$326,A4offset,$E821))*OFFSET($F$7,0,$E821))-SUM($G821:BH821),(((INDEX('PTRM input'!$G$385:$P$434,A4offset,$E821)-INDEX('PTRM input'!$G$277:$P$326,A4offset,$E821))*OFFSET($F$7,0,$E821))-SUM($G821:BH821))*(OFFSET('PTRM input'!$G$477,0,$E821-1)/A4taxstdlife))))</f>
        <v>n/a</v>
      </c>
      <c r="BJ821" s="116"/>
      <c r="BK821" s="116"/>
      <c r="BL821" s="116"/>
      <c r="BM821" s="116"/>
    </row>
    <row r="822" spans="1:65" ht="12.75" customHeight="1" outlineLevel="2">
      <c r="A822" s="366"/>
      <c r="B822" s="19"/>
      <c r="C822" s="18"/>
      <c r="D822" s="760"/>
      <c r="E822" s="86">
        <v>2</v>
      </c>
      <c r="F822" s="356"/>
      <c r="G822" s="434"/>
      <c r="H822" s="619"/>
      <c r="I822" s="251" t="str">
        <f ca="1">IF(A4taxstdlife="n/a","n/a",IF(A4taxstdlife="",0,IF(I$3&gt;(A4stdlife+$E822),((INDEX('PTRM input'!$G$385:$P$434,A4offset,$E822)-INDEX('PTRM input'!$G$277:$P$326,A4offset,$E822))*OFFSET($F$7,0,$E822))-SUM($G822:H822),(((INDEX('PTRM input'!$G$385:$P$434,A4offset,$E822)-INDEX('PTRM input'!$G$277:$P$326,A4offset,$E822))*OFFSET($F$7,0,$E822))-SUM($G822:H822))*(OFFSET('PTRM input'!$G$477,0,$E822-1)/A4taxstdlife))))</f>
        <v>n/a</v>
      </c>
      <c r="J822" s="251" t="str">
        <f ca="1">IF(A4taxstdlife="n/a","n/a",IF(A4taxstdlife="",0,IF(J$3&gt;(A4stdlife+$E822),((INDEX('PTRM input'!$G$385:$P$434,A4offset,$E822)-INDEX('PTRM input'!$G$277:$P$326,A4offset,$E822))*OFFSET($F$7,0,$E822))-SUM($G822:I822),(((INDEX('PTRM input'!$G$385:$P$434,A4offset,$E822)-INDEX('PTRM input'!$G$277:$P$326,A4offset,$E822))*OFFSET($F$7,0,$E822))-SUM($G822:I822))*(OFFSET('PTRM input'!$G$477,0,$E822-1)/A4taxstdlife))))</f>
        <v>n/a</v>
      </c>
      <c r="K822" s="251" t="str">
        <f ca="1">IF(A4taxstdlife="n/a","n/a",IF(A4taxstdlife="",0,IF(K$3&gt;(A4stdlife+$E822),((INDEX('PTRM input'!$G$385:$P$434,A4offset,$E822)-INDEX('PTRM input'!$G$277:$P$326,A4offset,$E822))*OFFSET($F$7,0,$E822))-SUM($G822:J822),(((INDEX('PTRM input'!$G$385:$P$434,A4offset,$E822)-INDEX('PTRM input'!$G$277:$P$326,A4offset,$E822))*OFFSET($F$7,0,$E822))-SUM($G822:J822))*(OFFSET('PTRM input'!$G$477,0,$E822-1)/A4taxstdlife))))</f>
        <v>n/a</v>
      </c>
      <c r="L822" s="251" t="str">
        <f ca="1">IF(A4taxstdlife="n/a","n/a",IF(A4taxstdlife="",0,IF(L$3&gt;(A4stdlife+$E822),((INDEX('PTRM input'!$G$385:$P$434,A4offset,$E822)-INDEX('PTRM input'!$G$277:$P$326,A4offset,$E822))*OFFSET($F$7,0,$E822))-SUM($G822:K822),(((INDEX('PTRM input'!$G$385:$P$434,A4offset,$E822)-INDEX('PTRM input'!$G$277:$P$326,A4offset,$E822))*OFFSET($F$7,0,$E822))-SUM($G822:K822))*(OFFSET('PTRM input'!$G$477,0,$E822-1)/A4taxstdlife))))</f>
        <v>n/a</v>
      </c>
      <c r="M822" s="251" t="str">
        <f ca="1">IF(A4taxstdlife="n/a","n/a",IF(A4taxstdlife="",0,IF(M$3&gt;(A4stdlife+$E822),((INDEX('PTRM input'!$G$385:$P$434,A4offset,$E822)-INDEX('PTRM input'!$G$277:$P$326,A4offset,$E822))*OFFSET($F$7,0,$E822))-SUM($G822:L822),(((INDEX('PTRM input'!$G$385:$P$434,A4offset,$E822)-INDEX('PTRM input'!$G$277:$P$326,A4offset,$E822))*OFFSET($F$7,0,$E822))-SUM($G822:L822))*(OFFSET('PTRM input'!$G$477,0,$E822-1)/A4taxstdlife))))</f>
        <v>n/a</v>
      </c>
      <c r="N822" s="251" t="str">
        <f ca="1">IF(A4taxstdlife="n/a","n/a",IF(A4taxstdlife="",0,IF(N$3&gt;(A4stdlife+$E822),((INDEX('PTRM input'!$G$385:$P$434,A4offset,$E822)-INDEX('PTRM input'!$G$277:$P$326,A4offset,$E822))*OFFSET($F$7,0,$E822))-SUM($G822:M822),(((INDEX('PTRM input'!$G$385:$P$434,A4offset,$E822)-INDEX('PTRM input'!$G$277:$P$326,A4offset,$E822))*OFFSET($F$7,0,$E822))-SUM($G822:M822))*(OFFSET('PTRM input'!$G$477,0,$E822-1)/A4taxstdlife))))</f>
        <v>n/a</v>
      </c>
      <c r="O822" s="251" t="str">
        <f ca="1">IF(A4taxstdlife="n/a","n/a",IF(A4taxstdlife="",0,IF(O$3&gt;(A4stdlife+$E822),((INDEX('PTRM input'!$G$385:$P$434,A4offset,$E822)-INDEX('PTRM input'!$G$277:$P$326,A4offset,$E822))*OFFSET($F$7,0,$E822))-SUM($G822:N822),(((INDEX('PTRM input'!$G$385:$P$434,A4offset,$E822)-INDEX('PTRM input'!$G$277:$P$326,A4offset,$E822))*OFFSET($F$7,0,$E822))-SUM($G822:N822))*(OFFSET('PTRM input'!$G$477,0,$E822-1)/A4taxstdlife))))</f>
        <v>n/a</v>
      </c>
      <c r="P822" s="251" t="str">
        <f ca="1">IF(A4taxstdlife="n/a","n/a",IF(A4taxstdlife="",0,IF(P$3&gt;(A4stdlife+$E822),((INDEX('PTRM input'!$G$385:$P$434,A4offset,$E822)-INDEX('PTRM input'!$G$277:$P$326,A4offset,$E822))*OFFSET($F$7,0,$E822))-SUM($G822:O822),(((INDEX('PTRM input'!$G$385:$P$434,A4offset,$E822)-INDEX('PTRM input'!$G$277:$P$326,A4offset,$E822))*OFFSET($F$7,0,$E822))-SUM($G822:O822))*(OFFSET('PTRM input'!$G$477,0,$E822-1)/A4taxstdlife))))</f>
        <v>n/a</v>
      </c>
      <c r="Q822" s="251" t="str">
        <f ca="1">IF(A4taxstdlife="n/a","n/a",IF(A4taxstdlife="",0,IF(Q$3&gt;(A4stdlife+$E822),((INDEX('PTRM input'!$G$385:$P$434,A4offset,$E822)-INDEX('PTRM input'!$G$277:$P$326,A4offset,$E822))*OFFSET($F$7,0,$E822))-SUM($G822:P822),(((INDEX('PTRM input'!$G$385:$P$434,A4offset,$E822)-INDEX('PTRM input'!$G$277:$P$326,A4offset,$E822))*OFFSET($F$7,0,$E822))-SUM($G822:P822))*(OFFSET('PTRM input'!$G$477,0,$E822-1)/A4taxstdlife))))</f>
        <v>n/a</v>
      </c>
      <c r="R822" s="251" t="str">
        <f ca="1">IF(A4taxstdlife="n/a","n/a",IF(A4taxstdlife="",0,IF(R$3&gt;(A4stdlife+$E822),((INDEX('PTRM input'!$G$385:$P$434,A4offset,$E822)-INDEX('PTRM input'!$G$277:$P$326,A4offset,$E822))*OFFSET($F$7,0,$E822))-SUM($G822:Q822),(((INDEX('PTRM input'!$G$385:$P$434,A4offset,$E822)-INDEX('PTRM input'!$G$277:$P$326,A4offset,$E822))*OFFSET($F$7,0,$E822))-SUM($G822:Q822))*(OFFSET('PTRM input'!$G$477,0,$E822-1)/A4taxstdlife))))</f>
        <v>n/a</v>
      </c>
      <c r="S822" s="251" t="str">
        <f ca="1">IF(A4taxstdlife="n/a","n/a",IF(A4taxstdlife="",0,IF(S$3&gt;(A4stdlife+$E822),((INDEX('PTRM input'!$G$385:$P$434,A4offset,$E822)-INDEX('PTRM input'!$G$277:$P$326,A4offset,$E822))*OFFSET($F$7,0,$E822))-SUM($G822:R822),(((INDEX('PTRM input'!$G$385:$P$434,A4offset,$E822)-INDEX('PTRM input'!$G$277:$P$326,A4offset,$E822))*OFFSET($F$7,0,$E822))-SUM($G822:R822))*(OFFSET('PTRM input'!$G$477,0,$E822-1)/A4taxstdlife))))</f>
        <v>n/a</v>
      </c>
      <c r="T822" s="251" t="str">
        <f ca="1">IF(A4taxstdlife="n/a","n/a",IF(A4taxstdlife="",0,IF(T$3&gt;(A4stdlife+$E822),((INDEX('PTRM input'!$G$385:$P$434,A4offset,$E822)-INDEX('PTRM input'!$G$277:$P$326,A4offset,$E822))*OFFSET($F$7,0,$E822))-SUM($G822:S822),(((INDEX('PTRM input'!$G$385:$P$434,A4offset,$E822)-INDEX('PTRM input'!$G$277:$P$326,A4offset,$E822))*OFFSET($F$7,0,$E822))-SUM($G822:S822))*(OFFSET('PTRM input'!$G$477,0,$E822-1)/A4taxstdlife))))</f>
        <v>n/a</v>
      </c>
      <c r="U822" s="251" t="str">
        <f ca="1">IF(A4taxstdlife="n/a","n/a",IF(A4taxstdlife="",0,IF(U$3&gt;(A4stdlife+$E822),((INDEX('PTRM input'!$G$385:$P$434,A4offset,$E822)-INDEX('PTRM input'!$G$277:$P$326,A4offset,$E822))*OFFSET($F$7,0,$E822))-SUM($G822:T822),(((INDEX('PTRM input'!$G$385:$P$434,A4offset,$E822)-INDEX('PTRM input'!$G$277:$P$326,A4offset,$E822))*OFFSET($F$7,0,$E822))-SUM($G822:T822))*(OFFSET('PTRM input'!$G$477,0,$E822-1)/A4taxstdlife))))</f>
        <v>n/a</v>
      </c>
      <c r="V822" s="251" t="str">
        <f ca="1">IF(A4taxstdlife="n/a","n/a",IF(A4taxstdlife="",0,IF(V$3&gt;(A4stdlife+$E822),((INDEX('PTRM input'!$G$385:$P$434,A4offset,$E822)-INDEX('PTRM input'!$G$277:$P$326,A4offset,$E822))*OFFSET($F$7,0,$E822))-SUM($G822:U822),(((INDEX('PTRM input'!$G$385:$P$434,A4offset,$E822)-INDEX('PTRM input'!$G$277:$P$326,A4offset,$E822))*OFFSET($F$7,0,$E822))-SUM($G822:U822))*(OFFSET('PTRM input'!$G$477,0,$E822-1)/A4taxstdlife))))</f>
        <v>n/a</v>
      </c>
      <c r="W822" s="251" t="str">
        <f ca="1">IF(A4taxstdlife="n/a","n/a",IF(A4taxstdlife="",0,IF(W$3&gt;(A4stdlife+$E822),((INDEX('PTRM input'!$G$385:$P$434,A4offset,$E822)-INDEX('PTRM input'!$G$277:$P$326,A4offset,$E822))*OFFSET($F$7,0,$E822))-SUM($G822:V822),(((INDEX('PTRM input'!$G$385:$P$434,A4offset,$E822)-INDEX('PTRM input'!$G$277:$P$326,A4offset,$E822))*OFFSET($F$7,0,$E822))-SUM($G822:V822))*(OFFSET('PTRM input'!$G$477,0,$E822-1)/A4taxstdlife))))</f>
        <v>n/a</v>
      </c>
      <c r="X822" s="251" t="str">
        <f ca="1">IF(A4taxstdlife="n/a","n/a",IF(A4taxstdlife="",0,IF(X$3&gt;(A4stdlife+$E822),((INDEX('PTRM input'!$G$385:$P$434,A4offset,$E822)-INDEX('PTRM input'!$G$277:$P$326,A4offset,$E822))*OFFSET($F$7,0,$E822))-SUM($G822:W822),(((INDEX('PTRM input'!$G$385:$P$434,A4offset,$E822)-INDEX('PTRM input'!$G$277:$P$326,A4offset,$E822))*OFFSET($F$7,0,$E822))-SUM($G822:W822))*(OFFSET('PTRM input'!$G$477,0,$E822-1)/A4taxstdlife))))</f>
        <v>n/a</v>
      </c>
      <c r="Y822" s="251" t="str">
        <f ca="1">IF(A4taxstdlife="n/a","n/a",IF(A4taxstdlife="",0,IF(Y$3&gt;(A4stdlife+$E822),((INDEX('PTRM input'!$G$385:$P$434,A4offset,$E822)-INDEX('PTRM input'!$G$277:$P$326,A4offset,$E822))*OFFSET($F$7,0,$E822))-SUM($G822:X822),(((INDEX('PTRM input'!$G$385:$P$434,A4offset,$E822)-INDEX('PTRM input'!$G$277:$P$326,A4offset,$E822))*OFFSET($F$7,0,$E822))-SUM($G822:X822))*(OFFSET('PTRM input'!$G$477,0,$E822-1)/A4taxstdlife))))</f>
        <v>n/a</v>
      </c>
      <c r="Z822" s="251" t="str">
        <f ca="1">IF(A4taxstdlife="n/a","n/a",IF(A4taxstdlife="",0,IF(Z$3&gt;(A4stdlife+$E822),((INDEX('PTRM input'!$G$385:$P$434,A4offset,$E822)-INDEX('PTRM input'!$G$277:$P$326,A4offset,$E822))*OFFSET($F$7,0,$E822))-SUM($G822:Y822),(((INDEX('PTRM input'!$G$385:$P$434,A4offset,$E822)-INDEX('PTRM input'!$G$277:$P$326,A4offset,$E822))*OFFSET($F$7,0,$E822))-SUM($G822:Y822))*(OFFSET('PTRM input'!$G$477,0,$E822-1)/A4taxstdlife))))</f>
        <v>n/a</v>
      </c>
      <c r="AA822" s="251" t="str">
        <f ca="1">IF(A4taxstdlife="n/a","n/a",IF(A4taxstdlife="",0,IF(AA$3&gt;(A4stdlife+$E822),((INDEX('PTRM input'!$G$385:$P$434,A4offset,$E822)-INDEX('PTRM input'!$G$277:$P$326,A4offset,$E822))*OFFSET($F$7,0,$E822))-SUM($G822:Z822),(((INDEX('PTRM input'!$G$385:$P$434,A4offset,$E822)-INDEX('PTRM input'!$G$277:$P$326,A4offset,$E822))*OFFSET($F$7,0,$E822))-SUM($G822:Z822))*(OFFSET('PTRM input'!$G$477,0,$E822-1)/A4taxstdlife))))</f>
        <v>n/a</v>
      </c>
      <c r="AB822" s="251" t="str">
        <f ca="1">IF(A4taxstdlife="n/a","n/a",IF(A4taxstdlife="",0,IF(AB$3&gt;(A4stdlife+$E822),((INDEX('PTRM input'!$G$385:$P$434,A4offset,$E822)-INDEX('PTRM input'!$G$277:$P$326,A4offset,$E822))*OFFSET($F$7,0,$E822))-SUM($G822:AA822),(((INDEX('PTRM input'!$G$385:$P$434,A4offset,$E822)-INDEX('PTRM input'!$G$277:$P$326,A4offset,$E822))*OFFSET($F$7,0,$E822))-SUM($G822:AA822))*(OFFSET('PTRM input'!$G$477,0,$E822-1)/A4taxstdlife))))</f>
        <v>n/a</v>
      </c>
      <c r="AC822" s="251" t="str">
        <f ca="1">IF(A4taxstdlife="n/a","n/a",IF(A4taxstdlife="",0,IF(AC$3&gt;(A4stdlife+$E822),((INDEX('PTRM input'!$G$385:$P$434,A4offset,$E822)-INDEX('PTRM input'!$G$277:$P$326,A4offset,$E822))*OFFSET($F$7,0,$E822))-SUM($G822:AB822),(((INDEX('PTRM input'!$G$385:$P$434,A4offset,$E822)-INDEX('PTRM input'!$G$277:$P$326,A4offset,$E822))*OFFSET($F$7,0,$E822))-SUM($G822:AB822))*(OFFSET('PTRM input'!$G$477,0,$E822-1)/A4taxstdlife))))</f>
        <v>n/a</v>
      </c>
      <c r="AD822" s="251" t="str">
        <f ca="1">IF(A4taxstdlife="n/a","n/a",IF(A4taxstdlife="",0,IF(AD$3&gt;(A4stdlife+$E822),((INDEX('PTRM input'!$G$385:$P$434,A4offset,$E822)-INDEX('PTRM input'!$G$277:$P$326,A4offset,$E822))*OFFSET($F$7,0,$E822))-SUM($G822:AC822),(((INDEX('PTRM input'!$G$385:$P$434,A4offset,$E822)-INDEX('PTRM input'!$G$277:$P$326,A4offset,$E822))*OFFSET($F$7,0,$E822))-SUM($G822:AC822))*(OFFSET('PTRM input'!$G$477,0,$E822-1)/A4taxstdlife))))</f>
        <v>n/a</v>
      </c>
      <c r="AE822" s="251" t="str">
        <f ca="1">IF(A4taxstdlife="n/a","n/a",IF(A4taxstdlife="",0,IF(AE$3&gt;(A4stdlife+$E822),((INDEX('PTRM input'!$G$385:$P$434,A4offset,$E822)-INDEX('PTRM input'!$G$277:$P$326,A4offset,$E822))*OFFSET($F$7,0,$E822))-SUM($G822:AD822),(((INDEX('PTRM input'!$G$385:$P$434,A4offset,$E822)-INDEX('PTRM input'!$G$277:$P$326,A4offset,$E822))*OFFSET($F$7,0,$E822))-SUM($G822:AD822))*(OFFSET('PTRM input'!$G$477,0,$E822-1)/A4taxstdlife))))</f>
        <v>n/a</v>
      </c>
      <c r="AF822" s="251" t="str">
        <f ca="1">IF(A4taxstdlife="n/a","n/a",IF(A4taxstdlife="",0,IF(AF$3&gt;(A4stdlife+$E822),((INDEX('PTRM input'!$G$385:$P$434,A4offset,$E822)-INDEX('PTRM input'!$G$277:$P$326,A4offset,$E822))*OFFSET($F$7,0,$E822))-SUM($G822:AE822),(((INDEX('PTRM input'!$G$385:$P$434,A4offset,$E822)-INDEX('PTRM input'!$G$277:$P$326,A4offset,$E822))*OFFSET($F$7,0,$E822))-SUM($G822:AE822))*(OFFSET('PTRM input'!$G$477,0,$E822-1)/A4taxstdlife))))</f>
        <v>n/a</v>
      </c>
      <c r="AG822" s="251" t="str">
        <f ca="1">IF(A4taxstdlife="n/a","n/a",IF(A4taxstdlife="",0,IF(AG$3&gt;(A4stdlife+$E822),((INDEX('PTRM input'!$G$385:$P$434,A4offset,$E822)-INDEX('PTRM input'!$G$277:$P$326,A4offset,$E822))*OFFSET($F$7,0,$E822))-SUM($G822:AF822),(((INDEX('PTRM input'!$G$385:$P$434,A4offset,$E822)-INDEX('PTRM input'!$G$277:$P$326,A4offset,$E822))*OFFSET($F$7,0,$E822))-SUM($G822:AF822))*(OFFSET('PTRM input'!$G$477,0,$E822-1)/A4taxstdlife))))</f>
        <v>n/a</v>
      </c>
      <c r="AH822" s="251" t="str">
        <f ca="1">IF(A4taxstdlife="n/a","n/a",IF(A4taxstdlife="",0,IF(AH$3&gt;(A4stdlife+$E822),((INDEX('PTRM input'!$G$385:$P$434,A4offset,$E822)-INDEX('PTRM input'!$G$277:$P$326,A4offset,$E822))*OFFSET($F$7,0,$E822))-SUM($G822:AG822),(((INDEX('PTRM input'!$G$385:$P$434,A4offset,$E822)-INDEX('PTRM input'!$G$277:$P$326,A4offset,$E822))*OFFSET($F$7,0,$E822))-SUM($G822:AG822))*(OFFSET('PTRM input'!$G$477,0,$E822-1)/A4taxstdlife))))</f>
        <v>n/a</v>
      </c>
      <c r="AI822" s="251" t="str">
        <f ca="1">IF(A4taxstdlife="n/a","n/a",IF(A4taxstdlife="",0,IF(AI$3&gt;(A4stdlife+$E822),((INDEX('PTRM input'!$G$385:$P$434,A4offset,$E822)-INDEX('PTRM input'!$G$277:$P$326,A4offset,$E822))*OFFSET($F$7,0,$E822))-SUM($G822:AH822),(((INDEX('PTRM input'!$G$385:$P$434,A4offset,$E822)-INDEX('PTRM input'!$G$277:$P$326,A4offset,$E822))*OFFSET($F$7,0,$E822))-SUM($G822:AH822))*(OFFSET('PTRM input'!$G$477,0,$E822-1)/A4taxstdlife))))</f>
        <v>n/a</v>
      </c>
      <c r="AJ822" s="251" t="str">
        <f ca="1">IF(A4taxstdlife="n/a","n/a",IF(A4taxstdlife="",0,IF(AJ$3&gt;(A4stdlife+$E822),((INDEX('PTRM input'!$G$385:$P$434,A4offset,$E822)-INDEX('PTRM input'!$G$277:$P$326,A4offset,$E822))*OFFSET($F$7,0,$E822))-SUM($G822:AI822),(((INDEX('PTRM input'!$G$385:$P$434,A4offset,$E822)-INDEX('PTRM input'!$G$277:$P$326,A4offset,$E822))*OFFSET($F$7,0,$E822))-SUM($G822:AI822))*(OFFSET('PTRM input'!$G$477,0,$E822-1)/A4taxstdlife))))</f>
        <v>n/a</v>
      </c>
      <c r="AK822" s="251" t="str">
        <f ca="1">IF(A4taxstdlife="n/a","n/a",IF(A4taxstdlife="",0,IF(AK$3&gt;(A4stdlife+$E822),((INDEX('PTRM input'!$G$385:$P$434,A4offset,$E822)-INDEX('PTRM input'!$G$277:$P$326,A4offset,$E822))*OFFSET($F$7,0,$E822))-SUM($G822:AJ822),(((INDEX('PTRM input'!$G$385:$P$434,A4offset,$E822)-INDEX('PTRM input'!$G$277:$P$326,A4offset,$E822))*OFFSET($F$7,0,$E822))-SUM($G822:AJ822))*(OFFSET('PTRM input'!$G$477,0,$E822-1)/A4taxstdlife))))</f>
        <v>n/a</v>
      </c>
      <c r="AL822" s="251" t="str">
        <f ca="1">IF(A4taxstdlife="n/a","n/a",IF(A4taxstdlife="",0,IF(AL$3&gt;(A4stdlife+$E822),((INDEX('PTRM input'!$G$385:$P$434,A4offset,$E822)-INDEX('PTRM input'!$G$277:$P$326,A4offset,$E822))*OFFSET($F$7,0,$E822))-SUM($G822:AK822),(((INDEX('PTRM input'!$G$385:$P$434,A4offset,$E822)-INDEX('PTRM input'!$G$277:$P$326,A4offset,$E822))*OFFSET($F$7,0,$E822))-SUM($G822:AK822))*(OFFSET('PTRM input'!$G$477,0,$E822-1)/A4taxstdlife))))</f>
        <v>n/a</v>
      </c>
      <c r="AM822" s="251" t="str">
        <f ca="1">IF(A4taxstdlife="n/a","n/a",IF(A4taxstdlife="",0,IF(AM$3&gt;(A4stdlife+$E822),((INDEX('PTRM input'!$G$385:$P$434,A4offset,$E822)-INDEX('PTRM input'!$G$277:$P$326,A4offset,$E822))*OFFSET($F$7,0,$E822))-SUM($G822:AL822),(((INDEX('PTRM input'!$G$385:$P$434,A4offset,$E822)-INDEX('PTRM input'!$G$277:$P$326,A4offset,$E822))*OFFSET($F$7,0,$E822))-SUM($G822:AL822))*(OFFSET('PTRM input'!$G$477,0,$E822-1)/A4taxstdlife))))</f>
        <v>n/a</v>
      </c>
      <c r="AN822" s="251" t="str">
        <f ca="1">IF(A4taxstdlife="n/a","n/a",IF(A4taxstdlife="",0,IF(AN$3&gt;(A4stdlife+$E822),((INDEX('PTRM input'!$G$385:$P$434,A4offset,$E822)-INDEX('PTRM input'!$G$277:$P$326,A4offset,$E822))*OFFSET($F$7,0,$E822))-SUM($G822:AM822),(((INDEX('PTRM input'!$G$385:$P$434,A4offset,$E822)-INDEX('PTRM input'!$G$277:$P$326,A4offset,$E822))*OFFSET($F$7,0,$E822))-SUM($G822:AM822))*(OFFSET('PTRM input'!$G$477,0,$E822-1)/A4taxstdlife))))</f>
        <v>n/a</v>
      </c>
      <c r="AO822" s="251" t="str">
        <f ca="1">IF(A4taxstdlife="n/a","n/a",IF(A4taxstdlife="",0,IF(AO$3&gt;(A4stdlife+$E822),((INDEX('PTRM input'!$G$385:$P$434,A4offset,$E822)-INDEX('PTRM input'!$G$277:$P$326,A4offset,$E822))*OFFSET($F$7,0,$E822))-SUM($G822:AN822),(((INDEX('PTRM input'!$G$385:$P$434,A4offset,$E822)-INDEX('PTRM input'!$G$277:$P$326,A4offset,$E822))*OFFSET($F$7,0,$E822))-SUM($G822:AN822))*(OFFSET('PTRM input'!$G$477,0,$E822-1)/A4taxstdlife))))</f>
        <v>n/a</v>
      </c>
      <c r="AP822" s="251" t="str">
        <f ca="1">IF(A4taxstdlife="n/a","n/a",IF(A4taxstdlife="",0,IF(AP$3&gt;(A4stdlife+$E822),((INDEX('PTRM input'!$G$385:$P$434,A4offset,$E822)-INDEX('PTRM input'!$G$277:$P$326,A4offset,$E822))*OFFSET($F$7,0,$E822))-SUM($G822:AO822),(((INDEX('PTRM input'!$G$385:$P$434,A4offset,$E822)-INDEX('PTRM input'!$G$277:$P$326,A4offset,$E822))*OFFSET($F$7,0,$E822))-SUM($G822:AO822))*(OFFSET('PTRM input'!$G$477,0,$E822-1)/A4taxstdlife))))</f>
        <v>n/a</v>
      </c>
      <c r="AQ822" s="251" t="str">
        <f ca="1">IF(A4taxstdlife="n/a","n/a",IF(A4taxstdlife="",0,IF(AQ$3&gt;(A4stdlife+$E822),((INDEX('PTRM input'!$G$385:$P$434,A4offset,$E822)-INDEX('PTRM input'!$G$277:$P$326,A4offset,$E822))*OFFSET($F$7,0,$E822))-SUM($G822:AP822),(((INDEX('PTRM input'!$G$385:$P$434,A4offset,$E822)-INDEX('PTRM input'!$G$277:$P$326,A4offset,$E822))*OFFSET($F$7,0,$E822))-SUM($G822:AP822))*(OFFSET('PTRM input'!$G$477,0,$E822-1)/A4taxstdlife))))</f>
        <v>n/a</v>
      </c>
      <c r="AR822" s="251" t="str">
        <f ca="1">IF(A4taxstdlife="n/a","n/a",IF(A4taxstdlife="",0,IF(AR$3&gt;(A4stdlife+$E822),((INDEX('PTRM input'!$G$385:$P$434,A4offset,$E822)-INDEX('PTRM input'!$G$277:$P$326,A4offset,$E822))*OFFSET($F$7,0,$E822))-SUM($G822:AQ822),(((INDEX('PTRM input'!$G$385:$P$434,A4offset,$E822)-INDEX('PTRM input'!$G$277:$P$326,A4offset,$E822))*OFFSET($F$7,0,$E822))-SUM($G822:AQ822))*(OFFSET('PTRM input'!$G$477,0,$E822-1)/A4taxstdlife))))</f>
        <v>n/a</v>
      </c>
      <c r="AS822" s="251" t="str">
        <f ca="1">IF(A4taxstdlife="n/a","n/a",IF(A4taxstdlife="",0,IF(AS$3&gt;(A4stdlife+$E822),((INDEX('PTRM input'!$G$385:$P$434,A4offset,$E822)-INDEX('PTRM input'!$G$277:$P$326,A4offset,$E822))*OFFSET($F$7,0,$E822))-SUM($G822:AR822),(((INDEX('PTRM input'!$G$385:$P$434,A4offset,$E822)-INDEX('PTRM input'!$G$277:$P$326,A4offset,$E822))*OFFSET($F$7,0,$E822))-SUM($G822:AR822))*(OFFSET('PTRM input'!$G$477,0,$E822-1)/A4taxstdlife))))</f>
        <v>n/a</v>
      </c>
      <c r="AT822" s="251" t="str">
        <f ca="1">IF(A4taxstdlife="n/a","n/a",IF(A4taxstdlife="",0,IF(AT$3&gt;(A4stdlife+$E822),((INDEX('PTRM input'!$G$385:$P$434,A4offset,$E822)-INDEX('PTRM input'!$G$277:$P$326,A4offset,$E822))*OFFSET($F$7,0,$E822))-SUM($G822:AS822),(((INDEX('PTRM input'!$G$385:$P$434,A4offset,$E822)-INDEX('PTRM input'!$G$277:$P$326,A4offset,$E822))*OFFSET($F$7,0,$E822))-SUM($G822:AS822))*(OFFSET('PTRM input'!$G$477,0,$E822-1)/A4taxstdlife))))</f>
        <v>n/a</v>
      </c>
      <c r="AU822" s="251" t="str">
        <f ca="1">IF(A4taxstdlife="n/a","n/a",IF(A4taxstdlife="",0,IF(AU$3&gt;(A4stdlife+$E822),((INDEX('PTRM input'!$G$385:$P$434,A4offset,$E822)-INDEX('PTRM input'!$G$277:$P$326,A4offset,$E822))*OFFSET($F$7,0,$E822))-SUM($G822:AT822),(((INDEX('PTRM input'!$G$385:$P$434,A4offset,$E822)-INDEX('PTRM input'!$G$277:$P$326,A4offset,$E822))*OFFSET($F$7,0,$E822))-SUM($G822:AT822))*(OFFSET('PTRM input'!$G$477,0,$E822-1)/A4taxstdlife))))</f>
        <v>n/a</v>
      </c>
      <c r="AV822" s="251" t="str">
        <f ca="1">IF(A4taxstdlife="n/a","n/a",IF(A4taxstdlife="",0,IF(AV$3&gt;(A4stdlife+$E822),((INDEX('PTRM input'!$G$385:$P$434,A4offset,$E822)-INDEX('PTRM input'!$G$277:$P$326,A4offset,$E822))*OFFSET($F$7,0,$E822))-SUM($G822:AU822),(((INDEX('PTRM input'!$G$385:$P$434,A4offset,$E822)-INDEX('PTRM input'!$G$277:$P$326,A4offset,$E822))*OFFSET($F$7,0,$E822))-SUM($G822:AU822))*(OFFSET('PTRM input'!$G$477,0,$E822-1)/A4taxstdlife))))</f>
        <v>n/a</v>
      </c>
      <c r="AW822" s="251" t="str">
        <f ca="1">IF(A4taxstdlife="n/a","n/a",IF(A4taxstdlife="",0,IF(AW$3&gt;(A4stdlife+$E822),((INDEX('PTRM input'!$G$385:$P$434,A4offset,$E822)-INDEX('PTRM input'!$G$277:$P$326,A4offset,$E822))*OFFSET($F$7,0,$E822))-SUM($G822:AV822),(((INDEX('PTRM input'!$G$385:$P$434,A4offset,$E822)-INDEX('PTRM input'!$G$277:$P$326,A4offset,$E822))*OFFSET($F$7,0,$E822))-SUM($G822:AV822))*(OFFSET('PTRM input'!$G$477,0,$E822-1)/A4taxstdlife))))</f>
        <v>n/a</v>
      </c>
      <c r="AX822" s="251" t="str">
        <f ca="1">IF(A4taxstdlife="n/a","n/a",IF(A4taxstdlife="",0,IF(AX$3&gt;(A4stdlife+$E822),((INDEX('PTRM input'!$G$385:$P$434,A4offset,$E822)-INDEX('PTRM input'!$G$277:$P$326,A4offset,$E822))*OFFSET($F$7,0,$E822))-SUM($G822:AW822),(((INDEX('PTRM input'!$G$385:$P$434,A4offset,$E822)-INDEX('PTRM input'!$G$277:$P$326,A4offset,$E822))*OFFSET($F$7,0,$E822))-SUM($G822:AW822))*(OFFSET('PTRM input'!$G$477,0,$E822-1)/A4taxstdlife))))</f>
        <v>n/a</v>
      </c>
      <c r="AY822" s="251" t="str">
        <f ca="1">IF(A4taxstdlife="n/a","n/a",IF(A4taxstdlife="",0,IF(AY$3&gt;(A4stdlife+$E822),((INDEX('PTRM input'!$G$385:$P$434,A4offset,$E822)-INDEX('PTRM input'!$G$277:$P$326,A4offset,$E822))*OFFSET($F$7,0,$E822))-SUM($G822:AX822),(((INDEX('PTRM input'!$G$385:$P$434,A4offset,$E822)-INDEX('PTRM input'!$G$277:$P$326,A4offset,$E822))*OFFSET($F$7,0,$E822))-SUM($G822:AX822))*(OFFSET('PTRM input'!$G$477,0,$E822-1)/A4taxstdlife))))</f>
        <v>n/a</v>
      </c>
      <c r="AZ822" s="251" t="str">
        <f ca="1">IF(A4taxstdlife="n/a","n/a",IF(A4taxstdlife="",0,IF(AZ$3&gt;(A4stdlife+$E822),((INDEX('PTRM input'!$G$385:$P$434,A4offset,$E822)-INDEX('PTRM input'!$G$277:$P$326,A4offset,$E822))*OFFSET($F$7,0,$E822))-SUM($G822:AY822),(((INDEX('PTRM input'!$G$385:$P$434,A4offset,$E822)-INDEX('PTRM input'!$G$277:$P$326,A4offset,$E822))*OFFSET($F$7,0,$E822))-SUM($G822:AY822))*(OFFSET('PTRM input'!$G$477,0,$E822-1)/A4taxstdlife))))</f>
        <v>n/a</v>
      </c>
      <c r="BA822" s="251" t="str">
        <f ca="1">IF(A4taxstdlife="n/a","n/a",IF(A4taxstdlife="",0,IF(BA$3&gt;(A4stdlife+$E822),((INDEX('PTRM input'!$G$385:$P$434,A4offset,$E822)-INDEX('PTRM input'!$G$277:$P$326,A4offset,$E822))*OFFSET($F$7,0,$E822))-SUM($G822:AZ822),(((INDEX('PTRM input'!$G$385:$P$434,A4offset,$E822)-INDEX('PTRM input'!$G$277:$P$326,A4offset,$E822))*OFFSET($F$7,0,$E822))-SUM($G822:AZ822))*(OFFSET('PTRM input'!$G$477,0,$E822-1)/A4taxstdlife))))</f>
        <v>n/a</v>
      </c>
      <c r="BB822" s="251" t="str">
        <f ca="1">IF(A4taxstdlife="n/a","n/a",IF(A4taxstdlife="",0,IF(BB$3&gt;(A4stdlife+$E822),((INDEX('PTRM input'!$G$385:$P$434,A4offset,$E822)-INDEX('PTRM input'!$G$277:$P$326,A4offset,$E822))*OFFSET($F$7,0,$E822))-SUM($G822:BA822),(((INDEX('PTRM input'!$G$385:$P$434,A4offset,$E822)-INDEX('PTRM input'!$G$277:$P$326,A4offset,$E822))*OFFSET($F$7,0,$E822))-SUM($G822:BA822))*(OFFSET('PTRM input'!$G$477,0,$E822-1)/A4taxstdlife))))</f>
        <v>n/a</v>
      </c>
      <c r="BC822" s="251" t="str">
        <f ca="1">IF(A4taxstdlife="n/a","n/a",IF(A4taxstdlife="",0,IF(BC$3&gt;(A4stdlife+$E822),((INDEX('PTRM input'!$G$385:$P$434,A4offset,$E822)-INDEX('PTRM input'!$G$277:$P$326,A4offset,$E822))*OFFSET($F$7,0,$E822))-SUM($G822:BB822),(((INDEX('PTRM input'!$G$385:$P$434,A4offset,$E822)-INDEX('PTRM input'!$G$277:$P$326,A4offset,$E822))*OFFSET($F$7,0,$E822))-SUM($G822:BB822))*(OFFSET('PTRM input'!$G$477,0,$E822-1)/A4taxstdlife))))</f>
        <v>n/a</v>
      </c>
      <c r="BD822" s="251" t="str">
        <f ca="1">IF(A4taxstdlife="n/a","n/a",IF(A4taxstdlife="",0,IF(BD$3&gt;(A4stdlife+$E822),((INDEX('PTRM input'!$G$385:$P$434,A4offset,$E822)-INDEX('PTRM input'!$G$277:$P$326,A4offset,$E822))*OFFSET($F$7,0,$E822))-SUM($G822:BC822),(((INDEX('PTRM input'!$G$385:$P$434,A4offset,$E822)-INDEX('PTRM input'!$G$277:$P$326,A4offset,$E822))*OFFSET($F$7,0,$E822))-SUM($G822:BC822))*(OFFSET('PTRM input'!$G$477,0,$E822-1)/A4taxstdlife))))</f>
        <v>n/a</v>
      </c>
      <c r="BE822" s="251" t="str">
        <f ca="1">IF(A4taxstdlife="n/a","n/a",IF(A4taxstdlife="",0,IF(BE$3&gt;(A4stdlife+$E822),((INDEX('PTRM input'!$G$385:$P$434,A4offset,$E822)-INDEX('PTRM input'!$G$277:$P$326,A4offset,$E822))*OFFSET($F$7,0,$E822))-SUM($G822:BD822),(((INDEX('PTRM input'!$G$385:$P$434,A4offset,$E822)-INDEX('PTRM input'!$G$277:$P$326,A4offset,$E822))*OFFSET($F$7,0,$E822))-SUM($G822:BD822))*(OFFSET('PTRM input'!$G$477,0,$E822-1)/A4taxstdlife))))</f>
        <v>n/a</v>
      </c>
      <c r="BF822" s="251" t="str">
        <f ca="1">IF(A4taxstdlife="n/a","n/a",IF(A4taxstdlife="",0,IF(BF$3&gt;(A4stdlife+$E822),((INDEX('PTRM input'!$G$385:$P$434,A4offset,$E822)-INDEX('PTRM input'!$G$277:$P$326,A4offset,$E822))*OFFSET($F$7,0,$E822))-SUM($G822:BE822),(((INDEX('PTRM input'!$G$385:$P$434,A4offset,$E822)-INDEX('PTRM input'!$G$277:$P$326,A4offset,$E822))*OFFSET($F$7,0,$E822))-SUM($G822:BE822))*(OFFSET('PTRM input'!$G$477,0,$E822-1)/A4taxstdlife))))</f>
        <v>n/a</v>
      </c>
      <c r="BG822" s="251" t="str">
        <f ca="1">IF(A4taxstdlife="n/a","n/a",IF(A4taxstdlife="",0,IF(BG$3&gt;(A4stdlife+$E822),((INDEX('PTRM input'!$G$385:$P$434,A4offset,$E822)-INDEX('PTRM input'!$G$277:$P$326,A4offset,$E822))*OFFSET($F$7,0,$E822))-SUM($G822:BF822),(((INDEX('PTRM input'!$G$385:$P$434,A4offset,$E822)-INDEX('PTRM input'!$G$277:$P$326,A4offset,$E822))*OFFSET($F$7,0,$E822))-SUM($G822:BF822))*(OFFSET('PTRM input'!$G$477,0,$E822-1)/A4taxstdlife))))</f>
        <v>n/a</v>
      </c>
      <c r="BH822" s="251" t="str">
        <f ca="1">IF(A4taxstdlife="n/a","n/a",IF(A4taxstdlife="",0,IF(BH$3&gt;(A4stdlife+$E822),((INDEX('PTRM input'!$G$385:$P$434,A4offset,$E822)-INDEX('PTRM input'!$G$277:$P$326,A4offset,$E822))*OFFSET($F$7,0,$E822))-SUM($G822:BG822),(((INDEX('PTRM input'!$G$385:$P$434,A4offset,$E822)-INDEX('PTRM input'!$G$277:$P$326,A4offset,$E822))*OFFSET($F$7,0,$E822))-SUM($G822:BG822))*(OFFSET('PTRM input'!$G$477,0,$E822-1)/A4taxstdlife))))</f>
        <v>n/a</v>
      </c>
      <c r="BI822" s="251" t="str">
        <f ca="1">IF(A4taxstdlife="n/a","n/a",IF(A4taxstdlife="",0,IF(BI$3&gt;(A4stdlife+$E822),((INDEX('PTRM input'!$G$385:$P$434,A4offset,$E822)-INDEX('PTRM input'!$G$277:$P$326,A4offset,$E822))*OFFSET($F$7,0,$E822))-SUM($G822:BH822),(((INDEX('PTRM input'!$G$385:$P$434,A4offset,$E822)-INDEX('PTRM input'!$G$277:$P$326,A4offset,$E822))*OFFSET($F$7,0,$E822))-SUM($G822:BH822))*(OFFSET('PTRM input'!$G$477,0,$E822-1)/A4taxstdlife))))</f>
        <v>n/a</v>
      </c>
      <c r="BJ822" s="116"/>
      <c r="BK822" s="116"/>
      <c r="BL822" s="116"/>
      <c r="BM822" s="116"/>
    </row>
    <row r="823" spans="1:65" ht="12.75" customHeight="1" outlineLevel="2">
      <c r="A823" s="366"/>
      <c r="B823" s="19"/>
      <c r="C823" s="18"/>
      <c r="D823" s="760"/>
      <c r="E823" s="86">
        <v>3</v>
      </c>
      <c r="F823" s="356"/>
      <c r="G823" s="434"/>
      <c r="H823" s="435"/>
      <c r="I823" s="619"/>
      <c r="J823" s="251" t="str">
        <f ca="1">IF(A4taxstdlife="n/a","n/a",IF(A4taxstdlife="",0,IF(J$3&gt;(A4stdlife+$E823),((INDEX('PTRM input'!$G$385:$P$434,A4offset,$E823)-INDEX('PTRM input'!$G$277:$P$326,A4offset,$E823))*OFFSET($F$7,0,$E823))-SUM($G823:I823),(((INDEX('PTRM input'!$G$385:$P$434,A4offset,$E823)-INDEX('PTRM input'!$G$277:$P$326,A4offset,$E823))*OFFSET($F$7,0,$E823))-SUM($G823:I823))*(OFFSET('PTRM input'!$G$477,0,$E823-1)/A4taxstdlife))))</f>
        <v>n/a</v>
      </c>
      <c r="K823" s="251" t="str">
        <f ca="1">IF(A4taxstdlife="n/a","n/a",IF(A4taxstdlife="",0,IF(K$3&gt;(A4stdlife+$E823),((INDEX('PTRM input'!$G$385:$P$434,A4offset,$E823)-INDEX('PTRM input'!$G$277:$P$326,A4offset,$E823))*OFFSET($F$7,0,$E823))-SUM($G823:J823),(((INDEX('PTRM input'!$G$385:$P$434,A4offset,$E823)-INDEX('PTRM input'!$G$277:$P$326,A4offset,$E823))*OFFSET($F$7,0,$E823))-SUM($G823:J823))*(OFFSET('PTRM input'!$G$477,0,$E823-1)/A4taxstdlife))))</f>
        <v>n/a</v>
      </c>
      <c r="L823" s="251" t="str">
        <f ca="1">IF(A4taxstdlife="n/a","n/a",IF(A4taxstdlife="",0,IF(L$3&gt;(A4stdlife+$E823),((INDEX('PTRM input'!$G$385:$P$434,A4offset,$E823)-INDEX('PTRM input'!$G$277:$P$326,A4offset,$E823))*OFFSET($F$7,0,$E823))-SUM($G823:K823),(((INDEX('PTRM input'!$G$385:$P$434,A4offset,$E823)-INDEX('PTRM input'!$G$277:$P$326,A4offset,$E823))*OFFSET($F$7,0,$E823))-SUM($G823:K823))*(OFFSET('PTRM input'!$G$477,0,$E823-1)/A4taxstdlife))))</f>
        <v>n/a</v>
      </c>
      <c r="M823" s="251" t="str">
        <f ca="1">IF(A4taxstdlife="n/a","n/a",IF(A4taxstdlife="",0,IF(M$3&gt;(A4stdlife+$E823),((INDEX('PTRM input'!$G$385:$P$434,A4offset,$E823)-INDEX('PTRM input'!$G$277:$P$326,A4offset,$E823))*OFFSET($F$7,0,$E823))-SUM($G823:L823),(((INDEX('PTRM input'!$G$385:$P$434,A4offset,$E823)-INDEX('PTRM input'!$G$277:$P$326,A4offset,$E823))*OFFSET($F$7,0,$E823))-SUM($G823:L823))*(OFFSET('PTRM input'!$G$477,0,$E823-1)/A4taxstdlife))))</f>
        <v>n/a</v>
      </c>
      <c r="N823" s="251" t="str">
        <f ca="1">IF(A4taxstdlife="n/a","n/a",IF(A4taxstdlife="",0,IF(N$3&gt;(A4stdlife+$E823),((INDEX('PTRM input'!$G$385:$P$434,A4offset,$E823)-INDEX('PTRM input'!$G$277:$P$326,A4offset,$E823))*OFFSET($F$7,0,$E823))-SUM($G823:M823),(((INDEX('PTRM input'!$G$385:$P$434,A4offset,$E823)-INDEX('PTRM input'!$G$277:$P$326,A4offset,$E823))*OFFSET($F$7,0,$E823))-SUM($G823:M823))*(OFFSET('PTRM input'!$G$477,0,$E823-1)/A4taxstdlife))))</f>
        <v>n/a</v>
      </c>
      <c r="O823" s="251" t="str">
        <f ca="1">IF(A4taxstdlife="n/a","n/a",IF(A4taxstdlife="",0,IF(O$3&gt;(A4stdlife+$E823),((INDEX('PTRM input'!$G$385:$P$434,A4offset,$E823)-INDEX('PTRM input'!$G$277:$P$326,A4offset,$E823))*OFFSET($F$7,0,$E823))-SUM($G823:N823),(((INDEX('PTRM input'!$G$385:$P$434,A4offset,$E823)-INDEX('PTRM input'!$G$277:$P$326,A4offset,$E823))*OFFSET($F$7,0,$E823))-SUM($G823:N823))*(OFFSET('PTRM input'!$G$477,0,$E823-1)/A4taxstdlife))))</f>
        <v>n/a</v>
      </c>
      <c r="P823" s="251" t="str">
        <f ca="1">IF(A4taxstdlife="n/a","n/a",IF(A4taxstdlife="",0,IF(P$3&gt;(A4stdlife+$E823),((INDEX('PTRM input'!$G$385:$P$434,A4offset,$E823)-INDEX('PTRM input'!$G$277:$P$326,A4offset,$E823))*OFFSET($F$7,0,$E823))-SUM($G823:O823),(((INDEX('PTRM input'!$G$385:$P$434,A4offset,$E823)-INDEX('PTRM input'!$G$277:$P$326,A4offset,$E823))*OFFSET($F$7,0,$E823))-SUM($G823:O823))*(OFFSET('PTRM input'!$G$477,0,$E823-1)/A4taxstdlife))))</f>
        <v>n/a</v>
      </c>
      <c r="Q823" s="251" t="str">
        <f ca="1">IF(A4taxstdlife="n/a","n/a",IF(A4taxstdlife="",0,IF(Q$3&gt;(A4stdlife+$E823),((INDEX('PTRM input'!$G$385:$P$434,A4offset,$E823)-INDEX('PTRM input'!$G$277:$P$326,A4offset,$E823))*OFFSET($F$7,0,$E823))-SUM($G823:P823),(((INDEX('PTRM input'!$G$385:$P$434,A4offset,$E823)-INDEX('PTRM input'!$G$277:$P$326,A4offset,$E823))*OFFSET($F$7,0,$E823))-SUM($G823:P823))*(OFFSET('PTRM input'!$G$477,0,$E823-1)/A4taxstdlife))))</f>
        <v>n/a</v>
      </c>
      <c r="R823" s="251" t="str">
        <f ca="1">IF(A4taxstdlife="n/a","n/a",IF(A4taxstdlife="",0,IF(R$3&gt;(A4stdlife+$E823),((INDEX('PTRM input'!$G$385:$P$434,A4offset,$E823)-INDEX('PTRM input'!$G$277:$P$326,A4offset,$E823))*OFFSET($F$7,0,$E823))-SUM($G823:Q823),(((INDEX('PTRM input'!$G$385:$P$434,A4offset,$E823)-INDEX('PTRM input'!$G$277:$P$326,A4offset,$E823))*OFFSET($F$7,0,$E823))-SUM($G823:Q823))*(OFFSET('PTRM input'!$G$477,0,$E823-1)/A4taxstdlife))))</f>
        <v>n/a</v>
      </c>
      <c r="S823" s="251" t="str">
        <f ca="1">IF(A4taxstdlife="n/a","n/a",IF(A4taxstdlife="",0,IF(S$3&gt;(A4stdlife+$E823),((INDEX('PTRM input'!$G$385:$P$434,A4offset,$E823)-INDEX('PTRM input'!$G$277:$P$326,A4offset,$E823))*OFFSET($F$7,0,$E823))-SUM($G823:R823),(((INDEX('PTRM input'!$G$385:$P$434,A4offset,$E823)-INDEX('PTRM input'!$G$277:$P$326,A4offset,$E823))*OFFSET($F$7,0,$E823))-SUM($G823:R823))*(OFFSET('PTRM input'!$G$477,0,$E823-1)/A4taxstdlife))))</f>
        <v>n/a</v>
      </c>
      <c r="T823" s="251" t="str">
        <f ca="1">IF(A4taxstdlife="n/a","n/a",IF(A4taxstdlife="",0,IF(T$3&gt;(A4stdlife+$E823),((INDEX('PTRM input'!$G$385:$P$434,A4offset,$E823)-INDEX('PTRM input'!$G$277:$P$326,A4offset,$E823))*OFFSET($F$7,0,$E823))-SUM($G823:S823),(((INDEX('PTRM input'!$G$385:$P$434,A4offset,$E823)-INDEX('PTRM input'!$G$277:$P$326,A4offset,$E823))*OFFSET($F$7,0,$E823))-SUM($G823:S823))*(OFFSET('PTRM input'!$G$477,0,$E823-1)/A4taxstdlife))))</f>
        <v>n/a</v>
      </c>
      <c r="U823" s="251" t="str">
        <f ca="1">IF(A4taxstdlife="n/a","n/a",IF(A4taxstdlife="",0,IF(U$3&gt;(A4stdlife+$E823),((INDEX('PTRM input'!$G$385:$P$434,A4offset,$E823)-INDEX('PTRM input'!$G$277:$P$326,A4offset,$E823))*OFFSET($F$7,0,$E823))-SUM($G823:T823),(((INDEX('PTRM input'!$G$385:$P$434,A4offset,$E823)-INDEX('PTRM input'!$G$277:$P$326,A4offset,$E823))*OFFSET($F$7,0,$E823))-SUM($G823:T823))*(OFFSET('PTRM input'!$G$477,0,$E823-1)/A4taxstdlife))))</f>
        <v>n/a</v>
      </c>
      <c r="V823" s="251" t="str">
        <f ca="1">IF(A4taxstdlife="n/a","n/a",IF(A4taxstdlife="",0,IF(V$3&gt;(A4stdlife+$E823),((INDEX('PTRM input'!$G$385:$P$434,A4offset,$E823)-INDEX('PTRM input'!$G$277:$P$326,A4offset,$E823))*OFFSET($F$7,0,$E823))-SUM($G823:U823),(((INDEX('PTRM input'!$G$385:$P$434,A4offset,$E823)-INDEX('PTRM input'!$G$277:$P$326,A4offset,$E823))*OFFSET($F$7,0,$E823))-SUM($G823:U823))*(OFFSET('PTRM input'!$G$477,0,$E823-1)/A4taxstdlife))))</f>
        <v>n/a</v>
      </c>
      <c r="W823" s="251" t="str">
        <f ca="1">IF(A4taxstdlife="n/a","n/a",IF(A4taxstdlife="",0,IF(W$3&gt;(A4stdlife+$E823),((INDEX('PTRM input'!$G$385:$P$434,A4offset,$E823)-INDEX('PTRM input'!$G$277:$P$326,A4offset,$E823))*OFFSET($F$7,0,$E823))-SUM($G823:V823),(((INDEX('PTRM input'!$G$385:$P$434,A4offset,$E823)-INDEX('PTRM input'!$G$277:$P$326,A4offset,$E823))*OFFSET($F$7,0,$E823))-SUM($G823:V823))*(OFFSET('PTRM input'!$G$477,0,$E823-1)/A4taxstdlife))))</f>
        <v>n/a</v>
      </c>
      <c r="X823" s="251" t="str">
        <f ca="1">IF(A4taxstdlife="n/a","n/a",IF(A4taxstdlife="",0,IF(X$3&gt;(A4stdlife+$E823),((INDEX('PTRM input'!$G$385:$P$434,A4offset,$E823)-INDEX('PTRM input'!$G$277:$P$326,A4offset,$E823))*OFFSET($F$7,0,$E823))-SUM($G823:W823),(((INDEX('PTRM input'!$G$385:$P$434,A4offset,$E823)-INDEX('PTRM input'!$G$277:$P$326,A4offset,$E823))*OFFSET($F$7,0,$E823))-SUM($G823:W823))*(OFFSET('PTRM input'!$G$477,0,$E823-1)/A4taxstdlife))))</f>
        <v>n/a</v>
      </c>
      <c r="Y823" s="251" t="str">
        <f ca="1">IF(A4taxstdlife="n/a","n/a",IF(A4taxstdlife="",0,IF(Y$3&gt;(A4stdlife+$E823),((INDEX('PTRM input'!$G$385:$P$434,A4offset,$E823)-INDEX('PTRM input'!$G$277:$P$326,A4offset,$E823))*OFFSET($F$7,0,$E823))-SUM($G823:X823),(((INDEX('PTRM input'!$G$385:$P$434,A4offset,$E823)-INDEX('PTRM input'!$G$277:$P$326,A4offset,$E823))*OFFSET($F$7,0,$E823))-SUM($G823:X823))*(OFFSET('PTRM input'!$G$477,0,$E823-1)/A4taxstdlife))))</f>
        <v>n/a</v>
      </c>
      <c r="Z823" s="251" t="str">
        <f ca="1">IF(A4taxstdlife="n/a","n/a",IF(A4taxstdlife="",0,IF(Z$3&gt;(A4stdlife+$E823),((INDEX('PTRM input'!$G$385:$P$434,A4offset,$E823)-INDEX('PTRM input'!$G$277:$P$326,A4offset,$E823))*OFFSET($F$7,0,$E823))-SUM($G823:Y823),(((INDEX('PTRM input'!$G$385:$P$434,A4offset,$E823)-INDEX('PTRM input'!$G$277:$P$326,A4offset,$E823))*OFFSET($F$7,0,$E823))-SUM($G823:Y823))*(OFFSET('PTRM input'!$G$477,0,$E823-1)/A4taxstdlife))))</f>
        <v>n/a</v>
      </c>
      <c r="AA823" s="251" t="str">
        <f ca="1">IF(A4taxstdlife="n/a","n/a",IF(A4taxstdlife="",0,IF(AA$3&gt;(A4stdlife+$E823),((INDEX('PTRM input'!$G$385:$P$434,A4offset,$E823)-INDEX('PTRM input'!$G$277:$P$326,A4offset,$E823))*OFFSET($F$7,0,$E823))-SUM($G823:Z823),(((INDEX('PTRM input'!$G$385:$P$434,A4offset,$E823)-INDEX('PTRM input'!$G$277:$P$326,A4offset,$E823))*OFFSET($F$7,0,$E823))-SUM($G823:Z823))*(OFFSET('PTRM input'!$G$477,0,$E823-1)/A4taxstdlife))))</f>
        <v>n/a</v>
      </c>
      <c r="AB823" s="251" t="str">
        <f ca="1">IF(A4taxstdlife="n/a","n/a",IF(A4taxstdlife="",0,IF(AB$3&gt;(A4stdlife+$E823),((INDEX('PTRM input'!$G$385:$P$434,A4offset,$E823)-INDEX('PTRM input'!$G$277:$P$326,A4offset,$E823))*OFFSET($F$7,0,$E823))-SUM($G823:AA823),(((INDEX('PTRM input'!$G$385:$P$434,A4offset,$E823)-INDEX('PTRM input'!$G$277:$P$326,A4offset,$E823))*OFFSET($F$7,0,$E823))-SUM($G823:AA823))*(OFFSET('PTRM input'!$G$477,0,$E823-1)/A4taxstdlife))))</f>
        <v>n/a</v>
      </c>
      <c r="AC823" s="251" t="str">
        <f ca="1">IF(A4taxstdlife="n/a","n/a",IF(A4taxstdlife="",0,IF(AC$3&gt;(A4stdlife+$E823),((INDEX('PTRM input'!$G$385:$P$434,A4offset,$E823)-INDEX('PTRM input'!$G$277:$P$326,A4offset,$E823))*OFFSET($F$7,0,$E823))-SUM($G823:AB823),(((INDEX('PTRM input'!$G$385:$P$434,A4offset,$E823)-INDEX('PTRM input'!$G$277:$P$326,A4offset,$E823))*OFFSET($F$7,0,$E823))-SUM($G823:AB823))*(OFFSET('PTRM input'!$G$477,0,$E823-1)/A4taxstdlife))))</f>
        <v>n/a</v>
      </c>
      <c r="AD823" s="251" t="str">
        <f ca="1">IF(A4taxstdlife="n/a","n/a",IF(A4taxstdlife="",0,IF(AD$3&gt;(A4stdlife+$E823),((INDEX('PTRM input'!$G$385:$P$434,A4offset,$E823)-INDEX('PTRM input'!$G$277:$P$326,A4offset,$E823))*OFFSET($F$7,0,$E823))-SUM($G823:AC823),(((INDEX('PTRM input'!$G$385:$P$434,A4offset,$E823)-INDEX('PTRM input'!$G$277:$P$326,A4offset,$E823))*OFFSET($F$7,0,$E823))-SUM($G823:AC823))*(OFFSET('PTRM input'!$G$477,0,$E823-1)/A4taxstdlife))))</f>
        <v>n/a</v>
      </c>
      <c r="AE823" s="251" t="str">
        <f ca="1">IF(A4taxstdlife="n/a","n/a",IF(A4taxstdlife="",0,IF(AE$3&gt;(A4stdlife+$E823),((INDEX('PTRM input'!$G$385:$P$434,A4offset,$E823)-INDEX('PTRM input'!$G$277:$P$326,A4offset,$E823))*OFFSET($F$7,0,$E823))-SUM($G823:AD823),(((INDEX('PTRM input'!$G$385:$P$434,A4offset,$E823)-INDEX('PTRM input'!$G$277:$P$326,A4offset,$E823))*OFFSET($F$7,0,$E823))-SUM($G823:AD823))*(OFFSET('PTRM input'!$G$477,0,$E823-1)/A4taxstdlife))))</f>
        <v>n/a</v>
      </c>
      <c r="AF823" s="251" t="str">
        <f ca="1">IF(A4taxstdlife="n/a","n/a",IF(A4taxstdlife="",0,IF(AF$3&gt;(A4stdlife+$E823),((INDEX('PTRM input'!$G$385:$P$434,A4offset,$E823)-INDEX('PTRM input'!$G$277:$P$326,A4offset,$E823))*OFFSET($F$7,0,$E823))-SUM($G823:AE823),(((INDEX('PTRM input'!$G$385:$P$434,A4offset,$E823)-INDEX('PTRM input'!$G$277:$P$326,A4offset,$E823))*OFFSET($F$7,0,$E823))-SUM($G823:AE823))*(OFFSET('PTRM input'!$G$477,0,$E823-1)/A4taxstdlife))))</f>
        <v>n/a</v>
      </c>
      <c r="AG823" s="251" t="str">
        <f ca="1">IF(A4taxstdlife="n/a","n/a",IF(A4taxstdlife="",0,IF(AG$3&gt;(A4stdlife+$E823),((INDEX('PTRM input'!$G$385:$P$434,A4offset,$E823)-INDEX('PTRM input'!$G$277:$P$326,A4offset,$E823))*OFFSET($F$7,0,$E823))-SUM($G823:AF823),(((INDEX('PTRM input'!$G$385:$P$434,A4offset,$E823)-INDEX('PTRM input'!$G$277:$P$326,A4offset,$E823))*OFFSET($F$7,0,$E823))-SUM($G823:AF823))*(OFFSET('PTRM input'!$G$477,0,$E823-1)/A4taxstdlife))))</f>
        <v>n/a</v>
      </c>
      <c r="AH823" s="251" t="str">
        <f ca="1">IF(A4taxstdlife="n/a","n/a",IF(A4taxstdlife="",0,IF(AH$3&gt;(A4stdlife+$E823),((INDEX('PTRM input'!$G$385:$P$434,A4offset,$E823)-INDEX('PTRM input'!$G$277:$P$326,A4offset,$E823))*OFFSET($F$7,0,$E823))-SUM($G823:AG823),(((INDEX('PTRM input'!$G$385:$P$434,A4offset,$E823)-INDEX('PTRM input'!$G$277:$P$326,A4offset,$E823))*OFFSET($F$7,0,$E823))-SUM($G823:AG823))*(OFFSET('PTRM input'!$G$477,0,$E823-1)/A4taxstdlife))))</f>
        <v>n/a</v>
      </c>
      <c r="AI823" s="251" t="str">
        <f ca="1">IF(A4taxstdlife="n/a","n/a",IF(A4taxstdlife="",0,IF(AI$3&gt;(A4stdlife+$E823),((INDEX('PTRM input'!$G$385:$P$434,A4offset,$E823)-INDEX('PTRM input'!$G$277:$P$326,A4offset,$E823))*OFFSET($F$7,0,$E823))-SUM($G823:AH823),(((INDEX('PTRM input'!$G$385:$P$434,A4offset,$E823)-INDEX('PTRM input'!$G$277:$P$326,A4offset,$E823))*OFFSET($F$7,0,$E823))-SUM($G823:AH823))*(OFFSET('PTRM input'!$G$477,0,$E823-1)/A4taxstdlife))))</f>
        <v>n/a</v>
      </c>
      <c r="AJ823" s="251" t="str">
        <f ca="1">IF(A4taxstdlife="n/a","n/a",IF(A4taxstdlife="",0,IF(AJ$3&gt;(A4stdlife+$E823),((INDEX('PTRM input'!$G$385:$P$434,A4offset,$E823)-INDEX('PTRM input'!$G$277:$P$326,A4offset,$E823))*OFFSET($F$7,0,$E823))-SUM($G823:AI823),(((INDEX('PTRM input'!$G$385:$P$434,A4offset,$E823)-INDEX('PTRM input'!$G$277:$P$326,A4offset,$E823))*OFFSET($F$7,0,$E823))-SUM($G823:AI823))*(OFFSET('PTRM input'!$G$477,0,$E823-1)/A4taxstdlife))))</f>
        <v>n/a</v>
      </c>
      <c r="AK823" s="251" t="str">
        <f ca="1">IF(A4taxstdlife="n/a","n/a",IF(A4taxstdlife="",0,IF(AK$3&gt;(A4stdlife+$E823),((INDEX('PTRM input'!$G$385:$P$434,A4offset,$E823)-INDEX('PTRM input'!$G$277:$P$326,A4offset,$E823))*OFFSET($F$7,0,$E823))-SUM($G823:AJ823),(((INDEX('PTRM input'!$G$385:$P$434,A4offset,$E823)-INDEX('PTRM input'!$G$277:$P$326,A4offset,$E823))*OFFSET($F$7,0,$E823))-SUM($G823:AJ823))*(OFFSET('PTRM input'!$G$477,0,$E823-1)/A4taxstdlife))))</f>
        <v>n/a</v>
      </c>
      <c r="AL823" s="251" t="str">
        <f ca="1">IF(A4taxstdlife="n/a","n/a",IF(A4taxstdlife="",0,IF(AL$3&gt;(A4stdlife+$E823),((INDEX('PTRM input'!$G$385:$P$434,A4offset,$E823)-INDEX('PTRM input'!$G$277:$P$326,A4offset,$E823))*OFFSET($F$7,0,$E823))-SUM($G823:AK823),(((INDEX('PTRM input'!$G$385:$P$434,A4offset,$E823)-INDEX('PTRM input'!$G$277:$P$326,A4offset,$E823))*OFFSET($F$7,0,$E823))-SUM($G823:AK823))*(OFFSET('PTRM input'!$G$477,0,$E823-1)/A4taxstdlife))))</f>
        <v>n/a</v>
      </c>
      <c r="AM823" s="251" t="str">
        <f ca="1">IF(A4taxstdlife="n/a","n/a",IF(A4taxstdlife="",0,IF(AM$3&gt;(A4stdlife+$E823),((INDEX('PTRM input'!$G$385:$P$434,A4offset,$E823)-INDEX('PTRM input'!$G$277:$P$326,A4offset,$E823))*OFFSET($F$7,0,$E823))-SUM($G823:AL823),(((INDEX('PTRM input'!$G$385:$P$434,A4offset,$E823)-INDEX('PTRM input'!$G$277:$P$326,A4offset,$E823))*OFFSET($F$7,0,$E823))-SUM($G823:AL823))*(OFFSET('PTRM input'!$G$477,0,$E823-1)/A4taxstdlife))))</f>
        <v>n/a</v>
      </c>
      <c r="AN823" s="251" t="str">
        <f ca="1">IF(A4taxstdlife="n/a","n/a",IF(A4taxstdlife="",0,IF(AN$3&gt;(A4stdlife+$E823),((INDEX('PTRM input'!$G$385:$P$434,A4offset,$E823)-INDEX('PTRM input'!$G$277:$P$326,A4offset,$E823))*OFFSET($F$7,0,$E823))-SUM($G823:AM823),(((INDEX('PTRM input'!$G$385:$P$434,A4offset,$E823)-INDEX('PTRM input'!$G$277:$P$326,A4offset,$E823))*OFFSET($F$7,0,$E823))-SUM($G823:AM823))*(OFFSET('PTRM input'!$G$477,0,$E823-1)/A4taxstdlife))))</f>
        <v>n/a</v>
      </c>
      <c r="AO823" s="251" t="str">
        <f ca="1">IF(A4taxstdlife="n/a","n/a",IF(A4taxstdlife="",0,IF(AO$3&gt;(A4stdlife+$E823),((INDEX('PTRM input'!$G$385:$P$434,A4offset,$E823)-INDEX('PTRM input'!$G$277:$P$326,A4offset,$E823))*OFFSET($F$7,0,$E823))-SUM($G823:AN823),(((INDEX('PTRM input'!$G$385:$P$434,A4offset,$E823)-INDEX('PTRM input'!$G$277:$P$326,A4offset,$E823))*OFFSET($F$7,0,$E823))-SUM($G823:AN823))*(OFFSET('PTRM input'!$G$477,0,$E823-1)/A4taxstdlife))))</f>
        <v>n/a</v>
      </c>
      <c r="AP823" s="251" t="str">
        <f ca="1">IF(A4taxstdlife="n/a","n/a",IF(A4taxstdlife="",0,IF(AP$3&gt;(A4stdlife+$E823),((INDEX('PTRM input'!$G$385:$P$434,A4offset,$E823)-INDEX('PTRM input'!$G$277:$P$326,A4offset,$E823))*OFFSET($F$7,0,$E823))-SUM($G823:AO823),(((INDEX('PTRM input'!$G$385:$P$434,A4offset,$E823)-INDEX('PTRM input'!$G$277:$P$326,A4offset,$E823))*OFFSET($F$7,0,$E823))-SUM($G823:AO823))*(OFFSET('PTRM input'!$G$477,0,$E823-1)/A4taxstdlife))))</f>
        <v>n/a</v>
      </c>
      <c r="AQ823" s="251" t="str">
        <f ca="1">IF(A4taxstdlife="n/a","n/a",IF(A4taxstdlife="",0,IF(AQ$3&gt;(A4stdlife+$E823),((INDEX('PTRM input'!$G$385:$P$434,A4offset,$E823)-INDEX('PTRM input'!$G$277:$P$326,A4offset,$E823))*OFFSET($F$7,0,$E823))-SUM($G823:AP823),(((INDEX('PTRM input'!$G$385:$P$434,A4offset,$E823)-INDEX('PTRM input'!$G$277:$P$326,A4offset,$E823))*OFFSET($F$7,0,$E823))-SUM($G823:AP823))*(OFFSET('PTRM input'!$G$477,0,$E823-1)/A4taxstdlife))))</f>
        <v>n/a</v>
      </c>
      <c r="AR823" s="251" t="str">
        <f ca="1">IF(A4taxstdlife="n/a","n/a",IF(A4taxstdlife="",0,IF(AR$3&gt;(A4stdlife+$E823),((INDEX('PTRM input'!$G$385:$P$434,A4offset,$E823)-INDEX('PTRM input'!$G$277:$P$326,A4offset,$E823))*OFFSET($F$7,0,$E823))-SUM($G823:AQ823),(((INDEX('PTRM input'!$G$385:$P$434,A4offset,$E823)-INDEX('PTRM input'!$G$277:$P$326,A4offset,$E823))*OFFSET($F$7,0,$E823))-SUM($G823:AQ823))*(OFFSET('PTRM input'!$G$477,0,$E823-1)/A4taxstdlife))))</f>
        <v>n/a</v>
      </c>
      <c r="AS823" s="251" t="str">
        <f ca="1">IF(A4taxstdlife="n/a","n/a",IF(A4taxstdlife="",0,IF(AS$3&gt;(A4stdlife+$E823),((INDEX('PTRM input'!$G$385:$P$434,A4offset,$E823)-INDEX('PTRM input'!$G$277:$P$326,A4offset,$E823))*OFFSET($F$7,0,$E823))-SUM($G823:AR823),(((INDEX('PTRM input'!$G$385:$P$434,A4offset,$E823)-INDEX('PTRM input'!$G$277:$P$326,A4offset,$E823))*OFFSET($F$7,0,$E823))-SUM($G823:AR823))*(OFFSET('PTRM input'!$G$477,0,$E823-1)/A4taxstdlife))))</f>
        <v>n/a</v>
      </c>
      <c r="AT823" s="251" t="str">
        <f ca="1">IF(A4taxstdlife="n/a","n/a",IF(A4taxstdlife="",0,IF(AT$3&gt;(A4stdlife+$E823),((INDEX('PTRM input'!$G$385:$P$434,A4offset,$E823)-INDEX('PTRM input'!$G$277:$P$326,A4offset,$E823))*OFFSET($F$7,0,$E823))-SUM($G823:AS823),(((INDEX('PTRM input'!$G$385:$P$434,A4offset,$E823)-INDEX('PTRM input'!$G$277:$P$326,A4offset,$E823))*OFFSET($F$7,0,$E823))-SUM($G823:AS823))*(OFFSET('PTRM input'!$G$477,0,$E823-1)/A4taxstdlife))))</f>
        <v>n/a</v>
      </c>
      <c r="AU823" s="251" t="str">
        <f ca="1">IF(A4taxstdlife="n/a","n/a",IF(A4taxstdlife="",0,IF(AU$3&gt;(A4stdlife+$E823),((INDEX('PTRM input'!$G$385:$P$434,A4offset,$E823)-INDEX('PTRM input'!$G$277:$P$326,A4offset,$E823))*OFFSET($F$7,0,$E823))-SUM($G823:AT823),(((INDEX('PTRM input'!$G$385:$P$434,A4offset,$E823)-INDEX('PTRM input'!$G$277:$P$326,A4offset,$E823))*OFFSET($F$7,0,$E823))-SUM($G823:AT823))*(OFFSET('PTRM input'!$G$477,0,$E823-1)/A4taxstdlife))))</f>
        <v>n/a</v>
      </c>
      <c r="AV823" s="251" t="str">
        <f ca="1">IF(A4taxstdlife="n/a","n/a",IF(A4taxstdlife="",0,IF(AV$3&gt;(A4stdlife+$E823),((INDEX('PTRM input'!$G$385:$P$434,A4offset,$E823)-INDEX('PTRM input'!$G$277:$P$326,A4offset,$E823))*OFFSET($F$7,0,$E823))-SUM($G823:AU823),(((INDEX('PTRM input'!$G$385:$P$434,A4offset,$E823)-INDEX('PTRM input'!$G$277:$P$326,A4offset,$E823))*OFFSET($F$7,0,$E823))-SUM($G823:AU823))*(OFFSET('PTRM input'!$G$477,0,$E823-1)/A4taxstdlife))))</f>
        <v>n/a</v>
      </c>
      <c r="AW823" s="251" t="str">
        <f ca="1">IF(A4taxstdlife="n/a","n/a",IF(A4taxstdlife="",0,IF(AW$3&gt;(A4stdlife+$E823),((INDEX('PTRM input'!$G$385:$P$434,A4offset,$E823)-INDEX('PTRM input'!$G$277:$P$326,A4offset,$E823))*OFFSET($F$7,0,$E823))-SUM($G823:AV823),(((INDEX('PTRM input'!$G$385:$P$434,A4offset,$E823)-INDEX('PTRM input'!$G$277:$P$326,A4offset,$E823))*OFFSET($F$7,0,$E823))-SUM($G823:AV823))*(OFFSET('PTRM input'!$G$477,0,$E823-1)/A4taxstdlife))))</f>
        <v>n/a</v>
      </c>
      <c r="AX823" s="251" t="str">
        <f ca="1">IF(A4taxstdlife="n/a","n/a",IF(A4taxstdlife="",0,IF(AX$3&gt;(A4stdlife+$E823),((INDEX('PTRM input'!$G$385:$P$434,A4offset,$E823)-INDEX('PTRM input'!$G$277:$P$326,A4offset,$E823))*OFFSET($F$7,0,$E823))-SUM($G823:AW823),(((INDEX('PTRM input'!$G$385:$P$434,A4offset,$E823)-INDEX('PTRM input'!$G$277:$P$326,A4offset,$E823))*OFFSET($F$7,0,$E823))-SUM($G823:AW823))*(OFFSET('PTRM input'!$G$477,0,$E823-1)/A4taxstdlife))))</f>
        <v>n/a</v>
      </c>
      <c r="AY823" s="251" t="str">
        <f ca="1">IF(A4taxstdlife="n/a","n/a",IF(A4taxstdlife="",0,IF(AY$3&gt;(A4stdlife+$E823),((INDEX('PTRM input'!$G$385:$P$434,A4offset,$E823)-INDEX('PTRM input'!$G$277:$P$326,A4offset,$E823))*OFFSET($F$7,0,$E823))-SUM($G823:AX823),(((INDEX('PTRM input'!$G$385:$P$434,A4offset,$E823)-INDEX('PTRM input'!$G$277:$P$326,A4offset,$E823))*OFFSET($F$7,0,$E823))-SUM($G823:AX823))*(OFFSET('PTRM input'!$G$477,0,$E823-1)/A4taxstdlife))))</f>
        <v>n/a</v>
      </c>
      <c r="AZ823" s="251" t="str">
        <f ca="1">IF(A4taxstdlife="n/a","n/a",IF(A4taxstdlife="",0,IF(AZ$3&gt;(A4stdlife+$E823),((INDEX('PTRM input'!$G$385:$P$434,A4offset,$E823)-INDEX('PTRM input'!$G$277:$P$326,A4offset,$E823))*OFFSET($F$7,0,$E823))-SUM($G823:AY823),(((INDEX('PTRM input'!$G$385:$P$434,A4offset,$E823)-INDEX('PTRM input'!$G$277:$P$326,A4offset,$E823))*OFFSET($F$7,0,$E823))-SUM($G823:AY823))*(OFFSET('PTRM input'!$G$477,0,$E823-1)/A4taxstdlife))))</f>
        <v>n/a</v>
      </c>
      <c r="BA823" s="251" t="str">
        <f ca="1">IF(A4taxstdlife="n/a","n/a",IF(A4taxstdlife="",0,IF(BA$3&gt;(A4stdlife+$E823),((INDEX('PTRM input'!$G$385:$P$434,A4offset,$E823)-INDEX('PTRM input'!$G$277:$P$326,A4offset,$E823))*OFFSET($F$7,0,$E823))-SUM($G823:AZ823),(((INDEX('PTRM input'!$G$385:$P$434,A4offset,$E823)-INDEX('PTRM input'!$G$277:$P$326,A4offset,$E823))*OFFSET($F$7,0,$E823))-SUM($G823:AZ823))*(OFFSET('PTRM input'!$G$477,0,$E823-1)/A4taxstdlife))))</f>
        <v>n/a</v>
      </c>
      <c r="BB823" s="251" t="str">
        <f ca="1">IF(A4taxstdlife="n/a","n/a",IF(A4taxstdlife="",0,IF(BB$3&gt;(A4stdlife+$E823),((INDEX('PTRM input'!$G$385:$P$434,A4offset,$E823)-INDEX('PTRM input'!$G$277:$P$326,A4offset,$E823))*OFFSET($F$7,0,$E823))-SUM($G823:BA823),(((INDEX('PTRM input'!$G$385:$P$434,A4offset,$E823)-INDEX('PTRM input'!$G$277:$P$326,A4offset,$E823))*OFFSET($F$7,0,$E823))-SUM($G823:BA823))*(OFFSET('PTRM input'!$G$477,0,$E823-1)/A4taxstdlife))))</f>
        <v>n/a</v>
      </c>
      <c r="BC823" s="251" t="str">
        <f ca="1">IF(A4taxstdlife="n/a","n/a",IF(A4taxstdlife="",0,IF(BC$3&gt;(A4stdlife+$E823),((INDEX('PTRM input'!$G$385:$P$434,A4offset,$E823)-INDEX('PTRM input'!$G$277:$P$326,A4offset,$E823))*OFFSET($F$7,0,$E823))-SUM($G823:BB823),(((INDEX('PTRM input'!$G$385:$P$434,A4offset,$E823)-INDEX('PTRM input'!$G$277:$P$326,A4offset,$E823))*OFFSET($F$7,0,$E823))-SUM($G823:BB823))*(OFFSET('PTRM input'!$G$477,0,$E823-1)/A4taxstdlife))))</f>
        <v>n/a</v>
      </c>
      <c r="BD823" s="251" t="str">
        <f ca="1">IF(A4taxstdlife="n/a","n/a",IF(A4taxstdlife="",0,IF(BD$3&gt;(A4stdlife+$E823),((INDEX('PTRM input'!$G$385:$P$434,A4offset,$E823)-INDEX('PTRM input'!$G$277:$P$326,A4offset,$E823))*OFFSET($F$7,0,$E823))-SUM($G823:BC823),(((INDEX('PTRM input'!$G$385:$P$434,A4offset,$E823)-INDEX('PTRM input'!$G$277:$P$326,A4offset,$E823))*OFFSET($F$7,0,$E823))-SUM($G823:BC823))*(OFFSET('PTRM input'!$G$477,0,$E823-1)/A4taxstdlife))))</f>
        <v>n/a</v>
      </c>
      <c r="BE823" s="251" t="str">
        <f ca="1">IF(A4taxstdlife="n/a","n/a",IF(A4taxstdlife="",0,IF(BE$3&gt;(A4stdlife+$E823),((INDEX('PTRM input'!$G$385:$P$434,A4offset,$E823)-INDEX('PTRM input'!$G$277:$P$326,A4offset,$E823))*OFFSET($F$7,0,$E823))-SUM($G823:BD823),(((INDEX('PTRM input'!$G$385:$P$434,A4offset,$E823)-INDEX('PTRM input'!$G$277:$P$326,A4offset,$E823))*OFFSET($F$7,0,$E823))-SUM($G823:BD823))*(OFFSET('PTRM input'!$G$477,0,$E823-1)/A4taxstdlife))))</f>
        <v>n/a</v>
      </c>
      <c r="BF823" s="251" t="str">
        <f ca="1">IF(A4taxstdlife="n/a","n/a",IF(A4taxstdlife="",0,IF(BF$3&gt;(A4stdlife+$E823),((INDEX('PTRM input'!$G$385:$P$434,A4offset,$E823)-INDEX('PTRM input'!$G$277:$P$326,A4offset,$E823))*OFFSET($F$7,0,$E823))-SUM($G823:BE823),(((INDEX('PTRM input'!$G$385:$P$434,A4offset,$E823)-INDEX('PTRM input'!$G$277:$P$326,A4offset,$E823))*OFFSET($F$7,0,$E823))-SUM($G823:BE823))*(OFFSET('PTRM input'!$G$477,0,$E823-1)/A4taxstdlife))))</f>
        <v>n/a</v>
      </c>
      <c r="BG823" s="251" t="str">
        <f ca="1">IF(A4taxstdlife="n/a","n/a",IF(A4taxstdlife="",0,IF(BG$3&gt;(A4stdlife+$E823),((INDEX('PTRM input'!$G$385:$P$434,A4offset,$E823)-INDEX('PTRM input'!$G$277:$P$326,A4offset,$E823))*OFFSET($F$7,0,$E823))-SUM($G823:BF823),(((INDEX('PTRM input'!$G$385:$P$434,A4offset,$E823)-INDEX('PTRM input'!$G$277:$P$326,A4offset,$E823))*OFFSET($F$7,0,$E823))-SUM($G823:BF823))*(OFFSET('PTRM input'!$G$477,0,$E823-1)/A4taxstdlife))))</f>
        <v>n/a</v>
      </c>
      <c r="BH823" s="251" t="str">
        <f ca="1">IF(A4taxstdlife="n/a","n/a",IF(A4taxstdlife="",0,IF(BH$3&gt;(A4stdlife+$E823),((INDEX('PTRM input'!$G$385:$P$434,A4offset,$E823)-INDEX('PTRM input'!$G$277:$P$326,A4offset,$E823))*OFFSET($F$7,0,$E823))-SUM($G823:BG823),(((INDEX('PTRM input'!$G$385:$P$434,A4offset,$E823)-INDEX('PTRM input'!$G$277:$P$326,A4offset,$E823))*OFFSET($F$7,0,$E823))-SUM($G823:BG823))*(OFFSET('PTRM input'!$G$477,0,$E823-1)/A4taxstdlife))))</f>
        <v>n/a</v>
      </c>
      <c r="BI823" s="251" t="str">
        <f ca="1">IF(A4taxstdlife="n/a","n/a",IF(A4taxstdlife="",0,IF(BI$3&gt;(A4stdlife+$E823),((INDEX('PTRM input'!$G$385:$P$434,A4offset,$E823)-INDEX('PTRM input'!$G$277:$P$326,A4offset,$E823))*OFFSET($F$7,0,$E823))-SUM($G823:BH823),(((INDEX('PTRM input'!$G$385:$P$434,A4offset,$E823)-INDEX('PTRM input'!$G$277:$P$326,A4offset,$E823))*OFFSET($F$7,0,$E823))-SUM($G823:BH823))*(OFFSET('PTRM input'!$G$477,0,$E823-1)/A4taxstdlife))))</f>
        <v>n/a</v>
      </c>
      <c r="BJ823" s="116"/>
      <c r="BK823" s="116"/>
      <c r="BL823" s="116"/>
      <c r="BM823" s="116"/>
    </row>
    <row r="824" spans="1:65" ht="12.75" customHeight="1" outlineLevel="2">
      <c r="A824" s="366"/>
      <c r="B824" s="19"/>
      <c r="C824" s="18"/>
      <c r="D824" s="760"/>
      <c r="E824" s="86">
        <v>4</v>
      </c>
      <c r="F824" s="356"/>
      <c r="G824" s="434"/>
      <c r="H824" s="435"/>
      <c r="I824" s="435"/>
      <c r="J824" s="619"/>
      <c r="K824" s="251" t="str">
        <f ca="1">IF(A4taxstdlife="n/a","n/a",IF(A4taxstdlife="",0,IF(K$3&gt;(A4stdlife+$E824),((INDEX('PTRM input'!$G$385:$P$434,A4offset,$E824)-INDEX('PTRM input'!$G$277:$P$326,A4offset,$E824))*OFFSET($F$7,0,$E824))-SUM($G824:J824),(((INDEX('PTRM input'!$G$385:$P$434,A4offset,$E824)-INDEX('PTRM input'!$G$277:$P$326,A4offset,$E824))*OFFSET($F$7,0,$E824))-SUM($G824:J824))*(OFFSET('PTRM input'!$G$477,0,$E824-1)/A4taxstdlife))))</f>
        <v>n/a</v>
      </c>
      <c r="L824" s="251" t="str">
        <f ca="1">IF(A4taxstdlife="n/a","n/a",IF(A4taxstdlife="",0,IF(L$3&gt;(A4stdlife+$E824),((INDEX('PTRM input'!$G$385:$P$434,A4offset,$E824)-INDEX('PTRM input'!$G$277:$P$326,A4offset,$E824))*OFFSET($F$7,0,$E824))-SUM($G824:K824),(((INDEX('PTRM input'!$G$385:$P$434,A4offset,$E824)-INDEX('PTRM input'!$G$277:$P$326,A4offset,$E824))*OFFSET($F$7,0,$E824))-SUM($G824:K824))*(OFFSET('PTRM input'!$G$477,0,$E824-1)/A4taxstdlife))))</f>
        <v>n/a</v>
      </c>
      <c r="M824" s="251" t="str">
        <f ca="1">IF(A4taxstdlife="n/a","n/a",IF(A4taxstdlife="",0,IF(M$3&gt;(A4stdlife+$E824),((INDEX('PTRM input'!$G$385:$P$434,A4offset,$E824)-INDEX('PTRM input'!$G$277:$P$326,A4offset,$E824))*OFFSET($F$7,0,$E824))-SUM($G824:L824),(((INDEX('PTRM input'!$G$385:$P$434,A4offset,$E824)-INDEX('PTRM input'!$G$277:$P$326,A4offset,$E824))*OFFSET($F$7,0,$E824))-SUM($G824:L824))*(OFFSET('PTRM input'!$G$477,0,$E824-1)/A4taxstdlife))))</f>
        <v>n/a</v>
      </c>
      <c r="N824" s="251" t="str">
        <f ca="1">IF(A4taxstdlife="n/a","n/a",IF(A4taxstdlife="",0,IF(N$3&gt;(A4stdlife+$E824),((INDEX('PTRM input'!$G$385:$P$434,A4offset,$E824)-INDEX('PTRM input'!$G$277:$P$326,A4offset,$E824))*OFFSET($F$7,0,$E824))-SUM($G824:M824),(((INDEX('PTRM input'!$G$385:$P$434,A4offset,$E824)-INDEX('PTRM input'!$G$277:$P$326,A4offset,$E824))*OFFSET($F$7,0,$E824))-SUM($G824:M824))*(OFFSET('PTRM input'!$G$477,0,$E824-1)/A4taxstdlife))))</f>
        <v>n/a</v>
      </c>
      <c r="O824" s="251" t="str">
        <f ca="1">IF(A4taxstdlife="n/a","n/a",IF(A4taxstdlife="",0,IF(O$3&gt;(A4stdlife+$E824),((INDEX('PTRM input'!$G$385:$P$434,A4offset,$E824)-INDEX('PTRM input'!$G$277:$P$326,A4offset,$E824))*OFFSET($F$7,0,$E824))-SUM($G824:N824),(((INDEX('PTRM input'!$G$385:$P$434,A4offset,$E824)-INDEX('PTRM input'!$G$277:$P$326,A4offset,$E824))*OFFSET($F$7,0,$E824))-SUM($G824:N824))*(OFFSET('PTRM input'!$G$477,0,$E824-1)/A4taxstdlife))))</f>
        <v>n/a</v>
      </c>
      <c r="P824" s="251" t="str">
        <f ca="1">IF(A4taxstdlife="n/a","n/a",IF(A4taxstdlife="",0,IF(P$3&gt;(A4stdlife+$E824),((INDEX('PTRM input'!$G$385:$P$434,A4offset,$E824)-INDEX('PTRM input'!$G$277:$P$326,A4offset,$E824))*OFFSET($F$7,0,$E824))-SUM($G824:O824),(((INDEX('PTRM input'!$G$385:$P$434,A4offset,$E824)-INDEX('PTRM input'!$G$277:$P$326,A4offset,$E824))*OFFSET($F$7,0,$E824))-SUM($G824:O824))*(OFFSET('PTRM input'!$G$477,0,$E824-1)/A4taxstdlife))))</f>
        <v>n/a</v>
      </c>
      <c r="Q824" s="251" t="str">
        <f ca="1">IF(A4taxstdlife="n/a","n/a",IF(A4taxstdlife="",0,IF(Q$3&gt;(A4stdlife+$E824),((INDEX('PTRM input'!$G$385:$P$434,A4offset,$E824)-INDEX('PTRM input'!$G$277:$P$326,A4offset,$E824))*OFFSET($F$7,0,$E824))-SUM($G824:P824),(((INDEX('PTRM input'!$G$385:$P$434,A4offset,$E824)-INDEX('PTRM input'!$G$277:$P$326,A4offset,$E824))*OFFSET($F$7,0,$E824))-SUM($G824:P824))*(OFFSET('PTRM input'!$G$477,0,$E824-1)/A4taxstdlife))))</f>
        <v>n/a</v>
      </c>
      <c r="R824" s="251" t="str">
        <f ca="1">IF(A4taxstdlife="n/a","n/a",IF(A4taxstdlife="",0,IF(R$3&gt;(A4stdlife+$E824),((INDEX('PTRM input'!$G$385:$P$434,A4offset,$E824)-INDEX('PTRM input'!$G$277:$P$326,A4offset,$E824))*OFFSET($F$7,0,$E824))-SUM($G824:Q824),(((INDEX('PTRM input'!$G$385:$P$434,A4offset,$E824)-INDEX('PTRM input'!$G$277:$P$326,A4offset,$E824))*OFFSET($F$7,0,$E824))-SUM($G824:Q824))*(OFFSET('PTRM input'!$G$477,0,$E824-1)/A4taxstdlife))))</f>
        <v>n/a</v>
      </c>
      <c r="S824" s="251" t="str">
        <f ca="1">IF(A4taxstdlife="n/a","n/a",IF(A4taxstdlife="",0,IF(S$3&gt;(A4stdlife+$E824),((INDEX('PTRM input'!$G$385:$P$434,A4offset,$E824)-INDEX('PTRM input'!$G$277:$P$326,A4offset,$E824))*OFFSET($F$7,0,$E824))-SUM($G824:R824),(((INDEX('PTRM input'!$G$385:$P$434,A4offset,$E824)-INDEX('PTRM input'!$G$277:$P$326,A4offset,$E824))*OFFSET($F$7,0,$E824))-SUM($G824:R824))*(OFFSET('PTRM input'!$G$477,0,$E824-1)/A4taxstdlife))))</f>
        <v>n/a</v>
      </c>
      <c r="T824" s="251" t="str">
        <f ca="1">IF(A4taxstdlife="n/a","n/a",IF(A4taxstdlife="",0,IF(T$3&gt;(A4stdlife+$E824),((INDEX('PTRM input'!$G$385:$P$434,A4offset,$E824)-INDEX('PTRM input'!$G$277:$P$326,A4offset,$E824))*OFFSET($F$7,0,$E824))-SUM($G824:S824),(((INDEX('PTRM input'!$G$385:$P$434,A4offset,$E824)-INDEX('PTRM input'!$G$277:$P$326,A4offset,$E824))*OFFSET($F$7,0,$E824))-SUM($G824:S824))*(OFFSET('PTRM input'!$G$477,0,$E824-1)/A4taxstdlife))))</f>
        <v>n/a</v>
      </c>
      <c r="U824" s="251" t="str">
        <f ca="1">IF(A4taxstdlife="n/a","n/a",IF(A4taxstdlife="",0,IF(U$3&gt;(A4stdlife+$E824),((INDEX('PTRM input'!$G$385:$P$434,A4offset,$E824)-INDEX('PTRM input'!$G$277:$P$326,A4offset,$E824))*OFFSET($F$7,0,$E824))-SUM($G824:T824),(((INDEX('PTRM input'!$G$385:$P$434,A4offset,$E824)-INDEX('PTRM input'!$G$277:$P$326,A4offset,$E824))*OFFSET($F$7,0,$E824))-SUM($G824:T824))*(OFFSET('PTRM input'!$G$477,0,$E824-1)/A4taxstdlife))))</f>
        <v>n/a</v>
      </c>
      <c r="V824" s="251" t="str">
        <f ca="1">IF(A4taxstdlife="n/a","n/a",IF(A4taxstdlife="",0,IF(V$3&gt;(A4stdlife+$E824),((INDEX('PTRM input'!$G$385:$P$434,A4offset,$E824)-INDEX('PTRM input'!$G$277:$P$326,A4offset,$E824))*OFFSET($F$7,0,$E824))-SUM($G824:U824),(((INDEX('PTRM input'!$G$385:$P$434,A4offset,$E824)-INDEX('PTRM input'!$G$277:$P$326,A4offset,$E824))*OFFSET($F$7,0,$E824))-SUM($G824:U824))*(OFFSET('PTRM input'!$G$477,0,$E824-1)/A4taxstdlife))))</f>
        <v>n/a</v>
      </c>
      <c r="W824" s="251" t="str">
        <f ca="1">IF(A4taxstdlife="n/a","n/a",IF(A4taxstdlife="",0,IF(W$3&gt;(A4stdlife+$E824),((INDEX('PTRM input'!$G$385:$P$434,A4offset,$E824)-INDEX('PTRM input'!$G$277:$P$326,A4offset,$E824))*OFFSET($F$7,0,$E824))-SUM($G824:V824),(((INDEX('PTRM input'!$G$385:$P$434,A4offset,$E824)-INDEX('PTRM input'!$G$277:$P$326,A4offset,$E824))*OFFSET($F$7,0,$E824))-SUM($G824:V824))*(OFFSET('PTRM input'!$G$477,0,$E824-1)/A4taxstdlife))))</f>
        <v>n/a</v>
      </c>
      <c r="X824" s="251" t="str">
        <f ca="1">IF(A4taxstdlife="n/a","n/a",IF(A4taxstdlife="",0,IF(X$3&gt;(A4stdlife+$E824),((INDEX('PTRM input'!$G$385:$P$434,A4offset,$E824)-INDEX('PTRM input'!$G$277:$P$326,A4offset,$E824))*OFFSET($F$7,0,$E824))-SUM($G824:W824),(((INDEX('PTRM input'!$G$385:$P$434,A4offset,$E824)-INDEX('PTRM input'!$G$277:$P$326,A4offset,$E824))*OFFSET($F$7,0,$E824))-SUM($G824:W824))*(OFFSET('PTRM input'!$G$477,0,$E824-1)/A4taxstdlife))))</f>
        <v>n/a</v>
      </c>
      <c r="Y824" s="251" t="str">
        <f ca="1">IF(A4taxstdlife="n/a","n/a",IF(A4taxstdlife="",0,IF(Y$3&gt;(A4stdlife+$E824),((INDEX('PTRM input'!$G$385:$P$434,A4offset,$E824)-INDEX('PTRM input'!$G$277:$P$326,A4offset,$E824))*OFFSET($F$7,0,$E824))-SUM($G824:X824),(((INDEX('PTRM input'!$G$385:$P$434,A4offset,$E824)-INDEX('PTRM input'!$G$277:$P$326,A4offset,$E824))*OFFSET($F$7,0,$E824))-SUM($G824:X824))*(OFFSET('PTRM input'!$G$477,0,$E824-1)/A4taxstdlife))))</f>
        <v>n/a</v>
      </c>
      <c r="Z824" s="251" t="str">
        <f ca="1">IF(A4taxstdlife="n/a","n/a",IF(A4taxstdlife="",0,IF(Z$3&gt;(A4stdlife+$E824),((INDEX('PTRM input'!$G$385:$P$434,A4offset,$E824)-INDEX('PTRM input'!$G$277:$P$326,A4offset,$E824))*OFFSET($F$7,0,$E824))-SUM($G824:Y824),(((INDEX('PTRM input'!$G$385:$P$434,A4offset,$E824)-INDEX('PTRM input'!$G$277:$P$326,A4offset,$E824))*OFFSET($F$7,0,$E824))-SUM($G824:Y824))*(OFFSET('PTRM input'!$G$477,0,$E824-1)/A4taxstdlife))))</f>
        <v>n/a</v>
      </c>
      <c r="AA824" s="251" t="str">
        <f ca="1">IF(A4taxstdlife="n/a","n/a",IF(A4taxstdlife="",0,IF(AA$3&gt;(A4stdlife+$E824),((INDEX('PTRM input'!$G$385:$P$434,A4offset,$E824)-INDEX('PTRM input'!$G$277:$P$326,A4offset,$E824))*OFFSET($F$7,0,$E824))-SUM($G824:Z824),(((INDEX('PTRM input'!$G$385:$P$434,A4offset,$E824)-INDEX('PTRM input'!$G$277:$P$326,A4offset,$E824))*OFFSET($F$7,0,$E824))-SUM($G824:Z824))*(OFFSET('PTRM input'!$G$477,0,$E824-1)/A4taxstdlife))))</f>
        <v>n/a</v>
      </c>
      <c r="AB824" s="251" t="str">
        <f ca="1">IF(A4taxstdlife="n/a","n/a",IF(A4taxstdlife="",0,IF(AB$3&gt;(A4stdlife+$E824),((INDEX('PTRM input'!$G$385:$P$434,A4offset,$E824)-INDEX('PTRM input'!$G$277:$P$326,A4offset,$E824))*OFFSET($F$7,0,$E824))-SUM($G824:AA824),(((INDEX('PTRM input'!$G$385:$P$434,A4offset,$E824)-INDEX('PTRM input'!$G$277:$P$326,A4offset,$E824))*OFFSET($F$7,0,$E824))-SUM($G824:AA824))*(OFFSET('PTRM input'!$G$477,0,$E824-1)/A4taxstdlife))))</f>
        <v>n/a</v>
      </c>
      <c r="AC824" s="251" t="str">
        <f ca="1">IF(A4taxstdlife="n/a","n/a",IF(A4taxstdlife="",0,IF(AC$3&gt;(A4stdlife+$E824),((INDEX('PTRM input'!$G$385:$P$434,A4offset,$E824)-INDEX('PTRM input'!$G$277:$P$326,A4offset,$E824))*OFFSET($F$7,0,$E824))-SUM($G824:AB824),(((INDEX('PTRM input'!$G$385:$P$434,A4offset,$E824)-INDEX('PTRM input'!$G$277:$P$326,A4offset,$E824))*OFFSET($F$7,0,$E824))-SUM($G824:AB824))*(OFFSET('PTRM input'!$G$477,0,$E824-1)/A4taxstdlife))))</f>
        <v>n/a</v>
      </c>
      <c r="AD824" s="251" t="str">
        <f ca="1">IF(A4taxstdlife="n/a","n/a",IF(A4taxstdlife="",0,IF(AD$3&gt;(A4stdlife+$E824),((INDEX('PTRM input'!$G$385:$P$434,A4offset,$E824)-INDEX('PTRM input'!$G$277:$P$326,A4offset,$E824))*OFFSET($F$7,0,$E824))-SUM($G824:AC824),(((INDEX('PTRM input'!$G$385:$P$434,A4offset,$E824)-INDEX('PTRM input'!$G$277:$P$326,A4offset,$E824))*OFFSET($F$7,0,$E824))-SUM($G824:AC824))*(OFFSET('PTRM input'!$G$477,0,$E824-1)/A4taxstdlife))))</f>
        <v>n/a</v>
      </c>
      <c r="AE824" s="251" t="str">
        <f ca="1">IF(A4taxstdlife="n/a","n/a",IF(A4taxstdlife="",0,IF(AE$3&gt;(A4stdlife+$E824),((INDEX('PTRM input'!$G$385:$P$434,A4offset,$E824)-INDEX('PTRM input'!$G$277:$P$326,A4offset,$E824))*OFFSET($F$7,0,$E824))-SUM($G824:AD824),(((INDEX('PTRM input'!$G$385:$P$434,A4offset,$E824)-INDEX('PTRM input'!$G$277:$P$326,A4offset,$E824))*OFFSET($F$7,0,$E824))-SUM($G824:AD824))*(OFFSET('PTRM input'!$G$477,0,$E824-1)/A4taxstdlife))))</f>
        <v>n/a</v>
      </c>
      <c r="AF824" s="251" t="str">
        <f ca="1">IF(A4taxstdlife="n/a","n/a",IF(A4taxstdlife="",0,IF(AF$3&gt;(A4stdlife+$E824),((INDEX('PTRM input'!$G$385:$P$434,A4offset,$E824)-INDEX('PTRM input'!$G$277:$P$326,A4offset,$E824))*OFFSET($F$7,0,$E824))-SUM($G824:AE824),(((INDEX('PTRM input'!$G$385:$P$434,A4offset,$E824)-INDEX('PTRM input'!$G$277:$P$326,A4offset,$E824))*OFFSET($F$7,0,$E824))-SUM($G824:AE824))*(OFFSET('PTRM input'!$G$477,0,$E824-1)/A4taxstdlife))))</f>
        <v>n/a</v>
      </c>
      <c r="AG824" s="251" t="str">
        <f ca="1">IF(A4taxstdlife="n/a","n/a",IF(A4taxstdlife="",0,IF(AG$3&gt;(A4stdlife+$E824),((INDEX('PTRM input'!$G$385:$P$434,A4offset,$E824)-INDEX('PTRM input'!$G$277:$P$326,A4offset,$E824))*OFFSET($F$7,0,$E824))-SUM($G824:AF824),(((INDEX('PTRM input'!$G$385:$P$434,A4offset,$E824)-INDEX('PTRM input'!$G$277:$P$326,A4offset,$E824))*OFFSET($F$7,0,$E824))-SUM($G824:AF824))*(OFFSET('PTRM input'!$G$477,0,$E824-1)/A4taxstdlife))))</f>
        <v>n/a</v>
      </c>
      <c r="AH824" s="251" t="str">
        <f ca="1">IF(A4taxstdlife="n/a","n/a",IF(A4taxstdlife="",0,IF(AH$3&gt;(A4stdlife+$E824),((INDEX('PTRM input'!$G$385:$P$434,A4offset,$E824)-INDEX('PTRM input'!$G$277:$P$326,A4offset,$E824))*OFFSET($F$7,0,$E824))-SUM($G824:AG824),(((INDEX('PTRM input'!$G$385:$P$434,A4offset,$E824)-INDEX('PTRM input'!$G$277:$P$326,A4offset,$E824))*OFFSET($F$7,0,$E824))-SUM($G824:AG824))*(OFFSET('PTRM input'!$G$477,0,$E824-1)/A4taxstdlife))))</f>
        <v>n/a</v>
      </c>
      <c r="AI824" s="251" t="str">
        <f ca="1">IF(A4taxstdlife="n/a","n/a",IF(A4taxstdlife="",0,IF(AI$3&gt;(A4stdlife+$E824),((INDEX('PTRM input'!$G$385:$P$434,A4offset,$E824)-INDEX('PTRM input'!$G$277:$P$326,A4offset,$E824))*OFFSET($F$7,0,$E824))-SUM($G824:AH824),(((INDEX('PTRM input'!$G$385:$P$434,A4offset,$E824)-INDEX('PTRM input'!$G$277:$P$326,A4offset,$E824))*OFFSET($F$7,0,$E824))-SUM($G824:AH824))*(OFFSET('PTRM input'!$G$477,0,$E824-1)/A4taxstdlife))))</f>
        <v>n/a</v>
      </c>
      <c r="AJ824" s="251" t="str">
        <f ca="1">IF(A4taxstdlife="n/a","n/a",IF(A4taxstdlife="",0,IF(AJ$3&gt;(A4stdlife+$E824),((INDEX('PTRM input'!$G$385:$P$434,A4offset,$E824)-INDEX('PTRM input'!$G$277:$P$326,A4offset,$E824))*OFFSET($F$7,0,$E824))-SUM($G824:AI824),(((INDEX('PTRM input'!$G$385:$P$434,A4offset,$E824)-INDEX('PTRM input'!$G$277:$P$326,A4offset,$E824))*OFFSET($F$7,0,$E824))-SUM($G824:AI824))*(OFFSET('PTRM input'!$G$477,0,$E824-1)/A4taxstdlife))))</f>
        <v>n/a</v>
      </c>
      <c r="AK824" s="251" t="str">
        <f ca="1">IF(A4taxstdlife="n/a","n/a",IF(A4taxstdlife="",0,IF(AK$3&gt;(A4stdlife+$E824),((INDEX('PTRM input'!$G$385:$P$434,A4offset,$E824)-INDEX('PTRM input'!$G$277:$P$326,A4offset,$E824))*OFFSET($F$7,0,$E824))-SUM($G824:AJ824),(((INDEX('PTRM input'!$G$385:$P$434,A4offset,$E824)-INDEX('PTRM input'!$G$277:$P$326,A4offset,$E824))*OFFSET($F$7,0,$E824))-SUM($G824:AJ824))*(OFFSET('PTRM input'!$G$477,0,$E824-1)/A4taxstdlife))))</f>
        <v>n/a</v>
      </c>
      <c r="AL824" s="251" t="str">
        <f ca="1">IF(A4taxstdlife="n/a","n/a",IF(A4taxstdlife="",0,IF(AL$3&gt;(A4stdlife+$E824),((INDEX('PTRM input'!$G$385:$P$434,A4offset,$E824)-INDEX('PTRM input'!$G$277:$P$326,A4offset,$E824))*OFFSET($F$7,0,$E824))-SUM($G824:AK824),(((INDEX('PTRM input'!$G$385:$P$434,A4offset,$E824)-INDEX('PTRM input'!$G$277:$P$326,A4offset,$E824))*OFFSET($F$7,0,$E824))-SUM($G824:AK824))*(OFFSET('PTRM input'!$G$477,0,$E824-1)/A4taxstdlife))))</f>
        <v>n/a</v>
      </c>
      <c r="AM824" s="251" t="str">
        <f ca="1">IF(A4taxstdlife="n/a","n/a",IF(A4taxstdlife="",0,IF(AM$3&gt;(A4stdlife+$E824),((INDEX('PTRM input'!$G$385:$P$434,A4offset,$E824)-INDEX('PTRM input'!$G$277:$P$326,A4offset,$E824))*OFFSET($F$7,0,$E824))-SUM($G824:AL824),(((INDEX('PTRM input'!$G$385:$P$434,A4offset,$E824)-INDEX('PTRM input'!$G$277:$P$326,A4offset,$E824))*OFFSET($F$7,0,$E824))-SUM($G824:AL824))*(OFFSET('PTRM input'!$G$477,0,$E824-1)/A4taxstdlife))))</f>
        <v>n/a</v>
      </c>
      <c r="AN824" s="251" t="str">
        <f ca="1">IF(A4taxstdlife="n/a","n/a",IF(A4taxstdlife="",0,IF(AN$3&gt;(A4stdlife+$E824),((INDEX('PTRM input'!$G$385:$P$434,A4offset,$E824)-INDEX('PTRM input'!$G$277:$P$326,A4offset,$E824))*OFFSET($F$7,0,$E824))-SUM($G824:AM824),(((INDEX('PTRM input'!$G$385:$P$434,A4offset,$E824)-INDEX('PTRM input'!$G$277:$P$326,A4offset,$E824))*OFFSET($F$7,0,$E824))-SUM($G824:AM824))*(OFFSET('PTRM input'!$G$477,0,$E824-1)/A4taxstdlife))))</f>
        <v>n/a</v>
      </c>
      <c r="AO824" s="251" t="str">
        <f ca="1">IF(A4taxstdlife="n/a","n/a",IF(A4taxstdlife="",0,IF(AO$3&gt;(A4stdlife+$E824),((INDEX('PTRM input'!$G$385:$P$434,A4offset,$E824)-INDEX('PTRM input'!$G$277:$P$326,A4offset,$E824))*OFFSET($F$7,0,$E824))-SUM($G824:AN824),(((INDEX('PTRM input'!$G$385:$P$434,A4offset,$E824)-INDEX('PTRM input'!$G$277:$P$326,A4offset,$E824))*OFFSET($F$7,0,$E824))-SUM($G824:AN824))*(OFFSET('PTRM input'!$G$477,0,$E824-1)/A4taxstdlife))))</f>
        <v>n/a</v>
      </c>
      <c r="AP824" s="251" t="str">
        <f ca="1">IF(A4taxstdlife="n/a","n/a",IF(A4taxstdlife="",0,IF(AP$3&gt;(A4stdlife+$E824),((INDEX('PTRM input'!$G$385:$P$434,A4offset,$E824)-INDEX('PTRM input'!$G$277:$P$326,A4offset,$E824))*OFFSET($F$7,0,$E824))-SUM($G824:AO824),(((INDEX('PTRM input'!$G$385:$P$434,A4offset,$E824)-INDEX('PTRM input'!$G$277:$P$326,A4offset,$E824))*OFFSET($F$7,0,$E824))-SUM($G824:AO824))*(OFFSET('PTRM input'!$G$477,0,$E824-1)/A4taxstdlife))))</f>
        <v>n/a</v>
      </c>
      <c r="AQ824" s="251" t="str">
        <f ca="1">IF(A4taxstdlife="n/a","n/a",IF(A4taxstdlife="",0,IF(AQ$3&gt;(A4stdlife+$E824),((INDEX('PTRM input'!$G$385:$P$434,A4offset,$E824)-INDEX('PTRM input'!$G$277:$P$326,A4offset,$E824))*OFFSET($F$7,0,$E824))-SUM($G824:AP824),(((INDEX('PTRM input'!$G$385:$P$434,A4offset,$E824)-INDEX('PTRM input'!$G$277:$P$326,A4offset,$E824))*OFFSET($F$7,0,$E824))-SUM($G824:AP824))*(OFFSET('PTRM input'!$G$477,0,$E824-1)/A4taxstdlife))))</f>
        <v>n/a</v>
      </c>
      <c r="AR824" s="251" t="str">
        <f ca="1">IF(A4taxstdlife="n/a","n/a",IF(A4taxstdlife="",0,IF(AR$3&gt;(A4stdlife+$E824),((INDEX('PTRM input'!$G$385:$P$434,A4offset,$E824)-INDEX('PTRM input'!$G$277:$P$326,A4offset,$E824))*OFFSET($F$7,0,$E824))-SUM($G824:AQ824),(((INDEX('PTRM input'!$G$385:$P$434,A4offset,$E824)-INDEX('PTRM input'!$G$277:$P$326,A4offset,$E824))*OFFSET($F$7,0,$E824))-SUM($G824:AQ824))*(OFFSET('PTRM input'!$G$477,0,$E824-1)/A4taxstdlife))))</f>
        <v>n/a</v>
      </c>
      <c r="AS824" s="251" t="str">
        <f ca="1">IF(A4taxstdlife="n/a","n/a",IF(A4taxstdlife="",0,IF(AS$3&gt;(A4stdlife+$E824),((INDEX('PTRM input'!$G$385:$P$434,A4offset,$E824)-INDEX('PTRM input'!$G$277:$P$326,A4offset,$E824))*OFFSET($F$7,0,$E824))-SUM($G824:AR824),(((INDEX('PTRM input'!$G$385:$P$434,A4offset,$E824)-INDEX('PTRM input'!$G$277:$P$326,A4offset,$E824))*OFFSET($F$7,0,$E824))-SUM($G824:AR824))*(OFFSET('PTRM input'!$G$477,0,$E824-1)/A4taxstdlife))))</f>
        <v>n/a</v>
      </c>
      <c r="AT824" s="251" t="str">
        <f ca="1">IF(A4taxstdlife="n/a","n/a",IF(A4taxstdlife="",0,IF(AT$3&gt;(A4stdlife+$E824),((INDEX('PTRM input'!$G$385:$P$434,A4offset,$E824)-INDEX('PTRM input'!$G$277:$P$326,A4offset,$E824))*OFFSET($F$7,0,$E824))-SUM($G824:AS824),(((INDEX('PTRM input'!$G$385:$P$434,A4offset,$E824)-INDEX('PTRM input'!$G$277:$P$326,A4offset,$E824))*OFFSET($F$7,0,$E824))-SUM($G824:AS824))*(OFFSET('PTRM input'!$G$477,0,$E824-1)/A4taxstdlife))))</f>
        <v>n/a</v>
      </c>
      <c r="AU824" s="251" t="str">
        <f ca="1">IF(A4taxstdlife="n/a","n/a",IF(A4taxstdlife="",0,IF(AU$3&gt;(A4stdlife+$E824),((INDEX('PTRM input'!$G$385:$P$434,A4offset,$E824)-INDEX('PTRM input'!$G$277:$P$326,A4offset,$E824))*OFFSET($F$7,0,$E824))-SUM($G824:AT824),(((INDEX('PTRM input'!$G$385:$P$434,A4offset,$E824)-INDEX('PTRM input'!$G$277:$P$326,A4offset,$E824))*OFFSET($F$7,0,$E824))-SUM($G824:AT824))*(OFFSET('PTRM input'!$G$477,0,$E824-1)/A4taxstdlife))))</f>
        <v>n/a</v>
      </c>
      <c r="AV824" s="251" t="str">
        <f ca="1">IF(A4taxstdlife="n/a","n/a",IF(A4taxstdlife="",0,IF(AV$3&gt;(A4stdlife+$E824),((INDEX('PTRM input'!$G$385:$P$434,A4offset,$E824)-INDEX('PTRM input'!$G$277:$P$326,A4offset,$E824))*OFFSET($F$7,0,$E824))-SUM($G824:AU824),(((INDEX('PTRM input'!$G$385:$P$434,A4offset,$E824)-INDEX('PTRM input'!$G$277:$P$326,A4offset,$E824))*OFFSET($F$7,0,$E824))-SUM($G824:AU824))*(OFFSET('PTRM input'!$G$477,0,$E824-1)/A4taxstdlife))))</f>
        <v>n/a</v>
      </c>
      <c r="AW824" s="251" t="str">
        <f ca="1">IF(A4taxstdlife="n/a","n/a",IF(A4taxstdlife="",0,IF(AW$3&gt;(A4stdlife+$E824),((INDEX('PTRM input'!$G$385:$P$434,A4offset,$E824)-INDEX('PTRM input'!$G$277:$P$326,A4offset,$E824))*OFFSET($F$7,0,$E824))-SUM($G824:AV824),(((INDEX('PTRM input'!$G$385:$P$434,A4offset,$E824)-INDEX('PTRM input'!$G$277:$P$326,A4offset,$E824))*OFFSET($F$7,0,$E824))-SUM($G824:AV824))*(OFFSET('PTRM input'!$G$477,0,$E824-1)/A4taxstdlife))))</f>
        <v>n/a</v>
      </c>
      <c r="AX824" s="251" t="str">
        <f ca="1">IF(A4taxstdlife="n/a","n/a",IF(A4taxstdlife="",0,IF(AX$3&gt;(A4stdlife+$E824),((INDEX('PTRM input'!$G$385:$P$434,A4offset,$E824)-INDEX('PTRM input'!$G$277:$P$326,A4offset,$E824))*OFFSET($F$7,0,$E824))-SUM($G824:AW824),(((INDEX('PTRM input'!$G$385:$P$434,A4offset,$E824)-INDEX('PTRM input'!$G$277:$P$326,A4offset,$E824))*OFFSET($F$7,0,$E824))-SUM($G824:AW824))*(OFFSET('PTRM input'!$G$477,0,$E824-1)/A4taxstdlife))))</f>
        <v>n/a</v>
      </c>
      <c r="AY824" s="251" t="str">
        <f ca="1">IF(A4taxstdlife="n/a","n/a",IF(A4taxstdlife="",0,IF(AY$3&gt;(A4stdlife+$E824),((INDEX('PTRM input'!$G$385:$P$434,A4offset,$E824)-INDEX('PTRM input'!$G$277:$P$326,A4offset,$E824))*OFFSET($F$7,0,$E824))-SUM($G824:AX824),(((INDEX('PTRM input'!$G$385:$P$434,A4offset,$E824)-INDEX('PTRM input'!$G$277:$P$326,A4offset,$E824))*OFFSET($F$7,0,$E824))-SUM($G824:AX824))*(OFFSET('PTRM input'!$G$477,0,$E824-1)/A4taxstdlife))))</f>
        <v>n/a</v>
      </c>
      <c r="AZ824" s="251" t="str">
        <f ca="1">IF(A4taxstdlife="n/a","n/a",IF(A4taxstdlife="",0,IF(AZ$3&gt;(A4stdlife+$E824),((INDEX('PTRM input'!$G$385:$P$434,A4offset,$E824)-INDEX('PTRM input'!$G$277:$P$326,A4offset,$E824))*OFFSET($F$7,0,$E824))-SUM($G824:AY824),(((INDEX('PTRM input'!$G$385:$P$434,A4offset,$E824)-INDEX('PTRM input'!$G$277:$P$326,A4offset,$E824))*OFFSET($F$7,0,$E824))-SUM($G824:AY824))*(OFFSET('PTRM input'!$G$477,0,$E824-1)/A4taxstdlife))))</f>
        <v>n/a</v>
      </c>
      <c r="BA824" s="251" t="str">
        <f ca="1">IF(A4taxstdlife="n/a","n/a",IF(A4taxstdlife="",0,IF(BA$3&gt;(A4stdlife+$E824),((INDEX('PTRM input'!$G$385:$P$434,A4offset,$E824)-INDEX('PTRM input'!$G$277:$P$326,A4offset,$E824))*OFFSET($F$7,0,$E824))-SUM($G824:AZ824),(((INDEX('PTRM input'!$G$385:$P$434,A4offset,$E824)-INDEX('PTRM input'!$G$277:$P$326,A4offset,$E824))*OFFSET($F$7,0,$E824))-SUM($G824:AZ824))*(OFFSET('PTRM input'!$G$477,0,$E824-1)/A4taxstdlife))))</f>
        <v>n/a</v>
      </c>
      <c r="BB824" s="251" t="str">
        <f ca="1">IF(A4taxstdlife="n/a","n/a",IF(A4taxstdlife="",0,IF(BB$3&gt;(A4stdlife+$E824),((INDEX('PTRM input'!$G$385:$P$434,A4offset,$E824)-INDEX('PTRM input'!$G$277:$P$326,A4offset,$E824))*OFFSET($F$7,0,$E824))-SUM($G824:BA824),(((INDEX('PTRM input'!$G$385:$P$434,A4offset,$E824)-INDEX('PTRM input'!$G$277:$P$326,A4offset,$E824))*OFFSET($F$7,0,$E824))-SUM($G824:BA824))*(OFFSET('PTRM input'!$G$477,0,$E824-1)/A4taxstdlife))))</f>
        <v>n/a</v>
      </c>
      <c r="BC824" s="251" t="str">
        <f ca="1">IF(A4taxstdlife="n/a","n/a",IF(A4taxstdlife="",0,IF(BC$3&gt;(A4stdlife+$E824),((INDEX('PTRM input'!$G$385:$P$434,A4offset,$E824)-INDEX('PTRM input'!$G$277:$P$326,A4offset,$E824))*OFFSET($F$7,0,$E824))-SUM($G824:BB824),(((INDEX('PTRM input'!$G$385:$P$434,A4offset,$E824)-INDEX('PTRM input'!$G$277:$P$326,A4offset,$E824))*OFFSET($F$7,0,$E824))-SUM($G824:BB824))*(OFFSET('PTRM input'!$G$477,0,$E824-1)/A4taxstdlife))))</f>
        <v>n/a</v>
      </c>
      <c r="BD824" s="251" t="str">
        <f ca="1">IF(A4taxstdlife="n/a","n/a",IF(A4taxstdlife="",0,IF(BD$3&gt;(A4stdlife+$E824),((INDEX('PTRM input'!$G$385:$P$434,A4offset,$E824)-INDEX('PTRM input'!$G$277:$P$326,A4offset,$E824))*OFFSET($F$7,0,$E824))-SUM($G824:BC824),(((INDEX('PTRM input'!$G$385:$P$434,A4offset,$E824)-INDEX('PTRM input'!$G$277:$P$326,A4offset,$E824))*OFFSET($F$7,0,$E824))-SUM($G824:BC824))*(OFFSET('PTRM input'!$G$477,0,$E824-1)/A4taxstdlife))))</f>
        <v>n/a</v>
      </c>
      <c r="BE824" s="251" t="str">
        <f ca="1">IF(A4taxstdlife="n/a","n/a",IF(A4taxstdlife="",0,IF(BE$3&gt;(A4stdlife+$E824),((INDEX('PTRM input'!$G$385:$P$434,A4offset,$E824)-INDEX('PTRM input'!$G$277:$P$326,A4offset,$E824))*OFFSET($F$7,0,$E824))-SUM($G824:BD824),(((INDEX('PTRM input'!$G$385:$P$434,A4offset,$E824)-INDEX('PTRM input'!$G$277:$P$326,A4offset,$E824))*OFFSET($F$7,0,$E824))-SUM($G824:BD824))*(OFFSET('PTRM input'!$G$477,0,$E824-1)/A4taxstdlife))))</f>
        <v>n/a</v>
      </c>
      <c r="BF824" s="251" t="str">
        <f ca="1">IF(A4taxstdlife="n/a","n/a",IF(A4taxstdlife="",0,IF(BF$3&gt;(A4stdlife+$E824),((INDEX('PTRM input'!$G$385:$P$434,A4offset,$E824)-INDEX('PTRM input'!$G$277:$P$326,A4offset,$E824))*OFFSET($F$7,0,$E824))-SUM($G824:BE824),(((INDEX('PTRM input'!$G$385:$P$434,A4offset,$E824)-INDEX('PTRM input'!$G$277:$P$326,A4offset,$E824))*OFFSET($F$7,0,$E824))-SUM($G824:BE824))*(OFFSET('PTRM input'!$G$477,0,$E824-1)/A4taxstdlife))))</f>
        <v>n/a</v>
      </c>
      <c r="BG824" s="251" t="str">
        <f ca="1">IF(A4taxstdlife="n/a","n/a",IF(A4taxstdlife="",0,IF(BG$3&gt;(A4stdlife+$E824),((INDEX('PTRM input'!$G$385:$P$434,A4offset,$E824)-INDEX('PTRM input'!$G$277:$P$326,A4offset,$E824))*OFFSET($F$7,0,$E824))-SUM($G824:BF824),(((INDEX('PTRM input'!$G$385:$P$434,A4offset,$E824)-INDEX('PTRM input'!$G$277:$P$326,A4offset,$E824))*OFFSET($F$7,0,$E824))-SUM($G824:BF824))*(OFFSET('PTRM input'!$G$477,0,$E824-1)/A4taxstdlife))))</f>
        <v>n/a</v>
      </c>
      <c r="BH824" s="251" t="str">
        <f ca="1">IF(A4taxstdlife="n/a","n/a",IF(A4taxstdlife="",0,IF(BH$3&gt;(A4stdlife+$E824),((INDEX('PTRM input'!$G$385:$P$434,A4offset,$E824)-INDEX('PTRM input'!$G$277:$P$326,A4offset,$E824))*OFFSET($F$7,0,$E824))-SUM($G824:BG824),(((INDEX('PTRM input'!$G$385:$P$434,A4offset,$E824)-INDEX('PTRM input'!$G$277:$P$326,A4offset,$E824))*OFFSET($F$7,0,$E824))-SUM($G824:BG824))*(OFFSET('PTRM input'!$G$477,0,$E824-1)/A4taxstdlife))))</f>
        <v>n/a</v>
      </c>
      <c r="BI824" s="251" t="str">
        <f ca="1">IF(A4taxstdlife="n/a","n/a",IF(A4taxstdlife="",0,IF(BI$3&gt;(A4stdlife+$E824),((INDEX('PTRM input'!$G$385:$P$434,A4offset,$E824)-INDEX('PTRM input'!$G$277:$P$326,A4offset,$E824))*OFFSET($F$7,0,$E824))-SUM($G824:BH824),(((INDEX('PTRM input'!$G$385:$P$434,A4offset,$E824)-INDEX('PTRM input'!$G$277:$P$326,A4offset,$E824))*OFFSET($F$7,0,$E824))-SUM($G824:BH824))*(OFFSET('PTRM input'!$G$477,0,$E824-1)/A4taxstdlife))))</f>
        <v>n/a</v>
      </c>
      <c r="BJ824" s="116"/>
      <c r="BK824" s="116"/>
      <c r="BL824" s="116"/>
      <c r="BM824" s="116"/>
    </row>
    <row r="825" spans="1:65" ht="12.75" customHeight="1" outlineLevel="2">
      <c r="A825" s="366"/>
      <c r="B825" s="19"/>
      <c r="C825" s="18"/>
      <c r="D825" s="760"/>
      <c r="E825" s="86">
        <v>5</v>
      </c>
      <c r="F825" s="356"/>
      <c r="G825" s="434"/>
      <c r="H825" s="435"/>
      <c r="I825" s="435"/>
      <c r="J825" s="435"/>
      <c r="K825" s="619"/>
      <c r="L825" s="251" t="str">
        <f ca="1">IF(A4taxstdlife="n/a","n/a",IF(A4taxstdlife="",0,IF(L$3&gt;(A4stdlife+$E825),((INDEX('PTRM input'!$G$385:$P$434,A4offset,$E825)-INDEX('PTRM input'!$G$277:$P$326,A4offset,$E825))*OFFSET($F$7,0,$E825))-SUM($G825:K825),(((INDEX('PTRM input'!$G$385:$P$434,A4offset,$E825)-INDEX('PTRM input'!$G$277:$P$326,A4offset,$E825))*OFFSET($F$7,0,$E825))-SUM($G825:K825))*(OFFSET('PTRM input'!$G$477,0,$E825-1)/A4taxstdlife))))</f>
        <v>n/a</v>
      </c>
      <c r="M825" s="251" t="str">
        <f ca="1">IF(A4taxstdlife="n/a","n/a",IF(A4taxstdlife="",0,IF(M$3&gt;(A4stdlife+$E825),((INDEX('PTRM input'!$G$385:$P$434,A4offset,$E825)-INDEX('PTRM input'!$G$277:$P$326,A4offset,$E825))*OFFSET($F$7,0,$E825))-SUM($G825:L825),(((INDEX('PTRM input'!$G$385:$P$434,A4offset,$E825)-INDEX('PTRM input'!$G$277:$P$326,A4offset,$E825))*OFFSET($F$7,0,$E825))-SUM($G825:L825))*(OFFSET('PTRM input'!$G$477,0,$E825-1)/A4taxstdlife))))</f>
        <v>n/a</v>
      </c>
      <c r="N825" s="251" t="str">
        <f ca="1">IF(A4taxstdlife="n/a","n/a",IF(A4taxstdlife="",0,IF(N$3&gt;(A4stdlife+$E825),((INDEX('PTRM input'!$G$385:$P$434,A4offset,$E825)-INDEX('PTRM input'!$G$277:$P$326,A4offset,$E825))*OFFSET($F$7,0,$E825))-SUM($G825:M825),(((INDEX('PTRM input'!$G$385:$P$434,A4offset,$E825)-INDEX('PTRM input'!$G$277:$P$326,A4offset,$E825))*OFFSET($F$7,0,$E825))-SUM($G825:M825))*(OFFSET('PTRM input'!$G$477,0,$E825-1)/A4taxstdlife))))</f>
        <v>n/a</v>
      </c>
      <c r="O825" s="251" t="str">
        <f ca="1">IF(A4taxstdlife="n/a","n/a",IF(A4taxstdlife="",0,IF(O$3&gt;(A4stdlife+$E825),((INDEX('PTRM input'!$G$385:$P$434,A4offset,$E825)-INDEX('PTRM input'!$G$277:$P$326,A4offset,$E825))*OFFSET($F$7,0,$E825))-SUM($G825:N825),(((INDEX('PTRM input'!$G$385:$P$434,A4offset,$E825)-INDEX('PTRM input'!$G$277:$P$326,A4offset,$E825))*OFFSET($F$7,0,$E825))-SUM($G825:N825))*(OFFSET('PTRM input'!$G$477,0,$E825-1)/A4taxstdlife))))</f>
        <v>n/a</v>
      </c>
      <c r="P825" s="251" t="str">
        <f ca="1">IF(A4taxstdlife="n/a","n/a",IF(A4taxstdlife="",0,IF(P$3&gt;(A4stdlife+$E825),((INDEX('PTRM input'!$G$385:$P$434,A4offset,$E825)-INDEX('PTRM input'!$G$277:$P$326,A4offset,$E825))*OFFSET($F$7,0,$E825))-SUM($G825:O825),(((INDEX('PTRM input'!$G$385:$P$434,A4offset,$E825)-INDEX('PTRM input'!$G$277:$P$326,A4offset,$E825))*OFFSET($F$7,0,$E825))-SUM($G825:O825))*(OFFSET('PTRM input'!$G$477,0,$E825-1)/A4taxstdlife))))</f>
        <v>n/a</v>
      </c>
      <c r="Q825" s="251" t="str">
        <f ca="1">IF(A4taxstdlife="n/a","n/a",IF(A4taxstdlife="",0,IF(Q$3&gt;(A4stdlife+$E825),((INDEX('PTRM input'!$G$385:$P$434,A4offset,$E825)-INDEX('PTRM input'!$G$277:$P$326,A4offset,$E825))*OFFSET($F$7,0,$E825))-SUM($G825:P825),(((INDEX('PTRM input'!$G$385:$P$434,A4offset,$E825)-INDEX('PTRM input'!$G$277:$P$326,A4offset,$E825))*OFFSET($F$7,0,$E825))-SUM($G825:P825))*(OFFSET('PTRM input'!$G$477,0,$E825-1)/A4taxstdlife))))</f>
        <v>n/a</v>
      </c>
      <c r="R825" s="251" t="str">
        <f ca="1">IF(A4taxstdlife="n/a","n/a",IF(A4taxstdlife="",0,IF(R$3&gt;(A4stdlife+$E825),((INDEX('PTRM input'!$G$385:$P$434,A4offset,$E825)-INDEX('PTRM input'!$G$277:$P$326,A4offset,$E825))*OFFSET($F$7,0,$E825))-SUM($G825:Q825),(((INDEX('PTRM input'!$G$385:$P$434,A4offset,$E825)-INDEX('PTRM input'!$G$277:$P$326,A4offset,$E825))*OFFSET($F$7,0,$E825))-SUM($G825:Q825))*(OFFSET('PTRM input'!$G$477,0,$E825-1)/A4taxstdlife))))</f>
        <v>n/a</v>
      </c>
      <c r="S825" s="251" t="str">
        <f ca="1">IF(A4taxstdlife="n/a","n/a",IF(A4taxstdlife="",0,IF(S$3&gt;(A4stdlife+$E825),((INDEX('PTRM input'!$G$385:$P$434,A4offset,$E825)-INDEX('PTRM input'!$G$277:$P$326,A4offset,$E825))*OFFSET($F$7,0,$E825))-SUM($G825:R825),(((INDEX('PTRM input'!$G$385:$P$434,A4offset,$E825)-INDEX('PTRM input'!$G$277:$P$326,A4offset,$E825))*OFFSET($F$7,0,$E825))-SUM($G825:R825))*(OFFSET('PTRM input'!$G$477,0,$E825-1)/A4taxstdlife))))</f>
        <v>n/a</v>
      </c>
      <c r="T825" s="251" t="str">
        <f ca="1">IF(A4taxstdlife="n/a","n/a",IF(A4taxstdlife="",0,IF(T$3&gt;(A4stdlife+$E825),((INDEX('PTRM input'!$G$385:$P$434,A4offset,$E825)-INDEX('PTRM input'!$G$277:$P$326,A4offset,$E825))*OFFSET($F$7,0,$E825))-SUM($G825:S825),(((INDEX('PTRM input'!$G$385:$P$434,A4offset,$E825)-INDEX('PTRM input'!$G$277:$P$326,A4offset,$E825))*OFFSET($F$7,0,$E825))-SUM($G825:S825))*(OFFSET('PTRM input'!$G$477,0,$E825-1)/A4taxstdlife))))</f>
        <v>n/a</v>
      </c>
      <c r="U825" s="251" t="str">
        <f ca="1">IF(A4taxstdlife="n/a","n/a",IF(A4taxstdlife="",0,IF(U$3&gt;(A4stdlife+$E825),((INDEX('PTRM input'!$G$385:$P$434,A4offset,$E825)-INDEX('PTRM input'!$G$277:$P$326,A4offset,$E825))*OFFSET($F$7,0,$E825))-SUM($G825:T825),(((INDEX('PTRM input'!$G$385:$P$434,A4offset,$E825)-INDEX('PTRM input'!$G$277:$P$326,A4offset,$E825))*OFFSET($F$7,0,$E825))-SUM($G825:T825))*(OFFSET('PTRM input'!$G$477,0,$E825-1)/A4taxstdlife))))</f>
        <v>n/a</v>
      </c>
      <c r="V825" s="251" t="str">
        <f ca="1">IF(A4taxstdlife="n/a","n/a",IF(A4taxstdlife="",0,IF(V$3&gt;(A4stdlife+$E825),((INDEX('PTRM input'!$G$385:$P$434,A4offset,$E825)-INDEX('PTRM input'!$G$277:$P$326,A4offset,$E825))*OFFSET($F$7,0,$E825))-SUM($G825:U825),(((INDEX('PTRM input'!$G$385:$P$434,A4offset,$E825)-INDEX('PTRM input'!$G$277:$P$326,A4offset,$E825))*OFFSET($F$7,0,$E825))-SUM($G825:U825))*(OFFSET('PTRM input'!$G$477,0,$E825-1)/A4taxstdlife))))</f>
        <v>n/a</v>
      </c>
      <c r="W825" s="251" t="str">
        <f ca="1">IF(A4taxstdlife="n/a","n/a",IF(A4taxstdlife="",0,IF(W$3&gt;(A4stdlife+$E825),((INDEX('PTRM input'!$G$385:$P$434,A4offset,$E825)-INDEX('PTRM input'!$G$277:$P$326,A4offset,$E825))*OFFSET($F$7,0,$E825))-SUM($G825:V825),(((INDEX('PTRM input'!$G$385:$P$434,A4offset,$E825)-INDEX('PTRM input'!$G$277:$P$326,A4offset,$E825))*OFFSET($F$7,0,$E825))-SUM($G825:V825))*(OFFSET('PTRM input'!$G$477,0,$E825-1)/A4taxstdlife))))</f>
        <v>n/a</v>
      </c>
      <c r="X825" s="251" t="str">
        <f ca="1">IF(A4taxstdlife="n/a","n/a",IF(A4taxstdlife="",0,IF(X$3&gt;(A4stdlife+$E825),((INDEX('PTRM input'!$G$385:$P$434,A4offset,$E825)-INDEX('PTRM input'!$G$277:$P$326,A4offset,$E825))*OFFSET($F$7,0,$E825))-SUM($G825:W825),(((INDEX('PTRM input'!$G$385:$P$434,A4offset,$E825)-INDEX('PTRM input'!$G$277:$P$326,A4offset,$E825))*OFFSET($F$7,0,$E825))-SUM($G825:W825))*(OFFSET('PTRM input'!$G$477,0,$E825-1)/A4taxstdlife))))</f>
        <v>n/a</v>
      </c>
      <c r="Y825" s="251" t="str">
        <f ca="1">IF(A4taxstdlife="n/a","n/a",IF(A4taxstdlife="",0,IF(Y$3&gt;(A4stdlife+$E825),((INDEX('PTRM input'!$G$385:$P$434,A4offset,$E825)-INDEX('PTRM input'!$G$277:$P$326,A4offset,$E825))*OFFSET($F$7,0,$E825))-SUM($G825:X825),(((INDEX('PTRM input'!$G$385:$P$434,A4offset,$E825)-INDEX('PTRM input'!$G$277:$P$326,A4offset,$E825))*OFFSET($F$7,0,$E825))-SUM($G825:X825))*(OFFSET('PTRM input'!$G$477,0,$E825-1)/A4taxstdlife))))</f>
        <v>n/a</v>
      </c>
      <c r="Z825" s="251" t="str">
        <f ca="1">IF(A4taxstdlife="n/a","n/a",IF(A4taxstdlife="",0,IF(Z$3&gt;(A4stdlife+$E825),((INDEX('PTRM input'!$G$385:$P$434,A4offset,$E825)-INDEX('PTRM input'!$G$277:$P$326,A4offset,$E825))*OFFSET($F$7,0,$E825))-SUM($G825:Y825),(((INDEX('PTRM input'!$G$385:$P$434,A4offset,$E825)-INDEX('PTRM input'!$G$277:$P$326,A4offset,$E825))*OFFSET($F$7,0,$E825))-SUM($G825:Y825))*(OFFSET('PTRM input'!$G$477,0,$E825-1)/A4taxstdlife))))</f>
        <v>n/a</v>
      </c>
      <c r="AA825" s="251" t="str">
        <f ca="1">IF(A4taxstdlife="n/a","n/a",IF(A4taxstdlife="",0,IF(AA$3&gt;(A4stdlife+$E825),((INDEX('PTRM input'!$G$385:$P$434,A4offset,$E825)-INDEX('PTRM input'!$G$277:$P$326,A4offset,$E825))*OFFSET($F$7,0,$E825))-SUM($G825:Z825),(((INDEX('PTRM input'!$G$385:$P$434,A4offset,$E825)-INDEX('PTRM input'!$G$277:$P$326,A4offset,$E825))*OFFSET($F$7,0,$E825))-SUM($G825:Z825))*(OFFSET('PTRM input'!$G$477,0,$E825-1)/A4taxstdlife))))</f>
        <v>n/a</v>
      </c>
      <c r="AB825" s="251" t="str">
        <f ca="1">IF(A4taxstdlife="n/a","n/a",IF(A4taxstdlife="",0,IF(AB$3&gt;(A4stdlife+$E825),((INDEX('PTRM input'!$G$385:$P$434,A4offset,$E825)-INDEX('PTRM input'!$G$277:$P$326,A4offset,$E825))*OFFSET($F$7,0,$E825))-SUM($G825:AA825),(((INDEX('PTRM input'!$G$385:$P$434,A4offset,$E825)-INDEX('PTRM input'!$G$277:$P$326,A4offset,$E825))*OFFSET($F$7,0,$E825))-SUM($G825:AA825))*(OFFSET('PTRM input'!$G$477,0,$E825-1)/A4taxstdlife))))</f>
        <v>n/a</v>
      </c>
      <c r="AC825" s="251" t="str">
        <f ca="1">IF(A4taxstdlife="n/a","n/a",IF(A4taxstdlife="",0,IF(AC$3&gt;(A4stdlife+$E825),((INDEX('PTRM input'!$G$385:$P$434,A4offset,$E825)-INDEX('PTRM input'!$G$277:$P$326,A4offset,$E825))*OFFSET($F$7,0,$E825))-SUM($G825:AB825),(((INDEX('PTRM input'!$G$385:$P$434,A4offset,$E825)-INDEX('PTRM input'!$G$277:$P$326,A4offset,$E825))*OFFSET($F$7,0,$E825))-SUM($G825:AB825))*(OFFSET('PTRM input'!$G$477,0,$E825-1)/A4taxstdlife))))</f>
        <v>n/a</v>
      </c>
      <c r="AD825" s="251" t="str">
        <f ca="1">IF(A4taxstdlife="n/a","n/a",IF(A4taxstdlife="",0,IF(AD$3&gt;(A4stdlife+$E825),((INDEX('PTRM input'!$G$385:$P$434,A4offset,$E825)-INDEX('PTRM input'!$G$277:$P$326,A4offset,$E825))*OFFSET($F$7,0,$E825))-SUM($G825:AC825),(((INDEX('PTRM input'!$G$385:$P$434,A4offset,$E825)-INDEX('PTRM input'!$G$277:$P$326,A4offset,$E825))*OFFSET($F$7,0,$E825))-SUM($G825:AC825))*(OFFSET('PTRM input'!$G$477,0,$E825-1)/A4taxstdlife))))</f>
        <v>n/a</v>
      </c>
      <c r="AE825" s="251" t="str">
        <f ca="1">IF(A4taxstdlife="n/a","n/a",IF(A4taxstdlife="",0,IF(AE$3&gt;(A4stdlife+$E825),((INDEX('PTRM input'!$G$385:$P$434,A4offset,$E825)-INDEX('PTRM input'!$G$277:$P$326,A4offset,$E825))*OFFSET($F$7,0,$E825))-SUM($G825:AD825),(((INDEX('PTRM input'!$G$385:$P$434,A4offset,$E825)-INDEX('PTRM input'!$G$277:$P$326,A4offset,$E825))*OFFSET($F$7,0,$E825))-SUM($G825:AD825))*(OFFSET('PTRM input'!$G$477,0,$E825-1)/A4taxstdlife))))</f>
        <v>n/a</v>
      </c>
      <c r="AF825" s="251" t="str">
        <f ca="1">IF(A4taxstdlife="n/a","n/a",IF(A4taxstdlife="",0,IF(AF$3&gt;(A4stdlife+$E825),((INDEX('PTRM input'!$G$385:$P$434,A4offset,$E825)-INDEX('PTRM input'!$G$277:$P$326,A4offset,$E825))*OFFSET($F$7,0,$E825))-SUM($G825:AE825),(((INDEX('PTRM input'!$G$385:$P$434,A4offset,$E825)-INDEX('PTRM input'!$G$277:$P$326,A4offset,$E825))*OFFSET($F$7,0,$E825))-SUM($G825:AE825))*(OFFSET('PTRM input'!$G$477,0,$E825-1)/A4taxstdlife))))</f>
        <v>n/a</v>
      </c>
      <c r="AG825" s="251" t="str">
        <f ca="1">IF(A4taxstdlife="n/a","n/a",IF(A4taxstdlife="",0,IF(AG$3&gt;(A4stdlife+$E825),((INDEX('PTRM input'!$G$385:$P$434,A4offset,$E825)-INDEX('PTRM input'!$G$277:$P$326,A4offset,$E825))*OFFSET($F$7,0,$E825))-SUM($G825:AF825),(((INDEX('PTRM input'!$G$385:$P$434,A4offset,$E825)-INDEX('PTRM input'!$G$277:$P$326,A4offset,$E825))*OFFSET($F$7,0,$E825))-SUM($G825:AF825))*(OFFSET('PTRM input'!$G$477,0,$E825-1)/A4taxstdlife))))</f>
        <v>n/a</v>
      </c>
      <c r="AH825" s="251" t="str">
        <f ca="1">IF(A4taxstdlife="n/a","n/a",IF(A4taxstdlife="",0,IF(AH$3&gt;(A4stdlife+$E825),((INDEX('PTRM input'!$G$385:$P$434,A4offset,$E825)-INDEX('PTRM input'!$G$277:$P$326,A4offset,$E825))*OFFSET($F$7,0,$E825))-SUM($G825:AG825),(((INDEX('PTRM input'!$G$385:$P$434,A4offset,$E825)-INDEX('PTRM input'!$G$277:$P$326,A4offset,$E825))*OFFSET($F$7,0,$E825))-SUM($G825:AG825))*(OFFSET('PTRM input'!$G$477,0,$E825-1)/A4taxstdlife))))</f>
        <v>n/a</v>
      </c>
      <c r="AI825" s="251" t="str">
        <f ca="1">IF(A4taxstdlife="n/a","n/a",IF(A4taxstdlife="",0,IF(AI$3&gt;(A4stdlife+$E825),((INDEX('PTRM input'!$G$385:$P$434,A4offset,$E825)-INDEX('PTRM input'!$G$277:$P$326,A4offset,$E825))*OFFSET($F$7,0,$E825))-SUM($G825:AH825),(((INDEX('PTRM input'!$G$385:$P$434,A4offset,$E825)-INDEX('PTRM input'!$G$277:$P$326,A4offset,$E825))*OFFSET($F$7,0,$E825))-SUM($G825:AH825))*(OFFSET('PTRM input'!$G$477,0,$E825-1)/A4taxstdlife))))</f>
        <v>n/a</v>
      </c>
      <c r="AJ825" s="251" t="str">
        <f ca="1">IF(A4taxstdlife="n/a","n/a",IF(A4taxstdlife="",0,IF(AJ$3&gt;(A4stdlife+$E825),((INDEX('PTRM input'!$G$385:$P$434,A4offset,$E825)-INDEX('PTRM input'!$G$277:$P$326,A4offset,$E825))*OFFSET($F$7,0,$E825))-SUM($G825:AI825),(((INDEX('PTRM input'!$G$385:$P$434,A4offset,$E825)-INDEX('PTRM input'!$G$277:$P$326,A4offset,$E825))*OFFSET($F$7,0,$E825))-SUM($G825:AI825))*(OFFSET('PTRM input'!$G$477,0,$E825-1)/A4taxstdlife))))</f>
        <v>n/a</v>
      </c>
      <c r="AK825" s="251" t="str">
        <f ca="1">IF(A4taxstdlife="n/a","n/a",IF(A4taxstdlife="",0,IF(AK$3&gt;(A4stdlife+$E825),((INDEX('PTRM input'!$G$385:$P$434,A4offset,$E825)-INDEX('PTRM input'!$G$277:$P$326,A4offset,$E825))*OFFSET($F$7,0,$E825))-SUM($G825:AJ825),(((INDEX('PTRM input'!$G$385:$P$434,A4offset,$E825)-INDEX('PTRM input'!$G$277:$P$326,A4offset,$E825))*OFFSET($F$7,0,$E825))-SUM($G825:AJ825))*(OFFSET('PTRM input'!$G$477,0,$E825-1)/A4taxstdlife))))</f>
        <v>n/a</v>
      </c>
      <c r="AL825" s="251" t="str">
        <f ca="1">IF(A4taxstdlife="n/a","n/a",IF(A4taxstdlife="",0,IF(AL$3&gt;(A4stdlife+$E825),((INDEX('PTRM input'!$G$385:$P$434,A4offset,$E825)-INDEX('PTRM input'!$G$277:$P$326,A4offset,$E825))*OFFSET($F$7,0,$E825))-SUM($G825:AK825),(((INDEX('PTRM input'!$G$385:$P$434,A4offset,$E825)-INDEX('PTRM input'!$G$277:$P$326,A4offset,$E825))*OFFSET($F$7,0,$E825))-SUM($G825:AK825))*(OFFSET('PTRM input'!$G$477,0,$E825-1)/A4taxstdlife))))</f>
        <v>n/a</v>
      </c>
      <c r="AM825" s="251" t="str">
        <f ca="1">IF(A4taxstdlife="n/a","n/a",IF(A4taxstdlife="",0,IF(AM$3&gt;(A4stdlife+$E825),((INDEX('PTRM input'!$G$385:$P$434,A4offset,$E825)-INDEX('PTRM input'!$G$277:$P$326,A4offset,$E825))*OFFSET($F$7,0,$E825))-SUM($G825:AL825),(((INDEX('PTRM input'!$G$385:$P$434,A4offset,$E825)-INDEX('PTRM input'!$G$277:$P$326,A4offset,$E825))*OFFSET($F$7,0,$E825))-SUM($G825:AL825))*(OFFSET('PTRM input'!$G$477,0,$E825-1)/A4taxstdlife))))</f>
        <v>n/a</v>
      </c>
      <c r="AN825" s="251" t="str">
        <f ca="1">IF(A4taxstdlife="n/a","n/a",IF(A4taxstdlife="",0,IF(AN$3&gt;(A4stdlife+$E825),((INDEX('PTRM input'!$G$385:$P$434,A4offset,$E825)-INDEX('PTRM input'!$G$277:$P$326,A4offset,$E825))*OFFSET($F$7,0,$E825))-SUM($G825:AM825),(((INDEX('PTRM input'!$G$385:$P$434,A4offset,$E825)-INDEX('PTRM input'!$G$277:$P$326,A4offset,$E825))*OFFSET($F$7,0,$E825))-SUM($G825:AM825))*(OFFSET('PTRM input'!$G$477,0,$E825-1)/A4taxstdlife))))</f>
        <v>n/a</v>
      </c>
      <c r="AO825" s="251" t="str">
        <f ca="1">IF(A4taxstdlife="n/a","n/a",IF(A4taxstdlife="",0,IF(AO$3&gt;(A4stdlife+$E825),((INDEX('PTRM input'!$G$385:$P$434,A4offset,$E825)-INDEX('PTRM input'!$G$277:$P$326,A4offset,$E825))*OFFSET($F$7,0,$E825))-SUM($G825:AN825),(((INDEX('PTRM input'!$G$385:$P$434,A4offset,$E825)-INDEX('PTRM input'!$G$277:$P$326,A4offset,$E825))*OFFSET($F$7,0,$E825))-SUM($G825:AN825))*(OFFSET('PTRM input'!$G$477,0,$E825-1)/A4taxstdlife))))</f>
        <v>n/a</v>
      </c>
      <c r="AP825" s="251" t="str">
        <f ca="1">IF(A4taxstdlife="n/a","n/a",IF(A4taxstdlife="",0,IF(AP$3&gt;(A4stdlife+$E825),((INDEX('PTRM input'!$G$385:$P$434,A4offset,$E825)-INDEX('PTRM input'!$G$277:$P$326,A4offset,$E825))*OFFSET($F$7,0,$E825))-SUM($G825:AO825),(((INDEX('PTRM input'!$G$385:$P$434,A4offset,$E825)-INDEX('PTRM input'!$G$277:$P$326,A4offset,$E825))*OFFSET($F$7,0,$E825))-SUM($G825:AO825))*(OFFSET('PTRM input'!$G$477,0,$E825-1)/A4taxstdlife))))</f>
        <v>n/a</v>
      </c>
      <c r="AQ825" s="251" t="str">
        <f ca="1">IF(A4taxstdlife="n/a","n/a",IF(A4taxstdlife="",0,IF(AQ$3&gt;(A4stdlife+$E825),((INDEX('PTRM input'!$G$385:$P$434,A4offset,$E825)-INDEX('PTRM input'!$G$277:$P$326,A4offset,$E825))*OFFSET($F$7,0,$E825))-SUM($G825:AP825),(((INDEX('PTRM input'!$G$385:$P$434,A4offset,$E825)-INDEX('PTRM input'!$G$277:$P$326,A4offset,$E825))*OFFSET($F$7,0,$E825))-SUM($G825:AP825))*(OFFSET('PTRM input'!$G$477,0,$E825-1)/A4taxstdlife))))</f>
        <v>n/a</v>
      </c>
      <c r="AR825" s="251" t="str">
        <f ca="1">IF(A4taxstdlife="n/a","n/a",IF(A4taxstdlife="",0,IF(AR$3&gt;(A4stdlife+$E825),((INDEX('PTRM input'!$G$385:$P$434,A4offset,$E825)-INDEX('PTRM input'!$G$277:$P$326,A4offset,$E825))*OFFSET($F$7,0,$E825))-SUM($G825:AQ825),(((INDEX('PTRM input'!$G$385:$P$434,A4offset,$E825)-INDEX('PTRM input'!$G$277:$P$326,A4offset,$E825))*OFFSET($F$7,0,$E825))-SUM($G825:AQ825))*(OFFSET('PTRM input'!$G$477,0,$E825-1)/A4taxstdlife))))</f>
        <v>n/a</v>
      </c>
      <c r="AS825" s="251" t="str">
        <f ca="1">IF(A4taxstdlife="n/a","n/a",IF(A4taxstdlife="",0,IF(AS$3&gt;(A4stdlife+$E825),((INDEX('PTRM input'!$G$385:$P$434,A4offset,$E825)-INDEX('PTRM input'!$G$277:$P$326,A4offset,$E825))*OFFSET($F$7,0,$E825))-SUM($G825:AR825),(((INDEX('PTRM input'!$G$385:$P$434,A4offset,$E825)-INDEX('PTRM input'!$G$277:$P$326,A4offset,$E825))*OFFSET($F$7,0,$E825))-SUM($G825:AR825))*(OFFSET('PTRM input'!$G$477,0,$E825-1)/A4taxstdlife))))</f>
        <v>n/a</v>
      </c>
      <c r="AT825" s="251" t="str">
        <f ca="1">IF(A4taxstdlife="n/a","n/a",IF(A4taxstdlife="",0,IF(AT$3&gt;(A4stdlife+$E825),((INDEX('PTRM input'!$G$385:$P$434,A4offset,$E825)-INDEX('PTRM input'!$G$277:$P$326,A4offset,$E825))*OFFSET($F$7,0,$E825))-SUM($G825:AS825),(((INDEX('PTRM input'!$G$385:$P$434,A4offset,$E825)-INDEX('PTRM input'!$G$277:$P$326,A4offset,$E825))*OFFSET($F$7,0,$E825))-SUM($G825:AS825))*(OFFSET('PTRM input'!$G$477,0,$E825-1)/A4taxstdlife))))</f>
        <v>n/a</v>
      </c>
      <c r="AU825" s="251" t="str">
        <f ca="1">IF(A4taxstdlife="n/a","n/a",IF(A4taxstdlife="",0,IF(AU$3&gt;(A4stdlife+$E825),((INDEX('PTRM input'!$G$385:$P$434,A4offset,$E825)-INDEX('PTRM input'!$G$277:$P$326,A4offset,$E825))*OFFSET($F$7,0,$E825))-SUM($G825:AT825),(((INDEX('PTRM input'!$G$385:$P$434,A4offset,$E825)-INDEX('PTRM input'!$G$277:$P$326,A4offset,$E825))*OFFSET($F$7,0,$E825))-SUM($G825:AT825))*(OFFSET('PTRM input'!$G$477,0,$E825-1)/A4taxstdlife))))</f>
        <v>n/a</v>
      </c>
      <c r="AV825" s="251" t="str">
        <f ca="1">IF(A4taxstdlife="n/a","n/a",IF(A4taxstdlife="",0,IF(AV$3&gt;(A4stdlife+$E825),((INDEX('PTRM input'!$G$385:$P$434,A4offset,$E825)-INDEX('PTRM input'!$G$277:$P$326,A4offset,$E825))*OFFSET($F$7,0,$E825))-SUM($G825:AU825),(((INDEX('PTRM input'!$G$385:$P$434,A4offset,$E825)-INDEX('PTRM input'!$G$277:$P$326,A4offset,$E825))*OFFSET($F$7,0,$E825))-SUM($G825:AU825))*(OFFSET('PTRM input'!$G$477,0,$E825-1)/A4taxstdlife))))</f>
        <v>n/a</v>
      </c>
      <c r="AW825" s="251" t="str">
        <f ca="1">IF(A4taxstdlife="n/a","n/a",IF(A4taxstdlife="",0,IF(AW$3&gt;(A4stdlife+$E825),((INDEX('PTRM input'!$G$385:$P$434,A4offset,$E825)-INDEX('PTRM input'!$G$277:$P$326,A4offset,$E825))*OFFSET($F$7,0,$E825))-SUM($G825:AV825),(((INDEX('PTRM input'!$G$385:$P$434,A4offset,$E825)-INDEX('PTRM input'!$G$277:$P$326,A4offset,$E825))*OFFSET($F$7,0,$E825))-SUM($G825:AV825))*(OFFSET('PTRM input'!$G$477,0,$E825-1)/A4taxstdlife))))</f>
        <v>n/a</v>
      </c>
      <c r="AX825" s="251" t="str">
        <f ca="1">IF(A4taxstdlife="n/a","n/a",IF(A4taxstdlife="",0,IF(AX$3&gt;(A4stdlife+$E825),((INDEX('PTRM input'!$G$385:$P$434,A4offset,$E825)-INDEX('PTRM input'!$G$277:$P$326,A4offset,$E825))*OFFSET($F$7,0,$E825))-SUM($G825:AW825),(((INDEX('PTRM input'!$G$385:$P$434,A4offset,$E825)-INDEX('PTRM input'!$G$277:$P$326,A4offset,$E825))*OFFSET($F$7,0,$E825))-SUM($G825:AW825))*(OFFSET('PTRM input'!$G$477,0,$E825-1)/A4taxstdlife))))</f>
        <v>n/a</v>
      </c>
      <c r="AY825" s="251" t="str">
        <f ca="1">IF(A4taxstdlife="n/a","n/a",IF(A4taxstdlife="",0,IF(AY$3&gt;(A4stdlife+$E825),((INDEX('PTRM input'!$G$385:$P$434,A4offset,$E825)-INDEX('PTRM input'!$G$277:$P$326,A4offset,$E825))*OFFSET($F$7,0,$E825))-SUM($G825:AX825),(((INDEX('PTRM input'!$G$385:$P$434,A4offset,$E825)-INDEX('PTRM input'!$G$277:$P$326,A4offset,$E825))*OFFSET($F$7,0,$E825))-SUM($G825:AX825))*(OFFSET('PTRM input'!$G$477,0,$E825-1)/A4taxstdlife))))</f>
        <v>n/a</v>
      </c>
      <c r="AZ825" s="251" t="str">
        <f ca="1">IF(A4taxstdlife="n/a","n/a",IF(A4taxstdlife="",0,IF(AZ$3&gt;(A4stdlife+$E825),((INDEX('PTRM input'!$G$385:$P$434,A4offset,$E825)-INDEX('PTRM input'!$G$277:$P$326,A4offset,$E825))*OFFSET($F$7,0,$E825))-SUM($G825:AY825),(((INDEX('PTRM input'!$G$385:$P$434,A4offset,$E825)-INDEX('PTRM input'!$G$277:$P$326,A4offset,$E825))*OFFSET($F$7,0,$E825))-SUM($G825:AY825))*(OFFSET('PTRM input'!$G$477,0,$E825-1)/A4taxstdlife))))</f>
        <v>n/a</v>
      </c>
      <c r="BA825" s="251" t="str">
        <f ca="1">IF(A4taxstdlife="n/a","n/a",IF(A4taxstdlife="",0,IF(BA$3&gt;(A4stdlife+$E825),((INDEX('PTRM input'!$G$385:$P$434,A4offset,$E825)-INDEX('PTRM input'!$G$277:$P$326,A4offset,$E825))*OFFSET($F$7,0,$E825))-SUM($G825:AZ825),(((INDEX('PTRM input'!$G$385:$P$434,A4offset,$E825)-INDEX('PTRM input'!$G$277:$P$326,A4offset,$E825))*OFFSET($F$7,0,$E825))-SUM($G825:AZ825))*(OFFSET('PTRM input'!$G$477,0,$E825-1)/A4taxstdlife))))</f>
        <v>n/a</v>
      </c>
      <c r="BB825" s="251" t="str">
        <f ca="1">IF(A4taxstdlife="n/a","n/a",IF(A4taxstdlife="",0,IF(BB$3&gt;(A4stdlife+$E825),((INDEX('PTRM input'!$G$385:$P$434,A4offset,$E825)-INDEX('PTRM input'!$G$277:$P$326,A4offset,$E825))*OFFSET($F$7,0,$E825))-SUM($G825:BA825),(((INDEX('PTRM input'!$G$385:$P$434,A4offset,$E825)-INDEX('PTRM input'!$G$277:$P$326,A4offset,$E825))*OFFSET($F$7,0,$E825))-SUM($G825:BA825))*(OFFSET('PTRM input'!$G$477,0,$E825-1)/A4taxstdlife))))</f>
        <v>n/a</v>
      </c>
      <c r="BC825" s="251" t="str">
        <f ca="1">IF(A4taxstdlife="n/a","n/a",IF(A4taxstdlife="",0,IF(BC$3&gt;(A4stdlife+$E825),((INDEX('PTRM input'!$G$385:$P$434,A4offset,$E825)-INDEX('PTRM input'!$G$277:$P$326,A4offset,$E825))*OFFSET($F$7,0,$E825))-SUM($G825:BB825),(((INDEX('PTRM input'!$G$385:$P$434,A4offset,$E825)-INDEX('PTRM input'!$G$277:$P$326,A4offset,$E825))*OFFSET($F$7,0,$E825))-SUM($G825:BB825))*(OFFSET('PTRM input'!$G$477,0,$E825-1)/A4taxstdlife))))</f>
        <v>n/a</v>
      </c>
      <c r="BD825" s="251" t="str">
        <f ca="1">IF(A4taxstdlife="n/a","n/a",IF(A4taxstdlife="",0,IF(BD$3&gt;(A4stdlife+$E825),((INDEX('PTRM input'!$G$385:$P$434,A4offset,$E825)-INDEX('PTRM input'!$G$277:$P$326,A4offset,$E825))*OFFSET($F$7,0,$E825))-SUM($G825:BC825),(((INDEX('PTRM input'!$G$385:$P$434,A4offset,$E825)-INDEX('PTRM input'!$G$277:$P$326,A4offset,$E825))*OFFSET($F$7,0,$E825))-SUM($G825:BC825))*(OFFSET('PTRM input'!$G$477,0,$E825-1)/A4taxstdlife))))</f>
        <v>n/a</v>
      </c>
      <c r="BE825" s="251" t="str">
        <f ca="1">IF(A4taxstdlife="n/a","n/a",IF(A4taxstdlife="",0,IF(BE$3&gt;(A4stdlife+$E825),((INDEX('PTRM input'!$G$385:$P$434,A4offset,$E825)-INDEX('PTRM input'!$G$277:$P$326,A4offset,$E825))*OFFSET($F$7,0,$E825))-SUM($G825:BD825),(((INDEX('PTRM input'!$G$385:$P$434,A4offset,$E825)-INDEX('PTRM input'!$G$277:$P$326,A4offset,$E825))*OFFSET($F$7,0,$E825))-SUM($G825:BD825))*(OFFSET('PTRM input'!$G$477,0,$E825-1)/A4taxstdlife))))</f>
        <v>n/a</v>
      </c>
      <c r="BF825" s="251" t="str">
        <f ca="1">IF(A4taxstdlife="n/a","n/a",IF(A4taxstdlife="",0,IF(BF$3&gt;(A4stdlife+$E825),((INDEX('PTRM input'!$G$385:$P$434,A4offset,$E825)-INDEX('PTRM input'!$G$277:$P$326,A4offset,$E825))*OFFSET($F$7,0,$E825))-SUM($G825:BE825),(((INDEX('PTRM input'!$G$385:$P$434,A4offset,$E825)-INDEX('PTRM input'!$G$277:$P$326,A4offset,$E825))*OFFSET($F$7,0,$E825))-SUM($G825:BE825))*(OFFSET('PTRM input'!$G$477,0,$E825-1)/A4taxstdlife))))</f>
        <v>n/a</v>
      </c>
      <c r="BG825" s="251" t="str">
        <f ca="1">IF(A4taxstdlife="n/a","n/a",IF(A4taxstdlife="",0,IF(BG$3&gt;(A4stdlife+$E825),((INDEX('PTRM input'!$G$385:$P$434,A4offset,$E825)-INDEX('PTRM input'!$G$277:$P$326,A4offset,$E825))*OFFSET($F$7,0,$E825))-SUM($G825:BF825),(((INDEX('PTRM input'!$G$385:$P$434,A4offset,$E825)-INDEX('PTRM input'!$G$277:$P$326,A4offset,$E825))*OFFSET($F$7,0,$E825))-SUM($G825:BF825))*(OFFSET('PTRM input'!$G$477,0,$E825-1)/A4taxstdlife))))</f>
        <v>n/a</v>
      </c>
      <c r="BH825" s="251" t="str">
        <f ca="1">IF(A4taxstdlife="n/a","n/a",IF(A4taxstdlife="",0,IF(BH$3&gt;(A4stdlife+$E825),((INDEX('PTRM input'!$G$385:$P$434,A4offset,$E825)-INDEX('PTRM input'!$G$277:$P$326,A4offset,$E825))*OFFSET($F$7,0,$E825))-SUM($G825:BG825),(((INDEX('PTRM input'!$G$385:$P$434,A4offset,$E825)-INDEX('PTRM input'!$G$277:$P$326,A4offset,$E825))*OFFSET($F$7,0,$E825))-SUM($G825:BG825))*(OFFSET('PTRM input'!$G$477,0,$E825-1)/A4taxstdlife))))</f>
        <v>n/a</v>
      </c>
      <c r="BI825" s="251" t="str">
        <f ca="1">IF(A4taxstdlife="n/a","n/a",IF(A4taxstdlife="",0,IF(BI$3&gt;(A4stdlife+$E825),((INDEX('PTRM input'!$G$385:$P$434,A4offset,$E825)-INDEX('PTRM input'!$G$277:$P$326,A4offset,$E825))*OFFSET($F$7,0,$E825))-SUM($G825:BH825),(((INDEX('PTRM input'!$G$385:$P$434,A4offset,$E825)-INDEX('PTRM input'!$G$277:$P$326,A4offset,$E825))*OFFSET($F$7,0,$E825))-SUM($G825:BH825))*(OFFSET('PTRM input'!$G$477,0,$E825-1)/A4taxstdlife))))</f>
        <v>n/a</v>
      </c>
      <c r="BJ825" s="116"/>
      <c r="BK825" s="116"/>
      <c r="BL825" s="116"/>
      <c r="BM825" s="116"/>
    </row>
    <row r="826" spans="1:65" ht="12.75" customHeight="1" outlineLevel="2">
      <c r="A826" s="366"/>
      <c r="B826" s="19"/>
      <c r="C826" s="18"/>
      <c r="D826" s="760"/>
      <c r="E826" s="86">
        <v>6</v>
      </c>
      <c r="F826" s="356"/>
      <c r="G826" s="434"/>
      <c r="H826" s="435"/>
      <c r="I826" s="435"/>
      <c r="J826" s="435"/>
      <c r="K826" s="435"/>
      <c r="L826" s="619"/>
      <c r="M826" s="251" t="str">
        <f ca="1">IF(A4taxstdlife="n/a","n/a",IF(A4taxstdlife="",0,IF(M$3&gt;(A4stdlife+$E826),((INDEX('PTRM input'!$G$385:$P$434,A4offset,$E826)-INDEX('PTRM input'!$G$277:$P$326,A4offset,$E826))*OFFSET($F$7,0,$E826))-SUM($G826:L826),(((INDEX('PTRM input'!$G$385:$P$434,A4offset,$E826)-INDEX('PTRM input'!$G$277:$P$326,A4offset,$E826))*OFFSET($F$7,0,$E826))-SUM($G826:L826))*(OFFSET('PTRM input'!$G$477,0,$E826-1)/A4taxstdlife))))</f>
        <v>n/a</v>
      </c>
      <c r="N826" s="251" t="str">
        <f ca="1">IF(A4taxstdlife="n/a","n/a",IF(A4taxstdlife="",0,IF(N$3&gt;(A4stdlife+$E826),((INDEX('PTRM input'!$G$385:$P$434,A4offset,$E826)-INDEX('PTRM input'!$G$277:$P$326,A4offset,$E826))*OFFSET($F$7,0,$E826))-SUM($G826:M826),(((INDEX('PTRM input'!$G$385:$P$434,A4offset,$E826)-INDEX('PTRM input'!$G$277:$P$326,A4offset,$E826))*OFFSET($F$7,0,$E826))-SUM($G826:M826))*(OFFSET('PTRM input'!$G$477,0,$E826-1)/A4taxstdlife))))</f>
        <v>n/a</v>
      </c>
      <c r="O826" s="251" t="str">
        <f ca="1">IF(A4taxstdlife="n/a","n/a",IF(A4taxstdlife="",0,IF(O$3&gt;(A4stdlife+$E826),((INDEX('PTRM input'!$G$385:$P$434,A4offset,$E826)-INDEX('PTRM input'!$G$277:$P$326,A4offset,$E826))*OFFSET($F$7,0,$E826))-SUM($G826:N826),(((INDEX('PTRM input'!$G$385:$P$434,A4offset,$E826)-INDEX('PTRM input'!$G$277:$P$326,A4offset,$E826))*OFFSET($F$7,0,$E826))-SUM($G826:N826))*(OFFSET('PTRM input'!$G$477,0,$E826-1)/A4taxstdlife))))</f>
        <v>n/a</v>
      </c>
      <c r="P826" s="251" t="str">
        <f ca="1">IF(A4taxstdlife="n/a","n/a",IF(A4taxstdlife="",0,IF(P$3&gt;(A4stdlife+$E826),((INDEX('PTRM input'!$G$385:$P$434,A4offset,$E826)-INDEX('PTRM input'!$G$277:$P$326,A4offset,$E826))*OFFSET($F$7,0,$E826))-SUM($G826:O826),(((INDEX('PTRM input'!$G$385:$P$434,A4offset,$E826)-INDEX('PTRM input'!$G$277:$P$326,A4offset,$E826))*OFFSET($F$7,0,$E826))-SUM($G826:O826))*(OFFSET('PTRM input'!$G$477,0,$E826-1)/A4taxstdlife))))</f>
        <v>n/a</v>
      </c>
      <c r="Q826" s="251" t="str">
        <f ca="1">IF(A4taxstdlife="n/a","n/a",IF(A4taxstdlife="",0,IF(Q$3&gt;(A4stdlife+$E826),((INDEX('PTRM input'!$G$385:$P$434,A4offset,$E826)-INDEX('PTRM input'!$G$277:$P$326,A4offset,$E826))*OFFSET($F$7,0,$E826))-SUM($G826:P826),(((INDEX('PTRM input'!$G$385:$P$434,A4offset,$E826)-INDEX('PTRM input'!$G$277:$P$326,A4offset,$E826))*OFFSET($F$7,0,$E826))-SUM($G826:P826))*(OFFSET('PTRM input'!$G$477,0,$E826-1)/A4taxstdlife))))</f>
        <v>n/a</v>
      </c>
      <c r="R826" s="251" t="str">
        <f ca="1">IF(A4taxstdlife="n/a","n/a",IF(A4taxstdlife="",0,IF(R$3&gt;(A4stdlife+$E826),((INDEX('PTRM input'!$G$385:$P$434,A4offset,$E826)-INDEX('PTRM input'!$G$277:$P$326,A4offset,$E826))*OFFSET($F$7,0,$E826))-SUM($G826:Q826),(((INDEX('PTRM input'!$G$385:$P$434,A4offset,$E826)-INDEX('PTRM input'!$G$277:$P$326,A4offset,$E826))*OFFSET($F$7,0,$E826))-SUM($G826:Q826))*(OFFSET('PTRM input'!$G$477,0,$E826-1)/A4taxstdlife))))</f>
        <v>n/a</v>
      </c>
      <c r="S826" s="251" t="str">
        <f ca="1">IF(A4taxstdlife="n/a","n/a",IF(A4taxstdlife="",0,IF(S$3&gt;(A4stdlife+$E826),((INDEX('PTRM input'!$G$385:$P$434,A4offset,$E826)-INDEX('PTRM input'!$G$277:$P$326,A4offset,$E826))*OFFSET($F$7,0,$E826))-SUM($G826:R826),(((INDEX('PTRM input'!$G$385:$P$434,A4offset,$E826)-INDEX('PTRM input'!$G$277:$P$326,A4offset,$E826))*OFFSET($F$7,0,$E826))-SUM($G826:R826))*(OFFSET('PTRM input'!$G$477,0,$E826-1)/A4taxstdlife))))</f>
        <v>n/a</v>
      </c>
      <c r="T826" s="251" t="str">
        <f ca="1">IF(A4taxstdlife="n/a","n/a",IF(A4taxstdlife="",0,IF(T$3&gt;(A4stdlife+$E826),((INDEX('PTRM input'!$G$385:$P$434,A4offset,$E826)-INDEX('PTRM input'!$G$277:$P$326,A4offset,$E826))*OFFSET($F$7,0,$E826))-SUM($G826:S826),(((INDEX('PTRM input'!$G$385:$P$434,A4offset,$E826)-INDEX('PTRM input'!$G$277:$P$326,A4offset,$E826))*OFFSET($F$7,0,$E826))-SUM($G826:S826))*(OFFSET('PTRM input'!$G$477,0,$E826-1)/A4taxstdlife))))</f>
        <v>n/a</v>
      </c>
      <c r="U826" s="251" t="str">
        <f ca="1">IF(A4taxstdlife="n/a","n/a",IF(A4taxstdlife="",0,IF(U$3&gt;(A4stdlife+$E826),((INDEX('PTRM input'!$G$385:$P$434,A4offset,$E826)-INDEX('PTRM input'!$G$277:$P$326,A4offset,$E826))*OFFSET($F$7,0,$E826))-SUM($G826:T826),(((INDEX('PTRM input'!$G$385:$P$434,A4offset,$E826)-INDEX('PTRM input'!$G$277:$P$326,A4offset,$E826))*OFFSET($F$7,0,$E826))-SUM($G826:T826))*(OFFSET('PTRM input'!$G$477,0,$E826-1)/A4taxstdlife))))</f>
        <v>n/a</v>
      </c>
      <c r="V826" s="251" t="str">
        <f ca="1">IF(A4taxstdlife="n/a","n/a",IF(A4taxstdlife="",0,IF(V$3&gt;(A4stdlife+$E826),((INDEX('PTRM input'!$G$385:$P$434,A4offset,$E826)-INDEX('PTRM input'!$G$277:$P$326,A4offset,$E826))*OFFSET($F$7,0,$E826))-SUM($G826:U826),(((INDEX('PTRM input'!$G$385:$P$434,A4offset,$E826)-INDEX('PTRM input'!$G$277:$P$326,A4offset,$E826))*OFFSET($F$7,0,$E826))-SUM($G826:U826))*(OFFSET('PTRM input'!$G$477,0,$E826-1)/A4taxstdlife))))</f>
        <v>n/a</v>
      </c>
      <c r="W826" s="251" t="str">
        <f ca="1">IF(A4taxstdlife="n/a","n/a",IF(A4taxstdlife="",0,IF(W$3&gt;(A4stdlife+$E826),((INDEX('PTRM input'!$G$385:$P$434,A4offset,$E826)-INDEX('PTRM input'!$G$277:$P$326,A4offset,$E826))*OFFSET($F$7,0,$E826))-SUM($G826:V826),(((INDEX('PTRM input'!$G$385:$P$434,A4offset,$E826)-INDEX('PTRM input'!$G$277:$P$326,A4offset,$E826))*OFFSET($F$7,0,$E826))-SUM($G826:V826))*(OFFSET('PTRM input'!$G$477,0,$E826-1)/A4taxstdlife))))</f>
        <v>n/a</v>
      </c>
      <c r="X826" s="251" t="str">
        <f ca="1">IF(A4taxstdlife="n/a","n/a",IF(A4taxstdlife="",0,IF(X$3&gt;(A4stdlife+$E826),((INDEX('PTRM input'!$G$385:$P$434,A4offset,$E826)-INDEX('PTRM input'!$G$277:$P$326,A4offset,$E826))*OFFSET($F$7,0,$E826))-SUM($G826:W826),(((INDEX('PTRM input'!$G$385:$P$434,A4offset,$E826)-INDEX('PTRM input'!$G$277:$P$326,A4offset,$E826))*OFFSET($F$7,0,$E826))-SUM($G826:W826))*(OFFSET('PTRM input'!$G$477,0,$E826-1)/A4taxstdlife))))</f>
        <v>n/a</v>
      </c>
      <c r="Y826" s="251" t="str">
        <f ca="1">IF(A4taxstdlife="n/a","n/a",IF(A4taxstdlife="",0,IF(Y$3&gt;(A4stdlife+$E826),((INDEX('PTRM input'!$G$385:$P$434,A4offset,$E826)-INDEX('PTRM input'!$G$277:$P$326,A4offset,$E826))*OFFSET($F$7,0,$E826))-SUM($G826:X826),(((INDEX('PTRM input'!$G$385:$P$434,A4offset,$E826)-INDEX('PTRM input'!$G$277:$P$326,A4offset,$E826))*OFFSET($F$7,0,$E826))-SUM($G826:X826))*(OFFSET('PTRM input'!$G$477,0,$E826-1)/A4taxstdlife))))</f>
        <v>n/a</v>
      </c>
      <c r="Z826" s="251" t="str">
        <f ca="1">IF(A4taxstdlife="n/a","n/a",IF(A4taxstdlife="",0,IF(Z$3&gt;(A4stdlife+$E826),((INDEX('PTRM input'!$G$385:$P$434,A4offset,$E826)-INDEX('PTRM input'!$G$277:$P$326,A4offset,$E826))*OFFSET($F$7,0,$E826))-SUM($G826:Y826),(((INDEX('PTRM input'!$G$385:$P$434,A4offset,$E826)-INDEX('PTRM input'!$G$277:$P$326,A4offset,$E826))*OFFSET($F$7,0,$E826))-SUM($G826:Y826))*(OFFSET('PTRM input'!$G$477,0,$E826-1)/A4taxstdlife))))</f>
        <v>n/a</v>
      </c>
      <c r="AA826" s="251" t="str">
        <f ca="1">IF(A4taxstdlife="n/a","n/a",IF(A4taxstdlife="",0,IF(AA$3&gt;(A4stdlife+$E826),((INDEX('PTRM input'!$G$385:$P$434,A4offset,$E826)-INDEX('PTRM input'!$G$277:$P$326,A4offset,$E826))*OFFSET($F$7,0,$E826))-SUM($G826:Z826),(((INDEX('PTRM input'!$G$385:$P$434,A4offset,$E826)-INDEX('PTRM input'!$G$277:$P$326,A4offset,$E826))*OFFSET($F$7,0,$E826))-SUM($G826:Z826))*(OFFSET('PTRM input'!$G$477,0,$E826-1)/A4taxstdlife))))</f>
        <v>n/a</v>
      </c>
      <c r="AB826" s="251" t="str">
        <f ca="1">IF(A4taxstdlife="n/a","n/a",IF(A4taxstdlife="",0,IF(AB$3&gt;(A4stdlife+$E826),((INDEX('PTRM input'!$G$385:$P$434,A4offset,$E826)-INDEX('PTRM input'!$G$277:$P$326,A4offset,$E826))*OFFSET($F$7,0,$E826))-SUM($G826:AA826),(((INDEX('PTRM input'!$G$385:$P$434,A4offset,$E826)-INDEX('PTRM input'!$G$277:$P$326,A4offset,$E826))*OFFSET($F$7,0,$E826))-SUM($G826:AA826))*(OFFSET('PTRM input'!$G$477,0,$E826-1)/A4taxstdlife))))</f>
        <v>n/a</v>
      </c>
      <c r="AC826" s="251" t="str">
        <f ca="1">IF(A4taxstdlife="n/a","n/a",IF(A4taxstdlife="",0,IF(AC$3&gt;(A4stdlife+$E826),((INDEX('PTRM input'!$G$385:$P$434,A4offset,$E826)-INDEX('PTRM input'!$G$277:$P$326,A4offset,$E826))*OFFSET($F$7,0,$E826))-SUM($G826:AB826),(((INDEX('PTRM input'!$G$385:$P$434,A4offset,$E826)-INDEX('PTRM input'!$G$277:$P$326,A4offset,$E826))*OFFSET($F$7,0,$E826))-SUM($G826:AB826))*(OFFSET('PTRM input'!$G$477,0,$E826-1)/A4taxstdlife))))</f>
        <v>n/a</v>
      </c>
      <c r="AD826" s="251" t="str">
        <f ca="1">IF(A4taxstdlife="n/a","n/a",IF(A4taxstdlife="",0,IF(AD$3&gt;(A4stdlife+$E826),((INDEX('PTRM input'!$G$385:$P$434,A4offset,$E826)-INDEX('PTRM input'!$G$277:$P$326,A4offset,$E826))*OFFSET($F$7,0,$E826))-SUM($G826:AC826),(((INDEX('PTRM input'!$G$385:$P$434,A4offset,$E826)-INDEX('PTRM input'!$G$277:$P$326,A4offset,$E826))*OFFSET($F$7,0,$E826))-SUM($G826:AC826))*(OFFSET('PTRM input'!$G$477,0,$E826-1)/A4taxstdlife))))</f>
        <v>n/a</v>
      </c>
      <c r="AE826" s="251" t="str">
        <f ca="1">IF(A4taxstdlife="n/a","n/a",IF(A4taxstdlife="",0,IF(AE$3&gt;(A4stdlife+$E826),((INDEX('PTRM input'!$G$385:$P$434,A4offset,$E826)-INDEX('PTRM input'!$G$277:$P$326,A4offset,$E826))*OFFSET($F$7,0,$E826))-SUM($G826:AD826),(((INDEX('PTRM input'!$G$385:$P$434,A4offset,$E826)-INDEX('PTRM input'!$G$277:$P$326,A4offset,$E826))*OFFSET($F$7,0,$E826))-SUM($G826:AD826))*(OFFSET('PTRM input'!$G$477,0,$E826-1)/A4taxstdlife))))</f>
        <v>n/a</v>
      </c>
      <c r="AF826" s="251" t="str">
        <f ca="1">IF(A4taxstdlife="n/a","n/a",IF(A4taxstdlife="",0,IF(AF$3&gt;(A4stdlife+$E826),((INDEX('PTRM input'!$G$385:$P$434,A4offset,$E826)-INDEX('PTRM input'!$G$277:$P$326,A4offset,$E826))*OFFSET($F$7,0,$E826))-SUM($G826:AE826),(((INDEX('PTRM input'!$G$385:$P$434,A4offset,$E826)-INDEX('PTRM input'!$G$277:$P$326,A4offset,$E826))*OFFSET($F$7,0,$E826))-SUM($G826:AE826))*(OFFSET('PTRM input'!$G$477,0,$E826-1)/A4taxstdlife))))</f>
        <v>n/a</v>
      </c>
      <c r="AG826" s="251" t="str">
        <f ca="1">IF(A4taxstdlife="n/a","n/a",IF(A4taxstdlife="",0,IF(AG$3&gt;(A4stdlife+$E826),((INDEX('PTRM input'!$G$385:$P$434,A4offset,$E826)-INDEX('PTRM input'!$G$277:$P$326,A4offset,$E826))*OFFSET($F$7,0,$E826))-SUM($G826:AF826),(((INDEX('PTRM input'!$G$385:$P$434,A4offset,$E826)-INDEX('PTRM input'!$G$277:$P$326,A4offset,$E826))*OFFSET($F$7,0,$E826))-SUM($G826:AF826))*(OFFSET('PTRM input'!$G$477,0,$E826-1)/A4taxstdlife))))</f>
        <v>n/a</v>
      </c>
      <c r="AH826" s="251" t="str">
        <f ca="1">IF(A4taxstdlife="n/a","n/a",IF(A4taxstdlife="",0,IF(AH$3&gt;(A4stdlife+$E826),((INDEX('PTRM input'!$G$385:$P$434,A4offset,$E826)-INDEX('PTRM input'!$G$277:$P$326,A4offset,$E826))*OFFSET($F$7,0,$E826))-SUM($G826:AG826),(((INDEX('PTRM input'!$G$385:$P$434,A4offset,$E826)-INDEX('PTRM input'!$G$277:$P$326,A4offset,$E826))*OFFSET($F$7,0,$E826))-SUM($G826:AG826))*(OFFSET('PTRM input'!$G$477,0,$E826-1)/A4taxstdlife))))</f>
        <v>n/a</v>
      </c>
      <c r="AI826" s="251" t="str">
        <f ca="1">IF(A4taxstdlife="n/a","n/a",IF(A4taxstdlife="",0,IF(AI$3&gt;(A4stdlife+$E826),((INDEX('PTRM input'!$G$385:$P$434,A4offset,$E826)-INDEX('PTRM input'!$G$277:$P$326,A4offset,$E826))*OFFSET($F$7,0,$E826))-SUM($G826:AH826),(((INDEX('PTRM input'!$G$385:$P$434,A4offset,$E826)-INDEX('PTRM input'!$G$277:$P$326,A4offset,$E826))*OFFSET($F$7,0,$E826))-SUM($G826:AH826))*(OFFSET('PTRM input'!$G$477,0,$E826-1)/A4taxstdlife))))</f>
        <v>n/a</v>
      </c>
      <c r="AJ826" s="251" t="str">
        <f ca="1">IF(A4taxstdlife="n/a","n/a",IF(A4taxstdlife="",0,IF(AJ$3&gt;(A4stdlife+$E826),((INDEX('PTRM input'!$G$385:$P$434,A4offset,$E826)-INDEX('PTRM input'!$G$277:$P$326,A4offset,$E826))*OFFSET($F$7,0,$E826))-SUM($G826:AI826),(((INDEX('PTRM input'!$G$385:$P$434,A4offset,$E826)-INDEX('PTRM input'!$G$277:$P$326,A4offset,$E826))*OFFSET($F$7,0,$E826))-SUM($G826:AI826))*(OFFSET('PTRM input'!$G$477,0,$E826-1)/A4taxstdlife))))</f>
        <v>n/a</v>
      </c>
      <c r="AK826" s="251" t="str">
        <f ca="1">IF(A4taxstdlife="n/a","n/a",IF(A4taxstdlife="",0,IF(AK$3&gt;(A4stdlife+$E826),((INDEX('PTRM input'!$G$385:$P$434,A4offset,$E826)-INDEX('PTRM input'!$G$277:$P$326,A4offset,$E826))*OFFSET($F$7,0,$E826))-SUM($G826:AJ826),(((INDEX('PTRM input'!$G$385:$P$434,A4offset,$E826)-INDEX('PTRM input'!$G$277:$P$326,A4offset,$E826))*OFFSET($F$7,0,$E826))-SUM($G826:AJ826))*(OFFSET('PTRM input'!$G$477,0,$E826-1)/A4taxstdlife))))</f>
        <v>n/a</v>
      </c>
      <c r="AL826" s="251" t="str">
        <f ca="1">IF(A4taxstdlife="n/a","n/a",IF(A4taxstdlife="",0,IF(AL$3&gt;(A4stdlife+$E826),((INDEX('PTRM input'!$G$385:$P$434,A4offset,$E826)-INDEX('PTRM input'!$G$277:$P$326,A4offset,$E826))*OFFSET($F$7,0,$E826))-SUM($G826:AK826),(((INDEX('PTRM input'!$G$385:$P$434,A4offset,$E826)-INDEX('PTRM input'!$G$277:$P$326,A4offset,$E826))*OFFSET($F$7,0,$E826))-SUM($G826:AK826))*(OFFSET('PTRM input'!$G$477,0,$E826-1)/A4taxstdlife))))</f>
        <v>n/a</v>
      </c>
      <c r="AM826" s="251" t="str">
        <f ca="1">IF(A4taxstdlife="n/a","n/a",IF(A4taxstdlife="",0,IF(AM$3&gt;(A4stdlife+$E826),((INDEX('PTRM input'!$G$385:$P$434,A4offset,$E826)-INDEX('PTRM input'!$G$277:$P$326,A4offset,$E826))*OFFSET($F$7,0,$E826))-SUM($G826:AL826),(((INDEX('PTRM input'!$G$385:$P$434,A4offset,$E826)-INDEX('PTRM input'!$G$277:$P$326,A4offset,$E826))*OFFSET($F$7,0,$E826))-SUM($G826:AL826))*(OFFSET('PTRM input'!$G$477,0,$E826-1)/A4taxstdlife))))</f>
        <v>n/a</v>
      </c>
      <c r="AN826" s="251" t="str">
        <f ca="1">IF(A4taxstdlife="n/a","n/a",IF(A4taxstdlife="",0,IF(AN$3&gt;(A4stdlife+$E826),((INDEX('PTRM input'!$G$385:$P$434,A4offset,$E826)-INDEX('PTRM input'!$G$277:$P$326,A4offset,$E826))*OFFSET($F$7,0,$E826))-SUM($G826:AM826),(((INDEX('PTRM input'!$G$385:$P$434,A4offset,$E826)-INDEX('PTRM input'!$G$277:$P$326,A4offset,$E826))*OFFSET($F$7,0,$E826))-SUM($G826:AM826))*(OFFSET('PTRM input'!$G$477,0,$E826-1)/A4taxstdlife))))</f>
        <v>n/a</v>
      </c>
      <c r="AO826" s="251" t="str">
        <f ca="1">IF(A4taxstdlife="n/a","n/a",IF(A4taxstdlife="",0,IF(AO$3&gt;(A4stdlife+$E826),((INDEX('PTRM input'!$G$385:$P$434,A4offset,$E826)-INDEX('PTRM input'!$G$277:$P$326,A4offset,$E826))*OFFSET($F$7,0,$E826))-SUM($G826:AN826),(((INDEX('PTRM input'!$G$385:$P$434,A4offset,$E826)-INDEX('PTRM input'!$G$277:$P$326,A4offset,$E826))*OFFSET($F$7,0,$E826))-SUM($G826:AN826))*(OFFSET('PTRM input'!$G$477,0,$E826-1)/A4taxstdlife))))</f>
        <v>n/a</v>
      </c>
      <c r="AP826" s="251" t="str">
        <f ca="1">IF(A4taxstdlife="n/a","n/a",IF(A4taxstdlife="",0,IF(AP$3&gt;(A4stdlife+$E826),((INDEX('PTRM input'!$G$385:$P$434,A4offset,$E826)-INDEX('PTRM input'!$G$277:$P$326,A4offset,$E826))*OFFSET($F$7,0,$E826))-SUM($G826:AO826),(((INDEX('PTRM input'!$G$385:$P$434,A4offset,$E826)-INDEX('PTRM input'!$G$277:$P$326,A4offset,$E826))*OFFSET($F$7,0,$E826))-SUM($G826:AO826))*(OFFSET('PTRM input'!$G$477,0,$E826-1)/A4taxstdlife))))</f>
        <v>n/a</v>
      </c>
      <c r="AQ826" s="251" t="str">
        <f ca="1">IF(A4taxstdlife="n/a","n/a",IF(A4taxstdlife="",0,IF(AQ$3&gt;(A4stdlife+$E826),((INDEX('PTRM input'!$G$385:$P$434,A4offset,$E826)-INDEX('PTRM input'!$G$277:$P$326,A4offset,$E826))*OFFSET($F$7,0,$E826))-SUM($G826:AP826),(((INDEX('PTRM input'!$G$385:$P$434,A4offset,$E826)-INDEX('PTRM input'!$G$277:$P$326,A4offset,$E826))*OFFSET($F$7,0,$E826))-SUM($G826:AP826))*(OFFSET('PTRM input'!$G$477,0,$E826-1)/A4taxstdlife))))</f>
        <v>n/a</v>
      </c>
      <c r="AR826" s="251" t="str">
        <f ca="1">IF(A4taxstdlife="n/a","n/a",IF(A4taxstdlife="",0,IF(AR$3&gt;(A4stdlife+$E826),((INDEX('PTRM input'!$G$385:$P$434,A4offset,$E826)-INDEX('PTRM input'!$G$277:$P$326,A4offset,$E826))*OFFSET($F$7,0,$E826))-SUM($G826:AQ826),(((INDEX('PTRM input'!$G$385:$P$434,A4offset,$E826)-INDEX('PTRM input'!$G$277:$P$326,A4offset,$E826))*OFFSET($F$7,0,$E826))-SUM($G826:AQ826))*(OFFSET('PTRM input'!$G$477,0,$E826-1)/A4taxstdlife))))</f>
        <v>n/a</v>
      </c>
      <c r="AS826" s="251" t="str">
        <f ca="1">IF(A4taxstdlife="n/a","n/a",IF(A4taxstdlife="",0,IF(AS$3&gt;(A4stdlife+$E826),((INDEX('PTRM input'!$G$385:$P$434,A4offset,$E826)-INDEX('PTRM input'!$G$277:$P$326,A4offset,$E826))*OFFSET($F$7,0,$E826))-SUM($G826:AR826),(((INDEX('PTRM input'!$G$385:$P$434,A4offset,$E826)-INDEX('PTRM input'!$G$277:$P$326,A4offset,$E826))*OFFSET($F$7,0,$E826))-SUM($G826:AR826))*(OFFSET('PTRM input'!$G$477,0,$E826-1)/A4taxstdlife))))</f>
        <v>n/a</v>
      </c>
      <c r="AT826" s="251" t="str">
        <f ca="1">IF(A4taxstdlife="n/a","n/a",IF(A4taxstdlife="",0,IF(AT$3&gt;(A4stdlife+$E826),((INDEX('PTRM input'!$G$385:$P$434,A4offset,$E826)-INDEX('PTRM input'!$G$277:$P$326,A4offset,$E826))*OFFSET($F$7,0,$E826))-SUM($G826:AS826),(((INDEX('PTRM input'!$G$385:$P$434,A4offset,$E826)-INDEX('PTRM input'!$G$277:$P$326,A4offset,$E826))*OFFSET($F$7,0,$E826))-SUM($G826:AS826))*(OFFSET('PTRM input'!$G$477,0,$E826-1)/A4taxstdlife))))</f>
        <v>n/a</v>
      </c>
      <c r="AU826" s="251" t="str">
        <f ca="1">IF(A4taxstdlife="n/a","n/a",IF(A4taxstdlife="",0,IF(AU$3&gt;(A4stdlife+$E826),((INDEX('PTRM input'!$G$385:$P$434,A4offset,$E826)-INDEX('PTRM input'!$G$277:$P$326,A4offset,$E826))*OFFSET($F$7,0,$E826))-SUM($G826:AT826),(((INDEX('PTRM input'!$G$385:$P$434,A4offset,$E826)-INDEX('PTRM input'!$G$277:$P$326,A4offset,$E826))*OFFSET($F$7,0,$E826))-SUM($G826:AT826))*(OFFSET('PTRM input'!$G$477,0,$E826-1)/A4taxstdlife))))</f>
        <v>n/a</v>
      </c>
      <c r="AV826" s="251" t="str">
        <f ca="1">IF(A4taxstdlife="n/a","n/a",IF(A4taxstdlife="",0,IF(AV$3&gt;(A4stdlife+$E826),((INDEX('PTRM input'!$G$385:$P$434,A4offset,$E826)-INDEX('PTRM input'!$G$277:$P$326,A4offset,$E826))*OFFSET($F$7,0,$E826))-SUM($G826:AU826),(((INDEX('PTRM input'!$G$385:$P$434,A4offset,$E826)-INDEX('PTRM input'!$G$277:$P$326,A4offset,$E826))*OFFSET($F$7,0,$E826))-SUM($G826:AU826))*(OFFSET('PTRM input'!$G$477,0,$E826-1)/A4taxstdlife))))</f>
        <v>n/a</v>
      </c>
      <c r="AW826" s="251" t="str">
        <f ca="1">IF(A4taxstdlife="n/a","n/a",IF(A4taxstdlife="",0,IF(AW$3&gt;(A4stdlife+$E826),((INDEX('PTRM input'!$G$385:$P$434,A4offset,$E826)-INDEX('PTRM input'!$G$277:$P$326,A4offset,$E826))*OFFSET($F$7,0,$E826))-SUM($G826:AV826),(((INDEX('PTRM input'!$G$385:$P$434,A4offset,$E826)-INDEX('PTRM input'!$G$277:$P$326,A4offset,$E826))*OFFSET($F$7,0,$E826))-SUM($G826:AV826))*(OFFSET('PTRM input'!$G$477,0,$E826-1)/A4taxstdlife))))</f>
        <v>n/a</v>
      </c>
      <c r="AX826" s="251" t="str">
        <f ca="1">IF(A4taxstdlife="n/a","n/a",IF(A4taxstdlife="",0,IF(AX$3&gt;(A4stdlife+$E826),((INDEX('PTRM input'!$G$385:$P$434,A4offset,$E826)-INDEX('PTRM input'!$G$277:$P$326,A4offset,$E826))*OFFSET($F$7,0,$E826))-SUM($G826:AW826),(((INDEX('PTRM input'!$G$385:$P$434,A4offset,$E826)-INDEX('PTRM input'!$G$277:$P$326,A4offset,$E826))*OFFSET($F$7,0,$E826))-SUM($G826:AW826))*(OFFSET('PTRM input'!$G$477,0,$E826-1)/A4taxstdlife))))</f>
        <v>n/a</v>
      </c>
      <c r="AY826" s="251" t="str">
        <f ca="1">IF(A4taxstdlife="n/a","n/a",IF(A4taxstdlife="",0,IF(AY$3&gt;(A4stdlife+$E826),((INDEX('PTRM input'!$G$385:$P$434,A4offset,$E826)-INDEX('PTRM input'!$G$277:$P$326,A4offset,$E826))*OFFSET($F$7,0,$E826))-SUM($G826:AX826),(((INDEX('PTRM input'!$G$385:$P$434,A4offset,$E826)-INDEX('PTRM input'!$G$277:$P$326,A4offset,$E826))*OFFSET($F$7,0,$E826))-SUM($G826:AX826))*(OFFSET('PTRM input'!$G$477,0,$E826-1)/A4taxstdlife))))</f>
        <v>n/a</v>
      </c>
      <c r="AZ826" s="251" t="str">
        <f ca="1">IF(A4taxstdlife="n/a","n/a",IF(A4taxstdlife="",0,IF(AZ$3&gt;(A4stdlife+$E826),((INDEX('PTRM input'!$G$385:$P$434,A4offset,$E826)-INDEX('PTRM input'!$G$277:$P$326,A4offset,$E826))*OFFSET($F$7,0,$E826))-SUM($G826:AY826),(((INDEX('PTRM input'!$G$385:$P$434,A4offset,$E826)-INDEX('PTRM input'!$G$277:$P$326,A4offset,$E826))*OFFSET($F$7,0,$E826))-SUM($G826:AY826))*(OFFSET('PTRM input'!$G$477,0,$E826-1)/A4taxstdlife))))</f>
        <v>n/a</v>
      </c>
      <c r="BA826" s="251" t="str">
        <f ca="1">IF(A4taxstdlife="n/a","n/a",IF(A4taxstdlife="",0,IF(BA$3&gt;(A4stdlife+$E826),((INDEX('PTRM input'!$G$385:$P$434,A4offset,$E826)-INDEX('PTRM input'!$G$277:$P$326,A4offset,$E826))*OFFSET($F$7,0,$E826))-SUM($G826:AZ826),(((INDEX('PTRM input'!$G$385:$P$434,A4offset,$E826)-INDEX('PTRM input'!$G$277:$P$326,A4offset,$E826))*OFFSET($F$7,0,$E826))-SUM($G826:AZ826))*(OFFSET('PTRM input'!$G$477,0,$E826-1)/A4taxstdlife))))</f>
        <v>n/a</v>
      </c>
      <c r="BB826" s="251" t="str">
        <f ca="1">IF(A4taxstdlife="n/a","n/a",IF(A4taxstdlife="",0,IF(BB$3&gt;(A4stdlife+$E826),((INDEX('PTRM input'!$G$385:$P$434,A4offset,$E826)-INDEX('PTRM input'!$G$277:$P$326,A4offset,$E826))*OFFSET($F$7,0,$E826))-SUM($G826:BA826),(((INDEX('PTRM input'!$G$385:$P$434,A4offset,$E826)-INDEX('PTRM input'!$G$277:$P$326,A4offset,$E826))*OFFSET($F$7,0,$E826))-SUM($G826:BA826))*(OFFSET('PTRM input'!$G$477,0,$E826-1)/A4taxstdlife))))</f>
        <v>n/a</v>
      </c>
      <c r="BC826" s="251" t="str">
        <f ca="1">IF(A4taxstdlife="n/a","n/a",IF(A4taxstdlife="",0,IF(BC$3&gt;(A4stdlife+$E826),((INDEX('PTRM input'!$G$385:$P$434,A4offset,$E826)-INDEX('PTRM input'!$G$277:$P$326,A4offset,$E826))*OFFSET($F$7,0,$E826))-SUM($G826:BB826),(((INDEX('PTRM input'!$G$385:$P$434,A4offset,$E826)-INDEX('PTRM input'!$G$277:$P$326,A4offset,$E826))*OFFSET($F$7,0,$E826))-SUM($G826:BB826))*(OFFSET('PTRM input'!$G$477,0,$E826-1)/A4taxstdlife))))</f>
        <v>n/a</v>
      </c>
      <c r="BD826" s="251" t="str">
        <f ca="1">IF(A4taxstdlife="n/a","n/a",IF(A4taxstdlife="",0,IF(BD$3&gt;(A4stdlife+$E826),((INDEX('PTRM input'!$G$385:$P$434,A4offset,$E826)-INDEX('PTRM input'!$G$277:$P$326,A4offset,$E826))*OFFSET($F$7,0,$E826))-SUM($G826:BC826),(((INDEX('PTRM input'!$G$385:$P$434,A4offset,$E826)-INDEX('PTRM input'!$G$277:$P$326,A4offset,$E826))*OFFSET($F$7,0,$E826))-SUM($G826:BC826))*(OFFSET('PTRM input'!$G$477,0,$E826-1)/A4taxstdlife))))</f>
        <v>n/a</v>
      </c>
      <c r="BE826" s="251" t="str">
        <f ca="1">IF(A4taxstdlife="n/a","n/a",IF(A4taxstdlife="",0,IF(BE$3&gt;(A4stdlife+$E826),((INDEX('PTRM input'!$G$385:$P$434,A4offset,$E826)-INDEX('PTRM input'!$G$277:$P$326,A4offset,$E826))*OFFSET($F$7,0,$E826))-SUM($G826:BD826),(((INDEX('PTRM input'!$G$385:$P$434,A4offset,$E826)-INDEX('PTRM input'!$G$277:$P$326,A4offset,$E826))*OFFSET($F$7,0,$E826))-SUM($G826:BD826))*(OFFSET('PTRM input'!$G$477,0,$E826-1)/A4taxstdlife))))</f>
        <v>n/a</v>
      </c>
      <c r="BF826" s="251" t="str">
        <f ca="1">IF(A4taxstdlife="n/a","n/a",IF(A4taxstdlife="",0,IF(BF$3&gt;(A4stdlife+$E826),((INDEX('PTRM input'!$G$385:$P$434,A4offset,$E826)-INDEX('PTRM input'!$G$277:$P$326,A4offset,$E826))*OFFSET($F$7,0,$E826))-SUM($G826:BE826),(((INDEX('PTRM input'!$G$385:$P$434,A4offset,$E826)-INDEX('PTRM input'!$G$277:$P$326,A4offset,$E826))*OFFSET($F$7,0,$E826))-SUM($G826:BE826))*(OFFSET('PTRM input'!$G$477,0,$E826-1)/A4taxstdlife))))</f>
        <v>n/a</v>
      </c>
      <c r="BG826" s="251" t="str">
        <f ca="1">IF(A4taxstdlife="n/a","n/a",IF(A4taxstdlife="",0,IF(BG$3&gt;(A4stdlife+$E826),((INDEX('PTRM input'!$G$385:$P$434,A4offset,$E826)-INDEX('PTRM input'!$G$277:$P$326,A4offset,$E826))*OFFSET($F$7,0,$E826))-SUM($G826:BF826),(((INDEX('PTRM input'!$G$385:$P$434,A4offset,$E826)-INDEX('PTRM input'!$G$277:$P$326,A4offset,$E826))*OFFSET($F$7,0,$E826))-SUM($G826:BF826))*(OFFSET('PTRM input'!$G$477,0,$E826-1)/A4taxstdlife))))</f>
        <v>n/a</v>
      </c>
      <c r="BH826" s="251" t="str">
        <f ca="1">IF(A4taxstdlife="n/a","n/a",IF(A4taxstdlife="",0,IF(BH$3&gt;(A4stdlife+$E826),((INDEX('PTRM input'!$G$385:$P$434,A4offset,$E826)-INDEX('PTRM input'!$G$277:$P$326,A4offset,$E826))*OFFSET($F$7,0,$E826))-SUM($G826:BG826),(((INDEX('PTRM input'!$G$385:$P$434,A4offset,$E826)-INDEX('PTRM input'!$G$277:$P$326,A4offset,$E826))*OFFSET($F$7,0,$E826))-SUM($G826:BG826))*(OFFSET('PTRM input'!$G$477,0,$E826-1)/A4taxstdlife))))</f>
        <v>n/a</v>
      </c>
      <c r="BI826" s="251" t="str">
        <f ca="1">IF(A4taxstdlife="n/a","n/a",IF(A4taxstdlife="",0,IF(BI$3&gt;(A4stdlife+$E826),((INDEX('PTRM input'!$G$385:$P$434,A4offset,$E826)-INDEX('PTRM input'!$G$277:$P$326,A4offset,$E826))*OFFSET($F$7,0,$E826))-SUM($G826:BH826),(((INDEX('PTRM input'!$G$385:$P$434,A4offset,$E826)-INDEX('PTRM input'!$G$277:$P$326,A4offset,$E826))*OFFSET($F$7,0,$E826))-SUM($G826:BH826))*(OFFSET('PTRM input'!$G$477,0,$E826-1)/A4taxstdlife))))</f>
        <v>n/a</v>
      </c>
      <c r="BJ826" s="116"/>
      <c r="BK826" s="116"/>
      <c r="BL826" s="116"/>
      <c r="BM826" s="116"/>
    </row>
    <row r="827" spans="1:65" ht="12.75" customHeight="1" outlineLevel="2">
      <c r="A827" s="366"/>
      <c r="B827" s="19"/>
      <c r="C827" s="18"/>
      <c r="D827" s="760"/>
      <c r="E827" s="86">
        <v>7</v>
      </c>
      <c r="F827" s="356"/>
      <c r="G827" s="434"/>
      <c r="H827" s="435"/>
      <c r="I827" s="435"/>
      <c r="J827" s="435"/>
      <c r="K827" s="435"/>
      <c r="L827" s="435"/>
      <c r="M827" s="619"/>
      <c r="N827" s="251" t="str">
        <f ca="1">IF(A4taxstdlife="n/a","n/a",IF(A4taxstdlife="",0,IF(N$3&gt;(A4stdlife+$E827),((INDEX('PTRM input'!$G$385:$P$434,A4offset,$E827)-INDEX('PTRM input'!$G$277:$P$326,A4offset,$E827))*OFFSET($F$7,0,$E827))-SUM($G827:M827),(((INDEX('PTRM input'!$G$385:$P$434,A4offset,$E827)-INDEX('PTRM input'!$G$277:$P$326,A4offset,$E827))*OFFSET($F$7,0,$E827))-SUM($G827:M827))*(OFFSET('PTRM input'!$G$477,0,$E827-1)/A4taxstdlife))))</f>
        <v>n/a</v>
      </c>
      <c r="O827" s="251" t="str">
        <f ca="1">IF(A4taxstdlife="n/a","n/a",IF(A4taxstdlife="",0,IF(O$3&gt;(A4stdlife+$E827),((INDEX('PTRM input'!$G$385:$P$434,A4offset,$E827)-INDEX('PTRM input'!$G$277:$P$326,A4offset,$E827))*OFFSET($F$7,0,$E827))-SUM($G827:N827),(((INDEX('PTRM input'!$G$385:$P$434,A4offset,$E827)-INDEX('PTRM input'!$G$277:$P$326,A4offset,$E827))*OFFSET($F$7,0,$E827))-SUM($G827:N827))*(OFFSET('PTRM input'!$G$477,0,$E827-1)/A4taxstdlife))))</f>
        <v>n/a</v>
      </c>
      <c r="P827" s="251" t="str">
        <f ca="1">IF(A4taxstdlife="n/a","n/a",IF(A4taxstdlife="",0,IF(P$3&gt;(A4stdlife+$E827),((INDEX('PTRM input'!$G$385:$P$434,A4offset,$E827)-INDEX('PTRM input'!$G$277:$P$326,A4offset,$E827))*OFFSET($F$7,0,$E827))-SUM($G827:O827),(((INDEX('PTRM input'!$G$385:$P$434,A4offset,$E827)-INDEX('PTRM input'!$G$277:$P$326,A4offset,$E827))*OFFSET($F$7,0,$E827))-SUM($G827:O827))*(OFFSET('PTRM input'!$G$477,0,$E827-1)/A4taxstdlife))))</f>
        <v>n/a</v>
      </c>
      <c r="Q827" s="251" t="str">
        <f ca="1">IF(A4taxstdlife="n/a","n/a",IF(A4taxstdlife="",0,IF(Q$3&gt;(A4stdlife+$E827),((INDEX('PTRM input'!$G$385:$P$434,A4offset,$E827)-INDEX('PTRM input'!$G$277:$P$326,A4offset,$E827))*OFFSET($F$7,0,$E827))-SUM($G827:P827),(((INDEX('PTRM input'!$G$385:$P$434,A4offset,$E827)-INDEX('PTRM input'!$G$277:$P$326,A4offset,$E827))*OFFSET($F$7,0,$E827))-SUM($G827:P827))*(OFFSET('PTRM input'!$G$477,0,$E827-1)/A4taxstdlife))))</f>
        <v>n/a</v>
      </c>
      <c r="R827" s="251" t="str">
        <f ca="1">IF(A4taxstdlife="n/a","n/a",IF(A4taxstdlife="",0,IF(R$3&gt;(A4stdlife+$E827),((INDEX('PTRM input'!$G$385:$P$434,A4offset,$E827)-INDEX('PTRM input'!$G$277:$P$326,A4offset,$E827))*OFFSET($F$7,0,$E827))-SUM($G827:Q827),(((INDEX('PTRM input'!$G$385:$P$434,A4offset,$E827)-INDEX('PTRM input'!$G$277:$P$326,A4offset,$E827))*OFFSET($F$7,0,$E827))-SUM($G827:Q827))*(OFFSET('PTRM input'!$G$477,0,$E827-1)/A4taxstdlife))))</f>
        <v>n/a</v>
      </c>
      <c r="S827" s="251" t="str">
        <f ca="1">IF(A4taxstdlife="n/a","n/a",IF(A4taxstdlife="",0,IF(S$3&gt;(A4stdlife+$E827),((INDEX('PTRM input'!$G$385:$P$434,A4offset,$E827)-INDEX('PTRM input'!$G$277:$P$326,A4offset,$E827))*OFFSET($F$7,0,$E827))-SUM($G827:R827),(((INDEX('PTRM input'!$G$385:$P$434,A4offset,$E827)-INDEX('PTRM input'!$G$277:$P$326,A4offset,$E827))*OFFSET($F$7,0,$E827))-SUM($G827:R827))*(OFFSET('PTRM input'!$G$477,0,$E827-1)/A4taxstdlife))))</f>
        <v>n/a</v>
      </c>
      <c r="T827" s="251" t="str">
        <f ca="1">IF(A4taxstdlife="n/a","n/a",IF(A4taxstdlife="",0,IF(T$3&gt;(A4stdlife+$E827),((INDEX('PTRM input'!$G$385:$P$434,A4offset,$E827)-INDEX('PTRM input'!$G$277:$P$326,A4offset,$E827))*OFFSET($F$7,0,$E827))-SUM($G827:S827),(((INDEX('PTRM input'!$G$385:$P$434,A4offset,$E827)-INDEX('PTRM input'!$G$277:$P$326,A4offset,$E827))*OFFSET($F$7,0,$E827))-SUM($G827:S827))*(OFFSET('PTRM input'!$G$477,0,$E827-1)/A4taxstdlife))))</f>
        <v>n/a</v>
      </c>
      <c r="U827" s="251" t="str">
        <f ca="1">IF(A4taxstdlife="n/a","n/a",IF(A4taxstdlife="",0,IF(U$3&gt;(A4stdlife+$E827),((INDEX('PTRM input'!$G$385:$P$434,A4offset,$E827)-INDEX('PTRM input'!$G$277:$P$326,A4offset,$E827))*OFFSET($F$7,0,$E827))-SUM($G827:T827),(((INDEX('PTRM input'!$G$385:$P$434,A4offset,$E827)-INDEX('PTRM input'!$G$277:$P$326,A4offset,$E827))*OFFSET($F$7,0,$E827))-SUM($G827:T827))*(OFFSET('PTRM input'!$G$477,0,$E827-1)/A4taxstdlife))))</f>
        <v>n/a</v>
      </c>
      <c r="V827" s="251" t="str">
        <f ca="1">IF(A4taxstdlife="n/a","n/a",IF(A4taxstdlife="",0,IF(V$3&gt;(A4stdlife+$E827),((INDEX('PTRM input'!$G$385:$P$434,A4offset,$E827)-INDEX('PTRM input'!$G$277:$P$326,A4offset,$E827))*OFFSET($F$7,0,$E827))-SUM($G827:U827),(((INDEX('PTRM input'!$G$385:$P$434,A4offset,$E827)-INDEX('PTRM input'!$G$277:$P$326,A4offset,$E827))*OFFSET($F$7,0,$E827))-SUM($G827:U827))*(OFFSET('PTRM input'!$G$477,0,$E827-1)/A4taxstdlife))))</f>
        <v>n/a</v>
      </c>
      <c r="W827" s="251" t="str">
        <f ca="1">IF(A4taxstdlife="n/a","n/a",IF(A4taxstdlife="",0,IF(W$3&gt;(A4stdlife+$E827),((INDEX('PTRM input'!$G$385:$P$434,A4offset,$E827)-INDEX('PTRM input'!$G$277:$P$326,A4offset,$E827))*OFFSET($F$7,0,$E827))-SUM($G827:V827),(((INDEX('PTRM input'!$G$385:$P$434,A4offset,$E827)-INDEX('PTRM input'!$G$277:$P$326,A4offset,$E827))*OFFSET($F$7,0,$E827))-SUM($G827:V827))*(OFFSET('PTRM input'!$G$477,0,$E827-1)/A4taxstdlife))))</f>
        <v>n/a</v>
      </c>
      <c r="X827" s="251" t="str">
        <f ca="1">IF(A4taxstdlife="n/a","n/a",IF(A4taxstdlife="",0,IF(X$3&gt;(A4stdlife+$E827),((INDEX('PTRM input'!$G$385:$P$434,A4offset,$E827)-INDEX('PTRM input'!$G$277:$P$326,A4offset,$E827))*OFFSET($F$7,0,$E827))-SUM($G827:W827),(((INDEX('PTRM input'!$G$385:$P$434,A4offset,$E827)-INDEX('PTRM input'!$G$277:$P$326,A4offset,$E827))*OFFSET($F$7,0,$E827))-SUM($G827:W827))*(OFFSET('PTRM input'!$G$477,0,$E827-1)/A4taxstdlife))))</f>
        <v>n/a</v>
      </c>
      <c r="Y827" s="251" t="str">
        <f ca="1">IF(A4taxstdlife="n/a","n/a",IF(A4taxstdlife="",0,IF(Y$3&gt;(A4stdlife+$E827),((INDEX('PTRM input'!$G$385:$P$434,A4offset,$E827)-INDEX('PTRM input'!$G$277:$P$326,A4offset,$E827))*OFFSET($F$7,0,$E827))-SUM($G827:X827),(((INDEX('PTRM input'!$G$385:$P$434,A4offset,$E827)-INDEX('PTRM input'!$G$277:$P$326,A4offset,$E827))*OFFSET($F$7,0,$E827))-SUM($G827:X827))*(OFFSET('PTRM input'!$G$477,0,$E827-1)/A4taxstdlife))))</f>
        <v>n/a</v>
      </c>
      <c r="Z827" s="251" t="str">
        <f ca="1">IF(A4taxstdlife="n/a","n/a",IF(A4taxstdlife="",0,IF(Z$3&gt;(A4stdlife+$E827),((INDEX('PTRM input'!$G$385:$P$434,A4offset,$E827)-INDEX('PTRM input'!$G$277:$P$326,A4offset,$E827))*OFFSET($F$7,0,$E827))-SUM($G827:Y827),(((INDEX('PTRM input'!$G$385:$P$434,A4offset,$E827)-INDEX('PTRM input'!$G$277:$P$326,A4offset,$E827))*OFFSET($F$7,0,$E827))-SUM($G827:Y827))*(OFFSET('PTRM input'!$G$477,0,$E827-1)/A4taxstdlife))))</f>
        <v>n/a</v>
      </c>
      <c r="AA827" s="251" t="str">
        <f ca="1">IF(A4taxstdlife="n/a","n/a",IF(A4taxstdlife="",0,IF(AA$3&gt;(A4stdlife+$E827),((INDEX('PTRM input'!$G$385:$P$434,A4offset,$E827)-INDEX('PTRM input'!$G$277:$P$326,A4offset,$E827))*OFFSET($F$7,0,$E827))-SUM($G827:Z827),(((INDEX('PTRM input'!$G$385:$P$434,A4offset,$E827)-INDEX('PTRM input'!$G$277:$P$326,A4offset,$E827))*OFFSET($F$7,0,$E827))-SUM($G827:Z827))*(OFFSET('PTRM input'!$G$477,0,$E827-1)/A4taxstdlife))))</f>
        <v>n/a</v>
      </c>
      <c r="AB827" s="251" t="str">
        <f ca="1">IF(A4taxstdlife="n/a","n/a",IF(A4taxstdlife="",0,IF(AB$3&gt;(A4stdlife+$E827),((INDEX('PTRM input'!$G$385:$P$434,A4offset,$E827)-INDEX('PTRM input'!$G$277:$P$326,A4offset,$E827))*OFFSET($F$7,0,$E827))-SUM($G827:AA827),(((INDEX('PTRM input'!$G$385:$P$434,A4offset,$E827)-INDEX('PTRM input'!$G$277:$P$326,A4offset,$E827))*OFFSET($F$7,0,$E827))-SUM($G827:AA827))*(OFFSET('PTRM input'!$G$477,0,$E827-1)/A4taxstdlife))))</f>
        <v>n/a</v>
      </c>
      <c r="AC827" s="251" t="str">
        <f ca="1">IF(A4taxstdlife="n/a","n/a",IF(A4taxstdlife="",0,IF(AC$3&gt;(A4stdlife+$E827),((INDEX('PTRM input'!$G$385:$P$434,A4offset,$E827)-INDEX('PTRM input'!$G$277:$P$326,A4offset,$E827))*OFFSET($F$7,0,$E827))-SUM($G827:AB827),(((INDEX('PTRM input'!$G$385:$P$434,A4offset,$E827)-INDEX('PTRM input'!$G$277:$P$326,A4offset,$E827))*OFFSET($F$7,0,$E827))-SUM($G827:AB827))*(OFFSET('PTRM input'!$G$477,0,$E827-1)/A4taxstdlife))))</f>
        <v>n/a</v>
      </c>
      <c r="AD827" s="251" t="str">
        <f ca="1">IF(A4taxstdlife="n/a","n/a",IF(A4taxstdlife="",0,IF(AD$3&gt;(A4stdlife+$E827),((INDEX('PTRM input'!$G$385:$P$434,A4offset,$E827)-INDEX('PTRM input'!$G$277:$P$326,A4offset,$E827))*OFFSET($F$7,0,$E827))-SUM($G827:AC827),(((INDEX('PTRM input'!$G$385:$P$434,A4offset,$E827)-INDEX('PTRM input'!$G$277:$P$326,A4offset,$E827))*OFFSET($F$7,0,$E827))-SUM($G827:AC827))*(OFFSET('PTRM input'!$G$477,0,$E827-1)/A4taxstdlife))))</f>
        <v>n/a</v>
      </c>
      <c r="AE827" s="251" t="str">
        <f ca="1">IF(A4taxstdlife="n/a","n/a",IF(A4taxstdlife="",0,IF(AE$3&gt;(A4stdlife+$E827),((INDEX('PTRM input'!$G$385:$P$434,A4offset,$E827)-INDEX('PTRM input'!$G$277:$P$326,A4offset,$E827))*OFFSET($F$7,0,$E827))-SUM($G827:AD827),(((INDEX('PTRM input'!$G$385:$P$434,A4offset,$E827)-INDEX('PTRM input'!$G$277:$P$326,A4offset,$E827))*OFFSET($F$7,0,$E827))-SUM($G827:AD827))*(OFFSET('PTRM input'!$G$477,0,$E827-1)/A4taxstdlife))))</f>
        <v>n/a</v>
      </c>
      <c r="AF827" s="251" t="str">
        <f ca="1">IF(A4taxstdlife="n/a","n/a",IF(A4taxstdlife="",0,IF(AF$3&gt;(A4stdlife+$E827),((INDEX('PTRM input'!$G$385:$P$434,A4offset,$E827)-INDEX('PTRM input'!$G$277:$P$326,A4offset,$E827))*OFFSET($F$7,0,$E827))-SUM($G827:AE827),(((INDEX('PTRM input'!$G$385:$P$434,A4offset,$E827)-INDEX('PTRM input'!$G$277:$P$326,A4offset,$E827))*OFFSET($F$7,0,$E827))-SUM($G827:AE827))*(OFFSET('PTRM input'!$G$477,0,$E827-1)/A4taxstdlife))))</f>
        <v>n/a</v>
      </c>
      <c r="AG827" s="251" t="str">
        <f ca="1">IF(A4taxstdlife="n/a","n/a",IF(A4taxstdlife="",0,IF(AG$3&gt;(A4stdlife+$E827),((INDEX('PTRM input'!$G$385:$P$434,A4offset,$E827)-INDEX('PTRM input'!$G$277:$P$326,A4offset,$E827))*OFFSET($F$7,0,$E827))-SUM($G827:AF827),(((INDEX('PTRM input'!$G$385:$P$434,A4offset,$E827)-INDEX('PTRM input'!$G$277:$P$326,A4offset,$E827))*OFFSET($F$7,0,$E827))-SUM($G827:AF827))*(OFFSET('PTRM input'!$G$477,0,$E827-1)/A4taxstdlife))))</f>
        <v>n/a</v>
      </c>
      <c r="AH827" s="251" t="str">
        <f ca="1">IF(A4taxstdlife="n/a","n/a",IF(A4taxstdlife="",0,IF(AH$3&gt;(A4stdlife+$E827),((INDEX('PTRM input'!$G$385:$P$434,A4offset,$E827)-INDEX('PTRM input'!$G$277:$P$326,A4offset,$E827))*OFFSET($F$7,0,$E827))-SUM($G827:AG827),(((INDEX('PTRM input'!$G$385:$P$434,A4offset,$E827)-INDEX('PTRM input'!$G$277:$P$326,A4offset,$E827))*OFFSET($F$7,0,$E827))-SUM($G827:AG827))*(OFFSET('PTRM input'!$G$477,0,$E827-1)/A4taxstdlife))))</f>
        <v>n/a</v>
      </c>
      <c r="AI827" s="251" t="str">
        <f ca="1">IF(A4taxstdlife="n/a","n/a",IF(A4taxstdlife="",0,IF(AI$3&gt;(A4stdlife+$E827),((INDEX('PTRM input'!$G$385:$P$434,A4offset,$E827)-INDEX('PTRM input'!$G$277:$P$326,A4offset,$E827))*OFFSET($F$7,0,$E827))-SUM($G827:AH827),(((INDEX('PTRM input'!$G$385:$P$434,A4offset,$E827)-INDEX('PTRM input'!$G$277:$P$326,A4offset,$E827))*OFFSET($F$7,0,$E827))-SUM($G827:AH827))*(OFFSET('PTRM input'!$G$477,0,$E827-1)/A4taxstdlife))))</f>
        <v>n/a</v>
      </c>
      <c r="AJ827" s="251" t="str">
        <f ca="1">IF(A4taxstdlife="n/a","n/a",IF(A4taxstdlife="",0,IF(AJ$3&gt;(A4stdlife+$E827),((INDEX('PTRM input'!$G$385:$P$434,A4offset,$E827)-INDEX('PTRM input'!$G$277:$P$326,A4offset,$E827))*OFFSET($F$7,0,$E827))-SUM($G827:AI827),(((INDEX('PTRM input'!$G$385:$P$434,A4offset,$E827)-INDEX('PTRM input'!$G$277:$P$326,A4offset,$E827))*OFFSET($F$7,0,$E827))-SUM($G827:AI827))*(OFFSET('PTRM input'!$G$477,0,$E827-1)/A4taxstdlife))))</f>
        <v>n/a</v>
      </c>
      <c r="AK827" s="251" t="str">
        <f ca="1">IF(A4taxstdlife="n/a","n/a",IF(A4taxstdlife="",0,IF(AK$3&gt;(A4stdlife+$E827),((INDEX('PTRM input'!$G$385:$P$434,A4offset,$E827)-INDEX('PTRM input'!$G$277:$P$326,A4offset,$E827))*OFFSET($F$7,0,$E827))-SUM($G827:AJ827),(((INDEX('PTRM input'!$G$385:$P$434,A4offset,$E827)-INDEX('PTRM input'!$G$277:$P$326,A4offset,$E827))*OFFSET($F$7,0,$E827))-SUM($G827:AJ827))*(OFFSET('PTRM input'!$G$477,0,$E827-1)/A4taxstdlife))))</f>
        <v>n/a</v>
      </c>
      <c r="AL827" s="251" t="str">
        <f ca="1">IF(A4taxstdlife="n/a","n/a",IF(A4taxstdlife="",0,IF(AL$3&gt;(A4stdlife+$E827),((INDEX('PTRM input'!$G$385:$P$434,A4offset,$E827)-INDEX('PTRM input'!$G$277:$P$326,A4offset,$E827))*OFFSET($F$7,0,$E827))-SUM($G827:AK827),(((INDEX('PTRM input'!$G$385:$P$434,A4offset,$E827)-INDEX('PTRM input'!$G$277:$P$326,A4offset,$E827))*OFFSET($F$7,0,$E827))-SUM($G827:AK827))*(OFFSET('PTRM input'!$G$477,0,$E827-1)/A4taxstdlife))))</f>
        <v>n/a</v>
      </c>
      <c r="AM827" s="251" t="str">
        <f ca="1">IF(A4taxstdlife="n/a","n/a",IF(A4taxstdlife="",0,IF(AM$3&gt;(A4stdlife+$E827),((INDEX('PTRM input'!$G$385:$P$434,A4offset,$E827)-INDEX('PTRM input'!$G$277:$P$326,A4offset,$E827))*OFFSET($F$7,0,$E827))-SUM($G827:AL827),(((INDEX('PTRM input'!$G$385:$P$434,A4offset,$E827)-INDEX('PTRM input'!$G$277:$P$326,A4offset,$E827))*OFFSET($F$7,0,$E827))-SUM($G827:AL827))*(OFFSET('PTRM input'!$G$477,0,$E827-1)/A4taxstdlife))))</f>
        <v>n/a</v>
      </c>
      <c r="AN827" s="251" t="str">
        <f ca="1">IF(A4taxstdlife="n/a","n/a",IF(A4taxstdlife="",0,IF(AN$3&gt;(A4stdlife+$E827),((INDEX('PTRM input'!$G$385:$P$434,A4offset,$E827)-INDEX('PTRM input'!$G$277:$P$326,A4offset,$E827))*OFFSET($F$7,0,$E827))-SUM($G827:AM827),(((INDEX('PTRM input'!$G$385:$P$434,A4offset,$E827)-INDEX('PTRM input'!$G$277:$P$326,A4offset,$E827))*OFFSET($F$7,0,$E827))-SUM($G827:AM827))*(OFFSET('PTRM input'!$G$477,0,$E827-1)/A4taxstdlife))))</f>
        <v>n/a</v>
      </c>
      <c r="AO827" s="251" t="str">
        <f ca="1">IF(A4taxstdlife="n/a","n/a",IF(A4taxstdlife="",0,IF(AO$3&gt;(A4stdlife+$E827),((INDEX('PTRM input'!$G$385:$P$434,A4offset,$E827)-INDEX('PTRM input'!$G$277:$P$326,A4offset,$E827))*OFFSET($F$7,0,$E827))-SUM($G827:AN827),(((INDEX('PTRM input'!$G$385:$P$434,A4offset,$E827)-INDEX('PTRM input'!$G$277:$P$326,A4offset,$E827))*OFFSET($F$7,0,$E827))-SUM($G827:AN827))*(OFFSET('PTRM input'!$G$477,0,$E827-1)/A4taxstdlife))))</f>
        <v>n/a</v>
      </c>
      <c r="AP827" s="251" t="str">
        <f ca="1">IF(A4taxstdlife="n/a","n/a",IF(A4taxstdlife="",0,IF(AP$3&gt;(A4stdlife+$E827),((INDEX('PTRM input'!$G$385:$P$434,A4offset,$E827)-INDEX('PTRM input'!$G$277:$P$326,A4offset,$E827))*OFFSET($F$7,0,$E827))-SUM($G827:AO827),(((INDEX('PTRM input'!$G$385:$P$434,A4offset,$E827)-INDEX('PTRM input'!$G$277:$P$326,A4offset,$E827))*OFFSET($F$7,0,$E827))-SUM($G827:AO827))*(OFFSET('PTRM input'!$G$477,0,$E827-1)/A4taxstdlife))))</f>
        <v>n/a</v>
      </c>
      <c r="AQ827" s="251" t="str">
        <f ca="1">IF(A4taxstdlife="n/a","n/a",IF(A4taxstdlife="",0,IF(AQ$3&gt;(A4stdlife+$E827),((INDEX('PTRM input'!$G$385:$P$434,A4offset,$E827)-INDEX('PTRM input'!$G$277:$P$326,A4offset,$E827))*OFFSET($F$7,0,$E827))-SUM($G827:AP827),(((INDEX('PTRM input'!$G$385:$P$434,A4offset,$E827)-INDEX('PTRM input'!$G$277:$P$326,A4offset,$E827))*OFFSET($F$7,0,$E827))-SUM($G827:AP827))*(OFFSET('PTRM input'!$G$477,0,$E827-1)/A4taxstdlife))))</f>
        <v>n/a</v>
      </c>
      <c r="AR827" s="251" t="str">
        <f ca="1">IF(A4taxstdlife="n/a","n/a",IF(A4taxstdlife="",0,IF(AR$3&gt;(A4stdlife+$E827),((INDEX('PTRM input'!$G$385:$P$434,A4offset,$E827)-INDEX('PTRM input'!$G$277:$P$326,A4offset,$E827))*OFFSET($F$7,0,$E827))-SUM($G827:AQ827),(((INDEX('PTRM input'!$G$385:$P$434,A4offset,$E827)-INDEX('PTRM input'!$G$277:$P$326,A4offset,$E827))*OFFSET($F$7,0,$E827))-SUM($G827:AQ827))*(OFFSET('PTRM input'!$G$477,0,$E827-1)/A4taxstdlife))))</f>
        <v>n/a</v>
      </c>
      <c r="AS827" s="251" t="str">
        <f ca="1">IF(A4taxstdlife="n/a","n/a",IF(A4taxstdlife="",0,IF(AS$3&gt;(A4stdlife+$E827),((INDEX('PTRM input'!$G$385:$P$434,A4offset,$E827)-INDEX('PTRM input'!$G$277:$P$326,A4offset,$E827))*OFFSET($F$7,0,$E827))-SUM($G827:AR827),(((INDEX('PTRM input'!$G$385:$P$434,A4offset,$E827)-INDEX('PTRM input'!$G$277:$P$326,A4offset,$E827))*OFFSET($F$7,0,$E827))-SUM($G827:AR827))*(OFFSET('PTRM input'!$G$477,0,$E827-1)/A4taxstdlife))))</f>
        <v>n/a</v>
      </c>
      <c r="AT827" s="251" t="str">
        <f ca="1">IF(A4taxstdlife="n/a","n/a",IF(A4taxstdlife="",0,IF(AT$3&gt;(A4stdlife+$E827),((INDEX('PTRM input'!$G$385:$P$434,A4offset,$E827)-INDEX('PTRM input'!$G$277:$P$326,A4offset,$E827))*OFFSET($F$7,0,$E827))-SUM($G827:AS827),(((INDEX('PTRM input'!$G$385:$P$434,A4offset,$E827)-INDEX('PTRM input'!$G$277:$P$326,A4offset,$E827))*OFFSET($F$7,0,$E827))-SUM($G827:AS827))*(OFFSET('PTRM input'!$G$477,0,$E827-1)/A4taxstdlife))))</f>
        <v>n/a</v>
      </c>
      <c r="AU827" s="251" t="str">
        <f ca="1">IF(A4taxstdlife="n/a","n/a",IF(A4taxstdlife="",0,IF(AU$3&gt;(A4stdlife+$E827),((INDEX('PTRM input'!$G$385:$P$434,A4offset,$E827)-INDEX('PTRM input'!$G$277:$P$326,A4offset,$E827))*OFFSET($F$7,0,$E827))-SUM($G827:AT827),(((INDEX('PTRM input'!$G$385:$P$434,A4offset,$E827)-INDEX('PTRM input'!$G$277:$P$326,A4offset,$E827))*OFFSET($F$7,0,$E827))-SUM($G827:AT827))*(OFFSET('PTRM input'!$G$477,0,$E827-1)/A4taxstdlife))))</f>
        <v>n/a</v>
      </c>
      <c r="AV827" s="251" t="str">
        <f ca="1">IF(A4taxstdlife="n/a","n/a",IF(A4taxstdlife="",0,IF(AV$3&gt;(A4stdlife+$E827),((INDEX('PTRM input'!$G$385:$P$434,A4offset,$E827)-INDEX('PTRM input'!$G$277:$P$326,A4offset,$E827))*OFFSET($F$7,0,$E827))-SUM($G827:AU827),(((INDEX('PTRM input'!$G$385:$P$434,A4offset,$E827)-INDEX('PTRM input'!$G$277:$P$326,A4offset,$E827))*OFFSET($F$7,0,$E827))-SUM($G827:AU827))*(OFFSET('PTRM input'!$G$477,0,$E827-1)/A4taxstdlife))))</f>
        <v>n/a</v>
      </c>
      <c r="AW827" s="251" t="str">
        <f ca="1">IF(A4taxstdlife="n/a","n/a",IF(A4taxstdlife="",0,IF(AW$3&gt;(A4stdlife+$E827),((INDEX('PTRM input'!$G$385:$P$434,A4offset,$E827)-INDEX('PTRM input'!$G$277:$P$326,A4offset,$E827))*OFFSET($F$7,0,$E827))-SUM($G827:AV827),(((INDEX('PTRM input'!$G$385:$P$434,A4offset,$E827)-INDEX('PTRM input'!$G$277:$P$326,A4offset,$E827))*OFFSET($F$7,0,$E827))-SUM($G827:AV827))*(OFFSET('PTRM input'!$G$477,0,$E827-1)/A4taxstdlife))))</f>
        <v>n/a</v>
      </c>
      <c r="AX827" s="251" t="str">
        <f ca="1">IF(A4taxstdlife="n/a","n/a",IF(A4taxstdlife="",0,IF(AX$3&gt;(A4stdlife+$E827),((INDEX('PTRM input'!$G$385:$P$434,A4offset,$E827)-INDEX('PTRM input'!$G$277:$P$326,A4offset,$E827))*OFFSET($F$7,0,$E827))-SUM($G827:AW827),(((INDEX('PTRM input'!$G$385:$P$434,A4offset,$E827)-INDEX('PTRM input'!$G$277:$P$326,A4offset,$E827))*OFFSET($F$7,0,$E827))-SUM($G827:AW827))*(OFFSET('PTRM input'!$G$477,0,$E827-1)/A4taxstdlife))))</f>
        <v>n/a</v>
      </c>
      <c r="AY827" s="251" t="str">
        <f ca="1">IF(A4taxstdlife="n/a","n/a",IF(A4taxstdlife="",0,IF(AY$3&gt;(A4stdlife+$E827),((INDEX('PTRM input'!$G$385:$P$434,A4offset,$E827)-INDEX('PTRM input'!$G$277:$P$326,A4offset,$E827))*OFFSET($F$7,0,$E827))-SUM($G827:AX827),(((INDEX('PTRM input'!$G$385:$P$434,A4offset,$E827)-INDEX('PTRM input'!$G$277:$P$326,A4offset,$E827))*OFFSET($F$7,0,$E827))-SUM($G827:AX827))*(OFFSET('PTRM input'!$G$477,0,$E827-1)/A4taxstdlife))))</f>
        <v>n/a</v>
      </c>
      <c r="AZ827" s="251" t="str">
        <f ca="1">IF(A4taxstdlife="n/a","n/a",IF(A4taxstdlife="",0,IF(AZ$3&gt;(A4stdlife+$E827),((INDEX('PTRM input'!$G$385:$P$434,A4offset,$E827)-INDEX('PTRM input'!$G$277:$P$326,A4offset,$E827))*OFFSET($F$7,0,$E827))-SUM($G827:AY827),(((INDEX('PTRM input'!$G$385:$P$434,A4offset,$E827)-INDEX('PTRM input'!$G$277:$P$326,A4offset,$E827))*OFFSET($F$7,0,$E827))-SUM($G827:AY827))*(OFFSET('PTRM input'!$G$477,0,$E827-1)/A4taxstdlife))))</f>
        <v>n/a</v>
      </c>
      <c r="BA827" s="251" t="str">
        <f ca="1">IF(A4taxstdlife="n/a","n/a",IF(A4taxstdlife="",0,IF(BA$3&gt;(A4stdlife+$E827),((INDEX('PTRM input'!$G$385:$P$434,A4offset,$E827)-INDEX('PTRM input'!$G$277:$P$326,A4offset,$E827))*OFFSET($F$7,0,$E827))-SUM($G827:AZ827),(((INDEX('PTRM input'!$G$385:$P$434,A4offset,$E827)-INDEX('PTRM input'!$G$277:$P$326,A4offset,$E827))*OFFSET($F$7,0,$E827))-SUM($G827:AZ827))*(OFFSET('PTRM input'!$G$477,0,$E827-1)/A4taxstdlife))))</f>
        <v>n/a</v>
      </c>
      <c r="BB827" s="251" t="str">
        <f ca="1">IF(A4taxstdlife="n/a","n/a",IF(A4taxstdlife="",0,IF(BB$3&gt;(A4stdlife+$E827),((INDEX('PTRM input'!$G$385:$P$434,A4offset,$E827)-INDEX('PTRM input'!$G$277:$P$326,A4offset,$E827))*OFFSET($F$7,0,$E827))-SUM($G827:BA827),(((INDEX('PTRM input'!$G$385:$P$434,A4offset,$E827)-INDEX('PTRM input'!$G$277:$P$326,A4offset,$E827))*OFFSET($F$7,0,$E827))-SUM($G827:BA827))*(OFFSET('PTRM input'!$G$477,0,$E827-1)/A4taxstdlife))))</f>
        <v>n/a</v>
      </c>
      <c r="BC827" s="251" t="str">
        <f ca="1">IF(A4taxstdlife="n/a","n/a",IF(A4taxstdlife="",0,IF(BC$3&gt;(A4stdlife+$E827),((INDEX('PTRM input'!$G$385:$P$434,A4offset,$E827)-INDEX('PTRM input'!$G$277:$P$326,A4offset,$E827))*OFFSET($F$7,0,$E827))-SUM($G827:BB827),(((INDEX('PTRM input'!$G$385:$P$434,A4offset,$E827)-INDEX('PTRM input'!$G$277:$P$326,A4offset,$E827))*OFFSET($F$7,0,$E827))-SUM($G827:BB827))*(OFFSET('PTRM input'!$G$477,0,$E827-1)/A4taxstdlife))))</f>
        <v>n/a</v>
      </c>
      <c r="BD827" s="251" t="str">
        <f ca="1">IF(A4taxstdlife="n/a","n/a",IF(A4taxstdlife="",0,IF(BD$3&gt;(A4stdlife+$E827),((INDEX('PTRM input'!$G$385:$P$434,A4offset,$E827)-INDEX('PTRM input'!$G$277:$P$326,A4offset,$E827))*OFFSET($F$7,0,$E827))-SUM($G827:BC827),(((INDEX('PTRM input'!$G$385:$P$434,A4offset,$E827)-INDEX('PTRM input'!$G$277:$P$326,A4offset,$E827))*OFFSET($F$7,0,$E827))-SUM($G827:BC827))*(OFFSET('PTRM input'!$G$477,0,$E827-1)/A4taxstdlife))))</f>
        <v>n/a</v>
      </c>
      <c r="BE827" s="251" t="str">
        <f ca="1">IF(A4taxstdlife="n/a","n/a",IF(A4taxstdlife="",0,IF(BE$3&gt;(A4stdlife+$E827),((INDEX('PTRM input'!$G$385:$P$434,A4offset,$E827)-INDEX('PTRM input'!$G$277:$P$326,A4offset,$E827))*OFFSET($F$7,0,$E827))-SUM($G827:BD827),(((INDEX('PTRM input'!$G$385:$P$434,A4offset,$E827)-INDEX('PTRM input'!$G$277:$P$326,A4offset,$E827))*OFFSET($F$7,0,$E827))-SUM($G827:BD827))*(OFFSET('PTRM input'!$G$477,0,$E827-1)/A4taxstdlife))))</f>
        <v>n/a</v>
      </c>
      <c r="BF827" s="251" t="str">
        <f ca="1">IF(A4taxstdlife="n/a","n/a",IF(A4taxstdlife="",0,IF(BF$3&gt;(A4stdlife+$E827),((INDEX('PTRM input'!$G$385:$P$434,A4offset,$E827)-INDEX('PTRM input'!$G$277:$P$326,A4offset,$E827))*OFFSET($F$7,0,$E827))-SUM($G827:BE827),(((INDEX('PTRM input'!$G$385:$P$434,A4offset,$E827)-INDEX('PTRM input'!$G$277:$P$326,A4offset,$E827))*OFFSET($F$7,0,$E827))-SUM($G827:BE827))*(OFFSET('PTRM input'!$G$477,0,$E827-1)/A4taxstdlife))))</f>
        <v>n/a</v>
      </c>
      <c r="BG827" s="251" t="str">
        <f ca="1">IF(A4taxstdlife="n/a","n/a",IF(A4taxstdlife="",0,IF(BG$3&gt;(A4stdlife+$E827),((INDEX('PTRM input'!$G$385:$P$434,A4offset,$E827)-INDEX('PTRM input'!$G$277:$P$326,A4offset,$E827))*OFFSET($F$7,0,$E827))-SUM($G827:BF827),(((INDEX('PTRM input'!$G$385:$P$434,A4offset,$E827)-INDEX('PTRM input'!$G$277:$P$326,A4offset,$E827))*OFFSET($F$7,0,$E827))-SUM($G827:BF827))*(OFFSET('PTRM input'!$G$477,0,$E827-1)/A4taxstdlife))))</f>
        <v>n/a</v>
      </c>
      <c r="BH827" s="251" t="str">
        <f ca="1">IF(A4taxstdlife="n/a","n/a",IF(A4taxstdlife="",0,IF(BH$3&gt;(A4stdlife+$E827),((INDEX('PTRM input'!$G$385:$P$434,A4offset,$E827)-INDEX('PTRM input'!$G$277:$P$326,A4offset,$E827))*OFFSET($F$7,0,$E827))-SUM($G827:BG827),(((INDEX('PTRM input'!$G$385:$P$434,A4offset,$E827)-INDEX('PTRM input'!$G$277:$P$326,A4offset,$E827))*OFFSET($F$7,0,$E827))-SUM($G827:BG827))*(OFFSET('PTRM input'!$G$477,0,$E827-1)/A4taxstdlife))))</f>
        <v>n/a</v>
      </c>
      <c r="BI827" s="251" t="str">
        <f ca="1">IF(A4taxstdlife="n/a","n/a",IF(A4taxstdlife="",0,IF(BI$3&gt;(A4stdlife+$E827),((INDEX('PTRM input'!$G$385:$P$434,A4offset,$E827)-INDEX('PTRM input'!$G$277:$P$326,A4offset,$E827))*OFFSET($F$7,0,$E827))-SUM($G827:BH827),(((INDEX('PTRM input'!$G$385:$P$434,A4offset,$E827)-INDEX('PTRM input'!$G$277:$P$326,A4offset,$E827))*OFFSET($F$7,0,$E827))-SUM($G827:BH827))*(OFFSET('PTRM input'!$G$477,0,$E827-1)/A4taxstdlife))))</f>
        <v>n/a</v>
      </c>
      <c r="BJ827" s="116"/>
      <c r="BK827" s="116"/>
      <c r="BL827" s="116"/>
      <c r="BM827" s="116"/>
    </row>
    <row r="828" spans="1:65" ht="12.75" customHeight="1" outlineLevel="2">
      <c r="A828" s="366"/>
      <c r="B828" s="19"/>
      <c r="C828" s="18"/>
      <c r="D828" s="760"/>
      <c r="E828" s="86">
        <v>8</v>
      </c>
      <c r="F828" s="356"/>
      <c r="G828" s="434"/>
      <c r="H828" s="435"/>
      <c r="I828" s="435"/>
      <c r="J828" s="435"/>
      <c r="K828" s="435"/>
      <c r="L828" s="435"/>
      <c r="M828" s="435"/>
      <c r="N828" s="619"/>
      <c r="O828" s="251" t="str">
        <f ca="1">IF(A4taxstdlife="n/a","n/a",IF(A4taxstdlife="",0,IF(O$3&gt;(A4stdlife+$E828),((INDEX('PTRM input'!$G$385:$P$434,A4offset,$E828)-INDEX('PTRM input'!$G$277:$P$326,A4offset,$E828))*OFFSET($F$7,0,$E828))-SUM($G828:N828),(((INDEX('PTRM input'!$G$385:$P$434,A4offset,$E828)-INDEX('PTRM input'!$G$277:$P$326,A4offset,$E828))*OFFSET($F$7,0,$E828))-SUM($G828:N828))*(OFFSET('PTRM input'!$G$477,0,$E828-1)/A4taxstdlife))))</f>
        <v>n/a</v>
      </c>
      <c r="P828" s="251" t="str">
        <f ca="1">IF(A4taxstdlife="n/a","n/a",IF(A4taxstdlife="",0,IF(P$3&gt;(A4stdlife+$E828),((INDEX('PTRM input'!$G$385:$P$434,A4offset,$E828)-INDEX('PTRM input'!$G$277:$P$326,A4offset,$E828))*OFFSET($F$7,0,$E828))-SUM($G828:O828),(((INDEX('PTRM input'!$G$385:$P$434,A4offset,$E828)-INDEX('PTRM input'!$G$277:$P$326,A4offset,$E828))*OFFSET($F$7,0,$E828))-SUM($G828:O828))*(OFFSET('PTRM input'!$G$477,0,$E828-1)/A4taxstdlife))))</f>
        <v>n/a</v>
      </c>
      <c r="Q828" s="251" t="str">
        <f ca="1">IF(A4taxstdlife="n/a","n/a",IF(A4taxstdlife="",0,IF(Q$3&gt;(A4stdlife+$E828),((INDEX('PTRM input'!$G$385:$P$434,A4offset,$E828)-INDEX('PTRM input'!$G$277:$P$326,A4offset,$E828))*OFFSET($F$7,0,$E828))-SUM($G828:P828),(((INDEX('PTRM input'!$G$385:$P$434,A4offset,$E828)-INDEX('PTRM input'!$G$277:$P$326,A4offset,$E828))*OFFSET($F$7,0,$E828))-SUM($G828:P828))*(OFFSET('PTRM input'!$G$477,0,$E828-1)/A4taxstdlife))))</f>
        <v>n/a</v>
      </c>
      <c r="R828" s="251" t="str">
        <f ca="1">IF(A4taxstdlife="n/a","n/a",IF(A4taxstdlife="",0,IF(R$3&gt;(A4stdlife+$E828),((INDEX('PTRM input'!$G$385:$P$434,A4offset,$E828)-INDEX('PTRM input'!$G$277:$P$326,A4offset,$E828))*OFFSET($F$7,0,$E828))-SUM($G828:Q828),(((INDEX('PTRM input'!$G$385:$P$434,A4offset,$E828)-INDEX('PTRM input'!$G$277:$P$326,A4offset,$E828))*OFFSET($F$7,0,$E828))-SUM($G828:Q828))*(OFFSET('PTRM input'!$G$477,0,$E828-1)/A4taxstdlife))))</f>
        <v>n/a</v>
      </c>
      <c r="S828" s="251" t="str">
        <f ca="1">IF(A4taxstdlife="n/a","n/a",IF(A4taxstdlife="",0,IF(S$3&gt;(A4stdlife+$E828),((INDEX('PTRM input'!$G$385:$P$434,A4offset,$E828)-INDEX('PTRM input'!$G$277:$P$326,A4offset,$E828))*OFFSET($F$7,0,$E828))-SUM($G828:R828),(((INDEX('PTRM input'!$G$385:$P$434,A4offset,$E828)-INDEX('PTRM input'!$G$277:$P$326,A4offset,$E828))*OFFSET($F$7,0,$E828))-SUM($G828:R828))*(OFFSET('PTRM input'!$G$477,0,$E828-1)/A4taxstdlife))))</f>
        <v>n/a</v>
      </c>
      <c r="T828" s="251" t="str">
        <f ca="1">IF(A4taxstdlife="n/a","n/a",IF(A4taxstdlife="",0,IF(T$3&gt;(A4stdlife+$E828),((INDEX('PTRM input'!$G$385:$P$434,A4offset,$E828)-INDEX('PTRM input'!$G$277:$P$326,A4offset,$E828))*OFFSET($F$7,0,$E828))-SUM($G828:S828),(((INDEX('PTRM input'!$G$385:$P$434,A4offset,$E828)-INDEX('PTRM input'!$G$277:$P$326,A4offset,$E828))*OFFSET($F$7,0,$E828))-SUM($G828:S828))*(OFFSET('PTRM input'!$G$477,0,$E828-1)/A4taxstdlife))))</f>
        <v>n/a</v>
      </c>
      <c r="U828" s="251" t="str">
        <f ca="1">IF(A4taxstdlife="n/a","n/a",IF(A4taxstdlife="",0,IF(U$3&gt;(A4stdlife+$E828),((INDEX('PTRM input'!$G$385:$P$434,A4offset,$E828)-INDEX('PTRM input'!$G$277:$P$326,A4offset,$E828))*OFFSET($F$7,0,$E828))-SUM($G828:T828),(((INDEX('PTRM input'!$G$385:$P$434,A4offset,$E828)-INDEX('PTRM input'!$G$277:$P$326,A4offset,$E828))*OFFSET($F$7,0,$E828))-SUM($G828:T828))*(OFFSET('PTRM input'!$G$477,0,$E828-1)/A4taxstdlife))))</f>
        <v>n/a</v>
      </c>
      <c r="V828" s="251" t="str">
        <f ca="1">IF(A4taxstdlife="n/a","n/a",IF(A4taxstdlife="",0,IF(V$3&gt;(A4stdlife+$E828),((INDEX('PTRM input'!$G$385:$P$434,A4offset,$E828)-INDEX('PTRM input'!$G$277:$P$326,A4offset,$E828))*OFFSET($F$7,0,$E828))-SUM($G828:U828),(((INDEX('PTRM input'!$G$385:$P$434,A4offset,$E828)-INDEX('PTRM input'!$G$277:$P$326,A4offset,$E828))*OFFSET($F$7,0,$E828))-SUM($G828:U828))*(OFFSET('PTRM input'!$G$477,0,$E828-1)/A4taxstdlife))))</f>
        <v>n/a</v>
      </c>
      <c r="W828" s="251" t="str">
        <f ca="1">IF(A4taxstdlife="n/a","n/a",IF(A4taxstdlife="",0,IF(W$3&gt;(A4stdlife+$E828),((INDEX('PTRM input'!$G$385:$P$434,A4offset,$E828)-INDEX('PTRM input'!$G$277:$P$326,A4offset,$E828))*OFFSET($F$7,0,$E828))-SUM($G828:V828),(((INDEX('PTRM input'!$G$385:$P$434,A4offset,$E828)-INDEX('PTRM input'!$G$277:$P$326,A4offset,$E828))*OFFSET($F$7,0,$E828))-SUM($G828:V828))*(OFFSET('PTRM input'!$G$477,0,$E828-1)/A4taxstdlife))))</f>
        <v>n/a</v>
      </c>
      <c r="X828" s="251" t="str">
        <f ca="1">IF(A4taxstdlife="n/a","n/a",IF(A4taxstdlife="",0,IF(X$3&gt;(A4stdlife+$E828),((INDEX('PTRM input'!$G$385:$P$434,A4offset,$E828)-INDEX('PTRM input'!$G$277:$P$326,A4offset,$E828))*OFFSET($F$7,0,$E828))-SUM($G828:W828),(((INDEX('PTRM input'!$G$385:$P$434,A4offset,$E828)-INDEX('PTRM input'!$G$277:$P$326,A4offset,$E828))*OFFSET($F$7,0,$E828))-SUM($G828:W828))*(OFFSET('PTRM input'!$G$477,0,$E828-1)/A4taxstdlife))))</f>
        <v>n/a</v>
      </c>
      <c r="Y828" s="251" t="str">
        <f ca="1">IF(A4taxstdlife="n/a","n/a",IF(A4taxstdlife="",0,IF(Y$3&gt;(A4stdlife+$E828),((INDEX('PTRM input'!$G$385:$P$434,A4offset,$E828)-INDEX('PTRM input'!$G$277:$P$326,A4offset,$E828))*OFFSET($F$7,0,$E828))-SUM($G828:X828),(((INDEX('PTRM input'!$G$385:$P$434,A4offset,$E828)-INDEX('PTRM input'!$G$277:$P$326,A4offset,$E828))*OFFSET($F$7,0,$E828))-SUM($G828:X828))*(OFFSET('PTRM input'!$G$477,0,$E828-1)/A4taxstdlife))))</f>
        <v>n/a</v>
      </c>
      <c r="Z828" s="251" t="str">
        <f ca="1">IF(A4taxstdlife="n/a","n/a",IF(A4taxstdlife="",0,IF(Z$3&gt;(A4stdlife+$E828),((INDEX('PTRM input'!$G$385:$P$434,A4offset,$E828)-INDEX('PTRM input'!$G$277:$P$326,A4offset,$E828))*OFFSET($F$7,0,$E828))-SUM($G828:Y828),(((INDEX('PTRM input'!$G$385:$P$434,A4offset,$E828)-INDEX('PTRM input'!$G$277:$P$326,A4offset,$E828))*OFFSET($F$7,0,$E828))-SUM($G828:Y828))*(OFFSET('PTRM input'!$G$477,0,$E828-1)/A4taxstdlife))))</f>
        <v>n/a</v>
      </c>
      <c r="AA828" s="251" t="str">
        <f ca="1">IF(A4taxstdlife="n/a","n/a",IF(A4taxstdlife="",0,IF(AA$3&gt;(A4stdlife+$E828),((INDEX('PTRM input'!$G$385:$P$434,A4offset,$E828)-INDEX('PTRM input'!$G$277:$P$326,A4offset,$E828))*OFFSET($F$7,0,$E828))-SUM($G828:Z828),(((INDEX('PTRM input'!$G$385:$P$434,A4offset,$E828)-INDEX('PTRM input'!$G$277:$P$326,A4offset,$E828))*OFFSET($F$7,0,$E828))-SUM($G828:Z828))*(OFFSET('PTRM input'!$G$477,0,$E828-1)/A4taxstdlife))))</f>
        <v>n/a</v>
      </c>
      <c r="AB828" s="251" t="str">
        <f ca="1">IF(A4taxstdlife="n/a","n/a",IF(A4taxstdlife="",0,IF(AB$3&gt;(A4stdlife+$E828),((INDEX('PTRM input'!$G$385:$P$434,A4offset,$E828)-INDEX('PTRM input'!$G$277:$P$326,A4offset,$E828))*OFFSET($F$7,0,$E828))-SUM($G828:AA828),(((INDEX('PTRM input'!$G$385:$P$434,A4offset,$E828)-INDEX('PTRM input'!$G$277:$P$326,A4offset,$E828))*OFFSET($F$7,0,$E828))-SUM($G828:AA828))*(OFFSET('PTRM input'!$G$477,0,$E828-1)/A4taxstdlife))))</f>
        <v>n/a</v>
      </c>
      <c r="AC828" s="251" t="str">
        <f ca="1">IF(A4taxstdlife="n/a","n/a",IF(A4taxstdlife="",0,IF(AC$3&gt;(A4stdlife+$E828),((INDEX('PTRM input'!$G$385:$P$434,A4offset,$E828)-INDEX('PTRM input'!$G$277:$P$326,A4offset,$E828))*OFFSET($F$7,0,$E828))-SUM($G828:AB828),(((INDEX('PTRM input'!$G$385:$P$434,A4offset,$E828)-INDEX('PTRM input'!$G$277:$P$326,A4offset,$E828))*OFFSET($F$7,0,$E828))-SUM($G828:AB828))*(OFFSET('PTRM input'!$G$477,0,$E828-1)/A4taxstdlife))))</f>
        <v>n/a</v>
      </c>
      <c r="AD828" s="251" t="str">
        <f ca="1">IF(A4taxstdlife="n/a","n/a",IF(A4taxstdlife="",0,IF(AD$3&gt;(A4stdlife+$E828),((INDEX('PTRM input'!$G$385:$P$434,A4offset,$E828)-INDEX('PTRM input'!$G$277:$P$326,A4offset,$E828))*OFFSET($F$7,0,$E828))-SUM($G828:AC828),(((INDEX('PTRM input'!$G$385:$P$434,A4offset,$E828)-INDEX('PTRM input'!$G$277:$P$326,A4offset,$E828))*OFFSET($F$7,0,$E828))-SUM($G828:AC828))*(OFFSET('PTRM input'!$G$477,0,$E828-1)/A4taxstdlife))))</f>
        <v>n/a</v>
      </c>
      <c r="AE828" s="251" t="str">
        <f ca="1">IF(A4taxstdlife="n/a","n/a",IF(A4taxstdlife="",0,IF(AE$3&gt;(A4stdlife+$E828),((INDEX('PTRM input'!$G$385:$P$434,A4offset,$E828)-INDEX('PTRM input'!$G$277:$P$326,A4offset,$E828))*OFFSET($F$7,0,$E828))-SUM($G828:AD828),(((INDEX('PTRM input'!$G$385:$P$434,A4offset,$E828)-INDEX('PTRM input'!$G$277:$P$326,A4offset,$E828))*OFFSET($F$7,0,$E828))-SUM($G828:AD828))*(OFFSET('PTRM input'!$G$477,0,$E828-1)/A4taxstdlife))))</f>
        <v>n/a</v>
      </c>
      <c r="AF828" s="251" t="str">
        <f ca="1">IF(A4taxstdlife="n/a","n/a",IF(A4taxstdlife="",0,IF(AF$3&gt;(A4stdlife+$E828),((INDEX('PTRM input'!$G$385:$P$434,A4offset,$E828)-INDEX('PTRM input'!$G$277:$P$326,A4offset,$E828))*OFFSET($F$7,0,$E828))-SUM($G828:AE828),(((INDEX('PTRM input'!$G$385:$P$434,A4offset,$E828)-INDEX('PTRM input'!$G$277:$P$326,A4offset,$E828))*OFFSET($F$7,0,$E828))-SUM($G828:AE828))*(OFFSET('PTRM input'!$G$477,0,$E828-1)/A4taxstdlife))))</f>
        <v>n/a</v>
      </c>
      <c r="AG828" s="251" t="str">
        <f ca="1">IF(A4taxstdlife="n/a","n/a",IF(A4taxstdlife="",0,IF(AG$3&gt;(A4stdlife+$E828),((INDEX('PTRM input'!$G$385:$P$434,A4offset,$E828)-INDEX('PTRM input'!$G$277:$P$326,A4offset,$E828))*OFFSET($F$7,0,$E828))-SUM($G828:AF828),(((INDEX('PTRM input'!$G$385:$P$434,A4offset,$E828)-INDEX('PTRM input'!$G$277:$P$326,A4offset,$E828))*OFFSET($F$7,0,$E828))-SUM($G828:AF828))*(OFFSET('PTRM input'!$G$477,0,$E828-1)/A4taxstdlife))))</f>
        <v>n/a</v>
      </c>
      <c r="AH828" s="251" t="str">
        <f ca="1">IF(A4taxstdlife="n/a","n/a",IF(A4taxstdlife="",0,IF(AH$3&gt;(A4stdlife+$E828),((INDEX('PTRM input'!$G$385:$P$434,A4offset,$E828)-INDEX('PTRM input'!$G$277:$P$326,A4offset,$E828))*OFFSET($F$7,0,$E828))-SUM($G828:AG828),(((INDEX('PTRM input'!$G$385:$P$434,A4offset,$E828)-INDEX('PTRM input'!$G$277:$P$326,A4offset,$E828))*OFFSET($F$7,0,$E828))-SUM($G828:AG828))*(OFFSET('PTRM input'!$G$477,0,$E828-1)/A4taxstdlife))))</f>
        <v>n/a</v>
      </c>
      <c r="AI828" s="251" t="str">
        <f ca="1">IF(A4taxstdlife="n/a","n/a",IF(A4taxstdlife="",0,IF(AI$3&gt;(A4stdlife+$E828),((INDEX('PTRM input'!$G$385:$P$434,A4offset,$E828)-INDEX('PTRM input'!$G$277:$P$326,A4offset,$E828))*OFFSET($F$7,0,$E828))-SUM($G828:AH828),(((INDEX('PTRM input'!$G$385:$P$434,A4offset,$E828)-INDEX('PTRM input'!$G$277:$P$326,A4offset,$E828))*OFFSET($F$7,0,$E828))-SUM($G828:AH828))*(OFFSET('PTRM input'!$G$477,0,$E828-1)/A4taxstdlife))))</f>
        <v>n/a</v>
      </c>
      <c r="AJ828" s="251" t="str">
        <f ca="1">IF(A4taxstdlife="n/a","n/a",IF(A4taxstdlife="",0,IF(AJ$3&gt;(A4stdlife+$E828),((INDEX('PTRM input'!$G$385:$P$434,A4offset,$E828)-INDEX('PTRM input'!$G$277:$P$326,A4offset,$E828))*OFFSET($F$7,0,$E828))-SUM($G828:AI828),(((INDEX('PTRM input'!$G$385:$P$434,A4offset,$E828)-INDEX('PTRM input'!$G$277:$P$326,A4offset,$E828))*OFFSET($F$7,0,$E828))-SUM($G828:AI828))*(OFFSET('PTRM input'!$G$477,0,$E828-1)/A4taxstdlife))))</f>
        <v>n/a</v>
      </c>
      <c r="AK828" s="251" t="str">
        <f ca="1">IF(A4taxstdlife="n/a","n/a",IF(A4taxstdlife="",0,IF(AK$3&gt;(A4stdlife+$E828),((INDEX('PTRM input'!$G$385:$P$434,A4offset,$E828)-INDEX('PTRM input'!$G$277:$P$326,A4offset,$E828))*OFFSET($F$7,0,$E828))-SUM($G828:AJ828),(((INDEX('PTRM input'!$G$385:$P$434,A4offset,$E828)-INDEX('PTRM input'!$G$277:$P$326,A4offset,$E828))*OFFSET($F$7,0,$E828))-SUM($G828:AJ828))*(OFFSET('PTRM input'!$G$477,0,$E828-1)/A4taxstdlife))))</f>
        <v>n/a</v>
      </c>
      <c r="AL828" s="251" t="str">
        <f ca="1">IF(A4taxstdlife="n/a","n/a",IF(A4taxstdlife="",0,IF(AL$3&gt;(A4stdlife+$E828),((INDEX('PTRM input'!$G$385:$P$434,A4offset,$E828)-INDEX('PTRM input'!$G$277:$P$326,A4offset,$E828))*OFFSET($F$7,0,$E828))-SUM($G828:AK828),(((INDEX('PTRM input'!$G$385:$P$434,A4offset,$E828)-INDEX('PTRM input'!$G$277:$P$326,A4offset,$E828))*OFFSET($F$7,0,$E828))-SUM($G828:AK828))*(OFFSET('PTRM input'!$G$477,0,$E828-1)/A4taxstdlife))))</f>
        <v>n/a</v>
      </c>
      <c r="AM828" s="251" t="str">
        <f ca="1">IF(A4taxstdlife="n/a","n/a",IF(A4taxstdlife="",0,IF(AM$3&gt;(A4stdlife+$E828),((INDEX('PTRM input'!$G$385:$P$434,A4offset,$E828)-INDEX('PTRM input'!$G$277:$P$326,A4offset,$E828))*OFFSET($F$7,0,$E828))-SUM($G828:AL828),(((INDEX('PTRM input'!$G$385:$P$434,A4offset,$E828)-INDEX('PTRM input'!$G$277:$P$326,A4offset,$E828))*OFFSET($F$7,0,$E828))-SUM($G828:AL828))*(OFFSET('PTRM input'!$G$477,0,$E828-1)/A4taxstdlife))))</f>
        <v>n/a</v>
      </c>
      <c r="AN828" s="251" t="str">
        <f ca="1">IF(A4taxstdlife="n/a","n/a",IF(A4taxstdlife="",0,IF(AN$3&gt;(A4stdlife+$E828),((INDEX('PTRM input'!$G$385:$P$434,A4offset,$E828)-INDEX('PTRM input'!$G$277:$P$326,A4offset,$E828))*OFFSET($F$7,0,$E828))-SUM($G828:AM828),(((INDEX('PTRM input'!$G$385:$P$434,A4offset,$E828)-INDEX('PTRM input'!$G$277:$P$326,A4offset,$E828))*OFFSET($F$7,0,$E828))-SUM($G828:AM828))*(OFFSET('PTRM input'!$G$477,0,$E828-1)/A4taxstdlife))))</f>
        <v>n/a</v>
      </c>
      <c r="AO828" s="251" t="str">
        <f ca="1">IF(A4taxstdlife="n/a","n/a",IF(A4taxstdlife="",0,IF(AO$3&gt;(A4stdlife+$E828),((INDEX('PTRM input'!$G$385:$P$434,A4offset,$E828)-INDEX('PTRM input'!$G$277:$P$326,A4offset,$E828))*OFFSET($F$7,0,$E828))-SUM($G828:AN828),(((INDEX('PTRM input'!$G$385:$P$434,A4offset,$E828)-INDEX('PTRM input'!$G$277:$P$326,A4offset,$E828))*OFFSET($F$7,0,$E828))-SUM($G828:AN828))*(OFFSET('PTRM input'!$G$477,0,$E828-1)/A4taxstdlife))))</f>
        <v>n/a</v>
      </c>
      <c r="AP828" s="251" t="str">
        <f ca="1">IF(A4taxstdlife="n/a","n/a",IF(A4taxstdlife="",0,IF(AP$3&gt;(A4stdlife+$E828),((INDEX('PTRM input'!$G$385:$P$434,A4offset,$E828)-INDEX('PTRM input'!$G$277:$P$326,A4offset,$E828))*OFFSET($F$7,0,$E828))-SUM($G828:AO828),(((INDEX('PTRM input'!$G$385:$P$434,A4offset,$E828)-INDEX('PTRM input'!$G$277:$P$326,A4offset,$E828))*OFFSET($F$7,0,$E828))-SUM($G828:AO828))*(OFFSET('PTRM input'!$G$477,0,$E828-1)/A4taxstdlife))))</f>
        <v>n/a</v>
      </c>
      <c r="AQ828" s="251" t="str">
        <f ca="1">IF(A4taxstdlife="n/a","n/a",IF(A4taxstdlife="",0,IF(AQ$3&gt;(A4stdlife+$E828),((INDEX('PTRM input'!$G$385:$P$434,A4offset,$E828)-INDEX('PTRM input'!$G$277:$P$326,A4offset,$E828))*OFFSET($F$7,0,$E828))-SUM($G828:AP828),(((INDEX('PTRM input'!$G$385:$P$434,A4offset,$E828)-INDEX('PTRM input'!$G$277:$P$326,A4offset,$E828))*OFFSET($F$7,0,$E828))-SUM($G828:AP828))*(OFFSET('PTRM input'!$G$477,0,$E828-1)/A4taxstdlife))))</f>
        <v>n/a</v>
      </c>
      <c r="AR828" s="251" t="str">
        <f ca="1">IF(A4taxstdlife="n/a","n/a",IF(A4taxstdlife="",0,IF(AR$3&gt;(A4stdlife+$E828),((INDEX('PTRM input'!$G$385:$P$434,A4offset,$E828)-INDEX('PTRM input'!$G$277:$P$326,A4offset,$E828))*OFFSET($F$7,0,$E828))-SUM($G828:AQ828),(((INDEX('PTRM input'!$G$385:$P$434,A4offset,$E828)-INDEX('PTRM input'!$G$277:$P$326,A4offset,$E828))*OFFSET($F$7,0,$E828))-SUM($G828:AQ828))*(OFFSET('PTRM input'!$G$477,0,$E828-1)/A4taxstdlife))))</f>
        <v>n/a</v>
      </c>
      <c r="AS828" s="251" t="str">
        <f ca="1">IF(A4taxstdlife="n/a","n/a",IF(A4taxstdlife="",0,IF(AS$3&gt;(A4stdlife+$E828),((INDEX('PTRM input'!$G$385:$P$434,A4offset,$E828)-INDEX('PTRM input'!$G$277:$P$326,A4offset,$E828))*OFFSET($F$7,0,$E828))-SUM($G828:AR828),(((INDEX('PTRM input'!$G$385:$P$434,A4offset,$E828)-INDEX('PTRM input'!$G$277:$P$326,A4offset,$E828))*OFFSET($F$7,0,$E828))-SUM($G828:AR828))*(OFFSET('PTRM input'!$G$477,0,$E828-1)/A4taxstdlife))))</f>
        <v>n/a</v>
      </c>
      <c r="AT828" s="251" t="str">
        <f ca="1">IF(A4taxstdlife="n/a","n/a",IF(A4taxstdlife="",0,IF(AT$3&gt;(A4stdlife+$E828),((INDEX('PTRM input'!$G$385:$P$434,A4offset,$E828)-INDEX('PTRM input'!$G$277:$P$326,A4offset,$E828))*OFFSET($F$7,0,$E828))-SUM($G828:AS828),(((INDEX('PTRM input'!$G$385:$P$434,A4offset,$E828)-INDEX('PTRM input'!$G$277:$P$326,A4offset,$E828))*OFFSET($F$7,0,$E828))-SUM($G828:AS828))*(OFFSET('PTRM input'!$G$477,0,$E828-1)/A4taxstdlife))))</f>
        <v>n/a</v>
      </c>
      <c r="AU828" s="251" t="str">
        <f ca="1">IF(A4taxstdlife="n/a","n/a",IF(A4taxstdlife="",0,IF(AU$3&gt;(A4stdlife+$E828),((INDEX('PTRM input'!$G$385:$P$434,A4offset,$E828)-INDEX('PTRM input'!$G$277:$P$326,A4offset,$E828))*OFFSET($F$7,0,$E828))-SUM($G828:AT828),(((INDEX('PTRM input'!$G$385:$P$434,A4offset,$E828)-INDEX('PTRM input'!$G$277:$P$326,A4offset,$E828))*OFFSET($F$7,0,$E828))-SUM($G828:AT828))*(OFFSET('PTRM input'!$G$477,0,$E828-1)/A4taxstdlife))))</f>
        <v>n/a</v>
      </c>
      <c r="AV828" s="251" t="str">
        <f ca="1">IF(A4taxstdlife="n/a","n/a",IF(A4taxstdlife="",0,IF(AV$3&gt;(A4stdlife+$E828),((INDEX('PTRM input'!$G$385:$P$434,A4offset,$E828)-INDEX('PTRM input'!$G$277:$P$326,A4offset,$E828))*OFFSET($F$7,0,$E828))-SUM($G828:AU828),(((INDEX('PTRM input'!$G$385:$P$434,A4offset,$E828)-INDEX('PTRM input'!$G$277:$P$326,A4offset,$E828))*OFFSET($F$7,0,$E828))-SUM($G828:AU828))*(OFFSET('PTRM input'!$G$477,0,$E828-1)/A4taxstdlife))))</f>
        <v>n/a</v>
      </c>
      <c r="AW828" s="251" t="str">
        <f ca="1">IF(A4taxstdlife="n/a","n/a",IF(A4taxstdlife="",0,IF(AW$3&gt;(A4stdlife+$E828),((INDEX('PTRM input'!$G$385:$P$434,A4offset,$E828)-INDEX('PTRM input'!$G$277:$P$326,A4offset,$E828))*OFFSET($F$7,0,$E828))-SUM($G828:AV828),(((INDEX('PTRM input'!$G$385:$P$434,A4offset,$E828)-INDEX('PTRM input'!$G$277:$P$326,A4offset,$E828))*OFFSET($F$7,0,$E828))-SUM($G828:AV828))*(OFFSET('PTRM input'!$G$477,0,$E828-1)/A4taxstdlife))))</f>
        <v>n/a</v>
      </c>
      <c r="AX828" s="251" t="str">
        <f ca="1">IF(A4taxstdlife="n/a","n/a",IF(A4taxstdlife="",0,IF(AX$3&gt;(A4stdlife+$E828),((INDEX('PTRM input'!$G$385:$P$434,A4offset,$E828)-INDEX('PTRM input'!$G$277:$P$326,A4offset,$E828))*OFFSET($F$7,0,$E828))-SUM($G828:AW828),(((INDEX('PTRM input'!$G$385:$P$434,A4offset,$E828)-INDEX('PTRM input'!$G$277:$P$326,A4offset,$E828))*OFFSET($F$7,0,$E828))-SUM($G828:AW828))*(OFFSET('PTRM input'!$G$477,0,$E828-1)/A4taxstdlife))))</f>
        <v>n/a</v>
      </c>
      <c r="AY828" s="251" t="str">
        <f ca="1">IF(A4taxstdlife="n/a","n/a",IF(A4taxstdlife="",0,IF(AY$3&gt;(A4stdlife+$E828),((INDEX('PTRM input'!$G$385:$P$434,A4offset,$E828)-INDEX('PTRM input'!$G$277:$P$326,A4offset,$E828))*OFFSET($F$7,0,$E828))-SUM($G828:AX828),(((INDEX('PTRM input'!$G$385:$P$434,A4offset,$E828)-INDEX('PTRM input'!$G$277:$P$326,A4offset,$E828))*OFFSET($F$7,0,$E828))-SUM($G828:AX828))*(OFFSET('PTRM input'!$G$477,0,$E828-1)/A4taxstdlife))))</f>
        <v>n/a</v>
      </c>
      <c r="AZ828" s="251" t="str">
        <f ca="1">IF(A4taxstdlife="n/a","n/a",IF(A4taxstdlife="",0,IF(AZ$3&gt;(A4stdlife+$E828),((INDEX('PTRM input'!$G$385:$P$434,A4offset,$E828)-INDEX('PTRM input'!$G$277:$P$326,A4offset,$E828))*OFFSET($F$7,0,$E828))-SUM($G828:AY828),(((INDEX('PTRM input'!$G$385:$P$434,A4offset,$E828)-INDEX('PTRM input'!$G$277:$P$326,A4offset,$E828))*OFFSET($F$7,0,$E828))-SUM($G828:AY828))*(OFFSET('PTRM input'!$G$477,0,$E828-1)/A4taxstdlife))))</f>
        <v>n/a</v>
      </c>
      <c r="BA828" s="251" t="str">
        <f ca="1">IF(A4taxstdlife="n/a","n/a",IF(A4taxstdlife="",0,IF(BA$3&gt;(A4stdlife+$E828),((INDEX('PTRM input'!$G$385:$P$434,A4offset,$E828)-INDEX('PTRM input'!$G$277:$P$326,A4offset,$E828))*OFFSET($F$7,0,$E828))-SUM($G828:AZ828),(((INDEX('PTRM input'!$G$385:$P$434,A4offset,$E828)-INDEX('PTRM input'!$G$277:$P$326,A4offset,$E828))*OFFSET($F$7,0,$E828))-SUM($G828:AZ828))*(OFFSET('PTRM input'!$G$477,0,$E828-1)/A4taxstdlife))))</f>
        <v>n/a</v>
      </c>
      <c r="BB828" s="251" t="str">
        <f ca="1">IF(A4taxstdlife="n/a","n/a",IF(A4taxstdlife="",0,IF(BB$3&gt;(A4stdlife+$E828),((INDEX('PTRM input'!$G$385:$P$434,A4offset,$E828)-INDEX('PTRM input'!$G$277:$P$326,A4offset,$E828))*OFFSET($F$7,0,$E828))-SUM($G828:BA828),(((INDEX('PTRM input'!$G$385:$P$434,A4offset,$E828)-INDEX('PTRM input'!$G$277:$P$326,A4offset,$E828))*OFFSET($F$7,0,$E828))-SUM($G828:BA828))*(OFFSET('PTRM input'!$G$477,0,$E828-1)/A4taxstdlife))))</f>
        <v>n/a</v>
      </c>
      <c r="BC828" s="251" t="str">
        <f ca="1">IF(A4taxstdlife="n/a","n/a",IF(A4taxstdlife="",0,IF(BC$3&gt;(A4stdlife+$E828),((INDEX('PTRM input'!$G$385:$P$434,A4offset,$E828)-INDEX('PTRM input'!$G$277:$P$326,A4offset,$E828))*OFFSET($F$7,0,$E828))-SUM($G828:BB828),(((INDEX('PTRM input'!$G$385:$P$434,A4offset,$E828)-INDEX('PTRM input'!$G$277:$P$326,A4offset,$E828))*OFFSET($F$7,0,$E828))-SUM($G828:BB828))*(OFFSET('PTRM input'!$G$477,0,$E828-1)/A4taxstdlife))))</f>
        <v>n/a</v>
      </c>
      <c r="BD828" s="251" t="str">
        <f ca="1">IF(A4taxstdlife="n/a","n/a",IF(A4taxstdlife="",0,IF(BD$3&gt;(A4stdlife+$E828),((INDEX('PTRM input'!$G$385:$P$434,A4offset,$E828)-INDEX('PTRM input'!$G$277:$P$326,A4offset,$E828))*OFFSET($F$7,0,$E828))-SUM($G828:BC828),(((INDEX('PTRM input'!$G$385:$P$434,A4offset,$E828)-INDEX('PTRM input'!$G$277:$P$326,A4offset,$E828))*OFFSET($F$7,0,$E828))-SUM($G828:BC828))*(OFFSET('PTRM input'!$G$477,0,$E828-1)/A4taxstdlife))))</f>
        <v>n/a</v>
      </c>
      <c r="BE828" s="251" t="str">
        <f ca="1">IF(A4taxstdlife="n/a","n/a",IF(A4taxstdlife="",0,IF(BE$3&gt;(A4stdlife+$E828),((INDEX('PTRM input'!$G$385:$P$434,A4offset,$E828)-INDEX('PTRM input'!$G$277:$P$326,A4offset,$E828))*OFFSET($F$7,0,$E828))-SUM($G828:BD828),(((INDEX('PTRM input'!$G$385:$P$434,A4offset,$E828)-INDEX('PTRM input'!$G$277:$P$326,A4offset,$E828))*OFFSET($F$7,0,$E828))-SUM($G828:BD828))*(OFFSET('PTRM input'!$G$477,0,$E828-1)/A4taxstdlife))))</f>
        <v>n/a</v>
      </c>
      <c r="BF828" s="251" t="str">
        <f ca="1">IF(A4taxstdlife="n/a","n/a",IF(A4taxstdlife="",0,IF(BF$3&gt;(A4stdlife+$E828),((INDEX('PTRM input'!$G$385:$P$434,A4offset,$E828)-INDEX('PTRM input'!$G$277:$P$326,A4offset,$E828))*OFFSET($F$7,0,$E828))-SUM($G828:BE828),(((INDEX('PTRM input'!$G$385:$P$434,A4offset,$E828)-INDEX('PTRM input'!$G$277:$P$326,A4offset,$E828))*OFFSET($F$7,0,$E828))-SUM($G828:BE828))*(OFFSET('PTRM input'!$G$477,0,$E828-1)/A4taxstdlife))))</f>
        <v>n/a</v>
      </c>
      <c r="BG828" s="251" t="str">
        <f ca="1">IF(A4taxstdlife="n/a","n/a",IF(A4taxstdlife="",0,IF(BG$3&gt;(A4stdlife+$E828),((INDEX('PTRM input'!$G$385:$P$434,A4offset,$E828)-INDEX('PTRM input'!$G$277:$P$326,A4offset,$E828))*OFFSET($F$7,0,$E828))-SUM($G828:BF828),(((INDEX('PTRM input'!$G$385:$P$434,A4offset,$E828)-INDEX('PTRM input'!$G$277:$P$326,A4offset,$E828))*OFFSET($F$7,0,$E828))-SUM($G828:BF828))*(OFFSET('PTRM input'!$G$477,0,$E828-1)/A4taxstdlife))))</f>
        <v>n/a</v>
      </c>
      <c r="BH828" s="251" t="str">
        <f ca="1">IF(A4taxstdlife="n/a","n/a",IF(A4taxstdlife="",0,IF(BH$3&gt;(A4stdlife+$E828),((INDEX('PTRM input'!$G$385:$P$434,A4offset,$E828)-INDEX('PTRM input'!$G$277:$P$326,A4offset,$E828))*OFFSET($F$7,0,$E828))-SUM($G828:BG828),(((INDEX('PTRM input'!$G$385:$P$434,A4offset,$E828)-INDEX('PTRM input'!$G$277:$P$326,A4offset,$E828))*OFFSET($F$7,0,$E828))-SUM($G828:BG828))*(OFFSET('PTRM input'!$G$477,0,$E828-1)/A4taxstdlife))))</f>
        <v>n/a</v>
      </c>
      <c r="BI828" s="251" t="str">
        <f ca="1">IF(A4taxstdlife="n/a","n/a",IF(A4taxstdlife="",0,IF(BI$3&gt;(A4stdlife+$E828),((INDEX('PTRM input'!$G$385:$P$434,A4offset,$E828)-INDEX('PTRM input'!$G$277:$P$326,A4offset,$E828))*OFFSET($F$7,0,$E828))-SUM($G828:BH828),(((INDEX('PTRM input'!$G$385:$P$434,A4offset,$E828)-INDEX('PTRM input'!$G$277:$P$326,A4offset,$E828))*OFFSET($F$7,0,$E828))-SUM($G828:BH828))*(OFFSET('PTRM input'!$G$477,0,$E828-1)/A4taxstdlife))))</f>
        <v>n/a</v>
      </c>
      <c r="BJ828" s="116"/>
      <c r="BK828" s="116"/>
      <c r="BL828" s="116"/>
      <c r="BM828" s="116"/>
    </row>
    <row r="829" spans="1:65" ht="12.75" customHeight="1" outlineLevel="2">
      <c r="A829" s="366"/>
      <c r="B829" s="19"/>
      <c r="C829" s="18"/>
      <c r="D829" s="760"/>
      <c r="E829" s="86">
        <v>9</v>
      </c>
      <c r="F829" s="356"/>
      <c r="G829" s="434"/>
      <c r="H829" s="435"/>
      <c r="I829" s="435"/>
      <c r="J829" s="435"/>
      <c r="K829" s="435"/>
      <c r="L829" s="435"/>
      <c r="M829" s="435"/>
      <c r="N829" s="435"/>
      <c r="O829" s="619"/>
      <c r="P829" s="251" t="str">
        <f ca="1">IF(A4taxstdlife="n/a","n/a",IF(A4taxstdlife="",0,IF(P$3&gt;(A4stdlife+$E829),((INDEX('PTRM input'!$G$385:$P$434,A4offset,$E829)-INDEX('PTRM input'!$G$277:$P$326,A4offset,$E829))*OFFSET($F$7,0,$E829))-SUM($G829:O829),(((INDEX('PTRM input'!$G$385:$P$434,A4offset,$E829)-INDEX('PTRM input'!$G$277:$P$326,A4offset,$E829))*OFFSET($F$7,0,$E829))-SUM($G829:O829))*(OFFSET('PTRM input'!$G$477,0,$E829-1)/A4taxstdlife))))</f>
        <v>n/a</v>
      </c>
      <c r="Q829" s="251" t="str">
        <f ca="1">IF(A4taxstdlife="n/a","n/a",IF(A4taxstdlife="",0,IF(Q$3&gt;(A4stdlife+$E829),((INDEX('PTRM input'!$G$385:$P$434,A4offset,$E829)-INDEX('PTRM input'!$G$277:$P$326,A4offset,$E829))*OFFSET($F$7,0,$E829))-SUM($G829:P829),(((INDEX('PTRM input'!$G$385:$P$434,A4offset,$E829)-INDEX('PTRM input'!$G$277:$P$326,A4offset,$E829))*OFFSET($F$7,0,$E829))-SUM($G829:P829))*(OFFSET('PTRM input'!$G$477,0,$E829-1)/A4taxstdlife))))</f>
        <v>n/a</v>
      </c>
      <c r="R829" s="251" t="str">
        <f ca="1">IF(A4taxstdlife="n/a","n/a",IF(A4taxstdlife="",0,IF(R$3&gt;(A4stdlife+$E829),((INDEX('PTRM input'!$G$385:$P$434,A4offset,$E829)-INDEX('PTRM input'!$G$277:$P$326,A4offset,$E829))*OFFSET($F$7,0,$E829))-SUM($G829:Q829),(((INDEX('PTRM input'!$G$385:$P$434,A4offset,$E829)-INDEX('PTRM input'!$G$277:$P$326,A4offset,$E829))*OFFSET($F$7,0,$E829))-SUM($G829:Q829))*(OFFSET('PTRM input'!$G$477,0,$E829-1)/A4taxstdlife))))</f>
        <v>n/a</v>
      </c>
      <c r="S829" s="251" t="str">
        <f ca="1">IF(A4taxstdlife="n/a","n/a",IF(A4taxstdlife="",0,IF(S$3&gt;(A4stdlife+$E829),((INDEX('PTRM input'!$G$385:$P$434,A4offset,$E829)-INDEX('PTRM input'!$G$277:$P$326,A4offset,$E829))*OFFSET($F$7,0,$E829))-SUM($G829:R829),(((INDEX('PTRM input'!$G$385:$P$434,A4offset,$E829)-INDEX('PTRM input'!$G$277:$P$326,A4offset,$E829))*OFFSET($F$7,0,$E829))-SUM($G829:R829))*(OFFSET('PTRM input'!$G$477,0,$E829-1)/A4taxstdlife))))</f>
        <v>n/a</v>
      </c>
      <c r="T829" s="251" t="str">
        <f ca="1">IF(A4taxstdlife="n/a","n/a",IF(A4taxstdlife="",0,IF(T$3&gt;(A4stdlife+$E829),((INDEX('PTRM input'!$G$385:$P$434,A4offset,$E829)-INDEX('PTRM input'!$G$277:$P$326,A4offset,$E829))*OFFSET($F$7,0,$E829))-SUM($G829:S829),(((INDEX('PTRM input'!$G$385:$P$434,A4offset,$E829)-INDEX('PTRM input'!$G$277:$P$326,A4offset,$E829))*OFFSET($F$7,0,$E829))-SUM($G829:S829))*(OFFSET('PTRM input'!$G$477,0,$E829-1)/A4taxstdlife))))</f>
        <v>n/a</v>
      </c>
      <c r="U829" s="251" t="str">
        <f ca="1">IF(A4taxstdlife="n/a","n/a",IF(A4taxstdlife="",0,IF(U$3&gt;(A4stdlife+$E829),((INDEX('PTRM input'!$G$385:$P$434,A4offset,$E829)-INDEX('PTRM input'!$G$277:$P$326,A4offset,$E829))*OFFSET($F$7,0,$E829))-SUM($G829:T829),(((INDEX('PTRM input'!$G$385:$P$434,A4offset,$E829)-INDEX('PTRM input'!$G$277:$P$326,A4offset,$E829))*OFFSET($F$7,0,$E829))-SUM($G829:T829))*(OFFSET('PTRM input'!$G$477,0,$E829-1)/A4taxstdlife))))</f>
        <v>n/a</v>
      </c>
      <c r="V829" s="251" t="str">
        <f ca="1">IF(A4taxstdlife="n/a","n/a",IF(A4taxstdlife="",0,IF(V$3&gt;(A4stdlife+$E829),((INDEX('PTRM input'!$G$385:$P$434,A4offset,$E829)-INDEX('PTRM input'!$G$277:$P$326,A4offset,$E829))*OFFSET($F$7,0,$E829))-SUM($G829:U829),(((INDEX('PTRM input'!$G$385:$P$434,A4offset,$E829)-INDEX('PTRM input'!$G$277:$P$326,A4offset,$E829))*OFFSET($F$7,0,$E829))-SUM($G829:U829))*(OFFSET('PTRM input'!$G$477,0,$E829-1)/A4taxstdlife))))</f>
        <v>n/a</v>
      </c>
      <c r="W829" s="251" t="str">
        <f ca="1">IF(A4taxstdlife="n/a","n/a",IF(A4taxstdlife="",0,IF(W$3&gt;(A4stdlife+$E829),((INDEX('PTRM input'!$G$385:$P$434,A4offset,$E829)-INDEX('PTRM input'!$G$277:$P$326,A4offset,$E829))*OFFSET($F$7,0,$E829))-SUM($G829:V829),(((INDEX('PTRM input'!$G$385:$P$434,A4offset,$E829)-INDEX('PTRM input'!$G$277:$P$326,A4offset,$E829))*OFFSET($F$7,0,$E829))-SUM($G829:V829))*(OFFSET('PTRM input'!$G$477,0,$E829-1)/A4taxstdlife))))</f>
        <v>n/a</v>
      </c>
      <c r="X829" s="251" t="str">
        <f ca="1">IF(A4taxstdlife="n/a","n/a",IF(A4taxstdlife="",0,IF(X$3&gt;(A4stdlife+$E829),((INDEX('PTRM input'!$G$385:$P$434,A4offset,$E829)-INDEX('PTRM input'!$G$277:$P$326,A4offset,$E829))*OFFSET($F$7,0,$E829))-SUM($G829:W829),(((INDEX('PTRM input'!$G$385:$P$434,A4offset,$E829)-INDEX('PTRM input'!$G$277:$P$326,A4offset,$E829))*OFFSET($F$7,0,$E829))-SUM($G829:W829))*(OFFSET('PTRM input'!$G$477,0,$E829-1)/A4taxstdlife))))</f>
        <v>n/a</v>
      </c>
      <c r="Y829" s="251" t="str">
        <f ca="1">IF(A4taxstdlife="n/a","n/a",IF(A4taxstdlife="",0,IF(Y$3&gt;(A4stdlife+$E829),((INDEX('PTRM input'!$G$385:$P$434,A4offset,$E829)-INDEX('PTRM input'!$G$277:$P$326,A4offset,$E829))*OFFSET($F$7,0,$E829))-SUM($G829:X829),(((INDEX('PTRM input'!$G$385:$P$434,A4offset,$E829)-INDEX('PTRM input'!$G$277:$P$326,A4offset,$E829))*OFFSET($F$7,0,$E829))-SUM($G829:X829))*(OFFSET('PTRM input'!$G$477,0,$E829-1)/A4taxstdlife))))</f>
        <v>n/a</v>
      </c>
      <c r="Z829" s="251" t="str">
        <f ca="1">IF(A4taxstdlife="n/a","n/a",IF(A4taxstdlife="",0,IF(Z$3&gt;(A4stdlife+$E829),((INDEX('PTRM input'!$G$385:$P$434,A4offset,$E829)-INDEX('PTRM input'!$G$277:$P$326,A4offset,$E829))*OFFSET($F$7,0,$E829))-SUM($G829:Y829),(((INDEX('PTRM input'!$G$385:$P$434,A4offset,$E829)-INDEX('PTRM input'!$G$277:$P$326,A4offset,$E829))*OFFSET($F$7,0,$E829))-SUM($G829:Y829))*(OFFSET('PTRM input'!$G$477,0,$E829-1)/A4taxstdlife))))</f>
        <v>n/a</v>
      </c>
      <c r="AA829" s="251" t="str">
        <f ca="1">IF(A4taxstdlife="n/a","n/a",IF(A4taxstdlife="",0,IF(AA$3&gt;(A4stdlife+$E829),((INDEX('PTRM input'!$G$385:$P$434,A4offset,$E829)-INDEX('PTRM input'!$G$277:$P$326,A4offset,$E829))*OFFSET($F$7,0,$E829))-SUM($G829:Z829),(((INDEX('PTRM input'!$G$385:$P$434,A4offset,$E829)-INDEX('PTRM input'!$G$277:$P$326,A4offset,$E829))*OFFSET($F$7,0,$E829))-SUM($G829:Z829))*(OFFSET('PTRM input'!$G$477,0,$E829-1)/A4taxstdlife))))</f>
        <v>n/a</v>
      </c>
      <c r="AB829" s="251" t="str">
        <f ca="1">IF(A4taxstdlife="n/a","n/a",IF(A4taxstdlife="",0,IF(AB$3&gt;(A4stdlife+$E829),((INDEX('PTRM input'!$G$385:$P$434,A4offset,$E829)-INDEX('PTRM input'!$G$277:$P$326,A4offset,$E829))*OFFSET($F$7,0,$E829))-SUM($G829:AA829),(((INDEX('PTRM input'!$G$385:$P$434,A4offset,$E829)-INDEX('PTRM input'!$G$277:$P$326,A4offset,$E829))*OFFSET($F$7,0,$E829))-SUM($G829:AA829))*(OFFSET('PTRM input'!$G$477,0,$E829-1)/A4taxstdlife))))</f>
        <v>n/a</v>
      </c>
      <c r="AC829" s="251" t="str">
        <f ca="1">IF(A4taxstdlife="n/a","n/a",IF(A4taxstdlife="",0,IF(AC$3&gt;(A4stdlife+$E829),((INDEX('PTRM input'!$G$385:$P$434,A4offset,$E829)-INDEX('PTRM input'!$G$277:$P$326,A4offset,$E829))*OFFSET($F$7,0,$E829))-SUM($G829:AB829),(((INDEX('PTRM input'!$G$385:$P$434,A4offset,$E829)-INDEX('PTRM input'!$G$277:$P$326,A4offset,$E829))*OFFSET($F$7,0,$E829))-SUM($G829:AB829))*(OFFSET('PTRM input'!$G$477,0,$E829-1)/A4taxstdlife))))</f>
        <v>n/a</v>
      </c>
      <c r="AD829" s="251" t="str">
        <f ca="1">IF(A4taxstdlife="n/a","n/a",IF(A4taxstdlife="",0,IF(AD$3&gt;(A4stdlife+$E829),((INDEX('PTRM input'!$G$385:$P$434,A4offset,$E829)-INDEX('PTRM input'!$G$277:$P$326,A4offset,$E829))*OFFSET($F$7,0,$E829))-SUM($G829:AC829),(((INDEX('PTRM input'!$G$385:$P$434,A4offset,$E829)-INDEX('PTRM input'!$G$277:$P$326,A4offset,$E829))*OFFSET($F$7,0,$E829))-SUM($G829:AC829))*(OFFSET('PTRM input'!$G$477,0,$E829-1)/A4taxstdlife))))</f>
        <v>n/a</v>
      </c>
      <c r="AE829" s="251" t="str">
        <f ca="1">IF(A4taxstdlife="n/a","n/a",IF(A4taxstdlife="",0,IF(AE$3&gt;(A4stdlife+$E829),((INDEX('PTRM input'!$G$385:$P$434,A4offset,$E829)-INDEX('PTRM input'!$G$277:$P$326,A4offset,$E829))*OFFSET($F$7,0,$E829))-SUM($G829:AD829),(((INDEX('PTRM input'!$G$385:$P$434,A4offset,$E829)-INDEX('PTRM input'!$G$277:$P$326,A4offset,$E829))*OFFSET($F$7,0,$E829))-SUM($G829:AD829))*(OFFSET('PTRM input'!$G$477,0,$E829-1)/A4taxstdlife))))</f>
        <v>n/a</v>
      </c>
      <c r="AF829" s="251" t="str">
        <f ca="1">IF(A4taxstdlife="n/a","n/a",IF(A4taxstdlife="",0,IF(AF$3&gt;(A4stdlife+$E829),((INDEX('PTRM input'!$G$385:$P$434,A4offset,$E829)-INDEX('PTRM input'!$G$277:$P$326,A4offset,$E829))*OFFSET($F$7,0,$E829))-SUM($G829:AE829),(((INDEX('PTRM input'!$G$385:$P$434,A4offset,$E829)-INDEX('PTRM input'!$G$277:$P$326,A4offset,$E829))*OFFSET($F$7,0,$E829))-SUM($G829:AE829))*(OFFSET('PTRM input'!$G$477,0,$E829-1)/A4taxstdlife))))</f>
        <v>n/a</v>
      </c>
      <c r="AG829" s="251" t="str">
        <f ca="1">IF(A4taxstdlife="n/a","n/a",IF(A4taxstdlife="",0,IF(AG$3&gt;(A4stdlife+$E829),((INDEX('PTRM input'!$G$385:$P$434,A4offset,$E829)-INDEX('PTRM input'!$G$277:$P$326,A4offset,$E829))*OFFSET($F$7,0,$E829))-SUM($G829:AF829),(((INDEX('PTRM input'!$G$385:$P$434,A4offset,$E829)-INDEX('PTRM input'!$G$277:$P$326,A4offset,$E829))*OFFSET($F$7,0,$E829))-SUM($G829:AF829))*(OFFSET('PTRM input'!$G$477,0,$E829-1)/A4taxstdlife))))</f>
        <v>n/a</v>
      </c>
      <c r="AH829" s="251" t="str">
        <f ca="1">IF(A4taxstdlife="n/a","n/a",IF(A4taxstdlife="",0,IF(AH$3&gt;(A4stdlife+$E829),((INDEX('PTRM input'!$G$385:$P$434,A4offset,$E829)-INDEX('PTRM input'!$G$277:$P$326,A4offset,$E829))*OFFSET($F$7,0,$E829))-SUM($G829:AG829),(((INDEX('PTRM input'!$G$385:$P$434,A4offset,$E829)-INDEX('PTRM input'!$G$277:$P$326,A4offset,$E829))*OFFSET($F$7,0,$E829))-SUM($G829:AG829))*(OFFSET('PTRM input'!$G$477,0,$E829-1)/A4taxstdlife))))</f>
        <v>n/a</v>
      </c>
      <c r="AI829" s="251" t="str">
        <f ca="1">IF(A4taxstdlife="n/a","n/a",IF(A4taxstdlife="",0,IF(AI$3&gt;(A4stdlife+$E829),((INDEX('PTRM input'!$G$385:$P$434,A4offset,$E829)-INDEX('PTRM input'!$G$277:$P$326,A4offset,$E829))*OFFSET($F$7,0,$E829))-SUM($G829:AH829),(((INDEX('PTRM input'!$G$385:$P$434,A4offset,$E829)-INDEX('PTRM input'!$G$277:$P$326,A4offset,$E829))*OFFSET($F$7,0,$E829))-SUM($G829:AH829))*(OFFSET('PTRM input'!$G$477,0,$E829-1)/A4taxstdlife))))</f>
        <v>n/a</v>
      </c>
      <c r="AJ829" s="251" t="str">
        <f ca="1">IF(A4taxstdlife="n/a","n/a",IF(A4taxstdlife="",0,IF(AJ$3&gt;(A4stdlife+$E829),((INDEX('PTRM input'!$G$385:$P$434,A4offset,$E829)-INDEX('PTRM input'!$G$277:$P$326,A4offset,$E829))*OFFSET($F$7,0,$E829))-SUM($G829:AI829),(((INDEX('PTRM input'!$G$385:$P$434,A4offset,$E829)-INDEX('PTRM input'!$G$277:$P$326,A4offset,$E829))*OFFSET($F$7,0,$E829))-SUM($G829:AI829))*(OFFSET('PTRM input'!$G$477,0,$E829-1)/A4taxstdlife))))</f>
        <v>n/a</v>
      </c>
      <c r="AK829" s="251" t="str">
        <f ca="1">IF(A4taxstdlife="n/a","n/a",IF(A4taxstdlife="",0,IF(AK$3&gt;(A4stdlife+$E829),((INDEX('PTRM input'!$G$385:$P$434,A4offset,$E829)-INDEX('PTRM input'!$G$277:$P$326,A4offset,$E829))*OFFSET($F$7,0,$E829))-SUM($G829:AJ829),(((INDEX('PTRM input'!$G$385:$P$434,A4offset,$E829)-INDEX('PTRM input'!$G$277:$P$326,A4offset,$E829))*OFFSET($F$7,0,$E829))-SUM($G829:AJ829))*(OFFSET('PTRM input'!$G$477,0,$E829-1)/A4taxstdlife))))</f>
        <v>n/a</v>
      </c>
      <c r="AL829" s="251" t="str">
        <f ca="1">IF(A4taxstdlife="n/a","n/a",IF(A4taxstdlife="",0,IF(AL$3&gt;(A4stdlife+$E829),((INDEX('PTRM input'!$G$385:$P$434,A4offset,$E829)-INDEX('PTRM input'!$G$277:$P$326,A4offset,$E829))*OFFSET($F$7,0,$E829))-SUM($G829:AK829),(((INDEX('PTRM input'!$G$385:$P$434,A4offset,$E829)-INDEX('PTRM input'!$G$277:$P$326,A4offset,$E829))*OFFSET($F$7,0,$E829))-SUM($G829:AK829))*(OFFSET('PTRM input'!$G$477,0,$E829-1)/A4taxstdlife))))</f>
        <v>n/a</v>
      </c>
      <c r="AM829" s="251" t="str">
        <f ca="1">IF(A4taxstdlife="n/a","n/a",IF(A4taxstdlife="",0,IF(AM$3&gt;(A4stdlife+$E829),((INDEX('PTRM input'!$G$385:$P$434,A4offset,$E829)-INDEX('PTRM input'!$G$277:$P$326,A4offset,$E829))*OFFSET($F$7,0,$E829))-SUM($G829:AL829),(((INDEX('PTRM input'!$G$385:$P$434,A4offset,$E829)-INDEX('PTRM input'!$G$277:$P$326,A4offset,$E829))*OFFSET($F$7,0,$E829))-SUM($G829:AL829))*(OFFSET('PTRM input'!$G$477,0,$E829-1)/A4taxstdlife))))</f>
        <v>n/a</v>
      </c>
      <c r="AN829" s="251" t="str">
        <f ca="1">IF(A4taxstdlife="n/a","n/a",IF(A4taxstdlife="",0,IF(AN$3&gt;(A4stdlife+$E829),((INDEX('PTRM input'!$G$385:$P$434,A4offset,$E829)-INDEX('PTRM input'!$G$277:$P$326,A4offset,$E829))*OFFSET($F$7,0,$E829))-SUM($G829:AM829),(((INDEX('PTRM input'!$G$385:$P$434,A4offset,$E829)-INDEX('PTRM input'!$G$277:$P$326,A4offset,$E829))*OFFSET($F$7,0,$E829))-SUM($G829:AM829))*(OFFSET('PTRM input'!$G$477,0,$E829-1)/A4taxstdlife))))</f>
        <v>n/a</v>
      </c>
      <c r="AO829" s="251" t="str">
        <f ca="1">IF(A4taxstdlife="n/a","n/a",IF(A4taxstdlife="",0,IF(AO$3&gt;(A4stdlife+$E829),((INDEX('PTRM input'!$G$385:$P$434,A4offset,$E829)-INDEX('PTRM input'!$G$277:$P$326,A4offset,$E829))*OFFSET($F$7,0,$E829))-SUM($G829:AN829),(((INDEX('PTRM input'!$G$385:$P$434,A4offset,$E829)-INDEX('PTRM input'!$G$277:$P$326,A4offset,$E829))*OFFSET($F$7,0,$E829))-SUM($G829:AN829))*(OFFSET('PTRM input'!$G$477,0,$E829-1)/A4taxstdlife))))</f>
        <v>n/a</v>
      </c>
      <c r="AP829" s="251" t="str">
        <f ca="1">IF(A4taxstdlife="n/a","n/a",IF(A4taxstdlife="",0,IF(AP$3&gt;(A4stdlife+$E829),((INDEX('PTRM input'!$G$385:$P$434,A4offset,$E829)-INDEX('PTRM input'!$G$277:$P$326,A4offset,$E829))*OFFSET($F$7,0,$E829))-SUM($G829:AO829),(((INDEX('PTRM input'!$G$385:$P$434,A4offset,$E829)-INDEX('PTRM input'!$G$277:$P$326,A4offset,$E829))*OFFSET($F$7,0,$E829))-SUM($G829:AO829))*(OFFSET('PTRM input'!$G$477,0,$E829-1)/A4taxstdlife))))</f>
        <v>n/a</v>
      </c>
      <c r="AQ829" s="251" t="str">
        <f ca="1">IF(A4taxstdlife="n/a","n/a",IF(A4taxstdlife="",0,IF(AQ$3&gt;(A4stdlife+$E829),((INDEX('PTRM input'!$G$385:$P$434,A4offset,$E829)-INDEX('PTRM input'!$G$277:$P$326,A4offset,$E829))*OFFSET($F$7,0,$E829))-SUM($G829:AP829),(((INDEX('PTRM input'!$G$385:$P$434,A4offset,$E829)-INDEX('PTRM input'!$G$277:$P$326,A4offset,$E829))*OFFSET($F$7,0,$E829))-SUM($G829:AP829))*(OFFSET('PTRM input'!$G$477,0,$E829-1)/A4taxstdlife))))</f>
        <v>n/a</v>
      </c>
      <c r="AR829" s="251" t="str">
        <f ca="1">IF(A4taxstdlife="n/a","n/a",IF(A4taxstdlife="",0,IF(AR$3&gt;(A4stdlife+$E829),((INDEX('PTRM input'!$G$385:$P$434,A4offset,$E829)-INDEX('PTRM input'!$G$277:$P$326,A4offset,$E829))*OFFSET($F$7,0,$E829))-SUM($G829:AQ829),(((INDEX('PTRM input'!$G$385:$P$434,A4offset,$E829)-INDEX('PTRM input'!$G$277:$P$326,A4offset,$E829))*OFFSET($F$7,0,$E829))-SUM($G829:AQ829))*(OFFSET('PTRM input'!$G$477,0,$E829-1)/A4taxstdlife))))</f>
        <v>n/a</v>
      </c>
      <c r="AS829" s="251" t="str">
        <f ca="1">IF(A4taxstdlife="n/a","n/a",IF(A4taxstdlife="",0,IF(AS$3&gt;(A4stdlife+$E829),((INDEX('PTRM input'!$G$385:$P$434,A4offset,$E829)-INDEX('PTRM input'!$G$277:$P$326,A4offset,$E829))*OFFSET($F$7,0,$E829))-SUM($G829:AR829),(((INDEX('PTRM input'!$G$385:$P$434,A4offset,$E829)-INDEX('PTRM input'!$G$277:$P$326,A4offset,$E829))*OFFSET($F$7,0,$E829))-SUM($G829:AR829))*(OFFSET('PTRM input'!$G$477,0,$E829-1)/A4taxstdlife))))</f>
        <v>n/a</v>
      </c>
      <c r="AT829" s="251" t="str">
        <f ca="1">IF(A4taxstdlife="n/a","n/a",IF(A4taxstdlife="",0,IF(AT$3&gt;(A4stdlife+$E829),((INDEX('PTRM input'!$G$385:$P$434,A4offset,$E829)-INDEX('PTRM input'!$G$277:$P$326,A4offset,$E829))*OFFSET($F$7,0,$E829))-SUM($G829:AS829),(((INDEX('PTRM input'!$G$385:$P$434,A4offset,$E829)-INDEX('PTRM input'!$G$277:$P$326,A4offset,$E829))*OFFSET($F$7,0,$E829))-SUM($G829:AS829))*(OFFSET('PTRM input'!$G$477,0,$E829-1)/A4taxstdlife))))</f>
        <v>n/a</v>
      </c>
      <c r="AU829" s="251" t="str">
        <f ca="1">IF(A4taxstdlife="n/a","n/a",IF(A4taxstdlife="",0,IF(AU$3&gt;(A4stdlife+$E829),((INDEX('PTRM input'!$G$385:$P$434,A4offset,$E829)-INDEX('PTRM input'!$G$277:$P$326,A4offset,$E829))*OFFSET($F$7,0,$E829))-SUM($G829:AT829),(((INDEX('PTRM input'!$G$385:$P$434,A4offset,$E829)-INDEX('PTRM input'!$G$277:$P$326,A4offset,$E829))*OFFSET($F$7,0,$E829))-SUM($G829:AT829))*(OFFSET('PTRM input'!$G$477,0,$E829-1)/A4taxstdlife))))</f>
        <v>n/a</v>
      </c>
      <c r="AV829" s="251" t="str">
        <f ca="1">IF(A4taxstdlife="n/a","n/a",IF(A4taxstdlife="",0,IF(AV$3&gt;(A4stdlife+$E829),((INDEX('PTRM input'!$G$385:$P$434,A4offset,$E829)-INDEX('PTRM input'!$G$277:$P$326,A4offset,$E829))*OFFSET($F$7,0,$E829))-SUM($G829:AU829),(((INDEX('PTRM input'!$G$385:$P$434,A4offset,$E829)-INDEX('PTRM input'!$G$277:$P$326,A4offset,$E829))*OFFSET($F$7,0,$E829))-SUM($G829:AU829))*(OFFSET('PTRM input'!$G$477,0,$E829-1)/A4taxstdlife))))</f>
        <v>n/a</v>
      </c>
      <c r="AW829" s="251" t="str">
        <f ca="1">IF(A4taxstdlife="n/a","n/a",IF(A4taxstdlife="",0,IF(AW$3&gt;(A4stdlife+$E829),((INDEX('PTRM input'!$G$385:$P$434,A4offset,$E829)-INDEX('PTRM input'!$G$277:$P$326,A4offset,$E829))*OFFSET($F$7,0,$E829))-SUM($G829:AV829),(((INDEX('PTRM input'!$G$385:$P$434,A4offset,$E829)-INDEX('PTRM input'!$G$277:$P$326,A4offset,$E829))*OFFSET($F$7,0,$E829))-SUM($G829:AV829))*(OFFSET('PTRM input'!$G$477,0,$E829-1)/A4taxstdlife))))</f>
        <v>n/a</v>
      </c>
      <c r="AX829" s="251" t="str">
        <f ca="1">IF(A4taxstdlife="n/a","n/a",IF(A4taxstdlife="",0,IF(AX$3&gt;(A4stdlife+$E829),((INDEX('PTRM input'!$G$385:$P$434,A4offset,$E829)-INDEX('PTRM input'!$G$277:$P$326,A4offset,$E829))*OFFSET($F$7,0,$E829))-SUM($G829:AW829),(((INDEX('PTRM input'!$G$385:$P$434,A4offset,$E829)-INDEX('PTRM input'!$G$277:$P$326,A4offset,$E829))*OFFSET($F$7,0,$E829))-SUM($G829:AW829))*(OFFSET('PTRM input'!$G$477,0,$E829-1)/A4taxstdlife))))</f>
        <v>n/a</v>
      </c>
      <c r="AY829" s="251" t="str">
        <f ca="1">IF(A4taxstdlife="n/a","n/a",IF(A4taxstdlife="",0,IF(AY$3&gt;(A4stdlife+$E829),((INDEX('PTRM input'!$G$385:$P$434,A4offset,$E829)-INDEX('PTRM input'!$G$277:$P$326,A4offset,$E829))*OFFSET($F$7,0,$E829))-SUM($G829:AX829),(((INDEX('PTRM input'!$G$385:$P$434,A4offset,$E829)-INDEX('PTRM input'!$G$277:$P$326,A4offset,$E829))*OFFSET($F$7,0,$E829))-SUM($G829:AX829))*(OFFSET('PTRM input'!$G$477,0,$E829-1)/A4taxstdlife))))</f>
        <v>n/a</v>
      </c>
      <c r="AZ829" s="251" t="str">
        <f ca="1">IF(A4taxstdlife="n/a","n/a",IF(A4taxstdlife="",0,IF(AZ$3&gt;(A4stdlife+$E829),((INDEX('PTRM input'!$G$385:$P$434,A4offset,$E829)-INDEX('PTRM input'!$G$277:$P$326,A4offset,$E829))*OFFSET($F$7,0,$E829))-SUM($G829:AY829),(((INDEX('PTRM input'!$G$385:$P$434,A4offset,$E829)-INDEX('PTRM input'!$G$277:$P$326,A4offset,$E829))*OFFSET($F$7,0,$E829))-SUM($G829:AY829))*(OFFSET('PTRM input'!$G$477,0,$E829-1)/A4taxstdlife))))</f>
        <v>n/a</v>
      </c>
      <c r="BA829" s="251" t="str">
        <f ca="1">IF(A4taxstdlife="n/a","n/a",IF(A4taxstdlife="",0,IF(BA$3&gt;(A4stdlife+$E829),((INDEX('PTRM input'!$G$385:$P$434,A4offset,$E829)-INDEX('PTRM input'!$G$277:$P$326,A4offset,$E829))*OFFSET($F$7,0,$E829))-SUM($G829:AZ829),(((INDEX('PTRM input'!$G$385:$P$434,A4offset,$E829)-INDEX('PTRM input'!$G$277:$P$326,A4offset,$E829))*OFFSET($F$7,0,$E829))-SUM($G829:AZ829))*(OFFSET('PTRM input'!$G$477,0,$E829-1)/A4taxstdlife))))</f>
        <v>n/a</v>
      </c>
      <c r="BB829" s="251" t="str">
        <f ca="1">IF(A4taxstdlife="n/a","n/a",IF(A4taxstdlife="",0,IF(BB$3&gt;(A4stdlife+$E829),((INDEX('PTRM input'!$G$385:$P$434,A4offset,$E829)-INDEX('PTRM input'!$G$277:$P$326,A4offset,$E829))*OFFSET($F$7,0,$E829))-SUM($G829:BA829),(((INDEX('PTRM input'!$G$385:$P$434,A4offset,$E829)-INDEX('PTRM input'!$G$277:$P$326,A4offset,$E829))*OFFSET($F$7,0,$E829))-SUM($G829:BA829))*(OFFSET('PTRM input'!$G$477,0,$E829-1)/A4taxstdlife))))</f>
        <v>n/a</v>
      </c>
      <c r="BC829" s="251" t="str">
        <f ca="1">IF(A4taxstdlife="n/a","n/a",IF(A4taxstdlife="",0,IF(BC$3&gt;(A4stdlife+$E829),((INDEX('PTRM input'!$G$385:$P$434,A4offset,$E829)-INDEX('PTRM input'!$G$277:$P$326,A4offset,$E829))*OFFSET($F$7,0,$E829))-SUM($G829:BB829),(((INDEX('PTRM input'!$G$385:$P$434,A4offset,$E829)-INDEX('PTRM input'!$G$277:$P$326,A4offset,$E829))*OFFSET($F$7,0,$E829))-SUM($G829:BB829))*(OFFSET('PTRM input'!$G$477,0,$E829-1)/A4taxstdlife))))</f>
        <v>n/a</v>
      </c>
      <c r="BD829" s="251" t="str">
        <f ca="1">IF(A4taxstdlife="n/a","n/a",IF(A4taxstdlife="",0,IF(BD$3&gt;(A4stdlife+$E829),((INDEX('PTRM input'!$G$385:$P$434,A4offset,$E829)-INDEX('PTRM input'!$G$277:$P$326,A4offset,$E829))*OFFSET($F$7,0,$E829))-SUM($G829:BC829),(((INDEX('PTRM input'!$G$385:$P$434,A4offset,$E829)-INDEX('PTRM input'!$G$277:$P$326,A4offset,$E829))*OFFSET($F$7,0,$E829))-SUM($G829:BC829))*(OFFSET('PTRM input'!$G$477,0,$E829-1)/A4taxstdlife))))</f>
        <v>n/a</v>
      </c>
      <c r="BE829" s="251" t="str">
        <f ca="1">IF(A4taxstdlife="n/a","n/a",IF(A4taxstdlife="",0,IF(BE$3&gt;(A4stdlife+$E829),((INDEX('PTRM input'!$G$385:$P$434,A4offset,$E829)-INDEX('PTRM input'!$G$277:$P$326,A4offset,$E829))*OFFSET($F$7,0,$E829))-SUM($G829:BD829),(((INDEX('PTRM input'!$G$385:$P$434,A4offset,$E829)-INDEX('PTRM input'!$G$277:$P$326,A4offset,$E829))*OFFSET($F$7,0,$E829))-SUM($G829:BD829))*(OFFSET('PTRM input'!$G$477,0,$E829-1)/A4taxstdlife))))</f>
        <v>n/a</v>
      </c>
      <c r="BF829" s="251" t="str">
        <f ca="1">IF(A4taxstdlife="n/a","n/a",IF(A4taxstdlife="",0,IF(BF$3&gt;(A4stdlife+$E829),((INDEX('PTRM input'!$G$385:$P$434,A4offset,$E829)-INDEX('PTRM input'!$G$277:$P$326,A4offset,$E829))*OFFSET($F$7,0,$E829))-SUM($G829:BE829),(((INDEX('PTRM input'!$G$385:$P$434,A4offset,$E829)-INDEX('PTRM input'!$G$277:$P$326,A4offset,$E829))*OFFSET($F$7,0,$E829))-SUM($G829:BE829))*(OFFSET('PTRM input'!$G$477,0,$E829-1)/A4taxstdlife))))</f>
        <v>n/a</v>
      </c>
      <c r="BG829" s="251" t="str">
        <f ca="1">IF(A4taxstdlife="n/a","n/a",IF(A4taxstdlife="",0,IF(BG$3&gt;(A4stdlife+$E829),((INDEX('PTRM input'!$G$385:$P$434,A4offset,$E829)-INDEX('PTRM input'!$G$277:$P$326,A4offset,$E829))*OFFSET($F$7,0,$E829))-SUM($G829:BF829),(((INDEX('PTRM input'!$G$385:$P$434,A4offset,$E829)-INDEX('PTRM input'!$G$277:$P$326,A4offset,$E829))*OFFSET($F$7,0,$E829))-SUM($G829:BF829))*(OFFSET('PTRM input'!$G$477,0,$E829-1)/A4taxstdlife))))</f>
        <v>n/a</v>
      </c>
      <c r="BH829" s="251" t="str">
        <f ca="1">IF(A4taxstdlife="n/a","n/a",IF(A4taxstdlife="",0,IF(BH$3&gt;(A4stdlife+$E829),((INDEX('PTRM input'!$G$385:$P$434,A4offset,$E829)-INDEX('PTRM input'!$G$277:$P$326,A4offset,$E829))*OFFSET($F$7,0,$E829))-SUM($G829:BG829),(((INDEX('PTRM input'!$G$385:$P$434,A4offset,$E829)-INDEX('PTRM input'!$G$277:$P$326,A4offset,$E829))*OFFSET($F$7,0,$E829))-SUM($G829:BG829))*(OFFSET('PTRM input'!$G$477,0,$E829-1)/A4taxstdlife))))</f>
        <v>n/a</v>
      </c>
      <c r="BI829" s="251" t="str">
        <f ca="1">IF(A4taxstdlife="n/a","n/a",IF(A4taxstdlife="",0,IF(BI$3&gt;(A4stdlife+$E829),((INDEX('PTRM input'!$G$385:$P$434,A4offset,$E829)-INDEX('PTRM input'!$G$277:$P$326,A4offset,$E829))*OFFSET($F$7,0,$E829))-SUM($G829:BH829),(((INDEX('PTRM input'!$G$385:$P$434,A4offset,$E829)-INDEX('PTRM input'!$G$277:$P$326,A4offset,$E829))*OFFSET($F$7,0,$E829))-SUM($G829:BH829))*(OFFSET('PTRM input'!$G$477,0,$E829-1)/A4taxstdlife))))</f>
        <v>n/a</v>
      </c>
      <c r="BJ829" s="116"/>
      <c r="BK829" s="116"/>
      <c r="BL829" s="116"/>
      <c r="BM829" s="116"/>
    </row>
    <row r="830" spans="1:65" ht="12.75" customHeight="1" outlineLevel="2">
      <c r="A830" s="366"/>
      <c r="B830" s="19"/>
      <c r="C830" s="18"/>
      <c r="D830" s="760"/>
      <c r="E830" s="87">
        <v>10</v>
      </c>
      <c r="F830" s="356"/>
      <c r="G830" s="434"/>
      <c r="H830" s="435"/>
      <c r="I830" s="435"/>
      <c r="J830" s="435"/>
      <c r="K830" s="435"/>
      <c r="L830" s="435"/>
      <c r="M830" s="435"/>
      <c r="N830" s="435"/>
      <c r="O830" s="435"/>
      <c r="P830" s="619"/>
      <c r="Q830" s="251" t="str">
        <f ca="1">IF(A4taxstdlife="n/a","n/a",IF(A4taxstdlife="",0,IF(Q$3&gt;(A4stdlife+$E830),((INDEX('PTRM input'!$G$385:$P$434,A4offset,$E830)-INDEX('PTRM input'!$G$277:$P$326,A4offset,$E830))*OFFSET($F$7,0,$E830))-SUM($G830:P830),(((INDEX('PTRM input'!$G$385:$P$434,A4offset,$E830)-INDEX('PTRM input'!$G$277:$P$326,A4offset,$E830))*OFFSET($F$7,0,$E830))-SUM($G830:P830))*(OFFSET('PTRM input'!$G$477,0,$E830-1)/A4taxstdlife))))</f>
        <v>n/a</v>
      </c>
      <c r="R830" s="251" t="str">
        <f ca="1">IF(A4taxstdlife="n/a","n/a",IF(A4taxstdlife="",0,IF(R$3&gt;(A4stdlife+$E830),((INDEX('PTRM input'!$G$385:$P$434,A4offset,$E830)-INDEX('PTRM input'!$G$277:$P$326,A4offset,$E830))*OFFSET($F$7,0,$E830))-SUM($G830:Q830),(((INDEX('PTRM input'!$G$385:$P$434,A4offset,$E830)-INDEX('PTRM input'!$G$277:$P$326,A4offset,$E830))*OFFSET($F$7,0,$E830))-SUM($G830:Q830))*(OFFSET('PTRM input'!$G$477,0,$E830-1)/A4taxstdlife))))</f>
        <v>n/a</v>
      </c>
      <c r="S830" s="251" t="str">
        <f ca="1">IF(A4taxstdlife="n/a","n/a",IF(A4taxstdlife="",0,IF(S$3&gt;(A4stdlife+$E830),((INDEX('PTRM input'!$G$385:$P$434,A4offset,$E830)-INDEX('PTRM input'!$G$277:$P$326,A4offset,$E830))*OFFSET($F$7,0,$E830))-SUM($G830:R830),(((INDEX('PTRM input'!$G$385:$P$434,A4offset,$E830)-INDEX('PTRM input'!$G$277:$P$326,A4offset,$E830))*OFFSET($F$7,0,$E830))-SUM($G830:R830))*(OFFSET('PTRM input'!$G$477,0,$E830-1)/A4taxstdlife))))</f>
        <v>n/a</v>
      </c>
      <c r="T830" s="251" t="str">
        <f ca="1">IF(A4taxstdlife="n/a","n/a",IF(A4taxstdlife="",0,IF(T$3&gt;(A4stdlife+$E830),((INDEX('PTRM input'!$G$385:$P$434,A4offset,$E830)-INDEX('PTRM input'!$G$277:$P$326,A4offset,$E830))*OFFSET($F$7,0,$E830))-SUM($G830:S830),(((INDEX('PTRM input'!$G$385:$P$434,A4offset,$E830)-INDEX('PTRM input'!$G$277:$P$326,A4offset,$E830))*OFFSET($F$7,0,$E830))-SUM($G830:S830))*(OFFSET('PTRM input'!$G$477,0,$E830-1)/A4taxstdlife))))</f>
        <v>n/a</v>
      </c>
      <c r="U830" s="251" t="str">
        <f ca="1">IF(A4taxstdlife="n/a","n/a",IF(A4taxstdlife="",0,IF(U$3&gt;(A4stdlife+$E830),((INDEX('PTRM input'!$G$385:$P$434,A4offset,$E830)-INDEX('PTRM input'!$G$277:$P$326,A4offset,$E830))*OFFSET($F$7,0,$E830))-SUM($G830:T830),(((INDEX('PTRM input'!$G$385:$P$434,A4offset,$E830)-INDEX('PTRM input'!$G$277:$P$326,A4offset,$E830))*OFFSET($F$7,0,$E830))-SUM($G830:T830))*(OFFSET('PTRM input'!$G$477,0,$E830-1)/A4taxstdlife))))</f>
        <v>n/a</v>
      </c>
      <c r="V830" s="251" t="str">
        <f ca="1">IF(A4taxstdlife="n/a","n/a",IF(A4taxstdlife="",0,IF(V$3&gt;(A4stdlife+$E830),((INDEX('PTRM input'!$G$385:$P$434,A4offset,$E830)-INDEX('PTRM input'!$G$277:$P$326,A4offset,$E830))*OFFSET($F$7,0,$E830))-SUM($G830:U830),(((INDEX('PTRM input'!$G$385:$P$434,A4offset,$E830)-INDEX('PTRM input'!$G$277:$P$326,A4offset,$E830))*OFFSET($F$7,0,$E830))-SUM($G830:U830))*(OFFSET('PTRM input'!$G$477,0,$E830-1)/A4taxstdlife))))</f>
        <v>n/a</v>
      </c>
      <c r="W830" s="251" t="str">
        <f ca="1">IF(A4taxstdlife="n/a","n/a",IF(A4taxstdlife="",0,IF(W$3&gt;(A4stdlife+$E830),((INDEX('PTRM input'!$G$385:$P$434,A4offset,$E830)-INDEX('PTRM input'!$G$277:$P$326,A4offset,$E830))*OFFSET($F$7,0,$E830))-SUM($G830:V830),(((INDEX('PTRM input'!$G$385:$P$434,A4offset,$E830)-INDEX('PTRM input'!$G$277:$P$326,A4offset,$E830))*OFFSET($F$7,0,$E830))-SUM($G830:V830))*(OFFSET('PTRM input'!$G$477,0,$E830-1)/A4taxstdlife))))</f>
        <v>n/a</v>
      </c>
      <c r="X830" s="251" t="str">
        <f ca="1">IF(A4taxstdlife="n/a","n/a",IF(A4taxstdlife="",0,IF(X$3&gt;(A4stdlife+$E830),((INDEX('PTRM input'!$G$385:$P$434,A4offset,$E830)-INDEX('PTRM input'!$G$277:$P$326,A4offset,$E830))*OFFSET($F$7,0,$E830))-SUM($G830:W830),(((INDEX('PTRM input'!$G$385:$P$434,A4offset,$E830)-INDEX('PTRM input'!$G$277:$P$326,A4offset,$E830))*OFFSET($F$7,0,$E830))-SUM($G830:W830))*(OFFSET('PTRM input'!$G$477,0,$E830-1)/A4taxstdlife))))</f>
        <v>n/a</v>
      </c>
      <c r="Y830" s="251" t="str">
        <f ca="1">IF(A4taxstdlife="n/a","n/a",IF(A4taxstdlife="",0,IF(Y$3&gt;(A4stdlife+$E830),((INDEX('PTRM input'!$G$385:$P$434,A4offset,$E830)-INDEX('PTRM input'!$G$277:$P$326,A4offset,$E830))*OFFSET($F$7,0,$E830))-SUM($G830:X830),(((INDEX('PTRM input'!$G$385:$P$434,A4offset,$E830)-INDEX('PTRM input'!$G$277:$P$326,A4offset,$E830))*OFFSET($F$7,0,$E830))-SUM($G830:X830))*(OFFSET('PTRM input'!$G$477,0,$E830-1)/A4taxstdlife))))</f>
        <v>n/a</v>
      </c>
      <c r="Z830" s="251" t="str">
        <f ca="1">IF(A4taxstdlife="n/a","n/a",IF(A4taxstdlife="",0,IF(Z$3&gt;(A4stdlife+$E830),((INDEX('PTRM input'!$G$385:$P$434,A4offset,$E830)-INDEX('PTRM input'!$G$277:$P$326,A4offset,$E830))*OFFSET($F$7,0,$E830))-SUM($G830:Y830),(((INDEX('PTRM input'!$G$385:$P$434,A4offset,$E830)-INDEX('PTRM input'!$G$277:$P$326,A4offset,$E830))*OFFSET($F$7,0,$E830))-SUM($G830:Y830))*(OFFSET('PTRM input'!$G$477,0,$E830-1)/A4taxstdlife))))</f>
        <v>n/a</v>
      </c>
      <c r="AA830" s="251" t="str">
        <f ca="1">IF(A4taxstdlife="n/a","n/a",IF(A4taxstdlife="",0,IF(AA$3&gt;(A4stdlife+$E830),((INDEX('PTRM input'!$G$385:$P$434,A4offset,$E830)-INDEX('PTRM input'!$G$277:$P$326,A4offset,$E830))*OFFSET($F$7,0,$E830))-SUM($G830:Z830),(((INDEX('PTRM input'!$G$385:$P$434,A4offset,$E830)-INDEX('PTRM input'!$G$277:$P$326,A4offset,$E830))*OFFSET($F$7,0,$E830))-SUM($G830:Z830))*(OFFSET('PTRM input'!$G$477,0,$E830-1)/A4taxstdlife))))</f>
        <v>n/a</v>
      </c>
      <c r="AB830" s="251" t="str">
        <f ca="1">IF(A4taxstdlife="n/a","n/a",IF(A4taxstdlife="",0,IF(AB$3&gt;(A4stdlife+$E830),((INDEX('PTRM input'!$G$385:$P$434,A4offset,$E830)-INDEX('PTRM input'!$G$277:$P$326,A4offset,$E830))*OFFSET($F$7,0,$E830))-SUM($G830:AA830),(((INDEX('PTRM input'!$G$385:$P$434,A4offset,$E830)-INDEX('PTRM input'!$G$277:$P$326,A4offset,$E830))*OFFSET($F$7,0,$E830))-SUM($G830:AA830))*(OFFSET('PTRM input'!$G$477,0,$E830-1)/A4taxstdlife))))</f>
        <v>n/a</v>
      </c>
      <c r="AC830" s="251" t="str">
        <f ca="1">IF(A4taxstdlife="n/a","n/a",IF(A4taxstdlife="",0,IF(AC$3&gt;(A4stdlife+$E830),((INDEX('PTRM input'!$G$385:$P$434,A4offset,$E830)-INDEX('PTRM input'!$G$277:$P$326,A4offset,$E830))*OFFSET($F$7,0,$E830))-SUM($G830:AB830),(((INDEX('PTRM input'!$G$385:$P$434,A4offset,$E830)-INDEX('PTRM input'!$G$277:$P$326,A4offset,$E830))*OFFSET($F$7,0,$E830))-SUM($G830:AB830))*(OFFSET('PTRM input'!$G$477,0,$E830-1)/A4taxstdlife))))</f>
        <v>n/a</v>
      </c>
      <c r="AD830" s="251" t="str">
        <f ca="1">IF(A4taxstdlife="n/a","n/a",IF(A4taxstdlife="",0,IF(AD$3&gt;(A4stdlife+$E830),((INDEX('PTRM input'!$G$385:$P$434,A4offset,$E830)-INDEX('PTRM input'!$G$277:$P$326,A4offset,$E830))*OFFSET($F$7,0,$E830))-SUM($G830:AC830),(((INDEX('PTRM input'!$G$385:$P$434,A4offset,$E830)-INDEX('PTRM input'!$G$277:$P$326,A4offset,$E830))*OFFSET($F$7,0,$E830))-SUM($G830:AC830))*(OFFSET('PTRM input'!$G$477,0,$E830-1)/A4taxstdlife))))</f>
        <v>n/a</v>
      </c>
      <c r="AE830" s="251" t="str">
        <f ca="1">IF(A4taxstdlife="n/a","n/a",IF(A4taxstdlife="",0,IF(AE$3&gt;(A4stdlife+$E830),((INDEX('PTRM input'!$G$385:$P$434,A4offset,$E830)-INDEX('PTRM input'!$G$277:$P$326,A4offset,$E830))*OFFSET($F$7,0,$E830))-SUM($G830:AD830),(((INDEX('PTRM input'!$G$385:$P$434,A4offset,$E830)-INDEX('PTRM input'!$G$277:$P$326,A4offset,$E830))*OFFSET($F$7,0,$E830))-SUM($G830:AD830))*(OFFSET('PTRM input'!$G$477,0,$E830-1)/A4taxstdlife))))</f>
        <v>n/a</v>
      </c>
      <c r="AF830" s="251" t="str">
        <f ca="1">IF(A4taxstdlife="n/a","n/a",IF(A4taxstdlife="",0,IF(AF$3&gt;(A4stdlife+$E830),((INDEX('PTRM input'!$G$385:$P$434,A4offset,$E830)-INDEX('PTRM input'!$G$277:$P$326,A4offset,$E830))*OFFSET($F$7,0,$E830))-SUM($G830:AE830),(((INDEX('PTRM input'!$G$385:$P$434,A4offset,$E830)-INDEX('PTRM input'!$G$277:$P$326,A4offset,$E830))*OFFSET($F$7,0,$E830))-SUM($G830:AE830))*(OFFSET('PTRM input'!$G$477,0,$E830-1)/A4taxstdlife))))</f>
        <v>n/a</v>
      </c>
      <c r="AG830" s="251" t="str">
        <f ca="1">IF(A4taxstdlife="n/a","n/a",IF(A4taxstdlife="",0,IF(AG$3&gt;(A4stdlife+$E830),((INDEX('PTRM input'!$G$385:$P$434,A4offset,$E830)-INDEX('PTRM input'!$G$277:$P$326,A4offset,$E830))*OFFSET($F$7,0,$E830))-SUM($G830:AF830),(((INDEX('PTRM input'!$G$385:$P$434,A4offset,$E830)-INDEX('PTRM input'!$G$277:$P$326,A4offset,$E830))*OFFSET($F$7,0,$E830))-SUM($G830:AF830))*(OFFSET('PTRM input'!$G$477,0,$E830-1)/A4taxstdlife))))</f>
        <v>n/a</v>
      </c>
      <c r="AH830" s="251" t="str">
        <f ca="1">IF(A4taxstdlife="n/a","n/a",IF(A4taxstdlife="",0,IF(AH$3&gt;(A4stdlife+$E830),((INDEX('PTRM input'!$G$385:$P$434,A4offset,$E830)-INDEX('PTRM input'!$G$277:$P$326,A4offset,$E830))*OFFSET($F$7,0,$E830))-SUM($G830:AG830),(((INDEX('PTRM input'!$G$385:$P$434,A4offset,$E830)-INDEX('PTRM input'!$G$277:$P$326,A4offset,$E830))*OFFSET($F$7,0,$E830))-SUM($G830:AG830))*(OFFSET('PTRM input'!$G$477,0,$E830-1)/A4taxstdlife))))</f>
        <v>n/a</v>
      </c>
      <c r="AI830" s="251" t="str">
        <f ca="1">IF(A4taxstdlife="n/a","n/a",IF(A4taxstdlife="",0,IF(AI$3&gt;(A4stdlife+$E830),((INDEX('PTRM input'!$G$385:$P$434,A4offset,$E830)-INDEX('PTRM input'!$G$277:$P$326,A4offset,$E830))*OFFSET($F$7,0,$E830))-SUM($G830:AH830),(((INDEX('PTRM input'!$G$385:$P$434,A4offset,$E830)-INDEX('PTRM input'!$G$277:$P$326,A4offset,$E830))*OFFSET($F$7,0,$E830))-SUM($G830:AH830))*(OFFSET('PTRM input'!$G$477,0,$E830-1)/A4taxstdlife))))</f>
        <v>n/a</v>
      </c>
      <c r="AJ830" s="251" t="str">
        <f ca="1">IF(A4taxstdlife="n/a","n/a",IF(A4taxstdlife="",0,IF(AJ$3&gt;(A4stdlife+$E830),((INDEX('PTRM input'!$G$385:$P$434,A4offset,$E830)-INDEX('PTRM input'!$G$277:$P$326,A4offset,$E830))*OFFSET($F$7,0,$E830))-SUM($G830:AI830),(((INDEX('PTRM input'!$G$385:$P$434,A4offset,$E830)-INDEX('PTRM input'!$G$277:$P$326,A4offset,$E830))*OFFSET($F$7,0,$E830))-SUM($G830:AI830))*(OFFSET('PTRM input'!$G$477,0,$E830-1)/A4taxstdlife))))</f>
        <v>n/a</v>
      </c>
      <c r="AK830" s="251" t="str">
        <f ca="1">IF(A4taxstdlife="n/a","n/a",IF(A4taxstdlife="",0,IF(AK$3&gt;(A4stdlife+$E830),((INDEX('PTRM input'!$G$385:$P$434,A4offset,$E830)-INDEX('PTRM input'!$G$277:$P$326,A4offset,$E830))*OFFSET($F$7,0,$E830))-SUM($G830:AJ830),(((INDEX('PTRM input'!$G$385:$P$434,A4offset,$E830)-INDEX('PTRM input'!$G$277:$P$326,A4offset,$E830))*OFFSET($F$7,0,$E830))-SUM($G830:AJ830))*(OFFSET('PTRM input'!$G$477,0,$E830-1)/A4taxstdlife))))</f>
        <v>n/a</v>
      </c>
      <c r="AL830" s="251" t="str">
        <f ca="1">IF(A4taxstdlife="n/a","n/a",IF(A4taxstdlife="",0,IF(AL$3&gt;(A4stdlife+$E830),((INDEX('PTRM input'!$G$385:$P$434,A4offset,$E830)-INDEX('PTRM input'!$G$277:$P$326,A4offset,$E830))*OFFSET($F$7,0,$E830))-SUM($G830:AK830),(((INDEX('PTRM input'!$G$385:$P$434,A4offset,$E830)-INDEX('PTRM input'!$G$277:$P$326,A4offset,$E830))*OFFSET($F$7,0,$E830))-SUM($G830:AK830))*(OFFSET('PTRM input'!$G$477,0,$E830-1)/A4taxstdlife))))</f>
        <v>n/a</v>
      </c>
      <c r="AM830" s="251" t="str">
        <f ca="1">IF(A4taxstdlife="n/a","n/a",IF(A4taxstdlife="",0,IF(AM$3&gt;(A4stdlife+$E830),((INDEX('PTRM input'!$G$385:$P$434,A4offset,$E830)-INDEX('PTRM input'!$G$277:$P$326,A4offset,$E830))*OFFSET($F$7,0,$E830))-SUM($G830:AL830),(((INDEX('PTRM input'!$G$385:$P$434,A4offset,$E830)-INDEX('PTRM input'!$G$277:$P$326,A4offset,$E830))*OFFSET($F$7,0,$E830))-SUM($G830:AL830))*(OFFSET('PTRM input'!$G$477,0,$E830-1)/A4taxstdlife))))</f>
        <v>n/a</v>
      </c>
      <c r="AN830" s="251" t="str">
        <f ca="1">IF(A4taxstdlife="n/a","n/a",IF(A4taxstdlife="",0,IF(AN$3&gt;(A4stdlife+$E830),((INDEX('PTRM input'!$G$385:$P$434,A4offset,$E830)-INDEX('PTRM input'!$G$277:$P$326,A4offset,$E830))*OFFSET($F$7,0,$E830))-SUM($G830:AM830),(((INDEX('PTRM input'!$G$385:$P$434,A4offset,$E830)-INDEX('PTRM input'!$G$277:$P$326,A4offset,$E830))*OFFSET($F$7,0,$E830))-SUM($G830:AM830))*(OFFSET('PTRM input'!$G$477,0,$E830-1)/A4taxstdlife))))</f>
        <v>n/a</v>
      </c>
      <c r="AO830" s="251" t="str">
        <f ca="1">IF(A4taxstdlife="n/a","n/a",IF(A4taxstdlife="",0,IF(AO$3&gt;(A4stdlife+$E830),((INDEX('PTRM input'!$G$385:$P$434,A4offset,$E830)-INDEX('PTRM input'!$G$277:$P$326,A4offset,$E830))*OFFSET($F$7,0,$E830))-SUM($G830:AN830),(((INDEX('PTRM input'!$G$385:$P$434,A4offset,$E830)-INDEX('PTRM input'!$G$277:$P$326,A4offset,$E830))*OFFSET($F$7,0,$E830))-SUM($G830:AN830))*(OFFSET('PTRM input'!$G$477,0,$E830-1)/A4taxstdlife))))</f>
        <v>n/a</v>
      </c>
      <c r="AP830" s="251" t="str">
        <f ca="1">IF(A4taxstdlife="n/a","n/a",IF(A4taxstdlife="",0,IF(AP$3&gt;(A4stdlife+$E830),((INDEX('PTRM input'!$G$385:$P$434,A4offset,$E830)-INDEX('PTRM input'!$G$277:$P$326,A4offset,$E830))*OFFSET($F$7,0,$E830))-SUM($G830:AO830),(((INDEX('PTRM input'!$G$385:$P$434,A4offset,$E830)-INDEX('PTRM input'!$G$277:$P$326,A4offset,$E830))*OFFSET($F$7,0,$E830))-SUM($G830:AO830))*(OFFSET('PTRM input'!$G$477,0,$E830-1)/A4taxstdlife))))</f>
        <v>n/a</v>
      </c>
      <c r="AQ830" s="251" t="str">
        <f ca="1">IF(A4taxstdlife="n/a","n/a",IF(A4taxstdlife="",0,IF(AQ$3&gt;(A4stdlife+$E830),((INDEX('PTRM input'!$G$385:$P$434,A4offset,$E830)-INDEX('PTRM input'!$G$277:$P$326,A4offset,$E830))*OFFSET($F$7,0,$E830))-SUM($G830:AP830),(((INDEX('PTRM input'!$G$385:$P$434,A4offset,$E830)-INDEX('PTRM input'!$G$277:$P$326,A4offset,$E830))*OFFSET($F$7,0,$E830))-SUM($G830:AP830))*(OFFSET('PTRM input'!$G$477,0,$E830-1)/A4taxstdlife))))</f>
        <v>n/a</v>
      </c>
      <c r="AR830" s="251" t="str">
        <f ca="1">IF(A4taxstdlife="n/a","n/a",IF(A4taxstdlife="",0,IF(AR$3&gt;(A4stdlife+$E830),((INDEX('PTRM input'!$G$385:$P$434,A4offset,$E830)-INDEX('PTRM input'!$G$277:$P$326,A4offset,$E830))*OFFSET($F$7,0,$E830))-SUM($G830:AQ830),(((INDEX('PTRM input'!$G$385:$P$434,A4offset,$E830)-INDEX('PTRM input'!$G$277:$P$326,A4offset,$E830))*OFFSET($F$7,0,$E830))-SUM($G830:AQ830))*(OFFSET('PTRM input'!$G$477,0,$E830-1)/A4taxstdlife))))</f>
        <v>n/a</v>
      </c>
      <c r="AS830" s="251" t="str">
        <f ca="1">IF(A4taxstdlife="n/a","n/a",IF(A4taxstdlife="",0,IF(AS$3&gt;(A4stdlife+$E830),((INDEX('PTRM input'!$G$385:$P$434,A4offset,$E830)-INDEX('PTRM input'!$G$277:$P$326,A4offset,$E830))*OFFSET($F$7,0,$E830))-SUM($G830:AR830),(((INDEX('PTRM input'!$G$385:$P$434,A4offset,$E830)-INDEX('PTRM input'!$G$277:$P$326,A4offset,$E830))*OFFSET($F$7,0,$E830))-SUM($G830:AR830))*(OFFSET('PTRM input'!$G$477,0,$E830-1)/A4taxstdlife))))</f>
        <v>n/a</v>
      </c>
      <c r="AT830" s="251" t="str">
        <f ca="1">IF(A4taxstdlife="n/a","n/a",IF(A4taxstdlife="",0,IF(AT$3&gt;(A4stdlife+$E830),((INDEX('PTRM input'!$G$385:$P$434,A4offset,$E830)-INDEX('PTRM input'!$G$277:$P$326,A4offset,$E830))*OFFSET($F$7,0,$E830))-SUM($G830:AS830),(((INDEX('PTRM input'!$G$385:$P$434,A4offset,$E830)-INDEX('PTRM input'!$G$277:$P$326,A4offset,$E830))*OFFSET($F$7,0,$E830))-SUM($G830:AS830))*(OFFSET('PTRM input'!$G$477,0,$E830-1)/A4taxstdlife))))</f>
        <v>n/a</v>
      </c>
      <c r="AU830" s="251" t="str">
        <f ca="1">IF(A4taxstdlife="n/a","n/a",IF(A4taxstdlife="",0,IF(AU$3&gt;(A4stdlife+$E830),((INDEX('PTRM input'!$G$385:$P$434,A4offset,$E830)-INDEX('PTRM input'!$G$277:$P$326,A4offset,$E830))*OFFSET($F$7,0,$E830))-SUM($G830:AT830),(((INDEX('PTRM input'!$G$385:$P$434,A4offset,$E830)-INDEX('PTRM input'!$G$277:$P$326,A4offset,$E830))*OFFSET($F$7,0,$E830))-SUM($G830:AT830))*(OFFSET('PTRM input'!$G$477,0,$E830-1)/A4taxstdlife))))</f>
        <v>n/a</v>
      </c>
      <c r="AV830" s="251" t="str">
        <f ca="1">IF(A4taxstdlife="n/a","n/a",IF(A4taxstdlife="",0,IF(AV$3&gt;(A4stdlife+$E830),((INDEX('PTRM input'!$G$385:$P$434,A4offset,$E830)-INDEX('PTRM input'!$G$277:$P$326,A4offset,$E830))*OFFSET($F$7,0,$E830))-SUM($G830:AU830),(((INDEX('PTRM input'!$G$385:$P$434,A4offset,$E830)-INDEX('PTRM input'!$G$277:$P$326,A4offset,$E830))*OFFSET($F$7,0,$E830))-SUM($G830:AU830))*(OFFSET('PTRM input'!$G$477,0,$E830-1)/A4taxstdlife))))</f>
        <v>n/a</v>
      </c>
      <c r="AW830" s="251" t="str">
        <f ca="1">IF(A4taxstdlife="n/a","n/a",IF(A4taxstdlife="",0,IF(AW$3&gt;(A4stdlife+$E830),((INDEX('PTRM input'!$G$385:$P$434,A4offset,$E830)-INDEX('PTRM input'!$G$277:$P$326,A4offset,$E830))*OFFSET($F$7,0,$E830))-SUM($G830:AV830),(((INDEX('PTRM input'!$G$385:$P$434,A4offset,$E830)-INDEX('PTRM input'!$G$277:$P$326,A4offset,$E830))*OFFSET($F$7,0,$E830))-SUM($G830:AV830))*(OFFSET('PTRM input'!$G$477,0,$E830-1)/A4taxstdlife))))</f>
        <v>n/a</v>
      </c>
      <c r="AX830" s="251" t="str">
        <f ca="1">IF(A4taxstdlife="n/a","n/a",IF(A4taxstdlife="",0,IF(AX$3&gt;(A4stdlife+$E830),((INDEX('PTRM input'!$G$385:$P$434,A4offset,$E830)-INDEX('PTRM input'!$G$277:$P$326,A4offset,$E830))*OFFSET($F$7,0,$E830))-SUM($G830:AW830),(((INDEX('PTRM input'!$G$385:$P$434,A4offset,$E830)-INDEX('PTRM input'!$G$277:$P$326,A4offset,$E830))*OFFSET($F$7,0,$E830))-SUM($G830:AW830))*(OFFSET('PTRM input'!$G$477,0,$E830-1)/A4taxstdlife))))</f>
        <v>n/a</v>
      </c>
      <c r="AY830" s="251" t="str">
        <f ca="1">IF(A4taxstdlife="n/a","n/a",IF(A4taxstdlife="",0,IF(AY$3&gt;(A4stdlife+$E830),((INDEX('PTRM input'!$G$385:$P$434,A4offset,$E830)-INDEX('PTRM input'!$G$277:$P$326,A4offset,$E830))*OFFSET($F$7,0,$E830))-SUM($G830:AX830),(((INDEX('PTRM input'!$G$385:$P$434,A4offset,$E830)-INDEX('PTRM input'!$G$277:$P$326,A4offset,$E830))*OFFSET($F$7,0,$E830))-SUM($G830:AX830))*(OFFSET('PTRM input'!$G$477,0,$E830-1)/A4taxstdlife))))</f>
        <v>n/a</v>
      </c>
      <c r="AZ830" s="251" t="str">
        <f ca="1">IF(A4taxstdlife="n/a","n/a",IF(A4taxstdlife="",0,IF(AZ$3&gt;(A4stdlife+$E830),((INDEX('PTRM input'!$G$385:$P$434,A4offset,$E830)-INDEX('PTRM input'!$G$277:$P$326,A4offset,$E830))*OFFSET($F$7,0,$E830))-SUM($G830:AY830),(((INDEX('PTRM input'!$G$385:$P$434,A4offset,$E830)-INDEX('PTRM input'!$G$277:$P$326,A4offset,$E830))*OFFSET($F$7,0,$E830))-SUM($G830:AY830))*(OFFSET('PTRM input'!$G$477,0,$E830-1)/A4taxstdlife))))</f>
        <v>n/a</v>
      </c>
      <c r="BA830" s="251" t="str">
        <f ca="1">IF(A4taxstdlife="n/a","n/a",IF(A4taxstdlife="",0,IF(BA$3&gt;(A4stdlife+$E830),((INDEX('PTRM input'!$G$385:$P$434,A4offset,$E830)-INDEX('PTRM input'!$G$277:$P$326,A4offset,$E830))*OFFSET($F$7,0,$E830))-SUM($G830:AZ830),(((INDEX('PTRM input'!$G$385:$P$434,A4offset,$E830)-INDEX('PTRM input'!$G$277:$P$326,A4offset,$E830))*OFFSET($F$7,0,$E830))-SUM($G830:AZ830))*(OFFSET('PTRM input'!$G$477,0,$E830-1)/A4taxstdlife))))</f>
        <v>n/a</v>
      </c>
      <c r="BB830" s="251" t="str">
        <f ca="1">IF(A4taxstdlife="n/a","n/a",IF(A4taxstdlife="",0,IF(BB$3&gt;(A4stdlife+$E830),((INDEX('PTRM input'!$G$385:$P$434,A4offset,$E830)-INDEX('PTRM input'!$G$277:$P$326,A4offset,$E830))*OFFSET($F$7,0,$E830))-SUM($G830:BA830),(((INDEX('PTRM input'!$G$385:$P$434,A4offset,$E830)-INDEX('PTRM input'!$G$277:$P$326,A4offset,$E830))*OFFSET($F$7,0,$E830))-SUM($G830:BA830))*(OFFSET('PTRM input'!$G$477,0,$E830-1)/A4taxstdlife))))</f>
        <v>n/a</v>
      </c>
      <c r="BC830" s="251" t="str">
        <f ca="1">IF(A4taxstdlife="n/a","n/a",IF(A4taxstdlife="",0,IF(BC$3&gt;(A4stdlife+$E830),((INDEX('PTRM input'!$G$385:$P$434,A4offset,$E830)-INDEX('PTRM input'!$G$277:$P$326,A4offset,$E830))*OFFSET($F$7,0,$E830))-SUM($G830:BB830),(((INDEX('PTRM input'!$G$385:$P$434,A4offset,$E830)-INDEX('PTRM input'!$G$277:$P$326,A4offset,$E830))*OFFSET($F$7,0,$E830))-SUM($G830:BB830))*(OFFSET('PTRM input'!$G$477,0,$E830-1)/A4taxstdlife))))</f>
        <v>n/a</v>
      </c>
      <c r="BD830" s="251" t="str">
        <f ca="1">IF(A4taxstdlife="n/a","n/a",IF(A4taxstdlife="",0,IF(BD$3&gt;(A4stdlife+$E830),((INDEX('PTRM input'!$G$385:$P$434,A4offset,$E830)-INDEX('PTRM input'!$G$277:$P$326,A4offset,$E830))*OFFSET($F$7,0,$E830))-SUM($G830:BC830),(((INDEX('PTRM input'!$G$385:$P$434,A4offset,$E830)-INDEX('PTRM input'!$G$277:$P$326,A4offset,$E830))*OFFSET($F$7,0,$E830))-SUM($G830:BC830))*(OFFSET('PTRM input'!$G$477,0,$E830-1)/A4taxstdlife))))</f>
        <v>n/a</v>
      </c>
      <c r="BE830" s="251" t="str">
        <f ca="1">IF(A4taxstdlife="n/a","n/a",IF(A4taxstdlife="",0,IF(BE$3&gt;(A4stdlife+$E830),((INDEX('PTRM input'!$G$385:$P$434,A4offset,$E830)-INDEX('PTRM input'!$G$277:$P$326,A4offset,$E830))*OFFSET($F$7,0,$E830))-SUM($G830:BD830),(((INDEX('PTRM input'!$G$385:$P$434,A4offset,$E830)-INDEX('PTRM input'!$G$277:$P$326,A4offset,$E830))*OFFSET($F$7,0,$E830))-SUM($G830:BD830))*(OFFSET('PTRM input'!$G$477,0,$E830-1)/A4taxstdlife))))</f>
        <v>n/a</v>
      </c>
      <c r="BF830" s="251" t="str">
        <f ca="1">IF(A4taxstdlife="n/a","n/a",IF(A4taxstdlife="",0,IF(BF$3&gt;(A4stdlife+$E830),((INDEX('PTRM input'!$G$385:$P$434,A4offset,$E830)-INDEX('PTRM input'!$G$277:$P$326,A4offset,$E830))*OFFSET($F$7,0,$E830))-SUM($G830:BE830),(((INDEX('PTRM input'!$G$385:$P$434,A4offset,$E830)-INDEX('PTRM input'!$G$277:$P$326,A4offset,$E830))*OFFSET($F$7,0,$E830))-SUM($G830:BE830))*(OFFSET('PTRM input'!$G$477,0,$E830-1)/A4taxstdlife))))</f>
        <v>n/a</v>
      </c>
      <c r="BG830" s="251" t="str">
        <f ca="1">IF(A4taxstdlife="n/a","n/a",IF(A4taxstdlife="",0,IF(BG$3&gt;(A4stdlife+$E830),((INDEX('PTRM input'!$G$385:$P$434,A4offset,$E830)-INDEX('PTRM input'!$G$277:$P$326,A4offset,$E830))*OFFSET($F$7,0,$E830))-SUM($G830:BF830),(((INDEX('PTRM input'!$G$385:$P$434,A4offset,$E830)-INDEX('PTRM input'!$G$277:$P$326,A4offset,$E830))*OFFSET($F$7,0,$E830))-SUM($G830:BF830))*(OFFSET('PTRM input'!$G$477,0,$E830-1)/A4taxstdlife))))</f>
        <v>n/a</v>
      </c>
      <c r="BH830" s="251" t="str">
        <f ca="1">IF(A4taxstdlife="n/a","n/a",IF(A4taxstdlife="",0,IF(BH$3&gt;(A4stdlife+$E830),((INDEX('PTRM input'!$G$385:$P$434,A4offset,$E830)-INDEX('PTRM input'!$G$277:$P$326,A4offset,$E830))*OFFSET($F$7,0,$E830))-SUM($G830:BG830),(((INDEX('PTRM input'!$G$385:$P$434,A4offset,$E830)-INDEX('PTRM input'!$G$277:$P$326,A4offset,$E830))*OFFSET($F$7,0,$E830))-SUM($G830:BG830))*(OFFSET('PTRM input'!$G$477,0,$E830-1)/A4taxstdlife))))</f>
        <v>n/a</v>
      </c>
      <c r="BI830" s="251" t="str">
        <f ca="1">IF(A4taxstdlife="n/a","n/a",IF(A4taxstdlife="",0,IF(BI$3&gt;(A4stdlife+$E830),((INDEX('PTRM input'!$G$385:$P$434,A4offset,$E830)-INDEX('PTRM input'!$G$277:$P$326,A4offset,$E830))*OFFSET($F$7,0,$E830))-SUM($G830:BH830),(((INDEX('PTRM input'!$G$385:$P$434,A4offset,$E830)-INDEX('PTRM input'!$G$277:$P$326,A4offset,$E830))*OFFSET($F$7,0,$E830))-SUM($G830:BH830))*(OFFSET('PTRM input'!$G$477,0,$E830-1)/A4taxstdlife))))</f>
        <v>n/a</v>
      </c>
      <c r="BJ830" s="116"/>
      <c r="BK830" s="116"/>
      <c r="BL830" s="116"/>
      <c r="BM830" s="116"/>
    </row>
    <row r="831" spans="1:65" ht="12.75" customHeight="1" outlineLevel="1">
      <c r="A831" s="366"/>
      <c r="B831" s="9"/>
      <c r="C831" s="19" t="str">
        <f>Asset4</f>
        <v>Easements</v>
      </c>
      <c r="D831" s="9"/>
      <c r="E831" s="9"/>
      <c r="F831" s="357"/>
      <c r="G831" s="371">
        <f ca="1">SUM(G819:G830)+'PTRM input'!G$280*G$7</f>
        <v>0</v>
      </c>
      <c r="H831" s="371">
        <f ca="1">SUM(H819:H830)+'PTRM input'!H$280*H$7</f>
        <v>0</v>
      </c>
      <c r="I831" s="371">
        <f ca="1">SUM(I819:I830)+'PTRM input'!I$280*I$7</f>
        <v>0</v>
      </c>
      <c r="J831" s="371">
        <f ca="1">SUM(J819:J830)+'PTRM input'!J$280*J$7</f>
        <v>0</v>
      </c>
      <c r="K831" s="371">
        <f ca="1">SUM(K819:K830)+'PTRM input'!K$280*K$7</f>
        <v>0</v>
      </c>
      <c r="L831" s="371">
        <f ca="1">SUM(L819:L830)+'PTRM input'!L$280*L$7</f>
        <v>0</v>
      </c>
      <c r="M831" s="371">
        <f ca="1">SUM(M819:M830)+'PTRM input'!M$280*M$7</f>
        <v>0</v>
      </c>
      <c r="N831" s="371">
        <f ca="1">SUM(N819:N830)+'PTRM input'!N$280*N$7</f>
        <v>0</v>
      </c>
      <c r="O831" s="371">
        <f ca="1">SUM(O819:O830)+'PTRM input'!O$280*O$7</f>
        <v>0</v>
      </c>
      <c r="P831" s="371">
        <f ca="1">SUM(P819:P830)+'PTRM input'!P$280*P$7</f>
        <v>0</v>
      </c>
      <c r="Q831" s="371">
        <f t="shared" ref="Q831:AL831" ca="1" si="209">SUM(Q819:Q830)</f>
        <v>0</v>
      </c>
      <c r="R831" s="371">
        <f t="shared" ca="1" si="209"/>
        <v>0</v>
      </c>
      <c r="S831" s="371">
        <f t="shared" ca="1" si="209"/>
        <v>0</v>
      </c>
      <c r="T831" s="371">
        <f t="shared" ca="1" si="209"/>
        <v>0</v>
      </c>
      <c r="U831" s="371">
        <f t="shared" ca="1" si="209"/>
        <v>0</v>
      </c>
      <c r="V831" s="371">
        <f t="shared" ca="1" si="209"/>
        <v>0</v>
      </c>
      <c r="W831" s="371">
        <f t="shared" ca="1" si="209"/>
        <v>0</v>
      </c>
      <c r="X831" s="371">
        <f t="shared" ca="1" si="209"/>
        <v>0</v>
      </c>
      <c r="Y831" s="371">
        <f t="shared" ca="1" si="209"/>
        <v>0</v>
      </c>
      <c r="Z831" s="371">
        <f t="shared" ca="1" si="209"/>
        <v>0</v>
      </c>
      <c r="AA831" s="371">
        <f t="shared" ca="1" si="209"/>
        <v>0</v>
      </c>
      <c r="AB831" s="371">
        <f t="shared" ca="1" si="209"/>
        <v>0</v>
      </c>
      <c r="AC831" s="371">
        <f t="shared" ca="1" si="209"/>
        <v>0</v>
      </c>
      <c r="AD831" s="371">
        <f t="shared" ca="1" si="209"/>
        <v>0</v>
      </c>
      <c r="AE831" s="371">
        <f t="shared" ca="1" si="209"/>
        <v>0</v>
      </c>
      <c r="AF831" s="371">
        <f t="shared" ca="1" si="209"/>
        <v>0</v>
      </c>
      <c r="AG831" s="371">
        <f t="shared" ca="1" si="209"/>
        <v>0</v>
      </c>
      <c r="AH831" s="371">
        <f t="shared" ca="1" si="209"/>
        <v>0</v>
      </c>
      <c r="AI831" s="371">
        <f t="shared" ca="1" si="209"/>
        <v>0</v>
      </c>
      <c r="AJ831" s="371">
        <f t="shared" ca="1" si="209"/>
        <v>0</v>
      </c>
      <c r="AK831" s="371">
        <f t="shared" ca="1" si="209"/>
        <v>0</v>
      </c>
      <c r="AL831" s="371">
        <f t="shared" ca="1" si="209"/>
        <v>0</v>
      </c>
      <c r="AM831" s="371">
        <f t="shared" ref="AM831:BI831" ca="1" si="210">SUM(AM819:AM830)</f>
        <v>0</v>
      </c>
      <c r="AN831" s="371">
        <f t="shared" ca="1" si="210"/>
        <v>0</v>
      </c>
      <c r="AO831" s="371">
        <f t="shared" ca="1" si="210"/>
        <v>0</v>
      </c>
      <c r="AP831" s="371">
        <f t="shared" ca="1" si="210"/>
        <v>0</v>
      </c>
      <c r="AQ831" s="371">
        <f t="shared" ca="1" si="210"/>
        <v>0</v>
      </c>
      <c r="AR831" s="371">
        <f t="shared" ca="1" si="210"/>
        <v>0</v>
      </c>
      <c r="AS831" s="371">
        <f t="shared" ca="1" si="210"/>
        <v>0</v>
      </c>
      <c r="AT831" s="371">
        <f t="shared" ca="1" si="210"/>
        <v>0</v>
      </c>
      <c r="AU831" s="371">
        <f t="shared" ca="1" si="210"/>
        <v>0</v>
      </c>
      <c r="AV831" s="371">
        <f t="shared" ca="1" si="210"/>
        <v>0</v>
      </c>
      <c r="AW831" s="371">
        <f t="shared" ca="1" si="210"/>
        <v>0</v>
      </c>
      <c r="AX831" s="371">
        <f t="shared" ca="1" si="210"/>
        <v>0</v>
      </c>
      <c r="AY831" s="371">
        <f t="shared" ca="1" si="210"/>
        <v>0</v>
      </c>
      <c r="AZ831" s="371">
        <f t="shared" ca="1" si="210"/>
        <v>0</v>
      </c>
      <c r="BA831" s="371">
        <f t="shared" ca="1" si="210"/>
        <v>0</v>
      </c>
      <c r="BB831" s="371">
        <f t="shared" ca="1" si="210"/>
        <v>0</v>
      </c>
      <c r="BC831" s="371">
        <f t="shared" ca="1" si="210"/>
        <v>0</v>
      </c>
      <c r="BD831" s="371">
        <f t="shared" ca="1" si="210"/>
        <v>0</v>
      </c>
      <c r="BE831" s="371">
        <f t="shared" ca="1" si="210"/>
        <v>0</v>
      </c>
      <c r="BF831" s="371">
        <f t="shared" ca="1" si="210"/>
        <v>0</v>
      </c>
      <c r="BG831" s="371">
        <f t="shared" ca="1" si="210"/>
        <v>0</v>
      </c>
      <c r="BH831" s="371">
        <f t="shared" ca="1" si="210"/>
        <v>0</v>
      </c>
      <c r="BI831" s="371">
        <f t="shared" ca="1" si="210"/>
        <v>0</v>
      </c>
      <c r="BJ831" s="116"/>
      <c r="BK831" s="116"/>
      <c r="BL831" s="116"/>
      <c r="BM831" s="116"/>
    </row>
    <row r="832" spans="1:65" ht="12.75" hidden="1" customHeight="1" outlineLevel="2">
      <c r="A832" s="366"/>
      <c r="B832" s="106" t="str">
        <f>C844</f>
        <v>Communications</v>
      </c>
      <c r="C832" s="614"/>
      <c r="D832" s="615" t="s">
        <v>236</v>
      </c>
      <c r="E832" s="614"/>
      <c r="F832" s="622"/>
      <c r="G832" s="617">
        <f>IF('PTRM input'!$E$574='PTRM input'!$G$573,IF(G$3&gt;A5taxremlife,A5taxvalue-SUM(F832:$F832),IF(A5taxremlife="N/A","n/a",A5taxvalue/A5taxremlife)),'PTRM input'!G$583)</f>
        <v>2.6228017989612942E-7</v>
      </c>
      <c r="H832" s="617">
        <f>IF('PTRM input'!$E$574='PTRM input'!$G$573,IF(H$3&gt;A5taxremlife,A5taxvalue-SUM($F832:G832),IF(A5taxremlife="N/A","n/a",A5taxvalue/A5taxremlife)),'PTRM input'!H$583)</f>
        <v>2.6228017989612942E-7</v>
      </c>
      <c r="I832" s="617">
        <f>IF('PTRM input'!$E$574='PTRM input'!$G$573,IF(I$3&gt;A5taxremlife,A5taxvalue-SUM($F832:H832),IF(A5taxremlife="N/A","n/a",A5taxvalue/A5taxremlife)),'PTRM input'!I$583)</f>
        <v>2.6228017989612942E-7</v>
      </c>
      <c r="J832" s="617">
        <f>IF('PTRM input'!$E$574='PTRM input'!$G$573,IF(J$3&gt;A5taxremlife,A5taxvalue-SUM($F832:I832),IF(A5taxremlife="N/A","n/a",A5taxvalue/A5taxremlife)),'PTRM input'!J$583)</f>
        <v>2.6228017989612942E-7</v>
      </c>
      <c r="K832" s="617">
        <f>IF('PTRM input'!$E$574='PTRM input'!$G$573,IF(K$3&gt;A5taxremlife,A5taxvalue-SUM($F832:J832),IF(A5taxremlife="N/A","n/a",A5taxvalue/A5taxremlife)),'PTRM input'!K$583)</f>
        <v>2.6228017989612942E-7</v>
      </c>
      <c r="L832" s="617">
        <f>IF('PTRM input'!$E$574='PTRM input'!$G$573,IF(L$3&gt;A5taxremlife,A5taxvalue-SUM($F832:K832),IF(A5taxremlife="N/A","n/a",A5taxvalue/A5taxremlife)),'PTRM input'!L$583)</f>
        <v>2.6228017989612942E-7</v>
      </c>
      <c r="M832" s="617">
        <f>IF('PTRM input'!$E$574='PTRM input'!$G$573,IF(M$3&gt;A5taxremlife,A5taxvalue-SUM($F832:L832),IF(A5taxremlife="N/A","n/a",A5taxvalue/A5taxremlife)),'PTRM input'!M$583)</f>
        <v>2.6228017989612942E-7</v>
      </c>
      <c r="N832" s="617">
        <f>IF('PTRM input'!$E$574='PTRM input'!$G$573,IF(N$3&gt;A5taxremlife,A5taxvalue-SUM($F832:M832),IF(A5taxremlife="N/A","n/a",A5taxvalue/A5taxremlife)),'PTRM input'!N$583)</f>
        <v>2.6228017989612942E-7</v>
      </c>
      <c r="O832" s="617">
        <f>IF('PTRM input'!$E$574='PTRM input'!$G$573,IF(O$3&gt;A5taxremlife,A5taxvalue-SUM($F832:N832),IF(A5taxremlife="N/A","n/a",A5taxvalue/A5taxremlife)),'PTRM input'!O$583)</f>
        <v>2.6228017989612942E-7</v>
      </c>
      <c r="P832" s="617">
        <f>IF('PTRM input'!$E$574='PTRM input'!$G$573,IF(P$3&gt;A5taxremlife,A5taxvalue-SUM($F832:O832),IF(A5taxremlife="N/A","n/a",A5taxvalue/A5taxremlife)),'PTRM input'!P$583)</f>
        <v>2.6228017989612942E-7</v>
      </c>
      <c r="Q832" s="617">
        <f>IF('PTRM input'!$E$574='PTRM input'!$G$573,IF(Q$3&gt;A5taxremlife,A5taxvalue-SUM($F832:P832),IF(A5taxremlife="N/A","n/a",A5taxvalue/A5taxremlife)),'PTRM input'!Q$583)</f>
        <v>2.6228017989612942E-7</v>
      </c>
      <c r="R832" s="617">
        <f>IF('PTRM input'!$E$574='PTRM input'!$G$573,IF(R$3&gt;A5taxremlife,A5taxvalue-SUM($F832:Q832),IF(A5taxremlife="N/A","n/a",A5taxvalue/A5taxremlife)),'PTRM input'!R$583)</f>
        <v>2.6228017989612942E-7</v>
      </c>
      <c r="S832" s="617">
        <f>IF('PTRM input'!$E$574='PTRM input'!$G$573,IF(S$3&gt;A5taxremlife,A5taxvalue-SUM($F832:R832),IF(A5taxremlife="N/A","n/a",A5taxvalue/A5taxremlife)),'PTRM input'!S$583)</f>
        <v>2.6228017989612942E-7</v>
      </c>
      <c r="T832" s="617">
        <f>IF('PTRM input'!$E$574='PTRM input'!$G$573,IF(T$3&gt;A5taxremlife,A5taxvalue-SUM($F832:S832),IF(A5taxremlife="N/A","n/a",A5taxvalue/A5taxremlife)),'PTRM input'!T$583)</f>
        <v>2.6228017989612942E-7</v>
      </c>
      <c r="U832" s="617">
        <f>IF('PTRM input'!$E$574='PTRM input'!$G$573,IF(U$3&gt;A5taxremlife,A5taxvalue-SUM($F832:T832),IF(A5taxremlife="N/A","n/a",A5taxvalue/A5taxremlife)),'PTRM input'!U$583)</f>
        <v>2.6228017989612889E-7</v>
      </c>
      <c r="V832" s="617">
        <f>IF('PTRM input'!$E$574='PTRM input'!$G$573,IF(V$3&gt;A5taxremlife,A5taxvalue-SUM($F832:U832),IF(A5taxremlife="N/A","n/a",A5taxvalue/A5taxremlife)),'PTRM input'!V$583)</f>
        <v>0</v>
      </c>
      <c r="W832" s="617">
        <f>IF('PTRM input'!$E$574='PTRM input'!$G$573,IF(W$3&gt;A5taxremlife,A5taxvalue-SUM($F832:V832),IF(A5taxremlife="N/A","n/a",A5taxvalue/A5taxremlife)),'PTRM input'!W$583)</f>
        <v>0</v>
      </c>
      <c r="X832" s="617">
        <f>IF('PTRM input'!$E$574='PTRM input'!$G$573,IF(X$3&gt;A5taxremlife,A5taxvalue-SUM($F832:W832),IF(A5taxremlife="N/A","n/a",A5taxvalue/A5taxremlife)),'PTRM input'!X$583)</f>
        <v>0</v>
      </c>
      <c r="Y832" s="617">
        <f>IF('PTRM input'!$E$574='PTRM input'!$G$573,IF(Y$3&gt;A5taxremlife,A5taxvalue-SUM($F832:X832),IF(A5taxremlife="N/A","n/a",A5taxvalue/A5taxremlife)),'PTRM input'!Y$583)</f>
        <v>0</v>
      </c>
      <c r="Z832" s="617">
        <f>IF('PTRM input'!$E$574='PTRM input'!$G$573,IF(Z$3&gt;A5taxremlife,A5taxvalue-SUM($F832:Y832),IF(A5taxremlife="N/A","n/a",A5taxvalue/A5taxremlife)),'PTRM input'!Z$583)</f>
        <v>0</v>
      </c>
      <c r="AA832" s="617">
        <f>IF('PTRM input'!$E$574='PTRM input'!$G$573,IF(AA$3&gt;A5taxremlife,A5taxvalue-SUM($F832:Z832),IF(A5taxremlife="N/A","n/a",A5taxvalue/A5taxremlife)),'PTRM input'!AA$583)</f>
        <v>0</v>
      </c>
      <c r="AB832" s="617">
        <f>IF('PTRM input'!$E$574='PTRM input'!$G$573,IF(AB$3&gt;A5taxremlife,A5taxvalue-SUM($F832:AA832),IF(A5taxremlife="N/A","n/a",A5taxvalue/A5taxremlife)),'PTRM input'!AB$583)</f>
        <v>0</v>
      </c>
      <c r="AC832" s="617">
        <f>IF('PTRM input'!$E$574='PTRM input'!$G$573,IF(AC$3&gt;A5taxremlife,A5taxvalue-SUM($F832:AB832),IF(A5taxremlife="N/A","n/a",A5taxvalue/A5taxremlife)),'PTRM input'!AC$583)</f>
        <v>0</v>
      </c>
      <c r="AD832" s="617">
        <f>IF('PTRM input'!$E$574='PTRM input'!$G$573,IF(AD$3&gt;A5taxremlife,A5taxvalue-SUM($F832:AC832),IF(A5taxremlife="N/A","n/a",A5taxvalue/A5taxremlife)),'PTRM input'!AD$583)</f>
        <v>0</v>
      </c>
      <c r="AE832" s="617">
        <f>IF('PTRM input'!$E$574='PTRM input'!$G$573,IF(AE$3&gt;A5taxremlife,A5taxvalue-SUM($F832:AD832),IF(A5taxremlife="N/A","n/a",A5taxvalue/A5taxremlife)),'PTRM input'!AE$583)</f>
        <v>0</v>
      </c>
      <c r="AF832" s="617">
        <f>IF('PTRM input'!$E$574='PTRM input'!$G$573,IF(AF$3&gt;A5taxremlife,A5taxvalue-SUM($F832:AE832),IF(A5taxremlife="N/A","n/a",A5taxvalue/A5taxremlife)),'PTRM input'!AF$583)</f>
        <v>0</v>
      </c>
      <c r="AG832" s="617">
        <f>IF('PTRM input'!$E$574='PTRM input'!$G$573,IF(AG$3&gt;A5taxremlife,A5taxvalue-SUM($F832:AF832),IF(A5taxremlife="N/A","n/a",A5taxvalue/A5taxremlife)),'PTRM input'!AG$583)</f>
        <v>0</v>
      </c>
      <c r="AH832" s="617">
        <f>IF('PTRM input'!$E$574='PTRM input'!$G$573,IF(AH$3&gt;A5taxremlife,A5taxvalue-SUM($F832:AG832),IF(A5taxremlife="N/A","n/a",A5taxvalue/A5taxremlife)),'PTRM input'!AH$583)</f>
        <v>0</v>
      </c>
      <c r="AI832" s="617">
        <f>IF('PTRM input'!$E$574='PTRM input'!$G$573,IF(AI$3&gt;A5taxremlife,A5taxvalue-SUM($F832:AH832),IF(A5taxremlife="N/A","n/a",A5taxvalue/A5taxremlife)),'PTRM input'!AI$583)</f>
        <v>0</v>
      </c>
      <c r="AJ832" s="617">
        <f>IF('PTRM input'!$E$574='PTRM input'!$G$573,IF(AJ$3&gt;A5taxremlife,A5taxvalue-SUM($F832:AI832),IF(A5taxremlife="N/A","n/a",A5taxvalue/A5taxremlife)),'PTRM input'!AJ$583)</f>
        <v>0</v>
      </c>
      <c r="AK832" s="617">
        <f>IF('PTRM input'!$E$574='PTRM input'!$G$573,IF(AK$3&gt;A5taxremlife,A5taxvalue-SUM($F832:AJ832),IF(A5taxremlife="N/A","n/a",A5taxvalue/A5taxremlife)),'PTRM input'!AK$583)</f>
        <v>0</v>
      </c>
      <c r="AL832" s="617">
        <f>IF('PTRM input'!$E$574='PTRM input'!$G$573,IF(AL$3&gt;A5taxremlife,A5taxvalue-SUM($F832:AK832),IF(A5taxremlife="N/A","n/a",A5taxvalue/A5taxremlife)),'PTRM input'!AL$583)</f>
        <v>0</v>
      </c>
      <c r="AM832" s="617">
        <f>IF('PTRM input'!$E$574='PTRM input'!$G$573,IF(AM$3&gt;A5taxremlife,A5taxvalue-SUM($F832:AL832),IF(A5taxremlife="N/A","n/a",A5taxvalue/A5taxremlife)),'PTRM input'!AM$583)</f>
        <v>0</v>
      </c>
      <c r="AN832" s="617">
        <f>IF('PTRM input'!$E$574='PTRM input'!$G$573,IF(AN$3&gt;A5taxremlife,A5taxvalue-SUM($F832:AM832),IF(A5taxremlife="N/A","n/a",A5taxvalue/A5taxremlife)),'PTRM input'!AN$583)</f>
        <v>0</v>
      </c>
      <c r="AO832" s="617">
        <f>IF('PTRM input'!$E$574='PTRM input'!$G$573,IF(AO$3&gt;A5taxremlife,A5taxvalue-SUM($F832:AN832),IF(A5taxremlife="N/A","n/a",A5taxvalue/A5taxremlife)),'PTRM input'!AO$583)</f>
        <v>0</v>
      </c>
      <c r="AP832" s="617">
        <f>IF('PTRM input'!$E$574='PTRM input'!$G$573,IF(AP$3&gt;A5taxremlife,A5taxvalue-SUM($F832:AO832),IF(A5taxremlife="N/A","n/a",A5taxvalue/A5taxremlife)),'PTRM input'!AP$583)</f>
        <v>0</v>
      </c>
      <c r="AQ832" s="617">
        <f>IF('PTRM input'!$E$574='PTRM input'!$G$573,IF(AQ$3&gt;A5taxremlife,A5taxvalue-SUM($F832:AP832),IF(A5taxremlife="N/A","n/a",A5taxvalue/A5taxremlife)),'PTRM input'!AQ$583)</f>
        <v>0</v>
      </c>
      <c r="AR832" s="617">
        <f>IF('PTRM input'!$E$574='PTRM input'!$G$573,IF(AR$3&gt;A5taxremlife,A5taxvalue-SUM($F832:AQ832),IF(A5taxremlife="N/A","n/a",A5taxvalue/A5taxremlife)),'PTRM input'!AR$583)</f>
        <v>0</v>
      </c>
      <c r="AS832" s="617">
        <f>IF('PTRM input'!$E$574='PTRM input'!$G$573,IF(AS$3&gt;A5taxremlife,A5taxvalue-SUM($F832:AR832),IF(A5taxremlife="N/A","n/a",A5taxvalue/A5taxremlife)),'PTRM input'!AS$583)</f>
        <v>0</v>
      </c>
      <c r="AT832" s="617">
        <f>IF('PTRM input'!$E$574='PTRM input'!$G$573,IF(AT$3&gt;A5taxremlife,A5taxvalue-SUM($F832:AS832),IF(A5taxremlife="N/A","n/a",A5taxvalue/A5taxremlife)),'PTRM input'!AT$583)</f>
        <v>0</v>
      </c>
      <c r="AU832" s="617">
        <f>IF('PTRM input'!$E$574='PTRM input'!$G$573,IF(AU$3&gt;A5taxremlife,A5taxvalue-SUM($F832:AT832),IF(A5taxremlife="N/A","n/a",A5taxvalue/A5taxremlife)),'PTRM input'!AU$583)</f>
        <v>0</v>
      </c>
      <c r="AV832" s="617">
        <f>IF('PTRM input'!$E$574='PTRM input'!$G$573,IF(AV$3&gt;A5taxremlife,A5taxvalue-SUM($F832:AU832),IF(A5taxremlife="N/A","n/a",A5taxvalue/A5taxremlife)),'PTRM input'!AV$583)</f>
        <v>0</v>
      </c>
      <c r="AW832" s="617">
        <f>IF('PTRM input'!$E$574='PTRM input'!$G$573,IF(AW$3&gt;A5taxremlife,A5taxvalue-SUM($F832:AV832),IF(A5taxremlife="N/A","n/a",A5taxvalue/A5taxremlife)),'PTRM input'!AW$583)</f>
        <v>0</v>
      </c>
      <c r="AX832" s="617">
        <f>IF('PTRM input'!$E$574='PTRM input'!$G$573,IF(AX$3&gt;A5taxremlife,A5taxvalue-SUM($F832:AW832),IF(A5taxremlife="N/A","n/a",A5taxvalue/A5taxremlife)),'PTRM input'!AX$583)</f>
        <v>0</v>
      </c>
      <c r="AY832" s="617">
        <f>IF('PTRM input'!$E$574='PTRM input'!$G$573,IF(AY$3&gt;A5taxremlife,A5taxvalue-SUM($F832:AX832),IF(A5taxremlife="N/A","n/a",A5taxvalue/A5taxremlife)),'PTRM input'!AY$583)</f>
        <v>0</v>
      </c>
      <c r="AZ832" s="617">
        <f>IF('PTRM input'!$E$574='PTRM input'!$G$573,IF(AZ$3&gt;A5taxremlife,A5taxvalue-SUM($F832:AY832),IF(A5taxremlife="N/A","n/a",A5taxvalue/A5taxremlife)),'PTRM input'!AZ$583)</f>
        <v>0</v>
      </c>
      <c r="BA832" s="617">
        <f>IF('PTRM input'!$E$574='PTRM input'!$G$573,IF(BA$3&gt;A5taxremlife,A5taxvalue-SUM($F832:AZ832),IF(A5taxremlife="N/A","n/a",A5taxvalue/A5taxremlife)),'PTRM input'!BA$583)</f>
        <v>0</v>
      </c>
      <c r="BB832" s="617">
        <f>IF('PTRM input'!$E$574='PTRM input'!$G$573,IF(BB$3&gt;A5taxremlife,A5taxvalue-SUM($F832:BA832),IF(A5taxremlife="N/A","n/a",A5taxvalue/A5taxremlife)),'PTRM input'!BB$583)</f>
        <v>0</v>
      </c>
      <c r="BC832" s="617">
        <f>IF('PTRM input'!$E$574='PTRM input'!$G$573,IF(BC$3&gt;A5taxremlife,A5taxvalue-SUM($F832:BB832),IF(A5taxremlife="N/A","n/a",A5taxvalue/A5taxremlife)),'PTRM input'!BC$583)</f>
        <v>0</v>
      </c>
      <c r="BD832" s="617">
        <f>IF('PTRM input'!$E$574='PTRM input'!$G$573,IF(BD$3&gt;A5taxremlife,A5taxvalue-SUM($F832:BC832),IF(A5taxremlife="N/A","n/a",A5taxvalue/A5taxremlife)),'PTRM input'!BD$583)</f>
        <v>0</v>
      </c>
      <c r="BE832" s="617">
        <f>IF('PTRM input'!$E$574='PTRM input'!$G$573,IF(BE$3&gt;A5taxremlife,A5taxvalue-SUM($F832:BD832),IF(A5taxremlife="N/A","n/a",A5taxvalue/A5taxremlife)),'PTRM input'!BE$583)</f>
        <v>0</v>
      </c>
      <c r="BF832" s="617">
        <f>IF('PTRM input'!$E$574='PTRM input'!$G$573,IF(BF$3&gt;A5taxremlife,A5taxvalue-SUM($F832:BE832),IF(A5taxremlife="N/A","n/a",A5taxvalue/A5taxremlife)),'PTRM input'!BF$583)</f>
        <v>0</v>
      </c>
      <c r="BG832" s="617">
        <f>IF('PTRM input'!$E$574='PTRM input'!$G$573,IF(BG$3&gt;A5taxremlife,A5taxvalue-SUM($F832:BF832),IF(A5taxremlife="N/A","n/a",A5taxvalue/A5taxremlife)),'PTRM input'!BG$583)</f>
        <v>0</v>
      </c>
      <c r="BH832" s="617">
        <f>IF('PTRM input'!$E$574='PTRM input'!$G$573,IF(BH$3&gt;A5taxremlife,A5taxvalue-SUM($F832:BG832),IF(A5taxremlife="N/A","n/a",A5taxvalue/A5taxremlife)),'PTRM input'!BH$583)</f>
        <v>0</v>
      </c>
      <c r="BI832" s="617">
        <f>IF('PTRM input'!$E$574='PTRM input'!$G$573,IF(BI$3&gt;A5taxremlife,A5taxvalue-SUM($F832:BH832),IF(A5taxremlife="N/A","n/a",A5taxvalue/A5taxremlife)),'PTRM input'!BI$583)</f>
        <v>0</v>
      </c>
      <c r="BJ832" s="116"/>
      <c r="BK832" s="116"/>
      <c r="BL832" s="116"/>
      <c r="BM832" s="116"/>
    </row>
    <row r="833" spans="1:65" ht="12.75" hidden="1" customHeight="1" outlineLevel="2">
      <c r="A833" s="366"/>
      <c r="B833" s="19"/>
      <c r="C833" s="18"/>
      <c r="D833" s="760" t="s">
        <v>237</v>
      </c>
      <c r="E833" s="86">
        <v>0</v>
      </c>
      <c r="F833" s="356"/>
      <c r="G833" s="433"/>
      <c r="H833" s="433"/>
      <c r="I833" s="433"/>
      <c r="J833" s="433"/>
      <c r="K833" s="433"/>
      <c r="L833" s="433"/>
      <c r="M833" s="433"/>
      <c r="N833" s="433"/>
      <c r="O833" s="433"/>
      <c r="P833" s="433"/>
      <c r="Q833" s="251"/>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c r="AT833" s="251"/>
      <c r="AU833" s="251"/>
      <c r="AV833" s="251"/>
      <c r="AW833" s="251"/>
      <c r="AX833" s="251"/>
      <c r="AY833" s="251"/>
      <c r="AZ833" s="251"/>
      <c r="BA833" s="251"/>
      <c r="BB833" s="251"/>
      <c r="BC833" s="251"/>
      <c r="BD833" s="251"/>
      <c r="BE833" s="251"/>
      <c r="BF833" s="251"/>
      <c r="BG833" s="251"/>
      <c r="BH833" s="251"/>
      <c r="BI833" s="251"/>
      <c r="BJ833" s="116"/>
      <c r="BK833" s="116"/>
      <c r="BL833" s="116"/>
      <c r="BM833" s="116"/>
    </row>
    <row r="834" spans="1:65" ht="12.75" hidden="1" customHeight="1" outlineLevel="2">
      <c r="A834" s="366"/>
      <c r="B834" s="19"/>
      <c r="C834" s="18"/>
      <c r="D834" s="760"/>
      <c r="E834" s="86">
        <v>1</v>
      </c>
      <c r="F834" s="356"/>
      <c r="G834" s="618"/>
      <c r="H834" s="251">
        <f ca="1">IF(A5taxstdlife="n/a","n/a",IF(A5taxstdlife="",0,IF(H$3&gt;(A5stdlife+$E834),((INDEX('PTRM input'!$G$385:$P$434,A5offset,$E834)-INDEX('PTRM input'!$G$277:$P$326,A5offset,$E834))*OFFSET($F$7,0,$E834))-SUM($G834:G834),(((INDEX('PTRM input'!$G$385:$P$434,A5offset,$E834)-INDEX('PTRM input'!$G$277:$P$326,A5offset,$E834))*OFFSET($F$7,0,$E834))-SUM($G834:G834))*(OFFSET('PTRM input'!$G$477,0,$E834-1)/A5taxstdlife))))</f>
        <v>0</v>
      </c>
      <c r="I834" s="251">
        <f ca="1">IF(A5taxstdlife="n/a","n/a",IF(A5taxstdlife="",0,IF(I$3&gt;(A5stdlife+$E834),((INDEX('PTRM input'!$G$385:$P$434,A5offset,$E834)-INDEX('PTRM input'!$G$277:$P$326,A5offset,$E834))*OFFSET($F$7,0,$E834))-SUM($G834:H834),(((INDEX('PTRM input'!$G$385:$P$434,A5offset,$E834)-INDEX('PTRM input'!$G$277:$P$326,A5offset,$E834))*OFFSET($F$7,0,$E834))-SUM($G834:H834))*(OFFSET('PTRM input'!$G$477,0,$E834-1)/A5taxstdlife))))</f>
        <v>0</v>
      </c>
      <c r="J834" s="251">
        <f ca="1">IF(A5taxstdlife="n/a","n/a",IF(A5taxstdlife="",0,IF(J$3&gt;(A5stdlife+$E834),((INDEX('PTRM input'!$G$385:$P$434,A5offset,$E834)-INDEX('PTRM input'!$G$277:$P$326,A5offset,$E834))*OFFSET($F$7,0,$E834))-SUM($G834:I834),(((INDEX('PTRM input'!$G$385:$P$434,A5offset,$E834)-INDEX('PTRM input'!$G$277:$P$326,A5offset,$E834))*OFFSET($F$7,0,$E834))-SUM($G834:I834))*(OFFSET('PTRM input'!$G$477,0,$E834-1)/A5taxstdlife))))</f>
        <v>0</v>
      </c>
      <c r="K834" s="251">
        <f ca="1">IF(A5taxstdlife="n/a","n/a",IF(A5taxstdlife="",0,IF(K$3&gt;(A5stdlife+$E834),((INDEX('PTRM input'!$G$385:$P$434,A5offset,$E834)-INDEX('PTRM input'!$G$277:$P$326,A5offset,$E834))*OFFSET($F$7,0,$E834))-SUM($G834:J834),(((INDEX('PTRM input'!$G$385:$P$434,A5offset,$E834)-INDEX('PTRM input'!$G$277:$P$326,A5offset,$E834))*OFFSET($F$7,0,$E834))-SUM($G834:J834))*(OFFSET('PTRM input'!$G$477,0,$E834-1)/A5taxstdlife))))</f>
        <v>0</v>
      </c>
      <c r="L834" s="251">
        <f ca="1">IF(A5taxstdlife="n/a","n/a",IF(A5taxstdlife="",0,IF(L$3&gt;(A5stdlife+$E834),((INDEX('PTRM input'!$G$385:$P$434,A5offset,$E834)-INDEX('PTRM input'!$G$277:$P$326,A5offset,$E834))*OFFSET($F$7,0,$E834))-SUM($G834:K834),(((INDEX('PTRM input'!$G$385:$P$434,A5offset,$E834)-INDEX('PTRM input'!$G$277:$P$326,A5offset,$E834))*OFFSET($F$7,0,$E834))-SUM($G834:K834))*(OFFSET('PTRM input'!$G$477,0,$E834-1)/A5taxstdlife))))</f>
        <v>0</v>
      </c>
      <c r="M834" s="251">
        <f ca="1">IF(A5taxstdlife="n/a","n/a",IF(A5taxstdlife="",0,IF(M$3&gt;(A5stdlife+$E834),((INDEX('PTRM input'!$G$385:$P$434,A5offset,$E834)-INDEX('PTRM input'!$G$277:$P$326,A5offset,$E834))*OFFSET($F$7,0,$E834))-SUM($G834:L834),(((INDEX('PTRM input'!$G$385:$P$434,A5offset,$E834)-INDEX('PTRM input'!$G$277:$P$326,A5offset,$E834))*OFFSET($F$7,0,$E834))-SUM($G834:L834))*(OFFSET('PTRM input'!$G$477,0,$E834-1)/A5taxstdlife))))</f>
        <v>0</v>
      </c>
      <c r="N834" s="251">
        <f ca="1">IF(A5taxstdlife="n/a","n/a",IF(A5taxstdlife="",0,IF(N$3&gt;(A5stdlife+$E834),((INDEX('PTRM input'!$G$385:$P$434,A5offset,$E834)-INDEX('PTRM input'!$G$277:$P$326,A5offset,$E834))*OFFSET($F$7,0,$E834))-SUM($G834:M834),(((INDEX('PTRM input'!$G$385:$P$434,A5offset,$E834)-INDEX('PTRM input'!$G$277:$P$326,A5offset,$E834))*OFFSET($F$7,0,$E834))-SUM($G834:M834))*(OFFSET('PTRM input'!$G$477,0,$E834-1)/A5taxstdlife))))</f>
        <v>0</v>
      </c>
      <c r="O834" s="251">
        <f ca="1">IF(A5taxstdlife="n/a","n/a",IF(A5taxstdlife="",0,IF(O$3&gt;(A5stdlife+$E834),((INDEX('PTRM input'!$G$385:$P$434,A5offset,$E834)-INDEX('PTRM input'!$G$277:$P$326,A5offset,$E834))*OFFSET($F$7,0,$E834))-SUM($G834:N834),(((INDEX('PTRM input'!$G$385:$P$434,A5offset,$E834)-INDEX('PTRM input'!$G$277:$P$326,A5offset,$E834))*OFFSET($F$7,0,$E834))-SUM($G834:N834))*(OFFSET('PTRM input'!$G$477,0,$E834-1)/A5taxstdlife))))</f>
        <v>0</v>
      </c>
      <c r="P834" s="251">
        <f ca="1">IF(A5taxstdlife="n/a","n/a",IF(A5taxstdlife="",0,IF(P$3&gt;(A5stdlife+$E834),((INDEX('PTRM input'!$G$385:$P$434,A5offset,$E834)-INDEX('PTRM input'!$G$277:$P$326,A5offset,$E834))*OFFSET($F$7,0,$E834))-SUM($G834:O834),(((INDEX('PTRM input'!$G$385:$P$434,A5offset,$E834)-INDEX('PTRM input'!$G$277:$P$326,A5offset,$E834))*OFFSET($F$7,0,$E834))-SUM($G834:O834))*(OFFSET('PTRM input'!$G$477,0,$E834-1)/A5taxstdlife))))</f>
        <v>0</v>
      </c>
      <c r="Q834" s="251">
        <f ca="1">IF(A5taxstdlife="n/a","n/a",IF(A5taxstdlife="",0,IF(Q$3&gt;(A5stdlife+$E834),((INDEX('PTRM input'!$G$385:$P$434,A5offset,$E834)-INDEX('PTRM input'!$G$277:$P$326,A5offset,$E834))*OFFSET($F$7,0,$E834))-SUM($G834:P834),(((INDEX('PTRM input'!$G$385:$P$434,A5offset,$E834)-INDEX('PTRM input'!$G$277:$P$326,A5offset,$E834))*OFFSET($F$7,0,$E834))-SUM($G834:P834))*(OFFSET('PTRM input'!$G$477,0,$E834-1)/A5taxstdlife))))</f>
        <v>0</v>
      </c>
      <c r="R834" s="251">
        <f ca="1">IF(A5taxstdlife="n/a","n/a",IF(A5taxstdlife="",0,IF(R$3&gt;(A5stdlife+$E834),((INDEX('PTRM input'!$G$385:$P$434,A5offset,$E834)-INDEX('PTRM input'!$G$277:$P$326,A5offset,$E834))*OFFSET($F$7,0,$E834))-SUM($G834:Q834),(((INDEX('PTRM input'!$G$385:$P$434,A5offset,$E834)-INDEX('PTRM input'!$G$277:$P$326,A5offset,$E834))*OFFSET($F$7,0,$E834))-SUM($G834:Q834))*(OFFSET('PTRM input'!$G$477,0,$E834-1)/A5taxstdlife))))</f>
        <v>0</v>
      </c>
      <c r="S834" s="251">
        <f ca="1">IF(A5taxstdlife="n/a","n/a",IF(A5taxstdlife="",0,IF(S$3&gt;(A5stdlife+$E834),((INDEX('PTRM input'!$G$385:$P$434,A5offset,$E834)-INDEX('PTRM input'!$G$277:$P$326,A5offset,$E834))*OFFSET($F$7,0,$E834))-SUM($G834:R834),(((INDEX('PTRM input'!$G$385:$P$434,A5offset,$E834)-INDEX('PTRM input'!$G$277:$P$326,A5offset,$E834))*OFFSET($F$7,0,$E834))-SUM($G834:R834))*(OFFSET('PTRM input'!$G$477,0,$E834-1)/A5taxstdlife))))</f>
        <v>0</v>
      </c>
      <c r="T834" s="251">
        <f ca="1">IF(A5taxstdlife="n/a","n/a",IF(A5taxstdlife="",0,IF(T$3&gt;(A5stdlife+$E834),((INDEX('PTRM input'!$G$385:$P$434,A5offset,$E834)-INDEX('PTRM input'!$G$277:$P$326,A5offset,$E834))*OFFSET($F$7,0,$E834))-SUM($G834:S834),(((INDEX('PTRM input'!$G$385:$P$434,A5offset,$E834)-INDEX('PTRM input'!$G$277:$P$326,A5offset,$E834))*OFFSET($F$7,0,$E834))-SUM($G834:S834))*(OFFSET('PTRM input'!$G$477,0,$E834-1)/A5taxstdlife))))</f>
        <v>0</v>
      </c>
      <c r="U834" s="251">
        <f ca="1">IF(A5taxstdlife="n/a","n/a",IF(A5taxstdlife="",0,IF(U$3&gt;(A5stdlife+$E834),((INDEX('PTRM input'!$G$385:$P$434,A5offset,$E834)-INDEX('PTRM input'!$G$277:$P$326,A5offset,$E834))*OFFSET($F$7,0,$E834))-SUM($G834:T834),(((INDEX('PTRM input'!$G$385:$P$434,A5offset,$E834)-INDEX('PTRM input'!$G$277:$P$326,A5offset,$E834))*OFFSET($F$7,0,$E834))-SUM($G834:T834))*(OFFSET('PTRM input'!$G$477,0,$E834-1)/A5taxstdlife))))</f>
        <v>0</v>
      </c>
      <c r="V834" s="251">
        <f ca="1">IF(A5taxstdlife="n/a","n/a",IF(A5taxstdlife="",0,IF(V$3&gt;(A5stdlife+$E834),((INDEX('PTRM input'!$G$385:$P$434,A5offset,$E834)-INDEX('PTRM input'!$G$277:$P$326,A5offset,$E834))*OFFSET($F$7,0,$E834))-SUM($G834:U834),(((INDEX('PTRM input'!$G$385:$P$434,A5offset,$E834)-INDEX('PTRM input'!$G$277:$P$326,A5offset,$E834))*OFFSET($F$7,0,$E834))-SUM($G834:U834))*(OFFSET('PTRM input'!$G$477,0,$E834-1)/A5taxstdlife))))</f>
        <v>0</v>
      </c>
      <c r="W834" s="251">
        <f ca="1">IF(A5taxstdlife="n/a","n/a",IF(A5taxstdlife="",0,IF(W$3&gt;(A5stdlife+$E834),((INDEX('PTRM input'!$G$385:$P$434,A5offset,$E834)-INDEX('PTRM input'!$G$277:$P$326,A5offset,$E834))*OFFSET($F$7,0,$E834))-SUM($G834:V834),(((INDEX('PTRM input'!$G$385:$P$434,A5offset,$E834)-INDEX('PTRM input'!$G$277:$P$326,A5offset,$E834))*OFFSET($F$7,0,$E834))-SUM($G834:V834))*(OFFSET('PTRM input'!$G$477,0,$E834-1)/A5taxstdlife))))</f>
        <v>0</v>
      </c>
      <c r="X834" s="251">
        <f ca="1">IF(A5taxstdlife="n/a","n/a",IF(A5taxstdlife="",0,IF(X$3&gt;(A5stdlife+$E834),((INDEX('PTRM input'!$G$385:$P$434,A5offset,$E834)-INDEX('PTRM input'!$G$277:$P$326,A5offset,$E834))*OFFSET($F$7,0,$E834))-SUM($G834:W834),(((INDEX('PTRM input'!$G$385:$P$434,A5offset,$E834)-INDEX('PTRM input'!$G$277:$P$326,A5offset,$E834))*OFFSET($F$7,0,$E834))-SUM($G834:W834))*(OFFSET('PTRM input'!$G$477,0,$E834-1)/A5taxstdlife))))</f>
        <v>0</v>
      </c>
      <c r="Y834" s="251">
        <f ca="1">IF(A5taxstdlife="n/a","n/a",IF(A5taxstdlife="",0,IF(Y$3&gt;(A5stdlife+$E834),((INDEX('PTRM input'!$G$385:$P$434,A5offset,$E834)-INDEX('PTRM input'!$G$277:$P$326,A5offset,$E834))*OFFSET($F$7,0,$E834))-SUM($G834:X834),(((INDEX('PTRM input'!$G$385:$P$434,A5offset,$E834)-INDEX('PTRM input'!$G$277:$P$326,A5offset,$E834))*OFFSET($F$7,0,$E834))-SUM($G834:X834))*(OFFSET('PTRM input'!$G$477,0,$E834-1)/A5taxstdlife))))</f>
        <v>0</v>
      </c>
      <c r="Z834" s="251">
        <f ca="1">IF(A5taxstdlife="n/a","n/a",IF(A5taxstdlife="",0,IF(Z$3&gt;(A5stdlife+$E834),((INDEX('PTRM input'!$G$385:$P$434,A5offset,$E834)-INDEX('PTRM input'!$G$277:$P$326,A5offset,$E834))*OFFSET($F$7,0,$E834))-SUM($G834:Y834),(((INDEX('PTRM input'!$G$385:$P$434,A5offset,$E834)-INDEX('PTRM input'!$G$277:$P$326,A5offset,$E834))*OFFSET($F$7,0,$E834))-SUM($G834:Y834))*(OFFSET('PTRM input'!$G$477,0,$E834-1)/A5taxstdlife))))</f>
        <v>0</v>
      </c>
      <c r="AA834" s="251">
        <f ca="1">IF(A5taxstdlife="n/a","n/a",IF(A5taxstdlife="",0,IF(AA$3&gt;(A5stdlife+$E834),((INDEX('PTRM input'!$G$385:$P$434,A5offset,$E834)-INDEX('PTRM input'!$G$277:$P$326,A5offset,$E834))*OFFSET($F$7,0,$E834))-SUM($G834:Z834),(((INDEX('PTRM input'!$G$385:$P$434,A5offset,$E834)-INDEX('PTRM input'!$G$277:$P$326,A5offset,$E834))*OFFSET($F$7,0,$E834))-SUM($G834:Z834))*(OFFSET('PTRM input'!$G$477,0,$E834-1)/A5taxstdlife))))</f>
        <v>0</v>
      </c>
      <c r="AB834" s="251">
        <f ca="1">IF(A5taxstdlife="n/a","n/a",IF(A5taxstdlife="",0,IF(AB$3&gt;(A5stdlife+$E834),((INDEX('PTRM input'!$G$385:$P$434,A5offset,$E834)-INDEX('PTRM input'!$G$277:$P$326,A5offset,$E834))*OFFSET($F$7,0,$E834))-SUM($G834:AA834),(((INDEX('PTRM input'!$G$385:$P$434,A5offset,$E834)-INDEX('PTRM input'!$G$277:$P$326,A5offset,$E834))*OFFSET($F$7,0,$E834))-SUM($G834:AA834))*(OFFSET('PTRM input'!$G$477,0,$E834-1)/A5taxstdlife))))</f>
        <v>0</v>
      </c>
      <c r="AC834" s="251">
        <f ca="1">IF(A5taxstdlife="n/a","n/a",IF(A5taxstdlife="",0,IF(AC$3&gt;(A5stdlife+$E834),((INDEX('PTRM input'!$G$385:$P$434,A5offset,$E834)-INDEX('PTRM input'!$G$277:$P$326,A5offset,$E834))*OFFSET($F$7,0,$E834))-SUM($G834:AB834),(((INDEX('PTRM input'!$G$385:$P$434,A5offset,$E834)-INDEX('PTRM input'!$G$277:$P$326,A5offset,$E834))*OFFSET($F$7,0,$E834))-SUM($G834:AB834))*(OFFSET('PTRM input'!$G$477,0,$E834-1)/A5taxstdlife))))</f>
        <v>0</v>
      </c>
      <c r="AD834" s="251">
        <f ca="1">IF(A5taxstdlife="n/a","n/a",IF(A5taxstdlife="",0,IF(AD$3&gt;(A5stdlife+$E834),((INDEX('PTRM input'!$G$385:$P$434,A5offset,$E834)-INDEX('PTRM input'!$G$277:$P$326,A5offset,$E834))*OFFSET($F$7,0,$E834))-SUM($G834:AC834),(((INDEX('PTRM input'!$G$385:$P$434,A5offset,$E834)-INDEX('PTRM input'!$G$277:$P$326,A5offset,$E834))*OFFSET($F$7,0,$E834))-SUM($G834:AC834))*(OFFSET('PTRM input'!$G$477,0,$E834-1)/A5taxstdlife))))</f>
        <v>0</v>
      </c>
      <c r="AE834" s="251">
        <f ca="1">IF(A5taxstdlife="n/a","n/a",IF(A5taxstdlife="",0,IF(AE$3&gt;(A5stdlife+$E834),((INDEX('PTRM input'!$G$385:$P$434,A5offset,$E834)-INDEX('PTRM input'!$G$277:$P$326,A5offset,$E834))*OFFSET($F$7,0,$E834))-SUM($G834:AD834),(((INDEX('PTRM input'!$G$385:$P$434,A5offset,$E834)-INDEX('PTRM input'!$G$277:$P$326,A5offset,$E834))*OFFSET($F$7,0,$E834))-SUM($G834:AD834))*(OFFSET('PTRM input'!$G$477,0,$E834-1)/A5taxstdlife))))</f>
        <v>0</v>
      </c>
      <c r="AF834" s="251">
        <f ca="1">IF(A5taxstdlife="n/a","n/a",IF(A5taxstdlife="",0,IF(AF$3&gt;(A5stdlife+$E834),((INDEX('PTRM input'!$G$385:$P$434,A5offset,$E834)-INDEX('PTRM input'!$G$277:$P$326,A5offset,$E834))*OFFSET($F$7,0,$E834))-SUM($G834:AE834),(((INDEX('PTRM input'!$G$385:$P$434,A5offset,$E834)-INDEX('PTRM input'!$G$277:$P$326,A5offset,$E834))*OFFSET($F$7,0,$E834))-SUM($G834:AE834))*(OFFSET('PTRM input'!$G$477,0,$E834-1)/A5taxstdlife))))</f>
        <v>0</v>
      </c>
      <c r="AG834" s="251">
        <f ca="1">IF(A5taxstdlife="n/a","n/a",IF(A5taxstdlife="",0,IF(AG$3&gt;(A5stdlife+$E834),((INDEX('PTRM input'!$G$385:$P$434,A5offset,$E834)-INDEX('PTRM input'!$G$277:$P$326,A5offset,$E834))*OFFSET($F$7,0,$E834))-SUM($G834:AF834),(((INDEX('PTRM input'!$G$385:$P$434,A5offset,$E834)-INDEX('PTRM input'!$G$277:$P$326,A5offset,$E834))*OFFSET($F$7,0,$E834))-SUM($G834:AF834))*(OFFSET('PTRM input'!$G$477,0,$E834-1)/A5taxstdlife))))</f>
        <v>0</v>
      </c>
      <c r="AH834" s="251">
        <f ca="1">IF(A5taxstdlife="n/a","n/a",IF(A5taxstdlife="",0,IF(AH$3&gt;(A5stdlife+$E834),((INDEX('PTRM input'!$G$385:$P$434,A5offset,$E834)-INDEX('PTRM input'!$G$277:$P$326,A5offset,$E834))*OFFSET($F$7,0,$E834))-SUM($G834:AG834),(((INDEX('PTRM input'!$G$385:$P$434,A5offset,$E834)-INDEX('PTRM input'!$G$277:$P$326,A5offset,$E834))*OFFSET($F$7,0,$E834))-SUM($G834:AG834))*(OFFSET('PTRM input'!$G$477,0,$E834-1)/A5taxstdlife))))</f>
        <v>0</v>
      </c>
      <c r="AI834" s="251">
        <f ca="1">IF(A5taxstdlife="n/a","n/a",IF(A5taxstdlife="",0,IF(AI$3&gt;(A5stdlife+$E834),((INDEX('PTRM input'!$G$385:$P$434,A5offset,$E834)-INDEX('PTRM input'!$G$277:$P$326,A5offset,$E834))*OFFSET($F$7,0,$E834))-SUM($G834:AH834),(((INDEX('PTRM input'!$G$385:$P$434,A5offset,$E834)-INDEX('PTRM input'!$G$277:$P$326,A5offset,$E834))*OFFSET($F$7,0,$E834))-SUM($G834:AH834))*(OFFSET('PTRM input'!$G$477,0,$E834-1)/A5taxstdlife))))</f>
        <v>0</v>
      </c>
      <c r="AJ834" s="251">
        <f ca="1">IF(A5taxstdlife="n/a","n/a",IF(A5taxstdlife="",0,IF(AJ$3&gt;(A5stdlife+$E834),((INDEX('PTRM input'!$G$385:$P$434,A5offset,$E834)-INDEX('PTRM input'!$G$277:$P$326,A5offset,$E834))*OFFSET($F$7,0,$E834))-SUM($G834:AI834),(((INDEX('PTRM input'!$G$385:$P$434,A5offset,$E834)-INDEX('PTRM input'!$G$277:$P$326,A5offset,$E834))*OFFSET($F$7,0,$E834))-SUM($G834:AI834))*(OFFSET('PTRM input'!$G$477,0,$E834-1)/A5taxstdlife))))</f>
        <v>0</v>
      </c>
      <c r="AK834" s="251">
        <f ca="1">IF(A5taxstdlife="n/a","n/a",IF(A5taxstdlife="",0,IF(AK$3&gt;(A5stdlife+$E834),((INDEX('PTRM input'!$G$385:$P$434,A5offset,$E834)-INDEX('PTRM input'!$G$277:$P$326,A5offset,$E834))*OFFSET($F$7,0,$E834))-SUM($G834:AJ834),(((INDEX('PTRM input'!$G$385:$P$434,A5offset,$E834)-INDEX('PTRM input'!$G$277:$P$326,A5offset,$E834))*OFFSET($F$7,0,$E834))-SUM($G834:AJ834))*(OFFSET('PTRM input'!$G$477,0,$E834-1)/A5taxstdlife))))</f>
        <v>0</v>
      </c>
      <c r="AL834" s="251">
        <f ca="1">IF(A5taxstdlife="n/a","n/a",IF(A5taxstdlife="",0,IF(AL$3&gt;(A5stdlife+$E834),((INDEX('PTRM input'!$G$385:$P$434,A5offset,$E834)-INDEX('PTRM input'!$G$277:$P$326,A5offset,$E834))*OFFSET($F$7,0,$E834))-SUM($G834:AK834),(((INDEX('PTRM input'!$G$385:$P$434,A5offset,$E834)-INDEX('PTRM input'!$G$277:$P$326,A5offset,$E834))*OFFSET($F$7,0,$E834))-SUM($G834:AK834))*(OFFSET('PTRM input'!$G$477,0,$E834-1)/A5taxstdlife))))</f>
        <v>0</v>
      </c>
      <c r="AM834" s="251">
        <f ca="1">IF(A5taxstdlife="n/a","n/a",IF(A5taxstdlife="",0,IF(AM$3&gt;(A5stdlife+$E834),((INDEX('PTRM input'!$G$385:$P$434,A5offset,$E834)-INDEX('PTRM input'!$G$277:$P$326,A5offset,$E834))*OFFSET($F$7,0,$E834))-SUM($G834:AL834),(((INDEX('PTRM input'!$G$385:$P$434,A5offset,$E834)-INDEX('PTRM input'!$G$277:$P$326,A5offset,$E834))*OFFSET($F$7,0,$E834))-SUM($G834:AL834))*(OFFSET('PTRM input'!$G$477,0,$E834-1)/A5taxstdlife))))</f>
        <v>0</v>
      </c>
      <c r="AN834" s="251">
        <f ca="1">IF(A5taxstdlife="n/a","n/a",IF(A5taxstdlife="",0,IF(AN$3&gt;(A5stdlife+$E834),((INDEX('PTRM input'!$G$385:$P$434,A5offset,$E834)-INDEX('PTRM input'!$G$277:$P$326,A5offset,$E834))*OFFSET($F$7,0,$E834))-SUM($G834:AM834),(((INDEX('PTRM input'!$G$385:$P$434,A5offset,$E834)-INDEX('PTRM input'!$G$277:$P$326,A5offset,$E834))*OFFSET($F$7,0,$E834))-SUM($G834:AM834))*(OFFSET('PTRM input'!$G$477,0,$E834-1)/A5taxstdlife))))</f>
        <v>0</v>
      </c>
      <c r="AO834" s="251">
        <f ca="1">IF(A5taxstdlife="n/a","n/a",IF(A5taxstdlife="",0,IF(AO$3&gt;(A5stdlife+$E834),((INDEX('PTRM input'!$G$385:$P$434,A5offset,$E834)-INDEX('PTRM input'!$G$277:$P$326,A5offset,$E834))*OFFSET($F$7,0,$E834))-SUM($G834:AN834),(((INDEX('PTRM input'!$G$385:$P$434,A5offset,$E834)-INDEX('PTRM input'!$G$277:$P$326,A5offset,$E834))*OFFSET($F$7,0,$E834))-SUM($G834:AN834))*(OFFSET('PTRM input'!$G$477,0,$E834-1)/A5taxstdlife))))</f>
        <v>0</v>
      </c>
      <c r="AP834" s="251">
        <f ca="1">IF(A5taxstdlife="n/a","n/a",IF(A5taxstdlife="",0,IF(AP$3&gt;(A5stdlife+$E834),((INDEX('PTRM input'!$G$385:$P$434,A5offset,$E834)-INDEX('PTRM input'!$G$277:$P$326,A5offset,$E834))*OFFSET($F$7,0,$E834))-SUM($G834:AO834),(((INDEX('PTRM input'!$G$385:$P$434,A5offset,$E834)-INDEX('PTRM input'!$G$277:$P$326,A5offset,$E834))*OFFSET($F$7,0,$E834))-SUM($G834:AO834))*(OFFSET('PTRM input'!$G$477,0,$E834-1)/A5taxstdlife))))</f>
        <v>0</v>
      </c>
      <c r="AQ834" s="251">
        <f ca="1">IF(A5taxstdlife="n/a","n/a",IF(A5taxstdlife="",0,IF(AQ$3&gt;(A5stdlife+$E834),((INDEX('PTRM input'!$G$385:$P$434,A5offset,$E834)-INDEX('PTRM input'!$G$277:$P$326,A5offset,$E834))*OFFSET($F$7,0,$E834))-SUM($G834:AP834),(((INDEX('PTRM input'!$G$385:$P$434,A5offset,$E834)-INDEX('PTRM input'!$G$277:$P$326,A5offset,$E834))*OFFSET($F$7,0,$E834))-SUM($G834:AP834))*(OFFSET('PTRM input'!$G$477,0,$E834-1)/A5taxstdlife))))</f>
        <v>0</v>
      </c>
      <c r="AR834" s="251">
        <f ca="1">IF(A5taxstdlife="n/a","n/a",IF(A5taxstdlife="",0,IF(AR$3&gt;(A5stdlife+$E834),((INDEX('PTRM input'!$G$385:$P$434,A5offset,$E834)-INDEX('PTRM input'!$G$277:$P$326,A5offset,$E834))*OFFSET($F$7,0,$E834))-SUM($G834:AQ834),(((INDEX('PTRM input'!$G$385:$P$434,A5offset,$E834)-INDEX('PTRM input'!$G$277:$P$326,A5offset,$E834))*OFFSET($F$7,0,$E834))-SUM($G834:AQ834))*(OFFSET('PTRM input'!$G$477,0,$E834-1)/A5taxstdlife))))</f>
        <v>0</v>
      </c>
      <c r="AS834" s="251">
        <f ca="1">IF(A5taxstdlife="n/a","n/a",IF(A5taxstdlife="",0,IF(AS$3&gt;(A5stdlife+$E834),((INDEX('PTRM input'!$G$385:$P$434,A5offset,$E834)-INDEX('PTRM input'!$G$277:$P$326,A5offset,$E834))*OFFSET($F$7,0,$E834))-SUM($G834:AR834),(((INDEX('PTRM input'!$G$385:$P$434,A5offset,$E834)-INDEX('PTRM input'!$G$277:$P$326,A5offset,$E834))*OFFSET($F$7,0,$E834))-SUM($G834:AR834))*(OFFSET('PTRM input'!$G$477,0,$E834-1)/A5taxstdlife))))</f>
        <v>0</v>
      </c>
      <c r="AT834" s="251">
        <f ca="1">IF(A5taxstdlife="n/a","n/a",IF(A5taxstdlife="",0,IF(AT$3&gt;(A5stdlife+$E834),((INDEX('PTRM input'!$G$385:$P$434,A5offset,$E834)-INDEX('PTRM input'!$G$277:$P$326,A5offset,$E834))*OFFSET($F$7,0,$E834))-SUM($G834:AS834),(((INDEX('PTRM input'!$G$385:$P$434,A5offset,$E834)-INDEX('PTRM input'!$G$277:$P$326,A5offset,$E834))*OFFSET($F$7,0,$E834))-SUM($G834:AS834))*(OFFSET('PTRM input'!$G$477,0,$E834-1)/A5taxstdlife))))</f>
        <v>0</v>
      </c>
      <c r="AU834" s="251">
        <f ca="1">IF(A5taxstdlife="n/a","n/a",IF(A5taxstdlife="",0,IF(AU$3&gt;(A5stdlife+$E834),((INDEX('PTRM input'!$G$385:$P$434,A5offset,$E834)-INDEX('PTRM input'!$G$277:$P$326,A5offset,$E834))*OFFSET($F$7,0,$E834))-SUM($G834:AT834),(((INDEX('PTRM input'!$G$385:$P$434,A5offset,$E834)-INDEX('PTRM input'!$G$277:$P$326,A5offset,$E834))*OFFSET($F$7,0,$E834))-SUM($G834:AT834))*(OFFSET('PTRM input'!$G$477,0,$E834-1)/A5taxstdlife))))</f>
        <v>0</v>
      </c>
      <c r="AV834" s="251">
        <f ca="1">IF(A5taxstdlife="n/a","n/a",IF(A5taxstdlife="",0,IF(AV$3&gt;(A5stdlife+$E834),((INDEX('PTRM input'!$G$385:$P$434,A5offset,$E834)-INDEX('PTRM input'!$G$277:$P$326,A5offset,$E834))*OFFSET($F$7,0,$E834))-SUM($G834:AU834),(((INDEX('PTRM input'!$G$385:$P$434,A5offset,$E834)-INDEX('PTRM input'!$G$277:$P$326,A5offset,$E834))*OFFSET($F$7,0,$E834))-SUM($G834:AU834))*(OFFSET('PTRM input'!$G$477,0,$E834-1)/A5taxstdlife))))</f>
        <v>0</v>
      </c>
      <c r="AW834" s="251">
        <f ca="1">IF(A5taxstdlife="n/a","n/a",IF(A5taxstdlife="",0,IF(AW$3&gt;(A5stdlife+$E834),((INDEX('PTRM input'!$G$385:$P$434,A5offset,$E834)-INDEX('PTRM input'!$G$277:$P$326,A5offset,$E834))*OFFSET($F$7,0,$E834))-SUM($G834:AV834),(((INDEX('PTRM input'!$G$385:$P$434,A5offset,$E834)-INDEX('PTRM input'!$G$277:$P$326,A5offset,$E834))*OFFSET($F$7,0,$E834))-SUM($G834:AV834))*(OFFSET('PTRM input'!$G$477,0,$E834-1)/A5taxstdlife))))</f>
        <v>0</v>
      </c>
      <c r="AX834" s="251">
        <f ca="1">IF(A5taxstdlife="n/a","n/a",IF(A5taxstdlife="",0,IF(AX$3&gt;(A5stdlife+$E834),((INDEX('PTRM input'!$G$385:$P$434,A5offset,$E834)-INDEX('PTRM input'!$G$277:$P$326,A5offset,$E834))*OFFSET($F$7,0,$E834))-SUM($G834:AW834),(((INDEX('PTRM input'!$G$385:$P$434,A5offset,$E834)-INDEX('PTRM input'!$G$277:$P$326,A5offset,$E834))*OFFSET($F$7,0,$E834))-SUM($G834:AW834))*(OFFSET('PTRM input'!$G$477,0,$E834-1)/A5taxstdlife))))</f>
        <v>0</v>
      </c>
      <c r="AY834" s="251">
        <f ca="1">IF(A5taxstdlife="n/a","n/a",IF(A5taxstdlife="",0,IF(AY$3&gt;(A5stdlife+$E834),((INDEX('PTRM input'!$G$385:$P$434,A5offset,$E834)-INDEX('PTRM input'!$G$277:$P$326,A5offset,$E834))*OFFSET($F$7,0,$E834))-SUM($G834:AX834),(((INDEX('PTRM input'!$G$385:$P$434,A5offset,$E834)-INDEX('PTRM input'!$G$277:$P$326,A5offset,$E834))*OFFSET($F$7,0,$E834))-SUM($G834:AX834))*(OFFSET('PTRM input'!$G$477,0,$E834-1)/A5taxstdlife))))</f>
        <v>0</v>
      </c>
      <c r="AZ834" s="251">
        <f ca="1">IF(A5taxstdlife="n/a","n/a",IF(A5taxstdlife="",0,IF(AZ$3&gt;(A5stdlife+$E834),((INDEX('PTRM input'!$G$385:$P$434,A5offset,$E834)-INDEX('PTRM input'!$G$277:$P$326,A5offset,$E834))*OFFSET($F$7,0,$E834))-SUM($G834:AY834),(((INDEX('PTRM input'!$G$385:$P$434,A5offset,$E834)-INDEX('PTRM input'!$G$277:$P$326,A5offset,$E834))*OFFSET($F$7,0,$E834))-SUM($G834:AY834))*(OFFSET('PTRM input'!$G$477,0,$E834-1)/A5taxstdlife))))</f>
        <v>0</v>
      </c>
      <c r="BA834" s="251">
        <f ca="1">IF(A5taxstdlife="n/a","n/a",IF(A5taxstdlife="",0,IF(BA$3&gt;(A5stdlife+$E834),((INDEX('PTRM input'!$G$385:$P$434,A5offset,$E834)-INDEX('PTRM input'!$G$277:$P$326,A5offset,$E834))*OFFSET($F$7,0,$E834))-SUM($G834:AZ834),(((INDEX('PTRM input'!$G$385:$P$434,A5offset,$E834)-INDEX('PTRM input'!$G$277:$P$326,A5offset,$E834))*OFFSET($F$7,0,$E834))-SUM($G834:AZ834))*(OFFSET('PTRM input'!$G$477,0,$E834-1)/A5taxstdlife))))</f>
        <v>0</v>
      </c>
      <c r="BB834" s="251">
        <f ca="1">IF(A5taxstdlife="n/a","n/a",IF(A5taxstdlife="",0,IF(BB$3&gt;(A5stdlife+$E834),((INDEX('PTRM input'!$G$385:$P$434,A5offset,$E834)-INDEX('PTRM input'!$G$277:$P$326,A5offset,$E834))*OFFSET($F$7,0,$E834))-SUM($G834:BA834),(((INDEX('PTRM input'!$G$385:$P$434,A5offset,$E834)-INDEX('PTRM input'!$G$277:$P$326,A5offset,$E834))*OFFSET($F$7,0,$E834))-SUM($G834:BA834))*(OFFSET('PTRM input'!$G$477,0,$E834-1)/A5taxstdlife))))</f>
        <v>0</v>
      </c>
      <c r="BC834" s="251">
        <f ca="1">IF(A5taxstdlife="n/a","n/a",IF(A5taxstdlife="",0,IF(BC$3&gt;(A5stdlife+$E834),((INDEX('PTRM input'!$G$385:$P$434,A5offset,$E834)-INDEX('PTRM input'!$G$277:$P$326,A5offset,$E834))*OFFSET($F$7,0,$E834))-SUM($G834:BB834),(((INDEX('PTRM input'!$G$385:$P$434,A5offset,$E834)-INDEX('PTRM input'!$G$277:$P$326,A5offset,$E834))*OFFSET($F$7,0,$E834))-SUM($G834:BB834))*(OFFSET('PTRM input'!$G$477,0,$E834-1)/A5taxstdlife))))</f>
        <v>0</v>
      </c>
      <c r="BD834" s="251">
        <f ca="1">IF(A5taxstdlife="n/a","n/a",IF(A5taxstdlife="",0,IF(BD$3&gt;(A5stdlife+$E834),((INDEX('PTRM input'!$G$385:$P$434,A5offset,$E834)-INDEX('PTRM input'!$G$277:$P$326,A5offset,$E834))*OFFSET($F$7,0,$E834))-SUM($G834:BC834),(((INDEX('PTRM input'!$G$385:$P$434,A5offset,$E834)-INDEX('PTRM input'!$G$277:$P$326,A5offset,$E834))*OFFSET($F$7,0,$E834))-SUM($G834:BC834))*(OFFSET('PTRM input'!$G$477,0,$E834-1)/A5taxstdlife))))</f>
        <v>0</v>
      </c>
      <c r="BE834" s="251">
        <f ca="1">IF(A5taxstdlife="n/a","n/a",IF(A5taxstdlife="",0,IF(BE$3&gt;(A5stdlife+$E834),((INDEX('PTRM input'!$G$385:$P$434,A5offset,$E834)-INDEX('PTRM input'!$G$277:$P$326,A5offset,$E834))*OFFSET($F$7,0,$E834))-SUM($G834:BD834),(((INDEX('PTRM input'!$G$385:$P$434,A5offset,$E834)-INDEX('PTRM input'!$G$277:$P$326,A5offset,$E834))*OFFSET($F$7,0,$E834))-SUM($G834:BD834))*(OFFSET('PTRM input'!$G$477,0,$E834-1)/A5taxstdlife))))</f>
        <v>0</v>
      </c>
      <c r="BF834" s="251">
        <f ca="1">IF(A5taxstdlife="n/a","n/a",IF(A5taxstdlife="",0,IF(BF$3&gt;(A5stdlife+$E834),((INDEX('PTRM input'!$G$385:$P$434,A5offset,$E834)-INDEX('PTRM input'!$G$277:$P$326,A5offset,$E834))*OFFSET($F$7,0,$E834))-SUM($G834:BE834),(((INDEX('PTRM input'!$G$385:$P$434,A5offset,$E834)-INDEX('PTRM input'!$G$277:$P$326,A5offset,$E834))*OFFSET($F$7,0,$E834))-SUM($G834:BE834))*(OFFSET('PTRM input'!$G$477,0,$E834-1)/A5taxstdlife))))</f>
        <v>0</v>
      </c>
      <c r="BG834" s="251">
        <f ca="1">IF(A5taxstdlife="n/a","n/a",IF(A5taxstdlife="",0,IF(BG$3&gt;(A5stdlife+$E834),((INDEX('PTRM input'!$G$385:$P$434,A5offset,$E834)-INDEX('PTRM input'!$G$277:$P$326,A5offset,$E834))*OFFSET($F$7,0,$E834))-SUM($G834:BF834),(((INDEX('PTRM input'!$G$385:$P$434,A5offset,$E834)-INDEX('PTRM input'!$G$277:$P$326,A5offset,$E834))*OFFSET($F$7,0,$E834))-SUM($G834:BF834))*(OFFSET('PTRM input'!$G$477,0,$E834-1)/A5taxstdlife))))</f>
        <v>0</v>
      </c>
      <c r="BH834" s="251">
        <f ca="1">IF(A5taxstdlife="n/a","n/a",IF(A5taxstdlife="",0,IF(BH$3&gt;(A5stdlife+$E834),((INDEX('PTRM input'!$G$385:$P$434,A5offset,$E834)-INDEX('PTRM input'!$G$277:$P$326,A5offset,$E834))*OFFSET($F$7,0,$E834))-SUM($G834:BG834),(((INDEX('PTRM input'!$G$385:$P$434,A5offset,$E834)-INDEX('PTRM input'!$G$277:$P$326,A5offset,$E834))*OFFSET($F$7,0,$E834))-SUM($G834:BG834))*(OFFSET('PTRM input'!$G$477,0,$E834-1)/A5taxstdlife))))</f>
        <v>0</v>
      </c>
      <c r="BI834" s="251">
        <f ca="1">IF(A5taxstdlife="n/a","n/a",IF(A5taxstdlife="",0,IF(BI$3&gt;(A5stdlife+$E834),((INDEX('PTRM input'!$G$385:$P$434,A5offset,$E834)-INDEX('PTRM input'!$G$277:$P$326,A5offset,$E834))*OFFSET($F$7,0,$E834))-SUM($G834:BH834),(((INDEX('PTRM input'!$G$385:$P$434,A5offset,$E834)-INDEX('PTRM input'!$G$277:$P$326,A5offset,$E834))*OFFSET($F$7,0,$E834))-SUM($G834:BH834))*(OFFSET('PTRM input'!$G$477,0,$E834-1)/A5taxstdlife))))</f>
        <v>0</v>
      </c>
      <c r="BJ834" s="116"/>
      <c r="BK834" s="116"/>
      <c r="BL834" s="116"/>
      <c r="BM834" s="116"/>
    </row>
    <row r="835" spans="1:65" ht="12.75" hidden="1" customHeight="1" outlineLevel="2">
      <c r="A835" s="366"/>
      <c r="B835" s="19"/>
      <c r="C835" s="18"/>
      <c r="D835" s="760"/>
      <c r="E835" s="86">
        <v>2</v>
      </c>
      <c r="F835" s="356"/>
      <c r="G835" s="434"/>
      <c r="H835" s="619"/>
      <c r="I835" s="251">
        <f ca="1">IF(A5taxstdlife="n/a","n/a",IF(A5taxstdlife="",0,IF(I$3&gt;(A5stdlife+$E835),((INDEX('PTRM input'!$G$385:$P$434,A5offset,$E835)-INDEX('PTRM input'!$G$277:$P$326,A5offset,$E835))*OFFSET($F$7,0,$E835))-SUM($G835:H835),(((INDEX('PTRM input'!$G$385:$P$434,A5offset,$E835)-INDEX('PTRM input'!$G$277:$P$326,A5offset,$E835))*OFFSET($F$7,0,$E835))-SUM($G835:H835))*(OFFSET('PTRM input'!$G$477,0,$E835-1)/A5taxstdlife))))</f>
        <v>0</v>
      </c>
      <c r="J835" s="251">
        <f ca="1">IF(A5taxstdlife="n/a","n/a",IF(A5taxstdlife="",0,IF(J$3&gt;(A5stdlife+$E835),((INDEX('PTRM input'!$G$385:$P$434,A5offset,$E835)-INDEX('PTRM input'!$G$277:$P$326,A5offset,$E835))*OFFSET($F$7,0,$E835))-SUM($G835:I835),(((INDEX('PTRM input'!$G$385:$P$434,A5offset,$E835)-INDEX('PTRM input'!$G$277:$P$326,A5offset,$E835))*OFFSET($F$7,0,$E835))-SUM($G835:I835))*(OFFSET('PTRM input'!$G$477,0,$E835-1)/A5taxstdlife))))</f>
        <v>0</v>
      </c>
      <c r="K835" s="251">
        <f ca="1">IF(A5taxstdlife="n/a","n/a",IF(A5taxstdlife="",0,IF(K$3&gt;(A5stdlife+$E835),((INDEX('PTRM input'!$G$385:$P$434,A5offset,$E835)-INDEX('PTRM input'!$G$277:$P$326,A5offset,$E835))*OFFSET($F$7,0,$E835))-SUM($G835:J835),(((INDEX('PTRM input'!$G$385:$P$434,A5offset,$E835)-INDEX('PTRM input'!$G$277:$P$326,A5offset,$E835))*OFFSET($F$7,0,$E835))-SUM($G835:J835))*(OFFSET('PTRM input'!$G$477,0,$E835-1)/A5taxstdlife))))</f>
        <v>0</v>
      </c>
      <c r="L835" s="251">
        <f ca="1">IF(A5taxstdlife="n/a","n/a",IF(A5taxstdlife="",0,IF(L$3&gt;(A5stdlife+$E835),((INDEX('PTRM input'!$G$385:$P$434,A5offset,$E835)-INDEX('PTRM input'!$G$277:$P$326,A5offset,$E835))*OFFSET($F$7,0,$E835))-SUM($G835:K835),(((INDEX('PTRM input'!$G$385:$P$434,A5offset,$E835)-INDEX('PTRM input'!$G$277:$P$326,A5offset,$E835))*OFFSET($F$7,0,$E835))-SUM($G835:K835))*(OFFSET('PTRM input'!$G$477,0,$E835-1)/A5taxstdlife))))</f>
        <v>0</v>
      </c>
      <c r="M835" s="251">
        <f ca="1">IF(A5taxstdlife="n/a","n/a",IF(A5taxstdlife="",0,IF(M$3&gt;(A5stdlife+$E835),((INDEX('PTRM input'!$G$385:$P$434,A5offset,$E835)-INDEX('PTRM input'!$G$277:$P$326,A5offset,$E835))*OFFSET($F$7,0,$E835))-SUM($G835:L835),(((INDEX('PTRM input'!$G$385:$P$434,A5offset,$E835)-INDEX('PTRM input'!$G$277:$P$326,A5offset,$E835))*OFFSET($F$7,0,$E835))-SUM($G835:L835))*(OFFSET('PTRM input'!$G$477,0,$E835-1)/A5taxstdlife))))</f>
        <v>0</v>
      </c>
      <c r="N835" s="251">
        <f ca="1">IF(A5taxstdlife="n/a","n/a",IF(A5taxstdlife="",0,IF(N$3&gt;(A5stdlife+$E835),((INDEX('PTRM input'!$G$385:$P$434,A5offset,$E835)-INDEX('PTRM input'!$G$277:$P$326,A5offset,$E835))*OFFSET($F$7,0,$E835))-SUM($G835:M835),(((INDEX('PTRM input'!$G$385:$P$434,A5offset,$E835)-INDEX('PTRM input'!$G$277:$P$326,A5offset,$E835))*OFFSET($F$7,0,$E835))-SUM($G835:M835))*(OFFSET('PTRM input'!$G$477,0,$E835-1)/A5taxstdlife))))</f>
        <v>0</v>
      </c>
      <c r="O835" s="251">
        <f ca="1">IF(A5taxstdlife="n/a","n/a",IF(A5taxstdlife="",0,IF(O$3&gt;(A5stdlife+$E835),((INDEX('PTRM input'!$G$385:$P$434,A5offset,$E835)-INDEX('PTRM input'!$G$277:$P$326,A5offset,$E835))*OFFSET($F$7,0,$E835))-SUM($G835:N835),(((INDEX('PTRM input'!$G$385:$P$434,A5offset,$E835)-INDEX('PTRM input'!$G$277:$P$326,A5offset,$E835))*OFFSET($F$7,0,$E835))-SUM($G835:N835))*(OFFSET('PTRM input'!$G$477,0,$E835-1)/A5taxstdlife))))</f>
        <v>0</v>
      </c>
      <c r="P835" s="251">
        <f ca="1">IF(A5taxstdlife="n/a","n/a",IF(A5taxstdlife="",0,IF(P$3&gt;(A5stdlife+$E835),((INDEX('PTRM input'!$G$385:$P$434,A5offset,$E835)-INDEX('PTRM input'!$G$277:$P$326,A5offset,$E835))*OFFSET($F$7,0,$E835))-SUM($G835:O835),(((INDEX('PTRM input'!$G$385:$P$434,A5offset,$E835)-INDEX('PTRM input'!$G$277:$P$326,A5offset,$E835))*OFFSET($F$7,0,$E835))-SUM($G835:O835))*(OFFSET('PTRM input'!$G$477,0,$E835-1)/A5taxstdlife))))</f>
        <v>0</v>
      </c>
      <c r="Q835" s="251">
        <f ca="1">IF(A5taxstdlife="n/a","n/a",IF(A5taxstdlife="",0,IF(Q$3&gt;(A5stdlife+$E835),((INDEX('PTRM input'!$G$385:$P$434,A5offset,$E835)-INDEX('PTRM input'!$G$277:$P$326,A5offset,$E835))*OFFSET($F$7,0,$E835))-SUM($G835:P835),(((INDEX('PTRM input'!$G$385:$P$434,A5offset,$E835)-INDEX('PTRM input'!$G$277:$P$326,A5offset,$E835))*OFFSET($F$7,0,$E835))-SUM($G835:P835))*(OFFSET('PTRM input'!$G$477,0,$E835-1)/A5taxstdlife))))</f>
        <v>0</v>
      </c>
      <c r="R835" s="251">
        <f ca="1">IF(A5taxstdlife="n/a","n/a",IF(A5taxstdlife="",0,IF(R$3&gt;(A5stdlife+$E835),((INDEX('PTRM input'!$G$385:$P$434,A5offset,$E835)-INDEX('PTRM input'!$G$277:$P$326,A5offset,$E835))*OFFSET($F$7,0,$E835))-SUM($G835:Q835),(((INDEX('PTRM input'!$G$385:$P$434,A5offset,$E835)-INDEX('PTRM input'!$G$277:$P$326,A5offset,$E835))*OFFSET($F$7,0,$E835))-SUM($G835:Q835))*(OFFSET('PTRM input'!$G$477,0,$E835-1)/A5taxstdlife))))</f>
        <v>0</v>
      </c>
      <c r="S835" s="251">
        <f ca="1">IF(A5taxstdlife="n/a","n/a",IF(A5taxstdlife="",0,IF(S$3&gt;(A5stdlife+$E835),((INDEX('PTRM input'!$G$385:$P$434,A5offset,$E835)-INDEX('PTRM input'!$G$277:$P$326,A5offset,$E835))*OFFSET($F$7,0,$E835))-SUM($G835:R835),(((INDEX('PTRM input'!$G$385:$P$434,A5offset,$E835)-INDEX('PTRM input'!$G$277:$P$326,A5offset,$E835))*OFFSET($F$7,0,$E835))-SUM($G835:R835))*(OFFSET('PTRM input'!$G$477,0,$E835-1)/A5taxstdlife))))</f>
        <v>0</v>
      </c>
      <c r="T835" s="251">
        <f ca="1">IF(A5taxstdlife="n/a","n/a",IF(A5taxstdlife="",0,IF(T$3&gt;(A5stdlife+$E835),((INDEX('PTRM input'!$G$385:$P$434,A5offset,$E835)-INDEX('PTRM input'!$G$277:$P$326,A5offset,$E835))*OFFSET($F$7,0,$E835))-SUM($G835:S835),(((INDEX('PTRM input'!$G$385:$P$434,A5offset,$E835)-INDEX('PTRM input'!$G$277:$P$326,A5offset,$E835))*OFFSET($F$7,0,$E835))-SUM($G835:S835))*(OFFSET('PTRM input'!$G$477,0,$E835-1)/A5taxstdlife))))</f>
        <v>0</v>
      </c>
      <c r="U835" s="251">
        <f ca="1">IF(A5taxstdlife="n/a","n/a",IF(A5taxstdlife="",0,IF(U$3&gt;(A5stdlife+$E835),((INDEX('PTRM input'!$G$385:$P$434,A5offset,$E835)-INDEX('PTRM input'!$G$277:$P$326,A5offset,$E835))*OFFSET($F$7,0,$E835))-SUM($G835:T835),(((INDEX('PTRM input'!$G$385:$P$434,A5offset,$E835)-INDEX('PTRM input'!$G$277:$P$326,A5offset,$E835))*OFFSET($F$7,0,$E835))-SUM($G835:T835))*(OFFSET('PTRM input'!$G$477,0,$E835-1)/A5taxstdlife))))</f>
        <v>0</v>
      </c>
      <c r="V835" s="251">
        <f ca="1">IF(A5taxstdlife="n/a","n/a",IF(A5taxstdlife="",0,IF(V$3&gt;(A5stdlife+$E835),((INDEX('PTRM input'!$G$385:$P$434,A5offset,$E835)-INDEX('PTRM input'!$G$277:$P$326,A5offset,$E835))*OFFSET($F$7,0,$E835))-SUM($G835:U835),(((INDEX('PTRM input'!$G$385:$P$434,A5offset,$E835)-INDEX('PTRM input'!$G$277:$P$326,A5offset,$E835))*OFFSET($F$7,0,$E835))-SUM($G835:U835))*(OFFSET('PTRM input'!$G$477,0,$E835-1)/A5taxstdlife))))</f>
        <v>0</v>
      </c>
      <c r="W835" s="251">
        <f ca="1">IF(A5taxstdlife="n/a","n/a",IF(A5taxstdlife="",0,IF(W$3&gt;(A5stdlife+$E835),((INDEX('PTRM input'!$G$385:$P$434,A5offset,$E835)-INDEX('PTRM input'!$G$277:$P$326,A5offset,$E835))*OFFSET($F$7,0,$E835))-SUM($G835:V835),(((INDEX('PTRM input'!$G$385:$P$434,A5offset,$E835)-INDEX('PTRM input'!$G$277:$P$326,A5offset,$E835))*OFFSET($F$7,0,$E835))-SUM($G835:V835))*(OFFSET('PTRM input'!$G$477,0,$E835-1)/A5taxstdlife))))</f>
        <v>0</v>
      </c>
      <c r="X835" s="251">
        <f ca="1">IF(A5taxstdlife="n/a","n/a",IF(A5taxstdlife="",0,IF(X$3&gt;(A5stdlife+$E835),((INDEX('PTRM input'!$G$385:$P$434,A5offset,$E835)-INDEX('PTRM input'!$G$277:$P$326,A5offset,$E835))*OFFSET($F$7,0,$E835))-SUM($G835:W835),(((INDEX('PTRM input'!$G$385:$P$434,A5offset,$E835)-INDEX('PTRM input'!$G$277:$P$326,A5offset,$E835))*OFFSET($F$7,0,$E835))-SUM($G835:W835))*(OFFSET('PTRM input'!$G$477,0,$E835-1)/A5taxstdlife))))</f>
        <v>0</v>
      </c>
      <c r="Y835" s="251">
        <f ca="1">IF(A5taxstdlife="n/a","n/a",IF(A5taxstdlife="",0,IF(Y$3&gt;(A5stdlife+$E835),((INDEX('PTRM input'!$G$385:$P$434,A5offset,$E835)-INDEX('PTRM input'!$G$277:$P$326,A5offset,$E835))*OFFSET($F$7,0,$E835))-SUM($G835:X835),(((INDEX('PTRM input'!$G$385:$P$434,A5offset,$E835)-INDEX('PTRM input'!$G$277:$P$326,A5offset,$E835))*OFFSET($F$7,0,$E835))-SUM($G835:X835))*(OFFSET('PTRM input'!$G$477,0,$E835-1)/A5taxstdlife))))</f>
        <v>0</v>
      </c>
      <c r="Z835" s="251">
        <f ca="1">IF(A5taxstdlife="n/a","n/a",IF(A5taxstdlife="",0,IF(Z$3&gt;(A5stdlife+$E835),((INDEX('PTRM input'!$G$385:$P$434,A5offset,$E835)-INDEX('PTRM input'!$G$277:$P$326,A5offset,$E835))*OFFSET($F$7,0,$E835))-SUM($G835:Y835),(((INDEX('PTRM input'!$G$385:$P$434,A5offset,$E835)-INDEX('PTRM input'!$G$277:$P$326,A5offset,$E835))*OFFSET($F$7,0,$E835))-SUM($G835:Y835))*(OFFSET('PTRM input'!$G$477,0,$E835-1)/A5taxstdlife))))</f>
        <v>0</v>
      </c>
      <c r="AA835" s="251">
        <f ca="1">IF(A5taxstdlife="n/a","n/a",IF(A5taxstdlife="",0,IF(AA$3&gt;(A5stdlife+$E835),((INDEX('PTRM input'!$G$385:$P$434,A5offset,$E835)-INDEX('PTRM input'!$G$277:$P$326,A5offset,$E835))*OFFSET($F$7,0,$E835))-SUM($G835:Z835),(((INDEX('PTRM input'!$G$385:$P$434,A5offset,$E835)-INDEX('PTRM input'!$G$277:$P$326,A5offset,$E835))*OFFSET($F$7,0,$E835))-SUM($G835:Z835))*(OFFSET('PTRM input'!$G$477,0,$E835-1)/A5taxstdlife))))</f>
        <v>0</v>
      </c>
      <c r="AB835" s="251">
        <f ca="1">IF(A5taxstdlife="n/a","n/a",IF(A5taxstdlife="",0,IF(AB$3&gt;(A5stdlife+$E835),((INDEX('PTRM input'!$G$385:$P$434,A5offset,$E835)-INDEX('PTRM input'!$G$277:$P$326,A5offset,$E835))*OFFSET($F$7,0,$E835))-SUM($G835:AA835),(((INDEX('PTRM input'!$G$385:$P$434,A5offset,$E835)-INDEX('PTRM input'!$G$277:$P$326,A5offset,$E835))*OFFSET($F$7,0,$E835))-SUM($G835:AA835))*(OFFSET('PTRM input'!$G$477,0,$E835-1)/A5taxstdlife))))</f>
        <v>0</v>
      </c>
      <c r="AC835" s="251">
        <f ca="1">IF(A5taxstdlife="n/a","n/a",IF(A5taxstdlife="",0,IF(AC$3&gt;(A5stdlife+$E835),((INDEX('PTRM input'!$G$385:$P$434,A5offset,$E835)-INDEX('PTRM input'!$G$277:$P$326,A5offset,$E835))*OFFSET($F$7,0,$E835))-SUM($G835:AB835),(((INDEX('PTRM input'!$G$385:$P$434,A5offset,$E835)-INDEX('PTRM input'!$G$277:$P$326,A5offset,$E835))*OFFSET($F$7,0,$E835))-SUM($G835:AB835))*(OFFSET('PTRM input'!$G$477,0,$E835-1)/A5taxstdlife))))</f>
        <v>0</v>
      </c>
      <c r="AD835" s="251">
        <f ca="1">IF(A5taxstdlife="n/a","n/a",IF(A5taxstdlife="",0,IF(AD$3&gt;(A5stdlife+$E835),((INDEX('PTRM input'!$G$385:$P$434,A5offset,$E835)-INDEX('PTRM input'!$G$277:$P$326,A5offset,$E835))*OFFSET($F$7,0,$E835))-SUM($G835:AC835),(((INDEX('PTRM input'!$G$385:$P$434,A5offset,$E835)-INDEX('PTRM input'!$G$277:$P$326,A5offset,$E835))*OFFSET($F$7,0,$E835))-SUM($G835:AC835))*(OFFSET('PTRM input'!$G$477,0,$E835-1)/A5taxstdlife))))</f>
        <v>0</v>
      </c>
      <c r="AE835" s="251">
        <f ca="1">IF(A5taxstdlife="n/a","n/a",IF(A5taxstdlife="",0,IF(AE$3&gt;(A5stdlife+$E835),((INDEX('PTRM input'!$G$385:$P$434,A5offset,$E835)-INDEX('PTRM input'!$G$277:$P$326,A5offset,$E835))*OFFSET($F$7,0,$E835))-SUM($G835:AD835),(((INDEX('PTRM input'!$G$385:$P$434,A5offset,$E835)-INDEX('PTRM input'!$G$277:$P$326,A5offset,$E835))*OFFSET($F$7,0,$E835))-SUM($G835:AD835))*(OFFSET('PTRM input'!$G$477,0,$E835-1)/A5taxstdlife))))</f>
        <v>0</v>
      </c>
      <c r="AF835" s="251">
        <f ca="1">IF(A5taxstdlife="n/a","n/a",IF(A5taxstdlife="",0,IF(AF$3&gt;(A5stdlife+$E835),((INDEX('PTRM input'!$G$385:$P$434,A5offset,$E835)-INDEX('PTRM input'!$G$277:$P$326,A5offset,$E835))*OFFSET($F$7,0,$E835))-SUM($G835:AE835),(((INDEX('PTRM input'!$G$385:$P$434,A5offset,$E835)-INDEX('PTRM input'!$G$277:$P$326,A5offset,$E835))*OFFSET($F$7,0,$E835))-SUM($G835:AE835))*(OFFSET('PTRM input'!$G$477,0,$E835-1)/A5taxstdlife))))</f>
        <v>0</v>
      </c>
      <c r="AG835" s="251">
        <f ca="1">IF(A5taxstdlife="n/a","n/a",IF(A5taxstdlife="",0,IF(AG$3&gt;(A5stdlife+$E835),((INDEX('PTRM input'!$G$385:$P$434,A5offset,$E835)-INDEX('PTRM input'!$G$277:$P$326,A5offset,$E835))*OFFSET($F$7,0,$E835))-SUM($G835:AF835),(((INDEX('PTRM input'!$G$385:$P$434,A5offset,$E835)-INDEX('PTRM input'!$G$277:$P$326,A5offset,$E835))*OFFSET($F$7,0,$E835))-SUM($G835:AF835))*(OFFSET('PTRM input'!$G$477,0,$E835-1)/A5taxstdlife))))</f>
        <v>0</v>
      </c>
      <c r="AH835" s="251">
        <f ca="1">IF(A5taxstdlife="n/a","n/a",IF(A5taxstdlife="",0,IF(AH$3&gt;(A5stdlife+$E835),((INDEX('PTRM input'!$G$385:$P$434,A5offset,$E835)-INDEX('PTRM input'!$G$277:$P$326,A5offset,$E835))*OFFSET($F$7,0,$E835))-SUM($G835:AG835),(((INDEX('PTRM input'!$G$385:$P$434,A5offset,$E835)-INDEX('PTRM input'!$G$277:$P$326,A5offset,$E835))*OFFSET($F$7,0,$E835))-SUM($G835:AG835))*(OFFSET('PTRM input'!$G$477,0,$E835-1)/A5taxstdlife))))</f>
        <v>0</v>
      </c>
      <c r="AI835" s="251">
        <f ca="1">IF(A5taxstdlife="n/a","n/a",IF(A5taxstdlife="",0,IF(AI$3&gt;(A5stdlife+$E835),((INDEX('PTRM input'!$G$385:$P$434,A5offset,$E835)-INDEX('PTRM input'!$G$277:$P$326,A5offset,$E835))*OFFSET($F$7,0,$E835))-SUM($G835:AH835),(((INDEX('PTRM input'!$G$385:$P$434,A5offset,$E835)-INDEX('PTRM input'!$G$277:$P$326,A5offset,$E835))*OFFSET($F$7,0,$E835))-SUM($G835:AH835))*(OFFSET('PTRM input'!$G$477,0,$E835-1)/A5taxstdlife))))</f>
        <v>0</v>
      </c>
      <c r="AJ835" s="251">
        <f ca="1">IF(A5taxstdlife="n/a","n/a",IF(A5taxstdlife="",0,IF(AJ$3&gt;(A5stdlife+$E835),((INDEX('PTRM input'!$G$385:$P$434,A5offset,$E835)-INDEX('PTRM input'!$G$277:$P$326,A5offset,$E835))*OFFSET($F$7,0,$E835))-SUM($G835:AI835),(((INDEX('PTRM input'!$G$385:$P$434,A5offset,$E835)-INDEX('PTRM input'!$G$277:$P$326,A5offset,$E835))*OFFSET($F$7,0,$E835))-SUM($G835:AI835))*(OFFSET('PTRM input'!$G$477,0,$E835-1)/A5taxstdlife))))</f>
        <v>0</v>
      </c>
      <c r="AK835" s="251">
        <f ca="1">IF(A5taxstdlife="n/a","n/a",IF(A5taxstdlife="",0,IF(AK$3&gt;(A5stdlife+$E835),((INDEX('PTRM input'!$G$385:$P$434,A5offset,$E835)-INDEX('PTRM input'!$G$277:$P$326,A5offset,$E835))*OFFSET($F$7,0,$E835))-SUM($G835:AJ835),(((INDEX('PTRM input'!$G$385:$P$434,A5offset,$E835)-INDEX('PTRM input'!$G$277:$P$326,A5offset,$E835))*OFFSET($F$7,0,$E835))-SUM($G835:AJ835))*(OFFSET('PTRM input'!$G$477,0,$E835-1)/A5taxstdlife))))</f>
        <v>0</v>
      </c>
      <c r="AL835" s="251">
        <f ca="1">IF(A5taxstdlife="n/a","n/a",IF(A5taxstdlife="",0,IF(AL$3&gt;(A5stdlife+$E835),((INDEX('PTRM input'!$G$385:$P$434,A5offset,$E835)-INDEX('PTRM input'!$G$277:$P$326,A5offset,$E835))*OFFSET($F$7,0,$E835))-SUM($G835:AK835),(((INDEX('PTRM input'!$G$385:$P$434,A5offset,$E835)-INDEX('PTRM input'!$G$277:$P$326,A5offset,$E835))*OFFSET($F$7,0,$E835))-SUM($G835:AK835))*(OFFSET('PTRM input'!$G$477,0,$E835-1)/A5taxstdlife))))</f>
        <v>0</v>
      </c>
      <c r="AM835" s="251">
        <f ca="1">IF(A5taxstdlife="n/a","n/a",IF(A5taxstdlife="",0,IF(AM$3&gt;(A5stdlife+$E835),((INDEX('PTRM input'!$G$385:$P$434,A5offset,$E835)-INDEX('PTRM input'!$G$277:$P$326,A5offset,$E835))*OFFSET($F$7,0,$E835))-SUM($G835:AL835),(((INDEX('PTRM input'!$G$385:$P$434,A5offset,$E835)-INDEX('PTRM input'!$G$277:$P$326,A5offset,$E835))*OFFSET($F$7,0,$E835))-SUM($G835:AL835))*(OFFSET('PTRM input'!$G$477,0,$E835-1)/A5taxstdlife))))</f>
        <v>0</v>
      </c>
      <c r="AN835" s="251">
        <f ca="1">IF(A5taxstdlife="n/a","n/a",IF(A5taxstdlife="",0,IF(AN$3&gt;(A5stdlife+$E835),((INDEX('PTRM input'!$G$385:$P$434,A5offset,$E835)-INDEX('PTRM input'!$G$277:$P$326,A5offset,$E835))*OFFSET($F$7,0,$E835))-SUM($G835:AM835),(((INDEX('PTRM input'!$G$385:$P$434,A5offset,$E835)-INDEX('PTRM input'!$G$277:$P$326,A5offset,$E835))*OFFSET($F$7,0,$E835))-SUM($G835:AM835))*(OFFSET('PTRM input'!$G$477,0,$E835-1)/A5taxstdlife))))</f>
        <v>0</v>
      </c>
      <c r="AO835" s="251">
        <f ca="1">IF(A5taxstdlife="n/a","n/a",IF(A5taxstdlife="",0,IF(AO$3&gt;(A5stdlife+$E835),((INDEX('PTRM input'!$G$385:$P$434,A5offset,$E835)-INDEX('PTRM input'!$G$277:$P$326,A5offset,$E835))*OFFSET($F$7,0,$E835))-SUM($G835:AN835),(((INDEX('PTRM input'!$G$385:$P$434,A5offset,$E835)-INDEX('PTRM input'!$G$277:$P$326,A5offset,$E835))*OFFSET($F$7,0,$E835))-SUM($G835:AN835))*(OFFSET('PTRM input'!$G$477,0,$E835-1)/A5taxstdlife))))</f>
        <v>0</v>
      </c>
      <c r="AP835" s="251">
        <f ca="1">IF(A5taxstdlife="n/a","n/a",IF(A5taxstdlife="",0,IF(AP$3&gt;(A5stdlife+$E835),((INDEX('PTRM input'!$G$385:$P$434,A5offset,$E835)-INDEX('PTRM input'!$G$277:$P$326,A5offset,$E835))*OFFSET($F$7,0,$E835))-SUM($G835:AO835),(((INDEX('PTRM input'!$G$385:$P$434,A5offset,$E835)-INDEX('PTRM input'!$G$277:$P$326,A5offset,$E835))*OFFSET($F$7,0,$E835))-SUM($G835:AO835))*(OFFSET('PTRM input'!$G$477,0,$E835-1)/A5taxstdlife))))</f>
        <v>0</v>
      </c>
      <c r="AQ835" s="251">
        <f ca="1">IF(A5taxstdlife="n/a","n/a",IF(A5taxstdlife="",0,IF(AQ$3&gt;(A5stdlife+$E835),((INDEX('PTRM input'!$G$385:$P$434,A5offset,$E835)-INDEX('PTRM input'!$G$277:$P$326,A5offset,$E835))*OFFSET($F$7,0,$E835))-SUM($G835:AP835),(((INDEX('PTRM input'!$G$385:$P$434,A5offset,$E835)-INDEX('PTRM input'!$G$277:$P$326,A5offset,$E835))*OFFSET($F$7,0,$E835))-SUM($G835:AP835))*(OFFSET('PTRM input'!$G$477,0,$E835-1)/A5taxstdlife))))</f>
        <v>0</v>
      </c>
      <c r="AR835" s="251">
        <f ca="1">IF(A5taxstdlife="n/a","n/a",IF(A5taxstdlife="",0,IF(AR$3&gt;(A5stdlife+$E835),((INDEX('PTRM input'!$G$385:$P$434,A5offset,$E835)-INDEX('PTRM input'!$G$277:$P$326,A5offset,$E835))*OFFSET($F$7,0,$E835))-SUM($G835:AQ835),(((INDEX('PTRM input'!$G$385:$P$434,A5offset,$E835)-INDEX('PTRM input'!$G$277:$P$326,A5offset,$E835))*OFFSET($F$7,0,$E835))-SUM($G835:AQ835))*(OFFSET('PTRM input'!$G$477,0,$E835-1)/A5taxstdlife))))</f>
        <v>0</v>
      </c>
      <c r="AS835" s="251">
        <f ca="1">IF(A5taxstdlife="n/a","n/a",IF(A5taxstdlife="",0,IF(AS$3&gt;(A5stdlife+$E835),((INDEX('PTRM input'!$G$385:$P$434,A5offset,$E835)-INDEX('PTRM input'!$G$277:$P$326,A5offset,$E835))*OFFSET($F$7,0,$E835))-SUM($G835:AR835),(((INDEX('PTRM input'!$G$385:$P$434,A5offset,$E835)-INDEX('PTRM input'!$G$277:$P$326,A5offset,$E835))*OFFSET($F$7,0,$E835))-SUM($G835:AR835))*(OFFSET('PTRM input'!$G$477,0,$E835-1)/A5taxstdlife))))</f>
        <v>0</v>
      </c>
      <c r="AT835" s="251">
        <f ca="1">IF(A5taxstdlife="n/a","n/a",IF(A5taxstdlife="",0,IF(AT$3&gt;(A5stdlife+$E835),((INDEX('PTRM input'!$G$385:$P$434,A5offset,$E835)-INDEX('PTRM input'!$G$277:$P$326,A5offset,$E835))*OFFSET($F$7,0,$E835))-SUM($G835:AS835),(((INDEX('PTRM input'!$G$385:$P$434,A5offset,$E835)-INDEX('PTRM input'!$G$277:$P$326,A5offset,$E835))*OFFSET($F$7,0,$E835))-SUM($G835:AS835))*(OFFSET('PTRM input'!$G$477,0,$E835-1)/A5taxstdlife))))</f>
        <v>0</v>
      </c>
      <c r="AU835" s="251">
        <f ca="1">IF(A5taxstdlife="n/a","n/a",IF(A5taxstdlife="",0,IF(AU$3&gt;(A5stdlife+$E835),((INDEX('PTRM input'!$G$385:$P$434,A5offset,$E835)-INDEX('PTRM input'!$G$277:$P$326,A5offset,$E835))*OFFSET($F$7,0,$E835))-SUM($G835:AT835),(((INDEX('PTRM input'!$G$385:$P$434,A5offset,$E835)-INDEX('PTRM input'!$G$277:$P$326,A5offset,$E835))*OFFSET($F$7,0,$E835))-SUM($G835:AT835))*(OFFSET('PTRM input'!$G$477,0,$E835-1)/A5taxstdlife))))</f>
        <v>0</v>
      </c>
      <c r="AV835" s="251">
        <f ca="1">IF(A5taxstdlife="n/a","n/a",IF(A5taxstdlife="",0,IF(AV$3&gt;(A5stdlife+$E835),((INDEX('PTRM input'!$G$385:$P$434,A5offset,$E835)-INDEX('PTRM input'!$G$277:$P$326,A5offset,$E835))*OFFSET($F$7,0,$E835))-SUM($G835:AU835),(((INDEX('PTRM input'!$G$385:$P$434,A5offset,$E835)-INDEX('PTRM input'!$G$277:$P$326,A5offset,$E835))*OFFSET($F$7,0,$E835))-SUM($G835:AU835))*(OFFSET('PTRM input'!$G$477,0,$E835-1)/A5taxstdlife))))</f>
        <v>0</v>
      </c>
      <c r="AW835" s="251">
        <f ca="1">IF(A5taxstdlife="n/a","n/a",IF(A5taxstdlife="",0,IF(AW$3&gt;(A5stdlife+$E835),((INDEX('PTRM input'!$G$385:$P$434,A5offset,$E835)-INDEX('PTRM input'!$G$277:$P$326,A5offset,$E835))*OFFSET($F$7,0,$E835))-SUM($G835:AV835),(((INDEX('PTRM input'!$G$385:$P$434,A5offset,$E835)-INDEX('PTRM input'!$G$277:$P$326,A5offset,$E835))*OFFSET($F$7,0,$E835))-SUM($G835:AV835))*(OFFSET('PTRM input'!$G$477,0,$E835-1)/A5taxstdlife))))</f>
        <v>0</v>
      </c>
      <c r="AX835" s="251">
        <f ca="1">IF(A5taxstdlife="n/a","n/a",IF(A5taxstdlife="",0,IF(AX$3&gt;(A5stdlife+$E835),((INDEX('PTRM input'!$G$385:$P$434,A5offset,$E835)-INDEX('PTRM input'!$G$277:$P$326,A5offset,$E835))*OFFSET($F$7,0,$E835))-SUM($G835:AW835),(((INDEX('PTRM input'!$G$385:$P$434,A5offset,$E835)-INDEX('PTRM input'!$G$277:$P$326,A5offset,$E835))*OFFSET($F$7,0,$E835))-SUM($G835:AW835))*(OFFSET('PTRM input'!$G$477,0,$E835-1)/A5taxstdlife))))</f>
        <v>0</v>
      </c>
      <c r="AY835" s="251">
        <f ca="1">IF(A5taxstdlife="n/a","n/a",IF(A5taxstdlife="",0,IF(AY$3&gt;(A5stdlife+$E835),((INDEX('PTRM input'!$G$385:$P$434,A5offset,$E835)-INDEX('PTRM input'!$G$277:$P$326,A5offset,$E835))*OFFSET($F$7,0,$E835))-SUM($G835:AX835),(((INDEX('PTRM input'!$G$385:$P$434,A5offset,$E835)-INDEX('PTRM input'!$G$277:$P$326,A5offset,$E835))*OFFSET($F$7,0,$E835))-SUM($G835:AX835))*(OFFSET('PTRM input'!$G$477,0,$E835-1)/A5taxstdlife))))</f>
        <v>0</v>
      </c>
      <c r="AZ835" s="251">
        <f ca="1">IF(A5taxstdlife="n/a","n/a",IF(A5taxstdlife="",0,IF(AZ$3&gt;(A5stdlife+$E835),((INDEX('PTRM input'!$G$385:$P$434,A5offset,$E835)-INDEX('PTRM input'!$G$277:$P$326,A5offset,$E835))*OFFSET($F$7,0,$E835))-SUM($G835:AY835),(((INDEX('PTRM input'!$G$385:$P$434,A5offset,$E835)-INDEX('PTRM input'!$G$277:$P$326,A5offset,$E835))*OFFSET($F$7,0,$E835))-SUM($G835:AY835))*(OFFSET('PTRM input'!$G$477,0,$E835-1)/A5taxstdlife))))</f>
        <v>0</v>
      </c>
      <c r="BA835" s="251">
        <f ca="1">IF(A5taxstdlife="n/a","n/a",IF(A5taxstdlife="",0,IF(BA$3&gt;(A5stdlife+$E835),((INDEX('PTRM input'!$G$385:$P$434,A5offset,$E835)-INDEX('PTRM input'!$G$277:$P$326,A5offset,$E835))*OFFSET($F$7,0,$E835))-SUM($G835:AZ835),(((INDEX('PTRM input'!$G$385:$P$434,A5offset,$E835)-INDEX('PTRM input'!$G$277:$P$326,A5offset,$E835))*OFFSET($F$7,0,$E835))-SUM($G835:AZ835))*(OFFSET('PTRM input'!$G$477,0,$E835-1)/A5taxstdlife))))</f>
        <v>0</v>
      </c>
      <c r="BB835" s="251">
        <f ca="1">IF(A5taxstdlife="n/a","n/a",IF(A5taxstdlife="",0,IF(BB$3&gt;(A5stdlife+$E835),((INDEX('PTRM input'!$G$385:$P$434,A5offset,$E835)-INDEX('PTRM input'!$G$277:$P$326,A5offset,$E835))*OFFSET($F$7,0,$E835))-SUM($G835:BA835),(((INDEX('PTRM input'!$G$385:$P$434,A5offset,$E835)-INDEX('PTRM input'!$G$277:$P$326,A5offset,$E835))*OFFSET($F$7,0,$E835))-SUM($G835:BA835))*(OFFSET('PTRM input'!$G$477,0,$E835-1)/A5taxstdlife))))</f>
        <v>0</v>
      </c>
      <c r="BC835" s="251">
        <f ca="1">IF(A5taxstdlife="n/a","n/a",IF(A5taxstdlife="",0,IF(BC$3&gt;(A5stdlife+$E835),((INDEX('PTRM input'!$G$385:$P$434,A5offset,$E835)-INDEX('PTRM input'!$G$277:$P$326,A5offset,$E835))*OFFSET($F$7,0,$E835))-SUM($G835:BB835),(((INDEX('PTRM input'!$G$385:$P$434,A5offset,$E835)-INDEX('PTRM input'!$G$277:$P$326,A5offset,$E835))*OFFSET($F$7,0,$E835))-SUM($G835:BB835))*(OFFSET('PTRM input'!$G$477,0,$E835-1)/A5taxstdlife))))</f>
        <v>0</v>
      </c>
      <c r="BD835" s="251">
        <f ca="1">IF(A5taxstdlife="n/a","n/a",IF(A5taxstdlife="",0,IF(BD$3&gt;(A5stdlife+$E835),((INDEX('PTRM input'!$G$385:$P$434,A5offset,$E835)-INDEX('PTRM input'!$G$277:$P$326,A5offset,$E835))*OFFSET($F$7,0,$E835))-SUM($G835:BC835),(((INDEX('PTRM input'!$G$385:$P$434,A5offset,$E835)-INDEX('PTRM input'!$G$277:$P$326,A5offset,$E835))*OFFSET($F$7,0,$E835))-SUM($G835:BC835))*(OFFSET('PTRM input'!$G$477,0,$E835-1)/A5taxstdlife))))</f>
        <v>0</v>
      </c>
      <c r="BE835" s="251">
        <f ca="1">IF(A5taxstdlife="n/a","n/a",IF(A5taxstdlife="",0,IF(BE$3&gt;(A5stdlife+$E835),((INDEX('PTRM input'!$G$385:$P$434,A5offset,$E835)-INDEX('PTRM input'!$G$277:$P$326,A5offset,$E835))*OFFSET($F$7,0,$E835))-SUM($G835:BD835),(((INDEX('PTRM input'!$G$385:$P$434,A5offset,$E835)-INDEX('PTRM input'!$G$277:$P$326,A5offset,$E835))*OFFSET($F$7,0,$E835))-SUM($G835:BD835))*(OFFSET('PTRM input'!$G$477,0,$E835-1)/A5taxstdlife))))</f>
        <v>0</v>
      </c>
      <c r="BF835" s="251">
        <f ca="1">IF(A5taxstdlife="n/a","n/a",IF(A5taxstdlife="",0,IF(BF$3&gt;(A5stdlife+$E835),((INDEX('PTRM input'!$G$385:$P$434,A5offset,$E835)-INDEX('PTRM input'!$G$277:$P$326,A5offset,$E835))*OFFSET($F$7,0,$E835))-SUM($G835:BE835),(((INDEX('PTRM input'!$G$385:$P$434,A5offset,$E835)-INDEX('PTRM input'!$G$277:$P$326,A5offset,$E835))*OFFSET($F$7,0,$E835))-SUM($G835:BE835))*(OFFSET('PTRM input'!$G$477,0,$E835-1)/A5taxstdlife))))</f>
        <v>0</v>
      </c>
      <c r="BG835" s="251">
        <f ca="1">IF(A5taxstdlife="n/a","n/a",IF(A5taxstdlife="",0,IF(BG$3&gt;(A5stdlife+$E835),((INDEX('PTRM input'!$G$385:$P$434,A5offset,$E835)-INDEX('PTRM input'!$G$277:$P$326,A5offset,$E835))*OFFSET($F$7,0,$E835))-SUM($G835:BF835),(((INDEX('PTRM input'!$G$385:$P$434,A5offset,$E835)-INDEX('PTRM input'!$G$277:$P$326,A5offset,$E835))*OFFSET($F$7,0,$E835))-SUM($G835:BF835))*(OFFSET('PTRM input'!$G$477,0,$E835-1)/A5taxstdlife))))</f>
        <v>0</v>
      </c>
      <c r="BH835" s="251">
        <f ca="1">IF(A5taxstdlife="n/a","n/a",IF(A5taxstdlife="",0,IF(BH$3&gt;(A5stdlife+$E835),((INDEX('PTRM input'!$G$385:$P$434,A5offset,$E835)-INDEX('PTRM input'!$G$277:$P$326,A5offset,$E835))*OFFSET($F$7,0,$E835))-SUM($G835:BG835),(((INDEX('PTRM input'!$G$385:$P$434,A5offset,$E835)-INDEX('PTRM input'!$G$277:$P$326,A5offset,$E835))*OFFSET($F$7,0,$E835))-SUM($G835:BG835))*(OFFSET('PTRM input'!$G$477,0,$E835-1)/A5taxstdlife))))</f>
        <v>0</v>
      </c>
      <c r="BI835" s="251">
        <f ca="1">IF(A5taxstdlife="n/a","n/a",IF(A5taxstdlife="",0,IF(BI$3&gt;(A5stdlife+$E835),((INDEX('PTRM input'!$G$385:$P$434,A5offset,$E835)-INDEX('PTRM input'!$G$277:$P$326,A5offset,$E835))*OFFSET($F$7,0,$E835))-SUM($G835:BH835),(((INDEX('PTRM input'!$G$385:$P$434,A5offset,$E835)-INDEX('PTRM input'!$G$277:$P$326,A5offset,$E835))*OFFSET($F$7,0,$E835))-SUM($G835:BH835))*(OFFSET('PTRM input'!$G$477,0,$E835-1)/A5taxstdlife))))</f>
        <v>0</v>
      </c>
      <c r="BJ835" s="116"/>
      <c r="BK835" s="116"/>
      <c r="BL835" s="116"/>
      <c r="BM835" s="116"/>
    </row>
    <row r="836" spans="1:65" ht="12.75" hidden="1" customHeight="1" outlineLevel="2">
      <c r="A836" s="366"/>
      <c r="B836" s="19"/>
      <c r="C836" s="18"/>
      <c r="D836" s="760"/>
      <c r="E836" s="86">
        <v>3</v>
      </c>
      <c r="F836" s="356"/>
      <c r="G836" s="434"/>
      <c r="H836" s="435"/>
      <c r="I836" s="619"/>
      <c r="J836" s="251">
        <f ca="1">IF(A5taxstdlife="n/a","n/a",IF(A5taxstdlife="",0,IF(J$3&gt;(A5stdlife+$E836),((INDEX('PTRM input'!$G$385:$P$434,A5offset,$E836)-INDEX('PTRM input'!$G$277:$P$326,A5offset,$E836))*OFFSET($F$7,0,$E836))-SUM($G836:I836),(((INDEX('PTRM input'!$G$385:$P$434,A5offset,$E836)-INDEX('PTRM input'!$G$277:$P$326,A5offset,$E836))*OFFSET($F$7,0,$E836))-SUM($G836:I836))*(OFFSET('PTRM input'!$G$477,0,$E836-1)/A5taxstdlife))))</f>
        <v>0</v>
      </c>
      <c r="K836" s="251">
        <f ca="1">IF(A5taxstdlife="n/a","n/a",IF(A5taxstdlife="",0,IF(K$3&gt;(A5stdlife+$E836),((INDEX('PTRM input'!$G$385:$P$434,A5offset,$E836)-INDEX('PTRM input'!$G$277:$P$326,A5offset,$E836))*OFFSET($F$7,0,$E836))-SUM($G836:J836),(((INDEX('PTRM input'!$G$385:$P$434,A5offset,$E836)-INDEX('PTRM input'!$G$277:$P$326,A5offset,$E836))*OFFSET($F$7,0,$E836))-SUM($G836:J836))*(OFFSET('PTRM input'!$G$477,0,$E836-1)/A5taxstdlife))))</f>
        <v>0</v>
      </c>
      <c r="L836" s="251">
        <f ca="1">IF(A5taxstdlife="n/a","n/a",IF(A5taxstdlife="",0,IF(L$3&gt;(A5stdlife+$E836),((INDEX('PTRM input'!$G$385:$P$434,A5offset,$E836)-INDEX('PTRM input'!$G$277:$P$326,A5offset,$E836))*OFFSET($F$7,0,$E836))-SUM($G836:K836),(((INDEX('PTRM input'!$G$385:$P$434,A5offset,$E836)-INDEX('PTRM input'!$G$277:$P$326,A5offset,$E836))*OFFSET($F$7,0,$E836))-SUM($G836:K836))*(OFFSET('PTRM input'!$G$477,0,$E836-1)/A5taxstdlife))))</f>
        <v>0</v>
      </c>
      <c r="M836" s="251">
        <f ca="1">IF(A5taxstdlife="n/a","n/a",IF(A5taxstdlife="",0,IF(M$3&gt;(A5stdlife+$E836),((INDEX('PTRM input'!$G$385:$P$434,A5offset,$E836)-INDEX('PTRM input'!$G$277:$P$326,A5offset,$E836))*OFFSET($F$7,0,$E836))-SUM($G836:L836),(((INDEX('PTRM input'!$G$385:$P$434,A5offset,$E836)-INDEX('PTRM input'!$G$277:$P$326,A5offset,$E836))*OFFSET($F$7,0,$E836))-SUM($G836:L836))*(OFFSET('PTRM input'!$G$477,0,$E836-1)/A5taxstdlife))))</f>
        <v>0</v>
      </c>
      <c r="N836" s="251">
        <f ca="1">IF(A5taxstdlife="n/a","n/a",IF(A5taxstdlife="",0,IF(N$3&gt;(A5stdlife+$E836),((INDEX('PTRM input'!$G$385:$P$434,A5offset,$E836)-INDEX('PTRM input'!$G$277:$P$326,A5offset,$E836))*OFFSET($F$7,0,$E836))-SUM($G836:M836),(((INDEX('PTRM input'!$G$385:$P$434,A5offset,$E836)-INDEX('PTRM input'!$G$277:$P$326,A5offset,$E836))*OFFSET($F$7,0,$E836))-SUM($G836:M836))*(OFFSET('PTRM input'!$G$477,0,$E836-1)/A5taxstdlife))))</f>
        <v>0</v>
      </c>
      <c r="O836" s="251">
        <f ca="1">IF(A5taxstdlife="n/a","n/a",IF(A5taxstdlife="",0,IF(O$3&gt;(A5stdlife+$E836),((INDEX('PTRM input'!$G$385:$P$434,A5offset,$E836)-INDEX('PTRM input'!$G$277:$P$326,A5offset,$E836))*OFFSET($F$7,0,$E836))-SUM($G836:N836),(((INDEX('PTRM input'!$G$385:$P$434,A5offset,$E836)-INDEX('PTRM input'!$G$277:$P$326,A5offset,$E836))*OFFSET($F$7,0,$E836))-SUM($G836:N836))*(OFFSET('PTRM input'!$G$477,0,$E836-1)/A5taxstdlife))))</f>
        <v>0</v>
      </c>
      <c r="P836" s="251">
        <f ca="1">IF(A5taxstdlife="n/a","n/a",IF(A5taxstdlife="",0,IF(P$3&gt;(A5stdlife+$E836),((INDEX('PTRM input'!$G$385:$P$434,A5offset,$E836)-INDEX('PTRM input'!$G$277:$P$326,A5offset,$E836))*OFFSET($F$7,0,$E836))-SUM($G836:O836),(((INDEX('PTRM input'!$G$385:$P$434,A5offset,$E836)-INDEX('PTRM input'!$G$277:$P$326,A5offset,$E836))*OFFSET($F$7,0,$E836))-SUM($G836:O836))*(OFFSET('PTRM input'!$G$477,0,$E836-1)/A5taxstdlife))))</f>
        <v>0</v>
      </c>
      <c r="Q836" s="251">
        <f ca="1">IF(A5taxstdlife="n/a","n/a",IF(A5taxstdlife="",0,IF(Q$3&gt;(A5stdlife+$E836),((INDEX('PTRM input'!$G$385:$P$434,A5offset,$E836)-INDEX('PTRM input'!$G$277:$P$326,A5offset,$E836))*OFFSET($F$7,0,$E836))-SUM($G836:P836),(((INDEX('PTRM input'!$G$385:$P$434,A5offset,$E836)-INDEX('PTRM input'!$G$277:$P$326,A5offset,$E836))*OFFSET($F$7,0,$E836))-SUM($G836:P836))*(OFFSET('PTRM input'!$G$477,0,$E836-1)/A5taxstdlife))))</f>
        <v>0</v>
      </c>
      <c r="R836" s="251">
        <f ca="1">IF(A5taxstdlife="n/a","n/a",IF(A5taxstdlife="",0,IF(R$3&gt;(A5stdlife+$E836),((INDEX('PTRM input'!$G$385:$P$434,A5offset,$E836)-INDEX('PTRM input'!$G$277:$P$326,A5offset,$E836))*OFFSET($F$7,0,$E836))-SUM($G836:Q836),(((INDEX('PTRM input'!$G$385:$P$434,A5offset,$E836)-INDEX('PTRM input'!$G$277:$P$326,A5offset,$E836))*OFFSET($F$7,0,$E836))-SUM($G836:Q836))*(OFFSET('PTRM input'!$G$477,0,$E836-1)/A5taxstdlife))))</f>
        <v>0</v>
      </c>
      <c r="S836" s="251">
        <f ca="1">IF(A5taxstdlife="n/a","n/a",IF(A5taxstdlife="",0,IF(S$3&gt;(A5stdlife+$E836),((INDEX('PTRM input'!$G$385:$P$434,A5offset,$E836)-INDEX('PTRM input'!$G$277:$P$326,A5offset,$E836))*OFFSET($F$7,0,$E836))-SUM($G836:R836),(((INDEX('PTRM input'!$G$385:$P$434,A5offset,$E836)-INDEX('PTRM input'!$G$277:$P$326,A5offset,$E836))*OFFSET($F$7,0,$E836))-SUM($G836:R836))*(OFFSET('PTRM input'!$G$477,0,$E836-1)/A5taxstdlife))))</f>
        <v>0</v>
      </c>
      <c r="T836" s="251">
        <f ca="1">IF(A5taxstdlife="n/a","n/a",IF(A5taxstdlife="",0,IF(T$3&gt;(A5stdlife+$E836),((INDEX('PTRM input'!$G$385:$P$434,A5offset,$E836)-INDEX('PTRM input'!$G$277:$P$326,A5offset,$E836))*OFFSET($F$7,0,$E836))-SUM($G836:S836),(((INDEX('PTRM input'!$G$385:$P$434,A5offset,$E836)-INDEX('PTRM input'!$G$277:$P$326,A5offset,$E836))*OFFSET($F$7,0,$E836))-SUM($G836:S836))*(OFFSET('PTRM input'!$G$477,0,$E836-1)/A5taxstdlife))))</f>
        <v>0</v>
      </c>
      <c r="U836" s="251">
        <f ca="1">IF(A5taxstdlife="n/a","n/a",IF(A5taxstdlife="",0,IF(U$3&gt;(A5stdlife+$E836),((INDEX('PTRM input'!$G$385:$P$434,A5offset,$E836)-INDEX('PTRM input'!$G$277:$P$326,A5offset,$E836))*OFFSET($F$7,0,$E836))-SUM($G836:T836),(((INDEX('PTRM input'!$G$385:$P$434,A5offset,$E836)-INDEX('PTRM input'!$G$277:$P$326,A5offset,$E836))*OFFSET($F$7,0,$E836))-SUM($G836:T836))*(OFFSET('PTRM input'!$G$477,0,$E836-1)/A5taxstdlife))))</f>
        <v>0</v>
      </c>
      <c r="V836" s="251">
        <f ca="1">IF(A5taxstdlife="n/a","n/a",IF(A5taxstdlife="",0,IF(V$3&gt;(A5stdlife+$E836),((INDEX('PTRM input'!$G$385:$P$434,A5offset,$E836)-INDEX('PTRM input'!$G$277:$P$326,A5offset,$E836))*OFFSET($F$7,0,$E836))-SUM($G836:U836),(((INDEX('PTRM input'!$G$385:$P$434,A5offset,$E836)-INDEX('PTRM input'!$G$277:$P$326,A5offset,$E836))*OFFSET($F$7,0,$E836))-SUM($G836:U836))*(OFFSET('PTRM input'!$G$477,0,$E836-1)/A5taxstdlife))))</f>
        <v>0</v>
      </c>
      <c r="W836" s="251">
        <f ca="1">IF(A5taxstdlife="n/a","n/a",IF(A5taxstdlife="",0,IF(W$3&gt;(A5stdlife+$E836),((INDEX('PTRM input'!$G$385:$P$434,A5offset,$E836)-INDEX('PTRM input'!$G$277:$P$326,A5offset,$E836))*OFFSET($F$7,0,$E836))-SUM($G836:V836),(((INDEX('PTRM input'!$G$385:$P$434,A5offset,$E836)-INDEX('PTRM input'!$G$277:$P$326,A5offset,$E836))*OFFSET($F$7,0,$E836))-SUM($G836:V836))*(OFFSET('PTRM input'!$G$477,0,$E836-1)/A5taxstdlife))))</f>
        <v>0</v>
      </c>
      <c r="X836" s="251">
        <f ca="1">IF(A5taxstdlife="n/a","n/a",IF(A5taxstdlife="",0,IF(X$3&gt;(A5stdlife+$E836),((INDEX('PTRM input'!$G$385:$P$434,A5offset,$E836)-INDEX('PTRM input'!$G$277:$P$326,A5offset,$E836))*OFFSET($F$7,0,$E836))-SUM($G836:W836),(((INDEX('PTRM input'!$G$385:$P$434,A5offset,$E836)-INDEX('PTRM input'!$G$277:$P$326,A5offset,$E836))*OFFSET($F$7,0,$E836))-SUM($G836:W836))*(OFFSET('PTRM input'!$G$477,0,$E836-1)/A5taxstdlife))))</f>
        <v>0</v>
      </c>
      <c r="Y836" s="251">
        <f ca="1">IF(A5taxstdlife="n/a","n/a",IF(A5taxstdlife="",0,IF(Y$3&gt;(A5stdlife+$E836),((INDEX('PTRM input'!$G$385:$P$434,A5offset,$E836)-INDEX('PTRM input'!$G$277:$P$326,A5offset,$E836))*OFFSET($F$7,0,$E836))-SUM($G836:X836),(((INDEX('PTRM input'!$G$385:$P$434,A5offset,$E836)-INDEX('PTRM input'!$G$277:$P$326,A5offset,$E836))*OFFSET($F$7,0,$E836))-SUM($G836:X836))*(OFFSET('PTRM input'!$G$477,0,$E836-1)/A5taxstdlife))))</f>
        <v>0</v>
      </c>
      <c r="Z836" s="251">
        <f ca="1">IF(A5taxstdlife="n/a","n/a",IF(A5taxstdlife="",0,IF(Z$3&gt;(A5stdlife+$E836),((INDEX('PTRM input'!$G$385:$P$434,A5offset,$E836)-INDEX('PTRM input'!$G$277:$P$326,A5offset,$E836))*OFFSET($F$7,0,$E836))-SUM($G836:Y836),(((INDEX('PTRM input'!$G$385:$P$434,A5offset,$E836)-INDEX('PTRM input'!$G$277:$P$326,A5offset,$E836))*OFFSET($F$7,0,$E836))-SUM($G836:Y836))*(OFFSET('PTRM input'!$G$477,0,$E836-1)/A5taxstdlife))))</f>
        <v>0</v>
      </c>
      <c r="AA836" s="251">
        <f ca="1">IF(A5taxstdlife="n/a","n/a",IF(A5taxstdlife="",0,IF(AA$3&gt;(A5stdlife+$E836),((INDEX('PTRM input'!$G$385:$P$434,A5offset,$E836)-INDEX('PTRM input'!$G$277:$P$326,A5offset,$E836))*OFFSET($F$7,0,$E836))-SUM($G836:Z836),(((INDEX('PTRM input'!$G$385:$P$434,A5offset,$E836)-INDEX('PTRM input'!$G$277:$P$326,A5offset,$E836))*OFFSET($F$7,0,$E836))-SUM($G836:Z836))*(OFFSET('PTRM input'!$G$477,0,$E836-1)/A5taxstdlife))))</f>
        <v>0</v>
      </c>
      <c r="AB836" s="251">
        <f ca="1">IF(A5taxstdlife="n/a","n/a",IF(A5taxstdlife="",0,IF(AB$3&gt;(A5stdlife+$E836),((INDEX('PTRM input'!$G$385:$P$434,A5offset,$E836)-INDEX('PTRM input'!$G$277:$P$326,A5offset,$E836))*OFFSET($F$7,0,$E836))-SUM($G836:AA836),(((INDEX('PTRM input'!$G$385:$P$434,A5offset,$E836)-INDEX('PTRM input'!$G$277:$P$326,A5offset,$E836))*OFFSET($F$7,0,$E836))-SUM($G836:AA836))*(OFFSET('PTRM input'!$G$477,0,$E836-1)/A5taxstdlife))))</f>
        <v>0</v>
      </c>
      <c r="AC836" s="251">
        <f ca="1">IF(A5taxstdlife="n/a","n/a",IF(A5taxstdlife="",0,IF(AC$3&gt;(A5stdlife+$E836),((INDEX('PTRM input'!$G$385:$P$434,A5offset,$E836)-INDEX('PTRM input'!$G$277:$P$326,A5offset,$E836))*OFFSET($F$7,0,$E836))-SUM($G836:AB836),(((INDEX('PTRM input'!$G$385:$P$434,A5offset,$E836)-INDEX('PTRM input'!$G$277:$P$326,A5offset,$E836))*OFFSET($F$7,0,$E836))-SUM($G836:AB836))*(OFFSET('PTRM input'!$G$477,0,$E836-1)/A5taxstdlife))))</f>
        <v>0</v>
      </c>
      <c r="AD836" s="251">
        <f ca="1">IF(A5taxstdlife="n/a","n/a",IF(A5taxstdlife="",0,IF(AD$3&gt;(A5stdlife+$E836),((INDEX('PTRM input'!$G$385:$P$434,A5offset,$E836)-INDEX('PTRM input'!$G$277:$P$326,A5offset,$E836))*OFFSET($F$7,0,$E836))-SUM($G836:AC836),(((INDEX('PTRM input'!$G$385:$P$434,A5offset,$E836)-INDEX('PTRM input'!$G$277:$P$326,A5offset,$E836))*OFFSET($F$7,0,$E836))-SUM($G836:AC836))*(OFFSET('PTRM input'!$G$477,0,$E836-1)/A5taxstdlife))))</f>
        <v>0</v>
      </c>
      <c r="AE836" s="251">
        <f ca="1">IF(A5taxstdlife="n/a","n/a",IF(A5taxstdlife="",0,IF(AE$3&gt;(A5stdlife+$E836),((INDEX('PTRM input'!$G$385:$P$434,A5offset,$E836)-INDEX('PTRM input'!$G$277:$P$326,A5offset,$E836))*OFFSET($F$7,0,$E836))-SUM($G836:AD836),(((INDEX('PTRM input'!$G$385:$P$434,A5offset,$E836)-INDEX('PTRM input'!$G$277:$P$326,A5offset,$E836))*OFFSET($F$7,0,$E836))-SUM($G836:AD836))*(OFFSET('PTRM input'!$G$477,0,$E836-1)/A5taxstdlife))))</f>
        <v>0</v>
      </c>
      <c r="AF836" s="251">
        <f ca="1">IF(A5taxstdlife="n/a","n/a",IF(A5taxstdlife="",0,IF(AF$3&gt;(A5stdlife+$E836),((INDEX('PTRM input'!$G$385:$P$434,A5offset,$E836)-INDEX('PTRM input'!$G$277:$P$326,A5offset,$E836))*OFFSET($F$7,0,$E836))-SUM($G836:AE836),(((INDEX('PTRM input'!$G$385:$P$434,A5offset,$E836)-INDEX('PTRM input'!$G$277:$P$326,A5offset,$E836))*OFFSET($F$7,0,$E836))-SUM($G836:AE836))*(OFFSET('PTRM input'!$G$477,0,$E836-1)/A5taxstdlife))))</f>
        <v>0</v>
      </c>
      <c r="AG836" s="251">
        <f ca="1">IF(A5taxstdlife="n/a","n/a",IF(A5taxstdlife="",0,IF(AG$3&gt;(A5stdlife+$E836),((INDEX('PTRM input'!$G$385:$P$434,A5offset,$E836)-INDEX('PTRM input'!$G$277:$P$326,A5offset,$E836))*OFFSET($F$7,0,$E836))-SUM($G836:AF836),(((INDEX('PTRM input'!$G$385:$P$434,A5offset,$E836)-INDEX('PTRM input'!$G$277:$P$326,A5offset,$E836))*OFFSET($F$7,0,$E836))-SUM($G836:AF836))*(OFFSET('PTRM input'!$G$477,0,$E836-1)/A5taxstdlife))))</f>
        <v>0</v>
      </c>
      <c r="AH836" s="251">
        <f ca="1">IF(A5taxstdlife="n/a","n/a",IF(A5taxstdlife="",0,IF(AH$3&gt;(A5stdlife+$E836),((INDEX('PTRM input'!$G$385:$P$434,A5offset,$E836)-INDEX('PTRM input'!$G$277:$P$326,A5offset,$E836))*OFFSET($F$7,0,$E836))-SUM($G836:AG836),(((INDEX('PTRM input'!$G$385:$P$434,A5offset,$E836)-INDEX('PTRM input'!$G$277:$P$326,A5offset,$E836))*OFFSET($F$7,0,$E836))-SUM($G836:AG836))*(OFFSET('PTRM input'!$G$477,0,$E836-1)/A5taxstdlife))))</f>
        <v>0</v>
      </c>
      <c r="AI836" s="251">
        <f ca="1">IF(A5taxstdlife="n/a","n/a",IF(A5taxstdlife="",0,IF(AI$3&gt;(A5stdlife+$E836),((INDEX('PTRM input'!$G$385:$P$434,A5offset,$E836)-INDEX('PTRM input'!$G$277:$P$326,A5offset,$E836))*OFFSET($F$7,0,$E836))-SUM($G836:AH836),(((INDEX('PTRM input'!$G$385:$P$434,A5offset,$E836)-INDEX('PTRM input'!$G$277:$P$326,A5offset,$E836))*OFFSET($F$7,0,$E836))-SUM($G836:AH836))*(OFFSET('PTRM input'!$G$477,0,$E836-1)/A5taxstdlife))))</f>
        <v>0</v>
      </c>
      <c r="AJ836" s="251">
        <f ca="1">IF(A5taxstdlife="n/a","n/a",IF(A5taxstdlife="",0,IF(AJ$3&gt;(A5stdlife+$E836),((INDEX('PTRM input'!$G$385:$P$434,A5offset,$E836)-INDEX('PTRM input'!$G$277:$P$326,A5offset,$E836))*OFFSET($F$7,0,$E836))-SUM($G836:AI836),(((INDEX('PTRM input'!$G$385:$P$434,A5offset,$E836)-INDEX('PTRM input'!$G$277:$P$326,A5offset,$E836))*OFFSET($F$7,0,$E836))-SUM($G836:AI836))*(OFFSET('PTRM input'!$G$477,0,$E836-1)/A5taxstdlife))))</f>
        <v>0</v>
      </c>
      <c r="AK836" s="251">
        <f ca="1">IF(A5taxstdlife="n/a","n/a",IF(A5taxstdlife="",0,IF(AK$3&gt;(A5stdlife+$E836),((INDEX('PTRM input'!$G$385:$P$434,A5offset,$E836)-INDEX('PTRM input'!$G$277:$P$326,A5offset,$E836))*OFFSET($F$7,0,$E836))-SUM($G836:AJ836),(((INDEX('PTRM input'!$G$385:$P$434,A5offset,$E836)-INDEX('PTRM input'!$G$277:$P$326,A5offset,$E836))*OFFSET($F$7,0,$E836))-SUM($G836:AJ836))*(OFFSET('PTRM input'!$G$477,0,$E836-1)/A5taxstdlife))))</f>
        <v>0</v>
      </c>
      <c r="AL836" s="251">
        <f ca="1">IF(A5taxstdlife="n/a","n/a",IF(A5taxstdlife="",0,IF(AL$3&gt;(A5stdlife+$E836),((INDEX('PTRM input'!$G$385:$P$434,A5offset,$E836)-INDEX('PTRM input'!$G$277:$P$326,A5offset,$E836))*OFFSET($F$7,0,$E836))-SUM($G836:AK836),(((INDEX('PTRM input'!$G$385:$P$434,A5offset,$E836)-INDEX('PTRM input'!$G$277:$P$326,A5offset,$E836))*OFFSET($F$7,0,$E836))-SUM($G836:AK836))*(OFFSET('PTRM input'!$G$477,0,$E836-1)/A5taxstdlife))))</f>
        <v>0</v>
      </c>
      <c r="AM836" s="251">
        <f ca="1">IF(A5taxstdlife="n/a","n/a",IF(A5taxstdlife="",0,IF(AM$3&gt;(A5stdlife+$E836),((INDEX('PTRM input'!$G$385:$P$434,A5offset,$E836)-INDEX('PTRM input'!$G$277:$P$326,A5offset,$E836))*OFFSET($F$7,0,$E836))-SUM($G836:AL836),(((INDEX('PTRM input'!$G$385:$P$434,A5offset,$E836)-INDEX('PTRM input'!$G$277:$P$326,A5offset,$E836))*OFFSET($F$7,0,$E836))-SUM($G836:AL836))*(OFFSET('PTRM input'!$G$477,0,$E836-1)/A5taxstdlife))))</f>
        <v>0</v>
      </c>
      <c r="AN836" s="251">
        <f ca="1">IF(A5taxstdlife="n/a","n/a",IF(A5taxstdlife="",0,IF(AN$3&gt;(A5stdlife+$E836),((INDEX('PTRM input'!$G$385:$P$434,A5offset,$E836)-INDEX('PTRM input'!$G$277:$P$326,A5offset,$E836))*OFFSET($F$7,0,$E836))-SUM($G836:AM836),(((INDEX('PTRM input'!$G$385:$P$434,A5offset,$E836)-INDEX('PTRM input'!$G$277:$P$326,A5offset,$E836))*OFFSET($F$7,0,$E836))-SUM($G836:AM836))*(OFFSET('PTRM input'!$G$477,0,$E836-1)/A5taxstdlife))))</f>
        <v>0</v>
      </c>
      <c r="AO836" s="251">
        <f ca="1">IF(A5taxstdlife="n/a","n/a",IF(A5taxstdlife="",0,IF(AO$3&gt;(A5stdlife+$E836),((INDEX('PTRM input'!$G$385:$P$434,A5offset,$E836)-INDEX('PTRM input'!$G$277:$P$326,A5offset,$E836))*OFFSET($F$7,0,$E836))-SUM($G836:AN836),(((INDEX('PTRM input'!$G$385:$P$434,A5offset,$E836)-INDEX('PTRM input'!$G$277:$P$326,A5offset,$E836))*OFFSET($F$7,0,$E836))-SUM($G836:AN836))*(OFFSET('PTRM input'!$G$477,0,$E836-1)/A5taxstdlife))))</f>
        <v>0</v>
      </c>
      <c r="AP836" s="251">
        <f ca="1">IF(A5taxstdlife="n/a","n/a",IF(A5taxstdlife="",0,IF(AP$3&gt;(A5stdlife+$E836),((INDEX('PTRM input'!$G$385:$P$434,A5offset,$E836)-INDEX('PTRM input'!$G$277:$P$326,A5offset,$E836))*OFFSET($F$7,0,$E836))-SUM($G836:AO836),(((INDEX('PTRM input'!$G$385:$P$434,A5offset,$E836)-INDEX('PTRM input'!$G$277:$P$326,A5offset,$E836))*OFFSET($F$7,0,$E836))-SUM($G836:AO836))*(OFFSET('PTRM input'!$G$477,0,$E836-1)/A5taxstdlife))))</f>
        <v>0</v>
      </c>
      <c r="AQ836" s="251">
        <f ca="1">IF(A5taxstdlife="n/a","n/a",IF(A5taxstdlife="",0,IF(AQ$3&gt;(A5stdlife+$E836),((INDEX('PTRM input'!$G$385:$P$434,A5offset,$E836)-INDEX('PTRM input'!$G$277:$P$326,A5offset,$E836))*OFFSET($F$7,0,$E836))-SUM($G836:AP836),(((INDEX('PTRM input'!$G$385:$P$434,A5offset,$E836)-INDEX('PTRM input'!$G$277:$P$326,A5offset,$E836))*OFFSET($F$7,0,$E836))-SUM($G836:AP836))*(OFFSET('PTRM input'!$G$477,0,$E836-1)/A5taxstdlife))))</f>
        <v>0</v>
      </c>
      <c r="AR836" s="251">
        <f ca="1">IF(A5taxstdlife="n/a","n/a",IF(A5taxstdlife="",0,IF(AR$3&gt;(A5stdlife+$E836),((INDEX('PTRM input'!$G$385:$P$434,A5offset,$E836)-INDEX('PTRM input'!$G$277:$P$326,A5offset,$E836))*OFFSET($F$7,0,$E836))-SUM($G836:AQ836),(((INDEX('PTRM input'!$G$385:$P$434,A5offset,$E836)-INDEX('PTRM input'!$G$277:$P$326,A5offset,$E836))*OFFSET($F$7,0,$E836))-SUM($G836:AQ836))*(OFFSET('PTRM input'!$G$477,0,$E836-1)/A5taxstdlife))))</f>
        <v>0</v>
      </c>
      <c r="AS836" s="251">
        <f ca="1">IF(A5taxstdlife="n/a","n/a",IF(A5taxstdlife="",0,IF(AS$3&gt;(A5stdlife+$E836),((INDEX('PTRM input'!$G$385:$P$434,A5offset,$E836)-INDEX('PTRM input'!$G$277:$P$326,A5offset,$E836))*OFFSET($F$7,0,$E836))-SUM($G836:AR836),(((INDEX('PTRM input'!$G$385:$P$434,A5offset,$E836)-INDEX('PTRM input'!$G$277:$P$326,A5offset,$E836))*OFFSET($F$7,0,$E836))-SUM($G836:AR836))*(OFFSET('PTRM input'!$G$477,0,$E836-1)/A5taxstdlife))))</f>
        <v>0</v>
      </c>
      <c r="AT836" s="251">
        <f ca="1">IF(A5taxstdlife="n/a","n/a",IF(A5taxstdlife="",0,IF(AT$3&gt;(A5stdlife+$E836),((INDEX('PTRM input'!$G$385:$P$434,A5offset,$E836)-INDEX('PTRM input'!$G$277:$P$326,A5offset,$E836))*OFFSET($F$7,0,$E836))-SUM($G836:AS836),(((INDEX('PTRM input'!$G$385:$P$434,A5offset,$E836)-INDEX('PTRM input'!$G$277:$P$326,A5offset,$E836))*OFFSET($F$7,0,$E836))-SUM($G836:AS836))*(OFFSET('PTRM input'!$G$477,0,$E836-1)/A5taxstdlife))))</f>
        <v>0</v>
      </c>
      <c r="AU836" s="251">
        <f ca="1">IF(A5taxstdlife="n/a","n/a",IF(A5taxstdlife="",0,IF(AU$3&gt;(A5stdlife+$E836),((INDEX('PTRM input'!$G$385:$P$434,A5offset,$E836)-INDEX('PTRM input'!$G$277:$P$326,A5offset,$E836))*OFFSET($F$7,0,$E836))-SUM($G836:AT836),(((INDEX('PTRM input'!$G$385:$P$434,A5offset,$E836)-INDEX('PTRM input'!$G$277:$P$326,A5offset,$E836))*OFFSET($F$7,0,$E836))-SUM($G836:AT836))*(OFFSET('PTRM input'!$G$477,0,$E836-1)/A5taxstdlife))))</f>
        <v>0</v>
      </c>
      <c r="AV836" s="251">
        <f ca="1">IF(A5taxstdlife="n/a","n/a",IF(A5taxstdlife="",0,IF(AV$3&gt;(A5stdlife+$E836),((INDEX('PTRM input'!$G$385:$P$434,A5offset,$E836)-INDEX('PTRM input'!$G$277:$P$326,A5offset,$E836))*OFFSET($F$7,0,$E836))-SUM($G836:AU836),(((INDEX('PTRM input'!$G$385:$P$434,A5offset,$E836)-INDEX('PTRM input'!$G$277:$P$326,A5offset,$E836))*OFFSET($F$7,0,$E836))-SUM($G836:AU836))*(OFFSET('PTRM input'!$G$477,0,$E836-1)/A5taxstdlife))))</f>
        <v>0</v>
      </c>
      <c r="AW836" s="251">
        <f ca="1">IF(A5taxstdlife="n/a","n/a",IF(A5taxstdlife="",0,IF(AW$3&gt;(A5stdlife+$E836),((INDEX('PTRM input'!$G$385:$P$434,A5offset,$E836)-INDEX('PTRM input'!$G$277:$P$326,A5offset,$E836))*OFFSET($F$7,0,$E836))-SUM($G836:AV836),(((INDEX('PTRM input'!$G$385:$P$434,A5offset,$E836)-INDEX('PTRM input'!$G$277:$P$326,A5offset,$E836))*OFFSET($F$7,0,$E836))-SUM($G836:AV836))*(OFFSET('PTRM input'!$G$477,0,$E836-1)/A5taxstdlife))))</f>
        <v>0</v>
      </c>
      <c r="AX836" s="251">
        <f ca="1">IF(A5taxstdlife="n/a","n/a",IF(A5taxstdlife="",0,IF(AX$3&gt;(A5stdlife+$E836),((INDEX('PTRM input'!$G$385:$P$434,A5offset,$E836)-INDEX('PTRM input'!$G$277:$P$326,A5offset,$E836))*OFFSET($F$7,0,$E836))-SUM($G836:AW836),(((INDEX('PTRM input'!$G$385:$P$434,A5offset,$E836)-INDEX('PTRM input'!$G$277:$P$326,A5offset,$E836))*OFFSET($F$7,0,$E836))-SUM($G836:AW836))*(OFFSET('PTRM input'!$G$477,0,$E836-1)/A5taxstdlife))))</f>
        <v>0</v>
      </c>
      <c r="AY836" s="251">
        <f ca="1">IF(A5taxstdlife="n/a","n/a",IF(A5taxstdlife="",0,IF(AY$3&gt;(A5stdlife+$E836),((INDEX('PTRM input'!$G$385:$P$434,A5offset,$E836)-INDEX('PTRM input'!$G$277:$P$326,A5offset,$E836))*OFFSET($F$7,0,$E836))-SUM($G836:AX836),(((INDEX('PTRM input'!$G$385:$P$434,A5offset,$E836)-INDEX('PTRM input'!$G$277:$P$326,A5offset,$E836))*OFFSET($F$7,0,$E836))-SUM($G836:AX836))*(OFFSET('PTRM input'!$G$477,0,$E836-1)/A5taxstdlife))))</f>
        <v>0</v>
      </c>
      <c r="AZ836" s="251">
        <f ca="1">IF(A5taxstdlife="n/a","n/a",IF(A5taxstdlife="",0,IF(AZ$3&gt;(A5stdlife+$E836),((INDEX('PTRM input'!$G$385:$P$434,A5offset,$E836)-INDEX('PTRM input'!$G$277:$P$326,A5offset,$E836))*OFFSET($F$7,0,$E836))-SUM($G836:AY836),(((INDEX('PTRM input'!$G$385:$P$434,A5offset,$E836)-INDEX('PTRM input'!$G$277:$P$326,A5offset,$E836))*OFFSET($F$7,0,$E836))-SUM($G836:AY836))*(OFFSET('PTRM input'!$G$477,0,$E836-1)/A5taxstdlife))))</f>
        <v>0</v>
      </c>
      <c r="BA836" s="251">
        <f ca="1">IF(A5taxstdlife="n/a","n/a",IF(A5taxstdlife="",0,IF(BA$3&gt;(A5stdlife+$E836),((INDEX('PTRM input'!$G$385:$P$434,A5offset,$E836)-INDEX('PTRM input'!$G$277:$P$326,A5offset,$E836))*OFFSET($F$7,0,$E836))-SUM($G836:AZ836),(((INDEX('PTRM input'!$G$385:$P$434,A5offset,$E836)-INDEX('PTRM input'!$G$277:$P$326,A5offset,$E836))*OFFSET($F$7,0,$E836))-SUM($G836:AZ836))*(OFFSET('PTRM input'!$G$477,0,$E836-1)/A5taxstdlife))))</f>
        <v>0</v>
      </c>
      <c r="BB836" s="251">
        <f ca="1">IF(A5taxstdlife="n/a","n/a",IF(A5taxstdlife="",0,IF(BB$3&gt;(A5stdlife+$E836),((INDEX('PTRM input'!$G$385:$P$434,A5offset,$E836)-INDEX('PTRM input'!$G$277:$P$326,A5offset,$E836))*OFFSET($F$7,0,$E836))-SUM($G836:BA836),(((INDEX('PTRM input'!$G$385:$P$434,A5offset,$E836)-INDEX('PTRM input'!$G$277:$P$326,A5offset,$E836))*OFFSET($F$7,0,$E836))-SUM($G836:BA836))*(OFFSET('PTRM input'!$G$477,0,$E836-1)/A5taxstdlife))))</f>
        <v>0</v>
      </c>
      <c r="BC836" s="251">
        <f ca="1">IF(A5taxstdlife="n/a","n/a",IF(A5taxstdlife="",0,IF(BC$3&gt;(A5stdlife+$E836),((INDEX('PTRM input'!$G$385:$P$434,A5offset,$E836)-INDEX('PTRM input'!$G$277:$P$326,A5offset,$E836))*OFFSET($F$7,0,$E836))-SUM($G836:BB836),(((INDEX('PTRM input'!$G$385:$P$434,A5offset,$E836)-INDEX('PTRM input'!$G$277:$P$326,A5offset,$E836))*OFFSET($F$7,0,$E836))-SUM($G836:BB836))*(OFFSET('PTRM input'!$G$477,0,$E836-1)/A5taxstdlife))))</f>
        <v>0</v>
      </c>
      <c r="BD836" s="251">
        <f ca="1">IF(A5taxstdlife="n/a","n/a",IF(A5taxstdlife="",0,IF(BD$3&gt;(A5stdlife+$E836),((INDEX('PTRM input'!$G$385:$P$434,A5offset,$E836)-INDEX('PTRM input'!$G$277:$P$326,A5offset,$E836))*OFFSET($F$7,0,$E836))-SUM($G836:BC836),(((INDEX('PTRM input'!$G$385:$P$434,A5offset,$E836)-INDEX('PTRM input'!$G$277:$P$326,A5offset,$E836))*OFFSET($F$7,0,$E836))-SUM($G836:BC836))*(OFFSET('PTRM input'!$G$477,0,$E836-1)/A5taxstdlife))))</f>
        <v>0</v>
      </c>
      <c r="BE836" s="251">
        <f ca="1">IF(A5taxstdlife="n/a","n/a",IF(A5taxstdlife="",0,IF(BE$3&gt;(A5stdlife+$E836),((INDEX('PTRM input'!$G$385:$P$434,A5offset,$E836)-INDEX('PTRM input'!$G$277:$P$326,A5offset,$E836))*OFFSET($F$7,0,$E836))-SUM($G836:BD836),(((INDEX('PTRM input'!$G$385:$P$434,A5offset,$E836)-INDEX('PTRM input'!$G$277:$P$326,A5offset,$E836))*OFFSET($F$7,0,$E836))-SUM($G836:BD836))*(OFFSET('PTRM input'!$G$477,0,$E836-1)/A5taxstdlife))))</f>
        <v>0</v>
      </c>
      <c r="BF836" s="251">
        <f ca="1">IF(A5taxstdlife="n/a","n/a",IF(A5taxstdlife="",0,IF(BF$3&gt;(A5stdlife+$E836),((INDEX('PTRM input'!$G$385:$P$434,A5offset,$E836)-INDEX('PTRM input'!$G$277:$P$326,A5offset,$E836))*OFFSET($F$7,0,$E836))-SUM($G836:BE836),(((INDEX('PTRM input'!$G$385:$P$434,A5offset,$E836)-INDEX('PTRM input'!$G$277:$P$326,A5offset,$E836))*OFFSET($F$7,0,$E836))-SUM($G836:BE836))*(OFFSET('PTRM input'!$G$477,0,$E836-1)/A5taxstdlife))))</f>
        <v>0</v>
      </c>
      <c r="BG836" s="251">
        <f ca="1">IF(A5taxstdlife="n/a","n/a",IF(A5taxstdlife="",0,IF(BG$3&gt;(A5stdlife+$E836),((INDEX('PTRM input'!$G$385:$P$434,A5offset,$E836)-INDEX('PTRM input'!$G$277:$P$326,A5offset,$E836))*OFFSET($F$7,0,$E836))-SUM($G836:BF836),(((INDEX('PTRM input'!$G$385:$P$434,A5offset,$E836)-INDEX('PTRM input'!$G$277:$P$326,A5offset,$E836))*OFFSET($F$7,0,$E836))-SUM($G836:BF836))*(OFFSET('PTRM input'!$G$477,0,$E836-1)/A5taxstdlife))))</f>
        <v>0</v>
      </c>
      <c r="BH836" s="251">
        <f ca="1">IF(A5taxstdlife="n/a","n/a",IF(A5taxstdlife="",0,IF(BH$3&gt;(A5stdlife+$E836),((INDEX('PTRM input'!$G$385:$P$434,A5offset,$E836)-INDEX('PTRM input'!$G$277:$P$326,A5offset,$E836))*OFFSET($F$7,0,$E836))-SUM($G836:BG836),(((INDEX('PTRM input'!$G$385:$P$434,A5offset,$E836)-INDEX('PTRM input'!$G$277:$P$326,A5offset,$E836))*OFFSET($F$7,0,$E836))-SUM($G836:BG836))*(OFFSET('PTRM input'!$G$477,0,$E836-1)/A5taxstdlife))))</f>
        <v>0</v>
      </c>
      <c r="BI836" s="251">
        <f ca="1">IF(A5taxstdlife="n/a","n/a",IF(A5taxstdlife="",0,IF(BI$3&gt;(A5stdlife+$E836),((INDEX('PTRM input'!$G$385:$P$434,A5offset,$E836)-INDEX('PTRM input'!$G$277:$P$326,A5offset,$E836))*OFFSET($F$7,0,$E836))-SUM($G836:BH836),(((INDEX('PTRM input'!$G$385:$P$434,A5offset,$E836)-INDEX('PTRM input'!$G$277:$P$326,A5offset,$E836))*OFFSET($F$7,0,$E836))-SUM($G836:BH836))*(OFFSET('PTRM input'!$G$477,0,$E836-1)/A5taxstdlife))))</f>
        <v>0</v>
      </c>
      <c r="BJ836" s="116"/>
      <c r="BK836" s="116"/>
      <c r="BL836" s="116"/>
      <c r="BM836" s="116"/>
    </row>
    <row r="837" spans="1:65" ht="12.75" hidden="1" customHeight="1" outlineLevel="2">
      <c r="A837" s="366"/>
      <c r="B837" s="19"/>
      <c r="C837" s="18"/>
      <c r="D837" s="760"/>
      <c r="E837" s="86">
        <v>4</v>
      </c>
      <c r="F837" s="356"/>
      <c r="G837" s="434"/>
      <c r="H837" s="435"/>
      <c r="I837" s="435"/>
      <c r="J837" s="619"/>
      <c r="K837" s="251">
        <f ca="1">IF(A5taxstdlife="n/a","n/a",IF(A5taxstdlife="",0,IF(K$3&gt;(A5stdlife+$E837),((INDEX('PTRM input'!$G$385:$P$434,A5offset,$E837)-INDEX('PTRM input'!$G$277:$P$326,A5offset,$E837))*OFFSET($F$7,0,$E837))-SUM($G837:J837),(((INDEX('PTRM input'!$G$385:$P$434,A5offset,$E837)-INDEX('PTRM input'!$G$277:$P$326,A5offset,$E837))*OFFSET($F$7,0,$E837))-SUM($G837:J837))*(OFFSET('PTRM input'!$G$477,0,$E837-1)/A5taxstdlife))))</f>
        <v>0</v>
      </c>
      <c r="L837" s="251">
        <f ca="1">IF(A5taxstdlife="n/a","n/a",IF(A5taxstdlife="",0,IF(L$3&gt;(A5stdlife+$E837),((INDEX('PTRM input'!$G$385:$P$434,A5offset,$E837)-INDEX('PTRM input'!$G$277:$P$326,A5offset,$E837))*OFFSET($F$7,0,$E837))-SUM($G837:K837),(((INDEX('PTRM input'!$G$385:$P$434,A5offset,$E837)-INDEX('PTRM input'!$G$277:$P$326,A5offset,$E837))*OFFSET($F$7,0,$E837))-SUM($G837:K837))*(OFFSET('PTRM input'!$G$477,0,$E837-1)/A5taxstdlife))))</f>
        <v>0</v>
      </c>
      <c r="M837" s="251">
        <f ca="1">IF(A5taxstdlife="n/a","n/a",IF(A5taxstdlife="",0,IF(M$3&gt;(A5stdlife+$E837),((INDEX('PTRM input'!$G$385:$P$434,A5offset,$E837)-INDEX('PTRM input'!$G$277:$P$326,A5offset,$E837))*OFFSET($F$7,0,$E837))-SUM($G837:L837),(((INDEX('PTRM input'!$G$385:$P$434,A5offset,$E837)-INDEX('PTRM input'!$G$277:$P$326,A5offset,$E837))*OFFSET($F$7,0,$E837))-SUM($G837:L837))*(OFFSET('PTRM input'!$G$477,0,$E837-1)/A5taxstdlife))))</f>
        <v>0</v>
      </c>
      <c r="N837" s="251">
        <f ca="1">IF(A5taxstdlife="n/a","n/a",IF(A5taxstdlife="",0,IF(N$3&gt;(A5stdlife+$E837),((INDEX('PTRM input'!$G$385:$P$434,A5offset,$E837)-INDEX('PTRM input'!$G$277:$P$326,A5offset,$E837))*OFFSET($F$7,0,$E837))-SUM($G837:M837),(((INDEX('PTRM input'!$G$385:$P$434,A5offset,$E837)-INDEX('PTRM input'!$G$277:$P$326,A5offset,$E837))*OFFSET($F$7,0,$E837))-SUM($G837:M837))*(OFFSET('PTRM input'!$G$477,0,$E837-1)/A5taxstdlife))))</f>
        <v>0</v>
      </c>
      <c r="O837" s="251">
        <f ca="1">IF(A5taxstdlife="n/a","n/a",IF(A5taxstdlife="",0,IF(O$3&gt;(A5stdlife+$E837),((INDEX('PTRM input'!$G$385:$P$434,A5offset,$E837)-INDEX('PTRM input'!$G$277:$P$326,A5offset,$E837))*OFFSET($F$7,0,$E837))-SUM($G837:N837),(((INDEX('PTRM input'!$G$385:$P$434,A5offset,$E837)-INDEX('PTRM input'!$G$277:$P$326,A5offset,$E837))*OFFSET($F$7,0,$E837))-SUM($G837:N837))*(OFFSET('PTRM input'!$G$477,0,$E837-1)/A5taxstdlife))))</f>
        <v>0</v>
      </c>
      <c r="P837" s="251">
        <f ca="1">IF(A5taxstdlife="n/a","n/a",IF(A5taxstdlife="",0,IF(P$3&gt;(A5stdlife+$E837),((INDEX('PTRM input'!$G$385:$P$434,A5offset,$E837)-INDEX('PTRM input'!$G$277:$P$326,A5offset,$E837))*OFFSET($F$7,0,$E837))-SUM($G837:O837),(((INDEX('PTRM input'!$G$385:$P$434,A5offset,$E837)-INDEX('PTRM input'!$G$277:$P$326,A5offset,$E837))*OFFSET($F$7,0,$E837))-SUM($G837:O837))*(OFFSET('PTRM input'!$G$477,0,$E837-1)/A5taxstdlife))))</f>
        <v>0</v>
      </c>
      <c r="Q837" s="251">
        <f ca="1">IF(A5taxstdlife="n/a","n/a",IF(A5taxstdlife="",0,IF(Q$3&gt;(A5stdlife+$E837),((INDEX('PTRM input'!$G$385:$P$434,A5offset,$E837)-INDEX('PTRM input'!$G$277:$P$326,A5offset,$E837))*OFFSET($F$7,0,$E837))-SUM($G837:P837),(((INDEX('PTRM input'!$G$385:$P$434,A5offset,$E837)-INDEX('PTRM input'!$G$277:$P$326,A5offset,$E837))*OFFSET($F$7,0,$E837))-SUM($G837:P837))*(OFFSET('PTRM input'!$G$477,0,$E837-1)/A5taxstdlife))))</f>
        <v>0</v>
      </c>
      <c r="R837" s="251">
        <f ca="1">IF(A5taxstdlife="n/a","n/a",IF(A5taxstdlife="",0,IF(R$3&gt;(A5stdlife+$E837),((INDEX('PTRM input'!$G$385:$P$434,A5offset,$E837)-INDEX('PTRM input'!$G$277:$P$326,A5offset,$E837))*OFFSET($F$7,0,$E837))-SUM($G837:Q837),(((INDEX('PTRM input'!$G$385:$P$434,A5offset,$E837)-INDEX('PTRM input'!$G$277:$P$326,A5offset,$E837))*OFFSET($F$7,0,$E837))-SUM($G837:Q837))*(OFFSET('PTRM input'!$G$477,0,$E837-1)/A5taxstdlife))))</f>
        <v>0</v>
      </c>
      <c r="S837" s="251">
        <f ca="1">IF(A5taxstdlife="n/a","n/a",IF(A5taxstdlife="",0,IF(S$3&gt;(A5stdlife+$E837),((INDEX('PTRM input'!$G$385:$P$434,A5offset,$E837)-INDEX('PTRM input'!$G$277:$P$326,A5offset,$E837))*OFFSET($F$7,0,$E837))-SUM($G837:R837),(((INDEX('PTRM input'!$G$385:$P$434,A5offset,$E837)-INDEX('PTRM input'!$G$277:$P$326,A5offset,$E837))*OFFSET($F$7,0,$E837))-SUM($G837:R837))*(OFFSET('PTRM input'!$G$477,0,$E837-1)/A5taxstdlife))))</f>
        <v>0</v>
      </c>
      <c r="T837" s="251">
        <f ca="1">IF(A5taxstdlife="n/a","n/a",IF(A5taxstdlife="",0,IF(T$3&gt;(A5stdlife+$E837),((INDEX('PTRM input'!$G$385:$P$434,A5offset,$E837)-INDEX('PTRM input'!$G$277:$P$326,A5offset,$E837))*OFFSET($F$7,0,$E837))-SUM($G837:S837),(((INDEX('PTRM input'!$G$385:$P$434,A5offset,$E837)-INDEX('PTRM input'!$G$277:$P$326,A5offset,$E837))*OFFSET($F$7,0,$E837))-SUM($G837:S837))*(OFFSET('PTRM input'!$G$477,0,$E837-1)/A5taxstdlife))))</f>
        <v>0</v>
      </c>
      <c r="U837" s="251">
        <f ca="1">IF(A5taxstdlife="n/a","n/a",IF(A5taxstdlife="",0,IF(U$3&gt;(A5stdlife+$E837),((INDEX('PTRM input'!$G$385:$P$434,A5offset,$E837)-INDEX('PTRM input'!$G$277:$P$326,A5offset,$E837))*OFFSET($F$7,0,$E837))-SUM($G837:T837),(((INDEX('PTRM input'!$G$385:$P$434,A5offset,$E837)-INDEX('PTRM input'!$G$277:$P$326,A5offset,$E837))*OFFSET($F$7,0,$E837))-SUM($G837:T837))*(OFFSET('PTRM input'!$G$477,0,$E837-1)/A5taxstdlife))))</f>
        <v>0</v>
      </c>
      <c r="V837" s="251">
        <f ca="1">IF(A5taxstdlife="n/a","n/a",IF(A5taxstdlife="",0,IF(V$3&gt;(A5stdlife+$E837),((INDEX('PTRM input'!$G$385:$P$434,A5offset,$E837)-INDEX('PTRM input'!$G$277:$P$326,A5offset,$E837))*OFFSET($F$7,0,$E837))-SUM($G837:U837),(((INDEX('PTRM input'!$G$385:$P$434,A5offset,$E837)-INDEX('PTRM input'!$G$277:$P$326,A5offset,$E837))*OFFSET($F$7,0,$E837))-SUM($G837:U837))*(OFFSET('PTRM input'!$G$477,0,$E837-1)/A5taxstdlife))))</f>
        <v>0</v>
      </c>
      <c r="W837" s="251">
        <f ca="1">IF(A5taxstdlife="n/a","n/a",IF(A5taxstdlife="",0,IF(W$3&gt;(A5stdlife+$E837),((INDEX('PTRM input'!$G$385:$P$434,A5offset,$E837)-INDEX('PTRM input'!$G$277:$P$326,A5offset,$E837))*OFFSET($F$7,0,$E837))-SUM($G837:V837),(((INDEX('PTRM input'!$G$385:$P$434,A5offset,$E837)-INDEX('PTRM input'!$G$277:$P$326,A5offset,$E837))*OFFSET($F$7,0,$E837))-SUM($G837:V837))*(OFFSET('PTRM input'!$G$477,0,$E837-1)/A5taxstdlife))))</f>
        <v>0</v>
      </c>
      <c r="X837" s="251">
        <f ca="1">IF(A5taxstdlife="n/a","n/a",IF(A5taxstdlife="",0,IF(X$3&gt;(A5stdlife+$E837),((INDEX('PTRM input'!$G$385:$P$434,A5offset,$E837)-INDEX('PTRM input'!$G$277:$P$326,A5offset,$E837))*OFFSET($F$7,0,$E837))-SUM($G837:W837),(((INDEX('PTRM input'!$G$385:$P$434,A5offset,$E837)-INDEX('PTRM input'!$G$277:$P$326,A5offset,$E837))*OFFSET($F$7,0,$E837))-SUM($G837:W837))*(OFFSET('PTRM input'!$G$477,0,$E837-1)/A5taxstdlife))))</f>
        <v>0</v>
      </c>
      <c r="Y837" s="251">
        <f ca="1">IF(A5taxstdlife="n/a","n/a",IF(A5taxstdlife="",0,IF(Y$3&gt;(A5stdlife+$E837),((INDEX('PTRM input'!$G$385:$P$434,A5offset,$E837)-INDEX('PTRM input'!$G$277:$P$326,A5offset,$E837))*OFFSET($F$7,0,$E837))-SUM($G837:X837),(((INDEX('PTRM input'!$G$385:$P$434,A5offset,$E837)-INDEX('PTRM input'!$G$277:$P$326,A5offset,$E837))*OFFSET($F$7,0,$E837))-SUM($G837:X837))*(OFFSET('PTRM input'!$G$477,0,$E837-1)/A5taxstdlife))))</f>
        <v>0</v>
      </c>
      <c r="Z837" s="251">
        <f ca="1">IF(A5taxstdlife="n/a","n/a",IF(A5taxstdlife="",0,IF(Z$3&gt;(A5stdlife+$E837),((INDEX('PTRM input'!$G$385:$P$434,A5offset,$E837)-INDEX('PTRM input'!$G$277:$P$326,A5offset,$E837))*OFFSET($F$7,0,$E837))-SUM($G837:Y837),(((INDEX('PTRM input'!$G$385:$P$434,A5offset,$E837)-INDEX('PTRM input'!$G$277:$P$326,A5offset,$E837))*OFFSET($F$7,0,$E837))-SUM($G837:Y837))*(OFFSET('PTRM input'!$G$477,0,$E837-1)/A5taxstdlife))))</f>
        <v>0</v>
      </c>
      <c r="AA837" s="251">
        <f ca="1">IF(A5taxstdlife="n/a","n/a",IF(A5taxstdlife="",0,IF(AA$3&gt;(A5stdlife+$E837),((INDEX('PTRM input'!$G$385:$P$434,A5offset,$E837)-INDEX('PTRM input'!$G$277:$P$326,A5offset,$E837))*OFFSET($F$7,0,$E837))-SUM($G837:Z837),(((INDEX('PTRM input'!$G$385:$P$434,A5offset,$E837)-INDEX('PTRM input'!$G$277:$P$326,A5offset,$E837))*OFFSET($F$7,0,$E837))-SUM($G837:Z837))*(OFFSET('PTRM input'!$G$477,0,$E837-1)/A5taxstdlife))))</f>
        <v>0</v>
      </c>
      <c r="AB837" s="251">
        <f ca="1">IF(A5taxstdlife="n/a","n/a",IF(A5taxstdlife="",0,IF(AB$3&gt;(A5stdlife+$E837),((INDEX('PTRM input'!$G$385:$P$434,A5offset,$E837)-INDEX('PTRM input'!$G$277:$P$326,A5offset,$E837))*OFFSET($F$7,0,$E837))-SUM($G837:AA837),(((INDEX('PTRM input'!$G$385:$P$434,A5offset,$E837)-INDEX('PTRM input'!$G$277:$P$326,A5offset,$E837))*OFFSET($F$7,0,$E837))-SUM($G837:AA837))*(OFFSET('PTRM input'!$G$477,0,$E837-1)/A5taxstdlife))))</f>
        <v>0</v>
      </c>
      <c r="AC837" s="251">
        <f ca="1">IF(A5taxstdlife="n/a","n/a",IF(A5taxstdlife="",0,IF(AC$3&gt;(A5stdlife+$E837),((INDEX('PTRM input'!$G$385:$P$434,A5offset,$E837)-INDEX('PTRM input'!$G$277:$P$326,A5offset,$E837))*OFFSET($F$7,0,$E837))-SUM($G837:AB837),(((INDEX('PTRM input'!$G$385:$P$434,A5offset,$E837)-INDEX('PTRM input'!$G$277:$P$326,A5offset,$E837))*OFFSET($F$7,0,$E837))-SUM($G837:AB837))*(OFFSET('PTRM input'!$G$477,0,$E837-1)/A5taxstdlife))))</f>
        <v>0</v>
      </c>
      <c r="AD837" s="251">
        <f ca="1">IF(A5taxstdlife="n/a","n/a",IF(A5taxstdlife="",0,IF(AD$3&gt;(A5stdlife+$E837),((INDEX('PTRM input'!$G$385:$P$434,A5offset,$E837)-INDEX('PTRM input'!$G$277:$P$326,A5offset,$E837))*OFFSET($F$7,0,$E837))-SUM($G837:AC837),(((INDEX('PTRM input'!$G$385:$P$434,A5offset,$E837)-INDEX('PTRM input'!$G$277:$P$326,A5offset,$E837))*OFFSET($F$7,0,$E837))-SUM($G837:AC837))*(OFFSET('PTRM input'!$G$477,0,$E837-1)/A5taxstdlife))))</f>
        <v>0</v>
      </c>
      <c r="AE837" s="251">
        <f ca="1">IF(A5taxstdlife="n/a","n/a",IF(A5taxstdlife="",0,IF(AE$3&gt;(A5stdlife+$E837),((INDEX('PTRM input'!$G$385:$P$434,A5offset,$E837)-INDEX('PTRM input'!$G$277:$P$326,A5offset,$E837))*OFFSET($F$7,0,$E837))-SUM($G837:AD837),(((INDEX('PTRM input'!$G$385:$P$434,A5offset,$E837)-INDEX('PTRM input'!$G$277:$P$326,A5offset,$E837))*OFFSET($F$7,0,$E837))-SUM($G837:AD837))*(OFFSET('PTRM input'!$G$477,0,$E837-1)/A5taxstdlife))))</f>
        <v>0</v>
      </c>
      <c r="AF837" s="251">
        <f ca="1">IF(A5taxstdlife="n/a","n/a",IF(A5taxstdlife="",0,IF(AF$3&gt;(A5stdlife+$E837),((INDEX('PTRM input'!$G$385:$P$434,A5offset,$E837)-INDEX('PTRM input'!$G$277:$P$326,A5offset,$E837))*OFFSET($F$7,0,$E837))-SUM($G837:AE837),(((INDEX('PTRM input'!$G$385:$P$434,A5offset,$E837)-INDEX('PTRM input'!$G$277:$P$326,A5offset,$E837))*OFFSET($F$7,0,$E837))-SUM($G837:AE837))*(OFFSET('PTRM input'!$G$477,0,$E837-1)/A5taxstdlife))))</f>
        <v>0</v>
      </c>
      <c r="AG837" s="251">
        <f ca="1">IF(A5taxstdlife="n/a","n/a",IF(A5taxstdlife="",0,IF(AG$3&gt;(A5stdlife+$E837),((INDEX('PTRM input'!$G$385:$P$434,A5offset,$E837)-INDEX('PTRM input'!$G$277:$P$326,A5offset,$E837))*OFFSET($F$7,0,$E837))-SUM($G837:AF837),(((INDEX('PTRM input'!$G$385:$P$434,A5offset,$E837)-INDEX('PTRM input'!$G$277:$P$326,A5offset,$E837))*OFFSET($F$7,0,$E837))-SUM($G837:AF837))*(OFFSET('PTRM input'!$G$477,0,$E837-1)/A5taxstdlife))))</f>
        <v>0</v>
      </c>
      <c r="AH837" s="251">
        <f ca="1">IF(A5taxstdlife="n/a","n/a",IF(A5taxstdlife="",0,IF(AH$3&gt;(A5stdlife+$E837),((INDEX('PTRM input'!$G$385:$P$434,A5offset,$E837)-INDEX('PTRM input'!$G$277:$P$326,A5offset,$E837))*OFFSET($F$7,0,$E837))-SUM($G837:AG837),(((INDEX('PTRM input'!$G$385:$P$434,A5offset,$E837)-INDEX('PTRM input'!$G$277:$P$326,A5offset,$E837))*OFFSET($F$7,0,$E837))-SUM($G837:AG837))*(OFFSET('PTRM input'!$G$477,0,$E837-1)/A5taxstdlife))))</f>
        <v>0</v>
      </c>
      <c r="AI837" s="251">
        <f ca="1">IF(A5taxstdlife="n/a","n/a",IF(A5taxstdlife="",0,IF(AI$3&gt;(A5stdlife+$E837),((INDEX('PTRM input'!$G$385:$P$434,A5offset,$E837)-INDEX('PTRM input'!$G$277:$P$326,A5offset,$E837))*OFFSET($F$7,0,$E837))-SUM($G837:AH837),(((INDEX('PTRM input'!$G$385:$P$434,A5offset,$E837)-INDEX('PTRM input'!$G$277:$P$326,A5offset,$E837))*OFFSET($F$7,0,$E837))-SUM($G837:AH837))*(OFFSET('PTRM input'!$G$477,0,$E837-1)/A5taxstdlife))))</f>
        <v>0</v>
      </c>
      <c r="AJ837" s="251">
        <f ca="1">IF(A5taxstdlife="n/a","n/a",IF(A5taxstdlife="",0,IF(AJ$3&gt;(A5stdlife+$E837),((INDEX('PTRM input'!$G$385:$P$434,A5offset,$E837)-INDEX('PTRM input'!$G$277:$P$326,A5offset,$E837))*OFFSET($F$7,0,$E837))-SUM($G837:AI837),(((INDEX('PTRM input'!$G$385:$P$434,A5offset,$E837)-INDEX('PTRM input'!$G$277:$P$326,A5offset,$E837))*OFFSET($F$7,0,$E837))-SUM($G837:AI837))*(OFFSET('PTRM input'!$G$477,0,$E837-1)/A5taxstdlife))))</f>
        <v>0</v>
      </c>
      <c r="AK837" s="251">
        <f ca="1">IF(A5taxstdlife="n/a","n/a",IF(A5taxstdlife="",0,IF(AK$3&gt;(A5stdlife+$E837),((INDEX('PTRM input'!$G$385:$P$434,A5offset,$E837)-INDEX('PTRM input'!$G$277:$P$326,A5offset,$E837))*OFFSET($F$7,0,$E837))-SUM($G837:AJ837),(((INDEX('PTRM input'!$G$385:$P$434,A5offset,$E837)-INDEX('PTRM input'!$G$277:$P$326,A5offset,$E837))*OFFSET($F$7,0,$E837))-SUM($G837:AJ837))*(OFFSET('PTRM input'!$G$477,0,$E837-1)/A5taxstdlife))))</f>
        <v>0</v>
      </c>
      <c r="AL837" s="251">
        <f ca="1">IF(A5taxstdlife="n/a","n/a",IF(A5taxstdlife="",0,IF(AL$3&gt;(A5stdlife+$E837),((INDEX('PTRM input'!$G$385:$P$434,A5offset,$E837)-INDEX('PTRM input'!$G$277:$P$326,A5offset,$E837))*OFFSET($F$7,0,$E837))-SUM($G837:AK837),(((INDEX('PTRM input'!$G$385:$P$434,A5offset,$E837)-INDEX('PTRM input'!$G$277:$P$326,A5offset,$E837))*OFFSET($F$7,0,$E837))-SUM($G837:AK837))*(OFFSET('PTRM input'!$G$477,0,$E837-1)/A5taxstdlife))))</f>
        <v>0</v>
      </c>
      <c r="AM837" s="251">
        <f ca="1">IF(A5taxstdlife="n/a","n/a",IF(A5taxstdlife="",0,IF(AM$3&gt;(A5stdlife+$E837),((INDEX('PTRM input'!$G$385:$P$434,A5offset,$E837)-INDEX('PTRM input'!$G$277:$P$326,A5offset,$E837))*OFFSET($F$7,0,$E837))-SUM($G837:AL837),(((INDEX('PTRM input'!$G$385:$P$434,A5offset,$E837)-INDEX('PTRM input'!$G$277:$P$326,A5offset,$E837))*OFFSET($F$7,0,$E837))-SUM($G837:AL837))*(OFFSET('PTRM input'!$G$477,0,$E837-1)/A5taxstdlife))))</f>
        <v>0</v>
      </c>
      <c r="AN837" s="251">
        <f ca="1">IF(A5taxstdlife="n/a","n/a",IF(A5taxstdlife="",0,IF(AN$3&gt;(A5stdlife+$E837),((INDEX('PTRM input'!$G$385:$P$434,A5offset,$E837)-INDEX('PTRM input'!$G$277:$P$326,A5offset,$E837))*OFFSET($F$7,0,$E837))-SUM($G837:AM837),(((INDEX('PTRM input'!$G$385:$P$434,A5offset,$E837)-INDEX('PTRM input'!$G$277:$P$326,A5offset,$E837))*OFFSET($F$7,0,$E837))-SUM($G837:AM837))*(OFFSET('PTRM input'!$G$477,0,$E837-1)/A5taxstdlife))))</f>
        <v>0</v>
      </c>
      <c r="AO837" s="251">
        <f ca="1">IF(A5taxstdlife="n/a","n/a",IF(A5taxstdlife="",0,IF(AO$3&gt;(A5stdlife+$E837),((INDEX('PTRM input'!$G$385:$P$434,A5offset,$E837)-INDEX('PTRM input'!$G$277:$P$326,A5offset,$E837))*OFFSET($F$7,0,$E837))-SUM($G837:AN837),(((INDEX('PTRM input'!$G$385:$P$434,A5offset,$E837)-INDEX('PTRM input'!$G$277:$P$326,A5offset,$E837))*OFFSET($F$7,0,$E837))-SUM($G837:AN837))*(OFFSET('PTRM input'!$G$477,0,$E837-1)/A5taxstdlife))))</f>
        <v>0</v>
      </c>
      <c r="AP837" s="251">
        <f ca="1">IF(A5taxstdlife="n/a","n/a",IF(A5taxstdlife="",0,IF(AP$3&gt;(A5stdlife+$E837),((INDEX('PTRM input'!$G$385:$P$434,A5offset,$E837)-INDEX('PTRM input'!$G$277:$P$326,A5offset,$E837))*OFFSET($F$7,0,$E837))-SUM($G837:AO837),(((INDEX('PTRM input'!$G$385:$P$434,A5offset,$E837)-INDEX('PTRM input'!$G$277:$P$326,A5offset,$E837))*OFFSET($F$7,0,$E837))-SUM($G837:AO837))*(OFFSET('PTRM input'!$G$477,0,$E837-1)/A5taxstdlife))))</f>
        <v>0</v>
      </c>
      <c r="AQ837" s="251">
        <f ca="1">IF(A5taxstdlife="n/a","n/a",IF(A5taxstdlife="",0,IF(AQ$3&gt;(A5stdlife+$E837),((INDEX('PTRM input'!$G$385:$P$434,A5offset,$E837)-INDEX('PTRM input'!$G$277:$P$326,A5offset,$E837))*OFFSET($F$7,0,$E837))-SUM($G837:AP837),(((INDEX('PTRM input'!$G$385:$P$434,A5offset,$E837)-INDEX('PTRM input'!$G$277:$P$326,A5offset,$E837))*OFFSET($F$7,0,$E837))-SUM($G837:AP837))*(OFFSET('PTRM input'!$G$477,0,$E837-1)/A5taxstdlife))))</f>
        <v>0</v>
      </c>
      <c r="AR837" s="251">
        <f ca="1">IF(A5taxstdlife="n/a","n/a",IF(A5taxstdlife="",0,IF(AR$3&gt;(A5stdlife+$E837),((INDEX('PTRM input'!$G$385:$P$434,A5offset,$E837)-INDEX('PTRM input'!$G$277:$P$326,A5offset,$E837))*OFFSET($F$7,0,$E837))-SUM($G837:AQ837),(((INDEX('PTRM input'!$G$385:$P$434,A5offset,$E837)-INDEX('PTRM input'!$G$277:$P$326,A5offset,$E837))*OFFSET($F$7,0,$E837))-SUM($G837:AQ837))*(OFFSET('PTRM input'!$G$477,0,$E837-1)/A5taxstdlife))))</f>
        <v>0</v>
      </c>
      <c r="AS837" s="251">
        <f ca="1">IF(A5taxstdlife="n/a","n/a",IF(A5taxstdlife="",0,IF(AS$3&gt;(A5stdlife+$E837),((INDEX('PTRM input'!$G$385:$P$434,A5offset,$E837)-INDEX('PTRM input'!$G$277:$P$326,A5offset,$E837))*OFFSET($F$7,0,$E837))-SUM($G837:AR837),(((INDEX('PTRM input'!$G$385:$P$434,A5offset,$E837)-INDEX('PTRM input'!$G$277:$P$326,A5offset,$E837))*OFFSET($F$7,0,$E837))-SUM($G837:AR837))*(OFFSET('PTRM input'!$G$477,0,$E837-1)/A5taxstdlife))))</f>
        <v>0</v>
      </c>
      <c r="AT837" s="251">
        <f ca="1">IF(A5taxstdlife="n/a","n/a",IF(A5taxstdlife="",0,IF(AT$3&gt;(A5stdlife+$E837),((INDEX('PTRM input'!$G$385:$P$434,A5offset,$E837)-INDEX('PTRM input'!$G$277:$P$326,A5offset,$E837))*OFFSET($F$7,0,$E837))-SUM($G837:AS837),(((INDEX('PTRM input'!$G$385:$P$434,A5offset,$E837)-INDEX('PTRM input'!$G$277:$P$326,A5offset,$E837))*OFFSET($F$7,0,$E837))-SUM($G837:AS837))*(OFFSET('PTRM input'!$G$477,0,$E837-1)/A5taxstdlife))))</f>
        <v>0</v>
      </c>
      <c r="AU837" s="251">
        <f ca="1">IF(A5taxstdlife="n/a","n/a",IF(A5taxstdlife="",0,IF(AU$3&gt;(A5stdlife+$E837),((INDEX('PTRM input'!$G$385:$P$434,A5offset,$E837)-INDEX('PTRM input'!$G$277:$P$326,A5offset,$E837))*OFFSET($F$7,0,$E837))-SUM($G837:AT837),(((INDEX('PTRM input'!$G$385:$P$434,A5offset,$E837)-INDEX('PTRM input'!$G$277:$P$326,A5offset,$E837))*OFFSET($F$7,0,$E837))-SUM($G837:AT837))*(OFFSET('PTRM input'!$G$477,0,$E837-1)/A5taxstdlife))))</f>
        <v>0</v>
      </c>
      <c r="AV837" s="251">
        <f ca="1">IF(A5taxstdlife="n/a","n/a",IF(A5taxstdlife="",0,IF(AV$3&gt;(A5stdlife+$E837),((INDEX('PTRM input'!$G$385:$P$434,A5offset,$E837)-INDEX('PTRM input'!$G$277:$P$326,A5offset,$E837))*OFFSET($F$7,0,$E837))-SUM($G837:AU837),(((INDEX('PTRM input'!$G$385:$P$434,A5offset,$E837)-INDEX('PTRM input'!$G$277:$P$326,A5offset,$E837))*OFFSET($F$7,0,$E837))-SUM($G837:AU837))*(OFFSET('PTRM input'!$G$477,0,$E837-1)/A5taxstdlife))))</f>
        <v>0</v>
      </c>
      <c r="AW837" s="251">
        <f ca="1">IF(A5taxstdlife="n/a","n/a",IF(A5taxstdlife="",0,IF(AW$3&gt;(A5stdlife+$E837),((INDEX('PTRM input'!$G$385:$P$434,A5offset,$E837)-INDEX('PTRM input'!$G$277:$P$326,A5offset,$E837))*OFFSET($F$7,0,$E837))-SUM($G837:AV837),(((INDEX('PTRM input'!$G$385:$P$434,A5offset,$E837)-INDEX('PTRM input'!$G$277:$P$326,A5offset,$E837))*OFFSET($F$7,0,$E837))-SUM($G837:AV837))*(OFFSET('PTRM input'!$G$477,0,$E837-1)/A5taxstdlife))))</f>
        <v>0</v>
      </c>
      <c r="AX837" s="251">
        <f ca="1">IF(A5taxstdlife="n/a","n/a",IF(A5taxstdlife="",0,IF(AX$3&gt;(A5stdlife+$E837),((INDEX('PTRM input'!$G$385:$P$434,A5offset,$E837)-INDEX('PTRM input'!$G$277:$P$326,A5offset,$E837))*OFFSET($F$7,0,$E837))-SUM($G837:AW837),(((INDEX('PTRM input'!$G$385:$P$434,A5offset,$E837)-INDEX('PTRM input'!$G$277:$P$326,A5offset,$E837))*OFFSET($F$7,0,$E837))-SUM($G837:AW837))*(OFFSET('PTRM input'!$G$477,0,$E837-1)/A5taxstdlife))))</f>
        <v>0</v>
      </c>
      <c r="AY837" s="251">
        <f ca="1">IF(A5taxstdlife="n/a","n/a",IF(A5taxstdlife="",0,IF(AY$3&gt;(A5stdlife+$E837),((INDEX('PTRM input'!$G$385:$P$434,A5offset,$E837)-INDEX('PTRM input'!$G$277:$P$326,A5offset,$E837))*OFFSET($F$7,0,$E837))-SUM($G837:AX837),(((INDEX('PTRM input'!$G$385:$P$434,A5offset,$E837)-INDEX('PTRM input'!$G$277:$P$326,A5offset,$E837))*OFFSET($F$7,0,$E837))-SUM($G837:AX837))*(OFFSET('PTRM input'!$G$477,0,$E837-1)/A5taxstdlife))))</f>
        <v>0</v>
      </c>
      <c r="AZ837" s="251">
        <f ca="1">IF(A5taxstdlife="n/a","n/a",IF(A5taxstdlife="",0,IF(AZ$3&gt;(A5stdlife+$E837),((INDEX('PTRM input'!$G$385:$P$434,A5offset,$E837)-INDEX('PTRM input'!$G$277:$P$326,A5offset,$E837))*OFFSET($F$7,0,$E837))-SUM($G837:AY837),(((INDEX('PTRM input'!$G$385:$P$434,A5offset,$E837)-INDEX('PTRM input'!$G$277:$P$326,A5offset,$E837))*OFFSET($F$7,0,$E837))-SUM($G837:AY837))*(OFFSET('PTRM input'!$G$477,0,$E837-1)/A5taxstdlife))))</f>
        <v>0</v>
      </c>
      <c r="BA837" s="251">
        <f ca="1">IF(A5taxstdlife="n/a","n/a",IF(A5taxstdlife="",0,IF(BA$3&gt;(A5stdlife+$E837),((INDEX('PTRM input'!$G$385:$P$434,A5offset,$E837)-INDEX('PTRM input'!$G$277:$P$326,A5offset,$E837))*OFFSET($F$7,0,$E837))-SUM($G837:AZ837),(((INDEX('PTRM input'!$G$385:$P$434,A5offset,$E837)-INDEX('PTRM input'!$G$277:$P$326,A5offset,$E837))*OFFSET($F$7,0,$E837))-SUM($G837:AZ837))*(OFFSET('PTRM input'!$G$477,0,$E837-1)/A5taxstdlife))))</f>
        <v>0</v>
      </c>
      <c r="BB837" s="251">
        <f ca="1">IF(A5taxstdlife="n/a","n/a",IF(A5taxstdlife="",0,IF(BB$3&gt;(A5stdlife+$E837),((INDEX('PTRM input'!$G$385:$P$434,A5offset,$E837)-INDEX('PTRM input'!$G$277:$P$326,A5offset,$E837))*OFFSET($F$7,0,$E837))-SUM($G837:BA837),(((INDEX('PTRM input'!$G$385:$P$434,A5offset,$E837)-INDEX('PTRM input'!$G$277:$P$326,A5offset,$E837))*OFFSET($F$7,0,$E837))-SUM($G837:BA837))*(OFFSET('PTRM input'!$G$477,0,$E837-1)/A5taxstdlife))))</f>
        <v>0</v>
      </c>
      <c r="BC837" s="251">
        <f ca="1">IF(A5taxstdlife="n/a","n/a",IF(A5taxstdlife="",0,IF(BC$3&gt;(A5stdlife+$E837),((INDEX('PTRM input'!$G$385:$P$434,A5offset,$E837)-INDEX('PTRM input'!$G$277:$P$326,A5offset,$E837))*OFFSET($F$7,0,$E837))-SUM($G837:BB837),(((INDEX('PTRM input'!$G$385:$P$434,A5offset,$E837)-INDEX('PTRM input'!$G$277:$P$326,A5offset,$E837))*OFFSET($F$7,0,$E837))-SUM($G837:BB837))*(OFFSET('PTRM input'!$G$477,0,$E837-1)/A5taxstdlife))))</f>
        <v>0</v>
      </c>
      <c r="BD837" s="251">
        <f ca="1">IF(A5taxstdlife="n/a","n/a",IF(A5taxstdlife="",0,IF(BD$3&gt;(A5stdlife+$E837),((INDEX('PTRM input'!$G$385:$P$434,A5offset,$E837)-INDEX('PTRM input'!$G$277:$P$326,A5offset,$E837))*OFFSET($F$7,0,$E837))-SUM($G837:BC837),(((INDEX('PTRM input'!$G$385:$P$434,A5offset,$E837)-INDEX('PTRM input'!$G$277:$P$326,A5offset,$E837))*OFFSET($F$7,0,$E837))-SUM($G837:BC837))*(OFFSET('PTRM input'!$G$477,0,$E837-1)/A5taxstdlife))))</f>
        <v>0</v>
      </c>
      <c r="BE837" s="251">
        <f ca="1">IF(A5taxstdlife="n/a","n/a",IF(A5taxstdlife="",0,IF(BE$3&gt;(A5stdlife+$E837),((INDEX('PTRM input'!$G$385:$P$434,A5offset,$E837)-INDEX('PTRM input'!$G$277:$P$326,A5offset,$E837))*OFFSET($F$7,0,$E837))-SUM($G837:BD837),(((INDEX('PTRM input'!$G$385:$P$434,A5offset,$E837)-INDEX('PTRM input'!$G$277:$P$326,A5offset,$E837))*OFFSET($F$7,0,$E837))-SUM($G837:BD837))*(OFFSET('PTRM input'!$G$477,0,$E837-1)/A5taxstdlife))))</f>
        <v>0</v>
      </c>
      <c r="BF837" s="251">
        <f ca="1">IF(A5taxstdlife="n/a","n/a",IF(A5taxstdlife="",0,IF(BF$3&gt;(A5stdlife+$E837),((INDEX('PTRM input'!$G$385:$P$434,A5offset,$E837)-INDEX('PTRM input'!$G$277:$P$326,A5offset,$E837))*OFFSET($F$7,0,$E837))-SUM($G837:BE837),(((INDEX('PTRM input'!$G$385:$P$434,A5offset,$E837)-INDEX('PTRM input'!$G$277:$P$326,A5offset,$E837))*OFFSET($F$7,0,$E837))-SUM($G837:BE837))*(OFFSET('PTRM input'!$G$477,0,$E837-1)/A5taxstdlife))))</f>
        <v>0</v>
      </c>
      <c r="BG837" s="251">
        <f ca="1">IF(A5taxstdlife="n/a","n/a",IF(A5taxstdlife="",0,IF(BG$3&gt;(A5stdlife+$E837),((INDEX('PTRM input'!$G$385:$P$434,A5offset,$E837)-INDEX('PTRM input'!$G$277:$P$326,A5offset,$E837))*OFFSET($F$7,0,$E837))-SUM($G837:BF837),(((INDEX('PTRM input'!$G$385:$P$434,A5offset,$E837)-INDEX('PTRM input'!$G$277:$P$326,A5offset,$E837))*OFFSET($F$7,0,$E837))-SUM($G837:BF837))*(OFFSET('PTRM input'!$G$477,0,$E837-1)/A5taxstdlife))))</f>
        <v>0</v>
      </c>
      <c r="BH837" s="251">
        <f ca="1">IF(A5taxstdlife="n/a","n/a",IF(A5taxstdlife="",0,IF(BH$3&gt;(A5stdlife+$E837),((INDEX('PTRM input'!$G$385:$P$434,A5offset,$E837)-INDEX('PTRM input'!$G$277:$P$326,A5offset,$E837))*OFFSET($F$7,0,$E837))-SUM($G837:BG837),(((INDEX('PTRM input'!$G$385:$P$434,A5offset,$E837)-INDEX('PTRM input'!$G$277:$P$326,A5offset,$E837))*OFFSET($F$7,0,$E837))-SUM($G837:BG837))*(OFFSET('PTRM input'!$G$477,0,$E837-1)/A5taxstdlife))))</f>
        <v>0</v>
      </c>
      <c r="BI837" s="251">
        <f ca="1">IF(A5taxstdlife="n/a","n/a",IF(A5taxstdlife="",0,IF(BI$3&gt;(A5stdlife+$E837),((INDEX('PTRM input'!$G$385:$P$434,A5offset,$E837)-INDEX('PTRM input'!$G$277:$P$326,A5offset,$E837))*OFFSET($F$7,0,$E837))-SUM($G837:BH837),(((INDEX('PTRM input'!$G$385:$P$434,A5offset,$E837)-INDEX('PTRM input'!$G$277:$P$326,A5offset,$E837))*OFFSET($F$7,0,$E837))-SUM($G837:BH837))*(OFFSET('PTRM input'!$G$477,0,$E837-1)/A5taxstdlife))))</f>
        <v>0</v>
      </c>
      <c r="BJ837" s="116"/>
      <c r="BK837" s="116"/>
      <c r="BL837" s="116"/>
      <c r="BM837" s="116"/>
    </row>
    <row r="838" spans="1:65" ht="12.75" hidden="1" customHeight="1" outlineLevel="2">
      <c r="A838" s="366"/>
      <c r="B838" s="19"/>
      <c r="C838" s="18"/>
      <c r="D838" s="760"/>
      <c r="E838" s="86">
        <v>5</v>
      </c>
      <c r="F838" s="356"/>
      <c r="G838" s="434"/>
      <c r="H838" s="435"/>
      <c r="I838" s="435"/>
      <c r="J838" s="435"/>
      <c r="K838" s="619"/>
      <c r="L838" s="251">
        <f ca="1">IF(A5taxstdlife="n/a","n/a",IF(A5taxstdlife="",0,IF(L$3&gt;(A5stdlife+$E838),((INDEX('PTRM input'!$G$385:$P$434,A5offset,$E838)-INDEX('PTRM input'!$G$277:$P$326,A5offset,$E838))*OFFSET($F$7,0,$E838))-SUM($G838:K838),(((INDEX('PTRM input'!$G$385:$P$434,A5offset,$E838)-INDEX('PTRM input'!$G$277:$P$326,A5offset,$E838))*OFFSET($F$7,0,$E838))-SUM($G838:K838))*(OFFSET('PTRM input'!$G$477,0,$E838-1)/A5taxstdlife))))</f>
        <v>0</v>
      </c>
      <c r="M838" s="251">
        <f ca="1">IF(A5taxstdlife="n/a","n/a",IF(A5taxstdlife="",0,IF(M$3&gt;(A5stdlife+$E838),((INDEX('PTRM input'!$G$385:$P$434,A5offset,$E838)-INDEX('PTRM input'!$G$277:$P$326,A5offset,$E838))*OFFSET($F$7,0,$E838))-SUM($G838:L838),(((INDEX('PTRM input'!$G$385:$P$434,A5offset,$E838)-INDEX('PTRM input'!$G$277:$P$326,A5offset,$E838))*OFFSET($F$7,0,$E838))-SUM($G838:L838))*(OFFSET('PTRM input'!$G$477,0,$E838-1)/A5taxstdlife))))</f>
        <v>0</v>
      </c>
      <c r="N838" s="251">
        <f ca="1">IF(A5taxstdlife="n/a","n/a",IF(A5taxstdlife="",0,IF(N$3&gt;(A5stdlife+$E838),((INDEX('PTRM input'!$G$385:$P$434,A5offset,$E838)-INDEX('PTRM input'!$G$277:$P$326,A5offset,$E838))*OFFSET($F$7,0,$E838))-SUM($G838:M838),(((INDEX('PTRM input'!$G$385:$P$434,A5offset,$E838)-INDEX('PTRM input'!$G$277:$P$326,A5offset,$E838))*OFFSET($F$7,0,$E838))-SUM($G838:M838))*(OFFSET('PTRM input'!$G$477,0,$E838-1)/A5taxstdlife))))</f>
        <v>0</v>
      </c>
      <c r="O838" s="251">
        <f ca="1">IF(A5taxstdlife="n/a","n/a",IF(A5taxstdlife="",0,IF(O$3&gt;(A5stdlife+$E838),((INDEX('PTRM input'!$G$385:$P$434,A5offset,$E838)-INDEX('PTRM input'!$G$277:$P$326,A5offset,$E838))*OFFSET($F$7,0,$E838))-SUM($G838:N838),(((INDEX('PTRM input'!$G$385:$P$434,A5offset,$E838)-INDEX('PTRM input'!$G$277:$P$326,A5offset,$E838))*OFFSET($F$7,0,$E838))-SUM($G838:N838))*(OFFSET('PTRM input'!$G$477,0,$E838-1)/A5taxstdlife))))</f>
        <v>0</v>
      </c>
      <c r="P838" s="251">
        <f ca="1">IF(A5taxstdlife="n/a","n/a",IF(A5taxstdlife="",0,IF(P$3&gt;(A5stdlife+$E838),((INDEX('PTRM input'!$G$385:$P$434,A5offset,$E838)-INDEX('PTRM input'!$G$277:$P$326,A5offset,$E838))*OFFSET($F$7,0,$E838))-SUM($G838:O838),(((INDEX('PTRM input'!$G$385:$P$434,A5offset,$E838)-INDEX('PTRM input'!$G$277:$P$326,A5offset,$E838))*OFFSET($F$7,0,$E838))-SUM($G838:O838))*(OFFSET('PTRM input'!$G$477,0,$E838-1)/A5taxstdlife))))</f>
        <v>0</v>
      </c>
      <c r="Q838" s="251">
        <f ca="1">IF(A5taxstdlife="n/a","n/a",IF(A5taxstdlife="",0,IF(Q$3&gt;(A5stdlife+$E838),((INDEX('PTRM input'!$G$385:$P$434,A5offset,$E838)-INDEX('PTRM input'!$G$277:$P$326,A5offset,$E838))*OFFSET($F$7,0,$E838))-SUM($G838:P838),(((INDEX('PTRM input'!$G$385:$P$434,A5offset,$E838)-INDEX('PTRM input'!$G$277:$P$326,A5offset,$E838))*OFFSET($F$7,0,$E838))-SUM($G838:P838))*(OFFSET('PTRM input'!$G$477,0,$E838-1)/A5taxstdlife))))</f>
        <v>0</v>
      </c>
      <c r="R838" s="251">
        <f ca="1">IF(A5taxstdlife="n/a","n/a",IF(A5taxstdlife="",0,IF(R$3&gt;(A5stdlife+$E838),((INDEX('PTRM input'!$G$385:$P$434,A5offset,$E838)-INDEX('PTRM input'!$G$277:$P$326,A5offset,$E838))*OFFSET($F$7,0,$E838))-SUM($G838:Q838),(((INDEX('PTRM input'!$G$385:$P$434,A5offset,$E838)-INDEX('PTRM input'!$G$277:$P$326,A5offset,$E838))*OFFSET($F$7,0,$E838))-SUM($G838:Q838))*(OFFSET('PTRM input'!$G$477,0,$E838-1)/A5taxstdlife))))</f>
        <v>0</v>
      </c>
      <c r="S838" s="251">
        <f ca="1">IF(A5taxstdlife="n/a","n/a",IF(A5taxstdlife="",0,IF(S$3&gt;(A5stdlife+$E838),((INDEX('PTRM input'!$G$385:$P$434,A5offset,$E838)-INDEX('PTRM input'!$G$277:$P$326,A5offset,$E838))*OFFSET($F$7,0,$E838))-SUM($G838:R838),(((INDEX('PTRM input'!$G$385:$P$434,A5offset,$E838)-INDEX('PTRM input'!$G$277:$P$326,A5offset,$E838))*OFFSET($F$7,0,$E838))-SUM($G838:R838))*(OFFSET('PTRM input'!$G$477,0,$E838-1)/A5taxstdlife))))</f>
        <v>0</v>
      </c>
      <c r="T838" s="251">
        <f ca="1">IF(A5taxstdlife="n/a","n/a",IF(A5taxstdlife="",0,IF(T$3&gt;(A5stdlife+$E838),((INDEX('PTRM input'!$G$385:$P$434,A5offset,$E838)-INDEX('PTRM input'!$G$277:$P$326,A5offset,$E838))*OFFSET($F$7,0,$E838))-SUM($G838:S838),(((INDEX('PTRM input'!$G$385:$P$434,A5offset,$E838)-INDEX('PTRM input'!$G$277:$P$326,A5offset,$E838))*OFFSET($F$7,0,$E838))-SUM($G838:S838))*(OFFSET('PTRM input'!$G$477,0,$E838-1)/A5taxstdlife))))</f>
        <v>0</v>
      </c>
      <c r="U838" s="251">
        <f ca="1">IF(A5taxstdlife="n/a","n/a",IF(A5taxstdlife="",0,IF(U$3&gt;(A5stdlife+$E838),((INDEX('PTRM input'!$G$385:$P$434,A5offset,$E838)-INDEX('PTRM input'!$G$277:$P$326,A5offset,$E838))*OFFSET($F$7,0,$E838))-SUM($G838:T838),(((INDEX('PTRM input'!$G$385:$P$434,A5offset,$E838)-INDEX('PTRM input'!$G$277:$P$326,A5offset,$E838))*OFFSET($F$7,0,$E838))-SUM($G838:T838))*(OFFSET('PTRM input'!$G$477,0,$E838-1)/A5taxstdlife))))</f>
        <v>0</v>
      </c>
      <c r="V838" s="251">
        <f ca="1">IF(A5taxstdlife="n/a","n/a",IF(A5taxstdlife="",0,IF(V$3&gt;(A5stdlife+$E838),((INDEX('PTRM input'!$G$385:$P$434,A5offset,$E838)-INDEX('PTRM input'!$G$277:$P$326,A5offset,$E838))*OFFSET($F$7,0,$E838))-SUM($G838:U838),(((INDEX('PTRM input'!$G$385:$P$434,A5offset,$E838)-INDEX('PTRM input'!$G$277:$P$326,A5offset,$E838))*OFFSET($F$7,0,$E838))-SUM($G838:U838))*(OFFSET('PTRM input'!$G$477,0,$E838-1)/A5taxstdlife))))</f>
        <v>0</v>
      </c>
      <c r="W838" s="251">
        <f ca="1">IF(A5taxstdlife="n/a","n/a",IF(A5taxstdlife="",0,IF(W$3&gt;(A5stdlife+$E838),((INDEX('PTRM input'!$G$385:$P$434,A5offset,$E838)-INDEX('PTRM input'!$G$277:$P$326,A5offset,$E838))*OFFSET($F$7,0,$E838))-SUM($G838:V838),(((INDEX('PTRM input'!$G$385:$P$434,A5offset,$E838)-INDEX('PTRM input'!$G$277:$P$326,A5offset,$E838))*OFFSET($F$7,0,$E838))-SUM($G838:V838))*(OFFSET('PTRM input'!$G$477,0,$E838-1)/A5taxstdlife))))</f>
        <v>0</v>
      </c>
      <c r="X838" s="251">
        <f ca="1">IF(A5taxstdlife="n/a","n/a",IF(A5taxstdlife="",0,IF(X$3&gt;(A5stdlife+$E838),((INDEX('PTRM input'!$G$385:$P$434,A5offset,$E838)-INDEX('PTRM input'!$G$277:$P$326,A5offset,$E838))*OFFSET($F$7,0,$E838))-SUM($G838:W838),(((INDEX('PTRM input'!$G$385:$P$434,A5offset,$E838)-INDEX('PTRM input'!$G$277:$P$326,A5offset,$E838))*OFFSET($F$7,0,$E838))-SUM($G838:W838))*(OFFSET('PTRM input'!$G$477,0,$E838-1)/A5taxstdlife))))</f>
        <v>0</v>
      </c>
      <c r="Y838" s="251">
        <f ca="1">IF(A5taxstdlife="n/a","n/a",IF(A5taxstdlife="",0,IF(Y$3&gt;(A5stdlife+$E838),((INDEX('PTRM input'!$G$385:$P$434,A5offset,$E838)-INDEX('PTRM input'!$G$277:$P$326,A5offset,$E838))*OFFSET($F$7,0,$E838))-SUM($G838:X838),(((INDEX('PTRM input'!$G$385:$P$434,A5offset,$E838)-INDEX('PTRM input'!$G$277:$P$326,A5offset,$E838))*OFFSET($F$7,0,$E838))-SUM($G838:X838))*(OFFSET('PTRM input'!$G$477,0,$E838-1)/A5taxstdlife))))</f>
        <v>0</v>
      </c>
      <c r="Z838" s="251">
        <f ca="1">IF(A5taxstdlife="n/a","n/a",IF(A5taxstdlife="",0,IF(Z$3&gt;(A5stdlife+$E838),((INDEX('PTRM input'!$G$385:$P$434,A5offset,$E838)-INDEX('PTRM input'!$G$277:$P$326,A5offset,$E838))*OFFSET($F$7,0,$E838))-SUM($G838:Y838),(((INDEX('PTRM input'!$G$385:$P$434,A5offset,$E838)-INDEX('PTRM input'!$G$277:$P$326,A5offset,$E838))*OFFSET($F$7,0,$E838))-SUM($G838:Y838))*(OFFSET('PTRM input'!$G$477,0,$E838-1)/A5taxstdlife))))</f>
        <v>0</v>
      </c>
      <c r="AA838" s="251">
        <f ca="1">IF(A5taxstdlife="n/a","n/a",IF(A5taxstdlife="",0,IF(AA$3&gt;(A5stdlife+$E838),((INDEX('PTRM input'!$G$385:$P$434,A5offset,$E838)-INDEX('PTRM input'!$G$277:$P$326,A5offset,$E838))*OFFSET($F$7,0,$E838))-SUM($G838:Z838),(((INDEX('PTRM input'!$G$385:$P$434,A5offset,$E838)-INDEX('PTRM input'!$G$277:$P$326,A5offset,$E838))*OFFSET($F$7,0,$E838))-SUM($G838:Z838))*(OFFSET('PTRM input'!$G$477,0,$E838-1)/A5taxstdlife))))</f>
        <v>0</v>
      </c>
      <c r="AB838" s="251">
        <f ca="1">IF(A5taxstdlife="n/a","n/a",IF(A5taxstdlife="",0,IF(AB$3&gt;(A5stdlife+$E838),((INDEX('PTRM input'!$G$385:$P$434,A5offset,$E838)-INDEX('PTRM input'!$G$277:$P$326,A5offset,$E838))*OFFSET($F$7,0,$E838))-SUM($G838:AA838),(((INDEX('PTRM input'!$G$385:$P$434,A5offset,$E838)-INDEX('PTRM input'!$G$277:$P$326,A5offset,$E838))*OFFSET($F$7,0,$E838))-SUM($G838:AA838))*(OFFSET('PTRM input'!$G$477,0,$E838-1)/A5taxstdlife))))</f>
        <v>0</v>
      </c>
      <c r="AC838" s="251">
        <f ca="1">IF(A5taxstdlife="n/a","n/a",IF(A5taxstdlife="",0,IF(AC$3&gt;(A5stdlife+$E838),((INDEX('PTRM input'!$G$385:$P$434,A5offset,$E838)-INDEX('PTRM input'!$G$277:$P$326,A5offset,$E838))*OFFSET($F$7,0,$E838))-SUM($G838:AB838),(((INDEX('PTRM input'!$G$385:$P$434,A5offset,$E838)-INDEX('PTRM input'!$G$277:$P$326,A5offset,$E838))*OFFSET($F$7,0,$E838))-SUM($G838:AB838))*(OFFSET('PTRM input'!$G$477,0,$E838-1)/A5taxstdlife))))</f>
        <v>0</v>
      </c>
      <c r="AD838" s="251">
        <f ca="1">IF(A5taxstdlife="n/a","n/a",IF(A5taxstdlife="",0,IF(AD$3&gt;(A5stdlife+$E838),((INDEX('PTRM input'!$G$385:$P$434,A5offset,$E838)-INDEX('PTRM input'!$G$277:$P$326,A5offset,$E838))*OFFSET($F$7,0,$E838))-SUM($G838:AC838),(((INDEX('PTRM input'!$G$385:$P$434,A5offset,$E838)-INDEX('PTRM input'!$G$277:$P$326,A5offset,$E838))*OFFSET($F$7,0,$E838))-SUM($G838:AC838))*(OFFSET('PTRM input'!$G$477,0,$E838-1)/A5taxstdlife))))</f>
        <v>0</v>
      </c>
      <c r="AE838" s="251">
        <f ca="1">IF(A5taxstdlife="n/a","n/a",IF(A5taxstdlife="",0,IF(AE$3&gt;(A5stdlife+$E838),((INDEX('PTRM input'!$G$385:$P$434,A5offset,$E838)-INDEX('PTRM input'!$G$277:$P$326,A5offset,$E838))*OFFSET($F$7,0,$E838))-SUM($G838:AD838),(((INDEX('PTRM input'!$G$385:$P$434,A5offset,$E838)-INDEX('PTRM input'!$G$277:$P$326,A5offset,$E838))*OFFSET($F$7,0,$E838))-SUM($G838:AD838))*(OFFSET('PTRM input'!$G$477,0,$E838-1)/A5taxstdlife))))</f>
        <v>0</v>
      </c>
      <c r="AF838" s="251">
        <f ca="1">IF(A5taxstdlife="n/a","n/a",IF(A5taxstdlife="",0,IF(AF$3&gt;(A5stdlife+$E838),((INDEX('PTRM input'!$G$385:$P$434,A5offset,$E838)-INDEX('PTRM input'!$G$277:$P$326,A5offset,$E838))*OFFSET($F$7,0,$E838))-SUM($G838:AE838),(((INDEX('PTRM input'!$G$385:$P$434,A5offset,$E838)-INDEX('PTRM input'!$G$277:$P$326,A5offset,$E838))*OFFSET($F$7,0,$E838))-SUM($G838:AE838))*(OFFSET('PTRM input'!$G$477,0,$E838-1)/A5taxstdlife))))</f>
        <v>0</v>
      </c>
      <c r="AG838" s="251">
        <f ca="1">IF(A5taxstdlife="n/a","n/a",IF(A5taxstdlife="",0,IF(AG$3&gt;(A5stdlife+$E838),((INDEX('PTRM input'!$G$385:$P$434,A5offset,$E838)-INDEX('PTRM input'!$G$277:$P$326,A5offset,$E838))*OFFSET($F$7,0,$E838))-SUM($G838:AF838),(((INDEX('PTRM input'!$G$385:$P$434,A5offset,$E838)-INDEX('PTRM input'!$G$277:$P$326,A5offset,$E838))*OFFSET($F$7,0,$E838))-SUM($G838:AF838))*(OFFSET('PTRM input'!$G$477,0,$E838-1)/A5taxstdlife))))</f>
        <v>0</v>
      </c>
      <c r="AH838" s="251">
        <f ca="1">IF(A5taxstdlife="n/a","n/a",IF(A5taxstdlife="",0,IF(AH$3&gt;(A5stdlife+$E838),((INDEX('PTRM input'!$G$385:$P$434,A5offset,$E838)-INDEX('PTRM input'!$G$277:$P$326,A5offset,$E838))*OFFSET($F$7,0,$E838))-SUM($G838:AG838),(((INDEX('PTRM input'!$G$385:$P$434,A5offset,$E838)-INDEX('PTRM input'!$G$277:$P$326,A5offset,$E838))*OFFSET($F$7,0,$E838))-SUM($G838:AG838))*(OFFSET('PTRM input'!$G$477,0,$E838-1)/A5taxstdlife))))</f>
        <v>0</v>
      </c>
      <c r="AI838" s="251">
        <f ca="1">IF(A5taxstdlife="n/a","n/a",IF(A5taxstdlife="",0,IF(AI$3&gt;(A5stdlife+$E838),((INDEX('PTRM input'!$G$385:$P$434,A5offset,$E838)-INDEX('PTRM input'!$G$277:$P$326,A5offset,$E838))*OFFSET($F$7,0,$E838))-SUM($G838:AH838),(((INDEX('PTRM input'!$G$385:$P$434,A5offset,$E838)-INDEX('PTRM input'!$G$277:$P$326,A5offset,$E838))*OFFSET($F$7,0,$E838))-SUM($G838:AH838))*(OFFSET('PTRM input'!$G$477,0,$E838-1)/A5taxstdlife))))</f>
        <v>0</v>
      </c>
      <c r="AJ838" s="251">
        <f ca="1">IF(A5taxstdlife="n/a","n/a",IF(A5taxstdlife="",0,IF(AJ$3&gt;(A5stdlife+$E838),((INDEX('PTRM input'!$G$385:$P$434,A5offset,$E838)-INDEX('PTRM input'!$G$277:$P$326,A5offset,$E838))*OFFSET($F$7,0,$E838))-SUM($G838:AI838),(((INDEX('PTRM input'!$G$385:$P$434,A5offset,$E838)-INDEX('PTRM input'!$G$277:$P$326,A5offset,$E838))*OFFSET($F$7,0,$E838))-SUM($G838:AI838))*(OFFSET('PTRM input'!$G$477,0,$E838-1)/A5taxstdlife))))</f>
        <v>0</v>
      </c>
      <c r="AK838" s="251">
        <f ca="1">IF(A5taxstdlife="n/a","n/a",IF(A5taxstdlife="",0,IF(AK$3&gt;(A5stdlife+$E838),((INDEX('PTRM input'!$G$385:$P$434,A5offset,$E838)-INDEX('PTRM input'!$G$277:$P$326,A5offset,$E838))*OFFSET($F$7,0,$E838))-SUM($G838:AJ838),(((INDEX('PTRM input'!$G$385:$P$434,A5offset,$E838)-INDEX('PTRM input'!$G$277:$P$326,A5offset,$E838))*OFFSET($F$7,0,$E838))-SUM($G838:AJ838))*(OFFSET('PTRM input'!$G$477,0,$E838-1)/A5taxstdlife))))</f>
        <v>0</v>
      </c>
      <c r="AL838" s="251">
        <f ca="1">IF(A5taxstdlife="n/a","n/a",IF(A5taxstdlife="",0,IF(AL$3&gt;(A5stdlife+$E838),((INDEX('PTRM input'!$G$385:$P$434,A5offset,$E838)-INDEX('PTRM input'!$G$277:$P$326,A5offset,$E838))*OFFSET($F$7,0,$E838))-SUM($G838:AK838),(((INDEX('PTRM input'!$G$385:$P$434,A5offset,$E838)-INDEX('PTRM input'!$G$277:$P$326,A5offset,$E838))*OFFSET($F$7,0,$E838))-SUM($G838:AK838))*(OFFSET('PTRM input'!$G$477,0,$E838-1)/A5taxstdlife))))</f>
        <v>0</v>
      </c>
      <c r="AM838" s="251">
        <f ca="1">IF(A5taxstdlife="n/a","n/a",IF(A5taxstdlife="",0,IF(AM$3&gt;(A5stdlife+$E838),((INDEX('PTRM input'!$G$385:$P$434,A5offset,$E838)-INDEX('PTRM input'!$G$277:$P$326,A5offset,$E838))*OFFSET($F$7,0,$E838))-SUM($G838:AL838),(((INDEX('PTRM input'!$G$385:$P$434,A5offset,$E838)-INDEX('PTRM input'!$G$277:$P$326,A5offset,$E838))*OFFSET($F$7,0,$E838))-SUM($G838:AL838))*(OFFSET('PTRM input'!$G$477,0,$E838-1)/A5taxstdlife))))</f>
        <v>0</v>
      </c>
      <c r="AN838" s="251">
        <f ca="1">IF(A5taxstdlife="n/a","n/a",IF(A5taxstdlife="",0,IF(AN$3&gt;(A5stdlife+$E838),((INDEX('PTRM input'!$G$385:$P$434,A5offset,$E838)-INDEX('PTRM input'!$G$277:$P$326,A5offset,$E838))*OFFSET($F$7,0,$E838))-SUM($G838:AM838),(((INDEX('PTRM input'!$G$385:$P$434,A5offset,$E838)-INDEX('PTRM input'!$G$277:$P$326,A5offset,$E838))*OFFSET($F$7,0,$E838))-SUM($G838:AM838))*(OFFSET('PTRM input'!$G$477,0,$E838-1)/A5taxstdlife))))</f>
        <v>0</v>
      </c>
      <c r="AO838" s="251">
        <f ca="1">IF(A5taxstdlife="n/a","n/a",IF(A5taxstdlife="",0,IF(AO$3&gt;(A5stdlife+$E838),((INDEX('PTRM input'!$G$385:$P$434,A5offset,$E838)-INDEX('PTRM input'!$G$277:$P$326,A5offset,$E838))*OFFSET($F$7,0,$E838))-SUM($G838:AN838),(((INDEX('PTRM input'!$G$385:$P$434,A5offset,$E838)-INDEX('PTRM input'!$G$277:$P$326,A5offset,$E838))*OFFSET($F$7,0,$E838))-SUM($G838:AN838))*(OFFSET('PTRM input'!$G$477,0,$E838-1)/A5taxstdlife))))</f>
        <v>0</v>
      </c>
      <c r="AP838" s="251">
        <f ca="1">IF(A5taxstdlife="n/a","n/a",IF(A5taxstdlife="",0,IF(AP$3&gt;(A5stdlife+$E838),((INDEX('PTRM input'!$G$385:$P$434,A5offset,$E838)-INDEX('PTRM input'!$G$277:$P$326,A5offset,$E838))*OFFSET($F$7,0,$E838))-SUM($G838:AO838),(((INDEX('PTRM input'!$G$385:$P$434,A5offset,$E838)-INDEX('PTRM input'!$G$277:$P$326,A5offset,$E838))*OFFSET($F$7,0,$E838))-SUM($G838:AO838))*(OFFSET('PTRM input'!$G$477,0,$E838-1)/A5taxstdlife))))</f>
        <v>0</v>
      </c>
      <c r="AQ838" s="251">
        <f ca="1">IF(A5taxstdlife="n/a","n/a",IF(A5taxstdlife="",0,IF(AQ$3&gt;(A5stdlife+$E838),((INDEX('PTRM input'!$G$385:$P$434,A5offset,$E838)-INDEX('PTRM input'!$G$277:$P$326,A5offset,$E838))*OFFSET($F$7,0,$E838))-SUM($G838:AP838),(((INDEX('PTRM input'!$G$385:$P$434,A5offset,$E838)-INDEX('PTRM input'!$G$277:$P$326,A5offset,$E838))*OFFSET($F$7,0,$E838))-SUM($G838:AP838))*(OFFSET('PTRM input'!$G$477,0,$E838-1)/A5taxstdlife))))</f>
        <v>0</v>
      </c>
      <c r="AR838" s="251">
        <f ca="1">IF(A5taxstdlife="n/a","n/a",IF(A5taxstdlife="",0,IF(AR$3&gt;(A5stdlife+$E838),((INDEX('PTRM input'!$G$385:$P$434,A5offset,$E838)-INDEX('PTRM input'!$G$277:$P$326,A5offset,$E838))*OFFSET($F$7,0,$E838))-SUM($G838:AQ838),(((INDEX('PTRM input'!$G$385:$P$434,A5offset,$E838)-INDEX('PTRM input'!$G$277:$P$326,A5offset,$E838))*OFFSET($F$7,0,$E838))-SUM($G838:AQ838))*(OFFSET('PTRM input'!$G$477,0,$E838-1)/A5taxstdlife))))</f>
        <v>0</v>
      </c>
      <c r="AS838" s="251">
        <f ca="1">IF(A5taxstdlife="n/a","n/a",IF(A5taxstdlife="",0,IF(AS$3&gt;(A5stdlife+$E838),((INDEX('PTRM input'!$G$385:$P$434,A5offset,$E838)-INDEX('PTRM input'!$G$277:$P$326,A5offset,$E838))*OFFSET($F$7,0,$E838))-SUM($G838:AR838),(((INDEX('PTRM input'!$G$385:$P$434,A5offset,$E838)-INDEX('PTRM input'!$G$277:$P$326,A5offset,$E838))*OFFSET($F$7,0,$E838))-SUM($G838:AR838))*(OFFSET('PTRM input'!$G$477,0,$E838-1)/A5taxstdlife))))</f>
        <v>0</v>
      </c>
      <c r="AT838" s="251">
        <f ca="1">IF(A5taxstdlife="n/a","n/a",IF(A5taxstdlife="",0,IF(AT$3&gt;(A5stdlife+$E838),((INDEX('PTRM input'!$G$385:$P$434,A5offset,$E838)-INDEX('PTRM input'!$G$277:$P$326,A5offset,$E838))*OFFSET($F$7,0,$E838))-SUM($G838:AS838),(((INDEX('PTRM input'!$G$385:$P$434,A5offset,$E838)-INDEX('PTRM input'!$G$277:$P$326,A5offset,$E838))*OFFSET($F$7,0,$E838))-SUM($G838:AS838))*(OFFSET('PTRM input'!$G$477,0,$E838-1)/A5taxstdlife))))</f>
        <v>0</v>
      </c>
      <c r="AU838" s="251">
        <f ca="1">IF(A5taxstdlife="n/a","n/a",IF(A5taxstdlife="",0,IF(AU$3&gt;(A5stdlife+$E838),((INDEX('PTRM input'!$G$385:$P$434,A5offset,$E838)-INDEX('PTRM input'!$G$277:$P$326,A5offset,$E838))*OFFSET($F$7,0,$E838))-SUM($G838:AT838),(((INDEX('PTRM input'!$G$385:$P$434,A5offset,$E838)-INDEX('PTRM input'!$G$277:$P$326,A5offset,$E838))*OFFSET($F$7,0,$E838))-SUM($G838:AT838))*(OFFSET('PTRM input'!$G$477,0,$E838-1)/A5taxstdlife))))</f>
        <v>0</v>
      </c>
      <c r="AV838" s="251">
        <f ca="1">IF(A5taxstdlife="n/a","n/a",IF(A5taxstdlife="",0,IF(AV$3&gt;(A5stdlife+$E838),((INDEX('PTRM input'!$G$385:$P$434,A5offset,$E838)-INDEX('PTRM input'!$G$277:$P$326,A5offset,$E838))*OFFSET($F$7,0,$E838))-SUM($G838:AU838),(((INDEX('PTRM input'!$G$385:$P$434,A5offset,$E838)-INDEX('PTRM input'!$G$277:$P$326,A5offset,$E838))*OFFSET($F$7,0,$E838))-SUM($G838:AU838))*(OFFSET('PTRM input'!$G$477,0,$E838-1)/A5taxstdlife))))</f>
        <v>0</v>
      </c>
      <c r="AW838" s="251">
        <f ca="1">IF(A5taxstdlife="n/a","n/a",IF(A5taxstdlife="",0,IF(AW$3&gt;(A5stdlife+$E838),((INDEX('PTRM input'!$G$385:$P$434,A5offset,$E838)-INDEX('PTRM input'!$G$277:$P$326,A5offset,$E838))*OFFSET($F$7,0,$E838))-SUM($G838:AV838),(((INDEX('PTRM input'!$G$385:$P$434,A5offset,$E838)-INDEX('PTRM input'!$G$277:$P$326,A5offset,$E838))*OFFSET($F$7,0,$E838))-SUM($G838:AV838))*(OFFSET('PTRM input'!$G$477,0,$E838-1)/A5taxstdlife))))</f>
        <v>0</v>
      </c>
      <c r="AX838" s="251">
        <f ca="1">IF(A5taxstdlife="n/a","n/a",IF(A5taxstdlife="",0,IF(AX$3&gt;(A5stdlife+$E838),((INDEX('PTRM input'!$G$385:$P$434,A5offset,$E838)-INDEX('PTRM input'!$G$277:$P$326,A5offset,$E838))*OFFSET($F$7,0,$E838))-SUM($G838:AW838),(((INDEX('PTRM input'!$G$385:$P$434,A5offset,$E838)-INDEX('PTRM input'!$G$277:$P$326,A5offset,$E838))*OFFSET($F$7,0,$E838))-SUM($G838:AW838))*(OFFSET('PTRM input'!$G$477,0,$E838-1)/A5taxstdlife))))</f>
        <v>0</v>
      </c>
      <c r="AY838" s="251">
        <f ca="1">IF(A5taxstdlife="n/a","n/a",IF(A5taxstdlife="",0,IF(AY$3&gt;(A5stdlife+$E838),((INDEX('PTRM input'!$G$385:$P$434,A5offset,$E838)-INDEX('PTRM input'!$G$277:$P$326,A5offset,$E838))*OFFSET($F$7,0,$E838))-SUM($G838:AX838),(((INDEX('PTRM input'!$G$385:$P$434,A5offset,$E838)-INDEX('PTRM input'!$G$277:$P$326,A5offset,$E838))*OFFSET($F$7,0,$E838))-SUM($G838:AX838))*(OFFSET('PTRM input'!$G$477,0,$E838-1)/A5taxstdlife))))</f>
        <v>0</v>
      </c>
      <c r="AZ838" s="251">
        <f ca="1">IF(A5taxstdlife="n/a","n/a",IF(A5taxstdlife="",0,IF(AZ$3&gt;(A5stdlife+$E838),((INDEX('PTRM input'!$G$385:$P$434,A5offset,$E838)-INDEX('PTRM input'!$G$277:$P$326,A5offset,$E838))*OFFSET($F$7,0,$E838))-SUM($G838:AY838),(((INDEX('PTRM input'!$G$385:$P$434,A5offset,$E838)-INDEX('PTRM input'!$G$277:$P$326,A5offset,$E838))*OFFSET($F$7,0,$E838))-SUM($G838:AY838))*(OFFSET('PTRM input'!$G$477,0,$E838-1)/A5taxstdlife))))</f>
        <v>0</v>
      </c>
      <c r="BA838" s="251">
        <f ca="1">IF(A5taxstdlife="n/a","n/a",IF(A5taxstdlife="",0,IF(BA$3&gt;(A5stdlife+$E838),((INDEX('PTRM input'!$G$385:$P$434,A5offset,$E838)-INDEX('PTRM input'!$G$277:$P$326,A5offset,$E838))*OFFSET($F$7,0,$E838))-SUM($G838:AZ838),(((INDEX('PTRM input'!$G$385:$P$434,A5offset,$E838)-INDEX('PTRM input'!$G$277:$P$326,A5offset,$E838))*OFFSET($F$7,0,$E838))-SUM($G838:AZ838))*(OFFSET('PTRM input'!$G$477,0,$E838-1)/A5taxstdlife))))</f>
        <v>0</v>
      </c>
      <c r="BB838" s="251">
        <f ca="1">IF(A5taxstdlife="n/a","n/a",IF(A5taxstdlife="",0,IF(BB$3&gt;(A5stdlife+$E838),((INDEX('PTRM input'!$G$385:$P$434,A5offset,$E838)-INDEX('PTRM input'!$G$277:$P$326,A5offset,$E838))*OFFSET($F$7,0,$E838))-SUM($G838:BA838),(((INDEX('PTRM input'!$G$385:$P$434,A5offset,$E838)-INDEX('PTRM input'!$G$277:$P$326,A5offset,$E838))*OFFSET($F$7,0,$E838))-SUM($G838:BA838))*(OFFSET('PTRM input'!$G$477,0,$E838-1)/A5taxstdlife))))</f>
        <v>0</v>
      </c>
      <c r="BC838" s="251">
        <f ca="1">IF(A5taxstdlife="n/a","n/a",IF(A5taxstdlife="",0,IF(BC$3&gt;(A5stdlife+$E838),((INDEX('PTRM input'!$G$385:$P$434,A5offset,$E838)-INDEX('PTRM input'!$G$277:$P$326,A5offset,$E838))*OFFSET($F$7,0,$E838))-SUM($G838:BB838),(((INDEX('PTRM input'!$G$385:$P$434,A5offset,$E838)-INDEX('PTRM input'!$G$277:$P$326,A5offset,$E838))*OFFSET($F$7,0,$E838))-SUM($G838:BB838))*(OFFSET('PTRM input'!$G$477,0,$E838-1)/A5taxstdlife))))</f>
        <v>0</v>
      </c>
      <c r="BD838" s="251">
        <f ca="1">IF(A5taxstdlife="n/a","n/a",IF(A5taxstdlife="",0,IF(BD$3&gt;(A5stdlife+$E838),((INDEX('PTRM input'!$G$385:$P$434,A5offset,$E838)-INDEX('PTRM input'!$G$277:$P$326,A5offset,$E838))*OFFSET($F$7,0,$E838))-SUM($G838:BC838),(((INDEX('PTRM input'!$G$385:$P$434,A5offset,$E838)-INDEX('PTRM input'!$G$277:$P$326,A5offset,$E838))*OFFSET($F$7,0,$E838))-SUM($G838:BC838))*(OFFSET('PTRM input'!$G$477,0,$E838-1)/A5taxstdlife))))</f>
        <v>0</v>
      </c>
      <c r="BE838" s="251">
        <f ca="1">IF(A5taxstdlife="n/a","n/a",IF(A5taxstdlife="",0,IF(BE$3&gt;(A5stdlife+$E838),((INDEX('PTRM input'!$G$385:$P$434,A5offset,$E838)-INDEX('PTRM input'!$G$277:$P$326,A5offset,$E838))*OFFSET($F$7,0,$E838))-SUM($G838:BD838),(((INDEX('PTRM input'!$G$385:$P$434,A5offset,$E838)-INDEX('PTRM input'!$G$277:$P$326,A5offset,$E838))*OFFSET($F$7,0,$E838))-SUM($G838:BD838))*(OFFSET('PTRM input'!$G$477,0,$E838-1)/A5taxstdlife))))</f>
        <v>0</v>
      </c>
      <c r="BF838" s="251">
        <f ca="1">IF(A5taxstdlife="n/a","n/a",IF(A5taxstdlife="",0,IF(BF$3&gt;(A5stdlife+$E838),((INDEX('PTRM input'!$G$385:$P$434,A5offset,$E838)-INDEX('PTRM input'!$G$277:$P$326,A5offset,$E838))*OFFSET($F$7,0,$E838))-SUM($G838:BE838),(((INDEX('PTRM input'!$G$385:$P$434,A5offset,$E838)-INDEX('PTRM input'!$G$277:$P$326,A5offset,$E838))*OFFSET($F$7,0,$E838))-SUM($G838:BE838))*(OFFSET('PTRM input'!$G$477,0,$E838-1)/A5taxstdlife))))</f>
        <v>0</v>
      </c>
      <c r="BG838" s="251">
        <f ca="1">IF(A5taxstdlife="n/a","n/a",IF(A5taxstdlife="",0,IF(BG$3&gt;(A5stdlife+$E838),((INDEX('PTRM input'!$G$385:$P$434,A5offset,$E838)-INDEX('PTRM input'!$G$277:$P$326,A5offset,$E838))*OFFSET($F$7,0,$E838))-SUM($G838:BF838),(((INDEX('PTRM input'!$G$385:$P$434,A5offset,$E838)-INDEX('PTRM input'!$G$277:$P$326,A5offset,$E838))*OFFSET($F$7,0,$E838))-SUM($G838:BF838))*(OFFSET('PTRM input'!$G$477,0,$E838-1)/A5taxstdlife))))</f>
        <v>0</v>
      </c>
      <c r="BH838" s="251">
        <f ca="1">IF(A5taxstdlife="n/a","n/a",IF(A5taxstdlife="",0,IF(BH$3&gt;(A5stdlife+$E838),((INDEX('PTRM input'!$G$385:$P$434,A5offset,$E838)-INDEX('PTRM input'!$G$277:$P$326,A5offset,$E838))*OFFSET($F$7,0,$E838))-SUM($G838:BG838),(((INDEX('PTRM input'!$G$385:$P$434,A5offset,$E838)-INDEX('PTRM input'!$G$277:$P$326,A5offset,$E838))*OFFSET($F$7,0,$E838))-SUM($G838:BG838))*(OFFSET('PTRM input'!$G$477,0,$E838-1)/A5taxstdlife))))</f>
        <v>0</v>
      </c>
      <c r="BI838" s="251">
        <f ca="1">IF(A5taxstdlife="n/a","n/a",IF(A5taxstdlife="",0,IF(BI$3&gt;(A5stdlife+$E838),((INDEX('PTRM input'!$G$385:$P$434,A5offset,$E838)-INDEX('PTRM input'!$G$277:$P$326,A5offset,$E838))*OFFSET($F$7,0,$E838))-SUM($G838:BH838),(((INDEX('PTRM input'!$G$385:$P$434,A5offset,$E838)-INDEX('PTRM input'!$G$277:$P$326,A5offset,$E838))*OFFSET($F$7,0,$E838))-SUM($G838:BH838))*(OFFSET('PTRM input'!$G$477,0,$E838-1)/A5taxstdlife))))</f>
        <v>0</v>
      </c>
      <c r="BJ838" s="116"/>
      <c r="BK838" s="116"/>
      <c r="BL838" s="116"/>
      <c r="BM838" s="116"/>
    </row>
    <row r="839" spans="1:65" ht="12.75" hidden="1" customHeight="1" outlineLevel="2">
      <c r="A839" s="366"/>
      <c r="B839" s="19"/>
      <c r="C839" s="18"/>
      <c r="D839" s="760"/>
      <c r="E839" s="86">
        <v>6</v>
      </c>
      <c r="F839" s="356"/>
      <c r="G839" s="434"/>
      <c r="H839" s="435"/>
      <c r="I839" s="435"/>
      <c r="J839" s="435"/>
      <c r="K839" s="435"/>
      <c r="L839" s="619"/>
      <c r="M839" s="251">
        <f ca="1">IF(A5taxstdlife="n/a","n/a",IF(A5taxstdlife="",0,IF(M$3&gt;(A5stdlife+$E839),((INDEX('PTRM input'!$G$385:$P$434,A5offset,$E839)-INDEX('PTRM input'!$G$277:$P$326,A5offset,$E839))*OFFSET($F$7,0,$E839))-SUM($G839:L839),(((INDEX('PTRM input'!$G$385:$P$434,A5offset,$E839)-INDEX('PTRM input'!$G$277:$P$326,A5offset,$E839))*OFFSET($F$7,0,$E839))-SUM($G839:L839))*(OFFSET('PTRM input'!$G$477,0,$E839-1)/A5taxstdlife))))</f>
        <v>0</v>
      </c>
      <c r="N839" s="251">
        <f ca="1">IF(A5taxstdlife="n/a","n/a",IF(A5taxstdlife="",0,IF(N$3&gt;(A5stdlife+$E839),((INDEX('PTRM input'!$G$385:$P$434,A5offset,$E839)-INDEX('PTRM input'!$G$277:$P$326,A5offset,$E839))*OFFSET($F$7,0,$E839))-SUM($G839:M839),(((INDEX('PTRM input'!$G$385:$P$434,A5offset,$E839)-INDEX('PTRM input'!$G$277:$P$326,A5offset,$E839))*OFFSET($F$7,0,$E839))-SUM($G839:M839))*(OFFSET('PTRM input'!$G$477,0,$E839-1)/A5taxstdlife))))</f>
        <v>0</v>
      </c>
      <c r="O839" s="251">
        <f ca="1">IF(A5taxstdlife="n/a","n/a",IF(A5taxstdlife="",0,IF(O$3&gt;(A5stdlife+$E839),((INDEX('PTRM input'!$G$385:$P$434,A5offset,$E839)-INDEX('PTRM input'!$G$277:$P$326,A5offset,$E839))*OFFSET($F$7,0,$E839))-SUM($G839:N839),(((INDEX('PTRM input'!$G$385:$P$434,A5offset,$E839)-INDEX('PTRM input'!$G$277:$P$326,A5offset,$E839))*OFFSET($F$7,0,$E839))-SUM($G839:N839))*(OFFSET('PTRM input'!$G$477,0,$E839-1)/A5taxstdlife))))</f>
        <v>0</v>
      </c>
      <c r="P839" s="251">
        <f ca="1">IF(A5taxstdlife="n/a","n/a",IF(A5taxstdlife="",0,IF(P$3&gt;(A5stdlife+$E839),((INDEX('PTRM input'!$G$385:$P$434,A5offset,$E839)-INDEX('PTRM input'!$G$277:$P$326,A5offset,$E839))*OFFSET($F$7,0,$E839))-SUM($G839:O839),(((INDEX('PTRM input'!$G$385:$P$434,A5offset,$E839)-INDEX('PTRM input'!$G$277:$P$326,A5offset,$E839))*OFFSET($F$7,0,$E839))-SUM($G839:O839))*(OFFSET('PTRM input'!$G$477,0,$E839-1)/A5taxstdlife))))</f>
        <v>0</v>
      </c>
      <c r="Q839" s="251">
        <f ca="1">IF(A5taxstdlife="n/a","n/a",IF(A5taxstdlife="",0,IF(Q$3&gt;(A5stdlife+$E839),((INDEX('PTRM input'!$G$385:$P$434,A5offset,$E839)-INDEX('PTRM input'!$G$277:$P$326,A5offset,$E839))*OFFSET($F$7,0,$E839))-SUM($G839:P839),(((INDEX('PTRM input'!$G$385:$P$434,A5offset,$E839)-INDEX('PTRM input'!$G$277:$P$326,A5offset,$E839))*OFFSET($F$7,0,$E839))-SUM($G839:P839))*(OFFSET('PTRM input'!$G$477,0,$E839-1)/A5taxstdlife))))</f>
        <v>0</v>
      </c>
      <c r="R839" s="251">
        <f ca="1">IF(A5taxstdlife="n/a","n/a",IF(A5taxstdlife="",0,IF(R$3&gt;(A5stdlife+$E839),((INDEX('PTRM input'!$G$385:$P$434,A5offset,$E839)-INDEX('PTRM input'!$G$277:$P$326,A5offset,$E839))*OFFSET($F$7,0,$E839))-SUM($G839:Q839),(((INDEX('PTRM input'!$G$385:$P$434,A5offset,$E839)-INDEX('PTRM input'!$G$277:$P$326,A5offset,$E839))*OFFSET($F$7,0,$E839))-SUM($G839:Q839))*(OFFSET('PTRM input'!$G$477,0,$E839-1)/A5taxstdlife))))</f>
        <v>0</v>
      </c>
      <c r="S839" s="251">
        <f ca="1">IF(A5taxstdlife="n/a","n/a",IF(A5taxstdlife="",0,IF(S$3&gt;(A5stdlife+$E839),((INDEX('PTRM input'!$G$385:$P$434,A5offset,$E839)-INDEX('PTRM input'!$G$277:$P$326,A5offset,$E839))*OFFSET($F$7,0,$E839))-SUM($G839:R839),(((INDEX('PTRM input'!$G$385:$P$434,A5offset,$E839)-INDEX('PTRM input'!$G$277:$P$326,A5offset,$E839))*OFFSET($F$7,0,$E839))-SUM($G839:R839))*(OFFSET('PTRM input'!$G$477,0,$E839-1)/A5taxstdlife))))</f>
        <v>0</v>
      </c>
      <c r="T839" s="251">
        <f ca="1">IF(A5taxstdlife="n/a","n/a",IF(A5taxstdlife="",0,IF(T$3&gt;(A5stdlife+$E839),((INDEX('PTRM input'!$G$385:$P$434,A5offset,$E839)-INDEX('PTRM input'!$G$277:$P$326,A5offset,$E839))*OFFSET($F$7,0,$E839))-SUM($G839:S839),(((INDEX('PTRM input'!$G$385:$P$434,A5offset,$E839)-INDEX('PTRM input'!$G$277:$P$326,A5offset,$E839))*OFFSET($F$7,0,$E839))-SUM($G839:S839))*(OFFSET('PTRM input'!$G$477,0,$E839-1)/A5taxstdlife))))</f>
        <v>0</v>
      </c>
      <c r="U839" s="251">
        <f ca="1">IF(A5taxstdlife="n/a","n/a",IF(A5taxstdlife="",0,IF(U$3&gt;(A5stdlife+$E839),((INDEX('PTRM input'!$G$385:$P$434,A5offset,$E839)-INDEX('PTRM input'!$G$277:$P$326,A5offset,$E839))*OFFSET($F$7,0,$E839))-SUM($G839:T839),(((INDEX('PTRM input'!$G$385:$P$434,A5offset,$E839)-INDEX('PTRM input'!$G$277:$P$326,A5offset,$E839))*OFFSET($F$7,0,$E839))-SUM($G839:T839))*(OFFSET('PTRM input'!$G$477,0,$E839-1)/A5taxstdlife))))</f>
        <v>0</v>
      </c>
      <c r="V839" s="251">
        <f ca="1">IF(A5taxstdlife="n/a","n/a",IF(A5taxstdlife="",0,IF(V$3&gt;(A5stdlife+$E839),((INDEX('PTRM input'!$G$385:$P$434,A5offset,$E839)-INDEX('PTRM input'!$G$277:$P$326,A5offset,$E839))*OFFSET($F$7,0,$E839))-SUM($G839:U839),(((INDEX('PTRM input'!$G$385:$P$434,A5offset,$E839)-INDEX('PTRM input'!$G$277:$P$326,A5offset,$E839))*OFFSET($F$7,0,$E839))-SUM($G839:U839))*(OFFSET('PTRM input'!$G$477,0,$E839-1)/A5taxstdlife))))</f>
        <v>0</v>
      </c>
      <c r="W839" s="251">
        <f ca="1">IF(A5taxstdlife="n/a","n/a",IF(A5taxstdlife="",0,IF(W$3&gt;(A5stdlife+$E839),((INDEX('PTRM input'!$G$385:$P$434,A5offset,$E839)-INDEX('PTRM input'!$G$277:$P$326,A5offset,$E839))*OFFSET($F$7,0,$E839))-SUM($G839:V839),(((INDEX('PTRM input'!$G$385:$P$434,A5offset,$E839)-INDEX('PTRM input'!$G$277:$P$326,A5offset,$E839))*OFFSET($F$7,0,$E839))-SUM($G839:V839))*(OFFSET('PTRM input'!$G$477,0,$E839-1)/A5taxstdlife))))</f>
        <v>0</v>
      </c>
      <c r="X839" s="251">
        <f ca="1">IF(A5taxstdlife="n/a","n/a",IF(A5taxstdlife="",0,IF(X$3&gt;(A5stdlife+$E839),((INDEX('PTRM input'!$G$385:$P$434,A5offset,$E839)-INDEX('PTRM input'!$G$277:$P$326,A5offset,$E839))*OFFSET($F$7,0,$E839))-SUM($G839:W839),(((INDEX('PTRM input'!$G$385:$P$434,A5offset,$E839)-INDEX('PTRM input'!$G$277:$P$326,A5offset,$E839))*OFFSET($F$7,0,$E839))-SUM($G839:W839))*(OFFSET('PTRM input'!$G$477,0,$E839-1)/A5taxstdlife))))</f>
        <v>0</v>
      </c>
      <c r="Y839" s="251">
        <f ca="1">IF(A5taxstdlife="n/a","n/a",IF(A5taxstdlife="",0,IF(Y$3&gt;(A5stdlife+$E839),((INDEX('PTRM input'!$G$385:$P$434,A5offset,$E839)-INDEX('PTRM input'!$G$277:$P$326,A5offset,$E839))*OFFSET($F$7,0,$E839))-SUM($G839:X839),(((INDEX('PTRM input'!$G$385:$P$434,A5offset,$E839)-INDEX('PTRM input'!$G$277:$P$326,A5offset,$E839))*OFFSET($F$7,0,$E839))-SUM($G839:X839))*(OFFSET('PTRM input'!$G$477,0,$E839-1)/A5taxstdlife))))</f>
        <v>0</v>
      </c>
      <c r="Z839" s="251">
        <f ca="1">IF(A5taxstdlife="n/a","n/a",IF(A5taxstdlife="",0,IF(Z$3&gt;(A5stdlife+$E839),((INDEX('PTRM input'!$G$385:$P$434,A5offset,$E839)-INDEX('PTRM input'!$G$277:$P$326,A5offset,$E839))*OFFSET($F$7,0,$E839))-SUM($G839:Y839),(((INDEX('PTRM input'!$G$385:$P$434,A5offset,$E839)-INDEX('PTRM input'!$G$277:$P$326,A5offset,$E839))*OFFSET($F$7,0,$E839))-SUM($G839:Y839))*(OFFSET('PTRM input'!$G$477,0,$E839-1)/A5taxstdlife))))</f>
        <v>0</v>
      </c>
      <c r="AA839" s="251">
        <f ca="1">IF(A5taxstdlife="n/a","n/a",IF(A5taxstdlife="",0,IF(AA$3&gt;(A5stdlife+$E839),((INDEX('PTRM input'!$G$385:$P$434,A5offset,$E839)-INDEX('PTRM input'!$G$277:$P$326,A5offset,$E839))*OFFSET($F$7,0,$E839))-SUM($G839:Z839),(((INDEX('PTRM input'!$G$385:$P$434,A5offset,$E839)-INDEX('PTRM input'!$G$277:$P$326,A5offset,$E839))*OFFSET($F$7,0,$E839))-SUM($G839:Z839))*(OFFSET('PTRM input'!$G$477,0,$E839-1)/A5taxstdlife))))</f>
        <v>0</v>
      </c>
      <c r="AB839" s="251">
        <f ca="1">IF(A5taxstdlife="n/a","n/a",IF(A5taxstdlife="",0,IF(AB$3&gt;(A5stdlife+$E839),((INDEX('PTRM input'!$G$385:$P$434,A5offset,$E839)-INDEX('PTRM input'!$G$277:$P$326,A5offset,$E839))*OFFSET($F$7,0,$E839))-SUM($G839:AA839),(((INDEX('PTRM input'!$G$385:$P$434,A5offset,$E839)-INDEX('PTRM input'!$G$277:$P$326,A5offset,$E839))*OFFSET($F$7,0,$E839))-SUM($G839:AA839))*(OFFSET('PTRM input'!$G$477,0,$E839-1)/A5taxstdlife))))</f>
        <v>0</v>
      </c>
      <c r="AC839" s="251">
        <f ca="1">IF(A5taxstdlife="n/a","n/a",IF(A5taxstdlife="",0,IF(AC$3&gt;(A5stdlife+$E839),((INDEX('PTRM input'!$G$385:$P$434,A5offset,$E839)-INDEX('PTRM input'!$G$277:$P$326,A5offset,$E839))*OFFSET($F$7,0,$E839))-SUM($G839:AB839),(((INDEX('PTRM input'!$G$385:$P$434,A5offset,$E839)-INDEX('PTRM input'!$G$277:$P$326,A5offset,$E839))*OFFSET($F$7,0,$E839))-SUM($G839:AB839))*(OFFSET('PTRM input'!$G$477,0,$E839-1)/A5taxstdlife))))</f>
        <v>0</v>
      </c>
      <c r="AD839" s="251">
        <f ca="1">IF(A5taxstdlife="n/a","n/a",IF(A5taxstdlife="",0,IF(AD$3&gt;(A5stdlife+$E839),((INDEX('PTRM input'!$G$385:$P$434,A5offset,$E839)-INDEX('PTRM input'!$G$277:$P$326,A5offset,$E839))*OFFSET($F$7,0,$E839))-SUM($G839:AC839),(((INDEX('PTRM input'!$G$385:$P$434,A5offset,$E839)-INDEX('PTRM input'!$G$277:$P$326,A5offset,$E839))*OFFSET($F$7,0,$E839))-SUM($G839:AC839))*(OFFSET('PTRM input'!$G$477,0,$E839-1)/A5taxstdlife))))</f>
        <v>0</v>
      </c>
      <c r="AE839" s="251">
        <f ca="1">IF(A5taxstdlife="n/a","n/a",IF(A5taxstdlife="",0,IF(AE$3&gt;(A5stdlife+$E839),((INDEX('PTRM input'!$G$385:$P$434,A5offset,$E839)-INDEX('PTRM input'!$G$277:$P$326,A5offset,$E839))*OFFSET($F$7,0,$E839))-SUM($G839:AD839),(((INDEX('PTRM input'!$G$385:$P$434,A5offset,$E839)-INDEX('PTRM input'!$G$277:$P$326,A5offset,$E839))*OFFSET($F$7,0,$E839))-SUM($G839:AD839))*(OFFSET('PTRM input'!$G$477,0,$E839-1)/A5taxstdlife))))</f>
        <v>0</v>
      </c>
      <c r="AF839" s="251">
        <f ca="1">IF(A5taxstdlife="n/a","n/a",IF(A5taxstdlife="",0,IF(AF$3&gt;(A5stdlife+$E839),((INDEX('PTRM input'!$G$385:$P$434,A5offset,$E839)-INDEX('PTRM input'!$G$277:$P$326,A5offset,$E839))*OFFSET($F$7,0,$E839))-SUM($G839:AE839),(((INDEX('PTRM input'!$G$385:$P$434,A5offset,$E839)-INDEX('PTRM input'!$G$277:$P$326,A5offset,$E839))*OFFSET($F$7,0,$E839))-SUM($G839:AE839))*(OFFSET('PTRM input'!$G$477,0,$E839-1)/A5taxstdlife))))</f>
        <v>0</v>
      </c>
      <c r="AG839" s="251">
        <f ca="1">IF(A5taxstdlife="n/a","n/a",IF(A5taxstdlife="",0,IF(AG$3&gt;(A5stdlife+$E839),((INDEX('PTRM input'!$G$385:$P$434,A5offset,$E839)-INDEX('PTRM input'!$G$277:$P$326,A5offset,$E839))*OFFSET($F$7,0,$E839))-SUM($G839:AF839),(((INDEX('PTRM input'!$G$385:$P$434,A5offset,$E839)-INDEX('PTRM input'!$G$277:$P$326,A5offset,$E839))*OFFSET($F$7,0,$E839))-SUM($G839:AF839))*(OFFSET('PTRM input'!$G$477,0,$E839-1)/A5taxstdlife))))</f>
        <v>0</v>
      </c>
      <c r="AH839" s="251">
        <f ca="1">IF(A5taxstdlife="n/a","n/a",IF(A5taxstdlife="",0,IF(AH$3&gt;(A5stdlife+$E839),((INDEX('PTRM input'!$G$385:$P$434,A5offset,$E839)-INDEX('PTRM input'!$G$277:$P$326,A5offset,$E839))*OFFSET($F$7,0,$E839))-SUM($G839:AG839),(((INDEX('PTRM input'!$G$385:$P$434,A5offset,$E839)-INDEX('PTRM input'!$G$277:$P$326,A5offset,$E839))*OFFSET($F$7,0,$E839))-SUM($G839:AG839))*(OFFSET('PTRM input'!$G$477,0,$E839-1)/A5taxstdlife))))</f>
        <v>0</v>
      </c>
      <c r="AI839" s="251">
        <f ca="1">IF(A5taxstdlife="n/a","n/a",IF(A5taxstdlife="",0,IF(AI$3&gt;(A5stdlife+$E839),((INDEX('PTRM input'!$G$385:$P$434,A5offset,$E839)-INDEX('PTRM input'!$G$277:$P$326,A5offset,$E839))*OFFSET($F$7,0,$E839))-SUM($G839:AH839),(((INDEX('PTRM input'!$G$385:$P$434,A5offset,$E839)-INDEX('PTRM input'!$G$277:$P$326,A5offset,$E839))*OFFSET($F$7,0,$E839))-SUM($G839:AH839))*(OFFSET('PTRM input'!$G$477,0,$E839-1)/A5taxstdlife))))</f>
        <v>0</v>
      </c>
      <c r="AJ839" s="251">
        <f ca="1">IF(A5taxstdlife="n/a","n/a",IF(A5taxstdlife="",0,IF(AJ$3&gt;(A5stdlife+$E839),((INDEX('PTRM input'!$G$385:$P$434,A5offset,$E839)-INDEX('PTRM input'!$G$277:$P$326,A5offset,$E839))*OFFSET($F$7,0,$E839))-SUM($G839:AI839),(((INDEX('PTRM input'!$G$385:$P$434,A5offset,$E839)-INDEX('PTRM input'!$G$277:$P$326,A5offset,$E839))*OFFSET($F$7,0,$E839))-SUM($G839:AI839))*(OFFSET('PTRM input'!$G$477,0,$E839-1)/A5taxstdlife))))</f>
        <v>0</v>
      </c>
      <c r="AK839" s="251">
        <f ca="1">IF(A5taxstdlife="n/a","n/a",IF(A5taxstdlife="",0,IF(AK$3&gt;(A5stdlife+$E839),((INDEX('PTRM input'!$G$385:$P$434,A5offset,$E839)-INDEX('PTRM input'!$G$277:$P$326,A5offset,$E839))*OFFSET($F$7,0,$E839))-SUM($G839:AJ839),(((INDEX('PTRM input'!$G$385:$P$434,A5offset,$E839)-INDEX('PTRM input'!$G$277:$P$326,A5offset,$E839))*OFFSET($F$7,0,$E839))-SUM($G839:AJ839))*(OFFSET('PTRM input'!$G$477,0,$E839-1)/A5taxstdlife))))</f>
        <v>0</v>
      </c>
      <c r="AL839" s="251">
        <f ca="1">IF(A5taxstdlife="n/a","n/a",IF(A5taxstdlife="",0,IF(AL$3&gt;(A5stdlife+$E839),((INDEX('PTRM input'!$G$385:$P$434,A5offset,$E839)-INDEX('PTRM input'!$G$277:$P$326,A5offset,$E839))*OFFSET($F$7,0,$E839))-SUM($G839:AK839),(((INDEX('PTRM input'!$G$385:$P$434,A5offset,$E839)-INDEX('PTRM input'!$G$277:$P$326,A5offset,$E839))*OFFSET($F$7,0,$E839))-SUM($G839:AK839))*(OFFSET('PTRM input'!$G$477,0,$E839-1)/A5taxstdlife))))</f>
        <v>0</v>
      </c>
      <c r="AM839" s="251">
        <f ca="1">IF(A5taxstdlife="n/a","n/a",IF(A5taxstdlife="",0,IF(AM$3&gt;(A5stdlife+$E839),((INDEX('PTRM input'!$G$385:$P$434,A5offset,$E839)-INDEX('PTRM input'!$G$277:$P$326,A5offset,$E839))*OFFSET($F$7,0,$E839))-SUM($G839:AL839),(((INDEX('PTRM input'!$G$385:$P$434,A5offset,$E839)-INDEX('PTRM input'!$G$277:$P$326,A5offset,$E839))*OFFSET($F$7,0,$E839))-SUM($G839:AL839))*(OFFSET('PTRM input'!$G$477,0,$E839-1)/A5taxstdlife))))</f>
        <v>0</v>
      </c>
      <c r="AN839" s="251">
        <f ca="1">IF(A5taxstdlife="n/a","n/a",IF(A5taxstdlife="",0,IF(AN$3&gt;(A5stdlife+$E839),((INDEX('PTRM input'!$G$385:$P$434,A5offset,$E839)-INDEX('PTRM input'!$G$277:$P$326,A5offset,$E839))*OFFSET($F$7,0,$E839))-SUM($G839:AM839),(((INDEX('PTRM input'!$G$385:$P$434,A5offset,$E839)-INDEX('PTRM input'!$G$277:$P$326,A5offset,$E839))*OFFSET($F$7,0,$E839))-SUM($G839:AM839))*(OFFSET('PTRM input'!$G$477,0,$E839-1)/A5taxstdlife))))</f>
        <v>0</v>
      </c>
      <c r="AO839" s="251">
        <f ca="1">IF(A5taxstdlife="n/a","n/a",IF(A5taxstdlife="",0,IF(AO$3&gt;(A5stdlife+$E839),((INDEX('PTRM input'!$G$385:$P$434,A5offset,$E839)-INDEX('PTRM input'!$G$277:$P$326,A5offset,$E839))*OFFSET($F$7,0,$E839))-SUM($G839:AN839),(((INDEX('PTRM input'!$G$385:$P$434,A5offset,$E839)-INDEX('PTRM input'!$G$277:$P$326,A5offset,$E839))*OFFSET($F$7,0,$E839))-SUM($G839:AN839))*(OFFSET('PTRM input'!$G$477,0,$E839-1)/A5taxstdlife))))</f>
        <v>0</v>
      </c>
      <c r="AP839" s="251">
        <f ca="1">IF(A5taxstdlife="n/a","n/a",IF(A5taxstdlife="",0,IF(AP$3&gt;(A5stdlife+$E839),((INDEX('PTRM input'!$G$385:$P$434,A5offset,$E839)-INDEX('PTRM input'!$G$277:$P$326,A5offset,$E839))*OFFSET($F$7,0,$E839))-SUM($G839:AO839),(((INDEX('PTRM input'!$G$385:$P$434,A5offset,$E839)-INDEX('PTRM input'!$G$277:$P$326,A5offset,$E839))*OFFSET($F$7,0,$E839))-SUM($G839:AO839))*(OFFSET('PTRM input'!$G$477,0,$E839-1)/A5taxstdlife))))</f>
        <v>0</v>
      </c>
      <c r="AQ839" s="251">
        <f ca="1">IF(A5taxstdlife="n/a","n/a",IF(A5taxstdlife="",0,IF(AQ$3&gt;(A5stdlife+$E839),((INDEX('PTRM input'!$G$385:$P$434,A5offset,$E839)-INDEX('PTRM input'!$G$277:$P$326,A5offset,$E839))*OFFSET($F$7,0,$E839))-SUM($G839:AP839),(((INDEX('PTRM input'!$G$385:$P$434,A5offset,$E839)-INDEX('PTRM input'!$G$277:$P$326,A5offset,$E839))*OFFSET($F$7,0,$E839))-SUM($G839:AP839))*(OFFSET('PTRM input'!$G$477,0,$E839-1)/A5taxstdlife))))</f>
        <v>0</v>
      </c>
      <c r="AR839" s="251">
        <f ca="1">IF(A5taxstdlife="n/a","n/a",IF(A5taxstdlife="",0,IF(AR$3&gt;(A5stdlife+$E839),((INDEX('PTRM input'!$G$385:$P$434,A5offset,$E839)-INDEX('PTRM input'!$G$277:$P$326,A5offset,$E839))*OFFSET($F$7,0,$E839))-SUM($G839:AQ839),(((INDEX('PTRM input'!$G$385:$P$434,A5offset,$E839)-INDEX('PTRM input'!$G$277:$P$326,A5offset,$E839))*OFFSET($F$7,0,$E839))-SUM($G839:AQ839))*(OFFSET('PTRM input'!$G$477,0,$E839-1)/A5taxstdlife))))</f>
        <v>0</v>
      </c>
      <c r="AS839" s="251">
        <f ca="1">IF(A5taxstdlife="n/a","n/a",IF(A5taxstdlife="",0,IF(AS$3&gt;(A5stdlife+$E839),((INDEX('PTRM input'!$G$385:$P$434,A5offset,$E839)-INDEX('PTRM input'!$G$277:$P$326,A5offset,$E839))*OFFSET($F$7,0,$E839))-SUM($G839:AR839),(((INDEX('PTRM input'!$G$385:$P$434,A5offset,$E839)-INDEX('PTRM input'!$G$277:$P$326,A5offset,$E839))*OFFSET($F$7,0,$E839))-SUM($G839:AR839))*(OFFSET('PTRM input'!$G$477,0,$E839-1)/A5taxstdlife))))</f>
        <v>0</v>
      </c>
      <c r="AT839" s="251">
        <f ca="1">IF(A5taxstdlife="n/a","n/a",IF(A5taxstdlife="",0,IF(AT$3&gt;(A5stdlife+$E839),((INDEX('PTRM input'!$G$385:$P$434,A5offset,$E839)-INDEX('PTRM input'!$G$277:$P$326,A5offset,$E839))*OFFSET($F$7,0,$E839))-SUM($G839:AS839),(((INDEX('PTRM input'!$G$385:$P$434,A5offset,$E839)-INDEX('PTRM input'!$G$277:$P$326,A5offset,$E839))*OFFSET($F$7,0,$E839))-SUM($G839:AS839))*(OFFSET('PTRM input'!$G$477,0,$E839-1)/A5taxstdlife))))</f>
        <v>0</v>
      </c>
      <c r="AU839" s="251">
        <f ca="1">IF(A5taxstdlife="n/a","n/a",IF(A5taxstdlife="",0,IF(AU$3&gt;(A5stdlife+$E839),((INDEX('PTRM input'!$G$385:$P$434,A5offset,$E839)-INDEX('PTRM input'!$G$277:$P$326,A5offset,$E839))*OFFSET($F$7,0,$E839))-SUM($G839:AT839),(((INDEX('PTRM input'!$G$385:$P$434,A5offset,$E839)-INDEX('PTRM input'!$G$277:$P$326,A5offset,$E839))*OFFSET($F$7,0,$E839))-SUM($G839:AT839))*(OFFSET('PTRM input'!$G$477,0,$E839-1)/A5taxstdlife))))</f>
        <v>0</v>
      </c>
      <c r="AV839" s="251">
        <f ca="1">IF(A5taxstdlife="n/a","n/a",IF(A5taxstdlife="",0,IF(AV$3&gt;(A5stdlife+$E839),((INDEX('PTRM input'!$G$385:$P$434,A5offset,$E839)-INDEX('PTRM input'!$G$277:$P$326,A5offset,$E839))*OFFSET($F$7,0,$E839))-SUM($G839:AU839),(((INDEX('PTRM input'!$G$385:$P$434,A5offset,$E839)-INDEX('PTRM input'!$G$277:$P$326,A5offset,$E839))*OFFSET($F$7,0,$E839))-SUM($G839:AU839))*(OFFSET('PTRM input'!$G$477,0,$E839-1)/A5taxstdlife))))</f>
        <v>0</v>
      </c>
      <c r="AW839" s="251">
        <f ca="1">IF(A5taxstdlife="n/a","n/a",IF(A5taxstdlife="",0,IF(AW$3&gt;(A5stdlife+$E839),((INDEX('PTRM input'!$G$385:$P$434,A5offset,$E839)-INDEX('PTRM input'!$G$277:$P$326,A5offset,$E839))*OFFSET($F$7,0,$E839))-SUM($G839:AV839),(((INDEX('PTRM input'!$G$385:$P$434,A5offset,$E839)-INDEX('PTRM input'!$G$277:$P$326,A5offset,$E839))*OFFSET($F$7,0,$E839))-SUM($G839:AV839))*(OFFSET('PTRM input'!$G$477,0,$E839-1)/A5taxstdlife))))</f>
        <v>0</v>
      </c>
      <c r="AX839" s="251">
        <f ca="1">IF(A5taxstdlife="n/a","n/a",IF(A5taxstdlife="",0,IF(AX$3&gt;(A5stdlife+$E839),((INDEX('PTRM input'!$G$385:$P$434,A5offset,$E839)-INDEX('PTRM input'!$G$277:$P$326,A5offset,$E839))*OFFSET($F$7,0,$E839))-SUM($G839:AW839),(((INDEX('PTRM input'!$G$385:$P$434,A5offset,$E839)-INDEX('PTRM input'!$G$277:$P$326,A5offset,$E839))*OFFSET($F$7,0,$E839))-SUM($G839:AW839))*(OFFSET('PTRM input'!$G$477,0,$E839-1)/A5taxstdlife))))</f>
        <v>0</v>
      </c>
      <c r="AY839" s="251">
        <f ca="1">IF(A5taxstdlife="n/a","n/a",IF(A5taxstdlife="",0,IF(AY$3&gt;(A5stdlife+$E839),((INDEX('PTRM input'!$G$385:$P$434,A5offset,$E839)-INDEX('PTRM input'!$G$277:$P$326,A5offset,$E839))*OFFSET($F$7,0,$E839))-SUM($G839:AX839),(((INDEX('PTRM input'!$G$385:$P$434,A5offset,$E839)-INDEX('PTRM input'!$G$277:$P$326,A5offset,$E839))*OFFSET($F$7,0,$E839))-SUM($G839:AX839))*(OFFSET('PTRM input'!$G$477,0,$E839-1)/A5taxstdlife))))</f>
        <v>0</v>
      </c>
      <c r="AZ839" s="251">
        <f ca="1">IF(A5taxstdlife="n/a","n/a",IF(A5taxstdlife="",0,IF(AZ$3&gt;(A5stdlife+$E839),((INDEX('PTRM input'!$G$385:$P$434,A5offset,$E839)-INDEX('PTRM input'!$G$277:$P$326,A5offset,$E839))*OFFSET($F$7,0,$E839))-SUM($G839:AY839),(((INDEX('PTRM input'!$G$385:$P$434,A5offset,$E839)-INDEX('PTRM input'!$G$277:$P$326,A5offset,$E839))*OFFSET($F$7,0,$E839))-SUM($G839:AY839))*(OFFSET('PTRM input'!$G$477,0,$E839-1)/A5taxstdlife))))</f>
        <v>0</v>
      </c>
      <c r="BA839" s="251">
        <f ca="1">IF(A5taxstdlife="n/a","n/a",IF(A5taxstdlife="",0,IF(BA$3&gt;(A5stdlife+$E839),((INDEX('PTRM input'!$G$385:$P$434,A5offset,$E839)-INDEX('PTRM input'!$G$277:$P$326,A5offset,$E839))*OFFSET($F$7,0,$E839))-SUM($G839:AZ839),(((INDEX('PTRM input'!$G$385:$P$434,A5offset,$E839)-INDEX('PTRM input'!$G$277:$P$326,A5offset,$E839))*OFFSET($F$7,0,$E839))-SUM($G839:AZ839))*(OFFSET('PTRM input'!$G$477,0,$E839-1)/A5taxstdlife))))</f>
        <v>0</v>
      </c>
      <c r="BB839" s="251">
        <f ca="1">IF(A5taxstdlife="n/a","n/a",IF(A5taxstdlife="",0,IF(BB$3&gt;(A5stdlife+$E839),((INDEX('PTRM input'!$G$385:$P$434,A5offset,$E839)-INDEX('PTRM input'!$G$277:$P$326,A5offset,$E839))*OFFSET($F$7,0,$E839))-SUM($G839:BA839),(((INDEX('PTRM input'!$G$385:$P$434,A5offset,$E839)-INDEX('PTRM input'!$G$277:$P$326,A5offset,$E839))*OFFSET($F$7,0,$E839))-SUM($G839:BA839))*(OFFSET('PTRM input'!$G$477,0,$E839-1)/A5taxstdlife))))</f>
        <v>0</v>
      </c>
      <c r="BC839" s="251">
        <f ca="1">IF(A5taxstdlife="n/a","n/a",IF(A5taxstdlife="",0,IF(BC$3&gt;(A5stdlife+$E839),((INDEX('PTRM input'!$G$385:$P$434,A5offset,$E839)-INDEX('PTRM input'!$G$277:$P$326,A5offset,$E839))*OFFSET($F$7,0,$E839))-SUM($G839:BB839),(((INDEX('PTRM input'!$G$385:$P$434,A5offset,$E839)-INDEX('PTRM input'!$G$277:$P$326,A5offset,$E839))*OFFSET($F$7,0,$E839))-SUM($G839:BB839))*(OFFSET('PTRM input'!$G$477,0,$E839-1)/A5taxstdlife))))</f>
        <v>0</v>
      </c>
      <c r="BD839" s="251">
        <f ca="1">IF(A5taxstdlife="n/a","n/a",IF(A5taxstdlife="",0,IF(BD$3&gt;(A5stdlife+$E839),((INDEX('PTRM input'!$G$385:$P$434,A5offset,$E839)-INDEX('PTRM input'!$G$277:$P$326,A5offset,$E839))*OFFSET($F$7,0,$E839))-SUM($G839:BC839),(((INDEX('PTRM input'!$G$385:$P$434,A5offset,$E839)-INDEX('PTRM input'!$G$277:$P$326,A5offset,$E839))*OFFSET($F$7,0,$E839))-SUM($G839:BC839))*(OFFSET('PTRM input'!$G$477,0,$E839-1)/A5taxstdlife))))</f>
        <v>0</v>
      </c>
      <c r="BE839" s="251">
        <f ca="1">IF(A5taxstdlife="n/a","n/a",IF(A5taxstdlife="",0,IF(BE$3&gt;(A5stdlife+$E839),((INDEX('PTRM input'!$G$385:$P$434,A5offset,$E839)-INDEX('PTRM input'!$G$277:$P$326,A5offset,$E839))*OFFSET($F$7,0,$E839))-SUM($G839:BD839),(((INDEX('PTRM input'!$G$385:$P$434,A5offset,$E839)-INDEX('PTRM input'!$G$277:$P$326,A5offset,$E839))*OFFSET($F$7,0,$E839))-SUM($G839:BD839))*(OFFSET('PTRM input'!$G$477,0,$E839-1)/A5taxstdlife))))</f>
        <v>0</v>
      </c>
      <c r="BF839" s="251">
        <f ca="1">IF(A5taxstdlife="n/a","n/a",IF(A5taxstdlife="",0,IF(BF$3&gt;(A5stdlife+$E839),((INDEX('PTRM input'!$G$385:$P$434,A5offset,$E839)-INDEX('PTRM input'!$G$277:$P$326,A5offset,$E839))*OFFSET($F$7,0,$E839))-SUM($G839:BE839),(((INDEX('PTRM input'!$G$385:$P$434,A5offset,$E839)-INDEX('PTRM input'!$G$277:$P$326,A5offset,$E839))*OFFSET($F$7,0,$E839))-SUM($G839:BE839))*(OFFSET('PTRM input'!$G$477,0,$E839-1)/A5taxstdlife))))</f>
        <v>0</v>
      </c>
      <c r="BG839" s="251">
        <f ca="1">IF(A5taxstdlife="n/a","n/a",IF(A5taxstdlife="",0,IF(BG$3&gt;(A5stdlife+$E839),((INDEX('PTRM input'!$G$385:$P$434,A5offset,$E839)-INDEX('PTRM input'!$G$277:$P$326,A5offset,$E839))*OFFSET($F$7,0,$E839))-SUM($G839:BF839),(((INDEX('PTRM input'!$G$385:$P$434,A5offset,$E839)-INDEX('PTRM input'!$G$277:$P$326,A5offset,$E839))*OFFSET($F$7,0,$E839))-SUM($G839:BF839))*(OFFSET('PTRM input'!$G$477,0,$E839-1)/A5taxstdlife))))</f>
        <v>0</v>
      </c>
      <c r="BH839" s="251">
        <f ca="1">IF(A5taxstdlife="n/a","n/a",IF(A5taxstdlife="",0,IF(BH$3&gt;(A5stdlife+$E839),((INDEX('PTRM input'!$G$385:$P$434,A5offset,$E839)-INDEX('PTRM input'!$G$277:$P$326,A5offset,$E839))*OFFSET($F$7,0,$E839))-SUM($G839:BG839),(((INDEX('PTRM input'!$G$385:$P$434,A5offset,$E839)-INDEX('PTRM input'!$G$277:$P$326,A5offset,$E839))*OFFSET($F$7,0,$E839))-SUM($G839:BG839))*(OFFSET('PTRM input'!$G$477,0,$E839-1)/A5taxstdlife))))</f>
        <v>0</v>
      </c>
      <c r="BI839" s="251">
        <f ca="1">IF(A5taxstdlife="n/a","n/a",IF(A5taxstdlife="",0,IF(BI$3&gt;(A5stdlife+$E839),((INDEX('PTRM input'!$G$385:$P$434,A5offset,$E839)-INDEX('PTRM input'!$G$277:$P$326,A5offset,$E839))*OFFSET($F$7,0,$E839))-SUM($G839:BH839),(((INDEX('PTRM input'!$G$385:$P$434,A5offset,$E839)-INDEX('PTRM input'!$G$277:$P$326,A5offset,$E839))*OFFSET($F$7,0,$E839))-SUM($G839:BH839))*(OFFSET('PTRM input'!$G$477,0,$E839-1)/A5taxstdlife))))</f>
        <v>0</v>
      </c>
      <c r="BJ839" s="116"/>
      <c r="BK839" s="116"/>
      <c r="BL839" s="116"/>
      <c r="BM839" s="116"/>
    </row>
    <row r="840" spans="1:65" ht="12.75" hidden="1" customHeight="1" outlineLevel="2">
      <c r="A840" s="366"/>
      <c r="B840" s="19"/>
      <c r="C840" s="18"/>
      <c r="D840" s="760"/>
      <c r="E840" s="86">
        <v>7</v>
      </c>
      <c r="F840" s="356"/>
      <c r="G840" s="434"/>
      <c r="H840" s="435"/>
      <c r="I840" s="435"/>
      <c r="J840" s="435"/>
      <c r="K840" s="435"/>
      <c r="L840" s="435"/>
      <c r="M840" s="619"/>
      <c r="N840" s="251">
        <f ca="1">IF(A5taxstdlife="n/a","n/a",IF(A5taxstdlife="",0,IF(N$3&gt;(A5stdlife+$E840),((INDEX('PTRM input'!$G$385:$P$434,A5offset,$E840)-INDEX('PTRM input'!$G$277:$P$326,A5offset,$E840))*OFFSET($F$7,0,$E840))-SUM($G840:M840),(((INDEX('PTRM input'!$G$385:$P$434,A5offset,$E840)-INDEX('PTRM input'!$G$277:$P$326,A5offset,$E840))*OFFSET($F$7,0,$E840))-SUM($G840:M840))*(OFFSET('PTRM input'!$G$477,0,$E840-1)/A5taxstdlife))))</f>
        <v>0</v>
      </c>
      <c r="O840" s="251">
        <f ca="1">IF(A5taxstdlife="n/a","n/a",IF(A5taxstdlife="",0,IF(O$3&gt;(A5stdlife+$E840),((INDEX('PTRM input'!$G$385:$P$434,A5offset,$E840)-INDEX('PTRM input'!$G$277:$P$326,A5offset,$E840))*OFFSET($F$7,0,$E840))-SUM($G840:N840),(((INDEX('PTRM input'!$G$385:$P$434,A5offset,$E840)-INDEX('PTRM input'!$G$277:$P$326,A5offset,$E840))*OFFSET($F$7,0,$E840))-SUM($G840:N840))*(OFFSET('PTRM input'!$G$477,0,$E840-1)/A5taxstdlife))))</f>
        <v>0</v>
      </c>
      <c r="P840" s="251">
        <f ca="1">IF(A5taxstdlife="n/a","n/a",IF(A5taxstdlife="",0,IF(P$3&gt;(A5stdlife+$E840),((INDEX('PTRM input'!$G$385:$P$434,A5offset,$E840)-INDEX('PTRM input'!$G$277:$P$326,A5offset,$E840))*OFFSET($F$7,0,$E840))-SUM($G840:O840),(((INDEX('PTRM input'!$G$385:$P$434,A5offset,$E840)-INDEX('PTRM input'!$G$277:$P$326,A5offset,$E840))*OFFSET($F$7,0,$E840))-SUM($G840:O840))*(OFFSET('PTRM input'!$G$477,0,$E840-1)/A5taxstdlife))))</f>
        <v>0</v>
      </c>
      <c r="Q840" s="251">
        <f ca="1">IF(A5taxstdlife="n/a","n/a",IF(A5taxstdlife="",0,IF(Q$3&gt;(A5stdlife+$E840),((INDEX('PTRM input'!$G$385:$P$434,A5offset,$E840)-INDEX('PTRM input'!$G$277:$P$326,A5offset,$E840))*OFFSET($F$7,0,$E840))-SUM($G840:P840),(((INDEX('PTRM input'!$G$385:$P$434,A5offset,$E840)-INDEX('PTRM input'!$G$277:$P$326,A5offset,$E840))*OFFSET($F$7,0,$E840))-SUM($G840:P840))*(OFFSET('PTRM input'!$G$477,0,$E840-1)/A5taxstdlife))))</f>
        <v>0</v>
      </c>
      <c r="R840" s="251">
        <f ca="1">IF(A5taxstdlife="n/a","n/a",IF(A5taxstdlife="",0,IF(R$3&gt;(A5stdlife+$E840),((INDEX('PTRM input'!$G$385:$P$434,A5offset,$E840)-INDEX('PTRM input'!$G$277:$P$326,A5offset,$E840))*OFFSET($F$7,0,$E840))-SUM($G840:Q840),(((INDEX('PTRM input'!$G$385:$P$434,A5offset,$E840)-INDEX('PTRM input'!$G$277:$P$326,A5offset,$E840))*OFFSET($F$7,0,$E840))-SUM($G840:Q840))*(OFFSET('PTRM input'!$G$477,0,$E840-1)/A5taxstdlife))))</f>
        <v>0</v>
      </c>
      <c r="S840" s="251">
        <f ca="1">IF(A5taxstdlife="n/a","n/a",IF(A5taxstdlife="",0,IF(S$3&gt;(A5stdlife+$E840),((INDEX('PTRM input'!$G$385:$P$434,A5offset,$E840)-INDEX('PTRM input'!$G$277:$P$326,A5offset,$E840))*OFFSET($F$7,0,$E840))-SUM($G840:R840),(((INDEX('PTRM input'!$G$385:$P$434,A5offset,$E840)-INDEX('PTRM input'!$G$277:$P$326,A5offset,$E840))*OFFSET($F$7,0,$E840))-SUM($G840:R840))*(OFFSET('PTRM input'!$G$477,0,$E840-1)/A5taxstdlife))))</f>
        <v>0</v>
      </c>
      <c r="T840" s="251">
        <f ca="1">IF(A5taxstdlife="n/a","n/a",IF(A5taxstdlife="",0,IF(T$3&gt;(A5stdlife+$E840),((INDEX('PTRM input'!$G$385:$P$434,A5offset,$E840)-INDEX('PTRM input'!$G$277:$P$326,A5offset,$E840))*OFFSET($F$7,0,$E840))-SUM($G840:S840),(((INDEX('PTRM input'!$G$385:$P$434,A5offset,$E840)-INDEX('PTRM input'!$G$277:$P$326,A5offset,$E840))*OFFSET($F$7,0,$E840))-SUM($G840:S840))*(OFFSET('PTRM input'!$G$477,0,$E840-1)/A5taxstdlife))))</f>
        <v>0</v>
      </c>
      <c r="U840" s="251">
        <f ca="1">IF(A5taxstdlife="n/a","n/a",IF(A5taxstdlife="",0,IF(U$3&gt;(A5stdlife+$E840),((INDEX('PTRM input'!$G$385:$P$434,A5offset,$E840)-INDEX('PTRM input'!$G$277:$P$326,A5offset,$E840))*OFFSET($F$7,0,$E840))-SUM($G840:T840),(((INDEX('PTRM input'!$G$385:$P$434,A5offset,$E840)-INDEX('PTRM input'!$G$277:$P$326,A5offset,$E840))*OFFSET($F$7,0,$E840))-SUM($G840:T840))*(OFFSET('PTRM input'!$G$477,0,$E840-1)/A5taxstdlife))))</f>
        <v>0</v>
      </c>
      <c r="V840" s="251">
        <f ca="1">IF(A5taxstdlife="n/a","n/a",IF(A5taxstdlife="",0,IF(V$3&gt;(A5stdlife+$E840),((INDEX('PTRM input'!$G$385:$P$434,A5offset,$E840)-INDEX('PTRM input'!$G$277:$P$326,A5offset,$E840))*OFFSET($F$7,0,$E840))-SUM($G840:U840),(((INDEX('PTRM input'!$G$385:$P$434,A5offset,$E840)-INDEX('PTRM input'!$G$277:$P$326,A5offset,$E840))*OFFSET($F$7,0,$E840))-SUM($G840:U840))*(OFFSET('PTRM input'!$G$477,0,$E840-1)/A5taxstdlife))))</f>
        <v>0</v>
      </c>
      <c r="W840" s="251">
        <f ca="1">IF(A5taxstdlife="n/a","n/a",IF(A5taxstdlife="",0,IF(W$3&gt;(A5stdlife+$E840),((INDEX('PTRM input'!$G$385:$P$434,A5offset,$E840)-INDEX('PTRM input'!$G$277:$P$326,A5offset,$E840))*OFFSET($F$7,0,$E840))-SUM($G840:V840),(((INDEX('PTRM input'!$G$385:$P$434,A5offset,$E840)-INDEX('PTRM input'!$G$277:$P$326,A5offset,$E840))*OFFSET($F$7,0,$E840))-SUM($G840:V840))*(OFFSET('PTRM input'!$G$477,0,$E840-1)/A5taxstdlife))))</f>
        <v>0</v>
      </c>
      <c r="X840" s="251">
        <f ca="1">IF(A5taxstdlife="n/a","n/a",IF(A5taxstdlife="",0,IF(X$3&gt;(A5stdlife+$E840),((INDEX('PTRM input'!$G$385:$P$434,A5offset,$E840)-INDEX('PTRM input'!$G$277:$P$326,A5offset,$E840))*OFFSET($F$7,0,$E840))-SUM($G840:W840),(((INDEX('PTRM input'!$G$385:$P$434,A5offset,$E840)-INDEX('PTRM input'!$G$277:$P$326,A5offset,$E840))*OFFSET($F$7,0,$E840))-SUM($G840:W840))*(OFFSET('PTRM input'!$G$477,0,$E840-1)/A5taxstdlife))))</f>
        <v>0</v>
      </c>
      <c r="Y840" s="251">
        <f ca="1">IF(A5taxstdlife="n/a","n/a",IF(A5taxstdlife="",0,IF(Y$3&gt;(A5stdlife+$E840),((INDEX('PTRM input'!$G$385:$P$434,A5offset,$E840)-INDEX('PTRM input'!$G$277:$P$326,A5offset,$E840))*OFFSET($F$7,0,$E840))-SUM($G840:X840),(((INDEX('PTRM input'!$G$385:$P$434,A5offset,$E840)-INDEX('PTRM input'!$G$277:$P$326,A5offset,$E840))*OFFSET($F$7,0,$E840))-SUM($G840:X840))*(OFFSET('PTRM input'!$G$477,0,$E840-1)/A5taxstdlife))))</f>
        <v>0</v>
      </c>
      <c r="Z840" s="251">
        <f ca="1">IF(A5taxstdlife="n/a","n/a",IF(A5taxstdlife="",0,IF(Z$3&gt;(A5stdlife+$E840),((INDEX('PTRM input'!$G$385:$P$434,A5offset,$E840)-INDEX('PTRM input'!$G$277:$P$326,A5offset,$E840))*OFFSET($F$7,0,$E840))-SUM($G840:Y840),(((INDEX('PTRM input'!$G$385:$P$434,A5offset,$E840)-INDEX('PTRM input'!$G$277:$P$326,A5offset,$E840))*OFFSET($F$7,0,$E840))-SUM($G840:Y840))*(OFFSET('PTRM input'!$G$477,0,$E840-1)/A5taxstdlife))))</f>
        <v>0</v>
      </c>
      <c r="AA840" s="251">
        <f ca="1">IF(A5taxstdlife="n/a","n/a",IF(A5taxstdlife="",0,IF(AA$3&gt;(A5stdlife+$E840),((INDEX('PTRM input'!$G$385:$P$434,A5offset,$E840)-INDEX('PTRM input'!$G$277:$P$326,A5offset,$E840))*OFFSET($F$7,0,$E840))-SUM($G840:Z840),(((INDEX('PTRM input'!$G$385:$P$434,A5offset,$E840)-INDEX('PTRM input'!$G$277:$P$326,A5offset,$E840))*OFFSET($F$7,0,$E840))-SUM($G840:Z840))*(OFFSET('PTRM input'!$G$477,0,$E840-1)/A5taxstdlife))))</f>
        <v>0</v>
      </c>
      <c r="AB840" s="251">
        <f ca="1">IF(A5taxstdlife="n/a","n/a",IF(A5taxstdlife="",0,IF(AB$3&gt;(A5stdlife+$E840),((INDEX('PTRM input'!$G$385:$P$434,A5offset,$E840)-INDEX('PTRM input'!$G$277:$P$326,A5offset,$E840))*OFFSET($F$7,0,$E840))-SUM($G840:AA840),(((INDEX('PTRM input'!$G$385:$P$434,A5offset,$E840)-INDEX('PTRM input'!$G$277:$P$326,A5offset,$E840))*OFFSET($F$7,0,$E840))-SUM($G840:AA840))*(OFFSET('PTRM input'!$G$477,0,$E840-1)/A5taxstdlife))))</f>
        <v>0</v>
      </c>
      <c r="AC840" s="251">
        <f ca="1">IF(A5taxstdlife="n/a","n/a",IF(A5taxstdlife="",0,IF(AC$3&gt;(A5stdlife+$E840),((INDEX('PTRM input'!$G$385:$P$434,A5offset,$E840)-INDEX('PTRM input'!$G$277:$P$326,A5offset,$E840))*OFFSET($F$7,0,$E840))-SUM($G840:AB840),(((INDEX('PTRM input'!$G$385:$P$434,A5offset,$E840)-INDEX('PTRM input'!$G$277:$P$326,A5offset,$E840))*OFFSET($F$7,0,$E840))-SUM($G840:AB840))*(OFFSET('PTRM input'!$G$477,0,$E840-1)/A5taxstdlife))))</f>
        <v>0</v>
      </c>
      <c r="AD840" s="251">
        <f ca="1">IF(A5taxstdlife="n/a","n/a",IF(A5taxstdlife="",0,IF(AD$3&gt;(A5stdlife+$E840),((INDEX('PTRM input'!$G$385:$P$434,A5offset,$E840)-INDEX('PTRM input'!$G$277:$P$326,A5offset,$E840))*OFFSET($F$7,0,$E840))-SUM($G840:AC840),(((INDEX('PTRM input'!$G$385:$P$434,A5offset,$E840)-INDEX('PTRM input'!$G$277:$P$326,A5offset,$E840))*OFFSET($F$7,0,$E840))-SUM($G840:AC840))*(OFFSET('PTRM input'!$G$477,0,$E840-1)/A5taxstdlife))))</f>
        <v>0</v>
      </c>
      <c r="AE840" s="251">
        <f ca="1">IF(A5taxstdlife="n/a","n/a",IF(A5taxstdlife="",0,IF(AE$3&gt;(A5stdlife+$E840),((INDEX('PTRM input'!$G$385:$P$434,A5offset,$E840)-INDEX('PTRM input'!$G$277:$P$326,A5offset,$E840))*OFFSET($F$7,0,$E840))-SUM($G840:AD840),(((INDEX('PTRM input'!$G$385:$P$434,A5offset,$E840)-INDEX('PTRM input'!$G$277:$P$326,A5offset,$E840))*OFFSET($F$7,0,$E840))-SUM($G840:AD840))*(OFFSET('PTRM input'!$G$477,0,$E840-1)/A5taxstdlife))))</f>
        <v>0</v>
      </c>
      <c r="AF840" s="251">
        <f ca="1">IF(A5taxstdlife="n/a","n/a",IF(A5taxstdlife="",0,IF(AF$3&gt;(A5stdlife+$E840),((INDEX('PTRM input'!$G$385:$P$434,A5offset,$E840)-INDEX('PTRM input'!$G$277:$P$326,A5offset,$E840))*OFFSET($F$7,0,$E840))-SUM($G840:AE840),(((INDEX('PTRM input'!$G$385:$P$434,A5offset,$E840)-INDEX('PTRM input'!$G$277:$P$326,A5offset,$E840))*OFFSET($F$7,0,$E840))-SUM($G840:AE840))*(OFFSET('PTRM input'!$G$477,0,$E840-1)/A5taxstdlife))))</f>
        <v>0</v>
      </c>
      <c r="AG840" s="251">
        <f ca="1">IF(A5taxstdlife="n/a","n/a",IF(A5taxstdlife="",0,IF(AG$3&gt;(A5stdlife+$E840),((INDEX('PTRM input'!$G$385:$P$434,A5offset,$E840)-INDEX('PTRM input'!$G$277:$P$326,A5offset,$E840))*OFFSET($F$7,0,$E840))-SUM($G840:AF840),(((INDEX('PTRM input'!$G$385:$P$434,A5offset,$E840)-INDEX('PTRM input'!$G$277:$P$326,A5offset,$E840))*OFFSET($F$7,0,$E840))-SUM($G840:AF840))*(OFFSET('PTRM input'!$G$477,0,$E840-1)/A5taxstdlife))))</f>
        <v>0</v>
      </c>
      <c r="AH840" s="251">
        <f ca="1">IF(A5taxstdlife="n/a","n/a",IF(A5taxstdlife="",0,IF(AH$3&gt;(A5stdlife+$E840),((INDEX('PTRM input'!$G$385:$P$434,A5offset,$E840)-INDEX('PTRM input'!$G$277:$P$326,A5offset,$E840))*OFFSET($F$7,0,$E840))-SUM($G840:AG840),(((INDEX('PTRM input'!$G$385:$P$434,A5offset,$E840)-INDEX('PTRM input'!$G$277:$P$326,A5offset,$E840))*OFFSET($F$7,0,$E840))-SUM($G840:AG840))*(OFFSET('PTRM input'!$G$477,0,$E840-1)/A5taxstdlife))))</f>
        <v>0</v>
      </c>
      <c r="AI840" s="251">
        <f ca="1">IF(A5taxstdlife="n/a","n/a",IF(A5taxstdlife="",0,IF(AI$3&gt;(A5stdlife+$E840),((INDEX('PTRM input'!$G$385:$P$434,A5offset,$E840)-INDEX('PTRM input'!$G$277:$P$326,A5offset,$E840))*OFFSET($F$7,0,$E840))-SUM($G840:AH840),(((INDEX('PTRM input'!$G$385:$P$434,A5offset,$E840)-INDEX('PTRM input'!$G$277:$P$326,A5offset,$E840))*OFFSET($F$7,0,$E840))-SUM($G840:AH840))*(OFFSET('PTRM input'!$G$477,0,$E840-1)/A5taxstdlife))))</f>
        <v>0</v>
      </c>
      <c r="AJ840" s="251">
        <f ca="1">IF(A5taxstdlife="n/a","n/a",IF(A5taxstdlife="",0,IF(AJ$3&gt;(A5stdlife+$E840),((INDEX('PTRM input'!$G$385:$P$434,A5offset,$E840)-INDEX('PTRM input'!$G$277:$P$326,A5offset,$E840))*OFFSET($F$7,0,$E840))-SUM($G840:AI840),(((INDEX('PTRM input'!$G$385:$P$434,A5offset,$E840)-INDEX('PTRM input'!$G$277:$P$326,A5offset,$E840))*OFFSET($F$7,0,$E840))-SUM($G840:AI840))*(OFFSET('PTRM input'!$G$477,0,$E840-1)/A5taxstdlife))))</f>
        <v>0</v>
      </c>
      <c r="AK840" s="251">
        <f ca="1">IF(A5taxstdlife="n/a","n/a",IF(A5taxstdlife="",0,IF(AK$3&gt;(A5stdlife+$E840),((INDEX('PTRM input'!$G$385:$P$434,A5offset,$E840)-INDEX('PTRM input'!$G$277:$P$326,A5offset,$E840))*OFFSET($F$7,0,$E840))-SUM($G840:AJ840),(((INDEX('PTRM input'!$G$385:$P$434,A5offset,$E840)-INDEX('PTRM input'!$G$277:$P$326,A5offset,$E840))*OFFSET($F$7,0,$E840))-SUM($G840:AJ840))*(OFFSET('PTRM input'!$G$477,0,$E840-1)/A5taxstdlife))))</f>
        <v>0</v>
      </c>
      <c r="AL840" s="251">
        <f ca="1">IF(A5taxstdlife="n/a","n/a",IF(A5taxstdlife="",0,IF(AL$3&gt;(A5stdlife+$E840),((INDEX('PTRM input'!$G$385:$P$434,A5offset,$E840)-INDEX('PTRM input'!$G$277:$P$326,A5offset,$E840))*OFFSET($F$7,0,$E840))-SUM($G840:AK840),(((INDEX('PTRM input'!$G$385:$P$434,A5offset,$E840)-INDEX('PTRM input'!$G$277:$P$326,A5offset,$E840))*OFFSET($F$7,0,$E840))-SUM($G840:AK840))*(OFFSET('PTRM input'!$G$477,0,$E840-1)/A5taxstdlife))))</f>
        <v>0</v>
      </c>
      <c r="AM840" s="251">
        <f ca="1">IF(A5taxstdlife="n/a","n/a",IF(A5taxstdlife="",0,IF(AM$3&gt;(A5stdlife+$E840),((INDEX('PTRM input'!$G$385:$P$434,A5offset,$E840)-INDEX('PTRM input'!$G$277:$P$326,A5offset,$E840))*OFFSET($F$7,0,$E840))-SUM($G840:AL840),(((INDEX('PTRM input'!$G$385:$P$434,A5offset,$E840)-INDEX('PTRM input'!$G$277:$P$326,A5offset,$E840))*OFFSET($F$7,0,$E840))-SUM($G840:AL840))*(OFFSET('PTRM input'!$G$477,0,$E840-1)/A5taxstdlife))))</f>
        <v>0</v>
      </c>
      <c r="AN840" s="251">
        <f ca="1">IF(A5taxstdlife="n/a","n/a",IF(A5taxstdlife="",0,IF(AN$3&gt;(A5stdlife+$E840),((INDEX('PTRM input'!$G$385:$P$434,A5offset,$E840)-INDEX('PTRM input'!$G$277:$P$326,A5offset,$E840))*OFFSET($F$7,0,$E840))-SUM($G840:AM840),(((INDEX('PTRM input'!$G$385:$P$434,A5offset,$E840)-INDEX('PTRM input'!$G$277:$P$326,A5offset,$E840))*OFFSET($F$7,0,$E840))-SUM($G840:AM840))*(OFFSET('PTRM input'!$G$477,0,$E840-1)/A5taxstdlife))))</f>
        <v>0</v>
      </c>
      <c r="AO840" s="251">
        <f ca="1">IF(A5taxstdlife="n/a","n/a",IF(A5taxstdlife="",0,IF(AO$3&gt;(A5stdlife+$E840),((INDEX('PTRM input'!$G$385:$P$434,A5offset,$E840)-INDEX('PTRM input'!$G$277:$P$326,A5offset,$E840))*OFFSET($F$7,0,$E840))-SUM($G840:AN840),(((INDEX('PTRM input'!$G$385:$P$434,A5offset,$E840)-INDEX('PTRM input'!$G$277:$P$326,A5offset,$E840))*OFFSET($F$7,0,$E840))-SUM($G840:AN840))*(OFFSET('PTRM input'!$G$477,0,$E840-1)/A5taxstdlife))))</f>
        <v>0</v>
      </c>
      <c r="AP840" s="251">
        <f ca="1">IF(A5taxstdlife="n/a","n/a",IF(A5taxstdlife="",0,IF(AP$3&gt;(A5stdlife+$E840),((INDEX('PTRM input'!$G$385:$P$434,A5offset,$E840)-INDEX('PTRM input'!$G$277:$P$326,A5offset,$E840))*OFFSET($F$7,0,$E840))-SUM($G840:AO840),(((INDEX('PTRM input'!$G$385:$P$434,A5offset,$E840)-INDEX('PTRM input'!$G$277:$P$326,A5offset,$E840))*OFFSET($F$7,0,$E840))-SUM($G840:AO840))*(OFFSET('PTRM input'!$G$477,0,$E840-1)/A5taxstdlife))))</f>
        <v>0</v>
      </c>
      <c r="AQ840" s="251">
        <f ca="1">IF(A5taxstdlife="n/a","n/a",IF(A5taxstdlife="",0,IF(AQ$3&gt;(A5stdlife+$E840),((INDEX('PTRM input'!$G$385:$P$434,A5offset,$E840)-INDEX('PTRM input'!$G$277:$P$326,A5offset,$E840))*OFFSET($F$7,0,$E840))-SUM($G840:AP840),(((INDEX('PTRM input'!$G$385:$P$434,A5offset,$E840)-INDEX('PTRM input'!$G$277:$P$326,A5offset,$E840))*OFFSET($F$7,0,$E840))-SUM($G840:AP840))*(OFFSET('PTRM input'!$G$477,0,$E840-1)/A5taxstdlife))))</f>
        <v>0</v>
      </c>
      <c r="AR840" s="251">
        <f ca="1">IF(A5taxstdlife="n/a","n/a",IF(A5taxstdlife="",0,IF(AR$3&gt;(A5stdlife+$E840),((INDEX('PTRM input'!$G$385:$P$434,A5offset,$E840)-INDEX('PTRM input'!$G$277:$P$326,A5offset,$E840))*OFFSET($F$7,0,$E840))-SUM($G840:AQ840),(((INDEX('PTRM input'!$G$385:$P$434,A5offset,$E840)-INDEX('PTRM input'!$G$277:$P$326,A5offset,$E840))*OFFSET($F$7,0,$E840))-SUM($G840:AQ840))*(OFFSET('PTRM input'!$G$477,0,$E840-1)/A5taxstdlife))))</f>
        <v>0</v>
      </c>
      <c r="AS840" s="251">
        <f ca="1">IF(A5taxstdlife="n/a","n/a",IF(A5taxstdlife="",0,IF(AS$3&gt;(A5stdlife+$E840),((INDEX('PTRM input'!$G$385:$P$434,A5offset,$E840)-INDEX('PTRM input'!$G$277:$P$326,A5offset,$E840))*OFFSET($F$7,0,$E840))-SUM($G840:AR840),(((INDEX('PTRM input'!$G$385:$P$434,A5offset,$E840)-INDEX('PTRM input'!$G$277:$P$326,A5offset,$E840))*OFFSET($F$7,0,$E840))-SUM($G840:AR840))*(OFFSET('PTRM input'!$G$477,0,$E840-1)/A5taxstdlife))))</f>
        <v>0</v>
      </c>
      <c r="AT840" s="251">
        <f ca="1">IF(A5taxstdlife="n/a","n/a",IF(A5taxstdlife="",0,IF(AT$3&gt;(A5stdlife+$E840),((INDEX('PTRM input'!$G$385:$P$434,A5offset,$E840)-INDEX('PTRM input'!$G$277:$P$326,A5offset,$E840))*OFFSET($F$7,0,$E840))-SUM($G840:AS840),(((INDEX('PTRM input'!$G$385:$P$434,A5offset,$E840)-INDEX('PTRM input'!$G$277:$P$326,A5offset,$E840))*OFFSET($F$7,0,$E840))-SUM($G840:AS840))*(OFFSET('PTRM input'!$G$477,0,$E840-1)/A5taxstdlife))))</f>
        <v>0</v>
      </c>
      <c r="AU840" s="251">
        <f ca="1">IF(A5taxstdlife="n/a","n/a",IF(A5taxstdlife="",0,IF(AU$3&gt;(A5stdlife+$E840),((INDEX('PTRM input'!$G$385:$P$434,A5offset,$E840)-INDEX('PTRM input'!$G$277:$P$326,A5offset,$E840))*OFFSET($F$7,0,$E840))-SUM($G840:AT840),(((INDEX('PTRM input'!$G$385:$P$434,A5offset,$E840)-INDEX('PTRM input'!$G$277:$P$326,A5offset,$E840))*OFFSET($F$7,0,$E840))-SUM($G840:AT840))*(OFFSET('PTRM input'!$G$477,0,$E840-1)/A5taxstdlife))))</f>
        <v>0</v>
      </c>
      <c r="AV840" s="251">
        <f ca="1">IF(A5taxstdlife="n/a","n/a",IF(A5taxstdlife="",0,IF(AV$3&gt;(A5stdlife+$E840),((INDEX('PTRM input'!$G$385:$P$434,A5offset,$E840)-INDEX('PTRM input'!$G$277:$P$326,A5offset,$E840))*OFFSET($F$7,0,$E840))-SUM($G840:AU840),(((INDEX('PTRM input'!$G$385:$P$434,A5offset,$E840)-INDEX('PTRM input'!$G$277:$P$326,A5offset,$E840))*OFFSET($F$7,0,$E840))-SUM($G840:AU840))*(OFFSET('PTRM input'!$G$477,0,$E840-1)/A5taxstdlife))))</f>
        <v>0</v>
      </c>
      <c r="AW840" s="251">
        <f ca="1">IF(A5taxstdlife="n/a","n/a",IF(A5taxstdlife="",0,IF(AW$3&gt;(A5stdlife+$E840),((INDEX('PTRM input'!$G$385:$P$434,A5offset,$E840)-INDEX('PTRM input'!$G$277:$P$326,A5offset,$E840))*OFFSET($F$7,0,$E840))-SUM($G840:AV840),(((INDEX('PTRM input'!$G$385:$P$434,A5offset,$E840)-INDEX('PTRM input'!$G$277:$P$326,A5offset,$E840))*OFFSET($F$7,0,$E840))-SUM($G840:AV840))*(OFFSET('PTRM input'!$G$477,0,$E840-1)/A5taxstdlife))))</f>
        <v>0</v>
      </c>
      <c r="AX840" s="251">
        <f ca="1">IF(A5taxstdlife="n/a","n/a",IF(A5taxstdlife="",0,IF(AX$3&gt;(A5stdlife+$E840),((INDEX('PTRM input'!$G$385:$P$434,A5offset,$E840)-INDEX('PTRM input'!$G$277:$P$326,A5offset,$E840))*OFFSET($F$7,0,$E840))-SUM($G840:AW840),(((INDEX('PTRM input'!$G$385:$P$434,A5offset,$E840)-INDEX('PTRM input'!$G$277:$P$326,A5offset,$E840))*OFFSET($F$7,0,$E840))-SUM($G840:AW840))*(OFFSET('PTRM input'!$G$477,0,$E840-1)/A5taxstdlife))))</f>
        <v>0</v>
      </c>
      <c r="AY840" s="251">
        <f ca="1">IF(A5taxstdlife="n/a","n/a",IF(A5taxstdlife="",0,IF(AY$3&gt;(A5stdlife+$E840),((INDEX('PTRM input'!$G$385:$P$434,A5offset,$E840)-INDEX('PTRM input'!$G$277:$P$326,A5offset,$E840))*OFFSET($F$7,0,$E840))-SUM($G840:AX840),(((INDEX('PTRM input'!$G$385:$P$434,A5offset,$E840)-INDEX('PTRM input'!$G$277:$P$326,A5offset,$E840))*OFFSET($F$7,0,$E840))-SUM($G840:AX840))*(OFFSET('PTRM input'!$G$477,0,$E840-1)/A5taxstdlife))))</f>
        <v>0</v>
      </c>
      <c r="AZ840" s="251">
        <f ca="1">IF(A5taxstdlife="n/a","n/a",IF(A5taxstdlife="",0,IF(AZ$3&gt;(A5stdlife+$E840),((INDEX('PTRM input'!$G$385:$P$434,A5offset,$E840)-INDEX('PTRM input'!$G$277:$P$326,A5offset,$E840))*OFFSET($F$7,0,$E840))-SUM($G840:AY840),(((INDEX('PTRM input'!$G$385:$P$434,A5offset,$E840)-INDEX('PTRM input'!$G$277:$P$326,A5offset,$E840))*OFFSET($F$7,0,$E840))-SUM($G840:AY840))*(OFFSET('PTRM input'!$G$477,0,$E840-1)/A5taxstdlife))))</f>
        <v>0</v>
      </c>
      <c r="BA840" s="251">
        <f ca="1">IF(A5taxstdlife="n/a","n/a",IF(A5taxstdlife="",0,IF(BA$3&gt;(A5stdlife+$E840),((INDEX('PTRM input'!$G$385:$P$434,A5offset,$E840)-INDEX('PTRM input'!$G$277:$P$326,A5offset,$E840))*OFFSET($F$7,0,$E840))-SUM($G840:AZ840),(((INDEX('PTRM input'!$G$385:$P$434,A5offset,$E840)-INDEX('PTRM input'!$G$277:$P$326,A5offset,$E840))*OFFSET($F$7,0,$E840))-SUM($G840:AZ840))*(OFFSET('PTRM input'!$G$477,0,$E840-1)/A5taxstdlife))))</f>
        <v>0</v>
      </c>
      <c r="BB840" s="251">
        <f ca="1">IF(A5taxstdlife="n/a","n/a",IF(A5taxstdlife="",0,IF(BB$3&gt;(A5stdlife+$E840),((INDEX('PTRM input'!$G$385:$P$434,A5offset,$E840)-INDEX('PTRM input'!$G$277:$P$326,A5offset,$E840))*OFFSET($F$7,0,$E840))-SUM($G840:BA840),(((INDEX('PTRM input'!$G$385:$P$434,A5offset,$E840)-INDEX('PTRM input'!$G$277:$P$326,A5offset,$E840))*OFFSET($F$7,0,$E840))-SUM($G840:BA840))*(OFFSET('PTRM input'!$G$477,0,$E840-1)/A5taxstdlife))))</f>
        <v>0</v>
      </c>
      <c r="BC840" s="251">
        <f ca="1">IF(A5taxstdlife="n/a","n/a",IF(A5taxstdlife="",0,IF(BC$3&gt;(A5stdlife+$E840),((INDEX('PTRM input'!$G$385:$P$434,A5offset,$E840)-INDEX('PTRM input'!$G$277:$P$326,A5offset,$E840))*OFFSET($F$7,0,$E840))-SUM($G840:BB840),(((INDEX('PTRM input'!$G$385:$P$434,A5offset,$E840)-INDEX('PTRM input'!$G$277:$P$326,A5offset,$E840))*OFFSET($F$7,0,$E840))-SUM($G840:BB840))*(OFFSET('PTRM input'!$G$477,0,$E840-1)/A5taxstdlife))))</f>
        <v>0</v>
      </c>
      <c r="BD840" s="251">
        <f ca="1">IF(A5taxstdlife="n/a","n/a",IF(A5taxstdlife="",0,IF(BD$3&gt;(A5stdlife+$E840),((INDEX('PTRM input'!$G$385:$P$434,A5offset,$E840)-INDEX('PTRM input'!$G$277:$P$326,A5offset,$E840))*OFFSET($F$7,0,$E840))-SUM($G840:BC840),(((INDEX('PTRM input'!$G$385:$P$434,A5offset,$E840)-INDEX('PTRM input'!$G$277:$P$326,A5offset,$E840))*OFFSET($F$7,0,$E840))-SUM($G840:BC840))*(OFFSET('PTRM input'!$G$477,0,$E840-1)/A5taxstdlife))))</f>
        <v>0</v>
      </c>
      <c r="BE840" s="251">
        <f ca="1">IF(A5taxstdlife="n/a","n/a",IF(A5taxstdlife="",0,IF(BE$3&gt;(A5stdlife+$E840),((INDEX('PTRM input'!$G$385:$P$434,A5offset,$E840)-INDEX('PTRM input'!$G$277:$P$326,A5offset,$E840))*OFFSET($F$7,0,$E840))-SUM($G840:BD840),(((INDEX('PTRM input'!$G$385:$P$434,A5offset,$E840)-INDEX('PTRM input'!$G$277:$P$326,A5offset,$E840))*OFFSET($F$7,0,$E840))-SUM($G840:BD840))*(OFFSET('PTRM input'!$G$477,0,$E840-1)/A5taxstdlife))))</f>
        <v>0</v>
      </c>
      <c r="BF840" s="251">
        <f ca="1">IF(A5taxstdlife="n/a","n/a",IF(A5taxstdlife="",0,IF(BF$3&gt;(A5stdlife+$E840),((INDEX('PTRM input'!$G$385:$P$434,A5offset,$E840)-INDEX('PTRM input'!$G$277:$P$326,A5offset,$E840))*OFFSET($F$7,0,$E840))-SUM($G840:BE840),(((INDEX('PTRM input'!$G$385:$P$434,A5offset,$E840)-INDEX('PTRM input'!$G$277:$P$326,A5offset,$E840))*OFFSET($F$7,0,$E840))-SUM($G840:BE840))*(OFFSET('PTRM input'!$G$477,0,$E840-1)/A5taxstdlife))))</f>
        <v>0</v>
      </c>
      <c r="BG840" s="251">
        <f ca="1">IF(A5taxstdlife="n/a","n/a",IF(A5taxstdlife="",0,IF(BG$3&gt;(A5stdlife+$E840),((INDEX('PTRM input'!$G$385:$P$434,A5offset,$E840)-INDEX('PTRM input'!$G$277:$P$326,A5offset,$E840))*OFFSET($F$7,0,$E840))-SUM($G840:BF840),(((INDEX('PTRM input'!$G$385:$P$434,A5offset,$E840)-INDEX('PTRM input'!$G$277:$P$326,A5offset,$E840))*OFFSET($F$7,0,$E840))-SUM($G840:BF840))*(OFFSET('PTRM input'!$G$477,0,$E840-1)/A5taxstdlife))))</f>
        <v>0</v>
      </c>
      <c r="BH840" s="251">
        <f ca="1">IF(A5taxstdlife="n/a","n/a",IF(A5taxstdlife="",0,IF(BH$3&gt;(A5stdlife+$E840),((INDEX('PTRM input'!$G$385:$P$434,A5offset,$E840)-INDEX('PTRM input'!$G$277:$P$326,A5offset,$E840))*OFFSET($F$7,0,$E840))-SUM($G840:BG840),(((INDEX('PTRM input'!$G$385:$P$434,A5offset,$E840)-INDEX('PTRM input'!$G$277:$P$326,A5offset,$E840))*OFFSET($F$7,0,$E840))-SUM($G840:BG840))*(OFFSET('PTRM input'!$G$477,0,$E840-1)/A5taxstdlife))))</f>
        <v>0</v>
      </c>
      <c r="BI840" s="251">
        <f ca="1">IF(A5taxstdlife="n/a","n/a",IF(A5taxstdlife="",0,IF(BI$3&gt;(A5stdlife+$E840),((INDEX('PTRM input'!$G$385:$P$434,A5offset,$E840)-INDEX('PTRM input'!$G$277:$P$326,A5offset,$E840))*OFFSET($F$7,0,$E840))-SUM($G840:BH840),(((INDEX('PTRM input'!$G$385:$P$434,A5offset,$E840)-INDEX('PTRM input'!$G$277:$P$326,A5offset,$E840))*OFFSET($F$7,0,$E840))-SUM($G840:BH840))*(OFFSET('PTRM input'!$G$477,0,$E840-1)/A5taxstdlife))))</f>
        <v>0</v>
      </c>
      <c r="BJ840" s="116"/>
      <c r="BK840" s="116"/>
      <c r="BL840" s="116"/>
      <c r="BM840" s="116"/>
    </row>
    <row r="841" spans="1:65" ht="12.75" hidden="1" customHeight="1" outlineLevel="2">
      <c r="A841" s="366"/>
      <c r="B841" s="19"/>
      <c r="C841" s="18"/>
      <c r="D841" s="760"/>
      <c r="E841" s="86">
        <v>8</v>
      </c>
      <c r="F841" s="356"/>
      <c r="G841" s="434"/>
      <c r="H841" s="435"/>
      <c r="I841" s="435"/>
      <c r="J841" s="435"/>
      <c r="K841" s="435"/>
      <c r="L841" s="435"/>
      <c r="M841" s="435"/>
      <c r="N841" s="619"/>
      <c r="O841" s="251">
        <f ca="1">IF(A5taxstdlife="n/a","n/a",IF(A5taxstdlife="",0,IF(O$3&gt;(A5stdlife+$E841),((INDEX('PTRM input'!$G$385:$P$434,A5offset,$E841)-INDEX('PTRM input'!$G$277:$P$326,A5offset,$E841))*OFFSET($F$7,0,$E841))-SUM($G841:N841),(((INDEX('PTRM input'!$G$385:$P$434,A5offset,$E841)-INDEX('PTRM input'!$G$277:$P$326,A5offset,$E841))*OFFSET($F$7,0,$E841))-SUM($G841:N841))*(OFFSET('PTRM input'!$G$477,0,$E841-1)/A5taxstdlife))))</f>
        <v>0</v>
      </c>
      <c r="P841" s="251">
        <f ca="1">IF(A5taxstdlife="n/a","n/a",IF(A5taxstdlife="",0,IF(P$3&gt;(A5stdlife+$E841),((INDEX('PTRM input'!$G$385:$P$434,A5offset,$E841)-INDEX('PTRM input'!$G$277:$P$326,A5offset,$E841))*OFFSET($F$7,0,$E841))-SUM($G841:O841),(((INDEX('PTRM input'!$G$385:$P$434,A5offset,$E841)-INDEX('PTRM input'!$G$277:$P$326,A5offset,$E841))*OFFSET($F$7,0,$E841))-SUM($G841:O841))*(OFFSET('PTRM input'!$G$477,0,$E841-1)/A5taxstdlife))))</f>
        <v>0</v>
      </c>
      <c r="Q841" s="251">
        <f ca="1">IF(A5taxstdlife="n/a","n/a",IF(A5taxstdlife="",0,IF(Q$3&gt;(A5stdlife+$E841),((INDEX('PTRM input'!$G$385:$P$434,A5offset,$E841)-INDEX('PTRM input'!$G$277:$P$326,A5offset,$E841))*OFFSET($F$7,0,$E841))-SUM($G841:P841),(((INDEX('PTRM input'!$G$385:$P$434,A5offset,$E841)-INDEX('PTRM input'!$G$277:$P$326,A5offset,$E841))*OFFSET($F$7,0,$E841))-SUM($G841:P841))*(OFFSET('PTRM input'!$G$477,0,$E841-1)/A5taxstdlife))))</f>
        <v>0</v>
      </c>
      <c r="R841" s="251">
        <f ca="1">IF(A5taxstdlife="n/a","n/a",IF(A5taxstdlife="",0,IF(R$3&gt;(A5stdlife+$E841),((INDEX('PTRM input'!$G$385:$P$434,A5offset,$E841)-INDEX('PTRM input'!$G$277:$P$326,A5offset,$E841))*OFFSET($F$7,0,$E841))-SUM($G841:Q841),(((INDEX('PTRM input'!$G$385:$P$434,A5offset,$E841)-INDEX('PTRM input'!$G$277:$P$326,A5offset,$E841))*OFFSET($F$7,0,$E841))-SUM($G841:Q841))*(OFFSET('PTRM input'!$G$477,0,$E841-1)/A5taxstdlife))))</f>
        <v>0</v>
      </c>
      <c r="S841" s="251">
        <f ca="1">IF(A5taxstdlife="n/a","n/a",IF(A5taxstdlife="",0,IF(S$3&gt;(A5stdlife+$E841),((INDEX('PTRM input'!$G$385:$P$434,A5offset,$E841)-INDEX('PTRM input'!$G$277:$P$326,A5offset,$E841))*OFFSET($F$7,0,$E841))-SUM($G841:R841),(((INDEX('PTRM input'!$G$385:$P$434,A5offset,$E841)-INDEX('PTRM input'!$G$277:$P$326,A5offset,$E841))*OFFSET($F$7,0,$E841))-SUM($G841:R841))*(OFFSET('PTRM input'!$G$477,0,$E841-1)/A5taxstdlife))))</f>
        <v>0</v>
      </c>
      <c r="T841" s="251">
        <f ca="1">IF(A5taxstdlife="n/a","n/a",IF(A5taxstdlife="",0,IF(T$3&gt;(A5stdlife+$E841),((INDEX('PTRM input'!$G$385:$P$434,A5offset,$E841)-INDEX('PTRM input'!$G$277:$P$326,A5offset,$E841))*OFFSET($F$7,0,$E841))-SUM($G841:S841),(((INDEX('PTRM input'!$G$385:$P$434,A5offset,$E841)-INDEX('PTRM input'!$G$277:$P$326,A5offset,$E841))*OFFSET($F$7,0,$E841))-SUM($G841:S841))*(OFFSET('PTRM input'!$G$477,0,$E841-1)/A5taxstdlife))))</f>
        <v>0</v>
      </c>
      <c r="U841" s="251">
        <f ca="1">IF(A5taxstdlife="n/a","n/a",IF(A5taxstdlife="",0,IF(U$3&gt;(A5stdlife+$E841),((INDEX('PTRM input'!$G$385:$P$434,A5offset,$E841)-INDEX('PTRM input'!$G$277:$P$326,A5offset,$E841))*OFFSET($F$7,0,$E841))-SUM($G841:T841),(((INDEX('PTRM input'!$G$385:$P$434,A5offset,$E841)-INDEX('PTRM input'!$G$277:$P$326,A5offset,$E841))*OFFSET($F$7,0,$E841))-SUM($G841:T841))*(OFFSET('PTRM input'!$G$477,0,$E841-1)/A5taxstdlife))))</f>
        <v>0</v>
      </c>
      <c r="V841" s="251">
        <f ca="1">IF(A5taxstdlife="n/a","n/a",IF(A5taxstdlife="",0,IF(V$3&gt;(A5stdlife+$E841),((INDEX('PTRM input'!$G$385:$P$434,A5offset,$E841)-INDEX('PTRM input'!$G$277:$P$326,A5offset,$E841))*OFFSET($F$7,0,$E841))-SUM($G841:U841),(((INDEX('PTRM input'!$G$385:$P$434,A5offset,$E841)-INDEX('PTRM input'!$G$277:$P$326,A5offset,$E841))*OFFSET($F$7,0,$E841))-SUM($G841:U841))*(OFFSET('PTRM input'!$G$477,0,$E841-1)/A5taxstdlife))))</f>
        <v>0</v>
      </c>
      <c r="W841" s="251">
        <f ca="1">IF(A5taxstdlife="n/a","n/a",IF(A5taxstdlife="",0,IF(W$3&gt;(A5stdlife+$E841),((INDEX('PTRM input'!$G$385:$P$434,A5offset,$E841)-INDEX('PTRM input'!$G$277:$P$326,A5offset,$E841))*OFFSET($F$7,0,$E841))-SUM($G841:V841),(((INDEX('PTRM input'!$G$385:$P$434,A5offset,$E841)-INDEX('PTRM input'!$G$277:$P$326,A5offset,$E841))*OFFSET($F$7,0,$E841))-SUM($G841:V841))*(OFFSET('PTRM input'!$G$477,0,$E841-1)/A5taxstdlife))))</f>
        <v>0</v>
      </c>
      <c r="X841" s="251">
        <f ca="1">IF(A5taxstdlife="n/a","n/a",IF(A5taxstdlife="",0,IF(X$3&gt;(A5stdlife+$E841),((INDEX('PTRM input'!$G$385:$P$434,A5offset,$E841)-INDEX('PTRM input'!$G$277:$P$326,A5offset,$E841))*OFFSET($F$7,0,$E841))-SUM($G841:W841),(((INDEX('PTRM input'!$G$385:$P$434,A5offset,$E841)-INDEX('PTRM input'!$G$277:$P$326,A5offset,$E841))*OFFSET($F$7,0,$E841))-SUM($G841:W841))*(OFFSET('PTRM input'!$G$477,0,$E841-1)/A5taxstdlife))))</f>
        <v>0</v>
      </c>
      <c r="Y841" s="251">
        <f ca="1">IF(A5taxstdlife="n/a","n/a",IF(A5taxstdlife="",0,IF(Y$3&gt;(A5stdlife+$E841),((INDEX('PTRM input'!$G$385:$P$434,A5offset,$E841)-INDEX('PTRM input'!$G$277:$P$326,A5offset,$E841))*OFFSET($F$7,0,$E841))-SUM($G841:X841),(((INDEX('PTRM input'!$G$385:$P$434,A5offset,$E841)-INDEX('PTRM input'!$G$277:$P$326,A5offset,$E841))*OFFSET($F$7,0,$E841))-SUM($G841:X841))*(OFFSET('PTRM input'!$G$477,0,$E841-1)/A5taxstdlife))))</f>
        <v>0</v>
      </c>
      <c r="Z841" s="251">
        <f ca="1">IF(A5taxstdlife="n/a","n/a",IF(A5taxstdlife="",0,IF(Z$3&gt;(A5stdlife+$E841),((INDEX('PTRM input'!$G$385:$P$434,A5offset,$E841)-INDEX('PTRM input'!$G$277:$P$326,A5offset,$E841))*OFFSET($F$7,0,$E841))-SUM($G841:Y841),(((INDEX('PTRM input'!$G$385:$P$434,A5offset,$E841)-INDEX('PTRM input'!$G$277:$P$326,A5offset,$E841))*OFFSET($F$7,0,$E841))-SUM($G841:Y841))*(OFFSET('PTRM input'!$G$477,0,$E841-1)/A5taxstdlife))))</f>
        <v>0</v>
      </c>
      <c r="AA841" s="251">
        <f ca="1">IF(A5taxstdlife="n/a","n/a",IF(A5taxstdlife="",0,IF(AA$3&gt;(A5stdlife+$E841),((INDEX('PTRM input'!$G$385:$P$434,A5offset,$E841)-INDEX('PTRM input'!$G$277:$P$326,A5offset,$E841))*OFFSET($F$7,0,$E841))-SUM($G841:Z841),(((INDEX('PTRM input'!$G$385:$P$434,A5offset,$E841)-INDEX('PTRM input'!$G$277:$P$326,A5offset,$E841))*OFFSET($F$7,0,$E841))-SUM($G841:Z841))*(OFFSET('PTRM input'!$G$477,0,$E841-1)/A5taxstdlife))))</f>
        <v>0</v>
      </c>
      <c r="AB841" s="251">
        <f ca="1">IF(A5taxstdlife="n/a","n/a",IF(A5taxstdlife="",0,IF(AB$3&gt;(A5stdlife+$E841),((INDEX('PTRM input'!$G$385:$P$434,A5offset,$E841)-INDEX('PTRM input'!$G$277:$P$326,A5offset,$E841))*OFFSET($F$7,0,$E841))-SUM($G841:AA841),(((INDEX('PTRM input'!$G$385:$P$434,A5offset,$E841)-INDEX('PTRM input'!$G$277:$P$326,A5offset,$E841))*OFFSET($F$7,0,$E841))-SUM($G841:AA841))*(OFFSET('PTRM input'!$G$477,0,$E841-1)/A5taxstdlife))))</f>
        <v>0</v>
      </c>
      <c r="AC841" s="251">
        <f ca="1">IF(A5taxstdlife="n/a","n/a",IF(A5taxstdlife="",0,IF(AC$3&gt;(A5stdlife+$E841),((INDEX('PTRM input'!$G$385:$P$434,A5offset,$E841)-INDEX('PTRM input'!$G$277:$P$326,A5offset,$E841))*OFFSET($F$7,0,$E841))-SUM($G841:AB841),(((INDEX('PTRM input'!$G$385:$P$434,A5offset,$E841)-INDEX('PTRM input'!$G$277:$P$326,A5offset,$E841))*OFFSET($F$7,0,$E841))-SUM($G841:AB841))*(OFFSET('PTRM input'!$G$477,0,$E841-1)/A5taxstdlife))))</f>
        <v>0</v>
      </c>
      <c r="AD841" s="251">
        <f ca="1">IF(A5taxstdlife="n/a","n/a",IF(A5taxstdlife="",0,IF(AD$3&gt;(A5stdlife+$E841),((INDEX('PTRM input'!$G$385:$P$434,A5offset,$E841)-INDEX('PTRM input'!$G$277:$P$326,A5offset,$E841))*OFFSET($F$7,0,$E841))-SUM($G841:AC841),(((INDEX('PTRM input'!$G$385:$P$434,A5offset,$E841)-INDEX('PTRM input'!$G$277:$P$326,A5offset,$E841))*OFFSET($F$7,0,$E841))-SUM($G841:AC841))*(OFFSET('PTRM input'!$G$477,0,$E841-1)/A5taxstdlife))))</f>
        <v>0</v>
      </c>
      <c r="AE841" s="251">
        <f ca="1">IF(A5taxstdlife="n/a","n/a",IF(A5taxstdlife="",0,IF(AE$3&gt;(A5stdlife+$E841),((INDEX('PTRM input'!$G$385:$P$434,A5offset,$E841)-INDEX('PTRM input'!$G$277:$P$326,A5offset,$E841))*OFFSET($F$7,0,$E841))-SUM($G841:AD841),(((INDEX('PTRM input'!$G$385:$P$434,A5offset,$E841)-INDEX('PTRM input'!$G$277:$P$326,A5offset,$E841))*OFFSET($F$7,0,$E841))-SUM($G841:AD841))*(OFFSET('PTRM input'!$G$477,0,$E841-1)/A5taxstdlife))))</f>
        <v>0</v>
      </c>
      <c r="AF841" s="251">
        <f ca="1">IF(A5taxstdlife="n/a","n/a",IF(A5taxstdlife="",0,IF(AF$3&gt;(A5stdlife+$E841),((INDEX('PTRM input'!$G$385:$P$434,A5offset,$E841)-INDEX('PTRM input'!$G$277:$P$326,A5offset,$E841))*OFFSET($F$7,0,$E841))-SUM($G841:AE841),(((INDEX('PTRM input'!$G$385:$P$434,A5offset,$E841)-INDEX('PTRM input'!$G$277:$P$326,A5offset,$E841))*OFFSET($F$7,0,$E841))-SUM($G841:AE841))*(OFFSET('PTRM input'!$G$477,0,$E841-1)/A5taxstdlife))))</f>
        <v>0</v>
      </c>
      <c r="AG841" s="251">
        <f ca="1">IF(A5taxstdlife="n/a","n/a",IF(A5taxstdlife="",0,IF(AG$3&gt;(A5stdlife+$E841),((INDEX('PTRM input'!$G$385:$P$434,A5offset,$E841)-INDEX('PTRM input'!$G$277:$P$326,A5offset,$E841))*OFFSET($F$7,0,$E841))-SUM($G841:AF841),(((INDEX('PTRM input'!$G$385:$P$434,A5offset,$E841)-INDEX('PTRM input'!$G$277:$P$326,A5offset,$E841))*OFFSET($F$7,0,$E841))-SUM($G841:AF841))*(OFFSET('PTRM input'!$G$477,0,$E841-1)/A5taxstdlife))))</f>
        <v>0</v>
      </c>
      <c r="AH841" s="251">
        <f ca="1">IF(A5taxstdlife="n/a","n/a",IF(A5taxstdlife="",0,IF(AH$3&gt;(A5stdlife+$E841),((INDEX('PTRM input'!$G$385:$P$434,A5offset,$E841)-INDEX('PTRM input'!$G$277:$P$326,A5offset,$E841))*OFFSET($F$7,0,$E841))-SUM($G841:AG841),(((INDEX('PTRM input'!$G$385:$P$434,A5offset,$E841)-INDEX('PTRM input'!$G$277:$P$326,A5offset,$E841))*OFFSET($F$7,0,$E841))-SUM($G841:AG841))*(OFFSET('PTRM input'!$G$477,0,$E841-1)/A5taxstdlife))))</f>
        <v>0</v>
      </c>
      <c r="AI841" s="251">
        <f ca="1">IF(A5taxstdlife="n/a","n/a",IF(A5taxstdlife="",0,IF(AI$3&gt;(A5stdlife+$E841),((INDEX('PTRM input'!$G$385:$P$434,A5offset,$E841)-INDEX('PTRM input'!$G$277:$P$326,A5offset,$E841))*OFFSET($F$7,0,$E841))-SUM($G841:AH841),(((INDEX('PTRM input'!$G$385:$P$434,A5offset,$E841)-INDEX('PTRM input'!$G$277:$P$326,A5offset,$E841))*OFFSET($F$7,0,$E841))-SUM($G841:AH841))*(OFFSET('PTRM input'!$G$477,0,$E841-1)/A5taxstdlife))))</f>
        <v>0</v>
      </c>
      <c r="AJ841" s="251">
        <f ca="1">IF(A5taxstdlife="n/a","n/a",IF(A5taxstdlife="",0,IF(AJ$3&gt;(A5stdlife+$E841),((INDEX('PTRM input'!$G$385:$P$434,A5offset,$E841)-INDEX('PTRM input'!$G$277:$P$326,A5offset,$E841))*OFFSET($F$7,0,$E841))-SUM($G841:AI841),(((INDEX('PTRM input'!$G$385:$P$434,A5offset,$E841)-INDEX('PTRM input'!$G$277:$P$326,A5offset,$E841))*OFFSET($F$7,0,$E841))-SUM($G841:AI841))*(OFFSET('PTRM input'!$G$477,0,$E841-1)/A5taxstdlife))))</f>
        <v>0</v>
      </c>
      <c r="AK841" s="251">
        <f ca="1">IF(A5taxstdlife="n/a","n/a",IF(A5taxstdlife="",0,IF(AK$3&gt;(A5stdlife+$E841),((INDEX('PTRM input'!$G$385:$P$434,A5offset,$E841)-INDEX('PTRM input'!$G$277:$P$326,A5offset,$E841))*OFFSET($F$7,0,$E841))-SUM($G841:AJ841),(((INDEX('PTRM input'!$G$385:$P$434,A5offset,$E841)-INDEX('PTRM input'!$G$277:$P$326,A5offset,$E841))*OFFSET($F$7,0,$E841))-SUM($G841:AJ841))*(OFFSET('PTRM input'!$G$477,0,$E841-1)/A5taxstdlife))))</f>
        <v>0</v>
      </c>
      <c r="AL841" s="251">
        <f ca="1">IF(A5taxstdlife="n/a","n/a",IF(A5taxstdlife="",0,IF(AL$3&gt;(A5stdlife+$E841),((INDEX('PTRM input'!$G$385:$P$434,A5offset,$E841)-INDEX('PTRM input'!$G$277:$P$326,A5offset,$E841))*OFFSET($F$7,0,$E841))-SUM($G841:AK841),(((INDEX('PTRM input'!$G$385:$P$434,A5offset,$E841)-INDEX('PTRM input'!$G$277:$P$326,A5offset,$E841))*OFFSET($F$7,0,$E841))-SUM($G841:AK841))*(OFFSET('PTRM input'!$G$477,0,$E841-1)/A5taxstdlife))))</f>
        <v>0</v>
      </c>
      <c r="AM841" s="251">
        <f ca="1">IF(A5taxstdlife="n/a","n/a",IF(A5taxstdlife="",0,IF(AM$3&gt;(A5stdlife+$E841),((INDEX('PTRM input'!$G$385:$P$434,A5offset,$E841)-INDEX('PTRM input'!$G$277:$P$326,A5offset,$E841))*OFFSET($F$7,0,$E841))-SUM($G841:AL841),(((INDEX('PTRM input'!$G$385:$P$434,A5offset,$E841)-INDEX('PTRM input'!$G$277:$P$326,A5offset,$E841))*OFFSET($F$7,0,$E841))-SUM($G841:AL841))*(OFFSET('PTRM input'!$G$477,0,$E841-1)/A5taxstdlife))))</f>
        <v>0</v>
      </c>
      <c r="AN841" s="251">
        <f ca="1">IF(A5taxstdlife="n/a","n/a",IF(A5taxstdlife="",0,IF(AN$3&gt;(A5stdlife+$E841),((INDEX('PTRM input'!$G$385:$P$434,A5offset,$E841)-INDEX('PTRM input'!$G$277:$P$326,A5offset,$E841))*OFFSET($F$7,0,$E841))-SUM($G841:AM841),(((INDEX('PTRM input'!$G$385:$P$434,A5offset,$E841)-INDEX('PTRM input'!$G$277:$P$326,A5offset,$E841))*OFFSET($F$7,0,$E841))-SUM($G841:AM841))*(OFFSET('PTRM input'!$G$477,0,$E841-1)/A5taxstdlife))))</f>
        <v>0</v>
      </c>
      <c r="AO841" s="251">
        <f ca="1">IF(A5taxstdlife="n/a","n/a",IF(A5taxstdlife="",0,IF(AO$3&gt;(A5stdlife+$E841),((INDEX('PTRM input'!$G$385:$P$434,A5offset,$E841)-INDEX('PTRM input'!$G$277:$P$326,A5offset,$E841))*OFFSET($F$7,0,$E841))-SUM($G841:AN841),(((INDEX('PTRM input'!$G$385:$P$434,A5offset,$E841)-INDEX('PTRM input'!$G$277:$P$326,A5offset,$E841))*OFFSET($F$7,0,$E841))-SUM($G841:AN841))*(OFFSET('PTRM input'!$G$477,0,$E841-1)/A5taxstdlife))))</f>
        <v>0</v>
      </c>
      <c r="AP841" s="251">
        <f ca="1">IF(A5taxstdlife="n/a","n/a",IF(A5taxstdlife="",0,IF(AP$3&gt;(A5stdlife+$E841),((INDEX('PTRM input'!$G$385:$P$434,A5offset,$E841)-INDEX('PTRM input'!$G$277:$P$326,A5offset,$E841))*OFFSET($F$7,0,$E841))-SUM($G841:AO841),(((INDEX('PTRM input'!$G$385:$P$434,A5offset,$E841)-INDEX('PTRM input'!$G$277:$P$326,A5offset,$E841))*OFFSET($F$7,0,$E841))-SUM($G841:AO841))*(OFFSET('PTRM input'!$G$477,0,$E841-1)/A5taxstdlife))))</f>
        <v>0</v>
      </c>
      <c r="AQ841" s="251">
        <f ca="1">IF(A5taxstdlife="n/a","n/a",IF(A5taxstdlife="",0,IF(AQ$3&gt;(A5stdlife+$E841),((INDEX('PTRM input'!$G$385:$P$434,A5offset,$E841)-INDEX('PTRM input'!$G$277:$P$326,A5offset,$E841))*OFFSET($F$7,0,$E841))-SUM($G841:AP841),(((INDEX('PTRM input'!$G$385:$P$434,A5offset,$E841)-INDEX('PTRM input'!$G$277:$P$326,A5offset,$E841))*OFFSET($F$7,0,$E841))-SUM($G841:AP841))*(OFFSET('PTRM input'!$G$477,0,$E841-1)/A5taxstdlife))))</f>
        <v>0</v>
      </c>
      <c r="AR841" s="251">
        <f ca="1">IF(A5taxstdlife="n/a","n/a",IF(A5taxstdlife="",0,IF(AR$3&gt;(A5stdlife+$E841),((INDEX('PTRM input'!$G$385:$P$434,A5offset,$E841)-INDEX('PTRM input'!$G$277:$P$326,A5offset,$E841))*OFFSET($F$7,0,$E841))-SUM($G841:AQ841),(((INDEX('PTRM input'!$G$385:$P$434,A5offset,$E841)-INDEX('PTRM input'!$G$277:$P$326,A5offset,$E841))*OFFSET($F$7,0,$E841))-SUM($G841:AQ841))*(OFFSET('PTRM input'!$G$477,0,$E841-1)/A5taxstdlife))))</f>
        <v>0</v>
      </c>
      <c r="AS841" s="251">
        <f ca="1">IF(A5taxstdlife="n/a","n/a",IF(A5taxstdlife="",0,IF(AS$3&gt;(A5stdlife+$E841),((INDEX('PTRM input'!$G$385:$P$434,A5offset,$E841)-INDEX('PTRM input'!$G$277:$P$326,A5offset,$E841))*OFFSET($F$7,0,$E841))-SUM($G841:AR841),(((INDEX('PTRM input'!$G$385:$P$434,A5offset,$E841)-INDEX('PTRM input'!$G$277:$P$326,A5offset,$E841))*OFFSET($F$7,0,$E841))-SUM($G841:AR841))*(OFFSET('PTRM input'!$G$477,0,$E841-1)/A5taxstdlife))))</f>
        <v>0</v>
      </c>
      <c r="AT841" s="251">
        <f ca="1">IF(A5taxstdlife="n/a","n/a",IF(A5taxstdlife="",0,IF(AT$3&gt;(A5stdlife+$E841),((INDEX('PTRM input'!$G$385:$P$434,A5offset,$E841)-INDEX('PTRM input'!$G$277:$P$326,A5offset,$E841))*OFFSET($F$7,0,$E841))-SUM($G841:AS841),(((INDEX('PTRM input'!$G$385:$P$434,A5offset,$E841)-INDEX('PTRM input'!$G$277:$P$326,A5offset,$E841))*OFFSET($F$7,0,$E841))-SUM($G841:AS841))*(OFFSET('PTRM input'!$G$477,0,$E841-1)/A5taxstdlife))))</f>
        <v>0</v>
      </c>
      <c r="AU841" s="251">
        <f ca="1">IF(A5taxstdlife="n/a","n/a",IF(A5taxstdlife="",0,IF(AU$3&gt;(A5stdlife+$E841),((INDEX('PTRM input'!$G$385:$P$434,A5offset,$E841)-INDEX('PTRM input'!$G$277:$P$326,A5offset,$E841))*OFFSET($F$7,0,$E841))-SUM($G841:AT841),(((INDEX('PTRM input'!$G$385:$P$434,A5offset,$E841)-INDEX('PTRM input'!$G$277:$P$326,A5offset,$E841))*OFFSET($F$7,0,$E841))-SUM($G841:AT841))*(OFFSET('PTRM input'!$G$477,0,$E841-1)/A5taxstdlife))))</f>
        <v>0</v>
      </c>
      <c r="AV841" s="251">
        <f ca="1">IF(A5taxstdlife="n/a","n/a",IF(A5taxstdlife="",0,IF(AV$3&gt;(A5stdlife+$E841),((INDEX('PTRM input'!$G$385:$P$434,A5offset,$E841)-INDEX('PTRM input'!$G$277:$P$326,A5offset,$E841))*OFFSET($F$7,0,$E841))-SUM($G841:AU841),(((INDEX('PTRM input'!$G$385:$P$434,A5offset,$E841)-INDEX('PTRM input'!$G$277:$P$326,A5offset,$E841))*OFFSET($F$7,0,$E841))-SUM($G841:AU841))*(OFFSET('PTRM input'!$G$477,0,$E841-1)/A5taxstdlife))))</f>
        <v>0</v>
      </c>
      <c r="AW841" s="251">
        <f ca="1">IF(A5taxstdlife="n/a","n/a",IF(A5taxstdlife="",0,IF(AW$3&gt;(A5stdlife+$E841),((INDEX('PTRM input'!$G$385:$P$434,A5offset,$E841)-INDEX('PTRM input'!$G$277:$P$326,A5offset,$E841))*OFFSET($F$7,0,$E841))-SUM($G841:AV841),(((INDEX('PTRM input'!$G$385:$P$434,A5offset,$E841)-INDEX('PTRM input'!$G$277:$P$326,A5offset,$E841))*OFFSET($F$7,0,$E841))-SUM($G841:AV841))*(OFFSET('PTRM input'!$G$477,0,$E841-1)/A5taxstdlife))))</f>
        <v>0</v>
      </c>
      <c r="AX841" s="251">
        <f ca="1">IF(A5taxstdlife="n/a","n/a",IF(A5taxstdlife="",0,IF(AX$3&gt;(A5stdlife+$E841),((INDEX('PTRM input'!$G$385:$P$434,A5offset,$E841)-INDEX('PTRM input'!$G$277:$P$326,A5offset,$E841))*OFFSET($F$7,0,$E841))-SUM($G841:AW841),(((INDEX('PTRM input'!$G$385:$P$434,A5offset,$E841)-INDEX('PTRM input'!$G$277:$P$326,A5offset,$E841))*OFFSET($F$7,0,$E841))-SUM($G841:AW841))*(OFFSET('PTRM input'!$G$477,0,$E841-1)/A5taxstdlife))))</f>
        <v>0</v>
      </c>
      <c r="AY841" s="251">
        <f ca="1">IF(A5taxstdlife="n/a","n/a",IF(A5taxstdlife="",0,IF(AY$3&gt;(A5stdlife+$E841),((INDEX('PTRM input'!$G$385:$P$434,A5offset,$E841)-INDEX('PTRM input'!$G$277:$P$326,A5offset,$E841))*OFFSET($F$7,0,$E841))-SUM($G841:AX841),(((INDEX('PTRM input'!$G$385:$P$434,A5offset,$E841)-INDEX('PTRM input'!$G$277:$P$326,A5offset,$E841))*OFFSET($F$7,0,$E841))-SUM($G841:AX841))*(OFFSET('PTRM input'!$G$477,0,$E841-1)/A5taxstdlife))))</f>
        <v>0</v>
      </c>
      <c r="AZ841" s="251">
        <f ca="1">IF(A5taxstdlife="n/a","n/a",IF(A5taxstdlife="",0,IF(AZ$3&gt;(A5stdlife+$E841),((INDEX('PTRM input'!$G$385:$P$434,A5offset,$E841)-INDEX('PTRM input'!$G$277:$P$326,A5offset,$E841))*OFFSET($F$7,0,$E841))-SUM($G841:AY841),(((INDEX('PTRM input'!$G$385:$P$434,A5offset,$E841)-INDEX('PTRM input'!$G$277:$P$326,A5offset,$E841))*OFFSET($F$7,0,$E841))-SUM($G841:AY841))*(OFFSET('PTRM input'!$G$477,0,$E841-1)/A5taxstdlife))))</f>
        <v>0</v>
      </c>
      <c r="BA841" s="251">
        <f ca="1">IF(A5taxstdlife="n/a","n/a",IF(A5taxstdlife="",0,IF(BA$3&gt;(A5stdlife+$E841),((INDEX('PTRM input'!$G$385:$P$434,A5offset,$E841)-INDEX('PTRM input'!$G$277:$P$326,A5offset,$E841))*OFFSET($F$7,0,$E841))-SUM($G841:AZ841),(((INDEX('PTRM input'!$G$385:$P$434,A5offset,$E841)-INDEX('PTRM input'!$G$277:$P$326,A5offset,$E841))*OFFSET($F$7,0,$E841))-SUM($G841:AZ841))*(OFFSET('PTRM input'!$G$477,0,$E841-1)/A5taxstdlife))))</f>
        <v>0</v>
      </c>
      <c r="BB841" s="251">
        <f ca="1">IF(A5taxstdlife="n/a","n/a",IF(A5taxstdlife="",0,IF(BB$3&gt;(A5stdlife+$E841),((INDEX('PTRM input'!$G$385:$P$434,A5offset,$E841)-INDEX('PTRM input'!$G$277:$P$326,A5offset,$E841))*OFFSET($F$7,0,$E841))-SUM($G841:BA841),(((INDEX('PTRM input'!$G$385:$P$434,A5offset,$E841)-INDEX('PTRM input'!$G$277:$P$326,A5offset,$E841))*OFFSET($F$7,0,$E841))-SUM($G841:BA841))*(OFFSET('PTRM input'!$G$477,0,$E841-1)/A5taxstdlife))))</f>
        <v>0</v>
      </c>
      <c r="BC841" s="251">
        <f ca="1">IF(A5taxstdlife="n/a","n/a",IF(A5taxstdlife="",0,IF(BC$3&gt;(A5stdlife+$E841),((INDEX('PTRM input'!$G$385:$P$434,A5offset,$E841)-INDEX('PTRM input'!$G$277:$P$326,A5offset,$E841))*OFFSET($F$7,0,$E841))-SUM($G841:BB841),(((INDEX('PTRM input'!$G$385:$P$434,A5offset,$E841)-INDEX('PTRM input'!$G$277:$P$326,A5offset,$E841))*OFFSET($F$7,0,$E841))-SUM($G841:BB841))*(OFFSET('PTRM input'!$G$477,0,$E841-1)/A5taxstdlife))))</f>
        <v>0</v>
      </c>
      <c r="BD841" s="251">
        <f ca="1">IF(A5taxstdlife="n/a","n/a",IF(A5taxstdlife="",0,IF(BD$3&gt;(A5stdlife+$E841),((INDEX('PTRM input'!$G$385:$P$434,A5offset,$E841)-INDEX('PTRM input'!$G$277:$P$326,A5offset,$E841))*OFFSET($F$7,0,$E841))-SUM($G841:BC841),(((INDEX('PTRM input'!$G$385:$P$434,A5offset,$E841)-INDEX('PTRM input'!$G$277:$P$326,A5offset,$E841))*OFFSET($F$7,0,$E841))-SUM($G841:BC841))*(OFFSET('PTRM input'!$G$477,0,$E841-1)/A5taxstdlife))))</f>
        <v>0</v>
      </c>
      <c r="BE841" s="251">
        <f ca="1">IF(A5taxstdlife="n/a","n/a",IF(A5taxstdlife="",0,IF(BE$3&gt;(A5stdlife+$E841),((INDEX('PTRM input'!$G$385:$P$434,A5offset,$E841)-INDEX('PTRM input'!$G$277:$P$326,A5offset,$E841))*OFFSET($F$7,0,$E841))-SUM($G841:BD841),(((INDEX('PTRM input'!$G$385:$P$434,A5offset,$E841)-INDEX('PTRM input'!$G$277:$P$326,A5offset,$E841))*OFFSET($F$7,0,$E841))-SUM($G841:BD841))*(OFFSET('PTRM input'!$G$477,0,$E841-1)/A5taxstdlife))))</f>
        <v>0</v>
      </c>
      <c r="BF841" s="251">
        <f ca="1">IF(A5taxstdlife="n/a","n/a",IF(A5taxstdlife="",0,IF(BF$3&gt;(A5stdlife+$E841),((INDEX('PTRM input'!$G$385:$P$434,A5offset,$E841)-INDEX('PTRM input'!$G$277:$P$326,A5offset,$E841))*OFFSET($F$7,0,$E841))-SUM($G841:BE841),(((INDEX('PTRM input'!$G$385:$P$434,A5offset,$E841)-INDEX('PTRM input'!$G$277:$P$326,A5offset,$E841))*OFFSET($F$7,0,$E841))-SUM($G841:BE841))*(OFFSET('PTRM input'!$G$477,0,$E841-1)/A5taxstdlife))))</f>
        <v>0</v>
      </c>
      <c r="BG841" s="251">
        <f ca="1">IF(A5taxstdlife="n/a","n/a",IF(A5taxstdlife="",0,IF(BG$3&gt;(A5stdlife+$E841),((INDEX('PTRM input'!$G$385:$P$434,A5offset,$E841)-INDEX('PTRM input'!$G$277:$P$326,A5offset,$E841))*OFFSET($F$7,0,$E841))-SUM($G841:BF841),(((INDEX('PTRM input'!$G$385:$P$434,A5offset,$E841)-INDEX('PTRM input'!$G$277:$P$326,A5offset,$E841))*OFFSET($F$7,0,$E841))-SUM($G841:BF841))*(OFFSET('PTRM input'!$G$477,0,$E841-1)/A5taxstdlife))))</f>
        <v>0</v>
      </c>
      <c r="BH841" s="251">
        <f ca="1">IF(A5taxstdlife="n/a","n/a",IF(A5taxstdlife="",0,IF(BH$3&gt;(A5stdlife+$E841),((INDEX('PTRM input'!$G$385:$P$434,A5offset,$E841)-INDEX('PTRM input'!$G$277:$P$326,A5offset,$E841))*OFFSET($F$7,0,$E841))-SUM($G841:BG841),(((INDEX('PTRM input'!$G$385:$P$434,A5offset,$E841)-INDEX('PTRM input'!$G$277:$P$326,A5offset,$E841))*OFFSET($F$7,0,$E841))-SUM($G841:BG841))*(OFFSET('PTRM input'!$G$477,0,$E841-1)/A5taxstdlife))))</f>
        <v>0</v>
      </c>
      <c r="BI841" s="251">
        <f ca="1">IF(A5taxstdlife="n/a","n/a",IF(A5taxstdlife="",0,IF(BI$3&gt;(A5stdlife+$E841),((INDEX('PTRM input'!$G$385:$P$434,A5offset,$E841)-INDEX('PTRM input'!$G$277:$P$326,A5offset,$E841))*OFFSET($F$7,0,$E841))-SUM($G841:BH841),(((INDEX('PTRM input'!$G$385:$P$434,A5offset,$E841)-INDEX('PTRM input'!$G$277:$P$326,A5offset,$E841))*OFFSET($F$7,0,$E841))-SUM($G841:BH841))*(OFFSET('PTRM input'!$G$477,0,$E841-1)/A5taxstdlife))))</f>
        <v>0</v>
      </c>
      <c r="BJ841" s="116"/>
      <c r="BK841" s="116"/>
      <c r="BL841" s="116"/>
      <c r="BM841" s="116"/>
    </row>
    <row r="842" spans="1:65" ht="12.75" hidden="1" customHeight="1" outlineLevel="2">
      <c r="A842" s="366"/>
      <c r="B842" s="19"/>
      <c r="C842" s="18"/>
      <c r="D842" s="760"/>
      <c r="E842" s="86">
        <v>9</v>
      </c>
      <c r="F842" s="356"/>
      <c r="G842" s="434"/>
      <c r="H842" s="435"/>
      <c r="I842" s="435"/>
      <c r="J842" s="435"/>
      <c r="K842" s="435"/>
      <c r="L842" s="435"/>
      <c r="M842" s="435"/>
      <c r="N842" s="435"/>
      <c r="O842" s="619"/>
      <c r="P842" s="251">
        <f ca="1">IF(A5taxstdlife="n/a","n/a",IF(A5taxstdlife="",0,IF(P$3&gt;(A5stdlife+$E842),((INDEX('PTRM input'!$G$385:$P$434,A5offset,$E842)-INDEX('PTRM input'!$G$277:$P$326,A5offset,$E842))*OFFSET($F$7,0,$E842))-SUM($G842:O842),(((INDEX('PTRM input'!$G$385:$P$434,A5offset,$E842)-INDEX('PTRM input'!$G$277:$P$326,A5offset,$E842))*OFFSET($F$7,0,$E842))-SUM($G842:O842))*(OFFSET('PTRM input'!$G$477,0,$E842-1)/A5taxstdlife))))</f>
        <v>0</v>
      </c>
      <c r="Q842" s="251">
        <f ca="1">IF(A5taxstdlife="n/a","n/a",IF(A5taxstdlife="",0,IF(Q$3&gt;(A5stdlife+$E842),((INDEX('PTRM input'!$G$385:$P$434,A5offset,$E842)-INDEX('PTRM input'!$G$277:$P$326,A5offset,$E842))*OFFSET($F$7,0,$E842))-SUM($G842:P842),(((INDEX('PTRM input'!$G$385:$P$434,A5offset,$E842)-INDEX('PTRM input'!$G$277:$P$326,A5offset,$E842))*OFFSET($F$7,0,$E842))-SUM($G842:P842))*(OFFSET('PTRM input'!$G$477,0,$E842-1)/A5taxstdlife))))</f>
        <v>0</v>
      </c>
      <c r="R842" s="251">
        <f ca="1">IF(A5taxstdlife="n/a","n/a",IF(A5taxstdlife="",0,IF(R$3&gt;(A5stdlife+$E842),((INDEX('PTRM input'!$G$385:$P$434,A5offset,$E842)-INDEX('PTRM input'!$G$277:$P$326,A5offset,$E842))*OFFSET($F$7,0,$E842))-SUM($G842:Q842),(((INDEX('PTRM input'!$G$385:$P$434,A5offset,$E842)-INDEX('PTRM input'!$G$277:$P$326,A5offset,$E842))*OFFSET($F$7,0,$E842))-SUM($G842:Q842))*(OFFSET('PTRM input'!$G$477,0,$E842-1)/A5taxstdlife))))</f>
        <v>0</v>
      </c>
      <c r="S842" s="251">
        <f ca="1">IF(A5taxstdlife="n/a","n/a",IF(A5taxstdlife="",0,IF(S$3&gt;(A5stdlife+$E842),((INDEX('PTRM input'!$G$385:$P$434,A5offset,$E842)-INDEX('PTRM input'!$G$277:$P$326,A5offset,$E842))*OFFSET($F$7,0,$E842))-SUM($G842:R842),(((INDEX('PTRM input'!$G$385:$P$434,A5offset,$E842)-INDEX('PTRM input'!$G$277:$P$326,A5offset,$E842))*OFFSET($F$7,0,$E842))-SUM($G842:R842))*(OFFSET('PTRM input'!$G$477,0,$E842-1)/A5taxstdlife))))</f>
        <v>0</v>
      </c>
      <c r="T842" s="251">
        <f ca="1">IF(A5taxstdlife="n/a","n/a",IF(A5taxstdlife="",0,IF(T$3&gt;(A5stdlife+$E842),((INDEX('PTRM input'!$G$385:$P$434,A5offset,$E842)-INDEX('PTRM input'!$G$277:$P$326,A5offset,$E842))*OFFSET($F$7,0,$E842))-SUM($G842:S842),(((INDEX('PTRM input'!$G$385:$P$434,A5offset,$E842)-INDEX('PTRM input'!$G$277:$P$326,A5offset,$E842))*OFFSET($F$7,0,$E842))-SUM($G842:S842))*(OFFSET('PTRM input'!$G$477,0,$E842-1)/A5taxstdlife))))</f>
        <v>0</v>
      </c>
      <c r="U842" s="251">
        <f ca="1">IF(A5taxstdlife="n/a","n/a",IF(A5taxstdlife="",0,IF(U$3&gt;(A5stdlife+$E842),((INDEX('PTRM input'!$G$385:$P$434,A5offset,$E842)-INDEX('PTRM input'!$G$277:$P$326,A5offset,$E842))*OFFSET($F$7,0,$E842))-SUM($G842:T842),(((INDEX('PTRM input'!$G$385:$P$434,A5offset,$E842)-INDEX('PTRM input'!$G$277:$P$326,A5offset,$E842))*OFFSET($F$7,0,$E842))-SUM($G842:T842))*(OFFSET('PTRM input'!$G$477,0,$E842-1)/A5taxstdlife))))</f>
        <v>0</v>
      </c>
      <c r="V842" s="251">
        <f ca="1">IF(A5taxstdlife="n/a","n/a",IF(A5taxstdlife="",0,IF(V$3&gt;(A5stdlife+$E842),((INDEX('PTRM input'!$G$385:$P$434,A5offset,$E842)-INDEX('PTRM input'!$G$277:$P$326,A5offset,$E842))*OFFSET($F$7,0,$E842))-SUM($G842:U842),(((INDEX('PTRM input'!$G$385:$P$434,A5offset,$E842)-INDEX('PTRM input'!$G$277:$P$326,A5offset,$E842))*OFFSET($F$7,0,$E842))-SUM($G842:U842))*(OFFSET('PTRM input'!$G$477,0,$E842-1)/A5taxstdlife))))</f>
        <v>0</v>
      </c>
      <c r="W842" s="251">
        <f ca="1">IF(A5taxstdlife="n/a","n/a",IF(A5taxstdlife="",0,IF(W$3&gt;(A5stdlife+$E842),((INDEX('PTRM input'!$G$385:$P$434,A5offset,$E842)-INDEX('PTRM input'!$G$277:$P$326,A5offset,$E842))*OFFSET($F$7,0,$E842))-SUM($G842:V842),(((INDEX('PTRM input'!$G$385:$P$434,A5offset,$E842)-INDEX('PTRM input'!$G$277:$P$326,A5offset,$E842))*OFFSET($F$7,0,$E842))-SUM($G842:V842))*(OFFSET('PTRM input'!$G$477,0,$E842-1)/A5taxstdlife))))</f>
        <v>0</v>
      </c>
      <c r="X842" s="251">
        <f ca="1">IF(A5taxstdlife="n/a","n/a",IF(A5taxstdlife="",0,IF(X$3&gt;(A5stdlife+$E842),((INDEX('PTRM input'!$G$385:$P$434,A5offset,$E842)-INDEX('PTRM input'!$G$277:$P$326,A5offset,$E842))*OFFSET($F$7,0,$E842))-SUM($G842:W842),(((INDEX('PTRM input'!$G$385:$P$434,A5offset,$E842)-INDEX('PTRM input'!$G$277:$P$326,A5offset,$E842))*OFFSET($F$7,0,$E842))-SUM($G842:W842))*(OFFSET('PTRM input'!$G$477,0,$E842-1)/A5taxstdlife))))</f>
        <v>0</v>
      </c>
      <c r="Y842" s="251">
        <f ca="1">IF(A5taxstdlife="n/a","n/a",IF(A5taxstdlife="",0,IF(Y$3&gt;(A5stdlife+$E842),((INDEX('PTRM input'!$G$385:$P$434,A5offset,$E842)-INDEX('PTRM input'!$G$277:$P$326,A5offset,$E842))*OFFSET($F$7,0,$E842))-SUM($G842:X842),(((INDEX('PTRM input'!$G$385:$P$434,A5offset,$E842)-INDEX('PTRM input'!$G$277:$P$326,A5offset,$E842))*OFFSET($F$7,0,$E842))-SUM($G842:X842))*(OFFSET('PTRM input'!$G$477,0,$E842-1)/A5taxstdlife))))</f>
        <v>0</v>
      </c>
      <c r="Z842" s="251">
        <f ca="1">IF(A5taxstdlife="n/a","n/a",IF(A5taxstdlife="",0,IF(Z$3&gt;(A5stdlife+$E842),((INDEX('PTRM input'!$G$385:$P$434,A5offset,$E842)-INDEX('PTRM input'!$G$277:$P$326,A5offset,$E842))*OFFSET($F$7,0,$E842))-SUM($G842:Y842),(((INDEX('PTRM input'!$G$385:$P$434,A5offset,$E842)-INDEX('PTRM input'!$G$277:$P$326,A5offset,$E842))*OFFSET($F$7,0,$E842))-SUM($G842:Y842))*(OFFSET('PTRM input'!$G$477,0,$E842-1)/A5taxstdlife))))</f>
        <v>0</v>
      </c>
      <c r="AA842" s="251">
        <f ca="1">IF(A5taxstdlife="n/a","n/a",IF(A5taxstdlife="",0,IF(AA$3&gt;(A5stdlife+$E842),((INDEX('PTRM input'!$G$385:$P$434,A5offset,$E842)-INDEX('PTRM input'!$G$277:$P$326,A5offset,$E842))*OFFSET($F$7,0,$E842))-SUM($G842:Z842),(((INDEX('PTRM input'!$G$385:$P$434,A5offset,$E842)-INDEX('PTRM input'!$G$277:$P$326,A5offset,$E842))*OFFSET($F$7,0,$E842))-SUM($G842:Z842))*(OFFSET('PTRM input'!$G$477,0,$E842-1)/A5taxstdlife))))</f>
        <v>0</v>
      </c>
      <c r="AB842" s="251">
        <f ca="1">IF(A5taxstdlife="n/a","n/a",IF(A5taxstdlife="",0,IF(AB$3&gt;(A5stdlife+$E842),((INDEX('PTRM input'!$G$385:$P$434,A5offset,$E842)-INDEX('PTRM input'!$G$277:$P$326,A5offset,$E842))*OFFSET($F$7,0,$E842))-SUM($G842:AA842),(((INDEX('PTRM input'!$G$385:$P$434,A5offset,$E842)-INDEX('PTRM input'!$G$277:$P$326,A5offset,$E842))*OFFSET($F$7,0,$E842))-SUM($G842:AA842))*(OFFSET('PTRM input'!$G$477,0,$E842-1)/A5taxstdlife))))</f>
        <v>0</v>
      </c>
      <c r="AC842" s="251">
        <f ca="1">IF(A5taxstdlife="n/a","n/a",IF(A5taxstdlife="",0,IF(AC$3&gt;(A5stdlife+$E842),((INDEX('PTRM input'!$G$385:$P$434,A5offset,$E842)-INDEX('PTRM input'!$G$277:$P$326,A5offset,$E842))*OFFSET($F$7,0,$E842))-SUM($G842:AB842),(((INDEX('PTRM input'!$G$385:$P$434,A5offset,$E842)-INDEX('PTRM input'!$G$277:$P$326,A5offset,$E842))*OFFSET($F$7,0,$E842))-SUM($G842:AB842))*(OFFSET('PTRM input'!$G$477,0,$E842-1)/A5taxstdlife))))</f>
        <v>0</v>
      </c>
      <c r="AD842" s="251">
        <f ca="1">IF(A5taxstdlife="n/a","n/a",IF(A5taxstdlife="",0,IF(AD$3&gt;(A5stdlife+$E842),((INDEX('PTRM input'!$G$385:$P$434,A5offset,$E842)-INDEX('PTRM input'!$G$277:$P$326,A5offset,$E842))*OFFSET($F$7,0,$E842))-SUM($G842:AC842),(((INDEX('PTRM input'!$G$385:$P$434,A5offset,$E842)-INDEX('PTRM input'!$G$277:$P$326,A5offset,$E842))*OFFSET($F$7,0,$E842))-SUM($G842:AC842))*(OFFSET('PTRM input'!$G$477,0,$E842-1)/A5taxstdlife))))</f>
        <v>0</v>
      </c>
      <c r="AE842" s="251">
        <f ca="1">IF(A5taxstdlife="n/a","n/a",IF(A5taxstdlife="",0,IF(AE$3&gt;(A5stdlife+$E842),((INDEX('PTRM input'!$G$385:$P$434,A5offset,$E842)-INDEX('PTRM input'!$G$277:$P$326,A5offset,$E842))*OFFSET($F$7,0,$E842))-SUM($G842:AD842),(((INDEX('PTRM input'!$G$385:$P$434,A5offset,$E842)-INDEX('PTRM input'!$G$277:$P$326,A5offset,$E842))*OFFSET($F$7,0,$E842))-SUM($G842:AD842))*(OFFSET('PTRM input'!$G$477,0,$E842-1)/A5taxstdlife))))</f>
        <v>0</v>
      </c>
      <c r="AF842" s="251">
        <f ca="1">IF(A5taxstdlife="n/a","n/a",IF(A5taxstdlife="",0,IF(AF$3&gt;(A5stdlife+$E842),((INDEX('PTRM input'!$G$385:$P$434,A5offset,$E842)-INDEX('PTRM input'!$G$277:$P$326,A5offset,$E842))*OFFSET($F$7,0,$E842))-SUM($G842:AE842),(((INDEX('PTRM input'!$G$385:$P$434,A5offset,$E842)-INDEX('PTRM input'!$G$277:$P$326,A5offset,$E842))*OFFSET($F$7,0,$E842))-SUM($G842:AE842))*(OFFSET('PTRM input'!$G$477,0,$E842-1)/A5taxstdlife))))</f>
        <v>0</v>
      </c>
      <c r="AG842" s="251">
        <f ca="1">IF(A5taxstdlife="n/a","n/a",IF(A5taxstdlife="",0,IF(AG$3&gt;(A5stdlife+$E842),((INDEX('PTRM input'!$G$385:$P$434,A5offset,$E842)-INDEX('PTRM input'!$G$277:$P$326,A5offset,$E842))*OFFSET($F$7,0,$E842))-SUM($G842:AF842),(((INDEX('PTRM input'!$G$385:$P$434,A5offset,$E842)-INDEX('PTRM input'!$G$277:$P$326,A5offset,$E842))*OFFSET($F$7,0,$E842))-SUM($G842:AF842))*(OFFSET('PTRM input'!$G$477,0,$E842-1)/A5taxstdlife))))</f>
        <v>0</v>
      </c>
      <c r="AH842" s="251">
        <f ca="1">IF(A5taxstdlife="n/a","n/a",IF(A5taxstdlife="",0,IF(AH$3&gt;(A5stdlife+$E842),((INDEX('PTRM input'!$G$385:$P$434,A5offset,$E842)-INDEX('PTRM input'!$G$277:$P$326,A5offset,$E842))*OFFSET($F$7,0,$E842))-SUM($G842:AG842),(((INDEX('PTRM input'!$G$385:$P$434,A5offset,$E842)-INDEX('PTRM input'!$G$277:$P$326,A5offset,$E842))*OFFSET($F$7,0,$E842))-SUM($G842:AG842))*(OFFSET('PTRM input'!$G$477,0,$E842-1)/A5taxstdlife))))</f>
        <v>0</v>
      </c>
      <c r="AI842" s="251">
        <f ca="1">IF(A5taxstdlife="n/a","n/a",IF(A5taxstdlife="",0,IF(AI$3&gt;(A5stdlife+$E842),((INDEX('PTRM input'!$G$385:$P$434,A5offset,$E842)-INDEX('PTRM input'!$G$277:$P$326,A5offset,$E842))*OFFSET($F$7,0,$E842))-SUM($G842:AH842),(((INDEX('PTRM input'!$G$385:$P$434,A5offset,$E842)-INDEX('PTRM input'!$G$277:$P$326,A5offset,$E842))*OFFSET($F$7,0,$E842))-SUM($G842:AH842))*(OFFSET('PTRM input'!$G$477,0,$E842-1)/A5taxstdlife))))</f>
        <v>0</v>
      </c>
      <c r="AJ842" s="251">
        <f ca="1">IF(A5taxstdlife="n/a","n/a",IF(A5taxstdlife="",0,IF(AJ$3&gt;(A5stdlife+$E842),((INDEX('PTRM input'!$G$385:$P$434,A5offset,$E842)-INDEX('PTRM input'!$G$277:$P$326,A5offset,$E842))*OFFSET($F$7,0,$E842))-SUM($G842:AI842),(((INDEX('PTRM input'!$G$385:$P$434,A5offset,$E842)-INDEX('PTRM input'!$G$277:$P$326,A5offset,$E842))*OFFSET($F$7,0,$E842))-SUM($G842:AI842))*(OFFSET('PTRM input'!$G$477,0,$E842-1)/A5taxstdlife))))</f>
        <v>0</v>
      </c>
      <c r="AK842" s="251">
        <f ca="1">IF(A5taxstdlife="n/a","n/a",IF(A5taxstdlife="",0,IF(AK$3&gt;(A5stdlife+$E842),((INDEX('PTRM input'!$G$385:$P$434,A5offset,$E842)-INDEX('PTRM input'!$G$277:$P$326,A5offset,$E842))*OFFSET($F$7,0,$E842))-SUM($G842:AJ842),(((INDEX('PTRM input'!$G$385:$P$434,A5offset,$E842)-INDEX('PTRM input'!$G$277:$P$326,A5offset,$E842))*OFFSET($F$7,0,$E842))-SUM($G842:AJ842))*(OFFSET('PTRM input'!$G$477,0,$E842-1)/A5taxstdlife))))</f>
        <v>0</v>
      </c>
      <c r="AL842" s="251">
        <f ca="1">IF(A5taxstdlife="n/a","n/a",IF(A5taxstdlife="",0,IF(AL$3&gt;(A5stdlife+$E842),((INDEX('PTRM input'!$G$385:$P$434,A5offset,$E842)-INDEX('PTRM input'!$G$277:$P$326,A5offset,$E842))*OFFSET($F$7,0,$E842))-SUM($G842:AK842),(((INDEX('PTRM input'!$G$385:$P$434,A5offset,$E842)-INDEX('PTRM input'!$G$277:$P$326,A5offset,$E842))*OFFSET($F$7,0,$E842))-SUM($G842:AK842))*(OFFSET('PTRM input'!$G$477,0,$E842-1)/A5taxstdlife))))</f>
        <v>0</v>
      </c>
      <c r="AM842" s="251">
        <f ca="1">IF(A5taxstdlife="n/a","n/a",IF(A5taxstdlife="",0,IF(AM$3&gt;(A5stdlife+$E842),((INDEX('PTRM input'!$G$385:$P$434,A5offset,$E842)-INDEX('PTRM input'!$G$277:$P$326,A5offset,$E842))*OFFSET($F$7,0,$E842))-SUM($G842:AL842),(((INDEX('PTRM input'!$G$385:$P$434,A5offset,$E842)-INDEX('PTRM input'!$G$277:$P$326,A5offset,$E842))*OFFSET($F$7,0,$E842))-SUM($G842:AL842))*(OFFSET('PTRM input'!$G$477,0,$E842-1)/A5taxstdlife))))</f>
        <v>0</v>
      </c>
      <c r="AN842" s="251">
        <f ca="1">IF(A5taxstdlife="n/a","n/a",IF(A5taxstdlife="",0,IF(AN$3&gt;(A5stdlife+$E842),((INDEX('PTRM input'!$G$385:$P$434,A5offset,$E842)-INDEX('PTRM input'!$G$277:$P$326,A5offset,$E842))*OFFSET($F$7,0,$E842))-SUM($G842:AM842),(((INDEX('PTRM input'!$G$385:$P$434,A5offset,$E842)-INDEX('PTRM input'!$G$277:$P$326,A5offset,$E842))*OFFSET($F$7,0,$E842))-SUM($G842:AM842))*(OFFSET('PTRM input'!$G$477,0,$E842-1)/A5taxstdlife))))</f>
        <v>0</v>
      </c>
      <c r="AO842" s="251">
        <f ca="1">IF(A5taxstdlife="n/a","n/a",IF(A5taxstdlife="",0,IF(AO$3&gt;(A5stdlife+$E842),((INDEX('PTRM input'!$G$385:$P$434,A5offset,$E842)-INDEX('PTRM input'!$G$277:$P$326,A5offset,$E842))*OFFSET($F$7,0,$E842))-SUM($G842:AN842),(((INDEX('PTRM input'!$G$385:$P$434,A5offset,$E842)-INDEX('PTRM input'!$G$277:$P$326,A5offset,$E842))*OFFSET($F$7,0,$E842))-SUM($G842:AN842))*(OFFSET('PTRM input'!$G$477,0,$E842-1)/A5taxstdlife))))</f>
        <v>0</v>
      </c>
      <c r="AP842" s="251">
        <f ca="1">IF(A5taxstdlife="n/a","n/a",IF(A5taxstdlife="",0,IF(AP$3&gt;(A5stdlife+$E842),((INDEX('PTRM input'!$G$385:$P$434,A5offset,$E842)-INDEX('PTRM input'!$G$277:$P$326,A5offset,$E842))*OFFSET($F$7,0,$E842))-SUM($G842:AO842),(((INDEX('PTRM input'!$G$385:$P$434,A5offset,$E842)-INDEX('PTRM input'!$G$277:$P$326,A5offset,$E842))*OFFSET($F$7,0,$E842))-SUM($G842:AO842))*(OFFSET('PTRM input'!$G$477,0,$E842-1)/A5taxstdlife))))</f>
        <v>0</v>
      </c>
      <c r="AQ842" s="251">
        <f ca="1">IF(A5taxstdlife="n/a","n/a",IF(A5taxstdlife="",0,IF(AQ$3&gt;(A5stdlife+$E842),((INDEX('PTRM input'!$G$385:$P$434,A5offset,$E842)-INDEX('PTRM input'!$G$277:$P$326,A5offset,$E842))*OFFSET($F$7,0,$E842))-SUM($G842:AP842),(((INDEX('PTRM input'!$G$385:$P$434,A5offset,$E842)-INDEX('PTRM input'!$G$277:$P$326,A5offset,$E842))*OFFSET($F$7,0,$E842))-SUM($G842:AP842))*(OFFSET('PTRM input'!$G$477,0,$E842-1)/A5taxstdlife))))</f>
        <v>0</v>
      </c>
      <c r="AR842" s="251">
        <f ca="1">IF(A5taxstdlife="n/a","n/a",IF(A5taxstdlife="",0,IF(AR$3&gt;(A5stdlife+$E842),((INDEX('PTRM input'!$G$385:$P$434,A5offset,$E842)-INDEX('PTRM input'!$G$277:$P$326,A5offset,$E842))*OFFSET($F$7,0,$E842))-SUM($G842:AQ842),(((INDEX('PTRM input'!$G$385:$P$434,A5offset,$E842)-INDEX('PTRM input'!$G$277:$P$326,A5offset,$E842))*OFFSET($F$7,0,$E842))-SUM($G842:AQ842))*(OFFSET('PTRM input'!$G$477,0,$E842-1)/A5taxstdlife))))</f>
        <v>0</v>
      </c>
      <c r="AS842" s="251">
        <f ca="1">IF(A5taxstdlife="n/a","n/a",IF(A5taxstdlife="",0,IF(AS$3&gt;(A5stdlife+$E842),((INDEX('PTRM input'!$G$385:$P$434,A5offset,$E842)-INDEX('PTRM input'!$G$277:$P$326,A5offset,$E842))*OFFSET($F$7,0,$E842))-SUM($G842:AR842),(((INDEX('PTRM input'!$G$385:$P$434,A5offset,$E842)-INDEX('PTRM input'!$G$277:$P$326,A5offset,$E842))*OFFSET($F$7,0,$E842))-SUM($G842:AR842))*(OFFSET('PTRM input'!$G$477,0,$E842-1)/A5taxstdlife))))</f>
        <v>0</v>
      </c>
      <c r="AT842" s="251">
        <f ca="1">IF(A5taxstdlife="n/a","n/a",IF(A5taxstdlife="",0,IF(AT$3&gt;(A5stdlife+$E842),((INDEX('PTRM input'!$G$385:$P$434,A5offset,$E842)-INDEX('PTRM input'!$G$277:$P$326,A5offset,$E842))*OFFSET($F$7,0,$E842))-SUM($G842:AS842),(((INDEX('PTRM input'!$G$385:$P$434,A5offset,$E842)-INDEX('PTRM input'!$G$277:$P$326,A5offset,$E842))*OFFSET($F$7,0,$E842))-SUM($G842:AS842))*(OFFSET('PTRM input'!$G$477,0,$E842-1)/A5taxstdlife))))</f>
        <v>0</v>
      </c>
      <c r="AU842" s="251">
        <f ca="1">IF(A5taxstdlife="n/a","n/a",IF(A5taxstdlife="",0,IF(AU$3&gt;(A5stdlife+$E842),((INDEX('PTRM input'!$G$385:$P$434,A5offset,$E842)-INDEX('PTRM input'!$G$277:$P$326,A5offset,$E842))*OFFSET($F$7,0,$E842))-SUM($G842:AT842),(((INDEX('PTRM input'!$G$385:$P$434,A5offset,$E842)-INDEX('PTRM input'!$G$277:$P$326,A5offset,$E842))*OFFSET($F$7,0,$E842))-SUM($G842:AT842))*(OFFSET('PTRM input'!$G$477,0,$E842-1)/A5taxstdlife))))</f>
        <v>0</v>
      </c>
      <c r="AV842" s="251">
        <f ca="1">IF(A5taxstdlife="n/a","n/a",IF(A5taxstdlife="",0,IF(AV$3&gt;(A5stdlife+$E842),((INDEX('PTRM input'!$G$385:$P$434,A5offset,$E842)-INDEX('PTRM input'!$G$277:$P$326,A5offset,$E842))*OFFSET($F$7,0,$E842))-SUM($G842:AU842),(((INDEX('PTRM input'!$G$385:$P$434,A5offset,$E842)-INDEX('PTRM input'!$G$277:$P$326,A5offset,$E842))*OFFSET($F$7,0,$E842))-SUM($G842:AU842))*(OFFSET('PTRM input'!$G$477,0,$E842-1)/A5taxstdlife))))</f>
        <v>0</v>
      </c>
      <c r="AW842" s="251">
        <f ca="1">IF(A5taxstdlife="n/a","n/a",IF(A5taxstdlife="",0,IF(AW$3&gt;(A5stdlife+$E842),((INDEX('PTRM input'!$G$385:$P$434,A5offset,$E842)-INDEX('PTRM input'!$G$277:$P$326,A5offset,$E842))*OFFSET($F$7,0,$E842))-SUM($G842:AV842),(((INDEX('PTRM input'!$G$385:$P$434,A5offset,$E842)-INDEX('PTRM input'!$G$277:$P$326,A5offset,$E842))*OFFSET($F$7,0,$E842))-SUM($G842:AV842))*(OFFSET('PTRM input'!$G$477,0,$E842-1)/A5taxstdlife))))</f>
        <v>0</v>
      </c>
      <c r="AX842" s="251">
        <f ca="1">IF(A5taxstdlife="n/a","n/a",IF(A5taxstdlife="",0,IF(AX$3&gt;(A5stdlife+$E842),((INDEX('PTRM input'!$G$385:$P$434,A5offset,$E842)-INDEX('PTRM input'!$G$277:$P$326,A5offset,$E842))*OFFSET($F$7,0,$E842))-SUM($G842:AW842),(((INDEX('PTRM input'!$G$385:$P$434,A5offset,$E842)-INDEX('PTRM input'!$G$277:$P$326,A5offset,$E842))*OFFSET($F$7,0,$E842))-SUM($G842:AW842))*(OFFSET('PTRM input'!$G$477,0,$E842-1)/A5taxstdlife))))</f>
        <v>0</v>
      </c>
      <c r="AY842" s="251">
        <f ca="1">IF(A5taxstdlife="n/a","n/a",IF(A5taxstdlife="",0,IF(AY$3&gt;(A5stdlife+$E842),((INDEX('PTRM input'!$G$385:$P$434,A5offset,$E842)-INDEX('PTRM input'!$G$277:$P$326,A5offset,$E842))*OFFSET($F$7,0,$E842))-SUM($G842:AX842),(((INDEX('PTRM input'!$G$385:$P$434,A5offset,$E842)-INDEX('PTRM input'!$G$277:$P$326,A5offset,$E842))*OFFSET($F$7,0,$E842))-SUM($G842:AX842))*(OFFSET('PTRM input'!$G$477,0,$E842-1)/A5taxstdlife))))</f>
        <v>0</v>
      </c>
      <c r="AZ842" s="251">
        <f ca="1">IF(A5taxstdlife="n/a","n/a",IF(A5taxstdlife="",0,IF(AZ$3&gt;(A5stdlife+$E842),((INDEX('PTRM input'!$G$385:$P$434,A5offset,$E842)-INDEX('PTRM input'!$G$277:$P$326,A5offset,$E842))*OFFSET($F$7,0,$E842))-SUM($G842:AY842),(((INDEX('PTRM input'!$G$385:$P$434,A5offset,$E842)-INDEX('PTRM input'!$G$277:$P$326,A5offset,$E842))*OFFSET($F$7,0,$E842))-SUM($G842:AY842))*(OFFSET('PTRM input'!$G$477,0,$E842-1)/A5taxstdlife))))</f>
        <v>0</v>
      </c>
      <c r="BA842" s="251">
        <f ca="1">IF(A5taxstdlife="n/a","n/a",IF(A5taxstdlife="",0,IF(BA$3&gt;(A5stdlife+$E842),((INDEX('PTRM input'!$G$385:$P$434,A5offset,$E842)-INDEX('PTRM input'!$G$277:$P$326,A5offset,$E842))*OFFSET($F$7,0,$E842))-SUM($G842:AZ842),(((INDEX('PTRM input'!$G$385:$P$434,A5offset,$E842)-INDEX('PTRM input'!$G$277:$P$326,A5offset,$E842))*OFFSET($F$7,0,$E842))-SUM($G842:AZ842))*(OFFSET('PTRM input'!$G$477,0,$E842-1)/A5taxstdlife))))</f>
        <v>0</v>
      </c>
      <c r="BB842" s="251">
        <f ca="1">IF(A5taxstdlife="n/a","n/a",IF(A5taxstdlife="",0,IF(BB$3&gt;(A5stdlife+$E842),((INDEX('PTRM input'!$G$385:$P$434,A5offset,$E842)-INDEX('PTRM input'!$G$277:$P$326,A5offset,$E842))*OFFSET($F$7,0,$E842))-SUM($G842:BA842),(((INDEX('PTRM input'!$G$385:$P$434,A5offset,$E842)-INDEX('PTRM input'!$G$277:$P$326,A5offset,$E842))*OFFSET($F$7,0,$E842))-SUM($G842:BA842))*(OFFSET('PTRM input'!$G$477,0,$E842-1)/A5taxstdlife))))</f>
        <v>0</v>
      </c>
      <c r="BC842" s="251">
        <f ca="1">IF(A5taxstdlife="n/a","n/a",IF(A5taxstdlife="",0,IF(BC$3&gt;(A5stdlife+$E842),((INDEX('PTRM input'!$G$385:$P$434,A5offset,$E842)-INDEX('PTRM input'!$G$277:$P$326,A5offset,$E842))*OFFSET($F$7,0,$E842))-SUM($G842:BB842),(((INDEX('PTRM input'!$G$385:$P$434,A5offset,$E842)-INDEX('PTRM input'!$G$277:$P$326,A5offset,$E842))*OFFSET($F$7,0,$E842))-SUM($G842:BB842))*(OFFSET('PTRM input'!$G$477,0,$E842-1)/A5taxstdlife))))</f>
        <v>0</v>
      </c>
      <c r="BD842" s="251">
        <f ca="1">IF(A5taxstdlife="n/a","n/a",IF(A5taxstdlife="",0,IF(BD$3&gt;(A5stdlife+$E842),((INDEX('PTRM input'!$G$385:$P$434,A5offset,$E842)-INDEX('PTRM input'!$G$277:$P$326,A5offset,$E842))*OFFSET($F$7,0,$E842))-SUM($G842:BC842),(((INDEX('PTRM input'!$G$385:$P$434,A5offset,$E842)-INDEX('PTRM input'!$G$277:$P$326,A5offset,$E842))*OFFSET($F$7,0,$E842))-SUM($G842:BC842))*(OFFSET('PTRM input'!$G$477,0,$E842-1)/A5taxstdlife))))</f>
        <v>0</v>
      </c>
      <c r="BE842" s="251">
        <f ca="1">IF(A5taxstdlife="n/a","n/a",IF(A5taxstdlife="",0,IF(BE$3&gt;(A5stdlife+$E842),((INDEX('PTRM input'!$G$385:$P$434,A5offset,$E842)-INDEX('PTRM input'!$G$277:$P$326,A5offset,$E842))*OFFSET($F$7,0,$E842))-SUM($G842:BD842),(((INDEX('PTRM input'!$G$385:$P$434,A5offset,$E842)-INDEX('PTRM input'!$G$277:$P$326,A5offset,$E842))*OFFSET($F$7,0,$E842))-SUM($G842:BD842))*(OFFSET('PTRM input'!$G$477,0,$E842-1)/A5taxstdlife))))</f>
        <v>0</v>
      </c>
      <c r="BF842" s="251">
        <f ca="1">IF(A5taxstdlife="n/a","n/a",IF(A5taxstdlife="",0,IF(BF$3&gt;(A5stdlife+$E842),((INDEX('PTRM input'!$G$385:$P$434,A5offset,$E842)-INDEX('PTRM input'!$G$277:$P$326,A5offset,$E842))*OFFSET($F$7,0,$E842))-SUM($G842:BE842),(((INDEX('PTRM input'!$G$385:$P$434,A5offset,$E842)-INDEX('PTRM input'!$G$277:$P$326,A5offset,$E842))*OFFSET($F$7,0,$E842))-SUM($G842:BE842))*(OFFSET('PTRM input'!$G$477,0,$E842-1)/A5taxstdlife))))</f>
        <v>0</v>
      </c>
      <c r="BG842" s="251">
        <f ca="1">IF(A5taxstdlife="n/a","n/a",IF(A5taxstdlife="",0,IF(BG$3&gt;(A5stdlife+$E842),((INDEX('PTRM input'!$G$385:$P$434,A5offset,$E842)-INDEX('PTRM input'!$G$277:$P$326,A5offset,$E842))*OFFSET($F$7,0,$E842))-SUM($G842:BF842),(((INDEX('PTRM input'!$G$385:$P$434,A5offset,$E842)-INDEX('PTRM input'!$G$277:$P$326,A5offset,$E842))*OFFSET($F$7,0,$E842))-SUM($G842:BF842))*(OFFSET('PTRM input'!$G$477,0,$E842-1)/A5taxstdlife))))</f>
        <v>0</v>
      </c>
      <c r="BH842" s="251">
        <f ca="1">IF(A5taxstdlife="n/a","n/a",IF(A5taxstdlife="",0,IF(BH$3&gt;(A5stdlife+$E842),((INDEX('PTRM input'!$G$385:$P$434,A5offset,$E842)-INDEX('PTRM input'!$G$277:$P$326,A5offset,$E842))*OFFSET($F$7,0,$E842))-SUM($G842:BG842),(((INDEX('PTRM input'!$G$385:$P$434,A5offset,$E842)-INDEX('PTRM input'!$G$277:$P$326,A5offset,$E842))*OFFSET($F$7,0,$E842))-SUM($G842:BG842))*(OFFSET('PTRM input'!$G$477,0,$E842-1)/A5taxstdlife))))</f>
        <v>0</v>
      </c>
      <c r="BI842" s="251">
        <f ca="1">IF(A5taxstdlife="n/a","n/a",IF(A5taxstdlife="",0,IF(BI$3&gt;(A5stdlife+$E842),((INDEX('PTRM input'!$G$385:$P$434,A5offset,$E842)-INDEX('PTRM input'!$G$277:$P$326,A5offset,$E842))*OFFSET($F$7,0,$E842))-SUM($G842:BH842),(((INDEX('PTRM input'!$G$385:$P$434,A5offset,$E842)-INDEX('PTRM input'!$G$277:$P$326,A5offset,$E842))*OFFSET($F$7,0,$E842))-SUM($G842:BH842))*(OFFSET('PTRM input'!$G$477,0,$E842-1)/A5taxstdlife))))</f>
        <v>0</v>
      </c>
      <c r="BJ842" s="116"/>
      <c r="BK842" s="116"/>
      <c r="BL842" s="116"/>
      <c r="BM842" s="116"/>
    </row>
    <row r="843" spans="1:65" ht="12.75" hidden="1" customHeight="1" outlineLevel="2">
      <c r="A843" s="366"/>
      <c r="B843" s="19"/>
      <c r="C843" s="18"/>
      <c r="D843" s="760"/>
      <c r="E843" s="87">
        <v>10</v>
      </c>
      <c r="F843" s="356"/>
      <c r="G843" s="434"/>
      <c r="H843" s="435"/>
      <c r="I843" s="435"/>
      <c r="J843" s="435"/>
      <c r="K843" s="435"/>
      <c r="L843" s="435"/>
      <c r="M843" s="435"/>
      <c r="N843" s="435"/>
      <c r="O843" s="435"/>
      <c r="P843" s="619"/>
      <c r="Q843" s="251">
        <f ca="1">IF(A5taxstdlife="n/a","n/a",IF(A5taxstdlife="",0,IF(Q$3&gt;(A5stdlife+$E843),((INDEX('PTRM input'!$G$385:$P$434,A5offset,$E843)-INDEX('PTRM input'!$G$277:$P$326,A5offset,$E843))*OFFSET($F$7,0,$E843))-SUM($G843:P843),(((INDEX('PTRM input'!$G$385:$P$434,A5offset,$E843)-INDEX('PTRM input'!$G$277:$P$326,A5offset,$E843))*OFFSET($F$7,0,$E843))-SUM($G843:P843))*(OFFSET('PTRM input'!$G$477,0,$E843-1)/A5taxstdlife))))</f>
        <v>0</v>
      </c>
      <c r="R843" s="251">
        <f ca="1">IF(A5taxstdlife="n/a","n/a",IF(A5taxstdlife="",0,IF(R$3&gt;(A5stdlife+$E843),((INDEX('PTRM input'!$G$385:$P$434,A5offset,$E843)-INDEX('PTRM input'!$G$277:$P$326,A5offset,$E843))*OFFSET($F$7,0,$E843))-SUM($G843:Q843),(((INDEX('PTRM input'!$G$385:$P$434,A5offset,$E843)-INDEX('PTRM input'!$G$277:$P$326,A5offset,$E843))*OFFSET($F$7,0,$E843))-SUM($G843:Q843))*(OFFSET('PTRM input'!$G$477,0,$E843-1)/A5taxstdlife))))</f>
        <v>0</v>
      </c>
      <c r="S843" s="251">
        <f ca="1">IF(A5taxstdlife="n/a","n/a",IF(A5taxstdlife="",0,IF(S$3&gt;(A5stdlife+$E843),((INDEX('PTRM input'!$G$385:$P$434,A5offset,$E843)-INDEX('PTRM input'!$G$277:$P$326,A5offset,$E843))*OFFSET($F$7,0,$E843))-SUM($G843:R843),(((INDEX('PTRM input'!$G$385:$P$434,A5offset,$E843)-INDEX('PTRM input'!$G$277:$P$326,A5offset,$E843))*OFFSET($F$7,0,$E843))-SUM($G843:R843))*(OFFSET('PTRM input'!$G$477,0,$E843-1)/A5taxstdlife))))</f>
        <v>0</v>
      </c>
      <c r="T843" s="251">
        <f ca="1">IF(A5taxstdlife="n/a","n/a",IF(A5taxstdlife="",0,IF(T$3&gt;(A5stdlife+$E843),((INDEX('PTRM input'!$G$385:$P$434,A5offset,$E843)-INDEX('PTRM input'!$G$277:$P$326,A5offset,$E843))*OFFSET($F$7,0,$E843))-SUM($G843:S843),(((INDEX('PTRM input'!$G$385:$P$434,A5offset,$E843)-INDEX('PTRM input'!$G$277:$P$326,A5offset,$E843))*OFFSET($F$7,0,$E843))-SUM($G843:S843))*(OFFSET('PTRM input'!$G$477,0,$E843-1)/A5taxstdlife))))</f>
        <v>0</v>
      </c>
      <c r="U843" s="251">
        <f ca="1">IF(A5taxstdlife="n/a","n/a",IF(A5taxstdlife="",0,IF(U$3&gt;(A5stdlife+$E843),((INDEX('PTRM input'!$G$385:$P$434,A5offset,$E843)-INDEX('PTRM input'!$G$277:$P$326,A5offset,$E843))*OFFSET($F$7,0,$E843))-SUM($G843:T843),(((INDEX('PTRM input'!$G$385:$P$434,A5offset,$E843)-INDEX('PTRM input'!$G$277:$P$326,A5offset,$E843))*OFFSET($F$7,0,$E843))-SUM($G843:T843))*(OFFSET('PTRM input'!$G$477,0,$E843-1)/A5taxstdlife))))</f>
        <v>0</v>
      </c>
      <c r="V843" s="251">
        <f ca="1">IF(A5taxstdlife="n/a","n/a",IF(A5taxstdlife="",0,IF(V$3&gt;(A5stdlife+$E843),((INDEX('PTRM input'!$G$385:$P$434,A5offset,$E843)-INDEX('PTRM input'!$G$277:$P$326,A5offset,$E843))*OFFSET($F$7,0,$E843))-SUM($G843:U843),(((INDEX('PTRM input'!$G$385:$P$434,A5offset,$E843)-INDEX('PTRM input'!$G$277:$P$326,A5offset,$E843))*OFFSET($F$7,0,$E843))-SUM($G843:U843))*(OFFSET('PTRM input'!$G$477,0,$E843-1)/A5taxstdlife))))</f>
        <v>0</v>
      </c>
      <c r="W843" s="251">
        <f ca="1">IF(A5taxstdlife="n/a","n/a",IF(A5taxstdlife="",0,IF(W$3&gt;(A5stdlife+$E843),((INDEX('PTRM input'!$G$385:$P$434,A5offset,$E843)-INDEX('PTRM input'!$G$277:$P$326,A5offset,$E843))*OFFSET($F$7,0,$E843))-SUM($G843:V843),(((INDEX('PTRM input'!$G$385:$P$434,A5offset,$E843)-INDEX('PTRM input'!$G$277:$P$326,A5offset,$E843))*OFFSET($F$7,0,$E843))-SUM($G843:V843))*(OFFSET('PTRM input'!$G$477,0,$E843-1)/A5taxstdlife))))</f>
        <v>0</v>
      </c>
      <c r="X843" s="251">
        <f ca="1">IF(A5taxstdlife="n/a","n/a",IF(A5taxstdlife="",0,IF(X$3&gt;(A5stdlife+$E843),((INDEX('PTRM input'!$G$385:$P$434,A5offset,$E843)-INDEX('PTRM input'!$G$277:$P$326,A5offset,$E843))*OFFSET($F$7,0,$E843))-SUM($G843:W843),(((INDEX('PTRM input'!$G$385:$P$434,A5offset,$E843)-INDEX('PTRM input'!$G$277:$P$326,A5offset,$E843))*OFFSET($F$7,0,$E843))-SUM($G843:W843))*(OFFSET('PTRM input'!$G$477,0,$E843-1)/A5taxstdlife))))</f>
        <v>0</v>
      </c>
      <c r="Y843" s="251">
        <f ca="1">IF(A5taxstdlife="n/a","n/a",IF(A5taxstdlife="",0,IF(Y$3&gt;(A5stdlife+$E843),((INDEX('PTRM input'!$G$385:$P$434,A5offset,$E843)-INDEX('PTRM input'!$G$277:$P$326,A5offset,$E843))*OFFSET($F$7,0,$E843))-SUM($G843:X843),(((INDEX('PTRM input'!$G$385:$P$434,A5offset,$E843)-INDEX('PTRM input'!$G$277:$P$326,A5offset,$E843))*OFFSET($F$7,0,$E843))-SUM($G843:X843))*(OFFSET('PTRM input'!$G$477,0,$E843-1)/A5taxstdlife))))</f>
        <v>0</v>
      </c>
      <c r="Z843" s="251">
        <f ca="1">IF(A5taxstdlife="n/a","n/a",IF(A5taxstdlife="",0,IF(Z$3&gt;(A5stdlife+$E843),((INDEX('PTRM input'!$G$385:$P$434,A5offset,$E843)-INDEX('PTRM input'!$G$277:$P$326,A5offset,$E843))*OFFSET($F$7,0,$E843))-SUM($G843:Y843),(((INDEX('PTRM input'!$G$385:$P$434,A5offset,$E843)-INDEX('PTRM input'!$G$277:$P$326,A5offset,$E843))*OFFSET($F$7,0,$E843))-SUM($G843:Y843))*(OFFSET('PTRM input'!$G$477,0,$E843-1)/A5taxstdlife))))</f>
        <v>0</v>
      </c>
      <c r="AA843" s="251">
        <f ca="1">IF(A5taxstdlife="n/a","n/a",IF(A5taxstdlife="",0,IF(AA$3&gt;(A5stdlife+$E843),((INDEX('PTRM input'!$G$385:$P$434,A5offset,$E843)-INDEX('PTRM input'!$G$277:$P$326,A5offset,$E843))*OFFSET($F$7,0,$E843))-SUM($G843:Z843),(((INDEX('PTRM input'!$G$385:$P$434,A5offset,$E843)-INDEX('PTRM input'!$G$277:$P$326,A5offset,$E843))*OFFSET($F$7,0,$E843))-SUM($G843:Z843))*(OFFSET('PTRM input'!$G$477,0,$E843-1)/A5taxstdlife))))</f>
        <v>0</v>
      </c>
      <c r="AB843" s="251">
        <f ca="1">IF(A5taxstdlife="n/a","n/a",IF(A5taxstdlife="",0,IF(AB$3&gt;(A5stdlife+$E843),((INDEX('PTRM input'!$G$385:$P$434,A5offset,$E843)-INDEX('PTRM input'!$G$277:$P$326,A5offset,$E843))*OFFSET($F$7,0,$E843))-SUM($G843:AA843),(((INDEX('PTRM input'!$G$385:$P$434,A5offset,$E843)-INDEX('PTRM input'!$G$277:$P$326,A5offset,$E843))*OFFSET($F$7,0,$E843))-SUM($G843:AA843))*(OFFSET('PTRM input'!$G$477,0,$E843-1)/A5taxstdlife))))</f>
        <v>0</v>
      </c>
      <c r="AC843" s="251">
        <f ca="1">IF(A5taxstdlife="n/a","n/a",IF(A5taxstdlife="",0,IF(AC$3&gt;(A5stdlife+$E843),((INDEX('PTRM input'!$G$385:$P$434,A5offset,$E843)-INDEX('PTRM input'!$G$277:$P$326,A5offset,$E843))*OFFSET($F$7,0,$E843))-SUM($G843:AB843),(((INDEX('PTRM input'!$G$385:$P$434,A5offset,$E843)-INDEX('PTRM input'!$G$277:$P$326,A5offset,$E843))*OFFSET($F$7,0,$E843))-SUM($G843:AB843))*(OFFSET('PTRM input'!$G$477,0,$E843-1)/A5taxstdlife))))</f>
        <v>0</v>
      </c>
      <c r="AD843" s="251">
        <f ca="1">IF(A5taxstdlife="n/a","n/a",IF(A5taxstdlife="",0,IF(AD$3&gt;(A5stdlife+$E843),((INDEX('PTRM input'!$G$385:$P$434,A5offset,$E843)-INDEX('PTRM input'!$G$277:$P$326,A5offset,$E843))*OFFSET($F$7,0,$E843))-SUM($G843:AC843),(((INDEX('PTRM input'!$G$385:$P$434,A5offset,$E843)-INDEX('PTRM input'!$G$277:$P$326,A5offset,$E843))*OFFSET($F$7,0,$E843))-SUM($G843:AC843))*(OFFSET('PTRM input'!$G$477,0,$E843-1)/A5taxstdlife))))</f>
        <v>0</v>
      </c>
      <c r="AE843" s="251">
        <f ca="1">IF(A5taxstdlife="n/a","n/a",IF(A5taxstdlife="",0,IF(AE$3&gt;(A5stdlife+$E843),((INDEX('PTRM input'!$G$385:$P$434,A5offset,$E843)-INDEX('PTRM input'!$G$277:$P$326,A5offset,$E843))*OFFSET($F$7,0,$E843))-SUM($G843:AD843),(((INDEX('PTRM input'!$G$385:$P$434,A5offset,$E843)-INDEX('PTRM input'!$G$277:$P$326,A5offset,$E843))*OFFSET($F$7,0,$E843))-SUM($G843:AD843))*(OFFSET('PTRM input'!$G$477,0,$E843-1)/A5taxstdlife))))</f>
        <v>0</v>
      </c>
      <c r="AF843" s="251">
        <f ca="1">IF(A5taxstdlife="n/a","n/a",IF(A5taxstdlife="",0,IF(AF$3&gt;(A5stdlife+$E843),((INDEX('PTRM input'!$G$385:$P$434,A5offset,$E843)-INDEX('PTRM input'!$G$277:$P$326,A5offset,$E843))*OFFSET($F$7,0,$E843))-SUM($G843:AE843),(((INDEX('PTRM input'!$G$385:$P$434,A5offset,$E843)-INDEX('PTRM input'!$G$277:$P$326,A5offset,$E843))*OFFSET($F$7,0,$E843))-SUM($G843:AE843))*(OFFSET('PTRM input'!$G$477,0,$E843-1)/A5taxstdlife))))</f>
        <v>0</v>
      </c>
      <c r="AG843" s="251">
        <f ca="1">IF(A5taxstdlife="n/a","n/a",IF(A5taxstdlife="",0,IF(AG$3&gt;(A5stdlife+$E843),((INDEX('PTRM input'!$G$385:$P$434,A5offset,$E843)-INDEX('PTRM input'!$G$277:$P$326,A5offset,$E843))*OFFSET($F$7,0,$E843))-SUM($G843:AF843),(((INDEX('PTRM input'!$G$385:$P$434,A5offset,$E843)-INDEX('PTRM input'!$G$277:$P$326,A5offset,$E843))*OFFSET($F$7,0,$E843))-SUM($G843:AF843))*(OFFSET('PTRM input'!$G$477,0,$E843-1)/A5taxstdlife))))</f>
        <v>0</v>
      </c>
      <c r="AH843" s="251">
        <f ca="1">IF(A5taxstdlife="n/a","n/a",IF(A5taxstdlife="",0,IF(AH$3&gt;(A5stdlife+$E843),((INDEX('PTRM input'!$G$385:$P$434,A5offset,$E843)-INDEX('PTRM input'!$G$277:$P$326,A5offset,$E843))*OFFSET($F$7,0,$E843))-SUM($G843:AG843),(((INDEX('PTRM input'!$G$385:$P$434,A5offset,$E843)-INDEX('PTRM input'!$G$277:$P$326,A5offset,$E843))*OFFSET($F$7,0,$E843))-SUM($G843:AG843))*(OFFSET('PTRM input'!$G$477,0,$E843-1)/A5taxstdlife))))</f>
        <v>0</v>
      </c>
      <c r="AI843" s="251">
        <f ca="1">IF(A5taxstdlife="n/a","n/a",IF(A5taxstdlife="",0,IF(AI$3&gt;(A5stdlife+$E843),((INDEX('PTRM input'!$G$385:$P$434,A5offset,$E843)-INDEX('PTRM input'!$G$277:$P$326,A5offset,$E843))*OFFSET($F$7,0,$E843))-SUM($G843:AH843),(((INDEX('PTRM input'!$G$385:$P$434,A5offset,$E843)-INDEX('PTRM input'!$G$277:$P$326,A5offset,$E843))*OFFSET($F$7,0,$E843))-SUM($G843:AH843))*(OFFSET('PTRM input'!$G$477,0,$E843-1)/A5taxstdlife))))</f>
        <v>0</v>
      </c>
      <c r="AJ843" s="251">
        <f ca="1">IF(A5taxstdlife="n/a","n/a",IF(A5taxstdlife="",0,IF(AJ$3&gt;(A5stdlife+$E843),((INDEX('PTRM input'!$G$385:$P$434,A5offset,$E843)-INDEX('PTRM input'!$G$277:$P$326,A5offset,$E843))*OFFSET($F$7,0,$E843))-SUM($G843:AI843),(((INDEX('PTRM input'!$G$385:$P$434,A5offset,$E843)-INDEX('PTRM input'!$G$277:$P$326,A5offset,$E843))*OFFSET($F$7,0,$E843))-SUM($G843:AI843))*(OFFSET('PTRM input'!$G$477,0,$E843-1)/A5taxstdlife))))</f>
        <v>0</v>
      </c>
      <c r="AK843" s="251">
        <f ca="1">IF(A5taxstdlife="n/a","n/a",IF(A5taxstdlife="",0,IF(AK$3&gt;(A5stdlife+$E843),((INDEX('PTRM input'!$G$385:$P$434,A5offset,$E843)-INDEX('PTRM input'!$G$277:$P$326,A5offset,$E843))*OFFSET($F$7,0,$E843))-SUM($G843:AJ843),(((INDEX('PTRM input'!$G$385:$P$434,A5offset,$E843)-INDEX('PTRM input'!$G$277:$P$326,A5offset,$E843))*OFFSET($F$7,0,$E843))-SUM($G843:AJ843))*(OFFSET('PTRM input'!$G$477,0,$E843-1)/A5taxstdlife))))</f>
        <v>0</v>
      </c>
      <c r="AL843" s="251">
        <f ca="1">IF(A5taxstdlife="n/a","n/a",IF(A5taxstdlife="",0,IF(AL$3&gt;(A5stdlife+$E843),((INDEX('PTRM input'!$G$385:$P$434,A5offset,$E843)-INDEX('PTRM input'!$G$277:$P$326,A5offset,$E843))*OFFSET($F$7,0,$E843))-SUM($G843:AK843),(((INDEX('PTRM input'!$G$385:$P$434,A5offset,$E843)-INDEX('PTRM input'!$G$277:$P$326,A5offset,$E843))*OFFSET($F$7,0,$E843))-SUM($G843:AK843))*(OFFSET('PTRM input'!$G$477,0,$E843-1)/A5taxstdlife))))</f>
        <v>0</v>
      </c>
      <c r="AM843" s="251">
        <f ca="1">IF(A5taxstdlife="n/a","n/a",IF(A5taxstdlife="",0,IF(AM$3&gt;(A5stdlife+$E843),((INDEX('PTRM input'!$G$385:$P$434,A5offset,$E843)-INDEX('PTRM input'!$G$277:$P$326,A5offset,$E843))*OFFSET($F$7,0,$E843))-SUM($G843:AL843),(((INDEX('PTRM input'!$G$385:$P$434,A5offset,$E843)-INDEX('PTRM input'!$G$277:$P$326,A5offset,$E843))*OFFSET($F$7,0,$E843))-SUM($G843:AL843))*(OFFSET('PTRM input'!$G$477,0,$E843-1)/A5taxstdlife))))</f>
        <v>0</v>
      </c>
      <c r="AN843" s="251">
        <f ca="1">IF(A5taxstdlife="n/a","n/a",IF(A5taxstdlife="",0,IF(AN$3&gt;(A5stdlife+$E843),((INDEX('PTRM input'!$G$385:$P$434,A5offset,$E843)-INDEX('PTRM input'!$G$277:$P$326,A5offset,$E843))*OFFSET($F$7,0,$E843))-SUM($G843:AM843),(((INDEX('PTRM input'!$G$385:$P$434,A5offset,$E843)-INDEX('PTRM input'!$G$277:$P$326,A5offset,$E843))*OFFSET($F$7,0,$E843))-SUM($G843:AM843))*(OFFSET('PTRM input'!$G$477,0,$E843-1)/A5taxstdlife))))</f>
        <v>0</v>
      </c>
      <c r="AO843" s="251">
        <f ca="1">IF(A5taxstdlife="n/a","n/a",IF(A5taxstdlife="",0,IF(AO$3&gt;(A5stdlife+$E843),((INDEX('PTRM input'!$G$385:$P$434,A5offset,$E843)-INDEX('PTRM input'!$G$277:$P$326,A5offset,$E843))*OFFSET($F$7,0,$E843))-SUM($G843:AN843),(((INDEX('PTRM input'!$G$385:$P$434,A5offset,$E843)-INDEX('PTRM input'!$G$277:$P$326,A5offset,$E843))*OFFSET($F$7,0,$E843))-SUM($G843:AN843))*(OFFSET('PTRM input'!$G$477,0,$E843-1)/A5taxstdlife))))</f>
        <v>0</v>
      </c>
      <c r="AP843" s="251">
        <f ca="1">IF(A5taxstdlife="n/a","n/a",IF(A5taxstdlife="",0,IF(AP$3&gt;(A5stdlife+$E843),((INDEX('PTRM input'!$G$385:$P$434,A5offset,$E843)-INDEX('PTRM input'!$G$277:$P$326,A5offset,$E843))*OFFSET($F$7,0,$E843))-SUM($G843:AO843),(((INDEX('PTRM input'!$G$385:$P$434,A5offset,$E843)-INDEX('PTRM input'!$G$277:$P$326,A5offset,$E843))*OFFSET($F$7,0,$E843))-SUM($G843:AO843))*(OFFSET('PTRM input'!$G$477,0,$E843-1)/A5taxstdlife))))</f>
        <v>0</v>
      </c>
      <c r="AQ843" s="251">
        <f ca="1">IF(A5taxstdlife="n/a","n/a",IF(A5taxstdlife="",0,IF(AQ$3&gt;(A5stdlife+$E843),((INDEX('PTRM input'!$G$385:$P$434,A5offset,$E843)-INDEX('PTRM input'!$G$277:$P$326,A5offset,$E843))*OFFSET($F$7,0,$E843))-SUM($G843:AP843),(((INDEX('PTRM input'!$G$385:$P$434,A5offset,$E843)-INDEX('PTRM input'!$G$277:$P$326,A5offset,$E843))*OFFSET($F$7,0,$E843))-SUM($G843:AP843))*(OFFSET('PTRM input'!$G$477,0,$E843-1)/A5taxstdlife))))</f>
        <v>0</v>
      </c>
      <c r="AR843" s="251">
        <f ca="1">IF(A5taxstdlife="n/a","n/a",IF(A5taxstdlife="",0,IF(AR$3&gt;(A5stdlife+$E843),((INDEX('PTRM input'!$G$385:$P$434,A5offset,$E843)-INDEX('PTRM input'!$G$277:$P$326,A5offset,$E843))*OFFSET($F$7,0,$E843))-SUM($G843:AQ843),(((INDEX('PTRM input'!$G$385:$P$434,A5offset,$E843)-INDEX('PTRM input'!$G$277:$P$326,A5offset,$E843))*OFFSET($F$7,0,$E843))-SUM($G843:AQ843))*(OFFSET('PTRM input'!$G$477,0,$E843-1)/A5taxstdlife))))</f>
        <v>0</v>
      </c>
      <c r="AS843" s="251">
        <f ca="1">IF(A5taxstdlife="n/a","n/a",IF(A5taxstdlife="",0,IF(AS$3&gt;(A5stdlife+$E843),((INDEX('PTRM input'!$G$385:$P$434,A5offset,$E843)-INDEX('PTRM input'!$G$277:$P$326,A5offset,$E843))*OFFSET($F$7,0,$E843))-SUM($G843:AR843),(((INDEX('PTRM input'!$G$385:$P$434,A5offset,$E843)-INDEX('PTRM input'!$G$277:$P$326,A5offset,$E843))*OFFSET($F$7,0,$E843))-SUM($G843:AR843))*(OFFSET('PTRM input'!$G$477,0,$E843-1)/A5taxstdlife))))</f>
        <v>0</v>
      </c>
      <c r="AT843" s="251">
        <f ca="1">IF(A5taxstdlife="n/a","n/a",IF(A5taxstdlife="",0,IF(AT$3&gt;(A5stdlife+$E843),((INDEX('PTRM input'!$G$385:$P$434,A5offset,$E843)-INDEX('PTRM input'!$G$277:$P$326,A5offset,$E843))*OFFSET($F$7,0,$E843))-SUM($G843:AS843),(((INDEX('PTRM input'!$G$385:$P$434,A5offset,$E843)-INDEX('PTRM input'!$G$277:$P$326,A5offset,$E843))*OFFSET($F$7,0,$E843))-SUM($G843:AS843))*(OFFSET('PTRM input'!$G$477,0,$E843-1)/A5taxstdlife))))</f>
        <v>0</v>
      </c>
      <c r="AU843" s="251">
        <f ca="1">IF(A5taxstdlife="n/a","n/a",IF(A5taxstdlife="",0,IF(AU$3&gt;(A5stdlife+$E843),((INDEX('PTRM input'!$G$385:$P$434,A5offset,$E843)-INDEX('PTRM input'!$G$277:$P$326,A5offset,$E843))*OFFSET($F$7,0,$E843))-SUM($G843:AT843),(((INDEX('PTRM input'!$G$385:$P$434,A5offset,$E843)-INDEX('PTRM input'!$G$277:$P$326,A5offset,$E843))*OFFSET($F$7,0,$E843))-SUM($G843:AT843))*(OFFSET('PTRM input'!$G$477,0,$E843-1)/A5taxstdlife))))</f>
        <v>0</v>
      </c>
      <c r="AV843" s="251">
        <f ca="1">IF(A5taxstdlife="n/a","n/a",IF(A5taxstdlife="",0,IF(AV$3&gt;(A5stdlife+$E843),((INDEX('PTRM input'!$G$385:$P$434,A5offset,$E843)-INDEX('PTRM input'!$G$277:$P$326,A5offset,$E843))*OFFSET($F$7,0,$E843))-SUM($G843:AU843),(((INDEX('PTRM input'!$G$385:$P$434,A5offset,$E843)-INDEX('PTRM input'!$G$277:$P$326,A5offset,$E843))*OFFSET($F$7,0,$E843))-SUM($G843:AU843))*(OFFSET('PTRM input'!$G$477,0,$E843-1)/A5taxstdlife))))</f>
        <v>0</v>
      </c>
      <c r="AW843" s="251">
        <f ca="1">IF(A5taxstdlife="n/a","n/a",IF(A5taxstdlife="",0,IF(AW$3&gt;(A5stdlife+$E843),((INDEX('PTRM input'!$G$385:$P$434,A5offset,$E843)-INDEX('PTRM input'!$G$277:$P$326,A5offset,$E843))*OFFSET($F$7,0,$E843))-SUM($G843:AV843),(((INDEX('PTRM input'!$G$385:$P$434,A5offset,$E843)-INDEX('PTRM input'!$G$277:$P$326,A5offset,$E843))*OFFSET($F$7,0,$E843))-SUM($G843:AV843))*(OFFSET('PTRM input'!$G$477,0,$E843-1)/A5taxstdlife))))</f>
        <v>0</v>
      </c>
      <c r="AX843" s="251">
        <f ca="1">IF(A5taxstdlife="n/a","n/a",IF(A5taxstdlife="",0,IF(AX$3&gt;(A5stdlife+$E843),((INDEX('PTRM input'!$G$385:$P$434,A5offset,$E843)-INDEX('PTRM input'!$G$277:$P$326,A5offset,$E843))*OFFSET($F$7,0,$E843))-SUM($G843:AW843),(((INDEX('PTRM input'!$G$385:$P$434,A5offset,$E843)-INDEX('PTRM input'!$G$277:$P$326,A5offset,$E843))*OFFSET($F$7,0,$E843))-SUM($G843:AW843))*(OFFSET('PTRM input'!$G$477,0,$E843-1)/A5taxstdlife))))</f>
        <v>0</v>
      </c>
      <c r="AY843" s="251">
        <f ca="1">IF(A5taxstdlife="n/a","n/a",IF(A5taxstdlife="",0,IF(AY$3&gt;(A5stdlife+$E843),((INDEX('PTRM input'!$G$385:$P$434,A5offset,$E843)-INDEX('PTRM input'!$G$277:$P$326,A5offset,$E843))*OFFSET($F$7,0,$E843))-SUM($G843:AX843),(((INDEX('PTRM input'!$G$385:$P$434,A5offset,$E843)-INDEX('PTRM input'!$G$277:$P$326,A5offset,$E843))*OFFSET($F$7,0,$E843))-SUM($G843:AX843))*(OFFSET('PTRM input'!$G$477,0,$E843-1)/A5taxstdlife))))</f>
        <v>0</v>
      </c>
      <c r="AZ843" s="251">
        <f ca="1">IF(A5taxstdlife="n/a","n/a",IF(A5taxstdlife="",0,IF(AZ$3&gt;(A5stdlife+$E843),((INDEX('PTRM input'!$G$385:$P$434,A5offset,$E843)-INDEX('PTRM input'!$G$277:$P$326,A5offset,$E843))*OFFSET($F$7,0,$E843))-SUM($G843:AY843),(((INDEX('PTRM input'!$G$385:$P$434,A5offset,$E843)-INDEX('PTRM input'!$G$277:$P$326,A5offset,$E843))*OFFSET($F$7,0,$E843))-SUM($G843:AY843))*(OFFSET('PTRM input'!$G$477,0,$E843-1)/A5taxstdlife))))</f>
        <v>0</v>
      </c>
      <c r="BA843" s="251">
        <f ca="1">IF(A5taxstdlife="n/a","n/a",IF(A5taxstdlife="",0,IF(BA$3&gt;(A5stdlife+$E843),((INDEX('PTRM input'!$G$385:$P$434,A5offset,$E843)-INDEX('PTRM input'!$G$277:$P$326,A5offset,$E843))*OFFSET($F$7,0,$E843))-SUM($G843:AZ843),(((INDEX('PTRM input'!$G$385:$P$434,A5offset,$E843)-INDEX('PTRM input'!$G$277:$P$326,A5offset,$E843))*OFFSET($F$7,0,$E843))-SUM($G843:AZ843))*(OFFSET('PTRM input'!$G$477,0,$E843-1)/A5taxstdlife))))</f>
        <v>0</v>
      </c>
      <c r="BB843" s="251">
        <f ca="1">IF(A5taxstdlife="n/a","n/a",IF(A5taxstdlife="",0,IF(BB$3&gt;(A5stdlife+$E843),((INDEX('PTRM input'!$G$385:$P$434,A5offset,$E843)-INDEX('PTRM input'!$G$277:$P$326,A5offset,$E843))*OFFSET($F$7,0,$E843))-SUM($G843:BA843),(((INDEX('PTRM input'!$G$385:$P$434,A5offset,$E843)-INDEX('PTRM input'!$G$277:$P$326,A5offset,$E843))*OFFSET($F$7,0,$E843))-SUM($G843:BA843))*(OFFSET('PTRM input'!$G$477,0,$E843-1)/A5taxstdlife))))</f>
        <v>0</v>
      </c>
      <c r="BC843" s="251">
        <f ca="1">IF(A5taxstdlife="n/a","n/a",IF(A5taxstdlife="",0,IF(BC$3&gt;(A5stdlife+$E843),((INDEX('PTRM input'!$G$385:$P$434,A5offset,$E843)-INDEX('PTRM input'!$G$277:$P$326,A5offset,$E843))*OFFSET($F$7,0,$E843))-SUM($G843:BB843),(((INDEX('PTRM input'!$G$385:$P$434,A5offset,$E843)-INDEX('PTRM input'!$G$277:$P$326,A5offset,$E843))*OFFSET($F$7,0,$E843))-SUM($G843:BB843))*(OFFSET('PTRM input'!$G$477,0,$E843-1)/A5taxstdlife))))</f>
        <v>0</v>
      </c>
      <c r="BD843" s="251">
        <f ca="1">IF(A5taxstdlife="n/a","n/a",IF(A5taxstdlife="",0,IF(BD$3&gt;(A5stdlife+$E843),((INDEX('PTRM input'!$G$385:$P$434,A5offset,$E843)-INDEX('PTRM input'!$G$277:$P$326,A5offset,$E843))*OFFSET($F$7,0,$E843))-SUM($G843:BC843),(((INDEX('PTRM input'!$G$385:$P$434,A5offset,$E843)-INDEX('PTRM input'!$G$277:$P$326,A5offset,$E843))*OFFSET($F$7,0,$E843))-SUM($G843:BC843))*(OFFSET('PTRM input'!$G$477,0,$E843-1)/A5taxstdlife))))</f>
        <v>0</v>
      </c>
      <c r="BE843" s="251">
        <f ca="1">IF(A5taxstdlife="n/a","n/a",IF(A5taxstdlife="",0,IF(BE$3&gt;(A5stdlife+$E843),((INDEX('PTRM input'!$G$385:$P$434,A5offset,$E843)-INDEX('PTRM input'!$G$277:$P$326,A5offset,$E843))*OFFSET($F$7,0,$E843))-SUM($G843:BD843),(((INDEX('PTRM input'!$G$385:$P$434,A5offset,$E843)-INDEX('PTRM input'!$G$277:$P$326,A5offset,$E843))*OFFSET($F$7,0,$E843))-SUM($G843:BD843))*(OFFSET('PTRM input'!$G$477,0,$E843-1)/A5taxstdlife))))</f>
        <v>0</v>
      </c>
      <c r="BF843" s="251">
        <f ca="1">IF(A5taxstdlife="n/a","n/a",IF(A5taxstdlife="",0,IF(BF$3&gt;(A5stdlife+$E843),((INDEX('PTRM input'!$G$385:$P$434,A5offset,$E843)-INDEX('PTRM input'!$G$277:$P$326,A5offset,$E843))*OFFSET($F$7,0,$E843))-SUM($G843:BE843),(((INDEX('PTRM input'!$G$385:$P$434,A5offset,$E843)-INDEX('PTRM input'!$G$277:$P$326,A5offset,$E843))*OFFSET($F$7,0,$E843))-SUM($G843:BE843))*(OFFSET('PTRM input'!$G$477,0,$E843-1)/A5taxstdlife))))</f>
        <v>0</v>
      </c>
      <c r="BG843" s="251">
        <f ca="1">IF(A5taxstdlife="n/a","n/a",IF(A5taxstdlife="",0,IF(BG$3&gt;(A5stdlife+$E843),((INDEX('PTRM input'!$G$385:$P$434,A5offset,$E843)-INDEX('PTRM input'!$G$277:$P$326,A5offset,$E843))*OFFSET($F$7,0,$E843))-SUM($G843:BF843),(((INDEX('PTRM input'!$G$385:$P$434,A5offset,$E843)-INDEX('PTRM input'!$G$277:$P$326,A5offset,$E843))*OFFSET($F$7,0,$E843))-SUM($G843:BF843))*(OFFSET('PTRM input'!$G$477,0,$E843-1)/A5taxstdlife))))</f>
        <v>0</v>
      </c>
      <c r="BH843" s="251">
        <f ca="1">IF(A5taxstdlife="n/a","n/a",IF(A5taxstdlife="",0,IF(BH$3&gt;(A5stdlife+$E843),((INDEX('PTRM input'!$G$385:$P$434,A5offset,$E843)-INDEX('PTRM input'!$G$277:$P$326,A5offset,$E843))*OFFSET($F$7,0,$E843))-SUM($G843:BG843),(((INDEX('PTRM input'!$G$385:$P$434,A5offset,$E843)-INDEX('PTRM input'!$G$277:$P$326,A5offset,$E843))*OFFSET($F$7,0,$E843))-SUM($G843:BG843))*(OFFSET('PTRM input'!$G$477,0,$E843-1)/A5taxstdlife))))</f>
        <v>0</v>
      </c>
      <c r="BI843" s="251">
        <f ca="1">IF(A5taxstdlife="n/a","n/a",IF(A5taxstdlife="",0,IF(BI$3&gt;(A5stdlife+$E843),((INDEX('PTRM input'!$G$385:$P$434,A5offset,$E843)-INDEX('PTRM input'!$G$277:$P$326,A5offset,$E843))*OFFSET($F$7,0,$E843))-SUM($G843:BH843),(((INDEX('PTRM input'!$G$385:$P$434,A5offset,$E843)-INDEX('PTRM input'!$G$277:$P$326,A5offset,$E843))*OFFSET($F$7,0,$E843))-SUM($G843:BH843))*(OFFSET('PTRM input'!$G$477,0,$E843-1)/A5taxstdlife))))</f>
        <v>0</v>
      </c>
      <c r="BJ843" s="116"/>
      <c r="BK843" s="116"/>
      <c r="BL843" s="116"/>
      <c r="BM843" s="116"/>
    </row>
    <row r="844" spans="1:65" ht="12.75" customHeight="1" outlineLevel="1" collapsed="1">
      <c r="A844" s="366"/>
      <c r="B844" s="9"/>
      <c r="C844" s="19" t="str">
        <f>Asset5</f>
        <v>Communications</v>
      </c>
      <c r="D844" s="9"/>
      <c r="E844" s="9"/>
      <c r="F844" s="357"/>
      <c r="G844" s="371">
        <f ca="1">SUM(G832:G843)+'PTRM input'!G$281*G$7</f>
        <v>2.6228017989612942E-7</v>
      </c>
      <c r="H844" s="371">
        <f ca="1">SUM(H832:H843)+'PTRM input'!H$281*H$7</f>
        <v>2.6228017989612942E-7</v>
      </c>
      <c r="I844" s="371">
        <f ca="1">SUM(I832:I843)+'PTRM input'!I$281*I$7</f>
        <v>2.6228017989612942E-7</v>
      </c>
      <c r="J844" s="371">
        <f ca="1">SUM(J832:J843)+'PTRM input'!J$281*J$7</f>
        <v>2.6228017989612942E-7</v>
      </c>
      <c r="K844" s="371">
        <f ca="1">SUM(K832:K843)+'PTRM input'!K$281*K$7</f>
        <v>2.6228017989612942E-7</v>
      </c>
      <c r="L844" s="371">
        <f ca="1">SUM(L832:L843)+'PTRM input'!L$281*L$7</f>
        <v>2.6228017989612942E-7</v>
      </c>
      <c r="M844" s="371">
        <f ca="1">SUM(M832:M843)+'PTRM input'!M$281*M$7</f>
        <v>2.6228017989612942E-7</v>
      </c>
      <c r="N844" s="371">
        <f ca="1">SUM(N832:N843)+'PTRM input'!N$281*N$7</f>
        <v>2.6228017989612942E-7</v>
      </c>
      <c r="O844" s="371">
        <f ca="1">SUM(O832:O843)+'PTRM input'!O$281*O$7</f>
        <v>2.6228017989612942E-7</v>
      </c>
      <c r="P844" s="371">
        <f ca="1">SUM(P832:P843)+'PTRM input'!P$281*P$7</f>
        <v>2.6228017989612942E-7</v>
      </c>
      <c r="Q844" s="371">
        <f t="shared" ref="Q844:AL844" ca="1" si="211">SUM(Q832:Q843)</f>
        <v>2.6228017989612942E-7</v>
      </c>
      <c r="R844" s="371">
        <f t="shared" ca="1" si="211"/>
        <v>2.6228017989612942E-7</v>
      </c>
      <c r="S844" s="371">
        <f t="shared" ca="1" si="211"/>
        <v>2.6228017989612942E-7</v>
      </c>
      <c r="T844" s="371">
        <f t="shared" ca="1" si="211"/>
        <v>2.6228017989612942E-7</v>
      </c>
      <c r="U844" s="371">
        <f t="shared" ca="1" si="211"/>
        <v>2.6228017989612889E-7</v>
      </c>
      <c r="V844" s="371">
        <f t="shared" ca="1" si="211"/>
        <v>0</v>
      </c>
      <c r="W844" s="371">
        <f t="shared" ca="1" si="211"/>
        <v>0</v>
      </c>
      <c r="X844" s="371">
        <f t="shared" ca="1" si="211"/>
        <v>0</v>
      </c>
      <c r="Y844" s="371">
        <f t="shared" ca="1" si="211"/>
        <v>0</v>
      </c>
      <c r="Z844" s="371">
        <f t="shared" ca="1" si="211"/>
        <v>0</v>
      </c>
      <c r="AA844" s="371">
        <f t="shared" ca="1" si="211"/>
        <v>0</v>
      </c>
      <c r="AB844" s="371">
        <f t="shared" ca="1" si="211"/>
        <v>0</v>
      </c>
      <c r="AC844" s="371">
        <f t="shared" ca="1" si="211"/>
        <v>0</v>
      </c>
      <c r="AD844" s="371">
        <f t="shared" ca="1" si="211"/>
        <v>0</v>
      </c>
      <c r="AE844" s="371">
        <f t="shared" ca="1" si="211"/>
        <v>0</v>
      </c>
      <c r="AF844" s="371">
        <f t="shared" ca="1" si="211"/>
        <v>0</v>
      </c>
      <c r="AG844" s="371">
        <f t="shared" ca="1" si="211"/>
        <v>0</v>
      </c>
      <c r="AH844" s="371">
        <f t="shared" ca="1" si="211"/>
        <v>0</v>
      </c>
      <c r="AI844" s="371">
        <f t="shared" ca="1" si="211"/>
        <v>0</v>
      </c>
      <c r="AJ844" s="371">
        <f t="shared" ca="1" si="211"/>
        <v>0</v>
      </c>
      <c r="AK844" s="371">
        <f t="shared" ca="1" si="211"/>
        <v>0</v>
      </c>
      <c r="AL844" s="371">
        <f t="shared" ca="1" si="211"/>
        <v>0</v>
      </c>
      <c r="AM844" s="371">
        <f t="shared" ref="AM844:BI844" ca="1" si="212">SUM(AM832:AM843)</f>
        <v>0</v>
      </c>
      <c r="AN844" s="371">
        <f t="shared" ca="1" si="212"/>
        <v>0</v>
      </c>
      <c r="AO844" s="371">
        <f t="shared" ca="1" si="212"/>
        <v>0</v>
      </c>
      <c r="AP844" s="371">
        <f t="shared" ca="1" si="212"/>
        <v>0</v>
      </c>
      <c r="AQ844" s="371">
        <f t="shared" ca="1" si="212"/>
        <v>0</v>
      </c>
      <c r="AR844" s="371">
        <f t="shared" ca="1" si="212"/>
        <v>0</v>
      </c>
      <c r="AS844" s="371">
        <f t="shared" ca="1" si="212"/>
        <v>0</v>
      </c>
      <c r="AT844" s="371">
        <f t="shared" ca="1" si="212"/>
        <v>0</v>
      </c>
      <c r="AU844" s="371">
        <f t="shared" ca="1" si="212"/>
        <v>0</v>
      </c>
      <c r="AV844" s="371">
        <f t="shared" ca="1" si="212"/>
        <v>0</v>
      </c>
      <c r="AW844" s="371">
        <f t="shared" ca="1" si="212"/>
        <v>0</v>
      </c>
      <c r="AX844" s="371">
        <f t="shared" ca="1" si="212"/>
        <v>0</v>
      </c>
      <c r="AY844" s="371">
        <f t="shared" ca="1" si="212"/>
        <v>0</v>
      </c>
      <c r="AZ844" s="371">
        <f t="shared" ca="1" si="212"/>
        <v>0</v>
      </c>
      <c r="BA844" s="371">
        <f t="shared" ca="1" si="212"/>
        <v>0</v>
      </c>
      <c r="BB844" s="371">
        <f t="shared" ca="1" si="212"/>
        <v>0</v>
      </c>
      <c r="BC844" s="371">
        <f t="shared" ca="1" si="212"/>
        <v>0</v>
      </c>
      <c r="BD844" s="371">
        <f t="shared" ca="1" si="212"/>
        <v>0</v>
      </c>
      <c r="BE844" s="371">
        <f t="shared" ca="1" si="212"/>
        <v>0</v>
      </c>
      <c r="BF844" s="371">
        <f t="shared" ca="1" si="212"/>
        <v>0</v>
      </c>
      <c r="BG844" s="371">
        <f t="shared" ca="1" si="212"/>
        <v>0</v>
      </c>
      <c r="BH844" s="371">
        <f t="shared" ca="1" si="212"/>
        <v>0</v>
      </c>
      <c r="BI844" s="371">
        <f t="shared" ca="1" si="212"/>
        <v>0</v>
      </c>
      <c r="BJ844" s="116"/>
      <c r="BK844" s="116"/>
      <c r="BL844" s="116"/>
      <c r="BM844" s="116"/>
    </row>
    <row r="845" spans="1:65" ht="12.75" hidden="1" customHeight="1" outlineLevel="2">
      <c r="A845" s="366"/>
      <c r="B845" s="106" t="str">
        <f>C857</f>
        <v>Capitalised AA costs</v>
      </c>
      <c r="C845" s="614"/>
      <c r="D845" s="615" t="s">
        <v>236</v>
      </c>
      <c r="E845" s="614"/>
      <c r="F845" s="622"/>
      <c r="G845" s="617">
        <f>IF('PTRM input'!$E$574='PTRM input'!$G$573,IF(G$3&gt;A6taxremlife,A6taxvalue-SUM(F845:$F845),IF(A6taxremlife="N/A","n/a",A6taxvalue/A6taxremlife)),'PTRM input'!G$584)</f>
        <v>1.8458633600000003E-2</v>
      </c>
      <c r="H845" s="617">
        <f>IF('PTRM input'!$E$574='PTRM input'!$G$573,IF(H$3&gt;A6taxremlife,A6taxvalue-SUM($F845:G845),IF(A6taxremlife="N/A","n/a",A6taxvalue/A6taxremlife)),'PTRM input'!H$584)</f>
        <v>1.2009000000000002E-2</v>
      </c>
      <c r="I845" s="617">
        <f>IF('PTRM input'!$E$574='PTRM input'!$G$573,IF(I$3&gt;A6taxremlife,A6taxvalue-SUM($F845:H845),IF(A6taxremlife="N/A","n/a",A6taxvalue/A6taxremlife)),'PTRM input'!I$584)</f>
        <v>7.2054000000000024E-3</v>
      </c>
      <c r="J845" s="617">
        <f>IF('PTRM input'!$E$574='PTRM input'!$G$573,IF(J$3&gt;A6taxremlife,A6taxvalue-SUM($F845:I845),IF(A6taxremlife="N/A","n/a",A6taxvalue/A6taxremlife)),'PTRM input'!J$584)</f>
        <v>4.3232400000000016E-3</v>
      </c>
      <c r="K845" s="617">
        <f>IF('PTRM input'!$E$574='PTRM input'!$G$573,IF(K$3&gt;A6taxremlife,A6taxvalue-SUM($F845:J845),IF(A6taxremlife="N/A","n/a",A6taxvalue/A6taxremlife)),'PTRM input'!K$584)</f>
        <v>2.5939440000000021E-3</v>
      </c>
      <c r="L845" s="617">
        <f>IF('PTRM input'!$E$574='PTRM input'!$G$573,IF(L$3&gt;A6taxremlife,A6taxvalue-SUM($F845:K845),IF(A6taxremlife="N/A","n/a",A6taxvalue/A6taxremlife)),'PTRM input'!L$584)</f>
        <v>1.5563664000000019E-3</v>
      </c>
      <c r="M845" s="617">
        <f>IF('PTRM input'!$E$574='PTRM input'!$G$573,IF(M$3&gt;A6taxremlife,A6taxvalue-SUM($F845:L845),IF(A6taxremlife="N/A","n/a",A6taxvalue/A6taxremlife)),'PTRM input'!M$584)</f>
        <v>0</v>
      </c>
      <c r="N845" s="617">
        <f>IF('PTRM input'!$E$574='PTRM input'!$G$573,IF(N$3&gt;A6taxremlife,A6taxvalue-SUM($F845:M845),IF(A6taxremlife="N/A","n/a",A6taxvalue/A6taxremlife)),'PTRM input'!N$584)</f>
        <v>0</v>
      </c>
      <c r="O845" s="617">
        <f>IF('PTRM input'!$E$574='PTRM input'!$G$573,IF(O$3&gt;A6taxremlife,A6taxvalue-SUM($F845:N845),IF(A6taxremlife="N/A","n/a",A6taxvalue/A6taxremlife)),'PTRM input'!O$584)</f>
        <v>0</v>
      </c>
      <c r="P845" s="617">
        <f>IF('PTRM input'!$E$574='PTRM input'!$G$573,IF(P$3&gt;A6taxremlife,A6taxvalue-SUM($F845:O845),IF(A6taxremlife="N/A","n/a",A6taxvalue/A6taxremlife)),'PTRM input'!P$584)</f>
        <v>0</v>
      </c>
      <c r="Q845" s="617">
        <f>IF('PTRM input'!$E$574='PTRM input'!$G$573,IF(Q$3&gt;A6taxremlife,A6taxvalue-SUM($F845:P845),IF(A6taxremlife="N/A","n/a",A6taxvalue/A6taxremlife)),'PTRM input'!Q$584)</f>
        <v>0</v>
      </c>
      <c r="R845" s="617">
        <f>IF('PTRM input'!$E$574='PTRM input'!$G$573,IF(R$3&gt;A6taxremlife,A6taxvalue-SUM($F845:Q845),IF(A6taxremlife="N/A","n/a",A6taxvalue/A6taxremlife)),'PTRM input'!R$584)</f>
        <v>0</v>
      </c>
      <c r="S845" s="617">
        <f>IF('PTRM input'!$E$574='PTRM input'!$G$573,IF(S$3&gt;A6taxremlife,A6taxvalue-SUM($F845:R845),IF(A6taxremlife="N/A","n/a",A6taxvalue/A6taxremlife)),'PTRM input'!S$584)</f>
        <v>0</v>
      </c>
      <c r="T845" s="617">
        <f>IF('PTRM input'!$E$574='PTRM input'!$G$573,IF(T$3&gt;A6taxremlife,A6taxvalue-SUM($F845:S845),IF(A6taxremlife="N/A","n/a",A6taxvalue/A6taxremlife)),'PTRM input'!T$584)</f>
        <v>0</v>
      </c>
      <c r="U845" s="617">
        <f>IF('PTRM input'!$E$574='PTRM input'!$G$573,IF(U$3&gt;A6taxremlife,A6taxvalue-SUM($F845:T845),IF(A6taxremlife="N/A","n/a",A6taxvalue/A6taxremlife)),'PTRM input'!U$584)</f>
        <v>0</v>
      </c>
      <c r="V845" s="617">
        <f>IF('PTRM input'!$E$574='PTRM input'!$G$573,IF(V$3&gt;A6taxremlife,A6taxvalue-SUM($F845:U845),IF(A6taxremlife="N/A","n/a",A6taxvalue/A6taxremlife)),'PTRM input'!V$584)</f>
        <v>0</v>
      </c>
      <c r="W845" s="617">
        <f>IF('PTRM input'!$E$574='PTRM input'!$G$573,IF(W$3&gt;A6taxremlife,A6taxvalue-SUM($F845:V845),IF(A6taxremlife="N/A","n/a",A6taxvalue/A6taxremlife)),'PTRM input'!W$584)</f>
        <v>0</v>
      </c>
      <c r="X845" s="617">
        <f>IF('PTRM input'!$E$574='PTRM input'!$G$573,IF(X$3&gt;A6taxremlife,A6taxvalue-SUM($F845:W845),IF(A6taxremlife="N/A","n/a",A6taxvalue/A6taxremlife)),'PTRM input'!X$584)</f>
        <v>0</v>
      </c>
      <c r="Y845" s="617">
        <f>IF('PTRM input'!$E$574='PTRM input'!$G$573,IF(Y$3&gt;A6taxremlife,A6taxvalue-SUM($F845:X845),IF(A6taxremlife="N/A","n/a",A6taxvalue/A6taxremlife)),'PTRM input'!Y$584)</f>
        <v>0</v>
      </c>
      <c r="Z845" s="617">
        <f>IF('PTRM input'!$E$574='PTRM input'!$G$573,IF(Z$3&gt;A6taxremlife,A6taxvalue-SUM($F845:Y845),IF(A6taxremlife="N/A","n/a",A6taxvalue/A6taxremlife)),'PTRM input'!Z$584)</f>
        <v>0</v>
      </c>
      <c r="AA845" s="617">
        <f>IF('PTRM input'!$E$574='PTRM input'!$G$573,IF(AA$3&gt;A6taxremlife,A6taxvalue-SUM($F845:Z845),IF(A6taxremlife="N/A","n/a",A6taxvalue/A6taxremlife)),'PTRM input'!AA$584)</f>
        <v>0</v>
      </c>
      <c r="AB845" s="617">
        <f>IF('PTRM input'!$E$574='PTRM input'!$G$573,IF(AB$3&gt;A6taxremlife,A6taxvalue-SUM($F845:AA845),IF(A6taxremlife="N/A","n/a",A6taxvalue/A6taxremlife)),'PTRM input'!AB$584)</f>
        <v>0</v>
      </c>
      <c r="AC845" s="617">
        <f>IF('PTRM input'!$E$574='PTRM input'!$G$573,IF(AC$3&gt;A6taxremlife,A6taxvalue-SUM($F845:AB845),IF(A6taxremlife="N/A","n/a",A6taxvalue/A6taxremlife)),'PTRM input'!AC$584)</f>
        <v>0</v>
      </c>
      <c r="AD845" s="617">
        <f>IF('PTRM input'!$E$574='PTRM input'!$G$573,IF(AD$3&gt;A6taxremlife,A6taxvalue-SUM($F845:AC845),IF(A6taxremlife="N/A","n/a",A6taxvalue/A6taxremlife)),'PTRM input'!AD$584)</f>
        <v>0</v>
      </c>
      <c r="AE845" s="617">
        <f>IF('PTRM input'!$E$574='PTRM input'!$G$573,IF(AE$3&gt;A6taxremlife,A6taxvalue-SUM($F845:AD845),IF(A6taxremlife="N/A","n/a",A6taxvalue/A6taxremlife)),'PTRM input'!AE$584)</f>
        <v>0</v>
      </c>
      <c r="AF845" s="617">
        <f>IF('PTRM input'!$E$574='PTRM input'!$G$573,IF(AF$3&gt;A6taxremlife,A6taxvalue-SUM($F845:AE845),IF(A6taxremlife="N/A","n/a",A6taxvalue/A6taxremlife)),'PTRM input'!AF$584)</f>
        <v>0</v>
      </c>
      <c r="AG845" s="617">
        <f>IF('PTRM input'!$E$574='PTRM input'!$G$573,IF(AG$3&gt;A6taxremlife,A6taxvalue-SUM($F845:AF845),IF(A6taxremlife="N/A","n/a",A6taxvalue/A6taxremlife)),'PTRM input'!AG$584)</f>
        <v>0</v>
      </c>
      <c r="AH845" s="617">
        <f>IF('PTRM input'!$E$574='PTRM input'!$G$573,IF(AH$3&gt;A6taxremlife,A6taxvalue-SUM($F845:AG845),IF(A6taxremlife="N/A","n/a",A6taxvalue/A6taxremlife)),'PTRM input'!AH$584)</f>
        <v>0</v>
      </c>
      <c r="AI845" s="617">
        <f>IF('PTRM input'!$E$574='PTRM input'!$G$573,IF(AI$3&gt;A6taxremlife,A6taxvalue-SUM($F845:AH845),IF(A6taxremlife="N/A","n/a",A6taxvalue/A6taxremlife)),'PTRM input'!AI$584)</f>
        <v>0</v>
      </c>
      <c r="AJ845" s="617">
        <f>IF('PTRM input'!$E$574='PTRM input'!$G$573,IF(AJ$3&gt;A6taxremlife,A6taxvalue-SUM($F845:AI845),IF(A6taxremlife="N/A","n/a",A6taxvalue/A6taxremlife)),'PTRM input'!AJ$584)</f>
        <v>0</v>
      </c>
      <c r="AK845" s="617">
        <f>IF('PTRM input'!$E$574='PTRM input'!$G$573,IF(AK$3&gt;A6taxremlife,A6taxvalue-SUM($F845:AJ845),IF(A6taxremlife="N/A","n/a",A6taxvalue/A6taxremlife)),'PTRM input'!AK$584)</f>
        <v>0</v>
      </c>
      <c r="AL845" s="617">
        <f>IF('PTRM input'!$E$574='PTRM input'!$G$573,IF(AL$3&gt;A6taxremlife,A6taxvalue-SUM($F845:AK845),IF(A6taxremlife="N/A","n/a",A6taxvalue/A6taxremlife)),'PTRM input'!AL$584)</f>
        <v>0</v>
      </c>
      <c r="AM845" s="617">
        <f>IF('PTRM input'!$E$574='PTRM input'!$G$573,IF(AM$3&gt;A6taxremlife,A6taxvalue-SUM($F845:AL845),IF(A6taxremlife="N/A","n/a",A6taxvalue/A6taxremlife)),'PTRM input'!AM$584)</f>
        <v>0</v>
      </c>
      <c r="AN845" s="617">
        <f>IF('PTRM input'!$E$574='PTRM input'!$G$573,IF(AN$3&gt;A6taxremlife,A6taxvalue-SUM($F845:AM845),IF(A6taxremlife="N/A","n/a",A6taxvalue/A6taxremlife)),'PTRM input'!AN$584)</f>
        <v>0</v>
      </c>
      <c r="AO845" s="617">
        <f>IF('PTRM input'!$E$574='PTRM input'!$G$573,IF(AO$3&gt;A6taxremlife,A6taxvalue-SUM($F845:AN845),IF(A6taxremlife="N/A","n/a",A6taxvalue/A6taxremlife)),'PTRM input'!AO$584)</f>
        <v>0</v>
      </c>
      <c r="AP845" s="617">
        <f>IF('PTRM input'!$E$574='PTRM input'!$G$573,IF(AP$3&gt;A6taxremlife,A6taxvalue-SUM($F845:AO845),IF(A6taxremlife="N/A","n/a",A6taxvalue/A6taxremlife)),'PTRM input'!AP$584)</f>
        <v>0</v>
      </c>
      <c r="AQ845" s="617">
        <f>IF('PTRM input'!$E$574='PTRM input'!$G$573,IF(AQ$3&gt;A6taxremlife,A6taxvalue-SUM($F845:AP845),IF(A6taxremlife="N/A","n/a",A6taxvalue/A6taxremlife)),'PTRM input'!AQ$584)</f>
        <v>0</v>
      </c>
      <c r="AR845" s="617">
        <f>IF('PTRM input'!$E$574='PTRM input'!$G$573,IF(AR$3&gt;A6taxremlife,A6taxvalue-SUM($F845:AQ845),IF(A6taxremlife="N/A","n/a",A6taxvalue/A6taxremlife)),'PTRM input'!AR$584)</f>
        <v>0</v>
      </c>
      <c r="AS845" s="617">
        <f>IF('PTRM input'!$E$574='PTRM input'!$G$573,IF(AS$3&gt;A6taxremlife,A6taxvalue-SUM($F845:AR845),IF(A6taxremlife="N/A","n/a",A6taxvalue/A6taxremlife)),'PTRM input'!AS$584)</f>
        <v>0</v>
      </c>
      <c r="AT845" s="617">
        <f>IF('PTRM input'!$E$574='PTRM input'!$G$573,IF(AT$3&gt;A6taxremlife,A6taxvalue-SUM($F845:AS845),IF(A6taxremlife="N/A","n/a",A6taxvalue/A6taxremlife)),'PTRM input'!AT$584)</f>
        <v>0</v>
      </c>
      <c r="AU845" s="617">
        <f>IF('PTRM input'!$E$574='PTRM input'!$G$573,IF(AU$3&gt;A6taxremlife,A6taxvalue-SUM($F845:AT845),IF(A6taxremlife="N/A","n/a",A6taxvalue/A6taxremlife)),'PTRM input'!AU$584)</f>
        <v>0</v>
      </c>
      <c r="AV845" s="617">
        <f>IF('PTRM input'!$E$574='PTRM input'!$G$573,IF(AV$3&gt;A6taxremlife,A6taxvalue-SUM($F845:AU845),IF(A6taxremlife="N/A","n/a",A6taxvalue/A6taxremlife)),'PTRM input'!AV$584)</f>
        <v>0</v>
      </c>
      <c r="AW845" s="617">
        <f>IF('PTRM input'!$E$574='PTRM input'!$G$573,IF(AW$3&gt;A6taxremlife,A6taxvalue-SUM($F845:AV845),IF(A6taxremlife="N/A","n/a",A6taxvalue/A6taxremlife)),'PTRM input'!AW$584)</f>
        <v>0</v>
      </c>
      <c r="AX845" s="617">
        <f>IF('PTRM input'!$E$574='PTRM input'!$G$573,IF(AX$3&gt;A6taxremlife,A6taxvalue-SUM($F845:AW845),IF(A6taxremlife="N/A","n/a",A6taxvalue/A6taxremlife)),'PTRM input'!AX$584)</f>
        <v>0</v>
      </c>
      <c r="AY845" s="617">
        <f>IF('PTRM input'!$E$574='PTRM input'!$G$573,IF(AY$3&gt;A6taxremlife,A6taxvalue-SUM($F845:AX845),IF(A6taxremlife="N/A","n/a",A6taxvalue/A6taxremlife)),'PTRM input'!AY$584)</f>
        <v>0</v>
      </c>
      <c r="AZ845" s="617">
        <f>IF('PTRM input'!$E$574='PTRM input'!$G$573,IF(AZ$3&gt;A6taxremlife,A6taxvalue-SUM($F845:AY845),IF(A6taxremlife="N/A","n/a",A6taxvalue/A6taxremlife)),'PTRM input'!AZ$584)</f>
        <v>0</v>
      </c>
      <c r="BA845" s="617">
        <f>IF('PTRM input'!$E$574='PTRM input'!$G$573,IF(BA$3&gt;A6taxremlife,A6taxvalue-SUM($F845:AZ845),IF(A6taxremlife="N/A","n/a",A6taxvalue/A6taxremlife)),'PTRM input'!BA$584)</f>
        <v>0</v>
      </c>
      <c r="BB845" s="617">
        <f>IF('PTRM input'!$E$574='PTRM input'!$G$573,IF(BB$3&gt;A6taxremlife,A6taxvalue-SUM($F845:BA845),IF(A6taxremlife="N/A","n/a",A6taxvalue/A6taxremlife)),'PTRM input'!BB$584)</f>
        <v>0</v>
      </c>
      <c r="BC845" s="617">
        <f>IF('PTRM input'!$E$574='PTRM input'!$G$573,IF(BC$3&gt;A6taxremlife,A6taxvalue-SUM($F845:BB845),IF(A6taxremlife="N/A","n/a",A6taxvalue/A6taxremlife)),'PTRM input'!BC$584)</f>
        <v>0</v>
      </c>
      <c r="BD845" s="617">
        <f>IF('PTRM input'!$E$574='PTRM input'!$G$573,IF(BD$3&gt;A6taxremlife,A6taxvalue-SUM($F845:BC845),IF(A6taxremlife="N/A","n/a",A6taxvalue/A6taxremlife)),'PTRM input'!BD$584)</f>
        <v>0</v>
      </c>
      <c r="BE845" s="617">
        <f>IF('PTRM input'!$E$574='PTRM input'!$G$573,IF(BE$3&gt;A6taxremlife,A6taxvalue-SUM($F845:BD845),IF(A6taxremlife="N/A","n/a",A6taxvalue/A6taxremlife)),'PTRM input'!BE$584)</f>
        <v>0</v>
      </c>
      <c r="BF845" s="617">
        <f>IF('PTRM input'!$E$574='PTRM input'!$G$573,IF(BF$3&gt;A6taxremlife,A6taxvalue-SUM($F845:BE845),IF(A6taxremlife="N/A","n/a",A6taxvalue/A6taxremlife)),'PTRM input'!BF$584)</f>
        <v>0</v>
      </c>
      <c r="BG845" s="617">
        <f>IF('PTRM input'!$E$574='PTRM input'!$G$573,IF(BG$3&gt;A6taxremlife,A6taxvalue-SUM($F845:BF845),IF(A6taxremlife="N/A","n/a",A6taxvalue/A6taxremlife)),'PTRM input'!BG$584)</f>
        <v>0</v>
      </c>
      <c r="BH845" s="617">
        <f>IF('PTRM input'!$E$574='PTRM input'!$G$573,IF(BH$3&gt;A6taxremlife,A6taxvalue-SUM($F845:BG845),IF(A6taxremlife="N/A","n/a",A6taxvalue/A6taxremlife)),'PTRM input'!BH$584)</f>
        <v>0</v>
      </c>
      <c r="BI845" s="617">
        <f>IF('PTRM input'!$E$574='PTRM input'!$G$573,IF(BI$3&gt;A6taxremlife,A6taxvalue-SUM($F845:BH845),IF(A6taxremlife="N/A","n/a",A6taxvalue/A6taxremlife)),'PTRM input'!BI$584)</f>
        <v>0</v>
      </c>
      <c r="BJ845" s="116"/>
      <c r="BK845" s="116"/>
      <c r="BL845" s="116"/>
      <c r="BM845" s="116"/>
    </row>
    <row r="846" spans="1:65" ht="12.75" hidden="1" customHeight="1" outlineLevel="2">
      <c r="A846" s="366"/>
      <c r="B846" s="19"/>
      <c r="C846" s="18"/>
      <c r="D846" s="760" t="s">
        <v>237</v>
      </c>
      <c r="E846" s="86">
        <v>0</v>
      </c>
      <c r="F846" s="356"/>
      <c r="G846" s="433"/>
      <c r="H846" s="433"/>
      <c r="I846" s="433"/>
      <c r="J846" s="433"/>
      <c r="K846" s="433"/>
      <c r="L846" s="433"/>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c r="AT846" s="251"/>
      <c r="AU846" s="251"/>
      <c r="AV846" s="251"/>
      <c r="AW846" s="251"/>
      <c r="AX846" s="251"/>
      <c r="AY846" s="251"/>
      <c r="AZ846" s="251"/>
      <c r="BA846" s="251"/>
      <c r="BB846" s="251"/>
      <c r="BC846" s="251"/>
      <c r="BD846" s="251"/>
      <c r="BE846" s="251"/>
      <c r="BF846" s="251"/>
      <c r="BG846" s="251"/>
      <c r="BH846" s="251"/>
      <c r="BI846" s="251"/>
      <c r="BJ846" s="116"/>
      <c r="BK846" s="116"/>
      <c r="BL846" s="116"/>
      <c r="BM846" s="116"/>
    </row>
    <row r="847" spans="1:65" ht="12.75" hidden="1" customHeight="1" outlineLevel="2">
      <c r="A847" s="366"/>
      <c r="B847" s="19"/>
      <c r="C847" s="18"/>
      <c r="D847" s="760"/>
      <c r="E847" s="86">
        <v>1</v>
      </c>
      <c r="F847" s="356"/>
      <c r="G847" s="618"/>
      <c r="H847" s="251">
        <f ca="1">IF(A6taxstdlife="n/a","n/a",IF(A6taxstdlife="",0,IF(H$3&gt;(A6stdlife+$E847),((INDEX('PTRM input'!$G$385:$P$434,A6offset,$E847)-INDEX('PTRM input'!$G$277:$P$326,A6offset,$E847))*OFFSET($F$7,0,$E847))-SUM($G847:G847),(((INDEX('PTRM input'!$G$385:$P$434,A6offset,$E847)-INDEX('PTRM input'!$G$277:$P$326,A6offset,$E847))*OFFSET($F$7,0,$E847))-SUM($G847:G847))*(OFFSET('PTRM input'!$G$477,0,$E847-1)/A6taxstdlife))))</f>
        <v>0</v>
      </c>
      <c r="I847" s="251">
        <f ca="1">IF(A6taxstdlife="n/a","n/a",IF(A6taxstdlife="",0,IF(I$3&gt;(A6stdlife+$E847),((INDEX('PTRM input'!$G$385:$P$434,A6offset,$E847)-INDEX('PTRM input'!$G$277:$P$326,A6offset,$E847))*OFFSET($F$7,0,$E847))-SUM($G847:H847),(((INDEX('PTRM input'!$G$385:$P$434,A6offset,$E847)-INDEX('PTRM input'!$G$277:$P$326,A6offset,$E847))*OFFSET($F$7,0,$E847))-SUM($G847:H847))*(OFFSET('PTRM input'!$G$477,0,$E847-1)/A6taxstdlife))))</f>
        <v>0</v>
      </c>
      <c r="J847" s="251">
        <f ca="1">IF(A6taxstdlife="n/a","n/a",IF(A6taxstdlife="",0,IF(J$3&gt;(A6stdlife+$E847),((INDEX('PTRM input'!$G$385:$P$434,A6offset,$E847)-INDEX('PTRM input'!$G$277:$P$326,A6offset,$E847))*OFFSET($F$7,0,$E847))-SUM($G847:I847),(((INDEX('PTRM input'!$G$385:$P$434,A6offset,$E847)-INDEX('PTRM input'!$G$277:$P$326,A6offset,$E847))*OFFSET($F$7,0,$E847))-SUM($G847:I847))*(OFFSET('PTRM input'!$G$477,0,$E847-1)/A6taxstdlife))))</f>
        <v>0</v>
      </c>
      <c r="K847" s="251">
        <f ca="1">IF(A6taxstdlife="n/a","n/a",IF(A6taxstdlife="",0,IF(K$3&gt;(A6stdlife+$E847),((INDEX('PTRM input'!$G$385:$P$434,A6offset,$E847)-INDEX('PTRM input'!$G$277:$P$326,A6offset,$E847))*OFFSET($F$7,0,$E847))-SUM($G847:J847),(((INDEX('PTRM input'!$G$385:$P$434,A6offset,$E847)-INDEX('PTRM input'!$G$277:$P$326,A6offset,$E847))*OFFSET($F$7,0,$E847))-SUM($G847:J847))*(OFFSET('PTRM input'!$G$477,0,$E847-1)/A6taxstdlife))))</f>
        <v>0</v>
      </c>
      <c r="L847" s="251">
        <f ca="1">IF(A6taxstdlife="n/a","n/a",IF(A6taxstdlife="",0,IF(L$3&gt;(A6stdlife+$E847),((INDEX('PTRM input'!$G$385:$P$434,A6offset,$E847)-INDEX('PTRM input'!$G$277:$P$326,A6offset,$E847))*OFFSET($F$7,0,$E847))-SUM($G847:K847),(((INDEX('PTRM input'!$G$385:$P$434,A6offset,$E847)-INDEX('PTRM input'!$G$277:$P$326,A6offset,$E847))*OFFSET($F$7,0,$E847))-SUM($G847:K847))*(OFFSET('PTRM input'!$G$477,0,$E847-1)/A6taxstdlife))))</f>
        <v>0</v>
      </c>
      <c r="M847" s="251">
        <f ca="1">IF(A6taxstdlife="n/a","n/a",IF(A6taxstdlife="",0,IF(M$3&gt;(A6stdlife+$E847),((INDEX('PTRM input'!$G$385:$P$434,A6offset,$E847)-INDEX('PTRM input'!$G$277:$P$326,A6offset,$E847))*OFFSET($F$7,0,$E847))-SUM($G847:L847),(((INDEX('PTRM input'!$G$385:$P$434,A6offset,$E847)-INDEX('PTRM input'!$G$277:$P$326,A6offset,$E847))*OFFSET($F$7,0,$E847))-SUM($G847:L847))*(OFFSET('PTRM input'!$G$477,0,$E847-1)/A6taxstdlife))))</f>
        <v>0</v>
      </c>
      <c r="N847" s="251">
        <f ca="1">IF(A6taxstdlife="n/a","n/a",IF(A6taxstdlife="",0,IF(N$3&gt;(A6stdlife+$E847),((INDEX('PTRM input'!$G$385:$P$434,A6offset,$E847)-INDEX('PTRM input'!$G$277:$P$326,A6offset,$E847))*OFFSET($F$7,0,$E847))-SUM($G847:M847),(((INDEX('PTRM input'!$G$385:$P$434,A6offset,$E847)-INDEX('PTRM input'!$G$277:$P$326,A6offset,$E847))*OFFSET($F$7,0,$E847))-SUM($G847:M847))*(OFFSET('PTRM input'!$G$477,0,$E847-1)/A6taxstdlife))))</f>
        <v>0</v>
      </c>
      <c r="O847" s="251">
        <f ca="1">IF(A6taxstdlife="n/a","n/a",IF(A6taxstdlife="",0,IF(O$3&gt;(A6stdlife+$E847),((INDEX('PTRM input'!$G$385:$P$434,A6offset,$E847)-INDEX('PTRM input'!$G$277:$P$326,A6offset,$E847))*OFFSET($F$7,0,$E847))-SUM($G847:N847),(((INDEX('PTRM input'!$G$385:$P$434,A6offset,$E847)-INDEX('PTRM input'!$G$277:$P$326,A6offset,$E847))*OFFSET($F$7,0,$E847))-SUM($G847:N847))*(OFFSET('PTRM input'!$G$477,0,$E847-1)/A6taxstdlife))))</f>
        <v>0</v>
      </c>
      <c r="P847" s="251">
        <f ca="1">IF(A6taxstdlife="n/a","n/a",IF(A6taxstdlife="",0,IF(P$3&gt;(A6stdlife+$E847),((INDEX('PTRM input'!$G$385:$P$434,A6offset,$E847)-INDEX('PTRM input'!$G$277:$P$326,A6offset,$E847))*OFFSET($F$7,0,$E847))-SUM($G847:O847),(((INDEX('PTRM input'!$G$385:$P$434,A6offset,$E847)-INDEX('PTRM input'!$G$277:$P$326,A6offset,$E847))*OFFSET($F$7,0,$E847))-SUM($G847:O847))*(OFFSET('PTRM input'!$G$477,0,$E847-1)/A6taxstdlife))))</f>
        <v>0</v>
      </c>
      <c r="Q847" s="251">
        <f ca="1">IF(A6taxstdlife="n/a","n/a",IF(A6taxstdlife="",0,IF(Q$3&gt;(A6stdlife+$E847),((INDEX('PTRM input'!$G$385:$P$434,A6offset,$E847)-INDEX('PTRM input'!$G$277:$P$326,A6offset,$E847))*OFFSET($F$7,0,$E847))-SUM($G847:P847),(((INDEX('PTRM input'!$G$385:$P$434,A6offset,$E847)-INDEX('PTRM input'!$G$277:$P$326,A6offset,$E847))*OFFSET($F$7,0,$E847))-SUM($G847:P847))*(OFFSET('PTRM input'!$G$477,0,$E847-1)/A6taxstdlife))))</f>
        <v>0</v>
      </c>
      <c r="R847" s="251">
        <f ca="1">IF(A6taxstdlife="n/a","n/a",IF(A6taxstdlife="",0,IF(R$3&gt;(A6stdlife+$E847),((INDEX('PTRM input'!$G$385:$P$434,A6offset,$E847)-INDEX('PTRM input'!$G$277:$P$326,A6offset,$E847))*OFFSET($F$7,0,$E847))-SUM($G847:Q847),(((INDEX('PTRM input'!$G$385:$P$434,A6offset,$E847)-INDEX('PTRM input'!$G$277:$P$326,A6offset,$E847))*OFFSET($F$7,0,$E847))-SUM($G847:Q847))*(OFFSET('PTRM input'!$G$477,0,$E847-1)/A6taxstdlife))))</f>
        <v>0</v>
      </c>
      <c r="S847" s="251">
        <f ca="1">IF(A6taxstdlife="n/a","n/a",IF(A6taxstdlife="",0,IF(S$3&gt;(A6stdlife+$E847),((INDEX('PTRM input'!$G$385:$P$434,A6offset,$E847)-INDEX('PTRM input'!$G$277:$P$326,A6offset,$E847))*OFFSET($F$7,0,$E847))-SUM($G847:R847),(((INDEX('PTRM input'!$G$385:$P$434,A6offset,$E847)-INDEX('PTRM input'!$G$277:$P$326,A6offset,$E847))*OFFSET($F$7,0,$E847))-SUM($G847:R847))*(OFFSET('PTRM input'!$G$477,0,$E847-1)/A6taxstdlife))))</f>
        <v>0</v>
      </c>
      <c r="T847" s="251">
        <f ca="1">IF(A6taxstdlife="n/a","n/a",IF(A6taxstdlife="",0,IF(T$3&gt;(A6stdlife+$E847),((INDEX('PTRM input'!$G$385:$P$434,A6offset,$E847)-INDEX('PTRM input'!$G$277:$P$326,A6offset,$E847))*OFFSET($F$7,0,$E847))-SUM($G847:S847),(((INDEX('PTRM input'!$G$385:$P$434,A6offset,$E847)-INDEX('PTRM input'!$G$277:$P$326,A6offset,$E847))*OFFSET($F$7,0,$E847))-SUM($G847:S847))*(OFFSET('PTRM input'!$G$477,0,$E847-1)/A6taxstdlife))))</f>
        <v>0</v>
      </c>
      <c r="U847" s="251">
        <f ca="1">IF(A6taxstdlife="n/a","n/a",IF(A6taxstdlife="",0,IF(U$3&gt;(A6stdlife+$E847),((INDEX('PTRM input'!$G$385:$P$434,A6offset,$E847)-INDEX('PTRM input'!$G$277:$P$326,A6offset,$E847))*OFFSET($F$7,0,$E847))-SUM($G847:T847),(((INDEX('PTRM input'!$G$385:$P$434,A6offset,$E847)-INDEX('PTRM input'!$G$277:$P$326,A6offset,$E847))*OFFSET($F$7,0,$E847))-SUM($G847:T847))*(OFFSET('PTRM input'!$G$477,0,$E847-1)/A6taxstdlife))))</f>
        <v>0</v>
      </c>
      <c r="V847" s="251">
        <f ca="1">IF(A6taxstdlife="n/a","n/a",IF(A6taxstdlife="",0,IF(V$3&gt;(A6stdlife+$E847),((INDEX('PTRM input'!$G$385:$P$434,A6offset,$E847)-INDEX('PTRM input'!$G$277:$P$326,A6offset,$E847))*OFFSET($F$7,0,$E847))-SUM($G847:U847),(((INDEX('PTRM input'!$G$385:$P$434,A6offset,$E847)-INDEX('PTRM input'!$G$277:$P$326,A6offset,$E847))*OFFSET($F$7,0,$E847))-SUM($G847:U847))*(OFFSET('PTRM input'!$G$477,0,$E847-1)/A6taxstdlife))))</f>
        <v>0</v>
      </c>
      <c r="W847" s="251">
        <f ca="1">IF(A6taxstdlife="n/a","n/a",IF(A6taxstdlife="",0,IF(W$3&gt;(A6stdlife+$E847),((INDEX('PTRM input'!$G$385:$P$434,A6offset,$E847)-INDEX('PTRM input'!$G$277:$P$326,A6offset,$E847))*OFFSET($F$7,0,$E847))-SUM($G847:V847),(((INDEX('PTRM input'!$G$385:$P$434,A6offset,$E847)-INDEX('PTRM input'!$G$277:$P$326,A6offset,$E847))*OFFSET($F$7,0,$E847))-SUM($G847:V847))*(OFFSET('PTRM input'!$G$477,0,$E847-1)/A6taxstdlife))))</f>
        <v>0</v>
      </c>
      <c r="X847" s="251">
        <f ca="1">IF(A6taxstdlife="n/a","n/a",IF(A6taxstdlife="",0,IF(X$3&gt;(A6stdlife+$E847),((INDEX('PTRM input'!$G$385:$P$434,A6offset,$E847)-INDEX('PTRM input'!$G$277:$P$326,A6offset,$E847))*OFFSET($F$7,0,$E847))-SUM($G847:W847),(((INDEX('PTRM input'!$G$385:$P$434,A6offset,$E847)-INDEX('PTRM input'!$G$277:$P$326,A6offset,$E847))*OFFSET($F$7,0,$E847))-SUM($G847:W847))*(OFFSET('PTRM input'!$G$477,0,$E847-1)/A6taxstdlife))))</f>
        <v>0</v>
      </c>
      <c r="Y847" s="251">
        <f ca="1">IF(A6taxstdlife="n/a","n/a",IF(A6taxstdlife="",0,IF(Y$3&gt;(A6stdlife+$E847),((INDEX('PTRM input'!$G$385:$P$434,A6offset,$E847)-INDEX('PTRM input'!$G$277:$P$326,A6offset,$E847))*OFFSET($F$7,0,$E847))-SUM($G847:X847),(((INDEX('PTRM input'!$G$385:$P$434,A6offset,$E847)-INDEX('PTRM input'!$G$277:$P$326,A6offset,$E847))*OFFSET($F$7,0,$E847))-SUM($G847:X847))*(OFFSET('PTRM input'!$G$477,0,$E847-1)/A6taxstdlife))))</f>
        <v>0</v>
      </c>
      <c r="Z847" s="251">
        <f ca="1">IF(A6taxstdlife="n/a","n/a",IF(A6taxstdlife="",0,IF(Z$3&gt;(A6stdlife+$E847),((INDEX('PTRM input'!$G$385:$P$434,A6offset,$E847)-INDEX('PTRM input'!$G$277:$P$326,A6offset,$E847))*OFFSET($F$7,0,$E847))-SUM($G847:Y847),(((INDEX('PTRM input'!$G$385:$P$434,A6offset,$E847)-INDEX('PTRM input'!$G$277:$P$326,A6offset,$E847))*OFFSET($F$7,0,$E847))-SUM($G847:Y847))*(OFFSET('PTRM input'!$G$477,0,$E847-1)/A6taxstdlife))))</f>
        <v>0</v>
      </c>
      <c r="AA847" s="251">
        <f ca="1">IF(A6taxstdlife="n/a","n/a",IF(A6taxstdlife="",0,IF(AA$3&gt;(A6stdlife+$E847),((INDEX('PTRM input'!$G$385:$P$434,A6offset,$E847)-INDEX('PTRM input'!$G$277:$P$326,A6offset,$E847))*OFFSET($F$7,0,$E847))-SUM($G847:Z847),(((INDEX('PTRM input'!$G$385:$P$434,A6offset,$E847)-INDEX('PTRM input'!$G$277:$P$326,A6offset,$E847))*OFFSET($F$7,0,$E847))-SUM($G847:Z847))*(OFFSET('PTRM input'!$G$477,0,$E847-1)/A6taxstdlife))))</f>
        <v>0</v>
      </c>
      <c r="AB847" s="251">
        <f ca="1">IF(A6taxstdlife="n/a","n/a",IF(A6taxstdlife="",0,IF(AB$3&gt;(A6stdlife+$E847),((INDEX('PTRM input'!$G$385:$P$434,A6offset,$E847)-INDEX('PTRM input'!$G$277:$P$326,A6offset,$E847))*OFFSET($F$7,0,$E847))-SUM($G847:AA847),(((INDEX('PTRM input'!$G$385:$P$434,A6offset,$E847)-INDEX('PTRM input'!$G$277:$P$326,A6offset,$E847))*OFFSET($F$7,0,$E847))-SUM($G847:AA847))*(OFFSET('PTRM input'!$G$477,0,$E847-1)/A6taxstdlife))))</f>
        <v>0</v>
      </c>
      <c r="AC847" s="251">
        <f ca="1">IF(A6taxstdlife="n/a","n/a",IF(A6taxstdlife="",0,IF(AC$3&gt;(A6stdlife+$E847),((INDEX('PTRM input'!$G$385:$P$434,A6offset,$E847)-INDEX('PTRM input'!$G$277:$P$326,A6offset,$E847))*OFFSET($F$7,0,$E847))-SUM($G847:AB847),(((INDEX('PTRM input'!$G$385:$P$434,A6offset,$E847)-INDEX('PTRM input'!$G$277:$P$326,A6offset,$E847))*OFFSET($F$7,0,$E847))-SUM($G847:AB847))*(OFFSET('PTRM input'!$G$477,0,$E847-1)/A6taxstdlife))))</f>
        <v>0</v>
      </c>
      <c r="AD847" s="251">
        <f ca="1">IF(A6taxstdlife="n/a","n/a",IF(A6taxstdlife="",0,IF(AD$3&gt;(A6stdlife+$E847),((INDEX('PTRM input'!$G$385:$P$434,A6offset,$E847)-INDEX('PTRM input'!$G$277:$P$326,A6offset,$E847))*OFFSET($F$7,0,$E847))-SUM($G847:AC847),(((INDEX('PTRM input'!$G$385:$P$434,A6offset,$E847)-INDEX('PTRM input'!$G$277:$P$326,A6offset,$E847))*OFFSET($F$7,0,$E847))-SUM($G847:AC847))*(OFFSET('PTRM input'!$G$477,0,$E847-1)/A6taxstdlife))))</f>
        <v>0</v>
      </c>
      <c r="AE847" s="251">
        <f ca="1">IF(A6taxstdlife="n/a","n/a",IF(A6taxstdlife="",0,IF(AE$3&gt;(A6stdlife+$E847),((INDEX('PTRM input'!$G$385:$P$434,A6offset,$E847)-INDEX('PTRM input'!$G$277:$P$326,A6offset,$E847))*OFFSET($F$7,0,$E847))-SUM($G847:AD847),(((INDEX('PTRM input'!$G$385:$P$434,A6offset,$E847)-INDEX('PTRM input'!$G$277:$P$326,A6offset,$E847))*OFFSET($F$7,0,$E847))-SUM($G847:AD847))*(OFFSET('PTRM input'!$G$477,0,$E847-1)/A6taxstdlife))))</f>
        <v>0</v>
      </c>
      <c r="AF847" s="251">
        <f ca="1">IF(A6taxstdlife="n/a","n/a",IF(A6taxstdlife="",0,IF(AF$3&gt;(A6stdlife+$E847),((INDEX('PTRM input'!$G$385:$P$434,A6offset,$E847)-INDEX('PTRM input'!$G$277:$P$326,A6offset,$E847))*OFFSET($F$7,0,$E847))-SUM($G847:AE847),(((INDEX('PTRM input'!$G$385:$P$434,A6offset,$E847)-INDEX('PTRM input'!$G$277:$P$326,A6offset,$E847))*OFFSET($F$7,0,$E847))-SUM($G847:AE847))*(OFFSET('PTRM input'!$G$477,0,$E847-1)/A6taxstdlife))))</f>
        <v>0</v>
      </c>
      <c r="AG847" s="251">
        <f ca="1">IF(A6taxstdlife="n/a","n/a",IF(A6taxstdlife="",0,IF(AG$3&gt;(A6stdlife+$E847),((INDEX('PTRM input'!$G$385:$P$434,A6offset,$E847)-INDEX('PTRM input'!$G$277:$P$326,A6offset,$E847))*OFFSET($F$7,0,$E847))-SUM($G847:AF847),(((INDEX('PTRM input'!$G$385:$P$434,A6offset,$E847)-INDEX('PTRM input'!$G$277:$P$326,A6offset,$E847))*OFFSET($F$7,0,$E847))-SUM($G847:AF847))*(OFFSET('PTRM input'!$G$477,0,$E847-1)/A6taxstdlife))))</f>
        <v>0</v>
      </c>
      <c r="AH847" s="251">
        <f ca="1">IF(A6taxstdlife="n/a","n/a",IF(A6taxstdlife="",0,IF(AH$3&gt;(A6stdlife+$E847),((INDEX('PTRM input'!$G$385:$P$434,A6offset,$E847)-INDEX('PTRM input'!$G$277:$P$326,A6offset,$E847))*OFFSET($F$7,0,$E847))-SUM($G847:AG847),(((INDEX('PTRM input'!$G$385:$P$434,A6offset,$E847)-INDEX('PTRM input'!$G$277:$P$326,A6offset,$E847))*OFFSET($F$7,0,$E847))-SUM($G847:AG847))*(OFFSET('PTRM input'!$G$477,0,$E847-1)/A6taxstdlife))))</f>
        <v>0</v>
      </c>
      <c r="AI847" s="251">
        <f ca="1">IF(A6taxstdlife="n/a","n/a",IF(A6taxstdlife="",0,IF(AI$3&gt;(A6stdlife+$E847),((INDEX('PTRM input'!$G$385:$P$434,A6offset,$E847)-INDEX('PTRM input'!$G$277:$P$326,A6offset,$E847))*OFFSET($F$7,0,$E847))-SUM($G847:AH847),(((INDEX('PTRM input'!$G$385:$P$434,A6offset,$E847)-INDEX('PTRM input'!$G$277:$P$326,A6offset,$E847))*OFFSET($F$7,0,$E847))-SUM($G847:AH847))*(OFFSET('PTRM input'!$G$477,0,$E847-1)/A6taxstdlife))))</f>
        <v>0</v>
      </c>
      <c r="AJ847" s="251">
        <f ca="1">IF(A6taxstdlife="n/a","n/a",IF(A6taxstdlife="",0,IF(AJ$3&gt;(A6stdlife+$E847),((INDEX('PTRM input'!$G$385:$P$434,A6offset,$E847)-INDEX('PTRM input'!$G$277:$P$326,A6offset,$E847))*OFFSET($F$7,0,$E847))-SUM($G847:AI847),(((INDEX('PTRM input'!$G$385:$P$434,A6offset,$E847)-INDEX('PTRM input'!$G$277:$P$326,A6offset,$E847))*OFFSET($F$7,0,$E847))-SUM($G847:AI847))*(OFFSET('PTRM input'!$G$477,0,$E847-1)/A6taxstdlife))))</f>
        <v>0</v>
      </c>
      <c r="AK847" s="251">
        <f ca="1">IF(A6taxstdlife="n/a","n/a",IF(A6taxstdlife="",0,IF(AK$3&gt;(A6stdlife+$E847),((INDEX('PTRM input'!$G$385:$P$434,A6offset,$E847)-INDEX('PTRM input'!$G$277:$P$326,A6offset,$E847))*OFFSET($F$7,0,$E847))-SUM($G847:AJ847),(((INDEX('PTRM input'!$G$385:$P$434,A6offset,$E847)-INDEX('PTRM input'!$G$277:$P$326,A6offset,$E847))*OFFSET($F$7,0,$E847))-SUM($G847:AJ847))*(OFFSET('PTRM input'!$G$477,0,$E847-1)/A6taxstdlife))))</f>
        <v>0</v>
      </c>
      <c r="AL847" s="251">
        <f ca="1">IF(A6taxstdlife="n/a","n/a",IF(A6taxstdlife="",0,IF(AL$3&gt;(A6stdlife+$E847),((INDEX('PTRM input'!$G$385:$P$434,A6offset,$E847)-INDEX('PTRM input'!$G$277:$P$326,A6offset,$E847))*OFFSET($F$7,0,$E847))-SUM($G847:AK847),(((INDEX('PTRM input'!$G$385:$P$434,A6offset,$E847)-INDEX('PTRM input'!$G$277:$P$326,A6offset,$E847))*OFFSET($F$7,0,$E847))-SUM($G847:AK847))*(OFFSET('PTRM input'!$G$477,0,$E847-1)/A6taxstdlife))))</f>
        <v>0</v>
      </c>
      <c r="AM847" s="251">
        <f ca="1">IF(A6taxstdlife="n/a","n/a",IF(A6taxstdlife="",0,IF(AM$3&gt;(A6stdlife+$E847),((INDEX('PTRM input'!$G$385:$P$434,A6offset,$E847)-INDEX('PTRM input'!$G$277:$P$326,A6offset,$E847))*OFFSET($F$7,0,$E847))-SUM($G847:AL847),(((INDEX('PTRM input'!$G$385:$P$434,A6offset,$E847)-INDEX('PTRM input'!$G$277:$P$326,A6offset,$E847))*OFFSET($F$7,0,$E847))-SUM($G847:AL847))*(OFFSET('PTRM input'!$G$477,0,$E847-1)/A6taxstdlife))))</f>
        <v>0</v>
      </c>
      <c r="AN847" s="251">
        <f ca="1">IF(A6taxstdlife="n/a","n/a",IF(A6taxstdlife="",0,IF(AN$3&gt;(A6stdlife+$E847),((INDEX('PTRM input'!$G$385:$P$434,A6offset,$E847)-INDEX('PTRM input'!$G$277:$P$326,A6offset,$E847))*OFFSET($F$7,0,$E847))-SUM($G847:AM847),(((INDEX('PTRM input'!$G$385:$P$434,A6offset,$E847)-INDEX('PTRM input'!$G$277:$P$326,A6offset,$E847))*OFFSET($F$7,0,$E847))-SUM($G847:AM847))*(OFFSET('PTRM input'!$G$477,0,$E847-1)/A6taxstdlife))))</f>
        <v>0</v>
      </c>
      <c r="AO847" s="251">
        <f ca="1">IF(A6taxstdlife="n/a","n/a",IF(A6taxstdlife="",0,IF(AO$3&gt;(A6stdlife+$E847),((INDEX('PTRM input'!$G$385:$P$434,A6offset,$E847)-INDEX('PTRM input'!$G$277:$P$326,A6offset,$E847))*OFFSET($F$7,0,$E847))-SUM($G847:AN847),(((INDEX('PTRM input'!$G$385:$P$434,A6offset,$E847)-INDEX('PTRM input'!$G$277:$P$326,A6offset,$E847))*OFFSET($F$7,0,$E847))-SUM($G847:AN847))*(OFFSET('PTRM input'!$G$477,0,$E847-1)/A6taxstdlife))))</f>
        <v>0</v>
      </c>
      <c r="AP847" s="251">
        <f ca="1">IF(A6taxstdlife="n/a","n/a",IF(A6taxstdlife="",0,IF(AP$3&gt;(A6stdlife+$E847),((INDEX('PTRM input'!$G$385:$P$434,A6offset,$E847)-INDEX('PTRM input'!$G$277:$P$326,A6offset,$E847))*OFFSET($F$7,0,$E847))-SUM($G847:AO847),(((INDEX('PTRM input'!$G$385:$P$434,A6offset,$E847)-INDEX('PTRM input'!$G$277:$P$326,A6offset,$E847))*OFFSET($F$7,0,$E847))-SUM($G847:AO847))*(OFFSET('PTRM input'!$G$477,0,$E847-1)/A6taxstdlife))))</f>
        <v>0</v>
      </c>
      <c r="AQ847" s="251">
        <f ca="1">IF(A6taxstdlife="n/a","n/a",IF(A6taxstdlife="",0,IF(AQ$3&gt;(A6stdlife+$E847),((INDEX('PTRM input'!$G$385:$P$434,A6offset,$E847)-INDEX('PTRM input'!$G$277:$P$326,A6offset,$E847))*OFFSET($F$7,0,$E847))-SUM($G847:AP847),(((INDEX('PTRM input'!$G$385:$P$434,A6offset,$E847)-INDEX('PTRM input'!$G$277:$P$326,A6offset,$E847))*OFFSET($F$7,0,$E847))-SUM($G847:AP847))*(OFFSET('PTRM input'!$G$477,0,$E847-1)/A6taxstdlife))))</f>
        <v>0</v>
      </c>
      <c r="AR847" s="251">
        <f ca="1">IF(A6taxstdlife="n/a","n/a",IF(A6taxstdlife="",0,IF(AR$3&gt;(A6stdlife+$E847),((INDEX('PTRM input'!$G$385:$P$434,A6offset,$E847)-INDEX('PTRM input'!$G$277:$P$326,A6offset,$E847))*OFFSET($F$7,0,$E847))-SUM($G847:AQ847),(((INDEX('PTRM input'!$G$385:$P$434,A6offset,$E847)-INDEX('PTRM input'!$G$277:$P$326,A6offset,$E847))*OFFSET($F$7,0,$E847))-SUM($G847:AQ847))*(OFFSET('PTRM input'!$G$477,0,$E847-1)/A6taxstdlife))))</f>
        <v>0</v>
      </c>
      <c r="AS847" s="251">
        <f ca="1">IF(A6taxstdlife="n/a","n/a",IF(A6taxstdlife="",0,IF(AS$3&gt;(A6stdlife+$E847),((INDEX('PTRM input'!$G$385:$P$434,A6offset,$E847)-INDEX('PTRM input'!$G$277:$P$326,A6offset,$E847))*OFFSET($F$7,0,$E847))-SUM($G847:AR847),(((INDEX('PTRM input'!$G$385:$P$434,A6offset,$E847)-INDEX('PTRM input'!$G$277:$P$326,A6offset,$E847))*OFFSET($F$7,0,$E847))-SUM($G847:AR847))*(OFFSET('PTRM input'!$G$477,0,$E847-1)/A6taxstdlife))))</f>
        <v>0</v>
      </c>
      <c r="AT847" s="251">
        <f ca="1">IF(A6taxstdlife="n/a","n/a",IF(A6taxstdlife="",0,IF(AT$3&gt;(A6stdlife+$E847),((INDEX('PTRM input'!$G$385:$P$434,A6offset,$E847)-INDEX('PTRM input'!$G$277:$P$326,A6offset,$E847))*OFFSET($F$7,0,$E847))-SUM($G847:AS847),(((INDEX('PTRM input'!$G$385:$P$434,A6offset,$E847)-INDEX('PTRM input'!$G$277:$P$326,A6offset,$E847))*OFFSET($F$7,0,$E847))-SUM($G847:AS847))*(OFFSET('PTRM input'!$G$477,0,$E847-1)/A6taxstdlife))))</f>
        <v>0</v>
      </c>
      <c r="AU847" s="251">
        <f ca="1">IF(A6taxstdlife="n/a","n/a",IF(A6taxstdlife="",0,IF(AU$3&gt;(A6stdlife+$E847),((INDEX('PTRM input'!$G$385:$P$434,A6offset,$E847)-INDEX('PTRM input'!$G$277:$P$326,A6offset,$E847))*OFFSET($F$7,0,$E847))-SUM($G847:AT847),(((INDEX('PTRM input'!$G$385:$P$434,A6offset,$E847)-INDEX('PTRM input'!$G$277:$P$326,A6offset,$E847))*OFFSET($F$7,0,$E847))-SUM($G847:AT847))*(OFFSET('PTRM input'!$G$477,0,$E847-1)/A6taxstdlife))))</f>
        <v>0</v>
      </c>
      <c r="AV847" s="251">
        <f ca="1">IF(A6taxstdlife="n/a","n/a",IF(A6taxstdlife="",0,IF(AV$3&gt;(A6stdlife+$E847),((INDEX('PTRM input'!$G$385:$P$434,A6offset,$E847)-INDEX('PTRM input'!$G$277:$P$326,A6offset,$E847))*OFFSET($F$7,0,$E847))-SUM($G847:AU847),(((INDEX('PTRM input'!$G$385:$P$434,A6offset,$E847)-INDEX('PTRM input'!$G$277:$P$326,A6offset,$E847))*OFFSET($F$7,0,$E847))-SUM($G847:AU847))*(OFFSET('PTRM input'!$G$477,0,$E847-1)/A6taxstdlife))))</f>
        <v>0</v>
      </c>
      <c r="AW847" s="251">
        <f ca="1">IF(A6taxstdlife="n/a","n/a",IF(A6taxstdlife="",0,IF(AW$3&gt;(A6stdlife+$E847),((INDEX('PTRM input'!$G$385:$P$434,A6offset,$E847)-INDEX('PTRM input'!$G$277:$P$326,A6offset,$E847))*OFFSET($F$7,0,$E847))-SUM($G847:AV847),(((INDEX('PTRM input'!$G$385:$P$434,A6offset,$E847)-INDEX('PTRM input'!$G$277:$P$326,A6offset,$E847))*OFFSET($F$7,0,$E847))-SUM($G847:AV847))*(OFFSET('PTRM input'!$G$477,0,$E847-1)/A6taxstdlife))))</f>
        <v>0</v>
      </c>
      <c r="AX847" s="251">
        <f ca="1">IF(A6taxstdlife="n/a","n/a",IF(A6taxstdlife="",0,IF(AX$3&gt;(A6stdlife+$E847),((INDEX('PTRM input'!$G$385:$P$434,A6offset,$E847)-INDEX('PTRM input'!$G$277:$P$326,A6offset,$E847))*OFFSET($F$7,0,$E847))-SUM($G847:AW847),(((INDEX('PTRM input'!$G$385:$P$434,A6offset,$E847)-INDEX('PTRM input'!$G$277:$P$326,A6offset,$E847))*OFFSET($F$7,0,$E847))-SUM($G847:AW847))*(OFFSET('PTRM input'!$G$477,0,$E847-1)/A6taxstdlife))))</f>
        <v>0</v>
      </c>
      <c r="AY847" s="251">
        <f ca="1">IF(A6taxstdlife="n/a","n/a",IF(A6taxstdlife="",0,IF(AY$3&gt;(A6stdlife+$E847),((INDEX('PTRM input'!$G$385:$P$434,A6offset,$E847)-INDEX('PTRM input'!$G$277:$P$326,A6offset,$E847))*OFFSET($F$7,0,$E847))-SUM($G847:AX847),(((INDEX('PTRM input'!$G$385:$P$434,A6offset,$E847)-INDEX('PTRM input'!$G$277:$P$326,A6offset,$E847))*OFFSET($F$7,0,$E847))-SUM($G847:AX847))*(OFFSET('PTRM input'!$G$477,0,$E847-1)/A6taxstdlife))))</f>
        <v>0</v>
      </c>
      <c r="AZ847" s="251">
        <f ca="1">IF(A6taxstdlife="n/a","n/a",IF(A6taxstdlife="",0,IF(AZ$3&gt;(A6stdlife+$E847),((INDEX('PTRM input'!$G$385:$P$434,A6offset,$E847)-INDEX('PTRM input'!$G$277:$P$326,A6offset,$E847))*OFFSET($F$7,0,$E847))-SUM($G847:AY847),(((INDEX('PTRM input'!$G$385:$P$434,A6offset,$E847)-INDEX('PTRM input'!$G$277:$P$326,A6offset,$E847))*OFFSET($F$7,0,$E847))-SUM($G847:AY847))*(OFFSET('PTRM input'!$G$477,0,$E847-1)/A6taxstdlife))))</f>
        <v>0</v>
      </c>
      <c r="BA847" s="251">
        <f ca="1">IF(A6taxstdlife="n/a","n/a",IF(A6taxstdlife="",0,IF(BA$3&gt;(A6stdlife+$E847),((INDEX('PTRM input'!$G$385:$P$434,A6offset,$E847)-INDEX('PTRM input'!$G$277:$P$326,A6offset,$E847))*OFFSET($F$7,0,$E847))-SUM($G847:AZ847),(((INDEX('PTRM input'!$G$385:$P$434,A6offset,$E847)-INDEX('PTRM input'!$G$277:$P$326,A6offset,$E847))*OFFSET($F$7,0,$E847))-SUM($G847:AZ847))*(OFFSET('PTRM input'!$G$477,0,$E847-1)/A6taxstdlife))))</f>
        <v>0</v>
      </c>
      <c r="BB847" s="251">
        <f ca="1">IF(A6taxstdlife="n/a","n/a",IF(A6taxstdlife="",0,IF(BB$3&gt;(A6stdlife+$E847),((INDEX('PTRM input'!$G$385:$P$434,A6offset,$E847)-INDEX('PTRM input'!$G$277:$P$326,A6offset,$E847))*OFFSET($F$7,0,$E847))-SUM($G847:BA847),(((INDEX('PTRM input'!$G$385:$P$434,A6offset,$E847)-INDEX('PTRM input'!$G$277:$P$326,A6offset,$E847))*OFFSET($F$7,0,$E847))-SUM($G847:BA847))*(OFFSET('PTRM input'!$G$477,0,$E847-1)/A6taxstdlife))))</f>
        <v>0</v>
      </c>
      <c r="BC847" s="251">
        <f ca="1">IF(A6taxstdlife="n/a","n/a",IF(A6taxstdlife="",0,IF(BC$3&gt;(A6stdlife+$E847),((INDEX('PTRM input'!$G$385:$P$434,A6offset,$E847)-INDEX('PTRM input'!$G$277:$P$326,A6offset,$E847))*OFFSET($F$7,0,$E847))-SUM($G847:BB847),(((INDEX('PTRM input'!$G$385:$P$434,A6offset,$E847)-INDEX('PTRM input'!$G$277:$P$326,A6offset,$E847))*OFFSET($F$7,0,$E847))-SUM($G847:BB847))*(OFFSET('PTRM input'!$G$477,0,$E847-1)/A6taxstdlife))))</f>
        <v>0</v>
      </c>
      <c r="BD847" s="251">
        <f ca="1">IF(A6taxstdlife="n/a","n/a",IF(A6taxstdlife="",0,IF(BD$3&gt;(A6stdlife+$E847),((INDEX('PTRM input'!$G$385:$P$434,A6offset,$E847)-INDEX('PTRM input'!$G$277:$P$326,A6offset,$E847))*OFFSET($F$7,0,$E847))-SUM($G847:BC847),(((INDEX('PTRM input'!$G$385:$P$434,A6offset,$E847)-INDEX('PTRM input'!$G$277:$P$326,A6offset,$E847))*OFFSET($F$7,0,$E847))-SUM($G847:BC847))*(OFFSET('PTRM input'!$G$477,0,$E847-1)/A6taxstdlife))))</f>
        <v>0</v>
      </c>
      <c r="BE847" s="251">
        <f ca="1">IF(A6taxstdlife="n/a","n/a",IF(A6taxstdlife="",0,IF(BE$3&gt;(A6stdlife+$E847),((INDEX('PTRM input'!$G$385:$P$434,A6offset,$E847)-INDEX('PTRM input'!$G$277:$P$326,A6offset,$E847))*OFFSET($F$7,0,$E847))-SUM($G847:BD847),(((INDEX('PTRM input'!$G$385:$P$434,A6offset,$E847)-INDEX('PTRM input'!$G$277:$P$326,A6offset,$E847))*OFFSET($F$7,0,$E847))-SUM($G847:BD847))*(OFFSET('PTRM input'!$G$477,0,$E847-1)/A6taxstdlife))))</f>
        <v>0</v>
      </c>
      <c r="BF847" s="251">
        <f ca="1">IF(A6taxstdlife="n/a","n/a",IF(A6taxstdlife="",0,IF(BF$3&gt;(A6stdlife+$E847),((INDEX('PTRM input'!$G$385:$P$434,A6offset,$E847)-INDEX('PTRM input'!$G$277:$P$326,A6offset,$E847))*OFFSET($F$7,0,$E847))-SUM($G847:BE847),(((INDEX('PTRM input'!$G$385:$P$434,A6offset,$E847)-INDEX('PTRM input'!$G$277:$P$326,A6offset,$E847))*OFFSET($F$7,0,$E847))-SUM($G847:BE847))*(OFFSET('PTRM input'!$G$477,0,$E847-1)/A6taxstdlife))))</f>
        <v>0</v>
      </c>
      <c r="BG847" s="251">
        <f ca="1">IF(A6taxstdlife="n/a","n/a",IF(A6taxstdlife="",0,IF(BG$3&gt;(A6stdlife+$E847),((INDEX('PTRM input'!$G$385:$P$434,A6offset,$E847)-INDEX('PTRM input'!$G$277:$P$326,A6offset,$E847))*OFFSET($F$7,0,$E847))-SUM($G847:BF847),(((INDEX('PTRM input'!$G$385:$P$434,A6offset,$E847)-INDEX('PTRM input'!$G$277:$P$326,A6offset,$E847))*OFFSET($F$7,0,$E847))-SUM($G847:BF847))*(OFFSET('PTRM input'!$G$477,0,$E847-1)/A6taxstdlife))))</f>
        <v>0</v>
      </c>
      <c r="BH847" s="251">
        <f ca="1">IF(A6taxstdlife="n/a","n/a",IF(A6taxstdlife="",0,IF(BH$3&gt;(A6stdlife+$E847),((INDEX('PTRM input'!$G$385:$P$434,A6offset,$E847)-INDEX('PTRM input'!$G$277:$P$326,A6offset,$E847))*OFFSET($F$7,0,$E847))-SUM($G847:BG847),(((INDEX('PTRM input'!$G$385:$P$434,A6offset,$E847)-INDEX('PTRM input'!$G$277:$P$326,A6offset,$E847))*OFFSET($F$7,0,$E847))-SUM($G847:BG847))*(OFFSET('PTRM input'!$G$477,0,$E847-1)/A6taxstdlife))))</f>
        <v>0</v>
      </c>
      <c r="BI847" s="251">
        <f ca="1">IF(A6taxstdlife="n/a","n/a",IF(A6taxstdlife="",0,IF(BI$3&gt;(A6stdlife+$E847),((INDEX('PTRM input'!$G$385:$P$434,A6offset,$E847)-INDEX('PTRM input'!$G$277:$P$326,A6offset,$E847))*OFFSET($F$7,0,$E847))-SUM($G847:BH847),(((INDEX('PTRM input'!$G$385:$P$434,A6offset,$E847)-INDEX('PTRM input'!$G$277:$P$326,A6offset,$E847))*OFFSET($F$7,0,$E847))-SUM($G847:BH847))*(OFFSET('PTRM input'!$G$477,0,$E847-1)/A6taxstdlife))))</f>
        <v>0</v>
      </c>
      <c r="BJ847" s="116"/>
      <c r="BK847" s="116"/>
      <c r="BL847" s="116"/>
      <c r="BM847" s="116"/>
    </row>
    <row r="848" spans="1:65" ht="12.75" hidden="1" customHeight="1" outlineLevel="2">
      <c r="A848" s="366"/>
      <c r="B848" s="19"/>
      <c r="C848" s="18"/>
      <c r="D848" s="760"/>
      <c r="E848" s="86">
        <v>2</v>
      </c>
      <c r="F848" s="356"/>
      <c r="G848" s="434"/>
      <c r="H848" s="619"/>
      <c r="I848" s="251">
        <f ca="1">IF(A6taxstdlife="n/a","n/a",IF(A6taxstdlife="",0,IF(I$3&gt;(A6stdlife+$E848),((INDEX('PTRM input'!$G$385:$P$434,A6offset,$E848)-INDEX('PTRM input'!$G$277:$P$326,A6offset,$E848))*OFFSET($F$7,0,$E848))-SUM($G848:H848),(((INDEX('PTRM input'!$G$385:$P$434,A6offset,$E848)-INDEX('PTRM input'!$G$277:$P$326,A6offset,$E848))*OFFSET($F$7,0,$E848))-SUM($G848:H848))*(OFFSET('PTRM input'!$G$477,0,$E848-1)/A6taxstdlife))))</f>
        <v>0</v>
      </c>
      <c r="J848" s="251">
        <f ca="1">IF(A6taxstdlife="n/a","n/a",IF(A6taxstdlife="",0,IF(J$3&gt;(A6stdlife+$E848),((INDEX('PTRM input'!$G$385:$P$434,A6offset,$E848)-INDEX('PTRM input'!$G$277:$P$326,A6offset,$E848))*OFFSET($F$7,0,$E848))-SUM($G848:I848),(((INDEX('PTRM input'!$G$385:$P$434,A6offset,$E848)-INDEX('PTRM input'!$G$277:$P$326,A6offset,$E848))*OFFSET($F$7,0,$E848))-SUM($G848:I848))*(OFFSET('PTRM input'!$G$477,0,$E848-1)/A6taxstdlife))))</f>
        <v>0</v>
      </c>
      <c r="K848" s="251">
        <f ca="1">IF(A6taxstdlife="n/a","n/a",IF(A6taxstdlife="",0,IF(K$3&gt;(A6stdlife+$E848),((INDEX('PTRM input'!$G$385:$P$434,A6offset,$E848)-INDEX('PTRM input'!$G$277:$P$326,A6offset,$E848))*OFFSET($F$7,0,$E848))-SUM($G848:J848),(((INDEX('PTRM input'!$G$385:$P$434,A6offset,$E848)-INDEX('PTRM input'!$G$277:$P$326,A6offset,$E848))*OFFSET($F$7,0,$E848))-SUM($G848:J848))*(OFFSET('PTRM input'!$G$477,0,$E848-1)/A6taxstdlife))))</f>
        <v>0</v>
      </c>
      <c r="L848" s="251">
        <f ca="1">IF(A6taxstdlife="n/a","n/a",IF(A6taxstdlife="",0,IF(L$3&gt;(A6stdlife+$E848),((INDEX('PTRM input'!$G$385:$P$434,A6offset,$E848)-INDEX('PTRM input'!$G$277:$P$326,A6offset,$E848))*OFFSET($F$7,0,$E848))-SUM($G848:K848),(((INDEX('PTRM input'!$G$385:$P$434,A6offset,$E848)-INDEX('PTRM input'!$G$277:$P$326,A6offset,$E848))*OFFSET($F$7,0,$E848))-SUM($G848:K848))*(OFFSET('PTRM input'!$G$477,0,$E848-1)/A6taxstdlife))))</f>
        <v>0</v>
      </c>
      <c r="M848" s="251">
        <f ca="1">IF(A6taxstdlife="n/a","n/a",IF(A6taxstdlife="",0,IF(M$3&gt;(A6stdlife+$E848),((INDEX('PTRM input'!$G$385:$P$434,A6offset,$E848)-INDEX('PTRM input'!$G$277:$P$326,A6offset,$E848))*OFFSET($F$7,0,$E848))-SUM($G848:L848),(((INDEX('PTRM input'!$G$385:$P$434,A6offset,$E848)-INDEX('PTRM input'!$G$277:$P$326,A6offset,$E848))*OFFSET($F$7,0,$E848))-SUM($G848:L848))*(OFFSET('PTRM input'!$G$477,0,$E848-1)/A6taxstdlife))))</f>
        <v>0</v>
      </c>
      <c r="N848" s="251">
        <f ca="1">IF(A6taxstdlife="n/a","n/a",IF(A6taxstdlife="",0,IF(N$3&gt;(A6stdlife+$E848),((INDEX('PTRM input'!$G$385:$P$434,A6offset,$E848)-INDEX('PTRM input'!$G$277:$P$326,A6offset,$E848))*OFFSET($F$7,0,$E848))-SUM($G848:M848),(((INDEX('PTRM input'!$G$385:$P$434,A6offset,$E848)-INDEX('PTRM input'!$G$277:$P$326,A6offset,$E848))*OFFSET($F$7,0,$E848))-SUM($G848:M848))*(OFFSET('PTRM input'!$G$477,0,$E848-1)/A6taxstdlife))))</f>
        <v>0</v>
      </c>
      <c r="O848" s="251">
        <f ca="1">IF(A6taxstdlife="n/a","n/a",IF(A6taxstdlife="",0,IF(O$3&gt;(A6stdlife+$E848),((INDEX('PTRM input'!$G$385:$P$434,A6offset,$E848)-INDEX('PTRM input'!$G$277:$P$326,A6offset,$E848))*OFFSET($F$7,0,$E848))-SUM($G848:N848),(((INDEX('PTRM input'!$G$385:$P$434,A6offset,$E848)-INDEX('PTRM input'!$G$277:$P$326,A6offset,$E848))*OFFSET($F$7,0,$E848))-SUM($G848:N848))*(OFFSET('PTRM input'!$G$477,0,$E848-1)/A6taxstdlife))))</f>
        <v>0</v>
      </c>
      <c r="P848" s="251">
        <f ca="1">IF(A6taxstdlife="n/a","n/a",IF(A6taxstdlife="",0,IF(P$3&gt;(A6stdlife+$E848),((INDEX('PTRM input'!$G$385:$P$434,A6offset,$E848)-INDEX('PTRM input'!$G$277:$P$326,A6offset,$E848))*OFFSET($F$7,0,$E848))-SUM($G848:O848),(((INDEX('PTRM input'!$G$385:$P$434,A6offset,$E848)-INDEX('PTRM input'!$G$277:$P$326,A6offset,$E848))*OFFSET($F$7,0,$E848))-SUM($G848:O848))*(OFFSET('PTRM input'!$G$477,0,$E848-1)/A6taxstdlife))))</f>
        <v>0</v>
      </c>
      <c r="Q848" s="251">
        <f ca="1">IF(A6taxstdlife="n/a","n/a",IF(A6taxstdlife="",0,IF(Q$3&gt;(A6stdlife+$E848),((INDEX('PTRM input'!$G$385:$P$434,A6offset,$E848)-INDEX('PTRM input'!$G$277:$P$326,A6offset,$E848))*OFFSET($F$7,0,$E848))-SUM($G848:P848),(((INDEX('PTRM input'!$G$385:$P$434,A6offset,$E848)-INDEX('PTRM input'!$G$277:$P$326,A6offset,$E848))*OFFSET($F$7,0,$E848))-SUM($G848:P848))*(OFFSET('PTRM input'!$G$477,0,$E848-1)/A6taxstdlife))))</f>
        <v>0</v>
      </c>
      <c r="R848" s="251">
        <f ca="1">IF(A6taxstdlife="n/a","n/a",IF(A6taxstdlife="",0,IF(R$3&gt;(A6stdlife+$E848),((INDEX('PTRM input'!$G$385:$P$434,A6offset,$E848)-INDEX('PTRM input'!$G$277:$P$326,A6offset,$E848))*OFFSET($F$7,0,$E848))-SUM($G848:Q848),(((INDEX('PTRM input'!$G$385:$P$434,A6offset,$E848)-INDEX('PTRM input'!$G$277:$P$326,A6offset,$E848))*OFFSET($F$7,0,$E848))-SUM($G848:Q848))*(OFFSET('PTRM input'!$G$477,0,$E848-1)/A6taxstdlife))))</f>
        <v>0</v>
      </c>
      <c r="S848" s="251">
        <f ca="1">IF(A6taxstdlife="n/a","n/a",IF(A6taxstdlife="",0,IF(S$3&gt;(A6stdlife+$E848),((INDEX('PTRM input'!$G$385:$P$434,A6offset,$E848)-INDEX('PTRM input'!$G$277:$P$326,A6offset,$E848))*OFFSET($F$7,0,$E848))-SUM($G848:R848),(((INDEX('PTRM input'!$G$385:$P$434,A6offset,$E848)-INDEX('PTRM input'!$G$277:$P$326,A6offset,$E848))*OFFSET($F$7,0,$E848))-SUM($G848:R848))*(OFFSET('PTRM input'!$G$477,0,$E848-1)/A6taxstdlife))))</f>
        <v>0</v>
      </c>
      <c r="T848" s="251">
        <f ca="1">IF(A6taxstdlife="n/a","n/a",IF(A6taxstdlife="",0,IF(T$3&gt;(A6stdlife+$E848),((INDEX('PTRM input'!$G$385:$P$434,A6offset,$E848)-INDEX('PTRM input'!$G$277:$P$326,A6offset,$E848))*OFFSET($F$7,0,$E848))-SUM($G848:S848),(((INDEX('PTRM input'!$G$385:$P$434,A6offset,$E848)-INDEX('PTRM input'!$G$277:$P$326,A6offset,$E848))*OFFSET($F$7,0,$E848))-SUM($G848:S848))*(OFFSET('PTRM input'!$G$477,0,$E848-1)/A6taxstdlife))))</f>
        <v>0</v>
      </c>
      <c r="U848" s="251">
        <f ca="1">IF(A6taxstdlife="n/a","n/a",IF(A6taxstdlife="",0,IF(U$3&gt;(A6stdlife+$E848),((INDEX('PTRM input'!$G$385:$P$434,A6offset,$E848)-INDEX('PTRM input'!$G$277:$P$326,A6offset,$E848))*OFFSET($F$7,0,$E848))-SUM($G848:T848),(((INDEX('PTRM input'!$G$385:$P$434,A6offset,$E848)-INDEX('PTRM input'!$G$277:$P$326,A6offset,$E848))*OFFSET($F$7,0,$E848))-SUM($G848:T848))*(OFFSET('PTRM input'!$G$477,0,$E848-1)/A6taxstdlife))))</f>
        <v>0</v>
      </c>
      <c r="V848" s="251">
        <f ca="1">IF(A6taxstdlife="n/a","n/a",IF(A6taxstdlife="",0,IF(V$3&gt;(A6stdlife+$E848),((INDEX('PTRM input'!$G$385:$P$434,A6offset,$E848)-INDEX('PTRM input'!$G$277:$P$326,A6offset,$E848))*OFFSET($F$7,0,$E848))-SUM($G848:U848),(((INDEX('PTRM input'!$G$385:$P$434,A6offset,$E848)-INDEX('PTRM input'!$G$277:$P$326,A6offset,$E848))*OFFSET($F$7,0,$E848))-SUM($G848:U848))*(OFFSET('PTRM input'!$G$477,0,$E848-1)/A6taxstdlife))))</f>
        <v>0</v>
      </c>
      <c r="W848" s="251">
        <f ca="1">IF(A6taxstdlife="n/a","n/a",IF(A6taxstdlife="",0,IF(W$3&gt;(A6stdlife+$E848),((INDEX('PTRM input'!$G$385:$P$434,A6offset,$E848)-INDEX('PTRM input'!$G$277:$P$326,A6offset,$E848))*OFFSET($F$7,0,$E848))-SUM($G848:V848),(((INDEX('PTRM input'!$G$385:$P$434,A6offset,$E848)-INDEX('PTRM input'!$G$277:$P$326,A6offset,$E848))*OFFSET($F$7,0,$E848))-SUM($G848:V848))*(OFFSET('PTRM input'!$G$477,0,$E848-1)/A6taxstdlife))))</f>
        <v>0</v>
      </c>
      <c r="X848" s="251">
        <f ca="1">IF(A6taxstdlife="n/a","n/a",IF(A6taxstdlife="",0,IF(X$3&gt;(A6stdlife+$E848),((INDEX('PTRM input'!$G$385:$P$434,A6offset,$E848)-INDEX('PTRM input'!$G$277:$P$326,A6offset,$E848))*OFFSET($F$7,0,$E848))-SUM($G848:W848),(((INDEX('PTRM input'!$G$385:$P$434,A6offset,$E848)-INDEX('PTRM input'!$G$277:$P$326,A6offset,$E848))*OFFSET($F$7,0,$E848))-SUM($G848:W848))*(OFFSET('PTRM input'!$G$477,0,$E848-1)/A6taxstdlife))))</f>
        <v>0</v>
      </c>
      <c r="Y848" s="251">
        <f ca="1">IF(A6taxstdlife="n/a","n/a",IF(A6taxstdlife="",0,IF(Y$3&gt;(A6stdlife+$E848),((INDEX('PTRM input'!$G$385:$P$434,A6offset,$E848)-INDEX('PTRM input'!$G$277:$P$326,A6offset,$E848))*OFFSET($F$7,0,$E848))-SUM($G848:X848),(((INDEX('PTRM input'!$G$385:$P$434,A6offset,$E848)-INDEX('PTRM input'!$G$277:$P$326,A6offset,$E848))*OFFSET($F$7,0,$E848))-SUM($G848:X848))*(OFFSET('PTRM input'!$G$477,0,$E848-1)/A6taxstdlife))))</f>
        <v>0</v>
      </c>
      <c r="Z848" s="251">
        <f ca="1">IF(A6taxstdlife="n/a","n/a",IF(A6taxstdlife="",0,IF(Z$3&gt;(A6stdlife+$E848),((INDEX('PTRM input'!$G$385:$P$434,A6offset,$E848)-INDEX('PTRM input'!$G$277:$P$326,A6offset,$E848))*OFFSET($F$7,0,$E848))-SUM($G848:Y848),(((INDEX('PTRM input'!$G$385:$P$434,A6offset,$E848)-INDEX('PTRM input'!$G$277:$P$326,A6offset,$E848))*OFFSET($F$7,0,$E848))-SUM($G848:Y848))*(OFFSET('PTRM input'!$G$477,0,$E848-1)/A6taxstdlife))))</f>
        <v>0</v>
      </c>
      <c r="AA848" s="251">
        <f ca="1">IF(A6taxstdlife="n/a","n/a",IF(A6taxstdlife="",0,IF(AA$3&gt;(A6stdlife+$E848),((INDEX('PTRM input'!$G$385:$P$434,A6offset,$E848)-INDEX('PTRM input'!$G$277:$P$326,A6offset,$E848))*OFFSET($F$7,0,$E848))-SUM($G848:Z848),(((INDEX('PTRM input'!$G$385:$P$434,A6offset,$E848)-INDEX('PTRM input'!$G$277:$P$326,A6offset,$E848))*OFFSET($F$7,0,$E848))-SUM($G848:Z848))*(OFFSET('PTRM input'!$G$477,0,$E848-1)/A6taxstdlife))))</f>
        <v>0</v>
      </c>
      <c r="AB848" s="251">
        <f ca="1">IF(A6taxstdlife="n/a","n/a",IF(A6taxstdlife="",0,IF(AB$3&gt;(A6stdlife+$E848),((INDEX('PTRM input'!$G$385:$P$434,A6offset,$E848)-INDEX('PTRM input'!$G$277:$P$326,A6offset,$E848))*OFFSET($F$7,0,$E848))-SUM($G848:AA848),(((INDEX('PTRM input'!$G$385:$P$434,A6offset,$E848)-INDEX('PTRM input'!$G$277:$P$326,A6offset,$E848))*OFFSET($F$7,0,$E848))-SUM($G848:AA848))*(OFFSET('PTRM input'!$G$477,0,$E848-1)/A6taxstdlife))))</f>
        <v>0</v>
      </c>
      <c r="AC848" s="251">
        <f ca="1">IF(A6taxstdlife="n/a","n/a",IF(A6taxstdlife="",0,IF(AC$3&gt;(A6stdlife+$E848),((INDEX('PTRM input'!$G$385:$P$434,A6offset,$E848)-INDEX('PTRM input'!$G$277:$P$326,A6offset,$E848))*OFFSET($F$7,0,$E848))-SUM($G848:AB848),(((INDEX('PTRM input'!$G$385:$P$434,A6offset,$E848)-INDEX('PTRM input'!$G$277:$P$326,A6offset,$E848))*OFFSET($F$7,0,$E848))-SUM($G848:AB848))*(OFFSET('PTRM input'!$G$477,0,$E848-1)/A6taxstdlife))))</f>
        <v>0</v>
      </c>
      <c r="AD848" s="251">
        <f ca="1">IF(A6taxstdlife="n/a","n/a",IF(A6taxstdlife="",0,IF(AD$3&gt;(A6stdlife+$E848),((INDEX('PTRM input'!$G$385:$P$434,A6offset,$E848)-INDEX('PTRM input'!$G$277:$P$326,A6offset,$E848))*OFFSET($F$7,0,$E848))-SUM($G848:AC848),(((INDEX('PTRM input'!$G$385:$P$434,A6offset,$E848)-INDEX('PTRM input'!$G$277:$P$326,A6offset,$E848))*OFFSET($F$7,0,$E848))-SUM($G848:AC848))*(OFFSET('PTRM input'!$G$477,0,$E848-1)/A6taxstdlife))))</f>
        <v>0</v>
      </c>
      <c r="AE848" s="251">
        <f ca="1">IF(A6taxstdlife="n/a","n/a",IF(A6taxstdlife="",0,IF(AE$3&gt;(A6stdlife+$E848),((INDEX('PTRM input'!$G$385:$P$434,A6offset,$E848)-INDEX('PTRM input'!$G$277:$P$326,A6offset,$E848))*OFFSET($F$7,0,$E848))-SUM($G848:AD848),(((INDEX('PTRM input'!$G$385:$P$434,A6offset,$E848)-INDEX('PTRM input'!$G$277:$P$326,A6offset,$E848))*OFFSET($F$7,0,$E848))-SUM($G848:AD848))*(OFFSET('PTRM input'!$G$477,0,$E848-1)/A6taxstdlife))))</f>
        <v>0</v>
      </c>
      <c r="AF848" s="251">
        <f ca="1">IF(A6taxstdlife="n/a","n/a",IF(A6taxstdlife="",0,IF(AF$3&gt;(A6stdlife+$E848),((INDEX('PTRM input'!$G$385:$P$434,A6offset,$E848)-INDEX('PTRM input'!$G$277:$P$326,A6offset,$E848))*OFFSET($F$7,0,$E848))-SUM($G848:AE848),(((INDEX('PTRM input'!$G$385:$P$434,A6offset,$E848)-INDEX('PTRM input'!$G$277:$P$326,A6offset,$E848))*OFFSET($F$7,0,$E848))-SUM($G848:AE848))*(OFFSET('PTRM input'!$G$477,0,$E848-1)/A6taxstdlife))))</f>
        <v>0</v>
      </c>
      <c r="AG848" s="251">
        <f ca="1">IF(A6taxstdlife="n/a","n/a",IF(A6taxstdlife="",0,IF(AG$3&gt;(A6stdlife+$E848),((INDEX('PTRM input'!$G$385:$P$434,A6offset,$E848)-INDEX('PTRM input'!$G$277:$P$326,A6offset,$E848))*OFFSET($F$7,0,$E848))-SUM($G848:AF848),(((INDEX('PTRM input'!$G$385:$P$434,A6offset,$E848)-INDEX('PTRM input'!$G$277:$P$326,A6offset,$E848))*OFFSET($F$7,0,$E848))-SUM($G848:AF848))*(OFFSET('PTRM input'!$G$477,0,$E848-1)/A6taxstdlife))))</f>
        <v>0</v>
      </c>
      <c r="AH848" s="251">
        <f ca="1">IF(A6taxstdlife="n/a","n/a",IF(A6taxstdlife="",0,IF(AH$3&gt;(A6stdlife+$E848),((INDEX('PTRM input'!$G$385:$P$434,A6offset,$E848)-INDEX('PTRM input'!$G$277:$P$326,A6offset,$E848))*OFFSET($F$7,0,$E848))-SUM($G848:AG848),(((INDEX('PTRM input'!$G$385:$P$434,A6offset,$E848)-INDEX('PTRM input'!$G$277:$P$326,A6offset,$E848))*OFFSET($F$7,0,$E848))-SUM($G848:AG848))*(OFFSET('PTRM input'!$G$477,0,$E848-1)/A6taxstdlife))))</f>
        <v>0</v>
      </c>
      <c r="AI848" s="251">
        <f ca="1">IF(A6taxstdlife="n/a","n/a",IF(A6taxstdlife="",0,IF(AI$3&gt;(A6stdlife+$E848),((INDEX('PTRM input'!$G$385:$P$434,A6offset,$E848)-INDEX('PTRM input'!$G$277:$P$326,A6offset,$E848))*OFFSET($F$7,0,$E848))-SUM($G848:AH848),(((INDEX('PTRM input'!$G$385:$P$434,A6offset,$E848)-INDEX('PTRM input'!$G$277:$P$326,A6offset,$E848))*OFFSET($F$7,0,$E848))-SUM($G848:AH848))*(OFFSET('PTRM input'!$G$477,0,$E848-1)/A6taxstdlife))))</f>
        <v>0</v>
      </c>
      <c r="AJ848" s="251">
        <f ca="1">IF(A6taxstdlife="n/a","n/a",IF(A6taxstdlife="",0,IF(AJ$3&gt;(A6stdlife+$E848),((INDEX('PTRM input'!$G$385:$P$434,A6offset,$E848)-INDEX('PTRM input'!$G$277:$P$326,A6offset,$E848))*OFFSET($F$7,0,$E848))-SUM($G848:AI848),(((INDEX('PTRM input'!$G$385:$P$434,A6offset,$E848)-INDEX('PTRM input'!$G$277:$P$326,A6offset,$E848))*OFFSET($F$7,0,$E848))-SUM($G848:AI848))*(OFFSET('PTRM input'!$G$477,0,$E848-1)/A6taxstdlife))))</f>
        <v>0</v>
      </c>
      <c r="AK848" s="251">
        <f ca="1">IF(A6taxstdlife="n/a","n/a",IF(A6taxstdlife="",0,IF(AK$3&gt;(A6stdlife+$E848),((INDEX('PTRM input'!$G$385:$P$434,A6offset,$E848)-INDEX('PTRM input'!$G$277:$P$326,A6offset,$E848))*OFFSET($F$7,0,$E848))-SUM($G848:AJ848),(((INDEX('PTRM input'!$G$385:$P$434,A6offset,$E848)-INDEX('PTRM input'!$G$277:$P$326,A6offset,$E848))*OFFSET($F$7,0,$E848))-SUM($G848:AJ848))*(OFFSET('PTRM input'!$G$477,0,$E848-1)/A6taxstdlife))))</f>
        <v>0</v>
      </c>
      <c r="AL848" s="251">
        <f ca="1">IF(A6taxstdlife="n/a","n/a",IF(A6taxstdlife="",0,IF(AL$3&gt;(A6stdlife+$E848),((INDEX('PTRM input'!$G$385:$P$434,A6offset,$E848)-INDEX('PTRM input'!$G$277:$P$326,A6offset,$E848))*OFFSET($F$7,0,$E848))-SUM($G848:AK848),(((INDEX('PTRM input'!$G$385:$P$434,A6offset,$E848)-INDEX('PTRM input'!$G$277:$P$326,A6offset,$E848))*OFFSET($F$7,0,$E848))-SUM($G848:AK848))*(OFFSET('PTRM input'!$G$477,0,$E848-1)/A6taxstdlife))))</f>
        <v>0</v>
      </c>
      <c r="AM848" s="251">
        <f ca="1">IF(A6taxstdlife="n/a","n/a",IF(A6taxstdlife="",0,IF(AM$3&gt;(A6stdlife+$E848),((INDEX('PTRM input'!$G$385:$P$434,A6offset,$E848)-INDEX('PTRM input'!$G$277:$P$326,A6offset,$E848))*OFFSET($F$7,0,$E848))-SUM($G848:AL848),(((INDEX('PTRM input'!$G$385:$P$434,A6offset,$E848)-INDEX('PTRM input'!$G$277:$P$326,A6offset,$E848))*OFFSET($F$7,0,$E848))-SUM($G848:AL848))*(OFFSET('PTRM input'!$G$477,0,$E848-1)/A6taxstdlife))))</f>
        <v>0</v>
      </c>
      <c r="AN848" s="251">
        <f ca="1">IF(A6taxstdlife="n/a","n/a",IF(A6taxstdlife="",0,IF(AN$3&gt;(A6stdlife+$E848),((INDEX('PTRM input'!$G$385:$P$434,A6offset,$E848)-INDEX('PTRM input'!$G$277:$P$326,A6offset,$E848))*OFFSET($F$7,0,$E848))-SUM($G848:AM848),(((INDEX('PTRM input'!$G$385:$P$434,A6offset,$E848)-INDEX('PTRM input'!$G$277:$P$326,A6offset,$E848))*OFFSET($F$7,0,$E848))-SUM($G848:AM848))*(OFFSET('PTRM input'!$G$477,0,$E848-1)/A6taxstdlife))))</f>
        <v>0</v>
      </c>
      <c r="AO848" s="251">
        <f ca="1">IF(A6taxstdlife="n/a","n/a",IF(A6taxstdlife="",0,IF(AO$3&gt;(A6stdlife+$E848),((INDEX('PTRM input'!$G$385:$P$434,A6offset,$E848)-INDEX('PTRM input'!$G$277:$P$326,A6offset,$E848))*OFFSET($F$7,0,$E848))-SUM($G848:AN848),(((INDEX('PTRM input'!$G$385:$P$434,A6offset,$E848)-INDEX('PTRM input'!$G$277:$P$326,A6offset,$E848))*OFFSET($F$7,0,$E848))-SUM($G848:AN848))*(OFFSET('PTRM input'!$G$477,0,$E848-1)/A6taxstdlife))))</f>
        <v>0</v>
      </c>
      <c r="AP848" s="251">
        <f ca="1">IF(A6taxstdlife="n/a","n/a",IF(A6taxstdlife="",0,IF(AP$3&gt;(A6stdlife+$E848),((INDEX('PTRM input'!$G$385:$P$434,A6offset,$E848)-INDEX('PTRM input'!$G$277:$P$326,A6offset,$E848))*OFFSET($F$7,0,$E848))-SUM($G848:AO848),(((INDEX('PTRM input'!$G$385:$P$434,A6offset,$E848)-INDEX('PTRM input'!$G$277:$P$326,A6offset,$E848))*OFFSET($F$7,0,$E848))-SUM($G848:AO848))*(OFFSET('PTRM input'!$G$477,0,$E848-1)/A6taxstdlife))))</f>
        <v>0</v>
      </c>
      <c r="AQ848" s="251">
        <f ca="1">IF(A6taxstdlife="n/a","n/a",IF(A6taxstdlife="",0,IF(AQ$3&gt;(A6stdlife+$E848),((INDEX('PTRM input'!$G$385:$P$434,A6offset,$E848)-INDEX('PTRM input'!$G$277:$P$326,A6offset,$E848))*OFFSET($F$7,0,$E848))-SUM($G848:AP848),(((INDEX('PTRM input'!$G$385:$P$434,A6offset,$E848)-INDEX('PTRM input'!$G$277:$P$326,A6offset,$E848))*OFFSET($F$7,0,$E848))-SUM($G848:AP848))*(OFFSET('PTRM input'!$G$477,0,$E848-1)/A6taxstdlife))))</f>
        <v>0</v>
      </c>
      <c r="AR848" s="251">
        <f ca="1">IF(A6taxstdlife="n/a","n/a",IF(A6taxstdlife="",0,IF(AR$3&gt;(A6stdlife+$E848),((INDEX('PTRM input'!$G$385:$P$434,A6offset,$E848)-INDEX('PTRM input'!$G$277:$P$326,A6offset,$E848))*OFFSET($F$7,0,$E848))-SUM($G848:AQ848),(((INDEX('PTRM input'!$G$385:$P$434,A6offset,$E848)-INDEX('PTRM input'!$G$277:$P$326,A6offset,$E848))*OFFSET($F$7,0,$E848))-SUM($G848:AQ848))*(OFFSET('PTRM input'!$G$477,0,$E848-1)/A6taxstdlife))))</f>
        <v>0</v>
      </c>
      <c r="AS848" s="251">
        <f ca="1">IF(A6taxstdlife="n/a","n/a",IF(A6taxstdlife="",0,IF(AS$3&gt;(A6stdlife+$E848),((INDEX('PTRM input'!$G$385:$P$434,A6offset,$E848)-INDEX('PTRM input'!$G$277:$P$326,A6offset,$E848))*OFFSET($F$7,0,$E848))-SUM($G848:AR848),(((INDEX('PTRM input'!$G$385:$P$434,A6offset,$E848)-INDEX('PTRM input'!$G$277:$P$326,A6offset,$E848))*OFFSET($F$7,0,$E848))-SUM($G848:AR848))*(OFFSET('PTRM input'!$G$477,0,$E848-1)/A6taxstdlife))))</f>
        <v>0</v>
      </c>
      <c r="AT848" s="251">
        <f ca="1">IF(A6taxstdlife="n/a","n/a",IF(A6taxstdlife="",0,IF(AT$3&gt;(A6stdlife+$E848),((INDEX('PTRM input'!$G$385:$P$434,A6offset,$E848)-INDEX('PTRM input'!$G$277:$P$326,A6offset,$E848))*OFFSET($F$7,0,$E848))-SUM($G848:AS848),(((INDEX('PTRM input'!$G$385:$P$434,A6offset,$E848)-INDEX('PTRM input'!$G$277:$P$326,A6offset,$E848))*OFFSET($F$7,0,$E848))-SUM($G848:AS848))*(OFFSET('PTRM input'!$G$477,0,$E848-1)/A6taxstdlife))))</f>
        <v>0</v>
      </c>
      <c r="AU848" s="251">
        <f ca="1">IF(A6taxstdlife="n/a","n/a",IF(A6taxstdlife="",0,IF(AU$3&gt;(A6stdlife+$E848),((INDEX('PTRM input'!$G$385:$P$434,A6offset,$E848)-INDEX('PTRM input'!$G$277:$P$326,A6offset,$E848))*OFFSET($F$7,0,$E848))-SUM($G848:AT848),(((INDEX('PTRM input'!$G$385:$P$434,A6offset,$E848)-INDEX('PTRM input'!$G$277:$P$326,A6offset,$E848))*OFFSET($F$7,0,$E848))-SUM($G848:AT848))*(OFFSET('PTRM input'!$G$477,0,$E848-1)/A6taxstdlife))))</f>
        <v>0</v>
      </c>
      <c r="AV848" s="251">
        <f ca="1">IF(A6taxstdlife="n/a","n/a",IF(A6taxstdlife="",0,IF(AV$3&gt;(A6stdlife+$E848),((INDEX('PTRM input'!$G$385:$P$434,A6offset,$E848)-INDEX('PTRM input'!$G$277:$P$326,A6offset,$E848))*OFFSET($F$7,0,$E848))-SUM($G848:AU848),(((INDEX('PTRM input'!$G$385:$P$434,A6offset,$E848)-INDEX('PTRM input'!$G$277:$P$326,A6offset,$E848))*OFFSET($F$7,0,$E848))-SUM($G848:AU848))*(OFFSET('PTRM input'!$G$477,0,$E848-1)/A6taxstdlife))))</f>
        <v>0</v>
      </c>
      <c r="AW848" s="251">
        <f ca="1">IF(A6taxstdlife="n/a","n/a",IF(A6taxstdlife="",0,IF(AW$3&gt;(A6stdlife+$E848),((INDEX('PTRM input'!$G$385:$P$434,A6offset,$E848)-INDEX('PTRM input'!$G$277:$P$326,A6offset,$E848))*OFFSET($F$7,0,$E848))-SUM($G848:AV848),(((INDEX('PTRM input'!$G$385:$P$434,A6offset,$E848)-INDEX('PTRM input'!$G$277:$P$326,A6offset,$E848))*OFFSET($F$7,0,$E848))-SUM($G848:AV848))*(OFFSET('PTRM input'!$G$477,0,$E848-1)/A6taxstdlife))))</f>
        <v>0</v>
      </c>
      <c r="AX848" s="251">
        <f ca="1">IF(A6taxstdlife="n/a","n/a",IF(A6taxstdlife="",0,IF(AX$3&gt;(A6stdlife+$E848),((INDEX('PTRM input'!$G$385:$P$434,A6offset,$E848)-INDEX('PTRM input'!$G$277:$P$326,A6offset,$E848))*OFFSET($F$7,0,$E848))-SUM($G848:AW848),(((INDEX('PTRM input'!$G$385:$P$434,A6offset,$E848)-INDEX('PTRM input'!$G$277:$P$326,A6offset,$E848))*OFFSET($F$7,0,$E848))-SUM($G848:AW848))*(OFFSET('PTRM input'!$G$477,0,$E848-1)/A6taxstdlife))))</f>
        <v>0</v>
      </c>
      <c r="AY848" s="251">
        <f ca="1">IF(A6taxstdlife="n/a","n/a",IF(A6taxstdlife="",0,IF(AY$3&gt;(A6stdlife+$E848),((INDEX('PTRM input'!$G$385:$P$434,A6offset,$E848)-INDEX('PTRM input'!$G$277:$P$326,A6offset,$E848))*OFFSET($F$7,0,$E848))-SUM($G848:AX848),(((INDEX('PTRM input'!$G$385:$P$434,A6offset,$E848)-INDEX('PTRM input'!$G$277:$P$326,A6offset,$E848))*OFFSET($F$7,0,$E848))-SUM($G848:AX848))*(OFFSET('PTRM input'!$G$477,0,$E848-1)/A6taxstdlife))))</f>
        <v>0</v>
      </c>
      <c r="AZ848" s="251">
        <f ca="1">IF(A6taxstdlife="n/a","n/a",IF(A6taxstdlife="",0,IF(AZ$3&gt;(A6stdlife+$E848),((INDEX('PTRM input'!$G$385:$P$434,A6offset,$E848)-INDEX('PTRM input'!$G$277:$P$326,A6offset,$E848))*OFFSET($F$7,0,$E848))-SUM($G848:AY848),(((INDEX('PTRM input'!$G$385:$P$434,A6offset,$E848)-INDEX('PTRM input'!$G$277:$P$326,A6offset,$E848))*OFFSET($F$7,0,$E848))-SUM($G848:AY848))*(OFFSET('PTRM input'!$G$477,0,$E848-1)/A6taxstdlife))))</f>
        <v>0</v>
      </c>
      <c r="BA848" s="251">
        <f ca="1">IF(A6taxstdlife="n/a","n/a",IF(A6taxstdlife="",0,IF(BA$3&gt;(A6stdlife+$E848),((INDEX('PTRM input'!$G$385:$P$434,A6offset,$E848)-INDEX('PTRM input'!$G$277:$P$326,A6offset,$E848))*OFFSET($F$7,0,$E848))-SUM($G848:AZ848),(((INDEX('PTRM input'!$G$385:$P$434,A6offset,$E848)-INDEX('PTRM input'!$G$277:$P$326,A6offset,$E848))*OFFSET($F$7,0,$E848))-SUM($G848:AZ848))*(OFFSET('PTRM input'!$G$477,0,$E848-1)/A6taxstdlife))))</f>
        <v>0</v>
      </c>
      <c r="BB848" s="251">
        <f ca="1">IF(A6taxstdlife="n/a","n/a",IF(A6taxstdlife="",0,IF(BB$3&gt;(A6stdlife+$E848),((INDEX('PTRM input'!$G$385:$P$434,A6offset,$E848)-INDEX('PTRM input'!$G$277:$P$326,A6offset,$E848))*OFFSET($F$7,0,$E848))-SUM($G848:BA848),(((INDEX('PTRM input'!$G$385:$P$434,A6offset,$E848)-INDEX('PTRM input'!$G$277:$P$326,A6offset,$E848))*OFFSET($F$7,0,$E848))-SUM($G848:BA848))*(OFFSET('PTRM input'!$G$477,0,$E848-1)/A6taxstdlife))))</f>
        <v>0</v>
      </c>
      <c r="BC848" s="251">
        <f ca="1">IF(A6taxstdlife="n/a","n/a",IF(A6taxstdlife="",0,IF(BC$3&gt;(A6stdlife+$E848),((INDEX('PTRM input'!$G$385:$P$434,A6offset,$E848)-INDEX('PTRM input'!$G$277:$P$326,A6offset,$E848))*OFFSET($F$7,0,$E848))-SUM($G848:BB848),(((INDEX('PTRM input'!$G$385:$P$434,A6offset,$E848)-INDEX('PTRM input'!$G$277:$P$326,A6offset,$E848))*OFFSET($F$7,0,$E848))-SUM($G848:BB848))*(OFFSET('PTRM input'!$G$477,0,$E848-1)/A6taxstdlife))))</f>
        <v>0</v>
      </c>
      <c r="BD848" s="251">
        <f ca="1">IF(A6taxstdlife="n/a","n/a",IF(A6taxstdlife="",0,IF(BD$3&gt;(A6stdlife+$E848),((INDEX('PTRM input'!$G$385:$P$434,A6offset,$E848)-INDEX('PTRM input'!$G$277:$P$326,A6offset,$E848))*OFFSET($F$7,0,$E848))-SUM($G848:BC848),(((INDEX('PTRM input'!$G$385:$P$434,A6offset,$E848)-INDEX('PTRM input'!$G$277:$P$326,A6offset,$E848))*OFFSET($F$7,0,$E848))-SUM($G848:BC848))*(OFFSET('PTRM input'!$G$477,0,$E848-1)/A6taxstdlife))))</f>
        <v>0</v>
      </c>
      <c r="BE848" s="251">
        <f ca="1">IF(A6taxstdlife="n/a","n/a",IF(A6taxstdlife="",0,IF(BE$3&gt;(A6stdlife+$E848),((INDEX('PTRM input'!$G$385:$P$434,A6offset,$E848)-INDEX('PTRM input'!$G$277:$P$326,A6offset,$E848))*OFFSET($F$7,0,$E848))-SUM($G848:BD848),(((INDEX('PTRM input'!$G$385:$P$434,A6offset,$E848)-INDEX('PTRM input'!$G$277:$P$326,A6offset,$E848))*OFFSET($F$7,0,$E848))-SUM($G848:BD848))*(OFFSET('PTRM input'!$G$477,0,$E848-1)/A6taxstdlife))))</f>
        <v>0</v>
      </c>
      <c r="BF848" s="251">
        <f ca="1">IF(A6taxstdlife="n/a","n/a",IF(A6taxstdlife="",0,IF(BF$3&gt;(A6stdlife+$E848),((INDEX('PTRM input'!$G$385:$P$434,A6offset,$E848)-INDEX('PTRM input'!$G$277:$P$326,A6offset,$E848))*OFFSET($F$7,0,$E848))-SUM($G848:BE848),(((INDEX('PTRM input'!$G$385:$P$434,A6offset,$E848)-INDEX('PTRM input'!$G$277:$P$326,A6offset,$E848))*OFFSET($F$7,0,$E848))-SUM($G848:BE848))*(OFFSET('PTRM input'!$G$477,0,$E848-1)/A6taxstdlife))))</f>
        <v>0</v>
      </c>
      <c r="BG848" s="251">
        <f ca="1">IF(A6taxstdlife="n/a","n/a",IF(A6taxstdlife="",0,IF(BG$3&gt;(A6stdlife+$E848),((INDEX('PTRM input'!$G$385:$P$434,A6offset,$E848)-INDEX('PTRM input'!$G$277:$P$326,A6offset,$E848))*OFFSET($F$7,0,$E848))-SUM($G848:BF848),(((INDEX('PTRM input'!$G$385:$P$434,A6offset,$E848)-INDEX('PTRM input'!$G$277:$P$326,A6offset,$E848))*OFFSET($F$7,0,$E848))-SUM($G848:BF848))*(OFFSET('PTRM input'!$G$477,0,$E848-1)/A6taxstdlife))))</f>
        <v>0</v>
      </c>
      <c r="BH848" s="251">
        <f ca="1">IF(A6taxstdlife="n/a","n/a",IF(A6taxstdlife="",0,IF(BH$3&gt;(A6stdlife+$E848),((INDEX('PTRM input'!$G$385:$P$434,A6offset,$E848)-INDEX('PTRM input'!$G$277:$P$326,A6offset,$E848))*OFFSET($F$7,0,$E848))-SUM($G848:BG848),(((INDEX('PTRM input'!$G$385:$P$434,A6offset,$E848)-INDEX('PTRM input'!$G$277:$P$326,A6offset,$E848))*OFFSET($F$7,0,$E848))-SUM($G848:BG848))*(OFFSET('PTRM input'!$G$477,0,$E848-1)/A6taxstdlife))))</f>
        <v>0</v>
      </c>
      <c r="BI848" s="251">
        <f ca="1">IF(A6taxstdlife="n/a","n/a",IF(A6taxstdlife="",0,IF(BI$3&gt;(A6stdlife+$E848),((INDEX('PTRM input'!$G$385:$P$434,A6offset,$E848)-INDEX('PTRM input'!$G$277:$P$326,A6offset,$E848))*OFFSET($F$7,0,$E848))-SUM($G848:BH848),(((INDEX('PTRM input'!$G$385:$P$434,A6offset,$E848)-INDEX('PTRM input'!$G$277:$P$326,A6offset,$E848))*OFFSET($F$7,0,$E848))-SUM($G848:BH848))*(OFFSET('PTRM input'!$G$477,0,$E848-1)/A6taxstdlife))))</f>
        <v>0</v>
      </c>
      <c r="BJ848" s="116"/>
      <c r="BK848" s="116"/>
      <c r="BL848" s="116"/>
      <c r="BM848" s="116"/>
    </row>
    <row r="849" spans="1:65" ht="12.75" hidden="1" customHeight="1" outlineLevel="2">
      <c r="A849" s="366"/>
      <c r="B849" s="19"/>
      <c r="C849" s="18"/>
      <c r="D849" s="760"/>
      <c r="E849" s="86">
        <v>3</v>
      </c>
      <c r="F849" s="356"/>
      <c r="G849" s="434"/>
      <c r="H849" s="435"/>
      <c r="I849" s="619"/>
      <c r="J849" s="251">
        <f ca="1">IF(A6taxstdlife="n/a","n/a",IF(A6taxstdlife="",0,IF(J$3&gt;(A6stdlife+$E849),((INDEX('PTRM input'!$G$385:$P$434,A6offset,$E849)-INDEX('PTRM input'!$G$277:$P$326,A6offset,$E849))*OFFSET($F$7,0,$E849))-SUM($G849:I849),(((INDEX('PTRM input'!$G$385:$P$434,A6offset,$E849)-INDEX('PTRM input'!$G$277:$P$326,A6offset,$E849))*OFFSET($F$7,0,$E849))-SUM($G849:I849))*(OFFSET('PTRM input'!$G$477,0,$E849-1)/A6taxstdlife))))</f>
        <v>3.8733371359479692E-2</v>
      </c>
      <c r="K849" s="251">
        <f ca="1">IF(A6taxstdlife="n/a","n/a",IF(A6taxstdlife="",0,IF(K$3&gt;(A6stdlife+$E849),((INDEX('PTRM input'!$G$385:$P$434,A6offset,$E849)-INDEX('PTRM input'!$G$277:$P$326,A6offset,$E849))*OFFSET($F$7,0,$E849))-SUM($G849:J849),(((INDEX('PTRM input'!$G$385:$P$434,A6offset,$E849)-INDEX('PTRM input'!$G$277:$P$326,A6offset,$E849))*OFFSET($F$7,0,$E849))-SUM($G849:J849))*(OFFSET('PTRM input'!$G$477,0,$E849-1)/A6taxstdlife))))</f>
        <v>2.3240022815687815E-2</v>
      </c>
      <c r="L849" s="251">
        <f ca="1">IF(A6taxstdlife="n/a","n/a",IF(A6taxstdlife="",0,IF(L$3&gt;(A6stdlife+$E849),((INDEX('PTRM input'!$G$385:$P$434,A6offset,$E849)-INDEX('PTRM input'!$G$277:$P$326,A6offset,$E849))*OFFSET($F$7,0,$E849))-SUM($G849:K849),(((INDEX('PTRM input'!$G$385:$P$434,A6offset,$E849)-INDEX('PTRM input'!$G$277:$P$326,A6offset,$E849))*OFFSET($F$7,0,$E849))-SUM($G849:K849))*(OFFSET('PTRM input'!$G$477,0,$E849-1)/A6taxstdlife))))</f>
        <v>1.3944013689412688E-2</v>
      </c>
      <c r="M849" s="251">
        <f ca="1">IF(A6taxstdlife="n/a","n/a",IF(A6taxstdlife="",0,IF(M$3&gt;(A6stdlife+$E849),((INDEX('PTRM input'!$G$385:$P$434,A6offset,$E849)-INDEX('PTRM input'!$G$277:$P$326,A6offset,$E849))*OFFSET($F$7,0,$E849))-SUM($G849:L849),(((INDEX('PTRM input'!$G$385:$P$434,A6offset,$E849)-INDEX('PTRM input'!$G$277:$P$326,A6offset,$E849))*OFFSET($F$7,0,$E849))-SUM($G849:L849))*(OFFSET('PTRM input'!$G$477,0,$E849-1)/A6taxstdlife))))</f>
        <v>8.366408213647614E-3</v>
      </c>
      <c r="N849" s="251">
        <f ca="1">IF(A6taxstdlife="n/a","n/a",IF(A6taxstdlife="",0,IF(N$3&gt;(A6stdlife+$E849),((INDEX('PTRM input'!$G$385:$P$434,A6offset,$E849)-INDEX('PTRM input'!$G$277:$P$326,A6offset,$E849))*OFFSET($F$7,0,$E849))-SUM($G849:M849),(((INDEX('PTRM input'!$G$385:$P$434,A6offset,$E849)-INDEX('PTRM input'!$G$277:$P$326,A6offset,$E849))*OFFSET($F$7,0,$E849))-SUM($G849:M849))*(OFFSET('PTRM input'!$G$477,0,$E849-1)/A6taxstdlife))))</f>
        <v>5.0198449281885667E-3</v>
      </c>
      <c r="O849" s="251">
        <f ca="1">IF(A6taxstdlife="n/a","n/a",IF(A6taxstdlife="",0,IF(O$3&gt;(A6stdlife+$E849),((INDEX('PTRM input'!$G$385:$P$434,A6offset,$E849)-INDEX('PTRM input'!$G$277:$P$326,A6offset,$E849))*OFFSET($F$7,0,$E849))-SUM($G849:N849),(((INDEX('PTRM input'!$G$385:$P$434,A6offset,$E849)-INDEX('PTRM input'!$G$277:$P$326,A6offset,$E849))*OFFSET($F$7,0,$E849))-SUM($G849:N849))*(OFFSET('PTRM input'!$G$477,0,$E849-1)/A6taxstdlife))))</f>
        <v>7.5297673922828517E-3</v>
      </c>
      <c r="P849" s="251">
        <f ca="1">IF(A6taxstdlife="n/a","n/a",IF(A6taxstdlife="",0,IF(P$3&gt;(A6stdlife+$E849),((INDEX('PTRM input'!$G$385:$P$434,A6offset,$E849)-INDEX('PTRM input'!$G$277:$P$326,A6offset,$E849))*OFFSET($F$7,0,$E849))-SUM($G849:O849),(((INDEX('PTRM input'!$G$385:$P$434,A6offset,$E849)-INDEX('PTRM input'!$G$277:$P$326,A6offset,$E849))*OFFSET($F$7,0,$E849))-SUM($G849:O849))*(OFFSET('PTRM input'!$G$477,0,$E849-1)/A6taxstdlife))))</f>
        <v>0</v>
      </c>
      <c r="Q849" s="251">
        <f ca="1">IF(A6taxstdlife="n/a","n/a",IF(A6taxstdlife="",0,IF(Q$3&gt;(A6stdlife+$E849),((INDEX('PTRM input'!$G$385:$P$434,A6offset,$E849)-INDEX('PTRM input'!$G$277:$P$326,A6offset,$E849))*OFFSET($F$7,0,$E849))-SUM($G849:P849),(((INDEX('PTRM input'!$G$385:$P$434,A6offset,$E849)-INDEX('PTRM input'!$G$277:$P$326,A6offset,$E849))*OFFSET($F$7,0,$E849))-SUM($G849:P849))*(OFFSET('PTRM input'!$G$477,0,$E849-1)/A6taxstdlife))))</f>
        <v>0</v>
      </c>
      <c r="R849" s="251">
        <f ca="1">IF(A6taxstdlife="n/a","n/a",IF(A6taxstdlife="",0,IF(R$3&gt;(A6stdlife+$E849),((INDEX('PTRM input'!$G$385:$P$434,A6offset,$E849)-INDEX('PTRM input'!$G$277:$P$326,A6offset,$E849))*OFFSET($F$7,0,$E849))-SUM($G849:Q849),(((INDEX('PTRM input'!$G$385:$P$434,A6offset,$E849)-INDEX('PTRM input'!$G$277:$P$326,A6offset,$E849))*OFFSET($F$7,0,$E849))-SUM($G849:Q849))*(OFFSET('PTRM input'!$G$477,0,$E849-1)/A6taxstdlife))))</f>
        <v>0</v>
      </c>
      <c r="S849" s="251">
        <f ca="1">IF(A6taxstdlife="n/a","n/a",IF(A6taxstdlife="",0,IF(S$3&gt;(A6stdlife+$E849),((INDEX('PTRM input'!$G$385:$P$434,A6offset,$E849)-INDEX('PTRM input'!$G$277:$P$326,A6offset,$E849))*OFFSET($F$7,0,$E849))-SUM($G849:R849),(((INDEX('PTRM input'!$G$385:$P$434,A6offset,$E849)-INDEX('PTRM input'!$G$277:$P$326,A6offset,$E849))*OFFSET($F$7,0,$E849))-SUM($G849:R849))*(OFFSET('PTRM input'!$G$477,0,$E849-1)/A6taxstdlife))))</f>
        <v>0</v>
      </c>
      <c r="T849" s="251">
        <f ca="1">IF(A6taxstdlife="n/a","n/a",IF(A6taxstdlife="",0,IF(T$3&gt;(A6stdlife+$E849),((INDEX('PTRM input'!$G$385:$P$434,A6offset,$E849)-INDEX('PTRM input'!$G$277:$P$326,A6offset,$E849))*OFFSET($F$7,0,$E849))-SUM($G849:S849),(((INDEX('PTRM input'!$G$385:$P$434,A6offset,$E849)-INDEX('PTRM input'!$G$277:$P$326,A6offset,$E849))*OFFSET($F$7,0,$E849))-SUM($G849:S849))*(OFFSET('PTRM input'!$G$477,0,$E849-1)/A6taxstdlife))))</f>
        <v>0</v>
      </c>
      <c r="U849" s="251">
        <f ca="1">IF(A6taxstdlife="n/a","n/a",IF(A6taxstdlife="",0,IF(U$3&gt;(A6stdlife+$E849),((INDEX('PTRM input'!$G$385:$P$434,A6offset,$E849)-INDEX('PTRM input'!$G$277:$P$326,A6offset,$E849))*OFFSET($F$7,0,$E849))-SUM($G849:T849),(((INDEX('PTRM input'!$G$385:$P$434,A6offset,$E849)-INDEX('PTRM input'!$G$277:$P$326,A6offset,$E849))*OFFSET($F$7,0,$E849))-SUM($G849:T849))*(OFFSET('PTRM input'!$G$477,0,$E849-1)/A6taxstdlife))))</f>
        <v>0</v>
      </c>
      <c r="V849" s="251">
        <f ca="1">IF(A6taxstdlife="n/a","n/a",IF(A6taxstdlife="",0,IF(V$3&gt;(A6stdlife+$E849),((INDEX('PTRM input'!$G$385:$P$434,A6offset,$E849)-INDEX('PTRM input'!$G$277:$P$326,A6offset,$E849))*OFFSET($F$7,0,$E849))-SUM($G849:U849),(((INDEX('PTRM input'!$G$385:$P$434,A6offset,$E849)-INDEX('PTRM input'!$G$277:$P$326,A6offset,$E849))*OFFSET($F$7,0,$E849))-SUM($G849:U849))*(OFFSET('PTRM input'!$G$477,0,$E849-1)/A6taxstdlife))))</f>
        <v>0</v>
      </c>
      <c r="W849" s="251">
        <f ca="1">IF(A6taxstdlife="n/a","n/a",IF(A6taxstdlife="",0,IF(W$3&gt;(A6stdlife+$E849),((INDEX('PTRM input'!$G$385:$P$434,A6offset,$E849)-INDEX('PTRM input'!$G$277:$P$326,A6offset,$E849))*OFFSET($F$7,0,$E849))-SUM($G849:V849),(((INDEX('PTRM input'!$G$385:$P$434,A6offset,$E849)-INDEX('PTRM input'!$G$277:$P$326,A6offset,$E849))*OFFSET($F$7,0,$E849))-SUM($G849:V849))*(OFFSET('PTRM input'!$G$477,0,$E849-1)/A6taxstdlife))))</f>
        <v>0</v>
      </c>
      <c r="X849" s="251">
        <f ca="1">IF(A6taxstdlife="n/a","n/a",IF(A6taxstdlife="",0,IF(X$3&gt;(A6stdlife+$E849),((INDEX('PTRM input'!$G$385:$P$434,A6offset,$E849)-INDEX('PTRM input'!$G$277:$P$326,A6offset,$E849))*OFFSET($F$7,0,$E849))-SUM($G849:W849),(((INDEX('PTRM input'!$G$385:$P$434,A6offset,$E849)-INDEX('PTRM input'!$G$277:$P$326,A6offset,$E849))*OFFSET($F$7,0,$E849))-SUM($G849:W849))*(OFFSET('PTRM input'!$G$477,0,$E849-1)/A6taxstdlife))))</f>
        <v>0</v>
      </c>
      <c r="Y849" s="251">
        <f ca="1">IF(A6taxstdlife="n/a","n/a",IF(A6taxstdlife="",0,IF(Y$3&gt;(A6stdlife+$E849),((INDEX('PTRM input'!$G$385:$P$434,A6offset,$E849)-INDEX('PTRM input'!$G$277:$P$326,A6offset,$E849))*OFFSET($F$7,0,$E849))-SUM($G849:X849),(((INDEX('PTRM input'!$G$385:$P$434,A6offset,$E849)-INDEX('PTRM input'!$G$277:$P$326,A6offset,$E849))*OFFSET($F$7,0,$E849))-SUM($G849:X849))*(OFFSET('PTRM input'!$G$477,0,$E849-1)/A6taxstdlife))))</f>
        <v>0</v>
      </c>
      <c r="Z849" s="251">
        <f ca="1">IF(A6taxstdlife="n/a","n/a",IF(A6taxstdlife="",0,IF(Z$3&gt;(A6stdlife+$E849),((INDEX('PTRM input'!$G$385:$P$434,A6offset,$E849)-INDEX('PTRM input'!$G$277:$P$326,A6offset,$E849))*OFFSET($F$7,0,$E849))-SUM($G849:Y849),(((INDEX('PTRM input'!$G$385:$P$434,A6offset,$E849)-INDEX('PTRM input'!$G$277:$P$326,A6offset,$E849))*OFFSET($F$7,0,$E849))-SUM($G849:Y849))*(OFFSET('PTRM input'!$G$477,0,$E849-1)/A6taxstdlife))))</f>
        <v>0</v>
      </c>
      <c r="AA849" s="251">
        <f ca="1">IF(A6taxstdlife="n/a","n/a",IF(A6taxstdlife="",0,IF(AA$3&gt;(A6stdlife+$E849),((INDEX('PTRM input'!$G$385:$P$434,A6offset,$E849)-INDEX('PTRM input'!$G$277:$P$326,A6offset,$E849))*OFFSET($F$7,0,$E849))-SUM($G849:Z849),(((INDEX('PTRM input'!$G$385:$P$434,A6offset,$E849)-INDEX('PTRM input'!$G$277:$P$326,A6offset,$E849))*OFFSET($F$7,0,$E849))-SUM($G849:Z849))*(OFFSET('PTRM input'!$G$477,0,$E849-1)/A6taxstdlife))))</f>
        <v>0</v>
      </c>
      <c r="AB849" s="251">
        <f ca="1">IF(A6taxstdlife="n/a","n/a",IF(A6taxstdlife="",0,IF(AB$3&gt;(A6stdlife+$E849),((INDEX('PTRM input'!$G$385:$P$434,A6offset,$E849)-INDEX('PTRM input'!$G$277:$P$326,A6offset,$E849))*OFFSET($F$7,0,$E849))-SUM($G849:AA849),(((INDEX('PTRM input'!$G$385:$P$434,A6offset,$E849)-INDEX('PTRM input'!$G$277:$P$326,A6offset,$E849))*OFFSET($F$7,0,$E849))-SUM($G849:AA849))*(OFFSET('PTRM input'!$G$477,0,$E849-1)/A6taxstdlife))))</f>
        <v>0</v>
      </c>
      <c r="AC849" s="251">
        <f ca="1">IF(A6taxstdlife="n/a","n/a",IF(A6taxstdlife="",0,IF(AC$3&gt;(A6stdlife+$E849),((INDEX('PTRM input'!$G$385:$P$434,A6offset,$E849)-INDEX('PTRM input'!$G$277:$P$326,A6offset,$E849))*OFFSET($F$7,0,$E849))-SUM($G849:AB849),(((INDEX('PTRM input'!$G$385:$P$434,A6offset,$E849)-INDEX('PTRM input'!$G$277:$P$326,A6offset,$E849))*OFFSET($F$7,0,$E849))-SUM($G849:AB849))*(OFFSET('PTRM input'!$G$477,0,$E849-1)/A6taxstdlife))))</f>
        <v>0</v>
      </c>
      <c r="AD849" s="251">
        <f ca="1">IF(A6taxstdlife="n/a","n/a",IF(A6taxstdlife="",0,IF(AD$3&gt;(A6stdlife+$E849),((INDEX('PTRM input'!$G$385:$P$434,A6offset,$E849)-INDEX('PTRM input'!$G$277:$P$326,A6offset,$E849))*OFFSET($F$7,0,$E849))-SUM($G849:AC849),(((INDEX('PTRM input'!$G$385:$P$434,A6offset,$E849)-INDEX('PTRM input'!$G$277:$P$326,A6offset,$E849))*OFFSET($F$7,0,$E849))-SUM($G849:AC849))*(OFFSET('PTRM input'!$G$477,0,$E849-1)/A6taxstdlife))))</f>
        <v>0</v>
      </c>
      <c r="AE849" s="251">
        <f ca="1">IF(A6taxstdlife="n/a","n/a",IF(A6taxstdlife="",0,IF(AE$3&gt;(A6stdlife+$E849),((INDEX('PTRM input'!$G$385:$P$434,A6offset,$E849)-INDEX('PTRM input'!$G$277:$P$326,A6offset,$E849))*OFFSET($F$7,0,$E849))-SUM($G849:AD849),(((INDEX('PTRM input'!$G$385:$P$434,A6offset,$E849)-INDEX('PTRM input'!$G$277:$P$326,A6offset,$E849))*OFFSET($F$7,0,$E849))-SUM($G849:AD849))*(OFFSET('PTRM input'!$G$477,0,$E849-1)/A6taxstdlife))))</f>
        <v>0</v>
      </c>
      <c r="AF849" s="251">
        <f ca="1">IF(A6taxstdlife="n/a","n/a",IF(A6taxstdlife="",0,IF(AF$3&gt;(A6stdlife+$E849),((INDEX('PTRM input'!$G$385:$P$434,A6offset,$E849)-INDEX('PTRM input'!$G$277:$P$326,A6offset,$E849))*OFFSET($F$7,0,$E849))-SUM($G849:AE849),(((INDEX('PTRM input'!$G$385:$P$434,A6offset,$E849)-INDEX('PTRM input'!$G$277:$P$326,A6offset,$E849))*OFFSET($F$7,0,$E849))-SUM($G849:AE849))*(OFFSET('PTRM input'!$G$477,0,$E849-1)/A6taxstdlife))))</f>
        <v>0</v>
      </c>
      <c r="AG849" s="251">
        <f ca="1">IF(A6taxstdlife="n/a","n/a",IF(A6taxstdlife="",0,IF(AG$3&gt;(A6stdlife+$E849),((INDEX('PTRM input'!$G$385:$P$434,A6offset,$E849)-INDEX('PTRM input'!$G$277:$P$326,A6offset,$E849))*OFFSET($F$7,0,$E849))-SUM($G849:AF849),(((INDEX('PTRM input'!$G$385:$P$434,A6offset,$E849)-INDEX('PTRM input'!$G$277:$P$326,A6offset,$E849))*OFFSET($F$7,0,$E849))-SUM($G849:AF849))*(OFFSET('PTRM input'!$G$477,0,$E849-1)/A6taxstdlife))))</f>
        <v>0</v>
      </c>
      <c r="AH849" s="251">
        <f ca="1">IF(A6taxstdlife="n/a","n/a",IF(A6taxstdlife="",0,IF(AH$3&gt;(A6stdlife+$E849),((INDEX('PTRM input'!$G$385:$P$434,A6offset,$E849)-INDEX('PTRM input'!$G$277:$P$326,A6offset,$E849))*OFFSET($F$7,0,$E849))-SUM($G849:AG849),(((INDEX('PTRM input'!$G$385:$P$434,A6offset,$E849)-INDEX('PTRM input'!$G$277:$P$326,A6offset,$E849))*OFFSET($F$7,0,$E849))-SUM($G849:AG849))*(OFFSET('PTRM input'!$G$477,0,$E849-1)/A6taxstdlife))))</f>
        <v>0</v>
      </c>
      <c r="AI849" s="251">
        <f ca="1">IF(A6taxstdlife="n/a","n/a",IF(A6taxstdlife="",0,IF(AI$3&gt;(A6stdlife+$E849),((INDEX('PTRM input'!$G$385:$P$434,A6offset,$E849)-INDEX('PTRM input'!$G$277:$P$326,A6offset,$E849))*OFFSET($F$7,0,$E849))-SUM($G849:AH849),(((INDEX('PTRM input'!$G$385:$P$434,A6offset,$E849)-INDEX('PTRM input'!$G$277:$P$326,A6offset,$E849))*OFFSET($F$7,0,$E849))-SUM($G849:AH849))*(OFFSET('PTRM input'!$G$477,0,$E849-1)/A6taxstdlife))))</f>
        <v>0</v>
      </c>
      <c r="AJ849" s="251">
        <f ca="1">IF(A6taxstdlife="n/a","n/a",IF(A6taxstdlife="",0,IF(AJ$3&gt;(A6stdlife+$E849),((INDEX('PTRM input'!$G$385:$P$434,A6offset,$E849)-INDEX('PTRM input'!$G$277:$P$326,A6offset,$E849))*OFFSET($F$7,0,$E849))-SUM($G849:AI849),(((INDEX('PTRM input'!$G$385:$P$434,A6offset,$E849)-INDEX('PTRM input'!$G$277:$P$326,A6offset,$E849))*OFFSET($F$7,0,$E849))-SUM($G849:AI849))*(OFFSET('PTRM input'!$G$477,0,$E849-1)/A6taxstdlife))))</f>
        <v>0</v>
      </c>
      <c r="AK849" s="251">
        <f ca="1">IF(A6taxstdlife="n/a","n/a",IF(A6taxstdlife="",0,IF(AK$3&gt;(A6stdlife+$E849),((INDEX('PTRM input'!$G$385:$P$434,A6offset,$E849)-INDEX('PTRM input'!$G$277:$P$326,A6offset,$E849))*OFFSET($F$7,0,$E849))-SUM($G849:AJ849),(((INDEX('PTRM input'!$G$385:$P$434,A6offset,$E849)-INDEX('PTRM input'!$G$277:$P$326,A6offset,$E849))*OFFSET($F$7,0,$E849))-SUM($G849:AJ849))*(OFFSET('PTRM input'!$G$477,0,$E849-1)/A6taxstdlife))))</f>
        <v>0</v>
      </c>
      <c r="AL849" s="251">
        <f ca="1">IF(A6taxstdlife="n/a","n/a",IF(A6taxstdlife="",0,IF(AL$3&gt;(A6stdlife+$E849),((INDEX('PTRM input'!$G$385:$P$434,A6offset,$E849)-INDEX('PTRM input'!$G$277:$P$326,A6offset,$E849))*OFFSET($F$7,0,$E849))-SUM($G849:AK849),(((INDEX('PTRM input'!$G$385:$P$434,A6offset,$E849)-INDEX('PTRM input'!$G$277:$P$326,A6offset,$E849))*OFFSET($F$7,0,$E849))-SUM($G849:AK849))*(OFFSET('PTRM input'!$G$477,0,$E849-1)/A6taxstdlife))))</f>
        <v>0</v>
      </c>
      <c r="AM849" s="251">
        <f ca="1">IF(A6taxstdlife="n/a","n/a",IF(A6taxstdlife="",0,IF(AM$3&gt;(A6stdlife+$E849),((INDEX('PTRM input'!$G$385:$P$434,A6offset,$E849)-INDEX('PTRM input'!$G$277:$P$326,A6offset,$E849))*OFFSET($F$7,0,$E849))-SUM($G849:AL849),(((INDEX('PTRM input'!$G$385:$P$434,A6offset,$E849)-INDEX('PTRM input'!$G$277:$P$326,A6offset,$E849))*OFFSET($F$7,0,$E849))-SUM($G849:AL849))*(OFFSET('PTRM input'!$G$477,0,$E849-1)/A6taxstdlife))))</f>
        <v>0</v>
      </c>
      <c r="AN849" s="251">
        <f ca="1">IF(A6taxstdlife="n/a","n/a",IF(A6taxstdlife="",0,IF(AN$3&gt;(A6stdlife+$E849),((INDEX('PTRM input'!$G$385:$P$434,A6offset,$E849)-INDEX('PTRM input'!$G$277:$P$326,A6offset,$E849))*OFFSET($F$7,0,$E849))-SUM($G849:AM849),(((INDEX('PTRM input'!$G$385:$P$434,A6offset,$E849)-INDEX('PTRM input'!$G$277:$P$326,A6offset,$E849))*OFFSET($F$7,0,$E849))-SUM($G849:AM849))*(OFFSET('PTRM input'!$G$477,0,$E849-1)/A6taxstdlife))))</f>
        <v>0</v>
      </c>
      <c r="AO849" s="251">
        <f ca="1">IF(A6taxstdlife="n/a","n/a",IF(A6taxstdlife="",0,IF(AO$3&gt;(A6stdlife+$E849),((INDEX('PTRM input'!$G$385:$P$434,A6offset,$E849)-INDEX('PTRM input'!$G$277:$P$326,A6offset,$E849))*OFFSET($F$7,0,$E849))-SUM($G849:AN849),(((INDEX('PTRM input'!$G$385:$P$434,A6offset,$E849)-INDEX('PTRM input'!$G$277:$P$326,A6offset,$E849))*OFFSET($F$7,0,$E849))-SUM($G849:AN849))*(OFFSET('PTRM input'!$G$477,0,$E849-1)/A6taxstdlife))))</f>
        <v>0</v>
      </c>
      <c r="AP849" s="251">
        <f ca="1">IF(A6taxstdlife="n/a","n/a",IF(A6taxstdlife="",0,IF(AP$3&gt;(A6stdlife+$E849),((INDEX('PTRM input'!$G$385:$P$434,A6offset,$E849)-INDEX('PTRM input'!$G$277:$P$326,A6offset,$E849))*OFFSET($F$7,0,$E849))-SUM($G849:AO849),(((INDEX('PTRM input'!$G$385:$P$434,A6offset,$E849)-INDEX('PTRM input'!$G$277:$P$326,A6offset,$E849))*OFFSET($F$7,0,$E849))-SUM($G849:AO849))*(OFFSET('PTRM input'!$G$477,0,$E849-1)/A6taxstdlife))))</f>
        <v>0</v>
      </c>
      <c r="AQ849" s="251">
        <f ca="1">IF(A6taxstdlife="n/a","n/a",IF(A6taxstdlife="",0,IF(AQ$3&gt;(A6stdlife+$E849),((INDEX('PTRM input'!$G$385:$P$434,A6offset,$E849)-INDEX('PTRM input'!$G$277:$P$326,A6offset,$E849))*OFFSET($F$7,0,$E849))-SUM($G849:AP849),(((INDEX('PTRM input'!$G$385:$P$434,A6offset,$E849)-INDEX('PTRM input'!$G$277:$P$326,A6offset,$E849))*OFFSET($F$7,0,$E849))-SUM($G849:AP849))*(OFFSET('PTRM input'!$G$477,0,$E849-1)/A6taxstdlife))))</f>
        <v>0</v>
      </c>
      <c r="AR849" s="251">
        <f ca="1">IF(A6taxstdlife="n/a","n/a",IF(A6taxstdlife="",0,IF(AR$3&gt;(A6stdlife+$E849),((INDEX('PTRM input'!$G$385:$P$434,A6offset,$E849)-INDEX('PTRM input'!$G$277:$P$326,A6offset,$E849))*OFFSET($F$7,0,$E849))-SUM($G849:AQ849),(((INDEX('PTRM input'!$G$385:$P$434,A6offset,$E849)-INDEX('PTRM input'!$G$277:$P$326,A6offset,$E849))*OFFSET($F$7,0,$E849))-SUM($G849:AQ849))*(OFFSET('PTRM input'!$G$477,0,$E849-1)/A6taxstdlife))))</f>
        <v>0</v>
      </c>
      <c r="AS849" s="251">
        <f ca="1">IF(A6taxstdlife="n/a","n/a",IF(A6taxstdlife="",0,IF(AS$3&gt;(A6stdlife+$E849),((INDEX('PTRM input'!$G$385:$P$434,A6offset,$E849)-INDEX('PTRM input'!$G$277:$P$326,A6offset,$E849))*OFFSET($F$7,0,$E849))-SUM($G849:AR849),(((INDEX('PTRM input'!$G$385:$P$434,A6offset,$E849)-INDEX('PTRM input'!$G$277:$P$326,A6offset,$E849))*OFFSET($F$7,0,$E849))-SUM($G849:AR849))*(OFFSET('PTRM input'!$G$477,0,$E849-1)/A6taxstdlife))))</f>
        <v>0</v>
      </c>
      <c r="AT849" s="251">
        <f ca="1">IF(A6taxstdlife="n/a","n/a",IF(A6taxstdlife="",0,IF(AT$3&gt;(A6stdlife+$E849),((INDEX('PTRM input'!$G$385:$P$434,A6offset,$E849)-INDEX('PTRM input'!$G$277:$P$326,A6offset,$E849))*OFFSET($F$7,0,$E849))-SUM($G849:AS849),(((INDEX('PTRM input'!$G$385:$P$434,A6offset,$E849)-INDEX('PTRM input'!$G$277:$P$326,A6offset,$E849))*OFFSET($F$7,0,$E849))-SUM($G849:AS849))*(OFFSET('PTRM input'!$G$477,0,$E849-1)/A6taxstdlife))))</f>
        <v>0</v>
      </c>
      <c r="AU849" s="251">
        <f ca="1">IF(A6taxstdlife="n/a","n/a",IF(A6taxstdlife="",0,IF(AU$3&gt;(A6stdlife+$E849),((INDEX('PTRM input'!$G$385:$P$434,A6offset,$E849)-INDEX('PTRM input'!$G$277:$P$326,A6offset,$E849))*OFFSET($F$7,0,$E849))-SUM($G849:AT849),(((INDEX('PTRM input'!$G$385:$P$434,A6offset,$E849)-INDEX('PTRM input'!$G$277:$P$326,A6offset,$E849))*OFFSET($F$7,0,$E849))-SUM($G849:AT849))*(OFFSET('PTRM input'!$G$477,0,$E849-1)/A6taxstdlife))))</f>
        <v>0</v>
      </c>
      <c r="AV849" s="251">
        <f ca="1">IF(A6taxstdlife="n/a","n/a",IF(A6taxstdlife="",0,IF(AV$3&gt;(A6stdlife+$E849),((INDEX('PTRM input'!$G$385:$P$434,A6offset,$E849)-INDEX('PTRM input'!$G$277:$P$326,A6offset,$E849))*OFFSET($F$7,0,$E849))-SUM($G849:AU849),(((INDEX('PTRM input'!$G$385:$P$434,A6offset,$E849)-INDEX('PTRM input'!$G$277:$P$326,A6offset,$E849))*OFFSET($F$7,0,$E849))-SUM($G849:AU849))*(OFFSET('PTRM input'!$G$477,0,$E849-1)/A6taxstdlife))))</f>
        <v>0</v>
      </c>
      <c r="AW849" s="251">
        <f ca="1">IF(A6taxstdlife="n/a","n/a",IF(A6taxstdlife="",0,IF(AW$3&gt;(A6stdlife+$E849),((INDEX('PTRM input'!$G$385:$P$434,A6offset,$E849)-INDEX('PTRM input'!$G$277:$P$326,A6offset,$E849))*OFFSET($F$7,0,$E849))-SUM($G849:AV849),(((INDEX('PTRM input'!$G$385:$P$434,A6offset,$E849)-INDEX('PTRM input'!$G$277:$P$326,A6offset,$E849))*OFFSET($F$7,0,$E849))-SUM($G849:AV849))*(OFFSET('PTRM input'!$G$477,0,$E849-1)/A6taxstdlife))))</f>
        <v>0</v>
      </c>
      <c r="AX849" s="251">
        <f ca="1">IF(A6taxstdlife="n/a","n/a",IF(A6taxstdlife="",0,IF(AX$3&gt;(A6stdlife+$E849),((INDEX('PTRM input'!$G$385:$P$434,A6offset,$E849)-INDEX('PTRM input'!$G$277:$P$326,A6offset,$E849))*OFFSET($F$7,0,$E849))-SUM($G849:AW849),(((INDEX('PTRM input'!$G$385:$P$434,A6offset,$E849)-INDEX('PTRM input'!$G$277:$P$326,A6offset,$E849))*OFFSET($F$7,0,$E849))-SUM($G849:AW849))*(OFFSET('PTRM input'!$G$477,0,$E849-1)/A6taxstdlife))))</f>
        <v>0</v>
      </c>
      <c r="AY849" s="251">
        <f ca="1">IF(A6taxstdlife="n/a","n/a",IF(A6taxstdlife="",0,IF(AY$3&gt;(A6stdlife+$E849),((INDEX('PTRM input'!$G$385:$P$434,A6offset,$E849)-INDEX('PTRM input'!$G$277:$P$326,A6offset,$E849))*OFFSET($F$7,0,$E849))-SUM($G849:AX849),(((INDEX('PTRM input'!$G$385:$P$434,A6offset,$E849)-INDEX('PTRM input'!$G$277:$P$326,A6offset,$E849))*OFFSET($F$7,0,$E849))-SUM($G849:AX849))*(OFFSET('PTRM input'!$G$477,0,$E849-1)/A6taxstdlife))))</f>
        <v>0</v>
      </c>
      <c r="AZ849" s="251">
        <f ca="1">IF(A6taxstdlife="n/a","n/a",IF(A6taxstdlife="",0,IF(AZ$3&gt;(A6stdlife+$E849),((INDEX('PTRM input'!$G$385:$P$434,A6offset,$E849)-INDEX('PTRM input'!$G$277:$P$326,A6offset,$E849))*OFFSET($F$7,0,$E849))-SUM($G849:AY849),(((INDEX('PTRM input'!$G$385:$P$434,A6offset,$E849)-INDEX('PTRM input'!$G$277:$P$326,A6offset,$E849))*OFFSET($F$7,0,$E849))-SUM($G849:AY849))*(OFFSET('PTRM input'!$G$477,0,$E849-1)/A6taxstdlife))))</f>
        <v>0</v>
      </c>
      <c r="BA849" s="251">
        <f ca="1">IF(A6taxstdlife="n/a","n/a",IF(A6taxstdlife="",0,IF(BA$3&gt;(A6stdlife+$E849),((INDEX('PTRM input'!$G$385:$P$434,A6offset,$E849)-INDEX('PTRM input'!$G$277:$P$326,A6offset,$E849))*OFFSET($F$7,0,$E849))-SUM($G849:AZ849),(((INDEX('PTRM input'!$G$385:$P$434,A6offset,$E849)-INDEX('PTRM input'!$G$277:$P$326,A6offset,$E849))*OFFSET($F$7,0,$E849))-SUM($G849:AZ849))*(OFFSET('PTRM input'!$G$477,0,$E849-1)/A6taxstdlife))))</f>
        <v>0</v>
      </c>
      <c r="BB849" s="251">
        <f ca="1">IF(A6taxstdlife="n/a","n/a",IF(A6taxstdlife="",0,IF(BB$3&gt;(A6stdlife+$E849),((INDEX('PTRM input'!$G$385:$P$434,A6offset,$E849)-INDEX('PTRM input'!$G$277:$P$326,A6offset,$E849))*OFFSET($F$7,0,$E849))-SUM($G849:BA849),(((INDEX('PTRM input'!$G$385:$P$434,A6offset,$E849)-INDEX('PTRM input'!$G$277:$P$326,A6offset,$E849))*OFFSET($F$7,0,$E849))-SUM($G849:BA849))*(OFFSET('PTRM input'!$G$477,0,$E849-1)/A6taxstdlife))))</f>
        <v>0</v>
      </c>
      <c r="BC849" s="251">
        <f ca="1">IF(A6taxstdlife="n/a","n/a",IF(A6taxstdlife="",0,IF(BC$3&gt;(A6stdlife+$E849),((INDEX('PTRM input'!$G$385:$P$434,A6offset,$E849)-INDEX('PTRM input'!$G$277:$P$326,A6offset,$E849))*OFFSET($F$7,0,$E849))-SUM($G849:BB849),(((INDEX('PTRM input'!$G$385:$P$434,A6offset,$E849)-INDEX('PTRM input'!$G$277:$P$326,A6offset,$E849))*OFFSET($F$7,0,$E849))-SUM($G849:BB849))*(OFFSET('PTRM input'!$G$477,0,$E849-1)/A6taxstdlife))))</f>
        <v>0</v>
      </c>
      <c r="BD849" s="251">
        <f ca="1">IF(A6taxstdlife="n/a","n/a",IF(A6taxstdlife="",0,IF(BD$3&gt;(A6stdlife+$E849),((INDEX('PTRM input'!$G$385:$P$434,A6offset,$E849)-INDEX('PTRM input'!$G$277:$P$326,A6offset,$E849))*OFFSET($F$7,0,$E849))-SUM($G849:BC849),(((INDEX('PTRM input'!$G$385:$P$434,A6offset,$E849)-INDEX('PTRM input'!$G$277:$P$326,A6offset,$E849))*OFFSET($F$7,0,$E849))-SUM($G849:BC849))*(OFFSET('PTRM input'!$G$477,0,$E849-1)/A6taxstdlife))))</f>
        <v>0</v>
      </c>
      <c r="BE849" s="251">
        <f ca="1">IF(A6taxstdlife="n/a","n/a",IF(A6taxstdlife="",0,IF(BE$3&gt;(A6stdlife+$E849),((INDEX('PTRM input'!$G$385:$P$434,A6offset,$E849)-INDEX('PTRM input'!$G$277:$P$326,A6offset,$E849))*OFFSET($F$7,0,$E849))-SUM($G849:BD849),(((INDEX('PTRM input'!$G$385:$P$434,A6offset,$E849)-INDEX('PTRM input'!$G$277:$P$326,A6offset,$E849))*OFFSET($F$7,0,$E849))-SUM($G849:BD849))*(OFFSET('PTRM input'!$G$477,0,$E849-1)/A6taxstdlife))))</f>
        <v>0</v>
      </c>
      <c r="BF849" s="251">
        <f ca="1">IF(A6taxstdlife="n/a","n/a",IF(A6taxstdlife="",0,IF(BF$3&gt;(A6stdlife+$E849),((INDEX('PTRM input'!$G$385:$P$434,A6offset,$E849)-INDEX('PTRM input'!$G$277:$P$326,A6offset,$E849))*OFFSET($F$7,0,$E849))-SUM($G849:BE849),(((INDEX('PTRM input'!$G$385:$P$434,A6offset,$E849)-INDEX('PTRM input'!$G$277:$P$326,A6offset,$E849))*OFFSET($F$7,0,$E849))-SUM($G849:BE849))*(OFFSET('PTRM input'!$G$477,0,$E849-1)/A6taxstdlife))))</f>
        <v>0</v>
      </c>
      <c r="BG849" s="251">
        <f ca="1">IF(A6taxstdlife="n/a","n/a",IF(A6taxstdlife="",0,IF(BG$3&gt;(A6stdlife+$E849),((INDEX('PTRM input'!$G$385:$P$434,A6offset,$E849)-INDEX('PTRM input'!$G$277:$P$326,A6offset,$E849))*OFFSET($F$7,0,$E849))-SUM($G849:BF849),(((INDEX('PTRM input'!$G$385:$P$434,A6offset,$E849)-INDEX('PTRM input'!$G$277:$P$326,A6offset,$E849))*OFFSET($F$7,0,$E849))-SUM($G849:BF849))*(OFFSET('PTRM input'!$G$477,0,$E849-1)/A6taxstdlife))))</f>
        <v>0</v>
      </c>
      <c r="BH849" s="251">
        <f ca="1">IF(A6taxstdlife="n/a","n/a",IF(A6taxstdlife="",0,IF(BH$3&gt;(A6stdlife+$E849),((INDEX('PTRM input'!$G$385:$P$434,A6offset,$E849)-INDEX('PTRM input'!$G$277:$P$326,A6offset,$E849))*OFFSET($F$7,0,$E849))-SUM($G849:BG849),(((INDEX('PTRM input'!$G$385:$P$434,A6offset,$E849)-INDEX('PTRM input'!$G$277:$P$326,A6offset,$E849))*OFFSET($F$7,0,$E849))-SUM($G849:BG849))*(OFFSET('PTRM input'!$G$477,0,$E849-1)/A6taxstdlife))))</f>
        <v>0</v>
      </c>
      <c r="BI849" s="251">
        <f ca="1">IF(A6taxstdlife="n/a","n/a",IF(A6taxstdlife="",0,IF(BI$3&gt;(A6stdlife+$E849),((INDEX('PTRM input'!$G$385:$P$434,A6offset,$E849)-INDEX('PTRM input'!$G$277:$P$326,A6offset,$E849))*OFFSET($F$7,0,$E849))-SUM($G849:BH849),(((INDEX('PTRM input'!$G$385:$P$434,A6offset,$E849)-INDEX('PTRM input'!$G$277:$P$326,A6offset,$E849))*OFFSET($F$7,0,$E849))-SUM($G849:BH849))*(OFFSET('PTRM input'!$G$477,0,$E849-1)/A6taxstdlife))))</f>
        <v>0</v>
      </c>
      <c r="BJ849" s="116"/>
      <c r="BK849" s="116"/>
      <c r="BL849" s="116"/>
      <c r="BM849" s="116"/>
    </row>
    <row r="850" spans="1:65" ht="12.75" hidden="1" customHeight="1" outlineLevel="2">
      <c r="A850" s="366"/>
      <c r="B850" s="19"/>
      <c r="C850" s="18"/>
      <c r="D850" s="760"/>
      <c r="E850" s="86">
        <v>4</v>
      </c>
      <c r="F850" s="356"/>
      <c r="G850" s="434"/>
      <c r="H850" s="435"/>
      <c r="I850" s="435"/>
      <c r="J850" s="619"/>
      <c r="K850" s="251">
        <f ca="1">IF(A6taxstdlife="n/a","n/a",IF(A6taxstdlife="",0,IF(K$3&gt;(A6stdlife+$E850),((INDEX('PTRM input'!$G$385:$P$434,A6offset,$E850)-INDEX('PTRM input'!$G$277:$P$326,A6offset,$E850))*OFFSET($F$7,0,$E850))-SUM($G850:J850),(((INDEX('PTRM input'!$G$385:$P$434,A6offset,$E850)-INDEX('PTRM input'!$G$277:$P$326,A6offset,$E850))*OFFSET($F$7,0,$E850))-SUM($G850:J850))*(OFFSET('PTRM input'!$G$477,0,$E850-1)/A6taxstdlife))))</f>
        <v>0.20855861866040659</v>
      </c>
      <c r="L850" s="251">
        <f ca="1">IF(A6taxstdlife="n/a","n/a",IF(A6taxstdlife="",0,IF(L$3&gt;(A6stdlife+$E850),((INDEX('PTRM input'!$G$385:$P$434,A6offset,$E850)-INDEX('PTRM input'!$G$277:$P$326,A6offset,$E850))*OFFSET($F$7,0,$E850))-SUM($G850:K850),(((INDEX('PTRM input'!$G$385:$P$434,A6offset,$E850)-INDEX('PTRM input'!$G$277:$P$326,A6offset,$E850))*OFFSET($F$7,0,$E850))-SUM($G850:K850))*(OFFSET('PTRM input'!$G$477,0,$E850-1)/A6taxstdlife))))</f>
        <v>0.12513517119624393</v>
      </c>
      <c r="M850" s="251">
        <f ca="1">IF(A6taxstdlife="n/a","n/a",IF(A6taxstdlife="",0,IF(M$3&gt;(A6stdlife+$E850),((INDEX('PTRM input'!$G$385:$P$434,A6offset,$E850)-INDEX('PTRM input'!$G$277:$P$326,A6offset,$E850))*OFFSET($F$7,0,$E850))-SUM($G850:L850),(((INDEX('PTRM input'!$G$385:$P$434,A6offset,$E850)-INDEX('PTRM input'!$G$277:$P$326,A6offset,$E850))*OFFSET($F$7,0,$E850))-SUM($G850:L850))*(OFFSET('PTRM input'!$G$477,0,$E850-1)/A6taxstdlife))))</f>
        <v>7.5081102717746359E-2</v>
      </c>
      <c r="N850" s="251">
        <f ca="1">IF(A6taxstdlife="n/a","n/a",IF(A6taxstdlife="",0,IF(N$3&gt;(A6stdlife+$E850),((INDEX('PTRM input'!$G$385:$P$434,A6offset,$E850)-INDEX('PTRM input'!$G$277:$P$326,A6offset,$E850))*OFFSET($F$7,0,$E850))-SUM($G850:M850),(((INDEX('PTRM input'!$G$385:$P$434,A6offset,$E850)-INDEX('PTRM input'!$G$277:$P$326,A6offset,$E850))*OFFSET($F$7,0,$E850))-SUM($G850:M850))*(OFFSET('PTRM input'!$G$477,0,$E850-1)/A6taxstdlife))))</f>
        <v>4.5048661630647802E-2</v>
      </c>
      <c r="O850" s="251">
        <f ca="1">IF(A6taxstdlife="n/a","n/a",IF(A6taxstdlife="",0,IF(O$3&gt;(A6stdlife+$E850),((INDEX('PTRM input'!$G$385:$P$434,A6offset,$E850)-INDEX('PTRM input'!$G$277:$P$326,A6offset,$E850))*OFFSET($F$7,0,$E850))-SUM($G850:N850),(((INDEX('PTRM input'!$G$385:$P$434,A6offset,$E850)-INDEX('PTRM input'!$G$277:$P$326,A6offset,$E850))*OFFSET($F$7,0,$E850))-SUM($G850:N850))*(OFFSET('PTRM input'!$G$477,0,$E850-1)/A6taxstdlife))))</f>
        <v>2.7029196978388681E-2</v>
      </c>
      <c r="P850" s="251">
        <f ca="1">IF(A6taxstdlife="n/a","n/a",IF(A6taxstdlife="",0,IF(P$3&gt;(A6stdlife+$E850),((INDEX('PTRM input'!$G$385:$P$434,A6offset,$E850)-INDEX('PTRM input'!$G$277:$P$326,A6offset,$E850))*OFFSET($F$7,0,$E850))-SUM($G850:O850),(((INDEX('PTRM input'!$G$385:$P$434,A6offset,$E850)-INDEX('PTRM input'!$G$277:$P$326,A6offset,$E850))*OFFSET($F$7,0,$E850))-SUM($G850:O850))*(OFFSET('PTRM input'!$G$477,0,$E850-1)/A6taxstdlife))))</f>
        <v>4.0543795467583021E-2</v>
      </c>
      <c r="Q850" s="251">
        <f ca="1">IF(A6taxstdlife="n/a","n/a",IF(A6taxstdlife="",0,IF(Q$3&gt;(A6stdlife+$E850),((INDEX('PTRM input'!$G$385:$P$434,A6offset,$E850)-INDEX('PTRM input'!$G$277:$P$326,A6offset,$E850))*OFFSET($F$7,0,$E850))-SUM($G850:P850),(((INDEX('PTRM input'!$G$385:$P$434,A6offset,$E850)-INDEX('PTRM input'!$G$277:$P$326,A6offset,$E850))*OFFSET($F$7,0,$E850))-SUM($G850:P850))*(OFFSET('PTRM input'!$G$477,0,$E850-1)/A6taxstdlife))))</f>
        <v>0</v>
      </c>
      <c r="R850" s="251">
        <f ca="1">IF(A6taxstdlife="n/a","n/a",IF(A6taxstdlife="",0,IF(R$3&gt;(A6stdlife+$E850),((INDEX('PTRM input'!$G$385:$P$434,A6offset,$E850)-INDEX('PTRM input'!$G$277:$P$326,A6offset,$E850))*OFFSET($F$7,0,$E850))-SUM($G850:Q850),(((INDEX('PTRM input'!$G$385:$P$434,A6offset,$E850)-INDEX('PTRM input'!$G$277:$P$326,A6offset,$E850))*OFFSET($F$7,0,$E850))-SUM($G850:Q850))*(OFFSET('PTRM input'!$G$477,0,$E850-1)/A6taxstdlife))))</f>
        <v>0</v>
      </c>
      <c r="S850" s="251">
        <f ca="1">IF(A6taxstdlife="n/a","n/a",IF(A6taxstdlife="",0,IF(S$3&gt;(A6stdlife+$E850),((INDEX('PTRM input'!$G$385:$P$434,A6offset,$E850)-INDEX('PTRM input'!$G$277:$P$326,A6offset,$E850))*OFFSET($F$7,0,$E850))-SUM($G850:R850),(((INDEX('PTRM input'!$G$385:$P$434,A6offset,$E850)-INDEX('PTRM input'!$G$277:$P$326,A6offset,$E850))*OFFSET($F$7,0,$E850))-SUM($G850:R850))*(OFFSET('PTRM input'!$G$477,0,$E850-1)/A6taxstdlife))))</f>
        <v>0</v>
      </c>
      <c r="T850" s="251">
        <f ca="1">IF(A6taxstdlife="n/a","n/a",IF(A6taxstdlife="",0,IF(T$3&gt;(A6stdlife+$E850),((INDEX('PTRM input'!$G$385:$P$434,A6offset,$E850)-INDEX('PTRM input'!$G$277:$P$326,A6offset,$E850))*OFFSET($F$7,0,$E850))-SUM($G850:S850),(((INDEX('PTRM input'!$G$385:$P$434,A6offset,$E850)-INDEX('PTRM input'!$G$277:$P$326,A6offset,$E850))*OFFSET($F$7,0,$E850))-SUM($G850:S850))*(OFFSET('PTRM input'!$G$477,0,$E850-1)/A6taxstdlife))))</f>
        <v>0</v>
      </c>
      <c r="U850" s="251">
        <f ca="1">IF(A6taxstdlife="n/a","n/a",IF(A6taxstdlife="",0,IF(U$3&gt;(A6stdlife+$E850),((INDEX('PTRM input'!$G$385:$P$434,A6offset,$E850)-INDEX('PTRM input'!$G$277:$P$326,A6offset,$E850))*OFFSET($F$7,0,$E850))-SUM($G850:T850),(((INDEX('PTRM input'!$G$385:$P$434,A6offset,$E850)-INDEX('PTRM input'!$G$277:$P$326,A6offset,$E850))*OFFSET($F$7,0,$E850))-SUM($G850:T850))*(OFFSET('PTRM input'!$G$477,0,$E850-1)/A6taxstdlife))))</f>
        <v>0</v>
      </c>
      <c r="V850" s="251">
        <f ca="1">IF(A6taxstdlife="n/a","n/a",IF(A6taxstdlife="",0,IF(V$3&gt;(A6stdlife+$E850),((INDEX('PTRM input'!$G$385:$P$434,A6offset,$E850)-INDEX('PTRM input'!$G$277:$P$326,A6offset,$E850))*OFFSET($F$7,0,$E850))-SUM($G850:U850),(((INDEX('PTRM input'!$G$385:$P$434,A6offset,$E850)-INDEX('PTRM input'!$G$277:$P$326,A6offset,$E850))*OFFSET($F$7,0,$E850))-SUM($G850:U850))*(OFFSET('PTRM input'!$G$477,0,$E850-1)/A6taxstdlife))))</f>
        <v>0</v>
      </c>
      <c r="W850" s="251">
        <f ca="1">IF(A6taxstdlife="n/a","n/a",IF(A6taxstdlife="",0,IF(W$3&gt;(A6stdlife+$E850),((INDEX('PTRM input'!$G$385:$P$434,A6offset,$E850)-INDEX('PTRM input'!$G$277:$P$326,A6offset,$E850))*OFFSET($F$7,0,$E850))-SUM($G850:V850),(((INDEX('PTRM input'!$G$385:$P$434,A6offset,$E850)-INDEX('PTRM input'!$G$277:$P$326,A6offset,$E850))*OFFSET($F$7,0,$E850))-SUM($G850:V850))*(OFFSET('PTRM input'!$G$477,0,$E850-1)/A6taxstdlife))))</f>
        <v>0</v>
      </c>
      <c r="X850" s="251">
        <f ca="1">IF(A6taxstdlife="n/a","n/a",IF(A6taxstdlife="",0,IF(X$3&gt;(A6stdlife+$E850),((INDEX('PTRM input'!$G$385:$P$434,A6offset,$E850)-INDEX('PTRM input'!$G$277:$P$326,A6offset,$E850))*OFFSET($F$7,0,$E850))-SUM($G850:W850),(((INDEX('PTRM input'!$G$385:$P$434,A6offset,$E850)-INDEX('PTRM input'!$G$277:$P$326,A6offset,$E850))*OFFSET($F$7,0,$E850))-SUM($G850:W850))*(OFFSET('PTRM input'!$G$477,0,$E850-1)/A6taxstdlife))))</f>
        <v>0</v>
      </c>
      <c r="Y850" s="251">
        <f ca="1">IF(A6taxstdlife="n/a","n/a",IF(A6taxstdlife="",0,IF(Y$3&gt;(A6stdlife+$E850),((INDEX('PTRM input'!$G$385:$P$434,A6offset,$E850)-INDEX('PTRM input'!$G$277:$P$326,A6offset,$E850))*OFFSET($F$7,0,$E850))-SUM($G850:X850),(((INDEX('PTRM input'!$G$385:$P$434,A6offset,$E850)-INDEX('PTRM input'!$G$277:$P$326,A6offset,$E850))*OFFSET($F$7,0,$E850))-SUM($G850:X850))*(OFFSET('PTRM input'!$G$477,0,$E850-1)/A6taxstdlife))))</f>
        <v>0</v>
      </c>
      <c r="Z850" s="251">
        <f ca="1">IF(A6taxstdlife="n/a","n/a",IF(A6taxstdlife="",0,IF(Z$3&gt;(A6stdlife+$E850),((INDEX('PTRM input'!$G$385:$P$434,A6offset,$E850)-INDEX('PTRM input'!$G$277:$P$326,A6offset,$E850))*OFFSET($F$7,0,$E850))-SUM($G850:Y850),(((INDEX('PTRM input'!$G$385:$P$434,A6offset,$E850)-INDEX('PTRM input'!$G$277:$P$326,A6offset,$E850))*OFFSET($F$7,0,$E850))-SUM($G850:Y850))*(OFFSET('PTRM input'!$G$477,0,$E850-1)/A6taxstdlife))))</f>
        <v>0</v>
      </c>
      <c r="AA850" s="251">
        <f ca="1">IF(A6taxstdlife="n/a","n/a",IF(A6taxstdlife="",0,IF(AA$3&gt;(A6stdlife+$E850),((INDEX('PTRM input'!$G$385:$P$434,A6offset,$E850)-INDEX('PTRM input'!$G$277:$P$326,A6offset,$E850))*OFFSET($F$7,0,$E850))-SUM($G850:Z850),(((INDEX('PTRM input'!$G$385:$P$434,A6offset,$E850)-INDEX('PTRM input'!$G$277:$P$326,A6offset,$E850))*OFFSET($F$7,0,$E850))-SUM($G850:Z850))*(OFFSET('PTRM input'!$G$477,0,$E850-1)/A6taxstdlife))))</f>
        <v>0</v>
      </c>
      <c r="AB850" s="251">
        <f ca="1">IF(A6taxstdlife="n/a","n/a",IF(A6taxstdlife="",0,IF(AB$3&gt;(A6stdlife+$E850),((INDEX('PTRM input'!$G$385:$P$434,A6offset,$E850)-INDEX('PTRM input'!$G$277:$P$326,A6offset,$E850))*OFFSET($F$7,0,$E850))-SUM($G850:AA850),(((INDEX('PTRM input'!$G$385:$P$434,A6offset,$E850)-INDEX('PTRM input'!$G$277:$P$326,A6offset,$E850))*OFFSET($F$7,0,$E850))-SUM($G850:AA850))*(OFFSET('PTRM input'!$G$477,0,$E850-1)/A6taxstdlife))))</f>
        <v>0</v>
      </c>
      <c r="AC850" s="251">
        <f ca="1">IF(A6taxstdlife="n/a","n/a",IF(A6taxstdlife="",0,IF(AC$3&gt;(A6stdlife+$E850),((INDEX('PTRM input'!$G$385:$P$434,A6offset,$E850)-INDEX('PTRM input'!$G$277:$P$326,A6offset,$E850))*OFFSET($F$7,0,$E850))-SUM($G850:AB850),(((INDEX('PTRM input'!$G$385:$P$434,A6offset,$E850)-INDEX('PTRM input'!$G$277:$P$326,A6offset,$E850))*OFFSET($F$7,0,$E850))-SUM($G850:AB850))*(OFFSET('PTRM input'!$G$477,0,$E850-1)/A6taxstdlife))))</f>
        <v>0</v>
      </c>
      <c r="AD850" s="251">
        <f ca="1">IF(A6taxstdlife="n/a","n/a",IF(A6taxstdlife="",0,IF(AD$3&gt;(A6stdlife+$E850),((INDEX('PTRM input'!$G$385:$P$434,A6offset,$E850)-INDEX('PTRM input'!$G$277:$P$326,A6offset,$E850))*OFFSET($F$7,0,$E850))-SUM($G850:AC850),(((INDEX('PTRM input'!$G$385:$P$434,A6offset,$E850)-INDEX('PTRM input'!$G$277:$P$326,A6offset,$E850))*OFFSET($F$7,0,$E850))-SUM($G850:AC850))*(OFFSET('PTRM input'!$G$477,0,$E850-1)/A6taxstdlife))))</f>
        <v>0</v>
      </c>
      <c r="AE850" s="251">
        <f ca="1">IF(A6taxstdlife="n/a","n/a",IF(A6taxstdlife="",0,IF(AE$3&gt;(A6stdlife+$E850),((INDEX('PTRM input'!$G$385:$P$434,A6offset,$E850)-INDEX('PTRM input'!$G$277:$P$326,A6offset,$E850))*OFFSET($F$7,0,$E850))-SUM($G850:AD850),(((INDEX('PTRM input'!$G$385:$P$434,A6offset,$E850)-INDEX('PTRM input'!$G$277:$P$326,A6offset,$E850))*OFFSET($F$7,0,$E850))-SUM($G850:AD850))*(OFFSET('PTRM input'!$G$477,0,$E850-1)/A6taxstdlife))))</f>
        <v>0</v>
      </c>
      <c r="AF850" s="251">
        <f ca="1">IF(A6taxstdlife="n/a","n/a",IF(A6taxstdlife="",0,IF(AF$3&gt;(A6stdlife+$E850),((INDEX('PTRM input'!$G$385:$P$434,A6offset,$E850)-INDEX('PTRM input'!$G$277:$P$326,A6offset,$E850))*OFFSET($F$7,0,$E850))-SUM($G850:AE850),(((INDEX('PTRM input'!$G$385:$P$434,A6offset,$E850)-INDEX('PTRM input'!$G$277:$P$326,A6offset,$E850))*OFFSET($F$7,0,$E850))-SUM($G850:AE850))*(OFFSET('PTRM input'!$G$477,0,$E850-1)/A6taxstdlife))))</f>
        <v>0</v>
      </c>
      <c r="AG850" s="251">
        <f ca="1">IF(A6taxstdlife="n/a","n/a",IF(A6taxstdlife="",0,IF(AG$3&gt;(A6stdlife+$E850),((INDEX('PTRM input'!$G$385:$P$434,A6offset,$E850)-INDEX('PTRM input'!$G$277:$P$326,A6offset,$E850))*OFFSET($F$7,0,$E850))-SUM($G850:AF850),(((INDEX('PTRM input'!$G$385:$P$434,A6offset,$E850)-INDEX('PTRM input'!$G$277:$P$326,A6offset,$E850))*OFFSET($F$7,0,$E850))-SUM($G850:AF850))*(OFFSET('PTRM input'!$G$477,0,$E850-1)/A6taxstdlife))))</f>
        <v>0</v>
      </c>
      <c r="AH850" s="251">
        <f ca="1">IF(A6taxstdlife="n/a","n/a",IF(A6taxstdlife="",0,IF(AH$3&gt;(A6stdlife+$E850),((INDEX('PTRM input'!$G$385:$P$434,A6offset,$E850)-INDEX('PTRM input'!$G$277:$P$326,A6offset,$E850))*OFFSET($F$7,0,$E850))-SUM($G850:AG850),(((INDEX('PTRM input'!$G$385:$P$434,A6offset,$E850)-INDEX('PTRM input'!$G$277:$P$326,A6offset,$E850))*OFFSET($F$7,0,$E850))-SUM($G850:AG850))*(OFFSET('PTRM input'!$G$477,0,$E850-1)/A6taxstdlife))))</f>
        <v>0</v>
      </c>
      <c r="AI850" s="251">
        <f ca="1">IF(A6taxstdlife="n/a","n/a",IF(A6taxstdlife="",0,IF(AI$3&gt;(A6stdlife+$E850),((INDEX('PTRM input'!$G$385:$P$434,A6offset,$E850)-INDEX('PTRM input'!$G$277:$P$326,A6offset,$E850))*OFFSET($F$7,0,$E850))-SUM($G850:AH850),(((INDEX('PTRM input'!$G$385:$P$434,A6offset,$E850)-INDEX('PTRM input'!$G$277:$P$326,A6offset,$E850))*OFFSET($F$7,0,$E850))-SUM($G850:AH850))*(OFFSET('PTRM input'!$G$477,0,$E850-1)/A6taxstdlife))))</f>
        <v>0</v>
      </c>
      <c r="AJ850" s="251">
        <f ca="1">IF(A6taxstdlife="n/a","n/a",IF(A6taxstdlife="",0,IF(AJ$3&gt;(A6stdlife+$E850),((INDEX('PTRM input'!$G$385:$P$434,A6offset,$E850)-INDEX('PTRM input'!$G$277:$P$326,A6offset,$E850))*OFFSET($F$7,0,$E850))-SUM($G850:AI850),(((INDEX('PTRM input'!$G$385:$P$434,A6offset,$E850)-INDEX('PTRM input'!$G$277:$P$326,A6offset,$E850))*OFFSET($F$7,0,$E850))-SUM($G850:AI850))*(OFFSET('PTRM input'!$G$477,0,$E850-1)/A6taxstdlife))))</f>
        <v>0</v>
      </c>
      <c r="AK850" s="251">
        <f ca="1">IF(A6taxstdlife="n/a","n/a",IF(A6taxstdlife="",0,IF(AK$3&gt;(A6stdlife+$E850),((INDEX('PTRM input'!$G$385:$P$434,A6offset,$E850)-INDEX('PTRM input'!$G$277:$P$326,A6offset,$E850))*OFFSET($F$7,0,$E850))-SUM($G850:AJ850),(((INDEX('PTRM input'!$G$385:$P$434,A6offset,$E850)-INDEX('PTRM input'!$G$277:$P$326,A6offset,$E850))*OFFSET($F$7,0,$E850))-SUM($G850:AJ850))*(OFFSET('PTRM input'!$G$477,0,$E850-1)/A6taxstdlife))))</f>
        <v>0</v>
      </c>
      <c r="AL850" s="251">
        <f ca="1">IF(A6taxstdlife="n/a","n/a",IF(A6taxstdlife="",0,IF(AL$3&gt;(A6stdlife+$E850),((INDEX('PTRM input'!$G$385:$P$434,A6offset,$E850)-INDEX('PTRM input'!$G$277:$P$326,A6offset,$E850))*OFFSET($F$7,0,$E850))-SUM($G850:AK850),(((INDEX('PTRM input'!$G$385:$P$434,A6offset,$E850)-INDEX('PTRM input'!$G$277:$P$326,A6offset,$E850))*OFFSET($F$7,0,$E850))-SUM($G850:AK850))*(OFFSET('PTRM input'!$G$477,0,$E850-1)/A6taxstdlife))))</f>
        <v>0</v>
      </c>
      <c r="AM850" s="251">
        <f ca="1">IF(A6taxstdlife="n/a","n/a",IF(A6taxstdlife="",0,IF(AM$3&gt;(A6stdlife+$E850),((INDEX('PTRM input'!$G$385:$P$434,A6offset,$E850)-INDEX('PTRM input'!$G$277:$P$326,A6offset,$E850))*OFFSET($F$7,0,$E850))-SUM($G850:AL850),(((INDEX('PTRM input'!$G$385:$P$434,A6offset,$E850)-INDEX('PTRM input'!$G$277:$P$326,A6offset,$E850))*OFFSET($F$7,0,$E850))-SUM($G850:AL850))*(OFFSET('PTRM input'!$G$477,0,$E850-1)/A6taxstdlife))))</f>
        <v>0</v>
      </c>
      <c r="AN850" s="251">
        <f ca="1">IF(A6taxstdlife="n/a","n/a",IF(A6taxstdlife="",0,IF(AN$3&gt;(A6stdlife+$E850),((INDEX('PTRM input'!$G$385:$P$434,A6offset,$E850)-INDEX('PTRM input'!$G$277:$P$326,A6offset,$E850))*OFFSET($F$7,0,$E850))-SUM($G850:AM850),(((INDEX('PTRM input'!$G$385:$P$434,A6offset,$E850)-INDEX('PTRM input'!$G$277:$P$326,A6offset,$E850))*OFFSET($F$7,0,$E850))-SUM($G850:AM850))*(OFFSET('PTRM input'!$G$477,0,$E850-1)/A6taxstdlife))))</f>
        <v>0</v>
      </c>
      <c r="AO850" s="251">
        <f ca="1">IF(A6taxstdlife="n/a","n/a",IF(A6taxstdlife="",0,IF(AO$3&gt;(A6stdlife+$E850),((INDEX('PTRM input'!$G$385:$P$434,A6offset,$E850)-INDEX('PTRM input'!$G$277:$P$326,A6offset,$E850))*OFFSET($F$7,0,$E850))-SUM($G850:AN850),(((INDEX('PTRM input'!$G$385:$P$434,A6offset,$E850)-INDEX('PTRM input'!$G$277:$P$326,A6offset,$E850))*OFFSET($F$7,0,$E850))-SUM($G850:AN850))*(OFFSET('PTRM input'!$G$477,0,$E850-1)/A6taxstdlife))))</f>
        <v>0</v>
      </c>
      <c r="AP850" s="251">
        <f ca="1">IF(A6taxstdlife="n/a","n/a",IF(A6taxstdlife="",0,IF(AP$3&gt;(A6stdlife+$E850),((INDEX('PTRM input'!$G$385:$P$434,A6offset,$E850)-INDEX('PTRM input'!$G$277:$P$326,A6offset,$E850))*OFFSET($F$7,0,$E850))-SUM($G850:AO850),(((INDEX('PTRM input'!$G$385:$P$434,A6offset,$E850)-INDEX('PTRM input'!$G$277:$P$326,A6offset,$E850))*OFFSET($F$7,0,$E850))-SUM($G850:AO850))*(OFFSET('PTRM input'!$G$477,0,$E850-1)/A6taxstdlife))))</f>
        <v>0</v>
      </c>
      <c r="AQ850" s="251">
        <f ca="1">IF(A6taxstdlife="n/a","n/a",IF(A6taxstdlife="",0,IF(AQ$3&gt;(A6stdlife+$E850),((INDEX('PTRM input'!$G$385:$P$434,A6offset,$E850)-INDEX('PTRM input'!$G$277:$P$326,A6offset,$E850))*OFFSET($F$7,0,$E850))-SUM($G850:AP850),(((INDEX('PTRM input'!$G$385:$P$434,A6offset,$E850)-INDEX('PTRM input'!$G$277:$P$326,A6offset,$E850))*OFFSET($F$7,0,$E850))-SUM($G850:AP850))*(OFFSET('PTRM input'!$G$477,0,$E850-1)/A6taxstdlife))))</f>
        <v>0</v>
      </c>
      <c r="AR850" s="251">
        <f ca="1">IF(A6taxstdlife="n/a","n/a",IF(A6taxstdlife="",0,IF(AR$3&gt;(A6stdlife+$E850),((INDEX('PTRM input'!$G$385:$P$434,A6offset,$E850)-INDEX('PTRM input'!$G$277:$P$326,A6offset,$E850))*OFFSET($F$7,0,$E850))-SUM($G850:AQ850),(((INDEX('PTRM input'!$G$385:$P$434,A6offset,$E850)-INDEX('PTRM input'!$G$277:$P$326,A6offset,$E850))*OFFSET($F$7,0,$E850))-SUM($G850:AQ850))*(OFFSET('PTRM input'!$G$477,0,$E850-1)/A6taxstdlife))))</f>
        <v>0</v>
      </c>
      <c r="AS850" s="251">
        <f ca="1">IF(A6taxstdlife="n/a","n/a",IF(A6taxstdlife="",0,IF(AS$3&gt;(A6stdlife+$E850),((INDEX('PTRM input'!$G$385:$P$434,A6offset,$E850)-INDEX('PTRM input'!$G$277:$P$326,A6offset,$E850))*OFFSET($F$7,0,$E850))-SUM($G850:AR850),(((INDEX('PTRM input'!$G$385:$P$434,A6offset,$E850)-INDEX('PTRM input'!$G$277:$P$326,A6offset,$E850))*OFFSET($F$7,0,$E850))-SUM($G850:AR850))*(OFFSET('PTRM input'!$G$477,0,$E850-1)/A6taxstdlife))))</f>
        <v>0</v>
      </c>
      <c r="AT850" s="251">
        <f ca="1">IF(A6taxstdlife="n/a","n/a",IF(A6taxstdlife="",0,IF(AT$3&gt;(A6stdlife+$E850),((INDEX('PTRM input'!$G$385:$P$434,A6offset,$E850)-INDEX('PTRM input'!$G$277:$P$326,A6offset,$E850))*OFFSET($F$7,0,$E850))-SUM($G850:AS850),(((INDEX('PTRM input'!$G$385:$P$434,A6offset,$E850)-INDEX('PTRM input'!$G$277:$P$326,A6offset,$E850))*OFFSET($F$7,0,$E850))-SUM($G850:AS850))*(OFFSET('PTRM input'!$G$477,0,$E850-1)/A6taxstdlife))))</f>
        <v>0</v>
      </c>
      <c r="AU850" s="251">
        <f ca="1">IF(A6taxstdlife="n/a","n/a",IF(A6taxstdlife="",0,IF(AU$3&gt;(A6stdlife+$E850),((INDEX('PTRM input'!$G$385:$P$434,A6offset,$E850)-INDEX('PTRM input'!$G$277:$P$326,A6offset,$E850))*OFFSET($F$7,0,$E850))-SUM($G850:AT850),(((INDEX('PTRM input'!$G$385:$P$434,A6offset,$E850)-INDEX('PTRM input'!$G$277:$P$326,A6offset,$E850))*OFFSET($F$7,0,$E850))-SUM($G850:AT850))*(OFFSET('PTRM input'!$G$477,0,$E850-1)/A6taxstdlife))))</f>
        <v>0</v>
      </c>
      <c r="AV850" s="251">
        <f ca="1">IF(A6taxstdlife="n/a","n/a",IF(A6taxstdlife="",0,IF(AV$3&gt;(A6stdlife+$E850),((INDEX('PTRM input'!$G$385:$P$434,A6offset,$E850)-INDEX('PTRM input'!$G$277:$P$326,A6offset,$E850))*OFFSET($F$7,0,$E850))-SUM($G850:AU850),(((INDEX('PTRM input'!$G$385:$P$434,A6offset,$E850)-INDEX('PTRM input'!$G$277:$P$326,A6offset,$E850))*OFFSET($F$7,0,$E850))-SUM($G850:AU850))*(OFFSET('PTRM input'!$G$477,0,$E850-1)/A6taxstdlife))))</f>
        <v>0</v>
      </c>
      <c r="AW850" s="251">
        <f ca="1">IF(A6taxstdlife="n/a","n/a",IF(A6taxstdlife="",0,IF(AW$3&gt;(A6stdlife+$E850),((INDEX('PTRM input'!$G$385:$P$434,A6offset,$E850)-INDEX('PTRM input'!$G$277:$P$326,A6offset,$E850))*OFFSET($F$7,0,$E850))-SUM($G850:AV850),(((INDEX('PTRM input'!$G$385:$P$434,A6offset,$E850)-INDEX('PTRM input'!$G$277:$P$326,A6offset,$E850))*OFFSET($F$7,0,$E850))-SUM($G850:AV850))*(OFFSET('PTRM input'!$G$477,0,$E850-1)/A6taxstdlife))))</f>
        <v>0</v>
      </c>
      <c r="AX850" s="251">
        <f ca="1">IF(A6taxstdlife="n/a","n/a",IF(A6taxstdlife="",0,IF(AX$3&gt;(A6stdlife+$E850),((INDEX('PTRM input'!$G$385:$P$434,A6offset,$E850)-INDEX('PTRM input'!$G$277:$P$326,A6offset,$E850))*OFFSET($F$7,0,$E850))-SUM($G850:AW850),(((INDEX('PTRM input'!$G$385:$P$434,A6offset,$E850)-INDEX('PTRM input'!$G$277:$P$326,A6offset,$E850))*OFFSET($F$7,0,$E850))-SUM($G850:AW850))*(OFFSET('PTRM input'!$G$477,0,$E850-1)/A6taxstdlife))))</f>
        <v>0</v>
      </c>
      <c r="AY850" s="251">
        <f ca="1">IF(A6taxstdlife="n/a","n/a",IF(A6taxstdlife="",0,IF(AY$3&gt;(A6stdlife+$E850),((INDEX('PTRM input'!$G$385:$P$434,A6offset,$E850)-INDEX('PTRM input'!$G$277:$P$326,A6offset,$E850))*OFFSET($F$7,0,$E850))-SUM($G850:AX850),(((INDEX('PTRM input'!$G$385:$P$434,A6offset,$E850)-INDEX('PTRM input'!$G$277:$P$326,A6offset,$E850))*OFFSET($F$7,0,$E850))-SUM($G850:AX850))*(OFFSET('PTRM input'!$G$477,0,$E850-1)/A6taxstdlife))))</f>
        <v>0</v>
      </c>
      <c r="AZ850" s="251">
        <f ca="1">IF(A6taxstdlife="n/a","n/a",IF(A6taxstdlife="",0,IF(AZ$3&gt;(A6stdlife+$E850),((INDEX('PTRM input'!$G$385:$P$434,A6offset,$E850)-INDEX('PTRM input'!$G$277:$P$326,A6offset,$E850))*OFFSET($F$7,0,$E850))-SUM($G850:AY850),(((INDEX('PTRM input'!$G$385:$P$434,A6offset,$E850)-INDEX('PTRM input'!$G$277:$P$326,A6offset,$E850))*OFFSET($F$7,0,$E850))-SUM($G850:AY850))*(OFFSET('PTRM input'!$G$477,0,$E850-1)/A6taxstdlife))))</f>
        <v>0</v>
      </c>
      <c r="BA850" s="251">
        <f ca="1">IF(A6taxstdlife="n/a","n/a",IF(A6taxstdlife="",0,IF(BA$3&gt;(A6stdlife+$E850),((INDEX('PTRM input'!$G$385:$P$434,A6offset,$E850)-INDEX('PTRM input'!$G$277:$P$326,A6offset,$E850))*OFFSET($F$7,0,$E850))-SUM($G850:AZ850),(((INDEX('PTRM input'!$G$385:$P$434,A6offset,$E850)-INDEX('PTRM input'!$G$277:$P$326,A6offset,$E850))*OFFSET($F$7,0,$E850))-SUM($G850:AZ850))*(OFFSET('PTRM input'!$G$477,0,$E850-1)/A6taxstdlife))))</f>
        <v>0</v>
      </c>
      <c r="BB850" s="251">
        <f ca="1">IF(A6taxstdlife="n/a","n/a",IF(A6taxstdlife="",0,IF(BB$3&gt;(A6stdlife+$E850),((INDEX('PTRM input'!$G$385:$P$434,A6offset,$E850)-INDEX('PTRM input'!$G$277:$P$326,A6offset,$E850))*OFFSET($F$7,0,$E850))-SUM($G850:BA850),(((INDEX('PTRM input'!$G$385:$P$434,A6offset,$E850)-INDEX('PTRM input'!$G$277:$P$326,A6offset,$E850))*OFFSET($F$7,0,$E850))-SUM($G850:BA850))*(OFFSET('PTRM input'!$G$477,0,$E850-1)/A6taxstdlife))))</f>
        <v>0</v>
      </c>
      <c r="BC850" s="251">
        <f ca="1">IF(A6taxstdlife="n/a","n/a",IF(A6taxstdlife="",0,IF(BC$3&gt;(A6stdlife+$E850),((INDEX('PTRM input'!$G$385:$P$434,A6offset,$E850)-INDEX('PTRM input'!$G$277:$P$326,A6offset,$E850))*OFFSET($F$7,0,$E850))-SUM($G850:BB850),(((INDEX('PTRM input'!$G$385:$P$434,A6offset,$E850)-INDEX('PTRM input'!$G$277:$P$326,A6offset,$E850))*OFFSET($F$7,0,$E850))-SUM($G850:BB850))*(OFFSET('PTRM input'!$G$477,0,$E850-1)/A6taxstdlife))))</f>
        <v>0</v>
      </c>
      <c r="BD850" s="251">
        <f ca="1">IF(A6taxstdlife="n/a","n/a",IF(A6taxstdlife="",0,IF(BD$3&gt;(A6stdlife+$E850),((INDEX('PTRM input'!$G$385:$P$434,A6offset,$E850)-INDEX('PTRM input'!$G$277:$P$326,A6offset,$E850))*OFFSET($F$7,0,$E850))-SUM($G850:BC850),(((INDEX('PTRM input'!$G$385:$P$434,A6offset,$E850)-INDEX('PTRM input'!$G$277:$P$326,A6offset,$E850))*OFFSET($F$7,0,$E850))-SUM($G850:BC850))*(OFFSET('PTRM input'!$G$477,0,$E850-1)/A6taxstdlife))))</f>
        <v>0</v>
      </c>
      <c r="BE850" s="251">
        <f ca="1">IF(A6taxstdlife="n/a","n/a",IF(A6taxstdlife="",0,IF(BE$3&gt;(A6stdlife+$E850),((INDEX('PTRM input'!$G$385:$P$434,A6offset,$E850)-INDEX('PTRM input'!$G$277:$P$326,A6offset,$E850))*OFFSET($F$7,0,$E850))-SUM($G850:BD850),(((INDEX('PTRM input'!$G$385:$P$434,A6offset,$E850)-INDEX('PTRM input'!$G$277:$P$326,A6offset,$E850))*OFFSET($F$7,0,$E850))-SUM($G850:BD850))*(OFFSET('PTRM input'!$G$477,0,$E850-1)/A6taxstdlife))))</f>
        <v>0</v>
      </c>
      <c r="BF850" s="251">
        <f ca="1">IF(A6taxstdlife="n/a","n/a",IF(A6taxstdlife="",0,IF(BF$3&gt;(A6stdlife+$E850),((INDEX('PTRM input'!$G$385:$P$434,A6offset,$E850)-INDEX('PTRM input'!$G$277:$P$326,A6offset,$E850))*OFFSET($F$7,0,$E850))-SUM($G850:BE850),(((INDEX('PTRM input'!$G$385:$P$434,A6offset,$E850)-INDEX('PTRM input'!$G$277:$P$326,A6offset,$E850))*OFFSET($F$7,0,$E850))-SUM($G850:BE850))*(OFFSET('PTRM input'!$G$477,0,$E850-1)/A6taxstdlife))))</f>
        <v>0</v>
      </c>
      <c r="BG850" s="251">
        <f ca="1">IF(A6taxstdlife="n/a","n/a",IF(A6taxstdlife="",0,IF(BG$3&gt;(A6stdlife+$E850),((INDEX('PTRM input'!$G$385:$P$434,A6offset,$E850)-INDEX('PTRM input'!$G$277:$P$326,A6offset,$E850))*OFFSET($F$7,0,$E850))-SUM($G850:BF850),(((INDEX('PTRM input'!$G$385:$P$434,A6offset,$E850)-INDEX('PTRM input'!$G$277:$P$326,A6offset,$E850))*OFFSET($F$7,0,$E850))-SUM($G850:BF850))*(OFFSET('PTRM input'!$G$477,0,$E850-1)/A6taxstdlife))))</f>
        <v>0</v>
      </c>
      <c r="BH850" s="251">
        <f ca="1">IF(A6taxstdlife="n/a","n/a",IF(A6taxstdlife="",0,IF(BH$3&gt;(A6stdlife+$E850),((INDEX('PTRM input'!$G$385:$P$434,A6offset,$E850)-INDEX('PTRM input'!$G$277:$P$326,A6offset,$E850))*OFFSET($F$7,0,$E850))-SUM($G850:BG850),(((INDEX('PTRM input'!$G$385:$P$434,A6offset,$E850)-INDEX('PTRM input'!$G$277:$P$326,A6offset,$E850))*OFFSET($F$7,0,$E850))-SUM($G850:BG850))*(OFFSET('PTRM input'!$G$477,0,$E850-1)/A6taxstdlife))))</f>
        <v>0</v>
      </c>
      <c r="BI850" s="251">
        <f ca="1">IF(A6taxstdlife="n/a","n/a",IF(A6taxstdlife="",0,IF(BI$3&gt;(A6stdlife+$E850),((INDEX('PTRM input'!$G$385:$P$434,A6offset,$E850)-INDEX('PTRM input'!$G$277:$P$326,A6offset,$E850))*OFFSET($F$7,0,$E850))-SUM($G850:BH850),(((INDEX('PTRM input'!$G$385:$P$434,A6offset,$E850)-INDEX('PTRM input'!$G$277:$P$326,A6offset,$E850))*OFFSET($F$7,0,$E850))-SUM($G850:BH850))*(OFFSET('PTRM input'!$G$477,0,$E850-1)/A6taxstdlife))))</f>
        <v>0</v>
      </c>
      <c r="BJ850" s="116"/>
      <c r="BK850" s="116"/>
      <c r="BL850" s="116"/>
      <c r="BM850" s="116"/>
    </row>
    <row r="851" spans="1:65" ht="12.75" hidden="1" customHeight="1" outlineLevel="2">
      <c r="A851" s="366"/>
      <c r="B851" s="19"/>
      <c r="C851" s="18"/>
      <c r="D851" s="760"/>
      <c r="E851" s="86">
        <v>5</v>
      </c>
      <c r="F851" s="356"/>
      <c r="G851" s="434"/>
      <c r="H851" s="435"/>
      <c r="I851" s="435"/>
      <c r="J851" s="435"/>
      <c r="K851" s="619"/>
      <c r="L851" s="251">
        <f ca="1">IF(A6taxstdlife="n/a","n/a",IF(A6taxstdlife="",0,IF(L$3&gt;(A6stdlife+$E851),((INDEX('PTRM input'!$G$385:$P$434,A6offset,$E851)-INDEX('PTRM input'!$G$277:$P$326,A6offset,$E851))*OFFSET($F$7,0,$E851))-SUM($G851:K851),(((INDEX('PTRM input'!$G$385:$P$434,A6offset,$E851)-INDEX('PTRM input'!$G$277:$P$326,A6offset,$E851))*OFFSET($F$7,0,$E851))-SUM($G851:K851))*(OFFSET('PTRM input'!$G$477,0,$E851-1)/A6taxstdlife))))</f>
        <v>3.895789385863678E-2</v>
      </c>
      <c r="M851" s="251">
        <f ca="1">IF(A6taxstdlife="n/a","n/a",IF(A6taxstdlife="",0,IF(M$3&gt;(A6stdlife+$E851),((INDEX('PTRM input'!$G$385:$P$434,A6offset,$E851)-INDEX('PTRM input'!$G$277:$P$326,A6offset,$E851))*OFFSET($F$7,0,$E851))-SUM($G851:L851),(((INDEX('PTRM input'!$G$385:$P$434,A6offset,$E851)-INDEX('PTRM input'!$G$277:$P$326,A6offset,$E851))*OFFSET($F$7,0,$E851))-SUM($G851:L851))*(OFFSET('PTRM input'!$G$477,0,$E851-1)/A6taxstdlife))))</f>
        <v>2.3374736315182068E-2</v>
      </c>
      <c r="N851" s="251">
        <f ca="1">IF(A6taxstdlife="n/a","n/a",IF(A6taxstdlife="",0,IF(N$3&gt;(A6stdlife+$E851),((INDEX('PTRM input'!$G$385:$P$434,A6offset,$E851)-INDEX('PTRM input'!$G$277:$P$326,A6offset,$E851))*OFFSET($F$7,0,$E851))-SUM($G851:M851),(((INDEX('PTRM input'!$G$385:$P$434,A6offset,$E851)-INDEX('PTRM input'!$G$277:$P$326,A6offset,$E851))*OFFSET($F$7,0,$E851))-SUM($G851:M851))*(OFFSET('PTRM input'!$G$477,0,$E851-1)/A6taxstdlife))))</f>
        <v>1.4024841789109239E-2</v>
      </c>
      <c r="O851" s="251">
        <f ca="1">IF(A6taxstdlife="n/a","n/a",IF(A6taxstdlife="",0,IF(O$3&gt;(A6stdlife+$E851),((INDEX('PTRM input'!$G$385:$P$434,A6offset,$E851)-INDEX('PTRM input'!$G$277:$P$326,A6offset,$E851))*OFFSET($F$7,0,$E851))-SUM($G851:N851),(((INDEX('PTRM input'!$G$385:$P$434,A6offset,$E851)-INDEX('PTRM input'!$G$277:$P$326,A6offset,$E851))*OFFSET($F$7,0,$E851))-SUM($G851:N851))*(OFFSET('PTRM input'!$G$477,0,$E851-1)/A6taxstdlife))))</f>
        <v>8.4149050734655447E-3</v>
      </c>
      <c r="P851" s="251">
        <f ca="1">IF(A6taxstdlife="n/a","n/a",IF(A6taxstdlife="",0,IF(P$3&gt;(A6stdlife+$E851),((INDEX('PTRM input'!$G$385:$P$434,A6offset,$E851)-INDEX('PTRM input'!$G$277:$P$326,A6offset,$E851))*OFFSET($F$7,0,$E851))-SUM($G851:O851),(((INDEX('PTRM input'!$G$385:$P$434,A6offset,$E851)-INDEX('PTRM input'!$G$277:$P$326,A6offset,$E851))*OFFSET($F$7,0,$E851))-SUM($G851:O851))*(OFFSET('PTRM input'!$G$477,0,$E851-1)/A6taxstdlife))))</f>
        <v>5.0489430440793298E-3</v>
      </c>
      <c r="Q851" s="251">
        <f ca="1">IF(A6taxstdlife="n/a","n/a",IF(A6taxstdlife="",0,IF(Q$3&gt;(A6stdlife+$E851),((INDEX('PTRM input'!$G$385:$P$434,A6offset,$E851)-INDEX('PTRM input'!$G$277:$P$326,A6offset,$E851))*OFFSET($F$7,0,$E851))-SUM($G851:P851),(((INDEX('PTRM input'!$G$385:$P$434,A6offset,$E851)-INDEX('PTRM input'!$G$277:$P$326,A6offset,$E851))*OFFSET($F$7,0,$E851))-SUM($G851:P851))*(OFFSET('PTRM input'!$G$477,0,$E851-1)/A6taxstdlife))))</f>
        <v>7.5734145661189994E-3</v>
      </c>
      <c r="R851" s="251">
        <f ca="1">IF(A6taxstdlife="n/a","n/a",IF(A6taxstdlife="",0,IF(R$3&gt;(A6stdlife+$E851),((INDEX('PTRM input'!$G$385:$P$434,A6offset,$E851)-INDEX('PTRM input'!$G$277:$P$326,A6offset,$E851))*OFFSET($F$7,0,$E851))-SUM($G851:Q851),(((INDEX('PTRM input'!$G$385:$P$434,A6offset,$E851)-INDEX('PTRM input'!$G$277:$P$326,A6offset,$E851))*OFFSET($F$7,0,$E851))-SUM($G851:Q851))*(OFFSET('PTRM input'!$G$477,0,$E851-1)/A6taxstdlife))))</f>
        <v>0</v>
      </c>
      <c r="S851" s="251">
        <f ca="1">IF(A6taxstdlife="n/a","n/a",IF(A6taxstdlife="",0,IF(S$3&gt;(A6stdlife+$E851),((INDEX('PTRM input'!$G$385:$P$434,A6offset,$E851)-INDEX('PTRM input'!$G$277:$P$326,A6offset,$E851))*OFFSET($F$7,0,$E851))-SUM($G851:R851),(((INDEX('PTRM input'!$G$385:$P$434,A6offset,$E851)-INDEX('PTRM input'!$G$277:$P$326,A6offset,$E851))*OFFSET($F$7,0,$E851))-SUM($G851:R851))*(OFFSET('PTRM input'!$G$477,0,$E851-1)/A6taxstdlife))))</f>
        <v>0</v>
      </c>
      <c r="T851" s="251">
        <f ca="1">IF(A6taxstdlife="n/a","n/a",IF(A6taxstdlife="",0,IF(T$3&gt;(A6stdlife+$E851),((INDEX('PTRM input'!$G$385:$P$434,A6offset,$E851)-INDEX('PTRM input'!$G$277:$P$326,A6offset,$E851))*OFFSET($F$7,0,$E851))-SUM($G851:S851),(((INDEX('PTRM input'!$G$385:$P$434,A6offset,$E851)-INDEX('PTRM input'!$G$277:$P$326,A6offset,$E851))*OFFSET($F$7,0,$E851))-SUM($G851:S851))*(OFFSET('PTRM input'!$G$477,0,$E851-1)/A6taxstdlife))))</f>
        <v>0</v>
      </c>
      <c r="U851" s="251">
        <f ca="1">IF(A6taxstdlife="n/a","n/a",IF(A6taxstdlife="",0,IF(U$3&gt;(A6stdlife+$E851),((INDEX('PTRM input'!$G$385:$P$434,A6offset,$E851)-INDEX('PTRM input'!$G$277:$P$326,A6offset,$E851))*OFFSET($F$7,0,$E851))-SUM($G851:T851),(((INDEX('PTRM input'!$G$385:$P$434,A6offset,$E851)-INDEX('PTRM input'!$G$277:$P$326,A6offset,$E851))*OFFSET($F$7,0,$E851))-SUM($G851:T851))*(OFFSET('PTRM input'!$G$477,0,$E851-1)/A6taxstdlife))))</f>
        <v>0</v>
      </c>
      <c r="V851" s="251">
        <f ca="1">IF(A6taxstdlife="n/a","n/a",IF(A6taxstdlife="",0,IF(V$3&gt;(A6stdlife+$E851),((INDEX('PTRM input'!$G$385:$P$434,A6offset,$E851)-INDEX('PTRM input'!$G$277:$P$326,A6offset,$E851))*OFFSET($F$7,0,$E851))-SUM($G851:U851),(((INDEX('PTRM input'!$G$385:$P$434,A6offset,$E851)-INDEX('PTRM input'!$G$277:$P$326,A6offset,$E851))*OFFSET($F$7,0,$E851))-SUM($G851:U851))*(OFFSET('PTRM input'!$G$477,0,$E851-1)/A6taxstdlife))))</f>
        <v>0</v>
      </c>
      <c r="W851" s="251">
        <f ca="1">IF(A6taxstdlife="n/a","n/a",IF(A6taxstdlife="",0,IF(W$3&gt;(A6stdlife+$E851),((INDEX('PTRM input'!$G$385:$P$434,A6offset,$E851)-INDEX('PTRM input'!$G$277:$P$326,A6offset,$E851))*OFFSET($F$7,0,$E851))-SUM($G851:V851),(((INDEX('PTRM input'!$G$385:$P$434,A6offset,$E851)-INDEX('PTRM input'!$G$277:$P$326,A6offset,$E851))*OFFSET($F$7,0,$E851))-SUM($G851:V851))*(OFFSET('PTRM input'!$G$477,0,$E851-1)/A6taxstdlife))))</f>
        <v>0</v>
      </c>
      <c r="X851" s="251">
        <f ca="1">IF(A6taxstdlife="n/a","n/a",IF(A6taxstdlife="",0,IF(X$3&gt;(A6stdlife+$E851),((INDEX('PTRM input'!$G$385:$P$434,A6offset,$E851)-INDEX('PTRM input'!$G$277:$P$326,A6offset,$E851))*OFFSET($F$7,0,$E851))-SUM($G851:W851),(((INDEX('PTRM input'!$G$385:$P$434,A6offset,$E851)-INDEX('PTRM input'!$G$277:$P$326,A6offset,$E851))*OFFSET($F$7,0,$E851))-SUM($G851:W851))*(OFFSET('PTRM input'!$G$477,0,$E851-1)/A6taxstdlife))))</f>
        <v>0</v>
      </c>
      <c r="Y851" s="251">
        <f ca="1">IF(A6taxstdlife="n/a","n/a",IF(A6taxstdlife="",0,IF(Y$3&gt;(A6stdlife+$E851),((INDEX('PTRM input'!$G$385:$P$434,A6offset,$E851)-INDEX('PTRM input'!$G$277:$P$326,A6offset,$E851))*OFFSET($F$7,0,$E851))-SUM($G851:X851),(((INDEX('PTRM input'!$G$385:$P$434,A6offset,$E851)-INDEX('PTRM input'!$G$277:$P$326,A6offset,$E851))*OFFSET($F$7,0,$E851))-SUM($G851:X851))*(OFFSET('PTRM input'!$G$477,0,$E851-1)/A6taxstdlife))))</f>
        <v>0</v>
      </c>
      <c r="Z851" s="251">
        <f ca="1">IF(A6taxstdlife="n/a","n/a",IF(A6taxstdlife="",0,IF(Z$3&gt;(A6stdlife+$E851),((INDEX('PTRM input'!$G$385:$P$434,A6offset,$E851)-INDEX('PTRM input'!$G$277:$P$326,A6offset,$E851))*OFFSET($F$7,0,$E851))-SUM($G851:Y851),(((INDEX('PTRM input'!$G$385:$P$434,A6offset,$E851)-INDEX('PTRM input'!$G$277:$P$326,A6offset,$E851))*OFFSET($F$7,0,$E851))-SUM($G851:Y851))*(OFFSET('PTRM input'!$G$477,0,$E851-1)/A6taxstdlife))))</f>
        <v>0</v>
      </c>
      <c r="AA851" s="251">
        <f ca="1">IF(A6taxstdlife="n/a","n/a",IF(A6taxstdlife="",0,IF(AA$3&gt;(A6stdlife+$E851),((INDEX('PTRM input'!$G$385:$P$434,A6offset,$E851)-INDEX('PTRM input'!$G$277:$P$326,A6offset,$E851))*OFFSET($F$7,0,$E851))-SUM($G851:Z851),(((INDEX('PTRM input'!$G$385:$P$434,A6offset,$E851)-INDEX('PTRM input'!$G$277:$P$326,A6offset,$E851))*OFFSET($F$7,0,$E851))-SUM($G851:Z851))*(OFFSET('PTRM input'!$G$477,0,$E851-1)/A6taxstdlife))))</f>
        <v>0</v>
      </c>
      <c r="AB851" s="251">
        <f ca="1">IF(A6taxstdlife="n/a","n/a",IF(A6taxstdlife="",0,IF(AB$3&gt;(A6stdlife+$E851),((INDEX('PTRM input'!$G$385:$P$434,A6offset,$E851)-INDEX('PTRM input'!$G$277:$P$326,A6offset,$E851))*OFFSET($F$7,0,$E851))-SUM($G851:AA851),(((INDEX('PTRM input'!$G$385:$P$434,A6offset,$E851)-INDEX('PTRM input'!$G$277:$P$326,A6offset,$E851))*OFFSET($F$7,0,$E851))-SUM($G851:AA851))*(OFFSET('PTRM input'!$G$477,0,$E851-1)/A6taxstdlife))))</f>
        <v>0</v>
      </c>
      <c r="AC851" s="251">
        <f ca="1">IF(A6taxstdlife="n/a","n/a",IF(A6taxstdlife="",0,IF(AC$3&gt;(A6stdlife+$E851),((INDEX('PTRM input'!$G$385:$P$434,A6offset,$E851)-INDEX('PTRM input'!$G$277:$P$326,A6offset,$E851))*OFFSET($F$7,0,$E851))-SUM($G851:AB851),(((INDEX('PTRM input'!$G$385:$P$434,A6offset,$E851)-INDEX('PTRM input'!$G$277:$P$326,A6offset,$E851))*OFFSET($F$7,0,$E851))-SUM($G851:AB851))*(OFFSET('PTRM input'!$G$477,0,$E851-1)/A6taxstdlife))))</f>
        <v>0</v>
      </c>
      <c r="AD851" s="251">
        <f ca="1">IF(A6taxstdlife="n/a","n/a",IF(A6taxstdlife="",0,IF(AD$3&gt;(A6stdlife+$E851),((INDEX('PTRM input'!$G$385:$P$434,A6offset,$E851)-INDEX('PTRM input'!$G$277:$P$326,A6offset,$E851))*OFFSET($F$7,0,$E851))-SUM($G851:AC851),(((INDEX('PTRM input'!$G$385:$P$434,A6offset,$E851)-INDEX('PTRM input'!$G$277:$P$326,A6offset,$E851))*OFFSET($F$7,0,$E851))-SUM($G851:AC851))*(OFFSET('PTRM input'!$G$477,0,$E851-1)/A6taxstdlife))))</f>
        <v>0</v>
      </c>
      <c r="AE851" s="251">
        <f ca="1">IF(A6taxstdlife="n/a","n/a",IF(A6taxstdlife="",0,IF(AE$3&gt;(A6stdlife+$E851),((INDEX('PTRM input'!$G$385:$P$434,A6offset,$E851)-INDEX('PTRM input'!$G$277:$P$326,A6offset,$E851))*OFFSET($F$7,0,$E851))-SUM($G851:AD851),(((INDEX('PTRM input'!$G$385:$P$434,A6offset,$E851)-INDEX('PTRM input'!$G$277:$P$326,A6offset,$E851))*OFFSET($F$7,0,$E851))-SUM($G851:AD851))*(OFFSET('PTRM input'!$G$477,0,$E851-1)/A6taxstdlife))))</f>
        <v>0</v>
      </c>
      <c r="AF851" s="251">
        <f ca="1">IF(A6taxstdlife="n/a","n/a",IF(A6taxstdlife="",0,IF(AF$3&gt;(A6stdlife+$E851),((INDEX('PTRM input'!$G$385:$P$434,A6offset,$E851)-INDEX('PTRM input'!$G$277:$P$326,A6offset,$E851))*OFFSET($F$7,0,$E851))-SUM($G851:AE851),(((INDEX('PTRM input'!$G$385:$P$434,A6offset,$E851)-INDEX('PTRM input'!$G$277:$P$326,A6offset,$E851))*OFFSET($F$7,0,$E851))-SUM($G851:AE851))*(OFFSET('PTRM input'!$G$477,0,$E851-1)/A6taxstdlife))))</f>
        <v>0</v>
      </c>
      <c r="AG851" s="251">
        <f ca="1">IF(A6taxstdlife="n/a","n/a",IF(A6taxstdlife="",0,IF(AG$3&gt;(A6stdlife+$E851),((INDEX('PTRM input'!$G$385:$P$434,A6offset,$E851)-INDEX('PTRM input'!$G$277:$P$326,A6offset,$E851))*OFFSET($F$7,0,$E851))-SUM($G851:AF851),(((INDEX('PTRM input'!$G$385:$P$434,A6offset,$E851)-INDEX('PTRM input'!$G$277:$P$326,A6offset,$E851))*OFFSET($F$7,0,$E851))-SUM($G851:AF851))*(OFFSET('PTRM input'!$G$477,0,$E851-1)/A6taxstdlife))))</f>
        <v>0</v>
      </c>
      <c r="AH851" s="251">
        <f ca="1">IF(A6taxstdlife="n/a","n/a",IF(A6taxstdlife="",0,IF(AH$3&gt;(A6stdlife+$E851),((INDEX('PTRM input'!$G$385:$P$434,A6offset,$E851)-INDEX('PTRM input'!$G$277:$P$326,A6offset,$E851))*OFFSET($F$7,0,$E851))-SUM($G851:AG851),(((INDEX('PTRM input'!$G$385:$P$434,A6offset,$E851)-INDEX('PTRM input'!$G$277:$P$326,A6offset,$E851))*OFFSET($F$7,0,$E851))-SUM($G851:AG851))*(OFFSET('PTRM input'!$G$477,0,$E851-1)/A6taxstdlife))))</f>
        <v>0</v>
      </c>
      <c r="AI851" s="251">
        <f ca="1">IF(A6taxstdlife="n/a","n/a",IF(A6taxstdlife="",0,IF(AI$3&gt;(A6stdlife+$E851),((INDEX('PTRM input'!$G$385:$P$434,A6offset,$E851)-INDEX('PTRM input'!$G$277:$P$326,A6offset,$E851))*OFFSET($F$7,0,$E851))-SUM($G851:AH851),(((INDEX('PTRM input'!$G$385:$P$434,A6offset,$E851)-INDEX('PTRM input'!$G$277:$P$326,A6offset,$E851))*OFFSET($F$7,0,$E851))-SUM($G851:AH851))*(OFFSET('PTRM input'!$G$477,0,$E851-1)/A6taxstdlife))))</f>
        <v>0</v>
      </c>
      <c r="AJ851" s="251">
        <f ca="1">IF(A6taxstdlife="n/a","n/a",IF(A6taxstdlife="",0,IF(AJ$3&gt;(A6stdlife+$E851),((INDEX('PTRM input'!$G$385:$P$434,A6offset,$E851)-INDEX('PTRM input'!$G$277:$P$326,A6offset,$E851))*OFFSET($F$7,0,$E851))-SUM($G851:AI851),(((INDEX('PTRM input'!$G$385:$P$434,A6offset,$E851)-INDEX('PTRM input'!$G$277:$P$326,A6offset,$E851))*OFFSET($F$7,0,$E851))-SUM($G851:AI851))*(OFFSET('PTRM input'!$G$477,0,$E851-1)/A6taxstdlife))))</f>
        <v>0</v>
      </c>
      <c r="AK851" s="251">
        <f ca="1">IF(A6taxstdlife="n/a","n/a",IF(A6taxstdlife="",0,IF(AK$3&gt;(A6stdlife+$E851),((INDEX('PTRM input'!$G$385:$P$434,A6offset,$E851)-INDEX('PTRM input'!$G$277:$P$326,A6offset,$E851))*OFFSET($F$7,0,$E851))-SUM($G851:AJ851),(((INDEX('PTRM input'!$G$385:$P$434,A6offset,$E851)-INDEX('PTRM input'!$G$277:$P$326,A6offset,$E851))*OFFSET($F$7,0,$E851))-SUM($G851:AJ851))*(OFFSET('PTRM input'!$G$477,0,$E851-1)/A6taxstdlife))))</f>
        <v>0</v>
      </c>
      <c r="AL851" s="251">
        <f ca="1">IF(A6taxstdlife="n/a","n/a",IF(A6taxstdlife="",0,IF(AL$3&gt;(A6stdlife+$E851),((INDEX('PTRM input'!$G$385:$P$434,A6offset,$E851)-INDEX('PTRM input'!$G$277:$P$326,A6offset,$E851))*OFFSET($F$7,0,$E851))-SUM($G851:AK851),(((INDEX('PTRM input'!$G$385:$P$434,A6offset,$E851)-INDEX('PTRM input'!$G$277:$P$326,A6offset,$E851))*OFFSET($F$7,0,$E851))-SUM($G851:AK851))*(OFFSET('PTRM input'!$G$477,0,$E851-1)/A6taxstdlife))))</f>
        <v>0</v>
      </c>
      <c r="AM851" s="251">
        <f ca="1">IF(A6taxstdlife="n/a","n/a",IF(A6taxstdlife="",0,IF(AM$3&gt;(A6stdlife+$E851),((INDEX('PTRM input'!$G$385:$P$434,A6offset,$E851)-INDEX('PTRM input'!$G$277:$P$326,A6offset,$E851))*OFFSET($F$7,0,$E851))-SUM($G851:AL851),(((INDEX('PTRM input'!$G$385:$P$434,A6offset,$E851)-INDEX('PTRM input'!$G$277:$P$326,A6offset,$E851))*OFFSET($F$7,0,$E851))-SUM($G851:AL851))*(OFFSET('PTRM input'!$G$477,0,$E851-1)/A6taxstdlife))))</f>
        <v>0</v>
      </c>
      <c r="AN851" s="251">
        <f ca="1">IF(A6taxstdlife="n/a","n/a",IF(A6taxstdlife="",0,IF(AN$3&gt;(A6stdlife+$E851),((INDEX('PTRM input'!$G$385:$P$434,A6offset,$E851)-INDEX('PTRM input'!$G$277:$P$326,A6offset,$E851))*OFFSET($F$7,0,$E851))-SUM($G851:AM851),(((INDEX('PTRM input'!$G$385:$P$434,A6offset,$E851)-INDEX('PTRM input'!$G$277:$P$326,A6offset,$E851))*OFFSET($F$7,0,$E851))-SUM($G851:AM851))*(OFFSET('PTRM input'!$G$477,0,$E851-1)/A6taxstdlife))))</f>
        <v>0</v>
      </c>
      <c r="AO851" s="251">
        <f ca="1">IF(A6taxstdlife="n/a","n/a",IF(A6taxstdlife="",0,IF(AO$3&gt;(A6stdlife+$E851),((INDEX('PTRM input'!$G$385:$P$434,A6offset,$E851)-INDEX('PTRM input'!$G$277:$P$326,A6offset,$E851))*OFFSET($F$7,0,$E851))-SUM($G851:AN851),(((INDEX('PTRM input'!$G$385:$P$434,A6offset,$E851)-INDEX('PTRM input'!$G$277:$P$326,A6offset,$E851))*OFFSET($F$7,0,$E851))-SUM($G851:AN851))*(OFFSET('PTRM input'!$G$477,0,$E851-1)/A6taxstdlife))))</f>
        <v>0</v>
      </c>
      <c r="AP851" s="251">
        <f ca="1">IF(A6taxstdlife="n/a","n/a",IF(A6taxstdlife="",0,IF(AP$3&gt;(A6stdlife+$E851),((INDEX('PTRM input'!$G$385:$P$434,A6offset,$E851)-INDEX('PTRM input'!$G$277:$P$326,A6offset,$E851))*OFFSET($F$7,0,$E851))-SUM($G851:AO851),(((INDEX('PTRM input'!$G$385:$P$434,A6offset,$E851)-INDEX('PTRM input'!$G$277:$P$326,A6offset,$E851))*OFFSET($F$7,0,$E851))-SUM($G851:AO851))*(OFFSET('PTRM input'!$G$477,0,$E851-1)/A6taxstdlife))))</f>
        <v>0</v>
      </c>
      <c r="AQ851" s="251">
        <f ca="1">IF(A6taxstdlife="n/a","n/a",IF(A6taxstdlife="",0,IF(AQ$3&gt;(A6stdlife+$E851),((INDEX('PTRM input'!$G$385:$P$434,A6offset,$E851)-INDEX('PTRM input'!$G$277:$P$326,A6offset,$E851))*OFFSET($F$7,0,$E851))-SUM($G851:AP851),(((INDEX('PTRM input'!$G$385:$P$434,A6offset,$E851)-INDEX('PTRM input'!$G$277:$P$326,A6offset,$E851))*OFFSET($F$7,0,$E851))-SUM($G851:AP851))*(OFFSET('PTRM input'!$G$477,0,$E851-1)/A6taxstdlife))))</f>
        <v>0</v>
      </c>
      <c r="AR851" s="251">
        <f ca="1">IF(A6taxstdlife="n/a","n/a",IF(A6taxstdlife="",0,IF(AR$3&gt;(A6stdlife+$E851),((INDEX('PTRM input'!$G$385:$P$434,A6offset,$E851)-INDEX('PTRM input'!$G$277:$P$326,A6offset,$E851))*OFFSET($F$7,0,$E851))-SUM($G851:AQ851),(((INDEX('PTRM input'!$G$385:$P$434,A6offset,$E851)-INDEX('PTRM input'!$G$277:$P$326,A6offset,$E851))*OFFSET($F$7,0,$E851))-SUM($G851:AQ851))*(OFFSET('PTRM input'!$G$477,0,$E851-1)/A6taxstdlife))))</f>
        <v>0</v>
      </c>
      <c r="AS851" s="251">
        <f ca="1">IF(A6taxstdlife="n/a","n/a",IF(A6taxstdlife="",0,IF(AS$3&gt;(A6stdlife+$E851),((INDEX('PTRM input'!$G$385:$P$434,A6offset,$E851)-INDEX('PTRM input'!$G$277:$P$326,A6offset,$E851))*OFFSET($F$7,0,$E851))-SUM($G851:AR851),(((INDEX('PTRM input'!$G$385:$P$434,A6offset,$E851)-INDEX('PTRM input'!$G$277:$P$326,A6offset,$E851))*OFFSET($F$7,0,$E851))-SUM($G851:AR851))*(OFFSET('PTRM input'!$G$477,0,$E851-1)/A6taxstdlife))))</f>
        <v>0</v>
      </c>
      <c r="AT851" s="251">
        <f ca="1">IF(A6taxstdlife="n/a","n/a",IF(A6taxstdlife="",0,IF(AT$3&gt;(A6stdlife+$E851),((INDEX('PTRM input'!$G$385:$P$434,A6offset,$E851)-INDEX('PTRM input'!$G$277:$P$326,A6offset,$E851))*OFFSET($F$7,0,$E851))-SUM($G851:AS851),(((INDEX('PTRM input'!$G$385:$P$434,A6offset,$E851)-INDEX('PTRM input'!$G$277:$P$326,A6offset,$E851))*OFFSET($F$7,0,$E851))-SUM($G851:AS851))*(OFFSET('PTRM input'!$G$477,0,$E851-1)/A6taxstdlife))))</f>
        <v>0</v>
      </c>
      <c r="AU851" s="251">
        <f ca="1">IF(A6taxstdlife="n/a","n/a",IF(A6taxstdlife="",0,IF(AU$3&gt;(A6stdlife+$E851),((INDEX('PTRM input'!$G$385:$P$434,A6offset,$E851)-INDEX('PTRM input'!$G$277:$P$326,A6offset,$E851))*OFFSET($F$7,0,$E851))-SUM($G851:AT851),(((INDEX('PTRM input'!$G$385:$P$434,A6offset,$E851)-INDEX('PTRM input'!$G$277:$P$326,A6offset,$E851))*OFFSET($F$7,0,$E851))-SUM($G851:AT851))*(OFFSET('PTRM input'!$G$477,0,$E851-1)/A6taxstdlife))))</f>
        <v>0</v>
      </c>
      <c r="AV851" s="251">
        <f ca="1">IF(A6taxstdlife="n/a","n/a",IF(A6taxstdlife="",0,IF(AV$3&gt;(A6stdlife+$E851),((INDEX('PTRM input'!$G$385:$P$434,A6offset,$E851)-INDEX('PTRM input'!$G$277:$P$326,A6offset,$E851))*OFFSET($F$7,0,$E851))-SUM($G851:AU851),(((INDEX('PTRM input'!$G$385:$P$434,A6offset,$E851)-INDEX('PTRM input'!$G$277:$P$326,A6offset,$E851))*OFFSET($F$7,0,$E851))-SUM($G851:AU851))*(OFFSET('PTRM input'!$G$477,0,$E851-1)/A6taxstdlife))))</f>
        <v>0</v>
      </c>
      <c r="AW851" s="251">
        <f ca="1">IF(A6taxstdlife="n/a","n/a",IF(A6taxstdlife="",0,IF(AW$3&gt;(A6stdlife+$E851),((INDEX('PTRM input'!$G$385:$P$434,A6offset,$E851)-INDEX('PTRM input'!$G$277:$P$326,A6offset,$E851))*OFFSET($F$7,0,$E851))-SUM($G851:AV851),(((INDEX('PTRM input'!$G$385:$P$434,A6offset,$E851)-INDEX('PTRM input'!$G$277:$P$326,A6offset,$E851))*OFFSET($F$7,0,$E851))-SUM($G851:AV851))*(OFFSET('PTRM input'!$G$477,0,$E851-1)/A6taxstdlife))))</f>
        <v>0</v>
      </c>
      <c r="AX851" s="251">
        <f ca="1">IF(A6taxstdlife="n/a","n/a",IF(A6taxstdlife="",0,IF(AX$3&gt;(A6stdlife+$E851),((INDEX('PTRM input'!$G$385:$P$434,A6offset,$E851)-INDEX('PTRM input'!$G$277:$P$326,A6offset,$E851))*OFFSET($F$7,0,$E851))-SUM($G851:AW851),(((INDEX('PTRM input'!$G$385:$P$434,A6offset,$E851)-INDEX('PTRM input'!$G$277:$P$326,A6offset,$E851))*OFFSET($F$7,0,$E851))-SUM($G851:AW851))*(OFFSET('PTRM input'!$G$477,0,$E851-1)/A6taxstdlife))))</f>
        <v>0</v>
      </c>
      <c r="AY851" s="251">
        <f ca="1">IF(A6taxstdlife="n/a","n/a",IF(A6taxstdlife="",0,IF(AY$3&gt;(A6stdlife+$E851),((INDEX('PTRM input'!$G$385:$P$434,A6offset,$E851)-INDEX('PTRM input'!$G$277:$P$326,A6offset,$E851))*OFFSET($F$7,0,$E851))-SUM($G851:AX851),(((INDEX('PTRM input'!$G$385:$P$434,A6offset,$E851)-INDEX('PTRM input'!$G$277:$P$326,A6offset,$E851))*OFFSET($F$7,0,$E851))-SUM($G851:AX851))*(OFFSET('PTRM input'!$G$477,0,$E851-1)/A6taxstdlife))))</f>
        <v>0</v>
      </c>
      <c r="AZ851" s="251">
        <f ca="1">IF(A6taxstdlife="n/a","n/a",IF(A6taxstdlife="",0,IF(AZ$3&gt;(A6stdlife+$E851),((INDEX('PTRM input'!$G$385:$P$434,A6offset,$E851)-INDEX('PTRM input'!$G$277:$P$326,A6offset,$E851))*OFFSET($F$7,0,$E851))-SUM($G851:AY851),(((INDEX('PTRM input'!$G$385:$P$434,A6offset,$E851)-INDEX('PTRM input'!$G$277:$P$326,A6offset,$E851))*OFFSET($F$7,0,$E851))-SUM($G851:AY851))*(OFFSET('PTRM input'!$G$477,0,$E851-1)/A6taxstdlife))))</f>
        <v>0</v>
      </c>
      <c r="BA851" s="251">
        <f ca="1">IF(A6taxstdlife="n/a","n/a",IF(A6taxstdlife="",0,IF(BA$3&gt;(A6stdlife+$E851),((INDEX('PTRM input'!$G$385:$P$434,A6offset,$E851)-INDEX('PTRM input'!$G$277:$P$326,A6offset,$E851))*OFFSET($F$7,0,$E851))-SUM($G851:AZ851),(((INDEX('PTRM input'!$G$385:$P$434,A6offset,$E851)-INDEX('PTRM input'!$G$277:$P$326,A6offset,$E851))*OFFSET($F$7,0,$E851))-SUM($G851:AZ851))*(OFFSET('PTRM input'!$G$477,0,$E851-1)/A6taxstdlife))))</f>
        <v>0</v>
      </c>
      <c r="BB851" s="251">
        <f ca="1">IF(A6taxstdlife="n/a","n/a",IF(A6taxstdlife="",0,IF(BB$3&gt;(A6stdlife+$E851),((INDEX('PTRM input'!$G$385:$P$434,A6offset,$E851)-INDEX('PTRM input'!$G$277:$P$326,A6offset,$E851))*OFFSET($F$7,0,$E851))-SUM($G851:BA851),(((INDEX('PTRM input'!$G$385:$P$434,A6offset,$E851)-INDEX('PTRM input'!$G$277:$P$326,A6offset,$E851))*OFFSET($F$7,0,$E851))-SUM($G851:BA851))*(OFFSET('PTRM input'!$G$477,0,$E851-1)/A6taxstdlife))))</f>
        <v>0</v>
      </c>
      <c r="BC851" s="251">
        <f ca="1">IF(A6taxstdlife="n/a","n/a",IF(A6taxstdlife="",0,IF(BC$3&gt;(A6stdlife+$E851),((INDEX('PTRM input'!$G$385:$P$434,A6offset,$E851)-INDEX('PTRM input'!$G$277:$P$326,A6offset,$E851))*OFFSET($F$7,0,$E851))-SUM($G851:BB851),(((INDEX('PTRM input'!$G$385:$P$434,A6offset,$E851)-INDEX('PTRM input'!$G$277:$P$326,A6offset,$E851))*OFFSET($F$7,0,$E851))-SUM($G851:BB851))*(OFFSET('PTRM input'!$G$477,0,$E851-1)/A6taxstdlife))))</f>
        <v>0</v>
      </c>
      <c r="BD851" s="251">
        <f ca="1">IF(A6taxstdlife="n/a","n/a",IF(A6taxstdlife="",0,IF(BD$3&gt;(A6stdlife+$E851),((INDEX('PTRM input'!$G$385:$P$434,A6offset,$E851)-INDEX('PTRM input'!$G$277:$P$326,A6offset,$E851))*OFFSET($F$7,0,$E851))-SUM($G851:BC851),(((INDEX('PTRM input'!$G$385:$P$434,A6offset,$E851)-INDEX('PTRM input'!$G$277:$P$326,A6offset,$E851))*OFFSET($F$7,0,$E851))-SUM($G851:BC851))*(OFFSET('PTRM input'!$G$477,0,$E851-1)/A6taxstdlife))))</f>
        <v>0</v>
      </c>
      <c r="BE851" s="251">
        <f ca="1">IF(A6taxstdlife="n/a","n/a",IF(A6taxstdlife="",0,IF(BE$3&gt;(A6stdlife+$E851),((INDEX('PTRM input'!$G$385:$P$434,A6offset,$E851)-INDEX('PTRM input'!$G$277:$P$326,A6offset,$E851))*OFFSET($F$7,0,$E851))-SUM($G851:BD851),(((INDEX('PTRM input'!$G$385:$P$434,A6offset,$E851)-INDEX('PTRM input'!$G$277:$P$326,A6offset,$E851))*OFFSET($F$7,0,$E851))-SUM($G851:BD851))*(OFFSET('PTRM input'!$G$477,0,$E851-1)/A6taxstdlife))))</f>
        <v>0</v>
      </c>
      <c r="BF851" s="251">
        <f ca="1">IF(A6taxstdlife="n/a","n/a",IF(A6taxstdlife="",0,IF(BF$3&gt;(A6stdlife+$E851),((INDEX('PTRM input'!$G$385:$P$434,A6offset,$E851)-INDEX('PTRM input'!$G$277:$P$326,A6offset,$E851))*OFFSET($F$7,0,$E851))-SUM($G851:BE851),(((INDEX('PTRM input'!$G$385:$P$434,A6offset,$E851)-INDEX('PTRM input'!$G$277:$P$326,A6offset,$E851))*OFFSET($F$7,0,$E851))-SUM($G851:BE851))*(OFFSET('PTRM input'!$G$477,0,$E851-1)/A6taxstdlife))))</f>
        <v>0</v>
      </c>
      <c r="BG851" s="251">
        <f ca="1">IF(A6taxstdlife="n/a","n/a",IF(A6taxstdlife="",0,IF(BG$3&gt;(A6stdlife+$E851),((INDEX('PTRM input'!$G$385:$P$434,A6offset,$E851)-INDEX('PTRM input'!$G$277:$P$326,A6offset,$E851))*OFFSET($F$7,0,$E851))-SUM($G851:BF851),(((INDEX('PTRM input'!$G$385:$P$434,A6offset,$E851)-INDEX('PTRM input'!$G$277:$P$326,A6offset,$E851))*OFFSET($F$7,0,$E851))-SUM($G851:BF851))*(OFFSET('PTRM input'!$G$477,0,$E851-1)/A6taxstdlife))))</f>
        <v>0</v>
      </c>
      <c r="BH851" s="251">
        <f ca="1">IF(A6taxstdlife="n/a","n/a",IF(A6taxstdlife="",0,IF(BH$3&gt;(A6stdlife+$E851),((INDEX('PTRM input'!$G$385:$P$434,A6offset,$E851)-INDEX('PTRM input'!$G$277:$P$326,A6offset,$E851))*OFFSET($F$7,0,$E851))-SUM($G851:BG851),(((INDEX('PTRM input'!$G$385:$P$434,A6offset,$E851)-INDEX('PTRM input'!$G$277:$P$326,A6offset,$E851))*OFFSET($F$7,0,$E851))-SUM($G851:BG851))*(OFFSET('PTRM input'!$G$477,0,$E851-1)/A6taxstdlife))))</f>
        <v>0</v>
      </c>
      <c r="BI851" s="251">
        <f ca="1">IF(A6taxstdlife="n/a","n/a",IF(A6taxstdlife="",0,IF(BI$3&gt;(A6stdlife+$E851),((INDEX('PTRM input'!$G$385:$P$434,A6offset,$E851)-INDEX('PTRM input'!$G$277:$P$326,A6offset,$E851))*OFFSET($F$7,0,$E851))-SUM($G851:BH851),(((INDEX('PTRM input'!$G$385:$P$434,A6offset,$E851)-INDEX('PTRM input'!$G$277:$P$326,A6offset,$E851))*OFFSET($F$7,0,$E851))-SUM($G851:BH851))*(OFFSET('PTRM input'!$G$477,0,$E851-1)/A6taxstdlife))))</f>
        <v>0</v>
      </c>
      <c r="BJ851" s="116"/>
      <c r="BK851" s="116"/>
      <c r="BL851" s="116"/>
      <c r="BM851" s="116"/>
    </row>
    <row r="852" spans="1:65" ht="12.75" hidden="1" customHeight="1" outlineLevel="2">
      <c r="A852" s="366"/>
      <c r="B852" s="19"/>
      <c r="C852" s="18"/>
      <c r="D852" s="760"/>
      <c r="E852" s="86">
        <v>6</v>
      </c>
      <c r="F852" s="356"/>
      <c r="G852" s="434"/>
      <c r="H852" s="435"/>
      <c r="I852" s="435"/>
      <c r="J852" s="435"/>
      <c r="K852" s="435"/>
      <c r="L852" s="619"/>
      <c r="M852" s="251">
        <f ca="1">IF(A6taxstdlife="n/a","n/a",IF(A6taxstdlife="",0,IF(M$3&gt;(A6stdlife+$E852),((INDEX('PTRM input'!$G$385:$P$434,A6offset,$E852)-INDEX('PTRM input'!$G$277:$P$326,A6offset,$E852))*OFFSET($F$7,0,$E852))-SUM($G852:L852),(((INDEX('PTRM input'!$G$385:$P$434,A6offset,$E852)-INDEX('PTRM input'!$G$277:$P$326,A6offset,$E852))*OFFSET($F$7,0,$E852))-SUM($G852:L852))*(OFFSET('PTRM input'!$G$477,0,$E852-1)/A6taxstdlife))))</f>
        <v>0</v>
      </c>
      <c r="N852" s="251">
        <f ca="1">IF(A6taxstdlife="n/a","n/a",IF(A6taxstdlife="",0,IF(N$3&gt;(A6stdlife+$E852),((INDEX('PTRM input'!$G$385:$P$434,A6offset,$E852)-INDEX('PTRM input'!$G$277:$P$326,A6offset,$E852))*OFFSET($F$7,0,$E852))-SUM($G852:M852),(((INDEX('PTRM input'!$G$385:$P$434,A6offset,$E852)-INDEX('PTRM input'!$G$277:$P$326,A6offset,$E852))*OFFSET($F$7,0,$E852))-SUM($G852:M852))*(OFFSET('PTRM input'!$G$477,0,$E852-1)/A6taxstdlife))))</f>
        <v>0</v>
      </c>
      <c r="O852" s="251">
        <f ca="1">IF(A6taxstdlife="n/a","n/a",IF(A6taxstdlife="",0,IF(O$3&gt;(A6stdlife+$E852),((INDEX('PTRM input'!$G$385:$P$434,A6offset,$E852)-INDEX('PTRM input'!$G$277:$P$326,A6offset,$E852))*OFFSET($F$7,0,$E852))-SUM($G852:N852),(((INDEX('PTRM input'!$G$385:$P$434,A6offset,$E852)-INDEX('PTRM input'!$G$277:$P$326,A6offset,$E852))*OFFSET($F$7,0,$E852))-SUM($G852:N852))*(OFFSET('PTRM input'!$G$477,0,$E852-1)/A6taxstdlife))))</f>
        <v>0</v>
      </c>
      <c r="P852" s="251">
        <f ca="1">IF(A6taxstdlife="n/a","n/a",IF(A6taxstdlife="",0,IF(P$3&gt;(A6stdlife+$E852),((INDEX('PTRM input'!$G$385:$P$434,A6offset,$E852)-INDEX('PTRM input'!$G$277:$P$326,A6offset,$E852))*OFFSET($F$7,0,$E852))-SUM($G852:O852),(((INDEX('PTRM input'!$G$385:$P$434,A6offset,$E852)-INDEX('PTRM input'!$G$277:$P$326,A6offset,$E852))*OFFSET($F$7,0,$E852))-SUM($G852:O852))*(OFFSET('PTRM input'!$G$477,0,$E852-1)/A6taxstdlife))))</f>
        <v>0</v>
      </c>
      <c r="Q852" s="251">
        <f ca="1">IF(A6taxstdlife="n/a","n/a",IF(A6taxstdlife="",0,IF(Q$3&gt;(A6stdlife+$E852),((INDEX('PTRM input'!$G$385:$P$434,A6offset,$E852)-INDEX('PTRM input'!$G$277:$P$326,A6offset,$E852))*OFFSET($F$7,0,$E852))-SUM($G852:P852),(((INDEX('PTRM input'!$G$385:$P$434,A6offset,$E852)-INDEX('PTRM input'!$G$277:$P$326,A6offset,$E852))*OFFSET($F$7,0,$E852))-SUM($G852:P852))*(OFFSET('PTRM input'!$G$477,0,$E852-1)/A6taxstdlife))))</f>
        <v>0</v>
      </c>
      <c r="R852" s="251">
        <f ca="1">IF(A6taxstdlife="n/a","n/a",IF(A6taxstdlife="",0,IF(R$3&gt;(A6stdlife+$E852),((INDEX('PTRM input'!$G$385:$P$434,A6offset,$E852)-INDEX('PTRM input'!$G$277:$P$326,A6offset,$E852))*OFFSET($F$7,0,$E852))-SUM($G852:Q852),(((INDEX('PTRM input'!$G$385:$P$434,A6offset,$E852)-INDEX('PTRM input'!$G$277:$P$326,A6offset,$E852))*OFFSET($F$7,0,$E852))-SUM($G852:Q852))*(OFFSET('PTRM input'!$G$477,0,$E852-1)/A6taxstdlife))))</f>
        <v>0</v>
      </c>
      <c r="S852" s="251">
        <f ca="1">IF(A6taxstdlife="n/a","n/a",IF(A6taxstdlife="",0,IF(S$3&gt;(A6stdlife+$E852),((INDEX('PTRM input'!$G$385:$P$434,A6offset,$E852)-INDEX('PTRM input'!$G$277:$P$326,A6offset,$E852))*OFFSET($F$7,0,$E852))-SUM($G852:R852),(((INDEX('PTRM input'!$G$385:$P$434,A6offset,$E852)-INDEX('PTRM input'!$G$277:$P$326,A6offset,$E852))*OFFSET($F$7,0,$E852))-SUM($G852:R852))*(OFFSET('PTRM input'!$G$477,0,$E852-1)/A6taxstdlife))))</f>
        <v>0</v>
      </c>
      <c r="T852" s="251">
        <f ca="1">IF(A6taxstdlife="n/a","n/a",IF(A6taxstdlife="",0,IF(T$3&gt;(A6stdlife+$E852),((INDEX('PTRM input'!$G$385:$P$434,A6offset,$E852)-INDEX('PTRM input'!$G$277:$P$326,A6offset,$E852))*OFFSET($F$7,0,$E852))-SUM($G852:S852),(((INDEX('PTRM input'!$G$385:$P$434,A6offset,$E852)-INDEX('PTRM input'!$G$277:$P$326,A6offset,$E852))*OFFSET($F$7,0,$E852))-SUM($G852:S852))*(OFFSET('PTRM input'!$G$477,0,$E852-1)/A6taxstdlife))))</f>
        <v>0</v>
      </c>
      <c r="U852" s="251">
        <f ca="1">IF(A6taxstdlife="n/a","n/a",IF(A6taxstdlife="",0,IF(U$3&gt;(A6stdlife+$E852),((INDEX('PTRM input'!$G$385:$P$434,A6offset,$E852)-INDEX('PTRM input'!$G$277:$P$326,A6offset,$E852))*OFFSET($F$7,0,$E852))-SUM($G852:T852),(((INDEX('PTRM input'!$G$385:$P$434,A6offset,$E852)-INDEX('PTRM input'!$G$277:$P$326,A6offset,$E852))*OFFSET($F$7,0,$E852))-SUM($G852:T852))*(OFFSET('PTRM input'!$G$477,0,$E852-1)/A6taxstdlife))))</f>
        <v>0</v>
      </c>
      <c r="V852" s="251">
        <f ca="1">IF(A6taxstdlife="n/a","n/a",IF(A6taxstdlife="",0,IF(V$3&gt;(A6stdlife+$E852),((INDEX('PTRM input'!$G$385:$P$434,A6offset,$E852)-INDEX('PTRM input'!$G$277:$P$326,A6offset,$E852))*OFFSET($F$7,0,$E852))-SUM($G852:U852),(((INDEX('PTRM input'!$G$385:$P$434,A6offset,$E852)-INDEX('PTRM input'!$G$277:$P$326,A6offset,$E852))*OFFSET($F$7,0,$E852))-SUM($G852:U852))*(OFFSET('PTRM input'!$G$477,0,$E852-1)/A6taxstdlife))))</f>
        <v>0</v>
      </c>
      <c r="W852" s="251">
        <f ca="1">IF(A6taxstdlife="n/a","n/a",IF(A6taxstdlife="",0,IF(W$3&gt;(A6stdlife+$E852),((INDEX('PTRM input'!$G$385:$P$434,A6offset,$E852)-INDEX('PTRM input'!$G$277:$P$326,A6offset,$E852))*OFFSET($F$7,0,$E852))-SUM($G852:V852),(((INDEX('PTRM input'!$G$385:$P$434,A6offset,$E852)-INDEX('PTRM input'!$G$277:$P$326,A6offset,$E852))*OFFSET($F$7,0,$E852))-SUM($G852:V852))*(OFFSET('PTRM input'!$G$477,0,$E852-1)/A6taxstdlife))))</f>
        <v>0</v>
      </c>
      <c r="X852" s="251">
        <f ca="1">IF(A6taxstdlife="n/a","n/a",IF(A6taxstdlife="",0,IF(X$3&gt;(A6stdlife+$E852),((INDEX('PTRM input'!$G$385:$P$434,A6offset,$E852)-INDEX('PTRM input'!$G$277:$P$326,A6offset,$E852))*OFFSET($F$7,0,$E852))-SUM($G852:W852),(((INDEX('PTRM input'!$G$385:$P$434,A6offset,$E852)-INDEX('PTRM input'!$G$277:$P$326,A6offset,$E852))*OFFSET($F$7,0,$E852))-SUM($G852:W852))*(OFFSET('PTRM input'!$G$477,0,$E852-1)/A6taxstdlife))))</f>
        <v>0</v>
      </c>
      <c r="Y852" s="251">
        <f ca="1">IF(A6taxstdlife="n/a","n/a",IF(A6taxstdlife="",0,IF(Y$3&gt;(A6stdlife+$E852),((INDEX('PTRM input'!$G$385:$P$434,A6offset,$E852)-INDEX('PTRM input'!$G$277:$P$326,A6offset,$E852))*OFFSET($F$7,0,$E852))-SUM($G852:X852),(((INDEX('PTRM input'!$G$385:$P$434,A6offset,$E852)-INDEX('PTRM input'!$G$277:$P$326,A6offset,$E852))*OFFSET($F$7,0,$E852))-SUM($G852:X852))*(OFFSET('PTRM input'!$G$477,0,$E852-1)/A6taxstdlife))))</f>
        <v>0</v>
      </c>
      <c r="Z852" s="251">
        <f ca="1">IF(A6taxstdlife="n/a","n/a",IF(A6taxstdlife="",0,IF(Z$3&gt;(A6stdlife+$E852),((INDEX('PTRM input'!$G$385:$P$434,A6offset,$E852)-INDEX('PTRM input'!$G$277:$P$326,A6offset,$E852))*OFFSET($F$7,0,$E852))-SUM($G852:Y852),(((INDEX('PTRM input'!$G$385:$P$434,A6offset,$E852)-INDEX('PTRM input'!$G$277:$P$326,A6offset,$E852))*OFFSET($F$7,0,$E852))-SUM($G852:Y852))*(OFFSET('PTRM input'!$G$477,0,$E852-1)/A6taxstdlife))))</f>
        <v>0</v>
      </c>
      <c r="AA852" s="251">
        <f ca="1">IF(A6taxstdlife="n/a","n/a",IF(A6taxstdlife="",0,IF(AA$3&gt;(A6stdlife+$E852),((INDEX('PTRM input'!$G$385:$P$434,A6offset,$E852)-INDEX('PTRM input'!$G$277:$P$326,A6offset,$E852))*OFFSET($F$7,0,$E852))-SUM($G852:Z852),(((INDEX('PTRM input'!$G$385:$P$434,A6offset,$E852)-INDEX('PTRM input'!$G$277:$P$326,A6offset,$E852))*OFFSET($F$7,0,$E852))-SUM($G852:Z852))*(OFFSET('PTRM input'!$G$477,0,$E852-1)/A6taxstdlife))))</f>
        <v>0</v>
      </c>
      <c r="AB852" s="251">
        <f ca="1">IF(A6taxstdlife="n/a","n/a",IF(A6taxstdlife="",0,IF(AB$3&gt;(A6stdlife+$E852),((INDEX('PTRM input'!$G$385:$P$434,A6offset,$E852)-INDEX('PTRM input'!$G$277:$P$326,A6offset,$E852))*OFFSET($F$7,0,$E852))-SUM($G852:AA852),(((INDEX('PTRM input'!$G$385:$P$434,A6offset,$E852)-INDEX('PTRM input'!$G$277:$P$326,A6offset,$E852))*OFFSET($F$7,0,$E852))-SUM($G852:AA852))*(OFFSET('PTRM input'!$G$477,0,$E852-1)/A6taxstdlife))))</f>
        <v>0</v>
      </c>
      <c r="AC852" s="251">
        <f ca="1">IF(A6taxstdlife="n/a","n/a",IF(A6taxstdlife="",0,IF(AC$3&gt;(A6stdlife+$E852),((INDEX('PTRM input'!$G$385:$P$434,A6offset,$E852)-INDEX('PTRM input'!$G$277:$P$326,A6offset,$E852))*OFFSET($F$7,0,$E852))-SUM($G852:AB852),(((INDEX('PTRM input'!$G$385:$P$434,A6offset,$E852)-INDEX('PTRM input'!$G$277:$P$326,A6offset,$E852))*OFFSET($F$7,0,$E852))-SUM($G852:AB852))*(OFFSET('PTRM input'!$G$477,0,$E852-1)/A6taxstdlife))))</f>
        <v>0</v>
      </c>
      <c r="AD852" s="251">
        <f ca="1">IF(A6taxstdlife="n/a","n/a",IF(A6taxstdlife="",0,IF(AD$3&gt;(A6stdlife+$E852),((INDEX('PTRM input'!$G$385:$P$434,A6offset,$E852)-INDEX('PTRM input'!$G$277:$P$326,A6offset,$E852))*OFFSET($F$7,0,$E852))-SUM($G852:AC852),(((INDEX('PTRM input'!$G$385:$P$434,A6offset,$E852)-INDEX('PTRM input'!$G$277:$P$326,A6offset,$E852))*OFFSET($F$7,0,$E852))-SUM($G852:AC852))*(OFFSET('PTRM input'!$G$477,0,$E852-1)/A6taxstdlife))))</f>
        <v>0</v>
      </c>
      <c r="AE852" s="251">
        <f ca="1">IF(A6taxstdlife="n/a","n/a",IF(A6taxstdlife="",0,IF(AE$3&gt;(A6stdlife+$E852),((INDEX('PTRM input'!$G$385:$P$434,A6offset,$E852)-INDEX('PTRM input'!$G$277:$P$326,A6offset,$E852))*OFFSET($F$7,0,$E852))-SUM($G852:AD852),(((INDEX('PTRM input'!$G$385:$P$434,A6offset,$E852)-INDEX('PTRM input'!$G$277:$P$326,A6offset,$E852))*OFFSET($F$7,0,$E852))-SUM($G852:AD852))*(OFFSET('PTRM input'!$G$477,0,$E852-1)/A6taxstdlife))))</f>
        <v>0</v>
      </c>
      <c r="AF852" s="251">
        <f ca="1">IF(A6taxstdlife="n/a","n/a",IF(A6taxstdlife="",0,IF(AF$3&gt;(A6stdlife+$E852),((INDEX('PTRM input'!$G$385:$P$434,A6offset,$E852)-INDEX('PTRM input'!$G$277:$P$326,A6offset,$E852))*OFFSET($F$7,0,$E852))-SUM($G852:AE852),(((INDEX('PTRM input'!$G$385:$P$434,A6offset,$E852)-INDEX('PTRM input'!$G$277:$P$326,A6offset,$E852))*OFFSET($F$7,0,$E852))-SUM($G852:AE852))*(OFFSET('PTRM input'!$G$477,0,$E852-1)/A6taxstdlife))))</f>
        <v>0</v>
      </c>
      <c r="AG852" s="251">
        <f ca="1">IF(A6taxstdlife="n/a","n/a",IF(A6taxstdlife="",0,IF(AG$3&gt;(A6stdlife+$E852),((INDEX('PTRM input'!$G$385:$P$434,A6offset,$E852)-INDEX('PTRM input'!$G$277:$P$326,A6offset,$E852))*OFFSET($F$7,0,$E852))-SUM($G852:AF852),(((INDEX('PTRM input'!$G$385:$P$434,A6offset,$E852)-INDEX('PTRM input'!$G$277:$P$326,A6offset,$E852))*OFFSET($F$7,0,$E852))-SUM($G852:AF852))*(OFFSET('PTRM input'!$G$477,0,$E852-1)/A6taxstdlife))))</f>
        <v>0</v>
      </c>
      <c r="AH852" s="251">
        <f ca="1">IF(A6taxstdlife="n/a","n/a",IF(A6taxstdlife="",0,IF(AH$3&gt;(A6stdlife+$E852),((INDEX('PTRM input'!$G$385:$P$434,A6offset,$E852)-INDEX('PTRM input'!$G$277:$P$326,A6offset,$E852))*OFFSET($F$7,0,$E852))-SUM($G852:AG852),(((INDEX('PTRM input'!$G$385:$P$434,A6offset,$E852)-INDEX('PTRM input'!$G$277:$P$326,A6offset,$E852))*OFFSET($F$7,0,$E852))-SUM($G852:AG852))*(OFFSET('PTRM input'!$G$477,0,$E852-1)/A6taxstdlife))))</f>
        <v>0</v>
      </c>
      <c r="AI852" s="251">
        <f ca="1">IF(A6taxstdlife="n/a","n/a",IF(A6taxstdlife="",0,IF(AI$3&gt;(A6stdlife+$E852),((INDEX('PTRM input'!$G$385:$P$434,A6offset,$E852)-INDEX('PTRM input'!$G$277:$P$326,A6offset,$E852))*OFFSET($F$7,0,$E852))-SUM($G852:AH852),(((INDEX('PTRM input'!$G$385:$P$434,A6offset,$E852)-INDEX('PTRM input'!$G$277:$P$326,A6offset,$E852))*OFFSET($F$7,0,$E852))-SUM($G852:AH852))*(OFFSET('PTRM input'!$G$477,0,$E852-1)/A6taxstdlife))))</f>
        <v>0</v>
      </c>
      <c r="AJ852" s="251">
        <f ca="1">IF(A6taxstdlife="n/a","n/a",IF(A6taxstdlife="",0,IF(AJ$3&gt;(A6stdlife+$E852),((INDEX('PTRM input'!$G$385:$P$434,A6offset,$E852)-INDEX('PTRM input'!$G$277:$P$326,A6offset,$E852))*OFFSET($F$7,0,$E852))-SUM($G852:AI852),(((INDEX('PTRM input'!$G$385:$P$434,A6offset,$E852)-INDEX('PTRM input'!$G$277:$P$326,A6offset,$E852))*OFFSET($F$7,0,$E852))-SUM($G852:AI852))*(OFFSET('PTRM input'!$G$477,0,$E852-1)/A6taxstdlife))))</f>
        <v>0</v>
      </c>
      <c r="AK852" s="251">
        <f ca="1">IF(A6taxstdlife="n/a","n/a",IF(A6taxstdlife="",0,IF(AK$3&gt;(A6stdlife+$E852),((INDEX('PTRM input'!$G$385:$P$434,A6offset,$E852)-INDEX('PTRM input'!$G$277:$P$326,A6offset,$E852))*OFFSET($F$7,0,$E852))-SUM($G852:AJ852),(((INDEX('PTRM input'!$G$385:$P$434,A6offset,$E852)-INDEX('PTRM input'!$G$277:$P$326,A6offset,$E852))*OFFSET($F$7,0,$E852))-SUM($G852:AJ852))*(OFFSET('PTRM input'!$G$477,0,$E852-1)/A6taxstdlife))))</f>
        <v>0</v>
      </c>
      <c r="AL852" s="251">
        <f ca="1">IF(A6taxstdlife="n/a","n/a",IF(A6taxstdlife="",0,IF(AL$3&gt;(A6stdlife+$E852),((INDEX('PTRM input'!$G$385:$P$434,A6offset,$E852)-INDEX('PTRM input'!$G$277:$P$326,A6offset,$E852))*OFFSET($F$7,0,$E852))-SUM($G852:AK852),(((INDEX('PTRM input'!$G$385:$P$434,A6offset,$E852)-INDEX('PTRM input'!$G$277:$P$326,A6offset,$E852))*OFFSET($F$7,0,$E852))-SUM($G852:AK852))*(OFFSET('PTRM input'!$G$477,0,$E852-1)/A6taxstdlife))))</f>
        <v>0</v>
      </c>
      <c r="AM852" s="251">
        <f ca="1">IF(A6taxstdlife="n/a","n/a",IF(A6taxstdlife="",0,IF(AM$3&gt;(A6stdlife+$E852),((INDEX('PTRM input'!$G$385:$P$434,A6offset,$E852)-INDEX('PTRM input'!$G$277:$P$326,A6offset,$E852))*OFFSET($F$7,0,$E852))-SUM($G852:AL852),(((INDEX('PTRM input'!$G$385:$P$434,A6offset,$E852)-INDEX('PTRM input'!$G$277:$P$326,A6offset,$E852))*OFFSET($F$7,0,$E852))-SUM($G852:AL852))*(OFFSET('PTRM input'!$G$477,0,$E852-1)/A6taxstdlife))))</f>
        <v>0</v>
      </c>
      <c r="AN852" s="251">
        <f ca="1">IF(A6taxstdlife="n/a","n/a",IF(A6taxstdlife="",0,IF(AN$3&gt;(A6stdlife+$E852),((INDEX('PTRM input'!$G$385:$P$434,A6offset,$E852)-INDEX('PTRM input'!$G$277:$P$326,A6offset,$E852))*OFFSET($F$7,0,$E852))-SUM($G852:AM852),(((INDEX('PTRM input'!$G$385:$P$434,A6offset,$E852)-INDEX('PTRM input'!$G$277:$P$326,A6offset,$E852))*OFFSET($F$7,0,$E852))-SUM($G852:AM852))*(OFFSET('PTRM input'!$G$477,0,$E852-1)/A6taxstdlife))))</f>
        <v>0</v>
      </c>
      <c r="AO852" s="251">
        <f ca="1">IF(A6taxstdlife="n/a","n/a",IF(A6taxstdlife="",0,IF(AO$3&gt;(A6stdlife+$E852),((INDEX('PTRM input'!$G$385:$P$434,A6offset,$E852)-INDEX('PTRM input'!$G$277:$P$326,A6offset,$E852))*OFFSET($F$7,0,$E852))-SUM($G852:AN852),(((INDEX('PTRM input'!$G$385:$P$434,A6offset,$E852)-INDEX('PTRM input'!$G$277:$P$326,A6offset,$E852))*OFFSET($F$7,0,$E852))-SUM($G852:AN852))*(OFFSET('PTRM input'!$G$477,0,$E852-1)/A6taxstdlife))))</f>
        <v>0</v>
      </c>
      <c r="AP852" s="251">
        <f ca="1">IF(A6taxstdlife="n/a","n/a",IF(A6taxstdlife="",0,IF(AP$3&gt;(A6stdlife+$E852),((INDEX('PTRM input'!$G$385:$P$434,A6offset,$E852)-INDEX('PTRM input'!$G$277:$P$326,A6offset,$E852))*OFFSET($F$7,0,$E852))-SUM($G852:AO852),(((INDEX('PTRM input'!$G$385:$P$434,A6offset,$E852)-INDEX('PTRM input'!$G$277:$P$326,A6offset,$E852))*OFFSET($F$7,0,$E852))-SUM($G852:AO852))*(OFFSET('PTRM input'!$G$477,0,$E852-1)/A6taxstdlife))))</f>
        <v>0</v>
      </c>
      <c r="AQ852" s="251">
        <f ca="1">IF(A6taxstdlife="n/a","n/a",IF(A6taxstdlife="",0,IF(AQ$3&gt;(A6stdlife+$E852),((INDEX('PTRM input'!$G$385:$P$434,A6offset,$E852)-INDEX('PTRM input'!$G$277:$P$326,A6offset,$E852))*OFFSET($F$7,0,$E852))-SUM($G852:AP852),(((INDEX('PTRM input'!$G$385:$P$434,A6offset,$E852)-INDEX('PTRM input'!$G$277:$P$326,A6offset,$E852))*OFFSET($F$7,0,$E852))-SUM($G852:AP852))*(OFFSET('PTRM input'!$G$477,0,$E852-1)/A6taxstdlife))))</f>
        <v>0</v>
      </c>
      <c r="AR852" s="251">
        <f ca="1">IF(A6taxstdlife="n/a","n/a",IF(A6taxstdlife="",0,IF(AR$3&gt;(A6stdlife+$E852),((INDEX('PTRM input'!$G$385:$P$434,A6offset,$E852)-INDEX('PTRM input'!$G$277:$P$326,A6offset,$E852))*OFFSET($F$7,0,$E852))-SUM($G852:AQ852),(((INDEX('PTRM input'!$G$385:$P$434,A6offset,$E852)-INDEX('PTRM input'!$G$277:$P$326,A6offset,$E852))*OFFSET($F$7,0,$E852))-SUM($G852:AQ852))*(OFFSET('PTRM input'!$G$477,0,$E852-1)/A6taxstdlife))))</f>
        <v>0</v>
      </c>
      <c r="AS852" s="251">
        <f ca="1">IF(A6taxstdlife="n/a","n/a",IF(A6taxstdlife="",0,IF(AS$3&gt;(A6stdlife+$E852),((INDEX('PTRM input'!$G$385:$P$434,A6offset,$E852)-INDEX('PTRM input'!$G$277:$P$326,A6offset,$E852))*OFFSET($F$7,0,$E852))-SUM($G852:AR852),(((INDEX('PTRM input'!$G$385:$P$434,A6offset,$E852)-INDEX('PTRM input'!$G$277:$P$326,A6offset,$E852))*OFFSET($F$7,0,$E852))-SUM($G852:AR852))*(OFFSET('PTRM input'!$G$477,0,$E852-1)/A6taxstdlife))))</f>
        <v>0</v>
      </c>
      <c r="AT852" s="251">
        <f ca="1">IF(A6taxstdlife="n/a","n/a",IF(A6taxstdlife="",0,IF(AT$3&gt;(A6stdlife+$E852),((INDEX('PTRM input'!$G$385:$P$434,A6offset,$E852)-INDEX('PTRM input'!$G$277:$P$326,A6offset,$E852))*OFFSET($F$7,0,$E852))-SUM($G852:AS852),(((INDEX('PTRM input'!$G$385:$P$434,A6offset,$E852)-INDEX('PTRM input'!$G$277:$P$326,A6offset,$E852))*OFFSET($F$7,0,$E852))-SUM($G852:AS852))*(OFFSET('PTRM input'!$G$477,0,$E852-1)/A6taxstdlife))))</f>
        <v>0</v>
      </c>
      <c r="AU852" s="251">
        <f ca="1">IF(A6taxstdlife="n/a","n/a",IF(A6taxstdlife="",0,IF(AU$3&gt;(A6stdlife+$E852),((INDEX('PTRM input'!$G$385:$P$434,A6offset,$E852)-INDEX('PTRM input'!$G$277:$P$326,A6offset,$E852))*OFFSET($F$7,0,$E852))-SUM($G852:AT852),(((INDEX('PTRM input'!$G$385:$P$434,A6offset,$E852)-INDEX('PTRM input'!$G$277:$P$326,A6offset,$E852))*OFFSET($F$7,0,$E852))-SUM($G852:AT852))*(OFFSET('PTRM input'!$G$477,0,$E852-1)/A6taxstdlife))))</f>
        <v>0</v>
      </c>
      <c r="AV852" s="251">
        <f ca="1">IF(A6taxstdlife="n/a","n/a",IF(A6taxstdlife="",0,IF(AV$3&gt;(A6stdlife+$E852),((INDEX('PTRM input'!$G$385:$P$434,A6offset,$E852)-INDEX('PTRM input'!$G$277:$P$326,A6offset,$E852))*OFFSET($F$7,0,$E852))-SUM($G852:AU852),(((INDEX('PTRM input'!$G$385:$P$434,A6offset,$E852)-INDEX('PTRM input'!$G$277:$P$326,A6offset,$E852))*OFFSET($F$7,0,$E852))-SUM($G852:AU852))*(OFFSET('PTRM input'!$G$477,0,$E852-1)/A6taxstdlife))))</f>
        <v>0</v>
      </c>
      <c r="AW852" s="251">
        <f ca="1">IF(A6taxstdlife="n/a","n/a",IF(A6taxstdlife="",0,IF(AW$3&gt;(A6stdlife+$E852),((INDEX('PTRM input'!$G$385:$P$434,A6offset,$E852)-INDEX('PTRM input'!$G$277:$P$326,A6offset,$E852))*OFFSET($F$7,0,$E852))-SUM($G852:AV852),(((INDEX('PTRM input'!$G$385:$P$434,A6offset,$E852)-INDEX('PTRM input'!$G$277:$P$326,A6offset,$E852))*OFFSET($F$7,0,$E852))-SUM($G852:AV852))*(OFFSET('PTRM input'!$G$477,0,$E852-1)/A6taxstdlife))))</f>
        <v>0</v>
      </c>
      <c r="AX852" s="251">
        <f ca="1">IF(A6taxstdlife="n/a","n/a",IF(A6taxstdlife="",0,IF(AX$3&gt;(A6stdlife+$E852),((INDEX('PTRM input'!$G$385:$P$434,A6offset,$E852)-INDEX('PTRM input'!$G$277:$P$326,A6offset,$E852))*OFFSET($F$7,0,$E852))-SUM($G852:AW852),(((INDEX('PTRM input'!$G$385:$P$434,A6offset,$E852)-INDEX('PTRM input'!$G$277:$P$326,A6offset,$E852))*OFFSET($F$7,0,$E852))-SUM($G852:AW852))*(OFFSET('PTRM input'!$G$477,0,$E852-1)/A6taxstdlife))))</f>
        <v>0</v>
      </c>
      <c r="AY852" s="251">
        <f ca="1">IF(A6taxstdlife="n/a","n/a",IF(A6taxstdlife="",0,IF(AY$3&gt;(A6stdlife+$E852),((INDEX('PTRM input'!$G$385:$P$434,A6offset,$E852)-INDEX('PTRM input'!$G$277:$P$326,A6offset,$E852))*OFFSET($F$7,0,$E852))-SUM($G852:AX852),(((INDEX('PTRM input'!$G$385:$P$434,A6offset,$E852)-INDEX('PTRM input'!$G$277:$P$326,A6offset,$E852))*OFFSET($F$7,0,$E852))-SUM($G852:AX852))*(OFFSET('PTRM input'!$G$477,0,$E852-1)/A6taxstdlife))))</f>
        <v>0</v>
      </c>
      <c r="AZ852" s="251">
        <f ca="1">IF(A6taxstdlife="n/a","n/a",IF(A6taxstdlife="",0,IF(AZ$3&gt;(A6stdlife+$E852),((INDEX('PTRM input'!$G$385:$P$434,A6offset,$E852)-INDEX('PTRM input'!$G$277:$P$326,A6offset,$E852))*OFFSET($F$7,0,$E852))-SUM($G852:AY852),(((INDEX('PTRM input'!$G$385:$P$434,A6offset,$E852)-INDEX('PTRM input'!$G$277:$P$326,A6offset,$E852))*OFFSET($F$7,0,$E852))-SUM($G852:AY852))*(OFFSET('PTRM input'!$G$477,0,$E852-1)/A6taxstdlife))))</f>
        <v>0</v>
      </c>
      <c r="BA852" s="251">
        <f ca="1">IF(A6taxstdlife="n/a","n/a",IF(A6taxstdlife="",0,IF(BA$3&gt;(A6stdlife+$E852),((INDEX('PTRM input'!$G$385:$P$434,A6offset,$E852)-INDEX('PTRM input'!$G$277:$P$326,A6offset,$E852))*OFFSET($F$7,0,$E852))-SUM($G852:AZ852),(((INDEX('PTRM input'!$G$385:$P$434,A6offset,$E852)-INDEX('PTRM input'!$G$277:$P$326,A6offset,$E852))*OFFSET($F$7,0,$E852))-SUM($G852:AZ852))*(OFFSET('PTRM input'!$G$477,0,$E852-1)/A6taxstdlife))))</f>
        <v>0</v>
      </c>
      <c r="BB852" s="251">
        <f ca="1">IF(A6taxstdlife="n/a","n/a",IF(A6taxstdlife="",0,IF(BB$3&gt;(A6stdlife+$E852),((INDEX('PTRM input'!$G$385:$P$434,A6offset,$E852)-INDEX('PTRM input'!$G$277:$P$326,A6offset,$E852))*OFFSET($F$7,0,$E852))-SUM($G852:BA852),(((INDEX('PTRM input'!$G$385:$P$434,A6offset,$E852)-INDEX('PTRM input'!$G$277:$P$326,A6offset,$E852))*OFFSET($F$7,0,$E852))-SUM($G852:BA852))*(OFFSET('PTRM input'!$G$477,0,$E852-1)/A6taxstdlife))))</f>
        <v>0</v>
      </c>
      <c r="BC852" s="251">
        <f ca="1">IF(A6taxstdlife="n/a","n/a",IF(A6taxstdlife="",0,IF(BC$3&gt;(A6stdlife+$E852),((INDEX('PTRM input'!$G$385:$P$434,A6offset,$E852)-INDEX('PTRM input'!$G$277:$P$326,A6offset,$E852))*OFFSET($F$7,0,$E852))-SUM($G852:BB852),(((INDEX('PTRM input'!$G$385:$P$434,A6offset,$E852)-INDEX('PTRM input'!$G$277:$P$326,A6offset,$E852))*OFFSET($F$7,0,$E852))-SUM($G852:BB852))*(OFFSET('PTRM input'!$G$477,0,$E852-1)/A6taxstdlife))))</f>
        <v>0</v>
      </c>
      <c r="BD852" s="251">
        <f ca="1">IF(A6taxstdlife="n/a","n/a",IF(A6taxstdlife="",0,IF(BD$3&gt;(A6stdlife+$E852),((INDEX('PTRM input'!$G$385:$P$434,A6offset,$E852)-INDEX('PTRM input'!$G$277:$P$326,A6offset,$E852))*OFFSET($F$7,0,$E852))-SUM($G852:BC852),(((INDEX('PTRM input'!$G$385:$P$434,A6offset,$E852)-INDEX('PTRM input'!$G$277:$P$326,A6offset,$E852))*OFFSET($F$7,0,$E852))-SUM($G852:BC852))*(OFFSET('PTRM input'!$G$477,0,$E852-1)/A6taxstdlife))))</f>
        <v>0</v>
      </c>
      <c r="BE852" s="251">
        <f ca="1">IF(A6taxstdlife="n/a","n/a",IF(A6taxstdlife="",0,IF(BE$3&gt;(A6stdlife+$E852),((INDEX('PTRM input'!$G$385:$P$434,A6offset,$E852)-INDEX('PTRM input'!$G$277:$P$326,A6offset,$E852))*OFFSET($F$7,0,$E852))-SUM($G852:BD852),(((INDEX('PTRM input'!$G$385:$P$434,A6offset,$E852)-INDEX('PTRM input'!$G$277:$P$326,A6offset,$E852))*OFFSET($F$7,0,$E852))-SUM($G852:BD852))*(OFFSET('PTRM input'!$G$477,0,$E852-1)/A6taxstdlife))))</f>
        <v>0</v>
      </c>
      <c r="BF852" s="251">
        <f ca="1">IF(A6taxstdlife="n/a","n/a",IF(A6taxstdlife="",0,IF(BF$3&gt;(A6stdlife+$E852),((INDEX('PTRM input'!$G$385:$P$434,A6offset,$E852)-INDEX('PTRM input'!$G$277:$P$326,A6offset,$E852))*OFFSET($F$7,0,$E852))-SUM($G852:BE852),(((INDEX('PTRM input'!$G$385:$P$434,A6offset,$E852)-INDEX('PTRM input'!$G$277:$P$326,A6offset,$E852))*OFFSET($F$7,0,$E852))-SUM($G852:BE852))*(OFFSET('PTRM input'!$G$477,0,$E852-1)/A6taxstdlife))))</f>
        <v>0</v>
      </c>
      <c r="BG852" s="251">
        <f ca="1">IF(A6taxstdlife="n/a","n/a",IF(A6taxstdlife="",0,IF(BG$3&gt;(A6stdlife+$E852),((INDEX('PTRM input'!$G$385:$P$434,A6offset,$E852)-INDEX('PTRM input'!$G$277:$P$326,A6offset,$E852))*OFFSET($F$7,0,$E852))-SUM($G852:BF852),(((INDEX('PTRM input'!$G$385:$P$434,A6offset,$E852)-INDEX('PTRM input'!$G$277:$P$326,A6offset,$E852))*OFFSET($F$7,0,$E852))-SUM($G852:BF852))*(OFFSET('PTRM input'!$G$477,0,$E852-1)/A6taxstdlife))))</f>
        <v>0</v>
      </c>
      <c r="BH852" s="251">
        <f ca="1">IF(A6taxstdlife="n/a","n/a",IF(A6taxstdlife="",0,IF(BH$3&gt;(A6stdlife+$E852),((INDEX('PTRM input'!$G$385:$P$434,A6offset,$E852)-INDEX('PTRM input'!$G$277:$P$326,A6offset,$E852))*OFFSET($F$7,0,$E852))-SUM($G852:BG852),(((INDEX('PTRM input'!$G$385:$P$434,A6offset,$E852)-INDEX('PTRM input'!$G$277:$P$326,A6offset,$E852))*OFFSET($F$7,0,$E852))-SUM($G852:BG852))*(OFFSET('PTRM input'!$G$477,0,$E852-1)/A6taxstdlife))))</f>
        <v>0</v>
      </c>
      <c r="BI852" s="251">
        <f ca="1">IF(A6taxstdlife="n/a","n/a",IF(A6taxstdlife="",0,IF(BI$3&gt;(A6stdlife+$E852),((INDEX('PTRM input'!$G$385:$P$434,A6offset,$E852)-INDEX('PTRM input'!$G$277:$P$326,A6offset,$E852))*OFFSET($F$7,0,$E852))-SUM($G852:BH852),(((INDEX('PTRM input'!$G$385:$P$434,A6offset,$E852)-INDEX('PTRM input'!$G$277:$P$326,A6offset,$E852))*OFFSET($F$7,0,$E852))-SUM($G852:BH852))*(OFFSET('PTRM input'!$G$477,0,$E852-1)/A6taxstdlife))))</f>
        <v>0</v>
      </c>
      <c r="BJ852" s="116"/>
      <c r="BK852" s="116"/>
      <c r="BL852" s="116"/>
      <c r="BM852" s="116"/>
    </row>
    <row r="853" spans="1:65" ht="12.75" hidden="1" customHeight="1" outlineLevel="2">
      <c r="A853" s="366"/>
      <c r="B853" s="19"/>
      <c r="C853" s="18"/>
      <c r="D853" s="760"/>
      <c r="E853" s="86">
        <v>7</v>
      </c>
      <c r="F853" s="356"/>
      <c r="G853" s="434"/>
      <c r="H853" s="435"/>
      <c r="I853" s="435"/>
      <c r="J853" s="435"/>
      <c r="K853" s="435"/>
      <c r="L853" s="435"/>
      <c r="M853" s="619"/>
      <c r="N853" s="251">
        <f ca="1">IF(A6taxstdlife="n/a","n/a",IF(A6taxstdlife="",0,IF(N$3&gt;(A6stdlife+$E853),((INDEX('PTRM input'!$G$385:$P$434,A6offset,$E853)-INDEX('PTRM input'!$G$277:$P$326,A6offset,$E853))*OFFSET($F$7,0,$E853))-SUM($G853:M853),(((INDEX('PTRM input'!$G$385:$P$434,A6offset,$E853)-INDEX('PTRM input'!$G$277:$P$326,A6offset,$E853))*OFFSET($F$7,0,$E853))-SUM($G853:M853))*(OFFSET('PTRM input'!$G$477,0,$E853-1)/A6taxstdlife))))</f>
        <v>0</v>
      </c>
      <c r="O853" s="251">
        <f ca="1">IF(A6taxstdlife="n/a","n/a",IF(A6taxstdlife="",0,IF(O$3&gt;(A6stdlife+$E853),((INDEX('PTRM input'!$G$385:$P$434,A6offset,$E853)-INDEX('PTRM input'!$G$277:$P$326,A6offset,$E853))*OFFSET($F$7,0,$E853))-SUM($G853:N853),(((INDEX('PTRM input'!$G$385:$P$434,A6offset,$E853)-INDEX('PTRM input'!$G$277:$P$326,A6offset,$E853))*OFFSET($F$7,0,$E853))-SUM($G853:N853))*(OFFSET('PTRM input'!$G$477,0,$E853-1)/A6taxstdlife))))</f>
        <v>0</v>
      </c>
      <c r="P853" s="251">
        <f ca="1">IF(A6taxstdlife="n/a","n/a",IF(A6taxstdlife="",0,IF(P$3&gt;(A6stdlife+$E853),((INDEX('PTRM input'!$G$385:$P$434,A6offset,$E853)-INDEX('PTRM input'!$G$277:$P$326,A6offset,$E853))*OFFSET($F$7,0,$E853))-SUM($G853:O853),(((INDEX('PTRM input'!$G$385:$P$434,A6offset,$E853)-INDEX('PTRM input'!$G$277:$P$326,A6offset,$E853))*OFFSET($F$7,0,$E853))-SUM($G853:O853))*(OFFSET('PTRM input'!$G$477,0,$E853-1)/A6taxstdlife))))</f>
        <v>0</v>
      </c>
      <c r="Q853" s="251">
        <f ca="1">IF(A6taxstdlife="n/a","n/a",IF(A6taxstdlife="",0,IF(Q$3&gt;(A6stdlife+$E853),((INDEX('PTRM input'!$G$385:$P$434,A6offset,$E853)-INDEX('PTRM input'!$G$277:$P$326,A6offset,$E853))*OFFSET($F$7,0,$E853))-SUM($G853:P853),(((INDEX('PTRM input'!$G$385:$P$434,A6offset,$E853)-INDEX('PTRM input'!$G$277:$P$326,A6offset,$E853))*OFFSET($F$7,0,$E853))-SUM($G853:P853))*(OFFSET('PTRM input'!$G$477,0,$E853-1)/A6taxstdlife))))</f>
        <v>0</v>
      </c>
      <c r="R853" s="251">
        <f ca="1">IF(A6taxstdlife="n/a","n/a",IF(A6taxstdlife="",0,IF(R$3&gt;(A6stdlife+$E853),((INDEX('PTRM input'!$G$385:$P$434,A6offset,$E853)-INDEX('PTRM input'!$G$277:$P$326,A6offset,$E853))*OFFSET($F$7,0,$E853))-SUM($G853:Q853),(((INDEX('PTRM input'!$G$385:$P$434,A6offset,$E853)-INDEX('PTRM input'!$G$277:$P$326,A6offset,$E853))*OFFSET($F$7,0,$E853))-SUM($G853:Q853))*(OFFSET('PTRM input'!$G$477,0,$E853-1)/A6taxstdlife))))</f>
        <v>0</v>
      </c>
      <c r="S853" s="251">
        <f ca="1">IF(A6taxstdlife="n/a","n/a",IF(A6taxstdlife="",0,IF(S$3&gt;(A6stdlife+$E853),((INDEX('PTRM input'!$G$385:$P$434,A6offset,$E853)-INDEX('PTRM input'!$G$277:$P$326,A6offset,$E853))*OFFSET($F$7,0,$E853))-SUM($G853:R853),(((INDEX('PTRM input'!$G$385:$P$434,A6offset,$E853)-INDEX('PTRM input'!$G$277:$P$326,A6offset,$E853))*OFFSET($F$7,0,$E853))-SUM($G853:R853))*(OFFSET('PTRM input'!$G$477,0,$E853-1)/A6taxstdlife))))</f>
        <v>0</v>
      </c>
      <c r="T853" s="251">
        <f ca="1">IF(A6taxstdlife="n/a","n/a",IF(A6taxstdlife="",0,IF(T$3&gt;(A6stdlife+$E853),((INDEX('PTRM input'!$G$385:$P$434,A6offset,$E853)-INDEX('PTRM input'!$G$277:$P$326,A6offset,$E853))*OFFSET($F$7,0,$E853))-SUM($G853:S853),(((INDEX('PTRM input'!$G$385:$P$434,A6offset,$E853)-INDEX('PTRM input'!$G$277:$P$326,A6offset,$E853))*OFFSET($F$7,0,$E853))-SUM($G853:S853))*(OFFSET('PTRM input'!$G$477,0,$E853-1)/A6taxstdlife))))</f>
        <v>0</v>
      </c>
      <c r="U853" s="251">
        <f ca="1">IF(A6taxstdlife="n/a","n/a",IF(A6taxstdlife="",0,IF(U$3&gt;(A6stdlife+$E853),((INDEX('PTRM input'!$G$385:$P$434,A6offset,$E853)-INDEX('PTRM input'!$G$277:$P$326,A6offset,$E853))*OFFSET($F$7,0,$E853))-SUM($G853:T853),(((INDEX('PTRM input'!$G$385:$P$434,A6offset,$E853)-INDEX('PTRM input'!$G$277:$P$326,A6offset,$E853))*OFFSET($F$7,0,$E853))-SUM($G853:T853))*(OFFSET('PTRM input'!$G$477,0,$E853-1)/A6taxstdlife))))</f>
        <v>0</v>
      </c>
      <c r="V853" s="251">
        <f ca="1">IF(A6taxstdlife="n/a","n/a",IF(A6taxstdlife="",0,IF(V$3&gt;(A6stdlife+$E853),((INDEX('PTRM input'!$G$385:$P$434,A6offset,$E853)-INDEX('PTRM input'!$G$277:$P$326,A6offset,$E853))*OFFSET($F$7,0,$E853))-SUM($G853:U853),(((INDEX('PTRM input'!$G$385:$P$434,A6offset,$E853)-INDEX('PTRM input'!$G$277:$P$326,A6offset,$E853))*OFFSET($F$7,0,$E853))-SUM($G853:U853))*(OFFSET('PTRM input'!$G$477,0,$E853-1)/A6taxstdlife))))</f>
        <v>0</v>
      </c>
      <c r="W853" s="251">
        <f ca="1">IF(A6taxstdlife="n/a","n/a",IF(A6taxstdlife="",0,IF(W$3&gt;(A6stdlife+$E853),((INDEX('PTRM input'!$G$385:$P$434,A6offset,$E853)-INDEX('PTRM input'!$G$277:$P$326,A6offset,$E853))*OFFSET($F$7,0,$E853))-SUM($G853:V853),(((INDEX('PTRM input'!$G$385:$P$434,A6offset,$E853)-INDEX('PTRM input'!$G$277:$P$326,A6offset,$E853))*OFFSET($F$7,0,$E853))-SUM($G853:V853))*(OFFSET('PTRM input'!$G$477,0,$E853-1)/A6taxstdlife))))</f>
        <v>0</v>
      </c>
      <c r="X853" s="251">
        <f ca="1">IF(A6taxstdlife="n/a","n/a",IF(A6taxstdlife="",0,IF(X$3&gt;(A6stdlife+$E853),((INDEX('PTRM input'!$G$385:$P$434,A6offset,$E853)-INDEX('PTRM input'!$G$277:$P$326,A6offset,$E853))*OFFSET($F$7,0,$E853))-SUM($G853:W853),(((INDEX('PTRM input'!$G$385:$P$434,A6offset,$E853)-INDEX('PTRM input'!$G$277:$P$326,A6offset,$E853))*OFFSET($F$7,0,$E853))-SUM($G853:W853))*(OFFSET('PTRM input'!$G$477,0,$E853-1)/A6taxstdlife))))</f>
        <v>0</v>
      </c>
      <c r="Y853" s="251">
        <f ca="1">IF(A6taxstdlife="n/a","n/a",IF(A6taxstdlife="",0,IF(Y$3&gt;(A6stdlife+$E853),((INDEX('PTRM input'!$G$385:$P$434,A6offset,$E853)-INDEX('PTRM input'!$G$277:$P$326,A6offset,$E853))*OFFSET($F$7,0,$E853))-SUM($G853:X853),(((INDEX('PTRM input'!$G$385:$P$434,A6offset,$E853)-INDEX('PTRM input'!$G$277:$P$326,A6offset,$E853))*OFFSET($F$7,0,$E853))-SUM($G853:X853))*(OFFSET('PTRM input'!$G$477,0,$E853-1)/A6taxstdlife))))</f>
        <v>0</v>
      </c>
      <c r="Z853" s="251">
        <f ca="1">IF(A6taxstdlife="n/a","n/a",IF(A6taxstdlife="",0,IF(Z$3&gt;(A6stdlife+$E853),((INDEX('PTRM input'!$G$385:$P$434,A6offset,$E853)-INDEX('PTRM input'!$G$277:$P$326,A6offset,$E853))*OFFSET($F$7,0,$E853))-SUM($G853:Y853),(((INDEX('PTRM input'!$G$385:$P$434,A6offset,$E853)-INDEX('PTRM input'!$G$277:$P$326,A6offset,$E853))*OFFSET($F$7,0,$E853))-SUM($G853:Y853))*(OFFSET('PTRM input'!$G$477,0,$E853-1)/A6taxstdlife))))</f>
        <v>0</v>
      </c>
      <c r="AA853" s="251">
        <f ca="1">IF(A6taxstdlife="n/a","n/a",IF(A6taxstdlife="",0,IF(AA$3&gt;(A6stdlife+$E853),((INDEX('PTRM input'!$G$385:$P$434,A6offset,$E853)-INDEX('PTRM input'!$G$277:$P$326,A6offset,$E853))*OFFSET($F$7,0,$E853))-SUM($G853:Z853),(((INDEX('PTRM input'!$G$385:$P$434,A6offset,$E853)-INDEX('PTRM input'!$G$277:$P$326,A6offset,$E853))*OFFSET($F$7,0,$E853))-SUM($G853:Z853))*(OFFSET('PTRM input'!$G$477,0,$E853-1)/A6taxstdlife))))</f>
        <v>0</v>
      </c>
      <c r="AB853" s="251">
        <f ca="1">IF(A6taxstdlife="n/a","n/a",IF(A6taxstdlife="",0,IF(AB$3&gt;(A6stdlife+$E853),((INDEX('PTRM input'!$G$385:$P$434,A6offset,$E853)-INDEX('PTRM input'!$G$277:$P$326,A6offset,$E853))*OFFSET($F$7,0,$E853))-SUM($G853:AA853),(((INDEX('PTRM input'!$G$385:$P$434,A6offset,$E853)-INDEX('PTRM input'!$G$277:$P$326,A6offset,$E853))*OFFSET($F$7,0,$E853))-SUM($G853:AA853))*(OFFSET('PTRM input'!$G$477,0,$E853-1)/A6taxstdlife))))</f>
        <v>0</v>
      </c>
      <c r="AC853" s="251">
        <f ca="1">IF(A6taxstdlife="n/a","n/a",IF(A6taxstdlife="",0,IF(AC$3&gt;(A6stdlife+$E853),((INDEX('PTRM input'!$G$385:$P$434,A6offset,$E853)-INDEX('PTRM input'!$G$277:$P$326,A6offset,$E853))*OFFSET($F$7,0,$E853))-SUM($G853:AB853),(((INDEX('PTRM input'!$G$385:$P$434,A6offset,$E853)-INDEX('PTRM input'!$G$277:$P$326,A6offset,$E853))*OFFSET($F$7,0,$E853))-SUM($G853:AB853))*(OFFSET('PTRM input'!$G$477,0,$E853-1)/A6taxstdlife))))</f>
        <v>0</v>
      </c>
      <c r="AD853" s="251">
        <f ca="1">IF(A6taxstdlife="n/a","n/a",IF(A6taxstdlife="",0,IF(AD$3&gt;(A6stdlife+$E853),((INDEX('PTRM input'!$G$385:$P$434,A6offset,$E853)-INDEX('PTRM input'!$G$277:$P$326,A6offset,$E853))*OFFSET($F$7,0,$E853))-SUM($G853:AC853),(((INDEX('PTRM input'!$G$385:$P$434,A6offset,$E853)-INDEX('PTRM input'!$G$277:$P$326,A6offset,$E853))*OFFSET($F$7,0,$E853))-SUM($G853:AC853))*(OFFSET('PTRM input'!$G$477,0,$E853-1)/A6taxstdlife))))</f>
        <v>0</v>
      </c>
      <c r="AE853" s="251">
        <f ca="1">IF(A6taxstdlife="n/a","n/a",IF(A6taxstdlife="",0,IF(AE$3&gt;(A6stdlife+$E853),((INDEX('PTRM input'!$G$385:$P$434,A6offset,$E853)-INDEX('PTRM input'!$G$277:$P$326,A6offset,$E853))*OFFSET($F$7,0,$E853))-SUM($G853:AD853),(((INDEX('PTRM input'!$G$385:$P$434,A6offset,$E853)-INDEX('PTRM input'!$G$277:$P$326,A6offset,$E853))*OFFSET($F$7,0,$E853))-SUM($G853:AD853))*(OFFSET('PTRM input'!$G$477,0,$E853-1)/A6taxstdlife))))</f>
        <v>0</v>
      </c>
      <c r="AF853" s="251">
        <f ca="1">IF(A6taxstdlife="n/a","n/a",IF(A6taxstdlife="",0,IF(AF$3&gt;(A6stdlife+$E853),((INDEX('PTRM input'!$G$385:$P$434,A6offset,$E853)-INDEX('PTRM input'!$G$277:$P$326,A6offset,$E853))*OFFSET($F$7,0,$E853))-SUM($G853:AE853),(((INDEX('PTRM input'!$G$385:$P$434,A6offset,$E853)-INDEX('PTRM input'!$G$277:$P$326,A6offset,$E853))*OFFSET($F$7,0,$E853))-SUM($G853:AE853))*(OFFSET('PTRM input'!$G$477,0,$E853-1)/A6taxstdlife))))</f>
        <v>0</v>
      </c>
      <c r="AG853" s="251">
        <f ca="1">IF(A6taxstdlife="n/a","n/a",IF(A6taxstdlife="",0,IF(AG$3&gt;(A6stdlife+$E853),((INDEX('PTRM input'!$G$385:$P$434,A6offset,$E853)-INDEX('PTRM input'!$G$277:$P$326,A6offset,$E853))*OFFSET($F$7,0,$E853))-SUM($G853:AF853),(((INDEX('PTRM input'!$G$385:$P$434,A6offset,$E853)-INDEX('PTRM input'!$G$277:$P$326,A6offset,$E853))*OFFSET($F$7,0,$E853))-SUM($G853:AF853))*(OFFSET('PTRM input'!$G$477,0,$E853-1)/A6taxstdlife))))</f>
        <v>0</v>
      </c>
      <c r="AH853" s="251">
        <f ca="1">IF(A6taxstdlife="n/a","n/a",IF(A6taxstdlife="",0,IF(AH$3&gt;(A6stdlife+$E853),((INDEX('PTRM input'!$G$385:$P$434,A6offset,$E853)-INDEX('PTRM input'!$G$277:$P$326,A6offset,$E853))*OFFSET($F$7,0,$E853))-SUM($G853:AG853),(((INDEX('PTRM input'!$G$385:$P$434,A6offset,$E853)-INDEX('PTRM input'!$G$277:$P$326,A6offset,$E853))*OFFSET($F$7,0,$E853))-SUM($G853:AG853))*(OFFSET('PTRM input'!$G$477,0,$E853-1)/A6taxstdlife))))</f>
        <v>0</v>
      </c>
      <c r="AI853" s="251">
        <f ca="1">IF(A6taxstdlife="n/a","n/a",IF(A6taxstdlife="",0,IF(AI$3&gt;(A6stdlife+$E853),((INDEX('PTRM input'!$G$385:$P$434,A6offset,$E853)-INDEX('PTRM input'!$G$277:$P$326,A6offset,$E853))*OFFSET($F$7,0,$E853))-SUM($G853:AH853),(((INDEX('PTRM input'!$G$385:$P$434,A6offset,$E853)-INDEX('PTRM input'!$G$277:$P$326,A6offset,$E853))*OFFSET($F$7,0,$E853))-SUM($G853:AH853))*(OFFSET('PTRM input'!$G$477,0,$E853-1)/A6taxstdlife))))</f>
        <v>0</v>
      </c>
      <c r="AJ853" s="251">
        <f ca="1">IF(A6taxstdlife="n/a","n/a",IF(A6taxstdlife="",0,IF(AJ$3&gt;(A6stdlife+$E853),((INDEX('PTRM input'!$G$385:$P$434,A6offset,$E853)-INDEX('PTRM input'!$G$277:$P$326,A6offset,$E853))*OFFSET($F$7,0,$E853))-SUM($G853:AI853),(((INDEX('PTRM input'!$G$385:$P$434,A6offset,$E853)-INDEX('PTRM input'!$G$277:$P$326,A6offset,$E853))*OFFSET($F$7,0,$E853))-SUM($G853:AI853))*(OFFSET('PTRM input'!$G$477,0,$E853-1)/A6taxstdlife))))</f>
        <v>0</v>
      </c>
      <c r="AK853" s="251">
        <f ca="1">IF(A6taxstdlife="n/a","n/a",IF(A6taxstdlife="",0,IF(AK$3&gt;(A6stdlife+$E853),((INDEX('PTRM input'!$G$385:$P$434,A6offset,$E853)-INDEX('PTRM input'!$G$277:$P$326,A6offset,$E853))*OFFSET($F$7,0,$E853))-SUM($G853:AJ853),(((INDEX('PTRM input'!$G$385:$P$434,A6offset,$E853)-INDEX('PTRM input'!$G$277:$P$326,A6offset,$E853))*OFFSET($F$7,0,$E853))-SUM($G853:AJ853))*(OFFSET('PTRM input'!$G$477,0,$E853-1)/A6taxstdlife))))</f>
        <v>0</v>
      </c>
      <c r="AL853" s="251">
        <f ca="1">IF(A6taxstdlife="n/a","n/a",IF(A6taxstdlife="",0,IF(AL$3&gt;(A6stdlife+$E853),((INDEX('PTRM input'!$G$385:$P$434,A6offset,$E853)-INDEX('PTRM input'!$G$277:$P$326,A6offset,$E853))*OFFSET($F$7,0,$E853))-SUM($G853:AK853),(((INDEX('PTRM input'!$G$385:$P$434,A6offset,$E853)-INDEX('PTRM input'!$G$277:$P$326,A6offset,$E853))*OFFSET($F$7,0,$E853))-SUM($G853:AK853))*(OFFSET('PTRM input'!$G$477,0,$E853-1)/A6taxstdlife))))</f>
        <v>0</v>
      </c>
      <c r="AM853" s="251">
        <f ca="1">IF(A6taxstdlife="n/a","n/a",IF(A6taxstdlife="",0,IF(AM$3&gt;(A6stdlife+$E853),((INDEX('PTRM input'!$G$385:$P$434,A6offset,$E853)-INDEX('PTRM input'!$G$277:$P$326,A6offset,$E853))*OFFSET($F$7,0,$E853))-SUM($G853:AL853),(((INDEX('PTRM input'!$G$385:$P$434,A6offset,$E853)-INDEX('PTRM input'!$G$277:$P$326,A6offset,$E853))*OFFSET($F$7,0,$E853))-SUM($G853:AL853))*(OFFSET('PTRM input'!$G$477,0,$E853-1)/A6taxstdlife))))</f>
        <v>0</v>
      </c>
      <c r="AN853" s="251">
        <f ca="1">IF(A6taxstdlife="n/a","n/a",IF(A6taxstdlife="",0,IF(AN$3&gt;(A6stdlife+$E853),((INDEX('PTRM input'!$G$385:$P$434,A6offset,$E853)-INDEX('PTRM input'!$G$277:$P$326,A6offset,$E853))*OFFSET($F$7,0,$E853))-SUM($G853:AM853),(((INDEX('PTRM input'!$G$385:$P$434,A6offset,$E853)-INDEX('PTRM input'!$G$277:$P$326,A6offset,$E853))*OFFSET($F$7,0,$E853))-SUM($G853:AM853))*(OFFSET('PTRM input'!$G$477,0,$E853-1)/A6taxstdlife))))</f>
        <v>0</v>
      </c>
      <c r="AO853" s="251">
        <f ca="1">IF(A6taxstdlife="n/a","n/a",IF(A6taxstdlife="",0,IF(AO$3&gt;(A6stdlife+$E853),((INDEX('PTRM input'!$G$385:$P$434,A6offset,$E853)-INDEX('PTRM input'!$G$277:$P$326,A6offset,$E853))*OFFSET($F$7,0,$E853))-SUM($G853:AN853),(((INDEX('PTRM input'!$G$385:$P$434,A6offset,$E853)-INDEX('PTRM input'!$G$277:$P$326,A6offset,$E853))*OFFSET($F$7,0,$E853))-SUM($G853:AN853))*(OFFSET('PTRM input'!$G$477,0,$E853-1)/A6taxstdlife))))</f>
        <v>0</v>
      </c>
      <c r="AP853" s="251">
        <f ca="1">IF(A6taxstdlife="n/a","n/a",IF(A6taxstdlife="",0,IF(AP$3&gt;(A6stdlife+$E853),((INDEX('PTRM input'!$G$385:$P$434,A6offset,$E853)-INDEX('PTRM input'!$G$277:$P$326,A6offset,$E853))*OFFSET($F$7,0,$E853))-SUM($G853:AO853),(((INDEX('PTRM input'!$G$385:$P$434,A6offset,$E853)-INDEX('PTRM input'!$G$277:$P$326,A6offset,$E853))*OFFSET($F$7,0,$E853))-SUM($G853:AO853))*(OFFSET('PTRM input'!$G$477,0,$E853-1)/A6taxstdlife))))</f>
        <v>0</v>
      </c>
      <c r="AQ853" s="251">
        <f ca="1">IF(A6taxstdlife="n/a","n/a",IF(A6taxstdlife="",0,IF(AQ$3&gt;(A6stdlife+$E853),((INDEX('PTRM input'!$G$385:$P$434,A6offset,$E853)-INDEX('PTRM input'!$G$277:$P$326,A6offset,$E853))*OFFSET($F$7,0,$E853))-SUM($G853:AP853),(((INDEX('PTRM input'!$G$385:$P$434,A6offset,$E853)-INDEX('PTRM input'!$G$277:$P$326,A6offset,$E853))*OFFSET($F$7,0,$E853))-SUM($G853:AP853))*(OFFSET('PTRM input'!$G$477,0,$E853-1)/A6taxstdlife))))</f>
        <v>0</v>
      </c>
      <c r="AR853" s="251">
        <f ca="1">IF(A6taxstdlife="n/a","n/a",IF(A6taxstdlife="",0,IF(AR$3&gt;(A6stdlife+$E853),((INDEX('PTRM input'!$G$385:$P$434,A6offset,$E853)-INDEX('PTRM input'!$G$277:$P$326,A6offset,$E853))*OFFSET($F$7,0,$E853))-SUM($G853:AQ853),(((INDEX('PTRM input'!$G$385:$P$434,A6offset,$E853)-INDEX('PTRM input'!$G$277:$P$326,A6offset,$E853))*OFFSET($F$7,0,$E853))-SUM($G853:AQ853))*(OFFSET('PTRM input'!$G$477,0,$E853-1)/A6taxstdlife))))</f>
        <v>0</v>
      </c>
      <c r="AS853" s="251">
        <f ca="1">IF(A6taxstdlife="n/a","n/a",IF(A6taxstdlife="",0,IF(AS$3&gt;(A6stdlife+$E853),((INDEX('PTRM input'!$G$385:$P$434,A6offset,$E853)-INDEX('PTRM input'!$G$277:$P$326,A6offset,$E853))*OFFSET($F$7,0,$E853))-SUM($G853:AR853),(((INDEX('PTRM input'!$G$385:$P$434,A6offset,$E853)-INDEX('PTRM input'!$G$277:$P$326,A6offset,$E853))*OFFSET($F$7,0,$E853))-SUM($G853:AR853))*(OFFSET('PTRM input'!$G$477,0,$E853-1)/A6taxstdlife))))</f>
        <v>0</v>
      </c>
      <c r="AT853" s="251">
        <f ca="1">IF(A6taxstdlife="n/a","n/a",IF(A6taxstdlife="",0,IF(AT$3&gt;(A6stdlife+$E853),((INDEX('PTRM input'!$G$385:$P$434,A6offset,$E853)-INDEX('PTRM input'!$G$277:$P$326,A6offset,$E853))*OFFSET($F$7,0,$E853))-SUM($G853:AS853),(((INDEX('PTRM input'!$G$385:$P$434,A6offset,$E853)-INDEX('PTRM input'!$G$277:$P$326,A6offset,$E853))*OFFSET($F$7,0,$E853))-SUM($G853:AS853))*(OFFSET('PTRM input'!$G$477,0,$E853-1)/A6taxstdlife))))</f>
        <v>0</v>
      </c>
      <c r="AU853" s="251">
        <f ca="1">IF(A6taxstdlife="n/a","n/a",IF(A6taxstdlife="",0,IF(AU$3&gt;(A6stdlife+$E853),((INDEX('PTRM input'!$G$385:$P$434,A6offset,$E853)-INDEX('PTRM input'!$G$277:$P$326,A6offset,$E853))*OFFSET($F$7,0,$E853))-SUM($G853:AT853),(((INDEX('PTRM input'!$G$385:$P$434,A6offset,$E853)-INDEX('PTRM input'!$G$277:$P$326,A6offset,$E853))*OFFSET($F$7,0,$E853))-SUM($G853:AT853))*(OFFSET('PTRM input'!$G$477,0,$E853-1)/A6taxstdlife))))</f>
        <v>0</v>
      </c>
      <c r="AV853" s="251">
        <f ca="1">IF(A6taxstdlife="n/a","n/a",IF(A6taxstdlife="",0,IF(AV$3&gt;(A6stdlife+$E853),((INDEX('PTRM input'!$G$385:$P$434,A6offset,$E853)-INDEX('PTRM input'!$G$277:$P$326,A6offset,$E853))*OFFSET($F$7,0,$E853))-SUM($G853:AU853),(((INDEX('PTRM input'!$G$385:$P$434,A6offset,$E853)-INDEX('PTRM input'!$G$277:$P$326,A6offset,$E853))*OFFSET($F$7,0,$E853))-SUM($G853:AU853))*(OFFSET('PTRM input'!$G$477,0,$E853-1)/A6taxstdlife))))</f>
        <v>0</v>
      </c>
      <c r="AW853" s="251">
        <f ca="1">IF(A6taxstdlife="n/a","n/a",IF(A6taxstdlife="",0,IF(AW$3&gt;(A6stdlife+$E853),((INDEX('PTRM input'!$G$385:$P$434,A6offset,$E853)-INDEX('PTRM input'!$G$277:$P$326,A6offset,$E853))*OFFSET($F$7,0,$E853))-SUM($G853:AV853),(((INDEX('PTRM input'!$G$385:$P$434,A6offset,$E853)-INDEX('PTRM input'!$G$277:$P$326,A6offset,$E853))*OFFSET($F$7,0,$E853))-SUM($G853:AV853))*(OFFSET('PTRM input'!$G$477,0,$E853-1)/A6taxstdlife))))</f>
        <v>0</v>
      </c>
      <c r="AX853" s="251">
        <f ca="1">IF(A6taxstdlife="n/a","n/a",IF(A6taxstdlife="",0,IF(AX$3&gt;(A6stdlife+$E853),((INDEX('PTRM input'!$G$385:$P$434,A6offset,$E853)-INDEX('PTRM input'!$G$277:$P$326,A6offset,$E853))*OFFSET($F$7,0,$E853))-SUM($G853:AW853),(((INDEX('PTRM input'!$G$385:$P$434,A6offset,$E853)-INDEX('PTRM input'!$G$277:$P$326,A6offset,$E853))*OFFSET($F$7,0,$E853))-SUM($G853:AW853))*(OFFSET('PTRM input'!$G$477,0,$E853-1)/A6taxstdlife))))</f>
        <v>0</v>
      </c>
      <c r="AY853" s="251">
        <f ca="1">IF(A6taxstdlife="n/a","n/a",IF(A6taxstdlife="",0,IF(AY$3&gt;(A6stdlife+$E853),((INDEX('PTRM input'!$G$385:$P$434,A6offset,$E853)-INDEX('PTRM input'!$G$277:$P$326,A6offset,$E853))*OFFSET($F$7,0,$E853))-SUM($G853:AX853),(((INDEX('PTRM input'!$G$385:$P$434,A6offset,$E853)-INDEX('PTRM input'!$G$277:$P$326,A6offset,$E853))*OFFSET($F$7,0,$E853))-SUM($G853:AX853))*(OFFSET('PTRM input'!$G$477,0,$E853-1)/A6taxstdlife))))</f>
        <v>0</v>
      </c>
      <c r="AZ853" s="251">
        <f ca="1">IF(A6taxstdlife="n/a","n/a",IF(A6taxstdlife="",0,IF(AZ$3&gt;(A6stdlife+$E853),((INDEX('PTRM input'!$G$385:$P$434,A6offset,$E853)-INDEX('PTRM input'!$G$277:$P$326,A6offset,$E853))*OFFSET($F$7,0,$E853))-SUM($G853:AY853),(((INDEX('PTRM input'!$G$385:$P$434,A6offset,$E853)-INDEX('PTRM input'!$G$277:$P$326,A6offset,$E853))*OFFSET($F$7,0,$E853))-SUM($G853:AY853))*(OFFSET('PTRM input'!$G$477,0,$E853-1)/A6taxstdlife))))</f>
        <v>0</v>
      </c>
      <c r="BA853" s="251">
        <f ca="1">IF(A6taxstdlife="n/a","n/a",IF(A6taxstdlife="",0,IF(BA$3&gt;(A6stdlife+$E853),((INDEX('PTRM input'!$G$385:$P$434,A6offset,$E853)-INDEX('PTRM input'!$G$277:$P$326,A6offset,$E853))*OFFSET($F$7,0,$E853))-SUM($G853:AZ853),(((INDEX('PTRM input'!$G$385:$P$434,A6offset,$E853)-INDEX('PTRM input'!$G$277:$P$326,A6offset,$E853))*OFFSET($F$7,0,$E853))-SUM($G853:AZ853))*(OFFSET('PTRM input'!$G$477,0,$E853-1)/A6taxstdlife))))</f>
        <v>0</v>
      </c>
      <c r="BB853" s="251">
        <f ca="1">IF(A6taxstdlife="n/a","n/a",IF(A6taxstdlife="",0,IF(BB$3&gt;(A6stdlife+$E853),((INDEX('PTRM input'!$G$385:$P$434,A6offset,$E853)-INDEX('PTRM input'!$G$277:$P$326,A6offset,$E853))*OFFSET($F$7,0,$E853))-SUM($G853:BA853),(((INDEX('PTRM input'!$G$385:$P$434,A6offset,$E853)-INDEX('PTRM input'!$G$277:$P$326,A6offset,$E853))*OFFSET($F$7,0,$E853))-SUM($G853:BA853))*(OFFSET('PTRM input'!$G$477,0,$E853-1)/A6taxstdlife))))</f>
        <v>0</v>
      </c>
      <c r="BC853" s="251">
        <f ca="1">IF(A6taxstdlife="n/a","n/a",IF(A6taxstdlife="",0,IF(BC$3&gt;(A6stdlife+$E853),((INDEX('PTRM input'!$G$385:$P$434,A6offset,$E853)-INDEX('PTRM input'!$G$277:$P$326,A6offset,$E853))*OFFSET($F$7,0,$E853))-SUM($G853:BB853),(((INDEX('PTRM input'!$G$385:$P$434,A6offset,$E853)-INDEX('PTRM input'!$G$277:$P$326,A6offset,$E853))*OFFSET($F$7,0,$E853))-SUM($G853:BB853))*(OFFSET('PTRM input'!$G$477,0,$E853-1)/A6taxstdlife))))</f>
        <v>0</v>
      </c>
      <c r="BD853" s="251">
        <f ca="1">IF(A6taxstdlife="n/a","n/a",IF(A6taxstdlife="",0,IF(BD$3&gt;(A6stdlife+$E853),((INDEX('PTRM input'!$G$385:$P$434,A6offset,$E853)-INDEX('PTRM input'!$G$277:$P$326,A6offset,$E853))*OFFSET($F$7,0,$E853))-SUM($G853:BC853),(((INDEX('PTRM input'!$G$385:$P$434,A6offset,$E853)-INDEX('PTRM input'!$G$277:$P$326,A6offset,$E853))*OFFSET($F$7,0,$E853))-SUM($G853:BC853))*(OFFSET('PTRM input'!$G$477,0,$E853-1)/A6taxstdlife))))</f>
        <v>0</v>
      </c>
      <c r="BE853" s="251">
        <f ca="1">IF(A6taxstdlife="n/a","n/a",IF(A6taxstdlife="",0,IF(BE$3&gt;(A6stdlife+$E853),((INDEX('PTRM input'!$G$385:$P$434,A6offset,$E853)-INDEX('PTRM input'!$G$277:$P$326,A6offset,$E853))*OFFSET($F$7,0,$E853))-SUM($G853:BD853),(((INDEX('PTRM input'!$G$385:$P$434,A6offset,$E853)-INDEX('PTRM input'!$G$277:$P$326,A6offset,$E853))*OFFSET($F$7,0,$E853))-SUM($G853:BD853))*(OFFSET('PTRM input'!$G$477,0,$E853-1)/A6taxstdlife))))</f>
        <v>0</v>
      </c>
      <c r="BF853" s="251">
        <f ca="1">IF(A6taxstdlife="n/a","n/a",IF(A6taxstdlife="",0,IF(BF$3&gt;(A6stdlife+$E853),((INDEX('PTRM input'!$G$385:$P$434,A6offset,$E853)-INDEX('PTRM input'!$G$277:$P$326,A6offset,$E853))*OFFSET($F$7,0,$E853))-SUM($G853:BE853),(((INDEX('PTRM input'!$G$385:$P$434,A6offset,$E853)-INDEX('PTRM input'!$G$277:$P$326,A6offset,$E853))*OFFSET($F$7,0,$E853))-SUM($G853:BE853))*(OFFSET('PTRM input'!$G$477,0,$E853-1)/A6taxstdlife))))</f>
        <v>0</v>
      </c>
      <c r="BG853" s="251">
        <f ca="1">IF(A6taxstdlife="n/a","n/a",IF(A6taxstdlife="",0,IF(BG$3&gt;(A6stdlife+$E853),((INDEX('PTRM input'!$G$385:$P$434,A6offset,$E853)-INDEX('PTRM input'!$G$277:$P$326,A6offset,$E853))*OFFSET($F$7,0,$E853))-SUM($G853:BF853),(((INDEX('PTRM input'!$G$385:$P$434,A6offset,$E853)-INDEX('PTRM input'!$G$277:$P$326,A6offset,$E853))*OFFSET($F$7,0,$E853))-SUM($G853:BF853))*(OFFSET('PTRM input'!$G$477,0,$E853-1)/A6taxstdlife))))</f>
        <v>0</v>
      </c>
      <c r="BH853" s="251">
        <f ca="1">IF(A6taxstdlife="n/a","n/a",IF(A6taxstdlife="",0,IF(BH$3&gt;(A6stdlife+$E853),((INDEX('PTRM input'!$G$385:$P$434,A6offset,$E853)-INDEX('PTRM input'!$G$277:$P$326,A6offset,$E853))*OFFSET($F$7,0,$E853))-SUM($G853:BG853),(((INDEX('PTRM input'!$G$385:$P$434,A6offset,$E853)-INDEX('PTRM input'!$G$277:$P$326,A6offset,$E853))*OFFSET($F$7,0,$E853))-SUM($G853:BG853))*(OFFSET('PTRM input'!$G$477,0,$E853-1)/A6taxstdlife))))</f>
        <v>0</v>
      </c>
      <c r="BI853" s="251">
        <f ca="1">IF(A6taxstdlife="n/a","n/a",IF(A6taxstdlife="",0,IF(BI$3&gt;(A6stdlife+$E853),((INDEX('PTRM input'!$G$385:$P$434,A6offset,$E853)-INDEX('PTRM input'!$G$277:$P$326,A6offset,$E853))*OFFSET($F$7,0,$E853))-SUM($G853:BH853),(((INDEX('PTRM input'!$G$385:$P$434,A6offset,$E853)-INDEX('PTRM input'!$G$277:$P$326,A6offset,$E853))*OFFSET($F$7,0,$E853))-SUM($G853:BH853))*(OFFSET('PTRM input'!$G$477,0,$E853-1)/A6taxstdlife))))</f>
        <v>0</v>
      </c>
      <c r="BJ853" s="116"/>
      <c r="BK853" s="116"/>
      <c r="BL853" s="116"/>
      <c r="BM853" s="116"/>
    </row>
    <row r="854" spans="1:65" ht="12.75" hidden="1" customHeight="1" outlineLevel="2">
      <c r="A854" s="366"/>
      <c r="B854" s="19"/>
      <c r="C854" s="18"/>
      <c r="D854" s="760"/>
      <c r="E854" s="86">
        <v>8</v>
      </c>
      <c r="F854" s="356"/>
      <c r="G854" s="434"/>
      <c r="H854" s="435"/>
      <c r="I854" s="435"/>
      <c r="J854" s="435"/>
      <c r="K854" s="435"/>
      <c r="L854" s="435"/>
      <c r="M854" s="435"/>
      <c r="N854" s="619"/>
      <c r="O854" s="251">
        <f ca="1">IF(A6taxstdlife="n/a","n/a",IF(A6taxstdlife="",0,IF(O$3&gt;(A6stdlife+$E854),((INDEX('PTRM input'!$G$385:$P$434,A6offset,$E854)-INDEX('PTRM input'!$G$277:$P$326,A6offset,$E854))*OFFSET($F$7,0,$E854))-SUM($G854:N854),(((INDEX('PTRM input'!$G$385:$P$434,A6offset,$E854)-INDEX('PTRM input'!$G$277:$P$326,A6offset,$E854))*OFFSET($F$7,0,$E854))-SUM($G854:N854))*(OFFSET('PTRM input'!$G$477,0,$E854-1)/A6taxstdlife))))</f>
        <v>0</v>
      </c>
      <c r="P854" s="251">
        <f ca="1">IF(A6taxstdlife="n/a","n/a",IF(A6taxstdlife="",0,IF(P$3&gt;(A6stdlife+$E854),((INDEX('PTRM input'!$G$385:$P$434,A6offset,$E854)-INDEX('PTRM input'!$G$277:$P$326,A6offset,$E854))*OFFSET($F$7,0,$E854))-SUM($G854:O854),(((INDEX('PTRM input'!$G$385:$P$434,A6offset,$E854)-INDEX('PTRM input'!$G$277:$P$326,A6offset,$E854))*OFFSET($F$7,0,$E854))-SUM($G854:O854))*(OFFSET('PTRM input'!$G$477,0,$E854-1)/A6taxstdlife))))</f>
        <v>0</v>
      </c>
      <c r="Q854" s="251">
        <f ca="1">IF(A6taxstdlife="n/a","n/a",IF(A6taxstdlife="",0,IF(Q$3&gt;(A6stdlife+$E854),((INDEX('PTRM input'!$G$385:$P$434,A6offset,$E854)-INDEX('PTRM input'!$G$277:$P$326,A6offset,$E854))*OFFSET($F$7,0,$E854))-SUM($G854:P854),(((INDEX('PTRM input'!$G$385:$P$434,A6offset,$E854)-INDEX('PTRM input'!$G$277:$P$326,A6offset,$E854))*OFFSET($F$7,0,$E854))-SUM($G854:P854))*(OFFSET('PTRM input'!$G$477,0,$E854-1)/A6taxstdlife))))</f>
        <v>0</v>
      </c>
      <c r="R854" s="251">
        <f ca="1">IF(A6taxstdlife="n/a","n/a",IF(A6taxstdlife="",0,IF(R$3&gt;(A6stdlife+$E854),((INDEX('PTRM input'!$G$385:$P$434,A6offset,$E854)-INDEX('PTRM input'!$G$277:$P$326,A6offset,$E854))*OFFSET($F$7,0,$E854))-SUM($G854:Q854),(((INDEX('PTRM input'!$G$385:$P$434,A6offset,$E854)-INDEX('PTRM input'!$G$277:$P$326,A6offset,$E854))*OFFSET($F$7,0,$E854))-SUM($G854:Q854))*(OFFSET('PTRM input'!$G$477,0,$E854-1)/A6taxstdlife))))</f>
        <v>0</v>
      </c>
      <c r="S854" s="251">
        <f ca="1">IF(A6taxstdlife="n/a","n/a",IF(A6taxstdlife="",0,IF(S$3&gt;(A6stdlife+$E854),((INDEX('PTRM input'!$G$385:$P$434,A6offset,$E854)-INDEX('PTRM input'!$G$277:$P$326,A6offset,$E854))*OFFSET($F$7,0,$E854))-SUM($G854:R854),(((INDEX('PTRM input'!$G$385:$P$434,A6offset,$E854)-INDEX('PTRM input'!$G$277:$P$326,A6offset,$E854))*OFFSET($F$7,0,$E854))-SUM($G854:R854))*(OFFSET('PTRM input'!$G$477,0,$E854-1)/A6taxstdlife))))</f>
        <v>0</v>
      </c>
      <c r="T854" s="251">
        <f ca="1">IF(A6taxstdlife="n/a","n/a",IF(A6taxstdlife="",0,IF(T$3&gt;(A6stdlife+$E854),((INDEX('PTRM input'!$G$385:$P$434,A6offset,$E854)-INDEX('PTRM input'!$G$277:$P$326,A6offset,$E854))*OFFSET($F$7,0,$E854))-SUM($G854:S854),(((INDEX('PTRM input'!$G$385:$P$434,A6offset,$E854)-INDEX('PTRM input'!$G$277:$P$326,A6offset,$E854))*OFFSET($F$7,0,$E854))-SUM($G854:S854))*(OFFSET('PTRM input'!$G$477,0,$E854-1)/A6taxstdlife))))</f>
        <v>0</v>
      </c>
      <c r="U854" s="251">
        <f ca="1">IF(A6taxstdlife="n/a","n/a",IF(A6taxstdlife="",0,IF(U$3&gt;(A6stdlife+$E854),((INDEX('PTRM input'!$G$385:$P$434,A6offset,$E854)-INDEX('PTRM input'!$G$277:$P$326,A6offset,$E854))*OFFSET($F$7,0,$E854))-SUM($G854:T854),(((INDEX('PTRM input'!$G$385:$P$434,A6offset,$E854)-INDEX('PTRM input'!$G$277:$P$326,A6offset,$E854))*OFFSET($F$7,0,$E854))-SUM($G854:T854))*(OFFSET('PTRM input'!$G$477,0,$E854-1)/A6taxstdlife))))</f>
        <v>0</v>
      </c>
      <c r="V854" s="251">
        <f ca="1">IF(A6taxstdlife="n/a","n/a",IF(A6taxstdlife="",0,IF(V$3&gt;(A6stdlife+$E854),((INDEX('PTRM input'!$G$385:$P$434,A6offset,$E854)-INDEX('PTRM input'!$G$277:$P$326,A6offset,$E854))*OFFSET($F$7,0,$E854))-SUM($G854:U854),(((INDEX('PTRM input'!$G$385:$P$434,A6offset,$E854)-INDEX('PTRM input'!$G$277:$P$326,A6offset,$E854))*OFFSET($F$7,0,$E854))-SUM($G854:U854))*(OFFSET('PTRM input'!$G$477,0,$E854-1)/A6taxstdlife))))</f>
        <v>0</v>
      </c>
      <c r="W854" s="251">
        <f ca="1">IF(A6taxstdlife="n/a","n/a",IF(A6taxstdlife="",0,IF(W$3&gt;(A6stdlife+$E854),((INDEX('PTRM input'!$G$385:$P$434,A6offset,$E854)-INDEX('PTRM input'!$G$277:$P$326,A6offset,$E854))*OFFSET($F$7,0,$E854))-SUM($G854:V854),(((INDEX('PTRM input'!$G$385:$P$434,A6offset,$E854)-INDEX('PTRM input'!$G$277:$P$326,A6offset,$E854))*OFFSET($F$7,0,$E854))-SUM($G854:V854))*(OFFSET('PTRM input'!$G$477,0,$E854-1)/A6taxstdlife))))</f>
        <v>0</v>
      </c>
      <c r="X854" s="251">
        <f ca="1">IF(A6taxstdlife="n/a","n/a",IF(A6taxstdlife="",0,IF(X$3&gt;(A6stdlife+$E854),((INDEX('PTRM input'!$G$385:$P$434,A6offset,$E854)-INDEX('PTRM input'!$G$277:$P$326,A6offset,$E854))*OFFSET($F$7,0,$E854))-SUM($G854:W854),(((INDEX('PTRM input'!$G$385:$P$434,A6offset,$E854)-INDEX('PTRM input'!$G$277:$P$326,A6offset,$E854))*OFFSET($F$7,0,$E854))-SUM($G854:W854))*(OFFSET('PTRM input'!$G$477,0,$E854-1)/A6taxstdlife))))</f>
        <v>0</v>
      </c>
      <c r="Y854" s="251">
        <f ca="1">IF(A6taxstdlife="n/a","n/a",IF(A6taxstdlife="",0,IF(Y$3&gt;(A6stdlife+$E854),((INDEX('PTRM input'!$G$385:$P$434,A6offset,$E854)-INDEX('PTRM input'!$G$277:$P$326,A6offset,$E854))*OFFSET($F$7,0,$E854))-SUM($G854:X854),(((INDEX('PTRM input'!$G$385:$P$434,A6offset,$E854)-INDEX('PTRM input'!$G$277:$P$326,A6offset,$E854))*OFFSET($F$7,0,$E854))-SUM($G854:X854))*(OFFSET('PTRM input'!$G$477,0,$E854-1)/A6taxstdlife))))</f>
        <v>0</v>
      </c>
      <c r="Z854" s="251">
        <f ca="1">IF(A6taxstdlife="n/a","n/a",IF(A6taxstdlife="",0,IF(Z$3&gt;(A6stdlife+$E854),((INDEX('PTRM input'!$G$385:$P$434,A6offset,$E854)-INDEX('PTRM input'!$G$277:$P$326,A6offset,$E854))*OFFSET($F$7,0,$E854))-SUM($G854:Y854),(((INDEX('PTRM input'!$G$385:$P$434,A6offset,$E854)-INDEX('PTRM input'!$G$277:$P$326,A6offset,$E854))*OFFSET($F$7,0,$E854))-SUM($G854:Y854))*(OFFSET('PTRM input'!$G$477,0,$E854-1)/A6taxstdlife))))</f>
        <v>0</v>
      </c>
      <c r="AA854" s="251">
        <f ca="1">IF(A6taxstdlife="n/a","n/a",IF(A6taxstdlife="",0,IF(AA$3&gt;(A6stdlife+$E854),((INDEX('PTRM input'!$G$385:$P$434,A6offset,$E854)-INDEX('PTRM input'!$G$277:$P$326,A6offset,$E854))*OFFSET($F$7,0,$E854))-SUM($G854:Z854),(((INDEX('PTRM input'!$G$385:$P$434,A6offset,$E854)-INDEX('PTRM input'!$G$277:$P$326,A6offset,$E854))*OFFSET($F$7,0,$E854))-SUM($G854:Z854))*(OFFSET('PTRM input'!$G$477,0,$E854-1)/A6taxstdlife))))</f>
        <v>0</v>
      </c>
      <c r="AB854" s="251">
        <f ca="1">IF(A6taxstdlife="n/a","n/a",IF(A6taxstdlife="",0,IF(AB$3&gt;(A6stdlife+$E854),((INDEX('PTRM input'!$G$385:$P$434,A6offset,$E854)-INDEX('PTRM input'!$G$277:$P$326,A6offset,$E854))*OFFSET($F$7,0,$E854))-SUM($G854:AA854),(((INDEX('PTRM input'!$G$385:$P$434,A6offset,$E854)-INDEX('PTRM input'!$G$277:$P$326,A6offset,$E854))*OFFSET($F$7,0,$E854))-SUM($G854:AA854))*(OFFSET('PTRM input'!$G$477,0,$E854-1)/A6taxstdlife))))</f>
        <v>0</v>
      </c>
      <c r="AC854" s="251">
        <f ca="1">IF(A6taxstdlife="n/a","n/a",IF(A6taxstdlife="",0,IF(AC$3&gt;(A6stdlife+$E854),((INDEX('PTRM input'!$G$385:$P$434,A6offset,$E854)-INDEX('PTRM input'!$G$277:$P$326,A6offset,$E854))*OFFSET($F$7,0,$E854))-SUM($G854:AB854),(((INDEX('PTRM input'!$G$385:$P$434,A6offset,$E854)-INDEX('PTRM input'!$G$277:$P$326,A6offset,$E854))*OFFSET($F$7,0,$E854))-SUM($G854:AB854))*(OFFSET('PTRM input'!$G$477,0,$E854-1)/A6taxstdlife))))</f>
        <v>0</v>
      </c>
      <c r="AD854" s="251">
        <f ca="1">IF(A6taxstdlife="n/a","n/a",IF(A6taxstdlife="",0,IF(AD$3&gt;(A6stdlife+$E854),((INDEX('PTRM input'!$G$385:$P$434,A6offset,$E854)-INDEX('PTRM input'!$G$277:$P$326,A6offset,$E854))*OFFSET($F$7,0,$E854))-SUM($G854:AC854),(((INDEX('PTRM input'!$G$385:$P$434,A6offset,$E854)-INDEX('PTRM input'!$G$277:$P$326,A6offset,$E854))*OFFSET($F$7,0,$E854))-SUM($G854:AC854))*(OFFSET('PTRM input'!$G$477,0,$E854-1)/A6taxstdlife))))</f>
        <v>0</v>
      </c>
      <c r="AE854" s="251">
        <f ca="1">IF(A6taxstdlife="n/a","n/a",IF(A6taxstdlife="",0,IF(AE$3&gt;(A6stdlife+$E854),((INDEX('PTRM input'!$G$385:$P$434,A6offset,$E854)-INDEX('PTRM input'!$G$277:$P$326,A6offset,$E854))*OFFSET($F$7,0,$E854))-SUM($G854:AD854),(((INDEX('PTRM input'!$G$385:$P$434,A6offset,$E854)-INDEX('PTRM input'!$G$277:$P$326,A6offset,$E854))*OFFSET($F$7,0,$E854))-SUM($G854:AD854))*(OFFSET('PTRM input'!$G$477,0,$E854-1)/A6taxstdlife))))</f>
        <v>0</v>
      </c>
      <c r="AF854" s="251">
        <f ca="1">IF(A6taxstdlife="n/a","n/a",IF(A6taxstdlife="",0,IF(AF$3&gt;(A6stdlife+$E854),((INDEX('PTRM input'!$G$385:$P$434,A6offset,$E854)-INDEX('PTRM input'!$G$277:$P$326,A6offset,$E854))*OFFSET($F$7,0,$E854))-SUM($G854:AE854),(((INDEX('PTRM input'!$G$385:$P$434,A6offset,$E854)-INDEX('PTRM input'!$G$277:$P$326,A6offset,$E854))*OFFSET($F$7,0,$E854))-SUM($G854:AE854))*(OFFSET('PTRM input'!$G$477,0,$E854-1)/A6taxstdlife))))</f>
        <v>0</v>
      </c>
      <c r="AG854" s="251">
        <f ca="1">IF(A6taxstdlife="n/a","n/a",IF(A6taxstdlife="",0,IF(AG$3&gt;(A6stdlife+$E854),((INDEX('PTRM input'!$G$385:$P$434,A6offset,$E854)-INDEX('PTRM input'!$G$277:$P$326,A6offset,$E854))*OFFSET($F$7,0,$E854))-SUM($G854:AF854),(((INDEX('PTRM input'!$G$385:$P$434,A6offset,$E854)-INDEX('PTRM input'!$G$277:$P$326,A6offset,$E854))*OFFSET($F$7,0,$E854))-SUM($G854:AF854))*(OFFSET('PTRM input'!$G$477,0,$E854-1)/A6taxstdlife))))</f>
        <v>0</v>
      </c>
      <c r="AH854" s="251">
        <f ca="1">IF(A6taxstdlife="n/a","n/a",IF(A6taxstdlife="",0,IF(AH$3&gt;(A6stdlife+$E854),((INDEX('PTRM input'!$G$385:$P$434,A6offset,$E854)-INDEX('PTRM input'!$G$277:$P$326,A6offset,$E854))*OFFSET($F$7,0,$E854))-SUM($G854:AG854),(((INDEX('PTRM input'!$G$385:$P$434,A6offset,$E854)-INDEX('PTRM input'!$G$277:$P$326,A6offset,$E854))*OFFSET($F$7,0,$E854))-SUM($G854:AG854))*(OFFSET('PTRM input'!$G$477,0,$E854-1)/A6taxstdlife))))</f>
        <v>0</v>
      </c>
      <c r="AI854" s="251">
        <f ca="1">IF(A6taxstdlife="n/a","n/a",IF(A6taxstdlife="",0,IF(AI$3&gt;(A6stdlife+$E854),((INDEX('PTRM input'!$G$385:$P$434,A6offset,$E854)-INDEX('PTRM input'!$G$277:$P$326,A6offset,$E854))*OFFSET($F$7,0,$E854))-SUM($G854:AH854),(((INDEX('PTRM input'!$G$385:$P$434,A6offset,$E854)-INDEX('PTRM input'!$G$277:$P$326,A6offset,$E854))*OFFSET($F$7,0,$E854))-SUM($G854:AH854))*(OFFSET('PTRM input'!$G$477,0,$E854-1)/A6taxstdlife))))</f>
        <v>0</v>
      </c>
      <c r="AJ854" s="251">
        <f ca="1">IF(A6taxstdlife="n/a","n/a",IF(A6taxstdlife="",0,IF(AJ$3&gt;(A6stdlife+$E854),((INDEX('PTRM input'!$G$385:$P$434,A6offset,$E854)-INDEX('PTRM input'!$G$277:$P$326,A6offset,$E854))*OFFSET($F$7,0,$E854))-SUM($G854:AI854),(((INDEX('PTRM input'!$G$385:$P$434,A6offset,$E854)-INDEX('PTRM input'!$G$277:$P$326,A6offset,$E854))*OFFSET($F$7,0,$E854))-SUM($G854:AI854))*(OFFSET('PTRM input'!$G$477,0,$E854-1)/A6taxstdlife))))</f>
        <v>0</v>
      </c>
      <c r="AK854" s="251">
        <f ca="1">IF(A6taxstdlife="n/a","n/a",IF(A6taxstdlife="",0,IF(AK$3&gt;(A6stdlife+$E854),((INDEX('PTRM input'!$G$385:$P$434,A6offset,$E854)-INDEX('PTRM input'!$G$277:$P$326,A6offset,$E854))*OFFSET($F$7,0,$E854))-SUM($G854:AJ854),(((INDEX('PTRM input'!$G$385:$P$434,A6offset,$E854)-INDEX('PTRM input'!$G$277:$P$326,A6offset,$E854))*OFFSET($F$7,0,$E854))-SUM($G854:AJ854))*(OFFSET('PTRM input'!$G$477,0,$E854-1)/A6taxstdlife))))</f>
        <v>0</v>
      </c>
      <c r="AL854" s="251">
        <f ca="1">IF(A6taxstdlife="n/a","n/a",IF(A6taxstdlife="",0,IF(AL$3&gt;(A6stdlife+$E854),((INDEX('PTRM input'!$G$385:$P$434,A6offset,$E854)-INDEX('PTRM input'!$G$277:$P$326,A6offset,$E854))*OFFSET($F$7,0,$E854))-SUM($G854:AK854),(((INDEX('PTRM input'!$G$385:$P$434,A6offset,$E854)-INDEX('PTRM input'!$G$277:$P$326,A6offset,$E854))*OFFSET($F$7,0,$E854))-SUM($G854:AK854))*(OFFSET('PTRM input'!$G$477,0,$E854-1)/A6taxstdlife))))</f>
        <v>0</v>
      </c>
      <c r="AM854" s="251">
        <f ca="1">IF(A6taxstdlife="n/a","n/a",IF(A6taxstdlife="",0,IF(AM$3&gt;(A6stdlife+$E854),((INDEX('PTRM input'!$G$385:$P$434,A6offset,$E854)-INDEX('PTRM input'!$G$277:$P$326,A6offset,$E854))*OFFSET($F$7,0,$E854))-SUM($G854:AL854),(((INDEX('PTRM input'!$G$385:$P$434,A6offset,$E854)-INDEX('PTRM input'!$G$277:$P$326,A6offset,$E854))*OFFSET($F$7,0,$E854))-SUM($G854:AL854))*(OFFSET('PTRM input'!$G$477,0,$E854-1)/A6taxstdlife))))</f>
        <v>0</v>
      </c>
      <c r="AN854" s="251">
        <f ca="1">IF(A6taxstdlife="n/a","n/a",IF(A6taxstdlife="",0,IF(AN$3&gt;(A6stdlife+$E854),((INDEX('PTRM input'!$G$385:$P$434,A6offset,$E854)-INDEX('PTRM input'!$G$277:$P$326,A6offset,$E854))*OFFSET($F$7,0,$E854))-SUM($G854:AM854),(((INDEX('PTRM input'!$G$385:$P$434,A6offset,$E854)-INDEX('PTRM input'!$G$277:$P$326,A6offset,$E854))*OFFSET($F$7,0,$E854))-SUM($G854:AM854))*(OFFSET('PTRM input'!$G$477,0,$E854-1)/A6taxstdlife))))</f>
        <v>0</v>
      </c>
      <c r="AO854" s="251">
        <f ca="1">IF(A6taxstdlife="n/a","n/a",IF(A6taxstdlife="",0,IF(AO$3&gt;(A6stdlife+$E854),((INDEX('PTRM input'!$G$385:$P$434,A6offset,$E854)-INDEX('PTRM input'!$G$277:$P$326,A6offset,$E854))*OFFSET($F$7,0,$E854))-SUM($G854:AN854),(((INDEX('PTRM input'!$G$385:$P$434,A6offset,$E854)-INDEX('PTRM input'!$G$277:$P$326,A6offset,$E854))*OFFSET($F$7,0,$E854))-SUM($G854:AN854))*(OFFSET('PTRM input'!$G$477,0,$E854-1)/A6taxstdlife))))</f>
        <v>0</v>
      </c>
      <c r="AP854" s="251">
        <f ca="1">IF(A6taxstdlife="n/a","n/a",IF(A6taxstdlife="",0,IF(AP$3&gt;(A6stdlife+$E854),((INDEX('PTRM input'!$G$385:$P$434,A6offset,$E854)-INDEX('PTRM input'!$G$277:$P$326,A6offset,$E854))*OFFSET($F$7,0,$E854))-SUM($G854:AO854),(((INDEX('PTRM input'!$G$385:$P$434,A6offset,$E854)-INDEX('PTRM input'!$G$277:$P$326,A6offset,$E854))*OFFSET($F$7,0,$E854))-SUM($G854:AO854))*(OFFSET('PTRM input'!$G$477,0,$E854-1)/A6taxstdlife))))</f>
        <v>0</v>
      </c>
      <c r="AQ854" s="251">
        <f ca="1">IF(A6taxstdlife="n/a","n/a",IF(A6taxstdlife="",0,IF(AQ$3&gt;(A6stdlife+$E854),((INDEX('PTRM input'!$G$385:$P$434,A6offset,$E854)-INDEX('PTRM input'!$G$277:$P$326,A6offset,$E854))*OFFSET($F$7,0,$E854))-SUM($G854:AP854),(((INDEX('PTRM input'!$G$385:$P$434,A6offset,$E854)-INDEX('PTRM input'!$G$277:$P$326,A6offset,$E854))*OFFSET($F$7,0,$E854))-SUM($G854:AP854))*(OFFSET('PTRM input'!$G$477,0,$E854-1)/A6taxstdlife))))</f>
        <v>0</v>
      </c>
      <c r="AR854" s="251">
        <f ca="1">IF(A6taxstdlife="n/a","n/a",IF(A6taxstdlife="",0,IF(AR$3&gt;(A6stdlife+$E854),((INDEX('PTRM input'!$G$385:$P$434,A6offset,$E854)-INDEX('PTRM input'!$G$277:$P$326,A6offset,$E854))*OFFSET($F$7,0,$E854))-SUM($G854:AQ854),(((INDEX('PTRM input'!$G$385:$P$434,A6offset,$E854)-INDEX('PTRM input'!$G$277:$P$326,A6offset,$E854))*OFFSET($F$7,0,$E854))-SUM($G854:AQ854))*(OFFSET('PTRM input'!$G$477,0,$E854-1)/A6taxstdlife))))</f>
        <v>0</v>
      </c>
      <c r="AS854" s="251">
        <f ca="1">IF(A6taxstdlife="n/a","n/a",IF(A6taxstdlife="",0,IF(AS$3&gt;(A6stdlife+$E854),((INDEX('PTRM input'!$G$385:$P$434,A6offset,$E854)-INDEX('PTRM input'!$G$277:$P$326,A6offset,$E854))*OFFSET($F$7,0,$E854))-SUM($G854:AR854),(((INDEX('PTRM input'!$G$385:$P$434,A6offset,$E854)-INDEX('PTRM input'!$G$277:$P$326,A6offset,$E854))*OFFSET($F$7,0,$E854))-SUM($G854:AR854))*(OFFSET('PTRM input'!$G$477,0,$E854-1)/A6taxstdlife))))</f>
        <v>0</v>
      </c>
      <c r="AT854" s="251">
        <f ca="1">IF(A6taxstdlife="n/a","n/a",IF(A6taxstdlife="",0,IF(AT$3&gt;(A6stdlife+$E854),((INDEX('PTRM input'!$G$385:$P$434,A6offset,$E854)-INDEX('PTRM input'!$G$277:$P$326,A6offset,$E854))*OFFSET($F$7,0,$E854))-SUM($G854:AS854),(((INDEX('PTRM input'!$G$385:$P$434,A6offset,$E854)-INDEX('PTRM input'!$G$277:$P$326,A6offset,$E854))*OFFSET($F$7,0,$E854))-SUM($G854:AS854))*(OFFSET('PTRM input'!$G$477,0,$E854-1)/A6taxstdlife))))</f>
        <v>0</v>
      </c>
      <c r="AU854" s="251">
        <f ca="1">IF(A6taxstdlife="n/a","n/a",IF(A6taxstdlife="",0,IF(AU$3&gt;(A6stdlife+$E854),((INDEX('PTRM input'!$G$385:$P$434,A6offset,$E854)-INDEX('PTRM input'!$G$277:$P$326,A6offset,$E854))*OFFSET($F$7,0,$E854))-SUM($G854:AT854),(((INDEX('PTRM input'!$G$385:$P$434,A6offset,$E854)-INDEX('PTRM input'!$G$277:$P$326,A6offset,$E854))*OFFSET($F$7,0,$E854))-SUM($G854:AT854))*(OFFSET('PTRM input'!$G$477,0,$E854-1)/A6taxstdlife))))</f>
        <v>0</v>
      </c>
      <c r="AV854" s="251">
        <f ca="1">IF(A6taxstdlife="n/a","n/a",IF(A6taxstdlife="",0,IF(AV$3&gt;(A6stdlife+$E854),((INDEX('PTRM input'!$G$385:$P$434,A6offset,$E854)-INDEX('PTRM input'!$G$277:$P$326,A6offset,$E854))*OFFSET($F$7,0,$E854))-SUM($G854:AU854),(((INDEX('PTRM input'!$G$385:$P$434,A6offset,$E854)-INDEX('PTRM input'!$G$277:$P$326,A6offset,$E854))*OFFSET($F$7,0,$E854))-SUM($G854:AU854))*(OFFSET('PTRM input'!$G$477,0,$E854-1)/A6taxstdlife))))</f>
        <v>0</v>
      </c>
      <c r="AW854" s="251">
        <f ca="1">IF(A6taxstdlife="n/a","n/a",IF(A6taxstdlife="",0,IF(AW$3&gt;(A6stdlife+$E854),((INDEX('PTRM input'!$G$385:$P$434,A6offset,$E854)-INDEX('PTRM input'!$G$277:$P$326,A6offset,$E854))*OFFSET($F$7,0,$E854))-SUM($G854:AV854),(((INDEX('PTRM input'!$G$385:$P$434,A6offset,$E854)-INDEX('PTRM input'!$G$277:$P$326,A6offset,$E854))*OFFSET($F$7,0,$E854))-SUM($G854:AV854))*(OFFSET('PTRM input'!$G$477,0,$E854-1)/A6taxstdlife))))</f>
        <v>0</v>
      </c>
      <c r="AX854" s="251">
        <f ca="1">IF(A6taxstdlife="n/a","n/a",IF(A6taxstdlife="",0,IF(AX$3&gt;(A6stdlife+$E854),((INDEX('PTRM input'!$G$385:$P$434,A6offset,$E854)-INDEX('PTRM input'!$G$277:$P$326,A6offset,$E854))*OFFSET($F$7,0,$E854))-SUM($G854:AW854),(((INDEX('PTRM input'!$G$385:$P$434,A6offset,$E854)-INDEX('PTRM input'!$G$277:$P$326,A6offset,$E854))*OFFSET($F$7,0,$E854))-SUM($G854:AW854))*(OFFSET('PTRM input'!$G$477,0,$E854-1)/A6taxstdlife))))</f>
        <v>0</v>
      </c>
      <c r="AY854" s="251">
        <f ca="1">IF(A6taxstdlife="n/a","n/a",IF(A6taxstdlife="",0,IF(AY$3&gt;(A6stdlife+$E854),((INDEX('PTRM input'!$G$385:$P$434,A6offset,$E854)-INDEX('PTRM input'!$G$277:$P$326,A6offset,$E854))*OFFSET($F$7,0,$E854))-SUM($G854:AX854),(((INDEX('PTRM input'!$G$385:$P$434,A6offset,$E854)-INDEX('PTRM input'!$G$277:$P$326,A6offset,$E854))*OFFSET($F$7,0,$E854))-SUM($G854:AX854))*(OFFSET('PTRM input'!$G$477,0,$E854-1)/A6taxstdlife))))</f>
        <v>0</v>
      </c>
      <c r="AZ854" s="251">
        <f ca="1">IF(A6taxstdlife="n/a","n/a",IF(A6taxstdlife="",0,IF(AZ$3&gt;(A6stdlife+$E854),((INDEX('PTRM input'!$G$385:$P$434,A6offset,$E854)-INDEX('PTRM input'!$G$277:$P$326,A6offset,$E854))*OFFSET($F$7,0,$E854))-SUM($G854:AY854),(((INDEX('PTRM input'!$G$385:$P$434,A6offset,$E854)-INDEX('PTRM input'!$G$277:$P$326,A6offset,$E854))*OFFSET($F$7,0,$E854))-SUM($G854:AY854))*(OFFSET('PTRM input'!$G$477,0,$E854-1)/A6taxstdlife))))</f>
        <v>0</v>
      </c>
      <c r="BA854" s="251">
        <f ca="1">IF(A6taxstdlife="n/a","n/a",IF(A6taxstdlife="",0,IF(BA$3&gt;(A6stdlife+$E854),((INDEX('PTRM input'!$G$385:$P$434,A6offset,$E854)-INDEX('PTRM input'!$G$277:$P$326,A6offset,$E854))*OFFSET($F$7,0,$E854))-SUM($G854:AZ854),(((INDEX('PTRM input'!$G$385:$P$434,A6offset,$E854)-INDEX('PTRM input'!$G$277:$P$326,A6offset,$E854))*OFFSET($F$7,0,$E854))-SUM($G854:AZ854))*(OFFSET('PTRM input'!$G$477,0,$E854-1)/A6taxstdlife))))</f>
        <v>0</v>
      </c>
      <c r="BB854" s="251">
        <f ca="1">IF(A6taxstdlife="n/a","n/a",IF(A6taxstdlife="",0,IF(BB$3&gt;(A6stdlife+$E854),((INDEX('PTRM input'!$G$385:$P$434,A6offset,$E854)-INDEX('PTRM input'!$G$277:$P$326,A6offset,$E854))*OFFSET($F$7,0,$E854))-SUM($G854:BA854),(((INDEX('PTRM input'!$G$385:$P$434,A6offset,$E854)-INDEX('PTRM input'!$G$277:$P$326,A6offset,$E854))*OFFSET($F$7,0,$E854))-SUM($G854:BA854))*(OFFSET('PTRM input'!$G$477,0,$E854-1)/A6taxstdlife))))</f>
        <v>0</v>
      </c>
      <c r="BC854" s="251">
        <f ca="1">IF(A6taxstdlife="n/a","n/a",IF(A6taxstdlife="",0,IF(BC$3&gt;(A6stdlife+$E854),((INDEX('PTRM input'!$G$385:$P$434,A6offset,$E854)-INDEX('PTRM input'!$G$277:$P$326,A6offset,$E854))*OFFSET($F$7,0,$E854))-SUM($G854:BB854),(((INDEX('PTRM input'!$G$385:$P$434,A6offset,$E854)-INDEX('PTRM input'!$G$277:$P$326,A6offset,$E854))*OFFSET($F$7,0,$E854))-SUM($G854:BB854))*(OFFSET('PTRM input'!$G$477,0,$E854-1)/A6taxstdlife))))</f>
        <v>0</v>
      </c>
      <c r="BD854" s="251">
        <f ca="1">IF(A6taxstdlife="n/a","n/a",IF(A6taxstdlife="",0,IF(BD$3&gt;(A6stdlife+$E854),((INDEX('PTRM input'!$G$385:$P$434,A6offset,$E854)-INDEX('PTRM input'!$G$277:$P$326,A6offset,$E854))*OFFSET($F$7,0,$E854))-SUM($G854:BC854),(((INDEX('PTRM input'!$G$385:$P$434,A6offset,$E854)-INDEX('PTRM input'!$G$277:$P$326,A6offset,$E854))*OFFSET($F$7,0,$E854))-SUM($G854:BC854))*(OFFSET('PTRM input'!$G$477,0,$E854-1)/A6taxstdlife))))</f>
        <v>0</v>
      </c>
      <c r="BE854" s="251">
        <f ca="1">IF(A6taxstdlife="n/a","n/a",IF(A6taxstdlife="",0,IF(BE$3&gt;(A6stdlife+$E854),((INDEX('PTRM input'!$G$385:$P$434,A6offset,$E854)-INDEX('PTRM input'!$G$277:$P$326,A6offset,$E854))*OFFSET($F$7,0,$E854))-SUM($G854:BD854),(((INDEX('PTRM input'!$G$385:$P$434,A6offset,$E854)-INDEX('PTRM input'!$G$277:$P$326,A6offset,$E854))*OFFSET($F$7,0,$E854))-SUM($G854:BD854))*(OFFSET('PTRM input'!$G$477,0,$E854-1)/A6taxstdlife))))</f>
        <v>0</v>
      </c>
      <c r="BF854" s="251">
        <f ca="1">IF(A6taxstdlife="n/a","n/a",IF(A6taxstdlife="",0,IF(BF$3&gt;(A6stdlife+$E854),((INDEX('PTRM input'!$G$385:$P$434,A6offset,$E854)-INDEX('PTRM input'!$G$277:$P$326,A6offset,$E854))*OFFSET($F$7,0,$E854))-SUM($G854:BE854),(((INDEX('PTRM input'!$G$385:$P$434,A6offset,$E854)-INDEX('PTRM input'!$G$277:$P$326,A6offset,$E854))*OFFSET($F$7,0,$E854))-SUM($G854:BE854))*(OFFSET('PTRM input'!$G$477,0,$E854-1)/A6taxstdlife))))</f>
        <v>0</v>
      </c>
      <c r="BG854" s="251">
        <f ca="1">IF(A6taxstdlife="n/a","n/a",IF(A6taxstdlife="",0,IF(BG$3&gt;(A6stdlife+$E854),((INDEX('PTRM input'!$G$385:$P$434,A6offset,$E854)-INDEX('PTRM input'!$G$277:$P$326,A6offset,$E854))*OFFSET($F$7,0,$E854))-SUM($G854:BF854),(((INDEX('PTRM input'!$G$385:$P$434,A6offset,$E854)-INDEX('PTRM input'!$G$277:$P$326,A6offset,$E854))*OFFSET($F$7,0,$E854))-SUM($G854:BF854))*(OFFSET('PTRM input'!$G$477,0,$E854-1)/A6taxstdlife))))</f>
        <v>0</v>
      </c>
      <c r="BH854" s="251">
        <f ca="1">IF(A6taxstdlife="n/a","n/a",IF(A6taxstdlife="",0,IF(BH$3&gt;(A6stdlife+$E854),((INDEX('PTRM input'!$G$385:$P$434,A6offset,$E854)-INDEX('PTRM input'!$G$277:$P$326,A6offset,$E854))*OFFSET($F$7,0,$E854))-SUM($G854:BG854),(((INDEX('PTRM input'!$G$385:$P$434,A6offset,$E854)-INDEX('PTRM input'!$G$277:$P$326,A6offset,$E854))*OFFSET($F$7,0,$E854))-SUM($G854:BG854))*(OFFSET('PTRM input'!$G$477,0,$E854-1)/A6taxstdlife))))</f>
        <v>0</v>
      </c>
      <c r="BI854" s="251">
        <f ca="1">IF(A6taxstdlife="n/a","n/a",IF(A6taxstdlife="",0,IF(BI$3&gt;(A6stdlife+$E854),((INDEX('PTRM input'!$G$385:$P$434,A6offset,$E854)-INDEX('PTRM input'!$G$277:$P$326,A6offset,$E854))*OFFSET($F$7,0,$E854))-SUM($G854:BH854),(((INDEX('PTRM input'!$G$385:$P$434,A6offset,$E854)-INDEX('PTRM input'!$G$277:$P$326,A6offset,$E854))*OFFSET($F$7,0,$E854))-SUM($G854:BH854))*(OFFSET('PTRM input'!$G$477,0,$E854-1)/A6taxstdlife))))</f>
        <v>0</v>
      </c>
      <c r="BJ854" s="116"/>
      <c r="BK854" s="116"/>
      <c r="BL854" s="116"/>
      <c r="BM854" s="116"/>
    </row>
    <row r="855" spans="1:65" ht="12.75" hidden="1" customHeight="1" outlineLevel="2">
      <c r="A855" s="366"/>
      <c r="B855" s="19"/>
      <c r="C855" s="18"/>
      <c r="D855" s="760"/>
      <c r="E855" s="86">
        <v>9</v>
      </c>
      <c r="F855" s="356"/>
      <c r="G855" s="434"/>
      <c r="H855" s="435"/>
      <c r="I855" s="435"/>
      <c r="J855" s="435"/>
      <c r="K855" s="435"/>
      <c r="L855" s="435"/>
      <c r="M855" s="435"/>
      <c r="N855" s="435"/>
      <c r="O855" s="619"/>
      <c r="P855" s="251">
        <f ca="1">IF(A6taxstdlife="n/a","n/a",IF(A6taxstdlife="",0,IF(P$3&gt;(A6stdlife+$E855),((INDEX('PTRM input'!$G$385:$P$434,A6offset,$E855)-INDEX('PTRM input'!$G$277:$P$326,A6offset,$E855))*OFFSET($F$7,0,$E855))-SUM($G855:O855),(((INDEX('PTRM input'!$G$385:$P$434,A6offset,$E855)-INDEX('PTRM input'!$G$277:$P$326,A6offset,$E855))*OFFSET($F$7,0,$E855))-SUM($G855:O855))*(OFFSET('PTRM input'!$G$477,0,$E855-1)/A6taxstdlife))))</f>
        <v>0</v>
      </c>
      <c r="Q855" s="251">
        <f ca="1">IF(A6taxstdlife="n/a","n/a",IF(A6taxstdlife="",0,IF(Q$3&gt;(A6stdlife+$E855),((INDEX('PTRM input'!$G$385:$P$434,A6offset,$E855)-INDEX('PTRM input'!$G$277:$P$326,A6offset,$E855))*OFFSET($F$7,0,$E855))-SUM($G855:P855),(((INDEX('PTRM input'!$G$385:$P$434,A6offset,$E855)-INDEX('PTRM input'!$G$277:$P$326,A6offset,$E855))*OFFSET($F$7,0,$E855))-SUM($G855:P855))*(OFFSET('PTRM input'!$G$477,0,$E855-1)/A6taxstdlife))))</f>
        <v>0</v>
      </c>
      <c r="R855" s="251">
        <f ca="1">IF(A6taxstdlife="n/a","n/a",IF(A6taxstdlife="",0,IF(R$3&gt;(A6stdlife+$E855),((INDEX('PTRM input'!$G$385:$P$434,A6offset,$E855)-INDEX('PTRM input'!$G$277:$P$326,A6offset,$E855))*OFFSET($F$7,0,$E855))-SUM($G855:Q855),(((INDEX('PTRM input'!$G$385:$P$434,A6offset,$E855)-INDEX('PTRM input'!$G$277:$P$326,A6offset,$E855))*OFFSET($F$7,0,$E855))-SUM($G855:Q855))*(OFFSET('PTRM input'!$G$477,0,$E855-1)/A6taxstdlife))))</f>
        <v>0</v>
      </c>
      <c r="S855" s="251">
        <f ca="1">IF(A6taxstdlife="n/a","n/a",IF(A6taxstdlife="",0,IF(S$3&gt;(A6stdlife+$E855),((INDEX('PTRM input'!$G$385:$P$434,A6offset,$E855)-INDEX('PTRM input'!$G$277:$P$326,A6offset,$E855))*OFFSET($F$7,0,$E855))-SUM($G855:R855),(((INDEX('PTRM input'!$G$385:$P$434,A6offset,$E855)-INDEX('PTRM input'!$G$277:$P$326,A6offset,$E855))*OFFSET($F$7,0,$E855))-SUM($G855:R855))*(OFFSET('PTRM input'!$G$477,0,$E855-1)/A6taxstdlife))))</f>
        <v>0</v>
      </c>
      <c r="T855" s="251">
        <f ca="1">IF(A6taxstdlife="n/a","n/a",IF(A6taxstdlife="",0,IF(T$3&gt;(A6stdlife+$E855),((INDEX('PTRM input'!$G$385:$P$434,A6offset,$E855)-INDEX('PTRM input'!$G$277:$P$326,A6offset,$E855))*OFFSET($F$7,0,$E855))-SUM($G855:S855),(((INDEX('PTRM input'!$G$385:$P$434,A6offset,$E855)-INDEX('PTRM input'!$G$277:$P$326,A6offset,$E855))*OFFSET($F$7,0,$E855))-SUM($G855:S855))*(OFFSET('PTRM input'!$G$477,0,$E855-1)/A6taxstdlife))))</f>
        <v>0</v>
      </c>
      <c r="U855" s="251">
        <f ca="1">IF(A6taxstdlife="n/a","n/a",IF(A6taxstdlife="",0,IF(U$3&gt;(A6stdlife+$E855),((INDEX('PTRM input'!$G$385:$P$434,A6offset,$E855)-INDEX('PTRM input'!$G$277:$P$326,A6offset,$E855))*OFFSET($F$7,0,$E855))-SUM($G855:T855),(((INDEX('PTRM input'!$G$385:$P$434,A6offset,$E855)-INDEX('PTRM input'!$G$277:$P$326,A6offset,$E855))*OFFSET($F$7,0,$E855))-SUM($G855:T855))*(OFFSET('PTRM input'!$G$477,0,$E855-1)/A6taxstdlife))))</f>
        <v>0</v>
      </c>
      <c r="V855" s="251">
        <f ca="1">IF(A6taxstdlife="n/a","n/a",IF(A6taxstdlife="",0,IF(V$3&gt;(A6stdlife+$E855),((INDEX('PTRM input'!$G$385:$P$434,A6offset,$E855)-INDEX('PTRM input'!$G$277:$P$326,A6offset,$E855))*OFFSET($F$7,0,$E855))-SUM($G855:U855),(((INDEX('PTRM input'!$G$385:$P$434,A6offset,$E855)-INDEX('PTRM input'!$G$277:$P$326,A6offset,$E855))*OFFSET($F$7,0,$E855))-SUM($G855:U855))*(OFFSET('PTRM input'!$G$477,0,$E855-1)/A6taxstdlife))))</f>
        <v>0</v>
      </c>
      <c r="W855" s="251">
        <f ca="1">IF(A6taxstdlife="n/a","n/a",IF(A6taxstdlife="",0,IF(W$3&gt;(A6stdlife+$E855),((INDEX('PTRM input'!$G$385:$P$434,A6offset,$E855)-INDEX('PTRM input'!$G$277:$P$326,A6offset,$E855))*OFFSET($F$7,0,$E855))-SUM($G855:V855),(((INDEX('PTRM input'!$G$385:$P$434,A6offset,$E855)-INDEX('PTRM input'!$G$277:$P$326,A6offset,$E855))*OFFSET($F$7,0,$E855))-SUM($G855:V855))*(OFFSET('PTRM input'!$G$477,0,$E855-1)/A6taxstdlife))))</f>
        <v>0</v>
      </c>
      <c r="X855" s="251">
        <f ca="1">IF(A6taxstdlife="n/a","n/a",IF(A6taxstdlife="",0,IF(X$3&gt;(A6stdlife+$E855),((INDEX('PTRM input'!$G$385:$P$434,A6offset,$E855)-INDEX('PTRM input'!$G$277:$P$326,A6offset,$E855))*OFFSET($F$7,0,$E855))-SUM($G855:W855),(((INDEX('PTRM input'!$G$385:$P$434,A6offset,$E855)-INDEX('PTRM input'!$G$277:$P$326,A6offset,$E855))*OFFSET($F$7,0,$E855))-SUM($G855:W855))*(OFFSET('PTRM input'!$G$477,0,$E855-1)/A6taxstdlife))))</f>
        <v>0</v>
      </c>
      <c r="Y855" s="251">
        <f ca="1">IF(A6taxstdlife="n/a","n/a",IF(A6taxstdlife="",0,IF(Y$3&gt;(A6stdlife+$E855),((INDEX('PTRM input'!$G$385:$P$434,A6offset,$E855)-INDEX('PTRM input'!$G$277:$P$326,A6offset,$E855))*OFFSET($F$7,0,$E855))-SUM($G855:X855),(((INDEX('PTRM input'!$G$385:$P$434,A6offset,$E855)-INDEX('PTRM input'!$G$277:$P$326,A6offset,$E855))*OFFSET($F$7,0,$E855))-SUM($G855:X855))*(OFFSET('PTRM input'!$G$477,0,$E855-1)/A6taxstdlife))))</f>
        <v>0</v>
      </c>
      <c r="Z855" s="251">
        <f ca="1">IF(A6taxstdlife="n/a","n/a",IF(A6taxstdlife="",0,IF(Z$3&gt;(A6stdlife+$E855),((INDEX('PTRM input'!$G$385:$P$434,A6offset,$E855)-INDEX('PTRM input'!$G$277:$P$326,A6offset,$E855))*OFFSET($F$7,0,$E855))-SUM($G855:Y855),(((INDEX('PTRM input'!$G$385:$P$434,A6offset,$E855)-INDEX('PTRM input'!$G$277:$P$326,A6offset,$E855))*OFFSET($F$7,0,$E855))-SUM($G855:Y855))*(OFFSET('PTRM input'!$G$477,0,$E855-1)/A6taxstdlife))))</f>
        <v>0</v>
      </c>
      <c r="AA855" s="251">
        <f ca="1">IF(A6taxstdlife="n/a","n/a",IF(A6taxstdlife="",0,IF(AA$3&gt;(A6stdlife+$E855),((INDEX('PTRM input'!$G$385:$P$434,A6offset,$E855)-INDEX('PTRM input'!$G$277:$P$326,A6offset,$E855))*OFFSET($F$7,0,$E855))-SUM($G855:Z855),(((INDEX('PTRM input'!$G$385:$P$434,A6offset,$E855)-INDEX('PTRM input'!$G$277:$P$326,A6offset,$E855))*OFFSET($F$7,0,$E855))-SUM($G855:Z855))*(OFFSET('PTRM input'!$G$477,0,$E855-1)/A6taxstdlife))))</f>
        <v>0</v>
      </c>
      <c r="AB855" s="251">
        <f ca="1">IF(A6taxstdlife="n/a","n/a",IF(A6taxstdlife="",0,IF(AB$3&gt;(A6stdlife+$E855),((INDEX('PTRM input'!$G$385:$P$434,A6offset,$E855)-INDEX('PTRM input'!$G$277:$P$326,A6offset,$E855))*OFFSET($F$7,0,$E855))-SUM($G855:AA855),(((INDEX('PTRM input'!$G$385:$P$434,A6offset,$E855)-INDEX('PTRM input'!$G$277:$P$326,A6offset,$E855))*OFFSET($F$7,0,$E855))-SUM($G855:AA855))*(OFFSET('PTRM input'!$G$477,0,$E855-1)/A6taxstdlife))))</f>
        <v>0</v>
      </c>
      <c r="AC855" s="251">
        <f ca="1">IF(A6taxstdlife="n/a","n/a",IF(A6taxstdlife="",0,IF(AC$3&gt;(A6stdlife+$E855),((INDEX('PTRM input'!$G$385:$P$434,A6offset,$E855)-INDEX('PTRM input'!$G$277:$P$326,A6offset,$E855))*OFFSET($F$7,0,$E855))-SUM($G855:AB855),(((INDEX('PTRM input'!$G$385:$P$434,A6offset,$E855)-INDEX('PTRM input'!$G$277:$P$326,A6offset,$E855))*OFFSET($F$7,0,$E855))-SUM($G855:AB855))*(OFFSET('PTRM input'!$G$477,0,$E855-1)/A6taxstdlife))))</f>
        <v>0</v>
      </c>
      <c r="AD855" s="251">
        <f ca="1">IF(A6taxstdlife="n/a","n/a",IF(A6taxstdlife="",0,IF(AD$3&gt;(A6stdlife+$E855),((INDEX('PTRM input'!$G$385:$P$434,A6offset,$E855)-INDEX('PTRM input'!$G$277:$P$326,A6offset,$E855))*OFFSET($F$7,0,$E855))-SUM($G855:AC855),(((INDEX('PTRM input'!$G$385:$P$434,A6offset,$E855)-INDEX('PTRM input'!$G$277:$P$326,A6offset,$E855))*OFFSET($F$7,0,$E855))-SUM($G855:AC855))*(OFFSET('PTRM input'!$G$477,0,$E855-1)/A6taxstdlife))))</f>
        <v>0</v>
      </c>
      <c r="AE855" s="251">
        <f ca="1">IF(A6taxstdlife="n/a","n/a",IF(A6taxstdlife="",0,IF(AE$3&gt;(A6stdlife+$E855),((INDEX('PTRM input'!$G$385:$P$434,A6offset,$E855)-INDEX('PTRM input'!$G$277:$P$326,A6offset,$E855))*OFFSET($F$7,0,$E855))-SUM($G855:AD855),(((INDEX('PTRM input'!$G$385:$P$434,A6offset,$E855)-INDEX('PTRM input'!$G$277:$P$326,A6offset,$E855))*OFFSET($F$7,0,$E855))-SUM($G855:AD855))*(OFFSET('PTRM input'!$G$477,0,$E855-1)/A6taxstdlife))))</f>
        <v>0</v>
      </c>
      <c r="AF855" s="251">
        <f ca="1">IF(A6taxstdlife="n/a","n/a",IF(A6taxstdlife="",0,IF(AF$3&gt;(A6stdlife+$E855),((INDEX('PTRM input'!$G$385:$P$434,A6offset,$E855)-INDEX('PTRM input'!$G$277:$P$326,A6offset,$E855))*OFFSET($F$7,0,$E855))-SUM($G855:AE855),(((INDEX('PTRM input'!$G$385:$P$434,A6offset,$E855)-INDEX('PTRM input'!$G$277:$P$326,A6offset,$E855))*OFFSET($F$7,0,$E855))-SUM($G855:AE855))*(OFFSET('PTRM input'!$G$477,0,$E855-1)/A6taxstdlife))))</f>
        <v>0</v>
      </c>
      <c r="AG855" s="251">
        <f ca="1">IF(A6taxstdlife="n/a","n/a",IF(A6taxstdlife="",0,IF(AG$3&gt;(A6stdlife+$E855),((INDEX('PTRM input'!$G$385:$P$434,A6offset,$E855)-INDEX('PTRM input'!$G$277:$P$326,A6offset,$E855))*OFFSET($F$7,0,$E855))-SUM($G855:AF855),(((INDEX('PTRM input'!$G$385:$P$434,A6offset,$E855)-INDEX('PTRM input'!$G$277:$P$326,A6offset,$E855))*OFFSET($F$7,0,$E855))-SUM($G855:AF855))*(OFFSET('PTRM input'!$G$477,0,$E855-1)/A6taxstdlife))))</f>
        <v>0</v>
      </c>
      <c r="AH855" s="251">
        <f ca="1">IF(A6taxstdlife="n/a","n/a",IF(A6taxstdlife="",0,IF(AH$3&gt;(A6stdlife+$E855),((INDEX('PTRM input'!$G$385:$P$434,A6offset,$E855)-INDEX('PTRM input'!$G$277:$P$326,A6offset,$E855))*OFFSET($F$7,0,$E855))-SUM($G855:AG855),(((INDEX('PTRM input'!$G$385:$P$434,A6offset,$E855)-INDEX('PTRM input'!$G$277:$P$326,A6offset,$E855))*OFFSET($F$7,0,$E855))-SUM($G855:AG855))*(OFFSET('PTRM input'!$G$477,0,$E855-1)/A6taxstdlife))))</f>
        <v>0</v>
      </c>
      <c r="AI855" s="251">
        <f ca="1">IF(A6taxstdlife="n/a","n/a",IF(A6taxstdlife="",0,IF(AI$3&gt;(A6stdlife+$E855),((INDEX('PTRM input'!$G$385:$P$434,A6offset,$E855)-INDEX('PTRM input'!$G$277:$P$326,A6offset,$E855))*OFFSET($F$7,0,$E855))-SUM($G855:AH855),(((INDEX('PTRM input'!$G$385:$P$434,A6offset,$E855)-INDEX('PTRM input'!$G$277:$P$326,A6offset,$E855))*OFFSET($F$7,0,$E855))-SUM($G855:AH855))*(OFFSET('PTRM input'!$G$477,0,$E855-1)/A6taxstdlife))))</f>
        <v>0</v>
      </c>
      <c r="AJ855" s="251">
        <f ca="1">IF(A6taxstdlife="n/a","n/a",IF(A6taxstdlife="",0,IF(AJ$3&gt;(A6stdlife+$E855),((INDEX('PTRM input'!$G$385:$P$434,A6offset,$E855)-INDEX('PTRM input'!$G$277:$P$326,A6offset,$E855))*OFFSET($F$7,0,$E855))-SUM($G855:AI855),(((INDEX('PTRM input'!$G$385:$P$434,A6offset,$E855)-INDEX('PTRM input'!$G$277:$P$326,A6offset,$E855))*OFFSET($F$7,0,$E855))-SUM($G855:AI855))*(OFFSET('PTRM input'!$G$477,0,$E855-1)/A6taxstdlife))))</f>
        <v>0</v>
      </c>
      <c r="AK855" s="251">
        <f ca="1">IF(A6taxstdlife="n/a","n/a",IF(A6taxstdlife="",0,IF(AK$3&gt;(A6stdlife+$E855),((INDEX('PTRM input'!$G$385:$P$434,A6offset,$E855)-INDEX('PTRM input'!$G$277:$P$326,A6offset,$E855))*OFFSET($F$7,0,$E855))-SUM($G855:AJ855),(((INDEX('PTRM input'!$G$385:$P$434,A6offset,$E855)-INDEX('PTRM input'!$G$277:$P$326,A6offset,$E855))*OFFSET($F$7,0,$E855))-SUM($G855:AJ855))*(OFFSET('PTRM input'!$G$477,0,$E855-1)/A6taxstdlife))))</f>
        <v>0</v>
      </c>
      <c r="AL855" s="251">
        <f ca="1">IF(A6taxstdlife="n/a","n/a",IF(A6taxstdlife="",0,IF(AL$3&gt;(A6stdlife+$E855),((INDEX('PTRM input'!$G$385:$P$434,A6offset,$E855)-INDEX('PTRM input'!$G$277:$P$326,A6offset,$E855))*OFFSET($F$7,0,$E855))-SUM($G855:AK855),(((INDEX('PTRM input'!$G$385:$P$434,A6offset,$E855)-INDEX('PTRM input'!$G$277:$P$326,A6offset,$E855))*OFFSET($F$7,0,$E855))-SUM($G855:AK855))*(OFFSET('PTRM input'!$G$477,0,$E855-1)/A6taxstdlife))))</f>
        <v>0</v>
      </c>
      <c r="AM855" s="251">
        <f ca="1">IF(A6taxstdlife="n/a","n/a",IF(A6taxstdlife="",0,IF(AM$3&gt;(A6stdlife+$E855),((INDEX('PTRM input'!$G$385:$P$434,A6offset,$E855)-INDEX('PTRM input'!$G$277:$P$326,A6offset,$E855))*OFFSET($F$7,0,$E855))-SUM($G855:AL855),(((INDEX('PTRM input'!$G$385:$P$434,A6offset,$E855)-INDEX('PTRM input'!$G$277:$P$326,A6offset,$E855))*OFFSET($F$7,0,$E855))-SUM($G855:AL855))*(OFFSET('PTRM input'!$G$477,0,$E855-1)/A6taxstdlife))))</f>
        <v>0</v>
      </c>
      <c r="AN855" s="251">
        <f ca="1">IF(A6taxstdlife="n/a","n/a",IF(A6taxstdlife="",0,IF(AN$3&gt;(A6stdlife+$E855),((INDEX('PTRM input'!$G$385:$P$434,A6offset,$E855)-INDEX('PTRM input'!$G$277:$P$326,A6offset,$E855))*OFFSET($F$7,0,$E855))-SUM($G855:AM855),(((INDEX('PTRM input'!$G$385:$P$434,A6offset,$E855)-INDEX('PTRM input'!$G$277:$P$326,A6offset,$E855))*OFFSET($F$7,0,$E855))-SUM($G855:AM855))*(OFFSET('PTRM input'!$G$477,0,$E855-1)/A6taxstdlife))))</f>
        <v>0</v>
      </c>
      <c r="AO855" s="251">
        <f ca="1">IF(A6taxstdlife="n/a","n/a",IF(A6taxstdlife="",0,IF(AO$3&gt;(A6stdlife+$E855),((INDEX('PTRM input'!$G$385:$P$434,A6offset,$E855)-INDEX('PTRM input'!$G$277:$P$326,A6offset,$E855))*OFFSET($F$7,0,$E855))-SUM($G855:AN855),(((INDEX('PTRM input'!$G$385:$P$434,A6offset,$E855)-INDEX('PTRM input'!$G$277:$P$326,A6offset,$E855))*OFFSET($F$7,0,$E855))-SUM($G855:AN855))*(OFFSET('PTRM input'!$G$477,0,$E855-1)/A6taxstdlife))))</f>
        <v>0</v>
      </c>
      <c r="AP855" s="251">
        <f ca="1">IF(A6taxstdlife="n/a","n/a",IF(A6taxstdlife="",0,IF(AP$3&gt;(A6stdlife+$E855),((INDEX('PTRM input'!$G$385:$P$434,A6offset,$E855)-INDEX('PTRM input'!$G$277:$P$326,A6offset,$E855))*OFFSET($F$7,0,$E855))-SUM($G855:AO855),(((INDEX('PTRM input'!$G$385:$P$434,A6offset,$E855)-INDEX('PTRM input'!$G$277:$P$326,A6offset,$E855))*OFFSET($F$7,0,$E855))-SUM($G855:AO855))*(OFFSET('PTRM input'!$G$477,0,$E855-1)/A6taxstdlife))))</f>
        <v>0</v>
      </c>
      <c r="AQ855" s="251">
        <f ca="1">IF(A6taxstdlife="n/a","n/a",IF(A6taxstdlife="",0,IF(AQ$3&gt;(A6stdlife+$E855),((INDEX('PTRM input'!$G$385:$P$434,A6offset,$E855)-INDEX('PTRM input'!$G$277:$P$326,A6offset,$E855))*OFFSET($F$7,0,$E855))-SUM($G855:AP855),(((INDEX('PTRM input'!$G$385:$P$434,A6offset,$E855)-INDEX('PTRM input'!$G$277:$P$326,A6offset,$E855))*OFFSET($F$7,0,$E855))-SUM($G855:AP855))*(OFFSET('PTRM input'!$G$477,0,$E855-1)/A6taxstdlife))))</f>
        <v>0</v>
      </c>
      <c r="AR855" s="251">
        <f ca="1">IF(A6taxstdlife="n/a","n/a",IF(A6taxstdlife="",0,IF(AR$3&gt;(A6stdlife+$E855),((INDEX('PTRM input'!$G$385:$P$434,A6offset,$E855)-INDEX('PTRM input'!$G$277:$P$326,A6offset,$E855))*OFFSET($F$7,0,$E855))-SUM($G855:AQ855),(((INDEX('PTRM input'!$G$385:$P$434,A6offset,$E855)-INDEX('PTRM input'!$G$277:$P$326,A6offset,$E855))*OFFSET($F$7,0,$E855))-SUM($G855:AQ855))*(OFFSET('PTRM input'!$G$477,0,$E855-1)/A6taxstdlife))))</f>
        <v>0</v>
      </c>
      <c r="AS855" s="251">
        <f ca="1">IF(A6taxstdlife="n/a","n/a",IF(A6taxstdlife="",0,IF(AS$3&gt;(A6stdlife+$E855),((INDEX('PTRM input'!$G$385:$P$434,A6offset,$E855)-INDEX('PTRM input'!$G$277:$P$326,A6offset,$E855))*OFFSET($F$7,0,$E855))-SUM($G855:AR855),(((INDEX('PTRM input'!$G$385:$P$434,A6offset,$E855)-INDEX('PTRM input'!$G$277:$P$326,A6offset,$E855))*OFFSET($F$7,0,$E855))-SUM($G855:AR855))*(OFFSET('PTRM input'!$G$477,0,$E855-1)/A6taxstdlife))))</f>
        <v>0</v>
      </c>
      <c r="AT855" s="251">
        <f ca="1">IF(A6taxstdlife="n/a","n/a",IF(A6taxstdlife="",0,IF(AT$3&gt;(A6stdlife+$E855),((INDEX('PTRM input'!$G$385:$P$434,A6offset,$E855)-INDEX('PTRM input'!$G$277:$P$326,A6offset,$E855))*OFFSET($F$7,0,$E855))-SUM($G855:AS855),(((INDEX('PTRM input'!$G$385:$P$434,A6offset,$E855)-INDEX('PTRM input'!$G$277:$P$326,A6offset,$E855))*OFFSET($F$7,0,$E855))-SUM($G855:AS855))*(OFFSET('PTRM input'!$G$477,0,$E855-1)/A6taxstdlife))))</f>
        <v>0</v>
      </c>
      <c r="AU855" s="251">
        <f ca="1">IF(A6taxstdlife="n/a","n/a",IF(A6taxstdlife="",0,IF(AU$3&gt;(A6stdlife+$E855),((INDEX('PTRM input'!$G$385:$P$434,A6offset,$E855)-INDEX('PTRM input'!$G$277:$P$326,A6offset,$E855))*OFFSET($F$7,0,$E855))-SUM($G855:AT855),(((INDEX('PTRM input'!$G$385:$P$434,A6offset,$E855)-INDEX('PTRM input'!$G$277:$P$326,A6offset,$E855))*OFFSET($F$7,0,$E855))-SUM($G855:AT855))*(OFFSET('PTRM input'!$G$477,0,$E855-1)/A6taxstdlife))))</f>
        <v>0</v>
      </c>
      <c r="AV855" s="251">
        <f ca="1">IF(A6taxstdlife="n/a","n/a",IF(A6taxstdlife="",0,IF(AV$3&gt;(A6stdlife+$E855),((INDEX('PTRM input'!$G$385:$P$434,A6offset,$E855)-INDEX('PTRM input'!$G$277:$P$326,A6offset,$E855))*OFFSET($F$7,0,$E855))-SUM($G855:AU855),(((INDEX('PTRM input'!$G$385:$P$434,A6offset,$E855)-INDEX('PTRM input'!$G$277:$P$326,A6offset,$E855))*OFFSET($F$7,0,$E855))-SUM($G855:AU855))*(OFFSET('PTRM input'!$G$477,0,$E855-1)/A6taxstdlife))))</f>
        <v>0</v>
      </c>
      <c r="AW855" s="251">
        <f ca="1">IF(A6taxstdlife="n/a","n/a",IF(A6taxstdlife="",0,IF(AW$3&gt;(A6stdlife+$E855),((INDEX('PTRM input'!$G$385:$P$434,A6offset,$E855)-INDEX('PTRM input'!$G$277:$P$326,A6offset,$E855))*OFFSET($F$7,0,$E855))-SUM($G855:AV855),(((INDEX('PTRM input'!$G$385:$P$434,A6offset,$E855)-INDEX('PTRM input'!$G$277:$P$326,A6offset,$E855))*OFFSET($F$7,0,$E855))-SUM($G855:AV855))*(OFFSET('PTRM input'!$G$477,0,$E855-1)/A6taxstdlife))))</f>
        <v>0</v>
      </c>
      <c r="AX855" s="251">
        <f ca="1">IF(A6taxstdlife="n/a","n/a",IF(A6taxstdlife="",0,IF(AX$3&gt;(A6stdlife+$E855),((INDEX('PTRM input'!$G$385:$P$434,A6offset,$E855)-INDEX('PTRM input'!$G$277:$P$326,A6offset,$E855))*OFFSET($F$7,0,$E855))-SUM($G855:AW855),(((INDEX('PTRM input'!$G$385:$P$434,A6offset,$E855)-INDEX('PTRM input'!$G$277:$P$326,A6offset,$E855))*OFFSET($F$7,0,$E855))-SUM($G855:AW855))*(OFFSET('PTRM input'!$G$477,0,$E855-1)/A6taxstdlife))))</f>
        <v>0</v>
      </c>
      <c r="AY855" s="251">
        <f ca="1">IF(A6taxstdlife="n/a","n/a",IF(A6taxstdlife="",0,IF(AY$3&gt;(A6stdlife+$E855),((INDEX('PTRM input'!$G$385:$P$434,A6offset,$E855)-INDEX('PTRM input'!$G$277:$P$326,A6offset,$E855))*OFFSET($F$7,0,$E855))-SUM($G855:AX855),(((INDEX('PTRM input'!$G$385:$P$434,A6offset,$E855)-INDEX('PTRM input'!$G$277:$P$326,A6offset,$E855))*OFFSET($F$7,0,$E855))-SUM($G855:AX855))*(OFFSET('PTRM input'!$G$477,0,$E855-1)/A6taxstdlife))))</f>
        <v>0</v>
      </c>
      <c r="AZ855" s="251">
        <f ca="1">IF(A6taxstdlife="n/a","n/a",IF(A6taxstdlife="",0,IF(AZ$3&gt;(A6stdlife+$E855),((INDEX('PTRM input'!$G$385:$P$434,A6offset,$E855)-INDEX('PTRM input'!$G$277:$P$326,A6offset,$E855))*OFFSET($F$7,0,$E855))-SUM($G855:AY855),(((INDEX('PTRM input'!$G$385:$P$434,A6offset,$E855)-INDEX('PTRM input'!$G$277:$P$326,A6offset,$E855))*OFFSET($F$7,0,$E855))-SUM($G855:AY855))*(OFFSET('PTRM input'!$G$477,0,$E855-1)/A6taxstdlife))))</f>
        <v>0</v>
      </c>
      <c r="BA855" s="251">
        <f ca="1">IF(A6taxstdlife="n/a","n/a",IF(A6taxstdlife="",0,IF(BA$3&gt;(A6stdlife+$E855),((INDEX('PTRM input'!$G$385:$P$434,A6offset,$E855)-INDEX('PTRM input'!$G$277:$P$326,A6offset,$E855))*OFFSET($F$7,0,$E855))-SUM($G855:AZ855),(((INDEX('PTRM input'!$G$385:$P$434,A6offset,$E855)-INDEX('PTRM input'!$G$277:$P$326,A6offset,$E855))*OFFSET($F$7,0,$E855))-SUM($G855:AZ855))*(OFFSET('PTRM input'!$G$477,0,$E855-1)/A6taxstdlife))))</f>
        <v>0</v>
      </c>
      <c r="BB855" s="251">
        <f ca="1">IF(A6taxstdlife="n/a","n/a",IF(A6taxstdlife="",0,IF(BB$3&gt;(A6stdlife+$E855),((INDEX('PTRM input'!$G$385:$P$434,A6offset,$E855)-INDEX('PTRM input'!$G$277:$P$326,A6offset,$E855))*OFFSET($F$7,0,$E855))-SUM($G855:BA855),(((INDEX('PTRM input'!$G$385:$P$434,A6offset,$E855)-INDEX('PTRM input'!$G$277:$P$326,A6offset,$E855))*OFFSET($F$7,0,$E855))-SUM($G855:BA855))*(OFFSET('PTRM input'!$G$477,0,$E855-1)/A6taxstdlife))))</f>
        <v>0</v>
      </c>
      <c r="BC855" s="251">
        <f ca="1">IF(A6taxstdlife="n/a","n/a",IF(A6taxstdlife="",0,IF(BC$3&gt;(A6stdlife+$E855),((INDEX('PTRM input'!$G$385:$P$434,A6offset,$E855)-INDEX('PTRM input'!$G$277:$P$326,A6offset,$E855))*OFFSET($F$7,0,$E855))-SUM($G855:BB855),(((INDEX('PTRM input'!$G$385:$P$434,A6offset,$E855)-INDEX('PTRM input'!$G$277:$P$326,A6offset,$E855))*OFFSET($F$7,0,$E855))-SUM($G855:BB855))*(OFFSET('PTRM input'!$G$477,0,$E855-1)/A6taxstdlife))))</f>
        <v>0</v>
      </c>
      <c r="BD855" s="251">
        <f ca="1">IF(A6taxstdlife="n/a","n/a",IF(A6taxstdlife="",0,IF(BD$3&gt;(A6stdlife+$E855),((INDEX('PTRM input'!$G$385:$P$434,A6offset,$E855)-INDEX('PTRM input'!$G$277:$P$326,A6offset,$E855))*OFFSET($F$7,0,$E855))-SUM($G855:BC855),(((INDEX('PTRM input'!$G$385:$P$434,A6offset,$E855)-INDEX('PTRM input'!$G$277:$P$326,A6offset,$E855))*OFFSET($F$7,0,$E855))-SUM($G855:BC855))*(OFFSET('PTRM input'!$G$477,0,$E855-1)/A6taxstdlife))))</f>
        <v>0</v>
      </c>
      <c r="BE855" s="251">
        <f ca="1">IF(A6taxstdlife="n/a","n/a",IF(A6taxstdlife="",0,IF(BE$3&gt;(A6stdlife+$E855),((INDEX('PTRM input'!$G$385:$P$434,A6offset,$E855)-INDEX('PTRM input'!$G$277:$P$326,A6offset,$E855))*OFFSET($F$7,0,$E855))-SUM($G855:BD855),(((INDEX('PTRM input'!$G$385:$P$434,A6offset,$E855)-INDEX('PTRM input'!$G$277:$P$326,A6offset,$E855))*OFFSET($F$7,0,$E855))-SUM($G855:BD855))*(OFFSET('PTRM input'!$G$477,0,$E855-1)/A6taxstdlife))))</f>
        <v>0</v>
      </c>
      <c r="BF855" s="251">
        <f ca="1">IF(A6taxstdlife="n/a","n/a",IF(A6taxstdlife="",0,IF(BF$3&gt;(A6stdlife+$E855),((INDEX('PTRM input'!$G$385:$P$434,A6offset,$E855)-INDEX('PTRM input'!$G$277:$P$326,A6offset,$E855))*OFFSET($F$7,0,$E855))-SUM($G855:BE855),(((INDEX('PTRM input'!$G$385:$P$434,A6offset,$E855)-INDEX('PTRM input'!$G$277:$P$326,A6offset,$E855))*OFFSET($F$7,0,$E855))-SUM($G855:BE855))*(OFFSET('PTRM input'!$G$477,0,$E855-1)/A6taxstdlife))))</f>
        <v>0</v>
      </c>
      <c r="BG855" s="251">
        <f ca="1">IF(A6taxstdlife="n/a","n/a",IF(A6taxstdlife="",0,IF(BG$3&gt;(A6stdlife+$E855),((INDEX('PTRM input'!$G$385:$P$434,A6offset,$E855)-INDEX('PTRM input'!$G$277:$P$326,A6offset,$E855))*OFFSET($F$7,0,$E855))-SUM($G855:BF855),(((INDEX('PTRM input'!$G$385:$P$434,A6offset,$E855)-INDEX('PTRM input'!$G$277:$P$326,A6offset,$E855))*OFFSET($F$7,0,$E855))-SUM($G855:BF855))*(OFFSET('PTRM input'!$G$477,0,$E855-1)/A6taxstdlife))))</f>
        <v>0</v>
      </c>
      <c r="BH855" s="251">
        <f ca="1">IF(A6taxstdlife="n/a","n/a",IF(A6taxstdlife="",0,IF(BH$3&gt;(A6stdlife+$E855),((INDEX('PTRM input'!$G$385:$P$434,A6offset,$E855)-INDEX('PTRM input'!$G$277:$P$326,A6offset,$E855))*OFFSET($F$7,0,$E855))-SUM($G855:BG855),(((INDEX('PTRM input'!$G$385:$P$434,A6offset,$E855)-INDEX('PTRM input'!$G$277:$P$326,A6offset,$E855))*OFFSET($F$7,0,$E855))-SUM($G855:BG855))*(OFFSET('PTRM input'!$G$477,0,$E855-1)/A6taxstdlife))))</f>
        <v>0</v>
      </c>
      <c r="BI855" s="251">
        <f ca="1">IF(A6taxstdlife="n/a","n/a",IF(A6taxstdlife="",0,IF(BI$3&gt;(A6stdlife+$E855),((INDEX('PTRM input'!$G$385:$P$434,A6offset,$E855)-INDEX('PTRM input'!$G$277:$P$326,A6offset,$E855))*OFFSET($F$7,0,$E855))-SUM($G855:BH855),(((INDEX('PTRM input'!$G$385:$P$434,A6offset,$E855)-INDEX('PTRM input'!$G$277:$P$326,A6offset,$E855))*OFFSET($F$7,0,$E855))-SUM($G855:BH855))*(OFFSET('PTRM input'!$G$477,0,$E855-1)/A6taxstdlife))))</f>
        <v>0</v>
      </c>
      <c r="BJ855" s="116"/>
      <c r="BK855" s="116"/>
      <c r="BL855" s="116"/>
      <c r="BM855" s="116"/>
    </row>
    <row r="856" spans="1:65" ht="12.75" hidden="1" customHeight="1" outlineLevel="2">
      <c r="A856" s="366"/>
      <c r="B856" s="19"/>
      <c r="C856" s="18"/>
      <c r="D856" s="760"/>
      <c r="E856" s="87">
        <v>10</v>
      </c>
      <c r="F856" s="356"/>
      <c r="G856" s="434"/>
      <c r="H856" s="435"/>
      <c r="I856" s="435"/>
      <c r="J856" s="435"/>
      <c r="K856" s="435"/>
      <c r="L856" s="435"/>
      <c r="M856" s="435"/>
      <c r="N856" s="435"/>
      <c r="O856" s="435"/>
      <c r="P856" s="619"/>
      <c r="Q856" s="251">
        <f ca="1">IF(A6taxstdlife="n/a","n/a",IF(A6taxstdlife="",0,IF(Q$3&gt;(A6stdlife+$E856),((INDEX('PTRM input'!$G$385:$P$434,A6offset,$E856)-INDEX('PTRM input'!$G$277:$P$326,A6offset,$E856))*OFFSET($F$7,0,$E856))-SUM($G856:P856),(((INDEX('PTRM input'!$G$385:$P$434,A6offset,$E856)-INDEX('PTRM input'!$G$277:$P$326,A6offset,$E856))*OFFSET($F$7,0,$E856))-SUM($G856:P856))*(OFFSET('PTRM input'!$G$477,0,$E856-1)/A6taxstdlife))))</f>
        <v>0</v>
      </c>
      <c r="R856" s="251">
        <f ca="1">IF(A6taxstdlife="n/a","n/a",IF(A6taxstdlife="",0,IF(R$3&gt;(A6stdlife+$E856),((INDEX('PTRM input'!$G$385:$P$434,A6offset,$E856)-INDEX('PTRM input'!$G$277:$P$326,A6offset,$E856))*OFFSET($F$7,0,$E856))-SUM($G856:Q856),(((INDEX('PTRM input'!$G$385:$P$434,A6offset,$E856)-INDEX('PTRM input'!$G$277:$P$326,A6offset,$E856))*OFFSET($F$7,0,$E856))-SUM($G856:Q856))*(OFFSET('PTRM input'!$G$477,0,$E856-1)/A6taxstdlife))))</f>
        <v>0</v>
      </c>
      <c r="S856" s="251">
        <f ca="1">IF(A6taxstdlife="n/a","n/a",IF(A6taxstdlife="",0,IF(S$3&gt;(A6stdlife+$E856),((INDEX('PTRM input'!$G$385:$P$434,A6offset,$E856)-INDEX('PTRM input'!$G$277:$P$326,A6offset,$E856))*OFFSET($F$7,0,$E856))-SUM($G856:R856),(((INDEX('PTRM input'!$G$385:$P$434,A6offset,$E856)-INDEX('PTRM input'!$G$277:$P$326,A6offset,$E856))*OFFSET($F$7,0,$E856))-SUM($G856:R856))*(OFFSET('PTRM input'!$G$477,0,$E856-1)/A6taxstdlife))))</f>
        <v>0</v>
      </c>
      <c r="T856" s="251">
        <f ca="1">IF(A6taxstdlife="n/a","n/a",IF(A6taxstdlife="",0,IF(T$3&gt;(A6stdlife+$E856),((INDEX('PTRM input'!$G$385:$P$434,A6offset,$E856)-INDEX('PTRM input'!$G$277:$P$326,A6offset,$E856))*OFFSET($F$7,0,$E856))-SUM($G856:S856),(((INDEX('PTRM input'!$G$385:$P$434,A6offset,$E856)-INDEX('PTRM input'!$G$277:$P$326,A6offset,$E856))*OFFSET($F$7,0,$E856))-SUM($G856:S856))*(OFFSET('PTRM input'!$G$477,0,$E856-1)/A6taxstdlife))))</f>
        <v>0</v>
      </c>
      <c r="U856" s="251">
        <f ca="1">IF(A6taxstdlife="n/a","n/a",IF(A6taxstdlife="",0,IF(U$3&gt;(A6stdlife+$E856),((INDEX('PTRM input'!$G$385:$P$434,A6offset,$E856)-INDEX('PTRM input'!$G$277:$P$326,A6offset,$E856))*OFFSET($F$7,0,$E856))-SUM($G856:T856),(((INDEX('PTRM input'!$G$385:$P$434,A6offset,$E856)-INDEX('PTRM input'!$G$277:$P$326,A6offset,$E856))*OFFSET($F$7,0,$E856))-SUM($G856:T856))*(OFFSET('PTRM input'!$G$477,0,$E856-1)/A6taxstdlife))))</f>
        <v>0</v>
      </c>
      <c r="V856" s="251">
        <f ca="1">IF(A6taxstdlife="n/a","n/a",IF(A6taxstdlife="",0,IF(V$3&gt;(A6stdlife+$E856),((INDEX('PTRM input'!$G$385:$P$434,A6offset,$E856)-INDEX('PTRM input'!$G$277:$P$326,A6offset,$E856))*OFFSET($F$7,0,$E856))-SUM($G856:U856),(((INDEX('PTRM input'!$G$385:$P$434,A6offset,$E856)-INDEX('PTRM input'!$G$277:$P$326,A6offset,$E856))*OFFSET($F$7,0,$E856))-SUM($G856:U856))*(OFFSET('PTRM input'!$G$477,0,$E856-1)/A6taxstdlife))))</f>
        <v>0</v>
      </c>
      <c r="W856" s="251">
        <f ca="1">IF(A6taxstdlife="n/a","n/a",IF(A6taxstdlife="",0,IF(W$3&gt;(A6stdlife+$E856),((INDEX('PTRM input'!$G$385:$P$434,A6offset,$E856)-INDEX('PTRM input'!$G$277:$P$326,A6offset,$E856))*OFFSET($F$7,0,$E856))-SUM($G856:V856),(((INDEX('PTRM input'!$G$385:$P$434,A6offset,$E856)-INDEX('PTRM input'!$G$277:$P$326,A6offset,$E856))*OFFSET($F$7,0,$E856))-SUM($G856:V856))*(OFFSET('PTRM input'!$G$477,0,$E856-1)/A6taxstdlife))))</f>
        <v>0</v>
      </c>
      <c r="X856" s="251">
        <f ca="1">IF(A6taxstdlife="n/a","n/a",IF(A6taxstdlife="",0,IF(X$3&gt;(A6stdlife+$E856),((INDEX('PTRM input'!$G$385:$P$434,A6offset,$E856)-INDEX('PTRM input'!$G$277:$P$326,A6offset,$E856))*OFFSET($F$7,0,$E856))-SUM($G856:W856),(((INDEX('PTRM input'!$G$385:$P$434,A6offset,$E856)-INDEX('PTRM input'!$G$277:$P$326,A6offset,$E856))*OFFSET($F$7,0,$E856))-SUM($G856:W856))*(OFFSET('PTRM input'!$G$477,0,$E856-1)/A6taxstdlife))))</f>
        <v>0</v>
      </c>
      <c r="Y856" s="251">
        <f ca="1">IF(A6taxstdlife="n/a","n/a",IF(A6taxstdlife="",0,IF(Y$3&gt;(A6stdlife+$E856),((INDEX('PTRM input'!$G$385:$P$434,A6offset,$E856)-INDEX('PTRM input'!$G$277:$P$326,A6offset,$E856))*OFFSET($F$7,0,$E856))-SUM($G856:X856),(((INDEX('PTRM input'!$G$385:$P$434,A6offset,$E856)-INDEX('PTRM input'!$G$277:$P$326,A6offset,$E856))*OFFSET($F$7,0,$E856))-SUM($G856:X856))*(OFFSET('PTRM input'!$G$477,0,$E856-1)/A6taxstdlife))))</f>
        <v>0</v>
      </c>
      <c r="Z856" s="251">
        <f ca="1">IF(A6taxstdlife="n/a","n/a",IF(A6taxstdlife="",0,IF(Z$3&gt;(A6stdlife+$E856),((INDEX('PTRM input'!$G$385:$P$434,A6offset,$E856)-INDEX('PTRM input'!$G$277:$P$326,A6offset,$E856))*OFFSET($F$7,0,$E856))-SUM($G856:Y856),(((INDEX('PTRM input'!$G$385:$P$434,A6offset,$E856)-INDEX('PTRM input'!$G$277:$P$326,A6offset,$E856))*OFFSET($F$7,0,$E856))-SUM($G856:Y856))*(OFFSET('PTRM input'!$G$477,0,$E856-1)/A6taxstdlife))))</f>
        <v>0</v>
      </c>
      <c r="AA856" s="251">
        <f ca="1">IF(A6taxstdlife="n/a","n/a",IF(A6taxstdlife="",0,IF(AA$3&gt;(A6stdlife+$E856),((INDEX('PTRM input'!$G$385:$P$434,A6offset,$E856)-INDEX('PTRM input'!$G$277:$P$326,A6offset,$E856))*OFFSET($F$7,0,$E856))-SUM($G856:Z856),(((INDEX('PTRM input'!$G$385:$P$434,A6offset,$E856)-INDEX('PTRM input'!$G$277:$P$326,A6offset,$E856))*OFFSET($F$7,0,$E856))-SUM($G856:Z856))*(OFFSET('PTRM input'!$G$477,0,$E856-1)/A6taxstdlife))))</f>
        <v>0</v>
      </c>
      <c r="AB856" s="251">
        <f ca="1">IF(A6taxstdlife="n/a","n/a",IF(A6taxstdlife="",0,IF(AB$3&gt;(A6stdlife+$E856),((INDEX('PTRM input'!$G$385:$P$434,A6offset,$E856)-INDEX('PTRM input'!$G$277:$P$326,A6offset,$E856))*OFFSET($F$7,0,$E856))-SUM($G856:AA856),(((INDEX('PTRM input'!$G$385:$P$434,A6offset,$E856)-INDEX('PTRM input'!$G$277:$P$326,A6offset,$E856))*OFFSET($F$7,0,$E856))-SUM($G856:AA856))*(OFFSET('PTRM input'!$G$477,0,$E856-1)/A6taxstdlife))))</f>
        <v>0</v>
      </c>
      <c r="AC856" s="251">
        <f ca="1">IF(A6taxstdlife="n/a","n/a",IF(A6taxstdlife="",0,IF(AC$3&gt;(A6stdlife+$E856),((INDEX('PTRM input'!$G$385:$P$434,A6offset,$E856)-INDEX('PTRM input'!$G$277:$P$326,A6offset,$E856))*OFFSET($F$7,0,$E856))-SUM($G856:AB856),(((INDEX('PTRM input'!$G$385:$P$434,A6offset,$E856)-INDEX('PTRM input'!$G$277:$P$326,A6offset,$E856))*OFFSET($F$7,0,$E856))-SUM($G856:AB856))*(OFFSET('PTRM input'!$G$477,0,$E856-1)/A6taxstdlife))))</f>
        <v>0</v>
      </c>
      <c r="AD856" s="251">
        <f ca="1">IF(A6taxstdlife="n/a","n/a",IF(A6taxstdlife="",0,IF(AD$3&gt;(A6stdlife+$E856),((INDEX('PTRM input'!$G$385:$P$434,A6offset,$E856)-INDEX('PTRM input'!$G$277:$P$326,A6offset,$E856))*OFFSET($F$7,0,$E856))-SUM($G856:AC856),(((INDEX('PTRM input'!$G$385:$P$434,A6offset,$E856)-INDEX('PTRM input'!$G$277:$P$326,A6offset,$E856))*OFFSET($F$7,0,$E856))-SUM($G856:AC856))*(OFFSET('PTRM input'!$G$477,0,$E856-1)/A6taxstdlife))))</f>
        <v>0</v>
      </c>
      <c r="AE856" s="251">
        <f ca="1">IF(A6taxstdlife="n/a","n/a",IF(A6taxstdlife="",0,IF(AE$3&gt;(A6stdlife+$E856),((INDEX('PTRM input'!$G$385:$P$434,A6offset,$E856)-INDEX('PTRM input'!$G$277:$P$326,A6offset,$E856))*OFFSET($F$7,0,$E856))-SUM($G856:AD856),(((INDEX('PTRM input'!$G$385:$P$434,A6offset,$E856)-INDEX('PTRM input'!$G$277:$P$326,A6offset,$E856))*OFFSET($F$7,0,$E856))-SUM($G856:AD856))*(OFFSET('PTRM input'!$G$477,0,$E856-1)/A6taxstdlife))))</f>
        <v>0</v>
      </c>
      <c r="AF856" s="251">
        <f ca="1">IF(A6taxstdlife="n/a","n/a",IF(A6taxstdlife="",0,IF(AF$3&gt;(A6stdlife+$E856),((INDEX('PTRM input'!$G$385:$P$434,A6offset,$E856)-INDEX('PTRM input'!$G$277:$P$326,A6offset,$E856))*OFFSET($F$7,0,$E856))-SUM($G856:AE856),(((INDEX('PTRM input'!$G$385:$P$434,A6offset,$E856)-INDEX('PTRM input'!$G$277:$P$326,A6offset,$E856))*OFFSET($F$7,0,$E856))-SUM($G856:AE856))*(OFFSET('PTRM input'!$G$477,0,$E856-1)/A6taxstdlife))))</f>
        <v>0</v>
      </c>
      <c r="AG856" s="251">
        <f ca="1">IF(A6taxstdlife="n/a","n/a",IF(A6taxstdlife="",0,IF(AG$3&gt;(A6stdlife+$E856),((INDEX('PTRM input'!$G$385:$P$434,A6offset,$E856)-INDEX('PTRM input'!$G$277:$P$326,A6offset,$E856))*OFFSET($F$7,0,$E856))-SUM($G856:AF856),(((INDEX('PTRM input'!$G$385:$P$434,A6offset,$E856)-INDEX('PTRM input'!$G$277:$P$326,A6offset,$E856))*OFFSET($F$7,0,$E856))-SUM($G856:AF856))*(OFFSET('PTRM input'!$G$477,0,$E856-1)/A6taxstdlife))))</f>
        <v>0</v>
      </c>
      <c r="AH856" s="251">
        <f ca="1">IF(A6taxstdlife="n/a","n/a",IF(A6taxstdlife="",0,IF(AH$3&gt;(A6stdlife+$E856),((INDEX('PTRM input'!$G$385:$P$434,A6offset,$E856)-INDEX('PTRM input'!$G$277:$P$326,A6offset,$E856))*OFFSET($F$7,0,$E856))-SUM($G856:AG856),(((INDEX('PTRM input'!$G$385:$P$434,A6offset,$E856)-INDEX('PTRM input'!$G$277:$P$326,A6offset,$E856))*OFFSET($F$7,0,$E856))-SUM($G856:AG856))*(OFFSET('PTRM input'!$G$477,0,$E856-1)/A6taxstdlife))))</f>
        <v>0</v>
      </c>
      <c r="AI856" s="251">
        <f ca="1">IF(A6taxstdlife="n/a","n/a",IF(A6taxstdlife="",0,IF(AI$3&gt;(A6stdlife+$E856),((INDEX('PTRM input'!$G$385:$P$434,A6offset,$E856)-INDEX('PTRM input'!$G$277:$P$326,A6offset,$E856))*OFFSET($F$7,0,$E856))-SUM($G856:AH856),(((INDEX('PTRM input'!$G$385:$P$434,A6offset,$E856)-INDEX('PTRM input'!$G$277:$P$326,A6offset,$E856))*OFFSET($F$7,0,$E856))-SUM($G856:AH856))*(OFFSET('PTRM input'!$G$477,0,$E856-1)/A6taxstdlife))))</f>
        <v>0</v>
      </c>
      <c r="AJ856" s="251">
        <f ca="1">IF(A6taxstdlife="n/a","n/a",IF(A6taxstdlife="",0,IF(AJ$3&gt;(A6stdlife+$E856),((INDEX('PTRM input'!$G$385:$P$434,A6offset,$E856)-INDEX('PTRM input'!$G$277:$P$326,A6offset,$E856))*OFFSET($F$7,0,$E856))-SUM($G856:AI856),(((INDEX('PTRM input'!$G$385:$P$434,A6offset,$E856)-INDEX('PTRM input'!$G$277:$P$326,A6offset,$E856))*OFFSET($F$7,0,$E856))-SUM($G856:AI856))*(OFFSET('PTRM input'!$G$477,0,$E856-1)/A6taxstdlife))))</f>
        <v>0</v>
      </c>
      <c r="AK856" s="251">
        <f ca="1">IF(A6taxstdlife="n/a","n/a",IF(A6taxstdlife="",0,IF(AK$3&gt;(A6stdlife+$E856),((INDEX('PTRM input'!$G$385:$P$434,A6offset,$E856)-INDEX('PTRM input'!$G$277:$P$326,A6offset,$E856))*OFFSET($F$7,0,$E856))-SUM($G856:AJ856),(((INDEX('PTRM input'!$G$385:$P$434,A6offset,$E856)-INDEX('PTRM input'!$G$277:$P$326,A6offset,$E856))*OFFSET($F$7,0,$E856))-SUM($G856:AJ856))*(OFFSET('PTRM input'!$G$477,0,$E856-1)/A6taxstdlife))))</f>
        <v>0</v>
      </c>
      <c r="AL856" s="251">
        <f ca="1">IF(A6taxstdlife="n/a","n/a",IF(A6taxstdlife="",0,IF(AL$3&gt;(A6stdlife+$E856),((INDEX('PTRM input'!$G$385:$P$434,A6offset,$E856)-INDEX('PTRM input'!$G$277:$P$326,A6offset,$E856))*OFFSET($F$7,0,$E856))-SUM($G856:AK856),(((INDEX('PTRM input'!$G$385:$P$434,A6offset,$E856)-INDEX('PTRM input'!$G$277:$P$326,A6offset,$E856))*OFFSET($F$7,0,$E856))-SUM($G856:AK856))*(OFFSET('PTRM input'!$G$477,0,$E856-1)/A6taxstdlife))))</f>
        <v>0</v>
      </c>
      <c r="AM856" s="251">
        <f ca="1">IF(A6taxstdlife="n/a","n/a",IF(A6taxstdlife="",0,IF(AM$3&gt;(A6stdlife+$E856),((INDEX('PTRM input'!$G$385:$P$434,A6offset,$E856)-INDEX('PTRM input'!$G$277:$P$326,A6offset,$E856))*OFFSET($F$7,0,$E856))-SUM($G856:AL856),(((INDEX('PTRM input'!$G$385:$P$434,A6offset,$E856)-INDEX('PTRM input'!$G$277:$P$326,A6offset,$E856))*OFFSET($F$7,0,$E856))-SUM($G856:AL856))*(OFFSET('PTRM input'!$G$477,0,$E856-1)/A6taxstdlife))))</f>
        <v>0</v>
      </c>
      <c r="AN856" s="251">
        <f ca="1">IF(A6taxstdlife="n/a","n/a",IF(A6taxstdlife="",0,IF(AN$3&gt;(A6stdlife+$E856),((INDEX('PTRM input'!$G$385:$P$434,A6offset,$E856)-INDEX('PTRM input'!$G$277:$P$326,A6offset,$E856))*OFFSET($F$7,0,$E856))-SUM($G856:AM856),(((INDEX('PTRM input'!$G$385:$P$434,A6offset,$E856)-INDEX('PTRM input'!$G$277:$P$326,A6offset,$E856))*OFFSET($F$7,0,$E856))-SUM($G856:AM856))*(OFFSET('PTRM input'!$G$477,0,$E856-1)/A6taxstdlife))))</f>
        <v>0</v>
      </c>
      <c r="AO856" s="251">
        <f ca="1">IF(A6taxstdlife="n/a","n/a",IF(A6taxstdlife="",0,IF(AO$3&gt;(A6stdlife+$E856),((INDEX('PTRM input'!$G$385:$P$434,A6offset,$E856)-INDEX('PTRM input'!$G$277:$P$326,A6offset,$E856))*OFFSET($F$7,0,$E856))-SUM($G856:AN856),(((INDEX('PTRM input'!$G$385:$P$434,A6offset,$E856)-INDEX('PTRM input'!$G$277:$P$326,A6offset,$E856))*OFFSET($F$7,0,$E856))-SUM($G856:AN856))*(OFFSET('PTRM input'!$G$477,0,$E856-1)/A6taxstdlife))))</f>
        <v>0</v>
      </c>
      <c r="AP856" s="251">
        <f ca="1">IF(A6taxstdlife="n/a","n/a",IF(A6taxstdlife="",0,IF(AP$3&gt;(A6stdlife+$E856),((INDEX('PTRM input'!$G$385:$P$434,A6offset,$E856)-INDEX('PTRM input'!$G$277:$P$326,A6offset,$E856))*OFFSET($F$7,0,$E856))-SUM($G856:AO856),(((INDEX('PTRM input'!$G$385:$P$434,A6offset,$E856)-INDEX('PTRM input'!$G$277:$P$326,A6offset,$E856))*OFFSET($F$7,0,$E856))-SUM($G856:AO856))*(OFFSET('PTRM input'!$G$477,0,$E856-1)/A6taxstdlife))))</f>
        <v>0</v>
      </c>
      <c r="AQ856" s="251">
        <f ca="1">IF(A6taxstdlife="n/a","n/a",IF(A6taxstdlife="",0,IF(AQ$3&gt;(A6stdlife+$E856),((INDEX('PTRM input'!$G$385:$P$434,A6offset,$E856)-INDEX('PTRM input'!$G$277:$P$326,A6offset,$E856))*OFFSET($F$7,0,$E856))-SUM($G856:AP856),(((INDEX('PTRM input'!$G$385:$P$434,A6offset,$E856)-INDEX('PTRM input'!$G$277:$P$326,A6offset,$E856))*OFFSET($F$7,0,$E856))-SUM($G856:AP856))*(OFFSET('PTRM input'!$G$477,0,$E856-1)/A6taxstdlife))))</f>
        <v>0</v>
      </c>
      <c r="AR856" s="251">
        <f ca="1">IF(A6taxstdlife="n/a","n/a",IF(A6taxstdlife="",0,IF(AR$3&gt;(A6stdlife+$E856),((INDEX('PTRM input'!$G$385:$P$434,A6offset,$E856)-INDEX('PTRM input'!$G$277:$P$326,A6offset,$E856))*OFFSET($F$7,0,$E856))-SUM($G856:AQ856),(((INDEX('PTRM input'!$G$385:$P$434,A6offset,$E856)-INDEX('PTRM input'!$G$277:$P$326,A6offset,$E856))*OFFSET($F$7,0,$E856))-SUM($G856:AQ856))*(OFFSET('PTRM input'!$G$477,0,$E856-1)/A6taxstdlife))))</f>
        <v>0</v>
      </c>
      <c r="AS856" s="251">
        <f ca="1">IF(A6taxstdlife="n/a","n/a",IF(A6taxstdlife="",0,IF(AS$3&gt;(A6stdlife+$E856),((INDEX('PTRM input'!$G$385:$P$434,A6offset,$E856)-INDEX('PTRM input'!$G$277:$P$326,A6offset,$E856))*OFFSET($F$7,0,$E856))-SUM($G856:AR856),(((INDEX('PTRM input'!$G$385:$P$434,A6offset,$E856)-INDEX('PTRM input'!$G$277:$P$326,A6offset,$E856))*OFFSET($F$7,0,$E856))-SUM($G856:AR856))*(OFFSET('PTRM input'!$G$477,0,$E856-1)/A6taxstdlife))))</f>
        <v>0</v>
      </c>
      <c r="AT856" s="251">
        <f ca="1">IF(A6taxstdlife="n/a","n/a",IF(A6taxstdlife="",0,IF(AT$3&gt;(A6stdlife+$E856),((INDEX('PTRM input'!$G$385:$P$434,A6offset,$E856)-INDEX('PTRM input'!$G$277:$P$326,A6offset,$E856))*OFFSET($F$7,0,$E856))-SUM($G856:AS856),(((INDEX('PTRM input'!$G$385:$P$434,A6offset,$E856)-INDEX('PTRM input'!$G$277:$P$326,A6offset,$E856))*OFFSET($F$7,0,$E856))-SUM($G856:AS856))*(OFFSET('PTRM input'!$G$477,0,$E856-1)/A6taxstdlife))))</f>
        <v>0</v>
      </c>
      <c r="AU856" s="251">
        <f ca="1">IF(A6taxstdlife="n/a","n/a",IF(A6taxstdlife="",0,IF(AU$3&gt;(A6stdlife+$E856),((INDEX('PTRM input'!$G$385:$P$434,A6offset,$E856)-INDEX('PTRM input'!$G$277:$P$326,A6offset,$E856))*OFFSET($F$7,0,$E856))-SUM($G856:AT856),(((INDEX('PTRM input'!$G$385:$P$434,A6offset,$E856)-INDEX('PTRM input'!$G$277:$P$326,A6offset,$E856))*OFFSET($F$7,0,$E856))-SUM($G856:AT856))*(OFFSET('PTRM input'!$G$477,0,$E856-1)/A6taxstdlife))))</f>
        <v>0</v>
      </c>
      <c r="AV856" s="251">
        <f ca="1">IF(A6taxstdlife="n/a","n/a",IF(A6taxstdlife="",0,IF(AV$3&gt;(A6stdlife+$E856),((INDEX('PTRM input'!$G$385:$P$434,A6offset,$E856)-INDEX('PTRM input'!$G$277:$P$326,A6offset,$E856))*OFFSET($F$7,0,$E856))-SUM($G856:AU856),(((INDEX('PTRM input'!$G$385:$P$434,A6offset,$E856)-INDEX('PTRM input'!$G$277:$P$326,A6offset,$E856))*OFFSET($F$7,0,$E856))-SUM($G856:AU856))*(OFFSET('PTRM input'!$G$477,0,$E856-1)/A6taxstdlife))))</f>
        <v>0</v>
      </c>
      <c r="AW856" s="251">
        <f ca="1">IF(A6taxstdlife="n/a","n/a",IF(A6taxstdlife="",0,IF(AW$3&gt;(A6stdlife+$E856),((INDEX('PTRM input'!$G$385:$P$434,A6offset,$E856)-INDEX('PTRM input'!$G$277:$P$326,A6offset,$E856))*OFFSET($F$7,0,$E856))-SUM($G856:AV856),(((INDEX('PTRM input'!$G$385:$P$434,A6offset,$E856)-INDEX('PTRM input'!$G$277:$P$326,A6offset,$E856))*OFFSET($F$7,0,$E856))-SUM($G856:AV856))*(OFFSET('PTRM input'!$G$477,0,$E856-1)/A6taxstdlife))))</f>
        <v>0</v>
      </c>
      <c r="AX856" s="251">
        <f ca="1">IF(A6taxstdlife="n/a","n/a",IF(A6taxstdlife="",0,IF(AX$3&gt;(A6stdlife+$E856),((INDEX('PTRM input'!$G$385:$P$434,A6offset,$E856)-INDEX('PTRM input'!$G$277:$P$326,A6offset,$E856))*OFFSET($F$7,0,$E856))-SUM($G856:AW856),(((INDEX('PTRM input'!$G$385:$P$434,A6offset,$E856)-INDEX('PTRM input'!$G$277:$P$326,A6offset,$E856))*OFFSET($F$7,0,$E856))-SUM($G856:AW856))*(OFFSET('PTRM input'!$G$477,0,$E856-1)/A6taxstdlife))))</f>
        <v>0</v>
      </c>
      <c r="AY856" s="251">
        <f ca="1">IF(A6taxstdlife="n/a","n/a",IF(A6taxstdlife="",0,IF(AY$3&gt;(A6stdlife+$E856),((INDEX('PTRM input'!$G$385:$P$434,A6offset,$E856)-INDEX('PTRM input'!$G$277:$P$326,A6offset,$E856))*OFFSET($F$7,0,$E856))-SUM($G856:AX856),(((INDEX('PTRM input'!$G$385:$P$434,A6offset,$E856)-INDEX('PTRM input'!$G$277:$P$326,A6offset,$E856))*OFFSET($F$7,0,$E856))-SUM($G856:AX856))*(OFFSET('PTRM input'!$G$477,0,$E856-1)/A6taxstdlife))))</f>
        <v>0</v>
      </c>
      <c r="AZ856" s="251">
        <f ca="1">IF(A6taxstdlife="n/a","n/a",IF(A6taxstdlife="",0,IF(AZ$3&gt;(A6stdlife+$E856),((INDEX('PTRM input'!$G$385:$P$434,A6offset,$E856)-INDEX('PTRM input'!$G$277:$P$326,A6offset,$E856))*OFFSET($F$7,0,$E856))-SUM($G856:AY856),(((INDEX('PTRM input'!$G$385:$P$434,A6offset,$E856)-INDEX('PTRM input'!$G$277:$P$326,A6offset,$E856))*OFFSET($F$7,0,$E856))-SUM($G856:AY856))*(OFFSET('PTRM input'!$G$477,0,$E856-1)/A6taxstdlife))))</f>
        <v>0</v>
      </c>
      <c r="BA856" s="251">
        <f ca="1">IF(A6taxstdlife="n/a","n/a",IF(A6taxstdlife="",0,IF(BA$3&gt;(A6stdlife+$E856),((INDEX('PTRM input'!$G$385:$P$434,A6offset,$E856)-INDEX('PTRM input'!$G$277:$P$326,A6offset,$E856))*OFFSET($F$7,0,$E856))-SUM($G856:AZ856),(((INDEX('PTRM input'!$G$385:$P$434,A6offset,$E856)-INDEX('PTRM input'!$G$277:$P$326,A6offset,$E856))*OFFSET($F$7,0,$E856))-SUM($G856:AZ856))*(OFFSET('PTRM input'!$G$477,0,$E856-1)/A6taxstdlife))))</f>
        <v>0</v>
      </c>
      <c r="BB856" s="251">
        <f ca="1">IF(A6taxstdlife="n/a","n/a",IF(A6taxstdlife="",0,IF(BB$3&gt;(A6stdlife+$E856),((INDEX('PTRM input'!$G$385:$P$434,A6offset,$E856)-INDEX('PTRM input'!$G$277:$P$326,A6offset,$E856))*OFFSET($F$7,0,$E856))-SUM($G856:BA856),(((INDEX('PTRM input'!$G$385:$P$434,A6offset,$E856)-INDEX('PTRM input'!$G$277:$P$326,A6offset,$E856))*OFFSET($F$7,0,$E856))-SUM($G856:BA856))*(OFFSET('PTRM input'!$G$477,0,$E856-1)/A6taxstdlife))))</f>
        <v>0</v>
      </c>
      <c r="BC856" s="251">
        <f ca="1">IF(A6taxstdlife="n/a","n/a",IF(A6taxstdlife="",0,IF(BC$3&gt;(A6stdlife+$E856),((INDEX('PTRM input'!$G$385:$P$434,A6offset,$E856)-INDEX('PTRM input'!$G$277:$P$326,A6offset,$E856))*OFFSET($F$7,0,$E856))-SUM($G856:BB856),(((INDEX('PTRM input'!$G$385:$P$434,A6offset,$E856)-INDEX('PTRM input'!$G$277:$P$326,A6offset,$E856))*OFFSET($F$7,0,$E856))-SUM($G856:BB856))*(OFFSET('PTRM input'!$G$477,0,$E856-1)/A6taxstdlife))))</f>
        <v>0</v>
      </c>
      <c r="BD856" s="251">
        <f ca="1">IF(A6taxstdlife="n/a","n/a",IF(A6taxstdlife="",0,IF(BD$3&gt;(A6stdlife+$E856),((INDEX('PTRM input'!$G$385:$P$434,A6offset,$E856)-INDEX('PTRM input'!$G$277:$P$326,A6offset,$E856))*OFFSET($F$7,0,$E856))-SUM($G856:BC856),(((INDEX('PTRM input'!$G$385:$P$434,A6offset,$E856)-INDEX('PTRM input'!$G$277:$P$326,A6offset,$E856))*OFFSET($F$7,0,$E856))-SUM($G856:BC856))*(OFFSET('PTRM input'!$G$477,0,$E856-1)/A6taxstdlife))))</f>
        <v>0</v>
      </c>
      <c r="BE856" s="251">
        <f ca="1">IF(A6taxstdlife="n/a","n/a",IF(A6taxstdlife="",0,IF(BE$3&gt;(A6stdlife+$E856),((INDEX('PTRM input'!$G$385:$P$434,A6offset,$E856)-INDEX('PTRM input'!$G$277:$P$326,A6offset,$E856))*OFFSET($F$7,0,$E856))-SUM($G856:BD856),(((INDEX('PTRM input'!$G$385:$P$434,A6offset,$E856)-INDEX('PTRM input'!$G$277:$P$326,A6offset,$E856))*OFFSET($F$7,0,$E856))-SUM($G856:BD856))*(OFFSET('PTRM input'!$G$477,0,$E856-1)/A6taxstdlife))))</f>
        <v>0</v>
      </c>
      <c r="BF856" s="251">
        <f ca="1">IF(A6taxstdlife="n/a","n/a",IF(A6taxstdlife="",0,IF(BF$3&gt;(A6stdlife+$E856),((INDEX('PTRM input'!$G$385:$P$434,A6offset,$E856)-INDEX('PTRM input'!$G$277:$P$326,A6offset,$E856))*OFFSET($F$7,0,$E856))-SUM($G856:BE856),(((INDEX('PTRM input'!$G$385:$P$434,A6offset,$E856)-INDEX('PTRM input'!$G$277:$P$326,A6offset,$E856))*OFFSET($F$7,0,$E856))-SUM($G856:BE856))*(OFFSET('PTRM input'!$G$477,0,$E856-1)/A6taxstdlife))))</f>
        <v>0</v>
      </c>
      <c r="BG856" s="251">
        <f ca="1">IF(A6taxstdlife="n/a","n/a",IF(A6taxstdlife="",0,IF(BG$3&gt;(A6stdlife+$E856),((INDEX('PTRM input'!$G$385:$P$434,A6offset,$E856)-INDEX('PTRM input'!$G$277:$P$326,A6offset,$E856))*OFFSET($F$7,0,$E856))-SUM($G856:BF856),(((INDEX('PTRM input'!$G$385:$P$434,A6offset,$E856)-INDEX('PTRM input'!$G$277:$P$326,A6offset,$E856))*OFFSET($F$7,0,$E856))-SUM($G856:BF856))*(OFFSET('PTRM input'!$G$477,0,$E856-1)/A6taxstdlife))))</f>
        <v>0</v>
      </c>
      <c r="BH856" s="251">
        <f ca="1">IF(A6taxstdlife="n/a","n/a",IF(A6taxstdlife="",0,IF(BH$3&gt;(A6stdlife+$E856),((INDEX('PTRM input'!$G$385:$P$434,A6offset,$E856)-INDEX('PTRM input'!$G$277:$P$326,A6offset,$E856))*OFFSET($F$7,0,$E856))-SUM($G856:BG856),(((INDEX('PTRM input'!$G$385:$P$434,A6offset,$E856)-INDEX('PTRM input'!$G$277:$P$326,A6offset,$E856))*OFFSET($F$7,0,$E856))-SUM($G856:BG856))*(OFFSET('PTRM input'!$G$477,0,$E856-1)/A6taxstdlife))))</f>
        <v>0</v>
      </c>
      <c r="BI856" s="251">
        <f ca="1">IF(A6taxstdlife="n/a","n/a",IF(A6taxstdlife="",0,IF(BI$3&gt;(A6stdlife+$E856),((INDEX('PTRM input'!$G$385:$P$434,A6offset,$E856)-INDEX('PTRM input'!$G$277:$P$326,A6offset,$E856))*OFFSET($F$7,0,$E856))-SUM($G856:BH856),(((INDEX('PTRM input'!$G$385:$P$434,A6offset,$E856)-INDEX('PTRM input'!$G$277:$P$326,A6offset,$E856))*OFFSET($F$7,0,$E856))-SUM($G856:BH856))*(OFFSET('PTRM input'!$G$477,0,$E856-1)/A6taxstdlife))))</f>
        <v>0</v>
      </c>
      <c r="BJ856" s="116"/>
      <c r="BK856" s="116"/>
      <c r="BL856" s="116"/>
      <c r="BM856" s="116"/>
    </row>
    <row r="857" spans="1:65" ht="12.75" customHeight="1" outlineLevel="1" collapsed="1">
      <c r="A857" s="366"/>
      <c r="B857" s="9"/>
      <c r="C857" s="19" t="str">
        <f>Asset6</f>
        <v>Capitalised AA costs</v>
      </c>
      <c r="D857" s="9"/>
      <c r="E857" s="9"/>
      <c r="F857" s="357"/>
      <c r="G857" s="371">
        <f ca="1">SUM(G845:G856)+'PTRM input'!G$282*G$7</f>
        <v>1.8458633600000003E-2</v>
      </c>
      <c r="H857" s="371">
        <f ca="1">SUM(H845:H856)+'PTRM input'!H$282*H$7</f>
        <v>1.2009000000000002E-2</v>
      </c>
      <c r="I857" s="371">
        <f ca="1">SUM(I845:I856)+'PTRM input'!I$282*I$7</f>
        <v>7.2054000000000024E-3</v>
      </c>
      <c r="J857" s="371">
        <f ca="1">SUM(J845:J856)+'PTRM input'!J$282*J$7</f>
        <v>4.3056611359479691E-2</v>
      </c>
      <c r="K857" s="371">
        <f ca="1">SUM(K845:K856)+'PTRM input'!K$282*K$7</f>
        <v>0.2343925854760944</v>
      </c>
      <c r="L857" s="371">
        <f ca="1">SUM(L845:L856)+'PTRM input'!L$282*L$7</f>
        <v>0.17959344514429337</v>
      </c>
      <c r="M857" s="371">
        <f ca="1">SUM(M845:M856)+'PTRM input'!M$282*M$7</f>
        <v>0.10682224724657605</v>
      </c>
      <c r="N857" s="371">
        <f ca="1">SUM(N845:N856)+'PTRM input'!N$282*N$7</f>
        <v>6.4093348347945611E-2</v>
      </c>
      <c r="O857" s="371">
        <f ca="1">SUM(O845:O856)+'PTRM input'!O$282*O$7</f>
        <v>4.2973869444137079E-2</v>
      </c>
      <c r="P857" s="371">
        <f ca="1">SUM(P845:P856)+'PTRM input'!P$282*P$7</f>
        <v>4.5592738511662352E-2</v>
      </c>
      <c r="Q857" s="371">
        <f t="shared" ref="Q857:AL857" ca="1" si="213">SUM(Q845:Q856)</f>
        <v>7.5734145661189994E-3</v>
      </c>
      <c r="R857" s="371">
        <f t="shared" ca="1" si="213"/>
        <v>0</v>
      </c>
      <c r="S857" s="371">
        <f t="shared" ca="1" si="213"/>
        <v>0</v>
      </c>
      <c r="T857" s="371">
        <f t="shared" ca="1" si="213"/>
        <v>0</v>
      </c>
      <c r="U857" s="371">
        <f t="shared" ca="1" si="213"/>
        <v>0</v>
      </c>
      <c r="V857" s="371">
        <f t="shared" ca="1" si="213"/>
        <v>0</v>
      </c>
      <c r="W857" s="371">
        <f t="shared" ca="1" si="213"/>
        <v>0</v>
      </c>
      <c r="X857" s="371">
        <f t="shared" ca="1" si="213"/>
        <v>0</v>
      </c>
      <c r="Y857" s="371">
        <f t="shared" ca="1" si="213"/>
        <v>0</v>
      </c>
      <c r="Z857" s="371">
        <f t="shared" ca="1" si="213"/>
        <v>0</v>
      </c>
      <c r="AA857" s="371">
        <f t="shared" ca="1" si="213"/>
        <v>0</v>
      </c>
      <c r="AB857" s="371">
        <f t="shared" ca="1" si="213"/>
        <v>0</v>
      </c>
      <c r="AC857" s="371">
        <f t="shared" ca="1" si="213"/>
        <v>0</v>
      </c>
      <c r="AD857" s="371">
        <f t="shared" ca="1" si="213"/>
        <v>0</v>
      </c>
      <c r="AE857" s="371">
        <f t="shared" ca="1" si="213"/>
        <v>0</v>
      </c>
      <c r="AF857" s="371">
        <f t="shared" ca="1" si="213"/>
        <v>0</v>
      </c>
      <c r="AG857" s="371">
        <f t="shared" ca="1" si="213"/>
        <v>0</v>
      </c>
      <c r="AH857" s="371">
        <f t="shared" ca="1" si="213"/>
        <v>0</v>
      </c>
      <c r="AI857" s="371">
        <f t="shared" ca="1" si="213"/>
        <v>0</v>
      </c>
      <c r="AJ857" s="371">
        <f t="shared" ca="1" si="213"/>
        <v>0</v>
      </c>
      <c r="AK857" s="371">
        <f t="shared" ca="1" si="213"/>
        <v>0</v>
      </c>
      <c r="AL857" s="371">
        <f t="shared" ca="1" si="213"/>
        <v>0</v>
      </c>
      <c r="AM857" s="371">
        <f t="shared" ref="AM857:BI857" ca="1" si="214">SUM(AM845:AM856)</f>
        <v>0</v>
      </c>
      <c r="AN857" s="371">
        <f t="shared" ca="1" si="214"/>
        <v>0</v>
      </c>
      <c r="AO857" s="371">
        <f t="shared" ca="1" si="214"/>
        <v>0</v>
      </c>
      <c r="AP857" s="371">
        <f t="shared" ca="1" si="214"/>
        <v>0</v>
      </c>
      <c r="AQ857" s="371">
        <f t="shared" ca="1" si="214"/>
        <v>0</v>
      </c>
      <c r="AR857" s="371">
        <f t="shared" ca="1" si="214"/>
        <v>0</v>
      </c>
      <c r="AS857" s="371">
        <f t="shared" ca="1" si="214"/>
        <v>0</v>
      </c>
      <c r="AT857" s="371">
        <f t="shared" ca="1" si="214"/>
        <v>0</v>
      </c>
      <c r="AU857" s="371">
        <f t="shared" ca="1" si="214"/>
        <v>0</v>
      </c>
      <c r="AV857" s="371">
        <f t="shared" ca="1" si="214"/>
        <v>0</v>
      </c>
      <c r="AW857" s="371">
        <f t="shared" ca="1" si="214"/>
        <v>0</v>
      </c>
      <c r="AX857" s="371">
        <f t="shared" ca="1" si="214"/>
        <v>0</v>
      </c>
      <c r="AY857" s="371">
        <f t="shared" ca="1" si="214"/>
        <v>0</v>
      </c>
      <c r="AZ857" s="371">
        <f t="shared" ca="1" si="214"/>
        <v>0</v>
      </c>
      <c r="BA857" s="371">
        <f t="shared" ca="1" si="214"/>
        <v>0</v>
      </c>
      <c r="BB857" s="371">
        <f t="shared" ca="1" si="214"/>
        <v>0</v>
      </c>
      <c r="BC857" s="371">
        <f t="shared" ca="1" si="214"/>
        <v>0</v>
      </c>
      <c r="BD857" s="371">
        <f t="shared" ca="1" si="214"/>
        <v>0</v>
      </c>
      <c r="BE857" s="371">
        <f t="shared" ca="1" si="214"/>
        <v>0</v>
      </c>
      <c r="BF857" s="371">
        <f t="shared" ca="1" si="214"/>
        <v>0</v>
      </c>
      <c r="BG857" s="371">
        <f t="shared" ca="1" si="214"/>
        <v>0</v>
      </c>
      <c r="BH857" s="371">
        <f t="shared" ca="1" si="214"/>
        <v>0</v>
      </c>
      <c r="BI857" s="371">
        <f t="shared" ca="1" si="214"/>
        <v>0</v>
      </c>
      <c r="BJ857" s="116"/>
      <c r="BK857" s="116"/>
      <c r="BL857" s="116"/>
      <c r="BM857" s="116"/>
    </row>
    <row r="858" spans="1:65" ht="12.75" hidden="1" customHeight="1" outlineLevel="2">
      <c r="A858" s="366"/>
      <c r="B858" s="106" t="str">
        <f>C870</f>
        <v>Group IT</v>
      </c>
      <c r="C858" s="614"/>
      <c r="D858" s="615" t="s">
        <v>236</v>
      </c>
      <c r="E858" s="614"/>
      <c r="F858" s="622"/>
      <c r="G858" s="617">
        <f>IF('PTRM input'!$E$574='PTRM input'!$G$573,IF(G$3&gt;A7taxremlife,A7taxvalue-SUM(F858:$F858),IF(A7taxremlife="N/A","n/a",A7taxvalue/A7taxremlife)),'PTRM input'!G$585)</f>
        <v>2.4887414203016656</v>
      </c>
      <c r="H858" s="617">
        <f>IF('PTRM input'!$E$574='PTRM input'!$G$573,IF(H$3&gt;A7taxremlife,A7taxvalue-SUM($F858:G858),IF(A7taxremlife="N/A","n/a",A7taxvalue/A7taxremlife)),'PTRM input'!H$585)</f>
        <v>1.6168069279342594</v>
      </c>
      <c r="I858" s="617">
        <f>IF('PTRM input'!$E$574='PTRM input'!$G$573,IF(I$3&gt;A7taxremlife,A7taxvalue-SUM($F858:H858),IF(A7taxremlife="N/A","n/a",A7taxvalue/A7taxremlife)),'PTRM input'!I$585)</f>
        <v>0.97141161313689928</v>
      </c>
      <c r="J858" s="617">
        <f>IF('PTRM input'!$E$574='PTRM input'!$G$573,IF(J$3&gt;A7taxremlife,A7taxvalue-SUM($F858:I858),IF(A7taxremlife="N/A","n/a",A7taxvalue/A7taxremlife)),'PTRM input'!J$585)</f>
        <v>0.58294878671383088</v>
      </c>
      <c r="K858" s="617">
        <f>IF('PTRM input'!$E$574='PTRM input'!$G$573,IF(K$3&gt;A7taxremlife,A7taxvalue-SUM($F858:J858),IF(A7taxremlife="N/A","n/a",A7taxvalue/A7taxremlife)),'PTRM input'!K$585)</f>
        <v>0.35121550166719312</v>
      </c>
      <c r="L858" s="617">
        <f>IF('PTRM input'!$E$574='PTRM input'!$G$573,IF(L$3&gt;A7taxremlife,A7taxvalue-SUM($F858:K858),IF(A7taxremlife="N/A","n/a",A7taxvalue/A7taxremlife)),'PTRM input'!L$585)</f>
        <v>0.21072930100031595</v>
      </c>
      <c r="M858" s="617">
        <f>IF('PTRM input'!$E$574='PTRM input'!$G$573,IF(M$3&gt;A7taxremlife,A7taxvalue-SUM($F858:L858),IF(A7taxremlife="N/A","n/a",A7taxvalue/A7taxremlife)),'PTRM input'!M$585)</f>
        <v>0</v>
      </c>
      <c r="N858" s="617">
        <f>IF('PTRM input'!$E$574='PTRM input'!$G$573,IF(N$3&gt;A7taxremlife,A7taxvalue-SUM($F858:M858),IF(A7taxremlife="N/A","n/a",A7taxvalue/A7taxremlife)),'PTRM input'!N$585)</f>
        <v>0</v>
      </c>
      <c r="O858" s="617">
        <f>IF('PTRM input'!$E$574='PTRM input'!$G$573,IF(O$3&gt;A7taxremlife,A7taxvalue-SUM($F858:N858),IF(A7taxremlife="N/A","n/a",A7taxvalue/A7taxremlife)),'PTRM input'!O$585)</f>
        <v>0</v>
      </c>
      <c r="P858" s="617">
        <f>IF('PTRM input'!$E$574='PTRM input'!$G$573,IF(P$3&gt;A7taxremlife,A7taxvalue-SUM($F858:O858),IF(A7taxremlife="N/A","n/a",A7taxvalue/A7taxremlife)),'PTRM input'!P$585)</f>
        <v>0</v>
      </c>
      <c r="Q858" s="617">
        <f>IF('PTRM input'!$E$574='PTRM input'!$G$573,IF(Q$3&gt;A7taxremlife,A7taxvalue-SUM($F858:P858),IF(A7taxremlife="N/A","n/a",A7taxvalue/A7taxremlife)),'PTRM input'!Q$585)</f>
        <v>0</v>
      </c>
      <c r="R858" s="617">
        <f>IF('PTRM input'!$E$574='PTRM input'!$G$573,IF(R$3&gt;A7taxremlife,A7taxvalue-SUM($F858:Q858),IF(A7taxremlife="N/A","n/a",A7taxvalue/A7taxremlife)),'PTRM input'!R$585)</f>
        <v>0</v>
      </c>
      <c r="S858" s="617">
        <f>IF('PTRM input'!$E$574='PTRM input'!$G$573,IF(S$3&gt;A7taxremlife,A7taxvalue-SUM($F858:R858),IF(A7taxremlife="N/A","n/a",A7taxvalue/A7taxremlife)),'PTRM input'!S$585)</f>
        <v>0</v>
      </c>
      <c r="T858" s="617">
        <f>IF('PTRM input'!$E$574='PTRM input'!$G$573,IF(T$3&gt;A7taxremlife,A7taxvalue-SUM($F858:S858),IF(A7taxremlife="N/A","n/a",A7taxvalue/A7taxremlife)),'PTRM input'!T$585)</f>
        <v>0</v>
      </c>
      <c r="U858" s="617">
        <f>IF('PTRM input'!$E$574='PTRM input'!$G$573,IF(U$3&gt;A7taxremlife,A7taxvalue-SUM($F858:T858),IF(A7taxremlife="N/A","n/a",A7taxvalue/A7taxremlife)),'PTRM input'!U$585)</f>
        <v>0</v>
      </c>
      <c r="V858" s="617">
        <f>IF('PTRM input'!$E$574='PTRM input'!$G$573,IF(V$3&gt;A7taxremlife,A7taxvalue-SUM($F858:U858),IF(A7taxremlife="N/A","n/a",A7taxvalue/A7taxremlife)),'PTRM input'!V$585)</f>
        <v>0</v>
      </c>
      <c r="W858" s="617">
        <f>IF('PTRM input'!$E$574='PTRM input'!$G$573,IF(W$3&gt;A7taxremlife,A7taxvalue-SUM($F858:V858),IF(A7taxremlife="N/A","n/a",A7taxvalue/A7taxremlife)),'PTRM input'!W$585)</f>
        <v>0</v>
      </c>
      <c r="X858" s="617">
        <f>IF('PTRM input'!$E$574='PTRM input'!$G$573,IF(X$3&gt;A7taxremlife,A7taxvalue-SUM($F858:W858),IF(A7taxremlife="N/A","n/a",A7taxvalue/A7taxremlife)),'PTRM input'!X$585)</f>
        <v>0</v>
      </c>
      <c r="Y858" s="617">
        <f>IF('PTRM input'!$E$574='PTRM input'!$G$573,IF(Y$3&gt;A7taxremlife,A7taxvalue-SUM($F858:X858),IF(A7taxremlife="N/A","n/a",A7taxvalue/A7taxremlife)),'PTRM input'!Y$585)</f>
        <v>0</v>
      </c>
      <c r="Z858" s="617">
        <f>IF('PTRM input'!$E$574='PTRM input'!$G$573,IF(Z$3&gt;A7taxremlife,A7taxvalue-SUM($F858:Y858),IF(A7taxremlife="N/A","n/a",A7taxvalue/A7taxremlife)),'PTRM input'!Z$585)</f>
        <v>0</v>
      </c>
      <c r="AA858" s="617">
        <f>IF('PTRM input'!$E$574='PTRM input'!$G$573,IF(AA$3&gt;A7taxremlife,A7taxvalue-SUM($F858:Z858),IF(A7taxremlife="N/A","n/a",A7taxvalue/A7taxremlife)),'PTRM input'!AA$585)</f>
        <v>0</v>
      </c>
      <c r="AB858" s="617">
        <f>IF('PTRM input'!$E$574='PTRM input'!$G$573,IF(AB$3&gt;A7taxremlife,A7taxvalue-SUM($F858:AA858),IF(A7taxremlife="N/A","n/a",A7taxvalue/A7taxremlife)),'PTRM input'!AB$585)</f>
        <v>0</v>
      </c>
      <c r="AC858" s="617">
        <f>IF('PTRM input'!$E$574='PTRM input'!$G$573,IF(AC$3&gt;A7taxremlife,A7taxvalue-SUM($F858:AB858),IF(A7taxremlife="N/A","n/a",A7taxvalue/A7taxremlife)),'PTRM input'!AC$585)</f>
        <v>0</v>
      </c>
      <c r="AD858" s="617">
        <f>IF('PTRM input'!$E$574='PTRM input'!$G$573,IF(AD$3&gt;A7taxremlife,A7taxvalue-SUM($F858:AC858),IF(A7taxremlife="N/A","n/a",A7taxvalue/A7taxremlife)),'PTRM input'!AD$585)</f>
        <v>0</v>
      </c>
      <c r="AE858" s="617">
        <f>IF('PTRM input'!$E$574='PTRM input'!$G$573,IF(AE$3&gt;A7taxremlife,A7taxvalue-SUM($F858:AD858),IF(A7taxremlife="N/A","n/a",A7taxvalue/A7taxremlife)),'PTRM input'!AE$585)</f>
        <v>0</v>
      </c>
      <c r="AF858" s="617">
        <f>IF('PTRM input'!$E$574='PTRM input'!$G$573,IF(AF$3&gt;A7taxremlife,A7taxvalue-SUM($F858:AE858),IF(A7taxremlife="N/A","n/a",A7taxvalue/A7taxremlife)),'PTRM input'!AF$585)</f>
        <v>0</v>
      </c>
      <c r="AG858" s="617">
        <f>IF('PTRM input'!$E$574='PTRM input'!$G$573,IF(AG$3&gt;A7taxremlife,A7taxvalue-SUM($F858:AF858),IF(A7taxremlife="N/A","n/a",A7taxvalue/A7taxremlife)),'PTRM input'!AG$585)</f>
        <v>0</v>
      </c>
      <c r="AH858" s="617">
        <f>IF('PTRM input'!$E$574='PTRM input'!$G$573,IF(AH$3&gt;A7taxremlife,A7taxvalue-SUM($F858:AG858),IF(A7taxremlife="N/A","n/a",A7taxvalue/A7taxremlife)),'PTRM input'!AH$585)</f>
        <v>0</v>
      </c>
      <c r="AI858" s="617">
        <f>IF('PTRM input'!$E$574='PTRM input'!$G$573,IF(AI$3&gt;A7taxremlife,A7taxvalue-SUM($F858:AH858),IF(A7taxremlife="N/A","n/a",A7taxvalue/A7taxremlife)),'PTRM input'!AI$585)</f>
        <v>0</v>
      </c>
      <c r="AJ858" s="617">
        <f>IF('PTRM input'!$E$574='PTRM input'!$G$573,IF(AJ$3&gt;A7taxremlife,A7taxvalue-SUM($F858:AI858),IF(A7taxremlife="N/A","n/a",A7taxvalue/A7taxremlife)),'PTRM input'!AJ$585)</f>
        <v>0</v>
      </c>
      <c r="AK858" s="617">
        <f>IF('PTRM input'!$E$574='PTRM input'!$G$573,IF(AK$3&gt;A7taxremlife,A7taxvalue-SUM($F858:AJ858),IF(A7taxremlife="N/A","n/a",A7taxvalue/A7taxremlife)),'PTRM input'!AK$585)</f>
        <v>0</v>
      </c>
      <c r="AL858" s="617">
        <f>IF('PTRM input'!$E$574='PTRM input'!$G$573,IF(AL$3&gt;A7taxremlife,A7taxvalue-SUM($F858:AK858),IF(A7taxremlife="N/A","n/a",A7taxvalue/A7taxremlife)),'PTRM input'!AL$585)</f>
        <v>0</v>
      </c>
      <c r="AM858" s="617">
        <f>IF('PTRM input'!$E$574='PTRM input'!$G$573,IF(AM$3&gt;A7taxremlife,A7taxvalue-SUM($F858:AL858),IF(A7taxremlife="N/A","n/a",A7taxvalue/A7taxremlife)),'PTRM input'!AM$585)</f>
        <v>0</v>
      </c>
      <c r="AN858" s="617">
        <f>IF('PTRM input'!$E$574='PTRM input'!$G$573,IF(AN$3&gt;A7taxremlife,A7taxvalue-SUM($F858:AM858),IF(A7taxremlife="N/A","n/a",A7taxvalue/A7taxremlife)),'PTRM input'!AN$585)</f>
        <v>0</v>
      </c>
      <c r="AO858" s="617">
        <f>IF('PTRM input'!$E$574='PTRM input'!$G$573,IF(AO$3&gt;A7taxremlife,A7taxvalue-SUM($F858:AN858),IF(A7taxremlife="N/A","n/a",A7taxvalue/A7taxremlife)),'PTRM input'!AO$585)</f>
        <v>0</v>
      </c>
      <c r="AP858" s="617">
        <f>IF('PTRM input'!$E$574='PTRM input'!$G$573,IF(AP$3&gt;A7taxremlife,A7taxvalue-SUM($F858:AO858),IF(A7taxremlife="N/A","n/a",A7taxvalue/A7taxremlife)),'PTRM input'!AP$585)</f>
        <v>0</v>
      </c>
      <c r="AQ858" s="617">
        <f>IF('PTRM input'!$E$574='PTRM input'!$G$573,IF(AQ$3&gt;A7taxremlife,A7taxvalue-SUM($F858:AP858),IF(A7taxremlife="N/A","n/a",A7taxvalue/A7taxremlife)),'PTRM input'!AQ$585)</f>
        <v>0</v>
      </c>
      <c r="AR858" s="617">
        <f>IF('PTRM input'!$E$574='PTRM input'!$G$573,IF(AR$3&gt;A7taxremlife,A7taxvalue-SUM($F858:AQ858),IF(A7taxremlife="N/A","n/a",A7taxvalue/A7taxremlife)),'PTRM input'!AR$585)</f>
        <v>0</v>
      </c>
      <c r="AS858" s="617">
        <f>IF('PTRM input'!$E$574='PTRM input'!$G$573,IF(AS$3&gt;A7taxremlife,A7taxvalue-SUM($F858:AR858),IF(A7taxremlife="N/A","n/a",A7taxvalue/A7taxremlife)),'PTRM input'!AS$585)</f>
        <v>0</v>
      </c>
      <c r="AT858" s="617">
        <f>IF('PTRM input'!$E$574='PTRM input'!$G$573,IF(AT$3&gt;A7taxremlife,A7taxvalue-SUM($F858:AS858),IF(A7taxremlife="N/A","n/a",A7taxvalue/A7taxremlife)),'PTRM input'!AT$585)</f>
        <v>0</v>
      </c>
      <c r="AU858" s="617">
        <f>IF('PTRM input'!$E$574='PTRM input'!$G$573,IF(AU$3&gt;A7taxremlife,A7taxvalue-SUM($F858:AT858),IF(A7taxremlife="N/A","n/a",A7taxvalue/A7taxremlife)),'PTRM input'!AU$585)</f>
        <v>0</v>
      </c>
      <c r="AV858" s="617">
        <f>IF('PTRM input'!$E$574='PTRM input'!$G$573,IF(AV$3&gt;A7taxremlife,A7taxvalue-SUM($F858:AU858),IF(A7taxremlife="N/A","n/a",A7taxvalue/A7taxremlife)),'PTRM input'!AV$585)</f>
        <v>0</v>
      </c>
      <c r="AW858" s="617">
        <f>IF('PTRM input'!$E$574='PTRM input'!$G$573,IF(AW$3&gt;A7taxremlife,A7taxvalue-SUM($F858:AV858),IF(A7taxremlife="N/A","n/a",A7taxvalue/A7taxremlife)),'PTRM input'!AW$585)</f>
        <v>0</v>
      </c>
      <c r="AX858" s="617">
        <f>IF('PTRM input'!$E$574='PTRM input'!$G$573,IF(AX$3&gt;A7taxremlife,A7taxvalue-SUM($F858:AW858),IF(A7taxremlife="N/A","n/a",A7taxvalue/A7taxremlife)),'PTRM input'!AX$585)</f>
        <v>0</v>
      </c>
      <c r="AY858" s="617">
        <f>IF('PTRM input'!$E$574='PTRM input'!$G$573,IF(AY$3&gt;A7taxremlife,A7taxvalue-SUM($F858:AX858),IF(A7taxremlife="N/A","n/a",A7taxvalue/A7taxremlife)),'PTRM input'!AY$585)</f>
        <v>0</v>
      </c>
      <c r="AZ858" s="617">
        <f>IF('PTRM input'!$E$574='PTRM input'!$G$573,IF(AZ$3&gt;A7taxremlife,A7taxvalue-SUM($F858:AY858),IF(A7taxremlife="N/A","n/a",A7taxvalue/A7taxremlife)),'PTRM input'!AZ$585)</f>
        <v>0</v>
      </c>
      <c r="BA858" s="617">
        <f>IF('PTRM input'!$E$574='PTRM input'!$G$573,IF(BA$3&gt;A7taxremlife,A7taxvalue-SUM($F858:AZ858),IF(A7taxremlife="N/A","n/a",A7taxvalue/A7taxremlife)),'PTRM input'!BA$585)</f>
        <v>0</v>
      </c>
      <c r="BB858" s="617">
        <f>IF('PTRM input'!$E$574='PTRM input'!$G$573,IF(BB$3&gt;A7taxremlife,A7taxvalue-SUM($F858:BA858),IF(A7taxremlife="N/A","n/a",A7taxvalue/A7taxremlife)),'PTRM input'!BB$585)</f>
        <v>0</v>
      </c>
      <c r="BC858" s="617">
        <f>IF('PTRM input'!$E$574='PTRM input'!$G$573,IF(BC$3&gt;A7taxremlife,A7taxvalue-SUM($F858:BB858),IF(A7taxremlife="N/A","n/a",A7taxvalue/A7taxremlife)),'PTRM input'!BC$585)</f>
        <v>0</v>
      </c>
      <c r="BD858" s="617">
        <f>IF('PTRM input'!$E$574='PTRM input'!$G$573,IF(BD$3&gt;A7taxremlife,A7taxvalue-SUM($F858:BC858),IF(A7taxremlife="N/A","n/a",A7taxvalue/A7taxremlife)),'PTRM input'!BD$585)</f>
        <v>0</v>
      </c>
      <c r="BE858" s="617">
        <f>IF('PTRM input'!$E$574='PTRM input'!$G$573,IF(BE$3&gt;A7taxremlife,A7taxvalue-SUM($F858:BD858),IF(A7taxremlife="N/A","n/a",A7taxvalue/A7taxremlife)),'PTRM input'!BE$585)</f>
        <v>0</v>
      </c>
      <c r="BF858" s="617">
        <f>IF('PTRM input'!$E$574='PTRM input'!$G$573,IF(BF$3&gt;A7taxremlife,A7taxvalue-SUM($F858:BE858),IF(A7taxremlife="N/A","n/a",A7taxvalue/A7taxremlife)),'PTRM input'!BF$585)</f>
        <v>0</v>
      </c>
      <c r="BG858" s="617">
        <f>IF('PTRM input'!$E$574='PTRM input'!$G$573,IF(BG$3&gt;A7taxremlife,A7taxvalue-SUM($F858:BF858),IF(A7taxremlife="N/A","n/a",A7taxvalue/A7taxremlife)),'PTRM input'!BG$585)</f>
        <v>0</v>
      </c>
      <c r="BH858" s="617">
        <f>IF('PTRM input'!$E$574='PTRM input'!$G$573,IF(BH$3&gt;A7taxremlife,A7taxvalue-SUM($F858:BG858),IF(A7taxremlife="N/A","n/a",A7taxvalue/A7taxremlife)),'PTRM input'!BH$585)</f>
        <v>0</v>
      </c>
      <c r="BI858" s="617">
        <f>IF('PTRM input'!$E$574='PTRM input'!$G$573,IF(BI$3&gt;A7taxremlife,A7taxvalue-SUM($F858:BH858),IF(A7taxremlife="N/A","n/a",A7taxvalue/A7taxremlife)),'PTRM input'!BI$585)</f>
        <v>0</v>
      </c>
      <c r="BJ858" s="116"/>
      <c r="BK858" s="116"/>
      <c r="BL858" s="116"/>
      <c r="BM858" s="116"/>
    </row>
    <row r="859" spans="1:65" ht="12.75" hidden="1" customHeight="1" outlineLevel="2">
      <c r="A859" s="366"/>
      <c r="B859" s="19"/>
      <c r="C859" s="18"/>
      <c r="D859" s="760" t="s">
        <v>237</v>
      </c>
      <c r="E859" s="86">
        <v>0</v>
      </c>
      <c r="F859" s="356"/>
      <c r="G859" s="433"/>
      <c r="H859" s="433"/>
      <c r="I859" s="433"/>
      <c r="J859" s="433"/>
      <c r="K859" s="433"/>
      <c r="L859" s="433"/>
      <c r="M859" s="433"/>
      <c r="N859" s="433"/>
      <c r="O859" s="433"/>
      <c r="P859" s="433"/>
      <c r="Q859" s="251"/>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c r="AT859" s="251"/>
      <c r="AU859" s="251"/>
      <c r="AV859" s="251"/>
      <c r="AW859" s="251"/>
      <c r="AX859" s="251"/>
      <c r="AY859" s="251"/>
      <c r="AZ859" s="251"/>
      <c r="BA859" s="251"/>
      <c r="BB859" s="251"/>
      <c r="BC859" s="251"/>
      <c r="BD859" s="251"/>
      <c r="BE859" s="251"/>
      <c r="BF859" s="251"/>
      <c r="BG859" s="251"/>
      <c r="BH859" s="251"/>
      <c r="BI859" s="251"/>
      <c r="BJ859" s="116"/>
      <c r="BK859" s="116"/>
      <c r="BL859" s="116"/>
      <c r="BM859" s="116"/>
    </row>
    <row r="860" spans="1:65" ht="12.75" hidden="1" customHeight="1" outlineLevel="2">
      <c r="A860" s="366"/>
      <c r="B860" s="19"/>
      <c r="C860" s="18"/>
      <c r="D860" s="760"/>
      <c r="E860" s="86">
        <v>1</v>
      </c>
      <c r="F860" s="356"/>
      <c r="G860" s="618"/>
      <c r="H860" s="251">
        <f ca="1">IF(A7taxstdlife="n/a","n/a",IF(A7taxstdlife="",0,IF(H$3&gt;(A7stdlife+$E860),((INDEX('PTRM input'!$G$385:$P$434,A7offset,$E860)-INDEX('PTRM input'!$G$277:$P$326,A7offset,$E860))*OFFSET($F$7,0,$E860))-SUM($G860:G860),(((INDEX('PTRM input'!$G$385:$P$434,A7offset,$E860)-INDEX('PTRM input'!$G$277:$P$326,A7offset,$E860))*OFFSET($F$7,0,$E860))-SUM($G860:G860))*(OFFSET('PTRM input'!$G$477,0,$E860-1)/A7taxstdlife))))</f>
        <v>0</v>
      </c>
      <c r="I860" s="251">
        <f ca="1">IF(A7taxstdlife="n/a","n/a",IF(A7taxstdlife="",0,IF(I$3&gt;(A7stdlife+$E860),((INDEX('PTRM input'!$G$385:$P$434,A7offset,$E860)-INDEX('PTRM input'!$G$277:$P$326,A7offset,$E860))*OFFSET($F$7,0,$E860))-SUM($G860:H860),(((INDEX('PTRM input'!$G$385:$P$434,A7offset,$E860)-INDEX('PTRM input'!$G$277:$P$326,A7offset,$E860))*OFFSET($F$7,0,$E860))-SUM($G860:H860))*(OFFSET('PTRM input'!$G$477,0,$E860-1)/A7taxstdlife))))</f>
        <v>0</v>
      </c>
      <c r="J860" s="251">
        <f ca="1">IF(A7taxstdlife="n/a","n/a",IF(A7taxstdlife="",0,IF(J$3&gt;(A7stdlife+$E860),((INDEX('PTRM input'!$G$385:$P$434,A7offset,$E860)-INDEX('PTRM input'!$G$277:$P$326,A7offset,$E860))*OFFSET($F$7,0,$E860))-SUM($G860:I860),(((INDEX('PTRM input'!$G$385:$P$434,A7offset,$E860)-INDEX('PTRM input'!$G$277:$P$326,A7offset,$E860))*OFFSET($F$7,0,$E860))-SUM($G860:I860))*(OFFSET('PTRM input'!$G$477,0,$E860-1)/A7taxstdlife))))</f>
        <v>0</v>
      </c>
      <c r="K860" s="251">
        <f ca="1">IF(A7taxstdlife="n/a","n/a",IF(A7taxstdlife="",0,IF(K$3&gt;(A7stdlife+$E860),((INDEX('PTRM input'!$G$385:$P$434,A7offset,$E860)-INDEX('PTRM input'!$G$277:$P$326,A7offset,$E860))*OFFSET($F$7,0,$E860))-SUM($G860:J860),(((INDEX('PTRM input'!$G$385:$P$434,A7offset,$E860)-INDEX('PTRM input'!$G$277:$P$326,A7offset,$E860))*OFFSET($F$7,0,$E860))-SUM($G860:J860))*(OFFSET('PTRM input'!$G$477,0,$E860-1)/A7taxstdlife))))</f>
        <v>0</v>
      </c>
      <c r="L860" s="251">
        <f ca="1">IF(A7taxstdlife="n/a","n/a",IF(A7taxstdlife="",0,IF(L$3&gt;(A7stdlife+$E860),((INDEX('PTRM input'!$G$385:$P$434,A7offset,$E860)-INDEX('PTRM input'!$G$277:$P$326,A7offset,$E860))*OFFSET($F$7,0,$E860))-SUM($G860:K860),(((INDEX('PTRM input'!$G$385:$P$434,A7offset,$E860)-INDEX('PTRM input'!$G$277:$P$326,A7offset,$E860))*OFFSET($F$7,0,$E860))-SUM($G860:K860))*(OFFSET('PTRM input'!$G$477,0,$E860-1)/A7taxstdlife))))</f>
        <v>0</v>
      </c>
      <c r="M860" s="251">
        <f ca="1">IF(A7taxstdlife="n/a","n/a",IF(A7taxstdlife="",0,IF(M$3&gt;(A7stdlife+$E860),((INDEX('PTRM input'!$G$385:$P$434,A7offset,$E860)-INDEX('PTRM input'!$G$277:$P$326,A7offset,$E860))*OFFSET($F$7,0,$E860))-SUM($G860:L860),(((INDEX('PTRM input'!$G$385:$P$434,A7offset,$E860)-INDEX('PTRM input'!$G$277:$P$326,A7offset,$E860))*OFFSET($F$7,0,$E860))-SUM($G860:L860))*(OFFSET('PTRM input'!$G$477,0,$E860-1)/A7taxstdlife))))</f>
        <v>0</v>
      </c>
      <c r="N860" s="251">
        <f ca="1">IF(A7taxstdlife="n/a","n/a",IF(A7taxstdlife="",0,IF(N$3&gt;(A7stdlife+$E860),((INDEX('PTRM input'!$G$385:$P$434,A7offset,$E860)-INDEX('PTRM input'!$G$277:$P$326,A7offset,$E860))*OFFSET($F$7,0,$E860))-SUM($G860:M860),(((INDEX('PTRM input'!$G$385:$P$434,A7offset,$E860)-INDEX('PTRM input'!$G$277:$P$326,A7offset,$E860))*OFFSET($F$7,0,$E860))-SUM($G860:M860))*(OFFSET('PTRM input'!$G$477,0,$E860-1)/A7taxstdlife))))</f>
        <v>0</v>
      </c>
      <c r="O860" s="251">
        <f ca="1">IF(A7taxstdlife="n/a","n/a",IF(A7taxstdlife="",0,IF(O$3&gt;(A7stdlife+$E860),((INDEX('PTRM input'!$G$385:$P$434,A7offset,$E860)-INDEX('PTRM input'!$G$277:$P$326,A7offset,$E860))*OFFSET($F$7,0,$E860))-SUM($G860:N860),(((INDEX('PTRM input'!$G$385:$P$434,A7offset,$E860)-INDEX('PTRM input'!$G$277:$P$326,A7offset,$E860))*OFFSET($F$7,0,$E860))-SUM($G860:N860))*(OFFSET('PTRM input'!$G$477,0,$E860-1)/A7taxstdlife))))</f>
        <v>0</v>
      </c>
      <c r="P860" s="251">
        <f ca="1">IF(A7taxstdlife="n/a","n/a",IF(A7taxstdlife="",0,IF(P$3&gt;(A7stdlife+$E860),((INDEX('PTRM input'!$G$385:$P$434,A7offset,$E860)-INDEX('PTRM input'!$G$277:$P$326,A7offset,$E860))*OFFSET($F$7,0,$E860))-SUM($G860:O860),(((INDEX('PTRM input'!$G$385:$P$434,A7offset,$E860)-INDEX('PTRM input'!$G$277:$P$326,A7offset,$E860))*OFFSET($F$7,0,$E860))-SUM($G860:O860))*(OFFSET('PTRM input'!$G$477,0,$E860-1)/A7taxstdlife))))</f>
        <v>0</v>
      </c>
      <c r="Q860" s="251">
        <f ca="1">IF(A7taxstdlife="n/a","n/a",IF(A7taxstdlife="",0,IF(Q$3&gt;(A7stdlife+$E860),((INDEX('PTRM input'!$G$385:$P$434,A7offset,$E860)-INDEX('PTRM input'!$G$277:$P$326,A7offset,$E860))*OFFSET($F$7,0,$E860))-SUM($G860:P860),(((INDEX('PTRM input'!$G$385:$P$434,A7offset,$E860)-INDEX('PTRM input'!$G$277:$P$326,A7offset,$E860))*OFFSET($F$7,0,$E860))-SUM($G860:P860))*(OFFSET('PTRM input'!$G$477,0,$E860-1)/A7taxstdlife))))</f>
        <v>0</v>
      </c>
      <c r="R860" s="251">
        <f ca="1">IF(A7taxstdlife="n/a","n/a",IF(A7taxstdlife="",0,IF(R$3&gt;(A7stdlife+$E860),((INDEX('PTRM input'!$G$385:$P$434,A7offset,$E860)-INDEX('PTRM input'!$G$277:$P$326,A7offset,$E860))*OFFSET($F$7,0,$E860))-SUM($G860:Q860),(((INDEX('PTRM input'!$G$385:$P$434,A7offset,$E860)-INDEX('PTRM input'!$G$277:$P$326,A7offset,$E860))*OFFSET($F$7,0,$E860))-SUM($G860:Q860))*(OFFSET('PTRM input'!$G$477,0,$E860-1)/A7taxstdlife))))</f>
        <v>0</v>
      </c>
      <c r="S860" s="251">
        <f ca="1">IF(A7taxstdlife="n/a","n/a",IF(A7taxstdlife="",0,IF(S$3&gt;(A7stdlife+$E860),((INDEX('PTRM input'!$G$385:$P$434,A7offset,$E860)-INDEX('PTRM input'!$G$277:$P$326,A7offset,$E860))*OFFSET($F$7,0,$E860))-SUM($G860:R860),(((INDEX('PTRM input'!$G$385:$P$434,A7offset,$E860)-INDEX('PTRM input'!$G$277:$P$326,A7offset,$E860))*OFFSET($F$7,0,$E860))-SUM($G860:R860))*(OFFSET('PTRM input'!$G$477,0,$E860-1)/A7taxstdlife))))</f>
        <v>0</v>
      </c>
      <c r="T860" s="251">
        <f ca="1">IF(A7taxstdlife="n/a","n/a",IF(A7taxstdlife="",0,IF(T$3&gt;(A7stdlife+$E860),((INDEX('PTRM input'!$G$385:$P$434,A7offset,$E860)-INDEX('PTRM input'!$G$277:$P$326,A7offset,$E860))*OFFSET($F$7,0,$E860))-SUM($G860:S860),(((INDEX('PTRM input'!$G$385:$P$434,A7offset,$E860)-INDEX('PTRM input'!$G$277:$P$326,A7offset,$E860))*OFFSET($F$7,0,$E860))-SUM($G860:S860))*(OFFSET('PTRM input'!$G$477,0,$E860-1)/A7taxstdlife))))</f>
        <v>0</v>
      </c>
      <c r="U860" s="251">
        <f ca="1">IF(A7taxstdlife="n/a","n/a",IF(A7taxstdlife="",0,IF(U$3&gt;(A7stdlife+$E860),((INDEX('PTRM input'!$G$385:$P$434,A7offset,$E860)-INDEX('PTRM input'!$G$277:$P$326,A7offset,$E860))*OFFSET($F$7,0,$E860))-SUM($G860:T860),(((INDEX('PTRM input'!$G$385:$P$434,A7offset,$E860)-INDEX('PTRM input'!$G$277:$P$326,A7offset,$E860))*OFFSET($F$7,0,$E860))-SUM($G860:T860))*(OFFSET('PTRM input'!$G$477,0,$E860-1)/A7taxstdlife))))</f>
        <v>0</v>
      </c>
      <c r="V860" s="251">
        <f ca="1">IF(A7taxstdlife="n/a","n/a",IF(A7taxstdlife="",0,IF(V$3&gt;(A7stdlife+$E860),((INDEX('PTRM input'!$G$385:$P$434,A7offset,$E860)-INDEX('PTRM input'!$G$277:$P$326,A7offset,$E860))*OFFSET($F$7,0,$E860))-SUM($G860:U860),(((INDEX('PTRM input'!$G$385:$P$434,A7offset,$E860)-INDEX('PTRM input'!$G$277:$P$326,A7offset,$E860))*OFFSET($F$7,0,$E860))-SUM($G860:U860))*(OFFSET('PTRM input'!$G$477,0,$E860-1)/A7taxstdlife))))</f>
        <v>0</v>
      </c>
      <c r="W860" s="251">
        <f ca="1">IF(A7taxstdlife="n/a","n/a",IF(A7taxstdlife="",0,IF(W$3&gt;(A7stdlife+$E860),((INDEX('PTRM input'!$G$385:$P$434,A7offset,$E860)-INDEX('PTRM input'!$G$277:$P$326,A7offset,$E860))*OFFSET($F$7,0,$E860))-SUM($G860:V860),(((INDEX('PTRM input'!$G$385:$P$434,A7offset,$E860)-INDEX('PTRM input'!$G$277:$P$326,A7offset,$E860))*OFFSET($F$7,0,$E860))-SUM($G860:V860))*(OFFSET('PTRM input'!$G$477,0,$E860-1)/A7taxstdlife))))</f>
        <v>0</v>
      </c>
      <c r="X860" s="251">
        <f ca="1">IF(A7taxstdlife="n/a","n/a",IF(A7taxstdlife="",0,IF(X$3&gt;(A7stdlife+$E860),((INDEX('PTRM input'!$G$385:$P$434,A7offset,$E860)-INDEX('PTRM input'!$G$277:$P$326,A7offset,$E860))*OFFSET($F$7,0,$E860))-SUM($G860:W860),(((INDEX('PTRM input'!$G$385:$P$434,A7offset,$E860)-INDEX('PTRM input'!$G$277:$P$326,A7offset,$E860))*OFFSET($F$7,0,$E860))-SUM($G860:W860))*(OFFSET('PTRM input'!$G$477,0,$E860-1)/A7taxstdlife))))</f>
        <v>0</v>
      </c>
      <c r="Y860" s="251">
        <f ca="1">IF(A7taxstdlife="n/a","n/a",IF(A7taxstdlife="",0,IF(Y$3&gt;(A7stdlife+$E860),((INDEX('PTRM input'!$G$385:$P$434,A7offset,$E860)-INDEX('PTRM input'!$G$277:$P$326,A7offset,$E860))*OFFSET($F$7,0,$E860))-SUM($G860:X860),(((INDEX('PTRM input'!$G$385:$P$434,A7offset,$E860)-INDEX('PTRM input'!$G$277:$P$326,A7offset,$E860))*OFFSET($F$7,0,$E860))-SUM($G860:X860))*(OFFSET('PTRM input'!$G$477,0,$E860-1)/A7taxstdlife))))</f>
        <v>0</v>
      </c>
      <c r="Z860" s="251">
        <f ca="1">IF(A7taxstdlife="n/a","n/a",IF(A7taxstdlife="",0,IF(Z$3&gt;(A7stdlife+$E860),((INDEX('PTRM input'!$G$385:$P$434,A7offset,$E860)-INDEX('PTRM input'!$G$277:$P$326,A7offset,$E860))*OFFSET($F$7,0,$E860))-SUM($G860:Y860),(((INDEX('PTRM input'!$G$385:$P$434,A7offset,$E860)-INDEX('PTRM input'!$G$277:$P$326,A7offset,$E860))*OFFSET($F$7,0,$E860))-SUM($G860:Y860))*(OFFSET('PTRM input'!$G$477,0,$E860-1)/A7taxstdlife))))</f>
        <v>0</v>
      </c>
      <c r="AA860" s="251">
        <f ca="1">IF(A7taxstdlife="n/a","n/a",IF(A7taxstdlife="",0,IF(AA$3&gt;(A7stdlife+$E860),((INDEX('PTRM input'!$G$385:$P$434,A7offset,$E860)-INDEX('PTRM input'!$G$277:$P$326,A7offset,$E860))*OFFSET($F$7,0,$E860))-SUM($G860:Z860),(((INDEX('PTRM input'!$G$385:$P$434,A7offset,$E860)-INDEX('PTRM input'!$G$277:$P$326,A7offset,$E860))*OFFSET($F$7,0,$E860))-SUM($G860:Z860))*(OFFSET('PTRM input'!$G$477,0,$E860-1)/A7taxstdlife))))</f>
        <v>0</v>
      </c>
      <c r="AB860" s="251">
        <f ca="1">IF(A7taxstdlife="n/a","n/a",IF(A7taxstdlife="",0,IF(AB$3&gt;(A7stdlife+$E860),((INDEX('PTRM input'!$G$385:$P$434,A7offset,$E860)-INDEX('PTRM input'!$G$277:$P$326,A7offset,$E860))*OFFSET($F$7,0,$E860))-SUM($G860:AA860),(((INDEX('PTRM input'!$G$385:$P$434,A7offset,$E860)-INDEX('PTRM input'!$G$277:$P$326,A7offset,$E860))*OFFSET($F$7,0,$E860))-SUM($G860:AA860))*(OFFSET('PTRM input'!$G$477,0,$E860-1)/A7taxstdlife))))</f>
        <v>0</v>
      </c>
      <c r="AC860" s="251">
        <f ca="1">IF(A7taxstdlife="n/a","n/a",IF(A7taxstdlife="",0,IF(AC$3&gt;(A7stdlife+$E860),((INDEX('PTRM input'!$G$385:$P$434,A7offset,$E860)-INDEX('PTRM input'!$G$277:$P$326,A7offset,$E860))*OFFSET($F$7,0,$E860))-SUM($G860:AB860),(((INDEX('PTRM input'!$G$385:$P$434,A7offset,$E860)-INDEX('PTRM input'!$G$277:$P$326,A7offset,$E860))*OFFSET($F$7,0,$E860))-SUM($G860:AB860))*(OFFSET('PTRM input'!$G$477,0,$E860-1)/A7taxstdlife))))</f>
        <v>0</v>
      </c>
      <c r="AD860" s="251">
        <f ca="1">IF(A7taxstdlife="n/a","n/a",IF(A7taxstdlife="",0,IF(AD$3&gt;(A7stdlife+$E860),((INDEX('PTRM input'!$G$385:$P$434,A7offset,$E860)-INDEX('PTRM input'!$G$277:$P$326,A7offset,$E860))*OFFSET($F$7,0,$E860))-SUM($G860:AC860),(((INDEX('PTRM input'!$G$385:$P$434,A7offset,$E860)-INDEX('PTRM input'!$G$277:$P$326,A7offset,$E860))*OFFSET($F$7,0,$E860))-SUM($G860:AC860))*(OFFSET('PTRM input'!$G$477,0,$E860-1)/A7taxstdlife))))</f>
        <v>0</v>
      </c>
      <c r="AE860" s="251">
        <f ca="1">IF(A7taxstdlife="n/a","n/a",IF(A7taxstdlife="",0,IF(AE$3&gt;(A7stdlife+$E860),((INDEX('PTRM input'!$G$385:$P$434,A7offset,$E860)-INDEX('PTRM input'!$G$277:$P$326,A7offset,$E860))*OFFSET($F$7,0,$E860))-SUM($G860:AD860),(((INDEX('PTRM input'!$G$385:$P$434,A7offset,$E860)-INDEX('PTRM input'!$G$277:$P$326,A7offset,$E860))*OFFSET($F$7,0,$E860))-SUM($G860:AD860))*(OFFSET('PTRM input'!$G$477,0,$E860-1)/A7taxstdlife))))</f>
        <v>0</v>
      </c>
      <c r="AF860" s="251">
        <f ca="1">IF(A7taxstdlife="n/a","n/a",IF(A7taxstdlife="",0,IF(AF$3&gt;(A7stdlife+$E860),((INDEX('PTRM input'!$G$385:$P$434,A7offset,$E860)-INDEX('PTRM input'!$G$277:$P$326,A7offset,$E860))*OFFSET($F$7,0,$E860))-SUM($G860:AE860),(((INDEX('PTRM input'!$G$385:$P$434,A7offset,$E860)-INDEX('PTRM input'!$G$277:$P$326,A7offset,$E860))*OFFSET($F$7,0,$E860))-SUM($G860:AE860))*(OFFSET('PTRM input'!$G$477,0,$E860-1)/A7taxstdlife))))</f>
        <v>0</v>
      </c>
      <c r="AG860" s="251">
        <f ca="1">IF(A7taxstdlife="n/a","n/a",IF(A7taxstdlife="",0,IF(AG$3&gt;(A7stdlife+$E860),((INDEX('PTRM input'!$G$385:$P$434,A7offset,$E860)-INDEX('PTRM input'!$G$277:$P$326,A7offset,$E860))*OFFSET($F$7,0,$E860))-SUM($G860:AF860),(((INDEX('PTRM input'!$G$385:$P$434,A7offset,$E860)-INDEX('PTRM input'!$G$277:$P$326,A7offset,$E860))*OFFSET($F$7,0,$E860))-SUM($G860:AF860))*(OFFSET('PTRM input'!$G$477,0,$E860-1)/A7taxstdlife))))</f>
        <v>0</v>
      </c>
      <c r="AH860" s="251">
        <f ca="1">IF(A7taxstdlife="n/a","n/a",IF(A7taxstdlife="",0,IF(AH$3&gt;(A7stdlife+$E860),((INDEX('PTRM input'!$G$385:$P$434,A7offset,$E860)-INDEX('PTRM input'!$G$277:$P$326,A7offset,$E860))*OFFSET($F$7,0,$E860))-SUM($G860:AG860),(((INDEX('PTRM input'!$G$385:$P$434,A7offset,$E860)-INDEX('PTRM input'!$G$277:$P$326,A7offset,$E860))*OFFSET($F$7,0,$E860))-SUM($G860:AG860))*(OFFSET('PTRM input'!$G$477,0,$E860-1)/A7taxstdlife))))</f>
        <v>0</v>
      </c>
      <c r="AI860" s="251">
        <f ca="1">IF(A7taxstdlife="n/a","n/a",IF(A7taxstdlife="",0,IF(AI$3&gt;(A7stdlife+$E860),((INDEX('PTRM input'!$G$385:$P$434,A7offset,$E860)-INDEX('PTRM input'!$G$277:$P$326,A7offset,$E860))*OFFSET($F$7,0,$E860))-SUM($G860:AH860),(((INDEX('PTRM input'!$G$385:$P$434,A7offset,$E860)-INDEX('PTRM input'!$G$277:$P$326,A7offset,$E860))*OFFSET($F$7,0,$E860))-SUM($G860:AH860))*(OFFSET('PTRM input'!$G$477,0,$E860-1)/A7taxstdlife))))</f>
        <v>0</v>
      </c>
      <c r="AJ860" s="251">
        <f ca="1">IF(A7taxstdlife="n/a","n/a",IF(A7taxstdlife="",0,IF(AJ$3&gt;(A7stdlife+$E860),((INDEX('PTRM input'!$G$385:$P$434,A7offset,$E860)-INDEX('PTRM input'!$G$277:$P$326,A7offset,$E860))*OFFSET($F$7,0,$E860))-SUM($G860:AI860),(((INDEX('PTRM input'!$G$385:$P$434,A7offset,$E860)-INDEX('PTRM input'!$G$277:$P$326,A7offset,$E860))*OFFSET($F$7,0,$E860))-SUM($G860:AI860))*(OFFSET('PTRM input'!$G$477,0,$E860-1)/A7taxstdlife))))</f>
        <v>0</v>
      </c>
      <c r="AK860" s="251">
        <f ca="1">IF(A7taxstdlife="n/a","n/a",IF(A7taxstdlife="",0,IF(AK$3&gt;(A7stdlife+$E860),((INDEX('PTRM input'!$G$385:$P$434,A7offset,$E860)-INDEX('PTRM input'!$G$277:$P$326,A7offset,$E860))*OFFSET($F$7,0,$E860))-SUM($G860:AJ860),(((INDEX('PTRM input'!$G$385:$P$434,A7offset,$E860)-INDEX('PTRM input'!$G$277:$P$326,A7offset,$E860))*OFFSET($F$7,0,$E860))-SUM($G860:AJ860))*(OFFSET('PTRM input'!$G$477,0,$E860-1)/A7taxstdlife))))</f>
        <v>0</v>
      </c>
      <c r="AL860" s="251">
        <f ca="1">IF(A7taxstdlife="n/a","n/a",IF(A7taxstdlife="",0,IF(AL$3&gt;(A7stdlife+$E860),((INDEX('PTRM input'!$G$385:$P$434,A7offset,$E860)-INDEX('PTRM input'!$G$277:$P$326,A7offset,$E860))*OFFSET($F$7,0,$E860))-SUM($G860:AK860),(((INDEX('PTRM input'!$G$385:$P$434,A7offset,$E860)-INDEX('PTRM input'!$G$277:$P$326,A7offset,$E860))*OFFSET($F$7,0,$E860))-SUM($G860:AK860))*(OFFSET('PTRM input'!$G$477,0,$E860-1)/A7taxstdlife))))</f>
        <v>0</v>
      </c>
      <c r="AM860" s="251">
        <f ca="1">IF(A7taxstdlife="n/a","n/a",IF(A7taxstdlife="",0,IF(AM$3&gt;(A7stdlife+$E860),((INDEX('PTRM input'!$G$385:$P$434,A7offset,$E860)-INDEX('PTRM input'!$G$277:$P$326,A7offset,$E860))*OFFSET($F$7,0,$E860))-SUM($G860:AL860),(((INDEX('PTRM input'!$G$385:$P$434,A7offset,$E860)-INDEX('PTRM input'!$G$277:$P$326,A7offset,$E860))*OFFSET($F$7,0,$E860))-SUM($G860:AL860))*(OFFSET('PTRM input'!$G$477,0,$E860-1)/A7taxstdlife))))</f>
        <v>0</v>
      </c>
      <c r="AN860" s="251">
        <f ca="1">IF(A7taxstdlife="n/a","n/a",IF(A7taxstdlife="",0,IF(AN$3&gt;(A7stdlife+$E860),((INDEX('PTRM input'!$G$385:$P$434,A7offset,$E860)-INDEX('PTRM input'!$G$277:$P$326,A7offset,$E860))*OFFSET($F$7,0,$E860))-SUM($G860:AM860),(((INDEX('PTRM input'!$G$385:$P$434,A7offset,$E860)-INDEX('PTRM input'!$G$277:$P$326,A7offset,$E860))*OFFSET($F$7,0,$E860))-SUM($G860:AM860))*(OFFSET('PTRM input'!$G$477,0,$E860-1)/A7taxstdlife))))</f>
        <v>0</v>
      </c>
      <c r="AO860" s="251">
        <f ca="1">IF(A7taxstdlife="n/a","n/a",IF(A7taxstdlife="",0,IF(AO$3&gt;(A7stdlife+$E860),((INDEX('PTRM input'!$G$385:$P$434,A7offset,$E860)-INDEX('PTRM input'!$G$277:$P$326,A7offset,$E860))*OFFSET($F$7,0,$E860))-SUM($G860:AN860),(((INDEX('PTRM input'!$G$385:$P$434,A7offset,$E860)-INDEX('PTRM input'!$G$277:$P$326,A7offset,$E860))*OFFSET($F$7,0,$E860))-SUM($G860:AN860))*(OFFSET('PTRM input'!$G$477,0,$E860-1)/A7taxstdlife))))</f>
        <v>0</v>
      </c>
      <c r="AP860" s="251">
        <f ca="1">IF(A7taxstdlife="n/a","n/a",IF(A7taxstdlife="",0,IF(AP$3&gt;(A7stdlife+$E860),((INDEX('PTRM input'!$G$385:$P$434,A7offset,$E860)-INDEX('PTRM input'!$G$277:$P$326,A7offset,$E860))*OFFSET($F$7,0,$E860))-SUM($G860:AO860),(((INDEX('PTRM input'!$G$385:$P$434,A7offset,$E860)-INDEX('PTRM input'!$G$277:$P$326,A7offset,$E860))*OFFSET($F$7,0,$E860))-SUM($G860:AO860))*(OFFSET('PTRM input'!$G$477,0,$E860-1)/A7taxstdlife))))</f>
        <v>0</v>
      </c>
      <c r="AQ860" s="251">
        <f ca="1">IF(A7taxstdlife="n/a","n/a",IF(A7taxstdlife="",0,IF(AQ$3&gt;(A7stdlife+$E860),((INDEX('PTRM input'!$G$385:$P$434,A7offset,$E860)-INDEX('PTRM input'!$G$277:$P$326,A7offset,$E860))*OFFSET($F$7,0,$E860))-SUM($G860:AP860),(((INDEX('PTRM input'!$G$385:$P$434,A7offset,$E860)-INDEX('PTRM input'!$G$277:$P$326,A7offset,$E860))*OFFSET($F$7,0,$E860))-SUM($G860:AP860))*(OFFSET('PTRM input'!$G$477,0,$E860-1)/A7taxstdlife))))</f>
        <v>0</v>
      </c>
      <c r="AR860" s="251">
        <f ca="1">IF(A7taxstdlife="n/a","n/a",IF(A7taxstdlife="",0,IF(AR$3&gt;(A7stdlife+$E860),((INDEX('PTRM input'!$G$385:$P$434,A7offset,$E860)-INDEX('PTRM input'!$G$277:$P$326,A7offset,$E860))*OFFSET($F$7,0,$E860))-SUM($G860:AQ860),(((INDEX('PTRM input'!$G$385:$P$434,A7offset,$E860)-INDEX('PTRM input'!$G$277:$P$326,A7offset,$E860))*OFFSET($F$7,0,$E860))-SUM($G860:AQ860))*(OFFSET('PTRM input'!$G$477,0,$E860-1)/A7taxstdlife))))</f>
        <v>0</v>
      </c>
      <c r="AS860" s="251">
        <f ca="1">IF(A7taxstdlife="n/a","n/a",IF(A7taxstdlife="",0,IF(AS$3&gt;(A7stdlife+$E860),((INDEX('PTRM input'!$G$385:$P$434,A7offset,$E860)-INDEX('PTRM input'!$G$277:$P$326,A7offset,$E860))*OFFSET($F$7,0,$E860))-SUM($G860:AR860),(((INDEX('PTRM input'!$G$385:$P$434,A7offset,$E860)-INDEX('PTRM input'!$G$277:$P$326,A7offset,$E860))*OFFSET($F$7,0,$E860))-SUM($G860:AR860))*(OFFSET('PTRM input'!$G$477,0,$E860-1)/A7taxstdlife))))</f>
        <v>0</v>
      </c>
      <c r="AT860" s="251">
        <f ca="1">IF(A7taxstdlife="n/a","n/a",IF(A7taxstdlife="",0,IF(AT$3&gt;(A7stdlife+$E860),((INDEX('PTRM input'!$G$385:$P$434,A7offset,$E860)-INDEX('PTRM input'!$G$277:$P$326,A7offset,$E860))*OFFSET($F$7,0,$E860))-SUM($G860:AS860),(((INDEX('PTRM input'!$G$385:$P$434,A7offset,$E860)-INDEX('PTRM input'!$G$277:$P$326,A7offset,$E860))*OFFSET($F$7,0,$E860))-SUM($G860:AS860))*(OFFSET('PTRM input'!$G$477,0,$E860-1)/A7taxstdlife))))</f>
        <v>0</v>
      </c>
      <c r="AU860" s="251">
        <f ca="1">IF(A7taxstdlife="n/a","n/a",IF(A7taxstdlife="",0,IF(AU$3&gt;(A7stdlife+$E860),((INDEX('PTRM input'!$G$385:$P$434,A7offset,$E860)-INDEX('PTRM input'!$G$277:$P$326,A7offset,$E860))*OFFSET($F$7,0,$E860))-SUM($G860:AT860),(((INDEX('PTRM input'!$G$385:$P$434,A7offset,$E860)-INDEX('PTRM input'!$G$277:$P$326,A7offset,$E860))*OFFSET($F$7,0,$E860))-SUM($G860:AT860))*(OFFSET('PTRM input'!$G$477,0,$E860-1)/A7taxstdlife))))</f>
        <v>0</v>
      </c>
      <c r="AV860" s="251">
        <f ca="1">IF(A7taxstdlife="n/a","n/a",IF(A7taxstdlife="",0,IF(AV$3&gt;(A7stdlife+$E860),((INDEX('PTRM input'!$G$385:$P$434,A7offset,$E860)-INDEX('PTRM input'!$G$277:$P$326,A7offset,$E860))*OFFSET($F$7,0,$E860))-SUM($G860:AU860),(((INDEX('PTRM input'!$G$385:$P$434,A7offset,$E860)-INDEX('PTRM input'!$G$277:$P$326,A7offset,$E860))*OFFSET($F$7,0,$E860))-SUM($G860:AU860))*(OFFSET('PTRM input'!$G$477,0,$E860-1)/A7taxstdlife))))</f>
        <v>0</v>
      </c>
      <c r="AW860" s="251">
        <f ca="1">IF(A7taxstdlife="n/a","n/a",IF(A7taxstdlife="",0,IF(AW$3&gt;(A7stdlife+$E860),((INDEX('PTRM input'!$G$385:$P$434,A7offset,$E860)-INDEX('PTRM input'!$G$277:$P$326,A7offset,$E860))*OFFSET($F$7,0,$E860))-SUM($G860:AV860),(((INDEX('PTRM input'!$G$385:$P$434,A7offset,$E860)-INDEX('PTRM input'!$G$277:$P$326,A7offset,$E860))*OFFSET($F$7,0,$E860))-SUM($G860:AV860))*(OFFSET('PTRM input'!$G$477,0,$E860-1)/A7taxstdlife))))</f>
        <v>0</v>
      </c>
      <c r="AX860" s="251">
        <f ca="1">IF(A7taxstdlife="n/a","n/a",IF(A7taxstdlife="",0,IF(AX$3&gt;(A7stdlife+$E860),((INDEX('PTRM input'!$G$385:$P$434,A7offset,$E860)-INDEX('PTRM input'!$G$277:$P$326,A7offset,$E860))*OFFSET($F$7,0,$E860))-SUM($G860:AW860),(((INDEX('PTRM input'!$G$385:$P$434,A7offset,$E860)-INDEX('PTRM input'!$G$277:$P$326,A7offset,$E860))*OFFSET($F$7,0,$E860))-SUM($G860:AW860))*(OFFSET('PTRM input'!$G$477,0,$E860-1)/A7taxstdlife))))</f>
        <v>0</v>
      </c>
      <c r="AY860" s="251">
        <f ca="1">IF(A7taxstdlife="n/a","n/a",IF(A7taxstdlife="",0,IF(AY$3&gt;(A7stdlife+$E860),((INDEX('PTRM input'!$G$385:$P$434,A7offset,$E860)-INDEX('PTRM input'!$G$277:$P$326,A7offset,$E860))*OFFSET($F$7,0,$E860))-SUM($G860:AX860),(((INDEX('PTRM input'!$G$385:$P$434,A7offset,$E860)-INDEX('PTRM input'!$G$277:$P$326,A7offset,$E860))*OFFSET($F$7,0,$E860))-SUM($G860:AX860))*(OFFSET('PTRM input'!$G$477,0,$E860-1)/A7taxstdlife))))</f>
        <v>0</v>
      </c>
      <c r="AZ860" s="251">
        <f ca="1">IF(A7taxstdlife="n/a","n/a",IF(A7taxstdlife="",0,IF(AZ$3&gt;(A7stdlife+$E860),((INDEX('PTRM input'!$G$385:$P$434,A7offset,$E860)-INDEX('PTRM input'!$G$277:$P$326,A7offset,$E860))*OFFSET($F$7,0,$E860))-SUM($G860:AY860),(((INDEX('PTRM input'!$G$385:$P$434,A7offset,$E860)-INDEX('PTRM input'!$G$277:$P$326,A7offset,$E860))*OFFSET($F$7,0,$E860))-SUM($G860:AY860))*(OFFSET('PTRM input'!$G$477,0,$E860-1)/A7taxstdlife))))</f>
        <v>0</v>
      </c>
      <c r="BA860" s="251">
        <f ca="1">IF(A7taxstdlife="n/a","n/a",IF(A7taxstdlife="",0,IF(BA$3&gt;(A7stdlife+$E860),((INDEX('PTRM input'!$G$385:$P$434,A7offset,$E860)-INDEX('PTRM input'!$G$277:$P$326,A7offset,$E860))*OFFSET($F$7,0,$E860))-SUM($G860:AZ860),(((INDEX('PTRM input'!$G$385:$P$434,A7offset,$E860)-INDEX('PTRM input'!$G$277:$P$326,A7offset,$E860))*OFFSET($F$7,0,$E860))-SUM($G860:AZ860))*(OFFSET('PTRM input'!$G$477,0,$E860-1)/A7taxstdlife))))</f>
        <v>0</v>
      </c>
      <c r="BB860" s="251">
        <f ca="1">IF(A7taxstdlife="n/a","n/a",IF(A7taxstdlife="",0,IF(BB$3&gt;(A7stdlife+$E860),((INDEX('PTRM input'!$G$385:$P$434,A7offset,$E860)-INDEX('PTRM input'!$G$277:$P$326,A7offset,$E860))*OFFSET($F$7,0,$E860))-SUM($G860:BA860),(((INDEX('PTRM input'!$G$385:$P$434,A7offset,$E860)-INDEX('PTRM input'!$G$277:$P$326,A7offset,$E860))*OFFSET($F$7,0,$E860))-SUM($G860:BA860))*(OFFSET('PTRM input'!$G$477,0,$E860-1)/A7taxstdlife))))</f>
        <v>0</v>
      </c>
      <c r="BC860" s="251">
        <f ca="1">IF(A7taxstdlife="n/a","n/a",IF(A7taxstdlife="",0,IF(BC$3&gt;(A7stdlife+$E860),((INDEX('PTRM input'!$G$385:$P$434,A7offset,$E860)-INDEX('PTRM input'!$G$277:$P$326,A7offset,$E860))*OFFSET($F$7,0,$E860))-SUM($G860:BB860),(((INDEX('PTRM input'!$G$385:$P$434,A7offset,$E860)-INDEX('PTRM input'!$G$277:$P$326,A7offset,$E860))*OFFSET($F$7,0,$E860))-SUM($G860:BB860))*(OFFSET('PTRM input'!$G$477,0,$E860-1)/A7taxstdlife))))</f>
        <v>0</v>
      </c>
      <c r="BD860" s="251">
        <f ca="1">IF(A7taxstdlife="n/a","n/a",IF(A7taxstdlife="",0,IF(BD$3&gt;(A7stdlife+$E860),((INDEX('PTRM input'!$G$385:$P$434,A7offset,$E860)-INDEX('PTRM input'!$G$277:$P$326,A7offset,$E860))*OFFSET($F$7,0,$E860))-SUM($G860:BC860),(((INDEX('PTRM input'!$G$385:$P$434,A7offset,$E860)-INDEX('PTRM input'!$G$277:$P$326,A7offset,$E860))*OFFSET($F$7,0,$E860))-SUM($G860:BC860))*(OFFSET('PTRM input'!$G$477,0,$E860-1)/A7taxstdlife))))</f>
        <v>0</v>
      </c>
      <c r="BE860" s="251">
        <f ca="1">IF(A7taxstdlife="n/a","n/a",IF(A7taxstdlife="",0,IF(BE$3&gt;(A7stdlife+$E860),((INDEX('PTRM input'!$G$385:$P$434,A7offset,$E860)-INDEX('PTRM input'!$G$277:$P$326,A7offset,$E860))*OFFSET($F$7,0,$E860))-SUM($G860:BD860),(((INDEX('PTRM input'!$G$385:$P$434,A7offset,$E860)-INDEX('PTRM input'!$G$277:$P$326,A7offset,$E860))*OFFSET($F$7,0,$E860))-SUM($G860:BD860))*(OFFSET('PTRM input'!$G$477,0,$E860-1)/A7taxstdlife))))</f>
        <v>0</v>
      </c>
      <c r="BF860" s="251">
        <f ca="1">IF(A7taxstdlife="n/a","n/a",IF(A7taxstdlife="",0,IF(BF$3&gt;(A7stdlife+$E860),((INDEX('PTRM input'!$G$385:$P$434,A7offset,$E860)-INDEX('PTRM input'!$G$277:$P$326,A7offset,$E860))*OFFSET($F$7,0,$E860))-SUM($G860:BE860),(((INDEX('PTRM input'!$G$385:$P$434,A7offset,$E860)-INDEX('PTRM input'!$G$277:$P$326,A7offset,$E860))*OFFSET($F$7,0,$E860))-SUM($G860:BE860))*(OFFSET('PTRM input'!$G$477,0,$E860-1)/A7taxstdlife))))</f>
        <v>0</v>
      </c>
      <c r="BG860" s="251">
        <f ca="1">IF(A7taxstdlife="n/a","n/a",IF(A7taxstdlife="",0,IF(BG$3&gt;(A7stdlife+$E860),((INDEX('PTRM input'!$G$385:$P$434,A7offset,$E860)-INDEX('PTRM input'!$G$277:$P$326,A7offset,$E860))*OFFSET($F$7,0,$E860))-SUM($G860:BF860),(((INDEX('PTRM input'!$G$385:$P$434,A7offset,$E860)-INDEX('PTRM input'!$G$277:$P$326,A7offset,$E860))*OFFSET($F$7,0,$E860))-SUM($G860:BF860))*(OFFSET('PTRM input'!$G$477,0,$E860-1)/A7taxstdlife))))</f>
        <v>0</v>
      </c>
      <c r="BH860" s="251">
        <f ca="1">IF(A7taxstdlife="n/a","n/a",IF(A7taxstdlife="",0,IF(BH$3&gt;(A7stdlife+$E860),((INDEX('PTRM input'!$G$385:$P$434,A7offset,$E860)-INDEX('PTRM input'!$G$277:$P$326,A7offset,$E860))*OFFSET($F$7,0,$E860))-SUM($G860:BG860),(((INDEX('PTRM input'!$G$385:$P$434,A7offset,$E860)-INDEX('PTRM input'!$G$277:$P$326,A7offset,$E860))*OFFSET($F$7,0,$E860))-SUM($G860:BG860))*(OFFSET('PTRM input'!$G$477,0,$E860-1)/A7taxstdlife))))</f>
        <v>0</v>
      </c>
      <c r="BI860" s="251">
        <f ca="1">IF(A7taxstdlife="n/a","n/a",IF(A7taxstdlife="",0,IF(BI$3&gt;(A7stdlife+$E860),((INDEX('PTRM input'!$G$385:$P$434,A7offset,$E860)-INDEX('PTRM input'!$G$277:$P$326,A7offset,$E860))*OFFSET($F$7,0,$E860))-SUM($G860:BH860),(((INDEX('PTRM input'!$G$385:$P$434,A7offset,$E860)-INDEX('PTRM input'!$G$277:$P$326,A7offset,$E860))*OFFSET($F$7,0,$E860))-SUM($G860:BH860))*(OFFSET('PTRM input'!$G$477,0,$E860-1)/A7taxstdlife))))</f>
        <v>0</v>
      </c>
      <c r="BJ860" s="116"/>
      <c r="BK860" s="116"/>
      <c r="BL860" s="116"/>
      <c r="BM860" s="116"/>
    </row>
    <row r="861" spans="1:65" ht="12.75" hidden="1" customHeight="1" outlineLevel="2">
      <c r="A861" s="366"/>
      <c r="B861" s="19"/>
      <c r="C861" s="18"/>
      <c r="D861" s="760"/>
      <c r="E861" s="86">
        <v>2</v>
      </c>
      <c r="F861" s="356"/>
      <c r="G861" s="434"/>
      <c r="H861" s="619"/>
      <c r="I861" s="251">
        <f ca="1">IF(A7taxstdlife="n/a","n/a",IF(A7taxstdlife="",0,IF(I$3&gt;(A7stdlife+$E861),((INDEX('PTRM input'!$G$385:$P$434,A7offset,$E861)-INDEX('PTRM input'!$G$277:$P$326,A7offset,$E861))*OFFSET($F$7,0,$E861))-SUM($G861:H861),(((INDEX('PTRM input'!$G$385:$P$434,A7offset,$E861)-INDEX('PTRM input'!$G$277:$P$326,A7offset,$E861))*OFFSET($F$7,0,$E861))-SUM($G861:H861))*(OFFSET('PTRM input'!$G$477,0,$E861-1)/A7taxstdlife))))</f>
        <v>0</v>
      </c>
      <c r="J861" s="251">
        <f ca="1">IF(A7taxstdlife="n/a","n/a",IF(A7taxstdlife="",0,IF(J$3&gt;(A7stdlife+$E861),((INDEX('PTRM input'!$G$385:$P$434,A7offset,$E861)-INDEX('PTRM input'!$G$277:$P$326,A7offset,$E861))*OFFSET($F$7,0,$E861))-SUM($G861:I861),(((INDEX('PTRM input'!$G$385:$P$434,A7offset,$E861)-INDEX('PTRM input'!$G$277:$P$326,A7offset,$E861))*OFFSET($F$7,0,$E861))-SUM($G861:I861))*(OFFSET('PTRM input'!$G$477,0,$E861-1)/A7taxstdlife))))</f>
        <v>0</v>
      </c>
      <c r="K861" s="251">
        <f ca="1">IF(A7taxstdlife="n/a","n/a",IF(A7taxstdlife="",0,IF(K$3&gt;(A7stdlife+$E861),((INDEX('PTRM input'!$G$385:$P$434,A7offset,$E861)-INDEX('PTRM input'!$G$277:$P$326,A7offset,$E861))*OFFSET($F$7,0,$E861))-SUM($G861:J861),(((INDEX('PTRM input'!$G$385:$P$434,A7offset,$E861)-INDEX('PTRM input'!$G$277:$P$326,A7offset,$E861))*OFFSET($F$7,0,$E861))-SUM($G861:J861))*(OFFSET('PTRM input'!$G$477,0,$E861-1)/A7taxstdlife))))</f>
        <v>0</v>
      </c>
      <c r="L861" s="251">
        <f ca="1">IF(A7taxstdlife="n/a","n/a",IF(A7taxstdlife="",0,IF(L$3&gt;(A7stdlife+$E861),((INDEX('PTRM input'!$G$385:$P$434,A7offset,$E861)-INDEX('PTRM input'!$G$277:$P$326,A7offset,$E861))*OFFSET($F$7,0,$E861))-SUM($G861:K861),(((INDEX('PTRM input'!$G$385:$P$434,A7offset,$E861)-INDEX('PTRM input'!$G$277:$P$326,A7offset,$E861))*OFFSET($F$7,0,$E861))-SUM($G861:K861))*(OFFSET('PTRM input'!$G$477,0,$E861-1)/A7taxstdlife))))</f>
        <v>0</v>
      </c>
      <c r="M861" s="251">
        <f ca="1">IF(A7taxstdlife="n/a","n/a",IF(A7taxstdlife="",0,IF(M$3&gt;(A7stdlife+$E861),((INDEX('PTRM input'!$G$385:$P$434,A7offset,$E861)-INDEX('PTRM input'!$G$277:$P$326,A7offset,$E861))*OFFSET($F$7,0,$E861))-SUM($G861:L861),(((INDEX('PTRM input'!$G$385:$P$434,A7offset,$E861)-INDEX('PTRM input'!$G$277:$P$326,A7offset,$E861))*OFFSET($F$7,0,$E861))-SUM($G861:L861))*(OFFSET('PTRM input'!$G$477,0,$E861-1)/A7taxstdlife))))</f>
        <v>0</v>
      </c>
      <c r="N861" s="251">
        <f ca="1">IF(A7taxstdlife="n/a","n/a",IF(A7taxstdlife="",0,IF(N$3&gt;(A7stdlife+$E861),((INDEX('PTRM input'!$G$385:$P$434,A7offset,$E861)-INDEX('PTRM input'!$G$277:$P$326,A7offset,$E861))*OFFSET($F$7,0,$E861))-SUM($G861:M861),(((INDEX('PTRM input'!$G$385:$P$434,A7offset,$E861)-INDEX('PTRM input'!$G$277:$P$326,A7offset,$E861))*OFFSET($F$7,0,$E861))-SUM($G861:M861))*(OFFSET('PTRM input'!$G$477,0,$E861-1)/A7taxstdlife))))</f>
        <v>0</v>
      </c>
      <c r="O861" s="251">
        <f ca="1">IF(A7taxstdlife="n/a","n/a",IF(A7taxstdlife="",0,IF(O$3&gt;(A7stdlife+$E861),((INDEX('PTRM input'!$G$385:$P$434,A7offset,$E861)-INDEX('PTRM input'!$G$277:$P$326,A7offset,$E861))*OFFSET($F$7,0,$E861))-SUM($G861:N861),(((INDEX('PTRM input'!$G$385:$P$434,A7offset,$E861)-INDEX('PTRM input'!$G$277:$P$326,A7offset,$E861))*OFFSET($F$7,0,$E861))-SUM($G861:N861))*(OFFSET('PTRM input'!$G$477,0,$E861-1)/A7taxstdlife))))</f>
        <v>0</v>
      </c>
      <c r="P861" s="251">
        <f ca="1">IF(A7taxstdlife="n/a","n/a",IF(A7taxstdlife="",0,IF(P$3&gt;(A7stdlife+$E861),((INDEX('PTRM input'!$G$385:$P$434,A7offset,$E861)-INDEX('PTRM input'!$G$277:$P$326,A7offset,$E861))*OFFSET($F$7,0,$E861))-SUM($G861:O861),(((INDEX('PTRM input'!$G$385:$P$434,A7offset,$E861)-INDEX('PTRM input'!$G$277:$P$326,A7offset,$E861))*OFFSET($F$7,0,$E861))-SUM($G861:O861))*(OFFSET('PTRM input'!$G$477,0,$E861-1)/A7taxstdlife))))</f>
        <v>0</v>
      </c>
      <c r="Q861" s="251">
        <f ca="1">IF(A7taxstdlife="n/a","n/a",IF(A7taxstdlife="",0,IF(Q$3&gt;(A7stdlife+$E861),((INDEX('PTRM input'!$G$385:$P$434,A7offset,$E861)-INDEX('PTRM input'!$G$277:$P$326,A7offset,$E861))*OFFSET($F$7,0,$E861))-SUM($G861:P861),(((INDEX('PTRM input'!$G$385:$P$434,A7offset,$E861)-INDEX('PTRM input'!$G$277:$P$326,A7offset,$E861))*OFFSET($F$7,0,$E861))-SUM($G861:P861))*(OFFSET('PTRM input'!$G$477,0,$E861-1)/A7taxstdlife))))</f>
        <v>0</v>
      </c>
      <c r="R861" s="251">
        <f ca="1">IF(A7taxstdlife="n/a","n/a",IF(A7taxstdlife="",0,IF(R$3&gt;(A7stdlife+$E861),((INDEX('PTRM input'!$G$385:$P$434,A7offset,$E861)-INDEX('PTRM input'!$G$277:$P$326,A7offset,$E861))*OFFSET($F$7,0,$E861))-SUM($G861:Q861),(((INDEX('PTRM input'!$G$385:$P$434,A7offset,$E861)-INDEX('PTRM input'!$G$277:$P$326,A7offset,$E861))*OFFSET($F$7,0,$E861))-SUM($G861:Q861))*(OFFSET('PTRM input'!$G$477,0,$E861-1)/A7taxstdlife))))</f>
        <v>0</v>
      </c>
      <c r="S861" s="251">
        <f ca="1">IF(A7taxstdlife="n/a","n/a",IF(A7taxstdlife="",0,IF(S$3&gt;(A7stdlife+$E861),((INDEX('PTRM input'!$G$385:$P$434,A7offset,$E861)-INDEX('PTRM input'!$G$277:$P$326,A7offset,$E861))*OFFSET($F$7,0,$E861))-SUM($G861:R861),(((INDEX('PTRM input'!$G$385:$P$434,A7offset,$E861)-INDEX('PTRM input'!$G$277:$P$326,A7offset,$E861))*OFFSET($F$7,0,$E861))-SUM($G861:R861))*(OFFSET('PTRM input'!$G$477,0,$E861-1)/A7taxstdlife))))</f>
        <v>0</v>
      </c>
      <c r="T861" s="251">
        <f ca="1">IF(A7taxstdlife="n/a","n/a",IF(A7taxstdlife="",0,IF(T$3&gt;(A7stdlife+$E861),((INDEX('PTRM input'!$G$385:$P$434,A7offset,$E861)-INDEX('PTRM input'!$G$277:$P$326,A7offset,$E861))*OFFSET($F$7,0,$E861))-SUM($G861:S861),(((INDEX('PTRM input'!$G$385:$P$434,A7offset,$E861)-INDEX('PTRM input'!$G$277:$P$326,A7offset,$E861))*OFFSET($F$7,0,$E861))-SUM($G861:S861))*(OFFSET('PTRM input'!$G$477,0,$E861-1)/A7taxstdlife))))</f>
        <v>0</v>
      </c>
      <c r="U861" s="251">
        <f ca="1">IF(A7taxstdlife="n/a","n/a",IF(A7taxstdlife="",0,IF(U$3&gt;(A7stdlife+$E861),((INDEX('PTRM input'!$G$385:$P$434,A7offset,$E861)-INDEX('PTRM input'!$G$277:$P$326,A7offset,$E861))*OFFSET($F$7,0,$E861))-SUM($G861:T861),(((INDEX('PTRM input'!$G$385:$P$434,A7offset,$E861)-INDEX('PTRM input'!$G$277:$P$326,A7offset,$E861))*OFFSET($F$7,0,$E861))-SUM($G861:T861))*(OFFSET('PTRM input'!$G$477,0,$E861-1)/A7taxstdlife))))</f>
        <v>0</v>
      </c>
      <c r="V861" s="251">
        <f ca="1">IF(A7taxstdlife="n/a","n/a",IF(A7taxstdlife="",0,IF(V$3&gt;(A7stdlife+$E861),((INDEX('PTRM input'!$G$385:$P$434,A7offset,$E861)-INDEX('PTRM input'!$G$277:$P$326,A7offset,$E861))*OFFSET($F$7,0,$E861))-SUM($G861:U861),(((INDEX('PTRM input'!$G$385:$P$434,A7offset,$E861)-INDEX('PTRM input'!$G$277:$P$326,A7offset,$E861))*OFFSET($F$7,0,$E861))-SUM($G861:U861))*(OFFSET('PTRM input'!$G$477,0,$E861-1)/A7taxstdlife))))</f>
        <v>0</v>
      </c>
      <c r="W861" s="251">
        <f ca="1">IF(A7taxstdlife="n/a","n/a",IF(A7taxstdlife="",0,IF(W$3&gt;(A7stdlife+$E861),((INDEX('PTRM input'!$G$385:$P$434,A7offset,$E861)-INDEX('PTRM input'!$G$277:$P$326,A7offset,$E861))*OFFSET($F$7,0,$E861))-SUM($G861:V861),(((INDEX('PTRM input'!$G$385:$P$434,A7offset,$E861)-INDEX('PTRM input'!$G$277:$P$326,A7offset,$E861))*OFFSET($F$7,0,$E861))-SUM($G861:V861))*(OFFSET('PTRM input'!$G$477,0,$E861-1)/A7taxstdlife))))</f>
        <v>0</v>
      </c>
      <c r="X861" s="251">
        <f ca="1">IF(A7taxstdlife="n/a","n/a",IF(A7taxstdlife="",0,IF(X$3&gt;(A7stdlife+$E861),((INDEX('PTRM input'!$G$385:$P$434,A7offset,$E861)-INDEX('PTRM input'!$G$277:$P$326,A7offset,$E861))*OFFSET($F$7,0,$E861))-SUM($G861:W861),(((INDEX('PTRM input'!$G$385:$P$434,A7offset,$E861)-INDEX('PTRM input'!$G$277:$P$326,A7offset,$E861))*OFFSET($F$7,0,$E861))-SUM($G861:W861))*(OFFSET('PTRM input'!$G$477,0,$E861-1)/A7taxstdlife))))</f>
        <v>0</v>
      </c>
      <c r="Y861" s="251">
        <f ca="1">IF(A7taxstdlife="n/a","n/a",IF(A7taxstdlife="",0,IF(Y$3&gt;(A7stdlife+$E861),((INDEX('PTRM input'!$G$385:$P$434,A7offset,$E861)-INDEX('PTRM input'!$G$277:$P$326,A7offset,$E861))*OFFSET($F$7,0,$E861))-SUM($G861:X861),(((INDEX('PTRM input'!$G$385:$P$434,A7offset,$E861)-INDEX('PTRM input'!$G$277:$P$326,A7offset,$E861))*OFFSET($F$7,0,$E861))-SUM($G861:X861))*(OFFSET('PTRM input'!$G$477,0,$E861-1)/A7taxstdlife))))</f>
        <v>0</v>
      </c>
      <c r="Z861" s="251">
        <f ca="1">IF(A7taxstdlife="n/a","n/a",IF(A7taxstdlife="",0,IF(Z$3&gt;(A7stdlife+$E861),((INDEX('PTRM input'!$G$385:$P$434,A7offset,$E861)-INDEX('PTRM input'!$G$277:$P$326,A7offset,$E861))*OFFSET($F$7,0,$E861))-SUM($G861:Y861),(((INDEX('PTRM input'!$G$385:$P$434,A7offset,$E861)-INDEX('PTRM input'!$G$277:$P$326,A7offset,$E861))*OFFSET($F$7,0,$E861))-SUM($G861:Y861))*(OFFSET('PTRM input'!$G$477,0,$E861-1)/A7taxstdlife))))</f>
        <v>0</v>
      </c>
      <c r="AA861" s="251">
        <f ca="1">IF(A7taxstdlife="n/a","n/a",IF(A7taxstdlife="",0,IF(AA$3&gt;(A7stdlife+$E861),((INDEX('PTRM input'!$G$385:$P$434,A7offset,$E861)-INDEX('PTRM input'!$G$277:$P$326,A7offset,$E861))*OFFSET($F$7,0,$E861))-SUM($G861:Z861),(((INDEX('PTRM input'!$G$385:$P$434,A7offset,$E861)-INDEX('PTRM input'!$G$277:$P$326,A7offset,$E861))*OFFSET($F$7,0,$E861))-SUM($G861:Z861))*(OFFSET('PTRM input'!$G$477,0,$E861-1)/A7taxstdlife))))</f>
        <v>0</v>
      </c>
      <c r="AB861" s="251">
        <f ca="1">IF(A7taxstdlife="n/a","n/a",IF(A7taxstdlife="",0,IF(AB$3&gt;(A7stdlife+$E861),((INDEX('PTRM input'!$G$385:$P$434,A7offset,$E861)-INDEX('PTRM input'!$G$277:$P$326,A7offset,$E861))*OFFSET($F$7,0,$E861))-SUM($G861:AA861),(((INDEX('PTRM input'!$G$385:$P$434,A7offset,$E861)-INDEX('PTRM input'!$G$277:$P$326,A7offset,$E861))*OFFSET($F$7,0,$E861))-SUM($G861:AA861))*(OFFSET('PTRM input'!$G$477,0,$E861-1)/A7taxstdlife))))</f>
        <v>0</v>
      </c>
      <c r="AC861" s="251">
        <f ca="1">IF(A7taxstdlife="n/a","n/a",IF(A7taxstdlife="",0,IF(AC$3&gt;(A7stdlife+$E861),((INDEX('PTRM input'!$G$385:$P$434,A7offset,$E861)-INDEX('PTRM input'!$G$277:$P$326,A7offset,$E861))*OFFSET($F$7,0,$E861))-SUM($G861:AB861),(((INDEX('PTRM input'!$G$385:$P$434,A7offset,$E861)-INDEX('PTRM input'!$G$277:$P$326,A7offset,$E861))*OFFSET($F$7,0,$E861))-SUM($G861:AB861))*(OFFSET('PTRM input'!$G$477,0,$E861-1)/A7taxstdlife))))</f>
        <v>0</v>
      </c>
      <c r="AD861" s="251">
        <f ca="1">IF(A7taxstdlife="n/a","n/a",IF(A7taxstdlife="",0,IF(AD$3&gt;(A7stdlife+$E861),((INDEX('PTRM input'!$G$385:$P$434,A7offset,$E861)-INDEX('PTRM input'!$G$277:$P$326,A7offset,$E861))*OFFSET($F$7,0,$E861))-SUM($G861:AC861),(((INDEX('PTRM input'!$G$385:$P$434,A7offset,$E861)-INDEX('PTRM input'!$G$277:$P$326,A7offset,$E861))*OFFSET($F$7,0,$E861))-SUM($G861:AC861))*(OFFSET('PTRM input'!$G$477,0,$E861-1)/A7taxstdlife))))</f>
        <v>0</v>
      </c>
      <c r="AE861" s="251">
        <f ca="1">IF(A7taxstdlife="n/a","n/a",IF(A7taxstdlife="",0,IF(AE$3&gt;(A7stdlife+$E861),((INDEX('PTRM input'!$G$385:$P$434,A7offset,$E861)-INDEX('PTRM input'!$G$277:$P$326,A7offset,$E861))*OFFSET($F$7,0,$E861))-SUM($G861:AD861),(((INDEX('PTRM input'!$G$385:$P$434,A7offset,$E861)-INDEX('PTRM input'!$G$277:$P$326,A7offset,$E861))*OFFSET($F$7,0,$E861))-SUM($G861:AD861))*(OFFSET('PTRM input'!$G$477,0,$E861-1)/A7taxstdlife))))</f>
        <v>0</v>
      </c>
      <c r="AF861" s="251">
        <f ca="1">IF(A7taxstdlife="n/a","n/a",IF(A7taxstdlife="",0,IF(AF$3&gt;(A7stdlife+$E861),((INDEX('PTRM input'!$G$385:$P$434,A7offset,$E861)-INDEX('PTRM input'!$G$277:$P$326,A7offset,$E861))*OFFSET($F$7,0,$E861))-SUM($G861:AE861),(((INDEX('PTRM input'!$G$385:$P$434,A7offset,$E861)-INDEX('PTRM input'!$G$277:$P$326,A7offset,$E861))*OFFSET($F$7,0,$E861))-SUM($G861:AE861))*(OFFSET('PTRM input'!$G$477,0,$E861-1)/A7taxstdlife))))</f>
        <v>0</v>
      </c>
      <c r="AG861" s="251">
        <f ca="1">IF(A7taxstdlife="n/a","n/a",IF(A7taxstdlife="",0,IF(AG$3&gt;(A7stdlife+$E861),((INDEX('PTRM input'!$G$385:$P$434,A7offset,$E861)-INDEX('PTRM input'!$G$277:$P$326,A7offset,$E861))*OFFSET($F$7,0,$E861))-SUM($G861:AF861),(((INDEX('PTRM input'!$G$385:$P$434,A7offset,$E861)-INDEX('PTRM input'!$G$277:$P$326,A7offset,$E861))*OFFSET($F$7,0,$E861))-SUM($G861:AF861))*(OFFSET('PTRM input'!$G$477,0,$E861-1)/A7taxstdlife))))</f>
        <v>0</v>
      </c>
      <c r="AH861" s="251">
        <f ca="1">IF(A7taxstdlife="n/a","n/a",IF(A7taxstdlife="",0,IF(AH$3&gt;(A7stdlife+$E861),((INDEX('PTRM input'!$G$385:$P$434,A7offset,$E861)-INDEX('PTRM input'!$G$277:$P$326,A7offset,$E861))*OFFSET($F$7,0,$E861))-SUM($G861:AG861),(((INDEX('PTRM input'!$G$385:$P$434,A7offset,$E861)-INDEX('PTRM input'!$G$277:$P$326,A7offset,$E861))*OFFSET($F$7,0,$E861))-SUM($G861:AG861))*(OFFSET('PTRM input'!$G$477,0,$E861-1)/A7taxstdlife))))</f>
        <v>0</v>
      </c>
      <c r="AI861" s="251">
        <f ca="1">IF(A7taxstdlife="n/a","n/a",IF(A7taxstdlife="",0,IF(AI$3&gt;(A7stdlife+$E861),((INDEX('PTRM input'!$G$385:$P$434,A7offset,$E861)-INDEX('PTRM input'!$G$277:$P$326,A7offset,$E861))*OFFSET($F$7,0,$E861))-SUM($G861:AH861),(((INDEX('PTRM input'!$G$385:$P$434,A7offset,$E861)-INDEX('PTRM input'!$G$277:$P$326,A7offset,$E861))*OFFSET($F$7,0,$E861))-SUM($G861:AH861))*(OFFSET('PTRM input'!$G$477,0,$E861-1)/A7taxstdlife))))</f>
        <v>0</v>
      </c>
      <c r="AJ861" s="251">
        <f ca="1">IF(A7taxstdlife="n/a","n/a",IF(A7taxstdlife="",0,IF(AJ$3&gt;(A7stdlife+$E861),((INDEX('PTRM input'!$G$385:$P$434,A7offset,$E861)-INDEX('PTRM input'!$G$277:$P$326,A7offset,$E861))*OFFSET($F$7,0,$E861))-SUM($G861:AI861),(((INDEX('PTRM input'!$G$385:$P$434,A7offset,$E861)-INDEX('PTRM input'!$G$277:$P$326,A7offset,$E861))*OFFSET($F$7,0,$E861))-SUM($G861:AI861))*(OFFSET('PTRM input'!$G$477,0,$E861-1)/A7taxstdlife))))</f>
        <v>0</v>
      </c>
      <c r="AK861" s="251">
        <f ca="1">IF(A7taxstdlife="n/a","n/a",IF(A7taxstdlife="",0,IF(AK$3&gt;(A7stdlife+$E861),((INDEX('PTRM input'!$G$385:$P$434,A7offset,$E861)-INDEX('PTRM input'!$G$277:$P$326,A7offset,$E861))*OFFSET($F$7,0,$E861))-SUM($G861:AJ861),(((INDEX('PTRM input'!$G$385:$P$434,A7offset,$E861)-INDEX('PTRM input'!$G$277:$P$326,A7offset,$E861))*OFFSET($F$7,0,$E861))-SUM($G861:AJ861))*(OFFSET('PTRM input'!$G$477,0,$E861-1)/A7taxstdlife))))</f>
        <v>0</v>
      </c>
      <c r="AL861" s="251">
        <f ca="1">IF(A7taxstdlife="n/a","n/a",IF(A7taxstdlife="",0,IF(AL$3&gt;(A7stdlife+$E861),((INDEX('PTRM input'!$G$385:$P$434,A7offset,$E861)-INDEX('PTRM input'!$G$277:$P$326,A7offset,$E861))*OFFSET($F$7,0,$E861))-SUM($G861:AK861),(((INDEX('PTRM input'!$G$385:$P$434,A7offset,$E861)-INDEX('PTRM input'!$G$277:$P$326,A7offset,$E861))*OFFSET($F$7,0,$E861))-SUM($G861:AK861))*(OFFSET('PTRM input'!$G$477,0,$E861-1)/A7taxstdlife))))</f>
        <v>0</v>
      </c>
      <c r="AM861" s="251">
        <f ca="1">IF(A7taxstdlife="n/a","n/a",IF(A7taxstdlife="",0,IF(AM$3&gt;(A7stdlife+$E861),((INDEX('PTRM input'!$G$385:$P$434,A7offset,$E861)-INDEX('PTRM input'!$G$277:$P$326,A7offset,$E861))*OFFSET($F$7,0,$E861))-SUM($G861:AL861),(((INDEX('PTRM input'!$G$385:$P$434,A7offset,$E861)-INDEX('PTRM input'!$G$277:$P$326,A7offset,$E861))*OFFSET($F$7,0,$E861))-SUM($G861:AL861))*(OFFSET('PTRM input'!$G$477,0,$E861-1)/A7taxstdlife))))</f>
        <v>0</v>
      </c>
      <c r="AN861" s="251">
        <f ca="1">IF(A7taxstdlife="n/a","n/a",IF(A7taxstdlife="",0,IF(AN$3&gt;(A7stdlife+$E861),((INDEX('PTRM input'!$G$385:$P$434,A7offset,$E861)-INDEX('PTRM input'!$G$277:$P$326,A7offset,$E861))*OFFSET($F$7,0,$E861))-SUM($G861:AM861),(((INDEX('PTRM input'!$G$385:$P$434,A7offset,$E861)-INDEX('PTRM input'!$G$277:$P$326,A7offset,$E861))*OFFSET($F$7,0,$E861))-SUM($G861:AM861))*(OFFSET('PTRM input'!$G$477,0,$E861-1)/A7taxstdlife))))</f>
        <v>0</v>
      </c>
      <c r="AO861" s="251">
        <f ca="1">IF(A7taxstdlife="n/a","n/a",IF(A7taxstdlife="",0,IF(AO$3&gt;(A7stdlife+$E861),((INDEX('PTRM input'!$G$385:$P$434,A7offset,$E861)-INDEX('PTRM input'!$G$277:$P$326,A7offset,$E861))*OFFSET($F$7,0,$E861))-SUM($G861:AN861),(((INDEX('PTRM input'!$G$385:$P$434,A7offset,$E861)-INDEX('PTRM input'!$G$277:$P$326,A7offset,$E861))*OFFSET($F$7,0,$E861))-SUM($G861:AN861))*(OFFSET('PTRM input'!$G$477,0,$E861-1)/A7taxstdlife))))</f>
        <v>0</v>
      </c>
      <c r="AP861" s="251">
        <f ca="1">IF(A7taxstdlife="n/a","n/a",IF(A7taxstdlife="",0,IF(AP$3&gt;(A7stdlife+$E861),((INDEX('PTRM input'!$G$385:$P$434,A7offset,$E861)-INDEX('PTRM input'!$G$277:$P$326,A7offset,$E861))*OFFSET($F$7,0,$E861))-SUM($G861:AO861),(((INDEX('PTRM input'!$G$385:$P$434,A7offset,$E861)-INDEX('PTRM input'!$G$277:$P$326,A7offset,$E861))*OFFSET($F$7,0,$E861))-SUM($G861:AO861))*(OFFSET('PTRM input'!$G$477,0,$E861-1)/A7taxstdlife))))</f>
        <v>0</v>
      </c>
      <c r="AQ861" s="251">
        <f ca="1">IF(A7taxstdlife="n/a","n/a",IF(A7taxstdlife="",0,IF(AQ$3&gt;(A7stdlife+$E861),((INDEX('PTRM input'!$G$385:$P$434,A7offset,$E861)-INDEX('PTRM input'!$G$277:$P$326,A7offset,$E861))*OFFSET($F$7,0,$E861))-SUM($G861:AP861),(((INDEX('PTRM input'!$G$385:$P$434,A7offset,$E861)-INDEX('PTRM input'!$G$277:$P$326,A7offset,$E861))*OFFSET($F$7,0,$E861))-SUM($G861:AP861))*(OFFSET('PTRM input'!$G$477,0,$E861-1)/A7taxstdlife))))</f>
        <v>0</v>
      </c>
      <c r="AR861" s="251">
        <f ca="1">IF(A7taxstdlife="n/a","n/a",IF(A7taxstdlife="",0,IF(AR$3&gt;(A7stdlife+$E861),((INDEX('PTRM input'!$G$385:$P$434,A7offset,$E861)-INDEX('PTRM input'!$G$277:$P$326,A7offset,$E861))*OFFSET($F$7,0,$E861))-SUM($G861:AQ861),(((INDEX('PTRM input'!$G$385:$P$434,A7offset,$E861)-INDEX('PTRM input'!$G$277:$P$326,A7offset,$E861))*OFFSET($F$7,0,$E861))-SUM($G861:AQ861))*(OFFSET('PTRM input'!$G$477,0,$E861-1)/A7taxstdlife))))</f>
        <v>0</v>
      </c>
      <c r="AS861" s="251">
        <f ca="1">IF(A7taxstdlife="n/a","n/a",IF(A7taxstdlife="",0,IF(AS$3&gt;(A7stdlife+$E861),((INDEX('PTRM input'!$G$385:$P$434,A7offset,$E861)-INDEX('PTRM input'!$G$277:$P$326,A7offset,$E861))*OFFSET($F$7,0,$E861))-SUM($G861:AR861),(((INDEX('PTRM input'!$G$385:$P$434,A7offset,$E861)-INDEX('PTRM input'!$G$277:$P$326,A7offset,$E861))*OFFSET($F$7,0,$E861))-SUM($G861:AR861))*(OFFSET('PTRM input'!$G$477,0,$E861-1)/A7taxstdlife))))</f>
        <v>0</v>
      </c>
      <c r="AT861" s="251">
        <f ca="1">IF(A7taxstdlife="n/a","n/a",IF(A7taxstdlife="",0,IF(AT$3&gt;(A7stdlife+$E861),((INDEX('PTRM input'!$G$385:$P$434,A7offset,$E861)-INDEX('PTRM input'!$G$277:$P$326,A7offset,$E861))*OFFSET($F$7,0,$E861))-SUM($G861:AS861),(((INDEX('PTRM input'!$G$385:$P$434,A7offset,$E861)-INDEX('PTRM input'!$G$277:$P$326,A7offset,$E861))*OFFSET($F$7,0,$E861))-SUM($G861:AS861))*(OFFSET('PTRM input'!$G$477,0,$E861-1)/A7taxstdlife))))</f>
        <v>0</v>
      </c>
      <c r="AU861" s="251">
        <f ca="1">IF(A7taxstdlife="n/a","n/a",IF(A7taxstdlife="",0,IF(AU$3&gt;(A7stdlife+$E861),((INDEX('PTRM input'!$G$385:$P$434,A7offset,$E861)-INDEX('PTRM input'!$G$277:$P$326,A7offset,$E861))*OFFSET($F$7,0,$E861))-SUM($G861:AT861),(((INDEX('PTRM input'!$G$385:$P$434,A7offset,$E861)-INDEX('PTRM input'!$G$277:$P$326,A7offset,$E861))*OFFSET($F$7,0,$E861))-SUM($G861:AT861))*(OFFSET('PTRM input'!$G$477,0,$E861-1)/A7taxstdlife))))</f>
        <v>0</v>
      </c>
      <c r="AV861" s="251">
        <f ca="1">IF(A7taxstdlife="n/a","n/a",IF(A7taxstdlife="",0,IF(AV$3&gt;(A7stdlife+$E861),((INDEX('PTRM input'!$G$385:$P$434,A7offset,$E861)-INDEX('PTRM input'!$G$277:$P$326,A7offset,$E861))*OFFSET($F$7,0,$E861))-SUM($G861:AU861),(((INDEX('PTRM input'!$G$385:$P$434,A7offset,$E861)-INDEX('PTRM input'!$G$277:$P$326,A7offset,$E861))*OFFSET($F$7,0,$E861))-SUM($G861:AU861))*(OFFSET('PTRM input'!$G$477,0,$E861-1)/A7taxstdlife))))</f>
        <v>0</v>
      </c>
      <c r="AW861" s="251">
        <f ca="1">IF(A7taxstdlife="n/a","n/a",IF(A7taxstdlife="",0,IF(AW$3&gt;(A7stdlife+$E861),((INDEX('PTRM input'!$G$385:$P$434,A7offset,$E861)-INDEX('PTRM input'!$G$277:$P$326,A7offset,$E861))*OFFSET($F$7,0,$E861))-SUM($G861:AV861),(((INDEX('PTRM input'!$G$385:$P$434,A7offset,$E861)-INDEX('PTRM input'!$G$277:$P$326,A7offset,$E861))*OFFSET($F$7,0,$E861))-SUM($G861:AV861))*(OFFSET('PTRM input'!$G$477,0,$E861-1)/A7taxstdlife))))</f>
        <v>0</v>
      </c>
      <c r="AX861" s="251">
        <f ca="1">IF(A7taxstdlife="n/a","n/a",IF(A7taxstdlife="",0,IF(AX$3&gt;(A7stdlife+$E861),((INDEX('PTRM input'!$G$385:$P$434,A7offset,$E861)-INDEX('PTRM input'!$G$277:$P$326,A7offset,$E861))*OFFSET($F$7,0,$E861))-SUM($G861:AW861),(((INDEX('PTRM input'!$G$385:$P$434,A7offset,$E861)-INDEX('PTRM input'!$G$277:$P$326,A7offset,$E861))*OFFSET($F$7,0,$E861))-SUM($G861:AW861))*(OFFSET('PTRM input'!$G$477,0,$E861-1)/A7taxstdlife))))</f>
        <v>0</v>
      </c>
      <c r="AY861" s="251">
        <f ca="1">IF(A7taxstdlife="n/a","n/a",IF(A7taxstdlife="",0,IF(AY$3&gt;(A7stdlife+$E861),((INDEX('PTRM input'!$G$385:$P$434,A7offset,$E861)-INDEX('PTRM input'!$G$277:$P$326,A7offset,$E861))*OFFSET($F$7,0,$E861))-SUM($G861:AX861),(((INDEX('PTRM input'!$G$385:$P$434,A7offset,$E861)-INDEX('PTRM input'!$G$277:$P$326,A7offset,$E861))*OFFSET($F$7,0,$E861))-SUM($G861:AX861))*(OFFSET('PTRM input'!$G$477,0,$E861-1)/A7taxstdlife))))</f>
        <v>0</v>
      </c>
      <c r="AZ861" s="251">
        <f ca="1">IF(A7taxstdlife="n/a","n/a",IF(A7taxstdlife="",0,IF(AZ$3&gt;(A7stdlife+$E861),((INDEX('PTRM input'!$G$385:$P$434,A7offset,$E861)-INDEX('PTRM input'!$G$277:$P$326,A7offset,$E861))*OFFSET($F$7,0,$E861))-SUM($G861:AY861),(((INDEX('PTRM input'!$G$385:$P$434,A7offset,$E861)-INDEX('PTRM input'!$G$277:$P$326,A7offset,$E861))*OFFSET($F$7,0,$E861))-SUM($G861:AY861))*(OFFSET('PTRM input'!$G$477,0,$E861-1)/A7taxstdlife))))</f>
        <v>0</v>
      </c>
      <c r="BA861" s="251">
        <f ca="1">IF(A7taxstdlife="n/a","n/a",IF(A7taxstdlife="",0,IF(BA$3&gt;(A7stdlife+$E861),((INDEX('PTRM input'!$G$385:$P$434,A7offset,$E861)-INDEX('PTRM input'!$G$277:$P$326,A7offset,$E861))*OFFSET($F$7,0,$E861))-SUM($G861:AZ861),(((INDEX('PTRM input'!$G$385:$P$434,A7offset,$E861)-INDEX('PTRM input'!$G$277:$P$326,A7offset,$E861))*OFFSET($F$7,0,$E861))-SUM($G861:AZ861))*(OFFSET('PTRM input'!$G$477,0,$E861-1)/A7taxstdlife))))</f>
        <v>0</v>
      </c>
      <c r="BB861" s="251">
        <f ca="1">IF(A7taxstdlife="n/a","n/a",IF(A7taxstdlife="",0,IF(BB$3&gt;(A7stdlife+$E861),((INDEX('PTRM input'!$G$385:$P$434,A7offset,$E861)-INDEX('PTRM input'!$G$277:$P$326,A7offset,$E861))*OFFSET($F$7,0,$E861))-SUM($G861:BA861),(((INDEX('PTRM input'!$G$385:$P$434,A7offset,$E861)-INDEX('PTRM input'!$G$277:$P$326,A7offset,$E861))*OFFSET($F$7,0,$E861))-SUM($G861:BA861))*(OFFSET('PTRM input'!$G$477,0,$E861-1)/A7taxstdlife))))</f>
        <v>0</v>
      </c>
      <c r="BC861" s="251">
        <f ca="1">IF(A7taxstdlife="n/a","n/a",IF(A7taxstdlife="",0,IF(BC$3&gt;(A7stdlife+$E861),((INDEX('PTRM input'!$G$385:$P$434,A7offset,$E861)-INDEX('PTRM input'!$G$277:$P$326,A7offset,$E861))*OFFSET($F$7,0,$E861))-SUM($G861:BB861),(((INDEX('PTRM input'!$G$385:$P$434,A7offset,$E861)-INDEX('PTRM input'!$G$277:$P$326,A7offset,$E861))*OFFSET($F$7,0,$E861))-SUM($G861:BB861))*(OFFSET('PTRM input'!$G$477,0,$E861-1)/A7taxstdlife))))</f>
        <v>0</v>
      </c>
      <c r="BD861" s="251">
        <f ca="1">IF(A7taxstdlife="n/a","n/a",IF(A7taxstdlife="",0,IF(BD$3&gt;(A7stdlife+$E861),((INDEX('PTRM input'!$G$385:$P$434,A7offset,$E861)-INDEX('PTRM input'!$G$277:$P$326,A7offset,$E861))*OFFSET($F$7,0,$E861))-SUM($G861:BC861),(((INDEX('PTRM input'!$G$385:$P$434,A7offset,$E861)-INDEX('PTRM input'!$G$277:$P$326,A7offset,$E861))*OFFSET($F$7,0,$E861))-SUM($G861:BC861))*(OFFSET('PTRM input'!$G$477,0,$E861-1)/A7taxstdlife))))</f>
        <v>0</v>
      </c>
      <c r="BE861" s="251">
        <f ca="1">IF(A7taxstdlife="n/a","n/a",IF(A7taxstdlife="",0,IF(BE$3&gt;(A7stdlife+$E861),((INDEX('PTRM input'!$G$385:$P$434,A7offset,$E861)-INDEX('PTRM input'!$G$277:$P$326,A7offset,$E861))*OFFSET($F$7,0,$E861))-SUM($G861:BD861),(((INDEX('PTRM input'!$G$385:$P$434,A7offset,$E861)-INDEX('PTRM input'!$G$277:$P$326,A7offset,$E861))*OFFSET($F$7,0,$E861))-SUM($G861:BD861))*(OFFSET('PTRM input'!$G$477,0,$E861-1)/A7taxstdlife))))</f>
        <v>0</v>
      </c>
      <c r="BF861" s="251">
        <f ca="1">IF(A7taxstdlife="n/a","n/a",IF(A7taxstdlife="",0,IF(BF$3&gt;(A7stdlife+$E861),((INDEX('PTRM input'!$G$385:$P$434,A7offset,$E861)-INDEX('PTRM input'!$G$277:$P$326,A7offset,$E861))*OFFSET($F$7,0,$E861))-SUM($G861:BE861),(((INDEX('PTRM input'!$G$385:$P$434,A7offset,$E861)-INDEX('PTRM input'!$G$277:$P$326,A7offset,$E861))*OFFSET($F$7,0,$E861))-SUM($G861:BE861))*(OFFSET('PTRM input'!$G$477,0,$E861-1)/A7taxstdlife))))</f>
        <v>0</v>
      </c>
      <c r="BG861" s="251">
        <f ca="1">IF(A7taxstdlife="n/a","n/a",IF(A7taxstdlife="",0,IF(BG$3&gt;(A7stdlife+$E861),((INDEX('PTRM input'!$G$385:$P$434,A7offset,$E861)-INDEX('PTRM input'!$G$277:$P$326,A7offset,$E861))*OFFSET($F$7,0,$E861))-SUM($G861:BF861),(((INDEX('PTRM input'!$G$385:$P$434,A7offset,$E861)-INDEX('PTRM input'!$G$277:$P$326,A7offset,$E861))*OFFSET($F$7,0,$E861))-SUM($G861:BF861))*(OFFSET('PTRM input'!$G$477,0,$E861-1)/A7taxstdlife))))</f>
        <v>0</v>
      </c>
      <c r="BH861" s="251">
        <f ca="1">IF(A7taxstdlife="n/a","n/a",IF(A7taxstdlife="",0,IF(BH$3&gt;(A7stdlife+$E861),((INDEX('PTRM input'!$G$385:$P$434,A7offset,$E861)-INDEX('PTRM input'!$G$277:$P$326,A7offset,$E861))*OFFSET($F$7,0,$E861))-SUM($G861:BG861),(((INDEX('PTRM input'!$G$385:$P$434,A7offset,$E861)-INDEX('PTRM input'!$G$277:$P$326,A7offset,$E861))*OFFSET($F$7,0,$E861))-SUM($G861:BG861))*(OFFSET('PTRM input'!$G$477,0,$E861-1)/A7taxstdlife))))</f>
        <v>0</v>
      </c>
      <c r="BI861" s="251">
        <f ca="1">IF(A7taxstdlife="n/a","n/a",IF(A7taxstdlife="",0,IF(BI$3&gt;(A7stdlife+$E861),((INDEX('PTRM input'!$G$385:$P$434,A7offset,$E861)-INDEX('PTRM input'!$G$277:$P$326,A7offset,$E861))*OFFSET($F$7,0,$E861))-SUM($G861:BH861),(((INDEX('PTRM input'!$G$385:$P$434,A7offset,$E861)-INDEX('PTRM input'!$G$277:$P$326,A7offset,$E861))*OFFSET($F$7,0,$E861))-SUM($G861:BH861))*(OFFSET('PTRM input'!$G$477,0,$E861-1)/A7taxstdlife))))</f>
        <v>0</v>
      </c>
      <c r="BJ861" s="116"/>
      <c r="BK861" s="116"/>
      <c r="BL861" s="116"/>
      <c r="BM861" s="116"/>
    </row>
    <row r="862" spans="1:65" ht="12.75" hidden="1" customHeight="1" outlineLevel="2">
      <c r="A862" s="366"/>
      <c r="B862" s="19"/>
      <c r="C862" s="18"/>
      <c r="D862" s="760"/>
      <c r="E862" s="86">
        <v>3</v>
      </c>
      <c r="F862" s="356"/>
      <c r="G862" s="434"/>
      <c r="H862" s="435"/>
      <c r="I862" s="619"/>
      <c r="J862" s="251">
        <f ca="1">IF(A7taxstdlife="n/a","n/a",IF(A7taxstdlife="",0,IF(J$3&gt;(A7stdlife+$E862),((INDEX('PTRM input'!$G$385:$P$434,A7offset,$E862)-INDEX('PTRM input'!$G$277:$P$326,A7offset,$E862))*OFFSET($F$7,0,$E862))-SUM($G862:I862),(((INDEX('PTRM input'!$G$385:$P$434,A7offset,$E862)-INDEX('PTRM input'!$G$277:$P$326,A7offset,$E862))*OFFSET($F$7,0,$E862))-SUM($G862:I862))*(OFFSET('PTRM input'!$G$477,0,$E862-1)/A7taxstdlife))))</f>
        <v>0</v>
      </c>
      <c r="K862" s="251">
        <f ca="1">IF(A7taxstdlife="n/a","n/a",IF(A7taxstdlife="",0,IF(K$3&gt;(A7stdlife+$E862),((INDEX('PTRM input'!$G$385:$P$434,A7offset,$E862)-INDEX('PTRM input'!$G$277:$P$326,A7offset,$E862))*OFFSET($F$7,0,$E862))-SUM($G862:J862),(((INDEX('PTRM input'!$G$385:$P$434,A7offset,$E862)-INDEX('PTRM input'!$G$277:$P$326,A7offset,$E862))*OFFSET($F$7,0,$E862))-SUM($G862:J862))*(OFFSET('PTRM input'!$G$477,0,$E862-1)/A7taxstdlife))))</f>
        <v>0</v>
      </c>
      <c r="L862" s="251">
        <f ca="1">IF(A7taxstdlife="n/a","n/a",IF(A7taxstdlife="",0,IF(L$3&gt;(A7stdlife+$E862),((INDEX('PTRM input'!$G$385:$P$434,A7offset,$E862)-INDEX('PTRM input'!$G$277:$P$326,A7offset,$E862))*OFFSET($F$7,0,$E862))-SUM($G862:K862),(((INDEX('PTRM input'!$G$385:$P$434,A7offset,$E862)-INDEX('PTRM input'!$G$277:$P$326,A7offset,$E862))*OFFSET($F$7,0,$E862))-SUM($G862:K862))*(OFFSET('PTRM input'!$G$477,0,$E862-1)/A7taxstdlife))))</f>
        <v>0</v>
      </c>
      <c r="M862" s="251">
        <f ca="1">IF(A7taxstdlife="n/a","n/a",IF(A7taxstdlife="",0,IF(M$3&gt;(A7stdlife+$E862),((INDEX('PTRM input'!$G$385:$P$434,A7offset,$E862)-INDEX('PTRM input'!$G$277:$P$326,A7offset,$E862))*OFFSET($F$7,0,$E862))-SUM($G862:L862),(((INDEX('PTRM input'!$G$385:$P$434,A7offset,$E862)-INDEX('PTRM input'!$G$277:$P$326,A7offset,$E862))*OFFSET($F$7,0,$E862))-SUM($G862:L862))*(OFFSET('PTRM input'!$G$477,0,$E862-1)/A7taxstdlife))))</f>
        <v>0</v>
      </c>
      <c r="N862" s="251">
        <f ca="1">IF(A7taxstdlife="n/a","n/a",IF(A7taxstdlife="",0,IF(N$3&gt;(A7stdlife+$E862),((INDEX('PTRM input'!$G$385:$P$434,A7offset,$E862)-INDEX('PTRM input'!$G$277:$P$326,A7offset,$E862))*OFFSET($F$7,0,$E862))-SUM($G862:M862),(((INDEX('PTRM input'!$G$385:$P$434,A7offset,$E862)-INDEX('PTRM input'!$G$277:$P$326,A7offset,$E862))*OFFSET($F$7,0,$E862))-SUM($G862:M862))*(OFFSET('PTRM input'!$G$477,0,$E862-1)/A7taxstdlife))))</f>
        <v>0</v>
      </c>
      <c r="O862" s="251">
        <f ca="1">IF(A7taxstdlife="n/a","n/a",IF(A7taxstdlife="",0,IF(O$3&gt;(A7stdlife+$E862),((INDEX('PTRM input'!$G$385:$P$434,A7offset,$E862)-INDEX('PTRM input'!$G$277:$P$326,A7offset,$E862))*OFFSET($F$7,0,$E862))-SUM($G862:N862),(((INDEX('PTRM input'!$G$385:$P$434,A7offset,$E862)-INDEX('PTRM input'!$G$277:$P$326,A7offset,$E862))*OFFSET($F$7,0,$E862))-SUM($G862:N862))*(OFFSET('PTRM input'!$G$477,0,$E862-1)/A7taxstdlife))))</f>
        <v>0</v>
      </c>
      <c r="P862" s="251">
        <f ca="1">IF(A7taxstdlife="n/a","n/a",IF(A7taxstdlife="",0,IF(P$3&gt;(A7stdlife+$E862),((INDEX('PTRM input'!$G$385:$P$434,A7offset,$E862)-INDEX('PTRM input'!$G$277:$P$326,A7offset,$E862))*OFFSET($F$7,0,$E862))-SUM($G862:O862),(((INDEX('PTRM input'!$G$385:$P$434,A7offset,$E862)-INDEX('PTRM input'!$G$277:$P$326,A7offset,$E862))*OFFSET($F$7,0,$E862))-SUM($G862:O862))*(OFFSET('PTRM input'!$G$477,0,$E862-1)/A7taxstdlife))))</f>
        <v>0</v>
      </c>
      <c r="Q862" s="251">
        <f ca="1">IF(A7taxstdlife="n/a","n/a",IF(A7taxstdlife="",0,IF(Q$3&gt;(A7stdlife+$E862),((INDEX('PTRM input'!$G$385:$P$434,A7offset,$E862)-INDEX('PTRM input'!$G$277:$P$326,A7offset,$E862))*OFFSET($F$7,0,$E862))-SUM($G862:P862),(((INDEX('PTRM input'!$G$385:$P$434,A7offset,$E862)-INDEX('PTRM input'!$G$277:$P$326,A7offset,$E862))*OFFSET($F$7,0,$E862))-SUM($G862:P862))*(OFFSET('PTRM input'!$G$477,0,$E862-1)/A7taxstdlife))))</f>
        <v>0</v>
      </c>
      <c r="R862" s="251">
        <f ca="1">IF(A7taxstdlife="n/a","n/a",IF(A7taxstdlife="",0,IF(R$3&gt;(A7stdlife+$E862),((INDEX('PTRM input'!$G$385:$P$434,A7offset,$E862)-INDEX('PTRM input'!$G$277:$P$326,A7offset,$E862))*OFFSET($F$7,0,$E862))-SUM($G862:Q862),(((INDEX('PTRM input'!$G$385:$P$434,A7offset,$E862)-INDEX('PTRM input'!$G$277:$P$326,A7offset,$E862))*OFFSET($F$7,0,$E862))-SUM($G862:Q862))*(OFFSET('PTRM input'!$G$477,0,$E862-1)/A7taxstdlife))))</f>
        <v>0</v>
      </c>
      <c r="S862" s="251">
        <f ca="1">IF(A7taxstdlife="n/a","n/a",IF(A7taxstdlife="",0,IF(S$3&gt;(A7stdlife+$E862),((INDEX('PTRM input'!$G$385:$P$434,A7offset,$E862)-INDEX('PTRM input'!$G$277:$P$326,A7offset,$E862))*OFFSET($F$7,0,$E862))-SUM($G862:R862),(((INDEX('PTRM input'!$G$385:$P$434,A7offset,$E862)-INDEX('PTRM input'!$G$277:$P$326,A7offset,$E862))*OFFSET($F$7,0,$E862))-SUM($G862:R862))*(OFFSET('PTRM input'!$G$477,0,$E862-1)/A7taxstdlife))))</f>
        <v>0</v>
      </c>
      <c r="T862" s="251">
        <f ca="1">IF(A7taxstdlife="n/a","n/a",IF(A7taxstdlife="",0,IF(T$3&gt;(A7stdlife+$E862),((INDEX('PTRM input'!$G$385:$P$434,A7offset,$E862)-INDEX('PTRM input'!$G$277:$P$326,A7offset,$E862))*OFFSET($F$7,0,$E862))-SUM($G862:S862),(((INDEX('PTRM input'!$G$385:$P$434,A7offset,$E862)-INDEX('PTRM input'!$G$277:$P$326,A7offset,$E862))*OFFSET($F$7,0,$E862))-SUM($G862:S862))*(OFFSET('PTRM input'!$G$477,0,$E862-1)/A7taxstdlife))))</f>
        <v>0</v>
      </c>
      <c r="U862" s="251">
        <f ca="1">IF(A7taxstdlife="n/a","n/a",IF(A7taxstdlife="",0,IF(U$3&gt;(A7stdlife+$E862),((INDEX('PTRM input'!$G$385:$P$434,A7offset,$E862)-INDEX('PTRM input'!$G$277:$P$326,A7offset,$E862))*OFFSET($F$7,0,$E862))-SUM($G862:T862),(((INDEX('PTRM input'!$G$385:$P$434,A7offset,$E862)-INDEX('PTRM input'!$G$277:$P$326,A7offset,$E862))*OFFSET($F$7,0,$E862))-SUM($G862:T862))*(OFFSET('PTRM input'!$G$477,0,$E862-1)/A7taxstdlife))))</f>
        <v>0</v>
      </c>
      <c r="V862" s="251">
        <f ca="1">IF(A7taxstdlife="n/a","n/a",IF(A7taxstdlife="",0,IF(V$3&gt;(A7stdlife+$E862),((INDEX('PTRM input'!$G$385:$P$434,A7offset,$E862)-INDEX('PTRM input'!$G$277:$P$326,A7offset,$E862))*OFFSET($F$7,0,$E862))-SUM($G862:U862),(((INDEX('PTRM input'!$G$385:$P$434,A7offset,$E862)-INDEX('PTRM input'!$G$277:$P$326,A7offset,$E862))*OFFSET($F$7,0,$E862))-SUM($G862:U862))*(OFFSET('PTRM input'!$G$477,0,$E862-1)/A7taxstdlife))))</f>
        <v>0</v>
      </c>
      <c r="W862" s="251">
        <f ca="1">IF(A7taxstdlife="n/a","n/a",IF(A7taxstdlife="",0,IF(W$3&gt;(A7stdlife+$E862),((INDEX('PTRM input'!$G$385:$P$434,A7offset,$E862)-INDEX('PTRM input'!$G$277:$P$326,A7offset,$E862))*OFFSET($F$7,0,$E862))-SUM($G862:V862),(((INDEX('PTRM input'!$G$385:$P$434,A7offset,$E862)-INDEX('PTRM input'!$G$277:$P$326,A7offset,$E862))*OFFSET($F$7,0,$E862))-SUM($G862:V862))*(OFFSET('PTRM input'!$G$477,0,$E862-1)/A7taxstdlife))))</f>
        <v>0</v>
      </c>
      <c r="X862" s="251">
        <f ca="1">IF(A7taxstdlife="n/a","n/a",IF(A7taxstdlife="",0,IF(X$3&gt;(A7stdlife+$E862),((INDEX('PTRM input'!$G$385:$P$434,A7offset,$E862)-INDEX('PTRM input'!$G$277:$P$326,A7offset,$E862))*OFFSET($F$7,0,$E862))-SUM($G862:W862),(((INDEX('PTRM input'!$G$385:$P$434,A7offset,$E862)-INDEX('PTRM input'!$G$277:$P$326,A7offset,$E862))*OFFSET($F$7,0,$E862))-SUM($G862:W862))*(OFFSET('PTRM input'!$G$477,0,$E862-1)/A7taxstdlife))))</f>
        <v>0</v>
      </c>
      <c r="Y862" s="251">
        <f ca="1">IF(A7taxstdlife="n/a","n/a",IF(A7taxstdlife="",0,IF(Y$3&gt;(A7stdlife+$E862),((INDEX('PTRM input'!$G$385:$P$434,A7offset,$E862)-INDEX('PTRM input'!$G$277:$P$326,A7offset,$E862))*OFFSET($F$7,0,$E862))-SUM($G862:X862),(((INDEX('PTRM input'!$G$385:$P$434,A7offset,$E862)-INDEX('PTRM input'!$G$277:$P$326,A7offset,$E862))*OFFSET($F$7,0,$E862))-SUM($G862:X862))*(OFFSET('PTRM input'!$G$477,0,$E862-1)/A7taxstdlife))))</f>
        <v>0</v>
      </c>
      <c r="Z862" s="251">
        <f ca="1">IF(A7taxstdlife="n/a","n/a",IF(A7taxstdlife="",0,IF(Z$3&gt;(A7stdlife+$E862),((INDEX('PTRM input'!$G$385:$P$434,A7offset,$E862)-INDEX('PTRM input'!$G$277:$P$326,A7offset,$E862))*OFFSET($F$7,0,$E862))-SUM($G862:Y862),(((INDEX('PTRM input'!$G$385:$P$434,A7offset,$E862)-INDEX('PTRM input'!$G$277:$P$326,A7offset,$E862))*OFFSET($F$7,0,$E862))-SUM($G862:Y862))*(OFFSET('PTRM input'!$G$477,0,$E862-1)/A7taxstdlife))))</f>
        <v>0</v>
      </c>
      <c r="AA862" s="251">
        <f ca="1">IF(A7taxstdlife="n/a","n/a",IF(A7taxstdlife="",0,IF(AA$3&gt;(A7stdlife+$E862),((INDEX('PTRM input'!$G$385:$P$434,A7offset,$E862)-INDEX('PTRM input'!$G$277:$P$326,A7offset,$E862))*OFFSET($F$7,0,$E862))-SUM($G862:Z862),(((INDEX('PTRM input'!$G$385:$P$434,A7offset,$E862)-INDEX('PTRM input'!$G$277:$P$326,A7offset,$E862))*OFFSET($F$7,0,$E862))-SUM($G862:Z862))*(OFFSET('PTRM input'!$G$477,0,$E862-1)/A7taxstdlife))))</f>
        <v>0</v>
      </c>
      <c r="AB862" s="251">
        <f ca="1">IF(A7taxstdlife="n/a","n/a",IF(A7taxstdlife="",0,IF(AB$3&gt;(A7stdlife+$E862),((INDEX('PTRM input'!$G$385:$P$434,A7offset,$E862)-INDEX('PTRM input'!$G$277:$P$326,A7offset,$E862))*OFFSET($F$7,0,$E862))-SUM($G862:AA862),(((INDEX('PTRM input'!$G$385:$P$434,A7offset,$E862)-INDEX('PTRM input'!$G$277:$P$326,A7offset,$E862))*OFFSET($F$7,0,$E862))-SUM($G862:AA862))*(OFFSET('PTRM input'!$G$477,0,$E862-1)/A7taxstdlife))))</f>
        <v>0</v>
      </c>
      <c r="AC862" s="251">
        <f ca="1">IF(A7taxstdlife="n/a","n/a",IF(A7taxstdlife="",0,IF(AC$3&gt;(A7stdlife+$E862),((INDEX('PTRM input'!$G$385:$P$434,A7offset,$E862)-INDEX('PTRM input'!$G$277:$P$326,A7offset,$E862))*OFFSET($F$7,0,$E862))-SUM($G862:AB862),(((INDEX('PTRM input'!$G$385:$P$434,A7offset,$E862)-INDEX('PTRM input'!$G$277:$P$326,A7offset,$E862))*OFFSET($F$7,0,$E862))-SUM($G862:AB862))*(OFFSET('PTRM input'!$G$477,0,$E862-1)/A7taxstdlife))))</f>
        <v>0</v>
      </c>
      <c r="AD862" s="251">
        <f ca="1">IF(A7taxstdlife="n/a","n/a",IF(A7taxstdlife="",0,IF(AD$3&gt;(A7stdlife+$E862),((INDEX('PTRM input'!$G$385:$P$434,A7offset,$E862)-INDEX('PTRM input'!$G$277:$P$326,A7offset,$E862))*OFFSET($F$7,0,$E862))-SUM($G862:AC862),(((INDEX('PTRM input'!$G$385:$P$434,A7offset,$E862)-INDEX('PTRM input'!$G$277:$P$326,A7offset,$E862))*OFFSET($F$7,0,$E862))-SUM($G862:AC862))*(OFFSET('PTRM input'!$G$477,0,$E862-1)/A7taxstdlife))))</f>
        <v>0</v>
      </c>
      <c r="AE862" s="251">
        <f ca="1">IF(A7taxstdlife="n/a","n/a",IF(A7taxstdlife="",0,IF(AE$3&gt;(A7stdlife+$E862),((INDEX('PTRM input'!$G$385:$P$434,A7offset,$E862)-INDEX('PTRM input'!$G$277:$P$326,A7offset,$E862))*OFFSET($F$7,0,$E862))-SUM($G862:AD862),(((INDEX('PTRM input'!$G$385:$P$434,A7offset,$E862)-INDEX('PTRM input'!$G$277:$P$326,A7offset,$E862))*OFFSET($F$7,0,$E862))-SUM($G862:AD862))*(OFFSET('PTRM input'!$G$477,0,$E862-1)/A7taxstdlife))))</f>
        <v>0</v>
      </c>
      <c r="AF862" s="251">
        <f ca="1">IF(A7taxstdlife="n/a","n/a",IF(A7taxstdlife="",0,IF(AF$3&gt;(A7stdlife+$E862),((INDEX('PTRM input'!$G$385:$P$434,A7offset,$E862)-INDEX('PTRM input'!$G$277:$P$326,A7offset,$E862))*OFFSET($F$7,0,$E862))-SUM($G862:AE862),(((INDEX('PTRM input'!$G$385:$P$434,A7offset,$E862)-INDEX('PTRM input'!$G$277:$P$326,A7offset,$E862))*OFFSET($F$7,0,$E862))-SUM($G862:AE862))*(OFFSET('PTRM input'!$G$477,0,$E862-1)/A7taxstdlife))))</f>
        <v>0</v>
      </c>
      <c r="AG862" s="251">
        <f ca="1">IF(A7taxstdlife="n/a","n/a",IF(A7taxstdlife="",0,IF(AG$3&gt;(A7stdlife+$E862),((INDEX('PTRM input'!$G$385:$P$434,A7offset,$E862)-INDEX('PTRM input'!$G$277:$P$326,A7offset,$E862))*OFFSET($F$7,0,$E862))-SUM($G862:AF862),(((INDEX('PTRM input'!$G$385:$P$434,A7offset,$E862)-INDEX('PTRM input'!$G$277:$P$326,A7offset,$E862))*OFFSET($F$7,0,$E862))-SUM($G862:AF862))*(OFFSET('PTRM input'!$G$477,0,$E862-1)/A7taxstdlife))))</f>
        <v>0</v>
      </c>
      <c r="AH862" s="251">
        <f ca="1">IF(A7taxstdlife="n/a","n/a",IF(A7taxstdlife="",0,IF(AH$3&gt;(A7stdlife+$E862),((INDEX('PTRM input'!$G$385:$P$434,A7offset,$E862)-INDEX('PTRM input'!$G$277:$P$326,A7offset,$E862))*OFFSET($F$7,0,$E862))-SUM($G862:AG862),(((INDEX('PTRM input'!$G$385:$P$434,A7offset,$E862)-INDEX('PTRM input'!$G$277:$P$326,A7offset,$E862))*OFFSET($F$7,0,$E862))-SUM($G862:AG862))*(OFFSET('PTRM input'!$G$477,0,$E862-1)/A7taxstdlife))))</f>
        <v>0</v>
      </c>
      <c r="AI862" s="251">
        <f ca="1">IF(A7taxstdlife="n/a","n/a",IF(A7taxstdlife="",0,IF(AI$3&gt;(A7stdlife+$E862),((INDEX('PTRM input'!$G$385:$P$434,A7offset,$E862)-INDEX('PTRM input'!$G$277:$P$326,A7offset,$E862))*OFFSET($F$7,0,$E862))-SUM($G862:AH862),(((INDEX('PTRM input'!$G$385:$P$434,A7offset,$E862)-INDEX('PTRM input'!$G$277:$P$326,A7offset,$E862))*OFFSET($F$7,0,$E862))-SUM($G862:AH862))*(OFFSET('PTRM input'!$G$477,0,$E862-1)/A7taxstdlife))))</f>
        <v>0</v>
      </c>
      <c r="AJ862" s="251">
        <f ca="1">IF(A7taxstdlife="n/a","n/a",IF(A7taxstdlife="",0,IF(AJ$3&gt;(A7stdlife+$E862),((INDEX('PTRM input'!$G$385:$P$434,A7offset,$E862)-INDEX('PTRM input'!$G$277:$P$326,A7offset,$E862))*OFFSET($F$7,0,$E862))-SUM($G862:AI862),(((INDEX('PTRM input'!$G$385:$P$434,A7offset,$E862)-INDEX('PTRM input'!$G$277:$P$326,A7offset,$E862))*OFFSET($F$7,0,$E862))-SUM($G862:AI862))*(OFFSET('PTRM input'!$G$477,0,$E862-1)/A7taxstdlife))))</f>
        <v>0</v>
      </c>
      <c r="AK862" s="251">
        <f ca="1">IF(A7taxstdlife="n/a","n/a",IF(A7taxstdlife="",0,IF(AK$3&gt;(A7stdlife+$E862),((INDEX('PTRM input'!$G$385:$P$434,A7offset,$E862)-INDEX('PTRM input'!$G$277:$P$326,A7offset,$E862))*OFFSET($F$7,0,$E862))-SUM($G862:AJ862),(((INDEX('PTRM input'!$G$385:$P$434,A7offset,$E862)-INDEX('PTRM input'!$G$277:$P$326,A7offset,$E862))*OFFSET($F$7,0,$E862))-SUM($G862:AJ862))*(OFFSET('PTRM input'!$G$477,0,$E862-1)/A7taxstdlife))))</f>
        <v>0</v>
      </c>
      <c r="AL862" s="251">
        <f ca="1">IF(A7taxstdlife="n/a","n/a",IF(A7taxstdlife="",0,IF(AL$3&gt;(A7stdlife+$E862),((INDEX('PTRM input'!$G$385:$P$434,A7offset,$E862)-INDEX('PTRM input'!$G$277:$P$326,A7offset,$E862))*OFFSET($F$7,0,$E862))-SUM($G862:AK862),(((INDEX('PTRM input'!$G$385:$P$434,A7offset,$E862)-INDEX('PTRM input'!$G$277:$P$326,A7offset,$E862))*OFFSET($F$7,0,$E862))-SUM($G862:AK862))*(OFFSET('PTRM input'!$G$477,0,$E862-1)/A7taxstdlife))))</f>
        <v>0</v>
      </c>
      <c r="AM862" s="251">
        <f ca="1">IF(A7taxstdlife="n/a","n/a",IF(A7taxstdlife="",0,IF(AM$3&gt;(A7stdlife+$E862),((INDEX('PTRM input'!$G$385:$P$434,A7offset,$E862)-INDEX('PTRM input'!$G$277:$P$326,A7offset,$E862))*OFFSET($F$7,0,$E862))-SUM($G862:AL862),(((INDEX('PTRM input'!$G$385:$P$434,A7offset,$E862)-INDEX('PTRM input'!$G$277:$P$326,A7offset,$E862))*OFFSET($F$7,0,$E862))-SUM($G862:AL862))*(OFFSET('PTRM input'!$G$477,0,$E862-1)/A7taxstdlife))))</f>
        <v>0</v>
      </c>
      <c r="AN862" s="251">
        <f ca="1">IF(A7taxstdlife="n/a","n/a",IF(A7taxstdlife="",0,IF(AN$3&gt;(A7stdlife+$E862),((INDEX('PTRM input'!$G$385:$P$434,A7offset,$E862)-INDEX('PTRM input'!$G$277:$P$326,A7offset,$E862))*OFFSET($F$7,0,$E862))-SUM($G862:AM862),(((INDEX('PTRM input'!$G$385:$P$434,A7offset,$E862)-INDEX('PTRM input'!$G$277:$P$326,A7offset,$E862))*OFFSET($F$7,0,$E862))-SUM($G862:AM862))*(OFFSET('PTRM input'!$G$477,0,$E862-1)/A7taxstdlife))))</f>
        <v>0</v>
      </c>
      <c r="AO862" s="251">
        <f ca="1">IF(A7taxstdlife="n/a","n/a",IF(A7taxstdlife="",0,IF(AO$3&gt;(A7stdlife+$E862),((INDEX('PTRM input'!$G$385:$P$434,A7offset,$E862)-INDEX('PTRM input'!$G$277:$P$326,A7offset,$E862))*OFFSET($F$7,0,$E862))-SUM($G862:AN862),(((INDEX('PTRM input'!$G$385:$P$434,A7offset,$E862)-INDEX('PTRM input'!$G$277:$P$326,A7offset,$E862))*OFFSET($F$7,0,$E862))-SUM($G862:AN862))*(OFFSET('PTRM input'!$G$477,0,$E862-1)/A7taxstdlife))))</f>
        <v>0</v>
      </c>
      <c r="AP862" s="251">
        <f ca="1">IF(A7taxstdlife="n/a","n/a",IF(A7taxstdlife="",0,IF(AP$3&gt;(A7stdlife+$E862),((INDEX('PTRM input'!$G$385:$P$434,A7offset,$E862)-INDEX('PTRM input'!$G$277:$P$326,A7offset,$E862))*OFFSET($F$7,0,$E862))-SUM($G862:AO862),(((INDEX('PTRM input'!$G$385:$P$434,A7offset,$E862)-INDEX('PTRM input'!$G$277:$P$326,A7offset,$E862))*OFFSET($F$7,0,$E862))-SUM($G862:AO862))*(OFFSET('PTRM input'!$G$477,0,$E862-1)/A7taxstdlife))))</f>
        <v>0</v>
      </c>
      <c r="AQ862" s="251">
        <f ca="1">IF(A7taxstdlife="n/a","n/a",IF(A7taxstdlife="",0,IF(AQ$3&gt;(A7stdlife+$E862),((INDEX('PTRM input'!$G$385:$P$434,A7offset,$E862)-INDEX('PTRM input'!$G$277:$P$326,A7offset,$E862))*OFFSET($F$7,0,$E862))-SUM($G862:AP862),(((INDEX('PTRM input'!$G$385:$P$434,A7offset,$E862)-INDEX('PTRM input'!$G$277:$P$326,A7offset,$E862))*OFFSET($F$7,0,$E862))-SUM($G862:AP862))*(OFFSET('PTRM input'!$G$477,0,$E862-1)/A7taxstdlife))))</f>
        <v>0</v>
      </c>
      <c r="AR862" s="251">
        <f ca="1">IF(A7taxstdlife="n/a","n/a",IF(A7taxstdlife="",0,IF(AR$3&gt;(A7stdlife+$E862),((INDEX('PTRM input'!$G$385:$P$434,A7offset,$E862)-INDEX('PTRM input'!$G$277:$P$326,A7offset,$E862))*OFFSET($F$7,0,$E862))-SUM($G862:AQ862),(((INDEX('PTRM input'!$G$385:$P$434,A7offset,$E862)-INDEX('PTRM input'!$G$277:$P$326,A7offset,$E862))*OFFSET($F$7,0,$E862))-SUM($G862:AQ862))*(OFFSET('PTRM input'!$G$477,0,$E862-1)/A7taxstdlife))))</f>
        <v>0</v>
      </c>
      <c r="AS862" s="251">
        <f ca="1">IF(A7taxstdlife="n/a","n/a",IF(A7taxstdlife="",0,IF(AS$3&gt;(A7stdlife+$E862),((INDEX('PTRM input'!$G$385:$P$434,A7offset,$E862)-INDEX('PTRM input'!$G$277:$P$326,A7offset,$E862))*OFFSET($F$7,0,$E862))-SUM($G862:AR862),(((INDEX('PTRM input'!$G$385:$P$434,A7offset,$E862)-INDEX('PTRM input'!$G$277:$P$326,A7offset,$E862))*OFFSET($F$7,0,$E862))-SUM($G862:AR862))*(OFFSET('PTRM input'!$G$477,0,$E862-1)/A7taxstdlife))))</f>
        <v>0</v>
      </c>
      <c r="AT862" s="251">
        <f ca="1">IF(A7taxstdlife="n/a","n/a",IF(A7taxstdlife="",0,IF(AT$3&gt;(A7stdlife+$E862),((INDEX('PTRM input'!$G$385:$P$434,A7offset,$E862)-INDEX('PTRM input'!$G$277:$P$326,A7offset,$E862))*OFFSET($F$7,0,$E862))-SUM($G862:AS862),(((INDEX('PTRM input'!$G$385:$P$434,A7offset,$E862)-INDEX('PTRM input'!$G$277:$P$326,A7offset,$E862))*OFFSET($F$7,0,$E862))-SUM($G862:AS862))*(OFFSET('PTRM input'!$G$477,0,$E862-1)/A7taxstdlife))))</f>
        <v>0</v>
      </c>
      <c r="AU862" s="251">
        <f ca="1">IF(A7taxstdlife="n/a","n/a",IF(A7taxstdlife="",0,IF(AU$3&gt;(A7stdlife+$E862),((INDEX('PTRM input'!$G$385:$P$434,A7offset,$E862)-INDEX('PTRM input'!$G$277:$P$326,A7offset,$E862))*OFFSET($F$7,0,$E862))-SUM($G862:AT862),(((INDEX('PTRM input'!$G$385:$P$434,A7offset,$E862)-INDEX('PTRM input'!$G$277:$P$326,A7offset,$E862))*OFFSET($F$7,0,$E862))-SUM($G862:AT862))*(OFFSET('PTRM input'!$G$477,0,$E862-1)/A7taxstdlife))))</f>
        <v>0</v>
      </c>
      <c r="AV862" s="251">
        <f ca="1">IF(A7taxstdlife="n/a","n/a",IF(A7taxstdlife="",0,IF(AV$3&gt;(A7stdlife+$E862),((INDEX('PTRM input'!$G$385:$P$434,A7offset,$E862)-INDEX('PTRM input'!$G$277:$P$326,A7offset,$E862))*OFFSET($F$7,0,$E862))-SUM($G862:AU862),(((INDEX('PTRM input'!$G$385:$P$434,A7offset,$E862)-INDEX('PTRM input'!$G$277:$P$326,A7offset,$E862))*OFFSET($F$7,0,$E862))-SUM($G862:AU862))*(OFFSET('PTRM input'!$G$477,0,$E862-1)/A7taxstdlife))))</f>
        <v>0</v>
      </c>
      <c r="AW862" s="251">
        <f ca="1">IF(A7taxstdlife="n/a","n/a",IF(A7taxstdlife="",0,IF(AW$3&gt;(A7stdlife+$E862),((INDEX('PTRM input'!$G$385:$P$434,A7offset,$E862)-INDEX('PTRM input'!$G$277:$P$326,A7offset,$E862))*OFFSET($F$7,0,$E862))-SUM($G862:AV862),(((INDEX('PTRM input'!$G$385:$P$434,A7offset,$E862)-INDEX('PTRM input'!$G$277:$P$326,A7offset,$E862))*OFFSET($F$7,0,$E862))-SUM($G862:AV862))*(OFFSET('PTRM input'!$G$477,0,$E862-1)/A7taxstdlife))))</f>
        <v>0</v>
      </c>
      <c r="AX862" s="251">
        <f ca="1">IF(A7taxstdlife="n/a","n/a",IF(A7taxstdlife="",0,IF(AX$3&gt;(A7stdlife+$E862),((INDEX('PTRM input'!$G$385:$P$434,A7offset,$E862)-INDEX('PTRM input'!$G$277:$P$326,A7offset,$E862))*OFFSET($F$7,0,$E862))-SUM($G862:AW862),(((INDEX('PTRM input'!$G$385:$P$434,A7offset,$E862)-INDEX('PTRM input'!$G$277:$P$326,A7offset,$E862))*OFFSET($F$7,0,$E862))-SUM($G862:AW862))*(OFFSET('PTRM input'!$G$477,0,$E862-1)/A7taxstdlife))))</f>
        <v>0</v>
      </c>
      <c r="AY862" s="251">
        <f ca="1">IF(A7taxstdlife="n/a","n/a",IF(A7taxstdlife="",0,IF(AY$3&gt;(A7stdlife+$E862),((INDEX('PTRM input'!$G$385:$P$434,A7offset,$E862)-INDEX('PTRM input'!$G$277:$P$326,A7offset,$E862))*OFFSET($F$7,0,$E862))-SUM($G862:AX862),(((INDEX('PTRM input'!$G$385:$P$434,A7offset,$E862)-INDEX('PTRM input'!$G$277:$P$326,A7offset,$E862))*OFFSET($F$7,0,$E862))-SUM($G862:AX862))*(OFFSET('PTRM input'!$G$477,0,$E862-1)/A7taxstdlife))))</f>
        <v>0</v>
      </c>
      <c r="AZ862" s="251">
        <f ca="1">IF(A7taxstdlife="n/a","n/a",IF(A7taxstdlife="",0,IF(AZ$3&gt;(A7stdlife+$E862),((INDEX('PTRM input'!$G$385:$P$434,A7offset,$E862)-INDEX('PTRM input'!$G$277:$P$326,A7offset,$E862))*OFFSET($F$7,0,$E862))-SUM($G862:AY862),(((INDEX('PTRM input'!$G$385:$P$434,A7offset,$E862)-INDEX('PTRM input'!$G$277:$P$326,A7offset,$E862))*OFFSET($F$7,0,$E862))-SUM($G862:AY862))*(OFFSET('PTRM input'!$G$477,0,$E862-1)/A7taxstdlife))))</f>
        <v>0</v>
      </c>
      <c r="BA862" s="251">
        <f ca="1">IF(A7taxstdlife="n/a","n/a",IF(A7taxstdlife="",0,IF(BA$3&gt;(A7stdlife+$E862),((INDEX('PTRM input'!$G$385:$P$434,A7offset,$E862)-INDEX('PTRM input'!$G$277:$P$326,A7offset,$E862))*OFFSET($F$7,0,$E862))-SUM($G862:AZ862),(((INDEX('PTRM input'!$G$385:$P$434,A7offset,$E862)-INDEX('PTRM input'!$G$277:$P$326,A7offset,$E862))*OFFSET($F$7,0,$E862))-SUM($G862:AZ862))*(OFFSET('PTRM input'!$G$477,0,$E862-1)/A7taxstdlife))))</f>
        <v>0</v>
      </c>
      <c r="BB862" s="251">
        <f ca="1">IF(A7taxstdlife="n/a","n/a",IF(A7taxstdlife="",0,IF(BB$3&gt;(A7stdlife+$E862),((INDEX('PTRM input'!$G$385:$P$434,A7offset,$E862)-INDEX('PTRM input'!$G$277:$P$326,A7offset,$E862))*OFFSET($F$7,0,$E862))-SUM($G862:BA862),(((INDEX('PTRM input'!$G$385:$P$434,A7offset,$E862)-INDEX('PTRM input'!$G$277:$P$326,A7offset,$E862))*OFFSET($F$7,0,$E862))-SUM($G862:BA862))*(OFFSET('PTRM input'!$G$477,0,$E862-1)/A7taxstdlife))))</f>
        <v>0</v>
      </c>
      <c r="BC862" s="251">
        <f ca="1">IF(A7taxstdlife="n/a","n/a",IF(A7taxstdlife="",0,IF(BC$3&gt;(A7stdlife+$E862),((INDEX('PTRM input'!$G$385:$P$434,A7offset,$E862)-INDEX('PTRM input'!$G$277:$P$326,A7offset,$E862))*OFFSET($F$7,0,$E862))-SUM($G862:BB862),(((INDEX('PTRM input'!$G$385:$P$434,A7offset,$E862)-INDEX('PTRM input'!$G$277:$P$326,A7offset,$E862))*OFFSET($F$7,0,$E862))-SUM($G862:BB862))*(OFFSET('PTRM input'!$G$477,0,$E862-1)/A7taxstdlife))))</f>
        <v>0</v>
      </c>
      <c r="BD862" s="251">
        <f ca="1">IF(A7taxstdlife="n/a","n/a",IF(A7taxstdlife="",0,IF(BD$3&gt;(A7stdlife+$E862),((INDEX('PTRM input'!$G$385:$P$434,A7offset,$E862)-INDEX('PTRM input'!$G$277:$P$326,A7offset,$E862))*OFFSET($F$7,0,$E862))-SUM($G862:BC862),(((INDEX('PTRM input'!$G$385:$P$434,A7offset,$E862)-INDEX('PTRM input'!$G$277:$P$326,A7offset,$E862))*OFFSET($F$7,0,$E862))-SUM($G862:BC862))*(OFFSET('PTRM input'!$G$477,0,$E862-1)/A7taxstdlife))))</f>
        <v>0</v>
      </c>
      <c r="BE862" s="251">
        <f ca="1">IF(A7taxstdlife="n/a","n/a",IF(A7taxstdlife="",0,IF(BE$3&gt;(A7stdlife+$E862),((INDEX('PTRM input'!$G$385:$P$434,A7offset,$E862)-INDEX('PTRM input'!$G$277:$P$326,A7offset,$E862))*OFFSET($F$7,0,$E862))-SUM($G862:BD862),(((INDEX('PTRM input'!$G$385:$P$434,A7offset,$E862)-INDEX('PTRM input'!$G$277:$P$326,A7offset,$E862))*OFFSET($F$7,0,$E862))-SUM($G862:BD862))*(OFFSET('PTRM input'!$G$477,0,$E862-1)/A7taxstdlife))))</f>
        <v>0</v>
      </c>
      <c r="BF862" s="251">
        <f ca="1">IF(A7taxstdlife="n/a","n/a",IF(A7taxstdlife="",0,IF(BF$3&gt;(A7stdlife+$E862),((INDEX('PTRM input'!$G$385:$P$434,A7offset,$E862)-INDEX('PTRM input'!$G$277:$P$326,A7offset,$E862))*OFFSET($F$7,0,$E862))-SUM($G862:BE862),(((INDEX('PTRM input'!$G$385:$P$434,A7offset,$E862)-INDEX('PTRM input'!$G$277:$P$326,A7offset,$E862))*OFFSET($F$7,0,$E862))-SUM($G862:BE862))*(OFFSET('PTRM input'!$G$477,0,$E862-1)/A7taxstdlife))))</f>
        <v>0</v>
      </c>
      <c r="BG862" s="251">
        <f ca="1">IF(A7taxstdlife="n/a","n/a",IF(A7taxstdlife="",0,IF(BG$3&gt;(A7stdlife+$E862),((INDEX('PTRM input'!$G$385:$P$434,A7offset,$E862)-INDEX('PTRM input'!$G$277:$P$326,A7offset,$E862))*OFFSET($F$7,0,$E862))-SUM($G862:BF862),(((INDEX('PTRM input'!$G$385:$P$434,A7offset,$E862)-INDEX('PTRM input'!$G$277:$P$326,A7offset,$E862))*OFFSET($F$7,0,$E862))-SUM($G862:BF862))*(OFFSET('PTRM input'!$G$477,0,$E862-1)/A7taxstdlife))))</f>
        <v>0</v>
      </c>
      <c r="BH862" s="251">
        <f ca="1">IF(A7taxstdlife="n/a","n/a",IF(A7taxstdlife="",0,IF(BH$3&gt;(A7stdlife+$E862),((INDEX('PTRM input'!$G$385:$P$434,A7offset,$E862)-INDEX('PTRM input'!$G$277:$P$326,A7offset,$E862))*OFFSET($F$7,0,$E862))-SUM($G862:BG862),(((INDEX('PTRM input'!$G$385:$P$434,A7offset,$E862)-INDEX('PTRM input'!$G$277:$P$326,A7offset,$E862))*OFFSET($F$7,0,$E862))-SUM($G862:BG862))*(OFFSET('PTRM input'!$G$477,0,$E862-1)/A7taxstdlife))))</f>
        <v>0</v>
      </c>
      <c r="BI862" s="251">
        <f ca="1">IF(A7taxstdlife="n/a","n/a",IF(A7taxstdlife="",0,IF(BI$3&gt;(A7stdlife+$E862),((INDEX('PTRM input'!$G$385:$P$434,A7offset,$E862)-INDEX('PTRM input'!$G$277:$P$326,A7offset,$E862))*OFFSET($F$7,0,$E862))-SUM($G862:BH862),(((INDEX('PTRM input'!$G$385:$P$434,A7offset,$E862)-INDEX('PTRM input'!$G$277:$P$326,A7offset,$E862))*OFFSET($F$7,0,$E862))-SUM($G862:BH862))*(OFFSET('PTRM input'!$G$477,0,$E862-1)/A7taxstdlife))))</f>
        <v>0</v>
      </c>
      <c r="BJ862" s="116"/>
      <c r="BK862" s="116"/>
      <c r="BL862" s="116"/>
      <c r="BM862" s="116"/>
    </row>
    <row r="863" spans="1:65" ht="12.75" hidden="1" customHeight="1" outlineLevel="2">
      <c r="A863" s="366"/>
      <c r="B863" s="19"/>
      <c r="C863" s="18"/>
      <c r="D863" s="760"/>
      <c r="E863" s="86">
        <v>4</v>
      </c>
      <c r="F863" s="356"/>
      <c r="G863" s="434"/>
      <c r="H863" s="435"/>
      <c r="I863" s="435"/>
      <c r="J863" s="619"/>
      <c r="K863" s="251">
        <f ca="1">IF(A7taxstdlife="n/a","n/a",IF(A7taxstdlife="",0,IF(K$3&gt;(A7stdlife+$E863),((INDEX('PTRM input'!$G$385:$P$434,A7offset,$E863)-INDEX('PTRM input'!$G$277:$P$326,A7offset,$E863))*OFFSET($F$7,0,$E863))-SUM($G863:J863),(((INDEX('PTRM input'!$G$385:$P$434,A7offset,$E863)-INDEX('PTRM input'!$G$277:$P$326,A7offset,$E863))*OFFSET($F$7,0,$E863))-SUM($G863:J863))*(OFFSET('PTRM input'!$G$477,0,$E863-1)/A7taxstdlife))))</f>
        <v>0</v>
      </c>
      <c r="L863" s="251">
        <f ca="1">IF(A7taxstdlife="n/a","n/a",IF(A7taxstdlife="",0,IF(L$3&gt;(A7stdlife+$E863),((INDEX('PTRM input'!$G$385:$P$434,A7offset,$E863)-INDEX('PTRM input'!$G$277:$P$326,A7offset,$E863))*OFFSET($F$7,0,$E863))-SUM($G863:K863),(((INDEX('PTRM input'!$G$385:$P$434,A7offset,$E863)-INDEX('PTRM input'!$G$277:$P$326,A7offset,$E863))*OFFSET($F$7,0,$E863))-SUM($G863:K863))*(OFFSET('PTRM input'!$G$477,0,$E863-1)/A7taxstdlife))))</f>
        <v>0</v>
      </c>
      <c r="M863" s="251">
        <f ca="1">IF(A7taxstdlife="n/a","n/a",IF(A7taxstdlife="",0,IF(M$3&gt;(A7stdlife+$E863),((INDEX('PTRM input'!$G$385:$P$434,A7offset,$E863)-INDEX('PTRM input'!$G$277:$P$326,A7offset,$E863))*OFFSET($F$7,0,$E863))-SUM($G863:L863),(((INDEX('PTRM input'!$G$385:$P$434,A7offset,$E863)-INDEX('PTRM input'!$G$277:$P$326,A7offset,$E863))*OFFSET($F$7,0,$E863))-SUM($G863:L863))*(OFFSET('PTRM input'!$G$477,0,$E863-1)/A7taxstdlife))))</f>
        <v>0</v>
      </c>
      <c r="N863" s="251">
        <f ca="1">IF(A7taxstdlife="n/a","n/a",IF(A7taxstdlife="",0,IF(N$3&gt;(A7stdlife+$E863),((INDEX('PTRM input'!$G$385:$P$434,A7offset,$E863)-INDEX('PTRM input'!$G$277:$P$326,A7offset,$E863))*OFFSET($F$7,0,$E863))-SUM($G863:M863),(((INDEX('PTRM input'!$G$385:$P$434,A7offset,$E863)-INDEX('PTRM input'!$G$277:$P$326,A7offset,$E863))*OFFSET($F$7,0,$E863))-SUM($G863:M863))*(OFFSET('PTRM input'!$G$477,0,$E863-1)/A7taxstdlife))))</f>
        <v>0</v>
      </c>
      <c r="O863" s="251">
        <f ca="1">IF(A7taxstdlife="n/a","n/a",IF(A7taxstdlife="",0,IF(O$3&gt;(A7stdlife+$E863),((INDEX('PTRM input'!$G$385:$P$434,A7offset,$E863)-INDEX('PTRM input'!$G$277:$P$326,A7offset,$E863))*OFFSET($F$7,0,$E863))-SUM($G863:N863),(((INDEX('PTRM input'!$G$385:$P$434,A7offset,$E863)-INDEX('PTRM input'!$G$277:$P$326,A7offset,$E863))*OFFSET($F$7,0,$E863))-SUM($G863:N863))*(OFFSET('PTRM input'!$G$477,0,$E863-1)/A7taxstdlife))))</f>
        <v>0</v>
      </c>
      <c r="P863" s="251">
        <f ca="1">IF(A7taxstdlife="n/a","n/a",IF(A7taxstdlife="",0,IF(P$3&gt;(A7stdlife+$E863),((INDEX('PTRM input'!$G$385:$P$434,A7offset,$E863)-INDEX('PTRM input'!$G$277:$P$326,A7offset,$E863))*OFFSET($F$7,0,$E863))-SUM($G863:O863),(((INDEX('PTRM input'!$G$385:$P$434,A7offset,$E863)-INDEX('PTRM input'!$G$277:$P$326,A7offset,$E863))*OFFSET($F$7,0,$E863))-SUM($G863:O863))*(OFFSET('PTRM input'!$G$477,0,$E863-1)/A7taxstdlife))))</f>
        <v>0</v>
      </c>
      <c r="Q863" s="251">
        <f ca="1">IF(A7taxstdlife="n/a","n/a",IF(A7taxstdlife="",0,IF(Q$3&gt;(A7stdlife+$E863),((INDEX('PTRM input'!$G$385:$P$434,A7offset,$E863)-INDEX('PTRM input'!$G$277:$P$326,A7offset,$E863))*OFFSET($F$7,0,$E863))-SUM($G863:P863),(((INDEX('PTRM input'!$G$385:$P$434,A7offset,$E863)-INDEX('PTRM input'!$G$277:$P$326,A7offset,$E863))*OFFSET($F$7,0,$E863))-SUM($G863:P863))*(OFFSET('PTRM input'!$G$477,0,$E863-1)/A7taxstdlife))))</f>
        <v>0</v>
      </c>
      <c r="R863" s="251">
        <f ca="1">IF(A7taxstdlife="n/a","n/a",IF(A7taxstdlife="",0,IF(R$3&gt;(A7stdlife+$E863),((INDEX('PTRM input'!$G$385:$P$434,A7offset,$E863)-INDEX('PTRM input'!$G$277:$P$326,A7offset,$E863))*OFFSET($F$7,0,$E863))-SUM($G863:Q863),(((INDEX('PTRM input'!$G$385:$P$434,A7offset,$E863)-INDEX('PTRM input'!$G$277:$P$326,A7offset,$E863))*OFFSET($F$7,0,$E863))-SUM($G863:Q863))*(OFFSET('PTRM input'!$G$477,0,$E863-1)/A7taxstdlife))))</f>
        <v>0</v>
      </c>
      <c r="S863" s="251">
        <f ca="1">IF(A7taxstdlife="n/a","n/a",IF(A7taxstdlife="",0,IF(S$3&gt;(A7stdlife+$E863),((INDEX('PTRM input'!$G$385:$P$434,A7offset,$E863)-INDEX('PTRM input'!$G$277:$P$326,A7offset,$E863))*OFFSET($F$7,0,$E863))-SUM($G863:R863),(((INDEX('PTRM input'!$G$385:$P$434,A7offset,$E863)-INDEX('PTRM input'!$G$277:$P$326,A7offset,$E863))*OFFSET($F$7,0,$E863))-SUM($G863:R863))*(OFFSET('PTRM input'!$G$477,0,$E863-1)/A7taxstdlife))))</f>
        <v>0</v>
      </c>
      <c r="T863" s="251">
        <f ca="1">IF(A7taxstdlife="n/a","n/a",IF(A7taxstdlife="",0,IF(T$3&gt;(A7stdlife+$E863),((INDEX('PTRM input'!$G$385:$P$434,A7offset,$E863)-INDEX('PTRM input'!$G$277:$P$326,A7offset,$E863))*OFFSET($F$7,0,$E863))-SUM($G863:S863),(((INDEX('PTRM input'!$G$385:$P$434,A7offset,$E863)-INDEX('PTRM input'!$G$277:$P$326,A7offset,$E863))*OFFSET($F$7,0,$E863))-SUM($G863:S863))*(OFFSET('PTRM input'!$G$477,0,$E863-1)/A7taxstdlife))))</f>
        <v>0</v>
      </c>
      <c r="U863" s="251">
        <f ca="1">IF(A7taxstdlife="n/a","n/a",IF(A7taxstdlife="",0,IF(U$3&gt;(A7stdlife+$E863),((INDEX('PTRM input'!$G$385:$P$434,A7offset,$E863)-INDEX('PTRM input'!$G$277:$P$326,A7offset,$E863))*OFFSET($F$7,0,$E863))-SUM($G863:T863),(((INDEX('PTRM input'!$G$385:$P$434,A7offset,$E863)-INDEX('PTRM input'!$G$277:$P$326,A7offset,$E863))*OFFSET($F$7,0,$E863))-SUM($G863:T863))*(OFFSET('PTRM input'!$G$477,0,$E863-1)/A7taxstdlife))))</f>
        <v>0</v>
      </c>
      <c r="V863" s="251">
        <f ca="1">IF(A7taxstdlife="n/a","n/a",IF(A7taxstdlife="",0,IF(V$3&gt;(A7stdlife+$E863),((INDEX('PTRM input'!$G$385:$P$434,A7offset,$E863)-INDEX('PTRM input'!$G$277:$P$326,A7offset,$E863))*OFFSET($F$7,0,$E863))-SUM($G863:U863),(((INDEX('PTRM input'!$G$385:$P$434,A7offset,$E863)-INDEX('PTRM input'!$G$277:$P$326,A7offset,$E863))*OFFSET($F$7,0,$E863))-SUM($G863:U863))*(OFFSET('PTRM input'!$G$477,0,$E863-1)/A7taxstdlife))))</f>
        <v>0</v>
      </c>
      <c r="W863" s="251">
        <f ca="1">IF(A7taxstdlife="n/a","n/a",IF(A7taxstdlife="",0,IF(W$3&gt;(A7stdlife+$E863),((INDEX('PTRM input'!$G$385:$P$434,A7offset,$E863)-INDEX('PTRM input'!$G$277:$P$326,A7offset,$E863))*OFFSET($F$7,0,$E863))-SUM($G863:V863),(((INDEX('PTRM input'!$G$385:$P$434,A7offset,$E863)-INDEX('PTRM input'!$G$277:$P$326,A7offset,$E863))*OFFSET($F$7,0,$E863))-SUM($G863:V863))*(OFFSET('PTRM input'!$G$477,0,$E863-1)/A7taxstdlife))))</f>
        <v>0</v>
      </c>
      <c r="X863" s="251">
        <f ca="1">IF(A7taxstdlife="n/a","n/a",IF(A7taxstdlife="",0,IF(X$3&gt;(A7stdlife+$E863),((INDEX('PTRM input'!$G$385:$P$434,A7offset,$E863)-INDEX('PTRM input'!$G$277:$P$326,A7offset,$E863))*OFFSET($F$7,0,$E863))-SUM($G863:W863),(((INDEX('PTRM input'!$G$385:$P$434,A7offset,$E863)-INDEX('PTRM input'!$G$277:$P$326,A7offset,$E863))*OFFSET($F$7,0,$E863))-SUM($G863:W863))*(OFFSET('PTRM input'!$G$477,0,$E863-1)/A7taxstdlife))))</f>
        <v>0</v>
      </c>
      <c r="Y863" s="251">
        <f ca="1">IF(A7taxstdlife="n/a","n/a",IF(A7taxstdlife="",0,IF(Y$3&gt;(A7stdlife+$E863),((INDEX('PTRM input'!$G$385:$P$434,A7offset,$E863)-INDEX('PTRM input'!$G$277:$P$326,A7offset,$E863))*OFFSET($F$7,0,$E863))-SUM($G863:X863),(((INDEX('PTRM input'!$G$385:$P$434,A7offset,$E863)-INDEX('PTRM input'!$G$277:$P$326,A7offset,$E863))*OFFSET($F$7,0,$E863))-SUM($G863:X863))*(OFFSET('PTRM input'!$G$477,0,$E863-1)/A7taxstdlife))))</f>
        <v>0</v>
      </c>
      <c r="Z863" s="251">
        <f ca="1">IF(A7taxstdlife="n/a","n/a",IF(A7taxstdlife="",0,IF(Z$3&gt;(A7stdlife+$E863),((INDEX('PTRM input'!$G$385:$P$434,A7offset,$E863)-INDEX('PTRM input'!$G$277:$P$326,A7offset,$E863))*OFFSET($F$7,0,$E863))-SUM($G863:Y863),(((INDEX('PTRM input'!$G$385:$P$434,A7offset,$E863)-INDEX('PTRM input'!$G$277:$P$326,A7offset,$E863))*OFFSET($F$7,0,$E863))-SUM($G863:Y863))*(OFFSET('PTRM input'!$G$477,0,$E863-1)/A7taxstdlife))))</f>
        <v>0</v>
      </c>
      <c r="AA863" s="251">
        <f ca="1">IF(A7taxstdlife="n/a","n/a",IF(A7taxstdlife="",0,IF(AA$3&gt;(A7stdlife+$E863),((INDEX('PTRM input'!$G$385:$P$434,A7offset,$E863)-INDEX('PTRM input'!$G$277:$P$326,A7offset,$E863))*OFFSET($F$7,0,$E863))-SUM($G863:Z863),(((INDEX('PTRM input'!$G$385:$P$434,A7offset,$E863)-INDEX('PTRM input'!$G$277:$P$326,A7offset,$E863))*OFFSET($F$7,0,$E863))-SUM($G863:Z863))*(OFFSET('PTRM input'!$G$477,0,$E863-1)/A7taxstdlife))))</f>
        <v>0</v>
      </c>
      <c r="AB863" s="251">
        <f ca="1">IF(A7taxstdlife="n/a","n/a",IF(A7taxstdlife="",0,IF(AB$3&gt;(A7stdlife+$E863),((INDEX('PTRM input'!$G$385:$P$434,A7offset,$E863)-INDEX('PTRM input'!$G$277:$P$326,A7offset,$E863))*OFFSET($F$7,0,$E863))-SUM($G863:AA863),(((INDEX('PTRM input'!$G$385:$P$434,A7offset,$E863)-INDEX('PTRM input'!$G$277:$P$326,A7offset,$E863))*OFFSET($F$7,0,$E863))-SUM($G863:AA863))*(OFFSET('PTRM input'!$G$477,0,$E863-1)/A7taxstdlife))))</f>
        <v>0</v>
      </c>
      <c r="AC863" s="251">
        <f ca="1">IF(A7taxstdlife="n/a","n/a",IF(A7taxstdlife="",0,IF(AC$3&gt;(A7stdlife+$E863),((INDEX('PTRM input'!$G$385:$P$434,A7offset,$E863)-INDEX('PTRM input'!$G$277:$P$326,A7offset,$E863))*OFFSET($F$7,0,$E863))-SUM($G863:AB863),(((INDEX('PTRM input'!$G$385:$P$434,A7offset,$E863)-INDEX('PTRM input'!$G$277:$P$326,A7offset,$E863))*OFFSET($F$7,0,$E863))-SUM($G863:AB863))*(OFFSET('PTRM input'!$G$477,0,$E863-1)/A7taxstdlife))))</f>
        <v>0</v>
      </c>
      <c r="AD863" s="251">
        <f ca="1">IF(A7taxstdlife="n/a","n/a",IF(A7taxstdlife="",0,IF(AD$3&gt;(A7stdlife+$E863),((INDEX('PTRM input'!$G$385:$P$434,A7offset,$E863)-INDEX('PTRM input'!$G$277:$P$326,A7offset,$E863))*OFFSET($F$7,0,$E863))-SUM($G863:AC863),(((INDEX('PTRM input'!$G$385:$P$434,A7offset,$E863)-INDEX('PTRM input'!$G$277:$P$326,A7offset,$E863))*OFFSET($F$7,0,$E863))-SUM($G863:AC863))*(OFFSET('PTRM input'!$G$477,0,$E863-1)/A7taxstdlife))))</f>
        <v>0</v>
      </c>
      <c r="AE863" s="251">
        <f ca="1">IF(A7taxstdlife="n/a","n/a",IF(A7taxstdlife="",0,IF(AE$3&gt;(A7stdlife+$E863),((INDEX('PTRM input'!$G$385:$P$434,A7offset,$E863)-INDEX('PTRM input'!$G$277:$P$326,A7offset,$E863))*OFFSET($F$7,0,$E863))-SUM($G863:AD863),(((INDEX('PTRM input'!$G$385:$P$434,A7offset,$E863)-INDEX('PTRM input'!$G$277:$P$326,A7offset,$E863))*OFFSET($F$7,0,$E863))-SUM($G863:AD863))*(OFFSET('PTRM input'!$G$477,0,$E863-1)/A7taxstdlife))))</f>
        <v>0</v>
      </c>
      <c r="AF863" s="251">
        <f ca="1">IF(A7taxstdlife="n/a","n/a",IF(A7taxstdlife="",0,IF(AF$3&gt;(A7stdlife+$E863),((INDEX('PTRM input'!$G$385:$P$434,A7offset,$E863)-INDEX('PTRM input'!$G$277:$P$326,A7offset,$E863))*OFFSET($F$7,0,$E863))-SUM($G863:AE863),(((INDEX('PTRM input'!$G$385:$P$434,A7offset,$E863)-INDEX('PTRM input'!$G$277:$P$326,A7offset,$E863))*OFFSET($F$7,0,$E863))-SUM($G863:AE863))*(OFFSET('PTRM input'!$G$477,0,$E863-1)/A7taxstdlife))))</f>
        <v>0</v>
      </c>
      <c r="AG863" s="251">
        <f ca="1">IF(A7taxstdlife="n/a","n/a",IF(A7taxstdlife="",0,IF(AG$3&gt;(A7stdlife+$E863),((INDEX('PTRM input'!$G$385:$P$434,A7offset,$E863)-INDEX('PTRM input'!$G$277:$P$326,A7offset,$E863))*OFFSET($F$7,0,$E863))-SUM($G863:AF863),(((INDEX('PTRM input'!$G$385:$P$434,A7offset,$E863)-INDEX('PTRM input'!$G$277:$P$326,A7offset,$E863))*OFFSET($F$7,0,$E863))-SUM($G863:AF863))*(OFFSET('PTRM input'!$G$477,0,$E863-1)/A7taxstdlife))))</f>
        <v>0</v>
      </c>
      <c r="AH863" s="251">
        <f ca="1">IF(A7taxstdlife="n/a","n/a",IF(A7taxstdlife="",0,IF(AH$3&gt;(A7stdlife+$E863),((INDEX('PTRM input'!$G$385:$P$434,A7offset,$E863)-INDEX('PTRM input'!$G$277:$P$326,A7offset,$E863))*OFFSET($F$7,0,$E863))-SUM($G863:AG863),(((INDEX('PTRM input'!$G$385:$P$434,A7offset,$E863)-INDEX('PTRM input'!$G$277:$P$326,A7offset,$E863))*OFFSET($F$7,0,$E863))-SUM($G863:AG863))*(OFFSET('PTRM input'!$G$477,0,$E863-1)/A7taxstdlife))))</f>
        <v>0</v>
      </c>
      <c r="AI863" s="251">
        <f ca="1">IF(A7taxstdlife="n/a","n/a",IF(A7taxstdlife="",0,IF(AI$3&gt;(A7stdlife+$E863),((INDEX('PTRM input'!$G$385:$P$434,A7offset,$E863)-INDEX('PTRM input'!$G$277:$P$326,A7offset,$E863))*OFFSET($F$7,0,$E863))-SUM($G863:AH863),(((INDEX('PTRM input'!$G$385:$P$434,A7offset,$E863)-INDEX('PTRM input'!$G$277:$P$326,A7offset,$E863))*OFFSET($F$7,0,$E863))-SUM($G863:AH863))*(OFFSET('PTRM input'!$G$477,0,$E863-1)/A7taxstdlife))))</f>
        <v>0</v>
      </c>
      <c r="AJ863" s="251">
        <f ca="1">IF(A7taxstdlife="n/a","n/a",IF(A7taxstdlife="",0,IF(AJ$3&gt;(A7stdlife+$E863),((INDEX('PTRM input'!$G$385:$P$434,A7offset,$E863)-INDEX('PTRM input'!$G$277:$P$326,A7offset,$E863))*OFFSET($F$7,0,$E863))-SUM($G863:AI863),(((INDEX('PTRM input'!$G$385:$P$434,A7offset,$E863)-INDEX('PTRM input'!$G$277:$P$326,A7offset,$E863))*OFFSET($F$7,0,$E863))-SUM($G863:AI863))*(OFFSET('PTRM input'!$G$477,0,$E863-1)/A7taxstdlife))))</f>
        <v>0</v>
      </c>
      <c r="AK863" s="251">
        <f ca="1">IF(A7taxstdlife="n/a","n/a",IF(A7taxstdlife="",0,IF(AK$3&gt;(A7stdlife+$E863),((INDEX('PTRM input'!$G$385:$P$434,A7offset,$E863)-INDEX('PTRM input'!$G$277:$P$326,A7offset,$E863))*OFFSET($F$7,0,$E863))-SUM($G863:AJ863),(((INDEX('PTRM input'!$G$385:$P$434,A7offset,$E863)-INDEX('PTRM input'!$G$277:$P$326,A7offset,$E863))*OFFSET($F$7,0,$E863))-SUM($G863:AJ863))*(OFFSET('PTRM input'!$G$477,0,$E863-1)/A7taxstdlife))))</f>
        <v>0</v>
      </c>
      <c r="AL863" s="251">
        <f ca="1">IF(A7taxstdlife="n/a","n/a",IF(A7taxstdlife="",0,IF(AL$3&gt;(A7stdlife+$E863),((INDEX('PTRM input'!$G$385:$P$434,A7offset,$E863)-INDEX('PTRM input'!$G$277:$P$326,A7offset,$E863))*OFFSET($F$7,0,$E863))-SUM($G863:AK863),(((INDEX('PTRM input'!$G$385:$P$434,A7offset,$E863)-INDEX('PTRM input'!$G$277:$P$326,A7offset,$E863))*OFFSET($F$7,0,$E863))-SUM($G863:AK863))*(OFFSET('PTRM input'!$G$477,0,$E863-1)/A7taxstdlife))))</f>
        <v>0</v>
      </c>
      <c r="AM863" s="251">
        <f ca="1">IF(A7taxstdlife="n/a","n/a",IF(A7taxstdlife="",0,IF(AM$3&gt;(A7stdlife+$E863),((INDEX('PTRM input'!$G$385:$P$434,A7offset,$E863)-INDEX('PTRM input'!$G$277:$P$326,A7offset,$E863))*OFFSET($F$7,0,$E863))-SUM($G863:AL863),(((INDEX('PTRM input'!$G$385:$P$434,A7offset,$E863)-INDEX('PTRM input'!$G$277:$P$326,A7offset,$E863))*OFFSET($F$7,0,$E863))-SUM($G863:AL863))*(OFFSET('PTRM input'!$G$477,0,$E863-1)/A7taxstdlife))))</f>
        <v>0</v>
      </c>
      <c r="AN863" s="251">
        <f ca="1">IF(A7taxstdlife="n/a","n/a",IF(A7taxstdlife="",0,IF(AN$3&gt;(A7stdlife+$E863),((INDEX('PTRM input'!$G$385:$P$434,A7offset,$E863)-INDEX('PTRM input'!$G$277:$P$326,A7offset,$E863))*OFFSET($F$7,0,$E863))-SUM($G863:AM863),(((INDEX('PTRM input'!$G$385:$P$434,A7offset,$E863)-INDEX('PTRM input'!$G$277:$P$326,A7offset,$E863))*OFFSET($F$7,0,$E863))-SUM($G863:AM863))*(OFFSET('PTRM input'!$G$477,0,$E863-1)/A7taxstdlife))))</f>
        <v>0</v>
      </c>
      <c r="AO863" s="251">
        <f ca="1">IF(A7taxstdlife="n/a","n/a",IF(A7taxstdlife="",0,IF(AO$3&gt;(A7stdlife+$E863),((INDEX('PTRM input'!$G$385:$P$434,A7offset,$E863)-INDEX('PTRM input'!$G$277:$P$326,A7offset,$E863))*OFFSET($F$7,0,$E863))-SUM($G863:AN863),(((INDEX('PTRM input'!$G$385:$P$434,A7offset,$E863)-INDEX('PTRM input'!$G$277:$P$326,A7offset,$E863))*OFFSET($F$7,0,$E863))-SUM($G863:AN863))*(OFFSET('PTRM input'!$G$477,0,$E863-1)/A7taxstdlife))))</f>
        <v>0</v>
      </c>
      <c r="AP863" s="251">
        <f ca="1">IF(A7taxstdlife="n/a","n/a",IF(A7taxstdlife="",0,IF(AP$3&gt;(A7stdlife+$E863),((INDEX('PTRM input'!$G$385:$P$434,A7offset,$E863)-INDEX('PTRM input'!$G$277:$P$326,A7offset,$E863))*OFFSET($F$7,0,$E863))-SUM($G863:AO863),(((INDEX('PTRM input'!$G$385:$P$434,A7offset,$E863)-INDEX('PTRM input'!$G$277:$P$326,A7offset,$E863))*OFFSET($F$7,0,$E863))-SUM($G863:AO863))*(OFFSET('PTRM input'!$G$477,0,$E863-1)/A7taxstdlife))))</f>
        <v>0</v>
      </c>
      <c r="AQ863" s="251">
        <f ca="1">IF(A7taxstdlife="n/a","n/a",IF(A7taxstdlife="",0,IF(AQ$3&gt;(A7stdlife+$E863),((INDEX('PTRM input'!$G$385:$P$434,A7offset,$E863)-INDEX('PTRM input'!$G$277:$P$326,A7offset,$E863))*OFFSET($F$7,0,$E863))-SUM($G863:AP863),(((INDEX('PTRM input'!$G$385:$P$434,A7offset,$E863)-INDEX('PTRM input'!$G$277:$P$326,A7offset,$E863))*OFFSET($F$7,0,$E863))-SUM($G863:AP863))*(OFFSET('PTRM input'!$G$477,0,$E863-1)/A7taxstdlife))))</f>
        <v>0</v>
      </c>
      <c r="AR863" s="251">
        <f ca="1">IF(A7taxstdlife="n/a","n/a",IF(A7taxstdlife="",0,IF(AR$3&gt;(A7stdlife+$E863),((INDEX('PTRM input'!$G$385:$P$434,A7offset,$E863)-INDEX('PTRM input'!$G$277:$P$326,A7offset,$E863))*OFFSET($F$7,0,$E863))-SUM($G863:AQ863),(((INDEX('PTRM input'!$G$385:$P$434,A7offset,$E863)-INDEX('PTRM input'!$G$277:$P$326,A7offset,$E863))*OFFSET($F$7,0,$E863))-SUM($G863:AQ863))*(OFFSET('PTRM input'!$G$477,0,$E863-1)/A7taxstdlife))))</f>
        <v>0</v>
      </c>
      <c r="AS863" s="251">
        <f ca="1">IF(A7taxstdlife="n/a","n/a",IF(A7taxstdlife="",0,IF(AS$3&gt;(A7stdlife+$E863),((INDEX('PTRM input'!$G$385:$P$434,A7offset,$E863)-INDEX('PTRM input'!$G$277:$P$326,A7offset,$E863))*OFFSET($F$7,0,$E863))-SUM($G863:AR863),(((INDEX('PTRM input'!$G$385:$P$434,A7offset,$E863)-INDEX('PTRM input'!$G$277:$P$326,A7offset,$E863))*OFFSET($F$7,0,$E863))-SUM($G863:AR863))*(OFFSET('PTRM input'!$G$477,0,$E863-1)/A7taxstdlife))))</f>
        <v>0</v>
      </c>
      <c r="AT863" s="251">
        <f ca="1">IF(A7taxstdlife="n/a","n/a",IF(A7taxstdlife="",0,IF(AT$3&gt;(A7stdlife+$E863),((INDEX('PTRM input'!$G$385:$P$434,A7offset,$E863)-INDEX('PTRM input'!$G$277:$P$326,A7offset,$E863))*OFFSET($F$7,0,$E863))-SUM($G863:AS863),(((INDEX('PTRM input'!$G$385:$P$434,A7offset,$E863)-INDEX('PTRM input'!$G$277:$P$326,A7offset,$E863))*OFFSET($F$7,0,$E863))-SUM($G863:AS863))*(OFFSET('PTRM input'!$G$477,0,$E863-1)/A7taxstdlife))))</f>
        <v>0</v>
      </c>
      <c r="AU863" s="251">
        <f ca="1">IF(A7taxstdlife="n/a","n/a",IF(A7taxstdlife="",0,IF(AU$3&gt;(A7stdlife+$E863),((INDEX('PTRM input'!$G$385:$P$434,A7offset,$E863)-INDEX('PTRM input'!$G$277:$P$326,A7offset,$E863))*OFFSET($F$7,0,$E863))-SUM($G863:AT863),(((INDEX('PTRM input'!$G$385:$P$434,A7offset,$E863)-INDEX('PTRM input'!$G$277:$P$326,A7offset,$E863))*OFFSET($F$7,0,$E863))-SUM($G863:AT863))*(OFFSET('PTRM input'!$G$477,0,$E863-1)/A7taxstdlife))))</f>
        <v>0</v>
      </c>
      <c r="AV863" s="251">
        <f ca="1">IF(A7taxstdlife="n/a","n/a",IF(A7taxstdlife="",0,IF(AV$3&gt;(A7stdlife+$E863),((INDEX('PTRM input'!$G$385:$P$434,A7offset,$E863)-INDEX('PTRM input'!$G$277:$P$326,A7offset,$E863))*OFFSET($F$7,0,$E863))-SUM($G863:AU863),(((INDEX('PTRM input'!$G$385:$P$434,A7offset,$E863)-INDEX('PTRM input'!$G$277:$P$326,A7offset,$E863))*OFFSET($F$7,0,$E863))-SUM($G863:AU863))*(OFFSET('PTRM input'!$G$477,0,$E863-1)/A7taxstdlife))))</f>
        <v>0</v>
      </c>
      <c r="AW863" s="251">
        <f ca="1">IF(A7taxstdlife="n/a","n/a",IF(A7taxstdlife="",0,IF(AW$3&gt;(A7stdlife+$E863),((INDEX('PTRM input'!$G$385:$P$434,A7offset,$E863)-INDEX('PTRM input'!$G$277:$P$326,A7offset,$E863))*OFFSET($F$7,0,$E863))-SUM($G863:AV863),(((INDEX('PTRM input'!$G$385:$P$434,A7offset,$E863)-INDEX('PTRM input'!$G$277:$P$326,A7offset,$E863))*OFFSET($F$7,0,$E863))-SUM($G863:AV863))*(OFFSET('PTRM input'!$G$477,0,$E863-1)/A7taxstdlife))))</f>
        <v>0</v>
      </c>
      <c r="AX863" s="251">
        <f ca="1">IF(A7taxstdlife="n/a","n/a",IF(A7taxstdlife="",0,IF(AX$3&gt;(A7stdlife+$E863),((INDEX('PTRM input'!$G$385:$P$434,A7offset,$E863)-INDEX('PTRM input'!$G$277:$P$326,A7offset,$E863))*OFFSET($F$7,0,$E863))-SUM($G863:AW863),(((INDEX('PTRM input'!$G$385:$P$434,A7offset,$E863)-INDEX('PTRM input'!$G$277:$P$326,A7offset,$E863))*OFFSET($F$7,0,$E863))-SUM($G863:AW863))*(OFFSET('PTRM input'!$G$477,0,$E863-1)/A7taxstdlife))))</f>
        <v>0</v>
      </c>
      <c r="AY863" s="251">
        <f ca="1">IF(A7taxstdlife="n/a","n/a",IF(A7taxstdlife="",0,IF(AY$3&gt;(A7stdlife+$E863),((INDEX('PTRM input'!$G$385:$P$434,A7offset,$E863)-INDEX('PTRM input'!$G$277:$P$326,A7offset,$E863))*OFFSET($F$7,0,$E863))-SUM($G863:AX863),(((INDEX('PTRM input'!$G$385:$P$434,A7offset,$E863)-INDEX('PTRM input'!$G$277:$P$326,A7offset,$E863))*OFFSET($F$7,0,$E863))-SUM($G863:AX863))*(OFFSET('PTRM input'!$G$477,0,$E863-1)/A7taxstdlife))))</f>
        <v>0</v>
      </c>
      <c r="AZ863" s="251">
        <f ca="1">IF(A7taxstdlife="n/a","n/a",IF(A7taxstdlife="",0,IF(AZ$3&gt;(A7stdlife+$E863),((INDEX('PTRM input'!$G$385:$P$434,A7offset,$E863)-INDEX('PTRM input'!$G$277:$P$326,A7offset,$E863))*OFFSET($F$7,0,$E863))-SUM($G863:AY863),(((INDEX('PTRM input'!$G$385:$P$434,A7offset,$E863)-INDEX('PTRM input'!$G$277:$P$326,A7offset,$E863))*OFFSET($F$7,0,$E863))-SUM($G863:AY863))*(OFFSET('PTRM input'!$G$477,0,$E863-1)/A7taxstdlife))))</f>
        <v>0</v>
      </c>
      <c r="BA863" s="251">
        <f ca="1">IF(A7taxstdlife="n/a","n/a",IF(A7taxstdlife="",0,IF(BA$3&gt;(A7stdlife+$E863),((INDEX('PTRM input'!$G$385:$P$434,A7offset,$E863)-INDEX('PTRM input'!$G$277:$P$326,A7offset,$E863))*OFFSET($F$7,0,$E863))-SUM($G863:AZ863),(((INDEX('PTRM input'!$G$385:$P$434,A7offset,$E863)-INDEX('PTRM input'!$G$277:$P$326,A7offset,$E863))*OFFSET($F$7,0,$E863))-SUM($G863:AZ863))*(OFFSET('PTRM input'!$G$477,0,$E863-1)/A7taxstdlife))))</f>
        <v>0</v>
      </c>
      <c r="BB863" s="251">
        <f ca="1">IF(A7taxstdlife="n/a","n/a",IF(A7taxstdlife="",0,IF(BB$3&gt;(A7stdlife+$E863),((INDEX('PTRM input'!$G$385:$P$434,A7offset,$E863)-INDEX('PTRM input'!$G$277:$P$326,A7offset,$E863))*OFFSET($F$7,0,$E863))-SUM($G863:BA863),(((INDEX('PTRM input'!$G$385:$P$434,A7offset,$E863)-INDEX('PTRM input'!$G$277:$P$326,A7offset,$E863))*OFFSET($F$7,0,$E863))-SUM($G863:BA863))*(OFFSET('PTRM input'!$G$477,0,$E863-1)/A7taxstdlife))))</f>
        <v>0</v>
      </c>
      <c r="BC863" s="251">
        <f ca="1">IF(A7taxstdlife="n/a","n/a",IF(A7taxstdlife="",0,IF(BC$3&gt;(A7stdlife+$E863),((INDEX('PTRM input'!$G$385:$P$434,A7offset,$E863)-INDEX('PTRM input'!$G$277:$P$326,A7offset,$E863))*OFFSET($F$7,0,$E863))-SUM($G863:BB863),(((INDEX('PTRM input'!$G$385:$P$434,A7offset,$E863)-INDEX('PTRM input'!$G$277:$P$326,A7offset,$E863))*OFFSET($F$7,0,$E863))-SUM($G863:BB863))*(OFFSET('PTRM input'!$G$477,0,$E863-1)/A7taxstdlife))))</f>
        <v>0</v>
      </c>
      <c r="BD863" s="251">
        <f ca="1">IF(A7taxstdlife="n/a","n/a",IF(A7taxstdlife="",0,IF(BD$3&gt;(A7stdlife+$E863),((INDEX('PTRM input'!$G$385:$P$434,A7offset,$E863)-INDEX('PTRM input'!$G$277:$P$326,A7offset,$E863))*OFFSET($F$7,0,$E863))-SUM($G863:BC863),(((INDEX('PTRM input'!$G$385:$P$434,A7offset,$E863)-INDEX('PTRM input'!$G$277:$P$326,A7offset,$E863))*OFFSET($F$7,0,$E863))-SUM($G863:BC863))*(OFFSET('PTRM input'!$G$477,0,$E863-1)/A7taxstdlife))))</f>
        <v>0</v>
      </c>
      <c r="BE863" s="251">
        <f ca="1">IF(A7taxstdlife="n/a","n/a",IF(A7taxstdlife="",0,IF(BE$3&gt;(A7stdlife+$E863),((INDEX('PTRM input'!$G$385:$P$434,A7offset,$E863)-INDEX('PTRM input'!$G$277:$P$326,A7offset,$E863))*OFFSET($F$7,0,$E863))-SUM($G863:BD863),(((INDEX('PTRM input'!$G$385:$P$434,A7offset,$E863)-INDEX('PTRM input'!$G$277:$P$326,A7offset,$E863))*OFFSET($F$7,0,$E863))-SUM($G863:BD863))*(OFFSET('PTRM input'!$G$477,0,$E863-1)/A7taxstdlife))))</f>
        <v>0</v>
      </c>
      <c r="BF863" s="251">
        <f ca="1">IF(A7taxstdlife="n/a","n/a",IF(A7taxstdlife="",0,IF(BF$3&gt;(A7stdlife+$E863),((INDEX('PTRM input'!$G$385:$P$434,A7offset,$E863)-INDEX('PTRM input'!$G$277:$P$326,A7offset,$E863))*OFFSET($F$7,0,$E863))-SUM($G863:BE863),(((INDEX('PTRM input'!$G$385:$P$434,A7offset,$E863)-INDEX('PTRM input'!$G$277:$P$326,A7offset,$E863))*OFFSET($F$7,0,$E863))-SUM($G863:BE863))*(OFFSET('PTRM input'!$G$477,0,$E863-1)/A7taxstdlife))))</f>
        <v>0</v>
      </c>
      <c r="BG863" s="251">
        <f ca="1">IF(A7taxstdlife="n/a","n/a",IF(A7taxstdlife="",0,IF(BG$3&gt;(A7stdlife+$E863),((INDEX('PTRM input'!$G$385:$P$434,A7offset,$E863)-INDEX('PTRM input'!$G$277:$P$326,A7offset,$E863))*OFFSET($F$7,0,$E863))-SUM($G863:BF863),(((INDEX('PTRM input'!$G$385:$P$434,A7offset,$E863)-INDEX('PTRM input'!$G$277:$P$326,A7offset,$E863))*OFFSET($F$7,0,$E863))-SUM($G863:BF863))*(OFFSET('PTRM input'!$G$477,0,$E863-1)/A7taxstdlife))))</f>
        <v>0</v>
      </c>
      <c r="BH863" s="251">
        <f ca="1">IF(A7taxstdlife="n/a","n/a",IF(A7taxstdlife="",0,IF(BH$3&gt;(A7stdlife+$E863),((INDEX('PTRM input'!$G$385:$P$434,A7offset,$E863)-INDEX('PTRM input'!$G$277:$P$326,A7offset,$E863))*OFFSET($F$7,0,$E863))-SUM($G863:BG863),(((INDEX('PTRM input'!$G$385:$P$434,A7offset,$E863)-INDEX('PTRM input'!$G$277:$P$326,A7offset,$E863))*OFFSET($F$7,0,$E863))-SUM($G863:BG863))*(OFFSET('PTRM input'!$G$477,0,$E863-1)/A7taxstdlife))))</f>
        <v>0</v>
      </c>
      <c r="BI863" s="251">
        <f ca="1">IF(A7taxstdlife="n/a","n/a",IF(A7taxstdlife="",0,IF(BI$3&gt;(A7stdlife+$E863),((INDEX('PTRM input'!$G$385:$P$434,A7offset,$E863)-INDEX('PTRM input'!$G$277:$P$326,A7offset,$E863))*OFFSET($F$7,0,$E863))-SUM($G863:BH863),(((INDEX('PTRM input'!$G$385:$P$434,A7offset,$E863)-INDEX('PTRM input'!$G$277:$P$326,A7offset,$E863))*OFFSET($F$7,0,$E863))-SUM($G863:BH863))*(OFFSET('PTRM input'!$G$477,0,$E863-1)/A7taxstdlife))))</f>
        <v>0</v>
      </c>
      <c r="BJ863" s="116"/>
      <c r="BK863" s="116"/>
      <c r="BL863" s="116"/>
      <c r="BM863" s="116"/>
    </row>
    <row r="864" spans="1:65" ht="12.75" hidden="1" customHeight="1" outlineLevel="2">
      <c r="A864" s="366"/>
      <c r="B864" s="19"/>
      <c r="C864" s="18"/>
      <c r="D864" s="760"/>
      <c r="E864" s="86">
        <v>5</v>
      </c>
      <c r="F864" s="356"/>
      <c r="G864" s="434"/>
      <c r="H864" s="435"/>
      <c r="I864" s="435"/>
      <c r="J864" s="435"/>
      <c r="K864" s="619"/>
      <c r="L864" s="251">
        <f ca="1">IF(A7taxstdlife="n/a","n/a",IF(A7taxstdlife="",0,IF(L$3&gt;(A7stdlife+$E864),((INDEX('PTRM input'!$G$385:$P$434,A7offset,$E864)-INDEX('PTRM input'!$G$277:$P$326,A7offset,$E864))*OFFSET($F$7,0,$E864))-SUM($G864:K864),(((INDEX('PTRM input'!$G$385:$P$434,A7offset,$E864)-INDEX('PTRM input'!$G$277:$P$326,A7offset,$E864))*OFFSET($F$7,0,$E864))-SUM($G864:K864))*(OFFSET('PTRM input'!$G$477,0,$E864-1)/A7taxstdlife))))</f>
        <v>0</v>
      </c>
      <c r="M864" s="251">
        <f ca="1">IF(A7taxstdlife="n/a","n/a",IF(A7taxstdlife="",0,IF(M$3&gt;(A7stdlife+$E864),((INDEX('PTRM input'!$G$385:$P$434,A7offset,$E864)-INDEX('PTRM input'!$G$277:$P$326,A7offset,$E864))*OFFSET($F$7,0,$E864))-SUM($G864:L864),(((INDEX('PTRM input'!$G$385:$P$434,A7offset,$E864)-INDEX('PTRM input'!$G$277:$P$326,A7offset,$E864))*OFFSET($F$7,0,$E864))-SUM($G864:L864))*(OFFSET('PTRM input'!$G$477,0,$E864-1)/A7taxstdlife))))</f>
        <v>0</v>
      </c>
      <c r="N864" s="251">
        <f ca="1">IF(A7taxstdlife="n/a","n/a",IF(A7taxstdlife="",0,IF(N$3&gt;(A7stdlife+$E864),((INDEX('PTRM input'!$G$385:$P$434,A7offset,$E864)-INDEX('PTRM input'!$G$277:$P$326,A7offset,$E864))*OFFSET($F$7,0,$E864))-SUM($G864:M864),(((INDEX('PTRM input'!$G$385:$P$434,A7offset,$E864)-INDEX('PTRM input'!$G$277:$P$326,A7offset,$E864))*OFFSET($F$7,0,$E864))-SUM($G864:M864))*(OFFSET('PTRM input'!$G$477,0,$E864-1)/A7taxstdlife))))</f>
        <v>0</v>
      </c>
      <c r="O864" s="251">
        <f ca="1">IF(A7taxstdlife="n/a","n/a",IF(A7taxstdlife="",0,IF(O$3&gt;(A7stdlife+$E864),((INDEX('PTRM input'!$G$385:$P$434,A7offset,$E864)-INDEX('PTRM input'!$G$277:$P$326,A7offset,$E864))*OFFSET($F$7,0,$E864))-SUM($G864:N864),(((INDEX('PTRM input'!$G$385:$P$434,A7offset,$E864)-INDEX('PTRM input'!$G$277:$P$326,A7offset,$E864))*OFFSET($F$7,0,$E864))-SUM($G864:N864))*(OFFSET('PTRM input'!$G$477,0,$E864-1)/A7taxstdlife))))</f>
        <v>0</v>
      </c>
      <c r="P864" s="251">
        <f ca="1">IF(A7taxstdlife="n/a","n/a",IF(A7taxstdlife="",0,IF(P$3&gt;(A7stdlife+$E864),((INDEX('PTRM input'!$G$385:$P$434,A7offset,$E864)-INDEX('PTRM input'!$G$277:$P$326,A7offset,$E864))*OFFSET($F$7,0,$E864))-SUM($G864:O864),(((INDEX('PTRM input'!$G$385:$P$434,A7offset,$E864)-INDEX('PTRM input'!$G$277:$P$326,A7offset,$E864))*OFFSET($F$7,0,$E864))-SUM($G864:O864))*(OFFSET('PTRM input'!$G$477,0,$E864-1)/A7taxstdlife))))</f>
        <v>0</v>
      </c>
      <c r="Q864" s="251">
        <f ca="1">IF(A7taxstdlife="n/a","n/a",IF(A7taxstdlife="",0,IF(Q$3&gt;(A7stdlife+$E864),((INDEX('PTRM input'!$G$385:$P$434,A7offset,$E864)-INDEX('PTRM input'!$G$277:$P$326,A7offset,$E864))*OFFSET($F$7,0,$E864))-SUM($G864:P864),(((INDEX('PTRM input'!$G$385:$P$434,A7offset,$E864)-INDEX('PTRM input'!$G$277:$P$326,A7offset,$E864))*OFFSET($F$7,0,$E864))-SUM($G864:P864))*(OFFSET('PTRM input'!$G$477,0,$E864-1)/A7taxstdlife))))</f>
        <v>0</v>
      </c>
      <c r="R864" s="251">
        <f ca="1">IF(A7taxstdlife="n/a","n/a",IF(A7taxstdlife="",0,IF(R$3&gt;(A7stdlife+$E864),((INDEX('PTRM input'!$G$385:$P$434,A7offset,$E864)-INDEX('PTRM input'!$G$277:$P$326,A7offset,$E864))*OFFSET($F$7,0,$E864))-SUM($G864:Q864),(((INDEX('PTRM input'!$G$385:$P$434,A7offset,$E864)-INDEX('PTRM input'!$G$277:$P$326,A7offset,$E864))*OFFSET($F$7,0,$E864))-SUM($G864:Q864))*(OFFSET('PTRM input'!$G$477,0,$E864-1)/A7taxstdlife))))</f>
        <v>0</v>
      </c>
      <c r="S864" s="251">
        <f ca="1">IF(A7taxstdlife="n/a","n/a",IF(A7taxstdlife="",0,IF(S$3&gt;(A7stdlife+$E864),((INDEX('PTRM input'!$G$385:$P$434,A7offset,$E864)-INDEX('PTRM input'!$G$277:$P$326,A7offset,$E864))*OFFSET($F$7,0,$E864))-SUM($G864:R864),(((INDEX('PTRM input'!$G$385:$P$434,A7offset,$E864)-INDEX('PTRM input'!$G$277:$P$326,A7offset,$E864))*OFFSET($F$7,0,$E864))-SUM($G864:R864))*(OFFSET('PTRM input'!$G$477,0,$E864-1)/A7taxstdlife))))</f>
        <v>0</v>
      </c>
      <c r="T864" s="251">
        <f ca="1">IF(A7taxstdlife="n/a","n/a",IF(A7taxstdlife="",0,IF(T$3&gt;(A7stdlife+$E864),((INDEX('PTRM input'!$G$385:$P$434,A7offset,$E864)-INDEX('PTRM input'!$G$277:$P$326,A7offset,$E864))*OFFSET($F$7,0,$E864))-SUM($G864:S864),(((INDEX('PTRM input'!$G$385:$P$434,A7offset,$E864)-INDEX('PTRM input'!$G$277:$P$326,A7offset,$E864))*OFFSET($F$7,0,$E864))-SUM($G864:S864))*(OFFSET('PTRM input'!$G$477,0,$E864-1)/A7taxstdlife))))</f>
        <v>0</v>
      </c>
      <c r="U864" s="251">
        <f ca="1">IF(A7taxstdlife="n/a","n/a",IF(A7taxstdlife="",0,IF(U$3&gt;(A7stdlife+$E864),((INDEX('PTRM input'!$G$385:$P$434,A7offset,$E864)-INDEX('PTRM input'!$G$277:$P$326,A7offset,$E864))*OFFSET($F$7,0,$E864))-SUM($G864:T864),(((INDEX('PTRM input'!$G$385:$P$434,A7offset,$E864)-INDEX('PTRM input'!$G$277:$P$326,A7offset,$E864))*OFFSET($F$7,0,$E864))-SUM($G864:T864))*(OFFSET('PTRM input'!$G$477,0,$E864-1)/A7taxstdlife))))</f>
        <v>0</v>
      </c>
      <c r="V864" s="251">
        <f ca="1">IF(A7taxstdlife="n/a","n/a",IF(A7taxstdlife="",0,IF(V$3&gt;(A7stdlife+$E864),((INDEX('PTRM input'!$G$385:$P$434,A7offset,$E864)-INDEX('PTRM input'!$G$277:$P$326,A7offset,$E864))*OFFSET($F$7,0,$E864))-SUM($G864:U864),(((INDEX('PTRM input'!$G$385:$P$434,A7offset,$E864)-INDEX('PTRM input'!$G$277:$P$326,A7offset,$E864))*OFFSET($F$7,0,$E864))-SUM($G864:U864))*(OFFSET('PTRM input'!$G$477,0,$E864-1)/A7taxstdlife))))</f>
        <v>0</v>
      </c>
      <c r="W864" s="251">
        <f ca="1">IF(A7taxstdlife="n/a","n/a",IF(A7taxstdlife="",0,IF(W$3&gt;(A7stdlife+$E864),((INDEX('PTRM input'!$G$385:$P$434,A7offset,$E864)-INDEX('PTRM input'!$G$277:$P$326,A7offset,$E864))*OFFSET($F$7,0,$E864))-SUM($G864:V864),(((INDEX('PTRM input'!$G$385:$P$434,A7offset,$E864)-INDEX('PTRM input'!$G$277:$P$326,A7offset,$E864))*OFFSET($F$7,0,$E864))-SUM($G864:V864))*(OFFSET('PTRM input'!$G$477,0,$E864-1)/A7taxstdlife))))</f>
        <v>0</v>
      </c>
      <c r="X864" s="251">
        <f ca="1">IF(A7taxstdlife="n/a","n/a",IF(A7taxstdlife="",0,IF(X$3&gt;(A7stdlife+$E864),((INDEX('PTRM input'!$G$385:$P$434,A7offset,$E864)-INDEX('PTRM input'!$G$277:$P$326,A7offset,$E864))*OFFSET($F$7,0,$E864))-SUM($G864:W864),(((INDEX('PTRM input'!$G$385:$P$434,A7offset,$E864)-INDEX('PTRM input'!$G$277:$P$326,A7offset,$E864))*OFFSET($F$7,0,$E864))-SUM($G864:W864))*(OFFSET('PTRM input'!$G$477,0,$E864-1)/A7taxstdlife))))</f>
        <v>0</v>
      </c>
      <c r="Y864" s="251">
        <f ca="1">IF(A7taxstdlife="n/a","n/a",IF(A7taxstdlife="",0,IF(Y$3&gt;(A7stdlife+$E864),((INDEX('PTRM input'!$G$385:$P$434,A7offset,$E864)-INDEX('PTRM input'!$G$277:$P$326,A7offset,$E864))*OFFSET($F$7,0,$E864))-SUM($G864:X864),(((INDEX('PTRM input'!$G$385:$P$434,A7offset,$E864)-INDEX('PTRM input'!$G$277:$P$326,A7offset,$E864))*OFFSET($F$7,0,$E864))-SUM($G864:X864))*(OFFSET('PTRM input'!$G$477,0,$E864-1)/A7taxstdlife))))</f>
        <v>0</v>
      </c>
      <c r="Z864" s="251">
        <f ca="1">IF(A7taxstdlife="n/a","n/a",IF(A7taxstdlife="",0,IF(Z$3&gt;(A7stdlife+$E864),((INDEX('PTRM input'!$G$385:$P$434,A7offset,$E864)-INDEX('PTRM input'!$G$277:$P$326,A7offset,$E864))*OFFSET($F$7,0,$E864))-SUM($G864:Y864),(((INDEX('PTRM input'!$G$385:$P$434,A7offset,$E864)-INDEX('PTRM input'!$G$277:$P$326,A7offset,$E864))*OFFSET($F$7,0,$E864))-SUM($G864:Y864))*(OFFSET('PTRM input'!$G$477,0,$E864-1)/A7taxstdlife))))</f>
        <v>0</v>
      </c>
      <c r="AA864" s="251">
        <f ca="1">IF(A7taxstdlife="n/a","n/a",IF(A7taxstdlife="",0,IF(AA$3&gt;(A7stdlife+$E864),((INDEX('PTRM input'!$G$385:$P$434,A7offset,$E864)-INDEX('PTRM input'!$G$277:$P$326,A7offset,$E864))*OFFSET($F$7,0,$E864))-SUM($G864:Z864),(((INDEX('PTRM input'!$G$385:$P$434,A7offset,$E864)-INDEX('PTRM input'!$G$277:$P$326,A7offset,$E864))*OFFSET($F$7,0,$E864))-SUM($G864:Z864))*(OFFSET('PTRM input'!$G$477,0,$E864-1)/A7taxstdlife))))</f>
        <v>0</v>
      </c>
      <c r="AB864" s="251">
        <f ca="1">IF(A7taxstdlife="n/a","n/a",IF(A7taxstdlife="",0,IF(AB$3&gt;(A7stdlife+$E864),((INDEX('PTRM input'!$G$385:$P$434,A7offset,$E864)-INDEX('PTRM input'!$G$277:$P$326,A7offset,$E864))*OFFSET($F$7,0,$E864))-SUM($G864:AA864),(((INDEX('PTRM input'!$G$385:$P$434,A7offset,$E864)-INDEX('PTRM input'!$G$277:$P$326,A7offset,$E864))*OFFSET($F$7,0,$E864))-SUM($G864:AA864))*(OFFSET('PTRM input'!$G$477,0,$E864-1)/A7taxstdlife))))</f>
        <v>0</v>
      </c>
      <c r="AC864" s="251">
        <f ca="1">IF(A7taxstdlife="n/a","n/a",IF(A7taxstdlife="",0,IF(AC$3&gt;(A7stdlife+$E864),((INDEX('PTRM input'!$G$385:$P$434,A7offset,$E864)-INDEX('PTRM input'!$G$277:$P$326,A7offset,$E864))*OFFSET($F$7,0,$E864))-SUM($G864:AB864),(((INDEX('PTRM input'!$G$385:$P$434,A7offset,$E864)-INDEX('PTRM input'!$G$277:$P$326,A7offset,$E864))*OFFSET($F$7,0,$E864))-SUM($G864:AB864))*(OFFSET('PTRM input'!$G$477,0,$E864-1)/A7taxstdlife))))</f>
        <v>0</v>
      </c>
      <c r="AD864" s="251">
        <f ca="1">IF(A7taxstdlife="n/a","n/a",IF(A7taxstdlife="",0,IF(AD$3&gt;(A7stdlife+$E864),((INDEX('PTRM input'!$G$385:$P$434,A7offset,$E864)-INDEX('PTRM input'!$G$277:$P$326,A7offset,$E864))*OFFSET($F$7,0,$E864))-SUM($G864:AC864),(((INDEX('PTRM input'!$G$385:$P$434,A7offset,$E864)-INDEX('PTRM input'!$G$277:$P$326,A7offset,$E864))*OFFSET($F$7,0,$E864))-SUM($G864:AC864))*(OFFSET('PTRM input'!$G$477,0,$E864-1)/A7taxstdlife))))</f>
        <v>0</v>
      </c>
      <c r="AE864" s="251">
        <f ca="1">IF(A7taxstdlife="n/a","n/a",IF(A7taxstdlife="",0,IF(AE$3&gt;(A7stdlife+$E864),((INDEX('PTRM input'!$G$385:$P$434,A7offset,$E864)-INDEX('PTRM input'!$G$277:$P$326,A7offset,$E864))*OFFSET($F$7,0,$E864))-SUM($G864:AD864),(((INDEX('PTRM input'!$G$385:$P$434,A7offset,$E864)-INDEX('PTRM input'!$G$277:$P$326,A7offset,$E864))*OFFSET($F$7,0,$E864))-SUM($G864:AD864))*(OFFSET('PTRM input'!$G$477,0,$E864-1)/A7taxstdlife))))</f>
        <v>0</v>
      </c>
      <c r="AF864" s="251">
        <f ca="1">IF(A7taxstdlife="n/a","n/a",IF(A7taxstdlife="",0,IF(AF$3&gt;(A7stdlife+$E864),((INDEX('PTRM input'!$G$385:$P$434,A7offset,$E864)-INDEX('PTRM input'!$G$277:$P$326,A7offset,$E864))*OFFSET($F$7,0,$E864))-SUM($G864:AE864),(((INDEX('PTRM input'!$G$385:$P$434,A7offset,$E864)-INDEX('PTRM input'!$G$277:$P$326,A7offset,$E864))*OFFSET($F$7,0,$E864))-SUM($G864:AE864))*(OFFSET('PTRM input'!$G$477,0,$E864-1)/A7taxstdlife))))</f>
        <v>0</v>
      </c>
      <c r="AG864" s="251">
        <f ca="1">IF(A7taxstdlife="n/a","n/a",IF(A7taxstdlife="",0,IF(AG$3&gt;(A7stdlife+$E864),((INDEX('PTRM input'!$G$385:$P$434,A7offset,$E864)-INDEX('PTRM input'!$G$277:$P$326,A7offset,$E864))*OFFSET($F$7,0,$E864))-SUM($G864:AF864),(((INDEX('PTRM input'!$G$385:$P$434,A7offset,$E864)-INDEX('PTRM input'!$G$277:$P$326,A7offset,$E864))*OFFSET($F$7,0,$E864))-SUM($G864:AF864))*(OFFSET('PTRM input'!$G$477,0,$E864-1)/A7taxstdlife))))</f>
        <v>0</v>
      </c>
      <c r="AH864" s="251">
        <f ca="1">IF(A7taxstdlife="n/a","n/a",IF(A7taxstdlife="",0,IF(AH$3&gt;(A7stdlife+$E864),((INDEX('PTRM input'!$G$385:$P$434,A7offset,$E864)-INDEX('PTRM input'!$G$277:$P$326,A7offset,$E864))*OFFSET($F$7,0,$E864))-SUM($G864:AG864),(((INDEX('PTRM input'!$G$385:$P$434,A7offset,$E864)-INDEX('PTRM input'!$G$277:$P$326,A7offset,$E864))*OFFSET($F$7,0,$E864))-SUM($G864:AG864))*(OFFSET('PTRM input'!$G$477,0,$E864-1)/A7taxstdlife))))</f>
        <v>0</v>
      </c>
      <c r="AI864" s="251">
        <f ca="1">IF(A7taxstdlife="n/a","n/a",IF(A7taxstdlife="",0,IF(AI$3&gt;(A7stdlife+$E864),((INDEX('PTRM input'!$G$385:$P$434,A7offset,$E864)-INDEX('PTRM input'!$G$277:$P$326,A7offset,$E864))*OFFSET($F$7,0,$E864))-SUM($G864:AH864),(((INDEX('PTRM input'!$G$385:$P$434,A7offset,$E864)-INDEX('PTRM input'!$G$277:$P$326,A7offset,$E864))*OFFSET($F$7,0,$E864))-SUM($G864:AH864))*(OFFSET('PTRM input'!$G$477,0,$E864-1)/A7taxstdlife))))</f>
        <v>0</v>
      </c>
      <c r="AJ864" s="251">
        <f ca="1">IF(A7taxstdlife="n/a","n/a",IF(A7taxstdlife="",0,IF(AJ$3&gt;(A7stdlife+$E864),((INDEX('PTRM input'!$G$385:$P$434,A7offset,$E864)-INDEX('PTRM input'!$G$277:$P$326,A7offset,$E864))*OFFSET($F$7,0,$E864))-SUM($G864:AI864),(((INDEX('PTRM input'!$G$385:$P$434,A7offset,$E864)-INDEX('PTRM input'!$G$277:$P$326,A7offset,$E864))*OFFSET($F$7,0,$E864))-SUM($G864:AI864))*(OFFSET('PTRM input'!$G$477,0,$E864-1)/A7taxstdlife))))</f>
        <v>0</v>
      </c>
      <c r="AK864" s="251">
        <f ca="1">IF(A7taxstdlife="n/a","n/a",IF(A7taxstdlife="",0,IF(AK$3&gt;(A7stdlife+$E864),((INDEX('PTRM input'!$G$385:$P$434,A7offset,$E864)-INDEX('PTRM input'!$G$277:$P$326,A7offset,$E864))*OFFSET($F$7,0,$E864))-SUM($G864:AJ864),(((INDEX('PTRM input'!$G$385:$P$434,A7offset,$E864)-INDEX('PTRM input'!$G$277:$P$326,A7offset,$E864))*OFFSET($F$7,0,$E864))-SUM($G864:AJ864))*(OFFSET('PTRM input'!$G$477,0,$E864-1)/A7taxstdlife))))</f>
        <v>0</v>
      </c>
      <c r="AL864" s="251">
        <f ca="1">IF(A7taxstdlife="n/a","n/a",IF(A7taxstdlife="",0,IF(AL$3&gt;(A7stdlife+$E864),((INDEX('PTRM input'!$G$385:$P$434,A7offset,$E864)-INDEX('PTRM input'!$G$277:$P$326,A7offset,$E864))*OFFSET($F$7,0,$E864))-SUM($G864:AK864),(((INDEX('PTRM input'!$G$385:$P$434,A7offset,$E864)-INDEX('PTRM input'!$G$277:$P$326,A7offset,$E864))*OFFSET($F$7,0,$E864))-SUM($G864:AK864))*(OFFSET('PTRM input'!$G$477,0,$E864-1)/A7taxstdlife))))</f>
        <v>0</v>
      </c>
      <c r="AM864" s="251">
        <f ca="1">IF(A7taxstdlife="n/a","n/a",IF(A7taxstdlife="",0,IF(AM$3&gt;(A7stdlife+$E864),((INDEX('PTRM input'!$G$385:$P$434,A7offset,$E864)-INDEX('PTRM input'!$G$277:$P$326,A7offset,$E864))*OFFSET($F$7,0,$E864))-SUM($G864:AL864),(((INDEX('PTRM input'!$G$385:$P$434,A7offset,$E864)-INDEX('PTRM input'!$G$277:$P$326,A7offset,$E864))*OFFSET($F$7,0,$E864))-SUM($G864:AL864))*(OFFSET('PTRM input'!$G$477,0,$E864-1)/A7taxstdlife))))</f>
        <v>0</v>
      </c>
      <c r="AN864" s="251">
        <f ca="1">IF(A7taxstdlife="n/a","n/a",IF(A7taxstdlife="",0,IF(AN$3&gt;(A7stdlife+$E864),((INDEX('PTRM input'!$G$385:$P$434,A7offset,$E864)-INDEX('PTRM input'!$G$277:$P$326,A7offset,$E864))*OFFSET($F$7,0,$E864))-SUM($G864:AM864),(((INDEX('PTRM input'!$G$385:$P$434,A7offset,$E864)-INDEX('PTRM input'!$G$277:$P$326,A7offset,$E864))*OFFSET($F$7,0,$E864))-SUM($G864:AM864))*(OFFSET('PTRM input'!$G$477,0,$E864-1)/A7taxstdlife))))</f>
        <v>0</v>
      </c>
      <c r="AO864" s="251">
        <f ca="1">IF(A7taxstdlife="n/a","n/a",IF(A7taxstdlife="",0,IF(AO$3&gt;(A7stdlife+$E864),((INDEX('PTRM input'!$G$385:$P$434,A7offset,$E864)-INDEX('PTRM input'!$G$277:$P$326,A7offset,$E864))*OFFSET($F$7,0,$E864))-SUM($G864:AN864),(((INDEX('PTRM input'!$G$385:$P$434,A7offset,$E864)-INDEX('PTRM input'!$G$277:$P$326,A7offset,$E864))*OFFSET($F$7,0,$E864))-SUM($G864:AN864))*(OFFSET('PTRM input'!$G$477,0,$E864-1)/A7taxstdlife))))</f>
        <v>0</v>
      </c>
      <c r="AP864" s="251">
        <f ca="1">IF(A7taxstdlife="n/a","n/a",IF(A7taxstdlife="",0,IF(AP$3&gt;(A7stdlife+$E864),((INDEX('PTRM input'!$G$385:$P$434,A7offset,$E864)-INDEX('PTRM input'!$G$277:$P$326,A7offset,$E864))*OFFSET($F$7,0,$E864))-SUM($G864:AO864),(((INDEX('PTRM input'!$G$385:$P$434,A7offset,$E864)-INDEX('PTRM input'!$G$277:$P$326,A7offset,$E864))*OFFSET($F$7,0,$E864))-SUM($G864:AO864))*(OFFSET('PTRM input'!$G$477,0,$E864-1)/A7taxstdlife))))</f>
        <v>0</v>
      </c>
      <c r="AQ864" s="251">
        <f ca="1">IF(A7taxstdlife="n/a","n/a",IF(A7taxstdlife="",0,IF(AQ$3&gt;(A7stdlife+$E864),((INDEX('PTRM input'!$G$385:$P$434,A7offset,$E864)-INDEX('PTRM input'!$G$277:$P$326,A7offset,$E864))*OFFSET($F$7,0,$E864))-SUM($G864:AP864),(((INDEX('PTRM input'!$G$385:$P$434,A7offset,$E864)-INDEX('PTRM input'!$G$277:$P$326,A7offset,$E864))*OFFSET($F$7,0,$E864))-SUM($G864:AP864))*(OFFSET('PTRM input'!$G$477,0,$E864-1)/A7taxstdlife))))</f>
        <v>0</v>
      </c>
      <c r="AR864" s="251">
        <f ca="1">IF(A7taxstdlife="n/a","n/a",IF(A7taxstdlife="",0,IF(AR$3&gt;(A7stdlife+$E864),((INDEX('PTRM input'!$G$385:$P$434,A7offset,$E864)-INDEX('PTRM input'!$G$277:$P$326,A7offset,$E864))*OFFSET($F$7,0,$E864))-SUM($G864:AQ864),(((INDEX('PTRM input'!$G$385:$P$434,A7offset,$E864)-INDEX('PTRM input'!$G$277:$P$326,A7offset,$E864))*OFFSET($F$7,0,$E864))-SUM($G864:AQ864))*(OFFSET('PTRM input'!$G$477,0,$E864-1)/A7taxstdlife))))</f>
        <v>0</v>
      </c>
      <c r="AS864" s="251">
        <f ca="1">IF(A7taxstdlife="n/a","n/a",IF(A7taxstdlife="",0,IF(AS$3&gt;(A7stdlife+$E864),((INDEX('PTRM input'!$G$385:$P$434,A7offset,$E864)-INDEX('PTRM input'!$G$277:$P$326,A7offset,$E864))*OFFSET($F$7,0,$E864))-SUM($G864:AR864),(((INDEX('PTRM input'!$G$385:$P$434,A7offset,$E864)-INDEX('PTRM input'!$G$277:$P$326,A7offset,$E864))*OFFSET($F$7,0,$E864))-SUM($G864:AR864))*(OFFSET('PTRM input'!$G$477,0,$E864-1)/A7taxstdlife))))</f>
        <v>0</v>
      </c>
      <c r="AT864" s="251">
        <f ca="1">IF(A7taxstdlife="n/a","n/a",IF(A7taxstdlife="",0,IF(AT$3&gt;(A7stdlife+$E864),((INDEX('PTRM input'!$G$385:$P$434,A7offset,$E864)-INDEX('PTRM input'!$G$277:$P$326,A7offset,$E864))*OFFSET($F$7,0,$E864))-SUM($G864:AS864),(((INDEX('PTRM input'!$G$385:$P$434,A7offset,$E864)-INDEX('PTRM input'!$G$277:$P$326,A7offset,$E864))*OFFSET($F$7,0,$E864))-SUM($G864:AS864))*(OFFSET('PTRM input'!$G$477,0,$E864-1)/A7taxstdlife))))</f>
        <v>0</v>
      </c>
      <c r="AU864" s="251">
        <f ca="1">IF(A7taxstdlife="n/a","n/a",IF(A7taxstdlife="",0,IF(AU$3&gt;(A7stdlife+$E864),((INDEX('PTRM input'!$G$385:$P$434,A7offset,$E864)-INDEX('PTRM input'!$G$277:$P$326,A7offset,$E864))*OFFSET($F$7,0,$E864))-SUM($G864:AT864),(((INDEX('PTRM input'!$G$385:$P$434,A7offset,$E864)-INDEX('PTRM input'!$G$277:$P$326,A7offset,$E864))*OFFSET($F$7,0,$E864))-SUM($G864:AT864))*(OFFSET('PTRM input'!$G$477,0,$E864-1)/A7taxstdlife))))</f>
        <v>0</v>
      </c>
      <c r="AV864" s="251">
        <f ca="1">IF(A7taxstdlife="n/a","n/a",IF(A7taxstdlife="",0,IF(AV$3&gt;(A7stdlife+$E864),((INDEX('PTRM input'!$G$385:$P$434,A7offset,$E864)-INDEX('PTRM input'!$G$277:$P$326,A7offset,$E864))*OFFSET($F$7,0,$E864))-SUM($G864:AU864),(((INDEX('PTRM input'!$G$385:$P$434,A7offset,$E864)-INDEX('PTRM input'!$G$277:$P$326,A7offset,$E864))*OFFSET($F$7,0,$E864))-SUM($G864:AU864))*(OFFSET('PTRM input'!$G$477,0,$E864-1)/A7taxstdlife))))</f>
        <v>0</v>
      </c>
      <c r="AW864" s="251">
        <f ca="1">IF(A7taxstdlife="n/a","n/a",IF(A7taxstdlife="",0,IF(AW$3&gt;(A7stdlife+$E864),((INDEX('PTRM input'!$G$385:$P$434,A7offset,$E864)-INDEX('PTRM input'!$G$277:$P$326,A7offset,$E864))*OFFSET($F$7,0,$E864))-SUM($G864:AV864),(((INDEX('PTRM input'!$G$385:$P$434,A7offset,$E864)-INDEX('PTRM input'!$G$277:$P$326,A7offset,$E864))*OFFSET($F$7,0,$E864))-SUM($G864:AV864))*(OFFSET('PTRM input'!$G$477,0,$E864-1)/A7taxstdlife))))</f>
        <v>0</v>
      </c>
      <c r="AX864" s="251">
        <f ca="1">IF(A7taxstdlife="n/a","n/a",IF(A7taxstdlife="",0,IF(AX$3&gt;(A7stdlife+$E864),((INDEX('PTRM input'!$G$385:$P$434,A7offset,$E864)-INDEX('PTRM input'!$G$277:$P$326,A7offset,$E864))*OFFSET($F$7,0,$E864))-SUM($G864:AW864),(((INDEX('PTRM input'!$G$385:$P$434,A7offset,$E864)-INDEX('PTRM input'!$G$277:$P$326,A7offset,$E864))*OFFSET($F$7,0,$E864))-SUM($G864:AW864))*(OFFSET('PTRM input'!$G$477,0,$E864-1)/A7taxstdlife))))</f>
        <v>0</v>
      </c>
      <c r="AY864" s="251">
        <f ca="1">IF(A7taxstdlife="n/a","n/a",IF(A7taxstdlife="",0,IF(AY$3&gt;(A7stdlife+$E864),((INDEX('PTRM input'!$G$385:$P$434,A7offset,$E864)-INDEX('PTRM input'!$G$277:$P$326,A7offset,$E864))*OFFSET($F$7,0,$E864))-SUM($G864:AX864),(((INDEX('PTRM input'!$G$385:$P$434,A7offset,$E864)-INDEX('PTRM input'!$G$277:$P$326,A7offset,$E864))*OFFSET($F$7,0,$E864))-SUM($G864:AX864))*(OFFSET('PTRM input'!$G$477,0,$E864-1)/A7taxstdlife))))</f>
        <v>0</v>
      </c>
      <c r="AZ864" s="251">
        <f ca="1">IF(A7taxstdlife="n/a","n/a",IF(A7taxstdlife="",0,IF(AZ$3&gt;(A7stdlife+$E864),((INDEX('PTRM input'!$G$385:$P$434,A7offset,$E864)-INDEX('PTRM input'!$G$277:$P$326,A7offset,$E864))*OFFSET($F$7,0,$E864))-SUM($G864:AY864),(((INDEX('PTRM input'!$G$385:$P$434,A7offset,$E864)-INDEX('PTRM input'!$G$277:$P$326,A7offset,$E864))*OFFSET($F$7,0,$E864))-SUM($G864:AY864))*(OFFSET('PTRM input'!$G$477,0,$E864-1)/A7taxstdlife))))</f>
        <v>0</v>
      </c>
      <c r="BA864" s="251">
        <f ca="1">IF(A7taxstdlife="n/a","n/a",IF(A7taxstdlife="",0,IF(BA$3&gt;(A7stdlife+$E864),((INDEX('PTRM input'!$G$385:$P$434,A7offset,$E864)-INDEX('PTRM input'!$G$277:$P$326,A7offset,$E864))*OFFSET($F$7,0,$E864))-SUM($G864:AZ864),(((INDEX('PTRM input'!$G$385:$P$434,A7offset,$E864)-INDEX('PTRM input'!$G$277:$P$326,A7offset,$E864))*OFFSET($F$7,0,$E864))-SUM($G864:AZ864))*(OFFSET('PTRM input'!$G$477,0,$E864-1)/A7taxstdlife))))</f>
        <v>0</v>
      </c>
      <c r="BB864" s="251">
        <f ca="1">IF(A7taxstdlife="n/a","n/a",IF(A7taxstdlife="",0,IF(BB$3&gt;(A7stdlife+$E864),((INDEX('PTRM input'!$G$385:$P$434,A7offset,$E864)-INDEX('PTRM input'!$G$277:$P$326,A7offset,$E864))*OFFSET($F$7,0,$E864))-SUM($G864:BA864),(((INDEX('PTRM input'!$G$385:$P$434,A7offset,$E864)-INDEX('PTRM input'!$G$277:$P$326,A7offset,$E864))*OFFSET($F$7,0,$E864))-SUM($G864:BA864))*(OFFSET('PTRM input'!$G$477,0,$E864-1)/A7taxstdlife))))</f>
        <v>0</v>
      </c>
      <c r="BC864" s="251">
        <f ca="1">IF(A7taxstdlife="n/a","n/a",IF(A7taxstdlife="",0,IF(BC$3&gt;(A7stdlife+$E864),((INDEX('PTRM input'!$G$385:$P$434,A7offset,$E864)-INDEX('PTRM input'!$G$277:$P$326,A7offset,$E864))*OFFSET($F$7,0,$E864))-SUM($G864:BB864),(((INDEX('PTRM input'!$G$385:$P$434,A7offset,$E864)-INDEX('PTRM input'!$G$277:$P$326,A7offset,$E864))*OFFSET($F$7,0,$E864))-SUM($G864:BB864))*(OFFSET('PTRM input'!$G$477,0,$E864-1)/A7taxstdlife))))</f>
        <v>0</v>
      </c>
      <c r="BD864" s="251">
        <f ca="1">IF(A7taxstdlife="n/a","n/a",IF(A7taxstdlife="",0,IF(BD$3&gt;(A7stdlife+$E864),((INDEX('PTRM input'!$G$385:$P$434,A7offset,$E864)-INDEX('PTRM input'!$G$277:$P$326,A7offset,$E864))*OFFSET($F$7,0,$E864))-SUM($G864:BC864),(((INDEX('PTRM input'!$G$385:$P$434,A7offset,$E864)-INDEX('PTRM input'!$G$277:$P$326,A7offset,$E864))*OFFSET($F$7,0,$E864))-SUM($G864:BC864))*(OFFSET('PTRM input'!$G$477,0,$E864-1)/A7taxstdlife))))</f>
        <v>0</v>
      </c>
      <c r="BE864" s="251">
        <f ca="1">IF(A7taxstdlife="n/a","n/a",IF(A7taxstdlife="",0,IF(BE$3&gt;(A7stdlife+$E864),((INDEX('PTRM input'!$G$385:$P$434,A7offset,$E864)-INDEX('PTRM input'!$G$277:$P$326,A7offset,$E864))*OFFSET($F$7,0,$E864))-SUM($G864:BD864),(((INDEX('PTRM input'!$G$385:$P$434,A7offset,$E864)-INDEX('PTRM input'!$G$277:$P$326,A7offset,$E864))*OFFSET($F$7,0,$E864))-SUM($G864:BD864))*(OFFSET('PTRM input'!$G$477,0,$E864-1)/A7taxstdlife))))</f>
        <v>0</v>
      </c>
      <c r="BF864" s="251">
        <f ca="1">IF(A7taxstdlife="n/a","n/a",IF(A7taxstdlife="",0,IF(BF$3&gt;(A7stdlife+$E864),((INDEX('PTRM input'!$G$385:$P$434,A7offset,$E864)-INDEX('PTRM input'!$G$277:$P$326,A7offset,$E864))*OFFSET($F$7,0,$E864))-SUM($G864:BE864),(((INDEX('PTRM input'!$G$385:$P$434,A7offset,$E864)-INDEX('PTRM input'!$G$277:$P$326,A7offset,$E864))*OFFSET($F$7,0,$E864))-SUM($G864:BE864))*(OFFSET('PTRM input'!$G$477,0,$E864-1)/A7taxstdlife))))</f>
        <v>0</v>
      </c>
      <c r="BG864" s="251">
        <f ca="1">IF(A7taxstdlife="n/a","n/a",IF(A7taxstdlife="",0,IF(BG$3&gt;(A7stdlife+$E864),((INDEX('PTRM input'!$G$385:$P$434,A7offset,$E864)-INDEX('PTRM input'!$G$277:$P$326,A7offset,$E864))*OFFSET($F$7,0,$E864))-SUM($G864:BF864),(((INDEX('PTRM input'!$G$385:$P$434,A7offset,$E864)-INDEX('PTRM input'!$G$277:$P$326,A7offset,$E864))*OFFSET($F$7,0,$E864))-SUM($G864:BF864))*(OFFSET('PTRM input'!$G$477,0,$E864-1)/A7taxstdlife))))</f>
        <v>0</v>
      </c>
      <c r="BH864" s="251">
        <f ca="1">IF(A7taxstdlife="n/a","n/a",IF(A7taxstdlife="",0,IF(BH$3&gt;(A7stdlife+$E864),((INDEX('PTRM input'!$G$385:$P$434,A7offset,$E864)-INDEX('PTRM input'!$G$277:$P$326,A7offset,$E864))*OFFSET($F$7,0,$E864))-SUM($G864:BG864),(((INDEX('PTRM input'!$G$385:$P$434,A7offset,$E864)-INDEX('PTRM input'!$G$277:$P$326,A7offset,$E864))*OFFSET($F$7,0,$E864))-SUM($G864:BG864))*(OFFSET('PTRM input'!$G$477,0,$E864-1)/A7taxstdlife))))</f>
        <v>0</v>
      </c>
      <c r="BI864" s="251">
        <f ca="1">IF(A7taxstdlife="n/a","n/a",IF(A7taxstdlife="",0,IF(BI$3&gt;(A7stdlife+$E864),((INDEX('PTRM input'!$G$385:$P$434,A7offset,$E864)-INDEX('PTRM input'!$G$277:$P$326,A7offset,$E864))*OFFSET($F$7,0,$E864))-SUM($G864:BH864),(((INDEX('PTRM input'!$G$385:$P$434,A7offset,$E864)-INDEX('PTRM input'!$G$277:$P$326,A7offset,$E864))*OFFSET($F$7,0,$E864))-SUM($G864:BH864))*(OFFSET('PTRM input'!$G$477,0,$E864-1)/A7taxstdlife))))</f>
        <v>0</v>
      </c>
      <c r="BJ864" s="116"/>
      <c r="BK864" s="116"/>
      <c r="BL864" s="116"/>
      <c r="BM864" s="116"/>
    </row>
    <row r="865" spans="1:65" ht="12.75" hidden="1" customHeight="1" outlineLevel="2">
      <c r="A865" s="366"/>
      <c r="B865" s="19"/>
      <c r="C865" s="18"/>
      <c r="D865" s="760"/>
      <c r="E865" s="86">
        <v>6</v>
      </c>
      <c r="F865" s="356"/>
      <c r="G865" s="434"/>
      <c r="H865" s="435"/>
      <c r="I865" s="435"/>
      <c r="J865" s="435"/>
      <c r="K865" s="435"/>
      <c r="L865" s="619"/>
      <c r="M865" s="251">
        <f ca="1">IF(A7taxstdlife="n/a","n/a",IF(A7taxstdlife="",0,IF(M$3&gt;(A7stdlife+$E865),((INDEX('PTRM input'!$G$385:$P$434,A7offset,$E865)-INDEX('PTRM input'!$G$277:$P$326,A7offset,$E865))*OFFSET($F$7,0,$E865))-SUM($G865:L865),(((INDEX('PTRM input'!$G$385:$P$434,A7offset,$E865)-INDEX('PTRM input'!$G$277:$P$326,A7offset,$E865))*OFFSET($F$7,0,$E865))-SUM($G865:L865))*(OFFSET('PTRM input'!$G$477,0,$E865-1)/A7taxstdlife))))</f>
        <v>0</v>
      </c>
      <c r="N865" s="251">
        <f ca="1">IF(A7taxstdlife="n/a","n/a",IF(A7taxstdlife="",0,IF(N$3&gt;(A7stdlife+$E865),((INDEX('PTRM input'!$G$385:$P$434,A7offset,$E865)-INDEX('PTRM input'!$G$277:$P$326,A7offset,$E865))*OFFSET($F$7,0,$E865))-SUM($G865:M865),(((INDEX('PTRM input'!$G$385:$P$434,A7offset,$E865)-INDEX('PTRM input'!$G$277:$P$326,A7offset,$E865))*OFFSET($F$7,0,$E865))-SUM($G865:M865))*(OFFSET('PTRM input'!$G$477,0,$E865-1)/A7taxstdlife))))</f>
        <v>0</v>
      </c>
      <c r="O865" s="251">
        <f ca="1">IF(A7taxstdlife="n/a","n/a",IF(A7taxstdlife="",0,IF(O$3&gt;(A7stdlife+$E865),((INDEX('PTRM input'!$G$385:$P$434,A7offset,$E865)-INDEX('PTRM input'!$G$277:$P$326,A7offset,$E865))*OFFSET($F$7,0,$E865))-SUM($G865:N865),(((INDEX('PTRM input'!$G$385:$P$434,A7offset,$E865)-INDEX('PTRM input'!$G$277:$P$326,A7offset,$E865))*OFFSET($F$7,0,$E865))-SUM($G865:N865))*(OFFSET('PTRM input'!$G$477,0,$E865-1)/A7taxstdlife))))</f>
        <v>0</v>
      </c>
      <c r="P865" s="251">
        <f ca="1">IF(A7taxstdlife="n/a","n/a",IF(A7taxstdlife="",0,IF(P$3&gt;(A7stdlife+$E865),((INDEX('PTRM input'!$G$385:$P$434,A7offset,$E865)-INDEX('PTRM input'!$G$277:$P$326,A7offset,$E865))*OFFSET($F$7,0,$E865))-SUM($G865:O865),(((INDEX('PTRM input'!$G$385:$P$434,A7offset,$E865)-INDEX('PTRM input'!$G$277:$P$326,A7offset,$E865))*OFFSET($F$7,0,$E865))-SUM($G865:O865))*(OFFSET('PTRM input'!$G$477,0,$E865-1)/A7taxstdlife))))</f>
        <v>0</v>
      </c>
      <c r="Q865" s="251">
        <f ca="1">IF(A7taxstdlife="n/a","n/a",IF(A7taxstdlife="",0,IF(Q$3&gt;(A7stdlife+$E865),((INDEX('PTRM input'!$G$385:$P$434,A7offset,$E865)-INDEX('PTRM input'!$G$277:$P$326,A7offset,$E865))*OFFSET($F$7,0,$E865))-SUM($G865:P865),(((INDEX('PTRM input'!$G$385:$P$434,A7offset,$E865)-INDEX('PTRM input'!$G$277:$P$326,A7offset,$E865))*OFFSET($F$7,0,$E865))-SUM($G865:P865))*(OFFSET('PTRM input'!$G$477,0,$E865-1)/A7taxstdlife))))</f>
        <v>0</v>
      </c>
      <c r="R865" s="251">
        <f ca="1">IF(A7taxstdlife="n/a","n/a",IF(A7taxstdlife="",0,IF(R$3&gt;(A7stdlife+$E865),((INDEX('PTRM input'!$G$385:$P$434,A7offset,$E865)-INDEX('PTRM input'!$G$277:$P$326,A7offset,$E865))*OFFSET($F$7,0,$E865))-SUM($G865:Q865),(((INDEX('PTRM input'!$G$385:$P$434,A7offset,$E865)-INDEX('PTRM input'!$G$277:$P$326,A7offset,$E865))*OFFSET($F$7,0,$E865))-SUM($G865:Q865))*(OFFSET('PTRM input'!$G$477,0,$E865-1)/A7taxstdlife))))</f>
        <v>0</v>
      </c>
      <c r="S865" s="251">
        <f ca="1">IF(A7taxstdlife="n/a","n/a",IF(A7taxstdlife="",0,IF(S$3&gt;(A7stdlife+$E865),((INDEX('PTRM input'!$G$385:$P$434,A7offset,$E865)-INDEX('PTRM input'!$G$277:$P$326,A7offset,$E865))*OFFSET($F$7,0,$E865))-SUM($G865:R865),(((INDEX('PTRM input'!$G$385:$P$434,A7offset,$E865)-INDEX('PTRM input'!$G$277:$P$326,A7offset,$E865))*OFFSET($F$7,0,$E865))-SUM($G865:R865))*(OFFSET('PTRM input'!$G$477,0,$E865-1)/A7taxstdlife))))</f>
        <v>0</v>
      </c>
      <c r="T865" s="251">
        <f ca="1">IF(A7taxstdlife="n/a","n/a",IF(A7taxstdlife="",0,IF(T$3&gt;(A7stdlife+$E865),((INDEX('PTRM input'!$G$385:$P$434,A7offset,$E865)-INDEX('PTRM input'!$G$277:$P$326,A7offset,$E865))*OFFSET($F$7,0,$E865))-SUM($G865:S865),(((INDEX('PTRM input'!$G$385:$P$434,A7offset,$E865)-INDEX('PTRM input'!$G$277:$P$326,A7offset,$E865))*OFFSET($F$7,0,$E865))-SUM($G865:S865))*(OFFSET('PTRM input'!$G$477,0,$E865-1)/A7taxstdlife))))</f>
        <v>0</v>
      </c>
      <c r="U865" s="251">
        <f ca="1">IF(A7taxstdlife="n/a","n/a",IF(A7taxstdlife="",0,IF(U$3&gt;(A7stdlife+$E865),((INDEX('PTRM input'!$G$385:$P$434,A7offset,$E865)-INDEX('PTRM input'!$G$277:$P$326,A7offset,$E865))*OFFSET($F$7,0,$E865))-SUM($G865:T865),(((INDEX('PTRM input'!$G$385:$P$434,A7offset,$E865)-INDEX('PTRM input'!$G$277:$P$326,A7offset,$E865))*OFFSET($F$7,0,$E865))-SUM($G865:T865))*(OFFSET('PTRM input'!$G$477,0,$E865-1)/A7taxstdlife))))</f>
        <v>0</v>
      </c>
      <c r="V865" s="251">
        <f ca="1">IF(A7taxstdlife="n/a","n/a",IF(A7taxstdlife="",0,IF(V$3&gt;(A7stdlife+$E865),((INDEX('PTRM input'!$G$385:$P$434,A7offset,$E865)-INDEX('PTRM input'!$G$277:$P$326,A7offset,$E865))*OFFSET($F$7,0,$E865))-SUM($G865:U865),(((INDEX('PTRM input'!$G$385:$P$434,A7offset,$E865)-INDEX('PTRM input'!$G$277:$P$326,A7offset,$E865))*OFFSET($F$7,0,$E865))-SUM($G865:U865))*(OFFSET('PTRM input'!$G$477,0,$E865-1)/A7taxstdlife))))</f>
        <v>0</v>
      </c>
      <c r="W865" s="251">
        <f ca="1">IF(A7taxstdlife="n/a","n/a",IF(A7taxstdlife="",0,IF(W$3&gt;(A7stdlife+$E865),((INDEX('PTRM input'!$G$385:$P$434,A7offset,$E865)-INDEX('PTRM input'!$G$277:$P$326,A7offset,$E865))*OFFSET($F$7,0,$E865))-SUM($G865:V865),(((INDEX('PTRM input'!$G$385:$P$434,A7offset,$E865)-INDEX('PTRM input'!$G$277:$P$326,A7offset,$E865))*OFFSET($F$7,0,$E865))-SUM($G865:V865))*(OFFSET('PTRM input'!$G$477,0,$E865-1)/A7taxstdlife))))</f>
        <v>0</v>
      </c>
      <c r="X865" s="251">
        <f ca="1">IF(A7taxstdlife="n/a","n/a",IF(A7taxstdlife="",0,IF(X$3&gt;(A7stdlife+$E865),((INDEX('PTRM input'!$G$385:$P$434,A7offset,$E865)-INDEX('PTRM input'!$G$277:$P$326,A7offset,$E865))*OFFSET($F$7,0,$E865))-SUM($G865:W865),(((INDEX('PTRM input'!$G$385:$P$434,A7offset,$E865)-INDEX('PTRM input'!$G$277:$P$326,A7offset,$E865))*OFFSET($F$7,0,$E865))-SUM($G865:W865))*(OFFSET('PTRM input'!$G$477,0,$E865-1)/A7taxstdlife))))</f>
        <v>0</v>
      </c>
      <c r="Y865" s="251">
        <f ca="1">IF(A7taxstdlife="n/a","n/a",IF(A7taxstdlife="",0,IF(Y$3&gt;(A7stdlife+$E865),((INDEX('PTRM input'!$G$385:$P$434,A7offset,$E865)-INDEX('PTRM input'!$G$277:$P$326,A7offset,$E865))*OFFSET($F$7,0,$E865))-SUM($G865:X865),(((INDEX('PTRM input'!$G$385:$P$434,A7offset,$E865)-INDEX('PTRM input'!$G$277:$P$326,A7offset,$E865))*OFFSET($F$7,0,$E865))-SUM($G865:X865))*(OFFSET('PTRM input'!$G$477,0,$E865-1)/A7taxstdlife))))</f>
        <v>0</v>
      </c>
      <c r="Z865" s="251">
        <f ca="1">IF(A7taxstdlife="n/a","n/a",IF(A7taxstdlife="",0,IF(Z$3&gt;(A7stdlife+$E865),((INDEX('PTRM input'!$G$385:$P$434,A7offset,$E865)-INDEX('PTRM input'!$G$277:$P$326,A7offset,$E865))*OFFSET($F$7,0,$E865))-SUM($G865:Y865),(((INDEX('PTRM input'!$G$385:$P$434,A7offset,$E865)-INDEX('PTRM input'!$G$277:$P$326,A7offset,$E865))*OFFSET($F$7,0,$E865))-SUM($G865:Y865))*(OFFSET('PTRM input'!$G$477,0,$E865-1)/A7taxstdlife))))</f>
        <v>0</v>
      </c>
      <c r="AA865" s="251">
        <f ca="1">IF(A7taxstdlife="n/a","n/a",IF(A7taxstdlife="",0,IF(AA$3&gt;(A7stdlife+$E865),((INDEX('PTRM input'!$G$385:$P$434,A7offset,$E865)-INDEX('PTRM input'!$G$277:$P$326,A7offset,$E865))*OFFSET($F$7,0,$E865))-SUM($G865:Z865),(((INDEX('PTRM input'!$G$385:$P$434,A7offset,$E865)-INDEX('PTRM input'!$G$277:$P$326,A7offset,$E865))*OFFSET($F$7,0,$E865))-SUM($G865:Z865))*(OFFSET('PTRM input'!$G$477,0,$E865-1)/A7taxstdlife))))</f>
        <v>0</v>
      </c>
      <c r="AB865" s="251">
        <f ca="1">IF(A7taxstdlife="n/a","n/a",IF(A7taxstdlife="",0,IF(AB$3&gt;(A7stdlife+$E865),((INDEX('PTRM input'!$G$385:$P$434,A7offset,$E865)-INDEX('PTRM input'!$G$277:$P$326,A7offset,$E865))*OFFSET($F$7,0,$E865))-SUM($G865:AA865),(((INDEX('PTRM input'!$G$385:$P$434,A7offset,$E865)-INDEX('PTRM input'!$G$277:$P$326,A7offset,$E865))*OFFSET($F$7,0,$E865))-SUM($G865:AA865))*(OFFSET('PTRM input'!$G$477,0,$E865-1)/A7taxstdlife))))</f>
        <v>0</v>
      </c>
      <c r="AC865" s="251">
        <f ca="1">IF(A7taxstdlife="n/a","n/a",IF(A7taxstdlife="",0,IF(AC$3&gt;(A7stdlife+$E865),((INDEX('PTRM input'!$G$385:$P$434,A7offset,$E865)-INDEX('PTRM input'!$G$277:$P$326,A7offset,$E865))*OFFSET($F$7,0,$E865))-SUM($G865:AB865),(((INDEX('PTRM input'!$G$385:$P$434,A7offset,$E865)-INDEX('PTRM input'!$G$277:$P$326,A7offset,$E865))*OFFSET($F$7,0,$E865))-SUM($G865:AB865))*(OFFSET('PTRM input'!$G$477,0,$E865-1)/A7taxstdlife))))</f>
        <v>0</v>
      </c>
      <c r="AD865" s="251">
        <f ca="1">IF(A7taxstdlife="n/a","n/a",IF(A7taxstdlife="",0,IF(AD$3&gt;(A7stdlife+$E865),((INDEX('PTRM input'!$G$385:$P$434,A7offset,$E865)-INDEX('PTRM input'!$G$277:$P$326,A7offset,$E865))*OFFSET($F$7,0,$E865))-SUM($G865:AC865),(((INDEX('PTRM input'!$G$385:$P$434,A7offset,$E865)-INDEX('PTRM input'!$G$277:$P$326,A7offset,$E865))*OFFSET($F$7,0,$E865))-SUM($G865:AC865))*(OFFSET('PTRM input'!$G$477,0,$E865-1)/A7taxstdlife))))</f>
        <v>0</v>
      </c>
      <c r="AE865" s="251">
        <f ca="1">IF(A7taxstdlife="n/a","n/a",IF(A7taxstdlife="",0,IF(AE$3&gt;(A7stdlife+$E865),((INDEX('PTRM input'!$G$385:$P$434,A7offset,$E865)-INDEX('PTRM input'!$G$277:$P$326,A7offset,$E865))*OFFSET($F$7,0,$E865))-SUM($G865:AD865),(((INDEX('PTRM input'!$G$385:$P$434,A7offset,$E865)-INDEX('PTRM input'!$G$277:$P$326,A7offset,$E865))*OFFSET($F$7,0,$E865))-SUM($G865:AD865))*(OFFSET('PTRM input'!$G$477,0,$E865-1)/A7taxstdlife))))</f>
        <v>0</v>
      </c>
      <c r="AF865" s="251">
        <f ca="1">IF(A7taxstdlife="n/a","n/a",IF(A7taxstdlife="",0,IF(AF$3&gt;(A7stdlife+$E865),((INDEX('PTRM input'!$G$385:$P$434,A7offset,$E865)-INDEX('PTRM input'!$G$277:$P$326,A7offset,$E865))*OFFSET($F$7,0,$E865))-SUM($G865:AE865),(((INDEX('PTRM input'!$G$385:$P$434,A7offset,$E865)-INDEX('PTRM input'!$G$277:$P$326,A7offset,$E865))*OFFSET($F$7,0,$E865))-SUM($G865:AE865))*(OFFSET('PTRM input'!$G$477,0,$E865-1)/A7taxstdlife))))</f>
        <v>0</v>
      </c>
      <c r="AG865" s="251">
        <f ca="1">IF(A7taxstdlife="n/a","n/a",IF(A7taxstdlife="",0,IF(AG$3&gt;(A7stdlife+$E865),((INDEX('PTRM input'!$G$385:$P$434,A7offset,$E865)-INDEX('PTRM input'!$G$277:$P$326,A7offset,$E865))*OFFSET($F$7,0,$E865))-SUM($G865:AF865),(((INDEX('PTRM input'!$G$385:$P$434,A7offset,$E865)-INDEX('PTRM input'!$G$277:$P$326,A7offset,$E865))*OFFSET($F$7,0,$E865))-SUM($G865:AF865))*(OFFSET('PTRM input'!$G$477,0,$E865-1)/A7taxstdlife))))</f>
        <v>0</v>
      </c>
      <c r="AH865" s="251">
        <f ca="1">IF(A7taxstdlife="n/a","n/a",IF(A7taxstdlife="",0,IF(AH$3&gt;(A7stdlife+$E865),((INDEX('PTRM input'!$G$385:$P$434,A7offset,$E865)-INDEX('PTRM input'!$G$277:$P$326,A7offset,$E865))*OFFSET($F$7,0,$E865))-SUM($G865:AG865),(((INDEX('PTRM input'!$G$385:$P$434,A7offset,$E865)-INDEX('PTRM input'!$G$277:$P$326,A7offset,$E865))*OFFSET($F$7,0,$E865))-SUM($G865:AG865))*(OFFSET('PTRM input'!$G$477,0,$E865-1)/A7taxstdlife))))</f>
        <v>0</v>
      </c>
      <c r="AI865" s="251">
        <f ca="1">IF(A7taxstdlife="n/a","n/a",IF(A7taxstdlife="",0,IF(AI$3&gt;(A7stdlife+$E865),((INDEX('PTRM input'!$G$385:$P$434,A7offset,$E865)-INDEX('PTRM input'!$G$277:$P$326,A7offset,$E865))*OFFSET($F$7,0,$E865))-SUM($G865:AH865),(((INDEX('PTRM input'!$G$385:$P$434,A7offset,$E865)-INDEX('PTRM input'!$G$277:$P$326,A7offset,$E865))*OFFSET($F$7,0,$E865))-SUM($G865:AH865))*(OFFSET('PTRM input'!$G$477,0,$E865-1)/A7taxstdlife))))</f>
        <v>0</v>
      </c>
      <c r="AJ865" s="251">
        <f ca="1">IF(A7taxstdlife="n/a","n/a",IF(A7taxstdlife="",0,IF(AJ$3&gt;(A7stdlife+$E865),((INDEX('PTRM input'!$G$385:$P$434,A7offset,$E865)-INDEX('PTRM input'!$G$277:$P$326,A7offset,$E865))*OFFSET($F$7,0,$E865))-SUM($G865:AI865),(((INDEX('PTRM input'!$G$385:$P$434,A7offset,$E865)-INDEX('PTRM input'!$G$277:$P$326,A7offset,$E865))*OFFSET($F$7,0,$E865))-SUM($G865:AI865))*(OFFSET('PTRM input'!$G$477,0,$E865-1)/A7taxstdlife))))</f>
        <v>0</v>
      </c>
      <c r="AK865" s="251">
        <f ca="1">IF(A7taxstdlife="n/a","n/a",IF(A7taxstdlife="",0,IF(AK$3&gt;(A7stdlife+$E865),((INDEX('PTRM input'!$G$385:$P$434,A7offset,$E865)-INDEX('PTRM input'!$G$277:$P$326,A7offset,$E865))*OFFSET($F$7,0,$E865))-SUM($G865:AJ865),(((INDEX('PTRM input'!$G$385:$P$434,A7offset,$E865)-INDEX('PTRM input'!$G$277:$P$326,A7offset,$E865))*OFFSET($F$7,0,$E865))-SUM($G865:AJ865))*(OFFSET('PTRM input'!$G$477,0,$E865-1)/A7taxstdlife))))</f>
        <v>0</v>
      </c>
      <c r="AL865" s="251">
        <f ca="1">IF(A7taxstdlife="n/a","n/a",IF(A7taxstdlife="",0,IF(AL$3&gt;(A7stdlife+$E865),((INDEX('PTRM input'!$G$385:$P$434,A7offset,$E865)-INDEX('PTRM input'!$G$277:$P$326,A7offset,$E865))*OFFSET($F$7,0,$E865))-SUM($G865:AK865),(((INDEX('PTRM input'!$G$385:$P$434,A7offset,$E865)-INDEX('PTRM input'!$G$277:$P$326,A7offset,$E865))*OFFSET($F$7,0,$E865))-SUM($G865:AK865))*(OFFSET('PTRM input'!$G$477,0,$E865-1)/A7taxstdlife))))</f>
        <v>0</v>
      </c>
      <c r="AM865" s="251">
        <f ca="1">IF(A7taxstdlife="n/a","n/a",IF(A7taxstdlife="",0,IF(AM$3&gt;(A7stdlife+$E865),((INDEX('PTRM input'!$G$385:$P$434,A7offset,$E865)-INDEX('PTRM input'!$G$277:$P$326,A7offset,$E865))*OFFSET($F$7,0,$E865))-SUM($G865:AL865),(((INDEX('PTRM input'!$G$385:$P$434,A7offset,$E865)-INDEX('PTRM input'!$G$277:$P$326,A7offset,$E865))*OFFSET($F$7,0,$E865))-SUM($G865:AL865))*(OFFSET('PTRM input'!$G$477,0,$E865-1)/A7taxstdlife))))</f>
        <v>0</v>
      </c>
      <c r="AN865" s="251">
        <f ca="1">IF(A7taxstdlife="n/a","n/a",IF(A7taxstdlife="",0,IF(AN$3&gt;(A7stdlife+$E865),((INDEX('PTRM input'!$G$385:$P$434,A7offset,$E865)-INDEX('PTRM input'!$G$277:$P$326,A7offset,$E865))*OFFSET($F$7,0,$E865))-SUM($G865:AM865),(((INDEX('PTRM input'!$G$385:$P$434,A7offset,$E865)-INDEX('PTRM input'!$G$277:$P$326,A7offset,$E865))*OFFSET($F$7,0,$E865))-SUM($G865:AM865))*(OFFSET('PTRM input'!$G$477,0,$E865-1)/A7taxstdlife))))</f>
        <v>0</v>
      </c>
      <c r="AO865" s="251">
        <f ca="1">IF(A7taxstdlife="n/a","n/a",IF(A7taxstdlife="",0,IF(AO$3&gt;(A7stdlife+$E865),((INDEX('PTRM input'!$G$385:$P$434,A7offset,$E865)-INDEX('PTRM input'!$G$277:$P$326,A7offset,$E865))*OFFSET($F$7,0,$E865))-SUM($G865:AN865),(((INDEX('PTRM input'!$G$385:$P$434,A7offset,$E865)-INDEX('PTRM input'!$G$277:$P$326,A7offset,$E865))*OFFSET($F$7,0,$E865))-SUM($G865:AN865))*(OFFSET('PTRM input'!$G$477,0,$E865-1)/A7taxstdlife))))</f>
        <v>0</v>
      </c>
      <c r="AP865" s="251">
        <f ca="1">IF(A7taxstdlife="n/a","n/a",IF(A7taxstdlife="",0,IF(AP$3&gt;(A7stdlife+$E865),((INDEX('PTRM input'!$G$385:$P$434,A7offset,$E865)-INDEX('PTRM input'!$G$277:$P$326,A7offset,$E865))*OFFSET($F$7,0,$E865))-SUM($G865:AO865),(((INDEX('PTRM input'!$G$385:$P$434,A7offset,$E865)-INDEX('PTRM input'!$G$277:$P$326,A7offset,$E865))*OFFSET($F$7,0,$E865))-SUM($G865:AO865))*(OFFSET('PTRM input'!$G$477,0,$E865-1)/A7taxstdlife))))</f>
        <v>0</v>
      </c>
      <c r="AQ865" s="251">
        <f ca="1">IF(A7taxstdlife="n/a","n/a",IF(A7taxstdlife="",0,IF(AQ$3&gt;(A7stdlife+$E865),((INDEX('PTRM input'!$G$385:$P$434,A7offset,$E865)-INDEX('PTRM input'!$G$277:$P$326,A7offset,$E865))*OFFSET($F$7,0,$E865))-SUM($G865:AP865),(((INDEX('PTRM input'!$G$385:$P$434,A7offset,$E865)-INDEX('PTRM input'!$G$277:$P$326,A7offset,$E865))*OFFSET($F$7,0,$E865))-SUM($G865:AP865))*(OFFSET('PTRM input'!$G$477,0,$E865-1)/A7taxstdlife))))</f>
        <v>0</v>
      </c>
      <c r="AR865" s="251">
        <f ca="1">IF(A7taxstdlife="n/a","n/a",IF(A7taxstdlife="",0,IF(AR$3&gt;(A7stdlife+$E865),((INDEX('PTRM input'!$G$385:$P$434,A7offset,$E865)-INDEX('PTRM input'!$G$277:$P$326,A7offset,$E865))*OFFSET($F$7,0,$E865))-SUM($G865:AQ865),(((INDEX('PTRM input'!$G$385:$P$434,A7offset,$E865)-INDEX('PTRM input'!$G$277:$P$326,A7offset,$E865))*OFFSET($F$7,0,$E865))-SUM($G865:AQ865))*(OFFSET('PTRM input'!$G$477,0,$E865-1)/A7taxstdlife))))</f>
        <v>0</v>
      </c>
      <c r="AS865" s="251">
        <f ca="1">IF(A7taxstdlife="n/a","n/a",IF(A7taxstdlife="",0,IF(AS$3&gt;(A7stdlife+$E865),((INDEX('PTRM input'!$G$385:$P$434,A7offset,$E865)-INDEX('PTRM input'!$G$277:$P$326,A7offset,$E865))*OFFSET($F$7,0,$E865))-SUM($G865:AR865),(((INDEX('PTRM input'!$G$385:$P$434,A7offset,$E865)-INDEX('PTRM input'!$G$277:$P$326,A7offset,$E865))*OFFSET($F$7,0,$E865))-SUM($G865:AR865))*(OFFSET('PTRM input'!$G$477,0,$E865-1)/A7taxstdlife))))</f>
        <v>0</v>
      </c>
      <c r="AT865" s="251">
        <f ca="1">IF(A7taxstdlife="n/a","n/a",IF(A7taxstdlife="",0,IF(AT$3&gt;(A7stdlife+$E865),((INDEX('PTRM input'!$G$385:$P$434,A7offset,$E865)-INDEX('PTRM input'!$G$277:$P$326,A7offset,$E865))*OFFSET($F$7,0,$E865))-SUM($G865:AS865),(((INDEX('PTRM input'!$G$385:$P$434,A7offset,$E865)-INDEX('PTRM input'!$G$277:$P$326,A7offset,$E865))*OFFSET($F$7,0,$E865))-SUM($G865:AS865))*(OFFSET('PTRM input'!$G$477,0,$E865-1)/A7taxstdlife))))</f>
        <v>0</v>
      </c>
      <c r="AU865" s="251">
        <f ca="1">IF(A7taxstdlife="n/a","n/a",IF(A7taxstdlife="",0,IF(AU$3&gt;(A7stdlife+$E865),((INDEX('PTRM input'!$G$385:$P$434,A7offset,$E865)-INDEX('PTRM input'!$G$277:$P$326,A7offset,$E865))*OFFSET($F$7,0,$E865))-SUM($G865:AT865),(((INDEX('PTRM input'!$G$385:$P$434,A7offset,$E865)-INDEX('PTRM input'!$G$277:$P$326,A7offset,$E865))*OFFSET($F$7,0,$E865))-SUM($G865:AT865))*(OFFSET('PTRM input'!$G$477,0,$E865-1)/A7taxstdlife))))</f>
        <v>0</v>
      </c>
      <c r="AV865" s="251">
        <f ca="1">IF(A7taxstdlife="n/a","n/a",IF(A7taxstdlife="",0,IF(AV$3&gt;(A7stdlife+$E865),((INDEX('PTRM input'!$G$385:$P$434,A7offset,$E865)-INDEX('PTRM input'!$G$277:$P$326,A7offset,$E865))*OFFSET($F$7,0,$E865))-SUM($G865:AU865),(((INDEX('PTRM input'!$G$385:$P$434,A7offset,$E865)-INDEX('PTRM input'!$G$277:$P$326,A7offset,$E865))*OFFSET($F$7,0,$E865))-SUM($G865:AU865))*(OFFSET('PTRM input'!$G$477,0,$E865-1)/A7taxstdlife))))</f>
        <v>0</v>
      </c>
      <c r="AW865" s="251">
        <f ca="1">IF(A7taxstdlife="n/a","n/a",IF(A7taxstdlife="",0,IF(AW$3&gt;(A7stdlife+$E865),((INDEX('PTRM input'!$G$385:$P$434,A7offset,$E865)-INDEX('PTRM input'!$G$277:$P$326,A7offset,$E865))*OFFSET($F$7,0,$E865))-SUM($G865:AV865),(((INDEX('PTRM input'!$G$385:$P$434,A7offset,$E865)-INDEX('PTRM input'!$G$277:$P$326,A7offset,$E865))*OFFSET($F$7,0,$E865))-SUM($G865:AV865))*(OFFSET('PTRM input'!$G$477,0,$E865-1)/A7taxstdlife))))</f>
        <v>0</v>
      </c>
      <c r="AX865" s="251">
        <f ca="1">IF(A7taxstdlife="n/a","n/a",IF(A7taxstdlife="",0,IF(AX$3&gt;(A7stdlife+$E865),((INDEX('PTRM input'!$G$385:$P$434,A7offset,$E865)-INDEX('PTRM input'!$G$277:$P$326,A7offset,$E865))*OFFSET($F$7,0,$E865))-SUM($G865:AW865),(((INDEX('PTRM input'!$G$385:$P$434,A7offset,$E865)-INDEX('PTRM input'!$G$277:$P$326,A7offset,$E865))*OFFSET($F$7,0,$E865))-SUM($G865:AW865))*(OFFSET('PTRM input'!$G$477,0,$E865-1)/A7taxstdlife))))</f>
        <v>0</v>
      </c>
      <c r="AY865" s="251">
        <f ca="1">IF(A7taxstdlife="n/a","n/a",IF(A7taxstdlife="",0,IF(AY$3&gt;(A7stdlife+$E865),((INDEX('PTRM input'!$G$385:$P$434,A7offset,$E865)-INDEX('PTRM input'!$G$277:$P$326,A7offset,$E865))*OFFSET($F$7,0,$E865))-SUM($G865:AX865),(((INDEX('PTRM input'!$G$385:$P$434,A7offset,$E865)-INDEX('PTRM input'!$G$277:$P$326,A7offset,$E865))*OFFSET($F$7,0,$E865))-SUM($G865:AX865))*(OFFSET('PTRM input'!$G$477,0,$E865-1)/A7taxstdlife))))</f>
        <v>0</v>
      </c>
      <c r="AZ865" s="251">
        <f ca="1">IF(A7taxstdlife="n/a","n/a",IF(A7taxstdlife="",0,IF(AZ$3&gt;(A7stdlife+$E865),((INDEX('PTRM input'!$G$385:$P$434,A7offset,$E865)-INDEX('PTRM input'!$G$277:$P$326,A7offset,$E865))*OFFSET($F$7,0,$E865))-SUM($G865:AY865),(((INDEX('PTRM input'!$G$385:$P$434,A7offset,$E865)-INDEX('PTRM input'!$G$277:$P$326,A7offset,$E865))*OFFSET($F$7,0,$E865))-SUM($G865:AY865))*(OFFSET('PTRM input'!$G$477,0,$E865-1)/A7taxstdlife))))</f>
        <v>0</v>
      </c>
      <c r="BA865" s="251">
        <f ca="1">IF(A7taxstdlife="n/a","n/a",IF(A7taxstdlife="",0,IF(BA$3&gt;(A7stdlife+$E865),((INDEX('PTRM input'!$G$385:$P$434,A7offset,$E865)-INDEX('PTRM input'!$G$277:$P$326,A7offset,$E865))*OFFSET($F$7,0,$E865))-SUM($G865:AZ865),(((INDEX('PTRM input'!$G$385:$P$434,A7offset,$E865)-INDEX('PTRM input'!$G$277:$P$326,A7offset,$E865))*OFFSET($F$7,0,$E865))-SUM($G865:AZ865))*(OFFSET('PTRM input'!$G$477,0,$E865-1)/A7taxstdlife))))</f>
        <v>0</v>
      </c>
      <c r="BB865" s="251">
        <f ca="1">IF(A7taxstdlife="n/a","n/a",IF(A7taxstdlife="",0,IF(BB$3&gt;(A7stdlife+$E865),((INDEX('PTRM input'!$G$385:$P$434,A7offset,$E865)-INDEX('PTRM input'!$G$277:$P$326,A7offset,$E865))*OFFSET($F$7,0,$E865))-SUM($G865:BA865),(((INDEX('PTRM input'!$G$385:$P$434,A7offset,$E865)-INDEX('PTRM input'!$G$277:$P$326,A7offset,$E865))*OFFSET($F$7,0,$E865))-SUM($G865:BA865))*(OFFSET('PTRM input'!$G$477,0,$E865-1)/A7taxstdlife))))</f>
        <v>0</v>
      </c>
      <c r="BC865" s="251">
        <f ca="1">IF(A7taxstdlife="n/a","n/a",IF(A7taxstdlife="",0,IF(BC$3&gt;(A7stdlife+$E865),((INDEX('PTRM input'!$G$385:$P$434,A7offset,$E865)-INDEX('PTRM input'!$G$277:$P$326,A7offset,$E865))*OFFSET($F$7,0,$E865))-SUM($G865:BB865),(((INDEX('PTRM input'!$G$385:$P$434,A7offset,$E865)-INDEX('PTRM input'!$G$277:$P$326,A7offset,$E865))*OFFSET($F$7,0,$E865))-SUM($G865:BB865))*(OFFSET('PTRM input'!$G$477,0,$E865-1)/A7taxstdlife))))</f>
        <v>0</v>
      </c>
      <c r="BD865" s="251">
        <f ca="1">IF(A7taxstdlife="n/a","n/a",IF(A7taxstdlife="",0,IF(BD$3&gt;(A7stdlife+$E865),((INDEX('PTRM input'!$G$385:$P$434,A7offset,$E865)-INDEX('PTRM input'!$G$277:$P$326,A7offset,$E865))*OFFSET($F$7,0,$E865))-SUM($G865:BC865),(((INDEX('PTRM input'!$G$385:$P$434,A7offset,$E865)-INDEX('PTRM input'!$G$277:$P$326,A7offset,$E865))*OFFSET($F$7,0,$E865))-SUM($G865:BC865))*(OFFSET('PTRM input'!$G$477,0,$E865-1)/A7taxstdlife))))</f>
        <v>0</v>
      </c>
      <c r="BE865" s="251">
        <f ca="1">IF(A7taxstdlife="n/a","n/a",IF(A7taxstdlife="",0,IF(BE$3&gt;(A7stdlife+$E865),((INDEX('PTRM input'!$G$385:$P$434,A7offset,$E865)-INDEX('PTRM input'!$G$277:$P$326,A7offset,$E865))*OFFSET($F$7,0,$E865))-SUM($G865:BD865),(((INDEX('PTRM input'!$G$385:$P$434,A7offset,$E865)-INDEX('PTRM input'!$G$277:$P$326,A7offset,$E865))*OFFSET($F$7,0,$E865))-SUM($G865:BD865))*(OFFSET('PTRM input'!$G$477,0,$E865-1)/A7taxstdlife))))</f>
        <v>0</v>
      </c>
      <c r="BF865" s="251">
        <f ca="1">IF(A7taxstdlife="n/a","n/a",IF(A7taxstdlife="",0,IF(BF$3&gt;(A7stdlife+$E865),((INDEX('PTRM input'!$G$385:$P$434,A7offset,$E865)-INDEX('PTRM input'!$G$277:$P$326,A7offset,$E865))*OFFSET($F$7,0,$E865))-SUM($G865:BE865),(((INDEX('PTRM input'!$G$385:$P$434,A7offset,$E865)-INDEX('PTRM input'!$G$277:$P$326,A7offset,$E865))*OFFSET($F$7,0,$E865))-SUM($G865:BE865))*(OFFSET('PTRM input'!$G$477,0,$E865-1)/A7taxstdlife))))</f>
        <v>0</v>
      </c>
      <c r="BG865" s="251">
        <f ca="1">IF(A7taxstdlife="n/a","n/a",IF(A7taxstdlife="",0,IF(BG$3&gt;(A7stdlife+$E865),((INDEX('PTRM input'!$G$385:$P$434,A7offset,$E865)-INDEX('PTRM input'!$G$277:$P$326,A7offset,$E865))*OFFSET($F$7,0,$E865))-SUM($G865:BF865),(((INDEX('PTRM input'!$G$385:$P$434,A7offset,$E865)-INDEX('PTRM input'!$G$277:$P$326,A7offset,$E865))*OFFSET($F$7,0,$E865))-SUM($G865:BF865))*(OFFSET('PTRM input'!$G$477,0,$E865-1)/A7taxstdlife))))</f>
        <v>0</v>
      </c>
      <c r="BH865" s="251">
        <f ca="1">IF(A7taxstdlife="n/a","n/a",IF(A7taxstdlife="",0,IF(BH$3&gt;(A7stdlife+$E865),((INDEX('PTRM input'!$G$385:$P$434,A7offset,$E865)-INDEX('PTRM input'!$G$277:$P$326,A7offset,$E865))*OFFSET($F$7,0,$E865))-SUM($G865:BG865),(((INDEX('PTRM input'!$G$385:$P$434,A7offset,$E865)-INDEX('PTRM input'!$G$277:$P$326,A7offset,$E865))*OFFSET($F$7,0,$E865))-SUM($G865:BG865))*(OFFSET('PTRM input'!$G$477,0,$E865-1)/A7taxstdlife))))</f>
        <v>0</v>
      </c>
      <c r="BI865" s="251">
        <f ca="1">IF(A7taxstdlife="n/a","n/a",IF(A7taxstdlife="",0,IF(BI$3&gt;(A7stdlife+$E865),((INDEX('PTRM input'!$G$385:$P$434,A7offset,$E865)-INDEX('PTRM input'!$G$277:$P$326,A7offset,$E865))*OFFSET($F$7,0,$E865))-SUM($G865:BH865),(((INDEX('PTRM input'!$G$385:$P$434,A7offset,$E865)-INDEX('PTRM input'!$G$277:$P$326,A7offset,$E865))*OFFSET($F$7,0,$E865))-SUM($G865:BH865))*(OFFSET('PTRM input'!$G$477,0,$E865-1)/A7taxstdlife))))</f>
        <v>0</v>
      </c>
      <c r="BJ865" s="116"/>
      <c r="BK865" s="116"/>
      <c r="BL865" s="116"/>
      <c r="BM865" s="116"/>
    </row>
    <row r="866" spans="1:65" ht="12.75" hidden="1" customHeight="1" outlineLevel="2">
      <c r="A866" s="366"/>
      <c r="B866" s="19"/>
      <c r="C866" s="18"/>
      <c r="D866" s="760"/>
      <c r="E866" s="86">
        <v>7</v>
      </c>
      <c r="F866" s="356"/>
      <c r="G866" s="434"/>
      <c r="H866" s="435"/>
      <c r="I866" s="435"/>
      <c r="J866" s="435"/>
      <c r="K866" s="435"/>
      <c r="L866" s="435"/>
      <c r="M866" s="619"/>
      <c r="N866" s="251">
        <f ca="1">IF(A7taxstdlife="n/a","n/a",IF(A7taxstdlife="",0,IF(N$3&gt;(A7stdlife+$E866),((INDEX('PTRM input'!$G$385:$P$434,A7offset,$E866)-INDEX('PTRM input'!$G$277:$P$326,A7offset,$E866))*OFFSET($F$7,0,$E866))-SUM($G866:M866),(((INDEX('PTRM input'!$G$385:$P$434,A7offset,$E866)-INDEX('PTRM input'!$G$277:$P$326,A7offset,$E866))*OFFSET($F$7,0,$E866))-SUM($G866:M866))*(OFFSET('PTRM input'!$G$477,0,$E866-1)/A7taxstdlife))))</f>
        <v>0</v>
      </c>
      <c r="O866" s="251">
        <f ca="1">IF(A7taxstdlife="n/a","n/a",IF(A7taxstdlife="",0,IF(O$3&gt;(A7stdlife+$E866),((INDEX('PTRM input'!$G$385:$P$434,A7offset,$E866)-INDEX('PTRM input'!$G$277:$P$326,A7offset,$E866))*OFFSET($F$7,0,$E866))-SUM($G866:N866),(((INDEX('PTRM input'!$G$385:$P$434,A7offset,$E866)-INDEX('PTRM input'!$G$277:$P$326,A7offset,$E866))*OFFSET($F$7,0,$E866))-SUM($G866:N866))*(OFFSET('PTRM input'!$G$477,0,$E866-1)/A7taxstdlife))))</f>
        <v>0</v>
      </c>
      <c r="P866" s="251">
        <f ca="1">IF(A7taxstdlife="n/a","n/a",IF(A7taxstdlife="",0,IF(P$3&gt;(A7stdlife+$E866),((INDEX('PTRM input'!$G$385:$P$434,A7offset,$E866)-INDEX('PTRM input'!$G$277:$P$326,A7offset,$E866))*OFFSET($F$7,0,$E866))-SUM($G866:O866),(((INDEX('PTRM input'!$G$385:$P$434,A7offset,$E866)-INDEX('PTRM input'!$G$277:$P$326,A7offset,$E866))*OFFSET($F$7,0,$E866))-SUM($G866:O866))*(OFFSET('PTRM input'!$G$477,0,$E866-1)/A7taxstdlife))))</f>
        <v>0</v>
      </c>
      <c r="Q866" s="251">
        <f ca="1">IF(A7taxstdlife="n/a","n/a",IF(A7taxstdlife="",0,IF(Q$3&gt;(A7stdlife+$E866),((INDEX('PTRM input'!$G$385:$P$434,A7offset,$E866)-INDEX('PTRM input'!$G$277:$P$326,A7offset,$E866))*OFFSET($F$7,0,$E866))-SUM($G866:P866),(((INDEX('PTRM input'!$G$385:$P$434,A7offset,$E866)-INDEX('PTRM input'!$G$277:$P$326,A7offset,$E866))*OFFSET($F$7,0,$E866))-SUM($G866:P866))*(OFFSET('PTRM input'!$G$477,0,$E866-1)/A7taxstdlife))))</f>
        <v>0</v>
      </c>
      <c r="R866" s="251">
        <f ca="1">IF(A7taxstdlife="n/a","n/a",IF(A7taxstdlife="",0,IF(R$3&gt;(A7stdlife+$E866),((INDEX('PTRM input'!$G$385:$P$434,A7offset,$E866)-INDEX('PTRM input'!$G$277:$P$326,A7offset,$E866))*OFFSET($F$7,0,$E866))-SUM($G866:Q866),(((INDEX('PTRM input'!$G$385:$P$434,A7offset,$E866)-INDEX('PTRM input'!$G$277:$P$326,A7offset,$E866))*OFFSET($F$7,0,$E866))-SUM($G866:Q866))*(OFFSET('PTRM input'!$G$477,0,$E866-1)/A7taxstdlife))))</f>
        <v>0</v>
      </c>
      <c r="S866" s="251">
        <f ca="1">IF(A7taxstdlife="n/a","n/a",IF(A7taxstdlife="",0,IF(S$3&gt;(A7stdlife+$E866),((INDEX('PTRM input'!$G$385:$P$434,A7offset,$E866)-INDEX('PTRM input'!$G$277:$P$326,A7offset,$E866))*OFFSET($F$7,0,$E866))-SUM($G866:R866),(((INDEX('PTRM input'!$G$385:$P$434,A7offset,$E866)-INDEX('PTRM input'!$G$277:$P$326,A7offset,$E866))*OFFSET($F$7,0,$E866))-SUM($G866:R866))*(OFFSET('PTRM input'!$G$477,0,$E866-1)/A7taxstdlife))))</f>
        <v>0</v>
      </c>
      <c r="T866" s="251">
        <f ca="1">IF(A7taxstdlife="n/a","n/a",IF(A7taxstdlife="",0,IF(T$3&gt;(A7stdlife+$E866),((INDEX('PTRM input'!$G$385:$P$434,A7offset,$E866)-INDEX('PTRM input'!$G$277:$P$326,A7offset,$E866))*OFFSET($F$7,0,$E866))-SUM($G866:S866),(((INDEX('PTRM input'!$G$385:$P$434,A7offset,$E866)-INDEX('PTRM input'!$G$277:$P$326,A7offset,$E866))*OFFSET($F$7,0,$E866))-SUM($G866:S866))*(OFFSET('PTRM input'!$G$477,0,$E866-1)/A7taxstdlife))))</f>
        <v>0</v>
      </c>
      <c r="U866" s="251">
        <f ca="1">IF(A7taxstdlife="n/a","n/a",IF(A7taxstdlife="",0,IF(U$3&gt;(A7stdlife+$E866),((INDEX('PTRM input'!$G$385:$P$434,A7offset,$E866)-INDEX('PTRM input'!$G$277:$P$326,A7offset,$E866))*OFFSET($F$7,0,$E866))-SUM($G866:T866),(((INDEX('PTRM input'!$G$385:$P$434,A7offset,$E866)-INDEX('PTRM input'!$G$277:$P$326,A7offset,$E866))*OFFSET($F$7,0,$E866))-SUM($G866:T866))*(OFFSET('PTRM input'!$G$477,0,$E866-1)/A7taxstdlife))))</f>
        <v>0</v>
      </c>
      <c r="V866" s="251">
        <f ca="1">IF(A7taxstdlife="n/a","n/a",IF(A7taxstdlife="",0,IF(V$3&gt;(A7stdlife+$E866),((INDEX('PTRM input'!$G$385:$P$434,A7offset,$E866)-INDEX('PTRM input'!$G$277:$P$326,A7offset,$E866))*OFFSET($F$7,0,$E866))-SUM($G866:U866),(((INDEX('PTRM input'!$G$385:$P$434,A7offset,$E866)-INDEX('PTRM input'!$G$277:$P$326,A7offset,$E866))*OFFSET($F$7,0,$E866))-SUM($G866:U866))*(OFFSET('PTRM input'!$G$477,0,$E866-1)/A7taxstdlife))))</f>
        <v>0</v>
      </c>
      <c r="W866" s="251">
        <f ca="1">IF(A7taxstdlife="n/a","n/a",IF(A7taxstdlife="",0,IF(W$3&gt;(A7stdlife+$E866),((INDEX('PTRM input'!$G$385:$P$434,A7offset,$E866)-INDEX('PTRM input'!$G$277:$P$326,A7offset,$E866))*OFFSET($F$7,0,$E866))-SUM($G866:V866),(((INDEX('PTRM input'!$G$385:$P$434,A7offset,$E866)-INDEX('PTRM input'!$G$277:$P$326,A7offset,$E866))*OFFSET($F$7,0,$E866))-SUM($G866:V866))*(OFFSET('PTRM input'!$G$477,0,$E866-1)/A7taxstdlife))))</f>
        <v>0</v>
      </c>
      <c r="X866" s="251">
        <f ca="1">IF(A7taxstdlife="n/a","n/a",IF(A7taxstdlife="",0,IF(X$3&gt;(A7stdlife+$E866),((INDEX('PTRM input'!$G$385:$P$434,A7offset,$E866)-INDEX('PTRM input'!$G$277:$P$326,A7offset,$E866))*OFFSET($F$7,0,$E866))-SUM($G866:W866),(((INDEX('PTRM input'!$G$385:$P$434,A7offset,$E866)-INDEX('PTRM input'!$G$277:$P$326,A7offset,$E866))*OFFSET($F$7,0,$E866))-SUM($G866:W866))*(OFFSET('PTRM input'!$G$477,0,$E866-1)/A7taxstdlife))))</f>
        <v>0</v>
      </c>
      <c r="Y866" s="251">
        <f ca="1">IF(A7taxstdlife="n/a","n/a",IF(A7taxstdlife="",0,IF(Y$3&gt;(A7stdlife+$E866),((INDEX('PTRM input'!$G$385:$P$434,A7offset,$E866)-INDEX('PTRM input'!$G$277:$P$326,A7offset,$E866))*OFFSET($F$7,0,$E866))-SUM($G866:X866),(((INDEX('PTRM input'!$G$385:$P$434,A7offset,$E866)-INDEX('PTRM input'!$G$277:$P$326,A7offset,$E866))*OFFSET($F$7,0,$E866))-SUM($G866:X866))*(OFFSET('PTRM input'!$G$477,0,$E866-1)/A7taxstdlife))))</f>
        <v>0</v>
      </c>
      <c r="Z866" s="251">
        <f ca="1">IF(A7taxstdlife="n/a","n/a",IF(A7taxstdlife="",0,IF(Z$3&gt;(A7stdlife+$E866),((INDEX('PTRM input'!$G$385:$P$434,A7offset,$E866)-INDEX('PTRM input'!$G$277:$P$326,A7offset,$E866))*OFFSET($F$7,0,$E866))-SUM($G866:Y866),(((INDEX('PTRM input'!$G$385:$P$434,A7offset,$E866)-INDEX('PTRM input'!$G$277:$P$326,A7offset,$E866))*OFFSET($F$7,0,$E866))-SUM($G866:Y866))*(OFFSET('PTRM input'!$G$477,0,$E866-1)/A7taxstdlife))))</f>
        <v>0</v>
      </c>
      <c r="AA866" s="251">
        <f ca="1">IF(A7taxstdlife="n/a","n/a",IF(A7taxstdlife="",0,IF(AA$3&gt;(A7stdlife+$E866),((INDEX('PTRM input'!$G$385:$P$434,A7offset,$E866)-INDEX('PTRM input'!$G$277:$P$326,A7offset,$E866))*OFFSET($F$7,0,$E866))-SUM($G866:Z866),(((INDEX('PTRM input'!$G$385:$P$434,A7offset,$E866)-INDEX('PTRM input'!$G$277:$P$326,A7offset,$E866))*OFFSET($F$7,0,$E866))-SUM($G866:Z866))*(OFFSET('PTRM input'!$G$477,0,$E866-1)/A7taxstdlife))))</f>
        <v>0</v>
      </c>
      <c r="AB866" s="251">
        <f ca="1">IF(A7taxstdlife="n/a","n/a",IF(A7taxstdlife="",0,IF(AB$3&gt;(A7stdlife+$E866),((INDEX('PTRM input'!$G$385:$P$434,A7offset,$E866)-INDEX('PTRM input'!$G$277:$P$326,A7offset,$E866))*OFFSET($F$7,0,$E866))-SUM($G866:AA866),(((INDEX('PTRM input'!$G$385:$P$434,A7offset,$E866)-INDEX('PTRM input'!$G$277:$P$326,A7offset,$E866))*OFFSET($F$7,0,$E866))-SUM($G866:AA866))*(OFFSET('PTRM input'!$G$477,0,$E866-1)/A7taxstdlife))))</f>
        <v>0</v>
      </c>
      <c r="AC866" s="251">
        <f ca="1">IF(A7taxstdlife="n/a","n/a",IF(A7taxstdlife="",0,IF(AC$3&gt;(A7stdlife+$E866),((INDEX('PTRM input'!$G$385:$P$434,A7offset,$E866)-INDEX('PTRM input'!$G$277:$P$326,A7offset,$E866))*OFFSET($F$7,0,$E866))-SUM($G866:AB866),(((INDEX('PTRM input'!$G$385:$P$434,A7offset,$E866)-INDEX('PTRM input'!$G$277:$P$326,A7offset,$E866))*OFFSET($F$7,0,$E866))-SUM($G866:AB866))*(OFFSET('PTRM input'!$G$477,0,$E866-1)/A7taxstdlife))))</f>
        <v>0</v>
      </c>
      <c r="AD866" s="251">
        <f ca="1">IF(A7taxstdlife="n/a","n/a",IF(A7taxstdlife="",0,IF(AD$3&gt;(A7stdlife+$E866),((INDEX('PTRM input'!$G$385:$P$434,A7offset,$E866)-INDEX('PTRM input'!$G$277:$P$326,A7offset,$E866))*OFFSET($F$7,0,$E866))-SUM($G866:AC866),(((INDEX('PTRM input'!$G$385:$P$434,A7offset,$E866)-INDEX('PTRM input'!$G$277:$P$326,A7offset,$E866))*OFFSET($F$7,0,$E866))-SUM($G866:AC866))*(OFFSET('PTRM input'!$G$477,0,$E866-1)/A7taxstdlife))))</f>
        <v>0</v>
      </c>
      <c r="AE866" s="251">
        <f ca="1">IF(A7taxstdlife="n/a","n/a",IF(A7taxstdlife="",0,IF(AE$3&gt;(A7stdlife+$E866),((INDEX('PTRM input'!$G$385:$P$434,A7offset,$E866)-INDEX('PTRM input'!$G$277:$P$326,A7offset,$E866))*OFFSET($F$7,0,$E866))-SUM($G866:AD866),(((INDEX('PTRM input'!$G$385:$P$434,A7offset,$E866)-INDEX('PTRM input'!$G$277:$P$326,A7offset,$E866))*OFFSET($F$7,0,$E866))-SUM($G866:AD866))*(OFFSET('PTRM input'!$G$477,0,$E866-1)/A7taxstdlife))))</f>
        <v>0</v>
      </c>
      <c r="AF866" s="251">
        <f ca="1">IF(A7taxstdlife="n/a","n/a",IF(A7taxstdlife="",0,IF(AF$3&gt;(A7stdlife+$E866),((INDEX('PTRM input'!$G$385:$P$434,A7offset,$E866)-INDEX('PTRM input'!$G$277:$P$326,A7offset,$E866))*OFFSET($F$7,0,$E866))-SUM($G866:AE866),(((INDEX('PTRM input'!$G$385:$P$434,A7offset,$E866)-INDEX('PTRM input'!$G$277:$P$326,A7offset,$E866))*OFFSET($F$7,0,$E866))-SUM($G866:AE866))*(OFFSET('PTRM input'!$G$477,0,$E866-1)/A7taxstdlife))))</f>
        <v>0</v>
      </c>
      <c r="AG866" s="251">
        <f ca="1">IF(A7taxstdlife="n/a","n/a",IF(A7taxstdlife="",0,IF(AG$3&gt;(A7stdlife+$E866),((INDEX('PTRM input'!$G$385:$P$434,A7offset,$E866)-INDEX('PTRM input'!$G$277:$P$326,A7offset,$E866))*OFFSET($F$7,0,$E866))-SUM($G866:AF866),(((INDEX('PTRM input'!$G$385:$P$434,A7offset,$E866)-INDEX('PTRM input'!$G$277:$P$326,A7offset,$E866))*OFFSET($F$7,0,$E866))-SUM($G866:AF866))*(OFFSET('PTRM input'!$G$477,0,$E866-1)/A7taxstdlife))))</f>
        <v>0</v>
      </c>
      <c r="AH866" s="251">
        <f ca="1">IF(A7taxstdlife="n/a","n/a",IF(A7taxstdlife="",0,IF(AH$3&gt;(A7stdlife+$E866),((INDEX('PTRM input'!$G$385:$P$434,A7offset,$E866)-INDEX('PTRM input'!$G$277:$P$326,A7offset,$E866))*OFFSET($F$7,0,$E866))-SUM($G866:AG866),(((INDEX('PTRM input'!$G$385:$P$434,A7offset,$E866)-INDEX('PTRM input'!$G$277:$P$326,A7offset,$E866))*OFFSET($F$7,0,$E866))-SUM($G866:AG866))*(OFFSET('PTRM input'!$G$477,0,$E866-1)/A7taxstdlife))))</f>
        <v>0</v>
      </c>
      <c r="AI866" s="251">
        <f ca="1">IF(A7taxstdlife="n/a","n/a",IF(A7taxstdlife="",0,IF(AI$3&gt;(A7stdlife+$E866),((INDEX('PTRM input'!$G$385:$P$434,A7offset,$E866)-INDEX('PTRM input'!$G$277:$P$326,A7offset,$E866))*OFFSET($F$7,0,$E866))-SUM($G866:AH866),(((INDEX('PTRM input'!$G$385:$P$434,A7offset,$E866)-INDEX('PTRM input'!$G$277:$P$326,A7offset,$E866))*OFFSET($F$7,0,$E866))-SUM($G866:AH866))*(OFFSET('PTRM input'!$G$477,0,$E866-1)/A7taxstdlife))))</f>
        <v>0</v>
      </c>
      <c r="AJ866" s="251">
        <f ca="1">IF(A7taxstdlife="n/a","n/a",IF(A7taxstdlife="",0,IF(AJ$3&gt;(A7stdlife+$E866),((INDEX('PTRM input'!$G$385:$P$434,A7offset,$E866)-INDEX('PTRM input'!$G$277:$P$326,A7offset,$E866))*OFFSET($F$7,0,$E866))-SUM($G866:AI866),(((INDEX('PTRM input'!$G$385:$P$434,A7offset,$E866)-INDEX('PTRM input'!$G$277:$P$326,A7offset,$E866))*OFFSET($F$7,0,$E866))-SUM($G866:AI866))*(OFFSET('PTRM input'!$G$477,0,$E866-1)/A7taxstdlife))))</f>
        <v>0</v>
      </c>
      <c r="AK866" s="251">
        <f ca="1">IF(A7taxstdlife="n/a","n/a",IF(A7taxstdlife="",0,IF(AK$3&gt;(A7stdlife+$E866),((INDEX('PTRM input'!$G$385:$P$434,A7offset,$E866)-INDEX('PTRM input'!$G$277:$P$326,A7offset,$E866))*OFFSET($F$7,0,$E866))-SUM($G866:AJ866),(((INDEX('PTRM input'!$G$385:$P$434,A7offset,$E866)-INDEX('PTRM input'!$G$277:$P$326,A7offset,$E866))*OFFSET($F$7,0,$E866))-SUM($G866:AJ866))*(OFFSET('PTRM input'!$G$477,0,$E866-1)/A7taxstdlife))))</f>
        <v>0</v>
      </c>
      <c r="AL866" s="251">
        <f ca="1">IF(A7taxstdlife="n/a","n/a",IF(A7taxstdlife="",0,IF(AL$3&gt;(A7stdlife+$E866),((INDEX('PTRM input'!$G$385:$P$434,A7offset,$E866)-INDEX('PTRM input'!$G$277:$P$326,A7offset,$E866))*OFFSET($F$7,0,$E866))-SUM($G866:AK866),(((INDEX('PTRM input'!$G$385:$P$434,A7offset,$E866)-INDEX('PTRM input'!$G$277:$P$326,A7offset,$E866))*OFFSET($F$7,0,$E866))-SUM($G866:AK866))*(OFFSET('PTRM input'!$G$477,0,$E866-1)/A7taxstdlife))))</f>
        <v>0</v>
      </c>
      <c r="AM866" s="251">
        <f ca="1">IF(A7taxstdlife="n/a","n/a",IF(A7taxstdlife="",0,IF(AM$3&gt;(A7stdlife+$E866),((INDEX('PTRM input'!$G$385:$P$434,A7offset,$E866)-INDEX('PTRM input'!$G$277:$P$326,A7offset,$E866))*OFFSET($F$7,0,$E866))-SUM($G866:AL866),(((INDEX('PTRM input'!$G$385:$P$434,A7offset,$E866)-INDEX('PTRM input'!$G$277:$P$326,A7offset,$E866))*OFFSET($F$7,0,$E866))-SUM($G866:AL866))*(OFFSET('PTRM input'!$G$477,0,$E866-1)/A7taxstdlife))))</f>
        <v>0</v>
      </c>
      <c r="AN866" s="251">
        <f ca="1">IF(A7taxstdlife="n/a","n/a",IF(A7taxstdlife="",0,IF(AN$3&gt;(A7stdlife+$E866),((INDEX('PTRM input'!$G$385:$P$434,A7offset,$E866)-INDEX('PTRM input'!$G$277:$P$326,A7offset,$E866))*OFFSET($F$7,0,$E866))-SUM($G866:AM866),(((INDEX('PTRM input'!$G$385:$P$434,A7offset,$E866)-INDEX('PTRM input'!$G$277:$P$326,A7offset,$E866))*OFFSET($F$7,0,$E866))-SUM($G866:AM866))*(OFFSET('PTRM input'!$G$477,0,$E866-1)/A7taxstdlife))))</f>
        <v>0</v>
      </c>
      <c r="AO866" s="251">
        <f ca="1">IF(A7taxstdlife="n/a","n/a",IF(A7taxstdlife="",0,IF(AO$3&gt;(A7stdlife+$E866),((INDEX('PTRM input'!$G$385:$P$434,A7offset,$E866)-INDEX('PTRM input'!$G$277:$P$326,A7offset,$E866))*OFFSET($F$7,0,$E866))-SUM($G866:AN866),(((INDEX('PTRM input'!$G$385:$P$434,A7offset,$E866)-INDEX('PTRM input'!$G$277:$P$326,A7offset,$E866))*OFFSET($F$7,0,$E866))-SUM($G866:AN866))*(OFFSET('PTRM input'!$G$477,0,$E866-1)/A7taxstdlife))))</f>
        <v>0</v>
      </c>
      <c r="AP866" s="251">
        <f ca="1">IF(A7taxstdlife="n/a","n/a",IF(A7taxstdlife="",0,IF(AP$3&gt;(A7stdlife+$E866),((INDEX('PTRM input'!$G$385:$P$434,A7offset,$E866)-INDEX('PTRM input'!$G$277:$P$326,A7offset,$E866))*OFFSET($F$7,0,$E866))-SUM($G866:AO866),(((INDEX('PTRM input'!$G$385:$P$434,A7offset,$E866)-INDEX('PTRM input'!$G$277:$P$326,A7offset,$E866))*OFFSET($F$7,0,$E866))-SUM($G866:AO866))*(OFFSET('PTRM input'!$G$477,0,$E866-1)/A7taxstdlife))))</f>
        <v>0</v>
      </c>
      <c r="AQ866" s="251">
        <f ca="1">IF(A7taxstdlife="n/a","n/a",IF(A7taxstdlife="",0,IF(AQ$3&gt;(A7stdlife+$E866),((INDEX('PTRM input'!$G$385:$P$434,A7offset,$E866)-INDEX('PTRM input'!$G$277:$P$326,A7offset,$E866))*OFFSET($F$7,0,$E866))-SUM($G866:AP866),(((INDEX('PTRM input'!$G$385:$P$434,A7offset,$E866)-INDEX('PTRM input'!$G$277:$P$326,A7offset,$E866))*OFFSET($F$7,0,$E866))-SUM($G866:AP866))*(OFFSET('PTRM input'!$G$477,0,$E866-1)/A7taxstdlife))))</f>
        <v>0</v>
      </c>
      <c r="AR866" s="251">
        <f ca="1">IF(A7taxstdlife="n/a","n/a",IF(A7taxstdlife="",0,IF(AR$3&gt;(A7stdlife+$E866),((INDEX('PTRM input'!$G$385:$P$434,A7offset,$E866)-INDEX('PTRM input'!$G$277:$P$326,A7offset,$E866))*OFFSET($F$7,0,$E866))-SUM($G866:AQ866),(((INDEX('PTRM input'!$G$385:$P$434,A7offset,$E866)-INDEX('PTRM input'!$G$277:$P$326,A7offset,$E866))*OFFSET($F$7,0,$E866))-SUM($G866:AQ866))*(OFFSET('PTRM input'!$G$477,0,$E866-1)/A7taxstdlife))))</f>
        <v>0</v>
      </c>
      <c r="AS866" s="251">
        <f ca="1">IF(A7taxstdlife="n/a","n/a",IF(A7taxstdlife="",0,IF(AS$3&gt;(A7stdlife+$E866),((INDEX('PTRM input'!$G$385:$P$434,A7offset,$E866)-INDEX('PTRM input'!$G$277:$P$326,A7offset,$E866))*OFFSET($F$7,0,$E866))-SUM($G866:AR866),(((INDEX('PTRM input'!$G$385:$P$434,A7offset,$E866)-INDEX('PTRM input'!$G$277:$P$326,A7offset,$E866))*OFFSET($F$7,0,$E866))-SUM($G866:AR866))*(OFFSET('PTRM input'!$G$477,0,$E866-1)/A7taxstdlife))))</f>
        <v>0</v>
      </c>
      <c r="AT866" s="251">
        <f ca="1">IF(A7taxstdlife="n/a","n/a",IF(A7taxstdlife="",0,IF(AT$3&gt;(A7stdlife+$E866),((INDEX('PTRM input'!$G$385:$P$434,A7offset,$E866)-INDEX('PTRM input'!$G$277:$P$326,A7offset,$E866))*OFFSET($F$7,0,$E866))-SUM($G866:AS866),(((INDEX('PTRM input'!$G$385:$P$434,A7offset,$E866)-INDEX('PTRM input'!$G$277:$P$326,A7offset,$E866))*OFFSET($F$7,0,$E866))-SUM($G866:AS866))*(OFFSET('PTRM input'!$G$477,0,$E866-1)/A7taxstdlife))))</f>
        <v>0</v>
      </c>
      <c r="AU866" s="251">
        <f ca="1">IF(A7taxstdlife="n/a","n/a",IF(A7taxstdlife="",0,IF(AU$3&gt;(A7stdlife+$E866),((INDEX('PTRM input'!$G$385:$P$434,A7offset,$E866)-INDEX('PTRM input'!$G$277:$P$326,A7offset,$E866))*OFFSET($F$7,0,$E866))-SUM($G866:AT866),(((INDEX('PTRM input'!$G$385:$P$434,A7offset,$E866)-INDEX('PTRM input'!$G$277:$P$326,A7offset,$E866))*OFFSET($F$7,0,$E866))-SUM($G866:AT866))*(OFFSET('PTRM input'!$G$477,0,$E866-1)/A7taxstdlife))))</f>
        <v>0</v>
      </c>
      <c r="AV866" s="251">
        <f ca="1">IF(A7taxstdlife="n/a","n/a",IF(A7taxstdlife="",0,IF(AV$3&gt;(A7stdlife+$E866),((INDEX('PTRM input'!$G$385:$P$434,A7offset,$E866)-INDEX('PTRM input'!$G$277:$P$326,A7offset,$E866))*OFFSET($F$7,0,$E866))-SUM($G866:AU866),(((INDEX('PTRM input'!$G$385:$P$434,A7offset,$E866)-INDEX('PTRM input'!$G$277:$P$326,A7offset,$E866))*OFFSET($F$7,0,$E866))-SUM($G866:AU866))*(OFFSET('PTRM input'!$G$477,0,$E866-1)/A7taxstdlife))))</f>
        <v>0</v>
      </c>
      <c r="AW866" s="251">
        <f ca="1">IF(A7taxstdlife="n/a","n/a",IF(A7taxstdlife="",0,IF(AW$3&gt;(A7stdlife+$E866),((INDEX('PTRM input'!$G$385:$P$434,A7offset,$E866)-INDEX('PTRM input'!$G$277:$P$326,A7offset,$E866))*OFFSET($F$7,0,$E866))-SUM($G866:AV866),(((INDEX('PTRM input'!$G$385:$P$434,A7offset,$E866)-INDEX('PTRM input'!$G$277:$P$326,A7offset,$E866))*OFFSET($F$7,0,$E866))-SUM($G866:AV866))*(OFFSET('PTRM input'!$G$477,0,$E866-1)/A7taxstdlife))))</f>
        <v>0</v>
      </c>
      <c r="AX866" s="251">
        <f ca="1">IF(A7taxstdlife="n/a","n/a",IF(A7taxstdlife="",0,IF(AX$3&gt;(A7stdlife+$E866),((INDEX('PTRM input'!$G$385:$P$434,A7offset,$E866)-INDEX('PTRM input'!$G$277:$P$326,A7offset,$E866))*OFFSET($F$7,0,$E866))-SUM($G866:AW866),(((INDEX('PTRM input'!$G$385:$P$434,A7offset,$E866)-INDEX('PTRM input'!$G$277:$P$326,A7offset,$E866))*OFFSET($F$7,0,$E866))-SUM($G866:AW866))*(OFFSET('PTRM input'!$G$477,0,$E866-1)/A7taxstdlife))))</f>
        <v>0</v>
      </c>
      <c r="AY866" s="251">
        <f ca="1">IF(A7taxstdlife="n/a","n/a",IF(A7taxstdlife="",0,IF(AY$3&gt;(A7stdlife+$E866),((INDEX('PTRM input'!$G$385:$P$434,A7offset,$E866)-INDEX('PTRM input'!$G$277:$P$326,A7offset,$E866))*OFFSET($F$7,0,$E866))-SUM($G866:AX866),(((INDEX('PTRM input'!$G$385:$P$434,A7offset,$E866)-INDEX('PTRM input'!$G$277:$P$326,A7offset,$E866))*OFFSET($F$7,0,$E866))-SUM($G866:AX866))*(OFFSET('PTRM input'!$G$477,0,$E866-1)/A7taxstdlife))))</f>
        <v>0</v>
      </c>
      <c r="AZ866" s="251">
        <f ca="1">IF(A7taxstdlife="n/a","n/a",IF(A7taxstdlife="",0,IF(AZ$3&gt;(A7stdlife+$E866),((INDEX('PTRM input'!$G$385:$P$434,A7offset,$E866)-INDEX('PTRM input'!$G$277:$P$326,A7offset,$E866))*OFFSET($F$7,0,$E866))-SUM($G866:AY866),(((INDEX('PTRM input'!$G$385:$P$434,A7offset,$E866)-INDEX('PTRM input'!$G$277:$P$326,A7offset,$E866))*OFFSET($F$7,0,$E866))-SUM($G866:AY866))*(OFFSET('PTRM input'!$G$477,0,$E866-1)/A7taxstdlife))))</f>
        <v>0</v>
      </c>
      <c r="BA866" s="251">
        <f ca="1">IF(A7taxstdlife="n/a","n/a",IF(A7taxstdlife="",0,IF(BA$3&gt;(A7stdlife+$E866),((INDEX('PTRM input'!$G$385:$P$434,A7offset,$E866)-INDEX('PTRM input'!$G$277:$P$326,A7offset,$E866))*OFFSET($F$7,0,$E866))-SUM($G866:AZ866),(((INDEX('PTRM input'!$G$385:$P$434,A7offset,$E866)-INDEX('PTRM input'!$G$277:$P$326,A7offset,$E866))*OFFSET($F$7,0,$E866))-SUM($G866:AZ866))*(OFFSET('PTRM input'!$G$477,0,$E866-1)/A7taxstdlife))))</f>
        <v>0</v>
      </c>
      <c r="BB866" s="251">
        <f ca="1">IF(A7taxstdlife="n/a","n/a",IF(A7taxstdlife="",0,IF(BB$3&gt;(A7stdlife+$E866),((INDEX('PTRM input'!$G$385:$P$434,A7offset,$E866)-INDEX('PTRM input'!$G$277:$P$326,A7offset,$E866))*OFFSET($F$7,0,$E866))-SUM($G866:BA866),(((INDEX('PTRM input'!$G$385:$P$434,A7offset,$E866)-INDEX('PTRM input'!$G$277:$P$326,A7offset,$E866))*OFFSET($F$7,0,$E866))-SUM($G866:BA866))*(OFFSET('PTRM input'!$G$477,0,$E866-1)/A7taxstdlife))))</f>
        <v>0</v>
      </c>
      <c r="BC866" s="251">
        <f ca="1">IF(A7taxstdlife="n/a","n/a",IF(A7taxstdlife="",0,IF(BC$3&gt;(A7stdlife+$E866),((INDEX('PTRM input'!$G$385:$P$434,A7offset,$E866)-INDEX('PTRM input'!$G$277:$P$326,A7offset,$E866))*OFFSET($F$7,0,$E866))-SUM($G866:BB866),(((INDEX('PTRM input'!$G$385:$P$434,A7offset,$E866)-INDEX('PTRM input'!$G$277:$P$326,A7offset,$E866))*OFFSET($F$7,0,$E866))-SUM($G866:BB866))*(OFFSET('PTRM input'!$G$477,0,$E866-1)/A7taxstdlife))))</f>
        <v>0</v>
      </c>
      <c r="BD866" s="251">
        <f ca="1">IF(A7taxstdlife="n/a","n/a",IF(A7taxstdlife="",0,IF(BD$3&gt;(A7stdlife+$E866),((INDEX('PTRM input'!$G$385:$P$434,A7offset,$E866)-INDEX('PTRM input'!$G$277:$P$326,A7offset,$E866))*OFFSET($F$7,0,$E866))-SUM($G866:BC866),(((INDEX('PTRM input'!$G$385:$P$434,A7offset,$E866)-INDEX('PTRM input'!$G$277:$P$326,A7offset,$E866))*OFFSET($F$7,0,$E866))-SUM($G866:BC866))*(OFFSET('PTRM input'!$G$477,0,$E866-1)/A7taxstdlife))))</f>
        <v>0</v>
      </c>
      <c r="BE866" s="251">
        <f ca="1">IF(A7taxstdlife="n/a","n/a",IF(A7taxstdlife="",0,IF(BE$3&gt;(A7stdlife+$E866),((INDEX('PTRM input'!$G$385:$P$434,A7offset,$E866)-INDEX('PTRM input'!$G$277:$P$326,A7offset,$E866))*OFFSET($F$7,0,$E866))-SUM($G866:BD866),(((INDEX('PTRM input'!$G$385:$P$434,A7offset,$E866)-INDEX('PTRM input'!$G$277:$P$326,A7offset,$E866))*OFFSET($F$7,0,$E866))-SUM($G866:BD866))*(OFFSET('PTRM input'!$G$477,0,$E866-1)/A7taxstdlife))))</f>
        <v>0</v>
      </c>
      <c r="BF866" s="251">
        <f ca="1">IF(A7taxstdlife="n/a","n/a",IF(A7taxstdlife="",0,IF(BF$3&gt;(A7stdlife+$E866),((INDEX('PTRM input'!$G$385:$P$434,A7offset,$E866)-INDEX('PTRM input'!$G$277:$P$326,A7offset,$E866))*OFFSET($F$7,0,$E866))-SUM($G866:BE866),(((INDEX('PTRM input'!$G$385:$P$434,A7offset,$E866)-INDEX('PTRM input'!$G$277:$P$326,A7offset,$E866))*OFFSET($F$7,0,$E866))-SUM($G866:BE866))*(OFFSET('PTRM input'!$G$477,0,$E866-1)/A7taxstdlife))))</f>
        <v>0</v>
      </c>
      <c r="BG866" s="251">
        <f ca="1">IF(A7taxstdlife="n/a","n/a",IF(A7taxstdlife="",0,IF(BG$3&gt;(A7stdlife+$E866),((INDEX('PTRM input'!$G$385:$P$434,A7offset,$E866)-INDEX('PTRM input'!$G$277:$P$326,A7offset,$E866))*OFFSET($F$7,0,$E866))-SUM($G866:BF866),(((INDEX('PTRM input'!$G$385:$P$434,A7offset,$E866)-INDEX('PTRM input'!$G$277:$P$326,A7offset,$E866))*OFFSET($F$7,0,$E866))-SUM($G866:BF866))*(OFFSET('PTRM input'!$G$477,0,$E866-1)/A7taxstdlife))))</f>
        <v>0</v>
      </c>
      <c r="BH866" s="251">
        <f ca="1">IF(A7taxstdlife="n/a","n/a",IF(A7taxstdlife="",0,IF(BH$3&gt;(A7stdlife+$E866),((INDEX('PTRM input'!$G$385:$P$434,A7offset,$E866)-INDEX('PTRM input'!$G$277:$P$326,A7offset,$E866))*OFFSET($F$7,0,$E866))-SUM($G866:BG866),(((INDEX('PTRM input'!$G$385:$P$434,A7offset,$E866)-INDEX('PTRM input'!$G$277:$P$326,A7offset,$E866))*OFFSET($F$7,0,$E866))-SUM($G866:BG866))*(OFFSET('PTRM input'!$G$477,0,$E866-1)/A7taxstdlife))))</f>
        <v>0</v>
      </c>
      <c r="BI866" s="251">
        <f ca="1">IF(A7taxstdlife="n/a","n/a",IF(A7taxstdlife="",0,IF(BI$3&gt;(A7stdlife+$E866),((INDEX('PTRM input'!$G$385:$P$434,A7offset,$E866)-INDEX('PTRM input'!$G$277:$P$326,A7offset,$E866))*OFFSET($F$7,0,$E866))-SUM($G866:BH866),(((INDEX('PTRM input'!$G$385:$P$434,A7offset,$E866)-INDEX('PTRM input'!$G$277:$P$326,A7offset,$E866))*OFFSET($F$7,0,$E866))-SUM($G866:BH866))*(OFFSET('PTRM input'!$G$477,0,$E866-1)/A7taxstdlife))))</f>
        <v>0</v>
      </c>
      <c r="BJ866" s="116"/>
      <c r="BK866" s="116"/>
      <c r="BL866" s="116"/>
      <c r="BM866" s="116"/>
    </row>
    <row r="867" spans="1:65" ht="12.75" hidden="1" customHeight="1" outlineLevel="2">
      <c r="A867" s="366"/>
      <c r="B867" s="19"/>
      <c r="C867" s="18"/>
      <c r="D867" s="760"/>
      <c r="E867" s="86">
        <v>8</v>
      </c>
      <c r="F867" s="356"/>
      <c r="G867" s="434"/>
      <c r="H867" s="435"/>
      <c r="I867" s="435"/>
      <c r="J867" s="435"/>
      <c r="K867" s="435"/>
      <c r="L867" s="435"/>
      <c r="M867" s="435"/>
      <c r="N867" s="619"/>
      <c r="O867" s="251">
        <f ca="1">IF(A7taxstdlife="n/a","n/a",IF(A7taxstdlife="",0,IF(O$3&gt;(A7stdlife+$E867),((INDEX('PTRM input'!$G$385:$P$434,A7offset,$E867)-INDEX('PTRM input'!$G$277:$P$326,A7offset,$E867))*OFFSET($F$7,0,$E867))-SUM($G867:N867),(((INDEX('PTRM input'!$G$385:$P$434,A7offset,$E867)-INDEX('PTRM input'!$G$277:$P$326,A7offset,$E867))*OFFSET($F$7,0,$E867))-SUM($G867:N867))*(OFFSET('PTRM input'!$G$477,0,$E867-1)/A7taxstdlife))))</f>
        <v>0</v>
      </c>
      <c r="P867" s="251">
        <f ca="1">IF(A7taxstdlife="n/a","n/a",IF(A7taxstdlife="",0,IF(P$3&gt;(A7stdlife+$E867),((INDEX('PTRM input'!$G$385:$P$434,A7offset,$E867)-INDEX('PTRM input'!$G$277:$P$326,A7offset,$E867))*OFFSET($F$7,0,$E867))-SUM($G867:O867),(((INDEX('PTRM input'!$G$385:$P$434,A7offset,$E867)-INDEX('PTRM input'!$G$277:$P$326,A7offset,$E867))*OFFSET($F$7,0,$E867))-SUM($G867:O867))*(OFFSET('PTRM input'!$G$477,0,$E867-1)/A7taxstdlife))))</f>
        <v>0</v>
      </c>
      <c r="Q867" s="251">
        <f ca="1">IF(A7taxstdlife="n/a","n/a",IF(A7taxstdlife="",0,IF(Q$3&gt;(A7stdlife+$E867),((INDEX('PTRM input'!$G$385:$P$434,A7offset,$E867)-INDEX('PTRM input'!$G$277:$P$326,A7offset,$E867))*OFFSET($F$7,0,$E867))-SUM($G867:P867),(((INDEX('PTRM input'!$G$385:$P$434,A7offset,$E867)-INDEX('PTRM input'!$G$277:$P$326,A7offset,$E867))*OFFSET($F$7,0,$E867))-SUM($G867:P867))*(OFFSET('PTRM input'!$G$477,0,$E867-1)/A7taxstdlife))))</f>
        <v>0</v>
      </c>
      <c r="R867" s="251">
        <f ca="1">IF(A7taxstdlife="n/a","n/a",IF(A7taxstdlife="",0,IF(R$3&gt;(A7stdlife+$E867),((INDEX('PTRM input'!$G$385:$P$434,A7offset,$E867)-INDEX('PTRM input'!$G$277:$P$326,A7offset,$E867))*OFFSET($F$7,0,$E867))-SUM($G867:Q867),(((INDEX('PTRM input'!$G$385:$P$434,A7offset,$E867)-INDEX('PTRM input'!$G$277:$P$326,A7offset,$E867))*OFFSET($F$7,0,$E867))-SUM($G867:Q867))*(OFFSET('PTRM input'!$G$477,0,$E867-1)/A7taxstdlife))))</f>
        <v>0</v>
      </c>
      <c r="S867" s="251">
        <f ca="1">IF(A7taxstdlife="n/a","n/a",IF(A7taxstdlife="",0,IF(S$3&gt;(A7stdlife+$E867),((INDEX('PTRM input'!$G$385:$P$434,A7offset,$E867)-INDEX('PTRM input'!$G$277:$P$326,A7offset,$E867))*OFFSET($F$7,0,$E867))-SUM($G867:R867),(((INDEX('PTRM input'!$G$385:$P$434,A7offset,$E867)-INDEX('PTRM input'!$G$277:$P$326,A7offset,$E867))*OFFSET($F$7,0,$E867))-SUM($G867:R867))*(OFFSET('PTRM input'!$G$477,0,$E867-1)/A7taxstdlife))))</f>
        <v>0</v>
      </c>
      <c r="T867" s="251">
        <f ca="1">IF(A7taxstdlife="n/a","n/a",IF(A7taxstdlife="",0,IF(T$3&gt;(A7stdlife+$E867),((INDEX('PTRM input'!$G$385:$P$434,A7offset,$E867)-INDEX('PTRM input'!$G$277:$P$326,A7offset,$E867))*OFFSET($F$7,0,$E867))-SUM($G867:S867),(((INDEX('PTRM input'!$G$385:$P$434,A7offset,$E867)-INDEX('PTRM input'!$G$277:$P$326,A7offset,$E867))*OFFSET($F$7,0,$E867))-SUM($G867:S867))*(OFFSET('PTRM input'!$G$477,0,$E867-1)/A7taxstdlife))))</f>
        <v>0</v>
      </c>
      <c r="U867" s="251">
        <f ca="1">IF(A7taxstdlife="n/a","n/a",IF(A7taxstdlife="",0,IF(U$3&gt;(A7stdlife+$E867),((INDEX('PTRM input'!$G$385:$P$434,A7offset,$E867)-INDEX('PTRM input'!$G$277:$P$326,A7offset,$E867))*OFFSET($F$7,0,$E867))-SUM($G867:T867),(((INDEX('PTRM input'!$G$385:$P$434,A7offset,$E867)-INDEX('PTRM input'!$G$277:$P$326,A7offset,$E867))*OFFSET($F$7,0,$E867))-SUM($G867:T867))*(OFFSET('PTRM input'!$G$477,0,$E867-1)/A7taxstdlife))))</f>
        <v>0</v>
      </c>
      <c r="V867" s="251">
        <f ca="1">IF(A7taxstdlife="n/a","n/a",IF(A7taxstdlife="",0,IF(V$3&gt;(A7stdlife+$E867),((INDEX('PTRM input'!$G$385:$P$434,A7offset,$E867)-INDEX('PTRM input'!$G$277:$P$326,A7offset,$E867))*OFFSET($F$7,0,$E867))-SUM($G867:U867),(((INDEX('PTRM input'!$G$385:$P$434,A7offset,$E867)-INDEX('PTRM input'!$G$277:$P$326,A7offset,$E867))*OFFSET($F$7,0,$E867))-SUM($G867:U867))*(OFFSET('PTRM input'!$G$477,0,$E867-1)/A7taxstdlife))))</f>
        <v>0</v>
      </c>
      <c r="W867" s="251">
        <f ca="1">IF(A7taxstdlife="n/a","n/a",IF(A7taxstdlife="",0,IF(W$3&gt;(A7stdlife+$E867),((INDEX('PTRM input'!$G$385:$P$434,A7offset,$E867)-INDEX('PTRM input'!$G$277:$P$326,A7offset,$E867))*OFFSET($F$7,0,$E867))-SUM($G867:V867),(((INDEX('PTRM input'!$G$385:$P$434,A7offset,$E867)-INDEX('PTRM input'!$G$277:$P$326,A7offset,$E867))*OFFSET($F$7,0,$E867))-SUM($G867:V867))*(OFFSET('PTRM input'!$G$477,0,$E867-1)/A7taxstdlife))))</f>
        <v>0</v>
      </c>
      <c r="X867" s="251">
        <f ca="1">IF(A7taxstdlife="n/a","n/a",IF(A7taxstdlife="",0,IF(X$3&gt;(A7stdlife+$E867),((INDEX('PTRM input'!$G$385:$P$434,A7offset,$E867)-INDEX('PTRM input'!$G$277:$P$326,A7offset,$E867))*OFFSET($F$7,0,$E867))-SUM($G867:W867),(((INDEX('PTRM input'!$G$385:$P$434,A7offset,$E867)-INDEX('PTRM input'!$G$277:$P$326,A7offset,$E867))*OFFSET($F$7,0,$E867))-SUM($G867:W867))*(OFFSET('PTRM input'!$G$477,0,$E867-1)/A7taxstdlife))))</f>
        <v>0</v>
      </c>
      <c r="Y867" s="251">
        <f ca="1">IF(A7taxstdlife="n/a","n/a",IF(A7taxstdlife="",0,IF(Y$3&gt;(A7stdlife+$E867),((INDEX('PTRM input'!$G$385:$P$434,A7offset,$E867)-INDEX('PTRM input'!$G$277:$P$326,A7offset,$E867))*OFFSET($F$7,0,$E867))-SUM($G867:X867),(((INDEX('PTRM input'!$G$385:$P$434,A7offset,$E867)-INDEX('PTRM input'!$G$277:$P$326,A7offset,$E867))*OFFSET($F$7,0,$E867))-SUM($G867:X867))*(OFFSET('PTRM input'!$G$477,0,$E867-1)/A7taxstdlife))))</f>
        <v>0</v>
      </c>
      <c r="Z867" s="251">
        <f ca="1">IF(A7taxstdlife="n/a","n/a",IF(A7taxstdlife="",0,IF(Z$3&gt;(A7stdlife+$E867),((INDEX('PTRM input'!$G$385:$P$434,A7offset,$E867)-INDEX('PTRM input'!$G$277:$P$326,A7offset,$E867))*OFFSET($F$7,0,$E867))-SUM($G867:Y867),(((INDEX('PTRM input'!$G$385:$P$434,A7offset,$E867)-INDEX('PTRM input'!$G$277:$P$326,A7offset,$E867))*OFFSET($F$7,0,$E867))-SUM($G867:Y867))*(OFFSET('PTRM input'!$G$477,0,$E867-1)/A7taxstdlife))))</f>
        <v>0</v>
      </c>
      <c r="AA867" s="251">
        <f ca="1">IF(A7taxstdlife="n/a","n/a",IF(A7taxstdlife="",0,IF(AA$3&gt;(A7stdlife+$E867),((INDEX('PTRM input'!$G$385:$P$434,A7offset,$E867)-INDEX('PTRM input'!$G$277:$P$326,A7offset,$E867))*OFFSET($F$7,0,$E867))-SUM($G867:Z867),(((INDEX('PTRM input'!$G$385:$P$434,A7offset,$E867)-INDEX('PTRM input'!$G$277:$P$326,A7offset,$E867))*OFFSET($F$7,0,$E867))-SUM($G867:Z867))*(OFFSET('PTRM input'!$G$477,0,$E867-1)/A7taxstdlife))))</f>
        <v>0</v>
      </c>
      <c r="AB867" s="251">
        <f ca="1">IF(A7taxstdlife="n/a","n/a",IF(A7taxstdlife="",0,IF(AB$3&gt;(A7stdlife+$E867),((INDEX('PTRM input'!$G$385:$P$434,A7offset,$E867)-INDEX('PTRM input'!$G$277:$P$326,A7offset,$E867))*OFFSET($F$7,0,$E867))-SUM($G867:AA867),(((INDEX('PTRM input'!$G$385:$P$434,A7offset,$E867)-INDEX('PTRM input'!$G$277:$P$326,A7offset,$E867))*OFFSET($F$7,0,$E867))-SUM($G867:AA867))*(OFFSET('PTRM input'!$G$477,0,$E867-1)/A7taxstdlife))))</f>
        <v>0</v>
      </c>
      <c r="AC867" s="251">
        <f ca="1">IF(A7taxstdlife="n/a","n/a",IF(A7taxstdlife="",0,IF(AC$3&gt;(A7stdlife+$E867),((INDEX('PTRM input'!$G$385:$P$434,A7offset,$E867)-INDEX('PTRM input'!$G$277:$P$326,A7offset,$E867))*OFFSET($F$7,0,$E867))-SUM($G867:AB867),(((INDEX('PTRM input'!$G$385:$P$434,A7offset,$E867)-INDEX('PTRM input'!$G$277:$P$326,A7offset,$E867))*OFFSET($F$7,0,$E867))-SUM($G867:AB867))*(OFFSET('PTRM input'!$G$477,0,$E867-1)/A7taxstdlife))))</f>
        <v>0</v>
      </c>
      <c r="AD867" s="251">
        <f ca="1">IF(A7taxstdlife="n/a","n/a",IF(A7taxstdlife="",0,IF(AD$3&gt;(A7stdlife+$E867),((INDEX('PTRM input'!$G$385:$P$434,A7offset,$E867)-INDEX('PTRM input'!$G$277:$P$326,A7offset,$E867))*OFFSET($F$7,0,$E867))-SUM($G867:AC867),(((INDEX('PTRM input'!$G$385:$P$434,A7offset,$E867)-INDEX('PTRM input'!$G$277:$P$326,A7offset,$E867))*OFFSET($F$7,0,$E867))-SUM($G867:AC867))*(OFFSET('PTRM input'!$G$477,0,$E867-1)/A7taxstdlife))))</f>
        <v>0</v>
      </c>
      <c r="AE867" s="251">
        <f ca="1">IF(A7taxstdlife="n/a","n/a",IF(A7taxstdlife="",0,IF(AE$3&gt;(A7stdlife+$E867),((INDEX('PTRM input'!$G$385:$P$434,A7offset,$E867)-INDEX('PTRM input'!$G$277:$P$326,A7offset,$E867))*OFFSET($F$7,0,$E867))-SUM($G867:AD867),(((INDEX('PTRM input'!$G$385:$P$434,A7offset,$E867)-INDEX('PTRM input'!$G$277:$P$326,A7offset,$E867))*OFFSET($F$7,0,$E867))-SUM($G867:AD867))*(OFFSET('PTRM input'!$G$477,0,$E867-1)/A7taxstdlife))))</f>
        <v>0</v>
      </c>
      <c r="AF867" s="251">
        <f ca="1">IF(A7taxstdlife="n/a","n/a",IF(A7taxstdlife="",0,IF(AF$3&gt;(A7stdlife+$E867),((INDEX('PTRM input'!$G$385:$P$434,A7offset,$E867)-INDEX('PTRM input'!$G$277:$P$326,A7offset,$E867))*OFFSET($F$7,0,$E867))-SUM($G867:AE867),(((INDEX('PTRM input'!$G$385:$P$434,A7offset,$E867)-INDEX('PTRM input'!$G$277:$P$326,A7offset,$E867))*OFFSET($F$7,0,$E867))-SUM($G867:AE867))*(OFFSET('PTRM input'!$G$477,0,$E867-1)/A7taxstdlife))))</f>
        <v>0</v>
      </c>
      <c r="AG867" s="251">
        <f ca="1">IF(A7taxstdlife="n/a","n/a",IF(A7taxstdlife="",0,IF(AG$3&gt;(A7stdlife+$E867),((INDEX('PTRM input'!$G$385:$P$434,A7offset,$E867)-INDEX('PTRM input'!$G$277:$P$326,A7offset,$E867))*OFFSET($F$7,0,$E867))-SUM($G867:AF867),(((INDEX('PTRM input'!$G$385:$P$434,A7offset,$E867)-INDEX('PTRM input'!$G$277:$P$326,A7offset,$E867))*OFFSET($F$7,0,$E867))-SUM($G867:AF867))*(OFFSET('PTRM input'!$G$477,0,$E867-1)/A7taxstdlife))))</f>
        <v>0</v>
      </c>
      <c r="AH867" s="251">
        <f ca="1">IF(A7taxstdlife="n/a","n/a",IF(A7taxstdlife="",0,IF(AH$3&gt;(A7stdlife+$E867),((INDEX('PTRM input'!$G$385:$P$434,A7offset,$E867)-INDEX('PTRM input'!$G$277:$P$326,A7offset,$E867))*OFFSET($F$7,0,$E867))-SUM($G867:AG867),(((INDEX('PTRM input'!$G$385:$P$434,A7offset,$E867)-INDEX('PTRM input'!$G$277:$P$326,A7offset,$E867))*OFFSET($F$7,0,$E867))-SUM($G867:AG867))*(OFFSET('PTRM input'!$G$477,0,$E867-1)/A7taxstdlife))))</f>
        <v>0</v>
      </c>
      <c r="AI867" s="251">
        <f ca="1">IF(A7taxstdlife="n/a","n/a",IF(A7taxstdlife="",0,IF(AI$3&gt;(A7stdlife+$E867),((INDEX('PTRM input'!$G$385:$P$434,A7offset,$E867)-INDEX('PTRM input'!$G$277:$P$326,A7offset,$E867))*OFFSET($F$7,0,$E867))-SUM($G867:AH867),(((INDEX('PTRM input'!$G$385:$P$434,A7offset,$E867)-INDEX('PTRM input'!$G$277:$P$326,A7offset,$E867))*OFFSET($F$7,0,$E867))-SUM($G867:AH867))*(OFFSET('PTRM input'!$G$477,0,$E867-1)/A7taxstdlife))))</f>
        <v>0</v>
      </c>
      <c r="AJ867" s="251">
        <f ca="1">IF(A7taxstdlife="n/a","n/a",IF(A7taxstdlife="",0,IF(AJ$3&gt;(A7stdlife+$E867),((INDEX('PTRM input'!$G$385:$P$434,A7offset,$E867)-INDEX('PTRM input'!$G$277:$P$326,A7offset,$E867))*OFFSET($F$7,0,$E867))-SUM($G867:AI867),(((INDEX('PTRM input'!$G$385:$P$434,A7offset,$E867)-INDEX('PTRM input'!$G$277:$P$326,A7offset,$E867))*OFFSET($F$7,0,$E867))-SUM($G867:AI867))*(OFFSET('PTRM input'!$G$477,0,$E867-1)/A7taxstdlife))))</f>
        <v>0</v>
      </c>
      <c r="AK867" s="251">
        <f ca="1">IF(A7taxstdlife="n/a","n/a",IF(A7taxstdlife="",0,IF(AK$3&gt;(A7stdlife+$E867),((INDEX('PTRM input'!$G$385:$P$434,A7offset,$E867)-INDEX('PTRM input'!$G$277:$P$326,A7offset,$E867))*OFFSET($F$7,0,$E867))-SUM($G867:AJ867),(((INDEX('PTRM input'!$G$385:$P$434,A7offset,$E867)-INDEX('PTRM input'!$G$277:$P$326,A7offset,$E867))*OFFSET($F$7,0,$E867))-SUM($G867:AJ867))*(OFFSET('PTRM input'!$G$477,0,$E867-1)/A7taxstdlife))))</f>
        <v>0</v>
      </c>
      <c r="AL867" s="251">
        <f ca="1">IF(A7taxstdlife="n/a","n/a",IF(A7taxstdlife="",0,IF(AL$3&gt;(A7stdlife+$E867),((INDEX('PTRM input'!$G$385:$P$434,A7offset,$E867)-INDEX('PTRM input'!$G$277:$P$326,A7offset,$E867))*OFFSET($F$7,0,$E867))-SUM($G867:AK867),(((INDEX('PTRM input'!$G$385:$P$434,A7offset,$E867)-INDEX('PTRM input'!$G$277:$P$326,A7offset,$E867))*OFFSET($F$7,0,$E867))-SUM($G867:AK867))*(OFFSET('PTRM input'!$G$477,0,$E867-1)/A7taxstdlife))))</f>
        <v>0</v>
      </c>
      <c r="AM867" s="251">
        <f ca="1">IF(A7taxstdlife="n/a","n/a",IF(A7taxstdlife="",0,IF(AM$3&gt;(A7stdlife+$E867),((INDEX('PTRM input'!$G$385:$P$434,A7offset,$E867)-INDEX('PTRM input'!$G$277:$P$326,A7offset,$E867))*OFFSET($F$7,0,$E867))-SUM($G867:AL867),(((INDEX('PTRM input'!$G$385:$P$434,A7offset,$E867)-INDEX('PTRM input'!$G$277:$P$326,A7offset,$E867))*OFFSET($F$7,0,$E867))-SUM($G867:AL867))*(OFFSET('PTRM input'!$G$477,0,$E867-1)/A7taxstdlife))))</f>
        <v>0</v>
      </c>
      <c r="AN867" s="251">
        <f ca="1">IF(A7taxstdlife="n/a","n/a",IF(A7taxstdlife="",0,IF(AN$3&gt;(A7stdlife+$E867),((INDEX('PTRM input'!$G$385:$P$434,A7offset,$E867)-INDEX('PTRM input'!$G$277:$P$326,A7offset,$E867))*OFFSET($F$7,0,$E867))-SUM($G867:AM867),(((INDEX('PTRM input'!$G$385:$P$434,A7offset,$E867)-INDEX('PTRM input'!$G$277:$P$326,A7offset,$E867))*OFFSET($F$7,0,$E867))-SUM($G867:AM867))*(OFFSET('PTRM input'!$G$477,0,$E867-1)/A7taxstdlife))))</f>
        <v>0</v>
      </c>
      <c r="AO867" s="251">
        <f ca="1">IF(A7taxstdlife="n/a","n/a",IF(A7taxstdlife="",0,IF(AO$3&gt;(A7stdlife+$E867),((INDEX('PTRM input'!$G$385:$P$434,A7offset,$E867)-INDEX('PTRM input'!$G$277:$P$326,A7offset,$E867))*OFFSET($F$7,0,$E867))-SUM($G867:AN867),(((INDEX('PTRM input'!$G$385:$P$434,A7offset,$E867)-INDEX('PTRM input'!$G$277:$P$326,A7offset,$E867))*OFFSET($F$7,0,$E867))-SUM($G867:AN867))*(OFFSET('PTRM input'!$G$477,0,$E867-1)/A7taxstdlife))))</f>
        <v>0</v>
      </c>
      <c r="AP867" s="251">
        <f ca="1">IF(A7taxstdlife="n/a","n/a",IF(A7taxstdlife="",0,IF(AP$3&gt;(A7stdlife+$E867),((INDEX('PTRM input'!$G$385:$P$434,A7offset,$E867)-INDEX('PTRM input'!$G$277:$P$326,A7offset,$E867))*OFFSET($F$7,0,$E867))-SUM($G867:AO867),(((INDEX('PTRM input'!$G$385:$P$434,A7offset,$E867)-INDEX('PTRM input'!$G$277:$P$326,A7offset,$E867))*OFFSET($F$7,0,$E867))-SUM($G867:AO867))*(OFFSET('PTRM input'!$G$477,0,$E867-1)/A7taxstdlife))))</f>
        <v>0</v>
      </c>
      <c r="AQ867" s="251">
        <f ca="1">IF(A7taxstdlife="n/a","n/a",IF(A7taxstdlife="",0,IF(AQ$3&gt;(A7stdlife+$E867),((INDEX('PTRM input'!$G$385:$P$434,A7offset,$E867)-INDEX('PTRM input'!$G$277:$P$326,A7offset,$E867))*OFFSET($F$7,0,$E867))-SUM($G867:AP867),(((INDEX('PTRM input'!$G$385:$P$434,A7offset,$E867)-INDEX('PTRM input'!$G$277:$P$326,A7offset,$E867))*OFFSET($F$7,0,$E867))-SUM($G867:AP867))*(OFFSET('PTRM input'!$G$477,0,$E867-1)/A7taxstdlife))))</f>
        <v>0</v>
      </c>
      <c r="AR867" s="251">
        <f ca="1">IF(A7taxstdlife="n/a","n/a",IF(A7taxstdlife="",0,IF(AR$3&gt;(A7stdlife+$E867),((INDEX('PTRM input'!$G$385:$P$434,A7offset,$E867)-INDEX('PTRM input'!$G$277:$P$326,A7offset,$E867))*OFFSET($F$7,0,$E867))-SUM($G867:AQ867),(((INDEX('PTRM input'!$G$385:$P$434,A7offset,$E867)-INDEX('PTRM input'!$G$277:$P$326,A7offset,$E867))*OFFSET($F$7,0,$E867))-SUM($G867:AQ867))*(OFFSET('PTRM input'!$G$477,0,$E867-1)/A7taxstdlife))))</f>
        <v>0</v>
      </c>
      <c r="AS867" s="251">
        <f ca="1">IF(A7taxstdlife="n/a","n/a",IF(A7taxstdlife="",0,IF(AS$3&gt;(A7stdlife+$E867),((INDEX('PTRM input'!$G$385:$P$434,A7offset,$E867)-INDEX('PTRM input'!$G$277:$P$326,A7offset,$E867))*OFFSET($F$7,0,$E867))-SUM($G867:AR867),(((INDEX('PTRM input'!$G$385:$P$434,A7offset,$E867)-INDEX('PTRM input'!$G$277:$P$326,A7offset,$E867))*OFFSET($F$7,0,$E867))-SUM($G867:AR867))*(OFFSET('PTRM input'!$G$477,0,$E867-1)/A7taxstdlife))))</f>
        <v>0</v>
      </c>
      <c r="AT867" s="251">
        <f ca="1">IF(A7taxstdlife="n/a","n/a",IF(A7taxstdlife="",0,IF(AT$3&gt;(A7stdlife+$E867),((INDEX('PTRM input'!$G$385:$P$434,A7offset,$E867)-INDEX('PTRM input'!$G$277:$P$326,A7offset,$E867))*OFFSET($F$7,0,$E867))-SUM($G867:AS867),(((INDEX('PTRM input'!$G$385:$P$434,A7offset,$E867)-INDEX('PTRM input'!$G$277:$P$326,A7offset,$E867))*OFFSET($F$7,0,$E867))-SUM($G867:AS867))*(OFFSET('PTRM input'!$G$477,0,$E867-1)/A7taxstdlife))))</f>
        <v>0</v>
      </c>
      <c r="AU867" s="251">
        <f ca="1">IF(A7taxstdlife="n/a","n/a",IF(A7taxstdlife="",0,IF(AU$3&gt;(A7stdlife+$E867),((INDEX('PTRM input'!$G$385:$P$434,A7offset,$E867)-INDEX('PTRM input'!$G$277:$P$326,A7offset,$E867))*OFFSET($F$7,0,$E867))-SUM($G867:AT867),(((INDEX('PTRM input'!$G$385:$P$434,A7offset,$E867)-INDEX('PTRM input'!$G$277:$P$326,A7offset,$E867))*OFFSET($F$7,0,$E867))-SUM($G867:AT867))*(OFFSET('PTRM input'!$G$477,0,$E867-1)/A7taxstdlife))))</f>
        <v>0</v>
      </c>
      <c r="AV867" s="251">
        <f ca="1">IF(A7taxstdlife="n/a","n/a",IF(A7taxstdlife="",0,IF(AV$3&gt;(A7stdlife+$E867),((INDEX('PTRM input'!$G$385:$P$434,A7offset,$E867)-INDEX('PTRM input'!$G$277:$P$326,A7offset,$E867))*OFFSET($F$7,0,$E867))-SUM($G867:AU867),(((INDEX('PTRM input'!$G$385:$P$434,A7offset,$E867)-INDEX('PTRM input'!$G$277:$P$326,A7offset,$E867))*OFFSET($F$7,0,$E867))-SUM($G867:AU867))*(OFFSET('PTRM input'!$G$477,0,$E867-1)/A7taxstdlife))))</f>
        <v>0</v>
      </c>
      <c r="AW867" s="251">
        <f ca="1">IF(A7taxstdlife="n/a","n/a",IF(A7taxstdlife="",0,IF(AW$3&gt;(A7stdlife+$E867),((INDEX('PTRM input'!$G$385:$P$434,A7offset,$E867)-INDEX('PTRM input'!$G$277:$P$326,A7offset,$E867))*OFFSET($F$7,0,$E867))-SUM($G867:AV867),(((INDEX('PTRM input'!$G$385:$P$434,A7offset,$E867)-INDEX('PTRM input'!$G$277:$P$326,A7offset,$E867))*OFFSET($F$7,0,$E867))-SUM($G867:AV867))*(OFFSET('PTRM input'!$G$477,0,$E867-1)/A7taxstdlife))))</f>
        <v>0</v>
      </c>
      <c r="AX867" s="251">
        <f ca="1">IF(A7taxstdlife="n/a","n/a",IF(A7taxstdlife="",0,IF(AX$3&gt;(A7stdlife+$E867),((INDEX('PTRM input'!$G$385:$P$434,A7offset,$E867)-INDEX('PTRM input'!$G$277:$P$326,A7offset,$E867))*OFFSET($F$7,0,$E867))-SUM($G867:AW867),(((INDEX('PTRM input'!$G$385:$P$434,A7offset,$E867)-INDEX('PTRM input'!$G$277:$P$326,A7offset,$E867))*OFFSET($F$7,0,$E867))-SUM($G867:AW867))*(OFFSET('PTRM input'!$G$477,0,$E867-1)/A7taxstdlife))))</f>
        <v>0</v>
      </c>
      <c r="AY867" s="251">
        <f ca="1">IF(A7taxstdlife="n/a","n/a",IF(A7taxstdlife="",0,IF(AY$3&gt;(A7stdlife+$E867),((INDEX('PTRM input'!$G$385:$P$434,A7offset,$E867)-INDEX('PTRM input'!$G$277:$P$326,A7offset,$E867))*OFFSET($F$7,0,$E867))-SUM($G867:AX867),(((INDEX('PTRM input'!$G$385:$P$434,A7offset,$E867)-INDEX('PTRM input'!$G$277:$P$326,A7offset,$E867))*OFFSET($F$7,0,$E867))-SUM($G867:AX867))*(OFFSET('PTRM input'!$G$477,0,$E867-1)/A7taxstdlife))))</f>
        <v>0</v>
      </c>
      <c r="AZ867" s="251">
        <f ca="1">IF(A7taxstdlife="n/a","n/a",IF(A7taxstdlife="",0,IF(AZ$3&gt;(A7stdlife+$E867),((INDEX('PTRM input'!$G$385:$P$434,A7offset,$E867)-INDEX('PTRM input'!$G$277:$P$326,A7offset,$E867))*OFFSET($F$7,0,$E867))-SUM($G867:AY867),(((INDEX('PTRM input'!$G$385:$P$434,A7offset,$E867)-INDEX('PTRM input'!$G$277:$P$326,A7offset,$E867))*OFFSET($F$7,0,$E867))-SUM($G867:AY867))*(OFFSET('PTRM input'!$G$477,0,$E867-1)/A7taxstdlife))))</f>
        <v>0</v>
      </c>
      <c r="BA867" s="251">
        <f ca="1">IF(A7taxstdlife="n/a","n/a",IF(A7taxstdlife="",0,IF(BA$3&gt;(A7stdlife+$E867),((INDEX('PTRM input'!$G$385:$P$434,A7offset,$E867)-INDEX('PTRM input'!$G$277:$P$326,A7offset,$E867))*OFFSET($F$7,0,$E867))-SUM($G867:AZ867),(((INDEX('PTRM input'!$G$385:$P$434,A7offset,$E867)-INDEX('PTRM input'!$G$277:$P$326,A7offset,$E867))*OFFSET($F$7,0,$E867))-SUM($G867:AZ867))*(OFFSET('PTRM input'!$G$477,0,$E867-1)/A7taxstdlife))))</f>
        <v>0</v>
      </c>
      <c r="BB867" s="251">
        <f ca="1">IF(A7taxstdlife="n/a","n/a",IF(A7taxstdlife="",0,IF(BB$3&gt;(A7stdlife+$E867),((INDEX('PTRM input'!$G$385:$P$434,A7offset,$E867)-INDEX('PTRM input'!$G$277:$P$326,A7offset,$E867))*OFFSET($F$7,0,$E867))-SUM($G867:BA867),(((INDEX('PTRM input'!$G$385:$P$434,A7offset,$E867)-INDEX('PTRM input'!$G$277:$P$326,A7offset,$E867))*OFFSET($F$7,0,$E867))-SUM($G867:BA867))*(OFFSET('PTRM input'!$G$477,0,$E867-1)/A7taxstdlife))))</f>
        <v>0</v>
      </c>
      <c r="BC867" s="251">
        <f ca="1">IF(A7taxstdlife="n/a","n/a",IF(A7taxstdlife="",0,IF(BC$3&gt;(A7stdlife+$E867),((INDEX('PTRM input'!$G$385:$P$434,A7offset,$E867)-INDEX('PTRM input'!$G$277:$P$326,A7offset,$E867))*OFFSET($F$7,0,$E867))-SUM($G867:BB867),(((INDEX('PTRM input'!$G$385:$P$434,A7offset,$E867)-INDEX('PTRM input'!$G$277:$P$326,A7offset,$E867))*OFFSET($F$7,0,$E867))-SUM($G867:BB867))*(OFFSET('PTRM input'!$G$477,0,$E867-1)/A7taxstdlife))))</f>
        <v>0</v>
      </c>
      <c r="BD867" s="251">
        <f ca="1">IF(A7taxstdlife="n/a","n/a",IF(A7taxstdlife="",0,IF(BD$3&gt;(A7stdlife+$E867),((INDEX('PTRM input'!$G$385:$P$434,A7offset,$E867)-INDEX('PTRM input'!$G$277:$P$326,A7offset,$E867))*OFFSET($F$7,0,$E867))-SUM($G867:BC867),(((INDEX('PTRM input'!$G$385:$P$434,A7offset,$E867)-INDEX('PTRM input'!$G$277:$P$326,A7offset,$E867))*OFFSET($F$7,0,$E867))-SUM($G867:BC867))*(OFFSET('PTRM input'!$G$477,0,$E867-1)/A7taxstdlife))))</f>
        <v>0</v>
      </c>
      <c r="BE867" s="251">
        <f ca="1">IF(A7taxstdlife="n/a","n/a",IF(A7taxstdlife="",0,IF(BE$3&gt;(A7stdlife+$E867),((INDEX('PTRM input'!$G$385:$P$434,A7offset,$E867)-INDEX('PTRM input'!$G$277:$P$326,A7offset,$E867))*OFFSET($F$7,0,$E867))-SUM($G867:BD867),(((INDEX('PTRM input'!$G$385:$P$434,A7offset,$E867)-INDEX('PTRM input'!$G$277:$P$326,A7offset,$E867))*OFFSET($F$7,0,$E867))-SUM($G867:BD867))*(OFFSET('PTRM input'!$G$477,0,$E867-1)/A7taxstdlife))))</f>
        <v>0</v>
      </c>
      <c r="BF867" s="251">
        <f ca="1">IF(A7taxstdlife="n/a","n/a",IF(A7taxstdlife="",0,IF(BF$3&gt;(A7stdlife+$E867),((INDEX('PTRM input'!$G$385:$P$434,A7offset,$E867)-INDEX('PTRM input'!$G$277:$P$326,A7offset,$E867))*OFFSET($F$7,0,$E867))-SUM($G867:BE867),(((INDEX('PTRM input'!$G$385:$P$434,A7offset,$E867)-INDEX('PTRM input'!$G$277:$P$326,A7offset,$E867))*OFFSET($F$7,0,$E867))-SUM($G867:BE867))*(OFFSET('PTRM input'!$G$477,0,$E867-1)/A7taxstdlife))))</f>
        <v>0</v>
      </c>
      <c r="BG867" s="251">
        <f ca="1">IF(A7taxstdlife="n/a","n/a",IF(A7taxstdlife="",0,IF(BG$3&gt;(A7stdlife+$E867),((INDEX('PTRM input'!$G$385:$P$434,A7offset,$E867)-INDEX('PTRM input'!$G$277:$P$326,A7offset,$E867))*OFFSET($F$7,0,$E867))-SUM($G867:BF867),(((INDEX('PTRM input'!$G$385:$P$434,A7offset,$E867)-INDEX('PTRM input'!$G$277:$P$326,A7offset,$E867))*OFFSET($F$7,0,$E867))-SUM($G867:BF867))*(OFFSET('PTRM input'!$G$477,0,$E867-1)/A7taxstdlife))))</f>
        <v>0</v>
      </c>
      <c r="BH867" s="251">
        <f ca="1">IF(A7taxstdlife="n/a","n/a",IF(A7taxstdlife="",0,IF(BH$3&gt;(A7stdlife+$E867),((INDEX('PTRM input'!$G$385:$P$434,A7offset,$E867)-INDEX('PTRM input'!$G$277:$P$326,A7offset,$E867))*OFFSET($F$7,0,$E867))-SUM($G867:BG867),(((INDEX('PTRM input'!$G$385:$P$434,A7offset,$E867)-INDEX('PTRM input'!$G$277:$P$326,A7offset,$E867))*OFFSET($F$7,0,$E867))-SUM($G867:BG867))*(OFFSET('PTRM input'!$G$477,0,$E867-1)/A7taxstdlife))))</f>
        <v>0</v>
      </c>
      <c r="BI867" s="251">
        <f ca="1">IF(A7taxstdlife="n/a","n/a",IF(A7taxstdlife="",0,IF(BI$3&gt;(A7stdlife+$E867),((INDEX('PTRM input'!$G$385:$P$434,A7offset,$E867)-INDEX('PTRM input'!$G$277:$P$326,A7offset,$E867))*OFFSET($F$7,0,$E867))-SUM($G867:BH867),(((INDEX('PTRM input'!$G$385:$P$434,A7offset,$E867)-INDEX('PTRM input'!$G$277:$P$326,A7offset,$E867))*OFFSET($F$7,0,$E867))-SUM($G867:BH867))*(OFFSET('PTRM input'!$G$477,0,$E867-1)/A7taxstdlife))))</f>
        <v>0</v>
      </c>
      <c r="BJ867" s="116"/>
      <c r="BK867" s="116"/>
      <c r="BL867" s="116"/>
      <c r="BM867" s="116"/>
    </row>
    <row r="868" spans="1:65" ht="12.75" hidden="1" customHeight="1" outlineLevel="2">
      <c r="A868" s="366"/>
      <c r="B868" s="19"/>
      <c r="C868" s="18"/>
      <c r="D868" s="760"/>
      <c r="E868" s="86">
        <v>9</v>
      </c>
      <c r="F868" s="356"/>
      <c r="G868" s="434"/>
      <c r="H868" s="435"/>
      <c r="I868" s="435"/>
      <c r="J868" s="435"/>
      <c r="K868" s="435"/>
      <c r="L868" s="435"/>
      <c r="M868" s="435"/>
      <c r="N868" s="435"/>
      <c r="O868" s="619"/>
      <c r="P868" s="251">
        <f ca="1">IF(A7taxstdlife="n/a","n/a",IF(A7taxstdlife="",0,IF(P$3&gt;(A7stdlife+$E868),((INDEX('PTRM input'!$G$385:$P$434,A7offset,$E868)-INDEX('PTRM input'!$G$277:$P$326,A7offset,$E868))*OFFSET($F$7,0,$E868))-SUM($G868:O868),(((INDEX('PTRM input'!$G$385:$P$434,A7offset,$E868)-INDEX('PTRM input'!$G$277:$P$326,A7offset,$E868))*OFFSET($F$7,0,$E868))-SUM($G868:O868))*(OFFSET('PTRM input'!$G$477,0,$E868-1)/A7taxstdlife))))</f>
        <v>0</v>
      </c>
      <c r="Q868" s="251">
        <f ca="1">IF(A7taxstdlife="n/a","n/a",IF(A7taxstdlife="",0,IF(Q$3&gt;(A7stdlife+$E868),((INDEX('PTRM input'!$G$385:$P$434,A7offset,$E868)-INDEX('PTRM input'!$G$277:$P$326,A7offset,$E868))*OFFSET($F$7,0,$E868))-SUM($G868:P868),(((INDEX('PTRM input'!$G$385:$P$434,A7offset,$E868)-INDEX('PTRM input'!$G$277:$P$326,A7offset,$E868))*OFFSET($F$7,0,$E868))-SUM($G868:P868))*(OFFSET('PTRM input'!$G$477,0,$E868-1)/A7taxstdlife))))</f>
        <v>0</v>
      </c>
      <c r="R868" s="251">
        <f ca="1">IF(A7taxstdlife="n/a","n/a",IF(A7taxstdlife="",0,IF(R$3&gt;(A7stdlife+$E868),((INDEX('PTRM input'!$G$385:$P$434,A7offset,$E868)-INDEX('PTRM input'!$G$277:$P$326,A7offset,$E868))*OFFSET($F$7,0,$E868))-SUM($G868:Q868),(((INDEX('PTRM input'!$G$385:$P$434,A7offset,$E868)-INDEX('PTRM input'!$G$277:$P$326,A7offset,$E868))*OFFSET($F$7,0,$E868))-SUM($G868:Q868))*(OFFSET('PTRM input'!$G$477,0,$E868-1)/A7taxstdlife))))</f>
        <v>0</v>
      </c>
      <c r="S868" s="251">
        <f ca="1">IF(A7taxstdlife="n/a","n/a",IF(A7taxstdlife="",0,IF(S$3&gt;(A7stdlife+$E868),((INDEX('PTRM input'!$G$385:$P$434,A7offset,$E868)-INDEX('PTRM input'!$G$277:$P$326,A7offset,$E868))*OFFSET($F$7,0,$E868))-SUM($G868:R868),(((INDEX('PTRM input'!$G$385:$P$434,A7offset,$E868)-INDEX('PTRM input'!$G$277:$P$326,A7offset,$E868))*OFFSET($F$7,0,$E868))-SUM($G868:R868))*(OFFSET('PTRM input'!$G$477,0,$E868-1)/A7taxstdlife))))</f>
        <v>0</v>
      </c>
      <c r="T868" s="251">
        <f ca="1">IF(A7taxstdlife="n/a","n/a",IF(A7taxstdlife="",0,IF(T$3&gt;(A7stdlife+$E868),((INDEX('PTRM input'!$G$385:$P$434,A7offset,$E868)-INDEX('PTRM input'!$G$277:$P$326,A7offset,$E868))*OFFSET($F$7,0,$E868))-SUM($G868:S868),(((INDEX('PTRM input'!$G$385:$P$434,A7offset,$E868)-INDEX('PTRM input'!$G$277:$P$326,A7offset,$E868))*OFFSET($F$7,0,$E868))-SUM($G868:S868))*(OFFSET('PTRM input'!$G$477,0,$E868-1)/A7taxstdlife))))</f>
        <v>0</v>
      </c>
      <c r="U868" s="251">
        <f ca="1">IF(A7taxstdlife="n/a","n/a",IF(A7taxstdlife="",0,IF(U$3&gt;(A7stdlife+$E868),((INDEX('PTRM input'!$G$385:$P$434,A7offset,$E868)-INDEX('PTRM input'!$G$277:$P$326,A7offset,$E868))*OFFSET($F$7,0,$E868))-SUM($G868:T868),(((INDEX('PTRM input'!$G$385:$P$434,A7offset,$E868)-INDEX('PTRM input'!$G$277:$P$326,A7offset,$E868))*OFFSET($F$7,0,$E868))-SUM($G868:T868))*(OFFSET('PTRM input'!$G$477,0,$E868-1)/A7taxstdlife))))</f>
        <v>0</v>
      </c>
      <c r="V868" s="251">
        <f ca="1">IF(A7taxstdlife="n/a","n/a",IF(A7taxstdlife="",0,IF(V$3&gt;(A7stdlife+$E868),((INDEX('PTRM input'!$G$385:$P$434,A7offset,$E868)-INDEX('PTRM input'!$G$277:$P$326,A7offset,$E868))*OFFSET($F$7,0,$E868))-SUM($G868:U868),(((INDEX('PTRM input'!$G$385:$P$434,A7offset,$E868)-INDEX('PTRM input'!$G$277:$P$326,A7offset,$E868))*OFFSET($F$7,0,$E868))-SUM($G868:U868))*(OFFSET('PTRM input'!$G$477,0,$E868-1)/A7taxstdlife))))</f>
        <v>0</v>
      </c>
      <c r="W868" s="251">
        <f ca="1">IF(A7taxstdlife="n/a","n/a",IF(A7taxstdlife="",0,IF(W$3&gt;(A7stdlife+$E868),((INDEX('PTRM input'!$G$385:$P$434,A7offset,$E868)-INDEX('PTRM input'!$G$277:$P$326,A7offset,$E868))*OFFSET($F$7,0,$E868))-SUM($G868:V868),(((INDEX('PTRM input'!$G$385:$P$434,A7offset,$E868)-INDEX('PTRM input'!$G$277:$P$326,A7offset,$E868))*OFFSET($F$7,0,$E868))-SUM($G868:V868))*(OFFSET('PTRM input'!$G$477,0,$E868-1)/A7taxstdlife))))</f>
        <v>0</v>
      </c>
      <c r="X868" s="251">
        <f ca="1">IF(A7taxstdlife="n/a","n/a",IF(A7taxstdlife="",0,IF(X$3&gt;(A7stdlife+$E868),((INDEX('PTRM input'!$G$385:$P$434,A7offset,$E868)-INDEX('PTRM input'!$G$277:$P$326,A7offset,$E868))*OFFSET($F$7,0,$E868))-SUM($G868:W868),(((INDEX('PTRM input'!$G$385:$P$434,A7offset,$E868)-INDEX('PTRM input'!$G$277:$P$326,A7offset,$E868))*OFFSET($F$7,0,$E868))-SUM($G868:W868))*(OFFSET('PTRM input'!$G$477,0,$E868-1)/A7taxstdlife))))</f>
        <v>0</v>
      </c>
      <c r="Y868" s="251">
        <f ca="1">IF(A7taxstdlife="n/a","n/a",IF(A7taxstdlife="",0,IF(Y$3&gt;(A7stdlife+$E868),((INDEX('PTRM input'!$G$385:$P$434,A7offset,$E868)-INDEX('PTRM input'!$G$277:$P$326,A7offset,$E868))*OFFSET($F$7,0,$E868))-SUM($G868:X868),(((INDEX('PTRM input'!$G$385:$P$434,A7offset,$E868)-INDEX('PTRM input'!$G$277:$P$326,A7offset,$E868))*OFFSET($F$7,0,$E868))-SUM($G868:X868))*(OFFSET('PTRM input'!$G$477,0,$E868-1)/A7taxstdlife))))</f>
        <v>0</v>
      </c>
      <c r="Z868" s="251">
        <f ca="1">IF(A7taxstdlife="n/a","n/a",IF(A7taxstdlife="",0,IF(Z$3&gt;(A7stdlife+$E868),((INDEX('PTRM input'!$G$385:$P$434,A7offset,$E868)-INDEX('PTRM input'!$G$277:$P$326,A7offset,$E868))*OFFSET($F$7,0,$E868))-SUM($G868:Y868),(((INDEX('PTRM input'!$G$385:$P$434,A7offset,$E868)-INDEX('PTRM input'!$G$277:$P$326,A7offset,$E868))*OFFSET($F$7,0,$E868))-SUM($G868:Y868))*(OFFSET('PTRM input'!$G$477,0,$E868-1)/A7taxstdlife))))</f>
        <v>0</v>
      </c>
      <c r="AA868" s="251">
        <f ca="1">IF(A7taxstdlife="n/a","n/a",IF(A7taxstdlife="",0,IF(AA$3&gt;(A7stdlife+$E868),((INDEX('PTRM input'!$G$385:$P$434,A7offset,$E868)-INDEX('PTRM input'!$G$277:$P$326,A7offset,$E868))*OFFSET($F$7,0,$E868))-SUM($G868:Z868),(((INDEX('PTRM input'!$G$385:$P$434,A7offset,$E868)-INDEX('PTRM input'!$G$277:$P$326,A7offset,$E868))*OFFSET($F$7,0,$E868))-SUM($G868:Z868))*(OFFSET('PTRM input'!$G$477,0,$E868-1)/A7taxstdlife))))</f>
        <v>0</v>
      </c>
      <c r="AB868" s="251">
        <f ca="1">IF(A7taxstdlife="n/a","n/a",IF(A7taxstdlife="",0,IF(AB$3&gt;(A7stdlife+$E868),((INDEX('PTRM input'!$G$385:$P$434,A7offset,$E868)-INDEX('PTRM input'!$G$277:$P$326,A7offset,$E868))*OFFSET($F$7,0,$E868))-SUM($G868:AA868),(((INDEX('PTRM input'!$G$385:$P$434,A7offset,$E868)-INDEX('PTRM input'!$G$277:$P$326,A7offset,$E868))*OFFSET($F$7,0,$E868))-SUM($G868:AA868))*(OFFSET('PTRM input'!$G$477,0,$E868-1)/A7taxstdlife))))</f>
        <v>0</v>
      </c>
      <c r="AC868" s="251">
        <f ca="1">IF(A7taxstdlife="n/a","n/a",IF(A7taxstdlife="",0,IF(AC$3&gt;(A7stdlife+$E868),((INDEX('PTRM input'!$G$385:$P$434,A7offset,$E868)-INDEX('PTRM input'!$G$277:$P$326,A7offset,$E868))*OFFSET($F$7,0,$E868))-SUM($G868:AB868),(((INDEX('PTRM input'!$G$385:$P$434,A7offset,$E868)-INDEX('PTRM input'!$G$277:$P$326,A7offset,$E868))*OFFSET($F$7,0,$E868))-SUM($G868:AB868))*(OFFSET('PTRM input'!$G$477,0,$E868-1)/A7taxstdlife))))</f>
        <v>0</v>
      </c>
      <c r="AD868" s="251">
        <f ca="1">IF(A7taxstdlife="n/a","n/a",IF(A7taxstdlife="",0,IF(AD$3&gt;(A7stdlife+$E868),((INDEX('PTRM input'!$G$385:$P$434,A7offset,$E868)-INDEX('PTRM input'!$G$277:$P$326,A7offset,$E868))*OFFSET($F$7,0,$E868))-SUM($G868:AC868),(((INDEX('PTRM input'!$G$385:$P$434,A7offset,$E868)-INDEX('PTRM input'!$G$277:$P$326,A7offset,$E868))*OFFSET($F$7,0,$E868))-SUM($G868:AC868))*(OFFSET('PTRM input'!$G$477,0,$E868-1)/A7taxstdlife))))</f>
        <v>0</v>
      </c>
      <c r="AE868" s="251">
        <f ca="1">IF(A7taxstdlife="n/a","n/a",IF(A7taxstdlife="",0,IF(AE$3&gt;(A7stdlife+$E868),((INDEX('PTRM input'!$G$385:$P$434,A7offset,$E868)-INDEX('PTRM input'!$G$277:$P$326,A7offset,$E868))*OFFSET($F$7,0,$E868))-SUM($G868:AD868),(((INDEX('PTRM input'!$G$385:$P$434,A7offset,$E868)-INDEX('PTRM input'!$G$277:$P$326,A7offset,$E868))*OFFSET($F$7,0,$E868))-SUM($G868:AD868))*(OFFSET('PTRM input'!$G$477,0,$E868-1)/A7taxstdlife))))</f>
        <v>0</v>
      </c>
      <c r="AF868" s="251">
        <f ca="1">IF(A7taxstdlife="n/a","n/a",IF(A7taxstdlife="",0,IF(AF$3&gt;(A7stdlife+$E868),((INDEX('PTRM input'!$G$385:$P$434,A7offset,$E868)-INDEX('PTRM input'!$G$277:$P$326,A7offset,$E868))*OFFSET($F$7,0,$E868))-SUM($G868:AE868),(((INDEX('PTRM input'!$G$385:$P$434,A7offset,$E868)-INDEX('PTRM input'!$G$277:$P$326,A7offset,$E868))*OFFSET($F$7,0,$E868))-SUM($G868:AE868))*(OFFSET('PTRM input'!$G$477,0,$E868-1)/A7taxstdlife))))</f>
        <v>0</v>
      </c>
      <c r="AG868" s="251">
        <f ca="1">IF(A7taxstdlife="n/a","n/a",IF(A7taxstdlife="",0,IF(AG$3&gt;(A7stdlife+$E868),((INDEX('PTRM input'!$G$385:$P$434,A7offset,$E868)-INDEX('PTRM input'!$G$277:$P$326,A7offset,$E868))*OFFSET($F$7,0,$E868))-SUM($G868:AF868),(((INDEX('PTRM input'!$G$385:$P$434,A7offset,$E868)-INDEX('PTRM input'!$G$277:$P$326,A7offset,$E868))*OFFSET($F$7,0,$E868))-SUM($G868:AF868))*(OFFSET('PTRM input'!$G$477,0,$E868-1)/A7taxstdlife))))</f>
        <v>0</v>
      </c>
      <c r="AH868" s="251">
        <f ca="1">IF(A7taxstdlife="n/a","n/a",IF(A7taxstdlife="",0,IF(AH$3&gt;(A7stdlife+$E868),((INDEX('PTRM input'!$G$385:$P$434,A7offset,$E868)-INDEX('PTRM input'!$G$277:$P$326,A7offset,$E868))*OFFSET($F$7,0,$E868))-SUM($G868:AG868),(((INDEX('PTRM input'!$G$385:$P$434,A7offset,$E868)-INDEX('PTRM input'!$G$277:$P$326,A7offset,$E868))*OFFSET($F$7,0,$E868))-SUM($G868:AG868))*(OFFSET('PTRM input'!$G$477,0,$E868-1)/A7taxstdlife))))</f>
        <v>0</v>
      </c>
      <c r="AI868" s="251">
        <f ca="1">IF(A7taxstdlife="n/a","n/a",IF(A7taxstdlife="",0,IF(AI$3&gt;(A7stdlife+$E868),((INDEX('PTRM input'!$G$385:$P$434,A7offset,$E868)-INDEX('PTRM input'!$G$277:$P$326,A7offset,$E868))*OFFSET($F$7,0,$E868))-SUM($G868:AH868),(((INDEX('PTRM input'!$G$385:$P$434,A7offset,$E868)-INDEX('PTRM input'!$G$277:$P$326,A7offset,$E868))*OFFSET($F$7,0,$E868))-SUM($G868:AH868))*(OFFSET('PTRM input'!$G$477,0,$E868-1)/A7taxstdlife))))</f>
        <v>0</v>
      </c>
      <c r="AJ868" s="251">
        <f ca="1">IF(A7taxstdlife="n/a","n/a",IF(A7taxstdlife="",0,IF(AJ$3&gt;(A7stdlife+$E868),((INDEX('PTRM input'!$G$385:$P$434,A7offset,$E868)-INDEX('PTRM input'!$G$277:$P$326,A7offset,$E868))*OFFSET($F$7,0,$E868))-SUM($G868:AI868),(((INDEX('PTRM input'!$G$385:$P$434,A7offset,$E868)-INDEX('PTRM input'!$G$277:$P$326,A7offset,$E868))*OFFSET($F$7,0,$E868))-SUM($G868:AI868))*(OFFSET('PTRM input'!$G$477,0,$E868-1)/A7taxstdlife))))</f>
        <v>0</v>
      </c>
      <c r="AK868" s="251">
        <f ca="1">IF(A7taxstdlife="n/a","n/a",IF(A7taxstdlife="",0,IF(AK$3&gt;(A7stdlife+$E868),((INDEX('PTRM input'!$G$385:$P$434,A7offset,$E868)-INDEX('PTRM input'!$G$277:$P$326,A7offset,$E868))*OFFSET($F$7,0,$E868))-SUM($G868:AJ868),(((INDEX('PTRM input'!$G$385:$P$434,A7offset,$E868)-INDEX('PTRM input'!$G$277:$P$326,A7offset,$E868))*OFFSET($F$7,0,$E868))-SUM($G868:AJ868))*(OFFSET('PTRM input'!$G$477,0,$E868-1)/A7taxstdlife))))</f>
        <v>0</v>
      </c>
      <c r="AL868" s="251">
        <f ca="1">IF(A7taxstdlife="n/a","n/a",IF(A7taxstdlife="",0,IF(AL$3&gt;(A7stdlife+$E868),((INDEX('PTRM input'!$G$385:$P$434,A7offset,$E868)-INDEX('PTRM input'!$G$277:$P$326,A7offset,$E868))*OFFSET($F$7,0,$E868))-SUM($G868:AK868),(((INDEX('PTRM input'!$G$385:$P$434,A7offset,$E868)-INDEX('PTRM input'!$G$277:$P$326,A7offset,$E868))*OFFSET($F$7,0,$E868))-SUM($G868:AK868))*(OFFSET('PTRM input'!$G$477,0,$E868-1)/A7taxstdlife))))</f>
        <v>0</v>
      </c>
      <c r="AM868" s="251">
        <f ca="1">IF(A7taxstdlife="n/a","n/a",IF(A7taxstdlife="",0,IF(AM$3&gt;(A7stdlife+$E868),((INDEX('PTRM input'!$G$385:$P$434,A7offset,$E868)-INDEX('PTRM input'!$G$277:$P$326,A7offset,$E868))*OFFSET($F$7,0,$E868))-SUM($G868:AL868),(((INDEX('PTRM input'!$G$385:$P$434,A7offset,$E868)-INDEX('PTRM input'!$G$277:$P$326,A7offset,$E868))*OFFSET($F$7,0,$E868))-SUM($G868:AL868))*(OFFSET('PTRM input'!$G$477,0,$E868-1)/A7taxstdlife))))</f>
        <v>0</v>
      </c>
      <c r="AN868" s="251">
        <f ca="1">IF(A7taxstdlife="n/a","n/a",IF(A7taxstdlife="",0,IF(AN$3&gt;(A7stdlife+$E868),((INDEX('PTRM input'!$G$385:$P$434,A7offset,$E868)-INDEX('PTRM input'!$G$277:$P$326,A7offset,$E868))*OFFSET($F$7,0,$E868))-SUM($G868:AM868),(((INDEX('PTRM input'!$G$385:$P$434,A7offset,$E868)-INDEX('PTRM input'!$G$277:$P$326,A7offset,$E868))*OFFSET($F$7,0,$E868))-SUM($G868:AM868))*(OFFSET('PTRM input'!$G$477,0,$E868-1)/A7taxstdlife))))</f>
        <v>0</v>
      </c>
      <c r="AO868" s="251">
        <f ca="1">IF(A7taxstdlife="n/a","n/a",IF(A7taxstdlife="",0,IF(AO$3&gt;(A7stdlife+$E868),((INDEX('PTRM input'!$G$385:$P$434,A7offset,$E868)-INDEX('PTRM input'!$G$277:$P$326,A7offset,$E868))*OFFSET($F$7,0,$E868))-SUM($G868:AN868),(((INDEX('PTRM input'!$G$385:$P$434,A7offset,$E868)-INDEX('PTRM input'!$G$277:$P$326,A7offset,$E868))*OFFSET($F$7,0,$E868))-SUM($G868:AN868))*(OFFSET('PTRM input'!$G$477,0,$E868-1)/A7taxstdlife))))</f>
        <v>0</v>
      </c>
      <c r="AP868" s="251">
        <f ca="1">IF(A7taxstdlife="n/a","n/a",IF(A7taxstdlife="",0,IF(AP$3&gt;(A7stdlife+$E868),((INDEX('PTRM input'!$G$385:$P$434,A7offset,$E868)-INDEX('PTRM input'!$G$277:$P$326,A7offset,$E868))*OFFSET($F$7,0,$E868))-SUM($G868:AO868),(((INDEX('PTRM input'!$G$385:$P$434,A7offset,$E868)-INDEX('PTRM input'!$G$277:$P$326,A7offset,$E868))*OFFSET($F$7,0,$E868))-SUM($G868:AO868))*(OFFSET('PTRM input'!$G$477,0,$E868-1)/A7taxstdlife))))</f>
        <v>0</v>
      </c>
      <c r="AQ868" s="251">
        <f ca="1">IF(A7taxstdlife="n/a","n/a",IF(A7taxstdlife="",0,IF(AQ$3&gt;(A7stdlife+$E868),((INDEX('PTRM input'!$G$385:$P$434,A7offset,$E868)-INDEX('PTRM input'!$G$277:$P$326,A7offset,$E868))*OFFSET($F$7,0,$E868))-SUM($G868:AP868),(((INDEX('PTRM input'!$G$385:$P$434,A7offset,$E868)-INDEX('PTRM input'!$G$277:$P$326,A7offset,$E868))*OFFSET($F$7,0,$E868))-SUM($G868:AP868))*(OFFSET('PTRM input'!$G$477,0,$E868-1)/A7taxstdlife))))</f>
        <v>0</v>
      </c>
      <c r="AR868" s="251">
        <f ca="1">IF(A7taxstdlife="n/a","n/a",IF(A7taxstdlife="",0,IF(AR$3&gt;(A7stdlife+$E868),((INDEX('PTRM input'!$G$385:$P$434,A7offset,$E868)-INDEX('PTRM input'!$G$277:$P$326,A7offset,$E868))*OFFSET($F$7,0,$E868))-SUM($G868:AQ868),(((INDEX('PTRM input'!$G$385:$P$434,A7offset,$E868)-INDEX('PTRM input'!$G$277:$P$326,A7offset,$E868))*OFFSET($F$7,0,$E868))-SUM($G868:AQ868))*(OFFSET('PTRM input'!$G$477,0,$E868-1)/A7taxstdlife))))</f>
        <v>0</v>
      </c>
      <c r="AS868" s="251">
        <f ca="1">IF(A7taxstdlife="n/a","n/a",IF(A7taxstdlife="",0,IF(AS$3&gt;(A7stdlife+$E868),((INDEX('PTRM input'!$G$385:$P$434,A7offset,$E868)-INDEX('PTRM input'!$G$277:$P$326,A7offset,$E868))*OFFSET($F$7,0,$E868))-SUM($G868:AR868),(((INDEX('PTRM input'!$G$385:$P$434,A7offset,$E868)-INDEX('PTRM input'!$G$277:$P$326,A7offset,$E868))*OFFSET($F$7,0,$E868))-SUM($G868:AR868))*(OFFSET('PTRM input'!$G$477,0,$E868-1)/A7taxstdlife))))</f>
        <v>0</v>
      </c>
      <c r="AT868" s="251">
        <f ca="1">IF(A7taxstdlife="n/a","n/a",IF(A7taxstdlife="",0,IF(AT$3&gt;(A7stdlife+$E868),((INDEX('PTRM input'!$G$385:$P$434,A7offset,$E868)-INDEX('PTRM input'!$G$277:$P$326,A7offset,$E868))*OFFSET($F$7,0,$E868))-SUM($G868:AS868),(((INDEX('PTRM input'!$G$385:$P$434,A7offset,$E868)-INDEX('PTRM input'!$G$277:$P$326,A7offset,$E868))*OFFSET($F$7,0,$E868))-SUM($G868:AS868))*(OFFSET('PTRM input'!$G$477,0,$E868-1)/A7taxstdlife))))</f>
        <v>0</v>
      </c>
      <c r="AU868" s="251">
        <f ca="1">IF(A7taxstdlife="n/a","n/a",IF(A7taxstdlife="",0,IF(AU$3&gt;(A7stdlife+$E868),((INDEX('PTRM input'!$G$385:$P$434,A7offset,$E868)-INDEX('PTRM input'!$G$277:$P$326,A7offset,$E868))*OFFSET($F$7,0,$E868))-SUM($G868:AT868),(((INDEX('PTRM input'!$G$385:$P$434,A7offset,$E868)-INDEX('PTRM input'!$G$277:$P$326,A7offset,$E868))*OFFSET($F$7,0,$E868))-SUM($G868:AT868))*(OFFSET('PTRM input'!$G$477,0,$E868-1)/A7taxstdlife))))</f>
        <v>0</v>
      </c>
      <c r="AV868" s="251">
        <f ca="1">IF(A7taxstdlife="n/a","n/a",IF(A7taxstdlife="",0,IF(AV$3&gt;(A7stdlife+$E868),((INDEX('PTRM input'!$G$385:$P$434,A7offset,$E868)-INDEX('PTRM input'!$G$277:$P$326,A7offset,$E868))*OFFSET($F$7,0,$E868))-SUM($G868:AU868),(((INDEX('PTRM input'!$G$385:$P$434,A7offset,$E868)-INDEX('PTRM input'!$G$277:$P$326,A7offset,$E868))*OFFSET($F$7,0,$E868))-SUM($G868:AU868))*(OFFSET('PTRM input'!$G$477,0,$E868-1)/A7taxstdlife))))</f>
        <v>0</v>
      </c>
      <c r="AW868" s="251">
        <f ca="1">IF(A7taxstdlife="n/a","n/a",IF(A7taxstdlife="",0,IF(AW$3&gt;(A7stdlife+$E868),((INDEX('PTRM input'!$G$385:$P$434,A7offset,$E868)-INDEX('PTRM input'!$G$277:$P$326,A7offset,$E868))*OFFSET($F$7,0,$E868))-SUM($G868:AV868),(((INDEX('PTRM input'!$G$385:$P$434,A7offset,$E868)-INDEX('PTRM input'!$G$277:$P$326,A7offset,$E868))*OFFSET($F$7,0,$E868))-SUM($G868:AV868))*(OFFSET('PTRM input'!$G$477,0,$E868-1)/A7taxstdlife))))</f>
        <v>0</v>
      </c>
      <c r="AX868" s="251">
        <f ca="1">IF(A7taxstdlife="n/a","n/a",IF(A7taxstdlife="",0,IF(AX$3&gt;(A7stdlife+$E868),((INDEX('PTRM input'!$G$385:$P$434,A7offset,$E868)-INDEX('PTRM input'!$G$277:$P$326,A7offset,$E868))*OFFSET($F$7,0,$E868))-SUM($G868:AW868),(((INDEX('PTRM input'!$G$385:$P$434,A7offset,$E868)-INDEX('PTRM input'!$G$277:$P$326,A7offset,$E868))*OFFSET($F$7,0,$E868))-SUM($G868:AW868))*(OFFSET('PTRM input'!$G$477,0,$E868-1)/A7taxstdlife))))</f>
        <v>0</v>
      </c>
      <c r="AY868" s="251">
        <f ca="1">IF(A7taxstdlife="n/a","n/a",IF(A7taxstdlife="",0,IF(AY$3&gt;(A7stdlife+$E868),((INDEX('PTRM input'!$G$385:$P$434,A7offset,$E868)-INDEX('PTRM input'!$G$277:$P$326,A7offset,$E868))*OFFSET($F$7,0,$E868))-SUM($G868:AX868),(((INDEX('PTRM input'!$G$385:$P$434,A7offset,$E868)-INDEX('PTRM input'!$G$277:$P$326,A7offset,$E868))*OFFSET($F$7,0,$E868))-SUM($G868:AX868))*(OFFSET('PTRM input'!$G$477,0,$E868-1)/A7taxstdlife))))</f>
        <v>0</v>
      </c>
      <c r="AZ868" s="251">
        <f ca="1">IF(A7taxstdlife="n/a","n/a",IF(A7taxstdlife="",0,IF(AZ$3&gt;(A7stdlife+$E868),((INDEX('PTRM input'!$G$385:$P$434,A7offset,$E868)-INDEX('PTRM input'!$G$277:$P$326,A7offset,$E868))*OFFSET($F$7,0,$E868))-SUM($G868:AY868),(((INDEX('PTRM input'!$G$385:$P$434,A7offset,$E868)-INDEX('PTRM input'!$G$277:$P$326,A7offset,$E868))*OFFSET($F$7,0,$E868))-SUM($G868:AY868))*(OFFSET('PTRM input'!$G$477,0,$E868-1)/A7taxstdlife))))</f>
        <v>0</v>
      </c>
      <c r="BA868" s="251">
        <f ca="1">IF(A7taxstdlife="n/a","n/a",IF(A7taxstdlife="",0,IF(BA$3&gt;(A7stdlife+$E868),((INDEX('PTRM input'!$G$385:$P$434,A7offset,$E868)-INDEX('PTRM input'!$G$277:$P$326,A7offset,$E868))*OFFSET($F$7,0,$E868))-SUM($G868:AZ868),(((INDEX('PTRM input'!$G$385:$P$434,A7offset,$E868)-INDEX('PTRM input'!$G$277:$P$326,A7offset,$E868))*OFFSET($F$7,0,$E868))-SUM($G868:AZ868))*(OFFSET('PTRM input'!$G$477,0,$E868-1)/A7taxstdlife))))</f>
        <v>0</v>
      </c>
      <c r="BB868" s="251">
        <f ca="1">IF(A7taxstdlife="n/a","n/a",IF(A7taxstdlife="",0,IF(BB$3&gt;(A7stdlife+$E868),((INDEX('PTRM input'!$G$385:$P$434,A7offset,$E868)-INDEX('PTRM input'!$G$277:$P$326,A7offset,$E868))*OFFSET($F$7,0,$E868))-SUM($G868:BA868),(((INDEX('PTRM input'!$G$385:$P$434,A7offset,$E868)-INDEX('PTRM input'!$G$277:$P$326,A7offset,$E868))*OFFSET($F$7,0,$E868))-SUM($G868:BA868))*(OFFSET('PTRM input'!$G$477,0,$E868-1)/A7taxstdlife))))</f>
        <v>0</v>
      </c>
      <c r="BC868" s="251">
        <f ca="1">IF(A7taxstdlife="n/a","n/a",IF(A7taxstdlife="",0,IF(BC$3&gt;(A7stdlife+$E868),((INDEX('PTRM input'!$G$385:$P$434,A7offset,$E868)-INDEX('PTRM input'!$G$277:$P$326,A7offset,$E868))*OFFSET($F$7,0,$E868))-SUM($G868:BB868),(((INDEX('PTRM input'!$G$385:$P$434,A7offset,$E868)-INDEX('PTRM input'!$G$277:$P$326,A7offset,$E868))*OFFSET($F$7,0,$E868))-SUM($G868:BB868))*(OFFSET('PTRM input'!$G$477,0,$E868-1)/A7taxstdlife))))</f>
        <v>0</v>
      </c>
      <c r="BD868" s="251">
        <f ca="1">IF(A7taxstdlife="n/a","n/a",IF(A7taxstdlife="",0,IF(BD$3&gt;(A7stdlife+$E868),((INDEX('PTRM input'!$G$385:$P$434,A7offset,$E868)-INDEX('PTRM input'!$G$277:$P$326,A7offset,$E868))*OFFSET($F$7,0,$E868))-SUM($G868:BC868),(((INDEX('PTRM input'!$G$385:$P$434,A7offset,$E868)-INDEX('PTRM input'!$G$277:$P$326,A7offset,$E868))*OFFSET($F$7,0,$E868))-SUM($G868:BC868))*(OFFSET('PTRM input'!$G$477,0,$E868-1)/A7taxstdlife))))</f>
        <v>0</v>
      </c>
      <c r="BE868" s="251">
        <f ca="1">IF(A7taxstdlife="n/a","n/a",IF(A7taxstdlife="",0,IF(BE$3&gt;(A7stdlife+$E868),((INDEX('PTRM input'!$G$385:$P$434,A7offset,$E868)-INDEX('PTRM input'!$G$277:$P$326,A7offset,$E868))*OFFSET($F$7,0,$E868))-SUM($G868:BD868),(((INDEX('PTRM input'!$G$385:$P$434,A7offset,$E868)-INDEX('PTRM input'!$G$277:$P$326,A7offset,$E868))*OFFSET($F$7,0,$E868))-SUM($G868:BD868))*(OFFSET('PTRM input'!$G$477,0,$E868-1)/A7taxstdlife))))</f>
        <v>0</v>
      </c>
      <c r="BF868" s="251">
        <f ca="1">IF(A7taxstdlife="n/a","n/a",IF(A7taxstdlife="",0,IF(BF$3&gt;(A7stdlife+$E868),((INDEX('PTRM input'!$G$385:$P$434,A7offset,$E868)-INDEX('PTRM input'!$G$277:$P$326,A7offset,$E868))*OFFSET($F$7,0,$E868))-SUM($G868:BE868),(((INDEX('PTRM input'!$G$385:$P$434,A7offset,$E868)-INDEX('PTRM input'!$G$277:$P$326,A7offset,$E868))*OFFSET($F$7,0,$E868))-SUM($G868:BE868))*(OFFSET('PTRM input'!$G$477,0,$E868-1)/A7taxstdlife))))</f>
        <v>0</v>
      </c>
      <c r="BG868" s="251">
        <f ca="1">IF(A7taxstdlife="n/a","n/a",IF(A7taxstdlife="",0,IF(BG$3&gt;(A7stdlife+$E868),((INDEX('PTRM input'!$G$385:$P$434,A7offset,$E868)-INDEX('PTRM input'!$G$277:$P$326,A7offset,$E868))*OFFSET($F$7,0,$E868))-SUM($G868:BF868),(((INDEX('PTRM input'!$G$385:$P$434,A7offset,$E868)-INDEX('PTRM input'!$G$277:$P$326,A7offset,$E868))*OFFSET($F$7,0,$E868))-SUM($G868:BF868))*(OFFSET('PTRM input'!$G$477,0,$E868-1)/A7taxstdlife))))</f>
        <v>0</v>
      </c>
      <c r="BH868" s="251">
        <f ca="1">IF(A7taxstdlife="n/a","n/a",IF(A7taxstdlife="",0,IF(BH$3&gt;(A7stdlife+$E868),((INDEX('PTRM input'!$G$385:$P$434,A7offset,$E868)-INDEX('PTRM input'!$G$277:$P$326,A7offset,$E868))*OFFSET($F$7,0,$E868))-SUM($G868:BG868),(((INDEX('PTRM input'!$G$385:$P$434,A7offset,$E868)-INDEX('PTRM input'!$G$277:$P$326,A7offset,$E868))*OFFSET($F$7,0,$E868))-SUM($G868:BG868))*(OFFSET('PTRM input'!$G$477,0,$E868-1)/A7taxstdlife))))</f>
        <v>0</v>
      </c>
      <c r="BI868" s="251">
        <f ca="1">IF(A7taxstdlife="n/a","n/a",IF(A7taxstdlife="",0,IF(BI$3&gt;(A7stdlife+$E868),((INDEX('PTRM input'!$G$385:$P$434,A7offset,$E868)-INDEX('PTRM input'!$G$277:$P$326,A7offset,$E868))*OFFSET($F$7,0,$E868))-SUM($G868:BH868),(((INDEX('PTRM input'!$G$385:$P$434,A7offset,$E868)-INDEX('PTRM input'!$G$277:$P$326,A7offset,$E868))*OFFSET($F$7,0,$E868))-SUM($G868:BH868))*(OFFSET('PTRM input'!$G$477,0,$E868-1)/A7taxstdlife))))</f>
        <v>0</v>
      </c>
      <c r="BJ868" s="116"/>
      <c r="BK868" s="116"/>
      <c r="BL868" s="116"/>
      <c r="BM868" s="116"/>
    </row>
    <row r="869" spans="1:65" ht="12.75" hidden="1" customHeight="1" outlineLevel="2">
      <c r="A869" s="366"/>
      <c r="B869" s="19"/>
      <c r="C869" s="18"/>
      <c r="D869" s="760"/>
      <c r="E869" s="87">
        <v>10</v>
      </c>
      <c r="F869" s="356"/>
      <c r="G869" s="434"/>
      <c r="H869" s="435"/>
      <c r="I869" s="435"/>
      <c r="J869" s="435"/>
      <c r="K869" s="435"/>
      <c r="L869" s="435"/>
      <c r="M869" s="435"/>
      <c r="N869" s="435"/>
      <c r="O869" s="435"/>
      <c r="P869" s="619"/>
      <c r="Q869" s="251">
        <f ca="1">IF(A7taxstdlife="n/a","n/a",IF(A7taxstdlife="",0,IF(Q$3&gt;(A7stdlife+$E869),((INDEX('PTRM input'!$G$385:$P$434,A7offset,$E869)-INDEX('PTRM input'!$G$277:$P$326,A7offset,$E869))*OFFSET($F$7,0,$E869))-SUM($G869:P869),(((INDEX('PTRM input'!$G$385:$P$434,A7offset,$E869)-INDEX('PTRM input'!$G$277:$P$326,A7offset,$E869))*OFFSET($F$7,0,$E869))-SUM($G869:P869))*(OFFSET('PTRM input'!$G$477,0,$E869-1)/A7taxstdlife))))</f>
        <v>0</v>
      </c>
      <c r="R869" s="251">
        <f ca="1">IF(A7taxstdlife="n/a","n/a",IF(A7taxstdlife="",0,IF(R$3&gt;(A7stdlife+$E869),((INDEX('PTRM input'!$G$385:$P$434,A7offset,$E869)-INDEX('PTRM input'!$G$277:$P$326,A7offset,$E869))*OFFSET($F$7,0,$E869))-SUM($G869:Q869),(((INDEX('PTRM input'!$G$385:$P$434,A7offset,$E869)-INDEX('PTRM input'!$G$277:$P$326,A7offset,$E869))*OFFSET($F$7,0,$E869))-SUM($G869:Q869))*(OFFSET('PTRM input'!$G$477,0,$E869-1)/A7taxstdlife))))</f>
        <v>0</v>
      </c>
      <c r="S869" s="251">
        <f ca="1">IF(A7taxstdlife="n/a","n/a",IF(A7taxstdlife="",0,IF(S$3&gt;(A7stdlife+$E869),((INDEX('PTRM input'!$G$385:$P$434,A7offset,$E869)-INDEX('PTRM input'!$G$277:$P$326,A7offset,$E869))*OFFSET($F$7,0,$E869))-SUM($G869:R869),(((INDEX('PTRM input'!$G$385:$P$434,A7offset,$E869)-INDEX('PTRM input'!$G$277:$P$326,A7offset,$E869))*OFFSET($F$7,0,$E869))-SUM($G869:R869))*(OFFSET('PTRM input'!$G$477,0,$E869-1)/A7taxstdlife))))</f>
        <v>0</v>
      </c>
      <c r="T869" s="251">
        <f ca="1">IF(A7taxstdlife="n/a","n/a",IF(A7taxstdlife="",0,IF(T$3&gt;(A7stdlife+$E869),((INDEX('PTRM input'!$G$385:$P$434,A7offset,$E869)-INDEX('PTRM input'!$G$277:$P$326,A7offset,$E869))*OFFSET($F$7,0,$E869))-SUM($G869:S869),(((INDEX('PTRM input'!$G$385:$P$434,A7offset,$E869)-INDEX('PTRM input'!$G$277:$P$326,A7offset,$E869))*OFFSET($F$7,0,$E869))-SUM($G869:S869))*(OFFSET('PTRM input'!$G$477,0,$E869-1)/A7taxstdlife))))</f>
        <v>0</v>
      </c>
      <c r="U869" s="251">
        <f ca="1">IF(A7taxstdlife="n/a","n/a",IF(A7taxstdlife="",0,IF(U$3&gt;(A7stdlife+$E869),((INDEX('PTRM input'!$G$385:$P$434,A7offset,$E869)-INDEX('PTRM input'!$G$277:$P$326,A7offset,$E869))*OFFSET($F$7,0,$E869))-SUM($G869:T869),(((INDEX('PTRM input'!$G$385:$P$434,A7offset,$E869)-INDEX('PTRM input'!$G$277:$P$326,A7offset,$E869))*OFFSET($F$7,0,$E869))-SUM($G869:T869))*(OFFSET('PTRM input'!$G$477,0,$E869-1)/A7taxstdlife))))</f>
        <v>0</v>
      </c>
      <c r="V869" s="251">
        <f ca="1">IF(A7taxstdlife="n/a","n/a",IF(A7taxstdlife="",0,IF(V$3&gt;(A7stdlife+$E869),((INDEX('PTRM input'!$G$385:$P$434,A7offset,$E869)-INDEX('PTRM input'!$G$277:$P$326,A7offset,$E869))*OFFSET($F$7,0,$E869))-SUM($G869:U869),(((INDEX('PTRM input'!$G$385:$P$434,A7offset,$E869)-INDEX('PTRM input'!$G$277:$P$326,A7offset,$E869))*OFFSET($F$7,0,$E869))-SUM($G869:U869))*(OFFSET('PTRM input'!$G$477,0,$E869-1)/A7taxstdlife))))</f>
        <v>0</v>
      </c>
      <c r="W869" s="251">
        <f ca="1">IF(A7taxstdlife="n/a","n/a",IF(A7taxstdlife="",0,IF(W$3&gt;(A7stdlife+$E869),((INDEX('PTRM input'!$G$385:$P$434,A7offset,$E869)-INDEX('PTRM input'!$G$277:$P$326,A7offset,$E869))*OFFSET($F$7,0,$E869))-SUM($G869:V869),(((INDEX('PTRM input'!$G$385:$P$434,A7offset,$E869)-INDEX('PTRM input'!$G$277:$P$326,A7offset,$E869))*OFFSET($F$7,0,$E869))-SUM($G869:V869))*(OFFSET('PTRM input'!$G$477,0,$E869-1)/A7taxstdlife))))</f>
        <v>0</v>
      </c>
      <c r="X869" s="251">
        <f ca="1">IF(A7taxstdlife="n/a","n/a",IF(A7taxstdlife="",0,IF(X$3&gt;(A7stdlife+$E869),((INDEX('PTRM input'!$G$385:$P$434,A7offset,$E869)-INDEX('PTRM input'!$G$277:$P$326,A7offset,$E869))*OFFSET($F$7,0,$E869))-SUM($G869:W869),(((INDEX('PTRM input'!$G$385:$P$434,A7offset,$E869)-INDEX('PTRM input'!$G$277:$P$326,A7offset,$E869))*OFFSET($F$7,0,$E869))-SUM($G869:W869))*(OFFSET('PTRM input'!$G$477,0,$E869-1)/A7taxstdlife))))</f>
        <v>0</v>
      </c>
      <c r="Y869" s="251">
        <f ca="1">IF(A7taxstdlife="n/a","n/a",IF(A7taxstdlife="",0,IF(Y$3&gt;(A7stdlife+$E869),((INDEX('PTRM input'!$G$385:$P$434,A7offset,$E869)-INDEX('PTRM input'!$G$277:$P$326,A7offset,$E869))*OFFSET($F$7,0,$E869))-SUM($G869:X869),(((INDEX('PTRM input'!$G$385:$P$434,A7offset,$E869)-INDEX('PTRM input'!$G$277:$P$326,A7offset,$E869))*OFFSET($F$7,0,$E869))-SUM($G869:X869))*(OFFSET('PTRM input'!$G$477,0,$E869-1)/A7taxstdlife))))</f>
        <v>0</v>
      </c>
      <c r="Z869" s="251">
        <f ca="1">IF(A7taxstdlife="n/a","n/a",IF(A7taxstdlife="",0,IF(Z$3&gt;(A7stdlife+$E869),((INDEX('PTRM input'!$G$385:$P$434,A7offset,$E869)-INDEX('PTRM input'!$G$277:$P$326,A7offset,$E869))*OFFSET($F$7,0,$E869))-SUM($G869:Y869),(((INDEX('PTRM input'!$G$385:$P$434,A7offset,$E869)-INDEX('PTRM input'!$G$277:$P$326,A7offset,$E869))*OFFSET($F$7,0,$E869))-SUM($G869:Y869))*(OFFSET('PTRM input'!$G$477,0,$E869-1)/A7taxstdlife))))</f>
        <v>0</v>
      </c>
      <c r="AA869" s="251">
        <f ca="1">IF(A7taxstdlife="n/a","n/a",IF(A7taxstdlife="",0,IF(AA$3&gt;(A7stdlife+$E869),((INDEX('PTRM input'!$G$385:$P$434,A7offset,$E869)-INDEX('PTRM input'!$G$277:$P$326,A7offset,$E869))*OFFSET($F$7,0,$E869))-SUM($G869:Z869),(((INDEX('PTRM input'!$G$385:$P$434,A7offset,$E869)-INDEX('PTRM input'!$G$277:$P$326,A7offset,$E869))*OFFSET($F$7,0,$E869))-SUM($G869:Z869))*(OFFSET('PTRM input'!$G$477,0,$E869-1)/A7taxstdlife))))</f>
        <v>0</v>
      </c>
      <c r="AB869" s="251">
        <f ca="1">IF(A7taxstdlife="n/a","n/a",IF(A7taxstdlife="",0,IF(AB$3&gt;(A7stdlife+$E869),((INDEX('PTRM input'!$G$385:$P$434,A7offset,$E869)-INDEX('PTRM input'!$G$277:$P$326,A7offset,$E869))*OFFSET($F$7,0,$E869))-SUM($G869:AA869),(((INDEX('PTRM input'!$G$385:$P$434,A7offset,$E869)-INDEX('PTRM input'!$G$277:$P$326,A7offset,$E869))*OFFSET($F$7,0,$E869))-SUM($G869:AA869))*(OFFSET('PTRM input'!$G$477,0,$E869-1)/A7taxstdlife))))</f>
        <v>0</v>
      </c>
      <c r="AC869" s="251">
        <f ca="1">IF(A7taxstdlife="n/a","n/a",IF(A7taxstdlife="",0,IF(AC$3&gt;(A7stdlife+$E869),((INDEX('PTRM input'!$G$385:$P$434,A7offset,$E869)-INDEX('PTRM input'!$G$277:$P$326,A7offset,$E869))*OFFSET($F$7,0,$E869))-SUM($G869:AB869),(((INDEX('PTRM input'!$G$385:$P$434,A7offset,$E869)-INDEX('PTRM input'!$G$277:$P$326,A7offset,$E869))*OFFSET($F$7,0,$E869))-SUM($G869:AB869))*(OFFSET('PTRM input'!$G$477,0,$E869-1)/A7taxstdlife))))</f>
        <v>0</v>
      </c>
      <c r="AD869" s="251">
        <f ca="1">IF(A7taxstdlife="n/a","n/a",IF(A7taxstdlife="",0,IF(AD$3&gt;(A7stdlife+$E869),((INDEX('PTRM input'!$G$385:$P$434,A7offset,$E869)-INDEX('PTRM input'!$G$277:$P$326,A7offset,$E869))*OFFSET($F$7,0,$E869))-SUM($G869:AC869),(((INDEX('PTRM input'!$G$385:$P$434,A7offset,$E869)-INDEX('PTRM input'!$G$277:$P$326,A7offset,$E869))*OFFSET($F$7,0,$E869))-SUM($G869:AC869))*(OFFSET('PTRM input'!$G$477,0,$E869-1)/A7taxstdlife))))</f>
        <v>0</v>
      </c>
      <c r="AE869" s="251">
        <f ca="1">IF(A7taxstdlife="n/a","n/a",IF(A7taxstdlife="",0,IF(AE$3&gt;(A7stdlife+$E869),((INDEX('PTRM input'!$G$385:$P$434,A7offset,$E869)-INDEX('PTRM input'!$G$277:$P$326,A7offset,$E869))*OFFSET($F$7,0,$E869))-SUM($G869:AD869),(((INDEX('PTRM input'!$G$385:$P$434,A7offset,$E869)-INDEX('PTRM input'!$G$277:$P$326,A7offset,$E869))*OFFSET($F$7,0,$E869))-SUM($G869:AD869))*(OFFSET('PTRM input'!$G$477,0,$E869-1)/A7taxstdlife))))</f>
        <v>0</v>
      </c>
      <c r="AF869" s="251">
        <f ca="1">IF(A7taxstdlife="n/a","n/a",IF(A7taxstdlife="",0,IF(AF$3&gt;(A7stdlife+$E869),((INDEX('PTRM input'!$G$385:$P$434,A7offset,$E869)-INDEX('PTRM input'!$G$277:$P$326,A7offset,$E869))*OFFSET($F$7,0,$E869))-SUM($G869:AE869),(((INDEX('PTRM input'!$G$385:$P$434,A7offset,$E869)-INDEX('PTRM input'!$G$277:$P$326,A7offset,$E869))*OFFSET($F$7,0,$E869))-SUM($G869:AE869))*(OFFSET('PTRM input'!$G$477,0,$E869-1)/A7taxstdlife))))</f>
        <v>0</v>
      </c>
      <c r="AG869" s="251">
        <f ca="1">IF(A7taxstdlife="n/a","n/a",IF(A7taxstdlife="",0,IF(AG$3&gt;(A7stdlife+$E869),((INDEX('PTRM input'!$G$385:$P$434,A7offset,$E869)-INDEX('PTRM input'!$G$277:$P$326,A7offset,$E869))*OFFSET($F$7,0,$E869))-SUM($G869:AF869),(((INDEX('PTRM input'!$G$385:$P$434,A7offset,$E869)-INDEX('PTRM input'!$G$277:$P$326,A7offset,$E869))*OFFSET($F$7,0,$E869))-SUM($G869:AF869))*(OFFSET('PTRM input'!$G$477,0,$E869-1)/A7taxstdlife))))</f>
        <v>0</v>
      </c>
      <c r="AH869" s="251">
        <f ca="1">IF(A7taxstdlife="n/a","n/a",IF(A7taxstdlife="",0,IF(AH$3&gt;(A7stdlife+$E869),((INDEX('PTRM input'!$G$385:$P$434,A7offset,$E869)-INDEX('PTRM input'!$G$277:$P$326,A7offset,$E869))*OFFSET($F$7,0,$E869))-SUM($G869:AG869),(((INDEX('PTRM input'!$G$385:$P$434,A7offset,$E869)-INDEX('PTRM input'!$G$277:$P$326,A7offset,$E869))*OFFSET($F$7,0,$E869))-SUM($G869:AG869))*(OFFSET('PTRM input'!$G$477,0,$E869-1)/A7taxstdlife))))</f>
        <v>0</v>
      </c>
      <c r="AI869" s="251">
        <f ca="1">IF(A7taxstdlife="n/a","n/a",IF(A7taxstdlife="",0,IF(AI$3&gt;(A7stdlife+$E869),((INDEX('PTRM input'!$G$385:$P$434,A7offset,$E869)-INDEX('PTRM input'!$G$277:$P$326,A7offset,$E869))*OFFSET($F$7,0,$E869))-SUM($G869:AH869),(((INDEX('PTRM input'!$G$385:$P$434,A7offset,$E869)-INDEX('PTRM input'!$G$277:$P$326,A7offset,$E869))*OFFSET($F$7,0,$E869))-SUM($G869:AH869))*(OFFSET('PTRM input'!$G$477,0,$E869-1)/A7taxstdlife))))</f>
        <v>0</v>
      </c>
      <c r="AJ869" s="251">
        <f ca="1">IF(A7taxstdlife="n/a","n/a",IF(A7taxstdlife="",0,IF(AJ$3&gt;(A7stdlife+$E869),((INDEX('PTRM input'!$G$385:$P$434,A7offset,$E869)-INDEX('PTRM input'!$G$277:$P$326,A7offset,$E869))*OFFSET($F$7,0,$E869))-SUM($G869:AI869),(((INDEX('PTRM input'!$G$385:$P$434,A7offset,$E869)-INDEX('PTRM input'!$G$277:$P$326,A7offset,$E869))*OFFSET($F$7,0,$E869))-SUM($G869:AI869))*(OFFSET('PTRM input'!$G$477,0,$E869-1)/A7taxstdlife))))</f>
        <v>0</v>
      </c>
      <c r="AK869" s="251">
        <f ca="1">IF(A7taxstdlife="n/a","n/a",IF(A7taxstdlife="",0,IF(AK$3&gt;(A7stdlife+$E869),((INDEX('PTRM input'!$G$385:$P$434,A7offset,$E869)-INDEX('PTRM input'!$G$277:$P$326,A7offset,$E869))*OFFSET($F$7,0,$E869))-SUM($G869:AJ869),(((INDEX('PTRM input'!$G$385:$P$434,A7offset,$E869)-INDEX('PTRM input'!$G$277:$P$326,A7offset,$E869))*OFFSET($F$7,0,$E869))-SUM($G869:AJ869))*(OFFSET('PTRM input'!$G$477,0,$E869-1)/A7taxstdlife))))</f>
        <v>0</v>
      </c>
      <c r="AL869" s="251">
        <f ca="1">IF(A7taxstdlife="n/a","n/a",IF(A7taxstdlife="",0,IF(AL$3&gt;(A7stdlife+$E869),((INDEX('PTRM input'!$G$385:$P$434,A7offset,$E869)-INDEX('PTRM input'!$G$277:$P$326,A7offset,$E869))*OFFSET($F$7,0,$E869))-SUM($G869:AK869),(((INDEX('PTRM input'!$G$385:$P$434,A7offset,$E869)-INDEX('PTRM input'!$G$277:$P$326,A7offset,$E869))*OFFSET($F$7,0,$E869))-SUM($G869:AK869))*(OFFSET('PTRM input'!$G$477,0,$E869-1)/A7taxstdlife))))</f>
        <v>0</v>
      </c>
      <c r="AM869" s="251">
        <f ca="1">IF(A7taxstdlife="n/a","n/a",IF(A7taxstdlife="",0,IF(AM$3&gt;(A7stdlife+$E869),((INDEX('PTRM input'!$G$385:$P$434,A7offset,$E869)-INDEX('PTRM input'!$G$277:$P$326,A7offset,$E869))*OFFSET($F$7,0,$E869))-SUM($G869:AL869),(((INDEX('PTRM input'!$G$385:$P$434,A7offset,$E869)-INDEX('PTRM input'!$G$277:$P$326,A7offset,$E869))*OFFSET($F$7,0,$E869))-SUM($G869:AL869))*(OFFSET('PTRM input'!$G$477,0,$E869-1)/A7taxstdlife))))</f>
        <v>0</v>
      </c>
      <c r="AN869" s="251">
        <f ca="1">IF(A7taxstdlife="n/a","n/a",IF(A7taxstdlife="",0,IF(AN$3&gt;(A7stdlife+$E869),((INDEX('PTRM input'!$G$385:$P$434,A7offset,$E869)-INDEX('PTRM input'!$G$277:$P$326,A7offset,$E869))*OFFSET($F$7,0,$E869))-SUM($G869:AM869),(((INDEX('PTRM input'!$G$385:$P$434,A7offset,$E869)-INDEX('PTRM input'!$G$277:$P$326,A7offset,$E869))*OFFSET($F$7,0,$E869))-SUM($G869:AM869))*(OFFSET('PTRM input'!$G$477,0,$E869-1)/A7taxstdlife))))</f>
        <v>0</v>
      </c>
      <c r="AO869" s="251">
        <f ca="1">IF(A7taxstdlife="n/a","n/a",IF(A7taxstdlife="",0,IF(AO$3&gt;(A7stdlife+$E869),((INDEX('PTRM input'!$G$385:$P$434,A7offset,$E869)-INDEX('PTRM input'!$G$277:$P$326,A7offset,$E869))*OFFSET($F$7,0,$E869))-SUM($G869:AN869),(((INDEX('PTRM input'!$G$385:$P$434,A7offset,$E869)-INDEX('PTRM input'!$G$277:$P$326,A7offset,$E869))*OFFSET($F$7,0,$E869))-SUM($G869:AN869))*(OFFSET('PTRM input'!$G$477,0,$E869-1)/A7taxstdlife))))</f>
        <v>0</v>
      </c>
      <c r="AP869" s="251">
        <f ca="1">IF(A7taxstdlife="n/a","n/a",IF(A7taxstdlife="",0,IF(AP$3&gt;(A7stdlife+$E869),((INDEX('PTRM input'!$G$385:$P$434,A7offset,$E869)-INDEX('PTRM input'!$G$277:$P$326,A7offset,$E869))*OFFSET($F$7,0,$E869))-SUM($G869:AO869),(((INDEX('PTRM input'!$G$385:$P$434,A7offset,$E869)-INDEX('PTRM input'!$G$277:$P$326,A7offset,$E869))*OFFSET($F$7,0,$E869))-SUM($G869:AO869))*(OFFSET('PTRM input'!$G$477,0,$E869-1)/A7taxstdlife))))</f>
        <v>0</v>
      </c>
      <c r="AQ869" s="251">
        <f ca="1">IF(A7taxstdlife="n/a","n/a",IF(A7taxstdlife="",0,IF(AQ$3&gt;(A7stdlife+$E869),((INDEX('PTRM input'!$G$385:$P$434,A7offset,$E869)-INDEX('PTRM input'!$G$277:$P$326,A7offset,$E869))*OFFSET($F$7,0,$E869))-SUM($G869:AP869),(((INDEX('PTRM input'!$G$385:$P$434,A7offset,$E869)-INDEX('PTRM input'!$G$277:$P$326,A7offset,$E869))*OFFSET($F$7,0,$E869))-SUM($G869:AP869))*(OFFSET('PTRM input'!$G$477,0,$E869-1)/A7taxstdlife))))</f>
        <v>0</v>
      </c>
      <c r="AR869" s="251">
        <f ca="1">IF(A7taxstdlife="n/a","n/a",IF(A7taxstdlife="",0,IF(AR$3&gt;(A7stdlife+$E869),((INDEX('PTRM input'!$G$385:$P$434,A7offset,$E869)-INDEX('PTRM input'!$G$277:$P$326,A7offset,$E869))*OFFSET($F$7,0,$E869))-SUM($G869:AQ869),(((INDEX('PTRM input'!$G$385:$P$434,A7offset,$E869)-INDEX('PTRM input'!$G$277:$P$326,A7offset,$E869))*OFFSET($F$7,0,$E869))-SUM($G869:AQ869))*(OFFSET('PTRM input'!$G$477,0,$E869-1)/A7taxstdlife))))</f>
        <v>0</v>
      </c>
      <c r="AS869" s="251">
        <f ca="1">IF(A7taxstdlife="n/a","n/a",IF(A7taxstdlife="",0,IF(AS$3&gt;(A7stdlife+$E869),((INDEX('PTRM input'!$G$385:$P$434,A7offset,$E869)-INDEX('PTRM input'!$G$277:$P$326,A7offset,$E869))*OFFSET($F$7,0,$E869))-SUM($G869:AR869),(((INDEX('PTRM input'!$G$385:$P$434,A7offset,$E869)-INDEX('PTRM input'!$G$277:$P$326,A7offset,$E869))*OFFSET($F$7,0,$E869))-SUM($G869:AR869))*(OFFSET('PTRM input'!$G$477,0,$E869-1)/A7taxstdlife))))</f>
        <v>0</v>
      </c>
      <c r="AT869" s="251">
        <f ca="1">IF(A7taxstdlife="n/a","n/a",IF(A7taxstdlife="",0,IF(AT$3&gt;(A7stdlife+$E869),((INDEX('PTRM input'!$G$385:$P$434,A7offset,$E869)-INDEX('PTRM input'!$G$277:$P$326,A7offset,$E869))*OFFSET($F$7,0,$E869))-SUM($G869:AS869),(((INDEX('PTRM input'!$G$385:$P$434,A7offset,$E869)-INDEX('PTRM input'!$G$277:$P$326,A7offset,$E869))*OFFSET($F$7,0,$E869))-SUM($G869:AS869))*(OFFSET('PTRM input'!$G$477,0,$E869-1)/A7taxstdlife))))</f>
        <v>0</v>
      </c>
      <c r="AU869" s="251">
        <f ca="1">IF(A7taxstdlife="n/a","n/a",IF(A7taxstdlife="",0,IF(AU$3&gt;(A7stdlife+$E869),((INDEX('PTRM input'!$G$385:$P$434,A7offset,$E869)-INDEX('PTRM input'!$G$277:$P$326,A7offset,$E869))*OFFSET($F$7,0,$E869))-SUM($G869:AT869),(((INDEX('PTRM input'!$G$385:$P$434,A7offset,$E869)-INDEX('PTRM input'!$G$277:$P$326,A7offset,$E869))*OFFSET($F$7,0,$E869))-SUM($G869:AT869))*(OFFSET('PTRM input'!$G$477,0,$E869-1)/A7taxstdlife))))</f>
        <v>0</v>
      </c>
      <c r="AV869" s="251">
        <f ca="1">IF(A7taxstdlife="n/a","n/a",IF(A7taxstdlife="",0,IF(AV$3&gt;(A7stdlife+$E869),((INDEX('PTRM input'!$G$385:$P$434,A7offset,$E869)-INDEX('PTRM input'!$G$277:$P$326,A7offset,$E869))*OFFSET($F$7,0,$E869))-SUM($G869:AU869),(((INDEX('PTRM input'!$G$385:$P$434,A7offset,$E869)-INDEX('PTRM input'!$G$277:$P$326,A7offset,$E869))*OFFSET($F$7,0,$E869))-SUM($G869:AU869))*(OFFSET('PTRM input'!$G$477,0,$E869-1)/A7taxstdlife))))</f>
        <v>0</v>
      </c>
      <c r="AW869" s="251">
        <f ca="1">IF(A7taxstdlife="n/a","n/a",IF(A7taxstdlife="",0,IF(AW$3&gt;(A7stdlife+$E869),((INDEX('PTRM input'!$G$385:$P$434,A7offset,$E869)-INDEX('PTRM input'!$G$277:$P$326,A7offset,$E869))*OFFSET($F$7,0,$E869))-SUM($G869:AV869),(((INDEX('PTRM input'!$G$385:$P$434,A7offset,$E869)-INDEX('PTRM input'!$G$277:$P$326,A7offset,$E869))*OFFSET($F$7,0,$E869))-SUM($G869:AV869))*(OFFSET('PTRM input'!$G$477,0,$E869-1)/A7taxstdlife))))</f>
        <v>0</v>
      </c>
      <c r="AX869" s="251">
        <f ca="1">IF(A7taxstdlife="n/a","n/a",IF(A7taxstdlife="",0,IF(AX$3&gt;(A7stdlife+$E869),((INDEX('PTRM input'!$G$385:$P$434,A7offset,$E869)-INDEX('PTRM input'!$G$277:$P$326,A7offset,$E869))*OFFSET($F$7,0,$E869))-SUM($G869:AW869),(((INDEX('PTRM input'!$G$385:$P$434,A7offset,$E869)-INDEX('PTRM input'!$G$277:$P$326,A7offset,$E869))*OFFSET($F$7,0,$E869))-SUM($G869:AW869))*(OFFSET('PTRM input'!$G$477,0,$E869-1)/A7taxstdlife))))</f>
        <v>0</v>
      </c>
      <c r="AY869" s="251">
        <f ca="1">IF(A7taxstdlife="n/a","n/a",IF(A7taxstdlife="",0,IF(AY$3&gt;(A7stdlife+$E869),((INDEX('PTRM input'!$G$385:$P$434,A7offset,$E869)-INDEX('PTRM input'!$G$277:$P$326,A7offset,$E869))*OFFSET($F$7,0,$E869))-SUM($G869:AX869),(((INDEX('PTRM input'!$G$385:$P$434,A7offset,$E869)-INDEX('PTRM input'!$G$277:$P$326,A7offset,$E869))*OFFSET($F$7,0,$E869))-SUM($G869:AX869))*(OFFSET('PTRM input'!$G$477,0,$E869-1)/A7taxstdlife))))</f>
        <v>0</v>
      </c>
      <c r="AZ869" s="251">
        <f ca="1">IF(A7taxstdlife="n/a","n/a",IF(A7taxstdlife="",0,IF(AZ$3&gt;(A7stdlife+$E869),((INDEX('PTRM input'!$G$385:$P$434,A7offset,$E869)-INDEX('PTRM input'!$G$277:$P$326,A7offset,$E869))*OFFSET($F$7,0,$E869))-SUM($G869:AY869),(((INDEX('PTRM input'!$G$385:$P$434,A7offset,$E869)-INDEX('PTRM input'!$G$277:$P$326,A7offset,$E869))*OFFSET($F$7,0,$E869))-SUM($G869:AY869))*(OFFSET('PTRM input'!$G$477,0,$E869-1)/A7taxstdlife))))</f>
        <v>0</v>
      </c>
      <c r="BA869" s="251">
        <f ca="1">IF(A7taxstdlife="n/a","n/a",IF(A7taxstdlife="",0,IF(BA$3&gt;(A7stdlife+$E869),((INDEX('PTRM input'!$G$385:$P$434,A7offset,$E869)-INDEX('PTRM input'!$G$277:$P$326,A7offset,$E869))*OFFSET($F$7,0,$E869))-SUM($G869:AZ869),(((INDEX('PTRM input'!$G$385:$P$434,A7offset,$E869)-INDEX('PTRM input'!$G$277:$P$326,A7offset,$E869))*OFFSET($F$7,0,$E869))-SUM($G869:AZ869))*(OFFSET('PTRM input'!$G$477,0,$E869-1)/A7taxstdlife))))</f>
        <v>0</v>
      </c>
      <c r="BB869" s="251">
        <f ca="1">IF(A7taxstdlife="n/a","n/a",IF(A7taxstdlife="",0,IF(BB$3&gt;(A7stdlife+$E869),((INDEX('PTRM input'!$G$385:$P$434,A7offset,$E869)-INDEX('PTRM input'!$G$277:$P$326,A7offset,$E869))*OFFSET($F$7,0,$E869))-SUM($G869:BA869),(((INDEX('PTRM input'!$G$385:$P$434,A7offset,$E869)-INDEX('PTRM input'!$G$277:$P$326,A7offset,$E869))*OFFSET($F$7,0,$E869))-SUM($G869:BA869))*(OFFSET('PTRM input'!$G$477,0,$E869-1)/A7taxstdlife))))</f>
        <v>0</v>
      </c>
      <c r="BC869" s="251">
        <f ca="1">IF(A7taxstdlife="n/a","n/a",IF(A7taxstdlife="",0,IF(BC$3&gt;(A7stdlife+$E869),((INDEX('PTRM input'!$G$385:$P$434,A7offset,$E869)-INDEX('PTRM input'!$G$277:$P$326,A7offset,$E869))*OFFSET($F$7,0,$E869))-SUM($G869:BB869),(((INDEX('PTRM input'!$G$385:$P$434,A7offset,$E869)-INDEX('PTRM input'!$G$277:$P$326,A7offset,$E869))*OFFSET($F$7,0,$E869))-SUM($G869:BB869))*(OFFSET('PTRM input'!$G$477,0,$E869-1)/A7taxstdlife))))</f>
        <v>0</v>
      </c>
      <c r="BD869" s="251">
        <f ca="1">IF(A7taxstdlife="n/a","n/a",IF(A7taxstdlife="",0,IF(BD$3&gt;(A7stdlife+$E869),((INDEX('PTRM input'!$G$385:$P$434,A7offset,$E869)-INDEX('PTRM input'!$G$277:$P$326,A7offset,$E869))*OFFSET($F$7,0,$E869))-SUM($G869:BC869),(((INDEX('PTRM input'!$G$385:$P$434,A7offset,$E869)-INDEX('PTRM input'!$G$277:$P$326,A7offset,$E869))*OFFSET($F$7,0,$E869))-SUM($G869:BC869))*(OFFSET('PTRM input'!$G$477,0,$E869-1)/A7taxstdlife))))</f>
        <v>0</v>
      </c>
      <c r="BE869" s="251">
        <f ca="1">IF(A7taxstdlife="n/a","n/a",IF(A7taxstdlife="",0,IF(BE$3&gt;(A7stdlife+$E869),((INDEX('PTRM input'!$G$385:$P$434,A7offset,$E869)-INDEX('PTRM input'!$G$277:$P$326,A7offset,$E869))*OFFSET($F$7,0,$E869))-SUM($G869:BD869),(((INDEX('PTRM input'!$G$385:$P$434,A7offset,$E869)-INDEX('PTRM input'!$G$277:$P$326,A7offset,$E869))*OFFSET($F$7,0,$E869))-SUM($G869:BD869))*(OFFSET('PTRM input'!$G$477,0,$E869-1)/A7taxstdlife))))</f>
        <v>0</v>
      </c>
      <c r="BF869" s="251">
        <f ca="1">IF(A7taxstdlife="n/a","n/a",IF(A7taxstdlife="",0,IF(BF$3&gt;(A7stdlife+$E869),((INDEX('PTRM input'!$G$385:$P$434,A7offset,$E869)-INDEX('PTRM input'!$G$277:$P$326,A7offset,$E869))*OFFSET($F$7,0,$E869))-SUM($G869:BE869),(((INDEX('PTRM input'!$G$385:$P$434,A7offset,$E869)-INDEX('PTRM input'!$G$277:$P$326,A7offset,$E869))*OFFSET($F$7,0,$E869))-SUM($G869:BE869))*(OFFSET('PTRM input'!$G$477,0,$E869-1)/A7taxstdlife))))</f>
        <v>0</v>
      </c>
      <c r="BG869" s="251">
        <f ca="1">IF(A7taxstdlife="n/a","n/a",IF(A7taxstdlife="",0,IF(BG$3&gt;(A7stdlife+$E869),((INDEX('PTRM input'!$G$385:$P$434,A7offset,$E869)-INDEX('PTRM input'!$G$277:$P$326,A7offset,$E869))*OFFSET($F$7,0,$E869))-SUM($G869:BF869),(((INDEX('PTRM input'!$G$385:$P$434,A7offset,$E869)-INDEX('PTRM input'!$G$277:$P$326,A7offset,$E869))*OFFSET($F$7,0,$E869))-SUM($G869:BF869))*(OFFSET('PTRM input'!$G$477,0,$E869-1)/A7taxstdlife))))</f>
        <v>0</v>
      </c>
      <c r="BH869" s="251">
        <f ca="1">IF(A7taxstdlife="n/a","n/a",IF(A7taxstdlife="",0,IF(BH$3&gt;(A7stdlife+$E869),((INDEX('PTRM input'!$G$385:$P$434,A7offset,$E869)-INDEX('PTRM input'!$G$277:$P$326,A7offset,$E869))*OFFSET($F$7,0,$E869))-SUM($G869:BG869),(((INDEX('PTRM input'!$G$385:$P$434,A7offset,$E869)-INDEX('PTRM input'!$G$277:$P$326,A7offset,$E869))*OFFSET($F$7,0,$E869))-SUM($G869:BG869))*(OFFSET('PTRM input'!$G$477,0,$E869-1)/A7taxstdlife))))</f>
        <v>0</v>
      </c>
      <c r="BI869" s="251">
        <f ca="1">IF(A7taxstdlife="n/a","n/a",IF(A7taxstdlife="",0,IF(BI$3&gt;(A7stdlife+$E869),((INDEX('PTRM input'!$G$385:$P$434,A7offset,$E869)-INDEX('PTRM input'!$G$277:$P$326,A7offset,$E869))*OFFSET($F$7,0,$E869))-SUM($G869:BH869),(((INDEX('PTRM input'!$G$385:$P$434,A7offset,$E869)-INDEX('PTRM input'!$G$277:$P$326,A7offset,$E869))*OFFSET($F$7,0,$E869))-SUM($G869:BH869))*(OFFSET('PTRM input'!$G$477,0,$E869-1)/A7taxstdlife))))</f>
        <v>0</v>
      </c>
      <c r="BJ869" s="116"/>
      <c r="BK869" s="116"/>
      <c r="BL869" s="116"/>
      <c r="BM869" s="116"/>
    </row>
    <row r="870" spans="1:65" ht="12.75" customHeight="1" outlineLevel="1" collapsed="1">
      <c r="A870" s="366"/>
      <c r="B870" s="9"/>
      <c r="C870" s="19" t="str">
        <f>Asset7</f>
        <v>Group IT</v>
      </c>
      <c r="D870" s="9"/>
      <c r="E870" s="9"/>
      <c r="F870" s="357"/>
      <c r="G870" s="371">
        <f ca="1">SUM(G858:G869)+'PTRM input'!G$283*G$7</f>
        <v>3.1659467122813902</v>
      </c>
      <c r="H870" s="371">
        <f ca="1">SUM(H858:H869)+'PTRM input'!H$283*H$7</f>
        <v>2.3106172521618671</v>
      </c>
      <c r="I870" s="371">
        <f ca="1">SUM(I858:I869)+'PTRM input'!I$283*I$7</f>
        <v>1.6822341239852503</v>
      </c>
      <c r="J870" s="371">
        <f ca="1">SUM(J858:J869)+'PTRM input'!J$283*J$7</f>
        <v>1.3112006219560495</v>
      </c>
      <c r="K870" s="371">
        <f ca="1">SUM(K858:K869)+'PTRM input'!K$283*K$7</f>
        <v>1.0973240272690308</v>
      </c>
      <c r="L870" s="371">
        <f ca="1">SUM(L858:L869)+'PTRM input'!L$283*L$7</f>
        <v>0.21072930100031595</v>
      </c>
      <c r="M870" s="371">
        <f ca="1">SUM(M858:M869)+'PTRM input'!M$283*M$7</f>
        <v>0</v>
      </c>
      <c r="N870" s="371">
        <f ca="1">SUM(N858:N869)+'PTRM input'!N$283*N$7</f>
        <v>0</v>
      </c>
      <c r="O870" s="371">
        <f ca="1">SUM(O858:O869)+'PTRM input'!O$283*O$7</f>
        <v>0</v>
      </c>
      <c r="P870" s="371">
        <f ca="1">SUM(P858:P869)+'PTRM input'!P$283*P$7</f>
        <v>0</v>
      </c>
      <c r="Q870" s="371">
        <f t="shared" ref="Q870:AL870" ca="1" si="215">SUM(Q858:Q869)</f>
        <v>0</v>
      </c>
      <c r="R870" s="371">
        <f t="shared" ca="1" si="215"/>
        <v>0</v>
      </c>
      <c r="S870" s="371">
        <f t="shared" ca="1" si="215"/>
        <v>0</v>
      </c>
      <c r="T870" s="371">
        <f t="shared" ca="1" si="215"/>
        <v>0</v>
      </c>
      <c r="U870" s="371">
        <f t="shared" ca="1" si="215"/>
        <v>0</v>
      </c>
      <c r="V870" s="371">
        <f t="shared" ca="1" si="215"/>
        <v>0</v>
      </c>
      <c r="W870" s="371">
        <f t="shared" ca="1" si="215"/>
        <v>0</v>
      </c>
      <c r="X870" s="371">
        <f t="shared" ca="1" si="215"/>
        <v>0</v>
      </c>
      <c r="Y870" s="371">
        <f t="shared" ca="1" si="215"/>
        <v>0</v>
      </c>
      <c r="Z870" s="371">
        <f t="shared" ca="1" si="215"/>
        <v>0</v>
      </c>
      <c r="AA870" s="371">
        <f t="shared" ca="1" si="215"/>
        <v>0</v>
      </c>
      <c r="AB870" s="371">
        <f t="shared" ca="1" si="215"/>
        <v>0</v>
      </c>
      <c r="AC870" s="371">
        <f t="shared" ca="1" si="215"/>
        <v>0</v>
      </c>
      <c r="AD870" s="371">
        <f t="shared" ca="1" si="215"/>
        <v>0</v>
      </c>
      <c r="AE870" s="371">
        <f t="shared" ca="1" si="215"/>
        <v>0</v>
      </c>
      <c r="AF870" s="371">
        <f t="shared" ca="1" si="215"/>
        <v>0</v>
      </c>
      <c r="AG870" s="371">
        <f t="shared" ca="1" si="215"/>
        <v>0</v>
      </c>
      <c r="AH870" s="371">
        <f t="shared" ca="1" si="215"/>
        <v>0</v>
      </c>
      <c r="AI870" s="371">
        <f t="shared" ca="1" si="215"/>
        <v>0</v>
      </c>
      <c r="AJ870" s="371">
        <f t="shared" ca="1" si="215"/>
        <v>0</v>
      </c>
      <c r="AK870" s="371">
        <f t="shared" ca="1" si="215"/>
        <v>0</v>
      </c>
      <c r="AL870" s="371">
        <f t="shared" ca="1" si="215"/>
        <v>0</v>
      </c>
      <c r="AM870" s="371">
        <f t="shared" ref="AM870:BI870" ca="1" si="216">SUM(AM858:AM869)</f>
        <v>0</v>
      </c>
      <c r="AN870" s="371">
        <f t="shared" ca="1" si="216"/>
        <v>0</v>
      </c>
      <c r="AO870" s="371">
        <f t="shared" ca="1" si="216"/>
        <v>0</v>
      </c>
      <c r="AP870" s="371">
        <f t="shared" ca="1" si="216"/>
        <v>0</v>
      </c>
      <c r="AQ870" s="371">
        <f t="shared" ca="1" si="216"/>
        <v>0</v>
      </c>
      <c r="AR870" s="371">
        <f t="shared" ca="1" si="216"/>
        <v>0</v>
      </c>
      <c r="AS870" s="371">
        <f t="shared" ca="1" si="216"/>
        <v>0</v>
      </c>
      <c r="AT870" s="371">
        <f t="shared" ca="1" si="216"/>
        <v>0</v>
      </c>
      <c r="AU870" s="371">
        <f t="shared" ca="1" si="216"/>
        <v>0</v>
      </c>
      <c r="AV870" s="371">
        <f t="shared" ca="1" si="216"/>
        <v>0</v>
      </c>
      <c r="AW870" s="371">
        <f t="shared" ca="1" si="216"/>
        <v>0</v>
      </c>
      <c r="AX870" s="371">
        <f t="shared" ca="1" si="216"/>
        <v>0</v>
      </c>
      <c r="AY870" s="371">
        <f t="shared" ca="1" si="216"/>
        <v>0</v>
      </c>
      <c r="AZ870" s="371">
        <f t="shared" ca="1" si="216"/>
        <v>0</v>
      </c>
      <c r="BA870" s="371">
        <f t="shared" ca="1" si="216"/>
        <v>0</v>
      </c>
      <c r="BB870" s="371">
        <f t="shared" ca="1" si="216"/>
        <v>0</v>
      </c>
      <c r="BC870" s="371">
        <f t="shared" ca="1" si="216"/>
        <v>0</v>
      </c>
      <c r="BD870" s="371">
        <f t="shared" ca="1" si="216"/>
        <v>0</v>
      </c>
      <c r="BE870" s="371">
        <f t="shared" ca="1" si="216"/>
        <v>0</v>
      </c>
      <c r="BF870" s="371">
        <f t="shared" ca="1" si="216"/>
        <v>0</v>
      </c>
      <c r="BG870" s="371">
        <f t="shared" ca="1" si="216"/>
        <v>0</v>
      </c>
      <c r="BH870" s="371">
        <f t="shared" ca="1" si="216"/>
        <v>0</v>
      </c>
      <c r="BI870" s="371">
        <f t="shared" ca="1" si="216"/>
        <v>0</v>
      </c>
      <c r="BJ870" s="116"/>
      <c r="BK870" s="116"/>
      <c r="BL870" s="116"/>
      <c r="BM870" s="116"/>
    </row>
    <row r="871" spans="1:65" ht="12.75" hidden="1" customHeight="1" outlineLevel="2">
      <c r="A871" s="366"/>
      <c r="B871" s="106" t="str">
        <f>C883</f>
        <v>SIB Capex</v>
      </c>
      <c r="C871" s="614"/>
      <c r="D871" s="615" t="s">
        <v>236</v>
      </c>
      <c r="E871" s="614"/>
      <c r="F871" s="622"/>
      <c r="G871" s="617">
        <f>IF('PTRM input'!$E$574='PTRM input'!$G$573,IF(G$3&gt;A8taxremlife,A8taxvalue-SUM(F871:$F871),IF(A8taxremlife="N/A","n/a",A8taxvalue/A8taxremlife)),'PTRM input'!G$586)</f>
        <v>1.6854380968523477</v>
      </c>
      <c r="H871" s="617">
        <f>IF('PTRM input'!$E$574='PTRM input'!$G$573,IF(H$3&gt;A8taxremlife,A8taxvalue-SUM($F871:G871),IF(A8taxremlife="N/A","n/a",A8taxvalue/A8taxremlife)),'PTRM input'!H$586)</f>
        <v>1.0945446691206198</v>
      </c>
      <c r="I871" s="617">
        <f>IF('PTRM input'!$E$574='PTRM input'!$G$573,IF(I$3&gt;A8taxremlife,A8taxvalue-SUM($F871:H871),IF(A8taxremlife="N/A","n/a",A8taxvalue/A8taxremlife)),'PTRM input'!I$586)</f>
        <v>0.66348705923715123</v>
      </c>
      <c r="J871" s="617">
        <f>IF('PTRM input'!$E$574='PTRM input'!$G$573,IF(J$3&gt;A8taxremlife,A8taxvalue-SUM($F871:I871),IF(A8taxremlife="N/A","n/a",A8taxvalue/A8taxremlife)),'PTRM input'!J$586)</f>
        <v>0.39804312975980427</v>
      </c>
      <c r="K871" s="617">
        <f>IF('PTRM input'!$E$574='PTRM input'!$G$573,IF(K$3&gt;A8taxremlife,A8taxvalue-SUM($F871:J871),IF(A8taxremlife="N/A","n/a",A8taxvalue/A8taxremlife)),'PTRM input'!K$586)</f>
        <v>0.23273045494792338</v>
      </c>
      <c r="L871" s="617">
        <f>IF('PTRM input'!$E$574='PTRM input'!$G$573,IF(L$3&gt;A8taxremlife,A8taxvalue-SUM($F871:K871),IF(A8taxremlife="N/A","n/a",A8taxvalue/A8taxremlife)),'PTRM input'!L$586)</f>
        <v>0.1393518322130225</v>
      </c>
      <c r="M871" s="617">
        <f>IF('PTRM input'!$E$574='PTRM input'!$G$573,IF(M$3&gt;A8taxremlife,A8taxvalue-SUM($F871:L871),IF(A8taxremlife="N/A","n/a",A8taxvalue/A8taxremlife)),'PTRM input'!M$586)</f>
        <v>0</v>
      </c>
      <c r="N871" s="617">
        <f>IF('PTRM input'!$E$574='PTRM input'!$G$573,IF(N$3&gt;A8taxremlife,A8taxvalue-SUM($F871:M871),IF(A8taxremlife="N/A","n/a",A8taxvalue/A8taxremlife)),'PTRM input'!N$586)</f>
        <v>0</v>
      </c>
      <c r="O871" s="617">
        <f>IF('PTRM input'!$E$574='PTRM input'!$G$573,IF(O$3&gt;A8taxremlife,A8taxvalue-SUM($F871:N871),IF(A8taxremlife="N/A","n/a",A8taxvalue/A8taxremlife)),'PTRM input'!O$586)</f>
        <v>0</v>
      </c>
      <c r="P871" s="617">
        <f>IF('PTRM input'!$E$574='PTRM input'!$G$573,IF(P$3&gt;A8taxremlife,A8taxvalue-SUM($F871:O871),IF(A8taxremlife="N/A","n/a",A8taxvalue/A8taxremlife)),'PTRM input'!P$586)</f>
        <v>0</v>
      </c>
      <c r="Q871" s="617">
        <f>IF('PTRM input'!$E$574='PTRM input'!$G$573,IF(Q$3&gt;A8taxremlife,A8taxvalue-SUM($F871:P871),IF(A8taxremlife="N/A","n/a",A8taxvalue/A8taxremlife)),'PTRM input'!Q$586)</f>
        <v>0</v>
      </c>
      <c r="R871" s="617">
        <f>IF('PTRM input'!$E$574='PTRM input'!$G$573,IF(R$3&gt;A8taxremlife,A8taxvalue-SUM($F871:Q871),IF(A8taxremlife="N/A","n/a",A8taxvalue/A8taxremlife)),'PTRM input'!R$586)</f>
        <v>0</v>
      </c>
      <c r="S871" s="617">
        <f>IF('PTRM input'!$E$574='PTRM input'!$G$573,IF(S$3&gt;A8taxremlife,A8taxvalue-SUM($F871:R871),IF(A8taxremlife="N/A","n/a",A8taxvalue/A8taxremlife)),'PTRM input'!S$586)</f>
        <v>0</v>
      </c>
      <c r="T871" s="617">
        <f>IF('PTRM input'!$E$574='PTRM input'!$G$573,IF(T$3&gt;A8taxremlife,A8taxvalue-SUM($F871:S871),IF(A8taxremlife="N/A","n/a",A8taxvalue/A8taxremlife)),'PTRM input'!T$586)</f>
        <v>0</v>
      </c>
      <c r="U871" s="617">
        <f>IF('PTRM input'!$E$574='PTRM input'!$G$573,IF(U$3&gt;A8taxremlife,A8taxvalue-SUM($F871:T871),IF(A8taxremlife="N/A","n/a",A8taxvalue/A8taxremlife)),'PTRM input'!U$586)</f>
        <v>0</v>
      </c>
      <c r="V871" s="617">
        <f>IF('PTRM input'!$E$574='PTRM input'!$G$573,IF(V$3&gt;A8taxremlife,A8taxvalue-SUM($F871:U871),IF(A8taxremlife="N/A","n/a",A8taxvalue/A8taxremlife)),'PTRM input'!V$586)</f>
        <v>0</v>
      </c>
      <c r="W871" s="617">
        <f>IF('PTRM input'!$E$574='PTRM input'!$G$573,IF(W$3&gt;A8taxremlife,A8taxvalue-SUM($F871:V871),IF(A8taxremlife="N/A","n/a",A8taxvalue/A8taxremlife)),'PTRM input'!W$586)</f>
        <v>0</v>
      </c>
      <c r="X871" s="617">
        <f>IF('PTRM input'!$E$574='PTRM input'!$G$573,IF(X$3&gt;A8taxremlife,A8taxvalue-SUM($F871:W871),IF(A8taxremlife="N/A","n/a",A8taxvalue/A8taxremlife)),'PTRM input'!X$586)</f>
        <v>0</v>
      </c>
      <c r="Y871" s="617">
        <f>IF('PTRM input'!$E$574='PTRM input'!$G$573,IF(Y$3&gt;A8taxremlife,A8taxvalue-SUM($F871:X871),IF(A8taxremlife="N/A","n/a",A8taxvalue/A8taxremlife)),'PTRM input'!Y$586)</f>
        <v>0</v>
      </c>
      <c r="Z871" s="617">
        <f>IF('PTRM input'!$E$574='PTRM input'!$G$573,IF(Z$3&gt;A8taxremlife,A8taxvalue-SUM($F871:Y871),IF(A8taxremlife="N/A","n/a",A8taxvalue/A8taxremlife)),'PTRM input'!Z$586)</f>
        <v>0</v>
      </c>
      <c r="AA871" s="617">
        <f>IF('PTRM input'!$E$574='PTRM input'!$G$573,IF(AA$3&gt;A8taxremlife,A8taxvalue-SUM($F871:Z871),IF(A8taxremlife="N/A","n/a",A8taxvalue/A8taxremlife)),'PTRM input'!AA$586)</f>
        <v>0</v>
      </c>
      <c r="AB871" s="617">
        <f>IF('PTRM input'!$E$574='PTRM input'!$G$573,IF(AB$3&gt;A8taxremlife,A8taxvalue-SUM($F871:AA871),IF(A8taxremlife="N/A","n/a",A8taxvalue/A8taxremlife)),'PTRM input'!AB$586)</f>
        <v>0</v>
      </c>
      <c r="AC871" s="617">
        <f>IF('PTRM input'!$E$574='PTRM input'!$G$573,IF(AC$3&gt;A8taxremlife,A8taxvalue-SUM($F871:AB871),IF(A8taxremlife="N/A","n/a",A8taxvalue/A8taxremlife)),'PTRM input'!AC$586)</f>
        <v>0</v>
      </c>
      <c r="AD871" s="617">
        <f>IF('PTRM input'!$E$574='PTRM input'!$G$573,IF(AD$3&gt;A8taxremlife,A8taxvalue-SUM($F871:AC871),IF(A8taxremlife="N/A","n/a",A8taxvalue/A8taxremlife)),'PTRM input'!AD$586)</f>
        <v>0</v>
      </c>
      <c r="AE871" s="617">
        <f>IF('PTRM input'!$E$574='PTRM input'!$G$573,IF(AE$3&gt;A8taxremlife,A8taxvalue-SUM($F871:AD871),IF(A8taxremlife="N/A","n/a",A8taxvalue/A8taxremlife)),'PTRM input'!AE$586)</f>
        <v>0</v>
      </c>
      <c r="AF871" s="617">
        <f>IF('PTRM input'!$E$574='PTRM input'!$G$573,IF(AF$3&gt;A8taxremlife,A8taxvalue-SUM($F871:AE871),IF(A8taxremlife="N/A","n/a",A8taxvalue/A8taxremlife)),'PTRM input'!AF$586)</f>
        <v>0</v>
      </c>
      <c r="AG871" s="617">
        <f>IF('PTRM input'!$E$574='PTRM input'!$G$573,IF(AG$3&gt;A8taxremlife,A8taxvalue-SUM($F871:AF871),IF(A8taxremlife="N/A","n/a",A8taxvalue/A8taxremlife)),'PTRM input'!AG$586)</f>
        <v>0</v>
      </c>
      <c r="AH871" s="617">
        <f>IF('PTRM input'!$E$574='PTRM input'!$G$573,IF(AH$3&gt;A8taxremlife,A8taxvalue-SUM($F871:AG871),IF(A8taxremlife="N/A","n/a",A8taxvalue/A8taxremlife)),'PTRM input'!AH$586)</f>
        <v>0</v>
      </c>
      <c r="AI871" s="617">
        <f>IF('PTRM input'!$E$574='PTRM input'!$G$573,IF(AI$3&gt;A8taxremlife,A8taxvalue-SUM($F871:AH871),IF(A8taxremlife="N/A","n/a",A8taxvalue/A8taxremlife)),'PTRM input'!AI$586)</f>
        <v>0</v>
      </c>
      <c r="AJ871" s="617">
        <f>IF('PTRM input'!$E$574='PTRM input'!$G$573,IF(AJ$3&gt;A8taxremlife,A8taxvalue-SUM($F871:AI871),IF(A8taxremlife="N/A","n/a",A8taxvalue/A8taxremlife)),'PTRM input'!AJ$586)</f>
        <v>0</v>
      </c>
      <c r="AK871" s="617">
        <f>IF('PTRM input'!$E$574='PTRM input'!$G$573,IF(AK$3&gt;A8taxremlife,A8taxvalue-SUM($F871:AJ871),IF(A8taxremlife="N/A","n/a",A8taxvalue/A8taxremlife)),'PTRM input'!AK$586)</f>
        <v>0</v>
      </c>
      <c r="AL871" s="617">
        <f>IF('PTRM input'!$E$574='PTRM input'!$G$573,IF(AL$3&gt;A8taxremlife,A8taxvalue-SUM($F871:AK871),IF(A8taxremlife="N/A","n/a",A8taxvalue/A8taxremlife)),'PTRM input'!AL$586)</f>
        <v>0</v>
      </c>
      <c r="AM871" s="617">
        <f>IF('PTRM input'!$E$574='PTRM input'!$G$573,IF(AM$3&gt;A8taxremlife,A8taxvalue-SUM($F871:AL871),IF(A8taxremlife="N/A","n/a",A8taxvalue/A8taxremlife)),'PTRM input'!AM$586)</f>
        <v>0</v>
      </c>
      <c r="AN871" s="617">
        <f>IF('PTRM input'!$E$574='PTRM input'!$G$573,IF(AN$3&gt;A8taxremlife,A8taxvalue-SUM($F871:AM871),IF(A8taxremlife="N/A","n/a",A8taxvalue/A8taxremlife)),'PTRM input'!AN$586)</f>
        <v>0</v>
      </c>
      <c r="AO871" s="617">
        <f>IF('PTRM input'!$E$574='PTRM input'!$G$573,IF(AO$3&gt;A8taxremlife,A8taxvalue-SUM($F871:AN871),IF(A8taxremlife="N/A","n/a",A8taxvalue/A8taxremlife)),'PTRM input'!AO$586)</f>
        <v>0</v>
      </c>
      <c r="AP871" s="617">
        <f>IF('PTRM input'!$E$574='PTRM input'!$G$573,IF(AP$3&gt;A8taxremlife,A8taxvalue-SUM($F871:AO871),IF(A8taxremlife="N/A","n/a",A8taxvalue/A8taxremlife)),'PTRM input'!AP$586)</f>
        <v>0</v>
      </c>
      <c r="AQ871" s="617">
        <f>IF('PTRM input'!$E$574='PTRM input'!$G$573,IF(AQ$3&gt;A8taxremlife,A8taxvalue-SUM($F871:AP871),IF(A8taxremlife="N/A","n/a",A8taxvalue/A8taxremlife)),'PTRM input'!AQ$586)</f>
        <v>0</v>
      </c>
      <c r="AR871" s="617">
        <f>IF('PTRM input'!$E$574='PTRM input'!$G$573,IF(AR$3&gt;A8taxremlife,A8taxvalue-SUM($F871:AQ871),IF(A8taxremlife="N/A","n/a",A8taxvalue/A8taxremlife)),'PTRM input'!AR$586)</f>
        <v>0</v>
      </c>
      <c r="AS871" s="617">
        <f>IF('PTRM input'!$E$574='PTRM input'!$G$573,IF(AS$3&gt;A8taxremlife,A8taxvalue-SUM($F871:AR871),IF(A8taxremlife="N/A","n/a",A8taxvalue/A8taxremlife)),'PTRM input'!AS$586)</f>
        <v>0</v>
      </c>
      <c r="AT871" s="617">
        <f>IF('PTRM input'!$E$574='PTRM input'!$G$573,IF(AT$3&gt;A8taxremlife,A8taxvalue-SUM($F871:AS871),IF(A8taxremlife="N/A","n/a",A8taxvalue/A8taxremlife)),'PTRM input'!AT$586)</f>
        <v>0</v>
      </c>
      <c r="AU871" s="617">
        <f>IF('PTRM input'!$E$574='PTRM input'!$G$573,IF(AU$3&gt;A8taxremlife,A8taxvalue-SUM($F871:AT871),IF(A8taxremlife="N/A","n/a",A8taxvalue/A8taxremlife)),'PTRM input'!AU$586)</f>
        <v>0</v>
      </c>
      <c r="AV871" s="617">
        <f>IF('PTRM input'!$E$574='PTRM input'!$G$573,IF(AV$3&gt;A8taxremlife,A8taxvalue-SUM($F871:AU871),IF(A8taxremlife="N/A","n/a",A8taxvalue/A8taxremlife)),'PTRM input'!AV$586)</f>
        <v>0</v>
      </c>
      <c r="AW871" s="617">
        <f>IF('PTRM input'!$E$574='PTRM input'!$G$573,IF(AW$3&gt;A8taxremlife,A8taxvalue-SUM($F871:AV871),IF(A8taxremlife="N/A","n/a",A8taxvalue/A8taxremlife)),'PTRM input'!AW$586)</f>
        <v>0</v>
      </c>
      <c r="AX871" s="617">
        <f>IF('PTRM input'!$E$574='PTRM input'!$G$573,IF(AX$3&gt;A8taxremlife,A8taxvalue-SUM($F871:AW871),IF(A8taxremlife="N/A","n/a",A8taxvalue/A8taxremlife)),'PTRM input'!AX$586)</f>
        <v>0</v>
      </c>
      <c r="AY871" s="617">
        <f>IF('PTRM input'!$E$574='PTRM input'!$G$573,IF(AY$3&gt;A8taxremlife,A8taxvalue-SUM($F871:AX871),IF(A8taxremlife="N/A","n/a",A8taxvalue/A8taxremlife)),'PTRM input'!AY$586)</f>
        <v>0</v>
      </c>
      <c r="AZ871" s="617">
        <f>IF('PTRM input'!$E$574='PTRM input'!$G$573,IF(AZ$3&gt;A8taxremlife,A8taxvalue-SUM($F871:AY871),IF(A8taxremlife="N/A","n/a",A8taxvalue/A8taxremlife)),'PTRM input'!AZ$586)</f>
        <v>0</v>
      </c>
      <c r="BA871" s="617">
        <f>IF('PTRM input'!$E$574='PTRM input'!$G$573,IF(BA$3&gt;A8taxremlife,A8taxvalue-SUM($F871:AZ871),IF(A8taxremlife="N/A","n/a",A8taxvalue/A8taxremlife)),'PTRM input'!BA$586)</f>
        <v>0</v>
      </c>
      <c r="BB871" s="617">
        <f>IF('PTRM input'!$E$574='PTRM input'!$G$573,IF(BB$3&gt;A8taxremlife,A8taxvalue-SUM($F871:BA871),IF(A8taxremlife="N/A","n/a",A8taxvalue/A8taxremlife)),'PTRM input'!BB$586)</f>
        <v>0</v>
      </c>
      <c r="BC871" s="617">
        <f>IF('PTRM input'!$E$574='PTRM input'!$G$573,IF(BC$3&gt;A8taxremlife,A8taxvalue-SUM($F871:BB871),IF(A8taxremlife="N/A","n/a",A8taxvalue/A8taxremlife)),'PTRM input'!BC$586)</f>
        <v>0</v>
      </c>
      <c r="BD871" s="617">
        <f>IF('PTRM input'!$E$574='PTRM input'!$G$573,IF(BD$3&gt;A8taxremlife,A8taxvalue-SUM($F871:BC871),IF(A8taxremlife="N/A","n/a",A8taxvalue/A8taxremlife)),'PTRM input'!BD$586)</f>
        <v>0</v>
      </c>
      <c r="BE871" s="617">
        <f>IF('PTRM input'!$E$574='PTRM input'!$G$573,IF(BE$3&gt;A8taxremlife,A8taxvalue-SUM($F871:BD871),IF(A8taxremlife="N/A","n/a",A8taxvalue/A8taxremlife)),'PTRM input'!BE$586)</f>
        <v>0</v>
      </c>
      <c r="BF871" s="617">
        <f>IF('PTRM input'!$E$574='PTRM input'!$G$573,IF(BF$3&gt;A8taxremlife,A8taxvalue-SUM($F871:BE871),IF(A8taxremlife="N/A","n/a",A8taxvalue/A8taxremlife)),'PTRM input'!BF$586)</f>
        <v>0</v>
      </c>
      <c r="BG871" s="617">
        <f>IF('PTRM input'!$E$574='PTRM input'!$G$573,IF(BG$3&gt;A8taxremlife,A8taxvalue-SUM($F871:BF871),IF(A8taxremlife="N/A","n/a",A8taxvalue/A8taxremlife)),'PTRM input'!BG$586)</f>
        <v>0</v>
      </c>
      <c r="BH871" s="617">
        <f>IF('PTRM input'!$E$574='PTRM input'!$G$573,IF(BH$3&gt;A8taxremlife,A8taxvalue-SUM($F871:BG871),IF(A8taxremlife="N/A","n/a",A8taxvalue/A8taxremlife)),'PTRM input'!BH$586)</f>
        <v>0</v>
      </c>
      <c r="BI871" s="617">
        <f>IF('PTRM input'!$E$574='PTRM input'!$G$573,IF(BI$3&gt;A8taxremlife,A8taxvalue-SUM($F871:BH871),IF(A8taxremlife="N/A","n/a",A8taxvalue/A8taxremlife)),'PTRM input'!BI$586)</f>
        <v>0</v>
      </c>
      <c r="BJ871" s="116"/>
      <c r="BK871" s="116"/>
      <c r="BL871" s="116"/>
      <c r="BM871" s="116"/>
    </row>
    <row r="872" spans="1:65" ht="12.75" hidden="1" customHeight="1" outlineLevel="2">
      <c r="A872" s="366"/>
      <c r="B872" s="19"/>
      <c r="C872" s="18"/>
      <c r="D872" s="760" t="s">
        <v>237</v>
      </c>
      <c r="E872" s="86">
        <v>0</v>
      </c>
      <c r="F872" s="356"/>
      <c r="G872" s="433"/>
      <c r="H872" s="433"/>
      <c r="I872" s="433"/>
      <c r="J872" s="433"/>
      <c r="K872" s="433"/>
      <c r="L872" s="433"/>
      <c r="M872" s="433"/>
      <c r="N872" s="433"/>
      <c r="O872" s="433"/>
      <c r="P872" s="433"/>
      <c r="Q872" s="251"/>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c r="AT872" s="251"/>
      <c r="AU872" s="251"/>
      <c r="AV872" s="251"/>
      <c r="AW872" s="251"/>
      <c r="AX872" s="251"/>
      <c r="AY872" s="251"/>
      <c r="AZ872" s="251"/>
      <c r="BA872" s="251"/>
      <c r="BB872" s="251"/>
      <c r="BC872" s="251"/>
      <c r="BD872" s="251"/>
      <c r="BE872" s="251"/>
      <c r="BF872" s="251"/>
      <c r="BG872" s="251"/>
      <c r="BH872" s="251"/>
      <c r="BI872" s="251"/>
      <c r="BJ872" s="116"/>
      <c r="BK872" s="116"/>
      <c r="BL872" s="116"/>
      <c r="BM872" s="116"/>
    </row>
    <row r="873" spans="1:65" ht="12.75" hidden="1" customHeight="1" outlineLevel="2">
      <c r="A873" s="366"/>
      <c r="B873" s="19"/>
      <c r="C873" s="18"/>
      <c r="D873" s="760"/>
      <c r="E873" s="86">
        <v>1</v>
      </c>
      <c r="F873" s="356"/>
      <c r="G873" s="618"/>
      <c r="H873" s="251">
        <f ca="1">IF(A8taxstdlife="n/a","n/a",IF(A8taxstdlife="",0,IF(H$3&gt;(A8stdlife+$E873),((INDEX('PTRM input'!$G$385:$P$434,A8offset,$E873)-INDEX('PTRM input'!$G$277:$P$326,A8offset,$E873))*OFFSET($F$7,0,$E873))-SUM($G873:G873),(((INDEX('PTRM input'!$G$385:$P$434,A8offset,$E873)-INDEX('PTRM input'!$G$277:$P$326,A8offset,$E873))*OFFSET($F$7,0,$E873))-SUM($G873:G873))*(OFFSET('PTRM input'!$G$477,0,$E873-1)/A8taxstdlife))))</f>
        <v>0.26939368025712584</v>
      </c>
      <c r="I873" s="251">
        <f ca="1">IF(A8taxstdlife="n/a","n/a",IF(A8taxstdlife="",0,IF(I$3&gt;(A8stdlife+$E873),((INDEX('PTRM input'!$G$385:$P$434,A8offset,$E873)-INDEX('PTRM input'!$G$277:$P$326,A8offset,$E873))*OFFSET($F$7,0,$E873))-SUM($G873:H873),(((INDEX('PTRM input'!$G$385:$P$434,A8offset,$E873)-INDEX('PTRM input'!$G$277:$P$326,A8offset,$E873))*OFFSET($F$7,0,$E873))-SUM($G873:H873))*(OFFSET('PTRM input'!$G$477,0,$E873-1)/A8taxstdlife))))</f>
        <v>0.16163620815427548</v>
      </c>
      <c r="J873" s="251">
        <f ca="1">IF(A8taxstdlife="n/a","n/a",IF(A8taxstdlife="",0,IF(J$3&gt;(A8stdlife+$E873),((INDEX('PTRM input'!$G$385:$P$434,A8offset,$E873)-INDEX('PTRM input'!$G$277:$P$326,A8offset,$E873))*OFFSET($F$7,0,$E873))-SUM($G873:I873),(((INDEX('PTRM input'!$G$385:$P$434,A8offset,$E873)-INDEX('PTRM input'!$G$277:$P$326,A8offset,$E873))*OFFSET($F$7,0,$E873))-SUM($G873:I873))*(OFFSET('PTRM input'!$G$477,0,$E873-1)/A8taxstdlife))))</f>
        <v>9.6981724892565291E-2</v>
      </c>
      <c r="K873" s="251">
        <f ca="1">IF(A8taxstdlife="n/a","n/a",IF(A8taxstdlife="",0,IF(K$3&gt;(A8stdlife+$E873),((INDEX('PTRM input'!$G$385:$P$434,A8offset,$E873)-INDEX('PTRM input'!$G$277:$P$326,A8offset,$E873))*OFFSET($F$7,0,$E873))-SUM($G873:J873),(((INDEX('PTRM input'!$G$385:$P$434,A8offset,$E873)-INDEX('PTRM input'!$G$277:$P$326,A8offset,$E873))*OFFSET($F$7,0,$E873))-SUM($G873:J873))*(OFFSET('PTRM input'!$G$477,0,$E873-1)/A8taxstdlife))))</f>
        <v>5.8189034935539174E-2</v>
      </c>
      <c r="L873" s="251">
        <f ca="1">IF(A8taxstdlife="n/a","n/a",IF(A8taxstdlife="",0,IF(L$3&gt;(A8stdlife+$E873),((INDEX('PTRM input'!$G$385:$P$434,A8offset,$E873)-INDEX('PTRM input'!$G$277:$P$326,A8offset,$E873))*OFFSET($F$7,0,$E873))-SUM($G873:K873),(((INDEX('PTRM input'!$G$385:$P$434,A8offset,$E873)-INDEX('PTRM input'!$G$277:$P$326,A8offset,$E873))*OFFSET($F$7,0,$E873))-SUM($G873:K873))*(OFFSET('PTRM input'!$G$477,0,$E873-1)/A8taxstdlife))))</f>
        <v>3.4913420961323507E-2</v>
      </c>
      <c r="M873" s="251">
        <f ca="1">IF(A8taxstdlife="n/a","n/a",IF(A8taxstdlife="",0,IF(M$3&gt;(A8stdlife+$E873),((INDEX('PTRM input'!$G$385:$P$434,A8offset,$E873)-INDEX('PTRM input'!$G$277:$P$326,A8offset,$E873))*OFFSET($F$7,0,$E873))-SUM($G873:L873),(((INDEX('PTRM input'!$G$385:$P$434,A8offset,$E873)-INDEX('PTRM input'!$G$277:$P$326,A8offset,$E873))*OFFSET($F$7,0,$E873))-SUM($G873:L873))*(OFFSET('PTRM input'!$G$477,0,$E873-1)/A8taxstdlife))))</f>
        <v>5.2370131441985213E-2</v>
      </c>
      <c r="N873" s="251">
        <f ca="1">IF(A8taxstdlife="n/a","n/a",IF(A8taxstdlife="",0,IF(N$3&gt;(A8stdlife+$E873),((INDEX('PTRM input'!$G$385:$P$434,A8offset,$E873)-INDEX('PTRM input'!$G$277:$P$326,A8offset,$E873))*OFFSET($F$7,0,$E873))-SUM($G873:M873),(((INDEX('PTRM input'!$G$385:$P$434,A8offset,$E873)-INDEX('PTRM input'!$G$277:$P$326,A8offset,$E873))*OFFSET($F$7,0,$E873))-SUM($G873:M873))*(OFFSET('PTRM input'!$G$477,0,$E873-1)/A8taxstdlife))))</f>
        <v>0</v>
      </c>
      <c r="O873" s="251">
        <f ca="1">IF(A8taxstdlife="n/a","n/a",IF(A8taxstdlife="",0,IF(O$3&gt;(A8stdlife+$E873),((INDEX('PTRM input'!$G$385:$P$434,A8offset,$E873)-INDEX('PTRM input'!$G$277:$P$326,A8offset,$E873))*OFFSET($F$7,0,$E873))-SUM($G873:N873),(((INDEX('PTRM input'!$G$385:$P$434,A8offset,$E873)-INDEX('PTRM input'!$G$277:$P$326,A8offset,$E873))*OFFSET($F$7,0,$E873))-SUM($G873:N873))*(OFFSET('PTRM input'!$G$477,0,$E873-1)/A8taxstdlife))))</f>
        <v>0</v>
      </c>
      <c r="P873" s="251">
        <f ca="1">IF(A8taxstdlife="n/a","n/a",IF(A8taxstdlife="",0,IF(P$3&gt;(A8stdlife+$E873),((INDEX('PTRM input'!$G$385:$P$434,A8offset,$E873)-INDEX('PTRM input'!$G$277:$P$326,A8offset,$E873))*OFFSET($F$7,0,$E873))-SUM($G873:O873),(((INDEX('PTRM input'!$G$385:$P$434,A8offset,$E873)-INDEX('PTRM input'!$G$277:$P$326,A8offset,$E873))*OFFSET($F$7,0,$E873))-SUM($G873:O873))*(OFFSET('PTRM input'!$G$477,0,$E873-1)/A8taxstdlife))))</f>
        <v>0</v>
      </c>
      <c r="Q873" s="251">
        <f ca="1">IF(A8taxstdlife="n/a","n/a",IF(A8taxstdlife="",0,IF(Q$3&gt;(A8stdlife+$E873),((INDEX('PTRM input'!$G$385:$P$434,A8offset,$E873)-INDEX('PTRM input'!$G$277:$P$326,A8offset,$E873))*OFFSET($F$7,0,$E873))-SUM($G873:P873),(((INDEX('PTRM input'!$G$385:$P$434,A8offset,$E873)-INDEX('PTRM input'!$G$277:$P$326,A8offset,$E873))*OFFSET($F$7,0,$E873))-SUM($G873:P873))*(OFFSET('PTRM input'!$G$477,0,$E873-1)/A8taxstdlife))))</f>
        <v>0</v>
      </c>
      <c r="R873" s="251">
        <f ca="1">IF(A8taxstdlife="n/a","n/a",IF(A8taxstdlife="",0,IF(R$3&gt;(A8stdlife+$E873),((INDEX('PTRM input'!$G$385:$P$434,A8offset,$E873)-INDEX('PTRM input'!$G$277:$P$326,A8offset,$E873))*OFFSET($F$7,0,$E873))-SUM($G873:Q873),(((INDEX('PTRM input'!$G$385:$P$434,A8offset,$E873)-INDEX('PTRM input'!$G$277:$P$326,A8offset,$E873))*OFFSET($F$7,0,$E873))-SUM($G873:Q873))*(OFFSET('PTRM input'!$G$477,0,$E873-1)/A8taxstdlife))))</f>
        <v>0</v>
      </c>
      <c r="S873" s="251">
        <f ca="1">IF(A8taxstdlife="n/a","n/a",IF(A8taxstdlife="",0,IF(S$3&gt;(A8stdlife+$E873),((INDEX('PTRM input'!$G$385:$P$434,A8offset,$E873)-INDEX('PTRM input'!$G$277:$P$326,A8offset,$E873))*OFFSET($F$7,0,$E873))-SUM($G873:R873),(((INDEX('PTRM input'!$G$385:$P$434,A8offset,$E873)-INDEX('PTRM input'!$G$277:$P$326,A8offset,$E873))*OFFSET($F$7,0,$E873))-SUM($G873:R873))*(OFFSET('PTRM input'!$G$477,0,$E873-1)/A8taxstdlife))))</f>
        <v>0</v>
      </c>
      <c r="T873" s="251">
        <f ca="1">IF(A8taxstdlife="n/a","n/a",IF(A8taxstdlife="",0,IF(T$3&gt;(A8stdlife+$E873),((INDEX('PTRM input'!$G$385:$P$434,A8offset,$E873)-INDEX('PTRM input'!$G$277:$P$326,A8offset,$E873))*OFFSET($F$7,0,$E873))-SUM($G873:S873),(((INDEX('PTRM input'!$G$385:$P$434,A8offset,$E873)-INDEX('PTRM input'!$G$277:$P$326,A8offset,$E873))*OFFSET($F$7,0,$E873))-SUM($G873:S873))*(OFFSET('PTRM input'!$G$477,0,$E873-1)/A8taxstdlife))))</f>
        <v>0</v>
      </c>
      <c r="U873" s="251">
        <f ca="1">IF(A8taxstdlife="n/a","n/a",IF(A8taxstdlife="",0,IF(U$3&gt;(A8stdlife+$E873),((INDEX('PTRM input'!$G$385:$P$434,A8offset,$E873)-INDEX('PTRM input'!$G$277:$P$326,A8offset,$E873))*OFFSET($F$7,0,$E873))-SUM($G873:T873),(((INDEX('PTRM input'!$G$385:$P$434,A8offset,$E873)-INDEX('PTRM input'!$G$277:$P$326,A8offset,$E873))*OFFSET($F$7,0,$E873))-SUM($G873:T873))*(OFFSET('PTRM input'!$G$477,0,$E873-1)/A8taxstdlife))))</f>
        <v>0</v>
      </c>
      <c r="V873" s="251">
        <f ca="1">IF(A8taxstdlife="n/a","n/a",IF(A8taxstdlife="",0,IF(V$3&gt;(A8stdlife+$E873),((INDEX('PTRM input'!$G$385:$P$434,A8offset,$E873)-INDEX('PTRM input'!$G$277:$P$326,A8offset,$E873))*OFFSET($F$7,0,$E873))-SUM($G873:U873),(((INDEX('PTRM input'!$G$385:$P$434,A8offset,$E873)-INDEX('PTRM input'!$G$277:$P$326,A8offset,$E873))*OFFSET($F$7,0,$E873))-SUM($G873:U873))*(OFFSET('PTRM input'!$G$477,0,$E873-1)/A8taxstdlife))))</f>
        <v>0</v>
      </c>
      <c r="W873" s="251">
        <f ca="1">IF(A8taxstdlife="n/a","n/a",IF(A8taxstdlife="",0,IF(W$3&gt;(A8stdlife+$E873),((INDEX('PTRM input'!$G$385:$P$434,A8offset,$E873)-INDEX('PTRM input'!$G$277:$P$326,A8offset,$E873))*OFFSET($F$7,0,$E873))-SUM($G873:V873),(((INDEX('PTRM input'!$G$385:$P$434,A8offset,$E873)-INDEX('PTRM input'!$G$277:$P$326,A8offset,$E873))*OFFSET($F$7,0,$E873))-SUM($G873:V873))*(OFFSET('PTRM input'!$G$477,0,$E873-1)/A8taxstdlife))))</f>
        <v>0</v>
      </c>
      <c r="X873" s="251">
        <f ca="1">IF(A8taxstdlife="n/a","n/a",IF(A8taxstdlife="",0,IF(X$3&gt;(A8stdlife+$E873),((INDEX('PTRM input'!$G$385:$P$434,A8offset,$E873)-INDEX('PTRM input'!$G$277:$P$326,A8offset,$E873))*OFFSET($F$7,0,$E873))-SUM($G873:W873),(((INDEX('PTRM input'!$G$385:$P$434,A8offset,$E873)-INDEX('PTRM input'!$G$277:$P$326,A8offset,$E873))*OFFSET($F$7,0,$E873))-SUM($G873:W873))*(OFFSET('PTRM input'!$G$477,0,$E873-1)/A8taxstdlife))))</f>
        <v>0</v>
      </c>
      <c r="Y873" s="251">
        <f ca="1">IF(A8taxstdlife="n/a","n/a",IF(A8taxstdlife="",0,IF(Y$3&gt;(A8stdlife+$E873),((INDEX('PTRM input'!$G$385:$P$434,A8offset,$E873)-INDEX('PTRM input'!$G$277:$P$326,A8offset,$E873))*OFFSET($F$7,0,$E873))-SUM($G873:X873),(((INDEX('PTRM input'!$G$385:$P$434,A8offset,$E873)-INDEX('PTRM input'!$G$277:$P$326,A8offset,$E873))*OFFSET($F$7,0,$E873))-SUM($G873:X873))*(OFFSET('PTRM input'!$G$477,0,$E873-1)/A8taxstdlife))))</f>
        <v>0</v>
      </c>
      <c r="Z873" s="251">
        <f ca="1">IF(A8taxstdlife="n/a","n/a",IF(A8taxstdlife="",0,IF(Z$3&gt;(A8stdlife+$E873),((INDEX('PTRM input'!$G$385:$P$434,A8offset,$E873)-INDEX('PTRM input'!$G$277:$P$326,A8offset,$E873))*OFFSET($F$7,0,$E873))-SUM($G873:Y873),(((INDEX('PTRM input'!$G$385:$P$434,A8offset,$E873)-INDEX('PTRM input'!$G$277:$P$326,A8offset,$E873))*OFFSET($F$7,0,$E873))-SUM($G873:Y873))*(OFFSET('PTRM input'!$G$477,0,$E873-1)/A8taxstdlife))))</f>
        <v>0</v>
      </c>
      <c r="AA873" s="251">
        <f ca="1">IF(A8taxstdlife="n/a","n/a",IF(A8taxstdlife="",0,IF(AA$3&gt;(A8stdlife+$E873),((INDEX('PTRM input'!$G$385:$P$434,A8offset,$E873)-INDEX('PTRM input'!$G$277:$P$326,A8offset,$E873))*OFFSET($F$7,0,$E873))-SUM($G873:Z873),(((INDEX('PTRM input'!$G$385:$P$434,A8offset,$E873)-INDEX('PTRM input'!$G$277:$P$326,A8offset,$E873))*OFFSET($F$7,0,$E873))-SUM($G873:Z873))*(OFFSET('PTRM input'!$G$477,0,$E873-1)/A8taxstdlife))))</f>
        <v>0</v>
      </c>
      <c r="AB873" s="251">
        <f ca="1">IF(A8taxstdlife="n/a","n/a",IF(A8taxstdlife="",0,IF(AB$3&gt;(A8stdlife+$E873),((INDEX('PTRM input'!$G$385:$P$434,A8offset,$E873)-INDEX('PTRM input'!$G$277:$P$326,A8offset,$E873))*OFFSET($F$7,0,$E873))-SUM($G873:AA873),(((INDEX('PTRM input'!$G$385:$P$434,A8offset,$E873)-INDEX('PTRM input'!$G$277:$P$326,A8offset,$E873))*OFFSET($F$7,0,$E873))-SUM($G873:AA873))*(OFFSET('PTRM input'!$G$477,0,$E873-1)/A8taxstdlife))))</f>
        <v>0</v>
      </c>
      <c r="AC873" s="251">
        <f ca="1">IF(A8taxstdlife="n/a","n/a",IF(A8taxstdlife="",0,IF(AC$3&gt;(A8stdlife+$E873),((INDEX('PTRM input'!$G$385:$P$434,A8offset,$E873)-INDEX('PTRM input'!$G$277:$P$326,A8offset,$E873))*OFFSET($F$7,0,$E873))-SUM($G873:AB873),(((INDEX('PTRM input'!$G$385:$P$434,A8offset,$E873)-INDEX('PTRM input'!$G$277:$P$326,A8offset,$E873))*OFFSET($F$7,0,$E873))-SUM($G873:AB873))*(OFFSET('PTRM input'!$G$477,0,$E873-1)/A8taxstdlife))))</f>
        <v>0</v>
      </c>
      <c r="AD873" s="251">
        <f ca="1">IF(A8taxstdlife="n/a","n/a",IF(A8taxstdlife="",0,IF(AD$3&gt;(A8stdlife+$E873),((INDEX('PTRM input'!$G$385:$P$434,A8offset,$E873)-INDEX('PTRM input'!$G$277:$P$326,A8offset,$E873))*OFFSET($F$7,0,$E873))-SUM($G873:AC873),(((INDEX('PTRM input'!$G$385:$P$434,A8offset,$E873)-INDEX('PTRM input'!$G$277:$P$326,A8offset,$E873))*OFFSET($F$7,0,$E873))-SUM($G873:AC873))*(OFFSET('PTRM input'!$G$477,0,$E873-1)/A8taxstdlife))))</f>
        <v>0</v>
      </c>
      <c r="AE873" s="251">
        <f ca="1">IF(A8taxstdlife="n/a","n/a",IF(A8taxstdlife="",0,IF(AE$3&gt;(A8stdlife+$E873),((INDEX('PTRM input'!$G$385:$P$434,A8offset,$E873)-INDEX('PTRM input'!$G$277:$P$326,A8offset,$E873))*OFFSET($F$7,0,$E873))-SUM($G873:AD873),(((INDEX('PTRM input'!$G$385:$P$434,A8offset,$E873)-INDEX('PTRM input'!$G$277:$P$326,A8offset,$E873))*OFFSET($F$7,0,$E873))-SUM($G873:AD873))*(OFFSET('PTRM input'!$G$477,0,$E873-1)/A8taxstdlife))))</f>
        <v>0</v>
      </c>
      <c r="AF873" s="251">
        <f ca="1">IF(A8taxstdlife="n/a","n/a",IF(A8taxstdlife="",0,IF(AF$3&gt;(A8stdlife+$E873),((INDEX('PTRM input'!$G$385:$P$434,A8offset,$E873)-INDEX('PTRM input'!$G$277:$P$326,A8offset,$E873))*OFFSET($F$7,0,$E873))-SUM($G873:AE873),(((INDEX('PTRM input'!$G$385:$P$434,A8offset,$E873)-INDEX('PTRM input'!$G$277:$P$326,A8offset,$E873))*OFFSET($F$7,0,$E873))-SUM($G873:AE873))*(OFFSET('PTRM input'!$G$477,0,$E873-1)/A8taxstdlife))))</f>
        <v>0</v>
      </c>
      <c r="AG873" s="251">
        <f ca="1">IF(A8taxstdlife="n/a","n/a",IF(A8taxstdlife="",0,IF(AG$3&gt;(A8stdlife+$E873),((INDEX('PTRM input'!$G$385:$P$434,A8offset,$E873)-INDEX('PTRM input'!$G$277:$P$326,A8offset,$E873))*OFFSET($F$7,0,$E873))-SUM($G873:AF873),(((INDEX('PTRM input'!$G$385:$P$434,A8offset,$E873)-INDEX('PTRM input'!$G$277:$P$326,A8offset,$E873))*OFFSET($F$7,0,$E873))-SUM($G873:AF873))*(OFFSET('PTRM input'!$G$477,0,$E873-1)/A8taxstdlife))))</f>
        <v>0</v>
      </c>
      <c r="AH873" s="251">
        <f ca="1">IF(A8taxstdlife="n/a","n/a",IF(A8taxstdlife="",0,IF(AH$3&gt;(A8stdlife+$E873),((INDEX('PTRM input'!$G$385:$P$434,A8offset,$E873)-INDEX('PTRM input'!$G$277:$P$326,A8offset,$E873))*OFFSET($F$7,0,$E873))-SUM($G873:AG873),(((INDEX('PTRM input'!$G$385:$P$434,A8offset,$E873)-INDEX('PTRM input'!$G$277:$P$326,A8offset,$E873))*OFFSET($F$7,0,$E873))-SUM($G873:AG873))*(OFFSET('PTRM input'!$G$477,0,$E873-1)/A8taxstdlife))))</f>
        <v>0</v>
      </c>
      <c r="AI873" s="251">
        <f ca="1">IF(A8taxstdlife="n/a","n/a",IF(A8taxstdlife="",0,IF(AI$3&gt;(A8stdlife+$E873),((INDEX('PTRM input'!$G$385:$P$434,A8offset,$E873)-INDEX('PTRM input'!$G$277:$P$326,A8offset,$E873))*OFFSET($F$7,0,$E873))-SUM($G873:AH873),(((INDEX('PTRM input'!$G$385:$P$434,A8offset,$E873)-INDEX('PTRM input'!$G$277:$P$326,A8offset,$E873))*OFFSET($F$7,0,$E873))-SUM($G873:AH873))*(OFFSET('PTRM input'!$G$477,0,$E873-1)/A8taxstdlife))))</f>
        <v>0</v>
      </c>
      <c r="AJ873" s="251">
        <f ca="1">IF(A8taxstdlife="n/a","n/a",IF(A8taxstdlife="",0,IF(AJ$3&gt;(A8stdlife+$E873),((INDEX('PTRM input'!$G$385:$P$434,A8offset,$E873)-INDEX('PTRM input'!$G$277:$P$326,A8offset,$E873))*OFFSET($F$7,0,$E873))-SUM($G873:AI873),(((INDEX('PTRM input'!$G$385:$P$434,A8offset,$E873)-INDEX('PTRM input'!$G$277:$P$326,A8offset,$E873))*OFFSET($F$7,0,$E873))-SUM($G873:AI873))*(OFFSET('PTRM input'!$G$477,0,$E873-1)/A8taxstdlife))))</f>
        <v>0</v>
      </c>
      <c r="AK873" s="251">
        <f ca="1">IF(A8taxstdlife="n/a","n/a",IF(A8taxstdlife="",0,IF(AK$3&gt;(A8stdlife+$E873),((INDEX('PTRM input'!$G$385:$P$434,A8offset,$E873)-INDEX('PTRM input'!$G$277:$P$326,A8offset,$E873))*OFFSET($F$7,0,$E873))-SUM($G873:AJ873),(((INDEX('PTRM input'!$G$385:$P$434,A8offset,$E873)-INDEX('PTRM input'!$G$277:$P$326,A8offset,$E873))*OFFSET($F$7,0,$E873))-SUM($G873:AJ873))*(OFFSET('PTRM input'!$G$477,0,$E873-1)/A8taxstdlife))))</f>
        <v>0</v>
      </c>
      <c r="AL873" s="251">
        <f ca="1">IF(A8taxstdlife="n/a","n/a",IF(A8taxstdlife="",0,IF(AL$3&gt;(A8stdlife+$E873),((INDEX('PTRM input'!$G$385:$P$434,A8offset,$E873)-INDEX('PTRM input'!$G$277:$P$326,A8offset,$E873))*OFFSET($F$7,0,$E873))-SUM($G873:AK873),(((INDEX('PTRM input'!$G$385:$P$434,A8offset,$E873)-INDEX('PTRM input'!$G$277:$P$326,A8offset,$E873))*OFFSET($F$7,0,$E873))-SUM($G873:AK873))*(OFFSET('PTRM input'!$G$477,0,$E873-1)/A8taxstdlife))))</f>
        <v>0</v>
      </c>
      <c r="AM873" s="251">
        <f ca="1">IF(A8taxstdlife="n/a","n/a",IF(A8taxstdlife="",0,IF(AM$3&gt;(A8stdlife+$E873),((INDEX('PTRM input'!$G$385:$P$434,A8offset,$E873)-INDEX('PTRM input'!$G$277:$P$326,A8offset,$E873))*OFFSET($F$7,0,$E873))-SUM($G873:AL873),(((INDEX('PTRM input'!$G$385:$P$434,A8offset,$E873)-INDEX('PTRM input'!$G$277:$P$326,A8offset,$E873))*OFFSET($F$7,0,$E873))-SUM($G873:AL873))*(OFFSET('PTRM input'!$G$477,0,$E873-1)/A8taxstdlife))))</f>
        <v>0</v>
      </c>
      <c r="AN873" s="251">
        <f ca="1">IF(A8taxstdlife="n/a","n/a",IF(A8taxstdlife="",0,IF(AN$3&gt;(A8stdlife+$E873),((INDEX('PTRM input'!$G$385:$P$434,A8offset,$E873)-INDEX('PTRM input'!$G$277:$P$326,A8offset,$E873))*OFFSET($F$7,0,$E873))-SUM($G873:AM873),(((INDEX('PTRM input'!$G$385:$P$434,A8offset,$E873)-INDEX('PTRM input'!$G$277:$P$326,A8offset,$E873))*OFFSET($F$7,0,$E873))-SUM($G873:AM873))*(OFFSET('PTRM input'!$G$477,0,$E873-1)/A8taxstdlife))))</f>
        <v>0</v>
      </c>
      <c r="AO873" s="251">
        <f ca="1">IF(A8taxstdlife="n/a","n/a",IF(A8taxstdlife="",0,IF(AO$3&gt;(A8stdlife+$E873),((INDEX('PTRM input'!$G$385:$P$434,A8offset,$E873)-INDEX('PTRM input'!$G$277:$P$326,A8offset,$E873))*OFFSET($F$7,0,$E873))-SUM($G873:AN873),(((INDEX('PTRM input'!$G$385:$P$434,A8offset,$E873)-INDEX('PTRM input'!$G$277:$P$326,A8offset,$E873))*OFFSET($F$7,0,$E873))-SUM($G873:AN873))*(OFFSET('PTRM input'!$G$477,0,$E873-1)/A8taxstdlife))))</f>
        <v>0</v>
      </c>
      <c r="AP873" s="251">
        <f ca="1">IF(A8taxstdlife="n/a","n/a",IF(A8taxstdlife="",0,IF(AP$3&gt;(A8stdlife+$E873),((INDEX('PTRM input'!$G$385:$P$434,A8offset,$E873)-INDEX('PTRM input'!$G$277:$P$326,A8offset,$E873))*OFFSET($F$7,0,$E873))-SUM($G873:AO873),(((INDEX('PTRM input'!$G$385:$P$434,A8offset,$E873)-INDEX('PTRM input'!$G$277:$P$326,A8offset,$E873))*OFFSET($F$7,0,$E873))-SUM($G873:AO873))*(OFFSET('PTRM input'!$G$477,0,$E873-1)/A8taxstdlife))))</f>
        <v>0</v>
      </c>
      <c r="AQ873" s="251">
        <f ca="1">IF(A8taxstdlife="n/a","n/a",IF(A8taxstdlife="",0,IF(AQ$3&gt;(A8stdlife+$E873),((INDEX('PTRM input'!$G$385:$P$434,A8offset,$E873)-INDEX('PTRM input'!$G$277:$P$326,A8offset,$E873))*OFFSET($F$7,0,$E873))-SUM($G873:AP873),(((INDEX('PTRM input'!$G$385:$P$434,A8offset,$E873)-INDEX('PTRM input'!$G$277:$P$326,A8offset,$E873))*OFFSET($F$7,0,$E873))-SUM($G873:AP873))*(OFFSET('PTRM input'!$G$477,0,$E873-1)/A8taxstdlife))))</f>
        <v>0</v>
      </c>
      <c r="AR873" s="251">
        <f ca="1">IF(A8taxstdlife="n/a","n/a",IF(A8taxstdlife="",0,IF(AR$3&gt;(A8stdlife+$E873),((INDEX('PTRM input'!$G$385:$P$434,A8offset,$E873)-INDEX('PTRM input'!$G$277:$P$326,A8offset,$E873))*OFFSET($F$7,0,$E873))-SUM($G873:AQ873),(((INDEX('PTRM input'!$G$385:$P$434,A8offset,$E873)-INDEX('PTRM input'!$G$277:$P$326,A8offset,$E873))*OFFSET($F$7,0,$E873))-SUM($G873:AQ873))*(OFFSET('PTRM input'!$G$477,0,$E873-1)/A8taxstdlife))))</f>
        <v>0</v>
      </c>
      <c r="AS873" s="251">
        <f ca="1">IF(A8taxstdlife="n/a","n/a",IF(A8taxstdlife="",0,IF(AS$3&gt;(A8stdlife+$E873),((INDEX('PTRM input'!$G$385:$P$434,A8offset,$E873)-INDEX('PTRM input'!$G$277:$P$326,A8offset,$E873))*OFFSET($F$7,0,$E873))-SUM($G873:AR873),(((INDEX('PTRM input'!$G$385:$P$434,A8offset,$E873)-INDEX('PTRM input'!$G$277:$P$326,A8offset,$E873))*OFFSET($F$7,0,$E873))-SUM($G873:AR873))*(OFFSET('PTRM input'!$G$477,0,$E873-1)/A8taxstdlife))))</f>
        <v>0</v>
      </c>
      <c r="AT873" s="251">
        <f ca="1">IF(A8taxstdlife="n/a","n/a",IF(A8taxstdlife="",0,IF(AT$3&gt;(A8stdlife+$E873),((INDEX('PTRM input'!$G$385:$P$434,A8offset,$E873)-INDEX('PTRM input'!$G$277:$P$326,A8offset,$E873))*OFFSET($F$7,0,$E873))-SUM($G873:AS873),(((INDEX('PTRM input'!$G$385:$P$434,A8offset,$E873)-INDEX('PTRM input'!$G$277:$P$326,A8offset,$E873))*OFFSET($F$7,0,$E873))-SUM($G873:AS873))*(OFFSET('PTRM input'!$G$477,0,$E873-1)/A8taxstdlife))))</f>
        <v>0</v>
      </c>
      <c r="AU873" s="251">
        <f ca="1">IF(A8taxstdlife="n/a","n/a",IF(A8taxstdlife="",0,IF(AU$3&gt;(A8stdlife+$E873),((INDEX('PTRM input'!$G$385:$P$434,A8offset,$E873)-INDEX('PTRM input'!$G$277:$P$326,A8offset,$E873))*OFFSET($F$7,0,$E873))-SUM($G873:AT873),(((INDEX('PTRM input'!$G$385:$P$434,A8offset,$E873)-INDEX('PTRM input'!$G$277:$P$326,A8offset,$E873))*OFFSET($F$7,0,$E873))-SUM($G873:AT873))*(OFFSET('PTRM input'!$G$477,0,$E873-1)/A8taxstdlife))))</f>
        <v>0</v>
      </c>
      <c r="AV873" s="251">
        <f ca="1">IF(A8taxstdlife="n/a","n/a",IF(A8taxstdlife="",0,IF(AV$3&gt;(A8stdlife+$E873),((INDEX('PTRM input'!$G$385:$P$434,A8offset,$E873)-INDEX('PTRM input'!$G$277:$P$326,A8offset,$E873))*OFFSET($F$7,0,$E873))-SUM($G873:AU873),(((INDEX('PTRM input'!$G$385:$P$434,A8offset,$E873)-INDEX('PTRM input'!$G$277:$P$326,A8offset,$E873))*OFFSET($F$7,0,$E873))-SUM($G873:AU873))*(OFFSET('PTRM input'!$G$477,0,$E873-1)/A8taxstdlife))))</f>
        <v>0</v>
      </c>
      <c r="AW873" s="251">
        <f ca="1">IF(A8taxstdlife="n/a","n/a",IF(A8taxstdlife="",0,IF(AW$3&gt;(A8stdlife+$E873),((INDEX('PTRM input'!$G$385:$P$434,A8offset,$E873)-INDEX('PTRM input'!$G$277:$P$326,A8offset,$E873))*OFFSET($F$7,0,$E873))-SUM($G873:AV873),(((INDEX('PTRM input'!$G$385:$P$434,A8offset,$E873)-INDEX('PTRM input'!$G$277:$P$326,A8offset,$E873))*OFFSET($F$7,0,$E873))-SUM($G873:AV873))*(OFFSET('PTRM input'!$G$477,0,$E873-1)/A8taxstdlife))))</f>
        <v>0</v>
      </c>
      <c r="AX873" s="251">
        <f ca="1">IF(A8taxstdlife="n/a","n/a",IF(A8taxstdlife="",0,IF(AX$3&gt;(A8stdlife+$E873),((INDEX('PTRM input'!$G$385:$P$434,A8offset,$E873)-INDEX('PTRM input'!$G$277:$P$326,A8offset,$E873))*OFFSET($F$7,0,$E873))-SUM($G873:AW873),(((INDEX('PTRM input'!$G$385:$P$434,A8offset,$E873)-INDEX('PTRM input'!$G$277:$P$326,A8offset,$E873))*OFFSET($F$7,0,$E873))-SUM($G873:AW873))*(OFFSET('PTRM input'!$G$477,0,$E873-1)/A8taxstdlife))))</f>
        <v>0</v>
      </c>
      <c r="AY873" s="251">
        <f ca="1">IF(A8taxstdlife="n/a","n/a",IF(A8taxstdlife="",0,IF(AY$3&gt;(A8stdlife+$E873),((INDEX('PTRM input'!$G$385:$P$434,A8offset,$E873)-INDEX('PTRM input'!$G$277:$P$326,A8offset,$E873))*OFFSET($F$7,0,$E873))-SUM($G873:AX873),(((INDEX('PTRM input'!$G$385:$P$434,A8offset,$E873)-INDEX('PTRM input'!$G$277:$P$326,A8offset,$E873))*OFFSET($F$7,0,$E873))-SUM($G873:AX873))*(OFFSET('PTRM input'!$G$477,0,$E873-1)/A8taxstdlife))))</f>
        <v>0</v>
      </c>
      <c r="AZ873" s="251">
        <f ca="1">IF(A8taxstdlife="n/a","n/a",IF(A8taxstdlife="",0,IF(AZ$3&gt;(A8stdlife+$E873),((INDEX('PTRM input'!$G$385:$P$434,A8offset,$E873)-INDEX('PTRM input'!$G$277:$P$326,A8offset,$E873))*OFFSET($F$7,0,$E873))-SUM($G873:AY873),(((INDEX('PTRM input'!$G$385:$P$434,A8offset,$E873)-INDEX('PTRM input'!$G$277:$P$326,A8offset,$E873))*OFFSET($F$7,0,$E873))-SUM($G873:AY873))*(OFFSET('PTRM input'!$G$477,0,$E873-1)/A8taxstdlife))))</f>
        <v>0</v>
      </c>
      <c r="BA873" s="251">
        <f ca="1">IF(A8taxstdlife="n/a","n/a",IF(A8taxstdlife="",0,IF(BA$3&gt;(A8stdlife+$E873),((INDEX('PTRM input'!$G$385:$P$434,A8offset,$E873)-INDEX('PTRM input'!$G$277:$P$326,A8offset,$E873))*OFFSET($F$7,0,$E873))-SUM($G873:AZ873),(((INDEX('PTRM input'!$G$385:$P$434,A8offset,$E873)-INDEX('PTRM input'!$G$277:$P$326,A8offset,$E873))*OFFSET($F$7,0,$E873))-SUM($G873:AZ873))*(OFFSET('PTRM input'!$G$477,0,$E873-1)/A8taxstdlife))))</f>
        <v>0</v>
      </c>
      <c r="BB873" s="251">
        <f ca="1">IF(A8taxstdlife="n/a","n/a",IF(A8taxstdlife="",0,IF(BB$3&gt;(A8stdlife+$E873),((INDEX('PTRM input'!$G$385:$P$434,A8offset,$E873)-INDEX('PTRM input'!$G$277:$P$326,A8offset,$E873))*OFFSET($F$7,0,$E873))-SUM($G873:BA873),(((INDEX('PTRM input'!$G$385:$P$434,A8offset,$E873)-INDEX('PTRM input'!$G$277:$P$326,A8offset,$E873))*OFFSET($F$7,0,$E873))-SUM($G873:BA873))*(OFFSET('PTRM input'!$G$477,0,$E873-1)/A8taxstdlife))))</f>
        <v>0</v>
      </c>
      <c r="BC873" s="251">
        <f ca="1">IF(A8taxstdlife="n/a","n/a",IF(A8taxstdlife="",0,IF(BC$3&gt;(A8stdlife+$E873),((INDEX('PTRM input'!$G$385:$P$434,A8offset,$E873)-INDEX('PTRM input'!$G$277:$P$326,A8offset,$E873))*OFFSET($F$7,0,$E873))-SUM($G873:BB873),(((INDEX('PTRM input'!$G$385:$P$434,A8offset,$E873)-INDEX('PTRM input'!$G$277:$P$326,A8offset,$E873))*OFFSET($F$7,0,$E873))-SUM($G873:BB873))*(OFFSET('PTRM input'!$G$477,0,$E873-1)/A8taxstdlife))))</f>
        <v>0</v>
      </c>
      <c r="BD873" s="251">
        <f ca="1">IF(A8taxstdlife="n/a","n/a",IF(A8taxstdlife="",0,IF(BD$3&gt;(A8stdlife+$E873),((INDEX('PTRM input'!$G$385:$P$434,A8offset,$E873)-INDEX('PTRM input'!$G$277:$P$326,A8offset,$E873))*OFFSET($F$7,0,$E873))-SUM($G873:BC873),(((INDEX('PTRM input'!$G$385:$P$434,A8offset,$E873)-INDEX('PTRM input'!$G$277:$P$326,A8offset,$E873))*OFFSET($F$7,0,$E873))-SUM($G873:BC873))*(OFFSET('PTRM input'!$G$477,0,$E873-1)/A8taxstdlife))))</f>
        <v>0</v>
      </c>
      <c r="BE873" s="251">
        <f ca="1">IF(A8taxstdlife="n/a","n/a",IF(A8taxstdlife="",0,IF(BE$3&gt;(A8stdlife+$E873),((INDEX('PTRM input'!$G$385:$P$434,A8offset,$E873)-INDEX('PTRM input'!$G$277:$P$326,A8offset,$E873))*OFFSET($F$7,0,$E873))-SUM($G873:BD873),(((INDEX('PTRM input'!$G$385:$P$434,A8offset,$E873)-INDEX('PTRM input'!$G$277:$P$326,A8offset,$E873))*OFFSET($F$7,0,$E873))-SUM($G873:BD873))*(OFFSET('PTRM input'!$G$477,0,$E873-1)/A8taxstdlife))))</f>
        <v>0</v>
      </c>
      <c r="BF873" s="251">
        <f ca="1">IF(A8taxstdlife="n/a","n/a",IF(A8taxstdlife="",0,IF(BF$3&gt;(A8stdlife+$E873),((INDEX('PTRM input'!$G$385:$P$434,A8offset,$E873)-INDEX('PTRM input'!$G$277:$P$326,A8offset,$E873))*OFFSET($F$7,0,$E873))-SUM($G873:BE873),(((INDEX('PTRM input'!$G$385:$P$434,A8offset,$E873)-INDEX('PTRM input'!$G$277:$P$326,A8offset,$E873))*OFFSET($F$7,0,$E873))-SUM($G873:BE873))*(OFFSET('PTRM input'!$G$477,0,$E873-1)/A8taxstdlife))))</f>
        <v>0</v>
      </c>
      <c r="BG873" s="251">
        <f ca="1">IF(A8taxstdlife="n/a","n/a",IF(A8taxstdlife="",0,IF(BG$3&gt;(A8stdlife+$E873),((INDEX('PTRM input'!$G$385:$P$434,A8offset,$E873)-INDEX('PTRM input'!$G$277:$P$326,A8offset,$E873))*OFFSET($F$7,0,$E873))-SUM($G873:BF873),(((INDEX('PTRM input'!$G$385:$P$434,A8offset,$E873)-INDEX('PTRM input'!$G$277:$P$326,A8offset,$E873))*OFFSET($F$7,0,$E873))-SUM($G873:BF873))*(OFFSET('PTRM input'!$G$477,0,$E873-1)/A8taxstdlife))))</f>
        <v>0</v>
      </c>
      <c r="BH873" s="251">
        <f ca="1">IF(A8taxstdlife="n/a","n/a",IF(A8taxstdlife="",0,IF(BH$3&gt;(A8stdlife+$E873),((INDEX('PTRM input'!$G$385:$P$434,A8offset,$E873)-INDEX('PTRM input'!$G$277:$P$326,A8offset,$E873))*OFFSET($F$7,0,$E873))-SUM($G873:BG873),(((INDEX('PTRM input'!$G$385:$P$434,A8offset,$E873)-INDEX('PTRM input'!$G$277:$P$326,A8offset,$E873))*OFFSET($F$7,0,$E873))-SUM($G873:BG873))*(OFFSET('PTRM input'!$G$477,0,$E873-1)/A8taxstdlife))))</f>
        <v>0</v>
      </c>
      <c r="BI873" s="251">
        <f ca="1">IF(A8taxstdlife="n/a","n/a",IF(A8taxstdlife="",0,IF(BI$3&gt;(A8stdlife+$E873),((INDEX('PTRM input'!$G$385:$P$434,A8offset,$E873)-INDEX('PTRM input'!$G$277:$P$326,A8offset,$E873))*OFFSET($F$7,0,$E873))-SUM($G873:BH873),(((INDEX('PTRM input'!$G$385:$P$434,A8offset,$E873)-INDEX('PTRM input'!$G$277:$P$326,A8offset,$E873))*OFFSET($F$7,0,$E873))-SUM($G873:BH873))*(OFFSET('PTRM input'!$G$477,0,$E873-1)/A8taxstdlife))))</f>
        <v>0</v>
      </c>
      <c r="BJ873" s="116"/>
      <c r="BK873" s="116"/>
      <c r="BL873" s="116"/>
      <c r="BM873" s="116"/>
    </row>
    <row r="874" spans="1:65" ht="12.75" hidden="1" customHeight="1" outlineLevel="2">
      <c r="A874" s="366"/>
      <c r="B874" s="19"/>
      <c r="C874" s="18"/>
      <c r="D874" s="760"/>
      <c r="E874" s="86">
        <v>2</v>
      </c>
      <c r="F874" s="356"/>
      <c r="G874" s="434"/>
      <c r="H874" s="619"/>
      <c r="I874" s="251">
        <f ca="1">IF(A8taxstdlife="n/a","n/a",IF(A8taxstdlife="",0,IF(I$3&gt;(A8stdlife+$E874),((INDEX('PTRM input'!$G$385:$P$434,A8offset,$E874)-INDEX('PTRM input'!$G$277:$P$326,A8offset,$E874))*OFFSET($F$7,0,$E874))-SUM($G874:H874),(((INDEX('PTRM input'!$G$385:$P$434,A8offset,$E874)-INDEX('PTRM input'!$G$277:$P$326,A8offset,$E874))*OFFSET($F$7,0,$E874))-SUM($G874:H874))*(OFFSET('PTRM input'!$G$477,0,$E874-1)/A8taxstdlife))))</f>
        <v>0.42659216844063669</v>
      </c>
      <c r="J874" s="251">
        <f ca="1">IF(A8taxstdlife="n/a","n/a",IF(A8taxstdlife="",0,IF(J$3&gt;(A8stdlife+$E874),((INDEX('PTRM input'!$G$385:$P$434,A8offset,$E874)-INDEX('PTRM input'!$G$277:$P$326,A8offset,$E874))*OFFSET($F$7,0,$E874))-SUM($G874:I874),(((INDEX('PTRM input'!$G$385:$P$434,A8offset,$E874)-INDEX('PTRM input'!$G$277:$P$326,A8offset,$E874))*OFFSET($F$7,0,$E874))-SUM($G874:I874))*(OFFSET('PTRM input'!$G$477,0,$E874-1)/A8taxstdlife))))</f>
        <v>0.25595530106438202</v>
      </c>
      <c r="K874" s="251">
        <f ca="1">IF(A8taxstdlife="n/a","n/a",IF(A8taxstdlife="",0,IF(K$3&gt;(A8stdlife+$E874),((INDEX('PTRM input'!$G$385:$P$434,A8offset,$E874)-INDEX('PTRM input'!$G$277:$P$326,A8offset,$E874))*OFFSET($F$7,0,$E874))-SUM($G874:J874),(((INDEX('PTRM input'!$G$385:$P$434,A8offset,$E874)-INDEX('PTRM input'!$G$277:$P$326,A8offset,$E874))*OFFSET($F$7,0,$E874))-SUM($G874:J874))*(OFFSET('PTRM input'!$G$477,0,$E874-1)/A8taxstdlife))))</f>
        <v>0.15357318063862924</v>
      </c>
      <c r="L874" s="251">
        <f ca="1">IF(A8taxstdlife="n/a","n/a",IF(A8taxstdlife="",0,IF(L$3&gt;(A8stdlife+$E874),((INDEX('PTRM input'!$G$385:$P$434,A8offset,$E874)-INDEX('PTRM input'!$G$277:$P$326,A8offset,$E874))*OFFSET($F$7,0,$E874))-SUM($G874:K874),(((INDEX('PTRM input'!$G$385:$P$434,A8offset,$E874)-INDEX('PTRM input'!$G$277:$P$326,A8offset,$E874))*OFFSET($F$7,0,$E874))-SUM($G874:K874))*(OFFSET('PTRM input'!$G$477,0,$E874-1)/A8taxstdlife))))</f>
        <v>9.2143908383177528E-2</v>
      </c>
      <c r="M874" s="251">
        <f ca="1">IF(A8taxstdlife="n/a","n/a",IF(A8taxstdlife="",0,IF(M$3&gt;(A8stdlife+$E874),((INDEX('PTRM input'!$G$385:$P$434,A8offset,$E874)-INDEX('PTRM input'!$G$277:$P$326,A8offset,$E874))*OFFSET($F$7,0,$E874))-SUM($G874:L874),(((INDEX('PTRM input'!$G$385:$P$434,A8offset,$E874)-INDEX('PTRM input'!$G$277:$P$326,A8offset,$E874))*OFFSET($F$7,0,$E874))-SUM($G874:L874))*(OFFSET('PTRM input'!$G$477,0,$E874-1)/A8taxstdlife))))</f>
        <v>5.5286345029906508E-2</v>
      </c>
      <c r="N874" s="251">
        <f ca="1">IF(A8taxstdlife="n/a","n/a",IF(A8taxstdlife="",0,IF(N$3&gt;(A8stdlife+$E874),((INDEX('PTRM input'!$G$385:$P$434,A8offset,$E874)-INDEX('PTRM input'!$G$277:$P$326,A8offset,$E874))*OFFSET($F$7,0,$E874))-SUM($G874:M874),(((INDEX('PTRM input'!$G$385:$P$434,A8offset,$E874)-INDEX('PTRM input'!$G$277:$P$326,A8offset,$E874))*OFFSET($F$7,0,$E874))-SUM($G874:M874))*(OFFSET('PTRM input'!$G$477,0,$E874-1)/A8taxstdlife))))</f>
        <v>8.2929517544859777E-2</v>
      </c>
      <c r="O874" s="251">
        <f ca="1">IF(A8taxstdlife="n/a","n/a",IF(A8taxstdlife="",0,IF(O$3&gt;(A8stdlife+$E874),((INDEX('PTRM input'!$G$385:$P$434,A8offset,$E874)-INDEX('PTRM input'!$G$277:$P$326,A8offset,$E874))*OFFSET($F$7,0,$E874))-SUM($G874:N874),(((INDEX('PTRM input'!$G$385:$P$434,A8offset,$E874)-INDEX('PTRM input'!$G$277:$P$326,A8offset,$E874))*OFFSET($F$7,0,$E874))-SUM($G874:N874))*(OFFSET('PTRM input'!$G$477,0,$E874-1)/A8taxstdlife))))</f>
        <v>0</v>
      </c>
      <c r="P874" s="251">
        <f ca="1">IF(A8taxstdlife="n/a","n/a",IF(A8taxstdlife="",0,IF(P$3&gt;(A8stdlife+$E874),((INDEX('PTRM input'!$G$385:$P$434,A8offset,$E874)-INDEX('PTRM input'!$G$277:$P$326,A8offset,$E874))*OFFSET($F$7,0,$E874))-SUM($G874:O874),(((INDEX('PTRM input'!$G$385:$P$434,A8offset,$E874)-INDEX('PTRM input'!$G$277:$P$326,A8offset,$E874))*OFFSET($F$7,0,$E874))-SUM($G874:O874))*(OFFSET('PTRM input'!$G$477,0,$E874-1)/A8taxstdlife))))</f>
        <v>0</v>
      </c>
      <c r="Q874" s="251">
        <f ca="1">IF(A8taxstdlife="n/a","n/a",IF(A8taxstdlife="",0,IF(Q$3&gt;(A8stdlife+$E874),((INDEX('PTRM input'!$G$385:$P$434,A8offset,$E874)-INDEX('PTRM input'!$G$277:$P$326,A8offset,$E874))*OFFSET($F$7,0,$E874))-SUM($G874:P874),(((INDEX('PTRM input'!$G$385:$P$434,A8offset,$E874)-INDEX('PTRM input'!$G$277:$P$326,A8offset,$E874))*OFFSET($F$7,0,$E874))-SUM($G874:P874))*(OFFSET('PTRM input'!$G$477,0,$E874-1)/A8taxstdlife))))</f>
        <v>0</v>
      </c>
      <c r="R874" s="251">
        <f ca="1">IF(A8taxstdlife="n/a","n/a",IF(A8taxstdlife="",0,IF(R$3&gt;(A8stdlife+$E874),((INDEX('PTRM input'!$G$385:$P$434,A8offset,$E874)-INDEX('PTRM input'!$G$277:$P$326,A8offset,$E874))*OFFSET($F$7,0,$E874))-SUM($G874:Q874),(((INDEX('PTRM input'!$G$385:$P$434,A8offset,$E874)-INDEX('PTRM input'!$G$277:$P$326,A8offset,$E874))*OFFSET($F$7,0,$E874))-SUM($G874:Q874))*(OFFSET('PTRM input'!$G$477,0,$E874-1)/A8taxstdlife))))</f>
        <v>0</v>
      </c>
      <c r="S874" s="251">
        <f ca="1">IF(A8taxstdlife="n/a","n/a",IF(A8taxstdlife="",0,IF(S$3&gt;(A8stdlife+$E874),((INDEX('PTRM input'!$G$385:$P$434,A8offset,$E874)-INDEX('PTRM input'!$G$277:$P$326,A8offset,$E874))*OFFSET($F$7,0,$E874))-SUM($G874:R874),(((INDEX('PTRM input'!$G$385:$P$434,A8offset,$E874)-INDEX('PTRM input'!$G$277:$P$326,A8offset,$E874))*OFFSET($F$7,0,$E874))-SUM($G874:R874))*(OFFSET('PTRM input'!$G$477,0,$E874-1)/A8taxstdlife))))</f>
        <v>0</v>
      </c>
      <c r="T874" s="251">
        <f ca="1">IF(A8taxstdlife="n/a","n/a",IF(A8taxstdlife="",0,IF(T$3&gt;(A8stdlife+$E874),((INDEX('PTRM input'!$G$385:$P$434,A8offset,$E874)-INDEX('PTRM input'!$G$277:$P$326,A8offset,$E874))*OFFSET($F$7,0,$E874))-SUM($G874:S874),(((INDEX('PTRM input'!$G$385:$P$434,A8offset,$E874)-INDEX('PTRM input'!$G$277:$P$326,A8offset,$E874))*OFFSET($F$7,0,$E874))-SUM($G874:S874))*(OFFSET('PTRM input'!$G$477,0,$E874-1)/A8taxstdlife))))</f>
        <v>0</v>
      </c>
      <c r="U874" s="251">
        <f ca="1">IF(A8taxstdlife="n/a","n/a",IF(A8taxstdlife="",0,IF(U$3&gt;(A8stdlife+$E874),((INDEX('PTRM input'!$G$385:$P$434,A8offset,$E874)-INDEX('PTRM input'!$G$277:$P$326,A8offset,$E874))*OFFSET($F$7,0,$E874))-SUM($G874:T874),(((INDEX('PTRM input'!$G$385:$P$434,A8offset,$E874)-INDEX('PTRM input'!$G$277:$P$326,A8offset,$E874))*OFFSET($F$7,0,$E874))-SUM($G874:T874))*(OFFSET('PTRM input'!$G$477,0,$E874-1)/A8taxstdlife))))</f>
        <v>0</v>
      </c>
      <c r="V874" s="251">
        <f ca="1">IF(A8taxstdlife="n/a","n/a",IF(A8taxstdlife="",0,IF(V$3&gt;(A8stdlife+$E874),((INDEX('PTRM input'!$G$385:$P$434,A8offset,$E874)-INDEX('PTRM input'!$G$277:$P$326,A8offset,$E874))*OFFSET($F$7,0,$E874))-SUM($G874:U874),(((INDEX('PTRM input'!$G$385:$P$434,A8offset,$E874)-INDEX('PTRM input'!$G$277:$P$326,A8offset,$E874))*OFFSET($F$7,0,$E874))-SUM($G874:U874))*(OFFSET('PTRM input'!$G$477,0,$E874-1)/A8taxstdlife))))</f>
        <v>0</v>
      </c>
      <c r="W874" s="251">
        <f ca="1">IF(A8taxstdlife="n/a","n/a",IF(A8taxstdlife="",0,IF(W$3&gt;(A8stdlife+$E874),((INDEX('PTRM input'!$G$385:$P$434,A8offset,$E874)-INDEX('PTRM input'!$G$277:$P$326,A8offset,$E874))*OFFSET($F$7,0,$E874))-SUM($G874:V874),(((INDEX('PTRM input'!$G$385:$P$434,A8offset,$E874)-INDEX('PTRM input'!$G$277:$P$326,A8offset,$E874))*OFFSET($F$7,0,$E874))-SUM($G874:V874))*(OFFSET('PTRM input'!$G$477,0,$E874-1)/A8taxstdlife))))</f>
        <v>0</v>
      </c>
      <c r="X874" s="251">
        <f ca="1">IF(A8taxstdlife="n/a","n/a",IF(A8taxstdlife="",0,IF(X$3&gt;(A8stdlife+$E874),((INDEX('PTRM input'!$G$385:$P$434,A8offset,$E874)-INDEX('PTRM input'!$G$277:$P$326,A8offset,$E874))*OFFSET($F$7,0,$E874))-SUM($G874:W874),(((INDEX('PTRM input'!$G$385:$P$434,A8offset,$E874)-INDEX('PTRM input'!$G$277:$P$326,A8offset,$E874))*OFFSET($F$7,0,$E874))-SUM($G874:W874))*(OFFSET('PTRM input'!$G$477,0,$E874-1)/A8taxstdlife))))</f>
        <v>0</v>
      </c>
      <c r="Y874" s="251">
        <f ca="1">IF(A8taxstdlife="n/a","n/a",IF(A8taxstdlife="",0,IF(Y$3&gt;(A8stdlife+$E874),((INDEX('PTRM input'!$G$385:$P$434,A8offset,$E874)-INDEX('PTRM input'!$G$277:$P$326,A8offset,$E874))*OFFSET($F$7,0,$E874))-SUM($G874:X874),(((INDEX('PTRM input'!$G$385:$P$434,A8offset,$E874)-INDEX('PTRM input'!$G$277:$P$326,A8offset,$E874))*OFFSET($F$7,0,$E874))-SUM($G874:X874))*(OFFSET('PTRM input'!$G$477,0,$E874-1)/A8taxstdlife))))</f>
        <v>0</v>
      </c>
      <c r="Z874" s="251">
        <f ca="1">IF(A8taxstdlife="n/a","n/a",IF(A8taxstdlife="",0,IF(Z$3&gt;(A8stdlife+$E874),((INDEX('PTRM input'!$G$385:$P$434,A8offset,$E874)-INDEX('PTRM input'!$G$277:$P$326,A8offset,$E874))*OFFSET($F$7,0,$E874))-SUM($G874:Y874),(((INDEX('PTRM input'!$G$385:$P$434,A8offset,$E874)-INDEX('PTRM input'!$G$277:$P$326,A8offset,$E874))*OFFSET($F$7,0,$E874))-SUM($G874:Y874))*(OFFSET('PTRM input'!$G$477,0,$E874-1)/A8taxstdlife))))</f>
        <v>0</v>
      </c>
      <c r="AA874" s="251">
        <f ca="1">IF(A8taxstdlife="n/a","n/a",IF(A8taxstdlife="",0,IF(AA$3&gt;(A8stdlife+$E874),((INDEX('PTRM input'!$G$385:$P$434,A8offset,$E874)-INDEX('PTRM input'!$G$277:$P$326,A8offset,$E874))*OFFSET($F$7,0,$E874))-SUM($G874:Z874),(((INDEX('PTRM input'!$G$385:$P$434,A8offset,$E874)-INDEX('PTRM input'!$G$277:$P$326,A8offset,$E874))*OFFSET($F$7,0,$E874))-SUM($G874:Z874))*(OFFSET('PTRM input'!$G$477,0,$E874-1)/A8taxstdlife))))</f>
        <v>0</v>
      </c>
      <c r="AB874" s="251">
        <f ca="1">IF(A8taxstdlife="n/a","n/a",IF(A8taxstdlife="",0,IF(AB$3&gt;(A8stdlife+$E874),((INDEX('PTRM input'!$G$385:$P$434,A8offset,$E874)-INDEX('PTRM input'!$G$277:$P$326,A8offset,$E874))*OFFSET($F$7,0,$E874))-SUM($G874:AA874),(((INDEX('PTRM input'!$G$385:$P$434,A8offset,$E874)-INDEX('PTRM input'!$G$277:$P$326,A8offset,$E874))*OFFSET($F$7,0,$E874))-SUM($G874:AA874))*(OFFSET('PTRM input'!$G$477,0,$E874-1)/A8taxstdlife))))</f>
        <v>0</v>
      </c>
      <c r="AC874" s="251">
        <f ca="1">IF(A8taxstdlife="n/a","n/a",IF(A8taxstdlife="",0,IF(AC$3&gt;(A8stdlife+$E874),((INDEX('PTRM input'!$G$385:$P$434,A8offset,$E874)-INDEX('PTRM input'!$G$277:$P$326,A8offset,$E874))*OFFSET($F$7,0,$E874))-SUM($G874:AB874),(((INDEX('PTRM input'!$G$385:$P$434,A8offset,$E874)-INDEX('PTRM input'!$G$277:$P$326,A8offset,$E874))*OFFSET($F$7,0,$E874))-SUM($G874:AB874))*(OFFSET('PTRM input'!$G$477,0,$E874-1)/A8taxstdlife))))</f>
        <v>0</v>
      </c>
      <c r="AD874" s="251">
        <f ca="1">IF(A8taxstdlife="n/a","n/a",IF(A8taxstdlife="",0,IF(AD$3&gt;(A8stdlife+$E874),((INDEX('PTRM input'!$G$385:$P$434,A8offset,$E874)-INDEX('PTRM input'!$G$277:$P$326,A8offset,$E874))*OFFSET($F$7,0,$E874))-SUM($G874:AC874),(((INDEX('PTRM input'!$G$385:$P$434,A8offset,$E874)-INDEX('PTRM input'!$G$277:$P$326,A8offset,$E874))*OFFSET($F$7,0,$E874))-SUM($G874:AC874))*(OFFSET('PTRM input'!$G$477,0,$E874-1)/A8taxstdlife))))</f>
        <v>0</v>
      </c>
      <c r="AE874" s="251">
        <f ca="1">IF(A8taxstdlife="n/a","n/a",IF(A8taxstdlife="",0,IF(AE$3&gt;(A8stdlife+$E874),((INDEX('PTRM input'!$G$385:$P$434,A8offset,$E874)-INDEX('PTRM input'!$G$277:$P$326,A8offset,$E874))*OFFSET($F$7,0,$E874))-SUM($G874:AD874),(((INDEX('PTRM input'!$G$385:$P$434,A8offset,$E874)-INDEX('PTRM input'!$G$277:$P$326,A8offset,$E874))*OFFSET($F$7,0,$E874))-SUM($G874:AD874))*(OFFSET('PTRM input'!$G$477,0,$E874-1)/A8taxstdlife))))</f>
        <v>0</v>
      </c>
      <c r="AF874" s="251">
        <f ca="1">IF(A8taxstdlife="n/a","n/a",IF(A8taxstdlife="",0,IF(AF$3&gt;(A8stdlife+$E874),((INDEX('PTRM input'!$G$385:$P$434,A8offset,$E874)-INDEX('PTRM input'!$G$277:$P$326,A8offset,$E874))*OFFSET($F$7,0,$E874))-SUM($G874:AE874),(((INDEX('PTRM input'!$G$385:$P$434,A8offset,$E874)-INDEX('PTRM input'!$G$277:$P$326,A8offset,$E874))*OFFSET($F$7,0,$E874))-SUM($G874:AE874))*(OFFSET('PTRM input'!$G$477,0,$E874-1)/A8taxstdlife))))</f>
        <v>0</v>
      </c>
      <c r="AG874" s="251">
        <f ca="1">IF(A8taxstdlife="n/a","n/a",IF(A8taxstdlife="",0,IF(AG$3&gt;(A8stdlife+$E874),((INDEX('PTRM input'!$G$385:$P$434,A8offset,$E874)-INDEX('PTRM input'!$G$277:$P$326,A8offset,$E874))*OFFSET($F$7,0,$E874))-SUM($G874:AF874),(((INDEX('PTRM input'!$G$385:$P$434,A8offset,$E874)-INDEX('PTRM input'!$G$277:$P$326,A8offset,$E874))*OFFSET($F$7,0,$E874))-SUM($G874:AF874))*(OFFSET('PTRM input'!$G$477,0,$E874-1)/A8taxstdlife))))</f>
        <v>0</v>
      </c>
      <c r="AH874" s="251">
        <f ca="1">IF(A8taxstdlife="n/a","n/a",IF(A8taxstdlife="",0,IF(AH$3&gt;(A8stdlife+$E874),((INDEX('PTRM input'!$G$385:$P$434,A8offset,$E874)-INDEX('PTRM input'!$G$277:$P$326,A8offset,$E874))*OFFSET($F$7,0,$E874))-SUM($G874:AG874),(((INDEX('PTRM input'!$G$385:$P$434,A8offset,$E874)-INDEX('PTRM input'!$G$277:$P$326,A8offset,$E874))*OFFSET($F$7,0,$E874))-SUM($G874:AG874))*(OFFSET('PTRM input'!$G$477,0,$E874-1)/A8taxstdlife))))</f>
        <v>0</v>
      </c>
      <c r="AI874" s="251">
        <f ca="1">IF(A8taxstdlife="n/a","n/a",IF(A8taxstdlife="",0,IF(AI$3&gt;(A8stdlife+$E874),((INDEX('PTRM input'!$G$385:$P$434,A8offset,$E874)-INDEX('PTRM input'!$G$277:$P$326,A8offset,$E874))*OFFSET($F$7,0,$E874))-SUM($G874:AH874),(((INDEX('PTRM input'!$G$385:$P$434,A8offset,$E874)-INDEX('PTRM input'!$G$277:$P$326,A8offset,$E874))*OFFSET($F$7,0,$E874))-SUM($G874:AH874))*(OFFSET('PTRM input'!$G$477,0,$E874-1)/A8taxstdlife))))</f>
        <v>0</v>
      </c>
      <c r="AJ874" s="251">
        <f ca="1">IF(A8taxstdlife="n/a","n/a",IF(A8taxstdlife="",0,IF(AJ$3&gt;(A8stdlife+$E874),((INDEX('PTRM input'!$G$385:$P$434,A8offset,$E874)-INDEX('PTRM input'!$G$277:$P$326,A8offset,$E874))*OFFSET($F$7,0,$E874))-SUM($G874:AI874),(((INDEX('PTRM input'!$G$385:$P$434,A8offset,$E874)-INDEX('PTRM input'!$G$277:$P$326,A8offset,$E874))*OFFSET($F$7,0,$E874))-SUM($G874:AI874))*(OFFSET('PTRM input'!$G$477,0,$E874-1)/A8taxstdlife))))</f>
        <v>0</v>
      </c>
      <c r="AK874" s="251">
        <f ca="1">IF(A8taxstdlife="n/a","n/a",IF(A8taxstdlife="",0,IF(AK$3&gt;(A8stdlife+$E874),((INDEX('PTRM input'!$G$385:$P$434,A8offset,$E874)-INDEX('PTRM input'!$G$277:$P$326,A8offset,$E874))*OFFSET($F$7,0,$E874))-SUM($G874:AJ874),(((INDEX('PTRM input'!$G$385:$P$434,A8offset,$E874)-INDEX('PTRM input'!$G$277:$P$326,A8offset,$E874))*OFFSET($F$7,0,$E874))-SUM($G874:AJ874))*(OFFSET('PTRM input'!$G$477,0,$E874-1)/A8taxstdlife))))</f>
        <v>0</v>
      </c>
      <c r="AL874" s="251">
        <f ca="1">IF(A8taxstdlife="n/a","n/a",IF(A8taxstdlife="",0,IF(AL$3&gt;(A8stdlife+$E874),((INDEX('PTRM input'!$G$385:$P$434,A8offset,$E874)-INDEX('PTRM input'!$G$277:$P$326,A8offset,$E874))*OFFSET($F$7,0,$E874))-SUM($G874:AK874),(((INDEX('PTRM input'!$G$385:$P$434,A8offset,$E874)-INDEX('PTRM input'!$G$277:$P$326,A8offset,$E874))*OFFSET($F$7,0,$E874))-SUM($G874:AK874))*(OFFSET('PTRM input'!$G$477,0,$E874-1)/A8taxstdlife))))</f>
        <v>0</v>
      </c>
      <c r="AM874" s="251">
        <f ca="1">IF(A8taxstdlife="n/a","n/a",IF(A8taxstdlife="",0,IF(AM$3&gt;(A8stdlife+$E874),((INDEX('PTRM input'!$G$385:$P$434,A8offset,$E874)-INDEX('PTRM input'!$G$277:$P$326,A8offset,$E874))*OFFSET($F$7,0,$E874))-SUM($G874:AL874),(((INDEX('PTRM input'!$G$385:$P$434,A8offset,$E874)-INDEX('PTRM input'!$G$277:$P$326,A8offset,$E874))*OFFSET($F$7,0,$E874))-SUM($G874:AL874))*(OFFSET('PTRM input'!$G$477,0,$E874-1)/A8taxstdlife))))</f>
        <v>0</v>
      </c>
      <c r="AN874" s="251">
        <f ca="1">IF(A8taxstdlife="n/a","n/a",IF(A8taxstdlife="",0,IF(AN$3&gt;(A8stdlife+$E874),((INDEX('PTRM input'!$G$385:$P$434,A8offset,$E874)-INDEX('PTRM input'!$G$277:$P$326,A8offset,$E874))*OFFSET($F$7,0,$E874))-SUM($G874:AM874),(((INDEX('PTRM input'!$G$385:$P$434,A8offset,$E874)-INDEX('PTRM input'!$G$277:$P$326,A8offset,$E874))*OFFSET($F$7,0,$E874))-SUM($G874:AM874))*(OFFSET('PTRM input'!$G$477,0,$E874-1)/A8taxstdlife))))</f>
        <v>0</v>
      </c>
      <c r="AO874" s="251">
        <f ca="1">IF(A8taxstdlife="n/a","n/a",IF(A8taxstdlife="",0,IF(AO$3&gt;(A8stdlife+$E874),((INDEX('PTRM input'!$G$385:$P$434,A8offset,$E874)-INDEX('PTRM input'!$G$277:$P$326,A8offset,$E874))*OFFSET($F$7,0,$E874))-SUM($G874:AN874),(((INDEX('PTRM input'!$G$385:$P$434,A8offset,$E874)-INDEX('PTRM input'!$G$277:$P$326,A8offset,$E874))*OFFSET($F$7,0,$E874))-SUM($G874:AN874))*(OFFSET('PTRM input'!$G$477,0,$E874-1)/A8taxstdlife))))</f>
        <v>0</v>
      </c>
      <c r="AP874" s="251">
        <f ca="1">IF(A8taxstdlife="n/a","n/a",IF(A8taxstdlife="",0,IF(AP$3&gt;(A8stdlife+$E874),((INDEX('PTRM input'!$G$385:$P$434,A8offset,$E874)-INDEX('PTRM input'!$G$277:$P$326,A8offset,$E874))*OFFSET($F$7,0,$E874))-SUM($G874:AO874),(((INDEX('PTRM input'!$G$385:$P$434,A8offset,$E874)-INDEX('PTRM input'!$G$277:$P$326,A8offset,$E874))*OFFSET($F$7,0,$E874))-SUM($G874:AO874))*(OFFSET('PTRM input'!$G$477,0,$E874-1)/A8taxstdlife))))</f>
        <v>0</v>
      </c>
      <c r="AQ874" s="251">
        <f ca="1">IF(A8taxstdlife="n/a","n/a",IF(A8taxstdlife="",0,IF(AQ$3&gt;(A8stdlife+$E874),((INDEX('PTRM input'!$G$385:$P$434,A8offset,$E874)-INDEX('PTRM input'!$G$277:$P$326,A8offset,$E874))*OFFSET($F$7,0,$E874))-SUM($G874:AP874),(((INDEX('PTRM input'!$G$385:$P$434,A8offset,$E874)-INDEX('PTRM input'!$G$277:$P$326,A8offset,$E874))*OFFSET($F$7,0,$E874))-SUM($G874:AP874))*(OFFSET('PTRM input'!$G$477,0,$E874-1)/A8taxstdlife))))</f>
        <v>0</v>
      </c>
      <c r="AR874" s="251">
        <f ca="1">IF(A8taxstdlife="n/a","n/a",IF(A8taxstdlife="",0,IF(AR$3&gt;(A8stdlife+$E874),((INDEX('PTRM input'!$G$385:$P$434,A8offset,$E874)-INDEX('PTRM input'!$G$277:$P$326,A8offset,$E874))*OFFSET($F$7,0,$E874))-SUM($G874:AQ874),(((INDEX('PTRM input'!$G$385:$P$434,A8offset,$E874)-INDEX('PTRM input'!$G$277:$P$326,A8offset,$E874))*OFFSET($F$7,0,$E874))-SUM($G874:AQ874))*(OFFSET('PTRM input'!$G$477,0,$E874-1)/A8taxstdlife))))</f>
        <v>0</v>
      </c>
      <c r="AS874" s="251">
        <f ca="1">IF(A8taxstdlife="n/a","n/a",IF(A8taxstdlife="",0,IF(AS$3&gt;(A8stdlife+$E874),((INDEX('PTRM input'!$G$385:$P$434,A8offset,$E874)-INDEX('PTRM input'!$G$277:$P$326,A8offset,$E874))*OFFSET($F$7,0,$E874))-SUM($G874:AR874),(((INDEX('PTRM input'!$G$385:$P$434,A8offset,$E874)-INDEX('PTRM input'!$G$277:$P$326,A8offset,$E874))*OFFSET($F$7,0,$E874))-SUM($G874:AR874))*(OFFSET('PTRM input'!$G$477,0,$E874-1)/A8taxstdlife))))</f>
        <v>0</v>
      </c>
      <c r="AT874" s="251">
        <f ca="1">IF(A8taxstdlife="n/a","n/a",IF(A8taxstdlife="",0,IF(AT$3&gt;(A8stdlife+$E874),((INDEX('PTRM input'!$G$385:$P$434,A8offset,$E874)-INDEX('PTRM input'!$G$277:$P$326,A8offset,$E874))*OFFSET($F$7,0,$E874))-SUM($G874:AS874),(((INDEX('PTRM input'!$G$385:$P$434,A8offset,$E874)-INDEX('PTRM input'!$G$277:$P$326,A8offset,$E874))*OFFSET($F$7,0,$E874))-SUM($G874:AS874))*(OFFSET('PTRM input'!$G$477,0,$E874-1)/A8taxstdlife))))</f>
        <v>0</v>
      </c>
      <c r="AU874" s="251">
        <f ca="1">IF(A8taxstdlife="n/a","n/a",IF(A8taxstdlife="",0,IF(AU$3&gt;(A8stdlife+$E874),((INDEX('PTRM input'!$G$385:$P$434,A8offset,$E874)-INDEX('PTRM input'!$G$277:$P$326,A8offset,$E874))*OFFSET($F$7,0,$E874))-SUM($G874:AT874),(((INDEX('PTRM input'!$G$385:$P$434,A8offset,$E874)-INDEX('PTRM input'!$G$277:$P$326,A8offset,$E874))*OFFSET($F$7,0,$E874))-SUM($G874:AT874))*(OFFSET('PTRM input'!$G$477,0,$E874-1)/A8taxstdlife))))</f>
        <v>0</v>
      </c>
      <c r="AV874" s="251">
        <f ca="1">IF(A8taxstdlife="n/a","n/a",IF(A8taxstdlife="",0,IF(AV$3&gt;(A8stdlife+$E874),((INDEX('PTRM input'!$G$385:$P$434,A8offset,$E874)-INDEX('PTRM input'!$G$277:$P$326,A8offset,$E874))*OFFSET($F$7,0,$E874))-SUM($G874:AU874),(((INDEX('PTRM input'!$G$385:$P$434,A8offset,$E874)-INDEX('PTRM input'!$G$277:$P$326,A8offset,$E874))*OFFSET($F$7,0,$E874))-SUM($G874:AU874))*(OFFSET('PTRM input'!$G$477,0,$E874-1)/A8taxstdlife))))</f>
        <v>0</v>
      </c>
      <c r="AW874" s="251">
        <f ca="1">IF(A8taxstdlife="n/a","n/a",IF(A8taxstdlife="",0,IF(AW$3&gt;(A8stdlife+$E874),((INDEX('PTRM input'!$G$385:$P$434,A8offset,$E874)-INDEX('PTRM input'!$G$277:$P$326,A8offset,$E874))*OFFSET($F$7,0,$E874))-SUM($G874:AV874),(((INDEX('PTRM input'!$G$385:$P$434,A8offset,$E874)-INDEX('PTRM input'!$G$277:$P$326,A8offset,$E874))*OFFSET($F$7,0,$E874))-SUM($G874:AV874))*(OFFSET('PTRM input'!$G$477,0,$E874-1)/A8taxstdlife))))</f>
        <v>0</v>
      </c>
      <c r="AX874" s="251">
        <f ca="1">IF(A8taxstdlife="n/a","n/a",IF(A8taxstdlife="",0,IF(AX$3&gt;(A8stdlife+$E874),((INDEX('PTRM input'!$G$385:$P$434,A8offset,$E874)-INDEX('PTRM input'!$G$277:$P$326,A8offset,$E874))*OFFSET($F$7,0,$E874))-SUM($G874:AW874),(((INDEX('PTRM input'!$G$385:$P$434,A8offset,$E874)-INDEX('PTRM input'!$G$277:$P$326,A8offset,$E874))*OFFSET($F$7,0,$E874))-SUM($G874:AW874))*(OFFSET('PTRM input'!$G$477,0,$E874-1)/A8taxstdlife))))</f>
        <v>0</v>
      </c>
      <c r="AY874" s="251">
        <f ca="1">IF(A8taxstdlife="n/a","n/a",IF(A8taxstdlife="",0,IF(AY$3&gt;(A8stdlife+$E874),((INDEX('PTRM input'!$G$385:$P$434,A8offset,$E874)-INDEX('PTRM input'!$G$277:$P$326,A8offset,$E874))*OFFSET($F$7,0,$E874))-SUM($G874:AX874),(((INDEX('PTRM input'!$G$385:$P$434,A8offset,$E874)-INDEX('PTRM input'!$G$277:$P$326,A8offset,$E874))*OFFSET($F$7,0,$E874))-SUM($G874:AX874))*(OFFSET('PTRM input'!$G$477,0,$E874-1)/A8taxstdlife))))</f>
        <v>0</v>
      </c>
      <c r="AZ874" s="251">
        <f ca="1">IF(A8taxstdlife="n/a","n/a",IF(A8taxstdlife="",0,IF(AZ$3&gt;(A8stdlife+$E874),((INDEX('PTRM input'!$G$385:$P$434,A8offset,$E874)-INDEX('PTRM input'!$G$277:$P$326,A8offset,$E874))*OFFSET($F$7,0,$E874))-SUM($G874:AY874),(((INDEX('PTRM input'!$G$385:$P$434,A8offset,$E874)-INDEX('PTRM input'!$G$277:$P$326,A8offset,$E874))*OFFSET($F$7,0,$E874))-SUM($G874:AY874))*(OFFSET('PTRM input'!$G$477,0,$E874-1)/A8taxstdlife))))</f>
        <v>0</v>
      </c>
      <c r="BA874" s="251">
        <f ca="1">IF(A8taxstdlife="n/a","n/a",IF(A8taxstdlife="",0,IF(BA$3&gt;(A8stdlife+$E874),((INDEX('PTRM input'!$G$385:$P$434,A8offset,$E874)-INDEX('PTRM input'!$G$277:$P$326,A8offset,$E874))*OFFSET($F$7,0,$E874))-SUM($G874:AZ874),(((INDEX('PTRM input'!$G$385:$P$434,A8offset,$E874)-INDEX('PTRM input'!$G$277:$P$326,A8offset,$E874))*OFFSET($F$7,0,$E874))-SUM($G874:AZ874))*(OFFSET('PTRM input'!$G$477,0,$E874-1)/A8taxstdlife))))</f>
        <v>0</v>
      </c>
      <c r="BB874" s="251">
        <f ca="1">IF(A8taxstdlife="n/a","n/a",IF(A8taxstdlife="",0,IF(BB$3&gt;(A8stdlife+$E874),((INDEX('PTRM input'!$G$385:$P$434,A8offset,$E874)-INDEX('PTRM input'!$G$277:$P$326,A8offset,$E874))*OFFSET($F$7,0,$E874))-SUM($G874:BA874),(((INDEX('PTRM input'!$G$385:$P$434,A8offset,$E874)-INDEX('PTRM input'!$G$277:$P$326,A8offset,$E874))*OFFSET($F$7,0,$E874))-SUM($G874:BA874))*(OFFSET('PTRM input'!$G$477,0,$E874-1)/A8taxstdlife))))</f>
        <v>0</v>
      </c>
      <c r="BC874" s="251">
        <f ca="1">IF(A8taxstdlife="n/a","n/a",IF(A8taxstdlife="",0,IF(BC$3&gt;(A8stdlife+$E874),((INDEX('PTRM input'!$G$385:$P$434,A8offset,$E874)-INDEX('PTRM input'!$G$277:$P$326,A8offset,$E874))*OFFSET($F$7,0,$E874))-SUM($G874:BB874),(((INDEX('PTRM input'!$G$385:$P$434,A8offset,$E874)-INDEX('PTRM input'!$G$277:$P$326,A8offset,$E874))*OFFSET($F$7,0,$E874))-SUM($G874:BB874))*(OFFSET('PTRM input'!$G$477,0,$E874-1)/A8taxstdlife))))</f>
        <v>0</v>
      </c>
      <c r="BD874" s="251">
        <f ca="1">IF(A8taxstdlife="n/a","n/a",IF(A8taxstdlife="",0,IF(BD$3&gt;(A8stdlife+$E874),((INDEX('PTRM input'!$G$385:$P$434,A8offset,$E874)-INDEX('PTRM input'!$G$277:$P$326,A8offset,$E874))*OFFSET($F$7,0,$E874))-SUM($G874:BC874),(((INDEX('PTRM input'!$G$385:$P$434,A8offset,$E874)-INDEX('PTRM input'!$G$277:$P$326,A8offset,$E874))*OFFSET($F$7,0,$E874))-SUM($G874:BC874))*(OFFSET('PTRM input'!$G$477,0,$E874-1)/A8taxstdlife))))</f>
        <v>0</v>
      </c>
      <c r="BE874" s="251">
        <f ca="1">IF(A8taxstdlife="n/a","n/a",IF(A8taxstdlife="",0,IF(BE$3&gt;(A8stdlife+$E874),((INDEX('PTRM input'!$G$385:$P$434,A8offset,$E874)-INDEX('PTRM input'!$G$277:$P$326,A8offset,$E874))*OFFSET($F$7,0,$E874))-SUM($G874:BD874),(((INDEX('PTRM input'!$G$385:$P$434,A8offset,$E874)-INDEX('PTRM input'!$G$277:$P$326,A8offset,$E874))*OFFSET($F$7,0,$E874))-SUM($G874:BD874))*(OFFSET('PTRM input'!$G$477,0,$E874-1)/A8taxstdlife))))</f>
        <v>0</v>
      </c>
      <c r="BF874" s="251">
        <f ca="1">IF(A8taxstdlife="n/a","n/a",IF(A8taxstdlife="",0,IF(BF$3&gt;(A8stdlife+$E874),((INDEX('PTRM input'!$G$385:$P$434,A8offset,$E874)-INDEX('PTRM input'!$G$277:$P$326,A8offset,$E874))*OFFSET($F$7,0,$E874))-SUM($G874:BE874),(((INDEX('PTRM input'!$G$385:$P$434,A8offset,$E874)-INDEX('PTRM input'!$G$277:$P$326,A8offset,$E874))*OFFSET($F$7,0,$E874))-SUM($G874:BE874))*(OFFSET('PTRM input'!$G$477,0,$E874-1)/A8taxstdlife))))</f>
        <v>0</v>
      </c>
      <c r="BG874" s="251">
        <f ca="1">IF(A8taxstdlife="n/a","n/a",IF(A8taxstdlife="",0,IF(BG$3&gt;(A8stdlife+$E874),((INDEX('PTRM input'!$G$385:$P$434,A8offset,$E874)-INDEX('PTRM input'!$G$277:$P$326,A8offset,$E874))*OFFSET($F$7,0,$E874))-SUM($G874:BF874),(((INDEX('PTRM input'!$G$385:$P$434,A8offset,$E874)-INDEX('PTRM input'!$G$277:$P$326,A8offset,$E874))*OFFSET($F$7,0,$E874))-SUM($G874:BF874))*(OFFSET('PTRM input'!$G$477,0,$E874-1)/A8taxstdlife))))</f>
        <v>0</v>
      </c>
      <c r="BH874" s="251">
        <f ca="1">IF(A8taxstdlife="n/a","n/a",IF(A8taxstdlife="",0,IF(BH$3&gt;(A8stdlife+$E874),((INDEX('PTRM input'!$G$385:$P$434,A8offset,$E874)-INDEX('PTRM input'!$G$277:$P$326,A8offset,$E874))*OFFSET($F$7,0,$E874))-SUM($G874:BG874),(((INDEX('PTRM input'!$G$385:$P$434,A8offset,$E874)-INDEX('PTRM input'!$G$277:$P$326,A8offset,$E874))*OFFSET($F$7,0,$E874))-SUM($G874:BG874))*(OFFSET('PTRM input'!$G$477,0,$E874-1)/A8taxstdlife))))</f>
        <v>0</v>
      </c>
      <c r="BI874" s="251">
        <f ca="1">IF(A8taxstdlife="n/a","n/a",IF(A8taxstdlife="",0,IF(BI$3&gt;(A8stdlife+$E874),((INDEX('PTRM input'!$G$385:$P$434,A8offset,$E874)-INDEX('PTRM input'!$G$277:$P$326,A8offset,$E874))*OFFSET($F$7,0,$E874))-SUM($G874:BH874),(((INDEX('PTRM input'!$G$385:$P$434,A8offset,$E874)-INDEX('PTRM input'!$G$277:$P$326,A8offset,$E874))*OFFSET($F$7,0,$E874))-SUM($G874:BH874))*(OFFSET('PTRM input'!$G$477,0,$E874-1)/A8taxstdlife))))</f>
        <v>0</v>
      </c>
      <c r="BJ874" s="116"/>
      <c r="BK874" s="116"/>
      <c r="BL874" s="116"/>
      <c r="BM874" s="116"/>
    </row>
    <row r="875" spans="1:65" ht="12.75" hidden="1" customHeight="1" outlineLevel="2">
      <c r="A875" s="366"/>
      <c r="B875" s="19"/>
      <c r="C875" s="18"/>
      <c r="D875" s="760"/>
      <c r="E875" s="86">
        <v>3</v>
      </c>
      <c r="F875" s="356"/>
      <c r="G875" s="434"/>
      <c r="H875" s="435"/>
      <c r="I875" s="619"/>
      <c r="J875" s="251">
        <f ca="1">IF(A8taxstdlife="n/a","n/a",IF(A8taxstdlife="",0,IF(J$3&gt;(A8stdlife+$E875),((INDEX('PTRM input'!$G$385:$P$434,A8offset,$E875)-INDEX('PTRM input'!$G$277:$P$326,A8offset,$E875))*OFFSET($F$7,0,$E875))-SUM($G875:I875),(((INDEX('PTRM input'!$G$385:$P$434,A8offset,$E875)-INDEX('PTRM input'!$G$277:$P$326,A8offset,$E875))*OFFSET($F$7,0,$E875))-SUM($G875:I875))*(OFFSET('PTRM input'!$G$477,0,$E875-1)/A8taxstdlife))))</f>
        <v>0.35814095679701846</v>
      </c>
      <c r="K875" s="251">
        <f ca="1">IF(A8taxstdlife="n/a","n/a",IF(A8taxstdlife="",0,IF(K$3&gt;(A8stdlife+$E875),((INDEX('PTRM input'!$G$385:$P$434,A8offset,$E875)-INDEX('PTRM input'!$G$277:$P$326,A8offset,$E875))*OFFSET($F$7,0,$E875))-SUM($G875:J875),(((INDEX('PTRM input'!$G$385:$P$434,A8offset,$E875)-INDEX('PTRM input'!$G$277:$P$326,A8offset,$E875))*OFFSET($F$7,0,$E875))-SUM($G875:J875))*(OFFSET('PTRM input'!$G$477,0,$E875-1)/A8taxstdlife))))</f>
        <v>0.2148845740782111</v>
      </c>
      <c r="L875" s="251">
        <f ca="1">IF(A8taxstdlife="n/a","n/a",IF(A8taxstdlife="",0,IF(L$3&gt;(A8stdlife+$E875),((INDEX('PTRM input'!$G$385:$P$434,A8offset,$E875)-INDEX('PTRM input'!$G$277:$P$326,A8offset,$E875))*OFFSET($F$7,0,$E875))-SUM($G875:K875),(((INDEX('PTRM input'!$G$385:$P$434,A8offset,$E875)-INDEX('PTRM input'!$G$277:$P$326,A8offset,$E875))*OFFSET($F$7,0,$E875))-SUM($G875:K875))*(OFFSET('PTRM input'!$G$477,0,$E875-1)/A8taxstdlife))))</f>
        <v>0.12893074444692662</v>
      </c>
      <c r="M875" s="251">
        <f ca="1">IF(A8taxstdlife="n/a","n/a",IF(A8taxstdlife="",0,IF(M$3&gt;(A8stdlife+$E875),((INDEX('PTRM input'!$G$385:$P$434,A8offset,$E875)-INDEX('PTRM input'!$G$277:$P$326,A8offset,$E875))*OFFSET($F$7,0,$E875))-SUM($G875:L875),(((INDEX('PTRM input'!$G$385:$P$434,A8offset,$E875)-INDEX('PTRM input'!$G$277:$P$326,A8offset,$E875))*OFFSET($F$7,0,$E875))-SUM($G875:L875))*(OFFSET('PTRM input'!$G$477,0,$E875-1)/A8taxstdlife))))</f>
        <v>7.7358446668155972E-2</v>
      </c>
      <c r="N875" s="251">
        <f ca="1">IF(A8taxstdlife="n/a","n/a",IF(A8taxstdlife="",0,IF(N$3&gt;(A8stdlife+$E875),((INDEX('PTRM input'!$G$385:$P$434,A8offset,$E875)-INDEX('PTRM input'!$G$277:$P$326,A8offset,$E875))*OFFSET($F$7,0,$E875))-SUM($G875:M875),(((INDEX('PTRM input'!$G$385:$P$434,A8offset,$E875)-INDEX('PTRM input'!$G$277:$P$326,A8offset,$E875))*OFFSET($F$7,0,$E875))-SUM($G875:M875))*(OFFSET('PTRM input'!$G$477,0,$E875-1)/A8taxstdlife))))</f>
        <v>4.6415068000893595E-2</v>
      </c>
      <c r="O875" s="251">
        <f ca="1">IF(A8taxstdlife="n/a","n/a",IF(A8taxstdlife="",0,IF(O$3&gt;(A8stdlife+$E875),((INDEX('PTRM input'!$G$385:$P$434,A8offset,$E875)-INDEX('PTRM input'!$G$277:$P$326,A8offset,$E875))*OFFSET($F$7,0,$E875))-SUM($G875:N875),(((INDEX('PTRM input'!$G$385:$P$434,A8offset,$E875)-INDEX('PTRM input'!$G$277:$P$326,A8offset,$E875))*OFFSET($F$7,0,$E875))-SUM($G875:N875))*(OFFSET('PTRM input'!$G$477,0,$E875-1)/A8taxstdlife))))</f>
        <v>6.9622602001340406E-2</v>
      </c>
      <c r="P875" s="251">
        <f ca="1">IF(A8taxstdlife="n/a","n/a",IF(A8taxstdlife="",0,IF(P$3&gt;(A8stdlife+$E875),((INDEX('PTRM input'!$G$385:$P$434,A8offset,$E875)-INDEX('PTRM input'!$G$277:$P$326,A8offset,$E875))*OFFSET($F$7,0,$E875))-SUM($G875:O875),(((INDEX('PTRM input'!$G$385:$P$434,A8offset,$E875)-INDEX('PTRM input'!$G$277:$P$326,A8offset,$E875))*OFFSET($F$7,0,$E875))-SUM($G875:O875))*(OFFSET('PTRM input'!$G$477,0,$E875-1)/A8taxstdlife))))</f>
        <v>0</v>
      </c>
      <c r="Q875" s="251">
        <f ca="1">IF(A8taxstdlife="n/a","n/a",IF(A8taxstdlife="",0,IF(Q$3&gt;(A8stdlife+$E875),((INDEX('PTRM input'!$G$385:$P$434,A8offset,$E875)-INDEX('PTRM input'!$G$277:$P$326,A8offset,$E875))*OFFSET($F$7,0,$E875))-SUM($G875:P875),(((INDEX('PTRM input'!$G$385:$P$434,A8offset,$E875)-INDEX('PTRM input'!$G$277:$P$326,A8offset,$E875))*OFFSET($F$7,0,$E875))-SUM($G875:P875))*(OFFSET('PTRM input'!$G$477,0,$E875-1)/A8taxstdlife))))</f>
        <v>0</v>
      </c>
      <c r="R875" s="251">
        <f ca="1">IF(A8taxstdlife="n/a","n/a",IF(A8taxstdlife="",0,IF(R$3&gt;(A8stdlife+$E875),((INDEX('PTRM input'!$G$385:$P$434,A8offset,$E875)-INDEX('PTRM input'!$G$277:$P$326,A8offset,$E875))*OFFSET($F$7,0,$E875))-SUM($G875:Q875),(((INDEX('PTRM input'!$G$385:$P$434,A8offset,$E875)-INDEX('PTRM input'!$G$277:$P$326,A8offset,$E875))*OFFSET($F$7,0,$E875))-SUM($G875:Q875))*(OFFSET('PTRM input'!$G$477,0,$E875-1)/A8taxstdlife))))</f>
        <v>0</v>
      </c>
      <c r="S875" s="251">
        <f ca="1">IF(A8taxstdlife="n/a","n/a",IF(A8taxstdlife="",0,IF(S$3&gt;(A8stdlife+$E875),((INDEX('PTRM input'!$G$385:$P$434,A8offset,$E875)-INDEX('PTRM input'!$G$277:$P$326,A8offset,$E875))*OFFSET($F$7,0,$E875))-SUM($G875:R875),(((INDEX('PTRM input'!$G$385:$P$434,A8offset,$E875)-INDEX('PTRM input'!$G$277:$P$326,A8offset,$E875))*OFFSET($F$7,0,$E875))-SUM($G875:R875))*(OFFSET('PTRM input'!$G$477,0,$E875-1)/A8taxstdlife))))</f>
        <v>0</v>
      </c>
      <c r="T875" s="251">
        <f ca="1">IF(A8taxstdlife="n/a","n/a",IF(A8taxstdlife="",0,IF(T$3&gt;(A8stdlife+$E875),((INDEX('PTRM input'!$G$385:$P$434,A8offset,$E875)-INDEX('PTRM input'!$G$277:$P$326,A8offset,$E875))*OFFSET($F$7,0,$E875))-SUM($G875:S875),(((INDEX('PTRM input'!$G$385:$P$434,A8offset,$E875)-INDEX('PTRM input'!$G$277:$P$326,A8offset,$E875))*OFFSET($F$7,0,$E875))-SUM($G875:S875))*(OFFSET('PTRM input'!$G$477,0,$E875-1)/A8taxstdlife))))</f>
        <v>0</v>
      </c>
      <c r="U875" s="251">
        <f ca="1">IF(A8taxstdlife="n/a","n/a",IF(A8taxstdlife="",0,IF(U$3&gt;(A8stdlife+$E875),((INDEX('PTRM input'!$G$385:$P$434,A8offset,$E875)-INDEX('PTRM input'!$G$277:$P$326,A8offset,$E875))*OFFSET($F$7,0,$E875))-SUM($G875:T875),(((INDEX('PTRM input'!$G$385:$P$434,A8offset,$E875)-INDEX('PTRM input'!$G$277:$P$326,A8offset,$E875))*OFFSET($F$7,0,$E875))-SUM($G875:T875))*(OFFSET('PTRM input'!$G$477,0,$E875-1)/A8taxstdlife))))</f>
        <v>0</v>
      </c>
      <c r="V875" s="251">
        <f ca="1">IF(A8taxstdlife="n/a","n/a",IF(A8taxstdlife="",0,IF(V$3&gt;(A8stdlife+$E875),((INDEX('PTRM input'!$G$385:$P$434,A8offset,$E875)-INDEX('PTRM input'!$G$277:$P$326,A8offset,$E875))*OFFSET($F$7,0,$E875))-SUM($G875:U875),(((INDEX('PTRM input'!$G$385:$P$434,A8offset,$E875)-INDEX('PTRM input'!$G$277:$P$326,A8offset,$E875))*OFFSET($F$7,0,$E875))-SUM($G875:U875))*(OFFSET('PTRM input'!$G$477,0,$E875-1)/A8taxstdlife))))</f>
        <v>0</v>
      </c>
      <c r="W875" s="251">
        <f ca="1">IF(A8taxstdlife="n/a","n/a",IF(A8taxstdlife="",0,IF(W$3&gt;(A8stdlife+$E875),((INDEX('PTRM input'!$G$385:$P$434,A8offset,$E875)-INDEX('PTRM input'!$G$277:$P$326,A8offset,$E875))*OFFSET($F$7,0,$E875))-SUM($G875:V875),(((INDEX('PTRM input'!$G$385:$P$434,A8offset,$E875)-INDEX('PTRM input'!$G$277:$P$326,A8offset,$E875))*OFFSET($F$7,0,$E875))-SUM($G875:V875))*(OFFSET('PTRM input'!$G$477,0,$E875-1)/A8taxstdlife))))</f>
        <v>0</v>
      </c>
      <c r="X875" s="251">
        <f ca="1">IF(A8taxstdlife="n/a","n/a",IF(A8taxstdlife="",0,IF(X$3&gt;(A8stdlife+$E875),((INDEX('PTRM input'!$G$385:$P$434,A8offset,$E875)-INDEX('PTRM input'!$G$277:$P$326,A8offset,$E875))*OFFSET($F$7,0,$E875))-SUM($G875:W875),(((INDEX('PTRM input'!$G$385:$P$434,A8offset,$E875)-INDEX('PTRM input'!$G$277:$P$326,A8offset,$E875))*OFFSET($F$7,0,$E875))-SUM($G875:W875))*(OFFSET('PTRM input'!$G$477,0,$E875-1)/A8taxstdlife))))</f>
        <v>0</v>
      </c>
      <c r="Y875" s="251">
        <f ca="1">IF(A8taxstdlife="n/a","n/a",IF(A8taxstdlife="",0,IF(Y$3&gt;(A8stdlife+$E875),((INDEX('PTRM input'!$G$385:$P$434,A8offset,$E875)-INDEX('PTRM input'!$G$277:$P$326,A8offset,$E875))*OFFSET($F$7,0,$E875))-SUM($G875:X875),(((INDEX('PTRM input'!$G$385:$P$434,A8offset,$E875)-INDEX('PTRM input'!$G$277:$P$326,A8offset,$E875))*OFFSET($F$7,0,$E875))-SUM($G875:X875))*(OFFSET('PTRM input'!$G$477,0,$E875-1)/A8taxstdlife))))</f>
        <v>0</v>
      </c>
      <c r="Z875" s="251">
        <f ca="1">IF(A8taxstdlife="n/a","n/a",IF(A8taxstdlife="",0,IF(Z$3&gt;(A8stdlife+$E875),((INDEX('PTRM input'!$G$385:$P$434,A8offset,$E875)-INDEX('PTRM input'!$G$277:$P$326,A8offset,$E875))*OFFSET($F$7,0,$E875))-SUM($G875:Y875),(((INDEX('PTRM input'!$G$385:$P$434,A8offset,$E875)-INDEX('PTRM input'!$G$277:$P$326,A8offset,$E875))*OFFSET($F$7,0,$E875))-SUM($G875:Y875))*(OFFSET('PTRM input'!$G$477,0,$E875-1)/A8taxstdlife))))</f>
        <v>0</v>
      </c>
      <c r="AA875" s="251">
        <f ca="1">IF(A8taxstdlife="n/a","n/a",IF(A8taxstdlife="",0,IF(AA$3&gt;(A8stdlife+$E875),((INDEX('PTRM input'!$G$385:$P$434,A8offset,$E875)-INDEX('PTRM input'!$G$277:$P$326,A8offset,$E875))*OFFSET($F$7,0,$E875))-SUM($G875:Z875),(((INDEX('PTRM input'!$G$385:$P$434,A8offset,$E875)-INDEX('PTRM input'!$G$277:$P$326,A8offset,$E875))*OFFSET($F$7,0,$E875))-SUM($G875:Z875))*(OFFSET('PTRM input'!$G$477,0,$E875-1)/A8taxstdlife))))</f>
        <v>0</v>
      </c>
      <c r="AB875" s="251">
        <f ca="1">IF(A8taxstdlife="n/a","n/a",IF(A8taxstdlife="",0,IF(AB$3&gt;(A8stdlife+$E875),((INDEX('PTRM input'!$G$385:$P$434,A8offset,$E875)-INDEX('PTRM input'!$G$277:$P$326,A8offset,$E875))*OFFSET($F$7,0,$E875))-SUM($G875:AA875),(((INDEX('PTRM input'!$G$385:$P$434,A8offset,$E875)-INDEX('PTRM input'!$G$277:$P$326,A8offset,$E875))*OFFSET($F$7,0,$E875))-SUM($G875:AA875))*(OFFSET('PTRM input'!$G$477,0,$E875-1)/A8taxstdlife))))</f>
        <v>0</v>
      </c>
      <c r="AC875" s="251">
        <f ca="1">IF(A8taxstdlife="n/a","n/a",IF(A8taxstdlife="",0,IF(AC$3&gt;(A8stdlife+$E875),((INDEX('PTRM input'!$G$385:$P$434,A8offset,$E875)-INDEX('PTRM input'!$G$277:$P$326,A8offset,$E875))*OFFSET($F$7,0,$E875))-SUM($G875:AB875),(((INDEX('PTRM input'!$G$385:$P$434,A8offset,$E875)-INDEX('PTRM input'!$G$277:$P$326,A8offset,$E875))*OFFSET($F$7,0,$E875))-SUM($G875:AB875))*(OFFSET('PTRM input'!$G$477,0,$E875-1)/A8taxstdlife))))</f>
        <v>0</v>
      </c>
      <c r="AD875" s="251">
        <f ca="1">IF(A8taxstdlife="n/a","n/a",IF(A8taxstdlife="",0,IF(AD$3&gt;(A8stdlife+$E875),((INDEX('PTRM input'!$G$385:$P$434,A8offset,$E875)-INDEX('PTRM input'!$G$277:$P$326,A8offset,$E875))*OFFSET($F$7,0,$E875))-SUM($G875:AC875),(((INDEX('PTRM input'!$G$385:$P$434,A8offset,$E875)-INDEX('PTRM input'!$G$277:$P$326,A8offset,$E875))*OFFSET($F$7,0,$E875))-SUM($G875:AC875))*(OFFSET('PTRM input'!$G$477,0,$E875-1)/A8taxstdlife))))</f>
        <v>0</v>
      </c>
      <c r="AE875" s="251">
        <f ca="1">IF(A8taxstdlife="n/a","n/a",IF(A8taxstdlife="",0,IF(AE$3&gt;(A8stdlife+$E875),((INDEX('PTRM input'!$G$385:$P$434,A8offset,$E875)-INDEX('PTRM input'!$G$277:$P$326,A8offset,$E875))*OFFSET($F$7,0,$E875))-SUM($G875:AD875),(((INDEX('PTRM input'!$G$385:$P$434,A8offset,$E875)-INDEX('PTRM input'!$G$277:$P$326,A8offset,$E875))*OFFSET($F$7,0,$E875))-SUM($G875:AD875))*(OFFSET('PTRM input'!$G$477,0,$E875-1)/A8taxstdlife))))</f>
        <v>0</v>
      </c>
      <c r="AF875" s="251">
        <f ca="1">IF(A8taxstdlife="n/a","n/a",IF(A8taxstdlife="",0,IF(AF$3&gt;(A8stdlife+$E875),((INDEX('PTRM input'!$G$385:$P$434,A8offset,$E875)-INDEX('PTRM input'!$G$277:$P$326,A8offset,$E875))*OFFSET($F$7,0,$E875))-SUM($G875:AE875),(((INDEX('PTRM input'!$G$385:$P$434,A8offset,$E875)-INDEX('PTRM input'!$G$277:$P$326,A8offset,$E875))*OFFSET($F$7,0,$E875))-SUM($G875:AE875))*(OFFSET('PTRM input'!$G$477,0,$E875-1)/A8taxstdlife))))</f>
        <v>0</v>
      </c>
      <c r="AG875" s="251">
        <f ca="1">IF(A8taxstdlife="n/a","n/a",IF(A8taxstdlife="",0,IF(AG$3&gt;(A8stdlife+$E875),((INDEX('PTRM input'!$G$385:$P$434,A8offset,$E875)-INDEX('PTRM input'!$G$277:$P$326,A8offset,$E875))*OFFSET($F$7,0,$E875))-SUM($G875:AF875),(((INDEX('PTRM input'!$G$385:$P$434,A8offset,$E875)-INDEX('PTRM input'!$G$277:$P$326,A8offset,$E875))*OFFSET($F$7,0,$E875))-SUM($G875:AF875))*(OFFSET('PTRM input'!$G$477,0,$E875-1)/A8taxstdlife))))</f>
        <v>0</v>
      </c>
      <c r="AH875" s="251">
        <f ca="1">IF(A8taxstdlife="n/a","n/a",IF(A8taxstdlife="",0,IF(AH$3&gt;(A8stdlife+$E875),((INDEX('PTRM input'!$G$385:$P$434,A8offset,$E875)-INDEX('PTRM input'!$G$277:$P$326,A8offset,$E875))*OFFSET($F$7,0,$E875))-SUM($G875:AG875),(((INDEX('PTRM input'!$G$385:$P$434,A8offset,$E875)-INDEX('PTRM input'!$G$277:$P$326,A8offset,$E875))*OFFSET($F$7,0,$E875))-SUM($G875:AG875))*(OFFSET('PTRM input'!$G$477,0,$E875-1)/A8taxstdlife))))</f>
        <v>0</v>
      </c>
      <c r="AI875" s="251">
        <f ca="1">IF(A8taxstdlife="n/a","n/a",IF(A8taxstdlife="",0,IF(AI$3&gt;(A8stdlife+$E875),((INDEX('PTRM input'!$G$385:$P$434,A8offset,$E875)-INDEX('PTRM input'!$G$277:$P$326,A8offset,$E875))*OFFSET($F$7,0,$E875))-SUM($G875:AH875),(((INDEX('PTRM input'!$G$385:$P$434,A8offset,$E875)-INDEX('PTRM input'!$G$277:$P$326,A8offset,$E875))*OFFSET($F$7,0,$E875))-SUM($G875:AH875))*(OFFSET('PTRM input'!$G$477,0,$E875-1)/A8taxstdlife))))</f>
        <v>0</v>
      </c>
      <c r="AJ875" s="251">
        <f ca="1">IF(A8taxstdlife="n/a","n/a",IF(A8taxstdlife="",0,IF(AJ$3&gt;(A8stdlife+$E875),((INDEX('PTRM input'!$G$385:$P$434,A8offset,$E875)-INDEX('PTRM input'!$G$277:$P$326,A8offset,$E875))*OFFSET($F$7,0,$E875))-SUM($G875:AI875),(((INDEX('PTRM input'!$G$385:$P$434,A8offset,$E875)-INDEX('PTRM input'!$G$277:$P$326,A8offset,$E875))*OFFSET($F$7,0,$E875))-SUM($G875:AI875))*(OFFSET('PTRM input'!$G$477,0,$E875-1)/A8taxstdlife))))</f>
        <v>0</v>
      </c>
      <c r="AK875" s="251">
        <f ca="1">IF(A8taxstdlife="n/a","n/a",IF(A8taxstdlife="",0,IF(AK$3&gt;(A8stdlife+$E875),((INDEX('PTRM input'!$G$385:$P$434,A8offset,$E875)-INDEX('PTRM input'!$G$277:$P$326,A8offset,$E875))*OFFSET($F$7,0,$E875))-SUM($G875:AJ875),(((INDEX('PTRM input'!$G$385:$P$434,A8offset,$E875)-INDEX('PTRM input'!$G$277:$P$326,A8offset,$E875))*OFFSET($F$7,0,$E875))-SUM($G875:AJ875))*(OFFSET('PTRM input'!$G$477,0,$E875-1)/A8taxstdlife))))</f>
        <v>0</v>
      </c>
      <c r="AL875" s="251">
        <f ca="1">IF(A8taxstdlife="n/a","n/a",IF(A8taxstdlife="",0,IF(AL$3&gt;(A8stdlife+$E875),((INDEX('PTRM input'!$G$385:$P$434,A8offset,$E875)-INDEX('PTRM input'!$G$277:$P$326,A8offset,$E875))*OFFSET($F$7,0,$E875))-SUM($G875:AK875),(((INDEX('PTRM input'!$G$385:$P$434,A8offset,$E875)-INDEX('PTRM input'!$G$277:$P$326,A8offset,$E875))*OFFSET($F$7,0,$E875))-SUM($G875:AK875))*(OFFSET('PTRM input'!$G$477,0,$E875-1)/A8taxstdlife))))</f>
        <v>0</v>
      </c>
      <c r="AM875" s="251">
        <f ca="1">IF(A8taxstdlife="n/a","n/a",IF(A8taxstdlife="",0,IF(AM$3&gt;(A8stdlife+$E875),((INDEX('PTRM input'!$G$385:$P$434,A8offset,$E875)-INDEX('PTRM input'!$G$277:$P$326,A8offset,$E875))*OFFSET($F$7,0,$E875))-SUM($G875:AL875),(((INDEX('PTRM input'!$G$385:$P$434,A8offset,$E875)-INDEX('PTRM input'!$G$277:$P$326,A8offset,$E875))*OFFSET($F$7,0,$E875))-SUM($G875:AL875))*(OFFSET('PTRM input'!$G$477,0,$E875-1)/A8taxstdlife))))</f>
        <v>0</v>
      </c>
      <c r="AN875" s="251">
        <f ca="1">IF(A8taxstdlife="n/a","n/a",IF(A8taxstdlife="",0,IF(AN$3&gt;(A8stdlife+$E875),((INDEX('PTRM input'!$G$385:$P$434,A8offset,$E875)-INDEX('PTRM input'!$G$277:$P$326,A8offset,$E875))*OFFSET($F$7,0,$E875))-SUM($G875:AM875),(((INDEX('PTRM input'!$G$385:$P$434,A8offset,$E875)-INDEX('PTRM input'!$G$277:$P$326,A8offset,$E875))*OFFSET($F$7,0,$E875))-SUM($G875:AM875))*(OFFSET('PTRM input'!$G$477,0,$E875-1)/A8taxstdlife))))</f>
        <v>0</v>
      </c>
      <c r="AO875" s="251">
        <f ca="1">IF(A8taxstdlife="n/a","n/a",IF(A8taxstdlife="",0,IF(AO$3&gt;(A8stdlife+$E875),((INDEX('PTRM input'!$G$385:$P$434,A8offset,$E875)-INDEX('PTRM input'!$G$277:$P$326,A8offset,$E875))*OFFSET($F$7,0,$E875))-SUM($G875:AN875),(((INDEX('PTRM input'!$G$385:$P$434,A8offset,$E875)-INDEX('PTRM input'!$G$277:$P$326,A8offset,$E875))*OFFSET($F$7,0,$E875))-SUM($G875:AN875))*(OFFSET('PTRM input'!$G$477,0,$E875-1)/A8taxstdlife))))</f>
        <v>0</v>
      </c>
      <c r="AP875" s="251">
        <f ca="1">IF(A8taxstdlife="n/a","n/a",IF(A8taxstdlife="",0,IF(AP$3&gt;(A8stdlife+$E875),((INDEX('PTRM input'!$G$385:$P$434,A8offset,$E875)-INDEX('PTRM input'!$G$277:$P$326,A8offset,$E875))*OFFSET($F$7,0,$E875))-SUM($G875:AO875),(((INDEX('PTRM input'!$G$385:$P$434,A8offset,$E875)-INDEX('PTRM input'!$G$277:$P$326,A8offset,$E875))*OFFSET($F$7,0,$E875))-SUM($G875:AO875))*(OFFSET('PTRM input'!$G$477,0,$E875-1)/A8taxstdlife))))</f>
        <v>0</v>
      </c>
      <c r="AQ875" s="251">
        <f ca="1">IF(A8taxstdlife="n/a","n/a",IF(A8taxstdlife="",0,IF(AQ$3&gt;(A8stdlife+$E875),((INDEX('PTRM input'!$G$385:$P$434,A8offset,$E875)-INDEX('PTRM input'!$G$277:$P$326,A8offset,$E875))*OFFSET($F$7,0,$E875))-SUM($G875:AP875),(((INDEX('PTRM input'!$G$385:$P$434,A8offset,$E875)-INDEX('PTRM input'!$G$277:$P$326,A8offset,$E875))*OFFSET($F$7,0,$E875))-SUM($G875:AP875))*(OFFSET('PTRM input'!$G$477,0,$E875-1)/A8taxstdlife))))</f>
        <v>0</v>
      </c>
      <c r="AR875" s="251">
        <f ca="1">IF(A8taxstdlife="n/a","n/a",IF(A8taxstdlife="",0,IF(AR$3&gt;(A8stdlife+$E875),((INDEX('PTRM input'!$G$385:$P$434,A8offset,$E875)-INDEX('PTRM input'!$G$277:$P$326,A8offset,$E875))*OFFSET($F$7,0,$E875))-SUM($G875:AQ875),(((INDEX('PTRM input'!$G$385:$P$434,A8offset,$E875)-INDEX('PTRM input'!$G$277:$P$326,A8offset,$E875))*OFFSET($F$7,0,$E875))-SUM($G875:AQ875))*(OFFSET('PTRM input'!$G$477,0,$E875-1)/A8taxstdlife))))</f>
        <v>0</v>
      </c>
      <c r="AS875" s="251">
        <f ca="1">IF(A8taxstdlife="n/a","n/a",IF(A8taxstdlife="",0,IF(AS$3&gt;(A8stdlife+$E875),((INDEX('PTRM input'!$G$385:$P$434,A8offset,$E875)-INDEX('PTRM input'!$G$277:$P$326,A8offset,$E875))*OFFSET($F$7,0,$E875))-SUM($G875:AR875),(((INDEX('PTRM input'!$G$385:$P$434,A8offset,$E875)-INDEX('PTRM input'!$G$277:$P$326,A8offset,$E875))*OFFSET($F$7,0,$E875))-SUM($G875:AR875))*(OFFSET('PTRM input'!$G$477,0,$E875-1)/A8taxstdlife))))</f>
        <v>0</v>
      </c>
      <c r="AT875" s="251">
        <f ca="1">IF(A8taxstdlife="n/a","n/a",IF(A8taxstdlife="",0,IF(AT$3&gt;(A8stdlife+$E875),((INDEX('PTRM input'!$G$385:$P$434,A8offset,$E875)-INDEX('PTRM input'!$G$277:$P$326,A8offset,$E875))*OFFSET($F$7,0,$E875))-SUM($G875:AS875),(((INDEX('PTRM input'!$G$385:$P$434,A8offset,$E875)-INDEX('PTRM input'!$G$277:$P$326,A8offset,$E875))*OFFSET($F$7,0,$E875))-SUM($G875:AS875))*(OFFSET('PTRM input'!$G$477,0,$E875-1)/A8taxstdlife))))</f>
        <v>0</v>
      </c>
      <c r="AU875" s="251">
        <f ca="1">IF(A8taxstdlife="n/a","n/a",IF(A8taxstdlife="",0,IF(AU$3&gt;(A8stdlife+$E875),((INDEX('PTRM input'!$G$385:$P$434,A8offset,$E875)-INDEX('PTRM input'!$G$277:$P$326,A8offset,$E875))*OFFSET($F$7,0,$E875))-SUM($G875:AT875),(((INDEX('PTRM input'!$G$385:$P$434,A8offset,$E875)-INDEX('PTRM input'!$G$277:$P$326,A8offset,$E875))*OFFSET($F$7,0,$E875))-SUM($G875:AT875))*(OFFSET('PTRM input'!$G$477,0,$E875-1)/A8taxstdlife))))</f>
        <v>0</v>
      </c>
      <c r="AV875" s="251">
        <f ca="1">IF(A8taxstdlife="n/a","n/a",IF(A8taxstdlife="",0,IF(AV$3&gt;(A8stdlife+$E875),((INDEX('PTRM input'!$G$385:$P$434,A8offset,$E875)-INDEX('PTRM input'!$G$277:$P$326,A8offset,$E875))*OFFSET($F$7,0,$E875))-SUM($G875:AU875),(((INDEX('PTRM input'!$G$385:$P$434,A8offset,$E875)-INDEX('PTRM input'!$G$277:$P$326,A8offset,$E875))*OFFSET($F$7,0,$E875))-SUM($G875:AU875))*(OFFSET('PTRM input'!$G$477,0,$E875-1)/A8taxstdlife))))</f>
        <v>0</v>
      </c>
      <c r="AW875" s="251">
        <f ca="1">IF(A8taxstdlife="n/a","n/a",IF(A8taxstdlife="",0,IF(AW$3&gt;(A8stdlife+$E875),((INDEX('PTRM input'!$G$385:$P$434,A8offset,$E875)-INDEX('PTRM input'!$G$277:$P$326,A8offset,$E875))*OFFSET($F$7,0,$E875))-SUM($G875:AV875),(((INDEX('PTRM input'!$G$385:$P$434,A8offset,$E875)-INDEX('PTRM input'!$G$277:$P$326,A8offset,$E875))*OFFSET($F$7,0,$E875))-SUM($G875:AV875))*(OFFSET('PTRM input'!$G$477,0,$E875-1)/A8taxstdlife))))</f>
        <v>0</v>
      </c>
      <c r="AX875" s="251">
        <f ca="1">IF(A8taxstdlife="n/a","n/a",IF(A8taxstdlife="",0,IF(AX$3&gt;(A8stdlife+$E875),((INDEX('PTRM input'!$G$385:$P$434,A8offset,$E875)-INDEX('PTRM input'!$G$277:$P$326,A8offset,$E875))*OFFSET($F$7,0,$E875))-SUM($G875:AW875),(((INDEX('PTRM input'!$G$385:$P$434,A8offset,$E875)-INDEX('PTRM input'!$G$277:$P$326,A8offset,$E875))*OFFSET($F$7,0,$E875))-SUM($G875:AW875))*(OFFSET('PTRM input'!$G$477,0,$E875-1)/A8taxstdlife))))</f>
        <v>0</v>
      </c>
      <c r="AY875" s="251">
        <f ca="1">IF(A8taxstdlife="n/a","n/a",IF(A8taxstdlife="",0,IF(AY$3&gt;(A8stdlife+$E875),((INDEX('PTRM input'!$G$385:$P$434,A8offset,$E875)-INDEX('PTRM input'!$G$277:$P$326,A8offset,$E875))*OFFSET($F$7,0,$E875))-SUM($G875:AX875),(((INDEX('PTRM input'!$G$385:$P$434,A8offset,$E875)-INDEX('PTRM input'!$G$277:$P$326,A8offset,$E875))*OFFSET($F$7,0,$E875))-SUM($G875:AX875))*(OFFSET('PTRM input'!$G$477,0,$E875-1)/A8taxstdlife))))</f>
        <v>0</v>
      </c>
      <c r="AZ875" s="251">
        <f ca="1">IF(A8taxstdlife="n/a","n/a",IF(A8taxstdlife="",0,IF(AZ$3&gt;(A8stdlife+$E875),((INDEX('PTRM input'!$G$385:$P$434,A8offset,$E875)-INDEX('PTRM input'!$G$277:$P$326,A8offset,$E875))*OFFSET($F$7,0,$E875))-SUM($G875:AY875),(((INDEX('PTRM input'!$G$385:$P$434,A8offset,$E875)-INDEX('PTRM input'!$G$277:$P$326,A8offset,$E875))*OFFSET($F$7,0,$E875))-SUM($G875:AY875))*(OFFSET('PTRM input'!$G$477,0,$E875-1)/A8taxstdlife))))</f>
        <v>0</v>
      </c>
      <c r="BA875" s="251">
        <f ca="1">IF(A8taxstdlife="n/a","n/a",IF(A8taxstdlife="",0,IF(BA$3&gt;(A8stdlife+$E875),((INDEX('PTRM input'!$G$385:$P$434,A8offset,$E875)-INDEX('PTRM input'!$G$277:$P$326,A8offset,$E875))*OFFSET($F$7,0,$E875))-SUM($G875:AZ875),(((INDEX('PTRM input'!$G$385:$P$434,A8offset,$E875)-INDEX('PTRM input'!$G$277:$P$326,A8offset,$E875))*OFFSET($F$7,0,$E875))-SUM($G875:AZ875))*(OFFSET('PTRM input'!$G$477,0,$E875-1)/A8taxstdlife))))</f>
        <v>0</v>
      </c>
      <c r="BB875" s="251">
        <f ca="1">IF(A8taxstdlife="n/a","n/a",IF(A8taxstdlife="",0,IF(BB$3&gt;(A8stdlife+$E875),((INDEX('PTRM input'!$G$385:$P$434,A8offset,$E875)-INDEX('PTRM input'!$G$277:$P$326,A8offset,$E875))*OFFSET($F$7,0,$E875))-SUM($G875:BA875),(((INDEX('PTRM input'!$G$385:$P$434,A8offset,$E875)-INDEX('PTRM input'!$G$277:$P$326,A8offset,$E875))*OFFSET($F$7,0,$E875))-SUM($G875:BA875))*(OFFSET('PTRM input'!$G$477,0,$E875-1)/A8taxstdlife))))</f>
        <v>0</v>
      </c>
      <c r="BC875" s="251">
        <f ca="1">IF(A8taxstdlife="n/a","n/a",IF(A8taxstdlife="",0,IF(BC$3&gt;(A8stdlife+$E875),((INDEX('PTRM input'!$G$385:$P$434,A8offset,$E875)-INDEX('PTRM input'!$G$277:$P$326,A8offset,$E875))*OFFSET($F$7,0,$E875))-SUM($G875:BB875),(((INDEX('PTRM input'!$G$385:$P$434,A8offset,$E875)-INDEX('PTRM input'!$G$277:$P$326,A8offset,$E875))*OFFSET($F$7,0,$E875))-SUM($G875:BB875))*(OFFSET('PTRM input'!$G$477,0,$E875-1)/A8taxstdlife))))</f>
        <v>0</v>
      </c>
      <c r="BD875" s="251">
        <f ca="1">IF(A8taxstdlife="n/a","n/a",IF(A8taxstdlife="",0,IF(BD$3&gt;(A8stdlife+$E875),((INDEX('PTRM input'!$G$385:$P$434,A8offset,$E875)-INDEX('PTRM input'!$G$277:$P$326,A8offset,$E875))*OFFSET($F$7,0,$E875))-SUM($G875:BC875),(((INDEX('PTRM input'!$G$385:$P$434,A8offset,$E875)-INDEX('PTRM input'!$G$277:$P$326,A8offset,$E875))*OFFSET($F$7,0,$E875))-SUM($G875:BC875))*(OFFSET('PTRM input'!$G$477,0,$E875-1)/A8taxstdlife))))</f>
        <v>0</v>
      </c>
      <c r="BE875" s="251">
        <f ca="1">IF(A8taxstdlife="n/a","n/a",IF(A8taxstdlife="",0,IF(BE$3&gt;(A8stdlife+$E875),((INDEX('PTRM input'!$G$385:$P$434,A8offset,$E875)-INDEX('PTRM input'!$G$277:$P$326,A8offset,$E875))*OFFSET($F$7,0,$E875))-SUM($G875:BD875),(((INDEX('PTRM input'!$G$385:$P$434,A8offset,$E875)-INDEX('PTRM input'!$G$277:$P$326,A8offset,$E875))*OFFSET($F$7,0,$E875))-SUM($G875:BD875))*(OFFSET('PTRM input'!$G$477,0,$E875-1)/A8taxstdlife))))</f>
        <v>0</v>
      </c>
      <c r="BF875" s="251">
        <f ca="1">IF(A8taxstdlife="n/a","n/a",IF(A8taxstdlife="",0,IF(BF$3&gt;(A8stdlife+$E875),((INDEX('PTRM input'!$G$385:$P$434,A8offset,$E875)-INDEX('PTRM input'!$G$277:$P$326,A8offset,$E875))*OFFSET($F$7,0,$E875))-SUM($G875:BE875),(((INDEX('PTRM input'!$G$385:$P$434,A8offset,$E875)-INDEX('PTRM input'!$G$277:$P$326,A8offset,$E875))*OFFSET($F$7,0,$E875))-SUM($G875:BE875))*(OFFSET('PTRM input'!$G$477,0,$E875-1)/A8taxstdlife))))</f>
        <v>0</v>
      </c>
      <c r="BG875" s="251">
        <f ca="1">IF(A8taxstdlife="n/a","n/a",IF(A8taxstdlife="",0,IF(BG$3&gt;(A8stdlife+$E875),((INDEX('PTRM input'!$G$385:$P$434,A8offset,$E875)-INDEX('PTRM input'!$G$277:$P$326,A8offset,$E875))*OFFSET($F$7,0,$E875))-SUM($G875:BF875),(((INDEX('PTRM input'!$G$385:$P$434,A8offset,$E875)-INDEX('PTRM input'!$G$277:$P$326,A8offset,$E875))*OFFSET($F$7,0,$E875))-SUM($G875:BF875))*(OFFSET('PTRM input'!$G$477,0,$E875-1)/A8taxstdlife))))</f>
        <v>0</v>
      </c>
      <c r="BH875" s="251">
        <f ca="1">IF(A8taxstdlife="n/a","n/a",IF(A8taxstdlife="",0,IF(BH$3&gt;(A8stdlife+$E875),((INDEX('PTRM input'!$G$385:$P$434,A8offset,$E875)-INDEX('PTRM input'!$G$277:$P$326,A8offset,$E875))*OFFSET($F$7,0,$E875))-SUM($G875:BG875),(((INDEX('PTRM input'!$G$385:$P$434,A8offset,$E875)-INDEX('PTRM input'!$G$277:$P$326,A8offset,$E875))*OFFSET($F$7,0,$E875))-SUM($G875:BG875))*(OFFSET('PTRM input'!$G$477,0,$E875-1)/A8taxstdlife))))</f>
        <v>0</v>
      </c>
      <c r="BI875" s="251">
        <f ca="1">IF(A8taxstdlife="n/a","n/a",IF(A8taxstdlife="",0,IF(BI$3&gt;(A8stdlife+$E875),((INDEX('PTRM input'!$G$385:$P$434,A8offset,$E875)-INDEX('PTRM input'!$G$277:$P$326,A8offset,$E875))*OFFSET($F$7,0,$E875))-SUM($G875:BH875),(((INDEX('PTRM input'!$G$385:$P$434,A8offset,$E875)-INDEX('PTRM input'!$G$277:$P$326,A8offset,$E875))*OFFSET($F$7,0,$E875))-SUM($G875:BH875))*(OFFSET('PTRM input'!$G$477,0,$E875-1)/A8taxstdlife))))</f>
        <v>0</v>
      </c>
      <c r="BJ875" s="116"/>
      <c r="BK875" s="116"/>
      <c r="BL875" s="116"/>
      <c r="BM875" s="116"/>
    </row>
    <row r="876" spans="1:65" ht="12.75" hidden="1" customHeight="1" outlineLevel="2">
      <c r="A876" s="366"/>
      <c r="B876" s="19"/>
      <c r="C876" s="18"/>
      <c r="D876" s="760"/>
      <c r="E876" s="86">
        <v>4</v>
      </c>
      <c r="F876" s="356"/>
      <c r="G876" s="434"/>
      <c r="H876" s="435"/>
      <c r="I876" s="435"/>
      <c r="J876" s="619"/>
      <c r="K876" s="251">
        <f ca="1">IF(A8taxstdlife="n/a","n/a",IF(A8taxstdlife="",0,IF(K$3&gt;(A8stdlife+$E876),((INDEX('PTRM input'!$G$385:$P$434,A8offset,$E876)-INDEX('PTRM input'!$G$277:$P$326,A8offset,$E876))*OFFSET($F$7,0,$E876))-SUM($G876:J876),(((INDEX('PTRM input'!$G$385:$P$434,A8offset,$E876)-INDEX('PTRM input'!$G$277:$P$326,A8offset,$E876))*OFFSET($F$7,0,$E876))-SUM($G876:J876))*(OFFSET('PTRM input'!$G$477,0,$E876-1)/A8taxstdlife))))</f>
        <v>0.36775774072854112</v>
      </c>
      <c r="L876" s="251">
        <f ca="1">IF(A8taxstdlife="n/a","n/a",IF(A8taxstdlife="",0,IF(L$3&gt;(A8stdlife+$E876),((INDEX('PTRM input'!$G$385:$P$434,A8offset,$E876)-INDEX('PTRM input'!$G$277:$P$326,A8offset,$E876))*OFFSET($F$7,0,$E876))-SUM($G876:K876),(((INDEX('PTRM input'!$G$385:$P$434,A8offset,$E876)-INDEX('PTRM input'!$G$277:$P$326,A8offset,$E876))*OFFSET($F$7,0,$E876))-SUM($G876:K876))*(OFFSET('PTRM input'!$G$477,0,$E876-1)/A8taxstdlife))))</f>
        <v>0.22065464443712468</v>
      </c>
      <c r="M876" s="251">
        <f ca="1">IF(A8taxstdlife="n/a","n/a",IF(A8taxstdlife="",0,IF(M$3&gt;(A8stdlife+$E876),((INDEX('PTRM input'!$G$385:$P$434,A8offset,$E876)-INDEX('PTRM input'!$G$277:$P$326,A8offset,$E876))*OFFSET($F$7,0,$E876))-SUM($G876:L876),(((INDEX('PTRM input'!$G$385:$P$434,A8offset,$E876)-INDEX('PTRM input'!$G$277:$P$326,A8offset,$E876))*OFFSET($F$7,0,$E876))-SUM($G876:L876))*(OFFSET('PTRM input'!$G$477,0,$E876-1)/A8taxstdlife))))</f>
        <v>0.1323927866622748</v>
      </c>
      <c r="N876" s="251">
        <f ca="1">IF(A8taxstdlife="n/a","n/a",IF(A8taxstdlife="",0,IF(N$3&gt;(A8stdlife+$E876),((INDEX('PTRM input'!$G$385:$P$434,A8offset,$E876)-INDEX('PTRM input'!$G$277:$P$326,A8offset,$E876))*OFFSET($F$7,0,$E876))-SUM($G876:M876),(((INDEX('PTRM input'!$G$385:$P$434,A8offset,$E876)-INDEX('PTRM input'!$G$277:$P$326,A8offset,$E876))*OFFSET($F$7,0,$E876))-SUM($G876:M876))*(OFFSET('PTRM input'!$G$477,0,$E876-1)/A8taxstdlife))))</f>
        <v>7.9435671997364884E-2</v>
      </c>
      <c r="O876" s="251">
        <f ca="1">IF(A8taxstdlife="n/a","n/a",IF(A8taxstdlife="",0,IF(O$3&gt;(A8stdlife+$E876),((INDEX('PTRM input'!$G$385:$P$434,A8offset,$E876)-INDEX('PTRM input'!$G$277:$P$326,A8offset,$E876))*OFFSET($F$7,0,$E876))-SUM($G876:N876),(((INDEX('PTRM input'!$G$385:$P$434,A8offset,$E876)-INDEX('PTRM input'!$G$277:$P$326,A8offset,$E876))*OFFSET($F$7,0,$E876))-SUM($G876:N876))*(OFFSET('PTRM input'!$G$477,0,$E876-1)/A8taxstdlife))))</f>
        <v>4.7661403198418918E-2</v>
      </c>
      <c r="P876" s="251">
        <f ca="1">IF(A8taxstdlife="n/a","n/a",IF(A8taxstdlife="",0,IF(P$3&gt;(A8stdlife+$E876),((INDEX('PTRM input'!$G$385:$P$434,A8offset,$E876)-INDEX('PTRM input'!$G$277:$P$326,A8offset,$E876))*OFFSET($F$7,0,$E876))-SUM($G876:O876),(((INDEX('PTRM input'!$G$385:$P$434,A8offset,$E876)-INDEX('PTRM input'!$G$277:$P$326,A8offset,$E876))*OFFSET($F$7,0,$E876))-SUM($G876:O876))*(OFFSET('PTRM input'!$G$477,0,$E876-1)/A8taxstdlife))))</f>
        <v>7.1492104797628353E-2</v>
      </c>
      <c r="Q876" s="251">
        <f ca="1">IF(A8taxstdlife="n/a","n/a",IF(A8taxstdlife="",0,IF(Q$3&gt;(A8stdlife+$E876),((INDEX('PTRM input'!$G$385:$P$434,A8offset,$E876)-INDEX('PTRM input'!$G$277:$P$326,A8offset,$E876))*OFFSET($F$7,0,$E876))-SUM($G876:P876),(((INDEX('PTRM input'!$G$385:$P$434,A8offset,$E876)-INDEX('PTRM input'!$G$277:$P$326,A8offset,$E876))*OFFSET($F$7,0,$E876))-SUM($G876:P876))*(OFFSET('PTRM input'!$G$477,0,$E876-1)/A8taxstdlife))))</f>
        <v>0</v>
      </c>
      <c r="R876" s="251">
        <f ca="1">IF(A8taxstdlife="n/a","n/a",IF(A8taxstdlife="",0,IF(R$3&gt;(A8stdlife+$E876),((INDEX('PTRM input'!$G$385:$P$434,A8offset,$E876)-INDEX('PTRM input'!$G$277:$P$326,A8offset,$E876))*OFFSET($F$7,0,$E876))-SUM($G876:Q876),(((INDEX('PTRM input'!$G$385:$P$434,A8offset,$E876)-INDEX('PTRM input'!$G$277:$P$326,A8offset,$E876))*OFFSET($F$7,0,$E876))-SUM($G876:Q876))*(OFFSET('PTRM input'!$G$477,0,$E876-1)/A8taxstdlife))))</f>
        <v>0</v>
      </c>
      <c r="S876" s="251">
        <f ca="1">IF(A8taxstdlife="n/a","n/a",IF(A8taxstdlife="",0,IF(S$3&gt;(A8stdlife+$E876),((INDEX('PTRM input'!$G$385:$P$434,A8offset,$E876)-INDEX('PTRM input'!$G$277:$P$326,A8offset,$E876))*OFFSET($F$7,0,$E876))-SUM($G876:R876),(((INDEX('PTRM input'!$G$385:$P$434,A8offset,$E876)-INDEX('PTRM input'!$G$277:$P$326,A8offset,$E876))*OFFSET($F$7,0,$E876))-SUM($G876:R876))*(OFFSET('PTRM input'!$G$477,0,$E876-1)/A8taxstdlife))))</f>
        <v>0</v>
      </c>
      <c r="T876" s="251">
        <f ca="1">IF(A8taxstdlife="n/a","n/a",IF(A8taxstdlife="",0,IF(T$3&gt;(A8stdlife+$E876),((INDEX('PTRM input'!$G$385:$P$434,A8offset,$E876)-INDEX('PTRM input'!$G$277:$P$326,A8offset,$E876))*OFFSET($F$7,0,$E876))-SUM($G876:S876),(((INDEX('PTRM input'!$G$385:$P$434,A8offset,$E876)-INDEX('PTRM input'!$G$277:$P$326,A8offset,$E876))*OFFSET($F$7,0,$E876))-SUM($G876:S876))*(OFFSET('PTRM input'!$G$477,0,$E876-1)/A8taxstdlife))))</f>
        <v>0</v>
      </c>
      <c r="U876" s="251">
        <f ca="1">IF(A8taxstdlife="n/a","n/a",IF(A8taxstdlife="",0,IF(U$3&gt;(A8stdlife+$E876),((INDEX('PTRM input'!$G$385:$P$434,A8offset,$E876)-INDEX('PTRM input'!$G$277:$P$326,A8offset,$E876))*OFFSET($F$7,0,$E876))-SUM($G876:T876),(((INDEX('PTRM input'!$G$385:$P$434,A8offset,$E876)-INDEX('PTRM input'!$G$277:$P$326,A8offset,$E876))*OFFSET($F$7,0,$E876))-SUM($G876:T876))*(OFFSET('PTRM input'!$G$477,0,$E876-1)/A8taxstdlife))))</f>
        <v>0</v>
      </c>
      <c r="V876" s="251">
        <f ca="1">IF(A8taxstdlife="n/a","n/a",IF(A8taxstdlife="",0,IF(V$3&gt;(A8stdlife+$E876),((INDEX('PTRM input'!$G$385:$P$434,A8offset,$E876)-INDEX('PTRM input'!$G$277:$P$326,A8offset,$E876))*OFFSET($F$7,0,$E876))-SUM($G876:U876),(((INDEX('PTRM input'!$G$385:$P$434,A8offset,$E876)-INDEX('PTRM input'!$G$277:$P$326,A8offset,$E876))*OFFSET($F$7,0,$E876))-SUM($G876:U876))*(OFFSET('PTRM input'!$G$477,0,$E876-1)/A8taxstdlife))))</f>
        <v>0</v>
      </c>
      <c r="W876" s="251">
        <f ca="1">IF(A8taxstdlife="n/a","n/a",IF(A8taxstdlife="",0,IF(W$3&gt;(A8stdlife+$E876),((INDEX('PTRM input'!$G$385:$P$434,A8offset,$E876)-INDEX('PTRM input'!$G$277:$P$326,A8offset,$E876))*OFFSET($F$7,0,$E876))-SUM($G876:V876),(((INDEX('PTRM input'!$G$385:$P$434,A8offset,$E876)-INDEX('PTRM input'!$G$277:$P$326,A8offset,$E876))*OFFSET($F$7,0,$E876))-SUM($G876:V876))*(OFFSET('PTRM input'!$G$477,0,$E876-1)/A8taxstdlife))))</f>
        <v>0</v>
      </c>
      <c r="X876" s="251">
        <f ca="1">IF(A8taxstdlife="n/a","n/a",IF(A8taxstdlife="",0,IF(X$3&gt;(A8stdlife+$E876),((INDEX('PTRM input'!$G$385:$P$434,A8offset,$E876)-INDEX('PTRM input'!$G$277:$P$326,A8offset,$E876))*OFFSET($F$7,0,$E876))-SUM($G876:W876),(((INDEX('PTRM input'!$G$385:$P$434,A8offset,$E876)-INDEX('PTRM input'!$G$277:$P$326,A8offset,$E876))*OFFSET($F$7,0,$E876))-SUM($G876:W876))*(OFFSET('PTRM input'!$G$477,0,$E876-1)/A8taxstdlife))))</f>
        <v>0</v>
      </c>
      <c r="Y876" s="251">
        <f ca="1">IF(A8taxstdlife="n/a","n/a",IF(A8taxstdlife="",0,IF(Y$3&gt;(A8stdlife+$E876),((INDEX('PTRM input'!$G$385:$P$434,A8offset,$E876)-INDEX('PTRM input'!$G$277:$P$326,A8offset,$E876))*OFFSET($F$7,0,$E876))-SUM($G876:X876),(((INDEX('PTRM input'!$G$385:$P$434,A8offset,$E876)-INDEX('PTRM input'!$G$277:$P$326,A8offset,$E876))*OFFSET($F$7,0,$E876))-SUM($G876:X876))*(OFFSET('PTRM input'!$G$477,0,$E876-1)/A8taxstdlife))))</f>
        <v>0</v>
      </c>
      <c r="Z876" s="251">
        <f ca="1">IF(A8taxstdlife="n/a","n/a",IF(A8taxstdlife="",0,IF(Z$3&gt;(A8stdlife+$E876),((INDEX('PTRM input'!$G$385:$P$434,A8offset,$E876)-INDEX('PTRM input'!$G$277:$P$326,A8offset,$E876))*OFFSET($F$7,0,$E876))-SUM($G876:Y876),(((INDEX('PTRM input'!$G$385:$P$434,A8offset,$E876)-INDEX('PTRM input'!$G$277:$P$326,A8offset,$E876))*OFFSET($F$7,0,$E876))-SUM($G876:Y876))*(OFFSET('PTRM input'!$G$477,0,$E876-1)/A8taxstdlife))))</f>
        <v>0</v>
      </c>
      <c r="AA876" s="251">
        <f ca="1">IF(A8taxstdlife="n/a","n/a",IF(A8taxstdlife="",0,IF(AA$3&gt;(A8stdlife+$E876),((INDEX('PTRM input'!$G$385:$P$434,A8offset,$E876)-INDEX('PTRM input'!$G$277:$P$326,A8offset,$E876))*OFFSET($F$7,0,$E876))-SUM($G876:Z876),(((INDEX('PTRM input'!$G$385:$P$434,A8offset,$E876)-INDEX('PTRM input'!$G$277:$P$326,A8offset,$E876))*OFFSET($F$7,0,$E876))-SUM($G876:Z876))*(OFFSET('PTRM input'!$G$477,0,$E876-1)/A8taxstdlife))))</f>
        <v>0</v>
      </c>
      <c r="AB876" s="251">
        <f ca="1">IF(A8taxstdlife="n/a","n/a",IF(A8taxstdlife="",0,IF(AB$3&gt;(A8stdlife+$E876),((INDEX('PTRM input'!$G$385:$P$434,A8offset,$E876)-INDEX('PTRM input'!$G$277:$P$326,A8offset,$E876))*OFFSET($F$7,0,$E876))-SUM($G876:AA876),(((INDEX('PTRM input'!$G$385:$P$434,A8offset,$E876)-INDEX('PTRM input'!$G$277:$P$326,A8offset,$E876))*OFFSET($F$7,0,$E876))-SUM($G876:AA876))*(OFFSET('PTRM input'!$G$477,0,$E876-1)/A8taxstdlife))))</f>
        <v>0</v>
      </c>
      <c r="AC876" s="251">
        <f ca="1">IF(A8taxstdlife="n/a","n/a",IF(A8taxstdlife="",0,IF(AC$3&gt;(A8stdlife+$E876),((INDEX('PTRM input'!$G$385:$P$434,A8offset,$E876)-INDEX('PTRM input'!$G$277:$P$326,A8offset,$E876))*OFFSET($F$7,0,$E876))-SUM($G876:AB876),(((INDEX('PTRM input'!$G$385:$P$434,A8offset,$E876)-INDEX('PTRM input'!$G$277:$P$326,A8offset,$E876))*OFFSET($F$7,0,$E876))-SUM($G876:AB876))*(OFFSET('PTRM input'!$G$477,0,$E876-1)/A8taxstdlife))))</f>
        <v>0</v>
      </c>
      <c r="AD876" s="251">
        <f ca="1">IF(A8taxstdlife="n/a","n/a",IF(A8taxstdlife="",0,IF(AD$3&gt;(A8stdlife+$E876),((INDEX('PTRM input'!$G$385:$P$434,A8offset,$E876)-INDEX('PTRM input'!$G$277:$P$326,A8offset,$E876))*OFFSET($F$7,0,$E876))-SUM($G876:AC876),(((INDEX('PTRM input'!$G$385:$P$434,A8offset,$E876)-INDEX('PTRM input'!$G$277:$P$326,A8offset,$E876))*OFFSET($F$7,0,$E876))-SUM($G876:AC876))*(OFFSET('PTRM input'!$G$477,0,$E876-1)/A8taxstdlife))))</f>
        <v>0</v>
      </c>
      <c r="AE876" s="251">
        <f ca="1">IF(A8taxstdlife="n/a","n/a",IF(A8taxstdlife="",0,IF(AE$3&gt;(A8stdlife+$E876),((INDEX('PTRM input'!$G$385:$P$434,A8offset,$E876)-INDEX('PTRM input'!$G$277:$P$326,A8offset,$E876))*OFFSET($F$7,0,$E876))-SUM($G876:AD876),(((INDEX('PTRM input'!$G$385:$P$434,A8offset,$E876)-INDEX('PTRM input'!$G$277:$P$326,A8offset,$E876))*OFFSET($F$7,0,$E876))-SUM($G876:AD876))*(OFFSET('PTRM input'!$G$477,0,$E876-1)/A8taxstdlife))))</f>
        <v>0</v>
      </c>
      <c r="AF876" s="251">
        <f ca="1">IF(A8taxstdlife="n/a","n/a",IF(A8taxstdlife="",0,IF(AF$3&gt;(A8stdlife+$E876),((INDEX('PTRM input'!$G$385:$P$434,A8offset,$E876)-INDEX('PTRM input'!$G$277:$P$326,A8offset,$E876))*OFFSET($F$7,0,$E876))-SUM($G876:AE876),(((INDEX('PTRM input'!$G$385:$P$434,A8offset,$E876)-INDEX('PTRM input'!$G$277:$P$326,A8offset,$E876))*OFFSET($F$7,0,$E876))-SUM($G876:AE876))*(OFFSET('PTRM input'!$G$477,0,$E876-1)/A8taxstdlife))))</f>
        <v>0</v>
      </c>
      <c r="AG876" s="251">
        <f ca="1">IF(A8taxstdlife="n/a","n/a",IF(A8taxstdlife="",0,IF(AG$3&gt;(A8stdlife+$E876),((INDEX('PTRM input'!$G$385:$P$434,A8offset,$E876)-INDEX('PTRM input'!$G$277:$P$326,A8offset,$E876))*OFFSET($F$7,0,$E876))-SUM($G876:AF876),(((INDEX('PTRM input'!$G$385:$P$434,A8offset,$E876)-INDEX('PTRM input'!$G$277:$P$326,A8offset,$E876))*OFFSET($F$7,0,$E876))-SUM($G876:AF876))*(OFFSET('PTRM input'!$G$477,0,$E876-1)/A8taxstdlife))))</f>
        <v>0</v>
      </c>
      <c r="AH876" s="251">
        <f ca="1">IF(A8taxstdlife="n/a","n/a",IF(A8taxstdlife="",0,IF(AH$3&gt;(A8stdlife+$E876),((INDEX('PTRM input'!$G$385:$P$434,A8offset,$E876)-INDEX('PTRM input'!$G$277:$P$326,A8offset,$E876))*OFFSET($F$7,0,$E876))-SUM($G876:AG876),(((INDEX('PTRM input'!$G$385:$P$434,A8offset,$E876)-INDEX('PTRM input'!$G$277:$P$326,A8offset,$E876))*OFFSET($F$7,0,$E876))-SUM($G876:AG876))*(OFFSET('PTRM input'!$G$477,0,$E876-1)/A8taxstdlife))))</f>
        <v>0</v>
      </c>
      <c r="AI876" s="251">
        <f ca="1">IF(A8taxstdlife="n/a","n/a",IF(A8taxstdlife="",0,IF(AI$3&gt;(A8stdlife+$E876),((INDEX('PTRM input'!$G$385:$P$434,A8offset,$E876)-INDEX('PTRM input'!$G$277:$P$326,A8offset,$E876))*OFFSET($F$7,0,$E876))-SUM($G876:AH876),(((INDEX('PTRM input'!$G$385:$P$434,A8offset,$E876)-INDEX('PTRM input'!$G$277:$P$326,A8offset,$E876))*OFFSET($F$7,0,$E876))-SUM($G876:AH876))*(OFFSET('PTRM input'!$G$477,0,$E876-1)/A8taxstdlife))))</f>
        <v>0</v>
      </c>
      <c r="AJ876" s="251">
        <f ca="1">IF(A8taxstdlife="n/a","n/a",IF(A8taxstdlife="",0,IF(AJ$3&gt;(A8stdlife+$E876),((INDEX('PTRM input'!$G$385:$P$434,A8offset,$E876)-INDEX('PTRM input'!$G$277:$P$326,A8offset,$E876))*OFFSET($F$7,0,$E876))-SUM($G876:AI876),(((INDEX('PTRM input'!$G$385:$P$434,A8offset,$E876)-INDEX('PTRM input'!$G$277:$P$326,A8offset,$E876))*OFFSET($F$7,0,$E876))-SUM($G876:AI876))*(OFFSET('PTRM input'!$G$477,0,$E876-1)/A8taxstdlife))))</f>
        <v>0</v>
      </c>
      <c r="AK876" s="251">
        <f ca="1">IF(A8taxstdlife="n/a","n/a",IF(A8taxstdlife="",0,IF(AK$3&gt;(A8stdlife+$E876),((INDEX('PTRM input'!$G$385:$P$434,A8offset,$E876)-INDEX('PTRM input'!$G$277:$P$326,A8offset,$E876))*OFFSET($F$7,0,$E876))-SUM($G876:AJ876),(((INDEX('PTRM input'!$G$385:$P$434,A8offset,$E876)-INDEX('PTRM input'!$G$277:$P$326,A8offset,$E876))*OFFSET($F$7,0,$E876))-SUM($G876:AJ876))*(OFFSET('PTRM input'!$G$477,0,$E876-1)/A8taxstdlife))))</f>
        <v>0</v>
      </c>
      <c r="AL876" s="251">
        <f ca="1">IF(A8taxstdlife="n/a","n/a",IF(A8taxstdlife="",0,IF(AL$3&gt;(A8stdlife+$E876),((INDEX('PTRM input'!$G$385:$P$434,A8offset,$E876)-INDEX('PTRM input'!$G$277:$P$326,A8offset,$E876))*OFFSET($F$7,0,$E876))-SUM($G876:AK876),(((INDEX('PTRM input'!$G$385:$P$434,A8offset,$E876)-INDEX('PTRM input'!$G$277:$P$326,A8offset,$E876))*OFFSET($F$7,0,$E876))-SUM($G876:AK876))*(OFFSET('PTRM input'!$G$477,0,$E876-1)/A8taxstdlife))))</f>
        <v>0</v>
      </c>
      <c r="AM876" s="251">
        <f ca="1">IF(A8taxstdlife="n/a","n/a",IF(A8taxstdlife="",0,IF(AM$3&gt;(A8stdlife+$E876),((INDEX('PTRM input'!$G$385:$P$434,A8offset,$E876)-INDEX('PTRM input'!$G$277:$P$326,A8offset,$E876))*OFFSET($F$7,0,$E876))-SUM($G876:AL876),(((INDEX('PTRM input'!$G$385:$P$434,A8offset,$E876)-INDEX('PTRM input'!$G$277:$P$326,A8offset,$E876))*OFFSET($F$7,0,$E876))-SUM($G876:AL876))*(OFFSET('PTRM input'!$G$477,0,$E876-1)/A8taxstdlife))))</f>
        <v>0</v>
      </c>
      <c r="AN876" s="251">
        <f ca="1">IF(A8taxstdlife="n/a","n/a",IF(A8taxstdlife="",0,IF(AN$3&gt;(A8stdlife+$E876),((INDEX('PTRM input'!$G$385:$P$434,A8offset,$E876)-INDEX('PTRM input'!$G$277:$P$326,A8offset,$E876))*OFFSET($F$7,0,$E876))-SUM($G876:AM876),(((INDEX('PTRM input'!$G$385:$P$434,A8offset,$E876)-INDEX('PTRM input'!$G$277:$P$326,A8offset,$E876))*OFFSET($F$7,0,$E876))-SUM($G876:AM876))*(OFFSET('PTRM input'!$G$477,0,$E876-1)/A8taxstdlife))))</f>
        <v>0</v>
      </c>
      <c r="AO876" s="251">
        <f ca="1">IF(A8taxstdlife="n/a","n/a",IF(A8taxstdlife="",0,IF(AO$3&gt;(A8stdlife+$E876),((INDEX('PTRM input'!$G$385:$P$434,A8offset,$E876)-INDEX('PTRM input'!$G$277:$P$326,A8offset,$E876))*OFFSET($F$7,0,$E876))-SUM($G876:AN876),(((INDEX('PTRM input'!$G$385:$P$434,A8offset,$E876)-INDEX('PTRM input'!$G$277:$P$326,A8offset,$E876))*OFFSET($F$7,0,$E876))-SUM($G876:AN876))*(OFFSET('PTRM input'!$G$477,0,$E876-1)/A8taxstdlife))))</f>
        <v>0</v>
      </c>
      <c r="AP876" s="251">
        <f ca="1">IF(A8taxstdlife="n/a","n/a",IF(A8taxstdlife="",0,IF(AP$3&gt;(A8stdlife+$E876),((INDEX('PTRM input'!$G$385:$P$434,A8offset,$E876)-INDEX('PTRM input'!$G$277:$P$326,A8offset,$E876))*OFFSET($F$7,0,$E876))-SUM($G876:AO876),(((INDEX('PTRM input'!$G$385:$P$434,A8offset,$E876)-INDEX('PTRM input'!$G$277:$P$326,A8offset,$E876))*OFFSET($F$7,0,$E876))-SUM($G876:AO876))*(OFFSET('PTRM input'!$G$477,0,$E876-1)/A8taxstdlife))))</f>
        <v>0</v>
      </c>
      <c r="AQ876" s="251">
        <f ca="1">IF(A8taxstdlife="n/a","n/a",IF(A8taxstdlife="",0,IF(AQ$3&gt;(A8stdlife+$E876),((INDEX('PTRM input'!$G$385:$P$434,A8offset,$E876)-INDEX('PTRM input'!$G$277:$P$326,A8offset,$E876))*OFFSET($F$7,0,$E876))-SUM($G876:AP876),(((INDEX('PTRM input'!$G$385:$P$434,A8offset,$E876)-INDEX('PTRM input'!$G$277:$P$326,A8offset,$E876))*OFFSET($F$7,0,$E876))-SUM($G876:AP876))*(OFFSET('PTRM input'!$G$477,0,$E876-1)/A8taxstdlife))))</f>
        <v>0</v>
      </c>
      <c r="AR876" s="251">
        <f ca="1">IF(A8taxstdlife="n/a","n/a",IF(A8taxstdlife="",0,IF(AR$3&gt;(A8stdlife+$E876),((INDEX('PTRM input'!$G$385:$P$434,A8offset,$E876)-INDEX('PTRM input'!$G$277:$P$326,A8offset,$E876))*OFFSET($F$7,0,$E876))-SUM($G876:AQ876),(((INDEX('PTRM input'!$G$385:$P$434,A8offset,$E876)-INDEX('PTRM input'!$G$277:$P$326,A8offset,$E876))*OFFSET($F$7,0,$E876))-SUM($G876:AQ876))*(OFFSET('PTRM input'!$G$477,0,$E876-1)/A8taxstdlife))))</f>
        <v>0</v>
      </c>
      <c r="AS876" s="251">
        <f ca="1">IF(A8taxstdlife="n/a","n/a",IF(A8taxstdlife="",0,IF(AS$3&gt;(A8stdlife+$E876),((INDEX('PTRM input'!$G$385:$P$434,A8offset,$E876)-INDEX('PTRM input'!$G$277:$P$326,A8offset,$E876))*OFFSET($F$7,0,$E876))-SUM($G876:AR876),(((INDEX('PTRM input'!$G$385:$P$434,A8offset,$E876)-INDEX('PTRM input'!$G$277:$P$326,A8offset,$E876))*OFFSET($F$7,0,$E876))-SUM($G876:AR876))*(OFFSET('PTRM input'!$G$477,0,$E876-1)/A8taxstdlife))))</f>
        <v>0</v>
      </c>
      <c r="AT876" s="251">
        <f ca="1">IF(A8taxstdlife="n/a","n/a",IF(A8taxstdlife="",0,IF(AT$3&gt;(A8stdlife+$E876),((INDEX('PTRM input'!$G$385:$P$434,A8offset,$E876)-INDEX('PTRM input'!$G$277:$P$326,A8offset,$E876))*OFFSET($F$7,0,$E876))-SUM($G876:AS876),(((INDEX('PTRM input'!$G$385:$P$434,A8offset,$E876)-INDEX('PTRM input'!$G$277:$P$326,A8offset,$E876))*OFFSET($F$7,0,$E876))-SUM($G876:AS876))*(OFFSET('PTRM input'!$G$477,0,$E876-1)/A8taxstdlife))))</f>
        <v>0</v>
      </c>
      <c r="AU876" s="251">
        <f ca="1">IF(A8taxstdlife="n/a","n/a",IF(A8taxstdlife="",0,IF(AU$3&gt;(A8stdlife+$E876),((INDEX('PTRM input'!$G$385:$P$434,A8offset,$E876)-INDEX('PTRM input'!$G$277:$P$326,A8offset,$E876))*OFFSET($F$7,0,$E876))-SUM($G876:AT876),(((INDEX('PTRM input'!$G$385:$P$434,A8offset,$E876)-INDEX('PTRM input'!$G$277:$P$326,A8offset,$E876))*OFFSET($F$7,0,$E876))-SUM($G876:AT876))*(OFFSET('PTRM input'!$G$477,0,$E876-1)/A8taxstdlife))))</f>
        <v>0</v>
      </c>
      <c r="AV876" s="251">
        <f ca="1">IF(A8taxstdlife="n/a","n/a",IF(A8taxstdlife="",0,IF(AV$3&gt;(A8stdlife+$E876),((INDEX('PTRM input'!$G$385:$P$434,A8offset,$E876)-INDEX('PTRM input'!$G$277:$P$326,A8offset,$E876))*OFFSET($F$7,0,$E876))-SUM($G876:AU876),(((INDEX('PTRM input'!$G$385:$P$434,A8offset,$E876)-INDEX('PTRM input'!$G$277:$P$326,A8offset,$E876))*OFFSET($F$7,0,$E876))-SUM($G876:AU876))*(OFFSET('PTRM input'!$G$477,0,$E876-1)/A8taxstdlife))))</f>
        <v>0</v>
      </c>
      <c r="AW876" s="251">
        <f ca="1">IF(A8taxstdlife="n/a","n/a",IF(A8taxstdlife="",0,IF(AW$3&gt;(A8stdlife+$E876),((INDEX('PTRM input'!$G$385:$P$434,A8offset,$E876)-INDEX('PTRM input'!$G$277:$P$326,A8offset,$E876))*OFFSET($F$7,0,$E876))-SUM($G876:AV876),(((INDEX('PTRM input'!$G$385:$P$434,A8offset,$E876)-INDEX('PTRM input'!$G$277:$P$326,A8offset,$E876))*OFFSET($F$7,0,$E876))-SUM($G876:AV876))*(OFFSET('PTRM input'!$G$477,0,$E876-1)/A8taxstdlife))))</f>
        <v>0</v>
      </c>
      <c r="AX876" s="251">
        <f ca="1">IF(A8taxstdlife="n/a","n/a",IF(A8taxstdlife="",0,IF(AX$3&gt;(A8stdlife+$E876),((INDEX('PTRM input'!$G$385:$P$434,A8offset,$E876)-INDEX('PTRM input'!$G$277:$P$326,A8offset,$E876))*OFFSET($F$7,0,$E876))-SUM($G876:AW876),(((INDEX('PTRM input'!$G$385:$P$434,A8offset,$E876)-INDEX('PTRM input'!$G$277:$P$326,A8offset,$E876))*OFFSET($F$7,0,$E876))-SUM($G876:AW876))*(OFFSET('PTRM input'!$G$477,0,$E876-1)/A8taxstdlife))))</f>
        <v>0</v>
      </c>
      <c r="AY876" s="251">
        <f ca="1">IF(A8taxstdlife="n/a","n/a",IF(A8taxstdlife="",0,IF(AY$3&gt;(A8stdlife+$E876),((INDEX('PTRM input'!$G$385:$P$434,A8offset,$E876)-INDEX('PTRM input'!$G$277:$P$326,A8offset,$E876))*OFFSET($F$7,0,$E876))-SUM($G876:AX876),(((INDEX('PTRM input'!$G$385:$P$434,A8offset,$E876)-INDEX('PTRM input'!$G$277:$P$326,A8offset,$E876))*OFFSET($F$7,0,$E876))-SUM($G876:AX876))*(OFFSET('PTRM input'!$G$477,0,$E876-1)/A8taxstdlife))))</f>
        <v>0</v>
      </c>
      <c r="AZ876" s="251">
        <f ca="1">IF(A8taxstdlife="n/a","n/a",IF(A8taxstdlife="",0,IF(AZ$3&gt;(A8stdlife+$E876),((INDEX('PTRM input'!$G$385:$P$434,A8offset,$E876)-INDEX('PTRM input'!$G$277:$P$326,A8offset,$E876))*OFFSET($F$7,0,$E876))-SUM($G876:AY876),(((INDEX('PTRM input'!$G$385:$P$434,A8offset,$E876)-INDEX('PTRM input'!$G$277:$P$326,A8offset,$E876))*OFFSET($F$7,0,$E876))-SUM($G876:AY876))*(OFFSET('PTRM input'!$G$477,0,$E876-1)/A8taxstdlife))))</f>
        <v>0</v>
      </c>
      <c r="BA876" s="251">
        <f ca="1">IF(A8taxstdlife="n/a","n/a",IF(A8taxstdlife="",0,IF(BA$3&gt;(A8stdlife+$E876),((INDEX('PTRM input'!$G$385:$P$434,A8offset,$E876)-INDEX('PTRM input'!$G$277:$P$326,A8offset,$E876))*OFFSET($F$7,0,$E876))-SUM($G876:AZ876),(((INDEX('PTRM input'!$G$385:$P$434,A8offset,$E876)-INDEX('PTRM input'!$G$277:$P$326,A8offset,$E876))*OFFSET($F$7,0,$E876))-SUM($G876:AZ876))*(OFFSET('PTRM input'!$G$477,0,$E876-1)/A8taxstdlife))))</f>
        <v>0</v>
      </c>
      <c r="BB876" s="251">
        <f ca="1">IF(A8taxstdlife="n/a","n/a",IF(A8taxstdlife="",0,IF(BB$3&gt;(A8stdlife+$E876),((INDEX('PTRM input'!$G$385:$P$434,A8offset,$E876)-INDEX('PTRM input'!$G$277:$P$326,A8offset,$E876))*OFFSET($F$7,0,$E876))-SUM($G876:BA876),(((INDEX('PTRM input'!$G$385:$P$434,A8offset,$E876)-INDEX('PTRM input'!$G$277:$P$326,A8offset,$E876))*OFFSET($F$7,0,$E876))-SUM($G876:BA876))*(OFFSET('PTRM input'!$G$477,0,$E876-1)/A8taxstdlife))))</f>
        <v>0</v>
      </c>
      <c r="BC876" s="251">
        <f ca="1">IF(A8taxstdlife="n/a","n/a",IF(A8taxstdlife="",0,IF(BC$3&gt;(A8stdlife+$E876),((INDEX('PTRM input'!$G$385:$P$434,A8offset,$E876)-INDEX('PTRM input'!$G$277:$P$326,A8offset,$E876))*OFFSET($F$7,0,$E876))-SUM($G876:BB876),(((INDEX('PTRM input'!$G$385:$P$434,A8offset,$E876)-INDEX('PTRM input'!$G$277:$P$326,A8offset,$E876))*OFFSET($F$7,0,$E876))-SUM($G876:BB876))*(OFFSET('PTRM input'!$G$477,0,$E876-1)/A8taxstdlife))))</f>
        <v>0</v>
      </c>
      <c r="BD876" s="251">
        <f ca="1">IF(A8taxstdlife="n/a","n/a",IF(A8taxstdlife="",0,IF(BD$3&gt;(A8stdlife+$E876),((INDEX('PTRM input'!$G$385:$P$434,A8offset,$E876)-INDEX('PTRM input'!$G$277:$P$326,A8offset,$E876))*OFFSET($F$7,0,$E876))-SUM($G876:BC876),(((INDEX('PTRM input'!$G$385:$P$434,A8offset,$E876)-INDEX('PTRM input'!$G$277:$P$326,A8offset,$E876))*OFFSET($F$7,0,$E876))-SUM($G876:BC876))*(OFFSET('PTRM input'!$G$477,0,$E876-1)/A8taxstdlife))))</f>
        <v>0</v>
      </c>
      <c r="BE876" s="251">
        <f ca="1">IF(A8taxstdlife="n/a","n/a",IF(A8taxstdlife="",0,IF(BE$3&gt;(A8stdlife+$E876),((INDEX('PTRM input'!$G$385:$P$434,A8offset,$E876)-INDEX('PTRM input'!$G$277:$P$326,A8offset,$E876))*OFFSET($F$7,0,$E876))-SUM($G876:BD876),(((INDEX('PTRM input'!$G$385:$P$434,A8offset,$E876)-INDEX('PTRM input'!$G$277:$P$326,A8offset,$E876))*OFFSET($F$7,0,$E876))-SUM($G876:BD876))*(OFFSET('PTRM input'!$G$477,0,$E876-1)/A8taxstdlife))))</f>
        <v>0</v>
      </c>
      <c r="BF876" s="251">
        <f ca="1">IF(A8taxstdlife="n/a","n/a",IF(A8taxstdlife="",0,IF(BF$3&gt;(A8stdlife+$E876),((INDEX('PTRM input'!$G$385:$P$434,A8offset,$E876)-INDEX('PTRM input'!$G$277:$P$326,A8offset,$E876))*OFFSET($F$7,0,$E876))-SUM($G876:BE876),(((INDEX('PTRM input'!$G$385:$P$434,A8offset,$E876)-INDEX('PTRM input'!$G$277:$P$326,A8offset,$E876))*OFFSET($F$7,0,$E876))-SUM($G876:BE876))*(OFFSET('PTRM input'!$G$477,0,$E876-1)/A8taxstdlife))))</f>
        <v>0</v>
      </c>
      <c r="BG876" s="251">
        <f ca="1">IF(A8taxstdlife="n/a","n/a",IF(A8taxstdlife="",0,IF(BG$3&gt;(A8stdlife+$E876),((INDEX('PTRM input'!$G$385:$P$434,A8offset,$E876)-INDEX('PTRM input'!$G$277:$P$326,A8offset,$E876))*OFFSET($F$7,0,$E876))-SUM($G876:BF876),(((INDEX('PTRM input'!$G$385:$P$434,A8offset,$E876)-INDEX('PTRM input'!$G$277:$P$326,A8offset,$E876))*OFFSET($F$7,0,$E876))-SUM($G876:BF876))*(OFFSET('PTRM input'!$G$477,0,$E876-1)/A8taxstdlife))))</f>
        <v>0</v>
      </c>
      <c r="BH876" s="251">
        <f ca="1">IF(A8taxstdlife="n/a","n/a",IF(A8taxstdlife="",0,IF(BH$3&gt;(A8stdlife+$E876),((INDEX('PTRM input'!$G$385:$P$434,A8offset,$E876)-INDEX('PTRM input'!$G$277:$P$326,A8offset,$E876))*OFFSET($F$7,0,$E876))-SUM($G876:BG876),(((INDEX('PTRM input'!$G$385:$P$434,A8offset,$E876)-INDEX('PTRM input'!$G$277:$P$326,A8offset,$E876))*OFFSET($F$7,0,$E876))-SUM($G876:BG876))*(OFFSET('PTRM input'!$G$477,0,$E876-1)/A8taxstdlife))))</f>
        <v>0</v>
      </c>
      <c r="BI876" s="251">
        <f ca="1">IF(A8taxstdlife="n/a","n/a",IF(A8taxstdlife="",0,IF(BI$3&gt;(A8stdlife+$E876),((INDEX('PTRM input'!$G$385:$P$434,A8offset,$E876)-INDEX('PTRM input'!$G$277:$P$326,A8offset,$E876))*OFFSET($F$7,0,$E876))-SUM($G876:BH876),(((INDEX('PTRM input'!$G$385:$P$434,A8offset,$E876)-INDEX('PTRM input'!$G$277:$P$326,A8offset,$E876))*OFFSET($F$7,0,$E876))-SUM($G876:BH876))*(OFFSET('PTRM input'!$G$477,0,$E876-1)/A8taxstdlife))))</f>
        <v>0</v>
      </c>
      <c r="BJ876" s="116"/>
      <c r="BK876" s="116"/>
      <c r="BL876" s="116"/>
      <c r="BM876" s="116"/>
    </row>
    <row r="877" spans="1:65" ht="12.75" hidden="1" customHeight="1" outlineLevel="2">
      <c r="A877" s="366"/>
      <c r="B877" s="19"/>
      <c r="C877" s="18"/>
      <c r="D877" s="760"/>
      <c r="E877" s="86">
        <v>5</v>
      </c>
      <c r="F877" s="356"/>
      <c r="G877" s="434"/>
      <c r="H877" s="435"/>
      <c r="I877" s="435"/>
      <c r="J877" s="435"/>
      <c r="K877" s="619"/>
      <c r="L877" s="251">
        <f ca="1">IF(A8taxstdlife="n/a","n/a",IF(A8taxstdlife="",0,IF(L$3&gt;(A8stdlife+$E877),((INDEX('PTRM input'!$G$385:$P$434,A8offset,$E877)-INDEX('PTRM input'!$G$277:$P$326,A8offset,$E877))*OFFSET($F$7,0,$E877))-SUM($G877:K877),(((INDEX('PTRM input'!$G$385:$P$434,A8offset,$E877)-INDEX('PTRM input'!$G$277:$P$326,A8offset,$E877))*OFFSET($F$7,0,$E877))-SUM($G877:K877))*(OFFSET('PTRM input'!$G$477,0,$E877-1)/A8taxstdlife))))</f>
        <v>0.37729386327985454</v>
      </c>
      <c r="M877" s="251">
        <f ca="1">IF(A8taxstdlife="n/a","n/a",IF(A8taxstdlife="",0,IF(M$3&gt;(A8stdlife+$E877),((INDEX('PTRM input'!$G$385:$P$434,A8offset,$E877)-INDEX('PTRM input'!$G$277:$P$326,A8offset,$E877))*OFFSET($F$7,0,$E877))-SUM($G877:L877),(((INDEX('PTRM input'!$G$385:$P$434,A8offset,$E877)-INDEX('PTRM input'!$G$277:$P$326,A8offset,$E877))*OFFSET($F$7,0,$E877))-SUM($G877:L877))*(OFFSET('PTRM input'!$G$477,0,$E877-1)/A8taxstdlife))))</f>
        <v>0.22637631796791269</v>
      </c>
      <c r="N877" s="251">
        <f ca="1">IF(A8taxstdlife="n/a","n/a",IF(A8taxstdlife="",0,IF(N$3&gt;(A8stdlife+$E877),((INDEX('PTRM input'!$G$385:$P$434,A8offset,$E877)-INDEX('PTRM input'!$G$277:$P$326,A8offset,$E877))*OFFSET($F$7,0,$E877))-SUM($G877:M877),(((INDEX('PTRM input'!$G$385:$P$434,A8offset,$E877)-INDEX('PTRM input'!$G$277:$P$326,A8offset,$E877))*OFFSET($F$7,0,$E877))-SUM($G877:M877))*(OFFSET('PTRM input'!$G$477,0,$E877-1)/A8taxstdlife))))</f>
        <v>0.13582579078074764</v>
      </c>
      <c r="O877" s="251">
        <f ca="1">IF(A8taxstdlife="n/a","n/a",IF(A8taxstdlife="",0,IF(O$3&gt;(A8stdlife+$E877),((INDEX('PTRM input'!$G$385:$P$434,A8offset,$E877)-INDEX('PTRM input'!$G$277:$P$326,A8offset,$E877))*OFFSET($F$7,0,$E877))-SUM($G877:N877),(((INDEX('PTRM input'!$G$385:$P$434,A8offset,$E877)-INDEX('PTRM input'!$G$277:$P$326,A8offset,$E877))*OFFSET($F$7,0,$E877))-SUM($G877:N877))*(OFFSET('PTRM input'!$G$477,0,$E877-1)/A8taxstdlife))))</f>
        <v>8.1495474468448584E-2</v>
      </c>
      <c r="P877" s="251">
        <f ca="1">IF(A8taxstdlife="n/a","n/a",IF(A8taxstdlife="",0,IF(P$3&gt;(A8stdlife+$E877),((INDEX('PTRM input'!$G$385:$P$434,A8offset,$E877)-INDEX('PTRM input'!$G$277:$P$326,A8offset,$E877))*OFFSET($F$7,0,$E877))-SUM($G877:O877),(((INDEX('PTRM input'!$G$385:$P$434,A8offset,$E877)-INDEX('PTRM input'!$G$277:$P$326,A8offset,$E877))*OFFSET($F$7,0,$E877))-SUM($G877:O877))*(OFFSET('PTRM input'!$G$477,0,$E877-1)/A8taxstdlife))))</f>
        <v>4.8897284681069131E-2</v>
      </c>
      <c r="Q877" s="251">
        <f ca="1">IF(A8taxstdlife="n/a","n/a",IF(A8taxstdlife="",0,IF(Q$3&gt;(A8stdlife+$E877),((INDEX('PTRM input'!$G$385:$P$434,A8offset,$E877)-INDEX('PTRM input'!$G$277:$P$326,A8offset,$E877))*OFFSET($F$7,0,$E877))-SUM($G877:P877),(((INDEX('PTRM input'!$G$385:$P$434,A8offset,$E877)-INDEX('PTRM input'!$G$277:$P$326,A8offset,$E877))*OFFSET($F$7,0,$E877))-SUM($G877:P877))*(OFFSET('PTRM input'!$G$477,0,$E877-1)/A8taxstdlife))))</f>
        <v>7.3345927021603696E-2</v>
      </c>
      <c r="R877" s="251">
        <f ca="1">IF(A8taxstdlife="n/a","n/a",IF(A8taxstdlife="",0,IF(R$3&gt;(A8stdlife+$E877),((INDEX('PTRM input'!$G$385:$P$434,A8offset,$E877)-INDEX('PTRM input'!$G$277:$P$326,A8offset,$E877))*OFFSET($F$7,0,$E877))-SUM($G877:Q877),(((INDEX('PTRM input'!$G$385:$P$434,A8offset,$E877)-INDEX('PTRM input'!$G$277:$P$326,A8offset,$E877))*OFFSET($F$7,0,$E877))-SUM($G877:Q877))*(OFFSET('PTRM input'!$G$477,0,$E877-1)/A8taxstdlife))))</f>
        <v>0</v>
      </c>
      <c r="S877" s="251">
        <f ca="1">IF(A8taxstdlife="n/a","n/a",IF(A8taxstdlife="",0,IF(S$3&gt;(A8stdlife+$E877),((INDEX('PTRM input'!$G$385:$P$434,A8offset,$E877)-INDEX('PTRM input'!$G$277:$P$326,A8offset,$E877))*OFFSET($F$7,0,$E877))-SUM($G877:R877),(((INDEX('PTRM input'!$G$385:$P$434,A8offset,$E877)-INDEX('PTRM input'!$G$277:$P$326,A8offset,$E877))*OFFSET($F$7,0,$E877))-SUM($G877:R877))*(OFFSET('PTRM input'!$G$477,0,$E877-1)/A8taxstdlife))))</f>
        <v>0</v>
      </c>
      <c r="T877" s="251">
        <f ca="1">IF(A8taxstdlife="n/a","n/a",IF(A8taxstdlife="",0,IF(T$3&gt;(A8stdlife+$E877),((INDEX('PTRM input'!$G$385:$P$434,A8offset,$E877)-INDEX('PTRM input'!$G$277:$P$326,A8offset,$E877))*OFFSET($F$7,0,$E877))-SUM($G877:S877),(((INDEX('PTRM input'!$G$385:$P$434,A8offset,$E877)-INDEX('PTRM input'!$G$277:$P$326,A8offset,$E877))*OFFSET($F$7,0,$E877))-SUM($G877:S877))*(OFFSET('PTRM input'!$G$477,0,$E877-1)/A8taxstdlife))))</f>
        <v>0</v>
      </c>
      <c r="U877" s="251">
        <f ca="1">IF(A8taxstdlife="n/a","n/a",IF(A8taxstdlife="",0,IF(U$3&gt;(A8stdlife+$E877),((INDEX('PTRM input'!$G$385:$P$434,A8offset,$E877)-INDEX('PTRM input'!$G$277:$P$326,A8offset,$E877))*OFFSET($F$7,0,$E877))-SUM($G877:T877),(((INDEX('PTRM input'!$G$385:$P$434,A8offset,$E877)-INDEX('PTRM input'!$G$277:$P$326,A8offset,$E877))*OFFSET($F$7,0,$E877))-SUM($G877:T877))*(OFFSET('PTRM input'!$G$477,0,$E877-1)/A8taxstdlife))))</f>
        <v>0</v>
      </c>
      <c r="V877" s="251">
        <f ca="1">IF(A8taxstdlife="n/a","n/a",IF(A8taxstdlife="",0,IF(V$3&gt;(A8stdlife+$E877),((INDEX('PTRM input'!$G$385:$P$434,A8offset,$E877)-INDEX('PTRM input'!$G$277:$P$326,A8offset,$E877))*OFFSET($F$7,0,$E877))-SUM($G877:U877),(((INDEX('PTRM input'!$G$385:$P$434,A8offset,$E877)-INDEX('PTRM input'!$G$277:$P$326,A8offset,$E877))*OFFSET($F$7,0,$E877))-SUM($G877:U877))*(OFFSET('PTRM input'!$G$477,0,$E877-1)/A8taxstdlife))))</f>
        <v>0</v>
      </c>
      <c r="W877" s="251">
        <f ca="1">IF(A8taxstdlife="n/a","n/a",IF(A8taxstdlife="",0,IF(W$3&gt;(A8stdlife+$E877),((INDEX('PTRM input'!$G$385:$P$434,A8offset,$E877)-INDEX('PTRM input'!$G$277:$P$326,A8offset,$E877))*OFFSET($F$7,0,$E877))-SUM($G877:V877),(((INDEX('PTRM input'!$G$385:$P$434,A8offset,$E877)-INDEX('PTRM input'!$G$277:$P$326,A8offset,$E877))*OFFSET($F$7,0,$E877))-SUM($G877:V877))*(OFFSET('PTRM input'!$G$477,0,$E877-1)/A8taxstdlife))))</f>
        <v>0</v>
      </c>
      <c r="X877" s="251">
        <f ca="1">IF(A8taxstdlife="n/a","n/a",IF(A8taxstdlife="",0,IF(X$3&gt;(A8stdlife+$E877),((INDEX('PTRM input'!$G$385:$P$434,A8offset,$E877)-INDEX('PTRM input'!$G$277:$P$326,A8offset,$E877))*OFFSET($F$7,0,$E877))-SUM($G877:W877),(((INDEX('PTRM input'!$G$385:$P$434,A8offset,$E877)-INDEX('PTRM input'!$G$277:$P$326,A8offset,$E877))*OFFSET($F$7,0,$E877))-SUM($G877:W877))*(OFFSET('PTRM input'!$G$477,0,$E877-1)/A8taxstdlife))))</f>
        <v>0</v>
      </c>
      <c r="Y877" s="251">
        <f ca="1">IF(A8taxstdlife="n/a","n/a",IF(A8taxstdlife="",0,IF(Y$3&gt;(A8stdlife+$E877),((INDEX('PTRM input'!$G$385:$P$434,A8offset,$E877)-INDEX('PTRM input'!$G$277:$P$326,A8offset,$E877))*OFFSET($F$7,0,$E877))-SUM($G877:X877),(((INDEX('PTRM input'!$G$385:$P$434,A8offset,$E877)-INDEX('PTRM input'!$G$277:$P$326,A8offset,$E877))*OFFSET($F$7,0,$E877))-SUM($G877:X877))*(OFFSET('PTRM input'!$G$477,0,$E877-1)/A8taxstdlife))))</f>
        <v>0</v>
      </c>
      <c r="Z877" s="251">
        <f ca="1">IF(A8taxstdlife="n/a","n/a",IF(A8taxstdlife="",0,IF(Z$3&gt;(A8stdlife+$E877),((INDEX('PTRM input'!$G$385:$P$434,A8offset,$E877)-INDEX('PTRM input'!$G$277:$P$326,A8offset,$E877))*OFFSET($F$7,0,$E877))-SUM($G877:Y877),(((INDEX('PTRM input'!$G$385:$P$434,A8offset,$E877)-INDEX('PTRM input'!$G$277:$P$326,A8offset,$E877))*OFFSET($F$7,0,$E877))-SUM($G877:Y877))*(OFFSET('PTRM input'!$G$477,0,$E877-1)/A8taxstdlife))))</f>
        <v>0</v>
      </c>
      <c r="AA877" s="251">
        <f ca="1">IF(A8taxstdlife="n/a","n/a",IF(A8taxstdlife="",0,IF(AA$3&gt;(A8stdlife+$E877),((INDEX('PTRM input'!$G$385:$P$434,A8offset,$E877)-INDEX('PTRM input'!$G$277:$P$326,A8offset,$E877))*OFFSET($F$7,0,$E877))-SUM($G877:Z877),(((INDEX('PTRM input'!$G$385:$P$434,A8offset,$E877)-INDEX('PTRM input'!$G$277:$P$326,A8offset,$E877))*OFFSET($F$7,0,$E877))-SUM($G877:Z877))*(OFFSET('PTRM input'!$G$477,0,$E877-1)/A8taxstdlife))))</f>
        <v>0</v>
      </c>
      <c r="AB877" s="251">
        <f ca="1">IF(A8taxstdlife="n/a","n/a",IF(A8taxstdlife="",0,IF(AB$3&gt;(A8stdlife+$E877),((INDEX('PTRM input'!$G$385:$P$434,A8offset,$E877)-INDEX('PTRM input'!$G$277:$P$326,A8offset,$E877))*OFFSET($F$7,0,$E877))-SUM($G877:AA877),(((INDEX('PTRM input'!$G$385:$P$434,A8offset,$E877)-INDEX('PTRM input'!$G$277:$P$326,A8offset,$E877))*OFFSET($F$7,0,$E877))-SUM($G877:AA877))*(OFFSET('PTRM input'!$G$477,0,$E877-1)/A8taxstdlife))))</f>
        <v>0</v>
      </c>
      <c r="AC877" s="251">
        <f ca="1">IF(A8taxstdlife="n/a","n/a",IF(A8taxstdlife="",0,IF(AC$3&gt;(A8stdlife+$E877),((INDEX('PTRM input'!$G$385:$P$434,A8offset,$E877)-INDEX('PTRM input'!$G$277:$P$326,A8offset,$E877))*OFFSET($F$7,0,$E877))-SUM($G877:AB877),(((INDEX('PTRM input'!$G$385:$P$434,A8offset,$E877)-INDEX('PTRM input'!$G$277:$P$326,A8offset,$E877))*OFFSET($F$7,0,$E877))-SUM($G877:AB877))*(OFFSET('PTRM input'!$G$477,0,$E877-1)/A8taxstdlife))))</f>
        <v>0</v>
      </c>
      <c r="AD877" s="251">
        <f ca="1">IF(A8taxstdlife="n/a","n/a",IF(A8taxstdlife="",0,IF(AD$3&gt;(A8stdlife+$E877),((INDEX('PTRM input'!$G$385:$P$434,A8offset,$E877)-INDEX('PTRM input'!$G$277:$P$326,A8offset,$E877))*OFFSET($F$7,0,$E877))-SUM($G877:AC877),(((INDEX('PTRM input'!$G$385:$P$434,A8offset,$E877)-INDEX('PTRM input'!$G$277:$P$326,A8offset,$E877))*OFFSET($F$7,0,$E877))-SUM($G877:AC877))*(OFFSET('PTRM input'!$G$477,0,$E877-1)/A8taxstdlife))))</f>
        <v>0</v>
      </c>
      <c r="AE877" s="251">
        <f ca="1">IF(A8taxstdlife="n/a","n/a",IF(A8taxstdlife="",0,IF(AE$3&gt;(A8stdlife+$E877),((INDEX('PTRM input'!$G$385:$P$434,A8offset,$E877)-INDEX('PTRM input'!$G$277:$P$326,A8offset,$E877))*OFFSET($F$7,0,$E877))-SUM($G877:AD877),(((INDEX('PTRM input'!$G$385:$P$434,A8offset,$E877)-INDEX('PTRM input'!$G$277:$P$326,A8offset,$E877))*OFFSET($F$7,0,$E877))-SUM($G877:AD877))*(OFFSET('PTRM input'!$G$477,0,$E877-1)/A8taxstdlife))))</f>
        <v>0</v>
      </c>
      <c r="AF877" s="251">
        <f ca="1">IF(A8taxstdlife="n/a","n/a",IF(A8taxstdlife="",0,IF(AF$3&gt;(A8stdlife+$E877),((INDEX('PTRM input'!$G$385:$P$434,A8offset,$E877)-INDEX('PTRM input'!$G$277:$P$326,A8offset,$E877))*OFFSET($F$7,0,$E877))-SUM($G877:AE877),(((INDEX('PTRM input'!$G$385:$P$434,A8offset,$E877)-INDEX('PTRM input'!$G$277:$P$326,A8offset,$E877))*OFFSET($F$7,0,$E877))-SUM($G877:AE877))*(OFFSET('PTRM input'!$G$477,0,$E877-1)/A8taxstdlife))))</f>
        <v>0</v>
      </c>
      <c r="AG877" s="251">
        <f ca="1">IF(A8taxstdlife="n/a","n/a",IF(A8taxstdlife="",0,IF(AG$3&gt;(A8stdlife+$E877),((INDEX('PTRM input'!$G$385:$P$434,A8offset,$E877)-INDEX('PTRM input'!$G$277:$P$326,A8offset,$E877))*OFFSET($F$7,0,$E877))-SUM($G877:AF877),(((INDEX('PTRM input'!$G$385:$P$434,A8offset,$E877)-INDEX('PTRM input'!$G$277:$P$326,A8offset,$E877))*OFFSET($F$7,0,$E877))-SUM($G877:AF877))*(OFFSET('PTRM input'!$G$477,0,$E877-1)/A8taxstdlife))))</f>
        <v>0</v>
      </c>
      <c r="AH877" s="251">
        <f ca="1">IF(A8taxstdlife="n/a","n/a",IF(A8taxstdlife="",0,IF(AH$3&gt;(A8stdlife+$E877),((INDEX('PTRM input'!$G$385:$P$434,A8offset,$E877)-INDEX('PTRM input'!$G$277:$P$326,A8offset,$E877))*OFFSET($F$7,0,$E877))-SUM($G877:AG877),(((INDEX('PTRM input'!$G$385:$P$434,A8offset,$E877)-INDEX('PTRM input'!$G$277:$P$326,A8offset,$E877))*OFFSET($F$7,0,$E877))-SUM($G877:AG877))*(OFFSET('PTRM input'!$G$477,0,$E877-1)/A8taxstdlife))))</f>
        <v>0</v>
      </c>
      <c r="AI877" s="251">
        <f ca="1">IF(A8taxstdlife="n/a","n/a",IF(A8taxstdlife="",0,IF(AI$3&gt;(A8stdlife+$E877),((INDEX('PTRM input'!$G$385:$P$434,A8offset,$E877)-INDEX('PTRM input'!$G$277:$P$326,A8offset,$E877))*OFFSET($F$7,0,$E877))-SUM($G877:AH877),(((INDEX('PTRM input'!$G$385:$P$434,A8offset,$E877)-INDEX('PTRM input'!$G$277:$P$326,A8offset,$E877))*OFFSET($F$7,0,$E877))-SUM($G877:AH877))*(OFFSET('PTRM input'!$G$477,0,$E877-1)/A8taxstdlife))))</f>
        <v>0</v>
      </c>
      <c r="AJ877" s="251">
        <f ca="1">IF(A8taxstdlife="n/a","n/a",IF(A8taxstdlife="",0,IF(AJ$3&gt;(A8stdlife+$E877),((INDEX('PTRM input'!$G$385:$P$434,A8offset,$E877)-INDEX('PTRM input'!$G$277:$P$326,A8offset,$E877))*OFFSET($F$7,0,$E877))-SUM($G877:AI877),(((INDEX('PTRM input'!$G$385:$P$434,A8offset,$E877)-INDEX('PTRM input'!$G$277:$P$326,A8offset,$E877))*OFFSET($F$7,0,$E877))-SUM($G877:AI877))*(OFFSET('PTRM input'!$G$477,0,$E877-1)/A8taxstdlife))))</f>
        <v>0</v>
      </c>
      <c r="AK877" s="251">
        <f ca="1">IF(A8taxstdlife="n/a","n/a",IF(A8taxstdlife="",0,IF(AK$3&gt;(A8stdlife+$E877),((INDEX('PTRM input'!$G$385:$P$434,A8offset,$E877)-INDEX('PTRM input'!$G$277:$P$326,A8offset,$E877))*OFFSET($F$7,0,$E877))-SUM($G877:AJ877),(((INDEX('PTRM input'!$G$385:$P$434,A8offset,$E877)-INDEX('PTRM input'!$G$277:$P$326,A8offset,$E877))*OFFSET($F$7,0,$E877))-SUM($G877:AJ877))*(OFFSET('PTRM input'!$G$477,0,$E877-1)/A8taxstdlife))))</f>
        <v>0</v>
      </c>
      <c r="AL877" s="251">
        <f ca="1">IF(A8taxstdlife="n/a","n/a",IF(A8taxstdlife="",0,IF(AL$3&gt;(A8stdlife+$E877),((INDEX('PTRM input'!$G$385:$P$434,A8offset,$E877)-INDEX('PTRM input'!$G$277:$P$326,A8offset,$E877))*OFFSET($F$7,0,$E877))-SUM($G877:AK877),(((INDEX('PTRM input'!$G$385:$P$434,A8offset,$E877)-INDEX('PTRM input'!$G$277:$P$326,A8offset,$E877))*OFFSET($F$7,0,$E877))-SUM($G877:AK877))*(OFFSET('PTRM input'!$G$477,0,$E877-1)/A8taxstdlife))))</f>
        <v>0</v>
      </c>
      <c r="AM877" s="251">
        <f ca="1">IF(A8taxstdlife="n/a","n/a",IF(A8taxstdlife="",0,IF(AM$3&gt;(A8stdlife+$E877),((INDEX('PTRM input'!$G$385:$P$434,A8offset,$E877)-INDEX('PTRM input'!$G$277:$P$326,A8offset,$E877))*OFFSET($F$7,0,$E877))-SUM($G877:AL877),(((INDEX('PTRM input'!$G$385:$P$434,A8offset,$E877)-INDEX('PTRM input'!$G$277:$P$326,A8offset,$E877))*OFFSET($F$7,0,$E877))-SUM($G877:AL877))*(OFFSET('PTRM input'!$G$477,0,$E877-1)/A8taxstdlife))))</f>
        <v>0</v>
      </c>
      <c r="AN877" s="251">
        <f ca="1">IF(A8taxstdlife="n/a","n/a",IF(A8taxstdlife="",0,IF(AN$3&gt;(A8stdlife+$E877),((INDEX('PTRM input'!$G$385:$P$434,A8offset,$E877)-INDEX('PTRM input'!$G$277:$P$326,A8offset,$E877))*OFFSET($F$7,0,$E877))-SUM($G877:AM877),(((INDEX('PTRM input'!$G$385:$P$434,A8offset,$E877)-INDEX('PTRM input'!$G$277:$P$326,A8offset,$E877))*OFFSET($F$7,0,$E877))-SUM($G877:AM877))*(OFFSET('PTRM input'!$G$477,0,$E877-1)/A8taxstdlife))))</f>
        <v>0</v>
      </c>
      <c r="AO877" s="251">
        <f ca="1">IF(A8taxstdlife="n/a","n/a",IF(A8taxstdlife="",0,IF(AO$3&gt;(A8stdlife+$E877),((INDEX('PTRM input'!$G$385:$P$434,A8offset,$E877)-INDEX('PTRM input'!$G$277:$P$326,A8offset,$E877))*OFFSET($F$7,0,$E877))-SUM($G877:AN877),(((INDEX('PTRM input'!$G$385:$P$434,A8offset,$E877)-INDEX('PTRM input'!$G$277:$P$326,A8offset,$E877))*OFFSET($F$7,0,$E877))-SUM($G877:AN877))*(OFFSET('PTRM input'!$G$477,0,$E877-1)/A8taxstdlife))))</f>
        <v>0</v>
      </c>
      <c r="AP877" s="251">
        <f ca="1">IF(A8taxstdlife="n/a","n/a",IF(A8taxstdlife="",0,IF(AP$3&gt;(A8stdlife+$E877),((INDEX('PTRM input'!$G$385:$P$434,A8offset,$E877)-INDEX('PTRM input'!$G$277:$P$326,A8offset,$E877))*OFFSET($F$7,0,$E877))-SUM($G877:AO877),(((INDEX('PTRM input'!$G$385:$P$434,A8offset,$E877)-INDEX('PTRM input'!$G$277:$P$326,A8offset,$E877))*OFFSET($F$7,0,$E877))-SUM($G877:AO877))*(OFFSET('PTRM input'!$G$477,0,$E877-1)/A8taxstdlife))))</f>
        <v>0</v>
      </c>
      <c r="AQ877" s="251">
        <f ca="1">IF(A8taxstdlife="n/a","n/a",IF(A8taxstdlife="",0,IF(AQ$3&gt;(A8stdlife+$E877),((INDEX('PTRM input'!$G$385:$P$434,A8offset,$E877)-INDEX('PTRM input'!$G$277:$P$326,A8offset,$E877))*OFFSET($F$7,0,$E877))-SUM($G877:AP877),(((INDEX('PTRM input'!$G$385:$P$434,A8offset,$E877)-INDEX('PTRM input'!$G$277:$P$326,A8offset,$E877))*OFFSET($F$7,0,$E877))-SUM($G877:AP877))*(OFFSET('PTRM input'!$G$477,0,$E877-1)/A8taxstdlife))))</f>
        <v>0</v>
      </c>
      <c r="AR877" s="251">
        <f ca="1">IF(A8taxstdlife="n/a","n/a",IF(A8taxstdlife="",0,IF(AR$3&gt;(A8stdlife+$E877),((INDEX('PTRM input'!$G$385:$P$434,A8offset,$E877)-INDEX('PTRM input'!$G$277:$P$326,A8offset,$E877))*OFFSET($F$7,0,$E877))-SUM($G877:AQ877),(((INDEX('PTRM input'!$G$385:$P$434,A8offset,$E877)-INDEX('PTRM input'!$G$277:$P$326,A8offset,$E877))*OFFSET($F$7,0,$E877))-SUM($G877:AQ877))*(OFFSET('PTRM input'!$G$477,0,$E877-1)/A8taxstdlife))))</f>
        <v>0</v>
      </c>
      <c r="AS877" s="251">
        <f ca="1">IF(A8taxstdlife="n/a","n/a",IF(A8taxstdlife="",0,IF(AS$3&gt;(A8stdlife+$E877),((INDEX('PTRM input'!$G$385:$P$434,A8offset,$E877)-INDEX('PTRM input'!$G$277:$P$326,A8offset,$E877))*OFFSET($F$7,0,$E877))-SUM($G877:AR877),(((INDEX('PTRM input'!$G$385:$P$434,A8offset,$E877)-INDEX('PTRM input'!$G$277:$P$326,A8offset,$E877))*OFFSET($F$7,0,$E877))-SUM($G877:AR877))*(OFFSET('PTRM input'!$G$477,0,$E877-1)/A8taxstdlife))))</f>
        <v>0</v>
      </c>
      <c r="AT877" s="251">
        <f ca="1">IF(A8taxstdlife="n/a","n/a",IF(A8taxstdlife="",0,IF(AT$3&gt;(A8stdlife+$E877),((INDEX('PTRM input'!$G$385:$P$434,A8offset,$E877)-INDEX('PTRM input'!$G$277:$P$326,A8offset,$E877))*OFFSET($F$7,0,$E877))-SUM($G877:AS877),(((INDEX('PTRM input'!$G$385:$P$434,A8offset,$E877)-INDEX('PTRM input'!$G$277:$P$326,A8offset,$E877))*OFFSET($F$7,0,$E877))-SUM($G877:AS877))*(OFFSET('PTRM input'!$G$477,0,$E877-1)/A8taxstdlife))))</f>
        <v>0</v>
      </c>
      <c r="AU877" s="251">
        <f ca="1">IF(A8taxstdlife="n/a","n/a",IF(A8taxstdlife="",0,IF(AU$3&gt;(A8stdlife+$E877),((INDEX('PTRM input'!$G$385:$P$434,A8offset,$E877)-INDEX('PTRM input'!$G$277:$P$326,A8offset,$E877))*OFFSET($F$7,0,$E877))-SUM($G877:AT877),(((INDEX('PTRM input'!$G$385:$P$434,A8offset,$E877)-INDEX('PTRM input'!$G$277:$P$326,A8offset,$E877))*OFFSET($F$7,0,$E877))-SUM($G877:AT877))*(OFFSET('PTRM input'!$G$477,0,$E877-1)/A8taxstdlife))))</f>
        <v>0</v>
      </c>
      <c r="AV877" s="251">
        <f ca="1">IF(A8taxstdlife="n/a","n/a",IF(A8taxstdlife="",0,IF(AV$3&gt;(A8stdlife+$E877),((INDEX('PTRM input'!$G$385:$P$434,A8offset,$E877)-INDEX('PTRM input'!$G$277:$P$326,A8offset,$E877))*OFFSET($F$7,0,$E877))-SUM($G877:AU877),(((INDEX('PTRM input'!$G$385:$P$434,A8offset,$E877)-INDEX('PTRM input'!$G$277:$P$326,A8offset,$E877))*OFFSET($F$7,0,$E877))-SUM($G877:AU877))*(OFFSET('PTRM input'!$G$477,0,$E877-1)/A8taxstdlife))))</f>
        <v>0</v>
      </c>
      <c r="AW877" s="251">
        <f ca="1">IF(A8taxstdlife="n/a","n/a",IF(A8taxstdlife="",0,IF(AW$3&gt;(A8stdlife+$E877),((INDEX('PTRM input'!$G$385:$P$434,A8offset,$E877)-INDEX('PTRM input'!$G$277:$P$326,A8offset,$E877))*OFFSET($F$7,0,$E877))-SUM($G877:AV877),(((INDEX('PTRM input'!$G$385:$P$434,A8offset,$E877)-INDEX('PTRM input'!$G$277:$P$326,A8offset,$E877))*OFFSET($F$7,0,$E877))-SUM($G877:AV877))*(OFFSET('PTRM input'!$G$477,0,$E877-1)/A8taxstdlife))))</f>
        <v>0</v>
      </c>
      <c r="AX877" s="251">
        <f ca="1">IF(A8taxstdlife="n/a","n/a",IF(A8taxstdlife="",0,IF(AX$3&gt;(A8stdlife+$E877),((INDEX('PTRM input'!$G$385:$P$434,A8offset,$E877)-INDEX('PTRM input'!$G$277:$P$326,A8offset,$E877))*OFFSET($F$7,0,$E877))-SUM($G877:AW877),(((INDEX('PTRM input'!$G$385:$P$434,A8offset,$E877)-INDEX('PTRM input'!$G$277:$P$326,A8offset,$E877))*OFFSET($F$7,0,$E877))-SUM($G877:AW877))*(OFFSET('PTRM input'!$G$477,0,$E877-1)/A8taxstdlife))))</f>
        <v>0</v>
      </c>
      <c r="AY877" s="251">
        <f ca="1">IF(A8taxstdlife="n/a","n/a",IF(A8taxstdlife="",0,IF(AY$3&gt;(A8stdlife+$E877),((INDEX('PTRM input'!$G$385:$P$434,A8offset,$E877)-INDEX('PTRM input'!$G$277:$P$326,A8offset,$E877))*OFFSET($F$7,0,$E877))-SUM($G877:AX877),(((INDEX('PTRM input'!$G$385:$P$434,A8offset,$E877)-INDEX('PTRM input'!$G$277:$P$326,A8offset,$E877))*OFFSET($F$7,0,$E877))-SUM($G877:AX877))*(OFFSET('PTRM input'!$G$477,0,$E877-1)/A8taxstdlife))))</f>
        <v>0</v>
      </c>
      <c r="AZ877" s="251">
        <f ca="1">IF(A8taxstdlife="n/a","n/a",IF(A8taxstdlife="",0,IF(AZ$3&gt;(A8stdlife+$E877),((INDEX('PTRM input'!$G$385:$P$434,A8offset,$E877)-INDEX('PTRM input'!$G$277:$P$326,A8offset,$E877))*OFFSET($F$7,0,$E877))-SUM($G877:AY877),(((INDEX('PTRM input'!$G$385:$P$434,A8offset,$E877)-INDEX('PTRM input'!$G$277:$P$326,A8offset,$E877))*OFFSET($F$7,0,$E877))-SUM($G877:AY877))*(OFFSET('PTRM input'!$G$477,0,$E877-1)/A8taxstdlife))))</f>
        <v>0</v>
      </c>
      <c r="BA877" s="251">
        <f ca="1">IF(A8taxstdlife="n/a","n/a",IF(A8taxstdlife="",0,IF(BA$3&gt;(A8stdlife+$E877),((INDEX('PTRM input'!$G$385:$P$434,A8offset,$E877)-INDEX('PTRM input'!$G$277:$P$326,A8offset,$E877))*OFFSET($F$7,0,$E877))-SUM($G877:AZ877),(((INDEX('PTRM input'!$G$385:$P$434,A8offset,$E877)-INDEX('PTRM input'!$G$277:$P$326,A8offset,$E877))*OFFSET($F$7,0,$E877))-SUM($G877:AZ877))*(OFFSET('PTRM input'!$G$477,0,$E877-1)/A8taxstdlife))))</f>
        <v>0</v>
      </c>
      <c r="BB877" s="251">
        <f ca="1">IF(A8taxstdlife="n/a","n/a",IF(A8taxstdlife="",0,IF(BB$3&gt;(A8stdlife+$E877),((INDEX('PTRM input'!$G$385:$P$434,A8offset,$E877)-INDEX('PTRM input'!$G$277:$P$326,A8offset,$E877))*OFFSET($F$7,0,$E877))-SUM($G877:BA877),(((INDEX('PTRM input'!$G$385:$P$434,A8offset,$E877)-INDEX('PTRM input'!$G$277:$P$326,A8offset,$E877))*OFFSET($F$7,0,$E877))-SUM($G877:BA877))*(OFFSET('PTRM input'!$G$477,0,$E877-1)/A8taxstdlife))))</f>
        <v>0</v>
      </c>
      <c r="BC877" s="251">
        <f ca="1">IF(A8taxstdlife="n/a","n/a",IF(A8taxstdlife="",0,IF(BC$3&gt;(A8stdlife+$E877),((INDEX('PTRM input'!$G$385:$P$434,A8offset,$E877)-INDEX('PTRM input'!$G$277:$P$326,A8offset,$E877))*OFFSET($F$7,0,$E877))-SUM($G877:BB877),(((INDEX('PTRM input'!$G$385:$P$434,A8offset,$E877)-INDEX('PTRM input'!$G$277:$P$326,A8offset,$E877))*OFFSET($F$7,0,$E877))-SUM($G877:BB877))*(OFFSET('PTRM input'!$G$477,0,$E877-1)/A8taxstdlife))))</f>
        <v>0</v>
      </c>
      <c r="BD877" s="251">
        <f ca="1">IF(A8taxstdlife="n/a","n/a",IF(A8taxstdlife="",0,IF(BD$3&gt;(A8stdlife+$E877),((INDEX('PTRM input'!$G$385:$P$434,A8offset,$E877)-INDEX('PTRM input'!$G$277:$P$326,A8offset,$E877))*OFFSET($F$7,0,$E877))-SUM($G877:BC877),(((INDEX('PTRM input'!$G$385:$P$434,A8offset,$E877)-INDEX('PTRM input'!$G$277:$P$326,A8offset,$E877))*OFFSET($F$7,0,$E877))-SUM($G877:BC877))*(OFFSET('PTRM input'!$G$477,0,$E877-1)/A8taxstdlife))))</f>
        <v>0</v>
      </c>
      <c r="BE877" s="251">
        <f ca="1">IF(A8taxstdlife="n/a","n/a",IF(A8taxstdlife="",0,IF(BE$3&gt;(A8stdlife+$E877),((INDEX('PTRM input'!$G$385:$P$434,A8offset,$E877)-INDEX('PTRM input'!$G$277:$P$326,A8offset,$E877))*OFFSET($F$7,0,$E877))-SUM($G877:BD877),(((INDEX('PTRM input'!$G$385:$P$434,A8offset,$E877)-INDEX('PTRM input'!$G$277:$P$326,A8offset,$E877))*OFFSET($F$7,0,$E877))-SUM($G877:BD877))*(OFFSET('PTRM input'!$G$477,0,$E877-1)/A8taxstdlife))))</f>
        <v>0</v>
      </c>
      <c r="BF877" s="251">
        <f ca="1">IF(A8taxstdlife="n/a","n/a",IF(A8taxstdlife="",0,IF(BF$3&gt;(A8stdlife+$E877),((INDEX('PTRM input'!$G$385:$P$434,A8offset,$E877)-INDEX('PTRM input'!$G$277:$P$326,A8offset,$E877))*OFFSET($F$7,0,$E877))-SUM($G877:BE877),(((INDEX('PTRM input'!$G$385:$P$434,A8offset,$E877)-INDEX('PTRM input'!$G$277:$P$326,A8offset,$E877))*OFFSET($F$7,0,$E877))-SUM($G877:BE877))*(OFFSET('PTRM input'!$G$477,0,$E877-1)/A8taxstdlife))))</f>
        <v>0</v>
      </c>
      <c r="BG877" s="251">
        <f ca="1">IF(A8taxstdlife="n/a","n/a",IF(A8taxstdlife="",0,IF(BG$3&gt;(A8stdlife+$E877),((INDEX('PTRM input'!$G$385:$P$434,A8offset,$E877)-INDEX('PTRM input'!$G$277:$P$326,A8offset,$E877))*OFFSET($F$7,0,$E877))-SUM($G877:BF877),(((INDEX('PTRM input'!$G$385:$P$434,A8offset,$E877)-INDEX('PTRM input'!$G$277:$P$326,A8offset,$E877))*OFFSET($F$7,0,$E877))-SUM($G877:BF877))*(OFFSET('PTRM input'!$G$477,0,$E877-1)/A8taxstdlife))))</f>
        <v>0</v>
      </c>
      <c r="BH877" s="251">
        <f ca="1">IF(A8taxstdlife="n/a","n/a",IF(A8taxstdlife="",0,IF(BH$3&gt;(A8stdlife+$E877),((INDEX('PTRM input'!$G$385:$P$434,A8offset,$E877)-INDEX('PTRM input'!$G$277:$P$326,A8offset,$E877))*OFFSET($F$7,0,$E877))-SUM($G877:BG877),(((INDEX('PTRM input'!$G$385:$P$434,A8offset,$E877)-INDEX('PTRM input'!$G$277:$P$326,A8offset,$E877))*OFFSET($F$7,0,$E877))-SUM($G877:BG877))*(OFFSET('PTRM input'!$G$477,0,$E877-1)/A8taxstdlife))))</f>
        <v>0</v>
      </c>
      <c r="BI877" s="251">
        <f ca="1">IF(A8taxstdlife="n/a","n/a",IF(A8taxstdlife="",0,IF(BI$3&gt;(A8stdlife+$E877),((INDEX('PTRM input'!$G$385:$P$434,A8offset,$E877)-INDEX('PTRM input'!$G$277:$P$326,A8offset,$E877))*OFFSET($F$7,0,$E877))-SUM($G877:BH877),(((INDEX('PTRM input'!$G$385:$P$434,A8offset,$E877)-INDEX('PTRM input'!$G$277:$P$326,A8offset,$E877))*OFFSET($F$7,0,$E877))-SUM($G877:BH877))*(OFFSET('PTRM input'!$G$477,0,$E877-1)/A8taxstdlife))))</f>
        <v>0</v>
      </c>
      <c r="BJ877" s="116"/>
      <c r="BK877" s="116"/>
      <c r="BL877" s="116"/>
      <c r="BM877" s="116"/>
    </row>
    <row r="878" spans="1:65" ht="12.75" hidden="1" customHeight="1" outlineLevel="2">
      <c r="A878" s="366"/>
      <c r="B878" s="19"/>
      <c r="C878" s="18"/>
      <c r="D878" s="760"/>
      <c r="E878" s="86">
        <v>6</v>
      </c>
      <c r="F878" s="356"/>
      <c r="G878" s="434"/>
      <c r="H878" s="435"/>
      <c r="I878" s="435"/>
      <c r="J878" s="435"/>
      <c r="K878" s="435"/>
      <c r="L878" s="619"/>
      <c r="M878" s="251">
        <f ca="1">IF(A8taxstdlife="n/a","n/a",IF(A8taxstdlife="",0,IF(M$3&gt;(A8stdlife+$E878),((INDEX('PTRM input'!$G$385:$P$434,A8offset,$E878)-INDEX('PTRM input'!$G$277:$P$326,A8offset,$E878))*OFFSET($F$7,0,$E878))-SUM($G878:L878),(((INDEX('PTRM input'!$G$385:$P$434,A8offset,$E878)-INDEX('PTRM input'!$G$277:$P$326,A8offset,$E878))*OFFSET($F$7,0,$E878))-SUM($G878:L878))*(OFFSET('PTRM input'!$G$477,0,$E878-1)/A8taxstdlife))))</f>
        <v>0</v>
      </c>
      <c r="N878" s="251">
        <f ca="1">IF(A8taxstdlife="n/a","n/a",IF(A8taxstdlife="",0,IF(N$3&gt;(A8stdlife+$E878),((INDEX('PTRM input'!$G$385:$P$434,A8offset,$E878)-INDEX('PTRM input'!$G$277:$P$326,A8offset,$E878))*OFFSET($F$7,0,$E878))-SUM($G878:M878),(((INDEX('PTRM input'!$G$385:$P$434,A8offset,$E878)-INDEX('PTRM input'!$G$277:$P$326,A8offset,$E878))*OFFSET($F$7,0,$E878))-SUM($G878:M878))*(OFFSET('PTRM input'!$G$477,0,$E878-1)/A8taxstdlife))))</f>
        <v>0</v>
      </c>
      <c r="O878" s="251">
        <f ca="1">IF(A8taxstdlife="n/a","n/a",IF(A8taxstdlife="",0,IF(O$3&gt;(A8stdlife+$E878),((INDEX('PTRM input'!$G$385:$P$434,A8offset,$E878)-INDEX('PTRM input'!$G$277:$P$326,A8offset,$E878))*OFFSET($F$7,0,$E878))-SUM($G878:N878),(((INDEX('PTRM input'!$G$385:$P$434,A8offset,$E878)-INDEX('PTRM input'!$G$277:$P$326,A8offset,$E878))*OFFSET($F$7,0,$E878))-SUM($G878:N878))*(OFFSET('PTRM input'!$G$477,0,$E878-1)/A8taxstdlife))))</f>
        <v>0</v>
      </c>
      <c r="P878" s="251">
        <f ca="1">IF(A8taxstdlife="n/a","n/a",IF(A8taxstdlife="",0,IF(P$3&gt;(A8stdlife+$E878),((INDEX('PTRM input'!$G$385:$P$434,A8offset,$E878)-INDEX('PTRM input'!$G$277:$P$326,A8offset,$E878))*OFFSET($F$7,0,$E878))-SUM($G878:O878),(((INDEX('PTRM input'!$G$385:$P$434,A8offset,$E878)-INDEX('PTRM input'!$G$277:$P$326,A8offset,$E878))*OFFSET($F$7,0,$E878))-SUM($G878:O878))*(OFFSET('PTRM input'!$G$477,0,$E878-1)/A8taxstdlife))))</f>
        <v>0</v>
      </c>
      <c r="Q878" s="251">
        <f ca="1">IF(A8taxstdlife="n/a","n/a",IF(A8taxstdlife="",0,IF(Q$3&gt;(A8stdlife+$E878),((INDEX('PTRM input'!$G$385:$P$434,A8offset,$E878)-INDEX('PTRM input'!$G$277:$P$326,A8offset,$E878))*OFFSET($F$7,0,$E878))-SUM($G878:P878),(((INDEX('PTRM input'!$G$385:$P$434,A8offset,$E878)-INDEX('PTRM input'!$G$277:$P$326,A8offset,$E878))*OFFSET($F$7,0,$E878))-SUM($G878:P878))*(OFFSET('PTRM input'!$G$477,0,$E878-1)/A8taxstdlife))))</f>
        <v>0</v>
      </c>
      <c r="R878" s="251">
        <f ca="1">IF(A8taxstdlife="n/a","n/a",IF(A8taxstdlife="",0,IF(R$3&gt;(A8stdlife+$E878),((INDEX('PTRM input'!$G$385:$P$434,A8offset,$E878)-INDEX('PTRM input'!$G$277:$P$326,A8offset,$E878))*OFFSET($F$7,0,$E878))-SUM($G878:Q878),(((INDEX('PTRM input'!$G$385:$P$434,A8offset,$E878)-INDEX('PTRM input'!$G$277:$P$326,A8offset,$E878))*OFFSET($F$7,0,$E878))-SUM($G878:Q878))*(OFFSET('PTRM input'!$G$477,0,$E878-1)/A8taxstdlife))))</f>
        <v>0</v>
      </c>
      <c r="S878" s="251">
        <f ca="1">IF(A8taxstdlife="n/a","n/a",IF(A8taxstdlife="",0,IF(S$3&gt;(A8stdlife+$E878),((INDEX('PTRM input'!$G$385:$P$434,A8offset,$E878)-INDEX('PTRM input'!$G$277:$P$326,A8offset,$E878))*OFFSET($F$7,0,$E878))-SUM($G878:R878),(((INDEX('PTRM input'!$G$385:$P$434,A8offset,$E878)-INDEX('PTRM input'!$G$277:$P$326,A8offset,$E878))*OFFSET($F$7,0,$E878))-SUM($G878:R878))*(OFFSET('PTRM input'!$G$477,0,$E878-1)/A8taxstdlife))))</f>
        <v>0</v>
      </c>
      <c r="T878" s="251">
        <f ca="1">IF(A8taxstdlife="n/a","n/a",IF(A8taxstdlife="",0,IF(T$3&gt;(A8stdlife+$E878),((INDEX('PTRM input'!$G$385:$P$434,A8offset,$E878)-INDEX('PTRM input'!$G$277:$P$326,A8offset,$E878))*OFFSET($F$7,0,$E878))-SUM($G878:S878),(((INDEX('PTRM input'!$G$385:$P$434,A8offset,$E878)-INDEX('PTRM input'!$G$277:$P$326,A8offset,$E878))*OFFSET($F$7,0,$E878))-SUM($G878:S878))*(OFFSET('PTRM input'!$G$477,0,$E878-1)/A8taxstdlife))))</f>
        <v>0</v>
      </c>
      <c r="U878" s="251">
        <f ca="1">IF(A8taxstdlife="n/a","n/a",IF(A8taxstdlife="",0,IF(U$3&gt;(A8stdlife+$E878),((INDEX('PTRM input'!$G$385:$P$434,A8offset,$E878)-INDEX('PTRM input'!$G$277:$P$326,A8offset,$E878))*OFFSET($F$7,0,$E878))-SUM($G878:T878),(((INDEX('PTRM input'!$G$385:$P$434,A8offset,$E878)-INDEX('PTRM input'!$G$277:$P$326,A8offset,$E878))*OFFSET($F$7,0,$E878))-SUM($G878:T878))*(OFFSET('PTRM input'!$G$477,0,$E878-1)/A8taxstdlife))))</f>
        <v>0</v>
      </c>
      <c r="V878" s="251">
        <f ca="1">IF(A8taxstdlife="n/a","n/a",IF(A8taxstdlife="",0,IF(V$3&gt;(A8stdlife+$E878),((INDEX('PTRM input'!$G$385:$P$434,A8offset,$E878)-INDEX('PTRM input'!$G$277:$P$326,A8offset,$E878))*OFFSET($F$7,0,$E878))-SUM($G878:U878),(((INDEX('PTRM input'!$G$385:$P$434,A8offset,$E878)-INDEX('PTRM input'!$G$277:$P$326,A8offset,$E878))*OFFSET($F$7,0,$E878))-SUM($G878:U878))*(OFFSET('PTRM input'!$G$477,0,$E878-1)/A8taxstdlife))))</f>
        <v>0</v>
      </c>
      <c r="W878" s="251">
        <f ca="1">IF(A8taxstdlife="n/a","n/a",IF(A8taxstdlife="",0,IF(W$3&gt;(A8stdlife+$E878),((INDEX('PTRM input'!$G$385:$P$434,A8offset,$E878)-INDEX('PTRM input'!$G$277:$P$326,A8offset,$E878))*OFFSET($F$7,0,$E878))-SUM($G878:V878),(((INDEX('PTRM input'!$G$385:$P$434,A8offset,$E878)-INDEX('PTRM input'!$G$277:$P$326,A8offset,$E878))*OFFSET($F$7,0,$E878))-SUM($G878:V878))*(OFFSET('PTRM input'!$G$477,0,$E878-1)/A8taxstdlife))))</f>
        <v>0</v>
      </c>
      <c r="X878" s="251">
        <f ca="1">IF(A8taxstdlife="n/a","n/a",IF(A8taxstdlife="",0,IF(X$3&gt;(A8stdlife+$E878),((INDEX('PTRM input'!$G$385:$P$434,A8offset,$E878)-INDEX('PTRM input'!$G$277:$P$326,A8offset,$E878))*OFFSET($F$7,0,$E878))-SUM($G878:W878),(((INDEX('PTRM input'!$G$385:$P$434,A8offset,$E878)-INDEX('PTRM input'!$G$277:$P$326,A8offset,$E878))*OFFSET($F$7,0,$E878))-SUM($G878:W878))*(OFFSET('PTRM input'!$G$477,0,$E878-1)/A8taxstdlife))))</f>
        <v>0</v>
      </c>
      <c r="Y878" s="251">
        <f ca="1">IF(A8taxstdlife="n/a","n/a",IF(A8taxstdlife="",0,IF(Y$3&gt;(A8stdlife+$E878),((INDEX('PTRM input'!$G$385:$P$434,A8offset,$E878)-INDEX('PTRM input'!$G$277:$P$326,A8offset,$E878))*OFFSET($F$7,0,$E878))-SUM($G878:X878),(((INDEX('PTRM input'!$G$385:$P$434,A8offset,$E878)-INDEX('PTRM input'!$G$277:$P$326,A8offset,$E878))*OFFSET($F$7,0,$E878))-SUM($G878:X878))*(OFFSET('PTRM input'!$G$477,0,$E878-1)/A8taxstdlife))))</f>
        <v>0</v>
      </c>
      <c r="Z878" s="251">
        <f ca="1">IF(A8taxstdlife="n/a","n/a",IF(A8taxstdlife="",0,IF(Z$3&gt;(A8stdlife+$E878),((INDEX('PTRM input'!$G$385:$P$434,A8offset,$E878)-INDEX('PTRM input'!$G$277:$P$326,A8offset,$E878))*OFFSET($F$7,0,$E878))-SUM($G878:Y878),(((INDEX('PTRM input'!$G$385:$P$434,A8offset,$E878)-INDEX('PTRM input'!$G$277:$P$326,A8offset,$E878))*OFFSET($F$7,0,$E878))-SUM($G878:Y878))*(OFFSET('PTRM input'!$G$477,0,$E878-1)/A8taxstdlife))))</f>
        <v>0</v>
      </c>
      <c r="AA878" s="251">
        <f ca="1">IF(A8taxstdlife="n/a","n/a",IF(A8taxstdlife="",0,IF(AA$3&gt;(A8stdlife+$E878),((INDEX('PTRM input'!$G$385:$P$434,A8offset,$E878)-INDEX('PTRM input'!$G$277:$P$326,A8offset,$E878))*OFFSET($F$7,0,$E878))-SUM($G878:Z878),(((INDEX('PTRM input'!$G$385:$P$434,A8offset,$E878)-INDEX('PTRM input'!$G$277:$P$326,A8offset,$E878))*OFFSET($F$7,0,$E878))-SUM($G878:Z878))*(OFFSET('PTRM input'!$G$477,0,$E878-1)/A8taxstdlife))))</f>
        <v>0</v>
      </c>
      <c r="AB878" s="251">
        <f ca="1">IF(A8taxstdlife="n/a","n/a",IF(A8taxstdlife="",0,IF(AB$3&gt;(A8stdlife+$E878),((INDEX('PTRM input'!$G$385:$P$434,A8offset,$E878)-INDEX('PTRM input'!$G$277:$P$326,A8offset,$E878))*OFFSET($F$7,0,$E878))-SUM($G878:AA878),(((INDEX('PTRM input'!$G$385:$P$434,A8offset,$E878)-INDEX('PTRM input'!$G$277:$P$326,A8offset,$E878))*OFFSET($F$7,0,$E878))-SUM($G878:AA878))*(OFFSET('PTRM input'!$G$477,0,$E878-1)/A8taxstdlife))))</f>
        <v>0</v>
      </c>
      <c r="AC878" s="251">
        <f ca="1">IF(A8taxstdlife="n/a","n/a",IF(A8taxstdlife="",0,IF(AC$3&gt;(A8stdlife+$E878),((INDEX('PTRM input'!$G$385:$P$434,A8offset,$E878)-INDEX('PTRM input'!$G$277:$P$326,A8offset,$E878))*OFFSET($F$7,0,$E878))-SUM($G878:AB878),(((INDEX('PTRM input'!$G$385:$P$434,A8offset,$E878)-INDEX('PTRM input'!$G$277:$P$326,A8offset,$E878))*OFFSET($F$7,0,$E878))-SUM($G878:AB878))*(OFFSET('PTRM input'!$G$477,0,$E878-1)/A8taxstdlife))))</f>
        <v>0</v>
      </c>
      <c r="AD878" s="251">
        <f ca="1">IF(A8taxstdlife="n/a","n/a",IF(A8taxstdlife="",0,IF(AD$3&gt;(A8stdlife+$E878),((INDEX('PTRM input'!$G$385:$P$434,A8offset,$E878)-INDEX('PTRM input'!$G$277:$P$326,A8offset,$E878))*OFFSET($F$7,0,$E878))-SUM($G878:AC878),(((INDEX('PTRM input'!$G$385:$P$434,A8offset,$E878)-INDEX('PTRM input'!$G$277:$P$326,A8offset,$E878))*OFFSET($F$7,0,$E878))-SUM($G878:AC878))*(OFFSET('PTRM input'!$G$477,0,$E878-1)/A8taxstdlife))))</f>
        <v>0</v>
      </c>
      <c r="AE878" s="251">
        <f ca="1">IF(A8taxstdlife="n/a","n/a",IF(A8taxstdlife="",0,IF(AE$3&gt;(A8stdlife+$E878),((INDEX('PTRM input'!$G$385:$P$434,A8offset,$E878)-INDEX('PTRM input'!$G$277:$P$326,A8offset,$E878))*OFFSET($F$7,0,$E878))-SUM($G878:AD878),(((INDEX('PTRM input'!$G$385:$P$434,A8offset,$E878)-INDEX('PTRM input'!$G$277:$P$326,A8offset,$E878))*OFFSET($F$7,0,$E878))-SUM($G878:AD878))*(OFFSET('PTRM input'!$G$477,0,$E878-1)/A8taxstdlife))))</f>
        <v>0</v>
      </c>
      <c r="AF878" s="251">
        <f ca="1">IF(A8taxstdlife="n/a","n/a",IF(A8taxstdlife="",0,IF(AF$3&gt;(A8stdlife+$E878),((INDEX('PTRM input'!$G$385:$P$434,A8offset,$E878)-INDEX('PTRM input'!$G$277:$P$326,A8offset,$E878))*OFFSET($F$7,0,$E878))-SUM($G878:AE878),(((INDEX('PTRM input'!$G$385:$P$434,A8offset,$E878)-INDEX('PTRM input'!$G$277:$P$326,A8offset,$E878))*OFFSET($F$7,0,$E878))-SUM($G878:AE878))*(OFFSET('PTRM input'!$G$477,0,$E878-1)/A8taxstdlife))))</f>
        <v>0</v>
      </c>
      <c r="AG878" s="251">
        <f ca="1">IF(A8taxstdlife="n/a","n/a",IF(A8taxstdlife="",0,IF(AG$3&gt;(A8stdlife+$E878),((INDEX('PTRM input'!$G$385:$P$434,A8offset,$E878)-INDEX('PTRM input'!$G$277:$P$326,A8offset,$E878))*OFFSET($F$7,0,$E878))-SUM($G878:AF878),(((INDEX('PTRM input'!$G$385:$P$434,A8offset,$E878)-INDEX('PTRM input'!$G$277:$P$326,A8offset,$E878))*OFFSET($F$7,0,$E878))-SUM($G878:AF878))*(OFFSET('PTRM input'!$G$477,0,$E878-1)/A8taxstdlife))))</f>
        <v>0</v>
      </c>
      <c r="AH878" s="251">
        <f ca="1">IF(A8taxstdlife="n/a","n/a",IF(A8taxstdlife="",0,IF(AH$3&gt;(A8stdlife+$E878),((INDEX('PTRM input'!$G$385:$P$434,A8offset,$E878)-INDEX('PTRM input'!$G$277:$P$326,A8offset,$E878))*OFFSET($F$7,0,$E878))-SUM($G878:AG878),(((INDEX('PTRM input'!$G$385:$P$434,A8offset,$E878)-INDEX('PTRM input'!$G$277:$P$326,A8offset,$E878))*OFFSET($F$7,0,$E878))-SUM($G878:AG878))*(OFFSET('PTRM input'!$G$477,0,$E878-1)/A8taxstdlife))))</f>
        <v>0</v>
      </c>
      <c r="AI878" s="251">
        <f ca="1">IF(A8taxstdlife="n/a","n/a",IF(A8taxstdlife="",0,IF(AI$3&gt;(A8stdlife+$E878),((INDEX('PTRM input'!$G$385:$P$434,A8offset,$E878)-INDEX('PTRM input'!$G$277:$P$326,A8offset,$E878))*OFFSET($F$7,0,$E878))-SUM($G878:AH878),(((INDEX('PTRM input'!$G$385:$P$434,A8offset,$E878)-INDEX('PTRM input'!$G$277:$P$326,A8offset,$E878))*OFFSET($F$7,0,$E878))-SUM($G878:AH878))*(OFFSET('PTRM input'!$G$477,0,$E878-1)/A8taxstdlife))))</f>
        <v>0</v>
      </c>
      <c r="AJ878" s="251">
        <f ca="1">IF(A8taxstdlife="n/a","n/a",IF(A8taxstdlife="",0,IF(AJ$3&gt;(A8stdlife+$E878),((INDEX('PTRM input'!$G$385:$P$434,A8offset,$E878)-INDEX('PTRM input'!$G$277:$P$326,A8offset,$E878))*OFFSET($F$7,0,$E878))-SUM($G878:AI878),(((INDEX('PTRM input'!$G$385:$P$434,A8offset,$E878)-INDEX('PTRM input'!$G$277:$P$326,A8offset,$E878))*OFFSET($F$7,0,$E878))-SUM($G878:AI878))*(OFFSET('PTRM input'!$G$477,0,$E878-1)/A8taxstdlife))))</f>
        <v>0</v>
      </c>
      <c r="AK878" s="251">
        <f ca="1">IF(A8taxstdlife="n/a","n/a",IF(A8taxstdlife="",0,IF(AK$3&gt;(A8stdlife+$E878),((INDEX('PTRM input'!$G$385:$P$434,A8offset,$E878)-INDEX('PTRM input'!$G$277:$P$326,A8offset,$E878))*OFFSET($F$7,0,$E878))-SUM($G878:AJ878),(((INDEX('PTRM input'!$G$385:$P$434,A8offset,$E878)-INDEX('PTRM input'!$G$277:$P$326,A8offset,$E878))*OFFSET($F$7,0,$E878))-SUM($G878:AJ878))*(OFFSET('PTRM input'!$G$477,0,$E878-1)/A8taxstdlife))))</f>
        <v>0</v>
      </c>
      <c r="AL878" s="251">
        <f ca="1">IF(A8taxstdlife="n/a","n/a",IF(A8taxstdlife="",0,IF(AL$3&gt;(A8stdlife+$E878),((INDEX('PTRM input'!$G$385:$P$434,A8offset,$E878)-INDEX('PTRM input'!$G$277:$P$326,A8offset,$E878))*OFFSET($F$7,0,$E878))-SUM($G878:AK878),(((INDEX('PTRM input'!$G$385:$P$434,A8offset,$E878)-INDEX('PTRM input'!$G$277:$P$326,A8offset,$E878))*OFFSET($F$7,0,$E878))-SUM($G878:AK878))*(OFFSET('PTRM input'!$G$477,0,$E878-1)/A8taxstdlife))))</f>
        <v>0</v>
      </c>
      <c r="AM878" s="251">
        <f ca="1">IF(A8taxstdlife="n/a","n/a",IF(A8taxstdlife="",0,IF(AM$3&gt;(A8stdlife+$E878),((INDEX('PTRM input'!$G$385:$P$434,A8offset,$E878)-INDEX('PTRM input'!$G$277:$P$326,A8offset,$E878))*OFFSET($F$7,0,$E878))-SUM($G878:AL878),(((INDEX('PTRM input'!$G$385:$P$434,A8offset,$E878)-INDEX('PTRM input'!$G$277:$P$326,A8offset,$E878))*OFFSET($F$7,0,$E878))-SUM($G878:AL878))*(OFFSET('PTRM input'!$G$477,0,$E878-1)/A8taxstdlife))))</f>
        <v>0</v>
      </c>
      <c r="AN878" s="251">
        <f ca="1">IF(A8taxstdlife="n/a","n/a",IF(A8taxstdlife="",0,IF(AN$3&gt;(A8stdlife+$E878),((INDEX('PTRM input'!$G$385:$P$434,A8offset,$E878)-INDEX('PTRM input'!$G$277:$P$326,A8offset,$E878))*OFFSET($F$7,0,$E878))-SUM($G878:AM878),(((INDEX('PTRM input'!$G$385:$P$434,A8offset,$E878)-INDEX('PTRM input'!$G$277:$P$326,A8offset,$E878))*OFFSET($F$7,0,$E878))-SUM($G878:AM878))*(OFFSET('PTRM input'!$G$477,0,$E878-1)/A8taxstdlife))))</f>
        <v>0</v>
      </c>
      <c r="AO878" s="251">
        <f ca="1">IF(A8taxstdlife="n/a","n/a",IF(A8taxstdlife="",0,IF(AO$3&gt;(A8stdlife+$E878),((INDEX('PTRM input'!$G$385:$P$434,A8offset,$E878)-INDEX('PTRM input'!$G$277:$P$326,A8offset,$E878))*OFFSET($F$7,0,$E878))-SUM($G878:AN878),(((INDEX('PTRM input'!$G$385:$P$434,A8offset,$E878)-INDEX('PTRM input'!$G$277:$P$326,A8offset,$E878))*OFFSET($F$7,0,$E878))-SUM($G878:AN878))*(OFFSET('PTRM input'!$G$477,0,$E878-1)/A8taxstdlife))))</f>
        <v>0</v>
      </c>
      <c r="AP878" s="251">
        <f ca="1">IF(A8taxstdlife="n/a","n/a",IF(A8taxstdlife="",0,IF(AP$3&gt;(A8stdlife+$E878),((INDEX('PTRM input'!$G$385:$P$434,A8offset,$E878)-INDEX('PTRM input'!$G$277:$P$326,A8offset,$E878))*OFFSET($F$7,0,$E878))-SUM($G878:AO878),(((INDEX('PTRM input'!$G$385:$P$434,A8offset,$E878)-INDEX('PTRM input'!$G$277:$P$326,A8offset,$E878))*OFFSET($F$7,0,$E878))-SUM($G878:AO878))*(OFFSET('PTRM input'!$G$477,0,$E878-1)/A8taxstdlife))))</f>
        <v>0</v>
      </c>
      <c r="AQ878" s="251">
        <f ca="1">IF(A8taxstdlife="n/a","n/a",IF(A8taxstdlife="",0,IF(AQ$3&gt;(A8stdlife+$E878),((INDEX('PTRM input'!$G$385:$P$434,A8offset,$E878)-INDEX('PTRM input'!$G$277:$P$326,A8offset,$E878))*OFFSET($F$7,0,$E878))-SUM($G878:AP878),(((INDEX('PTRM input'!$G$385:$P$434,A8offset,$E878)-INDEX('PTRM input'!$G$277:$P$326,A8offset,$E878))*OFFSET($F$7,0,$E878))-SUM($G878:AP878))*(OFFSET('PTRM input'!$G$477,0,$E878-1)/A8taxstdlife))))</f>
        <v>0</v>
      </c>
      <c r="AR878" s="251">
        <f ca="1">IF(A8taxstdlife="n/a","n/a",IF(A8taxstdlife="",0,IF(AR$3&gt;(A8stdlife+$E878),((INDEX('PTRM input'!$G$385:$P$434,A8offset,$E878)-INDEX('PTRM input'!$G$277:$P$326,A8offset,$E878))*OFFSET($F$7,0,$E878))-SUM($G878:AQ878),(((INDEX('PTRM input'!$G$385:$P$434,A8offset,$E878)-INDEX('PTRM input'!$G$277:$P$326,A8offset,$E878))*OFFSET($F$7,0,$E878))-SUM($G878:AQ878))*(OFFSET('PTRM input'!$G$477,0,$E878-1)/A8taxstdlife))))</f>
        <v>0</v>
      </c>
      <c r="AS878" s="251">
        <f ca="1">IF(A8taxstdlife="n/a","n/a",IF(A8taxstdlife="",0,IF(AS$3&gt;(A8stdlife+$E878),((INDEX('PTRM input'!$G$385:$P$434,A8offset,$E878)-INDEX('PTRM input'!$G$277:$P$326,A8offset,$E878))*OFFSET($F$7,0,$E878))-SUM($G878:AR878),(((INDEX('PTRM input'!$G$385:$P$434,A8offset,$E878)-INDEX('PTRM input'!$G$277:$P$326,A8offset,$E878))*OFFSET($F$7,0,$E878))-SUM($G878:AR878))*(OFFSET('PTRM input'!$G$477,0,$E878-1)/A8taxstdlife))))</f>
        <v>0</v>
      </c>
      <c r="AT878" s="251">
        <f ca="1">IF(A8taxstdlife="n/a","n/a",IF(A8taxstdlife="",0,IF(AT$3&gt;(A8stdlife+$E878),((INDEX('PTRM input'!$G$385:$P$434,A8offset,$E878)-INDEX('PTRM input'!$G$277:$P$326,A8offset,$E878))*OFFSET($F$7,0,$E878))-SUM($G878:AS878),(((INDEX('PTRM input'!$G$385:$P$434,A8offset,$E878)-INDEX('PTRM input'!$G$277:$P$326,A8offset,$E878))*OFFSET($F$7,0,$E878))-SUM($G878:AS878))*(OFFSET('PTRM input'!$G$477,0,$E878-1)/A8taxstdlife))))</f>
        <v>0</v>
      </c>
      <c r="AU878" s="251">
        <f ca="1">IF(A8taxstdlife="n/a","n/a",IF(A8taxstdlife="",0,IF(AU$3&gt;(A8stdlife+$E878),((INDEX('PTRM input'!$G$385:$P$434,A8offset,$E878)-INDEX('PTRM input'!$G$277:$P$326,A8offset,$E878))*OFFSET($F$7,0,$E878))-SUM($G878:AT878),(((INDEX('PTRM input'!$G$385:$P$434,A8offset,$E878)-INDEX('PTRM input'!$G$277:$P$326,A8offset,$E878))*OFFSET($F$7,0,$E878))-SUM($G878:AT878))*(OFFSET('PTRM input'!$G$477,0,$E878-1)/A8taxstdlife))))</f>
        <v>0</v>
      </c>
      <c r="AV878" s="251">
        <f ca="1">IF(A8taxstdlife="n/a","n/a",IF(A8taxstdlife="",0,IF(AV$3&gt;(A8stdlife+$E878),((INDEX('PTRM input'!$G$385:$P$434,A8offset,$E878)-INDEX('PTRM input'!$G$277:$P$326,A8offset,$E878))*OFFSET($F$7,0,$E878))-SUM($G878:AU878),(((INDEX('PTRM input'!$G$385:$P$434,A8offset,$E878)-INDEX('PTRM input'!$G$277:$P$326,A8offset,$E878))*OFFSET($F$7,0,$E878))-SUM($G878:AU878))*(OFFSET('PTRM input'!$G$477,0,$E878-1)/A8taxstdlife))))</f>
        <v>0</v>
      </c>
      <c r="AW878" s="251">
        <f ca="1">IF(A8taxstdlife="n/a","n/a",IF(A8taxstdlife="",0,IF(AW$3&gt;(A8stdlife+$E878),((INDEX('PTRM input'!$G$385:$P$434,A8offset,$E878)-INDEX('PTRM input'!$G$277:$P$326,A8offset,$E878))*OFFSET($F$7,0,$E878))-SUM($G878:AV878),(((INDEX('PTRM input'!$G$385:$P$434,A8offset,$E878)-INDEX('PTRM input'!$G$277:$P$326,A8offset,$E878))*OFFSET($F$7,0,$E878))-SUM($G878:AV878))*(OFFSET('PTRM input'!$G$477,0,$E878-1)/A8taxstdlife))))</f>
        <v>0</v>
      </c>
      <c r="AX878" s="251">
        <f ca="1">IF(A8taxstdlife="n/a","n/a",IF(A8taxstdlife="",0,IF(AX$3&gt;(A8stdlife+$E878),((INDEX('PTRM input'!$G$385:$P$434,A8offset,$E878)-INDEX('PTRM input'!$G$277:$P$326,A8offset,$E878))*OFFSET($F$7,0,$E878))-SUM($G878:AW878),(((INDEX('PTRM input'!$G$385:$P$434,A8offset,$E878)-INDEX('PTRM input'!$G$277:$P$326,A8offset,$E878))*OFFSET($F$7,0,$E878))-SUM($G878:AW878))*(OFFSET('PTRM input'!$G$477,0,$E878-1)/A8taxstdlife))))</f>
        <v>0</v>
      </c>
      <c r="AY878" s="251">
        <f ca="1">IF(A8taxstdlife="n/a","n/a",IF(A8taxstdlife="",0,IF(AY$3&gt;(A8stdlife+$E878),((INDEX('PTRM input'!$G$385:$P$434,A8offset,$E878)-INDEX('PTRM input'!$G$277:$P$326,A8offset,$E878))*OFFSET($F$7,0,$E878))-SUM($G878:AX878),(((INDEX('PTRM input'!$G$385:$P$434,A8offset,$E878)-INDEX('PTRM input'!$G$277:$P$326,A8offset,$E878))*OFFSET($F$7,0,$E878))-SUM($G878:AX878))*(OFFSET('PTRM input'!$G$477,0,$E878-1)/A8taxstdlife))))</f>
        <v>0</v>
      </c>
      <c r="AZ878" s="251">
        <f ca="1">IF(A8taxstdlife="n/a","n/a",IF(A8taxstdlife="",0,IF(AZ$3&gt;(A8stdlife+$E878),((INDEX('PTRM input'!$G$385:$P$434,A8offset,$E878)-INDEX('PTRM input'!$G$277:$P$326,A8offset,$E878))*OFFSET($F$7,0,$E878))-SUM($G878:AY878),(((INDEX('PTRM input'!$G$385:$P$434,A8offset,$E878)-INDEX('PTRM input'!$G$277:$P$326,A8offset,$E878))*OFFSET($F$7,0,$E878))-SUM($G878:AY878))*(OFFSET('PTRM input'!$G$477,0,$E878-1)/A8taxstdlife))))</f>
        <v>0</v>
      </c>
      <c r="BA878" s="251">
        <f ca="1">IF(A8taxstdlife="n/a","n/a",IF(A8taxstdlife="",0,IF(BA$3&gt;(A8stdlife+$E878),((INDEX('PTRM input'!$G$385:$P$434,A8offset,$E878)-INDEX('PTRM input'!$G$277:$P$326,A8offset,$E878))*OFFSET($F$7,0,$E878))-SUM($G878:AZ878),(((INDEX('PTRM input'!$G$385:$P$434,A8offset,$E878)-INDEX('PTRM input'!$G$277:$P$326,A8offset,$E878))*OFFSET($F$7,0,$E878))-SUM($G878:AZ878))*(OFFSET('PTRM input'!$G$477,0,$E878-1)/A8taxstdlife))))</f>
        <v>0</v>
      </c>
      <c r="BB878" s="251">
        <f ca="1">IF(A8taxstdlife="n/a","n/a",IF(A8taxstdlife="",0,IF(BB$3&gt;(A8stdlife+$E878),((INDEX('PTRM input'!$G$385:$P$434,A8offset,$E878)-INDEX('PTRM input'!$G$277:$P$326,A8offset,$E878))*OFFSET($F$7,0,$E878))-SUM($G878:BA878),(((INDEX('PTRM input'!$G$385:$P$434,A8offset,$E878)-INDEX('PTRM input'!$G$277:$P$326,A8offset,$E878))*OFFSET($F$7,0,$E878))-SUM($G878:BA878))*(OFFSET('PTRM input'!$G$477,0,$E878-1)/A8taxstdlife))))</f>
        <v>0</v>
      </c>
      <c r="BC878" s="251">
        <f ca="1">IF(A8taxstdlife="n/a","n/a",IF(A8taxstdlife="",0,IF(BC$3&gt;(A8stdlife+$E878),((INDEX('PTRM input'!$G$385:$P$434,A8offset,$E878)-INDEX('PTRM input'!$G$277:$P$326,A8offset,$E878))*OFFSET($F$7,0,$E878))-SUM($G878:BB878),(((INDEX('PTRM input'!$G$385:$P$434,A8offset,$E878)-INDEX('PTRM input'!$G$277:$P$326,A8offset,$E878))*OFFSET($F$7,0,$E878))-SUM($G878:BB878))*(OFFSET('PTRM input'!$G$477,0,$E878-1)/A8taxstdlife))))</f>
        <v>0</v>
      </c>
      <c r="BD878" s="251">
        <f ca="1">IF(A8taxstdlife="n/a","n/a",IF(A8taxstdlife="",0,IF(BD$3&gt;(A8stdlife+$E878),((INDEX('PTRM input'!$G$385:$P$434,A8offset,$E878)-INDEX('PTRM input'!$G$277:$P$326,A8offset,$E878))*OFFSET($F$7,0,$E878))-SUM($G878:BC878),(((INDEX('PTRM input'!$G$385:$P$434,A8offset,$E878)-INDEX('PTRM input'!$G$277:$P$326,A8offset,$E878))*OFFSET($F$7,0,$E878))-SUM($G878:BC878))*(OFFSET('PTRM input'!$G$477,0,$E878-1)/A8taxstdlife))))</f>
        <v>0</v>
      </c>
      <c r="BE878" s="251">
        <f ca="1">IF(A8taxstdlife="n/a","n/a",IF(A8taxstdlife="",0,IF(BE$3&gt;(A8stdlife+$E878),((INDEX('PTRM input'!$G$385:$P$434,A8offset,$E878)-INDEX('PTRM input'!$G$277:$P$326,A8offset,$E878))*OFFSET($F$7,0,$E878))-SUM($G878:BD878),(((INDEX('PTRM input'!$G$385:$P$434,A8offset,$E878)-INDEX('PTRM input'!$G$277:$P$326,A8offset,$E878))*OFFSET($F$7,0,$E878))-SUM($G878:BD878))*(OFFSET('PTRM input'!$G$477,0,$E878-1)/A8taxstdlife))))</f>
        <v>0</v>
      </c>
      <c r="BF878" s="251">
        <f ca="1">IF(A8taxstdlife="n/a","n/a",IF(A8taxstdlife="",0,IF(BF$3&gt;(A8stdlife+$E878),((INDEX('PTRM input'!$G$385:$P$434,A8offset,$E878)-INDEX('PTRM input'!$G$277:$P$326,A8offset,$E878))*OFFSET($F$7,0,$E878))-SUM($G878:BE878),(((INDEX('PTRM input'!$G$385:$P$434,A8offset,$E878)-INDEX('PTRM input'!$G$277:$P$326,A8offset,$E878))*OFFSET($F$7,0,$E878))-SUM($G878:BE878))*(OFFSET('PTRM input'!$G$477,0,$E878-1)/A8taxstdlife))))</f>
        <v>0</v>
      </c>
      <c r="BG878" s="251">
        <f ca="1">IF(A8taxstdlife="n/a","n/a",IF(A8taxstdlife="",0,IF(BG$3&gt;(A8stdlife+$E878),((INDEX('PTRM input'!$G$385:$P$434,A8offset,$E878)-INDEX('PTRM input'!$G$277:$P$326,A8offset,$E878))*OFFSET($F$7,0,$E878))-SUM($G878:BF878),(((INDEX('PTRM input'!$G$385:$P$434,A8offset,$E878)-INDEX('PTRM input'!$G$277:$P$326,A8offset,$E878))*OFFSET($F$7,0,$E878))-SUM($G878:BF878))*(OFFSET('PTRM input'!$G$477,0,$E878-1)/A8taxstdlife))))</f>
        <v>0</v>
      </c>
      <c r="BH878" s="251">
        <f ca="1">IF(A8taxstdlife="n/a","n/a",IF(A8taxstdlife="",0,IF(BH$3&gt;(A8stdlife+$E878),((INDEX('PTRM input'!$G$385:$P$434,A8offset,$E878)-INDEX('PTRM input'!$G$277:$P$326,A8offset,$E878))*OFFSET($F$7,0,$E878))-SUM($G878:BG878),(((INDEX('PTRM input'!$G$385:$P$434,A8offset,$E878)-INDEX('PTRM input'!$G$277:$P$326,A8offset,$E878))*OFFSET($F$7,0,$E878))-SUM($G878:BG878))*(OFFSET('PTRM input'!$G$477,0,$E878-1)/A8taxstdlife))))</f>
        <v>0</v>
      </c>
      <c r="BI878" s="251">
        <f ca="1">IF(A8taxstdlife="n/a","n/a",IF(A8taxstdlife="",0,IF(BI$3&gt;(A8stdlife+$E878),((INDEX('PTRM input'!$G$385:$P$434,A8offset,$E878)-INDEX('PTRM input'!$G$277:$P$326,A8offset,$E878))*OFFSET($F$7,0,$E878))-SUM($G878:BH878),(((INDEX('PTRM input'!$G$385:$P$434,A8offset,$E878)-INDEX('PTRM input'!$G$277:$P$326,A8offset,$E878))*OFFSET($F$7,0,$E878))-SUM($G878:BH878))*(OFFSET('PTRM input'!$G$477,0,$E878-1)/A8taxstdlife))))</f>
        <v>0</v>
      </c>
      <c r="BJ878" s="116"/>
      <c r="BK878" s="116"/>
      <c r="BL878" s="116"/>
      <c r="BM878" s="116"/>
    </row>
    <row r="879" spans="1:65" ht="12.75" hidden="1" customHeight="1" outlineLevel="2">
      <c r="A879" s="366"/>
      <c r="B879" s="19"/>
      <c r="C879" s="18"/>
      <c r="D879" s="760"/>
      <c r="E879" s="86">
        <v>7</v>
      </c>
      <c r="F879" s="356"/>
      <c r="G879" s="434"/>
      <c r="H879" s="435"/>
      <c r="I879" s="435"/>
      <c r="J879" s="435"/>
      <c r="K879" s="435"/>
      <c r="L879" s="435"/>
      <c r="M879" s="619"/>
      <c r="N879" s="251">
        <f ca="1">IF(A8taxstdlife="n/a","n/a",IF(A8taxstdlife="",0,IF(N$3&gt;(A8stdlife+$E879),((INDEX('PTRM input'!$G$385:$P$434,A8offset,$E879)-INDEX('PTRM input'!$G$277:$P$326,A8offset,$E879))*OFFSET($F$7,0,$E879))-SUM($G879:M879),(((INDEX('PTRM input'!$G$385:$P$434,A8offset,$E879)-INDEX('PTRM input'!$G$277:$P$326,A8offset,$E879))*OFFSET($F$7,0,$E879))-SUM($G879:M879))*(OFFSET('PTRM input'!$G$477,0,$E879-1)/A8taxstdlife))))</f>
        <v>0</v>
      </c>
      <c r="O879" s="251">
        <f ca="1">IF(A8taxstdlife="n/a","n/a",IF(A8taxstdlife="",0,IF(O$3&gt;(A8stdlife+$E879),((INDEX('PTRM input'!$G$385:$P$434,A8offset,$E879)-INDEX('PTRM input'!$G$277:$P$326,A8offset,$E879))*OFFSET($F$7,0,$E879))-SUM($G879:N879),(((INDEX('PTRM input'!$G$385:$P$434,A8offset,$E879)-INDEX('PTRM input'!$G$277:$P$326,A8offset,$E879))*OFFSET($F$7,0,$E879))-SUM($G879:N879))*(OFFSET('PTRM input'!$G$477,0,$E879-1)/A8taxstdlife))))</f>
        <v>0</v>
      </c>
      <c r="P879" s="251">
        <f ca="1">IF(A8taxstdlife="n/a","n/a",IF(A8taxstdlife="",0,IF(P$3&gt;(A8stdlife+$E879),((INDEX('PTRM input'!$G$385:$P$434,A8offset,$E879)-INDEX('PTRM input'!$G$277:$P$326,A8offset,$E879))*OFFSET($F$7,0,$E879))-SUM($G879:O879),(((INDEX('PTRM input'!$G$385:$P$434,A8offset,$E879)-INDEX('PTRM input'!$G$277:$P$326,A8offset,$E879))*OFFSET($F$7,0,$E879))-SUM($G879:O879))*(OFFSET('PTRM input'!$G$477,0,$E879-1)/A8taxstdlife))))</f>
        <v>0</v>
      </c>
      <c r="Q879" s="251">
        <f ca="1">IF(A8taxstdlife="n/a","n/a",IF(A8taxstdlife="",0,IF(Q$3&gt;(A8stdlife+$E879),((INDEX('PTRM input'!$G$385:$P$434,A8offset,$E879)-INDEX('PTRM input'!$G$277:$P$326,A8offset,$E879))*OFFSET($F$7,0,$E879))-SUM($G879:P879),(((INDEX('PTRM input'!$G$385:$P$434,A8offset,$E879)-INDEX('PTRM input'!$G$277:$P$326,A8offset,$E879))*OFFSET($F$7,0,$E879))-SUM($G879:P879))*(OFFSET('PTRM input'!$G$477,0,$E879-1)/A8taxstdlife))))</f>
        <v>0</v>
      </c>
      <c r="R879" s="251">
        <f ca="1">IF(A8taxstdlife="n/a","n/a",IF(A8taxstdlife="",0,IF(R$3&gt;(A8stdlife+$E879),((INDEX('PTRM input'!$G$385:$P$434,A8offset,$E879)-INDEX('PTRM input'!$G$277:$P$326,A8offset,$E879))*OFFSET($F$7,0,$E879))-SUM($G879:Q879),(((INDEX('PTRM input'!$G$385:$P$434,A8offset,$E879)-INDEX('PTRM input'!$G$277:$P$326,A8offset,$E879))*OFFSET($F$7,0,$E879))-SUM($G879:Q879))*(OFFSET('PTRM input'!$G$477,0,$E879-1)/A8taxstdlife))))</f>
        <v>0</v>
      </c>
      <c r="S879" s="251">
        <f ca="1">IF(A8taxstdlife="n/a","n/a",IF(A8taxstdlife="",0,IF(S$3&gt;(A8stdlife+$E879),((INDEX('PTRM input'!$G$385:$P$434,A8offset,$E879)-INDEX('PTRM input'!$G$277:$P$326,A8offset,$E879))*OFFSET($F$7,0,$E879))-SUM($G879:R879),(((INDEX('PTRM input'!$G$385:$P$434,A8offset,$E879)-INDEX('PTRM input'!$G$277:$P$326,A8offset,$E879))*OFFSET($F$7,0,$E879))-SUM($G879:R879))*(OFFSET('PTRM input'!$G$477,0,$E879-1)/A8taxstdlife))))</f>
        <v>0</v>
      </c>
      <c r="T879" s="251">
        <f ca="1">IF(A8taxstdlife="n/a","n/a",IF(A8taxstdlife="",0,IF(T$3&gt;(A8stdlife+$E879),((INDEX('PTRM input'!$G$385:$P$434,A8offset,$E879)-INDEX('PTRM input'!$G$277:$P$326,A8offset,$E879))*OFFSET($F$7,0,$E879))-SUM($G879:S879),(((INDEX('PTRM input'!$G$385:$P$434,A8offset,$E879)-INDEX('PTRM input'!$G$277:$P$326,A8offset,$E879))*OFFSET($F$7,0,$E879))-SUM($G879:S879))*(OFFSET('PTRM input'!$G$477,0,$E879-1)/A8taxstdlife))))</f>
        <v>0</v>
      </c>
      <c r="U879" s="251">
        <f ca="1">IF(A8taxstdlife="n/a","n/a",IF(A8taxstdlife="",0,IF(U$3&gt;(A8stdlife+$E879),((INDEX('PTRM input'!$G$385:$P$434,A8offset,$E879)-INDEX('PTRM input'!$G$277:$P$326,A8offset,$E879))*OFFSET($F$7,0,$E879))-SUM($G879:T879),(((INDEX('PTRM input'!$G$385:$P$434,A8offset,$E879)-INDEX('PTRM input'!$G$277:$P$326,A8offset,$E879))*OFFSET($F$7,0,$E879))-SUM($G879:T879))*(OFFSET('PTRM input'!$G$477,0,$E879-1)/A8taxstdlife))))</f>
        <v>0</v>
      </c>
      <c r="V879" s="251">
        <f ca="1">IF(A8taxstdlife="n/a","n/a",IF(A8taxstdlife="",0,IF(V$3&gt;(A8stdlife+$E879),((INDEX('PTRM input'!$G$385:$P$434,A8offset,$E879)-INDEX('PTRM input'!$G$277:$P$326,A8offset,$E879))*OFFSET($F$7,0,$E879))-SUM($G879:U879),(((INDEX('PTRM input'!$G$385:$P$434,A8offset,$E879)-INDEX('PTRM input'!$G$277:$P$326,A8offset,$E879))*OFFSET($F$7,0,$E879))-SUM($G879:U879))*(OFFSET('PTRM input'!$G$477,0,$E879-1)/A8taxstdlife))))</f>
        <v>0</v>
      </c>
      <c r="W879" s="251">
        <f ca="1">IF(A8taxstdlife="n/a","n/a",IF(A8taxstdlife="",0,IF(W$3&gt;(A8stdlife+$E879),((INDEX('PTRM input'!$G$385:$P$434,A8offset,$E879)-INDEX('PTRM input'!$G$277:$P$326,A8offset,$E879))*OFFSET($F$7,0,$E879))-SUM($G879:V879),(((INDEX('PTRM input'!$G$385:$P$434,A8offset,$E879)-INDEX('PTRM input'!$G$277:$P$326,A8offset,$E879))*OFFSET($F$7,0,$E879))-SUM($G879:V879))*(OFFSET('PTRM input'!$G$477,0,$E879-1)/A8taxstdlife))))</f>
        <v>0</v>
      </c>
      <c r="X879" s="251">
        <f ca="1">IF(A8taxstdlife="n/a","n/a",IF(A8taxstdlife="",0,IF(X$3&gt;(A8stdlife+$E879),((INDEX('PTRM input'!$G$385:$P$434,A8offset,$E879)-INDEX('PTRM input'!$G$277:$P$326,A8offset,$E879))*OFFSET($F$7,0,$E879))-SUM($G879:W879),(((INDEX('PTRM input'!$G$385:$P$434,A8offset,$E879)-INDEX('PTRM input'!$G$277:$P$326,A8offset,$E879))*OFFSET($F$7,0,$E879))-SUM($G879:W879))*(OFFSET('PTRM input'!$G$477,0,$E879-1)/A8taxstdlife))))</f>
        <v>0</v>
      </c>
      <c r="Y879" s="251">
        <f ca="1">IF(A8taxstdlife="n/a","n/a",IF(A8taxstdlife="",0,IF(Y$3&gt;(A8stdlife+$E879),((INDEX('PTRM input'!$G$385:$P$434,A8offset,$E879)-INDEX('PTRM input'!$G$277:$P$326,A8offset,$E879))*OFFSET($F$7,0,$E879))-SUM($G879:X879),(((INDEX('PTRM input'!$G$385:$P$434,A8offset,$E879)-INDEX('PTRM input'!$G$277:$P$326,A8offset,$E879))*OFFSET($F$7,0,$E879))-SUM($G879:X879))*(OFFSET('PTRM input'!$G$477,0,$E879-1)/A8taxstdlife))))</f>
        <v>0</v>
      </c>
      <c r="Z879" s="251">
        <f ca="1">IF(A8taxstdlife="n/a","n/a",IF(A8taxstdlife="",0,IF(Z$3&gt;(A8stdlife+$E879),((INDEX('PTRM input'!$G$385:$P$434,A8offset,$E879)-INDEX('PTRM input'!$G$277:$P$326,A8offset,$E879))*OFFSET($F$7,0,$E879))-SUM($G879:Y879),(((INDEX('PTRM input'!$G$385:$P$434,A8offset,$E879)-INDEX('PTRM input'!$G$277:$P$326,A8offset,$E879))*OFFSET($F$7,0,$E879))-SUM($G879:Y879))*(OFFSET('PTRM input'!$G$477,0,$E879-1)/A8taxstdlife))))</f>
        <v>0</v>
      </c>
      <c r="AA879" s="251">
        <f ca="1">IF(A8taxstdlife="n/a","n/a",IF(A8taxstdlife="",0,IF(AA$3&gt;(A8stdlife+$E879),((INDEX('PTRM input'!$G$385:$P$434,A8offset,$E879)-INDEX('PTRM input'!$G$277:$P$326,A8offset,$E879))*OFFSET($F$7,0,$E879))-SUM($G879:Z879),(((INDEX('PTRM input'!$G$385:$P$434,A8offset,$E879)-INDEX('PTRM input'!$G$277:$P$326,A8offset,$E879))*OFFSET($F$7,0,$E879))-SUM($G879:Z879))*(OFFSET('PTRM input'!$G$477,0,$E879-1)/A8taxstdlife))))</f>
        <v>0</v>
      </c>
      <c r="AB879" s="251">
        <f ca="1">IF(A8taxstdlife="n/a","n/a",IF(A8taxstdlife="",0,IF(AB$3&gt;(A8stdlife+$E879),((INDEX('PTRM input'!$G$385:$P$434,A8offset,$E879)-INDEX('PTRM input'!$G$277:$P$326,A8offset,$E879))*OFFSET($F$7,0,$E879))-SUM($G879:AA879),(((INDEX('PTRM input'!$G$385:$P$434,A8offset,$E879)-INDEX('PTRM input'!$G$277:$P$326,A8offset,$E879))*OFFSET($F$7,0,$E879))-SUM($G879:AA879))*(OFFSET('PTRM input'!$G$477,0,$E879-1)/A8taxstdlife))))</f>
        <v>0</v>
      </c>
      <c r="AC879" s="251">
        <f ca="1">IF(A8taxstdlife="n/a","n/a",IF(A8taxstdlife="",0,IF(AC$3&gt;(A8stdlife+$E879),((INDEX('PTRM input'!$G$385:$P$434,A8offset,$E879)-INDEX('PTRM input'!$G$277:$P$326,A8offset,$E879))*OFFSET($F$7,0,$E879))-SUM($G879:AB879),(((INDEX('PTRM input'!$G$385:$P$434,A8offset,$E879)-INDEX('PTRM input'!$G$277:$P$326,A8offset,$E879))*OFFSET($F$7,0,$E879))-SUM($G879:AB879))*(OFFSET('PTRM input'!$G$477,0,$E879-1)/A8taxstdlife))))</f>
        <v>0</v>
      </c>
      <c r="AD879" s="251">
        <f ca="1">IF(A8taxstdlife="n/a","n/a",IF(A8taxstdlife="",0,IF(AD$3&gt;(A8stdlife+$E879),((INDEX('PTRM input'!$G$385:$P$434,A8offset,$E879)-INDEX('PTRM input'!$G$277:$P$326,A8offset,$E879))*OFFSET($F$7,0,$E879))-SUM($G879:AC879),(((INDEX('PTRM input'!$G$385:$P$434,A8offset,$E879)-INDEX('PTRM input'!$G$277:$P$326,A8offset,$E879))*OFFSET($F$7,0,$E879))-SUM($G879:AC879))*(OFFSET('PTRM input'!$G$477,0,$E879-1)/A8taxstdlife))))</f>
        <v>0</v>
      </c>
      <c r="AE879" s="251">
        <f ca="1">IF(A8taxstdlife="n/a","n/a",IF(A8taxstdlife="",0,IF(AE$3&gt;(A8stdlife+$E879),((INDEX('PTRM input'!$G$385:$P$434,A8offset,$E879)-INDEX('PTRM input'!$G$277:$P$326,A8offset,$E879))*OFFSET($F$7,0,$E879))-SUM($G879:AD879),(((INDEX('PTRM input'!$G$385:$P$434,A8offset,$E879)-INDEX('PTRM input'!$G$277:$P$326,A8offset,$E879))*OFFSET($F$7,0,$E879))-SUM($G879:AD879))*(OFFSET('PTRM input'!$G$477,0,$E879-1)/A8taxstdlife))))</f>
        <v>0</v>
      </c>
      <c r="AF879" s="251">
        <f ca="1">IF(A8taxstdlife="n/a","n/a",IF(A8taxstdlife="",0,IF(AF$3&gt;(A8stdlife+$E879),((INDEX('PTRM input'!$G$385:$P$434,A8offset,$E879)-INDEX('PTRM input'!$G$277:$P$326,A8offset,$E879))*OFFSET($F$7,0,$E879))-SUM($G879:AE879),(((INDEX('PTRM input'!$G$385:$P$434,A8offset,$E879)-INDEX('PTRM input'!$G$277:$P$326,A8offset,$E879))*OFFSET($F$7,0,$E879))-SUM($G879:AE879))*(OFFSET('PTRM input'!$G$477,0,$E879-1)/A8taxstdlife))))</f>
        <v>0</v>
      </c>
      <c r="AG879" s="251">
        <f ca="1">IF(A8taxstdlife="n/a","n/a",IF(A8taxstdlife="",0,IF(AG$3&gt;(A8stdlife+$E879),((INDEX('PTRM input'!$G$385:$P$434,A8offset,$E879)-INDEX('PTRM input'!$G$277:$P$326,A8offset,$E879))*OFFSET($F$7,0,$E879))-SUM($G879:AF879),(((INDEX('PTRM input'!$G$385:$P$434,A8offset,$E879)-INDEX('PTRM input'!$G$277:$P$326,A8offset,$E879))*OFFSET($F$7,0,$E879))-SUM($G879:AF879))*(OFFSET('PTRM input'!$G$477,0,$E879-1)/A8taxstdlife))))</f>
        <v>0</v>
      </c>
      <c r="AH879" s="251">
        <f ca="1">IF(A8taxstdlife="n/a","n/a",IF(A8taxstdlife="",0,IF(AH$3&gt;(A8stdlife+$E879),((INDEX('PTRM input'!$G$385:$P$434,A8offset,$E879)-INDEX('PTRM input'!$G$277:$P$326,A8offset,$E879))*OFFSET($F$7,0,$E879))-SUM($G879:AG879),(((INDEX('PTRM input'!$G$385:$P$434,A8offset,$E879)-INDEX('PTRM input'!$G$277:$P$326,A8offset,$E879))*OFFSET($F$7,0,$E879))-SUM($G879:AG879))*(OFFSET('PTRM input'!$G$477,0,$E879-1)/A8taxstdlife))))</f>
        <v>0</v>
      </c>
      <c r="AI879" s="251">
        <f ca="1">IF(A8taxstdlife="n/a","n/a",IF(A8taxstdlife="",0,IF(AI$3&gt;(A8stdlife+$E879),((INDEX('PTRM input'!$G$385:$P$434,A8offset,$E879)-INDEX('PTRM input'!$G$277:$P$326,A8offset,$E879))*OFFSET($F$7,0,$E879))-SUM($G879:AH879),(((INDEX('PTRM input'!$G$385:$P$434,A8offset,$E879)-INDEX('PTRM input'!$G$277:$P$326,A8offset,$E879))*OFFSET($F$7,0,$E879))-SUM($G879:AH879))*(OFFSET('PTRM input'!$G$477,0,$E879-1)/A8taxstdlife))))</f>
        <v>0</v>
      </c>
      <c r="AJ879" s="251">
        <f ca="1">IF(A8taxstdlife="n/a","n/a",IF(A8taxstdlife="",0,IF(AJ$3&gt;(A8stdlife+$E879),((INDEX('PTRM input'!$G$385:$P$434,A8offset,$E879)-INDEX('PTRM input'!$G$277:$P$326,A8offset,$E879))*OFFSET($F$7,0,$E879))-SUM($G879:AI879),(((INDEX('PTRM input'!$G$385:$P$434,A8offset,$E879)-INDEX('PTRM input'!$G$277:$P$326,A8offset,$E879))*OFFSET($F$7,0,$E879))-SUM($G879:AI879))*(OFFSET('PTRM input'!$G$477,0,$E879-1)/A8taxstdlife))))</f>
        <v>0</v>
      </c>
      <c r="AK879" s="251">
        <f ca="1">IF(A8taxstdlife="n/a","n/a",IF(A8taxstdlife="",0,IF(AK$3&gt;(A8stdlife+$E879),((INDEX('PTRM input'!$G$385:$P$434,A8offset,$E879)-INDEX('PTRM input'!$G$277:$P$326,A8offset,$E879))*OFFSET($F$7,0,$E879))-SUM($G879:AJ879),(((INDEX('PTRM input'!$G$385:$P$434,A8offset,$E879)-INDEX('PTRM input'!$G$277:$P$326,A8offset,$E879))*OFFSET($F$7,0,$E879))-SUM($G879:AJ879))*(OFFSET('PTRM input'!$G$477,0,$E879-1)/A8taxstdlife))))</f>
        <v>0</v>
      </c>
      <c r="AL879" s="251">
        <f ca="1">IF(A8taxstdlife="n/a","n/a",IF(A8taxstdlife="",0,IF(AL$3&gt;(A8stdlife+$E879),((INDEX('PTRM input'!$G$385:$P$434,A8offset,$E879)-INDEX('PTRM input'!$G$277:$P$326,A8offset,$E879))*OFFSET($F$7,0,$E879))-SUM($G879:AK879),(((INDEX('PTRM input'!$G$385:$P$434,A8offset,$E879)-INDEX('PTRM input'!$G$277:$P$326,A8offset,$E879))*OFFSET($F$7,0,$E879))-SUM($G879:AK879))*(OFFSET('PTRM input'!$G$477,0,$E879-1)/A8taxstdlife))))</f>
        <v>0</v>
      </c>
      <c r="AM879" s="251">
        <f ca="1">IF(A8taxstdlife="n/a","n/a",IF(A8taxstdlife="",0,IF(AM$3&gt;(A8stdlife+$E879),((INDEX('PTRM input'!$G$385:$P$434,A8offset,$E879)-INDEX('PTRM input'!$G$277:$P$326,A8offset,$E879))*OFFSET($F$7,0,$E879))-SUM($G879:AL879),(((INDEX('PTRM input'!$G$385:$P$434,A8offset,$E879)-INDEX('PTRM input'!$G$277:$P$326,A8offset,$E879))*OFFSET($F$7,0,$E879))-SUM($G879:AL879))*(OFFSET('PTRM input'!$G$477,0,$E879-1)/A8taxstdlife))))</f>
        <v>0</v>
      </c>
      <c r="AN879" s="251">
        <f ca="1">IF(A8taxstdlife="n/a","n/a",IF(A8taxstdlife="",0,IF(AN$3&gt;(A8stdlife+$E879),((INDEX('PTRM input'!$G$385:$P$434,A8offset,$E879)-INDEX('PTRM input'!$G$277:$P$326,A8offset,$E879))*OFFSET($F$7,0,$E879))-SUM($G879:AM879),(((INDEX('PTRM input'!$G$385:$P$434,A8offset,$E879)-INDEX('PTRM input'!$G$277:$P$326,A8offset,$E879))*OFFSET($F$7,0,$E879))-SUM($G879:AM879))*(OFFSET('PTRM input'!$G$477,0,$E879-1)/A8taxstdlife))))</f>
        <v>0</v>
      </c>
      <c r="AO879" s="251">
        <f ca="1">IF(A8taxstdlife="n/a","n/a",IF(A8taxstdlife="",0,IF(AO$3&gt;(A8stdlife+$E879),((INDEX('PTRM input'!$G$385:$P$434,A8offset,$E879)-INDEX('PTRM input'!$G$277:$P$326,A8offset,$E879))*OFFSET($F$7,0,$E879))-SUM($G879:AN879),(((INDEX('PTRM input'!$G$385:$P$434,A8offset,$E879)-INDEX('PTRM input'!$G$277:$P$326,A8offset,$E879))*OFFSET($F$7,0,$E879))-SUM($G879:AN879))*(OFFSET('PTRM input'!$G$477,0,$E879-1)/A8taxstdlife))))</f>
        <v>0</v>
      </c>
      <c r="AP879" s="251">
        <f ca="1">IF(A8taxstdlife="n/a","n/a",IF(A8taxstdlife="",0,IF(AP$3&gt;(A8stdlife+$E879),((INDEX('PTRM input'!$G$385:$P$434,A8offset,$E879)-INDEX('PTRM input'!$G$277:$P$326,A8offset,$E879))*OFFSET($F$7,0,$E879))-SUM($G879:AO879),(((INDEX('PTRM input'!$G$385:$P$434,A8offset,$E879)-INDEX('PTRM input'!$G$277:$P$326,A8offset,$E879))*OFFSET($F$7,0,$E879))-SUM($G879:AO879))*(OFFSET('PTRM input'!$G$477,0,$E879-1)/A8taxstdlife))))</f>
        <v>0</v>
      </c>
      <c r="AQ879" s="251">
        <f ca="1">IF(A8taxstdlife="n/a","n/a",IF(A8taxstdlife="",0,IF(AQ$3&gt;(A8stdlife+$E879),((INDEX('PTRM input'!$G$385:$P$434,A8offset,$E879)-INDEX('PTRM input'!$G$277:$P$326,A8offset,$E879))*OFFSET($F$7,0,$E879))-SUM($G879:AP879),(((INDEX('PTRM input'!$G$385:$P$434,A8offset,$E879)-INDEX('PTRM input'!$G$277:$P$326,A8offset,$E879))*OFFSET($F$7,0,$E879))-SUM($G879:AP879))*(OFFSET('PTRM input'!$G$477,0,$E879-1)/A8taxstdlife))))</f>
        <v>0</v>
      </c>
      <c r="AR879" s="251">
        <f ca="1">IF(A8taxstdlife="n/a","n/a",IF(A8taxstdlife="",0,IF(AR$3&gt;(A8stdlife+$E879),((INDEX('PTRM input'!$G$385:$P$434,A8offset,$E879)-INDEX('PTRM input'!$G$277:$P$326,A8offset,$E879))*OFFSET($F$7,0,$E879))-SUM($G879:AQ879),(((INDEX('PTRM input'!$G$385:$P$434,A8offset,$E879)-INDEX('PTRM input'!$G$277:$P$326,A8offset,$E879))*OFFSET($F$7,0,$E879))-SUM($G879:AQ879))*(OFFSET('PTRM input'!$G$477,0,$E879-1)/A8taxstdlife))))</f>
        <v>0</v>
      </c>
      <c r="AS879" s="251">
        <f ca="1">IF(A8taxstdlife="n/a","n/a",IF(A8taxstdlife="",0,IF(AS$3&gt;(A8stdlife+$E879),((INDEX('PTRM input'!$G$385:$P$434,A8offset,$E879)-INDEX('PTRM input'!$G$277:$P$326,A8offset,$E879))*OFFSET($F$7,0,$E879))-SUM($G879:AR879),(((INDEX('PTRM input'!$G$385:$P$434,A8offset,$E879)-INDEX('PTRM input'!$G$277:$P$326,A8offset,$E879))*OFFSET($F$7,0,$E879))-SUM($G879:AR879))*(OFFSET('PTRM input'!$G$477,0,$E879-1)/A8taxstdlife))))</f>
        <v>0</v>
      </c>
      <c r="AT879" s="251">
        <f ca="1">IF(A8taxstdlife="n/a","n/a",IF(A8taxstdlife="",0,IF(AT$3&gt;(A8stdlife+$E879),((INDEX('PTRM input'!$G$385:$P$434,A8offset,$E879)-INDEX('PTRM input'!$G$277:$P$326,A8offset,$E879))*OFFSET($F$7,0,$E879))-SUM($G879:AS879),(((INDEX('PTRM input'!$G$385:$P$434,A8offset,$E879)-INDEX('PTRM input'!$G$277:$P$326,A8offset,$E879))*OFFSET($F$7,0,$E879))-SUM($G879:AS879))*(OFFSET('PTRM input'!$G$477,0,$E879-1)/A8taxstdlife))))</f>
        <v>0</v>
      </c>
      <c r="AU879" s="251">
        <f ca="1">IF(A8taxstdlife="n/a","n/a",IF(A8taxstdlife="",0,IF(AU$3&gt;(A8stdlife+$E879),((INDEX('PTRM input'!$G$385:$P$434,A8offset,$E879)-INDEX('PTRM input'!$G$277:$P$326,A8offset,$E879))*OFFSET($F$7,0,$E879))-SUM($G879:AT879),(((INDEX('PTRM input'!$G$385:$P$434,A8offset,$E879)-INDEX('PTRM input'!$G$277:$P$326,A8offset,$E879))*OFFSET($F$7,0,$E879))-SUM($G879:AT879))*(OFFSET('PTRM input'!$G$477,0,$E879-1)/A8taxstdlife))))</f>
        <v>0</v>
      </c>
      <c r="AV879" s="251">
        <f ca="1">IF(A8taxstdlife="n/a","n/a",IF(A8taxstdlife="",0,IF(AV$3&gt;(A8stdlife+$E879),((INDEX('PTRM input'!$G$385:$P$434,A8offset,$E879)-INDEX('PTRM input'!$G$277:$P$326,A8offset,$E879))*OFFSET($F$7,0,$E879))-SUM($G879:AU879),(((INDEX('PTRM input'!$G$385:$P$434,A8offset,$E879)-INDEX('PTRM input'!$G$277:$P$326,A8offset,$E879))*OFFSET($F$7,0,$E879))-SUM($G879:AU879))*(OFFSET('PTRM input'!$G$477,0,$E879-1)/A8taxstdlife))))</f>
        <v>0</v>
      </c>
      <c r="AW879" s="251">
        <f ca="1">IF(A8taxstdlife="n/a","n/a",IF(A8taxstdlife="",0,IF(AW$3&gt;(A8stdlife+$E879),((INDEX('PTRM input'!$G$385:$P$434,A8offset,$E879)-INDEX('PTRM input'!$G$277:$P$326,A8offset,$E879))*OFFSET($F$7,0,$E879))-SUM($G879:AV879),(((INDEX('PTRM input'!$G$385:$P$434,A8offset,$E879)-INDEX('PTRM input'!$G$277:$P$326,A8offset,$E879))*OFFSET($F$7,0,$E879))-SUM($G879:AV879))*(OFFSET('PTRM input'!$G$477,0,$E879-1)/A8taxstdlife))))</f>
        <v>0</v>
      </c>
      <c r="AX879" s="251">
        <f ca="1">IF(A8taxstdlife="n/a","n/a",IF(A8taxstdlife="",0,IF(AX$3&gt;(A8stdlife+$E879),((INDEX('PTRM input'!$G$385:$P$434,A8offset,$E879)-INDEX('PTRM input'!$G$277:$P$326,A8offset,$E879))*OFFSET($F$7,0,$E879))-SUM($G879:AW879),(((INDEX('PTRM input'!$G$385:$P$434,A8offset,$E879)-INDEX('PTRM input'!$G$277:$P$326,A8offset,$E879))*OFFSET($F$7,0,$E879))-SUM($G879:AW879))*(OFFSET('PTRM input'!$G$477,0,$E879-1)/A8taxstdlife))))</f>
        <v>0</v>
      </c>
      <c r="AY879" s="251">
        <f ca="1">IF(A8taxstdlife="n/a","n/a",IF(A8taxstdlife="",0,IF(AY$3&gt;(A8stdlife+$E879),((INDEX('PTRM input'!$G$385:$P$434,A8offset,$E879)-INDEX('PTRM input'!$G$277:$P$326,A8offset,$E879))*OFFSET($F$7,0,$E879))-SUM($G879:AX879),(((INDEX('PTRM input'!$G$385:$P$434,A8offset,$E879)-INDEX('PTRM input'!$G$277:$P$326,A8offset,$E879))*OFFSET($F$7,0,$E879))-SUM($G879:AX879))*(OFFSET('PTRM input'!$G$477,0,$E879-1)/A8taxstdlife))))</f>
        <v>0</v>
      </c>
      <c r="AZ879" s="251">
        <f ca="1">IF(A8taxstdlife="n/a","n/a",IF(A8taxstdlife="",0,IF(AZ$3&gt;(A8stdlife+$E879),((INDEX('PTRM input'!$G$385:$P$434,A8offset,$E879)-INDEX('PTRM input'!$G$277:$P$326,A8offset,$E879))*OFFSET($F$7,0,$E879))-SUM($G879:AY879),(((INDEX('PTRM input'!$G$385:$P$434,A8offset,$E879)-INDEX('PTRM input'!$G$277:$P$326,A8offset,$E879))*OFFSET($F$7,0,$E879))-SUM($G879:AY879))*(OFFSET('PTRM input'!$G$477,0,$E879-1)/A8taxstdlife))))</f>
        <v>0</v>
      </c>
      <c r="BA879" s="251">
        <f ca="1">IF(A8taxstdlife="n/a","n/a",IF(A8taxstdlife="",0,IF(BA$3&gt;(A8stdlife+$E879),((INDEX('PTRM input'!$G$385:$P$434,A8offset,$E879)-INDEX('PTRM input'!$G$277:$P$326,A8offset,$E879))*OFFSET($F$7,0,$E879))-SUM($G879:AZ879),(((INDEX('PTRM input'!$G$385:$P$434,A8offset,$E879)-INDEX('PTRM input'!$G$277:$P$326,A8offset,$E879))*OFFSET($F$7,0,$E879))-SUM($G879:AZ879))*(OFFSET('PTRM input'!$G$477,0,$E879-1)/A8taxstdlife))))</f>
        <v>0</v>
      </c>
      <c r="BB879" s="251">
        <f ca="1">IF(A8taxstdlife="n/a","n/a",IF(A8taxstdlife="",0,IF(BB$3&gt;(A8stdlife+$E879),((INDEX('PTRM input'!$G$385:$P$434,A8offset,$E879)-INDEX('PTRM input'!$G$277:$P$326,A8offset,$E879))*OFFSET($F$7,0,$E879))-SUM($G879:BA879),(((INDEX('PTRM input'!$G$385:$P$434,A8offset,$E879)-INDEX('PTRM input'!$G$277:$P$326,A8offset,$E879))*OFFSET($F$7,0,$E879))-SUM($G879:BA879))*(OFFSET('PTRM input'!$G$477,0,$E879-1)/A8taxstdlife))))</f>
        <v>0</v>
      </c>
      <c r="BC879" s="251">
        <f ca="1">IF(A8taxstdlife="n/a","n/a",IF(A8taxstdlife="",0,IF(BC$3&gt;(A8stdlife+$E879),((INDEX('PTRM input'!$G$385:$P$434,A8offset,$E879)-INDEX('PTRM input'!$G$277:$P$326,A8offset,$E879))*OFFSET($F$7,0,$E879))-SUM($G879:BB879),(((INDEX('PTRM input'!$G$385:$P$434,A8offset,$E879)-INDEX('PTRM input'!$G$277:$P$326,A8offset,$E879))*OFFSET($F$7,0,$E879))-SUM($G879:BB879))*(OFFSET('PTRM input'!$G$477,0,$E879-1)/A8taxstdlife))))</f>
        <v>0</v>
      </c>
      <c r="BD879" s="251">
        <f ca="1">IF(A8taxstdlife="n/a","n/a",IF(A8taxstdlife="",0,IF(BD$3&gt;(A8stdlife+$E879),((INDEX('PTRM input'!$G$385:$P$434,A8offset,$E879)-INDEX('PTRM input'!$G$277:$P$326,A8offset,$E879))*OFFSET($F$7,0,$E879))-SUM($G879:BC879),(((INDEX('PTRM input'!$G$385:$P$434,A8offset,$E879)-INDEX('PTRM input'!$G$277:$P$326,A8offset,$E879))*OFFSET($F$7,0,$E879))-SUM($G879:BC879))*(OFFSET('PTRM input'!$G$477,0,$E879-1)/A8taxstdlife))))</f>
        <v>0</v>
      </c>
      <c r="BE879" s="251">
        <f ca="1">IF(A8taxstdlife="n/a","n/a",IF(A8taxstdlife="",0,IF(BE$3&gt;(A8stdlife+$E879),((INDEX('PTRM input'!$G$385:$P$434,A8offset,$E879)-INDEX('PTRM input'!$G$277:$P$326,A8offset,$E879))*OFFSET($F$7,0,$E879))-SUM($G879:BD879),(((INDEX('PTRM input'!$G$385:$P$434,A8offset,$E879)-INDEX('PTRM input'!$G$277:$P$326,A8offset,$E879))*OFFSET($F$7,0,$E879))-SUM($G879:BD879))*(OFFSET('PTRM input'!$G$477,0,$E879-1)/A8taxstdlife))))</f>
        <v>0</v>
      </c>
      <c r="BF879" s="251">
        <f ca="1">IF(A8taxstdlife="n/a","n/a",IF(A8taxstdlife="",0,IF(BF$3&gt;(A8stdlife+$E879),((INDEX('PTRM input'!$G$385:$P$434,A8offset,$E879)-INDEX('PTRM input'!$G$277:$P$326,A8offset,$E879))*OFFSET($F$7,0,$E879))-SUM($G879:BE879),(((INDEX('PTRM input'!$G$385:$P$434,A8offset,$E879)-INDEX('PTRM input'!$G$277:$P$326,A8offset,$E879))*OFFSET($F$7,0,$E879))-SUM($G879:BE879))*(OFFSET('PTRM input'!$G$477,0,$E879-1)/A8taxstdlife))))</f>
        <v>0</v>
      </c>
      <c r="BG879" s="251">
        <f ca="1">IF(A8taxstdlife="n/a","n/a",IF(A8taxstdlife="",0,IF(BG$3&gt;(A8stdlife+$E879),((INDEX('PTRM input'!$G$385:$P$434,A8offset,$E879)-INDEX('PTRM input'!$G$277:$P$326,A8offset,$E879))*OFFSET($F$7,0,$E879))-SUM($G879:BF879),(((INDEX('PTRM input'!$G$385:$P$434,A8offset,$E879)-INDEX('PTRM input'!$G$277:$P$326,A8offset,$E879))*OFFSET($F$7,0,$E879))-SUM($G879:BF879))*(OFFSET('PTRM input'!$G$477,0,$E879-1)/A8taxstdlife))))</f>
        <v>0</v>
      </c>
      <c r="BH879" s="251">
        <f ca="1">IF(A8taxstdlife="n/a","n/a",IF(A8taxstdlife="",0,IF(BH$3&gt;(A8stdlife+$E879),((INDEX('PTRM input'!$G$385:$P$434,A8offset,$E879)-INDEX('PTRM input'!$G$277:$P$326,A8offset,$E879))*OFFSET($F$7,0,$E879))-SUM($G879:BG879),(((INDEX('PTRM input'!$G$385:$P$434,A8offset,$E879)-INDEX('PTRM input'!$G$277:$P$326,A8offset,$E879))*OFFSET($F$7,0,$E879))-SUM($G879:BG879))*(OFFSET('PTRM input'!$G$477,0,$E879-1)/A8taxstdlife))))</f>
        <v>0</v>
      </c>
      <c r="BI879" s="251">
        <f ca="1">IF(A8taxstdlife="n/a","n/a",IF(A8taxstdlife="",0,IF(BI$3&gt;(A8stdlife+$E879),((INDEX('PTRM input'!$G$385:$P$434,A8offset,$E879)-INDEX('PTRM input'!$G$277:$P$326,A8offset,$E879))*OFFSET($F$7,0,$E879))-SUM($G879:BH879),(((INDEX('PTRM input'!$G$385:$P$434,A8offset,$E879)-INDEX('PTRM input'!$G$277:$P$326,A8offset,$E879))*OFFSET($F$7,0,$E879))-SUM($G879:BH879))*(OFFSET('PTRM input'!$G$477,0,$E879-1)/A8taxstdlife))))</f>
        <v>0</v>
      </c>
      <c r="BJ879" s="116"/>
      <c r="BK879" s="116"/>
      <c r="BL879" s="116"/>
      <c r="BM879" s="116"/>
    </row>
    <row r="880" spans="1:65" ht="12.75" hidden="1" customHeight="1" outlineLevel="2">
      <c r="A880" s="366"/>
      <c r="B880" s="19"/>
      <c r="C880" s="18"/>
      <c r="D880" s="760"/>
      <c r="E880" s="86">
        <v>8</v>
      </c>
      <c r="F880" s="356"/>
      <c r="G880" s="434"/>
      <c r="H880" s="435"/>
      <c r="I880" s="435"/>
      <c r="J880" s="435"/>
      <c r="K880" s="435"/>
      <c r="L880" s="435"/>
      <c r="M880" s="435"/>
      <c r="N880" s="619"/>
      <c r="O880" s="251">
        <f ca="1">IF(A8taxstdlife="n/a","n/a",IF(A8taxstdlife="",0,IF(O$3&gt;(A8stdlife+$E880),((INDEX('PTRM input'!$G$385:$P$434,A8offset,$E880)-INDEX('PTRM input'!$G$277:$P$326,A8offset,$E880))*OFFSET($F$7,0,$E880))-SUM($G880:N880),(((INDEX('PTRM input'!$G$385:$P$434,A8offset,$E880)-INDEX('PTRM input'!$G$277:$P$326,A8offset,$E880))*OFFSET($F$7,0,$E880))-SUM($G880:N880))*(OFFSET('PTRM input'!$G$477,0,$E880-1)/A8taxstdlife))))</f>
        <v>0</v>
      </c>
      <c r="P880" s="251">
        <f ca="1">IF(A8taxstdlife="n/a","n/a",IF(A8taxstdlife="",0,IF(P$3&gt;(A8stdlife+$E880),((INDEX('PTRM input'!$G$385:$P$434,A8offset,$E880)-INDEX('PTRM input'!$G$277:$P$326,A8offset,$E880))*OFFSET($F$7,0,$E880))-SUM($G880:O880),(((INDEX('PTRM input'!$G$385:$P$434,A8offset,$E880)-INDEX('PTRM input'!$G$277:$P$326,A8offset,$E880))*OFFSET($F$7,0,$E880))-SUM($G880:O880))*(OFFSET('PTRM input'!$G$477,0,$E880-1)/A8taxstdlife))))</f>
        <v>0</v>
      </c>
      <c r="Q880" s="251">
        <f ca="1">IF(A8taxstdlife="n/a","n/a",IF(A8taxstdlife="",0,IF(Q$3&gt;(A8stdlife+$E880),((INDEX('PTRM input'!$G$385:$P$434,A8offset,$E880)-INDEX('PTRM input'!$G$277:$P$326,A8offset,$E880))*OFFSET($F$7,0,$E880))-SUM($G880:P880),(((INDEX('PTRM input'!$G$385:$P$434,A8offset,$E880)-INDEX('PTRM input'!$G$277:$P$326,A8offset,$E880))*OFFSET($F$7,0,$E880))-SUM($G880:P880))*(OFFSET('PTRM input'!$G$477,0,$E880-1)/A8taxstdlife))))</f>
        <v>0</v>
      </c>
      <c r="R880" s="251">
        <f ca="1">IF(A8taxstdlife="n/a","n/a",IF(A8taxstdlife="",0,IF(R$3&gt;(A8stdlife+$E880),((INDEX('PTRM input'!$G$385:$P$434,A8offset,$E880)-INDEX('PTRM input'!$G$277:$P$326,A8offset,$E880))*OFFSET($F$7,0,$E880))-SUM($G880:Q880),(((INDEX('PTRM input'!$G$385:$P$434,A8offset,$E880)-INDEX('PTRM input'!$G$277:$P$326,A8offset,$E880))*OFFSET($F$7,0,$E880))-SUM($G880:Q880))*(OFFSET('PTRM input'!$G$477,0,$E880-1)/A8taxstdlife))))</f>
        <v>0</v>
      </c>
      <c r="S880" s="251">
        <f ca="1">IF(A8taxstdlife="n/a","n/a",IF(A8taxstdlife="",0,IF(S$3&gt;(A8stdlife+$E880),((INDEX('PTRM input'!$G$385:$P$434,A8offset,$E880)-INDEX('PTRM input'!$G$277:$P$326,A8offset,$E880))*OFFSET($F$7,0,$E880))-SUM($G880:R880),(((INDEX('PTRM input'!$G$385:$P$434,A8offset,$E880)-INDEX('PTRM input'!$G$277:$P$326,A8offset,$E880))*OFFSET($F$7,0,$E880))-SUM($G880:R880))*(OFFSET('PTRM input'!$G$477,0,$E880-1)/A8taxstdlife))))</f>
        <v>0</v>
      </c>
      <c r="T880" s="251">
        <f ca="1">IF(A8taxstdlife="n/a","n/a",IF(A8taxstdlife="",0,IF(T$3&gt;(A8stdlife+$E880),((INDEX('PTRM input'!$G$385:$P$434,A8offset,$E880)-INDEX('PTRM input'!$G$277:$P$326,A8offset,$E880))*OFFSET($F$7,0,$E880))-SUM($G880:S880),(((INDEX('PTRM input'!$G$385:$P$434,A8offset,$E880)-INDEX('PTRM input'!$G$277:$P$326,A8offset,$E880))*OFFSET($F$7,0,$E880))-SUM($G880:S880))*(OFFSET('PTRM input'!$G$477,0,$E880-1)/A8taxstdlife))))</f>
        <v>0</v>
      </c>
      <c r="U880" s="251">
        <f ca="1">IF(A8taxstdlife="n/a","n/a",IF(A8taxstdlife="",0,IF(U$3&gt;(A8stdlife+$E880),((INDEX('PTRM input'!$G$385:$P$434,A8offset,$E880)-INDEX('PTRM input'!$G$277:$P$326,A8offset,$E880))*OFFSET($F$7,0,$E880))-SUM($G880:T880),(((INDEX('PTRM input'!$G$385:$P$434,A8offset,$E880)-INDEX('PTRM input'!$G$277:$P$326,A8offset,$E880))*OFFSET($F$7,0,$E880))-SUM($G880:T880))*(OFFSET('PTRM input'!$G$477,0,$E880-1)/A8taxstdlife))))</f>
        <v>0</v>
      </c>
      <c r="V880" s="251">
        <f ca="1">IF(A8taxstdlife="n/a","n/a",IF(A8taxstdlife="",0,IF(V$3&gt;(A8stdlife+$E880),((INDEX('PTRM input'!$G$385:$P$434,A8offset,$E880)-INDEX('PTRM input'!$G$277:$P$326,A8offset,$E880))*OFFSET($F$7,0,$E880))-SUM($G880:U880),(((INDEX('PTRM input'!$G$385:$P$434,A8offset,$E880)-INDEX('PTRM input'!$G$277:$P$326,A8offset,$E880))*OFFSET($F$7,0,$E880))-SUM($G880:U880))*(OFFSET('PTRM input'!$G$477,0,$E880-1)/A8taxstdlife))))</f>
        <v>0</v>
      </c>
      <c r="W880" s="251">
        <f ca="1">IF(A8taxstdlife="n/a","n/a",IF(A8taxstdlife="",0,IF(W$3&gt;(A8stdlife+$E880),((INDEX('PTRM input'!$G$385:$P$434,A8offset,$E880)-INDEX('PTRM input'!$G$277:$P$326,A8offset,$E880))*OFFSET($F$7,0,$E880))-SUM($G880:V880),(((INDEX('PTRM input'!$G$385:$P$434,A8offset,$E880)-INDEX('PTRM input'!$G$277:$P$326,A8offset,$E880))*OFFSET($F$7,0,$E880))-SUM($G880:V880))*(OFFSET('PTRM input'!$G$477,0,$E880-1)/A8taxstdlife))))</f>
        <v>0</v>
      </c>
      <c r="X880" s="251">
        <f ca="1">IF(A8taxstdlife="n/a","n/a",IF(A8taxstdlife="",0,IF(X$3&gt;(A8stdlife+$E880),((INDEX('PTRM input'!$G$385:$P$434,A8offset,$E880)-INDEX('PTRM input'!$G$277:$P$326,A8offset,$E880))*OFFSET($F$7,0,$E880))-SUM($G880:W880),(((INDEX('PTRM input'!$G$385:$P$434,A8offset,$E880)-INDEX('PTRM input'!$G$277:$P$326,A8offset,$E880))*OFFSET($F$7,0,$E880))-SUM($G880:W880))*(OFFSET('PTRM input'!$G$477,0,$E880-1)/A8taxstdlife))))</f>
        <v>0</v>
      </c>
      <c r="Y880" s="251">
        <f ca="1">IF(A8taxstdlife="n/a","n/a",IF(A8taxstdlife="",0,IF(Y$3&gt;(A8stdlife+$E880),((INDEX('PTRM input'!$G$385:$P$434,A8offset,$E880)-INDEX('PTRM input'!$G$277:$P$326,A8offset,$E880))*OFFSET($F$7,0,$E880))-SUM($G880:X880),(((INDEX('PTRM input'!$G$385:$P$434,A8offset,$E880)-INDEX('PTRM input'!$G$277:$P$326,A8offset,$E880))*OFFSET($F$7,0,$E880))-SUM($G880:X880))*(OFFSET('PTRM input'!$G$477,0,$E880-1)/A8taxstdlife))))</f>
        <v>0</v>
      </c>
      <c r="Z880" s="251">
        <f ca="1">IF(A8taxstdlife="n/a","n/a",IF(A8taxstdlife="",0,IF(Z$3&gt;(A8stdlife+$E880),((INDEX('PTRM input'!$G$385:$P$434,A8offset,$E880)-INDEX('PTRM input'!$G$277:$P$326,A8offset,$E880))*OFFSET($F$7,0,$E880))-SUM($G880:Y880),(((INDEX('PTRM input'!$G$385:$P$434,A8offset,$E880)-INDEX('PTRM input'!$G$277:$P$326,A8offset,$E880))*OFFSET($F$7,0,$E880))-SUM($G880:Y880))*(OFFSET('PTRM input'!$G$477,0,$E880-1)/A8taxstdlife))))</f>
        <v>0</v>
      </c>
      <c r="AA880" s="251">
        <f ca="1">IF(A8taxstdlife="n/a","n/a",IF(A8taxstdlife="",0,IF(AA$3&gt;(A8stdlife+$E880),((INDEX('PTRM input'!$G$385:$P$434,A8offset,$E880)-INDEX('PTRM input'!$G$277:$P$326,A8offset,$E880))*OFFSET($F$7,0,$E880))-SUM($G880:Z880),(((INDEX('PTRM input'!$G$385:$P$434,A8offset,$E880)-INDEX('PTRM input'!$G$277:$P$326,A8offset,$E880))*OFFSET($F$7,0,$E880))-SUM($G880:Z880))*(OFFSET('PTRM input'!$G$477,0,$E880-1)/A8taxstdlife))))</f>
        <v>0</v>
      </c>
      <c r="AB880" s="251">
        <f ca="1">IF(A8taxstdlife="n/a","n/a",IF(A8taxstdlife="",0,IF(AB$3&gt;(A8stdlife+$E880),((INDEX('PTRM input'!$G$385:$P$434,A8offset,$E880)-INDEX('PTRM input'!$G$277:$P$326,A8offset,$E880))*OFFSET($F$7,0,$E880))-SUM($G880:AA880),(((INDEX('PTRM input'!$G$385:$P$434,A8offset,$E880)-INDEX('PTRM input'!$G$277:$P$326,A8offset,$E880))*OFFSET($F$7,0,$E880))-SUM($G880:AA880))*(OFFSET('PTRM input'!$G$477,0,$E880-1)/A8taxstdlife))))</f>
        <v>0</v>
      </c>
      <c r="AC880" s="251">
        <f ca="1">IF(A8taxstdlife="n/a","n/a",IF(A8taxstdlife="",0,IF(AC$3&gt;(A8stdlife+$E880),((INDEX('PTRM input'!$G$385:$P$434,A8offset,$E880)-INDEX('PTRM input'!$G$277:$P$326,A8offset,$E880))*OFFSET($F$7,0,$E880))-SUM($G880:AB880),(((INDEX('PTRM input'!$G$385:$P$434,A8offset,$E880)-INDEX('PTRM input'!$G$277:$P$326,A8offset,$E880))*OFFSET($F$7,0,$E880))-SUM($G880:AB880))*(OFFSET('PTRM input'!$G$477,0,$E880-1)/A8taxstdlife))))</f>
        <v>0</v>
      </c>
      <c r="AD880" s="251">
        <f ca="1">IF(A8taxstdlife="n/a","n/a",IF(A8taxstdlife="",0,IF(AD$3&gt;(A8stdlife+$E880),((INDEX('PTRM input'!$G$385:$P$434,A8offset,$E880)-INDEX('PTRM input'!$G$277:$P$326,A8offset,$E880))*OFFSET($F$7,0,$E880))-SUM($G880:AC880),(((INDEX('PTRM input'!$G$385:$P$434,A8offset,$E880)-INDEX('PTRM input'!$G$277:$P$326,A8offset,$E880))*OFFSET($F$7,0,$E880))-SUM($G880:AC880))*(OFFSET('PTRM input'!$G$477,0,$E880-1)/A8taxstdlife))))</f>
        <v>0</v>
      </c>
      <c r="AE880" s="251">
        <f ca="1">IF(A8taxstdlife="n/a","n/a",IF(A8taxstdlife="",0,IF(AE$3&gt;(A8stdlife+$E880),((INDEX('PTRM input'!$G$385:$P$434,A8offset,$E880)-INDEX('PTRM input'!$G$277:$P$326,A8offset,$E880))*OFFSET($F$7,0,$E880))-SUM($G880:AD880),(((INDEX('PTRM input'!$G$385:$P$434,A8offset,$E880)-INDEX('PTRM input'!$G$277:$P$326,A8offset,$E880))*OFFSET($F$7,0,$E880))-SUM($G880:AD880))*(OFFSET('PTRM input'!$G$477,0,$E880-1)/A8taxstdlife))))</f>
        <v>0</v>
      </c>
      <c r="AF880" s="251">
        <f ca="1">IF(A8taxstdlife="n/a","n/a",IF(A8taxstdlife="",0,IF(AF$3&gt;(A8stdlife+$E880),((INDEX('PTRM input'!$G$385:$P$434,A8offset,$E880)-INDEX('PTRM input'!$G$277:$P$326,A8offset,$E880))*OFFSET($F$7,0,$E880))-SUM($G880:AE880),(((INDEX('PTRM input'!$G$385:$P$434,A8offset,$E880)-INDEX('PTRM input'!$G$277:$P$326,A8offset,$E880))*OFFSET($F$7,0,$E880))-SUM($G880:AE880))*(OFFSET('PTRM input'!$G$477,0,$E880-1)/A8taxstdlife))))</f>
        <v>0</v>
      </c>
      <c r="AG880" s="251">
        <f ca="1">IF(A8taxstdlife="n/a","n/a",IF(A8taxstdlife="",0,IF(AG$3&gt;(A8stdlife+$E880),((INDEX('PTRM input'!$G$385:$P$434,A8offset,$E880)-INDEX('PTRM input'!$G$277:$P$326,A8offset,$E880))*OFFSET($F$7,0,$E880))-SUM($G880:AF880),(((INDEX('PTRM input'!$G$385:$P$434,A8offset,$E880)-INDEX('PTRM input'!$G$277:$P$326,A8offset,$E880))*OFFSET($F$7,0,$E880))-SUM($G880:AF880))*(OFFSET('PTRM input'!$G$477,0,$E880-1)/A8taxstdlife))))</f>
        <v>0</v>
      </c>
      <c r="AH880" s="251">
        <f ca="1">IF(A8taxstdlife="n/a","n/a",IF(A8taxstdlife="",0,IF(AH$3&gt;(A8stdlife+$E880),((INDEX('PTRM input'!$G$385:$P$434,A8offset,$E880)-INDEX('PTRM input'!$G$277:$P$326,A8offset,$E880))*OFFSET($F$7,0,$E880))-SUM($G880:AG880),(((INDEX('PTRM input'!$G$385:$P$434,A8offset,$E880)-INDEX('PTRM input'!$G$277:$P$326,A8offset,$E880))*OFFSET($F$7,0,$E880))-SUM($G880:AG880))*(OFFSET('PTRM input'!$G$477,0,$E880-1)/A8taxstdlife))))</f>
        <v>0</v>
      </c>
      <c r="AI880" s="251">
        <f ca="1">IF(A8taxstdlife="n/a","n/a",IF(A8taxstdlife="",0,IF(AI$3&gt;(A8stdlife+$E880),((INDEX('PTRM input'!$G$385:$P$434,A8offset,$E880)-INDEX('PTRM input'!$G$277:$P$326,A8offset,$E880))*OFFSET($F$7,0,$E880))-SUM($G880:AH880),(((INDEX('PTRM input'!$G$385:$P$434,A8offset,$E880)-INDEX('PTRM input'!$G$277:$P$326,A8offset,$E880))*OFFSET($F$7,0,$E880))-SUM($G880:AH880))*(OFFSET('PTRM input'!$G$477,0,$E880-1)/A8taxstdlife))))</f>
        <v>0</v>
      </c>
      <c r="AJ880" s="251">
        <f ca="1">IF(A8taxstdlife="n/a","n/a",IF(A8taxstdlife="",0,IF(AJ$3&gt;(A8stdlife+$E880),((INDEX('PTRM input'!$G$385:$P$434,A8offset,$E880)-INDEX('PTRM input'!$G$277:$P$326,A8offset,$E880))*OFFSET($F$7,0,$E880))-SUM($G880:AI880),(((INDEX('PTRM input'!$G$385:$P$434,A8offset,$E880)-INDEX('PTRM input'!$G$277:$P$326,A8offset,$E880))*OFFSET($F$7,0,$E880))-SUM($G880:AI880))*(OFFSET('PTRM input'!$G$477,0,$E880-1)/A8taxstdlife))))</f>
        <v>0</v>
      </c>
      <c r="AK880" s="251">
        <f ca="1">IF(A8taxstdlife="n/a","n/a",IF(A8taxstdlife="",0,IF(AK$3&gt;(A8stdlife+$E880),((INDEX('PTRM input'!$G$385:$P$434,A8offset,$E880)-INDEX('PTRM input'!$G$277:$P$326,A8offset,$E880))*OFFSET($F$7,0,$E880))-SUM($G880:AJ880),(((INDEX('PTRM input'!$G$385:$P$434,A8offset,$E880)-INDEX('PTRM input'!$G$277:$P$326,A8offset,$E880))*OFFSET($F$7,0,$E880))-SUM($G880:AJ880))*(OFFSET('PTRM input'!$G$477,0,$E880-1)/A8taxstdlife))))</f>
        <v>0</v>
      </c>
      <c r="AL880" s="251">
        <f ca="1">IF(A8taxstdlife="n/a","n/a",IF(A8taxstdlife="",0,IF(AL$3&gt;(A8stdlife+$E880),((INDEX('PTRM input'!$G$385:$P$434,A8offset,$E880)-INDEX('PTRM input'!$G$277:$P$326,A8offset,$E880))*OFFSET($F$7,0,$E880))-SUM($G880:AK880),(((INDEX('PTRM input'!$G$385:$P$434,A8offset,$E880)-INDEX('PTRM input'!$G$277:$P$326,A8offset,$E880))*OFFSET($F$7,0,$E880))-SUM($G880:AK880))*(OFFSET('PTRM input'!$G$477,0,$E880-1)/A8taxstdlife))))</f>
        <v>0</v>
      </c>
      <c r="AM880" s="251">
        <f ca="1">IF(A8taxstdlife="n/a","n/a",IF(A8taxstdlife="",0,IF(AM$3&gt;(A8stdlife+$E880),((INDEX('PTRM input'!$G$385:$P$434,A8offset,$E880)-INDEX('PTRM input'!$G$277:$P$326,A8offset,$E880))*OFFSET($F$7,0,$E880))-SUM($G880:AL880),(((INDEX('PTRM input'!$G$385:$P$434,A8offset,$E880)-INDEX('PTRM input'!$G$277:$P$326,A8offset,$E880))*OFFSET($F$7,0,$E880))-SUM($G880:AL880))*(OFFSET('PTRM input'!$G$477,0,$E880-1)/A8taxstdlife))))</f>
        <v>0</v>
      </c>
      <c r="AN880" s="251">
        <f ca="1">IF(A8taxstdlife="n/a","n/a",IF(A8taxstdlife="",0,IF(AN$3&gt;(A8stdlife+$E880),((INDEX('PTRM input'!$G$385:$P$434,A8offset,$E880)-INDEX('PTRM input'!$G$277:$P$326,A8offset,$E880))*OFFSET($F$7,0,$E880))-SUM($G880:AM880),(((INDEX('PTRM input'!$G$385:$P$434,A8offset,$E880)-INDEX('PTRM input'!$G$277:$P$326,A8offset,$E880))*OFFSET($F$7,0,$E880))-SUM($G880:AM880))*(OFFSET('PTRM input'!$G$477,0,$E880-1)/A8taxstdlife))))</f>
        <v>0</v>
      </c>
      <c r="AO880" s="251">
        <f ca="1">IF(A8taxstdlife="n/a","n/a",IF(A8taxstdlife="",0,IF(AO$3&gt;(A8stdlife+$E880),((INDEX('PTRM input'!$G$385:$P$434,A8offset,$E880)-INDEX('PTRM input'!$G$277:$P$326,A8offset,$E880))*OFFSET($F$7,0,$E880))-SUM($G880:AN880),(((INDEX('PTRM input'!$G$385:$P$434,A8offset,$E880)-INDEX('PTRM input'!$G$277:$P$326,A8offset,$E880))*OFFSET($F$7,0,$E880))-SUM($G880:AN880))*(OFFSET('PTRM input'!$G$477,0,$E880-1)/A8taxstdlife))))</f>
        <v>0</v>
      </c>
      <c r="AP880" s="251">
        <f ca="1">IF(A8taxstdlife="n/a","n/a",IF(A8taxstdlife="",0,IF(AP$3&gt;(A8stdlife+$E880),((INDEX('PTRM input'!$G$385:$P$434,A8offset,$E880)-INDEX('PTRM input'!$G$277:$P$326,A8offset,$E880))*OFFSET($F$7,0,$E880))-SUM($G880:AO880),(((INDEX('PTRM input'!$G$385:$P$434,A8offset,$E880)-INDEX('PTRM input'!$G$277:$P$326,A8offset,$E880))*OFFSET($F$7,0,$E880))-SUM($G880:AO880))*(OFFSET('PTRM input'!$G$477,0,$E880-1)/A8taxstdlife))))</f>
        <v>0</v>
      </c>
      <c r="AQ880" s="251">
        <f ca="1">IF(A8taxstdlife="n/a","n/a",IF(A8taxstdlife="",0,IF(AQ$3&gt;(A8stdlife+$E880),((INDEX('PTRM input'!$G$385:$P$434,A8offset,$E880)-INDEX('PTRM input'!$G$277:$P$326,A8offset,$E880))*OFFSET($F$7,0,$E880))-SUM($G880:AP880),(((INDEX('PTRM input'!$G$385:$P$434,A8offset,$E880)-INDEX('PTRM input'!$G$277:$P$326,A8offset,$E880))*OFFSET($F$7,0,$E880))-SUM($G880:AP880))*(OFFSET('PTRM input'!$G$477,0,$E880-1)/A8taxstdlife))))</f>
        <v>0</v>
      </c>
      <c r="AR880" s="251">
        <f ca="1">IF(A8taxstdlife="n/a","n/a",IF(A8taxstdlife="",0,IF(AR$3&gt;(A8stdlife+$E880),((INDEX('PTRM input'!$G$385:$P$434,A8offset,$E880)-INDEX('PTRM input'!$G$277:$P$326,A8offset,$E880))*OFFSET($F$7,0,$E880))-SUM($G880:AQ880),(((INDEX('PTRM input'!$G$385:$P$434,A8offset,$E880)-INDEX('PTRM input'!$G$277:$P$326,A8offset,$E880))*OFFSET($F$7,0,$E880))-SUM($G880:AQ880))*(OFFSET('PTRM input'!$G$477,0,$E880-1)/A8taxstdlife))))</f>
        <v>0</v>
      </c>
      <c r="AS880" s="251">
        <f ca="1">IF(A8taxstdlife="n/a","n/a",IF(A8taxstdlife="",0,IF(AS$3&gt;(A8stdlife+$E880),((INDEX('PTRM input'!$G$385:$P$434,A8offset,$E880)-INDEX('PTRM input'!$G$277:$P$326,A8offset,$E880))*OFFSET($F$7,0,$E880))-SUM($G880:AR880),(((INDEX('PTRM input'!$G$385:$P$434,A8offset,$E880)-INDEX('PTRM input'!$G$277:$P$326,A8offset,$E880))*OFFSET($F$7,0,$E880))-SUM($G880:AR880))*(OFFSET('PTRM input'!$G$477,0,$E880-1)/A8taxstdlife))))</f>
        <v>0</v>
      </c>
      <c r="AT880" s="251">
        <f ca="1">IF(A8taxstdlife="n/a","n/a",IF(A8taxstdlife="",0,IF(AT$3&gt;(A8stdlife+$E880),((INDEX('PTRM input'!$G$385:$P$434,A8offset,$E880)-INDEX('PTRM input'!$G$277:$P$326,A8offset,$E880))*OFFSET($F$7,0,$E880))-SUM($G880:AS880),(((INDEX('PTRM input'!$G$385:$P$434,A8offset,$E880)-INDEX('PTRM input'!$G$277:$P$326,A8offset,$E880))*OFFSET($F$7,0,$E880))-SUM($G880:AS880))*(OFFSET('PTRM input'!$G$477,0,$E880-1)/A8taxstdlife))))</f>
        <v>0</v>
      </c>
      <c r="AU880" s="251">
        <f ca="1">IF(A8taxstdlife="n/a","n/a",IF(A8taxstdlife="",0,IF(AU$3&gt;(A8stdlife+$E880),((INDEX('PTRM input'!$G$385:$P$434,A8offset,$E880)-INDEX('PTRM input'!$G$277:$P$326,A8offset,$E880))*OFFSET($F$7,0,$E880))-SUM($G880:AT880),(((INDEX('PTRM input'!$G$385:$P$434,A8offset,$E880)-INDEX('PTRM input'!$G$277:$P$326,A8offset,$E880))*OFFSET($F$7,0,$E880))-SUM($G880:AT880))*(OFFSET('PTRM input'!$G$477,0,$E880-1)/A8taxstdlife))))</f>
        <v>0</v>
      </c>
      <c r="AV880" s="251">
        <f ca="1">IF(A8taxstdlife="n/a","n/a",IF(A8taxstdlife="",0,IF(AV$3&gt;(A8stdlife+$E880),((INDEX('PTRM input'!$G$385:$P$434,A8offset,$E880)-INDEX('PTRM input'!$G$277:$P$326,A8offset,$E880))*OFFSET($F$7,0,$E880))-SUM($G880:AU880),(((INDEX('PTRM input'!$G$385:$P$434,A8offset,$E880)-INDEX('PTRM input'!$G$277:$P$326,A8offset,$E880))*OFFSET($F$7,0,$E880))-SUM($G880:AU880))*(OFFSET('PTRM input'!$G$477,0,$E880-1)/A8taxstdlife))))</f>
        <v>0</v>
      </c>
      <c r="AW880" s="251">
        <f ca="1">IF(A8taxstdlife="n/a","n/a",IF(A8taxstdlife="",0,IF(AW$3&gt;(A8stdlife+$E880),((INDEX('PTRM input'!$G$385:$P$434,A8offset,$E880)-INDEX('PTRM input'!$G$277:$P$326,A8offset,$E880))*OFFSET($F$7,0,$E880))-SUM($G880:AV880),(((INDEX('PTRM input'!$G$385:$P$434,A8offset,$E880)-INDEX('PTRM input'!$G$277:$P$326,A8offset,$E880))*OFFSET($F$7,0,$E880))-SUM($G880:AV880))*(OFFSET('PTRM input'!$G$477,0,$E880-1)/A8taxstdlife))))</f>
        <v>0</v>
      </c>
      <c r="AX880" s="251">
        <f ca="1">IF(A8taxstdlife="n/a","n/a",IF(A8taxstdlife="",0,IF(AX$3&gt;(A8stdlife+$E880),((INDEX('PTRM input'!$G$385:$P$434,A8offset,$E880)-INDEX('PTRM input'!$G$277:$P$326,A8offset,$E880))*OFFSET($F$7,0,$E880))-SUM($G880:AW880),(((INDEX('PTRM input'!$G$385:$P$434,A8offset,$E880)-INDEX('PTRM input'!$G$277:$P$326,A8offset,$E880))*OFFSET($F$7,0,$E880))-SUM($G880:AW880))*(OFFSET('PTRM input'!$G$477,0,$E880-1)/A8taxstdlife))))</f>
        <v>0</v>
      </c>
      <c r="AY880" s="251">
        <f ca="1">IF(A8taxstdlife="n/a","n/a",IF(A8taxstdlife="",0,IF(AY$3&gt;(A8stdlife+$E880),((INDEX('PTRM input'!$G$385:$P$434,A8offset,$E880)-INDEX('PTRM input'!$G$277:$P$326,A8offset,$E880))*OFFSET($F$7,0,$E880))-SUM($G880:AX880),(((INDEX('PTRM input'!$G$385:$P$434,A8offset,$E880)-INDEX('PTRM input'!$G$277:$P$326,A8offset,$E880))*OFFSET($F$7,0,$E880))-SUM($G880:AX880))*(OFFSET('PTRM input'!$G$477,0,$E880-1)/A8taxstdlife))))</f>
        <v>0</v>
      </c>
      <c r="AZ880" s="251">
        <f ca="1">IF(A8taxstdlife="n/a","n/a",IF(A8taxstdlife="",0,IF(AZ$3&gt;(A8stdlife+$E880),((INDEX('PTRM input'!$G$385:$P$434,A8offset,$E880)-INDEX('PTRM input'!$G$277:$P$326,A8offset,$E880))*OFFSET($F$7,0,$E880))-SUM($G880:AY880),(((INDEX('PTRM input'!$G$385:$P$434,A8offset,$E880)-INDEX('PTRM input'!$G$277:$P$326,A8offset,$E880))*OFFSET($F$7,0,$E880))-SUM($G880:AY880))*(OFFSET('PTRM input'!$G$477,0,$E880-1)/A8taxstdlife))))</f>
        <v>0</v>
      </c>
      <c r="BA880" s="251">
        <f ca="1">IF(A8taxstdlife="n/a","n/a",IF(A8taxstdlife="",0,IF(BA$3&gt;(A8stdlife+$E880),((INDEX('PTRM input'!$G$385:$P$434,A8offset,$E880)-INDEX('PTRM input'!$G$277:$P$326,A8offset,$E880))*OFFSET($F$7,0,$E880))-SUM($G880:AZ880),(((INDEX('PTRM input'!$G$385:$P$434,A8offset,$E880)-INDEX('PTRM input'!$G$277:$P$326,A8offset,$E880))*OFFSET($F$7,0,$E880))-SUM($G880:AZ880))*(OFFSET('PTRM input'!$G$477,0,$E880-1)/A8taxstdlife))))</f>
        <v>0</v>
      </c>
      <c r="BB880" s="251">
        <f ca="1">IF(A8taxstdlife="n/a","n/a",IF(A8taxstdlife="",0,IF(BB$3&gt;(A8stdlife+$E880),((INDEX('PTRM input'!$G$385:$P$434,A8offset,$E880)-INDEX('PTRM input'!$G$277:$P$326,A8offset,$E880))*OFFSET($F$7,0,$E880))-SUM($G880:BA880),(((INDEX('PTRM input'!$G$385:$P$434,A8offset,$E880)-INDEX('PTRM input'!$G$277:$P$326,A8offset,$E880))*OFFSET($F$7,0,$E880))-SUM($G880:BA880))*(OFFSET('PTRM input'!$G$477,0,$E880-1)/A8taxstdlife))))</f>
        <v>0</v>
      </c>
      <c r="BC880" s="251">
        <f ca="1">IF(A8taxstdlife="n/a","n/a",IF(A8taxstdlife="",0,IF(BC$3&gt;(A8stdlife+$E880),((INDEX('PTRM input'!$G$385:$P$434,A8offset,$E880)-INDEX('PTRM input'!$G$277:$P$326,A8offset,$E880))*OFFSET($F$7,0,$E880))-SUM($G880:BB880),(((INDEX('PTRM input'!$G$385:$P$434,A8offset,$E880)-INDEX('PTRM input'!$G$277:$P$326,A8offset,$E880))*OFFSET($F$7,0,$E880))-SUM($G880:BB880))*(OFFSET('PTRM input'!$G$477,0,$E880-1)/A8taxstdlife))))</f>
        <v>0</v>
      </c>
      <c r="BD880" s="251">
        <f ca="1">IF(A8taxstdlife="n/a","n/a",IF(A8taxstdlife="",0,IF(BD$3&gt;(A8stdlife+$E880),((INDEX('PTRM input'!$G$385:$P$434,A8offset,$E880)-INDEX('PTRM input'!$G$277:$P$326,A8offset,$E880))*OFFSET($F$7,0,$E880))-SUM($G880:BC880),(((INDEX('PTRM input'!$G$385:$P$434,A8offset,$E880)-INDEX('PTRM input'!$G$277:$P$326,A8offset,$E880))*OFFSET($F$7,0,$E880))-SUM($G880:BC880))*(OFFSET('PTRM input'!$G$477,0,$E880-1)/A8taxstdlife))))</f>
        <v>0</v>
      </c>
      <c r="BE880" s="251">
        <f ca="1">IF(A8taxstdlife="n/a","n/a",IF(A8taxstdlife="",0,IF(BE$3&gt;(A8stdlife+$E880),((INDEX('PTRM input'!$G$385:$P$434,A8offset,$E880)-INDEX('PTRM input'!$G$277:$P$326,A8offset,$E880))*OFFSET($F$7,0,$E880))-SUM($G880:BD880),(((INDEX('PTRM input'!$G$385:$P$434,A8offset,$E880)-INDEX('PTRM input'!$G$277:$P$326,A8offset,$E880))*OFFSET($F$7,0,$E880))-SUM($G880:BD880))*(OFFSET('PTRM input'!$G$477,0,$E880-1)/A8taxstdlife))))</f>
        <v>0</v>
      </c>
      <c r="BF880" s="251">
        <f ca="1">IF(A8taxstdlife="n/a","n/a",IF(A8taxstdlife="",0,IF(BF$3&gt;(A8stdlife+$E880),((INDEX('PTRM input'!$G$385:$P$434,A8offset,$E880)-INDEX('PTRM input'!$G$277:$P$326,A8offset,$E880))*OFFSET($F$7,0,$E880))-SUM($G880:BE880),(((INDEX('PTRM input'!$G$385:$P$434,A8offset,$E880)-INDEX('PTRM input'!$G$277:$P$326,A8offset,$E880))*OFFSET($F$7,0,$E880))-SUM($G880:BE880))*(OFFSET('PTRM input'!$G$477,0,$E880-1)/A8taxstdlife))))</f>
        <v>0</v>
      </c>
      <c r="BG880" s="251">
        <f ca="1">IF(A8taxstdlife="n/a","n/a",IF(A8taxstdlife="",0,IF(BG$3&gt;(A8stdlife+$E880),((INDEX('PTRM input'!$G$385:$P$434,A8offset,$E880)-INDEX('PTRM input'!$G$277:$P$326,A8offset,$E880))*OFFSET($F$7,0,$E880))-SUM($G880:BF880),(((INDEX('PTRM input'!$G$385:$P$434,A8offset,$E880)-INDEX('PTRM input'!$G$277:$P$326,A8offset,$E880))*OFFSET($F$7,0,$E880))-SUM($G880:BF880))*(OFFSET('PTRM input'!$G$477,0,$E880-1)/A8taxstdlife))))</f>
        <v>0</v>
      </c>
      <c r="BH880" s="251">
        <f ca="1">IF(A8taxstdlife="n/a","n/a",IF(A8taxstdlife="",0,IF(BH$3&gt;(A8stdlife+$E880),((INDEX('PTRM input'!$G$385:$P$434,A8offset,$E880)-INDEX('PTRM input'!$G$277:$P$326,A8offset,$E880))*OFFSET($F$7,0,$E880))-SUM($G880:BG880),(((INDEX('PTRM input'!$G$385:$P$434,A8offset,$E880)-INDEX('PTRM input'!$G$277:$P$326,A8offset,$E880))*OFFSET($F$7,0,$E880))-SUM($G880:BG880))*(OFFSET('PTRM input'!$G$477,0,$E880-1)/A8taxstdlife))))</f>
        <v>0</v>
      </c>
      <c r="BI880" s="251">
        <f ca="1">IF(A8taxstdlife="n/a","n/a",IF(A8taxstdlife="",0,IF(BI$3&gt;(A8stdlife+$E880),((INDEX('PTRM input'!$G$385:$P$434,A8offset,$E880)-INDEX('PTRM input'!$G$277:$P$326,A8offset,$E880))*OFFSET($F$7,0,$E880))-SUM($G880:BH880),(((INDEX('PTRM input'!$G$385:$P$434,A8offset,$E880)-INDEX('PTRM input'!$G$277:$P$326,A8offset,$E880))*OFFSET($F$7,0,$E880))-SUM($G880:BH880))*(OFFSET('PTRM input'!$G$477,0,$E880-1)/A8taxstdlife))))</f>
        <v>0</v>
      </c>
      <c r="BJ880" s="116"/>
      <c r="BK880" s="116"/>
      <c r="BL880" s="116"/>
      <c r="BM880" s="116"/>
    </row>
    <row r="881" spans="1:65" ht="12.75" hidden="1" customHeight="1" outlineLevel="2">
      <c r="A881" s="366"/>
      <c r="B881" s="19"/>
      <c r="C881" s="18"/>
      <c r="D881" s="760"/>
      <c r="E881" s="86">
        <v>9</v>
      </c>
      <c r="F881" s="356"/>
      <c r="G881" s="434"/>
      <c r="H881" s="435"/>
      <c r="I881" s="435"/>
      <c r="J881" s="435"/>
      <c r="K881" s="435"/>
      <c r="L881" s="435"/>
      <c r="M881" s="435"/>
      <c r="N881" s="435"/>
      <c r="O881" s="619"/>
      <c r="P881" s="251">
        <f ca="1">IF(A8taxstdlife="n/a","n/a",IF(A8taxstdlife="",0,IF(P$3&gt;(A8stdlife+$E881),((INDEX('PTRM input'!$G$385:$P$434,A8offset,$E881)-INDEX('PTRM input'!$G$277:$P$326,A8offset,$E881))*OFFSET($F$7,0,$E881))-SUM($G881:O881),(((INDEX('PTRM input'!$G$385:$P$434,A8offset,$E881)-INDEX('PTRM input'!$G$277:$P$326,A8offset,$E881))*OFFSET($F$7,0,$E881))-SUM($G881:O881))*(OFFSET('PTRM input'!$G$477,0,$E881-1)/A8taxstdlife))))</f>
        <v>0</v>
      </c>
      <c r="Q881" s="251">
        <f ca="1">IF(A8taxstdlife="n/a","n/a",IF(A8taxstdlife="",0,IF(Q$3&gt;(A8stdlife+$E881),((INDEX('PTRM input'!$G$385:$P$434,A8offset,$E881)-INDEX('PTRM input'!$G$277:$P$326,A8offset,$E881))*OFFSET($F$7,0,$E881))-SUM($G881:P881),(((INDEX('PTRM input'!$G$385:$P$434,A8offset,$E881)-INDEX('PTRM input'!$G$277:$P$326,A8offset,$E881))*OFFSET($F$7,0,$E881))-SUM($G881:P881))*(OFFSET('PTRM input'!$G$477,0,$E881-1)/A8taxstdlife))))</f>
        <v>0</v>
      </c>
      <c r="R881" s="251">
        <f ca="1">IF(A8taxstdlife="n/a","n/a",IF(A8taxstdlife="",0,IF(R$3&gt;(A8stdlife+$E881),((INDEX('PTRM input'!$G$385:$P$434,A8offset,$E881)-INDEX('PTRM input'!$G$277:$P$326,A8offset,$E881))*OFFSET($F$7,0,$E881))-SUM($G881:Q881),(((INDEX('PTRM input'!$G$385:$P$434,A8offset,$E881)-INDEX('PTRM input'!$G$277:$P$326,A8offset,$E881))*OFFSET($F$7,0,$E881))-SUM($G881:Q881))*(OFFSET('PTRM input'!$G$477,0,$E881-1)/A8taxstdlife))))</f>
        <v>0</v>
      </c>
      <c r="S881" s="251">
        <f ca="1">IF(A8taxstdlife="n/a","n/a",IF(A8taxstdlife="",0,IF(S$3&gt;(A8stdlife+$E881),((INDEX('PTRM input'!$G$385:$P$434,A8offset,$E881)-INDEX('PTRM input'!$G$277:$P$326,A8offset,$E881))*OFFSET($F$7,0,$E881))-SUM($G881:R881),(((INDEX('PTRM input'!$G$385:$P$434,A8offset,$E881)-INDEX('PTRM input'!$G$277:$P$326,A8offset,$E881))*OFFSET($F$7,0,$E881))-SUM($G881:R881))*(OFFSET('PTRM input'!$G$477,0,$E881-1)/A8taxstdlife))))</f>
        <v>0</v>
      </c>
      <c r="T881" s="251">
        <f ca="1">IF(A8taxstdlife="n/a","n/a",IF(A8taxstdlife="",0,IF(T$3&gt;(A8stdlife+$E881),((INDEX('PTRM input'!$G$385:$P$434,A8offset,$E881)-INDEX('PTRM input'!$G$277:$P$326,A8offset,$E881))*OFFSET($F$7,0,$E881))-SUM($G881:S881),(((INDEX('PTRM input'!$G$385:$P$434,A8offset,$E881)-INDEX('PTRM input'!$G$277:$P$326,A8offset,$E881))*OFFSET($F$7,0,$E881))-SUM($G881:S881))*(OFFSET('PTRM input'!$G$477,0,$E881-1)/A8taxstdlife))))</f>
        <v>0</v>
      </c>
      <c r="U881" s="251">
        <f ca="1">IF(A8taxstdlife="n/a","n/a",IF(A8taxstdlife="",0,IF(U$3&gt;(A8stdlife+$E881),((INDEX('PTRM input'!$G$385:$P$434,A8offset,$E881)-INDEX('PTRM input'!$G$277:$P$326,A8offset,$E881))*OFFSET($F$7,0,$E881))-SUM($G881:T881),(((INDEX('PTRM input'!$G$385:$P$434,A8offset,$E881)-INDEX('PTRM input'!$G$277:$P$326,A8offset,$E881))*OFFSET($F$7,0,$E881))-SUM($G881:T881))*(OFFSET('PTRM input'!$G$477,0,$E881-1)/A8taxstdlife))))</f>
        <v>0</v>
      </c>
      <c r="V881" s="251">
        <f ca="1">IF(A8taxstdlife="n/a","n/a",IF(A8taxstdlife="",0,IF(V$3&gt;(A8stdlife+$E881),((INDEX('PTRM input'!$G$385:$P$434,A8offset,$E881)-INDEX('PTRM input'!$G$277:$P$326,A8offset,$E881))*OFFSET($F$7,0,$E881))-SUM($G881:U881),(((INDEX('PTRM input'!$G$385:$P$434,A8offset,$E881)-INDEX('PTRM input'!$G$277:$P$326,A8offset,$E881))*OFFSET($F$7,0,$E881))-SUM($G881:U881))*(OFFSET('PTRM input'!$G$477,0,$E881-1)/A8taxstdlife))))</f>
        <v>0</v>
      </c>
      <c r="W881" s="251">
        <f ca="1">IF(A8taxstdlife="n/a","n/a",IF(A8taxstdlife="",0,IF(W$3&gt;(A8stdlife+$E881),((INDEX('PTRM input'!$G$385:$P$434,A8offset,$E881)-INDEX('PTRM input'!$G$277:$P$326,A8offset,$E881))*OFFSET($F$7,0,$E881))-SUM($G881:V881),(((INDEX('PTRM input'!$G$385:$P$434,A8offset,$E881)-INDEX('PTRM input'!$G$277:$P$326,A8offset,$E881))*OFFSET($F$7,0,$E881))-SUM($G881:V881))*(OFFSET('PTRM input'!$G$477,0,$E881-1)/A8taxstdlife))))</f>
        <v>0</v>
      </c>
      <c r="X881" s="251">
        <f ca="1">IF(A8taxstdlife="n/a","n/a",IF(A8taxstdlife="",0,IF(X$3&gt;(A8stdlife+$E881),((INDEX('PTRM input'!$G$385:$P$434,A8offset,$E881)-INDEX('PTRM input'!$G$277:$P$326,A8offset,$E881))*OFFSET($F$7,0,$E881))-SUM($G881:W881),(((INDEX('PTRM input'!$G$385:$P$434,A8offset,$E881)-INDEX('PTRM input'!$G$277:$P$326,A8offset,$E881))*OFFSET($F$7,0,$E881))-SUM($G881:W881))*(OFFSET('PTRM input'!$G$477,0,$E881-1)/A8taxstdlife))))</f>
        <v>0</v>
      </c>
      <c r="Y881" s="251">
        <f ca="1">IF(A8taxstdlife="n/a","n/a",IF(A8taxstdlife="",0,IF(Y$3&gt;(A8stdlife+$E881),((INDEX('PTRM input'!$G$385:$P$434,A8offset,$E881)-INDEX('PTRM input'!$G$277:$P$326,A8offset,$E881))*OFFSET($F$7,0,$E881))-SUM($G881:X881),(((INDEX('PTRM input'!$G$385:$P$434,A8offset,$E881)-INDEX('PTRM input'!$G$277:$P$326,A8offset,$E881))*OFFSET($F$7,0,$E881))-SUM($G881:X881))*(OFFSET('PTRM input'!$G$477,0,$E881-1)/A8taxstdlife))))</f>
        <v>0</v>
      </c>
      <c r="Z881" s="251">
        <f ca="1">IF(A8taxstdlife="n/a","n/a",IF(A8taxstdlife="",0,IF(Z$3&gt;(A8stdlife+$E881),((INDEX('PTRM input'!$G$385:$P$434,A8offset,$E881)-INDEX('PTRM input'!$G$277:$P$326,A8offset,$E881))*OFFSET($F$7,0,$E881))-SUM($G881:Y881),(((INDEX('PTRM input'!$G$385:$P$434,A8offset,$E881)-INDEX('PTRM input'!$G$277:$P$326,A8offset,$E881))*OFFSET($F$7,0,$E881))-SUM($G881:Y881))*(OFFSET('PTRM input'!$G$477,0,$E881-1)/A8taxstdlife))))</f>
        <v>0</v>
      </c>
      <c r="AA881" s="251">
        <f ca="1">IF(A8taxstdlife="n/a","n/a",IF(A8taxstdlife="",0,IF(AA$3&gt;(A8stdlife+$E881),((INDEX('PTRM input'!$G$385:$P$434,A8offset,$E881)-INDEX('PTRM input'!$G$277:$P$326,A8offset,$E881))*OFFSET($F$7,0,$E881))-SUM($G881:Z881),(((INDEX('PTRM input'!$G$385:$P$434,A8offset,$E881)-INDEX('PTRM input'!$G$277:$P$326,A8offset,$E881))*OFFSET($F$7,0,$E881))-SUM($G881:Z881))*(OFFSET('PTRM input'!$G$477,0,$E881-1)/A8taxstdlife))))</f>
        <v>0</v>
      </c>
      <c r="AB881" s="251">
        <f ca="1">IF(A8taxstdlife="n/a","n/a",IF(A8taxstdlife="",0,IF(AB$3&gt;(A8stdlife+$E881),((INDEX('PTRM input'!$G$385:$P$434,A8offset,$E881)-INDEX('PTRM input'!$G$277:$P$326,A8offset,$E881))*OFFSET($F$7,0,$E881))-SUM($G881:AA881),(((INDEX('PTRM input'!$G$385:$P$434,A8offset,$E881)-INDEX('PTRM input'!$G$277:$P$326,A8offset,$E881))*OFFSET($F$7,0,$E881))-SUM($G881:AA881))*(OFFSET('PTRM input'!$G$477,0,$E881-1)/A8taxstdlife))))</f>
        <v>0</v>
      </c>
      <c r="AC881" s="251">
        <f ca="1">IF(A8taxstdlife="n/a","n/a",IF(A8taxstdlife="",0,IF(AC$3&gt;(A8stdlife+$E881),((INDEX('PTRM input'!$G$385:$P$434,A8offset,$E881)-INDEX('PTRM input'!$G$277:$P$326,A8offset,$E881))*OFFSET($F$7,0,$E881))-SUM($G881:AB881),(((INDEX('PTRM input'!$G$385:$P$434,A8offset,$E881)-INDEX('PTRM input'!$G$277:$P$326,A8offset,$E881))*OFFSET($F$7,0,$E881))-SUM($G881:AB881))*(OFFSET('PTRM input'!$G$477,0,$E881-1)/A8taxstdlife))))</f>
        <v>0</v>
      </c>
      <c r="AD881" s="251">
        <f ca="1">IF(A8taxstdlife="n/a","n/a",IF(A8taxstdlife="",0,IF(AD$3&gt;(A8stdlife+$E881),((INDEX('PTRM input'!$G$385:$P$434,A8offset,$E881)-INDEX('PTRM input'!$G$277:$P$326,A8offset,$E881))*OFFSET($F$7,0,$E881))-SUM($G881:AC881),(((INDEX('PTRM input'!$G$385:$P$434,A8offset,$E881)-INDEX('PTRM input'!$G$277:$P$326,A8offset,$E881))*OFFSET($F$7,0,$E881))-SUM($G881:AC881))*(OFFSET('PTRM input'!$G$477,0,$E881-1)/A8taxstdlife))))</f>
        <v>0</v>
      </c>
      <c r="AE881" s="251">
        <f ca="1">IF(A8taxstdlife="n/a","n/a",IF(A8taxstdlife="",0,IF(AE$3&gt;(A8stdlife+$E881),((INDEX('PTRM input'!$G$385:$P$434,A8offset,$E881)-INDEX('PTRM input'!$G$277:$P$326,A8offset,$E881))*OFFSET($F$7,0,$E881))-SUM($G881:AD881),(((INDEX('PTRM input'!$G$385:$P$434,A8offset,$E881)-INDEX('PTRM input'!$G$277:$P$326,A8offset,$E881))*OFFSET($F$7,0,$E881))-SUM($G881:AD881))*(OFFSET('PTRM input'!$G$477,0,$E881-1)/A8taxstdlife))))</f>
        <v>0</v>
      </c>
      <c r="AF881" s="251">
        <f ca="1">IF(A8taxstdlife="n/a","n/a",IF(A8taxstdlife="",0,IF(AF$3&gt;(A8stdlife+$E881),((INDEX('PTRM input'!$G$385:$P$434,A8offset,$E881)-INDEX('PTRM input'!$G$277:$P$326,A8offset,$E881))*OFFSET($F$7,0,$E881))-SUM($G881:AE881),(((INDEX('PTRM input'!$G$385:$P$434,A8offset,$E881)-INDEX('PTRM input'!$G$277:$P$326,A8offset,$E881))*OFFSET($F$7,0,$E881))-SUM($G881:AE881))*(OFFSET('PTRM input'!$G$477,0,$E881-1)/A8taxstdlife))))</f>
        <v>0</v>
      </c>
      <c r="AG881" s="251">
        <f ca="1">IF(A8taxstdlife="n/a","n/a",IF(A8taxstdlife="",0,IF(AG$3&gt;(A8stdlife+$E881),((INDEX('PTRM input'!$G$385:$P$434,A8offset,$E881)-INDEX('PTRM input'!$G$277:$P$326,A8offset,$E881))*OFFSET($F$7,0,$E881))-SUM($G881:AF881),(((INDEX('PTRM input'!$G$385:$P$434,A8offset,$E881)-INDEX('PTRM input'!$G$277:$P$326,A8offset,$E881))*OFFSET($F$7,0,$E881))-SUM($G881:AF881))*(OFFSET('PTRM input'!$G$477,0,$E881-1)/A8taxstdlife))))</f>
        <v>0</v>
      </c>
      <c r="AH881" s="251">
        <f ca="1">IF(A8taxstdlife="n/a","n/a",IF(A8taxstdlife="",0,IF(AH$3&gt;(A8stdlife+$E881),((INDEX('PTRM input'!$G$385:$P$434,A8offset,$E881)-INDEX('PTRM input'!$G$277:$P$326,A8offset,$E881))*OFFSET($F$7,0,$E881))-SUM($G881:AG881),(((INDEX('PTRM input'!$G$385:$P$434,A8offset,$E881)-INDEX('PTRM input'!$G$277:$P$326,A8offset,$E881))*OFFSET($F$7,0,$E881))-SUM($G881:AG881))*(OFFSET('PTRM input'!$G$477,0,$E881-1)/A8taxstdlife))))</f>
        <v>0</v>
      </c>
      <c r="AI881" s="251">
        <f ca="1">IF(A8taxstdlife="n/a","n/a",IF(A8taxstdlife="",0,IF(AI$3&gt;(A8stdlife+$E881),((INDEX('PTRM input'!$G$385:$P$434,A8offset,$E881)-INDEX('PTRM input'!$G$277:$P$326,A8offset,$E881))*OFFSET($F$7,0,$E881))-SUM($G881:AH881),(((INDEX('PTRM input'!$G$385:$P$434,A8offset,$E881)-INDEX('PTRM input'!$G$277:$P$326,A8offset,$E881))*OFFSET($F$7,0,$E881))-SUM($G881:AH881))*(OFFSET('PTRM input'!$G$477,0,$E881-1)/A8taxstdlife))))</f>
        <v>0</v>
      </c>
      <c r="AJ881" s="251">
        <f ca="1">IF(A8taxstdlife="n/a","n/a",IF(A8taxstdlife="",0,IF(AJ$3&gt;(A8stdlife+$E881),((INDEX('PTRM input'!$G$385:$P$434,A8offset,$E881)-INDEX('PTRM input'!$G$277:$P$326,A8offset,$E881))*OFFSET($F$7,0,$E881))-SUM($G881:AI881),(((INDEX('PTRM input'!$G$385:$P$434,A8offset,$E881)-INDEX('PTRM input'!$G$277:$P$326,A8offset,$E881))*OFFSET($F$7,0,$E881))-SUM($G881:AI881))*(OFFSET('PTRM input'!$G$477,0,$E881-1)/A8taxstdlife))))</f>
        <v>0</v>
      </c>
      <c r="AK881" s="251">
        <f ca="1">IF(A8taxstdlife="n/a","n/a",IF(A8taxstdlife="",0,IF(AK$3&gt;(A8stdlife+$E881),((INDEX('PTRM input'!$G$385:$P$434,A8offset,$E881)-INDEX('PTRM input'!$G$277:$P$326,A8offset,$E881))*OFFSET($F$7,0,$E881))-SUM($G881:AJ881),(((INDEX('PTRM input'!$G$385:$P$434,A8offset,$E881)-INDEX('PTRM input'!$G$277:$P$326,A8offset,$E881))*OFFSET($F$7,0,$E881))-SUM($G881:AJ881))*(OFFSET('PTRM input'!$G$477,0,$E881-1)/A8taxstdlife))))</f>
        <v>0</v>
      </c>
      <c r="AL881" s="251">
        <f ca="1">IF(A8taxstdlife="n/a","n/a",IF(A8taxstdlife="",0,IF(AL$3&gt;(A8stdlife+$E881),((INDEX('PTRM input'!$G$385:$P$434,A8offset,$E881)-INDEX('PTRM input'!$G$277:$P$326,A8offset,$E881))*OFFSET($F$7,0,$E881))-SUM($G881:AK881),(((INDEX('PTRM input'!$G$385:$P$434,A8offset,$E881)-INDEX('PTRM input'!$G$277:$P$326,A8offset,$E881))*OFFSET($F$7,0,$E881))-SUM($G881:AK881))*(OFFSET('PTRM input'!$G$477,0,$E881-1)/A8taxstdlife))))</f>
        <v>0</v>
      </c>
      <c r="AM881" s="251">
        <f ca="1">IF(A8taxstdlife="n/a","n/a",IF(A8taxstdlife="",0,IF(AM$3&gt;(A8stdlife+$E881),((INDEX('PTRM input'!$G$385:$P$434,A8offset,$E881)-INDEX('PTRM input'!$G$277:$P$326,A8offset,$E881))*OFFSET($F$7,0,$E881))-SUM($G881:AL881),(((INDEX('PTRM input'!$G$385:$P$434,A8offset,$E881)-INDEX('PTRM input'!$G$277:$P$326,A8offset,$E881))*OFFSET($F$7,0,$E881))-SUM($G881:AL881))*(OFFSET('PTRM input'!$G$477,0,$E881-1)/A8taxstdlife))))</f>
        <v>0</v>
      </c>
      <c r="AN881" s="251">
        <f ca="1">IF(A8taxstdlife="n/a","n/a",IF(A8taxstdlife="",0,IF(AN$3&gt;(A8stdlife+$E881),((INDEX('PTRM input'!$G$385:$P$434,A8offset,$E881)-INDEX('PTRM input'!$G$277:$P$326,A8offset,$E881))*OFFSET($F$7,0,$E881))-SUM($G881:AM881),(((INDEX('PTRM input'!$G$385:$P$434,A8offset,$E881)-INDEX('PTRM input'!$G$277:$P$326,A8offset,$E881))*OFFSET($F$7,0,$E881))-SUM($G881:AM881))*(OFFSET('PTRM input'!$G$477,0,$E881-1)/A8taxstdlife))))</f>
        <v>0</v>
      </c>
      <c r="AO881" s="251">
        <f ca="1">IF(A8taxstdlife="n/a","n/a",IF(A8taxstdlife="",0,IF(AO$3&gt;(A8stdlife+$E881),((INDEX('PTRM input'!$G$385:$P$434,A8offset,$E881)-INDEX('PTRM input'!$G$277:$P$326,A8offset,$E881))*OFFSET($F$7,0,$E881))-SUM($G881:AN881),(((INDEX('PTRM input'!$G$385:$P$434,A8offset,$E881)-INDEX('PTRM input'!$G$277:$P$326,A8offset,$E881))*OFFSET($F$7,0,$E881))-SUM($G881:AN881))*(OFFSET('PTRM input'!$G$477,0,$E881-1)/A8taxstdlife))))</f>
        <v>0</v>
      </c>
      <c r="AP881" s="251">
        <f ca="1">IF(A8taxstdlife="n/a","n/a",IF(A8taxstdlife="",0,IF(AP$3&gt;(A8stdlife+$E881),((INDEX('PTRM input'!$G$385:$P$434,A8offset,$E881)-INDEX('PTRM input'!$G$277:$P$326,A8offset,$E881))*OFFSET($F$7,0,$E881))-SUM($G881:AO881),(((INDEX('PTRM input'!$G$385:$P$434,A8offset,$E881)-INDEX('PTRM input'!$G$277:$P$326,A8offset,$E881))*OFFSET($F$7,0,$E881))-SUM($G881:AO881))*(OFFSET('PTRM input'!$G$477,0,$E881-1)/A8taxstdlife))))</f>
        <v>0</v>
      </c>
      <c r="AQ881" s="251">
        <f ca="1">IF(A8taxstdlife="n/a","n/a",IF(A8taxstdlife="",0,IF(AQ$3&gt;(A8stdlife+$E881),((INDEX('PTRM input'!$G$385:$P$434,A8offset,$E881)-INDEX('PTRM input'!$G$277:$P$326,A8offset,$E881))*OFFSET($F$7,0,$E881))-SUM($G881:AP881),(((INDEX('PTRM input'!$G$385:$P$434,A8offset,$E881)-INDEX('PTRM input'!$G$277:$P$326,A8offset,$E881))*OFFSET($F$7,0,$E881))-SUM($G881:AP881))*(OFFSET('PTRM input'!$G$477,0,$E881-1)/A8taxstdlife))))</f>
        <v>0</v>
      </c>
      <c r="AR881" s="251">
        <f ca="1">IF(A8taxstdlife="n/a","n/a",IF(A8taxstdlife="",0,IF(AR$3&gt;(A8stdlife+$E881),((INDEX('PTRM input'!$G$385:$P$434,A8offset,$E881)-INDEX('PTRM input'!$G$277:$P$326,A8offset,$E881))*OFFSET($F$7,0,$E881))-SUM($G881:AQ881),(((INDEX('PTRM input'!$G$385:$P$434,A8offset,$E881)-INDEX('PTRM input'!$G$277:$P$326,A8offset,$E881))*OFFSET($F$7,0,$E881))-SUM($G881:AQ881))*(OFFSET('PTRM input'!$G$477,0,$E881-1)/A8taxstdlife))))</f>
        <v>0</v>
      </c>
      <c r="AS881" s="251">
        <f ca="1">IF(A8taxstdlife="n/a","n/a",IF(A8taxstdlife="",0,IF(AS$3&gt;(A8stdlife+$E881),((INDEX('PTRM input'!$G$385:$P$434,A8offset,$E881)-INDEX('PTRM input'!$G$277:$P$326,A8offset,$E881))*OFFSET($F$7,0,$E881))-SUM($G881:AR881),(((INDEX('PTRM input'!$G$385:$P$434,A8offset,$E881)-INDEX('PTRM input'!$G$277:$P$326,A8offset,$E881))*OFFSET($F$7,0,$E881))-SUM($G881:AR881))*(OFFSET('PTRM input'!$G$477,0,$E881-1)/A8taxstdlife))))</f>
        <v>0</v>
      </c>
      <c r="AT881" s="251">
        <f ca="1">IF(A8taxstdlife="n/a","n/a",IF(A8taxstdlife="",0,IF(AT$3&gt;(A8stdlife+$E881),((INDEX('PTRM input'!$G$385:$P$434,A8offset,$E881)-INDEX('PTRM input'!$G$277:$P$326,A8offset,$E881))*OFFSET($F$7,0,$E881))-SUM($G881:AS881),(((INDEX('PTRM input'!$G$385:$P$434,A8offset,$E881)-INDEX('PTRM input'!$G$277:$P$326,A8offset,$E881))*OFFSET($F$7,0,$E881))-SUM($G881:AS881))*(OFFSET('PTRM input'!$G$477,0,$E881-1)/A8taxstdlife))))</f>
        <v>0</v>
      </c>
      <c r="AU881" s="251">
        <f ca="1">IF(A8taxstdlife="n/a","n/a",IF(A8taxstdlife="",0,IF(AU$3&gt;(A8stdlife+$E881),((INDEX('PTRM input'!$G$385:$P$434,A8offset,$E881)-INDEX('PTRM input'!$G$277:$P$326,A8offset,$E881))*OFFSET($F$7,0,$E881))-SUM($G881:AT881),(((INDEX('PTRM input'!$G$385:$P$434,A8offset,$E881)-INDEX('PTRM input'!$G$277:$P$326,A8offset,$E881))*OFFSET($F$7,0,$E881))-SUM($G881:AT881))*(OFFSET('PTRM input'!$G$477,0,$E881-1)/A8taxstdlife))))</f>
        <v>0</v>
      </c>
      <c r="AV881" s="251">
        <f ca="1">IF(A8taxstdlife="n/a","n/a",IF(A8taxstdlife="",0,IF(AV$3&gt;(A8stdlife+$E881),((INDEX('PTRM input'!$G$385:$P$434,A8offset,$E881)-INDEX('PTRM input'!$G$277:$P$326,A8offset,$E881))*OFFSET($F$7,0,$E881))-SUM($G881:AU881),(((INDEX('PTRM input'!$G$385:$P$434,A8offset,$E881)-INDEX('PTRM input'!$G$277:$P$326,A8offset,$E881))*OFFSET($F$7,0,$E881))-SUM($G881:AU881))*(OFFSET('PTRM input'!$G$477,0,$E881-1)/A8taxstdlife))))</f>
        <v>0</v>
      </c>
      <c r="AW881" s="251">
        <f ca="1">IF(A8taxstdlife="n/a","n/a",IF(A8taxstdlife="",0,IF(AW$3&gt;(A8stdlife+$E881),((INDEX('PTRM input'!$G$385:$P$434,A8offset,$E881)-INDEX('PTRM input'!$G$277:$P$326,A8offset,$E881))*OFFSET($F$7,0,$E881))-SUM($G881:AV881),(((INDEX('PTRM input'!$G$385:$P$434,A8offset,$E881)-INDEX('PTRM input'!$G$277:$P$326,A8offset,$E881))*OFFSET($F$7,0,$E881))-SUM($G881:AV881))*(OFFSET('PTRM input'!$G$477,0,$E881-1)/A8taxstdlife))))</f>
        <v>0</v>
      </c>
      <c r="AX881" s="251">
        <f ca="1">IF(A8taxstdlife="n/a","n/a",IF(A8taxstdlife="",0,IF(AX$3&gt;(A8stdlife+$E881),((INDEX('PTRM input'!$G$385:$P$434,A8offset,$E881)-INDEX('PTRM input'!$G$277:$P$326,A8offset,$E881))*OFFSET($F$7,0,$E881))-SUM($G881:AW881),(((INDEX('PTRM input'!$G$385:$P$434,A8offset,$E881)-INDEX('PTRM input'!$G$277:$P$326,A8offset,$E881))*OFFSET($F$7,0,$E881))-SUM($G881:AW881))*(OFFSET('PTRM input'!$G$477,0,$E881-1)/A8taxstdlife))))</f>
        <v>0</v>
      </c>
      <c r="AY881" s="251">
        <f ca="1">IF(A8taxstdlife="n/a","n/a",IF(A8taxstdlife="",0,IF(AY$3&gt;(A8stdlife+$E881),((INDEX('PTRM input'!$G$385:$P$434,A8offset,$E881)-INDEX('PTRM input'!$G$277:$P$326,A8offset,$E881))*OFFSET($F$7,0,$E881))-SUM($G881:AX881),(((INDEX('PTRM input'!$G$385:$P$434,A8offset,$E881)-INDEX('PTRM input'!$G$277:$P$326,A8offset,$E881))*OFFSET($F$7,0,$E881))-SUM($G881:AX881))*(OFFSET('PTRM input'!$G$477,0,$E881-1)/A8taxstdlife))))</f>
        <v>0</v>
      </c>
      <c r="AZ881" s="251">
        <f ca="1">IF(A8taxstdlife="n/a","n/a",IF(A8taxstdlife="",0,IF(AZ$3&gt;(A8stdlife+$E881),((INDEX('PTRM input'!$G$385:$P$434,A8offset,$E881)-INDEX('PTRM input'!$G$277:$P$326,A8offset,$E881))*OFFSET($F$7,0,$E881))-SUM($G881:AY881),(((INDEX('PTRM input'!$G$385:$P$434,A8offset,$E881)-INDEX('PTRM input'!$G$277:$P$326,A8offset,$E881))*OFFSET($F$7,0,$E881))-SUM($G881:AY881))*(OFFSET('PTRM input'!$G$477,0,$E881-1)/A8taxstdlife))))</f>
        <v>0</v>
      </c>
      <c r="BA881" s="251">
        <f ca="1">IF(A8taxstdlife="n/a","n/a",IF(A8taxstdlife="",0,IF(BA$3&gt;(A8stdlife+$E881),((INDEX('PTRM input'!$G$385:$P$434,A8offset,$E881)-INDEX('PTRM input'!$G$277:$P$326,A8offset,$E881))*OFFSET($F$7,0,$E881))-SUM($G881:AZ881),(((INDEX('PTRM input'!$G$385:$P$434,A8offset,$E881)-INDEX('PTRM input'!$G$277:$P$326,A8offset,$E881))*OFFSET($F$7,0,$E881))-SUM($G881:AZ881))*(OFFSET('PTRM input'!$G$477,0,$E881-1)/A8taxstdlife))))</f>
        <v>0</v>
      </c>
      <c r="BB881" s="251">
        <f ca="1">IF(A8taxstdlife="n/a","n/a",IF(A8taxstdlife="",0,IF(BB$3&gt;(A8stdlife+$E881),((INDEX('PTRM input'!$G$385:$P$434,A8offset,$E881)-INDEX('PTRM input'!$G$277:$P$326,A8offset,$E881))*OFFSET($F$7,0,$E881))-SUM($G881:BA881),(((INDEX('PTRM input'!$G$385:$P$434,A8offset,$E881)-INDEX('PTRM input'!$G$277:$P$326,A8offset,$E881))*OFFSET($F$7,0,$E881))-SUM($G881:BA881))*(OFFSET('PTRM input'!$G$477,0,$E881-1)/A8taxstdlife))))</f>
        <v>0</v>
      </c>
      <c r="BC881" s="251">
        <f ca="1">IF(A8taxstdlife="n/a","n/a",IF(A8taxstdlife="",0,IF(BC$3&gt;(A8stdlife+$E881),((INDEX('PTRM input'!$G$385:$P$434,A8offset,$E881)-INDEX('PTRM input'!$G$277:$P$326,A8offset,$E881))*OFFSET($F$7,0,$E881))-SUM($G881:BB881),(((INDEX('PTRM input'!$G$385:$P$434,A8offset,$E881)-INDEX('PTRM input'!$G$277:$P$326,A8offset,$E881))*OFFSET($F$7,0,$E881))-SUM($G881:BB881))*(OFFSET('PTRM input'!$G$477,0,$E881-1)/A8taxstdlife))))</f>
        <v>0</v>
      </c>
      <c r="BD881" s="251">
        <f ca="1">IF(A8taxstdlife="n/a","n/a",IF(A8taxstdlife="",0,IF(BD$3&gt;(A8stdlife+$E881),((INDEX('PTRM input'!$G$385:$P$434,A8offset,$E881)-INDEX('PTRM input'!$G$277:$P$326,A8offset,$E881))*OFFSET($F$7,0,$E881))-SUM($G881:BC881),(((INDEX('PTRM input'!$G$385:$P$434,A8offset,$E881)-INDEX('PTRM input'!$G$277:$P$326,A8offset,$E881))*OFFSET($F$7,0,$E881))-SUM($G881:BC881))*(OFFSET('PTRM input'!$G$477,0,$E881-1)/A8taxstdlife))))</f>
        <v>0</v>
      </c>
      <c r="BE881" s="251">
        <f ca="1">IF(A8taxstdlife="n/a","n/a",IF(A8taxstdlife="",0,IF(BE$3&gt;(A8stdlife+$E881),((INDEX('PTRM input'!$G$385:$P$434,A8offset,$E881)-INDEX('PTRM input'!$G$277:$P$326,A8offset,$E881))*OFFSET($F$7,0,$E881))-SUM($G881:BD881),(((INDEX('PTRM input'!$G$385:$P$434,A8offset,$E881)-INDEX('PTRM input'!$G$277:$P$326,A8offset,$E881))*OFFSET($F$7,0,$E881))-SUM($G881:BD881))*(OFFSET('PTRM input'!$G$477,0,$E881-1)/A8taxstdlife))))</f>
        <v>0</v>
      </c>
      <c r="BF881" s="251">
        <f ca="1">IF(A8taxstdlife="n/a","n/a",IF(A8taxstdlife="",0,IF(BF$3&gt;(A8stdlife+$E881),((INDEX('PTRM input'!$G$385:$P$434,A8offset,$E881)-INDEX('PTRM input'!$G$277:$P$326,A8offset,$E881))*OFFSET($F$7,0,$E881))-SUM($G881:BE881),(((INDEX('PTRM input'!$G$385:$P$434,A8offset,$E881)-INDEX('PTRM input'!$G$277:$P$326,A8offset,$E881))*OFFSET($F$7,0,$E881))-SUM($G881:BE881))*(OFFSET('PTRM input'!$G$477,0,$E881-1)/A8taxstdlife))))</f>
        <v>0</v>
      </c>
      <c r="BG881" s="251">
        <f ca="1">IF(A8taxstdlife="n/a","n/a",IF(A8taxstdlife="",0,IF(BG$3&gt;(A8stdlife+$E881),((INDEX('PTRM input'!$G$385:$P$434,A8offset,$E881)-INDEX('PTRM input'!$G$277:$P$326,A8offset,$E881))*OFFSET($F$7,0,$E881))-SUM($G881:BF881),(((INDEX('PTRM input'!$G$385:$P$434,A8offset,$E881)-INDEX('PTRM input'!$G$277:$P$326,A8offset,$E881))*OFFSET($F$7,0,$E881))-SUM($G881:BF881))*(OFFSET('PTRM input'!$G$477,0,$E881-1)/A8taxstdlife))))</f>
        <v>0</v>
      </c>
      <c r="BH881" s="251">
        <f ca="1">IF(A8taxstdlife="n/a","n/a",IF(A8taxstdlife="",0,IF(BH$3&gt;(A8stdlife+$E881),((INDEX('PTRM input'!$G$385:$P$434,A8offset,$E881)-INDEX('PTRM input'!$G$277:$P$326,A8offset,$E881))*OFFSET($F$7,0,$E881))-SUM($G881:BG881),(((INDEX('PTRM input'!$G$385:$P$434,A8offset,$E881)-INDEX('PTRM input'!$G$277:$P$326,A8offset,$E881))*OFFSET($F$7,0,$E881))-SUM($G881:BG881))*(OFFSET('PTRM input'!$G$477,0,$E881-1)/A8taxstdlife))))</f>
        <v>0</v>
      </c>
      <c r="BI881" s="251">
        <f ca="1">IF(A8taxstdlife="n/a","n/a",IF(A8taxstdlife="",0,IF(BI$3&gt;(A8stdlife+$E881),((INDEX('PTRM input'!$G$385:$P$434,A8offset,$E881)-INDEX('PTRM input'!$G$277:$P$326,A8offset,$E881))*OFFSET($F$7,0,$E881))-SUM($G881:BH881),(((INDEX('PTRM input'!$G$385:$P$434,A8offset,$E881)-INDEX('PTRM input'!$G$277:$P$326,A8offset,$E881))*OFFSET($F$7,0,$E881))-SUM($G881:BH881))*(OFFSET('PTRM input'!$G$477,0,$E881-1)/A8taxstdlife))))</f>
        <v>0</v>
      </c>
      <c r="BJ881" s="116"/>
      <c r="BK881" s="116"/>
      <c r="BL881" s="116"/>
      <c r="BM881" s="116"/>
    </row>
    <row r="882" spans="1:65" ht="12.75" hidden="1" customHeight="1" outlineLevel="2">
      <c r="A882" s="366"/>
      <c r="B882" s="19"/>
      <c r="C882" s="18"/>
      <c r="D882" s="760"/>
      <c r="E882" s="87">
        <v>10</v>
      </c>
      <c r="F882" s="356"/>
      <c r="G882" s="434"/>
      <c r="H882" s="435"/>
      <c r="I882" s="435"/>
      <c r="J882" s="435"/>
      <c r="K882" s="435"/>
      <c r="L882" s="435"/>
      <c r="M882" s="435"/>
      <c r="N882" s="435"/>
      <c r="O882" s="435"/>
      <c r="P882" s="619"/>
      <c r="Q882" s="251">
        <f ca="1">IF(A8taxstdlife="n/a","n/a",IF(A8taxstdlife="",0,IF(Q$3&gt;(A8stdlife+$E882),((INDEX('PTRM input'!$G$385:$P$434,A8offset,$E882)-INDEX('PTRM input'!$G$277:$P$326,A8offset,$E882))*OFFSET($F$7,0,$E882))-SUM($G882:P882),(((INDEX('PTRM input'!$G$385:$P$434,A8offset,$E882)-INDEX('PTRM input'!$G$277:$P$326,A8offset,$E882))*OFFSET($F$7,0,$E882))-SUM($G882:P882))*(OFFSET('PTRM input'!$G$477,0,$E882-1)/A8taxstdlife))))</f>
        <v>0</v>
      </c>
      <c r="R882" s="251">
        <f ca="1">IF(A8taxstdlife="n/a","n/a",IF(A8taxstdlife="",0,IF(R$3&gt;(A8stdlife+$E882),((INDEX('PTRM input'!$G$385:$P$434,A8offset,$E882)-INDEX('PTRM input'!$G$277:$P$326,A8offset,$E882))*OFFSET($F$7,0,$E882))-SUM($G882:Q882),(((INDEX('PTRM input'!$G$385:$P$434,A8offset,$E882)-INDEX('PTRM input'!$G$277:$P$326,A8offset,$E882))*OFFSET($F$7,0,$E882))-SUM($G882:Q882))*(OFFSET('PTRM input'!$G$477,0,$E882-1)/A8taxstdlife))))</f>
        <v>0</v>
      </c>
      <c r="S882" s="251">
        <f ca="1">IF(A8taxstdlife="n/a","n/a",IF(A8taxstdlife="",0,IF(S$3&gt;(A8stdlife+$E882),((INDEX('PTRM input'!$G$385:$P$434,A8offset,$E882)-INDEX('PTRM input'!$G$277:$P$326,A8offset,$E882))*OFFSET($F$7,0,$E882))-SUM($G882:R882),(((INDEX('PTRM input'!$G$385:$P$434,A8offset,$E882)-INDEX('PTRM input'!$G$277:$P$326,A8offset,$E882))*OFFSET($F$7,0,$E882))-SUM($G882:R882))*(OFFSET('PTRM input'!$G$477,0,$E882-1)/A8taxstdlife))))</f>
        <v>0</v>
      </c>
      <c r="T882" s="251">
        <f ca="1">IF(A8taxstdlife="n/a","n/a",IF(A8taxstdlife="",0,IF(T$3&gt;(A8stdlife+$E882),((INDEX('PTRM input'!$G$385:$P$434,A8offset,$E882)-INDEX('PTRM input'!$G$277:$P$326,A8offset,$E882))*OFFSET($F$7,0,$E882))-SUM($G882:S882),(((INDEX('PTRM input'!$G$385:$P$434,A8offset,$E882)-INDEX('PTRM input'!$G$277:$P$326,A8offset,$E882))*OFFSET($F$7,0,$E882))-SUM($G882:S882))*(OFFSET('PTRM input'!$G$477,0,$E882-1)/A8taxstdlife))))</f>
        <v>0</v>
      </c>
      <c r="U882" s="251">
        <f ca="1">IF(A8taxstdlife="n/a","n/a",IF(A8taxstdlife="",0,IF(U$3&gt;(A8stdlife+$E882),((INDEX('PTRM input'!$G$385:$P$434,A8offset,$E882)-INDEX('PTRM input'!$G$277:$P$326,A8offset,$E882))*OFFSET($F$7,0,$E882))-SUM($G882:T882),(((INDEX('PTRM input'!$G$385:$P$434,A8offset,$E882)-INDEX('PTRM input'!$G$277:$P$326,A8offset,$E882))*OFFSET($F$7,0,$E882))-SUM($G882:T882))*(OFFSET('PTRM input'!$G$477,0,$E882-1)/A8taxstdlife))))</f>
        <v>0</v>
      </c>
      <c r="V882" s="251">
        <f ca="1">IF(A8taxstdlife="n/a","n/a",IF(A8taxstdlife="",0,IF(V$3&gt;(A8stdlife+$E882),((INDEX('PTRM input'!$G$385:$P$434,A8offset,$E882)-INDEX('PTRM input'!$G$277:$P$326,A8offset,$E882))*OFFSET($F$7,0,$E882))-SUM($G882:U882),(((INDEX('PTRM input'!$G$385:$P$434,A8offset,$E882)-INDEX('PTRM input'!$G$277:$P$326,A8offset,$E882))*OFFSET($F$7,0,$E882))-SUM($G882:U882))*(OFFSET('PTRM input'!$G$477,0,$E882-1)/A8taxstdlife))))</f>
        <v>0</v>
      </c>
      <c r="W882" s="251">
        <f ca="1">IF(A8taxstdlife="n/a","n/a",IF(A8taxstdlife="",0,IF(W$3&gt;(A8stdlife+$E882),((INDEX('PTRM input'!$G$385:$P$434,A8offset,$E882)-INDEX('PTRM input'!$G$277:$P$326,A8offset,$E882))*OFFSET($F$7,0,$E882))-SUM($G882:V882),(((INDEX('PTRM input'!$G$385:$P$434,A8offset,$E882)-INDEX('PTRM input'!$G$277:$P$326,A8offset,$E882))*OFFSET($F$7,0,$E882))-SUM($G882:V882))*(OFFSET('PTRM input'!$G$477,0,$E882-1)/A8taxstdlife))))</f>
        <v>0</v>
      </c>
      <c r="X882" s="251">
        <f ca="1">IF(A8taxstdlife="n/a","n/a",IF(A8taxstdlife="",0,IF(X$3&gt;(A8stdlife+$E882),((INDEX('PTRM input'!$G$385:$P$434,A8offset,$E882)-INDEX('PTRM input'!$G$277:$P$326,A8offset,$E882))*OFFSET($F$7,0,$E882))-SUM($G882:W882),(((INDEX('PTRM input'!$G$385:$P$434,A8offset,$E882)-INDEX('PTRM input'!$G$277:$P$326,A8offset,$E882))*OFFSET($F$7,0,$E882))-SUM($G882:W882))*(OFFSET('PTRM input'!$G$477,0,$E882-1)/A8taxstdlife))))</f>
        <v>0</v>
      </c>
      <c r="Y882" s="251">
        <f ca="1">IF(A8taxstdlife="n/a","n/a",IF(A8taxstdlife="",0,IF(Y$3&gt;(A8stdlife+$E882),((INDEX('PTRM input'!$G$385:$P$434,A8offset,$E882)-INDEX('PTRM input'!$G$277:$P$326,A8offset,$E882))*OFFSET($F$7,0,$E882))-SUM($G882:X882),(((INDEX('PTRM input'!$G$385:$P$434,A8offset,$E882)-INDEX('PTRM input'!$G$277:$P$326,A8offset,$E882))*OFFSET($F$7,0,$E882))-SUM($G882:X882))*(OFFSET('PTRM input'!$G$477,0,$E882-1)/A8taxstdlife))))</f>
        <v>0</v>
      </c>
      <c r="Z882" s="251">
        <f ca="1">IF(A8taxstdlife="n/a","n/a",IF(A8taxstdlife="",0,IF(Z$3&gt;(A8stdlife+$E882),((INDEX('PTRM input'!$G$385:$P$434,A8offset,$E882)-INDEX('PTRM input'!$G$277:$P$326,A8offset,$E882))*OFFSET($F$7,0,$E882))-SUM($G882:Y882),(((INDEX('PTRM input'!$G$385:$P$434,A8offset,$E882)-INDEX('PTRM input'!$G$277:$P$326,A8offset,$E882))*OFFSET($F$7,0,$E882))-SUM($G882:Y882))*(OFFSET('PTRM input'!$G$477,0,$E882-1)/A8taxstdlife))))</f>
        <v>0</v>
      </c>
      <c r="AA882" s="251">
        <f ca="1">IF(A8taxstdlife="n/a","n/a",IF(A8taxstdlife="",0,IF(AA$3&gt;(A8stdlife+$E882),((INDEX('PTRM input'!$G$385:$P$434,A8offset,$E882)-INDEX('PTRM input'!$G$277:$P$326,A8offset,$E882))*OFFSET($F$7,0,$E882))-SUM($G882:Z882),(((INDEX('PTRM input'!$G$385:$P$434,A8offset,$E882)-INDEX('PTRM input'!$G$277:$P$326,A8offset,$E882))*OFFSET($F$7,0,$E882))-SUM($G882:Z882))*(OFFSET('PTRM input'!$G$477,0,$E882-1)/A8taxstdlife))))</f>
        <v>0</v>
      </c>
      <c r="AB882" s="251">
        <f ca="1">IF(A8taxstdlife="n/a","n/a",IF(A8taxstdlife="",0,IF(AB$3&gt;(A8stdlife+$E882),((INDEX('PTRM input'!$G$385:$P$434,A8offset,$E882)-INDEX('PTRM input'!$G$277:$P$326,A8offset,$E882))*OFFSET($F$7,0,$E882))-SUM($G882:AA882),(((INDEX('PTRM input'!$G$385:$P$434,A8offset,$E882)-INDEX('PTRM input'!$G$277:$P$326,A8offset,$E882))*OFFSET($F$7,0,$E882))-SUM($G882:AA882))*(OFFSET('PTRM input'!$G$477,0,$E882-1)/A8taxstdlife))))</f>
        <v>0</v>
      </c>
      <c r="AC882" s="251">
        <f ca="1">IF(A8taxstdlife="n/a","n/a",IF(A8taxstdlife="",0,IF(AC$3&gt;(A8stdlife+$E882),((INDEX('PTRM input'!$G$385:$P$434,A8offset,$E882)-INDEX('PTRM input'!$G$277:$P$326,A8offset,$E882))*OFFSET($F$7,0,$E882))-SUM($G882:AB882),(((INDEX('PTRM input'!$G$385:$P$434,A8offset,$E882)-INDEX('PTRM input'!$G$277:$P$326,A8offset,$E882))*OFFSET($F$7,0,$E882))-SUM($G882:AB882))*(OFFSET('PTRM input'!$G$477,0,$E882-1)/A8taxstdlife))))</f>
        <v>0</v>
      </c>
      <c r="AD882" s="251">
        <f ca="1">IF(A8taxstdlife="n/a","n/a",IF(A8taxstdlife="",0,IF(AD$3&gt;(A8stdlife+$E882),((INDEX('PTRM input'!$G$385:$P$434,A8offset,$E882)-INDEX('PTRM input'!$G$277:$P$326,A8offset,$E882))*OFFSET($F$7,0,$E882))-SUM($G882:AC882),(((INDEX('PTRM input'!$G$385:$P$434,A8offset,$E882)-INDEX('PTRM input'!$G$277:$P$326,A8offset,$E882))*OFFSET($F$7,0,$E882))-SUM($G882:AC882))*(OFFSET('PTRM input'!$G$477,0,$E882-1)/A8taxstdlife))))</f>
        <v>0</v>
      </c>
      <c r="AE882" s="251">
        <f ca="1">IF(A8taxstdlife="n/a","n/a",IF(A8taxstdlife="",0,IF(AE$3&gt;(A8stdlife+$E882),((INDEX('PTRM input'!$G$385:$P$434,A8offset,$E882)-INDEX('PTRM input'!$G$277:$P$326,A8offset,$E882))*OFFSET($F$7,0,$E882))-SUM($G882:AD882),(((INDEX('PTRM input'!$G$385:$P$434,A8offset,$E882)-INDEX('PTRM input'!$G$277:$P$326,A8offset,$E882))*OFFSET($F$7,0,$E882))-SUM($G882:AD882))*(OFFSET('PTRM input'!$G$477,0,$E882-1)/A8taxstdlife))))</f>
        <v>0</v>
      </c>
      <c r="AF882" s="251">
        <f ca="1">IF(A8taxstdlife="n/a","n/a",IF(A8taxstdlife="",0,IF(AF$3&gt;(A8stdlife+$E882),((INDEX('PTRM input'!$G$385:$P$434,A8offset,$E882)-INDEX('PTRM input'!$G$277:$P$326,A8offset,$E882))*OFFSET($F$7,0,$E882))-SUM($G882:AE882),(((INDEX('PTRM input'!$G$385:$P$434,A8offset,$E882)-INDEX('PTRM input'!$G$277:$P$326,A8offset,$E882))*OFFSET($F$7,0,$E882))-SUM($G882:AE882))*(OFFSET('PTRM input'!$G$477,0,$E882-1)/A8taxstdlife))))</f>
        <v>0</v>
      </c>
      <c r="AG882" s="251">
        <f ca="1">IF(A8taxstdlife="n/a","n/a",IF(A8taxstdlife="",0,IF(AG$3&gt;(A8stdlife+$E882),((INDEX('PTRM input'!$G$385:$P$434,A8offset,$E882)-INDEX('PTRM input'!$G$277:$P$326,A8offset,$E882))*OFFSET($F$7,0,$E882))-SUM($G882:AF882),(((INDEX('PTRM input'!$G$385:$P$434,A8offset,$E882)-INDEX('PTRM input'!$G$277:$P$326,A8offset,$E882))*OFFSET($F$7,0,$E882))-SUM($G882:AF882))*(OFFSET('PTRM input'!$G$477,0,$E882-1)/A8taxstdlife))))</f>
        <v>0</v>
      </c>
      <c r="AH882" s="251">
        <f ca="1">IF(A8taxstdlife="n/a","n/a",IF(A8taxstdlife="",0,IF(AH$3&gt;(A8stdlife+$E882),((INDEX('PTRM input'!$G$385:$P$434,A8offset,$E882)-INDEX('PTRM input'!$G$277:$P$326,A8offset,$E882))*OFFSET($F$7,0,$E882))-SUM($G882:AG882),(((INDEX('PTRM input'!$G$385:$P$434,A8offset,$E882)-INDEX('PTRM input'!$G$277:$P$326,A8offset,$E882))*OFFSET($F$7,0,$E882))-SUM($G882:AG882))*(OFFSET('PTRM input'!$G$477,0,$E882-1)/A8taxstdlife))))</f>
        <v>0</v>
      </c>
      <c r="AI882" s="251">
        <f ca="1">IF(A8taxstdlife="n/a","n/a",IF(A8taxstdlife="",0,IF(AI$3&gt;(A8stdlife+$E882),((INDEX('PTRM input'!$G$385:$P$434,A8offset,$E882)-INDEX('PTRM input'!$G$277:$P$326,A8offset,$E882))*OFFSET($F$7,0,$E882))-SUM($G882:AH882),(((INDEX('PTRM input'!$G$385:$P$434,A8offset,$E882)-INDEX('PTRM input'!$G$277:$P$326,A8offset,$E882))*OFFSET($F$7,0,$E882))-SUM($G882:AH882))*(OFFSET('PTRM input'!$G$477,0,$E882-1)/A8taxstdlife))))</f>
        <v>0</v>
      </c>
      <c r="AJ882" s="251">
        <f ca="1">IF(A8taxstdlife="n/a","n/a",IF(A8taxstdlife="",0,IF(AJ$3&gt;(A8stdlife+$E882),((INDEX('PTRM input'!$G$385:$P$434,A8offset,$E882)-INDEX('PTRM input'!$G$277:$P$326,A8offset,$E882))*OFFSET($F$7,0,$E882))-SUM($G882:AI882),(((INDEX('PTRM input'!$G$385:$P$434,A8offset,$E882)-INDEX('PTRM input'!$G$277:$P$326,A8offset,$E882))*OFFSET($F$7,0,$E882))-SUM($G882:AI882))*(OFFSET('PTRM input'!$G$477,0,$E882-1)/A8taxstdlife))))</f>
        <v>0</v>
      </c>
      <c r="AK882" s="251">
        <f ca="1">IF(A8taxstdlife="n/a","n/a",IF(A8taxstdlife="",0,IF(AK$3&gt;(A8stdlife+$E882),((INDEX('PTRM input'!$G$385:$P$434,A8offset,$E882)-INDEX('PTRM input'!$G$277:$P$326,A8offset,$E882))*OFFSET($F$7,0,$E882))-SUM($G882:AJ882),(((INDEX('PTRM input'!$G$385:$P$434,A8offset,$E882)-INDEX('PTRM input'!$G$277:$P$326,A8offset,$E882))*OFFSET($F$7,0,$E882))-SUM($G882:AJ882))*(OFFSET('PTRM input'!$G$477,0,$E882-1)/A8taxstdlife))))</f>
        <v>0</v>
      </c>
      <c r="AL882" s="251">
        <f ca="1">IF(A8taxstdlife="n/a","n/a",IF(A8taxstdlife="",0,IF(AL$3&gt;(A8stdlife+$E882),((INDEX('PTRM input'!$G$385:$P$434,A8offset,$E882)-INDEX('PTRM input'!$G$277:$P$326,A8offset,$E882))*OFFSET($F$7,0,$E882))-SUM($G882:AK882),(((INDEX('PTRM input'!$G$385:$P$434,A8offset,$E882)-INDEX('PTRM input'!$G$277:$P$326,A8offset,$E882))*OFFSET($F$7,0,$E882))-SUM($G882:AK882))*(OFFSET('PTRM input'!$G$477,0,$E882-1)/A8taxstdlife))))</f>
        <v>0</v>
      </c>
      <c r="AM882" s="251">
        <f ca="1">IF(A8taxstdlife="n/a","n/a",IF(A8taxstdlife="",0,IF(AM$3&gt;(A8stdlife+$E882),((INDEX('PTRM input'!$G$385:$P$434,A8offset,$E882)-INDEX('PTRM input'!$G$277:$P$326,A8offset,$E882))*OFFSET($F$7,0,$E882))-SUM($G882:AL882),(((INDEX('PTRM input'!$G$385:$P$434,A8offset,$E882)-INDEX('PTRM input'!$G$277:$P$326,A8offset,$E882))*OFFSET($F$7,0,$E882))-SUM($G882:AL882))*(OFFSET('PTRM input'!$G$477,0,$E882-1)/A8taxstdlife))))</f>
        <v>0</v>
      </c>
      <c r="AN882" s="251">
        <f ca="1">IF(A8taxstdlife="n/a","n/a",IF(A8taxstdlife="",0,IF(AN$3&gt;(A8stdlife+$E882),((INDEX('PTRM input'!$G$385:$P$434,A8offset,$E882)-INDEX('PTRM input'!$G$277:$P$326,A8offset,$E882))*OFFSET($F$7,0,$E882))-SUM($G882:AM882),(((INDEX('PTRM input'!$G$385:$P$434,A8offset,$E882)-INDEX('PTRM input'!$G$277:$P$326,A8offset,$E882))*OFFSET($F$7,0,$E882))-SUM($G882:AM882))*(OFFSET('PTRM input'!$G$477,0,$E882-1)/A8taxstdlife))))</f>
        <v>0</v>
      </c>
      <c r="AO882" s="251">
        <f ca="1">IF(A8taxstdlife="n/a","n/a",IF(A8taxstdlife="",0,IF(AO$3&gt;(A8stdlife+$E882),((INDEX('PTRM input'!$G$385:$P$434,A8offset,$E882)-INDEX('PTRM input'!$G$277:$P$326,A8offset,$E882))*OFFSET($F$7,0,$E882))-SUM($G882:AN882),(((INDEX('PTRM input'!$G$385:$P$434,A8offset,$E882)-INDEX('PTRM input'!$G$277:$P$326,A8offset,$E882))*OFFSET($F$7,0,$E882))-SUM($G882:AN882))*(OFFSET('PTRM input'!$G$477,0,$E882-1)/A8taxstdlife))))</f>
        <v>0</v>
      </c>
      <c r="AP882" s="251">
        <f ca="1">IF(A8taxstdlife="n/a","n/a",IF(A8taxstdlife="",0,IF(AP$3&gt;(A8stdlife+$E882),((INDEX('PTRM input'!$G$385:$P$434,A8offset,$E882)-INDEX('PTRM input'!$G$277:$P$326,A8offset,$E882))*OFFSET($F$7,0,$E882))-SUM($G882:AO882),(((INDEX('PTRM input'!$G$385:$P$434,A8offset,$E882)-INDEX('PTRM input'!$G$277:$P$326,A8offset,$E882))*OFFSET($F$7,0,$E882))-SUM($G882:AO882))*(OFFSET('PTRM input'!$G$477,0,$E882-1)/A8taxstdlife))))</f>
        <v>0</v>
      </c>
      <c r="AQ882" s="251">
        <f ca="1">IF(A8taxstdlife="n/a","n/a",IF(A8taxstdlife="",0,IF(AQ$3&gt;(A8stdlife+$E882),((INDEX('PTRM input'!$G$385:$P$434,A8offset,$E882)-INDEX('PTRM input'!$G$277:$P$326,A8offset,$E882))*OFFSET($F$7,0,$E882))-SUM($G882:AP882),(((INDEX('PTRM input'!$G$385:$P$434,A8offset,$E882)-INDEX('PTRM input'!$G$277:$P$326,A8offset,$E882))*OFFSET($F$7,0,$E882))-SUM($G882:AP882))*(OFFSET('PTRM input'!$G$477,0,$E882-1)/A8taxstdlife))))</f>
        <v>0</v>
      </c>
      <c r="AR882" s="251">
        <f ca="1">IF(A8taxstdlife="n/a","n/a",IF(A8taxstdlife="",0,IF(AR$3&gt;(A8stdlife+$E882),((INDEX('PTRM input'!$G$385:$P$434,A8offset,$E882)-INDEX('PTRM input'!$G$277:$P$326,A8offset,$E882))*OFFSET($F$7,0,$E882))-SUM($G882:AQ882),(((INDEX('PTRM input'!$G$385:$P$434,A8offset,$E882)-INDEX('PTRM input'!$G$277:$P$326,A8offset,$E882))*OFFSET($F$7,0,$E882))-SUM($G882:AQ882))*(OFFSET('PTRM input'!$G$477,0,$E882-1)/A8taxstdlife))))</f>
        <v>0</v>
      </c>
      <c r="AS882" s="251">
        <f ca="1">IF(A8taxstdlife="n/a","n/a",IF(A8taxstdlife="",0,IF(AS$3&gt;(A8stdlife+$E882),((INDEX('PTRM input'!$G$385:$P$434,A8offset,$E882)-INDEX('PTRM input'!$G$277:$P$326,A8offset,$E882))*OFFSET($F$7,0,$E882))-SUM($G882:AR882),(((INDEX('PTRM input'!$G$385:$P$434,A8offset,$E882)-INDEX('PTRM input'!$G$277:$P$326,A8offset,$E882))*OFFSET($F$7,0,$E882))-SUM($G882:AR882))*(OFFSET('PTRM input'!$G$477,0,$E882-1)/A8taxstdlife))))</f>
        <v>0</v>
      </c>
      <c r="AT882" s="251">
        <f ca="1">IF(A8taxstdlife="n/a","n/a",IF(A8taxstdlife="",0,IF(AT$3&gt;(A8stdlife+$E882),((INDEX('PTRM input'!$G$385:$P$434,A8offset,$E882)-INDEX('PTRM input'!$G$277:$P$326,A8offset,$E882))*OFFSET($F$7,0,$E882))-SUM($G882:AS882),(((INDEX('PTRM input'!$G$385:$P$434,A8offset,$E882)-INDEX('PTRM input'!$G$277:$P$326,A8offset,$E882))*OFFSET($F$7,0,$E882))-SUM($G882:AS882))*(OFFSET('PTRM input'!$G$477,0,$E882-1)/A8taxstdlife))))</f>
        <v>0</v>
      </c>
      <c r="AU882" s="251">
        <f ca="1">IF(A8taxstdlife="n/a","n/a",IF(A8taxstdlife="",0,IF(AU$3&gt;(A8stdlife+$E882),((INDEX('PTRM input'!$G$385:$P$434,A8offset,$E882)-INDEX('PTRM input'!$G$277:$P$326,A8offset,$E882))*OFFSET($F$7,0,$E882))-SUM($G882:AT882),(((INDEX('PTRM input'!$G$385:$P$434,A8offset,$E882)-INDEX('PTRM input'!$G$277:$P$326,A8offset,$E882))*OFFSET($F$7,0,$E882))-SUM($G882:AT882))*(OFFSET('PTRM input'!$G$477,0,$E882-1)/A8taxstdlife))))</f>
        <v>0</v>
      </c>
      <c r="AV882" s="251">
        <f ca="1">IF(A8taxstdlife="n/a","n/a",IF(A8taxstdlife="",0,IF(AV$3&gt;(A8stdlife+$E882),((INDEX('PTRM input'!$G$385:$P$434,A8offset,$E882)-INDEX('PTRM input'!$G$277:$P$326,A8offset,$E882))*OFFSET($F$7,0,$E882))-SUM($G882:AU882),(((INDEX('PTRM input'!$G$385:$P$434,A8offset,$E882)-INDEX('PTRM input'!$G$277:$P$326,A8offset,$E882))*OFFSET($F$7,0,$E882))-SUM($G882:AU882))*(OFFSET('PTRM input'!$G$477,0,$E882-1)/A8taxstdlife))))</f>
        <v>0</v>
      </c>
      <c r="AW882" s="251">
        <f ca="1">IF(A8taxstdlife="n/a","n/a",IF(A8taxstdlife="",0,IF(AW$3&gt;(A8stdlife+$E882),((INDEX('PTRM input'!$G$385:$P$434,A8offset,$E882)-INDEX('PTRM input'!$G$277:$P$326,A8offset,$E882))*OFFSET($F$7,0,$E882))-SUM($G882:AV882),(((INDEX('PTRM input'!$G$385:$P$434,A8offset,$E882)-INDEX('PTRM input'!$G$277:$P$326,A8offset,$E882))*OFFSET($F$7,0,$E882))-SUM($G882:AV882))*(OFFSET('PTRM input'!$G$477,0,$E882-1)/A8taxstdlife))))</f>
        <v>0</v>
      </c>
      <c r="AX882" s="251">
        <f ca="1">IF(A8taxstdlife="n/a","n/a",IF(A8taxstdlife="",0,IF(AX$3&gt;(A8stdlife+$E882),((INDEX('PTRM input'!$G$385:$P$434,A8offset,$E882)-INDEX('PTRM input'!$G$277:$P$326,A8offset,$E882))*OFFSET($F$7,0,$E882))-SUM($G882:AW882),(((INDEX('PTRM input'!$G$385:$P$434,A8offset,$E882)-INDEX('PTRM input'!$G$277:$P$326,A8offset,$E882))*OFFSET($F$7,0,$E882))-SUM($G882:AW882))*(OFFSET('PTRM input'!$G$477,0,$E882-1)/A8taxstdlife))))</f>
        <v>0</v>
      </c>
      <c r="AY882" s="251">
        <f ca="1">IF(A8taxstdlife="n/a","n/a",IF(A8taxstdlife="",0,IF(AY$3&gt;(A8stdlife+$E882),((INDEX('PTRM input'!$G$385:$P$434,A8offset,$E882)-INDEX('PTRM input'!$G$277:$P$326,A8offset,$E882))*OFFSET($F$7,0,$E882))-SUM($G882:AX882),(((INDEX('PTRM input'!$G$385:$P$434,A8offset,$E882)-INDEX('PTRM input'!$G$277:$P$326,A8offset,$E882))*OFFSET($F$7,0,$E882))-SUM($G882:AX882))*(OFFSET('PTRM input'!$G$477,0,$E882-1)/A8taxstdlife))))</f>
        <v>0</v>
      </c>
      <c r="AZ882" s="251">
        <f ca="1">IF(A8taxstdlife="n/a","n/a",IF(A8taxstdlife="",0,IF(AZ$3&gt;(A8stdlife+$E882),((INDEX('PTRM input'!$G$385:$P$434,A8offset,$E882)-INDEX('PTRM input'!$G$277:$P$326,A8offset,$E882))*OFFSET($F$7,0,$E882))-SUM($G882:AY882),(((INDEX('PTRM input'!$G$385:$P$434,A8offset,$E882)-INDEX('PTRM input'!$G$277:$P$326,A8offset,$E882))*OFFSET($F$7,0,$E882))-SUM($G882:AY882))*(OFFSET('PTRM input'!$G$477,0,$E882-1)/A8taxstdlife))))</f>
        <v>0</v>
      </c>
      <c r="BA882" s="251">
        <f ca="1">IF(A8taxstdlife="n/a","n/a",IF(A8taxstdlife="",0,IF(BA$3&gt;(A8stdlife+$E882),((INDEX('PTRM input'!$G$385:$P$434,A8offset,$E882)-INDEX('PTRM input'!$G$277:$P$326,A8offset,$E882))*OFFSET($F$7,0,$E882))-SUM($G882:AZ882),(((INDEX('PTRM input'!$G$385:$P$434,A8offset,$E882)-INDEX('PTRM input'!$G$277:$P$326,A8offset,$E882))*OFFSET($F$7,0,$E882))-SUM($G882:AZ882))*(OFFSET('PTRM input'!$G$477,0,$E882-1)/A8taxstdlife))))</f>
        <v>0</v>
      </c>
      <c r="BB882" s="251">
        <f ca="1">IF(A8taxstdlife="n/a","n/a",IF(A8taxstdlife="",0,IF(BB$3&gt;(A8stdlife+$E882),((INDEX('PTRM input'!$G$385:$P$434,A8offset,$E882)-INDEX('PTRM input'!$G$277:$P$326,A8offset,$E882))*OFFSET($F$7,0,$E882))-SUM($G882:BA882),(((INDEX('PTRM input'!$G$385:$P$434,A8offset,$E882)-INDEX('PTRM input'!$G$277:$P$326,A8offset,$E882))*OFFSET($F$7,0,$E882))-SUM($G882:BA882))*(OFFSET('PTRM input'!$G$477,0,$E882-1)/A8taxstdlife))))</f>
        <v>0</v>
      </c>
      <c r="BC882" s="251">
        <f ca="1">IF(A8taxstdlife="n/a","n/a",IF(A8taxstdlife="",0,IF(BC$3&gt;(A8stdlife+$E882),((INDEX('PTRM input'!$G$385:$P$434,A8offset,$E882)-INDEX('PTRM input'!$G$277:$P$326,A8offset,$E882))*OFFSET($F$7,0,$E882))-SUM($G882:BB882),(((INDEX('PTRM input'!$G$385:$P$434,A8offset,$E882)-INDEX('PTRM input'!$G$277:$P$326,A8offset,$E882))*OFFSET($F$7,0,$E882))-SUM($G882:BB882))*(OFFSET('PTRM input'!$G$477,0,$E882-1)/A8taxstdlife))))</f>
        <v>0</v>
      </c>
      <c r="BD882" s="251">
        <f ca="1">IF(A8taxstdlife="n/a","n/a",IF(A8taxstdlife="",0,IF(BD$3&gt;(A8stdlife+$E882),((INDEX('PTRM input'!$G$385:$P$434,A8offset,$E882)-INDEX('PTRM input'!$G$277:$P$326,A8offset,$E882))*OFFSET($F$7,0,$E882))-SUM($G882:BC882),(((INDEX('PTRM input'!$G$385:$P$434,A8offset,$E882)-INDEX('PTRM input'!$G$277:$P$326,A8offset,$E882))*OFFSET($F$7,0,$E882))-SUM($G882:BC882))*(OFFSET('PTRM input'!$G$477,0,$E882-1)/A8taxstdlife))))</f>
        <v>0</v>
      </c>
      <c r="BE882" s="251">
        <f ca="1">IF(A8taxstdlife="n/a","n/a",IF(A8taxstdlife="",0,IF(BE$3&gt;(A8stdlife+$E882),((INDEX('PTRM input'!$G$385:$P$434,A8offset,$E882)-INDEX('PTRM input'!$G$277:$P$326,A8offset,$E882))*OFFSET($F$7,0,$E882))-SUM($G882:BD882),(((INDEX('PTRM input'!$G$385:$P$434,A8offset,$E882)-INDEX('PTRM input'!$G$277:$P$326,A8offset,$E882))*OFFSET($F$7,0,$E882))-SUM($G882:BD882))*(OFFSET('PTRM input'!$G$477,0,$E882-1)/A8taxstdlife))))</f>
        <v>0</v>
      </c>
      <c r="BF882" s="251">
        <f ca="1">IF(A8taxstdlife="n/a","n/a",IF(A8taxstdlife="",0,IF(BF$3&gt;(A8stdlife+$E882),((INDEX('PTRM input'!$G$385:$P$434,A8offset,$E882)-INDEX('PTRM input'!$G$277:$P$326,A8offset,$E882))*OFFSET($F$7,0,$E882))-SUM($G882:BE882),(((INDEX('PTRM input'!$G$385:$P$434,A8offset,$E882)-INDEX('PTRM input'!$G$277:$P$326,A8offset,$E882))*OFFSET($F$7,0,$E882))-SUM($G882:BE882))*(OFFSET('PTRM input'!$G$477,0,$E882-1)/A8taxstdlife))))</f>
        <v>0</v>
      </c>
      <c r="BG882" s="251">
        <f ca="1">IF(A8taxstdlife="n/a","n/a",IF(A8taxstdlife="",0,IF(BG$3&gt;(A8stdlife+$E882),((INDEX('PTRM input'!$G$385:$P$434,A8offset,$E882)-INDEX('PTRM input'!$G$277:$P$326,A8offset,$E882))*OFFSET($F$7,0,$E882))-SUM($G882:BF882),(((INDEX('PTRM input'!$G$385:$P$434,A8offset,$E882)-INDEX('PTRM input'!$G$277:$P$326,A8offset,$E882))*OFFSET($F$7,0,$E882))-SUM($G882:BF882))*(OFFSET('PTRM input'!$G$477,0,$E882-1)/A8taxstdlife))))</f>
        <v>0</v>
      </c>
      <c r="BH882" s="251">
        <f ca="1">IF(A8taxstdlife="n/a","n/a",IF(A8taxstdlife="",0,IF(BH$3&gt;(A8stdlife+$E882),((INDEX('PTRM input'!$G$385:$P$434,A8offset,$E882)-INDEX('PTRM input'!$G$277:$P$326,A8offset,$E882))*OFFSET($F$7,0,$E882))-SUM($G882:BG882),(((INDEX('PTRM input'!$G$385:$P$434,A8offset,$E882)-INDEX('PTRM input'!$G$277:$P$326,A8offset,$E882))*OFFSET($F$7,0,$E882))-SUM($G882:BG882))*(OFFSET('PTRM input'!$G$477,0,$E882-1)/A8taxstdlife))))</f>
        <v>0</v>
      </c>
      <c r="BI882" s="251">
        <f ca="1">IF(A8taxstdlife="n/a","n/a",IF(A8taxstdlife="",0,IF(BI$3&gt;(A8stdlife+$E882),((INDEX('PTRM input'!$G$385:$P$434,A8offset,$E882)-INDEX('PTRM input'!$G$277:$P$326,A8offset,$E882))*OFFSET($F$7,0,$E882))-SUM($G882:BH882),(((INDEX('PTRM input'!$G$385:$P$434,A8offset,$E882)-INDEX('PTRM input'!$G$277:$P$326,A8offset,$E882))*OFFSET($F$7,0,$E882))-SUM($G882:BH882))*(OFFSET('PTRM input'!$G$477,0,$E882-1)/A8taxstdlife))))</f>
        <v>0</v>
      </c>
      <c r="BJ882" s="116"/>
      <c r="BK882" s="116"/>
      <c r="BL882" s="116"/>
      <c r="BM882" s="116"/>
    </row>
    <row r="883" spans="1:65" ht="12.75" customHeight="1" outlineLevel="1" collapsed="1">
      <c r="A883" s="366"/>
      <c r="B883" s="9"/>
      <c r="C883" s="19" t="str">
        <f>Asset8</f>
        <v>SIB Capex</v>
      </c>
      <c r="D883" s="9"/>
      <c r="E883" s="9"/>
      <c r="F883" s="357"/>
      <c r="G883" s="371">
        <f ca="1">SUM(G871:G882)+'PTRM input'!G$284*G$7</f>
        <v>2.3034245808811455</v>
      </c>
      <c r="H883" s="371">
        <f ca="1">SUM(H871:H882)+'PTRM input'!H$284*H$7</f>
        <v>1.9970778241134761</v>
      </c>
      <c r="I883" s="371">
        <f ca="1">SUM(I871:I882)+'PTRM input'!I$284*I$7</f>
        <v>1.9003794516780097</v>
      </c>
      <c r="J883" s="371">
        <f ca="1">SUM(J871:J882)+'PTRM input'!J$284*J$7</f>
        <v>1.7736903302663281</v>
      </c>
      <c r="K883" s="371">
        <f ca="1">SUM(K871:K882)+'PTRM input'!K$284*K$7</f>
        <v>1.7079993995638039</v>
      </c>
      <c r="L883" s="371">
        <f ca="1">SUM(L871:L882)+'PTRM input'!L$284*L$7</f>
        <v>0.99328841372142929</v>
      </c>
      <c r="M883" s="371">
        <f ca="1">SUM(M871:M882)+'PTRM input'!M$284*M$7</f>
        <v>0.54378402777023516</v>
      </c>
      <c r="N883" s="371">
        <f ca="1">SUM(N871:N882)+'PTRM input'!N$284*N$7</f>
        <v>0.34460604832386588</v>
      </c>
      <c r="O883" s="371">
        <f ca="1">SUM(O871:O882)+'PTRM input'!O$284*O$7</f>
        <v>0.19877947966820791</v>
      </c>
      <c r="P883" s="371">
        <f ca="1">SUM(P871:P882)+'PTRM input'!P$284*P$7</f>
        <v>0.12038938947869748</v>
      </c>
      <c r="Q883" s="371">
        <f t="shared" ref="Q883:AL883" ca="1" si="217">SUM(Q871:Q882)</f>
        <v>7.3345927021603696E-2</v>
      </c>
      <c r="R883" s="371">
        <f t="shared" ca="1" si="217"/>
        <v>0</v>
      </c>
      <c r="S883" s="371">
        <f t="shared" ca="1" si="217"/>
        <v>0</v>
      </c>
      <c r="T883" s="371">
        <f t="shared" ca="1" si="217"/>
        <v>0</v>
      </c>
      <c r="U883" s="371">
        <f t="shared" ca="1" si="217"/>
        <v>0</v>
      </c>
      <c r="V883" s="371">
        <f t="shared" ca="1" si="217"/>
        <v>0</v>
      </c>
      <c r="W883" s="371">
        <f t="shared" ca="1" si="217"/>
        <v>0</v>
      </c>
      <c r="X883" s="371">
        <f t="shared" ca="1" si="217"/>
        <v>0</v>
      </c>
      <c r="Y883" s="371">
        <f t="shared" ca="1" si="217"/>
        <v>0</v>
      </c>
      <c r="Z883" s="371">
        <f t="shared" ca="1" si="217"/>
        <v>0</v>
      </c>
      <c r="AA883" s="371">
        <f t="shared" ca="1" si="217"/>
        <v>0</v>
      </c>
      <c r="AB883" s="371">
        <f t="shared" ca="1" si="217"/>
        <v>0</v>
      </c>
      <c r="AC883" s="371">
        <f t="shared" ca="1" si="217"/>
        <v>0</v>
      </c>
      <c r="AD883" s="371">
        <f t="shared" ca="1" si="217"/>
        <v>0</v>
      </c>
      <c r="AE883" s="371">
        <f t="shared" ca="1" si="217"/>
        <v>0</v>
      </c>
      <c r="AF883" s="371">
        <f t="shared" ca="1" si="217"/>
        <v>0</v>
      </c>
      <c r="AG883" s="371">
        <f t="shared" ca="1" si="217"/>
        <v>0</v>
      </c>
      <c r="AH883" s="371">
        <f t="shared" ca="1" si="217"/>
        <v>0</v>
      </c>
      <c r="AI883" s="371">
        <f t="shared" ca="1" si="217"/>
        <v>0</v>
      </c>
      <c r="AJ883" s="371">
        <f t="shared" ca="1" si="217"/>
        <v>0</v>
      </c>
      <c r="AK883" s="371">
        <f t="shared" ca="1" si="217"/>
        <v>0</v>
      </c>
      <c r="AL883" s="371">
        <f t="shared" ca="1" si="217"/>
        <v>0</v>
      </c>
      <c r="AM883" s="371">
        <f t="shared" ref="AM883:BI883" ca="1" si="218">SUM(AM871:AM882)</f>
        <v>0</v>
      </c>
      <c r="AN883" s="371">
        <f t="shared" ca="1" si="218"/>
        <v>0</v>
      </c>
      <c r="AO883" s="371">
        <f t="shared" ca="1" si="218"/>
        <v>0</v>
      </c>
      <c r="AP883" s="371">
        <f t="shared" ca="1" si="218"/>
        <v>0</v>
      </c>
      <c r="AQ883" s="371">
        <f t="shared" ca="1" si="218"/>
        <v>0</v>
      </c>
      <c r="AR883" s="371">
        <f t="shared" ca="1" si="218"/>
        <v>0</v>
      </c>
      <c r="AS883" s="371">
        <f t="shared" ca="1" si="218"/>
        <v>0</v>
      </c>
      <c r="AT883" s="371">
        <f t="shared" ca="1" si="218"/>
        <v>0</v>
      </c>
      <c r="AU883" s="371">
        <f t="shared" ca="1" si="218"/>
        <v>0</v>
      </c>
      <c r="AV883" s="371">
        <f t="shared" ca="1" si="218"/>
        <v>0</v>
      </c>
      <c r="AW883" s="371">
        <f t="shared" ca="1" si="218"/>
        <v>0</v>
      </c>
      <c r="AX883" s="371">
        <f t="shared" ca="1" si="218"/>
        <v>0</v>
      </c>
      <c r="AY883" s="371">
        <f t="shared" ca="1" si="218"/>
        <v>0</v>
      </c>
      <c r="AZ883" s="371">
        <f t="shared" ca="1" si="218"/>
        <v>0</v>
      </c>
      <c r="BA883" s="371">
        <f t="shared" ca="1" si="218"/>
        <v>0</v>
      </c>
      <c r="BB883" s="371">
        <f t="shared" ca="1" si="218"/>
        <v>0</v>
      </c>
      <c r="BC883" s="371">
        <f t="shared" ca="1" si="218"/>
        <v>0</v>
      </c>
      <c r="BD883" s="371">
        <f t="shared" ca="1" si="218"/>
        <v>0</v>
      </c>
      <c r="BE883" s="371">
        <f t="shared" ca="1" si="218"/>
        <v>0</v>
      </c>
      <c r="BF883" s="371">
        <f t="shared" ca="1" si="218"/>
        <v>0</v>
      </c>
      <c r="BG883" s="371">
        <f t="shared" ca="1" si="218"/>
        <v>0</v>
      </c>
      <c r="BH883" s="371">
        <f t="shared" ca="1" si="218"/>
        <v>0</v>
      </c>
      <c r="BI883" s="371">
        <f t="shared" ca="1" si="218"/>
        <v>0</v>
      </c>
      <c r="BJ883" s="116"/>
      <c r="BK883" s="116"/>
      <c r="BL883" s="116"/>
      <c r="BM883" s="116"/>
    </row>
    <row r="884" spans="1:65" ht="12.75" hidden="1" customHeight="1" outlineLevel="2">
      <c r="A884" s="366"/>
      <c r="B884" s="106" t="str">
        <f>C896</f>
        <v>Pipeline Integrity</v>
      </c>
      <c r="C884" s="614"/>
      <c r="D884" s="615" t="s">
        <v>236</v>
      </c>
      <c r="E884" s="614"/>
      <c r="F884" s="622"/>
      <c r="G884" s="617">
        <f>IF('PTRM input'!$E$574='PTRM input'!$G$573,IF(G$3&gt;A9taxremlife,A9taxvalue-SUM(F884:$F884),IF(A9taxremlife="N/A","n/a",A9taxvalue/A9taxremlife)),'PTRM input'!G$587)</f>
        <v>0</v>
      </c>
      <c r="H884" s="617">
        <f>IF('PTRM input'!$E$574='PTRM input'!$G$573,IF(H$3&gt;A9taxremlife,A9taxvalue-SUM($F884:G884),IF(A9taxremlife="N/A","n/a",A9taxvalue/A9taxremlife)),'PTRM input'!H$587)</f>
        <v>0</v>
      </c>
      <c r="I884" s="617">
        <f>IF('PTRM input'!$E$574='PTRM input'!$G$573,IF(I$3&gt;A9taxremlife,A9taxvalue-SUM($F884:H884),IF(A9taxremlife="N/A","n/a",A9taxvalue/A9taxremlife)),'PTRM input'!I$587)</f>
        <v>0</v>
      </c>
      <c r="J884" s="617">
        <f>IF('PTRM input'!$E$574='PTRM input'!$G$573,IF(J$3&gt;A9taxremlife,A9taxvalue-SUM($F884:I884),IF(A9taxremlife="N/A","n/a",A9taxvalue/A9taxremlife)),'PTRM input'!J$587)</f>
        <v>0</v>
      </c>
      <c r="K884" s="617">
        <f>IF('PTRM input'!$E$574='PTRM input'!$G$573,IF(K$3&gt;A9taxremlife,A9taxvalue-SUM($F884:J884),IF(A9taxremlife="N/A","n/a",A9taxvalue/A9taxremlife)),'PTRM input'!K$587)</f>
        <v>0</v>
      </c>
      <c r="L884" s="617">
        <f>IF('PTRM input'!$E$574='PTRM input'!$G$573,IF(L$3&gt;A9taxremlife,A9taxvalue-SUM($F884:K884),IF(A9taxremlife="N/A","n/a",A9taxvalue/A9taxremlife)),'PTRM input'!L$587)</f>
        <v>0</v>
      </c>
      <c r="M884" s="617">
        <f>IF('PTRM input'!$E$574='PTRM input'!$G$573,IF(M$3&gt;A9taxremlife,A9taxvalue-SUM($F884:L884),IF(A9taxremlife="N/A","n/a",A9taxvalue/A9taxremlife)),'PTRM input'!M$587)</f>
        <v>0</v>
      </c>
      <c r="N884" s="617">
        <f>IF('PTRM input'!$E$574='PTRM input'!$G$573,IF(N$3&gt;A9taxremlife,A9taxvalue-SUM($F884:M884),IF(A9taxremlife="N/A","n/a",A9taxvalue/A9taxremlife)),'PTRM input'!N$587)</f>
        <v>0</v>
      </c>
      <c r="O884" s="617">
        <f>IF('PTRM input'!$E$574='PTRM input'!$G$573,IF(O$3&gt;A9taxremlife,A9taxvalue-SUM($F884:N884),IF(A9taxremlife="N/A","n/a",A9taxvalue/A9taxremlife)),'PTRM input'!O$587)</f>
        <v>0</v>
      </c>
      <c r="P884" s="617">
        <f>IF('PTRM input'!$E$574='PTRM input'!$G$573,IF(P$3&gt;A9taxremlife,A9taxvalue-SUM($F884:O884),IF(A9taxremlife="N/A","n/a",A9taxvalue/A9taxremlife)),'PTRM input'!P$587)</f>
        <v>0</v>
      </c>
      <c r="Q884" s="617">
        <f>IF('PTRM input'!$E$574='PTRM input'!$G$573,IF(Q$3&gt;A9taxremlife,A9taxvalue-SUM($F884:P884),IF(A9taxremlife="N/A","n/a",A9taxvalue/A9taxremlife)),'PTRM input'!Q$587)</f>
        <v>0</v>
      </c>
      <c r="R884" s="617">
        <f>IF('PTRM input'!$E$574='PTRM input'!$G$573,IF(R$3&gt;A9taxremlife,A9taxvalue-SUM($F884:Q884),IF(A9taxremlife="N/A","n/a",A9taxvalue/A9taxremlife)),'PTRM input'!R$587)</f>
        <v>0</v>
      </c>
      <c r="S884" s="617">
        <f>IF('PTRM input'!$E$574='PTRM input'!$G$573,IF(S$3&gt;A9taxremlife,A9taxvalue-SUM($F884:R884),IF(A9taxremlife="N/A","n/a",A9taxvalue/A9taxremlife)),'PTRM input'!S$587)</f>
        <v>0</v>
      </c>
      <c r="T884" s="617">
        <f>IF('PTRM input'!$E$574='PTRM input'!$G$573,IF(T$3&gt;A9taxremlife,A9taxvalue-SUM($F884:S884),IF(A9taxremlife="N/A","n/a",A9taxvalue/A9taxremlife)),'PTRM input'!T$587)</f>
        <v>0</v>
      </c>
      <c r="U884" s="617">
        <f>IF('PTRM input'!$E$574='PTRM input'!$G$573,IF(U$3&gt;A9taxremlife,A9taxvalue-SUM($F884:T884),IF(A9taxremlife="N/A","n/a",A9taxvalue/A9taxremlife)),'PTRM input'!U$587)</f>
        <v>0</v>
      </c>
      <c r="V884" s="617">
        <f>IF('PTRM input'!$E$574='PTRM input'!$G$573,IF(V$3&gt;A9taxremlife,A9taxvalue-SUM($F884:U884),IF(A9taxremlife="N/A","n/a",A9taxvalue/A9taxremlife)),'PTRM input'!V$587)</f>
        <v>0</v>
      </c>
      <c r="W884" s="617">
        <f>IF('PTRM input'!$E$574='PTRM input'!$G$573,IF(W$3&gt;A9taxremlife,A9taxvalue-SUM($F884:V884),IF(A9taxremlife="N/A","n/a",A9taxvalue/A9taxremlife)),'PTRM input'!W$587)</f>
        <v>0</v>
      </c>
      <c r="X884" s="617">
        <f>IF('PTRM input'!$E$574='PTRM input'!$G$573,IF(X$3&gt;A9taxremlife,A9taxvalue-SUM($F884:W884),IF(A9taxremlife="N/A","n/a",A9taxvalue/A9taxremlife)),'PTRM input'!X$587)</f>
        <v>0</v>
      </c>
      <c r="Y884" s="617">
        <f>IF('PTRM input'!$E$574='PTRM input'!$G$573,IF(Y$3&gt;A9taxremlife,A9taxvalue-SUM($F884:X884),IF(A9taxremlife="N/A","n/a",A9taxvalue/A9taxremlife)),'PTRM input'!Y$587)</f>
        <v>0</v>
      </c>
      <c r="Z884" s="617">
        <f>IF('PTRM input'!$E$574='PTRM input'!$G$573,IF(Z$3&gt;A9taxremlife,A9taxvalue-SUM($F884:Y884),IF(A9taxremlife="N/A","n/a",A9taxvalue/A9taxremlife)),'PTRM input'!Z$587)</f>
        <v>0</v>
      </c>
      <c r="AA884" s="617">
        <f>IF('PTRM input'!$E$574='PTRM input'!$G$573,IF(AA$3&gt;A9taxremlife,A9taxvalue-SUM($F884:Z884),IF(A9taxremlife="N/A","n/a",A9taxvalue/A9taxremlife)),'PTRM input'!AA$587)</f>
        <v>0</v>
      </c>
      <c r="AB884" s="617">
        <f>IF('PTRM input'!$E$574='PTRM input'!$G$573,IF(AB$3&gt;A9taxremlife,A9taxvalue-SUM($F884:AA884),IF(A9taxremlife="N/A","n/a",A9taxvalue/A9taxremlife)),'PTRM input'!AB$587)</f>
        <v>0</v>
      </c>
      <c r="AC884" s="617">
        <f>IF('PTRM input'!$E$574='PTRM input'!$G$573,IF(AC$3&gt;A9taxremlife,A9taxvalue-SUM($F884:AB884),IF(A9taxremlife="N/A","n/a",A9taxvalue/A9taxremlife)),'PTRM input'!AC$587)</f>
        <v>0</v>
      </c>
      <c r="AD884" s="617">
        <f>IF('PTRM input'!$E$574='PTRM input'!$G$573,IF(AD$3&gt;A9taxremlife,A9taxvalue-SUM($F884:AC884),IF(A9taxremlife="N/A","n/a",A9taxvalue/A9taxremlife)),'PTRM input'!AD$587)</f>
        <v>0</v>
      </c>
      <c r="AE884" s="617">
        <f>IF('PTRM input'!$E$574='PTRM input'!$G$573,IF(AE$3&gt;A9taxremlife,A9taxvalue-SUM($F884:AD884),IF(A9taxremlife="N/A","n/a",A9taxvalue/A9taxremlife)),'PTRM input'!AE$587)</f>
        <v>0</v>
      </c>
      <c r="AF884" s="617">
        <f>IF('PTRM input'!$E$574='PTRM input'!$G$573,IF(AF$3&gt;A9taxremlife,A9taxvalue-SUM($F884:AE884),IF(A9taxremlife="N/A","n/a",A9taxvalue/A9taxremlife)),'PTRM input'!AF$587)</f>
        <v>0</v>
      </c>
      <c r="AG884" s="617">
        <f>IF('PTRM input'!$E$574='PTRM input'!$G$573,IF(AG$3&gt;A9taxremlife,A9taxvalue-SUM($F884:AF884),IF(A9taxremlife="N/A","n/a",A9taxvalue/A9taxremlife)),'PTRM input'!AG$587)</f>
        <v>0</v>
      </c>
      <c r="AH884" s="617">
        <f>IF('PTRM input'!$E$574='PTRM input'!$G$573,IF(AH$3&gt;A9taxremlife,A9taxvalue-SUM($F884:AG884),IF(A9taxremlife="N/A","n/a",A9taxvalue/A9taxremlife)),'PTRM input'!AH$587)</f>
        <v>0</v>
      </c>
      <c r="AI884" s="617">
        <f>IF('PTRM input'!$E$574='PTRM input'!$G$573,IF(AI$3&gt;A9taxremlife,A9taxvalue-SUM($F884:AH884),IF(A9taxremlife="N/A","n/a",A9taxvalue/A9taxremlife)),'PTRM input'!AI$587)</f>
        <v>0</v>
      </c>
      <c r="AJ884" s="617">
        <f>IF('PTRM input'!$E$574='PTRM input'!$G$573,IF(AJ$3&gt;A9taxremlife,A9taxvalue-SUM($F884:AI884),IF(A9taxremlife="N/A","n/a",A9taxvalue/A9taxremlife)),'PTRM input'!AJ$587)</f>
        <v>0</v>
      </c>
      <c r="AK884" s="617">
        <f>IF('PTRM input'!$E$574='PTRM input'!$G$573,IF(AK$3&gt;A9taxremlife,A9taxvalue-SUM($F884:AJ884),IF(A9taxremlife="N/A","n/a",A9taxvalue/A9taxremlife)),'PTRM input'!AK$587)</f>
        <v>0</v>
      </c>
      <c r="AL884" s="617">
        <f>IF('PTRM input'!$E$574='PTRM input'!$G$573,IF(AL$3&gt;A9taxremlife,A9taxvalue-SUM($F884:AK884),IF(A9taxremlife="N/A","n/a",A9taxvalue/A9taxremlife)),'PTRM input'!AL$587)</f>
        <v>0</v>
      </c>
      <c r="AM884" s="617">
        <f>IF('PTRM input'!$E$574='PTRM input'!$G$573,IF(AM$3&gt;A9taxremlife,A9taxvalue-SUM($F884:AL884),IF(A9taxremlife="N/A","n/a",A9taxvalue/A9taxremlife)),'PTRM input'!AM$587)</f>
        <v>0</v>
      </c>
      <c r="AN884" s="617">
        <f>IF('PTRM input'!$E$574='PTRM input'!$G$573,IF(AN$3&gt;A9taxremlife,A9taxvalue-SUM($F884:AM884),IF(A9taxremlife="N/A","n/a",A9taxvalue/A9taxremlife)),'PTRM input'!AN$587)</f>
        <v>0</v>
      </c>
      <c r="AO884" s="617">
        <f>IF('PTRM input'!$E$574='PTRM input'!$G$573,IF(AO$3&gt;A9taxremlife,A9taxvalue-SUM($F884:AN884),IF(A9taxremlife="N/A","n/a",A9taxvalue/A9taxremlife)),'PTRM input'!AO$587)</f>
        <v>0</v>
      </c>
      <c r="AP884" s="617">
        <f>IF('PTRM input'!$E$574='PTRM input'!$G$573,IF(AP$3&gt;A9taxremlife,A9taxvalue-SUM($F884:AO884),IF(A9taxremlife="N/A","n/a",A9taxvalue/A9taxremlife)),'PTRM input'!AP$587)</f>
        <v>0</v>
      </c>
      <c r="AQ884" s="617">
        <f>IF('PTRM input'!$E$574='PTRM input'!$G$573,IF(AQ$3&gt;A9taxremlife,A9taxvalue-SUM($F884:AP884),IF(A9taxremlife="N/A","n/a",A9taxvalue/A9taxremlife)),'PTRM input'!AQ$587)</f>
        <v>0</v>
      </c>
      <c r="AR884" s="617">
        <f>IF('PTRM input'!$E$574='PTRM input'!$G$573,IF(AR$3&gt;A9taxremlife,A9taxvalue-SUM($F884:AQ884),IF(A9taxremlife="N/A","n/a",A9taxvalue/A9taxremlife)),'PTRM input'!AR$587)</f>
        <v>0</v>
      </c>
      <c r="AS884" s="617">
        <f>IF('PTRM input'!$E$574='PTRM input'!$G$573,IF(AS$3&gt;A9taxremlife,A9taxvalue-SUM($F884:AR884),IF(A9taxremlife="N/A","n/a",A9taxvalue/A9taxremlife)),'PTRM input'!AS$587)</f>
        <v>0</v>
      </c>
      <c r="AT884" s="617">
        <f>IF('PTRM input'!$E$574='PTRM input'!$G$573,IF(AT$3&gt;A9taxremlife,A9taxvalue-SUM($F884:AS884),IF(A9taxremlife="N/A","n/a",A9taxvalue/A9taxremlife)),'PTRM input'!AT$587)</f>
        <v>0</v>
      </c>
      <c r="AU884" s="617">
        <f>IF('PTRM input'!$E$574='PTRM input'!$G$573,IF(AU$3&gt;A9taxremlife,A9taxvalue-SUM($F884:AT884),IF(A9taxremlife="N/A","n/a",A9taxvalue/A9taxremlife)),'PTRM input'!AU$587)</f>
        <v>0</v>
      </c>
      <c r="AV884" s="617">
        <f>IF('PTRM input'!$E$574='PTRM input'!$G$573,IF(AV$3&gt;A9taxremlife,A9taxvalue-SUM($F884:AU884),IF(A9taxremlife="N/A","n/a",A9taxvalue/A9taxremlife)),'PTRM input'!AV$587)</f>
        <v>0</v>
      </c>
      <c r="AW884" s="617">
        <f>IF('PTRM input'!$E$574='PTRM input'!$G$573,IF(AW$3&gt;A9taxremlife,A9taxvalue-SUM($F884:AV884),IF(A9taxremlife="N/A","n/a",A9taxvalue/A9taxremlife)),'PTRM input'!AW$587)</f>
        <v>0</v>
      </c>
      <c r="AX884" s="617">
        <f>IF('PTRM input'!$E$574='PTRM input'!$G$573,IF(AX$3&gt;A9taxremlife,A9taxvalue-SUM($F884:AW884),IF(A9taxremlife="N/A","n/a",A9taxvalue/A9taxremlife)),'PTRM input'!AX$587)</f>
        <v>0</v>
      </c>
      <c r="AY884" s="617">
        <f>IF('PTRM input'!$E$574='PTRM input'!$G$573,IF(AY$3&gt;A9taxremlife,A9taxvalue-SUM($F884:AX884),IF(A9taxremlife="N/A","n/a",A9taxvalue/A9taxremlife)),'PTRM input'!AY$587)</f>
        <v>0</v>
      </c>
      <c r="AZ884" s="617">
        <f>IF('PTRM input'!$E$574='PTRM input'!$G$573,IF(AZ$3&gt;A9taxremlife,A9taxvalue-SUM($F884:AY884),IF(A9taxremlife="N/A","n/a",A9taxvalue/A9taxremlife)),'PTRM input'!AZ$587)</f>
        <v>0</v>
      </c>
      <c r="BA884" s="617">
        <f>IF('PTRM input'!$E$574='PTRM input'!$G$573,IF(BA$3&gt;A9taxremlife,A9taxvalue-SUM($F884:AZ884),IF(A9taxremlife="N/A","n/a",A9taxvalue/A9taxremlife)),'PTRM input'!BA$587)</f>
        <v>0</v>
      </c>
      <c r="BB884" s="617">
        <f>IF('PTRM input'!$E$574='PTRM input'!$G$573,IF(BB$3&gt;A9taxremlife,A9taxvalue-SUM($F884:BA884),IF(A9taxremlife="N/A","n/a",A9taxvalue/A9taxremlife)),'PTRM input'!BB$587)</f>
        <v>0</v>
      </c>
      <c r="BC884" s="617">
        <f>IF('PTRM input'!$E$574='PTRM input'!$G$573,IF(BC$3&gt;A9taxremlife,A9taxvalue-SUM($F884:BB884),IF(A9taxremlife="N/A","n/a",A9taxvalue/A9taxremlife)),'PTRM input'!BC$587)</f>
        <v>0</v>
      </c>
      <c r="BD884" s="617">
        <f>IF('PTRM input'!$E$574='PTRM input'!$G$573,IF(BD$3&gt;A9taxremlife,A9taxvalue-SUM($F884:BC884),IF(A9taxremlife="N/A","n/a",A9taxvalue/A9taxremlife)),'PTRM input'!BD$587)</f>
        <v>0</v>
      </c>
      <c r="BE884" s="617">
        <f>IF('PTRM input'!$E$574='PTRM input'!$G$573,IF(BE$3&gt;A9taxremlife,A9taxvalue-SUM($F884:BD884),IF(A9taxremlife="N/A","n/a",A9taxvalue/A9taxremlife)),'PTRM input'!BE$587)</f>
        <v>0</v>
      </c>
      <c r="BF884" s="617">
        <f>IF('PTRM input'!$E$574='PTRM input'!$G$573,IF(BF$3&gt;A9taxremlife,A9taxvalue-SUM($F884:BE884),IF(A9taxremlife="N/A","n/a",A9taxvalue/A9taxremlife)),'PTRM input'!BF$587)</f>
        <v>0</v>
      </c>
      <c r="BG884" s="617">
        <f>IF('PTRM input'!$E$574='PTRM input'!$G$573,IF(BG$3&gt;A9taxremlife,A9taxvalue-SUM($F884:BF884),IF(A9taxremlife="N/A","n/a",A9taxvalue/A9taxremlife)),'PTRM input'!BG$587)</f>
        <v>0</v>
      </c>
      <c r="BH884" s="617">
        <f>IF('PTRM input'!$E$574='PTRM input'!$G$573,IF(BH$3&gt;A9taxremlife,A9taxvalue-SUM($F884:BG884),IF(A9taxremlife="N/A","n/a",A9taxvalue/A9taxremlife)),'PTRM input'!BH$587)</f>
        <v>0</v>
      </c>
      <c r="BI884" s="617">
        <f>IF('PTRM input'!$E$574='PTRM input'!$G$573,IF(BI$3&gt;A9taxremlife,A9taxvalue-SUM($F884:BH884),IF(A9taxremlife="N/A","n/a",A9taxvalue/A9taxremlife)),'PTRM input'!BI$587)</f>
        <v>0</v>
      </c>
      <c r="BJ884" s="116"/>
      <c r="BK884" s="116"/>
      <c r="BL884" s="116"/>
      <c r="BM884" s="116"/>
    </row>
    <row r="885" spans="1:65" ht="12.75" hidden="1" customHeight="1" outlineLevel="2">
      <c r="A885" s="366"/>
      <c r="B885" s="19"/>
      <c r="C885" s="18"/>
      <c r="D885" s="760" t="s">
        <v>237</v>
      </c>
      <c r="E885" s="86">
        <v>0</v>
      </c>
      <c r="F885" s="356"/>
      <c r="G885" s="433"/>
      <c r="H885" s="433"/>
      <c r="I885" s="433"/>
      <c r="J885" s="433"/>
      <c r="K885" s="433"/>
      <c r="L885" s="433"/>
      <c r="M885" s="433"/>
      <c r="N885" s="433"/>
      <c r="O885" s="433"/>
      <c r="P885" s="433"/>
      <c r="Q885" s="251"/>
      <c r="R885" s="251"/>
      <c r="S885" s="251"/>
      <c r="T885" s="251"/>
      <c r="U885" s="251"/>
      <c r="V885" s="251"/>
      <c r="W885" s="251"/>
      <c r="X885" s="251"/>
      <c r="Y885" s="251"/>
      <c r="Z885" s="251"/>
      <c r="AA885" s="251"/>
      <c r="AB885" s="251"/>
      <c r="AC885" s="251"/>
      <c r="AD885" s="251"/>
      <c r="AE885" s="251"/>
      <c r="AF885" s="251"/>
      <c r="AG885" s="251"/>
      <c r="AH885" s="251"/>
      <c r="AI885" s="251"/>
      <c r="AJ885" s="251"/>
      <c r="AK885" s="251"/>
      <c r="AL885" s="251"/>
      <c r="AM885" s="251"/>
      <c r="AN885" s="251"/>
      <c r="AO885" s="251"/>
      <c r="AP885" s="251"/>
      <c r="AQ885" s="251"/>
      <c r="AR885" s="251"/>
      <c r="AS885" s="251"/>
      <c r="AT885" s="251"/>
      <c r="AU885" s="251"/>
      <c r="AV885" s="251"/>
      <c r="AW885" s="251"/>
      <c r="AX885" s="251"/>
      <c r="AY885" s="251"/>
      <c r="AZ885" s="251"/>
      <c r="BA885" s="251"/>
      <c r="BB885" s="251"/>
      <c r="BC885" s="251"/>
      <c r="BD885" s="251"/>
      <c r="BE885" s="251"/>
      <c r="BF885" s="251"/>
      <c r="BG885" s="251"/>
      <c r="BH885" s="251"/>
      <c r="BI885" s="251"/>
      <c r="BJ885" s="116"/>
      <c r="BK885" s="116"/>
      <c r="BL885" s="116"/>
      <c r="BM885" s="116"/>
    </row>
    <row r="886" spans="1:65" ht="12.75" hidden="1" customHeight="1" outlineLevel="2">
      <c r="A886" s="366"/>
      <c r="B886" s="19"/>
      <c r="C886" s="18"/>
      <c r="D886" s="760"/>
      <c r="E886" s="86">
        <v>1</v>
      </c>
      <c r="F886" s="356"/>
      <c r="G886" s="618"/>
      <c r="H886" s="251">
        <f ca="1">IF(A9taxstdlife="n/a","n/a",IF(A9taxstdlife="",0,IF(H$3&gt;(A9stdlife+$E886),((INDEX('PTRM input'!$G$385:$P$434,A9offset,$E886)-INDEX('PTRM input'!$G$277:$P$326,A9offset,$E886))*OFFSET($F$7,0,$E886))-SUM($G886:G886),(((INDEX('PTRM input'!$G$385:$P$434,A9offset,$E886)-INDEX('PTRM input'!$G$277:$P$326,A9offset,$E886))*OFFSET($F$7,0,$E886))-SUM($G886:G886))*(OFFSET('PTRM input'!$G$477,0,$E886-1)/A9taxstdlife))))</f>
        <v>0.99794005238741978</v>
      </c>
      <c r="I886" s="251">
        <f ca="1">IF(A9taxstdlife="n/a","n/a",IF(A9taxstdlife="",0,IF(I$3&gt;(A9stdlife+$E886),((INDEX('PTRM input'!$G$385:$P$434,A9offset,$E886)-INDEX('PTRM input'!$G$277:$P$326,A9offset,$E886))*OFFSET($F$7,0,$E886))-SUM($G886:H886),(((INDEX('PTRM input'!$G$385:$P$434,A9offset,$E886)-INDEX('PTRM input'!$G$277:$P$326,A9offset,$E886))*OFFSET($F$7,0,$E886))-SUM($G886:H886))*(OFFSET('PTRM input'!$G$477,0,$E886-1)/A9taxstdlife))))</f>
        <v>0.79835204190993592</v>
      </c>
      <c r="J886" s="251">
        <f ca="1">IF(A9taxstdlife="n/a","n/a",IF(A9taxstdlife="",0,IF(J$3&gt;(A9stdlife+$E886),((INDEX('PTRM input'!$G$385:$P$434,A9offset,$E886)-INDEX('PTRM input'!$G$277:$P$326,A9offset,$E886))*OFFSET($F$7,0,$E886))-SUM($G886:I886),(((INDEX('PTRM input'!$G$385:$P$434,A9offset,$E886)-INDEX('PTRM input'!$G$277:$P$326,A9offset,$E886))*OFFSET($F$7,0,$E886))-SUM($G886:I886))*(OFFSET('PTRM input'!$G$477,0,$E886-1)/A9taxstdlife))))</f>
        <v>0.6386816335279486</v>
      </c>
      <c r="K886" s="251">
        <f ca="1">IF(A9taxstdlife="n/a","n/a",IF(A9taxstdlife="",0,IF(K$3&gt;(A9stdlife+$E886),((INDEX('PTRM input'!$G$385:$P$434,A9offset,$E886)-INDEX('PTRM input'!$G$277:$P$326,A9offset,$E886))*OFFSET($F$7,0,$E886))-SUM($G886:J886),(((INDEX('PTRM input'!$G$385:$P$434,A9offset,$E886)-INDEX('PTRM input'!$G$277:$P$326,A9offset,$E886))*OFFSET($F$7,0,$E886))-SUM($G886:J886))*(OFFSET('PTRM input'!$G$477,0,$E886-1)/A9taxstdlife))))</f>
        <v>0.51094530682235895</v>
      </c>
      <c r="L886" s="251">
        <f ca="1">IF(A9taxstdlife="n/a","n/a",IF(A9taxstdlife="",0,IF(L$3&gt;(A9stdlife+$E886),((INDEX('PTRM input'!$G$385:$P$434,A9offset,$E886)-INDEX('PTRM input'!$G$277:$P$326,A9offset,$E886))*OFFSET($F$7,0,$E886))-SUM($G886:K886),(((INDEX('PTRM input'!$G$385:$P$434,A9offset,$E886)-INDEX('PTRM input'!$G$277:$P$326,A9offset,$E886))*OFFSET($F$7,0,$E886))-SUM($G886:K886))*(OFFSET('PTRM input'!$G$477,0,$E886-1)/A9taxstdlife))))</f>
        <v>0.40875624545788708</v>
      </c>
      <c r="M886" s="251">
        <f ca="1">IF(A9taxstdlife="n/a","n/a",IF(A9taxstdlife="",0,IF(M$3&gt;(A9stdlife+$E886),((INDEX('PTRM input'!$G$385:$P$434,A9offset,$E886)-INDEX('PTRM input'!$G$277:$P$326,A9offset,$E886))*OFFSET($F$7,0,$E886))-SUM($G886:L886),(((INDEX('PTRM input'!$G$385:$P$434,A9offset,$E886)-INDEX('PTRM input'!$G$277:$P$326,A9offset,$E886))*OFFSET($F$7,0,$E886))-SUM($G886:L886))*(OFFSET('PTRM input'!$G$477,0,$E886-1)/A9taxstdlife))))</f>
        <v>0.32700499636630964</v>
      </c>
      <c r="N886" s="251">
        <f ca="1">IF(A9taxstdlife="n/a","n/a",IF(A9taxstdlife="",0,IF(N$3&gt;(A9stdlife+$E886),((INDEX('PTRM input'!$G$385:$P$434,A9offset,$E886)-INDEX('PTRM input'!$G$277:$P$326,A9offset,$E886))*OFFSET($F$7,0,$E886))-SUM($G886:M886),(((INDEX('PTRM input'!$G$385:$P$434,A9offset,$E886)-INDEX('PTRM input'!$G$277:$P$326,A9offset,$E886))*OFFSET($F$7,0,$E886))-SUM($G886:M886))*(OFFSET('PTRM input'!$G$477,0,$E886-1)/A9taxstdlife))))</f>
        <v>0.26160399709304771</v>
      </c>
      <c r="O886" s="251">
        <f ca="1">IF(A9taxstdlife="n/a","n/a",IF(A9taxstdlife="",0,IF(O$3&gt;(A9stdlife+$E886),((INDEX('PTRM input'!$G$385:$P$434,A9offset,$E886)-INDEX('PTRM input'!$G$277:$P$326,A9offset,$E886))*OFFSET($F$7,0,$E886))-SUM($G886:N886),(((INDEX('PTRM input'!$G$385:$P$434,A9offset,$E886)-INDEX('PTRM input'!$G$277:$P$326,A9offset,$E886))*OFFSET($F$7,0,$E886))-SUM($G886:N886))*(OFFSET('PTRM input'!$G$477,0,$E886-1)/A9taxstdlife))))</f>
        <v>0.20928319767443818</v>
      </c>
      <c r="P886" s="251">
        <f ca="1">IF(A9taxstdlife="n/a","n/a",IF(A9taxstdlife="",0,IF(P$3&gt;(A9stdlife+$E886),((INDEX('PTRM input'!$G$385:$P$434,A9offset,$E886)-INDEX('PTRM input'!$G$277:$P$326,A9offset,$E886))*OFFSET($F$7,0,$E886))-SUM($G886:O886),(((INDEX('PTRM input'!$G$385:$P$434,A9offset,$E886)-INDEX('PTRM input'!$G$277:$P$326,A9offset,$E886))*OFFSET($F$7,0,$E886))-SUM($G886:O886))*(OFFSET('PTRM input'!$G$477,0,$E886-1)/A9taxstdlife))))</f>
        <v>0.16742655813955062</v>
      </c>
      <c r="Q886" s="251">
        <f ca="1">IF(A9taxstdlife="n/a","n/a",IF(A9taxstdlife="",0,IF(Q$3&gt;(A9stdlife+$E886),((INDEX('PTRM input'!$G$385:$P$434,A9offset,$E886)-INDEX('PTRM input'!$G$277:$P$326,A9offset,$E886))*OFFSET($F$7,0,$E886))-SUM($G886:P886),(((INDEX('PTRM input'!$G$385:$P$434,A9offset,$E886)-INDEX('PTRM input'!$G$277:$P$326,A9offset,$E886))*OFFSET($F$7,0,$E886))-SUM($G886:P886))*(OFFSET('PTRM input'!$G$477,0,$E886-1)/A9taxstdlife))))</f>
        <v>0.13394124651164052</v>
      </c>
      <c r="R886" s="251">
        <f ca="1">IF(A9taxstdlife="n/a","n/a",IF(A9taxstdlife="",0,IF(R$3&gt;(A9stdlife+$E886),((INDEX('PTRM input'!$G$385:$P$434,A9offset,$E886)-INDEX('PTRM input'!$G$277:$P$326,A9offset,$E886))*OFFSET($F$7,0,$E886))-SUM($G886:Q886),(((INDEX('PTRM input'!$G$385:$P$434,A9offset,$E886)-INDEX('PTRM input'!$G$277:$P$326,A9offset,$E886))*OFFSET($F$7,0,$E886))-SUM($G886:Q886))*(OFFSET('PTRM input'!$G$477,0,$E886-1)/A9taxstdlife))))</f>
        <v>0.53576498604656209</v>
      </c>
      <c r="S886" s="251">
        <f ca="1">IF(A9taxstdlife="n/a","n/a",IF(A9taxstdlife="",0,IF(S$3&gt;(A9stdlife+$E886),((INDEX('PTRM input'!$G$385:$P$434,A9offset,$E886)-INDEX('PTRM input'!$G$277:$P$326,A9offset,$E886))*OFFSET($F$7,0,$E886))-SUM($G886:R886),(((INDEX('PTRM input'!$G$385:$P$434,A9offset,$E886)-INDEX('PTRM input'!$G$277:$P$326,A9offset,$E886))*OFFSET($F$7,0,$E886))-SUM($G886:R886))*(OFFSET('PTRM input'!$G$477,0,$E886-1)/A9taxstdlife))))</f>
        <v>0</v>
      </c>
      <c r="T886" s="251">
        <f ca="1">IF(A9taxstdlife="n/a","n/a",IF(A9taxstdlife="",0,IF(T$3&gt;(A9stdlife+$E886),((INDEX('PTRM input'!$G$385:$P$434,A9offset,$E886)-INDEX('PTRM input'!$G$277:$P$326,A9offset,$E886))*OFFSET($F$7,0,$E886))-SUM($G886:S886),(((INDEX('PTRM input'!$G$385:$P$434,A9offset,$E886)-INDEX('PTRM input'!$G$277:$P$326,A9offset,$E886))*OFFSET($F$7,0,$E886))-SUM($G886:S886))*(OFFSET('PTRM input'!$G$477,0,$E886-1)/A9taxstdlife))))</f>
        <v>0</v>
      </c>
      <c r="U886" s="251">
        <f ca="1">IF(A9taxstdlife="n/a","n/a",IF(A9taxstdlife="",0,IF(U$3&gt;(A9stdlife+$E886),((INDEX('PTRM input'!$G$385:$P$434,A9offset,$E886)-INDEX('PTRM input'!$G$277:$P$326,A9offset,$E886))*OFFSET($F$7,0,$E886))-SUM($G886:T886),(((INDEX('PTRM input'!$G$385:$P$434,A9offset,$E886)-INDEX('PTRM input'!$G$277:$P$326,A9offset,$E886))*OFFSET($F$7,0,$E886))-SUM($G886:T886))*(OFFSET('PTRM input'!$G$477,0,$E886-1)/A9taxstdlife))))</f>
        <v>0</v>
      </c>
      <c r="V886" s="251">
        <f ca="1">IF(A9taxstdlife="n/a","n/a",IF(A9taxstdlife="",0,IF(V$3&gt;(A9stdlife+$E886),((INDEX('PTRM input'!$G$385:$P$434,A9offset,$E886)-INDEX('PTRM input'!$G$277:$P$326,A9offset,$E886))*OFFSET($F$7,0,$E886))-SUM($G886:U886),(((INDEX('PTRM input'!$G$385:$P$434,A9offset,$E886)-INDEX('PTRM input'!$G$277:$P$326,A9offset,$E886))*OFFSET($F$7,0,$E886))-SUM($G886:U886))*(OFFSET('PTRM input'!$G$477,0,$E886-1)/A9taxstdlife))))</f>
        <v>0</v>
      </c>
      <c r="W886" s="251">
        <f ca="1">IF(A9taxstdlife="n/a","n/a",IF(A9taxstdlife="",0,IF(W$3&gt;(A9stdlife+$E886),((INDEX('PTRM input'!$G$385:$P$434,A9offset,$E886)-INDEX('PTRM input'!$G$277:$P$326,A9offset,$E886))*OFFSET($F$7,0,$E886))-SUM($G886:V886),(((INDEX('PTRM input'!$G$385:$P$434,A9offset,$E886)-INDEX('PTRM input'!$G$277:$P$326,A9offset,$E886))*OFFSET($F$7,0,$E886))-SUM($G886:V886))*(OFFSET('PTRM input'!$G$477,0,$E886-1)/A9taxstdlife))))</f>
        <v>0</v>
      </c>
      <c r="X886" s="251">
        <f ca="1">IF(A9taxstdlife="n/a","n/a",IF(A9taxstdlife="",0,IF(X$3&gt;(A9stdlife+$E886),((INDEX('PTRM input'!$G$385:$P$434,A9offset,$E886)-INDEX('PTRM input'!$G$277:$P$326,A9offset,$E886))*OFFSET($F$7,0,$E886))-SUM($G886:W886),(((INDEX('PTRM input'!$G$385:$P$434,A9offset,$E886)-INDEX('PTRM input'!$G$277:$P$326,A9offset,$E886))*OFFSET($F$7,0,$E886))-SUM($G886:W886))*(OFFSET('PTRM input'!$G$477,0,$E886-1)/A9taxstdlife))))</f>
        <v>0</v>
      </c>
      <c r="Y886" s="251">
        <f ca="1">IF(A9taxstdlife="n/a","n/a",IF(A9taxstdlife="",0,IF(Y$3&gt;(A9stdlife+$E886),((INDEX('PTRM input'!$G$385:$P$434,A9offset,$E886)-INDEX('PTRM input'!$G$277:$P$326,A9offset,$E886))*OFFSET($F$7,0,$E886))-SUM($G886:X886),(((INDEX('PTRM input'!$G$385:$P$434,A9offset,$E886)-INDEX('PTRM input'!$G$277:$P$326,A9offset,$E886))*OFFSET($F$7,0,$E886))-SUM($G886:X886))*(OFFSET('PTRM input'!$G$477,0,$E886-1)/A9taxstdlife))))</f>
        <v>0</v>
      </c>
      <c r="Z886" s="251">
        <f ca="1">IF(A9taxstdlife="n/a","n/a",IF(A9taxstdlife="",0,IF(Z$3&gt;(A9stdlife+$E886),((INDEX('PTRM input'!$G$385:$P$434,A9offset,$E886)-INDEX('PTRM input'!$G$277:$P$326,A9offset,$E886))*OFFSET($F$7,0,$E886))-SUM($G886:Y886),(((INDEX('PTRM input'!$G$385:$P$434,A9offset,$E886)-INDEX('PTRM input'!$G$277:$P$326,A9offset,$E886))*OFFSET($F$7,0,$E886))-SUM($G886:Y886))*(OFFSET('PTRM input'!$G$477,0,$E886-1)/A9taxstdlife))))</f>
        <v>0</v>
      </c>
      <c r="AA886" s="251">
        <f ca="1">IF(A9taxstdlife="n/a","n/a",IF(A9taxstdlife="",0,IF(AA$3&gt;(A9stdlife+$E886),((INDEX('PTRM input'!$G$385:$P$434,A9offset,$E886)-INDEX('PTRM input'!$G$277:$P$326,A9offset,$E886))*OFFSET($F$7,0,$E886))-SUM($G886:Z886),(((INDEX('PTRM input'!$G$385:$P$434,A9offset,$E886)-INDEX('PTRM input'!$G$277:$P$326,A9offset,$E886))*OFFSET($F$7,0,$E886))-SUM($G886:Z886))*(OFFSET('PTRM input'!$G$477,0,$E886-1)/A9taxstdlife))))</f>
        <v>0</v>
      </c>
      <c r="AB886" s="251">
        <f ca="1">IF(A9taxstdlife="n/a","n/a",IF(A9taxstdlife="",0,IF(AB$3&gt;(A9stdlife+$E886),((INDEX('PTRM input'!$G$385:$P$434,A9offset,$E886)-INDEX('PTRM input'!$G$277:$P$326,A9offset,$E886))*OFFSET($F$7,0,$E886))-SUM($G886:AA886),(((INDEX('PTRM input'!$G$385:$P$434,A9offset,$E886)-INDEX('PTRM input'!$G$277:$P$326,A9offset,$E886))*OFFSET($F$7,0,$E886))-SUM($G886:AA886))*(OFFSET('PTRM input'!$G$477,0,$E886-1)/A9taxstdlife))))</f>
        <v>0</v>
      </c>
      <c r="AC886" s="251">
        <f ca="1">IF(A9taxstdlife="n/a","n/a",IF(A9taxstdlife="",0,IF(AC$3&gt;(A9stdlife+$E886),((INDEX('PTRM input'!$G$385:$P$434,A9offset,$E886)-INDEX('PTRM input'!$G$277:$P$326,A9offset,$E886))*OFFSET($F$7,0,$E886))-SUM($G886:AB886),(((INDEX('PTRM input'!$G$385:$P$434,A9offset,$E886)-INDEX('PTRM input'!$G$277:$P$326,A9offset,$E886))*OFFSET($F$7,0,$E886))-SUM($G886:AB886))*(OFFSET('PTRM input'!$G$477,0,$E886-1)/A9taxstdlife))))</f>
        <v>0</v>
      </c>
      <c r="AD886" s="251">
        <f ca="1">IF(A9taxstdlife="n/a","n/a",IF(A9taxstdlife="",0,IF(AD$3&gt;(A9stdlife+$E886),((INDEX('PTRM input'!$G$385:$P$434,A9offset,$E886)-INDEX('PTRM input'!$G$277:$P$326,A9offset,$E886))*OFFSET($F$7,0,$E886))-SUM($G886:AC886),(((INDEX('PTRM input'!$G$385:$P$434,A9offset,$E886)-INDEX('PTRM input'!$G$277:$P$326,A9offset,$E886))*OFFSET($F$7,0,$E886))-SUM($G886:AC886))*(OFFSET('PTRM input'!$G$477,0,$E886-1)/A9taxstdlife))))</f>
        <v>0</v>
      </c>
      <c r="AE886" s="251">
        <f ca="1">IF(A9taxstdlife="n/a","n/a",IF(A9taxstdlife="",0,IF(AE$3&gt;(A9stdlife+$E886),((INDEX('PTRM input'!$G$385:$P$434,A9offset,$E886)-INDEX('PTRM input'!$G$277:$P$326,A9offset,$E886))*OFFSET($F$7,0,$E886))-SUM($G886:AD886),(((INDEX('PTRM input'!$G$385:$P$434,A9offset,$E886)-INDEX('PTRM input'!$G$277:$P$326,A9offset,$E886))*OFFSET($F$7,0,$E886))-SUM($G886:AD886))*(OFFSET('PTRM input'!$G$477,0,$E886-1)/A9taxstdlife))))</f>
        <v>0</v>
      </c>
      <c r="AF886" s="251">
        <f ca="1">IF(A9taxstdlife="n/a","n/a",IF(A9taxstdlife="",0,IF(AF$3&gt;(A9stdlife+$E886),((INDEX('PTRM input'!$G$385:$P$434,A9offset,$E886)-INDEX('PTRM input'!$G$277:$P$326,A9offset,$E886))*OFFSET($F$7,0,$E886))-SUM($G886:AE886),(((INDEX('PTRM input'!$G$385:$P$434,A9offset,$E886)-INDEX('PTRM input'!$G$277:$P$326,A9offset,$E886))*OFFSET($F$7,0,$E886))-SUM($G886:AE886))*(OFFSET('PTRM input'!$G$477,0,$E886-1)/A9taxstdlife))))</f>
        <v>0</v>
      </c>
      <c r="AG886" s="251">
        <f ca="1">IF(A9taxstdlife="n/a","n/a",IF(A9taxstdlife="",0,IF(AG$3&gt;(A9stdlife+$E886),((INDEX('PTRM input'!$G$385:$P$434,A9offset,$E886)-INDEX('PTRM input'!$G$277:$P$326,A9offset,$E886))*OFFSET($F$7,0,$E886))-SUM($G886:AF886),(((INDEX('PTRM input'!$G$385:$P$434,A9offset,$E886)-INDEX('PTRM input'!$G$277:$P$326,A9offset,$E886))*OFFSET($F$7,0,$E886))-SUM($G886:AF886))*(OFFSET('PTRM input'!$G$477,0,$E886-1)/A9taxstdlife))))</f>
        <v>0</v>
      </c>
      <c r="AH886" s="251">
        <f ca="1">IF(A9taxstdlife="n/a","n/a",IF(A9taxstdlife="",0,IF(AH$3&gt;(A9stdlife+$E886),((INDEX('PTRM input'!$G$385:$P$434,A9offset,$E886)-INDEX('PTRM input'!$G$277:$P$326,A9offset,$E886))*OFFSET($F$7,0,$E886))-SUM($G886:AG886),(((INDEX('PTRM input'!$G$385:$P$434,A9offset,$E886)-INDEX('PTRM input'!$G$277:$P$326,A9offset,$E886))*OFFSET($F$7,0,$E886))-SUM($G886:AG886))*(OFFSET('PTRM input'!$G$477,0,$E886-1)/A9taxstdlife))))</f>
        <v>0</v>
      </c>
      <c r="AI886" s="251">
        <f ca="1">IF(A9taxstdlife="n/a","n/a",IF(A9taxstdlife="",0,IF(AI$3&gt;(A9stdlife+$E886),((INDEX('PTRM input'!$G$385:$P$434,A9offset,$E886)-INDEX('PTRM input'!$G$277:$P$326,A9offset,$E886))*OFFSET($F$7,0,$E886))-SUM($G886:AH886),(((INDEX('PTRM input'!$G$385:$P$434,A9offset,$E886)-INDEX('PTRM input'!$G$277:$P$326,A9offset,$E886))*OFFSET($F$7,0,$E886))-SUM($G886:AH886))*(OFFSET('PTRM input'!$G$477,0,$E886-1)/A9taxstdlife))))</f>
        <v>0</v>
      </c>
      <c r="AJ886" s="251">
        <f ca="1">IF(A9taxstdlife="n/a","n/a",IF(A9taxstdlife="",0,IF(AJ$3&gt;(A9stdlife+$E886),((INDEX('PTRM input'!$G$385:$P$434,A9offset,$E886)-INDEX('PTRM input'!$G$277:$P$326,A9offset,$E886))*OFFSET($F$7,0,$E886))-SUM($G886:AI886),(((INDEX('PTRM input'!$G$385:$P$434,A9offset,$E886)-INDEX('PTRM input'!$G$277:$P$326,A9offset,$E886))*OFFSET($F$7,0,$E886))-SUM($G886:AI886))*(OFFSET('PTRM input'!$G$477,0,$E886-1)/A9taxstdlife))))</f>
        <v>0</v>
      </c>
      <c r="AK886" s="251">
        <f ca="1">IF(A9taxstdlife="n/a","n/a",IF(A9taxstdlife="",0,IF(AK$3&gt;(A9stdlife+$E886),((INDEX('PTRM input'!$G$385:$P$434,A9offset,$E886)-INDEX('PTRM input'!$G$277:$P$326,A9offset,$E886))*OFFSET($F$7,0,$E886))-SUM($G886:AJ886),(((INDEX('PTRM input'!$G$385:$P$434,A9offset,$E886)-INDEX('PTRM input'!$G$277:$P$326,A9offset,$E886))*OFFSET($F$7,0,$E886))-SUM($G886:AJ886))*(OFFSET('PTRM input'!$G$477,0,$E886-1)/A9taxstdlife))))</f>
        <v>0</v>
      </c>
      <c r="AL886" s="251">
        <f ca="1">IF(A9taxstdlife="n/a","n/a",IF(A9taxstdlife="",0,IF(AL$3&gt;(A9stdlife+$E886),((INDEX('PTRM input'!$G$385:$P$434,A9offset,$E886)-INDEX('PTRM input'!$G$277:$P$326,A9offset,$E886))*OFFSET($F$7,0,$E886))-SUM($G886:AK886),(((INDEX('PTRM input'!$G$385:$P$434,A9offset,$E886)-INDEX('PTRM input'!$G$277:$P$326,A9offset,$E886))*OFFSET($F$7,0,$E886))-SUM($G886:AK886))*(OFFSET('PTRM input'!$G$477,0,$E886-1)/A9taxstdlife))))</f>
        <v>0</v>
      </c>
      <c r="AM886" s="251">
        <f ca="1">IF(A9taxstdlife="n/a","n/a",IF(A9taxstdlife="",0,IF(AM$3&gt;(A9stdlife+$E886),((INDEX('PTRM input'!$G$385:$P$434,A9offset,$E886)-INDEX('PTRM input'!$G$277:$P$326,A9offset,$E886))*OFFSET($F$7,0,$E886))-SUM($G886:AL886),(((INDEX('PTRM input'!$G$385:$P$434,A9offset,$E886)-INDEX('PTRM input'!$G$277:$P$326,A9offset,$E886))*OFFSET($F$7,0,$E886))-SUM($G886:AL886))*(OFFSET('PTRM input'!$G$477,0,$E886-1)/A9taxstdlife))))</f>
        <v>0</v>
      </c>
      <c r="AN886" s="251">
        <f ca="1">IF(A9taxstdlife="n/a","n/a",IF(A9taxstdlife="",0,IF(AN$3&gt;(A9stdlife+$E886),((INDEX('PTRM input'!$G$385:$P$434,A9offset,$E886)-INDEX('PTRM input'!$G$277:$P$326,A9offset,$E886))*OFFSET($F$7,0,$E886))-SUM($G886:AM886),(((INDEX('PTRM input'!$G$385:$P$434,A9offset,$E886)-INDEX('PTRM input'!$G$277:$P$326,A9offset,$E886))*OFFSET($F$7,0,$E886))-SUM($G886:AM886))*(OFFSET('PTRM input'!$G$477,0,$E886-1)/A9taxstdlife))))</f>
        <v>0</v>
      </c>
      <c r="AO886" s="251">
        <f ca="1">IF(A9taxstdlife="n/a","n/a",IF(A9taxstdlife="",0,IF(AO$3&gt;(A9stdlife+$E886),((INDEX('PTRM input'!$G$385:$P$434,A9offset,$E886)-INDEX('PTRM input'!$G$277:$P$326,A9offset,$E886))*OFFSET($F$7,0,$E886))-SUM($G886:AN886),(((INDEX('PTRM input'!$G$385:$P$434,A9offset,$E886)-INDEX('PTRM input'!$G$277:$P$326,A9offset,$E886))*OFFSET($F$7,0,$E886))-SUM($G886:AN886))*(OFFSET('PTRM input'!$G$477,0,$E886-1)/A9taxstdlife))))</f>
        <v>0</v>
      </c>
      <c r="AP886" s="251">
        <f ca="1">IF(A9taxstdlife="n/a","n/a",IF(A9taxstdlife="",0,IF(AP$3&gt;(A9stdlife+$E886),((INDEX('PTRM input'!$G$385:$P$434,A9offset,$E886)-INDEX('PTRM input'!$G$277:$P$326,A9offset,$E886))*OFFSET($F$7,0,$E886))-SUM($G886:AO886),(((INDEX('PTRM input'!$G$385:$P$434,A9offset,$E886)-INDEX('PTRM input'!$G$277:$P$326,A9offset,$E886))*OFFSET($F$7,0,$E886))-SUM($G886:AO886))*(OFFSET('PTRM input'!$G$477,0,$E886-1)/A9taxstdlife))))</f>
        <v>0</v>
      </c>
      <c r="AQ886" s="251">
        <f ca="1">IF(A9taxstdlife="n/a","n/a",IF(A9taxstdlife="",0,IF(AQ$3&gt;(A9stdlife+$E886),((INDEX('PTRM input'!$G$385:$P$434,A9offset,$E886)-INDEX('PTRM input'!$G$277:$P$326,A9offset,$E886))*OFFSET($F$7,0,$E886))-SUM($G886:AP886),(((INDEX('PTRM input'!$G$385:$P$434,A9offset,$E886)-INDEX('PTRM input'!$G$277:$P$326,A9offset,$E886))*OFFSET($F$7,0,$E886))-SUM($G886:AP886))*(OFFSET('PTRM input'!$G$477,0,$E886-1)/A9taxstdlife))))</f>
        <v>0</v>
      </c>
      <c r="AR886" s="251">
        <f ca="1">IF(A9taxstdlife="n/a","n/a",IF(A9taxstdlife="",0,IF(AR$3&gt;(A9stdlife+$E886),((INDEX('PTRM input'!$G$385:$P$434,A9offset,$E886)-INDEX('PTRM input'!$G$277:$P$326,A9offset,$E886))*OFFSET($F$7,0,$E886))-SUM($G886:AQ886),(((INDEX('PTRM input'!$G$385:$P$434,A9offset,$E886)-INDEX('PTRM input'!$G$277:$P$326,A9offset,$E886))*OFFSET($F$7,0,$E886))-SUM($G886:AQ886))*(OFFSET('PTRM input'!$G$477,0,$E886-1)/A9taxstdlife))))</f>
        <v>0</v>
      </c>
      <c r="AS886" s="251">
        <f ca="1">IF(A9taxstdlife="n/a","n/a",IF(A9taxstdlife="",0,IF(AS$3&gt;(A9stdlife+$E886),((INDEX('PTRM input'!$G$385:$P$434,A9offset,$E886)-INDEX('PTRM input'!$G$277:$P$326,A9offset,$E886))*OFFSET($F$7,0,$E886))-SUM($G886:AR886),(((INDEX('PTRM input'!$G$385:$P$434,A9offset,$E886)-INDEX('PTRM input'!$G$277:$P$326,A9offset,$E886))*OFFSET($F$7,0,$E886))-SUM($G886:AR886))*(OFFSET('PTRM input'!$G$477,0,$E886-1)/A9taxstdlife))))</f>
        <v>0</v>
      </c>
      <c r="AT886" s="251">
        <f ca="1">IF(A9taxstdlife="n/a","n/a",IF(A9taxstdlife="",0,IF(AT$3&gt;(A9stdlife+$E886),((INDEX('PTRM input'!$G$385:$P$434,A9offset,$E886)-INDEX('PTRM input'!$G$277:$P$326,A9offset,$E886))*OFFSET($F$7,0,$E886))-SUM($G886:AS886),(((INDEX('PTRM input'!$G$385:$P$434,A9offset,$E886)-INDEX('PTRM input'!$G$277:$P$326,A9offset,$E886))*OFFSET($F$7,0,$E886))-SUM($G886:AS886))*(OFFSET('PTRM input'!$G$477,0,$E886-1)/A9taxstdlife))))</f>
        <v>0</v>
      </c>
      <c r="AU886" s="251">
        <f ca="1">IF(A9taxstdlife="n/a","n/a",IF(A9taxstdlife="",0,IF(AU$3&gt;(A9stdlife+$E886),((INDEX('PTRM input'!$G$385:$P$434,A9offset,$E886)-INDEX('PTRM input'!$G$277:$P$326,A9offset,$E886))*OFFSET($F$7,0,$E886))-SUM($G886:AT886),(((INDEX('PTRM input'!$G$385:$P$434,A9offset,$E886)-INDEX('PTRM input'!$G$277:$P$326,A9offset,$E886))*OFFSET($F$7,0,$E886))-SUM($G886:AT886))*(OFFSET('PTRM input'!$G$477,0,$E886-1)/A9taxstdlife))))</f>
        <v>0</v>
      </c>
      <c r="AV886" s="251">
        <f ca="1">IF(A9taxstdlife="n/a","n/a",IF(A9taxstdlife="",0,IF(AV$3&gt;(A9stdlife+$E886),((INDEX('PTRM input'!$G$385:$P$434,A9offset,$E886)-INDEX('PTRM input'!$G$277:$P$326,A9offset,$E886))*OFFSET($F$7,0,$E886))-SUM($G886:AU886),(((INDEX('PTRM input'!$G$385:$P$434,A9offset,$E886)-INDEX('PTRM input'!$G$277:$P$326,A9offset,$E886))*OFFSET($F$7,0,$E886))-SUM($G886:AU886))*(OFFSET('PTRM input'!$G$477,0,$E886-1)/A9taxstdlife))))</f>
        <v>0</v>
      </c>
      <c r="AW886" s="251">
        <f ca="1">IF(A9taxstdlife="n/a","n/a",IF(A9taxstdlife="",0,IF(AW$3&gt;(A9stdlife+$E886),((INDEX('PTRM input'!$G$385:$P$434,A9offset,$E886)-INDEX('PTRM input'!$G$277:$P$326,A9offset,$E886))*OFFSET($F$7,0,$E886))-SUM($G886:AV886),(((INDEX('PTRM input'!$G$385:$P$434,A9offset,$E886)-INDEX('PTRM input'!$G$277:$P$326,A9offset,$E886))*OFFSET($F$7,0,$E886))-SUM($G886:AV886))*(OFFSET('PTRM input'!$G$477,0,$E886-1)/A9taxstdlife))))</f>
        <v>0</v>
      </c>
      <c r="AX886" s="251">
        <f ca="1">IF(A9taxstdlife="n/a","n/a",IF(A9taxstdlife="",0,IF(AX$3&gt;(A9stdlife+$E886),((INDEX('PTRM input'!$G$385:$P$434,A9offset,$E886)-INDEX('PTRM input'!$G$277:$P$326,A9offset,$E886))*OFFSET($F$7,0,$E886))-SUM($G886:AW886),(((INDEX('PTRM input'!$G$385:$P$434,A9offset,$E886)-INDEX('PTRM input'!$G$277:$P$326,A9offset,$E886))*OFFSET($F$7,0,$E886))-SUM($G886:AW886))*(OFFSET('PTRM input'!$G$477,0,$E886-1)/A9taxstdlife))))</f>
        <v>0</v>
      </c>
      <c r="AY886" s="251">
        <f ca="1">IF(A9taxstdlife="n/a","n/a",IF(A9taxstdlife="",0,IF(AY$3&gt;(A9stdlife+$E886),((INDEX('PTRM input'!$G$385:$P$434,A9offset,$E886)-INDEX('PTRM input'!$G$277:$P$326,A9offset,$E886))*OFFSET($F$7,0,$E886))-SUM($G886:AX886),(((INDEX('PTRM input'!$G$385:$P$434,A9offset,$E886)-INDEX('PTRM input'!$G$277:$P$326,A9offset,$E886))*OFFSET($F$7,0,$E886))-SUM($G886:AX886))*(OFFSET('PTRM input'!$G$477,0,$E886-1)/A9taxstdlife))))</f>
        <v>0</v>
      </c>
      <c r="AZ886" s="251">
        <f ca="1">IF(A9taxstdlife="n/a","n/a",IF(A9taxstdlife="",0,IF(AZ$3&gt;(A9stdlife+$E886),((INDEX('PTRM input'!$G$385:$P$434,A9offset,$E886)-INDEX('PTRM input'!$G$277:$P$326,A9offset,$E886))*OFFSET($F$7,0,$E886))-SUM($G886:AY886),(((INDEX('PTRM input'!$G$385:$P$434,A9offset,$E886)-INDEX('PTRM input'!$G$277:$P$326,A9offset,$E886))*OFFSET($F$7,0,$E886))-SUM($G886:AY886))*(OFFSET('PTRM input'!$G$477,0,$E886-1)/A9taxstdlife))))</f>
        <v>0</v>
      </c>
      <c r="BA886" s="251">
        <f ca="1">IF(A9taxstdlife="n/a","n/a",IF(A9taxstdlife="",0,IF(BA$3&gt;(A9stdlife+$E886),((INDEX('PTRM input'!$G$385:$P$434,A9offset,$E886)-INDEX('PTRM input'!$G$277:$P$326,A9offset,$E886))*OFFSET($F$7,0,$E886))-SUM($G886:AZ886),(((INDEX('PTRM input'!$G$385:$P$434,A9offset,$E886)-INDEX('PTRM input'!$G$277:$P$326,A9offset,$E886))*OFFSET($F$7,0,$E886))-SUM($G886:AZ886))*(OFFSET('PTRM input'!$G$477,0,$E886-1)/A9taxstdlife))))</f>
        <v>0</v>
      </c>
      <c r="BB886" s="251">
        <f ca="1">IF(A9taxstdlife="n/a","n/a",IF(A9taxstdlife="",0,IF(BB$3&gt;(A9stdlife+$E886),((INDEX('PTRM input'!$G$385:$P$434,A9offset,$E886)-INDEX('PTRM input'!$G$277:$P$326,A9offset,$E886))*OFFSET($F$7,0,$E886))-SUM($G886:BA886),(((INDEX('PTRM input'!$G$385:$P$434,A9offset,$E886)-INDEX('PTRM input'!$G$277:$P$326,A9offset,$E886))*OFFSET($F$7,0,$E886))-SUM($G886:BA886))*(OFFSET('PTRM input'!$G$477,0,$E886-1)/A9taxstdlife))))</f>
        <v>0</v>
      </c>
      <c r="BC886" s="251">
        <f ca="1">IF(A9taxstdlife="n/a","n/a",IF(A9taxstdlife="",0,IF(BC$3&gt;(A9stdlife+$E886),((INDEX('PTRM input'!$G$385:$P$434,A9offset,$E886)-INDEX('PTRM input'!$G$277:$P$326,A9offset,$E886))*OFFSET($F$7,0,$E886))-SUM($G886:BB886),(((INDEX('PTRM input'!$G$385:$P$434,A9offset,$E886)-INDEX('PTRM input'!$G$277:$P$326,A9offset,$E886))*OFFSET($F$7,0,$E886))-SUM($G886:BB886))*(OFFSET('PTRM input'!$G$477,0,$E886-1)/A9taxstdlife))))</f>
        <v>0</v>
      </c>
      <c r="BD886" s="251">
        <f ca="1">IF(A9taxstdlife="n/a","n/a",IF(A9taxstdlife="",0,IF(BD$3&gt;(A9stdlife+$E886),((INDEX('PTRM input'!$G$385:$P$434,A9offset,$E886)-INDEX('PTRM input'!$G$277:$P$326,A9offset,$E886))*OFFSET($F$7,0,$E886))-SUM($G886:BC886),(((INDEX('PTRM input'!$G$385:$P$434,A9offset,$E886)-INDEX('PTRM input'!$G$277:$P$326,A9offset,$E886))*OFFSET($F$7,0,$E886))-SUM($G886:BC886))*(OFFSET('PTRM input'!$G$477,0,$E886-1)/A9taxstdlife))))</f>
        <v>0</v>
      </c>
      <c r="BE886" s="251">
        <f ca="1">IF(A9taxstdlife="n/a","n/a",IF(A9taxstdlife="",0,IF(BE$3&gt;(A9stdlife+$E886),((INDEX('PTRM input'!$G$385:$P$434,A9offset,$E886)-INDEX('PTRM input'!$G$277:$P$326,A9offset,$E886))*OFFSET($F$7,0,$E886))-SUM($G886:BD886),(((INDEX('PTRM input'!$G$385:$P$434,A9offset,$E886)-INDEX('PTRM input'!$G$277:$P$326,A9offset,$E886))*OFFSET($F$7,0,$E886))-SUM($G886:BD886))*(OFFSET('PTRM input'!$G$477,0,$E886-1)/A9taxstdlife))))</f>
        <v>0</v>
      </c>
      <c r="BF886" s="251">
        <f ca="1">IF(A9taxstdlife="n/a","n/a",IF(A9taxstdlife="",0,IF(BF$3&gt;(A9stdlife+$E886),((INDEX('PTRM input'!$G$385:$P$434,A9offset,$E886)-INDEX('PTRM input'!$G$277:$P$326,A9offset,$E886))*OFFSET($F$7,0,$E886))-SUM($G886:BE886),(((INDEX('PTRM input'!$G$385:$P$434,A9offset,$E886)-INDEX('PTRM input'!$G$277:$P$326,A9offset,$E886))*OFFSET($F$7,0,$E886))-SUM($G886:BE886))*(OFFSET('PTRM input'!$G$477,0,$E886-1)/A9taxstdlife))))</f>
        <v>0</v>
      </c>
      <c r="BG886" s="251">
        <f ca="1">IF(A9taxstdlife="n/a","n/a",IF(A9taxstdlife="",0,IF(BG$3&gt;(A9stdlife+$E886),((INDEX('PTRM input'!$G$385:$P$434,A9offset,$E886)-INDEX('PTRM input'!$G$277:$P$326,A9offset,$E886))*OFFSET($F$7,0,$E886))-SUM($G886:BF886),(((INDEX('PTRM input'!$G$385:$P$434,A9offset,$E886)-INDEX('PTRM input'!$G$277:$P$326,A9offset,$E886))*OFFSET($F$7,0,$E886))-SUM($G886:BF886))*(OFFSET('PTRM input'!$G$477,0,$E886-1)/A9taxstdlife))))</f>
        <v>0</v>
      </c>
      <c r="BH886" s="251">
        <f ca="1">IF(A9taxstdlife="n/a","n/a",IF(A9taxstdlife="",0,IF(BH$3&gt;(A9stdlife+$E886),((INDEX('PTRM input'!$G$385:$P$434,A9offset,$E886)-INDEX('PTRM input'!$G$277:$P$326,A9offset,$E886))*OFFSET($F$7,0,$E886))-SUM($G886:BG886),(((INDEX('PTRM input'!$G$385:$P$434,A9offset,$E886)-INDEX('PTRM input'!$G$277:$P$326,A9offset,$E886))*OFFSET($F$7,0,$E886))-SUM($G886:BG886))*(OFFSET('PTRM input'!$G$477,0,$E886-1)/A9taxstdlife))))</f>
        <v>0</v>
      </c>
      <c r="BI886" s="251">
        <f ca="1">IF(A9taxstdlife="n/a","n/a",IF(A9taxstdlife="",0,IF(BI$3&gt;(A9stdlife+$E886),((INDEX('PTRM input'!$G$385:$P$434,A9offset,$E886)-INDEX('PTRM input'!$G$277:$P$326,A9offset,$E886))*OFFSET($F$7,0,$E886))-SUM($G886:BH886),(((INDEX('PTRM input'!$G$385:$P$434,A9offset,$E886)-INDEX('PTRM input'!$G$277:$P$326,A9offset,$E886))*OFFSET($F$7,0,$E886))-SUM($G886:BH886))*(OFFSET('PTRM input'!$G$477,0,$E886-1)/A9taxstdlife))))</f>
        <v>0</v>
      </c>
      <c r="BJ886" s="116"/>
      <c r="BK886" s="116"/>
      <c r="BL886" s="116"/>
      <c r="BM886" s="116"/>
    </row>
    <row r="887" spans="1:65" ht="12.75" hidden="1" customHeight="1" outlineLevel="2">
      <c r="A887" s="366"/>
      <c r="B887" s="19"/>
      <c r="C887" s="18"/>
      <c r="D887" s="760"/>
      <c r="E887" s="86">
        <v>2</v>
      </c>
      <c r="F887" s="356"/>
      <c r="G887" s="434"/>
      <c r="H887" s="619"/>
      <c r="I887" s="251">
        <f ca="1">IF(A9taxstdlife="n/a","n/a",IF(A9taxstdlife="",0,IF(I$3&gt;(A9stdlife+$E887),((INDEX('PTRM input'!$G$385:$P$434,A9offset,$E887)-INDEX('PTRM input'!$G$277:$P$326,A9offset,$E887))*OFFSET($F$7,0,$E887))-SUM($G887:H887),(((INDEX('PTRM input'!$G$385:$P$434,A9offset,$E887)-INDEX('PTRM input'!$G$277:$P$326,A9offset,$E887))*OFFSET($F$7,0,$E887))-SUM($G887:H887))*(OFFSET('PTRM input'!$G$477,0,$E887-1)/A9taxstdlife))))</f>
        <v>0.67910015513689326</v>
      </c>
      <c r="J887" s="251">
        <f ca="1">IF(A9taxstdlife="n/a","n/a",IF(A9taxstdlife="",0,IF(J$3&gt;(A9stdlife+$E887),((INDEX('PTRM input'!$G$385:$P$434,A9offset,$E887)-INDEX('PTRM input'!$G$277:$P$326,A9offset,$E887))*OFFSET($F$7,0,$E887))-SUM($G887:I887),(((INDEX('PTRM input'!$G$385:$P$434,A9offset,$E887)-INDEX('PTRM input'!$G$277:$P$326,A9offset,$E887))*OFFSET($F$7,0,$E887))-SUM($G887:I887))*(OFFSET('PTRM input'!$G$477,0,$E887-1)/A9taxstdlife))))</f>
        <v>0.54328012410951465</v>
      </c>
      <c r="K887" s="251">
        <f ca="1">IF(A9taxstdlife="n/a","n/a",IF(A9taxstdlife="",0,IF(K$3&gt;(A9stdlife+$E887),((INDEX('PTRM input'!$G$385:$P$434,A9offset,$E887)-INDEX('PTRM input'!$G$277:$P$326,A9offset,$E887))*OFFSET($F$7,0,$E887))-SUM($G887:J887),(((INDEX('PTRM input'!$G$385:$P$434,A9offset,$E887)-INDEX('PTRM input'!$G$277:$P$326,A9offset,$E887))*OFFSET($F$7,0,$E887))-SUM($G887:J887))*(OFFSET('PTRM input'!$G$477,0,$E887-1)/A9taxstdlife))))</f>
        <v>0.43462409928761164</v>
      </c>
      <c r="L887" s="251">
        <f ca="1">IF(A9taxstdlife="n/a","n/a",IF(A9taxstdlife="",0,IF(L$3&gt;(A9stdlife+$E887),((INDEX('PTRM input'!$G$385:$P$434,A9offset,$E887)-INDEX('PTRM input'!$G$277:$P$326,A9offset,$E887))*OFFSET($F$7,0,$E887))-SUM($G887:K887),(((INDEX('PTRM input'!$G$385:$P$434,A9offset,$E887)-INDEX('PTRM input'!$G$277:$P$326,A9offset,$E887))*OFFSET($F$7,0,$E887))-SUM($G887:K887))*(OFFSET('PTRM input'!$G$477,0,$E887-1)/A9taxstdlife))))</f>
        <v>0.34769927943008933</v>
      </c>
      <c r="M887" s="251">
        <f ca="1">IF(A9taxstdlife="n/a","n/a",IF(A9taxstdlife="",0,IF(M$3&gt;(A9stdlife+$E887),((INDEX('PTRM input'!$G$385:$P$434,A9offset,$E887)-INDEX('PTRM input'!$G$277:$P$326,A9offset,$E887))*OFFSET($F$7,0,$E887))-SUM($G887:L887),(((INDEX('PTRM input'!$G$385:$P$434,A9offset,$E887)-INDEX('PTRM input'!$G$277:$P$326,A9offset,$E887))*OFFSET($F$7,0,$E887))-SUM($G887:L887))*(OFFSET('PTRM input'!$G$477,0,$E887-1)/A9taxstdlife))))</f>
        <v>0.27815942354407142</v>
      </c>
      <c r="N887" s="251">
        <f ca="1">IF(A9taxstdlife="n/a","n/a",IF(A9taxstdlife="",0,IF(N$3&gt;(A9stdlife+$E887),((INDEX('PTRM input'!$G$385:$P$434,A9offset,$E887)-INDEX('PTRM input'!$G$277:$P$326,A9offset,$E887))*OFFSET($F$7,0,$E887))-SUM($G887:M887),(((INDEX('PTRM input'!$G$385:$P$434,A9offset,$E887)-INDEX('PTRM input'!$G$277:$P$326,A9offset,$E887))*OFFSET($F$7,0,$E887))-SUM($G887:M887))*(OFFSET('PTRM input'!$G$477,0,$E887-1)/A9taxstdlife))))</f>
        <v>0.22252753883525714</v>
      </c>
      <c r="O887" s="251">
        <f ca="1">IF(A9taxstdlife="n/a","n/a",IF(A9taxstdlife="",0,IF(O$3&gt;(A9stdlife+$E887),((INDEX('PTRM input'!$G$385:$P$434,A9offset,$E887)-INDEX('PTRM input'!$G$277:$P$326,A9offset,$E887))*OFFSET($F$7,0,$E887))-SUM($G887:N887),(((INDEX('PTRM input'!$G$385:$P$434,A9offset,$E887)-INDEX('PTRM input'!$G$277:$P$326,A9offset,$E887))*OFFSET($F$7,0,$E887))-SUM($G887:N887))*(OFFSET('PTRM input'!$G$477,0,$E887-1)/A9taxstdlife))))</f>
        <v>0.17802203106820569</v>
      </c>
      <c r="P887" s="251">
        <f ca="1">IF(A9taxstdlife="n/a","n/a",IF(A9taxstdlife="",0,IF(P$3&gt;(A9stdlife+$E887),((INDEX('PTRM input'!$G$385:$P$434,A9offset,$E887)-INDEX('PTRM input'!$G$277:$P$326,A9offset,$E887))*OFFSET($F$7,0,$E887))-SUM($G887:O887),(((INDEX('PTRM input'!$G$385:$P$434,A9offset,$E887)-INDEX('PTRM input'!$G$277:$P$326,A9offset,$E887))*OFFSET($F$7,0,$E887))-SUM($G887:O887))*(OFFSET('PTRM input'!$G$477,0,$E887-1)/A9taxstdlife))))</f>
        <v>0.14241762485456455</v>
      </c>
      <c r="Q887" s="251">
        <f ca="1">IF(A9taxstdlife="n/a","n/a",IF(A9taxstdlife="",0,IF(Q$3&gt;(A9stdlife+$E887),((INDEX('PTRM input'!$G$385:$P$434,A9offset,$E887)-INDEX('PTRM input'!$G$277:$P$326,A9offset,$E887))*OFFSET($F$7,0,$E887))-SUM($G887:P887),(((INDEX('PTRM input'!$G$385:$P$434,A9offset,$E887)-INDEX('PTRM input'!$G$277:$P$326,A9offset,$E887))*OFFSET($F$7,0,$E887))-SUM($G887:P887))*(OFFSET('PTRM input'!$G$477,0,$E887-1)/A9taxstdlife))))</f>
        <v>0.11393409988365165</v>
      </c>
      <c r="R887" s="251">
        <f ca="1">IF(A9taxstdlife="n/a","n/a",IF(A9taxstdlife="",0,IF(R$3&gt;(A9stdlife+$E887),((INDEX('PTRM input'!$G$385:$P$434,A9offset,$E887)-INDEX('PTRM input'!$G$277:$P$326,A9offset,$E887))*OFFSET($F$7,0,$E887))-SUM($G887:Q887),(((INDEX('PTRM input'!$G$385:$P$434,A9offset,$E887)-INDEX('PTRM input'!$G$277:$P$326,A9offset,$E887))*OFFSET($F$7,0,$E887))-SUM($G887:Q887))*(OFFSET('PTRM input'!$G$477,0,$E887-1)/A9taxstdlife))))</f>
        <v>9.1147279906921341E-2</v>
      </c>
      <c r="S887" s="251">
        <f ca="1">IF(A9taxstdlife="n/a","n/a",IF(A9taxstdlife="",0,IF(S$3&gt;(A9stdlife+$E887),((INDEX('PTRM input'!$G$385:$P$434,A9offset,$E887)-INDEX('PTRM input'!$G$277:$P$326,A9offset,$E887))*OFFSET($F$7,0,$E887))-SUM($G887:R887),(((INDEX('PTRM input'!$G$385:$P$434,A9offset,$E887)-INDEX('PTRM input'!$G$277:$P$326,A9offset,$E887))*OFFSET($F$7,0,$E887))-SUM($G887:R887))*(OFFSET('PTRM input'!$G$477,0,$E887-1)/A9taxstdlife))))</f>
        <v>0.36458911962768514</v>
      </c>
      <c r="T887" s="251">
        <f ca="1">IF(A9taxstdlife="n/a","n/a",IF(A9taxstdlife="",0,IF(T$3&gt;(A9stdlife+$E887),((INDEX('PTRM input'!$G$385:$P$434,A9offset,$E887)-INDEX('PTRM input'!$G$277:$P$326,A9offset,$E887))*OFFSET($F$7,0,$E887))-SUM($G887:S887),(((INDEX('PTRM input'!$G$385:$P$434,A9offset,$E887)-INDEX('PTRM input'!$G$277:$P$326,A9offset,$E887))*OFFSET($F$7,0,$E887))-SUM($G887:S887))*(OFFSET('PTRM input'!$G$477,0,$E887-1)/A9taxstdlife))))</f>
        <v>0</v>
      </c>
      <c r="U887" s="251">
        <f ca="1">IF(A9taxstdlife="n/a","n/a",IF(A9taxstdlife="",0,IF(U$3&gt;(A9stdlife+$E887),((INDEX('PTRM input'!$G$385:$P$434,A9offset,$E887)-INDEX('PTRM input'!$G$277:$P$326,A9offset,$E887))*OFFSET($F$7,0,$E887))-SUM($G887:T887),(((INDEX('PTRM input'!$G$385:$P$434,A9offset,$E887)-INDEX('PTRM input'!$G$277:$P$326,A9offset,$E887))*OFFSET($F$7,0,$E887))-SUM($G887:T887))*(OFFSET('PTRM input'!$G$477,0,$E887-1)/A9taxstdlife))))</f>
        <v>0</v>
      </c>
      <c r="V887" s="251">
        <f ca="1">IF(A9taxstdlife="n/a","n/a",IF(A9taxstdlife="",0,IF(V$3&gt;(A9stdlife+$E887),((INDEX('PTRM input'!$G$385:$P$434,A9offset,$E887)-INDEX('PTRM input'!$G$277:$P$326,A9offset,$E887))*OFFSET($F$7,0,$E887))-SUM($G887:U887),(((INDEX('PTRM input'!$G$385:$P$434,A9offset,$E887)-INDEX('PTRM input'!$G$277:$P$326,A9offset,$E887))*OFFSET($F$7,0,$E887))-SUM($G887:U887))*(OFFSET('PTRM input'!$G$477,0,$E887-1)/A9taxstdlife))))</f>
        <v>0</v>
      </c>
      <c r="W887" s="251">
        <f ca="1">IF(A9taxstdlife="n/a","n/a",IF(A9taxstdlife="",0,IF(W$3&gt;(A9stdlife+$E887),((INDEX('PTRM input'!$G$385:$P$434,A9offset,$E887)-INDEX('PTRM input'!$G$277:$P$326,A9offset,$E887))*OFFSET($F$7,0,$E887))-SUM($G887:V887),(((INDEX('PTRM input'!$G$385:$P$434,A9offset,$E887)-INDEX('PTRM input'!$G$277:$P$326,A9offset,$E887))*OFFSET($F$7,0,$E887))-SUM($G887:V887))*(OFFSET('PTRM input'!$G$477,0,$E887-1)/A9taxstdlife))))</f>
        <v>0</v>
      </c>
      <c r="X887" s="251">
        <f ca="1">IF(A9taxstdlife="n/a","n/a",IF(A9taxstdlife="",0,IF(X$3&gt;(A9stdlife+$E887),((INDEX('PTRM input'!$G$385:$P$434,A9offset,$E887)-INDEX('PTRM input'!$G$277:$P$326,A9offset,$E887))*OFFSET($F$7,0,$E887))-SUM($G887:W887),(((INDEX('PTRM input'!$G$385:$P$434,A9offset,$E887)-INDEX('PTRM input'!$G$277:$P$326,A9offset,$E887))*OFFSET($F$7,0,$E887))-SUM($G887:W887))*(OFFSET('PTRM input'!$G$477,0,$E887-1)/A9taxstdlife))))</f>
        <v>0</v>
      </c>
      <c r="Y887" s="251">
        <f ca="1">IF(A9taxstdlife="n/a","n/a",IF(A9taxstdlife="",0,IF(Y$3&gt;(A9stdlife+$E887),((INDEX('PTRM input'!$G$385:$P$434,A9offset,$E887)-INDEX('PTRM input'!$G$277:$P$326,A9offset,$E887))*OFFSET($F$7,0,$E887))-SUM($G887:X887),(((INDEX('PTRM input'!$G$385:$P$434,A9offset,$E887)-INDEX('PTRM input'!$G$277:$P$326,A9offset,$E887))*OFFSET($F$7,0,$E887))-SUM($G887:X887))*(OFFSET('PTRM input'!$G$477,0,$E887-1)/A9taxstdlife))))</f>
        <v>0</v>
      </c>
      <c r="Z887" s="251">
        <f ca="1">IF(A9taxstdlife="n/a","n/a",IF(A9taxstdlife="",0,IF(Z$3&gt;(A9stdlife+$E887),((INDEX('PTRM input'!$G$385:$P$434,A9offset,$E887)-INDEX('PTRM input'!$G$277:$P$326,A9offset,$E887))*OFFSET($F$7,0,$E887))-SUM($G887:Y887),(((INDEX('PTRM input'!$G$385:$P$434,A9offset,$E887)-INDEX('PTRM input'!$G$277:$P$326,A9offset,$E887))*OFFSET($F$7,0,$E887))-SUM($G887:Y887))*(OFFSET('PTRM input'!$G$477,0,$E887-1)/A9taxstdlife))))</f>
        <v>0</v>
      </c>
      <c r="AA887" s="251">
        <f ca="1">IF(A9taxstdlife="n/a","n/a",IF(A9taxstdlife="",0,IF(AA$3&gt;(A9stdlife+$E887),((INDEX('PTRM input'!$G$385:$P$434,A9offset,$E887)-INDEX('PTRM input'!$G$277:$P$326,A9offset,$E887))*OFFSET($F$7,0,$E887))-SUM($G887:Z887),(((INDEX('PTRM input'!$G$385:$P$434,A9offset,$E887)-INDEX('PTRM input'!$G$277:$P$326,A9offset,$E887))*OFFSET($F$7,0,$E887))-SUM($G887:Z887))*(OFFSET('PTRM input'!$G$477,0,$E887-1)/A9taxstdlife))))</f>
        <v>0</v>
      </c>
      <c r="AB887" s="251">
        <f ca="1">IF(A9taxstdlife="n/a","n/a",IF(A9taxstdlife="",0,IF(AB$3&gt;(A9stdlife+$E887),((INDEX('PTRM input'!$G$385:$P$434,A9offset,$E887)-INDEX('PTRM input'!$G$277:$P$326,A9offset,$E887))*OFFSET($F$7,0,$E887))-SUM($G887:AA887),(((INDEX('PTRM input'!$G$385:$P$434,A9offset,$E887)-INDEX('PTRM input'!$G$277:$P$326,A9offset,$E887))*OFFSET($F$7,0,$E887))-SUM($G887:AA887))*(OFFSET('PTRM input'!$G$477,0,$E887-1)/A9taxstdlife))))</f>
        <v>0</v>
      </c>
      <c r="AC887" s="251">
        <f ca="1">IF(A9taxstdlife="n/a","n/a",IF(A9taxstdlife="",0,IF(AC$3&gt;(A9stdlife+$E887),((INDEX('PTRM input'!$G$385:$P$434,A9offset,$E887)-INDEX('PTRM input'!$G$277:$P$326,A9offset,$E887))*OFFSET($F$7,0,$E887))-SUM($G887:AB887),(((INDEX('PTRM input'!$G$385:$P$434,A9offset,$E887)-INDEX('PTRM input'!$G$277:$P$326,A9offset,$E887))*OFFSET($F$7,0,$E887))-SUM($G887:AB887))*(OFFSET('PTRM input'!$G$477,0,$E887-1)/A9taxstdlife))))</f>
        <v>0</v>
      </c>
      <c r="AD887" s="251">
        <f ca="1">IF(A9taxstdlife="n/a","n/a",IF(A9taxstdlife="",0,IF(AD$3&gt;(A9stdlife+$E887),((INDEX('PTRM input'!$G$385:$P$434,A9offset,$E887)-INDEX('PTRM input'!$G$277:$P$326,A9offset,$E887))*OFFSET($F$7,0,$E887))-SUM($G887:AC887),(((INDEX('PTRM input'!$G$385:$P$434,A9offset,$E887)-INDEX('PTRM input'!$G$277:$P$326,A9offset,$E887))*OFFSET($F$7,0,$E887))-SUM($G887:AC887))*(OFFSET('PTRM input'!$G$477,0,$E887-1)/A9taxstdlife))))</f>
        <v>0</v>
      </c>
      <c r="AE887" s="251">
        <f ca="1">IF(A9taxstdlife="n/a","n/a",IF(A9taxstdlife="",0,IF(AE$3&gt;(A9stdlife+$E887),((INDEX('PTRM input'!$G$385:$P$434,A9offset,$E887)-INDEX('PTRM input'!$G$277:$P$326,A9offset,$E887))*OFFSET($F$7,0,$E887))-SUM($G887:AD887),(((INDEX('PTRM input'!$G$385:$P$434,A9offset,$E887)-INDEX('PTRM input'!$G$277:$P$326,A9offset,$E887))*OFFSET($F$7,0,$E887))-SUM($G887:AD887))*(OFFSET('PTRM input'!$G$477,0,$E887-1)/A9taxstdlife))))</f>
        <v>0</v>
      </c>
      <c r="AF887" s="251">
        <f ca="1">IF(A9taxstdlife="n/a","n/a",IF(A9taxstdlife="",0,IF(AF$3&gt;(A9stdlife+$E887),((INDEX('PTRM input'!$G$385:$P$434,A9offset,$E887)-INDEX('PTRM input'!$G$277:$P$326,A9offset,$E887))*OFFSET($F$7,0,$E887))-SUM($G887:AE887),(((INDEX('PTRM input'!$G$385:$P$434,A9offset,$E887)-INDEX('PTRM input'!$G$277:$P$326,A9offset,$E887))*OFFSET($F$7,0,$E887))-SUM($G887:AE887))*(OFFSET('PTRM input'!$G$477,0,$E887-1)/A9taxstdlife))))</f>
        <v>0</v>
      </c>
      <c r="AG887" s="251">
        <f ca="1">IF(A9taxstdlife="n/a","n/a",IF(A9taxstdlife="",0,IF(AG$3&gt;(A9stdlife+$E887),((INDEX('PTRM input'!$G$385:$P$434,A9offset,$E887)-INDEX('PTRM input'!$G$277:$P$326,A9offset,$E887))*OFFSET($F$7,0,$E887))-SUM($G887:AF887),(((INDEX('PTRM input'!$G$385:$P$434,A9offset,$E887)-INDEX('PTRM input'!$G$277:$P$326,A9offset,$E887))*OFFSET($F$7,0,$E887))-SUM($G887:AF887))*(OFFSET('PTRM input'!$G$477,0,$E887-1)/A9taxstdlife))))</f>
        <v>0</v>
      </c>
      <c r="AH887" s="251">
        <f ca="1">IF(A9taxstdlife="n/a","n/a",IF(A9taxstdlife="",0,IF(AH$3&gt;(A9stdlife+$E887),((INDEX('PTRM input'!$G$385:$P$434,A9offset,$E887)-INDEX('PTRM input'!$G$277:$P$326,A9offset,$E887))*OFFSET($F$7,0,$E887))-SUM($G887:AG887),(((INDEX('PTRM input'!$G$385:$P$434,A9offset,$E887)-INDEX('PTRM input'!$G$277:$P$326,A9offset,$E887))*OFFSET($F$7,0,$E887))-SUM($G887:AG887))*(OFFSET('PTRM input'!$G$477,0,$E887-1)/A9taxstdlife))))</f>
        <v>0</v>
      </c>
      <c r="AI887" s="251">
        <f ca="1">IF(A9taxstdlife="n/a","n/a",IF(A9taxstdlife="",0,IF(AI$3&gt;(A9stdlife+$E887),((INDEX('PTRM input'!$G$385:$P$434,A9offset,$E887)-INDEX('PTRM input'!$G$277:$P$326,A9offset,$E887))*OFFSET($F$7,0,$E887))-SUM($G887:AH887),(((INDEX('PTRM input'!$G$385:$P$434,A9offset,$E887)-INDEX('PTRM input'!$G$277:$P$326,A9offset,$E887))*OFFSET($F$7,0,$E887))-SUM($G887:AH887))*(OFFSET('PTRM input'!$G$477,0,$E887-1)/A9taxstdlife))))</f>
        <v>0</v>
      </c>
      <c r="AJ887" s="251">
        <f ca="1">IF(A9taxstdlife="n/a","n/a",IF(A9taxstdlife="",0,IF(AJ$3&gt;(A9stdlife+$E887),((INDEX('PTRM input'!$G$385:$P$434,A9offset,$E887)-INDEX('PTRM input'!$G$277:$P$326,A9offset,$E887))*OFFSET($F$7,0,$E887))-SUM($G887:AI887),(((INDEX('PTRM input'!$G$385:$P$434,A9offset,$E887)-INDEX('PTRM input'!$G$277:$P$326,A9offset,$E887))*OFFSET($F$7,0,$E887))-SUM($G887:AI887))*(OFFSET('PTRM input'!$G$477,0,$E887-1)/A9taxstdlife))))</f>
        <v>0</v>
      </c>
      <c r="AK887" s="251">
        <f ca="1">IF(A9taxstdlife="n/a","n/a",IF(A9taxstdlife="",0,IF(AK$3&gt;(A9stdlife+$E887),((INDEX('PTRM input'!$G$385:$P$434,A9offset,$E887)-INDEX('PTRM input'!$G$277:$P$326,A9offset,$E887))*OFFSET($F$7,0,$E887))-SUM($G887:AJ887),(((INDEX('PTRM input'!$G$385:$P$434,A9offset,$E887)-INDEX('PTRM input'!$G$277:$P$326,A9offset,$E887))*OFFSET($F$7,0,$E887))-SUM($G887:AJ887))*(OFFSET('PTRM input'!$G$477,0,$E887-1)/A9taxstdlife))))</f>
        <v>0</v>
      </c>
      <c r="AL887" s="251">
        <f ca="1">IF(A9taxstdlife="n/a","n/a",IF(A9taxstdlife="",0,IF(AL$3&gt;(A9stdlife+$E887),((INDEX('PTRM input'!$G$385:$P$434,A9offset,$E887)-INDEX('PTRM input'!$G$277:$P$326,A9offset,$E887))*OFFSET($F$7,0,$E887))-SUM($G887:AK887),(((INDEX('PTRM input'!$G$385:$P$434,A9offset,$E887)-INDEX('PTRM input'!$G$277:$P$326,A9offset,$E887))*OFFSET($F$7,0,$E887))-SUM($G887:AK887))*(OFFSET('PTRM input'!$G$477,0,$E887-1)/A9taxstdlife))))</f>
        <v>0</v>
      </c>
      <c r="AM887" s="251">
        <f ca="1">IF(A9taxstdlife="n/a","n/a",IF(A9taxstdlife="",0,IF(AM$3&gt;(A9stdlife+$E887),((INDEX('PTRM input'!$G$385:$P$434,A9offset,$E887)-INDEX('PTRM input'!$G$277:$P$326,A9offset,$E887))*OFFSET($F$7,0,$E887))-SUM($G887:AL887),(((INDEX('PTRM input'!$G$385:$P$434,A9offset,$E887)-INDEX('PTRM input'!$G$277:$P$326,A9offset,$E887))*OFFSET($F$7,0,$E887))-SUM($G887:AL887))*(OFFSET('PTRM input'!$G$477,0,$E887-1)/A9taxstdlife))))</f>
        <v>0</v>
      </c>
      <c r="AN887" s="251">
        <f ca="1">IF(A9taxstdlife="n/a","n/a",IF(A9taxstdlife="",0,IF(AN$3&gt;(A9stdlife+$E887),((INDEX('PTRM input'!$G$385:$P$434,A9offset,$E887)-INDEX('PTRM input'!$G$277:$P$326,A9offset,$E887))*OFFSET($F$7,0,$E887))-SUM($G887:AM887),(((INDEX('PTRM input'!$G$385:$P$434,A9offset,$E887)-INDEX('PTRM input'!$G$277:$P$326,A9offset,$E887))*OFFSET($F$7,0,$E887))-SUM($G887:AM887))*(OFFSET('PTRM input'!$G$477,0,$E887-1)/A9taxstdlife))))</f>
        <v>0</v>
      </c>
      <c r="AO887" s="251">
        <f ca="1">IF(A9taxstdlife="n/a","n/a",IF(A9taxstdlife="",0,IF(AO$3&gt;(A9stdlife+$E887),((INDEX('PTRM input'!$G$385:$P$434,A9offset,$E887)-INDEX('PTRM input'!$G$277:$P$326,A9offset,$E887))*OFFSET($F$7,0,$E887))-SUM($G887:AN887),(((INDEX('PTRM input'!$G$385:$P$434,A9offset,$E887)-INDEX('PTRM input'!$G$277:$P$326,A9offset,$E887))*OFFSET($F$7,0,$E887))-SUM($G887:AN887))*(OFFSET('PTRM input'!$G$477,0,$E887-1)/A9taxstdlife))))</f>
        <v>0</v>
      </c>
      <c r="AP887" s="251">
        <f ca="1">IF(A9taxstdlife="n/a","n/a",IF(A9taxstdlife="",0,IF(AP$3&gt;(A9stdlife+$E887),((INDEX('PTRM input'!$G$385:$P$434,A9offset,$E887)-INDEX('PTRM input'!$G$277:$P$326,A9offset,$E887))*OFFSET($F$7,0,$E887))-SUM($G887:AO887),(((INDEX('PTRM input'!$G$385:$P$434,A9offset,$E887)-INDEX('PTRM input'!$G$277:$P$326,A9offset,$E887))*OFFSET($F$7,0,$E887))-SUM($G887:AO887))*(OFFSET('PTRM input'!$G$477,0,$E887-1)/A9taxstdlife))))</f>
        <v>0</v>
      </c>
      <c r="AQ887" s="251">
        <f ca="1">IF(A9taxstdlife="n/a","n/a",IF(A9taxstdlife="",0,IF(AQ$3&gt;(A9stdlife+$E887),((INDEX('PTRM input'!$G$385:$P$434,A9offset,$E887)-INDEX('PTRM input'!$G$277:$P$326,A9offset,$E887))*OFFSET($F$7,0,$E887))-SUM($G887:AP887),(((INDEX('PTRM input'!$G$385:$P$434,A9offset,$E887)-INDEX('PTRM input'!$G$277:$P$326,A9offset,$E887))*OFFSET($F$7,0,$E887))-SUM($G887:AP887))*(OFFSET('PTRM input'!$G$477,0,$E887-1)/A9taxstdlife))))</f>
        <v>0</v>
      </c>
      <c r="AR887" s="251">
        <f ca="1">IF(A9taxstdlife="n/a","n/a",IF(A9taxstdlife="",0,IF(AR$3&gt;(A9stdlife+$E887),((INDEX('PTRM input'!$G$385:$P$434,A9offset,$E887)-INDEX('PTRM input'!$G$277:$P$326,A9offset,$E887))*OFFSET($F$7,0,$E887))-SUM($G887:AQ887),(((INDEX('PTRM input'!$G$385:$P$434,A9offset,$E887)-INDEX('PTRM input'!$G$277:$P$326,A9offset,$E887))*OFFSET($F$7,0,$E887))-SUM($G887:AQ887))*(OFFSET('PTRM input'!$G$477,0,$E887-1)/A9taxstdlife))))</f>
        <v>0</v>
      </c>
      <c r="AS887" s="251">
        <f ca="1">IF(A9taxstdlife="n/a","n/a",IF(A9taxstdlife="",0,IF(AS$3&gt;(A9stdlife+$E887),((INDEX('PTRM input'!$G$385:$P$434,A9offset,$E887)-INDEX('PTRM input'!$G$277:$P$326,A9offset,$E887))*OFFSET($F$7,0,$E887))-SUM($G887:AR887),(((INDEX('PTRM input'!$G$385:$P$434,A9offset,$E887)-INDEX('PTRM input'!$G$277:$P$326,A9offset,$E887))*OFFSET($F$7,0,$E887))-SUM($G887:AR887))*(OFFSET('PTRM input'!$G$477,0,$E887-1)/A9taxstdlife))))</f>
        <v>0</v>
      </c>
      <c r="AT887" s="251">
        <f ca="1">IF(A9taxstdlife="n/a","n/a",IF(A9taxstdlife="",0,IF(AT$3&gt;(A9stdlife+$E887),((INDEX('PTRM input'!$G$385:$P$434,A9offset,$E887)-INDEX('PTRM input'!$G$277:$P$326,A9offset,$E887))*OFFSET($F$7,0,$E887))-SUM($G887:AS887),(((INDEX('PTRM input'!$G$385:$P$434,A9offset,$E887)-INDEX('PTRM input'!$G$277:$P$326,A9offset,$E887))*OFFSET($F$7,0,$E887))-SUM($G887:AS887))*(OFFSET('PTRM input'!$G$477,0,$E887-1)/A9taxstdlife))))</f>
        <v>0</v>
      </c>
      <c r="AU887" s="251">
        <f ca="1">IF(A9taxstdlife="n/a","n/a",IF(A9taxstdlife="",0,IF(AU$3&gt;(A9stdlife+$E887),((INDEX('PTRM input'!$G$385:$P$434,A9offset,$E887)-INDEX('PTRM input'!$G$277:$P$326,A9offset,$E887))*OFFSET($F$7,0,$E887))-SUM($G887:AT887),(((INDEX('PTRM input'!$G$385:$P$434,A9offset,$E887)-INDEX('PTRM input'!$G$277:$P$326,A9offset,$E887))*OFFSET($F$7,0,$E887))-SUM($G887:AT887))*(OFFSET('PTRM input'!$G$477,0,$E887-1)/A9taxstdlife))))</f>
        <v>0</v>
      </c>
      <c r="AV887" s="251">
        <f ca="1">IF(A9taxstdlife="n/a","n/a",IF(A9taxstdlife="",0,IF(AV$3&gt;(A9stdlife+$E887),((INDEX('PTRM input'!$G$385:$P$434,A9offset,$E887)-INDEX('PTRM input'!$G$277:$P$326,A9offset,$E887))*OFFSET($F$7,0,$E887))-SUM($G887:AU887),(((INDEX('PTRM input'!$G$385:$P$434,A9offset,$E887)-INDEX('PTRM input'!$G$277:$P$326,A9offset,$E887))*OFFSET($F$7,0,$E887))-SUM($G887:AU887))*(OFFSET('PTRM input'!$G$477,0,$E887-1)/A9taxstdlife))))</f>
        <v>0</v>
      </c>
      <c r="AW887" s="251">
        <f ca="1">IF(A9taxstdlife="n/a","n/a",IF(A9taxstdlife="",0,IF(AW$3&gt;(A9stdlife+$E887),((INDEX('PTRM input'!$G$385:$P$434,A9offset,$E887)-INDEX('PTRM input'!$G$277:$P$326,A9offset,$E887))*OFFSET($F$7,0,$E887))-SUM($G887:AV887),(((INDEX('PTRM input'!$G$385:$P$434,A9offset,$E887)-INDEX('PTRM input'!$G$277:$P$326,A9offset,$E887))*OFFSET($F$7,0,$E887))-SUM($G887:AV887))*(OFFSET('PTRM input'!$G$477,0,$E887-1)/A9taxstdlife))))</f>
        <v>0</v>
      </c>
      <c r="AX887" s="251">
        <f ca="1">IF(A9taxstdlife="n/a","n/a",IF(A9taxstdlife="",0,IF(AX$3&gt;(A9stdlife+$E887),((INDEX('PTRM input'!$G$385:$P$434,A9offset,$E887)-INDEX('PTRM input'!$G$277:$P$326,A9offset,$E887))*OFFSET($F$7,0,$E887))-SUM($G887:AW887),(((INDEX('PTRM input'!$G$385:$P$434,A9offset,$E887)-INDEX('PTRM input'!$G$277:$P$326,A9offset,$E887))*OFFSET($F$7,0,$E887))-SUM($G887:AW887))*(OFFSET('PTRM input'!$G$477,0,$E887-1)/A9taxstdlife))))</f>
        <v>0</v>
      </c>
      <c r="AY887" s="251">
        <f ca="1">IF(A9taxstdlife="n/a","n/a",IF(A9taxstdlife="",0,IF(AY$3&gt;(A9stdlife+$E887),((INDEX('PTRM input'!$G$385:$P$434,A9offset,$E887)-INDEX('PTRM input'!$G$277:$P$326,A9offset,$E887))*OFFSET($F$7,0,$E887))-SUM($G887:AX887),(((INDEX('PTRM input'!$G$385:$P$434,A9offset,$E887)-INDEX('PTRM input'!$G$277:$P$326,A9offset,$E887))*OFFSET($F$7,0,$E887))-SUM($G887:AX887))*(OFFSET('PTRM input'!$G$477,0,$E887-1)/A9taxstdlife))))</f>
        <v>0</v>
      </c>
      <c r="AZ887" s="251">
        <f ca="1">IF(A9taxstdlife="n/a","n/a",IF(A9taxstdlife="",0,IF(AZ$3&gt;(A9stdlife+$E887),((INDEX('PTRM input'!$G$385:$P$434,A9offset,$E887)-INDEX('PTRM input'!$G$277:$P$326,A9offset,$E887))*OFFSET($F$7,0,$E887))-SUM($G887:AY887),(((INDEX('PTRM input'!$G$385:$P$434,A9offset,$E887)-INDEX('PTRM input'!$G$277:$P$326,A9offset,$E887))*OFFSET($F$7,0,$E887))-SUM($G887:AY887))*(OFFSET('PTRM input'!$G$477,0,$E887-1)/A9taxstdlife))))</f>
        <v>0</v>
      </c>
      <c r="BA887" s="251">
        <f ca="1">IF(A9taxstdlife="n/a","n/a",IF(A9taxstdlife="",0,IF(BA$3&gt;(A9stdlife+$E887),((INDEX('PTRM input'!$G$385:$P$434,A9offset,$E887)-INDEX('PTRM input'!$G$277:$P$326,A9offset,$E887))*OFFSET($F$7,0,$E887))-SUM($G887:AZ887),(((INDEX('PTRM input'!$G$385:$P$434,A9offset,$E887)-INDEX('PTRM input'!$G$277:$P$326,A9offset,$E887))*OFFSET($F$7,0,$E887))-SUM($G887:AZ887))*(OFFSET('PTRM input'!$G$477,0,$E887-1)/A9taxstdlife))))</f>
        <v>0</v>
      </c>
      <c r="BB887" s="251">
        <f ca="1">IF(A9taxstdlife="n/a","n/a",IF(A9taxstdlife="",0,IF(BB$3&gt;(A9stdlife+$E887),((INDEX('PTRM input'!$G$385:$P$434,A9offset,$E887)-INDEX('PTRM input'!$G$277:$P$326,A9offset,$E887))*OFFSET($F$7,0,$E887))-SUM($G887:BA887),(((INDEX('PTRM input'!$G$385:$P$434,A9offset,$E887)-INDEX('PTRM input'!$G$277:$P$326,A9offset,$E887))*OFFSET($F$7,0,$E887))-SUM($G887:BA887))*(OFFSET('PTRM input'!$G$477,0,$E887-1)/A9taxstdlife))))</f>
        <v>0</v>
      </c>
      <c r="BC887" s="251">
        <f ca="1">IF(A9taxstdlife="n/a","n/a",IF(A9taxstdlife="",0,IF(BC$3&gt;(A9stdlife+$E887),((INDEX('PTRM input'!$G$385:$P$434,A9offset,$E887)-INDEX('PTRM input'!$G$277:$P$326,A9offset,$E887))*OFFSET($F$7,0,$E887))-SUM($G887:BB887),(((INDEX('PTRM input'!$G$385:$P$434,A9offset,$E887)-INDEX('PTRM input'!$G$277:$P$326,A9offset,$E887))*OFFSET($F$7,0,$E887))-SUM($G887:BB887))*(OFFSET('PTRM input'!$G$477,0,$E887-1)/A9taxstdlife))))</f>
        <v>0</v>
      </c>
      <c r="BD887" s="251">
        <f ca="1">IF(A9taxstdlife="n/a","n/a",IF(A9taxstdlife="",0,IF(BD$3&gt;(A9stdlife+$E887),((INDEX('PTRM input'!$G$385:$P$434,A9offset,$E887)-INDEX('PTRM input'!$G$277:$P$326,A9offset,$E887))*OFFSET($F$7,0,$E887))-SUM($G887:BC887),(((INDEX('PTRM input'!$G$385:$P$434,A9offset,$E887)-INDEX('PTRM input'!$G$277:$P$326,A9offset,$E887))*OFFSET($F$7,0,$E887))-SUM($G887:BC887))*(OFFSET('PTRM input'!$G$477,0,$E887-1)/A9taxstdlife))))</f>
        <v>0</v>
      </c>
      <c r="BE887" s="251">
        <f ca="1">IF(A9taxstdlife="n/a","n/a",IF(A9taxstdlife="",0,IF(BE$3&gt;(A9stdlife+$E887),((INDEX('PTRM input'!$G$385:$P$434,A9offset,$E887)-INDEX('PTRM input'!$G$277:$P$326,A9offset,$E887))*OFFSET($F$7,0,$E887))-SUM($G887:BD887),(((INDEX('PTRM input'!$G$385:$P$434,A9offset,$E887)-INDEX('PTRM input'!$G$277:$P$326,A9offset,$E887))*OFFSET($F$7,0,$E887))-SUM($G887:BD887))*(OFFSET('PTRM input'!$G$477,0,$E887-1)/A9taxstdlife))))</f>
        <v>0</v>
      </c>
      <c r="BF887" s="251">
        <f ca="1">IF(A9taxstdlife="n/a","n/a",IF(A9taxstdlife="",0,IF(BF$3&gt;(A9stdlife+$E887),((INDEX('PTRM input'!$G$385:$P$434,A9offset,$E887)-INDEX('PTRM input'!$G$277:$P$326,A9offset,$E887))*OFFSET($F$7,0,$E887))-SUM($G887:BE887),(((INDEX('PTRM input'!$G$385:$P$434,A9offset,$E887)-INDEX('PTRM input'!$G$277:$P$326,A9offset,$E887))*OFFSET($F$7,0,$E887))-SUM($G887:BE887))*(OFFSET('PTRM input'!$G$477,0,$E887-1)/A9taxstdlife))))</f>
        <v>0</v>
      </c>
      <c r="BG887" s="251">
        <f ca="1">IF(A9taxstdlife="n/a","n/a",IF(A9taxstdlife="",0,IF(BG$3&gt;(A9stdlife+$E887),((INDEX('PTRM input'!$G$385:$P$434,A9offset,$E887)-INDEX('PTRM input'!$G$277:$P$326,A9offset,$E887))*OFFSET($F$7,0,$E887))-SUM($G887:BF887),(((INDEX('PTRM input'!$G$385:$P$434,A9offset,$E887)-INDEX('PTRM input'!$G$277:$P$326,A9offset,$E887))*OFFSET($F$7,0,$E887))-SUM($G887:BF887))*(OFFSET('PTRM input'!$G$477,0,$E887-1)/A9taxstdlife))))</f>
        <v>0</v>
      </c>
      <c r="BH887" s="251">
        <f ca="1">IF(A9taxstdlife="n/a","n/a",IF(A9taxstdlife="",0,IF(BH$3&gt;(A9stdlife+$E887),((INDEX('PTRM input'!$G$385:$P$434,A9offset,$E887)-INDEX('PTRM input'!$G$277:$P$326,A9offset,$E887))*OFFSET($F$7,0,$E887))-SUM($G887:BG887),(((INDEX('PTRM input'!$G$385:$P$434,A9offset,$E887)-INDEX('PTRM input'!$G$277:$P$326,A9offset,$E887))*OFFSET($F$7,0,$E887))-SUM($G887:BG887))*(OFFSET('PTRM input'!$G$477,0,$E887-1)/A9taxstdlife))))</f>
        <v>0</v>
      </c>
      <c r="BI887" s="251">
        <f ca="1">IF(A9taxstdlife="n/a","n/a",IF(A9taxstdlife="",0,IF(BI$3&gt;(A9stdlife+$E887),((INDEX('PTRM input'!$G$385:$P$434,A9offset,$E887)-INDEX('PTRM input'!$G$277:$P$326,A9offset,$E887))*OFFSET($F$7,0,$E887))-SUM($G887:BH887),(((INDEX('PTRM input'!$G$385:$P$434,A9offset,$E887)-INDEX('PTRM input'!$G$277:$P$326,A9offset,$E887))*OFFSET($F$7,0,$E887))-SUM($G887:BH887))*(OFFSET('PTRM input'!$G$477,0,$E887-1)/A9taxstdlife))))</f>
        <v>0</v>
      </c>
      <c r="BJ887" s="116"/>
      <c r="BK887" s="116"/>
      <c r="BL887" s="116"/>
      <c r="BM887" s="116"/>
    </row>
    <row r="888" spans="1:65" ht="12.75" hidden="1" customHeight="1" outlineLevel="2">
      <c r="A888" s="366"/>
      <c r="B888" s="19"/>
      <c r="C888" s="18"/>
      <c r="D888" s="760"/>
      <c r="E888" s="86">
        <v>3</v>
      </c>
      <c r="F888" s="356"/>
      <c r="G888" s="434"/>
      <c r="H888" s="435"/>
      <c r="I888" s="619"/>
      <c r="J888" s="251">
        <f ca="1">IF(A9taxstdlife="n/a","n/a",IF(A9taxstdlife="",0,IF(J$3&gt;(A9stdlife+$E888),((INDEX('PTRM input'!$G$385:$P$434,A9offset,$E888)-INDEX('PTRM input'!$G$277:$P$326,A9offset,$E888))*OFFSET($F$7,0,$E888))-SUM($G888:I888),(((INDEX('PTRM input'!$G$385:$P$434,A9offset,$E888)-INDEX('PTRM input'!$G$277:$P$326,A9offset,$E888))*OFFSET($F$7,0,$E888))-SUM($G888:I888))*(OFFSET('PTRM input'!$G$477,0,$E888-1)/A9taxstdlife))))</f>
        <v>0.66795460477381785</v>
      </c>
      <c r="K888" s="251">
        <f ca="1">IF(A9taxstdlife="n/a","n/a",IF(A9taxstdlife="",0,IF(K$3&gt;(A9stdlife+$E888),((INDEX('PTRM input'!$G$385:$P$434,A9offset,$E888)-INDEX('PTRM input'!$G$277:$P$326,A9offset,$E888))*OFFSET($F$7,0,$E888))-SUM($G888:J888),(((INDEX('PTRM input'!$G$385:$P$434,A9offset,$E888)-INDEX('PTRM input'!$G$277:$P$326,A9offset,$E888))*OFFSET($F$7,0,$E888))-SUM($G888:J888))*(OFFSET('PTRM input'!$G$477,0,$E888-1)/A9taxstdlife))))</f>
        <v>0.5343636838190543</v>
      </c>
      <c r="L888" s="251">
        <f ca="1">IF(A9taxstdlife="n/a","n/a",IF(A9taxstdlife="",0,IF(L$3&gt;(A9stdlife+$E888),((INDEX('PTRM input'!$G$385:$P$434,A9offset,$E888)-INDEX('PTRM input'!$G$277:$P$326,A9offset,$E888))*OFFSET($F$7,0,$E888))-SUM($G888:K888),(((INDEX('PTRM input'!$G$385:$P$434,A9offset,$E888)-INDEX('PTRM input'!$G$277:$P$326,A9offset,$E888))*OFFSET($F$7,0,$E888))-SUM($G888:K888))*(OFFSET('PTRM input'!$G$477,0,$E888-1)/A9taxstdlife))))</f>
        <v>0.42749094705524338</v>
      </c>
      <c r="M888" s="251">
        <f ca="1">IF(A9taxstdlife="n/a","n/a",IF(A9taxstdlife="",0,IF(M$3&gt;(A9stdlife+$E888),((INDEX('PTRM input'!$G$385:$P$434,A9offset,$E888)-INDEX('PTRM input'!$G$277:$P$326,A9offset,$E888))*OFFSET($F$7,0,$E888))-SUM($G888:L888),(((INDEX('PTRM input'!$G$385:$P$434,A9offset,$E888)-INDEX('PTRM input'!$G$277:$P$326,A9offset,$E888))*OFFSET($F$7,0,$E888))-SUM($G888:L888))*(OFFSET('PTRM input'!$G$477,0,$E888-1)/A9taxstdlife))))</f>
        <v>0.34199275764419473</v>
      </c>
      <c r="N888" s="251">
        <f ca="1">IF(A9taxstdlife="n/a","n/a",IF(A9taxstdlife="",0,IF(N$3&gt;(A9stdlife+$E888),((INDEX('PTRM input'!$G$385:$P$434,A9offset,$E888)-INDEX('PTRM input'!$G$277:$P$326,A9offset,$E888))*OFFSET($F$7,0,$E888))-SUM($G888:M888),(((INDEX('PTRM input'!$G$385:$P$434,A9offset,$E888)-INDEX('PTRM input'!$G$277:$P$326,A9offset,$E888))*OFFSET($F$7,0,$E888))-SUM($G888:M888))*(OFFSET('PTRM input'!$G$477,0,$E888-1)/A9taxstdlife))))</f>
        <v>0.27359420611535573</v>
      </c>
      <c r="O888" s="251">
        <f ca="1">IF(A9taxstdlife="n/a","n/a",IF(A9taxstdlife="",0,IF(O$3&gt;(A9stdlife+$E888),((INDEX('PTRM input'!$G$385:$P$434,A9offset,$E888)-INDEX('PTRM input'!$G$277:$P$326,A9offset,$E888))*OFFSET($F$7,0,$E888))-SUM($G888:N888),(((INDEX('PTRM input'!$G$385:$P$434,A9offset,$E888)-INDEX('PTRM input'!$G$277:$P$326,A9offset,$E888))*OFFSET($F$7,0,$E888))-SUM($G888:N888))*(OFFSET('PTRM input'!$G$477,0,$E888-1)/A9taxstdlife))))</f>
        <v>0.21887536489228465</v>
      </c>
      <c r="P888" s="251">
        <f ca="1">IF(A9taxstdlife="n/a","n/a",IF(A9taxstdlife="",0,IF(P$3&gt;(A9stdlife+$E888),((INDEX('PTRM input'!$G$385:$P$434,A9offset,$E888)-INDEX('PTRM input'!$G$277:$P$326,A9offset,$E888))*OFFSET($F$7,0,$E888))-SUM($G888:O888),(((INDEX('PTRM input'!$G$385:$P$434,A9offset,$E888)-INDEX('PTRM input'!$G$277:$P$326,A9offset,$E888))*OFFSET($F$7,0,$E888))-SUM($G888:O888))*(OFFSET('PTRM input'!$G$477,0,$E888-1)/A9taxstdlife))))</f>
        <v>0.17510029191382773</v>
      </c>
      <c r="Q888" s="251">
        <f ca="1">IF(A9taxstdlife="n/a","n/a",IF(A9taxstdlife="",0,IF(Q$3&gt;(A9stdlife+$E888),((INDEX('PTRM input'!$G$385:$P$434,A9offset,$E888)-INDEX('PTRM input'!$G$277:$P$326,A9offset,$E888))*OFFSET($F$7,0,$E888))-SUM($G888:P888),(((INDEX('PTRM input'!$G$385:$P$434,A9offset,$E888)-INDEX('PTRM input'!$G$277:$P$326,A9offset,$E888))*OFFSET($F$7,0,$E888))-SUM($G888:P888))*(OFFSET('PTRM input'!$G$477,0,$E888-1)/A9taxstdlife))))</f>
        <v>0.14008023353106216</v>
      </c>
      <c r="R888" s="251">
        <f ca="1">IF(A9taxstdlife="n/a","n/a",IF(A9taxstdlife="",0,IF(R$3&gt;(A9stdlife+$E888),((INDEX('PTRM input'!$G$385:$P$434,A9offset,$E888)-INDEX('PTRM input'!$G$277:$P$326,A9offset,$E888))*OFFSET($F$7,0,$E888))-SUM($G888:Q888),(((INDEX('PTRM input'!$G$385:$P$434,A9offset,$E888)-INDEX('PTRM input'!$G$277:$P$326,A9offset,$E888))*OFFSET($F$7,0,$E888))-SUM($G888:Q888))*(OFFSET('PTRM input'!$G$477,0,$E888-1)/A9taxstdlife))))</f>
        <v>0.11206418682484971</v>
      </c>
      <c r="S888" s="251">
        <f ca="1">IF(A9taxstdlife="n/a","n/a",IF(A9taxstdlife="",0,IF(S$3&gt;(A9stdlife+$E888),((INDEX('PTRM input'!$G$385:$P$434,A9offset,$E888)-INDEX('PTRM input'!$G$277:$P$326,A9offset,$E888))*OFFSET($F$7,0,$E888))-SUM($G888:R888),(((INDEX('PTRM input'!$G$385:$P$434,A9offset,$E888)-INDEX('PTRM input'!$G$277:$P$326,A9offset,$E888))*OFFSET($F$7,0,$E888))-SUM($G888:R888))*(OFFSET('PTRM input'!$G$477,0,$E888-1)/A9taxstdlife))))</f>
        <v>8.9651349459879806E-2</v>
      </c>
      <c r="T888" s="251">
        <f ca="1">IF(A9taxstdlife="n/a","n/a",IF(A9taxstdlife="",0,IF(T$3&gt;(A9stdlife+$E888),((INDEX('PTRM input'!$G$385:$P$434,A9offset,$E888)-INDEX('PTRM input'!$G$277:$P$326,A9offset,$E888))*OFFSET($F$7,0,$E888))-SUM($G888:S888),(((INDEX('PTRM input'!$G$385:$P$434,A9offset,$E888)-INDEX('PTRM input'!$G$277:$P$326,A9offset,$E888))*OFFSET($F$7,0,$E888))-SUM($G888:S888))*(OFFSET('PTRM input'!$G$477,0,$E888-1)/A9taxstdlife))))</f>
        <v>0.35860539783951939</v>
      </c>
      <c r="U888" s="251">
        <f ca="1">IF(A9taxstdlife="n/a","n/a",IF(A9taxstdlife="",0,IF(U$3&gt;(A9stdlife+$E888),((INDEX('PTRM input'!$G$385:$P$434,A9offset,$E888)-INDEX('PTRM input'!$G$277:$P$326,A9offset,$E888))*OFFSET($F$7,0,$E888))-SUM($G888:T888),(((INDEX('PTRM input'!$G$385:$P$434,A9offset,$E888)-INDEX('PTRM input'!$G$277:$P$326,A9offset,$E888))*OFFSET($F$7,0,$E888))-SUM($G888:T888))*(OFFSET('PTRM input'!$G$477,0,$E888-1)/A9taxstdlife))))</f>
        <v>0</v>
      </c>
      <c r="V888" s="251">
        <f ca="1">IF(A9taxstdlife="n/a","n/a",IF(A9taxstdlife="",0,IF(V$3&gt;(A9stdlife+$E888),((INDEX('PTRM input'!$G$385:$P$434,A9offset,$E888)-INDEX('PTRM input'!$G$277:$P$326,A9offset,$E888))*OFFSET($F$7,0,$E888))-SUM($G888:U888),(((INDEX('PTRM input'!$G$385:$P$434,A9offset,$E888)-INDEX('PTRM input'!$G$277:$P$326,A9offset,$E888))*OFFSET($F$7,0,$E888))-SUM($G888:U888))*(OFFSET('PTRM input'!$G$477,0,$E888-1)/A9taxstdlife))))</f>
        <v>0</v>
      </c>
      <c r="W888" s="251">
        <f ca="1">IF(A9taxstdlife="n/a","n/a",IF(A9taxstdlife="",0,IF(W$3&gt;(A9stdlife+$E888),((INDEX('PTRM input'!$G$385:$P$434,A9offset,$E888)-INDEX('PTRM input'!$G$277:$P$326,A9offset,$E888))*OFFSET($F$7,0,$E888))-SUM($G888:V888),(((INDEX('PTRM input'!$G$385:$P$434,A9offset,$E888)-INDEX('PTRM input'!$G$277:$P$326,A9offset,$E888))*OFFSET($F$7,0,$E888))-SUM($G888:V888))*(OFFSET('PTRM input'!$G$477,0,$E888-1)/A9taxstdlife))))</f>
        <v>0</v>
      </c>
      <c r="X888" s="251">
        <f ca="1">IF(A9taxstdlife="n/a","n/a",IF(A9taxstdlife="",0,IF(X$3&gt;(A9stdlife+$E888),((INDEX('PTRM input'!$G$385:$P$434,A9offset,$E888)-INDEX('PTRM input'!$G$277:$P$326,A9offset,$E888))*OFFSET($F$7,0,$E888))-SUM($G888:W888),(((INDEX('PTRM input'!$G$385:$P$434,A9offset,$E888)-INDEX('PTRM input'!$G$277:$P$326,A9offset,$E888))*OFFSET($F$7,0,$E888))-SUM($G888:W888))*(OFFSET('PTRM input'!$G$477,0,$E888-1)/A9taxstdlife))))</f>
        <v>0</v>
      </c>
      <c r="Y888" s="251">
        <f ca="1">IF(A9taxstdlife="n/a","n/a",IF(A9taxstdlife="",0,IF(Y$3&gt;(A9stdlife+$E888),((INDEX('PTRM input'!$G$385:$P$434,A9offset,$E888)-INDEX('PTRM input'!$G$277:$P$326,A9offset,$E888))*OFFSET($F$7,0,$E888))-SUM($G888:X888),(((INDEX('PTRM input'!$G$385:$P$434,A9offset,$E888)-INDEX('PTRM input'!$G$277:$P$326,A9offset,$E888))*OFFSET($F$7,0,$E888))-SUM($G888:X888))*(OFFSET('PTRM input'!$G$477,0,$E888-1)/A9taxstdlife))))</f>
        <v>0</v>
      </c>
      <c r="Z888" s="251">
        <f ca="1">IF(A9taxstdlife="n/a","n/a",IF(A9taxstdlife="",0,IF(Z$3&gt;(A9stdlife+$E888),((INDEX('PTRM input'!$G$385:$P$434,A9offset,$E888)-INDEX('PTRM input'!$G$277:$P$326,A9offset,$E888))*OFFSET($F$7,0,$E888))-SUM($G888:Y888),(((INDEX('PTRM input'!$G$385:$P$434,A9offset,$E888)-INDEX('PTRM input'!$G$277:$P$326,A9offset,$E888))*OFFSET($F$7,0,$E888))-SUM($G888:Y888))*(OFFSET('PTRM input'!$G$477,0,$E888-1)/A9taxstdlife))))</f>
        <v>0</v>
      </c>
      <c r="AA888" s="251">
        <f ca="1">IF(A9taxstdlife="n/a","n/a",IF(A9taxstdlife="",0,IF(AA$3&gt;(A9stdlife+$E888),((INDEX('PTRM input'!$G$385:$P$434,A9offset,$E888)-INDEX('PTRM input'!$G$277:$P$326,A9offset,$E888))*OFFSET($F$7,0,$E888))-SUM($G888:Z888),(((INDEX('PTRM input'!$G$385:$P$434,A9offset,$E888)-INDEX('PTRM input'!$G$277:$P$326,A9offset,$E888))*OFFSET($F$7,0,$E888))-SUM($G888:Z888))*(OFFSET('PTRM input'!$G$477,0,$E888-1)/A9taxstdlife))))</f>
        <v>0</v>
      </c>
      <c r="AB888" s="251">
        <f ca="1">IF(A9taxstdlife="n/a","n/a",IF(A9taxstdlife="",0,IF(AB$3&gt;(A9stdlife+$E888),((INDEX('PTRM input'!$G$385:$P$434,A9offset,$E888)-INDEX('PTRM input'!$G$277:$P$326,A9offset,$E888))*OFFSET($F$7,0,$E888))-SUM($G888:AA888),(((INDEX('PTRM input'!$G$385:$P$434,A9offset,$E888)-INDEX('PTRM input'!$G$277:$P$326,A9offset,$E888))*OFFSET($F$7,0,$E888))-SUM($G888:AA888))*(OFFSET('PTRM input'!$G$477,0,$E888-1)/A9taxstdlife))))</f>
        <v>0</v>
      </c>
      <c r="AC888" s="251">
        <f ca="1">IF(A9taxstdlife="n/a","n/a",IF(A9taxstdlife="",0,IF(AC$3&gt;(A9stdlife+$E888),((INDEX('PTRM input'!$G$385:$P$434,A9offset,$E888)-INDEX('PTRM input'!$G$277:$P$326,A9offset,$E888))*OFFSET($F$7,0,$E888))-SUM($G888:AB888),(((INDEX('PTRM input'!$G$385:$P$434,A9offset,$E888)-INDEX('PTRM input'!$G$277:$P$326,A9offset,$E888))*OFFSET($F$7,0,$E888))-SUM($G888:AB888))*(OFFSET('PTRM input'!$G$477,0,$E888-1)/A9taxstdlife))))</f>
        <v>0</v>
      </c>
      <c r="AD888" s="251">
        <f ca="1">IF(A9taxstdlife="n/a","n/a",IF(A9taxstdlife="",0,IF(AD$3&gt;(A9stdlife+$E888),((INDEX('PTRM input'!$G$385:$P$434,A9offset,$E888)-INDEX('PTRM input'!$G$277:$P$326,A9offset,$E888))*OFFSET($F$7,0,$E888))-SUM($G888:AC888),(((INDEX('PTRM input'!$G$385:$P$434,A9offset,$E888)-INDEX('PTRM input'!$G$277:$P$326,A9offset,$E888))*OFFSET($F$7,0,$E888))-SUM($G888:AC888))*(OFFSET('PTRM input'!$G$477,0,$E888-1)/A9taxstdlife))))</f>
        <v>0</v>
      </c>
      <c r="AE888" s="251">
        <f ca="1">IF(A9taxstdlife="n/a","n/a",IF(A9taxstdlife="",0,IF(AE$3&gt;(A9stdlife+$E888),((INDEX('PTRM input'!$G$385:$P$434,A9offset,$E888)-INDEX('PTRM input'!$G$277:$P$326,A9offset,$E888))*OFFSET($F$7,0,$E888))-SUM($G888:AD888),(((INDEX('PTRM input'!$G$385:$P$434,A9offset,$E888)-INDEX('PTRM input'!$G$277:$P$326,A9offset,$E888))*OFFSET($F$7,0,$E888))-SUM($G888:AD888))*(OFFSET('PTRM input'!$G$477,0,$E888-1)/A9taxstdlife))))</f>
        <v>0</v>
      </c>
      <c r="AF888" s="251">
        <f ca="1">IF(A9taxstdlife="n/a","n/a",IF(A9taxstdlife="",0,IF(AF$3&gt;(A9stdlife+$E888),((INDEX('PTRM input'!$G$385:$P$434,A9offset,$E888)-INDEX('PTRM input'!$G$277:$P$326,A9offset,$E888))*OFFSET($F$7,0,$E888))-SUM($G888:AE888),(((INDEX('PTRM input'!$G$385:$P$434,A9offset,$E888)-INDEX('PTRM input'!$G$277:$P$326,A9offset,$E888))*OFFSET($F$7,0,$E888))-SUM($G888:AE888))*(OFFSET('PTRM input'!$G$477,0,$E888-1)/A9taxstdlife))))</f>
        <v>0</v>
      </c>
      <c r="AG888" s="251">
        <f ca="1">IF(A9taxstdlife="n/a","n/a",IF(A9taxstdlife="",0,IF(AG$3&gt;(A9stdlife+$E888),((INDEX('PTRM input'!$G$385:$P$434,A9offset,$E888)-INDEX('PTRM input'!$G$277:$P$326,A9offset,$E888))*OFFSET($F$7,0,$E888))-SUM($G888:AF888),(((INDEX('PTRM input'!$G$385:$P$434,A9offset,$E888)-INDEX('PTRM input'!$G$277:$P$326,A9offset,$E888))*OFFSET($F$7,0,$E888))-SUM($G888:AF888))*(OFFSET('PTRM input'!$G$477,0,$E888-1)/A9taxstdlife))))</f>
        <v>0</v>
      </c>
      <c r="AH888" s="251">
        <f ca="1">IF(A9taxstdlife="n/a","n/a",IF(A9taxstdlife="",0,IF(AH$3&gt;(A9stdlife+$E888),((INDEX('PTRM input'!$G$385:$P$434,A9offset,$E888)-INDEX('PTRM input'!$G$277:$P$326,A9offset,$E888))*OFFSET($F$7,0,$E888))-SUM($G888:AG888),(((INDEX('PTRM input'!$G$385:$P$434,A9offset,$E888)-INDEX('PTRM input'!$G$277:$P$326,A9offset,$E888))*OFFSET($F$7,0,$E888))-SUM($G888:AG888))*(OFFSET('PTRM input'!$G$477,0,$E888-1)/A9taxstdlife))))</f>
        <v>0</v>
      </c>
      <c r="AI888" s="251">
        <f ca="1">IF(A9taxstdlife="n/a","n/a",IF(A9taxstdlife="",0,IF(AI$3&gt;(A9stdlife+$E888),((INDEX('PTRM input'!$G$385:$P$434,A9offset,$E888)-INDEX('PTRM input'!$G$277:$P$326,A9offset,$E888))*OFFSET($F$7,0,$E888))-SUM($G888:AH888),(((INDEX('PTRM input'!$G$385:$P$434,A9offset,$E888)-INDEX('PTRM input'!$G$277:$P$326,A9offset,$E888))*OFFSET($F$7,0,$E888))-SUM($G888:AH888))*(OFFSET('PTRM input'!$G$477,0,$E888-1)/A9taxstdlife))))</f>
        <v>0</v>
      </c>
      <c r="AJ888" s="251">
        <f ca="1">IF(A9taxstdlife="n/a","n/a",IF(A9taxstdlife="",0,IF(AJ$3&gt;(A9stdlife+$E888),((INDEX('PTRM input'!$G$385:$P$434,A9offset,$E888)-INDEX('PTRM input'!$G$277:$P$326,A9offset,$E888))*OFFSET($F$7,0,$E888))-SUM($G888:AI888),(((INDEX('PTRM input'!$G$385:$P$434,A9offset,$E888)-INDEX('PTRM input'!$G$277:$P$326,A9offset,$E888))*OFFSET($F$7,0,$E888))-SUM($G888:AI888))*(OFFSET('PTRM input'!$G$477,0,$E888-1)/A9taxstdlife))))</f>
        <v>0</v>
      </c>
      <c r="AK888" s="251">
        <f ca="1">IF(A9taxstdlife="n/a","n/a",IF(A9taxstdlife="",0,IF(AK$3&gt;(A9stdlife+$E888),((INDEX('PTRM input'!$G$385:$P$434,A9offset,$E888)-INDEX('PTRM input'!$G$277:$P$326,A9offset,$E888))*OFFSET($F$7,0,$E888))-SUM($G888:AJ888),(((INDEX('PTRM input'!$G$385:$P$434,A9offset,$E888)-INDEX('PTRM input'!$G$277:$P$326,A9offset,$E888))*OFFSET($F$7,0,$E888))-SUM($G888:AJ888))*(OFFSET('PTRM input'!$G$477,0,$E888-1)/A9taxstdlife))))</f>
        <v>0</v>
      </c>
      <c r="AL888" s="251">
        <f ca="1">IF(A9taxstdlife="n/a","n/a",IF(A9taxstdlife="",0,IF(AL$3&gt;(A9stdlife+$E888),((INDEX('PTRM input'!$G$385:$P$434,A9offset,$E888)-INDEX('PTRM input'!$G$277:$P$326,A9offset,$E888))*OFFSET($F$7,0,$E888))-SUM($G888:AK888),(((INDEX('PTRM input'!$G$385:$P$434,A9offset,$E888)-INDEX('PTRM input'!$G$277:$P$326,A9offset,$E888))*OFFSET($F$7,0,$E888))-SUM($G888:AK888))*(OFFSET('PTRM input'!$G$477,0,$E888-1)/A9taxstdlife))))</f>
        <v>0</v>
      </c>
      <c r="AM888" s="251">
        <f ca="1">IF(A9taxstdlife="n/a","n/a",IF(A9taxstdlife="",0,IF(AM$3&gt;(A9stdlife+$E888),((INDEX('PTRM input'!$G$385:$P$434,A9offset,$E888)-INDEX('PTRM input'!$G$277:$P$326,A9offset,$E888))*OFFSET($F$7,0,$E888))-SUM($G888:AL888),(((INDEX('PTRM input'!$G$385:$P$434,A9offset,$E888)-INDEX('PTRM input'!$G$277:$P$326,A9offset,$E888))*OFFSET($F$7,0,$E888))-SUM($G888:AL888))*(OFFSET('PTRM input'!$G$477,0,$E888-1)/A9taxstdlife))))</f>
        <v>0</v>
      </c>
      <c r="AN888" s="251">
        <f ca="1">IF(A9taxstdlife="n/a","n/a",IF(A9taxstdlife="",0,IF(AN$3&gt;(A9stdlife+$E888),((INDEX('PTRM input'!$G$385:$P$434,A9offset,$E888)-INDEX('PTRM input'!$G$277:$P$326,A9offset,$E888))*OFFSET($F$7,0,$E888))-SUM($G888:AM888),(((INDEX('PTRM input'!$G$385:$P$434,A9offset,$E888)-INDEX('PTRM input'!$G$277:$P$326,A9offset,$E888))*OFFSET($F$7,0,$E888))-SUM($G888:AM888))*(OFFSET('PTRM input'!$G$477,0,$E888-1)/A9taxstdlife))))</f>
        <v>0</v>
      </c>
      <c r="AO888" s="251">
        <f ca="1">IF(A9taxstdlife="n/a","n/a",IF(A9taxstdlife="",0,IF(AO$3&gt;(A9stdlife+$E888),((INDEX('PTRM input'!$G$385:$P$434,A9offset,$E888)-INDEX('PTRM input'!$G$277:$P$326,A9offset,$E888))*OFFSET($F$7,0,$E888))-SUM($G888:AN888),(((INDEX('PTRM input'!$G$385:$P$434,A9offset,$E888)-INDEX('PTRM input'!$G$277:$P$326,A9offset,$E888))*OFFSET($F$7,0,$E888))-SUM($G888:AN888))*(OFFSET('PTRM input'!$G$477,0,$E888-1)/A9taxstdlife))))</f>
        <v>0</v>
      </c>
      <c r="AP888" s="251">
        <f ca="1">IF(A9taxstdlife="n/a","n/a",IF(A9taxstdlife="",0,IF(AP$3&gt;(A9stdlife+$E888),((INDEX('PTRM input'!$G$385:$P$434,A9offset,$E888)-INDEX('PTRM input'!$G$277:$P$326,A9offset,$E888))*OFFSET($F$7,0,$E888))-SUM($G888:AO888),(((INDEX('PTRM input'!$G$385:$P$434,A9offset,$E888)-INDEX('PTRM input'!$G$277:$P$326,A9offset,$E888))*OFFSET($F$7,0,$E888))-SUM($G888:AO888))*(OFFSET('PTRM input'!$G$477,0,$E888-1)/A9taxstdlife))))</f>
        <v>0</v>
      </c>
      <c r="AQ888" s="251">
        <f ca="1">IF(A9taxstdlife="n/a","n/a",IF(A9taxstdlife="",0,IF(AQ$3&gt;(A9stdlife+$E888),((INDEX('PTRM input'!$G$385:$P$434,A9offset,$E888)-INDEX('PTRM input'!$G$277:$P$326,A9offset,$E888))*OFFSET($F$7,0,$E888))-SUM($G888:AP888),(((INDEX('PTRM input'!$G$385:$P$434,A9offset,$E888)-INDEX('PTRM input'!$G$277:$P$326,A9offset,$E888))*OFFSET($F$7,0,$E888))-SUM($G888:AP888))*(OFFSET('PTRM input'!$G$477,0,$E888-1)/A9taxstdlife))))</f>
        <v>0</v>
      </c>
      <c r="AR888" s="251">
        <f ca="1">IF(A9taxstdlife="n/a","n/a",IF(A9taxstdlife="",0,IF(AR$3&gt;(A9stdlife+$E888),((INDEX('PTRM input'!$G$385:$P$434,A9offset,$E888)-INDEX('PTRM input'!$G$277:$P$326,A9offset,$E888))*OFFSET($F$7,0,$E888))-SUM($G888:AQ888),(((INDEX('PTRM input'!$G$385:$P$434,A9offset,$E888)-INDEX('PTRM input'!$G$277:$P$326,A9offset,$E888))*OFFSET($F$7,0,$E888))-SUM($G888:AQ888))*(OFFSET('PTRM input'!$G$477,0,$E888-1)/A9taxstdlife))))</f>
        <v>0</v>
      </c>
      <c r="AS888" s="251">
        <f ca="1">IF(A9taxstdlife="n/a","n/a",IF(A9taxstdlife="",0,IF(AS$3&gt;(A9stdlife+$E888),((INDEX('PTRM input'!$G$385:$P$434,A9offset,$E888)-INDEX('PTRM input'!$G$277:$P$326,A9offset,$E888))*OFFSET($F$7,0,$E888))-SUM($G888:AR888),(((INDEX('PTRM input'!$G$385:$P$434,A9offset,$E888)-INDEX('PTRM input'!$G$277:$P$326,A9offset,$E888))*OFFSET($F$7,0,$E888))-SUM($G888:AR888))*(OFFSET('PTRM input'!$G$477,0,$E888-1)/A9taxstdlife))))</f>
        <v>0</v>
      </c>
      <c r="AT888" s="251">
        <f ca="1">IF(A9taxstdlife="n/a","n/a",IF(A9taxstdlife="",0,IF(AT$3&gt;(A9stdlife+$E888),((INDEX('PTRM input'!$G$385:$P$434,A9offset,$E888)-INDEX('PTRM input'!$G$277:$P$326,A9offset,$E888))*OFFSET($F$7,0,$E888))-SUM($G888:AS888),(((INDEX('PTRM input'!$G$385:$P$434,A9offset,$E888)-INDEX('PTRM input'!$G$277:$P$326,A9offset,$E888))*OFFSET($F$7,0,$E888))-SUM($G888:AS888))*(OFFSET('PTRM input'!$G$477,0,$E888-1)/A9taxstdlife))))</f>
        <v>0</v>
      </c>
      <c r="AU888" s="251">
        <f ca="1">IF(A9taxstdlife="n/a","n/a",IF(A9taxstdlife="",0,IF(AU$3&gt;(A9stdlife+$E888),((INDEX('PTRM input'!$G$385:$P$434,A9offset,$E888)-INDEX('PTRM input'!$G$277:$P$326,A9offset,$E888))*OFFSET($F$7,0,$E888))-SUM($G888:AT888),(((INDEX('PTRM input'!$G$385:$P$434,A9offset,$E888)-INDEX('PTRM input'!$G$277:$P$326,A9offset,$E888))*OFFSET($F$7,0,$E888))-SUM($G888:AT888))*(OFFSET('PTRM input'!$G$477,0,$E888-1)/A9taxstdlife))))</f>
        <v>0</v>
      </c>
      <c r="AV888" s="251">
        <f ca="1">IF(A9taxstdlife="n/a","n/a",IF(A9taxstdlife="",0,IF(AV$3&gt;(A9stdlife+$E888),((INDEX('PTRM input'!$G$385:$P$434,A9offset,$E888)-INDEX('PTRM input'!$G$277:$P$326,A9offset,$E888))*OFFSET($F$7,0,$E888))-SUM($G888:AU888),(((INDEX('PTRM input'!$G$385:$P$434,A9offset,$E888)-INDEX('PTRM input'!$G$277:$P$326,A9offset,$E888))*OFFSET($F$7,0,$E888))-SUM($G888:AU888))*(OFFSET('PTRM input'!$G$477,0,$E888-1)/A9taxstdlife))))</f>
        <v>0</v>
      </c>
      <c r="AW888" s="251">
        <f ca="1">IF(A9taxstdlife="n/a","n/a",IF(A9taxstdlife="",0,IF(AW$3&gt;(A9stdlife+$E888),((INDEX('PTRM input'!$G$385:$P$434,A9offset,$E888)-INDEX('PTRM input'!$G$277:$P$326,A9offset,$E888))*OFFSET($F$7,0,$E888))-SUM($G888:AV888),(((INDEX('PTRM input'!$G$385:$P$434,A9offset,$E888)-INDEX('PTRM input'!$G$277:$P$326,A9offset,$E888))*OFFSET($F$7,0,$E888))-SUM($G888:AV888))*(OFFSET('PTRM input'!$G$477,0,$E888-1)/A9taxstdlife))))</f>
        <v>0</v>
      </c>
      <c r="AX888" s="251">
        <f ca="1">IF(A9taxstdlife="n/a","n/a",IF(A9taxstdlife="",0,IF(AX$3&gt;(A9stdlife+$E888),((INDEX('PTRM input'!$G$385:$P$434,A9offset,$E888)-INDEX('PTRM input'!$G$277:$P$326,A9offset,$E888))*OFFSET($F$7,0,$E888))-SUM($G888:AW888),(((INDEX('PTRM input'!$G$385:$P$434,A9offset,$E888)-INDEX('PTRM input'!$G$277:$P$326,A9offset,$E888))*OFFSET($F$7,0,$E888))-SUM($G888:AW888))*(OFFSET('PTRM input'!$G$477,0,$E888-1)/A9taxstdlife))))</f>
        <v>0</v>
      </c>
      <c r="AY888" s="251">
        <f ca="1">IF(A9taxstdlife="n/a","n/a",IF(A9taxstdlife="",0,IF(AY$3&gt;(A9stdlife+$E888),((INDEX('PTRM input'!$G$385:$P$434,A9offset,$E888)-INDEX('PTRM input'!$G$277:$P$326,A9offset,$E888))*OFFSET($F$7,0,$E888))-SUM($G888:AX888),(((INDEX('PTRM input'!$G$385:$P$434,A9offset,$E888)-INDEX('PTRM input'!$G$277:$P$326,A9offset,$E888))*OFFSET($F$7,0,$E888))-SUM($G888:AX888))*(OFFSET('PTRM input'!$G$477,0,$E888-1)/A9taxstdlife))))</f>
        <v>0</v>
      </c>
      <c r="AZ888" s="251">
        <f ca="1">IF(A9taxstdlife="n/a","n/a",IF(A9taxstdlife="",0,IF(AZ$3&gt;(A9stdlife+$E888),((INDEX('PTRM input'!$G$385:$P$434,A9offset,$E888)-INDEX('PTRM input'!$G$277:$P$326,A9offset,$E888))*OFFSET($F$7,0,$E888))-SUM($G888:AY888),(((INDEX('PTRM input'!$G$385:$P$434,A9offset,$E888)-INDEX('PTRM input'!$G$277:$P$326,A9offset,$E888))*OFFSET($F$7,0,$E888))-SUM($G888:AY888))*(OFFSET('PTRM input'!$G$477,0,$E888-1)/A9taxstdlife))))</f>
        <v>0</v>
      </c>
      <c r="BA888" s="251">
        <f ca="1">IF(A9taxstdlife="n/a","n/a",IF(A9taxstdlife="",0,IF(BA$3&gt;(A9stdlife+$E888),((INDEX('PTRM input'!$G$385:$P$434,A9offset,$E888)-INDEX('PTRM input'!$G$277:$P$326,A9offset,$E888))*OFFSET($F$7,0,$E888))-SUM($G888:AZ888),(((INDEX('PTRM input'!$G$385:$P$434,A9offset,$E888)-INDEX('PTRM input'!$G$277:$P$326,A9offset,$E888))*OFFSET($F$7,0,$E888))-SUM($G888:AZ888))*(OFFSET('PTRM input'!$G$477,0,$E888-1)/A9taxstdlife))))</f>
        <v>0</v>
      </c>
      <c r="BB888" s="251">
        <f ca="1">IF(A9taxstdlife="n/a","n/a",IF(A9taxstdlife="",0,IF(BB$3&gt;(A9stdlife+$E888),((INDEX('PTRM input'!$G$385:$P$434,A9offset,$E888)-INDEX('PTRM input'!$G$277:$P$326,A9offset,$E888))*OFFSET($F$7,0,$E888))-SUM($G888:BA888),(((INDEX('PTRM input'!$G$385:$P$434,A9offset,$E888)-INDEX('PTRM input'!$G$277:$P$326,A9offset,$E888))*OFFSET($F$7,0,$E888))-SUM($G888:BA888))*(OFFSET('PTRM input'!$G$477,0,$E888-1)/A9taxstdlife))))</f>
        <v>0</v>
      </c>
      <c r="BC888" s="251">
        <f ca="1">IF(A9taxstdlife="n/a","n/a",IF(A9taxstdlife="",0,IF(BC$3&gt;(A9stdlife+$E888),((INDEX('PTRM input'!$G$385:$P$434,A9offset,$E888)-INDEX('PTRM input'!$G$277:$P$326,A9offset,$E888))*OFFSET($F$7,0,$E888))-SUM($G888:BB888),(((INDEX('PTRM input'!$G$385:$P$434,A9offset,$E888)-INDEX('PTRM input'!$G$277:$P$326,A9offset,$E888))*OFFSET($F$7,0,$E888))-SUM($G888:BB888))*(OFFSET('PTRM input'!$G$477,0,$E888-1)/A9taxstdlife))))</f>
        <v>0</v>
      </c>
      <c r="BD888" s="251">
        <f ca="1">IF(A9taxstdlife="n/a","n/a",IF(A9taxstdlife="",0,IF(BD$3&gt;(A9stdlife+$E888),((INDEX('PTRM input'!$G$385:$P$434,A9offset,$E888)-INDEX('PTRM input'!$G$277:$P$326,A9offset,$E888))*OFFSET($F$7,0,$E888))-SUM($G888:BC888),(((INDEX('PTRM input'!$G$385:$P$434,A9offset,$E888)-INDEX('PTRM input'!$G$277:$P$326,A9offset,$E888))*OFFSET($F$7,0,$E888))-SUM($G888:BC888))*(OFFSET('PTRM input'!$G$477,0,$E888-1)/A9taxstdlife))))</f>
        <v>0</v>
      </c>
      <c r="BE888" s="251">
        <f ca="1">IF(A9taxstdlife="n/a","n/a",IF(A9taxstdlife="",0,IF(BE$3&gt;(A9stdlife+$E888),((INDEX('PTRM input'!$G$385:$P$434,A9offset,$E888)-INDEX('PTRM input'!$G$277:$P$326,A9offset,$E888))*OFFSET($F$7,0,$E888))-SUM($G888:BD888),(((INDEX('PTRM input'!$G$385:$P$434,A9offset,$E888)-INDEX('PTRM input'!$G$277:$P$326,A9offset,$E888))*OFFSET($F$7,0,$E888))-SUM($G888:BD888))*(OFFSET('PTRM input'!$G$477,0,$E888-1)/A9taxstdlife))))</f>
        <v>0</v>
      </c>
      <c r="BF888" s="251">
        <f ca="1">IF(A9taxstdlife="n/a","n/a",IF(A9taxstdlife="",0,IF(BF$3&gt;(A9stdlife+$E888),((INDEX('PTRM input'!$G$385:$P$434,A9offset,$E888)-INDEX('PTRM input'!$G$277:$P$326,A9offset,$E888))*OFFSET($F$7,0,$E888))-SUM($G888:BE888),(((INDEX('PTRM input'!$G$385:$P$434,A9offset,$E888)-INDEX('PTRM input'!$G$277:$P$326,A9offset,$E888))*OFFSET($F$7,0,$E888))-SUM($G888:BE888))*(OFFSET('PTRM input'!$G$477,0,$E888-1)/A9taxstdlife))))</f>
        <v>0</v>
      </c>
      <c r="BG888" s="251">
        <f ca="1">IF(A9taxstdlife="n/a","n/a",IF(A9taxstdlife="",0,IF(BG$3&gt;(A9stdlife+$E888),((INDEX('PTRM input'!$G$385:$P$434,A9offset,$E888)-INDEX('PTRM input'!$G$277:$P$326,A9offset,$E888))*OFFSET($F$7,0,$E888))-SUM($G888:BF888),(((INDEX('PTRM input'!$G$385:$P$434,A9offset,$E888)-INDEX('PTRM input'!$G$277:$P$326,A9offset,$E888))*OFFSET($F$7,0,$E888))-SUM($G888:BF888))*(OFFSET('PTRM input'!$G$477,0,$E888-1)/A9taxstdlife))))</f>
        <v>0</v>
      </c>
      <c r="BH888" s="251">
        <f ca="1">IF(A9taxstdlife="n/a","n/a",IF(A9taxstdlife="",0,IF(BH$3&gt;(A9stdlife+$E888),((INDEX('PTRM input'!$G$385:$P$434,A9offset,$E888)-INDEX('PTRM input'!$G$277:$P$326,A9offset,$E888))*OFFSET($F$7,0,$E888))-SUM($G888:BG888),(((INDEX('PTRM input'!$G$385:$P$434,A9offset,$E888)-INDEX('PTRM input'!$G$277:$P$326,A9offset,$E888))*OFFSET($F$7,0,$E888))-SUM($G888:BG888))*(OFFSET('PTRM input'!$G$477,0,$E888-1)/A9taxstdlife))))</f>
        <v>0</v>
      </c>
      <c r="BI888" s="251">
        <f ca="1">IF(A9taxstdlife="n/a","n/a",IF(A9taxstdlife="",0,IF(BI$3&gt;(A9stdlife+$E888),((INDEX('PTRM input'!$G$385:$P$434,A9offset,$E888)-INDEX('PTRM input'!$G$277:$P$326,A9offset,$E888))*OFFSET($F$7,0,$E888))-SUM($G888:BH888),(((INDEX('PTRM input'!$G$385:$P$434,A9offset,$E888)-INDEX('PTRM input'!$G$277:$P$326,A9offset,$E888))*OFFSET($F$7,0,$E888))-SUM($G888:BH888))*(OFFSET('PTRM input'!$G$477,0,$E888-1)/A9taxstdlife))))</f>
        <v>0</v>
      </c>
      <c r="BJ888" s="116"/>
      <c r="BK888" s="116"/>
      <c r="BL888" s="116"/>
      <c r="BM888" s="116"/>
    </row>
    <row r="889" spans="1:65" ht="12.75" hidden="1" customHeight="1" outlineLevel="2">
      <c r="A889" s="366"/>
      <c r="B889" s="19"/>
      <c r="C889" s="18"/>
      <c r="D889" s="760"/>
      <c r="E889" s="86">
        <v>4</v>
      </c>
      <c r="F889" s="356"/>
      <c r="G889" s="434"/>
      <c r="H889" s="435"/>
      <c r="I889" s="435"/>
      <c r="J889" s="619"/>
      <c r="K889" s="251">
        <f ca="1">IF(A9taxstdlife="n/a","n/a",IF(A9taxstdlife="",0,IF(K$3&gt;(A9stdlife+$E889),((INDEX('PTRM input'!$G$385:$P$434,A9offset,$E889)-INDEX('PTRM input'!$G$277:$P$326,A9offset,$E889))*OFFSET($F$7,0,$E889))-SUM($G889:J889),(((INDEX('PTRM input'!$G$385:$P$434,A9offset,$E889)-INDEX('PTRM input'!$G$277:$P$326,A9offset,$E889))*OFFSET($F$7,0,$E889))-SUM($G889:J889))*(OFFSET('PTRM input'!$G$477,0,$E889-1)/A9taxstdlife))))</f>
        <v>0.80124746466684327</v>
      </c>
      <c r="L889" s="251">
        <f ca="1">IF(A9taxstdlife="n/a","n/a",IF(A9taxstdlife="",0,IF(L$3&gt;(A9stdlife+$E889),((INDEX('PTRM input'!$G$385:$P$434,A9offset,$E889)-INDEX('PTRM input'!$G$277:$P$326,A9offset,$E889))*OFFSET($F$7,0,$E889))-SUM($G889:K889),(((INDEX('PTRM input'!$G$385:$P$434,A9offset,$E889)-INDEX('PTRM input'!$G$277:$P$326,A9offset,$E889))*OFFSET($F$7,0,$E889))-SUM($G889:K889))*(OFFSET('PTRM input'!$G$477,0,$E889-1)/A9taxstdlife))))</f>
        <v>0.64099797173347461</v>
      </c>
      <c r="M889" s="251">
        <f ca="1">IF(A9taxstdlife="n/a","n/a",IF(A9taxstdlife="",0,IF(M$3&gt;(A9stdlife+$E889),((INDEX('PTRM input'!$G$385:$P$434,A9offset,$E889)-INDEX('PTRM input'!$G$277:$P$326,A9offset,$E889))*OFFSET($F$7,0,$E889))-SUM($G889:L889),(((INDEX('PTRM input'!$G$385:$P$434,A9offset,$E889)-INDEX('PTRM input'!$G$277:$P$326,A9offset,$E889))*OFFSET($F$7,0,$E889))-SUM($G889:L889))*(OFFSET('PTRM input'!$G$477,0,$E889-1)/A9taxstdlife))))</f>
        <v>0.51279837738677958</v>
      </c>
      <c r="N889" s="251">
        <f ca="1">IF(A9taxstdlife="n/a","n/a",IF(A9taxstdlife="",0,IF(N$3&gt;(A9stdlife+$E889),((INDEX('PTRM input'!$G$385:$P$434,A9offset,$E889)-INDEX('PTRM input'!$G$277:$P$326,A9offset,$E889))*OFFSET($F$7,0,$E889))-SUM($G889:M889),(((INDEX('PTRM input'!$G$385:$P$434,A9offset,$E889)-INDEX('PTRM input'!$G$277:$P$326,A9offset,$E889))*OFFSET($F$7,0,$E889))-SUM($G889:M889))*(OFFSET('PTRM input'!$G$477,0,$E889-1)/A9taxstdlife))))</f>
        <v>0.41023870190942369</v>
      </c>
      <c r="O889" s="251">
        <f ca="1">IF(A9taxstdlife="n/a","n/a",IF(A9taxstdlife="",0,IF(O$3&gt;(A9stdlife+$E889),((INDEX('PTRM input'!$G$385:$P$434,A9offset,$E889)-INDEX('PTRM input'!$G$277:$P$326,A9offset,$E889))*OFFSET($F$7,0,$E889))-SUM($G889:N889),(((INDEX('PTRM input'!$G$385:$P$434,A9offset,$E889)-INDEX('PTRM input'!$G$277:$P$326,A9offset,$E889))*OFFSET($F$7,0,$E889))-SUM($G889:N889))*(OFFSET('PTRM input'!$G$477,0,$E889-1)/A9taxstdlife))))</f>
        <v>0.32819096152753896</v>
      </c>
      <c r="P889" s="251">
        <f ca="1">IF(A9taxstdlife="n/a","n/a",IF(A9taxstdlife="",0,IF(P$3&gt;(A9stdlife+$E889),((INDEX('PTRM input'!$G$385:$P$434,A9offset,$E889)-INDEX('PTRM input'!$G$277:$P$326,A9offset,$E889))*OFFSET($F$7,0,$E889))-SUM($G889:O889),(((INDEX('PTRM input'!$G$385:$P$434,A9offset,$E889)-INDEX('PTRM input'!$G$277:$P$326,A9offset,$E889))*OFFSET($F$7,0,$E889))-SUM($G889:O889))*(OFFSET('PTRM input'!$G$477,0,$E889-1)/A9taxstdlife))))</f>
        <v>0.26255276922203113</v>
      </c>
      <c r="Q889" s="251">
        <f ca="1">IF(A9taxstdlife="n/a","n/a",IF(A9taxstdlife="",0,IF(Q$3&gt;(A9stdlife+$E889),((INDEX('PTRM input'!$G$385:$P$434,A9offset,$E889)-INDEX('PTRM input'!$G$277:$P$326,A9offset,$E889))*OFFSET($F$7,0,$E889))-SUM($G889:P889),(((INDEX('PTRM input'!$G$385:$P$434,A9offset,$E889)-INDEX('PTRM input'!$G$277:$P$326,A9offset,$E889))*OFFSET($F$7,0,$E889))-SUM($G889:P889))*(OFFSET('PTRM input'!$G$477,0,$E889-1)/A9taxstdlife))))</f>
        <v>0.21004221537762488</v>
      </c>
      <c r="R889" s="251">
        <f ca="1">IF(A9taxstdlife="n/a","n/a",IF(A9taxstdlife="",0,IF(R$3&gt;(A9stdlife+$E889),((INDEX('PTRM input'!$G$385:$P$434,A9offset,$E889)-INDEX('PTRM input'!$G$277:$P$326,A9offset,$E889))*OFFSET($F$7,0,$E889))-SUM($G889:Q889),(((INDEX('PTRM input'!$G$385:$P$434,A9offset,$E889)-INDEX('PTRM input'!$G$277:$P$326,A9offset,$E889))*OFFSET($F$7,0,$E889))-SUM($G889:Q889))*(OFFSET('PTRM input'!$G$477,0,$E889-1)/A9taxstdlife))))</f>
        <v>0.16803377230209993</v>
      </c>
      <c r="S889" s="251">
        <f ca="1">IF(A9taxstdlife="n/a","n/a",IF(A9taxstdlife="",0,IF(S$3&gt;(A9stdlife+$E889),((INDEX('PTRM input'!$G$385:$P$434,A9offset,$E889)-INDEX('PTRM input'!$G$277:$P$326,A9offset,$E889))*OFFSET($F$7,0,$E889))-SUM($G889:R889),(((INDEX('PTRM input'!$G$385:$P$434,A9offset,$E889)-INDEX('PTRM input'!$G$277:$P$326,A9offset,$E889))*OFFSET($F$7,0,$E889))-SUM($G889:R889))*(OFFSET('PTRM input'!$G$477,0,$E889-1)/A9taxstdlife))))</f>
        <v>0.13442701784167996</v>
      </c>
      <c r="T889" s="251">
        <f ca="1">IF(A9taxstdlife="n/a","n/a",IF(A9taxstdlife="",0,IF(T$3&gt;(A9stdlife+$E889),((INDEX('PTRM input'!$G$385:$P$434,A9offset,$E889)-INDEX('PTRM input'!$G$277:$P$326,A9offset,$E889))*OFFSET($F$7,0,$E889))-SUM($G889:S889),(((INDEX('PTRM input'!$G$385:$P$434,A9offset,$E889)-INDEX('PTRM input'!$G$277:$P$326,A9offset,$E889))*OFFSET($F$7,0,$E889))-SUM($G889:S889))*(OFFSET('PTRM input'!$G$477,0,$E889-1)/A9taxstdlife))))</f>
        <v>0.10754161427334399</v>
      </c>
      <c r="U889" s="251">
        <f ca="1">IF(A9taxstdlife="n/a","n/a",IF(A9taxstdlife="",0,IF(U$3&gt;(A9stdlife+$E889),((INDEX('PTRM input'!$G$385:$P$434,A9offset,$E889)-INDEX('PTRM input'!$G$277:$P$326,A9offset,$E889))*OFFSET($F$7,0,$E889))-SUM($G889:T889),(((INDEX('PTRM input'!$G$385:$P$434,A9offset,$E889)-INDEX('PTRM input'!$G$277:$P$326,A9offset,$E889))*OFFSET($F$7,0,$E889))-SUM($G889:T889))*(OFFSET('PTRM input'!$G$477,0,$E889-1)/A9taxstdlife))))</f>
        <v>0.43016645709337586</v>
      </c>
      <c r="V889" s="251">
        <f ca="1">IF(A9taxstdlife="n/a","n/a",IF(A9taxstdlife="",0,IF(V$3&gt;(A9stdlife+$E889),((INDEX('PTRM input'!$G$385:$P$434,A9offset,$E889)-INDEX('PTRM input'!$G$277:$P$326,A9offset,$E889))*OFFSET($F$7,0,$E889))-SUM($G889:U889),(((INDEX('PTRM input'!$G$385:$P$434,A9offset,$E889)-INDEX('PTRM input'!$G$277:$P$326,A9offset,$E889))*OFFSET($F$7,0,$E889))-SUM($G889:U889))*(OFFSET('PTRM input'!$G$477,0,$E889-1)/A9taxstdlife))))</f>
        <v>0</v>
      </c>
      <c r="W889" s="251">
        <f ca="1">IF(A9taxstdlife="n/a","n/a",IF(A9taxstdlife="",0,IF(W$3&gt;(A9stdlife+$E889),((INDEX('PTRM input'!$G$385:$P$434,A9offset,$E889)-INDEX('PTRM input'!$G$277:$P$326,A9offset,$E889))*OFFSET($F$7,0,$E889))-SUM($G889:V889),(((INDEX('PTRM input'!$G$385:$P$434,A9offset,$E889)-INDEX('PTRM input'!$G$277:$P$326,A9offset,$E889))*OFFSET($F$7,0,$E889))-SUM($G889:V889))*(OFFSET('PTRM input'!$G$477,0,$E889-1)/A9taxstdlife))))</f>
        <v>0</v>
      </c>
      <c r="X889" s="251">
        <f ca="1">IF(A9taxstdlife="n/a","n/a",IF(A9taxstdlife="",0,IF(X$3&gt;(A9stdlife+$E889),((INDEX('PTRM input'!$G$385:$P$434,A9offset,$E889)-INDEX('PTRM input'!$G$277:$P$326,A9offset,$E889))*OFFSET($F$7,0,$E889))-SUM($G889:W889),(((INDEX('PTRM input'!$G$385:$P$434,A9offset,$E889)-INDEX('PTRM input'!$G$277:$P$326,A9offset,$E889))*OFFSET($F$7,0,$E889))-SUM($G889:W889))*(OFFSET('PTRM input'!$G$477,0,$E889-1)/A9taxstdlife))))</f>
        <v>0</v>
      </c>
      <c r="Y889" s="251">
        <f ca="1">IF(A9taxstdlife="n/a","n/a",IF(A9taxstdlife="",0,IF(Y$3&gt;(A9stdlife+$E889),((INDEX('PTRM input'!$G$385:$P$434,A9offset,$E889)-INDEX('PTRM input'!$G$277:$P$326,A9offset,$E889))*OFFSET($F$7,0,$E889))-SUM($G889:X889),(((INDEX('PTRM input'!$G$385:$P$434,A9offset,$E889)-INDEX('PTRM input'!$G$277:$P$326,A9offset,$E889))*OFFSET($F$7,0,$E889))-SUM($G889:X889))*(OFFSET('PTRM input'!$G$477,0,$E889-1)/A9taxstdlife))))</f>
        <v>0</v>
      </c>
      <c r="Z889" s="251">
        <f ca="1">IF(A9taxstdlife="n/a","n/a",IF(A9taxstdlife="",0,IF(Z$3&gt;(A9stdlife+$E889),((INDEX('PTRM input'!$G$385:$P$434,A9offset,$E889)-INDEX('PTRM input'!$G$277:$P$326,A9offset,$E889))*OFFSET($F$7,0,$E889))-SUM($G889:Y889),(((INDEX('PTRM input'!$G$385:$P$434,A9offset,$E889)-INDEX('PTRM input'!$G$277:$P$326,A9offset,$E889))*OFFSET($F$7,0,$E889))-SUM($G889:Y889))*(OFFSET('PTRM input'!$G$477,0,$E889-1)/A9taxstdlife))))</f>
        <v>0</v>
      </c>
      <c r="AA889" s="251">
        <f ca="1">IF(A9taxstdlife="n/a","n/a",IF(A9taxstdlife="",0,IF(AA$3&gt;(A9stdlife+$E889),((INDEX('PTRM input'!$G$385:$P$434,A9offset,$E889)-INDEX('PTRM input'!$G$277:$P$326,A9offset,$E889))*OFFSET($F$7,0,$E889))-SUM($G889:Z889),(((INDEX('PTRM input'!$G$385:$P$434,A9offset,$E889)-INDEX('PTRM input'!$G$277:$P$326,A9offset,$E889))*OFFSET($F$7,0,$E889))-SUM($G889:Z889))*(OFFSET('PTRM input'!$G$477,0,$E889-1)/A9taxstdlife))))</f>
        <v>0</v>
      </c>
      <c r="AB889" s="251">
        <f ca="1">IF(A9taxstdlife="n/a","n/a",IF(A9taxstdlife="",0,IF(AB$3&gt;(A9stdlife+$E889),((INDEX('PTRM input'!$G$385:$P$434,A9offset,$E889)-INDEX('PTRM input'!$G$277:$P$326,A9offset,$E889))*OFFSET($F$7,0,$E889))-SUM($G889:AA889),(((INDEX('PTRM input'!$G$385:$P$434,A9offset,$E889)-INDEX('PTRM input'!$G$277:$P$326,A9offset,$E889))*OFFSET($F$7,0,$E889))-SUM($G889:AA889))*(OFFSET('PTRM input'!$G$477,0,$E889-1)/A9taxstdlife))))</f>
        <v>0</v>
      </c>
      <c r="AC889" s="251">
        <f ca="1">IF(A9taxstdlife="n/a","n/a",IF(A9taxstdlife="",0,IF(AC$3&gt;(A9stdlife+$E889),((INDEX('PTRM input'!$G$385:$P$434,A9offset,$E889)-INDEX('PTRM input'!$G$277:$P$326,A9offset,$E889))*OFFSET($F$7,0,$E889))-SUM($G889:AB889),(((INDEX('PTRM input'!$G$385:$P$434,A9offset,$E889)-INDEX('PTRM input'!$G$277:$P$326,A9offset,$E889))*OFFSET($F$7,0,$E889))-SUM($G889:AB889))*(OFFSET('PTRM input'!$G$477,0,$E889-1)/A9taxstdlife))))</f>
        <v>0</v>
      </c>
      <c r="AD889" s="251">
        <f ca="1">IF(A9taxstdlife="n/a","n/a",IF(A9taxstdlife="",0,IF(AD$3&gt;(A9stdlife+$E889),((INDEX('PTRM input'!$G$385:$P$434,A9offset,$E889)-INDEX('PTRM input'!$G$277:$P$326,A9offset,$E889))*OFFSET($F$7,0,$E889))-SUM($G889:AC889),(((INDEX('PTRM input'!$G$385:$P$434,A9offset,$E889)-INDEX('PTRM input'!$G$277:$P$326,A9offset,$E889))*OFFSET($F$7,0,$E889))-SUM($G889:AC889))*(OFFSET('PTRM input'!$G$477,0,$E889-1)/A9taxstdlife))))</f>
        <v>0</v>
      </c>
      <c r="AE889" s="251">
        <f ca="1">IF(A9taxstdlife="n/a","n/a",IF(A9taxstdlife="",0,IF(AE$3&gt;(A9stdlife+$E889),((INDEX('PTRM input'!$G$385:$P$434,A9offset,$E889)-INDEX('PTRM input'!$G$277:$P$326,A9offset,$E889))*OFFSET($F$7,0,$E889))-SUM($G889:AD889),(((INDEX('PTRM input'!$G$385:$P$434,A9offset,$E889)-INDEX('PTRM input'!$G$277:$P$326,A9offset,$E889))*OFFSET($F$7,0,$E889))-SUM($G889:AD889))*(OFFSET('PTRM input'!$G$477,0,$E889-1)/A9taxstdlife))))</f>
        <v>0</v>
      </c>
      <c r="AF889" s="251">
        <f ca="1">IF(A9taxstdlife="n/a","n/a",IF(A9taxstdlife="",0,IF(AF$3&gt;(A9stdlife+$E889),((INDEX('PTRM input'!$G$385:$P$434,A9offset,$E889)-INDEX('PTRM input'!$G$277:$P$326,A9offset,$E889))*OFFSET($F$7,0,$E889))-SUM($G889:AE889),(((INDEX('PTRM input'!$G$385:$P$434,A9offset,$E889)-INDEX('PTRM input'!$G$277:$P$326,A9offset,$E889))*OFFSET($F$7,0,$E889))-SUM($G889:AE889))*(OFFSET('PTRM input'!$G$477,0,$E889-1)/A9taxstdlife))))</f>
        <v>0</v>
      </c>
      <c r="AG889" s="251">
        <f ca="1">IF(A9taxstdlife="n/a","n/a",IF(A9taxstdlife="",0,IF(AG$3&gt;(A9stdlife+$E889),((INDEX('PTRM input'!$G$385:$P$434,A9offset,$E889)-INDEX('PTRM input'!$G$277:$P$326,A9offset,$E889))*OFFSET($F$7,0,$E889))-SUM($G889:AF889),(((INDEX('PTRM input'!$G$385:$P$434,A9offset,$E889)-INDEX('PTRM input'!$G$277:$P$326,A9offset,$E889))*OFFSET($F$7,0,$E889))-SUM($G889:AF889))*(OFFSET('PTRM input'!$G$477,0,$E889-1)/A9taxstdlife))))</f>
        <v>0</v>
      </c>
      <c r="AH889" s="251">
        <f ca="1">IF(A9taxstdlife="n/a","n/a",IF(A9taxstdlife="",0,IF(AH$3&gt;(A9stdlife+$E889),((INDEX('PTRM input'!$G$385:$P$434,A9offset,$E889)-INDEX('PTRM input'!$G$277:$P$326,A9offset,$E889))*OFFSET($F$7,0,$E889))-SUM($G889:AG889),(((INDEX('PTRM input'!$G$385:$P$434,A9offset,$E889)-INDEX('PTRM input'!$G$277:$P$326,A9offset,$E889))*OFFSET($F$7,0,$E889))-SUM($G889:AG889))*(OFFSET('PTRM input'!$G$477,0,$E889-1)/A9taxstdlife))))</f>
        <v>0</v>
      </c>
      <c r="AI889" s="251">
        <f ca="1">IF(A9taxstdlife="n/a","n/a",IF(A9taxstdlife="",0,IF(AI$3&gt;(A9stdlife+$E889),((INDEX('PTRM input'!$G$385:$P$434,A9offset,$E889)-INDEX('PTRM input'!$G$277:$P$326,A9offset,$E889))*OFFSET($F$7,0,$E889))-SUM($G889:AH889),(((INDEX('PTRM input'!$G$385:$P$434,A9offset,$E889)-INDEX('PTRM input'!$G$277:$P$326,A9offset,$E889))*OFFSET($F$7,0,$E889))-SUM($G889:AH889))*(OFFSET('PTRM input'!$G$477,0,$E889-1)/A9taxstdlife))))</f>
        <v>0</v>
      </c>
      <c r="AJ889" s="251">
        <f ca="1">IF(A9taxstdlife="n/a","n/a",IF(A9taxstdlife="",0,IF(AJ$3&gt;(A9stdlife+$E889),((INDEX('PTRM input'!$G$385:$P$434,A9offset,$E889)-INDEX('PTRM input'!$G$277:$P$326,A9offset,$E889))*OFFSET($F$7,0,$E889))-SUM($G889:AI889),(((INDEX('PTRM input'!$G$385:$P$434,A9offset,$E889)-INDEX('PTRM input'!$G$277:$P$326,A9offset,$E889))*OFFSET($F$7,0,$E889))-SUM($G889:AI889))*(OFFSET('PTRM input'!$G$477,0,$E889-1)/A9taxstdlife))))</f>
        <v>0</v>
      </c>
      <c r="AK889" s="251">
        <f ca="1">IF(A9taxstdlife="n/a","n/a",IF(A9taxstdlife="",0,IF(AK$3&gt;(A9stdlife+$E889),((INDEX('PTRM input'!$G$385:$P$434,A9offset,$E889)-INDEX('PTRM input'!$G$277:$P$326,A9offset,$E889))*OFFSET($F$7,0,$E889))-SUM($G889:AJ889),(((INDEX('PTRM input'!$G$385:$P$434,A9offset,$E889)-INDEX('PTRM input'!$G$277:$P$326,A9offset,$E889))*OFFSET($F$7,0,$E889))-SUM($G889:AJ889))*(OFFSET('PTRM input'!$G$477,0,$E889-1)/A9taxstdlife))))</f>
        <v>0</v>
      </c>
      <c r="AL889" s="251">
        <f ca="1">IF(A9taxstdlife="n/a","n/a",IF(A9taxstdlife="",0,IF(AL$3&gt;(A9stdlife+$E889),((INDEX('PTRM input'!$G$385:$P$434,A9offset,$E889)-INDEX('PTRM input'!$G$277:$P$326,A9offset,$E889))*OFFSET($F$7,0,$E889))-SUM($G889:AK889),(((INDEX('PTRM input'!$G$385:$P$434,A9offset,$E889)-INDEX('PTRM input'!$G$277:$P$326,A9offset,$E889))*OFFSET($F$7,0,$E889))-SUM($G889:AK889))*(OFFSET('PTRM input'!$G$477,0,$E889-1)/A9taxstdlife))))</f>
        <v>0</v>
      </c>
      <c r="AM889" s="251">
        <f ca="1">IF(A9taxstdlife="n/a","n/a",IF(A9taxstdlife="",0,IF(AM$3&gt;(A9stdlife+$E889),((INDEX('PTRM input'!$G$385:$P$434,A9offset,$E889)-INDEX('PTRM input'!$G$277:$P$326,A9offset,$E889))*OFFSET($F$7,0,$E889))-SUM($G889:AL889),(((INDEX('PTRM input'!$G$385:$P$434,A9offset,$E889)-INDEX('PTRM input'!$G$277:$P$326,A9offset,$E889))*OFFSET($F$7,0,$E889))-SUM($G889:AL889))*(OFFSET('PTRM input'!$G$477,0,$E889-1)/A9taxstdlife))))</f>
        <v>0</v>
      </c>
      <c r="AN889" s="251">
        <f ca="1">IF(A9taxstdlife="n/a","n/a",IF(A9taxstdlife="",0,IF(AN$3&gt;(A9stdlife+$E889),((INDEX('PTRM input'!$G$385:$P$434,A9offset,$E889)-INDEX('PTRM input'!$G$277:$P$326,A9offset,$E889))*OFFSET($F$7,0,$E889))-SUM($G889:AM889),(((INDEX('PTRM input'!$G$385:$P$434,A9offset,$E889)-INDEX('PTRM input'!$G$277:$P$326,A9offset,$E889))*OFFSET($F$7,0,$E889))-SUM($G889:AM889))*(OFFSET('PTRM input'!$G$477,0,$E889-1)/A9taxstdlife))))</f>
        <v>0</v>
      </c>
      <c r="AO889" s="251">
        <f ca="1">IF(A9taxstdlife="n/a","n/a",IF(A9taxstdlife="",0,IF(AO$3&gt;(A9stdlife+$E889),((INDEX('PTRM input'!$G$385:$P$434,A9offset,$E889)-INDEX('PTRM input'!$G$277:$P$326,A9offset,$E889))*OFFSET($F$7,0,$E889))-SUM($G889:AN889),(((INDEX('PTRM input'!$G$385:$P$434,A9offset,$E889)-INDEX('PTRM input'!$G$277:$P$326,A9offset,$E889))*OFFSET($F$7,0,$E889))-SUM($G889:AN889))*(OFFSET('PTRM input'!$G$477,0,$E889-1)/A9taxstdlife))))</f>
        <v>0</v>
      </c>
      <c r="AP889" s="251">
        <f ca="1">IF(A9taxstdlife="n/a","n/a",IF(A9taxstdlife="",0,IF(AP$3&gt;(A9stdlife+$E889),((INDEX('PTRM input'!$G$385:$P$434,A9offset,$E889)-INDEX('PTRM input'!$G$277:$P$326,A9offset,$E889))*OFFSET($F$7,0,$E889))-SUM($G889:AO889),(((INDEX('PTRM input'!$G$385:$P$434,A9offset,$E889)-INDEX('PTRM input'!$G$277:$P$326,A9offset,$E889))*OFFSET($F$7,0,$E889))-SUM($G889:AO889))*(OFFSET('PTRM input'!$G$477,0,$E889-1)/A9taxstdlife))))</f>
        <v>0</v>
      </c>
      <c r="AQ889" s="251">
        <f ca="1">IF(A9taxstdlife="n/a","n/a",IF(A9taxstdlife="",0,IF(AQ$3&gt;(A9stdlife+$E889),((INDEX('PTRM input'!$G$385:$P$434,A9offset,$E889)-INDEX('PTRM input'!$G$277:$P$326,A9offset,$E889))*OFFSET($F$7,0,$E889))-SUM($G889:AP889),(((INDEX('PTRM input'!$G$385:$P$434,A9offset,$E889)-INDEX('PTRM input'!$G$277:$P$326,A9offset,$E889))*OFFSET($F$7,0,$E889))-SUM($G889:AP889))*(OFFSET('PTRM input'!$G$477,0,$E889-1)/A9taxstdlife))))</f>
        <v>0</v>
      </c>
      <c r="AR889" s="251">
        <f ca="1">IF(A9taxstdlife="n/a","n/a",IF(A9taxstdlife="",0,IF(AR$3&gt;(A9stdlife+$E889),((INDEX('PTRM input'!$G$385:$P$434,A9offset,$E889)-INDEX('PTRM input'!$G$277:$P$326,A9offset,$E889))*OFFSET($F$7,0,$E889))-SUM($G889:AQ889),(((INDEX('PTRM input'!$G$385:$P$434,A9offset,$E889)-INDEX('PTRM input'!$G$277:$P$326,A9offset,$E889))*OFFSET($F$7,0,$E889))-SUM($G889:AQ889))*(OFFSET('PTRM input'!$G$477,0,$E889-1)/A9taxstdlife))))</f>
        <v>0</v>
      </c>
      <c r="AS889" s="251">
        <f ca="1">IF(A9taxstdlife="n/a","n/a",IF(A9taxstdlife="",0,IF(AS$3&gt;(A9stdlife+$E889),((INDEX('PTRM input'!$G$385:$P$434,A9offset,$E889)-INDEX('PTRM input'!$G$277:$P$326,A9offset,$E889))*OFFSET($F$7,0,$E889))-SUM($G889:AR889),(((INDEX('PTRM input'!$G$385:$P$434,A9offset,$E889)-INDEX('PTRM input'!$G$277:$P$326,A9offset,$E889))*OFFSET($F$7,0,$E889))-SUM($G889:AR889))*(OFFSET('PTRM input'!$G$477,0,$E889-1)/A9taxstdlife))))</f>
        <v>0</v>
      </c>
      <c r="AT889" s="251">
        <f ca="1">IF(A9taxstdlife="n/a","n/a",IF(A9taxstdlife="",0,IF(AT$3&gt;(A9stdlife+$E889),((INDEX('PTRM input'!$G$385:$P$434,A9offset,$E889)-INDEX('PTRM input'!$G$277:$P$326,A9offset,$E889))*OFFSET($F$7,0,$E889))-SUM($G889:AS889),(((INDEX('PTRM input'!$G$385:$P$434,A9offset,$E889)-INDEX('PTRM input'!$G$277:$P$326,A9offset,$E889))*OFFSET($F$7,0,$E889))-SUM($G889:AS889))*(OFFSET('PTRM input'!$G$477,0,$E889-1)/A9taxstdlife))))</f>
        <v>0</v>
      </c>
      <c r="AU889" s="251">
        <f ca="1">IF(A9taxstdlife="n/a","n/a",IF(A9taxstdlife="",0,IF(AU$3&gt;(A9stdlife+$E889),((INDEX('PTRM input'!$G$385:$P$434,A9offset,$E889)-INDEX('PTRM input'!$G$277:$P$326,A9offset,$E889))*OFFSET($F$7,0,$E889))-SUM($G889:AT889),(((INDEX('PTRM input'!$G$385:$P$434,A9offset,$E889)-INDEX('PTRM input'!$G$277:$P$326,A9offset,$E889))*OFFSET($F$7,0,$E889))-SUM($G889:AT889))*(OFFSET('PTRM input'!$G$477,0,$E889-1)/A9taxstdlife))))</f>
        <v>0</v>
      </c>
      <c r="AV889" s="251">
        <f ca="1">IF(A9taxstdlife="n/a","n/a",IF(A9taxstdlife="",0,IF(AV$3&gt;(A9stdlife+$E889),((INDEX('PTRM input'!$G$385:$P$434,A9offset,$E889)-INDEX('PTRM input'!$G$277:$P$326,A9offset,$E889))*OFFSET($F$7,0,$E889))-SUM($G889:AU889),(((INDEX('PTRM input'!$G$385:$P$434,A9offset,$E889)-INDEX('PTRM input'!$G$277:$P$326,A9offset,$E889))*OFFSET($F$7,0,$E889))-SUM($G889:AU889))*(OFFSET('PTRM input'!$G$477,0,$E889-1)/A9taxstdlife))))</f>
        <v>0</v>
      </c>
      <c r="AW889" s="251">
        <f ca="1">IF(A9taxstdlife="n/a","n/a",IF(A9taxstdlife="",0,IF(AW$3&gt;(A9stdlife+$E889),((INDEX('PTRM input'!$G$385:$P$434,A9offset,$E889)-INDEX('PTRM input'!$G$277:$P$326,A9offset,$E889))*OFFSET($F$7,0,$E889))-SUM($G889:AV889),(((INDEX('PTRM input'!$G$385:$P$434,A9offset,$E889)-INDEX('PTRM input'!$G$277:$P$326,A9offset,$E889))*OFFSET($F$7,0,$E889))-SUM($G889:AV889))*(OFFSET('PTRM input'!$G$477,0,$E889-1)/A9taxstdlife))))</f>
        <v>0</v>
      </c>
      <c r="AX889" s="251">
        <f ca="1">IF(A9taxstdlife="n/a","n/a",IF(A9taxstdlife="",0,IF(AX$3&gt;(A9stdlife+$E889),((INDEX('PTRM input'!$G$385:$P$434,A9offset,$E889)-INDEX('PTRM input'!$G$277:$P$326,A9offset,$E889))*OFFSET($F$7,0,$E889))-SUM($G889:AW889),(((INDEX('PTRM input'!$G$385:$P$434,A9offset,$E889)-INDEX('PTRM input'!$G$277:$P$326,A9offset,$E889))*OFFSET($F$7,0,$E889))-SUM($G889:AW889))*(OFFSET('PTRM input'!$G$477,0,$E889-1)/A9taxstdlife))))</f>
        <v>0</v>
      </c>
      <c r="AY889" s="251">
        <f ca="1">IF(A9taxstdlife="n/a","n/a",IF(A9taxstdlife="",0,IF(AY$3&gt;(A9stdlife+$E889),((INDEX('PTRM input'!$G$385:$P$434,A9offset,$E889)-INDEX('PTRM input'!$G$277:$P$326,A9offset,$E889))*OFFSET($F$7,0,$E889))-SUM($G889:AX889),(((INDEX('PTRM input'!$G$385:$P$434,A9offset,$E889)-INDEX('PTRM input'!$G$277:$P$326,A9offset,$E889))*OFFSET($F$7,0,$E889))-SUM($G889:AX889))*(OFFSET('PTRM input'!$G$477,0,$E889-1)/A9taxstdlife))))</f>
        <v>0</v>
      </c>
      <c r="AZ889" s="251">
        <f ca="1">IF(A9taxstdlife="n/a","n/a",IF(A9taxstdlife="",0,IF(AZ$3&gt;(A9stdlife+$E889),((INDEX('PTRM input'!$G$385:$P$434,A9offset,$E889)-INDEX('PTRM input'!$G$277:$P$326,A9offset,$E889))*OFFSET($F$7,0,$E889))-SUM($G889:AY889),(((INDEX('PTRM input'!$G$385:$P$434,A9offset,$E889)-INDEX('PTRM input'!$G$277:$P$326,A9offset,$E889))*OFFSET($F$7,0,$E889))-SUM($G889:AY889))*(OFFSET('PTRM input'!$G$477,0,$E889-1)/A9taxstdlife))))</f>
        <v>0</v>
      </c>
      <c r="BA889" s="251">
        <f ca="1">IF(A9taxstdlife="n/a","n/a",IF(A9taxstdlife="",0,IF(BA$3&gt;(A9stdlife+$E889),((INDEX('PTRM input'!$G$385:$P$434,A9offset,$E889)-INDEX('PTRM input'!$G$277:$P$326,A9offset,$E889))*OFFSET($F$7,0,$E889))-SUM($G889:AZ889),(((INDEX('PTRM input'!$G$385:$P$434,A9offset,$E889)-INDEX('PTRM input'!$G$277:$P$326,A9offset,$E889))*OFFSET($F$7,0,$E889))-SUM($G889:AZ889))*(OFFSET('PTRM input'!$G$477,0,$E889-1)/A9taxstdlife))))</f>
        <v>0</v>
      </c>
      <c r="BB889" s="251">
        <f ca="1">IF(A9taxstdlife="n/a","n/a",IF(A9taxstdlife="",0,IF(BB$3&gt;(A9stdlife+$E889),((INDEX('PTRM input'!$G$385:$P$434,A9offset,$E889)-INDEX('PTRM input'!$G$277:$P$326,A9offset,$E889))*OFFSET($F$7,0,$E889))-SUM($G889:BA889),(((INDEX('PTRM input'!$G$385:$P$434,A9offset,$E889)-INDEX('PTRM input'!$G$277:$P$326,A9offset,$E889))*OFFSET($F$7,0,$E889))-SUM($G889:BA889))*(OFFSET('PTRM input'!$G$477,0,$E889-1)/A9taxstdlife))))</f>
        <v>0</v>
      </c>
      <c r="BC889" s="251">
        <f ca="1">IF(A9taxstdlife="n/a","n/a",IF(A9taxstdlife="",0,IF(BC$3&gt;(A9stdlife+$E889),((INDEX('PTRM input'!$G$385:$P$434,A9offset,$E889)-INDEX('PTRM input'!$G$277:$P$326,A9offset,$E889))*OFFSET($F$7,0,$E889))-SUM($G889:BB889),(((INDEX('PTRM input'!$G$385:$P$434,A9offset,$E889)-INDEX('PTRM input'!$G$277:$P$326,A9offset,$E889))*OFFSET($F$7,0,$E889))-SUM($G889:BB889))*(OFFSET('PTRM input'!$G$477,0,$E889-1)/A9taxstdlife))))</f>
        <v>0</v>
      </c>
      <c r="BD889" s="251">
        <f ca="1">IF(A9taxstdlife="n/a","n/a",IF(A9taxstdlife="",0,IF(BD$3&gt;(A9stdlife+$E889),((INDEX('PTRM input'!$G$385:$P$434,A9offset,$E889)-INDEX('PTRM input'!$G$277:$P$326,A9offset,$E889))*OFFSET($F$7,0,$E889))-SUM($G889:BC889),(((INDEX('PTRM input'!$G$385:$P$434,A9offset,$E889)-INDEX('PTRM input'!$G$277:$P$326,A9offset,$E889))*OFFSET($F$7,0,$E889))-SUM($G889:BC889))*(OFFSET('PTRM input'!$G$477,0,$E889-1)/A9taxstdlife))))</f>
        <v>0</v>
      </c>
      <c r="BE889" s="251">
        <f ca="1">IF(A9taxstdlife="n/a","n/a",IF(A9taxstdlife="",0,IF(BE$3&gt;(A9stdlife+$E889),((INDEX('PTRM input'!$G$385:$P$434,A9offset,$E889)-INDEX('PTRM input'!$G$277:$P$326,A9offset,$E889))*OFFSET($F$7,0,$E889))-SUM($G889:BD889),(((INDEX('PTRM input'!$G$385:$P$434,A9offset,$E889)-INDEX('PTRM input'!$G$277:$P$326,A9offset,$E889))*OFFSET($F$7,0,$E889))-SUM($G889:BD889))*(OFFSET('PTRM input'!$G$477,0,$E889-1)/A9taxstdlife))))</f>
        <v>0</v>
      </c>
      <c r="BF889" s="251">
        <f ca="1">IF(A9taxstdlife="n/a","n/a",IF(A9taxstdlife="",0,IF(BF$3&gt;(A9stdlife+$E889),((INDEX('PTRM input'!$G$385:$P$434,A9offset,$E889)-INDEX('PTRM input'!$G$277:$P$326,A9offset,$E889))*OFFSET($F$7,0,$E889))-SUM($G889:BE889),(((INDEX('PTRM input'!$G$385:$P$434,A9offset,$E889)-INDEX('PTRM input'!$G$277:$P$326,A9offset,$E889))*OFFSET($F$7,0,$E889))-SUM($G889:BE889))*(OFFSET('PTRM input'!$G$477,0,$E889-1)/A9taxstdlife))))</f>
        <v>0</v>
      </c>
      <c r="BG889" s="251">
        <f ca="1">IF(A9taxstdlife="n/a","n/a",IF(A9taxstdlife="",0,IF(BG$3&gt;(A9stdlife+$E889),((INDEX('PTRM input'!$G$385:$P$434,A9offset,$E889)-INDEX('PTRM input'!$G$277:$P$326,A9offset,$E889))*OFFSET($F$7,0,$E889))-SUM($G889:BF889),(((INDEX('PTRM input'!$G$385:$P$434,A9offset,$E889)-INDEX('PTRM input'!$G$277:$P$326,A9offset,$E889))*OFFSET($F$7,0,$E889))-SUM($G889:BF889))*(OFFSET('PTRM input'!$G$477,0,$E889-1)/A9taxstdlife))))</f>
        <v>0</v>
      </c>
      <c r="BH889" s="251">
        <f ca="1">IF(A9taxstdlife="n/a","n/a",IF(A9taxstdlife="",0,IF(BH$3&gt;(A9stdlife+$E889),((INDEX('PTRM input'!$G$385:$P$434,A9offset,$E889)-INDEX('PTRM input'!$G$277:$P$326,A9offset,$E889))*OFFSET($F$7,0,$E889))-SUM($G889:BG889),(((INDEX('PTRM input'!$G$385:$P$434,A9offset,$E889)-INDEX('PTRM input'!$G$277:$P$326,A9offset,$E889))*OFFSET($F$7,0,$E889))-SUM($G889:BG889))*(OFFSET('PTRM input'!$G$477,0,$E889-1)/A9taxstdlife))))</f>
        <v>0</v>
      </c>
      <c r="BI889" s="251">
        <f ca="1">IF(A9taxstdlife="n/a","n/a",IF(A9taxstdlife="",0,IF(BI$3&gt;(A9stdlife+$E889),((INDEX('PTRM input'!$G$385:$P$434,A9offset,$E889)-INDEX('PTRM input'!$G$277:$P$326,A9offset,$E889))*OFFSET($F$7,0,$E889))-SUM($G889:BH889),(((INDEX('PTRM input'!$G$385:$P$434,A9offset,$E889)-INDEX('PTRM input'!$G$277:$P$326,A9offset,$E889))*OFFSET($F$7,0,$E889))-SUM($G889:BH889))*(OFFSET('PTRM input'!$G$477,0,$E889-1)/A9taxstdlife))))</f>
        <v>0</v>
      </c>
      <c r="BJ889" s="116"/>
      <c r="BK889" s="116"/>
      <c r="BL889" s="116"/>
      <c r="BM889" s="116"/>
    </row>
    <row r="890" spans="1:65" ht="12.75" hidden="1" customHeight="1" outlineLevel="2">
      <c r="A890" s="366"/>
      <c r="B890" s="19"/>
      <c r="C890" s="18"/>
      <c r="D890" s="760"/>
      <c r="E890" s="86">
        <v>5</v>
      </c>
      <c r="F890" s="356"/>
      <c r="G890" s="434"/>
      <c r="H890" s="435"/>
      <c r="I890" s="435"/>
      <c r="J890" s="435"/>
      <c r="K890" s="619"/>
      <c r="L890" s="251">
        <f ca="1">IF(A9taxstdlife="n/a","n/a",IF(A9taxstdlife="",0,IF(L$3&gt;(A9stdlife+$E890),((INDEX('PTRM input'!$G$385:$P$434,A9offset,$E890)-INDEX('PTRM input'!$G$277:$P$326,A9offset,$E890))*OFFSET($F$7,0,$E890))-SUM($G890:K890),(((INDEX('PTRM input'!$G$385:$P$434,A9offset,$E890)-INDEX('PTRM input'!$G$277:$P$326,A9offset,$E890))*OFFSET($F$7,0,$E890))-SUM($G890:K890))*(OFFSET('PTRM input'!$G$477,0,$E890-1)/A9taxstdlife))))</f>
        <v>0.31656903285049426</v>
      </c>
      <c r="M890" s="251">
        <f ca="1">IF(A9taxstdlife="n/a","n/a",IF(A9taxstdlife="",0,IF(M$3&gt;(A9stdlife+$E890),((INDEX('PTRM input'!$G$385:$P$434,A9offset,$E890)-INDEX('PTRM input'!$G$277:$P$326,A9offset,$E890))*OFFSET($F$7,0,$E890))-SUM($G890:L890),(((INDEX('PTRM input'!$G$385:$P$434,A9offset,$E890)-INDEX('PTRM input'!$G$277:$P$326,A9offset,$E890))*OFFSET($F$7,0,$E890))-SUM($G890:L890))*(OFFSET('PTRM input'!$G$477,0,$E890-1)/A9taxstdlife))))</f>
        <v>0.25325522628039543</v>
      </c>
      <c r="N890" s="251">
        <f ca="1">IF(A9taxstdlife="n/a","n/a",IF(A9taxstdlife="",0,IF(N$3&gt;(A9stdlife+$E890),((INDEX('PTRM input'!$G$385:$P$434,A9offset,$E890)-INDEX('PTRM input'!$G$277:$P$326,A9offset,$E890))*OFFSET($F$7,0,$E890))-SUM($G890:M890),(((INDEX('PTRM input'!$G$385:$P$434,A9offset,$E890)-INDEX('PTRM input'!$G$277:$P$326,A9offset,$E890))*OFFSET($F$7,0,$E890))-SUM($G890:M890))*(OFFSET('PTRM input'!$G$477,0,$E890-1)/A9taxstdlife))))</f>
        <v>0.20260418102431632</v>
      </c>
      <c r="O890" s="251">
        <f ca="1">IF(A9taxstdlife="n/a","n/a",IF(A9taxstdlife="",0,IF(O$3&gt;(A9stdlife+$E890),((INDEX('PTRM input'!$G$385:$P$434,A9offset,$E890)-INDEX('PTRM input'!$G$277:$P$326,A9offset,$E890))*OFFSET($F$7,0,$E890))-SUM($G890:N890),(((INDEX('PTRM input'!$G$385:$P$434,A9offset,$E890)-INDEX('PTRM input'!$G$277:$P$326,A9offset,$E890))*OFFSET($F$7,0,$E890))-SUM($G890:N890))*(OFFSET('PTRM input'!$G$477,0,$E890-1)/A9taxstdlife))))</f>
        <v>0.16208334481945305</v>
      </c>
      <c r="P890" s="251">
        <f ca="1">IF(A9taxstdlife="n/a","n/a",IF(A9taxstdlife="",0,IF(P$3&gt;(A9stdlife+$E890),((INDEX('PTRM input'!$G$385:$P$434,A9offset,$E890)-INDEX('PTRM input'!$G$277:$P$326,A9offset,$E890))*OFFSET($F$7,0,$E890))-SUM($G890:O890),(((INDEX('PTRM input'!$G$385:$P$434,A9offset,$E890)-INDEX('PTRM input'!$G$277:$P$326,A9offset,$E890))*OFFSET($F$7,0,$E890))-SUM($G890:O890))*(OFFSET('PTRM input'!$G$477,0,$E890-1)/A9taxstdlife))))</f>
        <v>0.12966667585556244</v>
      </c>
      <c r="Q890" s="251">
        <f ca="1">IF(A9taxstdlife="n/a","n/a",IF(A9taxstdlife="",0,IF(Q$3&gt;(A9stdlife+$E890),((INDEX('PTRM input'!$G$385:$P$434,A9offset,$E890)-INDEX('PTRM input'!$G$277:$P$326,A9offset,$E890))*OFFSET($F$7,0,$E890))-SUM($G890:P890),(((INDEX('PTRM input'!$G$385:$P$434,A9offset,$E890)-INDEX('PTRM input'!$G$277:$P$326,A9offset,$E890))*OFFSET($F$7,0,$E890))-SUM($G890:P890))*(OFFSET('PTRM input'!$G$477,0,$E890-1)/A9taxstdlife))))</f>
        <v>0.10373334068444993</v>
      </c>
      <c r="R890" s="251">
        <f ca="1">IF(A9taxstdlife="n/a","n/a",IF(A9taxstdlife="",0,IF(R$3&gt;(A9stdlife+$E890),((INDEX('PTRM input'!$G$385:$P$434,A9offset,$E890)-INDEX('PTRM input'!$G$277:$P$326,A9offset,$E890))*OFFSET($F$7,0,$E890))-SUM($G890:Q890),(((INDEX('PTRM input'!$G$385:$P$434,A9offset,$E890)-INDEX('PTRM input'!$G$277:$P$326,A9offset,$E890))*OFFSET($F$7,0,$E890))-SUM($G890:Q890))*(OFFSET('PTRM input'!$G$477,0,$E890-1)/A9taxstdlife))))</f>
        <v>8.2986672547559967E-2</v>
      </c>
      <c r="S890" s="251">
        <f ca="1">IF(A9taxstdlife="n/a","n/a",IF(A9taxstdlife="",0,IF(S$3&gt;(A9stdlife+$E890),((INDEX('PTRM input'!$G$385:$P$434,A9offset,$E890)-INDEX('PTRM input'!$G$277:$P$326,A9offset,$E890))*OFFSET($F$7,0,$E890))-SUM($G890:R890),(((INDEX('PTRM input'!$G$385:$P$434,A9offset,$E890)-INDEX('PTRM input'!$G$277:$P$326,A9offset,$E890))*OFFSET($F$7,0,$E890))-SUM($G890:R890))*(OFFSET('PTRM input'!$G$477,0,$E890-1)/A9taxstdlife))))</f>
        <v>6.6389338038047988E-2</v>
      </c>
      <c r="T890" s="251">
        <f ca="1">IF(A9taxstdlife="n/a","n/a",IF(A9taxstdlife="",0,IF(T$3&gt;(A9stdlife+$E890),((INDEX('PTRM input'!$G$385:$P$434,A9offset,$E890)-INDEX('PTRM input'!$G$277:$P$326,A9offset,$E890))*OFFSET($F$7,0,$E890))-SUM($G890:S890),(((INDEX('PTRM input'!$G$385:$P$434,A9offset,$E890)-INDEX('PTRM input'!$G$277:$P$326,A9offset,$E890))*OFFSET($F$7,0,$E890))-SUM($G890:S890))*(OFFSET('PTRM input'!$G$477,0,$E890-1)/A9taxstdlife))))</f>
        <v>5.311147043043838E-2</v>
      </c>
      <c r="U890" s="251">
        <f ca="1">IF(A9taxstdlife="n/a","n/a",IF(A9taxstdlife="",0,IF(U$3&gt;(A9stdlife+$E890),((INDEX('PTRM input'!$G$385:$P$434,A9offset,$E890)-INDEX('PTRM input'!$G$277:$P$326,A9offset,$E890))*OFFSET($F$7,0,$E890))-SUM($G890:T890),(((INDEX('PTRM input'!$G$385:$P$434,A9offset,$E890)-INDEX('PTRM input'!$G$277:$P$326,A9offset,$E890))*OFFSET($F$7,0,$E890))-SUM($G890:T890))*(OFFSET('PTRM input'!$G$477,0,$E890-1)/A9taxstdlife))))</f>
        <v>4.2489176344350725E-2</v>
      </c>
      <c r="V890" s="251">
        <f ca="1">IF(A9taxstdlife="n/a","n/a",IF(A9taxstdlife="",0,IF(V$3&gt;(A9stdlife+$E890),((INDEX('PTRM input'!$G$385:$P$434,A9offset,$E890)-INDEX('PTRM input'!$G$277:$P$326,A9offset,$E890))*OFFSET($F$7,0,$E890))-SUM($G890:U890),(((INDEX('PTRM input'!$G$385:$P$434,A9offset,$E890)-INDEX('PTRM input'!$G$277:$P$326,A9offset,$E890))*OFFSET($F$7,0,$E890))-SUM($G890:U890))*(OFFSET('PTRM input'!$G$477,0,$E890-1)/A9taxstdlife))))</f>
        <v>0.16995670537740293</v>
      </c>
      <c r="W890" s="251">
        <f ca="1">IF(A9taxstdlife="n/a","n/a",IF(A9taxstdlife="",0,IF(W$3&gt;(A9stdlife+$E890),((INDEX('PTRM input'!$G$385:$P$434,A9offset,$E890)-INDEX('PTRM input'!$G$277:$P$326,A9offset,$E890))*OFFSET($F$7,0,$E890))-SUM($G890:V890),(((INDEX('PTRM input'!$G$385:$P$434,A9offset,$E890)-INDEX('PTRM input'!$G$277:$P$326,A9offset,$E890))*OFFSET($F$7,0,$E890))-SUM($G890:V890))*(OFFSET('PTRM input'!$G$477,0,$E890-1)/A9taxstdlife))))</f>
        <v>0</v>
      </c>
      <c r="X890" s="251">
        <f ca="1">IF(A9taxstdlife="n/a","n/a",IF(A9taxstdlife="",0,IF(X$3&gt;(A9stdlife+$E890),((INDEX('PTRM input'!$G$385:$P$434,A9offset,$E890)-INDEX('PTRM input'!$G$277:$P$326,A9offset,$E890))*OFFSET($F$7,0,$E890))-SUM($G890:W890),(((INDEX('PTRM input'!$G$385:$P$434,A9offset,$E890)-INDEX('PTRM input'!$G$277:$P$326,A9offset,$E890))*OFFSET($F$7,0,$E890))-SUM($G890:W890))*(OFFSET('PTRM input'!$G$477,0,$E890-1)/A9taxstdlife))))</f>
        <v>0</v>
      </c>
      <c r="Y890" s="251">
        <f ca="1">IF(A9taxstdlife="n/a","n/a",IF(A9taxstdlife="",0,IF(Y$3&gt;(A9stdlife+$E890),((INDEX('PTRM input'!$G$385:$P$434,A9offset,$E890)-INDEX('PTRM input'!$G$277:$P$326,A9offset,$E890))*OFFSET($F$7,0,$E890))-SUM($G890:X890),(((INDEX('PTRM input'!$G$385:$P$434,A9offset,$E890)-INDEX('PTRM input'!$G$277:$P$326,A9offset,$E890))*OFFSET($F$7,0,$E890))-SUM($G890:X890))*(OFFSET('PTRM input'!$G$477,0,$E890-1)/A9taxstdlife))))</f>
        <v>0</v>
      </c>
      <c r="Z890" s="251">
        <f ca="1">IF(A9taxstdlife="n/a","n/a",IF(A9taxstdlife="",0,IF(Z$3&gt;(A9stdlife+$E890),((INDEX('PTRM input'!$G$385:$P$434,A9offset,$E890)-INDEX('PTRM input'!$G$277:$P$326,A9offset,$E890))*OFFSET($F$7,0,$E890))-SUM($G890:Y890),(((INDEX('PTRM input'!$G$385:$P$434,A9offset,$E890)-INDEX('PTRM input'!$G$277:$P$326,A9offset,$E890))*OFFSET($F$7,0,$E890))-SUM($G890:Y890))*(OFFSET('PTRM input'!$G$477,0,$E890-1)/A9taxstdlife))))</f>
        <v>0</v>
      </c>
      <c r="AA890" s="251">
        <f ca="1">IF(A9taxstdlife="n/a","n/a",IF(A9taxstdlife="",0,IF(AA$3&gt;(A9stdlife+$E890),((INDEX('PTRM input'!$G$385:$P$434,A9offset,$E890)-INDEX('PTRM input'!$G$277:$P$326,A9offset,$E890))*OFFSET($F$7,0,$E890))-SUM($G890:Z890),(((INDEX('PTRM input'!$G$385:$P$434,A9offset,$E890)-INDEX('PTRM input'!$G$277:$P$326,A9offset,$E890))*OFFSET($F$7,0,$E890))-SUM($G890:Z890))*(OFFSET('PTRM input'!$G$477,0,$E890-1)/A9taxstdlife))))</f>
        <v>0</v>
      </c>
      <c r="AB890" s="251">
        <f ca="1">IF(A9taxstdlife="n/a","n/a",IF(A9taxstdlife="",0,IF(AB$3&gt;(A9stdlife+$E890),((INDEX('PTRM input'!$G$385:$P$434,A9offset,$E890)-INDEX('PTRM input'!$G$277:$P$326,A9offset,$E890))*OFFSET($F$7,0,$E890))-SUM($G890:AA890),(((INDEX('PTRM input'!$G$385:$P$434,A9offset,$E890)-INDEX('PTRM input'!$G$277:$P$326,A9offset,$E890))*OFFSET($F$7,0,$E890))-SUM($G890:AA890))*(OFFSET('PTRM input'!$G$477,0,$E890-1)/A9taxstdlife))))</f>
        <v>0</v>
      </c>
      <c r="AC890" s="251">
        <f ca="1">IF(A9taxstdlife="n/a","n/a",IF(A9taxstdlife="",0,IF(AC$3&gt;(A9stdlife+$E890),((INDEX('PTRM input'!$G$385:$P$434,A9offset,$E890)-INDEX('PTRM input'!$G$277:$P$326,A9offset,$E890))*OFFSET($F$7,0,$E890))-SUM($G890:AB890),(((INDEX('PTRM input'!$G$385:$P$434,A9offset,$E890)-INDEX('PTRM input'!$G$277:$P$326,A9offset,$E890))*OFFSET($F$7,0,$E890))-SUM($G890:AB890))*(OFFSET('PTRM input'!$G$477,0,$E890-1)/A9taxstdlife))))</f>
        <v>0</v>
      </c>
      <c r="AD890" s="251">
        <f ca="1">IF(A9taxstdlife="n/a","n/a",IF(A9taxstdlife="",0,IF(AD$3&gt;(A9stdlife+$E890),((INDEX('PTRM input'!$G$385:$P$434,A9offset,$E890)-INDEX('PTRM input'!$G$277:$P$326,A9offset,$E890))*OFFSET($F$7,0,$E890))-SUM($G890:AC890),(((INDEX('PTRM input'!$G$385:$P$434,A9offset,$E890)-INDEX('PTRM input'!$G$277:$P$326,A9offset,$E890))*OFFSET($F$7,0,$E890))-SUM($G890:AC890))*(OFFSET('PTRM input'!$G$477,0,$E890-1)/A9taxstdlife))))</f>
        <v>0</v>
      </c>
      <c r="AE890" s="251">
        <f ca="1">IF(A9taxstdlife="n/a","n/a",IF(A9taxstdlife="",0,IF(AE$3&gt;(A9stdlife+$E890),((INDEX('PTRM input'!$G$385:$P$434,A9offset,$E890)-INDEX('PTRM input'!$G$277:$P$326,A9offset,$E890))*OFFSET($F$7,0,$E890))-SUM($G890:AD890),(((INDEX('PTRM input'!$G$385:$P$434,A9offset,$E890)-INDEX('PTRM input'!$G$277:$P$326,A9offset,$E890))*OFFSET($F$7,0,$E890))-SUM($G890:AD890))*(OFFSET('PTRM input'!$G$477,0,$E890-1)/A9taxstdlife))))</f>
        <v>0</v>
      </c>
      <c r="AF890" s="251">
        <f ca="1">IF(A9taxstdlife="n/a","n/a",IF(A9taxstdlife="",0,IF(AF$3&gt;(A9stdlife+$E890),((INDEX('PTRM input'!$G$385:$P$434,A9offset,$E890)-INDEX('PTRM input'!$G$277:$P$326,A9offset,$E890))*OFFSET($F$7,0,$E890))-SUM($G890:AE890),(((INDEX('PTRM input'!$G$385:$P$434,A9offset,$E890)-INDEX('PTRM input'!$G$277:$P$326,A9offset,$E890))*OFFSET($F$7,0,$E890))-SUM($G890:AE890))*(OFFSET('PTRM input'!$G$477,0,$E890-1)/A9taxstdlife))))</f>
        <v>0</v>
      </c>
      <c r="AG890" s="251">
        <f ca="1">IF(A9taxstdlife="n/a","n/a",IF(A9taxstdlife="",0,IF(AG$3&gt;(A9stdlife+$E890),((INDEX('PTRM input'!$G$385:$P$434,A9offset,$E890)-INDEX('PTRM input'!$G$277:$P$326,A9offset,$E890))*OFFSET($F$7,0,$E890))-SUM($G890:AF890),(((INDEX('PTRM input'!$G$385:$P$434,A9offset,$E890)-INDEX('PTRM input'!$G$277:$P$326,A9offset,$E890))*OFFSET($F$7,0,$E890))-SUM($G890:AF890))*(OFFSET('PTRM input'!$G$477,0,$E890-1)/A9taxstdlife))))</f>
        <v>0</v>
      </c>
      <c r="AH890" s="251">
        <f ca="1">IF(A9taxstdlife="n/a","n/a",IF(A9taxstdlife="",0,IF(AH$3&gt;(A9stdlife+$E890),((INDEX('PTRM input'!$G$385:$P$434,A9offset,$E890)-INDEX('PTRM input'!$G$277:$P$326,A9offset,$E890))*OFFSET($F$7,0,$E890))-SUM($G890:AG890),(((INDEX('PTRM input'!$G$385:$P$434,A9offset,$E890)-INDEX('PTRM input'!$G$277:$P$326,A9offset,$E890))*OFFSET($F$7,0,$E890))-SUM($G890:AG890))*(OFFSET('PTRM input'!$G$477,0,$E890-1)/A9taxstdlife))))</f>
        <v>0</v>
      </c>
      <c r="AI890" s="251">
        <f ca="1">IF(A9taxstdlife="n/a","n/a",IF(A9taxstdlife="",0,IF(AI$3&gt;(A9stdlife+$E890),((INDEX('PTRM input'!$G$385:$P$434,A9offset,$E890)-INDEX('PTRM input'!$G$277:$P$326,A9offset,$E890))*OFFSET($F$7,0,$E890))-SUM($G890:AH890),(((INDEX('PTRM input'!$G$385:$P$434,A9offset,$E890)-INDEX('PTRM input'!$G$277:$P$326,A9offset,$E890))*OFFSET($F$7,0,$E890))-SUM($G890:AH890))*(OFFSET('PTRM input'!$G$477,0,$E890-1)/A9taxstdlife))))</f>
        <v>0</v>
      </c>
      <c r="AJ890" s="251">
        <f ca="1">IF(A9taxstdlife="n/a","n/a",IF(A9taxstdlife="",0,IF(AJ$3&gt;(A9stdlife+$E890),((INDEX('PTRM input'!$G$385:$P$434,A9offset,$E890)-INDEX('PTRM input'!$G$277:$P$326,A9offset,$E890))*OFFSET($F$7,0,$E890))-SUM($G890:AI890),(((INDEX('PTRM input'!$G$385:$P$434,A9offset,$E890)-INDEX('PTRM input'!$G$277:$P$326,A9offset,$E890))*OFFSET($F$7,0,$E890))-SUM($G890:AI890))*(OFFSET('PTRM input'!$G$477,0,$E890-1)/A9taxstdlife))))</f>
        <v>0</v>
      </c>
      <c r="AK890" s="251">
        <f ca="1">IF(A9taxstdlife="n/a","n/a",IF(A9taxstdlife="",0,IF(AK$3&gt;(A9stdlife+$E890),((INDEX('PTRM input'!$G$385:$P$434,A9offset,$E890)-INDEX('PTRM input'!$G$277:$P$326,A9offset,$E890))*OFFSET($F$7,0,$E890))-SUM($G890:AJ890),(((INDEX('PTRM input'!$G$385:$P$434,A9offset,$E890)-INDEX('PTRM input'!$G$277:$P$326,A9offset,$E890))*OFFSET($F$7,0,$E890))-SUM($G890:AJ890))*(OFFSET('PTRM input'!$G$477,0,$E890-1)/A9taxstdlife))))</f>
        <v>0</v>
      </c>
      <c r="AL890" s="251">
        <f ca="1">IF(A9taxstdlife="n/a","n/a",IF(A9taxstdlife="",0,IF(AL$3&gt;(A9stdlife+$E890),((INDEX('PTRM input'!$G$385:$P$434,A9offset,$E890)-INDEX('PTRM input'!$G$277:$P$326,A9offset,$E890))*OFFSET($F$7,0,$E890))-SUM($G890:AK890),(((INDEX('PTRM input'!$G$385:$P$434,A9offset,$E890)-INDEX('PTRM input'!$G$277:$P$326,A9offset,$E890))*OFFSET($F$7,0,$E890))-SUM($G890:AK890))*(OFFSET('PTRM input'!$G$477,0,$E890-1)/A9taxstdlife))))</f>
        <v>0</v>
      </c>
      <c r="AM890" s="251">
        <f ca="1">IF(A9taxstdlife="n/a","n/a",IF(A9taxstdlife="",0,IF(AM$3&gt;(A9stdlife+$E890),((INDEX('PTRM input'!$G$385:$P$434,A9offset,$E890)-INDEX('PTRM input'!$G$277:$P$326,A9offset,$E890))*OFFSET($F$7,0,$E890))-SUM($G890:AL890),(((INDEX('PTRM input'!$G$385:$P$434,A9offset,$E890)-INDEX('PTRM input'!$G$277:$P$326,A9offset,$E890))*OFFSET($F$7,0,$E890))-SUM($G890:AL890))*(OFFSET('PTRM input'!$G$477,0,$E890-1)/A9taxstdlife))))</f>
        <v>0</v>
      </c>
      <c r="AN890" s="251">
        <f ca="1">IF(A9taxstdlife="n/a","n/a",IF(A9taxstdlife="",0,IF(AN$3&gt;(A9stdlife+$E890),((INDEX('PTRM input'!$G$385:$P$434,A9offset,$E890)-INDEX('PTRM input'!$G$277:$P$326,A9offset,$E890))*OFFSET($F$7,0,$E890))-SUM($G890:AM890),(((INDEX('PTRM input'!$G$385:$P$434,A9offset,$E890)-INDEX('PTRM input'!$G$277:$P$326,A9offset,$E890))*OFFSET($F$7,0,$E890))-SUM($G890:AM890))*(OFFSET('PTRM input'!$G$477,0,$E890-1)/A9taxstdlife))))</f>
        <v>0</v>
      </c>
      <c r="AO890" s="251">
        <f ca="1">IF(A9taxstdlife="n/a","n/a",IF(A9taxstdlife="",0,IF(AO$3&gt;(A9stdlife+$E890),((INDEX('PTRM input'!$G$385:$P$434,A9offset,$E890)-INDEX('PTRM input'!$G$277:$P$326,A9offset,$E890))*OFFSET($F$7,0,$E890))-SUM($G890:AN890),(((INDEX('PTRM input'!$G$385:$P$434,A9offset,$E890)-INDEX('PTRM input'!$G$277:$P$326,A9offset,$E890))*OFFSET($F$7,0,$E890))-SUM($G890:AN890))*(OFFSET('PTRM input'!$G$477,0,$E890-1)/A9taxstdlife))))</f>
        <v>0</v>
      </c>
      <c r="AP890" s="251">
        <f ca="1">IF(A9taxstdlife="n/a","n/a",IF(A9taxstdlife="",0,IF(AP$3&gt;(A9stdlife+$E890),((INDEX('PTRM input'!$G$385:$P$434,A9offset,$E890)-INDEX('PTRM input'!$G$277:$P$326,A9offset,$E890))*OFFSET($F$7,0,$E890))-SUM($G890:AO890),(((INDEX('PTRM input'!$G$385:$P$434,A9offset,$E890)-INDEX('PTRM input'!$G$277:$P$326,A9offset,$E890))*OFFSET($F$7,0,$E890))-SUM($G890:AO890))*(OFFSET('PTRM input'!$G$477,0,$E890-1)/A9taxstdlife))))</f>
        <v>0</v>
      </c>
      <c r="AQ890" s="251">
        <f ca="1">IF(A9taxstdlife="n/a","n/a",IF(A9taxstdlife="",0,IF(AQ$3&gt;(A9stdlife+$E890),((INDEX('PTRM input'!$G$385:$P$434,A9offset,$E890)-INDEX('PTRM input'!$G$277:$P$326,A9offset,$E890))*OFFSET($F$7,0,$E890))-SUM($G890:AP890),(((INDEX('PTRM input'!$G$385:$P$434,A9offset,$E890)-INDEX('PTRM input'!$G$277:$P$326,A9offset,$E890))*OFFSET($F$7,0,$E890))-SUM($G890:AP890))*(OFFSET('PTRM input'!$G$477,0,$E890-1)/A9taxstdlife))))</f>
        <v>0</v>
      </c>
      <c r="AR890" s="251">
        <f ca="1">IF(A9taxstdlife="n/a","n/a",IF(A9taxstdlife="",0,IF(AR$3&gt;(A9stdlife+$E890),((INDEX('PTRM input'!$G$385:$P$434,A9offset,$E890)-INDEX('PTRM input'!$G$277:$P$326,A9offset,$E890))*OFFSET($F$7,0,$E890))-SUM($G890:AQ890),(((INDEX('PTRM input'!$G$385:$P$434,A9offset,$E890)-INDEX('PTRM input'!$G$277:$P$326,A9offset,$E890))*OFFSET($F$7,0,$E890))-SUM($G890:AQ890))*(OFFSET('PTRM input'!$G$477,0,$E890-1)/A9taxstdlife))))</f>
        <v>0</v>
      </c>
      <c r="AS890" s="251">
        <f ca="1">IF(A9taxstdlife="n/a","n/a",IF(A9taxstdlife="",0,IF(AS$3&gt;(A9stdlife+$E890),((INDEX('PTRM input'!$G$385:$P$434,A9offset,$E890)-INDEX('PTRM input'!$G$277:$P$326,A9offset,$E890))*OFFSET($F$7,0,$E890))-SUM($G890:AR890),(((INDEX('PTRM input'!$G$385:$P$434,A9offset,$E890)-INDEX('PTRM input'!$G$277:$P$326,A9offset,$E890))*OFFSET($F$7,0,$E890))-SUM($G890:AR890))*(OFFSET('PTRM input'!$G$477,0,$E890-1)/A9taxstdlife))))</f>
        <v>0</v>
      </c>
      <c r="AT890" s="251">
        <f ca="1">IF(A9taxstdlife="n/a","n/a",IF(A9taxstdlife="",0,IF(AT$3&gt;(A9stdlife+$E890),((INDEX('PTRM input'!$G$385:$P$434,A9offset,$E890)-INDEX('PTRM input'!$G$277:$P$326,A9offset,$E890))*OFFSET($F$7,0,$E890))-SUM($G890:AS890),(((INDEX('PTRM input'!$G$385:$P$434,A9offset,$E890)-INDEX('PTRM input'!$G$277:$P$326,A9offset,$E890))*OFFSET($F$7,0,$E890))-SUM($G890:AS890))*(OFFSET('PTRM input'!$G$477,0,$E890-1)/A9taxstdlife))))</f>
        <v>0</v>
      </c>
      <c r="AU890" s="251">
        <f ca="1">IF(A9taxstdlife="n/a","n/a",IF(A9taxstdlife="",0,IF(AU$3&gt;(A9stdlife+$E890),((INDEX('PTRM input'!$G$385:$P$434,A9offset,$E890)-INDEX('PTRM input'!$G$277:$P$326,A9offset,$E890))*OFFSET($F$7,0,$E890))-SUM($G890:AT890),(((INDEX('PTRM input'!$G$385:$P$434,A9offset,$E890)-INDEX('PTRM input'!$G$277:$P$326,A9offset,$E890))*OFFSET($F$7,0,$E890))-SUM($G890:AT890))*(OFFSET('PTRM input'!$G$477,0,$E890-1)/A9taxstdlife))))</f>
        <v>0</v>
      </c>
      <c r="AV890" s="251">
        <f ca="1">IF(A9taxstdlife="n/a","n/a",IF(A9taxstdlife="",0,IF(AV$3&gt;(A9stdlife+$E890),((INDEX('PTRM input'!$G$385:$P$434,A9offset,$E890)-INDEX('PTRM input'!$G$277:$P$326,A9offset,$E890))*OFFSET($F$7,0,$E890))-SUM($G890:AU890),(((INDEX('PTRM input'!$G$385:$P$434,A9offset,$E890)-INDEX('PTRM input'!$G$277:$P$326,A9offset,$E890))*OFFSET($F$7,0,$E890))-SUM($G890:AU890))*(OFFSET('PTRM input'!$G$477,0,$E890-1)/A9taxstdlife))))</f>
        <v>0</v>
      </c>
      <c r="AW890" s="251">
        <f ca="1">IF(A9taxstdlife="n/a","n/a",IF(A9taxstdlife="",0,IF(AW$3&gt;(A9stdlife+$E890),((INDEX('PTRM input'!$G$385:$P$434,A9offset,$E890)-INDEX('PTRM input'!$G$277:$P$326,A9offset,$E890))*OFFSET($F$7,0,$E890))-SUM($G890:AV890),(((INDEX('PTRM input'!$G$385:$P$434,A9offset,$E890)-INDEX('PTRM input'!$G$277:$P$326,A9offset,$E890))*OFFSET($F$7,0,$E890))-SUM($G890:AV890))*(OFFSET('PTRM input'!$G$477,0,$E890-1)/A9taxstdlife))))</f>
        <v>0</v>
      </c>
      <c r="AX890" s="251">
        <f ca="1">IF(A9taxstdlife="n/a","n/a",IF(A9taxstdlife="",0,IF(AX$3&gt;(A9stdlife+$E890),((INDEX('PTRM input'!$G$385:$P$434,A9offset,$E890)-INDEX('PTRM input'!$G$277:$P$326,A9offset,$E890))*OFFSET($F$7,0,$E890))-SUM($G890:AW890),(((INDEX('PTRM input'!$G$385:$P$434,A9offset,$E890)-INDEX('PTRM input'!$G$277:$P$326,A9offset,$E890))*OFFSET($F$7,0,$E890))-SUM($G890:AW890))*(OFFSET('PTRM input'!$G$477,0,$E890-1)/A9taxstdlife))))</f>
        <v>0</v>
      </c>
      <c r="AY890" s="251">
        <f ca="1">IF(A9taxstdlife="n/a","n/a",IF(A9taxstdlife="",0,IF(AY$3&gt;(A9stdlife+$E890),((INDEX('PTRM input'!$G$385:$P$434,A9offset,$E890)-INDEX('PTRM input'!$G$277:$P$326,A9offset,$E890))*OFFSET($F$7,0,$E890))-SUM($G890:AX890),(((INDEX('PTRM input'!$G$385:$P$434,A9offset,$E890)-INDEX('PTRM input'!$G$277:$P$326,A9offset,$E890))*OFFSET($F$7,0,$E890))-SUM($G890:AX890))*(OFFSET('PTRM input'!$G$477,0,$E890-1)/A9taxstdlife))))</f>
        <v>0</v>
      </c>
      <c r="AZ890" s="251">
        <f ca="1">IF(A9taxstdlife="n/a","n/a",IF(A9taxstdlife="",0,IF(AZ$3&gt;(A9stdlife+$E890),((INDEX('PTRM input'!$G$385:$P$434,A9offset,$E890)-INDEX('PTRM input'!$G$277:$P$326,A9offset,$E890))*OFFSET($F$7,0,$E890))-SUM($G890:AY890),(((INDEX('PTRM input'!$G$385:$P$434,A9offset,$E890)-INDEX('PTRM input'!$G$277:$P$326,A9offset,$E890))*OFFSET($F$7,0,$E890))-SUM($G890:AY890))*(OFFSET('PTRM input'!$G$477,0,$E890-1)/A9taxstdlife))))</f>
        <v>0</v>
      </c>
      <c r="BA890" s="251">
        <f ca="1">IF(A9taxstdlife="n/a","n/a",IF(A9taxstdlife="",0,IF(BA$3&gt;(A9stdlife+$E890),((INDEX('PTRM input'!$G$385:$P$434,A9offset,$E890)-INDEX('PTRM input'!$G$277:$P$326,A9offset,$E890))*OFFSET($F$7,0,$E890))-SUM($G890:AZ890),(((INDEX('PTRM input'!$G$385:$P$434,A9offset,$E890)-INDEX('PTRM input'!$G$277:$P$326,A9offset,$E890))*OFFSET($F$7,0,$E890))-SUM($G890:AZ890))*(OFFSET('PTRM input'!$G$477,0,$E890-1)/A9taxstdlife))))</f>
        <v>0</v>
      </c>
      <c r="BB890" s="251">
        <f ca="1">IF(A9taxstdlife="n/a","n/a",IF(A9taxstdlife="",0,IF(BB$3&gt;(A9stdlife+$E890),((INDEX('PTRM input'!$G$385:$P$434,A9offset,$E890)-INDEX('PTRM input'!$G$277:$P$326,A9offset,$E890))*OFFSET($F$7,0,$E890))-SUM($G890:BA890),(((INDEX('PTRM input'!$G$385:$P$434,A9offset,$E890)-INDEX('PTRM input'!$G$277:$P$326,A9offset,$E890))*OFFSET($F$7,0,$E890))-SUM($G890:BA890))*(OFFSET('PTRM input'!$G$477,0,$E890-1)/A9taxstdlife))))</f>
        <v>0</v>
      </c>
      <c r="BC890" s="251">
        <f ca="1">IF(A9taxstdlife="n/a","n/a",IF(A9taxstdlife="",0,IF(BC$3&gt;(A9stdlife+$E890),((INDEX('PTRM input'!$G$385:$P$434,A9offset,$E890)-INDEX('PTRM input'!$G$277:$P$326,A9offset,$E890))*OFFSET($F$7,0,$E890))-SUM($G890:BB890),(((INDEX('PTRM input'!$G$385:$P$434,A9offset,$E890)-INDEX('PTRM input'!$G$277:$P$326,A9offset,$E890))*OFFSET($F$7,0,$E890))-SUM($G890:BB890))*(OFFSET('PTRM input'!$G$477,0,$E890-1)/A9taxstdlife))))</f>
        <v>0</v>
      </c>
      <c r="BD890" s="251">
        <f ca="1">IF(A9taxstdlife="n/a","n/a",IF(A9taxstdlife="",0,IF(BD$3&gt;(A9stdlife+$E890),((INDEX('PTRM input'!$G$385:$P$434,A9offset,$E890)-INDEX('PTRM input'!$G$277:$P$326,A9offset,$E890))*OFFSET($F$7,0,$E890))-SUM($G890:BC890),(((INDEX('PTRM input'!$G$385:$P$434,A9offset,$E890)-INDEX('PTRM input'!$G$277:$P$326,A9offset,$E890))*OFFSET($F$7,0,$E890))-SUM($G890:BC890))*(OFFSET('PTRM input'!$G$477,0,$E890-1)/A9taxstdlife))))</f>
        <v>0</v>
      </c>
      <c r="BE890" s="251">
        <f ca="1">IF(A9taxstdlife="n/a","n/a",IF(A9taxstdlife="",0,IF(BE$3&gt;(A9stdlife+$E890),((INDEX('PTRM input'!$G$385:$P$434,A9offset,$E890)-INDEX('PTRM input'!$G$277:$P$326,A9offset,$E890))*OFFSET($F$7,0,$E890))-SUM($G890:BD890),(((INDEX('PTRM input'!$G$385:$P$434,A9offset,$E890)-INDEX('PTRM input'!$G$277:$P$326,A9offset,$E890))*OFFSET($F$7,0,$E890))-SUM($G890:BD890))*(OFFSET('PTRM input'!$G$477,0,$E890-1)/A9taxstdlife))))</f>
        <v>0</v>
      </c>
      <c r="BF890" s="251">
        <f ca="1">IF(A9taxstdlife="n/a","n/a",IF(A9taxstdlife="",0,IF(BF$3&gt;(A9stdlife+$E890),((INDEX('PTRM input'!$G$385:$P$434,A9offset,$E890)-INDEX('PTRM input'!$G$277:$P$326,A9offset,$E890))*OFFSET($F$7,0,$E890))-SUM($G890:BE890),(((INDEX('PTRM input'!$G$385:$P$434,A9offset,$E890)-INDEX('PTRM input'!$G$277:$P$326,A9offset,$E890))*OFFSET($F$7,0,$E890))-SUM($G890:BE890))*(OFFSET('PTRM input'!$G$477,0,$E890-1)/A9taxstdlife))))</f>
        <v>0</v>
      </c>
      <c r="BG890" s="251">
        <f ca="1">IF(A9taxstdlife="n/a","n/a",IF(A9taxstdlife="",0,IF(BG$3&gt;(A9stdlife+$E890),((INDEX('PTRM input'!$G$385:$P$434,A9offset,$E890)-INDEX('PTRM input'!$G$277:$P$326,A9offset,$E890))*OFFSET($F$7,0,$E890))-SUM($G890:BF890),(((INDEX('PTRM input'!$G$385:$P$434,A9offset,$E890)-INDEX('PTRM input'!$G$277:$P$326,A9offset,$E890))*OFFSET($F$7,0,$E890))-SUM($G890:BF890))*(OFFSET('PTRM input'!$G$477,0,$E890-1)/A9taxstdlife))))</f>
        <v>0</v>
      </c>
      <c r="BH890" s="251">
        <f ca="1">IF(A9taxstdlife="n/a","n/a",IF(A9taxstdlife="",0,IF(BH$3&gt;(A9stdlife+$E890),((INDEX('PTRM input'!$G$385:$P$434,A9offset,$E890)-INDEX('PTRM input'!$G$277:$P$326,A9offset,$E890))*OFFSET($F$7,0,$E890))-SUM($G890:BG890),(((INDEX('PTRM input'!$G$385:$P$434,A9offset,$E890)-INDEX('PTRM input'!$G$277:$P$326,A9offset,$E890))*OFFSET($F$7,0,$E890))-SUM($G890:BG890))*(OFFSET('PTRM input'!$G$477,0,$E890-1)/A9taxstdlife))))</f>
        <v>0</v>
      </c>
      <c r="BI890" s="251">
        <f ca="1">IF(A9taxstdlife="n/a","n/a",IF(A9taxstdlife="",0,IF(BI$3&gt;(A9stdlife+$E890),((INDEX('PTRM input'!$G$385:$P$434,A9offset,$E890)-INDEX('PTRM input'!$G$277:$P$326,A9offset,$E890))*OFFSET($F$7,0,$E890))-SUM($G890:BH890),(((INDEX('PTRM input'!$G$385:$P$434,A9offset,$E890)-INDEX('PTRM input'!$G$277:$P$326,A9offset,$E890))*OFFSET($F$7,0,$E890))-SUM($G890:BH890))*(OFFSET('PTRM input'!$G$477,0,$E890-1)/A9taxstdlife))))</f>
        <v>0</v>
      </c>
      <c r="BJ890" s="163"/>
      <c r="BK890" s="116"/>
      <c r="BL890" s="116"/>
      <c r="BM890" s="116"/>
    </row>
    <row r="891" spans="1:65" ht="12.75" hidden="1" customHeight="1" outlineLevel="2">
      <c r="A891" s="366"/>
      <c r="B891" s="19"/>
      <c r="C891" s="18"/>
      <c r="D891" s="760"/>
      <c r="E891" s="86">
        <v>6</v>
      </c>
      <c r="F891" s="356"/>
      <c r="G891" s="434"/>
      <c r="H891" s="435"/>
      <c r="I891" s="435"/>
      <c r="J891" s="435"/>
      <c r="K891" s="435"/>
      <c r="L891" s="619"/>
      <c r="M891" s="251">
        <f ca="1">IF(A9taxstdlife="n/a","n/a",IF(A9taxstdlife="",0,IF(M$3&gt;(A9stdlife+$E891),((INDEX('PTRM input'!$G$385:$P$434,A9offset,$E891)-INDEX('PTRM input'!$G$277:$P$326,A9offset,$E891))*OFFSET($F$7,0,$E891))-SUM($G891:L891),(((INDEX('PTRM input'!$G$385:$P$434,A9offset,$E891)-INDEX('PTRM input'!$G$277:$P$326,A9offset,$E891))*OFFSET($F$7,0,$E891))-SUM($G891:L891))*(OFFSET('PTRM input'!$G$477,0,$E891-1)/A9taxstdlife))))</f>
        <v>0</v>
      </c>
      <c r="N891" s="251">
        <f ca="1">IF(A9taxstdlife="n/a","n/a",IF(A9taxstdlife="",0,IF(N$3&gt;(A9stdlife+$E891),((INDEX('PTRM input'!$G$385:$P$434,A9offset,$E891)-INDEX('PTRM input'!$G$277:$P$326,A9offset,$E891))*OFFSET($F$7,0,$E891))-SUM($G891:M891),(((INDEX('PTRM input'!$G$385:$P$434,A9offset,$E891)-INDEX('PTRM input'!$G$277:$P$326,A9offset,$E891))*OFFSET($F$7,0,$E891))-SUM($G891:M891))*(OFFSET('PTRM input'!$G$477,0,$E891-1)/A9taxstdlife))))</f>
        <v>0</v>
      </c>
      <c r="O891" s="251">
        <f ca="1">IF(A9taxstdlife="n/a","n/a",IF(A9taxstdlife="",0,IF(O$3&gt;(A9stdlife+$E891),((INDEX('PTRM input'!$G$385:$P$434,A9offset,$E891)-INDEX('PTRM input'!$G$277:$P$326,A9offset,$E891))*OFFSET($F$7,0,$E891))-SUM($G891:N891),(((INDEX('PTRM input'!$G$385:$P$434,A9offset,$E891)-INDEX('PTRM input'!$G$277:$P$326,A9offset,$E891))*OFFSET($F$7,0,$E891))-SUM($G891:N891))*(OFFSET('PTRM input'!$G$477,0,$E891-1)/A9taxstdlife))))</f>
        <v>0</v>
      </c>
      <c r="P891" s="251">
        <f ca="1">IF(A9taxstdlife="n/a","n/a",IF(A9taxstdlife="",0,IF(P$3&gt;(A9stdlife+$E891),((INDEX('PTRM input'!$G$385:$P$434,A9offset,$E891)-INDEX('PTRM input'!$G$277:$P$326,A9offset,$E891))*OFFSET($F$7,0,$E891))-SUM($G891:O891),(((INDEX('PTRM input'!$G$385:$P$434,A9offset,$E891)-INDEX('PTRM input'!$G$277:$P$326,A9offset,$E891))*OFFSET($F$7,0,$E891))-SUM($G891:O891))*(OFFSET('PTRM input'!$G$477,0,$E891-1)/A9taxstdlife))))</f>
        <v>0</v>
      </c>
      <c r="Q891" s="251">
        <f ca="1">IF(A9taxstdlife="n/a","n/a",IF(A9taxstdlife="",0,IF(Q$3&gt;(A9stdlife+$E891),((INDEX('PTRM input'!$G$385:$P$434,A9offset,$E891)-INDEX('PTRM input'!$G$277:$P$326,A9offset,$E891))*OFFSET($F$7,0,$E891))-SUM($G891:P891),(((INDEX('PTRM input'!$G$385:$P$434,A9offset,$E891)-INDEX('PTRM input'!$G$277:$P$326,A9offset,$E891))*OFFSET($F$7,0,$E891))-SUM($G891:P891))*(OFFSET('PTRM input'!$G$477,0,$E891-1)/A9taxstdlife))))</f>
        <v>0</v>
      </c>
      <c r="R891" s="251">
        <f ca="1">IF(A9taxstdlife="n/a","n/a",IF(A9taxstdlife="",0,IF(R$3&gt;(A9stdlife+$E891),((INDEX('PTRM input'!$G$385:$P$434,A9offset,$E891)-INDEX('PTRM input'!$G$277:$P$326,A9offset,$E891))*OFFSET($F$7,0,$E891))-SUM($G891:Q891),(((INDEX('PTRM input'!$G$385:$P$434,A9offset,$E891)-INDEX('PTRM input'!$G$277:$P$326,A9offset,$E891))*OFFSET($F$7,0,$E891))-SUM($G891:Q891))*(OFFSET('PTRM input'!$G$477,0,$E891-1)/A9taxstdlife))))</f>
        <v>0</v>
      </c>
      <c r="S891" s="251">
        <f ca="1">IF(A9taxstdlife="n/a","n/a",IF(A9taxstdlife="",0,IF(S$3&gt;(A9stdlife+$E891),((INDEX('PTRM input'!$G$385:$P$434,A9offset,$E891)-INDEX('PTRM input'!$G$277:$P$326,A9offset,$E891))*OFFSET($F$7,0,$E891))-SUM($G891:R891),(((INDEX('PTRM input'!$G$385:$P$434,A9offset,$E891)-INDEX('PTRM input'!$G$277:$P$326,A9offset,$E891))*OFFSET($F$7,0,$E891))-SUM($G891:R891))*(OFFSET('PTRM input'!$G$477,0,$E891-1)/A9taxstdlife))))</f>
        <v>0</v>
      </c>
      <c r="T891" s="251">
        <f ca="1">IF(A9taxstdlife="n/a","n/a",IF(A9taxstdlife="",0,IF(T$3&gt;(A9stdlife+$E891),((INDEX('PTRM input'!$G$385:$P$434,A9offset,$E891)-INDEX('PTRM input'!$G$277:$P$326,A9offset,$E891))*OFFSET($F$7,0,$E891))-SUM($G891:S891),(((INDEX('PTRM input'!$G$385:$P$434,A9offset,$E891)-INDEX('PTRM input'!$G$277:$P$326,A9offset,$E891))*OFFSET($F$7,0,$E891))-SUM($G891:S891))*(OFFSET('PTRM input'!$G$477,0,$E891-1)/A9taxstdlife))))</f>
        <v>0</v>
      </c>
      <c r="U891" s="251">
        <f ca="1">IF(A9taxstdlife="n/a","n/a",IF(A9taxstdlife="",0,IF(U$3&gt;(A9stdlife+$E891),((INDEX('PTRM input'!$G$385:$P$434,A9offset,$E891)-INDEX('PTRM input'!$G$277:$P$326,A9offset,$E891))*OFFSET($F$7,0,$E891))-SUM($G891:T891),(((INDEX('PTRM input'!$G$385:$P$434,A9offset,$E891)-INDEX('PTRM input'!$G$277:$P$326,A9offset,$E891))*OFFSET($F$7,0,$E891))-SUM($G891:T891))*(OFFSET('PTRM input'!$G$477,0,$E891-1)/A9taxstdlife))))</f>
        <v>0</v>
      </c>
      <c r="V891" s="251">
        <f ca="1">IF(A9taxstdlife="n/a","n/a",IF(A9taxstdlife="",0,IF(V$3&gt;(A9stdlife+$E891),((INDEX('PTRM input'!$G$385:$P$434,A9offset,$E891)-INDEX('PTRM input'!$G$277:$P$326,A9offset,$E891))*OFFSET($F$7,0,$E891))-SUM($G891:U891),(((INDEX('PTRM input'!$G$385:$P$434,A9offset,$E891)-INDEX('PTRM input'!$G$277:$P$326,A9offset,$E891))*OFFSET($F$7,0,$E891))-SUM($G891:U891))*(OFFSET('PTRM input'!$G$477,0,$E891-1)/A9taxstdlife))))</f>
        <v>0</v>
      </c>
      <c r="W891" s="251">
        <f ca="1">IF(A9taxstdlife="n/a","n/a",IF(A9taxstdlife="",0,IF(W$3&gt;(A9stdlife+$E891),((INDEX('PTRM input'!$G$385:$P$434,A9offset,$E891)-INDEX('PTRM input'!$G$277:$P$326,A9offset,$E891))*OFFSET($F$7,0,$E891))-SUM($G891:V891),(((INDEX('PTRM input'!$G$385:$P$434,A9offset,$E891)-INDEX('PTRM input'!$G$277:$P$326,A9offset,$E891))*OFFSET($F$7,0,$E891))-SUM($G891:V891))*(OFFSET('PTRM input'!$G$477,0,$E891-1)/A9taxstdlife))))</f>
        <v>0</v>
      </c>
      <c r="X891" s="251">
        <f ca="1">IF(A9taxstdlife="n/a","n/a",IF(A9taxstdlife="",0,IF(X$3&gt;(A9stdlife+$E891),((INDEX('PTRM input'!$G$385:$P$434,A9offset,$E891)-INDEX('PTRM input'!$G$277:$P$326,A9offset,$E891))*OFFSET($F$7,0,$E891))-SUM($G891:W891),(((INDEX('PTRM input'!$G$385:$P$434,A9offset,$E891)-INDEX('PTRM input'!$G$277:$P$326,A9offset,$E891))*OFFSET($F$7,0,$E891))-SUM($G891:W891))*(OFFSET('PTRM input'!$G$477,0,$E891-1)/A9taxstdlife))))</f>
        <v>0</v>
      </c>
      <c r="Y891" s="251">
        <f ca="1">IF(A9taxstdlife="n/a","n/a",IF(A9taxstdlife="",0,IF(Y$3&gt;(A9stdlife+$E891),((INDEX('PTRM input'!$G$385:$P$434,A9offset,$E891)-INDEX('PTRM input'!$G$277:$P$326,A9offset,$E891))*OFFSET($F$7,0,$E891))-SUM($G891:X891),(((INDEX('PTRM input'!$G$385:$P$434,A9offset,$E891)-INDEX('PTRM input'!$G$277:$P$326,A9offset,$E891))*OFFSET($F$7,0,$E891))-SUM($G891:X891))*(OFFSET('PTRM input'!$G$477,0,$E891-1)/A9taxstdlife))))</f>
        <v>0</v>
      </c>
      <c r="Z891" s="251">
        <f ca="1">IF(A9taxstdlife="n/a","n/a",IF(A9taxstdlife="",0,IF(Z$3&gt;(A9stdlife+$E891),((INDEX('PTRM input'!$G$385:$P$434,A9offset,$E891)-INDEX('PTRM input'!$G$277:$P$326,A9offset,$E891))*OFFSET($F$7,0,$E891))-SUM($G891:Y891),(((INDEX('PTRM input'!$G$385:$P$434,A9offset,$E891)-INDEX('PTRM input'!$G$277:$P$326,A9offset,$E891))*OFFSET($F$7,0,$E891))-SUM($G891:Y891))*(OFFSET('PTRM input'!$G$477,0,$E891-1)/A9taxstdlife))))</f>
        <v>0</v>
      </c>
      <c r="AA891" s="251">
        <f ca="1">IF(A9taxstdlife="n/a","n/a",IF(A9taxstdlife="",0,IF(AA$3&gt;(A9stdlife+$E891),((INDEX('PTRM input'!$G$385:$P$434,A9offset,$E891)-INDEX('PTRM input'!$G$277:$P$326,A9offset,$E891))*OFFSET($F$7,0,$E891))-SUM($G891:Z891),(((INDEX('PTRM input'!$G$385:$P$434,A9offset,$E891)-INDEX('PTRM input'!$G$277:$P$326,A9offset,$E891))*OFFSET($F$7,0,$E891))-SUM($G891:Z891))*(OFFSET('PTRM input'!$G$477,0,$E891-1)/A9taxstdlife))))</f>
        <v>0</v>
      </c>
      <c r="AB891" s="251">
        <f ca="1">IF(A9taxstdlife="n/a","n/a",IF(A9taxstdlife="",0,IF(AB$3&gt;(A9stdlife+$E891),((INDEX('PTRM input'!$G$385:$P$434,A9offset,$E891)-INDEX('PTRM input'!$G$277:$P$326,A9offset,$E891))*OFFSET($F$7,0,$E891))-SUM($G891:AA891),(((INDEX('PTRM input'!$G$385:$P$434,A9offset,$E891)-INDEX('PTRM input'!$G$277:$P$326,A9offset,$E891))*OFFSET($F$7,0,$E891))-SUM($G891:AA891))*(OFFSET('PTRM input'!$G$477,0,$E891-1)/A9taxstdlife))))</f>
        <v>0</v>
      </c>
      <c r="AC891" s="251">
        <f ca="1">IF(A9taxstdlife="n/a","n/a",IF(A9taxstdlife="",0,IF(AC$3&gt;(A9stdlife+$E891),((INDEX('PTRM input'!$G$385:$P$434,A9offset,$E891)-INDEX('PTRM input'!$G$277:$P$326,A9offset,$E891))*OFFSET($F$7,0,$E891))-SUM($G891:AB891),(((INDEX('PTRM input'!$G$385:$P$434,A9offset,$E891)-INDEX('PTRM input'!$G$277:$P$326,A9offset,$E891))*OFFSET($F$7,0,$E891))-SUM($G891:AB891))*(OFFSET('PTRM input'!$G$477,0,$E891-1)/A9taxstdlife))))</f>
        <v>0</v>
      </c>
      <c r="AD891" s="251">
        <f ca="1">IF(A9taxstdlife="n/a","n/a",IF(A9taxstdlife="",0,IF(AD$3&gt;(A9stdlife+$E891),((INDEX('PTRM input'!$G$385:$P$434,A9offset,$E891)-INDEX('PTRM input'!$G$277:$P$326,A9offset,$E891))*OFFSET($F$7,0,$E891))-SUM($G891:AC891),(((INDEX('PTRM input'!$G$385:$P$434,A9offset,$E891)-INDEX('PTRM input'!$G$277:$P$326,A9offset,$E891))*OFFSET($F$7,0,$E891))-SUM($G891:AC891))*(OFFSET('PTRM input'!$G$477,0,$E891-1)/A9taxstdlife))))</f>
        <v>0</v>
      </c>
      <c r="AE891" s="251">
        <f ca="1">IF(A9taxstdlife="n/a","n/a",IF(A9taxstdlife="",0,IF(AE$3&gt;(A9stdlife+$E891),((INDEX('PTRM input'!$G$385:$P$434,A9offset,$E891)-INDEX('PTRM input'!$G$277:$P$326,A9offset,$E891))*OFFSET($F$7,0,$E891))-SUM($G891:AD891),(((INDEX('PTRM input'!$G$385:$P$434,A9offset,$E891)-INDEX('PTRM input'!$G$277:$P$326,A9offset,$E891))*OFFSET($F$7,0,$E891))-SUM($G891:AD891))*(OFFSET('PTRM input'!$G$477,0,$E891-1)/A9taxstdlife))))</f>
        <v>0</v>
      </c>
      <c r="AF891" s="251">
        <f ca="1">IF(A9taxstdlife="n/a","n/a",IF(A9taxstdlife="",0,IF(AF$3&gt;(A9stdlife+$E891),((INDEX('PTRM input'!$G$385:$P$434,A9offset,$E891)-INDEX('PTRM input'!$G$277:$P$326,A9offset,$E891))*OFFSET($F$7,0,$E891))-SUM($G891:AE891),(((INDEX('PTRM input'!$G$385:$P$434,A9offset,$E891)-INDEX('PTRM input'!$G$277:$P$326,A9offset,$E891))*OFFSET($F$7,0,$E891))-SUM($G891:AE891))*(OFFSET('PTRM input'!$G$477,0,$E891-1)/A9taxstdlife))))</f>
        <v>0</v>
      </c>
      <c r="AG891" s="251">
        <f ca="1">IF(A9taxstdlife="n/a","n/a",IF(A9taxstdlife="",0,IF(AG$3&gt;(A9stdlife+$E891),((INDEX('PTRM input'!$G$385:$P$434,A9offset,$E891)-INDEX('PTRM input'!$G$277:$P$326,A9offset,$E891))*OFFSET($F$7,0,$E891))-SUM($G891:AF891),(((INDEX('PTRM input'!$G$385:$P$434,A9offset,$E891)-INDEX('PTRM input'!$G$277:$P$326,A9offset,$E891))*OFFSET($F$7,0,$E891))-SUM($G891:AF891))*(OFFSET('PTRM input'!$G$477,0,$E891-1)/A9taxstdlife))))</f>
        <v>0</v>
      </c>
      <c r="AH891" s="251">
        <f ca="1">IF(A9taxstdlife="n/a","n/a",IF(A9taxstdlife="",0,IF(AH$3&gt;(A9stdlife+$E891),((INDEX('PTRM input'!$G$385:$P$434,A9offset,$E891)-INDEX('PTRM input'!$G$277:$P$326,A9offset,$E891))*OFFSET($F$7,0,$E891))-SUM($G891:AG891),(((INDEX('PTRM input'!$G$385:$P$434,A9offset,$E891)-INDEX('PTRM input'!$G$277:$P$326,A9offset,$E891))*OFFSET($F$7,0,$E891))-SUM($G891:AG891))*(OFFSET('PTRM input'!$G$477,0,$E891-1)/A9taxstdlife))))</f>
        <v>0</v>
      </c>
      <c r="AI891" s="251">
        <f ca="1">IF(A9taxstdlife="n/a","n/a",IF(A9taxstdlife="",0,IF(AI$3&gt;(A9stdlife+$E891),((INDEX('PTRM input'!$G$385:$P$434,A9offset,$E891)-INDEX('PTRM input'!$G$277:$P$326,A9offset,$E891))*OFFSET($F$7,0,$E891))-SUM($G891:AH891),(((INDEX('PTRM input'!$G$385:$P$434,A9offset,$E891)-INDEX('PTRM input'!$G$277:$P$326,A9offset,$E891))*OFFSET($F$7,0,$E891))-SUM($G891:AH891))*(OFFSET('PTRM input'!$G$477,0,$E891-1)/A9taxstdlife))))</f>
        <v>0</v>
      </c>
      <c r="AJ891" s="251">
        <f ca="1">IF(A9taxstdlife="n/a","n/a",IF(A9taxstdlife="",0,IF(AJ$3&gt;(A9stdlife+$E891),((INDEX('PTRM input'!$G$385:$P$434,A9offset,$E891)-INDEX('PTRM input'!$G$277:$P$326,A9offset,$E891))*OFFSET($F$7,0,$E891))-SUM($G891:AI891),(((INDEX('PTRM input'!$G$385:$P$434,A9offset,$E891)-INDEX('PTRM input'!$G$277:$P$326,A9offset,$E891))*OFFSET($F$7,0,$E891))-SUM($G891:AI891))*(OFFSET('PTRM input'!$G$477,0,$E891-1)/A9taxstdlife))))</f>
        <v>0</v>
      </c>
      <c r="AK891" s="251">
        <f ca="1">IF(A9taxstdlife="n/a","n/a",IF(A9taxstdlife="",0,IF(AK$3&gt;(A9stdlife+$E891),((INDEX('PTRM input'!$G$385:$P$434,A9offset,$E891)-INDEX('PTRM input'!$G$277:$P$326,A9offset,$E891))*OFFSET($F$7,0,$E891))-SUM($G891:AJ891),(((INDEX('PTRM input'!$G$385:$P$434,A9offset,$E891)-INDEX('PTRM input'!$G$277:$P$326,A9offset,$E891))*OFFSET($F$7,0,$E891))-SUM($G891:AJ891))*(OFFSET('PTRM input'!$G$477,0,$E891-1)/A9taxstdlife))))</f>
        <v>0</v>
      </c>
      <c r="AL891" s="251">
        <f ca="1">IF(A9taxstdlife="n/a","n/a",IF(A9taxstdlife="",0,IF(AL$3&gt;(A9stdlife+$E891),((INDEX('PTRM input'!$G$385:$P$434,A9offset,$E891)-INDEX('PTRM input'!$G$277:$P$326,A9offset,$E891))*OFFSET($F$7,0,$E891))-SUM($G891:AK891),(((INDEX('PTRM input'!$G$385:$P$434,A9offset,$E891)-INDEX('PTRM input'!$G$277:$P$326,A9offset,$E891))*OFFSET($F$7,0,$E891))-SUM($G891:AK891))*(OFFSET('PTRM input'!$G$477,0,$E891-1)/A9taxstdlife))))</f>
        <v>0</v>
      </c>
      <c r="AM891" s="251">
        <f ca="1">IF(A9taxstdlife="n/a","n/a",IF(A9taxstdlife="",0,IF(AM$3&gt;(A9stdlife+$E891),((INDEX('PTRM input'!$G$385:$P$434,A9offset,$E891)-INDEX('PTRM input'!$G$277:$P$326,A9offset,$E891))*OFFSET($F$7,0,$E891))-SUM($G891:AL891),(((INDEX('PTRM input'!$G$385:$P$434,A9offset,$E891)-INDEX('PTRM input'!$G$277:$P$326,A9offset,$E891))*OFFSET($F$7,0,$E891))-SUM($G891:AL891))*(OFFSET('PTRM input'!$G$477,0,$E891-1)/A9taxstdlife))))</f>
        <v>0</v>
      </c>
      <c r="AN891" s="251">
        <f ca="1">IF(A9taxstdlife="n/a","n/a",IF(A9taxstdlife="",0,IF(AN$3&gt;(A9stdlife+$E891),((INDEX('PTRM input'!$G$385:$P$434,A9offset,$E891)-INDEX('PTRM input'!$G$277:$P$326,A9offset,$E891))*OFFSET($F$7,0,$E891))-SUM($G891:AM891),(((INDEX('PTRM input'!$G$385:$P$434,A9offset,$E891)-INDEX('PTRM input'!$G$277:$P$326,A9offset,$E891))*OFFSET($F$7,0,$E891))-SUM($G891:AM891))*(OFFSET('PTRM input'!$G$477,0,$E891-1)/A9taxstdlife))))</f>
        <v>0</v>
      </c>
      <c r="AO891" s="251">
        <f ca="1">IF(A9taxstdlife="n/a","n/a",IF(A9taxstdlife="",0,IF(AO$3&gt;(A9stdlife+$E891),((INDEX('PTRM input'!$G$385:$P$434,A9offset,$E891)-INDEX('PTRM input'!$G$277:$P$326,A9offset,$E891))*OFFSET($F$7,0,$E891))-SUM($G891:AN891),(((INDEX('PTRM input'!$G$385:$P$434,A9offset,$E891)-INDEX('PTRM input'!$G$277:$P$326,A9offset,$E891))*OFFSET($F$7,0,$E891))-SUM($G891:AN891))*(OFFSET('PTRM input'!$G$477,0,$E891-1)/A9taxstdlife))))</f>
        <v>0</v>
      </c>
      <c r="AP891" s="251">
        <f ca="1">IF(A9taxstdlife="n/a","n/a",IF(A9taxstdlife="",0,IF(AP$3&gt;(A9stdlife+$E891),((INDEX('PTRM input'!$G$385:$P$434,A9offset,$E891)-INDEX('PTRM input'!$G$277:$P$326,A9offset,$E891))*OFFSET($F$7,0,$E891))-SUM($G891:AO891),(((INDEX('PTRM input'!$G$385:$P$434,A9offset,$E891)-INDEX('PTRM input'!$G$277:$P$326,A9offset,$E891))*OFFSET($F$7,0,$E891))-SUM($G891:AO891))*(OFFSET('PTRM input'!$G$477,0,$E891-1)/A9taxstdlife))))</f>
        <v>0</v>
      </c>
      <c r="AQ891" s="251">
        <f ca="1">IF(A9taxstdlife="n/a","n/a",IF(A9taxstdlife="",0,IF(AQ$3&gt;(A9stdlife+$E891),((INDEX('PTRM input'!$G$385:$P$434,A9offset,$E891)-INDEX('PTRM input'!$G$277:$P$326,A9offset,$E891))*OFFSET($F$7,0,$E891))-SUM($G891:AP891),(((INDEX('PTRM input'!$G$385:$P$434,A9offset,$E891)-INDEX('PTRM input'!$G$277:$P$326,A9offset,$E891))*OFFSET($F$7,0,$E891))-SUM($G891:AP891))*(OFFSET('PTRM input'!$G$477,0,$E891-1)/A9taxstdlife))))</f>
        <v>0</v>
      </c>
      <c r="AR891" s="251">
        <f ca="1">IF(A9taxstdlife="n/a","n/a",IF(A9taxstdlife="",0,IF(AR$3&gt;(A9stdlife+$E891),((INDEX('PTRM input'!$G$385:$P$434,A9offset,$E891)-INDEX('PTRM input'!$G$277:$P$326,A9offset,$E891))*OFFSET($F$7,0,$E891))-SUM($G891:AQ891),(((INDEX('PTRM input'!$G$385:$P$434,A9offset,$E891)-INDEX('PTRM input'!$G$277:$P$326,A9offset,$E891))*OFFSET($F$7,0,$E891))-SUM($G891:AQ891))*(OFFSET('PTRM input'!$G$477,0,$E891-1)/A9taxstdlife))))</f>
        <v>0</v>
      </c>
      <c r="AS891" s="251">
        <f ca="1">IF(A9taxstdlife="n/a","n/a",IF(A9taxstdlife="",0,IF(AS$3&gt;(A9stdlife+$E891),((INDEX('PTRM input'!$G$385:$P$434,A9offset,$E891)-INDEX('PTRM input'!$G$277:$P$326,A9offset,$E891))*OFFSET($F$7,0,$E891))-SUM($G891:AR891),(((INDEX('PTRM input'!$G$385:$P$434,A9offset,$E891)-INDEX('PTRM input'!$G$277:$P$326,A9offset,$E891))*OFFSET($F$7,0,$E891))-SUM($G891:AR891))*(OFFSET('PTRM input'!$G$477,0,$E891-1)/A9taxstdlife))))</f>
        <v>0</v>
      </c>
      <c r="AT891" s="251">
        <f ca="1">IF(A9taxstdlife="n/a","n/a",IF(A9taxstdlife="",0,IF(AT$3&gt;(A9stdlife+$E891),((INDEX('PTRM input'!$G$385:$P$434,A9offset,$E891)-INDEX('PTRM input'!$G$277:$P$326,A9offset,$E891))*OFFSET($F$7,0,$E891))-SUM($G891:AS891),(((INDEX('PTRM input'!$G$385:$P$434,A9offset,$E891)-INDEX('PTRM input'!$G$277:$P$326,A9offset,$E891))*OFFSET($F$7,0,$E891))-SUM($G891:AS891))*(OFFSET('PTRM input'!$G$477,0,$E891-1)/A9taxstdlife))))</f>
        <v>0</v>
      </c>
      <c r="AU891" s="251">
        <f ca="1">IF(A9taxstdlife="n/a","n/a",IF(A9taxstdlife="",0,IF(AU$3&gt;(A9stdlife+$E891),((INDEX('PTRM input'!$G$385:$P$434,A9offset,$E891)-INDEX('PTRM input'!$G$277:$P$326,A9offset,$E891))*OFFSET($F$7,0,$E891))-SUM($G891:AT891),(((INDEX('PTRM input'!$G$385:$P$434,A9offset,$E891)-INDEX('PTRM input'!$G$277:$P$326,A9offset,$E891))*OFFSET($F$7,0,$E891))-SUM($G891:AT891))*(OFFSET('PTRM input'!$G$477,0,$E891-1)/A9taxstdlife))))</f>
        <v>0</v>
      </c>
      <c r="AV891" s="251">
        <f ca="1">IF(A9taxstdlife="n/a","n/a",IF(A9taxstdlife="",0,IF(AV$3&gt;(A9stdlife+$E891),((INDEX('PTRM input'!$G$385:$P$434,A9offset,$E891)-INDEX('PTRM input'!$G$277:$P$326,A9offset,$E891))*OFFSET($F$7,0,$E891))-SUM($G891:AU891),(((INDEX('PTRM input'!$G$385:$P$434,A9offset,$E891)-INDEX('PTRM input'!$G$277:$P$326,A9offset,$E891))*OFFSET($F$7,0,$E891))-SUM($G891:AU891))*(OFFSET('PTRM input'!$G$477,0,$E891-1)/A9taxstdlife))))</f>
        <v>0</v>
      </c>
      <c r="AW891" s="251">
        <f ca="1">IF(A9taxstdlife="n/a","n/a",IF(A9taxstdlife="",0,IF(AW$3&gt;(A9stdlife+$E891),((INDEX('PTRM input'!$G$385:$P$434,A9offset,$E891)-INDEX('PTRM input'!$G$277:$P$326,A9offset,$E891))*OFFSET($F$7,0,$E891))-SUM($G891:AV891),(((INDEX('PTRM input'!$G$385:$P$434,A9offset,$E891)-INDEX('PTRM input'!$G$277:$P$326,A9offset,$E891))*OFFSET($F$7,0,$E891))-SUM($G891:AV891))*(OFFSET('PTRM input'!$G$477,0,$E891-1)/A9taxstdlife))))</f>
        <v>0</v>
      </c>
      <c r="AX891" s="251">
        <f ca="1">IF(A9taxstdlife="n/a","n/a",IF(A9taxstdlife="",0,IF(AX$3&gt;(A9stdlife+$E891),((INDEX('PTRM input'!$G$385:$P$434,A9offset,$E891)-INDEX('PTRM input'!$G$277:$P$326,A9offset,$E891))*OFFSET($F$7,0,$E891))-SUM($G891:AW891),(((INDEX('PTRM input'!$G$385:$P$434,A9offset,$E891)-INDEX('PTRM input'!$G$277:$P$326,A9offset,$E891))*OFFSET($F$7,0,$E891))-SUM($G891:AW891))*(OFFSET('PTRM input'!$G$477,0,$E891-1)/A9taxstdlife))))</f>
        <v>0</v>
      </c>
      <c r="AY891" s="251">
        <f ca="1">IF(A9taxstdlife="n/a","n/a",IF(A9taxstdlife="",0,IF(AY$3&gt;(A9stdlife+$E891),((INDEX('PTRM input'!$G$385:$P$434,A9offset,$E891)-INDEX('PTRM input'!$G$277:$P$326,A9offset,$E891))*OFFSET($F$7,0,$E891))-SUM($G891:AX891),(((INDEX('PTRM input'!$G$385:$P$434,A9offset,$E891)-INDEX('PTRM input'!$G$277:$P$326,A9offset,$E891))*OFFSET($F$7,0,$E891))-SUM($G891:AX891))*(OFFSET('PTRM input'!$G$477,0,$E891-1)/A9taxstdlife))))</f>
        <v>0</v>
      </c>
      <c r="AZ891" s="251">
        <f ca="1">IF(A9taxstdlife="n/a","n/a",IF(A9taxstdlife="",0,IF(AZ$3&gt;(A9stdlife+$E891),((INDEX('PTRM input'!$G$385:$P$434,A9offset,$E891)-INDEX('PTRM input'!$G$277:$P$326,A9offset,$E891))*OFFSET($F$7,0,$E891))-SUM($G891:AY891),(((INDEX('PTRM input'!$G$385:$P$434,A9offset,$E891)-INDEX('PTRM input'!$G$277:$P$326,A9offset,$E891))*OFFSET($F$7,0,$E891))-SUM($G891:AY891))*(OFFSET('PTRM input'!$G$477,0,$E891-1)/A9taxstdlife))))</f>
        <v>0</v>
      </c>
      <c r="BA891" s="251">
        <f ca="1">IF(A9taxstdlife="n/a","n/a",IF(A9taxstdlife="",0,IF(BA$3&gt;(A9stdlife+$E891),((INDEX('PTRM input'!$G$385:$P$434,A9offset,$E891)-INDEX('PTRM input'!$G$277:$P$326,A9offset,$E891))*OFFSET($F$7,0,$E891))-SUM($G891:AZ891),(((INDEX('PTRM input'!$G$385:$P$434,A9offset,$E891)-INDEX('PTRM input'!$G$277:$P$326,A9offset,$E891))*OFFSET($F$7,0,$E891))-SUM($G891:AZ891))*(OFFSET('PTRM input'!$G$477,0,$E891-1)/A9taxstdlife))))</f>
        <v>0</v>
      </c>
      <c r="BB891" s="251">
        <f ca="1">IF(A9taxstdlife="n/a","n/a",IF(A9taxstdlife="",0,IF(BB$3&gt;(A9stdlife+$E891),((INDEX('PTRM input'!$G$385:$P$434,A9offset,$E891)-INDEX('PTRM input'!$G$277:$P$326,A9offset,$E891))*OFFSET($F$7,0,$E891))-SUM($G891:BA891),(((INDEX('PTRM input'!$G$385:$P$434,A9offset,$E891)-INDEX('PTRM input'!$G$277:$P$326,A9offset,$E891))*OFFSET($F$7,0,$E891))-SUM($G891:BA891))*(OFFSET('PTRM input'!$G$477,0,$E891-1)/A9taxstdlife))))</f>
        <v>0</v>
      </c>
      <c r="BC891" s="251">
        <f ca="1">IF(A9taxstdlife="n/a","n/a",IF(A9taxstdlife="",0,IF(BC$3&gt;(A9stdlife+$E891),((INDEX('PTRM input'!$G$385:$P$434,A9offset,$E891)-INDEX('PTRM input'!$G$277:$P$326,A9offset,$E891))*OFFSET($F$7,0,$E891))-SUM($G891:BB891),(((INDEX('PTRM input'!$G$385:$P$434,A9offset,$E891)-INDEX('PTRM input'!$G$277:$P$326,A9offset,$E891))*OFFSET($F$7,0,$E891))-SUM($G891:BB891))*(OFFSET('PTRM input'!$G$477,0,$E891-1)/A9taxstdlife))))</f>
        <v>0</v>
      </c>
      <c r="BD891" s="251">
        <f ca="1">IF(A9taxstdlife="n/a","n/a",IF(A9taxstdlife="",0,IF(BD$3&gt;(A9stdlife+$E891),((INDEX('PTRM input'!$G$385:$P$434,A9offset,$E891)-INDEX('PTRM input'!$G$277:$P$326,A9offset,$E891))*OFFSET($F$7,0,$E891))-SUM($G891:BC891),(((INDEX('PTRM input'!$G$385:$P$434,A9offset,$E891)-INDEX('PTRM input'!$G$277:$P$326,A9offset,$E891))*OFFSET($F$7,0,$E891))-SUM($G891:BC891))*(OFFSET('PTRM input'!$G$477,0,$E891-1)/A9taxstdlife))))</f>
        <v>0</v>
      </c>
      <c r="BE891" s="251">
        <f ca="1">IF(A9taxstdlife="n/a","n/a",IF(A9taxstdlife="",0,IF(BE$3&gt;(A9stdlife+$E891),((INDEX('PTRM input'!$G$385:$P$434,A9offset,$E891)-INDEX('PTRM input'!$G$277:$P$326,A9offset,$E891))*OFFSET($F$7,0,$E891))-SUM($G891:BD891),(((INDEX('PTRM input'!$G$385:$P$434,A9offset,$E891)-INDEX('PTRM input'!$G$277:$P$326,A9offset,$E891))*OFFSET($F$7,0,$E891))-SUM($G891:BD891))*(OFFSET('PTRM input'!$G$477,0,$E891-1)/A9taxstdlife))))</f>
        <v>0</v>
      </c>
      <c r="BF891" s="251">
        <f ca="1">IF(A9taxstdlife="n/a","n/a",IF(A9taxstdlife="",0,IF(BF$3&gt;(A9stdlife+$E891),((INDEX('PTRM input'!$G$385:$P$434,A9offset,$E891)-INDEX('PTRM input'!$G$277:$P$326,A9offset,$E891))*OFFSET($F$7,0,$E891))-SUM($G891:BE891),(((INDEX('PTRM input'!$G$385:$P$434,A9offset,$E891)-INDEX('PTRM input'!$G$277:$P$326,A9offset,$E891))*OFFSET($F$7,0,$E891))-SUM($G891:BE891))*(OFFSET('PTRM input'!$G$477,0,$E891-1)/A9taxstdlife))))</f>
        <v>0</v>
      </c>
      <c r="BG891" s="251">
        <f ca="1">IF(A9taxstdlife="n/a","n/a",IF(A9taxstdlife="",0,IF(BG$3&gt;(A9stdlife+$E891),((INDEX('PTRM input'!$G$385:$P$434,A9offset,$E891)-INDEX('PTRM input'!$G$277:$P$326,A9offset,$E891))*OFFSET($F$7,0,$E891))-SUM($G891:BF891),(((INDEX('PTRM input'!$G$385:$P$434,A9offset,$E891)-INDEX('PTRM input'!$G$277:$P$326,A9offset,$E891))*OFFSET($F$7,0,$E891))-SUM($G891:BF891))*(OFFSET('PTRM input'!$G$477,0,$E891-1)/A9taxstdlife))))</f>
        <v>0</v>
      </c>
      <c r="BH891" s="251">
        <f ca="1">IF(A9taxstdlife="n/a","n/a",IF(A9taxstdlife="",0,IF(BH$3&gt;(A9stdlife+$E891),((INDEX('PTRM input'!$G$385:$P$434,A9offset,$E891)-INDEX('PTRM input'!$G$277:$P$326,A9offset,$E891))*OFFSET($F$7,0,$E891))-SUM($G891:BG891),(((INDEX('PTRM input'!$G$385:$P$434,A9offset,$E891)-INDEX('PTRM input'!$G$277:$P$326,A9offset,$E891))*OFFSET($F$7,0,$E891))-SUM($G891:BG891))*(OFFSET('PTRM input'!$G$477,0,$E891-1)/A9taxstdlife))))</f>
        <v>0</v>
      </c>
      <c r="BI891" s="251">
        <f ca="1">IF(A9taxstdlife="n/a","n/a",IF(A9taxstdlife="",0,IF(BI$3&gt;(A9stdlife+$E891),((INDEX('PTRM input'!$G$385:$P$434,A9offset,$E891)-INDEX('PTRM input'!$G$277:$P$326,A9offset,$E891))*OFFSET($F$7,0,$E891))-SUM($G891:BH891),(((INDEX('PTRM input'!$G$385:$P$434,A9offset,$E891)-INDEX('PTRM input'!$G$277:$P$326,A9offset,$E891))*OFFSET($F$7,0,$E891))-SUM($G891:BH891))*(OFFSET('PTRM input'!$G$477,0,$E891-1)/A9taxstdlife))))</f>
        <v>0</v>
      </c>
      <c r="BJ891" s="116"/>
      <c r="BK891" s="116"/>
      <c r="BL891" s="116"/>
      <c r="BM891" s="116"/>
    </row>
    <row r="892" spans="1:65" ht="12.75" hidden="1" customHeight="1" outlineLevel="2">
      <c r="A892" s="366"/>
      <c r="B892" s="19"/>
      <c r="C892" s="18"/>
      <c r="D892" s="760"/>
      <c r="E892" s="86">
        <v>7</v>
      </c>
      <c r="F892" s="356"/>
      <c r="G892" s="434"/>
      <c r="H892" s="435"/>
      <c r="I892" s="435"/>
      <c r="J892" s="435"/>
      <c r="K892" s="435"/>
      <c r="L892" s="435"/>
      <c r="M892" s="619"/>
      <c r="N892" s="251">
        <f ca="1">IF(A9taxstdlife="n/a","n/a",IF(A9taxstdlife="",0,IF(N$3&gt;(A9stdlife+$E892),((INDEX('PTRM input'!$G$385:$P$434,A9offset,$E892)-INDEX('PTRM input'!$G$277:$P$326,A9offset,$E892))*OFFSET($F$7,0,$E892))-SUM($G892:M892),(((INDEX('PTRM input'!$G$385:$P$434,A9offset,$E892)-INDEX('PTRM input'!$G$277:$P$326,A9offset,$E892))*OFFSET($F$7,0,$E892))-SUM($G892:M892))*(OFFSET('PTRM input'!$G$477,0,$E892-1)/A9taxstdlife))))</f>
        <v>0</v>
      </c>
      <c r="O892" s="251">
        <f ca="1">IF(A9taxstdlife="n/a","n/a",IF(A9taxstdlife="",0,IF(O$3&gt;(A9stdlife+$E892),((INDEX('PTRM input'!$G$385:$P$434,A9offset,$E892)-INDEX('PTRM input'!$G$277:$P$326,A9offset,$E892))*OFFSET($F$7,0,$E892))-SUM($G892:N892),(((INDEX('PTRM input'!$G$385:$P$434,A9offset,$E892)-INDEX('PTRM input'!$G$277:$P$326,A9offset,$E892))*OFFSET($F$7,0,$E892))-SUM($G892:N892))*(OFFSET('PTRM input'!$G$477,0,$E892-1)/A9taxstdlife))))</f>
        <v>0</v>
      </c>
      <c r="P892" s="251">
        <f ca="1">IF(A9taxstdlife="n/a","n/a",IF(A9taxstdlife="",0,IF(P$3&gt;(A9stdlife+$E892),((INDEX('PTRM input'!$G$385:$P$434,A9offset,$E892)-INDEX('PTRM input'!$G$277:$P$326,A9offset,$E892))*OFFSET($F$7,0,$E892))-SUM($G892:O892),(((INDEX('PTRM input'!$G$385:$P$434,A9offset,$E892)-INDEX('PTRM input'!$G$277:$P$326,A9offset,$E892))*OFFSET($F$7,0,$E892))-SUM($G892:O892))*(OFFSET('PTRM input'!$G$477,0,$E892-1)/A9taxstdlife))))</f>
        <v>0</v>
      </c>
      <c r="Q892" s="251">
        <f ca="1">IF(A9taxstdlife="n/a","n/a",IF(A9taxstdlife="",0,IF(Q$3&gt;(A9stdlife+$E892),((INDEX('PTRM input'!$G$385:$P$434,A9offset,$E892)-INDEX('PTRM input'!$G$277:$P$326,A9offset,$E892))*OFFSET($F$7,0,$E892))-SUM($G892:P892),(((INDEX('PTRM input'!$G$385:$P$434,A9offset,$E892)-INDEX('PTRM input'!$G$277:$P$326,A9offset,$E892))*OFFSET($F$7,0,$E892))-SUM($G892:P892))*(OFFSET('PTRM input'!$G$477,0,$E892-1)/A9taxstdlife))))</f>
        <v>0</v>
      </c>
      <c r="R892" s="251">
        <f ca="1">IF(A9taxstdlife="n/a","n/a",IF(A9taxstdlife="",0,IF(R$3&gt;(A9stdlife+$E892),((INDEX('PTRM input'!$G$385:$P$434,A9offset,$E892)-INDEX('PTRM input'!$G$277:$P$326,A9offset,$E892))*OFFSET($F$7,0,$E892))-SUM($G892:Q892),(((INDEX('PTRM input'!$G$385:$P$434,A9offset,$E892)-INDEX('PTRM input'!$G$277:$P$326,A9offset,$E892))*OFFSET($F$7,0,$E892))-SUM($G892:Q892))*(OFFSET('PTRM input'!$G$477,0,$E892-1)/A9taxstdlife))))</f>
        <v>0</v>
      </c>
      <c r="S892" s="251">
        <f ca="1">IF(A9taxstdlife="n/a","n/a",IF(A9taxstdlife="",0,IF(S$3&gt;(A9stdlife+$E892),((INDEX('PTRM input'!$G$385:$P$434,A9offset,$E892)-INDEX('PTRM input'!$G$277:$P$326,A9offset,$E892))*OFFSET($F$7,0,$E892))-SUM($G892:R892),(((INDEX('PTRM input'!$G$385:$P$434,A9offset,$E892)-INDEX('PTRM input'!$G$277:$P$326,A9offset,$E892))*OFFSET($F$7,0,$E892))-SUM($G892:R892))*(OFFSET('PTRM input'!$G$477,0,$E892-1)/A9taxstdlife))))</f>
        <v>0</v>
      </c>
      <c r="T892" s="251">
        <f ca="1">IF(A9taxstdlife="n/a","n/a",IF(A9taxstdlife="",0,IF(T$3&gt;(A9stdlife+$E892),((INDEX('PTRM input'!$G$385:$P$434,A9offset,$E892)-INDEX('PTRM input'!$G$277:$P$326,A9offset,$E892))*OFFSET($F$7,0,$E892))-SUM($G892:S892),(((INDEX('PTRM input'!$G$385:$P$434,A9offset,$E892)-INDEX('PTRM input'!$G$277:$P$326,A9offset,$E892))*OFFSET($F$7,0,$E892))-SUM($G892:S892))*(OFFSET('PTRM input'!$G$477,0,$E892-1)/A9taxstdlife))))</f>
        <v>0</v>
      </c>
      <c r="U892" s="251">
        <f ca="1">IF(A9taxstdlife="n/a","n/a",IF(A9taxstdlife="",0,IF(U$3&gt;(A9stdlife+$E892),((INDEX('PTRM input'!$G$385:$P$434,A9offset,$E892)-INDEX('PTRM input'!$G$277:$P$326,A9offset,$E892))*OFFSET($F$7,0,$E892))-SUM($G892:T892),(((INDEX('PTRM input'!$G$385:$P$434,A9offset,$E892)-INDEX('PTRM input'!$G$277:$P$326,A9offset,$E892))*OFFSET($F$7,0,$E892))-SUM($G892:T892))*(OFFSET('PTRM input'!$G$477,0,$E892-1)/A9taxstdlife))))</f>
        <v>0</v>
      </c>
      <c r="V892" s="251">
        <f ca="1">IF(A9taxstdlife="n/a","n/a",IF(A9taxstdlife="",0,IF(V$3&gt;(A9stdlife+$E892),((INDEX('PTRM input'!$G$385:$P$434,A9offset,$E892)-INDEX('PTRM input'!$G$277:$P$326,A9offset,$E892))*OFFSET($F$7,0,$E892))-SUM($G892:U892),(((INDEX('PTRM input'!$G$385:$P$434,A9offset,$E892)-INDEX('PTRM input'!$G$277:$P$326,A9offset,$E892))*OFFSET($F$7,0,$E892))-SUM($G892:U892))*(OFFSET('PTRM input'!$G$477,0,$E892-1)/A9taxstdlife))))</f>
        <v>0</v>
      </c>
      <c r="W892" s="251">
        <f ca="1">IF(A9taxstdlife="n/a","n/a",IF(A9taxstdlife="",0,IF(W$3&gt;(A9stdlife+$E892),((INDEX('PTRM input'!$G$385:$P$434,A9offset,$E892)-INDEX('PTRM input'!$G$277:$P$326,A9offset,$E892))*OFFSET($F$7,0,$E892))-SUM($G892:V892),(((INDEX('PTRM input'!$G$385:$P$434,A9offset,$E892)-INDEX('PTRM input'!$G$277:$P$326,A9offset,$E892))*OFFSET($F$7,0,$E892))-SUM($G892:V892))*(OFFSET('PTRM input'!$G$477,0,$E892-1)/A9taxstdlife))))</f>
        <v>0</v>
      </c>
      <c r="X892" s="251">
        <f ca="1">IF(A9taxstdlife="n/a","n/a",IF(A9taxstdlife="",0,IF(X$3&gt;(A9stdlife+$E892),((INDEX('PTRM input'!$G$385:$P$434,A9offset,$E892)-INDEX('PTRM input'!$G$277:$P$326,A9offset,$E892))*OFFSET($F$7,0,$E892))-SUM($G892:W892),(((INDEX('PTRM input'!$G$385:$P$434,A9offset,$E892)-INDEX('PTRM input'!$G$277:$P$326,A9offset,$E892))*OFFSET($F$7,0,$E892))-SUM($G892:W892))*(OFFSET('PTRM input'!$G$477,0,$E892-1)/A9taxstdlife))))</f>
        <v>0</v>
      </c>
      <c r="Y892" s="251">
        <f ca="1">IF(A9taxstdlife="n/a","n/a",IF(A9taxstdlife="",0,IF(Y$3&gt;(A9stdlife+$E892),((INDEX('PTRM input'!$G$385:$P$434,A9offset,$E892)-INDEX('PTRM input'!$G$277:$P$326,A9offset,$E892))*OFFSET($F$7,0,$E892))-SUM($G892:X892),(((INDEX('PTRM input'!$G$385:$P$434,A9offset,$E892)-INDEX('PTRM input'!$G$277:$P$326,A9offset,$E892))*OFFSET($F$7,0,$E892))-SUM($G892:X892))*(OFFSET('PTRM input'!$G$477,0,$E892-1)/A9taxstdlife))))</f>
        <v>0</v>
      </c>
      <c r="Z892" s="251">
        <f ca="1">IF(A9taxstdlife="n/a","n/a",IF(A9taxstdlife="",0,IF(Z$3&gt;(A9stdlife+$E892),((INDEX('PTRM input'!$G$385:$P$434,A9offset,$E892)-INDEX('PTRM input'!$G$277:$P$326,A9offset,$E892))*OFFSET($F$7,0,$E892))-SUM($G892:Y892),(((INDEX('PTRM input'!$G$385:$P$434,A9offset,$E892)-INDEX('PTRM input'!$G$277:$P$326,A9offset,$E892))*OFFSET($F$7,0,$E892))-SUM($G892:Y892))*(OFFSET('PTRM input'!$G$477,0,$E892-1)/A9taxstdlife))))</f>
        <v>0</v>
      </c>
      <c r="AA892" s="251">
        <f ca="1">IF(A9taxstdlife="n/a","n/a",IF(A9taxstdlife="",0,IF(AA$3&gt;(A9stdlife+$E892),((INDEX('PTRM input'!$G$385:$P$434,A9offset,$E892)-INDEX('PTRM input'!$G$277:$P$326,A9offset,$E892))*OFFSET($F$7,0,$E892))-SUM($G892:Z892),(((INDEX('PTRM input'!$G$385:$P$434,A9offset,$E892)-INDEX('PTRM input'!$G$277:$P$326,A9offset,$E892))*OFFSET($F$7,0,$E892))-SUM($G892:Z892))*(OFFSET('PTRM input'!$G$477,0,$E892-1)/A9taxstdlife))))</f>
        <v>0</v>
      </c>
      <c r="AB892" s="251">
        <f ca="1">IF(A9taxstdlife="n/a","n/a",IF(A9taxstdlife="",0,IF(AB$3&gt;(A9stdlife+$E892),((INDEX('PTRM input'!$G$385:$P$434,A9offset,$E892)-INDEX('PTRM input'!$G$277:$P$326,A9offset,$E892))*OFFSET($F$7,0,$E892))-SUM($G892:AA892),(((INDEX('PTRM input'!$G$385:$P$434,A9offset,$E892)-INDEX('PTRM input'!$G$277:$P$326,A9offset,$E892))*OFFSET($F$7,0,$E892))-SUM($G892:AA892))*(OFFSET('PTRM input'!$G$477,0,$E892-1)/A9taxstdlife))))</f>
        <v>0</v>
      </c>
      <c r="AC892" s="251">
        <f ca="1">IF(A9taxstdlife="n/a","n/a",IF(A9taxstdlife="",0,IF(AC$3&gt;(A9stdlife+$E892),((INDEX('PTRM input'!$G$385:$P$434,A9offset,$E892)-INDEX('PTRM input'!$G$277:$P$326,A9offset,$E892))*OFFSET($F$7,0,$E892))-SUM($G892:AB892),(((INDEX('PTRM input'!$G$385:$P$434,A9offset,$E892)-INDEX('PTRM input'!$G$277:$P$326,A9offset,$E892))*OFFSET($F$7,0,$E892))-SUM($G892:AB892))*(OFFSET('PTRM input'!$G$477,0,$E892-1)/A9taxstdlife))))</f>
        <v>0</v>
      </c>
      <c r="AD892" s="251">
        <f ca="1">IF(A9taxstdlife="n/a","n/a",IF(A9taxstdlife="",0,IF(AD$3&gt;(A9stdlife+$E892),((INDEX('PTRM input'!$G$385:$P$434,A9offset,$E892)-INDEX('PTRM input'!$G$277:$P$326,A9offset,$E892))*OFFSET($F$7,0,$E892))-SUM($G892:AC892),(((INDEX('PTRM input'!$G$385:$P$434,A9offset,$E892)-INDEX('PTRM input'!$G$277:$P$326,A9offset,$E892))*OFFSET($F$7,0,$E892))-SUM($G892:AC892))*(OFFSET('PTRM input'!$G$477,0,$E892-1)/A9taxstdlife))))</f>
        <v>0</v>
      </c>
      <c r="AE892" s="251">
        <f ca="1">IF(A9taxstdlife="n/a","n/a",IF(A9taxstdlife="",0,IF(AE$3&gt;(A9stdlife+$E892),((INDEX('PTRM input'!$G$385:$P$434,A9offset,$E892)-INDEX('PTRM input'!$G$277:$P$326,A9offset,$E892))*OFFSET($F$7,0,$E892))-SUM($G892:AD892),(((INDEX('PTRM input'!$G$385:$P$434,A9offset,$E892)-INDEX('PTRM input'!$G$277:$P$326,A9offset,$E892))*OFFSET($F$7,0,$E892))-SUM($G892:AD892))*(OFFSET('PTRM input'!$G$477,0,$E892-1)/A9taxstdlife))))</f>
        <v>0</v>
      </c>
      <c r="AF892" s="251">
        <f ca="1">IF(A9taxstdlife="n/a","n/a",IF(A9taxstdlife="",0,IF(AF$3&gt;(A9stdlife+$E892),((INDEX('PTRM input'!$G$385:$P$434,A9offset,$E892)-INDEX('PTRM input'!$G$277:$P$326,A9offset,$E892))*OFFSET($F$7,0,$E892))-SUM($G892:AE892),(((INDEX('PTRM input'!$G$385:$P$434,A9offset,$E892)-INDEX('PTRM input'!$G$277:$P$326,A9offset,$E892))*OFFSET($F$7,0,$E892))-SUM($G892:AE892))*(OFFSET('PTRM input'!$G$477,0,$E892-1)/A9taxstdlife))))</f>
        <v>0</v>
      </c>
      <c r="AG892" s="251">
        <f ca="1">IF(A9taxstdlife="n/a","n/a",IF(A9taxstdlife="",0,IF(AG$3&gt;(A9stdlife+$E892),((INDEX('PTRM input'!$G$385:$P$434,A9offset,$E892)-INDEX('PTRM input'!$G$277:$P$326,A9offset,$E892))*OFFSET($F$7,0,$E892))-SUM($G892:AF892),(((INDEX('PTRM input'!$G$385:$P$434,A9offset,$E892)-INDEX('PTRM input'!$G$277:$P$326,A9offset,$E892))*OFFSET($F$7,0,$E892))-SUM($G892:AF892))*(OFFSET('PTRM input'!$G$477,0,$E892-1)/A9taxstdlife))))</f>
        <v>0</v>
      </c>
      <c r="AH892" s="251">
        <f ca="1">IF(A9taxstdlife="n/a","n/a",IF(A9taxstdlife="",0,IF(AH$3&gt;(A9stdlife+$E892),((INDEX('PTRM input'!$G$385:$P$434,A9offset,$E892)-INDEX('PTRM input'!$G$277:$P$326,A9offset,$E892))*OFFSET($F$7,0,$E892))-SUM($G892:AG892),(((INDEX('PTRM input'!$G$385:$P$434,A9offset,$E892)-INDEX('PTRM input'!$G$277:$P$326,A9offset,$E892))*OFFSET($F$7,0,$E892))-SUM($G892:AG892))*(OFFSET('PTRM input'!$G$477,0,$E892-1)/A9taxstdlife))))</f>
        <v>0</v>
      </c>
      <c r="AI892" s="251">
        <f ca="1">IF(A9taxstdlife="n/a","n/a",IF(A9taxstdlife="",0,IF(AI$3&gt;(A9stdlife+$E892),((INDEX('PTRM input'!$G$385:$P$434,A9offset,$E892)-INDEX('PTRM input'!$G$277:$P$326,A9offset,$E892))*OFFSET($F$7,0,$E892))-SUM($G892:AH892),(((INDEX('PTRM input'!$G$385:$P$434,A9offset,$E892)-INDEX('PTRM input'!$G$277:$P$326,A9offset,$E892))*OFFSET($F$7,0,$E892))-SUM($G892:AH892))*(OFFSET('PTRM input'!$G$477,0,$E892-1)/A9taxstdlife))))</f>
        <v>0</v>
      </c>
      <c r="AJ892" s="251">
        <f ca="1">IF(A9taxstdlife="n/a","n/a",IF(A9taxstdlife="",0,IF(AJ$3&gt;(A9stdlife+$E892),((INDEX('PTRM input'!$G$385:$P$434,A9offset,$E892)-INDEX('PTRM input'!$G$277:$P$326,A9offset,$E892))*OFFSET($F$7,0,$E892))-SUM($G892:AI892),(((INDEX('PTRM input'!$G$385:$P$434,A9offset,$E892)-INDEX('PTRM input'!$G$277:$P$326,A9offset,$E892))*OFFSET($F$7,0,$E892))-SUM($G892:AI892))*(OFFSET('PTRM input'!$G$477,0,$E892-1)/A9taxstdlife))))</f>
        <v>0</v>
      </c>
      <c r="AK892" s="251">
        <f ca="1">IF(A9taxstdlife="n/a","n/a",IF(A9taxstdlife="",0,IF(AK$3&gt;(A9stdlife+$E892),((INDEX('PTRM input'!$G$385:$P$434,A9offset,$E892)-INDEX('PTRM input'!$G$277:$P$326,A9offset,$E892))*OFFSET($F$7,0,$E892))-SUM($G892:AJ892),(((INDEX('PTRM input'!$G$385:$P$434,A9offset,$E892)-INDEX('PTRM input'!$G$277:$P$326,A9offset,$E892))*OFFSET($F$7,0,$E892))-SUM($G892:AJ892))*(OFFSET('PTRM input'!$G$477,0,$E892-1)/A9taxstdlife))))</f>
        <v>0</v>
      </c>
      <c r="AL892" s="251">
        <f ca="1">IF(A9taxstdlife="n/a","n/a",IF(A9taxstdlife="",0,IF(AL$3&gt;(A9stdlife+$E892),((INDEX('PTRM input'!$G$385:$P$434,A9offset,$E892)-INDEX('PTRM input'!$G$277:$P$326,A9offset,$E892))*OFFSET($F$7,0,$E892))-SUM($G892:AK892),(((INDEX('PTRM input'!$G$385:$P$434,A9offset,$E892)-INDEX('PTRM input'!$G$277:$P$326,A9offset,$E892))*OFFSET($F$7,0,$E892))-SUM($G892:AK892))*(OFFSET('PTRM input'!$G$477,0,$E892-1)/A9taxstdlife))))</f>
        <v>0</v>
      </c>
      <c r="AM892" s="251">
        <f ca="1">IF(A9taxstdlife="n/a","n/a",IF(A9taxstdlife="",0,IF(AM$3&gt;(A9stdlife+$E892),((INDEX('PTRM input'!$G$385:$P$434,A9offset,$E892)-INDEX('PTRM input'!$G$277:$P$326,A9offset,$E892))*OFFSET($F$7,0,$E892))-SUM($G892:AL892),(((INDEX('PTRM input'!$G$385:$P$434,A9offset,$E892)-INDEX('PTRM input'!$G$277:$P$326,A9offset,$E892))*OFFSET($F$7,0,$E892))-SUM($G892:AL892))*(OFFSET('PTRM input'!$G$477,0,$E892-1)/A9taxstdlife))))</f>
        <v>0</v>
      </c>
      <c r="AN892" s="251">
        <f ca="1">IF(A9taxstdlife="n/a","n/a",IF(A9taxstdlife="",0,IF(AN$3&gt;(A9stdlife+$E892),((INDEX('PTRM input'!$G$385:$P$434,A9offset,$E892)-INDEX('PTRM input'!$G$277:$P$326,A9offset,$E892))*OFFSET($F$7,0,$E892))-SUM($G892:AM892),(((INDEX('PTRM input'!$G$385:$P$434,A9offset,$E892)-INDEX('PTRM input'!$G$277:$P$326,A9offset,$E892))*OFFSET($F$7,0,$E892))-SUM($G892:AM892))*(OFFSET('PTRM input'!$G$477,0,$E892-1)/A9taxstdlife))))</f>
        <v>0</v>
      </c>
      <c r="AO892" s="251">
        <f ca="1">IF(A9taxstdlife="n/a","n/a",IF(A9taxstdlife="",0,IF(AO$3&gt;(A9stdlife+$E892),((INDEX('PTRM input'!$G$385:$P$434,A9offset,$E892)-INDEX('PTRM input'!$G$277:$P$326,A9offset,$E892))*OFFSET($F$7,0,$E892))-SUM($G892:AN892),(((INDEX('PTRM input'!$G$385:$P$434,A9offset,$E892)-INDEX('PTRM input'!$G$277:$P$326,A9offset,$E892))*OFFSET($F$7,0,$E892))-SUM($G892:AN892))*(OFFSET('PTRM input'!$G$477,0,$E892-1)/A9taxstdlife))))</f>
        <v>0</v>
      </c>
      <c r="AP892" s="251">
        <f ca="1">IF(A9taxstdlife="n/a","n/a",IF(A9taxstdlife="",0,IF(AP$3&gt;(A9stdlife+$E892),((INDEX('PTRM input'!$G$385:$P$434,A9offset,$E892)-INDEX('PTRM input'!$G$277:$P$326,A9offset,$E892))*OFFSET($F$7,0,$E892))-SUM($G892:AO892),(((INDEX('PTRM input'!$G$385:$P$434,A9offset,$E892)-INDEX('PTRM input'!$G$277:$P$326,A9offset,$E892))*OFFSET($F$7,0,$E892))-SUM($G892:AO892))*(OFFSET('PTRM input'!$G$477,0,$E892-1)/A9taxstdlife))))</f>
        <v>0</v>
      </c>
      <c r="AQ892" s="251">
        <f ca="1">IF(A9taxstdlife="n/a","n/a",IF(A9taxstdlife="",0,IF(AQ$3&gt;(A9stdlife+$E892),((INDEX('PTRM input'!$G$385:$P$434,A9offset,$E892)-INDEX('PTRM input'!$G$277:$P$326,A9offset,$E892))*OFFSET($F$7,0,$E892))-SUM($G892:AP892),(((INDEX('PTRM input'!$G$385:$P$434,A9offset,$E892)-INDEX('PTRM input'!$G$277:$P$326,A9offset,$E892))*OFFSET($F$7,0,$E892))-SUM($G892:AP892))*(OFFSET('PTRM input'!$G$477,0,$E892-1)/A9taxstdlife))))</f>
        <v>0</v>
      </c>
      <c r="AR892" s="251">
        <f ca="1">IF(A9taxstdlife="n/a","n/a",IF(A9taxstdlife="",0,IF(AR$3&gt;(A9stdlife+$E892),((INDEX('PTRM input'!$G$385:$P$434,A9offset,$E892)-INDEX('PTRM input'!$G$277:$P$326,A9offset,$E892))*OFFSET($F$7,0,$E892))-SUM($G892:AQ892),(((INDEX('PTRM input'!$G$385:$P$434,A9offset,$E892)-INDEX('PTRM input'!$G$277:$P$326,A9offset,$E892))*OFFSET($F$7,0,$E892))-SUM($G892:AQ892))*(OFFSET('PTRM input'!$G$477,0,$E892-1)/A9taxstdlife))))</f>
        <v>0</v>
      </c>
      <c r="AS892" s="251">
        <f ca="1">IF(A9taxstdlife="n/a","n/a",IF(A9taxstdlife="",0,IF(AS$3&gt;(A9stdlife+$E892),((INDEX('PTRM input'!$G$385:$P$434,A9offset,$E892)-INDEX('PTRM input'!$G$277:$P$326,A9offset,$E892))*OFFSET($F$7,0,$E892))-SUM($G892:AR892),(((INDEX('PTRM input'!$G$385:$P$434,A9offset,$E892)-INDEX('PTRM input'!$G$277:$P$326,A9offset,$E892))*OFFSET($F$7,0,$E892))-SUM($G892:AR892))*(OFFSET('PTRM input'!$G$477,0,$E892-1)/A9taxstdlife))))</f>
        <v>0</v>
      </c>
      <c r="AT892" s="251">
        <f ca="1">IF(A9taxstdlife="n/a","n/a",IF(A9taxstdlife="",0,IF(AT$3&gt;(A9stdlife+$E892),((INDEX('PTRM input'!$G$385:$P$434,A9offset,$E892)-INDEX('PTRM input'!$G$277:$P$326,A9offset,$E892))*OFFSET($F$7,0,$E892))-SUM($G892:AS892),(((INDEX('PTRM input'!$G$385:$P$434,A9offset,$E892)-INDEX('PTRM input'!$G$277:$P$326,A9offset,$E892))*OFFSET($F$7,0,$E892))-SUM($G892:AS892))*(OFFSET('PTRM input'!$G$477,0,$E892-1)/A9taxstdlife))))</f>
        <v>0</v>
      </c>
      <c r="AU892" s="251">
        <f ca="1">IF(A9taxstdlife="n/a","n/a",IF(A9taxstdlife="",0,IF(AU$3&gt;(A9stdlife+$E892),((INDEX('PTRM input'!$G$385:$P$434,A9offset,$E892)-INDEX('PTRM input'!$G$277:$P$326,A9offset,$E892))*OFFSET($F$7,0,$E892))-SUM($G892:AT892),(((INDEX('PTRM input'!$G$385:$P$434,A9offset,$E892)-INDEX('PTRM input'!$G$277:$P$326,A9offset,$E892))*OFFSET($F$7,0,$E892))-SUM($G892:AT892))*(OFFSET('PTRM input'!$G$477,0,$E892-1)/A9taxstdlife))))</f>
        <v>0</v>
      </c>
      <c r="AV892" s="251">
        <f ca="1">IF(A9taxstdlife="n/a","n/a",IF(A9taxstdlife="",0,IF(AV$3&gt;(A9stdlife+$E892),((INDEX('PTRM input'!$G$385:$P$434,A9offset,$E892)-INDEX('PTRM input'!$G$277:$P$326,A9offset,$E892))*OFFSET($F$7,0,$E892))-SUM($G892:AU892),(((INDEX('PTRM input'!$G$385:$P$434,A9offset,$E892)-INDEX('PTRM input'!$G$277:$P$326,A9offset,$E892))*OFFSET($F$7,0,$E892))-SUM($G892:AU892))*(OFFSET('PTRM input'!$G$477,0,$E892-1)/A9taxstdlife))))</f>
        <v>0</v>
      </c>
      <c r="AW892" s="251">
        <f ca="1">IF(A9taxstdlife="n/a","n/a",IF(A9taxstdlife="",0,IF(AW$3&gt;(A9stdlife+$E892),((INDEX('PTRM input'!$G$385:$P$434,A9offset,$E892)-INDEX('PTRM input'!$G$277:$P$326,A9offset,$E892))*OFFSET($F$7,0,$E892))-SUM($G892:AV892),(((INDEX('PTRM input'!$G$385:$P$434,A9offset,$E892)-INDEX('PTRM input'!$G$277:$P$326,A9offset,$E892))*OFFSET($F$7,0,$E892))-SUM($G892:AV892))*(OFFSET('PTRM input'!$G$477,0,$E892-1)/A9taxstdlife))))</f>
        <v>0</v>
      </c>
      <c r="AX892" s="251">
        <f ca="1">IF(A9taxstdlife="n/a","n/a",IF(A9taxstdlife="",0,IF(AX$3&gt;(A9stdlife+$E892),((INDEX('PTRM input'!$G$385:$P$434,A9offset,$E892)-INDEX('PTRM input'!$G$277:$P$326,A9offset,$E892))*OFFSET($F$7,0,$E892))-SUM($G892:AW892),(((INDEX('PTRM input'!$G$385:$P$434,A9offset,$E892)-INDEX('PTRM input'!$G$277:$P$326,A9offset,$E892))*OFFSET($F$7,0,$E892))-SUM($G892:AW892))*(OFFSET('PTRM input'!$G$477,0,$E892-1)/A9taxstdlife))))</f>
        <v>0</v>
      </c>
      <c r="AY892" s="251">
        <f ca="1">IF(A9taxstdlife="n/a","n/a",IF(A9taxstdlife="",0,IF(AY$3&gt;(A9stdlife+$E892),((INDEX('PTRM input'!$G$385:$P$434,A9offset,$E892)-INDEX('PTRM input'!$G$277:$P$326,A9offset,$E892))*OFFSET($F$7,0,$E892))-SUM($G892:AX892),(((INDEX('PTRM input'!$G$385:$P$434,A9offset,$E892)-INDEX('PTRM input'!$G$277:$P$326,A9offset,$E892))*OFFSET($F$7,0,$E892))-SUM($G892:AX892))*(OFFSET('PTRM input'!$G$477,0,$E892-1)/A9taxstdlife))))</f>
        <v>0</v>
      </c>
      <c r="AZ892" s="251">
        <f ca="1">IF(A9taxstdlife="n/a","n/a",IF(A9taxstdlife="",0,IF(AZ$3&gt;(A9stdlife+$E892),((INDEX('PTRM input'!$G$385:$P$434,A9offset,$E892)-INDEX('PTRM input'!$G$277:$P$326,A9offset,$E892))*OFFSET($F$7,0,$E892))-SUM($G892:AY892),(((INDEX('PTRM input'!$G$385:$P$434,A9offset,$E892)-INDEX('PTRM input'!$G$277:$P$326,A9offset,$E892))*OFFSET($F$7,0,$E892))-SUM($G892:AY892))*(OFFSET('PTRM input'!$G$477,0,$E892-1)/A9taxstdlife))))</f>
        <v>0</v>
      </c>
      <c r="BA892" s="251">
        <f ca="1">IF(A9taxstdlife="n/a","n/a",IF(A9taxstdlife="",0,IF(BA$3&gt;(A9stdlife+$E892),((INDEX('PTRM input'!$G$385:$P$434,A9offset,$E892)-INDEX('PTRM input'!$G$277:$P$326,A9offset,$E892))*OFFSET($F$7,0,$E892))-SUM($G892:AZ892),(((INDEX('PTRM input'!$G$385:$P$434,A9offset,$E892)-INDEX('PTRM input'!$G$277:$P$326,A9offset,$E892))*OFFSET($F$7,0,$E892))-SUM($G892:AZ892))*(OFFSET('PTRM input'!$G$477,0,$E892-1)/A9taxstdlife))))</f>
        <v>0</v>
      </c>
      <c r="BB892" s="251">
        <f ca="1">IF(A9taxstdlife="n/a","n/a",IF(A9taxstdlife="",0,IF(BB$3&gt;(A9stdlife+$E892),((INDEX('PTRM input'!$G$385:$P$434,A9offset,$E892)-INDEX('PTRM input'!$G$277:$P$326,A9offset,$E892))*OFFSET($F$7,0,$E892))-SUM($G892:BA892),(((INDEX('PTRM input'!$G$385:$P$434,A9offset,$E892)-INDEX('PTRM input'!$G$277:$P$326,A9offset,$E892))*OFFSET($F$7,0,$E892))-SUM($G892:BA892))*(OFFSET('PTRM input'!$G$477,0,$E892-1)/A9taxstdlife))))</f>
        <v>0</v>
      </c>
      <c r="BC892" s="251">
        <f ca="1">IF(A9taxstdlife="n/a","n/a",IF(A9taxstdlife="",0,IF(BC$3&gt;(A9stdlife+$E892),((INDEX('PTRM input'!$G$385:$P$434,A9offset,$E892)-INDEX('PTRM input'!$G$277:$P$326,A9offset,$E892))*OFFSET($F$7,0,$E892))-SUM($G892:BB892),(((INDEX('PTRM input'!$G$385:$P$434,A9offset,$E892)-INDEX('PTRM input'!$G$277:$P$326,A9offset,$E892))*OFFSET($F$7,0,$E892))-SUM($G892:BB892))*(OFFSET('PTRM input'!$G$477,0,$E892-1)/A9taxstdlife))))</f>
        <v>0</v>
      </c>
      <c r="BD892" s="251">
        <f ca="1">IF(A9taxstdlife="n/a","n/a",IF(A9taxstdlife="",0,IF(BD$3&gt;(A9stdlife+$E892),((INDEX('PTRM input'!$G$385:$P$434,A9offset,$E892)-INDEX('PTRM input'!$G$277:$P$326,A9offset,$E892))*OFFSET($F$7,0,$E892))-SUM($G892:BC892),(((INDEX('PTRM input'!$G$385:$P$434,A9offset,$E892)-INDEX('PTRM input'!$G$277:$P$326,A9offset,$E892))*OFFSET($F$7,0,$E892))-SUM($G892:BC892))*(OFFSET('PTRM input'!$G$477,0,$E892-1)/A9taxstdlife))))</f>
        <v>0</v>
      </c>
      <c r="BE892" s="251">
        <f ca="1">IF(A9taxstdlife="n/a","n/a",IF(A9taxstdlife="",0,IF(BE$3&gt;(A9stdlife+$E892),((INDEX('PTRM input'!$G$385:$P$434,A9offset,$E892)-INDEX('PTRM input'!$G$277:$P$326,A9offset,$E892))*OFFSET($F$7,0,$E892))-SUM($G892:BD892),(((INDEX('PTRM input'!$G$385:$P$434,A9offset,$E892)-INDEX('PTRM input'!$G$277:$P$326,A9offset,$E892))*OFFSET($F$7,0,$E892))-SUM($G892:BD892))*(OFFSET('PTRM input'!$G$477,0,$E892-1)/A9taxstdlife))))</f>
        <v>0</v>
      </c>
      <c r="BF892" s="251">
        <f ca="1">IF(A9taxstdlife="n/a","n/a",IF(A9taxstdlife="",0,IF(BF$3&gt;(A9stdlife+$E892),((INDEX('PTRM input'!$G$385:$P$434,A9offset,$E892)-INDEX('PTRM input'!$G$277:$P$326,A9offset,$E892))*OFFSET($F$7,0,$E892))-SUM($G892:BE892),(((INDEX('PTRM input'!$G$385:$P$434,A9offset,$E892)-INDEX('PTRM input'!$G$277:$P$326,A9offset,$E892))*OFFSET($F$7,0,$E892))-SUM($G892:BE892))*(OFFSET('PTRM input'!$G$477,0,$E892-1)/A9taxstdlife))))</f>
        <v>0</v>
      </c>
      <c r="BG892" s="251">
        <f ca="1">IF(A9taxstdlife="n/a","n/a",IF(A9taxstdlife="",0,IF(BG$3&gt;(A9stdlife+$E892),((INDEX('PTRM input'!$G$385:$P$434,A9offset,$E892)-INDEX('PTRM input'!$G$277:$P$326,A9offset,$E892))*OFFSET($F$7,0,$E892))-SUM($G892:BF892),(((INDEX('PTRM input'!$G$385:$P$434,A9offset,$E892)-INDEX('PTRM input'!$G$277:$P$326,A9offset,$E892))*OFFSET($F$7,0,$E892))-SUM($G892:BF892))*(OFFSET('PTRM input'!$G$477,0,$E892-1)/A9taxstdlife))))</f>
        <v>0</v>
      </c>
      <c r="BH892" s="251">
        <f ca="1">IF(A9taxstdlife="n/a","n/a",IF(A9taxstdlife="",0,IF(BH$3&gt;(A9stdlife+$E892),((INDEX('PTRM input'!$G$385:$P$434,A9offset,$E892)-INDEX('PTRM input'!$G$277:$P$326,A9offset,$E892))*OFFSET($F$7,0,$E892))-SUM($G892:BG892),(((INDEX('PTRM input'!$G$385:$P$434,A9offset,$E892)-INDEX('PTRM input'!$G$277:$P$326,A9offset,$E892))*OFFSET($F$7,0,$E892))-SUM($G892:BG892))*(OFFSET('PTRM input'!$G$477,0,$E892-1)/A9taxstdlife))))</f>
        <v>0</v>
      </c>
      <c r="BI892" s="251">
        <f ca="1">IF(A9taxstdlife="n/a","n/a",IF(A9taxstdlife="",0,IF(BI$3&gt;(A9stdlife+$E892),((INDEX('PTRM input'!$G$385:$P$434,A9offset,$E892)-INDEX('PTRM input'!$G$277:$P$326,A9offset,$E892))*OFFSET($F$7,0,$E892))-SUM($G892:BH892),(((INDEX('PTRM input'!$G$385:$P$434,A9offset,$E892)-INDEX('PTRM input'!$G$277:$P$326,A9offset,$E892))*OFFSET($F$7,0,$E892))-SUM($G892:BH892))*(OFFSET('PTRM input'!$G$477,0,$E892-1)/A9taxstdlife))))</f>
        <v>0</v>
      </c>
      <c r="BJ892" s="116"/>
      <c r="BK892" s="116"/>
      <c r="BL892" s="116"/>
      <c r="BM892" s="116"/>
    </row>
    <row r="893" spans="1:65" ht="12.75" hidden="1" customHeight="1" outlineLevel="2">
      <c r="A893" s="366"/>
      <c r="B893" s="19"/>
      <c r="C893" s="18"/>
      <c r="D893" s="760"/>
      <c r="E893" s="86">
        <v>8</v>
      </c>
      <c r="F893" s="356"/>
      <c r="G893" s="434"/>
      <c r="H893" s="435"/>
      <c r="I893" s="435"/>
      <c r="J893" s="435"/>
      <c r="K893" s="435"/>
      <c r="L893" s="435"/>
      <c r="M893" s="435"/>
      <c r="N893" s="619"/>
      <c r="O893" s="251">
        <f ca="1">IF(A9taxstdlife="n/a","n/a",IF(A9taxstdlife="",0,IF(O$3&gt;(A9stdlife+$E893),((INDEX('PTRM input'!$G$385:$P$434,A9offset,$E893)-INDEX('PTRM input'!$G$277:$P$326,A9offset,$E893))*OFFSET($F$7,0,$E893))-SUM($G893:N893),(((INDEX('PTRM input'!$G$385:$P$434,A9offset,$E893)-INDEX('PTRM input'!$G$277:$P$326,A9offset,$E893))*OFFSET($F$7,0,$E893))-SUM($G893:N893))*(OFFSET('PTRM input'!$G$477,0,$E893-1)/A9taxstdlife))))</f>
        <v>0</v>
      </c>
      <c r="P893" s="251">
        <f ca="1">IF(A9taxstdlife="n/a","n/a",IF(A9taxstdlife="",0,IF(P$3&gt;(A9stdlife+$E893),((INDEX('PTRM input'!$G$385:$P$434,A9offset,$E893)-INDEX('PTRM input'!$G$277:$P$326,A9offset,$E893))*OFFSET($F$7,0,$E893))-SUM($G893:O893),(((INDEX('PTRM input'!$G$385:$P$434,A9offset,$E893)-INDEX('PTRM input'!$G$277:$P$326,A9offset,$E893))*OFFSET($F$7,0,$E893))-SUM($G893:O893))*(OFFSET('PTRM input'!$G$477,0,$E893-1)/A9taxstdlife))))</f>
        <v>0</v>
      </c>
      <c r="Q893" s="251">
        <f ca="1">IF(A9taxstdlife="n/a","n/a",IF(A9taxstdlife="",0,IF(Q$3&gt;(A9stdlife+$E893),((INDEX('PTRM input'!$G$385:$P$434,A9offset,$E893)-INDEX('PTRM input'!$G$277:$P$326,A9offset,$E893))*OFFSET($F$7,0,$E893))-SUM($G893:P893),(((INDEX('PTRM input'!$G$385:$P$434,A9offset,$E893)-INDEX('PTRM input'!$G$277:$P$326,A9offset,$E893))*OFFSET($F$7,0,$E893))-SUM($G893:P893))*(OFFSET('PTRM input'!$G$477,0,$E893-1)/A9taxstdlife))))</f>
        <v>0</v>
      </c>
      <c r="R893" s="251">
        <f ca="1">IF(A9taxstdlife="n/a","n/a",IF(A9taxstdlife="",0,IF(R$3&gt;(A9stdlife+$E893),((INDEX('PTRM input'!$G$385:$P$434,A9offset,$E893)-INDEX('PTRM input'!$G$277:$P$326,A9offset,$E893))*OFFSET($F$7,0,$E893))-SUM($G893:Q893),(((INDEX('PTRM input'!$G$385:$P$434,A9offset,$E893)-INDEX('PTRM input'!$G$277:$P$326,A9offset,$E893))*OFFSET($F$7,0,$E893))-SUM($G893:Q893))*(OFFSET('PTRM input'!$G$477,0,$E893-1)/A9taxstdlife))))</f>
        <v>0</v>
      </c>
      <c r="S893" s="251">
        <f ca="1">IF(A9taxstdlife="n/a","n/a",IF(A9taxstdlife="",0,IF(S$3&gt;(A9stdlife+$E893),((INDEX('PTRM input'!$G$385:$P$434,A9offset,$E893)-INDEX('PTRM input'!$G$277:$P$326,A9offset,$E893))*OFFSET($F$7,0,$E893))-SUM($G893:R893),(((INDEX('PTRM input'!$G$385:$P$434,A9offset,$E893)-INDEX('PTRM input'!$G$277:$P$326,A9offset,$E893))*OFFSET($F$7,0,$E893))-SUM($G893:R893))*(OFFSET('PTRM input'!$G$477,0,$E893-1)/A9taxstdlife))))</f>
        <v>0</v>
      </c>
      <c r="T893" s="251">
        <f ca="1">IF(A9taxstdlife="n/a","n/a",IF(A9taxstdlife="",0,IF(T$3&gt;(A9stdlife+$E893),((INDEX('PTRM input'!$G$385:$P$434,A9offset,$E893)-INDEX('PTRM input'!$G$277:$P$326,A9offset,$E893))*OFFSET($F$7,0,$E893))-SUM($G893:S893),(((INDEX('PTRM input'!$G$385:$P$434,A9offset,$E893)-INDEX('PTRM input'!$G$277:$P$326,A9offset,$E893))*OFFSET($F$7,0,$E893))-SUM($G893:S893))*(OFFSET('PTRM input'!$G$477,0,$E893-1)/A9taxstdlife))))</f>
        <v>0</v>
      </c>
      <c r="U893" s="251">
        <f ca="1">IF(A9taxstdlife="n/a","n/a",IF(A9taxstdlife="",0,IF(U$3&gt;(A9stdlife+$E893),((INDEX('PTRM input'!$G$385:$P$434,A9offset,$E893)-INDEX('PTRM input'!$G$277:$P$326,A9offset,$E893))*OFFSET($F$7,0,$E893))-SUM($G893:T893),(((INDEX('PTRM input'!$G$385:$P$434,A9offset,$E893)-INDEX('PTRM input'!$G$277:$P$326,A9offset,$E893))*OFFSET($F$7,0,$E893))-SUM($G893:T893))*(OFFSET('PTRM input'!$G$477,0,$E893-1)/A9taxstdlife))))</f>
        <v>0</v>
      </c>
      <c r="V893" s="251">
        <f ca="1">IF(A9taxstdlife="n/a","n/a",IF(A9taxstdlife="",0,IF(V$3&gt;(A9stdlife+$E893),((INDEX('PTRM input'!$G$385:$P$434,A9offset,$E893)-INDEX('PTRM input'!$G$277:$P$326,A9offset,$E893))*OFFSET($F$7,0,$E893))-SUM($G893:U893),(((INDEX('PTRM input'!$G$385:$P$434,A9offset,$E893)-INDEX('PTRM input'!$G$277:$P$326,A9offset,$E893))*OFFSET($F$7,0,$E893))-SUM($G893:U893))*(OFFSET('PTRM input'!$G$477,0,$E893-1)/A9taxstdlife))))</f>
        <v>0</v>
      </c>
      <c r="W893" s="251">
        <f ca="1">IF(A9taxstdlife="n/a","n/a",IF(A9taxstdlife="",0,IF(W$3&gt;(A9stdlife+$E893),((INDEX('PTRM input'!$G$385:$P$434,A9offset,$E893)-INDEX('PTRM input'!$G$277:$P$326,A9offset,$E893))*OFFSET($F$7,0,$E893))-SUM($G893:V893),(((INDEX('PTRM input'!$G$385:$P$434,A9offset,$E893)-INDEX('PTRM input'!$G$277:$P$326,A9offset,$E893))*OFFSET($F$7,0,$E893))-SUM($G893:V893))*(OFFSET('PTRM input'!$G$477,0,$E893-1)/A9taxstdlife))))</f>
        <v>0</v>
      </c>
      <c r="X893" s="251">
        <f ca="1">IF(A9taxstdlife="n/a","n/a",IF(A9taxstdlife="",0,IF(X$3&gt;(A9stdlife+$E893),((INDEX('PTRM input'!$G$385:$P$434,A9offset,$E893)-INDEX('PTRM input'!$G$277:$P$326,A9offset,$E893))*OFFSET($F$7,0,$E893))-SUM($G893:W893),(((INDEX('PTRM input'!$G$385:$P$434,A9offset,$E893)-INDEX('PTRM input'!$G$277:$P$326,A9offset,$E893))*OFFSET($F$7,0,$E893))-SUM($G893:W893))*(OFFSET('PTRM input'!$G$477,0,$E893-1)/A9taxstdlife))))</f>
        <v>0</v>
      </c>
      <c r="Y893" s="251">
        <f ca="1">IF(A9taxstdlife="n/a","n/a",IF(A9taxstdlife="",0,IF(Y$3&gt;(A9stdlife+$E893),((INDEX('PTRM input'!$G$385:$P$434,A9offset,$E893)-INDEX('PTRM input'!$G$277:$P$326,A9offset,$E893))*OFFSET($F$7,0,$E893))-SUM($G893:X893),(((INDEX('PTRM input'!$G$385:$P$434,A9offset,$E893)-INDEX('PTRM input'!$G$277:$P$326,A9offset,$E893))*OFFSET($F$7,0,$E893))-SUM($G893:X893))*(OFFSET('PTRM input'!$G$477,0,$E893-1)/A9taxstdlife))))</f>
        <v>0</v>
      </c>
      <c r="Z893" s="251">
        <f ca="1">IF(A9taxstdlife="n/a","n/a",IF(A9taxstdlife="",0,IF(Z$3&gt;(A9stdlife+$E893),((INDEX('PTRM input'!$G$385:$P$434,A9offset,$E893)-INDEX('PTRM input'!$G$277:$P$326,A9offset,$E893))*OFFSET($F$7,0,$E893))-SUM($G893:Y893),(((INDEX('PTRM input'!$G$385:$P$434,A9offset,$E893)-INDEX('PTRM input'!$G$277:$P$326,A9offset,$E893))*OFFSET($F$7,0,$E893))-SUM($G893:Y893))*(OFFSET('PTRM input'!$G$477,0,$E893-1)/A9taxstdlife))))</f>
        <v>0</v>
      </c>
      <c r="AA893" s="251">
        <f ca="1">IF(A9taxstdlife="n/a","n/a",IF(A9taxstdlife="",0,IF(AA$3&gt;(A9stdlife+$E893),((INDEX('PTRM input'!$G$385:$P$434,A9offset,$E893)-INDEX('PTRM input'!$G$277:$P$326,A9offset,$E893))*OFFSET($F$7,0,$E893))-SUM($G893:Z893),(((INDEX('PTRM input'!$G$385:$P$434,A9offset,$E893)-INDEX('PTRM input'!$G$277:$P$326,A9offset,$E893))*OFFSET($F$7,0,$E893))-SUM($G893:Z893))*(OFFSET('PTRM input'!$G$477,0,$E893-1)/A9taxstdlife))))</f>
        <v>0</v>
      </c>
      <c r="AB893" s="251">
        <f ca="1">IF(A9taxstdlife="n/a","n/a",IF(A9taxstdlife="",0,IF(AB$3&gt;(A9stdlife+$E893),((INDEX('PTRM input'!$G$385:$P$434,A9offset,$E893)-INDEX('PTRM input'!$G$277:$P$326,A9offset,$E893))*OFFSET($F$7,0,$E893))-SUM($G893:AA893),(((INDEX('PTRM input'!$G$385:$P$434,A9offset,$E893)-INDEX('PTRM input'!$G$277:$P$326,A9offset,$E893))*OFFSET($F$7,0,$E893))-SUM($G893:AA893))*(OFFSET('PTRM input'!$G$477,0,$E893-1)/A9taxstdlife))))</f>
        <v>0</v>
      </c>
      <c r="AC893" s="251">
        <f ca="1">IF(A9taxstdlife="n/a","n/a",IF(A9taxstdlife="",0,IF(AC$3&gt;(A9stdlife+$E893),((INDEX('PTRM input'!$G$385:$P$434,A9offset,$E893)-INDEX('PTRM input'!$G$277:$P$326,A9offset,$E893))*OFFSET($F$7,0,$E893))-SUM($G893:AB893),(((INDEX('PTRM input'!$G$385:$P$434,A9offset,$E893)-INDEX('PTRM input'!$G$277:$P$326,A9offset,$E893))*OFFSET($F$7,0,$E893))-SUM($G893:AB893))*(OFFSET('PTRM input'!$G$477,0,$E893-1)/A9taxstdlife))))</f>
        <v>0</v>
      </c>
      <c r="AD893" s="251">
        <f ca="1">IF(A9taxstdlife="n/a","n/a",IF(A9taxstdlife="",0,IF(AD$3&gt;(A9stdlife+$E893),((INDEX('PTRM input'!$G$385:$P$434,A9offset,$E893)-INDEX('PTRM input'!$G$277:$P$326,A9offset,$E893))*OFFSET($F$7,0,$E893))-SUM($G893:AC893),(((INDEX('PTRM input'!$G$385:$P$434,A9offset,$E893)-INDEX('PTRM input'!$G$277:$P$326,A9offset,$E893))*OFFSET($F$7,0,$E893))-SUM($G893:AC893))*(OFFSET('PTRM input'!$G$477,0,$E893-1)/A9taxstdlife))))</f>
        <v>0</v>
      </c>
      <c r="AE893" s="251">
        <f ca="1">IF(A9taxstdlife="n/a","n/a",IF(A9taxstdlife="",0,IF(AE$3&gt;(A9stdlife+$E893),((INDEX('PTRM input'!$G$385:$P$434,A9offset,$E893)-INDEX('PTRM input'!$G$277:$P$326,A9offset,$E893))*OFFSET($F$7,0,$E893))-SUM($G893:AD893),(((INDEX('PTRM input'!$G$385:$P$434,A9offset,$E893)-INDEX('PTRM input'!$G$277:$P$326,A9offset,$E893))*OFFSET($F$7,0,$E893))-SUM($G893:AD893))*(OFFSET('PTRM input'!$G$477,0,$E893-1)/A9taxstdlife))))</f>
        <v>0</v>
      </c>
      <c r="AF893" s="251">
        <f ca="1">IF(A9taxstdlife="n/a","n/a",IF(A9taxstdlife="",0,IF(AF$3&gt;(A9stdlife+$E893),((INDEX('PTRM input'!$G$385:$P$434,A9offset,$E893)-INDEX('PTRM input'!$G$277:$P$326,A9offset,$E893))*OFFSET($F$7,0,$E893))-SUM($G893:AE893),(((INDEX('PTRM input'!$G$385:$P$434,A9offset,$E893)-INDEX('PTRM input'!$G$277:$P$326,A9offset,$E893))*OFFSET($F$7,0,$E893))-SUM($G893:AE893))*(OFFSET('PTRM input'!$G$477,0,$E893-1)/A9taxstdlife))))</f>
        <v>0</v>
      </c>
      <c r="AG893" s="251">
        <f ca="1">IF(A9taxstdlife="n/a","n/a",IF(A9taxstdlife="",0,IF(AG$3&gt;(A9stdlife+$E893),((INDEX('PTRM input'!$G$385:$P$434,A9offset,$E893)-INDEX('PTRM input'!$G$277:$P$326,A9offset,$E893))*OFFSET($F$7,0,$E893))-SUM($G893:AF893),(((INDEX('PTRM input'!$G$385:$P$434,A9offset,$E893)-INDEX('PTRM input'!$G$277:$P$326,A9offset,$E893))*OFFSET($F$7,0,$E893))-SUM($G893:AF893))*(OFFSET('PTRM input'!$G$477,0,$E893-1)/A9taxstdlife))))</f>
        <v>0</v>
      </c>
      <c r="AH893" s="251">
        <f ca="1">IF(A9taxstdlife="n/a","n/a",IF(A9taxstdlife="",0,IF(AH$3&gt;(A9stdlife+$E893),((INDEX('PTRM input'!$G$385:$P$434,A9offset,$E893)-INDEX('PTRM input'!$G$277:$P$326,A9offset,$E893))*OFFSET($F$7,0,$E893))-SUM($G893:AG893),(((INDEX('PTRM input'!$G$385:$P$434,A9offset,$E893)-INDEX('PTRM input'!$G$277:$P$326,A9offset,$E893))*OFFSET($F$7,0,$E893))-SUM($G893:AG893))*(OFFSET('PTRM input'!$G$477,0,$E893-1)/A9taxstdlife))))</f>
        <v>0</v>
      </c>
      <c r="AI893" s="251">
        <f ca="1">IF(A9taxstdlife="n/a","n/a",IF(A9taxstdlife="",0,IF(AI$3&gt;(A9stdlife+$E893),((INDEX('PTRM input'!$G$385:$P$434,A9offset,$E893)-INDEX('PTRM input'!$G$277:$P$326,A9offset,$E893))*OFFSET($F$7,0,$E893))-SUM($G893:AH893),(((INDEX('PTRM input'!$G$385:$P$434,A9offset,$E893)-INDEX('PTRM input'!$G$277:$P$326,A9offset,$E893))*OFFSET($F$7,0,$E893))-SUM($G893:AH893))*(OFFSET('PTRM input'!$G$477,0,$E893-1)/A9taxstdlife))))</f>
        <v>0</v>
      </c>
      <c r="AJ893" s="251">
        <f ca="1">IF(A9taxstdlife="n/a","n/a",IF(A9taxstdlife="",0,IF(AJ$3&gt;(A9stdlife+$E893),((INDEX('PTRM input'!$G$385:$P$434,A9offset,$E893)-INDEX('PTRM input'!$G$277:$P$326,A9offset,$E893))*OFFSET($F$7,0,$E893))-SUM($G893:AI893),(((INDEX('PTRM input'!$G$385:$P$434,A9offset,$E893)-INDEX('PTRM input'!$G$277:$P$326,A9offset,$E893))*OFFSET($F$7,0,$E893))-SUM($G893:AI893))*(OFFSET('PTRM input'!$G$477,0,$E893-1)/A9taxstdlife))))</f>
        <v>0</v>
      </c>
      <c r="AK893" s="251">
        <f ca="1">IF(A9taxstdlife="n/a","n/a",IF(A9taxstdlife="",0,IF(AK$3&gt;(A9stdlife+$E893),((INDEX('PTRM input'!$G$385:$P$434,A9offset,$E893)-INDEX('PTRM input'!$G$277:$P$326,A9offset,$E893))*OFFSET($F$7,0,$E893))-SUM($G893:AJ893),(((INDEX('PTRM input'!$G$385:$P$434,A9offset,$E893)-INDEX('PTRM input'!$G$277:$P$326,A9offset,$E893))*OFFSET($F$7,0,$E893))-SUM($G893:AJ893))*(OFFSET('PTRM input'!$G$477,0,$E893-1)/A9taxstdlife))))</f>
        <v>0</v>
      </c>
      <c r="AL893" s="251">
        <f ca="1">IF(A9taxstdlife="n/a","n/a",IF(A9taxstdlife="",0,IF(AL$3&gt;(A9stdlife+$E893),((INDEX('PTRM input'!$G$385:$P$434,A9offset,$E893)-INDEX('PTRM input'!$G$277:$P$326,A9offset,$E893))*OFFSET($F$7,0,$E893))-SUM($G893:AK893),(((INDEX('PTRM input'!$G$385:$P$434,A9offset,$E893)-INDEX('PTRM input'!$G$277:$P$326,A9offset,$E893))*OFFSET($F$7,0,$E893))-SUM($G893:AK893))*(OFFSET('PTRM input'!$G$477,0,$E893-1)/A9taxstdlife))))</f>
        <v>0</v>
      </c>
      <c r="AM893" s="251">
        <f ca="1">IF(A9taxstdlife="n/a","n/a",IF(A9taxstdlife="",0,IF(AM$3&gt;(A9stdlife+$E893),((INDEX('PTRM input'!$G$385:$P$434,A9offset,$E893)-INDEX('PTRM input'!$G$277:$P$326,A9offset,$E893))*OFFSET($F$7,0,$E893))-SUM($G893:AL893),(((INDEX('PTRM input'!$G$385:$P$434,A9offset,$E893)-INDEX('PTRM input'!$G$277:$P$326,A9offset,$E893))*OFFSET($F$7,0,$E893))-SUM($G893:AL893))*(OFFSET('PTRM input'!$G$477,0,$E893-1)/A9taxstdlife))))</f>
        <v>0</v>
      </c>
      <c r="AN893" s="251">
        <f ca="1">IF(A9taxstdlife="n/a","n/a",IF(A9taxstdlife="",0,IF(AN$3&gt;(A9stdlife+$E893),((INDEX('PTRM input'!$G$385:$P$434,A9offset,$E893)-INDEX('PTRM input'!$G$277:$P$326,A9offset,$E893))*OFFSET($F$7,0,$E893))-SUM($G893:AM893),(((INDEX('PTRM input'!$G$385:$P$434,A9offset,$E893)-INDEX('PTRM input'!$G$277:$P$326,A9offset,$E893))*OFFSET($F$7,0,$E893))-SUM($G893:AM893))*(OFFSET('PTRM input'!$G$477,0,$E893-1)/A9taxstdlife))))</f>
        <v>0</v>
      </c>
      <c r="AO893" s="251">
        <f ca="1">IF(A9taxstdlife="n/a","n/a",IF(A9taxstdlife="",0,IF(AO$3&gt;(A9stdlife+$E893),((INDEX('PTRM input'!$G$385:$P$434,A9offset,$E893)-INDEX('PTRM input'!$G$277:$P$326,A9offset,$E893))*OFFSET($F$7,0,$E893))-SUM($G893:AN893),(((INDEX('PTRM input'!$G$385:$P$434,A9offset,$E893)-INDEX('PTRM input'!$G$277:$P$326,A9offset,$E893))*OFFSET($F$7,0,$E893))-SUM($G893:AN893))*(OFFSET('PTRM input'!$G$477,0,$E893-1)/A9taxstdlife))))</f>
        <v>0</v>
      </c>
      <c r="AP893" s="251">
        <f ca="1">IF(A9taxstdlife="n/a","n/a",IF(A9taxstdlife="",0,IF(AP$3&gt;(A9stdlife+$E893),((INDEX('PTRM input'!$G$385:$P$434,A9offset,$E893)-INDEX('PTRM input'!$G$277:$P$326,A9offset,$E893))*OFFSET($F$7,0,$E893))-SUM($G893:AO893),(((INDEX('PTRM input'!$G$385:$P$434,A9offset,$E893)-INDEX('PTRM input'!$G$277:$P$326,A9offset,$E893))*OFFSET($F$7,0,$E893))-SUM($G893:AO893))*(OFFSET('PTRM input'!$G$477,0,$E893-1)/A9taxstdlife))))</f>
        <v>0</v>
      </c>
      <c r="AQ893" s="251">
        <f ca="1">IF(A9taxstdlife="n/a","n/a",IF(A9taxstdlife="",0,IF(AQ$3&gt;(A9stdlife+$E893),((INDEX('PTRM input'!$G$385:$P$434,A9offset,$E893)-INDEX('PTRM input'!$G$277:$P$326,A9offset,$E893))*OFFSET($F$7,0,$E893))-SUM($G893:AP893),(((INDEX('PTRM input'!$G$385:$P$434,A9offset,$E893)-INDEX('PTRM input'!$G$277:$P$326,A9offset,$E893))*OFFSET($F$7,0,$E893))-SUM($G893:AP893))*(OFFSET('PTRM input'!$G$477,0,$E893-1)/A9taxstdlife))))</f>
        <v>0</v>
      </c>
      <c r="AR893" s="251">
        <f ca="1">IF(A9taxstdlife="n/a","n/a",IF(A9taxstdlife="",0,IF(AR$3&gt;(A9stdlife+$E893),((INDEX('PTRM input'!$G$385:$P$434,A9offset,$E893)-INDEX('PTRM input'!$G$277:$P$326,A9offset,$E893))*OFFSET($F$7,0,$E893))-SUM($G893:AQ893),(((INDEX('PTRM input'!$G$385:$P$434,A9offset,$E893)-INDEX('PTRM input'!$G$277:$P$326,A9offset,$E893))*OFFSET($F$7,0,$E893))-SUM($G893:AQ893))*(OFFSET('PTRM input'!$G$477,0,$E893-1)/A9taxstdlife))))</f>
        <v>0</v>
      </c>
      <c r="AS893" s="251">
        <f ca="1">IF(A9taxstdlife="n/a","n/a",IF(A9taxstdlife="",0,IF(AS$3&gt;(A9stdlife+$E893),((INDEX('PTRM input'!$G$385:$P$434,A9offset,$E893)-INDEX('PTRM input'!$G$277:$P$326,A9offset,$E893))*OFFSET($F$7,0,$E893))-SUM($G893:AR893),(((INDEX('PTRM input'!$G$385:$P$434,A9offset,$E893)-INDEX('PTRM input'!$G$277:$P$326,A9offset,$E893))*OFFSET($F$7,0,$E893))-SUM($G893:AR893))*(OFFSET('PTRM input'!$G$477,0,$E893-1)/A9taxstdlife))))</f>
        <v>0</v>
      </c>
      <c r="AT893" s="251">
        <f ca="1">IF(A9taxstdlife="n/a","n/a",IF(A9taxstdlife="",0,IF(AT$3&gt;(A9stdlife+$E893),((INDEX('PTRM input'!$G$385:$P$434,A9offset,$E893)-INDEX('PTRM input'!$G$277:$P$326,A9offset,$E893))*OFFSET($F$7,0,$E893))-SUM($G893:AS893),(((INDEX('PTRM input'!$G$385:$P$434,A9offset,$E893)-INDEX('PTRM input'!$G$277:$P$326,A9offset,$E893))*OFFSET($F$7,0,$E893))-SUM($G893:AS893))*(OFFSET('PTRM input'!$G$477,0,$E893-1)/A9taxstdlife))))</f>
        <v>0</v>
      </c>
      <c r="AU893" s="251">
        <f ca="1">IF(A9taxstdlife="n/a","n/a",IF(A9taxstdlife="",0,IF(AU$3&gt;(A9stdlife+$E893),((INDEX('PTRM input'!$G$385:$P$434,A9offset,$E893)-INDEX('PTRM input'!$G$277:$P$326,A9offset,$E893))*OFFSET($F$7,0,$E893))-SUM($G893:AT893),(((INDEX('PTRM input'!$G$385:$P$434,A9offset,$E893)-INDEX('PTRM input'!$G$277:$P$326,A9offset,$E893))*OFFSET($F$7,0,$E893))-SUM($G893:AT893))*(OFFSET('PTRM input'!$G$477,0,$E893-1)/A9taxstdlife))))</f>
        <v>0</v>
      </c>
      <c r="AV893" s="251">
        <f ca="1">IF(A9taxstdlife="n/a","n/a",IF(A9taxstdlife="",0,IF(AV$3&gt;(A9stdlife+$E893),((INDEX('PTRM input'!$G$385:$P$434,A9offset,$E893)-INDEX('PTRM input'!$G$277:$P$326,A9offset,$E893))*OFFSET($F$7,0,$E893))-SUM($G893:AU893),(((INDEX('PTRM input'!$G$385:$P$434,A9offset,$E893)-INDEX('PTRM input'!$G$277:$P$326,A9offset,$E893))*OFFSET($F$7,0,$E893))-SUM($G893:AU893))*(OFFSET('PTRM input'!$G$477,0,$E893-1)/A9taxstdlife))))</f>
        <v>0</v>
      </c>
      <c r="AW893" s="251">
        <f ca="1">IF(A9taxstdlife="n/a","n/a",IF(A9taxstdlife="",0,IF(AW$3&gt;(A9stdlife+$E893),((INDEX('PTRM input'!$G$385:$P$434,A9offset,$E893)-INDEX('PTRM input'!$G$277:$P$326,A9offset,$E893))*OFFSET($F$7,0,$E893))-SUM($G893:AV893),(((INDEX('PTRM input'!$G$385:$P$434,A9offset,$E893)-INDEX('PTRM input'!$G$277:$P$326,A9offset,$E893))*OFFSET($F$7,0,$E893))-SUM($G893:AV893))*(OFFSET('PTRM input'!$G$477,0,$E893-1)/A9taxstdlife))))</f>
        <v>0</v>
      </c>
      <c r="AX893" s="251">
        <f ca="1">IF(A9taxstdlife="n/a","n/a",IF(A9taxstdlife="",0,IF(AX$3&gt;(A9stdlife+$E893),((INDEX('PTRM input'!$G$385:$P$434,A9offset,$E893)-INDEX('PTRM input'!$G$277:$P$326,A9offset,$E893))*OFFSET($F$7,0,$E893))-SUM($G893:AW893),(((INDEX('PTRM input'!$G$385:$P$434,A9offset,$E893)-INDEX('PTRM input'!$G$277:$P$326,A9offset,$E893))*OFFSET($F$7,0,$E893))-SUM($G893:AW893))*(OFFSET('PTRM input'!$G$477,0,$E893-1)/A9taxstdlife))))</f>
        <v>0</v>
      </c>
      <c r="AY893" s="251">
        <f ca="1">IF(A9taxstdlife="n/a","n/a",IF(A9taxstdlife="",0,IF(AY$3&gt;(A9stdlife+$E893),((INDEX('PTRM input'!$G$385:$P$434,A9offset,$E893)-INDEX('PTRM input'!$G$277:$P$326,A9offset,$E893))*OFFSET($F$7,0,$E893))-SUM($G893:AX893),(((INDEX('PTRM input'!$G$385:$P$434,A9offset,$E893)-INDEX('PTRM input'!$G$277:$P$326,A9offset,$E893))*OFFSET($F$7,0,$E893))-SUM($G893:AX893))*(OFFSET('PTRM input'!$G$477,0,$E893-1)/A9taxstdlife))))</f>
        <v>0</v>
      </c>
      <c r="AZ893" s="251">
        <f ca="1">IF(A9taxstdlife="n/a","n/a",IF(A9taxstdlife="",0,IF(AZ$3&gt;(A9stdlife+$E893),((INDEX('PTRM input'!$G$385:$P$434,A9offset,$E893)-INDEX('PTRM input'!$G$277:$P$326,A9offset,$E893))*OFFSET($F$7,0,$E893))-SUM($G893:AY893),(((INDEX('PTRM input'!$G$385:$P$434,A9offset,$E893)-INDEX('PTRM input'!$G$277:$P$326,A9offset,$E893))*OFFSET($F$7,0,$E893))-SUM($G893:AY893))*(OFFSET('PTRM input'!$G$477,0,$E893-1)/A9taxstdlife))))</f>
        <v>0</v>
      </c>
      <c r="BA893" s="251">
        <f ca="1">IF(A9taxstdlife="n/a","n/a",IF(A9taxstdlife="",0,IF(BA$3&gt;(A9stdlife+$E893),((INDEX('PTRM input'!$G$385:$P$434,A9offset,$E893)-INDEX('PTRM input'!$G$277:$P$326,A9offset,$E893))*OFFSET($F$7,0,$E893))-SUM($G893:AZ893),(((INDEX('PTRM input'!$G$385:$P$434,A9offset,$E893)-INDEX('PTRM input'!$G$277:$P$326,A9offset,$E893))*OFFSET($F$7,0,$E893))-SUM($G893:AZ893))*(OFFSET('PTRM input'!$G$477,0,$E893-1)/A9taxstdlife))))</f>
        <v>0</v>
      </c>
      <c r="BB893" s="251">
        <f ca="1">IF(A9taxstdlife="n/a","n/a",IF(A9taxstdlife="",0,IF(BB$3&gt;(A9stdlife+$E893),((INDEX('PTRM input'!$G$385:$P$434,A9offset,$E893)-INDEX('PTRM input'!$G$277:$P$326,A9offset,$E893))*OFFSET($F$7,0,$E893))-SUM($G893:BA893),(((INDEX('PTRM input'!$G$385:$P$434,A9offset,$E893)-INDEX('PTRM input'!$G$277:$P$326,A9offset,$E893))*OFFSET($F$7,0,$E893))-SUM($G893:BA893))*(OFFSET('PTRM input'!$G$477,0,$E893-1)/A9taxstdlife))))</f>
        <v>0</v>
      </c>
      <c r="BC893" s="251">
        <f ca="1">IF(A9taxstdlife="n/a","n/a",IF(A9taxstdlife="",0,IF(BC$3&gt;(A9stdlife+$E893),((INDEX('PTRM input'!$G$385:$P$434,A9offset,$E893)-INDEX('PTRM input'!$G$277:$P$326,A9offset,$E893))*OFFSET($F$7,0,$E893))-SUM($G893:BB893),(((INDEX('PTRM input'!$G$385:$P$434,A9offset,$E893)-INDEX('PTRM input'!$G$277:$P$326,A9offset,$E893))*OFFSET($F$7,0,$E893))-SUM($G893:BB893))*(OFFSET('PTRM input'!$G$477,0,$E893-1)/A9taxstdlife))))</f>
        <v>0</v>
      </c>
      <c r="BD893" s="251">
        <f ca="1">IF(A9taxstdlife="n/a","n/a",IF(A9taxstdlife="",0,IF(BD$3&gt;(A9stdlife+$E893),((INDEX('PTRM input'!$G$385:$P$434,A9offset,$E893)-INDEX('PTRM input'!$G$277:$P$326,A9offset,$E893))*OFFSET($F$7,0,$E893))-SUM($G893:BC893),(((INDEX('PTRM input'!$G$385:$P$434,A9offset,$E893)-INDEX('PTRM input'!$G$277:$P$326,A9offset,$E893))*OFFSET($F$7,0,$E893))-SUM($G893:BC893))*(OFFSET('PTRM input'!$G$477,0,$E893-1)/A9taxstdlife))))</f>
        <v>0</v>
      </c>
      <c r="BE893" s="251">
        <f ca="1">IF(A9taxstdlife="n/a","n/a",IF(A9taxstdlife="",0,IF(BE$3&gt;(A9stdlife+$E893),((INDEX('PTRM input'!$G$385:$P$434,A9offset,$E893)-INDEX('PTRM input'!$G$277:$P$326,A9offset,$E893))*OFFSET($F$7,0,$E893))-SUM($G893:BD893),(((INDEX('PTRM input'!$G$385:$P$434,A9offset,$E893)-INDEX('PTRM input'!$G$277:$P$326,A9offset,$E893))*OFFSET($F$7,0,$E893))-SUM($G893:BD893))*(OFFSET('PTRM input'!$G$477,0,$E893-1)/A9taxstdlife))))</f>
        <v>0</v>
      </c>
      <c r="BF893" s="251">
        <f ca="1">IF(A9taxstdlife="n/a","n/a",IF(A9taxstdlife="",0,IF(BF$3&gt;(A9stdlife+$E893),((INDEX('PTRM input'!$G$385:$P$434,A9offset,$E893)-INDEX('PTRM input'!$G$277:$P$326,A9offset,$E893))*OFFSET($F$7,0,$E893))-SUM($G893:BE893),(((INDEX('PTRM input'!$G$385:$P$434,A9offset,$E893)-INDEX('PTRM input'!$G$277:$P$326,A9offset,$E893))*OFFSET($F$7,0,$E893))-SUM($G893:BE893))*(OFFSET('PTRM input'!$G$477,0,$E893-1)/A9taxstdlife))))</f>
        <v>0</v>
      </c>
      <c r="BG893" s="251">
        <f ca="1">IF(A9taxstdlife="n/a","n/a",IF(A9taxstdlife="",0,IF(BG$3&gt;(A9stdlife+$E893),((INDEX('PTRM input'!$G$385:$P$434,A9offset,$E893)-INDEX('PTRM input'!$G$277:$P$326,A9offset,$E893))*OFFSET($F$7,0,$E893))-SUM($G893:BF893),(((INDEX('PTRM input'!$G$385:$P$434,A9offset,$E893)-INDEX('PTRM input'!$G$277:$P$326,A9offset,$E893))*OFFSET($F$7,0,$E893))-SUM($G893:BF893))*(OFFSET('PTRM input'!$G$477,0,$E893-1)/A9taxstdlife))))</f>
        <v>0</v>
      </c>
      <c r="BH893" s="251">
        <f ca="1">IF(A9taxstdlife="n/a","n/a",IF(A9taxstdlife="",0,IF(BH$3&gt;(A9stdlife+$E893),((INDEX('PTRM input'!$G$385:$P$434,A9offset,$E893)-INDEX('PTRM input'!$G$277:$P$326,A9offset,$E893))*OFFSET($F$7,0,$E893))-SUM($G893:BG893),(((INDEX('PTRM input'!$G$385:$P$434,A9offset,$E893)-INDEX('PTRM input'!$G$277:$P$326,A9offset,$E893))*OFFSET($F$7,0,$E893))-SUM($G893:BG893))*(OFFSET('PTRM input'!$G$477,0,$E893-1)/A9taxstdlife))))</f>
        <v>0</v>
      </c>
      <c r="BI893" s="251">
        <f ca="1">IF(A9taxstdlife="n/a","n/a",IF(A9taxstdlife="",0,IF(BI$3&gt;(A9stdlife+$E893),((INDEX('PTRM input'!$G$385:$P$434,A9offset,$E893)-INDEX('PTRM input'!$G$277:$P$326,A9offset,$E893))*OFFSET($F$7,0,$E893))-SUM($G893:BH893),(((INDEX('PTRM input'!$G$385:$P$434,A9offset,$E893)-INDEX('PTRM input'!$G$277:$P$326,A9offset,$E893))*OFFSET($F$7,0,$E893))-SUM($G893:BH893))*(OFFSET('PTRM input'!$G$477,0,$E893-1)/A9taxstdlife))))</f>
        <v>0</v>
      </c>
      <c r="BJ893" s="116"/>
      <c r="BK893" s="116"/>
      <c r="BL893" s="116"/>
      <c r="BM893" s="116"/>
    </row>
    <row r="894" spans="1:65" ht="12.75" hidden="1" customHeight="1" outlineLevel="2">
      <c r="A894" s="366"/>
      <c r="B894" s="19"/>
      <c r="C894" s="18"/>
      <c r="D894" s="760"/>
      <c r="E894" s="86">
        <v>9</v>
      </c>
      <c r="F894" s="356"/>
      <c r="G894" s="434"/>
      <c r="H894" s="435"/>
      <c r="I894" s="435"/>
      <c r="J894" s="435"/>
      <c r="K894" s="435"/>
      <c r="L894" s="435"/>
      <c r="M894" s="435"/>
      <c r="N894" s="435"/>
      <c r="O894" s="619"/>
      <c r="P894" s="251">
        <f ca="1">IF(A9taxstdlife="n/a","n/a",IF(A9taxstdlife="",0,IF(P$3&gt;(A9stdlife+$E894),((INDEX('PTRM input'!$G$385:$P$434,A9offset,$E894)-INDEX('PTRM input'!$G$277:$P$326,A9offset,$E894))*OFFSET($F$7,0,$E894))-SUM($G894:O894),(((INDEX('PTRM input'!$G$385:$P$434,A9offset,$E894)-INDEX('PTRM input'!$G$277:$P$326,A9offset,$E894))*OFFSET($F$7,0,$E894))-SUM($G894:O894))*(OFFSET('PTRM input'!$G$477,0,$E894-1)/A9taxstdlife))))</f>
        <v>0</v>
      </c>
      <c r="Q894" s="251">
        <f ca="1">IF(A9taxstdlife="n/a","n/a",IF(A9taxstdlife="",0,IF(Q$3&gt;(A9stdlife+$E894),((INDEX('PTRM input'!$G$385:$P$434,A9offset,$E894)-INDEX('PTRM input'!$G$277:$P$326,A9offset,$E894))*OFFSET($F$7,0,$E894))-SUM($G894:P894),(((INDEX('PTRM input'!$G$385:$P$434,A9offset,$E894)-INDEX('PTRM input'!$G$277:$P$326,A9offset,$E894))*OFFSET($F$7,0,$E894))-SUM($G894:P894))*(OFFSET('PTRM input'!$G$477,0,$E894-1)/A9taxstdlife))))</f>
        <v>0</v>
      </c>
      <c r="R894" s="251">
        <f ca="1">IF(A9taxstdlife="n/a","n/a",IF(A9taxstdlife="",0,IF(R$3&gt;(A9stdlife+$E894),((INDEX('PTRM input'!$G$385:$P$434,A9offset,$E894)-INDEX('PTRM input'!$G$277:$P$326,A9offset,$E894))*OFFSET($F$7,0,$E894))-SUM($G894:Q894),(((INDEX('PTRM input'!$G$385:$P$434,A9offset,$E894)-INDEX('PTRM input'!$G$277:$P$326,A9offset,$E894))*OFFSET($F$7,0,$E894))-SUM($G894:Q894))*(OFFSET('PTRM input'!$G$477,0,$E894-1)/A9taxstdlife))))</f>
        <v>0</v>
      </c>
      <c r="S894" s="251">
        <f ca="1">IF(A9taxstdlife="n/a","n/a",IF(A9taxstdlife="",0,IF(S$3&gt;(A9stdlife+$E894),((INDEX('PTRM input'!$G$385:$P$434,A9offset,$E894)-INDEX('PTRM input'!$G$277:$P$326,A9offset,$E894))*OFFSET($F$7,0,$E894))-SUM($G894:R894),(((INDEX('PTRM input'!$G$385:$P$434,A9offset,$E894)-INDEX('PTRM input'!$G$277:$P$326,A9offset,$E894))*OFFSET($F$7,0,$E894))-SUM($G894:R894))*(OFFSET('PTRM input'!$G$477,0,$E894-1)/A9taxstdlife))))</f>
        <v>0</v>
      </c>
      <c r="T894" s="251">
        <f ca="1">IF(A9taxstdlife="n/a","n/a",IF(A9taxstdlife="",0,IF(T$3&gt;(A9stdlife+$E894),((INDEX('PTRM input'!$G$385:$P$434,A9offset,$E894)-INDEX('PTRM input'!$G$277:$P$326,A9offset,$E894))*OFFSET($F$7,0,$E894))-SUM($G894:S894),(((INDEX('PTRM input'!$G$385:$P$434,A9offset,$E894)-INDEX('PTRM input'!$G$277:$P$326,A9offset,$E894))*OFFSET($F$7,0,$E894))-SUM($G894:S894))*(OFFSET('PTRM input'!$G$477,0,$E894-1)/A9taxstdlife))))</f>
        <v>0</v>
      </c>
      <c r="U894" s="251">
        <f ca="1">IF(A9taxstdlife="n/a","n/a",IF(A9taxstdlife="",0,IF(U$3&gt;(A9stdlife+$E894),((INDEX('PTRM input'!$G$385:$P$434,A9offset,$E894)-INDEX('PTRM input'!$G$277:$P$326,A9offset,$E894))*OFFSET($F$7,0,$E894))-SUM($G894:T894),(((INDEX('PTRM input'!$G$385:$P$434,A9offset,$E894)-INDEX('PTRM input'!$G$277:$P$326,A9offset,$E894))*OFFSET($F$7,0,$E894))-SUM($G894:T894))*(OFFSET('PTRM input'!$G$477,0,$E894-1)/A9taxstdlife))))</f>
        <v>0</v>
      </c>
      <c r="V894" s="251">
        <f ca="1">IF(A9taxstdlife="n/a","n/a",IF(A9taxstdlife="",0,IF(V$3&gt;(A9stdlife+$E894),((INDEX('PTRM input'!$G$385:$P$434,A9offset,$E894)-INDEX('PTRM input'!$G$277:$P$326,A9offset,$E894))*OFFSET($F$7,0,$E894))-SUM($G894:U894),(((INDEX('PTRM input'!$G$385:$P$434,A9offset,$E894)-INDEX('PTRM input'!$G$277:$P$326,A9offset,$E894))*OFFSET($F$7,0,$E894))-SUM($G894:U894))*(OFFSET('PTRM input'!$G$477,0,$E894-1)/A9taxstdlife))))</f>
        <v>0</v>
      </c>
      <c r="W894" s="251">
        <f ca="1">IF(A9taxstdlife="n/a","n/a",IF(A9taxstdlife="",0,IF(W$3&gt;(A9stdlife+$E894),((INDEX('PTRM input'!$G$385:$P$434,A9offset,$E894)-INDEX('PTRM input'!$G$277:$P$326,A9offset,$E894))*OFFSET($F$7,0,$E894))-SUM($G894:V894),(((INDEX('PTRM input'!$G$385:$P$434,A9offset,$E894)-INDEX('PTRM input'!$G$277:$P$326,A9offset,$E894))*OFFSET($F$7,0,$E894))-SUM($G894:V894))*(OFFSET('PTRM input'!$G$477,0,$E894-1)/A9taxstdlife))))</f>
        <v>0</v>
      </c>
      <c r="X894" s="251">
        <f ca="1">IF(A9taxstdlife="n/a","n/a",IF(A9taxstdlife="",0,IF(X$3&gt;(A9stdlife+$E894),((INDEX('PTRM input'!$G$385:$P$434,A9offset,$E894)-INDEX('PTRM input'!$G$277:$P$326,A9offset,$E894))*OFFSET($F$7,0,$E894))-SUM($G894:W894),(((INDEX('PTRM input'!$G$385:$P$434,A9offset,$E894)-INDEX('PTRM input'!$G$277:$P$326,A9offset,$E894))*OFFSET($F$7,0,$E894))-SUM($G894:W894))*(OFFSET('PTRM input'!$G$477,0,$E894-1)/A9taxstdlife))))</f>
        <v>0</v>
      </c>
      <c r="Y894" s="251">
        <f ca="1">IF(A9taxstdlife="n/a","n/a",IF(A9taxstdlife="",0,IF(Y$3&gt;(A9stdlife+$E894),((INDEX('PTRM input'!$G$385:$P$434,A9offset,$E894)-INDEX('PTRM input'!$G$277:$P$326,A9offset,$E894))*OFFSET($F$7,0,$E894))-SUM($G894:X894),(((INDEX('PTRM input'!$G$385:$P$434,A9offset,$E894)-INDEX('PTRM input'!$G$277:$P$326,A9offset,$E894))*OFFSET($F$7,0,$E894))-SUM($G894:X894))*(OFFSET('PTRM input'!$G$477,0,$E894-1)/A9taxstdlife))))</f>
        <v>0</v>
      </c>
      <c r="Z894" s="251">
        <f ca="1">IF(A9taxstdlife="n/a","n/a",IF(A9taxstdlife="",0,IF(Z$3&gt;(A9stdlife+$E894),((INDEX('PTRM input'!$G$385:$P$434,A9offset,$E894)-INDEX('PTRM input'!$G$277:$P$326,A9offset,$E894))*OFFSET($F$7,0,$E894))-SUM($G894:Y894),(((INDEX('PTRM input'!$G$385:$P$434,A9offset,$E894)-INDEX('PTRM input'!$G$277:$P$326,A9offset,$E894))*OFFSET($F$7,0,$E894))-SUM($G894:Y894))*(OFFSET('PTRM input'!$G$477,0,$E894-1)/A9taxstdlife))))</f>
        <v>0</v>
      </c>
      <c r="AA894" s="251">
        <f ca="1">IF(A9taxstdlife="n/a","n/a",IF(A9taxstdlife="",0,IF(AA$3&gt;(A9stdlife+$E894),((INDEX('PTRM input'!$G$385:$P$434,A9offset,$E894)-INDEX('PTRM input'!$G$277:$P$326,A9offset,$E894))*OFFSET($F$7,0,$E894))-SUM($G894:Z894),(((INDEX('PTRM input'!$G$385:$P$434,A9offset,$E894)-INDEX('PTRM input'!$G$277:$P$326,A9offset,$E894))*OFFSET($F$7,0,$E894))-SUM($G894:Z894))*(OFFSET('PTRM input'!$G$477,0,$E894-1)/A9taxstdlife))))</f>
        <v>0</v>
      </c>
      <c r="AB894" s="251">
        <f ca="1">IF(A9taxstdlife="n/a","n/a",IF(A9taxstdlife="",0,IF(AB$3&gt;(A9stdlife+$E894),((INDEX('PTRM input'!$G$385:$P$434,A9offset,$E894)-INDEX('PTRM input'!$G$277:$P$326,A9offset,$E894))*OFFSET($F$7,0,$E894))-SUM($G894:AA894),(((INDEX('PTRM input'!$G$385:$P$434,A9offset,$E894)-INDEX('PTRM input'!$G$277:$P$326,A9offset,$E894))*OFFSET($F$7,0,$E894))-SUM($G894:AA894))*(OFFSET('PTRM input'!$G$477,0,$E894-1)/A9taxstdlife))))</f>
        <v>0</v>
      </c>
      <c r="AC894" s="251">
        <f ca="1">IF(A9taxstdlife="n/a","n/a",IF(A9taxstdlife="",0,IF(AC$3&gt;(A9stdlife+$E894),((INDEX('PTRM input'!$G$385:$P$434,A9offset,$E894)-INDEX('PTRM input'!$G$277:$P$326,A9offset,$E894))*OFFSET($F$7,0,$E894))-SUM($G894:AB894),(((INDEX('PTRM input'!$G$385:$P$434,A9offset,$E894)-INDEX('PTRM input'!$G$277:$P$326,A9offset,$E894))*OFFSET($F$7,0,$E894))-SUM($G894:AB894))*(OFFSET('PTRM input'!$G$477,0,$E894-1)/A9taxstdlife))))</f>
        <v>0</v>
      </c>
      <c r="AD894" s="251">
        <f ca="1">IF(A9taxstdlife="n/a","n/a",IF(A9taxstdlife="",0,IF(AD$3&gt;(A9stdlife+$E894),((INDEX('PTRM input'!$G$385:$P$434,A9offset,$E894)-INDEX('PTRM input'!$G$277:$P$326,A9offset,$E894))*OFFSET($F$7,0,$E894))-SUM($G894:AC894),(((INDEX('PTRM input'!$G$385:$P$434,A9offset,$E894)-INDEX('PTRM input'!$G$277:$P$326,A9offset,$E894))*OFFSET($F$7,0,$E894))-SUM($G894:AC894))*(OFFSET('PTRM input'!$G$477,0,$E894-1)/A9taxstdlife))))</f>
        <v>0</v>
      </c>
      <c r="AE894" s="251">
        <f ca="1">IF(A9taxstdlife="n/a","n/a",IF(A9taxstdlife="",0,IF(AE$3&gt;(A9stdlife+$E894),((INDEX('PTRM input'!$G$385:$P$434,A9offset,$E894)-INDEX('PTRM input'!$G$277:$P$326,A9offset,$E894))*OFFSET($F$7,0,$E894))-SUM($G894:AD894),(((INDEX('PTRM input'!$G$385:$P$434,A9offset,$E894)-INDEX('PTRM input'!$G$277:$P$326,A9offset,$E894))*OFFSET($F$7,0,$E894))-SUM($G894:AD894))*(OFFSET('PTRM input'!$G$477,0,$E894-1)/A9taxstdlife))))</f>
        <v>0</v>
      </c>
      <c r="AF894" s="251">
        <f ca="1">IF(A9taxstdlife="n/a","n/a",IF(A9taxstdlife="",0,IF(AF$3&gt;(A9stdlife+$E894),((INDEX('PTRM input'!$G$385:$P$434,A9offset,$E894)-INDEX('PTRM input'!$G$277:$P$326,A9offset,$E894))*OFFSET($F$7,0,$E894))-SUM($G894:AE894),(((INDEX('PTRM input'!$G$385:$P$434,A9offset,$E894)-INDEX('PTRM input'!$G$277:$P$326,A9offset,$E894))*OFFSET($F$7,0,$E894))-SUM($G894:AE894))*(OFFSET('PTRM input'!$G$477,0,$E894-1)/A9taxstdlife))))</f>
        <v>0</v>
      </c>
      <c r="AG894" s="251">
        <f ca="1">IF(A9taxstdlife="n/a","n/a",IF(A9taxstdlife="",0,IF(AG$3&gt;(A9stdlife+$E894),((INDEX('PTRM input'!$G$385:$P$434,A9offset,$E894)-INDEX('PTRM input'!$G$277:$P$326,A9offset,$E894))*OFFSET($F$7,0,$E894))-SUM($G894:AF894),(((INDEX('PTRM input'!$G$385:$P$434,A9offset,$E894)-INDEX('PTRM input'!$G$277:$P$326,A9offset,$E894))*OFFSET($F$7,0,$E894))-SUM($G894:AF894))*(OFFSET('PTRM input'!$G$477,0,$E894-1)/A9taxstdlife))))</f>
        <v>0</v>
      </c>
      <c r="AH894" s="251">
        <f ca="1">IF(A9taxstdlife="n/a","n/a",IF(A9taxstdlife="",0,IF(AH$3&gt;(A9stdlife+$E894),((INDEX('PTRM input'!$G$385:$P$434,A9offset,$E894)-INDEX('PTRM input'!$G$277:$P$326,A9offset,$E894))*OFFSET($F$7,0,$E894))-SUM($G894:AG894),(((INDEX('PTRM input'!$G$385:$P$434,A9offset,$E894)-INDEX('PTRM input'!$G$277:$P$326,A9offset,$E894))*OFFSET($F$7,0,$E894))-SUM($G894:AG894))*(OFFSET('PTRM input'!$G$477,0,$E894-1)/A9taxstdlife))))</f>
        <v>0</v>
      </c>
      <c r="AI894" s="251">
        <f ca="1">IF(A9taxstdlife="n/a","n/a",IF(A9taxstdlife="",0,IF(AI$3&gt;(A9stdlife+$E894),((INDEX('PTRM input'!$G$385:$P$434,A9offset,$E894)-INDEX('PTRM input'!$G$277:$P$326,A9offset,$E894))*OFFSET($F$7,0,$E894))-SUM($G894:AH894),(((INDEX('PTRM input'!$G$385:$P$434,A9offset,$E894)-INDEX('PTRM input'!$G$277:$P$326,A9offset,$E894))*OFFSET($F$7,0,$E894))-SUM($G894:AH894))*(OFFSET('PTRM input'!$G$477,0,$E894-1)/A9taxstdlife))))</f>
        <v>0</v>
      </c>
      <c r="AJ894" s="251">
        <f ca="1">IF(A9taxstdlife="n/a","n/a",IF(A9taxstdlife="",0,IF(AJ$3&gt;(A9stdlife+$E894),((INDEX('PTRM input'!$G$385:$P$434,A9offset,$E894)-INDEX('PTRM input'!$G$277:$P$326,A9offset,$E894))*OFFSET($F$7,0,$E894))-SUM($G894:AI894),(((INDEX('PTRM input'!$G$385:$P$434,A9offset,$E894)-INDEX('PTRM input'!$G$277:$P$326,A9offset,$E894))*OFFSET($F$7,0,$E894))-SUM($G894:AI894))*(OFFSET('PTRM input'!$G$477,0,$E894-1)/A9taxstdlife))))</f>
        <v>0</v>
      </c>
      <c r="AK894" s="251">
        <f ca="1">IF(A9taxstdlife="n/a","n/a",IF(A9taxstdlife="",0,IF(AK$3&gt;(A9stdlife+$E894),((INDEX('PTRM input'!$G$385:$P$434,A9offset,$E894)-INDEX('PTRM input'!$G$277:$P$326,A9offset,$E894))*OFFSET($F$7,0,$E894))-SUM($G894:AJ894),(((INDEX('PTRM input'!$G$385:$P$434,A9offset,$E894)-INDEX('PTRM input'!$G$277:$P$326,A9offset,$E894))*OFFSET($F$7,0,$E894))-SUM($G894:AJ894))*(OFFSET('PTRM input'!$G$477,0,$E894-1)/A9taxstdlife))))</f>
        <v>0</v>
      </c>
      <c r="AL894" s="251">
        <f ca="1">IF(A9taxstdlife="n/a","n/a",IF(A9taxstdlife="",0,IF(AL$3&gt;(A9stdlife+$E894),((INDEX('PTRM input'!$G$385:$P$434,A9offset,$E894)-INDEX('PTRM input'!$G$277:$P$326,A9offset,$E894))*OFFSET($F$7,0,$E894))-SUM($G894:AK894),(((INDEX('PTRM input'!$G$385:$P$434,A9offset,$E894)-INDEX('PTRM input'!$G$277:$P$326,A9offset,$E894))*OFFSET($F$7,0,$E894))-SUM($G894:AK894))*(OFFSET('PTRM input'!$G$477,0,$E894-1)/A9taxstdlife))))</f>
        <v>0</v>
      </c>
      <c r="AM894" s="251">
        <f ca="1">IF(A9taxstdlife="n/a","n/a",IF(A9taxstdlife="",0,IF(AM$3&gt;(A9stdlife+$E894),((INDEX('PTRM input'!$G$385:$P$434,A9offset,$E894)-INDEX('PTRM input'!$G$277:$P$326,A9offset,$E894))*OFFSET($F$7,0,$E894))-SUM($G894:AL894),(((INDEX('PTRM input'!$G$385:$P$434,A9offset,$E894)-INDEX('PTRM input'!$G$277:$P$326,A9offset,$E894))*OFFSET($F$7,0,$E894))-SUM($G894:AL894))*(OFFSET('PTRM input'!$G$477,0,$E894-1)/A9taxstdlife))))</f>
        <v>0</v>
      </c>
      <c r="AN894" s="251">
        <f ca="1">IF(A9taxstdlife="n/a","n/a",IF(A9taxstdlife="",0,IF(AN$3&gt;(A9stdlife+$E894),((INDEX('PTRM input'!$G$385:$P$434,A9offset,$E894)-INDEX('PTRM input'!$G$277:$P$326,A9offset,$E894))*OFFSET($F$7,0,$E894))-SUM($G894:AM894),(((INDEX('PTRM input'!$G$385:$P$434,A9offset,$E894)-INDEX('PTRM input'!$G$277:$P$326,A9offset,$E894))*OFFSET($F$7,0,$E894))-SUM($G894:AM894))*(OFFSET('PTRM input'!$G$477,0,$E894-1)/A9taxstdlife))))</f>
        <v>0</v>
      </c>
      <c r="AO894" s="251">
        <f ca="1">IF(A9taxstdlife="n/a","n/a",IF(A9taxstdlife="",0,IF(AO$3&gt;(A9stdlife+$E894),((INDEX('PTRM input'!$G$385:$P$434,A9offset,$E894)-INDEX('PTRM input'!$G$277:$P$326,A9offset,$E894))*OFFSET($F$7,0,$E894))-SUM($G894:AN894),(((INDEX('PTRM input'!$G$385:$P$434,A9offset,$E894)-INDEX('PTRM input'!$G$277:$P$326,A9offset,$E894))*OFFSET($F$7,0,$E894))-SUM($G894:AN894))*(OFFSET('PTRM input'!$G$477,0,$E894-1)/A9taxstdlife))))</f>
        <v>0</v>
      </c>
      <c r="AP894" s="251">
        <f ca="1">IF(A9taxstdlife="n/a","n/a",IF(A9taxstdlife="",0,IF(AP$3&gt;(A9stdlife+$E894),((INDEX('PTRM input'!$G$385:$P$434,A9offset,$E894)-INDEX('PTRM input'!$G$277:$P$326,A9offset,$E894))*OFFSET($F$7,0,$E894))-SUM($G894:AO894),(((INDEX('PTRM input'!$G$385:$P$434,A9offset,$E894)-INDEX('PTRM input'!$G$277:$P$326,A9offset,$E894))*OFFSET($F$7,0,$E894))-SUM($G894:AO894))*(OFFSET('PTRM input'!$G$477,0,$E894-1)/A9taxstdlife))))</f>
        <v>0</v>
      </c>
      <c r="AQ894" s="251">
        <f ca="1">IF(A9taxstdlife="n/a","n/a",IF(A9taxstdlife="",0,IF(AQ$3&gt;(A9stdlife+$E894),((INDEX('PTRM input'!$G$385:$P$434,A9offset,$E894)-INDEX('PTRM input'!$G$277:$P$326,A9offset,$E894))*OFFSET($F$7,0,$E894))-SUM($G894:AP894),(((INDEX('PTRM input'!$G$385:$P$434,A9offset,$E894)-INDEX('PTRM input'!$G$277:$P$326,A9offset,$E894))*OFFSET($F$7,0,$E894))-SUM($G894:AP894))*(OFFSET('PTRM input'!$G$477,0,$E894-1)/A9taxstdlife))))</f>
        <v>0</v>
      </c>
      <c r="AR894" s="251">
        <f ca="1">IF(A9taxstdlife="n/a","n/a",IF(A9taxstdlife="",0,IF(AR$3&gt;(A9stdlife+$E894),((INDEX('PTRM input'!$G$385:$P$434,A9offset,$E894)-INDEX('PTRM input'!$G$277:$P$326,A9offset,$E894))*OFFSET($F$7,0,$E894))-SUM($G894:AQ894),(((INDEX('PTRM input'!$G$385:$P$434,A9offset,$E894)-INDEX('PTRM input'!$G$277:$P$326,A9offset,$E894))*OFFSET($F$7,0,$E894))-SUM($G894:AQ894))*(OFFSET('PTRM input'!$G$477,0,$E894-1)/A9taxstdlife))))</f>
        <v>0</v>
      </c>
      <c r="AS894" s="251">
        <f ca="1">IF(A9taxstdlife="n/a","n/a",IF(A9taxstdlife="",0,IF(AS$3&gt;(A9stdlife+$E894),((INDEX('PTRM input'!$G$385:$P$434,A9offset,$E894)-INDEX('PTRM input'!$G$277:$P$326,A9offset,$E894))*OFFSET($F$7,0,$E894))-SUM($G894:AR894),(((INDEX('PTRM input'!$G$385:$P$434,A9offset,$E894)-INDEX('PTRM input'!$G$277:$P$326,A9offset,$E894))*OFFSET($F$7,0,$E894))-SUM($G894:AR894))*(OFFSET('PTRM input'!$G$477,0,$E894-1)/A9taxstdlife))))</f>
        <v>0</v>
      </c>
      <c r="AT894" s="251">
        <f ca="1">IF(A9taxstdlife="n/a","n/a",IF(A9taxstdlife="",0,IF(AT$3&gt;(A9stdlife+$E894),((INDEX('PTRM input'!$G$385:$P$434,A9offset,$E894)-INDEX('PTRM input'!$G$277:$P$326,A9offset,$E894))*OFFSET($F$7,0,$E894))-SUM($G894:AS894),(((INDEX('PTRM input'!$G$385:$P$434,A9offset,$E894)-INDEX('PTRM input'!$G$277:$P$326,A9offset,$E894))*OFFSET($F$7,0,$E894))-SUM($G894:AS894))*(OFFSET('PTRM input'!$G$477,0,$E894-1)/A9taxstdlife))))</f>
        <v>0</v>
      </c>
      <c r="AU894" s="251">
        <f ca="1">IF(A9taxstdlife="n/a","n/a",IF(A9taxstdlife="",0,IF(AU$3&gt;(A9stdlife+$E894),((INDEX('PTRM input'!$G$385:$P$434,A9offset,$E894)-INDEX('PTRM input'!$G$277:$P$326,A9offset,$E894))*OFFSET($F$7,0,$E894))-SUM($G894:AT894),(((INDEX('PTRM input'!$G$385:$P$434,A9offset,$E894)-INDEX('PTRM input'!$G$277:$P$326,A9offset,$E894))*OFFSET($F$7,0,$E894))-SUM($G894:AT894))*(OFFSET('PTRM input'!$G$477,0,$E894-1)/A9taxstdlife))))</f>
        <v>0</v>
      </c>
      <c r="AV894" s="251">
        <f ca="1">IF(A9taxstdlife="n/a","n/a",IF(A9taxstdlife="",0,IF(AV$3&gt;(A9stdlife+$E894),((INDEX('PTRM input'!$G$385:$P$434,A9offset,$E894)-INDEX('PTRM input'!$G$277:$P$326,A9offset,$E894))*OFFSET($F$7,0,$E894))-SUM($G894:AU894),(((INDEX('PTRM input'!$G$385:$P$434,A9offset,$E894)-INDEX('PTRM input'!$G$277:$P$326,A9offset,$E894))*OFFSET($F$7,0,$E894))-SUM($G894:AU894))*(OFFSET('PTRM input'!$G$477,0,$E894-1)/A9taxstdlife))))</f>
        <v>0</v>
      </c>
      <c r="AW894" s="251">
        <f ca="1">IF(A9taxstdlife="n/a","n/a",IF(A9taxstdlife="",0,IF(AW$3&gt;(A9stdlife+$E894),((INDEX('PTRM input'!$G$385:$P$434,A9offset,$E894)-INDEX('PTRM input'!$G$277:$P$326,A9offset,$E894))*OFFSET($F$7,0,$E894))-SUM($G894:AV894),(((INDEX('PTRM input'!$G$385:$P$434,A9offset,$E894)-INDEX('PTRM input'!$G$277:$P$326,A9offset,$E894))*OFFSET($F$7,0,$E894))-SUM($G894:AV894))*(OFFSET('PTRM input'!$G$477,0,$E894-1)/A9taxstdlife))))</f>
        <v>0</v>
      </c>
      <c r="AX894" s="251">
        <f ca="1">IF(A9taxstdlife="n/a","n/a",IF(A9taxstdlife="",0,IF(AX$3&gt;(A9stdlife+$E894),((INDEX('PTRM input'!$G$385:$P$434,A9offset,$E894)-INDEX('PTRM input'!$G$277:$P$326,A9offset,$E894))*OFFSET($F$7,0,$E894))-SUM($G894:AW894),(((INDEX('PTRM input'!$G$385:$P$434,A9offset,$E894)-INDEX('PTRM input'!$G$277:$P$326,A9offset,$E894))*OFFSET($F$7,0,$E894))-SUM($G894:AW894))*(OFFSET('PTRM input'!$G$477,0,$E894-1)/A9taxstdlife))))</f>
        <v>0</v>
      </c>
      <c r="AY894" s="251">
        <f ca="1">IF(A9taxstdlife="n/a","n/a",IF(A9taxstdlife="",0,IF(AY$3&gt;(A9stdlife+$E894),((INDEX('PTRM input'!$G$385:$P$434,A9offset,$E894)-INDEX('PTRM input'!$G$277:$P$326,A9offset,$E894))*OFFSET($F$7,0,$E894))-SUM($G894:AX894),(((INDEX('PTRM input'!$G$385:$P$434,A9offset,$E894)-INDEX('PTRM input'!$G$277:$P$326,A9offset,$E894))*OFFSET($F$7,0,$E894))-SUM($G894:AX894))*(OFFSET('PTRM input'!$G$477,0,$E894-1)/A9taxstdlife))))</f>
        <v>0</v>
      </c>
      <c r="AZ894" s="251">
        <f ca="1">IF(A9taxstdlife="n/a","n/a",IF(A9taxstdlife="",0,IF(AZ$3&gt;(A9stdlife+$E894),((INDEX('PTRM input'!$G$385:$P$434,A9offset,$E894)-INDEX('PTRM input'!$G$277:$P$326,A9offset,$E894))*OFFSET($F$7,0,$E894))-SUM($G894:AY894),(((INDEX('PTRM input'!$G$385:$P$434,A9offset,$E894)-INDEX('PTRM input'!$G$277:$P$326,A9offset,$E894))*OFFSET($F$7,0,$E894))-SUM($G894:AY894))*(OFFSET('PTRM input'!$G$477,0,$E894-1)/A9taxstdlife))))</f>
        <v>0</v>
      </c>
      <c r="BA894" s="251">
        <f ca="1">IF(A9taxstdlife="n/a","n/a",IF(A9taxstdlife="",0,IF(BA$3&gt;(A9stdlife+$E894),((INDEX('PTRM input'!$G$385:$P$434,A9offset,$E894)-INDEX('PTRM input'!$G$277:$P$326,A9offset,$E894))*OFFSET($F$7,0,$E894))-SUM($G894:AZ894),(((INDEX('PTRM input'!$G$385:$P$434,A9offset,$E894)-INDEX('PTRM input'!$G$277:$P$326,A9offset,$E894))*OFFSET($F$7,0,$E894))-SUM($G894:AZ894))*(OFFSET('PTRM input'!$G$477,0,$E894-1)/A9taxstdlife))))</f>
        <v>0</v>
      </c>
      <c r="BB894" s="251">
        <f ca="1">IF(A9taxstdlife="n/a","n/a",IF(A9taxstdlife="",0,IF(BB$3&gt;(A9stdlife+$E894),((INDEX('PTRM input'!$G$385:$P$434,A9offset,$E894)-INDEX('PTRM input'!$G$277:$P$326,A9offset,$E894))*OFFSET($F$7,0,$E894))-SUM($G894:BA894),(((INDEX('PTRM input'!$G$385:$P$434,A9offset,$E894)-INDEX('PTRM input'!$G$277:$P$326,A9offset,$E894))*OFFSET($F$7,0,$E894))-SUM($G894:BA894))*(OFFSET('PTRM input'!$G$477,0,$E894-1)/A9taxstdlife))))</f>
        <v>0</v>
      </c>
      <c r="BC894" s="251">
        <f ca="1">IF(A9taxstdlife="n/a","n/a",IF(A9taxstdlife="",0,IF(BC$3&gt;(A9stdlife+$E894),((INDEX('PTRM input'!$G$385:$P$434,A9offset,$E894)-INDEX('PTRM input'!$G$277:$P$326,A9offset,$E894))*OFFSET($F$7,0,$E894))-SUM($G894:BB894),(((INDEX('PTRM input'!$G$385:$P$434,A9offset,$E894)-INDEX('PTRM input'!$G$277:$P$326,A9offset,$E894))*OFFSET($F$7,0,$E894))-SUM($G894:BB894))*(OFFSET('PTRM input'!$G$477,0,$E894-1)/A9taxstdlife))))</f>
        <v>0</v>
      </c>
      <c r="BD894" s="251">
        <f ca="1">IF(A9taxstdlife="n/a","n/a",IF(A9taxstdlife="",0,IF(BD$3&gt;(A9stdlife+$E894),((INDEX('PTRM input'!$G$385:$P$434,A9offset,$E894)-INDEX('PTRM input'!$G$277:$P$326,A9offset,$E894))*OFFSET($F$7,0,$E894))-SUM($G894:BC894),(((INDEX('PTRM input'!$G$385:$P$434,A9offset,$E894)-INDEX('PTRM input'!$G$277:$P$326,A9offset,$E894))*OFFSET($F$7,0,$E894))-SUM($G894:BC894))*(OFFSET('PTRM input'!$G$477,0,$E894-1)/A9taxstdlife))))</f>
        <v>0</v>
      </c>
      <c r="BE894" s="251">
        <f ca="1">IF(A9taxstdlife="n/a","n/a",IF(A9taxstdlife="",0,IF(BE$3&gt;(A9stdlife+$E894),((INDEX('PTRM input'!$G$385:$P$434,A9offset,$E894)-INDEX('PTRM input'!$G$277:$P$326,A9offset,$E894))*OFFSET($F$7,0,$E894))-SUM($G894:BD894),(((INDEX('PTRM input'!$G$385:$P$434,A9offset,$E894)-INDEX('PTRM input'!$G$277:$P$326,A9offset,$E894))*OFFSET($F$7,0,$E894))-SUM($G894:BD894))*(OFFSET('PTRM input'!$G$477,0,$E894-1)/A9taxstdlife))))</f>
        <v>0</v>
      </c>
      <c r="BF894" s="251">
        <f ca="1">IF(A9taxstdlife="n/a","n/a",IF(A9taxstdlife="",0,IF(BF$3&gt;(A9stdlife+$E894),((INDEX('PTRM input'!$G$385:$P$434,A9offset,$E894)-INDEX('PTRM input'!$G$277:$P$326,A9offset,$E894))*OFFSET($F$7,0,$E894))-SUM($G894:BE894),(((INDEX('PTRM input'!$G$385:$P$434,A9offset,$E894)-INDEX('PTRM input'!$G$277:$P$326,A9offset,$E894))*OFFSET($F$7,0,$E894))-SUM($G894:BE894))*(OFFSET('PTRM input'!$G$477,0,$E894-1)/A9taxstdlife))))</f>
        <v>0</v>
      </c>
      <c r="BG894" s="251">
        <f ca="1">IF(A9taxstdlife="n/a","n/a",IF(A9taxstdlife="",0,IF(BG$3&gt;(A9stdlife+$E894),((INDEX('PTRM input'!$G$385:$P$434,A9offset,$E894)-INDEX('PTRM input'!$G$277:$P$326,A9offset,$E894))*OFFSET($F$7,0,$E894))-SUM($G894:BF894),(((INDEX('PTRM input'!$G$385:$P$434,A9offset,$E894)-INDEX('PTRM input'!$G$277:$P$326,A9offset,$E894))*OFFSET($F$7,0,$E894))-SUM($G894:BF894))*(OFFSET('PTRM input'!$G$477,0,$E894-1)/A9taxstdlife))))</f>
        <v>0</v>
      </c>
      <c r="BH894" s="251">
        <f ca="1">IF(A9taxstdlife="n/a","n/a",IF(A9taxstdlife="",0,IF(BH$3&gt;(A9stdlife+$E894),((INDEX('PTRM input'!$G$385:$P$434,A9offset,$E894)-INDEX('PTRM input'!$G$277:$P$326,A9offset,$E894))*OFFSET($F$7,0,$E894))-SUM($G894:BG894),(((INDEX('PTRM input'!$G$385:$P$434,A9offset,$E894)-INDEX('PTRM input'!$G$277:$P$326,A9offset,$E894))*OFFSET($F$7,0,$E894))-SUM($G894:BG894))*(OFFSET('PTRM input'!$G$477,0,$E894-1)/A9taxstdlife))))</f>
        <v>0</v>
      </c>
      <c r="BI894" s="251">
        <f ca="1">IF(A9taxstdlife="n/a","n/a",IF(A9taxstdlife="",0,IF(BI$3&gt;(A9stdlife+$E894),((INDEX('PTRM input'!$G$385:$P$434,A9offset,$E894)-INDEX('PTRM input'!$G$277:$P$326,A9offset,$E894))*OFFSET($F$7,0,$E894))-SUM($G894:BH894),(((INDEX('PTRM input'!$G$385:$P$434,A9offset,$E894)-INDEX('PTRM input'!$G$277:$P$326,A9offset,$E894))*OFFSET($F$7,0,$E894))-SUM($G894:BH894))*(OFFSET('PTRM input'!$G$477,0,$E894-1)/A9taxstdlife))))</f>
        <v>0</v>
      </c>
      <c r="BJ894" s="116"/>
      <c r="BK894" s="116"/>
      <c r="BL894" s="116"/>
      <c r="BM894" s="116"/>
    </row>
    <row r="895" spans="1:65" ht="12.75" hidden="1" customHeight="1" outlineLevel="2">
      <c r="A895" s="366"/>
      <c r="B895" s="19"/>
      <c r="C895" s="18"/>
      <c r="D895" s="760"/>
      <c r="E895" s="87">
        <v>10</v>
      </c>
      <c r="F895" s="356"/>
      <c r="G895" s="434"/>
      <c r="H895" s="435"/>
      <c r="I895" s="435"/>
      <c r="J895" s="435"/>
      <c r="K895" s="435"/>
      <c r="L895" s="435"/>
      <c r="M895" s="435"/>
      <c r="N895" s="435"/>
      <c r="O895" s="435"/>
      <c r="P895" s="619"/>
      <c r="Q895" s="251">
        <f ca="1">IF(A9taxstdlife="n/a","n/a",IF(A9taxstdlife="",0,IF(Q$3&gt;(A9stdlife+$E895),((INDEX('PTRM input'!$G$385:$P$434,A9offset,$E895)-INDEX('PTRM input'!$G$277:$P$326,A9offset,$E895))*OFFSET($F$7,0,$E895))-SUM($G895:P895),(((INDEX('PTRM input'!$G$385:$P$434,A9offset,$E895)-INDEX('PTRM input'!$G$277:$P$326,A9offset,$E895))*OFFSET($F$7,0,$E895))-SUM($G895:P895))*(OFFSET('PTRM input'!$G$477,0,$E895-1)/A9taxstdlife))))</f>
        <v>0</v>
      </c>
      <c r="R895" s="251">
        <f ca="1">IF(A9taxstdlife="n/a","n/a",IF(A9taxstdlife="",0,IF(R$3&gt;(A9stdlife+$E895),((INDEX('PTRM input'!$G$385:$P$434,A9offset,$E895)-INDEX('PTRM input'!$G$277:$P$326,A9offset,$E895))*OFFSET($F$7,0,$E895))-SUM($G895:Q895),(((INDEX('PTRM input'!$G$385:$P$434,A9offset,$E895)-INDEX('PTRM input'!$G$277:$P$326,A9offset,$E895))*OFFSET($F$7,0,$E895))-SUM($G895:Q895))*(OFFSET('PTRM input'!$G$477,0,$E895-1)/A9taxstdlife))))</f>
        <v>0</v>
      </c>
      <c r="S895" s="251">
        <f ca="1">IF(A9taxstdlife="n/a","n/a",IF(A9taxstdlife="",0,IF(S$3&gt;(A9stdlife+$E895),((INDEX('PTRM input'!$G$385:$P$434,A9offset,$E895)-INDEX('PTRM input'!$G$277:$P$326,A9offset,$E895))*OFFSET($F$7,0,$E895))-SUM($G895:R895),(((INDEX('PTRM input'!$G$385:$P$434,A9offset,$E895)-INDEX('PTRM input'!$G$277:$P$326,A9offset,$E895))*OFFSET($F$7,0,$E895))-SUM($G895:R895))*(OFFSET('PTRM input'!$G$477,0,$E895-1)/A9taxstdlife))))</f>
        <v>0</v>
      </c>
      <c r="T895" s="251">
        <f ca="1">IF(A9taxstdlife="n/a","n/a",IF(A9taxstdlife="",0,IF(T$3&gt;(A9stdlife+$E895),((INDEX('PTRM input'!$G$385:$P$434,A9offset,$E895)-INDEX('PTRM input'!$G$277:$P$326,A9offset,$E895))*OFFSET($F$7,0,$E895))-SUM($G895:S895),(((INDEX('PTRM input'!$G$385:$P$434,A9offset,$E895)-INDEX('PTRM input'!$G$277:$P$326,A9offset,$E895))*OFFSET($F$7,0,$E895))-SUM($G895:S895))*(OFFSET('PTRM input'!$G$477,0,$E895-1)/A9taxstdlife))))</f>
        <v>0</v>
      </c>
      <c r="U895" s="251">
        <f ca="1">IF(A9taxstdlife="n/a","n/a",IF(A9taxstdlife="",0,IF(U$3&gt;(A9stdlife+$E895),((INDEX('PTRM input'!$G$385:$P$434,A9offset,$E895)-INDEX('PTRM input'!$G$277:$P$326,A9offset,$E895))*OFFSET($F$7,0,$E895))-SUM($G895:T895),(((INDEX('PTRM input'!$G$385:$P$434,A9offset,$E895)-INDEX('PTRM input'!$G$277:$P$326,A9offset,$E895))*OFFSET($F$7,0,$E895))-SUM($G895:T895))*(OFFSET('PTRM input'!$G$477,0,$E895-1)/A9taxstdlife))))</f>
        <v>0</v>
      </c>
      <c r="V895" s="251">
        <f ca="1">IF(A9taxstdlife="n/a","n/a",IF(A9taxstdlife="",0,IF(V$3&gt;(A9stdlife+$E895),((INDEX('PTRM input'!$G$385:$P$434,A9offset,$E895)-INDEX('PTRM input'!$G$277:$P$326,A9offset,$E895))*OFFSET($F$7,0,$E895))-SUM($G895:U895),(((INDEX('PTRM input'!$G$385:$P$434,A9offset,$E895)-INDEX('PTRM input'!$G$277:$P$326,A9offset,$E895))*OFFSET($F$7,0,$E895))-SUM($G895:U895))*(OFFSET('PTRM input'!$G$477,0,$E895-1)/A9taxstdlife))))</f>
        <v>0</v>
      </c>
      <c r="W895" s="251">
        <f ca="1">IF(A9taxstdlife="n/a","n/a",IF(A9taxstdlife="",0,IF(W$3&gt;(A9stdlife+$E895),((INDEX('PTRM input'!$G$385:$P$434,A9offset,$E895)-INDEX('PTRM input'!$G$277:$P$326,A9offset,$E895))*OFFSET($F$7,0,$E895))-SUM($G895:V895),(((INDEX('PTRM input'!$G$385:$P$434,A9offset,$E895)-INDEX('PTRM input'!$G$277:$P$326,A9offset,$E895))*OFFSET($F$7,0,$E895))-SUM($G895:V895))*(OFFSET('PTRM input'!$G$477,0,$E895-1)/A9taxstdlife))))</f>
        <v>0</v>
      </c>
      <c r="X895" s="251">
        <f ca="1">IF(A9taxstdlife="n/a","n/a",IF(A9taxstdlife="",0,IF(X$3&gt;(A9stdlife+$E895),((INDEX('PTRM input'!$G$385:$P$434,A9offset,$E895)-INDEX('PTRM input'!$G$277:$P$326,A9offset,$E895))*OFFSET($F$7,0,$E895))-SUM($G895:W895),(((INDEX('PTRM input'!$G$385:$P$434,A9offset,$E895)-INDEX('PTRM input'!$G$277:$P$326,A9offset,$E895))*OFFSET($F$7,0,$E895))-SUM($G895:W895))*(OFFSET('PTRM input'!$G$477,0,$E895-1)/A9taxstdlife))))</f>
        <v>0</v>
      </c>
      <c r="Y895" s="251">
        <f ca="1">IF(A9taxstdlife="n/a","n/a",IF(A9taxstdlife="",0,IF(Y$3&gt;(A9stdlife+$E895),((INDEX('PTRM input'!$G$385:$P$434,A9offset,$E895)-INDEX('PTRM input'!$G$277:$P$326,A9offset,$E895))*OFFSET($F$7,0,$E895))-SUM($G895:X895),(((INDEX('PTRM input'!$G$385:$P$434,A9offset,$E895)-INDEX('PTRM input'!$G$277:$P$326,A9offset,$E895))*OFFSET($F$7,0,$E895))-SUM($G895:X895))*(OFFSET('PTRM input'!$G$477,0,$E895-1)/A9taxstdlife))))</f>
        <v>0</v>
      </c>
      <c r="Z895" s="251">
        <f ca="1">IF(A9taxstdlife="n/a","n/a",IF(A9taxstdlife="",0,IF(Z$3&gt;(A9stdlife+$E895),((INDEX('PTRM input'!$G$385:$P$434,A9offset,$E895)-INDEX('PTRM input'!$G$277:$P$326,A9offset,$E895))*OFFSET($F$7,0,$E895))-SUM($G895:Y895),(((INDEX('PTRM input'!$G$385:$P$434,A9offset,$E895)-INDEX('PTRM input'!$G$277:$P$326,A9offset,$E895))*OFFSET($F$7,0,$E895))-SUM($G895:Y895))*(OFFSET('PTRM input'!$G$477,0,$E895-1)/A9taxstdlife))))</f>
        <v>0</v>
      </c>
      <c r="AA895" s="251">
        <f ca="1">IF(A9taxstdlife="n/a","n/a",IF(A9taxstdlife="",0,IF(AA$3&gt;(A9stdlife+$E895),((INDEX('PTRM input'!$G$385:$P$434,A9offset,$E895)-INDEX('PTRM input'!$G$277:$P$326,A9offset,$E895))*OFFSET($F$7,0,$E895))-SUM($G895:Z895),(((INDEX('PTRM input'!$G$385:$P$434,A9offset,$E895)-INDEX('PTRM input'!$G$277:$P$326,A9offset,$E895))*OFFSET($F$7,0,$E895))-SUM($G895:Z895))*(OFFSET('PTRM input'!$G$477,0,$E895-1)/A9taxstdlife))))</f>
        <v>0</v>
      </c>
      <c r="AB895" s="251">
        <f ca="1">IF(A9taxstdlife="n/a","n/a",IF(A9taxstdlife="",0,IF(AB$3&gt;(A9stdlife+$E895),((INDEX('PTRM input'!$G$385:$P$434,A9offset,$E895)-INDEX('PTRM input'!$G$277:$P$326,A9offset,$E895))*OFFSET($F$7,0,$E895))-SUM($G895:AA895),(((INDEX('PTRM input'!$G$385:$P$434,A9offset,$E895)-INDEX('PTRM input'!$G$277:$P$326,A9offset,$E895))*OFFSET($F$7,0,$E895))-SUM($G895:AA895))*(OFFSET('PTRM input'!$G$477,0,$E895-1)/A9taxstdlife))))</f>
        <v>0</v>
      </c>
      <c r="AC895" s="251">
        <f ca="1">IF(A9taxstdlife="n/a","n/a",IF(A9taxstdlife="",0,IF(AC$3&gt;(A9stdlife+$E895),((INDEX('PTRM input'!$G$385:$P$434,A9offset,$E895)-INDEX('PTRM input'!$G$277:$P$326,A9offset,$E895))*OFFSET($F$7,0,$E895))-SUM($G895:AB895),(((INDEX('PTRM input'!$G$385:$P$434,A9offset,$E895)-INDEX('PTRM input'!$G$277:$P$326,A9offset,$E895))*OFFSET($F$7,0,$E895))-SUM($G895:AB895))*(OFFSET('PTRM input'!$G$477,0,$E895-1)/A9taxstdlife))))</f>
        <v>0</v>
      </c>
      <c r="AD895" s="251">
        <f ca="1">IF(A9taxstdlife="n/a","n/a",IF(A9taxstdlife="",0,IF(AD$3&gt;(A9stdlife+$E895),((INDEX('PTRM input'!$G$385:$P$434,A9offset,$E895)-INDEX('PTRM input'!$G$277:$P$326,A9offset,$E895))*OFFSET($F$7,0,$E895))-SUM($G895:AC895),(((INDEX('PTRM input'!$G$385:$P$434,A9offset,$E895)-INDEX('PTRM input'!$G$277:$P$326,A9offset,$E895))*OFFSET($F$7,0,$E895))-SUM($G895:AC895))*(OFFSET('PTRM input'!$G$477,0,$E895-1)/A9taxstdlife))))</f>
        <v>0</v>
      </c>
      <c r="AE895" s="251">
        <f ca="1">IF(A9taxstdlife="n/a","n/a",IF(A9taxstdlife="",0,IF(AE$3&gt;(A9stdlife+$E895),((INDEX('PTRM input'!$G$385:$P$434,A9offset,$E895)-INDEX('PTRM input'!$G$277:$P$326,A9offset,$E895))*OFFSET($F$7,0,$E895))-SUM($G895:AD895),(((INDEX('PTRM input'!$G$385:$P$434,A9offset,$E895)-INDEX('PTRM input'!$G$277:$P$326,A9offset,$E895))*OFFSET($F$7,0,$E895))-SUM($G895:AD895))*(OFFSET('PTRM input'!$G$477,0,$E895-1)/A9taxstdlife))))</f>
        <v>0</v>
      </c>
      <c r="AF895" s="251">
        <f ca="1">IF(A9taxstdlife="n/a","n/a",IF(A9taxstdlife="",0,IF(AF$3&gt;(A9stdlife+$E895),((INDEX('PTRM input'!$G$385:$P$434,A9offset,$E895)-INDEX('PTRM input'!$G$277:$P$326,A9offset,$E895))*OFFSET($F$7,0,$E895))-SUM($G895:AE895),(((INDEX('PTRM input'!$G$385:$P$434,A9offset,$E895)-INDEX('PTRM input'!$G$277:$P$326,A9offset,$E895))*OFFSET($F$7,0,$E895))-SUM($G895:AE895))*(OFFSET('PTRM input'!$G$477,0,$E895-1)/A9taxstdlife))))</f>
        <v>0</v>
      </c>
      <c r="AG895" s="251">
        <f ca="1">IF(A9taxstdlife="n/a","n/a",IF(A9taxstdlife="",0,IF(AG$3&gt;(A9stdlife+$E895),((INDEX('PTRM input'!$G$385:$P$434,A9offset,$E895)-INDEX('PTRM input'!$G$277:$P$326,A9offset,$E895))*OFFSET($F$7,0,$E895))-SUM($G895:AF895),(((INDEX('PTRM input'!$G$385:$P$434,A9offset,$E895)-INDEX('PTRM input'!$G$277:$P$326,A9offset,$E895))*OFFSET($F$7,0,$E895))-SUM($G895:AF895))*(OFFSET('PTRM input'!$G$477,0,$E895-1)/A9taxstdlife))))</f>
        <v>0</v>
      </c>
      <c r="AH895" s="251">
        <f ca="1">IF(A9taxstdlife="n/a","n/a",IF(A9taxstdlife="",0,IF(AH$3&gt;(A9stdlife+$E895),((INDEX('PTRM input'!$G$385:$P$434,A9offset,$E895)-INDEX('PTRM input'!$G$277:$P$326,A9offset,$E895))*OFFSET($F$7,0,$E895))-SUM($G895:AG895),(((INDEX('PTRM input'!$G$385:$P$434,A9offset,$E895)-INDEX('PTRM input'!$G$277:$P$326,A9offset,$E895))*OFFSET($F$7,0,$E895))-SUM($G895:AG895))*(OFFSET('PTRM input'!$G$477,0,$E895-1)/A9taxstdlife))))</f>
        <v>0</v>
      </c>
      <c r="AI895" s="251">
        <f ca="1">IF(A9taxstdlife="n/a","n/a",IF(A9taxstdlife="",0,IF(AI$3&gt;(A9stdlife+$E895),((INDEX('PTRM input'!$G$385:$P$434,A9offset,$E895)-INDEX('PTRM input'!$G$277:$P$326,A9offset,$E895))*OFFSET($F$7,0,$E895))-SUM($G895:AH895),(((INDEX('PTRM input'!$G$385:$P$434,A9offset,$E895)-INDEX('PTRM input'!$G$277:$P$326,A9offset,$E895))*OFFSET($F$7,0,$E895))-SUM($G895:AH895))*(OFFSET('PTRM input'!$G$477,0,$E895-1)/A9taxstdlife))))</f>
        <v>0</v>
      </c>
      <c r="AJ895" s="251">
        <f ca="1">IF(A9taxstdlife="n/a","n/a",IF(A9taxstdlife="",0,IF(AJ$3&gt;(A9stdlife+$E895),((INDEX('PTRM input'!$G$385:$P$434,A9offset,$E895)-INDEX('PTRM input'!$G$277:$P$326,A9offset,$E895))*OFFSET($F$7,0,$E895))-SUM($G895:AI895),(((INDEX('PTRM input'!$G$385:$P$434,A9offset,$E895)-INDEX('PTRM input'!$G$277:$P$326,A9offset,$E895))*OFFSET($F$7,0,$E895))-SUM($G895:AI895))*(OFFSET('PTRM input'!$G$477,0,$E895-1)/A9taxstdlife))))</f>
        <v>0</v>
      </c>
      <c r="AK895" s="251">
        <f ca="1">IF(A9taxstdlife="n/a","n/a",IF(A9taxstdlife="",0,IF(AK$3&gt;(A9stdlife+$E895),((INDEX('PTRM input'!$G$385:$P$434,A9offset,$E895)-INDEX('PTRM input'!$G$277:$P$326,A9offset,$E895))*OFFSET($F$7,0,$E895))-SUM($G895:AJ895),(((INDEX('PTRM input'!$G$385:$P$434,A9offset,$E895)-INDEX('PTRM input'!$G$277:$P$326,A9offset,$E895))*OFFSET($F$7,0,$E895))-SUM($G895:AJ895))*(OFFSET('PTRM input'!$G$477,0,$E895-1)/A9taxstdlife))))</f>
        <v>0</v>
      </c>
      <c r="AL895" s="251">
        <f ca="1">IF(A9taxstdlife="n/a","n/a",IF(A9taxstdlife="",0,IF(AL$3&gt;(A9stdlife+$E895),((INDEX('PTRM input'!$G$385:$P$434,A9offset,$E895)-INDEX('PTRM input'!$G$277:$P$326,A9offset,$E895))*OFFSET($F$7,0,$E895))-SUM($G895:AK895),(((INDEX('PTRM input'!$G$385:$P$434,A9offset,$E895)-INDEX('PTRM input'!$G$277:$P$326,A9offset,$E895))*OFFSET($F$7,0,$E895))-SUM($G895:AK895))*(OFFSET('PTRM input'!$G$477,0,$E895-1)/A9taxstdlife))))</f>
        <v>0</v>
      </c>
      <c r="AM895" s="251">
        <f ca="1">IF(A9taxstdlife="n/a","n/a",IF(A9taxstdlife="",0,IF(AM$3&gt;(A9stdlife+$E895),((INDEX('PTRM input'!$G$385:$P$434,A9offset,$E895)-INDEX('PTRM input'!$G$277:$P$326,A9offset,$E895))*OFFSET($F$7,0,$E895))-SUM($G895:AL895),(((INDEX('PTRM input'!$G$385:$P$434,A9offset,$E895)-INDEX('PTRM input'!$G$277:$P$326,A9offset,$E895))*OFFSET($F$7,0,$E895))-SUM($G895:AL895))*(OFFSET('PTRM input'!$G$477,0,$E895-1)/A9taxstdlife))))</f>
        <v>0</v>
      </c>
      <c r="AN895" s="251">
        <f ca="1">IF(A9taxstdlife="n/a","n/a",IF(A9taxstdlife="",0,IF(AN$3&gt;(A9stdlife+$E895),((INDEX('PTRM input'!$G$385:$P$434,A9offset,$E895)-INDEX('PTRM input'!$G$277:$P$326,A9offset,$E895))*OFFSET($F$7,0,$E895))-SUM($G895:AM895),(((INDEX('PTRM input'!$G$385:$P$434,A9offset,$E895)-INDEX('PTRM input'!$G$277:$P$326,A9offset,$E895))*OFFSET($F$7,0,$E895))-SUM($G895:AM895))*(OFFSET('PTRM input'!$G$477,0,$E895-1)/A9taxstdlife))))</f>
        <v>0</v>
      </c>
      <c r="AO895" s="251">
        <f ca="1">IF(A9taxstdlife="n/a","n/a",IF(A9taxstdlife="",0,IF(AO$3&gt;(A9stdlife+$E895),((INDEX('PTRM input'!$G$385:$P$434,A9offset,$E895)-INDEX('PTRM input'!$G$277:$P$326,A9offset,$E895))*OFFSET($F$7,0,$E895))-SUM($G895:AN895),(((INDEX('PTRM input'!$G$385:$P$434,A9offset,$E895)-INDEX('PTRM input'!$G$277:$P$326,A9offset,$E895))*OFFSET($F$7,0,$E895))-SUM($G895:AN895))*(OFFSET('PTRM input'!$G$477,0,$E895-1)/A9taxstdlife))))</f>
        <v>0</v>
      </c>
      <c r="AP895" s="251">
        <f ca="1">IF(A9taxstdlife="n/a","n/a",IF(A9taxstdlife="",0,IF(AP$3&gt;(A9stdlife+$E895),((INDEX('PTRM input'!$G$385:$P$434,A9offset,$E895)-INDEX('PTRM input'!$G$277:$P$326,A9offset,$E895))*OFFSET($F$7,0,$E895))-SUM($G895:AO895),(((INDEX('PTRM input'!$G$385:$P$434,A9offset,$E895)-INDEX('PTRM input'!$G$277:$P$326,A9offset,$E895))*OFFSET($F$7,0,$E895))-SUM($G895:AO895))*(OFFSET('PTRM input'!$G$477,0,$E895-1)/A9taxstdlife))))</f>
        <v>0</v>
      </c>
      <c r="AQ895" s="251">
        <f ca="1">IF(A9taxstdlife="n/a","n/a",IF(A9taxstdlife="",0,IF(AQ$3&gt;(A9stdlife+$E895),((INDEX('PTRM input'!$G$385:$P$434,A9offset,$E895)-INDEX('PTRM input'!$G$277:$P$326,A9offset,$E895))*OFFSET($F$7,0,$E895))-SUM($G895:AP895),(((INDEX('PTRM input'!$G$385:$P$434,A9offset,$E895)-INDEX('PTRM input'!$G$277:$P$326,A9offset,$E895))*OFFSET($F$7,0,$E895))-SUM($G895:AP895))*(OFFSET('PTRM input'!$G$477,0,$E895-1)/A9taxstdlife))))</f>
        <v>0</v>
      </c>
      <c r="AR895" s="251">
        <f ca="1">IF(A9taxstdlife="n/a","n/a",IF(A9taxstdlife="",0,IF(AR$3&gt;(A9stdlife+$E895),((INDEX('PTRM input'!$G$385:$P$434,A9offset,$E895)-INDEX('PTRM input'!$G$277:$P$326,A9offset,$E895))*OFFSET($F$7,0,$E895))-SUM($G895:AQ895),(((INDEX('PTRM input'!$G$385:$P$434,A9offset,$E895)-INDEX('PTRM input'!$G$277:$P$326,A9offset,$E895))*OFFSET($F$7,0,$E895))-SUM($G895:AQ895))*(OFFSET('PTRM input'!$G$477,0,$E895-1)/A9taxstdlife))))</f>
        <v>0</v>
      </c>
      <c r="AS895" s="251">
        <f ca="1">IF(A9taxstdlife="n/a","n/a",IF(A9taxstdlife="",0,IF(AS$3&gt;(A9stdlife+$E895),((INDEX('PTRM input'!$G$385:$P$434,A9offset,$E895)-INDEX('PTRM input'!$G$277:$P$326,A9offset,$E895))*OFFSET($F$7,0,$E895))-SUM($G895:AR895),(((INDEX('PTRM input'!$G$385:$P$434,A9offset,$E895)-INDEX('PTRM input'!$G$277:$P$326,A9offset,$E895))*OFFSET($F$7,0,$E895))-SUM($G895:AR895))*(OFFSET('PTRM input'!$G$477,0,$E895-1)/A9taxstdlife))))</f>
        <v>0</v>
      </c>
      <c r="AT895" s="251">
        <f ca="1">IF(A9taxstdlife="n/a","n/a",IF(A9taxstdlife="",0,IF(AT$3&gt;(A9stdlife+$E895),((INDEX('PTRM input'!$G$385:$P$434,A9offset,$E895)-INDEX('PTRM input'!$G$277:$P$326,A9offset,$E895))*OFFSET($F$7,0,$E895))-SUM($G895:AS895),(((INDEX('PTRM input'!$G$385:$P$434,A9offset,$E895)-INDEX('PTRM input'!$G$277:$P$326,A9offset,$E895))*OFFSET($F$7,0,$E895))-SUM($G895:AS895))*(OFFSET('PTRM input'!$G$477,0,$E895-1)/A9taxstdlife))))</f>
        <v>0</v>
      </c>
      <c r="AU895" s="251">
        <f ca="1">IF(A9taxstdlife="n/a","n/a",IF(A9taxstdlife="",0,IF(AU$3&gt;(A9stdlife+$E895),((INDEX('PTRM input'!$G$385:$P$434,A9offset,$E895)-INDEX('PTRM input'!$G$277:$P$326,A9offset,$E895))*OFFSET($F$7,0,$E895))-SUM($G895:AT895),(((INDEX('PTRM input'!$G$385:$P$434,A9offset,$E895)-INDEX('PTRM input'!$G$277:$P$326,A9offset,$E895))*OFFSET($F$7,0,$E895))-SUM($G895:AT895))*(OFFSET('PTRM input'!$G$477,0,$E895-1)/A9taxstdlife))))</f>
        <v>0</v>
      </c>
      <c r="AV895" s="251">
        <f ca="1">IF(A9taxstdlife="n/a","n/a",IF(A9taxstdlife="",0,IF(AV$3&gt;(A9stdlife+$E895),((INDEX('PTRM input'!$G$385:$P$434,A9offset,$E895)-INDEX('PTRM input'!$G$277:$P$326,A9offset,$E895))*OFFSET($F$7,0,$E895))-SUM($G895:AU895),(((INDEX('PTRM input'!$G$385:$P$434,A9offset,$E895)-INDEX('PTRM input'!$G$277:$P$326,A9offset,$E895))*OFFSET($F$7,0,$E895))-SUM($G895:AU895))*(OFFSET('PTRM input'!$G$477,0,$E895-1)/A9taxstdlife))))</f>
        <v>0</v>
      </c>
      <c r="AW895" s="251">
        <f ca="1">IF(A9taxstdlife="n/a","n/a",IF(A9taxstdlife="",0,IF(AW$3&gt;(A9stdlife+$E895),((INDEX('PTRM input'!$G$385:$P$434,A9offset,$E895)-INDEX('PTRM input'!$G$277:$P$326,A9offset,$E895))*OFFSET($F$7,0,$E895))-SUM($G895:AV895),(((INDEX('PTRM input'!$G$385:$P$434,A9offset,$E895)-INDEX('PTRM input'!$G$277:$P$326,A9offset,$E895))*OFFSET($F$7,0,$E895))-SUM($G895:AV895))*(OFFSET('PTRM input'!$G$477,0,$E895-1)/A9taxstdlife))))</f>
        <v>0</v>
      </c>
      <c r="AX895" s="251">
        <f ca="1">IF(A9taxstdlife="n/a","n/a",IF(A9taxstdlife="",0,IF(AX$3&gt;(A9stdlife+$E895),((INDEX('PTRM input'!$G$385:$P$434,A9offset,$E895)-INDEX('PTRM input'!$G$277:$P$326,A9offset,$E895))*OFFSET($F$7,0,$E895))-SUM($G895:AW895),(((INDEX('PTRM input'!$G$385:$P$434,A9offset,$E895)-INDEX('PTRM input'!$G$277:$P$326,A9offset,$E895))*OFFSET($F$7,0,$E895))-SUM($G895:AW895))*(OFFSET('PTRM input'!$G$477,0,$E895-1)/A9taxstdlife))))</f>
        <v>0</v>
      </c>
      <c r="AY895" s="251">
        <f ca="1">IF(A9taxstdlife="n/a","n/a",IF(A9taxstdlife="",0,IF(AY$3&gt;(A9stdlife+$E895),((INDEX('PTRM input'!$G$385:$P$434,A9offset,$E895)-INDEX('PTRM input'!$G$277:$P$326,A9offset,$E895))*OFFSET($F$7,0,$E895))-SUM($G895:AX895),(((INDEX('PTRM input'!$G$385:$P$434,A9offset,$E895)-INDEX('PTRM input'!$G$277:$P$326,A9offset,$E895))*OFFSET($F$7,0,$E895))-SUM($G895:AX895))*(OFFSET('PTRM input'!$G$477,0,$E895-1)/A9taxstdlife))))</f>
        <v>0</v>
      </c>
      <c r="AZ895" s="251">
        <f ca="1">IF(A9taxstdlife="n/a","n/a",IF(A9taxstdlife="",0,IF(AZ$3&gt;(A9stdlife+$E895),((INDEX('PTRM input'!$G$385:$P$434,A9offset,$E895)-INDEX('PTRM input'!$G$277:$P$326,A9offset,$E895))*OFFSET($F$7,0,$E895))-SUM($G895:AY895),(((INDEX('PTRM input'!$G$385:$P$434,A9offset,$E895)-INDEX('PTRM input'!$G$277:$P$326,A9offset,$E895))*OFFSET($F$7,0,$E895))-SUM($G895:AY895))*(OFFSET('PTRM input'!$G$477,0,$E895-1)/A9taxstdlife))))</f>
        <v>0</v>
      </c>
      <c r="BA895" s="251">
        <f ca="1">IF(A9taxstdlife="n/a","n/a",IF(A9taxstdlife="",0,IF(BA$3&gt;(A9stdlife+$E895),((INDEX('PTRM input'!$G$385:$P$434,A9offset,$E895)-INDEX('PTRM input'!$G$277:$P$326,A9offset,$E895))*OFFSET($F$7,0,$E895))-SUM($G895:AZ895),(((INDEX('PTRM input'!$G$385:$P$434,A9offset,$E895)-INDEX('PTRM input'!$G$277:$P$326,A9offset,$E895))*OFFSET($F$7,0,$E895))-SUM($G895:AZ895))*(OFFSET('PTRM input'!$G$477,0,$E895-1)/A9taxstdlife))))</f>
        <v>0</v>
      </c>
      <c r="BB895" s="251">
        <f ca="1">IF(A9taxstdlife="n/a","n/a",IF(A9taxstdlife="",0,IF(BB$3&gt;(A9stdlife+$E895),((INDEX('PTRM input'!$G$385:$P$434,A9offset,$E895)-INDEX('PTRM input'!$G$277:$P$326,A9offset,$E895))*OFFSET($F$7,0,$E895))-SUM($G895:BA895),(((INDEX('PTRM input'!$G$385:$P$434,A9offset,$E895)-INDEX('PTRM input'!$G$277:$P$326,A9offset,$E895))*OFFSET($F$7,0,$E895))-SUM($G895:BA895))*(OFFSET('PTRM input'!$G$477,0,$E895-1)/A9taxstdlife))))</f>
        <v>0</v>
      </c>
      <c r="BC895" s="251">
        <f ca="1">IF(A9taxstdlife="n/a","n/a",IF(A9taxstdlife="",0,IF(BC$3&gt;(A9stdlife+$E895),((INDEX('PTRM input'!$G$385:$P$434,A9offset,$E895)-INDEX('PTRM input'!$G$277:$P$326,A9offset,$E895))*OFFSET($F$7,0,$E895))-SUM($G895:BB895),(((INDEX('PTRM input'!$G$385:$P$434,A9offset,$E895)-INDEX('PTRM input'!$G$277:$P$326,A9offset,$E895))*OFFSET($F$7,0,$E895))-SUM($G895:BB895))*(OFFSET('PTRM input'!$G$477,0,$E895-1)/A9taxstdlife))))</f>
        <v>0</v>
      </c>
      <c r="BD895" s="251">
        <f ca="1">IF(A9taxstdlife="n/a","n/a",IF(A9taxstdlife="",0,IF(BD$3&gt;(A9stdlife+$E895),((INDEX('PTRM input'!$G$385:$P$434,A9offset,$E895)-INDEX('PTRM input'!$G$277:$P$326,A9offset,$E895))*OFFSET($F$7,0,$E895))-SUM($G895:BC895),(((INDEX('PTRM input'!$G$385:$P$434,A9offset,$E895)-INDEX('PTRM input'!$G$277:$P$326,A9offset,$E895))*OFFSET($F$7,0,$E895))-SUM($G895:BC895))*(OFFSET('PTRM input'!$G$477,0,$E895-1)/A9taxstdlife))))</f>
        <v>0</v>
      </c>
      <c r="BE895" s="251">
        <f ca="1">IF(A9taxstdlife="n/a","n/a",IF(A9taxstdlife="",0,IF(BE$3&gt;(A9stdlife+$E895),((INDEX('PTRM input'!$G$385:$P$434,A9offset,$E895)-INDEX('PTRM input'!$G$277:$P$326,A9offset,$E895))*OFFSET($F$7,0,$E895))-SUM($G895:BD895),(((INDEX('PTRM input'!$G$385:$P$434,A9offset,$E895)-INDEX('PTRM input'!$G$277:$P$326,A9offset,$E895))*OFFSET($F$7,0,$E895))-SUM($G895:BD895))*(OFFSET('PTRM input'!$G$477,0,$E895-1)/A9taxstdlife))))</f>
        <v>0</v>
      </c>
      <c r="BF895" s="251">
        <f ca="1">IF(A9taxstdlife="n/a","n/a",IF(A9taxstdlife="",0,IF(BF$3&gt;(A9stdlife+$E895),((INDEX('PTRM input'!$G$385:$P$434,A9offset,$E895)-INDEX('PTRM input'!$G$277:$P$326,A9offset,$E895))*OFFSET($F$7,0,$E895))-SUM($G895:BE895),(((INDEX('PTRM input'!$G$385:$P$434,A9offset,$E895)-INDEX('PTRM input'!$G$277:$P$326,A9offset,$E895))*OFFSET($F$7,0,$E895))-SUM($G895:BE895))*(OFFSET('PTRM input'!$G$477,0,$E895-1)/A9taxstdlife))))</f>
        <v>0</v>
      </c>
      <c r="BG895" s="251">
        <f ca="1">IF(A9taxstdlife="n/a","n/a",IF(A9taxstdlife="",0,IF(BG$3&gt;(A9stdlife+$E895),((INDEX('PTRM input'!$G$385:$P$434,A9offset,$E895)-INDEX('PTRM input'!$G$277:$P$326,A9offset,$E895))*OFFSET($F$7,0,$E895))-SUM($G895:BF895),(((INDEX('PTRM input'!$G$385:$P$434,A9offset,$E895)-INDEX('PTRM input'!$G$277:$P$326,A9offset,$E895))*OFFSET($F$7,0,$E895))-SUM($G895:BF895))*(OFFSET('PTRM input'!$G$477,0,$E895-1)/A9taxstdlife))))</f>
        <v>0</v>
      </c>
      <c r="BH895" s="251">
        <f ca="1">IF(A9taxstdlife="n/a","n/a",IF(A9taxstdlife="",0,IF(BH$3&gt;(A9stdlife+$E895),((INDEX('PTRM input'!$G$385:$P$434,A9offset,$E895)-INDEX('PTRM input'!$G$277:$P$326,A9offset,$E895))*OFFSET($F$7,0,$E895))-SUM($G895:BG895),(((INDEX('PTRM input'!$G$385:$P$434,A9offset,$E895)-INDEX('PTRM input'!$G$277:$P$326,A9offset,$E895))*OFFSET($F$7,0,$E895))-SUM($G895:BG895))*(OFFSET('PTRM input'!$G$477,0,$E895-1)/A9taxstdlife))))</f>
        <v>0</v>
      </c>
      <c r="BI895" s="251">
        <f ca="1">IF(A9taxstdlife="n/a","n/a",IF(A9taxstdlife="",0,IF(BI$3&gt;(A9stdlife+$E895),((INDEX('PTRM input'!$G$385:$P$434,A9offset,$E895)-INDEX('PTRM input'!$G$277:$P$326,A9offset,$E895))*OFFSET($F$7,0,$E895))-SUM($G895:BH895),(((INDEX('PTRM input'!$G$385:$P$434,A9offset,$E895)-INDEX('PTRM input'!$G$277:$P$326,A9offset,$E895))*OFFSET($F$7,0,$E895))-SUM($G895:BH895))*(OFFSET('PTRM input'!$G$477,0,$E895-1)/A9taxstdlife))))</f>
        <v>0</v>
      </c>
      <c r="BJ895" s="116"/>
      <c r="BK895" s="116"/>
      <c r="BL895" s="116"/>
      <c r="BM895" s="116"/>
    </row>
    <row r="896" spans="1:65" ht="12.75" customHeight="1" outlineLevel="1" collapsed="1">
      <c r="A896" s="366"/>
      <c r="B896" s="9"/>
      <c r="C896" s="19" t="str">
        <f>Asset9</f>
        <v>Pipeline Integrity</v>
      </c>
      <c r="D896" s="9"/>
      <c r="E896" s="9"/>
      <c r="F896" s="357"/>
      <c r="G896" s="371">
        <f ca="1">SUM(G884:G895)+'PTRM input'!G$285*G$7</f>
        <v>0</v>
      </c>
      <c r="H896" s="371">
        <f ca="1">SUM(H884:H895)+'PTRM input'!H$285*H$7</f>
        <v>0.99794005238741978</v>
      </c>
      <c r="I896" s="371">
        <f ca="1">SUM(I884:I895)+'PTRM input'!I$285*I$7</f>
        <v>1.4774521970468291</v>
      </c>
      <c r="J896" s="371">
        <f ca="1">SUM(J884:J895)+'PTRM input'!J$285*J$7</f>
        <v>1.8499163624112811</v>
      </c>
      <c r="K896" s="371">
        <f ca="1">SUM(K884:K895)+'PTRM input'!K$285*K$7</f>
        <v>2.2811805545958683</v>
      </c>
      <c r="L896" s="371">
        <f ca="1">SUM(L884:L895)+'PTRM input'!L$285*L$7</f>
        <v>2.1415134765271886</v>
      </c>
      <c r="M896" s="371">
        <f ca="1">SUM(M884:M895)+'PTRM input'!M$285*M$7</f>
        <v>1.713210781221751</v>
      </c>
      <c r="N896" s="371">
        <f ca="1">SUM(N884:N895)+'PTRM input'!N$285*N$7</f>
        <v>1.3705686249774005</v>
      </c>
      <c r="O896" s="371">
        <f ca="1">SUM(O884:O895)+'PTRM input'!O$285*O$7</f>
        <v>1.0964548999819204</v>
      </c>
      <c r="P896" s="371">
        <f ca="1">SUM(P884:P895)+'PTRM input'!P$285*P$7</f>
        <v>0.87716391998553656</v>
      </c>
      <c r="Q896" s="371">
        <f t="shared" ref="Q896:AL896" ca="1" si="219">SUM(Q884:Q895)</f>
        <v>0.70173113598842918</v>
      </c>
      <c r="R896" s="371">
        <f t="shared" ca="1" si="219"/>
        <v>0.98999689762799303</v>
      </c>
      <c r="S896" s="371">
        <f t="shared" ca="1" si="219"/>
        <v>0.65505682496729289</v>
      </c>
      <c r="T896" s="371">
        <f t="shared" ca="1" si="219"/>
        <v>0.51925848254330176</v>
      </c>
      <c r="U896" s="371">
        <f t="shared" ca="1" si="219"/>
        <v>0.4726556334377266</v>
      </c>
      <c r="V896" s="371">
        <f t="shared" ca="1" si="219"/>
        <v>0.16995670537740293</v>
      </c>
      <c r="W896" s="371">
        <f t="shared" ca="1" si="219"/>
        <v>0</v>
      </c>
      <c r="X896" s="371">
        <f t="shared" ca="1" si="219"/>
        <v>0</v>
      </c>
      <c r="Y896" s="371">
        <f t="shared" ca="1" si="219"/>
        <v>0</v>
      </c>
      <c r="Z896" s="371">
        <f t="shared" ca="1" si="219"/>
        <v>0</v>
      </c>
      <c r="AA896" s="371">
        <f t="shared" ca="1" si="219"/>
        <v>0</v>
      </c>
      <c r="AB896" s="371">
        <f t="shared" ca="1" si="219"/>
        <v>0</v>
      </c>
      <c r="AC896" s="371">
        <f t="shared" ca="1" si="219"/>
        <v>0</v>
      </c>
      <c r="AD896" s="371">
        <f t="shared" ca="1" si="219"/>
        <v>0</v>
      </c>
      <c r="AE896" s="371">
        <f t="shared" ca="1" si="219"/>
        <v>0</v>
      </c>
      <c r="AF896" s="371">
        <f t="shared" ca="1" si="219"/>
        <v>0</v>
      </c>
      <c r="AG896" s="371">
        <f t="shared" ca="1" si="219"/>
        <v>0</v>
      </c>
      <c r="AH896" s="371">
        <f t="shared" ca="1" si="219"/>
        <v>0</v>
      </c>
      <c r="AI896" s="371">
        <f t="shared" ca="1" si="219"/>
        <v>0</v>
      </c>
      <c r="AJ896" s="371">
        <f t="shared" ca="1" si="219"/>
        <v>0</v>
      </c>
      <c r="AK896" s="371">
        <f t="shared" ca="1" si="219"/>
        <v>0</v>
      </c>
      <c r="AL896" s="371">
        <f t="shared" ca="1" si="219"/>
        <v>0</v>
      </c>
      <c r="AM896" s="371">
        <f t="shared" ref="AM896:BI896" ca="1" si="220">SUM(AM884:AM895)</f>
        <v>0</v>
      </c>
      <c r="AN896" s="371">
        <f t="shared" ca="1" si="220"/>
        <v>0</v>
      </c>
      <c r="AO896" s="371">
        <f t="shared" ca="1" si="220"/>
        <v>0</v>
      </c>
      <c r="AP896" s="371">
        <f t="shared" ca="1" si="220"/>
        <v>0</v>
      </c>
      <c r="AQ896" s="371">
        <f t="shared" ca="1" si="220"/>
        <v>0</v>
      </c>
      <c r="AR896" s="371">
        <f t="shared" ca="1" si="220"/>
        <v>0</v>
      </c>
      <c r="AS896" s="371">
        <f t="shared" ca="1" si="220"/>
        <v>0</v>
      </c>
      <c r="AT896" s="371">
        <f t="shared" ca="1" si="220"/>
        <v>0</v>
      </c>
      <c r="AU896" s="371">
        <f t="shared" ca="1" si="220"/>
        <v>0</v>
      </c>
      <c r="AV896" s="371">
        <f t="shared" ca="1" si="220"/>
        <v>0</v>
      </c>
      <c r="AW896" s="371">
        <f t="shared" ca="1" si="220"/>
        <v>0</v>
      </c>
      <c r="AX896" s="371">
        <f t="shared" ca="1" si="220"/>
        <v>0</v>
      </c>
      <c r="AY896" s="371">
        <f t="shared" ca="1" si="220"/>
        <v>0</v>
      </c>
      <c r="AZ896" s="371">
        <f t="shared" ca="1" si="220"/>
        <v>0</v>
      </c>
      <c r="BA896" s="371">
        <f t="shared" ca="1" si="220"/>
        <v>0</v>
      </c>
      <c r="BB896" s="371">
        <f t="shared" ca="1" si="220"/>
        <v>0</v>
      </c>
      <c r="BC896" s="371">
        <f t="shared" ca="1" si="220"/>
        <v>0</v>
      </c>
      <c r="BD896" s="371">
        <f t="shared" ca="1" si="220"/>
        <v>0</v>
      </c>
      <c r="BE896" s="371">
        <f t="shared" ca="1" si="220"/>
        <v>0</v>
      </c>
      <c r="BF896" s="371">
        <f t="shared" ca="1" si="220"/>
        <v>0</v>
      </c>
      <c r="BG896" s="371">
        <f t="shared" ca="1" si="220"/>
        <v>0</v>
      </c>
      <c r="BH896" s="371">
        <f t="shared" ca="1" si="220"/>
        <v>0</v>
      </c>
      <c r="BI896" s="371">
        <f t="shared" ca="1" si="220"/>
        <v>0</v>
      </c>
      <c r="BJ896" s="116"/>
      <c r="BK896" s="116"/>
      <c r="BL896" s="116"/>
      <c r="BM896" s="116"/>
    </row>
    <row r="897" spans="1:65" ht="12.75" hidden="1" customHeight="1" outlineLevel="2">
      <c r="A897" s="366"/>
      <c r="B897" s="106">
        <f>C909</f>
        <v>0</v>
      </c>
      <c r="C897" s="614"/>
      <c r="D897" s="615" t="s">
        <v>236</v>
      </c>
      <c r="E897" s="614"/>
      <c r="F897" s="622"/>
      <c r="G897" s="617">
        <f>IF('PTRM input'!$E$574='PTRM input'!$G$573,IF(G$3&gt;A10taxremlife,A10taxvalue-SUM(F897:$F897),IF(A10taxremlife="N/A","n/a",A10taxvalue/A10taxremlife)),'PTRM input'!G$588)</f>
        <v>0</v>
      </c>
      <c r="H897" s="617">
        <f>IF('PTRM input'!$E$574='PTRM input'!$G$573,IF(H$3&gt;A10taxremlife,A10taxvalue-SUM($F897:G897),IF(A10taxremlife="N/A","n/a",A10taxvalue/A10taxremlife)),'PTRM input'!H$588)</f>
        <v>0</v>
      </c>
      <c r="I897" s="617">
        <f>IF('PTRM input'!$E$574='PTRM input'!$G$573,IF(I$3&gt;A10taxremlife,A10taxvalue-SUM($F897:H897),IF(A10taxremlife="N/A","n/a",A10taxvalue/A10taxremlife)),'PTRM input'!I$588)</f>
        <v>0</v>
      </c>
      <c r="J897" s="617">
        <f>IF('PTRM input'!$E$574='PTRM input'!$G$573,IF(J$3&gt;A10taxremlife,A10taxvalue-SUM($F897:I897),IF(A10taxremlife="N/A","n/a",A10taxvalue/A10taxremlife)),'PTRM input'!J$588)</f>
        <v>0</v>
      </c>
      <c r="K897" s="617">
        <f>IF('PTRM input'!$E$574='PTRM input'!$G$573,IF(K$3&gt;A10taxremlife,A10taxvalue-SUM($F897:J897),IF(A10taxremlife="N/A","n/a",A10taxvalue/A10taxremlife)),'PTRM input'!K$588)</f>
        <v>0</v>
      </c>
      <c r="L897" s="617">
        <f>IF('PTRM input'!$E$574='PTRM input'!$G$573,IF(L$3&gt;A10taxremlife,A10taxvalue-SUM($F897:K897),IF(A10taxremlife="N/A","n/a",A10taxvalue/A10taxremlife)),'PTRM input'!L$588)</f>
        <v>0</v>
      </c>
      <c r="M897" s="617">
        <f>IF('PTRM input'!$E$574='PTRM input'!$G$573,IF(M$3&gt;A10taxremlife,A10taxvalue-SUM($F897:L897),IF(A10taxremlife="N/A","n/a",A10taxvalue/A10taxremlife)),'PTRM input'!M$588)</f>
        <v>0</v>
      </c>
      <c r="N897" s="617">
        <f>IF('PTRM input'!$E$574='PTRM input'!$G$573,IF(N$3&gt;A10taxremlife,A10taxvalue-SUM($F897:M897),IF(A10taxremlife="N/A","n/a",A10taxvalue/A10taxremlife)),'PTRM input'!N$588)</f>
        <v>0</v>
      </c>
      <c r="O897" s="617">
        <f>IF('PTRM input'!$E$574='PTRM input'!$G$573,IF(O$3&gt;A10taxremlife,A10taxvalue-SUM($F897:N897),IF(A10taxremlife="N/A","n/a",A10taxvalue/A10taxremlife)),'PTRM input'!O$588)</f>
        <v>0</v>
      </c>
      <c r="P897" s="617">
        <f>IF('PTRM input'!$E$574='PTRM input'!$G$573,IF(P$3&gt;A10taxremlife,A10taxvalue-SUM($F897:O897),IF(A10taxremlife="N/A","n/a",A10taxvalue/A10taxremlife)),'PTRM input'!P$588)</f>
        <v>0</v>
      </c>
      <c r="Q897" s="617">
        <f>IF('PTRM input'!$E$574='PTRM input'!$G$573,IF(Q$3&gt;A10taxremlife,A10taxvalue-SUM($F897:P897),IF(A10taxremlife="N/A","n/a",A10taxvalue/A10taxremlife)),'PTRM input'!Q$588)</f>
        <v>0</v>
      </c>
      <c r="R897" s="617">
        <f>IF('PTRM input'!$E$574='PTRM input'!$G$573,IF(R$3&gt;A10taxremlife,A10taxvalue-SUM($F897:Q897),IF(A10taxremlife="N/A","n/a",A10taxvalue/A10taxremlife)),'PTRM input'!R$588)</f>
        <v>0</v>
      </c>
      <c r="S897" s="617">
        <f>IF('PTRM input'!$E$574='PTRM input'!$G$573,IF(S$3&gt;A10taxremlife,A10taxvalue-SUM($F897:R897),IF(A10taxremlife="N/A","n/a",A10taxvalue/A10taxremlife)),'PTRM input'!S$588)</f>
        <v>0</v>
      </c>
      <c r="T897" s="617">
        <f>IF('PTRM input'!$E$574='PTRM input'!$G$573,IF(T$3&gt;A10taxremlife,A10taxvalue-SUM($F897:S897),IF(A10taxremlife="N/A","n/a",A10taxvalue/A10taxremlife)),'PTRM input'!T$588)</f>
        <v>0</v>
      </c>
      <c r="U897" s="617">
        <f>IF('PTRM input'!$E$574='PTRM input'!$G$573,IF(U$3&gt;A10taxremlife,A10taxvalue-SUM($F897:T897),IF(A10taxremlife="N/A","n/a",A10taxvalue/A10taxremlife)),'PTRM input'!U$588)</f>
        <v>0</v>
      </c>
      <c r="V897" s="617">
        <f>IF('PTRM input'!$E$574='PTRM input'!$G$573,IF(V$3&gt;A10taxremlife,A10taxvalue-SUM($F897:U897),IF(A10taxremlife="N/A","n/a",A10taxvalue/A10taxremlife)),'PTRM input'!V$588)</f>
        <v>0</v>
      </c>
      <c r="W897" s="617">
        <f>IF('PTRM input'!$E$574='PTRM input'!$G$573,IF(W$3&gt;A10taxremlife,A10taxvalue-SUM($F897:V897),IF(A10taxremlife="N/A","n/a",A10taxvalue/A10taxremlife)),'PTRM input'!W$588)</f>
        <v>0</v>
      </c>
      <c r="X897" s="617">
        <f>IF('PTRM input'!$E$574='PTRM input'!$G$573,IF(X$3&gt;A10taxremlife,A10taxvalue-SUM($F897:W897),IF(A10taxremlife="N/A","n/a",A10taxvalue/A10taxremlife)),'PTRM input'!X$588)</f>
        <v>0</v>
      </c>
      <c r="Y897" s="617">
        <f>IF('PTRM input'!$E$574='PTRM input'!$G$573,IF(Y$3&gt;A10taxremlife,A10taxvalue-SUM($F897:X897),IF(A10taxremlife="N/A","n/a",A10taxvalue/A10taxremlife)),'PTRM input'!Y$588)</f>
        <v>0</v>
      </c>
      <c r="Z897" s="617">
        <f>IF('PTRM input'!$E$574='PTRM input'!$G$573,IF(Z$3&gt;A10taxremlife,A10taxvalue-SUM($F897:Y897),IF(A10taxremlife="N/A","n/a",A10taxvalue/A10taxremlife)),'PTRM input'!Z$588)</f>
        <v>0</v>
      </c>
      <c r="AA897" s="617">
        <f>IF('PTRM input'!$E$574='PTRM input'!$G$573,IF(AA$3&gt;A10taxremlife,A10taxvalue-SUM($F897:Z897),IF(A10taxremlife="N/A","n/a",A10taxvalue/A10taxremlife)),'PTRM input'!AA$588)</f>
        <v>0</v>
      </c>
      <c r="AB897" s="617">
        <f>IF('PTRM input'!$E$574='PTRM input'!$G$573,IF(AB$3&gt;A10taxremlife,A10taxvalue-SUM($F897:AA897),IF(A10taxremlife="N/A","n/a",A10taxvalue/A10taxremlife)),'PTRM input'!AB$588)</f>
        <v>0</v>
      </c>
      <c r="AC897" s="617">
        <f>IF('PTRM input'!$E$574='PTRM input'!$G$573,IF(AC$3&gt;A10taxremlife,A10taxvalue-SUM($F897:AB897),IF(A10taxremlife="N/A","n/a",A10taxvalue/A10taxremlife)),'PTRM input'!AC$588)</f>
        <v>0</v>
      </c>
      <c r="AD897" s="617">
        <f>IF('PTRM input'!$E$574='PTRM input'!$G$573,IF(AD$3&gt;A10taxremlife,A10taxvalue-SUM($F897:AC897),IF(A10taxremlife="N/A","n/a",A10taxvalue/A10taxremlife)),'PTRM input'!AD$588)</f>
        <v>0</v>
      </c>
      <c r="AE897" s="617">
        <f>IF('PTRM input'!$E$574='PTRM input'!$G$573,IF(AE$3&gt;A10taxremlife,A10taxvalue-SUM($F897:AD897),IF(A10taxremlife="N/A","n/a",A10taxvalue/A10taxremlife)),'PTRM input'!AE$588)</f>
        <v>0</v>
      </c>
      <c r="AF897" s="617">
        <f>IF('PTRM input'!$E$574='PTRM input'!$G$573,IF(AF$3&gt;A10taxremlife,A10taxvalue-SUM($F897:AE897),IF(A10taxremlife="N/A","n/a",A10taxvalue/A10taxremlife)),'PTRM input'!AF$588)</f>
        <v>0</v>
      </c>
      <c r="AG897" s="617">
        <f>IF('PTRM input'!$E$574='PTRM input'!$G$573,IF(AG$3&gt;A10taxremlife,A10taxvalue-SUM($F897:AF897),IF(A10taxremlife="N/A","n/a",A10taxvalue/A10taxremlife)),'PTRM input'!AG$588)</f>
        <v>0</v>
      </c>
      <c r="AH897" s="617">
        <f>IF('PTRM input'!$E$574='PTRM input'!$G$573,IF(AH$3&gt;A10taxremlife,A10taxvalue-SUM($F897:AG897),IF(A10taxremlife="N/A","n/a",A10taxvalue/A10taxremlife)),'PTRM input'!AH$588)</f>
        <v>0</v>
      </c>
      <c r="AI897" s="617">
        <f>IF('PTRM input'!$E$574='PTRM input'!$G$573,IF(AI$3&gt;A10taxremlife,A10taxvalue-SUM($F897:AH897),IF(A10taxremlife="N/A","n/a",A10taxvalue/A10taxremlife)),'PTRM input'!AI$588)</f>
        <v>0</v>
      </c>
      <c r="AJ897" s="617">
        <f>IF('PTRM input'!$E$574='PTRM input'!$G$573,IF(AJ$3&gt;A10taxremlife,A10taxvalue-SUM($F897:AI897),IF(A10taxremlife="N/A","n/a",A10taxvalue/A10taxremlife)),'PTRM input'!AJ$588)</f>
        <v>0</v>
      </c>
      <c r="AK897" s="617">
        <f>IF('PTRM input'!$E$574='PTRM input'!$G$573,IF(AK$3&gt;A10taxremlife,A10taxvalue-SUM($F897:AJ897),IF(A10taxremlife="N/A","n/a",A10taxvalue/A10taxremlife)),'PTRM input'!AK$588)</f>
        <v>0</v>
      </c>
      <c r="AL897" s="617">
        <f>IF('PTRM input'!$E$574='PTRM input'!$G$573,IF(AL$3&gt;A10taxremlife,A10taxvalue-SUM($F897:AK897),IF(A10taxremlife="N/A","n/a",A10taxvalue/A10taxremlife)),'PTRM input'!AL$588)</f>
        <v>0</v>
      </c>
      <c r="AM897" s="617">
        <f>IF('PTRM input'!$E$574='PTRM input'!$G$573,IF(AM$3&gt;A10taxremlife,A10taxvalue-SUM($F897:AL897),IF(A10taxremlife="N/A","n/a",A10taxvalue/A10taxremlife)),'PTRM input'!AM$588)</f>
        <v>0</v>
      </c>
      <c r="AN897" s="617">
        <f>IF('PTRM input'!$E$574='PTRM input'!$G$573,IF(AN$3&gt;A10taxremlife,A10taxvalue-SUM($F897:AM897),IF(A10taxremlife="N/A","n/a",A10taxvalue/A10taxremlife)),'PTRM input'!AN$588)</f>
        <v>0</v>
      </c>
      <c r="AO897" s="617">
        <f>IF('PTRM input'!$E$574='PTRM input'!$G$573,IF(AO$3&gt;A10taxremlife,A10taxvalue-SUM($F897:AN897),IF(A10taxremlife="N/A","n/a",A10taxvalue/A10taxremlife)),'PTRM input'!AO$588)</f>
        <v>0</v>
      </c>
      <c r="AP897" s="617">
        <f>IF('PTRM input'!$E$574='PTRM input'!$G$573,IF(AP$3&gt;A10taxremlife,A10taxvalue-SUM($F897:AO897),IF(A10taxremlife="N/A","n/a",A10taxvalue/A10taxremlife)),'PTRM input'!AP$588)</f>
        <v>0</v>
      </c>
      <c r="AQ897" s="617">
        <f>IF('PTRM input'!$E$574='PTRM input'!$G$573,IF(AQ$3&gt;A10taxremlife,A10taxvalue-SUM($F897:AP897),IF(A10taxremlife="N/A","n/a",A10taxvalue/A10taxremlife)),'PTRM input'!AQ$588)</f>
        <v>0</v>
      </c>
      <c r="AR897" s="617">
        <f>IF('PTRM input'!$E$574='PTRM input'!$G$573,IF(AR$3&gt;A10taxremlife,A10taxvalue-SUM($F897:AQ897),IF(A10taxremlife="N/A","n/a",A10taxvalue/A10taxremlife)),'PTRM input'!AR$588)</f>
        <v>0</v>
      </c>
      <c r="AS897" s="617">
        <f>IF('PTRM input'!$E$574='PTRM input'!$G$573,IF(AS$3&gt;A10taxremlife,A10taxvalue-SUM($F897:AR897),IF(A10taxremlife="N/A","n/a",A10taxvalue/A10taxremlife)),'PTRM input'!AS$588)</f>
        <v>0</v>
      </c>
      <c r="AT897" s="617">
        <f>IF('PTRM input'!$E$574='PTRM input'!$G$573,IF(AT$3&gt;A10taxremlife,A10taxvalue-SUM($F897:AS897),IF(A10taxremlife="N/A","n/a",A10taxvalue/A10taxremlife)),'PTRM input'!AT$588)</f>
        <v>0</v>
      </c>
      <c r="AU897" s="617">
        <f>IF('PTRM input'!$E$574='PTRM input'!$G$573,IF(AU$3&gt;A10taxremlife,A10taxvalue-SUM($F897:AT897),IF(A10taxremlife="N/A","n/a",A10taxvalue/A10taxremlife)),'PTRM input'!AU$588)</f>
        <v>0</v>
      </c>
      <c r="AV897" s="617">
        <f>IF('PTRM input'!$E$574='PTRM input'!$G$573,IF(AV$3&gt;A10taxremlife,A10taxvalue-SUM($F897:AU897),IF(A10taxremlife="N/A","n/a",A10taxvalue/A10taxremlife)),'PTRM input'!AV$588)</f>
        <v>0</v>
      </c>
      <c r="AW897" s="617">
        <f>IF('PTRM input'!$E$574='PTRM input'!$G$573,IF(AW$3&gt;A10taxremlife,A10taxvalue-SUM($F897:AV897),IF(A10taxremlife="N/A","n/a",A10taxvalue/A10taxremlife)),'PTRM input'!AW$588)</f>
        <v>0</v>
      </c>
      <c r="AX897" s="617">
        <f>IF('PTRM input'!$E$574='PTRM input'!$G$573,IF(AX$3&gt;A10taxremlife,A10taxvalue-SUM($F897:AW897),IF(A10taxremlife="N/A","n/a",A10taxvalue/A10taxremlife)),'PTRM input'!AX$588)</f>
        <v>0</v>
      </c>
      <c r="AY897" s="617">
        <f>IF('PTRM input'!$E$574='PTRM input'!$G$573,IF(AY$3&gt;A10taxremlife,A10taxvalue-SUM($F897:AX897),IF(A10taxremlife="N/A","n/a",A10taxvalue/A10taxremlife)),'PTRM input'!AY$588)</f>
        <v>0</v>
      </c>
      <c r="AZ897" s="617">
        <f>IF('PTRM input'!$E$574='PTRM input'!$G$573,IF(AZ$3&gt;A10taxremlife,A10taxvalue-SUM($F897:AY897),IF(A10taxremlife="N/A","n/a",A10taxvalue/A10taxremlife)),'PTRM input'!AZ$588)</f>
        <v>0</v>
      </c>
      <c r="BA897" s="617">
        <f>IF('PTRM input'!$E$574='PTRM input'!$G$573,IF(BA$3&gt;A10taxremlife,A10taxvalue-SUM($F897:AZ897),IF(A10taxremlife="N/A","n/a",A10taxvalue/A10taxremlife)),'PTRM input'!BA$588)</f>
        <v>0</v>
      </c>
      <c r="BB897" s="617">
        <f>IF('PTRM input'!$E$574='PTRM input'!$G$573,IF(BB$3&gt;A10taxremlife,A10taxvalue-SUM($F897:BA897),IF(A10taxremlife="N/A","n/a",A10taxvalue/A10taxremlife)),'PTRM input'!BB$588)</f>
        <v>0</v>
      </c>
      <c r="BC897" s="617">
        <f>IF('PTRM input'!$E$574='PTRM input'!$G$573,IF(BC$3&gt;A10taxremlife,A10taxvalue-SUM($F897:BB897),IF(A10taxremlife="N/A","n/a",A10taxvalue/A10taxremlife)),'PTRM input'!BC$588)</f>
        <v>0</v>
      </c>
      <c r="BD897" s="617">
        <f>IF('PTRM input'!$E$574='PTRM input'!$G$573,IF(BD$3&gt;A10taxremlife,A10taxvalue-SUM($F897:BC897),IF(A10taxremlife="N/A","n/a",A10taxvalue/A10taxremlife)),'PTRM input'!BD$588)</f>
        <v>0</v>
      </c>
      <c r="BE897" s="617">
        <f>IF('PTRM input'!$E$574='PTRM input'!$G$573,IF(BE$3&gt;A10taxremlife,A10taxvalue-SUM($F897:BD897),IF(A10taxremlife="N/A","n/a",A10taxvalue/A10taxremlife)),'PTRM input'!BE$588)</f>
        <v>0</v>
      </c>
      <c r="BF897" s="617">
        <f>IF('PTRM input'!$E$574='PTRM input'!$G$573,IF(BF$3&gt;A10taxremlife,A10taxvalue-SUM($F897:BE897),IF(A10taxremlife="N/A","n/a",A10taxvalue/A10taxremlife)),'PTRM input'!BF$588)</f>
        <v>0</v>
      </c>
      <c r="BG897" s="617">
        <f>IF('PTRM input'!$E$574='PTRM input'!$G$573,IF(BG$3&gt;A10taxremlife,A10taxvalue-SUM($F897:BF897),IF(A10taxremlife="N/A","n/a",A10taxvalue/A10taxremlife)),'PTRM input'!BG$588)</f>
        <v>0</v>
      </c>
      <c r="BH897" s="617">
        <f>IF('PTRM input'!$E$574='PTRM input'!$G$573,IF(BH$3&gt;A10taxremlife,A10taxvalue-SUM($F897:BG897),IF(A10taxremlife="N/A","n/a",A10taxvalue/A10taxremlife)),'PTRM input'!BH$588)</f>
        <v>0</v>
      </c>
      <c r="BI897" s="617">
        <f>IF('PTRM input'!$E$574='PTRM input'!$G$573,IF(BI$3&gt;A10taxremlife,A10taxvalue-SUM($F897:BH897),IF(A10taxremlife="N/A","n/a",A10taxvalue/A10taxremlife)),'PTRM input'!BI$588)</f>
        <v>0</v>
      </c>
      <c r="BJ897" s="116"/>
      <c r="BK897" s="116"/>
      <c r="BL897" s="116"/>
      <c r="BM897" s="116"/>
    </row>
    <row r="898" spans="1:65" ht="12.75" hidden="1" customHeight="1" outlineLevel="2">
      <c r="A898" s="366"/>
      <c r="B898" s="19"/>
      <c r="C898" s="18"/>
      <c r="D898" s="760" t="s">
        <v>237</v>
      </c>
      <c r="E898" s="86">
        <v>0</v>
      </c>
      <c r="F898" s="356"/>
      <c r="G898" s="433"/>
      <c r="H898" s="433"/>
      <c r="I898" s="433"/>
      <c r="J898" s="433"/>
      <c r="K898" s="433"/>
      <c r="L898" s="433"/>
      <c r="M898" s="433"/>
      <c r="N898" s="433"/>
      <c r="O898" s="433"/>
      <c r="P898" s="433"/>
      <c r="Q898" s="251"/>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c r="AT898" s="251"/>
      <c r="AU898" s="251"/>
      <c r="AV898" s="251"/>
      <c r="AW898" s="251"/>
      <c r="AX898" s="251"/>
      <c r="AY898" s="251"/>
      <c r="AZ898" s="251"/>
      <c r="BA898" s="251"/>
      <c r="BB898" s="251"/>
      <c r="BC898" s="251"/>
      <c r="BD898" s="251"/>
      <c r="BE898" s="251"/>
      <c r="BF898" s="251"/>
      <c r="BG898" s="251"/>
      <c r="BH898" s="251"/>
      <c r="BI898" s="251"/>
      <c r="BJ898" s="116"/>
      <c r="BK898" s="116"/>
      <c r="BL898" s="116"/>
      <c r="BM898" s="116"/>
    </row>
    <row r="899" spans="1:65" ht="12.75" hidden="1" customHeight="1" outlineLevel="2">
      <c r="A899" s="366"/>
      <c r="B899" s="19"/>
      <c r="C899" s="18"/>
      <c r="D899" s="760"/>
      <c r="E899" s="86">
        <v>1</v>
      </c>
      <c r="F899" s="356"/>
      <c r="G899" s="618"/>
      <c r="H899" s="251">
        <f ca="1">IF(A10taxstdlife="n/a","n/a",IF(A10taxstdlife="",0,IF(H$3&gt;(A10stdlife+$E899),((INDEX('PTRM input'!$G$385:$P$434,A10offset,$E899)-INDEX('PTRM input'!$G$277:$P$326,A10offset,$E899))*OFFSET($F$7,0,$E899))-SUM($G899:G899),(((INDEX('PTRM input'!$G$385:$P$434,A10offset,$E899)-INDEX('PTRM input'!$G$277:$P$326,A10offset,$E899))*OFFSET($F$7,0,$E899))-SUM($G899:G899))*(OFFSET('PTRM input'!$G$477,0,$E899-1)/A10taxstdlife))))</f>
        <v>0</v>
      </c>
      <c r="I899" s="251">
        <f ca="1">IF(A10taxstdlife="n/a","n/a",IF(A10taxstdlife="",0,IF(I$3&gt;(A10stdlife+$E899),((INDEX('PTRM input'!$G$385:$P$434,A10offset,$E899)-INDEX('PTRM input'!$G$277:$P$326,A10offset,$E899))*OFFSET($F$7,0,$E899))-SUM($G899:H899),(((INDEX('PTRM input'!$G$385:$P$434,A10offset,$E899)-INDEX('PTRM input'!$G$277:$P$326,A10offset,$E899))*OFFSET($F$7,0,$E899))-SUM($G899:H899))*(OFFSET('PTRM input'!$G$477,0,$E899-1)/A10taxstdlife))))</f>
        <v>0</v>
      </c>
      <c r="J899" s="251">
        <f ca="1">IF(A10taxstdlife="n/a","n/a",IF(A10taxstdlife="",0,IF(J$3&gt;(A10stdlife+$E899),((INDEX('PTRM input'!$G$385:$P$434,A10offset,$E899)-INDEX('PTRM input'!$G$277:$P$326,A10offset,$E899))*OFFSET($F$7,0,$E899))-SUM($G899:I899),(((INDEX('PTRM input'!$G$385:$P$434,A10offset,$E899)-INDEX('PTRM input'!$G$277:$P$326,A10offset,$E899))*OFFSET($F$7,0,$E899))-SUM($G899:I899))*(OFFSET('PTRM input'!$G$477,0,$E899-1)/A10taxstdlife))))</f>
        <v>0</v>
      </c>
      <c r="K899" s="251">
        <f ca="1">IF(A10taxstdlife="n/a","n/a",IF(A10taxstdlife="",0,IF(K$3&gt;(A10stdlife+$E899),((INDEX('PTRM input'!$G$385:$P$434,A10offset,$E899)-INDEX('PTRM input'!$G$277:$P$326,A10offset,$E899))*OFFSET($F$7,0,$E899))-SUM($G899:J899),(((INDEX('PTRM input'!$G$385:$P$434,A10offset,$E899)-INDEX('PTRM input'!$G$277:$P$326,A10offset,$E899))*OFFSET($F$7,0,$E899))-SUM($G899:J899))*(OFFSET('PTRM input'!$G$477,0,$E899-1)/A10taxstdlife))))</f>
        <v>0</v>
      </c>
      <c r="L899" s="251">
        <f ca="1">IF(A10taxstdlife="n/a","n/a",IF(A10taxstdlife="",0,IF(L$3&gt;(A10stdlife+$E899),((INDEX('PTRM input'!$G$385:$P$434,A10offset,$E899)-INDEX('PTRM input'!$G$277:$P$326,A10offset,$E899))*OFFSET($F$7,0,$E899))-SUM($G899:K899),(((INDEX('PTRM input'!$G$385:$P$434,A10offset,$E899)-INDEX('PTRM input'!$G$277:$P$326,A10offset,$E899))*OFFSET($F$7,0,$E899))-SUM($G899:K899))*(OFFSET('PTRM input'!$G$477,0,$E899-1)/A10taxstdlife))))</f>
        <v>0</v>
      </c>
      <c r="M899" s="251">
        <f ca="1">IF(A10taxstdlife="n/a","n/a",IF(A10taxstdlife="",0,IF(M$3&gt;(A10stdlife+$E899),((INDEX('PTRM input'!$G$385:$P$434,A10offset,$E899)-INDEX('PTRM input'!$G$277:$P$326,A10offset,$E899))*OFFSET($F$7,0,$E899))-SUM($G899:L899),(((INDEX('PTRM input'!$G$385:$P$434,A10offset,$E899)-INDEX('PTRM input'!$G$277:$P$326,A10offset,$E899))*OFFSET($F$7,0,$E899))-SUM($G899:L899))*(OFFSET('PTRM input'!$G$477,0,$E899-1)/A10taxstdlife))))</f>
        <v>0</v>
      </c>
      <c r="N899" s="251">
        <f ca="1">IF(A10taxstdlife="n/a","n/a",IF(A10taxstdlife="",0,IF(N$3&gt;(A10stdlife+$E899),((INDEX('PTRM input'!$G$385:$P$434,A10offset,$E899)-INDEX('PTRM input'!$G$277:$P$326,A10offset,$E899))*OFFSET($F$7,0,$E899))-SUM($G899:M899),(((INDEX('PTRM input'!$G$385:$P$434,A10offset,$E899)-INDEX('PTRM input'!$G$277:$P$326,A10offset,$E899))*OFFSET($F$7,0,$E899))-SUM($G899:M899))*(OFFSET('PTRM input'!$G$477,0,$E899-1)/A10taxstdlife))))</f>
        <v>0</v>
      </c>
      <c r="O899" s="251">
        <f ca="1">IF(A10taxstdlife="n/a","n/a",IF(A10taxstdlife="",0,IF(O$3&gt;(A10stdlife+$E899),((INDEX('PTRM input'!$G$385:$P$434,A10offset,$E899)-INDEX('PTRM input'!$G$277:$P$326,A10offset,$E899))*OFFSET($F$7,0,$E899))-SUM($G899:N899),(((INDEX('PTRM input'!$G$385:$P$434,A10offset,$E899)-INDEX('PTRM input'!$G$277:$P$326,A10offset,$E899))*OFFSET($F$7,0,$E899))-SUM($G899:N899))*(OFFSET('PTRM input'!$G$477,0,$E899-1)/A10taxstdlife))))</f>
        <v>0</v>
      </c>
      <c r="P899" s="251">
        <f ca="1">IF(A10taxstdlife="n/a","n/a",IF(A10taxstdlife="",0,IF(P$3&gt;(A10stdlife+$E899),((INDEX('PTRM input'!$G$385:$P$434,A10offset,$E899)-INDEX('PTRM input'!$G$277:$P$326,A10offset,$E899))*OFFSET($F$7,0,$E899))-SUM($G899:O899),(((INDEX('PTRM input'!$G$385:$P$434,A10offset,$E899)-INDEX('PTRM input'!$G$277:$P$326,A10offset,$E899))*OFFSET($F$7,0,$E899))-SUM($G899:O899))*(OFFSET('PTRM input'!$G$477,0,$E899-1)/A10taxstdlife))))</f>
        <v>0</v>
      </c>
      <c r="Q899" s="251">
        <f ca="1">IF(A10taxstdlife="n/a","n/a",IF(A10taxstdlife="",0,IF(Q$3&gt;(A10stdlife+$E899),((INDEX('PTRM input'!$G$385:$P$434,A10offset,$E899)-INDEX('PTRM input'!$G$277:$P$326,A10offset,$E899))*OFFSET($F$7,0,$E899))-SUM($G899:P899),(((INDEX('PTRM input'!$G$385:$P$434,A10offset,$E899)-INDEX('PTRM input'!$G$277:$P$326,A10offset,$E899))*OFFSET($F$7,0,$E899))-SUM($G899:P899))*(OFFSET('PTRM input'!$G$477,0,$E899-1)/A10taxstdlife))))</f>
        <v>0</v>
      </c>
      <c r="R899" s="251">
        <f ca="1">IF(A10taxstdlife="n/a","n/a",IF(A10taxstdlife="",0,IF(R$3&gt;(A10stdlife+$E899),((INDEX('PTRM input'!$G$385:$P$434,A10offset,$E899)-INDEX('PTRM input'!$G$277:$P$326,A10offset,$E899))*OFFSET($F$7,0,$E899))-SUM($G899:Q899),(((INDEX('PTRM input'!$G$385:$P$434,A10offset,$E899)-INDEX('PTRM input'!$G$277:$P$326,A10offset,$E899))*OFFSET($F$7,0,$E899))-SUM($G899:Q899))*(OFFSET('PTRM input'!$G$477,0,$E899-1)/A10taxstdlife))))</f>
        <v>0</v>
      </c>
      <c r="S899" s="251">
        <f ca="1">IF(A10taxstdlife="n/a","n/a",IF(A10taxstdlife="",0,IF(S$3&gt;(A10stdlife+$E899),((INDEX('PTRM input'!$G$385:$P$434,A10offset,$E899)-INDEX('PTRM input'!$G$277:$P$326,A10offset,$E899))*OFFSET($F$7,0,$E899))-SUM($G899:R899),(((INDEX('PTRM input'!$G$385:$P$434,A10offset,$E899)-INDEX('PTRM input'!$G$277:$P$326,A10offset,$E899))*OFFSET($F$7,0,$E899))-SUM($G899:R899))*(OFFSET('PTRM input'!$G$477,0,$E899-1)/A10taxstdlife))))</f>
        <v>0</v>
      </c>
      <c r="T899" s="251">
        <f ca="1">IF(A10taxstdlife="n/a","n/a",IF(A10taxstdlife="",0,IF(T$3&gt;(A10stdlife+$E899),((INDEX('PTRM input'!$G$385:$P$434,A10offset,$E899)-INDEX('PTRM input'!$G$277:$P$326,A10offset,$E899))*OFFSET($F$7,0,$E899))-SUM($G899:S899),(((INDEX('PTRM input'!$G$385:$P$434,A10offset,$E899)-INDEX('PTRM input'!$G$277:$P$326,A10offset,$E899))*OFFSET($F$7,0,$E899))-SUM($G899:S899))*(OFFSET('PTRM input'!$G$477,0,$E899-1)/A10taxstdlife))))</f>
        <v>0</v>
      </c>
      <c r="U899" s="251">
        <f ca="1">IF(A10taxstdlife="n/a","n/a",IF(A10taxstdlife="",0,IF(U$3&gt;(A10stdlife+$E899),((INDEX('PTRM input'!$G$385:$P$434,A10offset,$E899)-INDEX('PTRM input'!$G$277:$P$326,A10offset,$E899))*OFFSET($F$7,0,$E899))-SUM($G899:T899),(((INDEX('PTRM input'!$G$385:$P$434,A10offset,$E899)-INDEX('PTRM input'!$G$277:$P$326,A10offset,$E899))*OFFSET($F$7,0,$E899))-SUM($G899:T899))*(OFFSET('PTRM input'!$G$477,0,$E899-1)/A10taxstdlife))))</f>
        <v>0</v>
      </c>
      <c r="V899" s="251">
        <f ca="1">IF(A10taxstdlife="n/a","n/a",IF(A10taxstdlife="",0,IF(V$3&gt;(A10stdlife+$E899),((INDEX('PTRM input'!$G$385:$P$434,A10offset,$E899)-INDEX('PTRM input'!$G$277:$P$326,A10offset,$E899))*OFFSET($F$7,0,$E899))-SUM($G899:U899),(((INDEX('PTRM input'!$G$385:$P$434,A10offset,$E899)-INDEX('PTRM input'!$G$277:$P$326,A10offset,$E899))*OFFSET($F$7,0,$E899))-SUM($G899:U899))*(OFFSET('PTRM input'!$G$477,0,$E899-1)/A10taxstdlife))))</f>
        <v>0</v>
      </c>
      <c r="W899" s="251">
        <f ca="1">IF(A10taxstdlife="n/a","n/a",IF(A10taxstdlife="",0,IF(W$3&gt;(A10stdlife+$E899),((INDEX('PTRM input'!$G$385:$P$434,A10offset,$E899)-INDEX('PTRM input'!$G$277:$P$326,A10offset,$E899))*OFFSET($F$7,0,$E899))-SUM($G899:V899),(((INDEX('PTRM input'!$G$385:$P$434,A10offset,$E899)-INDEX('PTRM input'!$G$277:$P$326,A10offset,$E899))*OFFSET($F$7,0,$E899))-SUM($G899:V899))*(OFFSET('PTRM input'!$G$477,0,$E899-1)/A10taxstdlife))))</f>
        <v>0</v>
      </c>
      <c r="X899" s="251">
        <f ca="1">IF(A10taxstdlife="n/a","n/a",IF(A10taxstdlife="",0,IF(X$3&gt;(A10stdlife+$E899),((INDEX('PTRM input'!$G$385:$P$434,A10offset,$E899)-INDEX('PTRM input'!$G$277:$P$326,A10offset,$E899))*OFFSET($F$7,0,$E899))-SUM($G899:W899),(((INDEX('PTRM input'!$G$385:$P$434,A10offset,$E899)-INDEX('PTRM input'!$G$277:$P$326,A10offset,$E899))*OFFSET($F$7,0,$E899))-SUM($G899:W899))*(OFFSET('PTRM input'!$G$477,0,$E899-1)/A10taxstdlife))))</f>
        <v>0</v>
      </c>
      <c r="Y899" s="251">
        <f ca="1">IF(A10taxstdlife="n/a","n/a",IF(A10taxstdlife="",0,IF(Y$3&gt;(A10stdlife+$E899),((INDEX('PTRM input'!$G$385:$P$434,A10offset,$E899)-INDEX('PTRM input'!$G$277:$P$326,A10offset,$E899))*OFFSET($F$7,0,$E899))-SUM($G899:X899),(((INDEX('PTRM input'!$G$385:$P$434,A10offset,$E899)-INDEX('PTRM input'!$G$277:$P$326,A10offset,$E899))*OFFSET($F$7,0,$E899))-SUM($G899:X899))*(OFFSET('PTRM input'!$G$477,0,$E899-1)/A10taxstdlife))))</f>
        <v>0</v>
      </c>
      <c r="Z899" s="251">
        <f ca="1">IF(A10taxstdlife="n/a","n/a",IF(A10taxstdlife="",0,IF(Z$3&gt;(A10stdlife+$E899),((INDEX('PTRM input'!$G$385:$P$434,A10offset,$E899)-INDEX('PTRM input'!$G$277:$P$326,A10offset,$E899))*OFFSET($F$7,0,$E899))-SUM($G899:Y899),(((INDEX('PTRM input'!$G$385:$P$434,A10offset,$E899)-INDEX('PTRM input'!$G$277:$P$326,A10offset,$E899))*OFFSET($F$7,0,$E899))-SUM($G899:Y899))*(OFFSET('PTRM input'!$G$477,0,$E899-1)/A10taxstdlife))))</f>
        <v>0</v>
      </c>
      <c r="AA899" s="251">
        <f ca="1">IF(A10taxstdlife="n/a","n/a",IF(A10taxstdlife="",0,IF(AA$3&gt;(A10stdlife+$E899),((INDEX('PTRM input'!$G$385:$P$434,A10offset,$E899)-INDEX('PTRM input'!$G$277:$P$326,A10offset,$E899))*OFFSET($F$7,0,$E899))-SUM($G899:Z899),(((INDEX('PTRM input'!$G$385:$P$434,A10offset,$E899)-INDEX('PTRM input'!$G$277:$P$326,A10offset,$E899))*OFFSET($F$7,0,$E899))-SUM($G899:Z899))*(OFFSET('PTRM input'!$G$477,0,$E899-1)/A10taxstdlife))))</f>
        <v>0</v>
      </c>
      <c r="AB899" s="251">
        <f ca="1">IF(A10taxstdlife="n/a","n/a",IF(A10taxstdlife="",0,IF(AB$3&gt;(A10stdlife+$E899),((INDEX('PTRM input'!$G$385:$P$434,A10offset,$E899)-INDEX('PTRM input'!$G$277:$P$326,A10offset,$E899))*OFFSET($F$7,0,$E899))-SUM($G899:AA899),(((INDEX('PTRM input'!$G$385:$P$434,A10offset,$E899)-INDEX('PTRM input'!$G$277:$P$326,A10offset,$E899))*OFFSET($F$7,0,$E899))-SUM($G899:AA899))*(OFFSET('PTRM input'!$G$477,0,$E899-1)/A10taxstdlife))))</f>
        <v>0</v>
      </c>
      <c r="AC899" s="251">
        <f ca="1">IF(A10taxstdlife="n/a","n/a",IF(A10taxstdlife="",0,IF(AC$3&gt;(A10stdlife+$E899),((INDEX('PTRM input'!$G$385:$P$434,A10offset,$E899)-INDEX('PTRM input'!$G$277:$P$326,A10offset,$E899))*OFFSET($F$7,0,$E899))-SUM($G899:AB899),(((INDEX('PTRM input'!$G$385:$P$434,A10offset,$E899)-INDEX('PTRM input'!$G$277:$P$326,A10offset,$E899))*OFFSET($F$7,0,$E899))-SUM($G899:AB899))*(OFFSET('PTRM input'!$G$477,0,$E899-1)/A10taxstdlife))))</f>
        <v>0</v>
      </c>
      <c r="AD899" s="251">
        <f ca="1">IF(A10taxstdlife="n/a","n/a",IF(A10taxstdlife="",0,IF(AD$3&gt;(A10stdlife+$E899),((INDEX('PTRM input'!$G$385:$P$434,A10offset,$E899)-INDEX('PTRM input'!$G$277:$P$326,A10offset,$E899))*OFFSET($F$7,0,$E899))-SUM($G899:AC899),(((INDEX('PTRM input'!$G$385:$P$434,A10offset,$E899)-INDEX('PTRM input'!$G$277:$P$326,A10offset,$E899))*OFFSET($F$7,0,$E899))-SUM($G899:AC899))*(OFFSET('PTRM input'!$G$477,0,$E899-1)/A10taxstdlife))))</f>
        <v>0</v>
      </c>
      <c r="AE899" s="251">
        <f ca="1">IF(A10taxstdlife="n/a","n/a",IF(A10taxstdlife="",0,IF(AE$3&gt;(A10stdlife+$E899),((INDEX('PTRM input'!$G$385:$P$434,A10offset,$E899)-INDEX('PTRM input'!$G$277:$P$326,A10offset,$E899))*OFFSET($F$7,0,$E899))-SUM($G899:AD899),(((INDEX('PTRM input'!$G$385:$P$434,A10offset,$E899)-INDEX('PTRM input'!$G$277:$P$326,A10offset,$E899))*OFFSET($F$7,0,$E899))-SUM($G899:AD899))*(OFFSET('PTRM input'!$G$477,0,$E899-1)/A10taxstdlife))))</f>
        <v>0</v>
      </c>
      <c r="AF899" s="251">
        <f ca="1">IF(A10taxstdlife="n/a","n/a",IF(A10taxstdlife="",0,IF(AF$3&gt;(A10stdlife+$E899),((INDEX('PTRM input'!$G$385:$P$434,A10offset,$E899)-INDEX('PTRM input'!$G$277:$P$326,A10offset,$E899))*OFFSET($F$7,0,$E899))-SUM($G899:AE899),(((INDEX('PTRM input'!$G$385:$P$434,A10offset,$E899)-INDEX('PTRM input'!$G$277:$P$326,A10offset,$E899))*OFFSET($F$7,0,$E899))-SUM($G899:AE899))*(OFFSET('PTRM input'!$G$477,0,$E899-1)/A10taxstdlife))))</f>
        <v>0</v>
      </c>
      <c r="AG899" s="251">
        <f ca="1">IF(A10taxstdlife="n/a","n/a",IF(A10taxstdlife="",0,IF(AG$3&gt;(A10stdlife+$E899),((INDEX('PTRM input'!$G$385:$P$434,A10offset,$E899)-INDEX('PTRM input'!$G$277:$P$326,A10offset,$E899))*OFFSET($F$7,0,$E899))-SUM($G899:AF899),(((INDEX('PTRM input'!$G$385:$P$434,A10offset,$E899)-INDEX('PTRM input'!$G$277:$P$326,A10offset,$E899))*OFFSET($F$7,0,$E899))-SUM($G899:AF899))*(OFFSET('PTRM input'!$G$477,0,$E899-1)/A10taxstdlife))))</f>
        <v>0</v>
      </c>
      <c r="AH899" s="251">
        <f ca="1">IF(A10taxstdlife="n/a","n/a",IF(A10taxstdlife="",0,IF(AH$3&gt;(A10stdlife+$E899),((INDEX('PTRM input'!$G$385:$P$434,A10offset,$E899)-INDEX('PTRM input'!$G$277:$P$326,A10offset,$E899))*OFFSET($F$7,0,$E899))-SUM($G899:AG899),(((INDEX('PTRM input'!$G$385:$P$434,A10offset,$E899)-INDEX('PTRM input'!$G$277:$P$326,A10offset,$E899))*OFFSET($F$7,0,$E899))-SUM($G899:AG899))*(OFFSET('PTRM input'!$G$477,0,$E899-1)/A10taxstdlife))))</f>
        <v>0</v>
      </c>
      <c r="AI899" s="251">
        <f ca="1">IF(A10taxstdlife="n/a","n/a",IF(A10taxstdlife="",0,IF(AI$3&gt;(A10stdlife+$E899),((INDEX('PTRM input'!$G$385:$P$434,A10offset,$E899)-INDEX('PTRM input'!$G$277:$P$326,A10offset,$E899))*OFFSET($F$7,0,$E899))-SUM($G899:AH899),(((INDEX('PTRM input'!$G$385:$P$434,A10offset,$E899)-INDEX('PTRM input'!$G$277:$P$326,A10offset,$E899))*OFFSET($F$7,0,$E899))-SUM($G899:AH899))*(OFFSET('PTRM input'!$G$477,0,$E899-1)/A10taxstdlife))))</f>
        <v>0</v>
      </c>
      <c r="AJ899" s="251">
        <f ca="1">IF(A10taxstdlife="n/a","n/a",IF(A10taxstdlife="",0,IF(AJ$3&gt;(A10stdlife+$E899),((INDEX('PTRM input'!$G$385:$P$434,A10offset,$E899)-INDEX('PTRM input'!$G$277:$P$326,A10offset,$E899))*OFFSET($F$7,0,$E899))-SUM($G899:AI899),(((INDEX('PTRM input'!$G$385:$P$434,A10offset,$E899)-INDEX('PTRM input'!$G$277:$P$326,A10offset,$E899))*OFFSET($F$7,0,$E899))-SUM($G899:AI899))*(OFFSET('PTRM input'!$G$477,0,$E899-1)/A10taxstdlife))))</f>
        <v>0</v>
      </c>
      <c r="AK899" s="251">
        <f ca="1">IF(A10taxstdlife="n/a","n/a",IF(A10taxstdlife="",0,IF(AK$3&gt;(A10stdlife+$E899),((INDEX('PTRM input'!$G$385:$P$434,A10offset,$E899)-INDEX('PTRM input'!$G$277:$P$326,A10offset,$E899))*OFFSET($F$7,0,$E899))-SUM($G899:AJ899),(((INDEX('PTRM input'!$G$385:$P$434,A10offset,$E899)-INDEX('PTRM input'!$G$277:$P$326,A10offset,$E899))*OFFSET($F$7,0,$E899))-SUM($G899:AJ899))*(OFFSET('PTRM input'!$G$477,0,$E899-1)/A10taxstdlife))))</f>
        <v>0</v>
      </c>
      <c r="AL899" s="251">
        <f ca="1">IF(A10taxstdlife="n/a","n/a",IF(A10taxstdlife="",0,IF(AL$3&gt;(A10stdlife+$E899),((INDEX('PTRM input'!$G$385:$P$434,A10offset,$E899)-INDEX('PTRM input'!$G$277:$P$326,A10offset,$E899))*OFFSET($F$7,0,$E899))-SUM($G899:AK899),(((INDEX('PTRM input'!$G$385:$P$434,A10offset,$E899)-INDEX('PTRM input'!$G$277:$P$326,A10offset,$E899))*OFFSET($F$7,0,$E899))-SUM($G899:AK899))*(OFFSET('PTRM input'!$G$477,0,$E899-1)/A10taxstdlife))))</f>
        <v>0</v>
      </c>
      <c r="AM899" s="251">
        <f ca="1">IF(A10taxstdlife="n/a","n/a",IF(A10taxstdlife="",0,IF(AM$3&gt;(A10stdlife+$E899),((INDEX('PTRM input'!$G$385:$P$434,A10offset,$E899)-INDEX('PTRM input'!$G$277:$P$326,A10offset,$E899))*OFFSET($F$7,0,$E899))-SUM($G899:AL899),(((INDEX('PTRM input'!$G$385:$P$434,A10offset,$E899)-INDEX('PTRM input'!$G$277:$P$326,A10offset,$E899))*OFFSET($F$7,0,$E899))-SUM($G899:AL899))*(OFFSET('PTRM input'!$G$477,0,$E899-1)/A10taxstdlife))))</f>
        <v>0</v>
      </c>
      <c r="AN899" s="251">
        <f ca="1">IF(A10taxstdlife="n/a","n/a",IF(A10taxstdlife="",0,IF(AN$3&gt;(A10stdlife+$E899),((INDEX('PTRM input'!$G$385:$P$434,A10offset,$E899)-INDEX('PTRM input'!$G$277:$P$326,A10offset,$E899))*OFFSET($F$7,0,$E899))-SUM($G899:AM899),(((INDEX('PTRM input'!$G$385:$P$434,A10offset,$E899)-INDEX('PTRM input'!$G$277:$P$326,A10offset,$E899))*OFFSET($F$7,0,$E899))-SUM($G899:AM899))*(OFFSET('PTRM input'!$G$477,0,$E899-1)/A10taxstdlife))))</f>
        <v>0</v>
      </c>
      <c r="AO899" s="251">
        <f ca="1">IF(A10taxstdlife="n/a","n/a",IF(A10taxstdlife="",0,IF(AO$3&gt;(A10stdlife+$E899),((INDEX('PTRM input'!$G$385:$P$434,A10offset,$E899)-INDEX('PTRM input'!$G$277:$P$326,A10offset,$E899))*OFFSET($F$7,0,$E899))-SUM($G899:AN899),(((INDEX('PTRM input'!$G$385:$P$434,A10offset,$E899)-INDEX('PTRM input'!$G$277:$P$326,A10offset,$E899))*OFFSET($F$7,0,$E899))-SUM($G899:AN899))*(OFFSET('PTRM input'!$G$477,0,$E899-1)/A10taxstdlife))))</f>
        <v>0</v>
      </c>
      <c r="AP899" s="251">
        <f ca="1">IF(A10taxstdlife="n/a","n/a",IF(A10taxstdlife="",0,IF(AP$3&gt;(A10stdlife+$E899),((INDEX('PTRM input'!$G$385:$P$434,A10offset,$E899)-INDEX('PTRM input'!$G$277:$P$326,A10offset,$E899))*OFFSET($F$7,0,$E899))-SUM($G899:AO899),(((INDEX('PTRM input'!$G$385:$P$434,A10offset,$E899)-INDEX('PTRM input'!$G$277:$P$326,A10offset,$E899))*OFFSET($F$7,0,$E899))-SUM($G899:AO899))*(OFFSET('PTRM input'!$G$477,0,$E899-1)/A10taxstdlife))))</f>
        <v>0</v>
      </c>
      <c r="AQ899" s="251">
        <f ca="1">IF(A10taxstdlife="n/a","n/a",IF(A10taxstdlife="",0,IF(AQ$3&gt;(A10stdlife+$E899),((INDEX('PTRM input'!$G$385:$P$434,A10offset,$E899)-INDEX('PTRM input'!$G$277:$P$326,A10offset,$E899))*OFFSET($F$7,0,$E899))-SUM($G899:AP899),(((INDEX('PTRM input'!$G$385:$P$434,A10offset,$E899)-INDEX('PTRM input'!$G$277:$P$326,A10offset,$E899))*OFFSET($F$7,0,$E899))-SUM($G899:AP899))*(OFFSET('PTRM input'!$G$477,0,$E899-1)/A10taxstdlife))))</f>
        <v>0</v>
      </c>
      <c r="AR899" s="251">
        <f ca="1">IF(A10taxstdlife="n/a","n/a",IF(A10taxstdlife="",0,IF(AR$3&gt;(A10stdlife+$E899),((INDEX('PTRM input'!$G$385:$P$434,A10offset,$E899)-INDEX('PTRM input'!$G$277:$P$326,A10offset,$E899))*OFFSET($F$7,0,$E899))-SUM($G899:AQ899),(((INDEX('PTRM input'!$G$385:$P$434,A10offset,$E899)-INDEX('PTRM input'!$G$277:$P$326,A10offset,$E899))*OFFSET($F$7,0,$E899))-SUM($G899:AQ899))*(OFFSET('PTRM input'!$G$477,0,$E899-1)/A10taxstdlife))))</f>
        <v>0</v>
      </c>
      <c r="AS899" s="251">
        <f ca="1">IF(A10taxstdlife="n/a","n/a",IF(A10taxstdlife="",0,IF(AS$3&gt;(A10stdlife+$E899),((INDEX('PTRM input'!$G$385:$P$434,A10offset,$E899)-INDEX('PTRM input'!$G$277:$P$326,A10offset,$E899))*OFFSET($F$7,0,$E899))-SUM($G899:AR899),(((INDEX('PTRM input'!$G$385:$P$434,A10offset,$E899)-INDEX('PTRM input'!$G$277:$P$326,A10offset,$E899))*OFFSET($F$7,0,$E899))-SUM($G899:AR899))*(OFFSET('PTRM input'!$G$477,0,$E899-1)/A10taxstdlife))))</f>
        <v>0</v>
      </c>
      <c r="AT899" s="251">
        <f ca="1">IF(A10taxstdlife="n/a","n/a",IF(A10taxstdlife="",0,IF(AT$3&gt;(A10stdlife+$E899),((INDEX('PTRM input'!$G$385:$P$434,A10offset,$E899)-INDEX('PTRM input'!$G$277:$P$326,A10offset,$E899))*OFFSET($F$7,0,$E899))-SUM($G899:AS899),(((INDEX('PTRM input'!$G$385:$P$434,A10offset,$E899)-INDEX('PTRM input'!$G$277:$P$326,A10offset,$E899))*OFFSET($F$7,0,$E899))-SUM($G899:AS899))*(OFFSET('PTRM input'!$G$477,0,$E899-1)/A10taxstdlife))))</f>
        <v>0</v>
      </c>
      <c r="AU899" s="251">
        <f ca="1">IF(A10taxstdlife="n/a","n/a",IF(A10taxstdlife="",0,IF(AU$3&gt;(A10stdlife+$E899),((INDEX('PTRM input'!$G$385:$P$434,A10offset,$E899)-INDEX('PTRM input'!$G$277:$P$326,A10offset,$E899))*OFFSET($F$7,0,$E899))-SUM($G899:AT899),(((INDEX('PTRM input'!$G$385:$P$434,A10offset,$E899)-INDEX('PTRM input'!$G$277:$P$326,A10offset,$E899))*OFFSET($F$7,0,$E899))-SUM($G899:AT899))*(OFFSET('PTRM input'!$G$477,0,$E899-1)/A10taxstdlife))))</f>
        <v>0</v>
      </c>
      <c r="AV899" s="251">
        <f ca="1">IF(A10taxstdlife="n/a","n/a",IF(A10taxstdlife="",0,IF(AV$3&gt;(A10stdlife+$E899),((INDEX('PTRM input'!$G$385:$P$434,A10offset,$E899)-INDEX('PTRM input'!$G$277:$P$326,A10offset,$E899))*OFFSET($F$7,0,$E899))-SUM($G899:AU899),(((INDEX('PTRM input'!$G$385:$P$434,A10offset,$E899)-INDEX('PTRM input'!$G$277:$P$326,A10offset,$E899))*OFFSET($F$7,0,$E899))-SUM($G899:AU899))*(OFFSET('PTRM input'!$G$477,0,$E899-1)/A10taxstdlife))))</f>
        <v>0</v>
      </c>
      <c r="AW899" s="251">
        <f ca="1">IF(A10taxstdlife="n/a","n/a",IF(A10taxstdlife="",0,IF(AW$3&gt;(A10stdlife+$E899),((INDEX('PTRM input'!$G$385:$P$434,A10offset,$E899)-INDEX('PTRM input'!$G$277:$P$326,A10offset,$E899))*OFFSET($F$7,0,$E899))-SUM($G899:AV899),(((INDEX('PTRM input'!$G$385:$P$434,A10offset,$E899)-INDEX('PTRM input'!$G$277:$P$326,A10offset,$E899))*OFFSET($F$7,0,$E899))-SUM($G899:AV899))*(OFFSET('PTRM input'!$G$477,0,$E899-1)/A10taxstdlife))))</f>
        <v>0</v>
      </c>
      <c r="AX899" s="251">
        <f ca="1">IF(A10taxstdlife="n/a","n/a",IF(A10taxstdlife="",0,IF(AX$3&gt;(A10stdlife+$E899),((INDEX('PTRM input'!$G$385:$P$434,A10offset,$E899)-INDEX('PTRM input'!$G$277:$P$326,A10offset,$E899))*OFFSET($F$7,0,$E899))-SUM($G899:AW899),(((INDEX('PTRM input'!$G$385:$P$434,A10offset,$E899)-INDEX('PTRM input'!$G$277:$P$326,A10offset,$E899))*OFFSET($F$7,0,$E899))-SUM($G899:AW899))*(OFFSET('PTRM input'!$G$477,0,$E899-1)/A10taxstdlife))))</f>
        <v>0</v>
      </c>
      <c r="AY899" s="251">
        <f ca="1">IF(A10taxstdlife="n/a","n/a",IF(A10taxstdlife="",0,IF(AY$3&gt;(A10stdlife+$E899),((INDEX('PTRM input'!$G$385:$P$434,A10offset,$E899)-INDEX('PTRM input'!$G$277:$P$326,A10offset,$E899))*OFFSET($F$7,0,$E899))-SUM($G899:AX899),(((INDEX('PTRM input'!$G$385:$P$434,A10offset,$E899)-INDEX('PTRM input'!$G$277:$P$326,A10offset,$E899))*OFFSET($F$7,0,$E899))-SUM($G899:AX899))*(OFFSET('PTRM input'!$G$477,0,$E899-1)/A10taxstdlife))))</f>
        <v>0</v>
      </c>
      <c r="AZ899" s="251">
        <f ca="1">IF(A10taxstdlife="n/a","n/a",IF(A10taxstdlife="",0,IF(AZ$3&gt;(A10stdlife+$E899),((INDEX('PTRM input'!$G$385:$P$434,A10offset,$E899)-INDEX('PTRM input'!$G$277:$P$326,A10offset,$E899))*OFFSET($F$7,0,$E899))-SUM($G899:AY899),(((INDEX('PTRM input'!$G$385:$P$434,A10offset,$E899)-INDEX('PTRM input'!$G$277:$P$326,A10offset,$E899))*OFFSET($F$7,0,$E899))-SUM($G899:AY899))*(OFFSET('PTRM input'!$G$477,0,$E899-1)/A10taxstdlife))))</f>
        <v>0</v>
      </c>
      <c r="BA899" s="251">
        <f ca="1">IF(A10taxstdlife="n/a","n/a",IF(A10taxstdlife="",0,IF(BA$3&gt;(A10stdlife+$E899),((INDEX('PTRM input'!$G$385:$P$434,A10offset,$E899)-INDEX('PTRM input'!$G$277:$P$326,A10offset,$E899))*OFFSET($F$7,0,$E899))-SUM($G899:AZ899),(((INDEX('PTRM input'!$G$385:$P$434,A10offset,$E899)-INDEX('PTRM input'!$G$277:$P$326,A10offset,$E899))*OFFSET($F$7,0,$E899))-SUM($G899:AZ899))*(OFFSET('PTRM input'!$G$477,0,$E899-1)/A10taxstdlife))))</f>
        <v>0</v>
      </c>
      <c r="BB899" s="251">
        <f ca="1">IF(A10taxstdlife="n/a","n/a",IF(A10taxstdlife="",0,IF(BB$3&gt;(A10stdlife+$E899),((INDEX('PTRM input'!$G$385:$P$434,A10offset,$E899)-INDEX('PTRM input'!$G$277:$P$326,A10offset,$E899))*OFFSET($F$7,0,$E899))-SUM($G899:BA899),(((INDEX('PTRM input'!$G$385:$P$434,A10offset,$E899)-INDEX('PTRM input'!$G$277:$P$326,A10offset,$E899))*OFFSET($F$7,0,$E899))-SUM($G899:BA899))*(OFFSET('PTRM input'!$G$477,0,$E899-1)/A10taxstdlife))))</f>
        <v>0</v>
      </c>
      <c r="BC899" s="251">
        <f ca="1">IF(A10taxstdlife="n/a","n/a",IF(A10taxstdlife="",0,IF(BC$3&gt;(A10stdlife+$E899),((INDEX('PTRM input'!$G$385:$P$434,A10offset,$E899)-INDEX('PTRM input'!$G$277:$P$326,A10offset,$E899))*OFFSET($F$7,0,$E899))-SUM($G899:BB899),(((INDEX('PTRM input'!$G$385:$P$434,A10offset,$E899)-INDEX('PTRM input'!$G$277:$P$326,A10offset,$E899))*OFFSET($F$7,0,$E899))-SUM($G899:BB899))*(OFFSET('PTRM input'!$G$477,0,$E899-1)/A10taxstdlife))))</f>
        <v>0</v>
      </c>
      <c r="BD899" s="251">
        <f ca="1">IF(A10taxstdlife="n/a","n/a",IF(A10taxstdlife="",0,IF(BD$3&gt;(A10stdlife+$E899),((INDEX('PTRM input'!$G$385:$P$434,A10offset,$E899)-INDEX('PTRM input'!$G$277:$P$326,A10offset,$E899))*OFFSET($F$7,0,$E899))-SUM($G899:BC899),(((INDEX('PTRM input'!$G$385:$P$434,A10offset,$E899)-INDEX('PTRM input'!$G$277:$P$326,A10offset,$E899))*OFFSET($F$7,0,$E899))-SUM($G899:BC899))*(OFFSET('PTRM input'!$G$477,0,$E899-1)/A10taxstdlife))))</f>
        <v>0</v>
      </c>
      <c r="BE899" s="251">
        <f ca="1">IF(A10taxstdlife="n/a","n/a",IF(A10taxstdlife="",0,IF(BE$3&gt;(A10stdlife+$E899),((INDEX('PTRM input'!$G$385:$P$434,A10offset,$E899)-INDEX('PTRM input'!$G$277:$P$326,A10offset,$E899))*OFFSET($F$7,0,$E899))-SUM($G899:BD899),(((INDEX('PTRM input'!$G$385:$P$434,A10offset,$E899)-INDEX('PTRM input'!$G$277:$P$326,A10offset,$E899))*OFFSET($F$7,0,$E899))-SUM($G899:BD899))*(OFFSET('PTRM input'!$G$477,0,$E899-1)/A10taxstdlife))))</f>
        <v>0</v>
      </c>
      <c r="BF899" s="251">
        <f ca="1">IF(A10taxstdlife="n/a","n/a",IF(A10taxstdlife="",0,IF(BF$3&gt;(A10stdlife+$E899),((INDEX('PTRM input'!$G$385:$P$434,A10offset,$E899)-INDEX('PTRM input'!$G$277:$P$326,A10offset,$E899))*OFFSET($F$7,0,$E899))-SUM($G899:BE899),(((INDEX('PTRM input'!$G$385:$P$434,A10offset,$E899)-INDEX('PTRM input'!$G$277:$P$326,A10offset,$E899))*OFFSET($F$7,0,$E899))-SUM($G899:BE899))*(OFFSET('PTRM input'!$G$477,0,$E899-1)/A10taxstdlife))))</f>
        <v>0</v>
      </c>
      <c r="BG899" s="251">
        <f ca="1">IF(A10taxstdlife="n/a","n/a",IF(A10taxstdlife="",0,IF(BG$3&gt;(A10stdlife+$E899),((INDEX('PTRM input'!$G$385:$P$434,A10offset,$E899)-INDEX('PTRM input'!$G$277:$P$326,A10offset,$E899))*OFFSET($F$7,0,$E899))-SUM($G899:BF899),(((INDEX('PTRM input'!$G$385:$P$434,A10offset,$E899)-INDEX('PTRM input'!$G$277:$P$326,A10offset,$E899))*OFFSET($F$7,0,$E899))-SUM($G899:BF899))*(OFFSET('PTRM input'!$G$477,0,$E899-1)/A10taxstdlife))))</f>
        <v>0</v>
      </c>
      <c r="BH899" s="251">
        <f ca="1">IF(A10taxstdlife="n/a","n/a",IF(A10taxstdlife="",0,IF(BH$3&gt;(A10stdlife+$E899),((INDEX('PTRM input'!$G$385:$P$434,A10offset,$E899)-INDEX('PTRM input'!$G$277:$P$326,A10offset,$E899))*OFFSET($F$7,0,$E899))-SUM($G899:BG899),(((INDEX('PTRM input'!$G$385:$P$434,A10offset,$E899)-INDEX('PTRM input'!$G$277:$P$326,A10offset,$E899))*OFFSET($F$7,0,$E899))-SUM($G899:BG899))*(OFFSET('PTRM input'!$G$477,0,$E899-1)/A10taxstdlife))))</f>
        <v>0</v>
      </c>
      <c r="BI899" s="251">
        <f ca="1">IF(A10taxstdlife="n/a","n/a",IF(A10taxstdlife="",0,IF(BI$3&gt;(A10stdlife+$E899),((INDEX('PTRM input'!$G$385:$P$434,A10offset,$E899)-INDEX('PTRM input'!$G$277:$P$326,A10offset,$E899))*OFFSET($F$7,0,$E899))-SUM($G899:BH899),(((INDEX('PTRM input'!$G$385:$P$434,A10offset,$E899)-INDEX('PTRM input'!$G$277:$P$326,A10offset,$E899))*OFFSET($F$7,0,$E899))-SUM($G899:BH899))*(OFFSET('PTRM input'!$G$477,0,$E899-1)/A10taxstdlife))))</f>
        <v>0</v>
      </c>
      <c r="BJ899" s="116"/>
      <c r="BK899" s="116"/>
      <c r="BL899" s="116"/>
      <c r="BM899" s="116"/>
    </row>
    <row r="900" spans="1:65" ht="12.75" hidden="1" customHeight="1" outlineLevel="2">
      <c r="A900" s="366"/>
      <c r="B900" s="19"/>
      <c r="C900" s="18"/>
      <c r="D900" s="760"/>
      <c r="E900" s="86">
        <v>2</v>
      </c>
      <c r="F900" s="356"/>
      <c r="G900" s="434"/>
      <c r="H900" s="619"/>
      <c r="I900" s="251">
        <f ca="1">IF(A10taxstdlife="n/a","n/a",IF(A10taxstdlife="",0,IF(I$3&gt;(A10stdlife+$E900),((INDEX('PTRM input'!$G$385:$P$434,A10offset,$E900)-INDEX('PTRM input'!$G$277:$P$326,A10offset,$E900))*OFFSET($F$7,0,$E900))-SUM($G900:H900),(((INDEX('PTRM input'!$G$385:$P$434,A10offset,$E900)-INDEX('PTRM input'!$G$277:$P$326,A10offset,$E900))*OFFSET($F$7,0,$E900))-SUM($G900:H900))*(OFFSET('PTRM input'!$G$477,0,$E900-1)/A10taxstdlife))))</f>
        <v>0</v>
      </c>
      <c r="J900" s="251">
        <f ca="1">IF(A10taxstdlife="n/a","n/a",IF(A10taxstdlife="",0,IF(J$3&gt;(A10stdlife+$E900),((INDEX('PTRM input'!$G$385:$P$434,A10offset,$E900)-INDEX('PTRM input'!$G$277:$P$326,A10offset,$E900))*OFFSET($F$7,0,$E900))-SUM($G900:I900),(((INDEX('PTRM input'!$G$385:$P$434,A10offset,$E900)-INDEX('PTRM input'!$G$277:$P$326,A10offset,$E900))*OFFSET($F$7,0,$E900))-SUM($G900:I900))*(OFFSET('PTRM input'!$G$477,0,$E900-1)/A10taxstdlife))))</f>
        <v>0</v>
      </c>
      <c r="K900" s="251">
        <f ca="1">IF(A10taxstdlife="n/a","n/a",IF(A10taxstdlife="",0,IF(K$3&gt;(A10stdlife+$E900),((INDEX('PTRM input'!$G$385:$P$434,A10offset,$E900)-INDEX('PTRM input'!$G$277:$P$326,A10offset,$E900))*OFFSET($F$7,0,$E900))-SUM($G900:J900),(((INDEX('PTRM input'!$G$385:$P$434,A10offset,$E900)-INDEX('PTRM input'!$G$277:$P$326,A10offset,$E900))*OFFSET($F$7,0,$E900))-SUM($G900:J900))*(OFFSET('PTRM input'!$G$477,0,$E900-1)/A10taxstdlife))))</f>
        <v>0</v>
      </c>
      <c r="L900" s="251">
        <f ca="1">IF(A10taxstdlife="n/a","n/a",IF(A10taxstdlife="",0,IF(L$3&gt;(A10stdlife+$E900),((INDEX('PTRM input'!$G$385:$P$434,A10offset,$E900)-INDEX('PTRM input'!$G$277:$P$326,A10offset,$E900))*OFFSET($F$7,0,$E900))-SUM($G900:K900),(((INDEX('PTRM input'!$G$385:$P$434,A10offset,$E900)-INDEX('PTRM input'!$G$277:$P$326,A10offset,$E900))*OFFSET($F$7,0,$E900))-SUM($G900:K900))*(OFFSET('PTRM input'!$G$477,0,$E900-1)/A10taxstdlife))))</f>
        <v>0</v>
      </c>
      <c r="M900" s="251">
        <f ca="1">IF(A10taxstdlife="n/a","n/a",IF(A10taxstdlife="",0,IF(M$3&gt;(A10stdlife+$E900),((INDEX('PTRM input'!$G$385:$P$434,A10offset,$E900)-INDEX('PTRM input'!$G$277:$P$326,A10offset,$E900))*OFFSET($F$7,0,$E900))-SUM($G900:L900),(((INDEX('PTRM input'!$G$385:$P$434,A10offset,$E900)-INDEX('PTRM input'!$G$277:$P$326,A10offset,$E900))*OFFSET($F$7,0,$E900))-SUM($G900:L900))*(OFFSET('PTRM input'!$G$477,0,$E900-1)/A10taxstdlife))))</f>
        <v>0</v>
      </c>
      <c r="N900" s="251">
        <f ca="1">IF(A10taxstdlife="n/a","n/a",IF(A10taxstdlife="",0,IF(N$3&gt;(A10stdlife+$E900),((INDEX('PTRM input'!$G$385:$P$434,A10offset,$E900)-INDEX('PTRM input'!$G$277:$P$326,A10offset,$E900))*OFFSET($F$7,0,$E900))-SUM($G900:M900),(((INDEX('PTRM input'!$G$385:$P$434,A10offset,$E900)-INDEX('PTRM input'!$G$277:$P$326,A10offset,$E900))*OFFSET($F$7,0,$E900))-SUM($G900:M900))*(OFFSET('PTRM input'!$G$477,0,$E900-1)/A10taxstdlife))))</f>
        <v>0</v>
      </c>
      <c r="O900" s="251">
        <f ca="1">IF(A10taxstdlife="n/a","n/a",IF(A10taxstdlife="",0,IF(O$3&gt;(A10stdlife+$E900),((INDEX('PTRM input'!$G$385:$P$434,A10offset,$E900)-INDEX('PTRM input'!$G$277:$P$326,A10offset,$E900))*OFFSET($F$7,0,$E900))-SUM($G900:N900),(((INDEX('PTRM input'!$G$385:$P$434,A10offset,$E900)-INDEX('PTRM input'!$G$277:$P$326,A10offset,$E900))*OFFSET($F$7,0,$E900))-SUM($G900:N900))*(OFFSET('PTRM input'!$G$477,0,$E900-1)/A10taxstdlife))))</f>
        <v>0</v>
      </c>
      <c r="P900" s="251">
        <f ca="1">IF(A10taxstdlife="n/a","n/a",IF(A10taxstdlife="",0,IF(P$3&gt;(A10stdlife+$E900),((INDEX('PTRM input'!$G$385:$P$434,A10offset,$E900)-INDEX('PTRM input'!$G$277:$P$326,A10offset,$E900))*OFFSET($F$7,0,$E900))-SUM($G900:O900),(((INDEX('PTRM input'!$G$385:$P$434,A10offset,$E900)-INDEX('PTRM input'!$G$277:$P$326,A10offset,$E900))*OFFSET($F$7,0,$E900))-SUM($G900:O900))*(OFFSET('PTRM input'!$G$477,0,$E900-1)/A10taxstdlife))))</f>
        <v>0</v>
      </c>
      <c r="Q900" s="251">
        <f ca="1">IF(A10taxstdlife="n/a","n/a",IF(A10taxstdlife="",0,IF(Q$3&gt;(A10stdlife+$E900),((INDEX('PTRM input'!$G$385:$P$434,A10offset,$E900)-INDEX('PTRM input'!$G$277:$P$326,A10offset,$E900))*OFFSET($F$7,0,$E900))-SUM($G900:P900),(((INDEX('PTRM input'!$G$385:$P$434,A10offset,$E900)-INDEX('PTRM input'!$G$277:$P$326,A10offset,$E900))*OFFSET($F$7,0,$E900))-SUM($G900:P900))*(OFFSET('PTRM input'!$G$477,0,$E900-1)/A10taxstdlife))))</f>
        <v>0</v>
      </c>
      <c r="R900" s="251">
        <f ca="1">IF(A10taxstdlife="n/a","n/a",IF(A10taxstdlife="",0,IF(R$3&gt;(A10stdlife+$E900),((INDEX('PTRM input'!$G$385:$P$434,A10offset,$E900)-INDEX('PTRM input'!$G$277:$P$326,A10offset,$E900))*OFFSET($F$7,0,$E900))-SUM($G900:Q900),(((INDEX('PTRM input'!$G$385:$P$434,A10offset,$E900)-INDEX('PTRM input'!$G$277:$P$326,A10offset,$E900))*OFFSET($F$7,0,$E900))-SUM($G900:Q900))*(OFFSET('PTRM input'!$G$477,0,$E900-1)/A10taxstdlife))))</f>
        <v>0</v>
      </c>
      <c r="S900" s="251">
        <f ca="1">IF(A10taxstdlife="n/a","n/a",IF(A10taxstdlife="",0,IF(S$3&gt;(A10stdlife+$E900),((INDEX('PTRM input'!$G$385:$P$434,A10offset,$E900)-INDEX('PTRM input'!$G$277:$P$326,A10offset,$E900))*OFFSET($F$7,0,$E900))-SUM($G900:R900),(((INDEX('PTRM input'!$G$385:$P$434,A10offset,$E900)-INDEX('PTRM input'!$G$277:$P$326,A10offset,$E900))*OFFSET($F$7,0,$E900))-SUM($G900:R900))*(OFFSET('PTRM input'!$G$477,0,$E900-1)/A10taxstdlife))))</f>
        <v>0</v>
      </c>
      <c r="T900" s="251">
        <f ca="1">IF(A10taxstdlife="n/a","n/a",IF(A10taxstdlife="",0,IF(T$3&gt;(A10stdlife+$E900),((INDEX('PTRM input'!$G$385:$P$434,A10offset,$E900)-INDEX('PTRM input'!$G$277:$P$326,A10offset,$E900))*OFFSET($F$7,0,$E900))-SUM($G900:S900),(((INDEX('PTRM input'!$G$385:$P$434,A10offset,$E900)-INDEX('PTRM input'!$G$277:$P$326,A10offset,$E900))*OFFSET($F$7,0,$E900))-SUM($G900:S900))*(OFFSET('PTRM input'!$G$477,0,$E900-1)/A10taxstdlife))))</f>
        <v>0</v>
      </c>
      <c r="U900" s="251">
        <f ca="1">IF(A10taxstdlife="n/a","n/a",IF(A10taxstdlife="",0,IF(U$3&gt;(A10stdlife+$E900),((INDEX('PTRM input'!$G$385:$P$434,A10offset,$E900)-INDEX('PTRM input'!$G$277:$P$326,A10offset,$E900))*OFFSET($F$7,0,$E900))-SUM($G900:T900),(((INDEX('PTRM input'!$G$385:$P$434,A10offset,$E900)-INDEX('PTRM input'!$G$277:$P$326,A10offset,$E900))*OFFSET($F$7,0,$E900))-SUM($G900:T900))*(OFFSET('PTRM input'!$G$477,0,$E900-1)/A10taxstdlife))))</f>
        <v>0</v>
      </c>
      <c r="V900" s="251">
        <f ca="1">IF(A10taxstdlife="n/a","n/a",IF(A10taxstdlife="",0,IF(V$3&gt;(A10stdlife+$E900),((INDEX('PTRM input'!$G$385:$P$434,A10offset,$E900)-INDEX('PTRM input'!$G$277:$P$326,A10offset,$E900))*OFFSET($F$7,0,$E900))-SUM($G900:U900),(((INDEX('PTRM input'!$G$385:$P$434,A10offset,$E900)-INDEX('PTRM input'!$G$277:$P$326,A10offset,$E900))*OFFSET($F$7,0,$E900))-SUM($G900:U900))*(OFFSET('PTRM input'!$G$477,0,$E900-1)/A10taxstdlife))))</f>
        <v>0</v>
      </c>
      <c r="W900" s="251">
        <f ca="1">IF(A10taxstdlife="n/a","n/a",IF(A10taxstdlife="",0,IF(W$3&gt;(A10stdlife+$E900),((INDEX('PTRM input'!$G$385:$P$434,A10offset,$E900)-INDEX('PTRM input'!$G$277:$P$326,A10offset,$E900))*OFFSET($F$7,0,$E900))-SUM($G900:V900),(((INDEX('PTRM input'!$G$385:$P$434,A10offset,$E900)-INDEX('PTRM input'!$G$277:$P$326,A10offset,$E900))*OFFSET($F$7,0,$E900))-SUM($G900:V900))*(OFFSET('PTRM input'!$G$477,0,$E900-1)/A10taxstdlife))))</f>
        <v>0</v>
      </c>
      <c r="X900" s="251">
        <f ca="1">IF(A10taxstdlife="n/a","n/a",IF(A10taxstdlife="",0,IF(X$3&gt;(A10stdlife+$E900),((INDEX('PTRM input'!$G$385:$P$434,A10offset,$E900)-INDEX('PTRM input'!$G$277:$P$326,A10offset,$E900))*OFFSET($F$7,0,$E900))-SUM($G900:W900),(((INDEX('PTRM input'!$G$385:$P$434,A10offset,$E900)-INDEX('PTRM input'!$G$277:$P$326,A10offset,$E900))*OFFSET($F$7,0,$E900))-SUM($G900:W900))*(OFFSET('PTRM input'!$G$477,0,$E900-1)/A10taxstdlife))))</f>
        <v>0</v>
      </c>
      <c r="Y900" s="251">
        <f ca="1">IF(A10taxstdlife="n/a","n/a",IF(A10taxstdlife="",0,IF(Y$3&gt;(A10stdlife+$E900),((INDEX('PTRM input'!$G$385:$P$434,A10offset,$E900)-INDEX('PTRM input'!$G$277:$P$326,A10offset,$E900))*OFFSET($F$7,0,$E900))-SUM($G900:X900),(((INDEX('PTRM input'!$G$385:$P$434,A10offset,$E900)-INDEX('PTRM input'!$G$277:$P$326,A10offset,$E900))*OFFSET($F$7,0,$E900))-SUM($G900:X900))*(OFFSET('PTRM input'!$G$477,0,$E900-1)/A10taxstdlife))))</f>
        <v>0</v>
      </c>
      <c r="Z900" s="251">
        <f ca="1">IF(A10taxstdlife="n/a","n/a",IF(A10taxstdlife="",0,IF(Z$3&gt;(A10stdlife+$E900),((INDEX('PTRM input'!$G$385:$P$434,A10offset,$E900)-INDEX('PTRM input'!$G$277:$P$326,A10offset,$E900))*OFFSET($F$7,0,$E900))-SUM($G900:Y900),(((INDEX('PTRM input'!$G$385:$P$434,A10offset,$E900)-INDEX('PTRM input'!$G$277:$P$326,A10offset,$E900))*OFFSET($F$7,0,$E900))-SUM($G900:Y900))*(OFFSET('PTRM input'!$G$477,0,$E900-1)/A10taxstdlife))))</f>
        <v>0</v>
      </c>
      <c r="AA900" s="251">
        <f ca="1">IF(A10taxstdlife="n/a","n/a",IF(A10taxstdlife="",0,IF(AA$3&gt;(A10stdlife+$E900),((INDEX('PTRM input'!$G$385:$P$434,A10offset,$E900)-INDEX('PTRM input'!$G$277:$P$326,A10offset,$E900))*OFFSET($F$7,0,$E900))-SUM($G900:Z900),(((INDEX('PTRM input'!$G$385:$P$434,A10offset,$E900)-INDEX('PTRM input'!$G$277:$P$326,A10offset,$E900))*OFFSET($F$7,0,$E900))-SUM($G900:Z900))*(OFFSET('PTRM input'!$G$477,0,$E900-1)/A10taxstdlife))))</f>
        <v>0</v>
      </c>
      <c r="AB900" s="251">
        <f ca="1">IF(A10taxstdlife="n/a","n/a",IF(A10taxstdlife="",0,IF(AB$3&gt;(A10stdlife+$E900),((INDEX('PTRM input'!$G$385:$P$434,A10offset,$E900)-INDEX('PTRM input'!$G$277:$P$326,A10offset,$E900))*OFFSET($F$7,0,$E900))-SUM($G900:AA900),(((INDEX('PTRM input'!$G$385:$P$434,A10offset,$E900)-INDEX('PTRM input'!$G$277:$P$326,A10offset,$E900))*OFFSET($F$7,0,$E900))-SUM($G900:AA900))*(OFFSET('PTRM input'!$G$477,0,$E900-1)/A10taxstdlife))))</f>
        <v>0</v>
      </c>
      <c r="AC900" s="251">
        <f ca="1">IF(A10taxstdlife="n/a","n/a",IF(A10taxstdlife="",0,IF(AC$3&gt;(A10stdlife+$E900),((INDEX('PTRM input'!$G$385:$P$434,A10offset,$E900)-INDEX('PTRM input'!$G$277:$P$326,A10offset,$E900))*OFFSET($F$7,0,$E900))-SUM($G900:AB900),(((INDEX('PTRM input'!$G$385:$P$434,A10offset,$E900)-INDEX('PTRM input'!$G$277:$P$326,A10offset,$E900))*OFFSET($F$7,0,$E900))-SUM($G900:AB900))*(OFFSET('PTRM input'!$G$477,0,$E900-1)/A10taxstdlife))))</f>
        <v>0</v>
      </c>
      <c r="AD900" s="251">
        <f ca="1">IF(A10taxstdlife="n/a","n/a",IF(A10taxstdlife="",0,IF(AD$3&gt;(A10stdlife+$E900),((INDEX('PTRM input'!$G$385:$P$434,A10offset,$E900)-INDEX('PTRM input'!$G$277:$P$326,A10offset,$E900))*OFFSET($F$7,0,$E900))-SUM($G900:AC900),(((INDEX('PTRM input'!$G$385:$P$434,A10offset,$E900)-INDEX('PTRM input'!$G$277:$P$326,A10offset,$E900))*OFFSET($F$7,0,$E900))-SUM($G900:AC900))*(OFFSET('PTRM input'!$G$477,0,$E900-1)/A10taxstdlife))))</f>
        <v>0</v>
      </c>
      <c r="AE900" s="251">
        <f ca="1">IF(A10taxstdlife="n/a","n/a",IF(A10taxstdlife="",0,IF(AE$3&gt;(A10stdlife+$E900),((INDEX('PTRM input'!$G$385:$P$434,A10offset,$E900)-INDEX('PTRM input'!$G$277:$P$326,A10offset,$E900))*OFFSET($F$7,0,$E900))-SUM($G900:AD900),(((INDEX('PTRM input'!$G$385:$P$434,A10offset,$E900)-INDEX('PTRM input'!$G$277:$P$326,A10offset,$E900))*OFFSET($F$7,0,$E900))-SUM($G900:AD900))*(OFFSET('PTRM input'!$G$477,0,$E900-1)/A10taxstdlife))))</f>
        <v>0</v>
      </c>
      <c r="AF900" s="251">
        <f ca="1">IF(A10taxstdlife="n/a","n/a",IF(A10taxstdlife="",0,IF(AF$3&gt;(A10stdlife+$E900),((INDEX('PTRM input'!$G$385:$P$434,A10offset,$E900)-INDEX('PTRM input'!$G$277:$P$326,A10offset,$E900))*OFFSET($F$7,0,$E900))-SUM($G900:AE900),(((INDEX('PTRM input'!$G$385:$P$434,A10offset,$E900)-INDEX('PTRM input'!$G$277:$P$326,A10offset,$E900))*OFFSET($F$7,0,$E900))-SUM($G900:AE900))*(OFFSET('PTRM input'!$G$477,0,$E900-1)/A10taxstdlife))))</f>
        <v>0</v>
      </c>
      <c r="AG900" s="251">
        <f ca="1">IF(A10taxstdlife="n/a","n/a",IF(A10taxstdlife="",0,IF(AG$3&gt;(A10stdlife+$E900),((INDEX('PTRM input'!$G$385:$P$434,A10offset,$E900)-INDEX('PTRM input'!$G$277:$P$326,A10offset,$E900))*OFFSET($F$7,0,$E900))-SUM($G900:AF900),(((INDEX('PTRM input'!$G$385:$P$434,A10offset,$E900)-INDEX('PTRM input'!$G$277:$P$326,A10offset,$E900))*OFFSET($F$7,0,$E900))-SUM($G900:AF900))*(OFFSET('PTRM input'!$G$477,0,$E900-1)/A10taxstdlife))))</f>
        <v>0</v>
      </c>
      <c r="AH900" s="251">
        <f ca="1">IF(A10taxstdlife="n/a","n/a",IF(A10taxstdlife="",0,IF(AH$3&gt;(A10stdlife+$E900),((INDEX('PTRM input'!$G$385:$P$434,A10offset,$E900)-INDEX('PTRM input'!$G$277:$P$326,A10offset,$E900))*OFFSET($F$7,0,$E900))-SUM($G900:AG900),(((INDEX('PTRM input'!$G$385:$P$434,A10offset,$E900)-INDEX('PTRM input'!$G$277:$P$326,A10offset,$E900))*OFFSET($F$7,0,$E900))-SUM($G900:AG900))*(OFFSET('PTRM input'!$G$477,0,$E900-1)/A10taxstdlife))))</f>
        <v>0</v>
      </c>
      <c r="AI900" s="251">
        <f ca="1">IF(A10taxstdlife="n/a","n/a",IF(A10taxstdlife="",0,IF(AI$3&gt;(A10stdlife+$E900),((INDEX('PTRM input'!$G$385:$P$434,A10offset,$E900)-INDEX('PTRM input'!$G$277:$P$326,A10offset,$E900))*OFFSET($F$7,0,$E900))-SUM($G900:AH900),(((INDEX('PTRM input'!$G$385:$P$434,A10offset,$E900)-INDEX('PTRM input'!$G$277:$P$326,A10offset,$E900))*OFFSET($F$7,0,$E900))-SUM($G900:AH900))*(OFFSET('PTRM input'!$G$477,0,$E900-1)/A10taxstdlife))))</f>
        <v>0</v>
      </c>
      <c r="AJ900" s="251">
        <f ca="1">IF(A10taxstdlife="n/a","n/a",IF(A10taxstdlife="",0,IF(AJ$3&gt;(A10stdlife+$E900),((INDEX('PTRM input'!$G$385:$P$434,A10offset,$E900)-INDEX('PTRM input'!$G$277:$P$326,A10offset,$E900))*OFFSET($F$7,0,$E900))-SUM($G900:AI900),(((INDEX('PTRM input'!$G$385:$P$434,A10offset,$E900)-INDEX('PTRM input'!$G$277:$P$326,A10offset,$E900))*OFFSET($F$7,0,$E900))-SUM($G900:AI900))*(OFFSET('PTRM input'!$G$477,0,$E900-1)/A10taxstdlife))))</f>
        <v>0</v>
      </c>
      <c r="AK900" s="251">
        <f ca="1">IF(A10taxstdlife="n/a","n/a",IF(A10taxstdlife="",0,IF(AK$3&gt;(A10stdlife+$E900),((INDEX('PTRM input'!$G$385:$P$434,A10offset,$E900)-INDEX('PTRM input'!$G$277:$P$326,A10offset,$E900))*OFFSET($F$7,0,$E900))-SUM($G900:AJ900),(((INDEX('PTRM input'!$G$385:$P$434,A10offset,$E900)-INDEX('PTRM input'!$G$277:$P$326,A10offset,$E900))*OFFSET($F$7,0,$E900))-SUM($G900:AJ900))*(OFFSET('PTRM input'!$G$477,0,$E900-1)/A10taxstdlife))))</f>
        <v>0</v>
      </c>
      <c r="AL900" s="251">
        <f ca="1">IF(A10taxstdlife="n/a","n/a",IF(A10taxstdlife="",0,IF(AL$3&gt;(A10stdlife+$E900),((INDEX('PTRM input'!$G$385:$P$434,A10offset,$E900)-INDEX('PTRM input'!$G$277:$P$326,A10offset,$E900))*OFFSET($F$7,0,$E900))-SUM($G900:AK900),(((INDEX('PTRM input'!$G$385:$P$434,A10offset,$E900)-INDEX('PTRM input'!$G$277:$P$326,A10offset,$E900))*OFFSET($F$7,0,$E900))-SUM($G900:AK900))*(OFFSET('PTRM input'!$G$477,0,$E900-1)/A10taxstdlife))))</f>
        <v>0</v>
      </c>
      <c r="AM900" s="251">
        <f ca="1">IF(A10taxstdlife="n/a","n/a",IF(A10taxstdlife="",0,IF(AM$3&gt;(A10stdlife+$E900),((INDEX('PTRM input'!$G$385:$P$434,A10offset,$E900)-INDEX('PTRM input'!$G$277:$P$326,A10offset,$E900))*OFFSET($F$7,0,$E900))-SUM($G900:AL900),(((INDEX('PTRM input'!$G$385:$P$434,A10offset,$E900)-INDEX('PTRM input'!$G$277:$P$326,A10offset,$E900))*OFFSET($F$7,0,$E900))-SUM($G900:AL900))*(OFFSET('PTRM input'!$G$477,0,$E900-1)/A10taxstdlife))))</f>
        <v>0</v>
      </c>
      <c r="AN900" s="251">
        <f ca="1">IF(A10taxstdlife="n/a","n/a",IF(A10taxstdlife="",0,IF(AN$3&gt;(A10stdlife+$E900),((INDEX('PTRM input'!$G$385:$P$434,A10offset,$E900)-INDEX('PTRM input'!$G$277:$P$326,A10offset,$E900))*OFFSET($F$7,0,$E900))-SUM($G900:AM900),(((INDEX('PTRM input'!$G$385:$P$434,A10offset,$E900)-INDEX('PTRM input'!$G$277:$P$326,A10offset,$E900))*OFFSET($F$7,0,$E900))-SUM($G900:AM900))*(OFFSET('PTRM input'!$G$477,0,$E900-1)/A10taxstdlife))))</f>
        <v>0</v>
      </c>
      <c r="AO900" s="251">
        <f ca="1">IF(A10taxstdlife="n/a","n/a",IF(A10taxstdlife="",0,IF(AO$3&gt;(A10stdlife+$E900),((INDEX('PTRM input'!$G$385:$P$434,A10offset,$E900)-INDEX('PTRM input'!$G$277:$P$326,A10offset,$E900))*OFFSET($F$7,0,$E900))-SUM($G900:AN900),(((INDEX('PTRM input'!$G$385:$P$434,A10offset,$E900)-INDEX('PTRM input'!$G$277:$P$326,A10offset,$E900))*OFFSET($F$7,0,$E900))-SUM($G900:AN900))*(OFFSET('PTRM input'!$G$477,0,$E900-1)/A10taxstdlife))))</f>
        <v>0</v>
      </c>
      <c r="AP900" s="251">
        <f ca="1">IF(A10taxstdlife="n/a","n/a",IF(A10taxstdlife="",0,IF(AP$3&gt;(A10stdlife+$E900),((INDEX('PTRM input'!$G$385:$P$434,A10offset,$E900)-INDEX('PTRM input'!$G$277:$P$326,A10offset,$E900))*OFFSET($F$7,0,$E900))-SUM($G900:AO900),(((INDEX('PTRM input'!$G$385:$P$434,A10offset,$E900)-INDEX('PTRM input'!$G$277:$P$326,A10offset,$E900))*OFFSET($F$7,0,$E900))-SUM($G900:AO900))*(OFFSET('PTRM input'!$G$477,0,$E900-1)/A10taxstdlife))))</f>
        <v>0</v>
      </c>
      <c r="AQ900" s="251">
        <f ca="1">IF(A10taxstdlife="n/a","n/a",IF(A10taxstdlife="",0,IF(AQ$3&gt;(A10stdlife+$E900),((INDEX('PTRM input'!$G$385:$P$434,A10offset,$E900)-INDEX('PTRM input'!$G$277:$P$326,A10offset,$E900))*OFFSET($F$7,0,$E900))-SUM($G900:AP900),(((INDEX('PTRM input'!$G$385:$P$434,A10offset,$E900)-INDEX('PTRM input'!$G$277:$P$326,A10offset,$E900))*OFFSET($F$7,0,$E900))-SUM($G900:AP900))*(OFFSET('PTRM input'!$G$477,0,$E900-1)/A10taxstdlife))))</f>
        <v>0</v>
      </c>
      <c r="AR900" s="251">
        <f ca="1">IF(A10taxstdlife="n/a","n/a",IF(A10taxstdlife="",0,IF(AR$3&gt;(A10stdlife+$E900),((INDEX('PTRM input'!$G$385:$P$434,A10offset,$E900)-INDEX('PTRM input'!$G$277:$P$326,A10offset,$E900))*OFFSET($F$7,0,$E900))-SUM($G900:AQ900),(((INDEX('PTRM input'!$G$385:$P$434,A10offset,$E900)-INDEX('PTRM input'!$G$277:$P$326,A10offset,$E900))*OFFSET($F$7,0,$E900))-SUM($G900:AQ900))*(OFFSET('PTRM input'!$G$477,0,$E900-1)/A10taxstdlife))))</f>
        <v>0</v>
      </c>
      <c r="AS900" s="251">
        <f ca="1">IF(A10taxstdlife="n/a","n/a",IF(A10taxstdlife="",0,IF(AS$3&gt;(A10stdlife+$E900),((INDEX('PTRM input'!$G$385:$P$434,A10offset,$E900)-INDEX('PTRM input'!$G$277:$P$326,A10offset,$E900))*OFFSET($F$7,0,$E900))-SUM($G900:AR900),(((INDEX('PTRM input'!$G$385:$P$434,A10offset,$E900)-INDEX('PTRM input'!$G$277:$P$326,A10offset,$E900))*OFFSET($F$7,0,$E900))-SUM($G900:AR900))*(OFFSET('PTRM input'!$G$477,0,$E900-1)/A10taxstdlife))))</f>
        <v>0</v>
      </c>
      <c r="AT900" s="251">
        <f ca="1">IF(A10taxstdlife="n/a","n/a",IF(A10taxstdlife="",0,IF(AT$3&gt;(A10stdlife+$E900),((INDEX('PTRM input'!$G$385:$P$434,A10offset,$E900)-INDEX('PTRM input'!$G$277:$P$326,A10offset,$E900))*OFFSET($F$7,0,$E900))-SUM($G900:AS900),(((INDEX('PTRM input'!$G$385:$P$434,A10offset,$E900)-INDEX('PTRM input'!$G$277:$P$326,A10offset,$E900))*OFFSET($F$7,0,$E900))-SUM($G900:AS900))*(OFFSET('PTRM input'!$G$477,0,$E900-1)/A10taxstdlife))))</f>
        <v>0</v>
      </c>
      <c r="AU900" s="251">
        <f ca="1">IF(A10taxstdlife="n/a","n/a",IF(A10taxstdlife="",0,IF(AU$3&gt;(A10stdlife+$E900),((INDEX('PTRM input'!$G$385:$P$434,A10offset,$E900)-INDEX('PTRM input'!$G$277:$P$326,A10offset,$E900))*OFFSET($F$7,0,$E900))-SUM($G900:AT900),(((INDEX('PTRM input'!$G$385:$P$434,A10offset,$E900)-INDEX('PTRM input'!$G$277:$P$326,A10offset,$E900))*OFFSET($F$7,0,$E900))-SUM($G900:AT900))*(OFFSET('PTRM input'!$G$477,0,$E900-1)/A10taxstdlife))))</f>
        <v>0</v>
      </c>
      <c r="AV900" s="251">
        <f ca="1">IF(A10taxstdlife="n/a","n/a",IF(A10taxstdlife="",0,IF(AV$3&gt;(A10stdlife+$E900),((INDEX('PTRM input'!$G$385:$P$434,A10offset,$E900)-INDEX('PTRM input'!$G$277:$P$326,A10offset,$E900))*OFFSET($F$7,0,$E900))-SUM($G900:AU900),(((INDEX('PTRM input'!$G$385:$P$434,A10offset,$E900)-INDEX('PTRM input'!$G$277:$P$326,A10offset,$E900))*OFFSET($F$7,0,$E900))-SUM($G900:AU900))*(OFFSET('PTRM input'!$G$477,0,$E900-1)/A10taxstdlife))))</f>
        <v>0</v>
      </c>
      <c r="AW900" s="251">
        <f ca="1">IF(A10taxstdlife="n/a","n/a",IF(A10taxstdlife="",0,IF(AW$3&gt;(A10stdlife+$E900),((INDEX('PTRM input'!$G$385:$P$434,A10offset,$E900)-INDEX('PTRM input'!$G$277:$P$326,A10offset,$E900))*OFFSET($F$7,0,$E900))-SUM($G900:AV900),(((INDEX('PTRM input'!$G$385:$P$434,A10offset,$E900)-INDEX('PTRM input'!$G$277:$P$326,A10offset,$E900))*OFFSET($F$7,0,$E900))-SUM($G900:AV900))*(OFFSET('PTRM input'!$G$477,0,$E900-1)/A10taxstdlife))))</f>
        <v>0</v>
      </c>
      <c r="AX900" s="251">
        <f ca="1">IF(A10taxstdlife="n/a","n/a",IF(A10taxstdlife="",0,IF(AX$3&gt;(A10stdlife+$E900),((INDEX('PTRM input'!$G$385:$P$434,A10offset,$E900)-INDEX('PTRM input'!$G$277:$P$326,A10offset,$E900))*OFFSET($F$7,0,$E900))-SUM($G900:AW900),(((INDEX('PTRM input'!$G$385:$P$434,A10offset,$E900)-INDEX('PTRM input'!$G$277:$P$326,A10offset,$E900))*OFFSET($F$7,0,$E900))-SUM($G900:AW900))*(OFFSET('PTRM input'!$G$477,0,$E900-1)/A10taxstdlife))))</f>
        <v>0</v>
      </c>
      <c r="AY900" s="251">
        <f ca="1">IF(A10taxstdlife="n/a","n/a",IF(A10taxstdlife="",0,IF(AY$3&gt;(A10stdlife+$E900),((INDEX('PTRM input'!$G$385:$P$434,A10offset,$E900)-INDEX('PTRM input'!$G$277:$P$326,A10offset,$E900))*OFFSET($F$7,0,$E900))-SUM($G900:AX900),(((INDEX('PTRM input'!$G$385:$P$434,A10offset,$E900)-INDEX('PTRM input'!$G$277:$P$326,A10offset,$E900))*OFFSET($F$7,0,$E900))-SUM($G900:AX900))*(OFFSET('PTRM input'!$G$477,0,$E900-1)/A10taxstdlife))))</f>
        <v>0</v>
      </c>
      <c r="AZ900" s="251">
        <f ca="1">IF(A10taxstdlife="n/a","n/a",IF(A10taxstdlife="",0,IF(AZ$3&gt;(A10stdlife+$E900),((INDEX('PTRM input'!$G$385:$P$434,A10offset,$E900)-INDEX('PTRM input'!$G$277:$P$326,A10offset,$E900))*OFFSET($F$7,0,$E900))-SUM($G900:AY900),(((INDEX('PTRM input'!$G$385:$P$434,A10offset,$E900)-INDEX('PTRM input'!$G$277:$P$326,A10offset,$E900))*OFFSET($F$7,0,$E900))-SUM($G900:AY900))*(OFFSET('PTRM input'!$G$477,0,$E900-1)/A10taxstdlife))))</f>
        <v>0</v>
      </c>
      <c r="BA900" s="251">
        <f ca="1">IF(A10taxstdlife="n/a","n/a",IF(A10taxstdlife="",0,IF(BA$3&gt;(A10stdlife+$E900),((INDEX('PTRM input'!$G$385:$P$434,A10offset,$E900)-INDEX('PTRM input'!$G$277:$P$326,A10offset,$E900))*OFFSET($F$7,0,$E900))-SUM($G900:AZ900),(((INDEX('PTRM input'!$G$385:$P$434,A10offset,$E900)-INDEX('PTRM input'!$G$277:$P$326,A10offset,$E900))*OFFSET($F$7,0,$E900))-SUM($G900:AZ900))*(OFFSET('PTRM input'!$G$477,0,$E900-1)/A10taxstdlife))))</f>
        <v>0</v>
      </c>
      <c r="BB900" s="251">
        <f ca="1">IF(A10taxstdlife="n/a","n/a",IF(A10taxstdlife="",0,IF(BB$3&gt;(A10stdlife+$E900),((INDEX('PTRM input'!$G$385:$P$434,A10offset,$E900)-INDEX('PTRM input'!$G$277:$P$326,A10offset,$E900))*OFFSET($F$7,0,$E900))-SUM($G900:BA900),(((INDEX('PTRM input'!$G$385:$P$434,A10offset,$E900)-INDEX('PTRM input'!$G$277:$P$326,A10offset,$E900))*OFFSET($F$7,0,$E900))-SUM($G900:BA900))*(OFFSET('PTRM input'!$G$477,0,$E900-1)/A10taxstdlife))))</f>
        <v>0</v>
      </c>
      <c r="BC900" s="251">
        <f ca="1">IF(A10taxstdlife="n/a","n/a",IF(A10taxstdlife="",0,IF(BC$3&gt;(A10stdlife+$E900),((INDEX('PTRM input'!$G$385:$P$434,A10offset,$E900)-INDEX('PTRM input'!$G$277:$P$326,A10offset,$E900))*OFFSET($F$7,0,$E900))-SUM($G900:BB900),(((INDEX('PTRM input'!$G$385:$P$434,A10offset,$E900)-INDEX('PTRM input'!$G$277:$P$326,A10offset,$E900))*OFFSET($F$7,0,$E900))-SUM($G900:BB900))*(OFFSET('PTRM input'!$G$477,0,$E900-1)/A10taxstdlife))))</f>
        <v>0</v>
      </c>
      <c r="BD900" s="251">
        <f ca="1">IF(A10taxstdlife="n/a","n/a",IF(A10taxstdlife="",0,IF(BD$3&gt;(A10stdlife+$E900),((INDEX('PTRM input'!$G$385:$P$434,A10offset,$E900)-INDEX('PTRM input'!$G$277:$P$326,A10offset,$E900))*OFFSET($F$7,0,$E900))-SUM($G900:BC900),(((INDEX('PTRM input'!$G$385:$P$434,A10offset,$E900)-INDEX('PTRM input'!$G$277:$P$326,A10offset,$E900))*OFFSET($F$7,0,$E900))-SUM($G900:BC900))*(OFFSET('PTRM input'!$G$477,0,$E900-1)/A10taxstdlife))))</f>
        <v>0</v>
      </c>
      <c r="BE900" s="251">
        <f ca="1">IF(A10taxstdlife="n/a","n/a",IF(A10taxstdlife="",0,IF(BE$3&gt;(A10stdlife+$E900),((INDEX('PTRM input'!$G$385:$P$434,A10offset,$E900)-INDEX('PTRM input'!$G$277:$P$326,A10offset,$E900))*OFFSET($F$7,0,$E900))-SUM($G900:BD900),(((INDEX('PTRM input'!$G$385:$P$434,A10offset,$E900)-INDEX('PTRM input'!$G$277:$P$326,A10offset,$E900))*OFFSET($F$7,0,$E900))-SUM($G900:BD900))*(OFFSET('PTRM input'!$G$477,0,$E900-1)/A10taxstdlife))))</f>
        <v>0</v>
      </c>
      <c r="BF900" s="251">
        <f ca="1">IF(A10taxstdlife="n/a","n/a",IF(A10taxstdlife="",0,IF(BF$3&gt;(A10stdlife+$E900),((INDEX('PTRM input'!$G$385:$P$434,A10offset,$E900)-INDEX('PTRM input'!$G$277:$P$326,A10offset,$E900))*OFFSET($F$7,0,$E900))-SUM($G900:BE900),(((INDEX('PTRM input'!$G$385:$P$434,A10offset,$E900)-INDEX('PTRM input'!$G$277:$P$326,A10offset,$E900))*OFFSET($F$7,0,$E900))-SUM($G900:BE900))*(OFFSET('PTRM input'!$G$477,0,$E900-1)/A10taxstdlife))))</f>
        <v>0</v>
      </c>
      <c r="BG900" s="251">
        <f ca="1">IF(A10taxstdlife="n/a","n/a",IF(A10taxstdlife="",0,IF(BG$3&gt;(A10stdlife+$E900),((INDEX('PTRM input'!$G$385:$P$434,A10offset,$E900)-INDEX('PTRM input'!$G$277:$P$326,A10offset,$E900))*OFFSET($F$7,0,$E900))-SUM($G900:BF900),(((INDEX('PTRM input'!$G$385:$P$434,A10offset,$E900)-INDEX('PTRM input'!$G$277:$P$326,A10offset,$E900))*OFFSET($F$7,0,$E900))-SUM($G900:BF900))*(OFFSET('PTRM input'!$G$477,0,$E900-1)/A10taxstdlife))))</f>
        <v>0</v>
      </c>
      <c r="BH900" s="251">
        <f ca="1">IF(A10taxstdlife="n/a","n/a",IF(A10taxstdlife="",0,IF(BH$3&gt;(A10stdlife+$E900),((INDEX('PTRM input'!$G$385:$P$434,A10offset,$E900)-INDEX('PTRM input'!$G$277:$P$326,A10offset,$E900))*OFFSET($F$7,0,$E900))-SUM($G900:BG900),(((INDEX('PTRM input'!$G$385:$P$434,A10offset,$E900)-INDEX('PTRM input'!$G$277:$P$326,A10offset,$E900))*OFFSET($F$7,0,$E900))-SUM($G900:BG900))*(OFFSET('PTRM input'!$G$477,0,$E900-1)/A10taxstdlife))))</f>
        <v>0</v>
      </c>
      <c r="BI900" s="251">
        <f ca="1">IF(A10taxstdlife="n/a","n/a",IF(A10taxstdlife="",0,IF(BI$3&gt;(A10stdlife+$E900),((INDEX('PTRM input'!$G$385:$P$434,A10offset,$E900)-INDEX('PTRM input'!$G$277:$P$326,A10offset,$E900))*OFFSET($F$7,0,$E900))-SUM($G900:BH900),(((INDEX('PTRM input'!$G$385:$P$434,A10offset,$E900)-INDEX('PTRM input'!$G$277:$P$326,A10offset,$E900))*OFFSET($F$7,0,$E900))-SUM($G900:BH900))*(OFFSET('PTRM input'!$G$477,0,$E900-1)/A10taxstdlife))))</f>
        <v>0</v>
      </c>
      <c r="BJ900" s="116"/>
      <c r="BK900" s="116"/>
      <c r="BL900" s="116"/>
      <c r="BM900" s="116"/>
    </row>
    <row r="901" spans="1:65" ht="12.75" hidden="1" customHeight="1" outlineLevel="2">
      <c r="A901" s="366"/>
      <c r="B901" s="19"/>
      <c r="C901" s="18"/>
      <c r="D901" s="760"/>
      <c r="E901" s="86">
        <v>3</v>
      </c>
      <c r="F901" s="356"/>
      <c r="G901" s="434"/>
      <c r="H901" s="435"/>
      <c r="I901" s="619"/>
      <c r="J901" s="251">
        <f ca="1">IF(A10taxstdlife="n/a","n/a",IF(A10taxstdlife="",0,IF(J$3&gt;(A10stdlife+$E901),((INDEX('PTRM input'!$G$385:$P$434,A10offset,$E901)-INDEX('PTRM input'!$G$277:$P$326,A10offset,$E901))*OFFSET($F$7,0,$E901))-SUM($G901:I901),(((INDEX('PTRM input'!$G$385:$P$434,A10offset,$E901)-INDEX('PTRM input'!$G$277:$P$326,A10offset,$E901))*OFFSET($F$7,0,$E901))-SUM($G901:I901))*(OFFSET('PTRM input'!$G$477,0,$E901-1)/A10taxstdlife))))</f>
        <v>0</v>
      </c>
      <c r="K901" s="251">
        <f ca="1">IF(A10taxstdlife="n/a","n/a",IF(A10taxstdlife="",0,IF(K$3&gt;(A10stdlife+$E901),((INDEX('PTRM input'!$G$385:$P$434,A10offset,$E901)-INDEX('PTRM input'!$G$277:$P$326,A10offset,$E901))*OFFSET($F$7,0,$E901))-SUM($G901:J901),(((INDEX('PTRM input'!$G$385:$P$434,A10offset,$E901)-INDEX('PTRM input'!$G$277:$P$326,A10offset,$E901))*OFFSET($F$7,0,$E901))-SUM($G901:J901))*(OFFSET('PTRM input'!$G$477,0,$E901-1)/A10taxstdlife))))</f>
        <v>0</v>
      </c>
      <c r="L901" s="251">
        <f ca="1">IF(A10taxstdlife="n/a","n/a",IF(A10taxstdlife="",0,IF(L$3&gt;(A10stdlife+$E901),((INDEX('PTRM input'!$G$385:$P$434,A10offset,$E901)-INDEX('PTRM input'!$G$277:$P$326,A10offset,$E901))*OFFSET($F$7,0,$E901))-SUM($G901:K901),(((INDEX('PTRM input'!$G$385:$P$434,A10offset,$E901)-INDEX('PTRM input'!$G$277:$P$326,A10offset,$E901))*OFFSET($F$7,0,$E901))-SUM($G901:K901))*(OFFSET('PTRM input'!$G$477,0,$E901-1)/A10taxstdlife))))</f>
        <v>0</v>
      </c>
      <c r="M901" s="251">
        <f ca="1">IF(A10taxstdlife="n/a","n/a",IF(A10taxstdlife="",0,IF(M$3&gt;(A10stdlife+$E901),((INDEX('PTRM input'!$G$385:$P$434,A10offset,$E901)-INDEX('PTRM input'!$G$277:$P$326,A10offset,$E901))*OFFSET($F$7,0,$E901))-SUM($G901:L901),(((INDEX('PTRM input'!$G$385:$P$434,A10offset,$E901)-INDEX('PTRM input'!$G$277:$P$326,A10offset,$E901))*OFFSET($F$7,0,$E901))-SUM($G901:L901))*(OFFSET('PTRM input'!$G$477,0,$E901-1)/A10taxstdlife))))</f>
        <v>0</v>
      </c>
      <c r="N901" s="251">
        <f ca="1">IF(A10taxstdlife="n/a","n/a",IF(A10taxstdlife="",0,IF(N$3&gt;(A10stdlife+$E901),((INDEX('PTRM input'!$G$385:$P$434,A10offset,$E901)-INDEX('PTRM input'!$G$277:$P$326,A10offset,$E901))*OFFSET($F$7,0,$E901))-SUM($G901:M901),(((INDEX('PTRM input'!$G$385:$P$434,A10offset,$E901)-INDEX('PTRM input'!$G$277:$P$326,A10offset,$E901))*OFFSET($F$7,0,$E901))-SUM($G901:M901))*(OFFSET('PTRM input'!$G$477,0,$E901-1)/A10taxstdlife))))</f>
        <v>0</v>
      </c>
      <c r="O901" s="251">
        <f ca="1">IF(A10taxstdlife="n/a","n/a",IF(A10taxstdlife="",0,IF(O$3&gt;(A10stdlife+$E901),((INDEX('PTRM input'!$G$385:$P$434,A10offset,$E901)-INDEX('PTRM input'!$G$277:$P$326,A10offset,$E901))*OFFSET($F$7,0,$E901))-SUM($G901:N901),(((INDEX('PTRM input'!$G$385:$P$434,A10offset,$E901)-INDEX('PTRM input'!$G$277:$P$326,A10offset,$E901))*OFFSET($F$7,0,$E901))-SUM($G901:N901))*(OFFSET('PTRM input'!$G$477,0,$E901-1)/A10taxstdlife))))</f>
        <v>0</v>
      </c>
      <c r="P901" s="251">
        <f ca="1">IF(A10taxstdlife="n/a","n/a",IF(A10taxstdlife="",0,IF(P$3&gt;(A10stdlife+$E901),((INDEX('PTRM input'!$G$385:$P$434,A10offset,$E901)-INDEX('PTRM input'!$G$277:$P$326,A10offset,$E901))*OFFSET($F$7,0,$E901))-SUM($G901:O901),(((INDEX('PTRM input'!$G$385:$P$434,A10offset,$E901)-INDEX('PTRM input'!$G$277:$P$326,A10offset,$E901))*OFFSET($F$7,0,$E901))-SUM($G901:O901))*(OFFSET('PTRM input'!$G$477,0,$E901-1)/A10taxstdlife))))</f>
        <v>0</v>
      </c>
      <c r="Q901" s="251">
        <f ca="1">IF(A10taxstdlife="n/a","n/a",IF(A10taxstdlife="",0,IF(Q$3&gt;(A10stdlife+$E901),((INDEX('PTRM input'!$G$385:$P$434,A10offset,$E901)-INDEX('PTRM input'!$G$277:$P$326,A10offset,$E901))*OFFSET($F$7,0,$E901))-SUM($G901:P901),(((INDEX('PTRM input'!$G$385:$P$434,A10offset,$E901)-INDEX('PTRM input'!$G$277:$P$326,A10offset,$E901))*OFFSET($F$7,0,$E901))-SUM($G901:P901))*(OFFSET('PTRM input'!$G$477,0,$E901-1)/A10taxstdlife))))</f>
        <v>0</v>
      </c>
      <c r="R901" s="251">
        <f ca="1">IF(A10taxstdlife="n/a","n/a",IF(A10taxstdlife="",0,IF(R$3&gt;(A10stdlife+$E901),((INDEX('PTRM input'!$G$385:$P$434,A10offset,$E901)-INDEX('PTRM input'!$G$277:$P$326,A10offset,$E901))*OFFSET($F$7,0,$E901))-SUM($G901:Q901),(((INDEX('PTRM input'!$G$385:$P$434,A10offset,$E901)-INDEX('PTRM input'!$G$277:$P$326,A10offset,$E901))*OFFSET($F$7,0,$E901))-SUM($G901:Q901))*(OFFSET('PTRM input'!$G$477,0,$E901-1)/A10taxstdlife))))</f>
        <v>0</v>
      </c>
      <c r="S901" s="251">
        <f ca="1">IF(A10taxstdlife="n/a","n/a",IF(A10taxstdlife="",0,IF(S$3&gt;(A10stdlife+$E901),((INDEX('PTRM input'!$G$385:$P$434,A10offset,$E901)-INDEX('PTRM input'!$G$277:$P$326,A10offset,$E901))*OFFSET($F$7,0,$E901))-SUM($G901:R901),(((INDEX('PTRM input'!$G$385:$P$434,A10offset,$E901)-INDEX('PTRM input'!$G$277:$P$326,A10offset,$E901))*OFFSET($F$7,0,$E901))-SUM($G901:R901))*(OFFSET('PTRM input'!$G$477,0,$E901-1)/A10taxstdlife))))</f>
        <v>0</v>
      </c>
      <c r="T901" s="251">
        <f ca="1">IF(A10taxstdlife="n/a","n/a",IF(A10taxstdlife="",0,IF(T$3&gt;(A10stdlife+$E901),((INDEX('PTRM input'!$G$385:$P$434,A10offset,$E901)-INDEX('PTRM input'!$G$277:$P$326,A10offset,$E901))*OFFSET($F$7,0,$E901))-SUM($G901:S901),(((INDEX('PTRM input'!$G$385:$P$434,A10offset,$E901)-INDEX('PTRM input'!$G$277:$P$326,A10offset,$E901))*OFFSET($F$7,0,$E901))-SUM($G901:S901))*(OFFSET('PTRM input'!$G$477,0,$E901-1)/A10taxstdlife))))</f>
        <v>0</v>
      </c>
      <c r="U901" s="251">
        <f ca="1">IF(A10taxstdlife="n/a","n/a",IF(A10taxstdlife="",0,IF(U$3&gt;(A10stdlife+$E901),((INDEX('PTRM input'!$G$385:$P$434,A10offset,$E901)-INDEX('PTRM input'!$G$277:$P$326,A10offset,$E901))*OFFSET($F$7,0,$E901))-SUM($G901:T901),(((INDEX('PTRM input'!$G$385:$P$434,A10offset,$E901)-INDEX('PTRM input'!$G$277:$P$326,A10offset,$E901))*OFFSET($F$7,0,$E901))-SUM($G901:T901))*(OFFSET('PTRM input'!$G$477,0,$E901-1)/A10taxstdlife))))</f>
        <v>0</v>
      </c>
      <c r="V901" s="251">
        <f ca="1">IF(A10taxstdlife="n/a","n/a",IF(A10taxstdlife="",0,IF(V$3&gt;(A10stdlife+$E901),((INDEX('PTRM input'!$G$385:$P$434,A10offset,$E901)-INDEX('PTRM input'!$G$277:$P$326,A10offset,$E901))*OFFSET($F$7,0,$E901))-SUM($G901:U901),(((INDEX('PTRM input'!$G$385:$P$434,A10offset,$E901)-INDEX('PTRM input'!$G$277:$P$326,A10offset,$E901))*OFFSET($F$7,0,$E901))-SUM($G901:U901))*(OFFSET('PTRM input'!$G$477,0,$E901-1)/A10taxstdlife))))</f>
        <v>0</v>
      </c>
      <c r="W901" s="251">
        <f ca="1">IF(A10taxstdlife="n/a","n/a",IF(A10taxstdlife="",0,IF(W$3&gt;(A10stdlife+$E901),((INDEX('PTRM input'!$G$385:$P$434,A10offset,$E901)-INDEX('PTRM input'!$G$277:$P$326,A10offset,$E901))*OFFSET($F$7,0,$E901))-SUM($G901:V901),(((INDEX('PTRM input'!$G$385:$P$434,A10offset,$E901)-INDEX('PTRM input'!$G$277:$P$326,A10offset,$E901))*OFFSET($F$7,0,$E901))-SUM($G901:V901))*(OFFSET('PTRM input'!$G$477,0,$E901-1)/A10taxstdlife))))</f>
        <v>0</v>
      </c>
      <c r="X901" s="251">
        <f ca="1">IF(A10taxstdlife="n/a","n/a",IF(A10taxstdlife="",0,IF(X$3&gt;(A10stdlife+$E901),((INDEX('PTRM input'!$G$385:$P$434,A10offset,$E901)-INDEX('PTRM input'!$G$277:$P$326,A10offset,$E901))*OFFSET($F$7,0,$E901))-SUM($G901:W901),(((INDEX('PTRM input'!$G$385:$P$434,A10offset,$E901)-INDEX('PTRM input'!$G$277:$P$326,A10offset,$E901))*OFFSET($F$7,0,$E901))-SUM($G901:W901))*(OFFSET('PTRM input'!$G$477,0,$E901-1)/A10taxstdlife))))</f>
        <v>0</v>
      </c>
      <c r="Y901" s="251">
        <f ca="1">IF(A10taxstdlife="n/a","n/a",IF(A10taxstdlife="",0,IF(Y$3&gt;(A10stdlife+$E901),((INDEX('PTRM input'!$G$385:$P$434,A10offset,$E901)-INDEX('PTRM input'!$G$277:$P$326,A10offset,$E901))*OFFSET($F$7,0,$E901))-SUM($G901:X901),(((INDEX('PTRM input'!$G$385:$P$434,A10offset,$E901)-INDEX('PTRM input'!$G$277:$P$326,A10offset,$E901))*OFFSET($F$7,0,$E901))-SUM($G901:X901))*(OFFSET('PTRM input'!$G$477,0,$E901-1)/A10taxstdlife))))</f>
        <v>0</v>
      </c>
      <c r="Z901" s="251">
        <f ca="1">IF(A10taxstdlife="n/a","n/a",IF(A10taxstdlife="",0,IF(Z$3&gt;(A10stdlife+$E901),((INDEX('PTRM input'!$G$385:$P$434,A10offset,$E901)-INDEX('PTRM input'!$G$277:$P$326,A10offset,$E901))*OFFSET($F$7,0,$E901))-SUM($G901:Y901),(((INDEX('PTRM input'!$G$385:$P$434,A10offset,$E901)-INDEX('PTRM input'!$G$277:$P$326,A10offset,$E901))*OFFSET($F$7,0,$E901))-SUM($G901:Y901))*(OFFSET('PTRM input'!$G$477,0,$E901-1)/A10taxstdlife))))</f>
        <v>0</v>
      </c>
      <c r="AA901" s="251">
        <f ca="1">IF(A10taxstdlife="n/a","n/a",IF(A10taxstdlife="",0,IF(AA$3&gt;(A10stdlife+$E901),((INDEX('PTRM input'!$G$385:$P$434,A10offset,$E901)-INDEX('PTRM input'!$G$277:$P$326,A10offset,$E901))*OFFSET($F$7,0,$E901))-SUM($G901:Z901),(((INDEX('PTRM input'!$G$385:$P$434,A10offset,$E901)-INDEX('PTRM input'!$G$277:$P$326,A10offset,$E901))*OFFSET($F$7,0,$E901))-SUM($G901:Z901))*(OFFSET('PTRM input'!$G$477,0,$E901-1)/A10taxstdlife))))</f>
        <v>0</v>
      </c>
      <c r="AB901" s="251">
        <f ca="1">IF(A10taxstdlife="n/a","n/a",IF(A10taxstdlife="",0,IF(AB$3&gt;(A10stdlife+$E901),((INDEX('PTRM input'!$G$385:$P$434,A10offset,$E901)-INDEX('PTRM input'!$G$277:$P$326,A10offset,$E901))*OFFSET($F$7,0,$E901))-SUM($G901:AA901),(((INDEX('PTRM input'!$G$385:$P$434,A10offset,$E901)-INDEX('PTRM input'!$G$277:$P$326,A10offset,$E901))*OFFSET($F$7,0,$E901))-SUM($G901:AA901))*(OFFSET('PTRM input'!$G$477,0,$E901-1)/A10taxstdlife))))</f>
        <v>0</v>
      </c>
      <c r="AC901" s="251">
        <f ca="1">IF(A10taxstdlife="n/a","n/a",IF(A10taxstdlife="",0,IF(AC$3&gt;(A10stdlife+$E901),((INDEX('PTRM input'!$G$385:$P$434,A10offset,$E901)-INDEX('PTRM input'!$G$277:$P$326,A10offset,$E901))*OFFSET($F$7,0,$E901))-SUM($G901:AB901),(((INDEX('PTRM input'!$G$385:$P$434,A10offset,$E901)-INDEX('PTRM input'!$G$277:$P$326,A10offset,$E901))*OFFSET($F$7,0,$E901))-SUM($G901:AB901))*(OFFSET('PTRM input'!$G$477,0,$E901-1)/A10taxstdlife))))</f>
        <v>0</v>
      </c>
      <c r="AD901" s="251">
        <f ca="1">IF(A10taxstdlife="n/a","n/a",IF(A10taxstdlife="",0,IF(AD$3&gt;(A10stdlife+$E901),((INDEX('PTRM input'!$G$385:$P$434,A10offset,$E901)-INDEX('PTRM input'!$G$277:$P$326,A10offset,$E901))*OFFSET($F$7,0,$E901))-SUM($G901:AC901),(((INDEX('PTRM input'!$G$385:$P$434,A10offset,$E901)-INDEX('PTRM input'!$G$277:$P$326,A10offset,$E901))*OFFSET($F$7,0,$E901))-SUM($G901:AC901))*(OFFSET('PTRM input'!$G$477,0,$E901-1)/A10taxstdlife))))</f>
        <v>0</v>
      </c>
      <c r="AE901" s="251">
        <f ca="1">IF(A10taxstdlife="n/a","n/a",IF(A10taxstdlife="",0,IF(AE$3&gt;(A10stdlife+$E901),((INDEX('PTRM input'!$G$385:$P$434,A10offset,$E901)-INDEX('PTRM input'!$G$277:$P$326,A10offset,$E901))*OFFSET($F$7,0,$E901))-SUM($G901:AD901),(((INDEX('PTRM input'!$G$385:$P$434,A10offset,$E901)-INDEX('PTRM input'!$G$277:$P$326,A10offset,$E901))*OFFSET($F$7,0,$E901))-SUM($G901:AD901))*(OFFSET('PTRM input'!$G$477,0,$E901-1)/A10taxstdlife))))</f>
        <v>0</v>
      </c>
      <c r="AF901" s="251">
        <f ca="1">IF(A10taxstdlife="n/a","n/a",IF(A10taxstdlife="",0,IF(AF$3&gt;(A10stdlife+$E901),((INDEX('PTRM input'!$G$385:$P$434,A10offset,$E901)-INDEX('PTRM input'!$G$277:$P$326,A10offset,$E901))*OFFSET($F$7,0,$E901))-SUM($G901:AE901),(((INDEX('PTRM input'!$G$385:$P$434,A10offset,$E901)-INDEX('PTRM input'!$G$277:$P$326,A10offset,$E901))*OFFSET($F$7,0,$E901))-SUM($G901:AE901))*(OFFSET('PTRM input'!$G$477,0,$E901-1)/A10taxstdlife))))</f>
        <v>0</v>
      </c>
      <c r="AG901" s="251">
        <f ca="1">IF(A10taxstdlife="n/a","n/a",IF(A10taxstdlife="",0,IF(AG$3&gt;(A10stdlife+$E901),((INDEX('PTRM input'!$G$385:$P$434,A10offset,$E901)-INDEX('PTRM input'!$G$277:$P$326,A10offset,$E901))*OFFSET($F$7,0,$E901))-SUM($G901:AF901),(((INDEX('PTRM input'!$G$385:$P$434,A10offset,$E901)-INDEX('PTRM input'!$G$277:$P$326,A10offset,$E901))*OFFSET($F$7,0,$E901))-SUM($G901:AF901))*(OFFSET('PTRM input'!$G$477,0,$E901-1)/A10taxstdlife))))</f>
        <v>0</v>
      </c>
      <c r="AH901" s="251">
        <f ca="1">IF(A10taxstdlife="n/a","n/a",IF(A10taxstdlife="",0,IF(AH$3&gt;(A10stdlife+$E901),((INDEX('PTRM input'!$G$385:$P$434,A10offset,$E901)-INDEX('PTRM input'!$G$277:$P$326,A10offset,$E901))*OFFSET($F$7,0,$E901))-SUM($G901:AG901),(((INDEX('PTRM input'!$G$385:$P$434,A10offset,$E901)-INDEX('PTRM input'!$G$277:$P$326,A10offset,$E901))*OFFSET($F$7,0,$E901))-SUM($G901:AG901))*(OFFSET('PTRM input'!$G$477,0,$E901-1)/A10taxstdlife))))</f>
        <v>0</v>
      </c>
      <c r="AI901" s="251">
        <f ca="1">IF(A10taxstdlife="n/a","n/a",IF(A10taxstdlife="",0,IF(AI$3&gt;(A10stdlife+$E901),((INDEX('PTRM input'!$G$385:$P$434,A10offset,$E901)-INDEX('PTRM input'!$G$277:$P$326,A10offset,$E901))*OFFSET($F$7,0,$E901))-SUM($G901:AH901),(((INDEX('PTRM input'!$G$385:$P$434,A10offset,$E901)-INDEX('PTRM input'!$G$277:$P$326,A10offset,$E901))*OFFSET($F$7,0,$E901))-SUM($G901:AH901))*(OFFSET('PTRM input'!$G$477,0,$E901-1)/A10taxstdlife))))</f>
        <v>0</v>
      </c>
      <c r="AJ901" s="251">
        <f ca="1">IF(A10taxstdlife="n/a","n/a",IF(A10taxstdlife="",0,IF(AJ$3&gt;(A10stdlife+$E901),((INDEX('PTRM input'!$G$385:$P$434,A10offset,$E901)-INDEX('PTRM input'!$G$277:$P$326,A10offset,$E901))*OFFSET($F$7,0,$E901))-SUM($G901:AI901),(((INDEX('PTRM input'!$G$385:$P$434,A10offset,$E901)-INDEX('PTRM input'!$G$277:$P$326,A10offset,$E901))*OFFSET($F$7,0,$E901))-SUM($G901:AI901))*(OFFSET('PTRM input'!$G$477,0,$E901-1)/A10taxstdlife))))</f>
        <v>0</v>
      </c>
      <c r="AK901" s="251">
        <f ca="1">IF(A10taxstdlife="n/a","n/a",IF(A10taxstdlife="",0,IF(AK$3&gt;(A10stdlife+$E901),((INDEX('PTRM input'!$G$385:$P$434,A10offset,$E901)-INDEX('PTRM input'!$G$277:$P$326,A10offset,$E901))*OFFSET($F$7,0,$E901))-SUM($G901:AJ901),(((INDEX('PTRM input'!$G$385:$P$434,A10offset,$E901)-INDEX('PTRM input'!$G$277:$P$326,A10offset,$E901))*OFFSET($F$7,0,$E901))-SUM($G901:AJ901))*(OFFSET('PTRM input'!$G$477,0,$E901-1)/A10taxstdlife))))</f>
        <v>0</v>
      </c>
      <c r="AL901" s="251">
        <f ca="1">IF(A10taxstdlife="n/a","n/a",IF(A10taxstdlife="",0,IF(AL$3&gt;(A10stdlife+$E901),((INDEX('PTRM input'!$G$385:$P$434,A10offset,$E901)-INDEX('PTRM input'!$G$277:$P$326,A10offset,$E901))*OFFSET($F$7,0,$E901))-SUM($G901:AK901),(((INDEX('PTRM input'!$G$385:$P$434,A10offset,$E901)-INDEX('PTRM input'!$G$277:$P$326,A10offset,$E901))*OFFSET($F$7,0,$E901))-SUM($G901:AK901))*(OFFSET('PTRM input'!$G$477,0,$E901-1)/A10taxstdlife))))</f>
        <v>0</v>
      </c>
      <c r="AM901" s="251">
        <f ca="1">IF(A10taxstdlife="n/a","n/a",IF(A10taxstdlife="",0,IF(AM$3&gt;(A10stdlife+$E901),((INDEX('PTRM input'!$G$385:$P$434,A10offset,$E901)-INDEX('PTRM input'!$G$277:$P$326,A10offset,$E901))*OFFSET($F$7,0,$E901))-SUM($G901:AL901),(((INDEX('PTRM input'!$G$385:$P$434,A10offset,$E901)-INDEX('PTRM input'!$G$277:$P$326,A10offset,$E901))*OFFSET($F$7,0,$E901))-SUM($G901:AL901))*(OFFSET('PTRM input'!$G$477,0,$E901-1)/A10taxstdlife))))</f>
        <v>0</v>
      </c>
      <c r="AN901" s="251">
        <f ca="1">IF(A10taxstdlife="n/a","n/a",IF(A10taxstdlife="",0,IF(AN$3&gt;(A10stdlife+$E901),((INDEX('PTRM input'!$G$385:$P$434,A10offset,$E901)-INDEX('PTRM input'!$G$277:$P$326,A10offset,$E901))*OFFSET($F$7,0,$E901))-SUM($G901:AM901),(((INDEX('PTRM input'!$G$385:$P$434,A10offset,$E901)-INDEX('PTRM input'!$G$277:$P$326,A10offset,$E901))*OFFSET($F$7,0,$E901))-SUM($G901:AM901))*(OFFSET('PTRM input'!$G$477,0,$E901-1)/A10taxstdlife))))</f>
        <v>0</v>
      </c>
      <c r="AO901" s="251">
        <f ca="1">IF(A10taxstdlife="n/a","n/a",IF(A10taxstdlife="",0,IF(AO$3&gt;(A10stdlife+$E901),((INDEX('PTRM input'!$G$385:$P$434,A10offset,$E901)-INDEX('PTRM input'!$G$277:$P$326,A10offset,$E901))*OFFSET($F$7,0,$E901))-SUM($G901:AN901),(((INDEX('PTRM input'!$G$385:$P$434,A10offset,$E901)-INDEX('PTRM input'!$G$277:$P$326,A10offset,$E901))*OFFSET($F$7,0,$E901))-SUM($G901:AN901))*(OFFSET('PTRM input'!$G$477,0,$E901-1)/A10taxstdlife))))</f>
        <v>0</v>
      </c>
      <c r="AP901" s="251">
        <f ca="1">IF(A10taxstdlife="n/a","n/a",IF(A10taxstdlife="",0,IF(AP$3&gt;(A10stdlife+$E901),((INDEX('PTRM input'!$G$385:$P$434,A10offset,$E901)-INDEX('PTRM input'!$G$277:$P$326,A10offset,$E901))*OFFSET($F$7,0,$E901))-SUM($G901:AO901),(((INDEX('PTRM input'!$G$385:$P$434,A10offset,$E901)-INDEX('PTRM input'!$G$277:$P$326,A10offset,$E901))*OFFSET($F$7,0,$E901))-SUM($G901:AO901))*(OFFSET('PTRM input'!$G$477,0,$E901-1)/A10taxstdlife))))</f>
        <v>0</v>
      </c>
      <c r="AQ901" s="251">
        <f ca="1">IF(A10taxstdlife="n/a","n/a",IF(A10taxstdlife="",0,IF(AQ$3&gt;(A10stdlife+$E901),((INDEX('PTRM input'!$G$385:$P$434,A10offset,$E901)-INDEX('PTRM input'!$G$277:$P$326,A10offset,$E901))*OFFSET($F$7,0,$E901))-SUM($G901:AP901),(((INDEX('PTRM input'!$G$385:$P$434,A10offset,$E901)-INDEX('PTRM input'!$G$277:$P$326,A10offset,$E901))*OFFSET($F$7,0,$E901))-SUM($G901:AP901))*(OFFSET('PTRM input'!$G$477,0,$E901-1)/A10taxstdlife))))</f>
        <v>0</v>
      </c>
      <c r="AR901" s="251">
        <f ca="1">IF(A10taxstdlife="n/a","n/a",IF(A10taxstdlife="",0,IF(AR$3&gt;(A10stdlife+$E901),((INDEX('PTRM input'!$G$385:$P$434,A10offset,$E901)-INDEX('PTRM input'!$G$277:$P$326,A10offset,$E901))*OFFSET($F$7,0,$E901))-SUM($G901:AQ901),(((INDEX('PTRM input'!$G$385:$P$434,A10offset,$E901)-INDEX('PTRM input'!$G$277:$P$326,A10offset,$E901))*OFFSET($F$7,0,$E901))-SUM($G901:AQ901))*(OFFSET('PTRM input'!$G$477,0,$E901-1)/A10taxstdlife))))</f>
        <v>0</v>
      </c>
      <c r="AS901" s="251">
        <f ca="1">IF(A10taxstdlife="n/a","n/a",IF(A10taxstdlife="",0,IF(AS$3&gt;(A10stdlife+$E901),((INDEX('PTRM input'!$G$385:$P$434,A10offset,$E901)-INDEX('PTRM input'!$G$277:$P$326,A10offset,$E901))*OFFSET($F$7,0,$E901))-SUM($G901:AR901),(((INDEX('PTRM input'!$G$385:$P$434,A10offset,$E901)-INDEX('PTRM input'!$G$277:$P$326,A10offset,$E901))*OFFSET($F$7,0,$E901))-SUM($G901:AR901))*(OFFSET('PTRM input'!$G$477,0,$E901-1)/A10taxstdlife))))</f>
        <v>0</v>
      </c>
      <c r="AT901" s="251">
        <f ca="1">IF(A10taxstdlife="n/a","n/a",IF(A10taxstdlife="",0,IF(AT$3&gt;(A10stdlife+$E901),((INDEX('PTRM input'!$G$385:$P$434,A10offset,$E901)-INDEX('PTRM input'!$G$277:$P$326,A10offset,$E901))*OFFSET($F$7,0,$E901))-SUM($G901:AS901),(((INDEX('PTRM input'!$G$385:$P$434,A10offset,$E901)-INDEX('PTRM input'!$G$277:$P$326,A10offset,$E901))*OFFSET($F$7,0,$E901))-SUM($G901:AS901))*(OFFSET('PTRM input'!$G$477,0,$E901-1)/A10taxstdlife))))</f>
        <v>0</v>
      </c>
      <c r="AU901" s="251">
        <f ca="1">IF(A10taxstdlife="n/a","n/a",IF(A10taxstdlife="",0,IF(AU$3&gt;(A10stdlife+$E901),((INDEX('PTRM input'!$G$385:$P$434,A10offset,$E901)-INDEX('PTRM input'!$G$277:$P$326,A10offset,$E901))*OFFSET($F$7,0,$E901))-SUM($G901:AT901),(((INDEX('PTRM input'!$G$385:$P$434,A10offset,$E901)-INDEX('PTRM input'!$G$277:$P$326,A10offset,$E901))*OFFSET($F$7,0,$E901))-SUM($G901:AT901))*(OFFSET('PTRM input'!$G$477,0,$E901-1)/A10taxstdlife))))</f>
        <v>0</v>
      </c>
      <c r="AV901" s="251">
        <f ca="1">IF(A10taxstdlife="n/a","n/a",IF(A10taxstdlife="",0,IF(AV$3&gt;(A10stdlife+$E901),((INDEX('PTRM input'!$G$385:$P$434,A10offset,$E901)-INDEX('PTRM input'!$G$277:$P$326,A10offset,$E901))*OFFSET($F$7,0,$E901))-SUM($G901:AU901),(((INDEX('PTRM input'!$G$385:$P$434,A10offset,$E901)-INDEX('PTRM input'!$G$277:$P$326,A10offset,$E901))*OFFSET($F$7,0,$E901))-SUM($G901:AU901))*(OFFSET('PTRM input'!$G$477,0,$E901-1)/A10taxstdlife))))</f>
        <v>0</v>
      </c>
      <c r="AW901" s="251">
        <f ca="1">IF(A10taxstdlife="n/a","n/a",IF(A10taxstdlife="",0,IF(AW$3&gt;(A10stdlife+$E901),((INDEX('PTRM input'!$G$385:$P$434,A10offset,$E901)-INDEX('PTRM input'!$G$277:$P$326,A10offset,$E901))*OFFSET($F$7,0,$E901))-SUM($G901:AV901),(((INDEX('PTRM input'!$G$385:$P$434,A10offset,$E901)-INDEX('PTRM input'!$G$277:$P$326,A10offset,$E901))*OFFSET($F$7,0,$E901))-SUM($G901:AV901))*(OFFSET('PTRM input'!$G$477,0,$E901-1)/A10taxstdlife))))</f>
        <v>0</v>
      </c>
      <c r="AX901" s="251">
        <f ca="1">IF(A10taxstdlife="n/a","n/a",IF(A10taxstdlife="",0,IF(AX$3&gt;(A10stdlife+$E901),((INDEX('PTRM input'!$G$385:$P$434,A10offset,$E901)-INDEX('PTRM input'!$G$277:$P$326,A10offset,$E901))*OFFSET($F$7,0,$E901))-SUM($G901:AW901),(((INDEX('PTRM input'!$G$385:$P$434,A10offset,$E901)-INDEX('PTRM input'!$G$277:$P$326,A10offset,$E901))*OFFSET($F$7,0,$E901))-SUM($G901:AW901))*(OFFSET('PTRM input'!$G$477,0,$E901-1)/A10taxstdlife))))</f>
        <v>0</v>
      </c>
      <c r="AY901" s="251">
        <f ca="1">IF(A10taxstdlife="n/a","n/a",IF(A10taxstdlife="",0,IF(AY$3&gt;(A10stdlife+$E901),((INDEX('PTRM input'!$G$385:$P$434,A10offset,$E901)-INDEX('PTRM input'!$G$277:$P$326,A10offset,$E901))*OFFSET($F$7,0,$E901))-SUM($G901:AX901),(((INDEX('PTRM input'!$G$385:$P$434,A10offset,$E901)-INDEX('PTRM input'!$G$277:$P$326,A10offset,$E901))*OFFSET($F$7,0,$E901))-SUM($G901:AX901))*(OFFSET('PTRM input'!$G$477,0,$E901-1)/A10taxstdlife))))</f>
        <v>0</v>
      </c>
      <c r="AZ901" s="251">
        <f ca="1">IF(A10taxstdlife="n/a","n/a",IF(A10taxstdlife="",0,IF(AZ$3&gt;(A10stdlife+$E901),((INDEX('PTRM input'!$G$385:$P$434,A10offset,$E901)-INDEX('PTRM input'!$G$277:$P$326,A10offset,$E901))*OFFSET($F$7,0,$E901))-SUM($G901:AY901),(((INDEX('PTRM input'!$G$385:$P$434,A10offset,$E901)-INDEX('PTRM input'!$G$277:$P$326,A10offset,$E901))*OFFSET($F$7,0,$E901))-SUM($G901:AY901))*(OFFSET('PTRM input'!$G$477,0,$E901-1)/A10taxstdlife))))</f>
        <v>0</v>
      </c>
      <c r="BA901" s="251">
        <f ca="1">IF(A10taxstdlife="n/a","n/a",IF(A10taxstdlife="",0,IF(BA$3&gt;(A10stdlife+$E901),((INDEX('PTRM input'!$G$385:$P$434,A10offset,$E901)-INDEX('PTRM input'!$G$277:$P$326,A10offset,$E901))*OFFSET($F$7,0,$E901))-SUM($G901:AZ901),(((INDEX('PTRM input'!$G$385:$P$434,A10offset,$E901)-INDEX('PTRM input'!$G$277:$P$326,A10offset,$E901))*OFFSET($F$7,0,$E901))-SUM($G901:AZ901))*(OFFSET('PTRM input'!$G$477,0,$E901-1)/A10taxstdlife))))</f>
        <v>0</v>
      </c>
      <c r="BB901" s="251">
        <f ca="1">IF(A10taxstdlife="n/a","n/a",IF(A10taxstdlife="",0,IF(BB$3&gt;(A10stdlife+$E901),((INDEX('PTRM input'!$G$385:$P$434,A10offset,$E901)-INDEX('PTRM input'!$G$277:$P$326,A10offset,$E901))*OFFSET($F$7,0,$E901))-SUM($G901:BA901),(((INDEX('PTRM input'!$G$385:$P$434,A10offset,$E901)-INDEX('PTRM input'!$G$277:$P$326,A10offset,$E901))*OFFSET($F$7,0,$E901))-SUM($G901:BA901))*(OFFSET('PTRM input'!$G$477,0,$E901-1)/A10taxstdlife))))</f>
        <v>0</v>
      </c>
      <c r="BC901" s="251">
        <f ca="1">IF(A10taxstdlife="n/a","n/a",IF(A10taxstdlife="",0,IF(BC$3&gt;(A10stdlife+$E901),((INDEX('PTRM input'!$G$385:$P$434,A10offset,$E901)-INDEX('PTRM input'!$G$277:$P$326,A10offset,$E901))*OFFSET($F$7,0,$E901))-SUM($G901:BB901),(((INDEX('PTRM input'!$G$385:$P$434,A10offset,$E901)-INDEX('PTRM input'!$G$277:$P$326,A10offset,$E901))*OFFSET($F$7,0,$E901))-SUM($G901:BB901))*(OFFSET('PTRM input'!$G$477,0,$E901-1)/A10taxstdlife))))</f>
        <v>0</v>
      </c>
      <c r="BD901" s="251">
        <f ca="1">IF(A10taxstdlife="n/a","n/a",IF(A10taxstdlife="",0,IF(BD$3&gt;(A10stdlife+$E901),((INDEX('PTRM input'!$G$385:$P$434,A10offset,$E901)-INDEX('PTRM input'!$G$277:$P$326,A10offset,$E901))*OFFSET($F$7,0,$E901))-SUM($G901:BC901),(((INDEX('PTRM input'!$G$385:$P$434,A10offset,$E901)-INDEX('PTRM input'!$G$277:$P$326,A10offset,$E901))*OFFSET($F$7,0,$E901))-SUM($G901:BC901))*(OFFSET('PTRM input'!$G$477,0,$E901-1)/A10taxstdlife))))</f>
        <v>0</v>
      </c>
      <c r="BE901" s="251">
        <f ca="1">IF(A10taxstdlife="n/a","n/a",IF(A10taxstdlife="",0,IF(BE$3&gt;(A10stdlife+$E901),((INDEX('PTRM input'!$G$385:$P$434,A10offset,$E901)-INDEX('PTRM input'!$G$277:$P$326,A10offset,$E901))*OFFSET($F$7,0,$E901))-SUM($G901:BD901),(((INDEX('PTRM input'!$G$385:$P$434,A10offset,$E901)-INDEX('PTRM input'!$G$277:$P$326,A10offset,$E901))*OFFSET($F$7,0,$E901))-SUM($G901:BD901))*(OFFSET('PTRM input'!$G$477,0,$E901-1)/A10taxstdlife))))</f>
        <v>0</v>
      </c>
      <c r="BF901" s="251">
        <f ca="1">IF(A10taxstdlife="n/a","n/a",IF(A10taxstdlife="",0,IF(BF$3&gt;(A10stdlife+$E901),((INDEX('PTRM input'!$G$385:$P$434,A10offset,$E901)-INDEX('PTRM input'!$G$277:$P$326,A10offset,$E901))*OFFSET($F$7,0,$E901))-SUM($G901:BE901),(((INDEX('PTRM input'!$G$385:$P$434,A10offset,$E901)-INDEX('PTRM input'!$G$277:$P$326,A10offset,$E901))*OFFSET($F$7,0,$E901))-SUM($G901:BE901))*(OFFSET('PTRM input'!$G$477,0,$E901-1)/A10taxstdlife))))</f>
        <v>0</v>
      </c>
      <c r="BG901" s="251">
        <f ca="1">IF(A10taxstdlife="n/a","n/a",IF(A10taxstdlife="",0,IF(BG$3&gt;(A10stdlife+$E901),((INDEX('PTRM input'!$G$385:$P$434,A10offset,$E901)-INDEX('PTRM input'!$G$277:$P$326,A10offset,$E901))*OFFSET($F$7,0,$E901))-SUM($G901:BF901),(((INDEX('PTRM input'!$G$385:$P$434,A10offset,$E901)-INDEX('PTRM input'!$G$277:$P$326,A10offset,$E901))*OFFSET($F$7,0,$E901))-SUM($G901:BF901))*(OFFSET('PTRM input'!$G$477,0,$E901-1)/A10taxstdlife))))</f>
        <v>0</v>
      </c>
      <c r="BH901" s="251">
        <f ca="1">IF(A10taxstdlife="n/a","n/a",IF(A10taxstdlife="",0,IF(BH$3&gt;(A10stdlife+$E901),((INDEX('PTRM input'!$G$385:$P$434,A10offset,$E901)-INDEX('PTRM input'!$G$277:$P$326,A10offset,$E901))*OFFSET($F$7,0,$E901))-SUM($G901:BG901),(((INDEX('PTRM input'!$G$385:$P$434,A10offset,$E901)-INDEX('PTRM input'!$G$277:$P$326,A10offset,$E901))*OFFSET($F$7,0,$E901))-SUM($G901:BG901))*(OFFSET('PTRM input'!$G$477,0,$E901-1)/A10taxstdlife))))</f>
        <v>0</v>
      </c>
      <c r="BI901" s="251">
        <f ca="1">IF(A10taxstdlife="n/a","n/a",IF(A10taxstdlife="",0,IF(BI$3&gt;(A10stdlife+$E901),((INDEX('PTRM input'!$G$385:$P$434,A10offset,$E901)-INDEX('PTRM input'!$G$277:$P$326,A10offset,$E901))*OFFSET($F$7,0,$E901))-SUM($G901:BH901),(((INDEX('PTRM input'!$G$385:$P$434,A10offset,$E901)-INDEX('PTRM input'!$G$277:$P$326,A10offset,$E901))*OFFSET($F$7,0,$E901))-SUM($G901:BH901))*(OFFSET('PTRM input'!$G$477,0,$E901-1)/A10taxstdlife))))</f>
        <v>0</v>
      </c>
      <c r="BJ901" s="116"/>
      <c r="BK901" s="116"/>
      <c r="BL901" s="116"/>
      <c r="BM901" s="116"/>
    </row>
    <row r="902" spans="1:65" ht="12.75" hidden="1" customHeight="1" outlineLevel="2">
      <c r="A902" s="366"/>
      <c r="B902" s="19"/>
      <c r="C902" s="18"/>
      <c r="D902" s="760"/>
      <c r="E902" s="86">
        <v>4</v>
      </c>
      <c r="F902" s="356"/>
      <c r="G902" s="434"/>
      <c r="H902" s="435"/>
      <c r="I902" s="435"/>
      <c r="J902" s="619"/>
      <c r="K902" s="251">
        <f ca="1">IF(A10taxstdlife="n/a","n/a",IF(A10taxstdlife="",0,IF(K$3&gt;(A10stdlife+$E902),((INDEX('PTRM input'!$G$385:$P$434,A10offset,$E902)-INDEX('PTRM input'!$G$277:$P$326,A10offset,$E902))*OFFSET($F$7,0,$E902))-SUM($G902:J902),(((INDEX('PTRM input'!$G$385:$P$434,A10offset,$E902)-INDEX('PTRM input'!$G$277:$P$326,A10offset,$E902))*OFFSET($F$7,0,$E902))-SUM($G902:J902))*(OFFSET('PTRM input'!$G$477,0,$E902-1)/A10taxstdlife))))</f>
        <v>0</v>
      </c>
      <c r="L902" s="251">
        <f ca="1">IF(A10taxstdlife="n/a","n/a",IF(A10taxstdlife="",0,IF(L$3&gt;(A10stdlife+$E902),((INDEX('PTRM input'!$G$385:$P$434,A10offset,$E902)-INDEX('PTRM input'!$G$277:$P$326,A10offset,$E902))*OFFSET($F$7,0,$E902))-SUM($G902:K902),(((INDEX('PTRM input'!$G$385:$P$434,A10offset,$E902)-INDEX('PTRM input'!$G$277:$P$326,A10offset,$E902))*OFFSET($F$7,0,$E902))-SUM($G902:K902))*(OFFSET('PTRM input'!$G$477,0,$E902-1)/A10taxstdlife))))</f>
        <v>0</v>
      </c>
      <c r="M902" s="251">
        <f ca="1">IF(A10taxstdlife="n/a","n/a",IF(A10taxstdlife="",0,IF(M$3&gt;(A10stdlife+$E902),((INDEX('PTRM input'!$G$385:$P$434,A10offset,$E902)-INDEX('PTRM input'!$G$277:$P$326,A10offset,$E902))*OFFSET($F$7,0,$E902))-SUM($G902:L902),(((INDEX('PTRM input'!$G$385:$P$434,A10offset,$E902)-INDEX('PTRM input'!$G$277:$P$326,A10offset,$E902))*OFFSET($F$7,0,$E902))-SUM($G902:L902))*(OFFSET('PTRM input'!$G$477,0,$E902-1)/A10taxstdlife))))</f>
        <v>0</v>
      </c>
      <c r="N902" s="251">
        <f ca="1">IF(A10taxstdlife="n/a","n/a",IF(A10taxstdlife="",0,IF(N$3&gt;(A10stdlife+$E902),((INDEX('PTRM input'!$G$385:$P$434,A10offset,$E902)-INDEX('PTRM input'!$G$277:$P$326,A10offset,$E902))*OFFSET($F$7,0,$E902))-SUM($G902:M902),(((INDEX('PTRM input'!$G$385:$P$434,A10offset,$E902)-INDEX('PTRM input'!$G$277:$P$326,A10offset,$E902))*OFFSET($F$7,0,$E902))-SUM($G902:M902))*(OFFSET('PTRM input'!$G$477,0,$E902-1)/A10taxstdlife))))</f>
        <v>0</v>
      </c>
      <c r="O902" s="251">
        <f ca="1">IF(A10taxstdlife="n/a","n/a",IF(A10taxstdlife="",0,IF(O$3&gt;(A10stdlife+$E902),((INDEX('PTRM input'!$G$385:$P$434,A10offset,$E902)-INDEX('PTRM input'!$G$277:$P$326,A10offset,$E902))*OFFSET($F$7,0,$E902))-SUM($G902:N902),(((INDEX('PTRM input'!$G$385:$P$434,A10offset,$E902)-INDEX('PTRM input'!$G$277:$P$326,A10offset,$E902))*OFFSET($F$7,0,$E902))-SUM($G902:N902))*(OFFSET('PTRM input'!$G$477,0,$E902-1)/A10taxstdlife))))</f>
        <v>0</v>
      </c>
      <c r="P902" s="251">
        <f ca="1">IF(A10taxstdlife="n/a","n/a",IF(A10taxstdlife="",0,IF(P$3&gt;(A10stdlife+$E902),((INDEX('PTRM input'!$G$385:$P$434,A10offset,$E902)-INDEX('PTRM input'!$G$277:$P$326,A10offset,$E902))*OFFSET($F$7,0,$E902))-SUM($G902:O902),(((INDEX('PTRM input'!$G$385:$P$434,A10offset,$E902)-INDEX('PTRM input'!$G$277:$P$326,A10offset,$E902))*OFFSET($F$7,0,$E902))-SUM($G902:O902))*(OFFSET('PTRM input'!$G$477,0,$E902-1)/A10taxstdlife))))</f>
        <v>0</v>
      </c>
      <c r="Q902" s="251">
        <f ca="1">IF(A10taxstdlife="n/a","n/a",IF(A10taxstdlife="",0,IF(Q$3&gt;(A10stdlife+$E902),((INDEX('PTRM input'!$G$385:$P$434,A10offset,$E902)-INDEX('PTRM input'!$G$277:$P$326,A10offset,$E902))*OFFSET($F$7,0,$E902))-SUM($G902:P902),(((INDEX('PTRM input'!$G$385:$P$434,A10offset,$E902)-INDEX('PTRM input'!$G$277:$P$326,A10offset,$E902))*OFFSET($F$7,0,$E902))-SUM($G902:P902))*(OFFSET('PTRM input'!$G$477,0,$E902-1)/A10taxstdlife))))</f>
        <v>0</v>
      </c>
      <c r="R902" s="251">
        <f ca="1">IF(A10taxstdlife="n/a","n/a",IF(A10taxstdlife="",0,IF(R$3&gt;(A10stdlife+$E902),((INDEX('PTRM input'!$G$385:$P$434,A10offset,$E902)-INDEX('PTRM input'!$G$277:$P$326,A10offset,$E902))*OFFSET($F$7,0,$E902))-SUM($G902:Q902),(((INDEX('PTRM input'!$G$385:$P$434,A10offset,$E902)-INDEX('PTRM input'!$G$277:$P$326,A10offset,$E902))*OFFSET($F$7,0,$E902))-SUM($G902:Q902))*(OFFSET('PTRM input'!$G$477,0,$E902-1)/A10taxstdlife))))</f>
        <v>0</v>
      </c>
      <c r="S902" s="251">
        <f ca="1">IF(A10taxstdlife="n/a","n/a",IF(A10taxstdlife="",0,IF(S$3&gt;(A10stdlife+$E902),((INDEX('PTRM input'!$G$385:$P$434,A10offset,$E902)-INDEX('PTRM input'!$G$277:$P$326,A10offset,$E902))*OFFSET($F$7,0,$E902))-SUM($G902:R902),(((INDEX('PTRM input'!$G$385:$P$434,A10offset,$E902)-INDEX('PTRM input'!$G$277:$P$326,A10offset,$E902))*OFFSET($F$7,0,$E902))-SUM($G902:R902))*(OFFSET('PTRM input'!$G$477,0,$E902-1)/A10taxstdlife))))</f>
        <v>0</v>
      </c>
      <c r="T902" s="251">
        <f ca="1">IF(A10taxstdlife="n/a","n/a",IF(A10taxstdlife="",0,IF(T$3&gt;(A10stdlife+$E902),((INDEX('PTRM input'!$G$385:$P$434,A10offset,$E902)-INDEX('PTRM input'!$G$277:$P$326,A10offset,$E902))*OFFSET($F$7,0,$E902))-SUM($G902:S902),(((INDEX('PTRM input'!$G$385:$P$434,A10offset,$E902)-INDEX('PTRM input'!$G$277:$P$326,A10offset,$E902))*OFFSET($F$7,0,$E902))-SUM($G902:S902))*(OFFSET('PTRM input'!$G$477,0,$E902-1)/A10taxstdlife))))</f>
        <v>0</v>
      </c>
      <c r="U902" s="251">
        <f ca="1">IF(A10taxstdlife="n/a","n/a",IF(A10taxstdlife="",0,IF(U$3&gt;(A10stdlife+$E902),((INDEX('PTRM input'!$G$385:$P$434,A10offset,$E902)-INDEX('PTRM input'!$G$277:$P$326,A10offset,$E902))*OFFSET($F$7,0,$E902))-SUM($G902:T902),(((INDEX('PTRM input'!$G$385:$P$434,A10offset,$E902)-INDEX('PTRM input'!$G$277:$P$326,A10offset,$E902))*OFFSET($F$7,0,$E902))-SUM($G902:T902))*(OFFSET('PTRM input'!$G$477,0,$E902-1)/A10taxstdlife))))</f>
        <v>0</v>
      </c>
      <c r="V902" s="251">
        <f ca="1">IF(A10taxstdlife="n/a","n/a",IF(A10taxstdlife="",0,IF(V$3&gt;(A10stdlife+$E902),((INDEX('PTRM input'!$G$385:$P$434,A10offset,$E902)-INDEX('PTRM input'!$G$277:$P$326,A10offset,$E902))*OFFSET($F$7,0,$E902))-SUM($G902:U902),(((INDEX('PTRM input'!$G$385:$P$434,A10offset,$E902)-INDEX('PTRM input'!$G$277:$P$326,A10offset,$E902))*OFFSET($F$7,0,$E902))-SUM($G902:U902))*(OFFSET('PTRM input'!$G$477,0,$E902-1)/A10taxstdlife))))</f>
        <v>0</v>
      </c>
      <c r="W902" s="251">
        <f ca="1">IF(A10taxstdlife="n/a","n/a",IF(A10taxstdlife="",0,IF(W$3&gt;(A10stdlife+$E902),((INDEX('PTRM input'!$G$385:$P$434,A10offset,$E902)-INDEX('PTRM input'!$G$277:$P$326,A10offset,$E902))*OFFSET($F$7,0,$E902))-SUM($G902:V902),(((INDEX('PTRM input'!$G$385:$P$434,A10offset,$E902)-INDEX('PTRM input'!$G$277:$P$326,A10offset,$E902))*OFFSET($F$7,0,$E902))-SUM($G902:V902))*(OFFSET('PTRM input'!$G$477,0,$E902-1)/A10taxstdlife))))</f>
        <v>0</v>
      </c>
      <c r="X902" s="251">
        <f ca="1">IF(A10taxstdlife="n/a","n/a",IF(A10taxstdlife="",0,IF(X$3&gt;(A10stdlife+$E902),((INDEX('PTRM input'!$G$385:$P$434,A10offset,$E902)-INDEX('PTRM input'!$G$277:$P$326,A10offset,$E902))*OFFSET($F$7,0,$E902))-SUM($G902:W902),(((INDEX('PTRM input'!$G$385:$P$434,A10offset,$E902)-INDEX('PTRM input'!$G$277:$P$326,A10offset,$E902))*OFFSET($F$7,0,$E902))-SUM($G902:W902))*(OFFSET('PTRM input'!$G$477,0,$E902-1)/A10taxstdlife))))</f>
        <v>0</v>
      </c>
      <c r="Y902" s="251">
        <f ca="1">IF(A10taxstdlife="n/a","n/a",IF(A10taxstdlife="",0,IF(Y$3&gt;(A10stdlife+$E902),((INDEX('PTRM input'!$G$385:$P$434,A10offset,$E902)-INDEX('PTRM input'!$G$277:$P$326,A10offset,$E902))*OFFSET($F$7,0,$E902))-SUM($G902:X902),(((INDEX('PTRM input'!$G$385:$P$434,A10offset,$E902)-INDEX('PTRM input'!$G$277:$P$326,A10offset,$E902))*OFFSET($F$7,0,$E902))-SUM($G902:X902))*(OFFSET('PTRM input'!$G$477,0,$E902-1)/A10taxstdlife))))</f>
        <v>0</v>
      </c>
      <c r="Z902" s="251">
        <f ca="1">IF(A10taxstdlife="n/a","n/a",IF(A10taxstdlife="",0,IF(Z$3&gt;(A10stdlife+$E902),((INDEX('PTRM input'!$G$385:$P$434,A10offset,$E902)-INDEX('PTRM input'!$G$277:$P$326,A10offset,$E902))*OFFSET($F$7,0,$E902))-SUM($G902:Y902),(((INDEX('PTRM input'!$G$385:$P$434,A10offset,$E902)-INDEX('PTRM input'!$G$277:$P$326,A10offset,$E902))*OFFSET($F$7,0,$E902))-SUM($G902:Y902))*(OFFSET('PTRM input'!$G$477,0,$E902-1)/A10taxstdlife))))</f>
        <v>0</v>
      </c>
      <c r="AA902" s="251">
        <f ca="1">IF(A10taxstdlife="n/a","n/a",IF(A10taxstdlife="",0,IF(AA$3&gt;(A10stdlife+$E902),((INDEX('PTRM input'!$G$385:$P$434,A10offset,$E902)-INDEX('PTRM input'!$G$277:$P$326,A10offset,$E902))*OFFSET($F$7,0,$E902))-SUM($G902:Z902),(((INDEX('PTRM input'!$G$385:$P$434,A10offset,$E902)-INDEX('PTRM input'!$G$277:$P$326,A10offset,$E902))*OFFSET($F$7,0,$E902))-SUM($G902:Z902))*(OFFSET('PTRM input'!$G$477,0,$E902-1)/A10taxstdlife))))</f>
        <v>0</v>
      </c>
      <c r="AB902" s="251">
        <f ca="1">IF(A10taxstdlife="n/a","n/a",IF(A10taxstdlife="",0,IF(AB$3&gt;(A10stdlife+$E902),((INDEX('PTRM input'!$G$385:$P$434,A10offset,$E902)-INDEX('PTRM input'!$G$277:$P$326,A10offset,$E902))*OFFSET($F$7,0,$E902))-SUM($G902:AA902),(((INDEX('PTRM input'!$G$385:$P$434,A10offset,$E902)-INDEX('PTRM input'!$G$277:$P$326,A10offset,$E902))*OFFSET($F$7,0,$E902))-SUM($G902:AA902))*(OFFSET('PTRM input'!$G$477,0,$E902-1)/A10taxstdlife))))</f>
        <v>0</v>
      </c>
      <c r="AC902" s="251">
        <f ca="1">IF(A10taxstdlife="n/a","n/a",IF(A10taxstdlife="",0,IF(AC$3&gt;(A10stdlife+$E902),((INDEX('PTRM input'!$G$385:$P$434,A10offset,$E902)-INDEX('PTRM input'!$G$277:$P$326,A10offset,$E902))*OFFSET($F$7,0,$E902))-SUM($G902:AB902),(((INDEX('PTRM input'!$G$385:$P$434,A10offset,$E902)-INDEX('PTRM input'!$G$277:$P$326,A10offset,$E902))*OFFSET($F$7,0,$E902))-SUM($G902:AB902))*(OFFSET('PTRM input'!$G$477,0,$E902-1)/A10taxstdlife))))</f>
        <v>0</v>
      </c>
      <c r="AD902" s="251">
        <f ca="1">IF(A10taxstdlife="n/a","n/a",IF(A10taxstdlife="",0,IF(AD$3&gt;(A10stdlife+$E902),((INDEX('PTRM input'!$G$385:$P$434,A10offset,$E902)-INDEX('PTRM input'!$G$277:$P$326,A10offset,$E902))*OFFSET($F$7,0,$E902))-SUM($G902:AC902),(((INDEX('PTRM input'!$G$385:$P$434,A10offset,$E902)-INDEX('PTRM input'!$G$277:$P$326,A10offset,$E902))*OFFSET($F$7,0,$E902))-SUM($G902:AC902))*(OFFSET('PTRM input'!$G$477,0,$E902-1)/A10taxstdlife))))</f>
        <v>0</v>
      </c>
      <c r="AE902" s="251">
        <f ca="1">IF(A10taxstdlife="n/a","n/a",IF(A10taxstdlife="",0,IF(AE$3&gt;(A10stdlife+$E902),((INDEX('PTRM input'!$G$385:$P$434,A10offset,$E902)-INDEX('PTRM input'!$G$277:$P$326,A10offset,$E902))*OFFSET($F$7,0,$E902))-SUM($G902:AD902),(((INDEX('PTRM input'!$G$385:$P$434,A10offset,$E902)-INDEX('PTRM input'!$G$277:$P$326,A10offset,$E902))*OFFSET($F$7,0,$E902))-SUM($G902:AD902))*(OFFSET('PTRM input'!$G$477,0,$E902-1)/A10taxstdlife))))</f>
        <v>0</v>
      </c>
      <c r="AF902" s="251">
        <f ca="1">IF(A10taxstdlife="n/a","n/a",IF(A10taxstdlife="",0,IF(AF$3&gt;(A10stdlife+$E902),((INDEX('PTRM input'!$G$385:$P$434,A10offset,$E902)-INDEX('PTRM input'!$G$277:$P$326,A10offset,$E902))*OFFSET($F$7,0,$E902))-SUM($G902:AE902),(((INDEX('PTRM input'!$G$385:$P$434,A10offset,$E902)-INDEX('PTRM input'!$G$277:$P$326,A10offset,$E902))*OFFSET($F$7,0,$E902))-SUM($G902:AE902))*(OFFSET('PTRM input'!$G$477,0,$E902-1)/A10taxstdlife))))</f>
        <v>0</v>
      </c>
      <c r="AG902" s="251">
        <f ca="1">IF(A10taxstdlife="n/a","n/a",IF(A10taxstdlife="",0,IF(AG$3&gt;(A10stdlife+$E902),((INDEX('PTRM input'!$G$385:$P$434,A10offset,$E902)-INDEX('PTRM input'!$G$277:$P$326,A10offset,$E902))*OFFSET($F$7,0,$E902))-SUM($G902:AF902),(((INDEX('PTRM input'!$G$385:$P$434,A10offset,$E902)-INDEX('PTRM input'!$G$277:$P$326,A10offset,$E902))*OFFSET($F$7,0,$E902))-SUM($G902:AF902))*(OFFSET('PTRM input'!$G$477,0,$E902-1)/A10taxstdlife))))</f>
        <v>0</v>
      </c>
      <c r="AH902" s="251">
        <f ca="1">IF(A10taxstdlife="n/a","n/a",IF(A10taxstdlife="",0,IF(AH$3&gt;(A10stdlife+$E902),((INDEX('PTRM input'!$G$385:$P$434,A10offset,$E902)-INDEX('PTRM input'!$G$277:$P$326,A10offset,$E902))*OFFSET($F$7,0,$E902))-SUM($G902:AG902),(((INDEX('PTRM input'!$G$385:$P$434,A10offset,$E902)-INDEX('PTRM input'!$G$277:$P$326,A10offset,$E902))*OFFSET($F$7,0,$E902))-SUM($G902:AG902))*(OFFSET('PTRM input'!$G$477,0,$E902-1)/A10taxstdlife))))</f>
        <v>0</v>
      </c>
      <c r="AI902" s="251">
        <f ca="1">IF(A10taxstdlife="n/a","n/a",IF(A10taxstdlife="",0,IF(AI$3&gt;(A10stdlife+$E902),((INDEX('PTRM input'!$G$385:$P$434,A10offset,$E902)-INDEX('PTRM input'!$G$277:$P$326,A10offset,$E902))*OFFSET($F$7,0,$E902))-SUM($G902:AH902),(((INDEX('PTRM input'!$G$385:$P$434,A10offset,$E902)-INDEX('PTRM input'!$G$277:$P$326,A10offset,$E902))*OFFSET($F$7,0,$E902))-SUM($G902:AH902))*(OFFSET('PTRM input'!$G$477,0,$E902-1)/A10taxstdlife))))</f>
        <v>0</v>
      </c>
      <c r="AJ902" s="251">
        <f ca="1">IF(A10taxstdlife="n/a","n/a",IF(A10taxstdlife="",0,IF(AJ$3&gt;(A10stdlife+$E902),((INDEX('PTRM input'!$G$385:$P$434,A10offset,$E902)-INDEX('PTRM input'!$G$277:$P$326,A10offset,$E902))*OFFSET($F$7,0,$E902))-SUM($G902:AI902),(((INDEX('PTRM input'!$G$385:$P$434,A10offset,$E902)-INDEX('PTRM input'!$G$277:$P$326,A10offset,$E902))*OFFSET($F$7,0,$E902))-SUM($G902:AI902))*(OFFSET('PTRM input'!$G$477,0,$E902-1)/A10taxstdlife))))</f>
        <v>0</v>
      </c>
      <c r="AK902" s="251">
        <f ca="1">IF(A10taxstdlife="n/a","n/a",IF(A10taxstdlife="",0,IF(AK$3&gt;(A10stdlife+$E902),((INDEX('PTRM input'!$G$385:$P$434,A10offset,$E902)-INDEX('PTRM input'!$G$277:$P$326,A10offset,$E902))*OFFSET($F$7,0,$E902))-SUM($G902:AJ902),(((INDEX('PTRM input'!$G$385:$P$434,A10offset,$E902)-INDEX('PTRM input'!$G$277:$P$326,A10offset,$E902))*OFFSET($F$7,0,$E902))-SUM($G902:AJ902))*(OFFSET('PTRM input'!$G$477,0,$E902-1)/A10taxstdlife))))</f>
        <v>0</v>
      </c>
      <c r="AL902" s="251">
        <f ca="1">IF(A10taxstdlife="n/a","n/a",IF(A10taxstdlife="",0,IF(AL$3&gt;(A10stdlife+$E902),((INDEX('PTRM input'!$G$385:$P$434,A10offset,$E902)-INDEX('PTRM input'!$G$277:$P$326,A10offset,$E902))*OFFSET($F$7,0,$E902))-SUM($G902:AK902),(((INDEX('PTRM input'!$G$385:$P$434,A10offset,$E902)-INDEX('PTRM input'!$G$277:$P$326,A10offset,$E902))*OFFSET($F$7,0,$E902))-SUM($G902:AK902))*(OFFSET('PTRM input'!$G$477,0,$E902-1)/A10taxstdlife))))</f>
        <v>0</v>
      </c>
      <c r="AM902" s="251">
        <f ca="1">IF(A10taxstdlife="n/a","n/a",IF(A10taxstdlife="",0,IF(AM$3&gt;(A10stdlife+$E902),((INDEX('PTRM input'!$G$385:$P$434,A10offset,$E902)-INDEX('PTRM input'!$G$277:$P$326,A10offset,$E902))*OFFSET($F$7,0,$E902))-SUM($G902:AL902),(((INDEX('PTRM input'!$G$385:$P$434,A10offset,$E902)-INDEX('PTRM input'!$G$277:$P$326,A10offset,$E902))*OFFSET($F$7,0,$E902))-SUM($G902:AL902))*(OFFSET('PTRM input'!$G$477,0,$E902-1)/A10taxstdlife))))</f>
        <v>0</v>
      </c>
      <c r="AN902" s="251">
        <f ca="1">IF(A10taxstdlife="n/a","n/a",IF(A10taxstdlife="",0,IF(AN$3&gt;(A10stdlife+$E902),((INDEX('PTRM input'!$G$385:$P$434,A10offset,$E902)-INDEX('PTRM input'!$G$277:$P$326,A10offset,$E902))*OFFSET($F$7,0,$E902))-SUM($G902:AM902),(((INDEX('PTRM input'!$G$385:$P$434,A10offset,$E902)-INDEX('PTRM input'!$G$277:$P$326,A10offset,$E902))*OFFSET($F$7,0,$E902))-SUM($G902:AM902))*(OFFSET('PTRM input'!$G$477,0,$E902-1)/A10taxstdlife))))</f>
        <v>0</v>
      </c>
      <c r="AO902" s="251">
        <f ca="1">IF(A10taxstdlife="n/a","n/a",IF(A10taxstdlife="",0,IF(AO$3&gt;(A10stdlife+$E902),((INDEX('PTRM input'!$G$385:$P$434,A10offset,$E902)-INDEX('PTRM input'!$G$277:$P$326,A10offset,$E902))*OFFSET($F$7,0,$E902))-SUM($G902:AN902),(((INDEX('PTRM input'!$G$385:$P$434,A10offset,$E902)-INDEX('PTRM input'!$G$277:$P$326,A10offset,$E902))*OFFSET($F$7,0,$E902))-SUM($G902:AN902))*(OFFSET('PTRM input'!$G$477,0,$E902-1)/A10taxstdlife))))</f>
        <v>0</v>
      </c>
      <c r="AP902" s="251">
        <f ca="1">IF(A10taxstdlife="n/a","n/a",IF(A10taxstdlife="",0,IF(AP$3&gt;(A10stdlife+$E902),((INDEX('PTRM input'!$G$385:$P$434,A10offset,$E902)-INDEX('PTRM input'!$G$277:$P$326,A10offset,$E902))*OFFSET($F$7,0,$E902))-SUM($G902:AO902),(((INDEX('PTRM input'!$G$385:$P$434,A10offset,$E902)-INDEX('PTRM input'!$G$277:$P$326,A10offset,$E902))*OFFSET($F$7,0,$E902))-SUM($G902:AO902))*(OFFSET('PTRM input'!$G$477,0,$E902-1)/A10taxstdlife))))</f>
        <v>0</v>
      </c>
      <c r="AQ902" s="251">
        <f ca="1">IF(A10taxstdlife="n/a","n/a",IF(A10taxstdlife="",0,IF(AQ$3&gt;(A10stdlife+$E902),((INDEX('PTRM input'!$G$385:$P$434,A10offset,$E902)-INDEX('PTRM input'!$G$277:$P$326,A10offset,$E902))*OFFSET($F$7,0,$E902))-SUM($G902:AP902),(((INDEX('PTRM input'!$G$385:$P$434,A10offset,$E902)-INDEX('PTRM input'!$G$277:$P$326,A10offset,$E902))*OFFSET($F$7,0,$E902))-SUM($G902:AP902))*(OFFSET('PTRM input'!$G$477,0,$E902-1)/A10taxstdlife))))</f>
        <v>0</v>
      </c>
      <c r="AR902" s="251">
        <f ca="1">IF(A10taxstdlife="n/a","n/a",IF(A10taxstdlife="",0,IF(AR$3&gt;(A10stdlife+$E902),((INDEX('PTRM input'!$G$385:$P$434,A10offset,$E902)-INDEX('PTRM input'!$G$277:$P$326,A10offset,$E902))*OFFSET($F$7,0,$E902))-SUM($G902:AQ902),(((INDEX('PTRM input'!$G$385:$P$434,A10offset,$E902)-INDEX('PTRM input'!$G$277:$P$326,A10offset,$E902))*OFFSET($F$7,0,$E902))-SUM($G902:AQ902))*(OFFSET('PTRM input'!$G$477,0,$E902-1)/A10taxstdlife))))</f>
        <v>0</v>
      </c>
      <c r="AS902" s="251">
        <f ca="1">IF(A10taxstdlife="n/a","n/a",IF(A10taxstdlife="",0,IF(AS$3&gt;(A10stdlife+$E902),((INDEX('PTRM input'!$G$385:$P$434,A10offset,$E902)-INDEX('PTRM input'!$G$277:$P$326,A10offset,$E902))*OFFSET($F$7,0,$E902))-SUM($G902:AR902),(((INDEX('PTRM input'!$G$385:$P$434,A10offset,$E902)-INDEX('PTRM input'!$G$277:$P$326,A10offset,$E902))*OFFSET($F$7,0,$E902))-SUM($G902:AR902))*(OFFSET('PTRM input'!$G$477,0,$E902-1)/A10taxstdlife))))</f>
        <v>0</v>
      </c>
      <c r="AT902" s="251">
        <f ca="1">IF(A10taxstdlife="n/a","n/a",IF(A10taxstdlife="",0,IF(AT$3&gt;(A10stdlife+$E902),((INDEX('PTRM input'!$G$385:$P$434,A10offset,$E902)-INDEX('PTRM input'!$G$277:$P$326,A10offset,$E902))*OFFSET($F$7,0,$E902))-SUM($G902:AS902),(((INDEX('PTRM input'!$G$385:$P$434,A10offset,$E902)-INDEX('PTRM input'!$G$277:$P$326,A10offset,$E902))*OFFSET($F$7,0,$E902))-SUM($G902:AS902))*(OFFSET('PTRM input'!$G$477,0,$E902-1)/A10taxstdlife))))</f>
        <v>0</v>
      </c>
      <c r="AU902" s="251">
        <f ca="1">IF(A10taxstdlife="n/a","n/a",IF(A10taxstdlife="",0,IF(AU$3&gt;(A10stdlife+$E902),((INDEX('PTRM input'!$G$385:$P$434,A10offset,$E902)-INDEX('PTRM input'!$G$277:$P$326,A10offset,$E902))*OFFSET($F$7,0,$E902))-SUM($G902:AT902),(((INDEX('PTRM input'!$G$385:$P$434,A10offset,$E902)-INDEX('PTRM input'!$G$277:$P$326,A10offset,$E902))*OFFSET($F$7,0,$E902))-SUM($G902:AT902))*(OFFSET('PTRM input'!$G$477,0,$E902-1)/A10taxstdlife))))</f>
        <v>0</v>
      </c>
      <c r="AV902" s="251">
        <f ca="1">IF(A10taxstdlife="n/a","n/a",IF(A10taxstdlife="",0,IF(AV$3&gt;(A10stdlife+$E902),((INDEX('PTRM input'!$G$385:$P$434,A10offset,$E902)-INDEX('PTRM input'!$G$277:$P$326,A10offset,$E902))*OFFSET($F$7,0,$E902))-SUM($G902:AU902),(((INDEX('PTRM input'!$G$385:$P$434,A10offset,$E902)-INDEX('PTRM input'!$G$277:$P$326,A10offset,$E902))*OFFSET($F$7,0,$E902))-SUM($G902:AU902))*(OFFSET('PTRM input'!$G$477,0,$E902-1)/A10taxstdlife))))</f>
        <v>0</v>
      </c>
      <c r="AW902" s="251">
        <f ca="1">IF(A10taxstdlife="n/a","n/a",IF(A10taxstdlife="",0,IF(AW$3&gt;(A10stdlife+$E902),((INDEX('PTRM input'!$G$385:$P$434,A10offset,$E902)-INDEX('PTRM input'!$G$277:$P$326,A10offset,$E902))*OFFSET($F$7,0,$E902))-SUM($G902:AV902),(((INDEX('PTRM input'!$G$385:$P$434,A10offset,$E902)-INDEX('PTRM input'!$G$277:$P$326,A10offset,$E902))*OFFSET($F$7,0,$E902))-SUM($G902:AV902))*(OFFSET('PTRM input'!$G$477,0,$E902-1)/A10taxstdlife))))</f>
        <v>0</v>
      </c>
      <c r="AX902" s="251">
        <f ca="1">IF(A10taxstdlife="n/a","n/a",IF(A10taxstdlife="",0,IF(AX$3&gt;(A10stdlife+$E902),((INDEX('PTRM input'!$G$385:$P$434,A10offset,$E902)-INDEX('PTRM input'!$G$277:$P$326,A10offset,$E902))*OFFSET($F$7,0,$E902))-SUM($G902:AW902),(((INDEX('PTRM input'!$G$385:$P$434,A10offset,$E902)-INDEX('PTRM input'!$G$277:$P$326,A10offset,$E902))*OFFSET($F$7,0,$E902))-SUM($G902:AW902))*(OFFSET('PTRM input'!$G$477,0,$E902-1)/A10taxstdlife))))</f>
        <v>0</v>
      </c>
      <c r="AY902" s="251">
        <f ca="1">IF(A10taxstdlife="n/a","n/a",IF(A10taxstdlife="",0,IF(AY$3&gt;(A10stdlife+$E902),((INDEX('PTRM input'!$G$385:$P$434,A10offset,$E902)-INDEX('PTRM input'!$G$277:$P$326,A10offset,$E902))*OFFSET($F$7,0,$E902))-SUM($G902:AX902),(((INDEX('PTRM input'!$G$385:$P$434,A10offset,$E902)-INDEX('PTRM input'!$G$277:$P$326,A10offset,$E902))*OFFSET($F$7,0,$E902))-SUM($G902:AX902))*(OFFSET('PTRM input'!$G$477,0,$E902-1)/A10taxstdlife))))</f>
        <v>0</v>
      </c>
      <c r="AZ902" s="251">
        <f ca="1">IF(A10taxstdlife="n/a","n/a",IF(A10taxstdlife="",0,IF(AZ$3&gt;(A10stdlife+$E902),((INDEX('PTRM input'!$G$385:$P$434,A10offset,$E902)-INDEX('PTRM input'!$G$277:$P$326,A10offset,$E902))*OFFSET($F$7,0,$E902))-SUM($G902:AY902),(((INDEX('PTRM input'!$G$385:$P$434,A10offset,$E902)-INDEX('PTRM input'!$G$277:$P$326,A10offset,$E902))*OFFSET($F$7,0,$E902))-SUM($G902:AY902))*(OFFSET('PTRM input'!$G$477,0,$E902-1)/A10taxstdlife))))</f>
        <v>0</v>
      </c>
      <c r="BA902" s="251">
        <f ca="1">IF(A10taxstdlife="n/a","n/a",IF(A10taxstdlife="",0,IF(BA$3&gt;(A10stdlife+$E902),((INDEX('PTRM input'!$G$385:$P$434,A10offset,$E902)-INDEX('PTRM input'!$G$277:$P$326,A10offset,$E902))*OFFSET($F$7,0,$E902))-SUM($G902:AZ902),(((INDEX('PTRM input'!$G$385:$P$434,A10offset,$E902)-INDEX('PTRM input'!$G$277:$P$326,A10offset,$E902))*OFFSET($F$7,0,$E902))-SUM($G902:AZ902))*(OFFSET('PTRM input'!$G$477,0,$E902-1)/A10taxstdlife))))</f>
        <v>0</v>
      </c>
      <c r="BB902" s="251">
        <f ca="1">IF(A10taxstdlife="n/a","n/a",IF(A10taxstdlife="",0,IF(BB$3&gt;(A10stdlife+$E902),((INDEX('PTRM input'!$G$385:$P$434,A10offset,$E902)-INDEX('PTRM input'!$G$277:$P$326,A10offset,$E902))*OFFSET($F$7,0,$E902))-SUM($G902:BA902),(((INDEX('PTRM input'!$G$385:$P$434,A10offset,$E902)-INDEX('PTRM input'!$G$277:$P$326,A10offset,$E902))*OFFSET($F$7,0,$E902))-SUM($G902:BA902))*(OFFSET('PTRM input'!$G$477,0,$E902-1)/A10taxstdlife))))</f>
        <v>0</v>
      </c>
      <c r="BC902" s="251">
        <f ca="1">IF(A10taxstdlife="n/a","n/a",IF(A10taxstdlife="",0,IF(BC$3&gt;(A10stdlife+$E902),((INDEX('PTRM input'!$G$385:$P$434,A10offset,$E902)-INDEX('PTRM input'!$G$277:$P$326,A10offset,$E902))*OFFSET($F$7,0,$E902))-SUM($G902:BB902),(((INDEX('PTRM input'!$G$385:$P$434,A10offset,$E902)-INDEX('PTRM input'!$G$277:$P$326,A10offset,$E902))*OFFSET($F$7,0,$E902))-SUM($G902:BB902))*(OFFSET('PTRM input'!$G$477,0,$E902-1)/A10taxstdlife))))</f>
        <v>0</v>
      </c>
      <c r="BD902" s="251">
        <f ca="1">IF(A10taxstdlife="n/a","n/a",IF(A10taxstdlife="",0,IF(BD$3&gt;(A10stdlife+$E902),((INDEX('PTRM input'!$G$385:$P$434,A10offset,$E902)-INDEX('PTRM input'!$G$277:$P$326,A10offset,$E902))*OFFSET($F$7,0,$E902))-SUM($G902:BC902),(((INDEX('PTRM input'!$G$385:$P$434,A10offset,$E902)-INDEX('PTRM input'!$G$277:$P$326,A10offset,$E902))*OFFSET($F$7,0,$E902))-SUM($G902:BC902))*(OFFSET('PTRM input'!$G$477,0,$E902-1)/A10taxstdlife))))</f>
        <v>0</v>
      </c>
      <c r="BE902" s="251">
        <f ca="1">IF(A10taxstdlife="n/a","n/a",IF(A10taxstdlife="",0,IF(BE$3&gt;(A10stdlife+$E902),((INDEX('PTRM input'!$G$385:$P$434,A10offset,$E902)-INDEX('PTRM input'!$G$277:$P$326,A10offset,$E902))*OFFSET($F$7,0,$E902))-SUM($G902:BD902),(((INDEX('PTRM input'!$G$385:$P$434,A10offset,$E902)-INDEX('PTRM input'!$G$277:$P$326,A10offset,$E902))*OFFSET($F$7,0,$E902))-SUM($G902:BD902))*(OFFSET('PTRM input'!$G$477,0,$E902-1)/A10taxstdlife))))</f>
        <v>0</v>
      </c>
      <c r="BF902" s="251">
        <f ca="1">IF(A10taxstdlife="n/a","n/a",IF(A10taxstdlife="",0,IF(BF$3&gt;(A10stdlife+$E902),((INDEX('PTRM input'!$G$385:$P$434,A10offset,$E902)-INDEX('PTRM input'!$G$277:$P$326,A10offset,$E902))*OFFSET($F$7,0,$E902))-SUM($G902:BE902),(((INDEX('PTRM input'!$G$385:$P$434,A10offset,$E902)-INDEX('PTRM input'!$G$277:$P$326,A10offset,$E902))*OFFSET($F$7,0,$E902))-SUM($G902:BE902))*(OFFSET('PTRM input'!$G$477,0,$E902-1)/A10taxstdlife))))</f>
        <v>0</v>
      </c>
      <c r="BG902" s="251">
        <f ca="1">IF(A10taxstdlife="n/a","n/a",IF(A10taxstdlife="",0,IF(BG$3&gt;(A10stdlife+$E902),((INDEX('PTRM input'!$G$385:$P$434,A10offset,$E902)-INDEX('PTRM input'!$G$277:$P$326,A10offset,$E902))*OFFSET($F$7,0,$E902))-SUM($G902:BF902),(((INDEX('PTRM input'!$G$385:$P$434,A10offset,$E902)-INDEX('PTRM input'!$G$277:$P$326,A10offset,$E902))*OFFSET($F$7,0,$E902))-SUM($G902:BF902))*(OFFSET('PTRM input'!$G$477,0,$E902-1)/A10taxstdlife))))</f>
        <v>0</v>
      </c>
      <c r="BH902" s="251">
        <f ca="1">IF(A10taxstdlife="n/a","n/a",IF(A10taxstdlife="",0,IF(BH$3&gt;(A10stdlife+$E902),((INDEX('PTRM input'!$G$385:$P$434,A10offset,$E902)-INDEX('PTRM input'!$G$277:$P$326,A10offset,$E902))*OFFSET($F$7,0,$E902))-SUM($G902:BG902),(((INDEX('PTRM input'!$G$385:$P$434,A10offset,$E902)-INDEX('PTRM input'!$G$277:$P$326,A10offset,$E902))*OFFSET($F$7,0,$E902))-SUM($G902:BG902))*(OFFSET('PTRM input'!$G$477,0,$E902-1)/A10taxstdlife))))</f>
        <v>0</v>
      </c>
      <c r="BI902" s="251">
        <f ca="1">IF(A10taxstdlife="n/a","n/a",IF(A10taxstdlife="",0,IF(BI$3&gt;(A10stdlife+$E902),((INDEX('PTRM input'!$G$385:$P$434,A10offset,$E902)-INDEX('PTRM input'!$G$277:$P$326,A10offset,$E902))*OFFSET($F$7,0,$E902))-SUM($G902:BH902),(((INDEX('PTRM input'!$G$385:$P$434,A10offset,$E902)-INDEX('PTRM input'!$G$277:$P$326,A10offset,$E902))*OFFSET($F$7,0,$E902))-SUM($G902:BH902))*(OFFSET('PTRM input'!$G$477,0,$E902-1)/A10taxstdlife))))</f>
        <v>0</v>
      </c>
      <c r="BJ902" s="116"/>
      <c r="BK902" s="116"/>
      <c r="BL902" s="116"/>
      <c r="BM902" s="116"/>
    </row>
    <row r="903" spans="1:65" ht="12.75" hidden="1" customHeight="1" outlineLevel="2">
      <c r="A903" s="366"/>
      <c r="B903" s="19"/>
      <c r="C903" s="18"/>
      <c r="D903" s="760"/>
      <c r="E903" s="86">
        <v>5</v>
      </c>
      <c r="F903" s="356"/>
      <c r="G903" s="434"/>
      <c r="H903" s="435"/>
      <c r="I903" s="435"/>
      <c r="J903" s="435"/>
      <c r="K903" s="619"/>
      <c r="L903" s="251">
        <f ca="1">IF(A10taxstdlife="n/a","n/a",IF(A10taxstdlife="",0,IF(L$3&gt;(A10stdlife+$E903),((INDEX('PTRM input'!$G$385:$P$434,A10offset,$E903)-INDEX('PTRM input'!$G$277:$P$326,A10offset,$E903))*OFFSET($F$7,0,$E903))-SUM($G903:K903),(((INDEX('PTRM input'!$G$385:$P$434,A10offset,$E903)-INDEX('PTRM input'!$G$277:$P$326,A10offset,$E903))*OFFSET($F$7,0,$E903))-SUM($G903:K903))*(OFFSET('PTRM input'!$G$477,0,$E903-1)/A10taxstdlife))))</f>
        <v>0</v>
      </c>
      <c r="M903" s="251">
        <f ca="1">IF(A10taxstdlife="n/a","n/a",IF(A10taxstdlife="",0,IF(M$3&gt;(A10stdlife+$E903),((INDEX('PTRM input'!$G$385:$P$434,A10offset,$E903)-INDEX('PTRM input'!$G$277:$P$326,A10offset,$E903))*OFFSET($F$7,0,$E903))-SUM($G903:L903),(((INDEX('PTRM input'!$G$385:$P$434,A10offset,$E903)-INDEX('PTRM input'!$G$277:$P$326,A10offset,$E903))*OFFSET($F$7,0,$E903))-SUM($G903:L903))*(OFFSET('PTRM input'!$G$477,0,$E903-1)/A10taxstdlife))))</f>
        <v>0</v>
      </c>
      <c r="N903" s="251">
        <f ca="1">IF(A10taxstdlife="n/a","n/a",IF(A10taxstdlife="",0,IF(N$3&gt;(A10stdlife+$E903),((INDEX('PTRM input'!$G$385:$P$434,A10offset,$E903)-INDEX('PTRM input'!$G$277:$P$326,A10offset,$E903))*OFFSET($F$7,0,$E903))-SUM($G903:M903),(((INDEX('PTRM input'!$G$385:$P$434,A10offset,$E903)-INDEX('PTRM input'!$G$277:$P$326,A10offset,$E903))*OFFSET($F$7,0,$E903))-SUM($G903:M903))*(OFFSET('PTRM input'!$G$477,0,$E903-1)/A10taxstdlife))))</f>
        <v>0</v>
      </c>
      <c r="O903" s="251">
        <f ca="1">IF(A10taxstdlife="n/a","n/a",IF(A10taxstdlife="",0,IF(O$3&gt;(A10stdlife+$E903),((INDEX('PTRM input'!$G$385:$P$434,A10offset,$E903)-INDEX('PTRM input'!$G$277:$P$326,A10offset,$E903))*OFFSET($F$7,0,$E903))-SUM($G903:N903),(((INDEX('PTRM input'!$G$385:$P$434,A10offset,$E903)-INDEX('PTRM input'!$G$277:$P$326,A10offset,$E903))*OFFSET($F$7,0,$E903))-SUM($G903:N903))*(OFFSET('PTRM input'!$G$477,0,$E903-1)/A10taxstdlife))))</f>
        <v>0</v>
      </c>
      <c r="P903" s="251">
        <f ca="1">IF(A10taxstdlife="n/a","n/a",IF(A10taxstdlife="",0,IF(P$3&gt;(A10stdlife+$E903),((INDEX('PTRM input'!$G$385:$P$434,A10offset,$E903)-INDEX('PTRM input'!$G$277:$P$326,A10offset,$E903))*OFFSET($F$7,0,$E903))-SUM($G903:O903),(((INDEX('PTRM input'!$G$385:$P$434,A10offset,$E903)-INDEX('PTRM input'!$G$277:$P$326,A10offset,$E903))*OFFSET($F$7,0,$E903))-SUM($G903:O903))*(OFFSET('PTRM input'!$G$477,0,$E903-1)/A10taxstdlife))))</f>
        <v>0</v>
      </c>
      <c r="Q903" s="251">
        <f ca="1">IF(A10taxstdlife="n/a","n/a",IF(A10taxstdlife="",0,IF(Q$3&gt;(A10stdlife+$E903),((INDEX('PTRM input'!$G$385:$P$434,A10offset,$E903)-INDEX('PTRM input'!$G$277:$P$326,A10offset,$E903))*OFFSET($F$7,0,$E903))-SUM($G903:P903),(((INDEX('PTRM input'!$G$385:$P$434,A10offset,$E903)-INDEX('PTRM input'!$G$277:$P$326,A10offset,$E903))*OFFSET($F$7,0,$E903))-SUM($G903:P903))*(OFFSET('PTRM input'!$G$477,0,$E903-1)/A10taxstdlife))))</f>
        <v>0</v>
      </c>
      <c r="R903" s="251">
        <f ca="1">IF(A10taxstdlife="n/a","n/a",IF(A10taxstdlife="",0,IF(R$3&gt;(A10stdlife+$E903),((INDEX('PTRM input'!$G$385:$P$434,A10offset,$E903)-INDEX('PTRM input'!$G$277:$P$326,A10offset,$E903))*OFFSET($F$7,0,$E903))-SUM($G903:Q903),(((INDEX('PTRM input'!$G$385:$P$434,A10offset,$E903)-INDEX('PTRM input'!$G$277:$P$326,A10offset,$E903))*OFFSET($F$7,0,$E903))-SUM($G903:Q903))*(OFFSET('PTRM input'!$G$477,0,$E903-1)/A10taxstdlife))))</f>
        <v>0</v>
      </c>
      <c r="S903" s="251">
        <f ca="1">IF(A10taxstdlife="n/a","n/a",IF(A10taxstdlife="",0,IF(S$3&gt;(A10stdlife+$E903),((INDEX('PTRM input'!$G$385:$P$434,A10offset,$E903)-INDEX('PTRM input'!$G$277:$P$326,A10offset,$E903))*OFFSET($F$7,0,$E903))-SUM($G903:R903),(((INDEX('PTRM input'!$G$385:$P$434,A10offset,$E903)-INDEX('PTRM input'!$G$277:$P$326,A10offset,$E903))*OFFSET($F$7,0,$E903))-SUM($G903:R903))*(OFFSET('PTRM input'!$G$477,0,$E903-1)/A10taxstdlife))))</f>
        <v>0</v>
      </c>
      <c r="T903" s="251">
        <f ca="1">IF(A10taxstdlife="n/a","n/a",IF(A10taxstdlife="",0,IF(T$3&gt;(A10stdlife+$E903),((INDEX('PTRM input'!$G$385:$P$434,A10offset,$E903)-INDEX('PTRM input'!$G$277:$P$326,A10offset,$E903))*OFFSET($F$7,0,$E903))-SUM($G903:S903),(((INDEX('PTRM input'!$G$385:$P$434,A10offset,$E903)-INDEX('PTRM input'!$G$277:$P$326,A10offset,$E903))*OFFSET($F$7,0,$E903))-SUM($G903:S903))*(OFFSET('PTRM input'!$G$477,0,$E903-1)/A10taxstdlife))))</f>
        <v>0</v>
      </c>
      <c r="U903" s="251">
        <f ca="1">IF(A10taxstdlife="n/a","n/a",IF(A10taxstdlife="",0,IF(U$3&gt;(A10stdlife+$E903),((INDEX('PTRM input'!$G$385:$P$434,A10offset,$E903)-INDEX('PTRM input'!$G$277:$P$326,A10offset,$E903))*OFFSET($F$7,0,$E903))-SUM($G903:T903),(((INDEX('PTRM input'!$G$385:$P$434,A10offset,$E903)-INDEX('PTRM input'!$G$277:$P$326,A10offset,$E903))*OFFSET($F$7,0,$E903))-SUM($G903:T903))*(OFFSET('PTRM input'!$G$477,0,$E903-1)/A10taxstdlife))))</f>
        <v>0</v>
      </c>
      <c r="V903" s="251">
        <f ca="1">IF(A10taxstdlife="n/a","n/a",IF(A10taxstdlife="",0,IF(V$3&gt;(A10stdlife+$E903),((INDEX('PTRM input'!$G$385:$P$434,A10offset,$E903)-INDEX('PTRM input'!$G$277:$P$326,A10offset,$E903))*OFFSET($F$7,0,$E903))-SUM($G903:U903),(((INDEX('PTRM input'!$G$385:$P$434,A10offset,$E903)-INDEX('PTRM input'!$G$277:$P$326,A10offset,$E903))*OFFSET($F$7,0,$E903))-SUM($G903:U903))*(OFFSET('PTRM input'!$G$477,0,$E903-1)/A10taxstdlife))))</f>
        <v>0</v>
      </c>
      <c r="W903" s="251">
        <f ca="1">IF(A10taxstdlife="n/a","n/a",IF(A10taxstdlife="",0,IF(W$3&gt;(A10stdlife+$E903),((INDEX('PTRM input'!$G$385:$P$434,A10offset,$E903)-INDEX('PTRM input'!$G$277:$P$326,A10offset,$E903))*OFFSET($F$7,0,$E903))-SUM($G903:V903),(((INDEX('PTRM input'!$G$385:$P$434,A10offset,$E903)-INDEX('PTRM input'!$G$277:$P$326,A10offset,$E903))*OFFSET($F$7,0,$E903))-SUM($G903:V903))*(OFFSET('PTRM input'!$G$477,0,$E903-1)/A10taxstdlife))))</f>
        <v>0</v>
      </c>
      <c r="X903" s="251">
        <f ca="1">IF(A10taxstdlife="n/a","n/a",IF(A10taxstdlife="",0,IF(X$3&gt;(A10stdlife+$E903),((INDEX('PTRM input'!$G$385:$P$434,A10offset,$E903)-INDEX('PTRM input'!$G$277:$P$326,A10offset,$E903))*OFFSET($F$7,0,$E903))-SUM($G903:W903),(((INDEX('PTRM input'!$G$385:$P$434,A10offset,$E903)-INDEX('PTRM input'!$G$277:$P$326,A10offset,$E903))*OFFSET($F$7,0,$E903))-SUM($G903:W903))*(OFFSET('PTRM input'!$G$477,0,$E903-1)/A10taxstdlife))))</f>
        <v>0</v>
      </c>
      <c r="Y903" s="251">
        <f ca="1">IF(A10taxstdlife="n/a","n/a",IF(A10taxstdlife="",0,IF(Y$3&gt;(A10stdlife+$E903),((INDEX('PTRM input'!$G$385:$P$434,A10offset,$E903)-INDEX('PTRM input'!$G$277:$P$326,A10offset,$E903))*OFFSET($F$7,0,$E903))-SUM($G903:X903),(((INDEX('PTRM input'!$G$385:$P$434,A10offset,$E903)-INDEX('PTRM input'!$G$277:$P$326,A10offset,$E903))*OFFSET($F$7,0,$E903))-SUM($G903:X903))*(OFFSET('PTRM input'!$G$477,0,$E903-1)/A10taxstdlife))))</f>
        <v>0</v>
      </c>
      <c r="Z903" s="251">
        <f ca="1">IF(A10taxstdlife="n/a","n/a",IF(A10taxstdlife="",0,IF(Z$3&gt;(A10stdlife+$E903),((INDEX('PTRM input'!$G$385:$P$434,A10offset,$E903)-INDEX('PTRM input'!$G$277:$P$326,A10offset,$E903))*OFFSET($F$7,0,$E903))-SUM($G903:Y903),(((INDEX('PTRM input'!$G$385:$P$434,A10offset,$E903)-INDEX('PTRM input'!$G$277:$P$326,A10offset,$E903))*OFFSET($F$7,0,$E903))-SUM($G903:Y903))*(OFFSET('PTRM input'!$G$477,0,$E903-1)/A10taxstdlife))))</f>
        <v>0</v>
      </c>
      <c r="AA903" s="251">
        <f ca="1">IF(A10taxstdlife="n/a","n/a",IF(A10taxstdlife="",0,IF(AA$3&gt;(A10stdlife+$E903),((INDEX('PTRM input'!$G$385:$P$434,A10offset,$E903)-INDEX('PTRM input'!$G$277:$P$326,A10offset,$E903))*OFFSET($F$7,0,$E903))-SUM($G903:Z903),(((INDEX('PTRM input'!$G$385:$P$434,A10offset,$E903)-INDEX('PTRM input'!$G$277:$P$326,A10offset,$E903))*OFFSET($F$7,0,$E903))-SUM($G903:Z903))*(OFFSET('PTRM input'!$G$477,0,$E903-1)/A10taxstdlife))))</f>
        <v>0</v>
      </c>
      <c r="AB903" s="251">
        <f ca="1">IF(A10taxstdlife="n/a","n/a",IF(A10taxstdlife="",0,IF(AB$3&gt;(A10stdlife+$E903),((INDEX('PTRM input'!$G$385:$P$434,A10offset,$E903)-INDEX('PTRM input'!$G$277:$P$326,A10offset,$E903))*OFFSET($F$7,0,$E903))-SUM($G903:AA903),(((INDEX('PTRM input'!$G$385:$P$434,A10offset,$E903)-INDEX('PTRM input'!$G$277:$P$326,A10offset,$E903))*OFFSET($F$7,0,$E903))-SUM($G903:AA903))*(OFFSET('PTRM input'!$G$477,0,$E903-1)/A10taxstdlife))))</f>
        <v>0</v>
      </c>
      <c r="AC903" s="251">
        <f ca="1">IF(A10taxstdlife="n/a","n/a",IF(A10taxstdlife="",0,IF(AC$3&gt;(A10stdlife+$E903),((INDEX('PTRM input'!$G$385:$P$434,A10offset,$E903)-INDEX('PTRM input'!$G$277:$P$326,A10offset,$E903))*OFFSET($F$7,0,$E903))-SUM($G903:AB903),(((INDEX('PTRM input'!$G$385:$P$434,A10offset,$E903)-INDEX('PTRM input'!$G$277:$P$326,A10offset,$E903))*OFFSET($F$7,0,$E903))-SUM($G903:AB903))*(OFFSET('PTRM input'!$G$477,0,$E903-1)/A10taxstdlife))))</f>
        <v>0</v>
      </c>
      <c r="AD903" s="251">
        <f ca="1">IF(A10taxstdlife="n/a","n/a",IF(A10taxstdlife="",0,IF(AD$3&gt;(A10stdlife+$E903),((INDEX('PTRM input'!$G$385:$P$434,A10offset,$E903)-INDEX('PTRM input'!$G$277:$P$326,A10offset,$E903))*OFFSET($F$7,0,$E903))-SUM($G903:AC903),(((INDEX('PTRM input'!$G$385:$P$434,A10offset,$E903)-INDEX('PTRM input'!$G$277:$P$326,A10offset,$E903))*OFFSET($F$7,0,$E903))-SUM($G903:AC903))*(OFFSET('PTRM input'!$G$477,0,$E903-1)/A10taxstdlife))))</f>
        <v>0</v>
      </c>
      <c r="AE903" s="251">
        <f ca="1">IF(A10taxstdlife="n/a","n/a",IF(A10taxstdlife="",0,IF(AE$3&gt;(A10stdlife+$E903),((INDEX('PTRM input'!$G$385:$P$434,A10offset,$E903)-INDEX('PTRM input'!$G$277:$P$326,A10offset,$E903))*OFFSET($F$7,0,$E903))-SUM($G903:AD903),(((INDEX('PTRM input'!$G$385:$P$434,A10offset,$E903)-INDEX('PTRM input'!$G$277:$P$326,A10offset,$E903))*OFFSET($F$7,0,$E903))-SUM($G903:AD903))*(OFFSET('PTRM input'!$G$477,0,$E903-1)/A10taxstdlife))))</f>
        <v>0</v>
      </c>
      <c r="AF903" s="251">
        <f ca="1">IF(A10taxstdlife="n/a","n/a",IF(A10taxstdlife="",0,IF(AF$3&gt;(A10stdlife+$E903),((INDEX('PTRM input'!$G$385:$P$434,A10offset,$E903)-INDEX('PTRM input'!$G$277:$P$326,A10offset,$E903))*OFFSET($F$7,0,$E903))-SUM($G903:AE903),(((INDEX('PTRM input'!$G$385:$P$434,A10offset,$E903)-INDEX('PTRM input'!$G$277:$P$326,A10offset,$E903))*OFFSET($F$7,0,$E903))-SUM($G903:AE903))*(OFFSET('PTRM input'!$G$477,0,$E903-1)/A10taxstdlife))))</f>
        <v>0</v>
      </c>
      <c r="AG903" s="251">
        <f ca="1">IF(A10taxstdlife="n/a","n/a",IF(A10taxstdlife="",0,IF(AG$3&gt;(A10stdlife+$E903),((INDEX('PTRM input'!$G$385:$P$434,A10offset,$E903)-INDEX('PTRM input'!$G$277:$P$326,A10offset,$E903))*OFFSET($F$7,0,$E903))-SUM($G903:AF903),(((INDEX('PTRM input'!$G$385:$P$434,A10offset,$E903)-INDEX('PTRM input'!$G$277:$P$326,A10offset,$E903))*OFFSET($F$7,0,$E903))-SUM($G903:AF903))*(OFFSET('PTRM input'!$G$477,0,$E903-1)/A10taxstdlife))))</f>
        <v>0</v>
      </c>
      <c r="AH903" s="251">
        <f ca="1">IF(A10taxstdlife="n/a","n/a",IF(A10taxstdlife="",0,IF(AH$3&gt;(A10stdlife+$E903),((INDEX('PTRM input'!$G$385:$P$434,A10offset,$E903)-INDEX('PTRM input'!$G$277:$P$326,A10offset,$E903))*OFFSET($F$7,0,$E903))-SUM($G903:AG903),(((INDEX('PTRM input'!$G$385:$P$434,A10offset,$E903)-INDEX('PTRM input'!$G$277:$P$326,A10offset,$E903))*OFFSET($F$7,0,$E903))-SUM($G903:AG903))*(OFFSET('PTRM input'!$G$477,0,$E903-1)/A10taxstdlife))))</f>
        <v>0</v>
      </c>
      <c r="AI903" s="251">
        <f ca="1">IF(A10taxstdlife="n/a","n/a",IF(A10taxstdlife="",0,IF(AI$3&gt;(A10stdlife+$E903),((INDEX('PTRM input'!$G$385:$P$434,A10offset,$E903)-INDEX('PTRM input'!$G$277:$P$326,A10offset,$E903))*OFFSET($F$7,0,$E903))-SUM($G903:AH903),(((INDEX('PTRM input'!$G$385:$P$434,A10offset,$E903)-INDEX('PTRM input'!$G$277:$P$326,A10offset,$E903))*OFFSET($F$7,0,$E903))-SUM($G903:AH903))*(OFFSET('PTRM input'!$G$477,0,$E903-1)/A10taxstdlife))))</f>
        <v>0</v>
      </c>
      <c r="AJ903" s="251">
        <f ca="1">IF(A10taxstdlife="n/a","n/a",IF(A10taxstdlife="",0,IF(AJ$3&gt;(A10stdlife+$E903),((INDEX('PTRM input'!$G$385:$P$434,A10offset,$E903)-INDEX('PTRM input'!$G$277:$P$326,A10offset,$E903))*OFFSET($F$7,0,$E903))-SUM($G903:AI903),(((INDEX('PTRM input'!$G$385:$P$434,A10offset,$E903)-INDEX('PTRM input'!$G$277:$P$326,A10offset,$E903))*OFFSET($F$7,0,$E903))-SUM($G903:AI903))*(OFFSET('PTRM input'!$G$477,0,$E903-1)/A10taxstdlife))))</f>
        <v>0</v>
      </c>
      <c r="AK903" s="251">
        <f ca="1">IF(A10taxstdlife="n/a","n/a",IF(A10taxstdlife="",0,IF(AK$3&gt;(A10stdlife+$E903),((INDEX('PTRM input'!$G$385:$P$434,A10offset,$E903)-INDEX('PTRM input'!$G$277:$P$326,A10offset,$E903))*OFFSET($F$7,0,$E903))-SUM($G903:AJ903),(((INDEX('PTRM input'!$G$385:$P$434,A10offset,$E903)-INDEX('PTRM input'!$G$277:$P$326,A10offset,$E903))*OFFSET($F$7,0,$E903))-SUM($G903:AJ903))*(OFFSET('PTRM input'!$G$477,0,$E903-1)/A10taxstdlife))))</f>
        <v>0</v>
      </c>
      <c r="AL903" s="251">
        <f ca="1">IF(A10taxstdlife="n/a","n/a",IF(A10taxstdlife="",0,IF(AL$3&gt;(A10stdlife+$E903),((INDEX('PTRM input'!$G$385:$P$434,A10offset,$E903)-INDEX('PTRM input'!$G$277:$P$326,A10offset,$E903))*OFFSET($F$7,0,$E903))-SUM($G903:AK903),(((INDEX('PTRM input'!$G$385:$P$434,A10offset,$E903)-INDEX('PTRM input'!$G$277:$P$326,A10offset,$E903))*OFFSET($F$7,0,$E903))-SUM($G903:AK903))*(OFFSET('PTRM input'!$G$477,0,$E903-1)/A10taxstdlife))))</f>
        <v>0</v>
      </c>
      <c r="AM903" s="251">
        <f ca="1">IF(A10taxstdlife="n/a","n/a",IF(A10taxstdlife="",0,IF(AM$3&gt;(A10stdlife+$E903),((INDEX('PTRM input'!$G$385:$P$434,A10offset,$E903)-INDEX('PTRM input'!$G$277:$P$326,A10offset,$E903))*OFFSET($F$7,0,$E903))-SUM($G903:AL903),(((INDEX('PTRM input'!$G$385:$P$434,A10offset,$E903)-INDEX('PTRM input'!$G$277:$P$326,A10offset,$E903))*OFFSET($F$7,0,$E903))-SUM($G903:AL903))*(OFFSET('PTRM input'!$G$477,0,$E903-1)/A10taxstdlife))))</f>
        <v>0</v>
      </c>
      <c r="AN903" s="251">
        <f ca="1">IF(A10taxstdlife="n/a","n/a",IF(A10taxstdlife="",0,IF(AN$3&gt;(A10stdlife+$E903),((INDEX('PTRM input'!$G$385:$P$434,A10offset,$E903)-INDEX('PTRM input'!$G$277:$P$326,A10offset,$E903))*OFFSET($F$7,0,$E903))-SUM($G903:AM903),(((INDEX('PTRM input'!$G$385:$P$434,A10offset,$E903)-INDEX('PTRM input'!$G$277:$P$326,A10offset,$E903))*OFFSET($F$7,0,$E903))-SUM($G903:AM903))*(OFFSET('PTRM input'!$G$477,0,$E903-1)/A10taxstdlife))))</f>
        <v>0</v>
      </c>
      <c r="AO903" s="251">
        <f ca="1">IF(A10taxstdlife="n/a","n/a",IF(A10taxstdlife="",0,IF(AO$3&gt;(A10stdlife+$E903),((INDEX('PTRM input'!$G$385:$P$434,A10offset,$E903)-INDEX('PTRM input'!$G$277:$P$326,A10offset,$E903))*OFFSET($F$7,0,$E903))-SUM($G903:AN903),(((INDEX('PTRM input'!$G$385:$P$434,A10offset,$E903)-INDEX('PTRM input'!$G$277:$P$326,A10offset,$E903))*OFFSET($F$7,0,$E903))-SUM($G903:AN903))*(OFFSET('PTRM input'!$G$477,0,$E903-1)/A10taxstdlife))))</f>
        <v>0</v>
      </c>
      <c r="AP903" s="251">
        <f ca="1">IF(A10taxstdlife="n/a","n/a",IF(A10taxstdlife="",0,IF(AP$3&gt;(A10stdlife+$E903),((INDEX('PTRM input'!$G$385:$P$434,A10offset,$E903)-INDEX('PTRM input'!$G$277:$P$326,A10offset,$E903))*OFFSET($F$7,0,$E903))-SUM($G903:AO903),(((INDEX('PTRM input'!$G$385:$P$434,A10offset,$E903)-INDEX('PTRM input'!$G$277:$P$326,A10offset,$E903))*OFFSET($F$7,0,$E903))-SUM($G903:AO903))*(OFFSET('PTRM input'!$G$477,0,$E903-1)/A10taxstdlife))))</f>
        <v>0</v>
      </c>
      <c r="AQ903" s="251">
        <f ca="1">IF(A10taxstdlife="n/a","n/a",IF(A10taxstdlife="",0,IF(AQ$3&gt;(A10stdlife+$E903),((INDEX('PTRM input'!$G$385:$P$434,A10offset,$E903)-INDEX('PTRM input'!$G$277:$P$326,A10offset,$E903))*OFFSET($F$7,0,$E903))-SUM($G903:AP903),(((INDEX('PTRM input'!$G$385:$P$434,A10offset,$E903)-INDEX('PTRM input'!$G$277:$P$326,A10offset,$E903))*OFFSET($F$7,0,$E903))-SUM($G903:AP903))*(OFFSET('PTRM input'!$G$477,0,$E903-1)/A10taxstdlife))))</f>
        <v>0</v>
      </c>
      <c r="AR903" s="251">
        <f ca="1">IF(A10taxstdlife="n/a","n/a",IF(A10taxstdlife="",0,IF(AR$3&gt;(A10stdlife+$E903),((INDEX('PTRM input'!$G$385:$P$434,A10offset,$E903)-INDEX('PTRM input'!$G$277:$P$326,A10offset,$E903))*OFFSET($F$7,0,$E903))-SUM($G903:AQ903),(((INDEX('PTRM input'!$G$385:$P$434,A10offset,$E903)-INDEX('PTRM input'!$G$277:$P$326,A10offset,$E903))*OFFSET($F$7,0,$E903))-SUM($G903:AQ903))*(OFFSET('PTRM input'!$G$477,0,$E903-1)/A10taxstdlife))))</f>
        <v>0</v>
      </c>
      <c r="AS903" s="251">
        <f ca="1">IF(A10taxstdlife="n/a","n/a",IF(A10taxstdlife="",0,IF(AS$3&gt;(A10stdlife+$E903),((INDEX('PTRM input'!$G$385:$P$434,A10offset,$E903)-INDEX('PTRM input'!$G$277:$P$326,A10offset,$E903))*OFFSET($F$7,0,$E903))-SUM($G903:AR903),(((INDEX('PTRM input'!$G$385:$P$434,A10offset,$E903)-INDEX('PTRM input'!$G$277:$P$326,A10offset,$E903))*OFFSET($F$7,0,$E903))-SUM($G903:AR903))*(OFFSET('PTRM input'!$G$477,0,$E903-1)/A10taxstdlife))))</f>
        <v>0</v>
      </c>
      <c r="AT903" s="251">
        <f ca="1">IF(A10taxstdlife="n/a","n/a",IF(A10taxstdlife="",0,IF(AT$3&gt;(A10stdlife+$E903),((INDEX('PTRM input'!$G$385:$P$434,A10offset,$E903)-INDEX('PTRM input'!$G$277:$P$326,A10offset,$E903))*OFFSET($F$7,0,$E903))-SUM($G903:AS903),(((INDEX('PTRM input'!$G$385:$P$434,A10offset,$E903)-INDEX('PTRM input'!$G$277:$P$326,A10offset,$E903))*OFFSET($F$7,0,$E903))-SUM($G903:AS903))*(OFFSET('PTRM input'!$G$477,0,$E903-1)/A10taxstdlife))))</f>
        <v>0</v>
      </c>
      <c r="AU903" s="251">
        <f ca="1">IF(A10taxstdlife="n/a","n/a",IF(A10taxstdlife="",0,IF(AU$3&gt;(A10stdlife+$E903),((INDEX('PTRM input'!$G$385:$P$434,A10offset,$E903)-INDEX('PTRM input'!$G$277:$P$326,A10offset,$E903))*OFFSET($F$7,0,$E903))-SUM($G903:AT903),(((INDEX('PTRM input'!$G$385:$P$434,A10offset,$E903)-INDEX('PTRM input'!$G$277:$P$326,A10offset,$E903))*OFFSET($F$7,0,$E903))-SUM($G903:AT903))*(OFFSET('PTRM input'!$G$477,0,$E903-1)/A10taxstdlife))))</f>
        <v>0</v>
      </c>
      <c r="AV903" s="251">
        <f ca="1">IF(A10taxstdlife="n/a","n/a",IF(A10taxstdlife="",0,IF(AV$3&gt;(A10stdlife+$E903),((INDEX('PTRM input'!$G$385:$P$434,A10offset,$E903)-INDEX('PTRM input'!$G$277:$P$326,A10offset,$E903))*OFFSET($F$7,0,$E903))-SUM($G903:AU903),(((INDEX('PTRM input'!$G$385:$P$434,A10offset,$E903)-INDEX('PTRM input'!$G$277:$P$326,A10offset,$E903))*OFFSET($F$7,0,$E903))-SUM($G903:AU903))*(OFFSET('PTRM input'!$G$477,0,$E903-1)/A10taxstdlife))))</f>
        <v>0</v>
      </c>
      <c r="AW903" s="251">
        <f ca="1">IF(A10taxstdlife="n/a","n/a",IF(A10taxstdlife="",0,IF(AW$3&gt;(A10stdlife+$E903),((INDEX('PTRM input'!$G$385:$P$434,A10offset,$E903)-INDEX('PTRM input'!$G$277:$P$326,A10offset,$E903))*OFFSET($F$7,0,$E903))-SUM($G903:AV903),(((INDEX('PTRM input'!$G$385:$P$434,A10offset,$E903)-INDEX('PTRM input'!$G$277:$P$326,A10offset,$E903))*OFFSET($F$7,0,$E903))-SUM($G903:AV903))*(OFFSET('PTRM input'!$G$477,0,$E903-1)/A10taxstdlife))))</f>
        <v>0</v>
      </c>
      <c r="AX903" s="251">
        <f ca="1">IF(A10taxstdlife="n/a","n/a",IF(A10taxstdlife="",0,IF(AX$3&gt;(A10stdlife+$E903),((INDEX('PTRM input'!$G$385:$P$434,A10offset,$E903)-INDEX('PTRM input'!$G$277:$P$326,A10offset,$E903))*OFFSET($F$7,0,$E903))-SUM($G903:AW903),(((INDEX('PTRM input'!$G$385:$P$434,A10offset,$E903)-INDEX('PTRM input'!$G$277:$P$326,A10offset,$E903))*OFFSET($F$7,0,$E903))-SUM($G903:AW903))*(OFFSET('PTRM input'!$G$477,0,$E903-1)/A10taxstdlife))))</f>
        <v>0</v>
      </c>
      <c r="AY903" s="251">
        <f ca="1">IF(A10taxstdlife="n/a","n/a",IF(A10taxstdlife="",0,IF(AY$3&gt;(A10stdlife+$E903),((INDEX('PTRM input'!$G$385:$P$434,A10offset,$E903)-INDEX('PTRM input'!$G$277:$P$326,A10offset,$E903))*OFFSET($F$7,0,$E903))-SUM($G903:AX903),(((INDEX('PTRM input'!$G$385:$P$434,A10offset,$E903)-INDEX('PTRM input'!$G$277:$P$326,A10offset,$E903))*OFFSET($F$7,0,$E903))-SUM($G903:AX903))*(OFFSET('PTRM input'!$G$477,0,$E903-1)/A10taxstdlife))))</f>
        <v>0</v>
      </c>
      <c r="AZ903" s="251">
        <f ca="1">IF(A10taxstdlife="n/a","n/a",IF(A10taxstdlife="",0,IF(AZ$3&gt;(A10stdlife+$E903),((INDEX('PTRM input'!$G$385:$P$434,A10offset,$E903)-INDEX('PTRM input'!$G$277:$P$326,A10offset,$E903))*OFFSET($F$7,0,$E903))-SUM($G903:AY903),(((INDEX('PTRM input'!$G$385:$P$434,A10offset,$E903)-INDEX('PTRM input'!$G$277:$P$326,A10offset,$E903))*OFFSET($F$7,0,$E903))-SUM($G903:AY903))*(OFFSET('PTRM input'!$G$477,0,$E903-1)/A10taxstdlife))))</f>
        <v>0</v>
      </c>
      <c r="BA903" s="251">
        <f ca="1">IF(A10taxstdlife="n/a","n/a",IF(A10taxstdlife="",0,IF(BA$3&gt;(A10stdlife+$E903),((INDEX('PTRM input'!$G$385:$P$434,A10offset,$E903)-INDEX('PTRM input'!$G$277:$P$326,A10offset,$E903))*OFFSET($F$7,0,$E903))-SUM($G903:AZ903),(((INDEX('PTRM input'!$G$385:$P$434,A10offset,$E903)-INDEX('PTRM input'!$G$277:$P$326,A10offset,$E903))*OFFSET($F$7,0,$E903))-SUM($G903:AZ903))*(OFFSET('PTRM input'!$G$477,0,$E903-1)/A10taxstdlife))))</f>
        <v>0</v>
      </c>
      <c r="BB903" s="251">
        <f ca="1">IF(A10taxstdlife="n/a","n/a",IF(A10taxstdlife="",0,IF(BB$3&gt;(A10stdlife+$E903),((INDEX('PTRM input'!$G$385:$P$434,A10offset,$E903)-INDEX('PTRM input'!$G$277:$P$326,A10offset,$E903))*OFFSET($F$7,0,$E903))-SUM($G903:BA903),(((INDEX('PTRM input'!$G$385:$P$434,A10offset,$E903)-INDEX('PTRM input'!$G$277:$P$326,A10offset,$E903))*OFFSET($F$7,0,$E903))-SUM($G903:BA903))*(OFFSET('PTRM input'!$G$477,0,$E903-1)/A10taxstdlife))))</f>
        <v>0</v>
      </c>
      <c r="BC903" s="251">
        <f ca="1">IF(A10taxstdlife="n/a","n/a",IF(A10taxstdlife="",0,IF(BC$3&gt;(A10stdlife+$E903),((INDEX('PTRM input'!$G$385:$P$434,A10offset,$E903)-INDEX('PTRM input'!$G$277:$P$326,A10offset,$E903))*OFFSET($F$7,0,$E903))-SUM($G903:BB903),(((INDEX('PTRM input'!$G$385:$P$434,A10offset,$E903)-INDEX('PTRM input'!$G$277:$P$326,A10offset,$E903))*OFFSET($F$7,0,$E903))-SUM($G903:BB903))*(OFFSET('PTRM input'!$G$477,0,$E903-1)/A10taxstdlife))))</f>
        <v>0</v>
      </c>
      <c r="BD903" s="251">
        <f ca="1">IF(A10taxstdlife="n/a","n/a",IF(A10taxstdlife="",0,IF(BD$3&gt;(A10stdlife+$E903),((INDEX('PTRM input'!$G$385:$P$434,A10offset,$E903)-INDEX('PTRM input'!$G$277:$P$326,A10offset,$E903))*OFFSET($F$7,0,$E903))-SUM($G903:BC903),(((INDEX('PTRM input'!$G$385:$P$434,A10offset,$E903)-INDEX('PTRM input'!$G$277:$P$326,A10offset,$E903))*OFFSET($F$7,0,$E903))-SUM($G903:BC903))*(OFFSET('PTRM input'!$G$477,0,$E903-1)/A10taxstdlife))))</f>
        <v>0</v>
      </c>
      <c r="BE903" s="251">
        <f ca="1">IF(A10taxstdlife="n/a","n/a",IF(A10taxstdlife="",0,IF(BE$3&gt;(A10stdlife+$E903),((INDEX('PTRM input'!$G$385:$P$434,A10offset,$E903)-INDEX('PTRM input'!$G$277:$P$326,A10offset,$E903))*OFFSET($F$7,0,$E903))-SUM($G903:BD903),(((INDEX('PTRM input'!$G$385:$P$434,A10offset,$E903)-INDEX('PTRM input'!$G$277:$P$326,A10offset,$E903))*OFFSET($F$7,0,$E903))-SUM($G903:BD903))*(OFFSET('PTRM input'!$G$477,0,$E903-1)/A10taxstdlife))))</f>
        <v>0</v>
      </c>
      <c r="BF903" s="251">
        <f ca="1">IF(A10taxstdlife="n/a","n/a",IF(A10taxstdlife="",0,IF(BF$3&gt;(A10stdlife+$E903),((INDEX('PTRM input'!$G$385:$P$434,A10offset,$E903)-INDEX('PTRM input'!$G$277:$P$326,A10offset,$E903))*OFFSET($F$7,0,$E903))-SUM($G903:BE903),(((INDEX('PTRM input'!$G$385:$P$434,A10offset,$E903)-INDEX('PTRM input'!$G$277:$P$326,A10offset,$E903))*OFFSET($F$7,0,$E903))-SUM($G903:BE903))*(OFFSET('PTRM input'!$G$477,0,$E903-1)/A10taxstdlife))))</f>
        <v>0</v>
      </c>
      <c r="BG903" s="251">
        <f ca="1">IF(A10taxstdlife="n/a","n/a",IF(A10taxstdlife="",0,IF(BG$3&gt;(A10stdlife+$E903),((INDEX('PTRM input'!$G$385:$P$434,A10offset,$E903)-INDEX('PTRM input'!$G$277:$P$326,A10offset,$E903))*OFFSET($F$7,0,$E903))-SUM($G903:BF903),(((INDEX('PTRM input'!$G$385:$P$434,A10offset,$E903)-INDEX('PTRM input'!$G$277:$P$326,A10offset,$E903))*OFFSET($F$7,0,$E903))-SUM($G903:BF903))*(OFFSET('PTRM input'!$G$477,0,$E903-1)/A10taxstdlife))))</f>
        <v>0</v>
      </c>
      <c r="BH903" s="251">
        <f ca="1">IF(A10taxstdlife="n/a","n/a",IF(A10taxstdlife="",0,IF(BH$3&gt;(A10stdlife+$E903),((INDEX('PTRM input'!$G$385:$P$434,A10offset,$E903)-INDEX('PTRM input'!$G$277:$P$326,A10offset,$E903))*OFFSET($F$7,0,$E903))-SUM($G903:BG903),(((INDEX('PTRM input'!$G$385:$P$434,A10offset,$E903)-INDEX('PTRM input'!$G$277:$P$326,A10offset,$E903))*OFFSET($F$7,0,$E903))-SUM($G903:BG903))*(OFFSET('PTRM input'!$G$477,0,$E903-1)/A10taxstdlife))))</f>
        <v>0</v>
      </c>
      <c r="BI903" s="251">
        <f ca="1">IF(A10taxstdlife="n/a","n/a",IF(A10taxstdlife="",0,IF(BI$3&gt;(A10stdlife+$E903),((INDEX('PTRM input'!$G$385:$P$434,A10offset,$E903)-INDEX('PTRM input'!$G$277:$P$326,A10offset,$E903))*OFFSET($F$7,0,$E903))-SUM($G903:BH903),(((INDEX('PTRM input'!$G$385:$P$434,A10offset,$E903)-INDEX('PTRM input'!$G$277:$P$326,A10offset,$E903))*OFFSET($F$7,0,$E903))-SUM($G903:BH903))*(OFFSET('PTRM input'!$G$477,0,$E903-1)/A10taxstdlife))))</f>
        <v>0</v>
      </c>
      <c r="BJ903" s="116"/>
      <c r="BK903" s="116"/>
      <c r="BL903" s="116"/>
      <c r="BM903" s="116"/>
    </row>
    <row r="904" spans="1:65" ht="12.75" hidden="1" customHeight="1" outlineLevel="2">
      <c r="A904" s="366"/>
      <c r="B904" s="19"/>
      <c r="C904" s="18"/>
      <c r="D904" s="760"/>
      <c r="E904" s="86">
        <v>6</v>
      </c>
      <c r="F904" s="356"/>
      <c r="G904" s="434"/>
      <c r="H904" s="435"/>
      <c r="I904" s="435"/>
      <c r="J904" s="435"/>
      <c r="K904" s="435"/>
      <c r="L904" s="619"/>
      <c r="M904" s="251">
        <f ca="1">IF(A10taxstdlife="n/a","n/a",IF(A10taxstdlife="",0,IF(M$3&gt;(A10stdlife+$E904),((INDEX('PTRM input'!$G$385:$P$434,A10offset,$E904)-INDEX('PTRM input'!$G$277:$P$326,A10offset,$E904))*OFFSET($F$7,0,$E904))-SUM($G904:L904),(((INDEX('PTRM input'!$G$385:$P$434,A10offset,$E904)-INDEX('PTRM input'!$G$277:$P$326,A10offset,$E904))*OFFSET($F$7,0,$E904))-SUM($G904:L904))*(OFFSET('PTRM input'!$G$477,0,$E904-1)/A10taxstdlife))))</f>
        <v>0</v>
      </c>
      <c r="N904" s="251">
        <f ca="1">IF(A10taxstdlife="n/a","n/a",IF(A10taxstdlife="",0,IF(N$3&gt;(A10stdlife+$E904),((INDEX('PTRM input'!$G$385:$P$434,A10offset,$E904)-INDEX('PTRM input'!$G$277:$P$326,A10offset,$E904))*OFFSET($F$7,0,$E904))-SUM($G904:M904),(((INDEX('PTRM input'!$G$385:$P$434,A10offset,$E904)-INDEX('PTRM input'!$G$277:$P$326,A10offset,$E904))*OFFSET($F$7,0,$E904))-SUM($G904:M904))*(OFFSET('PTRM input'!$G$477,0,$E904-1)/A10taxstdlife))))</f>
        <v>0</v>
      </c>
      <c r="O904" s="251">
        <f ca="1">IF(A10taxstdlife="n/a","n/a",IF(A10taxstdlife="",0,IF(O$3&gt;(A10stdlife+$E904),((INDEX('PTRM input'!$G$385:$P$434,A10offset,$E904)-INDEX('PTRM input'!$G$277:$P$326,A10offset,$E904))*OFFSET($F$7,0,$E904))-SUM($G904:N904),(((INDEX('PTRM input'!$G$385:$P$434,A10offset,$E904)-INDEX('PTRM input'!$G$277:$P$326,A10offset,$E904))*OFFSET($F$7,0,$E904))-SUM($G904:N904))*(OFFSET('PTRM input'!$G$477,0,$E904-1)/A10taxstdlife))))</f>
        <v>0</v>
      </c>
      <c r="P904" s="251">
        <f ca="1">IF(A10taxstdlife="n/a","n/a",IF(A10taxstdlife="",0,IF(P$3&gt;(A10stdlife+$E904),((INDEX('PTRM input'!$G$385:$P$434,A10offset,$E904)-INDEX('PTRM input'!$G$277:$P$326,A10offset,$E904))*OFFSET($F$7,0,$E904))-SUM($G904:O904),(((INDEX('PTRM input'!$G$385:$P$434,A10offset,$E904)-INDEX('PTRM input'!$G$277:$P$326,A10offset,$E904))*OFFSET($F$7,0,$E904))-SUM($G904:O904))*(OFFSET('PTRM input'!$G$477,0,$E904-1)/A10taxstdlife))))</f>
        <v>0</v>
      </c>
      <c r="Q904" s="251">
        <f ca="1">IF(A10taxstdlife="n/a","n/a",IF(A10taxstdlife="",0,IF(Q$3&gt;(A10stdlife+$E904),((INDEX('PTRM input'!$G$385:$P$434,A10offset,$E904)-INDEX('PTRM input'!$G$277:$P$326,A10offset,$E904))*OFFSET($F$7,0,$E904))-SUM($G904:P904),(((INDEX('PTRM input'!$G$385:$P$434,A10offset,$E904)-INDEX('PTRM input'!$G$277:$P$326,A10offset,$E904))*OFFSET($F$7,0,$E904))-SUM($G904:P904))*(OFFSET('PTRM input'!$G$477,0,$E904-1)/A10taxstdlife))))</f>
        <v>0</v>
      </c>
      <c r="R904" s="251">
        <f ca="1">IF(A10taxstdlife="n/a","n/a",IF(A10taxstdlife="",0,IF(R$3&gt;(A10stdlife+$E904),((INDEX('PTRM input'!$G$385:$P$434,A10offset,$E904)-INDEX('PTRM input'!$G$277:$P$326,A10offset,$E904))*OFFSET($F$7,0,$E904))-SUM($G904:Q904),(((INDEX('PTRM input'!$G$385:$P$434,A10offset,$E904)-INDEX('PTRM input'!$G$277:$P$326,A10offset,$E904))*OFFSET($F$7,0,$E904))-SUM($G904:Q904))*(OFFSET('PTRM input'!$G$477,0,$E904-1)/A10taxstdlife))))</f>
        <v>0</v>
      </c>
      <c r="S904" s="251">
        <f ca="1">IF(A10taxstdlife="n/a","n/a",IF(A10taxstdlife="",0,IF(S$3&gt;(A10stdlife+$E904),((INDEX('PTRM input'!$G$385:$P$434,A10offset,$E904)-INDEX('PTRM input'!$G$277:$P$326,A10offset,$E904))*OFFSET($F$7,0,$E904))-SUM($G904:R904),(((INDEX('PTRM input'!$G$385:$P$434,A10offset,$E904)-INDEX('PTRM input'!$G$277:$P$326,A10offset,$E904))*OFFSET($F$7,0,$E904))-SUM($G904:R904))*(OFFSET('PTRM input'!$G$477,0,$E904-1)/A10taxstdlife))))</f>
        <v>0</v>
      </c>
      <c r="T904" s="251">
        <f ca="1">IF(A10taxstdlife="n/a","n/a",IF(A10taxstdlife="",0,IF(T$3&gt;(A10stdlife+$E904),((INDEX('PTRM input'!$G$385:$P$434,A10offset,$E904)-INDEX('PTRM input'!$G$277:$P$326,A10offset,$E904))*OFFSET($F$7,0,$E904))-SUM($G904:S904),(((INDEX('PTRM input'!$G$385:$P$434,A10offset,$E904)-INDEX('PTRM input'!$G$277:$P$326,A10offset,$E904))*OFFSET($F$7,0,$E904))-SUM($G904:S904))*(OFFSET('PTRM input'!$G$477,0,$E904-1)/A10taxstdlife))))</f>
        <v>0</v>
      </c>
      <c r="U904" s="251">
        <f ca="1">IF(A10taxstdlife="n/a","n/a",IF(A10taxstdlife="",0,IF(U$3&gt;(A10stdlife+$E904),((INDEX('PTRM input'!$G$385:$P$434,A10offset,$E904)-INDEX('PTRM input'!$G$277:$P$326,A10offset,$E904))*OFFSET($F$7,0,$E904))-SUM($G904:T904),(((INDEX('PTRM input'!$G$385:$P$434,A10offset,$E904)-INDEX('PTRM input'!$G$277:$P$326,A10offset,$E904))*OFFSET($F$7,0,$E904))-SUM($G904:T904))*(OFFSET('PTRM input'!$G$477,0,$E904-1)/A10taxstdlife))))</f>
        <v>0</v>
      </c>
      <c r="V904" s="251">
        <f ca="1">IF(A10taxstdlife="n/a","n/a",IF(A10taxstdlife="",0,IF(V$3&gt;(A10stdlife+$E904),((INDEX('PTRM input'!$G$385:$P$434,A10offset,$E904)-INDEX('PTRM input'!$G$277:$P$326,A10offset,$E904))*OFFSET($F$7,0,$E904))-SUM($G904:U904),(((INDEX('PTRM input'!$G$385:$P$434,A10offset,$E904)-INDEX('PTRM input'!$G$277:$P$326,A10offset,$E904))*OFFSET($F$7,0,$E904))-SUM($G904:U904))*(OFFSET('PTRM input'!$G$477,0,$E904-1)/A10taxstdlife))))</f>
        <v>0</v>
      </c>
      <c r="W904" s="251">
        <f ca="1">IF(A10taxstdlife="n/a","n/a",IF(A10taxstdlife="",0,IF(W$3&gt;(A10stdlife+$E904),((INDEX('PTRM input'!$G$385:$P$434,A10offset,$E904)-INDEX('PTRM input'!$G$277:$P$326,A10offset,$E904))*OFFSET($F$7,0,$E904))-SUM($G904:V904),(((INDEX('PTRM input'!$G$385:$P$434,A10offset,$E904)-INDEX('PTRM input'!$G$277:$P$326,A10offset,$E904))*OFFSET($F$7,0,$E904))-SUM($G904:V904))*(OFFSET('PTRM input'!$G$477,0,$E904-1)/A10taxstdlife))))</f>
        <v>0</v>
      </c>
      <c r="X904" s="251">
        <f ca="1">IF(A10taxstdlife="n/a","n/a",IF(A10taxstdlife="",0,IF(X$3&gt;(A10stdlife+$E904),((INDEX('PTRM input'!$G$385:$P$434,A10offset,$E904)-INDEX('PTRM input'!$G$277:$P$326,A10offset,$E904))*OFFSET($F$7,0,$E904))-SUM($G904:W904),(((INDEX('PTRM input'!$G$385:$P$434,A10offset,$E904)-INDEX('PTRM input'!$G$277:$P$326,A10offset,$E904))*OFFSET($F$7,0,$E904))-SUM($G904:W904))*(OFFSET('PTRM input'!$G$477,0,$E904-1)/A10taxstdlife))))</f>
        <v>0</v>
      </c>
      <c r="Y904" s="251">
        <f ca="1">IF(A10taxstdlife="n/a","n/a",IF(A10taxstdlife="",0,IF(Y$3&gt;(A10stdlife+$E904),((INDEX('PTRM input'!$G$385:$P$434,A10offset,$E904)-INDEX('PTRM input'!$G$277:$P$326,A10offset,$E904))*OFFSET($F$7,0,$E904))-SUM($G904:X904),(((INDEX('PTRM input'!$G$385:$P$434,A10offset,$E904)-INDEX('PTRM input'!$G$277:$P$326,A10offset,$E904))*OFFSET($F$7,0,$E904))-SUM($G904:X904))*(OFFSET('PTRM input'!$G$477,0,$E904-1)/A10taxstdlife))))</f>
        <v>0</v>
      </c>
      <c r="Z904" s="251">
        <f ca="1">IF(A10taxstdlife="n/a","n/a",IF(A10taxstdlife="",0,IF(Z$3&gt;(A10stdlife+$E904),((INDEX('PTRM input'!$G$385:$P$434,A10offset,$E904)-INDEX('PTRM input'!$G$277:$P$326,A10offset,$E904))*OFFSET($F$7,0,$E904))-SUM($G904:Y904),(((INDEX('PTRM input'!$G$385:$P$434,A10offset,$E904)-INDEX('PTRM input'!$G$277:$P$326,A10offset,$E904))*OFFSET($F$7,0,$E904))-SUM($G904:Y904))*(OFFSET('PTRM input'!$G$477,0,$E904-1)/A10taxstdlife))))</f>
        <v>0</v>
      </c>
      <c r="AA904" s="251">
        <f ca="1">IF(A10taxstdlife="n/a","n/a",IF(A10taxstdlife="",0,IF(AA$3&gt;(A10stdlife+$E904),((INDEX('PTRM input'!$G$385:$P$434,A10offset,$E904)-INDEX('PTRM input'!$G$277:$P$326,A10offset,$E904))*OFFSET($F$7,0,$E904))-SUM($G904:Z904),(((INDEX('PTRM input'!$G$385:$P$434,A10offset,$E904)-INDEX('PTRM input'!$G$277:$P$326,A10offset,$E904))*OFFSET($F$7,0,$E904))-SUM($G904:Z904))*(OFFSET('PTRM input'!$G$477,0,$E904-1)/A10taxstdlife))))</f>
        <v>0</v>
      </c>
      <c r="AB904" s="251">
        <f ca="1">IF(A10taxstdlife="n/a","n/a",IF(A10taxstdlife="",0,IF(AB$3&gt;(A10stdlife+$E904),((INDEX('PTRM input'!$G$385:$P$434,A10offset,$E904)-INDEX('PTRM input'!$G$277:$P$326,A10offset,$E904))*OFFSET($F$7,0,$E904))-SUM($G904:AA904),(((INDEX('PTRM input'!$G$385:$P$434,A10offset,$E904)-INDEX('PTRM input'!$G$277:$P$326,A10offset,$E904))*OFFSET($F$7,0,$E904))-SUM($G904:AA904))*(OFFSET('PTRM input'!$G$477,0,$E904-1)/A10taxstdlife))))</f>
        <v>0</v>
      </c>
      <c r="AC904" s="251">
        <f ca="1">IF(A10taxstdlife="n/a","n/a",IF(A10taxstdlife="",0,IF(AC$3&gt;(A10stdlife+$E904),((INDEX('PTRM input'!$G$385:$P$434,A10offset,$E904)-INDEX('PTRM input'!$G$277:$P$326,A10offset,$E904))*OFFSET($F$7,0,$E904))-SUM($G904:AB904),(((INDEX('PTRM input'!$G$385:$P$434,A10offset,$E904)-INDEX('PTRM input'!$G$277:$P$326,A10offset,$E904))*OFFSET($F$7,0,$E904))-SUM($G904:AB904))*(OFFSET('PTRM input'!$G$477,0,$E904-1)/A10taxstdlife))))</f>
        <v>0</v>
      </c>
      <c r="AD904" s="251">
        <f ca="1">IF(A10taxstdlife="n/a","n/a",IF(A10taxstdlife="",0,IF(AD$3&gt;(A10stdlife+$E904),((INDEX('PTRM input'!$G$385:$P$434,A10offset,$E904)-INDEX('PTRM input'!$G$277:$P$326,A10offset,$E904))*OFFSET($F$7,0,$E904))-SUM($G904:AC904),(((INDEX('PTRM input'!$G$385:$P$434,A10offset,$E904)-INDEX('PTRM input'!$G$277:$P$326,A10offset,$E904))*OFFSET($F$7,0,$E904))-SUM($G904:AC904))*(OFFSET('PTRM input'!$G$477,0,$E904-1)/A10taxstdlife))))</f>
        <v>0</v>
      </c>
      <c r="AE904" s="251">
        <f ca="1">IF(A10taxstdlife="n/a","n/a",IF(A10taxstdlife="",0,IF(AE$3&gt;(A10stdlife+$E904),((INDEX('PTRM input'!$G$385:$P$434,A10offset,$E904)-INDEX('PTRM input'!$G$277:$P$326,A10offset,$E904))*OFFSET($F$7,0,$E904))-SUM($G904:AD904),(((INDEX('PTRM input'!$G$385:$P$434,A10offset,$E904)-INDEX('PTRM input'!$G$277:$P$326,A10offset,$E904))*OFFSET($F$7,0,$E904))-SUM($G904:AD904))*(OFFSET('PTRM input'!$G$477,0,$E904-1)/A10taxstdlife))))</f>
        <v>0</v>
      </c>
      <c r="AF904" s="251">
        <f ca="1">IF(A10taxstdlife="n/a","n/a",IF(A10taxstdlife="",0,IF(AF$3&gt;(A10stdlife+$E904),((INDEX('PTRM input'!$G$385:$P$434,A10offset,$E904)-INDEX('PTRM input'!$G$277:$P$326,A10offset,$E904))*OFFSET($F$7,0,$E904))-SUM($G904:AE904),(((INDEX('PTRM input'!$G$385:$P$434,A10offset,$E904)-INDEX('PTRM input'!$G$277:$P$326,A10offset,$E904))*OFFSET($F$7,0,$E904))-SUM($G904:AE904))*(OFFSET('PTRM input'!$G$477,0,$E904-1)/A10taxstdlife))))</f>
        <v>0</v>
      </c>
      <c r="AG904" s="251">
        <f ca="1">IF(A10taxstdlife="n/a","n/a",IF(A10taxstdlife="",0,IF(AG$3&gt;(A10stdlife+$E904),((INDEX('PTRM input'!$G$385:$P$434,A10offset,$E904)-INDEX('PTRM input'!$G$277:$P$326,A10offset,$E904))*OFFSET($F$7,0,$E904))-SUM($G904:AF904),(((INDEX('PTRM input'!$G$385:$P$434,A10offset,$E904)-INDEX('PTRM input'!$G$277:$P$326,A10offset,$E904))*OFFSET($F$7,0,$E904))-SUM($G904:AF904))*(OFFSET('PTRM input'!$G$477,0,$E904-1)/A10taxstdlife))))</f>
        <v>0</v>
      </c>
      <c r="AH904" s="251">
        <f ca="1">IF(A10taxstdlife="n/a","n/a",IF(A10taxstdlife="",0,IF(AH$3&gt;(A10stdlife+$E904),((INDEX('PTRM input'!$G$385:$P$434,A10offset,$E904)-INDEX('PTRM input'!$G$277:$P$326,A10offset,$E904))*OFFSET($F$7,0,$E904))-SUM($G904:AG904),(((INDEX('PTRM input'!$G$385:$P$434,A10offset,$E904)-INDEX('PTRM input'!$G$277:$P$326,A10offset,$E904))*OFFSET($F$7,0,$E904))-SUM($G904:AG904))*(OFFSET('PTRM input'!$G$477,0,$E904-1)/A10taxstdlife))))</f>
        <v>0</v>
      </c>
      <c r="AI904" s="251">
        <f ca="1">IF(A10taxstdlife="n/a","n/a",IF(A10taxstdlife="",0,IF(AI$3&gt;(A10stdlife+$E904),((INDEX('PTRM input'!$G$385:$P$434,A10offset,$E904)-INDEX('PTRM input'!$G$277:$P$326,A10offset,$E904))*OFFSET($F$7,0,$E904))-SUM($G904:AH904),(((INDEX('PTRM input'!$G$385:$P$434,A10offset,$E904)-INDEX('PTRM input'!$G$277:$P$326,A10offset,$E904))*OFFSET($F$7,0,$E904))-SUM($G904:AH904))*(OFFSET('PTRM input'!$G$477,0,$E904-1)/A10taxstdlife))))</f>
        <v>0</v>
      </c>
      <c r="AJ904" s="251">
        <f ca="1">IF(A10taxstdlife="n/a","n/a",IF(A10taxstdlife="",0,IF(AJ$3&gt;(A10stdlife+$E904),((INDEX('PTRM input'!$G$385:$P$434,A10offset,$E904)-INDEX('PTRM input'!$G$277:$P$326,A10offset,$E904))*OFFSET($F$7,0,$E904))-SUM($G904:AI904),(((INDEX('PTRM input'!$G$385:$P$434,A10offset,$E904)-INDEX('PTRM input'!$G$277:$P$326,A10offset,$E904))*OFFSET($F$7,0,$E904))-SUM($G904:AI904))*(OFFSET('PTRM input'!$G$477,0,$E904-1)/A10taxstdlife))))</f>
        <v>0</v>
      </c>
      <c r="AK904" s="251">
        <f ca="1">IF(A10taxstdlife="n/a","n/a",IF(A10taxstdlife="",0,IF(AK$3&gt;(A10stdlife+$E904),((INDEX('PTRM input'!$G$385:$P$434,A10offset,$E904)-INDEX('PTRM input'!$G$277:$P$326,A10offset,$E904))*OFFSET($F$7,0,$E904))-SUM($G904:AJ904),(((INDEX('PTRM input'!$G$385:$P$434,A10offset,$E904)-INDEX('PTRM input'!$G$277:$P$326,A10offset,$E904))*OFFSET($F$7,0,$E904))-SUM($G904:AJ904))*(OFFSET('PTRM input'!$G$477,0,$E904-1)/A10taxstdlife))))</f>
        <v>0</v>
      </c>
      <c r="AL904" s="251">
        <f ca="1">IF(A10taxstdlife="n/a","n/a",IF(A10taxstdlife="",0,IF(AL$3&gt;(A10stdlife+$E904),((INDEX('PTRM input'!$G$385:$P$434,A10offset,$E904)-INDEX('PTRM input'!$G$277:$P$326,A10offset,$E904))*OFFSET($F$7,0,$E904))-SUM($G904:AK904),(((INDEX('PTRM input'!$G$385:$P$434,A10offset,$E904)-INDEX('PTRM input'!$G$277:$P$326,A10offset,$E904))*OFFSET($F$7,0,$E904))-SUM($G904:AK904))*(OFFSET('PTRM input'!$G$477,0,$E904-1)/A10taxstdlife))))</f>
        <v>0</v>
      </c>
      <c r="AM904" s="251">
        <f ca="1">IF(A10taxstdlife="n/a","n/a",IF(A10taxstdlife="",0,IF(AM$3&gt;(A10stdlife+$E904),((INDEX('PTRM input'!$G$385:$P$434,A10offset,$E904)-INDEX('PTRM input'!$G$277:$P$326,A10offset,$E904))*OFFSET($F$7,0,$E904))-SUM($G904:AL904),(((INDEX('PTRM input'!$G$385:$P$434,A10offset,$E904)-INDEX('PTRM input'!$G$277:$P$326,A10offset,$E904))*OFFSET($F$7,0,$E904))-SUM($G904:AL904))*(OFFSET('PTRM input'!$G$477,0,$E904-1)/A10taxstdlife))))</f>
        <v>0</v>
      </c>
      <c r="AN904" s="251">
        <f ca="1">IF(A10taxstdlife="n/a","n/a",IF(A10taxstdlife="",0,IF(AN$3&gt;(A10stdlife+$E904),((INDEX('PTRM input'!$G$385:$P$434,A10offset,$E904)-INDEX('PTRM input'!$G$277:$P$326,A10offset,$E904))*OFFSET($F$7,0,$E904))-SUM($G904:AM904),(((INDEX('PTRM input'!$G$385:$P$434,A10offset,$E904)-INDEX('PTRM input'!$G$277:$P$326,A10offset,$E904))*OFFSET($F$7,0,$E904))-SUM($G904:AM904))*(OFFSET('PTRM input'!$G$477,0,$E904-1)/A10taxstdlife))))</f>
        <v>0</v>
      </c>
      <c r="AO904" s="251">
        <f ca="1">IF(A10taxstdlife="n/a","n/a",IF(A10taxstdlife="",0,IF(AO$3&gt;(A10stdlife+$E904),((INDEX('PTRM input'!$G$385:$P$434,A10offset,$E904)-INDEX('PTRM input'!$G$277:$P$326,A10offset,$E904))*OFFSET($F$7,0,$E904))-SUM($G904:AN904),(((INDEX('PTRM input'!$G$385:$P$434,A10offset,$E904)-INDEX('PTRM input'!$G$277:$P$326,A10offset,$E904))*OFFSET($F$7,0,$E904))-SUM($G904:AN904))*(OFFSET('PTRM input'!$G$477,0,$E904-1)/A10taxstdlife))))</f>
        <v>0</v>
      </c>
      <c r="AP904" s="251">
        <f ca="1">IF(A10taxstdlife="n/a","n/a",IF(A10taxstdlife="",0,IF(AP$3&gt;(A10stdlife+$E904),((INDEX('PTRM input'!$G$385:$P$434,A10offset,$E904)-INDEX('PTRM input'!$G$277:$P$326,A10offset,$E904))*OFFSET($F$7,0,$E904))-SUM($G904:AO904),(((INDEX('PTRM input'!$G$385:$P$434,A10offset,$E904)-INDEX('PTRM input'!$G$277:$P$326,A10offset,$E904))*OFFSET($F$7,0,$E904))-SUM($G904:AO904))*(OFFSET('PTRM input'!$G$477,0,$E904-1)/A10taxstdlife))))</f>
        <v>0</v>
      </c>
      <c r="AQ904" s="251">
        <f ca="1">IF(A10taxstdlife="n/a","n/a",IF(A10taxstdlife="",0,IF(AQ$3&gt;(A10stdlife+$E904),((INDEX('PTRM input'!$G$385:$P$434,A10offset,$E904)-INDEX('PTRM input'!$G$277:$P$326,A10offset,$E904))*OFFSET($F$7,0,$E904))-SUM($G904:AP904),(((INDEX('PTRM input'!$G$385:$P$434,A10offset,$E904)-INDEX('PTRM input'!$G$277:$P$326,A10offset,$E904))*OFFSET($F$7,0,$E904))-SUM($G904:AP904))*(OFFSET('PTRM input'!$G$477,0,$E904-1)/A10taxstdlife))))</f>
        <v>0</v>
      </c>
      <c r="AR904" s="251">
        <f ca="1">IF(A10taxstdlife="n/a","n/a",IF(A10taxstdlife="",0,IF(AR$3&gt;(A10stdlife+$E904),((INDEX('PTRM input'!$G$385:$P$434,A10offset,$E904)-INDEX('PTRM input'!$G$277:$P$326,A10offset,$E904))*OFFSET($F$7,0,$E904))-SUM($G904:AQ904),(((INDEX('PTRM input'!$G$385:$P$434,A10offset,$E904)-INDEX('PTRM input'!$G$277:$P$326,A10offset,$E904))*OFFSET($F$7,0,$E904))-SUM($G904:AQ904))*(OFFSET('PTRM input'!$G$477,0,$E904-1)/A10taxstdlife))))</f>
        <v>0</v>
      </c>
      <c r="AS904" s="251">
        <f ca="1">IF(A10taxstdlife="n/a","n/a",IF(A10taxstdlife="",0,IF(AS$3&gt;(A10stdlife+$E904),((INDEX('PTRM input'!$G$385:$P$434,A10offset,$E904)-INDEX('PTRM input'!$G$277:$P$326,A10offset,$E904))*OFFSET($F$7,0,$E904))-SUM($G904:AR904),(((INDEX('PTRM input'!$G$385:$P$434,A10offset,$E904)-INDEX('PTRM input'!$G$277:$P$326,A10offset,$E904))*OFFSET($F$7,0,$E904))-SUM($G904:AR904))*(OFFSET('PTRM input'!$G$477,0,$E904-1)/A10taxstdlife))))</f>
        <v>0</v>
      </c>
      <c r="AT904" s="251">
        <f ca="1">IF(A10taxstdlife="n/a","n/a",IF(A10taxstdlife="",0,IF(AT$3&gt;(A10stdlife+$E904),((INDEX('PTRM input'!$G$385:$P$434,A10offset,$E904)-INDEX('PTRM input'!$G$277:$P$326,A10offset,$E904))*OFFSET($F$7,0,$E904))-SUM($G904:AS904),(((INDEX('PTRM input'!$G$385:$P$434,A10offset,$E904)-INDEX('PTRM input'!$G$277:$P$326,A10offset,$E904))*OFFSET($F$7,0,$E904))-SUM($G904:AS904))*(OFFSET('PTRM input'!$G$477,0,$E904-1)/A10taxstdlife))))</f>
        <v>0</v>
      </c>
      <c r="AU904" s="251">
        <f ca="1">IF(A10taxstdlife="n/a","n/a",IF(A10taxstdlife="",0,IF(AU$3&gt;(A10stdlife+$E904),((INDEX('PTRM input'!$G$385:$P$434,A10offset,$E904)-INDEX('PTRM input'!$G$277:$P$326,A10offset,$E904))*OFFSET($F$7,0,$E904))-SUM($G904:AT904),(((INDEX('PTRM input'!$G$385:$P$434,A10offset,$E904)-INDEX('PTRM input'!$G$277:$P$326,A10offset,$E904))*OFFSET($F$7,0,$E904))-SUM($G904:AT904))*(OFFSET('PTRM input'!$G$477,0,$E904-1)/A10taxstdlife))))</f>
        <v>0</v>
      </c>
      <c r="AV904" s="251">
        <f ca="1">IF(A10taxstdlife="n/a","n/a",IF(A10taxstdlife="",0,IF(AV$3&gt;(A10stdlife+$E904),((INDEX('PTRM input'!$G$385:$P$434,A10offset,$E904)-INDEX('PTRM input'!$G$277:$P$326,A10offset,$E904))*OFFSET($F$7,0,$E904))-SUM($G904:AU904),(((INDEX('PTRM input'!$G$385:$P$434,A10offset,$E904)-INDEX('PTRM input'!$G$277:$P$326,A10offset,$E904))*OFFSET($F$7,0,$E904))-SUM($G904:AU904))*(OFFSET('PTRM input'!$G$477,0,$E904-1)/A10taxstdlife))))</f>
        <v>0</v>
      </c>
      <c r="AW904" s="251">
        <f ca="1">IF(A10taxstdlife="n/a","n/a",IF(A10taxstdlife="",0,IF(AW$3&gt;(A10stdlife+$E904),((INDEX('PTRM input'!$G$385:$P$434,A10offset,$E904)-INDEX('PTRM input'!$G$277:$P$326,A10offset,$E904))*OFFSET($F$7,0,$E904))-SUM($G904:AV904),(((INDEX('PTRM input'!$G$385:$P$434,A10offset,$E904)-INDEX('PTRM input'!$G$277:$P$326,A10offset,$E904))*OFFSET($F$7,0,$E904))-SUM($G904:AV904))*(OFFSET('PTRM input'!$G$477,0,$E904-1)/A10taxstdlife))))</f>
        <v>0</v>
      </c>
      <c r="AX904" s="251">
        <f ca="1">IF(A10taxstdlife="n/a","n/a",IF(A10taxstdlife="",0,IF(AX$3&gt;(A10stdlife+$E904),((INDEX('PTRM input'!$G$385:$P$434,A10offset,$E904)-INDEX('PTRM input'!$G$277:$P$326,A10offset,$E904))*OFFSET($F$7,0,$E904))-SUM($G904:AW904),(((INDEX('PTRM input'!$G$385:$P$434,A10offset,$E904)-INDEX('PTRM input'!$G$277:$P$326,A10offset,$E904))*OFFSET($F$7,0,$E904))-SUM($G904:AW904))*(OFFSET('PTRM input'!$G$477,0,$E904-1)/A10taxstdlife))))</f>
        <v>0</v>
      </c>
      <c r="AY904" s="251">
        <f ca="1">IF(A10taxstdlife="n/a","n/a",IF(A10taxstdlife="",0,IF(AY$3&gt;(A10stdlife+$E904),((INDEX('PTRM input'!$G$385:$P$434,A10offset,$E904)-INDEX('PTRM input'!$G$277:$P$326,A10offset,$E904))*OFFSET($F$7,0,$E904))-SUM($G904:AX904),(((INDEX('PTRM input'!$G$385:$P$434,A10offset,$E904)-INDEX('PTRM input'!$G$277:$P$326,A10offset,$E904))*OFFSET($F$7,0,$E904))-SUM($G904:AX904))*(OFFSET('PTRM input'!$G$477,0,$E904-1)/A10taxstdlife))))</f>
        <v>0</v>
      </c>
      <c r="AZ904" s="251">
        <f ca="1">IF(A10taxstdlife="n/a","n/a",IF(A10taxstdlife="",0,IF(AZ$3&gt;(A10stdlife+$E904),((INDEX('PTRM input'!$G$385:$P$434,A10offset,$E904)-INDEX('PTRM input'!$G$277:$P$326,A10offset,$E904))*OFFSET($F$7,0,$E904))-SUM($G904:AY904),(((INDEX('PTRM input'!$G$385:$P$434,A10offset,$E904)-INDEX('PTRM input'!$G$277:$P$326,A10offset,$E904))*OFFSET($F$7,0,$E904))-SUM($G904:AY904))*(OFFSET('PTRM input'!$G$477,0,$E904-1)/A10taxstdlife))))</f>
        <v>0</v>
      </c>
      <c r="BA904" s="251">
        <f ca="1">IF(A10taxstdlife="n/a","n/a",IF(A10taxstdlife="",0,IF(BA$3&gt;(A10stdlife+$E904),((INDEX('PTRM input'!$G$385:$P$434,A10offset,$E904)-INDEX('PTRM input'!$G$277:$P$326,A10offset,$E904))*OFFSET($F$7,0,$E904))-SUM($G904:AZ904),(((INDEX('PTRM input'!$G$385:$P$434,A10offset,$E904)-INDEX('PTRM input'!$G$277:$P$326,A10offset,$E904))*OFFSET($F$7,0,$E904))-SUM($G904:AZ904))*(OFFSET('PTRM input'!$G$477,0,$E904-1)/A10taxstdlife))))</f>
        <v>0</v>
      </c>
      <c r="BB904" s="251">
        <f ca="1">IF(A10taxstdlife="n/a","n/a",IF(A10taxstdlife="",0,IF(BB$3&gt;(A10stdlife+$E904),((INDEX('PTRM input'!$G$385:$P$434,A10offset,$E904)-INDEX('PTRM input'!$G$277:$P$326,A10offset,$E904))*OFFSET($F$7,0,$E904))-SUM($G904:BA904),(((INDEX('PTRM input'!$G$385:$P$434,A10offset,$E904)-INDEX('PTRM input'!$G$277:$P$326,A10offset,$E904))*OFFSET($F$7,0,$E904))-SUM($G904:BA904))*(OFFSET('PTRM input'!$G$477,0,$E904-1)/A10taxstdlife))))</f>
        <v>0</v>
      </c>
      <c r="BC904" s="251">
        <f ca="1">IF(A10taxstdlife="n/a","n/a",IF(A10taxstdlife="",0,IF(BC$3&gt;(A10stdlife+$E904),((INDEX('PTRM input'!$G$385:$P$434,A10offset,$E904)-INDEX('PTRM input'!$G$277:$P$326,A10offset,$E904))*OFFSET($F$7,0,$E904))-SUM($G904:BB904),(((INDEX('PTRM input'!$G$385:$P$434,A10offset,$E904)-INDEX('PTRM input'!$G$277:$P$326,A10offset,$E904))*OFFSET($F$7,0,$E904))-SUM($G904:BB904))*(OFFSET('PTRM input'!$G$477,0,$E904-1)/A10taxstdlife))))</f>
        <v>0</v>
      </c>
      <c r="BD904" s="251">
        <f ca="1">IF(A10taxstdlife="n/a","n/a",IF(A10taxstdlife="",0,IF(BD$3&gt;(A10stdlife+$E904),((INDEX('PTRM input'!$G$385:$P$434,A10offset,$E904)-INDEX('PTRM input'!$G$277:$P$326,A10offset,$E904))*OFFSET($F$7,0,$E904))-SUM($G904:BC904),(((INDEX('PTRM input'!$G$385:$P$434,A10offset,$E904)-INDEX('PTRM input'!$G$277:$P$326,A10offset,$E904))*OFFSET($F$7,0,$E904))-SUM($G904:BC904))*(OFFSET('PTRM input'!$G$477,0,$E904-1)/A10taxstdlife))))</f>
        <v>0</v>
      </c>
      <c r="BE904" s="251">
        <f ca="1">IF(A10taxstdlife="n/a","n/a",IF(A10taxstdlife="",0,IF(BE$3&gt;(A10stdlife+$E904),((INDEX('PTRM input'!$G$385:$P$434,A10offset,$E904)-INDEX('PTRM input'!$G$277:$P$326,A10offset,$E904))*OFFSET($F$7,0,$E904))-SUM($G904:BD904),(((INDEX('PTRM input'!$G$385:$P$434,A10offset,$E904)-INDEX('PTRM input'!$G$277:$P$326,A10offset,$E904))*OFFSET($F$7,0,$E904))-SUM($G904:BD904))*(OFFSET('PTRM input'!$G$477,0,$E904-1)/A10taxstdlife))))</f>
        <v>0</v>
      </c>
      <c r="BF904" s="251">
        <f ca="1">IF(A10taxstdlife="n/a","n/a",IF(A10taxstdlife="",0,IF(BF$3&gt;(A10stdlife+$E904),((INDEX('PTRM input'!$G$385:$P$434,A10offset,$E904)-INDEX('PTRM input'!$G$277:$P$326,A10offset,$E904))*OFFSET($F$7,0,$E904))-SUM($G904:BE904),(((INDEX('PTRM input'!$G$385:$P$434,A10offset,$E904)-INDEX('PTRM input'!$G$277:$P$326,A10offset,$E904))*OFFSET($F$7,0,$E904))-SUM($G904:BE904))*(OFFSET('PTRM input'!$G$477,0,$E904-1)/A10taxstdlife))))</f>
        <v>0</v>
      </c>
      <c r="BG904" s="251">
        <f ca="1">IF(A10taxstdlife="n/a","n/a",IF(A10taxstdlife="",0,IF(BG$3&gt;(A10stdlife+$E904),((INDEX('PTRM input'!$G$385:$P$434,A10offset,$E904)-INDEX('PTRM input'!$G$277:$P$326,A10offset,$E904))*OFFSET($F$7,0,$E904))-SUM($G904:BF904),(((INDEX('PTRM input'!$G$385:$P$434,A10offset,$E904)-INDEX('PTRM input'!$G$277:$P$326,A10offset,$E904))*OFFSET($F$7,0,$E904))-SUM($G904:BF904))*(OFFSET('PTRM input'!$G$477,0,$E904-1)/A10taxstdlife))))</f>
        <v>0</v>
      </c>
      <c r="BH904" s="251">
        <f ca="1">IF(A10taxstdlife="n/a","n/a",IF(A10taxstdlife="",0,IF(BH$3&gt;(A10stdlife+$E904),((INDEX('PTRM input'!$G$385:$P$434,A10offset,$E904)-INDEX('PTRM input'!$G$277:$P$326,A10offset,$E904))*OFFSET($F$7,0,$E904))-SUM($G904:BG904),(((INDEX('PTRM input'!$G$385:$P$434,A10offset,$E904)-INDEX('PTRM input'!$G$277:$P$326,A10offset,$E904))*OFFSET($F$7,0,$E904))-SUM($G904:BG904))*(OFFSET('PTRM input'!$G$477,0,$E904-1)/A10taxstdlife))))</f>
        <v>0</v>
      </c>
      <c r="BI904" s="251">
        <f ca="1">IF(A10taxstdlife="n/a","n/a",IF(A10taxstdlife="",0,IF(BI$3&gt;(A10stdlife+$E904),((INDEX('PTRM input'!$G$385:$P$434,A10offset,$E904)-INDEX('PTRM input'!$G$277:$P$326,A10offset,$E904))*OFFSET($F$7,0,$E904))-SUM($G904:BH904),(((INDEX('PTRM input'!$G$385:$P$434,A10offset,$E904)-INDEX('PTRM input'!$G$277:$P$326,A10offset,$E904))*OFFSET($F$7,0,$E904))-SUM($G904:BH904))*(OFFSET('PTRM input'!$G$477,0,$E904-1)/A10taxstdlife))))</f>
        <v>0</v>
      </c>
      <c r="BJ904" s="116"/>
      <c r="BK904" s="116"/>
      <c r="BL904" s="116"/>
      <c r="BM904" s="116"/>
    </row>
    <row r="905" spans="1:65" ht="12.75" hidden="1" customHeight="1" outlineLevel="2">
      <c r="A905" s="366"/>
      <c r="B905" s="19"/>
      <c r="C905" s="18"/>
      <c r="D905" s="760"/>
      <c r="E905" s="86">
        <v>7</v>
      </c>
      <c r="F905" s="356"/>
      <c r="G905" s="434"/>
      <c r="H905" s="435"/>
      <c r="I905" s="435"/>
      <c r="J905" s="435"/>
      <c r="K905" s="435"/>
      <c r="L905" s="435"/>
      <c r="M905" s="619"/>
      <c r="N905" s="251">
        <f ca="1">IF(A10taxstdlife="n/a","n/a",IF(A10taxstdlife="",0,IF(N$3&gt;(A10stdlife+$E905),((INDEX('PTRM input'!$G$385:$P$434,A10offset,$E905)-INDEX('PTRM input'!$G$277:$P$326,A10offset,$E905))*OFFSET($F$7,0,$E905))-SUM($G905:M905),(((INDEX('PTRM input'!$G$385:$P$434,A10offset,$E905)-INDEX('PTRM input'!$G$277:$P$326,A10offset,$E905))*OFFSET($F$7,0,$E905))-SUM($G905:M905))*(OFFSET('PTRM input'!$G$477,0,$E905-1)/A10taxstdlife))))</f>
        <v>0</v>
      </c>
      <c r="O905" s="251">
        <f ca="1">IF(A10taxstdlife="n/a","n/a",IF(A10taxstdlife="",0,IF(O$3&gt;(A10stdlife+$E905),((INDEX('PTRM input'!$G$385:$P$434,A10offset,$E905)-INDEX('PTRM input'!$G$277:$P$326,A10offset,$E905))*OFFSET($F$7,0,$E905))-SUM($G905:N905),(((INDEX('PTRM input'!$G$385:$P$434,A10offset,$E905)-INDEX('PTRM input'!$G$277:$P$326,A10offset,$E905))*OFFSET($F$7,0,$E905))-SUM($G905:N905))*(OFFSET('PTRM input'!$G$477,0,$E905-1)/A10taxstdlife))))</f>
        <v>0</v>
      </c>
      <c r="P905" s="251">
        <f ca="1">IF(A10taxstdlife="n/a","n/a",IF(A10taxstdlife="",0,IF(P$3&gt;(A10stdlife+$E905),((INDEX('PTRM input'!$G$385:$P$434,A10offset,$E905)-INDEX('PTRM input'!$G$277:$P$326,A10offset,$E905))*OFFSET($F$7,0,$E905))-SUM($G905:O905),(((INDEX('PTRM input'!$G$385:$P$434,A10offset,$E905)-INDEX('PTRM input'!$G$277:$P$326,A10offset,$E905))*OFFSET($F$7,0,$E905))-SUM($G905:O905))*(OFFSET('PTRM input'!$G$477,0,$E905-1)/A10taxstdlife))))</f>
        <v>0</v>
      </c>
      <c r="Q905" s="251">
        <f ca="1">IF(A10taxstdlife="n/a","n/a",IF(A10taxstdlife="",0,IF(Q$3&gt;(A10stdlife+$E905),((INDEX('PTRM input'!$G$385:$P$434,A10offset,$E905)-INDEX('PTRM input'!$G$277:$P$326,A10offset,$E905))*OFFSET($F$7,0,$E905))-SUM($G905:P905),(((INDEX('PTRM input'!$G$385:$P$434,A10offset,$E905)-INDEX('PTRM input'!$G$277:$P$326,A10offset,$E905))*OFFSET($F$7,0,$E905))-SUM($G905:P905))*(OFFSET('PTRM input'!$G$477,0,$E905-1)/A10taxstdlife))))</f>
        <v>0</v>
      </c>
      <c r="R905" s="251">
        <f ca="1">IF(A10taxstdlife="n/a","n/a",IF(A10taxstdlife="",0,IF(R$3&gt;(A10stdlife+$E905),((INDEX('PTRM input'!$G$385:$P$434,A10offset,$E905)-INDEX('PTRM input'!$G$277:$P$326,A10offset,$E905))*OFFSET($F$7,0,$E905))-SUM($G905:Q905),(((INDEX('PTRM input'!$G$385:$P$434,A10offset,$E905)-INDEX('PTRM input'!$G$277:$P$326,A10offset,$E905))*OFFSET($F$7,0,$E905))-SUM($G905:Q905))*(OFFSET('PTRM input'!$G$477,0,$E905-1)/A10taxstdlife))))</f>
        <v>0</v>
      </c>
      <c r="S905" s="251">
        <f ca="1">IF(A10taxstdlife="n/a","n/a",IF(A10taxstdlife="",0,IF(S$3&gt;(A10stdlife+$E905),((INDEX('PTRM input'!$G$385:$P$434,A10offset,$E905)-INDEX('PTRM input'!$G$277:$P$326,A10offset,$E905))*OFFSET($F$7,0,$E905))-SUM($G905:R905),(((INDEX('PTRM input'!$G$385:$P$434,A10offset,$E905)-INDEX('PTRM input'!$G$277:$P$326,A10offset,$E905))*OFFSET($F$7,0,$E905))-SUM($G905:R905))*(OFFSET('PTRM input'!$G$477,0,$E905-1)/A10taxstdlife))))</f>
        <v>0</v>
      </c>
      <c r="T905" s="251">
        <f ca="1">IF(A10taxstdlife="n/a","n/a",IF(A10taxstdlife="",0,IF(T$3&gt;(A10stdlife+$E905),((INDEX('PTRM input'!$G$385:$P$434,A10offset,$E905)-INDEX('PTRM input'!$G$277:$P$326,A10offset,$E905))*OFFSET($F$7,0,$E905))-SUM($G905:S905),(((INDEX('PTRM input'!$G$385:$P$434,A10offset,$E905)-INDEX('PTRM input'!$G$277:$P$326,A10offset,$E905))*OFFSET($F$7,0,$E905))-SUM($G905:S905))*(OFFSET('PTRM input'!$G$477,0,$E905-1)/A10taxstdlife))))</f>
        <v>0</v>
      </c>
      <c r="U905" s="251">
        <f ca="1">IF(A10taxstdlife="n/a","n/a",IF(A10taxstdlife="",0,IF(U$3&gt;(A10stdlife+$E905),((INDEX('PTRM input'!$G$385:$P$434,A10offset,$E905)-INDEX('PTRM input'!$G$277:$P$326,A10offset,$E905))*OFFSET($F$7,0,$E905))-SUM($G905:T905),(((INDEX('PTRM input'!$G$385:$P$434,A10offset,$E905)-INDEX('PTRM input'!$G$277:$P$326,A10offset,$E905))*OFFSET($F$7,0,$E905))-SUM($G905:T905))*(OFFSET('PTRM input'!$G$477,0,$E905-1)/A10taxstdlife))))</f>
        <v>0</v>
      </c>
      <c r="V905" s="251">
        <f ca="1">IF(A10taxstdlife="n/a","n/a",IF(A10taxstdlife="",0,IF(V$3&gt;(A10stdlife+$E905),((INDEX('PTRM input'!$G$385:$P$434,A10offset,$E905)-INDEX('PTRM input'!$G$277:$P$326,A10offset,$E905))*OFFSET($F$7,0,$E905))-SUM($G905:U905),(((INDEX('PTRM input'!$G$385:$P$434,A10offset,$E905)-INDEX('PTRM input'!$G$277:$P$326,A10offset,$E905))*OFFSET($F$7,0,$E905))-SUM($G905:U905))*(OFFSET('PTRM input'!$G$477,0,$E905-1)/A10taxstdlife))))</f>
        <v>0</v>
      </c>
      <c r="W905" s="251">
        <f ca="1">IF(A10taxstdlife="n/a","n/a",IF(A10taxstdlife="",0,IF(W$3&gt;(A10stdlife+$E905),((INDEX('PTRM input'!$G$385:$P$434,A10offset,$E905)-INDEX('PTRM input'!$G$277:$P$326,A10offset,$E905))*OFFSET($F$7,0,$E905))-SUM($G905:V905),(((INDEX('PTRM input'!$G$385:$P$434,A10offset,$E905)-INDEX('PTRM input'!$G$277:$P$326,A10offset,$E905))*OFFSET($F$7,0,$E905))-SUM($G905:V905))*(OFFSET('PTRM input'!$G$477,0,$E905-1)/A10taxstdlife))))</f>
        <v>0</v>
      </c>
      <c r="X905" s="251">
        <f ca="1">IF(A10taxstdlife="n/a","n/a",IF(A10taxstdlife="",0,IF(X$3&gt;(A10stdlife+$E905),((INDEX('PTRM input'!$G$385:$P$434,A10offset,$E905)-INDEX('PTRM input'!$G$277:$P$326,A10offset,$E905))*OFFSET($F$7,0,$E905))-SUM($G905:W905),(((INDEX('PTRM input'!$G$385:$P$434,A10offset,$E905)-INDEX('PTRM input'!$G$277:$P$326,A10offset,$E905))*OFFSET($F$7,0,$E905))-SUM($G905:W905))*(OFFSET('PTRM input'!$G$477,0,$E905-1)/A10taxstdlife))))</f>
        <v>0</v>
      </c>
      <c r="Y905" s="251">
        <f ca="1">IF(A10taxstdlife="n/a","n/a",IF(A10taxstdlife="",0,IF(Y$3&gt;(A10stdlife+$E905),((INDEX('PTRM input'!$G$385:$P$434,A10offset,$E905)-INDEX('PTRM input'!$G$277:$P$326,A10offset,$E905))*OFFSET($F$7,0,$E905))-SUM($G905:X905),(((INDEX('PTRM input'!$G$385:$P$434,A10offset,$E905)-INDEX('PTRM input'!$G$277:$P$326,A10offset,$E905))*OFFSET($F$7,0,$E905))-SUM($G905:X905))*(OFFSET('PTRM input'!$G$477,0,$E905-1)/A10taxstdlife))))</f>
        <v>0</v>
      </c>
      <c r="Z905" s="251">
        <f ca="1">IF(A10taxstdlife="n/a","n/a",IF(A10taxstdlife="",0,IF(Z$3&gt;(A10stdlife+$E905),((INDEX('PTRM input'!$G$385:$P$434,A10offset,$E905)-INDEX('PTRM input'!$G$277:$P$326,A10offset,$E905))*OFFSET($F$7,0,$E905))-SUM($G905:Y905),(((INDEX('PTRM input'!$G$385:$P$434,A10offset,$E905)-INDEX('PTRM input'!$G$277:$P$326,A10offset,$E905))*OFFSET($F$7,0,$E905))-SUM($G905:Y905))*(OFFSET('PTRM input'!$G$477,0,$E905-1)/A10taxstdlife))))</f>
        <v>0</v>
      </c>
      <c r="AA905" s="251">
        <f ca="1">IF(A10taxstdlife="n/a","n/a",IF(A10taxstdlife="",0,IF(AA$3&gt;(A10stdlife+$E905),((INDEX('PTRM input'!$G$385:$P$434,A10offset,$E905)-INDEX('PTRM input'!$G$277:$P$326,A10offset,$E905))*OFFSET($F$7,0,$E905))-SUM($G905:Z905),(((INDEX('PTRM input'!$G$385:$P$434,A10offset,$E905)-INDEX('PTRM input'!$G$277:$P$326,A10offset,$E905))*OFFSET($F$7,0,$E905))-SUM($G905:Z905))*(OFFSET('PTRM input'!$G$477,0,$E905-1)/A10taxstdlife))))</f>
        <v>0</v>
      </c>
      <c r="AB905" s="251">
        <f ca="1">IF(A10taxstdlife="n/a","n/a",IF(A10taxstdlife="",0,IF(AB$3&gt;(A10stdlife+$E905),((INDEX('PTRM input'!$G$385:$P$434,A10offset,$E905)-INDEX('PTRM input'!$G$277:$P$326,A10offset,$E905))*OFFSET($F$7,0,$E905))-SUM($G905:AA905),(((INDEX('PTRM input'!$G$385:$P$434,A10offset,$E905)-INDEX('PTRM input'!$G$277:$P$326,A10offset,$E905))*OFFSET($F$7,0,$E905))-SUM($G905:AA905))*(OFFSET('PTRM input'!$G$477,0,$E905-1)/A10taxstdlife))))</f>
        <v>0</v>
      </c>
      <c r="AC905" s="251">
        <f ca="1">IF(A10taxstdlife="n/a","n/a",IF(A10taxstdlife="",0,IF(AC$3&gt;(A10stdlife+$E905),((INDEX('PTRM input'!$G$385:$P$434,A10offset,$E905)-INDEX('PTRM input'!$G$277:$P$326,A10offset,$E905))*OFFSET($F$7,0,$E905))-SUM($G905:AB905),(((INDEX('PTRM input'!$G$385:$P$434,A10offset,$E905)-INDEX('PTRM input'!$G$277:$P$326,A10offset,$E905))*OFFSET($F$7,0,$E905))-SUM($G905:AB905))*(OFFSET('PTRM input'!$G$477,0,$E905-1)/A10taxstdlife))))</f>
        <v>0</v>
      </c>
      <c r="AD905" s="251">
        <f ca="1">IF(A10taxstdlife="n/a","n/a",IF(A10taxstdlife="",0,IF(AD$3&gt;(A10stdlife+$E905),((INDEX('PTRM input'!$G$385:$P$434,A10offset,$E905)-INDEX('PTRM input'!$G$277:$P$326,A10offset,$E905))*OFFSET($F$7,0,$E905))-SUM($G905:AC905),(((INDEX('PTRM input'!$G$385:$P$434,A10offset,$E905)-INDEX('PTRM input'!$G$277:$P$326,A10offset,$E905))*OFFSET($F$7,0,$E905))-SUM($G905:AC905))*(OFFSET('PTRM input'!$G$477,0,$E905-1)/A10taxstdlife))))</f>
        <v>0</v>
      </c>
      <c r="AE905" s="251">
        <f ca="1">IF(A10taxstdlife="n/a","n/a",IF(A10taxstdlife="",0,IF(AE$3&gt;(A10stdlife+$E905),((INDEX('PTRM input'!$G$385:$P$434,A10offset,$E905)-INDEX('PTRM input'!$G$277:$P$326,A10offset,$E905))*OFFSET($F$7,0,$E905))-SUM($G905:AD905),(((INDEX('PTRM input'!$G$385:$P$434,A10offset,$E905)-INDEX('PTRM input'!$G$277:$P$326,A10offset,$E905))*OFFSET($F$7,0,$E905))-SUM($G905:AD905))*(OFFSET('PTRM input'!$G$477,0,$E905-1)/A10taxstdlife))))</f>
        <v>0</v>
      </c>
      <c r="AF905" s="251">
        <f ca="1">IF(A10taxstdlife="n/a","n/a",IF(A10taxstdlife="",0,IF(AF$3&gt;(A10stdlife+$E905),((INDEX('PTRM input'!$G$385:$P$434,A10offset,$E905)-INDEX('PTRM input'!$G$277:$P$326,A10offset,$E905))*OFFSET($F$7,0,$E905))-SUM($G905:AE905),(((INDEX('PTRM input'!$G$385:$P$434,A10offset,$E905)-INDEX('PTRM input'!$G$277:$P$326,A10offset,$E905))*OFFSET($F$7,0,$E905))-SUM($G905:AE905))*(OFFSET('PTRM input'!$G$477,0,$E905-1)/A10taxstdlife))))</f>
        <v>0</v>
      </c>
      <c r="AG905" s="251">
        <f ca="1">IF(A10taxstdlife="n/a","n/a",IF(A10taxstdlife="",0,IF(AG$3&gt;(A10stdlife+$E905),((INDEX('PTRM input'!$G$385:$P$434,A10offset,$E905)-INDEX('PTRM input'!$G$277:$P$326,A10offset,$E905))*OFFSET($F$7,0,$E905))-SUM($G905:AF905),(((INDEX('PTRM input'!$G$385:$P$434,A10offset,$E905)-INDEX('PTRM input'!$G$277:$P$326,A10offset,$E905))*OFFSET($F$7,0,$E905))-SUM($G905:AF905))*(OFFSET('PTRM input'!$G$477,0,$E905-1)/A10taxstdlife))))</f>
        <v>0</v>
      </c>
      <c r="AH905" s="251">
        <f ca="1">IF(A10taxstdlife="n/a","n/a",IF(A10taxstdlife="",0,IF(AH$3&gt;(A10stdlife+$E905),((INDEX('PTRM input'!$G$385:$P$434,A10offset,$E905)-INDEX('PTRM input'!$G$277:$P$326,A10offset,$E905))*OFFSET($F$7,0,$E905))-SUM($G905:AG905),(((INDEX('PTRM input'!$G$385:$P$434,A10offset,$E905)-INDEX('PTRM input'!$G$277:$P$326,A10offset,$E905))*OFFSET($F$7,0,$E905))-SUM($G905:AG905))*(OFFSET('PTRM input'!$G$477,0,$E905-1)/A10taxstdlife))))</f>
        <v>0</v>
      </c>
      <c r="AI905" s="251">
        <f ca="1">IF(A10taxstdlife="n/a","n/a",IF(A10taxstdlife="",0,IF(AI$3&gt;(A10stdlife+$E905),((INDEX('PTRM input'!$G$385:$P$434,A10offset,$E905)-INDEX('PTRM input'!$G$277:$P$326,A10offset,$E905))*OFFSET($F$7,0,$E905))-SUM($G905:AH905),(((INDEX('PTRM input'!$G$385:$P$434,A10offset,$E905)-INDEX('PTRM input'!$G$277:$P$326,A10offset,$E905))*OFFSET($F$7,0,$E905))-SUM($G905:AH905))*(OFFSET('PTRM input'!$G$477,0,$E905-1)/A10taxstdlife))))</f>
        <v>0</v>
      </c>
      <c r="AJ905" s="251">
        <f ca="1">IF(A10taxstdlife="n/a","n/a",IF(A10taxstdlife="",0,IF(AJ$3&gt;(A10stdlife+$E905),((INDEX('PTRM input'!$G$385:$P$434,A10offset,$E905)-INDEX('PTRM input'!$G$277:$P$326,A10offset,$E905))*OFFSET($F$7,0,$E905))-SUM($G905:AI905),(((INDEX('PTRM input'!$G$385:$P$434,A10offset,$E905)-INDEX('PTRM input'!$G$277:$P$326,A10offset,$E905))*OFFSET($F$7,0,$E905))-SUM($G905:AI905))*(OFFSET('PTRM input'!$G$477,0,$E905-1)/A10taxstdlife))))</f>
        <v>0</v>
      </c>
      <c r="AK905" s="251">
        <f ca="1">IF(A10taxstdlife="n/a","n/a",IF(A10taxstdlife="",0,IF(AK$3&gt;(A10stdlife+$E905),((INDEX('PTRM input'!$G$385:$P$434,A10offset,$E905)-INDEX('PTRM input'!$G$277:$P$326,A10offset,$E905))*OFFSET($F$7,0,$E905))-SUM($G905:AJ905),(((INDEX('PTRM input'!$G$385:$P$434,A10offset,$E905)-INDEX('PTRM input'!$G$277:$P$326,A10offset,$E905))*OFFSET($F$7,0,$E905))-SUM($G905:AJ905))*(OFFSET('PTRM input'!$G$477,0,$E905-1)/A10taxstdlife))))</f>
        <v>0</v>
      </c>
      <c r="AL905" s="251">
        <f ca="1">IF(A10taxstdlife="n/a","n/a",IF(A10taxstdlife="",0,IF(AL$3&gt;(A10stdlife+$E905),((INDEX('PTRM input'!$G$385:$P$434,A10offset,$E905)-INDEX('PTRM input'!$G$277:$P$326,A10offset,$E905))*OFFSET($F$7,0,$E905))-SUM($G905:AK905),(((INDEX('PTRM input'!$G$385:$P$434,A10offset,$E905)-INDEX('PTRM input'!$G$277:$P$326,A10offset,$E905))*OFFSET($F$7,0,$E905))-SUM($G905:AK905))*(OFFSET('PTRM input'!$G$477,0,$E905-1)/A10taxstdlife))))</f>
        <v>0</v>
      </c>
      <c r="AM905" s="251">
        <f ca="1">IF(A10taxstdlife="n/a","n/a",IF(A10taxstdlife="",0,IF(AM$3&gt;(A10stdlife+$E905),((INDEX('PTRM input'!$G$385:$P$434,A10offset,$E905)-INDEX('PTRM input'!$G$277:$P$326,A10offset,$E905))*OFFSET($F$7,0,$E905))-SUM($G905:AL905),(((INDEX('PTRM input'!$G$385:$P$434,A10offset,$E905)-INDEX('PTRM input'!$G$277:$P$326,A10offset,$E905))*OFFSET($F$7,0,$E905))-SUM($G905:AL905))*(OFFSET('PTRM input'!$G$477,0,$E905-1)/A10taxstdlife))))</f>
        <v>0</v>
      </c>
      <c r="AN905" s="251">
        <f ca="1">IF(A10taxstdlife="n/a","n/a",IF(A10taxstdlife="",0,IF(AN$3&gt;(A10stdlife+$E905),((INDEX('PTRM input'!$G$385:$P$434,A10offset,$E905)-INDEX('PTRM input'!$G$277:$P$326,A10offset,$E905))*OFFSET($F$7,0,$E905))-SUM($G905:AM905),(((INDEX('PTRM input'!$G$385:$P$434,A10offset,$E905)-INDEX('PTRM input'!$G$277:$P$326,A10offset,$E905))*OFFSET($F$7,0,$E905))-SUM($G905:AM905))*(OFFSET('PTRM input'!$G$477,0,$E905-1)/A10taxstdlife))))</f>
        <v>0</v>
      </c>
      <c r="AO905" s="251">
        <f ca="1">IF(A10taxstdlife="n/a","n/a",IF(A10taxstdlife="",0,IF(AO$3&gt;(A10stdlife+$E905),((INDEX('PTRM input'!$G$385:$P$434,A10offset,$E905)-INDEX('PTRM input'!$G$277:$P$326,A10offset,$E905))*OFFSET($F$7,0,$E905))-SUM($G905:AN905),(((INDEX('PTRM input'!$G$385:$P$434,A10offset,$E905)-INDEX('PTRM input'!$G$277:$P$326,A10offset,$E905))*OFFSET($F$7,0,$E905))-SUM($G905:AN905))*(OFFSET('PTRM input'!$G$477,0,$E905-1)/A10taxstdlife))))</f>
        <v>0</v>
      </c>
      <c r="AP905" s="251">
        <f ca="1">IF(A10taxstdlife="n/a","n/a",IF(A10taxstdlife="",0,IF(AP$3&gt;(A10stdlife+$E905),((INDEX('PTRM input'!$G$385:$P$434,A10offset,$E905)-INDEX('PTRM input'!$G$277:$P$326,A10offset,$E905))*OFFSET($F$7,0,$E905))-SUM($G905:AO905),(((INDEX('PTRM input'!$G$385:$P$434,A10offset,$E905)-INDEX('PTRM input'!$G$277:$P$326,A10offset,$E905))*OFFSET($F$7,0,$E905))-SUM($G905:AO905))*(OFFSET('PTRM input'!$G$477,0,$E905-1)/A10taxstdlife))))</f>
        <v>0</v>
      </c>
      <c r="AQ905" s="251">
        <f ca="1">IF(A10taxstdlife="n/a","n/a",IF(A10taxstdlife="",0,IF(AQ$3&gt;(A10stdlife+$E905),((INDEX('PTRM input'!$G$385:$P$434,A10offset,$E905)-INDEX('PTRM input'!$G$277:$P$326,A10offset,$E905))*OFFSET($F$7,0,$E905))-SUM($G905:AP905),(((INDEX('PTRM input'!$G$385:$P$434,A10offset,$E905)-INDEX('PTRM input'!$G$277:$P$326,A10offset,$E905))*OFFSET($F$7,0,$E905))-SUM($G905:AP905))*(OFFSET('PTRM input'!$G$477,0,$E905-1)/A10taxstdlife))))</f>
        <v>0</v>
      </c>
      <c r="AR905" s="251">
        <f ca="1">IF(A10taxstdlife="n/a","n/a",IF(A10taxstdlife="",0,IF(AR$3&gt;(A10stdlife+$E905),((INDEX('PTRM input'!$G$385:$P$434,A10offset,$E905)-INDEX('PTRM input'!$G$277:$P$326,A10offset,$E905))*OFFSET($F$7,0,$E905))-SUM($G905:AQ905),(((INDEX('PTRM input'!$G$385:$P$434,A10offset,$E905)-INDEX('PTRM input'!$G$277:$P$326,A10offset,$E905))*OFFSET($F$7,0,$E905))-SUM($G905:AQ905))*(OFFSET('PTRM input'!$G$477,0,$E905-1)/A10taxstdlife))))</f>
        <v>0</v>
      </c>
      <c r="AS905" s="251">
        <f ca="1">IF(A10taxstdlife="n/a","n/a",IF(A10taxstdlife="",0,IF(AS$3&gt;(A10stdlife+$E905),((INDEX('PTRM input'!$G$385:$P$434,A10offset,$E905)-INDEX('PTRM input'!$G$277:$P$326,A10offset,$E905))*OFFSET($F$7,0,$E905))-SUM($G905:AR905),(((INDEX('PTRM input'!$G$385:$P$434,A10offset,$E905)-INDEX('PTRM input'!$G$277:$P$326,A10offset,$E905))*OFFSET($F$7,0,$E905))-SUM($G905:AR905))*(OFFSET('PTRM input'!$G$477,0,$E905-1)/A10taxstdlife))))</f>
        <v>0</v>
      </c>
      <c r="AT905" s="251">
        <f ca="1">IF(A10taxstdlife="n/a","n/a",IF(A10taxstdlife="",0,IF(AT$3&gt;(A10stdlife+$E905),((INDEX('PTRM input'!$G$385:$P$434,A10offset,$E905)-INDEX('PTRM input'!$G$277:$P$326,A10offset,$E905))*OFFSET($F$7,0,$E905))-SUM($G905:AS905),(((INDEX('PTRM input'!$G$385:$P$434,A10offset,$E905)-INDEX('PTRM input'!$G$277:$P$326,A10offset,$E905))*OFFSET($F$7,0,$E905))-SUM($G905:AS905))*(OFFSET('PTRM input'!$G$477,0,$E905-1)/A10taxstdlife))))</f>
        <v>0</v>
      </c>
      <c r="AU905" s="251">
        <f ca="1">IF(A10taxstdlife="n/a","n/a",IF(A10taxstdlife="",0,IF(AU$3&gt;(A10stdlife+$E905),((INDEX('PTRM input'!$G$385:$P$434,A10offset,$E905)-INDEX('PTRM input'!$G$277:$P$326,A10offset,$E905))*OFFSET($F$7,0,$E905))-SUM($G905:AT905),(((INDEX('PTRM input'!$G$385:$P$434,A10offset,$E905)-INDEX('PTRM input'!$G$277:$P$326,A10offset,$E905))*OFFSET($F$7,0,$E905))-SUM($G905:AT905))*(OFFSET('PTRM input'!$G$477,0,$E905-1)/A10taxstdlife))))</f>
        <v>0</v>
      </c>
      <c r="AV905" s="251">
        <f ca="1">IF(A10taxstdlife="n/a","n/a",IF(A10taxstdlife="",0,IF(AV$3&gt;(A10stdlife+$E905),((INDEX('PTRM input'!$G$385:$P$434,A10offset,$E905)-INDEX('PTRM input'!$G$277:$P$326,A10offset,$E905))*OFFSET($F$7,0,$E905))-SUM($G905:AU905),(((INDEX('PTRM input'!$G$385:$P$434,A10offset,$E905)-INDEX('PTRM input'!$G$277:$P$326,A10offset,$E905))*OFFSET($F$7,0,$E905))-SUM($G905:AU905))*(OFFSET('PTRM input'!$G$477,0,$E905-1)/A10taxstdlife))))</f>
        <v>0</v>
      </c>
      <c r="AW905" s="251">
        <f ca="1">IF(A10taxstdlife="n/a","n/a",IF(A10taxstdlife="",0,IF(AW$3&gt;(A10stdlife+$E905),((INDEX('PTRM input'!$G$385:$P$434,A10offset,$E905)-INDEX('PTRM input'!$G$277:$P$326,A10offset,$E905))*OFFSET($F$7,0,$E905))-SUM($G905:AV905),(((INDEX('PTRM input'!$G$385:$P$434,A10offset,$E905)-INDEX('PTRM input'!$G$277:$P$326,A10offset,$E905))*OFFSET($F$7,0,$E905))-SUM($G905:AV905))*(OFFSET('PTRM input'!$G$477,0,$E905-1)/A10taxstdlife))))</f>
        <v>0</v>
      </c>
      <c r="AX905" s="251">
        <f ca="1">IF(A10taxstdlife="n/a","n/a",IF(A10taxstdlife="",0,IF(AX$3&gt;(A10stdlife+$E905),((INDEX('PTRM input'!$G$385:$P$434,A10offset,$E905)-INDEX('PTRM input'!$G$277:$P$326,A10offset,$E905))*OFFSET($F$7,0,$E905))-SUM($G905:AW905),(((INDEX('PTRM input'!$G$385:$P$434,A10offset,$E905)-INDEX('PTRM input'!$G$277:$P$326,A10offset,$E905))*OFFSET($F$7,0,$E905))-SUM($G905:AW905))*(OFFSET('PTRM input'!$G$477,0,$E905-1)/A10taxstdlife))))</f>
        <v>0</v>
      </c>
      <c r="AY905" s="251">
        <f ca="1">IF(A10taxstdlife="n/a","n/a",IF(A10taxstdlife="",0,IF(AY$3&gt;(A10stdlife+$E905),((INDEX('PTRM input'!$G$385:$P$434,A10offset,$E905)-INDEX('PTRM input'!$G$277:$P$326,A10offset,$E905))*OFFSET($F$7,0,$E905))-SUM($G905:AX905),(((INDEX('PTRM input'!$G$385:$P$434,A10offset,$E905)-INDEX('PTRM input'!$G$277:$P$326,A10offset,$E905))*OFFSET($F$7,0,$E905))-SUM($G905:AX905))*(OFFSET('PTRM input'!$G$477,0,$E905-1)/A10taxstdlife))))</f>
        <v>0</v>
      </c>
      <c r="AZ905" s="251">
        <f ca="1">IF(A10taxstdlife="n/a","n/a",IF(A10taxstdlife="",0,IF(AZ$3&gt;(A10stdlife+$E905),((INDEX('PTRM input'!$G$385:$P$434,A10offset,$E905)-INDEX('PTRM input'!$G$277:$P$326,A10offset,$E905))*OFFSET($F$7,0,$E905))-SUM($G905:AY905),(((INDEX('PTRM input'!$G$385:$P$434,A10offset,$E905)-INDEX('PTRM input'!$G$277:$P$326,A10offset,$E905))*OFFSET($F$7,0,$E905))-SUM($G905:AY905))*(OFFSET('PTRM input'!$G$477,0,$E905-1)/A10taxstdlife))))</f>
        <v>0</v>
      </c>
      <c r="BA905" s="251">
        <f ca="1">IF(A10taxstdlife="n/a","n/a",IF(A10taxstdlife="",0,IF(BA$3&gt;(A10stdlife+$E905),((INDEX('PTRM input'!$G$385:$P$434,A10offset,$E905)-INDEX('PTRM input'!$G$277:$P$326,A10offset,$E905))*OFFSET($F$7,0,$E905))-SUM($G905:AZ905),(((INDEX('PTRM input'!$G$385:$P$434,A10offset,$E905)-INDEX('PTRM input'!$G$277:$P$326,A10offset,$E905))*OFFSET($F$7,0,$E905))-SUM($G905:AZ905))*(OFFSET('PTRM input'!$G$477,0,$E905-1)/A10taxstdlife))))</f>
        <v>0</v>
      </c>
      <c r="BB905" s="251">
        <f ca="1">IF(A10taxstdlife="n/a","n/a",IF(A10taxstdlife="",0,IF(BB$3&gt;(A10stdlife+$E905),((INDEX('PTRM input'!$G$385:$P$434,A10offset,$E905)-INDEX('PTRM input'!$G$277:$P$326,A10offset,$E905))*OFFSET($F$7,0,$E905))-SUM($G905:BA905),(((INDEX('PTRM input'!$G$385:$P$434,A10offset,$E905)-INDEX('PTRM input'!$G$277:$P$326,A10offset,$E905))*OFFSET($F$7,0,$E905))-SUM($G905:BA905))*(OFFSET('PTRM input'!$G$477,0,$E905-1)/A10taxstdlife))))</f>
        <v>0</v>
      </c>
      <c r="BC905" s="251">
        <f ca="1">IF(A10taxstdlife="n/a","n/a",IF(A10taxstdlife="",0,IF(BC$3&gt;(A10stdlife+$E905),((INDEX('PTRM input'!$G$385:$P$434,A10offset,$E905)-INDEX('PTRM input'!$G$277:$P$326,A10offset,$E905))*OFFSET($F$7,0,$E905))-SUM($G905:BB905),(((INDEX('PTRM input'!$G$385:$P$434,A10offset,$E905)-INDEX('PTRM input'!$G$277:$P$326,A10offset,$E905))*OFFSET($F$7,0,$E905))-SUM($G905:BB905))*(OFFSET('PTRM input'!$G$477,0,$E905-1)/A10taxstdlife))))</f>
        <v>0</v>
      </c>
      <c r="BD905" s="251">
        <f ca="1">IF(A10taxstdlife="n/a","n/a",IF(A10taxstdlife="",0,IF(BD$3&gt;(A10stdlife+$E905),((INDEX('PTRM input'!$G$385:$P$434,A10offset,$E905)-INDEX('PTRM input'!$G$277:$P$326,A10offset,$E905))*OFFSET($F$7,0,$E905))-SUM($G905:BC905),(((INDEX('PTRM input'!$G$385:$P$434,A10offset,$E905)-INDEX('PTRM input'!$G$277:$P$326,A10offset,$E905))*OFFSET($F$7,0,$E905))-SUM($G905:BC905))*(OFFSET('PTRM input'!$G$477,0,$E905-1)/A10taxstdlife))))</f>
        <v>0</v>
      </c>
      <c r="BE905" s="251">
        <f ca="1">IF(A10taxstdlife="n/a","n/a",IF(A10taxstdlife="",0,IF(BE$3&gt;(A10stdlife+$E905),((INDEX('PTRM input'!$G$385:$P$434,A10offset,$E905)-INDEX('PTRM input'!$G$277:$P$326,A10offset,$E905))*OFFSET($F$7,0,$E905))-SUM($G905:BD905),(((INDEX('PTRM input'!$G$385:$P$434,A10offset,$E905)-INDEX('PTRM input'!$G$277:$P$326,A10offset,$E905))*OFFSET($F$7,0,$E905))-SUM($G905:BD905))*(OFFSET('PTRM input'!$G$477,0,$E905-1)/A10taxstdlife))))</f>
        <v>0</v>
      </c>
      <c r="BF905" s="251">
        <f ca="1">IF(A10taxstdlife="n/a","n/a",IF(A10taxstdlife="",0,IF(BF$3&gt;(A10stdlife+$E905),((INDEX('PTRM input'!$G$385:$P$434,A10offset,$E905)-INDEX('PTRM input'!$G$277:$P$326,A10offset,$E905))*OFFSET($F$7,0,$E905))-SUM($G905:BE905),(((INDEX('PTRM input'!$G$385:$P$434,A10offset,$E905)-INDEX('PTRM input'!$G$277:$P$326,A10offset,$E905))*OFFSET($F$7,0,$E905))-SUM($G905:BE905))*(OFFSET('PTRM input'!$G$477,0,$E905-1)/A10taxstdlife))))</f>
        <v>0</v>
      </c>
      <c r="BG905" s="251">
        <f ca="1">IF(A10taxstdlife="n/a","n/a",IF(A10taxstdlife="",0,IF(BG$3&gt;(A10stdlife+$E905),((INDEX('PTRM input'!$G$385:$P$434,A10offset,$E905)-INDEX('PTRM input'!$G$277:$P$326,A10offset,$E905))*OFFSET($F$7,0,$E905))-SUM($G905:BF905),(((INDEX('PTRM input'!$G$385:$P$434,A10offset,$E905)-INDEX('PTRM input'!$G$277:$P$326,A10offset,$E905))*OFFSET($F$7,0,$E905))-SUM($G905:BF905))*(OFFSET('PTRM input'!$G$477,0,$E905-1)/A10taxstdlife))))</f>
        <v>0</v>
      </c>
      <c r="BH905" s="251">
        <f ca="1">IF(A10taxstdlife="n/a","n/a",IF(A10taxstdlife="",0,IF(BH$3&gt;(A10stdlife+$E905),((INDEX('PTRM input'!$G$385:$P$434,A10offset,$E905)-INDEX('PTRM input'!$G$277:$P$326,A10offset,$E905))*OFFSET($F$7,0,$E905))-SUM($G905:BG905),(((INDEX('PTRM input'!$G$385:$P$434,A10offset,$E905)-INDEX('PTRM input'!$G$277:$P$326,A10offset,$E905))*OFFSET($F$7,0,$E905))-SUM($G905:BG905))*(OFFSET('PTRM input'!$G$477,0,$E905-1)/A10taxstdlife))))</f>
        <v>0</v>
      </c>
      <c r="BI905" s="251">
        <f ca="1">IF(A10taxstdlife="n/a","n/a",IF(A10taxstdlife="",0,IF(BI$3&gt;(A10stdlife+$E905),((INDEX('PTRM input'!$G$385:$P$434,A10offset,$E905)-INDEX('PTRM input'!$G$277:$P$326,A10offset,$E905))*OFFSET($F$7,0,$E905))-SUM($G905:BH905),(((INDEX('PTRM input'!$G$385:$P$434,A10offset,$E905)-INDEX('PTRM input'!$G$277:$P$326,A10offset,$E905))*OFFSET($F$7,0,$E905))-SUM($G905:BH905))*(OFFSET('PTRM input'!$G$477,0,$E905-1)/A10taxstdlife))))</f>
        <v>0</v>
      </c>
      <c r="BJ905" s="116"/>
      <c r="BK905" s="116"/>
      <c r="BL905" s="116"/>
      <c r="BM905" s="116"/>
    </row>
    <row r="906" spans="1:65" ht="12.75" hidden="1" customHeight="1" outlineLevel="2">
      <c r="A906" s="366"/>
      <c r="B906" s="19"/>
      <c r="C906" s="18"/>
      <c r="D906" s="760"/>
      <c r="E906" s="86">
        <v>8</v>
      </c>
      <c r="F906" s="356"/>
      <c r="G906" s="434"/>
      <c r="H906" s="435"/>
      <c r="I906" s="435"/>
      <c r="J906" s="435"/>
      <c r="K906" s="435"/>
      <c r="L906" s="435"/>
      <c r="M906" s="435"/>
      <c r="N906" s="619"/>
      <c r="O906" s="251">
        <f ca="1">IF(A10taxstdlife="n/a","n/a",IF(A10taxstdlife="",0,IF(O$3&gt;(A10stdlife+$E906),((INDEX('PTRM input'!$G$385:$P$434,A10offset,$E906)-INDEX('PTRM input'!$G$277:$P$326,A10offset,$E906))*OFFSET($F$7,0,$E906))-SUM($G906:N906),(((INDEX('PTRM input'!$G$385:$P$434,A10offset,$E906)-INDEX('PTRM input'!$G$277:$P$326,A10offset,$E906))*OFFSET($F$7,0,$E906))-SUM($G906:N906))*(OFFSET('PTRM input'!$G$477,0,$E906-1)/A10taxstdlife))))</f>
        <v>0</v>
      </c>
      <c r="P906" s="251">
        <f ca="1">IF(A10taxstdlife="n/a","n/a",IF(A10taxstdlife="",0,IF(P$3&gt;(A10stdlife+$E906),((INDEX('PTRM input'!$G$385:$P$434,A10offset,$E906)-INDEX('PTRM input'!$G$277:$P$326,A10offset,$E906))*OFFSET($F$7,0,$E906))-SUM($G906:O906),(((INDEX('PTRM input'!$G$385:$P$434,A10offset,$E906)-INDEX('PTRM input'!$G$277:$P$326,A10offset,$E906))*OFFSET($F$7,0,$E906))-SUM($G906:O906))*(OFFSET('PTRM input'!$G$477,0,$E906-1)/A10taxstdlife))))</f>
        <v>0</v>
      </c>
      <c r="Q906" s="251">
        <f ca="1">IF(A10taxstdlife="n/a","n/a",IF(A10taxstdlife="",0,IF(Q$3&gt;(A10stdlife+$E906),((INDEX('PTRM input'!$G$385:$P$434,A10offset,$E906)-INDEX('PTRM input'!$G$277:$P$326,A10offset,$E906))*OFFSET($F$7,0,$E906))-SUM($G906:P906),(((INDEX('PTRM input'!$G$385:$P$434,A10offset,$E906)-INDEX('PTRM input'!$G$277:$P$326,A10offset,$E906))*OFFSET($F$7,0,$E906))-SUM($G906:P906))*(OFFSET('PTRM input'!$G$477,0,$E906-1)/A10taxstdlife))))</f>
        <v>0</v>
      </c>
      <c r="R906" s="251">
        <f ca="1">IF(A10taxstdlife="n/a","n/a",IF(A10taxstdlife="",0,IF(R$3&gt;(A10stdlife+$E906),((INDEX('PTRM input'!$G$385:$P$434,A10offset,$E906)-INDEX('PTRM input'!$G$277:$P$326,A10offset,$E906))*OFFSET($F$7,0,$E906))-SUM($G906:Q906),(((INDEX('PTRM input'!$G$385:$P$434,A10offset,$E906)-INDEX('PTRM input'!$G$277:$P$326,A10offset,$E906))*OFFSET($F$7,0,$E906))-SUM($G906:Q906))*(OFFSET('PTRM input'!$G$477,0,$E906-1)/A10taxstdlife))))</f>
        <v>0</v>
      </c>
      <c r="S906" s="251">
        <f ca="1">IF(A10taxstdlife="n/a","n/a",IF(A10taxstdlife="",0,IF(S$3&gt;(A10stdlife+$E906),((INDEX('PTRM input'!$G$385:$P$434,A10offset,$E906)-INDEX('PTRM input'!$G$277:$P$326,A10offset,$E906))*OFFSET($F$7,0,$E906))-SUM($G906:R906),(((INDEX('PTRM input'!$G$385:$P$434,A10offset,$E906)-INDEX('PTRM input'!$G$277:$P$326,A10offset,$E906))*OFFSET($F$7,0,$E906))-SUM($G906:R906))*(OFFSET('PTRM input'!$G$477,0,$E906-1)/A10taxstdlife))))</f>
        <v>0</v>
      </c>
      <c r="T906" s="251">
        <f ca="1">IF(A10taxstdlife="n/a","n/a",IF(A10taxstdlife="",0,IF(T$3&gt;(A10stdlife+$E906),((INDEX('PTRM input'!$G$385:$P$434,A10offset,$E906)-INDEX('PTRM input'!$G$277:$P$326,A10offset,$E906))*OFFSET($F$7,0,$E906))-SUM($G906:S906),(((INDEX('PTRM input'!$G$385:$P$434,A10offset,$E906)-INDEX('PTRM input'!$G$277:$P$326,A10offset,$E906))*OFFSET($F$7,0,$E906))-SUM($G906:S906))*(OFFSET('PTRM input'!$G$477,0,$E906-1)/A10taxstdlife))))</f>
        <v>0</v>
      </c>
      <c r="U906" s="251">
        <f ca="1">IF(A10taxstdlife="n/a","n/a",IF(A10taxstdlife="",0,IF(U$3&gt;(A10stdlife+$E906),((INDEX('PTRM input'!$G$385:$P$434,A10offset,$E906)-INDEX('PTRM input'!$G$277:$P$326,A10offset,$E906))*OFFSET($F$7,0,$E906))-SUM($G906:T906),(((INDEX('PTRM input'!$G$385:$P$434,A10offset,$E906)-INDEX('PTRM input'!$G$277:$P$326,A10offset,$E906))*OFFSET($F$7,0,$E906))-SUM($G906:T906))*(OFFSET('PTRM input'!$G$477,0,$E906-1)/A10taxstdlife))))</f>
        <v>0</v>
      </c>
      <c r="V906" s="251">
        <f ca="1">IF(A10taxstdlife="n/a","n/a",IF(A10taxstdlife="",0,IF(V$3&gt;(A10stdlife+$E906),((INDEX('PTRM input'!$G$385:$P$434,A10offset,$E906)-INDEX('PTRM input'!$G$277:$P$326,A10offset,$E906))*OFFSET($F$7,0,$E906))-SUM($G906:U906),(((INDEX('PTRM input'!$G$385:$P$434,A10offset,$E906)-INDEX('PTRM input'!$G$277:$P$326,A10offset,$E906))*OFFSET($F$7,0,$E906))-SUM($G906:U906))*(OFFSET('PTRM input'!$G$477,0,$E906-1)/A10taxstdlife))))</f>
        <v>0</v>
      </c>
      <c r="W906" s="251">
        <f ca="1">IF(A10taxstdlife="n/a","n/a",IF(A10taxstdlife="",0,IF(W$3&gt;(A10stdlife+$E906),((INDEX('PTRM input'!$G$385:$P$434,A10offset,$E906)-INDEX('PTRM input'!$G$277:$P$326,A10offset,$E906))*OFFSET($F$7,0,$E906))-SUM($G906:V906),(((INDEX('PTRM input'!$G$385:$P$434,A10offset,$E906)-INDEX('PTRM input'!$G$277:$P$326,A10offset,$E906))*OFFSET($F$7,0,$E906))-SUM($G906:V906))*(OFFSET('PTRM input'!$G$477,0,$E906-1)/A10taxstdlife))))</f>
        <v>0</v>
      </c>
      <c r="X906" s="251">
        <f ca="1">IF(A10taxstdlife="n/a","n/a",IF(A10taxstdlife="",0,IF(X$3&gt;(A10stdlife+$E906),((INDEX('PTRM input'!$G$385:$P$434,A10offset,$E906)-INDEX('PTRM input'!$G$277:$P$326,A10offset,$E906))*OFFSET($F$7,0,$E906))-SUM($G906:W906),(((INDEX('PTRM input'!$G$385:$P$434,A10offset,$E906)-INDEX('PTRM input'!$G$277:$P$326,A10offset,$E906))*OFFSET($F$7,0,$E906))-SUM($G906:W906))*(OFFSET('PTRM input'!$G$477,0,$E906-1)/A10taxstdlife))))</f>
        <v>0</v>
      </c>
      <c r="Y906" s="251">
        <f ca="1">IF(A10taxstdlife="n/a","n/a",IF(A10taxstdlife="",0,IF(Y$3&gt;(A10stdlife+$E906),((INDEX('PTRM input'!$G$385:$P$434,A10offset,$E906)-INDEX('PTRM input'!$G$277:$P$326,A10offset,$E906))*OFFSET($F$7,0,$E906))-SUM($G906:X906),(((INDEX('PTRM input'!$G$385:$P$434,A10offset,$E906)-INDEX('PTRM input'!$G$277:$P$326,A10offset,$E906))*OFFSET($F$7,0,$E906))-SUM($G906:X906))*(OFFSET('PTRM input'!$G$477,0,$E906-1)/A10taxstdlife))))</f>
        <v>0</v>
      </c>
      <c r="Z906" s="251">
        <f ca="1">IF(A10taxstdlife="n/a","n/a",IF(A10taxstdlife="",0,IF(Z$3&gt;(A10stdlife+$E906),((INDEX('PTRM input'!$G$385:$P$434,A10offset,$E906)-INDEX('PTRM input'!$G$277:$P$326,A10offset,$E906))*OFFSET($F$7,0,$E906))-SUM($G906:Y906),(((INDEX('PTRM input'!$G$385:$P$434,A10offset,$E906)-INDEX('PTRM input'!$G$277:$P$326,A10offset,$E906))*OFFSET($F$7,0,$E906))-SUM($G906:Y906))*(OFFSET('PTRM input'!$G$477,0,$E906-1)/A10taxstdlife))))</f>
        <v>0</v>
      </c>
      <c r="AA906" s="251">
        <f ca="1">IF(A10taxstdlife="n/a","n/a",IF(A10taxstdlife="",0,IF(AA$3&gt;(A10stdlife+$E906),((INDEX('PTRM input'!$G$385:$P$434,A10offset,$E906)-INDEX('PTRM input'!$G$277:$P$326,A10offset,$E906))*OFFSET($F$7,0,$E906))-SUM($G906:Z906),(((INDEX('PTRM input'!$G$385:$P$434,A10offset,$E906)-INDEX('PTRM input'!$G$277:$P$326,A10offset,$E906))*OFFSET($F$7,0,$E906))-SUM($G906:Z906))*(OFFSET('PTRM input'!$G$477,0,$E906-1)/A10taxstdlife))))</f>
        <v>0</v>
      </c>
      <c r="AB906" s="251">
        <f ca="1">IF(A10taxstdlife="n/a","n/a",IF(A10taxstdlife="",0,IF(AB$3&gt;(A10stdlife+$E906),((INDEX('PTRM input'!$G$385:$P$434,A10offset,$E906)-INDEX('PTRM input'!$G$277:$P$326,A10offset,$E906))*OFFSET($F$7,0,$E906))-SUM($G906:AA906),(((INDEX('PTRM input'!$G$385:$P$434,A10offset,$E906)-INDEX('PTRM input'!$G$277:$P$326,A10offset,$E906))*OFFSET($F$7,0,$E906))-SUM($G906:AA906))*(OFFSET('PTRM input'!$G$477,0,$E906-1)/A10taxstdlife))))</f>
        <v>0</v>
      </c>
      <c r="AC906" s="251">
        <f ca="1">IF(A10taxstdlife="n/a","n/a",IF(A10taxstdlife="",0,IF(AC$3&gt;(A10stdlife+$E906),((INDEX('PTRM input'!$G$385:$P$434,A10offset,$E906)-INDEX('PTRM input'!$G$277:$P$326,A10offset,$E906))*OFFSET($F$7,0,$E906))-SUM($G906:AB906),(((INDEX('PTRM input'!$G$385:$P$434,A10offset,$E906)-INDEX('PTRM input'!$G$277:$P$326,A10offset,$E906))*OFFSET($F$7,0,$E906))-SUM($G906:AB906))*(OFFSET('PTRM input'!$G$477,0,$E906-1)/A10taxstdlife))))</f>
        <v>0</v>
      </c>
      <c r="AD906" s="251">
        <f ca="1">IF(A10taxstdlife="n/a","n/a",IF(A10taxstdlife="",0,IF(AD$3&gt;(A10stdlife+$E906),((INDEX('PTRM input'!$G$385:$P$434,A10offset,$E906)-INDEX('PTRM input'!$G$277:$P$326,A10offset,$E906))*OFFSET($F$7,0,$E906))-SUM($G906:AC906),(((INDEX('PTRM input'!$G$385:$P$434,A10offset,$E906)-INDEX('PTRM input'!$G$277:$P$326,A10offset,$E906))*OFFSET($F$7,0,$E906))-SUM($G906:AC906))*(OFFSET('PTRM input'!$G$477,0,$E906-1)/A10taxstdlife))))</f>
        <v>0</v>
      </c>
      <c r="AE906" s="251">
        <f ca="1">IF(A10taxstdlife="n/a","n/a",IF(A10taxstdlife="",0,IF(AE$3&gt;(A10stdlife+$E906),((INDEX('PTRM input'!$G$385:$P$434,A10offset,$E906)-INDEX('PTRM input'!$G$277:$P$326,A10offset,$E906))*OFFSET($F$7,0,$E906))-SUM($G906:AD906),(((INDEX('PTRM input'!$G$385:$P$434,A10offset,$E906)-INDEX('PTRM input'!$G$277:$P$326,A10offset,$E906))*OFFSET($F$7,0,$E906))-SUM($G906:AD906))*(OFFSET('PTRM input'!$G$477,0,$E906-1)/A10taxstdlife))))</f>
        <v>0</v>
      </c>
      <c r="AF906" s="251">
        <f ca="1">IF(A10taxstdlife="n/a","n/a",IF(A10taxstdlife="",0,IF(AF$3&gt;(A10stdlife+$E906),((INDEX('PTRM input'!$G$385:$P$434,A10offset,$E906)-INDEX('PTRM input'!$G$277:$P$326,A10offset,$E906))*OFFSET($F$7,0,$E906))-SUM($G906:AE906),(((INDEX('PTRM input'!$G$385:$P$434,A10offset,$E906)-INDEX('PTRM input'!$G$277:$P$326,A10offset,$E906))*OFFSET($F$7,0,$E906))-SUM($G906:AE906))*(OFFSET('PTRM input'!$G$477,0,$E906-1)/A10taxstdlife))))</f>
        <v>0</v>
      </c>
      <c r="AG906" s="251">
        <f ca="1">IF(A10taxstdlife="n/a","n/a",IF(A10taxstdlife="",0,IF(AG$3&gt;(A10stdlife+$E906),((INDEX('PTRM input'!$G$385:$P$434,A10offset,$E906)-INDEX('PTRM input'!$G$277:$P$326,A10offset,$E906))*OFFSET($F$7,0,$E906))-SUM($G906:AF906),(((INDEX('PTRM input'!$G$385:$P$434,A10offset,$E906)-INDEX('PTRM input'!$G$277:$P$326,A10offset,$E906))*OFFSET($F$7,0,$E906))-SUM($G906:AF906))*(OFFSET('PTRM input'!$G$477,0,$E906-1)/A10taxstdlife))))</f>
        <v>0</v>
      </c>
      <c r="AH906" s="251">
        <f ca="1">IF(A10taxstdlife="n/a","n/a",IF(A10taxstdlife="",0,IF(AH$3&gt;(A10stdlife+$E906),((INDEX('PTRM input'!$G$385:$P$434,A10offset,$E906)-INDEX('PTRM input'!$G$277:$P$326,A10offset,$E906))*OFFSET($F$7,0,$E906))-SUM($G906:AG906),(((INDEX('PTRM input'!$G$385:$P$434,A10offset,$E906)-INDEX('PTRM input'!$G$277:$P$326,A10offset,$E906))*OFFSET($F$7,0,$E906))-SUM($G906:AG906))*(OFFSET('PTRM input'!$G$477,0,$E906-1)/A10taxstdlife))))</f>
        <v>0</v>
      </c>
      <c r="AI906" s="251">
        <f ca="1">IF(A10taxstdlife="n/a","n/a",IF(A10taxstdlife="",0,IF(AI$3&gt;(A10stdlife+$E906),((INDEX('PTRM input'!$G$385:$P$434,A10offset,$E906)-INDEX('PTRM input'!$G$277:$P$326,A10offset,$E906))*OFFSET($F$7,0,$E906))-SUM($G906:AH906),(((INDEX('PTRM input'!$G$385:$P$434,A10offset,$E906)-INDEX('PTRM input'!$G$277:$P$326,A10offset,$E906))*OFFSET($F$7,0,$E906))-SUM($G906:AH906))*(OFFSET('PTRM input'!$G$477,0,$E906-1)/A10taxstdlife))))</f>
        <v>0</v>
      </c>
      <c r="AJ906" s="251">
        <f ca="1">IF(A10taxstdlife="n/a","n/a",IF(A10taxstdlife="",0,IF(AJ$3&gt;(A10stdlife+$E906),((INDEX('PTRM input'!$G$385:$P$434,A10offset,$E906)-INDEX('PTRM input'!$G$277:$P$326,A10offset,$E906))*OFFSET($F$7,0,$E906))-SUM($G906:AI906),(((INDEX('PTRM input'!$G$385:$P$434,A10offset,$E906)-INDEX('PTRM input'!$G$277:$P$326,A10offset,$E906))*OFFSET($F$7,0,$E906))-SUM($G906:AI906))*(OFFSET('PTRM input'!$G$477,0,$E906-1)/A10taxstdlife))))</f>
        <v>0</v>
      </c>
      <c r="AK906" s="251">
        <f ca="1">IF(A10taxstdlife="n/a","n/a",IF(A10taxstdlife="",0,IF(AK$3&gt;(A10stdlife+$E906),((INDEX('PTRM input'!$G$385:$P$434,A10offset,$E906)-INDEX('PTRM input'!$G$277:$P$326,A10offset,$E906))*OFFSET($F$7,0,$E906))-SUM($G906:AJ906),(((INDEX('PTRM input'!$G$385:$P$434,A10offset,$E906)-INDEX('PTRM input'!$G$277:$P$326,A10offset,$E906))*OFFSET($F$7,0,$E906))-SUM($G906:AJ906))*(OFFSET('PTRM input'!$G$477,0,$E906-1)/A10taxstdlife))))</f>
        <v>0</v>
      </c>
      <c r="AL906" s="251">
        <f ca="1">IF(A10taxstdlife="n/a","n/a",IF(A10taxstdlife="",0,IF(AL$3&gt;(A10stdlife+$E906),((INDEX('PTRM input'!$G$385:$P$434,A10offset,$E906)-INDEX('PTRM input'!$G$277:$P$326,A10offset,$E906))*OFFSET($F$7,0,$E906))-SUM($G906:AK906),(((INDEX('PTRM input'!$G$385:$P$434,A10offset,$E906)-INDEX('PTRM input'!$G$277:$P$326,A10offset,$E906))*OFFSET($F$7,0,$E906))-SUM($G906:AK906))*(OFFSET('PTRM input'!$G$477,0,$E906-1)/A10taxstdlife))))</f>
        <v>0</v>
      </c>
      <c r="AM906" s="251">
        <f ca="1">IF(A10taxstdlife="n/a","n/a",IF(A10taxstdlife="",0,IF(AM$3&gt;(A10stdlife+$E906),((INDEX('PTRM input'!$G$385:$P$434,A10offset,$E906)-INDEX('PTRM input'!$G$277:$P$326,A10offset,$E906))*OFFSET($F$7,0,$E906))-SUM($G906:AL906),(((INDEX('PTRM input'!$G$385:$P$434,A10offset,$E906)-INDEX('PTRM input'!$G$277:$P$326,A10offset,$E906))*OFFSET($F$7,0,$E906))-SUM($G906:AL906))*(OFFSET('PTRM input'!$G$477,0,$E906-1)/A10taxstdlife))))</f>
        <v>0</v>
      </c>
      <c r="AN906" s="251">
        <f ca="1">IF(A10taxstdlife="n/a","n/a",IF(A10taxstdlife="",0,IF(AN$3&gt;(A10stdlife+$E906),((INDEX('PTRM input'!$G$385:$P$434,A10offset,$E906)-INDEX('PTRM input'!$G$277:$P$326,A10offset,$E906))*OFFSET($F$7,0,$E906))-SUM($G906:AM906),(((INDEX('PTRM input'!$G$385:$P$434,A10offset,$E906)-INDEX('PTRM input'!$G$277:$P$326,A10offset,$E906))*OFFSET($F$7,0,$E906))-SUM($G906:AM906))*(OFFSET('PTRM input'!$G$477,0,$E906-1)/A10taxstdlife))))</f>
        <v>0</v>
      </c>
      <c r="AO906" s="251">
        <f ca="1">IF(A10taxstdlife="n/a","n/a",IF(A10taxstdlife="",0,IF(AO$3&gt;(A10stdlife+$E906),((INDEX('PTRM input'!$G$385:$P$434,A10offset,$E906)-INDEX('PTRM input'!$G$277:$P$326,A10offset,$E906))*OFFSET($F$7,0,$E906))-SUM($G906:AN906),(((INDEX('PTRM input'!$G$385:$P$434,A10offset,$E906)-INDEX('PTRM input'!$G$277:$P$326,A10offset,$E906))*OFFSET($F$7,0,$E906))-SUM($G906:AN906))*(OFFSET('PTRM input'!$G$477,0,$E906-1)/A10taxstdlife))))</f>
        <v>0</v>
      </c>
      <c r="AP906" s="251">
        <f ca="1">IF(A10taxstdlife="n/a","n/a",IF(A10taxstdlife="",0,IF(AP$3&gt;(A10stdlife+$E906),((INDEX('PTRM input'!$G$385:$P$434,A10offset,$E906)-INDEX('PTRM input'!$G$277:$P$326,A10offset,$E906))*OFFSET($F$7,0,$E906))-SUM($G906:AO906),(((INDEX('PTRM input'!$G$385:$P$434,A10offset,$E906)-INDEX('PTRM input'!$G$277:$P$326,A10offset,$E906))*OFFSET($F$7,0,$E906))-SUM($G906:AO906))*(OFFSET('PTRM input'!$G$477,0,$E906-1)/A10taxstdlife))))</f>
        <v>0</v>
      </c>
      <c r="AQ906" s="251">
        <f ca="1">IF(A10taxstdlife="n/a","n/a",IF(A10taxstdlife="",0,IF(AQ$3&gt;(A10stdlife+$E906),((INDEX('PTRM input'!$G$385:$P$434,A10offset,$E906)-INDEX('PTRM input'!$G$277:$P$326,A10offset,$E906))*OFFSET($F$7,0,$E906))-SUM($G906:AP906),(((INDEX('PTRM input'!$G$385:$P$434,A10offset,$E906)-INDEX('PTRM input'!$G$277:$P$326,A10offset,$E906))*OFFSET($F$7,0,$E906))-SUM($G906:AP906))*(OFFSET('PTRM input'!$G$477,0,$E906-1)/A10taxstdlife))))</f>
        <v>0</v>
      </c>
      <c r="AR906" s="251">
        <f ca="1">IF(A10taxstdlife="n/a","n/a",IF(A10taxstdlife="",0,IF(AR$3&gt;(A10stdlife+$E906),((INDEX('PTRM input'!$G$385:$P$434,A10offset,$E906)-INDEX('PTRM input'!$G$277:$P$326,A10offset,$E906))*OFFSET($F$7,0,$E906))-SUM($G906:AQ906),(((INDEX('PTRM input'!$G$385:$P$434,A10offset,$E906)-INDEX('PTRM input'!$G$277:$P$326,A10offset,$E906))*OFFSET($F$7,0,$E906))-SUM($G906:AQ906))*(OFFSET('PTRM input'!$G$477,0,$E906-1)/A10taxstdlife))))</f>
        <v>0</v>
      </c>
      <c r="AS906" s="251">
        <f ca="1">IF(A10taxstdlife="n/a","n/a",IF(A10taxstdlife="",0,IF(AS$3&gt;(A10stdlife+$E906),((INDEX('PTRM input'!$G$385:$P$434,A10offset,$E906)-INDEX('PTRM input'!$G$277:$P$326,A10offset,$E906))*OFFSET($F$7,0,$E906))-SUM($G906:AR906),(((INDEX('PTRM input'!$G$385:$P$434,A10offset,$E906)-INDEX('PTRM input'!$G$277:$P$326,A10offset,$E906))*OFFSET($F$7,0,$E906))-SUM($G906:AR906))*(OFFSET('PTRM input'!$G$477,0,$E906-1)/A10taxstdlife))))</f>
        <v>0</v>
      </c>
      <c r="AT906" s="251">
        <f ca="1">IF(A10taxstdlife="n/a","n/a",IF(A10taxstdlife="",0,IF(AT$3&gt;(A10stdlife+$E906),((INDEX('PTRM input'!$G$385:$P$434,A10offset,$E906)-INDEX('PTRM input'!$G$277:$P$326,A10offset,$E906))*OFFSET($F$7,0,$E906))-SUM($G906:AS906),(((INDEX('PTRM input'!$G$385:$P$434,A10offset,$E906)-INDEX('PTRM input'!$G$277:$P$326,A10offset,$E906))*OFFSET($F$7,0,$E906))-SUM($G906:AS906))*(OFFSET('PTRM input'!$G$477,0,$E906-1)/A10taxstdlife))))</f>
        <v>0</v>
      </c>
      <c r="AU906" s="251">
        <f ca="1">IF(A10taxstdlife="n/a","n/a",IF(A10taxstdlife="",0,IF(AU$3&gt;(A10stdlife+$E906),((INDEX('PTRM input'!$G$385:$P$434,A10offset,$E906)-INDEX('PTRM input'!$G$277:$P$326,A10offset,$E906))*OFFSET($F$7,0,$E906))-SUM($G906:AT906),(((INDEX('PTRM input'!$G$385:$P$434,A10offset,$E906)-INDEX('PTRM input'!$G$277:$P$326,A10offset,$E906))*OFFSET($F$7,0,$E906))-SUM($G906:AT906))*(OFFSET('PTRM input'!$G$477,0,$E906-1)/A10taxstdlife))))</f>
        <v>0</v>
      </c>
      <c r="AV906" s="251">
        <f ca="1">IF(A10taxstdlife="n/a","n/a",IF(A10taxstdlife="",0,IF(AV$3&gt;(A10stdlife+$E906),((INDEX('PTRM input'!$G$385:$P$434,A10offset,$E906)-INDEX('PTRM input'!$G$277:$P$326,A10offset,$E906))*OFFSET($F$7,0,$E906))-SUM($G906:AU906),(((INDEX('PTRM input'!$G$385:$P$434,A10offset,$E906)-INDEX('PTRM input'!$G$277:$P$326,A10offset,$E906))*OFFSET($F$7,0,$E906))-SUM($G906:AU906))*(OFFSET('PTRM input'!$G$477,0,$E906-1)/A10taxstdlife))))</f>
        <v>0</v>
      </c>
      <c r="AW906" s="251">
        <f ca="1">IF(A10taxstdlife="n/a","n/a",IF(A10taxstdlife="",0,IF(AW$3&gt;(A10stdlife+$E906),((INDEX('PTRM input'!$G$385:$P$434,A10offset,$E906)-INDEX('PTRM input'!$G$277:$P$326,A10offset,$E906))*OFFSET($F$7,0,$E906))-SUM($G906:AV906),(((INDEX('PTRM input'!$G$385:$P$434,A10offset,$E906)-INDEX('PTRM input'!$G$277:$P$326,A10offset,$E906))*OFFSET($F$7,0,$E906))-SUM($G906:AV906))*(OFFSET('PTRM input'!$G$477,0,$E906-1)/A10taxstdlife))))</f>
        <v>0</v>
      </c>
      <c r="AX906" s="251">
        <f ca="1">IF(A10taxstdlife="n/a","n/a",IF(A10taxstdlife="",0,IF(AX$3&gt;(A10stdlife+$E906),((INDEX('PTRM input'!$G$385:$P$434,A10offset,$E906)-INDEX('PTRM input'!$G$277:$P$326,A10offset,$E906))*OFFSET($F$7,0,$E906))-SUM($G906:AW906),(((INDEX('PTRM input'!$G$385:$P$434,A10offset,$E906)-INDEX('PTRM input'!$G$277:$P$326,A10offset,$E906))*OFFSET($F$7,0,$E906))-SUM($G906:AW906))*(OFFSET('PTRM input'!$G$477,0,$E906-1)/A10taxstdlife))))</f>
        <v>0</v>
      </c>
      <c r="AY906" s="251">
        <f ca="1">IF(A10taxstdlife="n/a","n/a",IF(A10taxstdlife="",0,IF(AY$3&gt;(A10stdlife+$E906),((INDEX('PTRM input'!$G$385:$P$434,A10offset,$E906)-INDEX('PTRM input'!$G$277:$P$326,A10offset,$E906))*OFFSET($F$7,0,$E906))-SUM($G906:AX906),(((INDEX('PTRM input'!$G$385:$P$434,A10offset,$E906)-INDEX('PTRM input'!$G$277:$P$326,A10offset,$E906))*OFFSET($F$7,0,$E906))-SUM($G906:AX906))*(OFFSET('PTRM input'!$G$477,0,$E906-1)/A10taxstdlife))))</f>
        <v>0</v>
      </c>
      <c r="AZ906" s="251">
        <f ca="1">IF(A10taxstdlife="n/a","n/a",IF(A10taxstdlife="",0,IF(AZ$3&gt;(A10stdlife+$E906),((INDEX('PTRM input'!$G$385:$P$434,A10offset,$E906)-INDEX('PTRM input'!$G$277:$P$326,A10offset,$E906))*OFFSET($F$7,0,$E906))-SUM($G906:AY906),(((INDEX('PTRM input'!$G$385:$P$434,A10offset,$E906)-INDEX('PTRM input'!$G$277:$P$326,A10offset,$E906))*OFFSET($F$7,0,$E906))-SUM($G906:AY906))*(OFFSET('PTRM input'!$G$477,0,$E906-1)/A10taxstdlife))))</f>
        <v>0</v>
      </c>
      <c r="BA906" s="251">
        <f ca="1">IF(A10taxstdlife="n/a","n/a",IF(A10taxstdlife="",0,IF(BA$3&gt;(A10stdlife+$E906),((INDEX('PTRM input'!$G$385:$P$434,A10offset,$E906)-INDEX('PTRM input'!$G$277:$P$326,A10offset,$E906))*OFFSET($F$7,0,$E906))-SUM($G906:AZ906),(((INDEX('PTRM input'!$G$385:$P$434,A10offset,$E906)-INDEX('PTRM input'!$G$277:$P$326,A10offset,$E906))*OFFSET($F$7,0,$E906))-SUM($G906:AZ906))*(OFFSET('PTRM input'!$G$477,0,$E906-1)/A10taxstdlife))))</f>
        <v>0</v>
      </c>
      <c r="BB906" s="251">
        <f ca="1">IF(A10taxstdlife="n/a","n/a",IF(A10taxstdlife="",0,IF(BB$3&gt;(A10stdlife+$E906),((INDEX('PTRM input'!$G$385:$P$434,A10offset,$E906)-INDEX('PTRM input'!$G$277:$P$326,A10offset,$E906))*OFFSET($F$7,0,$E906))-SUM($G906:BA906),(((INDEX('PTRM input'!$G$385:$P$434,A10offset,$E906)-INDEX('PTRM input'!$G$277:$P$326,A10offset,$E906))*OFFSET($F$7,0,$E906))-SUM($G906:BA906))*(OFFSET('PTRM input'!$G$477,0,$E906-1)/A10taxstdlife))))</f>
        <v>0</v>
      </c>
      <c r="BC906" s="251">
        <f ca="1">IF(A10taxstdlife="n/a","n/a",IF(A10taxstdlife="",0,IF(BC$3&gt;(A10stdlife+$E906),((INDEX('PTRM input'!$G$385:$P$434,A10offset,$E906)-INDEX('PTRM input'!$G$277:$P$326,A10offset,$E906))*OFFSET($F$7,0,$E906))-SUM($G906:BB906),(((INDEX('PTRM input'!$G$385:$P$434,A10offset,$E906)-INDEX('PTRM input'!$G$277:$P$326,A10offset,$E906))*OFFSET($F$7,0,$E906))-SUM($G906:BB906))*(OFFSET('PTRM input'!$G$477,0,$E906-1)/A10taxstdlife))))</f>
        <v>0</v>
      </c>
      <c r="BD906" s="251">
        <f ca="1">IF(A10taxstdlife="n/a","n/a",IF(A10taxstdlife="",0,IF(BD$3&gt;(A10stdlife+$E906),((INDEX('PTRM input'!$G$385:$P$434,A10offset,$E906)-INDEX('PTRM input'!$G$277:$P$326,A10offset,$E906))*OFFSET($F$7,0,$E906))-SUM($G906:BC906),(((INDEX('PTRM input'!$G$385:$P$434,A10offset,$E906)-INDEX('PTRM input'!$G$277:$P$326,A10offset,$E906))*OFFSET($F$7,0,$E906))-SUM($G906:BC906))*(OFFSET('PTRM input'!$G$477,0,$E906-1)/A10taxstdlife))))</f>
        <v>0</v>
      </c>
      <c r="BE906" s="251">
        <f ca="1">IF(A10taxstdlife="n/a","n/a",IF(A10taxstdlife="",0,IF(BE$3&gt;(A10stdlife+$E906),((INDEX('PTRM input'!$G$385:$P$434,A10offset,$E906)-INDEX('PTRM input'!$G$277:$P$326,A10offset,$E906))*OFFSET($F$7,0,$E906))-SUM($G906:BD906),(((INDEX('PTRM input'!$G$385:$P$434,A10offset,$E906)-INDEX('PTRM input'!$G$277:$P$326,A10offset,$E906))*OFFSET($F$7,0,$E906))-SUM($G906:BD906))*(OFFSET('PTRM input'!$G$477,0,$E906-1)/A10taxstdlife))))</f>
        <v>0</v>
      </c>
      <c r="BF906" s="251">
        <f ca="1">IF(A10taxstdlife="n/a","n/a",IF(A10taxstdlife="",0,IF(BF$3&gt;(A10stdlife+$E906),((INDEX('PTRM input'!$G$385:$P$434,A10offset,$E906)-INDEX('PTRM input'!$G$277:$P$326,A10offset,$E906))*OFFSET($F$7,0,$E906))-SUM($G906:BE906),(((INDEX('PTRM input'!$G$385:$P$434,A10offset,$E906)-INDEX('PTRM input'!$G$277:$P$326,A10offset,$E906))*OFFSET($F$7,0,$E906))-SUM($G906:BE906))*(OFFSET('PTRM input'!$G$477,0,$E906-1)/A10taxstdlife))))</f>
        <v>0</v>
      </c>
      <c r="BG906" s="251">
        <f ca="1">IF(A10taxstdlife="n/a","n/a",IF(A10taxstdlife="",0,IF(BG$3&gt;(A10stdlife+$E906),((INDEX('PTRM input'!$G$385:$P$434,A10offset,$E906)-INDEX('PTRM input'!$G$277:$P$326,A10offset,$E906))*OFFSET($F$7,0,$E906))-SUM($G906:BF906),(((INDEX('PTRM input'!$G$385:$P$434,A10offset,$E906)-INDEX('PTRM input'!$G$277:$P$326,A10offset,$E906))*OFFSET($F$7,0,$E906))-SUM($G906:BF906))*(OFFSET('PTRM input'!$G$477,0,$E906-1)/A10taxstdlife))))</f>
        <v>0</v>
      </c>
      <c r="BH906" s="251">
        <f ca="1">IF(A10taxstdlife="n/a","n/a",IF(A10taxstdlife="",0,IF(BH$3&gt;(A10stdlife+$E906),((INDEX('PTRM input'!$G$385:$P$434,A10offset,$E906)-INDEX('PTRM input'!$G$277:$P$326,A10offset,$E906))*OFFSET($F$7,0,$E906))-SUM($G906:BG906),(((INDEX('PTRM input'!$G$385:$P$434,A10offset,$E906)-INDEX('PTRM input'!$G$277:$P$326,A10offset,$E906))*OFFSET($F$7,0,$E906))-SUM($G906:BG906))*(OFFSET('PTRM input'!$G$477,0,$E906-1)/A10taxstdlife))))</f>
        <v>0</v>
      </c>
      <c r="BI906" s="251">
        <f ca="1">IF(A10taxstdlife="n/a","n/a",IF(A10taxstdlife="",0,IF(BI$3&gt;(A10stdlife+$E906),((INDEX('PTRM input'!$G$385:$P$434,A10offset,$E906)-INDEX('PTRM input'!$G$277:$P$326,A10offset,$E906))*OFFSET($F$7,0,$E906))-SUM($G906:BH906),(((INDEX('PTRM input'!$G$385:$P$434,A10offset,$E906)-INDEX('PTRM input'!$G$277:$P$326,A10offset,$E906))*OFFSET($F$7,0,$E906))-SUM($G906:BH906))*(OFFSET('PTRM input'!$G$477,0,$E906-1)/A10taxstdlife))))</f>
        <v>0</v>
      </c>
      <c r="BJ906" s="116"/>
      <c r="BK906" s="116"/>
      <c r="BL906" s="116"/>
      <c r="BM906" s="116"/>
    </row>
    <row r="907" spans="1:65" ht="12.75" hidden="1" customHeight="1" outlineLevel="2">
      <c r="A907" s="366"/>
      <c r="B907" s="19"/>
      <c r="C907" s="18"/>
      <c r="D907" s="760"/>
      <c r="E907" s="86">
        <v>9</v>
      </c>
      <c r="F907" s="356"/>
      <c r="G907" s="434"/>
      <c r="H907" s="435"/>
      <c r="I907" s="435"/>
      <c r="J907" s="435"/>
      <c r="K907" s="435"/>
      <c r="L907" s="435"/>
      <c r="M907" s="435"/>
      <c r="N907" s="435"/>
      <c r="O907" s="619"/>
      <c r="P907" s="251">
        <f ca="1">IF(A10taxstdlife="n/a","n/a",IF(A10taxstdlife="",0,IF(P$3&gt;(A10stdlife+$E907),((INDEX('PTRM input'!$G$385:$P$434,A10offset,$E907)-INDEX('PTRM input'!$G$277:$P$326,A10offset,$E907))*OFFSET($F$7,0,$E907))-SUM($G907:O907),(((INDEX('PTRM input'!$G$385:$P$434,A10offset,$E907)-INDEX('PTRM input'!$G$277:$P$326,A10offset,$E907))*OFFSET($F$7,0,$E907))-SUM($G907:O907))*(OFFSET('PTRM input'!$G$477,0,$E907-1)/A10taxstdlife))))</f>
        <v>0</v>
      </c>
      <c r="Q907" s="251">
        <f ca="1">IF(A10taxstdlife="n/a","n/a",IF(A10taxstdlife="",0,IF(Q$3&gt;(A10stdlife+$E907),((INDEX('PTRM input'!$G$385:$P$434,A10offset,$E907)-INDEX('PTRM input'!$G$277:$P$326,A10offset,$E907))*OFFSET($F$7,0,$E907))-SUM($G907:P907),(((INDEX('PTRM input'!$G$385:$P$434,A10offset,$E907)-INDEX('PTRM input'!$G$277:$P$326,A10offset,$E907))*OFFSET($F$7,0,$E907))-SUM($G907:P907))*(OFFSET('PTRM input'!$G$477,0,$E907-1)/A10taxstdlife))))</f>
        <v>0</v>
      </c>
      <c r="R907" s="251">
        <f ca="1">IF(A10taxstdlife="n/a","n/a",IF(A10taxstdlife="",0,IF(R$3&gt;(A10stdlife+$E907),((INDEX('PTRM input'!$G$385:$P$434,A10offset,$E907)-INDEX('PTRM input'!$G$277:$P$326,A10offset,$E907))*OFFSET($F$7,0,$E907))-SUM($G907:Q907),(((INDEX('PTRM input'!$G$385:$P$434,A10offset,$E907)-INDEX('PTRM input'!$G$277:$P$326,A10offset,$E907))*OFFSET($F$7,0,$E907))-SUM($G907:Q907))*(OFFSET('PTRM input'!$G$477,0,$E907-1)/A10taxstdlife))))</f>
        <v>0</v>
      </c>
      <c r="S907" s="251">
        <f ca="1">IF(A10taxstdlife="n/a","n/a",IF(A10taxstdlife="",0,IF(S$3&gt;(A10stdlife+$E907),((INDEX('PTRM input'!$G$385:$P$434,A10offset,$E907)-INDEX('PTRM input'!$G$277:$P$326,A10offset,$E907))*OFFSET($F$7,0,$E907))-SUM($G907:R907),(((INDEX('PTRM input'!$G$385:$P$434,A10offset,$E907)-INDEX('PTRM input'!$G$277:$P$326,A10offset,$E907))*OFFSET($F$7,0,$E907))-SUM($G907:R907))*(OFFSET('PTRM input'!$G$477,0,$E907-1)/A10taxstdlife))))</f>
        <v>0</v>
      </c>
      <c r="T907" s="251">
        <f ca="1">IF(A10taxstdlife="n/a","n/a",IF(A10taxstdlife="",0,IF(T$3&gt;(A10stdlife+$E907),((INDEX('PTRM input'!$G$385:$P$434,A10offset,$E907)-INDEX('PTRM input'!$G$277:$P$326,A10offset,$E907))*OFFSET($F$7,0,$E907))-SUM($G907:S907),(((INDEX('PTRM input'!$G$385:$P$434,A10offset,$E907)-INDEX('PTRM input'!$G$277:$P$326,A10offset,$E907))*OFFSET($F$7,0,$E907))-SUM($G907:S907))*(OFFSET('PTRM input'!$G$477,0,$E907-1)/A10taxstdlife))))</f>
        <v>0</v>
      </c>
      <c r="U907" s="251">
        <f ca="1">IF(A10taxstdlife="n/a","n/a",IF(A10taxstdlife="",0,IF(U$3&gt;(A10stdlife+$E907),((INDEX('PTRM input'!$G$385:$P$434,A10offset,$E907)-INDEX('PTRM input'!$G$277:$P$326,A10offset,$E907))*OFFSET($F$7,0,$E907))-SUM($G907:T907),(((INDEX('PTRM input'!$G$385:$P$434,A10offset,$E907)-INDEX('PTRM input'!$G$277:$P$326,A10offset,$E907))*OFFSET($F$7,0,$E907))-SUM($G907:T907))*(OFFSET('PTRM input'!$G$477,0,$E907-1)/A10taxstdlife))))</f>
        <v>0</v>
      </c>
      <c r="V907" s="251">
        <f ca="1">IF(A10taxstdlife="n/a","n/a",IF(A10taxstdlife="",0,IF(V$3&gt;(A10stdlife+$E907),((INDEX('PTRM input'!$G$385:$P$434,A10offset,$E907)-INDEX('PTRM input'!$G$277:$P$326,A10offset,$E907))*OFFSET($F$7,0,$E907))-SUM($G907:U907),(((INDEX('PTRM input'!$G$385:$P$434,A10offset,$E907)-INDEX('PTRM input'!$G$277:$P$326,A10offset,$E907))*OFFSET($F$7,0,$E907))-SUM($G907:U907))*(OFFSET('PTRM input'!$G$477,0,$E907-1)/A10taxstdlife))))</f>
        <v>0</v>
      </c>
      <c r="W907" s="251">
        <f ca="1">IF(A10taxstdlife="n/a","n/a",IF(A10taxstdlife="",0,IF(W$3&gt;(A10stdlife+$E907),((INDEX('PTRM input'!$G$385:$P$434,A10offset,$E907)-INDEX('PTRM input'!$G$277:$P$326,A10offset,$E907))*OFFSET($F$7,0,$E907))-SUM($G907:V907),(((INDEX('PTRM input'!$G$385:$P$434,A10offset,$E907)-INDEX('PTRM input'!$G$277:$P$326,A10offset,$E907))*OFFSET($F$7,0,$E907))-SUM($G907:V907))*(OFFSET('PTRM input'!$G$477,0,$E907-1)/A10taxstdlife))))</f>
        <v>0</v>
      </c>
      <c r="X907" s="251">
        <f ca="1">IF(A10taxstdlife="n/a","n/a",IF(A10taxstdlife="",0,IF(X$3&gt;(A10stdlife+$E907),((INDEX('PTRM input'!$G$385:$P$434,A10offset,$E907)-INDEX('PTRM input'!$G$277:$P$326,A10offset,$E907))*OFFSET($F$7,0,$E907))-SUM($G907:W907),(((INDEX('PTRM input'!$G$385:$P$434,A10offset,$E907)-INDEX('PTRM input'!$G$277:$P$326,A10offset,$E907))*OFFSET($F$7,0,$E907))-SUM($G907:W907))*(OFFSET('PTRM input'!$G$477,0,$E907-1)/A10taxstdlife))))</f>
        <v>0</v>
      </c>
      <c r="Y907" s="251">
        <f ca="1">IF(A10taxstdlife="n/a","n/a",IF(A10taxstdlife="",0,IF(Y$3&gt;(A10stdlife+$E907),((INDEX('PTRM input'!$G$385:$P$434,A10offset,$E907)-INDEX('PTRM input'!$G$277:$P$326,A10offset,$E907))*OFFSET($F$7,0,$E907))-SUM($G907:X907),(((INDEX('PTRM input'!$G$385:$P$434,A10offset,$E907)-INDEX('PTRM input'!$G$277:$P$326,A10offset,$E907))*OFFSET($F$7,0,$E907))-SUM($G907:X907))*(OFFSET('PTRM input'!$G$477,0,$E907-1)/A10taxstdlife))))</f>
        <v>0</v>
      </c>
      <c r="Z907" s="251">
        <f ca="1">IF(A10taxstdlife="n/a","n/a",IF(A10taxstdlife="",0,IF(Z$3&gt;(A10stdlife+$E907),((INDEX('PTRM input'!$G$385:$P$434,A10offset,$E907)-INDEX('PTRM input'!$G$277:$P$326,A10offset,$E907))*OFFSET($F$7,0,$E907))-SUM($G907:Y907),(((INDEX('PTRM input'!$G$385:$P$434,A10offset,$E907)-INDEX('PTRM input'!$G$277:$P$326,A10offset,$E907))*OFFSET($F$7,0,$E907))-SUM($G907:Y907))*(OFFSET('PTRM input'!$G$477,0,$E907-1)/A10taxstdlife))))</f>
        <v>0</v>
      </c>
      <c r="AA907" s="251">
        <f ca="1">IF(A10taxstdlife="n/a","n/a",IF(A10taxstdlife="",0,IF(AA$3&gt;(A10stdlife+$E907),((INDEX('PTRM input'!$G$385:$P$434,A10offset,$E907)-INDEX('PTRM input'!$G$277:$P$326,A10offset,$E907))*OFFSET($F$7,0,$E907))-SUM($G907:Z907),(((INDEX('PTRM input'!$G$385:$P$434,A10offset,$E907)-INDEX('PTRM input'!$G$277:$P$326,A10offset,$E907))*OFFSET($F$7,0,$E907))-SUM($G907:Z907))*(OFFSET('PTRM input'!$G$477,0,$E907-1)/A10taxstdlife))))</f>
        <v>0</v>
      </c>
      <c r="AB907" s="251">
        <f ca="1">IF(A10taxstdlife="n/a","n/a",IF(A10taxstdlife="",0,IF(AB$3&gt;(A10stdlife+$E907),((INDEX('PTRM input'!$G$385:$P$434,A10offset,$E907)-INDEX('PTRM input'!$G$277:$P$326,A10offset,$E907))*OFFSET($F$7,0,$E907))-SUM($G907:AA907),(((INDEX('PTRM input'!$G$385:$P$434,A10offset,$E907)-INDEX('PTRM input'!$G$277:$P$326,A10offset,$E907))*OFFSET($F$7,0,$E907))-SUM($G907:AA907))*(OFFSET('PTRM input'!$G$477,0,$E907-1)/A10taxstdlife))))</f>
        <v>0</v>
      </c>
      <c r="AC907" s="251">
        <f ca="1">IF(A10taxstdlife="n/a","n/a",IF(A10taxstdlife="",0,IF(AC$3&gt;(A10stdlife+$E907),((INDEX('PTRM input'!$G$385:$P$434,A10offset,$E907)-INDEX('PTRM input'!$G$277:$P$326,A10offset,$E907))*OFFSET($F$7,0,$E907))-SUM($G907:AB907),(((INDEX('PTRM input'!$G$385:$P$434,A10offset,$E907)-INDEX('PTRM input'!$G$277:$P$326,A10offset,$E907))*OFFSET($F$7,0,$E907))-SUM($G907:AB907))*(OFFSET('PTRM input'!$G$477,0,$E907-1)/A10taxstdlife))))</f>
        <v>0</v>
      </c>
      <c r="AD907" s="251">
        <f ca="1">IF(A10taxstdlife="n/a","n/a",IF(A10taxstdlife="",0,IF(AD$3&gt;(A10stdlife+$E907),((INDEX('PTRM input'!$G$385:$P$434,A10offset,$E907)-INDEX('PTRM input'!$G$277:$P$326,A10offset,$E907))*OFFSET($F$7,0,$E907))-SUM($G907:AC907),(((INDEX('PTRM input'!$G$385:$P$434,A10offset,$E907)-INDEX('PTRM input'!$G$277:$P$326,A10offset,$E907))*OFFSET($F$7,0,$E907))-SUM($G907:AC907))*(OFFSET('PTRM input'!$G$477,0,$E907-1)/A10taxstdlife))))</f>
        <v>0</v>
      </c>
      <c r="AE907" s="251">
        <f ca="1">IF(A10taxstdlife="n/a","n/a",IF(A10taxstdlife="",0,IF(AE$3&gt;(A10stdlife+$E907),((INDEX('PTRM input'!$G$385:$P$434,A10offset,$E907)-INDEX('PTRM input'!$G$277:$P$326,A10offset,$E907))*OFFSET($F$7,0,$E907))-SUM($G907:AD907),(((INDEX('PTRM input'!$G$385:$P$434,A10offset,$E907)-INDEX('PTRM input'!$G$277:$P$326,A10offset,$E907))*OFFSET($F$7,0,$E907))-SUM($G907:AD907))*(OFFSET('PTRM input'!$G$477,0,$E907-1)/A10taxstdlife))))</f>
        <v>0</v>
      </c>
      <c r="AF907" s="251">
        <f ca="1">IF(A10taxstdlife="n/a","n/a",IF(A10taxstdlife="",0,IF(AF$3&gt;(A10stdlife+$E907),((INDEX('PTRM input'!$G$385:$P$434,A10offset,$E907)-INDEX('PTRM input'!$G$277:$P$326,A10offset,$E907))*OFFSET($F$7,0,$E907))-SUM($G907:AE907),(((INDEX('PTRM input'!$G$385:$P$434,A10offset,$E907)-INDEX('PTRM input'!$G$277:$P$326,A10offset,$E907))*OFFSET($F$7,0,$E907))-SUM($G907:AE907))*(OFFSET('PTRM input'!$G$477,0,$E907-1)/A10taxstdlife))))</f>
        <v>0</v>
      </c>
      <c r="AG907" s="251">
        <f ca="1">IF(A10taxstdlife="n/a","n/a",IF(A10taxstdlife="",0,IF(AG$3&gt;(A10stdlife+$E907),((INDEX('PTRM input'!$G$385:$P$434,A10offset,$E907)-INDEX('PTRM input'!$G$277:$P$326,A10offset,$E907))*OFFSET($F$7,0,$E907))-SUM($G907:AF907),(((INDEX('PTRM input'!$G$385:$P$434,A10offset,$E907)-INDEX('PTRM input'!$G$277:$P$326,A10offset,$E907))*OFFSET($F$7,0,$E907))-SUM($G907:AF907))*(OFFSET('PTRM input'!$G$477,0,$E907-1)/A10taxstdlife))))</f>
        <v>0</v>
      </c>
      <c r="AH907" s="251">
        <f ca="1">IF(A10taxstdlife="n/a","n/a",IF(A10taxstdlife="",0,IF(AH$3&gt;(A10stdlife+$E907),((INDEX('PTRM input'!$G$385:$P$434,A10offset,$E907)-INDEX('PTRM input'!$G$277:$P$326,A10offset,$E907))*OFFSET($F$7,0,$E907))-SUM($G907:AG907),(((INDEX('PTRM input'!$G$385:$P$434,A10offset,$E907)-INDEX('PTRM input'!$G$277:$P$326,A10offset,$E907))*OFFSET($F$7,0,$E907))-SUM($G907:AG907))*(OFFSET('PTRM input'!$G$477,0,$E907-1)/A10taxstdlife))))</f>
        <v>0</v>
      </c>
      <c r="AI907" s="251">
        <f ca="1">IF(A10taxstdlife="n/a","n/a",IF(A10taxstdlife="",0,IF(AI$3&gt;(A10stdlife+$E907),((INDEX('PTRM input'!$G$385:$P$434,A10offset,$E907)-INDEX('PTRM input'!$G$277:$P$326,A10offset,$E907))*OFFSET($F$7,0,$E907))-SUM($G907:AH907),(((INDEX('PTRM input'!$G$385:$P$434,A10offset,$E907)-INDEX('PTRM input'!$G$277:$P$326,A10offset,$E907))*OFFSET($F$7,0,$E907))-SUM($G907:AH907))*(OFFSET('PTRM input'!$G$477,0,$E907-1)/A10taxstdlife))))</f>
        <v>0</v>
      </c>
      <c r="AJ907" s="251">
        <f ca="1">IF(A10taxstdlife="n/a","n/a",IF(A10taxstdlife="",0,IF(AJ$3&gt;(A10stdlife+$E907),((INDEX('PTRM input'!$G$385:$P$434,A10offset,$E907)-INDEX('PTRM input'!$G$277:$P$326,A10offset,$E907))*OFFSET($F$7,0,$E907))-SUM($G907:AI907),(((INDEX('PTRM input'!$G$385:$P$434,A10offset,$E907)-INDEX('PTRM input'!$G$277:$P$326,A10offset,$E907))*OFFSET($F$7,0,$E907))-SUM($G907:AI907))*(OFFSET('PTRM input'!$G$477,0,$E907-1)/A10taxstdlife))))</f>
        <v>0</v>
      </c>
      <c r="AK907" s="251">
        <f ca="1">IF(A10taxstdlife="n/a","n/a",IF(A10taxstdlife="",0,IF(AK$3&gt;(A10stdlife+$E907),((INDEX('PTRM input'!$G$385:$P$434,A10offset,$E907)-INDEX('PTRM input'!$G$277:$P$326,A10offset,$E907))*OFFSET($F$7,0,$E907))-SUM($G907:AJ907),(((INDEX('PTRM input'!$G$385:$P$434,A10offset,$E907)-INDEX('PTRM input'!$G$277:$P$326,A10offset,$E907))*OFFSET($F$7,0,$E907))-SUM($G907:AJ907))*(OFFSET('PTRM input'!$G$477,0,$E907-1)/A10taxstdlife))))</f>
        <v>0</v>
      </c>
      <c r="AL907" s="251">
        <f ca="1">IF(A10taxstdlife="n/a","n/a",IF(A10taxstdlife="",0,IF(AL$3&gt;(A10stdlife+$E907),((INDEX('PTRM input'!$G$385:$P$434,A10offset,$E907)-INDEX('PTRM input'!$G$277:$P$326,A10offset,$E907))*OFFSET($F$7,0,$E907))-SUM($G907:AK907),(((INDEX('PTRM input'!$G$385:$P$434,A10offset,$E907)-INDEX('PTRM input'!$G$277:$P$326,A10offset,$E907))*OFFSET($F$7,0,$E907))-SUM($G907:AK907))*(OFFSET('PTRM input'!$G$477,0,$E907-1)/A10taxstdlife))))</f>
        <v>0</v>
      </c>
      <c r="AM907" s="251">
        <f ca="1">IF(A10taxstdlife="n/a","n/a",IF(A10taxstdlife="",0,IF(AM$3&gt;(A10stdlife+$E907),((INDEX('PTRM input'!$G$385:$P$434,A10offset,$E907)-INDEX('PTRM input'!$G$277:$P$326,A10offset,$E907))*OFFSET($F$7,0,$E907))-SUM($G907:AL907),(((INDEX('PTRM input'!$G$385:$P$434,A10offset,$E907)-INDEX('PTRM input'!$G$277:$P$326,A10offset,$E907))*OFFSET($F$7,0,$E907))-SUM($G907:AL907))*(OFFSET('PTRM input'!$G$477,0,$E907-1)/A10taxstdlife))))</f>
        <v>0</v>
      </c>
      <c r="AN907" s="251">
        <f ca="1">IF(A10taxstdlife="n/a","n/a",IF(A10taxstdlife="",0,IF(AN$3&gt;(A10stdlife+$E907),((INDEX('PTRM input'!$G$385:$P$434,A10offset,$E907)-INDEX('PTRM input'!$G$277:$P$326,A10offset,$E907))*OFFSET($F$7,0,$E907))-SUM($G907:AM907),(((INDEX('PTRM input'!$G$385:$P$434,A10offset,$E907)-INDEX('PTRM input'!$G$277:$P$326,A10offset,$E907))*OFFSET($F$7,0,$E907))-SUM($G907:AM907))*(OFFSET('PTRM input'!$G$477,0,$E907-1)/A10taxstdlife))))</f>
        <v>0</v>
      </c>
      <c r="AO907" s="251">
        <f ca="1">IF(A10taxstdlife="n/a","n/a",IF(A10taxstdlife="",0,IF(AO$3&gt;(A10stdlife+$E907),((INDEX('PTRM input'!$G$385:$P$434,A10offset,$E907)-INDEX('PTRM input'!$G$277:$P$326,A10offset,$E907))*OFFSET($F$7,0,$E907))-SUM($G907:AN907),(((INDEX('PTRM input'!$G$385:$P$434,A10offset,$E907)-INDEX('PTRM input'!$G$277:$P$326,A10offset,$E907))*OFFSET($F$7,0,$E907))-SUM($G907:AN907))*(OFFSET('PTRM input'!$G$477,0,$E907-1)/A10taxstdlife))))</f>
        <v>0</v>
      </c>
      <c r="AP907" s="251">
        <f ca="1">IF(A10taxstdlife="n/a","n/a",IF(A10taxstdlife="",0,IF(AP$3&gt;(A10stdlife+$E907),((INDEX('PTRM input'!$G$385:$P$434,A10offset,$E907)-INDEX('PTRM input'!$G$277:$P$326,A10offset,$E907))*OFFSET($F$7,0,$E907))-SUM($G907:AO907),(((INDEX('PTRM input'!$G$385:$P$434,A10offset,$E907)-INDEX('PTRM input'!$G$277:$P$326,A10offset,$E907))*OFFSET($F$7,0,$E907))-SUM($G907:AO907))*(OFFSET('PTRM input'!$G$477,0,$E907-1)/A10taxstdlife))))</f>
        <v>0</v>
      </c>
      <c r="AQ907" s="251">
        <f ca="1">IF(A10taxstdlife="n/a","n/a",IF(A10taxstdlife="",0,IF(AQ$3&gt;(A10stdlife+$E907),((INDEX('PTRM input'!$G$385:$P$434,A10offset,$E907)-INDEX('PTRM input'!$G$277:$P$326,A10offset,$E907))*OFFSET($F$7,0,$E907))-SUM($G907:AP907),(((INDEX('PTRM input'!$G$385:$P$434,A10offset,$E907)-INDEX('PTRM input'!$G$277:$P$326,A10offset,$E907))*OFFSET($F$7,0,$E907))-SUM($G907:AP907))*(OFFSET('PTRM input'!$G$477,0,$E907-1)/A10taxstdlife))))</f>
        <v>0</v>
      </c>
      <c r="AR907" s="251">
        <f ca="1">IF(A10taxstdlife="n/a","n/a",IF(A10taxstdlife="",0,IF(AR$3&gt;(A10stdlife+$E907),((INDEX('PTRM input'!$G$385:$P$434,A10offset,$E907)-INDEX('PTRM input'!$G$277:$P$326,A10offset,$E907))*OFFSET($F$7,0,$E907))-SUM($G907:AQ907),(((INDEX('PTRM input'!$G$385:$P$434,A10offset,$E907)-INDEX('PTRM input'!$G$277:$P$326,A10offset,$E907))*OFFSET($F$7,0,$E907))-SUM($G907:AQ907))*(OFFSET('PTRM input'!$G$477,0,$E907-1)/A10taxstdlife))))</f>
        <v>0</v>
      </c>
      <c r="AS907" s="251">
        <f ca="1">IF(A10taxstdlife="n/a","n/a",IF(A10taxstdlife="",0,IF(AS$3&gt;(A10stdlife+$E907),((INDEX('PTRM input'!$G$385:$P$434,A10offset,$E907)-INDEX('PTRM input'!$G$277:$P$326,A10offset,$E907))*OFFSET($F$7,0,$E907))-SUM($G907:AR907),(((INDEX('PTRM input'!$G$385:$P$434,A10offset,$E907)-INDEX('PTRM input'!$G$277:$P$326,A10offset,$E907))*OFFSET($F$7,0,$E907))-SUM($G907:AR907))*(OFFSET('PTRM input'!$G$477,0,$E907-1)/A10taxstdlife))))</f>
        <v>0</v>
      </c>
      <c r="AT907" s="251">
        <f ca="1">IF(A10taxstdlife="n/a","n/a",IF(A10taxstdlife="",0,IF(AT$3&gt;(A10stdlife+$E907),((INDEX('PTRM input'!$G$385:$P$434,A10offset,$E907)-INDEX('PTRM input'!$G$277:$P$326,A10offset,$E907))*OFFSET($F$7,0,$E907))-SUM($G907:AS907),(((INDEX('PTRM input'!$G$385:$P$434,A10offset,$E907)-INDEX('PTRM input'!$G$277:$P$326,A10offset,$E907))*OFFSET($F$7,0,$E907))-SUM($G907:AS907))*(OFFSET('PTRM input'!$G$477,0,$E907-1)/A10taxstdlife))))</f>
        <v>0</v>
      </c>
      <c r="AU907" s="251">
        <f ca="1">IF(A10taxstdlife="n/a","n/a",IF(A10taxstdlife="",0,IF(AU$3&gt;(A10stdlife+$E907),((INDEX('PTRM input'!$G$385:$P$434,A10offset,$E907)-INDEX('PTRM input'!$G$277:$P$326,A10offset,$E907))*OFFSET($F$7,0,$E907))-SUM($G907:AT907),(((INDEX('PTRM input'!$G$385:$P$434,A10offset,$E907)-INDEX('PTRM input'!$G$277:$P$326,A10offset,$E907))*OFFSET($F$7,0,$E907))-SUM($G907:AT907))*(OFFSET('PTRM input'!$G$477,0,$E907-1)/A10taxstdlife))))</f>
        <v>0</v>
      </c>
      <c r="AV907" s="251">
        <f ca="1">IF(A10taxstdlife="n/a","n/a",IF(A10taxstdlife="",0,IF(AV$3&gt;(A10stdlife+$E907),((INDEX('PTRM input'!$G$385:$P$434,A10offset,$E907)-INDEX('PTRM input'!$G$277:$P$326,A10offset,$E907))*OFFSET($F$7,0,$E907))-SUM($G907:AU907),(((INDEX('PTRM input'!$G$385:$P$434,A10offset,$E907)-INDEX('PTRM input'!$G$277:$P$326,A10offset,$E907))*OFFSET($F$7,0,$E907))-SUM($G907:AU907))*(OFFSET('PTRM input'!$G$477,0,$E907-1)/A10taxstdlife))))</f>
        <v>0</v>
      </c>
      <c r="AW907" s="251">
        <f ca="1">IF(A10taxstdlife="n/a","n/a",IF(A10taxstdlife="",0,IF(AW$3&gt;(A10stdlife+$E907),((INDEX('PTRM input'!$G$385:$P$434,A10offset,$E907)-INDEX('PTRM input'!$G$277:$P$326,A10offset,$E907))*OFFSET($F$7,0,$E907))-SUM($G907:AV907),(((INDEX('PTRM input'!$G$385:$P$434,A10offset,$E907)-INDEX('PTRM input'!$G$277:$P$326,A10offset,$E907))*OFFSET($F$7,0,$E907))-SUM($G907:AV907))*(OFFSET('PTRM input'!$G$477,0,$E907-1)/A10taxstdlife))))</f>
        <v>0</v>
      </c>
      <c r="AX907" s="251">
        <f ca="1">IF(A10taxstdlife="n/a","n/a",IF(A10taxstdlife="",0,IF(AX$3&gt;(A10stdlife+$E907),((INDEX('PTRM input'!$G$385:$P$434,A10offset,$E907)-INDEX('PTRM input'!$G$277:$P$326,A10offset,$E907))*OFFSET($F$7,0,$E907))-SUM($G907:AW907),(((INDEX('PTRM input'!$G$385:$P$434,A10offset,$E907)-INDEX('PTRM input'!$G$277:$P$326,A10offset,$E907))*OFFSET($F$7,0,$E907))-SUM($G907:AW907))*(OFFSET('PTRM input'!$G$477,0,$E907-1)/A10taxstdlife))))</f>
        <v>0</v>
      </c>
      <c r="AY907" s="251">
        <f ca="1">IF(A10taxstdlife="n/a","n/a",IF(A10taxstdlife="",0,IF(AY$3&gt;(A10stdlife+$E907),((INDEX('PTRM input'!$G$385:$P$434,A10offset,$E907)-INDEX('PTRM input'!$G$277:$P$326,A10offset,$E907))*OFFSET($F$7,0,$E907))-SUM($G907:AX907),(((INDEX('PTRM input'!$G$385:$P$434,A10offset,$E907)-INDEX('PTRM input'!$G$277:$P$326,A10offset,$E907))*OFFSET($F$7,0,$E907))-SUM($G907:AX907))*(OFFSET('PTRM input'!$G$477,0,$E907-1)/A10taxstdlife))))</f>
        <v>0</v>
      </c>
      <c r="AZ907" s="251">
        <f ca="1">IF(A10taxstdlife="n/a","n/a",IF(A10taxstdlife="",0,IF(AZ$3&gt;(A10stdlife+$E907),((INDEX('PTRM input'!$G$385:$P$434,A10offset,$E907)-INDEX('PTRM input'!$G$277:$P$326,A10offset,$E907))*OFFSET($F$7,0,$E907))-SUM($G907:AY907),(((INDEX('PTRM input'!$G$385:$P$434,A10offset,$E907)-INDEX('PTRM input'!$G$277:$P$326,A10offset,$E907))*OFFSET($F$7,0,$E907))-SUM($G907:AY907))*(OFFSET('PTRM input'!$G$477,0,$E907-1)/A10taxstdlife))))</f>
        <v>0</v>
      </c>
      <c r="BA907" s="251">
        <f ca="1">IF(A10taxstdlife="n/a","n/a",IF(A10taxstdlife="",0,IF(BA$3&gt;(A10stdlife+$E907),((INDEX('PTRM input'!$G$385:$P$434,A10offset,$E907)-INDEX('PTRM input'!$G$277:$P$326,A10offset,$E907))*OFFSET($F$7,0,$E907))-SUM($G907:AZ907),(((INDEX('PTRM input'!$G$385:$P$434,A10offset,$E907)-INDEX('PTRM input'!$G$277:$P$326,A10offset,$E907))*OFFSET($F$7,0,$E907))-SUM($G907:AZ907))*(OFFSET('PTRM input'!$G$477,0,$E907-1)/A10taxstdlife))))</f>
        <v>0</v>
      </c>
      <c r="BB907" s="251">
        <f ca="1">IF(A10taxstdlife="n/a","n/a",IF(A10taxstdlife="",0,IF(BB$3&gt;(A10stdlife+$E907),((INDEX('PTRM input'!$G$385:$P$434,A10offset,$E907)-INDEX('PTRM input'!$G$277:$P$326,A10offset,$E907))*OFFSET($F$7,0,$E907))-SUM($G907:BA907),(((INDEX('PTRM input'!$G$385:$P$434,A10offset,$E907)-INDEX('PTRM input'!$G$277:$P$326,A10offset,$E907))*OFFSET($F$7,0,$E907))-SUM($G907:BA907))*(OFFSET('PTRM input'!$G$477,0,$E907-1)/A10taxstdlife))))</f>
        <v>0</v>
      </c>
      <c r="BC907" s="251">
        <f ca="1">IF(A10taxstdlife="n/a","n/a",IF(A10taxstdlife="",0,IF(BC$3&gt;(A10stdlife+$E907),((INDEX('PTRM input'!$G$385:$P$434,A10offset,$E907)-INDEX('PTRM input'!$G$277:$P$326,A10offset,$E907))*OFFSET($F$7,0,$E907))-SUM($G907:BB907),(((INDEX('PTRM input'!$G$385:$P$434,A10offset,$E907)-INDEX('PTRM input'!$G$277:$P$326,A10offset,$E907))*OFFSET($F$7,0,$E907))-SUM($G907:BB907))*(OFFSET('PTRM input'!$G$477,0,$E907-1)/A10taxstdlife))))</f>
        <v>0</v>
      </c>
      <c r="BD907" s="251">
        <f ca="1">IF(A10taxstdlife="n/a","n/a",IF(A10taxstdlife="",0,IF(BD$3&gt;(A10stdlife+$E907),((INDEX('PTRM input'!$G$385:$P$434,A10offset,$E907)-INDEX('PTRM input'!$G$277:$P$326,A10offset,$E907))*OFFSET($F$7,0,$E907))-SUM($G907:BC907),(((INDEX('PTRM input'!$G$385:$P$434,A10offset,$E907)-INDEX('PTRM input'!$G$277:$P$326,A10offset,$E907))*OFFSET($F$7,0,$E907))-SUM($G907:BC907))*(OFFSET('PTRM input'!$G$477,0,$E907-1)/A10taxstdlife))))</f>
        <v>0</v>
      </c>
      <c r="BE907" s="251">
        <f ca="1">IF(A10taxstdlife="n/a","n/a",IF(A10taxstdlife="",0,IF(BE$3&gt;(A10stdlife+$E907),((INDEX('PTRM input'!$G$385:$P$434,A10offset,$E907)-INDEX('PTRM input'!$G$277:$P$326,A10offset,$E907))*OFFSET($F$7,0,$E907))-SUM($G907:BD907),(((INDEX('PTRM input'!$G$385:$P$434,A10offset,$E907)-INDEX('PTRM input'!$G$277:$P$326,A10offset,$E907))*OFFSET($F$7,0,$E907))-SUM($G907:BD907))*(OFFSET('PTRM input'!$G$477,0,$E907-1)/A10taxstdlife))))</f>
        <v>0</v>
      </c>
      <c r="BF907" s="251">
        <f ca="1">IF(A10taxstdlife="n/a","n/a",IF(A10taxstdlife="",0,IF(BF$3&gt;(A10stdlife+$E907),((INDEX('PTRM input'!$G$385:$P$434,A10offset,$E907)-INDEX('PTRM input'!$G$277:$P$326,A10offset,$E907))*OFFSET($F$7,0,$E907))-SUM($G907:BE907),(((INDEX('PTRM input'!$G$385:$P$434,A10offset,$E907)-INDEX('PTRM input'!$G$277:$P$326,A10offset,$E907))*OFFSET($F$7,0,$E907))-SUM($G907:BE907))*(OFFSET('PTRM input'!$G$477,0,$E907-1)/A10taxstdlife))))</f>
        <v>0</v>
      </c>
      <c r="BG907" s="251">
        <f ca="1">IF(A10taxstdlife="n/a","n/a",IF(A10taxstdlife="",0,IF(BG$3&gt;(A10stdlife+$E907),((INDEX('PTRM input'!$G$385:$P$434,A10offset,$E907)-INDEX('PTRM input'!$G$277:$P$326,A10offset,$E907))*OFFSET($F$7,0,$E907))-SUM($G907:BF907),(((INDEX('PTRM input'!$G$385:$P$434,A10offset,$E907)-INDEX('PTRM input'!$G$277:$P$326,A10offset,$E907))*OFFSET($F$7,0,$E907))-SUM($G907:BF907))*(OFFSET('PTRM input'!$G$477,0,$E907-1)/A10taxstdlife))))</f>
        <v>0</v>
      </c>
      <c r="BH907" s="251">
        <f ca="1">IF(A10taxstdlife="n/a","n/a",IF(A10taxstdlife="",0,IF(BH$3&gt;(A10stdlife+$E907),((INDEX('PTRM input'!$G$385:$P$434,A10offset,$E907)-INDEX('PTRM input'!$G$277:$P$326,A10offset,$E907))*OFFSET($F$7,0,$E907))-SUM($G907:BG907),(((INDEX('PTRM input'!$G$385:$P$434,A10offset,$E907)-INDEX('PTRM input'!$G$277:$P$326,A10offset,$E907))*OFFSET($F$7,0,$E907))-SUM($G907:BG907))*(OFFSET('PTRM input'!$G$477,0,$E907-1)/A10taxstdlife))))</f>
        <v>0</v>
      </c>
      <c r="BI907" s="251">
        <f ca="1">IF(A10taxstdlife="n/a","n/a",IF(A10taxstdlife="",0,IF(BI$3&gt;(A10stdlife+$E907),((INDEX('PTRM input'!$G$385:$P$434,A10offset,$E907)-INDEX('PTRM input'!$G$277:$P$326,A10offset,$E907))*OFFSET($F$7,0,$E907))-SUM($G907:BH907),(((INDEX('PTRM input'!$G$385:$P$434,A10offset,$E907)-INDEX('PTRM input'!$G$277:$P$326,A10offset,$E907))*OFFSET($F$7,0,$E907))-SUM($G907:BH907))*(OFFSET('PTRM input'!$G$477,0,$E907-1)/A10taxstdlife))))</f>
        <v>0</v>
      </c>
      <c r="BJ907" s="251"/>
      <c r="BK907" s="116"/>
      <c r="BL907" s="116"/>
      <c r="BM907" s="116"/>
    </row>
    <row r="908" spans="1:65" ht="12.75" hidden="1" customHeight="1" outlineLevel="2">
      <c r="A908" s="366"/>
      <c r="B908" s="19"/>
      <c r="C908" s="18"/>
      <c r="D908" s="760"/>
      <c r="E908" s="87">
        <v>10</v>
      </c>
      <c r="F908" s="356"/>
      <c r="G908" s="434"/>
      <c r="H908" s="435"/>
      <c r="I908" s="435"/>
      <c r="J908" s="435"/>
      <c r="K908" s="435"/>
      <c r="L908" s="435"/>
      <c r="M908" s="435"/>
      <c r="N908" s="435"/>
      <c r="O908" s="435"/>
      <c r="P908" s="619"/>
      <c r="Q908" s="251">
        <f ca="1">IF(A10taxstdlife="n/a","n/a",IF(A10taxstdlife="",0,IF(Q$3&gt;(A10stdlife+$E908),((INDEX('PTRM input'!$G$385:$P$434,A10offset,$E908)-INDEX('PTRM input'!$G$277:$P$326,A10offset,$E908))*OFFSET($F$7,0,$E908))-SUM($G908:P908),(((INDEX('PTRM input'!$G$385:$P$434,A10offset,$E908)-INDEX('PTRM input'!$G$277:$P$326,A10offset,$E908))*OFFSET($F$7,0,$E908))-SUM($G908:P908))*(OFFSET('PTRM input'!$G$477,0,$E908-1)/A10taxstdlife))))</f>
        <v>0</v>
      </c>
      <c r="R908" s="251">
        <f ca="1">IF(A10taxstdlife="n/a","n/a",IF(A10taxstdlife="",0,IF(R$3&gt;(A10stdlife+$E908),((INDEX('PTRM input'!$G$385:$P$434,A10offset,$E908)-INDEX('PTRM input'!$G$277:$P$326,A10offset,$E908))*OFFSET($F$7,0,$E908))-SUM($G908:Q908),(((INDEX('PTRM input'!$G$385:$P$434,A10offset,$E908)-INDEX('PTRM input'!$G$277:$P$326,A10offset,$E908))*OFFSET($F$7,0,$E908))-SUM($G908:Q908))*(OFFSET('PTRM input'!$G$477,0,$E908-1)/A10taxstdlife))))</f>
        <v>0</v>
      </c>
      <c r="S908" s="251">
        <f ca="1">IF(A10taxstdlife="n/a","n/a",IF(A10taxstdlife="",0,IF(S$3&gt;(A10stdlife+$E908),((INDEX('PTRM input'!$G$385:$P$434,A10offset,$E908)-INDEX('PTRM input'!$G$277:$P$326,A10offset,$E908))*OFFSET($F$7,0,$E908))-SUM($G908:R908),(((INDEX('PTRM input'!$G$385:$P$434,A10offset,$E908)-INDEX('PTRM input'!$G$277:$P$326,A10offset,$E908))*OFFSET($F$7,0,$E908))-SUM($G908:R908))*(OFFSET('PTRM input'!$G$477,0,$E908-1)/A10taxstdlife))))</f>
        <v>0</v>
      </c>
      <c r="T908" s="251">
        <f ca="1">IF(A10taxstdlife="n/a","n/a",IF(A10taxstdlife="",0,IF(T$3&gt;(A10stdlife+$E908),((INDEX('PTRM input'!$G$385:$P$434,A10offset,$E908)-INDEX('PTRM input'!$G$277:$P$326,A10offset,$E908))*OFFSET($F$7,0,$E908))-SUM($G908:S908),(((INDEX('PTRM input'!$G$385:$P$434,A10offset,$E908)-INDEX('PTRM input'!$G$277:$P$326,A10offset,$E908))*OFFSET($F$7,0,$E908))-SUM($G908:S908))*(OFFSET('PTRM input'!$G$477,0,$E908-1)/A10taxstdlife))))</f>
        <v>0</v>
      </c>
      <c r="U908" s="251">
        <f ca="1">IF(A10taxstdlife="n/a","n/a",IF(A10taxstdlife="",0,IF(U$3&gt;(A10stdlife+$E908),((INDEX('PTRM input'!$G$385:$P$434,A10offset,$E908)-INDEX('PTRM input'!$G$277:$P$326,A10offset,$E908))*OFFSET($F$7,0,$E908))-SUM($G908:T908),(((INDEX('PTRM input'!$G$385:$P$434,A10offset,$E908)-INDEX('PTRM input'!$G$277:$P$326,A10offset,$E908))*OFFSET($F$7,0,$E908))-SUM($G908:T908))*(OFFSET('PTRM input'!$G$477,0,$E908-1)/A10taxstdlife))))</f>
        <v>0</v>
      </c>
      <c r="V908" s="251">
        <f ca="1">IF(A10taxstdlife="n/a","n/a",IF(A10taxstdlife="",0,IF(V$3&gt;(A10stdlife+$E908),((INDEX('PTRM input'!$G$385:$P$434,A10offset,$E908)-INDEX('PTRM input'!$G$277:$P$326,A10offset,$E908))*OFFSET($F$7,0,$E908))-SUM($G908:U908),(((INDEX('PTRM input'!$G$385:$P$434,A10offset,$E908)-INDEX('PTRM input'!$G$277:$P$326,A10offset,$E908))*OFFSET($F$7,0,$E908))-SUM($G908:U908))*(OFFSET('PTRM input'!$G$477,0,$E908-1)/A10taxstdlife))))</f>
        <v>0</v>
      </c>
      <c r="W908" s="251">
        <f ca="1">IF(A10taxstdlife="n/a","n/a",IF(A10taxstdlife="",0,IF(W$3&gt;(A10stdlife+$E908),((INDEX('PTRM input'!$G$385:$P$434,A10offset,$E908)-INDEX('PTRM input'!$G$277:$P$326,A10offset,$E908))*OFFSET($F$7,0,$E908))-SUM($G908:V908),(((INDEX('PTRM input'!$G$385:$P$434,A10offset,$E908)-INDEX('PTRM input'!$G$277:$P$326,A10offset,$E908))*OFFSET($F$7,0,$E908))-SUM($G908:V908))*(OFFSET('PTRM input'!$G$477,0,$E908-1)/A10taxstdlife))))</f>
        <v>0</v>
      </c>
      <c r="X908" s="251">
        <f ca="1">IF(A10taxstdlife="n/a","n/a",IF(A10taxstdlife="",0,IF(X$3&gt;(A10stdlife+$E908),((INDEX('PTRM input'!$G$385:$P$434,A10offset,$E908)-INDEX('PTRM input'!$G$277:$P$326,A10offset,$E908))*OFFSET($F$7,0,$E908))-SUM($G908:W908),(((INDEX('PTRM input'!$G$385:$P$434,A10offset,$E908)-INDEX('PTRM input'!$G$277:$P$326,A10offset,$E908))*OFFSET($F$7,0,$E908))-SUM($G908:W908))*(OFFSET('PTRM input'!$G$477,0,$E908-1)/A10taxstdlife))))</f>
        <v>0</v>
      </c>
      <c r="Y908" s="251">
        <f ca="1">IF(A10taxstdlife="n/a","n/a",IF(A10taxstdlife="",0,IF(Y$3&gt;(A10stdlife+$E908),((INDEX('PTRM input'!$G$385:$P$434,A10offset,$E908)-INDEX('PTRM input'!$G$277:$P$326,A10offset,$E908))*OFFSET($F$7,0,$E908))-SUM($G908:X908),(((INDEX('PTRM input'!$G$385:$P$434,A10offset,$E908)-INDEX('PTRM input'!$G$277:$P$326,A10offset,$E908))*OFFSET($F$7,0,$E908))-SUM($G908:X908))*(OFFSET('PTRM input'!$G$477,0,$E908-1)/A10taxstdlife))))</f>
        <v>0</v>
      </c>
      <c r="Z908" s="251">
        <f ca="1">IF(A10taxstdlife="n/a","n/a",IF(A10taxstdlife="",0,IF(Z$3&gt;(A10stdlife+$E908),((INDEX('PTRM input'!$G$385:$P$434,A10offset,$E908)-INDEX('PTRM input'!$G$277:$P$326,A10offset,$E908))*OFFSET($F$7,0,$E908))-SUM($G908:Y908),(((INDEX('PTRM input'!$G$385:$P$434,A10offset,$E908)-INDEX('PTRM input'!$G$277:$P$326,A10offset,$E908))*OFFSET($F$7,0,$E908))-SUM($G908:Y908))*(OFFSET('PTRM input'!$G$477,0,$E908-1)/A10taxstdlife))))</f>
        <v>0</v>
      </c>
      <c r="AA908" s="251">
        <f ca="1">IF(A10taxstdlife="n/a","n/a",IF(A10taxstdlife="",0,IF(AA$3&gt;(A10stdlife+$E908),((INDEX('PTRM input'!$G$385:$P$434,A10offset,$E908)-INDEX('PTRM input'!$G$277:$P$326,A10offset,$E908))*OFFSET($F$7,0,$E908))-SUM($G908:Z908),(((INDEX('PTRM input'!$G$385:$P$434,A10offset,$E908)-INDEX('PTRM input'!$G$277:$P$326,A10offset,$E908))*OFFSET($F$7,0,$E908))-SUM($G908:Z908))*(OFFSET('PTRM input'!$G$477,0,$E908-1)/A10taxstdlife))))</f>
        <v>0</v>
      </c>
      <c r="AB908" s="251">
        <f ca="1">IF(A10taxstdlife="n/a","n/a",IF(A10taxstdlife="",0,IF(AB$3&gt;(A10stdlife+$E908),((INDEX('PTRM input'!$G$385:$P$434,A10offset,$E908)-INDEX('PTRM input'!$G$277:$P$326,A10offset,$E908))*OFFSET($F$7,0,$E908))-SUM($G908:AA908),(((INDEX('PTRM input'!$G$385:$P$434,A10offset,$E908)-INDEX('PTRM input'!$G$277:$P$326,A10offset,$E908))*OFFSET($F$7,0,$E908))-SUM($G908:AA908))*(OFFSET('PTRM input'!$G$477,0,$E908-1)/A10taxstdlife))))</f>
        <v>0</v>
      </c>
      <c r="AC908" s="251">
        <f ca="1">IF(A10taxstdlife="n/a","n/a",IF(A10taxstdlife="",0,IF(AC$3&gt;(A10stdlife+$E908),((INDEX('PTRM input'!$G$385:$P$434,A10offset,$E908)-INDEX('PTRM input'!$G$277:$P$326,A10offset,$E908))*OFFSET($F$7,0,$E908))-SUM($G908:AB908),(((INDEX('PTRM input'!$G$385:$P$434,A10offset,$E908)-INDEX('PTRM input'!$G$277:$P$326,A10offset,$E908))*OFFSET($F$7,0,$E908))-SUM($G908:AB908))*(OFFSET('PTRM input'!$G$477,0,$E908-1)/A10taxstdlife))))</f>
        <v>0</v>
      </c>
      <c r="AD908" s="251">
        <f ca="1">IF(A10taxstdlife="n/a","n/a",IF(A10taxstdlife="",0,IF(AD$3&gt;(A10stdlife+$E908),((INDEX('PTRM input'!$G$385:$P$434,A10offset,$E908)-INDEX('PTRM input'!$G$277:$P$326,A10offset,$E908))*OFFSET($F$7,0,$E908))-SUM($G908:AC908),(((INDEX('PTRM input'!$G$385:$P$434,A10offset,$E908)-INDEX('PTRM input'!$G$277:$P$326,A10offset,$E908))*OFFSET($F$7,0,$E908))-SUM($G908:AC908))*(OFFSET('PTRM input'!$G$477,0,$E908-1)/A10taxstdlife))))</f>
        <v>0</v>
      </c>
      <c r="AE908" s="251">
        <f ca="1">IF(A10taxstdlife="n/a","n/a",IF(A10taxstdlife="",0,IF(AE$3&gt;(A10stdlife+$E908),((INDEX('PTRM input'!$G$385:$P$434,A10offset,$E908)-INDEX('PTRM input'!$G$277:$P$326,A10offset,$E908))*OFFSET($F$7,0,$E908))-SUM($G908:AD908),(((INDEX('PTRM input'!$G$385:$P$434,A10offset,$E908)-INDEX('PTRM input'!$G$277:$P$326,A10offset,$E908))*OFFSET($F$7,0,$E908))-SUM($G908:AD908))*(OFFSET('PTRM input'!$G$477,0,$E908-1)/A10taxstdlife))))</f>
        <v>0</v>
      </c>
      <c r="AF908" s="251">
        <f ca="1">IF(A10taxstdlife="n/a","n/a",IF(A10taxstdlife="",0,IF(AF$3&gt;(A10stdlife+$E908),((INDEX('PTRM input'!$G$385:$P$434,A10offset,$E908)-INDEX('PTRM input'!$G$277:$P$326,A10offset,$E908))*OFFSET($F$7,0,$E908))-SUM($G908:AE908),(((INDEX('PTRM input'!$G$385:$P$434,A10offset,$E908)-INDEX('PTRM input'!$G$277:$P$326,A10offset,$E908))*OFFSET($F$7,0,$E908))-SUM($G908:AE908))*(OFFSET('PTRM input'!$G$477,0,$E908-1)/A10taxstdlife))))</f>
        <v>0</v>
      </c>
      <c r="AG908" s="251">
        <f ca="1">IF(A10taxstdlife="n/a","n/a",IF(A10taxstdlife="",0,IF(AG$3&gt;(A10stdlife+$E908),((INDEX('PTRM input'!$G$385:$P$434,A10offset,$E908)-INDEX('PTRM input'!$G$277:$P$326,A10offset,$E908))*OFFSET($F$7,0,$E908))-SUM($G908:AF908),(((INDEX('PTRM input'!$G$385:$P$434,A10offset,$E908)-INDEX('PTRM input'!$G$277:$P$326,A10offset,$E908))*OFFSET($F$7,0,$E908))-SUM($G908:AF908))*(OFFSET('PTRM input'!$G$477,0,$E908-1)/A10taxstdlife))))</f>
        <v>0</v>
      </c>
      <c r="AH908" s="251">
        <f ca="1">IF(A10taxstdlife="n/a","n/a",IF(A10taxstdlife="",0,IF(AH$3&gt;(A10stdlife+$E908),((INDEX('PTRM input'!$G$385:$P$434,A10offset,$E908)-INDEX('PTRM input'!$G$277:$P$326,A10offset,$E908))*OFFSET($F$7,0,$E908))-SUM($G908:AG908),(((INDEX('PTRM input'!$G$385:$P$434,A10offset,$E908)-INDEX('PTRM input'!$G$277:$P$326,A10offset,$E908))*OFFSET($F$7,0,$E908))-SUM($G908:AG908))*(OFFSET('PTRM input'!$G$477,0,$E908-1)/A10taxstdlife))))</f>
        <v>0</v>
      </c>
      <c r="AI908" s="251">
        <f ca="1">IF(A10taxstdlife="n/a","n/a",IF(A10taxstdlife="",0,IF(AI$3&gt;(A10stdlife+$E908),((INDEX('PTRM input'!$G$385:$P$434,A10offset,$E908)-INDEX('PTRM input'!$G$277:$P$326,A10offset,$E908))*OFFSET($F$7,0,$E908))-SUM($G908:AH908),(((INDEX('PTRM input'!$G$385:$P$434,A10offset,$E908)-INDEX('PTRM input'!$G$277:$P$326,A10offset,$E908))*OFFSET($F$7,0,$E908))-SUM($G908:AH908))*(OFFSET('PTRM input'!$G$477,0,$E908-1)/A10taxstdlife))))</f>
        <v>0</v>
      </c>
      <c r="AJ908" s="251">
        <f ca="1">IF(A10taxstdlife="n/a","n/a",IF(A10taxstdlife="",0,IF(AJ$3&gt;(A10stdlife+$E908),((INDEX('PTRM input'!$G$385:$P$434,A10offset,$E908)-INDEX('PTRM input'!$G$277:$P$326,A10offset,$E908))*OFFSET($F$7,0,$E908))-SUM($G908:AI908),(((INDEX('PTRM input'!$G$385:$P$434,A10offset,$E908)-INDEX('PTRM input'!$G$277:$P$326,A10offset,$E908))*OFFSET($F$7,0,$E908))-SUM($G908:AI908))*(OFFSET('PTRM input'!$G$477,0,$E908-1)/A10taxstdlife))))</f>
        <v>0</v>
      </c>
      <c r="AK908" s="251">
        <f ca="1">IF(A10taxstdlife="n/a","n/a",IF(A10taxstdlife="",0,IF(AK$3&gt;(A10stdlife+$E908),((INDEX('PTRM input'!$G$385:$P$434,A10offset,$E908)-INDEX('PTRM input'!$G$277:$P$326,A10offset,$E908))*OFFSET($F$7,0,$E908))-SUM($G908:AJ908),(((INDEX('PTRM input'!$G$385:$P$434,A10offset,$E908)-INDEX('PTRM input'!$G$277:$P$326,A10offset,$E908))*OFFSET($F$7,0,$E908))-SUM($G908:AJ908))*(OFFSET('PTRM input'!$G$477,0,$E908-1)/A10taxstdlife))))</f>
        <v>0</v>
      </c>
      <c r="AL908" s="251">
        <f ca="1">IF(A10taxstdlife="n/a","n/a",IF(A10taxstdlife="",0,IF(AL$3&gt;(A10stdlife+$E908),((INDEX('PTRM input'!$G$385:$P$434,A10offset,$E908)-INDEX('PTRM input'!$G$277:$P$326,A10offset,$E908))*OFFSET($F$7,0,$E908))-SUM($G908:AK908),(((INDEX('PTRM input'!$G$385:$P$434,A10offset,$E908)-INDEX('PTRM input'!$G$277:$P$326,A10offset,$E908))*OFFSET($F$7,0,$E908))-SUM($G908:AK908))*(OFFSET('PTRM input'!$G$477,0,$E908-1)/A10taxstdlife))))</f>
        <v>0</v>
      </c>
      <c r="AM908" s="251">
        <f ca="1">IF(A10taxstdlife="n/a","n/a",IF(A10taxstdlife="",0,IF(AM$3&gt;(A10stdlife+$E908),((INDEX('PTRM input'!$G$385:$P$434,A10offset,$E908)-INDEX('PTRM input'!$G$277:$P$326,A10offset,$E908))*OFFSET($F$7,0,$E908))-SUM($G908:AL908),(((INDEX('PTRM input'!$G$385:$P$434,A10offset,$E908)-INDEX('PTRM input'!$G$277:$P$326,A10offset,$E908))*OFFSET($F$7,0,$E908))-SUM($G908:AL908))*(OFFSET('PTRM input'!$G$477,0,$E908-1)/A10taxstdlife))))</f>
        <v>0</v>
      </c>
      <c r="AN908" s="251">
        <f ca="1">IF(A10taxstdlife="n/a","n/a",IF(A10taxstdlife="",0,IF(AN$3&gt;(A10stdlife+$E908),((INDEX('PTRM input'!$G$385:$P$434,A10offset,$E908)-INDEX('PTRM input'!$G$277:$P$326,A10offset,$E908))*OFFSET($F$7,0,$E908))-SUM($G908:AM908),(((INDEX('PTRM input'!$G$385:$P$434,A10offset,$E908)-INDEX('PTRM input'!$G$277:$P$326,A10offset,$E908))*OFFSET($F$7,0,$E908))-SUM($G908:AM908))*(OFFSET('PTRM input'!$G$477,0,$E908-1)/A10taxstdlife))))</f>
        <v>0</v>
      </c>
      <c r="AO908" s="251">
        <f ca="1">IF(A10taxstdlife="n/a","n/a",IF(A10taxstdlife="",0,IF(AO$3&gt;(A10stdlife+$E908),((INDEX('PTRM input'!$G$385:$P$434,A10offset,$E908)-INDEX('PTRM input'!$G$277:$P$326,A10offset,$E908))*OFFSET($F$7,0,$E908))-SUM($G908:AN908),(((INDEX('PTRM input'!$G$385:$P$434,A10offset,$E908)-INDEX('PTRM input'!$G$277:$P$326,A10offset,$E908))*OFFSET($F$7,0,$E908))-SUM($G908:AN908))*(OFFSET('PTRM input'!$G$477,0,$E908-1)/A10taxstdlife))))</f>
        <v>0</v>
      </c>
      <c r="AP908" s="251">
        <f ca="1">IF(A10taxstdlife="n/a","n/a",IF(A10taxstdlife="",0,IF(AP$3&gt;(A10stdlife+$E908),((INDEX('PTRM input'!$G$385:$P$434,A10offset,$E908)-INDEX('PTRM input'!$G$277:$P$326,A10offset,$E908))*OFFSET($F$7,0,$E908))-SUM($G908:AO908),(((INDEX('PTRM input'!$G$385:$P$434,A10offset,$E908)-INDEX('PTRM input'!$G$277:$P$326,A10offset,$E908))*OFFSET($F$7,0,$E908))-SUM($G908:AO908))*(OFFSET('PTRM input'!$G$477,0,$E908-1)/A10taxstdlife))))</f>
        <v>0</v>
      </c>
      <c r="AQ908" s="251">
        <f ca="1">IF(A10taxstdlife="n/a","n/a",IF(A10taxstdlife="",0,IF(AQ$3&gt;(A10stdlife+$E908),((INDEX('PTRM input'!$G$385:$P$434,A10offset,$E908)-INDEX('PTRM input'!$G$277:$P$326,A10offset,$E908))*OFFSET($F$7,0,$E908))-SUM($G908:AP908),(((INDEX('PTRM input'!$G$385:$P$434,A10offset,$E908)-INDEX('PTRM input'!$G$277:$P$326,A10offset,$E908))*OFFSET($F$7,0,$E908))-SUM($G908:AP908))*(OFFSET('PTRM input'!$G$477,0,$E908-1)/A10taxstdlife))))</f>
        <v>0</v>
      </c>
      <c r="AR908" s="251">
        <f ca="1">IF(A10taxstdlife="n/a","n/a",IF(A10taxstdlife="",0,IF(AR$3&gt;(A10stdlife+$E908),((INDEX('PTRM input'!$G$385:$P$434,A10offset,$E908)-INDEX('PTRM input'!$G$277:$P$326,A10offset,$E908))*OFFSET($F$7,0,$E908))-SUM($G908:AQ908),(((INDEX('PTRM input'!$G$385:$P$434,A10offset,$E908)-INDEX('PTRM input'!$G$277:$P$326,A10offset,$E908))*OFFSET($F$7,0,$E908))-SUM($G908:AQ908))*(OFFSET('PTRM input'!$G$477,0,$E908-1)/A10taxstdlife))))</f>
        <v>0</v>
      </c>
      <c r="AS908" s="251">
        <f ca="1">IF(A10taxstdlife="n/a","n/a",IF(A10taxstdlife="",0,IF(AS$3&gt;(A10stdlife+$E908),((INDEX('PTRM input'!$G$385:$P$434,A10offset,$E908)-INDEX('PTRM input'!$G$277:$P$326,A10offset,$E908))*OFFSET($F$7,0,$E908))-SUM($G908:AR908),(((INDEX('PTRM input'!$G$385:$P$434,A10offset,$E908)-INDEX('PTRM input'!$G$277:$P$326,A10offset,$E908))*OFFSET($F$7,0,$E908))-SUM($G908:AR908))*(OFFSET('PTRM input'!$G$477,0,$E908-1)/A10taxstdlife))))</f>
        <v>0</v>
      </c>
      <c r="AT908" s="251">
        <f ca="1">IF(A10taxstdlife="n/a","n/a",IF(A10taxstdlife="",0,IF(AT$3&gt;(A10stdlife+$E908),((INDEX('PTRM input'!$G$385:$P$434,A10offset,$E908)-INDEX('PTRM input'!$G$277:$P$326,A10offset,$E908))*OFFSET($F$7,0,$E908))-SUM($G908:AS908),(((INDEX('PTRM input'!$G$385:$P$434,A10offset,$E908)-INDEX('PTRM input'!$G$277:$P$326,A10offset,$E908))*OFFSET($F$7,0,$E908))-SUM($G908:AS908))*(OFFSET('PTRM input'!$G$477,0,$E908-1)/A10taxstdlife))))</f>
        <v>0</v>
      </c>
      <c r="AU908" s="251">
        <f ca="1">IF(A10taxstdlife="n/a","n/a",IF(A10taxstdlife="",0,IF(AU$3&gt;(A10stdlife+$E908),((INDEX('PTRM input'!$G$385:$P$434,A10offset,$E908)-INDEX('PTRM input'!$G$277:$P$326,A10offset,$E908))*OFFSET($F$7,0,$E908))-SUM($G908:AT908),(((INDEX('PTRM input'!$G$385:$P$434,A10offset,$E908)-INDEX('PTRM input'!$G$277:$P$326,A10offset,$E908))*OFFSET($F$7,0,$E908))-SUM($G908:AT908))*(OFFSET('PTRM input'!$G$477,0,$E908-1)/A10taxstdlife))))</f>
        <v>0</v>
      </c>
      <c r="AV908" s="251">
        <f ca="1">IF(A10taxstdlife="n/a","n/a",IF(A10taxstdlife="",0,IF(AV$3&gt;(A10stdlife+$E908),((INDEX('PTRM input'!$G$385:$P$434,A10offset,$E908)-INDEX('PTRM input'!$G$277:$P$326,A10offset,$E908))*OFFSET($F$7,0,$E908))-SUM($G908:AU908),(((INDEX('PTRM input'!$G$385:$P$434,A10offset,$E908)-INDEX('PTRM input'!$G$277:$P$326,A10offset,$E908))*OFFSET($F$7,0,$E908))-SUM($G908:AU908))*(OFFSET('PTRM input'!$G$477,0,$E908-1)/A10taxstdlife))))</f>
        <v>0</v>
      </c>
      <c r="AW908" s="251">
        <f ca="1">IF(A10taxstdlife="n/a","n/a",IF(A10taxstdlife="",0,IF(AW$3&gt;(A10stdlife+$E908),((INDEX('PTRM input'!$G$385:$P$434,A10offset,$E908)-INDEX('PTRM input'!$G$277:$P$326,A10offset,$E908))*OFFSET($F$7,0,$E908))-SUM($G908:AV908),(((INDEX('PTRM input'!$G$385:$P$434,A10offset,$E908)-INDEX('PTRM input'!$G$277:$P$326,A10offset,$E908))*OFFSET($F$7,0,$E908))-SUM($G908:AV908))*(OFFSET('PTRM input'!$G$477,0,$E908-1)/A10taxstdlife))))</f>
        <v>0</v>
      </c>
      <c r="AX908" s="251">
        <f ca="1">IF(A10taxstdlife="n/a","n/a",IF(A10taxstdlife="",0,IF(AX$3&gt;(A10stdlife+$E908),((INDEX('PTRM input'!$G$385:$P$434,A10offset,$E908)-INDEX('PTRM input'!$G$277:$P$326,A10offset,$E908))*OFFSET($F$7,0,$E908))-SUM($G908:AW908),(((INDEX('PTRM input'!$G$385:$P$434,A10offset,$E908)-INDEX('PTRM input'!$G$277:$P$326,A10offset,$E908))*OFFSET($F$7,0,$E908))-SUM($G908:AW908))*(OFFSET('PTRM input'!$G$477,0,$E908-1)/A10taxstdlife))))</f>
        <v>0</v>
      </c>
      <c r="AY908" s="251">
        <f ca="1">IF(A10taxstdlife="n/a","n/a",IF(A10taxstdlife="",0,IF(AY$3&gt;(A10stdlife+$E908),((INDEX('PTRM input'!$G$385:$P$434,A10offset,$E908)-INDEX('PTRM input'!$G$277:$P$326,A10offset,$E908))*OFFSET($F$7,0,$E908))-SUM($G908:AX908),(((INDEX('PTRM input'!$G$385:$P$434,A10offset,$E908)-INDEX('PTRM input'!$G$277:$P$326,A10offset,$E908))*OFFSET($F$7,0,$E908))-SUM($G908:AX908))*(OFFSET('PTRM input'!$G$477,0,$E908-1)/A10taxstdlife))))</f>
        <v>0</v>
      </c>
      <c r="AZ908" s="251">
        <f ca="1">IF(A10taxstdlife="n/a","n/a",IF(A10taxstdlife="",0,IF(AZ$3&gt;(A10stdlife+$E908),((INDEX('PTRM input'!$G$385:$P$434,A10offset,$E908)-INDEX('PTRM input'!$G$277:$P$326,A10offset,$E908))*OFFSET($F$7,0,$E908))-SUM($G908:AY908),(((INDEX('PTRM input'!$G$385:$P$434,A10offset,$E908)-INDEX('PTRM input'!$G$277:$P$326,A10offset,$E908))*OFFSET($F$7,0,$E908))-SUM($G908:AY908))*(OFFSET('PTRM input'!$G$477,0,$E908-1)/A10taxstdlife))))</f>
        <v>0</v>
      </c>
      <c r="BA908" s="251">
        <f ca="1">IF(A10taxstdlife="n/a","n/a",IF(A10taxstdlife="",0,IF(BA$3&gt;(A10stdlife+$E908),((INDEX('PTRM input'!$G$385:$P$434,A10offset,$E908)-INDEX('PTRM input'!$G$277:$P$326,A10offset,$E908))*OFFSET($F$7,0,$E908))-SUM($G908:AZ908),(((INDEX('PTRM input'!$G$385:$P$434,A10offset,$E908)-INDEX('PTRM input'!$G$277:$P$326,A10offset,$E908))*OFFSET($F$7,0,$E908))-SUM($G908:AZ908))*(OFFSET('PTRM input'!$G$477,0,$E908-1)/A10taxstdlife))))</f>
        <v>0</v>
      </c>
      <c r="BB908" s="251">
        <f ca="1">IF(A10taxstdlife="n/a","n/a",IF(A10taxstdlife="",0,IF(BB$3&gt;(A10stdlife+$E908),((INDEX('PTRM input'!$G$385:$P$434,A10offset,$E908)-INDEX('PTRM input'!$G$277:$P$326,A10offset,$E908))*OFFSET($F$7,0,$E908))-SUM($G908:BA908),(((INDEX('PTRM input'!$G$385:$P$434,A10offset,$E908)-INDEX('PTRM input'!$G$277:$P$326,A10offset,$E908))*OFFSET($F$7,0,$E908))-SUM($G908:BA908))*(OFFSET('PTRM input'!$G$477,0,$E908-1)/A10taxstdlife))))</f>
        <v>0</v>
      </c>
      <c r="BC908" s="251">
        <f ca="1">IF(A10taxstdlife="n/a","n/a",IF(A10taxstdlife="",0,IF(BC$3&gt;(A10stdlife+$E908),((INDEX('PTRM input'!$G$385:$P$434,A10offset,$E908)-INDEX('PTRM input'!$G$277:$P$326,A10offset,$E908))*OFFSET($F$7,0,$E908))-SUM($G908:BB908),(((INDEX('PTRM input'!$G$385:$P$434,A10offset,$E908)-INDEX('PTRM input'!$G$277:$P$326,A10offset,$E908))*OFFSET($F$7,0,$E908))-SUM($G908:BB908))*(OFFSET('PTRM input'!$G$477,0,$E908-1)/A10taxstdlife))))</f>
        <v>0</v>
      </c>
      <c r="BD908" s="251">
        <f ca="1">IF(A10taxstdlife="n/a","n/a",IF(A10taxstdlife="",0,IF(BD$3&gt;(A10stdlife+$E908),((INDEX('PTRM input'!$G$385:$P$434,A10offset,$E908)-INDEX('PTRM input'!$G$277:$P$326,A10offset,$E908))*OFFSET($F$7,0,$E908))-SUM($G908:BC908),(((INDEX('PTRM input'!$G$385:$P$434,A10offset,$E908)-INDEX('PTRM input'!$G$277:$P$326,A10offset,$E908))*OFFSET($F$7,0,$E908))-SUM($G908:BC908))*(OFFSET('PTRM input'!$G$477,0,$E908-1)/A10taxstdlife))))</f>
        <v>0</v>
      </c>
      <c r="BE908" s="251">
        <f ca="1">IF(A10taxstdlife="n/a","n/a",IF(A10taxstdlife="",0,IF(BE$3&gt;(A10stdlife+$E908),((INDEX('PTRM input'!$G$385:$P$434,A10offset,$E908)-INDEX('PTRM input'!$G$277:$P$326,A10offset,$E908))*OFFSET($F$7,0,$E908))-SUM($G908:BD908),(((INDEX('PTRM input'!$G$385:$P$434,A10offset,$E908)-INDEX('PTRM input'!$G$277:$P$326,A10offset,$E908))*OFFSET($F$7,0,$E908))-SUM($G908:BD908))*(OFFSET('PTRM input'!$G$477,0,$E908-1)/A10taxstdlife))))</f>
        <v>0</v>
      </c>
      <c r="BF908" s="251">
        <f ca="1">IF(A10taxstdlife="n/a","n/a",IF(A10taxstdlife="",0,IF(BF$3&gt;(A10stdlife+$E908),((INDEX('PTRM input'!$G$385:$P$434,A10offset,$E908)-INDEX('PTRM input'!$G$277:$P$326,A10offset,$E908))*OFFSET($F$7,0,$E908))-SUM($G908:BE908),(((INDEX('PTRM input'!$G$385:$P$434,A10offset,$E908)-INDEX('PTRM input'!$G$277:$P$326,A10offset,$E908))*OFFSET($F$7,0,$E908))-SUM($G908:BE908))*(OFFSET('PTRM input'!$G$477,0,$E908-1)/A10taxstdlife))))</f>
        <v>0</v>
      </c>
      <c r="BG908" s="251">
        <f ca="1">IF(A10taxstdlife="n/a","n/a",IF(A10taxstdlife="",0,IF(BG$3&gt;(A10stdlife+$E908),((INDEX('PTRM input'!$G$385:$P$434,A10offset,$E908)-INDEX('PTRM input'!$G$277:$P$326,A10offset,$E908))*OFFSET($F$7,0,$E908))-SUM($G908:BF908),(((INDEX('PTRM input'!$G$385:$P$434,A10offset,$E908)-INDEX('PTRM input'!$G$277:$P$326,A10offset,$E908))*OFFSET($F$7,0,$E908))-SUM($G908:BF908))*(OFFSET('PTRM input'!$G$477,0,$E908-1)/A10taxstdlife))))</f>
        <v>0</v>
      </c>
      <c r="BH908" s="251">
        <f ca="1">IF(A10taxstdlife="n/a","n/a",IF(A10taxstdlife="",0,IF(BH$3&gt;(A10stdlife+$E908),((INDEX('PTRM input'!$G$385:$P$434,A10offset,$E908)-INDEX('PTRM input'!$G$277:$P$326,A10offset,$E908))*OFFSET($F$7,0,$E908))-SUM($G908:BG908),(((INDEX('PTRM input'!$G$385:$P$434,A10offset,$E908)-INDEX('PTRM input'!$G$277:$P$326,A10offset,$E908))*OFFSET($F$7,0,$E908))-SUM($G908:BG908))*(OFFSET('PTRM input'!$G$477,0,$E908-1)/A10taxstdlife))))</f>
        <v>0</v>
      </c>
      <c r="BI908" s="251">
        <f ca="1">IF(A10taxstdlife="n/a","n/a",IF(A10taxstdlife="",0,IF(BI$3&gt;(A10stdlife+$E908),((INDEX('PTRM input'!$G$385:$P$434,A10offset,$E908)-INDEX('PTRM input'!$G$277:$P$326,A10offset,$E908))*OFFSET($F$7,0,$E908))-SUM($G908:BH908),(((INDEX('PTRM input'!$G$385:$P$434,A10offset,$E908)-INDEX('PTRM input'!$G$277:$P$326,A10offset,$E908))*OFFSET($F$7,0,$E908))-SUM($G908:BH908))*(OFFSET('PTRM input'!$G$477,0,$E908-1)/A10taxstdlife))))</f>
        <v>0</v>
      </c>
      <c r="BJ908" s="116"/>
      <c r="BK908" s="116"/>
      <c r="BL908" s="116"/>
      <c r="BM908" s="116"/>
    </row>
    <row r="909" spans="1:65" ht="12.75" customHeight="1" outlineLevel="1" collapsed="1">
      <c r="A909" s="366"/>
      <c r="B909" s="9"/>
      <c r="C909" s="19">
        <f>Asset10</f>
        <v>0</v>
      </c>
      <c r="D909" s="9"/>
      <c r="E909" s="9"/>
      <c r="F909" s="357"/>
      <c r="G909" s="371">
        <f ca="1">SUM(G897:G908)+'PTRM input'!G$286*G$7</f>
        <v>0</v>
      </c>
      <c r="H909" s="371">
        <f ca="1">SUM(H897:H908)+'PTRM input'!H$286*H$7</f>
        <v>0</v>
      </c>
      <c r="I909" s="371">
        <f ca="1">SUM(I897:I908)+'PTRM input'!I$286*I$7</f>
        <v>0</v>
      </c>
      <c r="J909" s="371">
        <f ca="1">SUM(J897:J908)+'PTRM input'!J$286*J$7</f>
        <v>0</v>
      </c>
      <c r="K909" s="371">
        <f ca="1">SUM(K897:K908)+'PTRM input'!K$286*K$7</f>
        <v>0</v>
      </c>
      <c r="L909" s="371">
        <f ca="1">SUM(L897:L908)+'PTRM input'!L$286*L$7</f>
        <v>0</v>
      </c>
      <c r="M909" s="371">
        <f ca="1">SUM(M897:M908)+'PTRM input'!M$286*M$7</f>
        <v>0</v>
      </c>
      <c r="N909" s="371">
        <f ca="1">SUM(N897:N908)+'PTRM input'!N$286*N$7</f>
        <v>0</v>
      </c>
      <c r="O909" s="371">
        <f ca="1">SUM(O897:O908)+'PTRM input'!O$286*O$7</f>
        <v>0</v>
      </c>
      <c r="P909" s="371">
        <f ca="1">SUM(P897:P908)+'PTRM input'!P$286*P$7</f>
        <v>0</v>
      </c>
      <c r="Q909" s="371">
        <f t="shared" ref="Q909:AL909" ca="1" si="221">SUM(Q897:Q908)</f>
        <v>0</v>
      </c>
      <c r="R909" s="371">
        <f t="shared" ca="1" si="221"/>
        <v>0</v>
      </c>
      <c r="S909" s="371">
        <f t="shared" ca="1" si="221"/>
        <v>0</v>
      </c>
      <c r="T909" s="371">
        <f t="shared" ca="1" si="221"/>
        <v>0</v>
      </c>
      <c r="U909" s="371">
        <f t="shared" ca="1" si="221"/>
        <v>0</v>
      </c>
      <c r="V909" s="371">
        <f t="shared" ca="1" si="221"/>
        <v>0</v>
      </c>
      <c r="W909" s="371">
        <f t="shared" ca="1" si="221"/>
        <v>0</v>
      </c>
      <c r="X909" s="371">
        <f t="shared" ca="1" si="221"/>
        <v>0</v>
      </c>
      <c r="Y909" s="371">
        <f t="shared" ca="1" si="221"/>
        <v>0</v>
      </c>
      <c r="Z909" s="371">
        <f t="shared" ca="1" si="221"/>
        <v>0</v>
      </c>
      <c r="AA909" s="371">
        <f t="shared" ca="1" si="221"/>
        <v>0</v>
      </c>
      <c r="AB909" s="371">
        <f t="shared" ca="1" si="221"/>
        <v>0</v>
      </c>
      <c r="AC909" s="371">
        <f t="shared" ca="1" si="221"/>
        <v>0</v>
      </c>
      <c r="AD909" s="371">
        <f t="shared" ca="1" si="221"/>
        <v>0</v>
      </c>
      <c r="AE909" s="371">
        <f t="shared" ca="1" si="221"/>
        <v>0</v>
      </c>
      <c r="AF909" s="371">
        <f t="shared" ca="1" si="221"/>
        <v>0</v>
      </c>
      <c r="AG909" s="371">
        <f t="shared" ca="1" si="221"/>
        <v>0</v>
      </c>
      <c r="AH909" s="371">
        <f t="shared" ca="1" si="221"/>
        <v>0</v>
      </c>
      <c r="AI909" s="371">
        <f t="shared" ca="1" si="221"/>
        <v>0</v>
      </c>
      <c r="AJ909" s="371">
        <f t="shared" ca="1" si="221"/>
        <v>0</v>
      </c>
      <c r="AK909" s="371">
        <f t="shared" ca="1" si="221"/>
        <v>0</v>
      </c>
      <c r="AL909" s="371">
        <f t="shared" ca="1" si="221"/>
        <v>0</v>
      </c>
      <c r="AM909" s="371">
        <f t="shared" ref="AM909:BI909" ca="1" si="222">SUM(AM897:AM908)</f>
        <v>0</v>
      </c>
      <c r="AN909" s="371">
        <f t="shared" ca="1" si="222"/>
        <v>0</v>
      </c>
      <c r="AO909" s="371">
        <f t="shared" ca="1" si="222"/>
        <v>0</v>
      </c>
      <c r="AP909" s="371">
        <f t="shared" ca="1" si="222"/>
        <v>0</v>
      </c>
      <c r="AQ909" s="371">
        <f t="shared" ca="1" si="222"/>
        <v>0</v>
      </c>
      <c r="AR909" s="371">
        <f t="shared" ca="1" si="222"/>
        <v>0</v>
      </c>
      <c r="AS909" s="371">
        <f t="shared" ca="1" si="222"/>
        <v>0</v>
      </c>
      <c r="AT909" s="371">
        <f t="shared" ca="1" si="222"/>
        <v>0</v>
      </c>
      <c r="AU909" s="371">
        <f t="shared" ca="1" si="222"/>
        <v>0</v>
      </c>
      <c r="AV909" s="371">
        <f t="shared" ca="1" si="222"/>
        <v>0</v>
      </c>
      <c r="AW909" s="371">
        <f t="shared" ca="1" si="222"/>
        <v>0</v>
      </c>
      <c r="AX909" s="371">
        <f t="shared" ca="1" si="222"/>
        <v>0</v>
      </c>
      <c r="AY909" s="371">
        <f t="shared" ca="1" si="222"/>
        <v>0</v>
      </c>
      <c r="AZ909" s="371">
        <f t="shared" ca="1" si="222"/>
        <v>0</v>
      </c>
      <c r="BA909" s="371">
        <f t="shared" ca="1" si="222"/>
        <v>0</v>
      </c>
      <c r="BB909" s="371">
        <f t="shared" ca="1" si="222"/>
        <v>0</v>
      </c>
      <c r="BC909" s="371">
        <f t="shared" ca="1" si="222"/>
        <v>0</v>
      </c>
      <c r="BD909" s="371">
        <f t="shared" ca="1" si="222"/>
        <v>0</v>
      </c>
      <c r="BE909" s="371">
        <f t="shared" ca="1" si="222"/>
        <v>0</v>
      </c>
      <c r="BF909" s="371">
        <f t="shared" ca="1" si="222"/>
        <v>0</v>
      </c>
      <c r="BG909" s="371">
        <f t="shared" ca="1" si="222"/>
        <v>0</v>
      </c>
      <c r="BH909" s="371">
        <f t="shared" ca="1" si="222"/>
        <v>0</v>
      </c>
      <c r="BI909" s="371">
        <f t="shared" ca="1" si="222"/>
        <v>0</v>
      </c>
      <c r="BJ909" s="116"/>
      <c r="BK909" s="116"/>
      <c r="BL909" s="116"/>
      <c r="BM909" s="116"/>
    </row>
    <row r="910" spans="1:65" ht="12.75" hidden="1" customHeight="1" outlineLevel="2">
      <c r="A910" s="366"/>
      <c r="B910" s="106">
        <f>C922</f>
        <v>0</v>
      </c>
      <c r="C910" s="614"/>
      <c r="D910" s="615" t="s">
        <v>236</v>
      </c>
      <c r="E910" s="614"/>
      <c r="F910" s="622"/>
      <c r="G910" s="617">
        <f>IF('PTRM input'!$E$574='PTRM input'!$G$573,IF(G$3&gt;A11taxremlife,A11taxvalue-SUM(F910:$F910),IF(A11taxremlife="N/A","n/a",A11taxvalue/A11taxremlife)),'PTRM input'!G$589)</f>
        <v>0</v>
      </c>
      <c r="H910" s="617">
        <f>IF('PTRM input'!$E$574='PTRM input'!$G$573,IF(H$3&gt;A11taxremlife,A11taxvalue-SUM($F910:G910),IF(A11taxremlife="N/A","n/a",A11taxvalue/A11taxremlife)),'PTRM input'!H$589)</f>
        <v>0</v>
      </c>
      <c r="I910" s="617">
        <f>IF('PTRM input'!$E$574='PTRM input'!$G$573,IF(I$3&gt;A11taxremlife,A11taxvalue-SUM($F910:H910),IF(A11taxremlife="N/A","n/a",A11taxvalue/A11taxremlife)),'PTRM input'!I$589)</f>
        <v>0</v>
      </c>
      <c r="J910" s="617">
        <f>IF('PTRM input'!$E$574='PTRM input'!$G$573,IF(J$3&gt;A11taxremlife,A11taxvalue-SUM($F910:I910),IF(A11taxremlife="N/A","n/a",A11taxvalue/A11taxremlife)),'PTRM input'!J$589)</f>
        <v>0</v>
      </c>
      <c r="K910" s="617">
        <f>IF('PTRM input'!$E$574='PTRM input'!$G$573,IF(K$3&gt;A11taxremlife,A11taxvalue-SUM($F910:J910),IF(A11taxremlife="N/A","n/a",A11taxvalue/A11taxremlife)),'PTRM input'!K$589)</f>
        <v>0</v>
      </c>
      <c r="L910" s="617">
        <f>IF('PTRM input'!$E$574='PTRM input'!$G$573,IF(L$3&gt;A11taxremlife,A11taxvalue-SUM($F910:K910),IF(A11taxremlife="N/A","n/a",A11taxvalue/A11taxremlife)),'PTRM input'!L$589)</f>
        <v>0</v>
      </c>
      <c r="M910" s="617">
        <f>IF('PTRM input'!$E$574='PTRM input'!$G$573,IF(M$3&gt;A11taxremlife,A11taxvalue-SUM($F910:L910),IF(A11taxremlife="N/A","n/a",A11taxvalue/A11taxremlife)),'PTRM input'!M$589)</f>
        <v>0</v>
      </c>
      <c r="N910" s="617">
        <f>IF('PTRM input'!$E$574='PTRM input'!$G$573,IF(N$3&gt;A11taxremlife,A11taxvalue-SUM($F910:M910),IF(A11taxremlife="N/A","n/a",A11taxvalue/A11taxremlife)),'PTRM input'!N$589)</f>
        <v>0</v>
      </c>
      <c r="O910" s="617">
        <f>IF('PTRM input'!$E$574='PTRM input'!$G$573,IF(O$3&gt;A11taxremlife,A11taxvalue-SUM($F910:N910),IF(A11taxremlife="N/A","n/a",A11taxvalue/A11taxremlife)),'PTRM input'!O$589)</f>
        <v>0</v>
      </c>
      <c r="P910" s="617">
        <f>IF('PTRM input'!$E$574='PTRM input'!$G$573,IF(P$3&gt;A11taxremlife,A11taxvalue-SUM($F910:O910),IF(A11taxremlife="N/A","n/a",A11taxvalue/A11taxremlife)),'PTRM input'!P$589)</f>
        <v>0</v>
      </c>
      <c r="Q910" s="617">
        <f>IF('PTRM input'!$E$574='PTRM input'!$G$573,IF(Q$3&gt;A11taxremlife,A11taxvalue-SUM($F910:P910),IF(A11taxremlife="N/A","n/a",A11taxvalue/A11taxremlife)),'PTRM input'!Q$589)</f>
        <v>0</v>
      </c>
      <c r="R910" s="617">
        <f>IF('PTRM input'!$E$574='PTRM input'!$G$573,IF(R$3&gt;A11taxremlife,A11taxvalue-SUM($F910:Q910),IF(A11taxremlife="N/A","n/a",A11taxvalue/A11taxremlife)),'PTRM input'!R$589)</f>
        <v>0</v>
      </c>
      <c r="S910" s="617">
        <f>IF('PTRM input'!$E$574='PTRM input'!$G$573,IF(S$3&gt;A11taxremlife,A11taxvalue-SUM($F910:R910),IF(A11taxremlife="N/A","n/a",A11taxvalue/A11taxremlife)),'PTRM input'!S$589)</f>
        <v>0</v>
      </c>
      <c r="T910" s="617">
        <f>IF('PTRM input'!$E$574='PTRM input'!$G$573,IF(T$3&gt;A11taxremlife,A11taxvalue-SUM($F910:S910),IF(A11taxremlife="N/A","n/a",A11taxvalue/A11taxremlife)),'PTRM input'!T$589)</f>
        <v>0</v>
      </c>
      <c r="U910" s="617">
        <f>IF('PTRM input'!$E$574='PTRM input'!$G$573,IF(U$3&gt;A11taxremlife,A11taxvalue-SUM($F910:T910),IF(A11taxremlife="N/A","n/a",A11taxvalue/A11taxremlife)),'PTRM input'!U$589)</f>
        <v>0</v>
      </c>
      <c r="V910" s="617">
        <f>IF('PTRM input'!$E$574='PTRM input'!$G$573,IF(V$3&gt;A11taxremlife,A11taxvalue-SUM($F910:U910),IF(A11taxremlife="N/A","n/a",A11taxvalue/A11taxremlife)),'PTRM input'!V$589)</f>
        <v>0</v>
      </c>
      <c r="W910" s="617">
        <f>IF('PTRM input'!$E$574='PTRM input'!$G$573,IF(W$3&gt;A11taxremlife,A11taxvalue-SUM($F910:V910),IF(A11taxremlife="N/A","n/a",A11taxvalue/A11taxremlife)),'PTRM input'!W$589)</f>
        <v>0</v>
      </c>
      <c r="X910" s="617">
        <f>IF('PTRM input'!$E$574='PTRM input'!$G$573,IF(X$3&gt;A11taxremlife,A11taxvalue-SUM($F910:W910),IF(A11taxremlife="N/A","n/a",A11taxvalue/A11taxremlife)),'PTRM input'!X$589)</f>
        <v>0</v>
      </c>
      <c r="Y910" s="617">
        <f>IF('PTRM input'!$E$574='PTRM input'!$G$573,IF(Y$3&gt;A11taxremlife,A11taxvalue-SUM($F910:X910),IF(A11taxremlife="N/A","n/a",A11taxvalue/A11taxremlife)),'PTRM input'!Y$589)</f>
        <v>0</v>
      </c>
      <c r="Z910" s="617">
        <f>IF('PTRM input'!$E$574='PTRM input'!$G$573,IF(Z$3&gt;A11taxremlife,A11taxvalue-SUM($F910:Y910),IF(A11taxremlife="N/A","n/a",A11taxvalue/A11taxremlife)),'PTRM input'!Z$589)</f>
        <v>0</v>
      </c>
      <c r="AA910" s="617">
        <f>IF('PTRM input'!$E$574='PTRM input'!$G$573,IF(AA$3&gt;A11taxremlife,A11taxvalue-SUM($F910:Z910),IF(A11taxremlife="N/A","n/a",A11taxvalue/A11taxremlife)),'PTRM input'!AA$589)</f>
        <v>0</v>
      </c>
      <c r="AB910" s="617">
        <f>IF('PTRM input'!$E$574='PTRM input'!$G$573,IF(AB$3&gt;A11taxremlife,A11taxvalue-SUM($F910:AA910),IF(A11taxremlife="N/A","n/a",A11taxvalue/A11taxremlife)),'PTRM input'!AB$589)</f>
        <v>0</v>
      </c>
      <c r="AC910" s="617">
        <f>IF('PTRM input'!$E$574='PTRM input'!$G$573,IF(AC$3&gt;A11taxremlife,A11taxvalue-SUM($F910:AB910),IF(A11taxremlife="N/A","n/a",A11taxvalue/A11taxremlife)),'PTRM input'!AC$589)</f>
        <v>0</v>
      </c>
      <c r="AD910" s="617">
        <f>IF('PTRM input'!$E$574='PTRM input'!$G$573,IF(AD$3&gt;A11taxremlife,A11taxvalue-SUM($F910:AC910),IF(A11taxremlife="N/A","n/a",A11taxvalue/A11taxremlife)),'PTRM input'!AD$589)</f>
        <v>0</v>
      </c>
      <c r="AE910" s="617">
        <f>IF('PTRM input'!$E$574='PTRM input'!$G$573,IF(AE$3&gt;A11taxremlife,A11taxvalue-SUM($F910:AD910),IF(A11taxremlife="N/A","n/a",A11taxvalue/A11taxremlife)),'PTRM input'!AE$589)</f>
        <v>0</v>
      </c>
      <c r="AF910" s="617">
        <f>IF('PTRM input'!$E$574='PTRM input'!$G$573,IF(AF$3&gt;A11taxremlife,A11taxvalue-SUM($F910:AE910),IF(A11taxremlife="N/A","n/a",A11taxvalue/A11taxremlife)),'PTRM input'!AF$589)</f>
        <v>0</v>
      </c>
      <c r="AG910" s="617">
        <f>IF('PTRM input'!$E$574='PTRM input'!$G$573,IF(AG$3&gt;A11taxremlife,A11taxvalue-SUM($F910:AF910),IF(A11taxremlife="N/A","n/a",A11taxvalue/A11taxremlife)),'PTRM input'!AG$589)</f>
        <v>0</v>
      </c>
      <c r="AH910" s="617">
        <f>IF('PTRM input'!$E$574='PTRM input'!$G$573,IF(AH$3&gt;A11taxremlife,A11taxvalue-SUM($F910:AG910),IF(A11taxremlife="N/A","n/a",A11taxvalue/A11taxremlife)),'PTRM input'!AH$589)</f>
        <v>0</v>
      </c>
      <c r="AI910" s="617">
        <f>IF('PTRM input'!$E$574='PTRM input'!$G$573,IF(AI$3&gt;A11taxremlife,A11taxvalue-SUM($F910:AH910),IF(A11taxremlife="N/A","n/a",A11taxvalue/A11taxremlife)),'PTRM input'!AI$589)</f>
        <v>0</v>
      </c>
      <c r="AJ910" s="617">
        <f>IF('PTRM input'!$E$574='PTRM input'!$G$573,IF(AJ$3&gt;A11taxremlife,A11taxvalue-SUM($F910:AI910),IF(A11taxremlife="N/A","n/a",A11taxvalue/A11taxremlife)),'PTRM input'!AJ$589)</f>
        <v>0</v>
      </c>
      <c r="AK910" s="617">
        <f>IF('PTRM input'!$E$574='PTRM input'!$G$573,IF(AK$3&gt;A11taxremlife,A11taxvalue-SUM($F910:AJ910),IF(A11taxremlife="N/A","n/a",A11taxvalue/A11taxremlife)),'PTRM input'!AK$589)</f>
        <v>0</v>
      </c>
      <c r="AL910" s="617">
        <f>IF('PTRM input'!$E$574='PTRM input'!$G$573,IF(AL$3&gt;A11taxremlife,A11taxvalue-SUM($F910:AK910),IF(A11taxremlife="N/A","n/a",A11taxvalue/A11taxremlife)),'PTRM input'!AL$589)</f>
        <v>0</v>
      </c>
      <c r="AM910" s="617">
        <f>IF('PTRM input'!$E$574='PTRM input'!$G$573,IF(AM$3&gt;A11taxremlife,A11taxvalue-SUM($F910:AL910),IF(A11taxremlife="N/A","n/a",A11taxvalue/A11taxremlife)),'PTRM input'!AM$589)</f>
        <v>0</v>
      </c>
      <c r="AN910" s="617">
        <f>IF('PTRM input'!$E$574='PTRM input'!$G$573,IF(AN$3&gt;A11taxremlife,A11taxvalue-SUM($F910:AM910),IF(A11taxremlife="N/A","n/a",A11taxvalue/A11taxremlife)),'PTRM input'!AN$589)</f>
        <v>0</v>
      </c>
      <c r="AO910" s="617">
        <f>IF('PTRM input'!$E$574='PTRM input'!$G$573,IF(AO$3&gt;A11taxremlife,A11taxvalue-SUM($F910:AN910),IF(A11taxremlife="N/A","n/a",A11taxvalue/A11taxremlife)),'PTRM input'!AO$589)</f>
        <v>0</v>
      </c>
      <c r="AP910" s="617">
        <f>IF('PTRM input'!$E$574='PTRM input'!$G$573,IF(AP$3&gt;A11taxremlife,A11taxvalue-SUM($F910:AO910),IF(A11taxremlife="N/A","n/a",A11taxvalue/A11taxremlife)),'PTRM input'!AP$589)</f>
        <v>0</v>
      </c>
      <c r="AQ910" s="617">
        <f>IF('PTRM input'!$E$574='PTRM input'!$G$573,IF(AQ$3&gt;A11taxremlife,A11taxvalue-SUM($F910:AP910),IF(A11taxremlife="N/A","n/a",A11taxvalue/A11taxremlife)),'PTRM input'!AQ$589)</f>
        <v>0</v>
      </c>
      <c r="AR910" s="617">
        <f>IF('PTRM input'!$E$574='PTRM input'!$G$573,IF(AR$3&gt;A11taxremlife,A11taxvalue-SUM($F910:AQ910),IF(A11taxremlife="N/A","n/a",A11taxvalue/A11taxremlife)),'PTRM input'!AR$589)</f>
        <v>0</v>
      </c>
      <c r="AS910" s="617">
        <f>IF('PTRM input'!$E$574='PTRM input'!$G$573,IF(AS$3&gt;A11taxremlife,A11taxvalue-SUM($F910:AR910),IF(A11taxremlife="N/A","n/a",A11taxvalue/A11taxremlife)),'PTRM input'!AS$589)</f>
        <v>0</v>
      </c>
      <c r="AT910" s="617">
        <f>IF('PTRM input'!$E$574='PTRM input'!$G$573,IF(AT$3&gt;A11taxremlife,A11taxvalue-SUM($F910:AS910),IF(A11taxremlife="N/A","n/a",A11taxvalue/A11taxremlife)),'PTRM input'!AT$589)</f>
        <v>0</v>
      </c>
      <c r="AU910" s="617">
        <f>IF('PTRM input'!$E$574='PTRM input'!$G$573,IF(AU$3&gt;A11taxremlife,A11taxvalue-SUM($F910:AT910),IF(A11taxremlife="N/A","n/a",A11taxvalue/A11taxremlife)),'PTRM input'!AU$589)</f>
        <v>0</v>
      </c>
      <c r="AV910" s="617">
        <f>IF('PTRM input'!$E$574='PTRM input'!$G$573,IF(AV$3&gt;A11taxremlife,A11taxvalue-SUM($F910:AU910),IF(A11taxremlife="N/A","n/a",A11taxvalue/A11taxremlife)),'PTRM input'!AV$589)</f>
        <v>0</v>
      </c>
      <c r="AW910" s="617">
        <f>IF('PTRM input'!$E$574='PTRM input'!$G$573,IF(AW$3&gt;A11taxremlife,A11taxvalue-SUM($F910:AV910),IF(A11taxremlife="N/A","n/a",A11taxvalue/A11taxremlife)),'PTRM input'!AW$589)</f>
        <v>0</v>
      </c>
      <c r="AX910" s="617">
        <f>IF('PTRM input'!$E$574='PTRM input'!$G$573,IF(AX$3&gt;A11taxremlife,A11taxvalue-SUM($F910:AW910),IF(A11taxremlife="N/A","n/a",A11taxvalue/A11taxremlife)),'PTRM input'!AX$589)</f>
        <v>0</v>
      </c>
      <c r="AY910" s="617">
        <f>IF('PTRM input'!$E$574='PTRM input'!$G$573,IF(AY$3&gt;A11taxremlife,A11taxvalue-SUM($F910:AX910),IF(A11taxremlife="N/A","n/a",A11taxvalue/A11taxremlife)),'PTRM input'!AY$589)</f>
        <v>0</v>
      </c>
      <c r="AZ910" s="617">
        <f>IF('PTRM input'!$E$574='PTRM input'!$G$573,IF(AZ$3&gt;A11taxremlife,A11taxvalue-SUM($F910:AY910),IF(A11taxremlife="N/A","n/a",A11taxvalue/A11taxremlife)),'PTRM input'!AZ$589)</f>
        <v>0</v>
      </c>
      <c r="BA910" s="617">
        <f>IF('PTRM input'!$E$574='PTRM input'!$G$573,IF(BA$3&gt;A11taxremlife,A11taxvalue-SUM($F910:AZ910),IF(A11taxremlife="N/A","n/a",A11taxvalue/A11taxremlife)),'PTRM input'!BA$589)</f>
        <v>0</v>
      </c>
      <c r="BB910" s="617">
        <f>IF('PTRM input'!$E$574='PTRM input'!$G$573,IF(BB$3&gt;A11taxremlife,A11taxvalue-SUM($F910:BA910),IF(A11taxremlife="N/A","n/a",A11taxvalue/A11taxremlife)),'PTRM input'!BB$589)</f>
        <v>0</v>
      </c>
      <c r="BC910" s="617">
        <f>IF('PTRM input'!$E$574='PTRM input'!$G$573,IF(BC$3&gt;A11taxremlife,A11taxvalue-SUM($F910:BB910),IF(A11taxremlife="N/A","n/a",A11taxvalue/A11taxremlife)),'PTRM input'!BC$589)</f>
        <v>0</v>
      </c>
      <c r="BD910" s="617">
        <f>IF('PTRM input'!$E$574='PTRM input'!$G$573,IF(BD$3&gt;A11taxremlife,A11taxvalue-SUM($F910:BC910),IF(A11taxremlife="N/A","n/a",A11taxvalue/A11taxremlife)),'PTRM input'!BD$589)</f>
        <v>0</v>
      </c>
      <c r="BE910" s="617">
        <f>IF('PTRM input'!$E$574='PTRM input'!$G$573,IF(BE$3&gt;A11taxremlife,A11taxvalue-SUM($F910:BD910),IF(A11taxremlife="N/A","n/a",A11taxvalue/A11taxremlife)),'PTRM input'!BE$589)</f>
        <v>0</v>
      </c>
      <c r="BF910" s="617">
        <f>IF('PTRM input'!$E$574='PTRM input'!$G$573,IF(BF$3&gt;A11taxremlife,A11taxvalue-SUM($F910:BE910),IF(A11taxremlife="N/A","n/a",A11taxvalue/A11taxremlife)),'PTRM input'!BF$589)</f>
        <v>0</v>
      </c>
      <c r="BG910" s="617">
        <f>IF('PTRM input'!$E$574='PTRM input'!$G$573,IF(BG$3&gt;A11taxremlife,A11taxvalue-SUM($F910:BF910),IF(A11taxremlife="N/A","n/a",A11taxvalue/A11taxremlife)),'PTRM input'!BG$589)</f>
        <v>0</v>
      </c>
      <c r="BH910" s="617">
        <f>IF('PTRM input'!$E$574='PTRM input'!$G$573,IF(BH$3&gt;A11taxremlife,A11taxvalue-SUM($F910:BG910),IF(A11taxremlife="N/A","n/a",A11taxvalue/A11taxremlife)),'PTRM input'!BH$589)</f>
        <v>0</v>
      </c>
      <c r="BI910" s="617">
        <f>IF('PTRM input'!$E$574='PTRM input'!$G$573,IF(BI$3&gt;A11taxremlife,A11taxvalue-SUM($F910:BH910),IF(A11taxremlife="N/A","n/a",A11taxvalue/A11taxremlife)),'PTRM input'!BI$589)</f>
        <v>0</v>
      </c>
      <c r="BJ910" s="116"/>
      <c r="BK910" s="116"/>
      <c r="BL910" s="116"/>
      <c r="BM910" s="116"/>
    </row>
    <row r="911" spans="1:65" ht="12.75" hidden="1" customHeight="1" outlineLevel="2">
      <c r="A911" s="366"/>
      <c r="B911" s="19"/>
      <c r="C911" s="18"/>
      <c r="D911" s="760" t="s">
        <v>237</v>
      </c>
      <c r="E911" s="86">
        <v>0</v>
      </c>
      <c r="F911" s="356"/>
      <c r="G911" s="433"/>
      <c r="H911" s="433"/>
      <c r="I911" s="433"/>
      <c r="J911" s="433"/>
      <c r="K911" s="433"/>
      <c r="L911" s="433"/>
      <c r="M911" s="433"/>
      <c r="N911" s="433"/>
      <c r="O911" s="433"/>
      <c r="P911" s="433"/>
      <c r="Q911" s="251"/>
      <c r="R911" s="251"/>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c r="AT911" s="251"/>
      <c r="AU911" s="251"/>
      <c r="AV911" s="251"/>
      <c r="AW911" s="251"/>
      <c r="AX911" s="251"/>
      <c r="AY911" s="251"/>
      <c r="AZ911" s="251"/>
      <c r="BA911" s="251"/>
      <c r="BB911" s="251"/>
      <c r="BC911" s="251"/>
      <c r="BD911" s="251"/>
      <c r="BE911" s="251"/>
      <c r="BF911" s="251"/>
      <c r="BG911" s="251"/>
      <c r="BH911" s="251"/>
      <c r="BI911" s="251"/>
      <c r="BJ911" s="116"/>
      <c r="BK911" s="116"/>
      <c r="BL911" s="116"/>
      <c r="BM911" s="116"/>
    </row>
    <row r="912" spans="1:65" ht="12.75" hidden="1" customHeight="1" outlineLevel="2">
      <c r="A912" s="366"/>
      <c r="B912" s="19"/>
      <c r="C912" s="18"/>
      <c r="D912" s="760"/>
      <c r="E912" s="86">
        <v>1</v>
      </c>
      <c r="F912" s="356"/>
      <c r="G912" s="618"/>
      <c r="H912" s="251">
        <f ca="1">IF(A11taxstdlife="n/a","n/a",IF(A11taxstdlife="",0,IF(H$3&gt;(A11stdlife+$E912),((INDEX('PTRM input'!$G$385:$P$434,A11offset,$E912)-INDEX('PTRM input'!$G$277:$P$326,A11offset,$E912))*OFFSET($F$7,0,$E912))-SUM($G912:G912),(((INDEX('PTRM input'!$G$385:$P$434,A11offset,$E912)-INDEX('PTRM input'!$G$277:$P$326,A11offset,$E912))*OFFSET($F$7,0,$E912))-SUM($G912:G912))*(OFFSET('PTRM input'!$G$477,0,$E912-1)/A11taxstdlife))))</f>
        <v>0</v>
      </c>
      <c r="I912" s="251">
        <f ca="1">IF(A11taxstdlife="n/a","n/a",IF(A11taxstdlife="",0,IF(I$3&gt;(A11stdlife+$E912),((INDEX('PTRM input'!$G$385:$P$434,A11offset,$E912)-INDEX('PTRM input'!$G$277:$P$326,A11offset,$E912))*OFFSET($F$7,0,$E912))-SUM($G912:H912),(((INDEX('PTRM input'!$G$385:$P$434,A11offset,$E912)-INDEX('PTRM input'!$G$277:$P$326,A11offset,$E912))*OFFSET($F$7,0,$E912))-SUM($G912:H912))*(OFFSET('PTRM input'!$G$477,0,$E912-1)/A11taxstdlife))))</f>
        <v>0</v>
      </c>
      <c r="J912" s="251">
        <f ca="1">IF(A11taxstdlife="n/a","n/a",IF(A11taxstdlife="",0,IF(J$3&gt;(A11stdlife+$E912),((INDEX('PTRM input'!$G$385:$P$434,A11offset,$E912)-INDEX('PTRM input'!$G$277:$P$326,A11offset,$E912))*OFFSET($F$7,0,$E912))-SUM($G912:I912),(((INDEX('PTRM input'!$G$385:$P$434,A11offset,$E912)-INDEX('PTRM input'!$G$277:$P$326,A11offset,$E912))*OFFSET($F$7,0,$E912))-SUM($G912:I912))*(OFFSET('PTRM input'!$G$477,0,$E912-1)/A11taxstdlife))))</f>
        <v>0</v>
      </c>
      <c r="K912" s="251">
        <f ca="1">IF(A11taxstdlife="n/a","n/a",IF(A11taxstdlife="",0,IF(K$3&gt;(A11stdlife+$E912),((INDEX('PTRM input'!$G$385:$P$434,A11offset,$E912)-INDEX('PTRM input'!$G$277:$P$326,A11offset,$E912))*OFFSET($F$7,0,$E912))-SUM($G912:J912),(((INDEX('PTRM input'!$G$385:$P$434,A11offset,$E912)-INDEX('PTRM input'!$G$277:$P$326,A11offset,$E912))*OFFSET($F$7,0,$E912))-SUM($G912:J912))*(OFFSET('PTRM input'!$G$477,0,$E912-1)/A11taxstdlife))))</f>
        <v>0</v>
      </c>
      <c r="L912" s="251">
        <f ca="1">IF(A11taxstdlife="n/a","n/a",IF(A11taxstdlife="",0,IF(L$3&gt;(A11stdlife+$E912),((INDEX('PTRM input'!$G$385:$P$434,A11offset,$E912)-INDEX('PTRM input'!$G$277:$P$326,A11offset,$E912))*OFFSET($F$7,0,$E912))-SUM($G912:K912),(((INDEX('PTRM input'!$G$385:$P$434,A11offset,$E912)-INDEX('PTRM input'!$G$277:$P$326,A11offset,$E912))*OFFSET($F$7,0,$E912))-SUM($G912:K912))*(OFFSET('PTRM input'!$G$477,0,$E912-1)/A11taxstdlife))))</f>
        <v>0</v>
      </c>
      <c r="M912" s="251">
        <f ca="1">IF(A11taxstdlife="n/a","n/a",IF(A11taxstdlife="",0,IF(M$3&gt;(A11stdlife+$E912),((INDEX('PTRM input'!$G$385:$P$434,A11offset,$E912)-INDEX('PTRM input'!$G$277:$P$326,A11offset,$E912))*OFFSET($F$7,0,$E912))-SUM($G912:L912),(((INDEX('PTRM input'!$G$385:$P$434,A11offset,$E912)-INDEX('PTRM input'!$G$277:$P$326,A11offset,$E912))*OFFSET($F$7,0,$E912))-SUM($G912:L912))*(OFFSET('PTRM input'!$G$477,0,$E912-1)/A11taxstdlife))))</f>
        <v>0</v>
      </c>
      <c r="N912" s="251">
        <f ca="1">IF(A11taxstdlife="n/a","n/a",IF(A11taxstdlife="",0,IF(N$3&gt;(A11stdlife+$E912),((INDEX('PTRM input'!$G$385:$P$434,A11offset,$E912)-INDEX('PTRM input'!$G$277:$P$326,A11offset,$E912))*OFFSET($F$7,0,$E912))-SUM($G912:M912),(((INDEX('PTRM input'!$G$385:$P$434,A11offset,$E912)-INDEX('PTRM input'!$G$277:$P$326,A11offset,$E912))*OFFSET($F$7,0,$E912))-SUM($G912:M912))*(OFFSET('PTRM input'!$G$477,0,$E912-1)/A11taxstdlife))))</f>
        <v>0</v>
      </c>
      <c r="O912" s="251">
        <f ca="1">IF(A11taxstdlife="n/a","n/a",IF(A11taxstdlife="",0,IF(O$3&gt;(A11stdlife+$E912),((INDEX('PTRM input'!$G$385:$P$434,A11offset,$E912)-INDEX('PTRM input'!$G$277:$P$326,A11offset,$E912))*OFFSET($F$7,0,$E912))-SUM($G912:N912),(((INDEX('PTRM input'!$G$385:$P$434,A11offset,$E912)-INDEX('PTRM input'!$G$277:$P$326,A11offset,$E912))*OFFSET($F$7,0,$E912))-SUM($G912:N912))*(OFFSET('PTRM input'!$G$477,0,$E912-1)/A11taxstdlife))))</f>
        <v>0</v>
      </c>
      <c r="P912" s="251">
        <f ca="1">IF(A11taxstdlife="n/a","n/a",IF(A11taxstdlife="",0,IF(P$3&gt;(A11stdlife+$E912),((INDEX('PTRM input'!$G$385:$P$434,A11offset,$E912)-INDEX('PTRM input'!$G$277:$P$326,A11offset,$E912))*OFFSET($F$7,0,$E912))-SUM($G912:O912),(((INDEX('PTRM input'!$G$385:$P$434,A11offset,$E912)-INDEX('PTRM input'!$G$277:$P$326,A11offset,$E912))*OFFSET($F$7,0,$E912))-SUM($G912:O912))*(OFFSET('PTRM input'!$G$477,0,$E912-1)/A11taxstdlife))))</f>
        <v>0</v>
      </c>
      <c r="Q912" s="251">
        <f ca="1">IF(A11taxstdlife="n/a","n/a",IF(A11taxstdlife="",0,IF(Q$3&gt;(A11stdlife+$E912),((INDEX('PTRM input'!$G$385:$P$434,A11offset,$E912)-INDEX('PTRM input'!$G$277:$P$326,A11offset,$E912))*OFFSET($F$7,0,$E912))-SUM($G912:P912),(((INDEX('PTRM input'!$G$385:$P$434,A11offset,$E912)-INDEX('PTRM input'!$G$277:$P$326,A11offset,$E912))*OFFSET($F$7,0,$E912))-SUM($G912:P912))*(OFFSET('PTRM input'!$G$477,0,$E912-1)/A11taxstdlife))))</f>
        <v>0</v>
      </c>
      <c r="R912" s="251">
        <f ca="1">IF(A11taxstdlife="n/a","n/a",IF(A11taxstdlife="",0,IF(R$3&gt;(A11stdlife+$E912),((INDEX('PTRM input'!$G$385:$P$434,A11offset,$E912)-INDEX('PTRM input'!$G$277:$P$326,A11offset,$E912))*OFFSET($F$7,0,$E912))-SUM($G912:Q912),(((INDEX('PTRM input'!$G$385:$P$434,A11offset,$E912)-INDEX('PTRM input'!$G$277:$P$326,A11offset,$E912))*OFFSET($F$7,0,$E912))-SUM($G912:Q912))*(OFFSET('PTRM input'!$G$477,0,$E912-1)/A11taxstdlife))))</f>
        <v>0</v>
      </c>
      <c r="S912" s="251">
        <f ca="1">IF(A11taxstdlife="n/a","n/a",IF(A11taxstdlife="",0,IF(S$3&gt;(A11stdlife+$E912),((INDEX('PTRM input'!$G$385:$P$434,A11offset,$E912)-INDEX('PTRM input'!$G$277:$P$326,A11offset,$E912))*OFFSET($F$7,0,$E912))-SUM($G912:R912),(((INDEX('PTRM input'!$G$385:$P$434,A11offset,$E912)-INDEX('PTRM input'!$G$277:$P$326,A11offset,$E912))*OFFSET($F$7,0,$E912))-SUM($G912:R912))*(OFFSET('PTRM input'!$G$477,0,$E912-1)/A11taxstdlife))))</f>
        <v>0</v>
      </c>
      <c r="T912" s="251">
        <f ca="1">IF(A11taxstdlife="n/a","n/a",IF(A11taxstdlife="",0,IF(T$3&gt;(A11stdlife+$E912),((INDEX('PTRM input'!$G$385:$P$434,A11offset,$E912)-INDEX('PTRM input'!$G$277:$P$326,A11offset,$E912))*OFFSET($F$7,0,$E912))-SUM($G912:S912),(((INDEX('PTRM input'!$G$385:$P$434,A11offset,$E912)-INDEX('PTRM input'!$G$277:$P$326,A11offset,$E912))*OFFSET($F$7,0,$E912))-SUM($G912:S912))*(OFFSET('PTRM input'!$G$477,0,$E912-1)/A11taxstdlife))))</f>
        <v>0</v>
      </c>
      <c r="U912" s="251">
        <f ca="1">IF(A11taxstdlife="n/a","n/a",IF(A11taxstdlife="",0,IF(U$3&gt;(A11stdlife+$E912),((INDEX('PTRM input'!$G$385:$P$434,A11offset,$E912)-INDEX('PTRM input'!$G$277:$P$326,A11offset,$E912))*OFFSET($F$7,0,$E912))-SUM($G912:T912),(((INDEX('PTRM input'!$G$385:$P$434,A11offset,$E912)-INDEX('PTRM input'!$G$277:$P$326,A11offset,$E912))*OFFSET($F$7,0,$E912))-SUM($G912:T912))*(OFFSET('PTRM input'!$G$477,0,$E912-1)/A11taxstdlife))))</f>
        <v>0</v>
      </c>
      <c r="V912" s="251">
        <f ca="1">IF(A11taxstdlife="n/a","n/a",IF(A11taxstdlife="",0,IF(V$3&gt;(A11stdlife+$E912),((INDEX('PTRM input'!$G$385:$P$434,A11offset,$E912)-INDEX('PTRM input'!$G$277:$P$326,A11offset,$E912))*OFFSET($F$7,0,$E912))-SUM($G912:U912),(((INDEX('PTRM input'!$G$385:$P$434,A11offset,$E912)-INDEX('PTRM input'!$G$277:$P$326,A11offset,$E912))*OFFSET($F$7,0,$E912))-SUM($G912:U912))*(OFFSET('PTRM input'!$G$477,0,$E912-1)/A11taxstdlife))))</f>
        <v>0</v>
      </c>
      <c r="W912" s="251">
        <f ca="1">IF(A11taxstdlife="n/a","n/a",IF(A11taxstdlife="",0,IF(W$3&gt;(A11stdlife+$E912),((INDEX('PTRM input'!$G$385:$P$434,A11offset,$E912)-INDEX('PTRM input'!$G$277:$P$326,A11offset,$E912))*OFFSET($F$7,0,$E912))-SUM($G912:V912),(((INDEX('PTRM input'!$G$385:$P$434,A11offset,$E912)-INDEX('PTRM input'!$G$277:$P$326,A11offset,$E912))*OFFSET($F$7,0,$E912))-SUM($G912:V912))*(OFFSET('PTRM input'!$G$477,0,$E912-1)/A11taxstdlife))))</f>
        <v>0</v>
      </c>
      <c r="X912" s="251">
        <f ca="1">IF(A11taxstdlife="n/a","n/a",IF(A11taxstdlife="",0,IF(X$3&gt;(A11stdlife+$E912),((INDEX('PTRM input'!$G$385:$P$434,A11offset,$E912)-INDEX('PTRM input'!$G$277:$P$326,A11offset,$E912))*OFFSET($F$7,0,$E912))-SUM($G912:W912),(((INDEX('PTRM input'!$G$385:$P$434,A11offset,$E912)-INDEX('PTRM input'!$G$277:$P$326,A11offset,$E912))*OFFSET($F$7,0,$E912))-SUM($G912:W912))*(OFFSET('PTRM input'!$G$477,0,$E912-1)/A11taxstdlife))))</f>
        <v>0</v>
      </c>
      <c r="Y912" s="251">
        <f ca="1">IF(A11taxstdlife="n/a","n/a",IF(A11taxstdlife="",0,IF(Y$3&gt;(A11stdlife+$E912),((INDEX('PTRM input'!$G$385:$P$434,A11offset,$E912)-INDEX('PTRM input'!$G$277:$P$326,A11offset,$E912))*OFFSET($F$7,0,$E912))-SUM($G912:X912),(((INDEX('PTRM input'!$G$385:$P$434,A11offset,$E912)-INDEX('PTRM input'!$G$277:$P$326,A11offset,$E912))*OFFSET($F$7,0,$E912))-SUM($G912:X912))*(OFFSET('PTRM input'!$G$477,0,$E912-1)/A11taxstdlife))))</f>
        <v>0</v>
      </c>
      <c r="Z912" s="251">
        <f ca="1">IF(A11taxstdlife="n/a","n/a",IF(A11taxstdlife="",0,IF(Z$3&gt;(A11stdlife+$E912),((INDEX('PTRM input'!$G$385:$P$434,A11offset,$E912)-INDEX('PTRM input'!$G$277:$P$326,A11offset,$E912))*OFFSET($F$7,0,$E912))-SUM($G912:Y912),(((INDEX('PTRM input'!$G$385:$P$434,A11offset,$E912)-INDEX('PTRM input'!$G$277:$P$326,A11offset,$E912))*OFFSET($F$7,0,$E912))-SUM($G912:Y912))*(OFFSET('PTRM input'!$G$477,0,$E912-1)/A11taxstdlife))))</f>
        <v>0</v>
      </c>
      <c r="AA912" s="251">
        <f ca="1">IF(A11taxstdlife="n/a","n/a",IF(A11taxstdlife="",0,IF(AA$3&gt;(A11stdlife+$E912),((INDEX('PTRM input'!$G$385:$P$434,A11offset,$E912)-INDEX('PTRM input'!$G$277:$P$326,A11offset,$E912))*OFFSET($F$7,0,$E912))-SUM($G912:Z912),(((INDEX('PTRM input'!$G$385:$P$434,A11offset,$E912)-INDEX('PTRM input'!$G$277:$P$326,A11offset,$E912))*OFFSET($F$7,0,$E912))-SUM($G912:Z912))*(OFFSET('PTRM input'!$G$477,0,$E912-1)/A11taxstdlife))))</f>
        <v>0</v>
      </c>
      <c r="AB912" s="251">
        <f ca="1">IF(A11taxstdlife="n/a","n/a",IF(A11taxstdlife="",0,IF(AB$3&gt;(A11stdlife+$E912),((INDEX('PTRM input'!$G$385:$P$434,A11offset,$E912)-INDEX('PTRM input'!$G$277:$P$326,A11offset,$E912))*OFFSET($F$7,0,$E912))-SUM($G912:AA912),(((INDEX('PTRM input'!$G$385:$P$434,A11offset,$E912)-INDEX('PTRM input'!$G$277:$P$326,A11offset,$E912))*OFFSET($F$7,0,$E912))-SUM($G912:AA912))*(OFFSET('PTRM input'!$G$477,0,$E912-1)/A11taxstdlife))))</f>
        <v>0</v>
      </c>
      <c r="AC912" s="251">
        <f ca="1">IF(A11taxstdlife="n/a","n/a",IF(A11taxstdlife="",0,IF(AC$3&gt;(A11stdlife+$E912),((INDEX('PTRM input'!$G$385:$P$434,A11offset,$E912)-INDEX('PTRM input'!$G$277:$P$326,A11offset,$E912))*OFFSET($F$7,0,$E912))-SUM($G912:AB912),(((INDEX('PTRM input'!$G$385:$P$434,A11offset,$E912)-INDEX('PTRM input'!$G$277:$P$326,A11offset,$E912))*OFFSET($F$7,0,$E912))-SUM($G912:AB912))*(OFFSET('PTRM input'!$G$477,0,$E912-1)/A11taxstdlife))))</f>
        <v>0</v>
      </c>
      <c r="AD912" s="251">
        <f ca="1">IF(A11taxstdlife="n/a","n/a",IF(A11taxstdlife="",0,IF(AD$3&gt;(A11stdlife+$E912),((INDEX('PTRM input'!$G$385:$P$434,A11offset,$E912)-INDEX('PTRM input'!$G$277:$P$326,A11offset,$E912))*OFFSET($F$7,0,$E912))-SUM($G912:AC912),(((INDEX('PTRM input'!$G$385:$P$434,A11offset,$E912)-INDEX('PTRM input'!$G$277:$P$326,A11offset,$E912))*OFFSET($F$7,0,$E912))-SUM($G912:AC912))*(OFFSET('PTRM input'!$G$477,0,$E912-1)/A11taxstdlife))))</f>
        <v>0</v>
      </c>
      <c r="AE912" s="251">
        <f ca="1">IF(A11taxstdlife="n/a","n/a",IF(A11taxstdlife="",0,IF(AE$3&gt;(A11stdlife+$E912),((INDEX('PTRM input'!$G$385:$P$434,A11offset,$E912)-INDEX('PTRM input'!$G$277:$P$326,A11offset,$E912))*OFFSET($F$7,0,$E912))-SUM($G912:AD912),(((INDEX('PTRM input'!$G$385:$P$434,A11offset,$E912)-INDEX('PTRM input'!$G$277:$P$326,A11offset,$E912))*OFFSET($F$7,0,$E912))-SUM($G912:AD912))*(OFFSET('PTRM input'!$G$477,0,$E912-1)/A11taxstdlife))))</f>
        <v>0</v>
      </c>
      <c r="AF912" s="251">
        <f ca="1">IF(A11taxstdlife="n/a","n/a",IF(A11taxstdlife="",0,IF(AF$3&gt;(A11stdlife+$E912),((INDEX('PTRM input'!$G$385:$P$434,A11offset,$E912)-INDEX('PTRM input'!$G$277:$P$326,A11offset,$E912))*OFFSET($F$7,0,$E912))-SUM($G912:AE912),(((INDEX('PTRM input'!$G$385:$P$434,A11offset,$E912)-INDEX('PTRM input'!$G$277:$P$326,A11offset,$E912))*OFFSET($F$7,0,$E912))-SUM($G912:AE912))*(OFFSET('PTRM input'!$G$477,0,$E912-1)/A11taxstdlife))))</f>
        <v>0</v>
      </c>
      <c r="AG912" s="251">
        <f ca="1">IF(A11taxstdlife="n/a","n/a",IF(A11taxstdlife="",0,IF(AG$3&gt;(A11stdlife+$E912),((INDEX('PTRM input'!$G$385:$P$434,A11offset,$E912)-INDEX('PTRM input'!$G$277:$P$326,A11offset,$E912))*OFFSET($F$7,0,$E912))-SUM($G912:AF912),(((INDEX('PTRM input'!$G$385:$P$434,A11offset,$E912)-INDEX('PTRM input'!$G$277:$P$326,A11offset,$E912))*OFFSET($F$7,0,$E912))-SUM($G912:AF912))*(OFFSET('PTRM input'!$G$477,0,$E912-1)/A11taxstdlife))))</f>
        <v>0</v>
      </c>
      <c r="AH912" s="251">
        <f ca="1">IF(A11taxstdlife="n/a","n/a",IF(A11taxstdlife="",0,IF(AH$3&gt;(A11stdlife+$E912),((INDEX('PTRM input'!$G$385:$P$434,A11offset,$E912)-INDEX('PTRM input'!$G$277:$P$326,A11offset,$E912))*OFFSET($F$7,0,$E912))-SUM($G912:AG912),(((INDEX('PTRM input'!$G$385:$P$434,A11offset,$E912)-INDEX('PTRM input'!$G$277:$P$326,A11offset,$E912))*OFFSET($F$7,0,$E912))-SUM($G912:AG912))*(OFFSET('PTRM input'!$G$477,0,$E912-1)/A11taxstdlife))))</f>
        <v>0</v>
      </c>
      <c r="AI912" s="251">
        <f ca="1">IF(A11taxstdlife="n/a","n/a",IF(A11taxstdlife="",0,IF(AI$3&gt;(A11stdlife+$E912),((INDEX('PTRM input'!$G$385:$P$434,A11offset,$E912)-INDEX('PTRM input'!$G$277:$P$326,A11offset,$E912))*OFFSET($F$7,0,$E912))-SUM($G912:AH912),(((INDEX('PTRM input'!$G$385:$P$434,A11offset,$E912)-INDEX('PTRM input'!$G$277:$P$326,A11offset,$E912))*OFFSET($F$7,0,$E912))-SUM($G912:AH912))*(OFFSET('PTRM input'!$G$477,0,$E912-1)/A11taxstdlife))))</f>
        <v>0</v>
      </c>
      <c r="AJ912" s="251">
        <f ca="1">IF(A11taxstdlife="n/a","n/a",IF(A11taxstdlife="",0,IF(AJ$3&gt;(A11stdlife+$E912),((INDEX('PTRM input'!$G$385:$P$434,A11offset,$E912)-INDEX('PTRM input'!$G$277:$P$326,A11offset,$E912))*OFFSET($F$7,0,$E912))-SUM($G912:AI912),(((INDEX('PTRM input'!$G$385:$P$434,A11offset,$E912)-INDEX('PTRM input'!$G$277:$P$326,A11offset,$E912))*OFFSET($F$7,0,$E912))-SUM($G912:AI912))*(OFFSET('PTRM input'!$G$477,0,$E912-1)/A11taxstdlife))))</f>
        <v>0</v>
      </c>
      <c r="AK912" s="251">
        <f ca="1">IF(A11taxstdlife="n/a","n/a",IF(A11taxstdlife="",0,IF(AK$3&gt;(A11stdlife+$E912),((INDEX('PTRM input'!$G$385:$P$434,A11offset,$E912)-INDEX('PTRM input'!$G$277:$P$326,A11offset,$E912))*OFFSET($F$7,0,$E912))-SUM($G912:AJ912),(((INDEX('PTRM input'!$G$385:$P$434,A11offset,$E912)-INDEX('PTRM input'!$G$277:$P$326,A11offset,$E912))*OFFSET($F$7,0,$E912))-SUM($G912:AJ912))*(OFFSET('PTRM input'!$G$477,0,$E912-1)/A11taxstdlife))))</f>
        <v>0</v>
      </c>
      <c r="AL912" s="251">
        <f ca="1">IF(A11taxstdlife="n/a","n/a",IF(A11taxstdlife="",0,IF(AL$3&gt;(A11stdlife+$E912),((INDEX('PTRM input'!$G$385:$P$434,A11offset,$E912)-INDEX('PTRM input'!$G$277:$P$326,A11offset,$E912))*OFFSET($F$7,0,$E912))-SUM($G912:AK912),(((INDEX('PTRM input'!$G$385:$P$434,A11offset,$E912)-INDEX('PTRM input'!$G$277:$P$326,A11offset,$E912))*OFFSET($F$7,0,$E912))-SUM($G912:AK912))*(OFFSET('PTRM input'!$G$477,0,$E912-1)/A11taxstdlife))))</f>
        <v>0</v>
      </c>
      <c r="AM912" s="251">
        <f ca="1">IF(A11taxstdlife="n/a","n/a",IF(A11taxstdlife="",0,IF(AM$3&gt;(A11stdlife+$E912),((INDEX('PTRM input'!$G$385:$P$434,A11offset,$E912)-INDEX('PTRM input'!$G$277:$P$326,A11offset,$E912))*OFFSET($F$7,0,$E912))-SUM($G912:AL912),(((INDEX('PTRM input'!$G$385:$P$434,A11offset,$E912)-INDEX('PTRM input'!$G$277:$P$326,A11offset,$E912))*OFFSET($F$7,0,$E912))-SUM($G912:AL912))*(OFFSET('PTRM input'!$G$477,0,$E912-1)/A11taxstdlife))))</f>
        <v>0</v>
      </c>
      <c r="AN912" s="251">
        <f ca="1">IF(A11taxstdlife="n/a","n/a",IF(A11taxstdlife="",0,IF(AN$3&gt;(A11stdlife+$E912),((INDEX('PTRM input'!$G$385:$P$434,A11offset,$E912)-INDEX('PTRM input'!$G$277:$P$326,A11offset,$E912))*OFFSET($F$7,0,$E912))-SUM($G912:AM912),(((INDEX('PTRM input'!$G$385:$P$434,A11offset,$E912)-INDEX('PTRM input'!$G$277:$P$326,A11offset,$E912))*OFFSET($F$7,0,$E912))-SUM($G912:AM912))*(OFFSET('PTRM input'!$G$477,0,$E912-1)/A11taxstdlife))))</f>
        <v>0</v>
      </c>
      <c r="AO912" s="251">
        <f ca="1">IF(A11taxstdlife="n/a","n/a",IF(A11taxstdlife="",0,IF(AO$3&gt;(A11stdlife+$E912),((INDEX('PTRM input'!$G$385:$P$434,A11offset,$E912)-INDEX('PTRM input'!$G$277:$P$326,A11offset,$E912))*OFFSET($F$7,0,$E912))-SUM($G912:AN912),(((INDEX('PTRM input'!$G$385:$P$434,A11offset,$E912)-INDEX('PTRM input'!$G$277:$P$326,A11offset,$E912))*OFFSET($F$7,0,$E912))-SUM($G912:AN912))*(OFFSET('PTRM input'!$G$477,0,$E912-1)/A11taxstdlife))))</f>
        <v>0</v>
      </c>
      <c r="AP912" s="251">
        <f ca="1">IF(A11taxstdlife="n/a","n/a",IF(A11taxstdlife="",0,IF(AP$3&gt;(A11stdlife+$E912),((INDEX('PTRM input'!$G$385:$P$434,A11offset,$E912)-INDEX('PTRM input'!$G$277:$P$326,A11offset,$E912))*OFFSET($F$7,0,$E912))-SUM($G912:AO912),(((INDEX('PTRM input'!$G$385:$P$434,A11offset,$E912)-INDEX('PTRM input'!$G$277:$P$326,A11offset,$E912))*OFFSET($F$7,0,$E912))-SUM($G912:AO912))*(OFFSET('PTRM input'!$G$477,0,$E912-1)/A11taxstdlife))))</f>
        <v>0</v>
      </c>
      <c r="AQ912" s="251">
        <f ca="1">IF(A11taxstdlife="n/a","n/a",IF(A11taxstdlife="",0,IF(AQ$3&gt;(A11stdlife+$E912),((INDEX('PTRM input'!$G$385:$P$434,A11offset,$E912)-INDEX('PTRM input'!$G$277:$P$326,A11offset,$E912))*OFFSET($F$7,0,$E912))-SUM($G912:AP912),(((INDEX('PTRM input'!$G$385:$P$434,A11offset,$E912)-INDEX('PTRM input'!$G$277:$P$326,A11offset,$E912))*OFFSET($F$7,0,$E912))-SUM($G912:AP912))*(OFFSET('PTRM input'!$G$477,0,$E912-1)/A11taxstdlife))))</f>
        <v>0</v>
      </c>
      <c r="AR912" s="251">
        <f ca="1">IF(A11taxstdlife="n/a","n/a",IF(A11taxstdlife="",0,IF(AR$3&gt;(A11stdlife+$E912),((INDEX('PTRM input'!$G$385:$P$434,A11offset,$E912)-INDEX('PTRM input'!$G$277:$P$326,A11offset,$E912))*OFFSET($F$7,0,$E912))-SUM($G912:AQ912),(((INDEX('PTRM input'!$G$385:$P$434,A11offset,$E912)-INDEX('PTRM input'!$G$277:$P$326,A11offset,$E912))*OFFSET($F$7,0,$E912))-SUM($G912:AQ912))*(OFFSET('PTRM input'!$G$477,0,$E912-1)/A11taxstdlife))))</f>
        <v>0</v>
      </c>
      <c r="AS912" s="251">
        <f ca="1">IF(A11taxstdlife="n/a","n/a",IF(A11taxstdlife="",0,IF(AS$3&gt;(A11stdlife+$E912),((INDEX('PTRM input'!$G$385:$P$434,A11offset,$E912)-INDEX('PTRM input'!$G$277:$P$326,A11offset,$E912))*OFFSET($F$7,0,$E912))-SUM($G912:AR912),(((INDEX('PTRM input'!$G$385:$P$434,A11offset,$E912)-INDEX('PTRM input'!$G$277:$P$326,A11offset,$E912))*OFFSET($F$7,0,$E912))-SUM($G912:AR912))*(OFFSET('PTRM input'!$G$477,0,$E912-1)/A11taxstdlife))))</f>
        <v>0</v>
      </c>
      <c r="AT912" s="251">
        <f ca="1">IF(A11taxstdlife="n/a","n/a",IF(A11taxstdlife="",0,IF(AT$3&gt;(A11stdlife+$E912),((INDEX('PTRM input'!$G$385:$P$434,A11offset,$E912)-INDEX('PTRM input'!$G$277:$P$326,A11offset,$E912))*OFFSET($F$7,0,$E912))-SUM($G912:AS912),(((INDEX('PTRM input'!$G$385:$P$434,A11offset,$E912)-INDEX('PTRM input'!$G$277:$P$326,A11offset,$E912))*OFFSET($F$7,0,$E912))-SUM($G912:AS912))*(OFFSET('PTRM input'!$G$477,0,$E912-1)/A11taxstdlife))))</f>
        <v>0</v>
      </c>
      <c r="AU912" s="251">
        <f ca="1">IF(A11taxstdlife="n/a","n/a",IF(A11taxstdlife="",0,IF(AU$3&gt;(A11stdlife+$E912),((INDEX('PTRM input'!$G$385:$P$434,A11offset,$E912)-INDEX('PTRM input'!$G$277:$P$326,A11offset,$E912))*OFFSET($F$7,0,$E912))-SUM($G912:AT912),(((INDEX('PTRM input'!$G$385:$P$434,A11offset,$E912)-INDEX('PTRM input'!$G$277:$P$326,A11offset,$E912))*OFFSET($F$7,0,$E912))-SUM($G912:AT912))*(OFFSET('PTRM input'!$G$477,0,$E912-1)/A11taxstdlife))))</f>
        <v>0</v>
      </c>
      <c r="AV912" s="251">
        <f ca="1">IF(A11taxstdlife="n/a","n/a",IF(A11taxstdlife="",0,IF(AV$3&gt;(A11stdlife+$E912),((INDEX('PTRM input'!$G$385:$P$434,A11offset,$E912)-INDEX('PTRM input'!$G$277:$P$326,A11offset,$E912))*OFFSET($F$7,0,$E912))-SUM($G912:AU912),(((INDEX('PTRM input'!$G$385:$P$434,A11offset,$E912)-INDEX('PTRM input'!$G$277:$P$326,A11offset,$E912))*OFFSET($F$7,0,$E912))-SUM($G912:AU912))*(OFFSET('PTRM input'!$G$477,0,$E912-1)/A11taxstdlife))))</f>
        <v>0</v>
      </c>
      <c r="AW912" s="251">
        <f ca="1">IF(A11taxstdlife="n/a","n/a",IF(A11taxstdlife="",0,IF(AW$3&gt;(A11stdlife+$E912),((INDEX('PTRM input'!$G$385:$P$434,A11offset,$E912)-INDEX('PTRM input'!$G$277:$P$326,A11offset,$E912))*OFFSET($F$7,0,$E912))-SUM($G912:AV912),(((INDEX('PTRM input'!$G$385:$P$434,A11offset,$E912)-INDEX('PTRM input'!$G$277:$P$326,A11offset,$E912))*OFFSET($F$7,0,$E912))-SUM($G912:AV912))*(OFFSET('PTRM input'!$G$477,0,$E912-1)/A11taxstdlife))))</f>
        <v>0</v>
      </c>
      <c r="AX912" s="251">
        <f ca="1">IF(A11taxstdlife="n/a","n/a",IF(A11taxstdlife="",0,IF(AX$3&gt;(A11stdlife+$E912),((INDEX('PTRM input'!$G$385:$P$434,A11offset,$E912)-INDEX('PTRM input'!$G$277:$P$326,A11offset,$E912))*OFFSET($F$7,0,$E912))-SUM($G912:AW912),(((INDEX('PTRM input'!$G$385:$P$434,A11offset,$E912)-INDEX('PTRM input'!$G$277:$P$326,A11offset,$E912))*OFFSET($F$7,0,$E912))-SUM($G912:AW912))*(OFFSET('PTRM input'!$G$477,0,$E912-1)/A11taxstdlife))))</f>
        <v>0</v>
      </c>
      <c r="AY912" s="251">
        <f ca="1">IF(A11taxstdlife="n/a","n/a",IF(A11taxstdlife="",0,IF(AY$3&gt;(A11stdlife+$E912),((INDEX('PTRM input'!$G$385:$P$434,A11offset,$E912)-INDEX('PTRM input'!$G$277:$P$326,A11offset,$E912))*OFFSET($F$7,0,$E912))-SUM($G912:AX912),(((INDEX('PTRM input'!$G$385:$P$434,A11offset,$E912)-INDEX('PTRM input'!$G$277:$P$326,A11offset,$E912))*OFFSET($F$7,0,$E912))-SUM($G912:AX912))*(OFFSET('PTRM input'!$G$477,0,$E912-1)/A11taxstdlife))))</f>
        <v>0</v>
      </c>
      <c r="AZ912" s="251">
        <f ca="1">IF(A11taxstdlife="n/a","n/a",IF(A11taxstdlife="",0,IF(AZ$3&gt;(A11stdlife+$E912),((INDEX('PTRM input'!$G$385:$P$434,A11offset,$E912)-INDEX('PTRM input'!$G$277:$P$326,A11offset,$E912))*OFFSET($F$7,0,$E912))-SUM($G912:AY912),(((INDEX('PTRM input'!$G$385:$P$434,A11offset,$E912)-INDEX('PTRM input'!$G$277:$P$326,A11offset,$E912))*OFFSET($F$7,0,$E912))-SUM($G912:AY912))*(OFFSET('PTRM input'!$G$477,0,$E912-1)/A11taxstdlife))))</f>
        <v>0</v>
      </c>
      <c r="BA912" s="251">
        <f ca="1">IF(A11taxstdlife="n/a","n/a",IF(A11taxstdlife="",0,IF(BA$3&gt;(A11stdlife+$E912),((INDEX('PTRM input'!$G$385:$P$434,A11offset,$E912)-INDEX('PTRM input'!$G$277:$P$326,A11offset,$E912))*OFFSET($F$7,0,$E912))-SUM($G912:AZ912),(((INDEX('PTRM input'!$G$385:$P$434,A11offset,$E912)-INDEX('PTRM input'!$G$277:$P$326,A11offset,$E912))*OFFSET($F$7,0,$E912))-SUM($G912:AZ912))*(OFFSET('PTRM input'!$G$477,0,$E912-1)/A11taxstdlife))))</f>
        <v>0</v>
      </c>
      <c r="BB912" s="251">
        <f ca="1">IF(A11taxstdlife="n/a","n/a",IF(A11taxstdlife="",0,IF(BB$3&gt;(A11stdlife+$E912),((INDEX('PTRM input'!$G$385:$P$434,A11offset,$E912)-INDEX('PTRM input'!$G$277:$P$326,A11offset,$E912))*OFFSET($F$7,0,$E912))-SUM($G912:BA912),(((INDEX('PTRM input'!$G$385:$P$434,A11offset,$E912)-INDEX('PTRM input'!$G$277:$P$326,A11offset,$E912))*OFFSET($F$7,0,$E912))-SUM($G912:BA912))*(OFFSET('PTRM input'!$G$477,0,$E912-1)/A11taxstdlife))))</f>
        <v>0</v>
      </c>
      <c r="BC912" s="251">
        <f ca="1">IF(A11taxstdlife="n/a","n/a",IF(A11taxstdlife="",0,IF(BC$3&gt;(A11stdlife+$E912),((INDEX('PTRM input'!$G$385:$P$434,A11offset,$E912)-INDEX('PTRM input'!$G$277:$P$326,A11offset,$E912))*OFFSET($F$7,0,$E912))-SUM($G912:BB912),(((INDEX('PTRM input'!$G$385:$P$434,A11offset,$E912)-INDEX('PTRM input'!$G$277:$P$326,A11offset,$E912))*OFFSET($F$7,0,$E912))-SUM($G912:BB912))*(OFFSET('PTRM input'!$G$477,0,$E912-1)/A11taxstdlife))))</f>
        <v>0</v>
      </c>
      <c r="BD912" s="251">
        <f ca="1">IF(A11taxstdlife="n/a","n/a",IF(A11taxstdlife="",0,IF(BD$3&gt;(A11stdlife+$E912),((INDEX('PTRM input'!$G$385:$P$434,A11offset,$E912)-INDEX('PTRM input'!$G$277:$P$326,A11offset,$E912))*OFFSET($F$7,0,$E912))-SUM($G912:BC912),(((INDEX('PTRM input'!$G$385:$P$434,A11offset,$E912)-INDEX('PTRM input'!$G$277:$P$326,A11offset,$E912))*OFFSET($F$7,0,$E912))-SUM($G912:BC912))*(OFFSET('PTRM input'!$G$477,0,$E912-1)/A11taxstdlife))))</f>
        <v>0</v>
      </c>
      <c r="BE912" s="251">
        <f ca="1">IF(A11taxstdlife="n/a","n/a",IF(A11taxstdlife="",0,IF(BE$3&gt;(A11stdlife+$E912),((INDEX('PTRM input'!$G$385:$P$434,A11offset,$E912)-INDEX('PTRM input'!$G$277:$P$326,A11offset,$E912))*OFFSET($F$7,0,$E912))-SUM($G912:BD912),(((INDEX('PTRM input'!$G$385:$P$434,A11offset,$E912)-INDEX('PTRM input'!$G$277:$P$326,A11offset,$E912))*OFFSET($F$7,0,$E912))-SUM($G912:BD912))*(OFFSET('PTRM input'!$G$477,0,$E912-1)/A11taxstdlife))))</f>
        <v>0</v>
      </c>
      <c r="BF912" s="251">
        <f ca="1">IF(A11taxstdlife="n/a","n/a",IF(A11taxstdlife="",0,IF(BF$3&gt;(A11stdlife+$E912),((INDEX('PTRM input'!$G$385:$P$434,A11offset,$E912)-INDEX('PTRM input'!$G$277:$P$326,A11offset,$E912))*OFFSET($F$7,0,$E912))-SUM($G912:BE912),(((INDEX('PTRM input'!$G$385:$P$434,A11offset,$E912)-INDEX('PTRM input'!$G$277:$P$326,A11offset,$E912))*OFFSET($F$7,0,$E912))-SUM($G912:BE912))*(OFFSET('PTRM input'!$G$477,0,$E912-1)/A11taxstdlife))))</f>
        <v>0</v>
      </c>
      <c r="BG912" s="251">
        <f ca="1">IF(A11taxstdlife="n/a","n/a",IF(A11taxstdlife="",0,IF(BG$3&gt;(A11stdlife+$E912),((INDEX('PTRM input'!$G$385:$P$434,A11offset,$E912)-INDEX('PTRM input'!$G$277:$P$326,A11offset,$E912))*OFFSET($F$7,0,$E912))-SUM($G912:BF912),(((INDEX('PTRM input'!$G$385:$P$434,A11offset,$E912)-INDEX('PTRM input'!$G$277:$P$326,A11offset,$E912))*OFFSET($F$7,0,$E912))-SUM($G912:BF912))*(OFFSET('PTRM input'!$G$477,0,$E912-1)/A11taxstdlife))))</f>
        <v>0</v>
      </c>
      <c r="BH912" s="251">
        <f ca="1">IF(A11taxstdlife="n/a","n/a",IF(A11taxstdlife="",0,IF(BH$3&gt;(A11stdlife+$E912),((INDEX('PTRM input'!$G$385:$P$434,A11offset,$E912)-INDEX('PTRM input'!$G$277:$P$326,A11offset,$E912))*OFFSET($F$7,0,$E912))-SUM($G912:BG912),(((INDEX('PTRM input'!$G$385:$P$434,A11offset,$E912)-INDEX('PTRM input'!$G$277:$P$326,A11offset,$E912))*OFFSET($F$7,0,$E912))-SUM($G912:BG912))*(OFFSET('PTRM input'!$G$477,0,$E912-1)/A11taxstdlife))))</f>
        <v>0</v>
      </c>
      <c r="BI912" s="251">
        <f ca="1">IF(A11taxstdlife="n/a","n/a",IF(A11taxstdlife="",0,IF(BI$3&gt;(A11stdlife+$E912),((INDEX('PTRM input'!$G$385:$P$434,A11offset,$E912)-INDEX('PTRM input'!$G$277:$P$326,A11offset,$E912))*OFFSET($F$7,0,$E912))-SUM($G912:BH912),(((INDEX('PTRM input'!$G$385:$P$434,A11offset,$E912)-INDEX('PTRM input'!$G$277:$P$326,A11offset,$E912))*OFFSET($F$7,0,$E912))-SUM($G912:BH912))*(OFFSET('PTRM input'!$G$477,0,$E912-1)/A11taxstdlife))))</f>
        <v>0</v>
      </c>
      <c r="BJ912" s="116"/>
      <c r="BK912" s="116"/>
      <c r="BL912" s="116"/>
      <c r="BM912" s="116"/>
    </row>
    <row r="913" spans="1:65" ht="12.75" hidden="1" customHeight="1" outlineLevel="2">
      <c r="A913" s="366"/>
      <c r="B913" s="19"/>
      <c r="C913" s="18"/>
      <c r="D913" s="760"/>
      <c r="E913" s="86">
        <v>2</v>
      </c>
      <c r="F913" s="356"/>
      <c r="G913" s="434"/>
      <c r="H913" s="619"/>
      <c r="I913" s="251">
        <f ca="1">IF(A11taxstdlife="n/a","n/a",IF(A11taxstdlife="",0,IF(I$3&gt;(A11stdlife+$E913),((INDEX('PTRM input'!$G$385:$P$434,A11offset,$E913)-INDEX('PTRM input'!$G$277:$P$326,A11offset,$E913))*OFFSET($F$7,0,$E913))-SUM($G913:H913),(((INDEX('PTRM input'!$G$385:$P$434,A11offset,$E913)-INDEX('PTRM input'!$G$277:$P$326,A11offset,$E913))*OFFSET($F$7,0,$E913))-SUM($G913:H913))*(OFFSET('PTRM input'!$G$477,0,$E913-1)/A11taxstdlife))))</f>
        <v>0</v>
      </c>
      <c r="J913" s="251">
        <f ca="1">IF(A11taxstdlife="n/a","n/a",IF(A11taxstdlife="",0,IF(J$3&gt;(A11stdlife+$E913),((INDEX('PTRM input'!$G$385:$P$434,A11offset,$E913)-INDEX('PTRM input'!$G$277:$P$326,A11offset,$E913))*OFFSET($F$7,0,$E913))-SUM($G913:I913),(((INDEX('PTRM input'!$G$385:$P$434,A11offset,$E913)-INDEX('PTRM input'!$G$277:$P$326,A11offset,$E913))*OFFSET($F$7,0,$E913))-SUM($G913:I913))*(OFFSET('PTRM input'!$G$477,0,$E913-1)/A11taxstdlife))))</f>
        <v>0</v>
      </c>
      <c r="K913" s="251">
        <f ca="1">IF(A11taxstdlife="n/a","n/a",IF(A11taxstdlife="",0,IF(K$3&gt;(A11stdlife+$E913),((INDEX('PTRM input'!$G$385:$P$434,A11offset,$E913)-INDEX('PTRM input'!$G$277:$P$326,A11offset,$E913))*OFFSET($F$7,0,$E913))-SUM($G913:J913),(((INDEX('PTRM input'!$G$385:$P$434,A11offset,$E913)-INDEX('PTRM input'!$G$277:$P$326,A11offset,$E913))*OFFSET($F$7,0,$E913))-SUM($G913:J913))*(OFFSET('PTRM input'!$G$477,0,$E913-1)/A11taxstdlife))))</f>
        <v>0</v>
      </c>
      <c r="L913" s="251">
        <f ca="1">IF(A11taxstdlife="n/a","n/a",IF(A11taxstdlife="",0,IF(L$3&gt;(A11stdlife+$E913),((INDEX('PTRM input'!$G$385:$P$434,A11offset,$E913)-INDEX('PTRM input'!$G$277:$P$326,A11offset,$E913))*OFFSET($F$7,0,$E913))-SUM($G913:K913),(((INDEX('PTRM input'!$G$385:$P$434,A11offset,$E913)-INDEX('PTRM input'!$G$277:$P$326,A11offset,$E913))*OFFSET($F$7,0,$E913))-SUM($G913:K913))*(OFFSET('PTRM input'!$G$477,0,$E913-1)/A11taxstdlife))))</f>
        <v>0</v>
      </c>
      <c r="M913" s="251">
        <f ca="1">IF(A11taxstdlife="n/a","n/a",IF(A11taxstdlife="",0,IF(M$3&gt;(A11stdlife+$E913),((INDEX('PTRM input'!$G$385:$P$434,A11offset,$E913)-INDEX('PTRM input'!$G$277:$P$326,A11offset,$E913))*OFFSET($F$7,0,$E913))-SUM($G913:L913),(((INDEX('PTRM input'!$G$385:$P$434,A11offset,$E913)-INDEX('PTRM input'!$G$277:$P$326,A11offset,$E913))*OFFSET($F$7,0,$E913))-SUM($G913:L913))*(OFFSET('PTRM input'!$G$477,0,$E913-1)/A11taxstdlife))))</f>
        <v>0</v>
      </c>
      <c r="N913" s="251">
        <f ca="1">IF(A11taxstdlife="n/a","n/a",IF(A11taxstdlife="",0,IF(N$3&gt;(A11stdlife+$E913),((INDEX('PTRM input'!$G$385:$P$434,A11offset,$E913)-INDEX('PTRM input'!$G$277:$P$326,A11offset,$E913))*OFFSET($F$7,0,$E913))-SUM($G913:M913),(((INDEX('PTRM input'!$G$385:$P$434,A11offset,$E913)-INDEX('PTRM input'!$G$277:$P$326,A11offset,$E913))*OFFSET($F$7,0,$E913))-SUM($G913:M913))*(OFFSET('PTRM input'!$G$477,0,$E913-1)/A11taxstdlife))))</f>
        <v>0</v>
      </c>
      <c r="O913" s="251">
        <f ca="1">IF(A11taxstdlife="n/a","n/a",IF(A11taxstdlife="",0,IF(O$3&gt;(A11stdlife+$E913),((INDEX('PTRM input'!$G$385:$P$434,A11offset,$E913)-INDEX('PTRM input'!$G$277:$P$326,A11offset,$E913))*OFFSET($F$7,0,$E913))-SUM($G913:N913),(((INDEX('PTRM input'!$G$385:$P$434,A11offset,$E913)-INDEX('PTRM input'!$G$277:$P$326,A11offset,$E913))*OFFSET($F$7,0,$E913))-SUM($G913:N913))*(OFFSET('PTRM input'!$G$477,0,$E913-1)/A11taxstdlife))))</f>
        <v>0</v>
      </c>
      <c r="P913" s="251">
        <f ca="1">IF(A11taxstdlife="n/a","n/a",IF(A11taxstdlife="",0,IF(P$3&gt;(A11stdlife+$E913),((INDEX('PTRM input'!$G$385:$P$434,A11offset,$E913)-INDEX('PTRM input'!$G$277:$P$326,A11offset,$E913))*OFFSET($F$7,0,$E913))-SUM($G913:O913),(((INDEX('PTRM input'!$G$385:$P$434,A11offset,$E913)-INDEX('PTRM input'!$G$277:$P$326,A11offset,$E913))*OFFSET($F$7,0,$E913))-SUM($G913:O913))*(OFFSET('PTRM input'!$G$477,0,$E913-1)/A11taxstdlife))))</f>
        <v>0</v>
      </c>
      <c r="Q913" s="251">
        <f ca="1">IF(A11taxstdlife="n/a","n/a",IF(A11taxstdlife="",0,IF(Q$3&gt;(A11stdlife+$E913),((INDEX('PTRM input'!$G$385:$P$434,A11offset,$E913)-INDEX('PTRM input'!$G$277:$P$326,A11offset,$E913))*OFFSET($F$7,0,$E913))-SUM($G913:P913),(((INDEX('PTRM input'!$G$385:$P$434,A11offset,$E913)-INDEX('PTRM input'!$G$277:$P$326,A11offset,$E913))*OFFSET($F$7,0,$E913))-SUM($G913:P913))*(OFFSET('PTRM input'!$G$477,0,$E913-1)/A11taxstdlife))))</f>
        <v>0</v>
      </c>
      <c r="R913" s="251">
        <f ca="1">IF(A11taxstdlife="n/a","n/a",IF(A11taxstdlife="",0,IF(R$3&gt;(A11stdlife+$E913),((INDEX('PTRM input'!$G$385:$P$434,A11offset,$E913)-INDEX('PTRM input'!$G$277:$P$326,A11offset,$E913))*OFFSET($F$7,0,$E913))-SUM($G913:Q913),(((INDEX('PTRM input'!$G$385:$P$434,A11offset,$E913)-INDEX('PTRM input'!$G$277:$P$326,A11offset,$E913))*OFFSET($F$7,0,$E913))-SUM($G913:Q913))*(OFFSET('PTRM input'!$G$477,0,$E913-1)/A11taxstdlife))))</f>
        <v>0</v>
      </c>
      <c r="S913" s="251">
        <f ca="1">IF(A11taxstdlife="n/a","n/a",IF(A11taxstdlife="",0,IF(S$3&gt;(A11stdlife+$E913),((INDEX('PTRM input'!$G$385:$P$434,A11offset,$E913)-INDEX('PTRM input'!$G$277:$P$326,A11offset,$E913))*OFFSET($F$7,0,$E913))-SUM($G913:R913),(((INDEX('PTRM input'!$G$385:$P$434,A11offset,$E913)-INDEX('PTRM input'!$G$277:$P$326,A11offset,$E913))*OFFSET($F$7,0,$E913))-SUM($G913:R913))*(OFFSET('PTRM input'!$G$477,0,$E913-1)/A11taxstdlife))))</f>
        <v>0</v>
      </c>
      <c r="T913" s="251">
        <f ca="1">IF(A11taxstdlife="n/a","n/a",IF(A11taxstdlife="",0,IF(T$3&gt;(A11stdlife+$E913),((INDEX('PTRM input'!$G$385:$P$434,A11offset,$E913)-INDEX('PTRM input'!$G$277:$P$326,A11offset,$E913))*OFFSET($F$7,0,$E913))-SUM($G913:S913),(((INDEX('PTRM input'!$G$385:$P$434,A11offset,$E913)-INDEX('PTRM input'!$G$277:$P$326,A11offset,$E913))*OFFSET($F$7,0,$E913))-SUM($G913:S913))*(OFFSET('PTRM input'!$G$477,0,$E913-1)/A11taxstdlife))))</f>
        <v>0</v>
      </c>
      <c r="U913" s="251">
        <f ca="1">IF(A11taxstdlife="n/a","n/a",IF(A11taxstdlife="",0,IF(U$3&gt;(A11stdlife+$E913),((INDEX('PTRM input'!$G$385:$P$434,A11offset,$E913)-INDEX('PTRM input'!$G$277:$P$326,A11offset,$E913))*OFFSET($F$7,0,$E913))-SUM($G913:T913),(((INDEX('PTRM input'!$G$385:$P$434,A11offset,$E913)-INDEX('PTRM input'!$G$277:$P$326,A11offset,$E913))*OFFSET($F$7,0,$E913))-SUM($G913:T913))*(OFFSET('PTRM input'!$G$477,0,$E913-1)/A11taxstdlife))))</f>
        <v>0</v>
      </c>
      <c r="V913" s="251">
        <f ca="1">IF(A11taxstdlife="n/a","n/a",IF(A11taxstdlife="",0,IF(V$3&gt;(A11stdlife+$E913),((INDEX('PTRM input'!$G$385:$P$434,A11offset,$E913)-INDEX('PTRM input'!$G$277:$P$326,A11offset,$E913))*OFFSET($F$7,0,$E913))-SUM($G913:U913),(((INDEX('PTRM input'!$G$385:$P$434,A11offset,$E913)-INDEX('PTRM input'!$G$277:$P$326,A11offset,$E913))*OFFSET($F$7,0,$E913))-SUM($G913:U913))*(OFFSET('PTRM input'!$G$477,0,$E913-1)/A11taxstdlife))))</f>
        <v>0</v>
      </c>
      <c r="W913" s="251">
        <f ca="1">IF(A11taxstdlife="n/a","n/a",IF(A11taxstdlife="",0,IF(W$3&gt;(A11stdlife+$E913),((INDEX('PTRM input'!$G$385:$P$434,A11offset,$E913)-INDEX('PTRM input'!$G$277:$P$326,A11offset,$E913))*OFFSET($F$7,0,$E913))-SUM($G913:V913),(((INDEX('PTRM input'!$G$385:$P$434,A11offset,$E913)-INDEX('PTRM input'!$G$277:$P$326,A11offset,$E913))*OFFSET($F$7,0,$E913))-SUM($G913:V913))*(OFFSET('PTRM input'!$G$477,0,$E913-1)/A11taxstdlife))))</f>
        <v>0</v>
      </c>
      <c r="X913" s="251">
        <f ca="1">IF(A11taxstdlife="n/a","n/a",IF(A11taxstdlife="",0,IF(X$3&gt;(A11stdlife+$E913),((INDEX('PTRM input'!$G$385:$P$434,A11offset,$E913)-INDEX('PTRM input'!$G$277:$P$326,A11offset,$E913))*OFFSET($F$7,0,$E913))-SUM($G913:W913),(((INDEX('PTRM input'!$G$385:$P$434,A11offset,$E913)-INDEX('PTRM input'!$G$277:$P$326,A11offset,$E913))*OFFSET($F$7,0,$E913))-SUM($G913:W913))*(OFFSET('PTRM input'!$G$477,0,$E913-1)/A11taxstdlife))))</f>
        <v>0</v>
      </c>
      <c r="Y913" s="251">
        <f ca="1">IF(A11taxstdlife="n/a","n/a",IF(A11taxstdlife="",0,IF(Y$3&gt;(A11stdlife+$E913),((INDEX('PTRM input'!$G$385:$P$434,A11offset,$E913)-INDEX('PTRM input'!$G$277:$P$326,A11offset,$E913))*OFFSET($F$7,0,$E913))-SUM($G913:X913),(((INDEX('PTRM input'!$G$385:$P$434,A11offset,$E913)-INDEX('PTRM input'!$G$277:$P$326,A11offset,$E913))*OFFSET($F$7,0,$E913))-SUM($G913:X913))*(OFFSET('PTRM input'!$G$477,0,$E913-1)/A11taxstdlife))))</f>
        <v>0</v>
      </c>
      <c r="Z913" s="251">
        <f ca="1">IF(A11taxstdlife="n/a","n/a",IF(A11taxstdlife="",0,IF(Z$3&gt;(A11stdlife+$E913),((INDEX('PTRM input'!$G$385:$P$434,A11offset,$E913)-INDEX('PTRM input'!$G$277:$P$326,A11offset,$E913))*OFFSET($F$7,0,$E913))-SUM($G913:Y913),(((INDEX('PTRM input'!$G$385:$P$434,A11offset,$E913)-INDEX('PTRM input'!$G$277:$P$326,A11offset,$E913))*OFFSET($F$7,0,$E913))-SUM($G913:Y913))*(OFFSET('PTRM input'!$G$477,0,$E913-1)/A11taxstdlife))))</f>
        <v>0</v>
      </c>
      <c r="AA913" s="251">
        <f ca="1">IF(A11taxstdlife="n/a","n/a",IF(A11taxstdlife="",0,IF(AA$3&gt;(A11stdlife+$E913),((INDEX('PTRM input'!$G$385:$P$434,A11offset,$E913)-INDEX('PTRM input'!$G$277:$P$326,A11offset,$E913))*OFFSET($F$7,0,$E913))-SUM($G913:Z913),(((INDEX('PTRM input'!$G$385:$P$434,A11offset,$E913)-INDEX('PTRM input'!$G$277:$P$326,A11offset,$E913))*OFFSET($F$7,0,$E913))-SUM($G913:Z913))*(OFFSET('PTRM input'!$G$477,0,$E913-1)/A11taxstdlife))))</f>
        <v>0</v>
      </c>
      <c r="AB913" s="251">
        <f ca="1">IF(A11taxstdlife="n/a","n/a",IF(A11taxstdlife="",0,IF(AB$3&gt;(A11stdlife+$E913),((INDEX('PTRM input'!$G$385:$P$434,A11offset,$E913)-INDEX('PTRM input'!$G$277:$P$326,A11offset,$E913))*OFFSET($F$7,0,$E913))-SUM($G913:AA913),(((INDEX('PTRM input'!$G$385:$P$434,A11offset,$E913)-INDEX('PTRM input'!$G$277:$P$326,A11offset,$E913))*OFFSET($F$7,0,$E913))-SUM($G913:AA913))*(OFFSET('PTRM input'!$G$477,0,$E913-1)/A11taxstdlife))))</f>
        <v>0</v>
      </c>
      <c r="AC913" s="251">
        <f ca="1">IF(A11taxstdlife="n/a","n/a",IF(A11taxstdlife="",0,IF(AC$3&gt;(A11stdlife+$E913),((INDEX('PTRM input'!$G$385:$P$434,A11offset,$E913)-INDEX('PTRM input'!$G$277:$P$326,A11offset,$E913))*OFFSET($F$7,0,$E913))-SUM($G913:AB913),(((INDEX('PTRM input'!$G$385:$P$434,A11offset,$E913)-INDEX('PTRM input'!$G$277:$P$326,A11offset,$E913))*OFFSET($F$7,0,$E913))-SUM($G913:AB913))*(OFFSET('PTRM input'!$G$477,0,$E913-1)/A11taxstdlife))))</f>
        <v>0</v>
      </c>
      <c r="AD913" s="251">
        <f ca="1">IF(A11taxstdlife="n/a","n/a",IF(A11taxstdlife="",0,IF(AD$3&gt;(A11stdlife+$E913),((INDEX('PTRM input'!$G$385:$P$434,A11offset,$E913)-INDEX('PTRM input'!$G$277:$P$326,A11offset,$E913))*OFFSET($F$7,0,$E913))-SUM($G913:AC913),(((INDEX('PTRM input'!$G$385:$P$434,A11offset,$E913)-INDEX('PTRM input'!$G$277:$P$326,A11offset,$E913))*OFFSET($F$7,0,$E913))-SUM($G913:AC913))*(OFFSET('PTRM input'!$G$477,0,$E913-1)/A11taxstdlife))))</f>
        <v>0</v>
      </c>
      <c r="AE913" s="251">
        <f ca="1">IF(A11taxstdlife="n/a","n/a",IF(A11taxstdlife="",0,IF(AE$3&gt;(A11stdlife+$E913),((INDEX('PTRM input'!$G$385:$P$434,A11offset,$E913)-INDEX('PTRM input'!$G$277:$P$326,A11offset,$E913))*OFFSET($F$7,0,$E913))-SUM($G913:AD913),(((INDEX('PTRM input'!$G$385:$P$434,A11offset,$E913)-INDEX('PTRM input'!$G$277:$P$326,A11offset,$E913))*OFFSET($F$7,0,$E913))-SUM($G913:AD913))*(OFFSET('PTRM input'!$G$477,0,$E913-1)/A11taxstdlife))))</f>
        <v>0</v>
      </c>
      <c r="AF913" s="251">
        <f ca="1">IF(A11taxstdlife="n/a","n/a",IF(A11taxstdlife="",0,IF(AF$3&gt;(A11stdlife+$E913),((INDEX('PTRM input'!$G$385:$P$434,A11offset,$E913)-INDEX('PTRM input'!$G$277:$P$326,A11offset,$E913))*OFFSET($F$7,0,$E913))-SUM($G913:AE913),(((INDEX('PTRM input'!$G$385:$P$434,A11offset,$E913)-INDEX('PTRM input'!$G$277:$P$326,A11offset,$E913))*OFFSET($F$7,0,$E913))-SUM($G913:AE913))*(OFFSET('PTRM input'!$G$477,0,$E913-1)/A11taxstdlife))))</f>
        <v>0</v>
      </c>
      <c r="AG913" s="251">
        <f ca="1">IF(A11taxstdlife="n/a","n/a",IF(A11taxstdlife="",0,IF(AG$3&gt;(A11stdlife+$E913),((INDEX('PTRM input'!$G$385:$P$434,A11offset,$E913)-INDEX('PTRM input'!$G$277:$P$326,A11offset,$E913))*OFFSET($F$7,0,$E913))-SUM($G913:AF913),(((INDEX('PTRM input'!$G$385:$P$434,A11offset,$E913)-INDEX('PTRM input'!$G$277:$P$326,A11offset,$E913))*OFFSET($F$7,0,$E913))-SUM($G913:AF913))*(OFFSET('PTRM input'!$G$477,0,$E913-1)/A11taxstdlife))))</f>
        <v>0</v>
      </c>
      <c r="AH913" s="251">
        <f ca="1">IF(A11taxstdlife="n/a","n/a",IF(A11taxstdlife="",0,IF(AH$3&gt;(A11stdlife+$E913),((INDEX('PTRM input'!$G$385:$P$434,A11offset,$E913)-INDEX('PTRM input'!$G$277:$P$326,A11offset,$E913))*OFFSET($F$7,0,$E913))-SUM($G913:AG913),(((INDEX('PTRM input'!$G$385:$P$434,A11offset,$E913)-INDEX('PTRM input'!$G$277:$P$326,A11offset,$E913))*OFFSET($F$7,0,$E913))-SUM($G913:AG913))*(OFFSET('PTRM input'!$G$477,0,$E913-1)/A11taxstdlife))))</f>
        <v>0</v>
      </c>
      <c r="AI913" s="251">
        <f ca="1">IF(A11taxstdlife="n/a","n/a",IF(A11taxstdlife="",0,IF(AI$3&gt;(A11stdlife+$E913),((INDEX('PTRM input'!$G$385:$P$434,A11offset,$E913)-INDEX('PTRM input'!$G$277:$P$326,A11offset,$E913))*OFFSET($F$7,0,$E913))-SUM($G913:AH913),(((INDEX('PTRM input'!$G$385:$P$434,A11offset,$E913)-INDEX('PTRM input'!$G$277:$P$326,A11offset,$E913))*OFFSET($F$7,0,$E913))-SUM($G913:AH913))*(OFFSET('PTRM input'!$G$477,0,$E913-1)/A11taxstdlife))))</f>
        <v>0</v>
      </c>
      <c r="AJ913" s="251">
        <f ca="1">IF(A11taxstdlife="n/a","n/a",IF(A11taxstdlife="",0,IF(AJ$3&gt;(A11stdlife+$E913),((INDEX('PTRM input'!$G$385:$P$434,A11offset,$E913)-INDEX('PTRM input'!$G$277:$P$326,A11offset,$E913))*OFFSET($F$7,0,$E913))-SUM($G913:AI913),(((INDEX('PTRM input'!$G$385:$P$434,A11offset,$E913)-INDEX('PTRM input'!$G$277:$P$326,A11offset,$E913))*OFFSET($F$7,0,$E913))-SUM($G913:AI913))*(OFFSET('PTRM input'!$G$477,0,$E913-1)/A11taxstdlife))))</f>
        <v>0</v>
      </c>
      <c r="AK913" s="251">
        <f ca="1">IF(A11taxstdlife="n/a","n/a",IF(A11taxstdlife="",0,IF(AK$3&gt;(A11stdlife+$E913),((INDEX('PTRM input'!$G$385:$P$434,A11offset,$E913)-INDEX('PTRM input'!$G$277:$P$326,A11offset,$E913))*OFFSET($F$7,0,$E913))-SUM($G913:AJ913),(((INDEX('PTRM input'!$G$385:$P$434,A11offset,$E913)-INDEX('PTRM input'!$G$277:$P$326,A11offset,$E913))*OFFSET($F$7,0,$E913))-SUM($G913:AJ913))*(OFFSET('PTRM input'!$G$477,0,$E913-1)/A11taxstdlife))))</f>
        <v>0</v>
      </c>
      <c r="AL913" s="251">
        <f ca="1">IF(A11taxstdlife="n/a","n/a",IF(A11taxstdlife="",0,IF(AL$3&gt;(A11stdlife+$E913),((INDEX('PTRM input'!$G$385:$P$434,A11offset,$E913)-INDEX('PTRM input'!$G$277:$P$326,A11offset,$E913))*OFFSET($F$7,0,$E913))-SUM($G913:AK913),(((INDEX('PTRM input'!$G$385:$P$434,A11offset,$E913)-INDEX('PTRM input'!$G$277:$P$326,A11offset,$E913))*OFFSET($F$7,0,$E913))-SUM($G913:AK913))*(OFFSET('PTRM input'!$G$477,0,$E913-1)/A11taxstdlife))))</f>
        <v>0</v>
      </c>
      <c r="AM913" s="251">
        <f ca="1">IF(A11taxstdlife="n/a","n/a",IF(A11taxstdlife="",0,IF(AM$3&gt;(A11stdlife+$E913),((INDEX('PTRM input'!$G$385:$P$434,A11offset,$E913)-INDEX('PTRM input'!$G$277:$P$326,A11offset,$E913))*OFFSET($F$7,0,$E913))-SUM($G913:AL913),(((INDEX('PTRM input'!$G$385:$P$434,A11offset,$E913)-INDEX('PTRM input'!$G$277:$P$326,A11offset,$E913))*OFFSET($F$7,0,$E913))-SUM($G913:AL913))*(OFFSET('PTRM input'!$G$477,0,$E913-1)/A11taxstdlife))))</f>
        <v>0</v>
      </c>
      <c r="AN913" s="251">
        <f ca="1">IF(A11taxstdlife="n/a","n/a",IF(A11taxstdlife="",0,IF(AN$3&gt;(A11stdlife+$E913),((INDEX('PTRM input'!$G$385:$P$434,A11offset,$E913)-INDEX('PTRM input'!$G$277:$P$326,A11offset,$E913))*OFFSET($F$7,0,$E913))-SUM($G913:AM913),(((INDEX('PTRM input'!$G$385:$P$434,A11offset,$E913)-INDEX('PTRM input'!$G$277:$P$326,A11offset,$E913))*OFFSET($F$7,0,$E913))-SUM($G913:AM913))*(OFFSET('PTRM input'!$G$477,0,$E913-1)/A11taxstdlife))))</f>
        <v>0</v>
      </c>
      <c r="AO913" s="251">
        <f ca="1">IF(A11taxstdlife="n/a","n/a",IF(A11taxstdlife="",0,IF(AO$3&gt;(A11stdlife+$E913),((INDEX('PTRM input'!$G$385:$P$434,A11offset,$E913)-INDEX('PTRM input'!$G$277:$P$326,A11offset,$E913))*OFFSET($F$7,0,$E913))-SUM($G913:AN913),(((INDEX('PTRM input'!$G$385:$P$434,A11offset,$E913)-INDEX('PTRM input'!$G$277:$P$326,A11offset,$E913))*OFFSET($F$7,0,$E913))-SUM($G913:AN913))*(OFFSET('PTRM input'!$G$477,0,$E913-1)/A11taxstdlife))))</f>
        <v>0</v>
      </c>
      <c r="AP913" s="251">
        <f ca="1">IF(A11taxstdlife="n/a","n/a",IF(A11taxstdlife="",0,IF(AP$3&gt;(A11stdlife+$E913),((INDEX('PTRM input'!$G$385:$P$434,A11offset,$E913)-INDEX('PTRM input'!$G$277:$P$326,A11offset,$E913))*OFFSET($F$7,0,$E913))-SUM($G913:AO913),(((INDEX('PTRM input'!$G$385:$P$434,A11offset,$E913)-INDEX('PTRM input'!$G$277:$P$326,A11offset,$E913))*OFFSET($F$7,0,$E913))-SUM($G913:AO913))*(OFFSET('PTRM input'!$G$477,0,$E913-1)/A11taxstdlife))))</f>
        <v>0</v>
      </c>
      <c r="AQ913" s="251">
        <f ca="1">IF(A11taxstdlife="n/a","n/a",IF(A11taxstdlife="",0,IF(AQ$3&gt;(A11stdlife+$E913),((INDEX('PTRM input'!$G$385:$P$434,A11offset,$E913)-INDEX('PTRM input'!$G$277:$P$326,A11offset,$E913))*OFFSET($F$7,0,$E913))-SUM($G913:AP913),(((INDEX('PTRM input'!$G$385:$P$434,A11offset,$E913)-INDEX('PTRM input'!$G$277:$P$326,A11offset,$E913))*OFFSET($F$7,0,$E913))-SUM($G913:AP913))*(OFFSET('PTRM input'!$G$477,0,$E913-1)/A11taxstdlife))))</f>
        <v>0</v>
      </c>
      <c r="AR913" s="251">
        <f ca="1">IF(A11taxstdlife="n/a","n/a",IF(A11taxstdlife="",0,IF(AR$3&gt;(A11stdlife+$E913),((INDEX('PTRM input'!$G$385:$P$434,A11offset,$E913)-INDEX('PTRM input'!$G$277:$P$326,A11offset,$E913))*OFFSET($F$7,0,$E913))-SUM($G913:AQ913),(((INDEX('PTRM input'!$G$385:$P$434,A11offset,$E913)-INDEX('PTRM input'!$G$277:$P$326,A11offset,$E913))*OFFSET($F$7,0,$E913))-SUM($G913:AQ913))*(OFFSET('PTRM input'!$G$477,0,$E913-1)/A11taxstdlife))))</f>
        <v>0</v>
      </c>
      <c r="AS913" s="251">
        <f ca="1">IF(A11taxstdlife="n/a","n/a",IF(A11taxstdlife="",0,IF(AS$3&gt;(A11stdlife+$E913),((INDEX('PTRM input'!$G$385:$P$434,A11offset,$E913)-INDEX('PTRM input'!$G$277:$P$326,A11offset,$E913))*OFFSET($F$7,0,$E913))-SUM($G913:AR913),(((INDEX('PTRM input'!$G$385:$P$434,A11offset,$E913)-INDEX('PTRM input'!$G$277:$P$326,A11offset,$E913))*OFFSET($F$7,0,$E913))-SUM($G913:AR913))*(OFFSET('PTRM input'!$G$477,0,$E913-1)/A11taxstdlife))))</f>
        <v>0</v>
      </c>
      <c r="AT913" s="251">
        <f ca="1">IF(A11taxstdlife="n/a","n/a",IF(A11taxstdlife="",0,IF(AT$3&gt;(A11stdlife+$E913),((INDEX('PTRM input'!$G$385:$P$434,A11offset,$E913)-INDEX('PTRM input'!$G$277:$P$326,A11offset,$E913))*OFFSET($F$7,0,$E913))-SUM($G913:AS913),(((INDEX('PTRM input'!$G$385:$P$434,A11offset,$E913)-INDEX('PTRM input'!$G$277:$P$326,A11offset,$E913))*OFFSET($F$7,0,$E913))-SUM($G913:AS913))*(OFFSET('PTRM input'!$G$477,0,$E913-1)/A11taxstdlife))))</f>
        <v>0</v>
      </c>
      <c r="AU913" s="251">
        <f ca="1">IF(A11taxstdlife="n/a","n/a",IF(A11taxstdlife="",0,IF(AU$3&gt;(A11stdlife+$E913),((INDEX('PTRM input'!$G$385:$P$434,A11offset,$E913)-INDEX('PTRM input'!$G$277:$P$326,A11offset,$E913))*OFFSET($F$7,0,$E913))-SUM($G913:AT913),(((INDEX('PTRM input'!$G$385:$P$434,A11offset,$E913)-INDEX('PTRM input'!$G$277:$P$326,A11offset,$E913))*OFFSET($F$7,0,$E913))-SUM($G913:AT913))*(OFFSET('PTRM input'!$G$477,0,$E913-1)/A11taxstdlife))))</f>
        <v>0</v>
      </c>
      <c r="AV913" s="251">
        <f ca="1">IF(A11taxstdlife="n/a","n/a",IF(A11taxstdlife="",0,IF(AV$3&gt;(A11stdlife+$E913),((INDEX('PTRM input'!$G$385:$P$434,A11offset,$E913)-INDEX('PTRM input'!$G$277:$P$326,A11offset,$E913))*OFFSET($F$7,0,$E913))-SUM($G913:AU913),(((INDEX('PTRM input'!$G$385:$P$434,A11offset,$E913)-INDEX('PTRM input'!$G$277:$P$326,A11offset,$E913))*OFFSET($F$7,0,$E913))-SUM($G913:AU913))*(OFFSET('PTRM input'!$G$477,0,$E913-1)/A11taxstdlife))))</f>
        <v>0</v>
      </c>
      <c r="AW913" s="251">
        <f ca="1">IF(A11taxstdlife="n/a","n/a",IF(A11taxstdlife="",0,IF(AW$3&gt;(A11stdlife+$E913),((INDEX('PTRM input'!$G$385:$P$434,A11offset,$E913)-INDEX('PTRM input'!$G$277:$P$326,A11offset,$E913))*OFFSET($F$7,0,$E913))-SUM($G913:AV913),(((INDEX('PTRM input'!$G$385:$P$434,A11offset,$E913)-INDEX('PTRM input'!$G$277:$P$326,A11offset,$E913))*OFFSET($F$7,0,$E913))-SUM($G913:AV913))*(OFFSET('PTRM input'!$G$477,0,$E913-1)/A11taxstdlife))))</f>
        <v>0</v>
      </c>
      <c r="AX913" s="251">
        <f ca="1">IF(A11taxstdlife="n/a","n/a",IF(A11taxstdlife="",0,IF(AX$3&gt;(A11stdlife+$E913),((INDEX('PTRM input'!$G$385:$P$434,A11offset,$E913)-INDEX('PTRM input'!$G$277:$P$326,A11offset,$E913))*OFFSET($F$7,0,$E913))-SUM($G913:AW913),(((INDEX('PTRM input'!$G$385:$P$434,A11offset,$E913)-INDEX('PTRM input'!$G$277:$P$326,A11offset,$E913))*OFFSET($F$7,0,$E913))-SUM($G913:AW913))*(OFFSET('PTRM input'!$G$477,0,$E913-1)/A11taxstdlife))))</f>
        <v>0</v>
      </c>
      <c r="AY913" s="251">
        <f ca="1">IF(A11taxstdlife="n/a","n/a",IF(A11taxstdlife="",0,IF(AY$3&gt;(A11stdlife+$E913),((INDEX('PTRM input'!$G$385:$P$434,A11offset,$E913)-INDEX('PTRM input'!$G$277:$P$326,A11offset,$E913))*OFFSET($F$7,0,$E913))-SUM($G913:AX913),(((INDEX('PTRM input'!$G$385:$P$434,A11offset,$E913)-INDEX('PTRM input'!$G$277:$P$326,A11offset,$E913))*OFFSET($F$7,0,$E913))-SUM($G913:AX913))*(OFFSET('PTRM input'!$G$477,0,$E913-1)/A11taxstdlife))))</f>
        <v>0</v>
      </c>
      <c r="AZ913" s="251">
        <f ca="1">IF(A11taxstdlife="n/a","n/a",IF(A11taxstdlife="",0,IF(AZ$3&gt;(A11stdlife+$E913),((INDEX('PTRM input'!$G$385:$P$434,A11offset,$E913)-INDEX('PTRM input'!$G$277:$P$326,A11offset,$E913))*OFFSET($F$7,0,$E913))-SUM($G913:AY913),(((INDEX('PTRM input'!$G$385:$P$434,A11offset,$E913)-INDEX('PTRM input'!$G$277:$P$326,A11offset,$E913))*OFFSET($F$7,0,$E913))-SUM($G913:AY913))*(OFFSET('PTRM input'!$G$477,0,$E913-1)/A11taxstdlife))))</f>
        <v>0</v>
      </c>
      <c r="BA913" s="251">
        <f ca="1">IF(A11taxstdlife="n/a","n/a",IF(A11taxstdlife="",0,IF(BA$3&gt;(A11stdlife+$E913),((INDEX('PTRM input'!$G$385:$P$434,A11offset,$E913)-INDEX('PTRM input'!$G$277:$P$326,A11offset,$E913))*OFFSET($F$7,0,$E913))-SUM($G913:AZ913),(((INDEX('PTRM input'!$G$385:$P$434,A11offset,$E913)-INDEX('PTRM input'!$G$277:$P$326,A11offset,$E913))*OFFSET($F$7,0,$E913))-SUM($G913:AZ913))*(OFFSET('PTRM input'!$G$477,0,$E913-1)/A11taxstdlife))))</f>
        <v>0</v>
      </c>
      <c r="BB913" s="251">
        <f ca="1">IF(A11taxstdlife="n/a","n/a",IF(A11taxstdlife="",0,IF(BB$3&gt;(A11stdlife+$E913),((INDEX('PTRM input'!$G$385:$P$434,A11offset,$E913)-INDEX('PTRM input'!$G$277:$P$326,A11offset,$E913))*OFFSET($F$7,0,$E913))-SUM($G913:BA913),(((INDEX('PTRM input'!$G$385:$P$434,A11offset,$E913)-INDEX('PTRM input'!$G$277:$P$326,A11offset,$E913))*OFFSET($F$7,0,$E913))-SUM($G913:BA913))*(OFFSET('PTRM input'!$G$477,0,$E913-1)/A11taxstdlife))))</f>
        <v>0</v>
      </c>
      <c r="BC913" s="251">
        <f ca="1">IF(A11taxstdlife="n/a","n/a",IF(A11taxstdlife="",0,IF(BC$3&gt;(A11stdlife+$E913),((INDEX('PTRM input'!$G$385:$P$434,A11offset,$E913)-INDEX('PTRM input'!$G$277:$P$326,A11offset,$E913))*OFFSET($F$7,0,$E913))-SUM($G913:BB913),(((INDEX('PTRM input'!$G$385:$P$434,A11offset,$E913)-INDEX('PTRM input'!$G$277:$P$326,A11offset,$E913))*OFFSET($F$7,0,$E913))-SUM($G913:BB913))*(OFFSET('PTRM input'!$G$477,0,$E913-1)/A11taxstdlife))))</f>
        <v>0</v>
      </c>
      <c r="BD913" s="251">
        <f ca="1">IF(A11taxstdlife="n/a","n/a",IF(A11taxstdlife="",0,IF(BD$3&gt;(A11stdlife+$E913),((INDEX('PTRM input'!$G$385:$P$434,A11offset,$E913)-INDEX('PTRM input'!$G$277:$P$326,A11offset,$E913))*OFFSET($F$7,0,$E913))-SUM($G913:BC913),(((INDEX('PTRM input'!$G$385:$P$434,A11offset,$E913)-INDEX('PTRM input'!$G$277:$P$326,A11offset,$E913))*OFFSET($F$7,0,$E913))-SUM($G913:BC913))*(OFFSET('PTRM input'!$G$477,0,$E913-1)/A11taxstdlife))))</f>
        <v>0</v>
      </c>
      <c r="BE913" s="251">
        <f ca="1">IF(A11taxstdlife="n/a","n/a",IF(A11taxstdlife="",0,IF(BE$3&gt;(A11stdlife+$E913),((INDEX('PTRM input'!$G$385:$P$434,A11offset,$E913)-INDEX('PTRM input'!$G$277:$P$326,A11offset,$E913))*OFFSET($F$7,0,$E913))-SUM($G913:BD913),(((INDEX('PTRM input'!$G$385:$P$434,A11offset,$E913)-INDEX('PTRM input'!$G$277:$P$326,A11offset,$E913))*OFFSET($F$7,0,$E913))-SUM($G913:BD913))*(OFFSET('PTRM input'!$G$477,0,$E913-1)/A11taxstdlife))))</f>
        <v>0</v>
      </c>
      <c r="BF913" s="251">
        <f ca="1">IF(A11taxstdlife="n/a","n/a",IF(A11taxstdlife="",0,IF(BF$3&gt;(A11stdlife+$E913),((INDEX('PTRM input'!$G$385:$P$434,A11offset,$E913)-INDEX('PTRM input'!$G$277:$P$326,A11offset,$E913))*OFFSET($F$7,0,$E913))-SUM($G913:BE913),(((INDEX('PTRM input'!$G$385:$P$434,A11offset,$E913)-INDEX('PTRM input'!$G$277:$P$326,A11offset,$E913))*OFFSET($F$7,0,$E913))-SUM($G913:BE913))*(OFFSET('PTRM input'!$G$477,0,$E913-1)/A11taxstdlife))))</f>
        <v>0</v>
      </c>
      <c r="BG913" s="251">
        <f ca="1">IF(A11taxstdlife="n/a","n/a",IF(A11taxstdlife="",0,IF(BG$3&gt;(A11stdlife+$E913),((INDEX('PTRM input'!$G$385:$P$434,A11offset,$E913)-INDEX('PTRM input'!$G$277:$P$326,A11offset,$E913))*OFFSET($F$7,0,$E913))-SUM($G913:BF913),(((INDEX('PTRM input'!$G$385:$P$434,A11offset,$E913)-INDEX('PTRM input'!$G$277:$P$326,A11offset,$E913))*OFFSET($F$7,0,$E913))-SUM($G913:BF913))*(OFFSET('PTRM input'!$G$477,0,$E913-1)/A11taxstdlife))))</f>
        <v>0</v>
      </c>
      <c r="BH913" s="251">
        <f ca="1">IF(A11taxstdlife="n/a","n/a",IF(A11taxstdlife="",0,IF(BH$3&gt;(A11stdlife+$E913),((INDEX('PTRM input'!$G$385:$P$434,A11offset,$E913)-INDEX('PTRM input'!$G$277:$P$326,A11offset,$E913))*OFFSET($F$7,0,$E913))-SUM($G913:BG913),(((INDEX('PTRM input'!$G$385:$P$434,A11offset,$E913)-INDEX('PTRM input'!$G$277:$P$326,A11offset,$E913))*OFFSET($F$7,0,$E913))-SUM($G913:BG913))*(OFFSET('PTRM input'!$G$477,0,$E913-1)/A11taxstdlife))))</f>
        <v>0</v>
      </c>
      <c r="BI913" s="251">
        <f ca="1">IF(A11taxstdlife="n/a","n/a",IF(A11taxstdlife="",0,IF(BI$3&gt;(A11stdlife+$E913),((INDEX('PTRM input'!$G$385:$P$434,A11offset,$E913)-INDEX('PTRM input'!$G$277:$P$326,A11offset,$E913))*OFFSET($F$7,0,$E913))-SUM($G913:BH913),(((INDEX('PTRM input'!$G$385:$P$434,A11offset,$E913)-INDEX('PTRM input'!$G$277:$P$326,A11offset,$E913))*OFFSET($F$7,0,$E913))-SUM($G913:BH913))*(OFFSET('PTRM input'!$G$477,0,$E913-1)/A11taxstdlife))))</f>
        <v>0</v>
      </c>
      <c r="BJ913" s="116"/>
      <c r="BK913" s="116"/>
      <c r="BL913" s="116"/>
      <c r="BM913" s="116"/>
    </row>
    <row r="914" spans="1:65" ht="12.75" hidden="1" customHeight="1" outlineLevel="2">
      <c r="A914" s="366"/>
      <c r="B914" s="19"/>
      <c r="C914" s="18"/>
      <c r="D914" s="760"/>
      <c r="E914" s="86">
        <v>3</v>
      </c>
      <c r="F914" s="356"/>
      <c r="G914" s="434"/>
      <c r="H914" s="435"/>
      <c r="I914" s="619"/>
      <c r="J914" s="251">
        <f ca="1">IF(A11taxstdlife="n/a","n/a",IF(A11taxstdlife="",0,IF(J$3&gt;(A11stdlife+$E914),((INDEX('PTRM input'!$G$385:$P$434,A11offset,$E914)-INDEX('PTRM input'!$G$277:$P$326,A11offset,$E914))*OFFSET($F$7,0,$E914))-SUM($G914:I914),(((INDEX('PTRM input'!$G$385:$P$434,A11offset,$E914)-INDEX('PTRM input'!$G$277:$P$326,A11offset,$E914))*OFFSET($F$7,0,$E914))-SUM($G914:I914))*(OFFSET('PTRM input'!$G$477,0,$E914-1)/A11taxstdlife))))</f>
        <v>0</v>
      </c>
      <c r="K914" s="251">
        <f ca="1">IF(A11taxstdlife="n/a","n/a",IF(A11taxstdlife="",0,IF(K$3&gt;(A11stdlife+$E914),((INDEX('PTRM input'!$G$385:$P$434,A11offset,$E914)-INDEX('PTRM input'!$G$277:$P$326,A11offset,$E914))*OFFSET($F$7,0,$E914))-SUM($G914:J914),(((INDEX('PTRM input'!$G$385:$P$434,A11offset,$E914)-INDEX('PTRM input'!$G$277:$P$326,A11offset,$E914))*OFFSET($F$7,0,$E914))-SUM($G914:J914))*(OFFSET('PTRM input'!$G$477,0,$E914-1)/A11taxstdlife))))</f>
        <v>0</v>
      </c>
      <c r="L914" s="251">
        <f ca="1">IF(A11taxstdlife="n/a","n/a",IF(A11taxstdlife="",0,IF(L$3&gt;(A11stdlife+$E914),((INDEX('PTRM input'!$G$385:$P$434,A11offset,$E914)-INDEX('PTRM input'!$G$277:$P$326,A11offset,$E914))*OFFSET($F$7,0,$E914))-SUM($G914:K914),(((INDEX('PTRM input'!$G$385:$P$434,A11offset,$E914)-INDEX('PTRM input'!$G$277:$P$326,A11offset,$E914))*OFFSET($F$7,0,$E914))-SUM($G914:K914))*(OFFSET('PTRM input'!$G$477,0,$E914-1)/A11taxstdlife))))</f>
        <v>0</v>
      </c>
      <c r="M914" s="251">
        <f ca="1">IF(A11taxstdlife="n/a","n/a",IF(A11taxstdlife="",0,IF(M$3&gt;(A11stdlife+$E914),((INDEX('PTRM input'!$G$385:$P$434,A11offset,$E914)-INDEX('PTRM input'!$G$277:$P$326,A11offset,$E914))*OFFSET($F$7,0,$E914))-SUM($G914:L914),(((INDEX('PTRM input'!$G$385:$P$434,A11offset,$E914)-INDEX('PTRM input'!$G$277:$P$326,A11offset,$E914))*OFFSET($F$7,0,$E914))-SUM($G914:L914))*(OFFSET('PTRM input'!$G$477,0,$E914-1)/A11taxstdlife))))</f>
        <v>0</v>
      </c>
      <c r="N914" s="251">
        <f ca="1">IF(A11taxstdlife="n/a","n/a",IF(A11taxstdlife="",0,IF(N$3&gt;(A11stdlife+$E914),((INDEX('PTRM input'!$G$385:$P$434,A11offset,$E914)-INDEX('PTRM input'!$G$277:$P$326,A11offset,$E914))*OFFSET($F$7,0,$E914))-SUM($G914:M914),(((INDEX('PTRM input'!$G$385:$P$434,A11offset,$E914)-INDEX('PTRM input'!$G$277:$P$326,A11offset,$E914))*OFFSET($F$7,0,$E914))-SUM($G914:M914))*(OFFSET('PTRM input'!$G$477,0,$E914-1)/A11taxstdlife))))</f>
        <v>0</v>
      </c>
      <c r="O914" s="251">
        <f ca="1">IF(A11taxstdlife="n/a","n/a",IF(A11taxstdlife="",0,IF(O$3&gt;(A11stdlife+$E914),((INDEX('PTRM input'!$G$385:$P$434,A11offset,$E914)-INDEX('PTRM input'!$G$277:$P$326,A11offset,$E914))*OFFSET($F$7,0,$E914))-SUM($G914:N914),(((INDEX('PTRM input'!$G$385:$P$434,A11offset,$E914)-INDEX('PTRM input'!$G$277:$P$326,A11offset,$E914))*OFFSET($F$7,0,$E914))-SUM($G914:N914))*(OFFSET('PTRM input'!$G$477,0,$E914-1)/A11taxstdlife))))</f>
        <v>0</v>
      </c>
      <c r="P914" s="251">
        <f ca="1">IF(A11taxstdlife="n/a","n/a",IF(A11taxstdlife="",0,IF(P$3&gt;(A11stdlife+$E914),((INDEX('PTRM input'!$G$385:$P$434,A11offset,$E914)-INDEX('PTRM input'!$G$277:$P$326,A11offset,$E914))*OFFSET($F$7,0,$E914))-SUM($G914:O914),(((INDEX('PTRM input'!$G$385:$P$434,A11offset,$E914)-INDEX('PTRM input'!$G$277:$P$326,A11offset,$E914))*OFFSET($F$7,0,$E914))-SUM($G914:O914))*(OFFSET('PTRM input'!$G$477,0,$E914-1)/A11taxstdlife))))</f>
        <v>0</v>
      </c>
      <c r="Q914" s="251">
        <f ca="1">IF(A11taxstdlife="n/a","n/a",IF(A11taxstdlife="",0,IF(Q$3&gt;(A11stdlife+$E914),((INDEX('PTRM input'!$G$385:$P$434,A11offset,$E914)-INDEX('PTRM input'!$G$277:$P$326,A11offset,$E914))*OFFSET($F$7,0,$E914))-SUM($G914:P914),(((INDEX('PTRM input'!$G$385:$P$434,A11offset,$E914)-INDEX('PTRM input'!$G$277:$P$326,A11offset,$E914))*OFFSET($F$7,0,$E914))-SUM($G914:P914))*(OFFSET('PTRM input'!$G$477,0,$E914-1)/A11taxstdlife))))</f>
        <v>0</v>
      </c>
      <c r="R914" s="251">
        <f ca="1">IF(A11taxstdlife="n/a","n/a",IF(A11taxstdlife="",0,IF(R$3&gt;(A11stdlife+$E914),((INDEX('PTRM input'!$G$385:$P$434,A11offset,$E914)-INDEX('PTRM input'!$G$277:$P$326,A11offset,$E914))*OFFSET($F$7,0,$E914))-SUM($G914:Q914),(((INDEX('PTRM input'!$G$385:$P$434,A11offset,$E914)-INDEX('PTRM input'!$G$277:$P$326,A11offset,$E914))*OFFSET($F$7,0,$E914))-SUM($G914:Q914))*(OFFSET('PTRM input'!$G$477,0,$E914-1)/A11taxstdlife))))</f>
        <v>0</v>
      </c>
      <c r="S914" s="251">
        <f ca="1">IF(A11taxstdlife="n/a","n/a",IF(A11taxstdlife="",0,IF(S$3&gt;(A11stdlife+$E914),((INDEX('PTRM input'!$G$385:$P$434,A11offset,$E914)-INDEX('PTRM input'!$G$277:$P$326,A11offset,$E914))*OFFSET($F$7,0,$E914))-SUM($G914:R914),(((INDEX('PTRM input'!$G$385:$P$434,A11offset,$E914)-INDEX('PTRM input'!$G$277:$P$326,A11offset,$E914))*OFFSET($F$7,0,$E914))-SUM($G914:R914))*(OFFSET('PTRM input'!$G$477,0,$E914-1)/A11taxstdlife))))</f>
        <v>0</v>
      </c>
      <c r="T914" s="251">
        <f ca="1">IF(A11taxstdlife="n/a","n/a",IF(A11taxstdlife="",0,IF(T$3&gt;(A11stdlife+$E914),((INDEX('PTRM input'!$G$385:$P$434,A11offset,$E914)-INDEX('PTRM input'!$G$277:$P$326,A11offset,$E914))*OFFSET($F$7,0,$E914))-SUM($G914:S914),(((INDEX('PTRM input'!$G$385:$P$434,A11offset,$E914)-INDEX('PTRM input'!$G$277:$P$326,A11offset,$E914))*OFFSET($F$7,0,$E914))-SUM($G914:S914))*(OFFSET('PTRM input'!$G$477,0,$E914-1)/A11taxstdlife))))</f>
        <v>0</v>
      </c>
      <c r="U914" s="251">
        <f ca="1">IF(A11taxstdlife="n/a","n/a",IF(A11taxstdlife="",0,IF(U$3&gt;(A11stdlife+$E914),((INDEX('PTRM input'!$G$385:$P$434,A11offset,$E914)-INDEX('PTRM input'!$G$277:$P$326,A11offset,$E914))*OFFSET($F$7,0,$E914))-SUM($G914:T914),(((INDEX('PTRM input'!$G$385:$P$434,A11offset,$E914)-INDEX('PTRM input'!$G$277:$P$326,A11offset,$E914))*OFFSET($F$7,0,$E914))-SUM($G914:T914))*(OFFSET('PTRM input'!$G$477,0,$E914-1)/A11taxstdlife))))</f>
        <v>0</v>
      </c>
      <c r="V914" s="251">
        <f ca="1">IF(A11taxstdlife="n/a","n/a",IF(A11taxstdlife="",0,IF(V$3&gt;(A11stdlife+$E914),((INDEX('PTRM input'!$G$385:$P$434,A11offset,$E914)-INDEX('PTRM input'!$G$277:$P$326,A11offset,$E914))*OFFSET($F$7,0,$E914))-SUM($G914:U914),(((INDEX('PTRM input'!$G$385:$P$434,A11offset,$E914)-INDEX('PTRM input'!$G$277:$P$326,A11offset,$E914))*OFFSET($F$7,0,$E914))-SUM($G914:U914))*(OFFSET('PTRM input'!$G$477,0,$E914-1)/A11taxstdlife))))</f>
        <v>0</v>
      </c>
      <c r="W914" s="251">
        <f ca="1">IF(A11taxstdlife="n/a","n/a",IF(A11taxstdlife="",0,IF(W$3&gt;(A11stdlife+$E914),((INDEX('PTRM input'!$G$385:$P$434,A11offset,$E914)-INDEX('PTRM input'!$G$277:$P$326,A11offset,$E914))*OFFSET($F$7,0,$E914))-SUM($G914:V914),(((INDEX('PTRM input'!$G$385:$P$434,A11offset,$E914)-INDEX('PTRM input'!$G$277:$P$326,A11offset,$E914))*OFFSET($F$7,0,$E914))-SUM($G914:V914))*(OFFSET('PTRM input'!$G$477,0,$E914-1)/A11taxstdlife))))</f>
        <v>0</v>
      </c>
      <c r="X914" s="251">
        <f ca="1">IF(A11taxstdlife="n/a","n/a",IF(A11taxstdlife="",0,IF(X$3&gt;(A11stdlife+$E914),((INDEX('PTRM input'!$G$385:$P$434,A11offset,$E914)-INDEX('PTRM input'!$G$277:$P$326,A11offset,$E914))*OFFSET($F$7,0,$E914))-SUM($G914:W914),(((INDEX('PTRM input'!$G$385:$P$434,A11offset,$E914)-INDEX('PTRM input'!$G$277:$P$326,A11offset,$E914))*OFFSET($F$7,0,$E914))-SUM($G914:W914))*(OFFSET('PTRM input'!$G$477,0,$E914-1)/A11taxstdlife))))</f>
        <v>0</v>
      </c>
      <c r="Y914" s="251">
        <f ca="1">IF(A11taxstdlife="n/a","n/a",IF(A11taxstdlife="",0,IF(Y$3&gt;(A11stdlife+$E914),((INDEX('PTRM input'!$G$385:$P$434,A11offset,$E914)-INDEX('PTRM input'!$G$277:$P$326,A11offset,$E914))*OFFSET($F$7,0,$E914))-SUM($G914:X914),(((INDEX('PTRM input'!$G$385:$P$434,A11offset,$E914)-INDEX('PTRM input'!$G$277:$P$326,A11offset,$E914))*OFFSET($F$7,0,$E914))-SUM($G914:X914))*(OFFSET('PTRM input'!$G$477,0,$E914-1)/A11taxstdlife))))</f>
        <v>0</v>
      </c>
      <c r="Z914" s="251">
        <f ca="1">IF(A11taxstdlife="n/a","n/a",IF(A11taxstdlife="",0,IF(Z$3&gt;(A11stdlife+$E914),((INDEX('PTRM input'!$G$385:$P$434,A11offset,$E914)-INDEX('PTRM input'!$G$277:$P$326,A11offset,$E914))*OFFSET($F$7,0,$E914))-SUM($G914:Y914),(((INDEX('PTRM input'!$G$385:$P$434,A11offset,$E914)-INDEX('PTRM input'!$G$277:$P$326,A11offset,$E914))*OFFSET($F$7,0,$E914))-SUM($G914:Y914))*(OFFSET('PTRM input'!$G$477,0,$E914-1)/A11taxstdlife))))</f>
        <v>0</v>
      </c>
      <c r="AA914" s="251">
        <f ca="1">IF(A11taxstdlife="n/a","n/a",IF(A11taxstdlife="",0,IF(AA$3&gt;(A11stdlife+$E914),((INDEX('PTRM input'!$G$385:$P$434,A11offset,$E914)-INDEX('PTRM input'!$G$277:$P$326,A11offset,$E914))*OFFSET($F$7,0,$E914))-SUM($G914:Z914),(((INDEX('PTRM input'!$G$385:$P$434,A11offset,$E914)-INDEX('PTRM input'!$G$277:$P$326,A11offset,$E914))*OFFSET($F$7,0,$E914))-SUM($G914:Z914))*(OFFSET('PTRM input'!$G$477,0,$E914-1)/A11taxstdlife))))</f>
        <v>0</v>
      </c>
      <c r="AB914" s="251">
        <f ca="1">IF(A11taxstdlife="n/a","n/a",IF(A11taxstdlife="",0,IF(AB$3&gt;(A11stdlife+$E914),((INDEX('PTRM input'!$G$385:$P$434,A11offset,$E914)-INDEX('PTRM input'!$G$277:$P$326,A11offset,$E914))*OFFSET($F$7,0,$E914))-SUM($G914:AA914),(((INDEX('PTRM input'!$G$385:$P$434,A11offset,$E914)-INDEX('PTRM input'!$G$277:$P$326,A11offset,$E914))*OFFSET($F$7,0,$E914))-SUM($G914:AA914))*(OFFSET('PTRM input'!$G$477,0,$E914-1)/A11taxstdlife))))</f>
        <v>0</v>
      </c>
      <c r="AC914" s="251">
        <f ca="1">IF(A11taxstdlife="n/a","n/a",IF(A11taxstdlife="",0,IF(AC$3&gt;(A11stdlife+$E914),((INDEX('PTRM input'!$G$385:$P$434,A11offset,$E914)-INDEX('PTRM input'!$G$277:$P$326,A11offset,$E914))*OFFSET($F$7,0,$E914))-SUM($G914:AB914),(((INDEX('PTRM input'!$G$385:$P$434,A11offset,$E914)-INDEX('PTRM input'!$G$277:$P$326,A11offset,$E914))*OFFSET($F$7,0,$E914))-SUM($G914:AB914))*(OFFSET('PTRM input'!$G$477,0,$E914-1)/A11taxstdlife))))</f>
        <v>0</v>
      </c>
      <c r="AD914" s="251">
        <f ca="1">IF(A11taxstdlife="n/a","n/a",IF(A11taxstdlife="",0,IF(AD$3&gt;(A11stdlife+$E914),((INDEX('PTRM input'!$G$385:$P$434,A11offset,$E914)-INDEX('PTRM input'!$G$277:$P$326,A11offset,$E914))*OFFSET($F$7,0,$E914))-SUM($G914:AC914),(((INDEX('PTRM input'!$G$385:$P$434,A11offset,$E914)-INDEX('PTRM input'!$G$277:$P$326,A11offset,$E914))*OFFSET($F$7,0,$E914))-SUM($G914:AC914))*(OFFSET('PTRM input'!$G$477,0,$E914-1)/A11taxstdlife))))</f>
        <v>0</v>
      </c>
      <c r="AE914" s="251">
        <f ca="1">IF(A11taxstdlife="n/a","n/a",IF(A11taxstdlife="",0,IF(AE$3&gt;(A11stdlife+$E914),((INDEX('PTRM input'!$G$385:$P$434,A11offset,$E914)-INDEX('PTRM input'!$G$277:$P$326,A11offset,$E914))*OFFSET($F$7,0,$E914))-SUM($G914:AD914),(((INDEX('PTRM input'!$G$385:$P$434,A11offset,$E914)-INDEX('PTRM input'!$G$277:$P$326,A11offset,$E914))*OFFSET($F$7,0,$E914))-SUM($G914:AD914))*(OFFSET('PTRM input'!$G$477,0,$E914-1)/A11taxstdlife))))</f>
        <v>0</v>
      </c>
      <c r="AF914" s="251">
        <f ca="1">IF(A11taxstdlife="n/a","n/a",IF(A11taxstdlife="",0,IF(AF$3&gt;(A11stdlife+$E914),((INDEX('PTRM input'!$G$385:$P$434,A11offset,$E914)-INDEX('PTRM input'!$G$277:$P$326,A11offset,$E914))*OFFSET($F$7,0,$E914))-SUM($G914:AE914),(((INDEX('PTRM input'!$G$385:$P$434,A11offset,$E914)-INDEX('PTRM input'!$G$277:$P$326,A11offset,$E914))*OFFSET($F$7,0,$E914))-SUM($G914:AE914))*(OFFSET('PTRM input'!$G$477,0,$E914-1)/A11taxstdlife))))</f>
        <v>0</v>
      </c>
      <c r="AG914" s="251">
        <f ca="1">IF(A11taxstdlife="n/a","n/a",IF(A11taxstdlife="",0,IF(AG$3&gt;(A11stdlife+$E914),((INDEX('PTRM input'!$G$385:$P$434,A11offset,$E914)-INDEX('PTRM input'!$G$277:$P$326,A11offset,$E914))*OFFSET($F$7,0,$E914))-SUM($G914:AF914),(((INDEX('PTRM input'!$G$385:$P$434,A11offset,$E914)-INDEX('PTRM input'!$G$277:$P$326,A11offset,$E914))*OFFSET($F$7,0,$E914))-SUM($G914:AF914))*(OFFSET('PTRM input'!$G$477,0,$E914-1)/A11taxstdlife))))</f>
        <v>0</v>
      </c>
      <c r="AH914" s="251">
        <f ca="1">IF(A11taxstdlife="n/a","n/a",IF(A11taxstdlife="",0,IF(AH$3&gt;(A11stdlife+$E914),((INDEX('PTRM input'!$G$385:$P$434,A11offset,$E914)-INDEX('PTRM input'!$G$277:$P$326,A11offset,$E914))*OFFSET($F$7,0,$E914))-SUM($G914:AG914),(((INDEX('PTRM input'!$G$385:$P$434,A11offset,$E914)-INDEX('PTRM input'!$G$277:$P$326,A11offset,$E914))*OFFSET($F$7,0,$E914))-SUM($G914:AG914))*(OFFSET('PTRM input'!$G$477,0,$E914-1)/A11taxstdlife))))</f>
        <v>0</v>
      </c>
      <c r="AI914" s="251">
        <f ca="1">IF(A11taxstdlife="n/a","n/a",IF(A11taxstdlife="",0,IF(AI$3&gt;(A11stdlife+$E914),((INDEX('PTRM input'!$G$385:$P$434,A11offset,$E914)-INDEX('PTRM input'!$G$277:$P$326,A11offset,$E914))*OFFSET($F$7,0,$E914))-SUM($G914:AH914),(((INDEX('PTRM input'!$G$385:$P$434,A11offset,$E914)-INDEX('PTRM input'!$G$277:$P$326,A11offset,$E914))*OFFSET($F$7,0,$E914))-SUM($G914:AH914))*(OFFSET('PTRM input'!$G$477,0,$E914-1)/A11taxstdlife))))</f>
        <v>0</v>
      </c>
      <c r="AJ914" s="251">
        <f ca="1">IF(A11taxstdlife="n/a","n/a",IF(A11taxstdlife="",0,IF(AJ$3&gt;(A11stdlife+$E914),((INDEX('PTRM input'!$G$385:$P$434,A11offset,$E914)-INDEX('PTRM input'!$G$277:$P$326,A11offset,$E914))*OFFSET($F$7,0,$E914))-SUM($G914:AI914),(((INDEX('PTRM input'!$G$385:$P$434,A11offset,$E914)-INDEX('PTRM input'!$G$277:$P$326,A11offset,$E914))*OFFSET($F$7,0,$E914))-SUM($G914:AI914))*(OFFSET('PTRM input'!$G$477,0,$E914-1)/A11taxstdlife))))</f>
        <v>0</v>
      </c>
      <c r="AK914" s="251">
        <f ca="1">IF(A11taxstdlife="n/a","n/a",IF(A11taxstdlife="",0,IF(AK$3&gt;(A11stdlife+$E914),((INDEX('PTRM input'!$G$385:$P$434,A11offset,$E914)-INDEX('PTRM input'!$G$277:$P$326,A11offset,$E914))*OFFSET($F$7,0,$E914))-SUM($G914:AJ914),(((INDEX('PTRM input'!$G$385:$P$434,A11offset,$E914)-INDEX('PTRM input'!$G$277:$P$326,A11offset,$E914))*OFFSET($F$7,0,$E914))-SUM($G914:AJ914))*(OFFSET('PTRM input'!$G$477,0,$E914-1)/A11taxstdlife))))</f>
        <v>0</v>
      </c>
      <c r="AL914" s="251">
        <f ca="1">IF(A11taxstdlife="n/a","n/a",IF(A11taxstdlife="",0,IF(AL$3&gt;(A11stdlife+$E914),((INDEX('PTRM input'!$G$385:$P$434,A11offset,$E914)-INDEX('PTRM input'!$G$277:$P$326,A11offset,$E914))*OFFSET($F$7,0,$E914))-SUM($G914:AK914),(((INDEX('PTRM input'!$G$385:$P$434,A11offset,$E914)-INDEX('PTRM input'!$G$277:$P$326,A11offset,$E914))*OFFSET($F$7,0,$E914))-SUM($G914:AK914))*(OFFSET('PTRM input'!$G$477,0,$E914-1)/A11taxstdlife))))</f>
        <v>0</v>
      </c>
      <c r="AM914" s="251">
        <f ca="1">IF(A11taxstdlife="n/a","n/a",IF(A11taxstdlife="",0,IF(AM$3&gt;(A11stdlife+$E914),((INDEX('PTRM input'!$G$385:$P$434,A11offset,$E914)-INDEX('PTRM input'!$G$277:$P$326,A11offset,$E914))*OFFSET($F$7,0,$E914))-SUM($G914:AL914),(((INDEX('PTRM input'!$G$385:$P$434,A11offset,$E914)-INDEX('PTRM input'!$G$277:$P$326,A11offset,$E914))*OFFSET($F$7,0,$E914))-SUM($G914:AL914))*(OFFSET('PTRM input'!$G$477,0,$E914-1)/A11taxstdlife))))</f>
        <v>0</v>
      </c>
      <c r="AN914" s="251">
        <f ca="1">IF(A11taxstdlife="n/a","n/a",IF(A11taxstdlife="",0,IF(AN$3&gt;(A11stdlife+$E914),((INDEX('PTRM input'!$G$385:$P$434,A11offset,$E914)-INDEX('PTRM input'!$G$277:$P$326,A11offset,$E914))*OFFSET($F$7,0,$E914))-SUM($G914:AM914),(((INDEX('PTRM input'!$G$385:$P$434,A11offset,$E914)-INDEX('PTRM input'!$G$277:$P$326,A11offset,$E914))*OFFSET($F$7,0,$E914))-SUM($G914:AM914))*(OFFSET('PTRM input'!$G$477,0,$E914-1)/A11taxstdlife))))</f>
        <v>0</v>
      </c>
      <c r="AO914" s="251">
        <f ca="1">IF(A11taxstdlife="n/a","n/a",IF(A11taxstdlife="",0,IF(AO$3&gt;(A11stdlife+$E914),((INDEX('PTRM input'!$G$385:$P$434,A11offset,$E914)-INDEX('PTRM input'!$G$277:$P$326,A11offset,$E914))*OFFSET($F$7,0,$E914))-SUM($G914:AN914),(((INDEX('PTRM input'!$G$385:$P$434,A11offset,$E914)-INDEX('PTRM input'!$G$277:$P$326,A11offset,$E914))*OFFSET($F$7,0,$E914))-SUM($G914:AN914))*(OFFSET('PTRM input'!$G$477,0,$E914-1)/A11taxstdlife))))</f>
        <v>0</v>
      </c>
      <c r="AP914" s="251">
        <f ca="1">IF(A11taxstdlife="n/a","n/a",IF(A11taxstdlife="",0,IF(AP$3&gt;(A11stdlife+$E914),((INDEX('PTRM input'!$G$385:$P$434,A11offset,$E914)-INDEX('PTRM input'!$G$277:$P$326,A11offset,$E914))*OFFSET($F$7,0,$E914))-SUM($G914:AO914),(((INDEX('PTRM input'!$G$385:$P$434,A11offset,$E914)-INDEX('PTRM input'!$G$277:$P$326,A11offset,$E914))*OFFSET($F$7,0,$E914))-SUM($G914:AO914))*(OFFSET('PTRM input'!$G$477,0,$E914-1)/A11taxstdlife))))</f>
        <v>0</v>
      </c>
      <c r="AQ914" s="251">
        <f ca="1">IF(A11taxstdlife="n/a","n/a",IF(A11taxstdlife="",0,IF(AQ$3&gt;(A11stdlife+$E914),((INDEX('PTRM input'!$G$385:$P$434,A11offset,$E914)-INDEX('PTRM input'!$G$277:$P$326,A11offset,$E914))*OFFSET($F$7,0,$E914))-SUM($G914:AP914),(((INDEX('PTRM input'!$G$385:$P$434,A11offset,$E914)-INDEX('PTRM input'!$G$277:$P$326,A11offset,$E914))*OFFSET($F$7,0,$E914))-SUM($G914:AP914))*(OFFSET('PTRM input'!$G$477,0,$E914-1)/A11taxstdlife))))</f>
        <v>0</v>
      </c>
      <c r="AR914" s="251">
        <f ca="1">IF(A11taxstdlife="n/a","n/a",IF(A11taxstdlife="",0,IF(AR$3&gt;(A11stdlife+$E914),((INDEX('PTRM input'!$G$385:$P$434,A11offset,$E914)-INDEX('PTRM input'!$G$277:$P$326,A11offset,$E914))*OFFSET($F$7,0,$E914))-SUM($G914:AQ914),(((INDEX('PTRM input'!$G$385:$P$434,A11offset,$E914)-INDEX('PTRM input'!$G$277:$P$326,A11offset,$E914))*OFFSET($F$7,0,$E914))-SUM($G914:AQ914))*(OFFSET('PTRM input'!$G$477,0,$E914-1)/A11taxstdlife))))</f>
        <v>0</v>
      </c>
      <c r="AS914" s="251">
        <f ca="1">IF(A11taxstdlife="n/a","n/a",IF(A11taxstdlife="",0,IF(AS$3&gt;(A11stdlife+$E914),((INDEX('PTRM input'!$G$385:$P$434,A11offset,$E914)-INDEX('PTRM input'!$G$277:$P$326,A11offset,$E914))*OFFSET($F$7,0,$E914))-SUM($G914:AR914),(((INDEX('PTRM input'!$G$385:$P$434,A11offset,$E914)-INDEX('PTRM input'!$G$277:$P$326,A11offset,$E914))*OFFSET($F$7,0,$E914))-SUM($G914:AR914))*(OFFSET('PTRM input'!$G$477,0,$E914-1)/A11taxstdlife))))</f>
        <v>0</v>
      </c>
      <c r="AT914" s="251">
        <f ca="1">IF(A11taxstdlife="n/a","n/a",IF(A11taxstdlife="",0,IF(AT$3&gt;(A11stdlife+$E914),((INDEX('PTRM input'!$G$385:$P$434,A11offset,$E914)-INDEX('PTRM input'!$G$277:$P$326,A11offset,$E914))*OFFSET($F$7,0,$E914))-SUM($G914:AS914),(((INDEX('PTRM input'!$G$385:$P$434,A11offset,$E914)-INDEX('PTRM input'!$G$277:$P$326,A11offset,$E914))*OFFSET($F$7,0,$E914))-SUM($G914:AS914))*(OFFSET('PTRM input'!$G$477,0,$E914-1)/A11taxstdlife))))</f>
        <v>0</v>
      </c>
      <c r="AU914" s="251">
        <f ca="1">IF(A11taxstdlife="n/a","n/a",IF(A11taxstdlife="",0,IF(AU$3&gt;(A11stdlife+$E914),((INDEX('PTRM input'!$G$385:$P$434,A11offset,$E914)-INDEX('PTRM input'!$G$277:$P$326,A11offset,$E914))*OFFSET($F$7,0,$E914))-SUM($G914:AT914),(((INDEX('PTRM input'!$G$385:$P$434,A11offset,$E914)-INDEX('PTRM input'!$G$277:$P$326,A11offset,$E914))*OFFSET($F$7,0,$E914))-SUM($G914:AT914))*(OFFSET('PTRM input'!$G$477,0,$E914-1)/A11taxstdlife))))</f>
        <v>0</v>
      </c>
      <c r="AV914" s="251">
        <f ca="1">IF(A11taxstdlife="n/a","n/a",IF(A11taxstdlife="",0,IF(AV$3&gt;(A11stdlife+$E914),((INDEX('PTRM input'!$G$385:$P$434,A11offset,$E914)-INDEX('PTRM input'!$G$277:$P$326,A11offset,$E914))*OFFSET($F$7,0,$E914))-SUM($G914:AU914),(((INDEX('PTRM input'!$G$385:$P$434,A11offset,$E914)-INDEX('PTRM input'!$G$277:$P$326,A11offset,$E914))*OFFSET($F$7,0,$E914))-SUM($G914:AU914))*(OFFSET('PTRM input'!$G$477,0,$E914-1)/A11taxstdlife))))</f>
        <v>0</v>
      </c>
      <c r="AW914" s="251">
        <f ca="1">IF(A11taxstdlife="n/a","n/a",IF(A11taxstdlife="",0,IF(AW$3&gt;(A11stdlife+$E914),((INDEX('PTRM input'!$G$385:$P$434,A11offset,$E914)-INDEX('PTRM input'!$G$277:$P$326,A11offset,$E914))*OFFSET($F$7,0,$E914))-SUM($G914:AV914),(((INDEX('PTRM input'!$G$385:$P$434,A11offset,$E914)-INDEX('PTRM input'!$G$277:$P$326,A11offset,$E914))*OFFSET($F$7,0,$E914))-SUM($G914:AV914))*(OFFSET('PTRM input'!$G$477,0,$E914-1)/A11taxstdlife))))</f>
        <v>0</v>
      </c>
      <c r="AX914" s="251">
        <f ca="1">IF(A11taxstdlife="n/a","n/a",IF(A11taxstdlife="",0,IF(AX$3&gt;(A11stdlife+$E914),((INDEX('PTRM input'!$G$385:$P$434,A11offset,$E914)-INDEX('PTRM input'!$G$277:$P$326,A11offset,$E914))*OFFSET($F$7,0,$E914))-SUM($G914:AW914),(((INDEX('PTRM input'!$G$385:$P$434,A11offset,$E914)-INDEX('PTRM input'!$G$277:$P$326,A11offset,$E914))*OFFSET($F$7,0,$E914))-SUM($G914:AW914))*(OFFSET('PTRM input'!$G$477,0,$E914-1)/A11taxstdlife))))</f>
        <v>0</v>
      </c>
      <c r="AY914" s="251">
        <f ca="1">IF(A11taxstdlife="n/a","n/a",IF(A11taxstdlife="",0,IF(AY$3&gt;(A11stdlife+$E914),((INDEX('PTRM input'!$G$385:$P$434,A11offset,$E914)-INDEX('PTRM input'!$G$277:$P$326,A11offset,$E914))*OFFSET($F$7,0,$E914))-SUM($G914:AX914),(((INDEX('PTRM input'!$G$385:$P$434,A11offset,$E914)-INDEX('PTRM input'!$G$277:$P$326,A11offset,$E914))*OFFSET($F$7,0,$E914))-SUM($G914:AX914))*(OFFSET('PTRM input'!$G$477,0,$E914-1)/A11taxstdlife))))</f>
        <v>0</v>
      </c>
      <c r="AZ914" s="251">
        <f ca="1">IF(A11taxstdlife="n/a","n/a",IF(A11taxstdlife="",0,IF(AZ$3&gt;(A11stdlife+$E914),((INDEX('PTRM input'!$G$385:$P$434,A11offset,$E914)-INDEX('PTRM input'!$G$277:$P$326,A11offset,$E914))*OFFSET($F$7,0,$E914))-SUM($G914:AY914),(((INDEX('PTRM input'!$G$385:$P$434,A11offset,$E914)-INDEX('PTRM input'!$G$277:$P$326,A11offset,$E914))*OFFSET($F$7,0,$E914))-SUM($G914:AY914))*(OFFSET('PTRM input'!$G$477,0,$E914-1)/A11taxstdlife))))</f>
        <v>0</v>
      </c>
      <c r="BA914" s="251">
        <f ca="1">IF(A11taxstdlife="n/a","n/a",IF(A11taxstdlife="",0,IF(BA$3&gt;(A11stdlife+$E914),((INDEX('PTRM input'!$G$385:$P$434,A11offset,$E914)-INDEX('PTRM input'!$G$277:$P$326,A11offset,$E914))*OFFSET($F$7,0,$E914))-SUM($G914:AZ914),(((INDEX('PTRM input'!$G$385:$P$434,A11offset,$E914)-INDEX('PTRM input'!$G$277:$P$326,A11offset,$E914))*OFFSET($F$7,0,$E914))-SUM($G914:AZ914))*(OFFSET('PTRM input'!$G$477,0,$E914-1)/A11taxstdlife))))</f>
        <v>0</v>
      </c>
      <c r="BB914" s="251">
        <f ca="1">IF(A11taxstdlife="n/a","n/a",IF(A11taxstdlife="",0,IF(BB$3&gt;(A11stdlife+$E914),((INDEX('PTRM input'!$G$385:$P$434,A11offset,$E914)-INDEX('PTRM input'!$G$277:$P$326,A11offset,$E914))*OFFSET($F$7,0,$E914))-SUM($G914:BA914),(((INDEX('PTRM input'!$G$385:$P$434,A11offset,$E914)-INDEX('PTRM input'!$G$277:$P$326,A11offset,$E914))*OFFSET($F$7,0,$E914))-SUM($G914:BA914))*(OFFSET('PTRM input'!$G$477,0,$E914-1)/A11taxstdlife))))</f>
        <v>0</v>
      </c>
      <c r="BC914" s="251">
        <f ca="1">IF(A11taxstdlife="n/a","n/a",IF(A11taxstdlife="",0,IF(BC$3&gt;(A11stdlife+$E914),((INDEX('PTRM input'!$G$385:$P$434,A11offset,$E914)-INDEX('PTRM input'!$G$277:$P$326,A11offset,$E914))*OFFSET($F$7,0,$E914))-SUM($G914:BB914),(((INDEX('PTRM input'!$G$385:$P$434,A11offset,$E914)-INDEX('PTRM input'!$G$277:$P$326,A11offset,$E914))*OFFSET($F$7,0,$E914))-SUM($G914:BB914))*(OFFSET('PTRM input'!$G$477,0,$E914-1)/A11taxstdlife))))</f>
        <v>0</v>
      </c>
      <c r="BD914" s="251">
        <f ca="1">IF(A11taxstdlife="n/a","n/a",IF(A11taxstdlife="",0,IF(BD$3&gt;(A11stdlife+$E914),((INDEX('PTRM input'!$G$385:$P$434,A11offset,$E914)-INDEX('PTRM input'!$G$277:$P$326,A11offset,$E914))*OFFSET($F$7,0,$E914))-SUM($G914:BC914),(((INDEX('PTRM input'!$G$385:$P$434,A11offset,$E914)-INDEX('PTRM input'!$G$277:$P$326,A11offset,$E914))*OFFSET($F$7,0,$E914))-SUM($G914:BC914))*(OFFSET('PTRM input'!$G$477,0,$E914-1)/A11taxstdlife))))</f>
        <v>0</v>
      </c>
      <c r="BE914" s="251">
        <f ca="1">IF(A11taxstdlife="n/a","n/a",IF(A11taxstdlife="",0,IF(BE$3&gt;(A11stdlife+$E914),((INDEX('PTRM input'!$G$385:$P$434,A11offset,$E914)-INDEX('PTRM input'!$G$277:$P$326,A11offset,$E914))*OFFSET($F$7,0,$E914))-SUM($G914:BD914),(((INDEX('PTRM input'!$G$385:$P$434,A11offset,$E914)-INDEX('PTRM input'!$G$277:$P$326,A11offset,$E914))*OFFSET($F$7,0,$E914))-SUM($G914:BD914))*(OFFSET('PTRM input'!$G$477,0,$E914-1)/A11taxstdlife))))</f>
        <v>0</v>
      </c>
      <c r="BF914" s="251">
        <f ca="1">IF(A11taxstdlife="n/a","n/a",IF(A11taxstdlife="",0,IF(BF$3&gt;(A11stdlife+$E914),((INDEX('PTRM input'!$G$385:$P$434,A11offset,$E914)-INDEX('PTRM input'!$G$277:$P$326,A11offset,$E914))*OFFSET($F$7,0,$E914))-SUM($G914:BE914),(((INDEX('PTRM input'!$G$385:$P$434,A11offset,$E914)-INDEX('PTRM input'!$G$277:$P$326,A11offset,$E914))*OFFSET($F$7,0,$E914))-SUM($G914:BE914))*(OFFSET('PTRM input'!$G$477,0,$E914-1)/A11taxstdlife))))</f>
        <v>0</v>
      </c>
      <c r="BG914" s="251">
        <f ca="1">IF(A11taxstdlife="n/a","n/a",IF(A11taxstdlife="",0,IF(BG$3&gt;(A11stdlife+$E914),((INDEX('PTRM input'!$G$385:$P$434,A11offset,$E914)-INDEX('PTRM input'!$G$277:$P$326,A11offset,$E914))*OFFSET($F$7,0,$E914))-SUM($G914:BF914),(((INDEX('PTRM input'!$G$385:$P$434,A11offset,$E914)-INDEX('PTRM input'!$G$277:$P$326,A11offset,$E914))*OFFSET($F$7,0,$E914))-SUM($G914:BF914))*(OFFSET('PTRM input'!$G$477,0,$E914-1)/A11taxstdlife))))</f>
        <v>0</v>
      </c>
      <c r="BH914" s="251">
        <f ca="1">IF(A11taxstdlife="n/a","n/a",IF(A11taxstdlife="",0,IF(BH$3&gt;(A11stdlife+$E914),((INDEX('PTRM input'!$G$385:$P$434,A11offset,$E914)-INDEX('PTRM input'!$G$277:$P$326,A11offset,$E914))*OFFSET($F$7,0,$E914))-SUM($G914:BG914),(((INDEX('PTRM input'!$G$385:$P$434,A11offset,$E914)-INDEX('PTRM input'!$G$277:$P$326,A11offset,$E914))*OFFSET($F$7,0,$E914))-SUM($G914:BG914))*(OFFSET('PTRM input'!$G$477,0,$E914-1)/A11taxstdlife))))</f>
        <v>0</v>
      </c>
      <c r="BI914" s="251">
        <f ca="1">IF(A11taxstdlife="n/a","n/a",IF(A11taxstdlife="",0,IF(BI$3&gt;(A11stdlife+$E914),((INDEX('PTRM input'!$G$385:$P$434,A11offset,$E914)-INDEX('PTRM input'!$G$277:$P$326,A11offset,$E914))*OFFSET($F$7,0,$E914))-SUM($G914:BH914),(((INDEX('PTRM input'!$G$385:$P$434,A11offset,$E914)-INDEX('PTRM input'!$G$277:$P$326,A11offset,$E914))*OFFSET($F$7,0,$E914))-SUM($G914:BH914))*(OFFSET('PTRM input'!$G$477,0,$E914-1)/A11taxstdlife))))</f>
        <v>0</v>
      </c>
      <c r="BJ914" s="116"/>
      <c r="BK914" s="116"/>
      <c r="BL914" s="116"/>
      <c r="BM914" s="116"/>
    </row>
    <row r="915" spans="1:65" ht="12.75" hidden="1" customHeight="1" outlineLevel="2">
      <c r="A915" s="366"/>
      <c r="B915" s="19"/>
      <c r="C915" s="18"/>
      <c r="D915" s="760"/>
      <c r="E915" s="86">
        <v>4</v>
      </c>
      <c r="F915" s="356"/>
      <c r="G915" s="434"/>
      <c r="H915" s="435"/>
      <c r="I915" s="435"/>
      <c r="J915" s="619"/>
      <c r="K915" s="251">
        <f ca="1">IF(A11taxstdlife="n/a","n/a",IF(A11taxstdlife="",0,IF(K$3&gt;(A11stdlife+$E915),((INDEX('PTRM input'!$G$385:$P$434,A11offset,$E915)-INDEX('PTRM input'!$G$277:$P$326,A11offset,$E915))*OFFSET($F$7,0,$E915))-SUM($G915:J915),(((INDEX('PTRM input'!$G$385:$P$434,A11offset,$E915)-INDEX('PTRM input'!$G$277:$P$326,A11offset,$E915))*OFFSET($F$7,0,$E915))-SUM($G915:J915))*(OFFSET('PTRM input'!$G$477,0,$E915-1)/A11taxstdlife))))</f>
        <v>0</v>
      </c>
      <c r="L915" s="251">
        <f ca="1">IF(A11taxstdlife="n/a","n/a",IF(A11taxstdlife="",0,IF(L$3&gt;(A11stdlife+$E915),((INDEX('PTRM input'!$G$385:$P$434,A11offset,$E915)-INDEX('PTRM input'!$G$277:$P$326,A11offset,$E915))*OFFSET($F$7,0,$E915))-SUM($G915:K915),(((INDEX('PTRM input'!$G$385:$P$434,A11offset,$E915)-INDEX('PTRM input'!$G$277:$P$326,A11offset,$E915))*OFFSET($F$7,0,$E915))-SUM($G915:K915))*(OFFSET('PTRM input'!$G$477,0,$E915-1)/A11taxstdlife))))</f>
        <v>0</v>
      </c>
      <c r="M915" s="251">
        <f ca="1">IF(A11taxstdlife="n/a","n/a",IF(A11taxstdlife="",0,IF(M$3&gt;(A11stdlife+$E915),((INDEX('PTRM input'!$G$385:$P$434,A11offset,$E915)-INDEX('PTRM input'!$G$277:$P$326,A11offset,$E915))*OFFSET($F$7,0,$E915))-SUM($G915:L915),(((INDEX('PTRM input'!$G$385:$P$434,A11offset,$E915)-INDEX('PTRM input'!$G$277:$P$326,A11offset,$E915))*OFFSET($F$7,0,$E915))-SUM($G915:L915))*(OFFSET('PTRM input'!$G$477,0,$E915-1)/A11taxstdlife))))</f>
        <v>0</v>
      </c>
      <c r="N915" s="251">
        <f ca="1">IF(A11taxstdlife="n/a","n/a",IF(A11taxstdlife="",0,IF(N$3&gt;(A11stdlife+$E915),((INDEX('PTRM input'!$G$385:$P$434,A11offset,$E915)-INDEX('PTRM input'!$G$277:$P$326,A11offset,$E915))*OFFSET($F$7,0,$E915))-SUM($G915:M915),(((INDEX('PTRM input'!$G$385:$P$434,A11offset,$E915)-INDEX('PTRM input'!$G$277:$P$326,A11offset,$E915))*OFFSET($F$7,0,$E915))-SUM($G915:M915))*(OFFSET('PTRM input'!$G$477,0,$E915-1)/A11taxstdlife))))</f>
        <v>0</v>
      </c>
      <c r="O915" s="251">
        <f ca="1">IF(A11taxstdlife="n/a","n/a",IF(A11taxstdlife="",0,IF(O$3&gt;(A11stdlife+$E915),((INDEX('PTRM input'!$G$385:$P$434,A11offset,$E915)-INDEX('PTRM input'!$G$277:$P$326,A11offset,$E915))*OFFSET($F$7,0,$E915))-SUM($G915:N915),(((INDEX('PTRM input'!$G$385:$P$434,A11offset,$E915)-INDEX('PTRM input'!$G$277:$P$326,A11offset,$E915))*OFFSET($F$7,0,$E915))-SUM($G915:N915))*(OFFSET('PTRM input'!$G$477,0,$E915-1)/A11taxstdlife))))</f>
        <v>0</v>
      </c>
      <c r="P915" s="251">
        <f ca="1">IF(A11taxstdlife="n/a","n/a",IF(A11taxstdlife="",0,IF(P$3&gt;(A11stdlife+$E915),((INDEX('PTRM input'!$G$385:$P$434,A11offset,$E915)-INDEX('PTRM input'!$G$277:$P$326,A11offset,$E915))*OFFSET($F$7,0,$E915))-SUM($G915:O915),(((INDEX('PTRM input'!$G$385:$P$434,A11offset,$E915)-INDEX('PTRM input'!$G$277:$P$326,A11offset,$E915))*OFFSET($F$7,0,$E915))-SUM($G915:O915))*(OFFSET('PTRM input'!$G$477,0,$E915-1)/A11taxstdlife))))</f>
        <v>0</v>
      </c>
      <c r="Q915" s="251">
        <f ca="1">IF(A11taxstdlife="n/a","n/a",IF(A11taxstdlife="",0,IF(Q$3&gt;(A11stdlife+$E915),((INDEX('PTRM input'!$G$385:$P$434,A11offset,$E915)-INDEX('PTRM input'!$G$277:$P$326,A11offset,$E915))*OFFSET($F$7,0,$E915))-SUM($G915:P915),(((INDEX('PTRM input'!$G$385:$P$434,A11offset,$E915)-INDEX('PTRM input'!$G$277:$P$326,A11offset,$E915))*OFFSET($F$7,0,$E915))-SUM($G915:P915))*(OFFSET('PTRM input'!$G$477,0,$E915-1)/A11taxstdlife))))</f>
        <v>0</v>
      </c>
      <c r="R915" s="251">
        <f ca="1">IF(A11taxstdlife="n/a","n/a",IF(A11taxstdlife="",0,IF(R$3&gt;(A11stdlife+$E915),((INDEX('PTRM input'!$G$385:$P$434,A11offset,$E915)-INDEX('PTRM input'!$G$277:$P$326,A11offset,$E915))*OFFSET($F$7,0,$E915))-SUM($G915:Q915),(((INDEX('PTRM input'!$G$385:$P$434,A11offset,$E915)-INDEX('PTRM input'!$G$277:$P$326,A11offset,$E915))*OFFSET($F$7,0,$E915))-SUM($G915:Q915))*(OFFSET('PTRM input'!$G$477,0,$E915-1)/A11taxstdlife))))</f>
        <v>0</v>
      </c>
      <c r="S915" s="251">
        <f ca="1">IF(A11taxstdlife="n/a","n/a",IF(A11taxstdlife="",0,IF(S$3&gt;(A11stdlife+$E915),((INDEX('PTRM input'!$G$385:$P$434,A11offset,$E915)-INDEX('PTRM input'!$G$277:$P$326,A11offset,$E915))*OFFSET($F$7,0,$E915))-SUM($G915:R915),(((INDEX('PTRM input'!$G$385:$P$434,A11offset,$E915)-INDEX('PTRM input'!$G$277:$P$326,A11offset,$E915))*OFFSET($F$7,0,$E915))-SUM($G915:R915))*(OFFSET('PTRM input'!$G$477,0,$E915-1)/A11taxstdlife))))</f>
        <v>0</v>
      </c>
      <c r="T915" s="251">
        <f ca="1">IF(A11taxstdlife="n/a","n/a",IF(A11taxstdlife="",0,IF(T$3&gt;(A11stdlife+$E915),((INDEX('PTRM input'!$G$385:$P$434,A11offset,$E915)-INDEX('PTRM input'!$G$277:$P$326,A11offset,$E915))*OFFSET($F$7,0,$E915))-SUM($G915:S915),(((INDEX('PTRM input'!$G$385:$P$434,A11offset,$E915)-INDEX('PTRM input'!$G$277:$P$326,A11offset,$E915))*OFFSET($F$7,0,$E915))-SUM($G915:S915))*(OFFSET('PTRM input'!$G$477,0,$E915-1)/A11taxstdlife))))</f>
        <v>0</v>
      </c>
      <c r="U915" s="251">
        <f ca="1">IF(A11taxstdlife="n/a","n/a",IF(A11taxstdlife="",0,IF(U$3&gt;(A11stdlife+$E915),((INDEX('PTRM input'!$G$385:$P$434,A11offset,$E915)-INDEX('PTRM input'!$G$277:$P$326,A11offset,$E915))*OFFSET($F$7,0,$E915))-SUM($G915:T915),(((INDEX('PTRM input'!$G$385:$P$434,A11offset,$E915)-INDEX('PTRM input'!$G$277:$P$326,A11offset,$E915))*OFFSET($F$7,0,$E915))-SUM($G915:T915))*(OFFSET('PTRM input'!$G$477,0,$E915-1)/A11taxstdlife))))</f>
        <v>0</v>
      </c>
      <c r="V915" s="251">
        <f ca="1">IF(A11taxstdlife="n/a","n/a",IF(A11taxstdlife="",0,IF(V$3&gt;(A11stdlife+$E915),((INDEX('PTRM input'!$G$385:$P$434,A11offset,$E915)-INDEX('PTRM input'!$G$277:$P$326,A11offset,$E915))*OFFSET($F$7,0,$E915))-SUM($G915:U915),(((INDEX('PTRM input'!$G$385:$P$434,A11offset,$E915)-INDEX('PTRM input'!$G$277:$P$326,A11offset,$E915))*OFFSET($F$7,0,$E915))-SUM($G915:U915))*(OFFSET('PTRM input'!$G$477,0,$E915-1)/A11taxstdlife))))</f>
        <v>0</v>
      </c>
      <c r="W915" s="251">
        <f ca="1">IF(A11taxstdlife="n/a","n/a",IF(A11taxstdlife="",0,IF(W$3&gt;(A11stdlife+$E915),((INDEX('PTRM input'!$G$385:$P$434,A11offset,$E915)-INDEX('PTRM input'!$G$277:$P$326,A11offset,$E915))*OFFSET($F$7,0,$E915))-SUM($G915:V915),(((INDEX('PTRM input'!$G$385:$P$434,A11offset,$E915)-INDEX('PTRM input'!$G$277:$P$326,A11offset,$E915))*OFFSET($F$7,0,$E915))-SUM($G915:V915))*(OFFSET('PTRM input'!$G$477,0,$E915-1)/A11taxstdlife))))</f>
        <v>0</v>
      </c>
      <c r="X915" s="251">
        <f ca="1">IF(A11taxstdlife="n/a","n/a",IF(A11taxstdlife="",0,IF(X$3&gt;(A11stdlife+$E915),((INDEX('PTRM input'!$G$385:$P$434,A11offset,$E915)-INDEX('PTRM input'!$G$277:$P$326,A11offset,$E915))*OFFSET($F$7,0,$E915))-SUM($G915:W915),(((INDEX('PTRM input'!$G$385:$P$434,A11offset,$E915)-INDEX('PTRM input'!$G$277:$P$326,A11offset,$E915))*OFFSET($F$7,0,$E915))-SUM($G915:W915))*(OFFSET('PTRM input'!$G$477,0,$E915-1)/A11taxstdlife))))</f>
        <v>0</v>
      </c>
      <c r="Y915" s="251">
        <f ca="1">IF(A11taxstdlife="n/a","n/a",IF(A11taxstdlife="",0,IF(Y$3&gt;(A11stdlife+$E915),((INDEX('PTRM input'!$G$385:$P$434,A11offset,$E915)-INDEX('PTRM input'!$G$277:$P$326,A11offset,$E915))*OFFSET($F$7,0,$E915))-SUM($G915:X915),(((INDEX('PTRM input'!$G$385:$P$434,A11offset,$E915)-INDEX('PTRM input'!$G$277:$P$326,A11offset,$E915))*OFFSET($F$7,0,$E915))-SUM($G915:X915))*(OFFSET('PTRM input'!$G$477,0,$E915-1)/A11taxstdlife))))</f>
        <v>0</v>
      </c>
      <c r="Z915" s="251">
        <f ca="1">IF(A11taxstdlife="n/a","n/a",IF(A11taxstdlife="",0,IF(Z$3&gt;(A11stdlife+$E915),((INDEX('PTRM input'!$G$385:$P$434,A11offset,$E915)-INDEX('PTRM input'!$G$277:$P$326,A11offset,$E915))*OFFSET($F$7,0,$E915))-SUM($G915:Y915),(((INDEX('PTRM input'!$G$385:$P$434,A11offset,$E915)-INDEX('PTRM input'!$G$277:$P$326,A11offset,$E915))*OFFSET($F$7,0,$E915))-SUM($G915:Y915))*(OFFSET('PTRM input'!$G$477,0,$E915-1)/A11taxstdlife))))</f>
        <v>0</v>
      </c>
      <c r="AA915" s="251">
        <f ca="1">IF(A11taxstdlife="n/a","n/a",IF(A11taxstdlife="",0,IF(AA$3&gt;(A11stdlife+$E915),((INDEX('PTRM input'!$G$385:$P$434,A11offset,$E915)-INDEX('PTRM input'!$G$277:$P$326,A11offset,$E915))*OFFSET($F$7,0,$E915))-SUM($G915:Z915),(((INDEX('PTRM input'!$G$385:$P$434,A11offset,$E915)-INDEX('PTRM input'!$G$277:$P$326,A11offset,$E915))*OFFSET($F$7,0,$E915))-SUM($G915:Z915))*(OFFSET('PTRM input'!$G$477,0,$E915-1)/A11taxstdlife))))</f>
        <v>0</v>
      </c>
      <c r="AB915" s="251">
        <f ca="1">IF(A11taxstdlife="n/a","n/a",IF(A11taxstdlife="",0,IF(AB$3&gt;(A11stdlife+$E915),((INDEX('PTRM input'!$G$385:$P$434,A11offset,$E915)-INDEX('PTRM input'!$G$277:$P$326,A11offset,$E915))*OFFSET($F$7,0,$E915))-SUM($G915:AA915),(((INDEX('PTRM input'!$G$385:$P$434,A11offset,$E915)-INDEX('PTRM input'!$G$277:$P$326,A11offset,$E915))*OFFSET($F$7,0,$E915))-SUM($G915:AA915))*(OFFSET('PTRM input'!$G$477,0,$E915-1)/A11taxstdlife))))</f>
        <v>0</v>
      </c>
      <c r="AC915" s="251">
        <f ca="1">IF(A11taxstdlife="n/a","n/a",IF(A11taxstdlife="",0,IF(AC$3&gt;(A11stdlife+$E915),((INDEX('PTRM input'!$G$385:$P$434,A11offset,$E915)-INDEX('PTRM input'!$G$277:$P$326,A11offset,$E915))*OFFSET($F$7,0,$E915))-SUM($G915:AB915),(((INDEX('PTRM input'!$G$385:$P$434,A11offset,$E915)-INDEX('PTRM input'!$G$277:$P$326,A11offset,$E915))*OFFSET($F$7,0,$E915))-SUM($G915:AB915))*(OFFSET('PTRM input'!$G$477,0,$E915-1)/A11taxstdlife))))</f>
        <v>0</v>
      </c>
      <c r="AD915" s="251">
        <f ca="1">IF(A11taxstdlife="n/a","n/a",IF(A11taxstdlife="",0,IF(AD$3&gt;(A11stdlife+$E915),((INDEX('PTRM input'!$G$385:$P$434,A11offset,$E915)-INDEX('PTRM input'!$G$277:$P$326,A11offset,$E915))*OFFSET($F$7,0,$E915))-SUM($G915:AC915),(((INDEX('PTRM input'!$G$385:$P$434,A11offset,$E915)-INDEX('PTRM input'!$G$277:$P$326,A11offset,$E915))*OFFSET($F$7,0,$E915))-SUM($G915:AC915))*(OFFSET('PTRM input'!$G$477,0,$E915-1)/A11taxstdlife))))</f>
        <v>0</v>
      </c>
      <c r="AE915" s="251">
        <f ca="1">IF(A11taxstdlife="n/a","n/a",IF(A11taxstdlife="",0,IF(AE$3&gt;(A11stdlife+$E915),((INDEX('PTRM input'!$G$385:$P$434,A11offset,$E915)-INDEX('PTRM input'!$G$277:$P$326,A11offset,$E915))*OFFSET($F$7,0,$E915))-SUM($G915:AD915),(((INDEX('PTRM input'!$G$385:$P$434,A11offset,$E915)-INDEX('PTRM input'!$G$277:$P$326,A11offset,$E915))*OFFSET($F$7,0,$E915))-SUM($G915:AD915))*(OFFSET('PTRM input'!$G$477,0,$E915-1)/A11taxstdlife))))</f>
        <v>0</v>
      </c>
      <c r="AF915" s="251">
        <f ca="1">IF(A11taxstdlife="n/a","n/a",IF(A11taxstdlife="",0,IF(AF$3&gt;(A11stdlife+$E915),((INDEX('PTRM input'!$G$385:$P$434,A11offset,$E915)-INDEX('PTRM input'!$G$277:$P$326,A11offset,$E915))*OFFSET($F$7,0,$E915))-SUM($G915:AE915),(((INDEX('PTRM input'!$G$385:$P$434,A11offset,$E915)-INDEX('PTRM input'!$G$277:$P$326,A11offset,$E915))*OFFSET($F$7,0,$E915))-SUM($G915:AE915))*(OFFSET('PTRM input'!$G$477,0,$E915-1)/A11taxstdlife))))</f>
        <v>0</v>
      </c>
      <c r="AG915" s="251">
        <f ca="1">IF(A11taxstdlife="n/a","n/a",IF(A11taxstdlife="",0,IF(AG$3&gt;(A11stdlife+$E915),((INDEX('PTRM input'!$G$385:$P$434,A11offset,$E915)-INDEX('PTRM input'!$G$277:$P$326,A11offset,$E915))*OFFSET($F$7,0,$E915))-SUM($G915:AF915),(((INDEX('PTRM input'!$G$385:$P$434,A11offset,$E915)-INDEX('PTRM input'!$G$277:$P$326,A11offset,$E915))*OFFSET($F$7,0,$E915))-SUM($G915:AF915))*(OFFSET('PTRM input'!$G$477,0,$E915-1)/A11taxstdlife))))</f>
        <v>0</v>
      </c>
      <c r="AH915" s="251">
        <f ca="1">IF(A11taxstdlife="n/a","n/a",IF(A11taxstdlife="",0,IF(AH$3&gt;(A11stdlife+$E915),((INDEX('PTRM input'!$G$385:$P$434,A11offset,$E915)-INDEX('PTRM input'!$G$277:$P$326,A11offset,$E915))*OFFSET($F$7,0,$E915))-SUM($G915:AG915),(((INDEX('PTRM input'!$G$385:$P$434,A11offset,$E915)-INDEX('PTRM input'!$G$277:$P$326,A11offset,$E915))*OFFSET($F$7,0,$E915))-SUM($G915:AG915))*(OFFSET('PTRM input'!$G$477,0,$E915-1)/A11taxstdlife))))</f>
        <v>0</v>
      </c>
      <c r="AI915" s="251">
        <f ca="1">IF(A11taxstdlife="n/a","n/a",IF(A11taxstdlife="",0,IF(AI$3&gt;(A11stdlife+$E915),((INDEX('PTRM input'!$G$385:$P$434,A11offset,$E915)-INDEX('PTRM input'!$G$277:$P$326,A11offset,$E915))*OFFSET($F$7,0,$E915))-SUM($G915:AH915),(((INDEX('PTRM input'!$G$385:$P$434,A11offset,$E915)-INDEX('PTRM input'!$G$277:$P$326,A11offset,$E915))*OFFSET($F$7,0,$E915))-SUM($G915:AH915))*(OFFSET('PTRM input'!$G$477,0,$E915-1)/A11taxstdlife))))</f>
        <v>0</v>
      </c>
      <c r="AJ915" s="251">
        <f ca="1">IF(A11taxstdlife="n/a","n/a",IF(A11taxstdlife="",0,IF(AJ$3&gt;(A11stdlife+$E915),((INDEX('PTRM input'!$G$385:$P$434,A11offset,$E915)-INDEX('PTRM input'!$G$277:$P$326,A11offset,$E915))*OFFSET($F$7,0,$E915))-SUM($G915:AI915),(((INDEX('PTRM input'!$G$385:$P$434,A11offset,$E915)-INDEX('PTRM input'!$G$277:$P$326,A11offset,$E915))*OFFSET($F$7,0,$E915))-SUM($G915:AI915))*(OFFSET('PTRM input'!$G$477,0,$E915-1)/A11taxstdlife))))</f>
        <v>0</v>
      </c>
      <c r="AK915" s="251">
        <f ca="1">IF(A11taxstdlife="n/a","n/a",IF(A11taxstdlife="",0,IF(AK$3&gt;(A11stdlife+$E915),((INDEX('PTRM input'!$G$385:$P$434,A11offset,$E915)-INDEX('PTRM input'!$G$277:$P$326,A11offset,$E915))*OFFSET($F$7,0,$E915))-SUM($G915:AJ915),(((INDEX('PTRM input'!$G$385:$P$434,A11offset,$E915)-INDEX('PTRM input'!$G$277:$P$326,A11offset,$E915))*OFFSET($F$7,0,$E915))-SUM($G915:AJ915))*(OFFSET('PTRM input'!$G$477,0,$E915-1)/A11taxstdlife))))</f>
        <v>0</v>
      </c>
      <c r="AL915" s="251">
        <f ca="1">IF(A11taxstdlife="n/a","n/a",IF(A11taxstdlife="",0,IF(AL$3&gt;(A11stdlife+$E915),((INDEX('PTRM input'!$G$385:$P$434,A11offset,$E915)-INDEX('PTRM input'!$G$277:$P$326,A11offset,$E915))*OFFSET($F$7,0,$E915))-SUM($G915:AK915),(((INDEX('PTRM input'!$G$385:$P$434,A11offset,$E915)-INDEX('PTRM input'!$G$277:$P$326,A11offset,$E915))*OFFSET($F$7,0,$E915))-SUM($G915:AK915))*(OFFSET('PTRM input'!$G$477,0,$E915-1)/A11taxstdlife))))</f>
        <v>0</v>
      </c>
      <c r="AM915" s="251">
        <f ca="1">IF(A11taxstdlife="n/a","n/a",IF(A11taxstdlife="",0,IF(AM$3&gt;(A11stdlife+$E915),((INDEX('PTRM input'!$G$385:$P$434,A11offset,$E915)-INDEX('PTRM input'!$G$277:$P$326,A11offset,$E915))*OFFSET($F$7,0,$E915))-SUM($G915:AL915),(((INDEX('PTRM input'!$G$385:$P$434,A11offset,$E915)-INDEX('PTRM input'!$G$277:$P$326,A11offset,$E915))*OFFSET($F$7,0,$E915))-SUM($G915:AL915))*(OFFSET('PTRM input'!$G$477,0,$E915-1)/A11taxstdlife))))</f>
        <v>0</v>
      </c>
      <c r="AN915" s="251">
        <f ca="1">IF(A11taxstdlife="n/a","n/a",IF(A11taxstdlife="",0,IF(AN$3&gt;(A11stdlife+$E915),((INDEX('PTRM input'!$G$385:$P$434,A11offset,$E915)-INDEX('PTRM input'!$G$277:$P$326,A11offset,$E915))*OFFSET($F$7,0,$E915))-SUM($G915:AM915),(((INDEX('PTRM input'!$G$385:$P$434,A11offset,$E915)-INDEX('PTRM input'!$G$277:$P$326,A11offset,$E915))*OFFSET($F$7,0,$E915))-SUM($G915:AM915))*(OFFSET('PTRM input'!$G$477,0,$E915-1)/A11taxstdlife))))</f>
        <v>0</v>
      </c>
      <c r="AO915" s="251">
        <f ca="1">IF(A11taxstdlife="n/a","n/a",IF(A11taxstdlife="",0,IF(AO$3&gt;(A11stdlife+$E915),((INDEX('PTRM input'!$G$385:$P$434,A11offset,$E915)-INDEX('PTRM input'!$G$277:$P$326,A11offset,$E915))*OFFSET($F$7,0,$E915))-SUM($G915:AN915),(((INDEX('PTRM input'!$G$385:$P$434,A11offset,$E915)-INDEX('PTRM input'!$G$277:$P$326,A11offset,$E915))*OFFSET($F$7,0,$E915))-SUM($G915:AN915))*(OFFSET('PTRM input'!$G$477,0,$E915-1)/A11taxstdlife))))</f>
        <v>0</v>
      </c>
      <c r="AP915" s="251">
        <f ca="1">IF(A11taxstdlife="n/a","n/a",IF(A11taxstdlife="",0,IF(AP$3&gt;(A11stdlife+$E915),((INDEX('PTRM input'!$G$385:$P$434,A11offset,$E915)-INDEX('PTRM input'!$G$277:$P$326,A11offset,$E915))*OFFSET($F$7,0,$E915))-SUM($G915:AO915),(((INDEX('PTRM input'!$G$385:$P$434,A11offset,$E915)-INDEX('PTRM input'!$G$277:$P$326,A11offset,$E915))*OFFSET($F$7,0,$E915))-SUM($G915:AO915))*(OFFSET('PTRM input'!$G$477,0,$E915-1)/A11taxstdlife))))</f>
        <v>0</v>
      </c>
      <c r="AQ915" s="251">
        <f ca="1">IF(A11taxstdlife="n/a","n/a",IF(A11taxstdlife="",0,IF(AQ$3&gt;(A11stdlife+$E915),((INDEX('PTRM input'!$G$385:$P$434,A11offset,$E915)-INDEX('PTRM input'!$G$277:$P$326,A11offset,$E915))*OFFSET($F$7,0,$E915))-SUM($G915:AP915),(((INDEX('PTRM input'!$G$385:$P$434,A11offset,$E915)-INDEX('PTRM input'!$G$277:$P$326,A11offset,$E915))*OFFSET($F$7,0,$E915))-SUM($G915:AP915))*(OFFSET('PTRM input'!$G$477,0,$E915-1)/A11taxstdlife))))</f>
        <v>0</v>
      </c>
      <c r="AR915" s="251">
        <f ca="1">IF(A11taxstdlife="n/a","n/a",IF(A11taxstdlife="",0,IF(AR$3&gt;(A11stdlife+$E915),((INDEX('PTRM input'!$G$385:$P$434,A11offset,$E915)-INDEX('PTRM input'!$G$277:$P$326,A11offset,$E915))*OFFSET($F$7,0,$E915))-SUM($G915:AQ915),(((INDEX('PTRM input'!$G$385:$P$434,A11offset,$E915)-INDEX('PTRM input'!$G$277:$P$326,A11offset,$E915))*OFFSET($F$7,0,$E915))-SUM($G915:AQ915))*(OFFSET('PTRM input'!$G$477,0,$E915-1)/A11taxstdlife))))</f>
        <v>0</v>
      </c>
      <c r="AS915" s="251">
        <f ca="1">IF(A11taxstdlife="n/a","n/a",IF(A11taxstdlife="",0,IF(AS$3&gt;(A11stdlife+$E915),((INDEX('PTRM input'!$G$385:$P$434,A11offset,$E915)-INDEX('PTRM input'!$G$277:$P$326,A11offset,$E915))*OFFSET($F$7,0,$E915))-SUM($G915:AR915),(((INDEX('PTRM input'!$G$385:$P$434,A11offset,$E915)-INDEX('PTRM input'!$G$277:$P$326,A11offset,$E915))*OFFSET($F$7,0,$E915))-SUM($G915:AR915))*(OFFSET('PTRM input'!$G$477,0,$E915-1)/A11taxstdlife))))</f>
        <v>0</v>
      </c>
      <c r="AT915" s="251">
        <f ca="1">IF(A11taxstdlife="n/a","n/a",IF(A11taxstdlife="",0,IF(AT$3&gt;(A11stdlife+$E915),((INDEX('PTRM input'!$G$385:$P$434,A11offset,$E915)-INDEX('PTRM input'!$G$277:$P$326,A11offset,$E915))*OFFSET($F$7,0,$E915))-SUM($G915:AS915),(((INDEX('PTRM input'!$G$385:$P$434,A11offset,$E915)-INDEX('PTRM input'!$G$277:$P$326,A11offset,$E915))*OFFSET($F$7,0,$E915))-SUM($G915:AS915))*(OFFSET('PTRM input'!$G$477,0,$E915-1)/A11taxstdlife))))</f>
        <v>0</v>
      </c>
      <c r="AU915" s="251">
        <f ca="1">IF(A11taxstdlife="n/a","n/a",IF(A11taxstdlife="",0,IF(AU$3&gt;(A11stdlife+$E915),((INDEX('PTRM input'!$G$385:$P$434,A11offset,$E915)-INDEX('PTRM input'!$G$277:$P$326,A11offset,$E915))*OFFSET($F$7,0,$E915))-SUM($G915:AT915),(((INDEX('PTRM input'!$G$385:$P$434,A11offset,$E915)-INDEX('PTRM input'!$G$277:$P$326,A11offset,$E915))*OFFSET($F$7,0,$E915))-SUM($G915:AT915))*(OFFSET('PTRM input'!$G$477,0,$E915-1)/A11taxstdlife))))</f>
        <v>0</v>
      </c>
      <c r="AV915" s="251">
        <f ca="1">IF(A11taxstdlife="n/a","n/a",IF(A11taxstdlife="",0,IF(AV$3&gt;(A11stdlife+$E915),((INDEX('PTRM input'!$G$385:$P$434,A11offset,$E915)-INDEX('PTRM input'!$G$277:$P$326,A11offset,$E915))*OFFSET($F$7,0,$E915))-SUM($G915:AU915),(((INDEX('PTRM input'!$G$385:$P$434,A11offset,$E915)-INDEX('PTRM input'!$G$277:$P$326,A11offset,$E915))*OFFSET($F$7,0,$E915))-SUM($G915:AU915))*(OFFSET('PTRM input'!$G$477,0,$E915-1)/A11taxstdlife))))</f>
        <v>0</v>
      </c>
      <c r="AW915" s="251">
        <f ca="1">IF(A11taxstdlife="n/a","n/a",IF(A11taxstdlife="",0,IF(AW$3&gt;(A11stdlife+$E915),((INDEX('PTRM input'!$G$385:$P$434,A11offset,$E915)-INDEX('PTRM input'!$G$277:$P$326,A11offset,$E915))*OFFSET($F$7,0,$E915))-SUM($G915:AV915),(((INDEX('PTRM input'!$G$385:$P$434,A11offset,$E915)-INDEX('PTRM input'!$G$277:$P$326,A11offset,$E915))*OFFSET($F$7,0,$E915))-SUM($G915:AV915))*(OFFSET('PTRM input'!$G$477,0,$E915-1)/A11taxstdlife))))</f>
        <v>0</v>
      </c>
      <c r="AX915" s="251">
        <f ca="1">IF(A11taxstdlife="n/a","n/a",IF(A11taxstdlife="",0,IF(AX$3&gt;(A11stdlife+$E915),((INDEX('PTRM input'!$G$385:$P$434,A11offset,$E915)-INDEX('PTRM input'!$G$277:$P$326,A11offset,$E915))*OFFSET($F$7,0,$E915))-SUM($G915:AW915),(((INDEX('PTRM input'!$G$385:$P$434,A11offset,$E915)-INDEX('PTRM input'!$G$277:$P$326,A11offset,$E915))*OFFSET($F$7,0,$E915))-SUM($G915:AW915))*(OFFSET('PTRM input'!$G$477,0,$E915-1)/A11taxstdlife))))</f>
        <v>0</v>
      </c>
      <c r="AY915" s="251">
        <f ca="1">IF(A11taxstdlife="n/a","n/a",IF(A11taxstdlife="",0,IF(AY$3&gt;(A11stdlife+$E915),((INDEX('PTRM input'!$G$385:$P$434,A11offset,$E915)-INDEX('PTRM input'!$G$277:$P$326,A11offset,$E915))*OFFSET($F$7,0,$E915))-SUM($G915:AX915),(((INDEX('PTRM input'!$G$385:$P$434,A11offset,$E915)-INDEX('PTRM input'!$G$277:$P$326,A11offset,$E915))*OFFSET($F$7,0,$E915))-SUM($G915:AX915))*(OFFSET('PTRM input'!$G$477,0,$E915-1)/A11taxstdlife))))</f>
        <v>0</v>
      </c>
      <c r="AZ915" s="251">
        <f ca="1">IF(A11taxstdlife="n/a","n/a",IF(A11taxstdlife="",0,IF(AZ$3&gt;(A11stdlife+$E915),((INDEX('PTRM input'!$G$385:$P$434,A11offset,$E915)-INDEX('PTRM input'!$G$277:$P$326,A11offset,$E915))*OFFSET($F$7,0,$E915))-SUM($G915:AY915),(((INDEX('PTRM input'!$G$385:$P$434,A11offset,$E915)-INDEX('PTRM input'!$G$277:$P$326,A11offset,$E915))*OFFSET($F$7,0,$E915))-SUM($G915:AY915))*(OFFSET('PTRM input'!$G$477,0,$E915-1)/A11taxstdlife))))</f>
        <v>0</v>
      </c>
      <c r="BA915" s="251">
        <f ca="1">IF(A11taxstdlife="n/a","n/a",IF(A11taxstdlife="",0,IF(BA$3&gt;(A11stdlife+$E915),((INDEX('PTRM input'!$G$385:$P$434,A11offset,$E915)-INDEX('PTRM input'!$G$277:$P$326,A11offset,$E915))*OFFSET($F$7,0,$E915))-SUM($G915:AZ915),(((INDEX('PTRM input'!$G$385:$P$434,A11offset,$E915)-INDEX('PTRM input'!$G$277:$P$326,A11offset,$E915))*OFFSET($F$7,0,$E915))-SUM($G915:AZ915))*(OFFSET('PTRM input'!$G$477,0,$E915-1)/A11taxstdlife))))</f>
        <v>0</v>
      </c>
      <c r="BB915" s="251">
        <f ca="1">IF(A11taxstdlife="n/a","n/a",IF(A11taxstdlife="",0,IF(BB$3&gt;(A11stdlife+$E915),((INDEX('PTRM input'!$G$385:$P$434,A11offset,$E915)-INDEX('PTRM input'!$G$277:$P$326,A11offset,$E915))*OFFSET($F$7,0,$E915))-SUM($G915:BA915),(((INDEX('PTRM input'!$G$385:$P$434,A11offset,$E915)-INDEX('PTRM input'!$G$277:$P$326,A11offset,$E915))*OFFSET($F$7,0,$E915))-SUM($G915:BA915))*(OFFSET('PTRM input'!$G$477,0,$E915-1)/A11taxstdlife))))</f>
        <v>0</v>
      </c>
      <c r="BC915" s="251">
        <f ca="1">IF(A11taxstdlife="n/a","n/a",IF(A11taxstdlife="",0,IF(BC$3&gt;(A11stdlife+$E915),((INDEX('PTRM input'!$G$385:$P$434,A11offset,$E915)-INDEX('PTRM input'!$G$277:$P$326,A11offset,$E915))*OFFSET($F$7,0,$E915))-SUM($G915:BB915),(((INDEX('PTRM input'!$G$385:$P$434,A11offset,$E915)-INDEX('PTRM input'!$G$277:$P$326,A11offset,$E915))*OFFSET($F$7,0,$E915))-SUM($G915:BB915))*(OFFSET('PTRM input'!$G$477,0,$E915-1)/A11taxstdlife))))</f>
        <v>0</v>
      </c>
      <c r="BD915" s="251">
        <f ca="1">IF(A11taxstdlife="n/a","n/a",IF(A11taxstdlife="",0,IF(BD$3&gt;(A11stdlife+$E915),((INDEX('PTRM input'!$G$385:$P$434,A11offset,$E915)-INDEX('PTRM input'!$G$277:$P$326,A11offset,$E915))*OFFSET($F$7,0,$E915))-SUM($G915:BC915),(((INDEX('PTRM input'!$G$385:$P$434,A11offset,$E915)-INDEX('PTRM input'!$G$277:$P$326,A11offset,$E915))*OFFSET($F$7,0,$E915))-SUM($G915:BC915))*(OFFSET('PTRM input'!$G$477,0,$E915-1)/A11taxstdlife))))</f>
        <v>0</v>
      </c>
      <c r="BE915" s="251">
        <f ca="1">IF(A11taxstdlife="n/a","n/a",IF(A11taxstdlife="",0,IF(BE$3&gt;(A11stdlife+$E915),((INDEX('PTRM input'!$G$385:$P$434,A11offset,$E915)-INDEX('PTRM input'!$G$277:$P$326,A11offset,$E915))*OFFSET($F$7,0,$E915))-SUM($G915:BD915),(((INDEX('PTRM input'!$G$385:$P$434,A11offset,$E915)-INDEX('PTRM input'!$G$277:$P$326,A11offset,$E915))*OFFSET($F$7,0,$E915))-SUM($G915:BD915))*(OFFSET('PTRM input'!$G$477,0,$E915-1)/A11taxstdlife))))</f>
        <v>0</v>
      </c>
      <c r="BF915" s="251">
        <f ca="1">IF(A11taxstdlife="n/a","n/a",IF(A11taxstdlife="",0,IF(BF$3&gt;(A11stdlife+$E915),((INDEX('PTRM input'!$G$385:$P$434,A11offset,$E915)-INDEX('PTRM input'!$G$277:$P$326,A11offset,$E915))*OFFSET($F$7,0,$E915))-SUM($G915:BE915),(((INDEX('PTRM input'!$G$385:$P$434,A11offset,$E915)-INDEX('PTRM input'!$G$277:$P$326,A11offset,$E915))*OFFSET($F$7,0,$E915))-SUM($G915:BE915))*(OFFSET('PTRM input'!$G$477,0,$E915-1)/A11taxstdlife))))</f>
        <v>0</v>
      </c>
      <c r="BG915" s="251">
        <f ca="1">IF(A11taxstdlife="n/a","n/a",IF(A11taxstdlife="",0,IF(BG$3&gt;(A11stdlife+$E915),((INDEX('PTRM input'!$G$385:$P$434,A11offset,$E915)-INDEX('PTRM input'!$G$277:$P$326,A11offset,$E915))*OFFSET($F$7,0,$E915))-SUM($G915:BF915),(((INDEX('PTRM input'!$G$385:$P$434,A11offset,$E915)-INDEX('PTRM input'!$G$277:$P$326,A11offset,$E915))*OFFSET($F$7,0,$E915))-SUM($G915:BF915))*(OFFSET('PTRM input'!$G$477,0,$E915-1)/A11taxstdlife))))</f>
        <v>0</v>
      </c>
      <c r="BH915" s="251">
        <f ca="1">IF(A11taxstdlife="n/a","n/a",IF(A11taxstdlife="",0,IF(BH$3&gt;(A11stdlife+$E915),((INDEX('PTRM input'!$G$385:$P$434,A11offset,$E915)-INDEX('PTRM input'!$G$277:$P$326,A11offset,$E915))*OFFSET($F$7,0,$E915))-SUM($G915:BG915),(((INDEX('PTRM input'!$G$385:$P$434,A11offset,$E915)-INDEX('PTRM input'!$G$277:$P$326,A11offset,$E915))*OFFSET($F$7,0,$E915))-SUM($G915:BG915))*(OFFSET('PTRM input'!$G$477,0,$E915-1)/A11taxstdlife))))</f>
        <v>0</v>
      </c>
      <c r="BI915" s="251">
        <f ca="1">IF(A11taxstdlife="n/a","n/a",IF(A11taxstdlife="",0,IF(BI$3&gt;(A11stdlife+$E915),((INDEX('PTRM input'!$G$385:$P$434,A11offset,$E915)-INDEX('PTRM input'!$G$277:$P$326,A11offset,$E915))*OFFSET($F$7,0,$E915))-SUM($G915:BH915),(((INDEX('PTRM input'!$G$385:$P$434,A11offset,$E915)-INDEX('PTRM input'!$G$277:$P$326,A11offset,$E915))*OFFSET($F$7,0,$E915))-SUM($G915:BH915))*(OFFSET('PTRM input'!$G$477,0,$E915-1)/A11taxstdlife))))</f>
        <v>0</v>
      </c>
      <c r="BJ915" s="116"/>
      <c r="BK915" s="116"/>
      <c r="BL915" s="116"/>
      <c r="BM915" s="116"/>
    </row>
    <row r="916" spans="1:65" ht="12.75" hidden="1" customHeight="1" outlineLevel="2">
      <c r="A916" s="366"/>
      <c r="B916" s="19"/>
      <c r="C916" s="18"/>
      <c r="D916" s="760"/>
      <c r="E916" s="86">
        <v>5</v>
      </c>
      <c r="F916" s="356"/>
      <c r="G916" s="434"/>
      <c r="H916" s="435"/>
      <c r="I916" s="435"/>
      <c r="J916" s="435"/>
      <c r="K916" s="619"/>
      <c r="L916" s="251">
        <f ca="1">IF(A11taxstdlife="n/a","n/a",IF(A11taxstdlife="",0,IF(L$3&gt;(A11stdlife+$E916),((INDEX('PTRM input'!$G$385:$P$434,A11offset,$E916)-INDEX('PTRM input'!$G$277:$P$326,A11offset,$E916))*OFFSET($F$7,0,$E916))-SUM($G916:K916),(((INDEX('PTRM input'!$G$385:$P$434,A11offset,$E916)-INDEX('PTRM input'!$G$277:$P$326,A11offset,$E916))*OFFSET($F$7,0,$E916))-SUM($G916:K916))*(OFFSET('PTRM input'!$G$477,0,$E916-1)/A11taxstdlife))))</f>
        <v>0</v>
      </c>
      <c r="M916" s="251">
        <f ca="1">IF(A11taxstdlife="n/a","n/a",IF(A11taxstdlife="",0,IF(M$3&gt;(A11stdlife+$E916),((INDEX('PTRM input'!$G$385:$P$434,A11offset,$E916)-INDEX('PTRM input'!$G$277:$P$326,A11offset,$E916))*OFFSET($F$7,0,$E916))-SUM($G916:L916),(((INDEX('PTRM input'!$G$385:$P$434,A11offset,$E916)-INDEX('PTRM input'!$G$277:$P$326,A11offset,$E916))*OFFSET($F$7,0,$E916))-SUM($G916:L916))*(OFFSET('PTRM input'!$G$477,0,$E916-1)/A11taxstdlife))))</f>
        <v>0</v>
      </c>
      <c r="N916" s="251">
        <f ca="1">IF(A11taxstdlife="n/a","n/a",IF(A11taxstdlife="",0,IF(N$3&gt;(A11stdlife+$E916),((INDEX('PTRM input'!$G$385:$P$434,A11offset,$E916)-INDEX('PTRM input'!$G$277:$P$326,A11offset,$E916))*OFFSET($F$7,0,$E916))-SUM($G916:M916),(((INDEX('PTRM input'!$G$385:$P$434,A11offset,$E916)-INDEX('PTRM input'!$G$277:$P$326,A11offset,$E916))*OFFSET($F$7,0,$E916))-SUM($G916:M916))*(OFFSET('PTRM input'!$G$477,0,$E916-1)/A11taxstdlife))))</f>
        <v>0</v>
      </c>
      <c r="O916" s="251">
        <f ca="1">IF(A11taxstdlife="n/a","n/a",IF(A11taxstdlife="",0,IF(O$3&gt;(A11stdlife+$E916),((INDEX('PTRM input'!$G$385:$P$434,A11offset,$E916)-INDEX('PTRM input'!$G$277:$P$326,A11offset,$E916))*OFFSET($F$7,0,$E916))-SUM($G916:N916),(((INDEX('PTRM input'!$G$385:$P$434,A11offset,$E916)-INDEX('PTRM input'!$G$277:$P$326,A11offset,$E916))*OFFSET($F$7,0,$E916))-SUM($G916:N916))*(OFFSET('PTRM input'!$G$477,0,$E916-1)/A11taxstdlife))))</f>
        <v>0</v>
      </c>
      <c r="P916" s="251">
        <f ca="1">IF(A11taxstdlife="n/a","n/a",IF(A11taxstdlife="",0,IF(P$3&gt;(A11stdlife+$E916),((INDEX('PTRM input'!$G$385:$P$434,A11offset,$E916)-INDEX('PTRM input'!$G$277:$P$326,A11offset,$E916))*OFFSET($F$7,0,$E916))-SUM($G916:O916),(((INDEX('PTRM input'!$G$385:$P$434,A11offset,$E916)-INDEX('PTRM input'!$G$277:$P$326,A11offset,$E916))*OFFSET($F$7,0,$E916))-SUM($G916:O916))*(OFFSET('PTRM input'!$G$477,0,$E916-1)/A11taxstdlife))))</f>
        <v>0</v>
      </c>
      <c r="Q916" s="251">
        <f ca="1">IF(A11taxstdlife="n/a","n/a",IF(A11taxstdlife="",0,IF(Q$3&gt;(A11stdlife+$E916),((INDEX('PTRM input'!$G$385:$P$434,A11offset,$E916)-INDEX('PTRM input'!$G$277:$P$326,A11offset,$E916))*OFFSET($F$7,0,$E916))-SUM($G916:P916),(((INDEX('PTRM input'!$G$385:$P$434,A11offset,$E916)-INDEX('PTRM input'!$G$277:$P$326,A11offset,$E916))*OFFSET($F$7,0,$E916))-SUM($G916:P916))*(OFFSET('PTRM input'!$G$477,0,$E916-1)/A11taxstdlife))))</f>
        <v>0</v>
      </c>
      <c r="R916" s="251">
        <f ca="1">IF(A11taxstdlife="n/a","n/a",IF(A11taxstdlife="",0,IF(R$3&gt;(A11stdlife+$E916),((INDEX('PTRM input'!$G$385:$P$434,A11offset,$E916)-INDEX('PTRM input'!$G$277:$P$326,A11offset,$E916))*OFFSET($F$7,0,$E916))-SUM($G916:Q916),(((INDEX('PTRM input'!$G$385:$P$434,A11offset,$E916)-INDEX('PTRM input'!$G$277:$P$326,A11offset,$E916))*OFFSET($F$7,0,$E916))-SUM($G916:Q916))*(OFFSET('PTRM input'!$G$477,0,$E916-1)/A11taxstdlife))))</f>
        <v>0</v>
      </c>
      <c r="S916" s="251">
        <f ca="1">IF(A11taxstdlife="n/a","n/a",IF(A11taxstdlife="",0,IF(S$3&gt;(A11stdlife+$E916),((INDEX('PTRM input'!$G$385:$P$434,A11offset,$E916)-INDEX('PTRM input'!$G$277:$P$326,A11offset,$E916))*OFFSET($F$7,0,$E916))-SUM($G916:R916),(((INDEX('PTRM input'!$G$385:$P$434,A11offset,$E916)-INDEX('PTRM input'!$G$277:$P$326,A11offset,$E916))*OFFSET($F$7,0,$E916))-SUM($G916:R916))*(OFFSET('PTRM input'!$G$477,0,$E916-1)/A11taxstdlife))))</f>
        <v>0</v>
      </c>
      <c r="T916" s="251">
        <f ca="1">IF(A11taxstdlife="n/a","n/a",IF(A11taxstdlife="",0,IF(T$3&gt;(A11stdlife+$E916),((INDEX('PTRM input'!$G$385:$P$434,A11offset,$E916)-INDEX('PTRM input'!$G$277:$P$326,A11offset,$E916))*OFFSET($F$7,0,$E916))-SUM($G916:S916),(((INDEX('PTRM input'!$G$385:$P$434,A11offset,$E916)-INDEX('PTRM input'!$G$277:$P$326,A11offset,$E916))*OFFSET($F$7,0,$E916))-SUM($G916:S916))*(OFFSET('PTRM input'!$G$477,0,$E916-1)/A11taxstdlife))))</f>
        <v>0</v>
      </c>
      <c r="U916" s="251">
        <f ca="1">IF(A11taxstdlife="n/a","n/a",IF(A11taxstdlife="",0,IF(U$3&gt;(A11stdlife+$E916),((INDEX('PTRM input'!$G$385:$P$434,A11offset,$E916)-INDEX('PTRM input'!$G$277:$P$326,A11offset,$E916))*OFFSET($F$7,0,$E916))-SUM($G916:T916),(((INDEX('PTRM input'!$G$385:$P$434,A11offset,$E916)-INDEX('PTRM input'!$G$277:$P$326,A11offset,$E916))*OFFSET($F$7,0,$E916))-SUM($G916:T916))*(OFFSET('PTRM input'!$G$477,0,$E916-1)/A11taxstdlife))))</f>
        <v>0</v>
      </c>
      <c r="V916" s="251">
        <f ca="1">IF(A11taxstdlife="n/a","n/a",IF(A11taxstdlife="",0,IF(V$3&gt;(A11stdlife+$E916),((INDEX('PTRM input'!$G$385:$P$434,A11offset,$E916)-INDEX('PTRM input'!$G$277:$P$326,A11offset,$E916))*OFFSET($F$7,0,$E916))-SUM($G916:U916),(((INDEX('PTRM input'!$G$385:$P$434,A11offset,$E916)-INDEX('PTRM input'!$G$277:$P$326,A11offset,$E916))*OFFSET($F$7,0,$E916))-SUM($G916:U916))*(OFFSET('PTRM input'!$G$477,0,$E916-1)/A11taxstdlife))))</f>
        <v>0</v>
      </c>
      <c r="W916" s="251">
        <f ca="1">IF(A11taxstdlife="n/a","n/a",IF(A11taxstdlife="",0,IF(W$3&gt;(A11stdlife+$E916),((INDEX('PTRM input'!$G$385:$P$434,A11offset,$E916)-INDEX('PTRM input'!$G$277:$P$326,A11offset,$E916))*OFFSET($F$7,0,$E916))-SUM($G916:V916),(((INDEX('PTRM input'!$G$385:$P$434,A11offset,$E916)-INDEX('PTRM input'!$G$277:$P$326,A11offset,$E916))*OFFSET($F$7,0,$E916))-SUM($G916:V916))*(OFFSET('PTRM input'!$G$477,0,$E916-1)/A11taxstdlife))))</f>
        <v>0</v>
      </c>
      <c r="X916" s="251">
        <f ca="1">IF(A11taxstdlife="n/a","n/a",IF(A11taxstdlife="",0,IF(X$3&gt;(A11stdlife+$E916),((INDEX('PTRM input'!$G$385:$P$434,A11offset,$E916)-INDEX('PTRM input'!$G$277:$P$326,A11offset,$E916))*OFFSET($F$7,0,$E916))-SUM($G916:W916),(((INDEX('PTRM input'!$G$385:$P$434,A11offset,$E916)-INDEX('PTRM input'!$G$277:$P$326,A11offset,$E916))*OFFSET($F$7,0,$E916))-SUM($G916:W916))*(OFFSET('PTRM input'!$G$477,0,$E916-1)/A11taxstdlife))))</f>
        <v>0</v>
      </c>
      <c r="Y916" s="251">
        <f ca="1">IF(A11taxstdlife="n/a","n/a",IF(A11taxstdlife="",0,IF(Y$3&gt;(A11stdlife+$E916),((INDEX('PTRM input'!$G$385:$P$434,A11offset,$E916)-INDEX('PTRM input'!$G$277:$P$326,A11offset,$E916))*OFFSET($F$7,0,$E916))-SUM($G916:X916),(((INDEX('PTRM input'!$G$385:$P$434,A11offset,$E916)-INDEX('PTRM input'!$G$277:$P$326,A11offset,$E916))*OFFSET($F$7,0,$E916))-SUM($G916:X916))*(OFFSET('PTRM input'!$G$477,0,$E916-1)/A11taxstdlife))))</f>
        <v>0</v>
      </c>
      <c r="Z916" s="251">
        <f ca="1">IF(A11taxstdlife="n/a","n/a",IF(A11taxstdlife="",0,IF(Z$3&gt;(A11stdlife+$E916),((INDEX('PTRM input'!$G$385:$P$434,A11offset,$E916)-INDEX('PTRM input'!$G$277:$P$326,A11offset,$E916))*OFFSET($F$7,0,$E916))-SUM($G916:Y916),(((INDEX('PTRM input'!$G$385:$P$434,A11offset,$E916)-INDEX('PTRM input'!$G$277:$P$326,A11offset,$E916))*OFFSET($F$7,0,$E916))-SUM($G916:Y916))*(OFFSET('PTRM input'!$G$477,0,$E916-1)/A11taxstdlife))))</f>
        <v>0</v>
      </c>
      <c r="AA916" s="251">
        <f ca="1">IF(A11taxstdlife="n/a","n/a",IF(A11taxstdlife="",0,IF(AA$3&gt;(A11stdlife+$E916),((INDEX('PTRM input'!$G$385:$P$434,A11offset,$E916)-INDEX('PTRM input'!$G$277:$P$326,A11offset,$E916))*OFFSET($F$7,0,$E916))-SUM($G916:Z916),(((INDEX('PTRM input'!$G$385:$P$434,A11offset,$E916)-INDEX('PTRM input'!$G$277:$P$326,A11offset,$E916))*OFFSET($F$7,0,$E916))-SUM($G916:Z916))*(OFFSET('PTRM input'!$G$477,0,$E916-1)/A11taxstdlife))))</f>
        <v>0</v>
      </c>
      <c r="AB916" s="251">
        <f ca="1">IF(A11taxstdlife="n/a","n/a",IF(A11taxstdlife="",0,IF(AB$3&gt;(A11stdlife+$E916),((INDEX('PTRM input'!$G$385:$P$434,A11offset,$E916)-INDEX('PTRM input'!$G$277:$P$326,A11offset,$E916))*OFFSET($F$7,0,$E916))-SUM($G916:AA916),(((INDEX('PTRM input'!$G$385:$P$434,A11offset,$E916)-INDEX('PTRM input'!$G$277:$P$326,A11offset,$E916))*OFFSET($F$7,0,$E916))-SUM($G916:AA916))*(OFFSET('PTRM input'!$G$477,0,$E916-1)/A11taxstdlife))))</f>
        <v>0</v>
      </c>
      <c r="AC916" s="251">
        <f ca="1">IF(A11taxstdlife="n/a","n/a",IF(A11taxstdlife="",0,IF(AC$3&gt;(A11stdlife+$E916),((INDEX('PTRM input'!$G$385:$P$434,A11offset,$E916)-INDEX('PTRM input'!$G$277:$P$326,A11offset,$E916))*OFFSET($F$7,0,$E916))-SUM($G916:AB916),(((INDEX('PTRM input'!$G$385:$P$434,A11offset,$E916)-INDEX('PTRM input'!$G$277:$P$326,A11offset,$E916))*OFFSET($F$7,0,$E916))-SUM($G916:AB916))*(OFFSET('PTRM input'!$G$477,0,$E916-1)/A11taxstdlife))))</f>
        <v>0</v>
      </c>
      <c r="AD916" s="251">
        <f ca="1">IF(A11taxstdlife="n/a","n/a",IF(A11taxstdlife="",0,IF(AD$3&gt;(A11stdlife+$E916),((INDEX('PTRM input'!$G$385:$P$434,A11offset,$E916)-INDEX('PTRM input'!$G$277:$P$326,A11offset,$E916))*OFFSET($F$7,0,$E916))-SUM($G916:AC916),(((INDEX('PTRM input'!$G$385:$P$434,A11offset,$E916)-INDEX('PTRM input'!$G$277:$P$326,A11offset,$E916))*OFFSET($F$7,0,$E916))-SUM($G916:AC916))*(OFFSET('PTRM input'!$G$477,0,$E916-1)/A11taxstdlife))))</f>
        <v>0</v>
      </c>
      <c r="AE916" s="251">
        <f ca="1">IF(A11taxstdlife="n/a","n/a",IF(A11taxstdlife="",0,IF(AE$3&gt;(A11stdlife+$E916),((INDEX('PTRM input'!$G$385:$P$434,A11offset,$E916)-INDEX('PTRM input'!$G$277:$P$326,A11offset,$E916))*OFFSET($F$7,0,$E916))-SUM($G916:AD916),(((INDEX('PTRM input'!$G$385:$P$434,A11offset,$E916)-INDEX('PTRM input'!$G$277:$P$326,A11offset,$E916))*OFFSET($F$7,0,$E916))-SUM($G916:AD916))*(OFFSET('PTRM input'!$G$477,0,$E916-1)/A11taxstdlife))))</f>
        <v>0</v>
      </c>
      <c r="AF916" s="251">
        <f ca="1">IF(A11taxstdlife="n/a","n/a",IF(A11taxstdlife="",0,IF(AF$3&gt;(A11stdlife+$E916),((INDEX('PTRM input'!$G$385:$P$434,A11offset,$E916)-INDEX('PTRM input'!$G$277:$P$326,A11offset,$E916))*OFFSET($F$7,0,$E916))-SUM($G916:AE916),(((INDEX('PTRM input'!$G$385:$P$434,A11offset,$E916)-INDEX('PTRM input'!$G$277:$P$326,A11offset,$E916))*OFFSET($F$7,0,$E916))-SUM($G916:AE916))*(OFFSET('PTRM input'!$G$477,0,$E916-1)/A11taxstdlife))))</f>
        <v>0</v>
      </c>
      <c r="AG916" s="251">
        <f ca="1">IF(A11taxstdlife="n/a","n/a",IF(A11taxstdlife="",0,IF(AG$3&gt;(A11stdlife+$E916),((INDEX('PTRM input'!$G$385:$P$434,A11offset,$E916)-INDEX('PTRM input'!$G$277:$P$326,A11offset,$E916))*OFFSET($F$7,0,$E916))-SUM($G916:AF916),(((INDEX('PTRM input'!$G$385:$P$434,A11offset,$E916)-INDEX('PTRM input'!$G$277:$P$326,A11offset,$E916))*OFFSET($F$7,0,$E916))-SUM($G916:AF916))*(OFFSET('PTRM input'!$G$477,0,$E916-1)/A11taxstdlife))))</f>
        <v>0</v>
      </c>
      <c r="AH916" s="251">
        <f ca="1">IF(A11taxstdlife="n/a","n/a",IF(A11taxstdlife="",0,IF(AH$3&gt;(A11stdlife+$E916),((INDEX('PTRM input'!$G$385:$P$434,A11offset,$E916)-INDEX('PTRM input'!$G$277:$P$326,A11offset,$E916))*OFFSET($F$7,0,$E916))-SUM($G916:AG916),(((INDEX('PTRM input'!$G$385:$P$434,A11offset,$E916)-INDEX('PTRM input'!$G$277:$P$326,A11offset,$E916))*OFFSET($F$7,0,$E916))-SUM($G916:AG916))*(OFFSET('PTRM input'!$G$477,0,$E916-1)/A11taxstdlife))))</f>
        <v>0</v>
      </c>
      <c r="AI916" s="251">
        <f ca="1">IF(A11taxstdlife="n/a","n/a",IF(A11taxstdlife="",0,IF(AI$3&gt;(A11stdlife+$E916),((INDEX('PTRM input'!$G$385:$P$434,A11offset,$E916)-INDEX('PTRM input'!$G$277:$P$326,A11offset,$E916))*OFFSET($F$7,0,$E916))-SUM($G916:AH916),(((INDEX('PTRM input'!$G$385:$P$434,A11offset,$E916)-INDEX('PTRM input'!$G$277:$P$326,A11offset,$E916))*OFFSET($F$7,0,$E916))-SUM($G916:AH916))*(OFFSET('PTRM input'!$G$477,0,$E916-1)/A11taxstdlife))))</f>
        <v>0</v>
      </c>
      <c r="AJ916" s="251">
        <f ca="1">IF(A11taxstdlife="n/a","n/a",IF(A11taxstdlife="",0,IF(AJ$3&gt;(A11stdlife+$E916),((INDEX('PTRM input'!$G$385:$P$434,A11offset,$E916)-INDEX('PTRM input'!$G$277:$P$326,A11offset,$E916))*OFFSET($F$7,0,$E916))-SUM($G916:AI916),(((INDEX('PTRM input'!$G$385:$P$434,A11offset,$E916)-INDEX('PTRM input'!$G$277:$P$326,A11offset,$E916))*OFFSET($F$7,0,$E916))-SUM($G916:AI916))*(OFFSET('PTRM input'!$G$477,0,$E916-1)/A11taxstdlife))))</f>
        <v>0</v>
      </c>
      <c r="AK916" s="251">
        <f ca="1">IF(A11taxstdlife="n/a","n/a",IF(A11taxstdlife="",0,IF(AK$3&gt;(A11stdlife+$E916),((INDEX('PTRM input'!$G$385:$P$434,A11offset,$E916)-INDEX('PTRM input'!$G$277:$P$326,A11offset,$E916))*OFFSET($F$7,0,$E916))-SUM($G916:AJ916),(((INDEX('PTRM input'!$G$385:$P$434,A11offset,$E916)-INDEX('PTRM input'!$G$277:$P$326,A11offset,$E916))*OFFSET($F$7,0,$E916))-SUM($G916:AJ916))*(OFFSET('PTRM input'!$G$477,0,$E916-1)/A11taxstdlife))))</f>
        <v>0</v>
      </c>
      <c r="AL916" s="251">
        <f ca="1">IF(A11taxstdlife="n/a","n/a",IF(A11taxstdlife="",0,IF(AL$3&gt;(A11stdlife+$E916),((INDEX('PTRM input'!$G$385:$P$434,A11offset,$E916)-INDEX('PTRM input'!$G$277:$P$326,A11offset,$E916))*OFFSET($F$7,0,$E916))-SUM($G916:AK916),(((INDEX('PTRM input'!$G$385:$P$434,A11offset,$E916)-INDEX('PTRM input'!$G$277:$P$326,A11offset,$E916))*OFFSET($F$7,0,$E916))-SUM($G916:AK916))*(OFFSET('PTRM input'!$G$477,0,$E916-1)/A11taxstdlife))))</f>
        <v>0</v>
      </c>
      <c r="AM916" s="251">
        <f ca="1">IF(A11taxstdlife="n/a","n/a",IF(A11taxstdlife="",0,IF(AM$3&gt;(A11stdlife+$E916),((INDEX('PTRM input'!$G$385:$P$434,A11offset,$E916)-INDEX('PTRM input'!$G$277:$P$326,A11offset,$E916))*OFFSET($F$7,0,$E916))-SUM($G916:AL916),(((INDEX('PTRM input'!$G$385:$P$434,A11offset,$E916)-INDEX('PTRM input'!$G$277:$P$326,A11offset,$E916))*OFFSET($F$7,0,$E916))-SUM($G916:AL916))*(OFFSET('PTRM input'!$G$477,0,$E916-1)/A11taxstdlife))))</f>
        <v>0</v>
      </c>
      <c r="AN916" s="251">
        <f ca="1">IF(A11taxstdlife="n/a","n/a",IF(A11taxstdlife="",0,IF(AN$3&gt;(A11stdlife+$E916),((INDEX('PTRM input'!$G$385:$P$434,A11offset,$E916)-INDEX('PTRM input'!$G$277:$P$326,A11offset,$E916))*OFFSET($F$7,0,$E916))-SUM($G916:AM916),(((INDEX('PTRM input'!$G$385:$P$434,A11offset,$E916)-INDEX('PTRM input'!$G$277:$P$326,A11offset,$E916))*OFFSET($F$7,0,$E916))-SUM($G916:AM916))*(OFFSET('PTRM input'!$G$477,0,$E916-1)/A11taxstdlife))))</f>
        <v>0</v>
      </c>
      <c r="AO916" s="251">
        <f ca="1">IF(A11taxstdlife="n/a","n/a",IF(A11taxstdlife="",0,IF(AO$3&gt;(A11stdlife+$E916),((INDEX('PTRM input'!$G$385:$P$434,A11offset,$E916)-INDEX('PTRM input'!$G$277:$P$326,A11offset,$E916))*OFFSET($F$7,0,$E916))-SUM($G916:AN916),(((INDEX('PTRM input'!$G$385:$P$434,A11offset,$E916)-INDEX('PTRM input'!$G$277:$P$326,A11offset,$E916))*OFFSET($F$7,0,$E916))-SUM($G916:AN916))*(OFFSET('PTRM input'!$G$477,0,$E916-1)/A11taxstdlife))))</f>
        <v>0</v>
      </c>
      <c r="AP916" s="251">
        <f ca="1">IF(A11taxstdlife="n/a","n/a",IF(A11taxstdlife="",0,IF(AP$3&gt;(A11stdlife+$E916),((INDEX('PTRM input'!$G$385:$P$434,A11offset,$E916)-INDEX('PTRM input'!$G$277:$P$326,A11offset,$E916))*OFFSET($F$7,0,$E916))-SUM($G916:AO916),(((INDEX('PTRM input'!$G$385:$P$434,A11offset,$E916)-INDEX('PTRM input'!$G$277:$P$326,A11offset,$E916))*OFFSET($F$7,0,$E916))-SUM($G916:AO916))*(OFFSET('PTRM input'!$G$477,0,$E916-1)/A11taxstdlife))))</f>
        <v>0</v>
      </c>
      <c r="AQ916" s="251">
        <f ca="1">IF(A11taxstdlife="n/a","n/a",IF(A11taxstdlife="",0,IF(AQ$3&gt;(A11stdlife+$E916),((INDEX('PTRM input'!$G$385:$P$434,A11offset,$E916)-INDEX('PTRM input'!$G$277:$P$326,A11offset,$E916))*OFFSET($F$7,0,$E916))-SUM($G916:AP916),(((INDEX('PTRM input'!$G$385:$P$434,A11offset,$E916)-INDEX('PTRM input'!$G$277:$P$326,A11offset,$E916))*OFFSET($F$7,0,$E916))-SUM($G916:AP916))*(OFFSET('PTRM input'!$G$477,0,$E916-1)/A11taxstdlife))))</f>
        <v>0</v>
      </c>
      <c r="AR916" s="251">
        <f ca="1">IF(A11taxstdlife="n/a","n/a",IF(A11taxstdlife="",0,IF(AR$3&gt;(A11stdlife+$E916),((INDEX('PTRM input'!$G$385:$P$434,A11offset,$E916)-INDEX('PTRM input'!$G$277:$P$326,A11offset,$E916))*OFFSET($F$7,0,$E916))-SUM($G916:AQ916),(((INDEX('PTRM input'!$G$385:$P$434,A11offset,$E916)-INDEX('PTRM input'!$G$277:$P$326,A11offset,$E916))*OFFSET($F$7,0,$E916))-SUM($G916:AQ916))*(OFFSET('PTRM input'!$G$477,0,$E916-1)/A11taxstdlife))))</f>
        <v>0</v>
      </c>
      <c r="AS916" s="251">
        <f ca="1">IF(A11taxstdlife="n/a","n/a",IF(A11taxstdlife="",0,IF(AS$3&gt;(A11stdlife+$E916),((INDEX('PTRM input'!$G$385:$P$434,A11offset,$E916)-INDEX('PTRM input'!$G$277:$P$326,A11offset,$E916))*OFFSET($F$7,0,$E916))-SUM($G916:AR916),(((INDEX('PTRM input'!$G$385:$P$434,A11offset,$E916)-INDEX('PTRM input'!$G$277:$P$326,A11offset,$E916))*OFFSET($F$7,0,$E916))-SUM($G916:AR916))*(OFFSET('PTRM input'!$G$477,0,$E916-1)/A11taxstdlife))))</f>
        <v>0</v>
      </c>
      <c r="AT916" s="251">
        <f ca="1">IF(A11taxstdlife="n/a","n/a",IF(A11taxstdlife="",0,IF(AT$3&gt;(A11stdlife+$E916),((INDEX('PTRM input'!$G$385:$P$434,A11offset,$E916)-INDEX('PTRM input'!$G$277:$P$326,A11offset,$E916))*OFFSET($F$7,0,$E916))-SUM($G916:AS916),(((INDEX('PTRM input'!$G$385:$P$434,A11offset,$E916)-INDEX('PTRM input'!$G$277:$P$326,A11offset,$E916))*OFFSET($F$7,0,$E916))-SUM($G916:AS916))*(OFFSET('PTRM input'!$G$477,0,$E916-1)/A11taxstdlife))))</f>
        <v>0</v>
      </c>
      <c r="AU916" s="251">
        <f ca="1">IF(A11taxstdlife="n/a","n/a",IF(A11taxstdlife="",0,IF(AU$3&gt;(A11stdlife+$E916),((INDEX('PTRM input'!$G$385:$P$434,A11offset,$E916)-INDEX('PTRM input'!$G$277:$P$326,A11offset,$E916))*OFFSET($F$7,0,$E916))-SUM($G916:AT916),(((INDEX('PTRM input'!$G$385:$P$434,A11offset,$E916)-INDEX('PTRM input'!$G$277:$P$326,A11offset,$E916))*OFFSET($F$7,0,$E916))-SUM($G916:AT916))*(OFFSET('PTRM input'!$G$477,0,$E916-1)/A11taxstdlife))))</f>
        <v>0</v>
      </c>
      <c r="AV916" s="251">
        <f ca="1">IF(A11taxstdlife="n/a","n/a",IF(A11taxstdlife="",0,IF(AV$3&gt;(A11stdlife+$E916),((INDEX('PTRM input'!$G$385:$P$434,A11offset,$E916)-INDEX('PTRM input'!$G$277:$P$326,A11offset,$E916))*OFFSET($F$7,0,$E916))-SUM($G916:AU916),(((INDEX('PTRM input'!$G$385:$P$434,A11offset,$E916)-INDEX('PTRM input'!$G$277:$P$326,A11offset,$E916))*OFFSET($F$7,0,$E916))-SUM($G916:AU916))*(OFFSET('PTRM input'!$G$477,0,$E916-1)/A11taxstdlife))))</f>
        <v>0</v>
      </c>
      <c r="AW916" s="251">
        <f ca="1">IF(A11taxstdlife="n/a","n/a",IF(A11taxstdlife="",0,IF(AW$3&gt;(A11stdlife+$E916),((INDEX('PTRM input'!$G$385:$P$434,A11offset,$E916)-INDEX('PTRM input'!$G$277:$P$326,A11offset,$E916))*OFFSET($F$7,0,$E916))-SUM($G916:AV916),(((INDEX('PTRM input'!$G$385:$P$434,A11offset,$E916)-INDEX('PTRM input'!$G$277:$P$326,A11offset,$E916))*OFFSET($F$7,0,$E916))-SUM($G916:AV916))*(OFFSET('PTRM input'!$G$477,0,$E916-1)/A11taxstdlife))))</f>
        <v>0</v>
      </c>
      <c r="AX916" s="251">
        <f ca="1">IF(A11taxstdlife="n/a","n/a",IF(A11taxstdlife="",0,IF(AX$3&gt;(A11stdlife+$E916),((INDEX('PTRM input'!$G$385:$P$434,A11offset,$E916)-INDEX('PTRM input'!$G$277:$P$326,A11offset,$E916))*OFFSET($F$7,0,$E916))-SUM($G916:AW916),(((INDEX('PTRM input'!$G$385:$P$434,A11offset,$E916)-INDEX('PTRM input'!$G$277:$P$326,A11offset,$E916))*OFFSET($F$7,0,$E916))-SUM($G916:AW916))*(OFFSET('PTRM input'!$G$477,0,$E916-1)/A11taxstdlife))))</f>
        <v>0</v>
      </c>
      <c r="AY916" s="251">
        <f ca="1">IF(A11taxstdlife="n/a","n/a",IF(A11taxstdlife="",0,IF(AY$3&gt;(A11stdlife+$E916),((INDEX('PTRM input'!$G$385:$P$434,A11offset,$E916)-INDEX('PTRM input'!$G$277:$P$326,A11offset,$E916))*OFFSET($F$7,0,$E916))-SUM($G916:AX916),(((INDEX('PTRM input'!$G$385:$P$434,A11offset,$E916)-INDEX('PTRM input'!$G$277:$P$326,A11offset,$E916))*OFFSET($F$7,0,$E916))-SUM($G916:AX916))*(OFFSET('PTRM input'!$G$477,0,$E916-1)/A11taxstdlife))))</f>
        <v>0</v>
      </c>
      <c r="AZ916" s="251">
        <f ca="1">IF(A11taxstdlife="n/a","n/a",IF(A11taxstdlife="",0,IF(AZ$3&gt;(A11stdlife+$E916),((INDEX('PTRM input'!$G$385:$P$434,A11offset,$E916)-INDEX('PTRM input'!$G$277:$P$326,A11offset,$E916))*OFFSET($F$7,0,$E916))-SUM($G916:AY916),(((INDEX('PTRM input'!$G$385:$P$434,A11offset,$E916)-INDEX('PTRM input'!$G$277:$P$326,A11offset,$E916))*OFFSET($F$7,0,$E916))-SUM($G916:AY916))*(OFFSET('PTRM input'!$G$477,0,$E916-1)/A11taxstdlife))))</f>
        <v>0</v>
      </c>
      <c r="BA916" s="251">
        <f ca="1">IF(A11taxstdlife="n/a","n/a",IF(A11taxstdlife="",0,IF(BA$3&gt;(A11stdlife+$E916),((INDEX('PTRM input'!$G$385:$P$434,A11offset,$E916)-INDEX('PTRM input'!$G$277:$P$326,A11offset,$E916))*OFFSET($F$7,0,$E916))-SUM($G916:AZ916),(((INDEX('PTRM input'!$G$385:$P$434,A11offset,$E916)-INDEX('PTRM input'!$G$277:$P$326,A11offset,$E916))*OFFSET($F$7,0,$E916))-SUM($G916:AZ916))*(OFFSET('PTRM input'!$G$477,0,$E916-1)/A11taxstdlife))))</f>
        <v>0</v>
      </c>
      <c r="BB916" s="251">
        <f ca="1">IF(A11taxstdlife="n/a","n/a",IF(A11taxstdlife="",0,IF(BB$3&gt;(A11stdlife+$E916),((INDEX('PTRM input'!$G$385:$P$434,A11offset,$E916)-INDEX('PTRM input'!$G$277:$P$326,A11offset,$E916))*OFFSET($F$7,0,$E916))-SUM($G916:BA916),(((INDEX('PTRM input'!$G$385:$P$434,A11offset,$E916)-INDEX('PTRM input'!$G$277:$P$326,A11offset,$E916))*OFFSET($F$7,0,$E916))-SUM($G916:BA916))*(OFFSET('PTRM input'!$G$477,0,$E916-1)/A11taxstdlife))))</f>
        <v>0</v>
      </c>
      <c r="BC916" s="251">
        <f ca="1">IF(A11taxstdlife="n/a","n/a",IF(A11taxstdlife="",0,IF(BC$3&gt;(A11stdlife+$E916),((INDEX('PTRM input'!$G$385:$P$434,A11offset,$E916)-INDEX('PTRM input'!$G$277:$P$326,A11offset,$E916))*OFFSET($F$7,0,$E916))-SUM($G916:BB916),(((INDEX('PTRM input'!$G$385:$P$434,A11offset,$E916)-INDEX('PTRM input'!$G$277:$P$326,A11offset,$E916))*OFFSET($F$7,0,$E916))-SUM($G916:BB916))*(OFFSET('PTRM input'!$G$477,0,$E916-1)/A11taxstdlife))))</f>
        <v>0</v>
      </c>
      <c r="BD916" s="251">
        <f ca="1">IF(A11taxstdlife="n/a","n/a",IF(A11taxstdlife="",0,IF(BD$3&gt;(A11stdlife+$E916),((INDEX('PTRM input'!$G$385:$P$434,A11offset,$E916)-INDEX('PTRM input'!$G$277:$P$326,A11offset,$E916))*OFFSET($F$7,0,$E916))-SUM($G916:BC916),(((INDEX('PTRM input'!$G$385:$P$434,A11offset,$E916)-INDEX('PTRM input'!$G$277:$P$326,A11offset,$E916))*OFFSET($F$7,0,$E916))-SUM($G916:BC916))*(OFFSET('PTRM input'!$G$477,0,$E916-1)/A11taxstdlife))))</f>
        <v>0</v>
      </c>
      <c r="BE916" s="251">
        <f ca="1">IF(A11taxstdlife="n/a","n/a",IF(A11taxstdlife="",0,IF(BE$3&gt;(A11stdlife+$E916),((INDEX('PTRM input'!$G$385:$P$434,A11offset,$E916)-INDEX('PTRM input'!$G$277:$P$326,A11offset,$E916))*OFFSET($F$7,0,$E916))-SUM($G916:BD916),(((INDEX('PTRM input'!$G$385:$P$434,A11offset,$E916)-INDEX('PTRM input'!$G$277:$P$326,A11offset,$E916))*OFFSET($F$7,0,$E916))-SUM($G916:BD916))*(OFFSET('PTRM input'!$G$477,0,$E916-1)/A11taxstdlife))))</f>
        <v>0</v>
      </c>
      <c r="BF916" s="251">
        <f ca="1">IF(A11taxstdlife="n/a","n/a",IF(A11taxstdlife="",0,IF(BF$3&gt;(A11stdlife+$E916),((INDEX('PTRM input'!$G$385:$P$434,A11offset,$E916)-INDEX('PTRM input'!$G$277:$P$326,A11offset,$E916))*OFFSET($F$7,0,$E916))-SUM($G916:BE916),(((INDEX('PTRM input'!$G$385:$P$434,A11offset,$E916)-INDEX('PTRM input'!$G$277:$P$326,A11offset,$E916))*OFFSET($F$7,0,$E916))-SUM($G916:BE916))*(OFFSET('PTRM input'!$G$477,0,$E916-1)/A11taxstdlife))))</f>
        <v>0</v>
      </c>
      <c r="BG916" s="251">
        <f ca="1">IF(A11taxstdlife="n/a","n/a",IF(A11taxstdlife="",0,IF(BG$3&gt;(A11stdlife+$E916),((INDEX('PTRM input'!$G$385:$P$434,A11offset,$E916)-INDEX('PTRM input'!$G$277:$P$326,A11offset,$E916))*OFFSET($F$7,0,$E916))-SUM($G916:BF916),(((INDEX('PTRM input'!$G$385:$P$434,A11offset,$E916)-INDEX('PTRM input'!$G$277:$P$326,A11offset,$E916))*OFFSET($F$7,0,$E916))-SUM($G916:BF916))*(OFFSET('PTRM input'!$G$477,0,$E916-1)/A11taxstdlife))))</f>
        <v>0</v>
      </c>
      <c r="BH916" s="251">
        <f ca="1">IF(A11taxstdlife="n/a","n/a",IF(A11taxstdlife="",0,IF(BH$3&gt;(A11stdlife+$E916),((INDEX('PTRM input'!$G$385:$P$434,A11offset,$E916)-INDEX('PTRM input'!$G$277:$P$326,A11offset,$E916))*OFFSET($F$7,0,$E916))-SUM($G916:BG916),(((INDEX('PTRM input'!$G$385:$P$434,A11offset,$E916)-INDEX('PTRM input'!$G$277:$P$326,A11offset,$E916))*OFFSET($F$7,0,$E916))-SUM($G916:BG916))*(OFFSET('PTRM input'!$G$477,0,$E916-1)/A11taxstdlife))))</f>
        <v>0</v>
      </c>
      <c r="BI916" s="251">
        <f ca="1">IF(A11taxstdlife="n/a","n/a",IF(A11taxstdlife="",0,IF(BI$3&gt;(A11stdlife+$E916),((INDEX('PTRM input'!$G$385:$P$434,A11offset,$E916)-INDEX('PTRM input'!$G$277:$P$326,A11offset,$E916))*OFFSET($F$7,0,$E916))-SUM($G916:BH916),(((INDEX('PTRM input'!$G$385:$P$434,A11offset,$E916)-INDEX('PTRM input'!$G$277:$P$326,A11offset,$E916))*OFFSET($F$7,0,$E916))-SUM($G916:BH916))*(OFFSET('PTRM input'!$G$477,0,$E916-1)/A11taxstdlife))))</f>
        <v>0</v>
      </c>
      <c r="BJ916" s="116"/>
      <c r="BK916" s="116"/>
      <c r="BL916" s="116"/>
      <c r="BM916" s="116"/>
    </row>
    <row r="917" spans="1:65" ht="12.75" hidden="1" customHeight="1" outlineLevel="2">
      <c r="A917" s="366"/>
      <c r="B917" s="19"/>
      <c r="C917" s="18"/>
      <c r="D917" s="760"/>
      <c r="E917" s="86">
        <v>6</v>
      </c>
      <c r="F917" s="356"/>
      <c r="G917" s="434"/>
      <c r="H917" s="435"/>
      <c r="I917" s="435"/>
      <c r="J917" s="435"/>
      <c r="K917" s="435"/>
      <c r="L917" s="619"/>
      <c r="M917" s="251">
        <f ca="1">IF(A11taxstdlife="n/a","n/a",IF(A11taxstdlife="",0,IF(M$3&gt;(A11stdlife+$E917),((INDEX('PTRM input'!$G$385:$P$434,A11offset,$E917)-INDEX('PTRM input'!$G$277:$P$326,A11offset,$E917))*OFFSET($F$7,0,$E917))-SUM($G917:L917),(((INDEX('PTRM input'!$G$385:$P$434,A11offset,$E917)-INDEX('PTRM input'!$G$277:$P$326,A11offset,$E917))*OFFSET($F$7,0,$E917))-SUM($G917:L917))*(OFFSET('PTRM input'!$G$477,0,$E917-1)/A11taxstdlife))))</f>
        <v>0</v>
      </c>
      <c r="N917" s="251">
        <f ca="1">IF(A11taxstdlife="n/a","n/a",IF(A11taxstdlife="",0,IF(N$3&gt;(A11stdlife+$E917),((INDEX('PTRM input'!$G$385:$P$434,A11offset,$E917)-INDEX('PTRM input'!$G$277:$P$326,A11offset,$E917))*OFFSET($F$7,0,$E917))-SUM($G917:M917),(((INDEX('PTRM input'!$G$385:$P$434,A11offset,$E917)-INDEX('PTRM input'!$G$277:$P$326,A11offset,$E917))*OFFSET($F$7,0,$E917))-SUM($G917:M917))*(OFFSET('PTRM input'!$G$477,0,$E917-1)/A11taxstdlife))))</f>
        <v>0</v>
      </c>
      <c r="O917" s="251">
        <f ca="1">IF(A11taxstdlife="n/a","n/a",IF(A11taxstdlife="",0,IF(O$3&gt;(A11stdlife+$E917),((INDEX('PTRM input'!$G$385:$P$434,A11offset,$E917)-INDEX('PTRM input'!$G$277:$P$326,A11offset,$E917))*OFFSET($F$7,0,$E917))-SUM($G917:N917),(((INDEX('PTRM input'!$G$385:$P$434,A11offset,$E917)-INDEX('PTRM input'!$G$277:$P$326,A11offset,$E917))*OFFSET($F$7,0,$E917))-SUM($G917:N917))*(OFFSET('PTRM input'!$G$477,0,$E917-1)/A11taxstdlife))))</f>
        <v>0</v>
      </c>
      <c r="P917" s="251">
        <f ca="1">IF(A11taxstdlife="n/a","n/a",IF(A11taxstdlife="",0,IF(P$3&gt;(A11stdlife+$E917),((INDEX('PTRM input'!$G$385:$P$434,A11offset,$E917)-INDEX('PTRM input'!$G$277:$P$326,A11offset,$E917))*OFFSET($F$7,0,$E917))-SUM($G917:O917),(((INDEX('PTRM input'!$G$385:$P$434,A11offset,$E917)-INDEX('PTRM input'!$G$277:$P$326,A11offset,$E917))*OFFSET($F$7,0,$E917))-SUM($G917:O917))*(OFFSET('PTRM input'!$G$477,0,$E917-1)/A11taxstdlife))))</f>
        <v>0</v>
      </c>
      <c r="Q917" s="251">
        <f ca="1">IF(A11taxstdlife="n/a","n/a",IF(A11taxstdlife="",0,IF(Q$3&gt;(A11stdlife+$E917),((INDEX('PTRM input'!$G$385:$P$434,A11offset,$E917)-INDEX('PTRM input'!$G$277:$P$326,A11offset,$E917))*OFFSET($F$7,0,$E917))-SUM($G917:P917),(((INDEX('PTRM input'!$G$385:$P$434,A11offset,$E917)-INDEX('PTRM input'!$G$277:$P$326,A11offset,$E917))*OFFSET($F$7,0,$E917))-SUM($G917:P917))*(OFFSET('PTRM input'!$G$477,0,$E917-1)/A11taxstdlife))))</f>
        <v>0</v>
      </c>
      <c r="R917" s="251">
        <f ca="1">IF(A11taxstdlife="n/a","n/a",IF(A11taxstdlife="",0,IF(R$3&gt;(A11stdlife+$E917),((INDEX('PTRM input'!$G$385:$P$434,A11offset,$E917)-INDEX('PTRM input'!$G$277:$P$326,A11offset,$E917))*OFFSET($F$7,0,$E917))-SUM($G917:Q917),(((INDEX('PTRM input'!$G$385:$P$434,A11offset,$E917)-INDEX('PTRM input'!$G$277:$P$326,A11offset,$E917))*OFFSET($F$7,0,$E917))-SUM($G917:Q917))*(OFFSET('PTRM input'!$G$477,0,$E917-1)/A11taxstdlife))))</f>
        <v>0</v>
      </c>
      <c r="S917" s="251">
        <f ca="1">IF(A11taxstdlife="n/a","n/a",IF(A11taxstdlife="",0,IF(S$3&gt;(A11stdlife+$E917),((INDEX('PTRM input'!$G$385:$P$434,A11offset,$E917)-INDEX('PTRM input'!$G$277:$P$326,A11offset,$E917))*OFFSET($F$7,0,$E917))-SUM($G917:R917),(((INDEX('PTRM input'!$G$385:$P$434,A11offset,$E917)-INDEX('PTRM input'!$G$277:$P$326,A11offset,$E917))*OFFSET($F$7,0,$E917))-SUM($G917:R917))*(OFFSET('PTRM input'!$G$477,0,$E917-1)/A11taxstdlife))))</f>
        <v>0</v>
      </c>
      <c r="T917" s="251">
        <f ca="1">IF(A11taxstdlife="n/a","n/a",IF(A11taxstdlife="",0,IF(T$3&gt;(A11stdlife+$E917),((INDEX('PTRM input'!$G$385:$P$434,A11offset,$E917)-INDEX('PTRM input'!$G$277:$P$326,A11offset,$E917))*OFFSET($F$7,0,$E917))-SUM($G917:S917),(((INDEX('PTRM input'!$G$385:$P$434,A11offset,$E917)-INDEX('PTRM input'!$G$277:$P$326,A11offset,$E917))*OFFSET($F$7,0,$E917))-SUM($G917:S917))*(OFFSET('PTRM input'!$G$477,0,$E917-1)/A11taxstdlife))))</f>
        <v>0</v>
      </c>
      <c r="U917" s="251">
        <f ca="1">IF(A11taxstdlife="n/a","n/a",IF(A11taxstdlife="",0,IF(U$3&gt;(A11stdlife+$E917),((INDEX('PTRM input'!$G$385:$P$434,A11offset,$E917)-INDEX('PTRM input'!$G$277:$P$326,A11offset,$E917))*OFFSET($F$7,0,$E917))-SUM($G917:T917),(((INDEX('PTRM input'!$G$385:$P$434,A11offset,$E917)-INDEX('PTRM input'!$G$277:$P$326,A11offset,$E917))*OFFSET($F$7,0,$E917))-SUM($G917:T917))*(OFFSET('PTRM input'!$G$477,0,$E917-1)/A11taxstdlife))))</f>
        <v>0</v>
      </c>
      <c r="V917" s="251">
        <f ca="1">IF(A11taxstdlife="n/a","n/a",IF(A11taxstdlife="",0,IF(V$3&gt;(A11stdlife+$E917),((INDEX('PTRM input'!$G$385:$P$434,A11offset,$E917)-INDEX('PTRM input'!$G$277:$P$326,A11offset,$E917))*OFFSET($F$7,0,$E917))-SUM($G917:U917),(((INDEX('PTRM input'!$G$385:$P$434,A11offset,$E917)-INDEX('PTRM input'!$G$277:$P$326,A11offset,$E917))*OFFSET($F$7,0,$E917))-SUM($G917:U917))*(OFFSET('PTRM input'!$G$477,0,$E917-1)/A11taxstdlife))))</f>
        <v>0</v>
      </c>
      <c r="W917" s="251">
        <f ca="1">IF(A11taxstdlife="n/a","n/a",IF(A11taxstdlife="",0,IF(W$3&gt;(A11stdlife+$E917),((INDEX('PTRM input'!$G$385:$P$434,A11offset,$E917)-INDEX('PTRM input'!$G$277:$P$326,A11offset,$E917))*OFFSET($F$7,0,$E917))-SUM($G917:V917),(((INDEX('PTRM input'!$G$385:$P$434,A11offset,$E917)-INDEX('PTRM input'!$G$277:$P$326,A11offset,$E917))*OFFSET($F$7,0,$E917))-SUM($G917:V917))*(OFFSET('PTRM input'!$G$477,0,$E917-1)/A11taxstdlife))))</f>
        <v>0</v>
      </c>
      <c r="X917" s="251">
        <f ca="1">IF(A11taxstdlife="n/a","n/a",IF(A11taxstdlife="",0,IF(X$3&gt;(A11stdlife+$E917),((INDEX('PTRM input'!$G$385:$P$434,A11offset,$E917)-INDEX('PTRM input'!$G$277:$P$326,A11offset,$E917))*OFFSET($F$7,0,$E917))-SUM($G917:W917),(((INDEX('PTRM input'!$G$385:$P$434,A11offset,$E917)-INDEX('PTRM input'!$G$277:$P$326,A11offset,$E917))*OFFSET($F$7,0,$E917))-SUM($G917:W917))*(OFFSET('PTRM input'!$G$477,0,$E917-1)/A11taxstdlife))))</f>
        <v>0</v>
      </c>
      <c r="Y917" s="251">
        <f ca="1">IF(A11taxstdlife="n/a","n/a",IF(A11taxstdlife="",0,IF(Y$3&gt;(A11stdlife+$E917),((INDEX('PTRM input'!$G$385:$P$434,A11offset,$E917)-INDEX('PTRM input'!$G$277:$P$326,A11offset,$E917))*OFFSET($F$7,0,$E917))-SUM($G917:X917),(((INDEX('PTRM input'!$G$385:$P$434,A11offset,$E917)-INDEX('PTRM input'!$G$277:$P$326,A11offset,$E917))*OFFSET($F$7,0,$E917))-SUM($G917:X917))*(OFFSET('PTRM input'!$G$477,0,$E917-1)/A11taxstdlife))))</f>
        <v>0</v>
      </c>
      <c r="Z917" s="251">
        <f ca="1">IF(A11taxstdlife="n/a","n/a",IF(A11taxstdlife="",0,IF(Z$3&gt;(A11stdlife+$E917),((INDEX('PTRM input'!$G$385:$P$434,A11offset,$E917)-INDEX('PTRM input'!$G$277:$P$326,A11offset,$E917))*OFFSET($F$7,0,$E917))-SUM($G917:Y917),(((INDEX('PTRM input'!$G$385:$P$434,A11offset,$E917)-INDEX('PTRM input'!$G$277:$P$326,A11offset,$E917))*OFFSET($F$7,0,$E917))-SUM($G917:Y917))*(OFFSET('PTRM input'!$G$477,0,$E917-1)/A11taxstdlife))))</f>
        <v>0</v>
      </c>
      <c r="AA917" s="251">
        <f ca="1">IF(A11taxstdlife="n/a","n/a",IF(A11taxstdlife="",0,IF(AA$3&gt;(A11stdlife+$E917),((INDEX('PTRM input'!$G$385:$P$434,A11offset,$E917)-INDEX('PTRM input'!$G$277:$P$326,A11offset,$E917))*OFFSET($F$7,0,$E917))-SUM($G917:Z917),(((INDEX('PTRM input'!$G$385:$P$434,A11offset,$E917)-INDEX('PTRM input'!$G$277:$P$326,A11offset,$E917))*OFFSET($F$7,0,$E917))-SUM($G917:Z917))*(OFFSET('PTRM input'!$G$477,0,$E917-1)/A11taxstdlife))))</f>
        <v>0</v>
      </c>
      <c r="AB917" s="251">
        <f ca="1">IF(A11taxstdlife="n/a","n/a",IF(A11taxstdlife="",0,IF(AB$3&gt;(A11stdlife+$E917),((INDEX('PTRM input'!$G$385:$P$434,A11offset,$E917)-INDEX('PTRM input'!$G$277:$P$326,A11offset,$E917))*OFFSET($F$7,0,$E917))-SUM($G917:AA917),(((INDEX('PTRM input'!$G$385:$P$434,A11offset,$E917)-INDEX('PTRM input'!$G$277:$P$326,A11offset,$E917))*OFFSET($F$7,0,$E917))-SUM($G917:AA917))*(OFFSET('PTRM input'!$G$477,0,$E917-1)/A11taxstdlife))))</f>
        <v>0</v>
      </c>
      <c r="AC917" s="251">
        <f ca="1">IF(A11taxstdlife="n/a","n/a",IF(A11taxstdlife="",0,IF(AC$3&gt;(A11stdlife+$E917),((INDEX('PTRM input'!$G$385:$P$434,A11offset,$E917)-INDEX('PTRM input'!$G$277:$P$326,A11offset,$E917))*OFFSET($F$7,0,$E917))-SUM($G917:AB917),(((INDEX('PTRM input'!$G$385:$P$434,A11offset,$E917)-INDEX('PTRM input'!$G$277:$P$326,A11offset,$E917))*OFFSET($F$7,0,$E917))-SUM($G917:AB917))*(OFFSET('PTRM input'!$G$477,0,$E917-1)/A11taxstdlife))))</f>
        <v>0</v>
      </c>
      <c r="AD917" s="251">
        <f ca="1">IF(A11taxstdlife="n/a","n/a",IF(A11taxstdlife="",0,IF(AD$3&gt;(A11stdlife+$E917),((INDEX('PTRM input'!$G$385:$P$434,A11offset,$E917)-INDEX('PTRM input'!$G$277:$P$326,A11offset,$E917))*OFFSET($F$7,0,$E917))-SUM($G917:AC917),(((INDEX('PTRM input'!$G$385:$P$434,A11offset,$E917)-INDEX('PTRM input'!$G$277:$P$326,A11offset,$E917))*OFFSET($F$7,0,$E917))-SUM($G917:AC917))*(OFFSET('PTRM input'!$G$477,0,$E917-1)/A11taxstdlife))))</f>
        <v>0</v>
      </c>
      <c r="AE917" s="251">
        <f ca="1">IF(A11taxstdlife="n/a","n/a",IF(A11taxstdlife="",0,IF(AE$3&gt;(A11stdlife+$E917),((INDEX('PTRM input'!$G$385:$P$434,A11offset,$E917)-INDEX('PTRM input'!$G$277:$P$326,A11offset,$E917))*OFFSET($F$7,0,$E917))-SUM($G917:AD917),(((INDEX('PTRM input'!$G$385:$P$434,A11offset,$E917)-INDEX('PTRM input'!$G$277:$P$326,A11offset,$E917))*OFFSET($F$7,0,$E917))-SUM($G917:AD917))*(OFFSET('PTRM input'!$G$477,0,$E917-1)/A11taxstdlife))))</f>
        <v>0</v>
      </c>
      <c r="AF917" s="251">
        <f ca="1">IF(A11taxstdlife="n/a","n/a",IF(A11taxstdlife="",0,IF(AF$3&gt;(A11stdlife+$E917),((INDEX('PTRM input'!$G$385:$P$434,A11offset,$E917)-INDEX('PTRM input'!$G$277:$P$326,A11offset,$E917))*OFFSET($F$7,0,$E917))-SUM($G917:AE917),(((INDEX('PTRM input'!$G$385:$P$434,A11offset,$E917)-INDEX('PTRM input'!$G$277:$P$326,A11offset,$E917))*OFFSET($F$7,0,$E917))-SUM($G917:AE917))*(OFFSET('PTRM input'!$G$477,0,$E917-1)/A11taxstdlife))))</f>
        <v>0</v>
      </c>
      <c r="AG917" s="251">
        <f ca="1">IF(A11taxstdlife="n/a","n/a",IF(A11taxstdlife="",0,IF(AG$3&gt;(A11stdlife+$E917),((INDEX('PTRM input'!$G$385:$P$434,A11offset,$E917)-INDEX('PTRM input'!$G$277:$P$326,A11offset,$E917))*OFFSET($F$7,0,$E917))-SUM($G917:AF917),(((INDEX('PTRM input'!$G$385:$P$434,A11offset,$E917)-INDEX('PTRM input'!$G$277:$P$326,A11offset,$E917))*OFFSET($F$7,0,$E917))-SUM($G917:AF917))*(OFFSET('PTRM input'!$G$477,0,$E917-1)/A11taxstdlife))))</f>
        <v>0</v>
      </c>
      <c r="AH917" s="251">
        <f ca="1">IF(A11taxstdlife="n/a","n/a",IF(A11taxstdlife="",0,IF(AH$3&gt;(A11stdlife+$E917),((INDEX('PTRM input'!$G$385:$P$434,A11offset,$E917)-INDEX('PTRM input'!$G$277:$P$326,A11offset,$E917))*OFFSET($F$7,0,$E917))-SUM($G917:AG917),(((INDEX('PTRM input'!$G$385:$P$434,A11offset,$E917)-INDEX('PTRM input'!$G$277:$P$326,A11offset,$E917))*OFFSET($F$7,0,$E917))-SUM($G917:AG917))*(OFFSET('PTRM input'!$G$477,0,$E917-1)/A11taxstdlife))))</f>
        <v>0</v>
      </c>
      <c r="AI917" s="251">
        <f ca="1">IF(A11taxstdlife="n/a","n/a",IF(A11taxstdlife="",0,IF(AI$3&gt;(A11stdlife+$E917),((INDEX('PTRM input'!$G$385:$P$434,A11offset,$E917)-INDEX('PTRM input'!$G$277:$P$326,A11offset,$E917))*OFFSET($F$7,0,$E917))-SUM($G917:AH917),(((INDEX('PTRM input'!$G$385:$P$434,A11offset,$E917)-INDEX('PTRM input'!$G$277:$P$326,A11offset,$E917))*OFFSET($F$7,0,$E917))-SUM($G917:AH917))*(OFFSET('PTRM input'!$G$477,0,$E917-1)/A11taxstdlife))))</f>
        <v>0</v>
      </c>
      <c r="AJ917" s="251">
        <f ca="1">IF(A11taxstdlife="n/a","n/a",IF(A11taxstdlife="",0,IF(AJ$3&gt;(A11stdlife+$E917),((INDEX('PTRM input'!$G$385:$P$434,A11offset,$E917)-INDEX('PTRM input'!$G$277:$P$326,A11offset,$E917))*OFFSET($F$7,0,$E917))-SUM($G917:AI917),(((INDEX('PTRM input'!$G$385:$P$434,A11offset,$E917)-INDEX('PTRM input'!$G$277:$P$326,A11offset,$E917))*OFFSET($F$7,0,$E917))-SUM($G917:AI917))*(OFFSET('PTRM input'!$G$477,0,$E917-1)/A11taxstdlife))))</f>
        <v>0</v>
      </c>
      <c r="AK917" s="251">
        <f ca="1">IF(A11taxstdlife="n/a","n/a",IF(A11taxstdlife="",0,IF(AK$3&gt;(A11stdlife+$E917),((INDEX('PTRM input'!$G$385:$P$434,A11offset,$E917)-INDEX('PTRM input'!$G$277:$P$326,A11offset,$E917))*OFFSET($F$7,0,$E917))-SUM($G917:AJ917),(((INDEX('PTRM input'!$G$385:$P$434,A11offset,$E917)-INDEX('PTRM input'!$G$277:$P$326,A11offset,$E917))*OFFSET($F$7,0,$E917))-SUM($G917:AJ917))*(OFFSET('PTRM input'!$G$477,0,$E917-1)/A11taxstdlife))))</f>
        <v>0</v>
      </c>
      <c r="AL917" s="251">
        <f ca="1">IF(A11taxstdlife="n/a","n/a",IF(A11taxstdlife="",0,IF(AL$3&gt;(A11stdlife+$E917),((INDEX('PTRM input'!$G$385:$P$434,A11offset,$E917)-INDEX('PTRM input'!$G$277:$P$326,A11offset,$E917))*OFFSET($F$7,0,$E917))-SUM($G917:AK917),(((INDEX('PTRM input'!$G$385:$P$434,A11offset,$E917)-INDEX('PTRM input'!$G$277:$P$326,A11offset,$E917))*OFFSET($F$7,0,$E917))-SUM($G917:AK917))*(OFFSET('PTRM input'!$G$477,0,$E917-1)/A11taxstdlife))))</f>
        <v>0</v>
      </c>
      <c r="AM917" s="251">
        <f ca="1">IF(A11taxstdlife="n/a","n/a",IF(A11taxstdlife="",0,IF(AM$3&gt;(A11stdlife+$E917),((INDEX('PTRM input'!$G$385:$P$434,A11offset,$E917)-INDEX('PTRM input'!$G$277:$P$326,A11offset,$E917))*OFFSET($F$7,0,$E917))-SUM($G917:AL917),(((INDEX('PTRM input'!$G$385:$P$434,A11offset,$E917)-INDEX('PTRM input'!$G$277:$P$326,A11offset,$E917))*OFFSET($F$7,0,$E917))-SUM($G917:AL917))*(OFFSET('PTRM input'!$G$477,0,$E917-1)/A11taxstdlife))))</f>
        <v>0</v>
      </c>
      <c r="AN917" s="251">
        <f ca="1">IF(A11taxstdlife="n/a","n/a",IF(A11taxstdlife="",0,IF(AN$3&gt;(A11stdlife+$E917),((INDEX('PTRM input'!$G$385:$P$434,A11offset,$E917)-INDEX('PTRM input'!$G$277:$P$326,A11offset,$E917))*OFFSET($F$7,0,$E917))-SUM($G917:AM917),(((INDEX('PTRM input'!$G$385:$P$434,A11offset,$E917)-INDEX('PTRM input'!$G$277:$P$326,A11offset,$E917))*OFFSET($F$7,0,$E917))-SUM($G917:AM917))*(OFFSET('PTRM input'!$G$477,0,$E917-1)/A11taxstdlife))))</f>
        <v>0</v>
      </c>
      <c r="AO917" s="251">
        <f ca="1">IF(A11taxstdlife="n/a","n/a",IF(A11taxstdlife="",0,IF(AO$3&gt;(A11stdlife+$E917),((INDEX('PTRM input'!$G$385:$P$434,A11offset,$E917)-INDEX('PTRM input'!$G$277:$P$326,A11offset,$E917))*OFFSET($F$7,0,$E917))-SUM($G917:AN917),(((INDEX('PTRM input'!$G$385:$P$434,A11offset,$E917)-INDEX('PTRM input'!$G$277:$P$326,A11offset,$E917))*OFFSET($F$7,0,$E917))-SUM($G917:AN917))*(OFFSET('PTRM input'!$G$477,0,$E917-1)/A11taxstdlife))))</f>
        <v>0</v>
      </c>
      <c r="AP917" s="251">
        <f ca="1">IF(A11taxstdlife="n/a","n/a",IF(A11taxstdlife="",0,IF(AP$3&gt;(A11stdlife+$E917),((INDEX('PTRM input'!$G$385:$P$434,A11offset,$E917)-INDEX('PTRM input'!$G$277:$P$326,A11offset,$E917))*OFFSET($F$7,0,$E917))-SUM($G917:AO917),(((INDEX('PTRM input'!$G$385:$P$434,A11offset,$E917)-INDEX('PTRM input'!$G$277:$P$326,A11offset,$E917))*OFFSET($F$7,0,$E917))-SUM($G917:AO917))*(OFFSET('PTRM input'!$G$477,0,$E917-1)/A11taxstdlife))))</f>
        <v>0</v>
      </c>
      <c r="AQ917" s="251">
        <f ca="1">IF(A11taxstdlife="n/a","n/a",IF(A11taxstdlife="",0,IF(AQ$3&gt;(A11stdlife+$E917),((INDEX('PTRM input'!$G$385:$P$434,A11offset,$E917)-INDEX('PTRM input'!$G$277:$P$326,A11offset,$E917))*OFFSET($F$7,0,$E917))-SUM($G917:AP917),(((INDEX('PTRM input'!$G$385:$P$434,A11offset,$E917)-INDEX('PTRM input'!$G$277:$P$326,A11offset,$E917))*OFFSET($F$7,0,$E917))-SUM($G917:AP917))*(OFFSET('PTRM input'!$G$477,0,$E917-1)/A11taxstdlife))))</f>
        <v>0</v>
      </c>
      <c r="AR917" s="251">
        <f ca="1">IF(A11taxstdlife="n/a","n/a",IF(A11taxstdlife="",0,IF(AR$3&gt;(A11stdlife+$E917),((INDEX('PTRM input'!$G$385:$P$434,A11offset,$E917)-INDEX('PTRM input'!$G$277:$P$326,A11offset,$E917))*OFFSET($F$7,0,$E917))-SUM($G917:AQ917),(((INDEX('PTRM input'!$G$385:$P$434,A11offset,$E917)-INDEX('PTRM input'!$G$277:$P$326,A11offset,$E917))*OFFSET($F$7,0,$E917))-SUM($G917:AQ917))*(OFFSET('PTRM input'!$G$477,0,$E917-1)/A11taxstdlife))))</f>
        <v>0</v>
      </c>
      <c r="AS917" s="251">
        <f ca="1">IF(A11taxstdlife="n/a","n/a",IF(A11taxstdlife="",0,IF(AS$3&gt;(A11stdlife+$E917),((INDEX('PTRM input'!$G$385:$P$434,A11offset,$E917)-INDEX('PTRM input'!$G$277:$P$326,A11offset,$E917))*OFFSET($F$7,0,$E917))-SUM($G917:AR917),(((INDEX('PTRM input'!$G$385:$P$434,A11offset,$E917)-INDEX('PTRM input'!$G$277:$P$326,A11offset,$E917))*OFFSET($F$7,0,$E917))-SUM($G917:AR917))*(OFFSET('PTRM input'!$G$477,0,$E917-1)/A11taxstdlife))))</f>
        <v>0</v>
      </c>
      <c r="AT917" s="251">
        <f ca="1">IF(A11taxstdlife="n/a","n/a",IF(A11taxstdlife="",0,IF(AT$3&gt;(A11stdlife+$E917),((INDEX('PTRM input'!$G$385:$P$434,A11offset,$E917)-INDEX('PTRM input'!$G$277:$P$326,A11offset,$E917))*OFFSET($F$7,0,$E917))-SUM($G917:AS917),(((INDEX('PTRM input'!$G$385:$P$434,A11offset,$E917)-INDEX('PTRM input'!$G$277:$P$326,A11offset,$E917))*OFFSET($F$7,0,$E917))-SUM($G917:AS917))*(OFFSET('PTRM input'!$G$477,0,$E917-1)/A11taxstdlife))))</f>
        <v>0</v>
      </c>
      <c r="AU917" s="251">
        <f ca="1">IF(A11taxstdlife="n/a","n/a",IF(A11taxstdlife="",0,IF(AU$3&gt;(A11stdlife+$E917),((INDEX('PTRM input'!$G$385:$P$434,A11offset,$E917)-INDEX('PTRM input'!$G$277:$P$326,A11offset,$E917))*OFFSET($F$7,0,$E917))-SUM($G917:AT917),(((INDEX('PTRM input'!$G$385:$P$434,A11offset,$E917)-INDEX('PTRM input'!$G$277:$P$326,A11offset,$E917))*OFFSET($F$7,0,$E917))-SUM($G917:AT917))*(OFFSET('PTRM input'!$G$477,0,$E917-1)/A11taxstdlife))))</f>
        <v>0</v>
      </c>
      <c r="AV917" s="251">
        <f ca="1">IF(A11taxstdlife="n/a","n/a",IF(A11taxstdlife="",0,IF(AV$3&gt;(A11stdlife+$E917),((INDEX('PTRM input'!$G$385:$P$434,A11offset,$E917)-INDEX('PTRM input'!$G$277:$P$326,A11offset,$E917))*OFFSET($F$7,0,$E917))-SUM($G917:AU917),(((INDEX('PTRM input'!$G$385:$P$434,A11offset,$E917)-INDEX('PTRM input'!$G$277:$P$326,A11offset,$E917))*OFFSET($F$7,0,$E917))-SUM($G917:AU917))*(OFFSET('PTRM input'!$G$477,0,$E917-1)/A11taxstdlife))))</f>
        <v>0</v>
      </c>
      <c r="AW917" s="251">
        <f ca="1">IF(A11taxstdlife="n/a","n/a",IF(A11taxstdlife="",0,IF(AW$3&gt;(A11stdlife+$E917),((INDEX('PTRM input'!$G$385:$P$434,A11offset,$E917)-INDEX('PTRM input'!$G$277:$P$326,A11offset,$E917))*OFFSET($F$7,0,$E917))-SUM($G917:AV917),(((INDEX('PTRM input'!$G$385:$P$434,A11offset,$E917)-INDEX('PTRM input'!$G$277:$P$326,A11offset,$E917))*OFFSET($F$7,0,$E917))-SUM($G917:AV917))*(OFFSET('PTRM input'!$G$477,0,$E917-1)/A11taxstdlife))))</f>
        <v>0</v>
      </c>
      <c r="AX917" s="251">
        <f ca="1">IF(A11taxstdlife="n/a","n/a",IF(A11taxstdlife="",0,IF(AX$3&gt;(A11stdlife+$E917),((INDEX('PTRM input'!$G$385:$P$434,A11offset,$E917)-INDEX('PTRM input'!$G$277:$P$326,A11offset,$E917))*OFFSET($F$7,0,$E917))-SUM($G917:AW917),(((INDEX('PTRM input'!$G$385:$P$434,A11offset,$E917)-INDEX('PTRM input'!$G$277:$P$326,A11offset,$E917))*OFFSET($F$7,0,$E917))-SUM($G917:AW917))*(OFFSET('PTRM input'!$G$477,0,$E917-1)/A11taxstdlife))))</f>
        <v>0</v>
      </c>
      <c r="AY917" s="251">
        <f ca="1">IF(A11taxstdlife="n/a","n/a",IF(A11taxstdlife="",0,IF(AY$3&gt;(A11stdlife+$E917),((INDEX('PTRM input'!$G$385:$P$434,A11offset,$E917)-INDEX('PTRM input'!$G$277:$P$326,A11offset,$E917))*OFFSET($F$7,0,$E917))-SUM($G917:AX917),(((INDEX('PTRM input'!$G$385:$P$434,A11offset,$E917)-INDEX('PTRM input'!$G$277:$P$326,A11offset,$E917))*OFFSET($F$7,0,$E917))-SUM($G917:AX917))*(OFFSET('PTRM input'!$G$477,0,$E917-1)/A11taxstdlife))))</f>
        <v>0</v>
      </c>
      <c r="AZ917" s="251">
        <f ca="1">IF(A11taxstdlife="n/a","n/a",IF(A11taxstdlife="",0,IF(AZ$3&gt;(A11stdlife+$E917),((INDEX('PTRM input'!$G$385:$P$434,A11offset,$E917)-INDEX('PTRM input'!$G$277:$P$326,A11offset,$E917))*OFFSET($F$7,0,$E917))-SUM($G917:AY917),(((INDEX('PTRM input'!$G$385:$P$434,A11offset,$E917)-INDEX('PTRM input'!$G$277:$P$326,A11offset,$E917))*OFFSET($F$7,0,$E917))-SUM($G917:AY917))*(OFFSET('PTRM input'!$G$477,0,$E917-1)/A11taxstdlife))))</f>
        <v>0</v>
      </c>
      <c r="BA917" s="251">
        <f ca="1">IF(A11taxstdlife="n/a","n/a",IF(A11taxstdlife="",0,IF(BA$3&gt;(A11stdlife+$E917),((INDEX('PTRM input'!$G$385:$P$434,A11offset,$E917)-INDEX('PTRM input'!$G$277:$P$326,A11offset,$E917))*OFFSET($F$7,0,$E917))-SUM($G917:AZ917),(((INDEX('PTRM input'!$G$385:$P$434,A11offset,$E917)-INDEX('PTRM input'!$G$277:$P$326,A11offset,$E917))*OFFSET($F$7,0,$E917))-SUM($G917:AZ917))*(OFFSET('PTRM input'!$G$477,0,$E917-1)/A11taxstdlife))))</f>
        <v>0</v>
      </c>
      <c r="BB917" s="251">
        <f ca="1">IF(A11taxstdlife="n/a","n/a",IF(A11taxstdlife="",0,IF(BB$3&gt;(A11stdlife+$E917),((INDEX('PTRM input'!$G$385:$P$434,A11offset,$E917)-INDEX('PTRM input'!$G$277:$P$326,A11offset,$E917))*OFFSET($F$7,0,$E917))-SUM($G917:BA917),(((INDEX('PTRM input'!$G$385:$P$434,A11offset,$E917)-INDEX('PTRM input'!$G$277:$P$326,A11offset,$E917))*OFFSET($F$7,0,$E917))-SUM($G917:BA917))*(OFFSET('PTRM input'!$G$477,0,$E917-1)/A11taxstdlife))))</f>
        <v>0</v>
      </c>
      <c r="BC917" s="251">
        <f ca="1">IF(A11taxstdlife="n/a","n/a",IF(A11taxstdlife="",0,IF(BC$3&gt;(A11stdlife+$E917),((INDEX('PTRM input'!$G$385:$P$434,A11offset,$E917)-INDEX('PTRM input'!$G$277:$P$326,A11offset,$E917))*OFFSET($F$7,0,$E917))-SUM($G917:BB917),(((INDEX('PTRM input'!$G$385:$P$434,A11offset,$E917)-INDEX('PTRM input'!$G$277:$P$326,A11offset,$E917))*OFFSET($F$7,0,$E917))-SUM($G917:BB917))*(OFFSET('PTRM input'!$G$477,0,$E917-1)/A11taxstdlife))))</f>
        <v>0</v>
      </c>
      <c r="BD917" s="251">
        <f ca="1">IF(A11taxstdlife="n/a","n/a",IF(A11taxstdlife="",0,IF(BD$3&gt;(A11stdlife+$E917),((INDEX('PTRM input'!$G$385:$P$434,A11offset,$E917)-INDEX('PTRM input'!$G$277:$P$326,A11offset,$E917))*OFFSET($F$7,0,$E917))-SUM($G917:BC917),(((INDEX('PTRM input'!$G$385:$P$434,A11offset,$E917)-INDEX('PTRM input'!$G$277:$P$326,A11offset,$E917))*OFFSET($F$7,0,$E917))-SUM($G917:BC917))*(OFFSET('PTRM input'!$G$477,0,$E917-1)/A11taxstdlife))))</f>
        <v>0</v>
      </c>
      <c r="BE917" s="251">
        <f ca="1">IF(A11taxstdlife="n/a","n/a",IF(A11taxstdlife="",0,IF(BE$3&gt;(A11stdlife+$E917),((INDEX('PTRM input'!$G$385:$P$434,A11offset,$E917)-INDEX('PTRM input'!$G$277:$P$326,A11offset,$E917))*OFFSET($F$7,0,$E917))-SUM($G917:BD917),(((INDEX('PTRM input'!$G$385:$P$434,A11offset,$E917)-INDEX('PTRM input'!$G$277:$P$326,A11offset,$E917))*OFFSET($F$7,0,$E917))-SUM($G917:BD917))*(OFFSET('PTRM input'!$G$477,0,$E917-1)/A11taxstdlife))))</f>
        <v>0</v>
      </c>
      <c r="BF917" s="251">
        <f ca="1">IF(A11taxstdlife="n/a","n/a",IF(A11taxstdlife="",0,IF(BF$3&gt;(A11stdlife+$E917),((INDEX('PTRM input'!$G$385:$P$434,A11offset,$E917)-INDEX('PTRM input'!$G$277:$P$326,A11offset,$E917))*OFFSET($F$7,0,$E917))-SUM($G917:BE917),(((INDEX('PTRM input'!$G$385:$P$434,A11offset,$E917)-INDEX('PTRM input'!$G$277:$P$326,A11offset,$E917))*OFFSET($F$7,0,$E917))-SUM($G917:BE917))*(OFFSET('PTRM input'!$G$477,0,$E917-1)/A11taxstdlife))))</f>
        <v>0</v>
      </c>
      <c r="BG917" s="251">
        <f ca="1">IF(A11taxstdlife="n/a","n/a",IF(A11taxstdlife="",0,IF(BG$3&gt;(A11stdlife+$E917),((INDEX('PTRM input'!$G$385:$P$434,A11offset,$E917)-INDEX('PTRM input'!$G$277:$P$326,A11offset,$E917))*OFFSET($F$7,0,$E917))-SUM($G917:BF917),(((INDEX('PTRM input'!$G$385:$P$434,A11offset,$E917)-INDEX('PTRM input'!$G$277:$P$326,A11offset,$E917))*OFFSET($F$7,0,$E917))-SUM($G917:BF917))*(OFFSET('PTRM input'!$G$477,0,$E917-1)/A11taxstdlife))))</f>
        <v>0</v>
      </c>
      <c r="BH917" s="251">
        <f ca="1">IF(A11taxstdlife="n/a","n/a",IF(A11taxstdlife="",0,IF(BH$3&gt;(A11stdlife+$E917),((INDEX('PTRM input'!$G$385:$P$434,A11offset,$E917)-INDEX('PTRM input'!$G$277:$P$326,A11offset,$E917))*OFFSET($F$7,0,$E917))-SUM($G917:BG917),(((INDEX('PTRM input'!$G$385:$P$434,A11offset,$E917)-INDEX('PTRM input'!$G$277:$P$326,A11offset,$E917))*OFFSET($F$7,0,$E917))-SUM($G917:BG917))*(OFFSET('PTRM input'!$G$477,0,$E917-1)/A11taxstdlife))))</f>
        <v>0</v>
      </c>
      <c r="BI917" s="251">
        <f ca="1">IF(A11taxstdlife="n/a","n/a",IF(A11taxstdlife="",0,IF(BI$3&gt;(A11stdlife+$E917),((INDEX('PTRM input'!$G$385:$P$434,A11offset,$E917)-INDEX('PTRM input'!$G$277:$P$326,A11offset,$E917))*OFFSET($F$7,0,$E917))-SUM($G917:BH917),(((INDEX('PTRM input'!$G$385:$P$434,A11offset,$E917)-INDEX('PTRM input'!$G$277:$P$326,A11offset,$E917))*OFFSET($F$7,0,$E917))-SUM($G917:BH917))*(OFFSET('PTRM input'!$G$477,0,$E917-1)/A11taxstdlife))))</f>
        <v>0</v>
      </c>
      <c r="BJ917" s="116"/>
      <c r="BK917" s="116"/>
      <c r="BL917" s="116"/>
      <c r="BM917" s="116"/>
    </row>
    <row r="918" spans="1:65" ht="12.75" hidden="1" customHeight="1" outlineLevel="2">
      <c r="A918" s="366"/>
      <c r="B918" s="19"/>
      <c r="C918" s="18"/>
      <c r="D918" s="760"/>
      <c r="E918" s="86">
        <v>7</v>
      </c>
      <c r="F918" s="356"/>
      <c r="G918" s="434"/>
      <c r="H918" s="435"/>
      <c r="I918" s="435"/>
      <c r="J918" s="435"/>
      <c r="K918" s="435"/>
      <c r="L918" s="435"/>
      <c r="M918" s="619"/>
      <c r="N918" s="251">
        <f ca="1">IF(A11taxstdlife="n/a","n/a",IF(A11taxstdlife="",0,IF(N$3&gt;(A11stdlife+$E918),((INDEX('PTRM input'!$G$385:$P$434,A11offset,$E918)-INDEX('PTRM input'!$G$277:$P$326,A11offset,$E918))*OFFSET($F$7,0,$E918))-SUM($G918:M918),(((INDEX('PTRM input'!$G$385:$P$434,A11offset,$E918)-INDEX('PTRM input'!$G$277:$P$326,A11offset,$E918))*OFFSET($F$7,0,$E918))-SUM($G918:M918))*(OFFSET('PTRM input'!$G$477,0,$E918-1)/A11taxstdlife))))</f>
        <v>0</v>
      </c>
      <c r="O918" s="251">
        <f ca="1">IF(A11taxstdlife="n/a","n/a",IF(A11taxstdlife="",0,IF(O$3&gt;(A11stdlife+$E918),((INDEX('PTRM input'!$G$385:$P$434,A11offset,$E918)-INDEX('PTRM input'!$G$277:$P$326,A11offset,$E918))*OFFSET($F$7,0,$E918))-SUM($G918:N918),(((INDEX('PTRM input'!$G$385:$P$434,A11offset,$E918)-INDEX('PTRM input'!$G$277:$P$326,A11offset,$E918))*OFFSET($F$7,0,$E918))-SUM($G918:N918))*(OFFSET('PTRM input'!$G$477,0,$E918-1)/A11taxstdlife))))</f>
        <v>0</v>
      </c>
      <c r="P918" s="251">
        <f ca="1">IF(A11taxstdlife="n/a","n/a",IF(A11taxstdlife="",0,IF(P$3&gt;(A11stdlife+$E918),((INDEX('PTRM input'!$G$385:$P$434,A11offset,$E918)-INDEX('PTRM input'!$G$277:$P$326,A11offset,$E918))*OFFSET($F$7,0,$E918))-SUM($G918:O918),(((INDEX('PTRM input'!$G$385:$P$434,A11offset,$E918)-INDEX('PTRM input'!$G$277:$P$326,A11offset,$E918))*OFFSET($F$7,0,$E918))-SUM($G918:O918))*(OFFSET('PTRM input'!$G$477,0,$E918-1)/A11taxstdlife))))</f>
        <v>0</v>
      </c>
      <c r="Q918" s="251">
        <f ca="1">IF(A11taxstdlife="n/a","n/a",IF(A11taxstdlife="",0,IF(Q$3&gt;(A11stdlife+$E918),((INDEX('PTRM input'!$G$385:$P$434,A11offset,$E918)-INDEX('PTRM input'!$G$277:$P$326,A11offset,$E918))*OFFSET($F$7,0,$E918))-SUM($G918:P918),(((INDEX('PTRM input'!$G$385:$P$434,A11offset,$E918)-INDEX('PTRM input'!$G$277:$P$326,A11offset,$E918))*OFFSET($F$7,0,$E918))-SUM($G918:P918))*(OFFSET('PTRM input'!$G$477,0,$E918-1)/A11taxstdlife))))</f>
        <v>0</v>
      </c>
      <c r="R918" s="251">
        <f ca="1">IF(A11taxstdlife="n/a","n/a",IF(A11taxstdlife="",0,IF(R$3&gt;(A11stdlife+$E918),((INDEX('PTRM input'!$G$385:$P$434,A11offset,$E918)-INDEX('PTRM input'!$G$277:$P$326,A11offset,$E918))*OFFSET($F$7,0,$E918))-SUM($G918:Q918),(((INDEX('PTRM input'!$G$385:$P$434,A11offset,$E918)-INDEX('PTRM input'!$G$277:$P$326,A11offset,$E918))*OFFSET($F$7,0,$E918))-SUM($G918:Q918))*(OFFSET('PTRM input'!$G$477,0,$E918-1)/A11taxstdlife))))</f>
        <v>0</v>
      </c>
      <c r="S918" s="251">
        <f ca="1">IF(A11taxstdlife="n/a","n/a",IF(A11taxstdlife="",0,IF(S$3&gt;(A11stdlife+$E918),((INDEX('PTRM input'!$G$385:$P$434,A11offset,$E918)-INDEX('PTRM input'!$G$277:$P$326,A11offset,$E918))*OFFSET($F$7,0,$E918))-SUM($G918:R918),(((INDEX('PTRM input'!$G$385:$P$434,A11offset,$E918)-INDEX('PTRM input'!$G$277:$P$326,A11offset,$E918))*OFFSET($F$7,0,$E918))-SUM($G918:R918))*(OFFSET('PTRM input'!$G$477,0,$E918-1)/A11taxstdlife))))</f>
        <v>0</v>
      </c>
      <c r="T918" s="251">
        <f ca="1">IF(A11taxstdlife="n/a","n/a",IF(A11taxstdlife="",0,IF(T$3&gt;(A11stdlife+$E918),((INDEX('PTRM input'!$G$385:$P$434,A11offset,$E918)-INDEX('PTRM input'!$G$277:$P$326,A11offset,$E918))*OFFSET($F$7,0,$E918))-SUM($G918:S918),(((INDEX('PTRM input'!$G$385:$P$434,A11offset,$E918)-INDEX('PTRM input'!$G$277:$P$326,A11offset,$E918))*OFFSET($F$7,0,$E918))-SUM($G918:S918))*(OFFSET('PTRM input'!$G$477,0,$E918-1)/A11taxstdlife))))</f>
        <v>0</v>
      </c>
      <c r="U918" s="251">
        <f ca="1">IF(A11taxstdlife="n/a","n/a",IF(A11taxstdlife="",0,IF(U$3&gt;(A11stdlife+$E918),((INDEX('PTRM input'!$G$385:$P$434,A11offset,$E918)-INDEX('PTRM input'!$G$277:$P$326,A11offset,$E918))*OFFSET($F$7,0,$E918))-SUM($G918:T918),(((INDEX('PTRM input'!$G$385:$P$434,A11offset,$E918)-INDEX('PTRM input'!$G$277:$P$326,A11offset,$E918))*OFFSET($F$7,0,$E918))-SUM($G918:T918))*(OFFSET('PTRM input'!$G$477,0,$E918-1)/A11taxstdlife))))</f>
        <v>0</v>
      </c>
      <c r="V918" s="251">
        <f ca="1">IF(A11taxstdlife="n/a","n/a",IF(A11taxstdlife="",0,IF(V$3&gt;(A11stdlife+$E918),((INDEX('PTRM input'!$G$385:$P$434,A11offset,$E918)-INDEX('PTRM input'!$G$277:$P$326,A11offset,$E918))*OFFSET($F$7,0,$E918))-SUM($G918:U918),(((INDEX('PTRM input'!$G$385:$P$434,A11offset,$E918)-INDEX('PTRM input'!$G$277:$P$326,A11offset,$E918))*OFFSET($F$7,0,$E918))-SUM($G918:U918))*(OFFSET('PTRM input'!$G$477,0,$E918-1)/A11taxstdlife))))</f>
        <v>0</v>
      </c>
      <c r="W918" s="251">
        <f ca="1">IF(A11taxstdlife="n/a","n/a",IF(A11taxstdlife="",0,IF(W$3&gt;(A11stdlife+$E918),((INDEX('PTRM input'!$G$385:$P$434,A11offset,$E918)-INDEX('PTRM input'!$G$277:$P$326,A11offset,$E918))*OFFSET($F$7,0,$E918))-SUM($G918:V918),(((INDEX('PTRM input'!$G$385:$P$434,A11offset,$E918)-INDEX('PTRM input'!$G$277:$P$326,A11offset,$E918))*OFFSET($F$7,0,$E918))-SUM($G918:V918))*(OFFSET('PTRM input'!$G$477,0,$E918-1)/A11taxstdlife))))</f>
        <v>0</v>
      </c>
      <c r="X918" s="251">
        <f ca="1">IF(A11taxstdlife="n/a","n/a",IF(A11taxstdlife="",0,IF(X$3&gt;(A11stdlife+$E918),((INDEX('PTRM input'!$G$385:$P$434,A11offset,$E918)-INDEX('PTRM input'!$G$277:$P$326,A11offset,$E918))*OFFSET($F$7,0,$E918))-SUM($G918:W918),(((INDEX('PTRM input'!$G$385:$P$434,A11offset,$E918)-INDEX('PTRM input'!$G$277:$P$326,A11offset,$E918))*OFFSET($F$7,0,$E918))-SUM($G918:W918))*(OFFSET('PTRM input'!$G$477,0,$E918-1)/A11taxstdlife))))</f>
        <v>0</v>
      </c>
      <c r="Y918" s="251">
        <f ca="1">IF(A11taxstdlife="n/a","n/a",IF(A11taxstdlife="",0,IF(Y$3&gt;(A11stdlife+$E918),((INDEX('PTRM input'!$G$385:$P$434,A11offset,$E918)-INDEX('PTRM input'!$G$277:$P$326,A11offset,$E918))*OFFSET($F$7,0,$E918))-SUM($G918:X918),(((INDEX('PTRM input'!$G$385:$P$434,A11offset,$E918)-INDEX('PTRM input'!$G$277:$P$326,A11offset,$E918))*OFFSET($F$7,0,$E918))-SUM($G918:X918))*(OFFSET('PTRM input'!$G$477,0,$E918-1)/A11taxstdlife))))</f>
        <v>0</v>
      </c>
      <c r="Z918" s="251">
        <f ca="1">IF(A11taxstdlife="n/a","n/a",IF(A11taxstdlife="",0,IF(Z$3&gt;(A11stdlife+$E918),((INDEX('PTRM input'!$G$385:$P$434,A11offset,$E918)-INDEX('PTRM input'!$G$277:$P$326,A11offset,$E918))*OFFSET($F$7,0,$E918))-SUM($G918:Y918),(((INDEX('PTRM input'!$G$385:$P$434,A11offset,$E918)-INDEX('PTRM input'!$G$277:$P$326,A11offset,$E918))*OFFSET($F$7,0,$E918))-SUM($G918:Y918))*(OFFSET('PTRM input'!$G$477,0,$E918-1)/A11taxstdlife))))</f>
        <v>0</v>
      </c>
      <c r="AA918" s="251">
        <f ca="1">IF(A11taxstdlife="n/a","n/a",IF(A11taxstdlife="",0,IF(AA$3&gt;(A11stdlife+$E918),((INDEX('PTRM input'!$G$385:$P$434,A11offset,$E918)-INDEX('PTRM input'!$G$277:$P$326,A11offset,$E918))*OFFSET($F$7,0,$E918))-SUM($G918:Z918),(((INDEX('PTRM input'!$G$385:$P$434,A11offset,$E918)-INDEX('PTRM input'!$G$277:$P$326,A11offset,$E918))*OFFSET($F$7,0,$E918))-SUM($G918:Z918))*(OFFSET('PTRM input'!$G$477,0,$E918-1)/A11taxstdlife))))</f>
        <v>0</v>
      </c>
      <c r="AB918" s="251">
        <f ca="1">IF(A11taxstdlife="n/a","n/a",IF(A11taxstdlife="",0,IF(AB$3&gt;(A11stdlife+$E918),((INDEX('PTRM input'!$G$385:$P$434,A11offset,$E918)-INDEX('PTRM input'!$G$277:$P$326,A11offset,$E918))*OFFSET($F$7,0,$E918))-SUM($G918:AA918),(((INDEX('PTRM input'!$G$385:$P$434,A11offset,$E918)-INDEX('PTRM input'!$G$277:$P$326,A11offset,$E918))*OFFSET($F$7,0,$E918))-SUM($G918:AA918))*(OFFSET('PTRM input'!$G$477,0,$E918-1)/A11taxstdlife))))</f>
        <v>0</v>
      </c>
      <c r="AC918" s="251">
        <f ca="1">IF(A11taxstdlife="n/a","n/a",IF(A11taxstdlife="",0,IF(AC$3&gt;(A11stdlife+$E918),((INDEX('PTRM input'!$G$385:$P$434,A11offset,$E918)-INDEX('PTRM input'!$G$277:$P$326,A11offset,$E918))*OFFSET($F$7,0,$E918))-SUM($G918:AB918),(((INDEX('PTRM input'!$G$385:$P$434,A11offset,$E918)-INDEX('PTRM input'!$G$277:$P$326,A11offset,$E918))*OFFSET($F$7,0,$E918))-SUM($G918:AB918))*(OFFSET('PTRM input'!$G$477,0,$E918-1)/A11taxstdlife))))</f>
        <v>0</v>
      </c>
      <c r="AD918" s="251">
        <f ca="1">IF(A11taxstdlife="n/a","n/a",IF(A11taxstdlife="",0,IF(AD$3&gt;(A11stdlife+$E918),((INDEX('PTRM input'!$G$385:$P$434,A11offset,$E918)-INDEX('PTRM input'!$G$277:$P$326,A11offset,$E918))*OFFSET($F$7,0,$E918))-SUM($G918:AC918),(((INDEX('PTRM input'!$G$385:$P$434,A11offset,$E918)-INDEX('PTRM input'!$G$277:$P$326,A11offset,$E918))*OFFSET($F$7,0,$E918))-SUM($G918:AC918))*(OFFSET('PTRM input'!$G$477,0,$E918-1)/A11taxstdlife))))</f>
        <v>0</v>
      </c>
      <c r="AE918" s="251">
        <f ca="1">IF(A11taxstdlife="n/a","n/a",IF(A11taxstdlife="",0,IF(AE$3&gt;(A11stdlife+$E918),((INDEX('PTRM input'!$G$385:$P$434,A11offset,$E918)-INDEX('PTRM input'!$G$277:$P$326,A11offset,$E918))*OFFSET($F$7,0,$E918))-SUM($G918:AD918),(((INDEX('PTRM input'!$G$385:$P$434,A11offset,$E918)-INDEX('PTRM input'!$G$277:$P$326,A11offset,$E918))*OFFSET($F$7,0,$E918))-SUM($G918:AD918))*(OFFSET('PTRM input'!$G$477,0,$E918-1)/A11taxstdlife))))</f>
        <v>0</v>
      </c>
      <c r="AF918" s="251">
        <f ca="1">IF(A11taxstdlife="n/a","n/a",IF(A11taxstdlife="",0,IF(AF$3&gt;(A11stdlife+$E918),((INDEX('PTRM input'!$G$385:$P$434,A11offset,$E918)-INDEX('PTRM input'!$G$277:$P$326,A11offset,$E918))*OFFSET($F$7,0,$E918))-SUM($G918:AE918),(((INDEX('PTRM input'!$G$385:$P$434,A11offset,$E918)-INDEX('PTRM input'!$G$277:$P$326,A11offset,$E918))*OFFSET($F$7,0,$E918))-SUM($G918:AE918))*(OFFSET('PTRM input'!$G$477,0,$E918-1)/A11taxstdlife))))</f>
        <v>0</v>
      </c>
      <c r="AG918" s="251">
        <f ca="1">IF(A11taxstdlife="n/a","n/a",IF(A11taxstdlife="",0,IF(AG$3&gt;(A11stdlife+$E918),((INDEX('PTRM input'!$G$385:$P$434,A11offset,$E918)-INDEX('PTRM input'!$G$277:$P$326,A11offset,$E918))*OFFSET($F$7,0,$E918))-SUM($G918:AF918),(((INDEX('PTRM input'!$G$385:$P$434,A11offset,$E918)-INDEX('PTRM input'!$G$277:$P$326,A11offset,$E918))*OFFSET($F$7,0,$E918))-SUM($G918:AF918))*(OFFSET('PTRM input'!$G$477,0,$E918-1)/A11taxstdlife))))</f>
        <v>0</v>
      </c>
      <c r="AH918" s="251">
        <f ca="1">IF(A11taxstdlife="n/a","n/a",IF(A11taxstdlife="",0,IF(AH$3&gt;(A11stdlife+$E918),((INDEX('PTRM input'!$G$385:$P$434,A11offset,$E918)-INDEX('PTRM input'!$G$277:$P$326,A11offset,$E918))*OFFSET($F$7,0,$E918))-SUM($G918:AG918),(((INDEX('PTRM input'!$G$385:$P$434,A11offset,$E918)-INDEX('PTRM input'!$G$277:$P$326,A11offset,$E918))*OFFSET($F$7,0,$E918))-SUM($G918:AG918))*(OFFSET('PTRM input'!$G$477,0,$E918-1)/A11taxstdlife))))</f>
        <v>0</v>
      </c>
      <c r="AI918" s="251">
        <f ca="1">IF(A11taxstdlife="n/a","n/a",IF(A11taxstdlife="",0,IF(AI$3&gt;(A11stdlife+$E918),((INDEX('PTRM input'!$G$385:$P$434,A11offset,$E918)-INDEX('PTRM input'!$G$277:$P$326,A11offset,$E918))*OFFSET($F$7,0,$E918))-SUM($G918:AH918),(((INDEX('PTRM input'!$G$385:$P$434,A11offset,$E918)-INDEX('PTRM input'!$G$277:$P$326,A11offset,$E918))*OFFSET($F$7,0,$E918))-SUM($G918:AH918))*(OFFSET('PTRM input'!$G$477,0,$E918-1)/A11taxstdlife))))</f>
        <v>0</v>
      </c>
      <c r="AJ918" s="251">
        <f ca="1">IF(A11taxstdlife="n/a","n/a",IF(A11taxstdlife="",0,IF(AJ$3&gt;(A11stdlife+$E918),((INDEX('PTRM input'!$G$385:$P$434,A11offset,$E918)-INDEX('PTRM input'!$G$277:$P$326,A11offset,$E918))*OFFSET($F$7,0,$E918))-SUM($G918:AI918),(((INDEX('PTRM input'!$G$385:$P$434,A11offset,$E918)-INDEX('PTRM input'!$G$277:$P$326,A11offset,$E918))*OFFSET($F$7,0,$E918))-SUM($G918:AI918))*(OFFSET('PTRM input'!$G$477,0,$E918-1)/A11taxstdlife))))</f>
        <v>0</v>
      </c>
      <c r="AK918" s="251">
        <f ca="1">IF(A11taxstdlife="n/a","n/a",IF(A11taxstdlife="",0,IF(AK$3&gt;(A11stdlife+$E918),((INDEX('PTRM input'!$G$385:$P$434,A11offset,$E918)-INDEX('PTRM input'!$G$277:$P$326,A11offset,$E918))*OFFSET($F$7,0,$E918))-SUM($G918:AJ918),(((INDEX('PTRM input'!$G$385:$P$434,A11offset,$E918)-INDEX('PTRM input'!$G$277:$P$326,A11offset,$E918))*OFFSET($F$7,0,$E918))-SUM($G918:AJ918))*(OFFSET('PTRM input'!$G$477,0,$E918-1)/A11taxstdlife))))</f>
        <v>0</v>
      </c>
      <c r="AL918" s="251">
        <f ca="1">IF(A11taxstdlife="n/a","n/a",IF(A11taxstdlife="",0,IF(AL$3&gt;(A11stdlife+$E918),((INDEX('PTRM input'!$G$385:$P$434,A11offset,$E918)-INDEX('PTRM input'!$G$277:$P$326,A11offset,$E918))*OFFSET($F$7,0,$E918))-SUM($G918:AK918),(((INDEX('PTRM input'!$G$385:$P$434,A11offset,$E918)-INDEX('PTRM input'!$G$277:$P$326,A11offset,$E918))*OFFSET($F$7,0,$E918))-SUM($G918:AK918))*(OFFSET('PTRM input'!$G$477,0,$E918-1)/A11taxstdlife))))</f>
        <v>0</v>
      </c>
      <c r="AM918" s="251">
        <f ca="1">IF(A11taxstdlife="n/a","n/a",IF(A11taxstdlife="",0,IF(AM$3&gt;(A11stdlife+$E918),((INDEX('PTRM input'!$G$385:$P$434,A11offset,$E918)-INDEX('PTRM input'!$G$277:$P$326,A11offset,$E918))*OFFSET($F$7,0,$E918))-SUM($G918:AL918),(((INDEX('PTRM input'!$G$385:$P$434,A11offset,$E918)-INDEX('PTRM input'!$G$277:$P$326,A11offset,$E918))*OFFSET($F$7,0,$E918))-SUM($G918:AL918))*(OFFSET('PTRM input'!$G$477,0,$E918-1)/A11taxstdlife))))</f>
        <v>0</v>
      </c>
      <c r="AN918" s="251">
        <f ca="1">IF(A11taxstdlife="n/a","n/a",IF(A11taxstdlife="",0,IF(AN$3&gt;(A11stdlife+$E918),((INDEX('PTRM input'!$G$385:$P$434,A11offset,$E918)-INDEX('PTRM input'!$G$277:$P$326,A11offset,$E918))*OFFSET($F$7,0,$E918))-SUM($G918:AM918),(((INDEX('PTRM input'!$G$385:$P$434,A11offset,$E918)-INDEX('PTRM input'!$G$277:$P$326,A11offset,$E918))*OFFSET($F$7,0,$E918))-SUM($G918:AM918))*(OFFSET('PTRM input'!$G$477,0,$E918-1)/A11taxstdlife))))</f>
        <v>0</v>
      </c>
      <c r="AO918" s="251">
        <f ca="1">IF(A11taxstdlife="n/a","n/a",IF(A11taxstdlife="",0,IF(AO$3&gt;(A11stdlife+$E918),((INDEX('PTRM input'!$G$385:$P$434,A11offset,$E918)-INDEX('PTRM input'!$G$277:$P$326,A11offset,$E918))*OFFSET($F$7,0,$E918))-SUM($G918:AN918),(((INDEX('PTRM input'!$G$385:$P$434,A11offset,$E918)-INDEX('PTRM input'!$G$277:$P$326,A11offset,$E918))*OFFSET($F$7,0,$E918))-SUM($G918:AN918))*(OFFSET('PTRM input'!$G$477,0,$E918-1)/A11taxstdlife))))</f>
        <v>0</v>
      </c>
      <c r="AP918" s="251">
        <f ca="1">IF(A11taxstdlife="n/a","n/a",IF(A11taxstdlife="",0,IF(AP$3&gt;(A11stdlife+$E918),((INDEX('PTRM input'!$G$385:$P$434,A11offset,$E918)-INDEX('PTRM input'!$G$277:$P$326,A11offset,$E918))*OFFSET($F$7,0,$E918))-SUM($G918:AO918),(((INDEX('PTRM input'!$G$385:$P$434,A11offset,$E918)-INDEX('PTRM input'!$G$277:$P$326,A11offset,$E918))*OFFSET($F$7,0,$E918))-SUM($G918:AO918))*(OFFSET('PTRM input'!$G$477,0,$E918-1)/A11taxstdlife))))</f>
        <v>0</v>
      </c>
      <c r="AQ918" s="251">
        <f ca="1">IF(A11taxstdlife="n/a","n/a",IF(A11taxstdlife="",0,IF(AQ$3&gt;(A11stdlife+$E918),((INDEX('PTRM input'!$G$385:$P$434,A11offset,$E918)-INDEX('PTRM input'!$G$277:$P$326,A11offset,$E918))*OFFSET($F$7,0,$E918))-SUM($G918:AP918),(((INDEX('PTRM input'!$G$385:$P$434,A11offset,$E918)-INDEX('PTRM input'!$G$277:$P$326,A11offset,$E918))*OFFSET($F$7,0,$E918))-SUM($G918:AP918))*(OFFSET('PTRM input'!$G$477,0,$E918-1)/A11taxstdlife))))</f>
        <v>0</v>
      </c>
      <c r="AR918" s="251">
        <f ca="1">IF(A11taxstdlife="n/a","n/a",IF(A11taxstdlife="",0,IF(AR$3&gt;(A11stdlife+$E918),((INDEX('PTRM input'!$G$385:$P$434,A11offset,$E918)-INDEX('PTRM input'!$G$277:$P$326,A11offset,$E918))*OFFSET($F$7,0,$E918))-SUM($G918:AQ918),(((INDEX('PTRM input'!$G$385:$P$434,A11offset,$E918)-INDEX('PTRM input'!$G$277:$P$326,A11offset,$E918))*OFFSET($F$7,0,$E918))-SUM($G918:AQ918))*(OFFSET('PTRM input'!$G$477,0,$E918-1)/A11taxstdlife))))</f>
        <v>0</v>
      </c>
      <c r="AS918" s="251">
        <f ca="1">IF(A11taxstdlife="n/a","n/a",IF(A11taxstdlife="",0,IF(AS$3&gt;(A11stdlife+$E918),((INDEX('PTRM input'!$G$385:$P$434,A11offset,$E918)-INDEX('PTRM input'!$G$277:$P$326,A11offset,$E918))*OFFSET($F$7,0,$E918))-SUM($G918:AR918),(((INDEX('PTRM input'!$G$385:$P$434,A11offset,$E918)-INDEX('PTRM input'!$G$277:$P$326,A11offset,$E918))*OFFSET($F$7,0,$E918))-SUM($G918:AR918))*(OFFSET('PTRM input'!$G$477,0,$E918-1)/A11taxstdlife))))</f>
        <v>0</v>
      </c>
      <c r="AT918" s="251">
        <f ca="1">IF(A11taxstdlife="n/a","n/a",IF(A11taxstdlife="",0,IF(AT$3&gt;(A11stdlife+$E918),((INDEX('PTRM input'!$G$385:$P$434,A11offset,$E918)-INDEX('PTRM input'!$G$277:$P$326,A11offset,$E918))*OFFSET($F$7,0,$E918))-SUM($G918:AS918),(((INDEX('PTRM input'!$G$385:$P$434,A11offset,$E918)-INDEX('PTRM input'!$G$277:$P$326,A11offset,$E918))*OFFSET($F$7,0,$E918))-SUM($G918:AS918))*(OFFSET('PTRM input'!$G$477,0,$E918-1)/A11taxstdlife))))</f>
        <v>0</v>
      </c>
      <c r="AU918" s="251">
        <f ca="1">IF(A11taxstdlife="n/a","n/a",IF(A11taxstdlife="",0,IF(AU$3&gt;(A11stdlife+$E918),((INDEX('PTRM input'!$G$385:$P$434,A11offset,$E918)-INDEX('PTRM input'!$G$277:$P$326,A11offset,$E918))*OFFSET($F$7,0,$E918))-SUM($G918:AT918),(((INDEX('PTRM input'!$G$385:$P$434,A11offset,$E918)-INDEX('PTRM input'!$G$277:$P$326,A11offset,$E918))*OFFSET($F$7,0,$E918))-SUM($G918:AT918))*(OFFSET('PTRM input'!$G$477,0,$E918-1)/A11taxstdlife))))</f>
        <v>0</v>
      </c>
      <c r="AV918" s="251">
        <f ca="1">IF(A11taxstdlife="n/a","n/a",IF(A11taxstdlife="",0,IF(AV$3&gt;(A11stdlife+$E918),((INDEX('PTRM input'!$G$385:$P$434,A11offset,$E918)-INDEX('PTRM input'!$G$277:$P$326,A11offset,$E918))*OFFSET($F$7,0,$E918))-SUM($G918:AU918),(((INDEX('PTRM input'!$G$385:$P$434,A11offset,$E918)-INDEX('PTRM input'!$G$277:$P$326,A11offset,$E918))*OFFSET($F$7,0,$E918))-SUM($G918:AU918))*(OFFSET('PTRM input'!$G$477,0,$E918-1)/A11taxstdlife))))</f>
        <v>0</v>
      </c>
      <c r="AW918" s="251">
        <f ca="1">IF(A11taxstdlife="n/a","n/a",IF(A11taxstdlife="",0,IF(AW$3&gt;(A11stdlife+$E918),((INDEX('PTRM input'!$G$385:$P$434,A11offset,$E918)-INDEX('PTRM input'!$G$277:$P$326,A11offset,$E918))*OFFSET($F$7,0,$E918))-SUM($G918:AV918),(((INDEX('PTRM input'!$G$385:$P$434,A11offset,$E918)-INDEX('PTRM input'!$G$277:$P$326,A11offset,$E918))*OFFSET($F$7,0,$E918))-SUM($G918:AV918))*(OFFSET('PTRM input'!$G$477,0,$E918-1)/A11taxstdlife))))</f>
        <v>0</v>
      </c>
      <c r="AX918" s="251">
        <f ca="1">IF(A11taxstdlife="n/a","n/a",IF(A11taxstdlife="",0,IF(AX$3&gt;(A11stdlife+$E918),((INDEX('PTRM input'!$G$385:$P$434,A11offset,$E918)-INDEX('PTRM input'!$G$277:$P$326,A11offset,$E918))*OFFSET($F$7,0,$E918))-SUM($G918:AW918),(((INDEX('PTRM input'!$G$385:$P$434,A11offset,$E918)-INDEX('PTRM input'!$G$277:$P$326,A11offset,$E918))*OFFSET($F$7,0,$E918))-SUM($G918:AW918))*(OFFSET('PTRM input'!$G$477,0,$E918-1)/A11taxstdlife))))</f>
        <v>0</v>
      </c>
      <c r="AY918" s="251">
        <f ca="1">IF(A11taxstdlife="n/a","n/a",IF(A11taxstdlife="",0,IF(AY$3&gt;(A11stdlife+$E918),((INDEX('PTRM input'!$G$385:$P$434,A11offset,$E918)-INDEX('PTRM input'!$G$277:$P$326,A11offset,$E918))*OFFSET($F$7,0,$E918))-SUM($G918:AX918),(((INDEX('PTRM input'!$G$385:$P$434,A11offset,$E918)-INDEX('PTRM input'!$G$277:$P$326,A11offset,$E918))*OFFSET($F$7,0,$E918))-SUM($G918:AX918))*(OFFSET('PTRM input'!$G$477,0,$E918-1)/A11taxstdlife))))</f>
        <v>0</v>
      </c>
      <c r="AZ918" s="251">
        <f ca="1">IF(A11taxstdlife="n/a","n/a",IF(A11taxstdlife="",0,IF(AZ$3&gt;(A11stdlife+$E918),((INDEX('PTRM input'!$G$385:$P$434,A11offset,$E918)-INDEX('PTRM input'!$G$277:$P$326,A11offset,$E918))*OFFSET($F$7,0,$E918))-SUM($G918:AY918),(((INDEX('PTRM input'!$G$385:$P$434,A11offset,$E918)-INDEX('PTRM input'!$G$277:$P$326,A11offset,$E918))*OFFSET($F$7,0,$E918))-SUM($G918:AY918))*(OFFSET('PTRM input'!$G$477,0,$E918-1)/A11taxstdlife))))</f>
        <v>0</v>
      </c>
      <c r="BA918" s="251">
        <f ca="1">IF(A11taxstdlife="n/a","n/a",IF(A11taxstdlife="",0,IF(BA$3&gt;(A11stdlife+$E918),((INDEX('PTRM input'!$G$385:$P$434,A11offset,$E918)-INDEX('PTRM input'!$G$277:$P$326,A11offset,$E918))*OFFSET($F$7,0,$E918))-SUM($G918:AZ918),(((INDEX('PTRM input'!$G$385:$P$434,A11offset,$E918)-INDEX('PTRM input'!$G$277:$P$326,A11offset,$E918))*OFFSET($F$7,0,$E918))-SUM($G918:AZ918))*(OFFSET('PTRM input'!$G$477,0,$E918-1)/A11taxstdlife))))</f>
        <v>0</v>
      </c>
      <c r="BB918" s="251">
        <f ca="1">IF(A11taxstdlife="n/a","n/a",IF(A11taxstdlife="",0,IF(BB$3&gt;(A11stdlife+$E918),((INDEX('PTRM input'!$G$385:$P$434,A11offset,$E918)-INDEX('PTRM input'!$G$277:$P$326,A11offset,$E918))*OFFSET($F$7,0,$E918))-SUM($G918:BA918),(((INDEX('PTRM input'!$G$385:$P$434,A11offset,$E918)-INDEX('PTRM input'!$G$277:$P$326,A11offset,$E918))*OFFSET($F$7,0,$E918))-SUM($G918:BA918))*(OFFSET('PTRM input'!$G$477,0,$E918-1)/A11taxstdlife))))</f>
        <v>0</v>
      </c>
      <c r="BC918" s="251">
        <f ca="1">IF(A11taxstdlife="n/a","n/a",IF(A11taxstdlife="",0,IF(BC$3&gt;(A11stdlife+$E918),((INDEX('PTRM input'!$G$385:$P$434,A11offset,$E918)-INDEX('PTRM input'!$G$277:$P$326,A11offset,$E918))*OFFSET($F$7,0,$E918))-SUM($G918:BB918),(((INDEX('PTRM input'!$G$385:$P$434,A11offset,$E918)-INDEX('PTRM input'!$G$277:$P$326,A11offset,$E918))*OFFSET($F$7,0,$E918))-SUM($G918:BB918))*(OFFSET('PTRM input'!$G$477,0,$E918-1)/A11taxstdlife))))</f>
        <v>0</v>
      </c>
      <c r="BD918" s="251">
        <f ca="1">IF(A11taxstdlife="n/a","n/a",IF(A11taxstdlife="",0,IF(BD$3&gt;(A11stdlife+$E918),((INDEX('PTRM input'!$G$385:$P$434,A11offset,$E918)-INDEX('PTRM input'!$G$277:$P$326,A11offset,$E918))*OFFSET($F$7,0,$E918))-SUM($G918:BC918),(((INDEX('PTRM input'!$G$385:$P$434,A11offset,$E918)-INDEX('PTRM input'!$G$277:$P$326,A11offset,$E918))*OFFSET($F$7,0,$E918))-SUM($G918:BC918))*(OFFSET('PTRM input'!$G$477,0,$E918-1)/A11taxstdlife))))</f>
        <v>0</v>
      </c>
      <c r="BE918" s="251">
        <f ca="1">IF(A11taxstdlife="n/a","n/a",IF(A11taxstdlife="",0,IF(BE$3&gt;(A11stdlife+$E918),((INDEX('PTRM input'!$G$385:$P$434,A11offset,$E918)-INDEX('PTRM input'!$G$277:$P$326,A11offset,$E918))*OFFSET($F$7,0,$E918))-SUM($G918:BD918),(((INDEX('PTRM input'!$G$385:$P$434,A11offset,$E918)-INDEX('PTRM input'!$G$277:$P$326,A11offset,$E918))*OFFSET($F$7,0,$E918))-SUM($G918:BD918))*(OFFSET('PTRM input'!$G$477,0,$E918-1)/A11taxstdlife))))</f>
        <v>0</v>
      </c>
      <c r="BF918" s="251">
        <f ca="1">IF(A11taxstdlife="n/a","n/a",IF(A11taxstdlife="",0,IF(BF$3&gt;(A11stdlife+$E918),((INDEX('PTRM input'!$G$385:$P$434,A11offset,$E918)-INDEX('PTRM input'!$G$277:$P$326,A11offset,$E918))*OFFSET($F$7,0,$E918))-SUM($G918:BE918),(((INDEX('PTRM input'!$G$385:$P$434,A11offset,$E918)-INDEX('PTRM input'!$G$277:$P$326,A11offset,$E918))*OFFSET($F$7,0,$E918))-SUM($G918:BE918))*(OFFSET('PTRM input'!$G$477,0,$E918-1)/A11taxstdlife))))</f>
        <v>0</v>
      </c>
      <c r="BG918" s="251">
        <f ca="1">IF(A11taxstdlife="n/a","n/a",IF(A11taxstdlife="",0,IF(BG$3&gt;(A11stdlife+$E918),((INDEX('PTRM input'!$G$385:$P$434,A11offset,$E918)-INDEX('PTRM input'!$G$277:$P$326,A11offset,$E918))*OFFSET($F$7,0,$E918))-SUM($G918:BF918),(((INDEX('PTRM input'!$G$385:$P$434,A11offset,$E918)-INDEX('PTRM input'!$G$277:$P$326,A11offset,$E918))*OFFSET($F$7,0,$E918))-SUM($G918:BF918))*(OFFSET('PTRM input'!$G$477,0,$E918-1)/A11taxstdlife))))</f>
        <v>0</v>
      </c>
      <c r="BH918" s="251">
        <f ca="1">IF(A11taxstdlife="n/a","n/a",IF(A11taxstdlife="",0,IF(BH$3&gt;(A11stdlife+$E918),((INDEX('PTRM input'!$G$385:$P$434,A11offset,$E918)-INDEX('PTRM input'!$G$277:$P$326,A11offset,$E918))*OFFSET($F$7,0,$E918))-SUM($G918:BG918),(((INDEX('PTRM input'!$G$385:$P$434,A11offset,$E918)-INDEX('PTRM input'!$G$277:$P$326,A11offset,$E918))*OFFSET($F$7,0,$E918))-SUM($G918:BG918))*(OFFSET('PTRM input'!$G$477,0,$E918-1)/A11taxstdlife))))</f>
        <v>0</v>
      </c>
      <c r="BI918" s="251">
        <f ca="1">IF(A11taxstdlife="n/a","n/a",IF(A11taxstdlife="",0,IF(BI$3&gt;(A11stdlife+$E918),((INDEX('PTRM input'!$G$385:$P$434,A11offset,$E918)-INDEX('PTRM input'!$G$277:$P$326,A11offset,$E918))*OFFSET($F$7,0,$E918))-SUM($G918:BH918),(((INDEX('PTRM input'!$G$385:$P$434,A11offset,$E918)-INDEX('PTRM input'!$G$277:$P$326,A11offset,$E918))*OFFSET($F$7,0,$E918))-SUM($G918:BH918))*(OFFSET('PTRM input'!$G$477,0,$E918-1)/A11taxstdlife))))</f>
        <v>0</v>
      </c>
      <c r="BJ918" s="116"/>
      <c r="BK918" s="116"/>
      <c r="BL918" s="116"/>
      <c r="BM918" s="116"/>
    </row>
    <row r="919" spans="1:65" ht="12.75" hidden="1" customHeight="1" outlineLevel="2">
      <c r="A919" s="366"/>
      <c r="B919" s="19"/>
      <c r="C919" s="18"/>
      <c r="D919" s="760"/>
      <c r="E919" s="86">
        <v>8</v>
      </c>
      <c r="F919" s="356"/>
      <c r="G919" s="434"/>
      <c r="H919" s="435"/>
      <c r="I919" s="435"/>
      <c r="J919" s="435"/>
      <c r="K919" s="435"/>
      <c r="L919" s="435"/>
      <c r="M919" s="435"/>
      <c r="N919" s="619"/>
      <c r="O919" s="251">
        <f ca="1">IF(A11taxstdlife="n/a","n/a",IF(A11taxstdlife="",0,IF(O$3&gt;(A11stdlife+$E919),((INDEX('PTRM input'!$G$385:$P$434,A11offset,$E919)-INDEX('PTRM input'!$G$277:$P$326,A11offset,$E919))*OFFSET($F$7,0,$E919))-SUM($G919:N919),(((INDEX('PTRM input'!$G$385:$P$434,A11offset,$E919)-INDEX('PTRM input'!$G$277:$P$326,A11offset,$E919))*OFFSET($F$7,0,$E919))-SUM($G919:N919))*(OFFSET('PTRM input'!$G$477,0,$E919-1)/A11taxstdlife))))</f>
        <v>0</v>
      </c>
      <c r="P919" s="251">
        <f ca="1">IF(A11taxstdlife="n/a","n/a",IF(A11taxstdlife="",0,IF(P$3&gt;(A11stdlife+$E919),((INDEX('PTRM input'!$G$385:$P$434,A11offset,$E919)-INDEX('PTRM input'!$G$277:$P$326,A11offset,$E919))*OFFSET($F$7,0,$E919))-SUM($G919:O919),(((INDEX('PTRM input'!$G$385:$P$434,A11offset,$E919)-INDEX('PTRM input'!$G$277:$P$326,A11offset,$E919))*OFFSET($F$7,0,$E919))-SUM($G919:O919))*(OFFSET('PTRM input'!$G$477,0,$E919-1)/A11taxstdlife))))</f>
        <v>0</v>
      </c>
      <c r="Q919" s="251">
        <f ca="1">IF(A11taxstdlife="n/a","n/a",IF(A11taxstdlife="",0,IF(Q$3&gt;(A11stdlife+$E919),((INDEX('PTRM input'!$G$385:$P$434,A11offset,$E919)-INDEX('PTRM input'!$G$277:$P$326,A11offset,$E919))*OFFSET($F$7,0,$E919))-SUM($G919:P919),(((INDEX('PTRM input'!$G$385:$P$434,A11offset,$E919)-INDEX('PTRM input'!$G$277:$P$326,A11offset,$E919))*OFFSET($F$7,0,$E919))-SUM($G919:P919))*(OFFSET('PTRM input'!$G$477,0,$E919-1)/A11taxstdlife))))</f>
        <v>0</v>
      </c>
      <c r="R919" s="251">
        <f ca="1">IF(A11taxstdlife="n/a","n/a",IF(A11taxstdlife="",0,IF(R$3&gt;(A11stdlife+$E919),((INDEX('PTRM input'!$G$385:$P$434,A11offset,$E919)-INDEX('PTRM input'!$G$277:$P$326,A11offset,$E919))*OFFSET($F$7,0,$E919))-SUM($G919:Q919),(((INDEX('PTRM input'!$G$385:$P$434,A11offset,$E919)-INDEX('PTRM input'!$G$277:$P$326,A11offset,$E919))*OFFSET($F$7,0,$E919))-SUM($G919:Q919))*(OFFSET('PTRM input'!$G$477,0,$E919-1)/A11taxstdlife))))</f>
        <v>0</v>
      </c>
      <c r="S919" s="251">
        <f ca="1">IF(A11taxstdlife="n/a","n/a",IF(A11taxstdlife="",0,IF(S$3&gt;(A11stdlife+$E919),((INDEX('PTRM input'!$G$385:$P$434,A11offset,$E919)-INDEX('PTRM input'!$G$277:$P$326,A11offset,$E919))*OFFSET($F$7,0,$E919))-SUM($G919:R919),(((INDEX('PTRM input'!$G$385:$P$434,A11offset,$E919)-INDEX('PTRM input'!$G$277:$P$326,A11offset,$E919))*OFFSET($F$7,0,$E919))-SUM($G919:R919))*(OFFSET('PTRM input'!$G$477,0,$E919-1)/A11taxstdlife))))</f>
        <v>0</v>
      </c>
      <c r="T919" s="251">
        <f ca="1">IF(A11taxstdlife="n/a","n/a",IF(A11taxstdlife="",0,IF(T$3&gt;(A11stdlife+$E919),((INDEX('PTRM input'!$G$385:$P$434,A11offset,$E919)-INDEX('PTRM input'!$G$277:$P$326,A11offset,$E919))*OFFSET($F$7,0,$E919))-SUM($G919:S919),(((INDEX('PTRM input'!$G$385:$P$434,A11offset,$E919)-INDEX('PTRM input'!$G$277:$P$326,A11offset,$E919))*OFFSET($F$7,0,$E919))-SUM($G919:S919))*(OFFSET('PTRM input'!$G$477,0,$E919-1)/A11taxstdlife))))</f>
        <v>0</v>
      </c>
      <c r="U919" s="251">
        <f ca="1">IF(A11taxstdlife="n/a","n/a",IF(A11taxstdlife="",0,IF(U$3&gt;(A11stdlife+$E919),((INDEX('PTRM input'!$G$385:$P$434,A11offset,$E919)-INDEX('PTRM input'!$G$277:$P$326,A11offset,$E919))*OFFSET($F$7,0,$E919))-SUM($G919:T919),(((INDEX('PTRM input'!$G$385:$P$434,A11offset,$E919)-INDEX('PTRM input'!$G$277:$P$326,A11offset,$E919))*OFFSET($F$7,0,$E919))-SUM($G919:T919))*(OFFSET('PTRM input'!$G$477,0,$E919-1)/A11taxstdlife))))</f>
        <v>0</v>
      </c>
      <c r="V919" s="251">
        <f ca="1">IF(A11taxstdlife="n/a","n/a",IF(A11taxstdlife="",0,IF(V$3&gt;(A11stdlife+$E919),((INDEX('PTRM input'!$G$385:$P$434,A11offset,$E919)-INDEX('PTRM input'!$G$277:$P$326,A11offset,$E919))*OFFSET($F$7,0,$E919))-SUM($G919:U919),(((INDEX('PTRM input'!$G$385:$P$434,A11offset,$E919)-INDEX('PTRM input'!$G$277:$P$326,A11offset,$E919))*OFFSET($F$7,0,$E919))-SUM($G919:U919))*(OFFSET('PTRM input'!$G$477,0,$E919-1)/A11taxstdlife))))</f>
        <v>0</v>
      </c>
      <c r="W919" s="251">
        <f ca="1">IF(A11taxstdlife="n/a","n/a",IF(A11taxstdlife="",0,IF(W$3&gt;(A11stdlife+$E919),((INDEX('PTRM input'!$G$385:$P$434,A11offset,$E919)-INDEX('PTRM input'!$G$277:$P$326,A11offset,$E919))*OFFSET($F$7,0,$E919))-SUM($G919:V919),(((INDEX('PTRM input'!$G$385:$P$434,A11offset,$E919)-INDEX('PTRM input'!$G$277:$P$326,A11offset,$E919))*OFFSET($F$7,0,$E919))-SUM($G919:V919))*(OFFSET('PTRM input'!$G$477,0,$E919-1)/A11taxstdlife))))</f>
        <v>0</v>
      </c>
      <c r="X919" s="251">
        <f ca="1">IF(A11taxstdlife="n/a","n/a",IF(A11taxstdlife="",0,IF(X$3&gt;(A11stdlife+$E919),((INDEX('PTRM input'!$G$385:$P$434,A11offset,$E919)-INDEX('PTRM input'!$G$277:$P$326,A11offset,$E919))*OFFSET($F$7,0,$E919))-SUM($G919:W919),(((INDEX('PTRM input'!$G$385:$P$434,A11offset,$E919)-INDEX('PTRM input'!$G$277:$P$326,A11offset,$E919))*OFFSET($F$7,0,$E919))-SUM($G919:W919))*(OFFSET('PTRM input'!$G$477,0,$E919-1)/A11taxstdlife))))</f>
        <v>0</v>
      </c>
      <c r="Y919" s="251">
        <f ca="1">IF(A11taxstdlife="n/a","n/a",IF(A11taxstdlife="",0,IF(Y$3&gt;(A11stdlife+$E919),((INDEX('PTRM input'!$G$385:$P$434,A11offset,$E919)-INDEX('PTRM input'!$G$277:$P$326,A11offset,$E919))*OFFSET($F$7,0,$E919))-SUM($G919:X919),(((INDEX('PTRM input'!$G$385:$P$434,A11offset,$E919)-INDEX('PTRM input'!$G$277:$P$326,A11offset,$E919))*OFFSET($F$7,0,$E919))-SUM($G919:X919))*(OFFSET('PTRM input'!$G$477,0,$E919-1)/A11taxstdlife))))</f>
        <v>0</v>
      </c>
      <c r="Z919" s="251">
        <f ca="1">IF(A11taxstdlife="n/a","n/a",IF(A11taxstdlife="",0,IF(Z$3&gt;(A11stdlife+$E919),((INDEX('PTRM input'!$G$385:$P$434,A11offset,$E919)-INDEX('PTRM input'!$G$277:$P$326,A11offset,$E919))*OFFSET($F$7,0,$E919))-SUM($G919:Y919),(((INDEX('PTRM input'!$G$385:$P$434,A11offset,$E919)-INDEX('PTRM input'!$G$277:$P$326,A11offset,$E919))*OFFSET($F$7,0,$E919))-SUM($G919:Y919))*(OFFSET('PTRM input'!$G$477,0,$E919-1)/A11taxstdlife))))</f>
        <v>0</v>
      </c>
      <c r="AA919" s="251">
        <f ca="1">IF(A11taxstdlife="n/a","n/a",IF(A11taxstdlife="",0,IF(AA$3&gt;(A11stdlife+$E919),((INDEX('PTRM input'!$G$385:$P$434,A11offset,$E919)-INDEX('PTRM input'!$G$277:$P$326,A11offset,$E919))*OFFSET($F$7,0,$E919))-SUM($G919:Z919),(((INDEX('PTRM input'!$G$385:$P$434,A11offset,$E919)-INDEX('PTRM input'!$G$277:$P$326,A11offset,$E919))*OFFSET($F$7,0,$E919))-SUM($G919:Z919))*(OFFSET('PTRM input'!$G$477,0,$E919-1)/A11taxstdlife))))</f>
        <v>0</v>
      </c>
      <c r="AB919" s="251">
        <f ca="1">IF(A11taxstdlife="n/a","n/a",IF(A11taxstdlife="",0,IF(AB$3&gt;(A11stdlife+$E919),((INDEX('PTRM input'!$G$385:$P$434,A11offset,$E919)-INDEX('PTRM input'!$G$277:$P$326,A11offset,$E919))*OFFSET($F$7,0,$E919))-SUM($G919:AA919),(((INDEX('PTRM input'!$G$385:$P$434,A11offset,$E919)-INDEX('PTRM input'!$G$277:$P$326,A11offset,$E919))*OFFSET($F$7,0,$E919))-SUM($G919:AA919))*(OFFSET('PTRM input'!$G$477,0,$E919-1)/A11taxstdlife))))</f>
        <v>0</v>
      </c>
      <c r="AC919" s="251">
        <f ca="1">IF(A11taxstdlife="n/a","n/a",IF(A11taxstdlife="",0,IF(AC$3&gt;(A11stdlife+$E919),((INDEX('PTRM input'!$G$385:$P$434,A11offset,$E919)-INDEX('PTRM input'!$G$277:$P$326,A11offset,$E919))*OFFSET($F$7,0,$E919))-SUM($G919:AB919),(((INDEX('PTRM input'!$G$385:$P$434,A11offset,$E919)-INDEX('PTRM input'!$G$277:$P$326,A11offset,$E919))*OFFSET($F$7,0,$E919))-SUM($G919:AB919))*(OFFSET('PTRM input'!$G$477,0,$E919-1)/A11taxstdlife))))</f>
        <v>0</v>
      </c>
      <c r="AD919" s="251">
        <f ca="1">IF(A11taxstdlife="n/a","n/a",IF(A11taxstdlife="",0,IF(AD$3&gt;(A11stdlife+$E919),((INDEX('PTRM input'!$G$385:$P$434,A11offset,$E919)-INDEX('PTRM input'!$G$277:$P$326,A11offset,$E919))*OFFSET($F$7,0,$E919))-SUM($G919:AC919),(((INDEX('PTRM input'!$G$385:$P$434,A11offset,$E919)-INDEX('PTRM input'!$G$277:$P$326,A11offset,$E919))*OFFSET($F$7,0,$E919))-SUM($G919:AC919))*(OFFSET('PTRM input'!$G$477,0,$E919-1)/A11taxstdlife))))</f>
        <v>0</v>
      </c>
      <c r="AE919" s="251">
        <f ca="1">IF(A11taxstdlife="n/a","n/a",IF(A11taxstdlife="",0,IF(AE$3&gt;(A11stdlife+$E919),((INDEX('PTRM input'!$G$385:$P$434,A11offset,$E919)-INDEX('PTRM input'!$G$277:$P$326,A11offset,$E919))*OFFSET($F$7,0,$E919))-SUM($G919:AD919),(((INDEX('PTRM input'!$G$385:$P$434,A11offset,$E919)-INDEX('PTRM input'!$G$277:$P$326,A11offset,$E919))*OFFSET($F$7,0,$E919))-SUM($G919:AD919))*(OFFSET('PTRM input'!$G$477,0,$E919-1)/A11taxstdlife))))</f>
        <v>0</v>
      </c>
      <c r="AF919" s="251">
        <f ca="1">IF(A11taxstdlife="n/a","n/a",IF(A11taxstdlife="",0,IF(AF$3&gt;(A11stdlife+$E919),((INDEX('PTRM input'!$G$385:$P$434,A11offset,$E919)-INDEX('PTRM input'!$G$277:$P$326,A11offset,$E919))*OFFSET($F$7,0,$E919))-SUM($G919:AE919),(((INDEX('PTRM input'!$G$385:$P$434,A11offset,$E919)-INDEX('PTRM input'!$G$277:$P$326,A11offset,$E919))*OFFSET($F$7,0,$E919))-SUM($G919:AE919))*(OFFSET('PTRM input'!$G$477,0,$E919-1)/A11taxstdlife))))</f>
        <v>0</v>
      </c>
      <c r="AG919" s="251">
        <f ca="1">IF(A11taxstdlife="n/a","n/a",IF(A11taxstdlife="",0,IF(AG$3&gt;(A11stdlife+$E919),((INDEX('PTRM input'!$G$385:$P$434,A11offset,$E919)-INDEX('PTRM input'!$G$277:$P$326,A11offset,$E919))*OFFSET($F$7,0,$E919))-SUM($G919:AF919),(((INDEX('PTRM input'!$G$385:$P$434,A11offset,$E919)-INDEX('PTRM input'!$G$277:$P$326,A11offset,$E919))*OFFSET($F$7,0,$E919))-SUM($G919:AF919))*(OFFSET('PTRM input'!$G$477,0,$E919-1)/A11taxstdlife))))</f>
        <v>0</v>
      </c>
      <c r="AH919" s="251">
        <f ca="1">IF(A11taxstdlife="n/a","n/a",IF(A11taxstdlife="",0,IF(AH$3&gt;(A11stdlife+$E919),((INDEX('PTRM input'!$G$385:$P$434,A11offset,$E919)-INDEX('PTRM input'!$G$277:$P$326,A11offset,$E919))*OFFSET($F$7,0,$E919))-SUM($G919:AG919),(((INDEX('PTRM input'!$G$385:$P$434,A11offset,$E919)-INDEX('PTRM input'!$G$277:$P$326,A11offset,$E919))*OFFSET($F$7,0,$E919))-SUM($G919:AG919))*(OFFSET('PTRM input'!$G$477,0,$E919-1)/A11taxstdlife))))</f>
        <v>0</v>
      </c>
      <c r="AI919" s="251">
        <f ca="1">IF(A11taxstdlife="n/a","n/a",IF(A11taxstdlife="",0,IF(AI$3&gt;(A11stdlife+$E919),((INDEX('PTRM input'!$G$385:$P$434,A11offset,$E919)-INDEX('PTRM input'!$G$277:$P$326,A11offset,$E919))*OFFSET($F$7,0,$E919))-SUM($G919:AH919),(((INDEX('PTRM input'!$G$385:$P$434,A11offset,$E919)-INDEX('PTRM input'!$G$277:$P$326,A11offset,$E919))*OFFSET($F$7,0,$E919))-SUM($G919:AH919))*(OFFSET('PTRM input'!$G$477,0,$E919-1)/A11taxstdlife))))</f>
        <v>0</v>
      </c>
      <c r="AJ919" s="251">
        <f ca="1">IF(A11taxstdlife="n/a","n/a",IF(A11taxstdlife="",0,IF(AJ$3&gt;(A11stdlife+$E919),((INDEX('PTRM input'!$G$385:$P$434,A11offset,$E919)-INDEX('PTRM input'!$G$277:$P$326,A11offset,$E919))*OFFSET($F$7,0,$E919))-SUM($G919:AI919),(((INDEX('PTRM input'!$G$385:$P$434,A11offset,$E919)-INDEX('PTRM input'!$G$277:$P$326,A11offset,$E919))*OFFSET($F$7,0,$E919))-SUM($G919:AI919))*(OFFSET('PTRM input'!$G$477,0,$E919-1)/A11taxstdlife))))</f>
        <v>0</v>
      </c>
      <c r="AK919" s="251">
        <f ca="1">IF(A11taxstdlife="n/a","n/a",IF(A11taxstdlife="",0,IF(AK$3&gt;(A11stdlife+$E919),((INDEX('PTRM input'!$G$385:$P$434,A11offset,$E919)-INDEX('PTRM input'!$G$277:$P$326,A11offset,$E919))*OFFSET($F$7,0,$E919))-SUM($G919:AJ919),(((INDEX('PTRM input'!$G$385:$P$434,A11offset,$E919)-INDEX('PTRM input'!$G$277:$P$326,A11offset,$E919))*OFFSET($F$7,0,$E919))-SUM($G919:AJ919))*(OFFSET('PTRM input'!$G$477,0,$E919-1)/A11taxstdlife))))</f>
        <v>0</v>
      </c>
      <c r="AL919" s="251">
        <f ca="1">IF(A11taxstdlife="n/a","n/a",IF(A11taxstdlife="",0,IF(AL$3&gt;(A11stdlife+$E919),((INDEX('PTRM input'!$G$385:$P$434,A11offset,$E919)-INDEX('PTRM input'!$G$277:$P$326,A11offset,$E919))*OFFSET($F$7,0,$E919))-SUM($G919:AK919),(((INDEX('PTRM input'!$G$385:$P$434,A11offset,$E919)-INDEX('PTRM input'!$G$277:$P$326,A11offset,$E919))*OFFSET($F$7,0,$E919))-SUM($G919:AK919))*(OFFSET('PTRM input'!$G$477,0,$E919-1)/A11taxstdlife))))</f>
        <v>0</v>
      </c>
      <c r="AM919" s="251">
        <f ca="1">IF(A11taxstdlife="n/a","n/a",IF(A11taxstdlife="",0,IF(AM$3&gt;(A11stdlife+$E919),((INDEX('PTRM input'!$G$385:$P$434,A11offset,$E919)-INDEX('PTRM input'!$G$277:$P$326,A11offset,$E919))*OFFSET($F$7,0,$E919))-SUM($G919:AL919),(((INDEX('PTRM input'!$G$385:$P$434,A11offset,$E919)-INDEX('PTRM input'!$G$277:$P$326,A11offset,$E919))*OFFSET($F$7,0,$E919))-SUM($G919:AL919))*(OFFSET('PTRM input'!$G$477,0,$E919-1)/A11taxstdlife))))</f>
        <v>0</v>
      </c>
      <c r="AN919" s="251">
        <f ca="1">IF(A11taxstdlife="n/a","n/a",IF(A11taxstdlife="",0,IF(AN$3&gt;(A11stdlife+$E919),((INDEX('PTRM input'!$G$385:$P$434,A11offset,$E919)-INDEX('PTRM input'!$G$277:$P$326,A11offset,$E919))*OFFSET($F$7,0,$E919))-SUM($G919:AM919),(((INDEX('PTRM input'!$G$385:$P$434,A11offset,$E919)-INDEX('PTRM input'!$G$277:$P$326,A11offset,$E919))*OFFSET($F$7,0,$E919))-SUM($G919:AM919))*(OFFSET('PTRM input'!$G$477,0,$E919-1)/A11taxstdlife))))</f>
        <v>0</v>
      </c>
      <c r="AO919" s="251">
        <f ca="1">IF(A11taxstdlife="n/a","n/a",IF(A11taxstdlife="",0,IF(AO$3&gt;(A11stdlife+$E919),((INDEX('PTRM input'!$G$385:$P$434,A11offset,$E919)-INDEX('PTRM input'!$G$277:$P$326,A11offset,$E919))*OFFSET($F$7,0,$E919))-SUM($G919:AN919),(((INDEX('PTRM input'!$G$385:$P$434,A11offset,$E919)-INDEX('PTRM input'!$G$277:$P$326,A11offset,$E919))*OFFSET($F$7,0,$E919))-SUM($G919:AN919))*(OFFSET('PTRM input'!$G$477,0,$E919-1)/A11taxstdlife))))</f>
        <v>0</v>
      </c>
      <c r="AP919" s="251">
        <f ca="1">IF(A11taxstdlife="n/a","n/a",IF(A11taxstdlife="",0,IF(AP$3&gt;(A11stdlife+$E919),((INDEX('PTRM input'!$G$385:$P$434,A11offset,$E919)-INDEX('PTRM input'!$G$277:$P$326,A11offset,$E919))*OFFSET($F$7,0,$E919))-SUM($G919:AO919),(((INDEX('PTRM input'!$G$385:$P$434,A11offset,$E919)-INDEX('PTRM input'!$G$277:$P$326,A11offset,$E919))*OFFSET($F$7,0,$E919))-SUM($G919:AO919))*(OFFSET('PTRM input'!$G$477,0,$E919-1)/A11taxstdlife))))</f>
        <v>0</v>
      </c>
      <c r="AQ919" s="251">
        <f ca="1">IF(A11taxstdlife="n/a","n/a",IF(A11taxstdlife="",0,IF(AQ$3&gt;(A11stdlife+$E919),((INDEX('PTRM input'!$G$385:$P$434,A11offset,$E919)-INDEX('PTRM input'!$G$277:$P$326,A11offset,$E919))*OFFSET($F$7,0,$E919))-SUM($G919:AP919),(((INDEX('PTRM input'!$G$385:$P$434,A11offset,$E919)-INDEX('PTRM input'!$G$277:$P$326,A11offset,$E919))*OFFSET($F$7,0,$E919))-SUM($G919:AP919))*(OFFSET('PTRM input'!$G$477,0,$E919-1)/A11taxstdlife))))</f>
        <v>0</v>
      </c>
      <c r="AR919" s="251">
        <f ca="1">IF(A11taxstdlife="n/a","n/a",IF(A11taxstdlife="",0,IF(AR$3&gt;(A11stdlife+$E919),((INDEX('PTRM input'!$G$385:$P$434,A11offset,$E919)-INDEX('PTRM input'!$G$277:$P$326,A11offset,$E919))*OFFSET($F$7,0,$E919))-SUM($G919:AQ919),(((INDEX('PTRM input'!$G$385:$P$434,A11offset,$E919)-INDEX('PTRM input'!$G$277:$P$326,A11offset,$E919))*OFFSET($F$7,0,$E919))-SUM($G919:AQ919))*(OFFSET('PTRM input'!$G$477,0,$E919-1)/A11taxstdlife))))</f>
        <v>0</v>
      </c>
      <c r="AS919" s="251">
        <f ca="1">IF(A11taxstdlife="n/a","n/a",IF(A11taxstdlife="",0,IF(AS$3&gt;(A11stdlife+$E919),((INDEX('PTRM input'!$G$385:$P$434,A11offset,$E919)-INDEX('PTRM input'!$G$277:$P$326,A11offset,$E919))*OFFSET($F$7,0,$E919))-SUM($G919:AR919),(((INDEX('PTRM input'!$G$385:$P$434,A11offset,$E919)-INDEX('PTRM input'!$G$277:$P$326,A11offset,$E919))*OFFSET($F$7,0,$E919))-SUM($G919:AR919))*(OFFSET('PTRM input'!$G$477,0,$E919-1)/A11taxstdlife))))</f>
        <v>0</v>
      </c>
      <c r="AT919" s="251">
        <f ca="1">IF(A11taxstdlife="n/a","n/a",IF(A11taxstdlife="",0,IF(AT$3&gt;(A11stdlife+$E919),((INDEX('PTRM input'!$G$385:$P$434,A11offset,$E919)-INDEX('PTRM input'!$G$277:$P$326,A11offset,$E919))*OFFSET($F$7,0,$E919))-SUM($G919:AS919),(((INDEX('PTRM input'!$G$385:$P$434,A11offset,$E919)-INDEX('PTRM input'!$G$277:$P$326,A11offset,$E919))*OFFSET($F$7,0,$E919))-SUM($G919:AS919))*(OFFSET('PTRM input'!$G$477,0,$E919-1)/A11taxstdlife))))</f>
        <v>0</v>
      </c>
      <c r="AU919" s="251">
        <f ca="1">IF(A11taxstdlife="n/a","n/a",IF(A11taxstdlife="",0,IF(AU$3&gt;(A11stdlife+$E919),((INDEX('PTRM input'!$G$385:$P$434,A11offset,$E919)-INDEX('PTRM input'!$G$277:$P$326,A11offset,$E919))*OFFSET($F$7,0,$E919))-SUM($G919:AT919),(((INDEX('PTRM input'!$G$385:$P$434,A11offset,$E919)-INDEX('PTRM input'!$G$277:$P$326,A11offset,$E919))*OFFSET($F$7,0,$E919))-SUM($G919:AT919))*(OFFSET('PTRM input'!$G$477,0,$E919-1)/A11taxstdlife))))</f>
        <v>0</v>
      </c>
      <c r="AV919" s="251">
        <f ca="1">IF(A11taxstdlife="n/a","n/a",IF(A11taxstdlife="",0,IF(AV$3&gt;(A11stdlife+$E919),((INDEX('PTRM input'!$G$385:$P$434,A11offset,$E919)-INDEX('PTRM input'!$G$277:$P$326,A11offset,$E919))*OFFSET($F$7,0,$E919))-SUM($G919:AU919),(((INDEX('PTRM input'!$G$385:$P$434,A11offset,$E919)-INDEX('PTRM input'!$G$277:$P$326,A11offset,$E919))*OFFSET($F$7,0,$E919))-SUM($G919:AU919))*(OFFSET('PTRM input'!$G$477,0,$E919-1)/A11taxstdlife))))</f>
        <v>0</v>
      </c>
      <c r="AW919" s="251">
        <f ca="1">IF(A11taxstdlife="n/a","n/a",IF(A11taxstdlife="",0,IF(AW$3&gt;(A11stdlife+$E919),((INDEX('PTRM input'!$G$385:$P$434,A11offset,$E919)-INDEX('PTRM input'!$G$277:$P$326,A11offset,$E919))*OFFSET($F$7,0,$E919))-SUM($G919:AV919),(((INDEX('PTRM input'!$G$385:$P$434,A11offset,$E919)-INDEX('PTRM input'!$G$277:$P$326,A11offset,$E919))*OFFSET($F$7,0,$E919))-SUM($G919:AV919))*(OFFSET('PTRM input'!$G$477,0,$E919-1)/A11taxstdlife))))</f>
        <v>0</v>
      </c>
      <c r="AX919" s="251">
        <f ca="1">IF(A11taxstdlife="n/a","n/a",IF(A11taxstdlife="",0,IF(AX$3&gt;(A11stdlife+$E919),((INDEX('PTRM input'!$G$385:$P$434,A11offset,$E919)-INDEX('PTRM input'!$G$277:$P$326,A11offset,$E919))*OFFSET($F$7,0,$E919))-SUM($G919:AW919),(((INDEX('PTRM input'!$G$385:$P$434,A11offset,$E919)-INDEX('PTRM input'!$G$277:$P$326,A11offset,$E919))*OFFSET($F$7,0,$E919))-SUM($G919:AW919))*(OFFSET('PTRM input'!$G$477,0,$E919-1)/A11taxstdlife))))</f>
        <v>0</v>
      </c>
      <c r="AY919" s="251">
        <f ca="1">IF(A11taxstdlife="n/a","n/a",IF(A11taxstdlife="",0,IF(AY$3&gt;(A11stdlife+$E919),((INDEX('PTRM input'!$G$385:$P$434,A11offset,$E919)-INDEX('PTRM input'!$G$277:$P$326,A11offset,$E919))*OFFSET($F$7,0,$E919))-SUM($G919:AX919),(((INDEX('PTRM input'!$G$385:$P$434,A11offset,$E919)-INDEX('PTRM input'!$G$277:$P$326,A11offset,$E919))*OFFSET($F$7,0,$E919))-SUM($G919:AX919))*(OFFSET('PTRM input'!$G$477,0,$E919-1)/A11taxstdlife))))</f>
        <v>0</v>
      </c>
      <c r="AZ919" s="251">
        <f ca="1">IF(A11taxstdlife="n/a","n/a",IF(A11taxstdlife="",0,IF(AZ$3&gt;(A11stdlife+$E919),((INDEX('PTRM input'!$G$385:$P$434,A11offset,$E919)-INDEX('PTRM input'!$G$277:$P$326,A11offset,$E919))*OFFSET($F$7,0,$E919))-SUM($G919:AY919),(((INDEX('PTRM input'!$G$385:$P$434,A11offset,$E919)-INDEX('PTRM input'!$G$277:$P$326,A11offset,$E919))*OFFSET($F$7,0,$E919))-SUM($G919:AY919))*(OFFSET('PTRM input'!$G$477,0,$E919-1)/A11taxstdlife))))</f>
        <v>0</v>
      </c>
      <c r="BA919" s="251">
        <f ca="1">IF(A11taxstdlife="n/a","n/a",IF(A11taxstdlife="",0,IF(BA$3&gt;(A11stdlife+$E919),((INDEX('PTRM input'!$G$385:$P$434,A11offset,$E919)-INDEX('PTRM input'!$G$277:$P$326,A11offset,$E919))*OFFSET($F$7,0,$E919))-SUM($G919:AZ919),(((INDEX('PTRM input'!$G$385:$P$434,A11offset,$E919)-INDEX('PTRM input'!$G$277:$P$326,A11offset,$E919))*OFFSET($F$7,0,$E919))-SUM($G919:AZ919))*(OFFSET('PTRM input'!$G$477,0,$E919-1)/A11taxstdlife))))</f>
        <v>0</v>
      </c>
      <c r="BB919" s="251">
        <f ca="1">IF(A11taxstdlife="n/a","n/a",IF(A11taxstdlife="",0,IF(BB$3&gt;(A11stdlife+$E919),((INDEX('PTRM input'!$G$385:$P$434,A11offset,$E919)-INDEX('PTRM input'!$G$277:$P$326,A11offset,$E919))*OFFSET($F$7,0,$E919))-SUM($G919:BA919),(((INDEX('PTRM input'!$G$385:$P$434,A11offset,$E919)-INDEX('PTRM input'!$G$277:$P$326,A11offset,$E919))*OFFSET($F$7,0,$E919))-SUM($G919:BA919))*(OFFSET('PTRM input'!$G$477,0,$E919-1)/A11taxstdlife))))</f>
        <v>0</v>
      </c>
      <c r="BC919" s="251">
        <f ca="1">IF(A11taxstdlife="n/a","n/a",IF(A11taxstdlife="",0,IF(BC$3&gt;(A11stdlife+$E919),((INDEX('PTRM input'!$G$385:$P$434,A11offset,$E919)-INDEX('PTRM input'!$G$277:$P$326,A11offset,$E919))*OFFSET($F$7,0,$E919))-SUM($G919:BB919),(((INDEX('PTRM input'!$G$385:$P$434,A11offset,$E919)-INDEX('PTRM input'!$G$277:$P$326,A11offset,$E919))*OFFSET($F$7,0,$E919))-SUM($G919:BB919))*(OFFSET('PTRM input'!$G$477,0,$E919-1)/A11taxstdlife))))</f>
        <v>0</v>
      </c>
      <c r="BD919" s="251">
        <f ca="1">IF(A11taxstdlife="n/a","n/a",IF(A11taxstdlife="",0,IF(BD$3&gt;(A11stdlife+$E919),((INDEX('PTRM input'!$G$385:$P$434,A11offset,$E919)-INDEX('PTRM input'!$G$277:$P$326,A11offset,$E919))*OFFSET($F$7,0,$E919))-SUM($G919:BC919),(((INDEX('PTRM input'!$G$385:$P$434,A11offset,$E919)-INDEX('PTRM input'!$G$277:$P$326,A11offset,$E919))*OFFSET($F$7,0,$E919))-SUM($G919:BC919))*(OFFSET('PTRM input'!$G$477,0,$E919-1)/A11taxstdlife))))</f>
        <v>0</v>
      </c>
      <c r="BE919" s="251">
        <f ca="1">IF(A11taxstdlife="n/a","n/a",IF(A11taxstdlife="",0,IF(BE$3&gt;(A11stdlife+$E919),((INDEX('PTRM input'!$G$385:$P$434,A11offset,$E919)-INDEX('PTRM input'!$G$277:$P$326,A11offset,$E919))*OFFSET($F$7,0,$E919))-SUM($G919:BD919),(((INDEX('PTRM input'!$G$385:$P$434,A11offset,$E919)-INDEX('PTRM input'!$G$277:$P$326,A11offset,$E919))*OFFSET($F$7,0,$E919))-SUM($G919:BD919))*(OFFSET('PTRM input'!$G$477,0,$E919-1)/A11taxstdlife))))</f>
        <v>0</v>
      </c>
      <c r="BF919" s="251">
        <f ca="1">IF(A11taxstdlife="n/a","n/a",IF(A11taxstdlife="",0,IF(BF$3&gt;(A11stdlife+$E919),((INDEX('PTRM input'!$G$385:$P$434,A11offset,$E919)-INDEX('PTRM input'!$G$277:$P$326,A11offset,$E919))*OFFSET($F$7,0,$E919))-SUM($G919:BE919),(((INDEX('PTRM input'!$G$385:$P$434,A11offset,$E919)-INDEX('PTRM input'!$G$277:$P$326,A11offset,$E919))*OFFSET($F$7,0,$E919))-SUM($G919:BE919))*(OFFSET('PTRM input'!$G$477,0,$E919-1)/A11taxstdlife))))</f>
        <v>0</v>
      </c>
      <c r="BG919" s="251">
        <f ca="1">IF(A11taxstdlife="n/a","n/a",IF(A11taxstdlife="",0,IF(BG$3&gt;(A11stdlife+$E919),((INDEX('PTRM input'!$G$385:$P$434,A11offset,$E919)-INDEX('PTRM input'!$G$277:$P$326,A11offset,$E919))*OFFSET($F$7,0,$E919))-SUM($G919:BF919),(((INDEX('PTRM input'!$G$385:$P$434,A11offset,$E919)-INDEX('PTRM input'!$G$277:$P$326,A11offset,$E919))*OFFSET($F$7,0,$E919))-SUM($G919:BF919))*(OFFSET('PTRM input'!$G$477,0,$E919-1)/A11taxstdlife))))</f>
        <v>0</v>
      </c>
      <c r="BH919" s="251">
        <f ca="1">IF(A11taxstdlife="n/a","n/a",IF(A11taxstdlife="",0,IF(BH$3&gt;(A11stdlife+$E919),((INDEX('PTRM input'!$G$385:$P$434,A11offset,$E919)-INDEX('PTRM input'!$G$277:$P$326,A11offset,$E919))*OFFSET($F$7,0,$E919))-SUM($G919:BG919),(((INDEX('PTRM input'!$G$385:$P$434,A11offset,$E919)-INDEX('PTRM input'!$G$277:$P$326,A11offset,$E919))*OFFSET($F$7,0,$E919))-SUM($G919:BG919))*(OFFSET('PTRM input'!$G$477,0,$E919-1)/A11taxstdlife))))</f>
        <v>0</v>
      </c>
      <c r="BI919" s="251">
        <f ca="1">IF(A11taxstdlife="n/a","n/a",IF(A11taxstdlife="",0,IF(BI$3&gt;(A11stdlife+$E919),((INDEX('PTRM input'!$G$385:$P$434,A11offset,$E919)-INDEX('PTRM input'!$G$277:$P$326,A11offset,$E919))*OFFSET($F$7,0,$E919))-SUM($G919:BH919),(((INDEX('PTRM input'!$G$385:$P$434,A11offset,$E919)-INDEX('PTRM input'!$G$277:$P$326,A11offset,$E919))*OFFSET($F$7,0,$E919))-SUM($G919:BH919))*(OFFSET('PTRM input'!$G$477,0,$E919-1)/A11taxstdlife))))</f>
        <v>0</v>
      </c>
      <c r="BJ919" s="116"/>
      <c r="BK919" s="116"/>
      <c r="BL919" s="116"/>
      <c r="BM919" s="116"/>
    </row>
    <row r="920" spans="1:65" ht="12.75" hidden="1" customHeight="1" outlineLevel="2">
      <c r="A920" s="366"/>
      <c r="B920" s="19"/>
      <c r="C920" s="18"/>
      <c r="D920" s="760"/>
      <c r="E920" s="86">
        <v>9</v>
      </c>
      <c r="F920" s="356"/>
      <c r="G920" s="434"/>
      <c r="H920" s="435"/>
      <c r="I920" s="435"/>
      <c r="J920" s="435"/>
      <c r="K920" s="435"/>
      <c r="L920" s="435"/>
      <c r="M920" s="435"/>
      <c r="N920" s="435"/>
      <c r="O920" s="619"/>
      <c r="P920" s="251">
        <f ca="1">IF(A11taxstdlife="n/a","n/a",IF(A11taxstdlife="",0,IF(P$3&gt;(A11stdlife+$E920),((INDEX('PTRM input'!$G$385:$P$434,A11offset,$E920)-INDEX('PTRM input'!$G$277:$P$326,A11offset,$E920))*OFFSET($F$7,0,$E920))-SUM($G920:O920),(((INDEX('PTRM input'!$G$385:$P$434,A11offset,$E920)-INDEX('PTRM input'!$G$277:$P$326,A11offset,$E920))*OFFSET($F$7,0,$E920))-SUM($G920:O920))*(OFFSET('PTRM input'!$G$477,0,$E920-1)/A11taxstdlife))))</f>
        <v>0</v>
      </c>
      <c r="Q920" s="251">
        <f ca="1">IF(A11taxstdlife="n/a","n/a",IF(A11taxstdlife="",0,IF(Q$3&gt;(A11stdlife+$E920),((INDEX('PTRM input'!$G$385:$P$434,A11offset,$E920)-INDEX('PTRM input'!$G$277:$P$326,A11offset,$E920))*OFFSET($F$7,0,$E920))-SUM($G920:P920),(((INDEX('PTRM input'!$G$385:$P$434,A11offset,$E920)-INDEX('PTRM input'!$G$277:$P$326,A11offset,$E920))*OFFSET($F$7,0,$E920))-SUM($G920:P920))*(OFFSET('PTRM input'!$G$477,0,$E920-1)/A11taxstdlife))))</f>
        <v>0</v>
      </c>
      <c r="R920" s="251">
        <f ca="1">IF(A11taxstdlife="n/a","n/a",IF(A11taxstdlife="",0,IF(R$3&gt;(A11stdlife+$E920),((INDEX('PTRM input'!$G$385:$P$434,A11offset,$E920)-INDEX('PTRM input'!$G$277:$P$326,A11offset,$E920))*OFFSET($F$7,0,$E920))-SUM($G920:Q920),(((INDEX('PTRM input'!$G$385:$P$434,A11offset,$E920)-INDEX('PTRM input'!$G$277:$P$326,A11offset,$E920))*OFFSET($F$7,0,$E920))-SUM($G920:Q920))*(OFFSET('PTRM input'!$G$477,0,$E920-1)/A11taxstdlife))))</f>
        <v>0</v>
      </c>
      <c r="S920" s="251">
        <f ca="1">IF(A11taxstdlife="n/a","n/a",IF(A11taxstdlife="",0,IF(S$3&gt;(A11stdlife+$E920),((INDEX('PTRM input'!$G$385:$P$434,A11offset,$E920)-INDEX('PTRM input'!$G$277:$P$326,A11offset,$E920))*OFFSET($F$7,0,$E920))-SUM($G920:R920),(((INDEX('PTRM input'!$G$385:$P$434,A11offset,$E920)-INDEX('PTRM input'!$G$277:$P$326,A11offset,$E920))*OFFSET($F$7,0,$E920))-SUM($G920:R920))*(OFFSET('PTRM input'!$G$477,0,$E920-1)/A11taxstdlife))))</f>
        <v>0</v>
      </c>
      <c r="T920" s="251">
        <f ca="1">IF(A11taxstdlife="n/a","n/a",IF(A11taxstdlife="",0,IF(T$3&gt;(A11stdlife+$E920),((INDEX('PTRM input'!$G$385:$P$434,A11offset,$E920)-INDEX('PTRM input'!$G$277:$P$326,A11offset,$E920))*OFFSET($F$7,0,$E920))-SUM($G920:S920),(((INDEX('PTRM input'!$G$385:$P$434,A11offset,$E920)-INDEX('PTRM input'!$G$277:$P$326,A11offset,$E920))*OFFSET($F$7,0,$E920))-SUM($G920:S920))*(OFFSET('PTRM input'!$G$477,0,$E920-1)/A11taxstdlife))))</f>
        <v>0</v>
      </c>
      <c r="U920" s="251">
        <f ca="1">IF(A11taxstdlife="n/a","n/a",IF(A11taxstdlife="",0,IF(U$3&gt;(A11stdlife+$E920),((INDEX('PTRM input'!$G$385:$P$434,A11offset,$E920)-INDEX('PTRM input'!$G$277:$P$326,A11offset,$E920))*OFFSET($F$7,0,$E920))-SUM($G920:T920),(((INDEX('PTRM input'!$G$385:$P$434,A11offset,$E920)-INDEX('PTRM input'!$G$277:$P$326,A11offset,$E920))*OFFSET($F$7,0,$E920))-SUM($G920:T920))*(OFFSET('PTRM input'!$G$477,0,$E920-1)/A11taxstdlife))))</f>
        <v>0</v>
      </c>
      <c r="V920" s="251">
        <f ca="1">IF(A11taxstdlife="n/a","n/a",IF(A11taxstdlife="",0,IF(V$3&gt;(A11stdlife+$E920),((INDEX('PTRM input'!$G$385:$P$434,A11offset,$E920)-INDEX('PTRM input'!$G$277:$P$326,A11offset,$E920))*OFFSET($F$7,0,$E920))-SUM($G920:U920),(((INDEX('PTRM input'!$G$385:$P$434,A11offset,$E920)-INDEX('PTRM input'!$G$277:$P$326,A11offset,$E920))*OFFSET($F$7,0,$E920))-SUM($G920:U920))*(OFFSET('PTRM input'!$G$477,0,$E920-1)/A11taxstdlife))))</f>
        <v>0</v>
      </c>
      <c r="W920" s="251">
        <f ca="1">IF(A11taxstdlife="n/a","n/a",IF(A11taxstdlife="",0,IF(W$3&gt;(A11stdlife+$E920),((INDEX('PTRM input'!$G$385:$P$434,A11offset,$E920)-INDEX('PTRM input'!$G$277:$P$326,A11offset,$E920))*OFFSET($F$7,0,$E920))-SUM($G920:V920),(((INDEX('PTRM input'!$G$385:$P$434,A11offset,$E920)-INDEX('PTRM input'!$G$277:$P$326,A11offset,$E920))*OFFSET($F$7,0,$E920))-SUM($G920:V920))*(OFFSET('PTRM input'!$G$477,0,$E920-1)/A11taxstdlife))))</f>
        <v>0</v>
      </c>
      <c r="X920" s="251">
        <f ca="1">IF(A11taxstdlife="n/a","n/a",IF(A11taxstdlife="",0,IF(X$3&gt;(A11stdlife+$E920),((INDEX('PTRM input'!$G$385:$P$434,A11offset,$E920)-INDEX('PTRM input'!$G$277:$P$326,A11offset,$E920))*OFFSET($F$7,0,$E920))-SUM($G920:W920),(((INDEX('PTRM input'!$G$385:$P$434,A11offset,$E920)-INDEX('PTRM input'!$G$277:$P$326,A11offset,$E920))*OFFSET($F$7,0,$E920))-SUM($G920:W920))*(OFFSET('PTRM input'!$G$477,0,$E920-1)/A11taxstdlife))))</f>
        <v>0</v>
      </c>
      <c r="Y920" s="251">
        <f ca="1">IF(A11taxstdlife="n/a","n/a",IF(A11taxstdlife="",0,IF(Y$3&gt;(A11stdlife+$E920),((INDEX('PTRM input'!$G$385:$P$434,A11offset,$E920)-INDEX('PTRM input'!$G$277:$P$326,A11offset,$E920))*OFFSET($F$7,0,$E920))-SUM($G920:X920),(((INDEX('PTRM input'!$G$385:$P$434,A11offset,$E920)-INDEX('PTRM input'!$G$277:$P$326,A11offset,$E920))*OFFSET($F$7,0,$E920))-SUM($G920:X920))*(OFFSET('PTRM input'!$G$477,0,$E920-1)/A11taxstdlife))))</f>
        <v>0</v>
      </c>
      <c r="Z920" s="251">
        <f ca="1">IF(A11taxstdlife="n/a","n/a",IF(A11taxstdlife="",0,IF(Z$3&gt;(A11stdlife+$E920),((INDEX('PTRM input'!$G$385:$P$434,A11offset,$E920)-INDEX('PTRM input'!$G$277:$P$326,A11offset,$E920))*OFFSET($F$7,0,$E920))-SUM($G920:Y920),(((INDEX('PTRM input'!$G$385:$P$434,A11offset,$E920)-INDEX('PTRM input'!$G$277:$P$326,A11offset,$E920))*OFFSET($F$7,0,$E920))-SUM($G920:Y920))*(OFFSET('PTRM input'!$G$477,0,$E920-1)/A11taxstdlife))))</f>
        <v>0</v>
      </c>
      <c r="AA920" s="251">
        <f ca="1">IF(A11taxstdlife="n/a","n/a",IF(A11taxstdlife="",0,IF(AA$3&gt;(A11stdlife+$E920),((INDEX('PTRM input'!$G$385:$P$434,A11offset,$E920)-INDEX('PTRM input'!$G$277:$P$326,A11offset,$E920))*OFFSET($F$7,0,$E920))-SUM($G920:Z920),(((INDEX('PTRM input'!$G$385:$P$434,A11offset,$E920)-INDEX('PTRM input'!$G$277:$P$326,A11offset,$E920))*OFFSET($F$7,0,$E920))-SUM($G920:Z920))*(OFFSET('PTRM input'!$G$477,0,$E920-1)/A11taxstdlife))))</f>
        <v>0</v>
      </c>
      <c r="AB920" s="251">
        <f ca="1">IF(A11taxstdlife="n/a","n/a",IF(A11taxstdlife="",0,IF(AB$3&gt;(A11stdlife+$E920),((INDEX('PTRM input'!$G$385:$P$434,A11offset,$E920)-INDEX('PTRM input'!$G$277:$P$326,A11offset,$E920))*OFFSET($F$7,0,$E920))-SUM($G920:AA920),(((INDEX('PTRM input'!$G$385:$P$434,A11offset,$E920)-INDEX('PTRM input'!$G$277:$P$326,A11offset,$E920))*OFFSET($F$7,0,$E920))-SUM($G920:AA920))*(OFFSET('PTRM input'!$G$477,0,$E920-1)/A11taxstdlife))))</f>
        <v>0</v>
      </c>
      <c r="AC920" s="251">
        <f ca="1">IF(A11taxstdlife="n/a","n/a",IF(A11taxstdlife="",0,IF(AC$3&gt;(A11stdlife+$E920),((INDEX('PTRM input'!$G$385:$P$434,A11offset,$E920)-INDEX('PTRM input'!$G$277:$P$326,A11offset,$E920))*OFFSET($F$7,0,$E920))-SUM($G920:AB920),(((INDEX('PTRM input'!$G$385:$P$434,A11offset,$E920)-INDEX('PTRM input'!$G$277:$P$326,A11offset,$E920))*OFFSET($F$7,0,$E920))-SUM($G920:AB920))*(OFFSET('PTRM input'!$G$477,0,$E920-1)/A11taxstdlife))))</f>
        <v>0</v>
      </c>
      <c r="AD920" s="251">
        <f ca="1">IF(A11taxstdlife="n/a","n/a",IF(A11taxstdlife="",0,IF(AD$3&gt;(A11stdlife+$E920),((INDEX('PTRM input'!$G$385:$P$434,A11offset,$E920)-INDEX('PTRM input'!$G$277:$P$326,A11offset,$E920))*OFFSET($F$7,0,$E920))-SUM($G920:AC920),(((INDEX('PTRM input'!$G$385:$P$434,A11offset,$E920)-INDEX('PTRM input'!$G$277:$P$326,A11offset,$E920))*OFFSET($F$7,0,$E920))-SUM($G920:AC920))*(OFFSET('PTRM input'!$G$477,0,$E920-1)/A11taxstdlife))))</f>
        <v>0</v>
      </c>
      <c r="AE920" s="251">
        <f ca="1">IF(A11taxstdlife="n/a","n/a",IF(A11taxstdlife="",0,IF(AE$3&gt;(A11stdlife+$E920),((INDEX('PTRM input'!$G$385:$P$434,A11offset,$E920)-INDEX('PTRM input'!$G$277:$P$326,A11offset,$E920))*OFFSET($F$7,0,$E920))-SUM($G920:AD920),(((INDEX('PTRM input'!$G$385:$P$434,A11offset,$E920)-INDEX('PTRM input'!$G$277:$P$326,A11offset,$E920))*OFFSET($F$7,0,$E920))-SUM($G920:AD920))*(OFFSET('PTRM input'!$G$477,0,$E920-1)/A11taxstdlife))))</f>
        <v>0</v>
      </c>
      <c r="AF920" s="251">
        <f ca="1">IF(A11taxstdlife="n/a","n/a",IF(A11taxstdlife="",0,IF(AF$3&gt;(A11stdlife+$E920),((INDEX('PTRM input'!$G$385:$P$434,A11offset,$E920)-INDEX('PTRM input'!$G$277:$P$326,A11offset,$E920))*OFFSET($F$7,0,$E920))-SUM($G920:AE920),(((INDEX('PTRM input'!$G$385:$P$434,A11offset,$E920)-INDEX('PTRM input'!$G$277:$P$326,A11offset,$E920))*OFFSET($F$7,0,$E920))-SUM($G920:AE920))*(OFFSET('PTRM input'!$G$477,0,$E920-1)/A11taxstdlife))))</f>
        <v>0</v>
      </c>
      <c r="AG920" s="251">
        <f ca="1">IF(A11taxstdlife="n/a","n/a",IF(A11taxstdlife="",0,IF(AG$3&gt;(A11stdlife+$E920),((INDEX('PTRM input'!$G$385:$P$434,A11offset,$E920)-INDEX('PTRM input'!$G$277:$P$326,A11offset,$E920))*OFFSET($F$7,0,$E920))-SUM($G920:AF920),(((INDEX('PTRM input'!$G$385:$P$434,A11offset,$E920)-INDEX('PTRM input'!$G$277:$P$326,A11offset,$E920))*OFFSET($F$7,0,$E920))-SUM($G920:AF920))*(OFFSET('PTRM input'!$G$477,0,$E920-1)/A11taxstdlife))))</f>
        <v>0</v>
      </c>
      <c r="AH920" s="251">
        <f ca="1">IF(A11taxstdlife="n/a","n/a",IF(A11taxstdlife="",0,IF(AH$3&gt;(A11stdlife+$E920),((INDEX('PTRM input'!$G$385:$P$434,A11offset,$E920)-INDEX('PTRM input'!$G$277:$P$326,A11offset,$E920))*OFFSET($F$7,0,$E920))-SUM($G920:AG920),(((INDEX('PTRM input'!$G$385:$P$434,A11offset,$E920)-INDEX('PTRM input'!$G$277:$P$326,A11offset,$E920))*OFFSET($F$7,0,$E920))-SUM($G920:AG920))*(OFFSET('PTRM input'!$G$477,0,$E920-1)/A11taxstdlife))))</f>
        <v>0</v>
      </c>
      <c r="AI920" s="251">
        <f ca="1">IF(A11taxstdlife="n/a","n/a",IF(A11taxstdlife="",0,IF(AI$3&gt;(A11stdlife+$E920),((INDEX('PTRM input'!$G$385:$P$434,A11offset,$E920)-INDEX('PTRM input'!$G$277:$P$326,A11offset,$E920))*OFFSET($F$7,0,$E920))-SUM($G920:AH920),(((INDEX('PTRM input'!$G$385:$P$434,A11offset,$E920)-INDEX('PTRM input'!$G$277:$P$326,A11offset,$E920))*OFFSET($F$7,0,$E920))-SUM($G920:AH920))*(OFFSET('PTRM input'!$G$477,0,$E920-1)/A11taxstdlife))))</f>
        <v>0</v>
      </c>
      <c r="AJ920" s="251">
        <f ca="1">IF(A11taxstdlife="n/a","n/a",IF(A11taxstdlife="",0,IF(AJ$3&gt;(A11stdlife+$E920),((INDEX('PTRM input'!$G$385:$P$434,A11offset,$E920)-INDEX('PTRM input'!$G$277:$P$326,A11offset,$E920))*OFFSET($F$7,0,$E920))-SUM($G920:AI920),(((INDEX('PTRM input'!$G$385:$P$434,A11offset,$E920)-INDEX('PTRM input'!$G$277:$P$326,A11offset,$E920))*OFFSET($F$7,0,$E920))-SUM($G920:AI920))*(OFFSET('PTRM input'!$G$477,0,$E920-1)/A11taxstdlife))))</f>
        <v>0</v>
      </c>
      <c r="AK920" s="251">
        <f ca="1">IF(A11taxstdlife="n/a","n/a",IF(A11taxstdlife="",0,IF(AK$3&gt;(A11stdlife+$E920),((INDEX('PTRM input'!$G$385:$P$434,A11offset,$E920)-INDEX('PTRM input'!$G$277:$P$326,A11offset,$E920))*OFFSET($F$7,0,$E920))-SUM($G920:AJ920),(((INDEX('PTRM input'!$G$385:$P$434,A11offset,$E920)-INDEX('PTRM input'!$G$277:$P$326,A11offset,$E920))*OFFSET($F$7,0,$E920))-SUM($G920:AJ920))*(OFFSET('PTRM input'!$G$477,0,$E920-1)/A11taxstdlife))))</f>
        <v>0</v>
      </c>
      <c r="AL920" s="251">
        <f ca="1">IF(A11taxstdlife="n/a","n/a",IF(A11taxstdlife="",0,IF(AL$3&gt;(A11stdlife+$E920),((INDEX('PTRM input'!$G$385:$P$434,A11offset,$E920)-INDEX('PTRM input'!$G$277:$P$326,A11offset,$E920))*OFFSET($F$7,0,$E920))-SUM($G920:AK920),(((INDEX('PTRM input'!$G$385:$P$434,A11offset,$E920)-INDEX('PTRM input'!$G$277:$P$326,A11offset,$E920))*OFFSET($F$7,0,$E920))-SUM($G920:AK920))*(OFFSET('PTRM input'!$G$477,0,$E920-1)/A11taxstdlife))))</f>
        <v>0</v>
      </c>
      <c r="AM920" s="251">
        <f ca="1">IF(A11taxstdlife="n/a","n/a",IF(A11taxstdlife="",0,IF(AM$3&gt;(A11stdlife+$E920),((INDEX('PTRM input'!$G$385:$P$434,A11offset,$E920)-INDEX('PTRM input'!$G$277:$P$326,A11offset,$E920))*OFFSET($F$7,0,$E920))-SUM($G920:AL920),(((INDEX('PTRM input'!$G$385:$P$434,A11offset,$E920)-INDEX('PTRM input'!$G$277:$P$326,A11offset,$E920))*OFFSET($F$7,0,$E920))-SUM($G920:AL920))*(OFFSET('PTRM input'!$G$477,0,$E920-1)/A11taxstdlife))))</f>
        <v>0</v>
      </c>
      <c r="AN920" s="251">
        <f ca="1">IF(A11taxstdlife="n/a","n/a",IF(A11taxstdlife="",0,IF(AN$3&gt;(A11stdlife+$E920),((INDEX('PTRM input'!$G$385:$P$434,A11offset,$E920)-INDEX('PTRM input'!$G$277:$P$326,A11offset,$E920))*OFFSET($F$7,0,$E920))-SUM($G920:AM920),(((INDEX('PTRM input'!$G$385:$P$434,A11offset,$E920)-INDEX('PTRM input'!$G$277:$P$326,A11offset,$E920))*OFFSET($F$7,0,$E920))-SUM($G920:AM920))*(OFFSET('PTRM input'!$G$477,0,$E920-1)/A11taxstdlife))))</f>
        <v>0</v>
      </c>
      <c r="AO920" s="251">
        <f ca="1">IF(A11taxstdlife="n/a","n/a",IF(A11taxstdlife="",0,IF(AO$3&gt;(A11stdlife+$E920),((INDEX('PTRM input'!$G$385:$P$434,A11offset,$E920)-INDEX('PTRM input'!$G$277:$P$326,A11offset,$E920))*OFFSET($F$7,0,$E920))-SUM($G920:AN920),(((INDEX('PTRM input'!$G$385:$P$434,A11offset,$E920)-INDEX('PTRM input'!$G$277:$P$326,A11offset,$E920))*OFFSET($F$7,0,$E920))-SUM($G920:AN920))*(OFFSET('PTRM input'!$G$477,0,$E920-1)/A11taxstdlife))))</f>
        <v>0</v>
      </c>
      <c r="AP920" s="251">
        <f ca="1">IF(A11taxstdlife="n/a","n/a",IF(A11taxstdlife="",0,IF(AP$3&gt;(A11stdlife+$E920),((INDEX('PTRM input'!$G$385:$P$434,A11offset,$E920)-INDEX('PTRM input'!$G$277:$P$326,A11offset,$E920))*OFFSET($F$7,0,$E920))-SUM($G920:AO920),(((INDEX('PTRM input'!$G$385:$P$434,A11offset,$E920)-INDEX('PTRM input'!$G$277:$P$326,A11offset,$E920))*OFFSET($F$7,0,$E920))-SUM($G920:AO920))*(OFFSET('PTRM input'!$G$477,0,$E920-1)/A11taxstdlife))))</f>
        <v>0</v>
      </c>
      <c r="AQ920" s="251">
        <f ca="1">IF(A11taxstdlife="n/a","n/a",IF(A11taxstdlife="",0,IF(AQ$3&gt;(A11stdlife+$E920),((INDEX('PTRM input'!$G$385:$P$434,A11offset,$E920)-INDEX('PTRM input'!$G$277:$P$326,A11offset,$E920))*OFFSET($F$7,0,$E920))-SUM($G920:AP920),(((INDEX('PTRM input'!$G$385:$P$434,A11offset,$E920)-INDEX('PTRM input'!$G$277:$P$326,A11offset,$E920))*OFFSET($F$7,0,$E920))-SUM($G920:AP920))*(OFFSET('PTRM input'!$G$477,0,$E920-1)/A11taxstdlife))))</f>
        <v>0</v>
      </c>
      <c r="AR920" s="251">
        <f ca="1">IF(A11taxstdlife="n/a","n/a",IF(A11taxstdlife="",0,IF(AR$3&gt;(A11stdlife+$E920),((INDEX('PTRM input'!$G$385:$P$434,A11offset,$E920)-INDEX('PTRM input'!$G$277:$P$326,A11offset,$E920))*OFFSET($F$7,0,$E920))-SUM($G920:AQ920),(((INDEX('PTRM input'!$G$385:$P$434,A11offset,$E920)-INDEX('PTRM input'!$G$277:$P$326,A11offset,$E920))*OFFSET($F$7,0,$E920))-SUM($G920:AQ920))*(OFFSET('PTRM input'!$G$477,0,$E920-1)/A11taxstdlife))))</f>
        <v>0</v>
      </c>
      <c r="AS920" s="251">
        <f ca="1">IF(A11taxstdlife="n/a","n/a",IF(A11taxstdlife="",0,IF(AS$3&gt;(A11stdlife+$E920),((INDEX('PTRM input'!$G$385:$P$434,A11offset,$E920)-INDEX('PTRM input'!$G$277:$P$326,A11offset,$E920))*OFFSET($F$7,0,$E920))-SUM($G920:AR920),(((INDEX('PTRM input'!$G$385:$P$434,A11offset,$E920)-INDEX('PTRM input'!$G$277:$P$326,A11offset,$E920))*OFFSET($F$7,0,$E920))-SUM($G920:AR920))*(OFFSET('PTRM input'!$G$477,0,$E920-1)/A11taxstdlife))))</f>
        <v>0</v>
      </c>
      <c r="AT920" s="251">
        <f ca="1">IF(A11taxstdlife="n/a","n/a",IF(A11taxstdlife="",0,IF(AT$3&gt;(A11stdlife+$E920),((INDEX('PTRM input'!$G$385:$P$434,A11offset,$E920)-INDEX('PTRM input'!$G$277:$P$326,A11offset,$E920))*OFFSET($F$7,0,$E920))-SUM($G920:AS920),(((INDEX('PTRM input'!$G$385:$P$434,A11offset,$E920)-INDEX('PTRM input'!$G$277:$P$326,A11offset,$E920))*OFFSET($F$7,0,$E920))-SUM($G920:AS920))*(OFFSET('PTRM input'!$G$477,0,$E920-1)/A11taxstdlife))))</f>
        <v>0</v>
      </c>
      <c r="AU920" s="251">
        <f ca="1">IF(A11taxstdlife="n/a","n/a",IF(A11taxstdlife="",0,IF(AU$3&gt;(A11stdlife+$E920),((INDEX('PTRM input'!$G$385:$P$434,A11offset,$E920)-INDEX('PTRM input'!$G$277:$P$326,A11offset,$E920))*OFFSET($F$7,0,$E920))-SUM($G920:AT920),(((INDEX('PTRM input'!$G$385:$P$434,A11offset,$E920)-INDEX('PTRM input'!$G$277:$P$326,A11offset,$E920))*OFFSET($F$7,0,$E920))-SUM($G920:AT920))*(OFFSET('PTRM input'!$G$477,0,$E920-1)/A11taxstdlife))))</f>
        <v>0</v>
      </c>
      <c r="AV920" s="251">
        <f ca="1">IF(A11taxstdlife="n/a","n/a",IF(A11taxstdlife="",0,IF(AV$3&gt;(A11stdlife+$E920),((INDEX('PTRM input'!$G$385:$P$434,A11offset,$E920)-INDEX('PTRM input'!$G$277:$P$326,A11offset,$E920))*OFFSET($F$7,0,$E920))-SUM($G920:AU920),(((INDEX('PTRM input'!$G$385:$P$434,A11offset,$E920)-INDEX('PTRM input'!$G$277:$P$326,A11offset,$E920))*OFFSET($F$7,0,$E920))-SUM($G920:AU920))*(OFFSET('PTRM input'!$G$477,0,$E920-1)/A11taxstdlife))))</f>
        <v>0</v>
      </c>
      <c r="AW920" s="251">
        <f ca="1">IF(A11taxstdlife="n/a","n/a",IF(A11taxstdlife="",0,IF(AW$3&gt;(A11stdlife+$E920),((INDEX('PTRM input'!$G$385:$P$434,A11offset,$E920)-INDEX('PTRM input'!$G$277:$P$326,A11offset,$E920))*OFFSET($F$7,0,$E920))-SUM($G920:AV920),(((INDEX('PTRM input'!$G$385:$P$434,A11offset,$E920)-INDEX('PTRM input'!$G$277:$P$326,A11offset,$E920))*OFFSET($F$7,0,$E920))-SUM($G920:AV920))*(OFFSET('PTRM input'!$G$477,0,$E920-1)/A11taxstdlife))))</f>
        <v>0</v>
      </c>
      <c r="AX920" s="251">
        <f ca="1">IF(A11taxstdlife="n/a","n/a",IF(A11taxstdlife="",0,IF(AX$3&gt;(A11stdlife+$E920),((INDEX('PTRM input'!$G$385:$P$434,A11offset,$E920)-INDEX('PTRM input'!$G$277:$P$326,A11offset,$E920))*OFFSET($F$7,0,$E920))-SUM($G920:AW920),(((INDEX('PTRM input'!$G$385:$P$434,A11offset,$E920)-INDEX('PTRM input'!$G$277:$P$326,A11offset,$E920))*OFFSET($F$7,0,$E920))-SUM($G920:AW920))*(OFFSET('PTRM input'!$G$477,0,$E920-1)/A11taxstdlife))))</f>
        <v>0</v>
      </c>
      <c r="AY920" s="251">
        <f ca="1">IF(A11taxstdlife="n/a","n/a",IF(A11taxstdlife="",0,IF(AY$3&gt;(A11stdlife+$E920),((INDEX('PTRM input'!$G$385:$P$434,A11offset,$E920)-INDEX('PTRM input'!$G$277:$P$326,A11offset,$E920))*OFFSET($F$7,0,$E920))-SUM($G920:AX920),(((INDEX('PTRM input'!$G$385:$P$434,A11offset,$E920)-INDEX('PTRM input'!$G$277:$P$326,A11offset,$E920))*OFFSET($F$7,0,$E920))-SUM($G920:AX920))*(OFFSET('PTRM input'!$G$477,0,$E920-1)/A11taxstdlife))))</f>
        <v>0</v>
      </c>
      <c r="AZ920" s="251">
        <f ca="1">IF(A11taxstdlife="n/a","n/a",IF(A11taxstdlife="",0,IF(AZ$3&gt;(A11stdlife+$E920),((INDEX('PTRM input'!$G$385:$P$434,A11offset,$E920)-INDEX('PTRM input'!$G$277:$P$326,A11offset,$E920))*OFFSET($F$7,0,$E920))-SUM($G920:AY920),(((INDEX('PTRM input'!$G$385:$P$434,A11offset,$E920)-INDEX('PTRM input'!$G$277:$P$326,A11offset,$E920))*OFFSET($F$7,0,$E920))-SUM($G920:AY920))*(OFFSET('PTRM input'!$G$477,0,$E920-1)/A11taxstdlife))))</f>
        <v>0</v>
      </c>
      <c r="BA920" s="251">
        <f ca="1">IF(A11taxstdlife="n/a","n/a",IF(A11taxstdlife="",0,IF(BA$3&gt;(A11stdlife+$E920),((INDEX('PTRM input'!$G$385:$P$434,A11offset,$E920)-INDEX('PTRM input'!$G$277:$P$326,A11offset,$E920))*OFFSET($F$7,0,$E920))-SUM($G920:AZ920),(((INDEX('PTRM input'!$G$385:$P$434,A11offset,$E920)-INDEX('PTRM input'!$G$277:$P$326,A11offset,$E920))*OFFSET($F$7,0,$E920))-SUM($G920:AZ920))*(OFFSET('PTRM input'!$G$477,0,$E920-1)/A11taxstdlife))))</f>
        <v>0</v>
      </c>
      <c r="BB920" s="251">
        <f ca="1">IF(A11taxstdlife="n/a","n/a",IF(A11taxstdlife="",0,IF(BB$3&gt;(A11stdlife+$E920),((INDEX('PTRM input'!$G$385:$P$434,A11offset,$E920)-INDEX('PTRM input'!$G$277:$P$326,A11offset,$E920))*OFFSET($F$7,0,$E920))-SUM($G920:BA920),(((INDEX('PTRM input'!$G$385:$P$434,A11offset,$E920)-INDEX('PTRM input'!$G$277:$P$326,A11offset,$E920))*OFFSET($F$7,0,$E920))-SUM($G920:BA920))*(OFFSET('PTRM input'!$G$477,0,$E920-1)/A11taxstdlife))))</f>
        <v>0</v>
      </c>
      <c r="BC920" s="251">
        <f ca="1">IF(A11taxstdlife="n/a","n/a",IF(A11taxstdlife="",0,IF(BC$3&gt;(A11stdlife+$E920),((INDEX('PTRM input'!$G$385:$P$434,A11offset,$E920)-INDEX('PTRM input'!$G$277:$P$326,A11offset,$E920))*OFFSET($F$7,0,$E920))-SUM($G920:BB920),(((INDEX('PTRM input'!$G$385:$P$434,A11offset,$E920)-INDEX('PTRM input'!$G$277:$P$326,A11offset,$E920))*OFFSET($F$7,0,$E920))-SUM($G920:BB920))*(OFFSET('PTRM input'!$G$477,0,$E920-1)/A11taxstdlife))))</f>
        <v>0</v>
      </c>
      <c r="BD920" s="251">
        <f ca="1">IF(A11taxstdlife="n/a","n/a",IF(A11taxstdlife="",0,IF(BD$3&gt;(A11stdlife+$E920),((INDEX('PTRM input'!$G$385:$P$434,A11offset,$E920)-INDEX('PTRM input'!$G$277:$P$326,A11offset,$E920))*OFFSET($F$7,0,$E920))-SUM($G920:BC920),(((INDEX('PTRM input'!$G$385:$P$434,A11offset,$E920)-INDEX('PTRM input'!$G$277:$P$326,A11offset,$E920))*OFFSET($F$7,0,$E920))-SUM($G920:BC920))*(OFFSET('PTRM input'!$G$477,0,$E920-1)/A11taxstdlife))))</f>
        <v>0</v>
      </c>
      <c r="BE920" s="251">
        <f ca="1">IF(A11taxstdlife="n/a","n/a",IF(A11taxstdlife="",0,IF(BE$3&gt;(A11stdlife+$E920),((INDEX('PTRM input'!$G$385:$P$434,A11offset,$E920)-INDEX('PTRM input'!$G$277:$P$326,A11offset,$E920))*OFFSET($F$7,0,$E920))-SUM($G920:BD920),(((INDEX('PTRM input'!$G$385:$P$434,A11offset,$E920)-INDEX('PTRM input'!$G$277:$P$326,A11offset,$E920))*OFFSET($F$7,0,$E920))-SUM($G920:BD920))*(OFFSET('PTRM input'!$G$477,0,$E920-1)/A11taxstdlife))))</f>
        <v>0</v>
      </c>
      <c r="BF920" s="251">
        <f ca="1">IF(A11taxstdlife="n/a","n/a",IF(A11taxstdlife="",0,IF(BF$3&gt;(A11stdlife+$E920),((INDEX('PTRM input'!$G$385:$P$434,A11offset,$E920)-INDEX('PTRM input'!$G$277:$P$326,A11offset,$E920))*OFFSET($F$7,0,$E920))-SUM($G920:BE920),(((INDEX('PTRM input'!$G$385:$P$434,A11offset,$E920)-INDEX('PTRM input'!$G$277:$P$326,A11offset,$E920))*OFFSET($F$7,0,$E920))-SUM($G920:BE920))*(OFFSET('PTRM input'!$G$477,0,$E920-1)/A11taxstdlife))))</f>
        <v>0</v>
      </c>
      <c r="BG920" s="251">
        <f ca="1">IF(A11taxstdlife="n/a","n/a",IF(A11taxstdlife="",0,IF(BG$3&gt;(A11stdlife+$E920),((INDEX('PTRM input'!$G$385:$P$434,A11offset,$E920)-INDEX('PTRM input'!$G$277:$P$326,A11offset,$E920))*OFFSET($F$7,0,$E920))-SUM($G920:BF920),(((INDEX('PTRM input'!$G$385:$P$434,A11offset,$E920)-INDEX('PTRM input'!$G$277:$P$326,A11offset,$E920))*OFFSET($F$7,0,$E920))-SUM($G920:BF920))*(OFFSET('PTRM input'!$G$477,0,$E920-1)/A11taxstdlife))))</f>
        <v>0</v>
      </c>
      <c r="BH920" s="251">
        <f ca="1">IF(A11taxstdlife="n/a","n/a",IF(A11taxstdlife="",0,IF(BH$3&gt;(A11stdlife+$E920),((INDEX('PTRM input'!$G$385:$P$434,A11offset,$E920)-INDEX('PTRM input'!$G$277:$P$326,A11offset,$E920))*OFFSET($F$7,0,$E920))-SUM($G920:BG920),(((INDEX('PTRM input'!$G$385:$P$434,A11offset,$E920)-INDEX('PTRM input'!$G$277:$P$326,A11offset,$E920))*OFFSET($F$7,0,$E920))-SUM($G920:BG920))*(OFFSET('PTRM input'!$G$477,0,$E920-1)/A11taxstdlife))))</f>
        <v>0</v>
      </c>
      <c r="BI920" s="251">
        <f ca="1">IF(A11taxstdlife="n/a","n/a",IF(A11taxstdlife="",0,IF(BI$3&gt;(A11stdlife+$E920),((INDEX('PTRM input'!$G$385:$P$434,A11offset,$E920)-INDEX('PTRM input'!$G$277:$P$326,A11offset,$E920))*OFFSET($F$7,0,$E920))-SUM($G920:BH920),(((INDEX('PTRM input'!$G$385:$P$434,A11offset,$E920)-INDEX('PTRM input'!$G$277:$P$326,A11offset,$E920))*OFFSET($F$7,0,$E920))-SUM($G920:BH920))*(OFFSET('PTRM input'!$G$477,0,$E920-1)/A11taxstdlife))))</f>
        <v>0</v>
      </c>
      <c r="BJ920" s="116"/>
      <c r="BK920" s="116"/>
      <c r="BL920" s="116"/>
      <c r="BM920" s="116"/>
    </row>
    <row r="921" spans="1:65" ht="12.75" hidden="1" customHeight="1" outlineLevel="2">
      <c r="A921" s="366"/>
      <c r="B921" s="19"/>
      <c r="C921" s="18"/>
      <c r="D921" s="760"/>
      <c r="E921" s="87">
        <v>10</v>
      </c>
      <c r="F921" s="356"/>
      <c r="G921" s="434"/>
      <c r="H921" s="435"/>
      <c r="I921" s="435"/>
      <c r="J921" s="435"/>
      <c r="K921" s="435"/>
      <c r="L921" s="435"/>
      <c r="M921" s="435"/>
      <c r="N921" s="435"/>
      <c r="O921" s="435"/>
      <c r="P921" s="619"/>
      <c r="Q921" s="251">
        <f ca="1">IF(A11taxstdlife="n/a","n/a",IF(A11taxstdlife="",0,IF(Q$3&gt;(A11stdlife+$E921),((INDEX('PTRM input'!$G$385:$P$434,A11offset,$E921)-INDEX('PTRM input'!$G$277:$P$326,A11offset,$E921))*OFFSET($F$7,0,$E921))-SUM($G921:P921),(((INDEX('PTRM input'!$G$385:$P$434,A11offset,$E921)-INDEX('PTRM input'!$G$277:$P$326,A11offset,$E921))*OFFSET($F$7,0,$E921))-SUM($G921:P921))*(OFFSET('PTRM input'!$G$477,0,$E921-1)/A11taxstdlife))))</f>
        <v>0</v>
      </c>
      <c r="R921" s="251">
        <f ca="1">IF(A11taxstdlife="n/a","n/a",IF(A11taxstdlife="",0,IF(R$3&gt;(A11stdlife+$E921),((INDEX('PTRM input'!$G$385:$P$434,A11offset,$E921)-INDEX('PTRM input'!$G$277:$P$326,A11offset,$E921))*OFFSET($F$7,0,$E921))-SUM($G921:Q921),(((INDEX('PTRM input'!$G$385:$P$434,A11offset,$E921)-INDEX('PTRM input'!$G$277:$P$326,A11offset,$E921))*OFFSET($F$7,0,$E921))-SUM($G921:Q921))*(OFFSET('PTRM input'!$G$477,0,$E921-1)/A11taxstdlife))))</f>
        <v>0</v>
      </c>
      <c r="S921" s="251">
        <f ca="1">IF(A11taxstdlife="n/a","n/a",IF(A11taxstdlife="",0,IF(S$3&gt;(A11stdlife+$E921),((INDEX('PTRM input'!$G$385:$P$434,A11offset,$E921)-INDEX('PTRM input'!$G$277:$P$326,A11offset,$E921))*OFFSET($F$7,0,$E921))-SUM($G921:R921),(((INDEX('PTRM input'!$G$385:$P$434,A11offset,$E921)-INDEX('PTRM input'!$G$277:$P$326,A11offset,$E921))*OFFSET($F$7,0,$E921))-SUM($G921:R921))*(OFFSET('PTRM input'!$G$477,0,$E921-1)/A11taxstdlife))))</f>
        <v>0</v>
      </c>
      <c r="T921" s="251">
        <f ca="1">IF(A11taxstdlife="n/a","n/a",IF(A11taxstdlife="",0,IF(T$3&gt;(A11stdlife+$E921),((INDEX('PTRM input'!$G$385:$P$434,A11offset,$E921)-INDEX('PTRM input'!$G$277:$P$326,A11offset,$E921))*OFFSET($F$7,0,$E921))-SUM($G921:S921),(((INDEX('PTRM input'!$G$385:$P$434,A11offset,$E921)-INDEX('PTRM input'!$G$277:$P$326,A11offset,$E921))*OFFSET($F$7,0,$E921))-SUM($G921:S921))*(OFFSET('PTRM input'!$G$477,0,$E921-1)/A11taxstdlife))))</f>
        <v>0</v>
      </c>
      <c r="U921" s="251">
        <f ca="1">IF(A11taxstdlife="n/a","n/a",IF(A11taxstdlife="",0,IF(U$3&gt;(A11stdlife+$E921),((INDEX('PTRM input'!$G$385:$P$434,A11offset,$E921)-INDEX('PTRM input'!$G$277:$P$326,A11offset,$E921))*OFFSET($F$7,0,$E921))-SUM($G921:T921),(((INDEX('PTRM input'!$G$385:$P$434,A11offset,$E921)-INDEX('PTRM input'!$G$277:$P$326,A11offset,$E921))*OFFSET($F$7,0,$E921))-SUM($G921:T921))*(OFFSET('PTRM input'!$G$477,0,$E921-1)/A11taxstdlife))))</f>
        <v>0</v>
      </c>
      <c r="V921" s="251">
        <f ca="1">IF(A11taxstdlife="n/a","n/a",IF(A11taxstdlife="",0,IF(V$3&gt;(A11stdlife+$E921),((INDEX('PTRM input'!$G$385:$P$434,A11offset,$E921)-INDEX('PTRM input'!$G$277:$P$326,A11offset,$E921))*OFFSET($F$7,0,$E921))-SUM($G921:U921),(((INDEX('PTRM input'!$G$385:$P$434,A11offset,$E921)-INDEX('PTRM input'!$G$277:$P$326,A11offset,$E921))*OFFSET($F$7,0,$E921))-SUM($G921:U921))*(OFFSET('PTRM input'!$G$477,0,$E921-1)/A11taxstdlife))))</f>
        <v>0</v>
      </c>
      <c r="W921" s="251">
        <f ca="1">IF(A11taxstdlife="n/a","n/a",IF(A11taxstdlife="",0,IF(W$3&gt;(A11stdlife+$E921),((INDEX('PTRM input'!$G$385:$P$434,A11offset,$E921)-INDEX('PTRM input'!$G$277:$P$326,A11offset,$E921))*OFFSET($F$7,0,$E921))-SUM($G921:V921),(((INDEX('PTRM input'!$G$385:$P$434,A11offset,$E921)-INDEX('PTRM input'!$G$277:$P$326,A11offset,$E921))*OFFSET($F$7,0,$E921))-SUM($G921:V921))*(OFFSET('PTRM input'!$G$477,0,$E921-1)/A11taxstdlife))))</f>
        <v>0</v>
      </c>
      <c r="X921" s="251">
        <f ca="1">IF(A11taxstdlife="n/a","n/a",IF(A11taxstdlife="",0,IF(X$3&gt;(A11stdlife+$E921),((INDEX('PTRM input'!$G$385:$P$434,A11offset,$E921)-INDEX('PTRM input'!$G$277:$P$326,A11offset,$E921))*OFFSET($F$7,0,$E921))-SUM($G921:W921),(((INDEX('PTRM input'!$G$385:$P$434,A11offset,$E921)-INDEX('PTRM input'!$G$277:$P$326,A11offset,$E921))*OFFSET($F$7,0,$E921))-SUM($G921:W921))*(OFFSET('PTRM input'!$G$477,0,$E921-1)/A11taxstdlife))))</f>
        <v>0</v>
      </c>
      <c r="Y921" s="251">
        <f ca="1">IF(A11taxstdlife="n/a","n/a",IF(A11taxstdlife="",0,IF(Y$3&gt;(A11stdlife+$E921),((INDEX('PTRM input'!$G$385:$P$434,A11offset,$E921)-INDEX('PTRM input'!$G$277:$P$326,A11offset,$E921))*OFFSET($F$7,0,$E921))-SUM($G921:X921),(((INDEX('PTRM input'!$G$385:$P$434,A11offset,$E921)-INDEX('PTRM input'!$G$277:$P$326,A11offset,$E921))*OFFSET($F$7,0,$E921))-SUM($G921:X921))*(OFFSET('PTRM input'!$G$477,0,$E921-1)/A11taxstdlife))))</f>
        <v>0</v>
      </c>
      <c r="Z921" s="251">
        <f ca="1">IF(A11taxstdlife="n/a","n/a",IF(A11taxstdlife="",0,IF(Z$3&gt;(A11stdlife+$E921),((INDEX('PTRM input'!$G$385:$P$434,A11offset,$E921)-INDEX('PTRM input'!$G$277:$P$326,A11offset,$E921))*OFFSET($F$7,0,$E921))-SUM($G921:Y921),(((INDEX('PTRM input'!$G$385:$P$434,A11offset,$E921)-INDEX('PTRM input'!$G$277:$P$326,A11offset,$E921))*OFFSET($F$7,0,$E921))-SUM($G921:Y921))*(OFFSET('PTRM input'!$G$477,0,$E921-1)/A11taxstdlife))))</f>
        <v>0</v>
      </c>
      <c r="AA921" s="251">
        <f ca="1">IF(A11taxstdlife="n/a","n/a",IF(A11taxstdlife="",0,IF(AA$3&gt;(A11stdlife+$E921),((INDEX('PTRM input'!$G$385:$P$434,A11offset,$E921)-INDEX('PTRM input'!$G$277:$P$326,A11offset,$E921))*OFFSET($F$7,0,$E921))-SUM($G921:Z921),(((INDEX('PTRM input'!$G$385:$P$434,A11offset,$E921)-INDEX('PTRM input'!$G$277:$P$326,A11offset,$E921))*OFFSET($F$7,0,$E921))-SUM($G921:Z921))*(OFFSET('PTRM input'!$G$477,0,$E921-1)/A11taxstdlife))))</f>
        <v>0</v>
      </c>
      <c r="AB921" s="251">
        <f ca="1">IF(A11taxstdlife="n/a","n/a",IF(A11taxstdlife="",0,IF(AB$3&gt;(A11stdlife+$E921),((INDEX('PTRM input'!$G$385:$P$434,A11offset,$E921)-INDEX('PTRM input'!$G$277:$P$326,A11offset,$E921))*OFFSET($F$7,0,$E921))-SUM($G921:AA921),(((INDEX('PTRM input'!$G$385:$P$434,A11offset,$E921)-INDEX('PTRM input'!$G$277:$P$326,A11offset,$E921))*OFFSET($F$7,0,$E921))-SUM($G921:AA921))*(OFFSET('PTRM input'!$G$477,0,$E921-1)/A11taxstdlife))))</f>
        <v>0</v>
      </c>
      <c r="AC921" s="251">
        <f ca="1">IF(A11taxstdlife="n/a","n/a",IF(A11taxstdlife="",0,IF(AC$3&gt;(A11stdlife+$E921),((INDEX('PTRM input'!$G$385:$P$434,A11offset,$E921)-INDEX('PTRM input'!$G$277:$P$326,A11offset,$E921))*OFFSET($F$7,0,$E921))-SUM($G921:AB921),(((INDEX('PTRM input'!$G$385:$P$434,A11offset,$E921)-INDEX('PTRM input'!$G$277:$P$326,A11offset,$E921))*OFFSET($F$7,0,$E921))-SUM($G921:AB921))*(OFFSET('PTRM input'!$G$477,0,$E921-1)/A11taxstdlife))))</f>
        <v>0</v>
      </c>
      <c r="AD921" s="251">
        <f ca="1">IF(A11taxstdlife="n/a","n/a",IF(A11taxstdlife="",0,IF(AD$3&gt;(A11stdlife+$E921),((INDEX('PTRM input'!$G$385:$P$434,A11offset,$E921)-INDEX('PTRM input'!$G$277:$P$326,A11offset,$E921))*OFFSET($F$7,0,$E921))-SUM($G921:AC921),(((INDEX('PTRM input'!$G$385:$P$434,A11offset,$E921)-INDEX('PTRM input'!$G$277:$P$326,A11offset,$E921))*OFFSET($F$7,0,$E921))-SUM($G921:AC921))*(OFFSET('PTRM input'!$G$477,0,$E921-1)/A11taxstdlife))))</f>
        <v>0</v>
      </c>
      <c r="AE921" s="251">
        <f ca="1">IF(A11taxstdlife="n/a","n/a",IF(A11taxstdlife="",0,IF(AE$3&gt;(A11stdlife+$E921),((INDEX('PTRM input'!$G$385:$P$434,A11offset,$E921)-INDEX('PTRM input'!$G$277:$P$326,A11offset,$E921))*OFFSET($F$7,0,$E921))-SUM($G921:AD921),(((INDEX('PTRM input'!$G$385:$P$434,A11offset,$E921)-INDEX('PTRM input'!$G$277:$P$326,A11offset,$E921))*OFFSET($F$7,0,$E921))-SUM($G921:AD921))*(OFFSET('PTRM input'!$G$477,0,$E921-1)/A11taxstdlife))))</f>
        <v>0</v>
      </c>
      <c r="AF921" s="251">
        <f ca="1">IF(A11taxstdlife="n/a","n/a",IF(A11taxstdlife="",0,IF(AF$3&gt;(A11stdlife+$E921),((INDEX('PTRM input'!$G$385:$P$434,A11offset,$E921)-INDEX('PTRM input'!$G$277:$P$326,A11offset,$E921))*OFFSET($F$7,0,$E921))-SUM($G921:AE921),(((INDEX('PTRM input'!$G$385:$P$434,A11offset,$E921)-INDEX('PTRM input'!$G$277:$P$326,A11offset,$E921))*OFFSET($F$7,0,$E921))-SUM($G921:AE921))*(OFFSET('PTRM input'!$G$477,0,$E921-1)/A11taxstdlife))))</f>
        <v>0</v>
      </c>
      <c r="AG921" s="251">
        <f ca="1">IF(A11taxstdlife="n/a","n/a",IF(A11taxstdlife="",0,IF(AG$3&gt;(A11stdlife+$E921),((INDEX('PTRM input'!$G$385:$P$434,A11offset,$E921)-INDEX('PTRM input'!$G$277:$P$326,A11offset,$E921))*OFFSET($F$7,0,$E921))-SUM($G921:AF921),(((INDEX('PTRM input'!$G$385:$P$434,A11offset,$E921)-INDEX('PTRM input'!$G$277:$P$326,A11offset,$E921))*OFFSET($F$7,0,$E921))-SUM($G921:AF921))*(OFFSET('PTRM input'!$G$477,0,$E921-1)/A11taxstdlife))))</f>
        <v>0</v>
      </c>
      <c r="AH921" s="251">
        <f ca="1">IF(A11taxstdlife="n/a","n/a",IF(A11taxstdlife="",0,IF(AH$3&gt;(A11stdlife+$E921),((INDEX('PTRM input'!$G$385:$P$434,A11offset,$E921)-INDEX('PTRM input'!$G$277:$P$326,A11offset,$E921))*OFFSET($F$7,0,$E921))-SUM($G921:AG921),(((INDEX('PTRM input'!$G$385:$P$434,A11offset,$E921)-INDEX('PTRM input'!$G$277:$P$326,A11offset,$E921))*OFFSET($F$7,0,$E921))-SUM($G921:AG921))*(OFFSET('PTRM input'!$G$477,0,$E921-1)/A11taxstdlife))))</f>
        <v>0</v>
      </c>
      <c r="AI921" s="251">
        <f ca="1">IF(A11taxstdlife="n/a","n/a",IF(A11taxstdlife="",0,IF(AI$3&gt;(A11stdlife+$E921),((INDEX('PTRM input'!$G$385:$P$434,A11offset,$E921)-INDEX('PTRM input'!$G$277:$P$326,A11offset,$E921))*OFFSET($F$7,0,$E921))-SUM($G921:AH921),(((INDEX('PTRM input'!$G$385:$P$434,A11offset,$E921)-INDEX('PTRM input'!$G$277:$P$326,A11offset,$E921))*OFFSET($F$7,0,$E921))-SUM($G921:AH921))*(OFFSET('PTRM input'!$G$477,0,$E921-1)/A11taxstdlife))))</f>
        <v>0</v>
      </c>
      <c r="AJ921" s="251">
        <f ca="1">IF(A11taxstdlife="n/a","n/a",IF(A11taxstdlife="",0,IF(AJ$3&gt;(A11stdlife+$E921),((INDEX('PTRM input'!$G$385:$P$434,A11offset,$E921)-INDEX('PTRM input'!$G$277:$P$326,A11offset,$E921))*OFFSET($F$7,0,$E921))-SUM($G921:AI921),(((INDEX('PTRM input'!$G$385:$P$434,A11offset,$E921)-INDEX('PTRM input'!$G$277:$P$326,A11offset,$E921))*OFFSET($F$7,0,$E921))-SUM($G921:AI921))*(OFFSET('PTRM input'!$G$477,0,$E921-1)/A11taxstdlife))))</f>
        <v>0</v>
      </c>
      <c r="AK921" s="251">
        <f ca="1">IF(A11taxstdlife="n/a","n/a",IF(A11taxstdlife="",0,IF(AK$3&gt;(A11stdlife+$E921),((INDEX('PTRM input'!$G$385:$P$434,A11offset,$E921)-INDEX('PTRM input'!$G$277:$P$326,A11offset,$E921))*OFFSET($F$7,0,$E921))-SUM($G921:AJ921),(((INDEX('PTRM input'!$G$385:$P$434,A11offset,$E921)-INDEX('PTRM input'!$G$277:$P$326,A11offset,$E921))*OFFSET($F$7,0,$E921))-SUM($G921:AJ921))*(OFFSET('PTRM input'!$G$477,0,$E921-1)/A11taxstdlife))))</f>
        <v>0</v>
      </c>
      <c r="AL921" s="251">
        <f ca="1">IF(A11taxstdlife="n/a","n/a",IF(A11taxstdlife="",0,IF(AL$3&gt;(A11stdlife+$E921),((INDEX('PTRM input'!$G$385:$P$434,A11offset,$E921)-INDEX('PTRM input'!$G$277:$P$326,A11offset,$E921))*OFFSET($F$7,0,$E921))-SUM($G921:AK921),(((INDEX('PTRM input'!$G$385:$P$434,A11offset,$E921)-INDEX('PTRM input'!$G$277:$P$326,A11offset,$E921))*OFFSET($F$7,0,$E921))-SUM($G921:AK921))*(OFFSET('PTRM input'!$G$477,0,$E921-1)/A11taxstdlife))))</f>
        <v>0</v>
      </c>
      <c r="AM921" s="251">
        <f ca="1">IF(A11taxstdlife="n/a","n/a",IF(A11taxstdlife="",0,IF(AM$3&gt;(A11stdlife+$E921),((INDEX('PTRM input'!$G$385:$P$434,A11offset,$E921)-INDEX('PTRM input'!$G$277:$P$326,A11offset,$E921))*OFFSET($F$7,0,$E921))-SUM($G921:AL921),(((INDEX('PTRM input'!$G$385:$P$434,A11offset,$E921)-INDEX('PTRM input'!$G$277:$P$326,A11offset,$E921))*OFFSET($F$7,0,$E921))-SUM($G921:AL921))*(OFFSET('PTRM input'!$G$477,0,$E921-1)/A11taxstdlife))))</f>
        <v>0</v>
      </c>
      <c r="AN921" s="251">
        <f ca="1">IF(A11taxstdlife="n/a","n/a",IF(A11taxstdlife="",0,IF(AN$3&gt;(A11stdlife+$E921),((INDEX('PTRM input'!$G$385:$P$434,A11offset,$E921)-INDEX('PTRM input'!$G$277:$P$326,A11offset,$E921))*OFFSET($F$7,0,$E921))-SUM($G921:AM921),(((INDEX('PTRM input'!$G$385:$P$434,A11offset,$E921)-INDEX('PTRM input'!$G$277:$P$326,A11offset,$E921))*OFFSET($F$7,0,$E921))-SUM($G921:AM921))*(OFFSET('PTRM input'!$G$477,0,$E921-1)/A11taxstdlife))))</f>
        <v>0</v>
      </c>
      <c r="AO921" s="251">
        <f ca="1">IF(A11taxstdlife="n/a","n/a",IF(A11taxstdlife="",0,IF(AO$3&gt;(A11stdlife+$E921),((INDEX('PTRM input'!$G$385:$P$434,A11offset,$E921)-INDEX('PTRM input'!$G$277:$P$326,A11offset,$E921))*OFFSET($F$7,0,$E921))-SUM($G921:AN921),(((INDEX('PTRM input'!$G$385:$P$434,A11offset,$E921)-INDEX('PTRM input'!$G$277:$P$326,A11offset,$E921))*OFFSET($F$7,0,$E921))-SUM($G921:AN921))*(OFFSET('PTRM input'!$G$477,0,$E921-1)/A11taxstdlife))))</f>
        <v>0</v>
      </c>
      <c r="AP921" s="251">
        <f ca="1">IF(A11taxstdlife="n/a","n/a",IF(A11taxstdlife="",0,IF(AP$3&gt;(A11stdlife+$E921),((INDEX('PTRM input'!$G$385:$P$434,A11offset,$E921)-INDEX('PTRM input'!$G$277:$P$326,A11offset,$E921))*OFFSET($F$7,0,$E921))-SUM($G921:AO921),(((INDEX('PTRM input'!$G$385:$P$434,A11offset,$E921)-INDEX('PTRM input'!$G$277:$P$326,A11offset,$E921))*OFFSET($F$7,0,$E921))-SUM($G921:AO921))*(OFFSET('PTRM input'!$G$477,0,$E921-1)/A11taxstdlife))))</f>
        <v>0</v>
      </c>
      <c r="AQ921" s="251">
        <f ca="1">IF(A11taxstdlife="n/a","n/a",IF(A11taxstdlife="",0,IF(AQ$3&gt;(A11stdlife+$E921),((INDEX('PTRM input'!$G$385:$P$434,A11offset,$E921)-INDEX('PTRM input'!$G$277:$P$326,A11offset,$E921))*OFFSET($F$7,0,$E921))-SUM($G921:AP921),(((INDEX('PTRM input'!$G$385:$P$434,A11offset,$E921)-INDEX('PTRM input'!$G$277:$P$326,A11offset,$E921))*OFFSET($F$7,0,$E921))-SUM($G921:AP921))*(OFFSET('PTRM input'!$G$477,0,$E921-1)/A11taxstdlife))))</f>
        <v>0</v>
      </c>
      <c r="AR921" s="251">
        <f ca="1">IF(A11taxstdlife="n/a","n/a",IF(A11taxstdlife="",0,IF(AR$3&gt;(A11stdlife+$E921),((INDEX('PTRM input'!$G$385:$P$434,A11offset,$E921)-INDEX('PTRM input'!$G$277:$P$326,A11offset,$E921))*OFFSET($F$7,0,$E921))-SUM($G921:AQ921),(((INDEX('PTRM input'!$G$385:$P$434,A11offset,$E921)-INDEX('PTRM input'!$G$277:$P$326,A11offset,$E921))*OFFSET($F$7,0,$E921))-SUM($G921:AQ921))*(OFFSET('PTRM input'!$G$477,0,$E921-1)/A11taxstdlife))))</f>
        <v>0</v>
      </c>
      <c r="AS921" s="251">
        <f ca="1">IF(A11taxstdlife="n/a","n/a",IF(A11taxstdlife="",0,IF(AS$3&gt;(A11stdlife+$E921),((INDEX('PTRM input'!$G$385:$P$434,A11offset,$E921)-INDEX('PTRM input'!$G$277:$P$326,A11offset,$E921))*OFFSET($F$7,0,$E921))-SUM($G921:AR921),(((INDEX('PTRM input'!$G$385:$P$434,A11offset,$E921)-INDEX('PTRM input'!$G$277:$P$326,A11offset,$E921))*OFFSET($F$7,0,$E921))-SUM($G921:AR921))*(OFFSET('PTRM input'!$G$477,0,$E921-1)/A11taxstdlife))))</f>
        <v>0</v>
      </c>
      <c r="AT921" s="251">
        <f ca="1">IF(A11taxstdlife="n/a","n/a",IF(A11taxstdlife="",0,IF(AT$3&gt;(A11stdlife+$E921),((INDEX('PTRM input'!$G$385:$P$434,A11offset,$E921)-INDEX('PTRM input'!$G$277:$P$326,A11offset,$E921))*OFFSET($F$7,0,$E921))-SUM($G921:AS921),(((INDEX('PTRM input'!$G$385:$P$434,A11offset,$E921)-INDEX('PTRM input'!$G$277:$P$326,A11offset,$E921))*OFFSET($F$7,0,$E921))-SUM($G921:AS921))*(OFFSET('PTRM input'!$G$477,0,$E921-1)/A11taxstdlife))))</f>
        <v>0</v>
      </c>
      <c r="AU921" s="251">
        <f ca="1">IF(A11taxstdlife="n/a","n/a",IF(A11taxstdlife="",0,IF(AU$3&gt;(A11stdlife+$E921),((INDEX('PTRM input'!$G$385:$P$434,A11offset,$E921)-INDEX('PTRM input'!$G$277:$P$326,A11offset,$E921))*OFFSET($F$7,0,$E921))-SUM($G921:AT921),(((INDEX('PTRM input'!$G$385:$P$434,A11offset,$E921)-INDEX('PTRM input'!$G$277:$P$326,A11offset,$E921))*OFFSET($F$7,0,$E921))-SUM($G921:AT921))*(OFFSET('PTRM input'!$G$477,0,$E921-1)/A11taxstdlife))))</f>
        <v>0</v>
      </c>
      <c r="AV921" s="251">
        <f ca="1">IF(A11taxstdlife="n/a","n/a",IF(A11taxstdlife="",0,IF(AV$3&gt;(A11stdlife+$E921),((INDEX('PTRM input'!$G$385:$P$434,A11offset,$E921)-INDEX('PTRM input'!$G$277:$P$326,A11offset,$E921))*OFFSET($F$7,0,$E921))-SUM($G921:AU921),(((INDEX('PTRM input'!$G$385:$P$434,A11offset,$E921)-INDEX('PTRM input'!$G$277:$P$326,A11offset,$E921))*OFFSET($F$7,0,$E921))-SUM($G921:AU921))*(OFFSET('PTRM input'!$G$477,0,$E921-1)/A11taxstdlife))))</f>
        <v>0</v>
      </c>
      <c r="AW921" s="251">
        <f ca="1">IF(A11taxstdlife="n/a","n/a",IF(A11taxstdlife="",0,IF(AW$3&gt;(A11stdlife+$E921),((INDEX('PTRM input'!$G$385:$P$434,A11offset,$E921)-INDEX('PTRM input'!$G$277:$P$326,A11offset,$E921))*OFFSET($F$7,0,$E921))-SUM($G921:AV921),(((INDEX('PTRM input'!$G$385:$P$434,A11offset,$E921)-INDEX('PTRM input'!$G$277:$P$326,A11offset,$E921))*OFFSET($F$7,0,$E921))-SUM($G921:AV921))*(OFFSET('PTRM input'!$G$477,0,$E921-1)/A11taxstdlife))))</f>
        <v>0</v>
      </c>
      <c r="AX921" s="251">
        <f ca="1">IF(A11taxstdlife="n/a","n/a",IF(A11taxstdlife="",0,IF(AX$3&gt;(A11stdlife+$E921),((INDEX('PTRM input'!$G$385:$P$434,A11offset,$E921)-INDEX('PTRM input'!$G$277:$P$326,A11offset,$E921))*OFFSET($F$7,0,$E921))-SUM($G921:AW921),(((INDEX('PTRM input'!$G$385:$P$434,A11offset,$E921)-INDEX('PTRM input'!$G$277:$P$326,A11offset,$E921))*OFFSET($F$7,0,$E921))-SUM($G921:AW921))*(OFFSET('PTRM input'!$G$477,0,$E921-1)/A11taxstdlife))))</f>
        <v>0</v>
      </c>
      <c r="AY921" s="251">
        <f ca="1">IF(A11taxstdlife="n/a","n/a",IF(A11taxstdlife="",0,IF(AY$3&gt;(A11stdlife+$E921),((INDEX('PTRM input'!$G$385:$P$434,A11offset,$E921)-INDEX('PTRM input'!$G$277:$P$326,A11offset,$E921))*OFFSET($F$7,0,$E921))-SUM($G921:AX921),(((INDEX('PTRM input'!$G$385:$P$434,A11offset,$E921)-INDEX('PTRM input'!$G$277:$P$326,A11offset,$E921))*OFFSET($F$7,0,$E921))-SUM($G921:AX921))*(OFFSET('PTRM input'!$G$477,0,$E921-1)/A11taxstdlife))))</f>
        <v>0</v>
      </c>
      <c r="AZ921" s="251">
        <f ca="1">IF(A11taxstdlife="n/a","n/a",IF(A11taxstdlife="",0,IF(AZ$3&gt;(A11stdlife+$E921),((INDEX('PTRM input'!$G$385:$P$434,A11offset,$E921)-INDEX('PTRM input'!$G$277:$P$326,A11offset,$E921))*OFFSET($F$7,0,$E921))-SUM($G921:AY921),(((INDEX('PTRM input'!$G$385:$P$434,A11offset,$E921)-INDEX('PTRM input'!$G$277:$P$326,A11offset,$E921))*OFFSET($F$7,0,$E921))-SUM($G921:AY921))*(OFFSET('PTRM input'!$G$477,0,$E921-1)/A11taxstdlife))))</f>
        <v>0</v>
      </c>
      <c r="BA921" s="251">
        <f ca="1">IF(A11taxstdlife="n/a","n/a",IF(A11taxstdlife="",0,IF(BA$3&gt;(A11stdlife+$E921),((INDEX('PTRM input'!$G$385:$P$434,A11offset,$E921)-INDEX('PTRM input'!$G$277:$P$326,A11offset,$E921))*OFFSET($F$7,0,$E921))-SUM($G921:AZ921),(((INDEX('PTRM input'!$G$385:$P$434,A11offset,$E921)-INDEX('PTRM input'!$G$277:$P$326,A11offset,$E921))*OFFSET($F$7,0,$E921))-SUM($G921:AZ921))*(OFFSET('PTRM input'!$G$477,0,$E921-1)/A11taxstdlife))))</f>
        <v>0</v>
      </c>
      <c r="BB921" s="251">
        <f ca="1">IF(A11taxstdlife="n/a","n/a",IF(A11taxstdlife="",0,IF(BB$3&gt;(A11stdlife+$E921),((INDEX('PTRM input'!$G$385:$P$434,A11offset,$E921)-INDEX('PTRM input'!$G$277:$P$326,A11offset,$E921))*OFFSET($F$7,0,$E921))-SUM($G921:BA921),(((INDEX('PTRM input'!$G$385:$P$434,A11offset,$E921)-INDEX('PTRM input'!$G$277:$P$326,A11offset,$E921))*OFFSET($F$7,0,$E921))-SUM($G921:BA921))*(OFFSET('PTRM input'!$G$477,0,$E921-1)/A11taxstdlife))))</f>
        <v>0</v>
      </c>
      <c r="BC921" s="251">
        <f ca="1">IF(A11taxstdlife="n/a","n/a",IF(A11taxstdlife="",0,IF(BC$3&gt;(A11stdlife+$E921),((INDEX('PTRM input'!$G$385:$P$434,A11offset,$E921)-INDEX('PTRM input'!$G$277:$P$326,A11offset,$E921))*OFFSET($F$7,0,$E921))-SUM($G921:BB921),(((INDEX('PTRM input'!$G$385:$P$434,A11offset,$E921)-INDEX('PTRM input'!$G$277:$P$326,A11offset,$E921))*OFFSET($F$7,0,$E921))-SUM($G921:BB921))*(OFFSET('PTRM input'!$G$477,0,$E921-1)/A11taxstdlife))))</f>
        <v>0</v>
      </c>
      <c r="BD921" s="251">
        <f ca="1">IF(A11taxstdlife="n/a","n/a",IF(A11taxstdlife="",0,IF(BD$3&gt;(A11stdlife+$E921),((INDEX('PTRM input'!$G$385:$P$434,A11offset,$E921)-INDEX('PTRM input'!$G$277:$P$326,A11offset,$E921))*OFFSET($F$7,0,$E921))-SUM($G921:BC921),(((INDEX('PTRM input'!$G$385:$P$434,A11offset,$E921)-INDEX('PTRM input'!$G$277:$P$326,A11offset,$E921))*OFFSET($F$7,0,$E921))-SUM($G921:BC921))*(OFFSET('PTRM input'!$G$477,0,$E921-1)/A11taxstdlife))))</f>
        <v>0</v>
      </c>
      <c r="BE921" s="251">
        <f ca="1">IF(A11taxstdlife="n/a","n/a",IF(A11taxstdlife="",0,IF(BE$3&gt;(A11stdlife+$E921),((INDEX('PTRM input'!$G$385:$P$434,A11offset,$E921)-INDEX('PTRM input'!$G$277:$P$326,A11offset,$E921))*OFFSET($F$7,0,$E921))-SUM($G921:BD921),(((INDEX('PTRM input'!$G$385:$P$434,A11offset,$E921)-INDEX('PTRM input'!$G$277:$P$326,A11offset,$E921))*OFFSET($F$7,0,$E921))-SUM($G921:BD921))*(OFFSET('PTRM input'!$G$477,0,$E921-1)/A11taxstdlife))))</f>
        <v>0</v>
      </c>
      <c r="BF921" s="251">
        <f ca="1">IF(A11taxstdlife="n/a","n/a",IF(A11taxstdlife="",0,IF(BF$3&gt;(A11stdlife+$E921),((INDEX('PTRM input'!$G$385:$P$434,A11offset,$E921)-INDEX('PTRM input'!$G$277:$P$326,A11offset,$E921))*OFFSET($F$7,0,$E921))-SUM($G921:BE921),(((INDEX('PTRM input'!$G$385:$P$434,A11offset,$E921)-INDEX('PTRM input'!$G$277:$P$326,A11offset,$E921))*OFFSET($F$7,0,$E921))-SUM($G921:BE921))*(OFFSET('PTRM input'!$G$477,0,$E921-1)/A11taxstdlife))))</f>
        <v>0</v>
      </c>
      <c r="BG921" s="251">
        <f ca="1">IF(A11taxstdlife="n/a","n/a",IF(A11taxstdlife="",0,IF(BG$3&gt;(A11stdlife+$E921),((INDEX('PTRM input'!$G$385:$P$434,A11offset,$E921)-INDEX('PTRM input'!$G$277:$P$326,A11offset,$E921))*OFFSET($F$7,0,$E921))-SUM($G921:BF921),(((INDEX('PTRM input'!$G$385:$P$434,A11offset,$E921)-INDEX('PTRM input'!$G$277:$P$326,A11offset,$E921))*OFFSET($F$7,0,$E921))-SUM($G921:BF921))*(OFFSET('PTRM input'!$G$477,0,$E921-1)/A11taxstdlife))))</f>
        <v>0</v>
      </c>
      <c r="BH921" s="251">
        <f ca="1">IF(A11taxstdlife="n/a","n/a",IF(A11taxstdlife="",0,IF(BH$3&gt;(A11stdlife+$E921),((INDEX('PTRM input'!$G$385:$P$434,A11offset,$E921)-INDEX('PTRM input'!$G$277:$P$326,A11offset,$E921))*OFFSET($F$7,0,$E921))-SUM($G921:BG921),(((INDEX('PTRM input'!$G$385:$P$434,A11offset,$E921)-INDEX('PTRM input'!$G$277:$P$326,A11offset,$E921))*OFFSET($F$7,0,$E921))-SUM($G921:BG921))*(OFFSET('PTRM input'!$G$477,0,$E921-1)/A11taxstdlife))))</f>
        <v>0</v>
      </c>
      <c r="BI921" s="251">
        <f ca="1">IF(A11taxstdlife="n/a","n/a",IF(A11taxstdlife="",0,IF(BI$3&gt;(A11stdlife+$E921),((INDEX('PTRM input'!$G$385:$P$434,A11offset,$E921)-INDEX('PTRM input'!$G$277:$P$326,A11offset,$E921))*OFFSET($F$7,0,$E921))-SUM($G921:BH921),(((INDEX('PTRM input'!$G$385:$P$434,A11offset,$E921)-INDEX('PTRM input'!$G$277:$P$326,A11offset,$E921))*OFFSET($F$7,0,$E921))-SUM($G921:BH921))*(OFFSET('PTRM input'!$G$477,0,$E921-1)/A11taxstdlife))))</f>
        <v>0</v>
      </c>
      <c r="BJ921" s="116"/>
      <c r="BK921" s="116"/>
      <c r="BL921" s="116"/>
      <c r="BM921" s="116"/>
    </row>
    <row r="922" spans="1:65" ht="12.75" customHeight="1" outlineLevel="1" collapsed="1">
      <c r="A922" s="366"/>
      <c r="B922" s="9"/>
      <c r="C922" s="19">
        <f>Asset11</f>
        <v>0</v>
      </c>
      <c r="D922" s="9"/>
      <c r="E922" s="9"/>
      <c r="F922" s="357"/>
      <c r="G922" s="371">
        <f ca="1">SUM(G910:G921)+'PTRM input'!G$287*G$7</f>
        <v>0</v>
      </c>
      <c r="H922" s="371">
        <f ca="1">SUM(H910:H921)+'PTRM input'!H$287*H$7</f>
        <v>0</v>
      </c>
      <c r="I922" s="371">
        <f ca="1">SUM(I910:I921)+'PTRM input'!I$287*I$7</f>
        <v>0</v>
      </c>
      <c r="J922" s="371">
        <f ca="1">SUM(J910:J921)+'PTRM input'!J$287*J$7</f>
        <v>0</v>
      </c>
      <c r="K922" s="371">
        <f ca="1">SUM(K910:K921)+'PTRM input'!K$287*K$7</f>
        <v>0</v>
      </c>
      <c r="L922" s="371">
        <f ca="1">SUM(L910:L921)+'PTRM input'!L$287*L$7</f>
        <v>0</v>
      </c>
      <c r="M922" s="371">
        <f ca="1">SUM(M910:M921)+'PTRM input'!M$287*M$7</f>
        <v>0</v>
      </c>
      <c r="N922" s="371">
        <f ca="1">SUM(N910:N921)+'PTRM input'!N$287*N$7</f>
        <v>0</v>
      </c>
      <c r="O922" s="371">
        <f ca="1">SUM(O910:O921)+'PTRM input'!O$287*O$7</f>
        <v>0</v>
      </c>
      <c r="P922" s="371">
        <f ca="1">SUM(P910:P921)+'PTRM input'!P$287*P$7</f>
        <v>0</v>
      </c>
      <c r="Q922" s="371">
        <f ca="1">SUM(Q910:Q921)</f>
        <v>0</v>
      </c>
      <c r="R922" s="371">
        <f t="shared" ref="R922:AL922" ca="1" si="223">SUM(R910:R921)</f>
        <v>0</v>
      </c>
      <c r="S922" s="371">
        <f t="shared" ca="1" si="223"/>
        <v>0</v>
      </c>
      <c r="T922" s="371">
        <f t="shared" ca="1" si="223"/>
        <v>0</v>
      </c>
      <c r="U922" s="371">
        <f t="shared" ca="1" si="223"/>
        <v>0</v>
      </c>
      <c r="V922" s="371">
        <f t="shared" ca="1" si="223"/>
        <v>0</v>
      </c>
      <c r="W922" s="371">
        <f t="shared" ca="1" si="223"/>
        <v>0</v>
      </c>
      <c r="X922" s="371">
        <f t="shared" ca="1" si="223"/>
        <v>0</v>
      </c>
      <c r="Y922" s="371">
        <f t="shared" ca="1" si="223"/>
        <v>0</v>
      </c>
      <c r="Z922" s="371">
        <f t="shared" ca="1" si="223"/>
        <v>0</v>
      </c>
      <c r="AA922" s="371">
        <f t="shared" ca="1" si="223"/>
        <v>0</v>
      </c>
      <c r="AB922" s="371">
        <f t="shared" ca="1" si="223"/>
        <v>0</v>
      </c>
      <c r="AC922" s="371">
        <f t="shared" ca="1" si="223"/>
        <v>0</v>
      </c>
      <c r="AD922" s="371">
        <f t="shared" ca="1" si="223"/>
        <v>0</v>
      </c>
      <c r="AE922" s="371">
        <f t="shared" ca="1" si="223"/>
        <v>0</v>
      </c>
      <c r="AF922" s="371">
        <f t="shared" ca="1" si="223"/>
        <v>0</v>
      </c>
      <c r="AG922" s="371">
        <f t="shared" ca="1" si="223"/>
        <v>0</v>
      </c>
      <c r="AH922" s="371">
        <f t="shared" ca="1" si="223"/>
        <v>0</v>
      </c>
      <c r="AI922" s="371">
        <f t="shared" ca="1" si="223"/>
        <v>0</v>
      </c>
      <c r="AJ922" s="371">
        <f t="shared" ca="1" si="223"/>
        <v>0</v>
      </c>
      <c r="AK922" s="371">
        <f t="shared" ca="1" si="223"/>
        <v>0</v>
      </c>
      <c r="AL922" s="371">
        <f t="shared" ca="1" si="223"/>
        <v>0</v>
      </c>
      <c r="AM922" s="371">
        <f t="shared" ref="AM922:BI922" ca="1" si="224">SUM(AM910:AM921)</f>
        <v>0</v>
      </c>
      <c r="AN922" s="371">
        <f t="shared" ca="1" si="224"/>
        <v>0</v>
      </c>
      <c r="AO922" s="371">
        <f t="shared" ca="1" si="224"/>
        <v>0</v>
      </c>
      <c r="AP922" s="371">
        <f t="shared" ca="1" si="224"/>
        <v>0</v>
      </c>
      <c r="AQ922" s="371">
        <f t="shared" ca="1" si="224"/>
        <v>0</v>
      </c>
      <c r="AR922" s="371">
        <f t="shared" ca="1" si="224"/>
        <v>0</v>
      </c>
      <c r="AS922" s="371">
        <f t="shared" ca="1" si="224"/>
        <v>0</v>
      </c>
      <c r="AT922" s="371">
        <f t="shared" ca="1" si="224"/>
        <v>0</v>
      </c>
      <c r="AU922" s="371">
        <f t="shared" ca="1" si="224"/>
        <v>0</v>
      </c>
      <c r="AV922" s="371">
        <f t="shared" ca="1" si="224"/>
        <v>0</v>
      </c>
      <c r="AW922" s="371">
        <f t="shared" ca="1" si="224"/>
        <v>0</v>
      </c>
      <c r="AX922" s="371">
        <f t="shared" ca="1" si="224"/>
        <v>0</v>
      </c>
      <c r="AY922" s="371">
        <f t="shared" ca="1" si="224"/>
        <v>0</v>
      </c>
      <c r="AZ922" s="371">
        <f t="shared" ca="1" si="224"/>
        <v>0</v>
      </c>
      <c r="BA922" s="371">
        <f t="shared" ca="1" si="224"/>
        <v>0</v>
      </c>
      <c r="BB922" s="371">
        <f t="shared" ca="1" si="224"/>
        <v>0</v>
      </c>
      <c r="BC922" s="371">
        <f t="shared" ca="1" si="224"/>
        <v>0</v>
      </c>
      <c r="BD922" s="371">
        <f t="shared" ca="1" si="224"/>
        <v>0</v>
      </c>
      <c r="BE922" s="371">
        <f t="shared" ca="1" si="224"/>
        <v>0</v>
      </c>
      <c r="BF922" s="371">
        <f t="shared" ca="1" si="224"/>
        <v>0</v>
      </c>
      <c r="BG922" s="371">
        <f t="shared" ca="1" si="224"/>
        <v>0</v>
      </c>
      <c r="BH922" s="371">
        <f t="shared" ca="1" si="224"/>
        <v>0</v>
      </c>
      <c r="BI922" s="371">
        <f t="shared" ca="1" si="224"/>
        <v>0</v>
      </c>
      <c r="BJ922" s="116"/>
      <c r="BK922" s="116"/>
      <c r="BL922" s="116"/>
      <c r="BM922" s="116"/>
    </row>
    <row r="923" spans="1:65" ht="12.75" hidden="1" customHeight="1" outlineLevel="2">
      <c r="A923" s="366"/>
      <c r="B923" s="106">
        <f>C935</f>
        <v>0</v>
      </c>
      <c r="C923" s="614"/>
      <c r="D923" s="615" t="s">
        <v>236</v>
      </c>
      <c r="E923" s="614"/>
      <c r="F923" s="622"/>
      <c r="G923" s="617">
        <f>IF('PTRM input'!$E$574='PTRM input'!$G$573,IF(G$3&gt;A12taxremlife,A12taxvalue-SUM(F923:$F923),IF(A12taxremlife="N/A","n/a",A12taxvalue/A12taxremlife)),'PTRM input'!G$590)</f>
        <v>0</v>
      </c>
      <c r="H923" s="617">
        <f>IF('PTRM input'!$E$574='PTRM input'!$G$573,IF(H$3&gt;A12taxremlife,A12taxvalue-SUM($F923:G923),IF(A12taxremlife="N/A","n/a",A12taxvalue/A12taxremlife)),'PTRM input'!H$590)</f>
        <v>0</v>
      </c>
      <c r="I923" s="617">
        <f>IF('PTRM input'!$E$574='PTRM input'!$G$573,IF(I$3&gt;A12taxremlife,A12taxvalue-SUM($F923:H923),IF(A12taxremlife="N/A","n/a",A12taxvalue/A12taxremlife)),'PTRM input'!I$590)</f>
        <v>0</v>
      </c>
      <c r="J923" s="617">
        <f>IF('PTRM input'!$E$574='PTRM input'!$G$573,IF(J$3&gt;A12taxremlife,A12taxvalue-SUM($F923:I923),IF(A12taxremlife="N/A","n/a",A12taxvalue/A12taxremlife)),'PTRM input'!J$590)</f>
        <v>0</v>
      </c>
      <c r="K923" s="617">
        <f>IF('PTRM input'!$E$574='PTRM input'!$G$573,IF(K$3&gt;A12taxremlife,A12taxvalue-SUM($F923:J923),IF(A12taxremlife="N/A","n/a",A12taxvalue/A12taxremlife)),'PTRM input'!K$590)</f>
        <v>0</v>
      </c>
      <c r="L923" s="617">
        <f>IF('PTRM input'!$E$574='PTRM input'!$G$573,IF(L$3&gt;A12taxremlife,A12taxvalue-SUM($F923:K923),IF(A12taxremlife="N/A","n/a",A12taxvalue/A12taxremlife)),'PTRM input'!L$590)</f>
        <v>0</v>
      </c>
      <c r="M923" s="617">
        <f>IF('PTRM input'!$E$574='PTRM input'!$G$573,IF(M$3&gt;A12taxremlife,A12taxvalue-SUM($F923:L923),IF(A12taxremlife="N/A","n/a",A12taxvalue/A12taxremlife)),'PTRM input'!M$590)</f>
        <v>0</v>
      </c>
      <c r="N923" s="617">
        <f>IF('PTRM input'!$E$574='PTRM input'!$G$573,IF(N$3&gt;A12taxremlife,A12taxvalue-SUM($F923:M923),IF(A12taxremlife="N/A","n/a",A12taxvalue/A12taxremlife)),'PTRM input'!N$590)</f>
        <v>0</v>
      </c>
      <c r="O923" s="617">
        <f>IF('PTRM input'!$E$574='PTRM input'!$G$573,IF(O$3&gt;A12taxremlife,A12taxvalue-SUM($F923:N923),IF(A12taxremlife="N/A","n/a",A12taxvalue/A12taxremlife)),'PTRM input'!O$590)</f>
        <v>0</v>
      </c>
      <c r="P923" s="617">
        <f>IF('PTRM input'!$E$574='PTRM input'!$G$573,IF(P$3&gt;A12taxremlife,A12taxvalue-SUM($F923:O923),IF(A12taxremlife="N/A","n/a",A12taxvalue/A12taxremlife)),'PTRM input'!P$590)</f>
        <v>0</v>
      </c>
      <c r="Q923" s="617">
        <f>IF('PTRM input'!$E$574='PTRM input'!$G$573,IF(Q$3&gt;A12taxremlife,A12taxvalue-SUM($F923:P923),IF(A12taxremlife="N/A","n/a",A12taxvalue/A12taxremlife)),'PTRM input'!Q$590)</f>
        <v>0</v>
      </c>
      <c r="R923" s="617">
        <f>IF('PTRM input'!$E$574='PTRM input'!$G$573,IF(R$3&gt;A12taxremlife,A12taxvalue-SUM($F923:Q923),IF(A12taxremlife="N/A","n/a",A12taxvalue/A12taxremlife)),'PTRM input'!R$590)</f>
        <v>0</v>
      </c>
      <c r="S923" s="617">
        <f>IF('PTRM input'!$E$574='PTRM input'!$G$573,IF(S$3&gt;A12taxremlife,A12taxvalue-SUM($F923:R923),IF(A12taxremlife="N/A","n/a",A12taxvalue/A12taxremlife)),'PTRM input'!S$590)</f>
        <v>0</v>
      </c>
      <c r="T923" s="617">
        <f>IF('PTRM input'!$E$574='PTRM input'!$G$573,IF(T$3&gt;A12taxremlife,A12taxvalue-SUM($F923:S923),IF(A12taxremlife="N/A","n/a",A12taxvalue/A12taxremlife)),'PTRM input'!T$590)</f>
        <v>0</v>
      </c>
      <c r="U923" s="617">
        <f>IF('PTRM input'!$E$574='PTRM input'!$G$573,IF(U$3&gt;A12taxremlife,A12taxvalue-SUM($F923:T923),IF(A12taxremlife="N/A","n/a",A12taxvalue/A12taxremlife)),'PTRM input'!U$590)</f>
        <v>0</v>
      </c>
      <c r="V923" s="617">
        <f>IF('PTRM input'!$E$574='PTRM input'!$G$573,IF(V$3&gt;A12taxremlife,A12taxvalue-SUM($F923:U923),IF(A12taxremlife="N/A","n/a",A12taxvalue/A12taxremlife)),'PTRM input'!V$590)</f>
        <v>0</v>
      </c>
      <c r="W923" s="617">
        <f>IF('PTRM input'!$E$574='PTRM input'!$G$573,IF(W$3&gt;A12taxremlife,A12taxvalue-SUM($F923:V923),IF(A12taxremlife="N/A","n/a",A12taxvalue/A12taxremlife)),'PTRM input'!W$590)</f>
        <v>0</v>
      </c>
      <c r="X923" s="617">
        <f>IF('PTRM input'!$E$574='PTRM input'!$G$573,IF(X$3&gt;A12taxremlife,A12taxvalue-SUM($F923:W923),IF(A12taxremlife="N/A","n/a",A12taxvalue/A12taxremlife)),'PTRM input'!X$590)</f>
        <v>0</v>
      </c>
      <c r="Y923" s="617">
        <f>IF('PTRM input'!$E$574='PTRM input'!$G$573,IF(Y$3&gt;A12taxremlife,A12taxvalue-SUM($F923:X923),IF(A12taxremlife="N/A","n/a",A12taxvalue/A12taxremlife)),'PTRM input'!Y$590)</f>
        <v>0</v>
      </c>
      <c r="Z923" s="617">
        <f>IF('PTRM input'!$E$574='PTRM input'!$G$573,IF(Z$3&gt;A12taxremlife,A12taxvalue-SUM($F923:Y923),IF(A12taxremlife="N/A","n/a",A12taxvalue/A12taxremlife)),'PTRM input'!Z$590)</f>
        <v>0</v>
      </c>
      <c r="AA923" s="617">
        <f>IF('PTRM input'!$E$574='PTRM input'!$G$573,IF(AA$3&gt;A12taxremlife,A12taxvalue-SUM($F923:Z923),IF(A12taxremlife="N/A","n/a",A12taxvalue/A12taxremlife)),'PTRM input'!AA$590)</f>
        <v>0</v>
      </c>
      <c r="AB923" s="617">
        <f>IF('PTRM input'!$E$574='PTRM input'!$G$573,IF(AB$3&gt;A12taxremlife,A12taxvalue-SUM($F923:AA923),IF(A12taxremlife="N/A","n/a",A12taxvalue/A12taxremlife)),'PTRM input'!AB$590)</f>
        <v>0</v>
      </c>
      <c r="AC923" s="617">
        <f>IF('PTRM input'!$E$574='PTRM input'!$G$573,IF(AC$3&gt;A12taxremlife,A12taxvalue-SUM($F923:AB923),IF(A12taxremlife="N/A","n/a",A12taxvalue/A12taxremlife)),'PTRM input'!AC$590)</f>
        <v>0</v>
      </c>
      <c r="AD923" s="617">
        <f>IF('PTRM input'!$E$574='PTRM input'!$G$573,IF(AD$3&gt;A12taxremlife,A12taxvalue-SUM($F923:AC923),IF(A12taxremlife="N/A","n/a",A12taxvalue/A12taxremlife)),'PTRM input'!AD$590)</f>
        <v>0</v>
      </c>
      <c r="AE923" s="617">
        <f>IF('PTRM input'!$E$574='PTRM input'!$G$573,IF(AE$3&gt;A12taxremlife,A12taxvalue-SUM($F923:AD923),IF(A12taxremlife="N/A","n/a",A12taxvalue/A12taxremlife)),'PTRM input'!AE$590)</f>
        <v>0</v>
      </c>
      <c r="AF923" s="617">
        <f>IF('PTRM input'!$E$574='PTRM input'!$G$573,IF(AF$3&gt;A12taxremlife,A12taxvalue-SUM($F923:AE923),IF(A12taxremlife="N/A","n/a",A12taxvalue/A12taxremlife)),'PTRM input'!AF$590)</f>
        <v>0</v>
      </c>
      <c r="AG923" s="617">
        <f>IF('PTRM input'!$E$574='PTRM input'!$G$573,IF(AG$3&gt;A12taxremlife,A12taxvalue-SUM($F923:AF923),IF(A12taxremlife="N/A","n/a",A12taxvalue/A12taxremlife)),'PTRM input'!AG$590)</f>
        <v>0</v>
      </c>
      <c r="AH923" s="617">
        <f>IF('PTRM input'!$E$574='PTRM input'!$G$573,IF(AH$3&gt;A12taxremlife,A12taxvalue-SUM($F923:AG923),IF(A12taxremlife="N/A","n/a",A12taxvalue/A12taxremlife)),'PTRM input'!AH$590)</f>
        <v>0</v>
      </c>
      <c r="AI923" s="617">
        <f>IF('PTRM input'!$E$574='PTRM input'!$G$573,IF(AI$3&gt;A12taxremlife,A12taxvalue-SUM($F923:AH923),IF(A12taxremlife="N/A","n/a",A12taxvalue/A12taxremlife)),'PTRM input'!AI$590)</f>
        <v>0</v>
      </c>
      <c r="AJ923" s="617">
        <f>IF('PTRM input'!$E$574='PTRM input'!$G$573,IF(AJ$3&gt;A12taxremlife,A12taxvalue-SUM($F923:AI923),IF(A12taxremlife="N/A","n/a",A12taxvalue/A12taxremlife)),'PTRM input'!AJ$590)</f>
        <v>0</v>
      </c>
      <c r="AK923" s="617">
        <f>IF('PTRM input'!$E$574='PTRM input'!$G$573,IF(AK$3&gt;A12taxremlife,A12taxvalue-SUM($F923:AJ923),IF(A12taxremlife="N/A","n/a",A12taxvalue/A12taxremlife)),'PTRM input'!AK$590)</f>
        <v>0</v>
      </c>
      <c r="AL923" s="617">
        <f>IF('PTRM input'!$E$574='PTRM input'!$G$573,IF(AL$3&gt;A12taxremlife,A12taxvalue-SUM($F923:AK923),IF(A12taxremlife="N/A","n/a",A12taxvalue/A12taxremlife)),'PTRM input'!AL$590)</f>
        <v>0</v>
      </c>
      <c r="AM923" s="617">
        <f>IF('PTRM input'!$E$574='PTRM input'!$G$573,IF(AM$3&gt;A12taxremlife,A12taxvalue-SUM($F923:AL923),IF(A12taxremlife="N/A","n/a",A12taxvalue/A12taxremlife)),'PTRM input'!AM$590)</f>
        <v>0</v>
      </c>
      <c r="AN923" s="617">
        <f>IF('PTRM input'!$E$574='PTRM input'!$G$573,IF(AN$3&gt;A12taxremlife,A12taxvalue-SUM($F923:AM923),IF(A12taxremlife="N/A","n/a",A12taxvalue/A12taxremlife)),'PTRM input'!AN$590)</f>
        <v>0</v>
      </c>
      <c r="AO923" s="617">
        <f>IF('PTRM input'!$E$574='PTRM input'!$G$573,IF(AO$3&gt;A12taxremlife,A12taxvalue-SUM($F923:AN923),IF(A12taxremlife="N/A","n/a",A12taxvalue/A12taxremlife)),'PTRM input'!AO$590)</f>
        <v>0</v>
      </c>
      <c r="AP923" s="617">
        <f>IF('PTRM input'!$E$574='PTRM input'!$G$573,IF(AP$3&gt;A12taxremlife,A12taxvalue-SUM($F923:AO923),IF(A12taxremlife="N/A","n/a",A12taxvalue/A12taxremlife)),'PTRM input'!AP$590)</f>
        <v>0</v>
      </c>
      <c r="AQ923" s="617">
        <f>IF('PTRM input'!$E$574='PTRM input'!$G$573,IF(AQ$3&gt;A12taxremlife,A12taxvalue-SUM($F923:AP923),IF(A12taxremlife="N/A","n/a",A12taxvalue/A12taxremlife)),'PTRM input'!AQ$590)</f>
        <v>0</v>
      </c>
      <c r="AR923" s="617">
        <f>IF('PTRM input'!$E$574='PTRM input'!$G$573,IF(AR$3&gt;A12taxremlife,A12taxvalue-SUM($F923:AQ923),IF(A12taxremlife="N/A","n/a",A12taxvalue/A12taxremlife)),'PTRM input'!AR$590)</f>
        <v>0</v>
      </c>
      <c r="AS923" s="617">
        <f>IF('PTRM input'!$E$574='PTRM input'!$G$573,IF(AS$3&gt;A12taxremlife,A12taxvalue-SUM($F923:AR923),IF(A12taxremlife="N/A","n/a",A12taxvalue/A12taxremlife)),'PTRM input'!AS$590)</f>
        <v>0</v>
      </c>
      <c r="AT923" s="617">
        <f>IF('PTRM input'!$E$574='PTRM input'!$G$573,IF(AT$3&gt;A12taxremlife,A12taxvalue-SUM($F923:AS923),IF(A12taxremlife="N/A","n/a",A12taxvalue/A12taxremlife)),'PTRM input'!AT$590)</f>
        <v>0</v>
      </c>
      <c r="AU923" s="617">
        <f>IF('PTRM input'!$E$574='PTRM input'!$G$573,IF(AU$3&gt;A12taxremlife,A12taxvalue-SUM($F923:AT923),IF(A12taxremlife="N/A","n/a",A12taxvalue/A12taxremlife)),'PTRM input'!AU$590)</f>
        <v>0</v>
      </c>
      <c r="AV923" s="617">
        <f>IF('PTRM input'!$E$574='PTRM input'!$G$573,IF(AV$3&gt;A12taxremlife,A12taxvalue-SUM($F923:AU923),IF(A12taxremlife="N/A","n/a",A12taxvalue/A12taxremlife)),'PTRM input'!AV$590)</f>
        <v>0</v>
      </c>
      <c r="AW923" s="617">
        <f>IF('PTRM input'!$E$574='PTRM input'!$G$573,IF(AW$3&gt;A12taxremlife,A12taxvalue-SUM($F923:AV923),IF(A12taxremlife="N/A","n/a",A12taxvalue/A12taxremlife)),'PTRM input'!AW$590)</f>
        <v>0</v>
      </c>
      <c r="AX923" s="617">
        <f>IF('PTRM input'!$E$574='PTRM input'!$G$573,IF(AX$3&gt;A12taxremlife,A12taxvalue-SUM($F923:AW923),IF(A12taxremlife="N/A","n/a",A12taxvalue/A12taxremlife)),'PTRM input'!AX$590)</f>
        <v>0</v>
      </c>
      <c r="AY923" s="617">
        <f>IF('PTRM input'!$E$574='PTRM input'!$G$573,IF(AY$3&gt;A12taxremlife,A12taxvalue-SUM($F923:AX923),IF(A12taxremlife="N/A","n/a",A12taxvalue/A12taxremlife)),'PTRM input'!AY$590)</f>
        <v>0</v>
      </c>
      <c r="AZ923" s="617">
        <f>IF('PTRM input'!$E$574='PTRM input'!$G$573,IF(AZ$3&gt;A12taxremlife,A12taxvalue-SUM($F923:AY923),IF(A12taxremlife="N/A","n/a",A12taxvalue/A12taxremlife)),'PTRM input'!AZ$590)</f>
        <v>0</v>
      </c>
      <c r="BA923" s="617">
        <f>IF('PTRM input'!$E$574='PTRM input'!$G$573,IF(BA$3&gt;A12taxremlife,A12taxvalue-SUM($F923:AZ923),IF(A12taxremlife="N/A","n/a",A12taxvalue/A12taxremlife)),'PTRM input'!BA$590)</f>
        <v>0</v>
      </c>
      <c r="BB923" s="617">
        <f>IF('PTRM input'!$E$574='PTRM input'!$G$573,IF(BB$3&gt;A12taxremlife,A12taxvalue-SUM($F923:BA923),IF(A12taxremlife="N/A","n/a",A12taxvalue/A12taxremlife)),'PTRM input'!BB$590)</f>
        <v>0</v>
      </c>
      <c r="BC923" s="617">
        <f>IF('PTRM input'!$E$574='PTRM input'!$G$573,IF(BC$3&gt;A12taxremlife,A12taxvalue-SUM($F923:BB923),IF(A12taxremlife="N/A","n/a",A12taxvalue/A12taxremlife)),'PTRM input'!BC$590)</f>
        <v>0</v>
      </c>
      <c r="BD923" s="617">
        <f>IF('PTRM input'!$E$574='PTRM input'!$G$573,IF(BD$3&gt;A12taxremlife,A12taxvalue-SUM($F923:BC923),IF(A12taxremlife="N/A","n/a",A12taxvalue/A12taxremlife)),'PTRM input'!BD$590)</f>
        <v>0</v>
      </c>
      <c r="BE923" s="617">
        <f>IF('PTRM input'!$E$574='PTRM input'!$G$573,IF(BE$3&gt;A12taxremlife,A12taxvalue-SUM($F923:BD923),IF(A12taxremlife="N/A","n/a",A12taxvalue/A12taxremlife)),'PTRM input'!BE$590)</f>
        <v>0</v>
      </c>
      <c r="BF923" s="617">
        <f>IF('PTRM input'!$E$574='PTRM input'!$G$573,IF(BF$3&gt;A12taxremlife,A12taxvalue-SUM($F923:BE923),IF(A12taxremlife="N/A","n/a",A12taxvalue/A12taxremlife)),'PTRM input'!BF$590)</f>
        <v>0</v>
      </c>
      <c r="BG923" s="617">
        <f>IF('PTRM input'!$E$574='PTRM input'!$G$573,IF(BG$3&gt;A12taxremlife,A12taxvalue-SUM($F923:BF923),IF(A12taxremlife="N/A","n/a",A12taxvalue/A12taxremlife)),'PTRM input'!BG$590)</f>
        <v>0</v>
      </c>
      <c r="BH923" s="617">
        <f>IF('PTRM input'!$E$574='PTRM input'!$G$573,IF(BH$3&gt;A12taxremlife,A12taxvalue-SUM($F923:BG923),IF(A12taxremlife="N/A","n/a",A12taxvalue/A12taxremlife)),'PTRM input'!BH$590)</f>
        <v>0</v>
      </c>
      <c r="BI923" s="617">
        <f>IF('PTRM input'!$E$574='PTRM input'!$G$573,IF(BI$3&gt;A12taxremlife,A12taxvalue-SUM($F923:BH923),IF(A12taxremlife="N/A","n/a",A12taxvalue/A12taxremlife)),'PTRM input'!BI$590)</f>
        <v>0</v>
      </c>
      <c r="BJ923" s="116"/>
      <c r="BK923" s="116"/>
      <c r="BL923" s="116"/>
      <c r="BM923" s="116"/>
    </row>
    <row r="924" spans="1:65" ht="12.75" hidden="1" customHeight="1" outlineLevel="2">
      <c r="A924" s="366"/>
      <c r="B924" s="19"/>
      <c r="C924" s="18"/>
      <c r="D924" s="760" t="s">
        <v>237</v>
      </c>
      <c r="E924" s="86">
        <v>0</v>
      </c>
      <c r="F924" s="356"/>
      <c r="G924" s="433"/>
      <c r="H924" s="433"/>
      <c r="I924" s="433"/>
      <c r="J924" s="433"/>
      <c r="K924" s="433"/>
      <c r="L924" s="433"/>
      <c r="M924" s="433"/>
      <c r="N924" s="433"/>
      <c r="O924" s="433"/>
      <c r="P924" s="433"/>
      <c r="Q924" s="251"/>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c r="AT924" s="251"/>
      <c r="AU924" s="251"/>
      <c r="AV924" s="251"/>
      <c r="AW924" s="251"/>
      <c r="AX924" s="251"/>
      <c r="AY924" s="251"/>
      <c r="AZ924" s="251"/>
      <c r="BA924" s="251"/>
      <c r="BB924" s="251"/>
      <c r="BC924" s="251"/>
      <c r="BD924" s="251"/>
      <c r="BE924" s="251"/>
      <c r="BF924" s="251"/>
      <c r="BG924" s="251"/>
      <c r="BH924" s="251"/>
      <c r="BI924" s="251"/>
      <c r="BJ924" s="116"/>
      <c r="BK924" s="116"/>
      <c r="BL924" s="116"/>
      <c r="BM924" s="116"/>
    </row>
    <row r="925" spans="1:65" ht="12.75" hidden="1" customHeight="1" outlineLevel="2">
      <c r="A925" s="366"/>
      <c r="B925" s="19"/>
      <c r="C925" s="18"/>
      <c r="D925" s="760"/>
      <c r="E925" s="86">
        <v>1</v>
      </c>
      <c r="F925" s="356"/>
      <c r="G925" s="618"/>
      <c r="H925" s="251">
        <f ca="1">IF(A12taxstdlife="n/a","n/a",IF(A12taxstdlife="",0,IF(H$3&gt;(A12stdlife+$E925),((INDEX('PTRM input'!$G$385:$P$434,A12offset,$E925)-INDEX('PTRM input'!$G$277:$P$326,A12offset,$E925))*OFFSET($F$7,0,$E925))-SUM($G925:G925),(((INDEX('PTRM input'!$G$385:$P$434,A12offset,$E925)-INDEX('PTRM input'!$G$277:$P$326,A12offset,$E925))*OFFSET($F$7,0,$E925))-SUM($G925:G925))*(OFFSET('PTRM input'!$G$477,0,$E925-1)/A12taxstdlife))))</f>
        <v>0</v>
      </c>
      <c r="I925" s="251">
        <f ca="1">IF(A12taxstdlife="n/a","n/a",IF(A12taxstdlife="",0,IF(I$3&gt;(A12stdlife+$E925),((INDEX('PTRM input'!$G$385:$P$434,A12offset,$E925)-INDEX('PTRM input'!$G$277:$P$326,A12offset,$E925))*OFFSET($F$7,0,$E925))-SUM($G925:H925),(((INDEX('PTRM input'!$G$385:$P$434,A12offset,$E925)-INDEX('PTRM input'!$G$277:$P$326,A12offset,$E925))*OFFSET($F$7,0,$E925))-SUM($G925:H925))*(OFFSET('PTRM input'!$G$477,0,$E925-1)/A12taxstdlife))))</f>
        <v>0</v>
      </c>
      <c r="J925" s="251">
        <f ca="1">IF(A12taxstdlife="n/a","n/a",IF(A12taxstdlife="",0,IF(J$3&gt;(A12stdlife+$E925),((INDEX('PTRM input'!$G$385:$P$434,A12offset,$E925)-INDEX('PTRM input'!$G$277:$P$326,A12offset,$E925))*OFFSET($F$7,0,$E925))-SUM($G925:I925),(((INDEX('PTRM input'!$G$385:$P$434,A12offset,$E925)-INDEX('PTRM input'!$G$277:$P$326,A12offset,$E925))*OFFSET($F$7,0,$E925))-SUM($G925:I925))*(OFFSET('PTRM input'!$G$477,0,$E925-1)/A12taxstdlife))))</f>
        <v>0</v>
      </c>
      <c r="K925" s="251">
        <f ca="1">IF(A12taxstdlife="n/a","n/a",IF(A12taxstdlife="",0,IF(K$3&gt;(A12stdlife+$E925),((INDEX('PTRM input'!$G$385:$P$434,A12offset,$E925)-INDEX('PTRM input'!$G$277:$P$326,A12offset,$E925))*OFFSET($F$7,0,$E925))-SUM($G925:J925),(((INDEX('PTRM input'!$G$385:$P$434,A12offset,$E925)-INDEX('PTRM input'!$G$277:$P$326,A12offset,$E925))*OFFSET($F$7,0,$E925))-SUM($G925:J925))*(OFFSET('PTRM input'!$G$477,0,$E925-1)/A12taxstdlife))))</f>
        <v>0</v>
      </c>
      <c r="L925" s="251">
        <f ca="1">IF(A12taxstdlife="n/a","n/a",IF(A12taxstdlife="",0,IF(L$3&gt;(A12stdlife+$E925),((INDEX('PTRM input'!$G$385:$P$434,A12offset,$E925)-INDEX('PTRM input'!$G$277:$P$326,A12offset,$E925))*OFFSET($F$7,0,$E925))-SUM($G925:K925),(((INDEX('PTRM input'!$G$385:$P$434,A12offset,$E925)-INDEX('PTRM input'!$G$277:$P$326,A12offset,$E925))*OFFSET($F$7,0,$E925))-SUM($G925:K925))*(OFFSET('PTRM input'!$G$477,0,$E925-1)/A12taxstdlife))))</f>
        <v>0</v>
      </c>
      <c r="M925" s="251">
        <f ca="1">IF(A12taxstdlife="n/a","n/a",IF(A12taxstdlife="",0,IF(M$3&gt;(A12stdlife+$E925),((INDEX('PTRM input'!$G$385:$P$434,A12offset,$E925)-INDEX('PTRM input'!$G$277:$P$326,A12offset,$E925))*OFFSET($F$7,0,$E925))-SUM($G925:L925),(((INDEX('PTRM input'!$G$385:$P$434,A12offset,$E925)-INDEX('PTRM input'!$G$277:$P$326,A12offset,$E925))*OFFSET($F$7,0,$E925))-SUM($G925:L925))*(OFFSET('PTRM input'!$G$477,0,$E925-1)/A12taxstdlife))))</f>
        <v>0</v>
      </c>
      <c r="N925" s="251">
        <f ca="1">IF(A12taxstdlife="n/a","n/a",IF(A12taxstdlife="",0,IF(N$3&gt;(A12stdlife+$E925),((INDEX('PTRM input'!$G$385:$P$434,A12offset,$E925)-INDEX('PTRM input'!$G$277:$P$326,A12offset,$E925))*OFFSET($F$7,0,$E925))-SUM($G925:M925),(((INDEX('PTRM input'!$G$385:$P$434,A12offset,$E925)-INDEX('PTRM input'!$G$277:$P$326,A12offset,$E925))*OFFSET($F$7,0,$E925))-SUM($G925:M925))*(OFFSET('PTRM input'!$G$477,0,$E925-1)/A12taxstdlife))))</f>
        <v>0</v>
      </c>
      <c r="O925" s="251">
        <f ca="1">IF(A12taxstdlife="n/a","n/a",IF(A12taxstdlife="",0,IF(O$3&gt;(A12stdlife+$E925),((INDEX('PTRM input'!$G$385:$P$434,A12offset,$E925)-INDEX('PTRM input'!$G$277:$P$326,A12offset,$E925))*OFFSET($F$7,0,$E925))-SUM($G925:N925),(((INDEX('PTRM input'!$G$385:$P$434,A12offset,$E925)-INDEX('PTRM input'!$G$277:$P$326,A12offset,$E925))*OFFSET($F$7,0,$E925))-SUM($G925:N925))*(OFFSET('PTRM input'!$G$477,0,$E925-1)/A12taxstdlife))))</f>
        <v>0</v>
      </c>
      <c r="P925" s="251">
        <f ca="1">IF(A12taxstdlife="n/a","n/a",IF(A12taxstdlife="",0,IF(P$3&gt;(A12stdlife+$E925),((INDEX('PTRM input'!$G$385:$P$434,A12offset,$E925)-INDEX('PTRM input'!$G$277:$P$326,A12offset,$E925))*OFFSET($F$7,0,$E925))-SUM($G925:O925),(((INDEX('PTRM input'!$G$385:$P$434,A12offset,$E925)-INDEX('PTRM input'!$G$277:$P$326,A12offset,$E925))*OFFSET($F$7,0,$E925))-SUM($G925:O925))*(OFFSET('PTRM input'!$G$477,0,$E925-1)/A12taxstdlife))))</f>
        <v>0</v>
      </c>
      <c r="Q925" s="251">
        <f ca="1">IF(A12taxstdlife="n/a","n/a",IF(A12taxstdlife="",0,IF(Q$3&gt;(A12stdlife+$E925),((INDEX('PTRM input'!$G$385:$P$434,A12offset,$E925)-INDEX('PTRM input'!$G$277:$P$326,A12offset,$E925))*OFFSET($F$7,0,$E925))-SUM($G925:P925),(((INDEX('PTRM input'!$G$385:$P$434,A12offset,$E925)-INDEX('PTRM input'!$G$277:$P$326,A12offset,$E925))*OFFSET($F$7,0,$E925))-SUM($G925:P925))*(OFFSET('PTRM input'!$G$477,0,$E925-1)/A12taxstdlife))))</f>
        <v>0</v>
      </c>
      <c r="R925" s="251">
        <f ca="1">IF(A12taxstdlife="n/a","n/a",IF(A12taxstdlife="",0,IF(R$3&gt;(A12stdlife+$E925),((INDEX('PTRM input'!$G$385:$P$434,A12offset,$E925)-INDEX('PTRM input'!$G$277:$P$326,A12offset,$E925))*OFFSET($F$7,0,$E925))-SUM($G925:Q925),(((INDEX('PTRM input'!$G$385:$P$434,A12offset,$E925)-INDEX('PTRM input'!$G$277:$P$326,A12offset,$E925))*OFFSET($F$7,0,$E925))-SUM($G925:Q925))*(OFFSET('PTRM input'!$G$477,0,$E925-1)/A12taxstdlife))))</f>
        <v>0</v>
      </c>
      <c r="S925" s="251">
        <f ca="1">IF(A12taxstdlife="n/a","n/a",IF(A12taxstdlife="",0,IF(S$3&gt;(A12stdlife+$E925),((INDEX('PTRM input'!$G$385:$P$434,A12offset,$E925)-INDEX('PTRM input'!$G$277:$P$326,A12offset,$E925))*OFFSET($F$7,0,$E925))-SUM($G925:R925),(((INDEX('PTRM input'!$G$385:$P$434,A12offset,$E925)-INDEX('PTRM input'!$G$277:$P$326,A12offset,$E925))*OFFSET($F$7,0,$E925))-SUM($G925:R925))*(OFFSET('PTRM input'!$G$477,0,$E925-1)/A12taxstdlife))))</f>
        <v>0</v>
      </c>
      <c r="T925" s="251">
        <f ca="1">IF(A12taxstdlife="n/a","n/a",IF(A12taxstdlife="",0,IF(T$3&gt;(A12stdlife+$E925),((INDEX('PTRM input'!$G$385:$P$434,A12offset,$E925)-INDEX('PTRM input'!$G$277:$P$326,A12offset,$E925))*OFFSET($F$7,0,$E925))-SUM($G925:S925),(((INDEX('PTRM input'!$G$385:$P$434,A12offset,$E925)-INDEX('PTRM input'!$G$277:$P$326,A12offset,$E925))*OFFSET($F$7,0,$E925))-SUM($G925:S925))*(OFFSET('PTRM input'!$G$477,0,$E925-1)/A12taxstdlife))))</f>
        <v>0</v>
      </c>
      <c r="U925" s="251">
        <f ca="1">IF(A12taxstdlife="n/a","n/a",IF(A12taxstdlife="",0,IF(U$3&gt;(A12stdlife+$E925),((INDEX('PTRM input'!$G$385:$P$434,A12offset,$E925)-INDEX('PTRM input'!$G$277:$P$326,A12offset,$E925))*OFFSET($F$7,0,$E925))-SUM($G925:T925),(((INDEX('PTRM input'!$G$385:$P$434,A12offset,$E925)-INDEX('PTRM input'!$G$277:$P$326,A12offset,$E925))*OFFSET($F$7,0,$E925))-SUM($G925:T925))*(OFFSET('PTRM input'!$G$477,0,$E925-1)/A12taxstdlife))))</f>
        <v>0</v>
      </c>
      <c r="V925" s="251">
        <f ca="1">IF(A12taxstdlife="n/a","n/a",IF(A12taxstdlife="",0,IF(V$3&gt;(A12stdlife+$E925),((INDEX('PTRM input'!$G$385:$P$434,A12offset,$E925)-INDEX('PTRM input'!$G$277:$P$326,A12offset,$E925))*OFFSET($F$7,0,$E925))-SUM($G925:U925),(((INDEX('PTRM input'!$G$385:$P$434,A12offset,$E925)-INDEX('PTRM input'!$G$277:$P$326,A12offset,$E925))*OFFSET($F$7,0,$E925))-SUM($G925:U925))*(OFFSET('PTRM input'!$G$477,0,$E925-1)/A12taxstdlife))))</f>
        <v>0</v>
      </c>
      <c r="W925" s="251">
        <f ca="1">IF(A12taxstdlife="n/a","n/a",IF(A12taxstdlife="",0,IF(W$3&gt;(A12stdlife+$E925),((INDEX('PTRM input'!$G$385:$P$434,A12offset,$E925)-INDEX('PTRM input'!$G$277:$P$326,A12offset,$E925))*OFFSET($F$7,0,$E925))-SUM($G925:V925),(((INDEX('PTRM input'!$G$385:$P$434,A12offset,$E925)-INDEX('PTRM input'!$G$277:$P$326,A12offset,$E925))*OFFSET($F$7,0,$E925))-SUM($G925:V925))*(OFFSET('PTRM input'!$G$477,0,$E925-1)/A12taxstdlife))))</f>
        <v>0</v>
      </c>
      <c r="X925" s="251">
        <f ca="1">IF(A12taxstdlife="n/a","n/a",IF(A12taxstdlife="",0,IF(X$3&gt;(A12stdlife+$E925),((INDEX('PTRM input'!$G$385:$P$434,A12offset,$E925)-INDEX('PTRM input'!$G$277:$P$326,A12offset,$E925))*OFFSET($F$7,0,$E925))-SUM($G925:W925),(((INDEX('PTRM input'!$G$385:$P$434,A12offset,$E925)-INDEX('PTRM input'!$G$277:$P$326,A12offset,$E925))*OFFSET($F$7,0,$E925))-SUM($G925:W925))*(OFFSET('PTRM input'!$G$477,0,$E925-1)/A12taxstdlife))))</f>
        <v>0</v>
      </c>
      <c r="Y925" s="251">
        <f ca="1">IF(A12taxstdlife="n/a","n/a",IF(A12taxstdlife="",0,IF(Y$3&gt;(A12stdlife+$E925),((INDEX('PTRM input'!$G$385:$P$434,A12offset,$E925)-INDEX('PTRM input'!$G$277:$P$326,A12offset,$E925))*OFFSET($F$7,0,$E925))-SUM($G925:X925),(((INDEX('PTRM input'!$G$385:$P$434,A12offset,$E925)-INDEX('PTRM input'!$G$277:$P$326,A12offset,$E925))*OFFSET($F$7,0,$E925))-SUM($G925:X925))*(OFFSET('PTRM input'!$G$477,0,$E925-1)/A12taxstdlife))))</f>
        <v>0</v>
      </c>
      <c r="Z925" s="251">
        <f ca="1">IF(A12taxstdlife="n/a","n/a",IF(A12taxstdlife="",0,IF(Z$3&gt;(A12stdlife+$E925),((INDEX('PTRM input'!$G$385:$P$434,A12offset,$E925)-INDEX('PTRM input'!$G$277:$P$326,A12offset,$E925))*OFFSET($F$7,0,$E925))-SUM($G925:Y925),(((INDEX('PTRM input'!$G$385:$P$434,A12offset,$E925)-INDEX('PTRM input'!$G$277:$P$326,A12offset,$E925))*OFFSET($F$7,0,$E925))-SUM($G925:Y925))*(OFFSET('PTRM input'!$G$477,0,$E925-1)/A12taxstdlife))))</f>
        <v>0</v>
      </c>
      <c r="AA925" s="251">
        <f ca="1">IF(A12taxstdlife="n/a","n/a",IF(A12taxstdlife="",0,IF(AA$3&gt;(A12stdlife+$E925),((INDEX('PTRM input'!$G$385:$P$434,A12offset,$E925)-INDEX('PTRM input'!$G$277:$P$326,A12offset,$E925))*OFFSET($F$7,0,$E925))-SUM($G925:Z925),(((INDEX('PTRM input'!$G$385:$P$434,A12offset,$E925)-INDEX('PTRM input'!$G$277:$P$326,A12offset,$E925))*OFFSET($F$7,0,$E925))-SUM($G925:Z925))*(OFFSET('PTRM input'!$G$477,0,$E925-1)/A12taxstdlife))))</f>
        <v>0</v>
      </c>
      <c r="AB925" s="251">
        <f ca="1">IF(A12taxstdlife="n/a","n/a",IF(A12taxstdlife="",0,IF(AB$3&gt;(A12stdlife+$E925),((INDEX('PTRM input'!$G$385:$P$434,A12offset,$E925)-INDEX('PTRM input'!$G$277:$P$326,A12offset,$E925))*OFFSET($F$7,0,$E925))-SUM($G925:AA925),(((INDEX('PTRM input'!$G$385:$P$434,A12offset,$E925)-INDEX('PTRM input'!$G$277:$P$326,A12offset,$E925))*OFFSET($F$7,0,$E925))-SUM($G925:AA925))*(OFFSET('PTRM input'!$G$477,0,$E925-1)/A12taxstdlife))))</f>
        <v>0</v>
      </c>
      <c r="AC925" s="251">
        <f ca="1">IF(A12taxstdlife="n/a","n/a",IF(A12taxstdlife="",0,IF(AC$3&gt;(A12stdlife+$E925),((INDEX('PTRM input'!$G$385:$P$434,A12offset,$E925)-INDEX('PTRM input'!$G$277:$P$326,A12offset,$E925))*OFFSET($F$7,0,$E925))-SUM($G925:AB925),(((INDEX('PTRM input'!$G$385:$P$434,A12offset,$E925)-INDEX('PTRM input'!$G$277:$P$326,A12offset,$E925))*OFFSET($F$7,0,$E925))-SUM($G925:AB925))*(OFFSET('PTRM input'!$G$477,0,$E925-1)/A12taxstdlife))))</f>
        <v>0</v>
      </c>
      <c r="AD925" s="251">
        <f ca="1">IF(A12taxstdlife="n/a","n/a",IF(A12taxstdlife="",0,IF(AD$3&gt;(A12stdlife+$E925),((INDEX('PTRM input'!$G$385:$P$434,A12offset,$E925)-INDEX('PTRM input'!$G$277:$P$326,A12offset,$E925))*OFFSET($F$7,0,$E925))-SUM($G925:AC925),(((INDEX('PTRM input'!$G$385:$P$434,A12offset,$E925)-INDEX('PTRM input'!$G$277:$P$326,A12offset,$E925))*OFFSET($F$7,0,$E925))-SUM($G925:AC925))*(OFFSET('PTRM input'!$G$477,0,$E925-1)/A12taxstdlife))))</f>
        <v>0</v>
      </c>
      <c r="AE925" s="251">
        <f ca="1">IF(A12taxstdlife="n/a","n/a",IF(A12taxstdlife="",0,IF(AE$3&gt;(A12stdlife+$E925),((INDEX('PTRM input'!$G$385:$P$434,A12offset,$E925)-INDEX('PTRM input'!$G$277:$P$326,A12offset,$E925))*OFFSET($F$7,0,$E925))-SUM($G925:AD925),(((INDEX('PTRM input'!$G$385:$P$434,A12offset,$E925)-INDEX('PTRM input'!$G$277:$P$326,A12offset,$E925))*OFFSET($F$7,0,$E925))-SUM($G925:AD925))*(OFFSET('PTRM input'!$G$477,0,$E925-1)/A12taxstdlife))))</f>
        <v>0</v>
      </c>
      <c r="AF925" s="251">
        <f ca="1">IF(A12taxstdlife="n/a","n/a",IF(A12taxstdlife="",0,IF(AF$3&gt;(A12stdlife+$E925),((INDEX('PTRM input'!$G$385:$P$434,A12offset,$E925)-INDEX('PTRM input'!$G$277:$P$326,A12offset,$E925))*OFFSET($F$7,0,$E925))-SUM($G925:AE925),(((INDEX('PTRM input'!$G$385:$P$434,A12offset,$E925)-INDEX('PTRM input'!$G$277:$P$326,A12offset,$E925))*OFFSET($F$7,0,$E925))-SUM($G925:AE925))*(OFFSET('PTRM input'!$G$477,0,$E925-1)/A12taxstdlife))))</f>
        <v>0</v>
      </c>
      <c r="AG925" s="251">
        <f ca="1">IF(A12taxstdlife="n/a","n/a",IF(A12taxstdlife="",0,IF(AG$3&gt;(A12stdlife+$E925),((INDEX('PTRM input'!$G$385:$P$434,A12offset,$E925)-INDEX('PTRM input'!$G$277:$P$326,A12offset,$E925))*OFFSET($F$7,0,$E925))-SUM($G925:AF925),(((INDEX('PTRM input'!$G$385:$P$434,A12offset,$E925)-INDEX('PTRM input'!$G$277:$P$326,A12offset,$E925))*OFFSET($F$7,0,$E925))-SUM($G925:AF925))*(OFFSET('PTRM input'!$G$477,0,$E925-1)/A12taxstdlife))))</f>
        <v>0</v>
      </c>
      <c r="AH925" s="251">
        <f ca="1">IF(A12taxstdlife="n/a","n/a",IF(A12taxstdlife="",0,IF(AH$3&gt;(A12stdlife+$E925),((INDEX('PTRM input'!$G$385:$P$434,A12offset,$E925)-INDEX('PTRM input'!$G$277:$P$326,A12offset,$E925))*OFFSET($F$7,0,$E925))-SUM($G925:AG925),(((INDEX('PTRM input'!$G$385:$P$434,A12offset,$E925)-INDEX('PTRM input'!$G$277:$P$326,A12offset,$E925))*OFFSET($F$7,0,$E925))-SUM($G925:AG925))*(OFFSET('PTRM input'!$G$477,0,$E925-1)/A12taxstdlife))))</f>
        <v>0</v>
      </c>
      <c r="AI925" s="251">
        <f ca="1">IF(A12taxstdlife="n/a","n/a",IF(A12taxstdlife="",0,IF(AI$3&gt;(A12stdlife+$E925),((INDEX('PTRM input'!$G$385:$P$434,A12offset,$E925)-INDEX('PTRM input'!$G$277:$P$326,A12offset,$E925))*OFFSET($F$7,0,$E925))-SUM($G925:AH925),(((INDEX('PTRM input'!$G$385:$P$434,A12offset,$E925)-INDEX('PTRM input'!$G$277:$P$326,A12offset,$E925))*OFFSET($F$7,0,$E925))-SUM($G925:AH925))*(OFFSET('PTRM input'!$G$477,0,$E925-1)/A12taxstdlife))))</f>
        <v>0</v>
      </c>
      <c r="AJ925" s="251">
        <f ca="1">IF(A12taxstdlife="n/a","n/a",IF(A12taxstdlife="",0,IF(AJ$3&gt;(A12stdlife+$E925),((INDEX('PTRM input'!$G$385:$P$434,A12offset,$E925)-INDEX('PTRM input'!$G$277:$P$326,A12offset,$E925))*OFFSET($F$7,0,$E925))-SUM($G925:AI925),(((INDEX('PTRM input'!$G$385:$P$434,A12offset,$E925)-INDEX('PTRM input'!$G$277:$P$326,A12offset,$E925))*OFFSET($F$7,0,$E925))-SUM($G925:AI925))*(OFFSET('PTRM input'!$G$477,0,$E925-1)/A12taxstdlife))))</f>
        <v>0</v>
      </c>
      <c r="AK925" s="251">
        <f ca="1">IF(A12taxstdlife="n/a","n/a",IF(A12taxstdlife="",0,IF(AK$3&gt;(A12stdlife+$E925),((INDEX('PTRM input'!$G$385:$P$434,A12offset,$E925)-INDEX('PTRM input'!$G$277:$P$326,A12offset,$E925))*OFFSET($F$7,0,$E925))-SUM($G925:AJ925),(((INDEX('PTRM input'!$G$385:$P$434,A12offset,$E925)-INDEX('PTRM input'!$G$277:$P$326,A12offset,$E925))*OFFSET($F$7,0,$E925))-SUM($G925:AJ925))*(OFFSET('PTRM input'!$G$477,0,$E925-1)/A12taxstdlife))))</f>
        <v>0</v>
      </c>
      <c r="AL925" s="251">
        <f ca="1">IF(A12taxstdlife="n/a","n/a",IF(A12taxstdlife="",0,IF(AL$3&gt;(A12stdlife+$E925),((INDEX('PTRM input'!$G$385:$P$434,A12offset,$E925)-INDEX('PTRM input'!$G$277:$P$326,A12offset,$E925))*OFFSET($F$7,0,$E925))-SUM($G925:AK925),(((INDEX('PTRM input'!$G$385:$P$434,A12offset,$E925)-INDEX('PTRM input'!$G$277:$P$326,A12offset,$E925))*OFFSET($F$7,0,$E925))-SUM($G925:AK925))*(OFFSET('PTRM input'!$G$477,0,$E925-1)/A12taxstdlife))))</f>
        <v>0</v>
      </c>
      <c r="AM925" s="251">
        <f ca="1">IF(A12taxstdlife="n/a","n/a",IF(A12taxstdlife="",0,IF(AM$3&gt;(A12stdlife+$E925),((INDEX('PTRM input'!$G$385:$P$434,A12offset,$E925)-INDEX('PTRM input'!$G$277:$P$326,A12offset,$E925))*OFFSET($F$7,0,$E925))-SUM($G925:AL925),(((INDEX('PTRM input'!$G$385:$P$434,A12offset,$E925)-INDEX('PTRM input'!$G$277:$P$326,A12offset,$E925))*OFFSET($F$7,0,$E925))-SUM($G925:AL925))*(OFFSET('PTRM input'!$G$477,0,$E925-1)/A12taxstdlife))))</f>
        <v>0</v>
      </c>
      <c r="AN925" s="251">
        <f ca="1">IF(A12taxstdlife="n/a","n/a",IF(A12taxstdlife="",0,IF(AN$3&gt;(A12stdlife+$E925),((INDEX('PTRM input'!$G$385:$P$434,A12offset,$E925)-INDEX('PTRM input'!$G$277:$P$326,A12offset,$E925))*OFFSET($F$7,0,$E925))-SUM($G925:AM925),(((INDEX('PTRM input'!$G$385:$P$434,A12offset,$E925)-INDEX('PTRM input'!$G$277:$P$326,A12offset,$E925))*OFFSET($F$7,0,$E925))-SUM($G925:AM925))*(OFFSET('PTRM input'!$G$477,0,$E925-1)/A12taxstdlife))))</f>
        <v>0</v>
      </c>
      <c r="AO925" s="251">
        <f ca="1">IF(A12taxstdlife="n/a","n/a",IF(A12taxstdlife="",0,IF(AO$3&gt;(A12stdlife+$E925),((INDEX('PTRM input'!$G$385:$P$434,A12offset,$E925)-INDEX('PTRM input'!$G$277:$P$326,A12offset,$E925))*OFFSET($F$7,0,$E925))-SUM($G925:AN925),(((INDEX('PTRM input'!$G$385:$P$434,A12offset,$E925)-INDEX('PTRM input'!$G$277:$P$326,A12offset,$E925))*OFFSET($F$7,0,$E925))-SUM($G925:AN925))*(OFFSET('PTRM input'!$G$477,0,$E925-1)/A12taxstdlife))))</f>
        <v>0</v>
      </c>
      <c r="AP925" s="251">
        <f ca="1">IF(A12taxstdlife="n/a","n/a",IF(A12taxstdlife="",0,IF(AP$3&gt;(A12stdlife+$E925),((INDEX('PTRM input'!$G$385:$P$434,A12offset,$E925)-INDEX('PTRM input'!$G$277:$P$326,A12offset,$E925))*OFFSET($F$7,0,$E925))-SUM($G925:AO925),(((INDEX('PTRM input'!$G$385:$P$434,A12offset,$E925)-INDEX('PTRM input'!$G$277:$P$326,A12offset,$E925))*OFFSET($F$7,0,$E925))-SUM($G925:AO925))*(OFFSET('PTRM input'!$G$477,0,$E925-1)/A12taxstdlife))))</f>
        <v>0</v>
      </c>
      <c r="AQ925" s="251">
        <f ca="1">IF(A12taxstdlife="n/a","n/a",IF(A12taxstdlife="",0,IF(AQ$3&gt;(A12stdlife+$E925),((INDEX('PTRM input'!$G$385:$P$434,A12offset,$E925)-INDEX('PTRM input'!$G$277:$P$326,A12offset,$E925))*OFFSET($F$7,0,$E925))-SUM($G925:AP925),(((INDEX('PTRM input'!$G$385:$P$434,A12offset,$E925)-INDEX('PTRM input'!$G$277:$P$326,A12offset,$E925))*OFFSET($F$7,0,$E925))-SUM($G925:AP925))*(OFFSET('PTRM input'!$G$477,0,$E925-1)/A12taxstdlife))))</f>
        <v>0</v>
      </c>
      <c r="AR925" s="251">
        <f ca="1">IF(A12taxstdlife="n/a","n/a",IF(A12taxstdlife="",0,IF(AR$3&gt;(A12stdlife+$E925),((INDEX('PTRM input'!$G$385:$P$434,A12offset,$E925)-INDEX('PTRM input'!$G$277:$P$326,A12offset,$E925))*OFFSET($F$7,0,$E925))-SUM($G925:AQ925),(((INDEX('PTRM input'!$G$385:$P$434,A12offset,$E925)-INDEX('PTRM input'!$G$277:$P$326,A12offset,$E925))*OFFSET($F$7,0,$E925))-SUM($G925:AQ925))*(OFFSET('PTRM input'!$G$477,0,$E925-1)/A12taxstdlife))))</f>
        <v>0</v>
      </c>
      <c r="AS925" s="251">
        <f ca="1">IF(A12taxstdlife="n/a","n/a",IF(A12taxstdlife="",0,IF(AS$3&gt;(A12stdlife+$E925),((INDEX('PTRM input'!$G$385:$P$434,A12offset,$E925)-INDEX('PTRM input'!$G$277:$P$326,A12offset,$E925))*OFFSET($F$7,0,$E925))-SUM($G925:AR925),(((INDEX('PTRM input'!$G$385:$P$434,A12offset,$E925)-INDEX('PTRM input'!$G$277:$P$326,A12offset,$E925))*OFFSET($F$7,0,$E925))-SUM($G925:AR925))*(OFFSET('PTRM input'!$G$477,0,$E925-1)/A12taxstdlife))))</f>
        <v>0</v>
      </c>
      <c r="AT925" s="251">
        <f ca="1">IF(A12taxstdlife="n/a","n/a",IF(A12taxstdlife="",0,IF(AT$3&gt;(A12stdlife+$E925),((INDEX('PTRM input'!$G$385:$P$434,A12offset,$E925)-INDEX('PTRM input'!$G$277:$P$326,A12offset,$E925))*OFFSET($F$7,0,$E925))-SUM($G925:AS925),(((INDEX('PTRM input'!$G$385:$P$434,A12offset,$E925)-INDEX('PTRM input'!$G$277:$P$326,A12offset,$E925))*OFFSET($F$7,0,$E925))-SUM($G925:AS925))*(OFFSET('PTRM input'!$G$477,0,$E925-1)/A12taxstdlife))))</f>
        <v>0</v>
      </c>
      <c r="AU925" s="251">
        <f ca="1">IF(A12taxstdlife="n/a","n/a",IF(A12taxstdlife="",0,IF(AU$3&gt;(A12stdlife+$E925),((INDEX('PTRM input'!$G$385:$P$434,A12offset,$E925)-INDEX('PTRM input'!$G$277:$P$326,A12offset,$E925))*OFFSET($F$7,0,$E925))-SUM($G925:AT925),(((INDEX('PTRM input'!$G$385:$P$434,A12offset,$E925)-INDEX('PTRM input'!$G$277:$P$326,A12offset,$E925))*OFFSET($F$7,0,$E925))-SUM($G925:AT925))*(OFFSET('PTRM input'!$G$477,0,$E925-1)/A12taxstdlife))))</f>
        <v>0</v>
      </c>
      <c r="AV925" s="251">
        <f ca="1">IF(A12taxstdlife="n/a","n/a",IF(A12taxstdlife="",0,IF(AV$3&gt;(A12stdlife+$E925),((INDEX('PTRM input'!$G$385:$P$434,A12offset,$E925)-INDEX('PTRM input'!$G$277:$P$326,A12offset,$E925))*OFFSET($F$7,0,$E925))-SUM($G925:AU925),(((INDEX('PTRM input'!$G$385:$P$434,A12offset,$E925)-INDEX('PTRM input'!$G$277:$P$326,A12offset,$E925))*OFFSET($F$7,0,$E925))-SUM($G925:AU925))*(OFFSET('PTRM input'!$G$477,0,$E925-1)/A12taxstdlife))))</f>
        <v>0</v>
      </c>
      <c r="AW925" s="251">
        <f ca="1">IF(A12taxstdlife="n/a","n/a",IF(A12taxstdlife="",0,IF(AW$3&gt;(A12stdlife+$E925),((INDEX('PTRM input'!$G$385:$P$434,A12offset,$E925)-INDEX('PTRM input'!$G$277:$P$326,A12offset,$E925))*OFFSET($F$7,0,$E925))-SUM($G925:AV925),(((INDEX('PTRM input'!$G$385:$P$434,A12offset,$E925)-INDEX('PTRM input'!$G$277:$P$326,A12offset,$E925))*OFFSET($F$7,0,$E925))-SUM($G925:AV925))*(OFFSET('PTRM input'!$G$477,0,$E925-1)/A12taxstdlife))))</f>
        <v>0</v>
      </c>
      <c r="AX925" s="251">
        <f ca="1">IF(A12taxstdlife="n/a","n/a",IF(A12taxstdlife="",0,IF(AX$3&gt;(A12stdlife+$E925),((INDEX('PTRM input'!$G$385:$P$434,A12offset,$E925)-INDEX('PTRM input'!$G$277:$P$326,A12offset,$E925))*OFFSET($F$7,0,$E925))-SUM($G925:AW925),(((INDEX('PTRM input'!$G$385:$P$434,A12offset,$E925)-INDEX('PTRM input'!$G$277:$P$326,A12offset,$E925))*OFFSET($F$7,0,$E925))-SUM($G925:AW925))*(OFFSET('PTRM input'!$G$477,0,$E925-1)/A12taxstdlife))))</f>
        <v>0</v>
      </c>
      <c r="AY925" s="251">
        <f ca="1">IF(A12taxstdlife="n/a","n/a",IF(A12taxstdlife="",0,IF(AY$3&gt;(A12stdlife+$E925),((INDEX('PTRM input'!$G$385:$P$434,A12offset,$E925)-INDEX('PTRM input'!$G$277:$P$326,A12offset,$E925))*OFFSET($F$7,0,$E925))-SUM($G925:AX925),(((INDEX('PTRM input'!$G$385:$P$434,A12offset,$E925)-INDEX('PTRM input'!$G$277:$P$326,A12offset,$E925))*OFFSET($F$7,0,$E925))-SUM($G925:AX925))*(OFFSET('PTRM input'!$G$477,0,$E925-1)/A12taxstdlife))))</f>
        <v>0</v>
      </c>
      <c r="AZ925" s="251">
        <f ca="1">IF(A12taxstdlife="n/a","n/a",IF(A12taxstdlife="",0,IF(AZ$3&gt;(A12stdlife+$E925),((INDEX('PTRM input'!$G$385:$P$434,A12offset,$E925)-INDEX('PTRM input'!$G$277:$P$326,A12offset,$E925))*OFFSET($F$7,0,$E925))-SUM($G925:AY925),(((INDEX('PTRM input'!$G$385:$P$434,A12offset,$E925)-INDEX('PTRM input'!$G$277:$P$326,A12offset,$E925))*OFFSET($F$7,0,$E925))-SUM($G925:AY925))*(OFFSET('PTRM input'!$G$477,0,$E925-1)/A12taxstdlife))))</f>
        <v>0</v>
      </c>
      <c r="BA925" s="251">
        <f ca="1">IF(A12taxstdlife="n/a","n/a",IF(A12taxstdlife="",0,IF(BA$3&gt;(A12stdlife+$E925),((INDEX('PTRM input'!$G$385:$P$434,A12offset,$E925)-INDEX('PTRM input'!$G$277:$P$326,A12offset,$E925))*OFFSET($F$7,0,$E925))-SUM($G925:AZ925),(((INDEX('PTRM input'!$G$385:$P$434,A12offset,$E925)-INDEX('PTRM input'!$G$277:$P$326,A12offset,$E925))*OFFSET($F$7,0,$E925))-SUM($G925:AZ925))*(OFFSET('PTRM input'!$G$477,0,$E925-1)/A12taxstdlife))))</f>
        <v>0</v>
      </c>
      <c r="BB925" s="251">
        <f ca="1">IF(A12taxstdlife="n/a","n/a",IF(A12taxstdlife="",0,IF(BB$3&gt;(A12stdlife+$E925),((INDEX('PTRM input'!$G$385:$P$434,A12offset,$E925)-INDEX('PTRM input'!$G$277:$P$326,A12offset,$E925))*OFFSET($F$7,0,$E925))-SUM($G925:BA925),(((INDEX('PTRM input'!$G$385:$P$434,A12offset,$E925)-INDEX('PTRM input'!$G$277:$P$326,A12offset,$E925))*OFFSET($F$7,0,$E925))-SUM($G925:BA925))*(OFFSET('PTRM input'!$G$477,0,$E925-1)/A12taxstdlife))))</f>
        <v>0</v>
      </c>
      <c r="BC925" s="251">
        <f ca="1">IF(A12taxstdlife="n/a","n/a",IF(A12taxstdlife="",0,IF(BC$3&gt;(A12stdlife+$E925),((INDEX('PTRM input'!$G$385:$P$434,A12offset,$E925)-INDEX('PTRM input'!$G$277:$P$326,A12offset,$E925))*OFFSET($F$7,0,$E925))-SUM($G925:BB925),(((INDEX('PTRM input'!$G$385:$P$434,A12offset,$E925)-INDEX('PTRM input'!$G$277:$P$326,A12offset,$E925))*OFFSET($F$7,0,$E925))-SUM($G925:BB925))*(OFFSET('PTRM input'!$G$477,0,$E925-1)/A12taxstdlife))))</f>
        <v>0</v>
      </c>
      <c r="BD925" s="251">
        <f ca="1">IF(A12taxstdlife="n/a","n/a",IF(A12taxstdlife="",0,IF(BD$3&gt;(A12stdlife+$E925),((INDEX('PTRM input'!$G$385:$P$434,A12offset,$E925)-INDEX('PTRM input'!$G$277:$P$326,A12offset,$E925))*OFFSET($F$7,0,$E925))-SUM($G925:BC925),(((INDEX('PTRM input'!$G$385:$P$434,A12offset,$E925)-INDEX('PTRM input'!$G$277:$P$326,A12offset,$E925))*OFFSET($F$7,0,$E925))-SUM($G925:BC925))*(OFFSET('PTRM input'!$G$477,0,$E925-1)/A12taxstdlife))))</f>
        <v>0</v>
      </c>
      <c r="BE925" s="251">
        <f ca="1">IF(A12taxstdlife="n/a","n/a",IF(A12taxstdlife="",0,IF(BE$3&gt;(A12stdlife+$E925),((INDEX('PTRM input'!$G$385:$P$434,A12offset,$E925)-INDEX('PTRM input'!$G$277:$P$326,A12offset,$E925))*OFFSET($F$7,0,$E925))-SUM($G925:BD925),(((INDEX('PTRM input'!$G$385:$P$434,A12offset,$E925)-INDEX('PTRM input'!$G$277:$P$326,A12offset,$E925))*OFFSET($F$7,0,$E925))-SUM($G925:BD925))*(OFFSET('PTRM input'!$G$477,0,$E925-1)/A12taxstdlife))))</f>
        <v>0</v>
      </c>
      <c r="BF925" s="251">
        <f ca="1">IF(A12taxstdlife="n/a","n/a",IF(A12taxstdlife="",0,IF(BF$3&gt;(A12stdlife+$E925),((INDEX('PTRM input'!$G$385:$P$434,A12offset,$E925)-INDEX('PTRM input'!$G$277:$P$326,A12offset,$E925))*OFFSET($F$7,0,$E925))-SUM($G925:BE925),(((INDEX('PTRM input'!$G$385:$P$434,A12offset,$E925)-INDEX('PTRM input'!$G$277:$P$326,A12offset,$E925))*OFFSET($F$7,0,$E925))-SUM($G925:BE925))*(OFFSET('PTRM input'!$G$477,0,$E925-1)/A12taxstdlife))))</f>
        <v>0</v>
      </c>
      <c r="BG925" s="251">
        <f ca="1">IF(A12taxstdlife="n/a","n/a",IF(A12taxstdlife="",0,IF(BG$3&gt;(A12stdlife+$E925),((INDEX('PTRM input'!$G$385:$P$434,A12offset,$E925)-INDEX('PTRM input'!$G$277:$P$326,A12offset,$E925))*OFFSET($F$7,0,$E925))-SUM($G925:BF925),(((INDEX('PTRM input'!$G$385:$P$434,A12offset,$E925)-INDEX('PTRM input'!$G$277:$P$326,A12offset,$E925))*OFFSET($F$7,0,$E925))-SUM($G925:BF925))*(OFFSET('PTRM input'!$G$477,0,$E925-1)/A12taxstdlife))))</f>
        <v>0</v>
      </c>
      <c r="BH925" s="251">
        <f ca="1">IF(A12taxstdlife="n/a","n/a",IF(A12taxstdlife="",0,IF(BH$3&gt;(A12stdlife+$E925),((INDEX('PTRM input'!$G$385:$P$434,A12offset,$E925)-INDEX('PTRM input'!$G$277:$P$326,A12offset,$E925))*OFFSET($F$7,0,$E925))-SUM($G925:BG925),(((INDEX('PTRM input'!$G$385:$P$434,A12offset,$E925)-INDEX('PTRM input'!$G$277:$P$326,A12offset,$E925))*OFFSET($F$7,0,$E925))-SUM($G925:BG925))*(OFFSET('PTRM input'!$G$477,0,$E925-1)/A12taxstdlife))))</f>
        <v>0</v>
      </c>
      <c r="BI925" s="251">
        <f ca="1">IF(A12taxstdlife="n/a","n/a",IF(A12taxstdlife="",0,IF(BI$3&gt;(A12stdlife+$E925),((INDEX('PTRM input'!$G$385:$P$434,A12offset,$E925)-INDEX('PTRM input'!$G$277:$P$326,A12offset,$E925))*OFFSET($F$7,0,$E925))-SUM($G925:BH925),(((INDEX('PTRM input'!$G$385:$P$434,A12offset,$E925)-INDEX('PTRM input'!$G$277:$P$326,A12offset,$E925))*OFFSET($F$7,0,$E925))-SUM($G925:BH925))*(OFFSET('PTRM input'!$G$477,0,$E925-1)/A12taxstdlife))))</f>
        <v>0</v>
      </c>
      <c r="BJ925" s="116"/>
      <c r="BK925" s="116"/>
      <c r="BL925" s="116"/>
      <c r="BM925" s="116"/>
    </row>
    <row r="926" spans="1:65" ht="12.75" hidden="1" customHeight="1" outlineLevel="2">
      <c r="A926" s="366"/>
      <c r="B926" s="19"/>
      <c r="C926" s="18"/>
      <c r="D926" s="760"/>
      <c r="E926" s="86">
        <v>2</v>
      </c>
      <c r="F926" s="356"/>
      <c r="G926" s="434"/>
      <c r="H926" s="619"/>
      <c r="I926" s="251">
        <f ca="1">IF(A12taxstdlife="n/a","n/a",IF(A12taxstdlife="",0,IF(I$3&gt;(A12stdlife+$E926),((INDEX('PTRM input'!$G$385:$P$434,A12offset,$E926)-INDEX('PTRM input'!$G$277:$P$326,A12offset,$E926))*OFFSET($F$7,0,$E926))-SUM($G926:H926),(((INDEX('PTRM input'!$G$385:$P$434,A12offset,$E926)-INDEX('PTRM input'!$G$277:$P$326,A12offset,$E926))*OFFSET($F$7,0,$E926))-SUM($G926:H926))*(OFFSET('PTRM input'!$G$477,0,$E926-1)/A12taxstdlife))))</f>
        <v>0</v>
      </c>
      <c r="J926" s="251">
        <f ca="1">IF(A12taxstdlife="n/a","n/a",IF(A12taxstdlife="",0,IF(J$3&gt;(A12stdlife+$E926),((INDEX('PTRM input'!$G$385:$P$434,A12offset,$E926)-INDEX('PTRM input'!$G$277:$P$326,A12offset,$E926))*OFFSET($F$7,0,$E926))-SUM($G926:I926),(((INDEX('PTRM input'!$G$385:$P$434,A12offset,$E926)-INDEX('PTRM input'!$G$277:$P$326,A12offset,$E926))*OFFSET($F$7,0,$E926))-SUM($G926:I926))*(OFFSET('PTRM input'!$G$477,0,$E926-1)/A12taxstdlife))))</f>
        <v>0</v>
      </c>
      <c r="K926" s="251">
        <f ca="1">IF(A12taxstdlife="n/a","n/a",IF(A12taxstdlife="",0,IF(K$3&gt;(A12stdlife+$E926),((INDEX('PTRM input'!$G$385:$P$434,A12offset,$E926)-INDEX('PTRM input'!$G$277:$P$326,A12offset,$E926))*OFFSET($F$7,0,$E926))-SUM($G926:J926),(((INDEX('PTRM input'!$G$385:$P$434,A12offset,$E926)-INDEX('PTRM input'!$G$277:$P$326,A12offset,$E926))*OFFSET($F$7,0,$E926))-SUM($G926:J926))*(OFFSET('PTRM input'!$G$477,0,$E926-1)/A12taxstdlife))))</f>
        <v>0</v>
      </c>
      <c r="L926" s="251">
        <f ca="1">IF(A12taxstdlife="n/a","n/a",IF(A12taxstdlife="",0,IF(L$3&gt;(A12stdlife+$E926),((INDEX('PTRM input'!$G$385:$P$434,A12offset,$E926)-INDEX('PTRM input'!$G$277:$P$326,A12offset,$E926))*OFFSET($F$7,0,$E926))-SUM($G926:K926),(((INDEX('PTRM input'!$G$385:$P$434,A12offset,$E926)-INDEX('PTRM input'!$G$277:$P$326,A12offset,$E926))*OFFSET($F$7,0,$E926))-SUM($G926:K926))*(OFFSET('PTRM input'!$G$477,0,$E926-1)/A12taxstdlife))))</f>
        <v>0</v>
      </c>
      <c r="M926" s="251">
        <f ca="1">IF(A12taxstdlife="n/a","n/a",IF(A12taxstdlife="",0,IF(M$3&gt;(A12stdlife+$E926),((INDEX('PTRM input'!$G$385:$P$434,A12offset,$E926)-INDEX('PTRM input'!$G$277:$P$326,A12offset,$E926))*OFFSET($F$7,0,$E926))-SUM($G926:L926),(((INDEX('PTRM input'!$G$385:$P$434,A12offset,$E926)-INDEX('PTRM input'!$G$277:$P$326,A12offset,$E926))*OFFSET($F$7,0,$E926))-SUM($G926:L926))*(OFFSET('PTRM input'!$G$477,0,$E926-1)/A12taxstdlife))))</f>
        <v>0</v>
      </c>
      <c r="N926" s="251">
        <f ca="1">IF(A12taxstdlife="n/a","n/a",IF(A12taxstdlife="",0,IF(N$3&gt;(A12stdlife+$E926),((INDEX('PTRM input'!$G$385:$P$434,A12offset,$E926)-INDEX('PTRM input'!$G$277:$P$326,A12offset,$E926))*OFFSET($F$7,0,$E926))-SUM($G926:M926),(((INDEX('PTRM input'!$G$385:$P$434,A12offset,$E926)-INDEX('PTRM input'!$G$277:$P$326,A12offset,$E926))*OFFSET($F$7,0,$E926))-SUM($G926:M926))*(OFFSET('PTRM input'!$G$477,0,$E926-1)/A12taxstdlife))))</f>
        <v>0</v>
      </c>
      <c r="O926" s="251">
        <f ca="1">IF(A12taxstdlife="n/a","n/a",IF(A12taxstdlife="",0,IF(O$3&gt;(A12stdlife+$E926),((INDEX('PTRM input'!$G$385:$P$434,A12offset,$E926)-INDEX('PTRM input'!$G$277:$P$326,A12offset,$E926))*OFFSET($F$7,0,$E926))-SUM($G926:N926),(((INDEX('PTRM input'!$G$385:$P$434,A12offset,$E926)-INDEX('PTRM input'!$G$277:$P$326,A12offset,$E926))*OFFSET($F$7,0,$E926))-SUM($G926:N926))*(OFFSET('PTRM input'!$G$477,0,$E926-1)/A12taxstdlife))))</f>
        <v>0</v>
      </c>
      <c r="P926" s="251">
        <f ca="1">IF(A12taxstdlife="n/a","n/a",IF(A12taxstdlife="",0,IF(P$3&gt;(A12stdlife+$E926),((INDEX('PTRM input'!$G$385:$P$434,A12offset,$E926)-INDEX('PTRM input'!$G$277:$P$326,A12offset,$E926))*OFFSET($F$7,0,$E926))-SUM($G926:O926),(((INDEX('PTRM input'!$G$385:$P$434,A12offset,$E926)-INDEX('PTRM input'!$G$277:$P$326,A12offset,$E926))*OFFSET($F$7,0,$E926))-SUM($G926:O926))*(OFFSET('PTRM input'!$G$477,0,$E926-1)/A12taxstdlife))))</f>
        <v>0</v>
      </c>
      <c r="Q926" s="251">
        <f ca="1">IF(A12taxstdlife="n/a","n/a",IF(A12taxstdlife="",0,IF(Q$3&gt;(A12stdlife+$E926),((INDEX('PTRM input'!$G$385:$P$434,A12offset,$E926)-INDEX('PTRM input'!$G$277:$P$326,A12offset,$E926))*OFFSET($F$7,0,$E926))-SUM($G926:P926),(((INDEX('PTRM input'!$G$385:$P$434,A12offset,$E926)-INDEX('PTRM input'!$G$277:$P$326,A12offset,$E926))*OFFSET($F$7,0,$E926))-SUM($G926:P926))*(OFFSET('PTRM input'!$G$477,0,$E926-1)/A12taxstdlife))))</f>
        <v>0</v>
      </c>
      <c r="R926" s="251">
        <f ca="1">IF(A12taxstdlife="n/a","n/a",IF(A12taxstdlife="",0,IF(R$3&gt;(A12stdlife+$E926),((INDEX('PTRM input'!$G$385:$P$434,A12offset,$E926)-INDEX('PTRM input'!$G$277:$P$326,A12offset,$E926))*OFFSET($F$7,0,$E926))-SUM($G926:Q926),(((INDEX('PTRM input'!$G$385:$P$434,A12offset,$E926)-INDEX('PTRM input'!$G$277:$P$326,A12offset,$E926))*OFFSET($F$7,0,$E926))-SUM($G926:Q926))*(OFFSET('PTRM input'!$G$477,0,$E926-1)/A12taxstdlife))))</f>
        <v>0</v>
      </c>
      <c r="S926" s="251">
        <f ca="1">IF(A12taxstdlife="n/a","n/a",IF(A12taxstdlife="",0,IF(S$3&gt;(A12stdlife+$E926),((INDEX('PTRM input'!$G$385:$P$434,A12offset,$E926)-INDEX('PTRM input'!$G$277:$P$326,A12offset,$E926))*OFFSET($F$7,0,$E926))-SUM($G926:R926),(((INDEX('PTRM input'!$G$385:$P$434,A12offset,$E926)-INDEX('PTRM input'!$G$277:$P$326,A12offset,$E926))*OFFSET($F$7,0,$E926))-SUM($G926:R926))*(OFFSET('PTRM input'!$G$477,0,$E926-1)/A12taxstdlife))))</f>
        <v>0</v>
      </c>
      <c r="T926" s="251">
        <f ca="1">IF(A12taxstdlife="n/a","n/a",IF(A12taxstdlife="",0,IF(T$3&gt;(A12stdlife+$E926),((INDEX('PTRM input'!$G$385:$P$434,A12offset,$E926)-INDEX('PTRM input'!$G$277:$P$326,A12offset,$E926))*OFFSET($F$7,0,$E926))-SUM($G926:S926),(((INDEX('PTRM input'!$G$385:$P$434,A12offset,$E926)-INDEX('PTRM input'!$G$277:$P$326,A12offset,$E926))*OFFSET($F$7,0,$E926))-SUM($G926:S926))*(OFFSET('PTRM input'!$G$477,0,$E926-1)/A12taxstdlife))))</f>
        <v>0</v>
      </c>
      <c r="U926" s="251">
        <f ca="1">IF(A12taxstdlife="n/a","n/a",IF(A12taxstdlife="",0,IF(U$3&gt;(A12stdlife+$E926),((INDEX('PTRM input'!$G$385:$P$434,A12offset,$E926)-INDEX('PTRM input'!$G$277:$P$326,A12offset,$E926))*OFFSET($F$7,0,$E926))-SUM($G926:T926),(((INDEX('PTRM input'!$G$385:$P$434,A12offset,$E926)-INDEX('PTRM input'!$G$277:$P$326,A12offset,$E926))*OFFSET($F$7,0,$E926))-SUM($G926:T926))*(OFFSET('PTRM input'!$G$477,0,$E926-1)/A12taxstdlife))))</f>
        <v>0</v>
      </c>
      <c r="V926" s="251">
        <f ca="1">IF(A12taxstdlife="n/a","n/a",IF(A12taxstdlife="",0,IF(V$3&gt;(A12stdlife+$E926),((INDEX('PTRM input'!$G$385:$P$434,A12offset,$E926)-INDEX('PTRM input'!$G$277:$P$326,A12offset,$E926))*OFFSET($F$7,0,$E926))-SUM($G926:U926),(((INDEX('PTRM input'!$G$385:$P$434,A12offset,$E926)-INDEX('PTRM input'!$G$277:$P$326,A12offset,$E926))*OFFSET($F$7,0,$E926))-SUM($G926:U926))*(OFFSET('PTRM input'!$G$477,0,$E926-1)/A12taxstdlife))))</f>
        <v>0</v>
      </c>
      <c r="W926" s="251">
        <f ca="1">IF(A12taxstdlife="n/a","n/a",IF(A12taxstdlife="",0,IF(W$3&gt;(A12stdlife+$E926),((INDEX('PTRM input'!$G$385:$P$434,A12offset,$E926)-INDEX('PTRM input'!$G$277:$P$326,A12offset,$E926))*OFFSET($F$7,0,$E926))-SUM($G926:V926),(((INDEX('PTRM input'!$G$385:$P$434,A12offset,$E926)-INDEX('PTRM input'!$G$277:$P$326,A12offset,$E926))*OFFSET($F$7,0,$E926))-SUM($G926:V926))*(OFFSET('PTRM input'!$G$477,0,$E926-1)/A12taxstdlife))))</f>
        <v>0</v>
      </c>
      <c r="X926" s="251">
        <f ca="1">IF(A12taxstdlife="n/a","n/a",IF(A12taxstdlife="",0,IF(X$3&gt;(A12stdlife+$E926),((INDEX('PTRM input'!$G$385:$P$434,A12offset,$E926)-INDEX('PTRM input'!$G$277:$P$326,A12offset,$E926))*OFFSET($F$7,0,$E926))-SUM($G926:W926),(((INDEX('PTRM input'!$G$385:$P$434,A12offset,$E926)-INDEX('PTRM input'!$G$277:$P$326,A12offset,$E926))*OFFSET($F$7,0,$E926))-SUM($G926:W926))*(OFFSET('PTRM input'!$G$477,0,$E926-1)/A12taxstdlife))))</f>
        <v>0</v>
      </c>
      <c r="Y926" s="251">
        <f ca="1">IF(A12taxstdlife="n/a","n/a",IF(A12taxstdlife="",0,IF(Y$3&gt;(A12stdlife+$E926),((INDEX('PTRM input'!$G$385:$P$434,A12offset,$E926)-INDEX('PTRM input'!$G$277:$P$326,A12offset,$E926))*OFFSET($F$7,0,$E926))-SUM($G926:X926),(((INDEX('PTRM input'!$G$385:$P$434,A12offset,$E926)-INDEX('PTRM input'!$G$277:$P$326,A12offset,$E926))*OFFSET($F$7,0,$E926))-SUM($G926:X926))*(OFFSET('PTRM input'!$G$477,0,$E926-1)/A12taxstdlife))))</f>
        <v>0</v>
      </c>
      <c r="Z926" s="251">
        <f ca="1">IF(A12taxstdlife="n/a","n/a",IF(A12taxstdlife="",0,IF(Z$3&gt;(A12stdlife+$E926),((INDEX('PTRM input'!$G$385:$P$434,A12offset,$E926)-INDEX('PTRM input'!$G$277:$P$326,A12offset,$E926))*OFFSET($F$7,0,$E926))-SUM($G926:Y926),(((INDEX('PTRM input'!$G$385:$P$434,A12offset,$E926)-INDEX('PTRM input'!$G$277:$P$326,A12offset,$E926))*OFFSET($F$7,0,$E926))-SUM($G926:Y926))*(OFFSET('PTRM input'!$G$477,0,$E926-1)/A12taxstdlife))))</f>
        <v>0</v>
      </c>
      <c r="AA926" s="251">
        <f ca="1">IF(A12taxstdlife="n/a","n/a",IF(A12taxstdlife="",0,IF(AA$3&gt;(A12stdlife+$E926),((INDEX('PTRM input'!$G$385:$P$434,A12offset,$E926)-INDEX('PTRM input'!$G$277:$P$326,A12offset,$E926))*OFFSET($F$7,0,$E926))-SUM($G926:Z926),(((INDEX('PTRM input'!$G$385:$P$434,A12offset,$E926)-INDEX('PTRM input'!$G$277:$P$326,A12offset,$E926))*OFFSET($F$7,0,$E926))-SUM($G926:Z926))*(OFFSET('PTRM input'!$G$477,0,$E926-1)/A12taxstdlife))))</f>
        <v>0</v>
      </c>
      <c r="AB926" s="251">
        <f ca="1">IF(A12taxstdlife="n/a","n/a",IF(A12taxstdlife="",0,IF(AB$3&gt;(A12stdlife+$E926),((INDEX('PTRM input'!$G$385:$P$434,A12offset,$E926)-INDEX('PTRM input'!$G$277:$P$326,A12offset,$E926))*OFFSET($F$7,0,$E926))-SUM($G926:AA926),(((INDEX('PTRM input'!$G$385:$P$434,A12offset,$E926)-INDEX('PTRM input'!$G$277:$P$326,A12offset,$E926))*OFFSET($F$7,0,$E926))-SUM($G926:AA926))*(OFFSET('PTRM input'!$G$477,0,$E926-1)/A12taxstdlife))))</f>
        <v>0</v>
      </c>
      <c r="AC926" s="251">
        <f ca="1">IF(A12taxstdlife="n/a","n/a",IF(A12taxstdlife="",0,IF(AC$3&gt;(A12stdlife+$E926),((INDEX('PTRM input'!$G$385:$P$434,A12offset,$E926)-INDEX('PTRM input'!$G$277:$P$326,A12offset,$E926))*OFFSET($F$7,0,$E926))-SUM($G926:AB926),(((INDEX('PTRM input'!$G$385:$P$434,A12offset,$E926)-INDEX('PTRM input'!$G$277:$P$326,A12offset,$E926))*OFFSET($F$7,0,$E926))-SUM($G926:AB926))*(OFFSET('PTRM input'!$G$477,0,$E926-1)/A12taxstdlife))))</f>
        <v>0</v>
      </c>
      <c r="AD926" s="251">
        <f ca="1">IF(A12taxstdlife="n/a","n/a",IF(A12taxstdlife="",0,IF(AD$3&gt;(A12stdlife+$E926),((INDEX('PTRM input'!$G$385:$P$434,A12offset,$E926)-INDEX('PTRM input'!$G$277:$P$326,A12offset,$E926))*OFFSET($F$7,0,$E926))-SUM($G926:AC926),(((INDEX('PTRM input'!$G$385:$P$434,A12offset,$E926)-INDEX('PTRM input'!$G$277:$P$326,A12offset,$E926))*OFFSET($F$7,0,$E926))-SUM($G926:AC926))*(OFFSET('PTRM input'!$G$477,0,$E926-1)/A12taxstdlife))))</f>
        <v>0</v>
      </c>
      <c r="AE926" s="251">
        <f ca="1">IF(A12taxstdlife="n/a","n/a",IF(A12taxstdlife="",0,IF(AE$3&gt;(A12stdlife+$E926),((INDEX('PTRM input'!$G$385:$P$434,A12offset,$E926)-INDEX('PTRM input'!$G$277:$P$326,A12offset,$E926))*OFFSET($F$7,0,$E926))-SUM($G926:AD926),(((INDEX('PTRM input'!$G$385:$P$434,A12offset,$E926)-INDEX('PTRM input'!$G$277:$P$326,A12offset,$E926))*OFFSET($F$7,0,$E926))-SUM($G926:AD926))*(OFFSET('PTRM input'!$G$477,0,$E926-1)/A12taxstdlife))))</f>
        <v>0</v>
      </c>
      <c r="AF926" s="251">
        <f ca="1">IF(A12taxstdlife="n/a","n/a",IF(A12taxstdlife="",0,IF(AF$3&gt;(A12stdlife+$E926),((INDEX('PTRM input'!$G$385:$P$434,A12offset,$E926)-INDEX('PTRM input'!$G$277:$P$326,A12offset,$E926))*OFFSET($F$7,0,$E926))-SUM($G926:AE926),(((INDEX('PTRM input'!$G$385:$P$434,A12offset,$E926)-INDEX('PTRM input'!$G$277:$P$326,A12offset,$E926))*OFFSET($F$7,0,$E926))-SUM($G926:AE926))*(OFFSET('PTRM input'!$G$477,0,$E926-1)/A12taxstdlife))))</f>
        <v>0</v>
      </c>
      <c r="AG926" s="251">
        <f ca="1">IF(A12taxstdlife="n/a","n/a",IF(A12taxstdlife="",0,IF(AG$3&gt;(A12stdlife+$E926),((INDEX('PTRM input'!$G$385:$P$434,A12offset,$E926)-INDEX('PTRM input'!$G$277:$P$326,A12offset,$E926))*OFFSET($F$7,0,$E926))-SUM($G926:AF926),(((INDEX('PTRM input'!$G$385:$P$434,A12offset,$E926)-INDEX('PTRM input'!$G$277:$P$326,A12offset,$E926))*OFFSET($F$7,0,$E926))-SUM($G926:AF926))*(OFFSET('PTRM input'!$G$477,0,$E926-1)/A12taxstdlife))))</f>
        <v>0</v>
      </c>
      <c r="AH926" s="251">
        <f ca="1">IF(A12taxstdlife="n/a","n/a",IF(A12taxstdlife="",0,IF(AH$3&gt;(A12stdlife+$E926),((INDEX('PTRM input'!$G$385:$P$434,A12offset,$E926)-INDEX('PTRM input'!$G$277:$P$326,A12offset,$E926))*OFFSET($F$7,0,$E926))-SUM($G926:AG926),(((INDEX('PTRM input'!$G$385:$P$434,A12offset,$E926)-INDEX('PTRM input'!$G$277:$P$326,A12offset,$E926))*OFFSET($F$7,0,$E926))-SUM($G926:AG926))*(OFFSET('PTRM input'!$G$477,0,$E926-1)/A12taxstdlife))))</f>
        <v>0</v>
      </c>
      <c r="AI926" s="251">
        <f ca="1">IF(A12taxstdlife="n/a","n/a",IF(A12taxstdlife="",0,IF(AI$3&gt;(A12stdlife+$E926),((INDEX('PTRM input'!$G$385:$P$434,A12offset,$E926)-INDEX('PTRM input'!$G$277:$P$326,A12offset,$E926))*OFFSET($F$7,0,$E926))-SUM($G926:AH926),(((INDEX('PTRM input'!$G$385:$P$434,A12offset,$E926)-INDEX('PTRM input'!$G$277:$P$326,A12offset,$E926))*OFFSET($F$7,0,$E926))-SUM($G926:AH926))*(OFFSET('PTRM input'!$G$477,0,$E926-1)/A12taxstdlife))))</f>
        <v>0</v>
      </c>
      <c r="AJ926" s="251">
        <f ca="1">IF(A12taxstdlife="n/a","n/a",IF(A12taxstdlife="",0,IF(AJ$3&gt;(A12stdlife+$E926),((INDEX('PTRM input'!$G$385:$P$434,A12offset,$E926)-INDEX('PTRM input'!$G$277:$P$326,A12offset,$E926))*OFFSET($F$7,0,$E926))-SUM($G926:AI926),(((INDEX('PTRM input'!$G$385:$P$434,A12offset,$E926)-INDEX('PTRM input'!$G$277:$P$326,A12offset,$E926))*OFFSET($F$7,0,$E926))-SUM($G926:AI926))*(OFFSET('PTRM input'!$G$477,0,$E926-1)/A12taxstdlife))))</f>
        <v>0</v>
      </c>
      <c r="AK926" s="251">
        <f ca="1">IF(A12taxstdlife="n/a","n/a",IF(A12taxstdlife="",0,IF(AK$3&gt;(A12stdlife+$E926),((INDEX('PTRM input'!$G$385:$P$434,A12offset,$E926)-INDEX('PTRM input'!$G$277:$P$326,A12offset,$E926))*OFFSET($F$7,0,$E926))-SUM($G926:AJ926),(((INDEX('PTRM input'!$G$385:$P$434,A12offset,$E926)-INDEX('PTRM input'!$G$277:$P$326,A12offset,$E926))*OFFSET($F$7,0,$E926))-SUM($G926:AJ926))*(OFFSET('PTRM input'!$G$477,0,$E926-1)/A12taxstdlife))))</f>
        <v>0</v>
      </c>
      <c r="AL926" s="251">
        <f ca="1">IF(A12taxstdlife="n/a","n/a",IF(A12taxstdlife="",0,IF(AL$3&gt;(A12stdlife+$E926),((INDEX('PTRM input'!$G$385:$P$434,A12offset,$E926)-INDEX('PTRM input'!$G$277:$P$326,A12offset,$E926))*OFFSET($F$7,0,$E926))-SUM($G926:AK926),(((INDEX('PTRM input'!$G$385:$P$434,A12offset,$E926)-INDEX('PTRM input'!$G$277:$P$326,A12offset,$E926))*OFFSET($F$7,0,$E926))-SUM($G926:AK926))*(OFFSET('PTRM input'!$G$477,0,$E926-1)/A12taxstdlife))))</f>
        <v>0</v>
      </c>
      <c r="AM926" s="251">
        <f ca="1">IF(A12taxstdlife="n/a","n/a",IF(A12taxstdlife="",0,IF(AM$3&gt;(A12stdlife+$E926),((INDEX('PTRM input'!$G$385:$P$434,A12offset,$E926)-INDEX('PTRM input'!$G$277:$P$326,A12offset,$E926))*OFFSET($F$7,0,$E926))-SUM($G926:AL926),(((INDEX('PTRM input'!$G$385:$P$434,A12offset,$E926)-INDEX('PTRM input'!$G$277:$P$326,A12offset,$E926))*OFFSET($F$7,0,$E926))-SUM($G926:AL926))*(OFFSET('PTRM input'!$G$477,0,$E926-1)/A12taxstdlife))))</f>
        <v>0</v>
      </c>
      <c r="AN926" s="251">
        <f ca="1">IF(A12taxstdlife="n/a","n/a",IF(A12taxstdlife="",0,IF(AN$3&gt;(A12stdlife+$E926),((INDEX('PTRM input'!$G$385:$P$434,A12offset,$E926)-INDEX('PTRM input'!$G$277:$P$326,A12offset,$E926))*OFFSET($F$7,0,$E926))-SUM($G926:AM926),(((INDEX('PTRM input'!$G$385:$P$434,A12offset,$E926)-INDEX('PTRM input'!$G$277:$P$326,A12offset,$E926))*OFFSET($F$7,0,$E926))-SUM($G926:AM926))*(OFFSET('PTRM input'!$G$477,0,$E926-1)/A12taxstdlife))))</f>
        <v>0</v>
      </c>
      <c r="AO926" s="251">
        <f ca="1">IF(A12taxstdlife="n/a","n/a",IF(A12taxstdlife="",0,IF(AO$3&gt;(A12stdlife+$E926),((INDEX('PTRM input'!$G$385:$P$434,A12offset,$E926)-INDEX('PTRM input'!$G$277:$P$326,A12offset,$E926))*OFFSET($F$7,0,$E926))-SUM($G926:AN926),(((INDEX('PTRM input'!$G$385:$P$434,A12offset,$E926)-INDEX('PTRM input'!$G$277:$P$326,A12offset,$E926))*OFFSET($F$7,0,$E926))-SUM($G926:AN926))*(OFFSET('PTRM input'!$G$477,0,$E926-1)/A12taxstdlife))))</f>
        <v>0</v>
      </c>
      <c r="AP926" s="251">
        <f ca="1">IF(A12taxstdlife="n/a","n/a",IF(A12taxstdlife="",0,IF(AP$3&gt;(A12stdlife+$E926),((INDEX('PTRM input'!$G$385:$P$434,A12offset,$E926)-INDEX('PTRM input'!$G$277:$P$326,A12offset,$E926))*OFFSET($F$7,0,$E926))-SUM($G926:AO926),(((INDEX('PTRM input'!$G$385:$P$434,A12offset,$E926)-INDEX('PTRM input'!$G$277:$P$326,A12offset,$E926))*OFFSET($F$7,0,$E926))-SUM($G926:AO926))*(OFFSET('PTRM input'!$G$477,0,$E926-1)/A12taxstdlife))))</f>
        <v>0</v>
      </c>
      <c r="AQ926" s="251">
        <f ca="1">IF(A12taxstdlife="n/a","n/a",IF(A12taxstdlife="",0,IF(AQ$3&gt;(A12stdlife+$E926),((INDEX('PTRM input'!$G$385:$P$434,A12offset,$E926)-INDEX('PTRM input'!$G$277:$P$326,A12offset,$E926))*OFFSET($F$7,0,$E926))-SUM($G926:AP926),(((INDEX('PTRM input'!$G$385:$P$434,A12offset,$E926)-INDEX('PTRM input'!$G$277:$P$326,A12offset,$E926))*OFFSET($F$7,0,$E926))-SUM($G926:AP926))*(OFFSET('PTRM input'!$G$477,0,$E926-1)/A12taxstdlife))))</f>
        <v>0</v>
      </c>
      <c r="AR926" s="251">
        <f ca="1">IF(A12taxstdlife="n/a","n/a",IF(A12taxstdlife="",0,IF(AR$3&gt;(A12stdlife+$E926),((INDEX('PTRM input'!$G$385:$P$434,A12offset,$E926)-INDEX('PTRM input'!$G$277:$P$326,A12offset,$E926))*OFFSET($F$7,0,$E926))-SUM($G926:AQ926),(((INDEX('PTRM input'!$G$385:$P$434,A12offset,$E926)-INDEX('PTRM input'!$G$277:$P$326,A12offset,$E926))*OFFSET($F$7,0,$E926))-SUM($G926:AQ926))*(OFFSET('PTRM input'!$G$477,0,$E926-1)/A12taxstdlife))))</f>
        <v>0</v>
      </c>
      <c r="AS926" s="251">
        <f ca="1">IF(A12taxstdlife="n/a","n/a",IF(A12taxstdlife="",0,IF(AS$3&gt;(A12stdlife+$E926),((INDEX('PTRM input'!$G$385:$P$434,A12offset,$E926)-INDEX('PTRM input'!$G$277:$P$326,A12offset,$E926))*OFFSET($F$7,0,$E926))-SUM($G926:AR926),(((INDEX('PTRM input'!$G$385:$P$434,A12offset,$E926)-INDEX('PTRM input'!$G$277:$P$326,A12offset,$E926))*OFFSET($F$7,0,$E926))-SUM($G926:AR926))*(OFFSET('PTRM input'!$G$477,0,$E926-1)/A12taxstdlife))))</f>
        <v>0</v>
      </c>
      <c r="AT926" s="251">
        <f ca="1">IF(A12taxstdlife="n/a","n/a",IF(A12taxstdlife="",0,IF(AT$3&gt;(A12stdlife+$E926),((INDEX('PTRM input'!$G$385:$P$434,A12offset,$E926)-INDEX('PTRM input'!$G$277:$P$326,A12offset,$E926))*OFFSET($F$7,0,$E926))-SUM($G926:AS926),(((INDEX('PTRM input'!$G$385:$P$434,A12offset,$E926)-INDEX('PTRM input'!$G$277:$P$326,A12offset,$E926))*OFFSET($F$7,0,$E926))-SUM($G926:AS926))*(OFFSET('PTRM input'!$G$477,0,$E926-1)/A12taxstdlife))))</f>
        <v>0</v>
      </c>
      <c r="AU926" s="251">
        <f ca="1">IF(A12taxstdlife="n/a","n/a",IF(A12taxstdlife="",0,IF(AU$3&gt;(A12stdlife+$E926),((INDEX('PTRM input'!$G$385:$P$434,A12offset,$E926)-INDEX('PTRM input'!$G$277:$P$326,A12offset,$E926))*OFFSET($F$7,0,$E926))-SUM($G926:AT926),(((INDEX('PTRM input'!$G$385:$P$434,A12offset,$E926)-INDEX('PTRM input'!$G$277:$P$326,A12offset,$E926))*OFFSET($F$7,0,$E926))-SUM($G926:AT926))*(OFFSET('PTRM input'!$G$477,0,$E926-1)/A12taxstdlife))))</f>
        <v>0</v>
      </c>
      <c r="AV926" s="251">
        <f ca="1">IF(A12taxstdlife="n/a","n/a",IF(A12taxstdlife="",0,IF(AV$3&gt;(A12stdlife+$E926),((INDEX('PTRM input'!$G$385:$P$434,A12offset,$E926)-INDEX('PTRM input'!$G$277:$P$326,A12offset,$E926))*OFFSET($F$7,0,$E926))-SUM($G926:AU926),(((INDEX('PTRM input'!$G$385:$P$434,A12offset,$E926)-INDEX('PTRM input'!$G$277:$P$326,A12offset,$E926))*OFFSET($F$7,0,$E926))-SUM($G926:AU926))*(OFFSET('PTRM input'!$G$477,0,$E926-1)/A12taxstdlife))))</f>
        <v>0</v>
      </c>
      <c r="AW926" s="251">
        <f ca="1">IF(A12taxstdlife="n/a","n/a",IF(A12taxstdlife="",0,IF(AW$3&gt;(A12stdlife+$E926),((INDEX('PTRM input'!$G$385:$P$434,A12offset,$E926)-INDEX('PTRM input'!$G$277:$P$326,A12offset,$E926))*OFFSET($F$7,0,$E926))-SUM($G926:AV926),(((INDEX('PTRM input'!$G$385:$P$434,A12offset,$E926)-INDEX('PTRM input'!$G$277:$P$326,A12offset,$E926))*OFFSET($F$7,0,$E926))-SUM($G926:AV926))*(OFFSET('PTRM input'!$G$477,0,$E926-1)/A12taxstdlife))))</f>
        <v>0</v>
      </c>
      <c r="AX926" s="251">
        <f ca="1">IF(A12taxstdlife="n/a","n/a",IF(A12taxstdlife="",0,IF(AX$3&gt;(A12stdlife+$E926),((INDEX('PTRM input'!$G$385:$P$434,A12offset,$E926)-INDEX('PTRM input'!$G$277:$P$326,A12offset,$E926))*OFFSET($F$7,0,$E926))-SUM($G926:AW926),(((INDEX('PTRM input'!$G$385:$P$434,A12offset,$E926)-INDEX('PTRM input'!$G$277:$P$326,A12offset,$E926))*OFFSET($F$7,0,$E926))-SUM($G926:AW926))*(OFFSET('PTRM input'!$G$477,0,$E926-1)/A12taxstdlife))))</f>
        <v>0</v>
      </c>
      <c r="AY926" s="251">
        <f ca="1">IF(A12taxstdlife="n/a","n/a",IF(A12taxstdlife="",0,IF(AY$3&gt;(A12stdlife+$E926),((INDEX('PTRM input'!$G$385:$P$434,A12offset,$E926)-INDEX('PTRM input'!$G$277:$P$326,A12offset,$E926))*OFFSET($F$7,0,$E926))-SUM($G926:AX926),(((INDEX('PTRM input'!$G$385:$P$434,A12offset,$E926)-INDEX('PTRM input'!$G$277:$P$326,A12offset,$E926))*OFFSET($F$7,0,$E926))-SUM($G926:AX926))*(OFFSET('PTRM input'!$G$477,0,$E926-1)/A12taxstdlife))))</f>
        <v>0</v>
      </c>
      <c r="AZ926" s="251">
        <f ca="1">IF(A12taxstdlife="n/a","n/a",IF(A12taxstdlife="",0,IF(AZ$3&gt;(A12stdlife+$E926),((INDEX('PTRM input'!$G$385:$P$434,A12offset,$E926)-INDEX('PTRM input'!$G$277:$P$326,A12offset,$E926))*OFFSET($F$7,0,$E926))-SUM($G926:AY926),(((INDEX('PTRM input'!$G$385:$P$434,A12offset,$E926)-INDEX('PTRM input'!$G$277:$P$326,A12offset,$E926))*OFFSET($F$7,0,$E926))-SUM($G926:AY926))*(OFFSET('PTRM input'!$G$477,0,$E926-1)/A12taxstdlife))))</f>
        <v>0</v>
      </c>
      <c r="BA926" s="251">
        <f ca="1">IF(A12taxstdlife="n/a","n/a",IF(A12taxstdlife="",0,IF(BA$3&gt;(A12stdlife+$E926),((INDEX('PTRM input'!$G$385:$P$434,A12offset,$E926)-INDEX('PTRM input'!$G$277:$P$326,A12offset,$E926))*OFFSET($F$7,0,$E926))-SUM($G926:AZ926),(((INDEX('PTRM input'!$G$385:$P$434,A12offset,$E926)-INDEX('PTRM input'!$G$277:$P$326,A12offset,$E926))*OFFSET($F$7,0,$E926))-SUM($G926:AZ926))*(OFFSET('PTRM input'!$G$477,0,$E926-1)/A12taxstdlife))))</f>
        <v>0</v>
      </c>
      <c r="BB926" s="251">
        <f ca="1">IF(A12taxstdlife="n/a","n/a",IF(A12taxstdlife="",0,IF(BB$3&gt;(A12stdlife+$E926),((INDEX('PTRM input'!$G$385:$P$434,A12offset,$E926)-INDEX('PTRM input'!$G$277:$P$326,A12offset,$E926))*OFFSET($F$7,0,$E926))-SUM($G926:BA926),(((INDEX('PTRM input'!$G$385:$P$434,A12offset,$E926)-INDEX('PTRM input'!$G$277:$P$326,A12offset,$E926))*OFFSET($F$7,0,$E926))-SUM($G926:BA926))*(OFFSET('PTRM input'!$G$477,0,$E926-1)/A12taxstdlife))))</f>
        <v>0</v>
      </c>
      <c r="BC926" s="251">
        <f ca="1">IF(A12taxstdlife="n/a","n/a",IF(A12taxstdlife="",0,IF(BC$3&gt;(A12stdlife+$E926),((INDEX('PTRM input'!$G$385:$P$434,A12offset,$E926)-INDEX('PTRM input'!$G$277:$P$326,A12offset,$E926))*OFFSET($F$7,0,$E926))-SUM($G926:BB926),(((INDEX('PTRM input'!$G$385:$P$434,A12offset,$E926)-INDEX('PTRM input'!$G$277:$P$326,A12offset,$E926))*OFFSET($F$7,0,$E926))-SUM($G926:BB926))*(OFFSET('PTRM input'!$G$477,0,$E926-1)/A12taxstdlife))))</f>
        <v>0</v>
      </c>
      <c r="BD926" s="251">
        <f ca="1">IF(A12taxstdlife="n/a","n/a",IF(A12taxstdlife="",0,IF(BD$3&gt;(A12stdlife+$E926),((INDEX('PTRM input'!$G$385:$P$434,A12offset,$E926)-INDEX('PTRM input'!$G$277:$P$326,A12offset,$E926))*OFFSET($F$7,0,$E926))-SUM($G926:BC926),(((INDEX('PTRM input'!$G$385:$P$434,A12offset,$E926)-INDEX('PTRM input'!$G$277:$P$326,A12offset,$E926))*OFFSET($F$7,0,$E926))-SUM($G926:BC926))*(OFFSET('PTRM input'!$G$477,0,$E926-1)/A12taxstdlife))))</f>
        <v>0</v>
      </c>
      <c r="BE926" s="251">
        <f ca="1">IF(A12taxstdlife="n/a","n/a",IF(A12taxstdlife="",0,IF(BE$3&gt;(A12stdlife+$E926),((INDEX('PTRM input'!$G$385:$P$434,A12offset,$E926)-INDEX('PTRM input'!$G$277:$P$326,A12offset,$E926))*OFFSET($F$7,0,$E926))-SUM($G926:BD926),(((INDEX('PTRM input'!$G$385:$P$434,A12offset,$E926)-INDEX('PTRM input'!$G$277:$P$326,A12offset,$E926))*OFFSET($F$7,0,$E926))-SUM($G926:BD926))*(OFFSET('PTRM input'!$G$477,0,$E926-1)/A12taxstdlife))))</f>
        <v>0</v>
      </c>
      <c r="BF926" s="251">
        <f ca="1">IF(A12taxstdlife="n/a","n/a",IF(A12taxstdlife="",0,IF(BF$3&gt;(A12stdlife+$E926),((INDEX('PTRM input'!$G$385:$P$434,A12offset,$E926)-INDEX('PTRM input'!$G$277:$P$326,A12offset,$E926))*OFFSET($F$7,0,$E926))-SUM($G926:BE926),(((INDEX('PTRM input'!$G$385:$P$434,A12offset,$E926)-INDEX('PTRM input'!$G$277:$P$326,A12offset,$E926))*OFFSET($F$7,0,$E926))-SUM($G926:BE926))*(OFFSET('PTRM input'!$G$477,0,$E926-1)/A12taxstdlife))))</f>
        <v>0</v>
      </c>
      <c r="BG926" s="251">
        <f ca="1">IF(A12taxstdlife="n/a","n/a",IF(A12taxstdlife="",0,IF(BG$3&gt;(A12stdlife+$E926),((INDEX('PTRM input'!$G$385:$P$434,A12offset,$E926)-INDEX('PTRM input'!$G$277:$P$326,A12offset,$E926))*OFFSET($F$7,0,$E926))-SUM($G926:BF926),(((INDEX('PTRM input'!$G$385:$P$434,A12offset,$E926)-INDEX('PTRM input'!$G$277:$P$326,A12offset,$E926))*OFFSET($F$7,0,$E926))-SUM($G926:BF926))*(OFFSET('PTRM input'!$G$477,0,$E926-1)/A12taxstdlife))))</f>
        <v>0</v>
      </c>
      <c r="BH926" s="251">
        <f ca="1">IF(A12taxstdlife="n/a","n/a",IF(A12taxstdlife="",0,IF(BH$3&gt;(A12stdlife+$E926),((INDEX('PTRM input'!$G$385:$P$434,A12offset,$E926)-INDEX('PTRM input'!$G$277:$P$326,A12offset,$E926))*OFFSET($F$7,0,$E926))-SUM($G926:BG926),(((INDEX('PTRM input'!$G$385:$P$434,A12offset,$E926)-INDEX('PTRM input'!$G$277:$P$326,A12offset,$E926))*OFFSET($F$7,0,$E926))-SUM($G926:BG926))*(OFFSET('PTRM input'!$G$477,0,$E926-1)/A12taxstdlife))))</f>
        <v>0</v>
      </c>
      <c r="BI926" s="251">
        <f ca="1">IF(A12taxstdlife="n/a","n/a",IF(A12taxstdlife="",0,IF(BI$3&gt;(A12stdlife+$E926),((INDEX('PTRM input'!$G$385:$P$434,A12offset,$E926)-INDEX('PTRM input'!$G$277:$P$326,A12offset,$E926))*OFFSET($F$7,0,$E926))-SUM($G926:BH926),(((INDEX('PTRM input'!$G$385:$P$434,A12offset,$E926)-INDEX('PTRM input'!$G$277:$P$326,A12offset,$E926))*OFFSET($F$7,0,$E926))-SUM($G926:BH926))*(OFFSET('PTRM input'!$G$477,0,$E926-1)/A12taxstdlife))))</f>
        <v>0</v>
      </c>
      <c r="BJ926" s="116"/>
      <c r="BK926" s="116"/>
      <c r="BL926" s="116"/>
      <c r="BM926" s="116"/>
    </row>
    <row r="927" spans="1:65" ht="12.75" hidden="1" customHeight="1" outlineLevel="2">
      <c r="A927" s="366"/>
      <c r="B927" s="19"/>
      <c r="C927" s="18"/>
      <c r="D927" s="760"/>
      <c r="E927" s="86">
        <v>3</v>
      </c>
      <c r="F927" s="356"/>
      <c r="G927" s="434"/>
      <c r="H927" s="435"/>
      <c r="I927" s="619"/>
      <c r="J927" s="251">
        <f ca="1">IF(A12taxstdlife="n/a","n/a",IF(A12taxstdlife="",0,IF(J$3&gt;(A12stdlife+$E927),((INDEX('PTRM input'!$G$385:$P$434,A12offset,$E927)-INDEX('PTRM input'!$G$277:$P$326,A12offset,$E927))*OFFSET($F$7,0,$E927))-SUM($G927:I927),(((INDEX('PTRM input'!$G$385:$P$434,A12offset,$E927)-INDEX('PTRM input'!$G$277:$P$326,A12offset,$E927))*OFFSET($F$7,0,$E927))-SUM($G927:I927))*(OFFSET('PTRM input'!$G$477,0,$E927-1)/A12taxstdlife))))</f>
        <v>0</v>
      </c>
      <c r="K927" s="251">
        <f ca="1">IF(A12taxstdlife="n/a","n/a",IF(A12taxstdlife="",0,IF(K$3&gt;(A12stdlife+$E927),((INDEX('PTRM input'!$G$385:$P$434,A12offset,$E927)-INDEX('PTRM input'!$G$277:$P$326,A12offset,$E927))*OFFSET($F$7,0,$E927))-SUM($G927:J927),(((INDEX('PTRM input'!$G$385:$P$434,A12offset,$E927)-INDEX('PTRM input'!$G$277:$P$326,A12offset,$E927))*OFFSET($F$7,0,$E927))-SUM($G927:J927))*(OFFSET('PTRM input'!$G$477,0,$E927-1)/A12taxstdlife))))</f>
        <v>0</v>
      </c>
      <c r="L927" s="251">
        <f ca="1">IF(A12taxstdlife="n/a","n/a",IF(A12taxstdlife="",0,IF(L$3&gt;(A12stdlife+$E927),((INDEX('PTRM input'!$G$385:$P$434,A12offset,$E927)-INDEX('PTRM input'!$G$277:$P$326,A12offset,$E927))*OFFSET($F$7,0,$E927))-SUM($G927:K927),(((INDEX('PTRM input'!$G$385:$P$434,A12offset,$E927)-INDEX('PTRM input'!$G$277:$P$326,A12offset,$E927))*OFFSET($F$7,0,$E927))-SUM($G927:K927))*(OFFSET('PTRM input'!$G$477,0,$E927-1)/A12taxstdlife))))</f>
        <v>0</v>
      </c>
      <c r="M927" s="251">
        <f ca="1">IF(A12taxstdlife="n/a","n/a",IF(A12taxstdlife="",0,IF(M$3&gt;(A12stdlife+$E927),((INDEX('PTRM input'!$G$385:$P$434,A12offset,$E927)-INDEX('PTRM input'!$G$277:$P$326,A12offset,$E927))*OFFSET($F$7,0,$E927))-SUM($G927:L927),(((INDEX('PTRM input'!$G$385:$P$434,A12offset,$E927)-INDEX('PTRM input'!$G$277:$P$326,A12offset,$E927))*OFFSET($F$7,0,$E927))-SUM($G927:L927))*(OFFSET('PTRM input'!$G$477,0,$E927-1)/A12taxstdlife))))</f>
        <v>0</v>
      </c>
      <c r="N927" s="251">
        <f ca="1">IF(A12taxstdlife="n/a","n/a",IF(A12taxstdlife="",0,IF(N$3&gt;(A12stdlife+$E927),((INDEX('PTRM input'!$G$385:$P$434,A12offset,$E927)-INDEX('PTRM input'!$G$277:$P$326,A12offset,$E927))*OFFSET($F$7,0,$E927))-SUM($G927:M927),(((INDEX('PTRM input'!$G$385:$P$434,A12offset,$E927)-INDEX('PTRM input'!$G$277:$P$326,A12offset,$E927))*OFFSET($F$7,0,$E927))-SUM($G927:M927))*(OFFSET('PTRM input'!$G$477,0,$E927-1)/A12taxstdlife))))</f>
        <v>0</v>
      </c>
      <c r="O927" s="251">
        <f ca="1">IF(A12taxstdlife="n/a","n/a",IF(A12taxstdlife="",0,IF(O$3&gt;(A12stdlife+$E927),((INDEX('PTRM input'!$G$385:$P$434,A12offset,$E927)-INDEX('PTRM input'!$G$277:$P$326,A12offset,$E927))*OFFSET($F$7,0,$E927))-SUM($G927:N927),(((INDEX('PTRM input'!$G$385:$P$434,A12offset,$E927)-INDEX('PTRM input'!$G$277:$P$326,A12offset,$E927))*OFFSET($F$7,0,$E927))-SUM($G927:N927))*(OFFSET('PTRM input'!$G$477,0,$E927-1)/A12taxstdlife))))</f>
        <v>0</v>
      </c>
      <c r="P927" s="251">
        <f ca="1">IF(A12taxstdlife="n/a","n/a",IF(A12taxstdlife="",0,IF(P$3&gt;(A12stdlife+$E927),((INDEX('PTRM input'!$G$385:$P$434,A12offset,$E927)-INDEX('PTRM input'!$G$277:$P$326,A12offset,$E927))*OFFSET($F$7,0,$E927))-SUM($G927:O927),(((INDEX('PTRM input'!$G$385:$P$434,A12offset,$E927)-INDEX('PTRM input'!$G$277:$P$326,A12offset,$E927))*OFFSET($F$7,0,$E927))-SUM($G927:O927))*(OFFSET('PTRM input'!$G$477,0,$E927-1)/A12taxstdlife))))</f>
        <v>0</v>
      </c>
      <c r="Q927" s="251">
        <f ca="1">IF(A12taxstdlife="n/a","n/a",IF(A12taxstdlife="",0,IF(Q$3&gt;(A12stdlife+$E927),((INDEX('PTRM input'!$G$385:$P$434,A12offset,$E927)-INDEX('PTRM input'!$G$277:$P$326,A12offset,$E927))*OFFSET($F$7,0,$E927))-SUM($G927:P927),(((INDEX('PTRM input'!$G$385:$P$434,A12offset,$E927)-INDEX('PTRM input'!$G$277:$P$326,A12offset,$E927))*OFFSET($F$7,0,$E927))-SUM($G927:P927))*(OFFSET('PTRM input'!$G$477,0,$E927-1)/A12taxstdlife))))</f>
        <v>0</v>
      </c>
      <c r="R927" s="251">
        <f ca="1">IF(A12taxstdlife="n/a","n/a",IF(A12taxstdlife="",0,IF(R$3&gt;(A12stdlife+$E927),((INDEX('PTRM input'!$G$385:$P$434,A12offset,$E927)-INDEX('PTRM input'!$G$277:$P$326,A12offset,$E927))*OFFSET($F$7,0,$E927))-SUM($G927:Q927),(((INDEX('PTRM input'!$G$385:$P$434,A12offset,$E927)-INDEX('PTRM input'!$G$277:$P$326,A12offset,$E927))*OFFSET($F$7,0,$E927))-SUM($G927:Q927))*(OFFSET('PTRM input'!$G$477,0,$E927-1)/A12taxstdlife))))</f>
        <v>0</v>
      </c>
      <c r="S927" s="251">
        <f ca="1">IF(A12taxstdlife="n/a","n/a",IF(A12taxstdlife="",0,IF(S$3&gt;(A12stdlife+$E927),((INDEX('PTRM input'!$G$385:$P$434,A12offset,$E927)-INDEX('PTRM input'!$G$277:$P$326,A12offset,$E927))*OFFSET($F$7,0,$E927))-SUM($G927:R927),(((INDEX('PTRM input'!$G$385:$P$434,A12offset,$E927)-INDEX('PTRM input'!$G$277:$P$326,A12offset,$E927))*OFFSET($F$7,0,$E927))-SUM($G927:R927))*(OFFSET('PTRM input'!$G$477,0,$E927-1)/A12taxstdlife))))</f>
        <v>0</v>
      </c>
      <c r="T927" s="251">
        <f ca="1">IF(A12taxstdlife="n/a","n/a",IF(A12taxstdlife="",0,IF(T$3&gt;(A12stdlife+$E927),((INDEX('PTRM input'!$G$385:$P$434,A12offset,$E927)-INDEX('PTRM input'!$G$277:$P$326,A12offset,$E927))*OFFSET($F$7,0,$E927))-SUM($G927:S927),(((INDEX('PTRM input'!$G$385:$P$434,A12offset,$E927)-INDEX('PTRM input'!$G$277:$P$326,A12offset,$E927))*OFFSET($F$7,0,$E927))-SUM($G927:S927))*(OFFSET('PTRM input'!$G$477,0,$E927-1)/A12taxstdlife))))</f>
        <v>0</v>
      </c>
      <c r="U927" s="251">
        <f ca="1">IF(A12taxstdlife="n/a","n/a",IF(A12taxstdlife="",0,IF(U$3&gt;(A12stdlife+$E927),((INDEX('PTRM input'!$G$385:$P$434,A12offset,$E927)-INDEX('PTRM input'!$G$277:$P$326,A12offset,$E927))*OFFSET($F$7,0,$E927))-SUM($G927:T927),(((INDEX('PTRM input'!$G$385:$P$434,A12offset,$E927)-INDEX('PTRM input'!$G$277:$P$326,A12offset,$E927))*OFFSET($F$7,0,$E927))-SUM($G927:T927))*(OFFSET('PTRM input'!$G$477,0,$E927-1)/A12taxstdlife))))</f>
        <v>0</v>
      </c>
      <c r="V927" s="251">
        <f ca="1">IF(A12taxstdlife="n/a","n/a",IF(A12taxstdlife="",0,IF(V$3&gt;(A12stdlife+$E927),((INDEX('PTRM input'!$G$385:$P$434,A12offset,$E927)-INDEX('PTRM input'!$G$277:$P$326,A12offset,$E927))*OFFSET($F$7,0,$E927))-SUM($G927:U927),(((INDEX('PTRM input'!$G$385:$P$434,A12offset,$E927)-INDEX('PTRM input'!$G$277:$P$326,A12offset,$E927))*OFFSET($F$7,0,$E927))-SUM($G927:U927))*(OFFSET('PTRM input'!$G$477,0,$E927-1)/A12taxstdlife))))</f>
        <v>0</v>
      </c>
      <c r="W927" s="251">
        <f ca="1">IF(A12taxstdlife="n/a","n/a",IF(A12taxstdlife="",0,IF(W$3&gt;(A12stdlife+$E927),((INDEX('PTRM input'!$G$385:$P$434,A12offset,$E927)-INDEX('PTRM input'!$G$277:$P$326,A12offset,$E927))*OFFSET($F$7,0,$E927))-SUM($G927:V927),(((INDEX('PTRM input'!$G$385:$P$434,A12offset,$E927)-INDEX('PTRM input'!$G$277:$P$326,A12offset,$E927))*OFFSET($F$7,0,$E927))-SUM($G927:V927))*(OFFSET('PTRM input'!$G$477,0,$E927-1)/A12taxstdlife))))</f>
        <v>0</v>
      </c>
      <c r="X927" s="251">
        <f ca="1">IF(A12taxstdlife="n/a","n/a",IF(A12taxstdlife="",0,IF(X$3&gt;(A12stdlife+$E927),((INDEX('PTRM input'!$G$385:$P$434,A12offset,$E927)-INDEX('PTRM input'!$G$277:$P$326,A12offset,$E927))*OFFSET($F$7,0,$E927))-SUM($G927:W927),(((INDEX('PTRM input'!$G$385:$P$434,A12offset,$E927)-INDEX('PTRM input'!$G$277:$P$326,A12offset,$E927))*OFFSET($F$7,0,$E927))-SUM($G927:W927))*(OFFSET('PTRM input'!$G$477,0,$E927-1)/A12taxstdlife))))</f>
        <v>0</v>
      </c>
      <c r="Y927" s="251">
        <f ca="1">IF(A12taxstdlife="n/a","n/a",IF(A12taxstdlife="",0,IF(Y$3&gt;(A12stdlife+$E927),((INDEX('PTRM input'!$G$385:$P$434,A12offset,$E927)-INDEX('PTRM input'!$G$277:$P$326,A12offset,$E927))*OFFSET($F$7,0,$E927))-SUM($G927:X927),(((INDEX('PTRM input'!$G$385:$P$434,A12offset,$E927)-INDEX('PTRM input'!$G$277:$P$326,A12offset,$E927))*OFFSET($F$7,0,$E927))-SUM($G927:X927))*(OFFSET('PTRM input'!$G$477,0,$E927-1)/A12taxstdlife))))</f>
        <v>0</v>
      </c>
      <c r="Z927" s="251">
        <f ca="1">IF(A12taxstdlife="n/a","n/a",IF(A12taxstdlife="",0,IF(Z$3&gt;(A12stdlife+$E927),((INDEX('PTRM input'!$G$385:$P$434,A12offset,$E927)-INDEX('PTRM input'!$G$277:$P$326,A12offset,$E927))*OFFSET($F$7,0,$E927))-SUM($G927:Y927),(((INDEX('PTRM input'!$G$385:$P$434,A12offset,$E927)-INDEX('PTRM input'!$G$277:$P$326,A12offset,$E927))*OFFSET($F$7,0,$E927))-SUM($G927:Y927))*(OFFSET('PTRM input'!$G$477,0,$E927-1)/A12taxstdlife))))</f>
        <v>0</v>
      </c>
      <c r="AA927" s="251">
        <f ca="1">IF(A12taxstdlife="n/a","n/a",IF(A12taxstdlife="",0,IF(AA$3&gt;(A12stdlife+$E927),((INDEX('PTRM input'!$G$385:$P$434,A12offset,$E927)-INDEX('PTRM input'!$G$277:$P$326,A12offset,$E927))*OFFSET($F$7,0,$E927))-SUM($G927:Z927),(((INDEX('PTRM input'!$G$385:$P$434,A12offset,$E927)-INDEX('PTRM input'!$G$277:$P$326,A12offset,$E927))*OFFSET($F$7,0,$E927))-SUM($G927:Z927))*(OFFSET('PTRM input'!$G$477,0,$E927-1)/A12taxstdlife))))</f>
        <v>0</v>
      </c>
      <c r="AB927" s="251">
        <f ca="1">IF(A12taxstdlife="n/a","n/a",IF(A12taxstdlife="",0,IF(AB$3&gt;(A12stdlife+$E927),((INDEX('PTRM input'!$G$385:$P$434,A12offset,$E927)-INDEX('PTRM input'!$G$277:$P$326,A12offset,$E927))*OFFSET($F$7,0,$E927))-SUM($G927:AA927),(((INDEX('PTRM input'!$G$385:$P$434,A12offset,$E927)-INDEX('PTRM input'!$G$277:$P$326,A12offset,$E927))*OFFSET($F$7,0,$E927))-SUM($G927:AA927))*(OFFSET('PTRM input'!$G$477,0,$E927-1)/A12taxstdlife))))</f>
        <v>0</v>
      </c>
      <c r="AC927" s="251">
        <f ca="1">IF(A12taxstdlife="n/a","n/a",IF(A12taxstdlife="",0,IF(AC$3&gt;(A12stdlife+$E927),((INDEX('PTRM input'!$G$385:$P$434,A12offset,$E927)-INDEX('PTRM input'!$G$277:$P$326,A12offset,$E927))*OFFSET($F$7,0,$E927))-SUM($G927:AB927),(((INDEX('PTRM input'!$G$385:$P$434,A12offset,$E927)-INDEX('PTRM input'!$G$277:$P$326,A12offset,$E927))*OFFSET($F$7,0,$E927))-SUM($G927:AB927))*(OFFSET('PTRM input'!$G$477,0,$E927-1)/A12taxstdlife))))</f>
        <v>0</v>
      </c>
      <c r="AD927" s="251">
        <f ca="1">IF(A12taxstdlife="n/a","n/a",IF(A12taxstdlife="",0,IF(AD$3&gt;(A12stdlife+$E927),((INDEX('PTRM input'!$G$385:$P$434,A12offset,$E927)-INDEX('PTRM input'!$G$277:$P$326,A12offset,$E927))*OFFSET($F$7,0,$E927))-SUM($G927:AC927),(((INDEX('PTRM input'!$G$385:$P$434,A12offset,$E927)-INDEX('PTRM input'!$G$277:$P$326,A12offset,$E927))*OFFSET($F$7,0,$E927))-SUM($G927:AC927))*(OFFSET('PTRM input'!$G$477,0,$E927-1)/A12taxstdlife))))</f>
        <v>0</v>
      </c>
      <c r="AE927" s="251">
        <f ca="1">IF(A12taxstdlife="n/a","n/a",IF(A12taxstdlife="",0,IF(AE$3&gt;(A12stdlife+$E927),((INDEX('PTRM input'!$G$385:$P$434,A12offset,$E927)-INDEX('PTRM input'!$G$277:$P$326,A12offset,$E927))*OFFSET($F$7,0,$E927))-SUM($G927:AD927),(((INDEX('PTRM input'!$G$385:$P$434,A12offset,$E927)-INDEX('PTRM input'!$G$277:$P$326,A12offset,$E927))*OFFSET($F$7,0,$E927))-SUM($G927:AD927))*(OFFSET('PTRM input'!$G$477,0,$E927-1)/A12taxstdlife))))</f>
        <v>0</v>
      </c>
      <c r="AF927" s="251">
        <f ca="1">IF(A12taxstdlife="n/a","n/a",IF(A12taxstdlife="",0,IF(AF$3&gt;(A12stdlife+$E927),((INDEX('PTRM input'!$G$385:$P$434,A12offset,$E927)-INDEX('PTRM input'!$G$277:$P$326,A12offset,$E927))*OFFSET($F$7,0,$E927))-SUM($G927:AE927),(((INDEX('PTRM input'!$G$385:$P$434,A12offset,$E927)-INDEX('PTRM input'!$G$277:$P$326,A12offset,$E927))*OFFSET($F$7,0,$E927))-SUM($G927:AE927))*(OFFSET('PTRM input'!$G$477,0,$E927-1)/A12taxstdlife))))</f>
        <v>0</v>
      </c>
      <c r="AG927" s="251">
        <f ca="1">IF(A12taxstdlife="n/a","n/a",IF(A12taxstdlife="",0,IF(AG$3&gt;(A12stdlife+$E927),((INDEX('PTRM input'!$G$385:$P$434,A12offset,$E927)-INDEX('PTRM input'!$G$277:$P$326,A12offset,$E927))*OFFSET($F$7,0,$E927))-SUM($G927:AF927),(((INDEX('PTRM input'!$G$385:$P$434,A12offset,$E927)-INDEX('PTRM input'!$G$277:$P$326,A12offset,$E927))*OFFSET($F$7,0,$E927))-SUM($G927:AF927))*(OFFSET('PTRM input'!$G$477,0,$E927-1)/A12taxstdlife))))</f>
        <v>0</v>
      </c>
      <c r="AH927" s="251">
        <f ca="1">IF(A12taxstdlife="n/a","n/a",IF(A12taxstdlife="",0,IF(AH$3&gt;(A12stdlife+$E927),((INDEX('PTRM input'!$G$385:$P$434,A12offset,$E927)-INDEX('PTRM input'!$G$277:$P$326,A12offset,$E927))*OFFSET($F$7,0,$E927))-SUM($G927:AG927),(((INDEX('PTRM input'!$G$385:$P$434,A12offset,$E927)-INDEX('PTRM input'!$G$277:$P$326,A12offset,$E927))*OFFSET($F$7,0,$E927))-SUM($G927:AG927))*(OFFSET('PTRM input'!$G$477,0,$E927-1)/A12taxstdlife))))</f>
        <v>0</v>
      </c>
      <c r="AI927" s="251">
        <f ca="1">IF(A12taxstdlife="n/a","n/a",IF(A12taxstdlife="",0,IF(AI$3&gt;(A12stdlife+$E927),((INDEX('PTRM input'!$G$385:$P$434,A12offset,$E927)-INDEX('PTRM input'!$G$277:$P$326,A12offset,$E927))*OFFSET($F$7,0,$E927))-SUM($G927:AH927),(((INDEX('PTRM input'!$G$385:$P$434,A12offset,$E927)-INDEX('PTRM input'!$G$277:$P$326,A12offset,$E927))*OFFSET($F$7,0,$E927))-SUM($G927:AH927))*(OFFSET('PTRM input'!$G$477,0,$E927-1)/A12taxstdlife))))</f>
        <v>0</v>
      </c>
      <c r="AJ927" s="251">
        <f ca="1">IF(A12taxstdlife="n/a","n/a",IF(A12taxstdlife="",0,IF(AJ$3&gt;(A12stdlife+$E927),((INDEX('PTRM input'!$G$385:$P$434,A12offset,$E927)-INDEX('PTRM input'!$G$277:$P$326,A12offset,$E927))*OFFSET($F$7,0,$E927))-SUM($G927:AI927),(((INDEX('PTRM input'!$G$385:$P$434,A12offset,$E927)-INDEX('PTRM input'!$G$277:$P$326,A12offset,$E927))*OFFSET($F$7,0,$E927))-SUM($G927:AI927))*(OFFSET('PTRM input'!$G$477,0,$E927-1)/A12taxstdlife))))</f>
        <v>0</v>
      </c>
      <c r="AK927" s="251">
        <f ca="1">IF(A12taxstdlife="n/a","n/a",IF(A12taxstdlife="",0,IF(AK$3&gt;(A12stdlife+$E927),((INDEX('PTRM input'!$G$385:$P$434,A12offset,$E927)-INDEX('PTRM input'!$G$277:$P$326,A12offset,$E927))*OFFSET($F$7,0,$E927))-SUM($G927:AJ927),(((INDEX('PTRM input'!$G$385:$P$434,A12offset,$E927)-INDEX('PTRM input'!$G$277:$P$326,A12offset,$E927))*OFFSET($F$7,0,$E927))-SUM($G927:AJ927))*(OFFSET('PTRM input'!$G$477,0,$E927-1)/A12taxstdlife))))</f>
        <v>0</v>
      </c>
      <c r="AL927" s="251">
        <f ca="1">IF(A12taxstdlife="n/a","n/a",IF(A12taxstdlife="",0,IF(AL$3&gt;(A12stdlife+$E927),((INDEX('PTRM input'!$G$385:$P$434,A12offset,$E927)-INDEX('PTRM input'!$G$277:$P$326,A12offset,$E927))*OFFSET($F$7,0,$E927))-SUM($G927:AK927),(((INDEX('PTRM input'!$G$385:$P$434,A12offset,$E927)-INDEX('PTRM input'!$G$277:$P$326,A12offset,$E927))*OFFSET($F$7,0,$E927))-SUM($G927:AK927))*(OFFSET('PTRM input'!$G$477,0,$E927-1)/A12taxstdlife))))</f>
        <v>0</v>
      </c>
      <c r="AM927" s="251">
        <f ca="1">IF(A12taxstdlife="n/a","n/a",IF(A12taxstdlife="",0,IF(AM$3&gt;(A12stdlife+$E927),((INDEX('PTRM input'!$G$385:$P$434,A12offset,$E927)-INDEX('PTRM input'!$G$277:$P$326,A12offset,$E927))*OFFSET($F$7,0,$E927))-SUM($G927:AL927),(((INDEX('PTRM input'!$G$385:$P$434,A12offset,$E927)-INDEX('PTRM input'!$G$277:$P$326,A12offset,$E927))*OFFSET($F$7,0,$E927))-SUM($G927:AL927))*(OFFSET('PTRM input'!$G$477,0,$E927-1)/A12taxstdlife))))</f>
        <v>0</v>
      </c>
      <c r="AN927" s="251">
        <f ca="1">IF(A12taxstdlife="n/a","n/a",IF(A12taxstdlife="",0,IF(AN$3&gt;(A12stdlife+$E927),((INDEX('PTRM input'!$G$385:$P$434,A12offset,$E927)-INDEX('PTRM input'!$G$277:$P$326,A12offset,$E927))*OFFSET($F$7,0,$E927))-SUM($G927:AM927),(((INDEX('PTRM input'!$G$385:$P$434,A12offset,$E927)-INDEX('PTRM input'!$G$277:$P$326,A12offset,$E927))*OFFSET($F$7,0,$E927))-SUM($G927:AM927))*(OFFSET('PTRM input'!$G$477,0,$E927-1)/A12taxstdlife))))</f>
        <v>0</v>
      </c>
      <c r="AO927" s="251">
        <f ca="1">IF(A12taxstdlife="n/a","n/a",IF(A12taxstdlife="",0,IF(AO$3&gt;(A12stdlife+$E927),((INDEX('PTRM input'!$G$385:$P$434,A12offset,$E927)-INDEX('PTRM input'!$G$277:$P$326,A12offset,$E927))*OFFSET($F$7,0,$E927))-SUM($G927:AN927),(((INDEX('PTRM input'!$G$385:$P$434,A12offset,$E927)-INDEX('PTRM input'!$G$277:$P$326,A12offset,$E927))*OFFSET($F$7,0,$E927))-SUM($G927:AN927))*(OFFSET('PTRM input'!$G$477,0,$E927-1)/A12taxstdlife))))</f>
        <v>0</v>
      </c>
      <c r="AP927" s="251">
        <f ca="1">IF(A12taxstdlife="n/a","n/a",IF(A12taxstdlife="",0,IF(AP$3&gt;(A12stdlife+$E927),((INDEX('PTRM input'!$G$385:$P$434,A12offset,$E927)-INDEX('PTRM input'!$G$277:$P$326,A12offset,$E927))*OFFSET($F$7,0,$E927))-SUM($G927:AO927),(((INDEX('PTRM input'!$G$385:$P$434,A12offset,$E927)-INDEX('PTRM input'!$G$277:$P$326,A12offset,$E927))*OFFSET($F$7,0,$E927))-SUM($G927:AO927))*(OFFSET('PTRM input'!$G$477,0,$E927-1)/A12taxstdlife))))</f>
        <v>0</v>
      </c>
      <c r="AQ927" s="251">
        <f ca="1">IF(A12taxstdlife="n/a","n/a",IF(A12taxstdlife="",0,IF(AQ$3&gt;(A12stdlife+$E927),((INDEX('PTRM input'!$G$385:$P$434,A12offset,$E927)-INDEX('PTRM input'!$G$277:$P$326,A12offset,$E927))*OFFSET($F$7,0,$E927))-SUM($G927:AP927),(((INDEX('PTRM input'!$G$385:$P$434,A12offset,$E927)-INDEX('PTRM input'!$G$277:$P$326,A12offset,$E927))*OFFSET($F$7,0,$E927))-SUM($G927:AP927))*(OFFSET('PTRM input'!$G$477,0,$E927-1)/A12taxstdlife))))</f>
        <v>0</v>
      </c>
      <c r="AR927" s="251">
        <f ca="1">IF(A12taxstdlife="n/a","n/a",IF(A12taxstdlife="",0,IF(AR$3&gt;(A12stdlife+$E927),((INDEX('PTRM input'!$G$385:$P$434,A12offset,$E927)-INDEX('PTRM input'!$G$277:$P$326,A12offset,$E927))*OFFSET($F$7,0,$E927))-SUM($G927:AQ927),(((INDEX('PTRM input'!$G$385:$P$434,A12offset,$E927)-INDEX('PTRM input'!$G$277:$P$326,A12offset,$E927))*OFFSET($F$7,0,$E927))-SUM($G927:AQ927))*(OFFSET('PTRM input'!$G$477,0,$E927-1)/A12taxstdlife))))</f>
        <v>0</v>
      </c>
      <c r="AS927" s="251">
        <f ca="1">IF(A12taxstdlife="n/a","n/a",IF(A12taxstdlife="",0,IF(AS$3&gt;(A12stdlife+$E927),((INDEX('PTRM input'!$G$385:$P$434,A12offset,$E927)-INDEX('PTRM input'!$G$277:$P$326,A12offset,$E927))*OFFSET($F$7,0,$E927))-SUM($G927:AR927),(((INDEX('PTRM input'!$G$385:$P$434,A12offset,$E927)-INDEX('PTRM input'!$G$277:$P$326,A12offset,$E927))*OFFSET($F$7,0,$E927))-SUM($G927:AR927))*(OFFSET('PTRM input'!$G$477,0,$E927-1)/A12taxstdlife))))</f>
        <v>0</v>
      </c>
      <c r="AT927" s="251">
        <f ca="1">IF(A12taxstdlife="n/a","n/a",IF(A12taxstdlife="",0,IF(AT$3&gt;(A12stdlife+$E927),((INDEX('PTRM input'!$G$385:$P$434,A12offset,$E927)-INDEX('PTRM input'!$G$277:$P$326,A12offset,$E927))*OFFSET($F$7,0,$E927))-SUM($G927:AS927),(((INDEX('PTRM input'!$G$385:$P$434,A12offset,$E927)-INDEX('PTRM input'!$G$277:$P$326,A12offset,$E927))*OFFSET($F$7,0,$E927))-SUM($G927:AS927))*(OFFSET('PTRM input'!$G$477,0,$E927-1)/A12taxstdlife))))</f>
        <v>0</v>
      </c>
      <c r="AU927" s="251">
        <f ca="1">IF(A12taxstdlife="n/a","n/a",IF(A12taxstdlife="",0,IF(AU$3&gt;(A12stdlife+$E927),((INDEX('PTRM input'!$G$385:$P$434,A12offset,$E927)-INDEX('PTRM input'!$G$277:$P$326,A12offset,$E927))*OFFSET($F$7,0,$E927))-SUM($G927:AT927),(((INDEX('PTRM input'!$G$385:$P$434,A12offset,$E927)-INDEX('PTRM input'!$G$277:$P$326,A12offset,$E927))*OFFSET($F$7,0,$E927))-SUM($G927:AT927))*(OFFSET('PTRM input'!$G$477,0,$E927-1)/A12taxstdlife))))</f>
        <v>0</v>
      </c>
      <c r="AV927" s="251">
        <f ca="1">IF(A12taxstdlife="n/a","n/a",IF(A12taxstdlife="",0,IF(AV$3&gt;(A12stdlife+$E927),((INDEX('PTRM input'!$G$385:$P$434,A12offset,$E927)-INDEX('PTRM input'!$G$277:$P$326,A12offset,$E927))*OFFSET($F$7,0,$E927))-SUM($G927:AU927),(((INDEX('PTRM input'!$G$385:$P$434,A12offset,$E927)-INDEX('PTRM input'!$G$277:$P$326,A12offset,$E927))*OFFSET($F$7,0,$E927))-SUM($G927:AU927))*(OFFSET('PTRM input'!$G$477,0,$E927-1)/A12taxstdlife))))</f>
        <v>0</v>
      </c>
      <c r="AW927" s="251">
        <f ca="1">IF(A12taxstdlife="n/a","n/a",IF(A12taxstdlife="",0,IF(AW$3&gt;(A12stdlife+$E927),((INDEX('PTRM input'!$G$385:$P$434,A12offset,$E927)-INDEX('PTRM input'!$G$277:$P$326,A12offset,$E927))*OFFSET($F$7,0,$E927))-SUM($G927:AV927),(((INDEX('PTRM input'!$G$385:$P$434,A12offset,$E927)-INDEX('PTRM input'!$G$277:$P$326,A12offset,$E927))*OFFSET($F$7,0,$E927))-SUM($G927:AV927))*(OFFSET('PTRM input'!$G$477,0,$E927-1)/A12taxstdlife))))</f>
        <v>0</v>
      </c>
      <c r="AX927" s="251">
        <f ca="1">IF(A12taxstdlife="n/a","n/a",IF(A12taxstdlife="",0,IF(AX$3&gt;(A12stdlife+$E927),((INDEX('PTRM input'!$G$385:$P$434,A12offset,$E927)-INDEX('PTRM input'!$G$277:$P$326,A12offset,$E927))*OFFSET($F$7,0,$E927))-SUM($G927:AW927),(((INDEX('PTRM input'!$G$385:$P$434,A12offset,$E927)-INDEX('PTRM input'!$G$277:$P$326,A12offset,$E927))*OFFSET($F$7,0,$E927))-SUM($G927:AW927))*(OFFSET('PTRM input'!$G$477,0,$E927-1)/A12taxstdlife))))</f>
        <v>0</v>
      </c>
      <c r="AY927" s="251">
        <f ca="1">IF(A12taxstdlife="n/a","n/a",IF(A12taxstdlife="",0,IF(AY$3&gt;(A12stdlife+$E927),((INDEX('PTRM input'!$G$385:$P$434,A12offset,$E927)-INDEX('PTRM input'!$G$277:$P$326,A12offset,$E927))*OFFSET($F$7,0,$E927))-SUM($G927:AX927),(((INDEX('PTRM input'!$G$385:$P$434,A12offset,$E927)-INDEX('PTRM input'!$G$277:$P$326,A12offset,$E927))*OFFSET($F$7,0,$E927))-SUM($G927:AX927))*(OFFSET('PTRM input'!$G$477,0,$E927-1)/A12taxstdlife))))</f>
        <v>0</v>
      </c>
      <c r="AZ927" s="251">
        <f ca="1">IF(A12taxstdlife="n/a","n/a",IF(A12taxstdlife="",0,IF(AZ$3&gt;(A12stdlife+$E927),((INDEX('PTRM input'!$G$385:$P$434,A12offset,$E927)-INDEX('PTRM input'!$G$277:$P$326,A12offset,$E927))*OFFSET($F$7,0,$E927))-SUM($G927:AY927),(((INDEX('PTRM input'!$G$385:$P$434,A12offset,$E927)-INDEX('PTRM input'!$G$277:$P$326,A12offset,$E927))*OFFSET($F$7,0,$E927))-SUM($G927:AY927))*(OFFSET('PTRM input'!$G$477,0,$E927-1)/A12taxstdlife))))</f>
        <v>0</v>
      </c>
      <c r="BA927" s="251">
        <f ca="1">IF(A12taxstdlife="n/a","n/a",IF(A12taxstdlife="",0,IF(BA$3&gt;(A12stdlife+$E927),((INDEX('PTRM input'!$G$385:$P$434,A12offset,$E927)-INDEX('PTRM input'!$G$277:$P$326,A12offset,$E927))*OFFSET($F$7,0,$E927))-SUM($G927:AZ927),(((INDEX('PTRM input'!$G$385:$P$434,A12offset,$E927)-INDEX('PTRM input'!$G$277:$P$326,A12offset,$E927))*OFFSET($F$7,0,$E927))-SUM($G927:AZ927))*(OFFSET('PTRM input'!$G$477,0,$E927-1)/A12taxstdlife))))</f>
        <v>0</v>
      </c>
      <c r="BB927" s="251">
        <f ca="1">IF(A12taxstdlife="n/a","n/a",IF(A12taxstdlife="",0,IF(BB$3&gt;(A12stdlife+$E927),((INDEX('PTRM input'!$G$385:$P$434,A12offset,$E927)-INDEX('PTRM input'!$G$277:$P$326,A12offset,$E927))*OFFSET($F$7,0,$E927))-SUM($G927:BA927),(((INDEX('PTRM input'!$G$385:$P$434,A12offset,$E927)-INDEX('PTRM input'!$G$277:$P$326,A12offset,$E927))*OFFSET($F$7,0,$E927))-SUM($G927:BA927))*(OFFSET('PTRM input'!$G$477,0,$E927-1)/A12taxstdlife))))</f>
        <v>0</v>
      </c>
      <c r="BC927" s="251">
        <f ca="1">IF(A12taxstdlife="n/a","n/a",IF(A12taxstdlife="",0,IF(BC$3&gt;(A12stdlife+$E927),((INDEX('PTRM input'!$G$385:$P$434,A12offset,$E927)-INDEX('PTRM input'!$G$277:$P$326,A12offset,$E927))*OFFSET($F$7,0,$E927))-SUM($G927:BB927),(((INDEX('PTRM input'!$G$385:$P$434,A12offset,$E927)-INDEX('PTRM input'!$G$277:$P$326,A12offset,$E927))*OFFSET($F$7,0,$E927))-SUM($G927:BB927))*(OFFSET('PTRM input'!$G$477,0,$E927-1)/A12taxstdlife))))</f>
        <v>0</v>
      </c>
      <c r="BD927" s="251">
        <f ca="1">IF(A12taxstdlife="n/a","n/a",IF(A12taxstdlife="",0,IF(BD$3&gt;(A12stdlife+$E927),((INDEX('PTRM input'!$G$385:$P$434,A12offset,$E927)-INDEX('PTRM input'!$G$277:$P$326,A12offset,$E927))*OFFSET($F$7,0,$E927))-SUM($G927:BC927),(((INDEX('PTRM input'!$G$385:$P$434,A12offset,$E927)-INDEX('PTRM input'!$G$277:$P$326,A12offset,$E927))*OFFSET($F$7,0,$E927))-SUM($G927:BC927))*(OFFSET('PTRM input'!$G$477,0,$E927-1)/A12taxstdlife))))</f>
        <v>0</v>
      </c>
      <c r="BE927" s="251">
        <f ca="1">IF(A12taxstdlife="n/a","n/a",IF(A12taxstdlife="",0,IF(BE$3&gt;(A12stdlife+$E927),((INDEX('PTRM input'!$G$385:$P$434,A12offset,$E927)-INDEX('PTRM input'!$G$277:$P$326,A12offset,$E927))*OFFSET($F$7,0,$E927))-SUM($G927:BD927),(((INDEX('PTRM input'!$G$385:$P$434,A12offset,$E927)-INDEX('PTRM input'!$G$277:$P$326,A12offset,$E927))*OFFSET($F$7,0,$E927))-SUM($G927:BD927))*(OFFSET('PTRM input'!$G$477,0,$E927-1)/A12taxstdlife))))</f>
        <v>0</v>
      </c>
      <c r="BF927" s="251">
        <f ca="1">IF(A12taxstdlife="n/a","n/a",IF(A12taxstdlife="",0,IF(BF$3&gt;(A12stdlife+$E927),((INDEX('PTRM input'!$G$385:$P$434,A12offset,$E927)-INDEX('PTRM input'!$G$277:$P$326,A12offset,$E927))*OFFSET($F$7,0,$E927))-SUM($G927:BE927),(((INDEX('PTRM input'!$G$385:$P$434,A12offset,$E927)-INDEX('PTRM input'!$G$277:$P$326,A12offset,$E927))*OFFSET($F$7,0,$E927))-SUM($G927:BE927))*(OFFSET('PTRM input'!$G$477,0,$E927-1)/A12taxstdlife))))</f>
        <v>0</v>
      </c>
      <c r="BG927" s="251">
        <f ca="1">IF(A12taxstdlife="n/a","n/a",IF(A12taxstdlife="",0,IF(BG$3&gt;(A12stdlife+$E927),((INDEX('PTRM input'!$G$385:$P$434,A12offset,$E927)-INDEX('PTRM input'!$G$277:$P$326,A12offset,$E927))*OFFSET($F$7,0,$E927))-SUM($G927:BF927),(((INDEX('PTRM input'!$G$385:$P$434,A12offset,$E927)-INDEX('PTRM input'!$G$277:$P$326,A12offset,$E927))*OFFSET($F$7,0,$E927))-SUM($G927:BF927))*(OFFSET('PTRM input'!$G$477,0,$E927-1)/A12taxstdlife))))</f>
        <v>0</v>
      </c>
      <c r="BH927" s="251">
        <f ca="1">IF(A12taxstdlife="n/a","n/a",IF(A12taxstdlife="",0,IF(BH$3&gt;(A12stdlife+$E927),((INDEX('PTRM input'!$G$385:$P$434,A12offset,$E927)-INDEX('PTRM input'!$G$277:$P$326,A12offset,$E927))*OFFSET($F$7,0,$E927))-SUM($G927:BG927),(((INDEX('PTRM input'!$G$385:$P$434,A12offset,$E927)-INDEX('PTRM input'!$G$277:$P$326,A12offset,$E927))*OFFSET($F$7,0,$E927))-SUM($G927:BG927))*(OFFSET('PTRM input'!$G$477,0,$E927-1)/A12taxstdlife))))</f>
        <v>0</v>
      </c>
      <c r="BI927" s="251">
        <f ca="1">IF(A12taxstdlife="n/a","n/a",IF(A12taxstdlife="",0,IF(BI$3&gt;(A12stdlife+$E927),((INDEX('PTRM input'!$G$385:$P$434,A12offset,$E927)-INDEX('PTRM input'!$G$277:$P$326,A12offset,$E927))*OFFSET($F$7,0,$E927))-SUM($G927:BH927),(((INDEX('PTRM input'!$G$385:$P$434,A12offset,$E927)-INDEX('PTRM input'!$G$277:$P$326,A12offset,$E927))*OFFSET($F$7,0,$E927))-SUM($G927:BH927))*(OFFSET('PTRM input'!$G$477,0,$E927-1)/A12taxstdlife))))</f>
        <v>0</v>
      </c>
      <c r="BJ927" s="116"/>
      <c r="BK927" s="116"/>
      <c r="BL927" s="116"/>
      <c r="BM927" s="116"/>
    </row>
    <row r="928" spans="1:65" ht="12.75" hidden="1" customHeight="1" outlineLevel="2">
      <c r="A928" s="366"/>
      <c r="B928" s="19"/>
      <c r="C928" s="18"/>
      <c r="D928" s="760"/>
      <c r="E928" s="86">
        <v>4</v>
      </c>
      <c r="F928" s="356"/>
      <c r="G928" s="434"/>
      <c r="H928" s="435"/>
      <c r="I928" s="435"/>
      <c r="J928" s="619"/>
      <c r="K928" s="251">
        <f ca="1">IF(A12taxstdlife="n/a","n/a",IF(A12taxstdlife="",0,IF(K$3&gt;(A12stdlife+$E928),((INDEX('PTRM input'!$G$385:$P$434,A12offset,$E928)-INDEX('PTRM input'!$G$277:$P$326,A12offset,$E928))*OFFSET($F$7,0,$E928))-SUM($G928:J928),(((INDEX('PTRM input'!$G$385:$P$434,A12offset,$E928)-INDEX('PTRM input'!$G$277:$P$326,A12offset,$E928))*OFFSET($F$7,0,$E928))-SUM($G928:J928))*(OFFSET('PTRM input'!$G$477,0,$E928-1)/A12taxstdlife))))</f>
        <v>0</v>
      </c>
      <c r="L928" s="251">
        <f ca="1">IF(A12taxstdlife="n/a","n/a",IF(A12taxstdlife="",0,IF(L$3&gt;(A12stdlife+$E928),((INDEX('PTRM input'!$G$385:$P$434,A12offset,$E928)-INDEX('PTRM input'!$G$277:$P$326,A12offset,$E928))*OFFSET($F$7,0,$E928))-SUM($G928:K928),(((INDEX('PTRM input'!$G$385:$P$434,A12offset,$E928)-INDEX('PTRM input'!$G$277:$P$326,A12offset,$E928))*OFFSET($F$7,0,$E928))-SUM($G928:K928))*(OFFSET('PTRM input'!$G$477,0,$E928-1)/A12taxstdlife))))</f>
        <v>0</v>
      </c>
      <c r="M928" s="251">
        <f ca="1">IF(A12taxstdlife="n/a","n/a",IF(A12taxstdlife="",0,IF(M$3&gt;(A12stdlife+$E928),((INDEX('PTRM input'!$G$385:$P$434,A12offset,$E928)-INDEX('PTRM input'!$G$277:$P$326,A12offset,$E928))*OFFSET($F$7,0,$E928))-SUM($G928:L928),(((INDEX('PTRM input'!$G$385:$P$434,A12offset,$E928)-INDEX('PTRM input'!$G$277:$P$326,A12offset,$E928))*OFFSET($F$7,0,$E928))-SUM($G928:L928))*(OFFSET('PTRM input'!$G$477,0,$E928-1)/A12taxstdlife))))</f>
        <v>0</v>
      </c>
      <c r="N928" s="251">
        <f ca="1">IF(A12taxstdlife="n/a","n/a",IF(A12taxstdlife="",0,IF(N$3&gt;(A12stdlife+$E928),((INDEX('PTRM input'!$G$385:$P$434,A12offset,$E928)-INDEX('PTRM input'!$G$277:$P$326,A12offset,$E928))*OFFSET($F$7,0,$E928))-SUM($G928:M928),(((INDEX('PTRM input'!$G$385:$P$434,A12offset,$E928)-INDEX('PTRM input'!$G$277:$P$326,A12offset,$E928))*OFFSET($F$7,0,$E928))-SUM($G928:M928))*(OFFSET('PTRM input'!$G$477,0,$E928-1)/A12taxstdlife))))</f>
        <v>0</v>
      </c>
      <c r="O928" s="251">
        <f ca="1">IF(A12taxstdlife="n/a","n/a",IF(A12taxstdlife="",0,IF(O$3&gt;(A12stdlife+$E928),((INDEX('PTRM input'!$G$385:$P$434,A12offset,$E928)-INDEX('PTRM input'!$G$277:$P$326,A12offset,$E928))*OFFSET($F$7,0,$E928))-SUM($G928:N928),(((INDEX('PTRM input'!$G$385:$P$434,A12offset,$E928)-INDEX('PTRM input'!$G$277:$P$326,A12offset,$E928))*OFFSET($F$7,0,$E928))-SUM($G928:N928))*(OFFSET('PTRM input'!$G$477,0,$E928-1)/A12taxstdlife))))</f>
        <v>0</v>
      </c>
      <c r="P928" s="251">
        <f ca="1">IF(A12taxstdlife="n/a","n/a",IF(A12taxstdlife="",0,IF(P$3&gt;(A12stdlife+$E928),((INDEX('PTRM input'!$G$385:$P$434,A12offset,$E928)-INDEX('PTRM input'!$G$277:$P$326,A12offset,$E928))*OFFSET($F$7,0,$E928))-SUM($G928:O928),(((INDEX('PTRM input'!$G$385:$P$434,A12offset,$E928)-INDEX('PTRM input'!$G$277:$P$326,A12offset,$E928))*OFFSET($F$7,0,$E928))-SUM($G928:O928))*(OFFSET('PTRM input'!$G$477,0,$E928-1)/A12taxstdlife))))</f>
        <v>0</v>
      </c>
      <c r="Q928" s="251">
        <f ca="1">IF(A12taxstdlife="n/a","n/a",IF(A12taxstdlife="",0,IF(Q$3&gt;(A12stdlife+$E928),((INDEX('PTRM input'!$G$385:$P$434,A12offset,$E928)-INDEX('PTRM input'!$G$277:$P$326,A12offset,$E928))*OFFSET($F$7,0,$E928))-SUM($G928:P928),(((INDEX('PTRM input'!$G$385:$P$434,A12offset,$E928)-INDEX('PTRM input'!$G$277:$P$326,A12offset,$E928))*OFFSET($F$7,0,$E928))-SUM($G928:P928))*(OFFSET('PTRM input'!$G$477,0,$E928-1)/A12taxstdlife))))</f>
        <v>0</v>
      </c>
      <c r="R928" s="251">
        <f ca="1">IF(A12taxstdlife="n/a","n/a",IF(A12taxstdlife="",0,IF(R$3&gt;(A12stdlife+$E928),((INDEX('PTRM input'!$G$385:$P$434,A12offset,$E928)-INDEX('PTRM input'!$G$277:$P$326,A12offset,$E928))*OFFSET($F$7,0,$E928))-SUM($G928:Q928),(((INDEX('PTRM input'!$G$385:$P$434,A12offset,$E928)-INDEX('PTRM input'!$G$277:$P$326,A12offset,$E928))*OFFSET($F$7,0,$E928))-SUM($G928:Q928))*(OFFSET('PTRM input'!$G$477,0,$E928-1)/A12taxstdlife))))</f>
        <v>0</v>
      </c>
      <c r="S928" s="251">
        <f ca="1">IF(A12taxstdlife="n/a","n/a",IF(A12taxstdlife="",0,IF(S$3&gt;(A12stdlife+$E928),((INDEX('PTRM input'!$G$385:$P$434,A12offset,$E928)-INDEX('PTRM input'!$G$277:$P$326,A12offset,$E928))*OFFSET($F$7,0,$E928))-SUM($G928:R928),(((INDEX('PTRM input'!$G$385:$P$434,A12offset,$E928)-INDEX('PTRM input'!$G$277:$P$326,A12offset,$E928))*OFFSET($F$7,0,$E928))-SUM($G928:R928))*(OFFSET('PTRM input'!$G$477,0,$E928-1)/A12taxstdlife))))</f>
        <v>0</v>
      </c>
      <c r="T928" s="251">
        <f ca="1">IF(A12taxstdlife="n/a","n/a",IF(A12taxstdlife="",0,IF(T$3&gt;(A12stdlife+$E928),((INDEX('PTRM input'!$G$385:$P$434,A12offset,$E928)-INDEX('PTRM input'!$G$277:$P$326,A12offset,$E928))*OFFSET($F$7,0,$E928))-SUM($G928:S928),(((INDEX('PTRM input'!$G$385:$P$434,A12offset,$E928)-INDEX('PTRM input'!$G$277:$P$326,A12offset,$E928))*OFFSET($F$7,0,$E928))-SUM($G928:S928))*(OFFSET('PTRM input'!$G$477,0,$E928-1)/A12taxstdlife))))</f>
        <v>0</v>
      </c>
      <c r="U928" s="251">
        <f ca="1">IF(A12taxstdlife="n/a","n/a",IF(A12taxstdlife="",0,IF(U$3&gt;(A12stdlife+$E928),((INDEX('PTRM input'!$G$385:$P$434,A12offset,$E928)-INDEX('PTRM input'!$G$277:$P$326,A12offset,$E928))*OFFSET($F$7,0,$E928))-SUM($G928:T928),(((INDEX('PTRM input'!$G$385:$P$434,A12offset,$E928)-INDEX('PTRM input'!$G$277:$P$326,A12offset,$E928))*OFFSET($F$7,0,$E928))-SUM($G928:T928))*(OFFSET('PTRM input'!$G$477,0,$E928-1)/A12taxstdlife))))</f>
        <v>0</v>
      </c>
      <c r="V928" s="251">
        <f ca="1">IF(A12taxstdlife="n/a","n/a",IF(A12taxstdlife="",0,IF(V$3&gt;(A12stdlife+$E928),((INDEX('PTRM input'!$G$385:$P$434,A12offset,$E928)-INDEX('PTRM input'!$G$277:$P$326,A12offset,$E928))*OFFSET($F$7,0,$E928))-SUM($G928:U928),(((INDEX('PTRM input'!$G$385:$P$434,A12offset,$E928)-INDEX('PTRM input'!$G$277:$P$326,A12offset,$E928))*OFFSET($F$7,0,$E928))-SUM($G928:U928))*(OFFSET('PTRM input'!$G$477,0,$E928-1)/A12taxstdlife))))</f>
        <v>0</v>
      </c>
      <c r="W928" s="251">
        <f ca="1">IF(A12taxstdlife="n/a","n/a",IF(A12taxstdlife="",0,IF(W$3&gt;(A12stdlife+$E928),((INDEX('PTRM input'!$G$385:$P$434,A12offset,$E928)-INDEX('PTRM input'!$G$277:$P$326,A12offset,$E928))*OFFSET($F$7,0,$E928))-SUM($G928:V928),(((INDEX('PTRM input'!$G$385:$P$434,A12offset,$E928)-INDEX('PTRM input'!$G$277:$P$326,A12offset,$E928))*OFFSET($F$7,0,$E928))-SUM($G928:V928))*(OFFSET('PTRM input'!$G$477,0,$E928-1)/A12taxstdlife))))</f>
        <v>0</v>
      </c>
      <c r="X928" s="251">
        <f ca="1">IF(A12taxstdlife="n/a","n/a",IF(A12taxstdlife="",0,IF(X$3&gt;(A12stdlife+$E928),((INDEX('PTRM input'!$G$385:$P$434,A12offset,$E928)-INDEX('PTRM input'!$G$277:$P$326,A12offset,$E928))*OFFSET($F$7,0,$E928))-SUM($G928:W928),(((INDEX('PTRM input'!$G$385:$P$434,A12offset,$E928)-INDEX('PTRM input'!$G$277:$P$326,A12offset,$E928))*OFFSET($F$7,0,$E928))-SUM($G928:W928))*(OFFSET('PTRM input'!$G$477,0,$E928-1)/A12taxstdlife))))</f>
        <v>0</v>
      </c>
      <c r="Y928" s="251">
        <f ca="1">IF(A12taxstdlife="n/a","n/a",IF(A12taxstdlife="",0,IF(Y$3&gt;(A12stdlife+$E928),((INDEX('PTRM input'!$G$385:$P$434,A12offset,$E928)-INDEX('PTRM input'!$G$277:$P$326,A12offset,$E928))*OFFSET($F$7,0,$E928))-SUM($G928:X928),(((INDEX('PTRM input'!$G$385:$P$434,A12offset,$E928)-INDEX('PTRM input'!$G$277:$P$326,A12offset,$E928))*OFFSET($F$7,0,$E928))-SUM($G928:X928))*(OFFSET('PTRM input'!$G$477,0,$E928-1)/A12taxstdlife))))</f>
        <v>0</v>
      </c>
      <c r="Z928" s="251">
        <f ca="1">IF(A12taxstdlife="n/a","n/a",IF(A12taxstdlife="",0,IF(Z$3&gt;(A12stdlife+$E928),((INDEX('PTRM input'!$G$385:$P$434,A12offset,$E928)-INDEX('PTRM input'!$G$277:$P$326,A12offset,$E928))*OFFSET($F$7,0,$E928))-SUM($G928:Y928),(((INDEX('PTRM input'!$G$385:$P$434,A12offset,$E928)-INDEX('PTRM input'!$G$277:$P$326,A12offset,$E928))*OFFSET($F$7,0,$E928))-SUM($G928:Y928))*(OFFSET('PTRM input'!$G$477,0,$E928-1)/A12taxstdlife))))</f>
        <v>0</v>
      </c>
      <c r="AA928" s="251">
        <f ca="1">IF(A12taxstdlife="n/a","n/a",IF(A12taxstdlife="",0,IF(AA$3&gt;(A12stdlife+$E928),((INDEX('PTRM input'!$G$385:$P$434,A12offset,$E928)-INDEX('PTRM input'!$G$277:$P$326,A12offset,$E928))*OFFSET($F$7,0,$E928))-SUM($G928:Z928),(((INDEX('PTRM input'!$G$385:$P$434,A12offset,$E928)-INDEX('PTRM input'!$G$277:$P$326,A12offset,$E928))*OFFSET($F$7,0,$E928))-SUM($G928:Z928))*(OFFSET('PTRM input'!$G$477,0,$E928-1)/A12taxstdlife))))</f>
        <v>0</v>
      </c>
      <c r="AB928" s="251">
        <f ca="1">IF(A12taxstdlife="n/a","n/a",IF(A12taxstdlife="",0,IF(AB$3&gt;(A12stdlife+$E928),((INDEX('PTRM input'!$G$385:$P$434,A12offset,$E928)-INDEX('PTRM input'!$G$277:$P$326,A12offset,$E928))*OFFSET($F$7,0,$E928))-SUM($G928:AA928),(((INDEX('PTRM input'!$G$385:$P$434,A12offset,$E928)-INDEX('PTRM input'!$G$277:$P$326,A12offset,$E928))*OFFSET($F$7,0,$E928))-SUM($G928:AA928))*(OFFSET('PTRM input'!$G$477,0,$E928-1)/A12taxstdlife))))</f>
        <v>0</v>
      </c>
      <c r="AC928" s="251">
        <f ca="1">IF(A12taxstdlife="n/a","n/a",IF(A12taxstdlife="",0,IF(AC$3&gt;(A12stdlife+$E928),((INDEX('PTRM input'!$G$385:$P$434,A12offset,$E928)-INDEX('PTRM input'!$G$277:$P$326,A12offset,$E928))*OFFSET($F$7,0,$E928))-SUM($G928:AB928),(((INDEX('PTRM input'!$G$385:$P$434,A12offset,$E928)-INDEX('PTRM input'!$G$277:$P$326,A12offset,$E928))*OFFSET($F$7,0,$E928))-SUM($G928:AB928))*(OFFSET('PTRM input'!$G$477,0,$E928-1)/A12taxstdlife))))</f>
        <v>0</v>
      </c>
      <c r="AD928" s="251">
        <f ca="1">IF(A12taxstdlife="n/a","n/a",IF(A12taxstdlife="",0,IF(AD$3&gt;(A12stdlife+$E928),((INDEX('PTRM input'!$G$385:$P$434,A12offset,$E928)-INDEX('PTRM input'!$G$277:$P$326,A12offset,$E928))*OFFSET($F$7,0,$E928))-SUM($G928:AC928),(((INDEX('PTRM input'!$G$385:$P$434,A12offset,$E928)-INDEX('PTRM input'!$G$277:$P$326,A12offset,$E928))*OFFSET($F$7,0,$E928))-SUM($G928:AC928))*(OFFSET('PTRM input'!$G$477,0,$E928-1)/A12taxstdlife))))</f>
        <v>0</v>
      </c>
      <c r="AE928" s="251">
        <f ca="1">IF(A12taxstdlife="n/a","n/a",IF(A12taxstdlife="",0,IF(AE$3&gt;(A12stdlife+$E928),((INDEX('PTRM input'!$G$385:$P$434,A12offset,$E928)-INDEX('PTRM input'!$G$277:$P$326,A12offset,$E928))*OFFSET($F$7,0,$E928))-SUM($G928:AD928),(((INDEX('PTRM input'!$G$385:$P$434,A12offset,$E928)-INDEX('PTRM input'!$G$277:$P$326,A12offset,$E928))*OFFSET($F$7,0,$E928))-SUM($G928:AD928))*(OFFSET('PTRM input'!$G$477,0,$E928-1)/A12taxstdlife))))</f>
        <v>0</v>
      </c>
      <c r="AF928" s="251">
        <f ca="1">IF(A12taxstdlife="n/a","n/a",IF(A12taxstdlife="",0,IF(AF$3&gt;(A12stdlife+$E928),((INDEX('PTRM input'!$G$385:$P$434,A12offset,$E928)-INDEX('PTRM input'!$G$277:$P$326,A12offset,$E928))*OFFSET($F$7,0,$E928))-SUM($G928:AE928),(((INDEX('PTRM input'!$G$385:$P$434,A12offset,$E928)-INDEX('PTRM input'!$G$277:$P$326,A12offset,$E928))*OFFSET($F$7,0,$E928))-SUM($G928:AE928))*(OFFSET('PTRM input'!$G$477,0,$E928-1)/A12taxstdlife))))</f>
        <v>0</v>
      </c>
      <c r="AG928" s="251">
        <f ca="1">IF(A12taxstdlife="n/a","n/a",IF(A12taxstdlife="",0,IF(AG$3&gt;(A12stdlife+$E928),((INDEX('PTRM input'!$G$385:$P$434,A12offset,$E928)-INDEX('PTRM input'!$G$277:$P$326,A12offset,$E928))*OFFSET($F$7,0,$E928))-SUM($G928:AF928),(((INDEX('PTRM input'!$G$385:$P$434,A12offset,$E928)-INDEX('PTRM input'!$G$277:$P$326,A12offset,$E928))*OFFSET($F$7,0,$E928))-SUM($G928:AF928))*(OFFSET('PTRM input'!$G$477,0,$E928-1)/A12taxstdlife))))</f>
        <v>0</v>
      </c>
      <c r="AH928" s="251">
        <f ca="1">IF(A12taxstdlife="n/a","n/a",IF(A12taxstdlife="",0,IF(AH$3&gt;(A12stdlife+$E928),((INDEX('PTRM input'!$G$385:$P$434,A12offset,$E928)-INDEX('PTRM input'!$G$277:$P$326,A12offset,$E928))*OFFSET($F$7,0,$E928))-SUM($G928:AG928),(((INDEX('PTRM input'!$G$385:$P$434,A12offset,$E928)-INDEX('PTRM input'!$G$277:$P$326,A12offset,$E928))*OFFSET($F$7,0,$E928))-SUM($G928:AG928))*(OFFSET('PTRM input'!$G$477,0,$E928-1)/A12taxstdlife))))</f>
        <v>0</v>
      </c>
      <c r="AI928" s="251">
        <f ca="1">IF(A12taxstdlife="n/a","n/a",IF(A12taxstdlife="",0,IF(AI$3&gt;(A12stdlife+$E928),((INDEX('PTRM input'!$G$385:$P$434,A12offset,$E928)-INDEX('PTRM input'!$G$277:$P$326,A12offset,$E928))*OFFSET($F$7,0,$E928))-SUM($G928:AH928),(((INDEX('PTRM input'!$G$385:$P$434,A12offset,$E928)-INDEX('PTRM input'!$G$277:$P$326,A12offset,$E928))*OFFSET($F$7,0,$E928))-SUM($G928:AH928))*(OFFSET('PTRM input'!$G$477,0,$E928-1)/A12taxstdlife))))</f>
        <v>0</v>
      </c>
      <c r="AJ928" s="251">
        <f ca="1">IF(A12taxstdlife="n/a","n/a",IF(A12taxstdlife="",0,IF(AJ$3&gt;(A12stdlife+$E928),((INDEX('PTRM input'!$G$385:$P$434,A12offset,$E928)-INDEX('PTRM input'!$G$277:$P$326,A12offset,$E928))*OFFSET($F$7,0,$E928))-SUM($G928:AI928),(((INDEX('PTRM input'!$G$385:$P$434,A12offset,$E928)-INDEX('PTRM input'!$G$277:$P$326,A12offset,$E928))*OFFSET($F$7,0,$E928))-SUM($G928:AI928))*(OFFSET('PTRM input'!$G$477,0,$E928-1)/A12taxstdlife))))</f>
        <v>0</v>
      </c>
      <c r="AK928" s="251">
        <f ca="1">IF(A12taxstdlife="n/a","n/a",IF(A12taxstdlife="",0,IF(AK$3&gt;(A12stdlife+$E928),((INDEX('PTRM input'!$G$385:$P$434,A12offset,$E928)-INDEX('PTRM input'!$G$277:$P$326,A12offset,$E928))*OFFSET($F$7,0,$E928))-SUM($G928:AJ928),(((INDEX('PTRM input'!$G$385:$P$434,A12offset,$E928)-INDEX('PTRM input'!$G$277:$P$326,A12offset,$E928))*OFFSET($F$7,0,$E928))-SUM($G928:AJ928))*(OFFSET('PTRM input'!$G$477,0,$E928-1)/A12taxstdlife))))</f>
        <v>0</v>
      </c>
      <c r="AL928" s="251">
        <f ca="1">IF(A12taxstdlife="n/a","n/a",IF(A12taxstdlife="",0,IF(AL$3&gt;(A12stdlife+$E928),((INDEX('PTRM input'!$G$385:$P$434,A12offset,$E928)-INDEX('PTRM input'!$G$277:$P$326,A12offset,$E928))*OFFSET($F$7,0,$E928))-SUM($G928:AK928),(((INDEX('PTRM input'!$G$385:$P$434,A12offset,$E928)-INDEX('PTRM input'!$G$277:$P$326,A12offset,$E928))*OFFSET($F$7,0,$E928))-SUM($G928:AK928))*(OFFSET('PTRM input'!$G$477,0,$E928-1)/A12taxstdlife))))</f>
        <v>0</v>
      </c>
      <c r="AM928" s="251">
        <f ca="1">IF(A12taxstdlife="n/a","n/a",IF(A12taxstdlife="",0,IF(AM$3&gt;(A12stdlife+$E928),((INDEX('PTRM input'!$G$385:$P$434,A12offset,$E928)-INDEX('PTRM input'!$G$277:$P$326,A12offset,$E928))*OFFSET($F$7,0,$E928))-SUM($G928:AL928),(((INDEX('PTRM input'!$G$385:$P$434,A12offset,$E928)-INDEX('PTRM input'!$G$277:$P$326,A12offset,$E928))*OFFSET($F$7,0,$E928))-SUM($G928:AL928))*(OFFSET('PTRM input'!$G$477,0,$E928-1)/A12taxstdlife))))</f>
        <v>0</v>
      </c>
      <c r="AN928" s="251">
        <f ca="1">IF(A12taxstdlife="n/a","n/a",IF(A12taxstdlife="",0,IF(AN$3&gt;(A12stdlife+$E928),((INDEX('PTRM input'!$G$385:$P$434,A12offset,$E928)-INDEX('PTRM input'!$G$277:$P$326,A12offset,$E928))*OFFSET($F$7,0,$E928))-SUM($G928:AM928),(((INDEX('PTRM input'!$G$385:$P$434,A12offset,$E928)-INDEX('PTRM input'!$G$277:$P$326,A12offset,$E928))*OFFSET($F$7,0,$E928))-SUM($G928:AM928))*(OFFSET('PTRM input'!$G$477,0,$E928-1)/A12taxstdlife))))</f>
        <v>0</v>
      </c>
      <c r="AO928" s="251">
        <f ca="1">IF(A12taxstdlife="n/a","n/a",IF(A12taxstdlife="",0,IF(AO$3&gt;(A12stdlife+$E928),((INDEX('PTRM input'!$G$385:$P$434,A12offset,$E928)-INDEX('PTRM input'!$G$277:$P$326,A12offset,$E928))*OFFSET($F$7,0,$E928))-SUM($G928:AN928),(((INDEX('PTRM input'!$G$385:$P$434,A12offset,$E928)-INDEX('PTRM input'!$G$277:$P$326,A12offset,$E928))*OFFSET($F$7,0,$E928))-SUM($G928:AN928))*(OFFSET('PTRM input'!$G$477,0,$E928-1)/A12taxstdlife))))</f>
        <v>0</v>
      </c>
      <c r="AP928" s="251">
        <f ca="1">IF(A12taxstdlife="n/a","n/a",IF(A12taxstdlife="",0,IF(AP$3&gt;(A12stdlife+$E928),((INDEX('PTRM input'!$G$385:$P$434,A12offset,$E928)-INDEX('PTRM input'!$G$277:$P$326,A12offset,$E928))*OFFSET($F$7,0,$E928))-SUM($G928:AO928),(((INDEX('PTRM input'!$G$385:$P$434,A12offset,$E928)-INDEX('PTRM input'!$G$277:$P$326,A12offset,$E928))*OFFSET($F$7,0,$E928))-SUM($G928:AO928))*(OFFSET('PTRM input'!$G$477,0,$E928-1)/A12taxstdlife))))</f>
        <v>0</v>
      </c>
      <c r="AQ928" s="251">
        <f ca="1">IF(A12taxstdlife="n/a","n/a",IF(A12taxstdlife="",0,IF(AQ$3&gt;(A12stdlife+$E928),((INDEX('PTRM input'!$G$385:$P$434,A12offset,$E928)-INDEX('PTRM input'!$G$277:$P$326,A12offset,$E928))*OFFSET($F$7,0,$E928))-SUM($G928:AP928),(((INDEX('PTRM input'!$G$385:$P$434,A12offset,$E928)-INDEX('PTRM input'!$G$277:$P$326,A12offset,$E928))*OFFSET($F$7,0,$E928))-SUM($G928:AP928))*(OFFSET('PTRM input'!$G$477,0,$E928-1)/A12taxstdlife))))</f>
        <v>0</v>
      </c>
      <c r="AR928" s="251">
        <f ca="1">IF(A12taxstdlife="n/a","n/a",IF(A12taxstdlife="",0,IF(AR$3&gt;(A12stdlife+$E928),((INDEX('PTRM input'!$G$385:$P$434,A12offset,$E928)-INDEX('PTRM input'!$G$277:$P$326,A12offset,$E928))*OFFSET($F$7,0,$E928))-SUM($G928:AQ928),(((INDEX('PTRM input'!$G$385:$P$434,A12offset,$E928)-INDEX('PTRM input'!$G$277:$P$326,A12offset,$E928))*OFFSET($F$7,0,$E928))-SUM($G928:AQ928))*(OFFSET('PTRM input'!$G$477,0,$E928-1)/A12taxstdlife))))</f>
        <v>0</v>
      </c>
      <c r="AS928" s="251">
        <f ca="1">IF(A12taxstdlife="n/a","n/a",IF(A12taxstdlife="",0,IF(AS$3&gt;(A12stdlife+$E928),((INDEX('PTRM input'!$G$385:$P$434,A12offset,$E928)-INDEX('PTRM input'!$G$277:$P$326,A12offset,$E928))*OFFSET($F$7,0,$E928))-SUM($G928:AR928),(((INDEX('PTRM input'!$G$385:$P$434,A12offset,$E928)-INDEX('PTRM input'!$G$277:$P$326,A12offset,$E928))*OFFSET($F$7,0,$E928))-SUM($G928:AR928))*(OFFSET('PTRM input'!$G$477,0,$E928-1)/A12taxstdlife))))</f>
        <v>0</v>
      </c>
      <c r="AT928" s="251">
        <f ca="1">IF(A12taxstdlife="n/a","n/a",IF(A12taxstdlife="",0,IF(AT$3&gt;(A12stdlife+$E928),((INDEX('PTRM input'!$G$385:$P$434,A12offset,$E928)-INDEX('PTRM input'!$G$277:$P$326,A12offset,$E928))*OFFSET($F$7,0,$E928))-SUM($G928:AS928),(((INDEX('PTRM input'!$G$385:$P$434,A12offset,$E928)-INDEX('PTRM input'!$G$277:$P$326,A12offset,$E928))*OFFSET($F$7,0,$E928))-SUM($G928:AS928))*(OFFSET('PTRM input'!$G$477,0,$E928-1)/A12taxstdlife))))</f>
        <v>0</v>
      </c>
      <c r="AU928" s="251">
        <f ca="1">IF(A12taxstdlife="n/a","n/a",IF(A12taxstdlife="",0,IF(AU$3&gt;(A12stdlife+$E928),((INDEX('PTRM input'!$G$385:$P$434,A12offset,$E928)-INDEX('PTRM input'!$G$277:$P$326,A12offset,$E928))*OFFSET($F$7,0,$E928))-SUM($G928:AT928),(((INDEX('PTRM input'!$G$385:$P$434,A12offset,$E928)-INDEX('PTRM input'!$G$277:$P$326,A12offset,$E928))*OFFSET($F$7,0,$E928))-SUM($G928:AT928))*(OFFSET('PTRM input'!$G$477,0,$E928-1)/A12taxstdlife))))</f>
        <v>0</v>
      </c>
      <c r="AV928" s="251">
        <f ca="1">IF(A12taxstdlife="n/a","n/a",IF(A12taxstdlife="",0,IF(AV$3&gt;(A12stdlife+$E928),((INDEX('PTRM input'!$G$385:$P$434,A12offset,$E928)-INDEX('PTRM input'!$G$277:$P$326,A12offset,$E928))*OFFSET($F$7,0,$E928))-SUM($G928:AU928),(((INDEX('PTRM input'!$G$385:$P$434,A12offset,$E928)-INDEX('PTRM input'!$G$277:$P$326,A12offset,$E928))*OFFSET($F$7,0,$E928))-SUM($G928:AU928))*(OFFSET('PTRM input'!$G$477,0,$E928-1)/A12taxstdlife))))</f>
        <v>0</v>
      </c>
      <c r="AW928" s="251">
        <f ca="1">IF(A12taxstdlife="n/a","n/a",IF(A12taxstdlife="",0,IF(AW$3&gt;(A12stdlife+$E928),((INDEX('PTRM input'!$G$385:$P$434,A12offset,$E928)-INDEX('PTRM input'!$G$277:$P$326,A12offset,$E928))*OFFSET($F$7,0,$E928))-SUM($G928:AV928),(((INDEX('PTRM input'!$G$385:$P$434,A12offset,$E928)-INDEX('PTRM input'!$G$277:$P$326,A12offset,$E928))*OFFSET($F$7,0,$E928))-SUM($G928:AV928))*(OFFSET('PTRM input'!$G$477,0,$E928-1)/A12taxstdlife))))</f>
        <v>0</v>
      </c>
      <c r="AX928" s="251">
        <f ca="1">IF(A12taxstdlife="n/a","n/a",IF(A12taxstdlife="",0,IF(AX$3&gt;(A12stdlife+$E928),((INDEX('PTRM input'!$G$385:$P$434,A12offset,$E928)-INDEX('PTRM input'!$G$277:$P$326,A12offset,$E928))*OFFSET($F$7,0,$E928))-SUM($G928:AW928),(((INDEX('PTRM input'!$G$385:$P$434,A12offset,$E928)-INDEX('PTRM input'!$G$277:$P$326,A12offset,$E928))*OFFSET($F$7,0,$E928))-SUM($G928:AW928))*(OFFSET('PTRM input'!$G$477,0,$E928-1)/A12taxstdlife))))</f>
        <v>0</v>
      </c>
      <c r="AY928" s="251">
        <f ca="1">IF(A12taxstdlife="n/a","n/a",IF(A12taxstdlife="",0,IF(AY$3&gt;(A12stdlife+$E928),((INDEX('PTRM input'!$G$385:$P$434,A12offset,$E928)-INDEX('PTRM input'!$G$277:$P$326,A12offset,$E928))*OFFSET($F$7,0,$E928))-SUM($G928:AX928),(((INDEX('PTRM input'!$G$385:$P$434,A12offset,$E928)-INDEX('PTRM input'!$G$277:$P$326,A12offset,$E928))*OFFSET($F$7,0,$E928))-SUM($G928:AX928))*(OFFSET('PTRM input'!$G$477,0,$E928-1)/A12taxstdlife))))</f>
        <v>0</v>
      </c>
      <c r="AZ928" s="251">
        <f ca="1">IF(A12taxstdlife="n/a","n/a",IF(A12taxstdlife="",0,IF(AZ$3&gt;(A12stdlife+$E928),((INDEX('PTRM input'!$G$385:$P$434,A12offset,$E928)-INDEX('PTRM input'!$G$277:$P$326,A12offset,$E928))*OFFSET($F$7,0,$E928))-SUM($G928:AY928),(((INDEX('PTRM input'!$G$385:$P$434,A12offset,$E928)-INDEX('PTRM input'!$G$277:$P$326,A12offset,$E928))*OFFSET($F$7,0,$E928))-SUM($G928:AY928))*(OFFSET('PTRM input'!$G$477,0,$E928-1)/A12taxstdlife))))</f>
        <v>0</v>
      </c>
      <c r="BA928" s="251">
        <f ca="1">IF(A12taxstdlife="n/a","n/a",IF(A12taxstdlife="",0,IF(BA$3&gt;(A12stdlife+$E928),((INDEX('PTRM input'!$G$385:$P$434,A12offset,$E928)-INDEX('PTRM input'!$G$277:$P$326,A12offset,$E928))*OFFSET($F$7,0,$E928))-SUM($G928:AZ928),(((INDEX('PTRM input'!$G$385:$P$434,A12offset,$E928)-INDEX('PTRM input'!$G$277:$P$326,A12offset,$E928))*OFFSET($F$7,0,$E928))-SUM($G928:AZ928))*(OFFSET('PTRM input'!$G$477,0,$E928-1)/A12taxstdlife))))</f>
        <v>0</v>
      </c>
      <c r="BB928" s="251">
        <f ca="1">IF(A12taxstdlife="n/a","n/a",IF(A12taxstdlife="",0,IF(BB$3&gt;(A12stdlife+$E928),((INDEX('PTRM input'!$G$385:$P$434,A12offset,$E928)-INDEX('PTRM input'!$G$277:$P$326,A12offset,$E928))*OFFSET($F$7,0,$E928))-SUM($G928:BA928),(((INDEX('PTRM input'!$G$385:$P$434,A12offset,$E928)-INDEX('PTRM input'!$G$277:$P$326,A12offset,$E928))*OFFSET($F$7,0,$E928))-SUM($G928:BA928))*(OFFSET('PTRM input'!$G$477,0,$E928-1)/A12taxstdlife))))</f>
        <v>0</v>
      </c>
      <c r="BC928" s="251">
        <f ca="1">IF(A12taxstdlife="n/a","n/a",IF(A12taxstdlife="",0,IF(BC$3&gt;(A12stdlife+$E928),((INDEX('PTRM input'!$G$385:$P$434,A12offset,$E928)-INDEX('PTRM input'!$G$277:$P$326,A12offset,$E928))*OFFSET($F$7,0,$E928))-SUM($G928:BB928),(((INDEX('PTRM input'!$G$385:$P$434,A12offset,$E928)-INDEX('PTRM input'!$G$277:$P$326,A12offset,$E928))*OFFSET($F$7,0,$E928))-SUM($G928:BB928))*(OFFSET('PTRM input'!$G$477,0,$E928-1)/A12taxstdlife))))</f>
        <v>0</v>
      </c>
      <c r="BD928" s="251">
        <f ca="1">IF(A12taxstdlife="n/a","n/a",IF(A12taxstdlife="",0,IF(BD$3&gt;(A12stdlife+$E928),((INDEX('PTRM input'!$G$385:$P$434,A12offset,$E928)-INDEX('PTRM input'!$G$277:$P$326,A12offset,$E928))*OFFSET($F$7,0,$E928))-SUM($G928:BC928),(((INDEX('PTRM input'!$G$385:$P$434,A12offset,$E928)-INDEX('PTRM input'!$G$277:$P$326,A12offset,$E928))*OFFSET($F$7,0,$E928))-SUM($G928:BC928))*(OFFSET('PTRM input'!$G$477,0,$E928-1)/A12taxstdlife))))</f>
        <v>0</v>
      </c>
      <c r="BE928" s="251">
        <f ca="1">IF(A12taxstdlife="n/a","n/a",IF(A12taxstdlife="",0,IF(BE$3&gt;(A12stdlife+$E928),((INDEX('PTRM input'!$G$385:$P$434,A12offset,$E928)-INDEX('PTRM input'!$G$277:$P$326,A12offset,$E928))*OFFSET($F$7,0,$E928))-SUM($G928:BD928),(((INDEX('PTRM input'!$G$385:$P$434,A12offset,$E928)-INDEX('PTRM input'!$G$277:$P$326,A12offset,$E928))*OFFSET($F$7,0,$E928))-SUM($G928:BD928))*(OFFSET('PTRM input'!$G$477,0,$E928-1)/A12taxstdlife))))</f>
        <v>0</v>
      </c>
      <c r="BF928" s="251">
        <f ca="1">IF(A12taxstdlife="n/a","n/a",IF(A12taxstdlife="",0,IF(BF$3&gt;(A12stdlife+$E928),((INDEX('PTRM input'!$G$385:$P$434,A12offset,$E928)-INDEX('PTRM input'!$G$277:$P$326,A12offset,$E928))*OFFSET($F$7,0,$E928))-SUM($G928:BE928),(((INDEX('PTRM input'!$G$385:$P$434,A12offset,$E928)-INDEX('PTRM input'!$G$277:$P$326,A12offset,$E928))*OFFSET($F$7,0,$E928))-SUM($G928:BE928))*(OFFSET('PTRM input'!$G$477,0,$E928-1)/A12taxstdlife))))</f>
        <v>0</v>
      </c>
      <c r="BG928" s="251">
        <f ca="1">IF(A12taxstdlife="n/a","n/a",IF(A12taxstdlife="",0,IF(BG$3&gt;(A12stdlife+$E928),((INDEX('PTRM input'!$G$385:$P$434,A12offset,$E928)-INDEX('PTRM input'!$G$277:$P$326,A12offset,$E928))*OFFSET($F$7,0,$E928))-SUM($G928:BF928),(((INDEX('PTRM input'!$G$385:$P$434,A12offset,$E928)-INDEX('PTRM input'!$G$277:$P$326,A12offset,$E928))*OFFSET($F$7,0,$E928))-SUM($G928:BF928))*(OFFSET('PTRM input'!$G$477,0,$E928-1)/A12taxstdlife))))</f>
        <v>0</v>
      </c>
      <c r="BH928" s="251">
        <f ca="1">IF(A12taxstdlife="n/a","n/a",IF(A12taxstdlife="",0,IF(BH$3&gt;(A12stdlife+$E928),((INDEX('PTRM input'!$G$385:$P$434,A12offset,$E928)-INDEX('PTRM input'!$G$277:$P$326,A12offset,$E928))*OFFSET($F$7,0,$E928))-SUM($G928:BG928),(((INDEX('PTRM input'!$G$385:$P$434,A12offset,$E928)-INDEX('PTRM input'!$G$277:$P$326,A12offset,$E928))*OFFSET($F$7,0,$E928))-SUM($G928:BG928))*(OFFSET('PTRM input'!$G$477,0,$E928-1)/A12taxstdlife))))</f>
        <v>0</v>
      </c>
      <c r="BI928" s="251">
        <f ca="1">IF(A12taxstdlife="n/a","n/a",IF(A12taxstdlife="",0,IF(BI$3&gt;(A12stdlife+$E928),((INDEX('PTRM input'!$G$385:$P$434,A12offset,$E928)-INDEX('PTRM input'!$G$277:$P$326,A12offset,$E928))*OFFSET($F$7,0,$E928))-SUM($G928:BH928),(((INDEX('PTRM input'!$G$385:$P$434,A12offset,$E928)-INDEX('PTRM input'!$G$277:$P$326,A12offset,$E928))*OFFSET($F$7,0,$E928))-SUM($G928:BH928))*(OFFSET('PTRM input'!$G$477,0,$E928-1)/A12taxstdlife))))</f>
        <v>0</v>
      </c>
      <c r="BJ928" s="116"/>
      <c r="BK928" s="116"/>
      <c r="BL928" s="116"/>
      <c r="BM928" s="116"/>
    </row>
    <row r="929" spans="1:65" ht="12.75" hidden="1" customHeight="1" outlineLevel="2">
      <c r="A929" s="366"/>
      <c r="B929" s="19"/>
      <c r="C929" s="18"/>
      <c r="D929" s="760"/>
      <c r="E929" s="86">
        <v>5</v>
      </c>
      <c r="F929" s="356"/>
      <c r="G929" s="434"/>
      <c r="H929" s="435"/>
      <c r="I929" s="435"/>
      <c r="J929" s="435"/>
      <c r="K929" s="619"/>
      <c r="L929" s="251">
        <f ca="1">IF(A12taxstdlife="n/a","n/a",IF(A12taxstdlife="",0,IF(L$3&gt;(A12stdlife+$E929),((INDEX('PTRM input'!$G$385:$P$434,A12offset,$E929)-INDEX('PTRM input'!$G$277:$P$326,A12offset,$E929))*OFFSET($F$7,0,$E929))-SUM($G929:K929),(((INDEX('PTRM input'!$G$385:$P$434,A12offset,$E929)-INDEX('PTRM input'!$G$277:$P$326,A12offset,$E929))*OFFSET($F$7,0,$E929))-SUM($G929:K929))*(OFFSET('PTRM input'!$G$477,0,$E929-1)/A12taxstdlife))))</f>
        <v>0</v>
      </c>
      <c r="M929" s="251">
        <f ca="1">IF(A12taxstdlife="n/a","n/a",IF(A12taxstdlife="",0,IF(M$3&gt;(A12stdlife+$E929),((INDEX('PTRM input'!$G$385:$P$434,A12offset,$E929)-INDEX('PTRM input'!$G$277:$P$326,A12offset,$E929))*OFFSET($F$7,0,$E929))-SUM($G929:L929),(((INDEX('PTRM input'!$G$385:$P$434,A12offset,$E929)-INDEX('PTRM input'!$G$277:$P$326,A12offset,$E929))*OFFSET($F$7,0,$E929))-SUM($G929:L929))*(OFFSET('PTRM input'!$G$477,0,$E929-1)/A12taxstdlife))))</f>
        <v>0</v>
      </c>
      <c r="N929" s="251">
        <f ca="1">IF(A12taxstdlife="n/a","n/a",IF(A12taxstdlife="",0,IF(N$3&gt;(A12stdlife+$E929),((INDEX('PTRM input'!$G$385:$P$434,A12offset,$E929)-INDEX('PTRM input'!$G$277:$P$326,A12offset,$E929))*OFFSET($F$7,0,$E929))-SUM($G929:M929),(((INDEX('PTRM input'!$G$385:$P$434,A12offset,$E929)-INDEX('PTRM input'!$G$277:$P$326,A12offset,$E929))*OFFSET($F$7,0,$E929))-SUM($G929:M929))*(OFFSET('PTRM input'!$G$477,0,$E929-1)/A12taxstdlife))))</f>
        <v>0</v>
      </c>
      <c r="O929" s="251">
        <f ca="1">IF(A12taxstdlife="n/a","n/a",IF(A12taxstdlife="",0,IF(O$3&gt;(A12stdlife+$E929),((INDEX('PTRM input'!$G$385:$P$434,A12offset,$E929)-INDEX('PTRM input'!$G$277:$P$326,A12offset,$E929))*OFFSET($F$7,0,$E929))-SUM($G929:N929),(((INDEX('PTRM input'!$G$385:$P$434,A12offset,$E929)-INDEX('PTRM input'!$G$277:$P$326,A12offset,$E929))*OFFSET($F$7,0,$E929))-SUM($G929:N929))*(OFFSET('PTRM input'!$G$477,0,$E929-1)/A12taxstdlife))))</f>
        <v>0</v>
      </c>
      <c r="P929" s="251">
        <f ca="1">IF(A12taxstdlife="n/a","n/a",IF(A12taxstdlife="",0,IF(P$3&gt;(A12stdlife+$E929),((INDEX('PTRM input'!$G$385:$P$434,A12offset,$E929)-INDEX('PTRM input'!$G$277:$P$326,A12offset,$E929))*OFFSET($F$7,0,$E929))-SUM($G929:O929),(((INDEX('PTRM input'!$G$385:$P$434,A12offset,$E929)-INDEX('PTRM input'!$G$277:$P$326,A12offset,$E929))*OFFSET($F$7,0,$E929))-SUM($G929:O929))*(OFFSET('PTRM input'!$G$477,0,$E929-1)/A12taxstdlife))))</f>
        <v>0</v>
      </c>
      <c r="Q929" s="251">
        <f ca="1">IF(A12taxstdlife="n/a","n/a",IF(A12taxstdlife="",0,IF(Q$3&gt;(A12stdlife+$E929),((INDEX('PTRM input'!$G$385:$P$434,A12offset,$E929)-INDEX('PTRM input'!$G$277:$P$326,A12offset,$E929))*OFFSET($F$7,0,$E929))-SUM($G929:P929),(((INDEX('PTRM input'!$G$385:$P$434,A12offset,$E929)-INDEX('PTRM input'!$G$277:$P$326,A12offset,$E929))*OFFSET($F$7,0,$E929))-SUM($G929:P929))*(OFFSET('PTRM input'!$G$477,0,$E929-1)/A12taxstdlife))))</f>
        <v>0</v>
      </c>
      <c r="R929" s="251">
        <f ca="1">IF(A12taxstdlife="n/a","n/a",IF(A12taxstdlife="",0,IF(R$3&gt;(A12stdlife+$E929),((INDEX('PTRM input'!$G$385:$P$434,A12offset,$E929)-INDEX('PTRM input'!$G$277:$P$326,A12offset,$E929))*OFFSET($F$7,0,$E929))-SUM($G929:Q929),(((INDEX('PTRM input'!$G$385:$P$434,A12offset,$E929)-INDEX('PTRM input'!$G$277:$P$326,A12offset,$E929))*OFFSET($F$7,0,$E929))-SUM($G929:Q929))*(OFFSET('PTRM input'!$G$477,0,$E929-1)/A12taxstdlife))))</f>
        <v>0</v>
      </c>
      <c r="S929" s="251">
        <f ca="1">IF(A12taxstdlife="n/a","n/a",IF(A12taxstdlife="",0,IF(S$3&gt;(A12stdlife+$E929),((INDEX('PTRM input'!$G$385:$P$434,A12offset,$E929)-INDEX('PTRM input'!$G$277:$P$326,A12offset,$E929))*OFFSET($F$7,0,$E929))-SUM($G929:R929),(((INDEX('PTRM input'!$G$385:$P$434,A12offset,$E929)-INDEX('PTRM input'!$G$277:$P$326,A12offset,$E929))*OFFSET($F$7,0,$E929))-SUM($G929:R929))*(OFFSET('PTRM input'!$G$477,0,$E929-1)/A12taxstdlife))))</f>
        <v>0</v>
      </c>
      <c r="T929" s="251">
        <f ca="1">IF(A12taxstdlife="n/a","n/a",IF(A12taxstdlife="",0,IF(T$3&gt;(A12stdlife+$E929),((INDEX('PTRM input'!$G$385:$P$434,A12offset,$E929)-INDEX('PTRM input'!$G$277:$P$326,A12offset,$E929))*OFFSET($F$7,0,$E929))-SUM($G929:S929),(((INDEX('PTRM input'!$G$385:$P$434,A12offset,$E929)-INDEX('PTRM input'!$G$277:$P$326,A12offset,$E929))*OFFSET($F$7,0,$E929))-SUM($G929:S929))*(OFFSET('PTRM input'!$G$477,0,$E929-1)/A12taxstdlife))))</f>
        <v>0</v>
      </c>
      <c r="U929" s="251">
        <f ca="1">IF(A12taxstdlife="n/a","n/a",IF(A12taxstdlife="",0,IF(U$3&gt;(A12stdlife+$E929),((INDEX('PTRM input'!$G$385:$P$434,A12offset,$E929)-INDEX('PTRM input'!$G$277:$P$326,A12offset,$E929))*OFFSET($F$7,0,$E929))-SUM($G929:T929),(((INDEX('PTRM input'!$G$385:$P$434,A12offset,$E929)-INDEX('PTRM input'!$G$277:$P$326,A12offset,$E929))*OFFSET($F$7,0,$E929))-SUM($G929:T929))*(OFFSET('PTRM input'!$G$477,0,$E929-1)/A12taxstdlife))))</f>
        <v>0</v>
      </c>
      <c r="V929" s="251">
        <f ca="1">IF(A12taxstdlife="n/a","n/a",IF(A12taxstdlife="",0,IF(V$3&gt;(A12stdlife+$E929),((INDEX('PTRM input'!$G$385:$P$434,A12offset,$E929)-INDEX('PTRM input'!$G$277:$P$326,A12offset,$E929))*OFFSET($F$7,0,$E929))-SUM($G929:U929),(((INDEX('PTRM input'!$G$385:$P$434,A12offset,$E929)-INDEX('PTRM input'!$G$277:$P$326,A12offset,$E929))*OFFSET($F$7,0,$E929))-SUM($G929:U929))*(OFFSET('PTRM input'!$G$477,0,$E929-1)/A12taxstdlife))))</f>
        <v>0</v>
      </c>
      <c r="W929" s="251">
        <f ca="1">IF(A12taxstdlife="n/a","n/a",IF(A12taxstdlife="",0,IF(W$3&gt;(A12stdlife+$E929),((INDEX('PTRM input'!$G$385:$P$434,A12offset,$E929)-INDEX('PTRM input'!$G$277:$P$326,A12offset,$E929))*OFFSET($F$7,0,$E929))-SUM($G929:V929),(((INDEX('PTRM input'!$G$385:$P$434,A12offset,$E929)-INDEX('PTRM input'!$G$277:$P$326,A12offset,$E929))*OFFSET($F$7,0,$E929))-SUM($G929:V929))*(OFFSET('PTRM input'!$G$477,0,$E929-1)/A12taxstdlife))))</f>
        <v>0</v>
      </c>
      <c r="X929" s="251">
        <f ca="1">IF(A12taxstdlife="n/a","n/a",IF(A12taxstdlife="",0,IF(X$3&gt;(A12stdlife+$E929),((INDEX('PTRM input'!$G$385:$P$434,A12offset,$E929)-INDEX('PTRM input'!$G$277:$P$326,A12offset,$E929))*OFFSET($F$7,0,$E929))-SUM($G929:W929),(((INDEX('PTRM input'!$G$385:$P$434,A12offset,$E929)-INDEX('PTRM input'!$G$277:$P$326,A12offset,$E929))*OFFSET($F$7,0,$E929))-SUM($G929:W929))*(OFFSET('PTRM input'!$G$477,0,$E929-1)/A12taxstdlife))))</f>
        <v>0</v>
      </c>
      <c r="Y929" s="251">
        <f ca="1">IF(A12taxstdlife="n/a","n/a",IF(A12taxstdlife="",0,IF(Y$3&gt;(A12stdlife+$E929),((INDEX('PTRM input'!$G$385:$P$434,A12offset,$E929)-INDEX('PTRM input'!$G$277:$P$326,A12offset,$E929))*OFFSET($F$7,0,$E929))-SUM($G929:X929),(((INDEX('PTRM input'!$G$385:$P$434,A12offset,$E929)-INDEX('PTRM input'!$G$277:$P$326,A12offset,$E929))*OFFSET($F$7,0,$E929))-SUM($G929:X929))*(OFFSET('PTRM input'!$G$477,0,$E929-1)/A12taxstdlife))))</f>
        <v>0</v>
      </c>
      <c r="Z929" s="251">
        <f ca="1">IF(A12taxstdlife="n/a","n/a",IF(A12taxstdlife="",0,IF(Z$3&gt;(A12stdlife+$E929),((INDEX('PTRM input'!$G$385:$P$434,A12offset,$E929)-INDEX('PTRM input'!$G$277:$P$326,A12offset,$E929))*OFFSET($F$7,0,$E929))-SUM($G929:Y929),(((INDEX('PTRM input'!$G$385:$P$434,A12offset,$E929)-INDEX('PTRM input'!$G$277:$P$326,A12offset,$E929))*OFFSET($F$7,0,$E929))-SUM($G929:Y929))*(OFFSET('PTRM input'!$G$477,0,$E929-1)/A12taxstdlife))))</f>
        <v>0</v>
      </c>
      <c r="AA929" s="251">
        <f ca="1">IF(A12taxstdlife="n/a","n/a",IF(A12taxstdlife="",0,IF(AA$3&gt;(A12stdlife+$E929),((INDEX('PTRM input'!$G$385:$P$434,A12offset,$E929)-INDEX('PTRM input'!$G$277:$P$326,A12offset,$E929))*OFFSET($F$7,0,$E929))-SUM($G929:Z929),(((INDEX('PTRM input'!$G$385:$P$434,A12offset,$E929)-INDEX('PTRM input'!$G$277:$P$326,A12offset,$E929))*OFFSET($F$7,0,$E929))-SUM($G929:Z929))*(OFFSET('PTRM input'!$G$477,0,$E929-1)/A12taxstdlife))))</f>
        <v>0</v>
      </c>
      <c r="AB929" s="251">
        <f ca="1">IF(A12taxstdlife="n/a","n/a",IF(A12taxstdlife="",0,IF(AB$3&gt;(A12stdlife+$E929),((INDEX('PTRM input'!$G$385:$P$434,A12offset,$E929)-INDEX('PTRM input'!$G$277:$P$326,A12offset,$E929))*OFFSET($F$7,0,$E929))-SUM($G929:AA929),(((INDEX('PTRM input'!$G$385:$P$434,A12offset,$E929)-INDEX('PTRM input'!$G$277:$P$326,A12offset,$E929))*OFFSET($F$7,0,$E929))-SUM($G929:AA929))*(OFFSET('PTRM input'!$G$477,0,$E929-1)/A12taxstdlife))))</f>
        <v>0</v>
      </c>
      <c r="AC929" s="251">
        <f ca="1">IF(A12taxstdlife="n/a","n/a",IF(A12taxstdlife="",0,IF(AC$3&gt;(A12stdlife+$E929),((INDEX('PTRM input'!$G$385:$P$434,A12offset,$E929)-INDEX('PTRM input'!$G$277:$P$326,A12offset,$E929))*OFFSET($F$7,0,$E929))-SUM($G929:AB929),(((INDEX('PTRM input'!$G$385:$P$434,A12offset,$E929)-INDEX('PTRM input'!$G$277:$P$326,A12offset,$E929))*OFFSET($F$7,0,$E929))-SUM($G929:AB929))*(OFFSET('PTRM input'!$G$477,0,$E929-1)/A12taxstdlife))))</f>
        <v>0</v>
      </c>
      <c r="AD929" s="251">
        <f ca="1">IF(A12taxstdlife="n/a","n/a",IF(A12taxstdlife="",0,IF(AD$3&gt;(A12stdlife+$E929),((INDEX('PTRM input'!$G$385:$P$434,A12offset,$E929)-INDEX('PTRM input'!$G$277:$P$326,A12offset,$E929))*OFFSET($F$7,0,$E929))-SUM($G929:AC929),(((INDEX('PTRM input'!$G$385:$P$434,A12offset,$E929)-INDEX('PTRM input'!$G$277:$P$326,A12offset,$E929))*OFFSET($F$7,0,$E929))-SUM($G929:AC929))*(OFFSET('PTRM input'!$G$477,0,$E929-1)/A12taxstdlife))))</f>
        <v>0</v>
      </c>
      <c r="AE929" s="251">
        <f ca="1">IF(A12taxstdlife="n/a","n/a",IF(A12taxstdlife="",0,IF(AE$3&gt;(A12stdlife+$E929),((INDEX('PTRM input'!$G$385:$P$434,A12offset,$E929)-INDEX('PTRM input'!$G$277:$P$326,A12offset,$E929))*OFFSET($F$7,0,$E929))-SUM($G929:AD929),(((INDEX('PTRM input'!$G$385:$P$434,A12offset,$E929)-INDEX('PTRM input'!$G$277:$P$326,A12offset,$E929))*OFFSET($F$7,0,$E929))-SUM($G929:AD929))*(OFFSET('PTRM input'!$G$477,0,$E929-1)/A12taxstdlife))))</f>
        <v>0</v>
      </c>
      <c r="AF929" s="251">
        <f ca="1">IF(A12taxstdlife="n/a","n/a",IF(A12taxstdlife="",0,IF(AF$3&gt;(A12stdlife+$E929),((INDEX('PTRM input'!$G$385:$P$434,A12offset,$E929)-INDEX('PTRM input'!$G$277:$P$326,A12offset,$E929))*OFFSET($F$7,0,$E929))-SUM($G929:AE929),(((INDEX('PTRM input'!$G$385:$P$434,A12offset,$E929)-INDEX('PTRM input'!$G$277:$P$326,A12offset,$E929))*OFFSET($F$7,0,$E929))-SUM($G929:AE929))*(OFFSET('PTRM input'!$G$477,0,$E929-1)/A12taxstdlife))))</f>
        <v>0</v>
      </c>
      <c r="AG929" s="251">
        <f ca="1">IF(A12taxstdlife="n/a","n/a",IF(A12taxstdlife="",0,IF(AG$3&gt;(A12stdlife+$E929),((INDEX('PTRM input'!$G$385:$P$434,A12offset,$E929)-INDEX('PTRM input'!$G$277:$P$326,A12offset,$E929))*OFFSET($F$7,0,$E929))-SUM($G929:AF929),(((INDEX('PTRM input'!$G$385:$P$434,A12offset,$E929)-INDEX('PTRM input'!$G$277:$P$326,A12offset,$E929))*OFFSET($F$7,0,$E929))-SUM($G929:AF929))*(OFFSET('PTRM input'!$G$477,0,$E929-1)/A12taxstdlife))))</f>
        <v>0</v>
      </c>
      <c r="AH929" s="251">
        <f ca="1">IF(A12taxstdlife="n/a","n/a",IF(A12taxstdlife="",0,IF(AH$3&gt;(A12stdlife+$E929),((INDEX('PTRM input'!$G$385:$P$434,A12offset,$E929)-INDEX('PTRM input'!$G$277:$P$326,A12offset,$E929))*OFFSET($F$7,0,$E929))-SUM($G929:AG929),(((INDEX('PTRM input'!$G$385:$P$434,A12offset,$E929)-INDEX('PTRM input'!$G$277:$P$326,A12offset,$E929))*OFFSET($F$7,0,$E929))-SUM($G929:AG929))*(OFFSET('PTRM input'!$G$477,0,$E929-1)/A12taxstdlife))))</f>
        <v>0</v>
      </c>
      <c r="AI929" s="251">
        <f ca="1">IF(A12taxstdlife="n/a","n/a",IF(A12taxstdlife="",0,IF(AI$3&gt;(A12stdlife+$E929),((INDEX('PTRM input'!$G$385:$P$434,A12offset,$E929)-INDEX('PTRM input'!$G$277:$P$326,A12offset,$E929))*OFFSET($F$7,0,$E929))-SUM($G929:AH929),(((INDEX('PTRM input'!$G$385:$P$434,A12offset,$E929)-INDEX('PTRM input'!$G$277:$P$326,A12offset,$E929))*OFFSET($F$7,0,$E929))-SUM($G929:AH929))*(OFFSET('PTRM input'!$G$477,0,$E929-1)/A12taxstdlife))))</f>
        <v>0</v>
      </c>
      <c r="AJ929" s="251">
        <f ca="1">IF(A12taxstdlife="n/a","n/a",IF(A12taxstdlife="",0,IF(AJ$3&gt;(A12stdlife+$E929),((INDEX('PTRM input'!$G$385:$P$434,A12offset,$E929)-INDEX('PTRM input'!$G$277:$P$326,A12offset,$E929))*OFFSET($F$7,0,$E929))-SUM($G929:AI929),(((INDEX('PTRM input'!$G$385:$P$434,A12offset,$E929)-INDEX('PTRM input'!$G$277:$P$326,A12offset,$E929))*OFFSET($F$7,0,$E929))-SUM($G929:AI929))*(OFFSET('PTRM input'!$G$477,0,$E929-1)/A12taxstdlife))))</f>
        <v>0</v>
      </c>
      <c r="AK929" s="251">
        <f ca="1">IF(A12taxstdlife="n/a","n/a",IF(A12taxstdlife="",0,IF(AK$3&gt;(A12stdlife+$E929),((INDEX('PTRM input'!$G$385:$P$434,A12offset,$E929)-INDEX('PTRM input'!$G$277:$P$326,A12offset,$E929))*OFFSET($F$7,0,$E929))-SUM($G929:AJ929),(((INDEX('PTRM input'!$G$385:$P$434,A12offset,$E929)-INDEX('PTRM input'!$G$277:$P$326,A12offset,$E929))*OFFSET($F$7,0,$E929))-SUM($G929:AJ929))*(OFFSET('PTRM input'!$G$477,0,$E929-1)/A12taxstdlife))))</f>
        <v>0</v>
      </c>
      <c r="AL929" s="251">
        <f ca="1">IF(A12taxstdlife="n/a","n/a",IF(A12taxstdlife="",0,IF(AL$3&gt;(A12stdlife+$E929),((INDEX('PTRM input'!$G$385:$P$434,A12offset,$E929)-INDEX('PTRM input'!$G$277:$P$326,A12offset,$E929))*OFFSET($F$7,0,$E929))-SUM($G929:AK929),(((INDEX('PTRM input'!$G$385:$P$434,A12offset,$E929)-INDEX('PTRM input'!$G$277:$P$326,A12offset,$E929))*OFFSET($F$7,0,$E929))-SUM($G929:AK929))*(OFFSET('PTRM input'!$G$477,0,$E929-1)/A12taxstdlife))))</f>
        <v>0</v>
      </c>
      <c r="AM929" s="251">
        <f ca="1">IF(A12taxstdlife="n/a","n/a",IF(A12taxstdlife="",0,IF(AM$3&gt;(A12stdlife+$E929),((INDEX('PTRM input'!$G$385:$P$434,A12offset,$E929)-INDEX('PTRM input'!$G$277:$P$326,A12offset,$E929))*OFFSET($F$7,0,$E929))-SUM($G929:AL929),(((INDEX('PTRM input'!$G$385:$P$434,A12offset,$E929)-INDEX('PTRM input'!$G$277:$P$326,A12offset,$E929))*OFFSET($F$7,0,$E929))-SUM($G929:AL929))*(OFFSET('PTRM input'!$G$477,0,$E929-1)/A12taxstdlife))))</f>
        <v>0</v>
      </c>
      <c r="AN929" s="251">
        <f ca="1">IF(A12taxstdlife="n/a","n/a",IF(A12taxstdlife="",0,IF(AN$3&gt;(A12stdlife+$E929),((INDEX('PTRM input'!$G$385:$P$434,A12offset,$E929)-INDEX('PTRM input'!$G$277:$P$326,A12offset,$E929))*OFFSET($F$7,0,$E929))-SUM($G929:AM929),(((INDEX('PTRM input'!$G$385:$P$434,A12offset,$E929)-INDEX('PTRM input'!$G$277:$P$326,A12offset,$E929))*OFFSET($F$7,0,$E929))-SUM($G929:AM929))*(OFFSET('PTRM input'!$G$477,0,$E929-1)/A12taxstdlife))))</f>
        <v>0</v>
      </c>
      <c r="AO929" s="251">
        <f ca="1">IF(A12taxstdlife="n/a","n/a",IF(A12taxstdlife="",0,IF(AO$3&gt;(A12stdlife+$E929),((INDEX('PTRM input'!$G$385:$P$434,A12offset,$E929)-INDEX('PTRM input'!$G$277:$P$326,A12offset,$E929))*OFFSET($F$7,0,$E929))-SUM($G929:AN929),(((INDEX('PTRM input'!$G$385:$P$434,A12offset,$E929)-INDEX('PTRM input'!$G$277:$P$326,A12offset,$E929))*OFFSET($F$7,0,$E929))-SUM($G929:AN929))*(OFFSET('PTRM input'!$G$477,0,$E929-1)/A12taxstdlife))))</f>
        <v>0</v>
      </c>
      <c r="AP929" s="251">
        <f ca="1">IF(A12taxstdlife="n/a","n/a",IF(A12taxstdlife="",0,IF(AP$3&gt;(A12stdlife+$E929),((INDEX('PTRM input'!$G$385:$P$434,A12offset,$E929)-INDEX('PTRM input'!$G$277:$P$326,A12offset,$E929))*OFFSET($F$7,0,$E929))-SUM($G929:AO929),(((INDEX('PTRM input'!$G$385:$P$434,A12offset,$E929)-INDEX('PTRM input'!$G$277:$P$326,A12offset,$E929))*OFFSET($F$7,0,$E929))-SUM($G929:AO929))*(OFFSET('PTRM input'!$G$477,0,$E929-1)/A12taxstdlife))))</f>
        <v>0</v>
      </c>
      <c r="AQ929" s="251">
        <f ca="1">IF(A12taxstdlife="n/a","n/a",IF(A12taxstdlife="",0,IF(AQ$3&gt;(A12stdlife+$E929),((INDEX('PTRM input'!$G$385:$P$434,A12offset,$E929)-INDEX('PTRM input'!$G$277:$P$326,A12offset,$E929))*OFFSET($F$7,0,$E929))-SUM($G929:AP929),(((INDEX('PTRM input'!$G$385:$P$434,A12offset,$E929)-INDEX('PTRM input'!$G$277:$P$326,A12offset,$E929))*OFFSET($F$7,0,$E929))-SUM($G929:AP929))*(OFFSET('PTRM input'!$G$477,0,$E929-1)/A12taxstdlife))))</f>
        <v>0</v>
      </c>
      <c r="AR929" s="251">
        <f ca="1">IF(A12taxstdlife="n/a","n/a",IF(A12taxstdlife="",0,IF(AR$3&gt;(A12stdlife+$E929),((INDEX('PTRM input'!$G$385:$P$434,A12offset,$E929)-INDEX('PTRM input'!$G$277:$P$326,A12offset,$E929))*OFFSET($F$7,0,$E929))-SUM($G929:AQ929),(((INDEX('PTRM input'!$G$385:$P$434,A12offset,$E929)-INDEX('PTRM input'!$G$277:$P$326,A12offset,$E929))*OFFSET($F$7,0,$E929))-SUM($G929:AQ929))*(OFFSET('PTRM input'!$G$477,0,$E929-1)/A12taxstdlife))))</f>
        <v>0</v>
      </c>
      <c r="AS929" s="251">
        <f ca="1">IF(A12taxstdlife="n/a","n/a",IF(A12taxstdlife="",0,IF(AS$3&gt;(A12stdlife+$E929),((INDEX('PTRM input'!$G$385:$P$434,A12offset,$E929)-INDEX('PTRM input'!$G$277:$P$326,A12offset,$E929))*OFFSET($F$7,0,$E929))-SUM($G929:AR929),(((INDEX('PTRM input'!$G$385:$P$434,A12offset,$E929)-INDEX('PTRM input'!$G$277:$P$326,A12offset,$E929))*OFFSET($F$7,0,$E929))-SUM($G929:AR929))*(OFFSET('PTRM input'!$G$477,0,$E929-1)/A12taxstdlife))))</f>
        <v>0</v>
      </c>
      <c r="AT929" s="251">
        <f ca="1">IF(A12taxstdlife="n/a","n/a",IF(A12taxstdlife="",0,IF(AT$3&gt;(A12stdlife+$E929),((INDEX('PTRM input'!$G$385:$P$434,A12offset,$E929)-INDEX('PTRM input'!$G$277:$P$326,A12offset,$E929))*OFFSET($F$7,0,$E929))-SUM($G929:AS929),(((INDEX('PTRM input'!$G$385:$P$434,A12offset,$E929)-INDEX('PTRM input'!$G$277:$P$326,A12offset,$E929))*OFFSET($F$7,0,$E929))-SUM($G929:AS929))*(OFFSET('PTRM input'!$G$477,0,$E929-1)/A12taxstdlife))))</f>
        <v>0</v>
      </c>
      <c r="AU929" s="251">
        <f ca="1">IF(A12taxstdlife="n/a","n/a",IF(A12taxstdlife="",0,IF(AU$3&gt;(A12stdlife+$E929),((INDEX('PTRM input'!$G$385:$P$434,A12offset,$E929)-INDEX('PTRM input'!$G$277:$P$326,A12offset,$E929))*OFFSET($F$7,0,$E929))-SUM($G929:AT929),(((INDEX('PTRM input'!$G$385:$P$434,A12offset,$E929)-INDEX('PTRM input'!$G$277:$P$326,A12offset,$E929))*OFFSET($F$7,0,$E929))-SUM($G929:AT929))*(OFFSET('PTRM input'!$G$477,0,$E929-1)/A12taxstdlife))))</f>
        <v>0</v>
      </c>
      <c r="AV929" s="251">
        <f ca="1">IF(A12taxstdlife="n/a","n/a",IF(A12taxstdlife="",0,IF(AV$3&gt;(A12stdlife+$E929),((INDEX('PTRM input'!$G$385:$P$434,A12offset,$E929)-INDEX('PTRM input'!$G$277:$P$326,A12offset,$E929))*OFFSET($F$7,0,$E929))-SUM($G929:AU929),(((INDEX('PTRM input'!$G$385:$P$434,A12offset,$E929)-INDEX('PTRM input'!$G$277:$P$326,A12offset,$E929))*OFFSET($F$7,0,$E929))-SUM($G929:AU929))*(OFFSET('PTRM input'!$G$477,0,$E929-1)/A12taxstdlife))))</f>
        <v>0</v>
      </c>
      <c r="AW929" s="251">
        <f ca="1">IF(A12taxstdlife="n/a","n/a",IF(A12taxstdlife="",0,IF(AW$3&gt;(A12stdlife+$E929),((INDEX('PTRM input'!$G$385:$P$434,A12offset,$E929)-INDEX('PTRM input'!$G$277:$P$326,A12offset,$E929))*OFFSET($F$7,0,$E929))-SUM($G929:AV929),(((INDEX('PTRM input'!$G$385:$P$434,A12offset,$E929)-INDEX('PTRM input'!$G$277:$P$326,A12offset,$E929))*OFFSET($F$7,0,$E929))-SUM($G929:AV929))*(OFFSET('PTRM input'!$G$477,0,$E929-1)/A12taxstdlife))))</f>
        <v>0</v>
      </c>
      <c r="AX929" s="251">
        <f ca="1">IF(A12taxstdlife="n/a","n/a",IF(A12taxstdlife="",0,IF(AX$3&gt;(A12stdlife+$E929),((INDEX('PTRM input'!$G$385:$P$434,A12offset,$E929)-INDEX('PTRM input'!$G$277:$P$326,A12offset,$E929))*OFFSET($F$7,0,$E929))-SUM($G929:AW929),(((INDEX('PTRM input'!$G$385:$P$434,A12offset,$E929)-INDEX('PTRM input'!$G$277:$P$326,A12offset,$E929))*OFFSET($F$7,0,$E929))-SUM($G929:AW929))*(OFFSET('PTRM input'!$G$477,0,$E929-1)/A12taxstdlife))))</f>
        <v>0</v>
      </c>
      <c r="AY929" s="251">
        <f ca="1">IF(A12taxstdlife="n/a","n/a",IF(A12taxstdlife="",0,IF(AY$3&gt;(A12stdlife+$E929),((INDEX('PTRM input'!$G$385:$P$434,A12offset,$E929)-INDEX('PTRM input'!$G$277:$P$326,A12offset,$E929))*OFFSET($F$7,0,$E929))-SUM($G929:AX929),(((INDEX('PTRM input'!$G$385:$P$434,A12offset,$E929)-INDEX('PTRM input'!$G$277:$P$326,A12offset,$E929))*OFFSET($F$7,0,$E929))-SUM($G929:AX929))*(OFFSET('PTRM input'!$G$477,0,$E929-1)/A12taxstdlife))))</f>
        <v>0</v>
      </c>
      <c r="AZ929" s="251">
        <f ca="1">IF(A12taxstdlife="n/a","n/a",IF(A12taxstdlife="",0,IF(AZ$3&gt;(A12stdlife+$E929),((INDEX('PTRM input'!$G$385:$P$434,A12offset,$E929)-INDEX('PTRM input'!$G$277:$P$326,A12offset,$E929))*OFFSET($F$7,0,$E929))-SUM($G929:AY929),(((INDEX('PTRM input'!$G$385:$P$434,A12offset,$E929)-INDEX('PTRM input'!$G$277:$P$326,A12offset,$E929))*OFFSET($F$7,0,$E929))-SUM($G929:AY929))*(OFFSET('PTRM input'!$G$477,0,$E929-1)/A12taxstdlife))))</f>
        <v>0</v>
      </c>
      <c r="BA929" s="251">
        <f ca="1">IF(A12taxstdlife="n/a","n/a",IF(A12taxstdlife="",0,IF(BA$3&gt;(A12stdlife+$E929),((INDEX('PTRM input'!$G$385:$P$434,A12offset,$E929)-INDEX('PTRM input'!$G$277:$P$326,A12offset,$E929))*OFFSET($F$7,0,$E929))-SUM($G929:AZ929),(((INDEX('PTRM input'!$G$385:$P$434,A12offset,$E929)-INDEX('PTRM input'!$G$277:$P$326,A12offset,$E929))*OFFSET($F$7,0,$E929))-SUM($G929:AZ929))*(OFFSET('PTRM input'!$G$477,0,$E929-1)/A12taxstdlife))))</f>
        <v>0</v>
      </c>
      <c r="BB929" s="251">
        <f ca="1">IF(A12taxstdlife="n/a","n/a",IF(A12taxstdlife="",0,IF(BB$3&gt;(A12stdlife+$E929),((INDEX('PTRM input'!$G$385:$P$434,A12offset,$E929)-INDEX('PTRM input'!$G$277:$P$326,A12offset,$E929))*OFFSET($F$7,0,$E929))-SUM($G929:BA929),(((INDEX('PTRM input'!$G$385:$P$434,A12offset,$E929)-INDEX('PTRM input'!$G$277:$P$326,A12offset,$E929))*OFFSET($F$7,0,$E929))-SUM($G929:BA929))*(OFFSET('PTRM input'!$G$477,0,$E929-1)/A12taxstdlife))))</f>
        <v>0</v>
      </c>
      <c r="BC929" s="251">
        <f ca="1">IF(A12taxstdlife="n/a","n/a",IF(A12taxstdlife="",0,IF(BC$3&gt;(A12stdlife+$E929),((INDEX('PTRM input'!$G$385:$P$434,A12offset,$E929)-INDEX('PTRM input'!$G$277:$P$326,A12offset,$E929))*OFFSET($F$7,0,$E929))-SUM($G929:BB929),(((INDEX('PTRM input'!$G$385:$P$434,A12offset,$E929)-INDEX('PTRM input'!$G$277:$P$326,A12offset,$E929))*OFFSET($F$7,0,$E929))-SUM($G929:BB929))*(OFFSET('PTRM input'!$G$477,0,$E929-1)/A12taxstdlife))))</f>
        <v>0</v>
      </c>
      <c r="BD929" s="251">
        <f ca="1">IF(A12taxstdlife="n/a","n/a",IF(A12taxstdlife="",0,IF(BD$3&gt;(A12stdlife+$E929),((INDEX('PTRM input'!$G$385:$P$434,A12offset,$E929)-INDEX('PTRM input'!$G$277:$P$326,A12offset,$E929))*OFFSET($F$7,0,$E929))-SUM($G929:BC929),(((INDEX('PTRM input'!$G$385:$P$434,A12offset,$E929)-INDEX('PTRM input'!$G$277:$P$326,A12offset,$E929))*OFFSET($F$7,0,$E929))-SUM($G929:BC929))*(OFFSET('PTRM input'!$G$477,0,$E929-1)/A12taxstdlife))))</f>
        <v>0</v>
      </c>
      <c r="BE929" s="251">
        <f ca="1">IF(A12taxstdlife="n/a","n/a",IF(A12taxstdlife="",0,IF(BE$3&gt;(A12stdlife+$E929),((INDEX('PTRM input'!$G$385:$P$434,A12offset,$E929)-INDEX('PTRM input'!$G$277:$P$326,A12offset,$E929))*OFFSET($F$7,0,$E929))-SUM($G929:BD929),(((INDEX('PTRM input'!$G$385:$P$434,A12offset,$E929)-INDEX('PTRM input'!$G$277:$P$326,A12offset,$E929))*OFFSET($F$7,0,$E929))-SUM($G929:BD929))*(OFFSET('PTRM input'!$G$477,0,$E929-1)/A12taxstdlife))))</f>
        <v>0</v>
      </c>
      <c r="BF929" s="251">
        <f ca="1">IF(A12taxstdlife="n/a","n/a",IF(A12taxstdlife="",0,IF(BF$3&gt;(A12stdlife+$E929),((INDEX('PTRM input'!$G$385:$P$434,A12offset,$E929)-INDEX('PTRM input'!$G$277:$P$326,A12offset,$E929))*OFFSET($F$7,0,$E929))-SUM($G929:BE929),(((INDEX('PTRM input'!$G$385:$P$434,A12offset,$E929)-INDEX('PTRM input'!$G$277:$P$326,A12offset,$E929))*OFFSET($F$7,0,$E929))-SUM($G929:BE929))*(OFFSET('PTRM input'!$G$477,0,$E929-1)/A12taxstdlife))))</f>
        <v>0</v>
      </c>
      <c r="BG929" s="251">
        <f ca="1">IF(A12taxstdlife="n/a","n/a",IF(A12taxstdlife="",0,IF(BG$3&gt;(A12stdlife+$E929),((INDEX('PTRM input'!$G$385:$P$434,A12offset,$E929)-INDEX('PTRM input'!$G$277:$P$326,A12offset,$E929))*OFFSET($F$7,0,$E929))-SUM($G929:BF929),(((INDEX('PTRM input'!$G$385:$P$434,A12offset,$E929)-INDEX('PTRM input'!$G$277:$P$326,A12offset,$E929))*OFFSET($F$7,0,$E929))-SUM($G929:BF929))*(OFFSET('PTRM input'!$G$477,0,$E929-1)/A12taxstdlife))))</f>
        <v>0</v>
      </c>
      <c r="BH929" s="251">
        <f ca="1">IF(A12taxstdlife="n/a","n/a",IF(A12taxstdlife="",0,IF(BH$3&gt;(A12stdlife+$E929),((INDEX('PTRM input'!$G$385:$P$434,A12offset,$E929)-INDEX('PTRM input'!$G$277:$P$326,A12offset,$E929))*OFFSET($F$7,0,$E929))-SUM($G929:BG929),(((INDEX('PTRM input'!$G$385:$P$434,A12offset,$E929)-INDEX('PTRM input'!$G$277:$P$326,A12offset,$E929))*OFFSET($F$7,0,$E929))-SUM($G929:BG929))*(OFFSET('PTRM input'!$G$477,0,$E929-1)/A12taxstdlife))))</f>
        <v>0</v>
      </c>
      <c r="BI929" s="251">
        <f ca="1">IF(A12taxstdlife="n/a","n/a",IF(A12taxstdlife="",0,IF(BI$3&gt;(A12stdlife+$E929),((INDEX('PTRM input'!$G$385:$P$434,A12offset,$E929)-INDEX('PTRM input'!$G$277:$P$326,A12offset,$E929))*OFFSET($F$7,0,$E929))-SUM($G929:BH929),(((INDEX('PTRM input'!$G$385:$P$434,A12offset,$E929)-INDEX('PTRM input'!$G$277:$P$326,A12offset,$E929))*OFFSET($F$7,0,$E929))-SUM($G929:BH929))*(OFFSET('PTRM input'!$G$477,0,$E929-1)/A12taxstdlife))))</f>
        <v>0</v>
      </c>
      <c r="BJ929" s="116"/>
      <c r="BK929" s="116"/>
      <c r="BL929" s="116"/>
      <c r="BM929" s="116"/>
    </row>
    <row r="930" spans="1:65" ht="12.75" hidden="1" customHeight="1" outlineLevel="2">
      <c r="A930" s="366"/>
      <c r="B930" s="19"/>
      <c r="C930" s="18"/>
      <c r="D930" s="760"/>
      <c r="E930" s="86">
        <v>6</v>
      </c>
      <c r="F930" s="356"/>
      <c r="G930" s="434"/>
      <c r="H930" s="435"/>
      <c r="I930" s="435"/>
      <c r="J930" s="435"/>
      <c r="K930" s="435"/>
      <c r="L930" s="619"/>
      <c r="M930" s="251">
        <f ca="1">IF(A12taxstdlife="n/a","n/a",IF(A12taxstdlife="",0,IF(M$3&gt;(A12stdlife+$E930),((INDEX('PTRM input'!$G$385:$P$434,A12offset,$E930)-INDEX('PTRM input'!$G$277:$P$326,A12offset,$E930))*OFFSET($F$7,0,$E930))-SUM($G930:L930),(((INDEX('PTRM input'!$G$385:$P$434,A12offset,$E930)-INDEX('PTRM input'!$G$277:$P$326,A12offset,$E930))*OFFSET($F$7,0,$E930))-SUM($G930:L930))*(OFFSET('PTRM input'!$G$477,0,$E930-1)/A12taxstdlife))))</f>
        <v>0</v>
      </c>
      <c r="N930" s="251">
        <f ca="1">IF(A12taxstdlife="n/a","n/a",IF(A12taxstdlife="",0,IF(N$3&gt;(A12stdlife+$E930),((INDEX('PTRM input'!$G$385:$P$434,A12offset,$E930)-INDEX('PTRM input'!$G$277:$P$326,A12offset,$E930))*OFFSET($F$7,0,$E930))-SUM($G930:M930),(((INDEX('PTRM input'!$G$385:$P$434,A12offset,$E930)-INDEX('PTRM input'!$G$277:$P$326,A12offset,$E930))*OFFSET($F$7,0,$E930))-SUM($G930:M930))*(OFFSET('PTRM input'!$G$477,0,$E930-1)/A12taxstdlife))))</f>
        <v>0</v>
      </c>
      <c r="O930" s="251">
        <f ca="1">IF(A12taxstdlife="n/a","n/a",IF(A12taxstdlife="",0,IF(O$3&gt;(A12stdlife+$E930),((INDEX('PTRM input'!$G$385:$P$434,A12offset,$E930)-INDEX('PTRM input'!$G$277:$P$326,A12offset,$E930))*OFFSET($F$7,0,$E930))-SUM($G930:N930),(((INDEX('PTRM input'!$G$385:$P$434,A12offset,$E930)-INDEX('PTRM input'!$G$277:$P$326,A12offset,$E930))*OFFSET($F$7,0,$E930))-SUM($G930:N930))*(OFFSET('PTRM input'!$G$477,0,$E930-1)/A12taxstdlife))))</f>
        <v>0</v>
      </c>
      <c r="P930" s="251">
        <f ca="1">IF(A12taxstdlife="n/a","n/a",IF(A12taxstdlife="",0,IF(P$3&gt;(A12stdlife+$E930),((INDEX('PTRM input'!$G$385:$P$434,A12offset,$E930)-INDEX('PTRM input'!$G$277:$P$326,A12offset,$E930))*OFFSET($F$7,0,$E930))-SUM($G930:O930),(((INDEX('PTRM input'!$G$385:$P$434,A12offset,$E930)-INDEX('PTRM input'!$G$277:$P$326,A12offset,$E930))*OFFSET($F$7,0,$E930))-SUM($G930:O930))*(OFFSET('PTRM input'!$G$477,0,$E930-1)/A12taxstdlife))))</f>
        <v>0</v>
      </c>
      <c r="Q930" s="251">
        <f ca="1">IF(A12taxstdlife="n/a","n/a",IF(A12taxstdlife="",0,IF(Q$3&gt;(A12stdlife+$E930),((INDEX('PTRM input'!$G$385:$P$434,A12offset,$E930)-INDEX('PTRM input'!$G$277:$P$326,A12offset,$E930))*OFFSET($F$7,0,$E930))-SUM($G930:P930),(((INDEX('PTRM input'!$G$385:$P$434,A12offset,$E930)-INDEX('PTRM input'!$G$277:$P$326,A12offset,$E930))*OFFSET($F$7,0,$E930))-SUM($G930:P930))*(OFFSET('PTRM input'!$G$477,0,$E930-1)/A12taxstdlife))))</f>
        <v>0</v>
      </c>
      <c r="R930" s="251">
        <f ca="1">IF(A12taxstdlife="n/a","n/a",IF(A12taxstdlife="",0,IF(R$3&gt;(A12stdlife+$E930),((INDEX('PTRM input'!$G$385:$P$434,A12offset,$E930)-INDEX('PTRM input'!$G$277:$P$326,A12offset,$E930))*OFFSET($F$7,0,$E930))-SUM($G930:Q930),(((INDEX('PTRM input'!$G$385:$P$434,A12offset,$E930)-INDEX('PTRM input'!$G$277:$P$326,A12offset,$E930))*OFFSET($F$7,0,$E930))-SUM($G930:Q930))*(OFFSET('PTRM input'!$G$477,0,$E930-1)/A12taxstdlife))))</f>
        <v>0</v>
      </c>
      <c r="S930" s="251">
        <f ca="1">IF(A12taxstdlife="n/a","n/a",IF(A12taxstdlife="",0,IF(S$3&gt;(A12stdlife+$E930),((INDEX('PTRM input'!$G$385:$P$434,A12offset,$E930)-INDEX('PTRM input'!$G$277:$P$326,A12offset,$E930))*OFFSET($F$7,0,$E930))-SUM($G930:R930),(((INDEX('PTRM input'!$G$385:$P$434,A12offset,$E930)-INDEX('PTRM input'!$G$277:$P$326,A12offset,$E930))*OFFSET($F$7,0,$E930))-SUM($G930:R930))*(OFFSET('PTRM input'!$G$477,0,$E930-1)/A12taxstdlife))))</f>
        <v>0</v>
      </c>
      <c r="T930" s="251">
        <f ca="1">IF(A12taxstdlife="n/a","n/a",IF(A12taxstdlife="",0,IF(T$3&gt;(A12stdlife+$E930),((INDEX('PTRM input'!$G$385:$P$434,A12offset,$E930)-INDEX('PTRM input'!$G$277:$P$326,A12offset,$E930))*OFFSET($F$7,0,$E930))-SUM($G930:S930),(((INDEX('PTRM input'!$G$385:$P$434,A12offset,$E930)-INDEX('PTRM input'!$G$277:$P$326,A12offset,$E930))*OFFSET($F$7,0,$E930))-SUM($G930:S930))*(OFFSET('PTRM input'!$G$477,0,$E930-1)/A12taxstdlife))))</f>
        <v>0</v>
      </c>
      <c r="U930" s="251">
        <f ca="1">IF(A12taxstdlife="n/a","n/a",IF(A12taxstdlife="",0,IF(U$3&gt;(A12stdlife+$E930),((INDEX('PTRM input'!$G$385:$P$434,A12offset,$E930)-INDEX('PTRM input'!$G$277:$P$326,A12offset,$E930))*OFFSET($F$7,0,$E930))-SUM($G930:T930),(((INDEX('PTRM input'!$G$385:$P$434,A12offset,$E930)-INDEX('PTRM input'!$G$277:$P$326,A12offset,$E930))*OFFSET($F$7,0,$E930))-SUM($G930:T930))*(OFFSET('PTRM input'!$G$477,0,$E930-1)/A12taxstdlife))))</f>
        <v>0</v>
      </c>
      <c r="V930" s="251">
        <f ca="1">IF(A12taxstdlife="n/a","n/a",IF(A12taxstdlife="",0,IF(V$3&gt;(A12stdlife+$E930),((INDEX('PTRM input'!$G$385:$P$434,A12offset,$E930)-INDEX('PTRM input'!$G$277:$P$326,A12offset,$E930))*OFFSET($F$7,0,$E930))-SUM($G930:U930),(((INDEX('PTRM input'!$G$385:$P$434,A12offset,$E930)-INDEX('PTRM input'!$G$277:$P$326,A12offset,$E930))*OFFSET($F$7,0,$E930))-SUM($G930:U930))*(OFFSET('PTRM input'!$G$477,0,$E930-1)/A12taxstdlife))))</f>
        <v>0</v>
      </c>
      <c r="W930" s="251">
        <f ca="1">IF(A12taxstdlife="n/a","n/a",IF(A12taxstdlife="",0,IF(W$3&gt;(A12stdlife+$E930),((INDEX('PTRM input'!$G$385:$P$434,A12offset,$E930)-INDEX('PTRM input'!$G$277:$P$326,A12offset,$E930))*OFFSET($F$7,0,$E930))-SUM($G930:V930),(((INDEX('PTRM input'!$G$385:$P$434,A12offset,$E930)-INDEX('PTRM input'!$G$277:$P$326,A12offset,$E930))*OFFSET($F$7,0,$E930))-SUM($G930:V930))*(OFFSET('PTRM input'!$G$477,0,$E930-1)/A12taxstdlife))))</f>
        <v>0</v>
      </c>
      <c r="X930" s="251">
        <f ca="1">IF(A12taxstdlife="n/a","n/a",IF(A12taxstdlife="",0,IF(X$3&gt;(A12stdlife+$E930),((INDEX('PTRM input'!$G$385:$P$434,A12offset,$E930)-INDEX('PTRM input'!$G$277:$P$326,A12offset,$E930))*OFFSET($F$7,0,$E930))-SUM($G930:W930),(((INDEX('PTRM input'!$G$385:$P$434,A12offset,$E930)-INDEX('PTRM input'!$G$277:$P$326,A12offset,$E930))*OFFSET($F$7,0,$E930))-SUM($G930:W930))*(OFFSET('PTRM input'!$G$477,0,$E930-1)/A12taxstdlife))))</f>
        <v>0</v>
      </c>
      <c r="Y930" s="251">
        <f ca="1">IF(A12taxstdlife="n/a","n/a",IF(A12taxstdlife="",0,IF(Y$3&gt;(A12stdlife+$E930),((INDEX('PTRM input'!$G$385:$P$434,A12offset,$E930)-INDEX('PTRM input'!$G$277:$P$326,A12offset,$E930))*OFFSET($F$7,0,$E930))-SUM($G930:X930),(((INDEX('PTRM input'!$G$385:$P$434,A12offset,$E930)-INDEX('PTRM input'!$G$277:$P$326,A12offset,$E930))*OFFSET($F$7,0,$E930))-SUM($G930:X930))*(OFFSET('PTRM input'!$G$477,0,$E930-1)/A12taxstdlife))))</f>
        <v>0</v>
      </c>
      <c r="Z930" s="251">
        <f ca="1">IF(A12taxstdlife="n/a","n/a",IF(A12taxstdlife="",0,IF(Z$3&gt;(A12stdlife+$E930),((INDEX('PTRM input'!$G$385:$P$434,A12offset,$E930)-INDEX('PTRM input'!$G$277:$P$326,A12offset,$E930))*OFFSET($F$7,0,$E930))-SUM($G930:Y930),(((INDEX('PTRM input'!$G$385:$P$434,A12offset,$E930)-INDEX('PTRM input'!$G$277:$P$326,A12offset,$E930))*OFFSET($F$7,0,$E930))-SUM($G930:Y930))*(OFFSET('PTRM input'!$G$477,0,$E930-1)/A12taxstdlife))))</f>
        <v>0</v>
      </c>
      <c r="AA930" s="251">
        <f ca="1">IF(A12taxstdlife="n/a","n/a",IF(A12taxstdlife="",0,IF(AA$3&gt;(A12stdlife+$E930),((INDEX('PTRM input'!$G$385:$P$434,A12offset,$E930)-INDEX('PTRM input'!$G$277:$P$326,A12offset,$E930))*OFFSET($F$7,0,$E930))-SUM($G930:Z930),(((INDEX('PTRM input'!$G$385:$P$434,A12offset,$E930)-INDEX('PTRM input'!$G$277:$P$326,A12offset,$E930))*OFFSET($F$7,0,$E930))-SUM($G930:Z930))*(OFFSET('PTRM input'!$G$477,0,$E930-1)/A12taxstdlife))))</f>
        <v>0</v>
      </c>
      <c r="AB930" s="251">
        <f ca="1">IF(A12taxstdlife="n/a","n/a",IF(A12taxstdlife="",0,IF(AB$3&gt;(A12stdlife+$E930),((INDEX('PTRM input'!$G$385:$P$434,A12offset,$E930)-INDEX('PTRM input'!$G$277:$P$326,A12offset,$E930))*OFFSET($F$7,0,$E930))-SUM($G930:AA930),(((INDEX('PTRM input'!$G$385:$P$434,A12offset,$E930)-INDEX('PTRM input'!$G$277:$P$326,A12offset,$E930))*OFFSET($F$7,0,$E930))-SUM($G930:AA930))*(OFFSET('PTRM input'!$G$477,0,$E930-1)/A12taxstdlife))))</f>
        <v>0</v>
      </c>
      <c r="AC930" s="251">
        <f ca="1">IF(A12taxstdlife="n/a","n/a",IF(A12taxstdlife="",0,IF(AC$3&gt;(A12stdlife+$E930),((INDEX('PTRM input'!$G$385:$P$434,A12offset,$E930)-INDEX('PTRM input'!$G$277:$P$326,A12offset,$E930))*OFFSET($F$7,0,$E930))-SUM($G930:AB930),(((INDEX('PTRM input'!$G$385:$P$434,A12offset,$E930)-INDEX('PTRM input'!$G$277:$P$326,A12offset,$E930))*OFFSET($F$7,0,$E930))-SUM($G930:AB930))*(OFFSET('PTRM input'!$G$477,0,$E930-1)/A12taxstdlife))))</f>
        <v>0</v>
      </c>
      <c r="AD930" s="251">
        <f ca="1">IF(A12taxstdlife="n/a","n/a",IF(A12taxstdlife="",0,IF(AD$3&gt;(A12stdlife+$E930),((INDEX('PTRM input'!$G$385:$P$434,A12offset,$E930)-INDEX('PTRM input'!$G$277:$P$326,A12offset,$E930))*OFFSET($F$7,0,$E930))-SUM($G930:AC930),(((INDEX('PTRM input'!$G$385:$P$434,A12offset,$E930)-INDEX('PTRM input'!$G$277:$P$326,A12offset,$E930))*OFFSET($F$7,0,$E930))-SUM($G930:AC930))*(OFFSET('PTRM input'!$G$477,0,$E930-1)/A12taxstdlife))))</f>
        <v>0</v>
      </c>
      <c r="AE930" s="251">
        <f ca="1">IF(A12taxstdlife="n/a","n/a",IF(A12taxstdlife="",0,IF(AE$3&gt;(A12stdlife+$E930),((INDEX('PTRM input'!$G$385:$P$434,A12offset,$E930)-INDEX('PTRM input'!$G$277:$P$326,A12offset,$E930))*OFFSET($F$7,0,$E930))-SUM($G930:AD930),(((INDEX('PTRM input'!$G$385:$P$434,A12offset,$E930)-INDEX('PTRM input'!$G$277:$P$326,A12offset,$E930))*OFFSET($F$7,0,$E930))-SUM($G930:AD930))*(OFFSET('PTRM input'!$G$477,0,$E930-1)/A12taxstdlife))))</f>
        <v>0</v>
      </c>
      <c r="AF930" s="251">
        <f ca="1">IF(A12taxstdlife="n/a","n/a",IF(A12taxstdlife="",0,IF(AF$3&gt;(A12stdlife+$E930),((INDEX('PTRM input'!$G$385:$P$434,A12offset,$E930)-INDEX('PTRM input'!$G$277:$P$326,A12offset,$E930))*OFFSET($F$7,0,$E930))-SUM($G930:AE930),(((INDEX('PTRM input'!$G$385:$P$434,A12offset,$E930)-INDEX('PTRM input'!$G$277:$P$326,A12offset,$E930))*OFFSET($F$7,0,$E930))-SUM($G930:AE930))*(OFFSET('PTRM input'!$G$477,0,$E930-1)/A12taxstdlife))))</f>
        <v>0</v>
      </c>
      <c r="AG930" s="251">
        <f ca="1">IF(A12taxstdlife="n/a","n/a",IF(A12taxstdlife="",0,IF(AG$3&gt;(A12stdlife+$E930),((INDEX('PTRM input'!$G$385:$P$434,A12offset,$E930)-INDEX('PTRM input'!$G$277:$P$326,A12offset,$E930))*OFFSET($F$7,0,$E930))-SUM($G930:AF930),(((INDEX('PTRM input'!$G$385:$P$434,A12offset,$E930)-INDEX('PTRM input'!$G$277:$P$326,A12offset,$E930))*OFFSET($F$7,0,$E930))-SUM($G930:AF930))*(OFFSET('PTRM input'!$G$477,0,$E930-1)/A12taxstdlife))))</f>
        <v>0</v>
      </c>
      <c r="AH930" s="251">
        <f ca="1">IF(A12taxstdlife="n/a","n/a",IF(A12taxstdlife="",0,IF(AH$3&gt;(A12stdlife+$E930),((INDEX('PTRM input'!$G$385:$P$434,A12offset,$E930)-INDEX('PTRM input'!$G$277:$P$326,A12offset,$E930))*OFFSET($F$7,0,$E930))-SUM($G930:AG930),(((INDEX('PTRM input'!$G$385:$P$434,A12offset,$E930)-INDEX('PTRM input'!$G$277:$P$326,A12offset,$E930))*OFFSET($F$7,0,$E930))-SUM($G930:AG930))*(OFFSET('PTRM input'!$G$477,0,$E930-1)/A12taxstdlife))))</f>
        <v>0</v>
      </c>
      <c r="AI930" s="251">
        <f ca="1">IF(A12taxstdlife="n/a","n/a",IF(A12taxstdlife="",0,IF(AI$3&gt;(A12stdlife+$E930),((INDEX('PTRM input'!$G$385:$P$434,A12offset,$E930)-INDEX('PTRM input'!$G$277:$P$326,A12offset,$E930))*OFFSET($F$7,0,$E930))-SUM($G930:AH930),(((INDEX('PTRM input'!$G$385:$P$434,A12offset,$E930)-INDEX('PTRM input'!$G$277:$P$326,A12offset,$E930))*OFFSET($F$7,0,$E930))-SUM($G930:AH930))*(OFFSET('PTRM input'!$G$477,0,$E930-1)/A12taxstdlife))))</f>
        <v>0</v>
      </c>
      <c r="AJ930" s="251">
        <f ca="1">IF(A12taxstdlife="n/a","n/a",IF(A12taxstdlife="",0,IF(AJ$3&gt;(A12stdlife+$E930),((INDEX('PTRM input'!$G$385:$P$434,A12offset,$E930)-INDEX('PTRM input'!$G$277:$P$326,A12offset,$E930))*OFFSET($F$7,0,$E930))-SUM($G930:AI930),(((INDEX('PTRM input'!$G$385:$P$434,A12offset,$E930)-INDEX('PTRM input'!$G$277:$P$326,A12offset,$E930))*OFFSET($F$7,0,$E930))-SUM($G930:AI930))*(OFFSET('PTRM input'!$G$477,0,$E930-1)/A12taxstdlife))))</f>
        <v>0</v>
      </c>
      <c r="AK930" s="251">
        <f ca="1">IF(A12taxstdlife="n/a","n/a",IF(A12taxstdlife="",0,IF(AK$3&gt;(A12stdlife+$E930),((INDEX('PTRM input'!$G$385:$P$434,A12offset,$E930)-INDEX('PTRM input'!$G$277:$P$326,A12offset,$E930))*OFFSET($F$7,0,$E930))-SUM($G930:AJ930),(((INDEX('PTRM input'!$G$385:$P$434,A12offset,$E930)-INDEX('PTRM input'!$G$277:$P$326,A12offset,$E930))*OFFSET($F$7,0,$E930))-SUM($G930:AJ930))*(OFFSET('PTRM input'!$G$477,0,$E930-1)/A12taxstdlife))))</f>
        <v>0</v>
      </c>
      <c r="AL930" s="251">
        <f ca="1">IF(A12taxstdlife="n/a","n/a",IF(A12taxstdlife="",0,IF(AL$3&gt;(A12stdlife+$E930),((INDEX('PTRM input'!$G$385:$P$434,A12offset,$E930)-INDEX('PTRM input'!$G$277:$P$326,A12offset,$E930))*OFFSET($F$7,0,$E930))-SUM($G930:AK930),(((INDEX('PTRM input'!$G$385:$P$434,A12offset,$E930)-INDEX('PTRM input'!$G$277:$P$326,A12offset,$E930))*OFFSET($F$7,0,$E930))-SUM($G930:AK930))*(OFFSET('PTRM input'!$G$477,0,$E930-1)/A12taxstdlife))))</f>
        <v>0</v>
      </c>
      <c r="AM930" s="251">
        <f ca="1">IF(A12taxstdlife="n/a","n/a",IF(A12taxstdlife="",0,IF(AM$3&gt;(A12stdlife+$E930),((INDEX('PTRM input'!$G$385:$P$434,A12offset,$E930)-INDEX('PTRM input'!$G$277:$P$326,A12offset,$E930))*OFFSET($F$7,0,$E930))-SUM($G930:AL930),(((INDEX('PTRM input'!$G$385:$P$434,A12offset,$E930)-INDEX('PTRM input'!$G$277:$P$326,A12offset,$E930))*OFFSET($F$7,0,$E930))-SUM($G930:AL930))*(OFFSET('PTRM input'!$G$477,0,$E930-1)/A12taxstdlife))))</f>
        <v>0</v>
      </c>
      <c r="AN930" s="251">
        <f ca="1">IF(A12taxstdlife="n/a","n/a",IF(A12taxstdlife="",0,IF(AN$3&gt;(A12stdlife+$E930),((INDEX('PTRM input'!$G$385:$P$434,A12offset,$E930)-INDEX('PTRM input'!$G$277:$P$326,A12offset,$E930))*OFFSET($F$7,0,$E930))-SUM($G930:AM930),(((INDEX('PTRM input'!$G$385:$P$434,A12offset,$E930)-INDEX('PTRM input'!$G$277:$P$326,A12offset,$E930))*OFFSET($F$7,0,$E930))-SUM($G930:AM930))*(OFFSET('PTRM input'!$G$477,0,$E930-1)/A12taxstdlife))))</f>
        <v>0</v>
      </c>
      <c r="AO930" s="251">
        <f ca="1">IF(A12taxstdlife="n/a","n/a",IF(A12taxstdlife="",0,IF(AO$3&gt;(A12stdlife+$E930),((INDEX('PTRM input'!$G$385:$P$434,A12offset,$E930)-INDEX('PTRM input'!$G$277:$P$326,A12offset,$E930))*OFFSET($F$7,0,$E930))-SUM($G930:AN930),(((INDEX('PTRM input'!$G$385:$P$434,A12offset,$E930)-INDEX('PTRM input'!$G$277:$P$326,A12offset,$E930))*OFFSET($F$7,0,$E930))-SUM($G930:AN930))*(OFFSET('PTRM input'!$G$477,0,$E930-1)/A12taxstdlife))))</f>
        <v>0</v>
      </c>
      <c r="AP930" s="251">
        <f ca="1">IF(A12taxstdlife="n/a","n/a",IF(A12taxstdlife="",0,IF(AP$3&gt;(A12stdlife+$E930),((INDEX('PTRM input'!$G$385:$P$434,A12offset,$E930)-INDEX('PTRM input'!$G$277:$P$326,A12offset,$E930))*OFFSET($F$7,0,$E930))-SUM($G930:AO930),(((INDEX('PTRM input'!$G$385:$P$434,A12offset,$E930)-INDEX('PTRM input'!$G$277:$P$326,A12offset,$E930))*OFFSET($F$7,0,$E930))-SUM($G930:AO930))*(OFFSET('PTRM input'!$G$477,0,$E930-1)/A12taxstdlife))))</f>
        <v>0</v>
      </c>
      <c r="AQ930" s="251">
        <f ca="1">IF(A12taxstdlife="n/a","n/a",IF(A12taxstdlife="",0,IF(AQ$3&gt;(A12stdlife+$E930),((INDEX('PTRM input'!$G$385:$P$434,A12offset,$E930)-INDEX('PTRM input'!$G$277:$P$326,A12offset,$E930))*OFFSET($F$7,0,$E930))-SUM($G930:AP930),(((INDEX('PTRM input'!$G$385:$P$434,A12offset,$E930)-INDEX('PTRM input'!$G$277:$P$326,A12offset,$E930))*OFFSET($F$7,0,$E930))-SUM($G930:AP930))*(OFFSET('PTRM input'!$G$477,0,$E930-1)/A12taxstdlife))))</f>
        <v>0</v>
      </c>
      <c r="AR930" s="251">
        <f ca="1">IF(A12taxstdlife="n/a","n/a",IF(A12taxstdlife="",0,IF(AR$3&gt;(A12stdlife+$E930),((INDEX('PTRM input'!$G$385:$P$434,A12offset,$E930)-INDEX('PTRM input'!$G$277:$P$326,A12offset,$E930))*OFFSET($F$7,0,$E930))-SUM($G930:AQ930),(((INDEX('PTRM input'!$G$385:$P$434,A12offset,$E930)-INDEX('PTRM input'!$G$277:$P$326,A12offset,$E930))*OFFSET($F$7,0,$E930))-SUM($G930:AQ930))*(OFFSET('PTRM input'!$G$477,0,$E930-1)/A12taxstdlife))))</f>
        <v>0</v>
      </c>
      <c r="AS930" s="251">
        <f ca="1">IF(A12taxstdlife="n/a","n/a",IF(A12taxstdlife="",0,IF(AS$3&gt;(A12stdlife+$E930),((INDEX('PTRM input'!$G$385:$P$434,A12offset,$E930)-INDEX('PTRM input'!$G$277:$P$326,A12offset,$E930))*OFFSET($F$7,0,$E930))-SUM($G930:AR930),(((INDEX('PTRM input'!$G$385:$P$434,A12offset,$E930)-INDEX('PTRM input'!$G$277:$P$326,A12offset,$E930))*OFFSET($F$7,0,$E930))-SUM($G930:AR930))*(OFFSET('PTRM input'!$G$477,0,$E930-1)/A12taxstdlife))))</f>
        <v>0</v>
      </c>
      <c r="AT930" s="251">
        <f ca="1">IF(A12taxstdlife="n/a","n/a",IF(A12taxstdlife="",0,IF(AT$3&gt;(A12stdlife+$E930),((INDEX('PTRM input'!$G$385:$P$434,A12offset,$E930)-INDEX('PTRM input'!$G$277:$P$326,A12offset,$E930))*OFFSET($F$7,0,$E930))-SUM($G930:AS930),(((INDEX('PTRM input'!$G$385:$P$434,A12offset,$E930)-INDEX('PTRM input'!$G$277:$P$326,A12offset,$E930))*OFFSET($F$7,0,$E930))-SUM($G930:AS930))*(OFFSET('PTRM input'!$G$477,0,$E930-1)/A12taxstdlife))))</f>
        <v>0</v>
      </c>
      <c r="AU930" s="251">
        <f ca="1">IF(A12taxstdlife="n/a","n/a",IF(A12taxstdlife="",0,IF(AU$3&gt;(A12stdlife+$E930),((INDEX('PTRM input'!$G$385:$P$434,A12offset,$E930)-INDEX('PTRM input'!$G$277:$P$326,A12offset,$E930))*OFFSET($F$7,0,$E930))-SUM($G930:AT930),(((INDEX('PTRM input'!$G$385:$P$434,A12offset,$E930)-INDEX('PTRM input'!$G$277:$P$326,A12offset,$E930))*OFFSET($F$7,0,$E930))-SUM($G930:AT930))*(OFFSET('PTRM input'!$G$477,0,$E930-1)/A12taxstdlife))))</f>
        <v>0</v>
      </c>
      <c r="AV930" s="251">
        <f ca="1">IF(A12taxstdlife="n/a","n/a",IF(A12taxstdlife="",0,IF(AV$3&gt;(A12stdlife+$E930),((INDEX('PTRM input'!$G$385:$P$434,A12offset,$E930)-INDEX('PTRM input'!$G$277:$P$326,A12offset,$E930))*OFFSET($F$7,0,$E930))-SUM($G930:AU930),(((INDEX('PTRM input'!$G$385:$P$434,A12offset,$E930)-INDEX('PTRM input'!$G$277:$P$326,A12offset,$E930))*OFFSET($F$7,0,$E930))-SUM($G930:AU930))*(OFFSET('PTRM input'!$G$477,0,$E930-1)/A12taxstdlife))))</f>
        <v>0</v>
      </c>
      <c r="AW930" s="251">
        <f ca="1">IF(A12taxstdlife="n/a","n/a",IF(A12taxstdlife="",0,IF(AW$3&gt;(A12stdlife+$E930),((INDEX('PTRM input'!$G$385:$P$434,A12offset,$E930)-INDEX('PTRM input'!$G$277:$P$326,A12offset,$E930))*OFFSET($F$7,0,$E930))-SUM($G930:AV930),(((INDEX('PTRM input'!$G$385:$P$434,A12offset,$E930)-INDEX('PTRM input'!$G$277:$P$326,A12offset,$E930))*OFFSET($F$7,0,$E930))-SUM($G930:AV930))*(OFFSET('PTRM input'!$G$477,0,$E930-1)/A12taxstdlife))))</f>
        <v>0</v>
      </c>
      <c r="AX930" s="251">
        <f ca="1">IF(A12taxstdlife="n/a","n/a",IF(A12taxstdlife="",0,IF(AX$3&gt;(A12stdlife+$E930),((INDEX('PTRM input'!$G$385:$P$434,A12offset,$E930)-INDEX('PTRM input'!$G$277:$P$326,A12offset,$E930))*OFFSET($F$7,0,$E930))-SUM($G930:AW930),(((INDEX('PTRM input'!$G$385:$P$434,A12offset,$E930)-INDEX('PTRM input'!$G$277:$P$326,A12offset,$E930))*OFFSET($F$7,0,$E930))-SUM($G930:AW930))*(OFFSET('PTRM input'!$G$477,0,$E930-1)/A12taxstdlife))))</f>
        <v>0</v>
      </c>
      <c r="AY930" s="251">
        <f ca="1">IF(A12taxstdlife="n/a","n/a",IF(A12taxstdlife="",0,IF(AY$3&gt;(A12stdlife+$E930),((INDEX('PTRM input'!$G$385:$P$434,A12offset,$E930)-INDEX('PTRM input'!$G$277:$P$326,A12offset,$E930))*OFFSET($F$7,0,$E930))-SUM($G930:AX930),(((INDEX('PTRM input'!$G$385:$P$434,A12offset,$E930)-INDEX('PTRM input'!$G$277:$P$326,A12offset,$E930))*OFFSET($F$7,0,$E930))-SUM($G930:AX930))*(OFFSET('PTRM input'!$G$477,0,$E930-1)/A12taxstdlife))))</f>
        <v>0</v>
      </c>
      <c r="AZ930" s="251">
        <f ca="1">IF(A12taxstdlife="n/a","n/a",IF(A12taxstdlife="",0,IF(AZ$3&gt;(A12stdlife+$E930),((INDEX('PTRM input'!$G$385:$P$434,A12offset,$E930)-INDEX('PTRM input'!$G$277:$P$326,A12offset,$E930))*OFFSET($F$7,0,$E930))-SUM($G930:AY930),(((INDEX('PTRM input'!$G$385:$P$434,A12offset,$E930)-INDEX('PTRM input'!$G$277:$P$326,A12offset,$E930))*OFFSET($F$7,0,$E930))-SUM($G930:AY930))*(OFFSET('PTRM input'!$G$477,0,$E930-1)/A12taxstdlife))))</f>
        <v>0</v>
      </c>
      <c r="BA930" s="251">
        <f ca="1">IF(A12taxstdlife="n/a","n/a",IF(A12taxstdlife="",0,IF(BA$3&gt;(A12stdlife+$E930),((INDEX('PTRM input'!$G$385:$P$434,A12offset,$E930)-INDEX('PTRM input'!$G$277:$P$326,A12offset,$E930))*OFFSET($F$7,0,$E930))-SUM($G930:AZ930),(((INDEX('PTRM input'!$G$385:$P$434,A12offset,$E930)-INDEX('PTRM input'!$G$277:$P$326,A12offset,$E930))*OFFSET($F$7,0,$E930))-SUM($G930:AZ930))*(OFFSET('PTRM input'!$G$477,0,$E930-1)/A12taxstdlife))))</f>
        <v>0</v>
      </c>
      <c r="BB930" s="251">
        <f ca="1">IF(A12taxstdlife="n/a","n/a",IF(A12taxstdlife="",0,IF(BB$3&gt;(A12stdlife+$E930),((INDEX('PTRM input'!$G$385:$P$434,A12offset,$E930)-INDEX('PTRM input'!$G$277:$P$326,A12offset,$E930))*OFFSET($F$7,0,$E930))-SUM($G930:BA930),(((INDEX('PTRM input'!$G$385:$P$434,A12offset,$E930)-INDEX('PTRM input'!$G$277:$P$326,A12offset,$E930))*OFFSET($F$7,0,$E930))-SUM($G930:BA930))*(OFFSET('PTRM input'!$G$477,0,$E930-1)/A12taxstdlife))))</f>
        <v>0</v>
      </c>
      <c r="BC930" s="251">
        <f ca="1">IF(A12taxstdlife="n/a","n/a",IF(A12taxstdlife="",0,IF(BC$3&gt;(A12stdlife+$E930),((INDEX('PTRM input'!$G$385:$P$434,A12offset,$E930)-INDEX('PTRM input'!$G$277:$P$326,A12offset,$E930))*OFFSET($F$7,0,$E930))-SUM($G930:BB930),(((INDEX('PTRM input'!$G$385:$P$434,A12offset,$E930)-INDEX('PTRM input'!$G$277:$P$326,A12offset,$E930))*OFFSET($F$7,0,$E930))-SUM($G930:BB930))*(OFFSET('PTRM input'!$G$477,0,$E930-1)/A12taxstdlife))))</f>
        <v>0</v>
      </c>
      <c r="BD930" s="251">
        <f ca="1">IF(A12taxstdlife="n/a","n/a",IF(A12taxstdlife="",0,IF(BD$3&gt;(A12stdlife+$E930),((INDEX('PTRM input'!$G$385:$P$434,A12offset,$E930)-INDEX('PTRM input'!$G$277:$P$326,A12offset,$E930))*OFFSET($F$7,0,$E930))-SUM($G930:BC930),(((INDEX('PTRM input'!$G$385:$P$434,A12offset,$E930)-INDEX('PTRM input'!$G$277:$P$326,A12offset,$E930))*OFFSET($F$7,0,$E930))-SUM($G930:BC930))*(OFFSET('PTRM input'!$G$477,0,$E930-1)/A12taxstdlife))))</f>
        <v>0</v>
      </c>
      <c r="BE930" s="251">
        <f ca="1">IF(A12taxstdlife="n/a","n/a",IF(A12taxstdlife="",0,IF(BE$3&gt;(A12stdlife+$E930),((INDEX('PTRM input'!$G$385:$P$434,A12offset,$E930)-INDEX('PTRM input'!$G$277:$P$326,A12offset,$E930))*OFFSET($F$7,0,$E930))-SUM($G930:BD930),(((INDEX('PTRM input'!$G$385:$P$434,A12offset,$E930)-INDEX('PTRM input'!$G$277:$P$326,A12offset,$E930))*OFFSET($F$7,0,$E930))-SUM($G930:BD930))*(OFFSET('PTRM input'!$G$477,0,$E930-1)/A12taxstdlife))))</f>
        <v>0</v>
      </c>
      <c r="BF930" s="251">
        <f ca="1">IF(A12taxstdlife="n/a","n/a",IF(A12taxstdlife="",0,IF(BF$3&gt;(A12stdlife+$E930),((INDEX('PTRM input'!$G$385:$P$434,A12offset,$E930)-INDEX('PTRM input'!$G$277:$P$326,A12offset,$E930))*OFFSET($F$7,0,$E930))-SUM($G930:BE930),(((INDEX('PTRM input'!$G$385:$P$434,A12offset,$E930)-INDEX('PTRM input'!$G$277:$P$326,A12offset,$E930))*OFFSET($F$7,0,$E930))-SUM($G930:BE930))*(OFFSET('PTRM input'!$G$477,0,$E930-1)/A12taxstdlife))))</f>
        <v>0</v>
      </c>
      <c r="BG930" s="251">
        <f ca="1">IF(A12taxstdlife="n/a","n/a",IF(A12taxstdlife="",0,IF(BG$3&gt;(A12stdlife+$E930),((INDEX('PTRM input'!$G$385:$P$434,A12offset,$E930)-INDEX('PTRM input'!$G$277:$P$326,A12offset,$E930))*OFFSET($F$7,0,$E930))-SUM($G930:BF930),(((INDEX('PTRM input'!$G$385:$P$434,A12offset,$E930)-INDEX('PTRM input'!$G$277:$P$326,A12offset,$E930))*OFFSET($F$7,0,$E930))-SUM($G930:BF930))*(OFFSET('PTRM input'!$G$477,0,$E930-1)/A12taxstdlife))))</f>
        <v>0</v>
      </c>
      <c r="BH930" s="251">
        <f ca="1">IF(A12taxstdlife="n/a","n/a",IF(A12taxstdlife="",0,IF(BH$3&gt;(A12stdlife+$E930),((INDEX('PTRM input'!$G$385:$P$434,A12offset,$E930)-INDEX('PTRM input'!$G$277:$P$326,A12offset,$E930))*OFFSET($F$7,0,$E930))-SUM($G930:BG930),(((INDEX('PTRM input'!$G$385:$P$434,A12offset,$E930)-INDEX('PTRM input'!$G$277:$P$326,A12offset,$E930))*OFFSET($F$7,0,$E930))-SUM($G930:BG930))*(OFFSET('PTRM input'!$G$477,0,$E930-1)/A12taxstdlife))))</f>
        <v>0</v>
      </c>
      <c r="BI930" s="251">
        <f ca="1">IF(A12taxstdlife="n/a","n/a",IF(A12taxstdlife="",0,IF(BI$3&gt;(A12stdlife+$E930),((INDEX('PTRM input'!$G$385:$P$434,A12offset,$E930)-INDEX('PTRM input'!$G$277:$P$326,A12offset,$E930))*OFFSET($F$7,0,$E930))-SUM($G930:BH930),(((INDEX('PTRM input'!$G$385:$P$434,A12offset,$E930)-INDEX('PTRM input'!$G$277:$P$326,A12offset,$E930))*OFFSET($F$7,0,$E930))-SUM($G930:BH930))*(OFFSET('PTRM input'!$G$477,0,$E930-1)/A12taxstdlife))))</f>
        <v>0</v>
      </c>
      <c r="BJ930" s="116"/>
      <c r="BK930" s="116"/>
      <c r="BL930" s="116"/>
      <c r="BM930" s="116"/>
    </row>
    <row r="931" spans="1:65" ht="12.75" hidden="1" customHeight="1" outlineLevel="2">
      <c r="A931" s="366"/>
      <c r="B931" s="19"/>
      <c r="C931" s="18"/>
      <c r="D931" s="760"/>
      <c r="E931" s="86">
        <v>7</v>
      </c>
      <c r="F931" s="356"/>
      <c r="G931" s="434"/>
      <c r="H931" s="435"/>
      <c r="I931" s="435"/>
      <c r="J931" s="435"/>
      <c r="K931" s="435"/>
      <c r="L931" s="435"/>
      <c r="M931" s="619"/>
      <c r="N931" s="251">
        <f ca="1">IF(A12taxstdlife="n/a","n/a",IF(A12taxstdlife="",0,IF(N$3&gt;(A12stdlife+$E931),((INDEX('PTRM input'!$G$385:$P$434,A12offset,$E931)-INDEX('PTRM input'!$G$277:$P$326,A12offset,$E931))*OFFSET($F$7,0,$E931))-SUM($G931:M931),(((INDEX('PTRM input'!$G$385:$P$434,A12offset,$E931)-INDEX('PTRM input'!$G$277:$P$326,A12offset,$E931))*OFFSET($F$7,0,$E931))-SUM($G931:M931))*(OFFSET('PTRM input'!$G$477,0,$E931-1)/A12taxstdlife))))</f>
        <v>0</v>
      </c>
      <c r="O931" s="251">
        <f ca="1">IF(A12taxstdlife="n/a","n/a",IF(A12taxstdlife="",0,IF(O$3&gt;(A12stdlife+$E931),((INDEX('PTRM input'!$G$385:$P$434,A12offset,$E931)-INDEX('PTRM input'!$G$277:$P$326,A12offset,$E931))*OFFSET($F$7,0,$E931))-SUM($G931:N931),(((INDEX('PTRM input'!$G$385:$P$434,A12offset,$E931)-INDEX('PTRM input'!$G$277:$P$326,A12offset,$E931))*OFFSET($F$7,0,$E931))-SUM($G931:N931))*(OFFSET('PTRM input'!$G$477,0,$E931-1)/A12taxstdlife))))</f>
        <v>0</v>
      </c>
      <c r="P931" s="251">
        <f ca="1">IF(A12taxstdlife="n/a","n/a",IF(A12taxstdlife="",0,IF(P$3&gt;(A12stdlife+$E931),((INDEX('PTRM input'!$G$385:$P$434,A12offset,$E931)-INDEX('PTRM input'!$G$277:$P$326,A12offset,$E931))*OFFSET($F$7,0,$E931))-SUM($G931:O931),(((INDEX('PTRM input'!$G$385:$P$434,A12offset,$E931)-INDEX('PTRM input'!$G$277:$P$326,A12offset,$E931))*OFFSET($F$7,0,$E931))-SUM($G931:O931))*(OFFSET('PTRM input'!$G$477,0,$E931-1)/A12taxstdlife))))</f>
        <v>0</v>
      </c>
      <c r="Q931" s="251">
        <f ca="1">IF(A12taxstdlife="n/a","n/a",IF(A12taxstdlife="",0,IF(Q$3&gt;(A12stdlife+$E931),((INDEX('PTRM input'!$G$385:$P$434,A12offset,$E931)-INDEX('PTRM input'!$G$277:$P$326,A12offset,$E931))*OFFSET($F$7,0,$E931))-SUM($G931:P931),(((INDEX('PTRM input'!$G$385:$P$434,A12offset,$E931)-INDEX('PTRM input'!$G$277:$P$326,A12offset,$E931))*OFFSET($F$7,0,$E931))-SUM($G931:P931))*(OFFSET('PTRM input'!$G$477,0,$E931-1)/A12taxstdlife))))</f>
        <v>0</v>
      </c>
      <c r="R931" s="251">
        <f ca="1">IF(A12taxstdlife="n/a","n/a",IF(A12taxstdlife="",0,IF(R$3&gt;(A12stdlife+$E931),((INDEX('PTRM input'!$G$385:$P$434,A12offset,$E931)-INDEX('PTRM input'!$G$277:$P$326,A12offset,$E931))*OFFSET($F$7,0,$E931))-SUM($G931:Q931),(((INDEX('PTRM input'!$G$385:$P$434,A12offset,$E931)-INDEX('PTRM input'!$G$277:$P$326,A12offset,$E931))*OFFSET($F$7,0,$E931))-SUM($G931:Q931))*(OFFSET('PTRM input'!$G$477,0,$E931-1)/A12taxstdlife))))</f>
        <v>0</v>
      </c>
      <c r="S931" s="251">
        <f ca="1">IF(A12taxstdlife="n/a","n/a",IF(A12taxstdlife="",0,IF(S$3&gt;(A12stdlife+$E931),((INDEX('PTRM input'!$G$385:$P$434,A12offset,$E931)-INDEX('PTRM input'!$G$277:$P$326,A12offset,$E931))*OFFSET($F$7,0,$E931))-SUM($G931:R931),(((INDEX('PTRM input'!$G$385:$P$434,A12offset,$E931)-INDEX('PTRM input'!$G$277:$P$326,A12offset,$E931))*OFFSET($F$7,0,$E931))-SUM($G931:R931))*(OFFSET('PTRM input'!$G$477,0,$E931-1)/A12taxstdlife))))</f>
        <v>0</v>
      </c>
      <c r="T931" s="251">
        <f ca="1">IF(A12taxstdlife="n/a","n/a",IF(A12taxstdlife="",0,IF(T$3&gt;(A12stdlife+$E931),((INDEX('PTRM input'!$G$385:$P$434,A12offset,$E931)-INDEX('PTRM input'!$G$277:$P$326,A12offset,$E931))*OFFSET($F$7,0,$E931))-SUM($G931:S931),(((INDEX('PTRM input'!$G$385:$P$434,A12offset,$E931)-INDEX('PTRM input'!$G$277:$P$326,A12offset,$E931))*OFFSET($F$7,0,$E931))-SUM($G931:S931))*(OFFSET('PTRM input'!$G$477,0,$E931-1)/A12taxstdlife))))</f>
        <v>0</v>
      </c>
      <c r="U931" s="251">
        <f ca="1">IF(A12taxstdlife="n/a","n/a",IF(A12taxstdlife="",0,IF(U$3&gt;(A12stdlife+$E931),((INDEX('PTRM input'!$G$385:$P$434,A12offset,$E931)-INDEX('PTRM input'!$G$277:$P$326,A12offset,$E931))*OFFSET($F$7,0,$E931))-SUM($G931:T931),(((INDEX('PTRM input'!$G$385:$P$434,A12offset,$E931)-INDEX('PTRM input'!$G$277:$P$326,A12offset,$E931))*OFFSET($F$7,0,$E931))-SUM($G931:T931))*(OFFSET('PTRM input'!$G$477,0,$E931-1)/A12taxstdlife))))</f>
        <v>0</v>
      </c>
      <c r="V931" s="251">
        <f ca="1">IF(A12taxstdlife="n/a","n/a",IF(A12taxstdlife="",0,IF(V$3&gt;(A12stdlife+$E931),((INDEX('PTRM input'!$G$385:$P$434,A12offset,$E931)-INDEX('PTRM input'!$G$277:$P$326,A12offset,$E931))*OFFSET($F$7,0,$E931))-SUM($G931:U931),(((INDEX('PTRM input'!$G$385:$P$434,A12offset,$E931)-INDEX('PTRM input'!$G$277:$P$326,A12offset,$E931))*OFFSET($F$7,0,$E931))-SUM($G931:U931))*(OFFSET('PTRM input'!$G$477,0,$E931-1)/A12taxstdlife))))</f>
        <v>0</v>
      </c>
      <c r="W931" s="251">
        <f ca="1">IF(A12taxstdlife="n/a","n/a",IF(A12taxstdlife="",0,IF(W$3&gt;(A12stdlife+$E931),((INDEX('PTRM input'!$G$385:$P$434,A12offset,$E931)-INDEX('PTRM input'!$G$277:$P$326,A12offset,$E931))*OFFSET($F$7,0,$E931))-SUM($G931:V931),(((INDEX('PTRM input'!$G$385:$P$434,A12offset,$E931)-INDEX('PTRM input'!$G$277:$P$326,A12offset,$E931))*OFFSET($F$7,0,$E931))-SUM($G931:V931))*(OFFSET('PTRM input'!$G$477,0,$E931-1)/A12taxstdlife))))</f>
        <v>0</v>
      </c>
      <c r="X931" s="251">
        <f ca="1">IF(A12taxstdlife="n/a","n/a",IF(A12taxstdlife="",0,IF(X$3&gt;(A12stdlife+$E931),((INDEX('PTRM input'!$G$385:$P$434,A12offset,$E931)-INDEX('PTRM input'!$G$277:$P$326,A12offset,$E931))*OFFSET($F$7,0,$E931))-SUM($G931:W931),(((INDEX('PTRM input'!$G$385:$P$434,A12offset,$E931)-INDEX('PTRM input'!$G$277:$P$326,A12offset,$E931))*OFFSET($F$7,0,$E931))-SUM($G931:W931))*(OFFSET('PTRM input'!$G$477,0,$E931-1)/A12taxstdlife))))</f>
        <v>0</v>
      </c>
      <c r="Y931" s="251">
        <f ca="1">IF(A12taxstdlife="n/a","n/a",IF(A12taxstdlife="",0,IF(Y$3&gt;(A12stdlife+$E931),((INDEX('PTRM input'!$G$385:$P$434,A12offset,$E931)-INDEX('PTRM input'!$G$277:$P$326,A12offset,$E931))*OFFSET($F$7,0,$E931))-SUM($G931:X931),(((INDEX('PTRM input'!$G$385:$P$434,A12offset,$E931)-INDEX('PTRM input'!$G$277:$P$326,A12offset,$E931))*OFFSET($F$7,0,$E931))-SUM($G931:X931))*(OFFSET('PTRM input'!$G$477,0,$E931-1)/A12taxstdlife))))</f>
        <v>0</v>
      </c>
      <c r="Z931" s="251">
        <f ca="1">IF(A12taxstdlife="n/a","n/a",IF(A12taxstdlife="",0,IF(Z$3&gt;(A12stdlife+$E931),((INDEX('PTRM input'!$G$385:$P$434,A12offset,$E931)-INDEX('PTRM input'!$G$277:$P$326,A12offset,$E931))*OFFSET($F$7,0,$E931))-SUM($G931:Y931),(((INDEX('PTRM input'!$G$385:$P$434,A12offset,$E931)-INDEX('PTRM input'!$G$277:$P$326,A12offset,$E931))*OFFSET($F$7,0,$E931))-SUM($G931:Y931))*(OFFSET('PTRM input'!$G$477,0,$E931-1)/A12taxstdlife))))</f>
        <v>0</v>
      </c>
      <c r="AA931" s="251">
        <f ca="1">IF(A12taxstdlife="n/a","n/a",IF(A12taxstdlife="",0,IF(AA$3&gt;(A12stdlife+$E931),((INDEX('PTRM input'!$G$385:$P$434,A12offset,$E931)-INDEX('PTRM input'!$G$277:$P$326,A12offset,$E931))*OFFSET($F$7,0,$E931))-SUM($G931:Z931),(((INDEX('PTRM input'!$G$385:$P$434,A12offset,$E931)-INDEX('PTRM input'!$G$277:$P$326,A12offset,$E931))*OFFSET($F$7,0,$E931))-SUM($G931:Z931))*(OFFSET('PTRM input'!$G$477,0,$E931-1)/A12taxstdlife))))</f>
        <v>0</v>
      </c>
      <c r="AB931" s="251">
        <f ca="1">IF(A12taxstdlife="n/a","n/a",IF(A12taxstdlife="",0,IF(AB$3&gt;(A12stdlife+$E931),((INDEX('PTRM input'!$G$385:$P$434,A12offset,$E931)-INDEX('PTRM input'!$G$277:$P$326,A12offset,$E931))*OFFSET($F$7,0,$E931))-SUM($G931:AA931),(((INDEX('PTRM input'!$G$385:$P$434,A12offset,$E931)-INDEX('PTRM input'!$G$277:$P$326,A12offset,$E931))*OFFSET($F$7,0,$E931))-SUM($G931:AA931))*(OFFSET('PTRM input'!$G$477,0,$E931-1)/A12taxstdlife))))</f>
        <v>0</v>
      </c>
      <c r="AC931" s="251">
        <f ca="1">IF(A12taxstdlife="n/a","n/a",IF(A12taxstdlife="",0,IF(AC$3&gt;(A12stdlife+$E931),((INDEX('PTRM input'!$G$385:$P$434,A12offset,$E931)-INDEX('PTRM input'!$G$277:$P$326,A12offset,$E931))*OFFSET($F$7,0,$E931))-SUM($G931:AB931),(((INDEX('PTRM input'!$G$385:$P$434,A12offset,$E931)-INDEX('PTRM input'!$G$277:$P$326,A12offset,$E931))*OFFSET($F$7,0,$E931))-SUM($G931:AB931))*(OFFSET('PTRM input'!$G$477,0,$E931-1)/A12taxstdlife))))</f>
        <v>0</v>
      </c>
      <c r="AD931" s="251">
        <f ca="1">IF(A12taxstdlife="n/a","n/a",IF(A12taxstdlife="",0,IF(AD$3&gt;(A12stdlife+$E931),((INDEX('PTRM input'!$G$385:$P$434,A12offset,$E931)-INDEX('PTRM input'!$G$277:$P$326,A12offset,$E931))*OFFSET($F$7,0,$E931))-SUM($G931:AC931),(((INDEX('PTRM input'!$G$385:$P$434,A12offset,$E931)-INDEX('PTRM input'!$G$277:$P$326,A12offset,$E931))*OFFSET($F$7,0,$E931))-SUM($G931:AC931))*(OFFSET('PTRM input'!$G$477,0,$E931-1)/A12taxstdlife))))</f>
        <v>0</v>
      </c>
      <c r="AE931" s="251">
        <f ca="1">IF(A12taxstdlife="n/a","n/a",IF(A12taxstdlife="",0,IF(AE$3&gt;(A12stdlife+$E931),((INDEX('PTRM input'!$G$385:$P$434,A12offset,$E931)-INDEX('PTRM input'!$G$277:$P$326,A12offset,$E931))*OFFSET($F$7,0,$E931))-SUM($G931:AD931),(((INDEX('PTRM input'!$G$385:$P$434,A12offset,$E931)-INDEX('PTRM input'!$G$277:$P$326,A12offset,$E931))*OFFSET($F$7,0,$E931))-SUM($G931:AD931))*(OFFSET('PTRM input'!$G$477,0,$E931-1)/A12taxstdlife))))</f>
        <v>0</v>
      </c>
      <c r="AF931" s="251">
        <f ca="1">IF(A12taxstdlife="n/a","n/a",IF(A12taxstdlife="",0,IF(AF$3&gt;(A12stdlife+$E931),((INDEX('PTRM input'!$G$385:$P$434,A12offset,$E931)-INDEX('PTRM input'!$G$277:$P$326,A12offset,$E931))*OFFSET($F$7,0,$E931))-SUM($G931:AE931),(((INDEX('PTRM input'!$G$385:$P$434,A12offset,$E931)-INDEX('PTRM input'!$G$277:$P$326,A12offset,$E931))*OFFSET($F$7,0,$E931))-SUM($G931:AE931))*(OFFSET('PTRM input'!$G$477,0,$E931-1)/A12taxstdlife))))</f>
        <v>0</v>
      </c>
      <c r="AG931" s="251">
        <f ca="1">IF(A12taxstdlife="n/a","n/a",IF(A12taxstdlife="",0,IF(AG$3&gt;(A12stdlife+$E931),((INDEX('PTRM input'!$G$385:$P$434,A12offset,$E931)-INDEX('PTRM input'!$G$277:$P$326,A12offset,$E931))*OFFSET($F$7,0,$E931))-SUM($G931:AF931),(((INDEX('PTRM input'!$G$385:$P$434,A12offset,$E931)-INDEX('PTRM input'!$G$277:$P$326,A12offset,$E931))*OFFSET($F$7,0,$E931))-SUM($G931:AF931))*(OFFSET('PTRM input'!$G$477,0,$E931-1)/A12taxstdlife))))</f>
        <v>0</v>
      </c>
      <c r="AH931" s="251">
        <f ca="1">IF(A12taxstdlife="n/a","n/a",IF(A12taxstdlife="",0,IF(AH$3&gt;(A12stdlife+$E931),((INDEX('PTRM input'!$G$385:$P$434,A12offset,$E931)-INDEX('PTRM input'!$G$277:$P$326,A12offset,$E931))*OFFSET($F$7,0,$E931))-SUM($G931:AG931),(((INDEX('PTRM input'!$G$385:$P$434,A12offset,$E931)-INDEX('PTRM input'!$G$277:$P$326,A12offset,$E931))*OFFSET($F$7,0,$E931))-SUM($G931:AG931))*(OFFSET('PTRM input'!$G$477,0,$E931-1)/A12taxstdlife))))</f>
        <v>0</v>
      </c>
      <c r="AI931" s="251">
        <f ca="1">IF(A12taxstdlife="n/a","n/a",IF(A12taxstdlife="",0,IF(AI$3&gt;(A12stdlife+$E931),((INDEX('PTRM input'!$G$385:$P$434,A12offset,$E931)-INDEX('PTRM input'!$G$277:$P$326,A12offset,$E931))*OFFSET($F$7,0,$E931))-SUM($G931:AH931),(((INDEX('PTRM input'!$G$385:$P$434,A12offset,$E931)-INDEX('PTRM input'!$G$277:$P$326,A12offset,$E931))*OFFSET($F$7,0,$E931))-SUM($G931:AH931))*(OFFSET('PTRM input'!$G$477,0,$E931-1)/A12taxstdlife))))</f>
        <v>0</v>
      </c>
      <c r="AJ931" s="251">
        <f ca="1">IF(A12taxstdlife="n/a","n/a",IF(A12taxstdlife="",0,IF(AJ$3&gt;(A12stdlife+$E931),((INDEX('PTRM input'!$G$385:$P$434,A12offset,$E931)-INDEX('PTRM input'!$G$277:$P$326,A12offset,$E931))*OFFSET($F$7,0,$E931))-SUM($G931:AI931),(((INDEX('PTRM input'!$G$385:$P$434,A12offset,$E931)-INDEX('PTRM input'!$G$277:$P$326,A12offset,$E931))*OFFSET($F$7,0,$E931))-SUM($G931:AI931))*(OFFSET('PTRM input'!$G$477,0,$E931-1)/A12taxstdlife))))</f>
        <v>0</v>
      </c>
      <c r="AK931" s="251">
        <f ca="1">IF(A12taxstdlife="n/a","n/a",IF(A12taxstdlife="",0,IF(AK$3&gt;(A12stdlife+$E931),((INDEX('PTRM input'!$G$385:$P$434,A12offset,$E931)-INDEX('PTRM input'!$G$277:$P$326,A12offset,$E931))*OFFSET($F$7,0,$E931))-SUM($G931:AJ931),(((INDEX('PTRM input'!$G$385:$P$434,A12offset,$E931)-INDEX('PTRM input'!$G$277:$P$326,A12offset,$E931))*OFFSET($F$7,0,$E931))-SUM($G931:AJ931))*(OFFSET('PTRM input'!$G$477,0,$E931-1)/A12taxstdlife))))</f>
        <v>0</v>
      </c>
      <c r="AL931" s="251">
        <f ca="1">IF(A12taxstdlife="n/a","n/a",IF(A12taxstdlife="",0,IF(AL$3&gt;(A12stdlife+$E931),((INDEX('PTRM input'!$G$385:$P$434,A12offset,$E931)-INDEX('PTRM input'!$G$277:$P$326,A12offset,$E931))*OFFSET($F$7,0,$E931))-SUM($G931:AK931),(((INDEX('PTRM input'!$G$385:$P$434,A12offset,$E931)-INDEX('PTRM input'!$G$277:$P$326,A12offset,$E931))*OFFSET($F$7,0,$E931))-SUM($G931:AK931))*(OFFSET('PTRM input'!$G$477,0,$E931-1)/A12taxstdlife))))</f>
        <v>0</v>
      </c>
      <c r="AM931" s="251">
        <f ca="1">IF(A12taxstdlife="n/a","n/a",IF(A12taxstdlife="",0,IF(AM$3&gt;(A12stdlife+$E931),((INDEX('PTRM input'!$G$385:$P$434,A12offset,$E931)-INDEX('PTRM input'!$G$277:$P$326,A12offset,$E931))*OFFSET($F$7,0,$E931))-SUM($G931:AL931),(((INDEX('PTRM input'!$G$385:$P$434,A12offset,$E931)-INDEX('PTRM input'!$G$277:$P$326,A12offset,$E931))*OFFSET($F$7,0,$E931))-SUM($G931:AL931))*(OFFSET('PTRM input'!$G$477,0,$E931-1)/A12taxstdlife))))</f>
        <v>0</v>
      </c>
      <c r="AN931" s="251">
        <f ca="1">IF(A12taxstdlife="n/a","n/a",IF(A12taxstdlife="",0,IF(AN$3&gt;(A12stdlife+$E931),((INDEX('PTRM input'!$G$385:$P$434,A12offset,$E931)-INDEX('PTRM input'!$G$277:$P$326,A12offset,$E931))*OFFSET($F$7,0,$E931))-SUM($G931:AM931),(((INDEX('PTRM input'!$G$385:$P$434,A12offset,$E931)-INDEX('PTRM input'!$G$277:$P$326,A12offset,$E931))*OFFSET($F$7,0,$E931))-SUM($G931:AM931))*(OFFSET('PTRM input'!$G$477,0,$E931-1)/A12taxstdlife))))</f>
        <v>0</v>
      </c>
      <c r="AO931" s="251">
        <f ca="1">IF(A12taxstdlife="n/a","n/a",IF(A12taxstdlife="",0,IF(AO$3&gt;(A12stdlife+$E931),((INDEX('PTRM input'!$G$385:$P$434,A12offset,$E931)-INDEX('PTRM input'!$G$277:$P$326,A12offset,$E931))*OFFSET($F$7,0,$E931))-SUM($G931:AN931),(((INDEX('PTRM input'!$G$385:$P$434,A12offset,$E931)-INDEX('PTRM input'!$G$277:$P$326,A12offset,$E931))*OFFSET($F$7,0,$E931))-SUM($G931:AN931))*(OFFSET('PTRM input'!$G$477,0,$E931-1)/A12taxstdlife))))</f>
        <v>0</v>
      </c>
      <c r="AP931" s="251">
        <f ca="1">IF(A12taxstdlife="n/a","n/a",IF(A12taxstdlife="",0,IF(AP$3&gt;(A12stdlife+$E931),((INDEX('PTRM input'!$G$385:$P$434,A12offset,$E931)-INDEX('PTRM input'!$G$277:$P$326,A12offset,$E931))*OFFSET($F$7,0,$E931))-SUM($G931:AO931),(((INDEX('PTRM input'!$G$385:$P$434,A12offset,$E931)-INDEX('PTRM input'!$G$277:$P$326,A12offset,$E931))*OFFSET($F$7,0,$E931))-SUM($G931:AO931))*(OFFSET('PTRM input'!$G$477,0,$E931-1)/A12taxstdlife))))</f>
        <v>0</v>
      </c>
      <c r="AQ931" s="251">
        <f ca="1">IF(A12taxstdlife="n/a","n/a",IF(A12taxstdlife="",0,IF(AQ$3&gt;(A12stdlife+$E931),((INDEX('PTRM input'!$G$385:$P$434,A12offset,$E931)-INDEX('PTRM input'!$G$277:$P$326,A12offset,$E931))*OFFSET($F$7,0,$E931))-SUM($G931:AP931),(((INDEX('PTRM input'!$G$385:$P$434,A12offset,$E931)-INDEX('PTRM input'!$G$277:$P$326,A12offset,$E931))*OFFSET($F$7,0,$E931))-SUM($G931:AP931))*(OFFSET('PTRM input'!$G$477,0,$E931-1)/A12taxstdlife))))</f>
        <v>0</v>
      </c>
      <c r="AR931" s="251">
        <f ca="1">IF(A12taxstdlife="n/a","n/a",IF(A12taxstdlife="",0,IF(AR$3&gt;(A12stdlife+$E931),((INDEX('PTRM input'!$G$385:$P$434,A12offset,$E931)-INDEX('PTRM input'!$G$277:$P$326,A12offset,$E931))*OFFSET($F$7,0,$E931))-SUM($G931:AQ931),(((INDEX('PTRM input'!$G$385:$P$434,A12offset,$E931)-INDEX('PTRM input'!$G$277:$P$326,A12offset,$E931))*OFFSET($F$7,0,$E931))-SUM($G931:AQ931))*(OFFSET('PTRM input'!$G$477,0,$E931-1)/A12taxstdlife))))</f>
        <v>0</v>
      </c>
      <c r="AS931" s="251">
        <f ca="1">IF(A12taxstdlife="n/a","n/a",IF(A12taxstdlife="",0,IF(AS$3&gt;(A12stdlife+$E931),((INDEX('PTRM input'!$G$385:$P$434,A12offset,$E931)-INDEX('PTRM input'!$G$277:$P$326,A12offset,$E931))*OFFSET($F$7,0,$E931))-SUM($G931:AR931),(((INDEX('PTRM input'!$G$385:$P$434,A12offset,$E931)-INDEX('PTRM input'!$G$277:$P$326,A12offset,$E931))*OFFSET($F$7,0,$E931))-SUM($G931:AR931))*(OFFSET('PTRM input'!$G$477,0,$E931-1)/A12taxstdlife))))</f>
        <v>0</v>
      </c>
      <c r="AT931" s="251">
        <f ca="1">IF(A12taxstdlife="n/a","n/a",IF(A12taxstdlife="",0,IF(AT$3&gt;(A12stdlife+$E931),((INDEX('PTRM input'!$G$385:$P$434,A12offset,$E931)-INDEX('PTRM input'!$G$277:$P$326,A12offset,$E931))*OFFSET($F$7,0,$E931))-SUM($G931:AS931),(((INDEX('PTRM input'!$G$385:$P$434,A12offset,$E931)-INDEX('PTRM input'!$G$277:$P$326,A12offset,$E931))*OFFSET($F$7,0,$E931))-SUM($G931:AS931))*(OFFSET('PTRM input'!$G$477,0,$E931-1)/A12taxstdlife))))</f>
        <v>0</v>
      </c>
      <c r="AU931" s="251">
        <f ca="1">IF(A12taxstdlife="n/a","n/a",IF(A12taxstdlife="",0,IF(AU$3&gt;(A12stdlife+$E931),((INDEX('PTRM input'!$G$385:$P$434,A12offset,$E931)-INDEX('PTRM input'!$G$277:$P$326,A12offset,$E931))*OFFSET($F$7,0,$E931))-SUM($G931:AT931),(((INDEX('PTRM input'!$G$385:$P$434,A12offset,$E931)-INDEX('PTRM input'!$G$277:$P$326,A12offset,$E931))*OFFSET($F$7,0,$E931))-SUM($G931:AT931))*(OFFSET('PTRM input'!$G$477,0,$E931-1)/A12taxstdlife))))</f>
        <v>0</v>
      </c>
      <c r="AV931" s="251">
        <f ca="1">IF(A12taxstdlife="n/a","n/a",IF(A12taxstdlife="",0,IF(AV$3&gt;(A12stdlife+$E931),((INDEX('PTRM input'!$G$385:$P$434,A12offset,$E931)-INDEX('PTRM input'!$G$277:$P$326,A12offset,$E931))*OFFSET($F$7,0,$E931))-SUM($G931:AU931),(((INDEX('PTRM input'!$G$385:$P$434,A12offset,$E931)-INDEX('PTRM input'!$G$277:$P$326,A12offset,$E931))*OFFSET($F$7,0,$E931))-SUM($G931:AU931))*(OFFSET('PTRM input'!$G$477,0,$E931-1)/A12taxstdlife))))</f>
        <v>0</v>
      </c>
      <c r="AW931" s="251">
        <f ca="1">IF(A12taxstdlife="n/a","n/a",IF(A12taxstdlife="",0,IF(AW$3&gt;(A12stdlife+$E931),((INDEX('PTRM input'!$G$385:$P$434,A12offset,$E931)-INDEX('PTRM input'!$G$277:$P$326,A12offset,$E931))*OFFSET($F$7,0,$E931))-SUM($G931:AV931),(((INDEX('PTRM input'!$G$385:$P$434,A12offset,$E931)-INDEX('PTRM input'!$G$277:$P$326,A12offset,$E931))*OFFSET($F$7,0,$E931))-SUM($G931:AV931))*(OFFSET('PTRM input'!$G$477,0,$E931-1)/A12taxstdlife))))</f>
        <v>0</v>
      </c>
      <c r="AX931" s="251">
        <f ca="1">IF(A12taxstdlife="n/a","n/a",IF(A12taxstdlife="",0,IF(AX$3&gt;(A12stdlife+$E931),((INDEX('PTRM input'!$G$385:$P$434,A12offset,$E931)-INDEX('PTRM input'!$G$277:$P$326,A12offset,$E931))*OFFSET($F$7,0,$E931))-SUM($G931:AW931),(((INDEX('PTRM input'!$G$385:$P$434,A12offset,$E931)-INDEX('PTRM input'!$G$277:$P$326,A12offset,$E931))*OFFSET($F$7,0,$E931))-SUM($G931:AW931))*(OFFSET('PTRM input'!$G$477,0,$E931-1)/A12taxstdlife))))</f>
        <v>0</v>
      </c>
      <c r="AY931" s="251">
        <f ca="1">IF(A12taxstdlife="n/a","n/a",IF(A12taxstdlife="",0,IF(AY$3&gt;(A12stdlife+$E931),((INDEX('PTRM input'!$G$385:$P$434,A12offset,$E931)-INDEX('PTRM input'!$G$277:$P$326,A12offset,$E931))*OFFSET($F$7,0,$E931))-SUM($G931:AX931),(((INDEX('PTRM input'!$G$385:$P$434,A12offset,$E931)-INDEX('PTRM input'!$G$277:$P$326,A12offset,$E931))*OFFSET($F$7,0,$E931))-SUM($G931:AX931))*(OFFSET('PTRM input'!$G$477,0,$E931-1)/A12taxstdlife))))</f>
        <v>0</v>
      </c>
      <c r="AZ931" s="251">
        <f ca="1">IF(A12taxstdlife="n/a","n/a",IF(A12taxstdlife="",0,IF(AZ$3&gt;(A12stdlife+$E931),((INDEX('PTRM input'!$G$385:$P$434,A12offset,$E931)-INDEX('PTRM input'!$G$277:$P$326,A12offset,$E931))*OFFSET($F$7,0,$E931))-SUM($G931:AY931),(((INDEX('PTRM input'!$G$385:$P$434,A12offset,$E931)-INDEX('PTRM input'!$G$277:$P$326,A12offset,$E931))*OFFSET($F$7,0,$E931))-SUM($G931:AY931))*(OFFSET('PTRM input'!$G$477,0,$E931-1)/A12taxstdlife))))</f>
        <v>0</v>
      </c>
      <c r="BA931" s="251">
        <f ca="1">IF(A12taxstdlife="n/a","n/a",IF(A12taxstdlife="",0,IF(BA$3&gt;(A12stdlife+$E931),((INDEX('PTRM input'!$G$385:$P$434,A12offset,$E931)-INDEX('PTRM input'!$G$277:$P$326,A12offset,$E931))*OFFSET($F$7,0,$E931))-SUM($G931:AZ931),(((INDEX('PTRM input'!$G$385:$P$434,A12offset,$E931)-INDEX('PTRM input'!$G$277:$P$326,A12offset,$E931))*OFFSET($F$7,0,$E931))-SUM($G931:AZ931))*(OFFSET('PTRM input'!$G$477,0,$E931-1)/A12taxstdlife))))</f>
        <v>0</v>
      </c>
      <c r="BB931" s="251">
        <f ca="1">IF(A12taxstdlife="n/a","n/a",IF(A12taxstdlife="",0,IF(BB$3&gt;(A12stdlife+$E931),((INDEX('PTRM input'!$G$385:$P$434,A12offset,$E931)-INDEX('PTRM input'!$G$277:$P$326,A12offset,$E931))*OFFSET($F$7,0,$E931))-SUM($G931:BA931),(((INDEX('PTRM input'!$G$385:$P$434,A12offset,$E931)-INDEX('PTRM input'!$G$277:$P$326,A12offset,$E931))*OFFSET($F$7,0,$E931))-SUM($G931:BA931))*(OFFSET('PTRM input'!$G$477,0,$E931-1)/A12taxstdlife))))</f>
        <v>0</v>
      </c>
      <c r="BC931" s="251">
        <f ca="1">IF(A12taxstdlife="n/a","n/a",IF(A12taxstdlife="",0,IF(BC$3&gt;(A12stdlife+$E931),((INDEX('PTRM input'!$G$385:$P$434,A12offset,$E931)-INDEX('PTRM input'!$G$277:$P$326,A12offset,$E931))*OFFSET($F$7,0,$E931))-SUM($G931:BB931),(((INDEX('PTRM input'!$G$385:$P$434,A12offset,$E931)-INDEX('PTRM input'!$G$277:$P$326,A12offset,$E931))*OFFSET($F$7,0,$E931))-SUM($G931:BB931))*(OFFSET('PTRM input'!$G$477,0,$E931-1)/A12taxstdlife))))</f>
        <v>0</v>
      </c>
      <c r="BD931" s="251">
        <f ca="1">IF(A12taxstdlife="n/a","n/a",IF(A12taxstdlife="",0,IF(BD$3&gt;(A12stdlife+$E931),((INDEX('PTRM input'!$G$385:$P$434,A12offset,$E931)-INDEX('PTRM input'!$G$277:$P$326,A12offset,$E931))*OFFSET($F$7,0,$E931))-SUM($G931:BC931),(((INDEX('PTRM input'!$G$385:$P$434,A12offset,$E931)-INDEX('PTRM input'!$G$277:$P$326,A12offset,$E931))*OFFSET($F$7,0,$E931))-SUM($G931:BC931))*(OFFSET('PTRM input'!$G$477,0,$E931-1)/A12taxstdlife))))</f>
        <v>0</v>
      </c>
      <c r="BE931" s="251">
        <f ca="1">IF(A12taxstdlife="n/a","n/a",IF(A12taxstdlife="",0,IF(BE$3&gt;(A12stdlife+$E931),((INDEX('PTRM input'!$G$385:$P$434,A12offset,$E931)-INDEX('PTRM input'!$G$277:$P$326,A12offset,$E931))*OFFSET($F$7,0,$E931))-SUM($G931:BD931),(((INDEX('PTRM input'!$G$385:$P$434,A12offset,$E931)-INDEX('PTRM input'!$G$277:$P$326,A12offset,$E931))*OFFSET($F$7,0,$E931))-SUM($G931:BD931))*(OFFSET('PTRM input'!$G$477,0,$E931-1)/A12taxstdlife))))</f>
        <v>0</v>
      </c>
      <c r="BF931" s="251">
        <f ca="1">IF(A12taxstdlife="n/a","n/a",IF(A12taxstdlife="",0,IF(BF$3&gt;(A12stdlife+$E931),((INDEX('PTRM input'!$G$385:$P$434,A12offset,$E931)-INDEX('PTRM input'!$G$277:$P$326,A12offset,$E931))*OFFSET($F$7,0,$E931))-SUM($G931:BE931),(((INDEX('PTRM input'!$G$385:$P$434,A12offset,$E931)-INDEX('PTRM input'!$G$277:$P$326,A12offset,$E931))*OFFSET($F$7,0,$E931))-SUM($G931:BE931))*(OFFSET('PTRM input'!$G$477,0,$E931-1)/A12taxstdlife))))</f>
        <v>0</v>
      </c>
      <c r="BG931" s="251">
        <f ca="1">IF(A12taxstdlife="n/a","n/a",IF(A12taxstdlife="",0,IF(BG$3&gt;(A12stdlife+$E931),((INDEX('PTRM input'!$G$385:$P$434,A12offset,$E931)-INDEX('PTRM input'!$G$277:$P$326,A12offset,$E931))*OFFSET($F$7,0,$E931))-SUM($G931:BF931),(((INDEX('PTRM input'!$G$385:$P$434,A12offset,$E931)-INDEX('PTRM input'!$G$277:$P$326,A12offset,$E931))*OFFSET($F$7,0,$E931))-SUM($G931:BF931))*(OFFSET('PTRM input'!$G$477,0,$E931-1)/A12taxstdlife))))</f>
        <v>0</v>
      </c>
      <c r="BH931" s="251">
        <f ca="1">IF(A12taxstdlife="n/a","n/a",IF(A12taxstdlife="",0,IF(BH$3&gt;(A12stdlife+$E931),((INDEX('PTRM input'!$G$385:$P$434,A12offset,$E931)-INDEX('PTRM input'!$G$277:$P$326,A12offset,$E931))*OFFSET($F$7,0,$E931))-SUM($G931:BG931),(((INDEX('PTRM input'!$G$385:$P$434,A12offset,$E931)-INDEX('PTRM input'!$G$277:$P$326,A12offset,$E931))*OFFSET($F$7,0,$E931))-SUM($G931:BG931))*(OFFSET('PTRM input'!$G$477,0,$E931-1)/A12taxstdlife))))</f>
        <v>0</v>
      </c>
      <c r="BI931" s="251">
        <f ca="1">IF(A12taxstdlife="n/a","n/a",IF(A12taxstdlife="",0,IF(BI$3&gt;(A12stdlife+$E931),((INDEX('PTRM input'!$G$385:$P$434,A12offset,$E931)-INDEX('PTRM input'!$G$277:$P$326,A12offset,$E931))*OFFSET($F$7,0,$E931))-SUM($G931:BH931),(((INDEX('PTRM input'!$G$385:$P$434,A12offset,$E931)-INDEX('PTRM input'!$G$277:$P$326,A12offset,$E931))*OFFSET($F$7,0,$E931))-SUM($G931:BH931))*(OFFSET('PTRM input'!$G$477,0,$E931-1)/A12taxstdlife))))</f>
        <v>0</v>
      </c>
      <c r="BJ931" s="116"/>
      <c r="BK931" s="116"/>
      <c r="BL931" s="116"/>
      <c r="BM931" s="116"/>
    </row>
    <row r="932" spans="1:65" ht="12.75" hidden="1" customHeight="1" outlineLevel="2">
      <c r="A932" s="366"/>
      <c r="B932" s="19"/>
      <c r="C932" s="18"/>
      <c r="D932" s="760"/>
      <c r="E932" s="86">
        <v>8</v>
      </c>
      <c r="F932" s="356"/>
      <c r="G932" s="434"/>
      <c r="H932" s="435"/>
      <c r="I932" s="435"/>
      <c r="J932" s="435"/>
      <c r="K932" s="435"/>
      <c r="L932" s="435"/>
      <c r="M932" s="435"/>
      <c r="N932" s="619"/>
      <c r="O932" s="251">
        <f ca="1">IF(A12taxstdlife="n/a","n/a",IF(A12taxstdlife="",0,IF(O$3&gt;(A12stdlife+$E932),((INDEX('PTRM input'!$G$385:$P$434,A12offset,$E932)-INDEX('PTRM input'!$G$277:$P$326,A12offset,$E932))*OFFSET($F$7,0,$E932))-SUM($G932:N932),(((INDEX('PTRM input'!$G$385:$P$434,A12offset,$E932)-INDEX('PTRM input'!$G$277:$P$326,A12offset,$E932))*OFFSET($F$7,0,$E932))-SUM($G932:N932))*(OFFSET('PTRM input'!$G$477,0,$E932-1)/A12taxstdlife))))</f>
        <v>0</v>
      </c>
      <c r="P932" s="251">
        <f ca="1">IF(A12taxstdlife="n/a","n/a",IF(A12taxstdlife="",0,IF(P$3&gt;(A12stdlife+$E932),((INDEX('PTRM input'!$G$385:$P$434,A12offset,$E932)-INDEX('PTRM input'!$G$277:$P$326,A12offset,$E932))*OFFSET($F$7,0,$E932))-SUM($G932:O932),(((INDEX('PTRM input'!$G$385:$P$434,A12offset,$E932)-INDEX('PTRM input'!$G$277:$P$326,A12offset,$E932))*OFFSET($F$7,0,$E932))-SUM($G932:O932))*(OFFSET('PTRM input'!$G$477,0,$E932-1)/A12taxstdlife))))</f>
        <v>0</v>
      </c>
      <c r="Q932" s="251">
        <f ca="1">IF(A12taxstdlife="n/a","n/a",IF(A12taxstdlife="",0,IF(Q$3&gt;(A12stdlife+$E932),((INDEX('PTRM input'!$G$385:$P$434,A12offset,$E932)-INDEX('PTRM input'!$G$277:$P$326,A12offset,$E932))*OFFSET($F$7,0,$E932))-SUM($G932:P932),(((INDEX('PTRM input'!$G$385:$P$434,A12offset,$E932)-INDEX('PTRM input'!$G$277:$P$326,A12offset,$E932))*OFFSET($F$7,0,$E932))-SUM($G932:P932))*(OFFSET('PTRM input'!$G$477,0,$E932-1)/A12taxstdlife))))</f>
        <v>0</v>
      </c>
      <c r="R932" s="251">
        <f ca="1">IF(A12taxstdlife="n/a","n/a",IF(A12taxstdlife="",0,IF(R$3&gt;(A12stdlife+$E932),((INDEX('PTRM input'!$G$385:$P$434,A12offset,$E932)-INDEX('PTRM input'!$G$277:$P$326,A12offset,$E932))*OFFSET($F$7,0,$E932))-SUM($G932:Q932),(((INDEX('PTRM input'!$G$385:$P$434,A12offset,$E932)-INDEX('PTRM input'!$G$277:$P$326,A12offset,$E932))*OFFSET($F$7,0,$E932))-SUM($G932:Q932))*(OFFSET('PTRM input'!$G$477,0,$E932-1)/A12taxstdlife))))</f>
        <v>0</v>
      </c>
      <c r="S932" s="251">
        <f ca="1">IF(A12taxstdlife="n/a","n/a",IF(A12taxstdlife="",0,IF(S$3&gt;(A12stdlife+$E932),((INDEX('PTRM input'!$G$385:$P$434,A12offset,$E932)-INDEX('PTRM input'!$G$277:$P$326,A12offset,$E932))*OFFSET($F$7,0,$E932))-SUM($G932:R932),(((INDEX('PTRM input'!$G$385:$P$434,A12offset,$E932)-INDEX('PTRM input'!$G$277:$P$326,A12offset,$E932))*OFFSET($F$7,0,$E932))-SUM($G932:R932))*(OFFSET('PTRM input'!$G$477,0,$E932-1)/A12taxstdlife))))</f>
        <v>0</v>
      </c>
      <c r="T932" s="251">
        <f ca="1">IF(A12taxstdlife="n/a","n/a",IF(A12taxstdlife="",0,IF(T$3&gt;(A12stdlife+$E932),((INDEX('PTRM input'!$G$385:$P$434,A12offset,$E932)-INDEX('PTRM input'!$G$277:$P$326,A12offset,$E932))*OFFSET($F$7,0,$E932))-SUM($G932:S932),(((INDEX('PTRM input'!$G$385:$P$434,A12offset,$E932)-INDEX('PTRM input'!$G$277:$P$326,A12offset,$E932))*OFFSET($F$7,0,$E932))-SUM($G932:S932))*(OFFSET('PTRM input'!$G$477,0,$E932-1)/A12taxstdlife))))</f>
        <v>0</v>
      </c>
      <c r="U932" s="251">
        <f ca="1">IF(A12taxstdlife="n/a","n/a",IF(A12taxstdlife="",0,IF(U$3&gt;(A12stdlife+$E932),((INDEX('PTRM input'!$G$385:$P$434,A12offset,$E932)-INDEX('PTRM input'!$G$277:$P$326,A12offset,$E932))*OFFSET($F$7,0,$E932))-SUM($G932:T932),(((INDEX('PTRM input'!$G$385:$P$434,A12offset,$E932)-INDEX('PTRM input'!$G$277:$P$326,A12offset,$E932))*OFFSET($F$7,0,$E932))-SUM($G932:T932))*(OFFSET('PTRM input'!$G$477,0,$E932-1)/A12taxstdlife))))</f>
        <v>0</v>
      </c>
      <c r="V932" s="251">
        <f ca="1">IF(A12taxstdlife="n/a","n/a",IF(A12taxstdlife="",0,IF(V$3&gt;(A12stdlife+$E932),((INDEX('PTRM input'!$G$385:$P$434,A12offset,$E932)-INDEX('PTRM input'!$G$277:$P$326,A12offset,$E932))*OFFSET($F$7,0,$E932))-SUM($G932:U932),(((INDEX('PTRM input'!$G$385:$P$434,A12offset,$E932)-INDEX('PTRM input'!$G$277:$P$326,A12offset,$E932))*OFFSET($F$7,0,$E932))-SUM($G932:U932))*(OFFSET('PTRM input'!$G$477,0,$E932-1)/A12taxstdlife))))</f>
        <v>0</v>
      </c>
      <c r="W932" s="251">
        <f ca="1">IF(A12taxstdlife="n/a","n/a",IF(A12taxstdlife="",0,IF(W$3&gt;(A12stdlife+$E932),((INDEX('PTRM input'!$G$385:$P$434,A12offset,$E932)-INDEX('PTRM input'!$G$277:$P$326,A12offset,$E932))*OFFSET($F$7,0,$E932))-SUM($G932:V932),(((INDEX('PTRM input'!$G$385:$P$434,A12offset,$E932)-INDEX('PTRM input'!$G$277:$P$326,A12offset,$E932))*OFFSET($F$7,0,$E932))-SUM($G932:V932))*(OFFSET('PTRM input'!$G$477,0,$E932-1)/A12taxstdlife))))</f>
        <v>0</v>
      </c>
      <c r="X932" s="251">
        <f ca="1">IF(A12taxstdlife="n/a","n/a",IF(A12taxstdlife="",0,IF(X$3&gt;(A12stdlife+$E932),((INDEX('PTRM input'!$G$385:$P$434,A12offset,$E932)-INDEX('PTRM input'!$G$277:$P$326,A12offset,$E932))*OFFSET($F$7,0,$E932))-SUM($G932:W932),(((INDEX('PTRM input'!$G$385:$P$434,A12offset,$E932)-INDEX('PTRM input'!$G$277:$P$326,A12offset,$E932))*OFFSET($F$7,0,$E932))-SUM($G932:W932))*(OFFSET('PTRM input'!$G$477,0,$E932-1)/A12taxstdlife))))</f>
        <v>0</v>
      </c>
      <c r="Y932" s="251">
        <f ca="1">IF(A12taxstdlife="n/a","n/a",IF(A12taxstdlife="",0,IF(Y$3&gt;(A12stdlife+$E932),((INDEX('PTRM input'!$G$385:$P$434,A12offset,$E932)-INDEX('PTRM input'!$G$277:$P$326,A12offset,$E932))*OFFSET($F$7,0,$E932))-SUM($G932:X932),(((INDEX('PTRM input'!$G$385:$P$434,A12offset,$E932)-INDEX('PTRM input'!$G$277:$P$326,A12offset,$E932))*OFFSET($F$7,0,$E932))-SUM($G932:X932))*(OFFSET('PTRM input'!$G$477,0,$E932-1)/A12taxstdlife))))</f>
        <v>0</v>
      </c>
      <c r="Z932" s="251">
        <f ca="1">IF(A12taxstdlife="n/a","n/a",IF(A12taxstdlife="",0,IF(Z$3&gt;(A12stdlife+$E932),((INDEX('PTRM input'!$G$385:$P$434,A12offset,$E932)-INDEX('PTRM input'!$G$277:$P$326,A12offset,$E932))*OFFSET($F$7,0,$E932))-SUM($G932:Y932),(((INDEX('PTRM input'!$G$385:$P$434,A12offset,$E932)-INDEX('PTRM input'!$G$277:$P$326,A12offset,$E932))*OFFSET($F$7,0,$E932))-SUM($G932:Y932))*(OFFSET('PTRM input'!$G$477,0,$E932-1)/A12taxstdlife))))</f>
        <v>0</v>
      </c>
      <c r="AA932" s="251">
        <f ca="1">IF(A12taxstdlife="n/a","n/a",IF(A12taxstdlife="",0,IF(AA$3&gt;(A12stdlife+$E932),((INDEX('PTRM input'!$G$385:$P$434,A12offset,$E932)-INDEX('PTRM input'!$G$277:$P$326,A12offset,$E932))*OFFSET($F$7,0,$E932))-SUM($G932:Z932),(((INDEX('PTRM input'!$G$385:$P$434,A12offset,$E932)-INDEX('PTRM input'!$G$277:$P$326,A12offset,$E932))*OFFSET($F$7,0,$E932))-SUM($G932:Z932))*(OFFSET('PTRM input'!$G$477,0,$E932-1)/A12taxstdlife))))</f>
        <v>0</v>
      </c>
      <c r="AB932" s="251">
        <f ca="1">IF(A12taxstdlife="n/a","n/a",IF(A12taxstdlife="",0,IF(AB$3&gt;(A12stdlife+$E932),((INDEX('PTRM input'!$G$385:$P$434,A12offset,$E932)-INDEX('PTRM input'!$G$277:$P$326,A12offset,$E932))*OFFSET($F$7,0,$E932))-SUM($G932:AA932),(((INDEX('PTRM input'!$G$385:$P$434,A12offset,$E932)-INDEX('PTRM input'!$G$277:$P$326,A12offset,$E932))*OFFSET($F$7,0,$E932))-SUM($G932:AA932))*(OFFSET('PTRM input'!$G$477,0,$E932-1)/A12taxstdlife))))</f>
        <v>0</v>
      </c>
      <c r="AC932" s="251">
        <f ca="1">IF(A12taxstdlife="n/a","n/a",IF(A12taxstdlife="",0,IF(AC$3&gt;(A12stdlife+$E932),((INDEX('PTRM input'!$G$385:$P$434,A12offset,$E932)-INDEX('PTRM input'!$G$277:$P$326,A12offset,$E932))*OFFSET($F$7,0,$E932))-SUM($G932:AB932),(((INDEX('PTRM input'!$G$385:$P$434,A12offset,$E932)-INDEX('PTRM input'!$G$277:$P$326,A12offset,$E932))*OFFSET($F$7,0,$E932))-SUM($G932:AB932))*(OFFSET('PTRM input'!$G$477,0,$E932-1)/A12taxstdlife))))</f>
        <v>0</v>
      </c>
      <c r="AD932" s="251">
        <f ca="1">IF(A12taxstdlife="n/a","n/a",IF(A12taxstdlife="",0,IF(AD$3&gt;(A12stdlife+$E932),((INDEX('PTRM input'!$G$385:$P$434,A12offset,$E932)-INDEX('PTRM input'!$G$277:$P$326,A12offset,$E932))*OFFSET($F$7,0,$E932))-SUM($G932:AC932),(((INDEX('PTRM input'!$G$385:$P$434,A12offset,$E932)-INDEX('PTRM input'!$G$277:$P$326,A12offset,$E932))*OFFSET($F$7,0,$E932))-SUM($G932:AC932))*(OFFSET('PTRM input'!$G$477,0,$E932-1)/A12taxstdlife))))</f>
        <v>0</v>
      </c>
      <c r="AE932" s="251">
        <f ca="1">IF(A12taxstdlife="n/a","n/a",IF(A12taxstdlife="",0,IF(AE$3&gt;(A12stdlife+$E932),((INDEX('PTRM input'!$G$385:$P$434,A12offset,$E932)-INDEX('PTRM input'!$G$277:$P$326,A12offset,$E932))*OFFSET($F$7,0,$E932))-SUM($G932:AD932),(((INDEX('PTRM input'!$G$385:$P$434,A12offset,$E932)-INDEX('PTRM input'!$G$277:$P$326,A12offset,$E932))*OFFSET($F$7,0,$E932))-SUM($G932:AD932))*(OFFSET('PTRM input'!$G$477,0,$E932-1)/A12taxstdlife))))</f>
        <v>0</v>
      </c>
      <c r="AF932" s="251">
        <f ca="1">IF(A12taxstdlife="n/a","n/a",IF(A12taxstdlife="",0,IF(AF$3&gt;(A12stdlife+$E932),((INDEX('PTRM input'!$G$385:$P$434,A12offset,$E932)-INDEX('PTRM input'!$G$277:$P$326,A12offset,$E932))*OFFSET($F$7,0,$E932))-SUM($G932:AE932),(((INDEX('PTRM input'!$G$385:$P$434,A12offset,$E932)-INDEX('PTRM input'!$G$277:$P$326,A12offset,$E932))*OFFSET($F$7,0,$E932))-SUM($G932:AE932))*(OFFSET('PTRM input'!$G$477,0,$E932-1)/A12taxstdlife))))</f>
        <v>0</v>
      </c>
      <c r="AG932" s="251">
        <f ca="1">IF(A12taxstdlife="n/a","n/a",IF(A12taxstdlife="",0,IF(AG$3&gt;(A12stdlife+$E932),((INDEX('PTRM input'!$G$385:$P$434,A12offset,$E932)-INDEX('PTRM input'!$G$277:$P$326,A12offset,$E932))*OFFSET($F$7,0,$E932))-SUM($G932:AF932),(((INDEX('PTRM input'!$G$385:$P$434,A12offset,$E932)-INDEX('PTRM input'!$G$277:$P$326,A12offset,$E932))*OFFSET($F$7,0,$E932))-SUM($G932:AF932))*(OFFSET('PTRM input'!$G$477,0,$E932-1)/A12taxstdlife))))</f>
        <v>0</v>
      </c>
      <c r="AH932" s="251">
        <f ca="1">IF(A12taxstdlife="n/a","n/a",IF(A12taxstdlife="",0,IF(AH$3&gt;(A12stdlife+$E932),((INDEX('PTRM input'!$G$385:$P$434,A12offset,$E932)-INDEX('PTRM input'!$G$277:$P$326,A12offset,$E932))*OFFSET($F$7,0,$E932))-SUM($G932:AG932),(((INDEX('PTRM input'!$G$385:$P$434,A12offset,$E932)-INDEX('PTRM input'!$G$277:$P$326,A12offset,$E932))*OFFSET($F$7,0,$E932))-SUM($G932:AG932))*(OFFSET('PTRM input'!$G$477,0,$E932-1)/A12taxstdlife))))</f>
        <v>0</v>
      </c>
      <c r="AI932" s="251">
        <f ca="1">IF(A12taxstdlife="n/a","n/a",IF(A12taxstdlife="",0,IF(AI$3&gt;(A12stdlife+$E932),((INDEX('PTRM input'!$G$385:$P$434,A12offset,$E932)-INDEX('PTRM input'!$G$277:$P$326,A12offset,$E932))*OFFSET($F$7,0,$E932))-SUM($G932:AH932),(((INDEX('PTRM input'!$G$385:$P$434,A12offset,$E932)-INDEX('PTRM input'!$G$277:$P$326,A12offset,$E932))*OFFSET($F$7,0,$E932))-SUM($G932:AH932))*(OFFSET('PTRM input'!$G$477,0,$E932-1)/A12taxstdlife))))</f>
        <v>0</v>
      </c>
      <c r="AJ932" s="251">
        <f ca="1">IF(A12taxstdlife="n/a","n/a",IF(A12taxstdlife="",0,IF(AJ$3&gt;(A12stdlife+$E932),((INDEX('PTRM input'!$G$385:$P$434,A12offset,$E932)-INDEX('PTRM input'!$G$277:$P$326,A12offset,$E932))*OFFSET($F$7,0,$E932))-SUM($G932:AI932),(((INDEX('PTRM input'!$G$385:$P$434,A12offset,$E932)-INDEX('PTRM input'!$G$277:$P$326,A12offset,$E932))*OFFSET($F$7,0,$E932))-SUM($G932:AI932))*(OFFSET('PTRM input'!$G$477,0,$E932-1)/A12taxstdlife))))</f>
        <v>0</v>
      </c>
      <c r="AK932" s="251">
        <f ca="1">IF(A12taxstdlife="n/a","n/a",IF(A12taxstdlife="",0,IF(AK$3&gt;(A12stdlife+$E932),((INDEX('PTRM input'!$G$385:$P$434,A12offset,$E932)-INDEX('PTRM input'!$G$277:$P$326,A12offset,$E932))*OFFSET($F$7,0,$E932))-SUM($G932:AJ932),(((INDEX('PTRM input'!$G$385:$P$434,A12offset,$E932)-INDEX('PTRM input'!$G$277:$P$326,A12offset,$E932))*OFFSET($F$7,0,$E932))-SUM($G932:AJ932))*(OFFSET('PTRM input'!$G$477,0,$E932-1)/A12taxstdlife))))</f>
        <v>0</v>
      </c>
      <c r="AL932" s="251">
        <f ca="1">IF(A12taxstdlife="n/a","n/a",IF(A12taxstdlife="",0,IF(AL$3&gt;(A12stdlife+$E932),((INDEX('PTRM input'!$G$385:$P$434,A12offset,$E932)-INDEX('PTRM input'!$G$277:$P$326,A12offset,$E932))*OFFSET($F$7,0,$E932))-SUM($G932:AK932),(((INDEX('PTRM input'!$G$385:$P$434,A12offset,$E932)-INDEX('PTRM input'!$G$277:$P$326,A12offset,$E932))*OFFSET($F$7,0,$E932))-SUM($G932:AK932))*(OFFSET('PTRM input'!$G$477,0,$E932-1)/A12taxstdlife))))</f>
        <v>0</v>
      </c>
      <c r="AM932" s="251">
        <f ca="1">IF(A12taxstdlife="n/a","n/a",IF(A12taxstdlife="",0,IF(AM$3&gt;(A12stdlife+$E932),((INDEX('PTRM input'!$G$385:$P$434,A12offset,$E932)-INDEX('PTRM input'!$G$277:$P$326,A12offset,$E932))*OFFSET($F$7,0,$E932))-SUM($G932:AL932),(((INDEX('PTRM input'!$G$385:$P$434,A12offset,$E932)-INDEX('PTRM input'!$G$277:$P$326,A12offset,$E932))*OFFSET($F$7,0,$E932))-SUM($G932:AL932))*(OFFSET('PTRM input'!$G$477,0,$E932-1)/A12taxstdlife))))</f>
        <v>0</v>
      </c>
      <c r="AN932" s="251">
        <f ca="1">IF(A12taxstdlife="n/a","n/a",IF(A12taxstdlife="",0,IF(AN$3&gt;(A12stdlife+$E932),((INDEX('PTRM input'!$G$385:$P$434,A12offset,$E932)-INDEX('PTRM input'!$G$277:$P$326,A12offset,$E932))*OFFSET($F$7,0,$E932))-SUM($G932:AM932),(((INDEX('PTRM input'!$G$385:$P$434,A12offset,$E932)-INDEX('PTRM input'!$G$277:$P$326,A12offset,$E932))*OFFSET($F$7,0,$E932))-SUM($G932:AM932))*(OFFSET('PTRM input'!$G$477,0,$E932-1)/A12taxstdlife))))</f>
        <v>0</v>
      </c>
      <c r="AO932" s="251">
        <f ca="1">IF(A12taxstdlife="n/a","n/a",IF(A12taxstdlife="",0,IF(AO$3&gt;(A12stdlife+$E932),((INDEX('PTRM input'!$G$385:$P$434,A12offset,$E932)-INDEX('PTRM input'!$G$277:$P$326,A12offset,$E932))*OFFSET($F$7,0,$E932))-SUM($G932:AN932),(((INDEX('PTRM input'!$G$385:$P$434,A12offset,$E932)-INDEX('PTRM input'!$G$277:$P$326,A12offset,$E932))*OFFSET($F$7,0,$E932))-SUM($G932:AN932))*(OFFSET('PTRM input'!$G$477,0,$E932-1)/A12taxstdlife))))</f>
        <v>0</v>
      </c>
      <c r="AP932" s="251">
        <f ca="1">IF(A12taxstdlife="n/a","n/a",IF(A12taxstdlife="",0,IF(AP$3&gt;(A12stdlife+$E932),((INDEX('PTRM input'!$G$385:$P$434,A12offset,$E932)-INDEX('PTRM input'!$G$277:$P$326,A12offset,$E932))*OFFSET($F$7,0,$E932))-SUM($G932:AO932),(((INDEX('PTRM input'!$G$385:$P$434,A12offset,$E932)-INDEX('PTRM input'!$G$277:$P$326,A12offset,$E932))*OFFSET($F$7,0,$E932))-SUM($G932:AO932))*(OFFSET('PTRM input'!$G$477,0,$E932-1)/A12taxstdlife))))</f>
        <v>0</v>
      </c>
      <c r="AQ932" s="251">
        <f ca="1">IF(A12taxstdlife="n/a","n/a",IF(A12taxstdlife="",0,IF(AQ$3&gt;(A12stdlife+$E932),((INDEX('PTRM input'!$G$385:$P$434,A12offset,$E932)-INDEX('PTRM input'!$G$277:$P$326,A12offset,$E932))*OFFSET($F$7,0,$E932))-SUM($G932:AP932),(((INDEX('PTRM input'!$G$385:$P$434,A12offset,$E932)-INDEX('PTRM input'!$G$277:$P$326,A12offset,$E932))*OFFSET($F$7,0,$E932))-SUM($G932:AP932))*(OFFSET('PTRM input'!$G$477,0,$E932-1)/A12taxstdlife))))</f>
        <v>0</v>
      </c>
      <c r="AR932" s="251">
        <f ca="1">IF(A12taxstdlife="n/a","n/a",IF(A12taxstdlife="",0,IF(AR$3&gt;(A12stdlife+$E932),((INDEX('PTRM input'!$G$385:$P$434,A12offset,$E932)-INDEX('PTRM input'!$G$277:$P$326,A12offset,$E932))*OFFSET($F$7,0,$E932))-SUM($G932:AQ932),(((INDEX('PTRM input'!$G$385:$P$434,A12offset,$E932)-INDEX('PTRM input'!$G$277:$P$326,A12offset,$E932))*OFFSET($F$7,0,$E932))-SUM($G932:AQ932))*(OFFSET('PTRM input'!$G$477,0,$E932-1)/A12taxstdlife))))</f>
        <v>0</v>
      </c>
      <c r="AS932" s="251">
        <f ca="1">IF(A12taxstdlife="n/a","n/a",IF(A12taxstdlife="",0,IF(AS$3&gt;(A12stdlife+$E932),((INDEX('PTRM input'!$G$385:$P$434,A12offset,$E932)-INDEX('PTRM input'!$G$277:$P$326,A12offset,$E932))*OFFSET($F$7,0,$E932))-SUM($G932:AR932),(((INDEX('PTRM input'!$G$385:$P$434,A12offset,$E932)-INDEX('PTRM input'!$G$277:$P$326,A12offset,$E932))*OFFSET($F$7,0,$E932))-SUM($G932:AR932))*(OFFSET('PTRM input'!$G$477,0,$E932-1)/A12taxstdlife))))</f>
        <v>0</v>
      </c>
      <c r="AT932" s="251">
        <f ca="1">IF(A12taxstdlife="n/a","n/a",IF(A12taxstdlife="",0,IF(AT$3&gt;(A12stdlife+$E932),((INDEX('PTRM input'!$G$385:$P$434,A12offset,$E932)-INDEX('PTRM input'!$G$277:$P$326,A12offset,$E932))*OFFSET($F$7,0,$E932))-SUM($G932:AS932),(((INDEX('PTRM input'!$G$385:$P$434,A12offset,$E932)-INDEX('PTRM input'!$G$277:$P$326,A12offset,$E932))*OFFSET($F$7,0,$E932))-SUM($G932:AS932))*(OFFSET('PTRM input'!$G$477,0,$E932-1)/A12taxstdlife))))</f>
        <v>0</v>
      </c>
      <c r="AU932" s="251">
        <f ca="1">IF(A12taxstdlife="n/a","n/a",IF(A12taxstdlife="",0,IF(AU$3&gt;(A12stdlife+$E932),((INDEX('PTRM input'!$G$385:$P$434,A12offset,$E932)-INDEX('PTRM input'!$G$277:$P$326,A12offset,$E932))*OFFSET($F$7,0,$E932))-SUM($G932:AT932),(((INDEX('PTRM input'!$G$385:$P$434,A12offset,$E932)-INDEX('PTRM input'!$G$277:$P$326,A12offset,$E932))*OFFSET($F$7,0,$E932))-SUM($G932:AT932))*(OFFSET('PTRM input'!$G$477,0,$E932-1)/A12taxstdlife))))</f>
        <v>0</v>
      </c>
      <c r="AV932" s="251">
        <f ca="1">IF(A12taxstdlife="n/a","n/a",IF(A12taxstdlife="",0,IF(AV$3&gt;(A12stdlife+$E932),((INDEX('PTRM input'!$G$385:$P$434,A12offset,$E932)-INDEX('PTRM input'!$G$277:$P$326,A12offset,$E932))*OFFSET($F$7,0,$E932))-SUM($G932:AU932),(((INDEX('PTRM input'!$G$385:$P$434,A12offset,$E932)-INDEX('PTRM input'!$G$277:$P$326,A12offset,$E932))*OFFSET($F$7,0,$E932))-SUM($G932:AU932))*(OFFSET('PTRM input'!$G$477,0,$E932-1)/A12taxstdlife))))</f>
        <v>0</v>
      </c>
      <c r="AW932" s="251">
        <f ca="1">IF(A12taxstdlife="n/a","n/a",IF(A12taxstdlife="",0,IF(AW$3&gt;(A12stdlife+$E932),((INDEX('PTRM input'!$G$385:$P$434,A12offset,$E932)-INDEX('PTRM input'!$G$277:$P$326,A12offset,$E932))*OFFSET($F$7,0,$E932))-SUM($G932:AV932),(((INDEX('PTRM input'!$G$385:$P$434,A12offset,$E932)-INDEX('PTRM input'!$G$277:$P$326,A12offset,$E932))*OFFSET($F$7,0,$E932))-SUM($G932:AV932))*(OFFSET('PTRM input'!$G$477,0,$E932-1)/A12taxstdlife))))</f>
        <v>0</v>
      </c>
      <c r="AX932" s="251">
        <f ca="1">IF(A12taxstdlife="n/a","n/a",IF(A12taxstdlife="",0,IF(AX$3&gt;(A12stdlife+$E932),((INDEX('PTRM input'!$G$385:$P$434,A12offset,$E932)-INDEX('PTRM input'!$G$277:$P$326,A12offset,$E932))*OFFSET($F$7,0,$E932))-SUM($G932:AW932),(((INDEX('PTRM input'!$G$385:$P$434,A12offset,$E932)-INDEX('PTRM input'!$G$277:$P$326,A12offset,$E932))*OFFSET($F$7,0,$E932))-SUM($G932:AW932))*(OFFSET('PTRM input'!$G$477,0,$E932-1)/A12taxstdlife))))</f>
        <v>0</v>
      </c>
      <c r="AY932" s="251">
        <f ca="1">IF(A12taxstdlife="n/a","n/a",IF(A12taxstdlife="",0,IF(AY$3&gt;(A12stdlife+$E932),((INDEX('PTRM input'!$G$385:$P$434,A12offset,$E932)-INDEX('PTRM input'!$G$277:$P$326,A12offset,$E932))*OFFSET($F$7,0,$E932))-SUM($G932:AX932),(((INDEX('PTRM input'!$G$385:$P$434,A12offset,$E932)-INDEX('PTRM input'!$G$277:$P$326,A12offset,$E932))*OFFSET($F$7,0,$E932))-SUM($G932:AX932))*(OFFSET('PTRM input'!$G$477,0,$E932-1)/A12taxstdlife))))</f>
        <v>0</v>
      </c>
      <c r="AZ932" s="251">
        <f ca="1">IF(A12taxstdlife="n/a","n/a",IF(A12taxstdlife="",0,IF(AZ$3&gt;(A12stdlife+$E932),((INDEX('PTRM input'!$G$385:$P$434,A12offset,$E932)-INDEX('PTRM input'!$G$277:$P$326,A12offset,$E932))*OFFSET($F$7,0,$E932))-SUM($G932:AY932),(((INDEX('PTRM input'!$G$385:$P$434,A12offset,$E932)-INDEX('PTRM input'!$G$277:$P$326,A12offset,$E932))*OFFSET($F$7,0,$E932))-SUM($G932:AY932))*(OFFSET('PTRM input'!$G$477,0,$E932-1)/A12taxstdlife))))</f>
        <v>0</v>
      </c>
      <c r="BA932" s="251">
        <f ca="1">IF(A12taxstdlife="n/a","n/a",IF(A12taxstdlife="",0,IF(BA$3&gt;(A12stdlife+$E932),((INDEX('PTRM input'!$G$385:$P$434,A12offset,$E932)-INDEX('PTRM input'!$G$277:$P$326,A12offset,$E932))*OFFSET($F$7,0,$E932))-SUM($G932:AZ932),(((INDEX('PTRM input'!$G$385:$P$434,A12offset,$E932)-INDEX('PTRM input'!$G$277:$P$326,A12offset,$E932))*OFFSET($F$7,0,$E932))-SUM($G932:AZ932))*(OFFSET('PTRM input'!$G$477,0,$E932-1)/A12taxstdlife))))</f>
        <v>0</v>
      </c>
      <c r="BB932" s="251">
        <f ca="1">IF(A12taxstdlife="n/a","n/a",IF(A12taxstdlife="",0,IF(BB$3&gt;(A12stdlife+$E932),((INDEX('PTRM input'!$G$385:$P$434,A12offset,$E932)-INDEX('PTRM input'!$G$277:$P$326,A12offset,$E932))*OFFSET($F$7,0,$E932))-SUM($G932:BA932),(((INDEX('PTRM input'!$G$385:$P$434,A12offset,$E932)-INDEX('PTRM input'!$G$277:$P$326,A12offset,$E932))*OFFSET($F$7,0,$E932))-SUM($G932:BA932))*(OFFSET('PTRM input'!$G$477,0,$E932-1)/A12taxstdlife))))</f>
        <v>0</v>
      </c>
      <c r="BC932" s="251">
        <f ca="1">IF(A12taxstdlife="n/a","n/a",IF(A12taxstdlife="",0,IF(BC$3&gt;(A12stdlife+$E932),((INDEX('PTRM input'!$G$385:$P$434,A12offset,$E932)-INDEX('PTRM input'!$G$277:$P$326,A12offset,$E932))*OFFSET($F$7,0,$E932))-SUM($G932:BB932),(((INDEX('PTRM input'!$G$385:$P$434,A12offset,$E932)-INDEX('PTRM input'!$G$277:$P$326,A12offset,$E932))*OFFSET($F$7,0,$E932))-SUM($G932:BB932))*(OFFSET('PTRM input'!$G$477,0,$E932-1)/A12taxstdlife))))</f>
        <v>0</v>
      </c>
      <c r="BD932" s="251">
        <f ca="1">IF(A12taxstdlife="n/a","n/a",IF(A12taxstdlife="",0,IF(BD$3&gt;(A12stdlife+$E932),((INDEX('PTRM input'!$G$385:$P$434,A12offset,$E932)-INDEX('PTRM input'!$G$277:$P$326,A12offset,$E932))*OFFSET($F$7,0,$E932))-SUM($G932:BC932),(((INDEX('PTRM input'!$G$385:$P$434,A12offset,$E932)-INDEX('PTRM input'!$G$277:$P$326,A12offset,$E932))*OFFSET($F$7,0,$E932))-SUM($G932:BC932))*(OFFSET('PTRM input'!$G$477,0,$E932-1)/A12taxstdlife))))</f>
        <v>0</v>
      </c>
      <c r="BE932" s="251">
        <f ca="1">IF(A12taxstdlife="n/a","n/a",IF(A12taxstdlife="",0,IF(BE$3&gt;(A12stdlife+$E932),((INDEX('PTRM input'!$G$385:$P$434,A12offset,$E932)-INDEX('PTRM input'!$G$277:$P$326,A12offset,$E932))*OFFSET($F$7,0,$E932))-SUM($G932:BD932),(((INDEX('PTRM input'!$G$385:$P$434,A12offset,$E932)-INDEX('PTRM input'!$G$277:$P$326,A12offset,$E932))*OFFSET($F$7,0,$E932))-SUM($G932:BD932))*(OFFSET('PTRM input'!$G$477,0,$E932-1)/A12taxstdlife))))</f>
        <v>0</v>
      </c>
      <c r="BF932" s="251">
        <f ca="1">IF(A12taxstdlife="n/a","n/a",IF(A12taxstdlife="",0,IF(BF$3&gt;(A12stdlife+$E932),((INDEX('PTRM input'!$G$385:$P$434,A12offset,$E932)-INDEX('PTRM input'!$G$277:$P$326,A12offset,$E932))*OFFSET($F$7,0,$E932))-SUM($G932:BE932),(((INDEX('PTRM input'!$G$385:$P$434,A12offset,$E932)-INDEX('PTRM input'!$G$277:$P$326,A12offset,$E932))*OFFSET($F$7,0,$E932))-SUM($G932:BE932))*(OFFSET('PTRM input'!$G$477,0,$E932-1)/A12taxstdlife))))</f>
        <v>0</v>
      </c>
      <c r="BG932" s="251">
        <f ca="1">IF(A12taxstdlife="n/a","n/a",IF(A12taxstdlife="",0,IF(BG$3&gt;(A12stdlife+$E932),((INDEX('PTRM input'!$G$385:$P$434,A12offset,$E932)-INDEX('PTRM input'!$G$277:$P$326,A12offset,$E932))*OFFSET($F$7,0,$E932))-SUM($G932:BF932),(((INDEX('PTRM input'!$G$385:$P$434,A12offset,$E932)-INDEX('PTRM input'!$G$277:$P$326,A12offset,$E932))*OFFSET($F$7,0,$E932))-SUM($G932:BF932))*(OFFSET('PTRM input'!$G$477,0,$E932-1)/A12taxstdlife))))</f>
        <v>0</v>
      </c>
      <c r="BH932" s="251">
        <f ca="1">IF(A12taxstdlife="n/a","n/a",IF(A12taxstdlife="",0,IF(BH$3&gt;(A12stdlife+$E932),((INDEX('PTRM input'!$G$385:$P$434,A12offset,$E932)-INDEX('PTRM input'!$G$277:$P$326,A12offset,$E932))*OFFSET($F$7,0,$E932))-SUM($G932:BG932),(((INDEX('PTRM input'!$G$385:$P$434,A12offset,$E932)-INDEX('PTRM input'!$G$277:$P$326,A12offset,$E932))*OFFSET($F$7,0,$E932))-SUM($G932:BG932))*(OFFSET('PTRM input'!$G$477,0,$E932-1)/A12taxstdlife))))</f>
        <v>0</v>
      </c>
      <c r="BI932" s="251">
        <f ca="1">IF(A12taxstdlife="n/a","n/a",IF(A12taxstdlife="",0,IF(BI$3&gt;(A12stdlife+$E932),((INDEX('PTRM input'!$G$385:$P$434,A12offset,$E932)-INDEX('PTRM input'!$G$277:$P$326,A12offset,$E932))*OFFSET($F$7,0,$E932))-SUM($G932:BH932),(((INDEX('PTRM input'!$G$385:$P$434,A12offset,$E932)-INDEX('PTRM input'!$G$277:$P$326,A12offset,$E932))*OFFSET($F$7,0,$E932))-SUM($G932:BH932))*(OFFSET('PTRM input'!$G$477,0,$E932-1)/A12taxstdlife))))</f>
        <v>0</v>
      </c>
      <c r="BJ932" s="116"/>
      <c r="BK932" s="116"/>
      <c r="BL932" s="116"/>
      <c r="BM932" s="116"/>
    </row>
    <row r="933" spans="1:65" ht="12.75" hidden="1" customHeight="1" outlineLevel="2">
      <c r="A933" s="366"/>
      <c r="B933" s="19"/>
      <c r="C933" s="18"/>
      <c r="D933" s="760"/>
      <c r="E933" s="86">
        <v>9</v>
      </c>
      <c r="F933" s="356"/>
      <c r="G933" s="434"/>
      <c r="H933" s="435"/>
      <c r="I933" s="435"/>
      <c r="J933" s="435"/>
      <c r="K933" s="435"/>
      <c r="L933" s="435"/>
      <c r="M933" s="435"/>
      <c r="N933" s="435"/>
      <c r="O933" s="619"/>
      <c r="P933" s="251">
        <f ca="1">IF(A12taxstdlife="n/a","n/a",IF(A12taxstdlife="",0,IF(P$3&gt;(A12stdlife+$E933),((INDEX('PTRM input'!$G$385:$P$434,A12offset,$E933)-INDEX('PTRM input'!$G$277:$P$326,A12offset,$E933))*OFFSET($F$7,0,$E933))-SUM($G933:O933),(((INDEX('PTRM input'!$G$385:$P$434,A12offset,$E933)-INDEX('PTRM input'!$G$277:$P$326,A12offset,$E933))*OFFSET($F$7,0,$E933))-SUM($G933:O933))*(OFFSET('PTRM input'!$G$477,0,$E933-1)/A12taxstdlife))))</f>
        <v>0</v>
      </c>
      <c r="Q933" s="251">
        <f ca="1">IF(A12taxstdlife="n/a","n/a",IF(A12taxstdlife="",0,IF(Q$3&gt;(A12stdlife+$E933),((INDEX('PTRM input'!$G$385:$P$434,A12offset,$E933)-INDEX('PTRM input'!$G$277:$P$326,A12offset,$E933))*OFFSET($F$7,0,$E933))-SUM($G933:P933),(((INDEX('PTRM input'!$G$385:$P$434,A12offset,$E933)-INDEX('PTRM input'!$G$277:$P$326,A12offset,$E933))*OFFSET($F$7,0,$E933))-SUM($G933:P933))*(OFFSET('PTRM input'!$G$477,0,$E933-1)/A12taxstdlife))))</f>
        <v>0</v>
      </c>
      <c r="R933" s="251">
        <f ca="1">IF(A12taxstdlife="n/a","n/a",IF(A12taxstdlife="",0,IF(R$3&gt;(A12stdlife+$E933),((INDEX('PTRM input'!$G$385:$P$434,A12offset,$E933)-INDEX('PTRM input'!$G$277:$P$326,A12offset,$E933))*OFFSET($F$7,0,$E933))-SUM($G933:Q933),(((INDEX('PTRM input'!$G$385:$P$434,A12offset,$E933)-INDEX('PTRM input'!$G$277:$P$326,A12offset,$E933))*OFFSET($F$7,0,$E933))-SUM($G933:Q933))*(OFFSET('PTRM input'!$G$477,0,$E933-1)/A12taxstdlife))))</f>
        <v>0</v>
      </c>
      <c r="S933" s="251">
        <f ca="1">IF(A12taxstdlife="n/a","n/a",IF(A12taxstdlife="",0,IF(S$3&gt;(A12stdlife+$E933),((INDEX('PTRM input'!$G$385:$P$434,A12offset,$E933)-INDEX('PTRM input'!$G$277:$P$326,A12offset,$E933))*OFFSET($F$7,0,$E933))-SUM($G933:R933),(((INDEX('PTRM input'!$G$385:$P$434,A12offset,$E933)-INDEX('PTRM input'!$G$277:$P$326,A12offset,$E933))*OFFSET($F$7,0,$E933))-SUM($G933:R933))*(OFFSET('PTRM input'!$G$477,0,$E933-1)/A12taxstdlife))))</f>
        <v>0</v>
      </c>
      <c r="T933" s="251">
        <f ca="1">IF(A12taxstdlife="n/a","n/a",IF(A12taxstdlife="",0,IF(T$3&gt;(A12stdlife+$E933),((INDEX('PTRM input'!$G$385:$P$434,A12offset,$E933)-INDEX('PTRM input'!$G$277:$P$326,A12offset,$E933))*OFFSET($F$7,0,$E933))-SUM($G933:S933),(((INDEX('PTRM input'!$G$385:$P$434,A12offset,$E933)-INDEX('PTRM input'!$G$277:$P$326,A12offset,$E933))*OFFSET($F$7,0,$E933))-SUM($G933:S933))*(OFFSET('PTRM input'!$G$477,0,$E933-1)/A12taxstdlife))))</f>
        <v>0</v>
      </c>
      <c r="U933" s="251">
        <f ca="1">IF(A12taxstdlife="n/a","n/a",IF(A12taxstdlife="",0,IF(U$3&gt;(A12stdlife+$E933),((INDEX('PTRM input'!$G$385:$P$434,A12offset,$E933)-INDEX('PTRM input'!$G$277:$P$326,A12offset,$E933))*OFFSET($F$7,0,$E933))-SUM($G933:T933),(((INDEX('PTRM input'!$G$385:$P$434,A12offset,$E933)-INDEX('PTRM input'!$G$277:$P$326,A12offset,$E933))*OFFSET($F$7,0,$E933))-SUM($G933:T933))*(OFFSET('PTRM input'!$G$477,0,$E933-1)/A12taxstdlife))))</f>
        <v>0</v>
      </c>
      <c r="V933" s="251">
        <f ca="1">IF(A12taxstdlife="n/a","n/a",IF(A12taxstdlife="",0,IF(V$3&gt;(A12stdlife+$E933),((INDEX('PTRM input'!$G$385:$P$434,A12offset,$E933)-INDEX('PTRM input'!$G$277:$P$326,A12offset,$E933))*OFFSET($F$7,0,$E933))-SUM($G933:U933),(((INDEX('PTRM input'!$G$385:$P$434,A12offset,$E933)-INDEX('PTRM input'!$G$277:$P$326,A12offset,$E933))*OFFSET($F$7,0,$E933))-SUM($G933:U933))*(OFFSET('PTRM input'!$G$477,0,$E933-1)/A12taxstdlife))))</f>
        <v>0</v>
      </c>
      <c r="W933" s="251">
        <f ca="1">IF(A12taxstdlife="n/a","n/a",IF(A12taxstdlife="",0,IF(W$3&gt;(A12stdlife+$E933),((INDEX('PTRM input'!$G$385:$P$434,A12offset,$E933)-INDEX('PTRM input'!$G$277:$P$326,A12offset,$E933))*OFFSET($F$7,0,$E933))-SUM($G933:V933),(((INDEX('PTRM input'!$G$385:$P$434,A12offset,$E933)-INDEX('PTRM input'!$G$277:$P$326,A12offset,$E933))*OFFSET($F$7,0,$E933))-SUM($G933:V933))*(OFFSET('PTRM input'!$G$477,0,$E933-1)/A12taxstdlife))))</f>
        <v>0</v>
      </c>
      <c r="X933" s="251">
        <f ca="1">IF(A12taxstdlife="n/a","n/a",IF(A12taxstdlife="",0,IF(X$3&gt;(A12stdlife+$E933),((INDEX('PTRM input'!$G$385:$P$434,A12offset,$E933)-INDEX('PTRM input'!$G$277:$P$326,A12offset,$E933))*OFFSET($F$7,0,$E933))-SUM($G933:W933),(((INDEX('PTRM input'!$G$385:$P$434,A12offset,$E933)-INDEX('PTRM input'!$G$277:$P$326,A12offset,$E933))*OFFSET($F$7,0,$E933))-SUM($G933:W933))*(OFFSET('PTRM input'!$G$477,0,$E933-1)/A12taxstdlife))))</f>
        <v>0</v>
      </c>
      <c r="Y933" s="251">
        <f ca="1">IF(A12taxstdlife="n/a","n/a",IF(A12taxstdlife="",0,IF(Y$3&gt;(A12stdlife+$E933),((INDEX('PTRM input'!$G$385:$P$434,A12offset,$E933)-INDEX('PTRM input'!$G$277:$P$326,A12offset,$E933))*OFFSET($F$7,0,$E933))-SUM($G933:X933),(((INDEX('PTRM input'!$G$385:$P$434,A12offset,$E933)-INDEX('PTRM input'!$G$277:$P$326,A12offset,$E933))*OFFSET($F$7,0,$E933))-SUM($G933:X933))*(OFFSET('PTRM input'!$G$477,0,$E933-1)/A12taxstdlife))))</f>
        <v>0</v>
      </c>
      <c r="Z933" s="251">
        <f ca="1">IF(A12taxstdlife="n/a","n/a",IF(A12taxstdlife="",0,IF(Z$3&gt;(A12stdlife+$E933),((INDEX('PTRM input'!$G$385:$P$434,A12offset,$E933)-INDEX('PTRM input'!$G$277:$P$326,A12offset,$E933))*OFFSET($F$7,0,$E933))-SUM($G933:Y933),(((INDEX('PTRM input'!$G$385:$P$434,A12offset,$E933)-INDEX('PTRM input'!$G$277:$P$326,A12offset,$E933))*OFFSET($F$7,0,$E933))-SUM($G933:Y933))*(OFFSET('PTRM input'!$G$477,0,$E933-1)/A12taxstdlife))))</f>
        <v>0</v>
      </c>
      <c r="AA933" s="251">
        <f ca="1">IF(A12taxstdlife="n/a","n/a",IF(A12taxstdlife="",0,IF(AA$3&gt;(A12stdlife+$E933),((INDEX('PTRM input'!$G$385:$P$434,A12offset,$E933)-INDEX('PTRM input'!$G$277:$P$326,A12offset,$E933))*OFFSET($F$7,0,$E933))-SUM($G933:Z933),(((INDEX('PTRM input'!$G$385:$P$434,A12offset,$E933)-INDEX('PTRM input'!$G$277:$P$326,A12offset,$E933))*OFFSET($F$7,0,$E933))-SUM($G933:Z933))*(OFFSET('PTRM input'!$G$477,0,$E933-1)/A12taxstdlife))))</f>
        <v>0</v>
      </c>
      <c r="AB933" s="251">
        <f ca="1">IF(A12taxstdlife="n/a","n/a",IF(A12taxstdlife="",0,IF(AB$3&gt;(A12stdlife+$E933),((INDEX('PTRM input'!$G$385:$P$434,A12offset,$E933)-INDEX('PTRM input'!$G$277:$P$326,A12offset,$E933))*OFFSET($F$7,0,$E933))-SUM($G933:AA933),(((INDEX('PTRM input'!$G$385:$P$434,A12offset,$E933)-INDEX('PTRM input'!$G$277:$P$326,A12offset,$E933))*OFFSET($F$7,0,$E933))-SUM($G933:AA933))*(OFFSET('PTRM input'!$G$477,0,$E933-1)/A12taxstdlife))))</f>
        <v>0</v>
      </c>
      <c r="AC933" s="251">
        <f ca="1">IF(A12taxstdlife="n/a","n/a",IF(A12taxstdlife="",0,IF(AC$3&gt;(A12stdlife+$E933),((INDEX('PTRM input'!$G$385:$P$434,A12offset,$E933)-INDEX('PTRM input'!$G$277:$P$326,A12offset,$E933))*OFFSET($F$7,0,$E933))-SUM($G933:AB933),(((INDEX('PTRM input'!$G$385:$P$434,A12offset,$E933)-INDEX('PTRM input'!$G$277:$P$326,A12offset,$E933))*OFFSET($F$7,0,$E933))-SUM($G933:AB933))*(OFFSET('PTRM input'!$G$477,0,$E933-1)/A12taxstdlife))))</f>
        <v>0</v>
      </c>
      <c r="AD933" s="251">
        <f ca="1">IF(A12taxstdlife="n/a","n/a",IF(A12taxstdlife="",0,IF(AD$3&gt;(A12stdlife+$E933),((INDEX('PTRM input'!$G$385:$P$434,A12offset,$E933)-INDEX('PTRM input'!$G$277:$P$326,A12offset,$E933))*OFFSET($F$7,0,$E933))-SUM($G933:AC933),(((INDEX('PTRM input'!$G$385:$P$434,A12offset,$E933)-INDEX('PTRM input'!$G$277:$P$326,A12offset,$E933))*OFFSET($F$7,0,$E933))-SUM($G933:AC933))*(OFFSET('PTRM input'!$G$477,0,$E933-1)/A12taxstdlife))))</f>
        <v>0</v>
      </c>
      <c r="AE933" s="251">
        <f ca="1">IF(A12taxstdlife="n/a","n/a",IF(A12taxstdlife="",0,IF(AE$3&gt;(A12stdlife+$E933),((INDEX('PTRM input'!$G$385:$P$434,A12offset,$E933)-INDEX('PTRM input'!$G$277:$P$326,A12offset,$E933))*OFFSET($F$7,0,$E933))-SUM($G933:AD933),(((INDEX('PTRM input'!$G$385:$P$434,A12offset,$E933)-INDEX('PTRM input'!$G$277:$P$326,A12offset,$E933))*OFFSET($F$7,0,$E933))-SUM($G933:AD933))*(OFFSET('PTRM input'!$G$477,0,$E933-1)/A12taxstdlife))))</f>
        <v>0</v>
      </c>
      <c r="AF933" s="251">
        <f ca="1">IF(A12taxstdlife="n/a","n/a",IF(A12taxstdlife="",0,IF(AF$3&gt;(A12stdlife+$E933),((INDEX('PTRM input'!$G$385:$P$434,A12offset,$E933)-INDEX('PTRM input'!$G$277:$P$326,A12offset,$E933))*OFFSET($F$7,0,$E933))-SUM($G933:AE933),(((INDEX('PTRM input'!$G$385:$P$434,A12offset,$E933)-INDEX('PTRM input'!$G$277:$P$326,A12offset,$E933))*OFFSET($F$7,0,$E933))-SUM($G933:AE933))*(OFFSET('PTRM input'!$G$477,0,$E933-1)/A12taxstdlife))))</f>
        <v>0</v>
      </c>
      <c r="AG933" s="251">
        <f ca="1">IF(A12taxstdlife="n/a","n/a",IF(A12taxstdlife="",0,IF(AG$3&gt;(A12stdlife+$E933),((INDEX('PTRM input'!$G$385:$P$434,A12offset,$E933)-INDEX('PTRM input'!$G$277:$P$326,A12offset,$E933))*OFFSET($F$7,0,$E933))-SUM($G933:AF933),(((INDEX('PTRM input'!$G$385:$P$434,A12offset,$E933)-INDEX('PTRM input'!$G$277:$P$326,A12offset,$E933))*OFFSET($F$7,0,$E933))-SUM($G933:AF933))*(OFFSET('PTRM input'!$G$477,0,$E933-1)/A12taxstdlife))))</f>
        <v>0</v>
      </c>
      <c r="AH933" s="251">
        <f ca="1">IF(A12taxstdlife="n/a","n/a",IF(A12taxstdlife="",0,IF(AH$3&gt;(A12stdlife+$E933),((INDEX('PTRM input'!$G$385:$P$434,A12offset,$E933)-INDEX('PTRM input'!$G$277:$P$326,A12offset,$E933))*OFFSET($F$7,0,$E933))-SUM($G933:AG933),(((INDEX('PTRM input'!$G$385:$P$434,A12offset,$E933)-INDEX('PTRM input'!$G$277:$P$326,A12offset,$E933))*OFFSET($F$7,0,$E933))-SUM($G933:AG933))*(OFFSET('PTRM input'!$G$477,0,$E933-1)/A12taxstdlife))))</f>
        <v>0</v>
      </c>
      <c r="AI933" s="251">
        <f ca="1">IF(A12taxstdlife="n/a","n/a",IF(A12taxstdlife="",0,IF(AI$3&gt;(A12stdlife+$E933),((INDEX('PTRM input'!$G$385:$P$434,A12offset,$E933)-INDEX('PTRM input'!$G$277:$P$326,A12offset,$E933))*OFFSET($F$7,0,$E933))-SUM($G933:AH933),(((INDEX('PTRM input'!$G$385:$P$434,A12offset,$E933)-INDEX('PTRM input'!$G$277:$P$326,A12offset,$E933))*OFFSET($F$7,0,$E933))-SUM($G933:AH933))*(OFFSET('PTRM input'!$G$477,0,$E933-1)/A12taxstdlife))))</f>
        <v>0</v>
      </c>
      <c r="AJ933" s="251">
        <f ca="1">IF(A12taxstdlife="n/a","n/a",IF(A12taxstdlife="",0,IF(AJ$3&gt;(A12stdlife+$E933),((INDEX('PTRM input'!$G$385:$P$434,A12offset,$E933)-INDEX('PTRM input'!$G$277:$P$326,A12offset,$E933))*OFFSET($F$7,0,$E933))-SUM($G933:AI933),(((INDEX('PTRM input'!$G$385:$P$434,A12offset,$E933)-INDEX('PTRM input'!$G$277:$P$326,A12offset,$E933))*OFFSET($F$7,0,$E933))-SUM($G933:AI933))*(OFFSET('PTRM input'!$G$477,0,$E933-1)/A12taxstdlife))))</f>
        <v>0</v>
      </c>
      <c r="AK933" s="251">
        <f ca="1">IF(A12taxstdlife="n/a","n/a",IF(A12taxstdlife="",0,IF(AK$3&gt;(A12stdlife+$E933),((INDEX('PTRM input'!$G$385:$P$434,A12offset,$E933)-INDEX('PTRM input'!$G$277:$P$326,A12offset,$E933))*OFFSET($F$7,0,$E933))-SUM($G933:AJ933),(((INDEX('PTRM input'!$G$385:$P$434,A12offset,$E933)-INDEX('PTRM input'!$G$277:$P$326,A12offset,$E933))*OFFSET($F$7,0,$E933))-SUM($G933:AJ933))*(OFFSET('PTRM input'!$G$477,0,$E933-1)/A12taxstdlife))))</f>
        <v>0</v>
      </c>
      <c r="AL933" s="251">
        <f ca="1">IF(A12taxstdlife="n/a","n/a",IF(A12taxstdlife="",0,IF(AL$3&gt;(A12stdlife+$E933),((INDEX('PTRM input'!$G$385:$P$434,A12offset,$E933)-INDEX('PTRM input'!$G$277:$P$326,A12offset,$E933))*OFFSET($F$7,0,$E933))-SUM($G933:AK933),(((INDEX('PTRM input'!$G$385:$P$434,A12offset,$E933)-INDEX('PTRM input'!$G$277:$P$326,A12offset,$E933))*OFFSET($F$7,0,$E933))-SUM($G933:AK933))*(OFFSET('PTRM input'!$G$477,0,$E933-1)/A12taxstdlife))))</f>
        <v>0</v>
      </c>
      <c r="AM933" s="251">
        <f ca="1">IF(A12taxstdlife="n/a","n/a",IF(A12taxstdlife="",0,IF(AM$3&gt;(A12stdlife+$E933),((INDEX('PTRM input'!$G$385:$P$434,A12offset,$E933)-INDEX('PTRM input'!$G$277:$P$326,A12offset,$E933))*OFFSET($F$7,0,$E933))-SUM($G933:AL933),(((INDEX('PTRM input'!$G$385:$P$434,A12offset,$E933)-INDEX('PTRM input'!$G$277:$P$326,A12offset,$E933))*OFFSET($F$7,0,$E933))-SUM($G933:AL933))*(OFFSET('PTRM input'!$G$477,0,$E933-1)/A12taxstdlife))))</f>
        <v>0</v>
      </c>
      <c r="AN933" s="251">
        <f ca="1">IF(A12taxstdlife="n/a","n/a",IF(A12taxstdlife="",0,IF(AN$3&gt;(A12stdlife+$E933),((INDEX('PTRM input'!$G$385:$P$434,A12offset,$E933)-INDEX('PTRM input'!$G$277:$P$326,A12offset,$E933))*OFFSET($F$7,0,$E933))-SUM($G933:AM933),(((INDEX('PTRM input'!$G$385:$P$434,A12offset,$E933)-INDEX('PTRM input'!$G$277:$P$326,A12offset,$E933))*OFFSET($F$7,0,$E933))-SUM($G933:AM933))*(OFFSET('PTRM input'!$G$477,0,$E933-1)/A12taxstdlife))))</f>
        <v>0</v>
      </c>
      <c r="AO933" s="251">
        <f ca="1">IF(A12taxstdlife="n/a","n/a",IF(A12taxstdlife="",0,IF(AO$3&gt;(A12stdlife+$E933),((INDEX('PTRM input'!$G$385:$P$434,A12offset,$E933)-INDEX('PTRM input'!$G$277:$P$326,A12offset,$E933))*OFFSET($F$7,0,$E933))-SUM($G933:AN933),(((INDEX('PTRM input'!$G$385:$P$434,A12offset,$E933)-INDEX('PTRM input'!$G$277:$P$326,A12offset,$E933))*OFFSET($F$7,0,$E933))-SUM($G933:AN933))*(OFFSET('PTRM input'!$G$477,0,$E933-1)/A12taxstdlife))))</f>
        <v>0</v>
      </c>
      <c r="AP933" s="251">
        <f ca="1">IF(A12taxstdlife="n/a","n/a",IF(A12taxstdlife="",0,IF(AP$3&gt;(A12stdlife+$E933),((INDEX('PTRM input'!$G$385:$P$434,A12offset,$E933)-INDEX('PTRM input'!$G$277:$P$326,A12offset,$E933))*OFFSET($F$7,0,$E933))-SUM($G933:AO933),(((INDEX('PTRM input'!$G$385:$P$434,A12offset,$E933)-INDEX('PTRM input'!$G$277:$P$326,A12offset,$E933))*OFFSET($F$7,0,$E933))-SUM($G933:AO933))*(OFFSET('PTRM input'!$G$477,0,$E933-1)/A12taxstdlife))))</f>
        <v>0</v>
      </c>
      <c r="AQ933" s="251">
        <f ca="1">IF(A12taxstdlife="n/a","n/a",IF(A12taxstdlife="",0,IF(AQ$3&gt;(A12stdlife+$E933),((INDEX('PTRM input'!$G$385:$P$434,A12offset,$E933)-INDEX('PTRM input'!$G$277:$P$326,A12offset,$E933))*OFFSET($F$7,0,$E933))-SUM($G933:AP933),(((INDEX('PTRM input'!$G$385:$P$434,A12offset,$E933)-INDEX('PTRM input'!$G$277:$P$326,A12offset,$E933))*OFFSET($F$7,0,$E933))-SUM($G933:AP933))*(OFFSET('PTRM input'!$G$477,0,$E933-1)/A12taxstdlife))))</f>
        <v>0</v>
      </c>
      <c r="AR933" s="251">
        <f ca="1">IF(A12taxstdlife="n/a","n/a",IF(A12taxstdlife="",0,IF(AR$3&gt;(A12stdlife+$E933),((INDEX('PTRM input'!$G$385:$P$434,A12offset,$E933)-INDEX('PTRM input'!$G$277:$P$326,A12offset,$E933))*OFFSET($F$7,0,$E933))-SUM($G933:AQ933),(((INDEX('PTRM input'!$G$385:$P$434,A12offset,$E933)-INDEX('PTRM input'!$G$277:$P$326,A12offset,$E933))*OFFSET($F$7,0,$E933))-SUM($G933:AQ933))*(OFFSET('PTRM input'!$G$477,0,$E933-1)/A12taxstdlife))))</f>
        <v>0</v>
      </c>
      <c r="AS933" s="251">
        <f ca="1">IF(A12taxstdlife="n/a","n/a",IF(A12taxstdlife="",0,IF(AS$3&gt;(A12stdlife+$E933),((INDEX('PTRM input'!$G$385:$P$434,A12offset,$E933)-INDEX('PTRM input'!$G$277:$P$326,A12offset,$E933))*OFFSET($F$7,0,$E933))-SUM($G933:AR933),(((INDEX('PTRM input'!$G$385:$P$434,A12offset,$E933)-INDEX('PTRM input'!$G$277:$P$326,A12offset,$E933))*OFFSET($F$7,0,$E933))-SUM($G933:AR933))*(OFFSET('PTRM input'!$G$477,0,$E933-1)/A12taxstdlife))))</f>
        <v>0</v>
      </c>
      <c r="AT933" s="251">
        <f ca="1">IF(A12taxstdlife="n/a","n/a",IF(A12taxstdlife="",0,IF(AT$3&gt;(A12stdlife+$E933),((INDEX('PTRM input'!$G$385:$P$434,A12offset,$E933)-INDEX('PTRM input'!$G$277:$P$326,A12offset,$E933))*OFFSET($F$7,0,$E933))-SUM($G933:AS933),(((INDEX('PTRM input'!$G$385:$P$434,A12offset,$E933)-INDEX('PTRM input'!$G$277:$P$326,A12offset,$E933))*OFFSET($F$7,0,$E933))-SUM($G933:AS933))*(OFFSET('PTRM input'!$G$477,0,$E933-1)/A12taxstdlife))))</f>
        <v>0</v>
      </c>
      <c r="AU933" s="251">
        <f ca="1">IF(A12taxstdlife="n/a","n/a",IF(A12taxstdlife="",0,IF(AU$3&gt;(A12stdlife+$E933),((INDEX('PTRM input'!$G$385:$P$434,A12offset,$E933)-INDEX('PTRM input'!$G$277:$P$326,A12offset,$E933))*OFFSET($F$7,0,$E933))-SUM($G933:AT933),(((INDEX('PTRM input'!$G$385:$P$434,A12offset,$E933)-INDEX('PTRM input'!$G$277:$P$326,A12offset,$E933))*OFFSET($F$7,0,$E933))-SUM($G933:AT933))*(OFFSET('PTRM input'!$G$477,0,$E933-1)/A12taxstdlife))))</f>
        <v>0</v>
      </c>
      <c r="AV933" s="251">
        <f ca="1">IF(A12taxstdlife="n/a","n/a",IF(A12taxstdlife="",0,IF(AV$3&gt;(A12stdlife+$E933),((INDEX('PTRM input'!$G$385:$P$434,A12offset,$E933)-INDEX('PTRM input'!$G$277:$P$326,A12offset,$E933))*OFFSET($F$7,0,$E933))-SUM($G933:AU933),(((INDEX('PTRM input'!$G$385:$P$434,A12offset,$E933)-INDEX('PTRM input'!$G$277:$P$326,A12offset,$E933))*OFFSET($F$7,0,$E933))-SUM($G933:AU933))*(OFFSET('PTRM input'!$G$477,0,$E933-1)/A12taxstdlife))))</f>
        <v>0</v>
      </c>
      <c r="AW933" s="251">
        <f ca="1">IF(A12taxstdlife="n/a","n/a",IF(A12taxstdlife="",0,IF(AW$3&gt;(A12stdlife+$E933),((INDEX('PTRM input'!$G$385:$P$434,A12offset,$E933)-INDEX('PTRM input'!$G$277:$P$326,A12offset,$E933))*OFFSET($F$7,0,$E933))-SUM($G933:AV933),(((INDEX('PTRM input'!$G$385:$P$434,A12offset,$E933)-INDEX('PTRM input'!$G$277:$P$326,A12offset,$E933))*OFFSET($F$7,0,$E933))-SUM($G933:AV933))*(OFFSET('PTRM input'!$G$477,0,$E933-1)/A12taxstdlife))))</f>
        <v>0</v>
      </c>
      <c r="AX933" s="251">
        <f ca="1">IF(A12taxstdlife="n/a","n/a",IF(A12taxstdlife="",0,IF(AX$3&gt;(A12stdlife+$E933),((INDEX('PTRM input'!$G$385:$P$434,A12offset,$E933)-INDEX('PTRM input'!$G$277:$P$326,A12offset,$E933))*OFFSET($F$7,0,$E933))-SUM($G933:AW933),(((INDEX('PTRM input'!$G$385:$P$434,A12offset,$E933)-INDEX('PTRM input'!$G$277:$P$326,A12offset,$E933))*OFFSET($F$7,0,$E933))-SUM($G933:AW933))*(OFFSET('PTRM input'!$G$477,0,$E933-1)/A12taxstdlife))))</f>
        <v>0</v>
      </c>
      <c r="AY933" s="251">
        <f ca="1">IF(A12taxstdlife="n/a","n/a",IF(A12taxstdlife="",0,IF(AY$3&gt;(A12stdlife+$E933),((INDEX('PTRM input'!$G$385:$P$434,A12offset,$E933)-INDEX('PTRM input'!$G$277:$P$326,A12offset,$E933))*OFFSET($F$7,0,$E933))-SUM($G933:AX933),(((INDEX('PTRM input'!$G$385:$P$434,A12offset,$E933)-INDEX('PTRM input'!$G$277:$P$326,A12offset,$E933))*OFFSET($F$7,0,$E933))-SUM($G933:AX933))*(OFFSET('PTRM input'!$G$477,0,$E933-1)/A12taxstdlife))))</f>
        <v>0</v>
      </c>
      <c r="AZ933" s="251">
        <f ca="1">IF(A12taxstdlife="n/a","n/a",IF(A12taxstdlife="",0,IF(AZ$3&gt;(A12stdlife+$E933),((INDEX('PTRM input'!$G$385:$P$434,A12offset,$E933)-INDEX('PTRM input'!$G$277:$P$326,A12offset,$E933))*OFFSET($F$7,0,$E933))-SUM($G933:AY933),(((INDEX('PTRM input'!$G$385:$P$434,A12offset,$E933)-INDEX('PTRM input'!$G$277:$P$326,A12offset,$E933))*OFFSET($F$7,0,$E933))-SUM($G933:AY933))*(OFFSET('PTRM input'!$G$477,0,$E933-1)/A12taxstdlife))))</f>
        <v>0</v>
      </c>
      <c r="BA933" s="251">
        <f ca="1">IF(A12taxstdlife="n/a","n/a",IF(A12taxstdlife="",0,IF(BA$3&gt;(A12stdlife+$E933),((INDEX('PTRM input'!$G$385:$P$434,A12offset,$E933)-INDEX('PTRM input'!$G$277:$P$326,A12offset,$E933))*OFFSET($F$7,0,$E933))-SUM($G933:AZ933),(((INDEX('PTRM input'!$G$385:$P$434,A12offset,$E933)-INDEX('PTRM input'!$G$277:$P$326,A12offset,$E933))*OFFSET($F$7,0,$E933))-SUM($G933:AZ933))*(OFFSET('PTRM input'!$G$477,0,$E933-1)/A12taxstdlife))))</f>
        <v>0</v>
      </c>
      <c r="BB933" s="251">
        <f ca="1">IF(A12taxstdlife="n/a","n/a",IF(A12taxstdlife="",0,IF(BB$3&gt;(A12stdlife+$E933),((INDEX('PTRM input'!$G$385:$P$434,A12offset,$E933)-INDEX('PTRM input'!$G$277:$P$326,A12offset,$E933))*OFFSET($F$7,0,$E933))-SUM($G933:BA933),(((INDEX('PTRM input'!$G$385:$P$434,A12offset,$E933)-INDEX('PTRM input'!$G$277:$P$326,A12offset,$E933))*OFFSET($F$7,0,$E933))-SUM($G933:BA933))*(OFFSET('PTRM input'!$G$477,0,$E933-1)/A12taxstdlife))))</f>
        <v>0</v>
      </c>
      <c r="BC933" s="251">
        <f ca="1">IF(A12taxstdlife="n/a","n/a",IF(A12taxstdlife="",0,IF(BC$3&gt;(A12stdlife+$E933),((INDEX('PTRM input'!$G$385:$P$434,A12offset,$E933)-INDEX('PTRM input'!$G$277:$P$326,A12offset,$E933))*OFFSET($F$7,0,$E933))-SUM($G933:BB933),(((INDEX('PTRM input'!$G$385:$P$434,A12offset,$E933)-INDEX('PTRM input'!$G$277:$P$326,A12offset,$E933))*OFFSET($F$7,0,$E933))-SUM($G933:BB933))*(OFFSET('PTRM input'!$G$477,0,$E933-1)/A12taxstdlife))))</f>
        <v>0</v>
      </c>
      <c r="BD933" s="251">
        <f ca="1">IF(A12taxstdlife="n/a","n/a",IF(A12taxstdlife="",0,IF(BD$3&gt;(A12stdlife+$E933),((INDEX('PTRM input'!$G$385:$P$434,A12offset,$E933)-INDEX('PTRM input'!$G$277:$P$326,A12offset,$E933))*OFFSET($F$7,0,$E933))-SUM($G933:BC933),(((INDEX('PTRM input'!$G$385:$P$434,A12offset,$E933)-INDEX('PTRM input'!$G$277:$P$326,A12offset,$E933))*OFFSET($F$7,0,$E933))-SUM($G933:BC933))*(OFFSET('PTRM input'!$G$477,0,$E933-1)/A12taxstdlife))))</f>
        <v>0</v>
      </c>
      <c r="BE933" s="251">
        <f ca="1">IF(A12taxstdlife="n/a","n/a",IF(A12taxstdlife="",0,IF(BE$3&gt;(A12stdlife+$E933),((INDEX('PTRM input'!$G$385:$P$434,A12offset,$E933)-INDEX('PTRM input'!$G$277:$P$326,A12offset,$E933))*OFFSET($F$7,0,$E933))-SUM($G933:BD933),(((INDEX('PTRM input'!$G$385:$P$434,A12offset,$E933)-INDEX('PTRM input'!$G$277:$P$326,A12offset,$E933))*OFFSET($F$7,0,$E933))-SUM($G933:BD933))*(OFFSET('PTRM input'!$G$477,0,$E933-1)/A12taxstdlife))))</f>
        <v>0</v>
      </c>
      <c r="BF933" s="251">
        <f ca="1">IF(A12taxstdlife="n/a","n/a",IF(A12taxstdlife="",0,IF(BF$3&gt;(A12stdlife+$E933),((INDEX('PTRM input'!$G$385:$P$434,A12offset,$E933)-INDEX('PTRM input'!$G$277:$P$326,A12offset,$E933))*OFFSET($F$7,0,$E933))-SUM($G933:BE933),(((INDEX('PTRM input'!$G$385:$P$434,A12offset,$E933)-INDEX('PTRM input'!$G$277:$P$326,A12offset,$E933))*OFFSET($F$7,0,$E933))-SUM($G933:BE933))*(OFFSET('PTRM input'!$G$477,0,$E933-1)/A12taxstdlife))))</f>
        <v>0</v>
      </c>
      <c r="BG933" s="251">
        <f ca="1">IF(A12taxstdlife="n/a","n/a",IF(A12taxstdlife="",0,IF(BG$3&gt;(A12stdlife+$E933),((INDEX('PTRM input'!$G$385:$P$434,A12offset,$E933)-INDEX('PTRM input'!$G$277:$P$326,A12offset,$E933))*OFFSET($F$7,0,$E933))-SUM($G933:BF933),(((INDEX('PTRM input'!$G$385:$P$434,A12offset,$E933)-INDEX('PTRM input'!$G$277:$P$326,A12offset,$E933))*OFFSET($F$7,0,$E933))-SUM($G933:BF933))*(OFFSET('PTRM input'!$G$477,0,$E933-1)/A12taxstdlife))))</f>
        <v>0</v>
      </c>
      <c r="BH933" s="251">
        <f ca="1">IF(A12taxstdlife="n/a","n/a",IF(A12taxstdlife="",0,IF(BH$3&gt;(A12stdlife+$E933),((INDEX('PTRM input'!$G$385:$P$434,A12offset,$E933)-INDEX('PTRM input'!$G$277:$P$326,A12offset,$E933))*OFFSET($F$7,0,$E933))-SUM($G933:BG933),(((INDEX('PTRM input'!$G$385:$P$434,A12offset,$E933)-INDEX('PTRM input'!$G$277:$P$326,A12offset,$E933))*OFFSET($F$7,0,$E933))-SUM($G933:BG933))*(OFFSET('PTRM input'!$G$477,0,$E933-1)/A12taxstdlife))))</f>
        <v>0</v>
      </c>
      <c r="BI933" s="251">
        <f ca="1">IF(A12taxstdlife="n/a","n/a",IF(A12taxstdlife="",0,IF(BI$3&gt;(A12stdlife+$E933),((INDEX('PTRM input'!$G$385:$P$434,A12offset,$E933)-INDEX('PTRM input'!$G$277:$P$326,A12offset,$E933))*OFFSET($F$7,0,$E933))-SUM($G933:BH933),(((INDEX('PTRM input'!$G$385:$P$434,A12offset,$E933)-INDEX('PTRM input'!$G$277:$P$326,A12offset,$E933))*OFFSET($F$7,0,$E933))-SUM($G933:BH933))*(OFFSET('PTRM input'!$G$477,0,$E933-1)/A12taxstdlife))))</f>
        <v>0</v>
      </c>
      <c r="BJ933" s="116"/>
      <c r="BK933" s="116"/>
      <c r="BL933" s="116"/>
      <c r="BM933" s="116"/>
    </row>
    <row r="934" spans="1:65" ht="12.75" hidden="1" customHeight="1" outlineLevel="2">
      <c r="A934" s="366"/>
      <c r="B934" s="19"/>
      <c r="C934" s="18"/>
      <c r="D934" s="760"/>
      <c r="E934" s="87">
        <v>10</v>
      </c>
      <c r="F934" s="356"/>
      <c r="G934" s="434"/>
      <c r="H934" s="435"/>
      <c r="I934" s="435"/>
      <c r="J934" s="435"/>
      <c r="K934" s="435"/>
      <c r="L934" s="435"/>
      <c r="M934" s="435"/>
      <c r="N934" s="435"/>
      <c r="O934" s="435"/>
      <c r="P934" s="619"/>
      <c r="Q934" s="251">
        <f ca="1">IF(A12taxstdlife="n/a","n/a",IF(A12taxstdlife="",0,IF(Q$3&gt;(A12stdlife+$E934),((INDEX('PTRM input'!$G$385:$P$434,A12offset,$E934)-INDEX('PTRM input'!$G$277:$P$326,A12offset,$E934))*OFFSET($F$7,0,$E934))-SUM($G934:P934),(((INDEX('PTRM input'!$G$385:$P$434,A12offset,$E934)-INDEX('PTRM input'!$G$277:$P$326,A12offset,$E934))*OFFSET($F$7,0,$E934))-SUM($G934:P934))*(OFFSET('PTRM input'!$G$477,0,$E934-1)/A12taxstdlife))))</f>
        <v>0</v>
      </c>
      <c r="R934" s="251">
        <f ca="1">IF(A12taxstdlife="n/a","n/a",IF(A12taxstdlife="",0,IF(R$3&gt;(A12stdlife+$E934),((INDEX('PTRM input'!$G$385:$P$434,A12offset,$E934)-INDEX('PTRM input'!$G$277:$P$326,A12offset,$E934))*OFFSET($F$7,0,$E934))-SUM($G934:Q934),(((INDEX('PTRM input'!$G$385:$P$434,A12offset,$E934)-INDEX('PTRM input'!$G$277:$P$326,A12offset,$E934))*OFFSET($F$7,0,$E934))-SUM($G934:Q934))*(OFFSET('PTRM input'!$G$477,0,$E934-1)/A12taxstdlife))))</f>
        <v>0</v>
      </c>
      <c r="S934" s="251">
        <f ca="1">IF(A12taxstdlife="n/a","n/a",IF(A12taxstdlife="",0,IF(S$3&gt;(A12stdlife+$E934),((INDEX('PTRM input'!$G$385:$P$434,A12offset,$E934)-INDEX('PTRM input'!$G$277:$P$326,A12offset,$E934))*OFFSET($F$7,0,$E934))-SUM($G934:R934),(((INDEX('PTRM input'!$G$385:$P$434,A12offset,$E934)-INDEX('PTRM input'!$G$277:$P$326,A12offset,$E934))*OFFSET($F$7,0,$E934))-SUM($G934:R934))*(OFFSET('PTRM input'!$G$477,0,$E934-1)/A12taxstdlife))))</f>
        <v>0</v>
      </c>
      <c r="T934" s="251">
        <f ca="1">IF(A12taxstdlife="n/a","n/a",IF(A12taxstdlife="",0,IF(T$3&gt;(A12stdlife+$E934),((INDEX('PTRM input'!$G$385:$P$434,A12offset,$E934)-INDEX('PTRM input'!$G$277:$P$326,A12offset,$E934))*OFFSET($F$7,0,$E934))-SUM($G934:S934),(((INDEX('PTRM input'!$G$385:$P$434,A12offset,$E934)-INDEX('PTRM input'!$G$277:$P$326,A12offset,$E934))*OFFSET($F$7,0,$E934))-SUM($G934:S934))*(OFFSET('PTRM input'!$G$477,0,$E934-1)/A12taxstdlife))))</f>
        <v>0</v>
      </c>
      <c r="U934" s="251">
        <f ca="1">IF(A12taxstdlife="n/a","n/a",IF(A12taxstdlife="",0,IF(U$3&gt;(A12stdlife+$E934),((INDEX('PTRM input'!$G$385:$P$434,A12offset,$E934)-INDEX('PTRM input'!$G$277:$P$326,A12offset,$E934))*OFFSET($F$7,0,$E934))-SUM($G934:T934),(((INDEX('PTRM input'!$G$385:$P$434,A12offset,$E934)-INDEX('PTRM input'!$G$277:$P$326,A12offset,$E934))*OFFSET($F$7,0,$E934))-SUM($G934:T934))*(OFFSET('PTRM input'!$G$477,0,$E934-1)/A12taxstdlife))))</f>
        <v>0</v>
      </c>
      <c r="V934" s="251">
        <f ca="1">IF(A12taxstdlife="n/a","n/a",IF(A12taxstdlife="",0,IF(V$3&gt;(A12stdlife+$E934),((INDEX('PTRM input'!$G$385:$P$434,A12offset,$E934)-INDEX('PTRM input'!$G$277:$P$326,A12offset,$E934))*OFFSET($F$7,0,$E934))-SUM($G934:U934),(((INDEX('PTRM input'!$G$385:$P$434,A12offset,$E934)-INDEX('PTRM input'!$G$277:$P$326,A12offset,$E934))*OFFSET($F$7,0,$E934))-SUM($G934:U934))*(OFFSET('PTRM input'!$G$477,0,$E934-1)/A12taxstdlife))))</f>
        <v>0</v>
      </c>
      <c r="W934" s="251">
        <f ca="1">IF(A12taxstdlife="n/a","n/a",IF(A12taxstdlife="",0,IF(W$3&gt;(A12stdlife+$E934),((INDEX('PTRM input'!$G$385:$P$434,A12offset,$E934)-INDEX('PTRM input'!$G$277:$P$326,A12offset,$E934))*OFFSET($F$7,0,$E934))-SUM($G934:V934),(((INDEX('PTRM input'!$G$385:$P$434,A12offset,$E934)-INDEX('PTRM input'!$G$277:$P$326,A12offset,$E934))*OFFSET($F$7,0,$E934))-SUM($G934:V934))*(OFFSET('PTRM input'!$G$477,0,$E934-1)/A12taxstdlife))))</f>
        <v>0</v>
      </c>
      <c r="X934" s="251">
        <f ca="1">IF(A12taxstdlife="n/a","n/a",IF(A12taxstdlife="",0,IF(X$3&gt;(A12stdlife+$E934),((INDEX('PTRM input'!$G$385:$P$434,A12offset,$E934)-INDEX('PTRM input'!$G$277:$P$326,A12offset,$E934))*OFFSET($F$7,0,$E934))-SUM($G934:W934),(((INDEX('PTRM input'!$G$385:$P$434,A12offset,$E934)-INDEX('PTRM input'!$G$277:$P$326,A12offset,$E934))*OFFSET($F$7,0,$E934))-SUM($G934:W934))*(OFFSET('PTRM input'!$G$477,0,$E934-1)/A12taxstdlife))))</f>
        <v>0</v>
      </c>
      <c r="Y934" s="251">
        <f ca="1">IF(A12taxstdlife="n/a","n/a",IF(A12taxstdlife="",0,IF(Y$3&gt;(A12stdlife+$E934),((INDEX('PTRM input'!$G$385:$P$434,A12offset,$E934)-INDEX('PTRM input'!$G$277:$P$326,A12offset,$E934))*OFFSET($F$7,0,$E934))-SUM($G934:X934),(((INDEX('PTRM input'!$G$385:$P$434,A12offset,$E934)-INDEX('PTRM input'!$G$277:$P$326,A12offset,$E934))*OFFSET($F$7,0,$E934))-SUM($G934:X934))*(OFFSET('PTRM input'!$G$477,0,$E934-1)/A12taxstdlife))))</f>
        <v>0</v>
      </c>
      <c r="Z934" s="251">
        <f ca="1">IF(A12taxstdlife="n/a","n/a",IF(A12taxstdlife="",0,IF(Z$3&gt;(A12stdlife+$E934),((INDEX('PTRM input'!$G$385:$P$434,A12offset,$E934)-INDEX('PTRM input'!$G$277:$P$326,A12offset,$E934))*OFFSET($F$7,0,$E934))-SUM($G934:Y934),(((INDEX('PTRM input'!$G$385:$P$434,A12offset,$E934)-INDEX('PTRM input'!$G$277:$P$326,A12offset,$E934))*OFFSET($F$7,0,$E934))-SUM($G934:Y934))*(OFFSET('PTRM input'!$G$477,0,$E934-1)/A12taxstdlife))))</f>
        <v>0</v>
      </c>
      <c r="AA934" s="251">
        <f ca="1">IF(A12taxstdlife="n/a","n/a",IF(A12taxstdlife="",0,IF(AA$3&gt;(A12stdlife+$E934),((INDEX('PTRM input'!$G$385:$P$434,A12offset,$E934)-INDEX('PTRM input'!$G$277:$P$326,A12offset,$E934))*OFFSET($F$7,0,$E934))-SUM($G934:Z934),(((INDEX('PTRM input'!$G$385:$P$434,A12offset,$E934)-INDEX('PTRM input'!$G$277:$P$326,A12offset,$E934))*OFFSET($F$7,0,$E934))-SUM($G934:Z934))*(OFFSET('PTRM input'!$G$477,0,$E934-1)/A12taxstdlife))))</f>
        <v>0</v>
      </c>
      <c r="AB934" s="251">
        <f ca="1">IF(A12taxstdlife="n/a","n/a",IF(A12taxstdlife="",0,IF(AB$3&gt;(A12stdlife+$E934),((INDEX('PTRM input'!$G$385:$P$434,A12offset,$E934)-INDEX('PTRM input'!$G$277:$P$326,A12offset,$E934))*OFFSET($F$7,0,$E934))-SUM($G934:AA934),(((INDEX('PTRM input'!$G$385:$P$434,A12offset,$E934)-INDEX('PTRM input'!$G$277:$P$326,A12offset,$E934))*OFFSET($F$7,0,$E934))-SUM($G934:AA934))*(OFFSET('PTRM input'!$G$477,0,$E934-1)/A12taxstdlife))))</f>
        <v>0</v>
      </c>
      <c r="AC934" s="251">
        <f ca="1">IF(A12taxstdlife="n/a","n/a",IF(A12taxstdlife="",0,IF(AC$3&gt;(A12stdlife+$E934),((INDEX('PTRM input'!$G$385:$P$434,A12offset,$E934)-INDEX('PTRM input'!$G$277:$P$326,A12offset,$E934))*OFFSET($F$7,0,$E934))-SUM($G934:AB934),(((INDEX('PTRM input'!$G$385:$P$434,A12offset,$E934)-INDEX('PTRM input'!$G$277:$P$326,A12offset,$E934))*OFFSET($F$7,0,$E934))-SUM($G934:AB934))*(OFFSET('PTRM input'!$G$477,0,$E934-1)/A12taxstdlife))))</f>
        <v>0</v>
      </c>
      <c r="AD934" s="251">
        <f ca="1">IF(A12taxstdlife="n/a","n/a",IF(A12taxstdlife="",0,IF(AD$3&gt;(A12stdlife+$E934),((INDEX('PTRM input'!$G$385:$P$434,A12offset,$E934)-INDEX('PTRM input'!$G$277:$P$326,A12offset,$E934))*OFFSET($F$7,0,$E934))-SUM($G934:AC934),(((INDEX('PTRM input'!$G$385:$P$434,A12offset,$E934)-INDEX('PTRM input'!$G$277:$P$326,A12offset,$E934))*OFFSET($F$7,0,$E934))-SUM($G934:AC934))*(OFFSET('PTRM input'!$G$477,0,$E934-1)/A12taxstdlife))))</f>
        <v>0</v>
      </c>
      <c r="AE934" s="251">
        <f ca="1">IF(A12taxstdlife="n/a","n/a",IF(A12taxstdlife="",0,IF(AE$3&gt;(A12stdlife+$E934),((INDEX('PTRM input'!$G$385:$P$434,A12offset,$E934)-INDEX('PTRM input'!$G$277:$P$326,A12offset,$E934))*OFFSET($F$7,0,$E934))-SUM($G934:AD934),(((INDEX('PTRM input'!$G$385:$P$434,A12offset,$E934)-INDEX('PTRM input'!$G$277:$P$326,A12offset,$E934))*OFFSET($F$7,0,$E934))-SUM($G934:AD934))*(OFFSET('PTRM input'!$G$477,0,$E934-1)/A12taxstdlife))))</f>
        <v>0</v>
      </c>
      <c r="AF934" s="251">
        <f ca="1">IF(A12taxstdlife="n/a","n/a",IF(A12taxstdlife="",0,IF(AF$3&gt;(A12stdlife+$E934),((INDEX('PTRM input'!$G$385:$P$434,A12offset,$E934)-INDEX('PTRM input'!$G$277:$P$326,A12offset,$E934))*OFFSET($F$7,0,$E934))-SUM($G934:AE934),(((INDEX('PTRM input'!$G$385:$P$434,A12offset,$E934)-INDEX('PTRM input'!$G$277:$P$326,A12offset,$E934))*OFFSET($F$7,0,$E934))-SUM($G934:AE934))*(OFFSET('PTRM input'!$G$477,0,$E934-1)/A12taxstdlife))))</f>
        <v>0</v>
      </c>
      <c r="AG934" s="251">
        <f ca="1">IF(A12taxstdlife="n/a","n/a",IF(A12taxstdlife="",0,IF(AG$3&gt;(A12stdlife+$E934),((INDEX('PTRM input'!$G$385:$P$434,A12offset,$E934)-INDEX('PTRM input'!$G$277:$P$326,A12offset,$E934))*OFFSET($F$7,0,$E934))-SUM($G934:AF934),(((INDEX('PTRM input'!$G$385:$P$434,A12offset,$E934)-INDEX('PTRM input'!$G$277:$P$326,A12offset,$E934))*OFFSET($F$7,0,$E934))-SUM($G934:AF934))*(OFFSET('PTRM input'!$G$477,0,$E934-1)/A12taxstdlife))))</f>
        <v>0</v>
      </c>
      <c r="AH934" s="251">
        <f ca="1">IF(A12taxstdlife="n/a","n/a",IF(A12taxstdlife="",0,IF(AH$3&gt;(A12stdlife+$E934),((INDEX('PTRM input'!$G$385:$P$434,A12offset,$E934)-INDEX('PTRM input'!$G$277:$P$326,A12offset,$E934))*OFFSET($F$7,0,$E934))-SUM($G934:AG934),(((INDEX('PTRM input'!$G$385:$P$434,A12offset,$E934)-INDEX('PTRM input'!$G$277:$P$326,A12offset,$E934))*OFFSET($F$7,0,$E934))-SUM($G934:AG934))*(OFFSET('PTRM input'!$G$477,0,$E934-1)/A12taxstdlife))))</f>
        <v>0</v>
      </c>
      <c r="AI934" s="251">
        <f ca="1">IF(A12taxstdlife="n/a","n/a",IF(A12taxstdlife="",0,IF(AI$3&gt;(A12stdlife+$E934),((INDEX('PTRM input'!$G$385:$P$434,A12offset,$E934)-INDEX('PTRM input'!$G$277:$P$326,A12offset,$E934))*OFFSET($F$7,0,$E934))-SUM($G934:AH934),(((INDEX('PTRM input'!$G$385:$P$434,A12offset,$E934)-INDEX('PTRM input'!$G$277:$P$326,A12offset,$E934))*OFFSET($F$7,0,$E934))-SUM($G934:AH934))*(OFFSET('PTRM input'!$G$477,0,$E934-1)/A12taxstdlife))))</f>
        <v>0</v>
      </c>
      <c r="AJ934" s="251">
        <f ca="1">IF(A12taxstdlife="n/a","n/a",IF(A12taxstdlife="",0,IF(AJ$3&gt;(A12stdlife+$E934),((INDEX('PTRM input'!$G$385:$P$434,A12offset,$E934)-INDEX('PTRM input'!$G$277:$P$326,A12offset,$E934))*OFFSET($F$7,0,$E934))-SUM($G934:AI934),(((INDEX('PTRM input'!$G$385:$P$434,A12offset,$E934)-INDEX('PTRM input'!$G$277:$P$326,A12offset,$E934))*OFFSET($F$7,0,$E934))-SUM($G934:AI934))*(OFFSET('PTRM input'!$G$477,0,$E934-1)/A12taxstdlife))))</f>
        <v>0</v>
      </c>
      <c r="AK934" s="251">
        <f ca="1">IF(A12taxstdlife="n/a","n/a",IF(A12taxstdlife="",0,IF(AK$3&gt;(A12stdlife+$E934),((INDEX('PTRM input'!$G$385:$P$434,A12offset,$E934)-INDEX('PTRM input'!$G$277:$P$326,A12offset,$E934))*OFFSET($F$7,0,$E934))-SUM($G934:AJ934),(((INDEX('PTRM input'!$G$385:$P$434,A12offset,$E934)-INDEX('PTRM input'!$G$277:$P$326,A12offset,$E934))*OFFSET($F$7,0,$E934))-SUM($G934:AJ934))*(OFFSET('PTRM input'!$G$477,0,$E934-1)/A12taxstdlife))))</f>
        <v>0</v>
      </c>
      <c r="AL934" s="251">
        <f ca="1">IF(A12taxstdlife="n/a","n/a",IF(A12taxstdlife="",0,IF(AL$3&gt;(A12stdlife+$E934),((INDEX('PTRM input'!$G$385:$P$434,A12offset,$E934)-INDEX('PTRM input'!$G$277:$P$326,A12offset,$E934))*OFFSET($F$7,0,$E934))-SUM($G934:AK934),(((INDEX('PTRM input'!$G$385:$P$434,A12offset,$E934)-INDEX('PTRM input'!$G$277:$P$326,A12offset,$E934))*OFFSET($F$7,0,$E934))-SUM($G934:AK934))*(OFFSET('PTRM input'!$G$477,0,$E934-1)/A12taxstdlife))))</f>
        <v>0</v>
      </c>
      <c r="AM934" s="251">
        <f ca="1">IF(A12taxstdlife="n/a","n/a",IF(A12taxstdlife="",0,IF(AM$3&gt;(A12stdlife+$E934),((INDEX('PTRM input'!$G$385:$P$434,A12offset,$E934)-INDEX('PTRM input'!$G$277:$P$326,A12offset,$E934))*OFFSET($F$7,0,$E934))-SUM($G934:AL934),(((INDEX('PTRM input'!$G$385:$P$434,A12offset,$E934)-INDEX('PTRM input'!$G$277:$P$326,A12offset,$E934))*OFFSET($F$7,0,$E934))-SUM($G934:AL934))*(OFFSET('PTRM input'!$G$477,0,$E934-1)/A12taxstdlife))))</f>
        <v>0</v>
      </c>
      <c r="AN934" s="251">
        <f ca="1">IF(A12taxstdlife="n/a","n/a",IF(A12taxstdlife="",0,IF(AN$3&gt;(A12stdlife+$E934),((INDEX('PTRM input'!$G$385:$P$434,A12offset,$E934)-INDEX('PTRM input'!$G$277:$P$326,A12offset,$E934))*OFFSET($F$7,0,$E934))-SUM($G934:AM934),(((INDEX('PTRM input'!$G$385:$P$434,A12offset,$E934)-INDEX('PTRM input'!$G$277:$P$326,A12offset,$E934))*OFFSET($F$7,0,$E934))-SUM($G934:AM934))*(OFFSET('PTRM input'!$G$477,0,$E934-1)/A12taxstdlife))))</f>
        <v>0</v>
      </c>
      <c r="AO934" s="251">
        <f ca="1">IF(A12taxstdlife="n/a","n/a",IF(A12taxstdlife="",0,IF(AO$3&gt;(A12stdlife+$E934),((INDEX('PTRM input'!$G$385:$P$434,A12offset,$E934)-INDEX('PTRM input'!$G$277:$P$326,A12offset,$E934))*OFFSET($F$7,0,$E934))-SUM($G934:AN934),(((INDEX('PTRM input'!$G$385:$P$434,A12offset,$E934)-INDEX('PTRM input'!$G$277:$P$326,A12offset,$E934))*OFFSET($F$7,0,$E934))-SUM($G934:AN934))*(OFFSET('PTRM input'!$G$477,0,$E934-1)/A12taxstdlife))))</f>
        <v>0</v>
      </c>
      <c r="AP934" s="251">
        <f ca="1">IF(A12taxstdlife="n/a","n/a",IF(A12taxstdlife="",0,IF(AP$3&gt;(A12stdlife+$E934),((INDEX('PTRM input'!$G$385:$P$434,A12offset,$E934)-INDEX('PTRM input'!$G$277:$P$326,A12offset,$E934))*OFFSET($F$7,0,$E934))-SUM($G934:AO934),(((INDEX('PTRM input'!$G$385:$P$434,A12offset,$E934)-INDEX('PTRM input'!$G$277:$P$326,A12offset,$E934))*OFFSET($F$7,0,$E934))-SUM($G934:AO934))*(OFFSET('PTRM input'!$G$477,0,$E934-1)/A12taxstdlife))))</f>
        <v>0</v>
      </c>
      <c r="AQ934" s="251">
        <f ca="1">IF(A12taxstdlife="n/a","n/a",IF(A12taxstdlife="",0,IF(AQ$3&gt;(A12stdlife+$E934),((INDEX('PTRM input'!$G$385:$P$434,A12offset,$E934)-INDEX('PTRM input'!$G$277:$P$326,A12offset,$E934))*OFFSET($F$7,0,$E934))-SUM($G934:AP934),(((INDEX('PTRM input'!$G$385:$P$434,A12offset,$E934)-INDEX('PTRM input'!$G$277:$P$326,A12offset,$E934))*OFFSET($F$7,0,$E934))-SUM($G934:AP934))*(OFFSET('PTRM input'!$G$477,0,$E934-1)/A12taxstdlife))))</f>
        <v>0</v>
      </c>
      <c r="AR934" s="251">
        <f ca="1">IF(A12taxstdlife="n/a","n/a",IF(A12taxstdlife="",0,IF(AR$3&gt;(A12stdlife+$E934),((INDEX('PTRM input'!$G$385:$P$434,A12offset,$E934)-INDEX('PTRM input'!$G$277:$P$326,A12offset,$E934))*OFFSET($F$7,0,$E934))-SUM($G934:AQ934),(((INDEX('PTRM input'!$G$385:$P$434,A12offset,$E934)-INDEX('PTRM input'!$G$277:$P$326,A12offset,$E934))*OFFSET($F$7,0,$E934))-SUM($G934:AQ934))*(OFFSET('PTRM input'!$G$477,0,$E934-1)/A12taxstdlife))))</f>
        <v>0</v>
      </c>
      <c r="AS934" s="251">
        <f ca="1">IF(A12taxstdlife="n/a","n/a",IF(A12taxstdlife="",0,IF(AS$3&gt;(A12stdlife+$E934),((INDEX('PTRM input'!$G$385:$P$434,A12offset,$E934)-INDEX('PTRM input'!$G$277:$P$326,A12offset,$E934))*OFFSET($F$7,0,$E934))-SUM($G934:AR934),(((INDEX('PTRM input'!$G$385:$P$434,A12offset,$E934)-INDEX('PTRM input'!$G$277:$P$326,A12offset,$E934))*OFFSET($F$7,0,$E934))-SUM($G934:AR934))*(OFFSET('PTRM input'!$G$477,0,$E934-1)/A12taxstdlife))))</f>
        <v>0</v>
      </c>
      <c r="AT934" s="251">
        <f ca="1">IF(A12taxstdlife="n/a","n/a",IF(A12taxstdlife="",0,IF(AT$3&gt;(A12stdlife+$E934),((INDEX('PTRM input'!$G$385:$P$434,A12offset,$E934)-INDEX('PTRM input'!$G$277:$P$326,A12offset,$E934))*OFFSET($F$7,0,$E934))-SUM($G934:AS934),(((INDEX('PTRM input'!$G$385:$P$434,A12offset,$E934)-INDEX('PTRM input'!$G$277:$P$326,A12offset,$E934))*OFFSET($F$7,0,$E934))-SUM($G934:AS934))*(OFFSET('PTRM input'!$G$477,0,$E934-1)/A12taxstdlife))))</f>
        <v>0</v>
      </c>
      <c r="AU934" s="251">
        <f ca="1">IF(A12taxstdlife="n/a","n/a",IF(A12taxstdlife="",0,IF(AU$3&gt;(A12stdlife+$E934),((INDEX('PTRM input'!$G$385:$P$434,A12offset,$E934)-INDEX('PTRM input'!$G$277:$P$326,A12offset,$E934))*OFFSET($F$7,0,$E934))-SUM($G934:AT934),(((INDEX('PTRM input'!$G$385:$P$434,A12offset,$E934)-INDEX('PTRM input'!$G$277:$P$326,A12offset,$E934))*OFFSET($F$7,0,$E934))-SUM($G934:AT934))*(OFFSET('PTRM input'!$G$477,0,$E934-1)/A12taxstdlife))))</f>
        <v>0</v>
      </c>
      <c r="AV934" s="251">
        <f ca="1">IF(A12taxstdlife="n/a","n/a",IF(A12taxstdlife="",0,IF(AV$3&gt;(A12stdlife+$E934),((INDEX('PTRM input'!$G$385:$P$434,A12offset,$E934)-INDEX('PTRM input'!$G$277:$P$326,A12offset,$E934))*OFFSET($F$7,0,$E934))-SUM($G934:AU934),(((INDEX('PTRM input'!$G$385:$P$434,A12offset,$E934)-INDEX('PTRM input'!$G$277:$P$326,A12offset,$E934))*OFFSET($F$7,0,$E934))-SUM($G934:AU934))*(OFFSET('PTRM input'!$G$477,0,$E934-1)/A12taxstdlife))))</f>
        <v>0</v>
      </c>
      <c r="AW934" s="251">
        <f ca="1">IF(A12taxstdlife="n/a","n/a",IF(A12taxstdlife="",0,IF(AW$3&gt;(A12stdlife+$E934),((INDEX('PTRM input'!$G$385:$P$434,A12offset,$E934)-INDEX('PTRM input'!$G$277:$P$326,A12offset,$E934))*OFFSET($F$7,0,$E934))-SUM($G934:AV934),(((INDEX('PTRM input'!$G$385:$P$434,A12offset,$E934)-INDEX('PTRM input'!$G$277:$P$326,A12offset,$E934))*OFFSET($F$7,0,$E934))-SUM($G934:AV934))*(OFFSET('PTRM input'!$G$477,0,$E934-1)/A12taxstdlife))))</f>
        <v>0</v>
      </c>
      <c r="AX934" s="251">
        <f ca="1">IF(A12taxstdlife="n/a","n/a",IF(A12taxstdlife="",0,IF(AX$3&gt;(A12stdlife+$E934),((INDEX('PTRM input'!$G$385:$P$434,A12offset,$E934)-INDEX('PTRM input'!$G$277:$P$326,A12offset,$E934))*OFFSET($F$7,0,$E934))-SUM($G934:AW934),(((INDEX('PTRM input'!$G$385:$P$434,A12offset,$E934)-INDEX('PTRM input'!$G$277:$P$326,A12offset,$E934))*OFFSET($F$7,0,$E934))-SUM($G934:AW934))*(OFFSET('PTRM input'!$G$477,0,$E934-1)/A12taxstdlife))))</f>
        <v>0</v>
      </c>
      <c r="AY934" s="251">
        <f ca="1">IF(A12taxstdlife="n/a","n/a",IF(A12taxstdlife="",0,IF(AY$3&gt;(A12stdlife+$E934),((INDEX('PTRM input'!$G$385:$P$434,A12offset,$E934)-INDEX('PTRM input'!$G$277:$P$326,A12offset,$E934))*OFFSET($F$7,0,$E934))-SUM($G934:AX934),(((INDEX('PTRM input'!$G$385:$P$434,A12offset,$E934)-INDEX('PTRM input'!$G$277:$P$326,A12offset,$E934))*OFFSET($F$7,0,$E934))-SUM($G934:AX934))*(OFFSET('PTRM input'!$G$477,0,$E934-1)/A12taxstdlife))))</f>
        <v>0</v>
      </c>
      <c r="AZ934" s="251">
        <f ca="1">IF(A12taxstdlife="n/a","n/a",IF(A12taxstdlife="",0,IF(AZ$3&gt;(A12stdlife+$E934),((INDEX('PTRM input'!$G$385:$P$434,A12offset,$E934)-INDEX('PTRM input'!$G$277:$P$326,A12offset,$E934))*OFFSET($F$7,0,$E934))-SUM($G934:AY934),(((INDEX('PTRM input'!$G$385:$P$434,A12offset,$E934)-INDEX('PTRM input'!$G$277:$P$326,A12offset,$E934))*OFFSET($F$7,0,$E934))-SUM($G934:AY934))*(OFFSET('PTRM input'!$G$477,0,$E934-1)/A12taxstdlife))))</f>
        <v>0</v>
      </c>
      <c r="BA934" s="251">
        <f ca="1">IF(A12taxstdlife="n/a","n/a",IF(A12taxstdlife="",0,IF(BA$3&gt;(A12stdlife+$E934),((INDEX('PTRM input'!$G$385:$P$434,A12offset,$E934)-INDEX('PTRM input'!$G$277:$P$326,A12offset,$E934))*OFFSET($F$7,0,$E934))-SUM($G934:AZ934),(((INDEX('PTRM input'!$G$385:$P$434,A12offset,$E934)-INDEX('PTRM input'!$G$277:$P$326,A12offset,$E934))*OFFSET($F$7,0,$E934))-SUM($G934:AZ934))*(OFFSET('PTRM input'!$G$477,0,$E934-1)/A12taxstdlife))))</f>
        <v>0</v>
      </c>
      <c r="BB934" s="251">
        <f ca="1">IF(A12taxstdlife="n/a","n/a",IF(A12taxstdlife="",0,IF(BB$3&gt;(A12stdlife+$E934),((INDEX('PTRM input'!$G$385:$P$434,A12offset,$E934)-INDEX('PTRM input'!$G$277:$P$326,A12offset,$E934))*OFFSET($F$7,0,$E934))-SUM($G934:BA934),(((INDEX('PTRM input'!$G$385:$P$434,A12offset,$E934)-INDEX('PTRM input'!$G$277:$P$326,A12offset,$E934))*OFFSET($F$7,0,$E934))-SUM($G934:BA934))*(OFFSET('PTRM input'!$G$477,0,$E934-1)/A12taxstdlife))))</f>
        <v>0</v>
      </c>
      <c r="BC934" s="251">
        <f ca="1">IF(A12taxstdlife="n/a","n/a",IF(A12taxstdlife="",0,IF(BC$3&gt;(A12stdlife+$E934),((INDEX('PTRM input'!$G$385:$P$434,A12offset,$E934)-INDEX('PTRM input'!$G$277:$P$326,A12offset,$E934))*OFFSET($F$7,0,$E934))-SUM($G934:BB934),(((INDEX('PTRM input'!$G$385:$P$434,A12offset,$E934)-INDEX('PTRM input'!$G$277:$P$326,A12offset,$E934))*OFFSET($F$7,0,$E934))-SUM($G934:BB934))*(OFFSET('PTRM input'!$G$477,0,$E934-1)/A12taxstdlife))))</f>
        <v>0</v>
      </c>
      <c r="BD934" s="251">
        <f ca="1">IF(A12taxstdlife="n/a","n/a",IF(A12taxstdlife="",0,IF(BD$3&gt;(A12stdlife+$E934),((INDEX('PTRM input'!$G$385:$P$434,A12offset,$E934)-INDEX('PTRM input'!$G$277:$P$326,A12offset,$E934))*OFFSET($F$7,0,$E934))-SUM($G934:BC934),(((INDEX('PTRM input'!$G$385:$P$434,A12offset,$E934)-INDEX('PTRM input'!$G$277:$P$326,A12offset,$E934))*OFFSET($F$7,0,$E934))-SUM($G934:BC934))*(OFFSET('PTRM input'!$G$477,0,$E934-1)/A12taxstdlife))))</f>
        <v>0</v>
      </c>
      <c r="BE934" s="251">
        <f ca="1">IF(A12taxstdlife="n/a","n/a",IF(A12taxstdlife="",0,IF(BE$3&gt;(A12stdlife+$E934),((INDEX('PTRM input'!$G$385:$P$434,A12offset,$E934)-INDEX('PTRM input'!$G$277:$P$326,A12offset,$E934))*OFFSET($F$7,0,$E934))-SUM($G934:BD934),(((INDEX('PTRM input'!$G$385:$P$434,A12offset,$E934)-INDEX('PTRM input'!$G$277:$P$326,A12offset,$E934))*OFFSET($F$7,0,$E934))-SUM($G934:BD934))*(OFFSET('PTRM input'!$G$477,0,$E934-1)/A12taxstdlife))))</f>
        <v>0</v>
      </c>
      <c r="BF934" s="251">
        <f ca="1">IF(A12taxstdlife="n/a","n/a",IF(A12taxstdlife="",0,IF(BF$3&gt;(A12stdlife+$E934),((INDEX('PTRM input'!$G$385:$P$434,A12offset,$E934)-INDEX('PTRM input'!$G$277:$P$326,A12offset,$E934))*OFFSET($F$7,0,$E934))-SUM($G934:BE934),(((INDEX('PTRM input'!$G$385:$P$434,A12offset,$E934)-INDEX('PTRM input'!$G$277:$P$326,A12offset,$E934))*OFFSET($F$7,0,$E934))-SUM($G934:BE934))*(OFFSET('PTRM input'!$G$477,0,$E934-1)/A12taxstdlife))))</f>
        <v>0</v>
      </c>
      <c r="BG934" s="251">
        <f ca="1">IF(A12taxstdlife="n/a","n/a",IF(A12taxstdlife="",0,IF(BG$3&gt;(A12stdlife+$E934),((INDEX('PTRM input'!$G$385:$P$434,A12offset,$E934)-INDEX('PTRM input'!$G$277:$P$326,A12offset,$E934))*OFFSET($F$7,0,$E934))-SUM($G934:BF934),(((INDEX('PTRM input'!$G$385:$P$434,A12offset,$E934)-INDEX('PTRM input'!$G$277:$P$326,A12offset,$E934))*OFFSET($F$7,0,$E934))-SUM($G934:BF934))*(OFFSET('PTRM input'!$G$477,0,$E934-1)/A12taxstdlife))))</f>
        <v>0</v>
      </c>
      <c r="BH934" s="251">
        <f ca="1">IF(A12taxstdlife="n/a","n/a",IF(A12taxstdlife="",0,IF(BH$3&gt;(A12stdlife+$E934),((INDEX('PTRM input'!$G$385:$P$434,A12offset,$E934)-INDEX('PTRM input'!$G$277:$P$326,A12offset,$E934))*OFFSET($F$7,0,$E934))-SUM($G934:BG934),(((INDEX('PTRM input'!$G$385:$P$434,A12offset,$E934)-INDEX('PTRM input'!$G$277:$P$326,A12offset,$E934))*OFFSET($F$7,0,$E934))-SUM($G934:BG934))*(OFFSET('PTRM input'!$G$477,0,$E934-1)/A12taxstdlife))))</f>
        <v>0</v>
      </c>
      <c r="BI934" s="251">
        <f ca="1">IF(A12taxstdlife="n/a","n/a",IF(A12taxstdlife="",0,IF(BI$3&gt;(A12stdlife+$E934),((INDEX('PTRM input'!$G$385:$P$434,A12offset,$E934)-INDEX('PTRM input'!$G$277:$P$326,A12offset,$E934))*OFFSET($F$7,0,$E934))-SUM($G934:BH934),(((INDEX('PTRM input'!$G$385:$P$434,A12offset,$E934)-INDEX('PTRM input'!$G$277:$P$326,A12offset,$E934))*OFFSET($F$7,0,$E934))-SUM($G934:BH934))*(OFFSET('PTRM input'!$G$477,0,$E934-1)/A12taxstdlife))))</f>
        <v>0</v>
      </c>
      <c r="BJ934" s="116"/>
      <c r="BK934" s="116"/>
      <c r="BL934" s="116"/>
      <c r="BM934" s="116"/>
    </row>
    <row r="935" spans="1:65" ht="12.75" customHeight="1" outlineLevel="1" collapsed="1">
      <c r="A935" s="366"/>
      <c r="B935" s="9"/>
      <c r="C935" s="19">
        <f>Asset12</f>
        <v>0</v>
      </c>
      <c r="D935" s="9"/>
      <c r="E935" s="9"/>
      <c r="F935" s="357"/>
      <c r="G935" s="371">
        <f ca="1">SUM(G923:G934)+'PTRM input'!G$288*G$7</f>
        <v>0</v>
      </c>
      <c r="H935" s="371">
        <f ca="1">SUM(H923:H934)+'PTRM input'!H$288*H$7</f>
        <v>0</v>
      </c>
      <c r="I935" s="371">
        <f ca="1">SUM(I923:I934)+'PTRM input'!I$288*I$7</f>
        <v>0</v>
      </c>
      <c r="J935" s="371">
        <f ca="1">SUM(J923:J934)+'PTRM input'!J$288*J$7</f>
        <v>0</v>
      </c>
      <c r="K935" s="371">
        <f ca="1">SUM(K923:K934)+'PTRM input'!K$288*K$7</f>
        <v>0</v>
      </c>
      <c r="L935" s="371">
        <f ca="1">SUM(L923:L934)+'PTRM input'!L$288*L$7</f>
        <v>0</v>
      </c>
      <c r="M935" s="371">
        <f ca="1">SUM(M923:M934)+'PTRM input'!M$288*M$7</f>
        <v>0</v>
      </c>
      <c r="N935" s="371">
        <f ca="1">SUM(N923:N934)+'PTRM input'!N$288*N$7</f>
        <v>0</v>
      </c>
      <c r="O935" s="371">
        <f ca="1">SUM(O923:O934)+'PTRM input'!O$288*O$7</f>
        <v>0</v>
      </c>
      <c r="P935" s="371">
        <f ca="1">SUM(P923:P934)+'PTRM input'!P$288*P$7</f>
        <v>0</v>
      </c>
      <c r="Q935" s="371">
        <f t="shared" ref="Q935:AL935" ca="1" si="225">SUM(Q923:Q934)</f>
        <v>0</v>
      </c>
      <c r="R935" s="371">
        <f t="shared" ca="1" si="225"/>
        <v>0</v>
      </c>
      <c r="S935" s="371">
        <f t="shared" ca="1" si="225"/>
        <v>0</v>
      </c>
      <c r="T935" s="371">
        <f t="shared" ca="1" si="225"/>
        <v>0</v>
      </c>
      <c r="U935" s="371">
        <f t="shared" ca="1" si="225"/>
        <v>0</v>
      </c>
      <c r="V935" s="371">
        <f t="shared" ca="1" si="225"/>
        <v>0</v>
      </c>
      <c r="W935" s="371">
        <f t="shared" ca="1" si="225"/>
        <v>0</v>
      </c>
      <c r="X935" s="371">
        <f t="shared" ca="1" si="225"/>
        <v>0</v>
      </c>
      <c r="Y935" s="371">
        <f t="shared" ca="1" si="225"/>
        <v>0</v>
      </c>
      <c r="Z935" s="371">
        <f t="shared" ca="1" si="225"/>
        <v>0</v>
      </c>
      <c r="AA935" s="371">
        <f t="shared" ca="1" si="225"/>
        <v>0</v>
      </c>
      <c r="AB935" s="371">
        <f t="shared" ca="1" si="225"/>
        <v>0</v>
      </c>
      <c r="AC935" s="371">
        <f t="shared" ca="1" si="225"/>
        <v>0</v>
      </c>
      <c r="AD935" s="371">
        <f t="shared" ca="1" si="225"/>
        <v>0</v>
      </c>
      <c r="AE935" s="371">
        <f t="shared" ca="1" si="225"/>
        <v>0</v>
      </c>
      <c r="AF935" s="371">
        <f t="shared" ca="1" si="225"/>
        <v>0</v>
      </c>
      <c r="AG935" s="371">
        <f t="shared" ca="1" si="225"/>
        <v>0</v>
      </c>
      <c r="AH935" s="371">
        <f t="shared" ca="1" si="225"/>
        <v>0</v>
      </c>
      <c r="AI935" s="371">
        <f t="shared" ca="1" si="225"/>
        <v>0</v>
      </c>
      <c r="AJ935" s="371">
        <f t="shared" ca="1" si="225"/>
        <v>0</v>
      </c>
      <c r="AK935" s="371">
        <f t="shared" ca="1" si="225"/>
        <v>0</v>
      </c>
      <c r="AL935" s="371">
        <f t="shared" ca="1" si="225"/>
        <v>0</v>
      </c>
      <c r="AM935" s="371">
        <f t="shared" ref="AM935:BI935" ca="1" si="226">SUM(AM923:AM934)</f>
        <v>0</v>
      </c>
      <c r="AN935" s="371">
        <f t="shared" ca="1" si="226"/>
        <v>0</v>
      </c>
      <c r="AO935" s="371">
        <f t="shared" ca="1" si="226"/>
        <v>0</v>
      </c>
      <c r="AP935" s="371">
        <f t="shared" ca="1" si="226"/>
        <v>0</v>
      </c>
      <c r="AQ935" s="371">
        <f t="shared" ca="1" si="226"/>
        <v>0</v>
      </c>
      <c r="AR935" s="371">
        <f t="shared" ca="1" si="226"/>
        <v>0</v>
      </c>
      <c r="AS935" s="371">
        <f t="shared" ca="1" si="226"/>
        <v>0</v>
      </c>
      <c r="AT935" s="371">
        <f t="shared" ca="1" si="226"/>
        <v>0</v>
      </c>
      <c r="AU935" s="371">
        <f t="shared" ca="1" si="226"/>
        <v>0</v>
      </c>
      <c r="AV935" s="371">
        <f t="shared" ca="1" si="226"/>
        <v>0</v>
      </c>
      <c r="AW935" s="371">
        <f t="shared" ca="1" si="226"/>
        <v>0</v>
      </c>
      <c r="AX935" s="371">
        <f t="shared" ca="1" si="226"/>
        <v>0</v>
      </c>
      <c r="AY935" s="371">
        <f t="shared" ca="1" si="226"/>
        <v>0</v>
      </c>
      <c r="AZ935" s="371">
        <f t="shared" ca="1" si="226"/>
        <v>0</v>
      </c>
      <c r="BA935" s="371">
        <f t="shared" ca="1" si="226"/>
        <v>0</v>
      </c>
      <c r="BB935" s="371">
        <f t="shared" ca="1" si="226"/>
        <v>0</v>
      </c>
      <c r="BC935" s="371">
        <f t="shared" ca="1" si="226"/>
        <v>0</v>
      </c>
      <c r="BD935" s="371">
        <f t="shared" ca="1" si="226"/>
        <v>0</v>
      </c>
      <c r="BE935" s="371">
        <f t="shared" ca="1" si="226"/>
        <v>0</v>
      </c>
      <c r="BF935" s="371">
        <f t="shared" ca="1" si="226"/>
        <v>0</v>
      </c>
      <c r="BG935" s="371">
        <f t="shared" ca="1" si="226"/>
        <v>0</v>
      </c>
      <c r="BH935" s="371">
        <f t="shared" ca="1" si="226"/>
        <v>0</v>
      </c>
      <c r="BI935" s="371">
        <f t="shared" ca="1" si="226"/>
        <v>0</v>
      </c>
      <c r="BJ935" s="116"/>
      <c r="BK935" s="116"/>
      <c r="BL935" s="116"/>
      <c r="BM935" s="116"/>
    </row>
    <row r="936" spans="1:65" ht="12.75" hidden="1" customHeight="1" outlineLevel="2">
      <c r="A936" s="366"/>
      <c r="B936" s="106">
        <f>C948</f>
        <v>0</v>
      </c>
      <c r="C936" s="614"/>
      <c r="D936" s="615" t="s">
        <v>236</v>
      </c>
      <c r="E936" s="614"/>
      <c r="F936" s="622"/>
      <c r="G936" s="617">
        <f>IF('PTRM input'!$E$574='PTRM input'!$G$573,IF(G$3&gt;A13taxremlife,A13taxvalue-SUM(F936:$F936),IF(A13taxremlife="N/A","n/a",A13taxvalue/A13taxremlife)),'PTRM input'!G$591)</f>
        <v>0</v>
      </c>
      <c r="H936" s="617">
        <f>IF('PTRM input'!$E$574='PTRM input'!$G$573,IF(H$3&gt;A13taxremlife,A13taxvalue-SUM($F936:G936),IF(A13taxremlife="N/A","n/a",A13taxvalue/A13taxremlife)),'PTRM input'!H$591)</f>
        <v>0</v>
      </c>
      <c r="I936" s="617">
        <f>IF('PTRM input'!$E$574='PTRM input'!$G$573,IF(I$3&gt;A13taxremlife,A13taxvalue-SUM($F936:H936),IF(A13taxremlife="N/A","n/a",A13taxvalue/A13taxremlife)),'PTRM input'!I$591)</f>
        <v>0</v>
      </c>
      <c r="J936" s="617">
        <f>IF('PTRM input'!$E$574='PTRM input'!$G$573,IF(J$3&gt;A13taxremlife,A13taxvalue-SUM($F936:I936),IF(A13taxremlife="N/A","n/a",A13taxvalue/A13taxremlife)),'PTRM input'!J$591)</f>
        <v>0</v>
      </c>
      <c r="K936" s="617">
        <f>IF('PTRM input'!$E$574='PTRM input'!$G$573,IF(K$3&gt;A13taxremlife,A13taxvalue-SUM($F936:J936),IF(A13taxremlife="N/A","n/a",A13taxvalue/A13taxremlife)),'PTRM input'!K$591)</f>
        <v>0</v>
      </c>
      <c r="L936" s="617">
        <f>IF('PTRM input'!$E$574='PTRM input'!$G$573,IF(L$3&gt;A13taxremlife,A13taxvalue-SUM($F936:K936),IF(A13taxremlife="N/A","n/a",A13taxvalue/A13taxremlife)),'PTRM input'!L$591)</f>
        <v>0</v>
      </c>
      <c r="M936" s="617">
        <f>IF('PTRM input'!$E$574='PTRM input'!$G$573,IF(M$3&gt;A13taxremlife,A13taxvalue-SUM($F936:L936),IF(A13taxremlife="N/A","n/a",A13taxvalue/A13taxremlife)),'PTRM input'!M$591)</f>
        <v>0</v>
      </c>
      <c r="N936" s="617">
        <f>IF('PTRM input'!$E$574='PTRM input'!$G$573,IF(N$3&gt;A13taxremlife,A13taxvalue-SUM($F936:M936),IF(A13taxremlife="N/A","n/a",A13taxvalue/A13taxremlife)),'PTRM input'!N$591)</f>
        <v>0</v>
      </c>
      <c r="O936" s="617">
        <f>IF('PTRM input'!$E$574='PTRM input'!$G$573,IF(O$3&gt;A13taxremlife,A13taxvalue-SUM($F936:N936),IF(A13taxremlife="N/A","n/a",A13taxvalue/A13taxremlife)),'PTRM input'!O$591)</f>
        <v>0</v>
      </c>
      <c r="P936" s="617">
        <f>IF('PTRM input'!$E$574='PTRM input'!$G$573,IF(P$3&gt;A13taxremlife,A13taxvalue-SUM($F936:O936),IF(A13taxremlife="N/A","n/a",A13taxvalue/A13taxremlife)),'PTRM input'!P$591)</f>
        <v>0</v>
      </c>
      <c r="Q936" s="617">
        <f>IF('PTRM input'!$E$574='PTRM input'!$G$573,IF(Q$3&gt;A13taxremlife,A13taxvalue-SUM($F936:P936),IF(A13taxremlife="N/A","n/a",A13taxvalue/A13taxremlife)),'PTRM input'!Q$591)</f>
        <v>0</v>
      </c>
      <c r="R936" s="617">
        <f>IF('PTRM input'!$E$574='PTRM input'!$G$573,IF(R$3&gt;A13taxremlife,A13taxvalue-SUM($F936:Q936),IF(A13taxremlife="N/A","n/a",A13taxvalue/A13taxremlife)),'PTRM input'!R$591)</f>
        <v>0</v>
      </c>
      <c r="S936" s="617">
        <f>IF('PTRM input'!$E$574='PTRM input'!$G$573,IF(S$3&gt;A13taxremlife,A13taxvalue-SUM($F936:R936),IF(A13taxremlife="N/A","n/a",A13taxvalue/A13taxremlife)),'PTRM input'!S$591)</f>
        <v>0</v>
      </c>
      <c r="T936" s="617">
        <f>IF('PTRM input'!$E$574='PTRM input'!$G$573,IF(T$3&gt;A13taxremlife,A13taxvalue-SUM($F936:S936),IF(A13taxremlife="N/A","n/a",A13taxvalue/A13taxremlife)),'PTRM input'!T$591)</f>
        <v>0</v>
      </c>
      <c r="U936" s="617">
        <f>IF('PTRM input'!$E$574='PTRM input'!$G$573,IF(U$3&gt;A13taxremlife,A13taxvalue-SUM($F936:T936),IF(A13taxremlife="N/A","n/a",A13taxvalue/A13taxremlife)),'PTRM input'!U$591)</f>
        <v>0</v>
      </c>
      <c r="V936" s="617">
        <f>IF('PTRM input'!$E$574='PTRM input'!$G$573,IF(V$3&gt;A13taxremlife,A13taxvalue-SUM($F936:U936),IF(A13taxremlife="N/A","n/a",A13taxvalue/A13taxremlife)),'PTRM input'!V$591)</f>
        <v>0</v>
      </c>
      <c r="W936" s="617">
        <f>IF('PTRM input'!$E$574='PTRM input'!$G$573,IF(W$3&gt;A13taxremlife,A13taxvalue-SUM($F936:V936),IF(A13taxremlife="N/A","n/a",A13taxvalue/A13taxremlife)),'PTRM input'!W$591)</f>
        <v>0</v>
      </c>
      <c r="X936" s="617">
        <f>IF('PTRM input'!$E$574='PTRM input'!$G$573,IF(X$3&gt;A13taxremlife,A13taxvalue-SUM($F936:W936),IF(A13taxremlife="N/A","n/a",A13taxvalue/A13taxremlife)),'PTRM input'!X$591)</f>
        <v>0</v>
      </c>
      <c r="Y936" s="617">
        <f>IF('PTRM input'!$E$574='PTRM input'!$G$573,IF(Y$3&gt;A13taxremlife,A13taxvalue-SUM($F936:X936),IF(A13taxremlife="N/A","n/a",A13taxvalue/A13taxremlife)),'PTRM input'!Y$591)</f>
        <v>0</v>
      </c>
      <c r="Z936" s="617">
        <f>IF('PTRM input'!$E$574='PTRM input'!$G$573,IF(Z$3&gt;A13taxremlife,A13taxvalue-SUM($F936:Y936),IF(A13taxremlife="N/A","n/a",A13taxvalue/A13taxremlife)),'PTRM input'!Z$591)</f>
        <v>0</v>
      </c>
      <c r="AA936" s="617">
        <f>IF('PTRM input'!$E$574='PTRM input'!$G$573,IF(AA$3&gt;A13taxremlife,A13taxvalue-SUM($F936:Z936),IF(A13taxremlife="N/A","n/a",A13taxvalue/A13taxremlife)),'PTRM input'!AA$591)</f>
        <v>0</v>
      </c>
      <c r="AB936" s="617">
        <f>IF('PTRM input'!$E$574='PTRM input'!$G$573,IF(AB$3&gt;A13taxremlife,A13taxvalue-SUM($F936:AA936),IF(A13taxremlife="N/A","n/a",A13taxvalue/A13taxremlife)),'PTRM input'!AB$591)</f>
        <v>0</v>
      </c>
      <c r="AC936" s="617">
        <f>IF('PTRM input'!$E$574='PTRM input'!$G$573,IF(AC$3&gt;A13taxremlife,A13taxvalue-SUM($F936:AB936),IF(A13taxremlife="N/A","n/a",A13taxvalue/A13taxremlife)),'PTRM input'!AC$591)</f>
        <v>0</v>
      </c>
      <c r="AD936" s="617">
        <f>IF('PTRM input'!$E$574='PTRM input'!$G$573,IF(AD$3&gt;A13taxremlife,A13taxvalue-SUM($F936:AC936),IF(A13taxremlife="N/A","n/a",A13taxvalue/A13taxremlife)),'PTRM input'!AD$591)</f>
        <v>0</v>
      </c>
      <c r="AE936" s="617">
        <f>IF('PTRM input'!$E$574='PTRM input'!$G$573,IF(AE$3&gt;A13taxremlife,A13taxvalue-SUM($F936:AD936),IF(A13taxremlife="N/A","n/a",A13taxvalue/A13taxremlife)),'PTRM input'!AE$591)</f>
        <v>0</v>
      </c>
      <c r="AF936" s="617">
        <f>IF('PTRM input'!$E$574='PTRM input'!$G$573,IF(AF$3&gt;A13taxremlife,A13taxvalue-SUM($F936:AE936),IF(A13taxremlife="N/A","n/a",A13taxvalue/A13taxremlife)),'PTRM input'!AF$591)</f>
        <v>0</v>
      </c>
      <c r="AG936" s="617">
        <f>IF('PTRM input'!$E$574='PTRM input'!$G$573,IF(AG$3&gt;A13taxremlife,A13taxvalue-SUM($F936:AF936),IF(A13taxremlife="N/A","n/a",A13taxvalue/A13taxremlife)),'PTRM input'!AG$591)</f>
        <v>0</v>
      </c>
      <c r="AH936" s="617">
        <f>IF('PTRM input'!$E$574='PTRM input'!$G$573,IF(AH$3&gt;A13taxremlife,A13taxvalue-SUM($F936:AG936),IF(A13taxremlife="N/A","n/a",A13taxvalue/A13taxremlife)),'PTRM input'!AH$591)</f>
        <v>0</v>
      </c>
      <c r="AI936" s="617">
        <f>IF('PTRM input'!$E$574='PTRM input'!$G$573,IF(AI$3&gt;A13taxremlife,A13taxvalue-SUM($F936:AH936),IF(A13taxremlife="N/A","n/a",A13taxvalue/A13taxremlife)),'PTRM input'!AI$591)</f>
        <v>0</v>
      </c>
      <c r="AJ936" s="617">
        <f>IF('PTRM input'!$E$574='PTRM input'!$G$573,IF(AJ$3&gt;A13taxremlife,A13taxvalue-SUM($F936:AI936),IF(A13taxremlife="N/A","n/a",A13taxvalue/A13taxremlife)),'PTRM input'!AJ$591)</f>
        <v>0</v>
      </c>
      <c r="AK936" s="617">
        <f>IF('PTRM input'!$E$574='PTRM input'!$G$573,IF(AK$3&gt;A13taxremlife,A13taxvalue-SUM($F936:AJ936),IF(A13taxremlife="N/A","n/a",A13taxvalue/A13taxremlife)),'PTRM input'!AK$591)</f>
        <v>0</v>
      </c>
      <c r="AL936" s="617">
        <f>IF('PTRM input'!$E$574='PTRM input'!$G$573,IF(AL$3&gt;A13taxremlife,A13taxvalue-SUM($F936:AK936),IF(A13taxremlife="N/A","n/a",A13taxvalue/A13taxremlife)),'PTRM input'!AL$591)</f>
        <v>0</v>
      </c>
      <c r="AM936" s="617">
        <f>IF('PTRM input'!$E$574='PTRM input'!$G$573,IF(AM$3&gt;A13taxremlife,A13taxvalue-SUM($F936:AL936),IF(A13taxremlife="N/A","n/a",A13taxvalue/A13taxremlife)),'PTRM input'!AM$591)</f>
        <v>0</v>
      </c>
      <c r="AN936" s="617">
        <f>IF('PTRM input'!$E$574='PTRM input'!$G$573,IF(AN$3&gt;A13taxremlife,A13taxvalue-SUM($F936:AM936),IF(A13taxremlife="N/A","n/a",A13taxvalue/A13taxremlife)),'PTRM input'!AN$591)</f>
        <v>0</v>
      </c>
      <c r="AO936" s="617">
        <f>IF('PTRM input'!$E$574='PTRM input'!$G$573,IF(AO$3&gt;A13taxremlife,A13taxvalue-SUM($F936:AN936),IF(A13taxremlife="N/A","n/a",A13taxvalue/A13taxremlife)),'PTRM input'!AO$591)</f>
        <v>0</v>
      </c>
      <c r="AP936" s="617">
        <f>IF('PTRM input'!$E$574='PTRM input'!$G$573,IF(AP$3&gt;A13taxremlife,A13taxvalue-SUM($F936:AO936),IF(A13taxremlife="N/A","n/a",A13taxvalue/A13taxremlife)),'PTRM input'!AP$591)</f>
        <v>0</v>
      </c>
      <c r="AQ936" s="617">
        <f>IF('PTRM input'!$E$574='PTRM input'!$G$573,IF(AQ$3&gt;A13taxremlife,A13taxvalue-SUM($F936:AP936),IF(A13taxremlife="N/A","n/a",A13taxvalue/A13taxremlife)),'PTRM input'!AQ$591)</f>
        <v>0</v>
      </c>
      <c r="AR936" s="617">
        <f>IF('PTRM input'!$E$574='PTRM input'!$G$573,IF(AR$3&gt;A13taxremlife,A13taxvalue-SUM($F936:AQ936),IF(A13taxremlife="N/A","n/a",A13taxvalue/A13taxremlife)),'PTRM input'!AR$591)</f>
        <v>0</v>
      </c>
      <c r="AS936" s="617">
        <f>IF('PTRM input'!$E$574='PTRM input'!$G$573,IF(AS$3&gt;A13taxremlife,A13taxvalue-SUM($F936:AR936),IF(A13taxremlife="N/A","n/a",A13taxvalue/A13taxremlife)),'PTRM input'!AS$591)</f>
        <v>0</v>
      </c>
      <c r="AT936" s="617">
        <f>IF('PTRM input'!$E$574='PTRM input'!$G$573,IF(AT$3&gt;A13taxremlife,A13taxvalue-SUM($F936:AS936),IF(A13taxremlife="N/A","n/a",A13taxvalue/A13taxremlife)),'PTRM input'!AT$591)</f>
        <v>0</v>
      </c>
      <c r="AU936" s="617">
        <f>IF('PTRM input'!$E$574='PTRM input'!$G$573,IF(AU$3&gt;A13taxremlife,A13taxvalue-SUM($F936:AT936),IF(A13taxremlife="N/A","n/a",A13taxvalue/A13taxremlife)),'PTRM input'!AU$591)</f>
        <v>0</v>
      </c>
      <c r="AV936" s="617">
        <f>IF('PTRM input'!$E$574='PTRM input'!$G$573,IF(AV$3&gt;A13taxremlife,A13taxvalue-SUM($F936:AU936),IF(A13taxremlife="N/A","n/a",A13taxvalue/A13taxremlife)),'PTRM input'!AV$591)</f>
        <v>0</v>
      </c>
      <c r="AW936" s="617">
        <f>IF('PTRM input'!$E$574='PTRM input'!$G$573,IF(AW$3&gt;A13taxremlife,A13taxvalue-SUM($F936:AV936),IF(A13taxremlife="N/A","n/a",A13taxvalue/A13taxremlife)),'PTRM input'!AW$591)</f>
        <v>0</v>
      </c>
      <c r="AX936" s="617">
        <f>IF('PTRM input'!$E$574='PTRM input'!$G$573,IF(AX$3&gt;A13taxremlife,A13taxvalue-SUM($F936:AW936),IF(A13taxremlife="N/A","n/a",A13taxvalue/A13taxremlife)),'PTRM input'!AX$591)</f>
        <v>0</v>
      </c>
      <c r="AY936" s="617">
        <f>IF('PTRM input'!$E$574='PTRM input'!$G$573,IF(AY$3&gt;A13taxremlife,A13taxvalue-SUM($F936:AX936),IF(A13taxremlife="N/A","n/a",A13taxvalue/A13taxremlife)),'PTRM input'!AY$591)</f>
        <v>0</v>
      </c>
      <c r="AZ936" s="617">
        <f>IF('PTRM input'!$E$574='PTRM input'!$G$573,IF(AZ$3&gt;A13taxremlife,A13taxvalue-SUM($F936:AY936),IF(A13taxremlife="N/A","n/a",A13taxvalue/A13taxremlife)),'PTRM input'!AZ$591)</f>
        <v>0</v>
      </c>
      <c r="BA936" s="617">
        <f>IF('PTRM input'!$E$574='PTRM input'!$G$573,IF(BA$3&gt;A13taxremlife,A13taxvalue-SUM($F936:AZ936),IF(A13taxremlife="N/A","n/a",A13taxvalue/A13taxremlife)),'PTRM input'!BA$591)</f>
        <v>0</v>
      </c>
      <c r="BB936" s="617">
        <f>IF('PTRM input'!$E$574='PTRM input'!$G$573,IF(BB$3&gt;A13taxremlife,A13taxvalue-SUM($F936:BA936),IF(A13taxremlife="N/A","n/a",A13taxvalue/A13taxremlife)),'PTRM input'!BB$591)</f>
        <v>0</v>
      </c>
      <c r="BC936" s="617">
        <f>IF('PTRM input'!$E$574='PTRM input'!$G$573,IF(BC$3&gt;A13taxremlife,A13taxvalue-SUM($F936:BB936),IF(A13taxremlife="N/A","n/a",A13taxvalue/A13taxremlife)),'PTRM input'!BC$591)</f>
        <v>0</v>
      </c>
      <c r="BD936" s="617">
        <f>IF('PTRM input'!$E$574='PTRM input'!$G$573,IF(BD$3&gt;A13taxremlife,A13taxvalue-SUM($F936:BC936),IF(A13taxremlife="N/A","n/a",A13taxvalue/A13taxremlife)),'PTRM input'!BD$591)</f>
        <v>0</v>
      </c>
      <c r="BE936" s="617">
        <f>IF('PTRM input'!$E$574='PTRM input'!$G$573,IF(BE$3&gt;A13taxremlife,A13taxvalue-SUM($F936:BD936),IF(A13taxremlife="N/A","n/a",A13taxvalue/A13taxremlife)),'PTRM input'!BE$591)</f>
        <v>0</v>
      </c>
      <c r="BF936" s="617">
        <f>IF('PTRM input'!$E$574='PTRM input'!$G$573,IF(BF$3&gt;A13taxremlife,A13taxvalue-SUM($F936:BE936),IF(A13taxremlife="N/A","n/a",A13taxvalue/A13taxremlife)),'PTRM input'!BF$591)</f>
        <v>0</v>
      </c>
      <c r="BG936" s="617">
        <f>IF('PTRM input'!$E$574='PTRM input'!$G$573,IF(BG$3&gt;A13taxremlife,A13taxvalue-SUM($F936:BF936),IF(A13taxremlife="N/A","n/a",A13taxvalue/A13taxremlife)),'PTRM input'!BG$591)</f>
        <v>0</v>
      </c>
      <c r="BH936" s="617">
        <f>IF('PTRM input'!$E$574='PTRM input'!$G$573,IF(BH$3&gt;A13taxremlife,A13taxvalue-SUM($F936:BG936),IF(A13taxremlife="N/A","n/a",A13taxvalue/A13taxremlife)),'PTRM input'!BH$591)</f>
        <v>0</v>
      </c>
      <c r="BI936" s="617">
        <f>IF('PTRM input'!$E$574='PTRM input'!$G$573,IF(BI$3&gt;A13taxremlife,A13taxvalue-SUM($F936:BH936),IF(A13taxremlife="N/A","n/a",A13taxvalue/A13taxremlife)),'PTRM input'!BI$591)</f>
        <v>0</v>
      </c>
      <c r="BJ936" s="116"/>
      <c r="BK936" s="116"/>
      <c r="BL936" s="116"/>
      <c r="BM936" s="116"/>
    </row>
    <row r="937" spans="1:65" ht="12.75" hidden="1" customHeight="1" outlineLevel="2">
      <c r="A937" s="366"/>
      <c r="B937" s="19"/>
      <c r="C937" s="18"/>
      <c r="D937" s="760" t="s">
        <v>237</v>
      </c>
      <c r="E937" s="86">
        <v>0</v>
      </c>
      <c r="F937" s="356"/>
      <c r="G937" s="433"/>
      <c r="H937" s="433"/>
      <c r="I937" s="433"/>
      <c r="J937" s="433"/>
      <c r="K937" s="433"/>
      <c r="L937" s="433"/>
      <c r="M937" s="433"/>
      <c r="N937" s="433"/>
      <c r="O937" s="433"/>
      <c r="P937" s="433"/>
      <c r="Q937" s="251"/>
      <c r="R937" s="251"/>
      <c r="S937" s="251"/>
      <c r="T937" s="251"/>
      <c r="U937" s="251"/>
      <c r="V937" s="251"/>
      <c r="W937" s="251"/>
      <c r="X937" s="251"/>
      <c r="Y937" s="251"/>
      <c r="Z937" s="251"/>
      <c r="AA937" s="251"/>
      <c r="AB937" s="251"/>
      <c r="AC937" s="251"/>
      <c r="AD937" s="251"/>
      <c r="AE937" s="251"/>
      <c r="AF937" s="251"/>
      <c r="AG937" s="251"/>
      <c r="AH937" s="251"/>
      <c r="AI937" s="251"/>
      <c r="AJ937" s="251"/>
      <c r="AK937" s="251"/>
      <c r="AL937" s="251"/>
      <c r="AM937" s="251"/>
      <c r="AN937" s="251"/>
      <c r="AO937" s="251"/>
      <c r="AP937" s="251"/>
      <c r="AQ937" s="251"/>
      <c r="AR937" s="251"/>
      <c r="AS937" s="251"/>
      <c r="AT937" s="251"/>
      <c r="AU937" s="251"/>
      <c r="AV937" s="251"/>
      <c r="AW937" s="251"/>
      <c r="AX937" s="251"/>
      <c r="AY937" s="251"/>
      <c r="AZ937" s="251"/>
      <c r="BA937" s="251"/>
      <c r="BB937" s="251"/>
      <c r="BC937" s="251"/>
      <c r="BD937" s="251"/>
      <c r="BE937" s="251"/>
      <c r="BF937" s="251"/>
      <c r="BG937" s="251"/>
      <c r="BH937" s="251"/>
      <c r="BI937" s="251"/>
      <c r="BJ937" s="116"/>
      <c r="BK937" s="116"/>
      <c r="BL937" s="116"/>
      <c r="BM937" s="116"/>
    </row>
    <row r="938" spans="1:65" ht="12.75" hidden="1" customHeight="1" outlineLevel="2">
      <c r="A938" s="366"/>
      <c r="B938" s="19"/>
      <c r="C938" s="18"/>
      <c r="D938" s="760"/>
      <c r="E938" s="86">
        <v>1</v>
      </c>
      <c r="F938" s="356"/>
      <c r="G938" s="618"/>
      <c r="H938" s="251">
        <f ca="1">IF(A13taxstdlife="n/a","n/a",IF(A13taxstdlife="",0,IF(H$3&gt;(A13stdlife+$E938),((INDEX('PTRM input'!$G$385:$P$434,A13offset,$E938)-INDEX('PTRM input'!$G$277:$P$326,A13offset,$E938))*OFFSET($F$7,0,$E938))-SUM($G938:G938),(((INDEX('PTRM input'!$G$385:$P$434,A13offset,$E938)-INDEX('PTRM input'!$G$277:$P$326,A13offset,$E938))*OFFSET($F$7,0,$E938))-SUM($G938:G938))*(OFFSET('PTRM input'!$G$477,0,$E938-1)/A13taxstdlife))))</f>
        <v>0</v>
      </c>
      <c r="I938" s="251">
        <f ca="1">IF(A13taxstdlife="n/a","n/a",IF(A13taxstdlife="",0,IF(I$3&gt;(A13stdlife+$E938),((INDEX('PTRM input'!$G$385:$P$434,A13offset,$E938)-INDEX('PTRM input'!$G$277:$P$326,A13offset,$E938))*OFFSET($F$7,0,$E938))-SUM($G938:H938),(((INDEX('PTRM input'!$G$385:$P$434,A13offset,$E938)-INDEX('PTRM input'!$G$277:$P$326,A13offset,$E938))*OFFSET($F$7,0,$E938))-SUM($G938:H938))*(OFFSET('PTRM input'!$G$477,0,$E938-1)/A13taxstdlife))))</f>
        <v>0</v>
      </c>
      <c r="J938" s="251">
        <f ca="1">IF(A13taxstdlife="n/a","n/a",IF(A13taxstdlife="",0,IF(J$3&gt;(A13stdlife+$E938),((INDEX('PTRM input'!$G$385:$P$434,A13offset,$E938)-INDEX('PTRM input'!$G$277:$P$326,A13offset,$E938))*OFFSET($F$7,0,$E938))-SUM($G938:I938),(((INDEX('PTRM input'!$G$385:$P$434,A13offset,$E938)-INDEX('PTRM input'!$G$277:$P$326,A13offset,$E938))*OFFSET($F$7,0,$E938))-SUM($G938:I938))*(OFFSET('PTRM input'!$G$477,0,$E938-1)/A13taxstdlife))))</f>
        <v>0</v>
      </c>
      <c r="K938" s="251">
        <f ca="1">IF(A13taxstdlife="n/a","n/a",IF(A13taxstdlife="",0,IF(K$3&gt;(A13stdlife+$E938),((INDEX('PTRM input'!$G$385:$P$434,A13offset,$E938)-INDEX('PTRM input'!$G$277:$P$326,A13offset,$E938))*OFFSET($F$7,0,$E938))-SUM($G938:J938),(((INDEX('PTRM input'!$G$385:$P$434,A13offset,$E938)-INDEX('PTRM input'!$G$277:$P$326,A13offset,$E938))*OFFSET($F$7,0,$E938))-SUM($G938:J938))*(OFFSET('PTRM input'!$G$477,0,$E938-1)/A13taxstdlife))))</f>
        <v>0</v>
      </c>
      <c r="L938" s="251">
        <f ca="1">IF(A13taxstdlife="n/a","n/a",IF(A13taxstdlife="",0,IF(L$3&gt;(A13stdlife+$E938),((INDEX('PTRM input'!$G$385:$P$434,A13offset,$E938)-INDEX('PTRM input'!$G$277:$P$326,A13offset,$E938))*OFFSET($F$7,0,$E938))-SUM($G938:K938),(((INDEX('PTRM input'!$G$385:$P$434,A13offset,$E938)-INDEX('PTRM input'!$G$277:$P$326,A13offset,$E938))*OFFSET($F$7,0,$E938))-SUM($G938:K938))*(OFFSET('PTRM input'!$G$477,0,$E938-1)/A13taxstdlife))))</f>
        <v>0</v>
      </c>
      <c r="M938" s="251">
        <f ca="1">IF(A13taxstdlife="n/a","n/a",IF(A13taxstdlife="",0,IF(M$3&gt;(A13stdlife+$E938),((INDEX('PTRM input'!$G$385:$P$434,A13offset,$E938)-INDEX('PTRM input'!$G$277:$P$326,A13offset,$E938))*OFFSET($F$7,0,$E938))-SUM($G938:L938),(((INDEX('PTRM input'!$G$385:$P$434,A13offset,$E938)-INDEX('PTRM input'!$G$277:$P$326,A13offset,$E938))*OFFSET($F$7,0,$E938))-SUM($G938:L938))*(OFFSET('PTRM input'!$G$477,0,$E938-1)/A13taxstdlife))))</f>
        <v>0</v>
      </c>
      <c r="N938" s="251">
        <f ca="1">IF(A13taxstdlife="n/a","n/a",IF(A13taxstdlife="",0,IF(N$3&gt;(A13stdlife+$E938),((INDEX('PTRM input'!$G$385:$P$434,A13offset,$E938)-INDEX('PTRM input'!$G$277:$P$326,A13offset,$E938))*OFFSET($F$7,0,$E938))-SUM($G938:M938),(((INDEX('PTRM input'!$G$385:$P$434,A13offset,$E938)-INDEX('PTRM input'!$G$277:$P$326,A13offset,$E938))*OFFSET($F$7,0,$E938))-SUM($G938:M938))*(OFFSET('PTRM input'!$G$477,0,$E938-1)/A13taxstdlife))))</f>
        <v>0</v>
      </c>
      <c r="O938" s="251">
        <f ca="1">IF(A13taxstdlife="n/a","n/a",IF(A13taxstdlife="",0,IF(O$3&gt;(A13stdlife+$E938),((INDEX('PTRM input'!$G$385:$P$434,A13offset,$E938)-INDEX('PTRM input'!$G$277:$P$326,A13offset,$E938))*OFFSET($F$7,0,$E938))-SUM($G938:N938),(((INDEX('PTRM input'!$G$385:$P$434,A13offset,$E938)-INDEX('PTRM input'!$G$277:$P$326,A13offset,$E938))*OFFSET($F$7,0,$E938))-SUM($G938:N938))*(OFFSET('PTRM input'!$G$477,0,$E938-1)/A13taxstdlife))))</f>
        <v>0</v>
      </c>
      <c r="P938" s="251">
        <f ca="1">IF(A13taxstdlife="n/a","n/a",IF(A13taxstdlife="",0,IF(P$3&gt;(A13stdlife+$E938),((INDEX('PTRM input'!$G$385:$P$434,A13offset,$E938)-INDEX('PTRM input'!$G$277:$P$326,A13offset,$E938))*OFFSET($F$7,0,$E938))-SUM($G938:O938),(((INDEX('PTRM input'!$G$385:$P$434,A13offset,$E938)-INDEX('PTRM input'!$G$277:$P$326,A13offset,$E938))*OFFSET($F$7,0,$E938))-SUM($G938:O938))*(OFFSET('PTRM input'!$G$477,0,$E938-1)/A13taxstdlife))))</f>
        <v>0</v>
      </c>
      <c r="Q938" s="251">
        <f ca="1">IF(A13taxstdlife="n/a","n/a",IF(A13taxstdlife="",0,IF(Q$3&gt;(A13stdlife+$E938),((INDEX('PTRM input'!$G$385:$P$434,A13offset,$E938)-INDEX('PTRM input'!$G$277:$P$326,A13offset,$E938))*OFFSET($F$7,0,$E938))-SUM($G938:P938),(((INDEX('PTRM input'!$G$385:$P$434,A13offset,$E938)-INDEX('PTRM input'!$G$277:$P$326,A13offset,$E938))*OFFSET($F$7,0,$E938))-SUM($G938:P938))*(OFFSET('PTRM input'!$G$477,0,$E938-1)/A13taxstdlife))))</f>
        <v>0</v>
      </c>
      <c r="R938" s="251">
        <f ca="1">IF(A13taxstdlife="n/a","n/a",IF(A13taxstdlife="",0,IF(R$3&gt;(A13stdlife+$E938),((INDEX('PTRM input'!$G$385:$P$434,A13offset,$E938)-INDEX('PTRM input'!$G$277:$P$326,A13offset,$E938))*OFFSET($F$7,0,$E938))-SUM($G938:Q938),(((INDEX('PTRM input'!$G$385:$P$434,A13offset,$E938)-INDEX('PTRM input'!$G$277:$P$326,A13offset,$E938))*OFFSET($F$7,0,$E938))-SUM($G938:Q938))*(OFFSET('PTRM input'!$G$477,0,$E938-1)/A13taxstdlife))))</f>
        <v>0</v>
      </c>
      <c r="S938" s="251">
        <f ca="1">IF(A13taxstdlife="n/a","n/a",IF(A13taxstdlife="",0,IF(S$3&gt;(A13stdlife+$E938),((INDEX('PTRM input'!$G$385:$P$434,A13offset,$E938)-INDEX('PTRM input'!$G$277:$P$326,A13offset,$E938))*OFFSET($F$7,0,$E938))-SUM($G938:R938),(((INDEX('PTRM input'!$G$385:$P$434,A13offset,$E938)-INDEX('PTRM input'!$G$277:$P$326,A13offset,$E938))*OFFSET($F$7,0,$E938))-SUM($G938:R938))*(OFFSET('PTRM input'!$G$477,0,$E938-1)/A13taxstdlife))))</f>
        <v>0</v>
      </c>
      <c r="T938" s="251">
        <f ca="1">IF(A13taxstdlife="n/a","n/a",IF(A13taxstdlife="",0,IF(T$3&gt;(A13stdlife+$E938),((INDEX('PTRM input'!$G$385:$P$434,A13offset,$E938)-INDEX('PTRM input'!$G$277:$P$326,A13offset,$E938))*OFFSET($F$7,0,$E938))-SUM($G938:S938),(((INDEX('PTRM input'!$G$385:$P$434,A13offset,$E938)-INDEX('PTRM input'!$G$277:$P$326,A13offset,$E938))*OFFSET($F$7,0,$E938))-SUM($G938:S938))*(OFFSET('PTRM input'!$G$477,0,$E938-1)/A13taxstdlife))))</f>
        <v>0</v>
      </c>
      <c r="U938" s="251">
        <f ca="1">IF(A13taxstdlife="n/a","n/a",IF(A13taxstdlife="",0,IF(U$3&gt;(A13stdlife+$E938),((INDEX('PTRM input'!$G$385:$P$434,A13offset,$E938)-INDEX('PTRM input'!$G$277:$P$326,A13offset,$E938))*OFFSET($F$7,0,$E938))-SUM($G938:T938),(((INDEX('PTRM input'!$G$385:$P$434,A13offset,$E938)-INDEX('PTRM input'!$G$277:$P$326,A13offset,$E938))*OFFSET($F$7,0,$E938))-SUM($G938:T938))*(OFFSET('PTRM input'!$G$477,0,$E938-1)/A13taxstdlife))))</f>
        <v>0</v>
      </c>
      <c r="V938" s="251">
        <f ca="1">IF(A13taxstdlife="n/a","n/a",IF(A13taxstdlife="",0,IF(V$3&gt;(A13stdlife+$E938),((INDEX('PTRM input'!$G$385:$P$434,A13offset,$E938)-INDEX('PTRM input'!$G$277:$P$326,A13offset,$E938))*OFFSET($F$7,0,$E938))-SUM($G938:U938),(((INDEX('PTRM input'!$G$385:$P$434,A13offset,$E938)-INDEX('PTRM input'!$G$277:$P$326,A13offset,$E938))*OFFSET($F$7,0,$E938))-SUM($G938:U938))*(OFFSET('PTRM input'!$G$477,0,$E938-1)/A13taxstdlife))))</f>
        <v>0</v>
      </c>
      <c r="W938" s="251">
        <f ca="1">IF(A13taxstdlife="n/a","n/a",IF(A13taxstdlife="",0,IF(W$3&gt;(A13stdlife+$E938),((INDEX('PTRM input'!$G$385:$P$434,A13offset,$E938)-INDEX('PTRM input'!$G$277:$P$326,A13offset,$E938))*OFFSET($F$7,0,$E938))-SUM($G938:V938),(((INDEX('PTRM input'!$G$385:$P$434,A13offset,$E938)-INDEX('PTRM input'!$G$277:$P$326,A13offset,$E938))*OFFSET($F$7,0,$E938))-SUM($G938:V938))*(OFFSET('PTRM input'!$G$477,0,$E938-1)/A13taxstdlife))))</f>
        <v>0</v>
      </c>
      <c r="X938" s="251">
        <f ca="1">IF(A13taxstdlife="n/a","n/a",IF(A13taxstdlife="",0,IF(X$3&gt;(A13stdlife+$E938),((INDEX('PTRM input'!$G$385:$P$434,A13offset,$E938)-INDEX('PTRM input'!$G$277:$P$326,A13offset,$E938))*OFFSET($F$7,0,$E938))-SUM($G938:W938),(((INDEX('PTRM input'!$G$385:$P$434,A13offset,$E938)-INDEX('PTRM input'!$G$277:$P$326,A13offset,$E938))*OFFSET($F$7,0,$E938))-SUM($G938:W938))*(OFFSET('PTRM input'!$G$477,0,$E938-1)/A13taxstdlife))))</f>
        <v>0</v>
      </c>
      <c r="Y938" s="251">
        <f ca="1">IF(A13taxstdlife="n/a","n/a",IF(A13taxstdlife="",0,IF(Y$3&gt;(A13stdlife+$E938),((INDEX('PTRM input'!$G$385:$P$434,A13offset,$E938)-INDEX('PTRM input'!$G$277:$P$326,A13offset,$E938))*OFFSET($F$7,0,$E938))-SUM($G938:X938),(((INDEX('PTRM input'!$G$385:$P$434,A13offset,$E938)-INDEX('PTRM input'!$G$277:$P$326,A13offset,$E938))*OFFSET($F$7,0,$E938))-SUM($G938:X938))*(OFFSET('PTRM input'!$G$477,0,$E938-1)/A13taxstdlife))))</f>
        <v>0</v>
      </c>
      <c r="Z938" s="251">
        <f ca="1">IF(A13taxstdlife="n/a","n/a",IF(A13taxstdlife="",0,IF(Z$3&gt;(A13stdlife+$E938),((INDEX('PTRM input'!$G$385:$P$434,A13offset,$E938)-INDEX('PTRM input'!$G$277:$P$326,A13offset,$E938))*OFFSET($F$7,0,$E938))-SUM($G938:Y938),(((INDEX('PTRM input'!$G$385:$P$434,A13offset,$E938)-INDEX('PTRM input'!$G$277:$P$326,A13offset,$E938))*OFFSET($F$7,0,$E938))-SUM($G938:Y938))*(OFFSET('PTRM input'!$G$477,0,$E938-1)/A13taxstdlife))))</f>
        <v>0</v>
      </c>
      <c r="AA938" s="251">
        <f ca="1">IF(A13taxstdlife="n/a","n/a",IF(A13taxstdlife="",0,IF(AA$3&gt;(A13stdlife+$E938),((INDEX('PTRM input'!$G$385:$P$434,A13offset,$E938)-INDEX('PTRM input'!$G$277:$P$326,A13offset,$E938))*OFFSET($F$7,0,$E938))-SUM($G938:Z938),(((INDEX('PTRM input'!$G$385:$P$434,A13offset,$E938)-INDEX('PTRM input'!$G$277:$P$326,A13offset,$E938))*OFFSET($F$7,0,$E938))-SUM($G938:Z938))*(OFFSET('PTRM input'!$G$477,0,$E938-1)/A13taxstdlife))))</f>
        <v>0</v>
      </c>
      <c r="AB938" s="251">
        <f ca="1">IF(A13taxstdlife="n/a","n/a",IF(A13taxstdlife="",0,IF(AB$3&gt;(A13stdlife+$E938),((INDEX('PTRM input'!$G$385:$P$434,A13offset,$E938)-INDEX('PTRM input'!$G$277:$P$326,A13offset,$E938))*OFFSET($F$7,0,$E938))-SUM($G938:AA938),(((INDEX('PTRM input'!$G$385:$P$434,A13offset,$E938)-INDEX('PTRM input'!$G$277:$P$326,A13offset,$E938))*OFFSET($F$7,0,$E938))-SUM($G938:AA938))*(OFFSET('PTRM input'!$G$477,0,$E938-1)/A13taxstdlife))))</f>
        <v>0</v>
      </c>
      <c r="AC938" s="251">
        <f ca="1">IF(A13taxstdlife="n/a","n/a",IF(A13taxstdlife="",0,IF(AC$3&gt;(A13stdlife+$E938),((INDEX('PTRM input'!$G$385:$P$434,A13offset,$E938)-INDEX('PTRM input'!$G$277:$P$326,A13offset,$E938))*OFFSET($F$7,0,$E938))-SUM($G938:AB938),(((INDEX('PTRM input'!$G$385:$P$434,A13offset,$E938)-INDEX('PTRM input'!$G$277:$P$326,A13offset,$E938))*OFFSET($F$7,0,$E938))-SUM($G938:AB938))*(OFFSET('PTRM input'!$G$477,0,$E938-1)/A13taxstdlife))))</f>
        <v>0</v>
      </c>
      <c r="AD938" s="251">
        <f ca="1">IF(A13taxstdlife="n/a","n/a",IF(A13taxstdlife="",0,IF(AD$3&gt;(A13stdlife+$E938),((INDEX('PTRM input'!$G$385:$P$434,A13offset,$E938)-INDEX('PTRM input'!$G$277:$P$326,A13offset,$E938))*OFFSET($F$7,0,$E938))-SUM($G938:AC938),(((INDEX('PTRM input'!$G$385:$P$434,A13offset,$E938)-INDEX('PTRM input'!$G$277:$P$326,A13offset,$E938))*OFFSET($F$7,0,$E938))-SUM($G938:AC938))*(OFFSET('PTRM input'!$G$477,0,$E938-1)/A13taxstdlife))))</f>
        <v>0</v>
      </c>
      <c r="AE938" s="251">
        <f ca="1">IF(A13taxstdlife="n/a","n/a",IF(A13taxstdlife="",0,IF(AE$3&gt;(A13stdlife+$E938),((INDEX('PTRM input'!$G$385:$P$434,A13offset,$E938)-INDEX('PTRM input'!$G$277:$P$326,A13offset,$E938))*OFFSET($F$7,0,$E938))-SUM($G938:AD938),(((INDEX('PTRM input'!$G$385:$P$434,A13offset,$E938)-INDEX('PTRM input'!$G$277:$P$326,A13offset,$E938))*OFFSET($F$7,0,$E938))-SUM($G938:AD938))*(OFFSET('PTRM input'!$G$477,0,$E938-1)/A13taxstdlife))))</f>
        <v>0</v>
      </c>
      <c r="AF938" s="251">
        <f ca="1">IF(A13taxstdlife="n/a","n/a",IF(A13taxstdlife="",0,IF(AF$3&gt;(A13stdlife+$E938),((INDEX('PTRM input'!$G$385:$P$434,A13offset,$E938)-INDEX('PTRM input'!$G$277:$P$326,A13offset,$E938))*OFFSET($F$7,0,$E938))-SUM($G938:AE938),(((INDEX('PTRM input'!$G$385:$P$434,A13offset,$E938)-INDEX('PTRM input'!$G$277:$P$326,A13offset,$E938))*OFFSET($F$7,0,$E938))-SUM($G938:AE938))*(OFFSET('PTRM input'!$G$477,0,$E938-1)/A13taxstdlife))))</f>
        <v>0</v>
      </c>
      <c r="AG938" s="251">
        <f ca="1">IF(A13taxstdlife="n/a","n/a",IF(A13taxstdlife="",0,IF(AG$3&gt;(A13stdlife+$E938),((INDEX('PTRM input'!$G$385:$P$434,A13offset,$E938)-INDEX('PTRM input'!$G$277:$P$326,A13offset,$E938))*OFFSET($F$7,0,$E938))-SUM($G938:AF938),(((INDEX('PTRM input'!$G$385:$P$434,A13offset,$E938)-INDEX('PTRM input'!$G$277:$P$326,A13offset,$E938))*OFFSET($F$7,0,$E938))-SUM($G938:AF938))*(OFFSET('PTRM input'!$G$477,0,$E938-1)/A13taxstdlife))))</f>
        <v>0</v>
      </c>
      <c r="AH938" s="251">
        <f ca="1">IF(A13taxstdlife="n/a","n/a",IF(A13taxstdlife="",0,IF(AH$3&gt;(A13stdlife+$E938),((INDEX('PTRM input'!$G$385:$P$434,A13offset,$E938)-INDEX('PTRM input'!$G$277:$P$326,A13offset,$E938))*OFFSET($F$7,0,$E938))-SUM($G938:AG938),(((INDEX('PTRM input'!$G$385:$P$434,A13offset,$E938)-INDEX('PTRM input'!$G$277:$P$326,A13offset,$E938))*OFFSET($F$7,0,$E938))-SUM($G938:AG938))*(OFFSET('PTRM input'!$G$477,0,$E938-1)/A13taxstdlife))))</f>
        <v>0</v>
      </c>
      <c r="AI938" s="251">
        <f ca="1">IF(A13taxstdlife="n/a","n/a",IF(A13taxstdlife="",0,IF(AI$3&gt;(A13stdlife+$E938),((INDEX('PTRM input'!$G$385:$P$434,A13offset,$E938)-INDEX('PTRM input'!$G$277:$P$326,A13offset,$E938))*OFFSET($F$7,0,$E938))-SUM($G938:AH938),(((INDEX('PTRM input'!$G$385:$P$434,A13offset,$E938)-INDEX('PTRM input'!$G$277:$P$326,A13offset,$E938))*OFFSET($F$7,0,$E938))-SUM($G938:AH938))*(OFFSET('PTRM input'!$G$477,0,$E938-1)/A13taxstdlife))))</f>
        <v>0</v>
      </c>
      <c r="AJ938" s="251">
        <f ca="1">IF(A13taxstdlife="n/a","n/a",IF(A13taxstdlife="",0,IF(AJ$3&gt;(A13stdlife+$E938),((INDEX('PTRM input'!$G$385:$P$434,A13offset,$E938)-INDEX('PTRM input'!$G$277:$P$326,A13offset,$E938))*OFFSET($F$7,0,$E938))-SUM($G938:AI938),(((INDEX('PTRM input'!$G$385:$P$434,A13offset,$E938)-INDEX('PTRM input'!$G$277:$P$326,A13offset,$E938))*OFFSET($F$7,0,$E938))-SUM($G938:AI938))*(OFFSET('PTRM input'!$G$477,0,$E938-1)/A13taxstdlife))))</f>
        <v>0</v>
      </c>
      <c r="AK938" s="251">
        <f ca="1">IF(A13taxstdlife="n/a","n/a",IF(A13taxstdlife="",0,IF(AK$3&gt;(A13stdlife+$E938),((INDEX('PTRM input'!$G$385:$P$434,A13offset,$E938)-INDEX('PTRM input'!$G$277:$P$326,A13offset,$E938))*OFFSET($F$7,0,$E938))-SUM($G938:AJ938),(((INDEX('PTRM input'!$G$385:$P$434,A13offset,$E938)-INDEX('PTRM input'!$G$277:$P$326,A13offset,$E938))*OFFSET($F$7,0,$E938))-SUM($G938:AJ938))*(OFFSET('PTRM input'!$G$477,0,$E938-1)/A13taxstdlife))))</f>
        <v>0</v>
      </c>
      <c r="AL938" s="251">
        <f ca="1">IF(A13taxstdlife="n/a","n/a",IF(A13taxstdlife="",0,IF(AL$3&gt;(A13stdlife+$E938),((INDEX('PTRM input'!$G$385:$P$434,A13offset,$E938)-INDEX('PTRM input'!$G$277:$P$326,A13offset,$E938))*OFFSET($F$7,0,$E938))-SUM($G938:AK938),(((INDEX('PTRM input'!$G$385:$P$434,A13offset,$E938)-INDEX('PTRM input'!$G$277:$P$326,A13offset,$E938))*OFFSET($F$7,0,$E938))-SUM($G938:AK938))*(OFFSET('PTRM input'!$G$477,0,$E938-1)/A13taxstdlife))))</f>
        <v>0</v>
      </c>
      <c r="AM938" s="251">
        <f ca="1">IF(A13taxstdlife="n/a","n/a",IF(A13taxstdlife="",0,IF(AM$3&gt;(A13stdlife+$E938),((INDEX('PTRM input'!$G$385:$P$434,A13offset,$E938)-INDEX('PTRM input'!$G$277:$P$326,A13offset,$E938))*OFFSET($F$7,0,$E938))-SUM($G938:AL938),(((INDEX('PTRM input'!$G$385:$P$434,A13offset,$E938)-INDEX('PTRM input'!$G$277:$P$326,A13offset,$E938))*OFFSET($F$7,0,$E938))-SUM($G938:AL938))*(OFFSET('PTRM input'!$G$477,0,$E938-1)/A13taxstdlife))))</f>
        <v>0</v>
      </c>
      <c r="AN938" s="251">
        <f ca="1">IF(A13taxstdlife="n/a","n/a",IF(A13taxstdlife="",0,IF(AN$3&gt;(A13stdlife+$E938),((INDEX('PTRM input'!$G$385:$P$434,A13offset,$E938)-INDEX('PTRM input'!$G$277:$P$326,A13offset,$E938))*OFFSET($F$7,0,$E938))-SUM($G938:AM938),(((INDEX('PTRM input'!$G$385:$P$434,A13offset,$E938)-INDEX('PTRM input'!$G$277:$P$326,A13offset,$E938))*OFFSET($F$7,0,$E938))-SUM($G938:AM938))*(OFFSET('PTRM input'!$G$477,0,$E938-1)/A13taxstdlife))))</f>
        <v>0</v>
      </c>
      <c r="AO938" s="251">
        <f ca="1">IF(A13taxstdlife="n/a","n/a",IF(A13taxstdlife="",0,IF(AO$3&gt;(A13stdlife+$E938),((INDEX('PTRM input'!$G$385:$P$434,A13offset,$E938)-INDEX('PTRM input'!$G$277:$P$326,A13offset,$E938))*OFFSET($F$7,0,$E938))-SUM($G938:AN938),(((INDEX('PTRM input'!$G$385:$P$434,A13offset,$E938)-INDEX('PTRM input'!$G$277:$P$326,A13offset,$E938))*OFFSET($F$7,0,$E938))-SUM($G938:AN938))*(OFFSET('PTRM input'!$G$477,0,$E938-1)/A13taxstdlife))))</f>
        <v>0</v>
      </c>
      <c r="AP938" s="251">
        <f ca="1">IF(A13taxstdlife="n/a","n/a",IF(A13taxstdlife="",0,IF(AP$3&gt;(A13stdlife+$E938),((INDEX('PTRM input'!$G$385:$P$434,A13offset,$E938)-INDEX('PTRM input'!$G$277:$P$326,A13offset,$E938))*OFFSET($F$7,0,$E938))-SUM($G938:AO938),(((INDEX('PTRM input'!$G$385:$P$434,A13offset,$E938)-INDEX('PTRM input'!$G$277:$P$326,A13offset,$E938))*OFFSET($F$7,0,$E938))-SUM($G938:AO938))*(OFFSET('PTRM input'!$G$477,0,$E938-1)/A13taxstdlife))))</f>
        <v>0</v>
      </c>
      <c r="AQ938" s="251">
        <f ca="1">IF(A13taxstdlife="n/a","n/a",IF(A13taxstdlife="",0,IF(AQ$3&gt;(A13stdlife+$E938),((INDEX('PTRM input'!$G$385:$P$434,A13offset,$E938)-INDEX('PTRM input'!$G$277:$P$326,A13offset,$E938))*OFFSET($F$7,0,$E938))-SUM($G938:AP938),(((INDEX('PTRM input'!$G$385:$P$434,A13offset,$E938)-INDEX('PTRM input'!$G$277:$P$326,A13offset,$E938))*OFFSET($F$7,0,$E938))-SUM($G938:AP938))*(OFFSET('PTRM input'!$G$477,0,$E938-1)/A13taxstdlife))))</f>
        <v>0</v>
      </c>
      <c r="AR938" s="251">
        <f ca="1">IF(A13taxstdlife="n/a","n/a",IF(A13taxstdlife="",0,IF(AR$3&gt;(A13stdlife+$E938),((INDEX('PTRM input'!$G$385:$P$434,A13offset,$E938)-INDEX('PTRM input'!$G$277:$P$326,A13offset,$E938))*OFFSET($F$7,0,$E938))-SUM($G938:AQ938),(((INDEX('PTRM input'!$G$385:$P$434,A13offset,$E938)-INDEX('PTRM input'!$G$277:$P$326,A13offset,$E938))*OFFSET($F$7,0,$E938))-SUM($G938:AQ938))*(OFFSET('PTRM input'!$G$477,0,$E938-1)/A13taxstdlife))))</f>
        <v>0</v>
      </c>
      <c r="AS938" s="251">
        <f ca="1">IF(A13taxstdlife="n/a","n/a",IF(A13taxstdlife="",0,IF(AS$3&gt;(A13stdlife+$E938),((INDEX('PTRM input'!$G$385:$P$434,A13offset,$E938)-INDEX('PTRM input'!$G$277:$P$326,A13offset,$E938))*OFFSET($F$7,0,$E938))-SUM($G938:AR938),(((INDEX('PTRM input'!$G$385:$P$434,A13offset,$E938)-INDEX('PTRM input'!$G$277:$P$326,A13offset,$E938))*OFFSET($F$7,0,$E938))-SUM($G938:AR938))*(OFFSET('PTRM input'!$G$477,0,$E938-1)/A13taxstdlife))))</f>
        <v>0</v>
      </c>
      <c r="AT938" s="251">
        <f ca="1">IF(A13taxstdlife="n/a","n/a",IF(A13taxstdlife="",0,IF(AT$3&gt;(A13stdlife+$E938),((INDEX('PTRM input'!$G$385:$P$434,A13offset,$E938)-INDEX('PTRM input'!$G$277:$P$326,A13offset,$E938))*OFFSET($F$7,0,$E938))-SUM($G938:AS938),(((INDEX('PTRM input'!$G$385:$P$434,A13offset,$E938)-INDEX('PTRM input'!$G$277:$P$326,A13offset,$E938))*OFFSET($F$7,0,$E938))-SUM($G938:AS938))*(OFFSET('PTRM input'!$G$477,0,$E938-1)/A13taxstdlife))))</f>
        <v>0</v>
      </c>
      <c r="AU938" s="251">
        <f ca="1">IF(A13taxstdlife="n/a","n/a",IF(A13taxstdlife="",0,IF(AU$3&gt;(A13stdlife+$E938),((INDEX('PTRM input'!$G$385:$P$434,A13offset,$E938)-INDEX('PTRM input'!$G$277:$P$326,A13offset,$E938))*OFFSET($F$7,0,$E938))-SUM($G938:AT938),(((INDEX('PTRM input'!$G$385:$P$434,A13offset,$E938)-INDEX('PTRM input'!$G$277:$P$326,A13offset,$E938))*OFFSET($F$7,0,$E938))-SUM($G938:AT938))*(OFFSET('PTRM input'!$G$477,0,$E938-1)/A13taxstdlife))))</f>
        <v>0</v>
      </c>
      <c r="AV938" s="251">
        <f ca="1">IF(A13taxstdlife="n/a","n/a",IF(A13taxstdlife="",0,IF(AV$3&gt;(A13stdlife+$E938),((INDEX('PTRM input'!$G$385:$P$434,A13offset,$E938)-INDEX('PTRM input'!$G$277:$P$326,A13offset,$E938))*OFFSET($F$7,0,$E938))-SUM($G938:AU938),(((INDEX('PTRM input'!$G$385:$P$434,A13offset,$E938)-INDEX('PTRM input'!$G$277:$P$326,A13offset,$E938))*OFFSET($F$7,0,$E938))-SUM($G938:AU938))*(OFFSET('PTRM input'!$G$477,0,$E938-1)/A13taxstdlife))))</f>
        <v>0</v>
      </c>
      <c r="AW938" s="251">
        <f ca="1">IF(A13taxstdlife="n/a","n/a",IF(A13taxstdlife="",0,IF(AW$3&gt;(A13stdlife+$E938),((INDEX('PTRM input'!$G$385:$P$434,A13offset,$E938)-INDEX('PTRM input'!$G$277:$P$326,A13offset,$E938))*OFFSET($F$7,0,$E938))-SUM($G938:AV938),(((INDEX('PTRM input'!$G$385:$P$434,A13offset,$E938)-INDEX('PTRM input'!$G$277:$P$326,A13offset,$E938))*OFFSET($F$7,0,$E938))-SUM($G938:AV938))*(OFFSET('PTRM input'!$G$477,0,$E938-1)/A13taxstdlife))))</f>
        <v>0</v>
      </c>
      <c r="AX938" s="251">
        <f ca="1">IF(A13taxstdlife="n/a","n/a",IF(A13taxstdlife="",0,IF(AX$3&gt;(A13stdlife+$E938),((INDEX('PTRM input'!$G$385:$P$434,A13offset,$E938)-INDEX('PTRM input'!$G$277:$P$326,A13offset,$E938))*OFFSET($F$7,0,$E938))-SUM($G938:AW938),(((INDEX('PTRM input'!$G$385:$P$434,A13offset,$E938)-INDEX('PTRM input'!$G$277:$P$326,A13offset,$E938))*OFFSET($F$7,0,$E938))-SUM($G938:AW938))*(OFFSET('PTRM input'!$G$477,0,$E938-1)/A13taxstdlife))))</f>
        <v>0</v>
      </c>
      <c r="AY938" s="251">
        <f ca="1">IF(A13taxstdlife="n/a","n/a",IF(A13taxstdlife="",0,IF(AY$3&gt;(A13stdlife+$E938),((INDEX('PTRM input'!$G$385:$P$434,A13offset,$E938)-INDEX('PTRM input'!$G$277:$P$326,A13offset,$E938))*OFFSET($F$7,0,$E938))-SUM($G938:AX938),(((INDEX('PTRM input'!$G$385:$P$434,A13offset,$E938)-INDEX('PTRM input'!$G$277:$P$326,A13offset,$E938))*OFFSET($F$7,0,$E938))-SUM($G938:AX938))*(OFFSET('PTRM input'!$G$477,0,$E938-1)/A13taxstdlife))))</f>
        <v>0</v>
      </c>
      <c r="AZ938" s="251">
        <f ca="1">IF(A13taxstdlife="n/a","n/a",IF(A13taxstdlife="",0,IF(AZ$3&gt;(A13stdlife+$E938),((INDEX('PTRM input'!$G$385:$P$434,A13offset,$E938)-INDEX('PTRM input'!$G$277:$P$326,A13offset,$E938))*OFFSET($F$7,0,$E938))-SUM($G938:AY938),(((INDEX('PTRM input'!$G$385:$P$434,A13offset,$E938)-INDEX('PTRM input'!$G$277:$P$326,A13offset,$E938))*OFFSET($F$7,0,$E938))-SUM($G938:AY938))*(OFFSET('PTRM input'!$G$477,0,$E938-1)/A13taxstdlife))))</f>
        <v>0</v>
      </c>
      <c r="BA938" s="251">
        <f ca="1">IF(A13taxstdlife="n/a","n/a",IF(A13taxstdlife="",0,IF(BA$3&gt;(A13stdlife+$E938),((INDEX('PTRM input'!$G$385:$P$434,A13offset,$E938)-INDEX('PTRM input'!$G$277:$P$326,A13offset,$E938))*OFFSET($F$7,0,$E938))-SUM($G938:AZ938),(((INDEX('PTRM input'!$G$385:$P$434,A13offset,$E938)-INDEX('PTRM input'!$G$277:$P$326,A13offset,$E938))*OFFSET($F$7,0,$E938))-SUM($G938:AZ938))*(OFFSET('PTRM input'!$G$477,0,$E938-1)/A13taxstdlife))))</f>
        <v>0</v>
      </c>
      <c r="BB938" s="251">
        <f ca="1">IF(A13taxstdlife="n/a","n/a",IF(A13taxstdlife="",0,IF(BB$3&gt;(A13stdlife+$E938),((INDEX('PTRM input'!$G$385:$P$434,A13offset,$E938)-INDEX('PTRM input'!$G$277:$P$326,A13offset,$E938))*OFFSET($F$7,0,$E938))-SUM($G938:BA938),(((INDEX('PTRM input'!$G$385:$P$434,A13offset,$E938)-INDEX('PTRM input'!$G$277:$P$326,A13offset,$E938))*OFFSET($F$7,0,$E938))-SUM($G938:BA938))*(OFFSET('PTRM input'!$G$477,0,$E938-1)/A13taxstdlife))))</f>
        <v>0</v>
      </c>
      <c r="BC938" s="251">
        <f ca="1">IF(A13taxstdlife="n/a","n/a",IF(A13taxstdlife="",0,IF(BC$3&gt;(A13stdlife+$E938),((INDEX('PTRM input'!$G$385:$P$434,A13offset,$E938)-INDEX('PTRM input'!$G$277:$P$326,A13offset,$E938))*OFFSET($F$7,0,$E938))-SUM($G938:BB938),(((INDEX('PTRM input'!$G$385:$P$434,A13offset,$E938)-INDEX('PTRM input'!$G$277:$P$326,A13offset,$E938))*OFFSET($F$7,0,$E938))-SUM($G938:BB938))*(OFFSET('PTRM input'!$G$477,0,$E938-1)/A13taxstdlife))))</f>
        <v>0</v>
      </c>
      <c r="BD938" s="251">
        <f ca="1">IF(A13taxstdlife="n/a","n/a",IF(A13taxstdlife="",0,IF(BD$3&gt;(A13stdlife+$E938),((INDEX('PTRM input'!$G$385:$P$434,A13offset,$E938)-INDEX('PTRM input'!$G$277:$P$326,A13offset,$E938))*OFFSET($F$7,0,$E938))-SUM($G938:BC938),(((INDEX('PTRM input'!$G$385:$P$434,A13offset,$E938)-INDEX('PTRM input'!$G$277:$P$326,A13offset,$E938))*OFFSET($F$7,0,$E938))-SUM($G938:BC938))*(OFFSET('PTRM input'!$G$477,0,$E938-1)/A13taxstdlife))))</f>
        <v>0</v>
      </c>
      <c r="BE938" s="251">
        <f ca="1">IF(A13taxstdlife="n/a","n/a",IF(A13taxstdlife="",0,IF(BE$3&gt;(A13stdlife+$E938),((INDEX('PTRM input'!$G$385:$P$434,A13offset,$E938)-INDEX('PTRM input'!$G$277:$P$326,A13offset,$E938))*OFFSET($F$7,0,$E938))-SUM($G938:BD938),(((INDEX('PTRM input'!$G$385:$P$434,A13offset,$E938)-INDEX('PTRM input'!$G$277:$P$326,A13offset,$E938))*OFFSET($F$7,0,$E938))-SUM($G938:BD938))*(OFFSET('PTRM input'!$G$477,0,$E938-1)/A13taxstdlife))))</f>
        <v>0</v>
      </c>
      <c r="BF938" s="251">
        <f ca="1">IF(A13taxstdlife="n/a","n/a",IF(A13taxstdlife="",0,IF(BF$3&gt;(A13stdlife+$E938),((INDEX('PTRM input'!$G$385:$P$434,A13offset,$E938)-INDEX('PTRM input'!$G$277:$P$326,A13offset,$E938))*OFFSET($F$7,0,$E938))-SUM($G938:BE938),(((INDEX('PTRM input'!$G$385:$P$434,A13offset,$E938)-INDEX('PTRM input'!$G$277:$P$326,A13offset,$E938))*OFFSET($F$7,0,$E938))-SUM($G938:BE938))*(OFFSET('PTRM input'!$G$477,0,$E938-1)/A13taxstdlife))))</f>
        <v>0</v>
      </c>
      <c r="BG938" s="251">
        <f ca="1">IF(A13taxstdlife="n/a","n/a",IF(A13taxstdlife="",0,IF(BG$3&gt;(A13stdlife+$E938),((INDEX('PTRM input'!$G$385:$P$434,A13offset,$E938)-INDEX('PTRM input'!$G$277:$P$326,A13offset,$E938))*OFFSET($F$7,0,$E938))-SUM($G938:BF938),(((INDEX('PTRM input'!$G$385:$P$434,A13offset,$E938)-INDEX('PTRM input'!$G$277:$P$326,A13offset,$E938))*OFFSET($F$7,0,$E938))-SUM($G938:BF938))*(OFFSET('PTRM input'!$G$477,0,$E938-1)/A13taxstdlife))))</f>
        <v>0</v>
      </c>
      <c r="BH938" s="251">
        <f ca="1">IF(A13taxstdlife="n/a","n/a",IF(A13taxstdlife="",0,IF(BH$3&gt;(A13stdlife+$E938),((INDEX('PTRM input'!$G$385:$P$434,A13offset,$E938)-INDEX('PTRM input'!$G$277:$P$326,A13offset,$E938))*OFFSET($F$7,0,$E938))-SUM($G938:BG938),(((INDEX('PTRM input'!$G$385:$P$434,A13offset,$E938)-INDEX('PTRM input'!$G$277:$P$326,A13offset,$E938))*OFFSET($F$7,0,$E938))-SUM($G938:BG938))*(OFFSET('PTRM input'!$G$477,0,$E938-1)/A13taxstdlife))))</f>
        <v>0</v>
      </c>
      <c r="BI938" s="251">
        <f ca="1">IF(A13taxstdlife="n/a","n/a",IF(A13taxstdlife="",0,IF(BI$3&gt;(A13stdlife+$E938),((INDEX('PTRM input'!$G$385:$P$434,A13offset,$E938)-INDEX('PTRM input'!$G$277:$P$326,A13offset,$E938))*OFFSET($F$7,0,$E938))-SUM($G938:BH938),(((INDEX('PTRM input'!$G$385:$P$434,A13offset,$E938)-INDEX('PTRM input'!$G$277:$P$326,A13offset,$E938))*OFFSET($F$7,0,$E938))-SUM($G938:BH938))*(OFFSET('PTRM input'!$G$477,0,$E938-1)/A13taxstdlife))))</f>
        <v>0</v>
      </c>
      <c r="BJ938" s="116"/>
      <c r="BK938" s="116"/>
      <c r="BL938" s="116"/>
      <c r="BM938" s="116"/>
    </row>
    <row r="939" spans="1:65" ht="12.75" hidden="1" customHeight="1" outlineLevel="2">
      <c r="A939" s="366"/>
      <c r="B939" s="19"/>
      <c r="C939" s="18"/>
      <c r="D939" s="760"/>
      <c r="E939" s="86">
        <v>2</v>
      </c>
      <c r="F939" s="356"/>
      <c r="G939" s="434"/>
      <c r="H939" s="619"/>
      <c r="I939" s="251">
        <f ca="1">IF(A13taxstdlife="n/a","n/a",IF(A13taxstdlife="",0,IF(I$3&gt;(A13stdlife+$E939),((INDEX('PTRM input'!$G$385:$P$434,A13offset,$E939)-INDEX('PTRM input'!$G$277:$P$326,A13offset,$E939))*OFFSET($F$7,0,$E939))-SUM($G939:H939),(((INDEX('PTRM input'!$G$385:$P$434,A13offset,$E939)-INDEX('PTRM input'!$G$277:$P$326,A13offset,$E939))*OFFSET($F$7,0,$E939))-SUM($G939:H939))*(OFFSET('PTRM input'!$G$477,0,$E939-1)/A13taxstdlife))))</f>
        <v>0</v>
      </c>
      <c r="J939" s="251">
        <f ca="1">IF(A13taxstdlife="n/a","n/a",IF(A13taxstdlife="",0,IF(J$3&gt;(A13stdlife+$E939),((INDEX('PTRM input'!$G$385:$P$434,A13offset,$E939)-INDEX('PTRM input'!$G$277:$P$326,A13offset,$E939))*OFFSET($F$7,0,$E939))-SUM($G939:I939),(((INDEX('PTRM input'!$G$385:$P$434,A13offset,$E939)-INDEX('PTRM input'!$G$277:$P$326,A13offset,$E939))*OFFSET($F$7,0,$E939))-SUM($G939:I939))*(OFFSET('PTRM input'!$G$477,0,$E939-1)/A13taxstdlife))))</f>
        <v>0</v>
      </c>
      <c r="K939" s="251">
        <f ca="1">IF(A13taxstdlife="n/a","n/a",IF(A13taxstdlife="",0,IF(K$3&gt;(A13stdlife+$E939),((INDEX('PTRM input'!$G$385:$P$434,A13offset,$E939)-INDEX('PTRM input'!$G$277:$P$326,A13offset,$E939))*OFFSET($F$7,0,$E939))-SUM($G939:J939),(((INDEX('PTRM input'!$G$385:$P$434,A13offset,$E939)-INDEX('PTRM input'!$G$277:$P$326,A13offset,$E939))*OFFSET($F$7,0,$E939))-SUM($G939:J939))*(OFFSET('PTRM input'!$G$477,0,$E939-1)/A13taxstdlife))))</f>
        <v>0</v>
      </c>
      <c r="L939" s="251">
        <f ca="1">IF(A13taxstdlife="n/a","n/a",IF(A13taxstdlife="",0,IF(L$3&gt;(A13stdlife+$E939),((INDEX('PTRM input'!$G$385:$P$434,A13offset,$E939)-INDEX('PTRM input'!$G$277:$P$326,A13offset,$E939))*OFFSET($F$7,0,$E939))-SUM($G939:K939),(((INDEX('PTRM input'!$G$385:$P$434,A13offset,$E939)-INDEX('PTRM input'!$G$277:$P$326,A13offset,$E939))*OFFSET($F$7,0,$E939))-SUM($G939:K939))*(OFFSET('PTRM input'!$G$477,0,$E939-1)/A13taxstdlife))))</f>
        <v>0</v>
      </c>
      <c r="M939" s="251">
        <f ca="1">IF(A13taxstdlife="n/a","n/a",IF(A13taxstdlife="",0,IF(M$3&gt;(A13stdlife+$E939),((INDEX('PTRM input'!$G$385:$P$434,A13offset,$E939)-INDEX('PTRM input'!$G$277:$P$326,A13offset,$E939))*OFFSET($F$7,0,$E939))-SUM($G939:L939),(((INDEX('PTRM input'!$G$385:$P$434,A13offset,$E939)-INDEX('PTRM input'!$G$277:$P$326,A13offset,$E939))*OFFSET($F$7,0,$E939))-SUM($G939:L939))*(OFFSET('PTRM input'!$G$477,0,$E939-1)/A13taxstdlife))))</f>
        <v>0</v>
      </c>
      <c r="N939" s="251">
        <f ca="1">IF(A13taxstdlife="n/a","n/a",IF(A13taxstdlife="",0,IF(N$3&gt;(A13stdlife+$E939),((INDEX('PTRM input'!$G$385:$P$434,A13offset,$E939)-INDEX('PTRM input'!$G$277:$P$326,A13offset,$E939))*OFFSET($F$7,0,$E939))-SUM($G939:M939),(((INDEX('PTRM input'!$G$385:$P$434,A13offset,$E939)-INDEX('PTRM input'!$G$277:$P$326,A13offset,$E939))*OFFSET($F$7,0,$E939))-SUM($G939:M939))*(OFFSET('PTRM input'!$G$477,0,$E939-1)/A13taxstdlife))))</f>
        <v>0</v>
      </c>
      <c r="O939" s="251">
        <f ca="1">IF(A13taxstdlife="n/a","n/a",IF(A13taxstdlife="",0,IF(O$3&gt;(A13stdlife+$E939),((INDEX('PTRM input'!$G$385:$P$434,A13offset,$E939)-INDEX('PTRM input'!$G$277:$P$326,A13offset,$E939))*OFFSET($F$7,0,$E939))-SUM($G939:N939),(((INDEX('PTRM input'!$G$385:$P$434,A13offset,$E939)-INDEX('PTRM input'!$G$277:$P$326,A13offset,$E939))*OFFSET($F$7,0,$E939))-SUM($G939:N939))*(OFFSET('PTRM input'!$G$477,0,$E939-1)/A13taxstdlife))))</f>
        <v>0</v>
      </c>
      <c r="P939" s="251">
        <f ca="1">IF(A13taxstdlife="n/a","n/a",IF(A13taxstdlife="",0,IF(P$3&gt;(A13stdlife+$E939),((INDEX('PTRM input'!$G$385:$P$434,A13offset,$E939)-INDEX('PTRM input'!$G$277:$P$326,A13offset,$E939))*OFFSET($F$7,0,$E939))-SUM($G939:O939),(((INDEX('PTRM input'!$G$385:$P$434,A13offset,$E939)-INDEX('PTRM input'!$G$277:$P$326,A13offset,$E939))*OFFSET($F$7,0,$E939))-SUM($G939:O939))*(OFFSET('PTRM input'!$G$477,0,$E939-1)/A13taxstdlife))))</f>
        <v>0</v>
      </c>
      <c r="Q939" s="251">
        <f ca="1">IF(A13taxstdlife="n/a","n/a",IF(A13taxstdlife="",0,IF(Q$3&gt;(A13stdlife+$E939),((INDEX('PTRM input'!$G$385:$P$434,A13offset,$E939)-INDEX('PTRM input'!$G$277:$P$326,A13offset,$E939))*OFFSET($F$7,0,$E939))-SUM($G939:P939),(((INDEX('PTRM input'!$G$385:$P$434,A13offset,$E939)-INDEX('PTRM input'!$G$277:$P$326,A13offset,$E939))*OFFSET($F$7,0,$E939))-SUM($G939:P939))*(OFFSET('PTRM input'!$G$477,0,$E939-1)/A13taxstdlife))))</f>
        <v>0</v>
      </c>
      <c r="R939" s="251">
        <f ca="1">IF(A13taxstdlife="n/a","n/a",IF(A13taxstdlife="",0,IF(R$3&gt;(A13stdlife+$E939),((INDEX('PTRM input'!$G$385:$P$434,A13offset,$E939)-INDEX('PTRM input'!$G$277:$P$326,A13offset,$E939))*OFFSET($F$7,0,$E939))-SUM($G939:Q939),(((INDEX('PTRM input'!$G$385:$P$434,A13offset,$E939)-INDEX('PTRM input'!$G$277:$P$326,A13offset,$E939))*OFFSET($F$7,0,$E939))-SUM($G939:Q939))*(OFFSET('PTRM input'!$G$477,0,$E939-1)/A13taxstdlife))))</f>
        <v>0</v>
      </c>
      <c r="S939" s="251">
        <f ca="1">IF(A13taxstdlife="n/a","n/a",IF(A13taxstdlife="",0,IF(S$3&gt;(A13stdlife+$E939),((INDEX('PTRM input'!$G$385:$P$434,A13offset,$E939)-INDEX('PTRM input'!$G$277:$P$326,A13offset,$E939))*OFFSET($F$7,0,$E939))-SUM($G939:R939),(((INDEX('PTRM input'!$G$385:$P$434,A13offset,$E939)-INDEX('PTRM input'!$G$277:$P$326,A13offset,$E939))*OFFSET($F$7,0,$E939))-SUM($G939:R939))*(OFFSET('PTRM input'!$G$477,0,$E939-1)/A13taxstdlife))))</f>
        <v>0</v>
      </c>
      <c r="T939" s="251">
        <f ca="1">IF(A13taxstdlife="n/a","n/a",IF(A13taxstdlife="",0,IF(T$3&gt;(A13stdlife+$E939),((INDEX('PTRM input'!$G$385:$P$434,A13offset,$E939)-INDEX('PTRM input'!$G$277:$P$326,A13offset,$E939))*OFFSET($F$7,0,$E939))-SUM($G939:S939),(((INDEX('PTRM input'!$G$385:$P$434,A13offset,$E939)-INDEX('PTRM input'!$G$277:$P$326,A13offset,$E939))*OFFSET($F$7,0,$E939))-SUM($G939:S939))*(OFFSET('PTRM input'!$G$477,0,$E939-1)/A13taxstdlife))))</f>
        <v>0</v>
      </c>
      <c r="U939" s="251">
        <f ca="1">IF(A13taxstdlife="n/a","n/a",IF(A13taxstdlife="",0,IF(U$3&gt;(A13stdlife+$E939),((INDEX('PTRM input'!$G$385:$P$434,A13offset,$E939)-INDEX('PTRM input'!$G$277:$P$326,A13offset,$E939))*OFFSET($F$7,0,$E939))-SUM($G939:T939),(((INDEX('PTRM input'!$G$385:$P$434,A13offset,$E939)-INDEX('PTRM input'!$G$277:$P$326,A13offset,$E939))*OFFSET($F$7,0,$E939))-SUM($G939:T939))*(OFFSET('PTRM input'!$G$477,0,$E939-1)/A13taxstdlife))))</f>
        <v>0</v>
      </c>
      <c r="V939" s="251">
        <f ca="1">IF(A13taxstdlife="n/a","n/a",IF(A13taxstdlife="",0,IF(V$3&gt;(A13stdlife+$E939),((INDEX('PTRM input'!$G$385:$P$434,A13offset,$E939)-INDEX('PTRM input'!$G$277:$P$326,A13offset,$E939))*OFFSET($F$7,0,$E939))-SUM($G939:U939),(((INDEX('PTRM input'!$G$385:$P$434,A13offset,$E939)-INDEX('PTRM input'!$G$277:$P$326,A13offset,$E939))*OFFSET($F$7,0,$E939))-SUM($G939:U939))*(OFFSET('PTRM input'!$G$477,0,$E939-1)/A13taxstdlife))))</f>
        <v>0</v>
      </c>
      <c r="W939" s="251">
        <f ca="1">IF(A13taxstdlife="n/a","n/a",IF(A13taxstdlife="",0,IF(W$3&gt;(A13stdlife+$E939),((INDEX('PTRM input'!$G$385:$P$434,A13offset,$E939)-INDEX('PTRM input'!$G$277:$P$326,A13offset,$E939))*OFFSET($F$7,0,$E939))-SUM($G939:V939),(((INDEX('PTRM input'!$G$385:$P$434,A13offset,$E939)-INDEX('PTRM input'!$G$277:$P$326,A13offset,$E939))*OFFSET($F$7,0,$E939))-SUM($G939:V939))*(OFFSET('PTRM input'!$G$477,0,$E939-1)/A13taxstdlife))))</f>
        <v>0</v>
      </c>
      <c r="X939" s="251">
        <f ca="1">IF(A13taxstdlife="n/a","n/a",IF(A13taxstdlife="",0,IF(X$3&gt;(A13stdlife+$E939),((INDEX('PTRM input'!$G$385:$P$434,A13offset,$E939)-INDEX('PTRM input'!$G$277:$P$326,A13offset,$E939))*OFFSET($F$7,0,$E939))-SUM($G939:W939),(((INDEX('PTRM input'!$G$385:$P$434,A13offset,$E939)-INDEX('PTRM input'!$G$277:$P$326,A13offset,$E939))*OFFSET($F$7,0,$E939))-SUM($G939:W939))*(OFFSET('PTRM input'!$G$477,0,$E939-1)/A13taxstdlife))))</f>
        <v>0</v>
      </c>
      <c r="Y939" s="251">
        <f ca="1">IF(A13taxstdlife="n/a","n/a",IF(A13taxstdlife="",0,IF(Y$3&gt;(A13stdlife+$E939),((INDEX('PTRM input'!$G$385:$P$434,A13offset,$E939)-INDEX('PTRM input'!$G$277:$P$326,A13offset,$E939))*OFFSET($F$7,0,$E939))-SUM($G939:X939),(((INDEX('PTRM input'!$G$385:$P$434,A13offset,$E939)-INDEX('PTRM input'!$G$277:$P$326,A13offset,$E939))*OFFSET($F$7,0,$E939))-SUM($G939:X939))*(OFFSET('PTRM input'!$G$477,0,$E939-1)/A13taxstdlife))))</f>
        <v>0</v>
      </c>
      <c r="Z939" s="251">
        <f ca="1">IF(A13taxstdlife="n/a","n/a",IF(A13taxstdlife="",0,IF(Z$3&gt;(A13stdlife+$E939),((INDEX('PTRM input'!$G$385:$P$434,A13offset,$E939)-INDEX('PTRM input'!$G$277:$P$326,A13offset,$E939))*OFFSET($F$7,0,$E939))-SUM($G939:Y939),(((INDEX('PTRM input'!$G$385:$P$434,A13offset,$E939)-INDEX('PTRM input'!$G$277:$P$326,A13offset,$E939))*OFFSET($F$7,0,$E939))-SUM($G939:Y939))*(OFFSET('PTRM input'!$G$477,0,$E939-1)/A13taxstdlife))))</f>
        <v>0</v>
      </c>
      <c r="AA939" s="251">
        <f ca="1">IF(A13taxstdlife="n/a","n/a",IF(A13taxstdlife="",0,IF(AA$3&gt;(A13stdlife+$E939),((INDEX('PTRM input'!$G$385:$P$434,A13offset,$E939)-INDEX('PTRM input'!$G$277:$P$326,A13offset,$E939))*OFFSET($F$7,0,$E939))-SUM($G939:Z939),(((INDEX('PTRM input'!$G$385:$P$434,A13offset,$E939)-INDEX('PTRM input'!$G$277:$P$326,A13offset,$E939))*OFFSET($F$7,0,$E939))-SUM($G939:Z939))*(OFFSET('PTRM input'!$G$477,0,$E939-1)/A13taxstdlife))))</f>
        <v>0</v>
      </c>
      <c r="AB939" s="251">
        <f ca="1">IF(A13taxstdlife="n/a","n/a",IF(A13taxstdlife="",0,IF(AB$3&gt;(A13stdlife+$E939),((INDEX('PTRM input'!$G$385:$P$434,A13offset,$E939)-INDEX('PTRM input'!$G$277:$P$326,A13offset,$E939))*OFFSET($F$7,0,$E939))-SUM($G939:AA939),(((INDEX('PTRM input'!$G$385:$P$434,A13offset,$E939)-INDEX('PTRM input'!$G$277:$P$326,A13offset,$E939))*OFFSET($F$7,0,$E939))-SUM($G939:AA939))*(OFFSET('PTRM input'!$G$477,0,$E939-1)/A13taxstdlife))))</f>
        <v>0</v>
      </c>
      <c r="AC939" s="251">
        <f ca="1">IF(A13taxstdlife="n/a","n/a",IF(A13taxstdlife="",0,IF(AC$3&gt;(A13stdlife+$E939),((INDEX('PTRM input'!$G$385:$P$434,A13offset,$E939)-INDEX('PTRM input'!$G$277:$P$326,A13offset,$E939))*OFFSET($F$7,0,$E939))-SUM($G939:AB939),(((INDEX('PTRM input'!$G$385:$P$434,A13offset,$E939)-INDEX('PTRM input'!$G$277:$P$326,A13offset,$E939))*OFFSET($F$7,0,$E939))-SUM($G939:AB939))*(OFFSET('PTRM input'!$G$477,0,$E939-1)/A13taxstdlife))))</f>
        <v>0</v>
      </c>
      <c r="AD939" s="251">
        <f ca="1">IF(A13taxstdlife="n/a","n/a",IF(A13taxstdlife="",0,IF(AD$3&gt;(A13stdlife+$E939),((INDEX('PTRM input'!$G$385:$P$434,A13offset,$E939)-INDEX('PTRM input'!$G$277:$P$326,A13offset,$E939))*OFFSET($F$7,0,$E939))-SUM($G939:AC939),(((INDEX('PTRM input'!$G$385:$P$434,A13offset,$E939)-INDEX('PTRM input'!$G$277:$P$326,A13offset,$E939))*OFFSET($F$7,0,$E939))-SUM($G939:AC939))*(OFFSET('PTRM input'!$G$477,0,$E939-1)/A13taxstdlife))))</f>
        <v>0</v>
      </c>
      <c r="AE939" s="251">
        <f ca="1">IF(A13taxstdlife="n/a","n/a",IF(A13taxstdlife="",0,IF(AE$3&gt;(A13stdlife+$E939),((INDEX('PTRM input'!$G$385:$P$434,A13offset,$E939)-INDEX('PTRM input'!$G$277:$P$326,A13offset,$E939))*OFFSET($F$7,0,$E939))-SUM($G939:AD939),(((INDEX('PTRM input'!$G$385:$P$434,A13offset,$E939)-INDEX('PTRM input'!$G$277:$P$326,A13offset,$E939))*OFFSET($F$7,0,$E939))-SUM($G939:AD939))*(OFFSET('PTRM input'!$G$477,0,$E939-1)/A13taxstdlife))))</f>
        <v>0</v>
      </c>
      <c r="AF939" s="251">
        <f ca="1">IF(A13taxstdlife="n/a","n/a",IF(A13taxstdlife="",0,IF(AF$3&gt;(A13stdlife+$E939),((INDEX('PTRM input'!$G$385:$P$434,A13offset,$E939)-INDEX('PTRM input'!$G$277:$P$326,A13offset,$E939))*OFFSET($F$7,0,$E939))-SUM($G939:AE939),(((INDEX('PTRM input'!$G$385:$P$434,A13offset,$E939)-INDEX('PTRM input'!$G$277:$P$326,A13offset,$E939))*OFFSET($F$7,0,$E939))-SUM($G939:AE939))*(OFFSET('PTRM input'!$G$477,0,$E939-1)/A13taxstdlife))))</f>
        <v>0</v>
      </c>
      <c r="AG939" s="251">
        <f ca="1">IF(A13taxstdlife="n/a","n/a",IF(A13taxstdlife="",0,IF(AG$3&gt;(A13stdlife+$E939),((INDEX('PTRM input'!$G$385:$P$434,A13offset,$E939)-INDEX('PTRM input'!$G$277:$P$326,A13offset,$E939))*OFFSET($F$7,0,$E939))-SUM($G939:AF939),(((INDEX('PTRM input'!$G$385:$P$434,A13offset,$E939)-INDEX('PTRM input'!$G$277:$P$326,A13offset,$E939))*OFFSET($F$7,0,$E939))-SUM($G939:AF939))*(OFFSET('PTRM input'!$G$477,0,$E939-1)/A13taxstdlife))))</f>
        <v>0</v>
      </c>
      <c r="AH939" s="251">
        <f ca="1">IF(A13taxstdlife="n/a","n/a",IF(A13taxstdlife="",0,IF(AH$3&gt;(A13stdlife+$E939),((INDEX('PTRM input'!$G$385:$P$434,A13offset,$E939)-INDEX('PTRM input'!$G$277:$P$326,A13offset,$E939))*OFFSET($F$7,0,$E939))-SUM($G939:AG939),(((INDEX('PTRM input'!$G$385:$P$434,A13offset,$E939)-INDEX('PTRM input'!$G$277:$P$326,A13offset,$E939))*OFFSET($F$7,0,$E939))-SUM($G939:AG939))*(OFFSET('PTRM input'!$G$477,0,$E939-1)/A13taxstdlife))))</f>
        <v>0</v>
      </c>
      <c r="AI939" s="251">
        <f ca="1">IF(A13taxstdlife="n/a","n/a",IF(A13taxstdlife="",0,IF(AI$3&gt;(A13stdlife+$E939),((INDEX('PTRM input'!$G$385:$P$434,A13offset,$E939)-INDEX('PTRM input'!$G$277:$P$326,A13offset,$E939))*OFFSET($F$7,0,$E939))-SUM($G939:AH939),(((INDEX('PTRM input'!$G$385:$P$434,A13offset,$E939)-INDEX('PTRM input'!$G$277:$P$326,A13offset,$E939))*OFFSET($F$7,0,$E939))-SUM($G939:AH939))*(OFFSET('PTRM input'!$G$477,0,$E939-1)/A13taxstdlife))))</f>
        <v>0</v>
      </c>
      <c r="AJ939" s="251">
        <f ca="1">IF(A13taxstdlife="n/a","n/a",IF(A13taxstdlife="",0,IF(AJ$3&gt;(A13stdlife+$E939),((INDEX('PTRM input'!$G$385:$P$434,A13offset,$E939)-INDEX('PTRM input'!$G$277:$P$326,A13offset,$E939))*OFFSET($F$7,0,$E939))-SUM($G939:AI939),(((INDEX('PTRM input'!$G$385:$P$434,A13offset,$E939)-INDEX('PTRM input'!$G$277:$P$326,A13offset,$E939))*OFFSET($F$7,0,$E939))-SUM($G939:AI939))*(OFFSET('PTRM input'!$G$477,0,$E939-1)/A13taxstdlife))))</f>
        <v>0</v>
      </c>
      <c r="AK939" s="251">
        <f ca="1">IF(A13taxstdlife="n/a","n/a",IF(A13taxstdlife="",0,IF(AK$3&gt;(A13stdlife+$E939),((INDEX('PTRM input'!$G$385:$P$434,A13offset,$E939)-INDEX('PTRM input'!$G$277:$P$326,A13offset,$E939))*OFFSET($F$7,0,$E939))-SUM($G939:AJ939),(((INDEX('PTRM input'!$G$385:$P$434,A13offset,$E939)-INDEX('PTRM input'!$G$277:$P$326,A13offset,$E939))*OFFSET($F$7,0,$E939))-SUM($G939:AJ939))*(OFFSET('PTRM input'!$G$477,0,$E939-1)/A13taxstdlife))))</f>
        <v>0</v>
      </c>
      <c r="AL939" s="251">
        <f ca="1">IF(A13taxstdlife="n/a","n/a",IF(A13taxstdlife="",0,IF(AL$3&gt;(A13stdlife+$E939),((INDEX('PTRM input'!$G$385:$P$434,A13offset,$E939)-INDEX('PTRM input'!$G$277:$P$326,A13offset,$E939))*OFFSET($F$7,0,$E939))-SUM($G939:AK939),(((INDEX('PTRM input'!$G$385:$P$434,A13offset,$E939)-INDEX('PTRM input'!$G$277:$P$326,A13offset,$E939))*OFFSET($F$7,0,$E939))-SUM($G939:AK939))*(OFFSET('PTRM input'!$G$477,0,$E939-1)/A13taxstdlife))))</f>
        <v>0</v>
      </c>
      <c r="AM939" s="251">
        <f ca="1">IF(A13taxstdlife="n/a","n/a",IF(A13taxstdlife="",0,IF(AM$3&gt;(A13stdlife+$E939),((INDEX('PTRM input'!$G$385:$P$434,A13offset,$E939)-INDEX('PTRM input'!$G$277:$P$326,A13offset,$E939))*OFFSET($F$7,0,$E939))-SUM($G939:AL939),(((INDEX('PTRM input'!$G$385:$P$434,A13offset,$E939)-INDEX('PTRM input'!$G$277:$P$326,A13offset,$E939))*OFFSET($F$7,0,$E939))-SUM($G939:AL939))*(OFFSET('PTRM input'!$G$477,0,$E939-1)/A13taxstdlife))))</f>
        <v>0</v>
      </c>
      <c r="AN939" s="251">
        <f ca="1">IF(A13taxstdlife="n/a","n/a",IF(A13taxstdlife="",0,IF(AN$3&gt;(A13stdlife+$E939),((INDEX('PTRM input'!$G$385:$P$434,A13offset,$E939)-INDEX('PTRM input'!$G$277:$P$326,A13offset,$E939))*OFFSET($F$7,0,$E939))-SUM($G939:AM939),(((INDEX('PTRM input'!$G$385:$P$434,A13offset,$E939)-INDEX('PTRM input'!$G$277:$P$326,A13offset,$E939))*OFFSET($F$7,0,$E939))-SUM($G939:AM939))*(OFFSET('PTRM input'!$G$477,0,$E939-1)/A13taxstdlife))))</f>
        <v>0</v>
      </c>
      <c r="AO939" s="251">
        <f ca="1">IF(A13taxstdlife="n/a","n/a",IF(A13taxstdlife="",0,IF(AO$3&gt;(A13stdlife+$E939),((INDEX('PTRM input'!$G$385:$P$434,A13offset,$E939)-INDEX('PTRM input'!$G$277:$P$326,A13offset,$E939))*OFFSET($F$7,0,$E939))-SUM($G939:AN939),(((INDEX('PTRM input'!$G$385:$P$434,A13offset,$E939)-INDEX('PTRM input'!$G$277:$P$326,A13offset,$E939))*OFFSET($F$7,0,$E939))-SUM($G939:AN939))*(OFFSET('PTRM input'!$G$477,0,$E939-1)/A13taxstdlife))))</f>
        <v>0</v>
      </c>
      <c r="AP939" s="251">
        <f ca="1">IF(A13taxstdlife="n/a","n/a",IF(A13taxstdlife="",0,IF(AP$3&gt;(A13stdlife+$E939),((INDEX('PTRM input'!$G$385:$P$434,A13offset,$E939)-INDEX('PTRM input'!$G$277:$P$326,A13offset,$E939))*OFFSET($F$7,0,$E939))-SUM($G939:AO939),(((INDEX('PTRM input'!$G$385:$P$434,A13offset,$E939)-INDEX('PTRM input'!$G$277:$P$326,A13offset,$E939))*OFFSET($F$7,0,$E939))-SUM($G939:AO939))*(OFFSET('PTRM input'!$G$477,0,$E939-1)/A13taxstdlife))))</f>
        <v>0</v>
      </c>
      <c r="AQ939" s="251">
        <f ca="1">IF(A13taxstdlife="n/a","n/a",IF(A13taxstdlife="",0,IF(AQ$3&gt;(A13stdlife+$E939),((INDEX('PTRM input'!$G$385:$P$434,A13offset,$E939)-INDEX('PTRM input'!$G$277:$P$326,A13offset,$E939))*OFFSET($F$7,0,$E939))-SUM($G939:AP939),(((INDEX('PTRM input'!$G$385:$P$434,A13offset,$E939)-INDEX('PTRM input'!$G$277:$P$326,A13offset,$E939))*OFFSET($F$7,0,$E939))-SUM($G939:AP939))*(OFFSET('PTRM input'!$G$477,0,$E939-1)/A13taxstdlife))))</f>
        <v>0</v>
      </c>
      <c r="AR939" s="251">
        <f ca="1">IF(A13taxstdlife="n/a","n/a",IF(A13taxstdlife="",0,IF(AR$3&gt;(A13stdlife+$E939),((INDEX('PTRM input'!$G$385:$P$434,A13offset,$E939)-INDEX('PTRM input'!$G$277:$P$326,A13offset,$E939))*OFFSET($F$7,0,$E939))-SUM($G939:AQ939),(((INDEX('PTRM input'!$G$385:$P$434,A13offset,$E939)-INDEX('PTRM input'!$G$277:$P$326,A13offset,$E939))*OFFSET($F$7,0,$E939))-SUM($G939:AQ939))*(OFFSET('PTRM input'!$G$477,0,$E939-1)/A13taxstdlife))))</f>
        <v>0</v>
      </c>
      <c r="AS939" s="251">
        <f ca="1">IF(A13taxstdlife="n/a","n/a",IF(A13taxstdlife="",0,IF(AS$3&gt;(A13stdlife+$E939),((INDEX('PTRM input'!$G$385:$P$434,A13offset,$E939)-INDEX('PTRM input'!$G$277:$P$326,A13offset,$E939))*OFFSET($F$7,0,$E939))-SUM($G939:AR939),(((INDEX('PTRM input'!$G$385:$P$434,A13offset,$E939)-INDEX('PTRM input'!$G$277:$P$326,A13offset,$E939))*OFFSET($F$7,0,$E939))-SUM($G939:AR939))*(OFFSET('PTRM input'!$G$477,0,$E939-1)/A13taxstdlife))))</f>
        <v>0</v>
      </c>
      <c r="AT939" s="251">
        <f ca="1">IF(A13taxstdlife="n/a","n/a",IF(A13taxstdlife="",0,IF(AT$3&gt;(A13stdlife+$E939),((INDEX('PTRM input'!$G$385:$P$434,A13offset,$E939)-INDEX('PTRM input'!$G$277:$P$326,A13offset,$E939))*OFFSET($F$7,0,$E939))-SUM($G939:AS939),(((INDEX('PTRM input'!$G$385:$P$434,A13offset,$E939)-INDEX('PTRM input'!$G$277:$P$326,A13offset,$E939))*OFFSET($F$7,0,$E939))-SUM($G939:AS939))*(OFFSET('PTRM input'!$G$477,0,$E939-1)/A13taxstdlife))))</f>
        <v>0</v>
      </c>
      <c r="AU939" s="251">
        <f ca="1">IF(A13taxstdlife="n/a","n/a",IF(A13taxstdlife="",0,IF(AU$3&gt;(A13stdlife+$E939),((INDEX('PTRM input'!$G$385:$P$434,A13offset,$E939)-INDEX('PTRM input'!$G$277:$P$326,A13offset,$E939))*OFFSET($F$7,0,$E939))-SUM($G939:AT939),(((INDEX('PTRM input'!$G$385:$P$434,A13offset,$E939)-INDEX('PTRM input'!$G$277:$P$326,A13offset,$E939))*OFFSET($F$7,0,$E939))-SUM($G939:AT939))*(OFFSET('PTRM input'!$G$477,0,$E939-1)/A13taxstdlife))))</f>
        <v>0</v>
      </c>
      <c r="AV939" s="251">
        <f ca="1">IF(A13taxstdlife="n/a","n/a",IF(A13taxstdlife="",0,IF(AV$3&gt;(A13stdlife+$E939),((INDEX('PTRM input'!$G$385:$P$434,A13offset,$E939)-INDEX('PTRM input'!$G$277:$P$326,A13offset,$E939))*OFFSET($F$7,0,$E939))-SUM($G939:AU939),(((INDEX('PTRM input'!$G$385:$P$434,A13offset,$E939)-INDEX('PTRM input'!$G$277:$P$326,A13offset,$E939))*OFFSET($F$7,0,$E939))-SUM($G939:AU939))*(OFFSET('PTRM input'!$G$477,0,$E939-1)/A13taxstdlife))))</f>
        <v>0</v>
      </c>
      <c r="AW939" s="251">
        <f ca="1">IF(A13taxstdlife="n/a","n/a",IF(A13taxstdlife="",0,IF(AW$3&gt;(A13stdlife+$E939),((INDEX('PTRM input'!$G$385:$P$434,A13offset,$E939)-INDEX('PTRM input'!$G$277:$P$326,A13offset,$E939))*OFFSET($F$7,0,$E939))-SUM($G939:AV939),(((INDEX('PTRM input'!$G$385:$P$434,A13offset,$E939)-INDEX('PTRM input'!$G$277:$P$326,A13offset,$E939))*OFFSET($F$7,0,$E939))-SUM($G939:AV939))*(OFFSET('PTRM input'!$G$477,0,$E939-1)/A13taxstdlife))))</f>
        <v>0</v>
      </c>
      <c r="AX939" s="251">
        <f ca="1">IF(A13taxstdlife="n/a","n/a",IF(A13taxstdlife="",0,IF(AX$3&gt;(A13stdlife+$E939),((INDEX('PTRM input'!$G$385:$P$434,A13offset,$E939)-INDEX('PTRM input'!$G$277:$P$326,A13offset,$E939))*OFFSET($F$7,0,$E939))-SUM($G939:AW939),(((INDEX('PTRM input'!$G$385:$P$434,A13offset,$E939)-INDEX('PTRM input'!$G$277:$P$326,A13offset,$E939))*OFFSET($F$7,0,$E939))-SUM($G939:AW939))*(OFFSET('PTRM input'!$G$477,0,$E939-1)/A13taxstdlife))))</f>
        <v>0</v>
      </c>
      <c r="AY939" s="251">
        <f ca="1">IF(A13taxstdlife="n/a","n/a",IF(A13taxstdlife="",0,IF(AY$3&gt;(A13stdlife+$E939),((INDEX('PTRM input'!$G$385:$P$434,A13offset,$E939)-INDEX('PTRM input'!$G$277:$P$326,A13offset,$E939))*OFFSET($F$7,0,$E939))-SUM($G939:AX939),(((INDEX('PTRM input'!$G$385:$P$434,A13offset,$E939)-INDEX('PTRM input'!$G$277:$P$326,A13offset,$E939))*OFFSET($F$7,0,$E939))-SUM($G939:AX939))*(OFFSET('PTRM input'!$G$477,0,$E939-1)/A13taxstdlife))))</f>
        <v>0</v>
      </c>
      <c r="AZ939" s="251">
        <f ca="1">IF(A13taxstdlife="n/a","n/a",IF(A13taxstdlife="",0,IF(AZ$3&gt;(A13stdlife+$E939),((INDEX('PTRM input'!$G$385:$P$434,A13offset,$E939)-INDEX('PTRM input'!$G$277:$P$326,A13offset,$E939))*OFFSET($F$7,0,$E939))-SUM($G939:AY939),(((INDEX('PTRM input'!$G$385:$P$434,A13offset,$E939)-INDEX('PTRM input'!$G$277:$P$326,A13offset,$E939))*OFFSET($F$7,0,$E939))-SUM($G939:AY939))*(OFFSET('PTRM input'!$G$477,0,$E939-1)/A13taxstdlife))))</f>
        <v>0</v>
      </c>
      <c r="BA939" s="251">
        <f ca="1">IF(A13taxstdlife="n/a","n/a",IF(A13taxstdlife="",0,IF(BA$3&gt;(A13stdlife+$E939),((INDEX('PTRM input'!$G$385:$P$434,A13offset,$E939)-INDEX('PTRM input'!$G$277:$P$326,A13offset,$E939))*OFFSET($F$7,0,$E939))-SUM($G939:AZ939),(((INDEX('PTRM input'!$G$385:$P$434,A13offset,$E939)-INDEX('PTRM input'!$G$277:$P$326,A13offset,$E939))*OFFSET($F$7,0,$E939))-SUM($G939:AZ939))*(OFFSET('PTRM input'!$G$477,0,$E939-1)/A13taxstdlife))))</f>
        <v>0</v>
      </c>
      <c r="BB939" s="251">
        <f ca="1">IF(A13taxstdlife="n/a","n/a",IF(A13taxstdlife="",0,IF(BB$3&gt;(A13stdlife+$E939),((INDEX('PTRM input'!$G$385:$P$434,A13offset,$E939)-INDEX('PTRM input'!$G$277:$P$326,A13offset,$E939))*OFFSET($F$7,0,$E939))-SUM($G939:BA939),(((INDEX('PTRM input'!$G$385:$P$434,A13offset,$E939)-INDEX('PTRM input'!$G$277:$P$326,A13offset,$E939))*OFFSET($F$7,0,$E939))-SUM($G939:BA939))*(OFFSET('PTRM input'!$G$477,0,$E939-1)/A13taxstdlife))))</f>
        <v>0</v>
      </c>
      <c r="BC939" s="251">
        <f ca="1">IF(A13taxstdlife="n/a","n/a",IF(A13taxstdlife="",0,IF(BC$3&gt;(A13stdlife+$E939),((INDEX('PTRM input'!$G$385:$P$434,A13offset,$E939)-INDEX('PTRM input'!$G$277:$P$326,A13offset,$E939))*OFFSET($F$7,0,$E939))-SUM($G939:BB939),(((INDEX('PTRM input'!$G$385:$P$434,A13offset,$E939)-INDEX('PTRM input'!$G$277:$P$326,A13offset,$E939))*OFFSET($F$7,0,$E939))-SUM($G939:BB939))*(OFFSET('PTRM input'!$G$477,0,$E939-1)/A13taxstdlife))))</f>
        <v>0</v>
      </c>
      <c r="BD939" s="251">
        <f ca="1">IF(A13taxstdlife="n/a","n/a",IF(A13taxstdlife="",0,IF(BD$3&gt;(A13stdlife+$E939),((INDEX('PTRM input'!$G$385:$P$434,A13offset,$E939)-INDEX('PTRM input'!$G$277:$P$326,A13offset,$E939))*OFFSET($F$7,0,$E939))-SUM($G939:BC939),(((INDEX('PTRM input'!$G$385:$P$434,A13offset,$E939)-INDEX('PTRM input'!$G$277:$P$326,A13offset,$E939))*OFFSET($F$7,0,$E939))-SUM($G939:BC939))*(OFFSET('PTRM input'!$G$477,0,$E939-1)/A13taxstdlife))))</f>
        <v>0</v>
      </c>
      <c r="BE939" s="251">
        <f ca="1">IF(A13taxstdlife="n/a","n/a",IF(A13taxstdlife="",0,IF(BE$3&gt;(A13stdlife+$E939),((INDEX('PTRM input'!$G$385:$P$434,A13offset,$E939)-INDEX('PTRM input'!$G$277:$P$326,A13offset,$E939))*OFFSET($F$7,0,$E939))-SUM($G939:BD939),(((INDEX('PTRM input'!$G$385:$P$434,A13offset,$E939)-INDEX('PTRM input'!$G$277:$P$326,A13offset,$E939))*OFFSET($F$7,0,$E939))-SUM($G939:BD939))*(OFFSET('PTRM input'!$G$477,0,$E939-1)/A13taxstdlife))))</f>
        <v>0</v>
      </c>
      <c r="BF939" s="251">
        <f ca="1">IF(A13taxstdlife="n/a","n/a",IF(A13taxstdlife="",0,IF(BF$3&gt;(A13stdlife+$E939),((INDEX('PTRM input'!$G$385:$P$434,A13offset,$E939)-INDEX('PTRM input'!$G$277:$P$326,A13offset,$E939))*OFFSET($F$7,0,$E939))-SUM($G939:BE939),(((INDEX('PTRM input'!$G$385:$P$434,A13offset,$E939)-INDEX('PTRM input'!$G$277:$P$326,A13offset,$E939))*OFFSET($F$7,0,$E939))-SUM($G939:BE939))*(OFFSET('PTRM input'!$G$477,0,$E939-1)/A13taxstdlife))))</f>
        <v>0</v>
      </c>
      <c r="BG939" s="251">
        <f ca="1">IF(A13taxstdlife="n/a","n/a",IF(A13taxstdlife="",0,IF(BG$3&gt;(A13stdlife+$E939),((INDEX('PTRM input'!$G$385:$P$434,A13offset,$E939)-INDEX('PTRM input'!$G$277:$P$326,A13offset,$E939))*OFFSET($F$7,0,$E939))-SUM($G939:BF939),(((INDEX('PTRM input'!$G$385:$P$434,A13offset,$E939)-INDEX('PTRM input'!$G$277:$P$326,A13offset,$E939))*OFFSET($F$7,0,$E939))-SUM($G939:BF939))*(OFFSET('PTRM input'!$G$477,0,$E939-1)/A13taxstdlife))))</f>
        <v>0</v>
      </c>
      <c r="BH939" s="251">
        <f ca="1">IF(A13taxstdlife="n/a","n/a",IF(A13taxstdlife="",0,IF(BH$3&gt;(A13stdlife+$E939),((INDEX('PTRM input'!$G$385:$P$434,A13offset,$E939)-INDEX('PTRM input'!$G$277:$P$326,A13offset,$E939))*OFFSET($F$7,0,$E939))-SUM($G939:BG939),(((INDEX('PTRM input'!$G$385:$P$434,A13offset,$E939)-INDEX('PTRM input'!$G$277:$P$326,A13offset,$E939))*OFFSET($F$7,0,$E939))-SUM($G939:BG939))*(OFFSET('PTRM input'!$G$477,0,$E939-1)/A13taxstdlife))))</f>
        <v>0</v>
      </c>
      <c r="BI939" s="251">
        <f ca="1">IF(A13taxstdlife="n/a","n/a",IF(A13taxstdlife="",0,IF(BI$3&gt;(A13stdlife+$E939),((INDEX('PTRM input'!$G$385:$P$434,A13offset,$E939)-INDEX('PTRM input'!$G$277:$P$326,A13offset,$E939))*OFFSET($F$7,0,$E939))-SUM($G939:BH939),(((INDEX('PTRM input'!$G$385:$P$434,A13offset,$E939)-INDEX('PTRM input'!$G$277:$P$326,A13offset,$E939))*OFFSET($F$7,0,$E939))-SUM($G939:BH939))*(OFFSET('PTRM input'!$G$477,0,$E939-1)/A13taxstdlife))))</f>
        <v>0</v>
      </c>
      <c r="BJ939" s="116"/>
      <c r="BK939" s="116"/>
      <c r="BL939" s="116"/>
      <c r="BM939" s="116"/>
    </row>
    <row r="940" spans="1:65" ht="12.75" hidden="1" customHeight="1" outlineLevel="2">
      <c r="A940" s="366"/>
      <c r="B940" s="19"/>
      <c r="C940" s="18"/>
      <c r="D940" s="760"/>
      <c r="E940" s="86">
        <v>3</v>
      </c>
      <c r="F940" s="356"/>
      <c r="G940" s="434"/>
      <c r="H940" s="435"/>
      <c r="I940" s="619"/>
      <c r="J940" s="251">
        <f ca="1">IF(A13taxstdlife="n/a","n/a",IF(A13taxstdlife="",0,IF(J$3&gt;(A13stdlife+$E940),((INDEX('PTRM input'!$G$385:$P$434,A13offset,$E940)-INDEX('PTRM input'!$G$277:$P$326,A13offset,$E940))*OFFSET($F$7,0,$E940))-SUM($G940:I940),(((INDEX('PTRM input'!$G$385:$P$434,A13offset,$E940)-INDEX('PTRM input'!$G$277:$P$326,A13offset,$E940))*OFFSET($F$7,0,$E940))-SUM($G940:I940))*(OFFSET('PTRM input'!$G$477,0,$E940-1)/A13taxstdlife))))</f>
        <v>0</v>
      </c>
      <c r="K940" s="251">
        <f ca="1">IF(A13taxstdlife="n/a","n/a",IF(A13taxstdlife="",0,IF(K$3&gt;(A13stdlife+$E940),((INDEX('PTRM input'!$G$385:$P$434,A13offset,$E940)-INDEX('PTRM input'!$G$277:$P$326,A13offset,$E940))*OFFSET($F$7,0,$E940))-SUM($G940:J940),(((INDEX('PTRM input'!$G$385:$P$434,A13offset,$E940)-INDEX('PTRM input'!$G$277:$P$326,A13offset,$E940))*OFFSET($F$7,0,$E940))-SUM($G940:J940))*(OFFSET('PTRM input'!$G$477,0,$E940-1)/A13taxstdlife))))</f>
        <v>0</v>
      </c>
      <c r="L940" s="251">
        <f ca="1">IF(A13taxstdlife="n/a","n/a",IF(A13taxstdlife="",0,IF(L$3&gt;(A13stdlife+$E940),((INDEX('PTRM input'!$G$385:$P$434,A13offset,$E940)-INDEX('PTRM input'!$G$277:$P$326,A13offset,$E940))*OFFSET($F$7,0,$E940))-SUM($G940:K940),(((INDEX('PTRM input'!$G$385:$P$434,A13offset,$E940)-INDEX('PTRM input'!$G$277:$P$326,A13offset,$E940))*OFFSET($F$7,0,$E940))-SUM($G940:K940))*(OFFSET('PTRM input'!$G$477,0,$E940-1)/A13taxstdlife))))</f>
        <v>0</v>
      </c>
      <c r="M940" s="251">
        <f ca="1">IF(A13taxstdlife="n/a","n/a",IF(A13taxstdlife="",0,IF(M$3&gt;(A13stdlife+$E940),((INDEX('PTRM input'!$G$385:$P$434,A13offset,$E940)-INDEX('PTRM input'!$G$277:$P$326,A13offset,$E940))*OFFSET($F$7,0,$E940))-SUM($G940:L940),(((INDEX('PTRM input'!$G$385:$P$434,A13offset,$E940)-INDEX('PTRM input'!$G$277:$P$326,A13offset,$E940))*OFFSET($F$7,0,$E940))-SUM($G940:L940))*(OFFSET('PTRM input'!$G$477,0,$E940-1)/A13taxstdlife))))</f>
        <v>0</v>
      </c>
      <c r="N940" s="251">
        <f ca="1">IF(A13taxstdlife="n/a","n/a",IF(A13taxstdlife="",0,IF(N$3&gt;(A13stdlife+$E940),((INDEX('PTRM input'!$G$385:$P$434,A13offset,$E940)-INDEX('PTRM input'!$G$277:$P$326,A13offset,$E940))*OFFSET($F$7,0,$E940))-SUM($G940:M940),(((INDEX('PTRM input'!$G$385:$P$434,A13offset,$E940)-INDEX('PTRM input'!$G$277:$P$326,A13offset,$E940))*OFFSET($F$7,0,$E940))-SUM($G940:M940))*(OFFSET('PTRM input'!$G$477,0,$E940-1)/A13taxstdlife))))</f>
        <v>0</v>
      </c>
      <c r="O940" s="251">
        <f ca="1">IF(A13taxstdlife="n/a","n/a",IF(A13taxstdlife="",0,IF(O$3&gt;(A13stdlife+$E940),((INDEX('PTRM input'!$G$385:$P$434,A13offset,$E940)-INDEX('PTRM input'!$G$277:$P$326,A13offset,$E940))*OFFSET($F$7,0,$E940))-SUM($G940:N940),(((INDEX('PTRM input'!$G$385:$P$434,A13offset,$E940)-INDEX('PTRM input'!$G$277:$P$326,A13offset,$E940))*OFFSET($F$7,0,$E940))-SUM($G940:N940))*(OFFSET('PTRM input'!$G$477,0,$E940-1)/A13taxstdlife))))</f>
        <v>0</v>
      </c>
      <c r="P940" s="251">
        <f ca="1">IF(A13taxstdlife="n/a","n/a",IF(A13taxstdlife="",0,IF(P$3&gt;(A13stdlife+$E940),((INDEX('PTRM input'!$G$385:$P$434,A13offset,$E940)-INDEX('PTRM input'!$G$277:$P$326,A13offset,$E940))*OFFSET($F$7,0,$E940))-SUM($G940:O940),(((INDEX('PTRM input'!$G$385:$P$434,A13offset,$E940)-INDEX('PTRM input'!$G$277:$P$326,A13offset,$E940))*OFFSET($F$7,0,$E940))-SUM($G940:O940))*(OFFSET('PTRM input'!$G$477,0,$E940-1)/A13taxstdlife))))</f>
        <v>0</v>
      </c>
      <c r="Q940" s="251">
        <f ca="1">IF(A13taxstdlife="n/a","n/a",IF(A13taxstdlife="",0,IF(Q$3&gt;(A13stdlife+$E940),((INDEX('PTRM input'!$G$385:$P$434,A13offset,$E940)-INDEX('PTRM input'!$G$277:$P$326,A13offset,$E940))*OFFSET($F$7,0,$E940))-SUM($G940:P940),(((INDEX('PTRM input'!$G$385:$P$434,A13offset,$E940)-INDEX('PTRM input'!$G$277:$P$326,A13offset,$E940))*OFFSET($F$7,0,$E940))-SUM($G940:P940))*(OFFSET('PTRM input'!$G$477,0,$E940-1)/A13taxstdlife))))</f>
        <v>0</v>
      </c>
      <c r="R940" s="251">
        <f ca="1">IF(A13taxstdlife="n/a","n/a",IF(A13taxstdlife="",0,IF(R$3&gt;(A13stdlife+$E940),((INDEX('PTRM input'!$G$385:$P$434,A13offset,$E940)-INDEX('PTRM input'!$G$277:$P$326,A13offset,$E940))*OFFSET($F$7,0,$E940))-SUM($G940:Q940),(((INDEX('PTRM input'!$G$385:$P$434,A13offset,$E940)-INDEX('PTRM input'!$G$277:$P$326,A13offset,$E940))*OFFSET($F$7,0,$E940))-SUM($G940:Q940))*(OFFSET('PTRM input'!$G$477,0,$E940-1)/A13taxstdlife))))</f>
        <v>0</v>
      </c>
      <c r="S940" s="251">
        <f ca="1">IF(A13taxstdlife="n/a","n/a",IF(A13taxstdlife="",0,IF(S$3&gt;(A13stdlife+$E940),((INDEX('PTRM input'!$G$385:$P$434,A13offset,$E940)-INDEX('PTRM input'!$G$277:$P$326,A13offset,$E940))*OFFSET($F$7,0,$E940))-SUM($G940:R940),(((INDEX('PTRM input'!$G$385:$P$434,A13offset,$E940)-INDEX('PTRM input'!$G$277:$P$326,A13offset,$E940))*OFFSET($F$7,0,$E940))-SUM($G940:R940))*(OFFSET('PTRM input'!$G$477,0,$E940-1)/A13taxstdlife))))</f>
        <v>0</v>
      </c>
      <c r="T940" s="251">
        <f ca="1">IF(A13taxstdlife="n/a","n/a",IF(A13taxstdlife="",0,IF(T$3&gt;(A13stdlife+$E940),((INDEX('PTRM input'!$G$385:$P$434,A13offset,$E940)-INDEX('PTRM input'!$G$277:$P$326,A13offset,$E940))*OFFSET($F$7,0,$E940))-SUM($G940:S940),(((INDEX('PTRM input'!$G$385:$P$434,A13offset,$E940)-INDEX('PTRM input'!$G$277:$P$326,A13offset,$E940))*OFFSET($F$7,0,$E940))-SUM($G940:S940))*(OFFSET('PTRM input'!$G$477,0,$E940-1)/A13taxstdlife))))</f>
        <v>0</v>
      </c>
      <c r="U940" s="251">
        <f ca="1">IF(A13taxstdlife="n/a","n/a",IF(A13taxstdlife="",0,IF(U$3&gt;(A13stdlife+$E940),((INDEX('PTRM input'!$G$385:$P$434,A13offset,$E940)-INDEX('PTRM input'!$G$277:$P$326,A13offset,$E940))*OFFSET($F$7,0,$E940))-SUM($G940:T940),(((INDEX('PTRM input'!$G$385:$P$434,A13offset,$E940)-INDEX('PTRM input'!$G$277:$P$326,A13offset,$E940))*OFFSET($F$7,0,$E940))-SUM($G940:T940))*(OFFSET('PTRM input'!$G$477,0,$E940-1)/A13taxstdlife))))</f>
        <v>0</v>
      </c>
      <c r="V940" s="251">
        <f ca="1">IF(A13taxstdlife="n/a","n/a",IF(A13taxstdlife="",0,IF(V$3&gt;(A13stdlife+$E940),((INDEX('PTRM input'!$G$385:$P$434,A13offset,$E940)-INDEX('PTRM input'!$G$277:$P$326,A13offset,$E940))*OFFSET($F$7,0,$E940))-SUM($G940:U940),(((INDEX('PTRM input'!$G$385:$P$434,A13offset,$E940)-INDEX('PTRM input'!$G$277:$P$326,A13offset,$E940))*OFFSET($F$7,0,$E940))-SUM($G940:U940))*(OFFSET('PTRM input'!$G$477,0,$E940-1)/A13taxstdlife))))</f>
        <v>0</v>
      </c>
      <c r="W940" s="251">
        <f ca="1">IF(A13taxstdlife="n/a","n/a",IF(A13taxstdlife="",0,IF(W$3&gt;(A13stdlife+$E940),((INDEX('PTRM input'!$G$385:$P$434,A13offset,$E940)-INDEX('PTRM input'!$G$277:$P$326,A13offset,$E940))*OFFSET($F$7,0,$E940))-SUM($G940:V940),(((INDEX('PTRM input'!$G$385:$P$434,A13offset,$E940)-INDEX('PTRM input'!$G$277:$P$326,A13offset,$E940))*OFFSET($F$7,0,$E940))-SUM($G940:V940))*(OFFSET('PTRM input'!$G$477,0,$E940-1)/A13taxstdlife))))</f>
        <v>0</v>
      </c>
      <c r="X940" s="251">
        <f ca="1">IF(A13taxstdlife="n/a","n/a",IF(A13taxstdlife="",0,IF(X$3&gt;(A13stdlife+$E940),((INDEX('PTRM input'!$G$385:$P$434,A13offset,$E940)-INDEX('PTRM input'!$G$277:$P$326,A13offset,$E940))*OFFSET($F$7,0,$E940))-SUM($G940:W940),(((INDEX('PTRM input'!$G$385:$P$434,A13offset,$E940)-INDEX('PTRM input'!$G$277:$P$326,A13offset,$E940))*OFFSET($F$7,0,$E940))-SUM($G940:W940))*(OFFSET('PTRM input'!$G$477,0,$E940-1)/A13taxstdlife))))</f>
        <v>0</v>
      </c>
      <c r="Y940" s="251">
        <f ca="1">IF(A13taxstdlife="n/a","n/a",IF(A13taxstdlife="",0,IF(Y$3&gt;(A13stdlife+$E940),((INDEX('PTRM input'!$G$385:$P$434,A13offset,$E940)-INDEX('PTRM input'!$G$277:$P$326,A13offset,$E940))*OFFSET($F$7,0,$E940))-SUM($G940:X940),(((INDEX('PTRM input'!$G$385:$P$434,A13offset,$E940)-INDEX('PTRM input'!$G$277:$P$326,A13offset,$E940))*OFFSET($F$7,0,$E940))-SUM($G940:X940))*(OFFSET('PTRM input'!$G$477,0,$E940-1)/A13taxstdlife))))</f>
        <v>0</v>
      </c>
      <c r="Z940" s="251">
        <f ca="1">IF(A13taxstdlife="n/a","n/a",IF(A13taxstdlife="",0,IF(Z$3&gt;(A13stdlife+$E940),((INDEX('PTRM input'!$G$385:$P$434,A13offset,$E940)-INDEX('PTRM input'!$G$277:$P$326,A13offset,$E940))*OFFSET($F$7,0,$E940))-SUM($G940:Y940),(((INDEX('PTRM input'!$G$385:$P$434,A13offset,$E940)-INDEX('PTRM input'!$G$277:$P$326,A13offset,$E940))*OFFSET($F$7,0,$E940))-SUM($G940:Y940))*(OFFSET('PTRM input'!$G$477,0,$E940-1)/A13taxstdlife))))</f>
        <v>0</v>
      </c>
      <c r="AA940" s="251">
        <f ca="1">IF(A13taxstdlife="n/a","n/a",IF(A13taxstdlife="",0,IF(AA$3&gt;(A13stdlife+$E940),((INDEX('PTRM input'!$G$385:$P$434,A13offset,$E940)-INDEX('PTRM input'!$G$277:$P$326,A13offset,$E940))*OFFSET($F$7,0,$E940))-SUM($G940:Z940),(((INDEX('PTRM input'!$G$385:$P$434,A13offset,$E940)-INDEX('PTRM input'!$G$277:$P$326,A13offset,$E940))*OFFSET($F$7,0,$E940))-SUM($G940:Z940))*(OFFSET('PTRM input'!$G$477,0,$E940-1)/A13taxstdlife))))</f>
        <v>0</v>
      </c>
      <c r="AB940" s="251">
        <f ca="1">IF(A13taxstdlife="n/a","n/a",IF(A13taxstdlife="",0,IF(AB$3&gt;(A13stdlife+$E940),((INDEX('PTRM input'!$G$385:$P$434,A13offset,$E940)-INDEX('PTRM input'!$G$277:$P$326,A13offset,$E940))*OFFSET($F$7,0,$E940))-SUM($G940:AA940),(((INDEX('PTRM input'!$G$385:$P$434,A13offset,$E940)-INDEX('PTRM input'!$G$277:$P$326,A13offset,$E940))*OFFSET($F$7,0,$E940))-SUM($G940:AA940))*(OFFSET('PTRM input'!$G$477,0,$E940-1)/A13taxstdlife))))</f>
        <v>0</v>
      </c>
      <c r="AC940" s="251">
        <f ca="1">IF(A13taxstdlife="n/a","n/a",IF(A13taxstdlife="",0,IF(AC$3&gt;(A13stdlife+$E940),((INDEX('PTRM input'!$G$385:$P$434,A13offset,$E940)-INDEX('PTRM input'!$G$277:$P$326,A13offset,$E940))*OFFSET($F$7,0,$E940))-SUM($G940:AB940),(((INDEX('PTRM input'!$G$385:$P$434,A13offset,$E940)-INDEX('PTRM input'!$G$277:$P$326,A13offset,$E940))*OFFSET($F$7,0,$E940))-SUM($G940:AB940))*(OFFSET('PTRM input'!$G$477,0,$E940-1)/A13taxstdlife))))</f>
        <v>0</v>
      </c>
      <c r="AD940" s="251">
        <f ca="1">IF(A13taxstdlife="n/a","n/a",IF(A13taxstdlife="",0,IF(AD$3&gt;(A13stdlife+$E940),((INDEX('PTRM input'!$G$385:$P$434,A13offset,$E940)-INDEX('PTRM input'!$G$277:$P$326,A13offset,$E940))*OFFSET($F$7,0,$E940))-SUM($G940:AC940),(((INDEX('PTRM input'!$G$385:$P$434,A13offset,$E940)-INDEX('PTRM input'!$G$277:$P$326,A13offset,$E940))*OFFSET($F$7,0,$E940))-SUM($G940:AC940))*(OFFSET('PTRM input'!$G$477,0,$E940-1)/A13taxstdlife))))</f>
        <v>0</v>
      </c>
      <c r="AE940" s="251">
        <f ca="1">IF(A13taxstdlife="n/a","n/a",IF(A13taxstdlife="",0,IF(AE$3&gt;(A13stdlife+$E940),((INDEX('PTRM input'!$G$385:$P$434,A13offset,$E940)-INDEX('PTRM input'!$G$277:$P$326,A13offset,$E940))*OFFSET($F$7,0,$E940))-SUM($G940:AD940),(((INDEX('PTRM input'!$G$385:$P$434,A13offset,$E940)-INDEX('PTRM input'!$G$277:$P$326,A13offset,$E940))*OFFSET($F$7,0,$E940))-SUM($G940:AD940))*(OFFSET('PTRM input'!$G$477,0,$E940-1)/A13taxstdlife))))</f>
        <v>0</v>
      </c>
      <c r="AF940" s="251">
        <f ca="1">IF(A13taxstdlife="n/a","n/a",IF(A13taxstdlife="",0,IF(AF$3&gt;(A13stdlife+$E940),((INDEX('PTRM input'!$G$385:$P$434,A13offset,$E940)-INDEX('PTRM input'!$G$277:$P$326,A13offset,$E940))*OFFSET($F$7,0,$E940))-SUM($G940:AE940),(((INDEX('PTRM input'!$G$385:$P$434,A13offset,$E940)-INDEX('PTRM input'!$G$277:$P$326,A13offset,$E940))*OFFSET($F$7,0,$E940))-SUM($G940:AE940))*(OFFSET('PTRM input'!$G$477,0,$E940-1)/A13taxstdlife))))</f>
        <v>0</v>
      </c>
      <c r="AG940" s="251">
        <f ca="1">IF(A13taxstdlife="n/a","n/a",IF(A13taxstdlife="",0,IF(AG$3&gt;(A13stdlife+$E940),((INDEX('PTRM input'!$G$385:$P$434,A13offset,$E940)-INDEX('PTRM input'!$G$277:$P$326,A13offset,$E940))*OFFSET($F$7,0,$E940))-SUM($G940:AF940),(((INDEX('PTRM input'!$G$385:$P$434,A13offset,$E940)-INDEX('PTRM input'!$G$277:$P$326,A13offset,$E940))*OFFSET($F$7,0,$E940))-SUM($G940:AF940))*(OFFSET('PTRM input'!$G$477,0,$E940-1)/A13taxstdlife))))</f>
        <v>0</v>
      </c>
      <c r="AH940" s="251">
        <f ca="1">IF(A13taxstdlife="n/a","n/a",IF(A13taxstdlife="",0,IF(AH$3&gt;(A13stdlife+$E940),((INDEX('PTRM input'!$G$385:$P$434,A13offset,$E940)-INDEX('PTRM input'!$G$277:$P$326,A13offset,$E940))*OFFSET($F$7,0,$E940))-SUM($G940:AG940),(((INDEX('PTRM input'!$G$385:$P$434,A13offset,$E940)-INDEX('PTRM input'!$G$277:$P$326,A13offset,$E940))*OFFSET($F$7,0,$E940))-SUM($G940:AG940))*(OFFSET('PTRM input'!$G$477,0,$E940-1)/A13taxstdlife))))</f>
        <v>0</v>
      </c>
      <c r="AI940" s="251">
        <f ca="1">IF(A13taxstdlife="n/a","n/a",IF(A13taxstdlife="",0,IF(AI$3&gt;(A13stdlife+$E940),((INDEX('PTRM input'!$G$385:$P$434,A13offset,$E940)-INDEX('PTRM input'!$G$277:$P$326,A13offset,$E940))*OFFSET($F$7,0,$E940))-SUM($G940:AH940),(((INDEX('PTRM input'!$G$385:$P$434,A13offset,$E940)-INDEX('PTRM input'!$G$277:$P$326,A13offset,$E940))*OFFSET($F$7,0,$E940))-SUM($G940:AH940))*(OFFSET('PTRM input'!$G$477,0,$E940-1)/A13taxstdlife))))</f>
        <v>0</v>
      </c>
      <c r="AJ940" s="251">
        <f ca="1">IF(A13taxstdlife="n/a","n/a",IF(A13taxstdlife="",0,IF(AJ$3&gt;(A13stdlife+$E940),((INDEX('PTRM input'!$G$385:$P$434,A13offset,$E940)-INDEX('PTRM input'!$G$277:$P$326,A13offset,$E940))*OFFSET($F$7,0,$E940))-SUM($G940:AI940),(((INDEX('PTRM input'!$G$385:$P$434,A13offset,$E940)-INDEX('PTRM input'!$G$277:$P$326,A13offset,$E940))*OFFSET($F$7,0,$E940))-SUM($G940:AI940))*(OFFSET('PTRM input'!$G$477,0,$E940-1)/A13taxstdlife))))</f>
        <v>0</v>
      </c>
      <c r="AK940" s="251">
        <f ca="1">IF(A13taxstdlife="n/a","n/a",IF(A13taxstdlife="",0,IF(AK$3&gt;(A13stdlife+$E940),((INDEX('PTRM input'!$G$385:$P$434,A13offset,$E940)-INDEX('PTRM input'!$G$277:$P$326,A13offset,$E940))*OFFSET($F$7,0,$E940))-SUM($G940:AJ940),(((INDEX('PTRM input'!$G$385:$P$434,A13offset,$E940)-INDEX('PTRM input'!$G$277:$P$326,A13offset,$E940))*OFFSET($F$7,0,$E940))-SUM($G940:AJ940))*(OFFSET('PTRM input'!$G$477,0,$E940-1)/A13taxstdlife))))</f>
        <v>0</v>
      </c>
      <c r="AL940" s="251">
        <f ca="1">IF(A13taxstdlife="n/a","n/a",IF(A13taxstdlife="",0,IF(AL$3&gt;(A13stdlife+$E940),((INDEX('PTRM input'!$G$385:$P$434,A13offset,$E940)-INDEX('PTRM input'!$G$277:$P$326,A13offset,$E940))*OFFSET($F$7,0,$E940))-SUM($G940:AK940),(((INDEX('PTRM input'!$G$385:$P$434,A13offset,$E940)-INDEX('PTRM input'!$G$277:$P$326,A13offset,$E940))*OFFSET($F$7,0,$E940))-SUM($G940:AK940))*(OFFSET('PTRM input'!$G$477,0,$E940-1)/A13taxstdlife))))</f>
        <v>0</v>
      </c>
      <c r="AM940" s="251">
        <f ca="1">IF(A13taxstdlife="n/a","n/a",IF(A13taxstdlife="",0,IF(AM$3&gt;(A13stdlife+$E940),((INDEX('PTRM input'!$G$385:$P$434,A13offset,$E940)-INDEX('PTRM input'!$G$277:$P$326,A13offset,$E940))*OFFSET($F$7,0,$E940))-SUM($G940:AL940),(((INDEX('PTRM input'!$G$385:$P$434,A13offset,$E940)-INDEX('PTRM input'!$G$277:$P$326,A13offset,$E940))*OFFSET($F$7,0,$E940))-SUM($G940:AL940))*(OFFSET('PTRM input'!$G$477,0,$E940-1)/A13taxstdlife))))</f>
        <v>0</v>
      </c>
      <c r="AN940" s="251">
        <f ca="1">IF(A13taxstdlife="n/a","n/a",IF(A13taxstdlife="",0,IF(AN$3&gt;(A13stdlife+$E940),((INDEX('PTRM input'!$G$385:$P$434,A13offset,$E940)-INDEX('PTRM input'!$G$277:$P$326,A13offset,$E940))*OFFSET($F$7,0,$E940))-SUM($G940:AM940),(((INDEX('PTRM input'!$G$385:$P$434,A13offset,$E940)-INDEX('PTRM input'!$G$277:$P$326,A13offset,$E940))*OFFSET($F$7,0,$E940))-SUM($G940:AM940))*(OFFSET('PTRM input'!$G$477,0,$E940-1)/A13taxstdlife))))</f>
        <v>0</v>
      </c>
      <c r="AO940" s="251">
        <f ca="1">IF(A13taxstdlife="n/a","n/a",IF(A13taxstdlife="",0,IF(AO$3&gt;(A13stdlife+$E940),((INDEX('PTRM input'!$G$385:$P$434,A13offset,$E940)-INDEX('PTRM input'!$G$277:$P$326,A13offset,$E940))*OFFSET($F$7,0,$E940))-SUM($G940:AN940),(((INDEX('PTRM input'!$G$385:$P$434,A13offset,$E940)-INDEX('PTRM input'!$G$277:$P$326,A13offset,$E940))*OFFSET($F$7,0,$E940))-SUM($G940:AN940))*(OFFSET('PTRM input'!$G$477,0,$E940-1)/A13taxstdlife))))</f>
        <v>0</v>
      </c>
      <c r="AP940" s="251">
        <f ca="1">IF(A13taxstdlife="n/a","n/a",IF(A13taxstdlife="",0,IF(AP$3&gt;(A13stdlife+$E940),((INDEX('PTRM input'!$G$385:$P$434,A13offset,$E940)-INDEX('PTRM input'!$G$277:$P$326,A13offset,$E940))*OFFSET($F$7,0,$E940))-SUM($G940:AO940),(((INDEX('PTRM input'!$G$385:$P$434,A13offset,$E940)-INDEX('PTRM input'!$G$277:$P$326,A13offset,$E940))*OFFSET($F$7,0,$E940))-SUM($G940:AO940))*(OFFSET('PTRM input'!$G$477,0,$E940-1)/A13taxstdlife))))</f>
        <v>0</v>
      </c>
      <c r="AQ940" s="251">
        <f ca="1">IF(A13taxstdlife="n/a","n/a",IF(A13taxstdlife="",0,IF(AQ$3&gt;(A13stdlife+$E940),((INDEX('PTRM input'!$G$385:$P$434,A13offset,$E940)-INDEX('PTRM input'!$G$277:$P$326,A13offset,$E940))*OFFSET($F$7,0,$E940))-SUM($G940:AP940),(((INDEX('PTRM input'!$G$385:$P$434,A13offset,$E940)-INDEX('PTRM input'!$G$277:$P$326,A13offset,$E940))*OFFSET($F$7,0,$E940))-SUM($G940:AP940))*(OFFSET('PTRM input'!$G$477,0,$E940-1)/A13taxstdlife))))</f>
        <v>0</v>
      </c>
      <c r="AR940" s="251">
        <f ca="1">IF(A13taxstdlife="n/a","n/a",IF(A13taxstdlife="",0,IF(AR$3&gt;(A13stdlife+$E940),((INDEX('PTRM input'!$G$385:$P$434,A13offset,$E940)-INDEX('PTRM input'!$G$277:$P$326,A13offset,$E940))*OFFSET($F$7,0,$E940))-SUM($G940:AQ940),(((INDEX('PTRM input'!$G$385:$P$434,A13offset,$E940)-INDEX('PTRM input'!$G$277:$P$326,A13offset,$E940))*OFFSET($F$7,0,$E940))-SUM($G940:AQ940))*(OFFSET('PTRM input'!$G$477,0,$E940-1)/A13taxstdlife))))</f>
        <v>0</v>
      </c>
      <c r="AS940" s="251">
        <f ca="1">IF(A13taxstdlife="n/a","n/a",IF(A13taxstdlife="",0,IF(AS$3&gt;(A13stdlife+$E940),((INDEX('PTRM input'!$G$385:$P$434,A13offset,$E940)-INDEX('PTRM input'!$G$277:$P$326,A13offset,$E940))*OFFSET($F$7,0,$E940))-SUM($G940:AR940),(((INDEX('PTRM input'!$G$385:$P$434,A13offset,$E940)-INDEX('PTRM input'!$G$277:$P$326,A13offset,$E940))*OFFSET($F$7,0,$E940))-SUM($G940:AR940))*(OFFSET('PTRM input'!$G$477,0,$E940-1)/A13taxstdlife))))</f>
        <v>0</v>
      </c>
      <c r="AT940" s="251">
        <f ca="1">IF(A13taxstdlife="n/a","n/a",IF(A13taxstdlife="",0,IF(AT$3&gt;(A13stdlife+$E940),((INDEX('PTRM input'!$G$385:$P$434,A13offset,$E940)-INDEX('PTRM input'!$G$277:$P$326,A13offset,$E940))*OFFSET($F$7,0,$E940))-SUM($G940:AS940),(((INDEX('PTRM input'!$G$385:$P$434,A13offset,$E940)-INDEX('PTRM input'!$G$277:$P$326,A13offset,$E940))*OFFSET($F$7,0,$E940))-SUM($G940:AS940))*(OFFSET('PTRM input'!$G$477,0,$E940-1)/A13taxstdlife))))</f>
        <v>0</v>
      </c>
      <c r="AU940" s="251">
        <f ca="1">IF(A13taxstdlife="n/a","n/a",IF(A13taxstdlife="",0,IF(AU$3&gt;(A13stdlife+$E940),((INDEX('PTRM input'!$G$385:$P$434,A13offset,$E940)-INDEX('PTRM input'!$G$277:$P$326,A13offset,$E940))*OFFSET($F$7,0,$E940))-SUM($G940:AT940),(((INDEX('PTRM input'!$G$385:$P$434,A13offset,$E940)-INDEX('PTRM input'!$G$277:$P$326,A13offset,$E940))*OFFSET($F$7,0,$E940))-SUM($G940:AT940))*(OFFSET('PTRM input'!$G$477,0,$E940-1)/A13taxstdlife))))</f>
        <v>0</v>
      </c>
      <c r="AV940" s="251">
        <f ca="1">IF(A13taxstdlife="n/a","n/a",IF(A13taxstdlife="",0,IF(AV$3&gt;(A13stdlife+$E940),((INDEX('PTRM input'!$G$385:$P$434,A13offset,$E940)-INDEX('PTRM input'!$G$277:$P$326,A13offset,$E940))*OFFSET($F$7,0,$E940))-SUM($G940:AU940),(((INDEX('PTRM input'!$G$385:$P$434,A13offset,$E940)-INDEX('PTRM input'!$G$277:$P$326,A13offset,$E940))*OFFSET($F$7,0,$E940))-SUM($G940:AU940))*(OFFSET('PTRM input'!$G$477,0,$E940-1)/A13taxstdlife))))</f>
        <v>0</v>
      </c>
      <c r="AW940" s="251">
        <f ca="1">IF(A13taxstdlife="n/a","n/a",IF(A13taxstdlife="",0,IF(AW$3&gt;(A13stdlife+$E940),((INDEX('PTRM input'!$G$385:$P$434,A13offset,$E940)-INDEX('PTRM input'!$G$277:$P$326,A13offset,$E940))*OFFSET($F$7,0,$E940))-SUM($G940:AV940),(((INDEX('PTRM input'!$G$385:$P$434,A13offset,$E940)-INDEX('PTRM input'!$G$277:$P$326,A13offset,$E940))*OFFSET($F$7,0,$E940))-SUM($G940:AV940))*(OFFSET('PTRM input'!$G$477,0,$E940-1)/A13taxstdlife))))</f>
        <v>0</v>
      </c>
      <c r="AX940" s="251">
        <f ca="1">IF(A13taxstdlife="n/a","n/a",IF(A13taxstdlife="",0,IF(AX$3&gt;(A13stdlife+$E940),((INDEX('PTRM input'!$G$385:$P$434,A13offset,$E940)-INDEX('PTRM input'!$G$277:$P$326,A13offset,$E940))*OFFSET($F$7,0,$E940))-SUM($G940:AW940),(((INDEX('PTRM input'!$G$385:$P$434,A13offset,$E940)-INDEX('PTRM input'!$G$277:$P$326,A13offset,$E940))*OFFSET($F$7,0,$E940))-SUM($G940:AW940))*(OFFSET('PTRM input'!$G$477,0,$E940-1)/A13taxstdlife))))</f>
        <v>0</v>
      </c>
      <c r="AY940" s="251">
        <f ca="1">IF(A13taxstdlife="n/a","n/a",IF(A13taxstdlife="",0,IF(AY$3&gt;(A13stdlife+$E940),((INDEX('PTRM input'!$G$385:$P$434,A13offset,$E940)-INDEX('PTRM input'!$G$277:$P$326,A13offset,$E940))*OFFSET($F$7,0,$E940))-SUM($G940:AX940),(((INDEX('PTRM input'!$G$385:$P$434,A13offset,$E940)-INDEX('PTRM input'!$G$277:$P$326,A13offset,$E940))*OFFSET($F$7,0,$E940))-SUM($G940:AX940))*(OFFSET('PTRM input'!$G$477,0,$E940-1)/A13taxstdlife))))</f>
        <v>0</v>
      </c>
      <c r="AZ940" s="251">
        <f ca="1">IF(A13taxstdlife="n/a","n/a",IF(A13taxstdlife="",0,IF(AZ$3&gt;(A13stdlife+$E940),((INDEX('PTRM input'!$G$385:$P$434,A13offset,$E940)-INDEX('PTRM input'!$G$277:$P$326,A13offset,$E940))*OFFSET($F$7,0,$E940))-SUM($G940:AY940),(((INDEX('PTRM input'!$G$385:$P$434,A13offset,$E940)-INDEX('PTRM input'!$G$277:$P$326,A13offset,$E940))*OFFSET($F$7,0,$E940))-SUM($G940:AY940))*(OFFSET('PTRM input'!$G$477,0,$E940-1)/A13taxstdlife))))</f>
        <v>0</v>
      </c>
      <c r="BA940" s="251">
        <f ca="1">IF(A13taxstdlife="n/a","n/a",IF(A13taxstdlife="",0,IF(BA$3&gt;(A13stdlife+$E940),((INDEX('PTRM input'!$G$385:$P$434,A13offset,$E940)-INDEX('PTRM input'!$G$277:$P$326,A13offset,$E940))*OFFSET($F$7,0,$E940))-SUM($G940:AZ940),(((INDEX('PTRM input'!$G$385:$P$434,A13offset,$E940)-INDEX('PTRM input'!$G$277:$P$326,A13offset,$E940))*OFFSET($F$7,0,$E940))-SUM($G940:AZ940))*(OFFSET('PTRM input'!$G$477,0,$E940-1)/A13taxstdlife))))</f>
        <v>0</v>
      </c>
      <c r="BB940" s="251">
        <f ca="1">IF(A13taxstdlife="n/a","n/a",IF(A13taxstdlife="",0,IF(BB$3&gt;(A13stdlife+$E940),((INDEX('PTRM input'!$G$385:$P$434,A13offset,$E940)-INDEX('PTRM input'!$G$277:$P$326,A13offset,$E940))*OFFSET($F$7,0,$E940))-SUM($G940:BA940),(((INDEX('PTRM input'!$G$385:$P$434,A13offset,$E940)-INDEX('PTRM input'!$G$277:$P$326,A13offset,$E940))*OFFSET($F$7,0,$E940))-SUM($G940:BA940))*(OFFSET('PTRM input'!$G$477,0,$E940-1)/A13taxstdlife))))</f>
        <v>0</v>
      </c>
      <c r="BC940" s="251">
        <f ca="1">IF(A13taxstdlife="n/a","n/a",IF(A13taxstdlife="",0,IF(BC$3&gt;(A13stdlife+$E940),((INDEX('PTRM input'!$G$385:$P$434,A13offset,$E940)-INDEX('PTRM input'!$G$277:$P$326,A13offset,$E940))*OFFSET($F$7,0,$E940))-SUM($G940:BB940),(((INDEX('PTRM input'!$G$385:$P$434,A13offset,$E940)-INDEX('PTRM input'!$G$277:$P$326,A13offset,$E940))*OFFSET($F$7,0,$E940))-SUM($G940:BB940))*(OFFSET('PTRM input'!$G$477,0,$E940-1)/A13taxstdlife))))</f>
        <v>0</v>
      </c>
      <c r="BD940" s="251">
        <f ca="1">IF(A13taxstdlife="n/a","n/a",IF(A13taxstdlife="",0,IF(BD$3&gt;(A13stdlife+$E940),((INDEX('PTRM input'!$G$385:$P$434,A13offset,$E940)-INDEX('PTRM input'!$G$277:$P$326,A13offset,$E940))*OFFSET($F$7,0,$E940))-SUM($G940:BC940),(((INDEX('PTRM input'!$G$385:$P$434,A13offset,$E940)-INDEX('PTRM input'!$G$277:$P$326,A13offset,$E940))*OFFSET($F$7,0,$E940))-SUM($G940:BC940))*(OFFSET('PTRM input'!$G$477,0,$E940-1)/A13taxstdlife))))</f>
        <v>0</v>
      </c>
      <c r="BE940" s="251">
        <f ca="1">IF(A13taxstdlife="n/a","n/a",IF(A13taxstdlife="",0,IF(BE$3&gt;(A13stdlife+$E940),((INDEX('PTRM input'!$G$385:$P$434,A13offset,$E940)-INDEX('PTRM input'!$G$277:$P$326,A13offset,$E940))*OFFSET($F$7,0,$E940))-SUM($G940:BD940),(((INDEX('PTRM input'!$G$385:$P$434,A13offset,$E940)-INDEX('PTRM input'!$G$277:$P$326,A13offset,$E940))*OFFSET($F$7,0,$E940))-SUM($G940:BD940))*(OFFSET('PTRM input'!$G$477,0,$E940-1)/A13taxstdlife))))</f>
        <v>0</v>
      </c>
      <c r="BF940" s="251">
        <f ca="1">IF(A13taxstdlife="n/a","n/a",IF(A13taxstdlife="",0,IF(BF$3&gt;(A13stdlife+$E940),((INDEX('PTRM input'!$G$385:$P$434,A13offset,$E940)-INDEX('PTRM input'!$G$277:$P$326,A13offset,$E940))*OFFSET($F$7,0,$E940))-SUM($G940:BE940),(((INDEX('PTRM input'!$G$385:$P$434,A13offset,$E940)-INDEX('PTRM input'!$G$277:$P$326,A13offset,$E940))*OFFSET($F$7,0,$E940))-SUM($G940:BE940))*(OFFSET('PTRM input'!$G$477,0,$E940-1)/A13taxstdlife))))</f>
        <v>0</v>
      </c>
      <c r="BG940" s="251">
        <f ca="1">IF(A13taxstdlife="n/a","n/a",IF(A13taxstdlife="",0,IF(BG$3&gt;(A13stdlife+$E940),((INDEX('PTRM input'!$G$385:$P$434,A13offset,$E940)-INDEX('PTRM input'!$G$277:$P$326,A13offset,$E940))*OFFSET($F$7,0,$E940))-SUM($G940:BF940),(((INDEX('PTRM input'!$G$385:$P$434,A13offset,$E940)-INDEX('PTRM input'!$G$277:$P$326,A13offset,$E940))*OFFSET($F$7,0,$E940))-SUM($G940:BF940))*(OFFSET('PTRM input'!$G$477,0,$E940-1)/A13taxstdlife))))</f>
        <v>0</v>
      </c>
      <c r="BH940" s="251">
        <f ca="1">IF(A13taxstdlife="n/a","n/a",IF(A13taxstdlife="",0,IF(BH$3&gt;(A13stdlife+$E940),((INDEX('PTRM input'!$G$385:$P$434,A13offset,$E940)-INDEX('PTRM input'!$G$277:$P$326,A13offset,$E940))*OFFSET($F$7,0,$E940))-SUM($G940:BG940),(((INDEX('PTRM input'!$G$385:$P$434,A13offset,$E940)-INDEX('PTRM input'!$G$277:$P$326,A13offset,$E940))*OFFSET($F$7,0,$E940))-SUM($G940:BG940))*(OFFSET('PTRM input'!$G$477,0,$E940-1)/A13taxstdlife))))</f>
        <v>0</v>
      </c>
      <c r="BI940" s="251">
        <f ca="1">IF(A13taxstdlife="n/a","n/a",IF(A13taxstdlife="",0,IF(BI$3&gt;(A13stdlife+$E940),((INDEX('PTRM input'!$G$385:$P$434,A13offset,$E940)-INDEX('PTRM input'!$G$277:$P$326,A13offset,$E940))*OFFSET($F$7,0,$E940))-SUM($G940:BH940),(((INDEX('PTRM input'!$G$385:$P$434,A13offset,$E940)-INDEX('PTRM input'!$G$277:$P$326,A13offset,$E940))*OFFSET($F$7,0,$E940))-SUM($G940:BH940))*(OFFSET('PTRM input'!$G$477,0,$E940-1)/A13taxstdlife))))</f>
        <v>0</v>
      </c>
      <c r="BJ940" s="116"/>
      <c r="BK940" s="116"/>
      <c r="BL940" s="116"/>
      <c r="BM940" s="116"/>
    </row>
    <row r="941" spans="1:65" ht="12.75" hidden="1" customHeight="1" outlineLevel="2">
      <c r="A941" s="366"/>
      <c r="B941" s="19"/>
      <c r="C941" s="18"/>
      <c r="D941" s="760"/>
      <c r="E941" s="86">
        <v>4</v>
      </c>
      <c r="F941" s="356"/>
      <c r="G941" s="434"/>
      <c r="H941" s="435"/>
      <c r="I941" s="435"/>
      <c r="J941" s="619"/>
      <c r="K941" s="251">
        <f ca="1">IF(A13taxstdlife="n/a","n/a",IF(A13taxstdlife="",0,IF(K$3&gt;(A13stdlife+$E941),((INDEX('PTRM input'!$G$385:$P$434,A13offset,$E941)-INDEX('PTRM input'!$G$277:$P$326,A13offset,$E941))*OFFSET($F$7,0,$E941))-SUM($G941:J941),(((INDEX('PTRM input'!$G$385:$P$434,A13offset,$E941)-INDEX('PTRM input'!$G$277:$P$326,A13offset,$E941))*OFFSET($F$7,0,$E941))-SUM($G941:J941))*(OFFSET('PTRM input'!$G$477,0,$E941-1)/A13taxstdlife))))</f>
        <v>0</v>
      </c>
      <c r="L941" s="251">
        <f ca="1">IF(A13taxstdlife="n/a","n/a",IF(A13taxstdlife="",0,IF(L$3&gt;(A13stdlife+$E941),((INDEX('PTRM input'!$G$385:$P$434,A13offset,$E941)-INDEX('PTRM input'!$G$277:$P$326,A13offset,$E941))*OFFSET($F$7,0,$E941))-SUM($G941:K941),(((INDEX('PTRM input'!$G$385:$P$434,A13offset,$E941)-INDEX('PTRM input'!$G$277:$P$326,A13offset,$E941))*OFFSET($F$7,0,$E941))-SUM($G941:K941))*(OFFSET('PTRM input'!$G$477,0,$E941-1)/A13taxstdlife))))</f>
        <v>0</v>
      </c>
      <c r="M941" s="251">
        <f ca="1">IF(A13taxstdlife="n/a","n/a",IF(A13taxstdlife="",0,IF(M$3&gt;(A13stdlife+$E941),((INDEX('PTRM input'!$G$385:$P$434,A13offset,$E941)-INDEX('PTRM input'!$G$277:$P$326,A13offset,$E941))*OFFSET($F$7,0,$E941))-SUM($G941:L941),(((INDEX('PTRM input'!$G$385:$P$434,A13offset,$E941)-INDEX('PTRM input'!$G$277:$P$326,A13offset,$E941))*OFFSET($F$7,0,$E941))-SUM($G941:L941))*(OFFSET('PTRM input'!$G$477,0,$E941-1)/A13taxstdlife))))</f>
        <v>0</v>
      </c>
      <c r="N941" s="251">
        <f ca="1">IF(A13taxstdlife="n/a","n/a",IF(A13taxstdlife="",0,IF(N$3&gt;(A13stdlife+$E941),((INDEX('PTRM input'!$G$385:$P$434,A13offset,$E941)-INDEX('PTRM input'!$G$277:$P$326,A13offset,$E941))*OFFSET($F$7,0,$E941))-SUM($G941:M941),(((INDEX('PTRM input'!$G$385:$P$434,A13offset,$E941)-INDEX('PTRM input'!$G$277:$P$326,A13offset,$E941))*OFFSET($F$7,0,$E941))-SUM($G941:M941))*(OFFSET('PTRM input'!$G$477,0,$E941-1)/A13taxstdlife))))</f>
        <v>0</v>
      </c>
      <c r="O941" s="251">
        <f ca="1">IF(A13taxstdlife="n/a","n/a",IF(A13taxstdlife="",0,IF(O$3&gt;(A13stdlife+$E941),((INDEX('PTRM input'!$G$385:$P$434,A13offset,$E941)-INDEX('PTRM input'!$G$277:$P$326,A13offset,$E941))*OFFSET($F$7,0,$E941))-SUM($G941:N941),(((INDEX('PTRM input'!$G$385:$P$434,A13offset,$E941)-INDEX('PTRM input'!$G$277:$P$326,A13offset,$E941))*OFFSET($F$7,0,$E941))-SUM($G941:N941))*(OFFSET('PTRM input'!$G$477,0,$E941-1)/A13taxstdlife))))</f>
        <v>0</v>
      </c>
      <c r="P941" s="251">
        <f ca="1">IF(A13taxstdlife="n/a","n/a",IF(A13taxstdlife="",0,IF(P$3&gt;(A13stdlife+$E941),((INDEX('PTRM input'!$G$385:$P$434,A13offset,$E941)-INDEX('PTRM input'!$G$277:$P$326,A13offset,$E941))*OFFSET($F$7,0,$E941))-SUM($G941:O941),(((INDEX('PTRM input'!$G$385:$P$434,A13offset,$E941)-INDEX('PTRM input'!$G$277:$P$326,A13offset,$E941))*OFFSET($F$7,0,$E941))-SUM($G941:O941))*(OFFSET('PTRM input'!$G$477,0,$E941-1)/A13taxstdlife))))</f>
        <v>0</v>
      </c>
      <c r="Q941" s="251">
        <f ca="1">IF(A13taxstdlife="n/a","n/a",IF(A13taxstdlife="",0,IF(Q$3&gt;(A13stdlife+$E941),((INDEX('PTRM input'!$G$385:$P$434,A13offset,$E941)-INDEX('PTRM input'!$G$277:$P$326,A13offset,$E941))*OFFSET($F$7,0,$E941))-SUM($G941:P941),(((INDEX('PTRM input'!$G$385:$P$434,A13offset,$E941)-INDEX('PTRM input'!$G$277:$P$326,A13offset,$E941))*OFFSET($F$7,0,$E941))-SUM($G941:P941))*(OFFSET('PTRM input'!$G$477,0,$E941-1)/A13taxstdlife))))</f>
        <v>0</v>
      </c>
      <c r="R941" s="251">
        <f ca="1">IF(A13taxstdlife="n/a","n/a",IF(A13taxstdlife="",0,IF(R$3&gt;(A13stdlife+$E941),((INDEX('PTRM input'!$G$385:$P$434,A13offset,$E941)-INDEX('PTRM input'!$G$277:$P$326,A13offset,$E941))*OFFSET($F$7,0,$E941))-SUM($G941:Q941),(((INDEX('PTRM input'!$G$385:$P$434,A13offset,$E941)-INDEX('PTRM input'!$G$277:$P$326,A13offset,$E941))*OFFSET($F$7,0,$E941))-SUM($G941:Q941))*(OFFSET('PTRM input'!$G$477,0,$E941-1)/A13taxstdlife))))</f>
        <v>0</v>
      </c>
      <c r="S941" s="251">
        <f ca="1">IF(A13taxstdlife="n/a","n/a",IF(A13taxstdlife="",0,IF(S$3&gt;(A13stdlife+$E941),((INDEX('PTRM input'!$G$385:$P$434,A13offset,$E941)-INDEX('PTRM input'!$G$277:$P$326,A13offset,$E941))*OFFSET($F$7,0,$E941))-SUM($G941:R941),(((INDEX('PTRM input'!$G$385:$P$434,A13offset,$E941)-INDEX('PTRM input'!$G$277:$P$326,A13offset,$E941))*OFFSET($F$7,0,$E941))-SUM($G941:R941))*(OFFSET('PTRM input'!$G$477,0,$E941-1)/A13taxstdlife))))</f>
        <v>0</v>
      </c>
      <c r="T941" s="251">
        <f ca="1">IF(A13taxstdlife="n/a","n/a",IF(A13taxstdlife="",0,IF(T$3&gt;(A13stdlife+$E941),((INDEX('PTRM input'!$G$385:$P$434,A13offset,$E941)-INDEX('PTRM input'!$G$277:$P$326,A13offset,$E941))*OFFSET($F$7,0,$E941))-SUM($G941:S941),(((INDEX('PTRM input'!$G$385:$P$434,A13offset,$E941)-INDEX('PTRM input'!$G$277:$P$326,A13offset,$E941))*OFFSET($F$7,0,$E941))-SUM($G941:S941))*(OFFSET('PTRM input'!$G$477,0,$E941-1)/A13taxstdlife))))</f>
        <v>0</v>
      </c>
      <c r="U941" s="251">
        <f ca="1">IF(A13taxstdlife="n/a","n/a",IF(A13taxstdlife="",0,IF(U$3&gt;(A13stdlife+$E941),((INDEX('PTRM input'!$G$385:$P$434,A13offset,$E941)-INDEX('PTRM input'!$G$277:$P$326,A13offset,$E941))*OFFSET($F$7,0,$E941))-SUM($G941:T941),(((INDEX('PTRM input'!$G$385:$P$434,A13offset,$E941)-INDEX('PTRM input'!$G$277:$P$326,A13offset,$E941))*OFFSET($F$7,0,$E941))-SUM($G941:T941))*(OFFSET('PTRM input'!$G$477,0,$E941-1)/A13taxstdlife))))</f>
        <v>0</v>
      </c>
      <c r="V941" s="251">
        <f ca="1">IF(A13taxstdlife="n/a","n/a",IF(A13taxstdlife="",0,IF(V$3&gt;(A13stdlife+$E941),((INDEX('PTRM input'!$G$385:$P$434,A13offset,$E941)-INDEX('PTRM input'!$G$277:$P$326,A13offset,$E941))*OFFSET($F$7,0,$E941))-SUM($G941:U941),(((INDEX('PTRM input'!$G$385:$P$434,A13offset,$E941)-INDEX('PTRM input'!$G$277:$P$326,A13offset,$E941))*OFFSET($F$7,0,$E941))-SUM($G941:U941))*(OFFSET('PTRM input'!$G$477,0,$E941-1)/A13taxstdlife))))</f>
        <v>0</v>
      </c>
      <c r="W941" s="251">
        <f ca="1">IF(A13taxstdlife="n/a","n/a",IF(A13taxstdlife="",0,IF(W$3&gt;(A13stdlife+$E941),((INDEX('PTRM input'!$G$385:$P$434,A13offset,$E941)-INDEX('PTRM input'!$G$277:$P$326,A13offset,$E941))*OFFSET($F$7,0,$E941))-SUM($G941:V941),(((INDEX('PTRM input'!$G$385:$P$434,A13offset,$E941)-INDEX('PTRM input'!$G$277:$P$326,A13offset,$E941))*OFFSET($F$7,0,$E941))-SUM($G941:V941))*(OFFSET('PTRM input'!$G$477,0,$E941-1)/A13taxstdlife))))</f>
        <v>0</v>
      </c>
      <c r="X941" s="251">
        <f ca="1">IF(A13taxstdlife="n/a","n/a",IF(A13taxstdlife="",0,IF(X$3&gt;(A13stdlife+$E941),((INDEX('PTRM input'!$G$385:$P$434,A13offset,$E941)-INDEX('PTRM input'!$G$277:$P$326,A13offset,$E941))*OFFSET($F$7,0,$E941))-SUM($G941:W941),(((INDEX('PTRM input'!$G$385:$P$434,A13offset,$E941)-INDEX('PTRM input'!$G$277:$P$326,A13offset,$E941))*OFFSET($F$7,0,$E941))-SUM($G941:W941))*(OFFSET('PTRM input'!$G$477,0,$E941-1)/A13taxstdlife))))</f>
        <v>0</v>
      </c>
      <c r="Y941" s="251">
        <f ca="1">IF(A13taxstdlife="n/a","n/a",IF(A13taxstdlife="",0,IF(Y$3&gt;(A13stdlife+$E941),((INDEX('PTRM input'!$G$385:$P$434,A13offset,$E941)-INDEX('PTRM input'!$G$277:$P$326,A13offset,$E941))*OFFSET($F$7,0,$E941))-SUM($G941:X941),(((INDEX('PTRM input'!$G$385:$P$434,A13offset,$E941)-INDEX('PTRM input'!$G$277:$P$326,A13offset,$E941))*OFFSET($F$7,0,$E941))-SUM($G941:X941))*(OFFSET('PTRM input'!$G$477,0,$E941-1)/A13taxstdlife))))</f>
        <v>0</v>
      </c>
      <c r="Z941" s="251">
        <f ca="1">IF(A13taxstdlife="n/a","n/a",IF(A13taxstdlife="",0,IF(Z$3&gt;(A13stdlife+$E941),((INDEX('PTRM input'!$G$385:$P$434,A13offset,$E941)-INDEX('PTRM input'!$G$277:$P$326,A13offset,$E941))*OFFSET($F$7,0,$E941))-SUM($G941:Y941),(((INDEX('PTRM input'!$G$385:$P$434,A13offset,$E941)-INDEX('PTRM input'!$G$277:$P$326,A13offset,$E941))*OFFSET($F$7,0,$E941))-SUM($G941:Y941))*(OFFSET('PTRM input'!$G$477,0,$E941-1)/A13taxstdlife))))</f>
        <v>0</v>
      </c>
      <c r="AA941" s="251">
        <f ca="1">IF(A13taxstdlife="n/a","n/a",IF(A13taxstdlife="",0,IF(AA$3&gt;(A13stdlife+$E941),((INDEX('PTRM input'!$G$385:$P$434,A13offset,$E941)-INDEX('PTRM input'!$G$277:$P$326,A13offset,$E941))*OFFSET($F$7,0,$E941))-SUM($G941:Z941),(((INDEX('PTRM input'!$G$385:$P$434,A13offset,$E941)-INDEX('PTRM input'!$G$277:$P$326,A13offset,$E941))*OFFSET($F$7,0,$E941))-SUM($G941:Z941))*(OFFSET('PTRM input'!$G$477,0,$E941-1)/A13taxstdlife))))</f>
        <v>0</v>
      </c>
      <c r="AB941" s="251">
        <f ca="1">IF(A13taxstdlife="n/a","n/a",IF(A13taxstdlife="",0,IF(AB$3&gt;(A13stdlife+$E941),((INDEX('PTRM input'!$G$385:$P$434,A13offset,$E941)-INDEX('PTRM input'!$G$277:$P$326,A13offset,$E941))*OFFSET($F$7,0,$E941))-SUM($G941:AA941),(((INDEX('PTRM input'!$G$385:$P$434,A13offset,$E941)-INDEX('PTRM input'!$G$277:$P$326,A13offset,$E941))*OFFSET($F$7,0,$E941))-SUM($G941:AA941))*(OFFSET('PTRM input'!$G$477,0,$E941-1)/A13taxstdlife))))</f>
        <v>0</v>
      </c>
      <c r="AC941" s="251">
        <f ca="1">IF(A13taxstdlife="n/a","n/a",IF(A13taxstdlife="",0,IF(AC$3&gt;(A13stdlife+$E941),((INDEX('PTRM input'!$G$385:$P$434,A13offset,$E941)-INDEX('PTRM input'!$G$277:$P$326,A13offset,$E941))*OFFSET($F$7,0,$E941))-SUM($G941:AB941),(((INDEX('PTRM input'!$G$385:$P$434,A13offset,$E941)-INDEX('PTRM input'!$G$277:$P$326,A13offset,$E941))*OFFSET($F$7,0,$E941))-SUM($G941:AB941))*(OFFSET('PTRM input'!$G$477,0,$E941-1)/A13taxstdlife))))</f>
        <v>0</v>
      </c>
      <c r="AD941" s="251">
        <f ca="1">IF(A13taxstdlife="n/a","n/a",IF(A13taxstdlife="",0,IF(AD$3&gt;(A13stdlife+$E941),((INDEX('PTRM input'!$G$385:$P$434,A13offset,$E941)-INDEX('PTRM input'!$G$277:$P$326,A13offset,$E941))*OFFSET($F$7,0,$E941))-SUM($G941:AC941),(((INDEX('PTRM input'!$G$385:$P$434,A13offset,$E941)-INDEX('PTRM input'!$G$277:$P$326,A13offset,$E941))*OFFSET($F$7,0,$E941))-SUM($G941:AC941))*(OFFSET('PTRM input'!$G$477,0,$E941-1)/A13taxstdlife))))</f>
        <v>0</v>
      </c>
      <c r="AE941" s="251">
        <f ca="1">IF(A13taxstdlife="n/a","n/a",IF(A13taxstdlife="",0,IF(AE$3&gt;(A13stdlife+$E941),((INDEX('PTRM input'!$G$385:$P$434,A13offset,$E941)-INDEX('PTRM input'!$G$277:$P$326,A13offset,$E941))*OFFSET($F$7,0,$E941))-SUM($G941:AD941),(((INDEX('PTRM input'!$G$385:$P$434,A13offset,$E941)-INDEX('PTRM input'!$G$277:$P$326,A13offset,$E941))*OFFSET($F$7,0,$E941))-SUM($G941:AD941))*(OFFSET('PTRM input'!$G$477,0,$E941-1)/A13taxstdlife))))</f>
        <v>0</v>
      </c>
      <c r="AF941" s="251">
        <f ca="1">IF(A13taxstdlife="n/a","n/a",IF(A13taxstdlife="",0,IF(AF$3&gt;(A13stdlife+$E941),((INDEX('PTRM input'!$G$385:$P$434,A13offset,$E941)-INDEX('PTRM input'!$G$277:$P$326,A13offset,$E941))*OFFSET($F$7,0,$E941))-SUM($G941:AE941),(((INDEX('PTRM input'!$G$385:$P$434,A13offset,$E941)-INDEX('PTRM input'!$G$277:$P$326,A13offset,$E941))*OFFSET($F$7,0,$E941))-SUM($G941:AE941))*(OFFSET('PTRM input'!$G$477,0,$E941-1)/A13taxstdlife))))</f>
        <v>0</v>
      </c>
      <c r="AG941" s="251">
        <f ca="1">IF(A13taxstdlife="n/a","n/a",IF(A13taxstdlife="",0,IF(AG$3&gt;(A13stdlife+$E941),((INDEX('PTRM input'!$G$385:$P$434,A13offset,$E941)-INDEX('PTRM input'!$G$277:$P$326,A13offset,$E941))*OFFSET($F$7,0,$E941))-SUM($G941:AF941),(((INDEX('PTRM input'!$G$385:$P$434,A13offset,$E941)-INDEX('PTRM input'!$G$277:$P$326,A13offset,$E941))*OFFSET($F$7,0,$E941))-SUM($G941:AF941))*(OFFSET('PTRM input'!$G$477,0,$E941-1)/A13taxstdlife))))</f>
        <v>0</v>
      </c>
      <c r="AH941" s="251">
        <f ca="1">IF(A13taxstdlife="n/a","n/a",IF(A13taxstdlife="",0,IF(AH$3&gt;(A13stdlife+$E941),((INDEX('PTRM input'!$G$385:$P$434,A13offset,$E941)-INDEX('PTRM input'!$G$277:$P$326,A13offset,$E941))*OFFSET($F$7,0,$E941))-SUM($G941:AG941),(((INDEX('PTRM input'!$G$385:$P$434,A13offset,$E941)-INDEX('PTRM input'!$G$277:$P$326,A13offset,$E941))*OFFSET($F$7,0,$E941))-SUM($G941:AG941))*(OFFSET('PTRM input'!$G$477,0,$E941-1)/A13taxstdlife))))</f>
        <v>0</v>
      </c>
      <c r="AI941" s="251">
        <f ca="1">IF(A13taxstdlife="n/a","n/a",IF(A13taxstdlife="",0,IF(AI$3&gt;(A13stdlife+$E941),((INDEX('PTRM input'!$G$385:$P$434,A13offset,$E941)-INDEX('PTRM input'!$G$277:$P$326,A13offset,$E941))*OFFSET($F$7,0,$E941))-SUM($G941:AH941),(((INDEX('PTRM input'!$G$385:$P$434,A13offset,$E941)-INDEX('PTRM input'!$G$277:$P$326,A13offset,$E941))*OFFSET($F$7,0,$E941))-SUM($G941:AH941))*(OFFSET('PTRM input'!$G$477,0,$E941-1)/A13taxstdlife))))</f>
        <v>0</v>
      </c>
      <c r="AJ941" s="251">
        <f ca="1">IF(A13taxstdlife="n/a","n/a",IF(A13taxstdlife="",0,IF(AJ$3&gt;(A13stdlife+$E941),((INDEX('PTRM input'!$G$385:$P$434,A13offset,$E941)-INDEX('PTRM input'!$G$277:$P$326,A13offset,$E941))*OFFSET($F$7,0,$E941))-SUM($G941:AI941),(((INDEX('PTRM input'!$G$385:$P$434,A13offset,$E941)-INDEX('PTRM input'!$G$277:$P$326,A13offset,$E941))*OFFSET($F$7,0,$E941))-SUM($G941:AI941))*(OFFSET('PTRM input'!$G$477,0,$E941-1)/A13taxstdlife))))</f>
        <v>0</v>
      </c>
      <c r="AK941" s="251">
        <f ca="1">IF(A13taxstdlife="n/a","n/a",IF(A13taxstdlife="",0,IF(AK$3&gt;(A13stdlife+$E941),((INDEX('PTRM input'!$G$385:$P$434,A13offset,$E941)-INDEX('PTRM input'!$G$277:$P$326,A13offset,$E941))*OFFSET($F$7,0,$E941))-SUM($G941:AJ941),(((INDEX('PTRM input'!$G$385:$P$434,A13offset,$E941)-INDEX('PTRM input'!$G$277:$P$326,A13offset,$E941))*OFFSET($F$7,0,$E941))-SUM($G941:AJ941))*(OFFSET('PTRM input'!$G$477,0,$E941-1)/A13taxstdlife))))</f>
        <v>0</v>
      </c>
      <c r="AL941" s="251">
        <f ca="1">IF(A13taxstdlife="n/a","n/a",IF(A13taxstdlife="",0,IF(AL$3&gt;(A13stdlife+$E941),((INDEX('PTRM input'!$G$385:$P$434,A13offset,$E941)-INDEX('PTRM input'!$G$277:$P$326,A13offset,$E941))*OFFSET($F$7,0,$E941))-SUM($G941:AK941),(((INDEX('PTRM input'!$G$385:$P$434,A13offset,$E941)-INDEX('PTRM input'!$G$277:$P$326,A13offset,$E941))*OFFSET($F$7,0,$E941))-SUM($G941:AK941))*(OFFSET('PTRM input'!$G$477,0,$E941-1)/A13taxstdlife))))</f>
        <v>0</v>
      </c>
      <c r="AM941" s="251">
        <f ca="1">IF(A13taxstdlife="n/a","n/a",IF(A13taxstdlife="",0,IF(AM$3&gt;(A13stdlife+$E941),((INDEX('PTRM input'!$G$385:$P$434,A13offset,$E941)-INDEX('PTRM input'!$G$277:$P$326,A13offset,$E941))*OFFSET($F$7,0,$E941))-SUM($G941:AL941),(((INDEX('PTRM input'!$G$385:$P$434,A13offset,$E941)-INDEX('PTRM input'!$G$277:$P$326,A13offset,$E941))*OFFSET($F$7,0,$E941))-SUM($G941:AL941))*(OFFSET('PTRM input'!$G$477,0,$E941-1)/A13taxstdlife))))</f>
        <v>0</v>
      </c>
      <c r="AN941" s="251">
        <f ca="1">IF(A13taxstdlife="n/a","n/a",IF(A13taxstdlife="",0,IF(AN$3&gt;(A13stdlife+$E941),((INDEX('PTRM input'!$G$385:$P$434,A13offset,$E941)-INDEX('PTRM input'!$G$277:$P$326,A13offset,$E941))*OFFSET($F$7,0,$E941))-SUM($G941:AM941),(((INDEX('PTRM input'!$G$385:$P$434,A13offset,$E941)-INDEX('PTRM input'!$G$277:$P$326,A13offset,$E941))*OFFSET($F$7,0,$E941))-SUM($G941:AM941))*(OFFSET('PTRM input'!$G$477,0,$E941-1)/A13taxstdlife))))</f>
        <v>0</v>
      </c>
      <c r="AO941" s="251">
        <f ca="1">IF(A13taxstdlife="n/a","n/a",IF(A13taxstdlife="",0,IF(AO$3&gt;(A13stdlife+$E941),((INDEX('PTRM input'!$G$385:$P$434,A13offset,$E941)-INDEX('PTRM input'!$G$277:$P$326,A13offset,$E941))*OFFSET($F$7,0,$E941))-SUM($G941:AN941),(((INDEX('PTRM input'!$G$385:$P$434,A13offset,$E941)-INDEX('PTRM input'!$G$277:$P$326,A13offset,$E941))*OFFSET($F$7,0,$E941))-SUM($G941:AN941))*(OFFSET('PTRM input'!$G$477,0,$E941-1)/A13taxstdlife))))</f>
        <v>0</v>
      </c>
      <c r="AP941" s="251">
        <f ca="1">IF(A13taxstdlife="n/a","n/a",IF(A13taxstdlife="",0,IF(AP$3&gt;(A13stdlife+$E941),((INDEX('PTRM input'!$G$385:$P$434,A13offset,$E941)-INDEX('PTRM input'!$G$277:$P$326,A13offset,$E941))*OFFSET($F$7,0,$E941))-SUM($G941:AO941),(((INDEX('PTRM input'!$G$385:$P$434,A13offset,$E941)-INDEX('PTRM input'!$G$277:$P$326,A13offset,$E941))*OFFSET($F$7,0,$E941))-SUM($G941:AO941))*(OFFSET('PTRM input'!$G$477,0,$E941-1)/A13taxstdlife))))</f>
        <v>0</v>
      </c>
      <c r="AQ941" s="251">
        <f ca="1">IF(A13taxstdlife="n/a","n/a",IF(A13taxstdlife="",0,IF(AQ$3&gt;(A13stdlife+$E941),((INDEX('PTRM input'!$G$385:$P$434,A13offset,$E941)-INDEX('PTRM input'!$G$277:$P$326,A13offset,$E941))*OFFSET($F$7,0,$E941))-SUM($G941:AP941),(((INDEX('PTRM input'!$G$385:$P$434,A13offset,$E941)-INDEX('PTRM input'!$G$277:$P$326,A13offset,$E941))*OFFSET($F$7,0,$E941))-SUM($G941:AP941))*(OFFSET('PTRM input'!$G$477,0,$E941-1)/A13taxstdlife))))</f>
        <v>0</v>
      </c>
      <c r="AR941" s="251">
        <f ca="1">IF(A13taxstdlife="n/a","n/a",IF(A13taxstdlife="",0,IF(AR$3&gt;(A13stdlife+$E941),((INDEX('PTRM input'!$G$385:$P$434,A13offset,$E941)-INDEX('PTRM input'!$G$277:$P$326,A13offset,$E941))*OFFSET($F$7,0,$E941))-SUM($G941:AQ941),(((INDEX('PTRM input'!$G$385:$P$434,A13offset,$E941)-INDEX('PTRM input'!$G$277:$P$326,A13offset,$E941))*OFFSET($F$7,0,$E941))-SUM($G941:AQ941))*(OFFSET('PTRM input'!$G$477,0,$E941-1)/A13taxstdlife))))</f>
        <v>0</v>
      </c>
      <c r="AS941" s="251">
        <f ca="1">IF(A13taxstdlife="n/a","n/a",IF(A13taxstdlife="",0,IF(AS$3&gt;(A13stdlife+$E941),((INDEX('PTRM input'!$G$385:$P$434,A13offset,$E941)-INDEX('PTRM input'!$G$277:$P$326,A13offset,$E941))*OFFSET($F$7,0,$E941))-SUM($G941:AR941),(((INDEX('PTRM input'!$G$385:$P$434,A13offset,$E941)-INDEX('PTRM input'!$G$277:$P$326,A13offset,$E941))*OFFSET($F$7,0,$E941))-SUM($G941:AR941))*(OFFSET('PTRM input'!$G$477,0,$E941-1)/A13taxstdlife))))</f>
        <v>0</v>
      </c>
      <c r="AT941" s="251">
        <f ca="1">IF(A13taxstdlife="n/a","n/a",IF(A13taxstdlife="",0,IF(AT$3&gt;(A13stdlife+$E941),((INDEX('PTRM input'!$G$385:$P$434,A13offset,$E941)-INDEX('PTRM input'!$G$277:$P$326,A13offset,$E941))*OFFSET($F$7,0,$E941))-SUM($G941:AS941),(((INDEX('PTRM input'!$G$385:$P$434,A13offset,$E941)-INDEX('PTRM input'!$G$277:$P$326,A13offset,$E941))*OFFSET($F$7,0,$E941))-SUM($G941:AS941))*(OFFSET('PTRM input'!$G$477,0,$E941-1)/A13taxstdlife))))</f>
        <v>0</v>
      </c>
      <c r="AU941" s="251">
        <f ca="1">IF(A13taxstdlife="n/a","n/a",IF(A13taxstdlife="",0,IF(AU$3&gt;(A13stdlife+$E941),((INDEX('PTRM input'!$G$385:$P$434,A13offset,$E941)-INDEX('PTRM input'!$G$277:$P$326,A13offset,$E941))*OFFSET($F$7,0,$E941))-SUM($G941:AT941),(((INDEX('PTRM input'!$G$385:$P$434,A13offset,$E941)-INDEX('PTRM input'!$G$277:$P$326,A13offset,$E941))*OFFSET($F$7,0,$E941))-SUM($G941:AT941))*(OFFSET('PTRM input'!$G$477,0,$E941-1)/A13taxstdlife))))</f>
        <v>0</v>
      </c>
      <c r="AV941" s="251">
        <f ca="1">IF(A13taxstdlife="n/a","n/a",IF(A13taxstdlife="",0,IF(AV$3&gt;(A13stdlife+$E941),((INDEX('PTRM input'!$G$385:$P$434,A13offset,$E941)-INDEX('PTRM input'!$G$277:$P$326,A13offset,$E941))*OFFSET($F$7,0,$E941))-SUM($G941:AU941),(((INDEX('PTRM input'!$G$385:$P$434,A13offset,$E941)-INDEX('PTRM input'!$G$277:$P$326,A13offset,$E941))*OFFSET($F$7,0,$E941))-SUM($G941:AU941))*(OFFSET('PTRM input'!$G$477,0,$E941-1)/A13taxstdlife))))</f>
        <v>0</v>
      </c>
      <c r="AW941" s="251">
        <f ca="1">IF(A13taxstdlife="n/a","n/a",IF(A13taxstdlife="",0,IF(AW$3&gt;(A13stdlife+$E941),((INDEX('PTRM input'!$G$385:$P$434,A13offset,$E941)-INDEX('PTRM input'!$G$277:$P$326,A13offset,$E941))*OFFSET($F$7,0,$E941))-SUM($G941:AV941),(((INDEX('PTRM input'!$G$385:$P$434,A13offset,$E941)-INDEX('PTRM input'!$G$277:$P$326,A13offset,$E941))*OFFSET($F$7,0,$E941))-SUM($G941:AV941))*(OFFSET('PTRM input'!$G$477,0,$E941-1)/A13taxstdlife))))</f>
        <v>0</v>
      </c>
      <c r="AX941" s="251">
        <f ca="1">IF(A13taxstdlife="n/a","n/a",IF(A13taxstdlife="",0,IF(AX$3&gt;(A13stdlife+$E941),((INDEX('PTRM input'!$G$385:$P$434,A13offset,$E941)-INDEX('PTRM input'!$G$277:$P$326,A13offset,$E941))*OFFSET($F$7,0,$E941))-SUM($G941:AW941),(((INDEX('PTRM input'!$G$385:$P$434,A13offset,$E941)-INDEX('PTRM input'!$G$277:$P$326,A13offset,$E941))*OFFSET($F$7,0,$E941))-SUM($G941:AW941))*(OFFSET('PTRM input'!$G$477,0,$E941-1)/A13taxstdlife))))</f>
        <v>0</v>
      </c>
      <c r="AY941" s="251">
        <f ca="1">IF(A13taxstdlife="n/a","n/a",IF(A13taxstdlife="",0,IF(AY$3&gt;(A13stdlife+$E941),((INDEX('PTRM input'!$G$385:$P$434,A13offset,$E941)-INDEX('PTRM input'!$G$277:$P$326,A13offset,$E941))*OFFSET($F$7,0,$E941))-SUM($G941:AX941),(((INDEX('PTRM input'!$G$385:$P$434,A13offset,$E941)-INDEX('PTRM input'!$G$277:$P$326,A13offset,$E941))*OFFSET($F$7,0,$E941))-SUM($G941:AX941))*(OFFSET('PTRM input'!$G$477,0,$E941-1)/A13taxstdlife))))</f>
        <v>0</v>
      </c>
      <c r="AZ941" s="251">
        <f ca="1">IF(A13taxstdlife="n/a","n/a",IF(A13taxstdlife="",0,IF(AZ$3&gt;(A13stdlife+$E941),((INDEX('PTRM input'!$G$385:$P$434,A13offset,$E941)-INDEX('PTRM input'!$G$277:$P$326,A13offset,$E941))*OFFSET($F$7,0,$E941))-SUM($G941:AY941),(((INDEX('PTRM input'!$G$385:$P$434,A13offset,$E941)-INDEX('PTRM input'!$G$277:$P$326,A13offset,$E941))*OFFSET($F$7,0,$E941))-SUM($G941:AY941))*(OFFSET('PTRM input'!$G$477,0,$E941-1)/A13taxstdlife))))</f>
        <v>0</v>
      </c>
      <c r="BA941" s="251">
        <f ca="1">IF(A13taxstdlife="n/a","n/a",IF(A13taxstdlife="",0,IF(BA$3&gt;(A13stdlife+$E941),((INDEX('PTRM input'!$G$385:$P$434,A13offset,$E941)-INDEX('PTRM input'!$G$277:$P$326,A13offset,$E941))*OFFSET($F$7,0,$E941))-SUM($G941:AZ941),(((INDEX('PTRM input'!$G$385:$P$434,A13offset,$E941)-INDEX('PTRM input'!$G$277:$P$326,A13offset,$E941))*OFFSET($F$7,0,$E941))-SUM($G941:AZ941))*(OFFSET('PTRM input'!$G$477,0,$E941-1)/A13taxstdlife))))</f>
        <v>0</v>
      </c>
      <c r="BB941" s="251">
        <f ca="1">IF(A13taxstdlife="n/a","n/a",IF(A13taxstdlife="",0,IF(BB$3&gt;(A13stdlife+$E941),((INDEX('PTRM input'!$G$385:$P$434,A13offset,$E941)-INDEX('PTRM input'!$G$277:$P$326,A13offset,$E941))*OFFSET($F$7,0,$E941))-SUM($G941:BA941),(((INDEX('PTRM input'!$G$385:$P$434,A13offset,$E941)-INDEX('PTRM input'!$G$277:$P$326,A13offset,$E941))*OFFSET($F$7,0,$E941))-SUM($G941:BA941))*(OFFSET('PTRM input'!$G$477,0,$E941-1)/A13taxstdlife))))</f>
        <v>0</v>
      </c>
      <c r="BC941" s="251">
        <f ca="1">IF(A13taxstdlife="n/a","n/a",IF(A13taxstdlife="",0,IF(BC$3&gt;(A13stdlife+$E941),((INDEX('PTRM input'!$G$385:$P$434,A13offset,$E941)-INDEX('PTRM input'!$G$277:$P$326,A13offset,$E941))*OFFSET($F$7,0,$E941))-SUM($G941:BB941),(((INDEX('PTRM input'!$G$385:$P$434,A13offset,$E941)-INDEX('PTRM input'!$G$277:$P$326,A13offset,$E941))*OFFSET($F$7,0,$E941))-SUM($G941:BB941))*(OFFSET('PTRM input'!$G$477,0,$E941-1)/A13taxstdlife))))</f>
        <v>0</v>
      </c>
      <c r="BD941" s="251">
        <f ca="1">IF(A13taxstdlife="n/a","n/a",IF(A13taxstdlife="",0,IF(BD$3&gt;(A13stdlife+$E941),((INDEX('PTRM input'!$G$385:$P$434,A13offset,$E941)-INDEX('PTRM input'!$G$277:$P$326,A13offset,$E941))*OFFSET($F$7,0,$E941))-SUM($G941:BC941),(((INDEX('PTRM input'!$G$385:$P$434,A13offset,$E941)-INDEX('PTRM input'!$G$277:$P$326,A13offset,$E941))*OFFSET($F$7,0,$E941))-SUM($G941:BC941))*(OFFSET('PTRM input'!$G$477,0,$E941-1)/A13taxstdlife))))</f>
        <v>0</v>
      </c>
      <c r="BE941" s="251">
        <f ca="1">IF(A13taxstdlife="n/a","n/a",IF(A13taxstdlife="",0,IF(BE$3&gt;(A13stdlife+$E941),((INDEX('PTRM input'!$G$385:$P$434,A13offset,$E941)-INDEX('PTRM input'!$G$277:$P$326,A13offset,$E941))*OFFSET($F$7,0,$E941))-SUM($G941:BD941),(((INDEX('PTRM input'!$G$385:$P$434,A13offset,$E941)-INDEX('PTRM input'!$G$277:$P$326,A13offset,$E941))*OFFSET($F$7,0,$E941))-SUM($G941:BD941))*(OFFSET('PTRM input'!$G$477,0,$E941-1)/A13taxstdlife))))</f>
        <v>0</v>
      </c>
      <c r="BF941" s="251">
        <f ca="1">IF(A13taxstdlife="n/a","n/a",IF(A13taxstdlife="",0,IF(BF$3&gt;(A13stdlife+$E941),((INDEX('PTRM input'!$G$385:$P$434,A13offset,$E941)-INDEX('PTRM input'!$G$277:$P$326,A13offset,$E941))*OFFSET($F$7,0,$E941))-SUM($G941:BE941),(((INDEX('PTRM input'!$G$385:$P$434,A13offset,$E941)-INDEX('PTRM input'!$G$277:$P$326,A13offset,$E941))*OFFSET($F$7,0,$E941))-SUM($G941:BE941))*(OFFSET('PTRM input'!$G$477,0,$E941-1)/A13taxstdlife))))</f>
        <v>0</v>
      </c>
      <c r="BG941" s="251">
        <f ca="1">IF(A13taxstdlife="n/a","n/a",IF(A13taxstdlife="",0,IF(BG$3&gt;(A13stdlife+$E941),((INDEX('PTRM input'!$G$385:$P$434,A13offset,$E941)-INDEX('PTRM input'!$G$277:$P$326,A13offset,$E941))*OFFSET($F$7,0,$E941))-SUM($G941:BF941),(((INDEX('PTRM input'!$G$385:$P$434,A13offset,$E941)-INDEX('PTRM input'!$G$277:$P$326,A13offset,$E941))*OFFSET($F$7,0,$E941))-SUM($G941:BF941))*(OFFSET('PTRM input'!$G$477,0,$E941-1)/A13taxstdlife))))</f>
        <v>0</v>
      </c>
      <c r="BH941" s="251">
        <f ca="1">IF(A13taxstdlife="n/a","n/a",IF(A13taxstdlife="",0,IF(BH$3&gt;(A13stdlife+$E941),((INDEX('PTRM input'!$G$385:$P$434,A13offset,$E941)-INDEX('PTRM input'!$G$277:$P$326,A13offset,$E941))*OFFSET($F$7,0,$E941))-SUM($G941:BG941),(((INDEX('PTRM input'!$G$385:$P$434,A13offset,$E941)-INDEX('PTRM input'!$G$277:$P$326,A13offset,$E941))*OFFSET($F$7,0,$E941))-SUM($G941:BG941))*(OFFSET('PTRM input'!$G$477,0,$E941-1)/A13taxstdlife))))</f>
        <v>0</v>
      </c>
      <c r="BI941" s="251">
        <f ca="1">IF(A13taxstdlife="n/a","n/a",IF(A13taxstdlife="",0,IF(BI$3&gt;(A13stdlife+$E941),((INDEX('PTRM input'!$G$385:$P$434,A13offset,$E941)-INDEX('PTRM input'!$G$277:$P$326,A13offset,$E941))*OFFSET($F$7,0,$E941))-SUM($G941:BH941),(((INDEX('PTRM input'!$G$385:$P$434,A13offset,$E941)-INDEX('PTRM input'!$G$277:$P$326,A13offset,$E941))*OFFSET($F$7,0,$E941))-SUM($G941:BH941))*(OFFSET('PTRM input'!$G$477,0,$E941-1)/A13taxstdlife))))</f>
        <v>0</v>
      </c>
      <c r="BJ941" s="116"/>
      <c r="BK941" s="116"/>
      <c r="BL941" s="116"/>
      <c r="BM941" s="116"/>
    </row>
    <row r="942" spans="1:65" ht="12.75" hidden="1" customHeight="1" outlineLevel="2">
      <c r="A942" s="366"/>
      <c r="B942" s="19"/>
      <c r="C942" s="18"/>
      <c r="D942" s="760"/>
      <c r="E942" s="86">
        <v>5</v>
      </c>
      <c r="F942" s="356"/>
      <c r="G942" s="434"/>
      <c r="H942" s="435"/>
      <c r="I942" s="435"/>
      <c r="J942" s="435"/>
      <c r="K942" s="619"/>
      <c r="L942" s="251">
        <f ca="1">IF(A13taxstdlife="n/a","n/a",IF(A13taxstdlife="",0,IF(L$3&gt;(A13stdlife+$E942),((INDEX('PTRM input'!$G$385:$P$434,A13offset,$E942)-INDEX('PTRM input'!$G$277:$P$326,A13offset,$E942))*OFFSET($F$7,0,$E942))-SUM($G942:K942),(((INDEX('PTRM input'!$G$385:$P$434,A13offset,$E942)-INDEX('PTRM input'!$G$277:$P$326,A13offset,$E942))*OFFSET($F$7,0,$E942))-SUM($G942:K942))*(OFFSET('PTRM input'!$G$477,0,$E942-1)/A13taxstdlife))))</f>
        <v>0</v>
      </c>
      <c r="M942" s="251">
        <f ca="1">IF(A13taxstdlife="n/a","n/a",IF(A13taxstdlife="",0,IF(M$3&gt;(A13stdlife+$E942),((INDEX('PTRM input'!$G$385:$P$434,A13offset,$E942)-INDEX('PTRM input'!$G$277:$P$326,A13offset,$E942))*OFFSET($F$7,0,$E942))-SUM($G942:L942),(((INDEX('PTRM input'!$G$385:$P$434,A13offset,$E942)-INDEX('PTRM input'!$G$277:$P$326,A13offset,$E942))*OFFSET($F$7,0,$E942))-SUM($G942:L942))*(OFFSET('PTRM input'!$G$477,0,$E942-1)/A13taxstdlife))))</f>
        <v>0</v>
      </c>
      <c r="N942" s="251">
        <f ca="1">IF(A13taxstdlife="n/a","n/a",IF(A13taxstdlife="",0,IF(N$3&gt;(A13stdlife+$E942),((INDEX('PTRM input'!$G$385:$P$434,A13offset,$E942)-INDEX('PTRM input'!$G$277:$P$326,A13offset,$E942))*OFFSET($F$7,0,$E942))-SUM($G942:M942),(((INDEX('PTRM input'!$G$385:$P$434,A13offset,$E942)-INDEX('PTRM input'!$G$277:$P$326,A13offset,$E942))*OFFSET($F$7,0,$E942))-SUM($G942:M942))*(OFFSET('PTRM input'!$G$477,0,$E942-1)/A13taxstdlife))))</f>
        <v>0</v>
      </c>
      <c r="O942" s="251">
        <f ca="1">IF(A13taxstdlife="n/a","n/a",IF(A13taxstdlife="",0,IF(O$3&gt;(A13stdlife+$E942),((INDEX('PTRM input'!$G$385:$P$434,A13offset,$E942)-INDEX('PTRM input'!$G$277:$P$326,A13offset,$E942))*OFFSET($F$7,0,$E942))-SUM($G942:N942),(((INDEX('PTRM input'!$G$385:$P$434,A13offset,$E942)-INDEX('PTRM input'!$G$277:$P$326,A13offset,$E942))*OFFSET($F$7,0,$E942))-SUM($G942:N942))*(OFFSET('PTRM input'!$G$477,0,$E942-1)/A13taxstdlife))))</f>
        <v>0</v>
      </c>
      <c r="P942" s="251">
        <f ca="1">IF(A13taxstdlife="n/a","n/a",IF(A13taxstdlife="",0,IF(P$3&gt;(A13stdlife+$E942),((INDEX('PTRM input'!$G$385:$P$434,A13offset,$E942)-INDEX('PTRM input'!$G$277:$P$326,A13offset,$E942))*OFFSET($F$7,0,$E942))-SUM($G942:O942),(((INDEX('PTRM input'!$G$385:$P$434,A13offset,$E942)-INDEX('PTRM input'!$G$277:$P$326,A13offset,$E942))*OFFSET($F$7,0,$E942))-SUM($G942:O942))*(OFFSET('PTRM input'!$G$477,0,$E942-1)/A13taxstdlife))))</f>
        <v>0</v>
      </c>
      <c r="Q942" s="251">
        <f ca="1">IF(A13taxstdlife="n/a","n/a",IF(A13taxstdlife="",0,IF(Q$3&gt;(A13stdlife+$E942),((INDEX('PTRM input'!$G$385:$P$434,A13offset,$E942)-INDEX('PTRM input'!$G$277:$P$326,A13offset,$E942))*OFFSET($F$7,0,$E942))-SUM($G942:P942),(((INDEX('PTRM input'!$G$385:$P$434,A13offset,$E942)-INDEX('PTRM input'!$G$277:$P$326,A13offset,$E942))*OFFSET($F$7,0,$E942))-SUM($G942:P942))*(OFFSET('PTRM input'!$G$477,0,$E942-1)/A13taxstdlife))))</f>
        <v>0</v>
      </c>
      <c r="R942" s="251">
        <f ca="1">IF(A13taxstdlife="n/a","n/a",IF(A13taxstdlife="",0,IF(R$3&gt;(A13stdlife+$E942),((INDEX('PTRM input'!$G$385:$P$434,A13offset,$E942)-INDEX('PTRM input'!$G$277:$P$326,A13offset,$E942))*OFFSET($F$7,0,$E942))-SUM($G942:Q942),(((INDEX('PTRM input'!$G$385:$P$434,A13offset,$E942)-INDEX('PTRM input'!$G$277:$P$326,A13offset,$E942))*OFFSET($F$7,0,$E942))-SUM($G942:Q942))*(OFFSET('PTRM input'!$G$477,0,$E942-1)/A13taxstdlife))))</f>
        <v>0</v>
      </c>
      <c r="S942" s="251">
        <f ca="1">IF(A13taxstdlife="n/a","n/a",IF(A13taxstdlife="",0,IF(S$3&gt;(A13stdlife+$E942),((INDEX('PTRM input'!$G$385:$P$434,A13offset,$E942)-INDEX('PTRM input'!$G$277:$P$326,A13offset,$E942))*OFFSET($F$7,0,$E942))-SUM($G942:R942),(((INDEX('PTRM input'!$G$385:$P$434,A13offset,$E942)-INDEX('PTRM input'!$G$277:$P$326,A13offset,$E942))*OFFSET($F$7,0,$E942))-SUM($G942:R942))*(OFFSET('PTRM input'!$G$477,0,$E942-1)/A13taxstdlife))))</f>
        <v>0</v>
      </c>
      <c r="T942" s="251">
        <f ca="1">IF(A13taxstdlife="n/a","n/a",IF(A13taxstdlife="",0,IF(T$3&gt;(A13stdlife+$E942),((INDEX('PTRM input'!$G$385:$P$434,A13offset,$E942)-INDEX('PTRM input'!$G$277:$P$326,A13offset,$E942))*OFFSET($F$7,0,$E942))-SUM($G942:S942),(((INDEX('PTRM input'!$G$385:$P$434,A13offset,$E942)-INDEX('PTRM input'!$G$277:$P$326,A13offset,$E942))*OFFSET($F$7,0,$E942))-SUM($G942:S942))*(OFFSET('PTRM input'!$G$477,0,$E942-1)/A13taxstdlife))))</f>
        <v>0</v>
      </c>
      <c r="U942" s="251">
        <f ca="1">IF(A13taxstdlife="n/a","n/a",IF(A13taxstdlife="",0,IF(U$3&gt;(A13stdlife+$E942),((INDEX('PTRM input'!$G$385:$P$434,A13offset,$E942)-INDEX('PTRM input'!$G$277:$P$326,A13offset,$E942))*OFFSET($F$7,0,$E942))-SUM($G942:T942),(((INDEX('PTRM input'!$G$385:$P$434,A13offset,$E942)-INDEX('PTRM input'!$G$277:$P$326,A13offset,$E942))*OFFSET($F$7,0,$E942))-SUM($G942:T942))*(OFFSET('PTRM input'!$G$477,0,$E942-1)/A13taxstdlife))))</f>
        <v>0</v>
      </c>
      <c r="V942" s="251">
        <f ca="1">IF(A13taxstdlife="n/a","n/a",IF(A13taxstdlife="",0,IF(V$3&gt;(A13stdlife+$E942),((INDEX('PTRM input'!$G$385:$P$434,A13offset,$E942)-INDEX('PTRM input'!$G$277:$P$326,A13offset,$E942))*OFFSET($F$7,0,$E942))-SUM($G942:U942),(((INDEX('PTRM input'!$G$385:$P$434,A13offset,$E942)-INDEX('PTRM input'!$G$277:$P$326,A13offset,$E942))*OFFSET($F$7,0,$E942))-SUM($G942:U942))*(OFFSET('PTRM input'!$G$477,0,$E942-1)/A13taxstdlife))))</f>
        <v>0</v>
      </c>
      <c r="W942" s="251">
        <f ca="1">IF(A13taxstdlife="n/a","n/a",IF(A13taxstdlife="",0,IF(W$3&gt;(A13stdlife+$E942),((INDEX('PTRM input'!$G$385:$P$434,A13offset,$E942)-INDEX('PTRM input'!$G$277:$P$326,A13offset,$E942))*OFFSET($F$7,0,$E942))-SUM($G942:V942),(((INDEX('PTRM input'!$G$385:$P$434,A13offset,$E942)-INDEX('PTRM input'!$G$277:$P$326,A13offset,$E942))*OFFSET($F$7,0,$E942))-SUM($G942:V942))*(OFFSET('PTRM input'!$G$477,0,$E942-1)/A13taxstdlife))))</f>
        <v>0</v>
      </c>
      <c r="X942" s="251">
        <f ca="1">IF(A13taxstdlife="n/a","n/a",IF(A13taxstdlife="",0,IF(X$3&gt;(A13stdlife+$E942),((INDEX('PTRM input'!$G$385:$P$434,A13offset,$E942)-INDEX('PTRM input'!$G$277:$P$326,A13offset,$E942))*OFFSET($F$7,0,$E942))-SUM($G942:W942),(((INDEX('PTRM input'!$G$385:$P$434,A13offset,$E942)-INDEX('PTRM input'!$G$277:$P$326,A13offset,$E942))*OFFSET($F$7,0,$E942))-SUM($G942:W942))*(OFFSET('PTRM input'!$G$477,0,$E942-1)/A13taxstdlife))))</f>
        <v>0</v>
      </c>
      <c r="Y942" s="251">
        <f ca="1">IF(A13taxstdlife="n/a","n/a",IF(A13taxstdlife="",0,IF(Y$3&gt;(A13stdlife+$E942),((INDEX('PTRM input'!$G$385:$P$434,A13offset,$E942)-INDEX('PTRM input'!$G$277:$P$326,A13offset,$E942))*OFFSET($F$7,0,$E942))-SUM($G942:X942),(((INDEX('PTRM input'!$G$385:$P$434,A13offset,$E942)-INDEX('PTRM input'!$G$277:$P$326,A13offset,$E942))*OFFSET($F$7,0,$E942))-SUM($G942:X942))*(OFFSET('PTRM input'!$G$477,0,$E942-1)/A13taxstdlife))))</f>
        <v>0</v>
      </c>
      <c r="Z942" s="251">
        <f ca="1">IF(A13taxstdlife="n/a","n/a",IF(A13taxstdlife="",0,IF(Z$3&gt;(A13stdlife+$E942),((INDEX('PTRM input'!$G$385:$P$434,A13offset,$E942)-INDEX('PTRM input'!$G$277:$P$326,A13offset,$E942))*OFFSET($F$7,0,$E942))-SUM($G942:Y942),(((INDEX('PTRM input'!$G$385:$P$434,A13offset,$E942)-INDEX('PTRM input'!$G$277:$P$326,A13offset,$E942))*OFFSET($F$7,0,$E942))-SUM($G942:Y942))*(OFFSET('PTRM input'!$G$477,0,$E942-1)/A13taxstdlife))))</f>
        <v>0</v>
      </c>
      <c r="AA942" s="251">
        <f ca="1">IF(A13taxstdlife="n/a","n/a",IF(A13taxstdlife="",0,IF(AA$3&gt;(A13stdlife+$E942),((INDEX('PTRM input'!$G$385:$P$434,A13offset,$E942)-INDEX('PTRM input'!$G$277:$P$326,A13offset,$E942))*OFFSET($F$7,0,$E942))-SUM($G942:Z942),(((INDEX('PTRM input'!$G$385:$P$434,A13offset,$E942)-INDEX('PTRM input'!$G$277:$P$326,A13offset,$E942))*OFFSET($F$7,0,$E942))-SUM($G942:Z942))*(OFFSET('PTRM input'!$G$477,0,$E942-1)/A13taxstdlife))))</f>
        <v>0</v>
      </c>
      <c r="AB942" s="251">
        <f ca="1">IF(A13taxstdlife="n/a","n/a",IF(A13taxstdlife="",0,IF(AB$3&gt;(A13stdlife+$E942),((INDEX('PTRM input'!$G$385:$P$434,A13offset,$E942)-INDEX('PTRM input'!$G$277:$P$326,A13offset,$E942))*OFFSET($F$7,0,$E942))-SUM($G942:AA942),(((INDEX('PTRM input'!$G$385:$P$434,A13offset,$E942)-INDEX('PTRM input'!$G$277:$P$326,A13offset,$E942))*OFFSET($F$7,0,$E942))-SUM($G942:AA942))*(OFFSET('PTRM input'!$G$477,0,$E942-1)/A13taxstdlife))))</f>
        <v>0</v>
      </c>
      <c r="AC942" s="251">
        <f ca="1">IF(A13taxstdlife="n/a","n/a",IF(A13taxstdlife="",0,IF(AC$3&gt;(A13stdlife+$E942),((INDEX('PTRM input'!$G$385:$P$434,A13offset,$E942)-INDEX('PTRM input'!$G$277:$P$326,A13offset,$E942))*OFFSET($F$7,0,$E942))-SUM($G942:AB942),(((INDEX('PTRM input'!$G$385:$P$434,A13offset,$E942)-INDEX('PTRM input'!$G$277:$P$326,A13offset,$E942))*OFFSET($F$7,0,$E942))-SUM($G942:AB942))*(OFFSET('PTRM input'!$G$477,0,$E942-1)/A13taxstdlife))))</f>
        <v>0</v>
      </c>
      <c r="AD942" s="251">
        <f ca="1">IF(A13taxstdlife="n/a","n/a",IF(A13taxstdlife="",0,IF(AD$3&gt;(A13stdlife+$E942),((INDEX('PTRM input'!$G$385:$P$434,A13offset,$E942)-INDEX('PTRM input'!$G$277:$P$326,A13offset,$E942))*OFFSET($F$7,0,$E942))-SUM($G942:AC942),(((INDEX('PTRM input'!$G$385:$P$434,A13offset,$E942)-INDEX('PTRM input'!$G$277:$P$326,A13offset,$E942))*OFFSET($F$7,0,$E942))-SUM($G942:AC942))*(OFFSET('PTRM input'!$G$477,0,$E942-1)/A13taxstdlife))))</f>
        <v>0</v>
      </c>
      <c r="AE942" s="251">
        <f ca="1">IF(A13taxstdlife="n/a","n/a",IF(A13taxstdlife="",0,IF(AE$3&gt;(A13stdlife+$E942),((INDEX('PTRM input'!$G$385:$P$434,A13offset,$E942)-INDEX('PTRM input'!$G$277:$P$326,A13offset,$E942))*OFFSET($F$7,0,$E942))-SUM($G942:AD942),(((INDEX('PTRM input'!$G$385:$P$434,A13offset,$E942)-INDEX('PTRM input'!$G$277:$P$326,A13offset,$E942))*OFFSET($F$7,0,$E942))-SUM($G942:AD942))*(OFFSET('PTRM input'!$G$477,0,$E942-1)/A13taxstdlife))))</f>
        <v>0</v>
      </c>
      <c r="AF942" s="251">
        <f ca="1">IF(A13taxstdlife="n/a","n/a",IF(A13taxstdlife="",0,IF(AF$3&gt;(A13stdlife+$E942),((INDEX('PTRM input'!$G$385:$P$434,A13offset,$E942)-INDEX('PTRM input'!$G$277:$P$326,A13offset,$E942))*OFFSET($F$7,0,$E942))-SUM($G942:AE942),(((INDEX('PTRM input'!$G$385:$P$434,A13offset,$E942)-INDEX('PTRM input'!$G$277:$P$326,A13offset,$E942))*OFFSET($F$7,0,$E942))-SUM($G942:AE942))*(OFFSET('PTRM input'!$G$477,0,$E942-1)/A13taxstdlife))))</f>
        <v>0</v>
      </c>
      <c r="AG942" s="251">
        <f ca="1">IF(A13taxstdlife="n/a","n/a",IF(A13taxstdlife="",0,IF(AG$3&gt;(A13stdlife+$E942),((INDEX('PTRM input'!$G$385:$P$434,A13offset,$E942)-INDEX('PTRM input'!$G$277:$P$326,A13offset,$E942))*OFFSET($F$7,0,$E942))-SUM($G942:AF942),(((INDEX('PTRM input'!$G$385:$P$434,A13offset,$E942)-INDEX('PTRM input'!$G$277:$P$326,A13offset,$E942))*OFFSET($F$7,0,$E942))-SUM($G942:AF942))*(OFFSET('PTRM input'!$G$477,0,$E942-1)/A13taxstdlife))))</f>
        <v>0</v>
      </c>
      <c r="AH942" s="251">
        <f ca="1">IF(A13taxstdlife="n/a","n/a",IF(A13taxstdlife="",0,IF(AH$3&gt;(A13stdlife+$E942),((INDEX('PTRM input'!$G$385:$P$434,A13offset,$E942)-INDEX('PTRM input'!$G$277:$P$326,A13offset,$E942))*OFFSET($F$7,0,$E942))-SUM($G942:AG942),(((INDEX('PTRM input'!$G$385:$P$434,A13offset,$E942)-INDEX('PTRM input'!$G$277:$P$326,A13offset,$E942))*OFFSET($F$7,0,$E942))-SUM($G942:AG942))*(OFFSET('PTRM input'!$G$477,0,$E942-1)/A13taxstdlife))))</f>
        <v>0</v>
      </c>
      <c r="AI942" s="251">
        <f ca="1">IF(A13taxstdlife="n/a","n/a",IF(A13taxstdlife="",0,IF(AI$3&gt;(A13stdlife+$E942),((INDEX('PTRM input'!$G$385:$P$434,A13offset,$E942)-INDEX('PTRM input'!$G$277:$P$326,A13offset,$E942))*OFFSET($F$7,0,$E942))-SUM($G942:AH942),(((INDEX('PTRM input'!$G$385:$P$434,A13offset,$E942)-INDEX('PTRM input'!$G$277:$P$326,A13offset,$E942))*OFFSET($F$7,0,$E942))-SUM($G942:AH942))*(OFFSET('PTRM input'!$G$477,0,$E942-1)/A13taxstdlife))))</f>
        <v>0</v>
      </c>
      <c r="AJ942" s="251">
        <f ca="1">IF(A13taxstdlife="n/a","n/a",IF(A13taxstdlife="",0,IF(AJ$3&gt;(A13stdlife+$E942),((INDEX('PTRM input'!$G$385:$P$434,A13offset,$E942)-INDEX('PTRM input'!$G$277:$P$326,A13offset,$E942))*OFFSET($F$7,0,$E942))-SUM($G942:AI942),(((INDEX('PTRM input'!$G$385:$P$434,A13offset,$E942)-INDEX('PTRM input'!$G$277:$P$326,A13offset,$E942))*OFFSET($F$7,0,$E942))-SUM($G942:AI942))*(OFFSET('PTRM input'!$G$477,0,$E942-1)/A13taxstdlife))))</f>
        <v>0</v>
      </c>
      <c r="AK942" s="251">
        <f ca="1">IF(A13taxstdlife="n/a","n/a",IF(A13taxstdlife="",0,IF(AK$3&gt;(A13stdlife+$E942),((INDEX('PTRM input'!$G$385:$P$434,A13offset,$E942)-INDEX('PTRM input'!$G$277:$P$326,A13offset,$E942))*OFFSET($F$7,0,$E942))-SUM($G942:AJ942),(((INDEX('PTRM input'!$G$385:$P$434,A13offset,$E942)-INDEX('PTRM input'!$G$277:$P$326,A13offset,$E942))*OFFSET($F$7,0,$E942))-SUM($G942:AJ942))*(OFFSET('PTRM input'!$G$477,0,$E942-1)/A13taxstdlife))))</f>
        <v>0</v>
      </c>
      <c r="AL942" s="251">
        <f ca="1">IF(A13taxstdlife="n/a","n/a",IF(A13taxstdlife="",0,IF(AL$3&gt;(A13stdlife+$E942),((INDEX('PTRM input'!$G$385:$P$434,A13offset,$E942)-INDEX('PTRM input'!$G$277:$P$326,A13offset,$E942))*OFFSET($F$7,0,$E942))-SUM($G942:AK942),(((INDEX('PTRM input'!$G$385:$P$434,A13offset,$E942)-INDEX('PTRM input'!$G$277:$P$326,A13offset,$E942))*OFFSET($F$7,0,$E942))-SUM($G942:AK942))*(OFFSET('PTRM input'!$G$477,0,$E942-1)/A13taxstdlife))))</f>
        <v>0</v>
      </c>
      <c r="AM942" s="251">
        <f ca="1">IF(A13taxstdlife="n/a","n/a",IF(A13taxstdlife="",0,IF(AM$3&gt;(A13stdlife+$E942),((INDEX('PTRM input'!$G$385:$P$434,A13offset,$E942)-INDEX('PTRM input'!$G$277:$P$326,A13offset,$E942))*OFFSET($F$7,0,$E942))-SUM($G942:AL942),(((INDEX('PTRM input'!$G$385:$P$434,A13offset,$E942)-INDEX('PTRM input'!$G$277:$P$326,A13offset,$E942))*OFFSET($F$7,0,$E942))-SUM($G942:AL942))*(OFFSET('PTRM input'!$G$477,0,$E942-1)/A13taxstdlife))))</f>
        <v>0</v>
      </c>
      <c r="AN942" s="251">
        <f ca="1">IF(A13taxstdlife="n/a","n/a",IF(A13taxstdlife="",0,IF(AN$3&gt;(A13stdlife+$E942),((INDEX('PTRM input'!$G$385:$P$434,A13offset,$E942)-INDEX('PTRM input'!$G$277:$P$326,A13offset,$E942))*OFFSET($F$7,0,$E942))-SUM($G942:AM942),(((INDEX('PTRM input'!$G$385:$P$434,A13offset,$E942)-INDEX('PTRM input'!$G$277:$P$326,A13offset,$E942))*OFFSET($F$7,0,$E942))-SUM($G942:AM942))*(OFFSET('PTRM input'!$G$477,0,$E942-1)/A13taxstdlife))))</f>
        <v>0</v>
      </c>
      <c r="AO942" s="251">
        <f ca="1">IF(A13taxstdlife="n/a","n/a",IF(A13taxstdlife="",0,IF(AO$3&gt;(A13stdlife+$E942),((INDEX('PTRM input'!$G$385:$P$434,A13offset,$E942)-INDEX('PTRM input'!$G$277:$P$326,A13offset,$E942))*OFFSET($F$7,0,$E942))-SUM($G942:AN942),(((INDEX('PTRM input'!$G$385:$P$434,A13offset,$E942)-INDEX('PTRM input'!$G$277:$P$326,A13offset,$E942))*OFFSET($F$7,0,$E942))-SUM($G942:AN942))*(OFFSET('PTRM input'!$G$477,0,$E942-1)/A13taxstdlife))))</f>
        <v>0</v>
      </c>
      <c r="AP942" s="251">
        <f ca="1">IF(A13taxstdlife="n/a","n/a",IF(A13taxstdlife="",0,IF(AP$3&gt;(A13stdlife+$E942),((INDEX('PTRM input'!$G$385:$P$434,A13offset,$E942)-INDEX('PTRM input'!$G$277:$P$326,A13offset,$E942))*OFFSET($F$7,0,$E942))-SUM($G942:AO942),(((INDEX('PTRM input'!$G$385:$P$434,A13offset,$E942)-INDEX('PTRM input'!$G$277:$P$326,A13offset,$E942))*OFFSET($F$7,0,$E942))-SUM($G942:AO942))*(OFFSET('PTRM input'!$G$477,0,$E942-1)/A13taxstdlife))))</f>
        <v>0</v>
      </c>
      <c r="AQ942" s="251">
        <f ca="1">IF(A13taxstdlife="n/a","n/a",IF(A13taxstdlife="",0,IF(AQ$3&gt;(A13stdlife+$E942),((INDEX('PTRM input'!$G$385:$P$434,A13offset,$E942)-INDEX('PTRM input'!$G$277:$P$326,A13offset,$E942))*OFFSET($F$7,0,$E942))-SUM($G942:AP942),(((INDEX('PTRM input'!$G$385:$P$434,A13offset,$E942)-INDEX('PTRM input'!$G$277:$P$326,A13offset,$E942))*OFFSET($F$7,0,$E942))-SUM($G942:AP942))*(OFFSET('PTRM input'!$G$477,0,$E942-1)/A13taxstdlife))))</f>
        <v>0</v>
      </c>
      <c r="AR942" s="251">
        <f ca="1">IF(A13taxstdlife="n/a","n/a",IF(A13taxstdlife="",0,IF(AR$3&gt;(A13stdlife+$E942),((INDEX('PTRM input'!$G$385:$P$434,A13offset,$E942)-INDEX('PTRM input'!$G$277:$P$326,A13offset,$E942))*OFFSET($F$7,0,$E942))-SUM($G942:AQ942),(((INDEX('PTRM input'!$G$385:$P$434,A13offset,$E942)-INDEX('PTRM input'!$G$277:$P$326,A13offset,$E942))*OFFSET($F$7,0,$E942))-SUM($G942:AQ942))*(OFFSET('PTRM input'!$G$477,0,$E942-1)/A13taxstdlife))))</f>
        <v>0</v>
      </c>
      <c r="AS942" s="251">
        <f ca="1">IF(A13taxstdlife="n/a","n/a",IF(A13taxstdlife="",0,IF(AS$3&gt;(A13stdlife+$E942),((INDEX('PTRM input'!$G$385:$P$434,A13offset,$E942)-INDEX('PTRM input'!$G$277:$P$326,A13offset,$E942))*OFFSET($F$7,0,$E942))-SUM($G942:AR942),(((INDEX('PTRM input'!$G$385:$P$434,A13offset,$E942)-INDEX('PTRM input'!$G$277:$P$326,A13offset,$E942))*OFFSET($F$7,0,$E942))-SUM($G942:AR942))*(OFFSET('PTRM input'!$G$477,0,$E942-1)/A13taxstdlife))))</f>
        <v>0</v>
      </c>
      <c r="AT942" s="251">
        <f ca="1">IF(A13taxstdlife="n/a","n/a",IF(A13taxstdlife="",0,IF(AT$3&gt;(A13stdlife+$E942),((INDEX('PTRM input'!$G$385:$P$434,A13offset,$E942)-INDEX('PTRM input'!$G$277:$P$326,A13offset,$E942))*OFFSET($F$7,0,$E942))-SUM($G942:AS942),(((INDEX('PTRM input'!$G$385:$P$434,A13offset,$E942)-INDEX('PTRM input'!$G$277:$P$326,A13offset,$E942))*OFFSET($F$7,0,$E942))-SUM($G942:AS942))*(OFFSET('PTRM input'!$G$477,0,$E942-1)/A13taxstdlife))))</f>
        <v>0</v>
      </c>
      <c r="AU942" s="251">
        <f ca="1">IF(A13taxstdlife="n/a","n/a",IF(A13taxstdlife="",0,IF(AU$3&gt;(A13stdlife+$E942),((INDEX('PTRM input'!$G$385:$P$434,A13offset,$E942)-INDEX('PTRM input'!$G$277:$P$326,A13offset,$E942))*OFFSET($F$7,0,$E942))-SUM($G942:AT942),(((INDEX('PTRM input'!$G$385:$P$434,A13offset,$E942)-INDEX('PTRM input'!$G$277:$P$326,A13offset,$E942))*OFFSET($F$7,0,$E942))-SUM($G942:AT942))*(OFFSET('PTRM input'!$G$477,0,$E942-1)/A13taxstdlife))))</f>
        <v>0</v>
      </c>
      <c r="AV942" s="251">
        <f ca="1">IF(A13taxstdlife="n/a","n/a",IF(A13taxstdlife="",0,IF(AV$3&gt;(A13stdlife+$E942),((INDEX('PTRM input'!$G$385:$P$434,A13offset,$E942)-INDEX('PTRM input'!$G$277:$P$326,A13offset,$E942))*OFFSET($F$7,0,$E942))-SUM($G942:AU942),(((INDEX('PTRM input'!$G$385:$P$434,A13offset,$E942)-INDEX('PTRM input'!$G$277:$P$326,A13offset,$E942))*OFFSET($F$7,0,$E942))-SUM($G942:AU942))*(OFFSET('PTRM input'!$G$477,0,$E942-1)/A13taxstdlife))))</f>
        <v>0</v>
      </c>
      <c r="AW942" s="251">
        <f ca="1">IF(A13taxstdlife="n/a","n/a",IF(A13taxstdlife="",0,IF(AW$3&gt;(A13stdlife+$E942),((INDEX('PTRM input'!$G$385:$P$434,A13offset,$E942)-INDEX('PTRM input'!$G$277:$P$326,A13offset,$E942))*OFFSET($F$7,0,$E942))-SUM($G942:AV942),(((INDEX('PTRM input'!$G$385:$P$434,A13offset,$E942)-INDEX('PTRM input'!$G$277:$P$326,A13offset,$E942))*OFFSET($F$7,0,$E942))-SUM($G942:AV942))*(OFFSET('PTRM input'!$G$477,0,$E942-1)/A13taxstdlife))))</f>
        <v>0</v>
      </c>
      <c r="AX942" s="251">
        <f ca="1">IF(A13taxstdlife="n/a","n/a",IF(A13taxstdlife="",0,IF(AX$3&gt;(A13stdlife+$E942),((INDEX('PTRM input'!$G$385:$P$434,A13offset,$E942)-INDEX('PTRM input'!$G$277:$P$326,A13offset,$E942))*OFFSET($F$7,0,$E942))-SUM($G942:AW942),(((INDEX('PTRM input'!$G$385:$P$434,A13offset,$E942)-INDEX('PTRM input'!$G$277:$P$326,A13offset,$E942))*OFFSET($F$7,0,$E942))-SUM($G942:AW942))*(OFFSET('PTRM input'!$G$477,0,$E942-1)/A13taxstdlife))))</f>
        <v>0</v>
      </c>
      <c r="AY942" s="251">
        <f ca="1">IF(A13taxstdlife="n/a","n/a",IF(A13taxstdlife="",0,IF(AY$3&gt;(A13stdlife+$E942),((INDEX('PTRM input'!$G$385:$P$434,A13offset,$E942)-INDEX('PTRM input'!$G$277:$P$326,A13offset,$E942))*OFFSET($F$7,0,$E942))-SUM($G942:AX942),(((INDEX('PTRM input'!$G$385:$P$434,A13offset,$E942)-INDEX('PTRM input'!$G$277:$P$326,A13offset,$E942))*OFFSET($F$7,0,$E942))-SUM($G942:AX942))*(OFFSET('PTRM input'!$G$477,0,$E942-1)/A13taxstdlife))))</f>
        <v>0</v>
      </c>
      <c r="AZ942" s="251">
        <f ca="1">IF(A13taxstdlife="n/a","n/a",IF(A13taxstdlife="",0,IF(AZ$3&gt;(A13stdlife+$E942),((INDEX('PTRM input'!$G$385:$P$434,A13offset,$E942)-INDEX('PTRM input'!$G$277:$P$326,A13offset,$E942))*OFFSET($F$7,0,$E942))-SUM($G942:AY942),(((INDEX('PTRM input'!$G$385:$P$434,A13offset,$E942)-INDEX('PTRM input'!$G$277:$P$326,A13offset,$E942))*OFFSET($F$7,0,$E942))-SUM($G942:AY942))*(OFFSET('PTRM input'!$G$477,0,$E942-1)/A13taxstdlife))))</f>
        <v>0</v>
      </c>
      <c r="BA942" s="251">
        <f ca="1">IF(A13taxstdlife="n/a","n/a",IF(A13taxstdlife="",0,IF(BA$3&gt;(A13stdlife+$E942),((INDEX('PTRM input'!$G$385:$P$434,A13offset,$E942)-INDEX('PTRM input'!$G$277:$P$326,A13offset,$E942))*OFFSET($F$7,0,$E942))-SUM($G942:AZ942),(((INDEX('PTRM input'!$G$385:$P$434,A13offset,$E942)-INDEX('PTRM input'!$G$277:$P$326,A13offset,$E942))*OFFSET($F$7,0,$E942))-SUM($G942:AZ942))*(OFFSET('PTRM input'!$G$477,0,$E942-1)/A13taxstdlife))))</f>
        <v>0</v>
      </c>
      <c r="BB942" s="251">
        <f ca="1">IF(A13taxstdlife="n/a","n/a",IF(A13taxstdlife="",0,IF(BB$3&gt;(A13stdlife+$E942),((INDEX('PTRM input'!$G$385:$P$434,A13offset,$E942)-INDEX('PTRM input'!$G$277:$P$326,A13offset,$E942))*OFFSET($F$7,0,$E942))-SUM($G942:BA942),(((INDEX('PTRM input'!$G$385:$P$434,A13offset,$E942)-INDEX('PTRM input'!$G$277:$P$326,A13offset,$E942))*OFFSET($F$7,0,$E942))-SUM($G942:BA942))*(OFFSET('PTRM input'!$G$477,0,$E942-1)/A13taxstdlife))))</f>
        <v>0</v>
      </c>
      <c r="BC942" s="251">
        <f ca="1">IF(A13taxstdlife="n/a","n/a",IF(A13taxstdlife="",0,IF(BC$3&gt;(A13stdlife+$E942),((INDEX('PTRM input'!$G$385:$P$434,A13offset,$E942)-INDEX('PTRM input'!$G$277:$P$326,A13offset,$E942))*OFFSET($F$7,0,$E942))-SUM($G942:BB942),(((INDEX('PTRM input'!$G$385:$P$434,A13offset,$E942)-INDEX('PTRM input'!$G$277:$P$326,A13offset,$E942))*OFFSET($F$7,0,$E942))-SUM($G942:BB942))*(OFFSET('PTRM input'!$G$477,0,$E942-1)/A13taxstdlife))))</f>
        <v>0</v>
      </c>
      <c r="BD942" s="251">
        <f ca="1">IF(A13taxstdlife="n/a","n/a",IF(A13taxstdlife="",0,IF(BD$3&gt;(A13stdlife+$E942),((INDEX('PTRM input'!$G$385:$P$434,A13offset,$E942)-INDEX('PTRM input'!$G$277:$P$326,A13offset,$E942))*OFFSET($F$7,0,$E942))-SUM($G942:BC942),(((INDEX('PTRM input'!$G$385:$P$434,A13offset,$E942)-INDEX('PTRM input'!$G$277:$P$326,A13offset,$E942))*OFFSET($F$7,0,$E942))-SUM($G942:BC942))*(OFFSET('PTRM input'!$G$477,0,$E942-1)/A13taxstdlife))))</f>
        <v>0</v>
      </c>
      <c r="BE942" s="251">
        <f ca="1">IF(A13taxstdlife="n/a","n/a",IF(A13taxstdlife="",0,IF(BE$3&gt;(A13stdlife+$E942),((INDEX('PTRM input'!$G$385:$P$434,A13offset,$E942)-INDEX('PTRM input'!$G$277:$P$326,A13offset,$E942))*OFFSET($F$7,0,$E942))-SUM($G942:BD942),(((INDEX('PTRM input'!$G$385:$P$434,A13offset,$E942)-INDEX('PTRM input'!$G$277:$P$326,A13offset,$E942))*OFFSET($F$7,0,$E942))-SUM($G942:BD942))*(OFFSET('PTRM input'!$G$477,0,$E942-1)/A13taxstdlife))))</f>
        <v>0</v>
      </c>
      <c r="BF942" s="251">
        <f ca="1">IF(A13taxstdlife="n/a","n/a",IF(A13taxstdlife="",0,IF(BF$3&gt;(A13stdlife+$E942),((INDEX('PTRM input'!$G$385:$P$434,A13offset,$E942)-INDEX('PTRM input'!$G$277:$P$326,A13offset,$E942))*OFFSET($F$7,0,$E942))-SUM($G942:BE942),(((INDEX('PTRM input'!$G$385:$P$434,A13offset,$E942)-INDEX('PTRM input'!$G$277:$P$326,A13offset,$E942))*OFFSET($F$7,0,$E942))-SUM($G942:BE942))*(OFFSET('PTRM input'!$G$477,0,$E942-1)/A13taxstdlife))))</f>
        <v>0</v>
      </c>
      <c r="BG942" s="251">
        <f ca="1">IF(A13taxstdlife="n/a","n/a",IF(A13taxstdlife="",0,IF(BG$3&gt;(A13stdlife+$E942),((INDEX('PTRM input'!$G$385:$P$434,A13offset,$E942)-INDEX('PTRM input'!$G$277:$P$326,A13offset,$E942))*OFFSET($F$7,0,$E942))-SUM($G942:BF942),(((INDEX('PTRM input'!$G$385:$P$434,A13offset,$E942)-INDEX('PTRM input'!$G$277:$P$326,A13offset,$E942))*OFFSET($F$7,0,$E942))-SUM($G942:BF942))*(OFFSET('PTRM input'!$G$477,0,$E942-1)/A13taxstdlife))))</f>
        <v>0</v>
      </c>
      <c r="BH942" s="251">
        <f ca="1">IF(A13taxstdlife="n/a","n/a",IF(A13taxstdlife="",0,IF(BH$3&gt;(A13stdlife+$E942),((INDEX('PTRM input'!$G$385:$P$434,A13offset,$E942)-INDEX('PTRM input'!$G$277:$P$326,A13offset,$E942))*OFFSET($F$7,0,$E942))-SUM($G942:BG942),(((INDEX('PTRM input'!$G$385:$P$434,A13offset,$E942)-INDEX('PTRM input'!$G$277:$P$326,A13offset,$E942))*OFFSET($F$7,0,$E942))-SUM($G942:BG942))*(OFFSET('PTRM input'!$G$477,0,$E942-1)/A13taxstdlife))))</f>
        <v>0</v>
      </c>
      <c r="BI942" s="251">
        <f ca="1">IF(A13taxstdlife="n/a","n/a",IF(A13taxstdlife="",0,IF(BI$3&gt;(A13stdlife+$E942),((INDEX('PTRM input'!$G$385:$P$434,A13offset,$E942)-INDEX('PTRM input'!$G$277:$P$326,A13offset,$E942))*OFFSET($F$7,0,$E942))-SUM($G942:BH942),(((INDEX('PTRM input'!$G$385:$P$434,A13offset,$E942)-INDEX('PTRM input'!$G$277:$P$326,A13offset,$E942))*OFFSET($F$7,0,$E942))-SUM($G942:BH942))*(OFFSET('PTRM input'!$G$477,0,$E942-1)/A13taxstdlife))))</f>
        <v>0</v>
      </c>
      <c r="BJ942" s="116"/>
      <c r="BK942" s="116"/>
      <c r="BL942" s="116"/>
      <c r="BM942" s="116"/>
    </row>
    <row r="943" spans="1:65" ht="12.75" hidden="1" customHeight="1" outlineLevel="2">
      <c r="A943" s="366"/>
      <c r="B943" s="19"/>
      <c r="C943" s="18"/>
      <c r="D943" s="760"/>
      <c r="E943" s="86">
        <v>6</v>
      </c>
      <c r="F943" s="356"/>
      <c r="G943" s="434"/>
      <c r="H943" s="435"/>
      <c r="I943" s="435"/>
      <c r="J943" s="435"/>
      <c r="K943" s="435"/>
      <c r="L943" s="619"/>
      <c r="M943" s="251">
        <f ca="1">IF(A13taxstdlife="n/a","n/a",IF(A13taxstdlife="",0,IF(M$3&gt;(A13stdlife+$E943),((INDEX('PTRM input'!$G$385:$P$434,A13offset,$E943)-INDEX('PTRM input'!$G$277:$P$326,A13offset,$E943))*OFFSET($F$7,0,$E943))-SUM($G943:L943),(((INDEX('PTRM input'!$G$385:$P$434,A13offset,$E943)-INDEX('PTRM input'!$G$277:$P$326,A13offset,$E943))*OFFSET($F$7,0,$E943))-SUM($G943:L943))*(OFFSET('PTRM input'!$G$477,0,$E943-1)/A13taxstdlife))))</f>
        <v>0</v>
      </c>
      <c r="N943" s="251">
        <f ca="1">IF(A13taxstdlife="n/a","n/a",IF(A13taxstdlife="",0,IF(N$3&gt;(A13stdlife+$E943),((INDEX('PTRM input'!$G$385:$P$434,A13offset,$E943)-INDEX('PTRM input'!$G$277:$P$326,A13offset,$E943))*OFFSET($F$7,0,$E943))-SUM($G943:M943),(((INDEX('PTRM input'!$G$385:$P$434,A13offset,$E943)-INDEX('PTRM input'!$G$277:$P$326,A13offset,$E943))*OFFSET($F$7,0,$E943))-SUM($G943:M943))*(OFFSET('PTRM input'!$G$477,0,$E943-1)/A13taxstdlife))))</f>
        <v>0</v>
      </c>
      <c r="O943" s="251">
        <f ca="1">IF(A13taxstdlife="n/a","n/a",IF(A13taxstdlife="",0,IF(O$3&gt;(A13stdlife+$E943),((INDEX('PTRM input'!$G$385:$P$434,A13offset,$E943)-INDEX('PTRM input'!$G$277:$P$326,A13offset,$E943))*OFFSET($F$7,0,$E943))-SUM($G943:N943),(((INDEX('PTRM input'!$G$385:$P$434,A13offset,$E943)-INDEX('PTRM input'!$G$277:$P$326,A13offset,$E943))*OFFSET($F$7,0,$E943))-SUM($G943:N943))*(OFFSET('PTRM input'!$G$477,0,$E943-1)/A13taxstdlife))))</f>
        <v>0</v>
      </c>
      <c r="P943" s="251">
        <f ca="1">IF(A13taxstdlife="n/a","n/a",IF(A13taxstdlife="",0,IF(P$3&gt;(A13stdlife+$E943),((INDEX('PTRM input'!$G$385:$P$434,A13offset,$E943)-INDEX('PTRM input'!$G$277:$P$326,A13offset,$E943))*OFFSET($F$7,0,$E943))-SUM($G943:O943),(((INDEX('PTRM input'!$G$385:$P$434,A13offset,$E943)-INDEX('PTRM input'!$G$277:$P$326,A13offset,$E943))*OFFSET($F$7,0,$E943))-SUM($G943:O943))*(OFFSET('PTRM input'!$G$477,0,$E943-1)/A13taxstdlife))))</f>
        <v>0</v>
      </c>
      <c r="Q943" s="251">
        <f ca="1">IF(A13taxstdlife="n/a","n/a",IF(A13taxstdlife="",0,IF(Q$3&gt;(A13stdlife+$E943),((INDEX('PTRM input'!$G$385:$P$434,A13offset,$E943)-INDEX('PTRM input'!$G$277:$P$326,A13offset,$E943))*OFFSET($F$7,0,$E943))-SUM($G943:P943),(((INDEX('PTRM input'!$G$385:$P$434,A13offset,$E943)-INDEX('PTRM input'!$G$277:$P$326,A13offset,$E943))*OFFSET($F$7,0,$E943))-SUM($G943:P943))*(OFFSET('PTRM input'!$G$477,0,$E943-1)/A13taxstdlife))))</f>
        <v>0</v>
      </c>
      <c r="R943" s="251">
        <f ca="1">IF(A13taxstdlife="n/a","n/a",IF(A13taxstdlife="",0,IF(R$3&gt;(A13stdlife+$E943),((INDEX('PTRM input'!$G$385:$P$434,A13offset,$E943)-INDEX('PTRM input'!$G$277:$P$326,A13offset,$E943))*OFFSET($F$7,0,$E943))-SUM($G943:Q943),(((INDEX('PTRM input'!$G$385:$P$434,A13offset,$E943)-INDEX('PTRM input'!$G$277:$P$326,A13offset,$E943))*OFFSET($F$7,0,$E943))-SUM($G943:Q943))*(OFFSET('PTRM input'!$G$477,0,$E943-1)/A13taxstdlife))))</f>
        <v>0</v>
      </c>
      <c r="S943" s="251">
        <f ca="1">IF(A13taxstdlife="n/a","n/a",IF(A13taxstdlife="",0,IF(S$3&gt;(A13stdlife+$E943),((INDEX('PTRM input'!$G$385:$P$434,A13offset,$E943)-INDEX('PTRM input'!$G$277:$P$326,A13offset,$E943))*OFFSET($F$7,0,$E943))-SUM($G943:R943),(((INDEX('PTRM input'!$G$385:$P$434,A13offset,$E943)-INDEX('PTRM input'!$G$277:$P$326,A13offset,$E943))*OFFSET($F$7,0,$E943))-SUM($G943:R943))*(OFFSET('PTRM input'!$G$477,0,$E943-1)/A13taxstdlife))))</f>
        <v>0</v>
      </c>
      <c r="T943" s="251">
        <f ca="1">IF(A13taxstdlife="n/a","n/a",IF(A13taxstdlife="",0,IF(T$3&gt;(A13stdlife+$E943),((INDEX('PTRM input'!$G$385:$P$434,A13offset,$E943)-INDEX('PTRM input'!$G$277:$P$326,A13offset,$E943))*OFFSET($F$7,0,$E943))-SUM($G943:S943),(((INDEX('PTRM input'!$G$385:$P$434,A13offset,$E943)-INDEX('PTRM input'!$G$277:$P$326,A13offset,$E943))*OFFSET($F$7,0,$E943))-SUM($G943:S943))*(OFFSET('PTRM input'!$G$477,0,$E943-1)/A13taxstdlife))))</f>
        <v>0</v>
      </c>
      <c r="U943" s="251">
        <f ca="1">IF(A13taxstdlife="n/a","n/a",IF(A13taxstdlife="",0,IF(U$3&gt;(A13stdlife+$E943),((INDEX('PTRM input'!$G$385:$P$434,A13offset,$E943)-INDEX('PTRM input'!$G$277:$P$326,A13offset,$E943))*OFFSET($F$7,0,$E943))-SUM($G943:T943),(((INDEX('PTRM input'!$G$385:$P$434,A13offset,$E943)-INDEX('PTRM input'!$G$277:$P$326,A13offset,$E943))*OFFSET($F$7,0,$E943))-SUM($G943:T943))*(OFFSET('PTRM input'!$G$477,0,$E943-1)/A13taxstdlife))))</f>
        <v>0</v>
      </c>
      <c r="V943" s="251">
        <f ca="1">IF(A13taxstdlife="n/a","n/a",IF(A13taxstdlife="",0,IF(V$3&gt;(A13stdlife+$E943),((INDEX('PTRM input'!$G$385:$P$434,A13offset,$E943)-INDEX('PTRM input'!$G$277:$P$326,A13offset,$E943))*OFFSET($F$7,0,$E943))-SUM($G943:U943),(((INDEX('PTRM input'!$G$385:$P$434,A13offset,$E943)-INDEX('PTRM input'!$G$277:$P$326,A13offset,$E943))*OFFSET($F$7,0,$E943))-SUM($G943:U943))*(OFFSET('PTRM input'!$G$477,0,$E943-1)/A13taxstdlife))))</f>
        <v>0</v>
      </c>
      <c r="W943" s="251">
        <f ca="1">IF(A13taxstdlife="n/a","n/a",IF(A13taxstdlife="",0,IF(W$3&gt;(A13stdlife+$E943),((INDEX('PTRM input'!$G$385:$P$434,A13offset,$E943)-INDEX('PTRM input'!$G$277:$P$326,A13offset,$E943))*OFFSET($F$7,0,$E943))-SUM($G943:V943),(((INDEX('PTRM input'!$G$385:$P$434,A13offset,$E943)-INDEX('PTRM input'!$G$277:$P$326,A13offset,$E943))*OFFSET($F$7,0,$E943))-SUM($G943:V943))*(OFFSET('PTRM input'!$G$477,0,$E943-1)/A13taxstdlife))))</f>
        <v>0</v>
      </c>
      <c r="X943" s="251">
        <f ca="1">IF(A13taxstdlife="n/a","n/a",IF(A13taxstdlife="",0,IF(X$3&gt;(A13stdlife+$E943),((INDEX('PTRM input'!$G$385:$P$434,A13offset,$E943)-INDEX('PTRM input'!$G$277:$P$326,A13offset,$E943))*OFFSET($F$7,0,$E943))-SUM($G943:W943),(((INDEX('PTRM input'!$G$385:$P$434,A13offset,$E943)-INDEX('PTRM input'!$G$277:$P$326,A13offset,$E943))*OFFSET($F$7,0,$E943))-SUM($G943:W943))*(OFFSET('PTRM input'!$G$477,0,$E943-1)/A13taxstdlife))))</f>
        <v>0</v>
      </c>
      <c r="Y943" s="251">
        <f ca="1">IF(A13taxstdlife="n/a","n/a",IF(A13taxstdlife="",0,IF(Y$3&gt;(A13stdlife+$E943),((INDEX('PTRM input'!$G$385:$P$434,A13offset,$E943)-INDEX('PTRM input'!$G$277:$P$326,A13offset,$E943))*OFFSET($F$7,0,$E943))-SUM($G943:X943),(((INDEX('PTRM input'!$G$385:$P$434,A13offset,$E943)-INDEX('PTRM input'!$G$277:$P$326,A13offset,$E943))*OFFSET($F$7,0,$E943))-SUM($G943:X943))*(OFFSET('PTRM input'!$G$477,0,$E943-1)/A13taxstdlife))))</f>
        <v>0</v>
      </c>
      <c r="Z943" s="251">
        <f ca="1">IF(A13taxstdlife="n/a","n/a",IF(A13taxstdlife="",0,IF(Z$3&gt;(A13stdlife+$E943),((INDEX('PTRM input'!$G$385:$P$434,A13offset,$E943)-INDEX('PTRM input'!$G$277:$P$326,A13offset,$E943))*OFFSET($F$7,0,$E943))-SUM($G943:Y943),(((INDEX('PTRM input'!$G$385:$P$434,A13offset,$E943)-INDEX('PTRM input'!$G$277:$P$326,A13offset,$E943))*OFFSET($F$7,0,$E943))-SUM($G943:Y943))*(OFFSET('PTRM input'!$G$477,0,$E943-1)/A13taxstdlife))))</f>
        <v>0</v>
      </c>
      <c r="AA943" s="251">
        <f ca="1">IF(A13taxstdlife="n/a","n/a",IF(A13taxstdlife="",0,IF(AA$3&gt;(A13stdlife+$E943),((INDEX('PTRM input'!$G$385:$P$434,A13offset,$E943)-INDEX('PTRM input'!$G$277:$P$326,A13offset,$E943))*OFFSET($F$7,0,$E943))-SUM($G943:Z943),(((INDEX('PTRM input'!$G$385:$P$434,A13offset,$E943)-INDEX('PTRM input'!$G$277:$P$326,A13offset,$E943))*OFFSET($F$7,0,$E943))-SUM($G943:Z943))*(OFFSET('PTRM input'!$G$477,0,$E943-1)/A13taxstdlife))))</f>
        <v>0</v>
      </c>
      <c r="AB943" s="251">
        <f ca="1">IF(A13taxstdlife="n/a","n/a",IF(A13taxstdlife="",0,IF(AB$3&gt;(A13stdlife+$E943),((INDEX('PTRM input'!$G$385:$P$434,A13offset,$E943)-INDEX('PTRM input'!$G$277:$P$326,A13offset,$E943))*OFFSET($F$7,0,$E943))-SUM($G943:AA943),(((INDEX('PTRM input'!$G$385:$P$434,A13offset,$E943)-INDEX('PTRM input'!$G$277:$P$326,A13offset,$E943))*OFFSET($F$7,0,$E943))-SUM($G943:AA943))*(OFFSET('PTRM input'!$G$477,0,$E943-1)/A13taxstdlife))))</f>
        <v>0</v>
      </c>
      <c r="AC943" s="251">
        <f ca="1">IF(A13taxstdlife="n/a","n/a",IF(A13taxstdlife="",0,IF(AC$3&gt;(A13stdlife+$E943),((INDEX('PTRM input'!$G$385:$P$434,A13offset,$E943)-INDEX('PTRM input'!$G$277:$P$326,A13offset,$E943))*OFFSET($F$7,0,$E943))-SUM($G943:AB943),(((INDEX('PTRM input'!$G$385:$P$434,A13offset,$E943)-INDEX('PTRM input'!$G$277:$P$326,A13offset,$E943))*OFFSET($F$7,0,$E943))-SUM($G943:AB943))*(OFFSET('PTRM input'!$G$477,0,$E943-1)/A13taxstdlife))))</f>
        <v>0</v>
      </c>
      <c r="AD943" s="251">
        <f ca="1">IF(A13taxstdlife="n/a","n/a",IF(A13taxstdlife="",0,IF(AD$3&gt;(A13stdlife+$E943),((INDEX('PTRM input'!$G$385:$P$434,A13offset,$E943)-INDEX('PTRM input'!$G$277:$P$326,A13offset,$E943))*OFFSET($F$7,0,$E943))-SUM($G943:AC943),(((INDEX('PTRM input'!$G$385:$P$434,A13offset,$E943)-INDEX('PTRM input'!$G$277:$P$326,A13offset,$E943))*OFFSET($F$7,0,$E943))-SUM($G943:AC943))*(OFFSET('PTRM input'!$G$477,0,$E943-1)/A13taxstdlife))))</f>
        <v>0</v>
      </c>
      <c r="AE943" s="251">
        <f ca="1">IF(A13taxstdlife="n/a","n/a",IF(A13taxstdlife="",0,IF(AE$3&gt;(A13stdlife+$E943),((INDEX('PTRM input'!$G$385:$P$434,A13offset,$E943)-INDEX('PTRM input'!$G$277:$P$326,A13offset,$E943))*OFFSET($F$7,0,$E943))-SUM($G943:AD943),(((INDEX('PTRM input'!$G$385:$P$434,A13offset,$E943)-INDEX('PTRM input'!$G$277:$P$326,A13offset,$E943))*OFFSET($F$7,0,$E943))-SUM($G943:AD943))*(OFFSET('PTRM input'!$G$477,0,$E943-1)/A13taxstdlife))))</f>
        <v>0</v>
      </c>
      <c r="AF943" s="251">
        <f ca="1">IF(A13taxstdlife="n/a","n/a",IF(A13taxstdlife="",0,IF(AF$3&gt;(A13stdlife+$E943),((INDEX('PTRM input'!$G$385:$P$434,A13offset,$E943)-INDEX('PTRM input'!$G$277:$P$326,A13offset,$E943))*OFFSET($F$7,0,$E943))-SUM($G943:AE943),(((INDEX('PTRM input'!$G$385:$P$434,A13offset,$E943)-INDEX('PTRM input'!$G$277:$P$326,A13offset,$E943))*OFFSET($F$7,0,$E943))-SUM($G943:AE943))*(OFFSET('PTRM input'!$G$477,0,$E943-1)/A13taxstdlife))))</f>
        <v>0</v>
      </c>
      <c r="AG943" s="251">
        <f ca="1">IF(A13taxstdlife="n/a","n/a",IF(A13taxstdlife="",0,IF(AG$3&gt;(A13stdlife+$E943),((INDEX('PTRM input'!$G$385:$P$434,A13offset,$E943)-INDEX('PTRM input'!$G$277:$P$326,A13offset,$E943))*OFFSET($F$7,0,$E943))-SUM($G943:AF943),(((INDEX('PTRM input'!$G$385:$P$434,A13offset,$E943)-INDEX('PTRM input'!$G$277:$P$326,A13offset,$E943))*OFFSET($F$7,0,$E943))-SUM($G943:AF943))*(OFFSET('PTRM input'!$G$477,0,$E943-1)/A13taxstdlife))))</f>
        <v>0</v>
      </c>
      <c r="AH943" s="251">
        <f ca="1">IF(A13taxstdlife="n/a","n/a",IF(A13taxstdlife="",0,IF(AH$3&gt;(A13stdlife+$E943),((INDEX('PTRM input'!$G$385:$P$434,A13offset,$E943)-INDEX('PTRM input'!$G$277:$P$326,A13offset,$E943))*OFFSET($F$7,0,$E943))-SUM($G943:AG943),(((INDEX('PTRM input'!$G$385:$P$434,A13offset,$E943)-INDEX('PTRM input'!$G$277:$P$326,A13offset,$E943))*OFFSET($F$7,0,$E943))-SUM($G943:AG943))*(OFFSET('PTRM input'!$G$477,0,$E943-1)/A13taxstdlife))))</f>
        <v>0</v>
      </c>
      <c r="AI943" s="251">
        <f ca="1">IF(A13taxstdlife="n/a","n/a",IF(A13taxstdlife="",0,IF(AI$3&gt;(A13stdlife+$E943),((INDEX('PTRM input'!$G$385:$P$434,A13offset,$E943)-INDEX('PTRM input'!$G$277:$P$326,A13offset,$E943))*OFFSET($F$7,0,$E943))-SUM($G943:AH943),(((INDEX('PTRM input'!$G$385:$P$434,A13offset,$E943)-INDEX('PTRM input'!$G$277:$P$326,A13offset,$E943))*OFFSET($F$7,0,$E943))-SUM($G943:AH943))*(OFFSET('PTRM input'!$G$477,0,$E943-1)/A13taxstdlife))))</f>
        <v>0</v>
      </c>
      <c r="AJ943" s="251">
        <f ca="1">IF(A13taxstdlife="n/a","n/a",IF(A13taxstdlife="",0,IF(AJ$3&gt;(A13stdlife+$E943),((INDEX('PTRM input'!$G$385:$P$434,A13offset,$E943)-INDEX('PTRM input'!$G$277:$P$326,A13offset,$E943))*OFFSET($F$7,0,$E943))-SUM($G943:AI943),(((INDEX('PTRM input'!$G$385:$P$434,A13offset,$E943)-INDEX('PTRM input'!$G$277:$P$326,A13offset,$E943))*OFFSET($F$7,0,$E943))-SUM($G943:AI943))*(OFFSET('PTRM input'!$G$477,0,$E943-1)/A13taxstdlife))))</f>
        <v>0</v>
      </c>
      <c r="AK943" s="251">
        <f ca="1">IF(A13taxstdlife="n/a","n/a",IF(A13taxstdlife="",0,IF(AK$3&gt;(A13stdlife+$E943),((INDEX('PTRM input'!$G$385:$P$434,A13offset,$E943)-INDEX('PTRM input'!$G$277:$P$326,A13offset,$E943))*OFFSET($F$7,0,$E943))-SUM($G943:AJ943),(((INDEX('PTRM input'!$G$385:$P$434,A13offset,$E943)-INDEX('PTRM input'!$G$277:$P$326,A13offset,$E943))*OFFSET($F$7,0,$E943))-SUM($G943:AJ943))*(OFFSET('PTRM input'!$G$477,0,$E943-1)/A13taxstdlife))))</f>
        <v>0</v>
      </c>
      <c r="AL943" s="251">
        <f ca="1">IF(A13taxstdlife="n/a","n/a",IF(A13taxstdlife="",0,IF(AL$3&gt;(A13stdlife+$E943),((INDEX('PTRM input'!$G$385:$P$434,A13offset,$E943)-INDEX('PTRM input'!$G$277:$P$326,A13offset,$E943))*OFFSET($F$7,0,$E943))-SUM($G943:AK943),(((INDEX('PTRM input'!$G$385:$P$434,A13offset,$E943)-INDEX('PTRM input'!$G$277:$P$326,A13offset,$E943))*OFFSET($F$7,0,$E943))-SUM($G943:AK943))*(OFFSET('PTRM input'!$G$477,0,$E943-1)/A13taxstdlife))))</f>
        <v>0</v>
      </c>
      <c r="AM943" s="251">
        <f ca="1">IF(A13taxstdlife="n/a","n/a",IF(A13taxstdlife="",0,IF(AM$3&gt;(A13stdlife+$E943),((INDEX('PTRM input'!$G$385:$P$434,A13offset,$E943)-INDEX('PTRM input'!$G$277:$P$326,A13offset,$E943))*OFFSET($F$7,0,$E943))-SUM($G943:AL943),(((INDEX('PTRM input'!$G$385:$P$434,A13offset,$E943)-INDEX('PTRM input'!$G$277:$P$326,A13offset,$E943))*OFFSET($F$7,0,$E943))-SUM($G943:AL943))*(OFFSET('PTRM input'!$G$477,0,$E943-1)/A13taxstdlife))))</f>
        <v>0</v>
      </c>
      <c r="AN943" s="251">
        <f ca="1">IF(A13taxstdlife="n/a","n/a",IF(A13taxstdlife="",0,IF(AN$3&gt;(A13stdlife+$E943),((INDEX('PTRM input'!$G$385:$P$434,A13offset,$E943)-INDEX('PTRM input'!$G$277:$P$326,A13offset,$E943))*OFFSET($F$7,0,$E943))-SUM($G943:AM943),(((INDEX('PTRM input'!$G$385:$P$434,A13offset,$E943)-INDEX('PTRM input'!$G$277:$P$326,A13offset,$E943))*OFFSET($F$7,0,$E943))-SUM($G943:AM943))*(OFFSET('PTRM input'!$G$477,0,$E943-1)/A13taxstdlife))))</f>
        <v>0</v>
      </c>
      <c r="AO943" s="251">
        <f ca="1">IF(A13taxstdlife="n/a","n/a",IF(A13taxstdlife="",0,IF(AO$3&gt;(A13stdlife+$E943),((INDEX('PTRM input'!$G$385:$P$434,A13offset,$E943)-INDEX('PTRM input'!$G$277:$P$326,A13offset,$E943))*OFFSET($F$7,0,$E943))-SUM($G943:AN943),(((INDEX('PTRM input'!$G$385:$P$434,A13offset,$E943)-INDEX('PTRM input'!$G$277:$P$326,A13offset,$E943))*OFFSET($F$7,0,$E943))-SUM($G943:AN943))*(OFFSET('PTRM input'!$G$477,0,$E943-1)/A13taxstdlife))))</f>
        <v>0</v>
      </c>
      <c r="AP943" s="251">
        <f ca="1">IF(A13taxstdlife="n/a","n/a",IF(A13taxstdlife="",0,IF(AP$3&gt;(A13stdlife+$E943),((INDEX('PTRM input'!$G$385:$P$434,A13offset,$E943)-INDEX('PTRM input'!$G$277:$P$326,A13offset,$E943))*OFFSET($F$7,0,$E943))-SUM($G943:AO943),(((INDEX('PTRM input'!$G$385:$P$434,A13offset,$E943)-INDEX('PTRM input'!$G$277:$P$326,A13offset,$E943))*OFFSET($F$7,0,$E943))-SUM($G943:AO943))*(OFFSET('PTRM input'!$G$477,0,$E943-1)/A13taxstdlife))))</f>
        <v>0</v>
      </c>
      <c r="AQ943" s="251">
        <f ca="1">IF(A13taxstdlife="n/a","n/a",IF(A13taxstdlife="",0,IF(AQ$3&gt;(A13stdlife+$E943),((INDEX('PTRM input'!$G$385:$P$434,A13offset,$E943)-INDEX('PTRM input'!$G$277:$P$326,A13offset,$E943))*OFFSET($F$7,0,$E943))-SUM($G943:AP943),(((INDEX('PTRM input'!$G$385:$P$434,A13offset,$E943)-INDEX('PTRM input'!$G$277:$P$326,A13offset,$E943))*OFFSET($F$7,0,$E943))-SUM($G943:AP943))*(OFFSET('PTRM input'!$G$477,0,$E943-1)/A13taxstdlife))))</f>
        <v>0</v>
      </c>
      <c r="AR943" s="251">
        <f ca="1">IF(A13taxstdlife="n/a","n/a",IF(A13taxstdlife="",0,IF(AR$3&gt;(A13stdlife+$E943),((INDEX('PTRM input'!$G$385:$P$434,A13offset,$E943)-INDEX('PTRM input'!$G$277:$P$326,A13offset,$E943))*OFFSET($F$7,0,$E943))-SUM($G943:AQ943),(((INDEX('PTRM input'!$G$385:$P$434,A13offset,$E943)-INDEX('PTRM input'!$G$277:$P$326,A13offset,$E943))*OFFSET($F$7,0,$E943))-SUM($G943:AQ943))*(OFFSET('PTRM input'!$G$477,0,$E943-1)/A13taxstdlife))))</f>
        <v>0</v>
      </c>
      <c r="AS943" s="251">
        <f ca="1">IF(A13taxstdlife="n/a","n/a",IF(A13taxstdlife="",0,IF(AS$3&gt;(A13stdlife+$E943),((INDEX('PTRM input'!$G$385:$P$434,A13offset,$E943)-INDEX('PTRM input'!$G$277:$P$326,A13offset,$E943))*OFFSET($F$7,0,$E943))-SUM($G943:AR943),(((INDEX('PTRM input'!$G$385:$P$434,A13offset,$E943)-INDEX('PTRM input'!$G$277:$P$326,A13offset,$E943))*OFFSET($F$7,0,$E943))-SUM($G943:AR943))*(OFFSET('PTRM input'!$G$477,0,$E943-1)/A13taxstdlife))))</f>
        <v>0</v>
      </c>
      <c r="AT943" s="251">
        <f ca="1">IF(A13taxstdlife="n/a","n/a",IF(A13taxstdlife="",0,IF(AT$3&gt;(A13stdlife+$E943),((INDEX('PTRM input'!$G$385:$P$434,A13offset,$E943)-INDEX('PTRM input'!$G$277:$P$326,A13offset,$E943))*OFFSET($F$7,0,$E943))-SUM($G943:AS943),(((INDEX('PTRM input'!$G$385:$P$434,A13offset,$E943)-INDEX('PTRM input'!$G$277:$P$326,A13offset,$E943))*OFFSET($F$7,0,$E943))-SUM($G943:AS943))*(OFFSET('PTRM input'!$G$477,0,$E943-1)/A13taxstdlife))))</f>
        <v>0</v>
      </c>
      <c r="AU943" s="251">
        <f ca="1">IF(A13taxstdlife="n/a","n/a",IF(A13taxstdlife="",0,IF(AU$3&gt;(A13stdlife+$E943),((INDEX('PTRM input'!$G$385:$P$434,A13offset,$E943)-INDEX('PTRM input'!$G$277:$P$326,A13offset,$E943))*OFFSET($F$7,0,$E943))-SUM($G943:AT943),(((INDEX('PTRM input'!$G$385:$P$434,A13offset,$E943)-INDEX('PTRM input'!$G$277:$P$326,A13offset,$E943))*OFFSET($F$7,0,$E943))-SUM($G943:AT943))*(OFFSET('PTRM input'!$G$477,0,$E943-1)/A13taxstdlife))))</f>
        <v>0</v>
      </c>
      <c r="AV943" s="251">
        <f ca="1">IF(A13taxstdlife="n/a","n/a",IF(A13taxstdlife="",0,IF(AV$3&gt;(A13stdlife+$E943),((INDEX('PTRM input'!$G$385:$P$434,A13offset,$E943)-INDEX('PTRM input'!$G$277:$P$326,A13offset,$E943))*OFFSET($F$7,0,$E943))-SUM($G943:AU943),(((INDEX('PTRM input'!$G$385:$P$434,A13offset,$E943)-INDEX('PTRM input'!$G$277:$P$326,A13offset,$E943))*OFFSET($F$7,0,$E943))-SUM($G943:AU943))*(OFFSET('PTRM input'!$G$477,0,$E943-1)/A13taxstdlife))))</f>
        <v>0</v>
      </c>
      <c r="AW943" s="251">
        <f ca="1">IF(A13taxstdlife="n/a","n/a",IF(A13taxstdlife="",0,IF(AW$3&gt;(A13stdlife+$E943),((INDEX('PTRM input'!$G$385:$P$434,A13offset,$E943)-INDEX('PTRM input'!$G$277:$P$326,A13offset,$E943))*OFFSET($F$7,0,$E943))-SUM($G943:AV943),(((INDEX('PTRM input'!$G$385:$P$434,A13offset,$E943)-INDEX('PTRM input'!$G$277:$P$326,A13offset,$E943))*OFFSET($F$7,0,$E943))-SUM($G943:AV943))*(OFFSET('PTRM input'!$G$477,0,$E943-1)/A13taxstdlife))))</f>
        <v>0</v>
      </c>
      <c r="AX943" s="251">
        <f ca="1">IF(A13taxstdlife="n/a","n/a",IF(A13taxstdlife="",0,IF(AX$3&gt;(A13stdlife+$E943),((INDEX('PTRM input'!$G$385:$P$434,A13offset,$E943)-INDEX('PTRM input'!$G$277:$P$326,A13offset,$E943))*OFFSET($F$7,0,$E943))-SUM($G943:AW943),(((INDEX('PTRM input'!$G$385:$P$434,A13offset,$E943)-INDEX('PTRM input'!$G$277:$P$326,A13offset,$E943))*OFFSET($F$7,0,$E943))-SUM($G943:AW943))*(OFFSET('PTRM input'!$G$477,0,$E943-1)/A13taxstdlife))))</f>
        <v>0</v>
      </c>
      <c r="AY943" s="251">
        <f ca="1">IF(A13taxstdlife="n/a","n/a",IF(A13taxstdlife="",0,IF(AY$3&gt;(A13stdlife+$E943),((INDEX('PTRM input'!$G$385:$P$434,A13offset,$E943)-INDEX('PTRM input'!$G$277:$P$326,A13offset,$E943))*OFFSET($F$7,0,$E943))-SUM($G943:AX943),(((INDEX('PTRM input'!$G$385:$P$434,A13offset,$E943)-INDEX('PTRM input'!$G$277:$P$326,A13offset,$E943))*OFFSET($F$7,0,$E943))-SUM($G943:AX943))*(OFFSET('PTRM input'!$G$477,0,$E943-1)/A13taxstdlife))))</f>
        <v>0</v>
      </c>
      <c r="AZ943" s="251">
        <f ca="1">IF(A13taxstdlife="n/a","n/a",IF(A13taxstdlife="",0,IF(AZ$3&gt;(A13stdlife+$E943),((INDEX('PTRM input'!$G$385:$P$434,A13offset,$E943)-INDEX('PTRM input'!$G$277:$P$326,A13offset,$E943))*OFFSET($F$7,0,$E943))-SUM($G943:AY943),(((INDEX('PTRM input'!$G$385:$P$434,A13offset,$E943)-INDEX('PTRM input'!$G$277:$P$326,A13offset,$E943))*OFFSET($F$7,0,$E943))-SUM($G943:AY943))*(OFFSET('PTRM input'!$G$477,0,$E943-1)/A13taxstdlife))))</f>
        <v>0</v>
      </c>
      <c r="BA943" s="251">
        <f ca="1">IF(A13taxstdlife="n/a","n/a",IF(A13taxstdlife="",0,IF(BA$3&gt;(A13stdlife+$E943),((INDEX('PTRM input'!$G$385:$P$434,A13offset,$E943)-INDEX('PTRM input'!$G$277:$P$326,A13offset,$E943))*OFFSET($F$7,0,$E943))-SUM($G943:AZ943),(((INDEX('PTRM input'!$G$385:$P$434,A13offset,$E943)-INDEX('PTRM input'!$G$277:$P$326,A13offset,$E943))*OFFSET($F$7,0,$E943))-SUM($G943:AZ943))*(OFFSET('PTRM input'!$G$477,0,$E943-1)/A13taxstdlife))))</f>
        <v>0</v>
      </c>
      <c r="BB943" s="251">
        <f ca="1">IF(A13taxstdlife="n/a","n/a",IF(A13taxstdlife="",0,IF(BB$3&gt;(A13stdlife+$E943),((INDEX('PTRM input'!$G$385:$P$434,A13offset,$E943)-INDEX('PTRM input'!$G$277:$P$326,A13offset,$E943))*OFFSET($F$7,0,$E943))-SUM($G943:BA943),(((INDEX('PTRM input'!$G$385:$P$434,A13offset,$E943)-INDEX('PTRM input'!$G$277:$P$326,A13offset,$E943))*OFFSET($F$7,0,$E943))-SUM($G943:BA943))*(OFFSET('PTRM input'!$G$477,0,$E943-1)/A13taxstdlife))))</f>
        <v>0</v>
      </c>
      <c r="BC943" s="251">
        <f ca="1">IF(A13taxstdlife="n/a","n/a",IF(A13taxstdlife="",0,IF(BC$3&gt;(A13stdlife+$E943),((INDEX('PTRM input'!$G$385:$P$434,A13offset,$E943)-INDEX('PTRM input'!$G$277:$P$326,A13offset,$E943))*OFFSET($F$7,0,$E943))-SUM($G943:BB943),(((INDEX('PTRM input'!$G$385:$P$434,A13offset,$E943)-INDEX('PTRM input'!$G$277:$P$326,A13offset,$E943))*OFFSET($F$7,0,$E943))-SUM($G943:BB943))*(OFFSET('PTRM input'!$G$477,0,$E943-1)/A13taxstdlife))))</f>
        <v>0</v>
      </c>
      <c r="BD943" s="251">
        <f ca="1">IF(A13taxstdlife="n/a","n/a",IF(A13taxstdlife="",0,IF(BD$3&gt;(A13stdlife+$E943),((INDEX('PTRM input'!$G$385:$P$434,A13offset,$E943)-INDEX('PTRM input'!$G$277:$P$326,A13offset,$E943))*OFFSET($F$7,0,$E943))-SUM($G943:BC943),(((INDEX('PTRM input'!$G$385:$P$434,A13offset,$E943)-INDEX('PTRM input'!$G$277:$P$326,A13offset,$E943))*OFFSET($F$7,0,$E943))-SUM($G943:BC943))*(OFFSET('PTRM input'!$G$477,0,$E943-1)/A13taxstdlife))))</f>
        <v>0</v>
      </c>
      <c r="BE943" s="251">
        <f ca="1">IF(A13taxstdlife="n/a","n/a",IF(A13taxstdlife="",0,IF(BE$3&gt;(A13stdlife+$E943),((INDEX('PTRM input'!$G$385:$P$434,A13offset,$E943)-INDEX('PTRM input'!$G$277:$P$326,A13offset,$E943))*OFFSET($F$7,0,$E943))-SUM($G943:BD943),(((INDEX('PTRM input'!$G$385:$P$434,A13offset,$E943)-INDEX('PTRM input'!$G$277:$P$326,A13offset,$E943))*OFFSET($F$7,0,$E943))-SUM($G943:BD943))*(OFFSET('PTRM input'!$G$477,0,$E943-1)/A13taxstdlife))))</f>
        <v>0</v>
      </c>
      <c r="BF943" s="251">
        <f ca="1">IF(A13taxstdlife="n/a","n/a",IF(A13taxstdlife="",0,IF(BF$3&gt;(A13stdlife+$E943),((INDEX('PTRM input'!$G$385:$P$434,A13offset,$E943)-INDEX('PTRM input'!$G$277:$P$326,A13offset,$E943))*OFFSET($F$7,0,$E943))-SUM($G943:BE943),(((INDEX('PTRM input'!$G$385:$P$434,A13offset,$E943)-INDEX('PTRM input'!$G$277:$P$326,A13offset,$E943))*OFFSET($F$7,0,$E943))-SUM($G943:BE943))*(OFFSET('PTRM input'!$G$477,0,$E943-1)/A13taxstdlife))))</f>
        <v>0</v>
      </c>
      <c r="BG943" s="251">
        <f ca="1">IF(A13taxstdlife="n/a","n/a",IF(A13taxstdlife="",0,IF(BG$3&gt;(A13stdlife+$E943),((INDEX('PTRM input'!$G$385:$P$434,A13offset,$E943)-INDEX('PTRM input'!$G$277:$P$326,A13offset,$E943))*OFFSET($F$7,0,$E943))-SUM($G943:BF943),(((INDEX('PTRM input'!$G$385:$P$434,A13offset,$E943)-INDEX('PTRM input'!$G$277:$P$326,A13offset,$E943))*OFFSET($F$7,0,$E943))-SUM($G943:BF943))*(OFFSET('PTRM input'!$G$477,0,$E943-1)/A13taxstdlife))))</f>
        <v>0</v>
      </c>
      <c r="BH943" s="251">
        <f ca="1">IF(A13taxstdlife="n/a","n/a",IF(A13taxstdlife="",0,IF(BH$3&gt;(A13stdlife+$E943),((INDEX('PTRM input'!$G$385:$P$434,A13offset,$E943)-INDEX('PTRM input'!$G$277:$P$326,A13offset,$E943))*OFFSET($F$7,0,$E943))-SUM($G943:BG943),(((INDEX('PTRM input'!$G$385:$P$434,A13offset,$E943)-INDEX('PTRM input'!$G$277:$P$326,A13offset,$E943))*OFFSET($F$7,0,$E943))-SUM($G943:BG943))*(OFFSET('PTRM input'!$G$477,0,$E943-1)/A13taxstdlife))))</f>
        <v>0</v>
      </c>
      <c r="BI943" s="251">
        <f ca="1">IF(A13taxstdlife="n/a","n/a",IF(A13taxstdlife="",0,IF(BI$3&gt;(A13stdlife+$E943),((INDEX('PTRM input'!$G$385:$P$434,A13offset,$E943)-INDEX('PTRM input'!$G$277:$P$326,A13offset,$E943))*OFFSET($F$7,0,$E943))-SUM($G943:BH943),(((INDEX('PTRM input'!$G$385:$P$434,A13offset,$E943)-INDEX('PTRM input'!$G$277:$P$326,A13offset,$E943))*OFFSET($F$7,0,$E943))-SUM($G943:BH943))*(OFFSET('PTRM input'!$G$477,0,$E943-1)/A13taxstdlife))))</f>
        <v>0</v>
      </c>
      <c r="BJ943" s="116"/>
      <c r="BK943" s="116"/>
      <c r="BL943" s="116"/>
      <c r="BM943" s="116"/>
    </row>
    <row r="944" spans="1:65" ht="12.75" hidden="1" customHeight="1" outlineLevel="2">
      <c r="A944" s="366"/>
      <c r="B944" s="19"/>
      <c r="C944" s="18"/>
      <c r="D944" s="760"/>
      <c r="E944" s="86">
        <v>7</v>
      </c>
      <c r="F944" s="356"/>
      <c r="G944" s="434"/>
      <c r="H944" s="435"/>
      <c r="I944" s="435"/>
      <c r="J944" s="435"/>
      <c r="K944" s="435"/>
      <c r="L944" s="435"/>
      <c r="M944" s="619"/>
      <c r="N944" s="251">
        <f ca="1">IF(A13taxstdlife="n/a","n/a",IF(A13taxstdlife="",0,IF(N$3&gt;(A13stdlife+$E944),((INDEX('PTRM input'!$G$385:$P$434,A13offset,$E944)-INDEX('PTRM input'!$G$277:$P$326,A13offset,$E944))*OFFSET($F$7,0,$E944))-SUM($G944:M944),(((INDEX('PTRM input'!$G$385:$P$434,A13offset,$E944)-INDEX('PTRM input'!$G$277:$P$326,A13offset,$E944))*OFFSET($F$7,0,$E944))-SUM($G944:M944))*(OFFSET('PTRM input'!$G$477,0,$E944-1)/A13taxstdlife))))</f>
        <v>0</v>
      </c>
      <c r="O944" s="251">
        <f ca="1">IF(A13taxstdlife="n/a","n/a",IF(A13taxstdlife="",0,IF(O$3&gt;(A13stdlife+$E944),((INDEX('PTRM input'!$G$385:$P$434,A13offset,$E944)-INDEX('PTRM input'!$G$277:$P$326,A13offset,$E944))*OFFSET($F$7,0,$E944))-SUM($G944:N944),(((INDEX('PTRM input'!$G$385:$P$434,A13offset,$E944)-INDEX('PTRM input'!$G$277:$P$326,A13offset,$E944))*OFFSET($F$7,0,$E944))-SUM($G944:N944))*(OFFSET('PTRM input'!$G$477,0,$E944-1)/A13taxstdlife))))</f>
        <v>0</v>
      </c>
      <c r="P944" s="251">
        <f ca="1">IF(A13taxstdlife="n/a","n/a",IF(A13taxstdlife="",0,IF(P$3&gt;(A13stdlife+$E944),((INDEX('PTRM input'!$G$385:$P$434,A13offset,$E944)-INDEX('PTRM input'!$G$277:$P$326,A13offset,$E944))*OFFSET($F$7,0,$E944))-SUM($G944:O944),(((INDEX('PTRM input'!$G$385:$P$434,A13offset,$E944)-INDEX('PTRM input'!$G$277:$P$326,A13offset,$E944))*OFFSET($F$7,0,$E944))-SUM($G944:O944))*(OFFSET('PTRM input'!$G$477,0,$E944-1)/A13taxstdlife))))</f>
        <v>0</v>
      </c>
      <c r="Q944" s="251">
        <f ca="1">IF(A13taxstdlife="n/a","n/a",IF(A13taxstdlife="",0,IF(Q$3&gt;(A13stdlife+$E944),((INDEX('PTRM input'!$G$385:$P$434,A13offset,$E944)-INDEX('PTRM input'!$G$277:$P$326,A13offset,$E944))*OFFSET($F$7,0,$E944))-SUM($G944:P944),(((INDEX('PTRM input'!$G$385:$P$434,A13offset,$E944)-INDEX('PTRM input'!$G$277:$P$326,A13offset,$E944))*OFFSET($F$7,0,$E944))-SUM($G944:P944))*(OFFSET('PTRM input'!$G$477,0,$E944-1)/A13taxstdlife))))</f>
        <v>0</v>
      </c>
      <c r="R944" s="251">
        <f ca="1">IF(A13taxstdlife="n/a","n/a",IF(A13taxstdlife="",0,IF(R$3&gt;(A13stdlife+$E944),((INDEX('PTRM input'!$G$385:$P$434,A13offset,$E944)-INDEX('PTRM input'!$G$277:$P$326,A13offset,$E944))*OFFSET($F$7,0,$E944))-SUM($G944:Q944),(((INDEX('PTRM input'!$G$385:$P$434,A13offset,$E944)-INDEX('PTRM input'!$G$277:$P$326,A13offset,$E944))*OFFSET($F$7,0,$E944))-SUM($G944:Q944))*(OFFSET('PTRM input'!$G$477,0,$E944-1)/A13taxstdlife))))</f>
        <v>0</v>
      </c>
      <c r="S944" s="251">
        <f ca="1">IF(A13taxstdlife="n/a","n/a",IF(A13taxstdlife="",0,IF(S$3&gt;(A13stdlife+$E944),((INDEX('PTRM input'!$G$385:$P$434,A13offset,$E944)-INDEX('PTRM input'!$G$277:$P$326,A13offset,$E944))*OFFSET($F$7,0,$E944))-SUM($G944:R944),(((INDEX('PTRM input'!$G$385:$P$434,A13offset,$E944)-INDEX('PTRM input'!$G$277:$P$326,A13offset,$E944))*OFFSET($F$7,0,$E944))-SUM($G944:R944))*(OFFSET('PTRM input'!$G$477,0,$E944-1)/A13taxstdlife))))</f>
        <v>0</v>
      </c>
      <c r="T944" s="251">
        <f ca="1">IF(A13taxstdlife="n/a","n/a",IF(A13taxstdlife="",0,IF(T$3&gt;(A13stdlife+$E944),((INDEX('PTRM input'!$G$385:$P$434,A13offset,$E944)-INDEX('PTRM input'!$G$277:$P$326,A13offset,$E944))*OFFSET($F$7,0,$E944))-SUM($G944:S944),(((INDEX('PTRM input'!$G$385:$P$434,A13offset,$E944)-INDEX('PTRM input'!$G$277:$P$326,A13offset,$E944))*OFFSET($F$7,0,$E944))-SUM($G944:S944))*(OFFSET('PTRM input'!$G$477,0,$E944-1)/A13taxstdlife))))</f>
        <v>0</v>
      </c>
      <c r="U944" s="251">
        <f ca="1">IF(A13taxstdlife="n/a","n/a",IF(A13taxstdlife="",0,IF(U$3&gt;(A13stdlife+$E944),((INDEX('PTRM input'!$G$385:$P$434,A13offset,$E944)-INDEX('PTRM input'!$G$277:$P$326,A13offset,$E944))*OFFSET($F$7,0,$E944))-SUM($G944:T944),(((INDEX('PTRM input'!$G$385:$P$434,A13offset,$E944)-INDEX('PTRM input'!$G$277:$P$326,A13offset,$E944))*OFFSET($F$7,0,$E944))-SUM($G944:T944))*(OFFSET('PTRM input'!$G$477,0,$E944-1)/A13taxstdlife))))</f>
        <v>0</v>
      </c>
      <c r="V944" s="251">
        <f ca="1">IF(A13taxstdlife="n/a","n/a",IF(A13taxstdlife="",0,IF(V$3&gt;(A13stdlife+$E944),((INDEX('PTRM input'!$G$385:$P$434,A13offset,$E944)-INDEX('PTRM input'!$G$277:$P$326,A13offset,$E944))*OFFSET($F$7,0,$E944))-SUM($G944:U944),(((INDEX('PTRM input'!$G$385:$P$434,A13offset,$E944)-INDEX('PTRM input'!$G$277:$P$326,A13offset,$E944))*OFFSET($F$7,0,$E944))-SUM($G944:U944))*(OFFSET('PTRM input'!$G$477,0,$E944-1)/A13taxstdlife))))</f>
        <v>0</v>
      </c>
      <c r="W944" s="251">
        <f ca="1">IF(A13taxstdlife="n/a","n/a",IF(A13taxstdlife="",0,IF(W$3&gt;(A13stdlife+$E944),((INDEX('PTRM input'!$G$385:$P$434,A13offset,$E944)-INDEX('PTRM input'!$G$277:$P$326,A13offset,$E944))*OFFSET($F$7,0,$E944))-SUM($G944:V944),(((INDEX('PTRM input'!$G$385:$P$434,A13offset,$E944)-INDEX('PTRM input'!$G$277:$P$326,A13offset,$E944))*OFFSET($F$7,0,$E944))-SUM($G944:V944))*(OFFSET('PTRM input'!$G$477,0,$E944-1)/A13taxstdlife))))</f>
        <v>0</v>
      </c>
      <c r="X944" s="251">
        <f ca="1">IF(A13taxstdlife="n/a","n/a",IF(A13taxstdlife="",0,IF(X$3&gt;(A13stdlife+$E944),((INDEX('PTRM input'!$G$385:$P$434,A13offset,$E944)-INDEX('PTRM input'!$G$277:$P$326,A13offset,$E944))*OFFSET($F$7,0,$E944))-SUM($G944:W944),(((INDEX('PTRM input'!$G$385:$P$434,A13offset,$E944)-INDEX('PTRM input'!$G$277:$P$326,A13offset,$E944))*OFFSET($F$7,0,$E944))-SUM($G944:W944))*(OFFSET('PTRM input'!$G$477,0,$E944-1)/A13taxstdlife))))</f>
        <v>0</v>
      </c>
      <c r="Y944" s="251">
        <f ca="1">IF(A13taxstdlife="n/a","n/a",IF(A13taxstdlife="",0,IF(Y$3&gt;(A13stdlife+$E944),((INDEX('PTRM input'!$G$385:$P$434,A13offset,$E944)-INDEX('PTRM input'!$G$277:$P$326,A13offset,$E944))*OFFSET($F$7,0,$E944))-SUM($G944:X944),(((INDEX('PTRM input'!$G$385:$P$434,A13offset,$E944)-INDEX('PTRM input'!$G$277:$P$326,A13offset,$E944))*OFFSET($F$7,0,$E944))-SUM($G944:X944))*(OFFSET('PTRM input'!$G$477,0,$E944-1)/A13taxstdlife))))</f>
        <v>0</v>
      </c>
      <c r="Z944" s="251">
        <f ca="1">IF(A13taxstdlife="n/a","n/a",IF(A13taxstdlife="",0,IF(Z$3&gt;(A13stdlife+$E944),((INDEX('PTRM input'!$G$385:$P$434,A13offset,$E944)-INDEX('PTRM input'!$G$277:$P$326,A13offset,$E944))*OFFSET($F$7,0,$E944))-SUM($G944:Y944),(((INDEX('PTRM input'!$G$385:$P$434,A13offset,$E944)-INDEX('PTRM input'!$G$277:$P$326,A13offset,$E944))*OFFSET($F$7,0,$E944))-SUM($G944:Y944))*(OFFSET('PTRM input'!$G$477,0,$E944-1)/A13taxstdlife))))</f>
        <v>0</v>
      </c>
      <c r="AA944" s="251">
        <f ca="1">IF(A13taxstdlife="n/a","n/a",IF(A13taxstdlife="",0,IF(AA$3&gt;(A13stdlife+$E944),((INDEX('PTRM input'!$G$385:$P$434,A13offset,$E944)-INDEX('PTRM input'!$G$277:$P$326,A13offset,$E944))*OFFSET($F$7,0,$E944))-SUM($G944:Z944),(((INDEX('PTRM input'!$G$385:$P$434,A13offset,$E944)-INDEX('PTRM input'!$G$277:$P$326,A13offset,$E944))*OFFSET($F$7,0,$E944))-SUM($G944:Z944))*(OFFSET('PTRM input'!$G$477,0,$E944-1)/A13taxstdlife))))</f>
        <v>0</v>
      </c>
      <c r="AB944" s="251">
        <f ca="1">IF(A13taxstdlife="n/a","n/a",IF(A13taxstdlife="",0,IF(AB$3&gt;(A13stdlife+$E944),((INDEX('PTRM input'!$G$385:$P$434,A13offset,$E944)-INDEX('PTRM input'!$G$277:$P$326,A13offset,$E944))*OFFSET($F$7,0,$E944))-SUM($G944:AA944),(((INDEX('PTRM input'!$G$385:$P$434,A13offset,$E944)-INDEX('PTRM input'!$G$277:$P$326,A13offset,$E944))*OFFSET($F$7,0,$E944))-SUM($G944:AA944))*(OFFSET('PTRM input'!$G$477,0,$E944-1)/A13taxstdlife))))</f>
        <v>0</v>
      </c>
      <c r="AC944" s="251">
        <f ca="1">IF(A13taxstdlife="n/a","n/a",IF(A13taxstdlife="",0,IF(AC$3&gt;(A13stdlife+$E944),((INDEX('PTRM input'!$G$385:$P$434,A13offset,$E944)-INDEX('PTRM input'!$G$277:$P$326,A13offset,$E944))*OFFSET($F$7,0,$E944))-SUM($G944:AB944),(((INDEX('PTRM input'!$G$385:$P$434,A13offset,$E944)-INDEX('PTRM input'!$G$277:$P$326,A13offset,$E944))*OFFSET($F$7,0,$E944))-SUM($G944:AB944))*(OFFSET('PTRM input'!$G$477,0,$E944-1)/A13taxstdlife))))</f>
        <v>0</v>
      </c>
      <c r="AD944" s="251">
        <f ca="1">IF(A13taxstdlife="n/a","n/a",IF(A13taxstdlife="",0,IF(AD$3&gt;(A13stdlife+$E944),((INDEX('PTRM input'!$G$385:$P$434,A13offset,$E944)-INDEX('PTRM input'!$G$277:$P$326,A13offset,$E944))*OFFSET($F$7,0,$E944))-SUM($G944:AC944),(((INDEX('PTRM input'!$G$385:$P$434,A13offset,$E944)-INDEX('PTRM input'!$G$277:$P$326,A13offset,$E944))*OFFSET($F$7,0,$E944))-SUM($G944:AC944))*(OFFSET('PTRM input'!$G$477,0,$E944-1)/A13taxstdlife))))</f>
        <v>0</v>
      </c>
      <c r="AE944" s="251">
        <f ca="1">IF(A13taxstdlife="n/a","n/a",IF(A13taxstdlife="",0,IF(AE$3&gt;(A13stdlife+$E944),((INDEX('PTRM input'!$G$385:$P$434,A13offset,$E944)-INDEX('PTRM input'!$G$277:$P$326,A13offset,$E944))*OFFSET($F$7,0,$E944))-SUM($G944:AD944),(((INDEX('PTRM input'!$G$385:$P$434,A13offset,$E944)-INDEX('PTRM input'!$G$277:$P$326,A13offset,$E944))*OFFSET($F$7,0,$E944))-SUM($G944:AD944))*(OFFSET('PTRM input'!$G$477,0,$E944-1)/A13taxstdlife))))</f>
        <v>0</v>
      </c>
      <c r="AF944" s="251">
        <f ca="1">IF(A13taxstdlife="n/a","n/a",IF(A13taxstdlife="",0,IF(AF$3&gt;(A13stdlife+$E944),((INDEX('PTRM input'!$G$385:$P$434,A13offset,$E944)-INDEX('PTRM input'!$G$277:$P$326,A13offset,$E944))*OFFSET($F$7,0,$E944))-SUM($G944:AE944),(((INDEX('PTRM input'!$G$385:$P$434,A13offset,$E944)-INDEX('PTRM input'!$G$277:$P$326,A13offset,$E944))*OFFSET($F$7,0,$E944))-SUM($G944:AE944))*(OFFSET('PTRM input'!$G$477,0,$E944-1)/A13taxstdlife))))</f>
        <v>0</v>
      </c>
      <c r="AG944" s="251">
        <f ca="1">IF(A13taxstdlife="n/a","n/a",IF(A13taxstdlife="",0,IF(AG$3&gt;(A13stdlife+$E944),((INDEX('PTRM input'!$G$385:$P$434,A13offset,$E944)-INDEX('PTRM input'!$G$277:$P$326,A13offset,$E944))*OFFSET($F$7,0,$E944))-SUM($G944:AF944),(((INDEX('PTRM input'!$G$385:$P$434,A13offset,$E944)-INDEX('PTRM input'!$G$277:$P$326,A13offset,$E944))*OFFSET($F$7,0,$E944))-SUM($G944:AF944))*(OFFSET('PTRM input'!$G$477,0,$E944-1)/A13taxstdlife))))</f>
        <v>0</v>
      </c>
      <c r="AH944" s="251">
        <f ca="1">IF(A13taxstdlife="n/a","n/a",IF(A13taxstdlife="",0,IF(AH$3&gt;(A13stdlife+$E944),((INDEX('PTRM input'!$G$385:$P$434,A13offset,$E944)-INDEX('PTRM input'!$G$277:$P$326,A13offset,$E944))*OFFSET($F$7,0,$E944))-SUM($G944:AG944),(((INDEX('PTRM input'!$G$385:$P$434,A13offset,$E944)-INDEX('PTRM input'!$G$277:$P$326,A13offset,$E944))*OFFSET($F$7,0,$E944))-SUM($G944:AG944))*(OFFSET('PTRM input'!$G$477,0,$E944-1)/A13taxstdlife))))</f>
        <v>0</v>
      </c>
      <c r="AI944" s="251">
        <f ca="1">IF(A13taxstdlife="n/a","n/a",IF(A13taxstdlife="",0,IF(AI$3&gt;(A13stdlife+$E944),((INDEX('PTRM input'!$G$385:$P$434,A13offset,$E944)-INDEX('PTRM input'!$G$277:$P$326,A13offset,$E944))*OFFSET($F$7,0,$E944))-SUM($G944:AH944),(((INDEX('PTRM input'!$G$385:$P$434,A13offset,$E944)-INDEX('PTRM input'!$G$277:$P$326,A13offset,$E944))*OFFSET($F$7,0,$E944))-SUM($G944:AH944))*(OFFSET('PTRM input'!$G$477,0,$E944-1)/A13taxstdlife))))</f>
        <v>0</v>
      </c>
      <c r="AJ944" s="251">
        <f ca="1">IF(A13taxstdlife="n/a","n/a",IF(A13taxstdlife="",0,IF(AJ$3&gt;(A13stdlife+$E944),((INDEX('PTRM input'!$G$385:$P$434,A13offset,$E944)-INDEX('PTRM input'!$G$277:$P$326,A13offset,$E944))*OFFSET($F$7,0,$E944))-SUM($G944:AI944),(((INDEX('PTRM input'!$G$385:$P$434,A13offset,$E944)-INDEX('PTRM input'!$G$277:$P$326,A13offset,$E944))*OFFSET($F$7,0,$E944))-SUM($G944:AI944))*(OFFSET('PTRM input'!$G$477,0,$E944-1)/A13taxstdlife))))</f>
        <v>0</v>
      </c>
      <c r="AK944" s="251">
        <f ca="1">IF(A13taxstdlife="n/a","n/a",IF(A13taxstdlife="",0,IF(AK$3&gt;(A13stdlife+$E944),((INDEX('PTRM input'!$G$385:$P$434,A13offset,$E944)-INDEX('PTRM input'!$G$277:$P$326,A13offset,$E944))*OFFSET($F$7,0,$E944))-SUM($G944:AJ944),(((INDEX('PTRM input'!$G$385:$P$434,A13offset,$E944)-INDEX('PTRM input'!$G$277:$P$326,A13offset,$E944))*OFFSET($F$7,0,$E944))-SUM($G944:AJ944))*(OFFSET('PTRM input'!$G$477,0,$E944-1)/A13taxstdlife))))</f>
        <v>0</v>
      </c>
      <c r="AL944" s="251">
        <f ca="1">IF(A13taxstdlife="n/a","n/a",IF(A13taxstdlife="",0,IF(AL$3&gt;(A13stdlife+$E944),((INDEX('PTRM input'!$G$385:$P$434,A13offset,$E944)-INDEX('PTRM input'!$G$277:$P$326,A13offset,$E944))*OFFSET($F$7,0,$E944))-SUM($G944:AK944),(((INDEX('PTRM input'!$G$385:$P$434,A13offset,$E944)-INDEX('PTRM input'!$G$277:$P$326,A13offset,$E944))*OFFSET($F$7,0,$E944))-SUM($G944:AK944))*(OFFSET('PTRM input'!$G$477,0,$E944-1)/A13taxstdlife))))</f>
        <v>0</v>
      </c>
      <c r="AM944" s="251">
        <f ca="1">IF(A13taxstdlife="n/a","n/a",IF(A13taxstdlife="",0,IF(AM$3&gt;(A13stdlife+$E944),((INDEX('PTRM input'!$G$385:$P$434,A13offset,$E944)-INDEX('PTRM input'!$G$277:$P$326,A13offset,$E944))*OFFSET($F$7,0,$E944))-SUM($G944:AL944),(((INDEX('PTRM input'!$G$385:$P$434,A13offset,$E944)-INDEX('PTRM input'!$G$277:$P$326,A13offset,$E944))*OFFSET($F$7,0,$E944))-SUM($G944:AL944))*(OFFSET('PTRM input'!$G$477,0,$E944-1)/A13taxstdlife))))</f>
        <v>0</v>
      </c>
      <c r="AN944" s="251">
        <f ca="1">IF(A13taxstdlife="n/a","n/a",IF(A13taxstdlife="",0,IF(AN$3&gt;(A13stdlife+$E944),((INDEX('PTRM input'!$G$385:$P$434,A13offset,$E944)-INDEX('PTRM input'!$G$277:$P$326,A13offset,$E944))*OFFSET($F$7,0,$E944))-SUM($G944:AM944),(((INDEX('PTRM input'!$G$385:$P$434,A13offset,$E944)-INDEX('PTRM input'!$G$277:$P$326,A13offset,$E944))*OFFSET($F$7,0,$E944))-SUM($G944:AM944))*(OFFSET('PTRM input'!$G$477,0,$E944-1)/A13taxstdlife))))</f>
        <v>0</v>
      </c>
      <c r="AO944" s="251">
        <f ca="1">IF(A13taxstdlife="n/a","n/a",IF(A13taxstdlife="",0,IF(AO$3&gt;(A13stdlife+$E944),((INDEX('PTRM input'!$G$385:$P$434,A13offset,$E944)-INDEX('PTRM input'!$G$277:$P$326,A13offset,$E944))*OFFSET($F$7,0,$E944))-SUM($G944:AN944),(((INDEX('PTRM input'!$G$385:$P$434,A13offset,$E944)-INDEX('PTRM input'!$G$277:$P$326,A13offset,$E944))*OFFSET($F$7,0,$E944))-SUM($G944:AN944))*(OFFSET('PTRM input'!$G$477,0,$E944-1)/A13taxstdlife))))</f>
        <v>0</v>
      </c>
      <c r="AP944" s="251">
        <f ca="1">IF(A13taxstdlife="n/a","n/a",IF(A13taxstdlife="",0,IF(AP$3&gt;(A13stdlife+$E944),((INDEX('PTRM input'!$G$385:$P$434,A13offset,$E944)-INDEX('PTRM input'!$G$277:$P$326,A13offset,$E944))*OFFSET($F$7,0,$E944))-SUM($G944:AO944),(((INDEX('PTRM input'!$G$385:$P$434,A13offset,$E944)-INDEX('PTRM input'!$G$277:$P$326,A13offset,$E944))*OFFSET($F$7,0,$E944))-SUM($G944:AO944))*(OFFSET('PTRM input'!$G$477,0,$E944-1)/A13taxstdlife))))</f>
        <v>0</v>
      </c>
      <c r="AQ944" s="251">
        <f ca="1">IF(A13taxstdlife="n/a","n/a",IF(A13taxstdlife="",0,IF(AQ$3&gt;(A13stdlife+$E944),((INDEX('PTRM input'!$G$385:$P$434,A13offset,$E944)-INDEX('PTRM input'!$G$277:$P$326,A13offset,$E944))*OFFSET($F$7,0,$E944))-SUM($G944:AP944),(((INDEX('PTRM input'!$G$385:$P$434,A13offset,$E944)-INDEX('PTRM input'!$G$277:$P$326,A13offset,$E944))*OFFSET($F$7,0,$E944))-SUM($G944:AP944))*(OFFSET('PTRM input'!$G$477,0,$E944-1)/A13taxstdlife))))</f>
        <v>0</v>
      </c>
      <c r="AR944" s="251">
        <f ca="1">IF(A13taxstdlife="n/a","n/a",IF(A13taxstdlife="",0,IF(AR$3&gt;(A13stdlife+$E944),((INDEX('PTRM input'!$G$385:$P$434,A13offset,$E944)-INDEX('PTRM input'!$G$277:$P$326,A13offset,$E944))*OFFSET($F$7,0,$E944))-SUM($G944:AQ944),(((INDEX('PTRM input'!$G$385:$P$434,A13offset,$E944)-INDEX('PTRM input'!$G$277:$P$326,A13offset,$E944))*OFFSET($F$7,0,$E944))-SUM($G944:AQ944))*(OFFSET('PTRM input'!$G$477,0,$E944-1)/A13taxstdlife))))</f>
        <v>0</v>
      </c>
      <c r="AS944" s="251">
        <f ca="1">IF(A13taxstdlife="n/a","n/a",IF(A13taxstdlife="",0,IF(AS$3&gt;(A13stdlife+$E944),((INDEX('PTRM input'!$G$385:$P$434,A13offset,$E944)-INDEX('PTRM input'!$G$277:$P$326,A13offset,$E944))*OFFSET($F$7,0,$E944))-SUM($G944:AR944),(((INDEX('PTRM input'!$G$385:$P$434,A13offset,$E944)-INDEX('PTRM input'!$G$277:$P$326,A13offset,$E944))*OFFSET($F$7,0,$E944))-SUM($G944:AR944))*(OFFSET('PTRM input'!$G$477,0,$E944-1)/A13taxstdlife))))</f>
        <v>0</v>
      </c>
      <c r="AT944" s="251">
        <f ca="1">IF(A13taxstdlife="n/a","n/a",IF(A13taxstdlife="",0,IF(AT$3&gt;(A13stdlife+$E944),((INDEX('PTRM input'!$G$385:$P$434,A13offset,$E944)-INDEX('PTRM input'!$G$277:$P$326,A13offset,$E944))*OFFSET($F$7,0,$E944))-SUM($G944:AS944),(((INDEX('PTRM input'!$G$385:$P$434,A13offset,$E944)-INDEX('PTRM input'!$G$277:$P$326,A13offset,$E944))*OFFSET($F$7,0,$E944))-SUM($G944:AS944))*(OFFSET('PTRM input'!$G$477,0,$E944-1)/A13taxstdlife))))</f>
        <v>0</v>
      </c>
      <c r="AU944" s="251">
        <f ca="1">IF(A13taxstdlife="n/a","n/a",IF(A13taxstdlife="",0,IF(AU$3&gt;(A13stdlife+$E944),((INDEX('PTRM input'!$G$385:$P$434,A13offset,$E944)-INDEX('PTRM input'!$G$277:$P$326,A13offset,$E944))*OFFSET($F$7,0,$E944))-SUM($G944:AT944),(((INDEX('PTRM input'!$G$385:$P$434,A13offset,$E944)-INDEX('PTRM input'!$G$277:$P$326,A13offset,$E944))*OFFSET($F$7,0,$E944))-SUM($G944:AT944))*(OFFSET('PTRM input'!$G$477,0,$E944-1)/A13taxstdlife))))</f>
        <v>0</v>
      </c>
      <c r="AV944" s="251">
        <f ca="1">IF(A13taxstdlife="n/a","n/a",IF(A13taxstdlife="",0,IF(AV$3&gt;(A13stdlife+$E944),((INDEX('PTRM input'!$G$385:$P$434,A13offset,$E944)-INDEX('PTRM input'!$G$277:$P$326,A13offset,$E944))*OFFSET($F$7,0,$E944))-SUM($G944:AU944),(((INDEX('PTRM input'!$G$385:$P$434,A13offset,$E944)-INDEX('PTRM input'!$G$277:$P$326,A13offset,$E944))*OFFSET($F$7,0,$E944))-SUM($G944:AU944))*(OFFSET('PTRM input'!$G$477,0,$E944-1)/A13taxstdlife))))</f>
        <v>0</v>
      </c>
      <c r="AW944" s="251">
        <f ca="1">IF(A13taxstdlife="n/a","n/a",IF(A13taxstdlife="",0,IF(AW$3&gt;(A13stdlife+$E944),((INDEX('PTRM input'!$G$385:$P$434,A13offset,$E944)-INDEX('PTRM input'!$G$277:$P$326,A13offset,$E944))*OFFSET($F$7,0,$E944))-SUM($G944:AV944),(((INDEX('PTRM input'!$G$385:$P$434,A13offset,$E944)-INDEX('PTRM input'!$G$277:$P$326,A13offset,$E944))*OFFSET($F$7,0,$E944))-SUM($G944:AV944))*(OFFSET('PTRM input'!$G$477,0,$E944-1)/A13taxstdlife))))</f>
        <v>0</v>
      </c>
      <c r="AX944" s="251">
        <f ca="1">IF(A13taxstdlife="n/a","n/a",IF(A13taxstdlife="",0,IF(AX$3&gt;(A13stdlife+$E944),((INDEX('PTRM input'!$G$385:$P$434,A13offset,$E944)-INDEX('PTRM input'!$G$277:$P$326,A13offset,$E944))*OFFSET($F$7,0,$E944))-SUM($G944:AW944),(((INDEX('PTRM input'!$G$385:$P$434,A13offset,$E944)-INDEX('PTRM input'!$G$277:$P$326,A13offset,$E944))*OFFSET($F$7,0,$E944))-SUM($G944:AW944))*(OFFSET('PTRM input'!$G$477,0,$E944-1)/A13taxstdlife))))</f>
        <v>0</v>
      </c>
      <c r="AY944" s="251">
        <f ca="1">IF(A13taxstdlife="n/a","n/a",IF(A13taxstdlife="",0,IF(AY$3&gt;(A13stdlife+$E944),((INDEX('PTRM input'!$G$385:$P$434,A13offset,$E944)-INDEX('PTRM input'!$G$277:$P$326,A13offset,$E944))*OFFSET($F$7,0,$E944))-SUM($G944:AX944),(((INDEX('PTRM input'!$G$385:$P$434,A13offset,$E944)-INDEX('PTRM input'!$G$277:$P$326,A13offset,$E944))*OFFSET($F$7,0,$E944))-SUM($G944:AX944))*(OFFSET('PTRM input'!$G$477,0,$E944-1)/A13taxstdlife))))</f>
        <v>0</v>
      </c>
      <c r="AZ944" s="251">
        <f ca="1">IF(A13taxstdlife="n/a","n/a",IF(A13taxstdlife="",0,IF(AZ$3&gt;(A13stdlife+$E944),((INDEX('PTRM input'!$G$385:$P$434,A13offset,$E944)-INDEX('PTRM input'!$G$277:$P$326,A13offset,$E944))*OFFSET($F$7,0,$E944))-SUM($G944:AY944),(((INDEX('PTRM input'!$G$385:$P$434,A13offset,$E944)-INDEX('PTRM input'!$G$277:$P$326,A13offset,$E944))*OFFSET($F$7,0,$E944))-SUM($G944:AY944))*(OFFSET('PTRM input'!$G$477,0,$E944-1)/A13taxstdlife))))</f>
        <v>0</v>
      </c>
      <c r="BA944" s="251">
        <f ca="1">IF(A13taxstdlife="n/a","n/a",IF(A13taxstdlife="",0,IF(BA$3&gt;(A13stdlife+$E944),((INDEX('PTRM input'!$G$385:$P$434,A13offset,$E944)-INDEX('PTRM input'!$G$277:$P$326,A13offset,$E944))*OFFSET($F$7,0,$E944))-SUM($G944:AZ944),(((INDEX('PTRM input'!$G$385:$P$434,A13offset,$E944)-INDEX('PTRM input'!$G$277:$P$326,A13offset,$E944))*OFFSET($F$7,0,$E944))-SUM($G944:AZ944))*(OFFSET('PTRM input'!$G$477,0,$E944-1)/A13taxstdlife))))</f>
        <v>0</v>
      </c>
      <c r="BB944" s="251">
        <f ca="1">IF(A13taxstdlife="n/a","n/a",IF(A13taxstdlife="",0,IF(BB$3&gt;(A13stdlife+$E944),((INDEX('PTRM input'!$G$385:$P$434,A13offset,$E944)-INDEX('PTRM input'!$G$277:$P$326,A13offset,$E944))*OFFSET($F$7,0,$E944))-SUM($G944:BA944),(((INDEX('PTRM input'!$G$385:$P$434,A13offset,$E944)-INDEX('PTRM input'!$G$277:$P$326,A13offset,$E944))*OFFSET($F$7,0,$E944))-SUM($G944:BA944))*(OFFSET('PTRM input'!$G$477,0,$E944-1)/A13taxstdlife))))</f>
        <v>0</v>
      </c>
      <c r="BC944" s="251">
        <f ca="1">IF(A13taxstdlife="n/a","n/a",IF(A13taxstdlife="",0,IF(BC$3&gt;(A13stdlife+$E944),((INDEX('PTRM input'!$G$385:$P$434,A13offset,$E944)-INDEX('PTRM input'!$G$277:$P$326,A13offset,$E944))*OFFSET($F$7,0,$E944))-SUM($G944:BB944),(((INDEX('PTRM input'!$G$385:$P$434,A13offset,$E944)-INDEX('PTRM input'!$G$277:$P$326,A13offset,$E944))*OFFSET($F$7,0,$E944))-SUM($G944:BB944))*(OFFSET('PTRM input'!$G$477,0,$E944-1)/A13taxstdlife))))</f>
        <v>0</v>
      </c>
      <c r="BD944" s="251">
        <f ca="1">IF(A13taxstdlife="n/a","n/a",IF(A13taxstdlife="",0,IF(BD$3&gt;(A13stdlife+$E944),((INDEX('PTRM input'!$G$385:$P$434,A13offset,$E944)-INDEX('PTRM input'!$G$277:$P$326,A13offset,$E944))*OFFSET($F$7,0,$E944))-SUM($G944:BC944),(((INDEX('PTRM input'!$G$385:$P$434,A13offset,$E944)-INDEX('PTRM input'!$G$277:$P$326,A13offset,$E944))*OFFSET($F$7,0,$E944))-SUM($G944:BC944))*(OFFSET('PTRM input'!$G$477,0,$E944-1)/A13taxstdlife))))</f>
        <v>0</v>
      </c>
      <c r="BE944" s="251">
        <f ca="1">IF(A13taxstdlife="n/a","n/a",IF(A13taxstdlife="",0,IF(BE$3&gt;(A13stdlife+$E944),((INDEX('PTRM input'!$G$385:$P$434,A13offset,$E944)-INDEX('PTRM input'!$G$277:$P$326,A13offset,$E944))*OFFSET($F$7,0,$E944))-SUM($G944:BD944),(((INDEX('PTRM input'!$G$385:$P$434,A13offset,$E944)-INDEX('PTRM input'!$G$277:$P$326,A13offset,$E944))*OFFSET($F$7,0,$E944))-SUM($G944:BD944))*(OFFSET('PTRM input'!$G$477,0,$E944-1)/A13taxstdlife))))</f>
        <v>0</v>
      </c>
      <c r="BF944" s="251">
        <f ca="1">IF(A13taxstdlife="n/a","n/a",IF(A13taxstdlife="",0,IF(BF$3&gt;(A13stdlife+$E944),((INDEX('PTRM input'!$G$385:$P$434,A13offset,$E944)-INDEX('PTRM input'!$G$277:$P$326,A13offset,$E944))*OFFSET($F$7,0,$E944))-SUM($G944:BE944),(((INDEX('PTRM input'!$G$385:$P$434,A13offset,$E944)-INDEX('PTRM input'!$G$277:$P$326,A13offset,$E944))*OFFSET($F$7,0,$E944))-SUM($G944:BE944))*(OFFSET('PTRM input'!$G$477,0,$E944-1)/A13taxstdlife))))</f>
        <v>0</v>
      </c>
      <c r="BG944" s="251">
        <f ca="1">IF(A13taxstdlife="n/a","n/a",IF(A13taxstdlife="",0,IF(BG$3&gt;(A13stdlife+$E944),((INDEX('PTRM input'!$G$385:$P$434,A13offset,$E944)-INDEX('PTRM input'!$G$277:$P$326,A13offset,$E944))*OFFSET($F$7,0,$E944))-SUM($G944:BF944),(((INDEX('PTRM input'!$G$385:$P$434,A13offset,$E944)-INDEX('PTRM input'!$G$277:$P$326,A13offset,$E944))*OFFSET($F$7,0,$E944))-SUM($G944:BF944))*(OFFSET('PTRM input'!$G$477,0,$E944-1)/A13taxstdlife))))</f>
        <v>0</v>
      </c>
      <c r="BH944" s="251">
        <f ca="1">IF(A13taxstdlife="n/a","n/a",IF(A13taxstdlife="",0,IF(BH$3&gt;(A13stdlife+$E944),((INDEX('PTRM input'!$G$385:$P$434,A13offset,$E944)-INDEX('PTRM input'!$G$277:$P$326,A13offset,$E944))*OFFSET($F$7,0,$E944))-SUM($G944:BG944),(((INDEX('PTRM input'!$G$385:$P$434,A13offset,$E944)-INDEX('PTRM input'!$G$277:$P$326,A13offset,$E944))*OFFSET($F$7,0,$E944))-SUM($G944:BG944))*(OFFSET('PTRM input'!$G$477,0,$E944-1)/A13taxstdlife))))</f>
        <v>0</v>
      </c>
      <c r="BI944" s="251">
        <f ca="1">IF(A13taxstdlife="n/a","n/a",IF(A13taxstdlife="",0,IF(BI$3&gt;(A13stdlife+$E944),((INDEX('PTRM input'!$G$385:$P$434,A13offset,$E944)-INDEX('PTRM input'!$G$277:$P$326,A13offset,$E944))*OFFSET($F$7,0,$E944))-SUM($G944:BH944),(((INDEX('PTRM input'!$G$385:$P$434,A13offset,$E944)-INDEX('PTRM input'!$G$277:$P$326,A13offset,$E944))*OFFSET($F$7,0,$E944))-SUM($G944:BH944))*(OFFSET('PTRM input'!$G$477,0,$E944-1)/A13taxstdlife))))</f>
        <v>0</v>
      </c>
      <c r="BJ944" s="116"/>
      <c r="BK944" s="116"/>
      <c r="BL944" s="116"/>
      <c r="BM944" s="116"/>
    </row>
    <row r="945" spans="1:65" ht="12.75" hidden="1" customHeight="1" outlineLevel="2">
      <c r="A945" s="366"/>
      <c r="B945" s="19"/>
      <c r="C945" s="18"/>
      <c r="D945" s="760"/>
      <c r="E945" s="86">
        <v>8</v>
      </c>
      <c r="F945" s="356"/>
      <c r="G945" s="434"/>
      <c r="H945" s="435"/>
      <c r="I945" s="435"/>
      <c r="J945" s="435"/>
      <c r="K945" s="435"/>
      <c r="L945" s="435"/>
      <c r="M945" s="435"/>
      <c r="N945" s="619"/>
      <c r="O945" s="251">
        <f ca="1">IF(A13taxstdlife="n/a","n/a",IF(A13taxstdlife="",0,IF(O$3&gt;(A13stdlife+$E945),((INDEX('PTRM input'!$G$385:$P$434,A13offset,$E945)-INDEX('PTRM input'!$G$277:$P$326,A13offset,$E945))*OFFSET($F$7,0,$E945))-SUM($G945:N945),(((INDEX('PTRM input'!$G$385:$P$434,A13offset,$E945)-INDEX('PTRM input'!$G$277:$P$326,A13offset,$E945))*OFFSET($F$7,0,$E945))-SUM($G945:N945))*(OFFSET('PTRM input'!$G$477,0,$E945-1)/A13taxstdlife))))</f>
        <v>0</v>
      </c>
      <c r="P945" s="251">
        <f ca="1">IF(A13taxstdlife="n/a","n/a",IF(A13taxstdlife="",0,IF(P$3&gt;(A13stdlife+$E945),((INDEX('PTRM input'!$G$385:$P$434,A13offset,$E945)-INDEX('PTRM input'!$G$277:$P$326,A13offset,$E945))*OFFSET($F$7,0,$E945))-SUM($G945:O945),(((INDEX('PTRM input'!$G$385:$P$434,A13offset,$E945)-INDEX('PTRM input'!$G$277:$P$326,A13offset,$E945))*OFFSET($F$7,0,$E945))-SUM($G945:O945))*(OFFSET('PTRM input'!$G$477,0,$E945-1)/A13taxstdlife))))</f>
        <v>0</v>
      </c>
      <c r="Q945" s="251">
        <f ca="1">IF(A13taxstdlife="n/a","n/a",IF(A13taxstdlife="",0,IF(Q$3&gt;(A13stdlife+$E945),((INDEX('PTRM input'!$G$385:$P$434,A13offset,$E945)-INDEX('PTRM input'!$G$277:$P$326,A13offset,$E945))*OFFSET($F$7,0,$E945))-SUM($G945:P945),(((INDEX('PTRM input'!$G$385:$P$434,A13offset,$E945)-INDEX('PTRM input'!$G$277:$P$326,A13offset,$E945))*OFFSET($F$7,0,$E945))-SUM($G945:P945))*(OFFSET('PTRM input'!$G$477,0,$E945-1)/A13taxstdlife))))</f>
        <v>0</v>
      </c>
      <c r="R945" s="251">
        <f ca="1">IF(A13taxstdlife="n/a","n/a",IF(A13taxstdlife="",0,IF(R$3&gt;(A13stdlife+$E945),((INDEX('PTRM input'!$G$385:$P$434,A13offset,$E945)-INDEX('PTRM input'!$G$277:$P$326,A13offset,$E945))*OFFSET($F$7,0,$E945))-SUM($G945:Q945),(((INDEX('PTRM input'!$G$385:$P$434,A13offset,$E945)-INDEX('PTRM input'!$G$277:$P$326,A13offset,$E945))*OFFSET($F$7,0,$E945))-SUM($G945:Q945))*(OFFSET('PTRM input'!$G$477,0,$E945-1)/A13taxstdlife))))</f>
        <v>0</v>
      </c>
      <c r="S945" s="251">
        <f ca="1">IF(A13taxstdlife="n/a","n/a",IF(A13taxstdlife="",0,IF(S$3&gt;(A13stdlife+$E945),((INDEX('PTRM input'!$G$385:$P$434,A13offset,$E945)-INDEX('PTRM input'!$G$277:$P$326,A13offset,$E945))*OFFSET($F$7,0,$E945))-SUM($G945:R945),(((INDEX('PTRM input'!$G$385:$P$434,A13offset,$E945)-INDEX('PTRM input'!$G$277:$P$326,A13offset,$E945))*OFFSET($F$7,0,$E945))-SUM($G945:R945))*(OFFSET('PTRM input'!$G$477,0,$E945-1)/A13taxstdlife))))</f>
        <v>0</v>
      </c>
      <c r="T945" s="251">
        <f ca="1">IF(A13taxstdlife="n/a","n/a",IF(A13taxstdlife="",0,IF(T$3&gt;(A13stdlife+$E945),((INDEX('PTRM input'!$G$385:$P$434,A13offset,$E945)-INDEX('PTRM input'!$G$277:$P$326,A13offset,$E945))*OFFSET($F$7,0,$E945))-SUM($G945:S945),(((INDEX('PTRM input'!$G$385:$P$434,A13offset,$E945)-INDEX('PTRM input'!$G$277:$P$326,A13offset,$E945))*OFFSET($F$7,0,$E945))-SUM($G945:S945))*(OFFSET('PTRM input'!$G$477,0,$E945-1)/A13taxstdlife))))</f>
        <v>0</v>
      </c>
      <c r="U945" s="251">
        <f ca="1">IF(A13taxstdlife="n/a","n/a",IF(A13taxstdlife="",0,IF(U$3&gt;(A13stdlife+$E945),((INDEX('PTRM input'!$G$385:$P$434,A13offset,$E945)-INDEX('PTRM input'!$G$277:$P$326,A13offset,$E945))*OFFSET($F$7,0,$E945))-SUM($G945:T945),(((INDEX('PTRM input'!$G$385:$P$434,A13offset,$E945)-INDEX('PTRM input'!$G$277:$P$326,A13offset,$E945))*OFFSET($F$7,0,$E945))-SUM($G945:T945))*(OFFSET('PTRM input'!$G$477,0,$E945-1)/A13taxstdlife))))</f>
        <v>0</v>
      </c>
      <c r="V945" s="251">
        <f ca="1">IF(A13taxstdlife="n/a","n/a",IF(A13taxstdlife="",0,IF(V$3&gt;(A13stdlife+$E945),((INDEX('PTRM input'!$G$385:$P$434,A13offset,$E945)-INDEX('PTRM input'!$G$277:$P$326,A13offset,$E945))*OFFSET($F$7,0,$E945))-SUM($G945:U945),(((INDEX('PTRM input'!$G$385:$P$434,A13offset,$E945)-INDEX('PTRM input'!$G$277:$P$326,A13offset,$E945))*OFFSET($F$7,0,$E945))-SUM($G945:U945))*(OFFSET('PTRM input'!$G$477,0,$E945-1)/A13taxstdlife))))</f>
        <v>0</v>
      </c>
      <c r="W945" s="251">
        <f ca="1">IF(A13taxstdlife="n/a","n/a",IF(A13taxstdlife="",0,IF(W$3&gt;(A13stdlife+$E945),((INDEX('PTRM input'!$G$385:$P$434,A13offset,$E945)-INDEX('PTRM input'!$G$277:$P$326,A13offset,$E945))*OFFSET($F$7,0,$E945))-SUM($G945:V945),(((INDEX('PTRM input'!$G$385:$P$434,A13offset,$E945)-INDEX('PTRM input'!$G$277:$P$326,A13offset,$E945))*OFFSET($F$7,0,$E945))-SUM($G945:V945))*(OFFSET('PTRM input'!$G$477,0,$E945-1)/A13taxstdlife))))</f>
        <v>0</v>
      </c>
      <c r="X945" s="251">
        <f ca="1">IF(A13taxstdlife="n/a","n/a",IF(A13taxstdlife="",0,IF(X$3&gt;(A13stdlife+$E945),((INDEX('PTRM input'!$G$385:$P$434,A13offset,$E945)-INDEX('PTRM input'!$G$277:$P$326,A13offset,$E945))*OFFSET($F$7,0,$E945))-SUM($G945:W945),(((INDEX('PTRM input'!$G$385:$P$434,A13offset,$E945)-INDEX('PTRM input'!$G$277:$P$326,A13offset,$E945))*OFFSET($F$7,0,$E945))-SUM($G945:W945))*(OFFSET('PTRM input'!$G$477,0,$E945-1)/A13taxstdlife))))</f>
        <v>0</v>
      </c>
      <c r="Y945" s="251">
        <f ca="1">IF(A13taxstdlife="n/a","n/a",IF(A13taxstdlife="",0,IF(Y$3&gt;(A13stdlife+$E945),((INDEX('PTRM input'!$G$385:$P$434,A13offset,$E945)-INDEX('PTRM input'!$G$277:$P$326,A13offset,$E945))*OFFSET($F$7,0,$E945))-SUM($G945:X945),(((INDEX('PTRM input'!$G$385:$P$434,A13offset,$E945)-INDEX('PTRM input'!$G$277:$P$326,A13offset,$E945))*OFFSET($F$7,0,$E945))-SUM($G945:X945))*(OFFSET('PTRM input'!$G$477,0,$E945-1)/A13taxstdlife))))</f>
        <v>0</v>
      </c>
      <c r="Z945" s="251">
        <f ca="1">IF(A13taxstdlife="n/a","n/a",IF(A13taxstdlife="",0,IF(Z$3&gt;(A13stdlife+$E945),((INDEX('PTRM input'!$G$385:$P$434,A13offset,$E945)-INDEX('PTRM input'!$G$277:$P$326,A13offset,$E945))*OFFSET($F$7,0,$E945))-SUM($G945:Y945),(((INDEX('PTRM input'!$G$385:$P$434,A13offset,$E945)-INDEX('PTRM input'!$G$277:$P$326,A13offset,$E945))*OFFSET($F$7,0,$E945))-SUM($G945:Y945))*(OFFSET('PTRM input'!$G$477,0,$E945-1)/A13taxstdlife))))</f>
        <v>0</v>
      </c>
      <c r="AA945" s="251">
        <f ca="1">IF(A13taxstdlife="n/a","n/a",IF(A13taxstdlife="",0,IF(AA$3&gt;(A13stdlife+$E945),((INDEX('PTRM input'!$G$385:$P$434,A13offset,$E945)-INDEX('PTRM input'!$G$277:$P$326,A13offset,$E945))*OFFSET($F$7,0,$E945))-SUM($G945:Z945),(((INDEX('PTRM input'!$G$385:$P$434,A13offset,$E945)-INDEX('PTRM input'!$G$277:$P$326,A13offset,$E945))*OFFSET($F$7,0,$E945))-SUM($G945:Z945))*(OFFSET('PTRM input'!$G$477,0,$E945-1)/A13taxstdlife))))</f>
        <v>0</v>
      </c>
      <c r="AB945" s="251">
        <f ca="1">IF(A13taxstdlife="n/a","n/a",IF(A13taxstdlife="",0,IF(AB$3&gt;(A13stdlife+$E945),((INDEX('PTRM input'!$G$385:$P$434,A13offset,$E945)-INDEX('PTRM input'!$G$277:$P$326,A13offset,$E945))*OFFSET($F$7,0,$E945))-SUM($G945:AA945),(((INDEX('PTRM input'!$G$385:$P$434,A13offset,$E945)-INDEX('PTRM input'!$G$277:$P$326,A13offset,$E945))*OFFSET($F$7,0,$E945))-SUM($G945:AA945))*(OFFSET('PTRM input'!$G$477,0,$E945-1)/A13taxstdlife))))</f>
        <v>0</v>
      </c>
      <c r="AC945" s="251">
        <f ca="1">IF(A13taxstdlife="n/a","n/a",IF(A13taxstdlife="",0,IF(AC$3&gt;(A13stdlife+$E945),((INDEX('PTRM input'!$G$385:$P$434,A13offset,$E945)-INDEX('PTRM input'!$G$277:$P$326,A13offset,$E945))*OFFSET($F$7,0,$E945))-SUM($G945:AB945),(((INDEX('PTRM input'!$G$385:$P$434,A13offset,$E945)-INDEX('PTRM input'!$G$277:$P$326,A13offset,$E945))*OFFSET($F$7,0,$E945))-SUM($G945:AB945))*(OFFSET('PTRM input'!$G$477,0,$E945-1)/A13taxstdlife))))</f>
        <v>0</v>
      </c>
      <c r="AD945" s="251">
        <f ca="1">IF(A13taxstdlife="n/a","n/a",IF(A13taxstdlife="",0,IF(AD$3&gt;(A13stdlife+$E945),((INDEX('PTRM input'!$G$385:$P$434,A13offset,$E945)-INDEX('PTRM input'!$G$277:$P$326,A13offset,$E945))*OFFSET($F$7,0,$E945))-SUM($G945:AC945),(((INDEX('PTRM input'!$G$385:$P$434,A13offset,$E945)-INDEX('PTRM input'!$G$277:$P$326,A13offset,$E945))*OFFSET($F$7,0,$E945))-SUM($G945:AC945))*(OFFSET('PTRM input'!$G$477,0,$E945-1)/A13taxstdlife))))</f>
        <v>0</v>
      </c>
      <c r="AE945" s="251">
        <f ca="1">IF(A13taxstdlife="n/a","n/a",IF(A13taxstdlife="",0,IF(AE$3&gt;(A13stdlife+$E945),((INDEX('PTRM input'!$G$385:$P$434,A13offset,$E945)-INDEX('PTRM input'!$G$277:$P$326,A13offset,$E945))*OFFSET($F$7,0,$E945))-SUM($G945:AD945),(((INDEX('PTRM input'!$G$385:$P$434,A13offset,$E945)-INDEX('PTRM input'!$G$277:$P$326,A13offset,$E945))*OFFSET($F$7,0,$E945))-SUM($G945:AD945))*(OFFSET('PTRM input'!$G$477,0,$E945-1)/A13taxstdlife))))</f>
        <v>0</v>
      </c>
      <c r="AF945" s="251">
        <f ca="1">IF(A13taxstdlife="n/a","n/a",IF(A13taxstdlife="",0,IF(AF$3&gt;(A13stdlife+$E945),((INDEX('PTRM input'!$G$385:$P$434,A13offset,$E945)-INDEX('PTRM input'!$G$277:$P$326,A13offset,$E945))*OFFSET($F$7,0,$E945))-SUM($G945:AE945),(((INDEX('PTRM input'!$G$385:$P$434,A13offset,$E945)-INDEX('PTRM input'!$G$277:$P$326,A13offset,$E945))*OFFSET($F$7,0,$E945))-SUM($G945:AE945))*(OFFSET('PTRM input'!$G$477,0,$E945-1)/A13taxstdlife))))</f>
        <v>0</v>
      </c>
      <c r="AG945" s="251">
        <f ca="1">IF(A13taxstdlife="n/a","n/a",IF(A13taxstdlife="",0,IF(AG$3&gt;(A13stdlife+$E945),((INDEX('PTRM input'!$G$385:$P$434,A13offset,$E945)-INDEX('PTRM input'!$G$277:$P$326,A13offset,$E945))*OFFSET($F$7,0,$E945))-SUM($G945:AF945),(((INDEX('PTRM input'!$G$385:$P$434,A13offset,$E945)-INDEX('PTRM input'!$G$277:$P$326,A13offset,$E945))*OFFSET($F$7,0,$E945))-SUM($G945:AF945))*(OFFSET('PTRM input'!$G$477,0,$E945-1)/A13taxstdlife))))</f>
        <v>0</v>
      </c>
      <c r="AH945" s="251">
        <f ca="1">IF(A13taxstdlife="n/a","n/a",IF(A13taxstdlife="",0,IF(AH$3&gt;(A13stdlife+$E945),((INDEX('PTRM input'!$G$385:$P$434,A13offset,$E945)-INDEX('PTRM input'!$G$277:$P$326,A13offset,$E945))*OFFSET($F$7,0,$E945))-SUM($G945:AG945),(((INDEX('PTRM input'!$G$385:$P$434,A13offset,$E945)-INDEX('PTRM input'!$G$277:$P$326,A13offset,$E945))*OFFSET($F$7,0,$E945))-SUM($G945:AG945))*(OFFSET('PTRM input'!$G$477,0,$E945-1)/A13taxstdlife))))</f>
        <v>0</v>
      </c>
      <c r="AI945" s="251">
        <f ca="1">IF(A13taxstdlife="n/a","n/a",IF(A13taxstdlife="",0,IF(AI$3&gt;(A13stdlife+$E945),((INDEX('PTRM input'!$G$385:$P$434,A13offset,$E945)-INDEX('PTRM input'!$G$277:$P$326,A13offset,$E945))*OFFSET($F$7,0,$E945))-SUM($G945:AH945),(((INDEX('PTRM input'!$G$385:$P$434,A13offset,$E945)-INDEX('PTRM input'!$G$277:$P$326,A13offset,$E945))*OFFSET($F$7,0,$E945))-SUM($G945:AH945))*(OFFSET('PTRM input'!$G$477,0,$E945-1)/A13taxstdlife))))</f>
        <v>0</v>
      </c>
      <c r="AJ945" s="251">
        <f ca="1">IF(A13taxstdlife="n/a","n/a",IF(A13taxstdlife="",0,IF(AJ$3&gt;(A13stdlife+$E945),((INDEX('PTRM input'!$G$385:$P$434,A13offset,$E945)-INDEX('PTRM input'!$G$277:$P$326,A13offset,$E945))*OFFSET($F$7,0,$E945))-SUM($G945:AI945),(((INDEX('PTRM input'!$G$385:$P$434,A13offset,$E945)-INDEX('PTRM input'!$G$277:$P$326,A13offset,$E945))*OFFSET($F$7,0,$E945))-SUM($G945:AI945))*(OFFSET('PTRM input'!$G$477,0,$E945-1)/A13taxstdlife))))</f>
        <v>0</v>
      </c>
      <c r="AK945" s="251">
        <f ca="1">IF(A13taxstdlife="n/a","n/a",IF(A13taxstdlife="",0,IF(AK$3&gt;(A13stdlife+$E945),((INDEX('PTRM input'!$G$385:$P$434,A13offset,$E945)-INDEX('PTRM input'!$G$277:$P$326,A13offset,$E945))*OFFSET($F$7,0,$E945))-SUM($G945:AJ945),(((INDEX('PTRM input'!$G$385:$P$434,A13offset,$E945)-INDEX('PTRM input'!$G$277:$P$326,A13offset,$E945))*OFFSET($F$7,0,$E945))-SUM($G945:AJ945))*(OFFSET('PTRM input'!$G$477,0,$E945-1)/A13taxstdlife))))</f>
        <v>0</v>
      </c>
      <c r="AL945" s="251">
        <f ca="1">IF(A13taxstdlife="n/a","n/a",IF(A13taxstdlife="",0,IF(AL$3&gt;(A13stdlife+$E945),((INDEX('PTRM input'!$G$385:$P$434,A13offset,$E945)-INDEX('PTRM input'!$G$277:$P$326,A13offset,$E945))*OFFSET($F$7,0,$E945))-SUM($G945:AK945),(((INDEX('PTRM input'!$G$385:$P$434,A13offset,$E945)-INDEX('PTRM input'!$G$277:$P$326,A13offset,$E945))*OFFSET($F$7,0,$E945))-SUM($G945:AK945))*(OFFSET('PTRM input'!$G$477,0,$E945-1)/A13taxstdlife))))</f>
        <v>0</v>
      </c>
      <c r="AM945" s="251">
        <f ca="1">IF(A13taxstdlife="n/a","n/a",IF(A13taxstdlife="",0,IF(AM$3&gt;(A13stdlife+$E945),((INDEX('PTRM input'!$G$385:$P$434,A13offset,$E945)-INDEX('PTRM input'!$G$277:$P$326,A13offset,$E945))*OFFSET($F$7,0,$E945))-SUM($G945:AL945),(((INDEX('PTRM input'!$G$385:$P$434,A13offset,$E945)-INDEX('PTRM input'!$G$277:$P$326,A13offset,$E945))*OFFSET($F$7,0,$E945))-SUM($G945:AL945))*(OFFSET('PTRM input'!$G$477,0,$E945-1)/A13taxstdlife))))</f>
        <v>0</v>
      </c>
      <c r="AN945" s="251">
        <f ca="1">IF(A13taxstdlife="n/a","n/a",IF(A13taxstdlife="",0,IF(AN$3&gt;(A13stdlife+$E945),((INDEX('PTRM input'!$G$385:$P$434,A13offset,$E945)-INDEX('PTRM input'!$G$277:$P$326,A13offset,$E945))*OFFSET($F$7,0,$E945))-SUM($G945:AM945),(((INDEX('PTRM input'!$G$385:$P$434,A13offset,$E945)-INDEX('PTRM input'!$G$277:$P$326,A13offset,$E945))*OFFSET($F$7,0,$E945))-SUM($G945:AM945))*(OFFSET('PTRM input'!$G$477,0,$E945-1)/A13taxstdlife))))</f>
        <v>0</v>
      </c>
      <c r="AO945" s="251">
        <f ca="1">IF(A13taxstdlife="n/a","n/a",IF(A13taxstdlife="",0,IF(AO$3&gt;(A13stdlife+$E945),((INDEX('PTRM input'!$G$385:$P$434,A13offset,$E945)-INDEX('PTRM input'!$G$277:$P$326,A13offset,$E945))*OFFSET($F$7,0,$E945))-SUM($G945:AN945),(((INDEX('PTRM input'!$G$385:$P$434,A13offset,$E945)-INDEX('PTRM input'!$G$277:$P$326,A13offset,$E945))*OFFSET($F$7,0,$E945))-SUM($G945:AN945))*(OFFSET('PTRM input'!$G$477,0,$E945-1)/A13taxstdlife))))</f>
        <v>0</v>
      </c>
      <c r="AP945" s="251">
        <f ca="1">IF(A13taxstdlife="n/a","n/a",IF(A13taxstdlife="",0,IF(AP$3&gt;(A13stdlife+$E945),((INDEX('PTRM input'!$G$385:$P$434,A13offset,$E945)-INDEX('PTRM input'!$G$277:$P$326,A13offset,$E945))*OFFSET($F$7,0,$E945))-SUM($G945:AO945),(((INDEX('PTRM input'!$G$385:$P$434,A13offset,$E945)-INDEX('PTRM input'!$G$277:$P$326,A13offset,$E945))*OFFSET($F$7,0,$E945))-SUM($G945:AO945))*(OFFSET('PTRM input'!$G$477,0,$E945-1)/A13taxstdlife))))</f>
        <v>0</v>
      </c>
      <c r="AQ945" s="251">
        <f ca="1">IF(A13taxstdlife="n/a","n/a",IF(A13taxstdlife="",0,IF(AQ$3&gt;(A13stdlife+$E945),((INDEX('PTRM input'!$G$385:$P$434,A13offset,$E945)-INDEX('PTRM input'!$G$277:$P$326,A13offset,$E945))*OFFSET($F$7,0,$E945))-SUM($G945:AP945),(((INDEX('PTRM input'!$G$385:$P$434,A13offset,$E945)-INDEX('PTRM input'!$G$277:$P$326,A13offset,$E945))*OFFSET($F$7,0,$E945))-SUM($G945:AP945))*(OFFSET('PTRM input'!$G$477,0,$E945-1)/A13taxstdlife))))</f>
        <v>0</v>
      </c>
      <c r="AR945" s="251">
        <f ca="1">IF(A13taxstdlife="n/a","n/a",IF(A13taxstdlife="",0,IF(AR$3&gt;(A13stdlife+$E945),((INDEX('PTRM input'!$G$385:$P$434,A13offset,$E945)-INDEX('PTRM input'!$G$277:$P$326,A13offset,$E945))*OFFSET($F$7,0,$E945))-SUM($G945:AQ945),(((INDEX('PTRM input'!$G$385:$P$434,A13offset,$E945)-INDEX('PTRM input'!$G$277:$P$326,A13offset,$E945))*OFFSET($F$7,0,$E945))-SUM($G945:AQ945))*(OFFSET('PTRM input'!$G$477,0,$E945-1)/A13taxstdlife))))</f>
        <v>0</v>
      </c>
      <c r="AS945" s="251">
        <f ca="1">IF(A13taxstdlife="n/a","n/a",IF(A13taxstdlife="",0,IF(AS$3&gt;(A13stdlife+$E945),((INDEX('PTRM input'!$G$385:$P$434,A13offset,$E945)-INDEX('PTRM input'!$G$277:$P$326,A13offset,$E945))*OFFSET($F$7,0,$E945))-SUM($G945:AR945),(((INDEX('PTRM input'!$G$385:$P$434,A13offset,$E945)-INDEX('PTRM input'!$G$277:$P$326,A13offset,$E945))*OFFSET($F$7,0,$E945))-SUM($G945:AR945))*(OFFSET('PTRM input'!$G$477,0,$E945-1)/A13taxstdlife))))</f>
        <v>0</v>
      </c>
      <c r="AT945" s="251">
        <f ca="1">IF(A13taxstdlife="n/a","n/a",IF(A13taxstdlife="",0,IF(AT$3&gt;(A13stdlife+$E945),((INDEX('PTRM input'!$G$385:$P$434,A13offset,$E945)-INDEX('PTRM input'!$G$277:$P$326,A13offset,$E945))*OFFSET($F$7,0,$E945))-SUM($G945:AS945),(((INDEX('PTRM input'!$G$385:$P$434,A13offset,$E945)-INDEX('PTRM input'!$G$277:$P$326,A13offset,$E945))*OFFSET($F$7,0,$E945))-SUM($G945:AS945))*(OFFSET('PTRM input'!$G$477,0,$E945-1)/A13taxstdlife))))</f>
        <v>0</v>
      </c>
      <c r="AU945" s="251">
        <f ca="1">IF(A13taxstdlife="n/a","n/a",IF(A13taxstdlife="",0,IF(AU$3&gt;(A13stdlife+$E945),((INDEX('PTRM input'!$G$385:$P$434,A13offset,$E945)-INDEX('PTRM input'!$G$277:$P$326,A13offset,$E945))*OFFSET($F$7,0,$E945))-SUM($G945:AT945),(((INDEX('PTRM input'!$G$385:$P$434,A13offset,$E945)-INDEX('PTRM input'!$G$277:$P$326,A13offset,$E945))*OFFSET($F$7,0,$E945))-SUM($G945:AT945))*(OFFSET('PTRM input'!$G$477,0,$E945-1)/A13taxstdlife))))</f>
        <v>0</v>
      </c>
      <c r="AV945" s="251">
        <f ca="1">IF(A13taxstdlife="n/a","n/a",IF(A13taxstdlife="",0,IF(AV$3&gt;(A13stdlife+$E945),((INDEX('PTRM input'!$G$385:$P$434,A13offset,$E945)-INDEX('PTRM input'!$G$277:$P$326,A13offset,$E945))*OFFSET($F$7,0,$E945))-SUM($G945:AU945),(((INDEX('PTRM input'!$G$385:$P$434,A13offset,$E945)-INDEX('PTRM input'!$G$277:$P$326,A13offset,$E945))*OFFSET($F$7,0,$E945))-SUM($G945:AU945))*(OFFSET('PTRM input'!$G$477,0,$E945-1)/A13taxstdlife))))</f>
        <v>0</v>
      </c>
      <c r="AW945" s="251">
        <f ca="1">IF(A13taxstdlife="n/a","n/a",IF(A13taxstdlife="",0,IF(AW$3&gt;(A13stdlife+$E945),((INDEX('PTRM input'!$G$385:$P$434,A13offset,$E945)-INDEX('PTRM input'!$G$277:$P$326,A13offset,$E945))*OFFSET($F$7,0,$E945))-SUM($G945:AV945),(((INDEX('PTRM input'!$G$385:$P$434,A13offset,$E945)-INDEX('PTRM input'!$G$277:$P$326,A13offset,$E945))*OFFSET($F$7,0,$E945))-SUM($G945:AV945))*(OFFSET('PTRM input'!$G$477,0,$E945-1)/A13taxstdlife))))</f>
        <v>0</v>
      </c>
      <c r="AX945" s="251">
        <f ca="1">IF(A13taxstdlife="n/a","n/a",IF(A13taxstdlife="",0,IF(AX$3&gt;(A13stdlife+$E945),((INDEX('PTRM input'!$G$385:$P$434,A13offset,$E945)-INDEX('PTRM input'!$G$277:$P$326,A13offset,$E945))*OFFSET($F$7,0,$E945))-SUM($G945:AW945),(((INDEX('PTRM input'!$G$385:$P$434,A13offset,$E945)-INDEX('PTRM input'!$G$277:$P$326,A13offset,$E945))*OFFSET($F$7,0,$E945))-SUM($G945:AW945))*(OFFSET('PTRM input'!$G$477,0,$E945-1)/A13taxstdlife))))</f>
        <v>0</v>
      </c>
      <c r="AY945" s="251">
        <f ca="1">IF(A13taxstdlife="n/a","n/a",IF(A13taxstdlife="",0,IF(AY$3&gt;(A13stdlife+$E945),((INDEX('PTRM input'!$G$385:$P$434,A13offset,$E945)-INDEX('PTRM input'!$G$277:$P$326,A13offset,$E945))*OFFSET($F$7,0,$E945))-SUM($G945:AX945),(((INDEX('PTRM input'!$G$385:$P$434,A13offset,$E945)-INDEX('PTRM input'!$G$277:$P$326,A13offset,$E945))*OFFSET($F$7,0,$E945))-SUM($G945:AX945))*(OFFSET('PTRM input'!$G$477,0,$E945-1)/A13taxstdlife))))</f>
        <v>0</v>
      </c>
      <c r="AZ945" s="251">
        <f ca="1">IF(A13taxstdlife="n/a","n/a",IF(A13taxstdlife="",0,IF(AZ$3&gt;(A13stdlife+$E945),((INDEX('PTRM input'!$G$385:$P$434,A13offset,$E945)-INDEX('PTRM input'!$G$277:$P$326,A13offset,$E945))*OFFSET($F$7,0,$E945))-SUM($G945:AY945),(((INDEX('PTRM input'!$G$385:$P$434,A13offset,$E945)-INDEX('PTRM input'!$G$277:$P$326,A13offset,$E945))*OFFSET($F$7,0,$E945))-SUM($G945:AY945))*(OFFSET('PTRM input'!$G$477,0,$E945-1)/A13taxstdlife))))</f>
        <v>0</v>
      </c>
      <c r="BA945" s="251">
        <f ca="1">IF(A13taxstdlife="n/a","n/a",IF(A13taxstdlife="",0,IF(BA$3&gt;(A13stdlife+$E945),((INDEX('PTRM input'!$G$385:$P$434,A13offset,$E945)-INDEX('PTRM input'!$G$277:$P$326,A13offset,$E945))*OFFSET($F$7,0,$E945))-SUM($G945:AZ945),(((INDEX('PTRM input'!$G$385:$P$434,A13offset,$E945)-INDEX('PTRM input'!$G$277:$P$326,A13offset,$E945))*OFFSET($F$7,0,$E945))-SUM($G945:AZ945))*(OFFSET('PTRM input'!$G$477,0,$E945-1)/A13taxstdlife))))</f>
        <v>0</v>
      </c>
      <c r="BB945" s="251">
        <f ca="1">IF(A13taxstdlife="n/a","n/a",IF(A13taxstdlife="",0,IF(BB$3&gt;(A13stdlife+$E945),((INDEX('PTRM input'!$G$385:$P$434,A13offset,$E945)-INDEX('PTRM input'!$G$277:$P$326,A13offset,$E945))*OFFSET($F$7,0,$E945))-SUM($G945:BA945),(((INDEX('PTRM input'!$G$385:$P$434,A13offset,$E945)-INDEX('PTRM input'!$G$277:$P$326,A13offset,$E945))*OFFSET($F$7,0,$E945))-SUM($G945:BA945))*(OFFSET('PTRM input'!$G$477,0,$E945-1)/A13taxstdlife))))</f>
        <v>0</v>
      </c>
      <c r="BC945" s="251">
        <f ca="1">IF(A13taxstdlife="n/a","n/a",IF(A13taxstdlife="",0,IF(BC$3&gt;(A13stdlife+$E945),((INDEX('PTRM input'!$G$385:$P$434,A13offset,$E945)-INDEX('PTRM input'!$G$277:$P$326,A13offset,$E945))*OFFSET($F$7,0,$E945))-SUM($G945:BB945),(((INDEX('PTRM input'!$G$385:$P$434,A13offset,$E945)-INDEX('PTRM input'!$G$277:$P$326,A13offset,$E945))*OFFSET($F$7,0,$E945))-SUM($G945:BB945))*(OFFSET('PTRM input'!$G$477,0,$E945-1)/A13taxstdlife))))</f>
        <v>0</v>
      </c>
      <c r="BD945" s="251">
        <f ca="1">IF(A13taxstdlife="n/a","n/a",IF(A13taxstdlife="",0,IF(BD$3&gt;(A13stdlife+$E945),((INDEX('PTRM input'!$G$385:$P$434,A13offset,$E945)-INDEX('PTRM input'!$G$277:$P$326,A13offset,$E945))*OFFSET($F$7,0,$E945))-SUM($G945:BC945),(((INDEX('PTRM input'!$G$385:$P$434,A13offset,$E945)-INDEX('PTRM input'!$G$277:$P$326,A13offset,$E945))*OFFSET($F$7,0,$E945))-SUM($G945:BC945))*(OFFSET('PTRM input'!$G$477,0,$E945-1)/A13taxstdlife))))</f>
        <v>0</v>
      </c>
      <c r="BE945" s="251">
        <f ca="1">IF(A13taxstdlife="n/a","n/a",IF(A13taxstdlife="",0,IF(BE$3&gt;(A13stdlife+$E945),((INDEX('PTRM input'!$G$385:$P$434,A13offset,$E945)-INDEX('PTRM input'!$G$277:$P$326,A13offset,$E945))*OFFSET($F$7,0,$E945))-SUM($G945:BD945),(((INDEX('PTRM input'!$G$385:$P$434,A13offset,$E945)-INDEX('PTRM input'!$G$277:$P$326,A13offset,$E945))*OFFSET($F$7,0,$E945))-SUM($G945:BD945))*(OFFSET('PTRM input'!$G$477,0,$E945-1)/A13taxstdlife))))</f>
        <v>0</v>
      </c>
      <c r="BF945" s="251">
        <f ca="1">IF(A13taxstdlife="n/a","n/a",IF(A13taxstdlife="",0,IF(BF$3&gt;(A13stdlife+$E945),((INDEX('PTRM input'!$G$385:$P$434,A13offset,$E945)-INDEX('PTRM input'!$G$277:$P$326,A13offset,$E945))*OFFSET($F$7,0,$E945))-SUM($G945:BE945),(((INDEX('PTRM input'!$G$385:$P$434,A13offset,$E945)-INDEX('PTRM input'!$G$277:$P$326,A13offset,$E945))*OFFSET($F$7,0,$E945))-SUM($G945:BE945))*(OFFSET('PTRM input'!$G$477,0,$E945-1)/A13taxstdlife))))</f>
        <v>0</v>
      </c>
      <c r="BG945" s="251">
        <f ca="1">IF(A13taxstdlife="n/a","n/a",IF(A13taxstdlife="",0,IF(BG$3&gt;(A13stdlife+$E945),((INDEX('PTRM input'!$G$385:$P$434,A13offset,$E945)-INDEX('PTRM input'!$G$277:$P$326,A13offset,$E945))*OFFSET($F$7,0,$E945))-SUM($G945:BF945),(((INDEX('PTRM input'!$G$385:$P$434,A13offset,$E945)-INDEX('PTRM input'!$G$277:$P$326,A13offset,$E945))*OFFSET($F$7,0,$E945))-SUM($G945:BF945))*(OFFSET('PTRM input'!$G$477,0,$E945-1)/A13taxstdlife))))</f>
        <v>0</v>
      </c>
      <c r="BH945" s="251">
        <f ca="1">IF(A13taxstdlife="n/a","n/a",IF(A13taxstdlife="",0,IF(BH$3&gt;(A13stdlife+$E945),((INDEX('PTRM input'!$G$385:$P$434,A13offset,$E945)-INDEX('PTRM input'!$G$277:$P$326,A13offset,$E945))*OFFSET($F$7,0,$E945))-SUM($G945:BG945),(((INDEX('PTRM input'!$G$385:$P$434,A13offset,$E945)-INDEX('PTRM input'!$G$277:$P$326,A13offset,$E945))*OFFSET($F$7,0,$E945))-SUM($G945:BG945))*(OFFSET('PTRM input'!$G$477,0,$E945-1)/A13taxstdlife))))</f>
        <v>0</v>
      </c>
      <c r="BI945" s="251">
        <f ca="1">IF(A13taxstdlife="n/a","n/a",IF(A13taxstdlife="",0,IF(BI$3&gt;(A13stdlife+$E945),((INDEX('PTRM input'!$G$385:$P$434,A13offset,$E945)-INDEX('PTRM input'!$G$277:$P$326,A13offset,$E945))*OFFSET($F$7,0,$E945))-SUM($G945:BH945),(((INDEX('PTRM input'!$G$385:$P$434,A13offset,$E945)-INDEX('PTRM input'!$G$277:$P$326,A13offset,$E945))*OFFSET($F$7,0,$E945))-SUM($G945:BH945))*(OFFSET('PTRM input'!$G$477,0,$E945-1)/A13taxstdlife))))</f>
        <v>0</v>
      </c>
      <c r="BJ945" s="116"/>
      <c r="BK945" s="116"/>
      <c r="BL945" s="116"/>
      <c r="BM945" s="116"/>
    </row>
    <row r="946" spans="1:65" ht="12.75" hidden="1" customHeight="1" outlineLevel="2">
      <c r="A946" s="366"/>
      <c r="B946" s="19"/>
      <c r="C946" s="18"/>
      <c r="D946" s="760"/>
      <c r="E946" s="86">
        <v>9</v>
      </c>
      <c r="F946" s="356"/>
      <c r="G946" s="434"/>
      <c r="H946" s="435"/>
      <c r="I946" s="435"/>
      <c r="J946" s="435"/>
      <c r="K946" s="435"/>
      <c r="L946" s="435"/>
      <c r="M946" s="435"/>
      <c r="N946" s="435"/>
      <c r="O946" s="619"/>
      <c r="P946" s="251">
        <f ca="1">IF(A13taxstdlife="n/a","n/a",IF(A13taxstdlife="",0,IF(P$3&gt;(A13stdlife+$E946),((INDEX('PTRM input'!$G$385:$P$434,A13offset,$E946)-INDEX('PTRM input'!$G$277:$P$326,A13offset,$E946))*OFFSET($F$7,0,$E946))-SUM($G946:O946),(((INDEX('PTRM input'!$G$385:$P$434,A13offset,$E946)-INDEX('PTRM input'!$G$277:$P$326,A13offset,$E946))*OFFSET($F$7,0,$E946))-SUM($G946:O946))*(OFFSET('PTRM input'!$G$477,0,$E946-1)/A13taxstdlife))))</f>
        <v>0</v>
      </c>
      <c r="Q946" s="251">
        <f ca="1">IF(A13taxstdlife="n/a","n/a",IF(A13taxstdlife="",0,IF(Q$3&gt;(A13stdlife+$E946),((INDEX('PTRM input'!$G$385:$P$434,A13offset,$E946)-INDEX('PTRM input'!$G$277:$P$326,A13offset,$E946))*OFFSET($F$7,0,$E946))-SUM($G946:P946),(((INDEX('PTRM input'!$G$385:$P$434,A13offset,$E946)-INDEX('PTRM input'!$G$277:$P$326,A13offset,$E946))*OFFSET($F$7,0,$E946))-SUM($G946:P946))*(OFFSET('PTRM input'!$G$477,0,$E946-1)/A13taxstdlife))))</f>
        <v>0</v>
      </c>
      <c r="R946" s="251">
        <f ca="1">IF(A13taxstdlife="n/a","n/a",IF(A13taxstdlife="",0,IF(R$3&gt;(A13stdlife+$E946),((INDEX('PTRM input'!$G$385:$P$434,A13offset,$E946)-INDEX('PTRM input'!$G$277:$P$326,A13offset,$E946))*OFFSET($F$7,0,$E946))-SUM($G946:Q946),(((INDEX('PTRM input'!$G$385:$P$434,A13offset,$E946)-INDEX('PTRM input'!$G$277:$P$326,A13offset,$E946))*OFFSET($F$7,0,$E946))-SUM($G946:Q946))*(OFFSET('PTRM input'!$G$477,0,$E946-1)/A13taxstdlife))))</f>
        <v>0</v>
      </c>
      <c r="S946" s="251">
        <f ca="1">IF(A13taxstdlife="n/a","n/a",IF(A13taxstdlife="",0,IF(S$3&gt;(A13stdlife+$E946),((INDEX('PTRM input'!$G$385:$P$434,A13offset,$E946)-INDEX('PTRM input'!$G$277:$P$326,A13offset,$E946))*OFFSET($F$7,0,$E946))-SUM($G946:R946),(((INDEX('PTRM input'!$G$385:$P$434,A13offset,$E946)-INDEX('PTRM input'!$G$277:$P$326,A13offset,$E946))*OFFSET($F$7,0,$E946))-SUM($G946:R946))*(OFFSET('PTRM input'!$G$477,0,$E946-1)/A13taxstdlife))))</f>
        <v>0</v>
      </c>
      <c r="T946" s="251">
        <f ca="1">IF(A13taxstdlife="n/a","n/a",IF(A13taxstdlife="",0,IF(T$3&gt;(A13stdlife+$E946),((INDEX('PTRM input'!$G$385:$P$434,A13offset,$E946)-INDEX('PTRM input'!$G$277:$P$326,A13offset,$E946))*OFFSET($F$7,0,$E946))-SUM($G946:S946),(((INDEX('PTRM input'!$G$385:$P$434,A13offset,$E946)-INDEX('PTRM input'!$G$277:$P$326,A13offset,$E946))*OFFSET($F$7,0,$E946))-SUM($G946:S946))*(OFFSET('PTRM input'!$G$477,0,$E946-1)/A13taxstdlife))))</f>
        <v>0</v>
      </c>
      <c r="U946" s="251">
        <f ca="1">IF(A13taxstdlife="n/a","n/a",IF(A13taxstdlife="",0,IF(U$3&gt;(A13stdlife+$E946),((INDEX('PTRM input'!$G$385:$P$434,A13offset,$E946)-INDEX('PTRM input'!$G$277:$P$326,A13offset,$E946))*OFFSET($F$7,0,$E946))-SUM($G946:T946),(((INDEX('PTRM input'!$G$385:$P$434,A13offset,$E946)-INDEX('PTRM input'!$G$277:$P$326,A13offset,$E946))*OFFSET($F$7,0,$E946))-SUM($G946:T946))*(OFFSET('PTRM input'!$G$477,0,$E946-1)/A13taxstdlife))))</f>
        <v>0</v>
      </c>
      <c r="V946" s="251">
        <f ca="1">IF(A13taxstdlife="n/a","n/a",IF(A13taxstdlife="",0,IF(V$3&gt;(A13stdlife+$E946),((INDEX('PTRM input'!$G$385:$P$434,A13offset,$E946)-INDEX('PTRM input'!$G$277:$P$326,A13offset,$E946))*OFFSET($F$7,0,$E946))-SUM($G946:U946),(((INDEX('PTRM input'!$G$385:$P$434,A13offset,$E946)-INDEX('PTRM input'!$G$277:$P$326,A13offset,$E946))*OFFSET($F$7,0,$E946))-SUM($G946:U946))*(OFFSET('PTRM input'!$G$477,0,$E946-1)/A13taxstdlife))))</f>
        <v>0</v>
      </c>
      <c r="W946" s="251">
        <f ca="1">IF(A13taxstdlife="n/a","n/a",IF(A13taxstdlife="",0,IF(W$3&gt;(A13stdlife+$E946),((INDEX('PTRM input'!$G$385:$P$434,A13offset,$E946)-INDEX('PTRM input'!$G$277:$P$326,A13offset,$E946))*OFFSET($F$7,0,$E946))-SUM($G946:V946),(((INDEX('PTRM input'!$G$385:$P$434,A13offset,$E946)-INDEX('PTRM input'!$G$277:$P$326,A13offset,$E946))*OFFSET($F$7,0,$E946))-SUM($G946:V946))*(OFFSET('PTRM input'!$G$477,0,$E946-1)/A13taxstdlife))))</f>
        <v>0</v>
      </c>
      <c r="X946" s="251">
        <f ca="1">IF(A13taxstdlife="n/a","n/a",IF(A13taxstdlife="",0,IF(X$3&gt;(A13stdlife+$E946),((INDEX('PTRM input'!$G$385:$P$434,A13offset,$E946)-INDEX('PTRM input'!$G$277:$P$326,A13offset,$E946))*OFFSET($F$7,0,$E946))-SUM($G946:W946),(((INDEX('PTRM input'!$G$385:$P$434,A13offset,$E946)-INDEX('PTRM input'!$G$277:$P$326,A13offset,$E946))*OFFSET($F$7,0,$E946))-SUM($G946:W946))*(OFFSET('PTRM input'!$G$477,0,$E946-1)/A13taxstdlife))))</f>
        <v>0</v>
      </c>
      <c r="Y946" s="251">
        <f ca="1">IF(A13taxstdlife="n/a","n/a",IF(A13taxstdlife="",0,IF(Y$3&gt;(A13stdlife+$E946),((INDEX('PTRM input'!$G$385:$P$434,A13offset,$E946)-INDEX('PTRM input'!$G$277:$P$326,A13offset,$E946))*OFFSET($F$7,0,$E946))-SUM($G946:X946),(((INDEX('PTRM input'!$G$385:$P$434,A13offset,$E946)-INDEX('PTRM input'!$G$277:$P$326,A13offset,$E946))*OFFSET($F$7,0,$E946))-SUM($G946:X946))*(OFFSET('PTRM input'!$G$477,0,$E946-1)/A13taxstdlife))))</f>
        <v>0</v>
      </c>
      <c r="Z946" s="251">
        <f ca="1">IF(A13taxstdlife="n/a","n/a",IF(A13taxstdlife="",0,IF(Z$3&gt;(A13stdlife+$E946),((INDEX('PTRM input'!$G$385:$P$434,A13offset,$E946)-INDEX('PTRM input'!$G$277:$P$326,A13offset,$E946))*OFFSET($F$7,0,$E946))-SUM($G946:Y946),(((INDEX('PTRM input'!$G$385:$P$434,A13offset,$E946)-INDEX('PTRM input'!$G$277:$P$326,A13offset,$E946))*OFFSET($F$7,0,$E946))-SUM($G946:Y946))*(OFFSET('PTRM input'!$G$477,0,$E946-1)/A13taxstdlife))))</f>
        <v>0</v>
      </c>
      <c r="AA946" s="251">
        <f ca="1">IF(A13taxstdlife="n/a","n/a",IF(A13taxstdlife="",0,IF(AA$3&gt;(A13stdlife+$E946),((INDEX('PTRM input'!$G$385:$P$434,A13offset,$E946)-INDEX('PTRM input'!$G$277:$P$326,A13offset,$E946))*OFFSET($F$7,0,$E946))-SUM($G946:Z946),(((INDEX('PTRM input'!$G$385:$P$434,A13offset,$E946)-INDEX('PTRM input'!$G$277:$P$326,A13offset,$E946))*OFFSET($F$7,0,$E946))-SUM($G946:Z946))*(OFFSET('PTRM input'!$G$477,0,$E946-1)/A13taxstdlife))))</f>
        <v>0</v>
      </c>
      <c r="AB946" s="251">
        <f ca="1">IF(A13taxstdlife="n/a","n/a",IF(A13taxstdlife="",0,IF(AB$3&gt;(A13stdlife+$E946),((INDEX('PTRM input'!$G$385:$P$434,A13offset,$E946)-INDEX('PTRM input'!$G$277:$P$326,A13offset,$E946))*OFFSET($F$7,0,$E946))-SUM($G946:AA946),(((INDEX('PTRM input'!$G$385:$P$434,A13offset,$E946)-INDEX('PTRM input'!$G$277:$P$326,A13offset,$E946))*OFFSET($F$7,0,$E946))-SUM($G946:AA946))*(OFFSET('PTRM input'!$G$477,0,$E946-1)/A13taxstdlife))))</f>
        <v>0</v>
      </c>
      <c r="AC946" s="251">
        <f ca="1">IF(A13taxstdlife="n/a","n/a",IF(A13taxstdlife="",0,IF(AC$3&gt;(A13stdlife+$E946),((INDEX('PTRM input'!$G$385:$P$434,A13offset,$E946)-INDEX('PTRM input'!$G$277:$P$326,A13offset,$E946))*OFFSET($F$7,0,$E946))-SUM($G946:AB946),(((INDEX('PTRM input'!$G$385:$P$434,A13offset,$E946)-INDEX('PTRM input'!$G$277:$P$326,A13offset,$E946))*OFFSET($F$7,0,$E946))-SUM($G946:AB946))*(OFFSET('PTRM input'!$G$477,0,$E946-1)/A13taxstdlife))))</f>
        <v>0</v>
      </c>
      <c r="AD946" s="251">
        <f ca="1">IF(A13taxstdlife="n/a","n/a",IF(A13taxstdlife="",0,IF(AD$3&gt;(A13stdlife+$E946),((INDEX('PTRM input'!$G$385:$P$434,A13offset,$E946)-INDEX('PTRM input'!$G$277:$P$326,A13offset,$E946))*OFFSET($F$7,0,$E946))-SUM($G946:AC946),(((INDEX('PTRM input'!$G$385:$P$434,A13offset,$E946)-INDEX('PTRM input'!$G$277:$P$326,A13offset,$E946))*OFFSET($F$7,0,$E946))-SUM($G946:AC946))*(OFFSET('PTRM input'!$G$477,0,$E946-1)/A13taxstdlife))))</f>
        <v>0</v>
      </c>
      <c r="AE946" s="251">
        <f ca="1">IF(A13taxstdlife="n/a","n/a",IF(A13taxstdlife="",0,IF(AE$3&gt;(A13stdlife+$E946),((INDEX('PTRM input'!$G$385:$P$434,A13offset,$E946)-INDEX('PTRM input'!$G$277:$P$326,A13offset,$E946))*OFFSET($F$7,0,$E946))-SUM($G946:AD946),(((INDEX('PTRM input'!$G$385:$P$434,A13offset,$E946)-INDEX('PTRM input'!$G$277:$P$326,A13offset,$E946))*OFFSET($F$7,0,$E946))-SUM($G946:AD946))*(OFFSET('PTRM input'!$G$477,0,$E946-1)/A13taxstdlife))))</f>
        <v>0</v>
      </c>
      <c r="AF946" s="251">
        <f ca="1">IF(A13taxstdlife="n/a","n/a",IF(A13taxstdlife="",0,IF(AF$3&gt;(A13stdlife+$E946),((INDEX('PTRM input'!$G$385:$P$434,A13offset,$E946)-INDEX('PTRM input'!$G$277:$P$326,A13offset,$E946))*OFFSET($F$7,0,$E946))-SUM($G946:AE946),(((INDEX('PTRM input'!$G$385:$P$434,A13offset,$E946)-INDEX('PTRM input'!$G$277:$P$326,A13offset,$E946))*OFFSET($F$7,0,$E946))-SUM($G946:AE946))*(OFFSET('PTRM input'!$G$477,0,$E946-1)/A13taxstdlife))))</f>
        <v>0</v>
      </c>
      <c r="AG946" s="251">
        <f ca="1">IF(A13taxstdlife="n/a","n/a",IF(A13taxstdlife="",0,IF(AG$3&gt;(A13stdlife+$E946),((INDEX('PTRM input'!$G$385:$P$434,A13offset,$E946)-INDEX('PTRM input'!$G$277:$P$326,A13offset,$E946))*OFFSET($F$7,0,$E946))-SUM($G946:AF946),(((INDEX('PTRM input'!$G$385:$P$434,A13offset,$E946)-INDEX('PTRM input'!$G$277:$P$326,A13offset,$E946))*OFFSET($F$7,0,$E946))-SUM($G946:AF946))*(OFFSET('PTRM input'!$G$477,0,$E946-1)/A13taxstdlife))))</f>
        <v>0</v>
      </c>
      <c r="AH946" s="251">
        <f ca="1">IF(A13taxstdlife="n/a","n/a",IF(A13taxstdlife="",0,IF(AH$3&gt;(A13stdlife+$E946),((INDEX('PTRM input'!$G$385:$P$434,A13offset,$E946)-INDEX('PTRM input'!$G$277:$P$326,A13offset,$E946))*OFFSET($F$7,0,$E946))-SUM($G946:AG946),(((INDEX('PTRM input'!$G$385:$P$434,A13offset,$E946)-INDEX('PTRM input'!$G$277:$P$326,A13offset,$E946))*OFFSET($F$7,0,$E946))-SUM($G946:AG946))*(OFFSET('PTRM input'!$G$477,0,$E946-1)/A13taxstdlife))))</f>
        <v>0</v>
      </c>
      <c r="AI946" s="251">
        <f ca="1">IF(A13taxstdlife="n/a","n/a",IF(A13taxstdlife="",0,IF(AI$3&gt;(A13stdlife+$E946),((INDEX('PTRM input'!$G$385:$P$434,A13offset,$E946)-INDEX('PTRM input'!$G$277:$P$326,A13offset,$E946))*OFFSET($F$7,0,$E946))-SUM($G946:AH946),(((INDEX('PTRM input'!$G$385:$P$434,A13offset,$E946)-INDEX('PTRM input'!$G$277:$P$326,A13offset,$E946))*OFFSET($F$7,0,$E946))-SUM($G946:AH946))*(OFFSET('PTRM input'!$G$477,0,$E946-1)/A13taxstdlife))))</f>
        <v>0</v>
      </c>
      <c r="AJ946" s="251">
        <f ca="1">IF(A13taxstdlife="n/a","n/a",IF(A13taxstdlife="",0,IF(AJ$3&gt;(A13stdlife+$E946),((INDEX('PTRM input'!$G$385:$P$434,A13offset,$E946)-INDEX('PTRM input'!$G$277:$P$326,A13offset,$E946))*OFFSET($F$7,0,$E946))-SUM($G946:AI946),(((INDEX('PTRM input'!$G$385:$P$434,A13offset,$E946)-INDEX('PTRM input'!$G$277:$P$326,A13offset,$E946))*OFFSET($F$7,0,$E946))-SUM($G946:AI946))*(OFFSET('PTRM input'!$G$477,0,$E946-1)/A13taxstdlife))))</f>
        <v>0</v>
      </c>
      <c r="AK946" s="251">
        <f ca="1">IF(A13taxstdlife="n/a","n/a",IF(A13taxstdlife="",0,IF(AK$3&gt;(A13stdlife+$E946),((INDEX('PTRM input'!$G$385:$P$434,A13offset,$E946)-INDEX('PTRM input'!$G$277:$P$326,A13offset,$E946))*OFFSET($F$7,0,$E946))-SUM($G946:AJ946),(((INDEX('PTRM input'!$G$385:$P$434,A13offset,$E946)-INDEX('PTRM input'!$G$277:$P$326,A13offset,$E946))*OFFSET($F$7,0,$E946))-SUM($G946:AJ946))*(OFFSET('PTRM input'!$G$477,0,$E946-1)/A13taxstdlife))))</f>
        <v>0</v>
      </c>
      <c r="AL946" s="251">
        <f ca="1">IF(A13taxstdlife="n/a","n/a",IF(A13taxstdlife="",0,IF(AL$3&gt;(A13stdlife+$E946),((INDEX('PTRM input'!$G$385:$P$434,A13offset,$E946)-INDEX('PTRM input'!$G$277:$P$326,A13offset,$E946))*OFFSET($F$7,0,$E946))-SUM($G946:AK946),(((INDEX('PTRM input'!$G$385:$P$434,A13offset,$E946)-INDEX('PTRM input'!$G$277:$P$326,A13offset,$E946))*OFFSET($F$7,0,$E946))-SUM($G946:AK946))*(OFFSET('PTRM input'!$G$477,0,$E946-1)/A13taxstdlife))))</f>
        <v>0</v>
      </c>
      <c r="AM946" s="251">
        <f ca="1">IF(A13taxstdlife="n/a","n/a",IF(A13taxstdlife="",0,IF(AM$3&gt;(A13stdlife+$E946),((INDEX('PTRM input'!$G$385:$P$434,A13offset,$E946)-INDEX('PTRM input'!$G$277:$P$326,A13offset,$E946))*OFFSET($F$7,0,$E946))-SUM($G946:AL946),(((INDEX('PTRM input'!$G$385:$P$434,A13offset,$E946)-INDEX('PTRM input'!$G$277:$P$326,A13offset,$E946))*OFFSET($F$7,0,$E946))-SUM($G946:AL946))*(OFFSET('PTRM input'!$G$477,0,$E946-1)/A13taxstdlife))))</f>
        <v>0</v>
      </c>
      <c r="AN946" s="251">
        <f ca="1">IF(A13taxstdlife="n/a","n/a",IF(A13taxstdlife="",0,IF(AN$3&gt;(A13stdlife+$E946),((INDEX('PTRM input'!$G$385:$P$434,A13offset,$E946)-INDEX('PTRM input'!$G$277:$P$326,A13offset,$E946))*OFFSET($F$7,0,$E946))-SUM($G946:AM946),(((INDEX('PTRM input'!$G$385:$P$434,A13offset,$E946)-INDEX('PTRM input'!$G$277:$P$326,A13offset,$E946))*OFFSET($F$7,0,$E946))-SUM($G946:AM946))*(OFFSET('PTRM input'!$G$477,0,$E946-1)/A13taxstdlife))))</f>
        <v>0</v>
      </c>
      <c r="AO946" s="251">
        <f ca="1">IF(A13taxstdlife="n/a","n/a",IF(A13taxstdlife="",0,IF(AO$3&gt;(A13stdlife+$E946),((INDEX('PTRM input'!$G$385:$P$434,A13offset,$E946)-INDEX('PTRM input'!$G$277:$P$326,A13offset,$E946))*OFFSET($F$7,0,$E946))-SUM($G946:AN946),(((INDEX('PTRM input'!$G$385:$P$434,A13offset,$E946)-INDEX('PTRM input'!$G$277:$P$326,A13offset,$E946))*OFFSET($F$7,0,$E946))-SUM($G946:AN946))*(OFFSET('PTRM input'!$G$477,0,$E946-1)/A13taxstdlife))))</f>
        <v>0</v>
      </c>
      <c r="AP946" s="251">
        <f ca="1">IF(A13taxstdlife="n/a","n/a",IF(A13taxstdlife="",0,IF(AP$3&gt;(A13stdlife+$E946),((INDEX('PTRM input'!$G$385:$P$434,A13offset,$E946)-INDEX('PTRM input'!$G$277:$P$326,A13offset,$E946))*OFFSET($F$7,0,$E946))-SUM($G946:AO946),(((INDEX('PTRM input'!$G$385:$P$434,A13offset,$E946)-INDEX('PTRM input'!$G$277:$P$326,A13offset,$E946))*OFFSET($F$7,0,$E946))-SUM($G946:AO946))*(OFFSET('PTRM input'!$G$477,0,$E946-1)/A13taxstdlife))))</f>
        <v>0</v>
      </c>
      <c r="AQ946" s="251">
        <f ca="1">IF(A13taxstdlife="n/a","n/a",IF(A13taxstdlife="",0,IF(AQ$3&gt;(A13stdlife+$E946),((INDEX('PTRM input'!$G$385:$P$434,A13offset,$E946)-INDEX('PTRM input'!$G$277:$P$326,A13offset,$E946))*OFFSET($F$7,0,$E946))-SUM($G946:AP946),(((INDEX('PTRM input'!$G$385:$P$434,A13offset,$E946)-INDEX('PTRM input'!$G$277:$P$326,A13offset,$E946))*OFFSET($F$7,0,$E946))-SUM($G946:AP946))*(OFFSET('PTRM input'!$G$477,0,$E946-1)/A13taxstdlife))))</f>
        <v>0</v>
      </c>
      <c r="AR946" s="251">
        <f ca="1">IF(A13taxstdlife="n/a","n/a",IF(A13taxstdlife="",0,IF(AR$3&gt;(A13stdlife+$E946),((INDEX('PTRM input'!$G$385:$P$434,A13offset,$E946)-INDEX('PTRM input'!$G$277:$P$326,A13offset,$E946))*OFFSET($F$7,0,$E946))-SUM($G946:AQ946),(((INDEX('PTRM input'!$G$385:$P$434,A13offset,$E946)-INDEX('PTRM input'!$G$277:$P$326,A13offset,$E946))*OFFSET($F$7,0,$E946))-SUM($G946:AQ946))*(OFFSET('PTRM input'!$G$477,0,$E946-1)/A13taxstdlife))))</f>
        <v>0</v>
      </c>
      <c r="AS946" s="251">
        <f ca="1">IF(A13taxstdlife="n/a","n/a",IF(A13taxstdlife="",0,IF(AS$3&gt;(A13stdlife+$E946),((INDEX('PTRM input'!$G$385:$P$434,A13offset,$E946)-INDEX('PTRM input'!$G$277:$P$326,A13offset,$E946))*OFFSET($F$7,0,$E946))-SUM($G946:AR946),(((INDEX('PTRM input'!$G$385:$P$434,A13offset,$E946)-INDEX('PTRM input'!$G$277:$P$326,A13offset,$E946))*OFFSET($F$7,0,$E946))-SUM($G946:AR946))*(OFFSET('PTRM input'!$G$477,0,$E946-1)/A13taxstdlife))))</f>
        <v>0</v>
      </c>
      <c r="AT946" s="251">
        <f ca="1">IF(A13taxstdlife="n/a","n/a",IF(A13taxstdlife="",0,IF(AT$3&gt;(A13stdlife+$E946),((INDEX('PTRM input'!$G$385:$P$434,A13offset,$E946)-INDEX('PTRM input'!$G$277:$P$326,A13offset,$E946))*OFFSET($F$7,0,$E946))-SUM($G946:AS946),(((INDEX('PTRM input'!$G$385:$P$434,A13offset,$E946)-INDEX('PTRM input'!$G$277:$P$326,A13offset,$E946))*OFFSET($F$7,0,$E946))-SUM($G946:AS946))*(OFFSET('PTRM input'!$G$477,0,$E946-1)/A13taxstdlife))))</f>
        <v>0</v>
      </c>
      <c r="AU946" s="251">
        <f ca="1">IF(A13taxstdlife="n/a","n/a",IF(A13taxstdlife="",0,IF(AU$3&gt;(A13stdlife+$E946),((INDEX('PTRM input'!$G$385:$P$434,A13offset,$E946)-INDEX('PTRM input'!$G$277:$P$326,A13offset,$E946))*OFFSET($F$7,0,$E946))-SUM($G946:AT946),(((INDEX('PTRM input'!$G$385:$P$434,A13offset,$E946)-INDEX('PTRM input'!$G$277:$P$326,A13offset,$E946))*OFFSET($F$7,0,$E946))-SUM($G946:AT946))*(OFFSET('PTRM input'!$G$477,0,$E946-1)/A13taxstdlife))))</f>
        <v>0</v>
      </c>
      <c r="AV946" s="251">
        <f ca="1">IF(A13taxstdlife="n/a","n/a",IF(A13taxstdlife="",0,IF(AV$3&gt;(A13stdlife+$E946),((INDEX('PTRM input'!$G$385:$P$434,A13offset,$E946)-INDEX('PTRM input'!$G$277:$P$326,A13offset,$E946))*OFFSET($F$7,0,$E946))-SUM($G946:AU946),(((INDEX('PTRM input'!$G$385:$P$434,A13offset,$E946)-INDEX('PTRM input'!$G$277:$P$326,A13offset,$E946))*OFFSET($F$7,0,$E946))-SUM($G946:AU946))*(OFFSET('PTRM input'!$G$477,0,$E946-1)/A13taxstdlife))))</f>
        <v>0</v>
      </c>
      <c r="AW946" s="251">
        <f ca="1">IF(A13taxstdlife="n/a","n/a",IF(A13taxstdlife="",0,IF(AW$3&gt;(A13stdlife+$E946),((INDEX('PTRM input'!$G$385:$P$434,A13offset,$E946)-INDEX('PTRM input'!$G$277:$P$326,A13offset,$E946))*OFFSET($F$7,0,$E946))-SUM($G946:AV946),(((INDEX('PTRM input'!$G$385:$P$434,A13offset,$E946)-INDEX('PTRM input'!$G$277:$P$326,A13offset,$E946))*OFFSET($F$7,0,$E946))-SUM($G946:AV946))*(OFFSET('PTRM input'!$G$477,0,$E946-1)/A13taxstdlife))))</f>
        <v>0</v>
      </c>
      <c r="AX946" s="251">
        <f ca="1">IF(A13taxstdlife="n/a","n/a",IF(A13taxstdlife="",0,IF(AX$3&gt;(A13stdlife+$E946),((INDEX('PTRM input'!$G$385:$P$434,A13offset,$E946)-INDEX('PTRM input'!$G$277:$P$326,A13offset,$E946))*OFFSET($F$7,0,$E946))-SUM($G946:AW946),(((INDEX('PTRM input'!$G$385:$P$434,A13offset,$E946)-INDEX('PTRM input'!$G$277:$P$326,A13offset,$E946))*OFFSET($F$7,0,$E946))-SUM($G946:AW946))*(OFFSET('PTRM input'!$G$477,0,$E946-1)/A13taxstdlife))))</f>
        <v>0</v>
      </c>
      <c r="AY946" s="251">
        <f ca="1">IF(A13taxstdlife="n/a","n/a",IF(A13taxstdlife="",0,IF(AY$3&gt;(A13stdlife+$E946),((INDEX('PTRM input'!$G$385:$P$434,A13offset,$E946)-INDEX('PTRM input'!$G$277:$P$326,A13offset,$E946))*OFFSET($F$7,0,$E946))-SUM($G946:AX946),(((INDEX('PTRM input'!$G$385:$P$434,A13offset,$E946)-INDEX('PTRM input'!$G$277:$P$326,A13offset,$E946))*OFFSET($F$7,0,$E946))-SUM($G946:AX946))*(OFFSET('PTRM input'!$G$477,0,$E946-1)/A13taxstdlife))))</f>
        <v>0</v>
      </c>
      <c r="AZ946" s="251">
        <f ca="1">IF(A13taxstdlife="n/a","n/a",IF(A13taxstdlife="",0,IF(AZ$3&gt;(A13stdlife+$E946),((INDEX('PTRM input'!$G$385:$P$434,A13offset,$E946)-INDEX('PTRM input'!$G$277:$P$326,A13offset,$E946))*OFFSET($F$7,0,$E946))-SUM($G946:AY946),(((INDEX('PTRM input'!$G$385:$P$434,A13offset,$E946)-INDEX('PTRM input'!$G$277:$P$326,A13offset,$E946))*OFFSET($F$7,0,$E946))-SUM($G946:AY946))*(OFFSET('PTRM input'!$G$477,0,$E946-1)/A13taxstdlife))))</f>
        <v>0</v>
      </c>
      <c r="BA946" s="251">
        <f ca="1">IF(A13taxstdlife="n/a","n/a",IF(A13taxstdlife="",0,IF(BA$3&gt;(A13stdlife+$E946),((INDEX('PTRM input'!$G$385:$P$434,A13offset,$E946)-INDEX('PTRM input'!$G$277:$P$326,A13offset,$E946))*OFFSET($F$7,0,$E946))-SUM($G946:AZ946),(((INDEX('PTRM input'!$G$385:$P$434,A13offset,$E946)-INDEX('PTRM input'!$G$277:$P$326,A13offset,$E946))*OFFSET($F$7,0,$E946))-SUM($G946:AZ946))*(OFFSET('PTRM input'!$G$477,0,$E946-1)/A13taxstdlife))))</f>
        <v>0</v>
      </c>
      <c r="BB946" s="251">
        <f ca="1">IF(A13taxstdlife="n/a","n/a",IF(A13taxstdlife="",0,IF(BB$3&gt;(A13stdlife+$E946),((INDEX('PTRM input'!$G$385:$P$434,A13offset,$E946)-INDEX('PTRM input'!$G$277:$P$326,A13offset,$E946))*OFFSET($F$7,0,$E946))-SUM($G946:BA946),(((INDEX('PTRM input'!$G$385:$P$434,A13offset,$E946)-INDEX('PTRM input'!$G$277:$P$326,A13offset,$E946))*OFFSET($F$7,0,$E946))-SUM($G946:BA946))*(OFFSET('PTRM input'!$G$477,0,$E946-1)/A13taxstdlife))))</f>
        <v>0</v>
      </c>
      <c r="BC946" s="251">
        <f ca="1">IF(A13taxstdlife="n/a","n/a",IF(A13taxstdlife="",0,IF(BC$3&gt;(A13stdlife+$E946),((INDEX('PTRM input'!$G$385:$P$434,A13offset,$E946)-INDEX('PTRM input'!$G$277:$P$326,A13offset,$E946))*OFFSET($F$7,0,$E946))-SUM($G946:BB946),(((INDEX('PTRM input'!$G$385:$P$434,A13offset,$E946)-INDEX('PTRM input'!$G$277:$P$326,A13offset,$E946))*OFFSET($F$7,0,$E946))-SUM($G946:BB946))*(OFFSET('PTRM input'!$G$477,0,$E946-1)/A13taxstdlife))))</f>
        <v>0</v>
      </c>
      <c r="BD946" s="251">
        <f ca="1">IF(A13taxstdlife="n/a","n/a",IF(A13taxstdlife="",0,IF(BD$3&gt;(A13stdlife+$E946),((INDEX('PTRM input'!$G$385:$P$434,A13offset,$E946)-INDEX('PTRM input'!$G$277:$P$326,A13offset,$E946))*OFFSET($F$7,0,$E946))-SUM($G946:BC946),(((INDEX('PTRM input'!$G$385:$P$434,A13offset,$E946)-INDEX('PTRM input'!$G$277:$P$326,A13offset,$E946))*OFFSET($F$7,0,$E946))-SUM($G946:BC946))*(OFFSET('PTRM input'!$G$477,0,$E946-1)/A13taxstdlife))))</f>
        <v>0</v>
      </c>
      <c r="BE946" s="251">
        <f ca="1">IF(A13taxstdlife="n/a","n/a",IF(A13taxstdlife="",0,IF(BE$3&gt;(A13stdlife+$E946),((INDEX('PTRM input'!$G$385:$P$434,A13offset,$E946)-INDEX('PTRM input'!$G$277:$P$326,A13offset,$E946))*OFFSET($F$7,0,$E946))-SUM($G946:BD946),(((INDEX('PTRM input'!$G$385:$P$434,A13offset,$E946)-INDEX('PTRM input'!$G$277:$P$326,A13offset,$E946))*OFFSET($F$7,0,$E946))-SUM($G946:BD946))*(OFFSET('PTRM input'!$G$477,0,$E946-1)/A13taxstdlife))))</f>
        <v>0</v>
      </c>
      <c r="BF946" s="251">
        <f ca="1">IF(A13taxstdlife="n/a","n/a",IF(A13taxstdlife="",0,IF(BF$3&gt;(A13stdlife+$E946),((INDEX('PTRM input'!$G$385:$P$434,A13offset,$E946)-INDEX('PTRM input'!$G$277:$P$326,A13offset,$E946))*OFFSET($F$7,0,$E946))-SUM($G946:BE946),(((INDEX('PTRM input'!$G$385:$P$434,A13offset,$E946)-INDEX('PTRM input'!$G$277:$P$326,A13offset,$E946))*OFFSET($F$7,0,$E946))-SUM($G946:BE946))*(OFFSET('PTRM input'!$G$477,0,$E946-1)/A13taxstdlife))))</f>
        <v>0</v>
      </c>
      <c r="BG946" s="251">
        <f ca="1">IF(A13taxstdlife="n/a","n/a",IF(A13taxstdlife="",0,IF(BG$3&gt;(A13stdlife+$E946),((INDEX('PTRM input'!$G$385:$P$434,A13offset,$E946)-INDEX('PTRM input'!$G$277:$P$326,A13offset,$E946))*OFFSET($F$7,0,$E946))-SUM($G946:BF946),(((INDEX('PTRM input'!$G$385:$P$434,A13offset,$E946)-INDEX('PTRM input'!$G$277:$P$326,A13offset,$E946))*OFFSET($F$7,0,$E946))-SUM($G946:BF946))*(OFFSET('PTRM input'!$G$477,0,$E946-1)/A13taxstdlife))))</f>
        <v>0</v>
      </c>
      <c r="BH946" s="251">
        <f ca="1">IF(A13taxstdlife="n/a","n/a",IF(A13taxstdlife="",0,IF(BH$3&gt;(A13stdlife+$E946),((INDEX('PTRM input'!$G$385:$P$434,A13offset,$E946)-INDEX('PTRM input'!$G$277:$P$326,A13offset,$E946))*OFFSET($F$7,0,$E946))-SUM($G946:BG946),(((INDEX('PTRM input'!$G$385:$P$434,A13offset,$E946)-INDEX('PTRM input'!$G$277:$P$326,A13offset,$E946))*OFFSET($F$7,0,$E946))-SUM($G946:BG946))*(OFFSET('PTRM input'!$G$477,0,$E946-1)/A13taxstdlife))))</f>
        <v>0</v>
      </c>
      <c r="BI946" s="251">
        <f ca="1">IF(A13taxstdlife="n/a","n/a",IF(A13taxstdlife="",0,IF(BI$3&gt;(A13stdlife+$E946),((INDEX('PTRM input'!$G$385:$P$434,A13offset,$E946)-INDEX('PTRM input'!$G$277:$P$326,A13offset,$E946))*OFFSET($F$7,0,$E946))-SUM($G946:BH946),(((INDEX('PTRM input'!$G$385:$P$434,A13offset,$E946)-INDEX('PTRM input'!$G$277:$P$326,A13offset,$E946))*OFFSET($F$7,0,$E946))-SUM($G946:BH946))*(OFFSET('PTRM input'!$G$477,0,$E946-1)/A13taxstdlife))))</f>
        <v>0</v>
      </c>
      <c r="BJ946" s="116"/>
      <c r="BK946" s="116"/>
      <c r="BL946" s="116"/>
      <c r="BM946" s="116"/>
    </row>
    <row r="947" spans="1:65" ht="12.75" hidden="1" customHeight="1" outlineLevel="2">
      <c r="A947" s="366"/>
      <c r="B947" s="19"/>
      <c r="C947" s="18"/>
      <c r="D947" s="760"/>
      <c r="E947" s="87">
        <v>10</v>
      </c>
      <c r="F947" s="356"/>
      <c r="G947" s="434"/>
      <c r="H947" s="435"/>
      <c r="I947" s="435"/>
      <c r="J947" s="435"/>
      <c r="K947" s="435"/>
      <c r="L947" s="435"/>
      <c r="M947" s="435"/>
      <c r="N947" s="435"/>
      <c r="O947" s="435"/>
      <c r="P947" s="619"/>
      <c r="Q947" s="251">
        <f ca="1">IF(A13taxstdlife="n/a","n/a",IF(A13taxstdlife="",0,IF(Q$3&gt;(A13stdlife+$E947),((INDEX('PTRM input'!$G$385:$P$434,A13offset,$E947)-INDEX('PTRM input'!$G$277:$P$326,A13offset,$E947))*OFFSET($F$7,0,$E947))-SUM($G947:P947),(((INDEX('PTRM input'!$G$385:$P$434,A13offset,$E947)-INDEX('PTRM input'!$G$277:$P$326,A13offset,$E947))*OFFSET($F$7,0,$E947))-SUM($G947:P947))*(OFFSET('PTRM input'!$G$477,0,$E947-1)/A13taxstdlife))))</f>
        <v>0</v>
      </c>
      <c r="R947" s="251">
        <f ca="1">IF(A13taxstdlife="n/a","n/a",IF(A13taxstdlife="",0,IF(R$3&gt;(A13stdlife+$E947),((INDEX('PTRM input'!$G$385:$P$434,A13offset,$E947)-INDEX('PTRM input'!$G$277:$P$326,A13offset,$E947))*OFFSET($F$7,0,$E947))-SUM($G947:Q947),(((INDEX('PTRM input'!$G$385:$P$434,A13offset,$E947)-INDEX('PTRM input'!$G$277:$P$326,A13offset,$E947))*OFFSET($F$7,0,$E947))-SUM($G947:Q947))*(OFFSET('PTRM input'!$G$477,0,$E947-1)/A13taxstdlife))))</f>
        <v>0</v>
      </c>
      <c r="S947" s="251">
        <f ca="1">IF(A13taxstdlife="n/a","n/a",IF(A13taxstdlife="",0,IF(S$3&gt;(A13stdlife+$E947),((INDEX('PTRM input'!$G$385:$P$434,A13offset,$E947)-INDEX('PTRM input'!$G$277:$P$326,A13offset,$E947))*OFFSET($F$7,0,$E947))-SUM($G947:R947),(((INDEX('PTRM input'!$G$385:$P$434,A13offset,$E947)-INDEX('PTRM input'!$G$277:$P$326,A13offset,$E947))*OFFSET($F$7,0,$E947))-SUM($G947:R947))*(OFFSET('PTRM input'!$G$477,0,$E947-1)/A13taxstdlife))))</f>
        <v>0</v>
      </c>
      <c r="T947" s="251">
        <f ca="1">IF(A13taxstdlife="n/a","n/a",IF(A13taxstdlife="",0,IF(T$3&gt;(A13stdlife+$E947),((INDEX('PTRM input'!$G$385:$P$434,A13offset,$E947)-INDEX('PTRM input'!$G$277:$P$326,A13offset,$E947))*OFFSET($F$7,0,$E947))-SUM($G947:S947),(((INDEX('PTRM input'!$G$385:$P$434,A13offset,$E947)-INDEX('PTRM input'!$G$277:$P$326,A13offset,$E947))*OFFSET($F$7,0,$E947))-SUM($G947:S947))*(OFFSET('PTRM input'!$G$477,0,$E947-1)/A13taxstdlife))))</f>
        <v>0</v>
      </c>
      <c r="U947" s="251">
        <f ca="1">IF(A13taxstdlife="n/a","n/a",IF(A13taxstdlife="",0,IF(U$3&gt;(A13stdlife+$E947),((INDEX('PTRM input'!$G$385:$P$434,A13offset,$E947)-INDEX('PTRM input'!$G$277:$P$326,A13offset,$E947))*OFFSET($F$7,0,$E947))-SUM($G947:T947),(((INDEX('PTRM input'!$G$385:$P$434,A13offset,$E947)-INDEX('PTRM input'!$G$277:$P$326,A13offset,$E947))*OFFSET($F$7,0,$E947))-SUM($G947:T947))*(OFFSET('PTRM input'!$G$477,0,$E947-1)/A13taxstdlife))))</f>
        <v>0</v>
      </c>
      <c r="V947" s="251">
        <f ca="1">IF(A13taxstdlife="n/a","n/a",IF(A13taxstdlife="",0,IF(V$3&gt;(A13stdlife+$E947),((INDEX('PTRM input'!$G$385:$P$434,A13offset,$E947)-INDEX('PTRM input'!$G$277:$P$326,A13offset,$E947))*OFFSET($F$7,0,$E947))-SUM($G947:U947),(((INDEX('PTRM input'!$G$385:$P$434,A13offset,$E947)-INDEX('PTRM input'!$G$277:$P$326,A13offset,$E947))*OFFSET($F$7,0,$E947))-SUM($G947:U947))*(OFFSET('PTRM input'!$G$477,0,$E947-1)/A13taxstdlife))))</f>
        <v>0</v>
      </c>
      <c r="W947" s="251">
        <f ca="1">IF(A13taxstdlife="n/a","n/a",IF(A13taxstdlife="",0,IF(W$3&gt;(A13stdlife+$E947),((INDEX('PTRM input'!$G$385:$P$434,A13offset,$E947)-INDEX('PTRM input'!$G$277:$P$326,A13offset,$E947))*OFFSET($F$7,0,$E947))-SUM($G947:V947),(((INDEX('PTRM input'!$G$385:$P$434,A13offset,$E947)-INDEX('PTRM input'!$G$277:$P$326,A13offset,$E947))*OFFSET($F$7,0,$E947))-SUM($G947:V947))*(OFFSET('PTRM input'!$G$477,0,$E947-1)/A13taxstdlife))))</f>
        <v>0</v>
      </c>
      <c r="X947" s="251">
        <f ca="1">IF(A13taxstdlife="n/a","n/a",IF(A13taxstdlife="",0,IF(X$3&gt;(A13stdlife+$E947),((INDEX('PTRM input'!$G$385:$P$434,A13offset,$E947)-INDEX('PTRM input'!$G$277:$P$326,A13offset,$E947))*OFFSET($F$7,0,$E947))-SUM($G947:W947),(((INDEX('PTRM input'!$G$385:$P$434,A13offset,$E947)-INDEX('PTRM input'!$G$277:$P$326,A13offset,$E947))*OFFSET($F$7,0,$E947))-SUM($G947:W947))*(OFFSET('PTRM input'!$G$477,0,$E947-1)/A13taxstdlife))))</f>
        <v>0</v>
      </c>
      <c r="Y947" s="251">
        <f ca="1">IF(A13taxstdlife="n/a","n/a",IF(A13taxstdlife="",0,IF(Y$3&gt;(A13stdlife+$E947),((INDEX('PTRM input'!$G$385:$P$434,A13offset,$E947)-INDEX('PTRM input'!$G$277:$P$326,A13offset,$E947))*OFFSET($F$7,0,$E947))-SUM($G947:X947),(((INDEX('PTRM input'!$G$385:$P$434,A13offset,$E947)-INDEX('PTRM input'!$G$277:$P$326,A13offset,$E947))*OFFSET($F$7,0,$E947))-SUM($G947:X947))*(OFFSET('PTRM input'!$G$477,0,$E947-1)/A13taxstdlife))))</f>
        <v>0</v>
      </c>
      <c r="Z947" s="251">
        <f ca="1">IF(A13taxstdlife="n/a","n/a",IF(A13taxstdlife="",0,IF(Z$3&gt;(A13stdlife+$E947),((INDEX('PTRM input'!$G$385:$P$434,A13offset,$E947)-INDEX('PTRM input'!$G$277:$P$326,A13offset,$E947))*OFFSET($F$7,0,$E947))-SUM($G947:Y947),(((INDEX('PTRM input'!$G$385:$P$434,A13offset,$E947)-INDEX('PTRM input'!$G$277:$P$326,A13offset,$E947))*OFFSET($F$7,0,$E947))-SUM($G947:Y947))*(OFFSET('PTRM input'!$G$477,0,$E947-1)/A13taxstdlife))))</f>
        <v>0</v>
      </c>
      <c r="AA947" s="251">
        <f ca="1">IF(A13taxstdlife="n/a","n/a",IF(A13taxstdlife="",0,IF(AA$3&gt;(A13stdlife+$E947),((INDEX('PTRM input'!$G$385:$P$434,A13offset,$E947)-INDEX('PTRM input'!$G$277:$P$326,A13offset,$E947))*OFFSET($F$7,0,$E947))-SUM($G947:Z947),(((INDEX('PTRM input'!$G$385:$P$434,A13offset,$E947)-INDEX('PTRM input'!$G$277:$P$326,A13offset,$E947))*OFFSET($F$7,0,$E947))-SUM($G947:Z947))*(OFFSET('PTRM input'!$G$477,0,$E947-1)/A13taxstdlife))))</f>
        <v>0</v>
      </c>
      <c r="AB947" s="251">
        <f ca="1">IF(A13taxstdlife="n/a","n/a",IF(A13taxstdlife="",0,IF(AB$3&gt;(A13stdlife+$E947),((INDEX('PTRM input'!$G$385:$P$434,A13offset,$E947)-INDEX('PTRM input'!$G$277:$P$326,A13offset,$E947))*OFFSET($F$7,0,$E947))-SUM($G947:AA947),(((INDEX('PTRM input'!$G$385:$P$434,A13offset,$E947)-INDEX('PTRM input'!$G$277:$P$326,A13offset,$E947))*OFFSET($F$7,0,$E947))-SUM($G947:AA947))*(OFFSET('PTRM input'!$G$477,0,$E947-1)/A13taxstdlife))))</f>
        <v>0</v>
      </c>
      <c r="AC947" s="251">
        <f ca="1">IF(A13taxstdlife="n/a","n/a",IF(A13taxstdlife="",0,IF(AC$3&gt;(A13stdlife+$E947),((INDEX('PTRM input'!$G$385:$P$434,A13offset,$E947)-INDEX('PTRM input'!$G$277:$P$326,A13offset,$E947))*OFFSET($F$7,0,$E947))-SUM($G947:AB947),(((INDEX('PTRM input'!$G$385:$P$434,A13offset,$E947)-INDEX('PTRM input'!$G$277:$P$326,A13offset,$E947))*OFFSET($F$7,0,$E947))-SUM($G947:AB947))*(OFFSET('PTRM input'!$G$477,0,$E947-1)/A13taxstdlife))))</f>
        <v>0</v>
      </c>
      <c r="AD947" s="251">
        <f ca="1">IF(A13taxstdlife="n/a","n/a",IF(A13taxstdlife="",0,IF(AD$3&gt;(A13stdlife+$E947),((INDEX('PTRM input'!$G$385:$P$434,A13offset,$E947)-INDEX('PTRM input'!$G$277:$P$326,A13offset,$E947))*OFFSET($F$7,0,$E947))-SUM($G947:AC947),(((INDEX('PTRM input'!$G$385:$P$434,A13offset,$E947)-INDEX('PTRM input'!$G$277:$P$326,A13offset,$E947))*OFFSET($F$7,0,$E947))-SUM($G947:AC947))*(OFFSET('PTRM input'!$G$477,0,$E947-1)/A13taxstdlife))))</f>
        <v>0</v>
      </c>
      <c r="AE947" s="251">
        <f ca="1">IF(A13taxstdlife="n/a","n/a",IF(A13taxstdlife="",0,IF(AE$3&gt;(A13stdlife+$E947),((INDEX('PTRM input'!$G$385:$P$434,A13offset,$E947)-INDEX('PTRM input'!$G$277:$P$326,A13offset,$E947))*OFFSET($F$7,0,$E947))-SUM($G947:AD947),(((INDEX('PTRM input'!$G$385:$P$434,A13offset,$E947)-INDEX('PTRM input'!$G$277:$P$326,A13offset,$E947))*OFFSET($F$7,0,$E947))-SUM($G947:AD947))*(OFFSET('PTRM input'!$G$477,0,$E947-1)/A13taxstdlife))))</f>
        <v>0</v>
      </c>
      <c r="AF947" s="251">
        <f ca="1">IF(A13taxstdlife="n/a","n/a",IF(A13taxstdlife="",0,IF(AF$3&gt;(A13stdlife+$E947),((INDEX('PTRM input'!$G$385:$P$434,A13offset,$E947)-INDEX('PTRM input'!$G$277:$P$326,A13offset,$E947))*OFFSET($F$7,0,$E947))-SUM($G947:AE947),(((INDEX('PTRM input'!$G$385:$P$434,A13offset,$E947)-INDEX('PTRM input'!$G$277:$P$326,A13offset,$E947))*OFFSET($F$7,0,$E947))-SUM($G947:AE947))*(OFFSET('PTRM input'!$G$477,0,$E947-1)/A13taxstdlife))))</f>
        <v>0</v>
      </c>
      <c r="AG947" s="251">
        <f ca="1">IF(A13taxstdlife="n/a","n/a",IF(A13taxstdlife="",0,IF(AG$3&gt;(A13stdlife+$E947),((INDEX('PTRM input'!$G$385:$P$434,A13offset,$E947)-INDEX('PTRM input'!$G$277:$P$326,A13offset,$E947))*OFFSET($F$7,0,$E947))-SUM($G947:AF947),(((INDEX('PTRM input'!$G$385:$P$434,A13offset,$E947)-INDEX('PTRM input'!$G$277:$P$326,A13offset,$E947))*OFFSET($F$7,0,$E947))-SUM($G947:AF947))*(OFFSET('PTRM input'!$G$477,0,$E947-1)/A13taxstdlife))))</f>
        <v>0</v>
      </c>
      <c r="AH947" s="251">
        <f ca="1">IF(A13taxstdlife="n/a","n/a",IF(A13taxstdlife="",0,IF(AH$3&gt;(A13stdlife+$E947),((INDEX('PTRM input'!$G$385:$P$434,A13offset,$E947)-INDEX('PTRM input'!$G$277:$P$326,A13offset,$E947))*OFFSET($F$7,0,$E947))-SUM($G947:AG947),(((INDEX('PTRM input'!$G$385:$P$434,A13offset,$E947)-INDEX('PTRM input'!$G$277:$P$326,A13offset,$E947))*OFFSET($F$7,0,$E947))-SUM($G947:AG947))*(OFFSET('PTRM input'!$G$477,0,$E947-1)/A13taxstdlife))))</f>
        <v>0</v>
      </c>
      <c r="AI947" s="251">
        <f ca="1">IF(A13taxstdlife="n/a","n/a",IF(A13taxstdlife="",0,IF(AI$3&gt;(A13stdlife+$E947),((INDEX('PTRM input'!$G$385:$P$434,A13offset,$E947)-INDEX('PTRM input'!$G$277:$P$326,A13offset,$E947))*OFFSET($F$7,0,$E947))-SUM($G947:AH947),(((INDEX('PTRM input'!$G$385:$P$434,A13offset,$E947)-INDEX('PTRM input'!$G$277:$P$326,A13offset,$E947))*OFFSET($F$7,0,$E947))-SUM($G947:AH947))*(OFFSET('PTRM input'!$G$477,0,$E947-1)/A13taxstdlife))))</f>
        <v>0</v>
      </c>
      <c r="AJ947" s="251">
        <f ca="1">IF(A13taxstdlife="n/a","n/a",IF(A13taxstdlife="",0,IF(AJ$3&gt;(A13stdlife+$E947),((INDEX('PTRM input'!$G$385:$P$434,A13offset,$E947)-INDEX('PTRM input'!$G$277:$P$326,A13offset,$E947))*OFFSET($F$7,0,$E947))-SUM($G947:AI947),(((INDEX('PTRM input'!$G$385:$P$434,A13offset,$E947)-INDEX('PTRM input'!$G$277:$P$326,A13offset,$E947))*OFFSET($F$7,0,$E947))-SUM($G947:AI947))*(OFFSET('PTRM input'!$G$477,0,$E947-1)/A13taxstdlife))))</f>
        <v>0</v>
      </c>
      <c r="AK947" s="251">
        <f ca="1">IF(A13taxstdlife="n/a","n/a",IF(A13taxstdlife="",0,IF(AK$3&gt;(A13stdlife+$E947),((INDEX('PTRM input'!$G$385:$P$434,A13offset,$E947)-INDEX('PTRM input'!$G$277:$P$326,A13offset,$E947))*OFFSET($F$7,0,$E947))-SUM($G947:AJ947),(((INDEX('PTRM input'!$G$385:$P$434,A13offset,$E947)-INDEX('PTRM input'!$G$277:$P$326,A13offset,$E947))*OFFSET($F$7,0,$E947))-SUM($G947:AJ947))*(OFFSET('PTRM input'!$G$477,0,$E947-1)/A13taxstdlife))))</f>
        <v>0</v>
      </c>
      <c r="AL947" s="251">
        <f ca="1">IF(A13taxstdlife="n/a","n/a",IF(A13taxstdlife="",0,IF(AL$3&gt;(A13stdlife+$E947),((INDEX('PTRM input'!$G$385:$P$434,A13offset,$E947)-INDEX('PTRM input'!$G$277:$P$326,A13offset,$E947))*OFFSET($F$7,0,$E947))-SUM($G947:AK947),(((INDEX('PTRM input'!$G$385:$P$434,A13offset,$E947)-INDEX('PTRM input'!$G$277:$P$326,A13offset,$E947))*OFFSET($F$7,0,$E947))-SUM($G947:AK947))*(OFFSET('PTRM input'!$G$477,0,$E947-1)/A13taxstdlife))))</f>
        <v>0</v>
      </c>
      <c r="AM947" s="251">
        <f ca="1">IF(A13taxstdlife="n/a","n/a",IF(A13taxstdlife="",0,IF(AM$3&gt;(A13stdlife+$E947),((INDEX('PTRM input'!$G$385:$P$434,A13offset,$E947)-INDEX('PTRM input'!$G$277:$P$326,A13offset,$E947))*OFFSET($F$7,0,$E947))-SUM($G947:AL947),(((INDEX('PTRM input'!$G$385:$P$434,A13offset,$E947)-INDEX('PTRM input'!$G$277:$P$326,A13offset,$E947))*OFFSET($F$7,0,$E947))-SUM($G947:AL947))*(OFFSET('PTRM input'!$G$477,0,$E947-1)/A13taxstdlife))))</f>
        <v>0</v>
      </c>
      <c r="AN947" s="251">
        <f ca="1">IF(A13taxstdlife="n/a","n/a",IF(A13taxstdlife="",0,IF(AN$3&gt;(A13stdlife+$E947),((INDEX('PTRM input'!$G$385:$P$434,A13offset,$E947)-INDEX('PTRM input'!$G$277:$P$326,A13offset,$E947))*OFFSET($F$7,0,$E947))-SUM($G947:AM947),(((INDEX('PTRM input'!$G$385:$P$434,A13offset,$E947)-INDEX('PTRM input'!$G$277:$P$326,A13offset,$E947))*OFFSET($F$7,0,$E947))-SUM($G947:AM947))*(OFFSET('PTRM input'!$G$477,0,$E947-1)/A13taxstdlife))))</f>
        <v>0</v>
      </c>
      <c r="AO947" s="251">
        <f ca="1">IF(A13taxstdlife="n/a","n/a",IF(A13taxstdlife="",0,IF(AO$3&gt;(A13stdlife+$E947),((INDEX('PTRM input'!$G$385:$P$434,A13offset,$E947)-INDEX('PTRM input'!$G$277:$P$326,A13offset,$E947))*OFFSET($F$7,0,$E947))-SUM($G947:AN947),(((INDEX('PTRM input'!$G$385:$P$434,A13offset,$E947)-INDEX('PTRM input'!$G$277:$P$326,A13offset,$E947))*OFFSET($F$7,0,$E947))-SUM($G947:AN947))*(OFFSET('PTRM input'!$G$477,0,$E947-1)/A13taxstdlife))))</f>
        <v>0</v>
      </c>
      <c r="AP947" s="251">
        <f ca="1">IF(A13taxstdlife="n/a","n/a",IF(A13taxstdlife="",0,IF(AP$3&gt;(A13stdlife+$E947),((INDEX('PTRM input'!$G$385:$P$434,A13offset,$E947)-INDEX('PTRM input'!$G$277:$P$326,A13offset,$E947))*OFFSET($F$7,0,$E947))-SUM($G947:AO947),(((INDEX('PTRM input'!$G$385:$P$434,A13offset,$E947)-INDEX('PTRM input'!$G$277:$P$326,A13offset,$E947))*OFFSET($F$7,0,$E947))-SUM($G947:AO947))*(OFFSET('PTRM input'!$G$477,0,$E947-1)/A13taxstdlife))))</f>
        <v>0</v>
      </c>
      <c r="AQ947" s="251">
        <f ca="1">IF(A13taxstdlife="n/a","n/a",IF(A13taxstdlife="",0,IF(AQ$3&gt;(A13stdlife+$E947),((INDEX('PTRM input'!$G$385:$P$434,A13offset,$E947)-INDEX('PTRM input'!$G$277:$P$326,A13offset,$E947))*OFFSET($F$7,0,$E947))-SUM($G947:AP947),(((INDEX('PTRM input'!$G$385:$P$434,A13offset,$E947)-INDEX('PTRM input'!$G$277:$P$326,A13offset,$E947))*OFFSET($F$7,0,$E947))-SUM($G947:AP947))*(OFFSET('PTRM input'!$G$477,0,$E947-1)/A13taxstdlife))))</f>
        <v>0</v>
      </c>
      <c r="AR947" s="251">
        <f ca="1">IF(A13taxstdlife="n/a","n/a",IF(A13taxstdlife="",0,IF(AR$3&gt;(A13stdlife+$E947),((INDEX('PTRM input'!$G$385:$P$434,A13offset,$E947)-INDEX('PTRM input'!$G$277:$P$326,A13offset,$E947))*OFFSET($F$7,0,$E947))-SUM($G947:AQ947),(((INDEX('PTRM input'!$G$385:$P$434,A13offset,$E947)-INDEX('PTRM input'!$G$277:$P$326,A13offset,$E947))*OFFSET($F$7,0,$E947))-SUM($G947:AQ947))*(OFFSET('PTRM input'!$G$477,0,$E947-1)/A13taxstdlife))))</f>
        <v>0</v>
      </c>
      <c r="AS947" s="251">
        <f ca="1">IF(A13taxstdlife="n/a","n/a",IF(A13taxstdlife="",0,IF(AS$3&gt;(A13stdlife+$E947),((INDEX('PTRM input'!$G$385:$P$434,A13offset,$E947)-INDEX('PTRM input'!$G$277:$P$326,A13offset,$E947))*OFFSET($F$7,0,$E947))-SUM($G947:AR947),(((INDEX('PTRM input'!$G$385:$P$434,A13offset,$E947)-INDEX('PTRM input'!$G$277:$P$326,A13offset,$E947))*OFFSET($F$7,0,$E947))-SUM($G947:AR947))*(OFFSET('PTRM input'!$G$477,0,$E947-1)/A13taxstdlife))))</f>
        <v>0</v>
      </c>
      <c r="AT947" s="251">
        <f ca="1">IF(A13taxstdlife="n/a","n/a",IF(A13taxstdlife="",0,IF(AT$3&gt;(A13stdlife+$E947),((INDEX('PTRM input'!$G$385:$P$434,A13offset,$E947)-INDEX('PTRM input'!$G$277:$P$326,A13offset,$E947))*OFFSET($F$7,0,$E947))-SUM($G947:AS947),(((INDEX('PTRM input'!$G$385:$P$434,A13offset,$E947)-INDEX('PTRM input'!$G$277:$P$326,A13offset,$E947))*OFFSET($F$7,0,$E947))-SUM($G947:AS947))*(OFFSET('PTRM input'!$G$477,0,$E947-1)/A13taxstdlife))))</f>
        <v>0</v>
      </c>
      <c r="AU947" s="251">
        <f ca="1">IF(A13taxstdlife="n/a","n/a",IF(A13taxstdlife="",0,IF(AU$3&gt;(A13stdlife+$E947),((INDEX('PTRM input'!$G$385:$P$434,A13offset,$E947)-INDEX('PTRM input'!$G$277:$P$326,A13offset,$E947))*OFFSET($F$7,0,$E947))-SUM($G947:AT947),(((INDEX('PTRM input'!$G$385:$P$434,A13offset,$E947)-INDEX('PTRM input'!$G$277:$P$326,A13offset,$E947))*OFFSET($F$7,0,$E947))-SUM($G947:AT947))*(OFFSET('PTRM input'!$G$477,0,$E947-1)/A13taxstdlife))))</f>
        <v>0</v>
      </c>
      <c r="AV947" s="251">
        <f ca="1">IF(A13taxstdlife="n/a","n/a",IF(A13taxstdlife="",0,IF(AV$3&gt;(A13stdlife+$E947),((INDEX('PTRM input'!$G$385:$P$434,A13offset,$E947)-INDEX('PTRM input'!$G$277:$P$326,A13offset,$E947))*OFFSET($F$7,0,$E947))-SUM($G947:AU947),(((INDEX('PTRM input'!$G$385:$P$434,A13offset,$E947)-INDEX('PTRM input'!$G$277:$P$326,A13offset,$E947))*OFFSET($F$7,0,$E947))-SUM($G947:AU947))*(OFFSET('PTRM input'!$G$477,0,$E947-1)/A13taxstdlife))))</f>
        <v>0</v>
      </c>
      <c r="AW947" s="251">
        <f ca="1">IF(A13taxstdlife="n/a","n/a",IF(A13taxstdlife="",0,IF(AW$3&gt;(A13stdlife+$E947),((INDEX('PTRM input'!$G$385:$P$434,A13offset,$E947)-INDEX('PTRM input'!$G$277:$P$326,A13offset,$E947))*OFFSET($F$7,0,$E947))-SUM($G947:AV947),(((INDEX('PTRM input'!$G$385:$P$434,A13offset,$E947)-INDEX('PTRM input'!$G$277:$P$326,A13offset,$E947))*OFFSET($F$7,0,$E947))-SUM($G947:AV947))*(OFFSET('PTRM input'!$G$477,0,$E947-1)/A13taxstdlife))))</f>
        <v>0</v>
      </c>
      <c r="AX947" s="251">
        <f ca="1">IF(A13taxstdlife="n/a","n/a",IF(A13taxstdlife="",0,IF(AX$3&gt;(A13stdlife+$E947),((INDEX('PTRM input'!$G$385:$P$434,A13offset,$E947)-INDEX('PTRM input'!$G$277:$P$326,A13offset,$E947))*OFFSET($F$7,0,$E947))-SUM($G947:AW947),(((INDEX('PTRM input'!$G$385:$P$434,A13offset,$E947)-INDEX('PTRM input'!$G$277:$P$326,A13offset,$E947))*OFFSET($F$7,0,$E947))-SUM($G947:AW947))*(OFFSET('PTRM input'!$G$477,0,$E947-1)/A13taxstdlife))))</f>
        <v>0</v>
      </c>
      <c r="AY947" s="251">
        <f ca="1">IF(A13taxstdlife="n/a","n/a",IF(A13taxstdlife="",0,IF(AY$3&gt;(A13stdlife+$E947),((INDEX('PTRM input'!$G$385:$P$434,A13offset,$E947)-INDEX('PTRM input'!$G$277:$P$326,A13offset,$E947))*OFFSET($F$7,0,$E947))-SUM($G947:AX947),(((INDEX('PTRM input'!$G$385:$P$434,A13offset,$E947)-INDEX('PTRM input'!$G$277:$P$326,A13offset,$E947))*OFFSET($F$7,0,$E947))-SUM($G947:AX947))*(OFFSET('PTRM input'!$G$477,0,$E947-1)/A13taxstdlife))))</f>
        <v>0</v>
      </c>
      <c r="AZ947" s="251">
        <f ca="1">IF(A13taxstdlife="n/a","n/a",IF(A13taxstdlife="",0,IF(AZ$3&gt;(A13stdlife+$E947),((INDEX('PTRM input'!$G$385:$P$434,A13offset,$E947)-INDEX('PTRM input'!$G$277:$P$326,A13offset,$E947))*OFFSET($F$7,0,$E947))-SUM($G947:AY947),(((INDEX('PTRM input'!$G$385:$P$434,A13offset,$E947)-INDEX('PTRM input'!$G$277:$P$326,A13offset,$E947))*OFFSET($F$7,0,$E947))-SUM($G947:AY947))*(OFFSET('PTRM input'!$G$477,0,$E947-1)/A13taxstdlife))))</f>
        <v>0</v>
      </c>
      <c r="BA947" s="251">
        <f ca="1">IF(A13taxstdlife="n/a","n/a",IF(A13taxstdlife="",0,IF(BA$3&gt;(A13stdlife+$E947),((INDEX('PTRM input'!$G$385:$P$434,A13offset,$E947)-INDEX('PTRM input'!$G$277:$P$326,A13offset,$E947))*OFFSET($F$7,0,$E947))-SUM($G947:AZ947),(((INDEX('PTRM input'!$G$385:$P$434,A13offset,$E947)-INDEX('PTRM input'!$G$277:$P$326,A13offset,$E947))*OFFSET($F$7,0,$E947))-SUM($G947:AZ947))*(OFFSET('PTRM input'!$G$477,0,$E947-1)/A13taxstdlife))))</f>
        <v>0</v>
      </c>
      <c r="BB947" s="251">
        <f ca="1">IF(A13taxstdlife="n/a","n/a",IF(A13taxstdlife="",0,IF(BB$3&gt;(A13stdlife+$E947),((INDEX('PTRM input'!$G$385:$P$434,A13offset,$E947)-INDEX('PTRM input'!$G$277:$P$326,A13offset,$E947))*OFFSET($F$7,0,$E947))-SUM($G947:BA947),(((INDEX('PTRM input'!$G$385:$P$434,A13offset,$E947)-INDEX('PTRM input'!$G$277:$P$326,A13offset,$E947))*OFFSET($F$7,0,$E947))-SUM($G947:BA947))*(OFFSET('PTRM input'!$G$477,0,$E947-1)/A13taxstdlife))))</f>
        <v>0</v>
      </c>
      <c r="BC947" s="251">
        <f ca="1">IF(A13taxstdlife="n/a","n/a",IF(A13taxstdlife="",0,IF(BC$3&gt;(A13stdlife+$E947),((INDEX('PTRM input'!$G$385:$P$434,A13offset,$E947)-INDEX('PTRM input'!$G$277:$P$326,A13offset,$E947))*OFFSET($F$7,0,$E947))-SUM($G947:BB947),(((INDEX('PTRM input'!$G$385:$P$434,A13offset,$E947)-INDEX('PTRM input'!$G$277:$P$326,A13offset,$E947))*OFFSET($F$7,0,$E947))-SUM($G947:BB947))*(OFFSET('PTRM input'!$G$477,0,$E947-1)/A13taxstdlife))))</f>
        <v>0</v>
      </c>
      <c r="BD947" s="251">
        <f ca="1">IF(A13taxstdlife="n/a","n/a",IF(A13taxstdlife="",0,IF(BD$3&gt;(A13stdlife+$E947),((INDEX('PTRM input'!$G$385:$P$434,A13offset,$E947)-INDEX('PTRM input'!$G$277:$P$326,A13offset,$E947))*OFFSET($F$7,0,$E947))-SUM($G947:BC947),(((INDEX('PTRM input'!$G$385:$P$434,A13offset,$E947)-INDEX('PTRM input'!$G$277:$P$326,A13offset,$E947))*OFFSET($F$7,0,$E947))-SUM($G947:BC947))*(OFFSET('PTRM input'!$G$477,0,$E947-1)/A13taxstdlife))))</f>
        <v>0</v>
      </c>
      <c r="BE947" s="251">
        <f ca="1">IF(A13taxstdlife="n/a","n/a",IF(A13taxstdlife="",0,IF(BE$3&gt;(A13stdlife+$E947),((INDEX('PTRM input'!$G$385:$P$434,A13offset,$E947)-INDEX('PTRM input'!$G$277:$P$326,A13offset,$E947))*OFFSET($F$7,0,$E947))-SUM($G947:BD947),(((INDEX('PTRM input'!$G$385:$P$434,A13offset,$E947)-INDEX('PTRM input'!$G$277:$P$326,A13offset,$E947))*OFFSET($F$7,0,$E947))-SUM($G947:BD947))*(OFFSET('PTRM input'!$G$477,0,$E947-1)/A13taxstdlife))))</f>
        <v>0</v>
      </c>
      <c r="BF947" s="251">
        <f ca="1">IF(A13taxstdlife="n/a","n/a",IF(A13taxstdlife="",0,IF(BF$3&gt;(A13stdlife+$E947),((INDEX('PTRM input'!$G$385:$P$434,A13offset,$E947)-INDEX('PTRM input'!$G$277:$P$326,A13offset,$E947))*OFFSET($F$7,0,$E947))-SUM($G947:BE947),(((INDEX('PTRM input'!$G$385:$P$434,A13offset,$E947)-INDEX('PTRM input'!$G$277:$P$326,A13offset,$E947))*OFFSET($F$7,0,$E947))-SUM($G947:BE947))*(OFFSET('PTRM input'!$G$477,0,$E947-1)/A13taxstdlife))))</f>
        <v>0</v>
      </c>
      <c r="BG947" s="251">
        <f ca="1">IF(A13taxstdlife="n/a","n/a",IF(A13taxstdlife="",0,IF(BG$3&gt;(A13stdlife+$E947),((INDEX('PTRM input'!$G$385:$P$434,A13offset,$E947)-INDEX('PTRM input'!$G$277:$P$326,A13offset,$E947))*OFFSET($F$7,0,$E947))-SUM($G947:BF947),(((INDEX('PTRM input'!$G$385:$P$434,A13offset,$E947)-INDEX('PTRM input'!$G$277:$P$326,A13offset,$E947))*OFFSET($F$7,0,$E947))-SUM($G947:BF947))*(OFFSET('PTRM input'!$G$477,0,$E947-1)/A13taxstdlife))))</f>
        <v>0</v>
      </c>
      <c r="BH947" s="251">
        <f ca="1">IF(A13taxstdlife="n/a","n/a",IF(A13taxstdlife="",0,IF(BH$3&gt;(A13stdlife+$E947),((INDEX('PTRM input'!$G$385:$P$434,A13offset,$E947)-INDEX('PTRM input'!$G$277:$P$326,A13offset,$E947))*OFFSET($F$7,0,$E947))-SUM($G947:BG947),(((INDEX('PTRM input'!$G$385:$P$434,A13offset,$E947)-INDEX('PTRM input'!$G$277:$P$326,A13offset,$E947))*OFFSET($F$7,0,$E947))-SUM($G947:BG947))*(OFFSET('PTRM input'!$G$477,0,$E947-1)/A13taxstdlife))))</f>
        <v>0</v>
      </c>
      <c r="BI947" s="251">
        <f ca="1">IF(A13taxstdlife="n/a","n/a",IF(A13taxstdlife="",0,IF(BI$3&gt;(A13stdlife+$E947),((INDEX('PTRM input'!$G$385:$P$434,A13offset,$E947)-INDEX('PTRM input'!$G$277:$P$326,A13offset,$E947))*OFFSET($F$7,0,$E947))-SUM($G947:BH947),(((INDEX('PTRM input'!$G$385:$P$434,A13offset,$E947)-INDEX('PTRM input'!$G$277:$P$326,A13offset,$E947))*OFFSET($F$7,0,$E947))-SUM($G947:BH947))*(OFFSET('PTRM input'!$G$477,0,$E947-1)/A13taxstdlife))))</f>
        <v>0</v>
      </c>
      <c r="BJ947" s="116"/>
      <c r="BK947" s="116"/>
      <c r="BL947" s="116"/>
      <c r="BM947" s="116"/>
    </row>
    <row r="948" spans="1:65" ht="12.75" customHeight="1" outlineLevel="1" collapsed="1">
      <c r="A948" s="366"/>
      <c r="B948" s="9"/>
      <c r="C948" s="19">
        <f>Asset13</f>
        <v>0</v>
      </c>
      <c r="D948" s="9"/>
      <c r="E948" s="9"/>
      <c r="F948" s="357"/>
      <c r="G948" s="371">
        <f ca="1">SUM(G936:G947)+'PTRM input'!G$289*G$7</f>
        <v>0</v>
      </c>
      <c r="H948" s="371">
        <f ca="1">SUM(H936:H947)+'PTRM input'!H$289*H$7</f>
        <v>0</v>
      </c>
      <c r="I948" s="371">
        <f ca="1">SUM(I936:I947)+'PTRM input'!I$289*I$7</f>
        <v>0</v>
      </c>
      <c r="J948" s="371">
        <f ca="1">SUM(J936:J947)+'PTRM input'!J$289*J$7</f>
        <v>0</v>
      </c>
      <c r="K948" s="371">
        <f ca="1">SUM(K936:K947)+'PTRM input'!K$289*K$7</f>
        <v>0</v>
      </c>
      <c r="L948" s="371">
        <f ca="1">SUM(L936:L947)+'PTRM input'!L$289*L$7</f>
        <v>0</v>
      </c>
      <c r="M948" s="371">
        <f ca="1">SUM(M936:M947)+'PTRM input'!M$289*M$7</f>
        <v>0</v>
      </c>
      <c r="N948" s="371">
        <f ca="1">SUM(N936:N947)+'PTRM input'!N$289*N$7</f>
        <v>0</v>
      </c>
      <c r="O948" s="371">
        <f ca="1">SUM(O936:O947)+'PTRM input'!O$289*O$7</f>
        <v>0</v>
      </c>
      <c r="P948" s="371">
        <f ca="1">SUM(P936:P947)+'PTRM input'!P$289*P$7</f>
        <v>0</v>
      </c>
      <c r="Q948" s="371">
        <f t="shared" ref="Q948:AL948" ca="1" si="227">SUM(Q936:Q947)</f>
        <v>0</v>
      </c>
      <c r="R948" s="371">
        <f t="shared" ca="1" si="227"/>
        <v>0</v>
      </c>
      <c r="S948" s="371">
        <f t="shared" ca="1" si="227"/>
        <v>0</v>
      </c>
      <c r="T948" s="371">
        <f t="shared" ca="1" si="227"/>
        <v>0</v>
      </c>
      <c r="U948" s="371">
        <f t="shared" ca="1" si="227"/>
        <v>0</v>
      </c>
      <c r="V948" s="371">
        <f t="shared" ca="1" si="227"/>
        <v>0</v>
      </c>
      <c r="W948" s="371">
        <f t="shared" ca="1" si="227"/>
        <v>0</v>
      </c>
      <c r="X948" s="371">
        <f t="shared" ca="1" si="227"/>
        <v>0</v>
      </c>
      <c r="Y948" s="371">
        <f t="shared" ca="1" si="227"/>
        <v>0</v>
      </c>
      <c r="Z948" s="371">
        <f t="shared" ca="1" si="227"/>
        <v>0</v>
      </c>
      <c r="AA948" s="371">
        <f t="shared" ca="1" si="227"/>
        <v>0</v>
      </c>
      <c r="AB948" s="371">
        <f t="shared" ca="1" si="227"/>
        <v>0</v>
      </c>
      <c r="AC948" s="371">
        <f t="shared" ca="1" si="227"/>
        <v>0</v>
      </c>
      <c r="AD948" s="371">
        <f t="shared" ca="1" si="227"/>
        <v>0</v>
      </c>
      <c r="AE948" s="371">
        <f t="shared" ca="1" si="227"/>
        <v>0</v>
      </c>
      <c r="AF948" s="371">
        <f t="shared" ca="1" si="227"/>
        <v>0</v>
      </c>
      <c r="AG948" s="371">
        <f t="shared" ca="1" si="227"/>
        <v>0</v>
      </c>
      <c r="AH948" s="371">
        <f t="shared" ca="1" si="227"/>
        <v>0</v>
      </c>
      <c r="AI948" s="371">
        <f t="shared" ca="1" si="227"/>
        <v>0</v>
      </c>
      <c r="AJ948" s="371">
        <f t="shared" ca="1" si="227"/>
        <v>0</v>
      </c>
      <c r="AK948" s="371">
        <f t="shared" ca="1" si="227"/>
        <v>0</v>
      </c>
      <c r="AL948" s="371">
        <f t="shared" ca="1" si="227"/>
        <v>0</v>
      </c>
      <c r="AM948" s="371">
        <f t="shared" ref="AM948:BI948" ca="1" si="228">SUM(AM936:AM947)</f>
        <v>0</v>
      </c>
      <c r="AN948" s="371">
        <f t="shared" ca="1" si="228"/>
        <v>0</v>
      </c>
      <c r="AO948" s="371">
        <f t="shared" ca="1" si="228"/>
        <v>0</v>
      </c>
      <c r="AP948" s="371">
        <f t="shared" ca="1" si="228"/>
        <v>0</v>
      </c>
      <c r="AQ948" s="371">
        <f t="shared" ca="1" si="228"/>
        <v>0</v>
      </c>
      <c r="AR948" s="371">
        <f t="shared" ca="1" si="228"/>
        <v>0</v>
      </c>
      <c r="AS948" s="371">
        <f t="shared" ca="1" si="228"/>
        <v>0</v>
      </c>
      <c r="AT948" s="371">
        <f t="shared" ca="1" si="228"/>
        <v>0</v>
      </c>
      <c r="AU948" s="371">
        <f t="shared" ca="1" si="228"/>
        <v>0</v>
      </c>
      <c r="AV948" s="371">
        <f t="shared" ca="1" si="228"/>
        <v>0</v>
      </c>
      <c r="AW948" s="371">
        <f t="shared" ca="1" si="228"/>
        <v>0</v>
      </c>
      <c r="AX948" s="371">
        <f t="shared" ca="1" si="228"/>
        <v>0</v>
      </c>
      <c r="AY948" s="371">
        <f t="shared" ca="1" si="228"/>
        <v>0</v>
      </c>
      <c r="AZ948" s="371">
        <f t="shared" ca="1" si="228"/>
        <v>0</v>
      </c>
      <c r="BA948" s="371">
        <f t="shared" ca="1" si="228"/>
        <v>0</v>
      </c>
      <c r="BB948" s="371">
        <f t="shared" ca="1" si="228"/>
        <v>0</v>
      </c>
      <c r="BC948" s="371">
        <f t="shared" ca="1" si="228"/>
        <v>0</v>
      </c>
      <c r="BD948" s="371">
        <f t="shared" ca="1" si="228"/>
        <v>0</v>
      </c>
      <c r="BE948" s="371">
        <f t="shared" ca="1" si="228"/>
        <v>0</v>
      </c>
      <c r="BF948" s="371">
        <f t="shared" ca="1" si="228"/>
        <v>0</v>
      </c>
      <c r="BG948" s="371">
        <f t="shared" ca="1" si="228"/>
        <v>0</v>
      </c>
      <c r="BH948" s="371">
        <f t="shared" ca="1" si="228"/>
        <v>0</v>
      </c>
      <c r="BI948" s="371">
        <f t="shared" ca="1" si="228"/>
        <v>0</v>
      </c>
      <c r="BJ948" s="116"/>
      <c r="BK948" s="116"/>
      <c r="BL948" s="116"/>
      <c r="BM948" s="116"/>
    </row>
    <row r="949" spans="1:65" ht="12.75" hidden="1" customHeight="1" outlineLevel="2">
      <c r="A949" s="366"/>
      <c r="B949" s="106">
        <f>C961</f>
        <v>0</v>
      </c>
      <c r="C949" s="614"/>
      <c r="D949" s="615" t="s">
        <v>236</v>
      </c>
      <c r="E949" s="614"/>
      <c r="F949" s="622"/>
      <c r="G949" s="617">
        <f>IF('PTRM input'!$E$574='PTRM input'!$G$573,IF(G$3&gt;A14taxremlife,A14taxvalue-SUM(F949:$F949),IF(A14taxremlife="N/A","n/a",A14taxvalue/A14taxremlife)),'PTRM input'!G$592)</f>
        <v>0</v>
      </c>
      <c r="H949" s="617">
        <f>IF('PTRM input'!$E$574='PTRM input'!$G$573,IF(H$3&gt;A14taxremlife,A14taxvalue-SUM($F949:G949),IF(A14taxremlife="N/A","n/a",A14taxvalue/A14taxremlife)),'PTRM input'!H$592)</f>
        <v>0</v>
      </c>
      <c r="I949" s="617">
        <f>IF('PTRM input'!$E$574='PTRM input'!$G$573,IF(I$3&gt;A14taxremlife,A14taxvalue-SUM($F949:H949),IF(A14taxremlife="N/A","n/a",A14taxvalue/A14taxremlife)),'PTRM input'!I$592)</f>
        <v>0</v>
      </c>
      <c r="J949" s="617">
        <f>IF('PTRM input'!$E$574='PTRM input'!$G$573,IF(J$3&gt;A14taxremlife,A14taxvalue-SUM($F949:I949),IF(A14taxremlife="N/A","n/a",A14taxvalue/A14taxremlife)),'PTRM input'!J$592)</f>
        <v>0</v>
      </c>
      <c r="K949" s="617">
        <f>IF('PTRM input'!$E$574='PTRM input'!$G$573,IF(K$3&gt;A14taxremlife,A14taxvalue-SUM($F949:J949),IF(A14taxremlife="N/A","n/a",A14taxvalue/A14taxremlife)),'PTRM input'!K$592)</f>
        <v>0</v>
      </c>
      <c r="L949" s="617">
        <f>IF('PTRM input'!$E$574='PTRM input'!$G$573,IF(L$3&gt;A14taxremlife,A14taxvalue-SUM($F949:K949),IF(A14taxremlife="N/A","n/a",A14taxvalue/A14taxremlife)),'PTRM input'!L$592)</f>
        <v>0</v>
      </c>
      <c r="M949" s="617">
        <f>IF('PTRM input'!$E$574='PTRM input'!$G$573,IF(M$3&gt;A14taxremlife,A14taxvalue-SUM($F949:L949),IF(A14taxremlife="N/A","n/a",A14taxvalue/A14taxremlife)),'PTRM input'!M$592)</f>
        <v>0</v>
      </c>
      <c r="N949" s="617">
        <f>IF('PTRM input'!$E$574='PTRM input'!$G$573,IF(N$3&gt;A14taxremlife,A14taxvalue-SUM($F949:M949),IF(A14taxremlife="N/A","n/a",A14taxvalue/A14taxremlife)),'PTRM input'!N$592)</f>
        <v>0</v>
      </c>
      <c r="O949" s="617">
        <f>IF('PTRM input'!$E$574='PTRM input'!$G$573,IF(O$3&gt;A14taxremlife,A14taxvalue-SUM($F949:N949),IF(A14taxremlife="N/A","n/a",A14taxvalue/A14taxremlife)),'PTRM input'!O$592)</f>
        <v>0</v>
      </c>
      <c r="P949" s="617">
        <f>IF('PTRM input'!$E$574='PTRM input'!$G$573,IF(P$3&gt;A14taxremlife,A14taxvalue-SUM($F949:O949),IF(A14taxremlife="N/A","n/a",A14taxvalue/A14taxremlife)),'PTRM input'!P$592)</f>
        <v>0</v>
      </c>
      <c r="Q949" s="617">
        <f>IF('PTRM input'!$E$574='PTRM input'!$G$573,IF(Q$3&gt;A14taxremlife,A14taxvalue-SUM($F949:P949),IF(A14taxremlife="N/A","n/a",A14taxvalue/A14taxremlife)),'PTRM input'!Q$592)</f>
        <v>0</v>
      </c>
      <c r="R949" s="617">
        <f>IF('PTRM input'!$E$574='PTRM input'!$G$573,IF(R$3&gt;A14taxremlife,A14taxvalue-SUM($F949:Q949),IF(A14taxremlife="N/A","n/a",A14taxvalue/A14taxremlife)),'PTRM input'!R$592)</f>
        <v>0</v>
      </c>
      <c r="S949" s="617">
        <f>IF('PTRM input'!$E$574='PTRM input'!$G$573,IF(S$3&gt;A14taxremlife,A14taxvalue-SUM($F949:R949),IF(A14taxremlife="N/A","n/a",A14taxvalue/A14taxremlife)),'PTRM input'!S$592)</f>
        <v>0</v>
      </c>
      <c r="T949" s="617">
        <f>IF('PTRM input'!$E$574='PTRM input'!$G$573,IF(T$3&gt;A14taxremlife,A14taxvalue-SUM($F949:S949),IF(A14taxremlife="N/A","n/a",A14taxvalue/A14taxremlife)),'PTRM input'!T$592)</f>
        <v>0</v>
      </c>
      <c r="U949" s="617">
        <f>IF('PTRM input'!$E$574='PTRM input'!$G$573,IF(U$3&gt;A14taxremlife,A14taxvalue-SUM($F949:T949),IF(A14taxremlife="N/A","n/a",A14taxvalue/A14taxremlife)),'PTRM input'!U$592)</f>
        <v>0</v>
      </c>
      <c r="V949" s="617">
        <f>IF('PTRM input'!$E$574='PTRM input'!$G$573,IF(V$3&gt;A14taxremlife,A14taxvalue-SUM($F949:U949),IF(A14taxremlife="N/A","n/a",A14taxvalue/A14taxremlife)),'PTRM input'!V$592)</f>
        <v>0</v>
      </c>
      <c r="W949" s="617">
        <f>IF('PTRM input'!$E$574='PTRM input'!$G$573,IF(W$3&gt;A14taxremlife,A14taxvalue-SUM($F949:V949),IF(A14taxremlife="N/A","n/a",A14taxvalue/A14taxremlife)),'PTRM input'!W$592)</f>
        <v>0</v>
      </c>
      <c r="X949" s="617">
        <f>IF('PTRM input'!$E$574='PTRM input'!$G$573,IF(X$3&gt;A14taxremlife,A14taxvalue-SUM($F949:W949),IF(A14taxremlife="N/A","n/a",A14taxvalue/A14taxremlife)),'PTRM input'!X$592)</f>
        <v>0</v>
      </c>
      <c r="Y949" s="617">
        <f>IF('PTRM input'!$E$574='PTRM input'!$G$573,IF(Y$3&gt;A14taxremlife,A14taxvalue-SUM($F949:X949),IF(A14taxremlife="N/A","n/a",A14taxvalue/A14taxremlife)),'PTRM input'!Y$592)</f>
        <v>0</v>
      </c>
      <c r="Z949" s="617">
        <f>IF('PTRM input'!$E$574='PTRM input'!$G$573,IF(Z$3&gt;A14taxremlife,A14taxvalue-SUM($F949:Y949),IF(A14taxremlife="N/A","n/a",A14taxvalue/A14taxremlife)),'PTRM input'!Z$592)</f>
        <v>0</v>
      </c>
      <c r="AA949" s="617">
        <f>IF('PTRM input'!$E$574='PTRM input'!$G$573,IF(AA$3&gt;A14taxremlife,A14taxvalue-SUM($F949:Z949),IF(A14taxremlife="N/A","n/a",A14taxvalue/A14taxremlife)),'PTRM input'!AA$592)</f>
        <v>0</v>
      </c>
      <c r="AB949" s="617">
        <f>IF('PTRM input'!$E$574='PTRM input'!$G$573,IF(AB$3&gt;A14taxremlife,A14taxvalue-SUM($F949:AA949),IF(A14taxremlife="N/A","n/a",A14taxvalue/A14taxremlife)),'PTRM input'!AB$592)</f>
        <v>0</v>
      </c>
      <c r="AC949" s="617">
        <f>IF('PTRM input'!$E$574='PTRM input'!$G$573,IF(AC$3&gt;A14taxremlife,A14taxvalue-SUM($F949:AB949),IF(A14taxremlife="N/A","n/a",A14taxvalue/A14taxremlife)),'PTRM input'!AC$592)</f>
        <v>0</v>
      </c>
      <c r="AD949" s="617">
        <f>IF('PTRM input'!$E$574='PTRM input'!$G$573,IF(AD$3&gt;A14taxremlife,A14taxvalue-SUM($F949:AC949),IF(A14taxremlife="N/A","n/a",A14taxvalue/A14taxremlife)),'PTRM input'!AD$592)</f>
        <v>0</v>
      </c>
      <c r="AE949" s="617">
        <f>IF('PTRM input'!$E$574='PTRM input'!$G$573,IF(AE$3&gt;A14taxremlife,A14taxvalue-SUM($F949:AD949),IF(A14taxremlife="N/A","n/a",A14taxvalue/A14taxremlife)),'PTRM input'!AE$592)</f>
        <v>0</v>
      </c>
      <c r="AF949" s="617">
        <f>IF('PTRM input'!$E$574='PTRM input'!$G$573,IF(AF$3&gt;A14taxremlife,A14taxvalue-SUM($F949:AE949),IF(A14taxremlife="N/A","n/a",A14taxvalue/A14taxremlife)),'PTRM input'!AF$592)</f>
        <v>0</v>
      </c>
      <c r="AG949" s="617">
        <f>IF('PTRM input'!$E$574='PTRM input'!$G$573,IF(AG$3&gt;A14taxremlife,A14taxvalue-SUM($F949:AF949),IF(A14taxremlife="N/A","n/a",A14taxvalue/A14taxremlife)),'PTRM input'!AG$592)</f>
        <v>0</v>
      </c>
      <c r="AH949" s="617">
        <f>IF('PTRM input'!$E$574='PTRM input'!$G$573,IF(AH$3&gt;A14taxremlife,A14taxvalue-SUM($F949:AG949),IF(A14taxremlife="N/A","n/a",A14taxvalue/A14taxremlife)),'PTRM input'!AH$592)</f>
        <v>0</v>
      </c>
      <c r="AI949" s="617">
        <f>IF('PTRM input'!$E$574='PTRM input'!$G$573,IF(AI$3&gt;A14taxremlife,A14taxvalue-SUM($F949:AH949),IF(A14taxremlife="N/A","n/a",A14taxvalue/A14taxremlife)),'PTRM input'!AI$592)</f>
        <v>0</v>
      </c>
      <c r="AJ949" s="617">
        <f>IF('PTRM input'!$E$574='PTRM input'!$G$573,IF(AJ$3&gt;A14taxremlife,A14taxvalue-SUM($F949:AI949),IF(A14taxremlife="N/A","n/a",A14taxvalue/A14taxremlife)),'PTRM input'!AJ$592)</f>
        <v>0</v>
      </c>
      <c r="AK949" s="617">
        <f>IF('PTRM input'!$E$574='PTRM input'!$G$573,IF(AK$3&gt;A14taxremlife,A14taxvalue-SUM($F949:AJ949),IF(A14taxremlife="N/A","n/a",A14taxvalue/A14taxremlife)),'PTRM input'!AK$592)</f>
        <v>0</v>
      </c>
      <c r="AL949" s="617">
        <f>IF('PTRM input'!$E$574='PTRM input'!$G$573,IF(AL$3&gt;A14taxremlife,A14taxvalue-SUM($F949:AK949),IF(A14taxremlife="N/A","n/a",A14taxvalue/A14taxremlife)),'PTRM input'!AL$592)</f>
        <v>0</v>
      </c>
      <c r="AM949" s="617">
        <f>IF('PTRM input'!$E$574='PTRM input'!$G$573,IF(AM$3&gt;A14taxremlife,A14taxvalue-SUM($F949:AL949),IF(A14taxremlife="N/A","n/a",A14taxvalue/A14taxremlife)),'PTRM input'!AM$592)</f>
        <v>0</v>
      </c>
      <c r="AN949" s="617">
        <f>IF('PTRM input'!$E$574='PTRM input'!$G$573,IF(AN$3&gt;A14taxremlife,A14taxvalue-SUM($F949:AM949),IF(A14taxremlife="N/A","n/a",A14taxvalue/A14taxremlife)),'PTRM input'!AN$592)</f>
        <v>0</v>
      </c>
      <c r="AO949" s="617">
        <f>IF('PTRM input'!$E$574='PTRM input'!$G$573,IF(AO$3&gt;A14taxremlife,A14taxvalue-SUM($F949:AN949),IF(A14taxremlife="N/A","n/a",A14taxvalue/A14taxremlife)),'PTRM input'!AO$592)</f>
        <v>0</v>
      </c>
      <c r="AP949" s="617">
        <f>IF('PTRM input'!$E$574='PTRM input'!$G$573,IF(AP$3&gt;A14taxremlife,A14taxvalue-SUM($F949:AO949),IF(A14taxremlife="N/A","n/a",A14taxvalue/A14taxremlife)),'PTRM input'!AP$592)</f>
        <v>0</v>
      </c>
      <c r="AQ949" s="617">
        <f>IF('PTRM input'!$E$574='PTRM input'!$G$573,IF(AQ$3&gt;A14taxremlife,A14taxvalue-SUM($F949:AP949),IF(A14taxremlife="N/A","n/a",A14taxvalue/A14taxremlife)),'PTRM input'!AQ$592)</f>
        <v>0</v>
      </c>
      <c r="AR949" s="617">
        <f>IF('PTRM input'!$E$574='PTRM input'!$G$573,IF(AR$3&gt;A14taxremlife,A14taxvalue-SUM($F949:AQ949),IF(A14taxremlife="N/A","n/a",A14taxvalue/A14taxremlife)),'PTRM input'!AR$592)</f>
        <v>0</v>
      </c>
      <c r="AS949" s="617">
        <f>IF('PTRM input'!$E$574='PTRM input'!$G$573,IF(AS$3&gt;A14taxremlife,A14taxvalue-SUM($F949:AR949),IF(A14taxremlife="N/A","n/a",A14taxvalue/A14taxremlife)),'PTRM input'!AS$592)</f>
        <v>0</v>
      </c>
      <c r="AT949" s="617">
        <f>IF('PTRM input'!$E$574='PTRM input'!$G$573,IF(AT$3&gt;A14taxremlife,A14taxvalue-SUM($F949:AS949),IF(A14taxremlife="N/A","n/a",A14taxvalue/A14taxremlife)),'PTRM input'!AT$592)</f>
        <v>0</v>
      </c>
      <c r="AU949" s="617">
        <f>IF('PTRM input'!$E$574='PTRM input'!$G$573,IF(AU$3&gt;A14taxremlife,A14taxvalue-SUM($F949:AT949),IF(A14taxremlife="N/A","n/a",A14taxvalue/A14taxremlife)),'PTRM input'!AU$592)</f>
        <v>0</v>
      </c>
      <c r="AV949" s="617">
        <f>IF('PTRM input'!$E$574='PTRM input'!$G$573,IF(AV$3&gt;A14taxremlife,A14taxvalue-SUM($F949:AU949),IF(A14taxremlife="N/A","n/a",A14taxvalue/A14taxremlife)),'PTRM input'!AV$592)</f>
        <v>0</v>
      </c>
      <c r="AW949" s="617">
        <f>IF('PTRM input'!$E$574='PTRM input'!$G$573,IF(AW$3&gt;A14taxremlife,A14taxvalue-SUM($F949:AV949),IF(A14taxremlife="N/A","n/a",A14taxvalue/A14taxremlife)),'PTRM input'!AW$592)</f>
        <v>0</v>
      </c>
      <c r="AX949" s="617">
        <f>IF('PTRM input'!$E$574='PTRM input'!$G$573,IF(AX$3&gt;A14taxremlife,A14taxvalue-SUM($F949:AW949),IF(A14taxremlife="N/A","n/a",A14taxvalue/A14taxremlife)),'PTRM input'!AX$592)</f>
        <v>0</v>
      </c>
      <c r="AY949" s="617">
        <f>IF('PTRM input'!$E$574='PTRM input'!$G$573,IF(AY$3&gt;A14taxremlife,A14taxvalue-SUM($F949:AX949),IF(A14taxremlife="N/A","n/a",A14taxvalue/A14taxremlife)),'PTRM input'!AY$592)</f>
        <v>0</v>
      </c>
      <c r="AZ949" s="617">
        <f>IF('PTRM input'!$E$574='PTRM input'!$G$573,IF(AZ$3&gt;A14taxremlife,A14taxvalue-SUM($F949:AY949),IF(A14taxremlife="N/A","n/a",A14taxvalue/A14taxremlife)),'PTRM input'!AZ$592)</f>
        <v>0</v>
      </c>
      <c r="BA949" s="617">
        <f>IF('PTRM input'!$E$574='PTRM input'!$G$573,IF(BA$3&gt;A14taxremlife,A14taxvalue-SUM($F949:AZ949),IF(A14taxremlife="N/A","n/a",A14taxvalue/A14taxremlife)),'PTRM input'!BA$592)</f>
        <v>0</v>
      </c>
      <c r="BB949" s="617">
        <f>IF('PTRM input'!$E$574='PTRM input'!$G$573,IF(BB$3&gt;A14taxremlife,A14taxvalue-SUM($F949:BA949),IF(A14taxremlife="N/A","n/a",A14taxvalue/A14taxremlife)),'PTRM input'!BB$592)</f>
        <v>0</v>
      </c>
      <c r="BC949" s="617">
        <f>IF('PTRM input'!$E$574='PTRM input'!$G$573,IF(BC$3&gt;A14taxremlife,A14taxvalue-SUM($F949:BB949),IF(A14taxremlife="N/A","n/a",A14taxvalue/A14taxremlife)),'PTRM input'!BC$592)</f>
        <v>0</v>
      </c>
      <c r="BD949" s="617">
        <f>IF('PTRM input'!$E$574='PTRM input'!$G$573,IF(BD$3&gt;A14taxremlife,A14taxvalue-SUM($F949:BC949),IF(A14taxremlife="N/A","n/a",A14taxvalue/A14taxremlife)),'PTRM input'!BD$592)</f>
        <v>0</v>
      </c>
      <c r="BE949" s="617">
        <f>IF('PTRM input'!$E$574='PTRM input'!$G$573,IF(BE$3&gt;A14taxremlife,A14taxvalue-SUM($F949:BD949),IF(A14taxremlife="N/A","n/a",A14taxvalue/A14taxremlife)),'PTRM input'!BE$592)</f>
        <v>0</v>
      </c>
      <c r="BF949" s="617">
        <f>IF('PTRM input'!$E$574='PTRM input'!$G$573,IF(BF$3&gt;A14taxremlife,A14taxvalue-SUM($F949:BE949),IF(A14taxremlife="N/A","n/a",A14taxvalue/A14taxremlife)),'PTRM input'!BF$592)</f>
        <v>0</v>
      </c>
      <c r="BG949" s="617">
        <f>IF('PTRM input'!$E$574='PTRM input'!$G$573,IF(BG$3&gt;A14taxremlife,A14taxvalue-SUM($F949:BF949),IF(A14taxremlife="N/A","n/a",A14taxvalue/A14taxremlife)),'PTRM input'!BG$592)</f>
        <v>0</v>
      </c>
      <c r="BH949" s="617">
        <f>IF('PTRM input'!$E$574='PTRM input'!$G$573,IF(BH$3&gt;A14taxremlife,A14taxvalue-SUM($F949:BG949),IF(A14taxremlife="N/A","n/a",A14taxvalue/A14taxremlife)),'PTRM input'!BH$592)</f>
        <v>0</v>
      </c>
      <c r="BI949" s="617">
        <f>IF('PTRM input'!$E$574='PTRM input'!$G$573,IF(BI$3&gt;A14taxremlife,A14taxvalue-SUM($F949:BH949),IF(A14taxremlife="N/A","n/a",A14taxvalue/A14taxremlife)),'PTRM input'!BI$592)</f>
        <v>0</v>
      </c>
      <c r="BJ949" s="116"/>
      <c r="BK949" s="116"/>
      <c r="BL949" s="116"/>
      <c r="BM949" s="116"/>
    </row>
    <row r="950" spans="1:65" ht="12.75" hidden="1" customHeight="1" outlineLevel="2">
      <c r="A950" s="366"/>
      <c r="B950" s="19"/>
      <c r="C950" s="18"/>
      <c r="D950" s="760" t="s">
        <v>237</v>
      </c>
      <c r="E950" s="86">
        <v>0</v>
      </c>
      <c r="F950" s="356"/>
      <c r="G950" s="433"/>
      <c r="H950" s="433"/>
      <c r="I950" s="433"/>
      <c r="J950" s="433"/>
      <c r="K950" s="433"/>
      <c r="L950" s="433"/>
      <c r="M950" s="433"/>
      <c r="N950" s="433"/>
      <c r="O950" s="433"/>
      <c r="P950" s="433"/>
      <c r="Q950" s="251"/>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c r="AT950" s="251"/>
      <c r="AU950" s="251"/>
      <c r="AV950" s="251"/>
      <c r="AW950" s="251"/>
      <c r="AX950" s="251"/>
      <c r="AY950" s="251"/>
      <c r="AZ950" s="251"/>
      <c r="BA950" s="251"/>
      <c r="BB950" s="251"/>
      <c r="BC950" s="251"/>
      <c r="BD950" s="251"/>
      <c r="BE950" s="251"/>
      <c r="BF950" s="251"/>
      <c r="BG950" s="251"/>
      <c r="BH950" s="251"/>
      <c r="BI950" s="251"/>
      <c r="BJ950" s="116"/>
      <c r="BK950" s="116"/>
      <c r="BL950" s="116"/>
      <c r="BM950" s="116"/>
    </row>
    <row r="951" spans="1:65" ht="12.75" hidden="1" customHeight="1" outlineLevel="2">
      <c r="A951" s="366"/>
      <c r="B951" s="19"/>
      <c r="C951" s="18"/>
      <c r="D951" s="760"/>
      <c r="E951" s="86">
        <v>1</v>
      </c>
      <c r="F951" s="356"/>
      <c r="G951" s="618"/>
      <c r="H951" s="251">
        <f ca="1">IF(A14taxstdlife="n/a","n/a",IF(A14taxstdlife="",0,IF(H$3&gt;(A14stdlife+$E951),((INDEX('PTRM input'!$G$385:$P$434,A14offset,$E951)-INDEX('PTRM input'!$G$277:$P$326,A14offset,$E951))*OFFSET($F$7,0,$E951))-SUM($G951:G951),(((INDEX('PTRM input'!$G$385:$P$434,A14offset,$E951)-INDEX('PTRM input'!$G$277:$P$326,A14offset,$E951))*OFFSET($F$7,0,$E951))-SUM($G951:G951))*(OFFSET('PTRM input'!$G$477,0,$E951-1)/A14taxstdlife))))</f>
        <v>0</v>
      </c>
      <c r="I951" s="251">
        <f ca="1">IF(A14taxstdlife="n/a","n/a",IF(A14taxstdlife="",0,IF(I$3&gt;(A14stdlife+$E951),((INDEX('PTRM input'!$G$385:$P$434,A14offset,$E951)-INDEX('PTRM input'!$G$277:$P$326,A14offset,$E951))*OFFSET($F$7,0,$E951))-SUM($G951:H951),(((INDEX('PTRM input'!$G$385:$P$434,A14offset,$E951)-INDEX('PTRM input'!$G$277:$P$326,A14offset,$E951))*OFFSET($F$7,0,$E951))-SUM($G951:H951))*(OFFSET('PTRM input'!$G$477,0,$E951-1)/A14taxstdlife))))</f>
        <v>0</v>
      </c>
      <c r="J951" s="251">
        <f ca="1">IF(A14taxstdlife="n/a","n/a",IF(A14taxstdlife="",0,IF(J$3&gt;(A14stdlife+$E951),((INDEX('PTRM input'!$G$385:$P$434,A14offset,$E951)-INDEX('PTRM input'!$G$277:$P$326,A14offset,$E951))*OFFSET($F$7,0,$E951))-SUM($G951:I951),(((INDEX('PTRM input'!$G$385:$P$434,A14offset,$E951)-INDEX('PTRM input'!$G$277:$P$326,A14offset,$E951))*OFFSET($F$7,0,$E951))-SUM($G951:I951))*(OFFSET('PTRM input'!$G$477,0,$E951-1)/A14taxstdlife))))</f>
        <v>0</v>
      </c>
      <c r="K951" s="251">
        <f ca="1">IF(A14taxstdlife="n/a","n/a",IF(A14taxstdlife="",0,IF(K$3&gt;(A14stdlife+$E951),((INDEX('PTRM input'!$G$385:$P$434,A14offset,$E951)-INDEX('PTRM input'!$G$277:$P$326,A14offset,$E951))*OFFSET($F$7,0,$E951))-SUM($G951:J951),(((INDEX('PTRM input'!$G$385:$P$434,A14offset,$E951)-INDEX('PTRM input'!$G$277:$P$326,A14offset,$E951))*OFFSET($F$7,0,$E951))-SUM($G951:J951))*(OFFSET('PTRM input'!$G$477,0,$E951-1)/A14taxstdlife))))</f>
        <v>0</v>
      </c>
      <c r="L951" s="251">
        <f ca="1">IF(A14taxstdlife="n/a","n/a",IF(A14taxstdlife="",0,IF(L$3&gt;(A14stdlife+$E951),((INDEX('PTRM input'!$G$385:$P$434,A14offset,$E951)-INDEX('PTRM input'!$G$277:$P$326,A14offset,$E951))*OFFSET($F$7,0,$E951))-SUM($G951:K951),(((INDEX('PTRM input'!$G$385:$P$434,A14offset,$E951)-INDEX('PTRM input'!$G$277:$P$326,A14offset,$E951))*OFFSET($F$7,0,$E951))-SUM($G951:K951))*(OFFSET('PTRM input'!$G$477,0,$E951-1)/A14taxstdlife))))</f>
        <v>0</v>
      </c>
      <c r="M951" s="251">
        <f ca="1">IF(A14taxstdlife="n/a","n/a",IF(A14taxstdlife="",0,IF(M$3&gt;(A14stdlife+$E951),((INDEX('PTRM input'!$G$385:$P$434,A14offset,$E951)-INDEX('PTRM input'!$G$277:$P$326,A14offset,$E951))*OFFSET($F$7,0,$E951))-SUM($G951:L951),(((INDEX('PTRM input'!$G$385:$P$434,A14offset,$E951)-INDEX('PTRM input'!$G$277:$P$326,A14offset,$E951))*OFFSET($F$7,0,$E951))-SUM($G951:L951))*(OFFSET('PTRM input'!$G$477,0,$E951-1)/A14taxstdlife))))</f>
        <v>0</v>
      </c>
      <c r="N951" s="251">
        <f ca="1">IF(A14taxstdlife="n/a","n/a",IF(A14taxstdlife="",0,IF(N$3&gt;(A14stdlife+$E951),((INDEX('PTRM input'!$G$385:$P$434,A14offset,$E951)-INDEX('PTRM input'!$G$277:$P$326,A14offset,$E951))*OFFSET($F$7,0,$E951))-SUM($G951:M951),(((INDEX('PTRM input'!$G$385:$P$434,A14offset,$E951)-INDEX('PTRM input'!$G$277:$P$326,A14offset,$E951))*OFFSET($F$7,0,$E951))-SUM($G951:M951))*(OFFSET('PTRM input'!$G$477,0,$E951-1)/A14taxstdlife))))</f>
        <v>0</v>
      </c>
      <c r="O951" s="251">
        <f ca="1">IF(A14taxstdlife="n/a","n/a",IF(A14taxstdlife="",0,IF(O$3&gt;(A14stdlife+$E951),((INDEX('PTRM input'!$G$385:$P$434,A14offset,$E951)-INDEX('PTRM input'!$G$277:$P$326,A14offset,$E951))*OFFSET($F$7,0,$E951))-SUM($G951:N951),(((INDEX('PTRM input'!$G$385:$P$434,A14offset,$E951)-INDEX('PTRM input'!$G$277:$P$326,A14offset,$E951))*OFFSET($F$7,0,$E951))-SUM($G951:N951))*(OFFSET('PTRM input'!$G$477,0,$E951-1)/A14taxstdlife))))</f>
        <v>0</v>
      </c>
      <c r="P951" s="251">
        <f ca="1">IF(A14taxstdlife="n/a","n/a",IF(A14taxstdlife="",0,IF(P$3&gt;(A14stdlife+$E951),((INDEX('PTRM input'!$G$385:$P$434,A14offset,$E951)-INDEX('PTRM input'!$G$277:$P$326,A14offset,$E951))*OFFSET($F$7,0,$E951))-SUM($G951:O951),(((INDEX('PTRM input'!$G$385:$P$434,A14offset,$E951)-INDEX('PTRM input'!$G$277:$P$326,A14offset,$E951))*OFFSET($F$7,0,$E951))-SUM($G951:O951))*(OFFSET('PTRM input'!$G$477,0,$E951-1)/A14taxstdlife))))</f>
        <v>0</v>
      </c>
      <c r="Q951" s="251">
        <f ca="1">IF(A14taxstdlife="n/a","n/a",IF(A14taxstdlife="",0,IF(Q$3&gt;(A14stdlife+$E951),((INDEX('PTRM input'!$G$385:$P$434,A14offset,$E951)-INDEX('PTRM input'!$G$277:$P$326,A14offset,$E951))*OFFSET($F$7,0,$E951))-SUM($G951:P951),(((INDEX('PTRM input'!$G$385:$P$434,A14offset,$E951)-INDEX('PTRM input'!$G$277:$P$326,A14offset,$E951))*OFFSET($F$7,0,$E951))-SUM($G951:P951))*(OFFSET('PTRM input'!$G$477,0,$E951-1)/A14taxstdlife))))</f>
        <v>0</v>
      </c>
      <c r="R951" s="251">
        <f ca="1">IF(A14taxstdlife="n/a","n/a",IF(A14taxstdlife="",0,IF(R$3&gt;(A14stdlife+$E951),((INDEX('PTRM input'!$G$385:$P$434,A14offset,$E951)-INDEX('PTRM input'!$G$277:$P$326,A14offset,$E951))*OFFSET($F$7,0,$E951))-SUM($G951:Q951),(((INDEX('PTRM input'!$G$385:$P$434,A14offset,$E951)-INDEX('PTRM input'!$G$277:$P$326,A14offset,$E951))*OFFSET($F$7,0,$E951))-SUM($G951:Q951))*(OFFSET('PTRM input'!$G$477,0,$E951-1)/A14taxstdlife))))</f>
        <v>0</v>
      </c>
      <c r="S951" s="251">
        <f ca="1">IF(A14taxstdlife="n/a","n/a",IF(A14taxstdlife="",0,IF(S$3&gt;(A14stdlife+$E951),((INDEX('PTRM input'!$G$385:$P$434,A14offset,$E951)-INDEX('PTRM input'!$G$277:$P$326,A14offset,$E951))*OFFSET($F$7,0,$E951))-SUM($G951:R951),(((INDEX('PTRM input'!$G$385:$P$434,A14offset,$E951)-INDEX('PTRM input'!$G$277:$P$326,A14offset,$E951))*OFFSET($F$7,0,$E951))-SUM($G951:R951))*(OFFSET('PTRM input'!$G$477,0,$E951-1)/A14taxstdlife))))</f>
        <v>0</v>
      </c>
      <c r="T951" s="251">
        <f ca="1">IF(A14taxstdlife="n/a","n/a",IF(A14taxstdlife="",0,IF(T$3&gt;(A14stdlife+$E951),((INDEX('PTRM input'!$G$385:$P$434,A14offset,$E951)-INDEX('PTRM input'!$G$277:$P$326,A14offset,$E951))*OFFSET($F$7,0,$E951))-SUM($G951:S951),(((INDEX('PTRM input'!$G$385:$P$434,A14offset,$E951)-INDEX('PTRM input'!$G$277:$P$326,A14offset,$E951))*OFFSET($F$7,0,$E951))-SUM($G951:S951))*(OFFSET('PTRM input'!$G$477,0,$E951-1)/A14taxstdlife))))</f>
        <v>0</v>
      </c>
      <c r="U951" s="251">
        <f ca="1">IF(A14taxstdlife="n/a","n/a",IF(A14taxstdlife="",0,IF(U$3&gt;(A14stdlife+$E951),((INDEX('PTRM input'!$G$385:$P$434,A14offset,$E951)-INDEX('PTRM input'!$G$277:$P$326,A14offset,$E951))*OFFSET($F$7,0,$E951))-SUM($G951:T951),(((INDEX('PTRM input'!$G$385:$P$434,A14offset,$E951)-INDEX('PTRM input'!$G$277:$P$326,A14offset,$E951))*OFFSET($F$7,0,$E951))-SUM($G951:T951))*(OFFSET('PTRM input'!$G$477,0,$E951-1)/A14taxstdlife))))</f>
        <v>0</v>
      </c>
      <c r="V951" s="251">
        <f ca="1">IF(A14taxstdlife="n/a","n/a",IF(A14taxstdlife="",0,IF(V$3&gt;(A14stdlife+$E951),((INDEX('PTRM input'!$G$385:$P$434,A14offset,$E951)-INDEX('PTRM input'!$G$277:$P$326,A14offset,$E951))*OFFSET($F$7,0,$E951))-SUM($G951:U951),(((INDEX('PTRM input'!$G$385:$P$434,A14offset,$E951)-INDEX('PTRM input'!$G$277:$P$326,A14offset,$E951))*OFFSET($F$7,0,$E951))-SUM($G951:U951))*(OFFSET('PTRM input'!$G$477,0,$E951-1)/A14taxstdlife))))</f>
        <v>0</v>
      </c>
      <c r="W951" s="251">
        <f ca="1">IF(A14taxstdlife="n/a","n/a",IF(A14taxstdlife="",0,IF(W$3&gt;(A14stdlife+$E951),((INDEX('PTRM input'!$G$385:$P$434,A14offset,$E951)-INDEX('PTRM input'!$G$277:$P$326,A14offset,$E951))*OFFSET($F$7,0,$E951))-SUM($G951:V951),(((INDEX('PTRM input'!$G$385:$P$434,A14offset,$E951)-INDEX('PTRM input'!$G$277:$P$326,A14offset,$E951))*OFFSET($F$7,0,$E951))-SUM($G951:V951))*(OFFSET('PTRM input'!$G$477,0,$E951-1)/A14taxstdlife))))</f>
        <v>0</v>
      </c>
      <c r="X951" s="251">
        <f ca="1">IF(A14taxstdlife="n/a","n/a",IF(A14taxstdlife="",0,IF(X$3&gt;(A14stdlife+$E951),((INDEX('PTRM input'!$G$385:$P$434,A14offset,$E951)-INDEX('PTRM input'!$G$277:$P$326,A14offset,$E951))*OFFSET($F$7,0,$E951))-SUM($G951:W951),(((INDEX('PTRM input'!$G$385:$P$434,A14offset,$E951)-INDEX('PTRM input'!$G$277:$P$326,A14offset,$E951))*OFFSET($F$7,0,$E951))-SUM($G951:W951))*(OFFSET('PTRM input'!$G$477,0,$E951-1)/A14taxstdlife))))</f>
        <v>0</v>
      </c>
      <c r="Y951" s="251">
        <f ca="1">IF(A14taxstdlife="n/a","n/a",IF(A14taxstdlife="",0,IF(Y$3&gt;(A14stdlife+$E951),((INDEX('PTRM input'!$G$385:$P$434,A14offset,$E951)-INDEX('PTRM input'!$G$277:$P$326,A14offset,$E951))*OFFSET($F$7,0,$E951))-SUM($G951:X951),(((INDEX('PTRM input'!$G$385:$P$434,A14offset,$E951)-INDEX('PTRM input'!$G$277:$P$326,A14offset,$E951))*OFFSET($F$7,0,$E951))-SUM($G951:X951))*(OFFSET('PTRM input'!$G$477,0,$E951-1)/A14taxstdlife))))</f>
        <v>0</v>
      </c>
      <c r="Z951" s="251">
        <f ca="1">IF(A14taxstdlife="n/a","n/a",IF(A14taxstdlife="",0,IF(Z$3&gt;(A14stdlife+$E951),((INDEX('PTRM input'!$G$385:$P$434,A14offset,$E951)-INDEX('PTRM input'!$G$277:$P$326,A14offset,$E951))*OFFSET($F$7,0,$E951))-SUM($G951:Y951),(((INDEX('PTRM input'!$G$385:$P$434,A14offset,$E951)-INDEX('PTRM input'!$G$277:$P$326,A14offset,$E951))*OFFSET($F$7,0,$E951))-SUM($G951:Y951))*(OFFSET('PTRM input'!$G$477,0,$E951-1)/A14taxstdlife))))</f>
        <v>0</v>
      </c>
      <c r="AA951" s="251">
        <f ca="1">IF(A14taxstdlife="n/a","n/a",IF(A14taxstdlife="",0,IF(AA$3&gt;(A14stdlife+$E951),((INDEX('PTRM input'!$G$385:$P$434,A14offset,$E951)-INDEX('PTRM input'!$G$277:$P$326,A14offset,$E951))*OFFSET($F$7,0,$E951))-SUM($G951:Z951),(((INDEX('PTRM input'!$G$385:$P$434,A14offset,$E951)-INDEX('PTRM input'!$G$277:$P$326,A14offset,$E951))*OFFSET($F$7,0,$E951))-SUM($G951:Z951))*(OFFSET('PTRM input'!$G$477,0,$E951-1)/A14taxstdlife))))</f>
        <v>0</v>
      </c>
      <c r="AB951" s="251">
        <f ca="1">IF(A14taxstdlife="n/a","n/a",IF(A14taxstdlife="",0,IF(AB$3&gt;(A14stdlife+$E951),((INDEX('PTRM input'!$G$385:$P$434,A14offset,$E951)-INDEX('PTRM input'!$G$277:$P$326,A14offset,$E951))*OFFSET($F$7,0,$E951))-SUM($G951:AA951),(((INDEX('PTRM input'!$G$385:$P$434,A14offset,$E951)-INDEX('PTRM input'!$G$277:$P$326,A14offset,$E951))*OFFSET($F$7,0,$E951))-SUM($G951:AA951))*(OFFSET('PTRM input'!$G$477,0,$E951-1)/A14taxstdlife))))</f>
        <v>0</v>
      </c>
      <c r="AC951" s="251">
        <f ca="1">IF(A14taxstdlife="n/a","n/a",IF(A14taxstdlife="",0,IF(AC$3&gt;(A14stdlife+$E951),((INDEX('PTRM input'!$G$385:$P$434,A14offset,$E951)-INDEX('PTRM input'!$G$277:$P$326,A14offset,$E951))*OFFSET($F$7,0,$E951))-SUM($G951:AB951),(((INDEX('PTRM input'!$G$385:$P$434,A14offset,$E951)-INDEX('PTRM input'!$G$277:$P$326,A14offset,$E951))*OFFSET($F$7,0,$E951))-SUM($G951:AB951))*(OFFSET('PTRM input'!$G$477,0,$E951-1)/A14taxstdlife))))</f>
        <v>0</v>
      </c>
      <c r="AD951" s="251">
        <f ca="1">IF(A14taxstdlife="n/a","n/a",IF(A14taxstdlife="",0,IF(AD$3&gt;(A14stdlife+$E951),((INDEX('PTRM input'!$G$385:$P$434,A14offset,$E951)-INDEX('PTRM input'!$G$277:$P$326,A14offset,$E951))*OFFSET($F$7,0,$E951))-SUM($G951:AC951),(((INDEX('PTRM input'!$G$385:$P$434,A14offset,$E951)-INDEX('PTRM input'!$G$277:$P$326,A14offset,$E951))*OFFSET($F$7,0,$E951))-SUM($G951:AC951))*(OFFSET('PTRM input'!$G$477,0,$E951-1)/A14taxstdlife))))</f>
        <v>0</v>
      </c>
      <c r="AE951" s="251">
        <f ca="1">IF(A14taxstdlife="n/a","n/a",IF(A14taxstdlife="",0,IF(AE$3&gt;(A14stdlife+$E951),((INDEX('PTRM input'!$G$385:$P$434,A14offset,$E951)-INDEX('PTRM input'!$G$277:$P$326,A14offset,$E951))*OFFSET($F$7,0,$E951))-SUM($G951:AD951),(((INDEX('PTRM input'!$G$385:$P$434,A14offset,$E951)-INDEX('PTRM input'!$G$277:$P$326,A14offset,$E951))*OFFSET($F$7,0,$E951))-SUM($G951:AD951))*(OFFSET('PTRM input'!$G$477,0,$E951-1)/A14taxstdlife))))</f>
        <v>0</v>
      </c>
      <c r="AF951" s="251">
        <f ca="1">IF(A14taxstdlife="n/a","n/a",IF(A14taxstdlife="",0,IF(AF$3&gt;(A14stdlife+$E951),((INDEX('PTRM input'!$G$385:$P$434,A14offset,$E951)-INDEX('PTRM input'!$G$277:$P$326,A14offset,$E951))*OFFSET($F$7,0,$E951))-SUM($G951:AE951),(((INDEX('PTRM input'!$G$385:$P$434,A14offset,$E951)-INDEX('PTRM input'!$G$277:$P$326,A14offset,$E951))*OFFSET($F$7,0,$E951))-SUM($G951:AE951))*(OFFSET('PTRM input'!$G$477,0,$E951-1)/A14taxstdlife))))</f>
        <v>0</v>
      </c>
      <c r="AG951" s="251">
        <f ca="1">IF(A14taxstdlife="n/a","n/a",IF(A14taxstdlife="",0,IF(AG$3&gt;(A14stdlife+$E951),((INDEX('PTRM input'!$G$385:$P$434,A14offset,$E951)-INDEX('PTRM input'!$G$277:$P$326,A14offset,$E951))*OFFSET($F$7,0,$E951))-SUM($G951:AF951),(((INDEX('PTRM input'!$G$385:$P$434,A14offset,$E951)-INDEX('PTRM input'!$G$277:$P$326,A14offset,$E951))*OFFSET($F$7,0,$E951))-SUM($G951:AF951))*(OFFSET('PTRM input'!$G$477,0,$E951-1)/A14taxstdlife))))</f>
        <v>0</v>
      </c>
      <c r="AH951" s="251">
        <f ca="1">IF(A14taxstdlife="n/a","n/a",IF(A14taxstdlife="",0,IF(AH$3&gt;(A14stdlife+$E951),((INDEX('PTRM input'!$G$385:$P$434,A14offset,$E951)-INDEX('PTRM input'!$G$277:$P$326,A14offset,$E951))*OFFSET($F$7,0,$E951))-SUM($G951:AG951),(((INDEX('PTRM input'!$G$385:$P$434,A14offset,$E951)-INDEX('PTRM input'!$G$277:$P$326,A14offset,$E951))*OFFSET($F$7,0,$E951))-SUM($G951:AG951))*(OFFSET('PTRM input'!$G$477,0,$E951-1)/A14taxstdlife))))</f>
        <v>0</v>
      </c>
      <c r="AI951" s="251">
        <f ca="1">IF(A14taxstdlife="n/a","n/a",IF(A14taxstdlife="",0,IF(AI$3&gt;(A14stdlife+$E951),((INDEX('PTRM input'!$G$385:$P$434,A14offset,$E951)-INDEX('PTRM input'!$G$277:$P$326,A14offset,$E951))*OFFSET($F$7,0,$E951))-SUM($G951:AH951),(((INDEX('PTRM input'!$G$385:$P$434,A14offset,$E951)-INDEX('PTRM input'!$G$277:$P$326,A14offset,$E951))*OFFSET($F$7,0,$E951))-SUM($G951:AH951))*(OFFSET('PTRM input'!$G$477,0,$E951-1)/A14taxstdlife))))</f>
        <v>0</v>
      </c>
      <c r="AJ951" s="251">
        <f ca="1">IF(A14taxstdlife="n/a","n/a",IF(A14taxstdlife="",0,IF(AJ$3&gt;(A14stdlife+$E951),((INDEX('PTRM input'!$G$385:$P$434,A14offset,$E951)-INDEX('PTRM input'!$G$277:$P$326,A14offset,$E951))*OFFSET($F$7,0,$E951))-SUM($G951:AI951),(((INDEX('PTRM input'!$G$385:$P$434,A14offset,$E951)-INDEX('PTRM input'!$G$277:$P$326,A14offset,$E951))*OFFSET($F$7,0,$E951))-SUM($G951:AI951))*(OFFSET('PTRM input'!$G$477,0,$E951-1)/A14taxstdlife))))</f>
        <v>0</v>
      </c>
      <c r="AK951" s="251">
        <f ca="1">IF(A14taxstdlife="n/a","n/a",IF(A14taxstdlife="",0,IF(AK$3&gt;(A14stdlife+$E951),((INDEX('PTRM input'!$G$385:$P$434,A14offset,$E951)-INDEX('PTRM input'!$G$277:$P$326,A14offset,$E951))*OFFSET($F$7,0,$E951))-SUM($G951:AJ951),(((INDEX('PTRM input'!$G$385:$P$434,A14offset,$E951)-INDEX('PTRM input'!$G$277:$P$326,A14offset,$E951))*OFFSET($F$7,0,$E951))-SUM($G951:AJ951))*(OFFSET('PTRM input'!$G$477,0,$E951-1)/A14taxstdlife))))</f>
        <v>0</v>
      </c>
      <c r="AL951" s="251">
        <f ca="1">IF(A14taxstdlife="n/a","n/a",IF(A14taxstdlife="",0,IF(AL$3&gt;(A14stdlife+$E951),((INDEX('PTRM input'!$G$385:$P$434,A14offset,$E951)-INDEX('PTRM input'!$G$277:$P$326,A14offset,$E951))*OFFSET($F$7,0,$E951))-SUM($G951:AK951),(((INDEX('PTRM input'!$G$385:$P$434,A14offset,$E951)-INDEX('PTRM input'!$G$277:$P$326,A14offset,$E951))*OFFSET($F$7,0,$E951))-SUM($G951:AK951))*(OFFSET('PTRM input'!$G$477,0,$E951-1)/A14taxstdlife))))</f>
        <v>0</v>
      </c>
      <c r="AM951" s="251">
        <f ca="1">IF(A14taxstdlife="n/a","n/a",IF(A14taxstdlife="",0,IF(AM$3&gt;(A14stdlife+$E951),((INDEX('PTRM input'!$G$385:$P$434,A14offset,$E951)-INDEX('PTRM input'!$G$277:$P$326,A14offset,$E951))*OFFSET($F$7,0,$E951))-SUM($G951:AL951),(((INDEX('PTRM input'!$G$385:$P$434,A14offset,$E951)-INDEX('PTRM input'!$G$277:$P$326,A14offset,$E951))*OFFSET($F$7,0,$E951))-SUM($G951:AL951))*(OFFSET('PTRM input'!$G$477,0,$E951-1)/A14taxstdlife))))</f>
        <v>0</v>
      </c>
      <c r="AN951" s="251">
        <f ca="1">IF(A14taxstdlife="n/a","n/a",IF(A14taxstdlife="",0,IF(AN$3&gt;(A14stdlife+$E951),((INDEX('PTRM input'!$G$385:$P$434,A14offset,$E951)-INDEX('PTRM input'!$G$277:$P$326,A14offset,$E951))*OFFSET($F$7,0,$E951))-SUM($G951:AM951),(((INDEX('PTRM input'!$G$385:$P$434,A14offset,$E951)-INDEX('PTRM input'!$G$277:$P$326,A14offset,$E951))*OFFSET($F$7,0,$E951))-SUM($G951:AM951))*(OFFSET('PTRM input'!$G$477,0,$E951-1)/A14taxstdlife))))</f>
        <v>0</v>
      </c>
      <c r="AO951" s="251">
        <f ca="1">IF(A14taxstdlife="n/a","n/a",IF(A14taxstdlife="",0,IF(AO$3&gt;(A14stdlife+$E951),((INDEX('PTRM input'!$G$385:$P$434,A14offset,$E951)-INDEX('PTRM input'!$G$277:$P$326,A14offset,$E951))*OFFSET($F$7,0,$E951))-SUM($G951:AN951),(((INDEX('PTRM input'!$G$385:$P$434,A14offset,$E951)-INDEX('PTRM input'!$G$277:$P$326,A14offset,$E951))*OFFSET($F$7,0,$E951))-SUM($G951:AN951))*(OFFSET('PTRM input'!$G$477,0,$E951-1)/A14taxstdlife))))</f>
        <v>0</v>
      </c>
      <c r="AP951" s="251">
        <f ca="1">IF(A14taxstdlife="n/a","n/a",IF(A14taxstdlife="",0,IF(AP$3&gt;(A14stdlife+$E951),((INDEX('PTRM input'!$G$385:$P$434,A14offset,$E951)-INDEX('PTRM input'!$G$277:$P$326,A14offset,$E951))*OFFSET($F$7,0,$E951))-SUM($G951:AO951),(((INDEX('PTRM input'!$G$385:$P$434,A14offset,$E951)-INDEX('PTRM input'!$G$277:$P$326,A14offset,$E951))*OFFSET($F$7,0,$E951))-SUM($G951:AO951))*(OFFSET('PTRM input'!$G$477,0,$E951-1)/A14taxstdlife))))</f>
        <v>0</v>
      </c>
      <c r="AQ951" s="251">
        <f ca="1">IF(A14taxstdlife="n/a","n/a",IF(A14taxstdlife="",0,IF(AQ$3&gt;(A14stdlife+$E951),((INDEX('PTRM input'!$G$385:$P$434,A14offset,$E951)-INDEX('PTRM input'!$G$277:$P$326,A14offset,$E951))*OFFSET($F$7,0,$E951))-SUM($G951:AP951),(((INDEX('PTRM input'!$G$385:$P$434,A14offset,$E951)-INDEX('PTRM input'!$G$277:$P$326,A14offset,$E951))*OFFSET($F$7,0,$E951))-SUM($G951:AP951))*(OFFSET('PTRM input'!$G$477,0,$E951-1)/A14taxstdlife))))</f>
        <v>0</v>
      </c>
      <c r="AR951" s="251">
        <f ca="1">IF(A14taxstdlife="n/a","n/a",IF(A14taxstdlife="",0,IF(AR$3&gt;(A14stdlife+$E951),((INDEX('PTRM input'!$G$385:$P$434,A14offset,$E951)-INDEX('PTRM input'!$G$277:$P$326,A14offset,$E951))*OFFSET($F$7,0,$E951))-SUM($G951:AQ951),(((INDEX('PTRM input'!$G$385:$P$434,A14offset,$E951)-INDEX('PTRM input'!$G$277:$P$326,A14offset,$E951))*OFFSET($F$7,0,$E951))-SUM($G951:AQ951))*(OFFSET('PTRM input'!$G$477,0,$E951-1)/A14taxstdlife))))</f>
        <v>0</v>
      </c>
      <c r="AS951" s="251">
        <f ca="1">IF(A14taxstdlife="n/a","n/a",IF(A14taxstdlife="",0,IF(AS$3&gt;(A14stdlife+$E951),((INDEX('PTRM input'!$G$385:$P$434,A14offset,$E951)-INDEX('PTRM input'!$G$277:$P$326,A14offset,$E951))*OFFSET($F$7,0,$E951))-SUM($G951:AR951),(((INDEX('PTRM input'!$G$385:$P$434,A14offset,$E951)-INDEX('PTRM input'!$G$277:$P$326,A14offset,$E951))*OFFSET($F$7,0,$E951))-SUM($G951:AR951))*(OFFSET('PTRM input'!$G$477,0,$E951-1)/A14taxstdlife))))</f>
        <v>0</v>
      </c>
      <c r="AT951" s="251">
        <f ca="1">IF(A14taxstdlife="n/a","n/a",IF(A14taxstdlife="",0,IF(AT$3&gt;(A14stdlife+$E951),((INDEX('PTRM input'!$G$385:$P$434,A14offset,$E951)-INDEX('PTRM input'!$G$277:$P$326,A14offset,$E951))*OFFSET($F$7,0,$E951))-SUM($G951:AS951),(((INDEX('PTRM input'!$G$385:$P$434,A14offset,$E951)-INDEX('PTRM input'!$G$277:$P$326,A14offset,$E951))*OFFSET($F$7,0,$E951))-SUM($G951:AS951))*(OFFSET('PTRM input'!$G$477,0,$E951-1)/A14taxstdlife))))</f>
        <v>0</v>
      </c>
      <c r="AU951" s="251">
        <f ca="1">IF(A14taxstdlife="n/a","n/a",IF(A14taxstdlife="",0,IF(AU$3&gt;(A14stdlife+$E951),((INDEX('PTRM input'!$G$385:$P$434,A14offset,$E951)-INDEX('PTRM input'!$G$277:$P$326,A14offset,$E951))*OFFSET($F$7,0,$E951))-SUM($G951:AT951),(((INDEX('PTRM input'!$G$385:$P$434,A14offset,$E951)-INDEX('PTRM input'!$G$277:$P$326,A14offset,$E951))*OFFSET($F$7,0,$E951))-SUM($G951:AT951))*(OFFSET('PTRM input'!$G$477,0,$E951-1)/A14taxstdlife))))</f>
        <v>0</v>
      </c>
      <c r="AV951" s="251">
        <f ca="1">IF(A14taxstdlife="n/a","n/a",IF(A14taxstdlife="",0,IF(AV$3&gt;(A14stdlife+$E951),((INDEX('PTRM input'!$G$385:$P$434,A14offset,$E951)-INDEX('PTRM input'!$G$277:$P$326,A14offset,$E951))*OFFSET($F$7,0,$E951))-SUM($G951:AU951),(((INDEX('PTRM input'!$G$385:$P$434,A14offset,$E951)-INDEX('PTRM input'!$G$277:$P$326,A14offset,$E951))*OFFSET($F$7,0,$E951))-SUM($G951:AU951))*(OFFSET('PTRM input'!$G$477,0,$E951-1)/A14taxstdlife))))</f>
        <v>0</v>
      </c>
      <c r="AW951" s="251">
        <f ca="1">IF(A14taxstdlife="n/a","n/a",IF(A14taxstdlife="",0,IF(AW$3&gt;(A14stdlife+$E951),((INDEX('PTRM input'!$G$385:$P$434,A14offset,$E951)-INDEX('PTRM input'!$G$277:$P$326,A14offset,$E951))*OFFSET($F$7,0,$E951))-SUM($G951:AV951),(((INDEX('PTRM input'!$G$385:$P$434,A14offset,$E951)-INDEX('PTRM input'!$G$277:$P$326,A14offset,$E951))*OFFSET($F$7,0,$E951))-SUM($G951:AV951))*(OFFSET('PTRM input'!$G$477,0,$E951-1)/A14taxstdlife))))</f>
        <v>0</v>
      </c>
      <c r="AX951" s="251">
        <f ca="1">IF(A14taxstdlife="n/a","n/a",IF(A14taxstdlife="",0,IF(AX$3&gt;(A14stdlife+$E951),((INDEX('PTRM input'!$G$385:$P$434,A14offset,$E951)-INDEX('PTRM input'!$G$277:$P$326,A14offset,$E951))*OFFSET($F$7,0,$E951))-SUM($G951:AW951),(((INDEX('PTRM input'!$G$385:$P$434,A14offset,$E951)-INDEX('PTRM input'!$G$277:$P$326,A14offset,$E951))*OFFSET($F$7,0,$E951))-SUM($G951:AW951))*(OFFSET('PTRM input'!$G$477,0,$E951-1)/A14taxstdlife))))</f>
        <v>0</v>
      </c>
      <c r="AY951" s="251">
        <f ca="1">IF(A14taxstdlife="n/a","n/a",IF(A14taxstdlife="",0,IF(AY$3&gt;(A14stdlife+$E951),((INDEX('PTRM input'!$G$385:$P$434,A14offset,$E951)-INDEX('PTRM input'!$G$277:$P$326,A14offset,$E951))*OFFSET($F$7,0,$E951))-SUM($G951:AX951),(((INDEX('PTRM input'!$G$385:$P$434,A14offset,$E951)-INDEX('PTRM input'!$G$277:$P$326,A14offset,$E951))*OFFSET($F$7,0,$E951))-SUM($G951:AX951))*(OFFSET('PTRM input'!$G$477,0,$E951-1)/A14taxstdlife))))</f>
        <v>0</v>
      </c>
      <c r="AZ951" s="251">
        <f ca="1">IF(A14taxstdlife="n/a","n/a",IF(A14taxstdlife="",0,IF(AZ$3&gt;(A14stdlife+$E951),((INDEX('PTRM input'!$G$385:$P$434,A14offset,$E951)-INDEX('PTRM input'!$G$277:$P$326,A14offset,$E951))*OFFSET($F$7,0,$E951))-SUM($G951:AY951),(((INDEX('PTRM input'!$G$385:$P$434,A14offset,$E951)-INDEX('PTRM input'!$G$277:$P$326,A14offset,$E951))*OFFSET($F$7,0,$E951))-SUM($G951:AY951))*(OFFSET('PTRM input'!$G$477,0,$E951-1)/A14taxstdlife))))</f>
        <v>0</v>
      </c>
      <c r="BA951" s="251">
        <f ca="1">IF(A14taxstdlife="n/a","n/a",IF(A14taxstdlife="",0,IF(BA$3&gt;(A14stdlife+$E951),((INDEX('PTRM input'!$G$385:$P$434,A14offset,$E951)-INDEX('PTRM input'!$G$277:$P$326,A14offset,$E951))*OFFSET($F$7,0,$E951))-SUM($G951:AZ951),(((INDEX('PTRM input'!$G$385:$P$434,A14offset,$E951)-INDEX('PTRM input'!$G$277:$P$326,A14offset,$E951))*OFFSET($F$7,0,$E951))-SUM($G951:AZ951))*(OFFSET('PTRM input'!$G$477,0,$E951-1)/A14taxstdlife))))</f>
        <v>0</v>
      </c>
      <c r="BB951" s="251">
        <f ca="1">IF(A14taxstdlife="n/a","n/a",IF(A14taxstdlife="",0,IF(BB$3&gt;(A14stdlife+$E951),((INDEX('PTRM input'!$G$385:$P$434,A14offset,$E951)-INDEX('PTRM input'!$G$277:$P$326,A14offset,$E951))*OFFSET($F$7,0,$E951))-SUM($G951:BA951),(((INDEX('PTRM input'!$G$385:$P$434,A14offset,$E951)-INDEX('PTRM input'!$G$277:$P$326,A14offset,$E951))*OFFSET($F$7,0,$E951))-SUM($G951:BA951))*(OFFSET('PTRM input'!$G$477,0,$E951-1)/A14taxstdlife))))</f>
        <v>0</v>
      </c>
      <c r="BC951" s="251">
        <f ca="1">IF(A14taxstdlife="n/a","n/a",IF(A14taxstdlife="",0,IF(BC$3&gt;(A14stdlife+$E951),((INDEX('PTRM input'!$G$385:$P$434,A14offset,$E951)-INDEX('PTRM input'!$G$277:$P$326,A14offset,$E951))*OFFSET($F$7,0,$E951))-SUM($G951:BB951),(((INDEX('PTRM input'!$G$385:$P$434,A14offset,$E951)-INDEX('PTRM input'!$G$277:$P$326,A14offset,$E951))*OFFSET($F$7,0,$E951))-SUM($G951:BB951))*(OFFSET('PTRM input'!$G$477,0,$E951-1)/A14taxstdlife))))</f>
        <v>0</v>
      </c>
      <c r="BD951" s="251">
        <f ca="1">IF(A14taxstdlife="n/a","n/a",IF(A14taxstdlife="",0,IF(BD$3&gt;(A14stdlife+$E951),((INDEX('PTRM input'!$G$385:$P$434,A14offset,$E951)-INDEX('PTRM input'!$G$277:$P$326,A14offset,$E951))*OFFSET($F$7,0,$E951))-SUM($G951:BC951),(((INDEX('PTRM input'!$G$385:$P$434,A14offset,$E951)-INDEX('PTRM input'!$G$277:$P$326,A14offset,$E951))*OFFSET($F$7,0,$E951))-SUM($G951:BC951))*(OFFSET('PTRM input'!$G$477,0,$E951-1)/A14taxstdlife))))</f>
        <v>0</v>
      </c>
      <c r="BE951" s="251">
        <f ca="1">IF(A14taxstdlife="n/a","n/a",IF(A14taxstdlife="",0,IF(BE$3&gt;(A14stdlife+$E951),((INDEX('PTRM input'!$G$385:$P$434,A14offset,$E951)-INDEX('PTRM input'!$G$277:$P$326,A14offset,$E951))*OFFSET($F$7,0,$E951))-SUM($G951:BD951),(((INDEX('PTRM input'!$G$385:$P$434,A14offset,$E951)-INDEX('PTRM input'!$G$277:$P$326,A14offset,$E951))*OFFSET($F$7,0,$E951))-SUM($G951:BD951))*(OFFSET('PTRM input'!$G$477,0,$E951-1)/A14taxstdlife))))</f>
        <v>0</v>
      </c>
      <c r="BF951" s="251">
        <f ca="1">IF(A14taxstdlife="n/a","n/a",IF(A14taxstdlife="",0,IF(BF$3&gt;(A14stdlife+$E951),((INDEX('PTRM input'!$G$385:$P$434,A14offset,$E951)-INDEX('PTRM input'!$G$277:$P$326,A14offset,$E951))*OFFSET($F$7,0,$E951))-SUM($G951:BE951),(((INDEX('PTRM input'!$G$385:$P$434,A14offset,$E951)-INDEX('PTRM input'!$G$277:$P$326,A14offset,$E951))*OFFSET($F$7,0,$E951))-SUM($G951:BE951))*(OFFSET('PTRM input'!$G$477,0,$E951-1)/A14taxstdlife))))</f>
        <v>0</v>
      </c>
      <c r="BG951" s="251">
        <f ca="1">IF(A14taxstdlife="n/a","n/a",IF(A14taxstdlife="",0,IF(BG$3&gt;(A14stdlife+$E951),((INDEX('PTRM input'!$G$385:$P$434,A14offset,$E951)-INDEX('PTRM input'!$G$277:$P$326,A14offset,$E951))*OFFSET($F$7,0,$E951))-SUM($G951:BF951),(((INDEX('PTRM input'!$G$385:$P$434,A14offset,$E951)-INDEX('PTRM input'!$G$277:$P$326,A14offset,$E951))*OFFSET($F$7,0,$E951))-SUM($G951:BF951))*(OFFSET('PTRM input'!$G$477,0,$E951-1)/A14taxstdlife))))</f>
        <v>0</v>
      </c>
      <c r="BH951" s="251">
        <f ca="1">IF(A14taxstdlife="n/a","n/a",IF(A14taxstdlife="",0,IF(BH$3&gt;(A14stdlife+$E951),((INDEX('PTRM input'!$G$385:$P$434,A14offset,$E951)-INDEX('PTRM input'!$G$277:$P$326,A14offset,$E951))*OFFSET($F$7,0,$E951))-SUM($G951:BG951),(((INDEX('PTRM input'!$G$385:$P$434,A14offset,$E951)-INDEX('PTRM input'!$G$277:$P$326,A14offset,$E951))*OFFSET($F$7,0,$E951))-SUM($G951:BG951))*(OFFSET('PTRM input'!$G$477,0,$E951-1)/A14taxstdlife))))</f>
        <v>0</v>
      </c>
      <c r="BI951" s="251">
        <f ca="1">IF(A14taxstdlife="n/a","n/a",IF(A14taxstdlife="",0,IF(BI$3&gt;(A14stdlife+$E951),((INDEX('PTRM input'!$G$385:$P$434,A14offset,$E951)-INDEX('PTRM input'!$G$277:$P$326,A14offset,$E951))*OFFSET($F$7,0,$E951))-SUM($G951:BH951),(((INDEX('PTRM input'!$G$385:$P$434,A14offset,$E951)-INDEX('PTRM input'!$G$277:$P$326,A14offset,$E951))*OFFSET($F$7,0,$E951))-SUM($G951:BH951))*(OFFSET('PTRM input'!$G$477,0,$E951-1)/A14taxstdlife))))</f>
        <v>0</v>
      </c>
      <c r="BJ951" s="116"/>
      <c r="BK951" s="116"/>
      <c r="BL951" s="116"/>
      <c r="BM951" s="116"/>
    </row>
    <row r="952" spans="1:65" ht="12.75" hidden="1" customHeight="1" outlineLevel="2">
      <c r="A952" s="366"/>
      <c r="B952" s="19"/>
      <c r="C952" s="18"/>
      <c r="D952" s="760"/>
      <c r="E952" s="86">
        <v>2</v>
      </c>
      <c r="F952" s="356"/>
      <c r="G952" s="434"/>
      <c r="H952" s="619"/>
      <c r="I952" s="251">
        <f ca="1">IF(A14taxstdlife="n/a","n/a",IF(A14taxstdlife="",0,IF(I$3&gt;(A14stdlife+$E952),((INDEX('PTRM input'!$G$385:$P$434,A14offset,$E952)-INDEX('PTRM input'!$G$277:$P$326,A14offset,$E952))*OFFSET($F$7,0,$E952))-SUM($G952:H952),(((INDEX('PTRM input'!$G$385:$P$434,A14offset,$E952)-INDEX('PTRM input'!$G$277:$P$326,A14offset,$E952))*OFFSET($F$7,0,$E952))-SUM($G952:H952))*(OFFSET('PTRM input'!$G$477,0,$E952-1)/A14taxstdlife))))</f>
        <v>0</v>
      </c>
      <c r="J952" s="251">
        <f ca="1">IF(A14taxstdlife="n/a","n/a",IF(A14taxstdlife="",0,IF(J$3&gt;(A14stdlife+$E952),((INDEX('PTRM input'!$G$385:$P$434,A14offset,$E952)-INDEX('PTRM input'!$G$277:$P$326,A14offset,$E952))*OFFSET($F$7,0,$E952))-SUM($G952:I952),(((INDEX('PTRM input'!$G$385:$P$434,A14offset,$E952)-INDEX('PTRM input'!$G$277:$P$326,A14offset,$E952))*OFFSET($F$7,0,$E952))-SUM($G952:I952))*(OFFSET('PTRM input'!$G$477,0,$E952-1)/A14taxstdlife))))</f>
        <v>0</v>
      </c>
      <c r="K952" s="251">
        <f ca="1">IF(A14taxstdlife="n/a","n/a",IF(A14taxstdlife="",0,IF(K$3&gt;(A14stdlife+$E952),((INDEX('PTRM input'!$G$385:$P$434,A14offset,$E952)-INDEX('PTRM input'!$G$277:$P$326,A14offset,$E952))*OFFSET($F$7,0,$E952))-SUM($G952:J952),(((INDEX('PTRM input'!$G$385:$P$434,A14offset,$E952)-INDEX('PTRM input'!$G$277:$P$326,A14offset,$E952))*OFFSET($F$7,0,$E952))-SUM($G952:J952))*(OFFSET('PTRM input'!$G$477,0,$E952-1)/A14taxstdlife))))</f>
        <v>0</v>
      </c>
      <c r="L952" s="251">
        <f ca="1">IF(A14taxstdlife="n/a","n/a",IF(A14taxstdlife="",0,IF(L$3&gt;(A14stdlife+$E952),((INDEX('PTRM input'!$G$385:$P$434,A14offset,$E952)-INDEX('PTRM input'!$G$277:$P$326,A14offset,$E952))*OFFSET($F$7,0,$E952))-SUM($G952:K952),(((INDEX('PTRM input'!$G$385:$P$434,A14offset,$E952)-INDEX('PTRM input'!$G$277:$P$326,A14offset,$E952))*OFFSET($F$7,0,$E952))-SUM($G952:K952))*(OFFSET('PTRM input'!$G$477,0,$E952-1)/A14taxstdlife))))</f>
        <v>0</v>
      </c>
      <c r="M952" s="251">
        <f ca="1">IF(A14taxstdlife="n/a","n/a",IF(A14taxstdlife="",0,IF(M$3&gt;(A14stdlife+$E952),((INDEX('PTRM input'!$G$385:$P$434,A14offset,$E952)-INDEX('PTRM input'!$G$277:$P$326,A14offset,$E952))*OFFSET($F$7,0,$E952))-SUM($G952:L952),(((INDEX('PTRM input'!$G$385:$P$434,A14offset,$E952)-INDEX('PTRM input'!$G$277:$P$326,A14offset,$E952))*OFFSET($F$7,0,$E952))-SUM($G952:L952))*(OFFSET('PTRM input'!$G$477,0,$E952-1)/A14taxstdlife))))</f>
        <v>0</v>
      </c>
      <c r="N952" s="251">
        <f ca="1">IF(A14taxstdlife="n/a","n/a",IF(A14taxstdlife="",0,IF(N$3&gt;(A14stdlife+$E952),((INDEX('PTRM input'!$G$385:$P$434,A14offset,$E952)-INDEX('PTRM input'!$G$277:$P$326,A14offset,$E952))*OFFSET($F$7,0,$E952))-SUM($G952:M952),(((INDEX('PTRM input'!$G$385:$P$434,A14offset,$E952)-INDEX('PTRM input'!$G$277:$P$326,A14offset,$E952))*OFFSET($F$7,0,$E952))-SUM($G952:M952))*(OFFSET('PTRM input'!$G$477,0,$E952-1)/A14taxstdlife))))</f>
        <v>0</v>
      </c>
      <c r="O952" s="251">
        <f ca="1">IF(A14taxstdlife="n/a","n/a",IF(A14taxstdlife="",0,IF(O$3&gt;(A14stdlife+$E952),((INDEX('PTRM input'!$G$385:$P$434,A14offset,$E952)-INDEX('PTRM input'!$G$277:$P$326,A14offset,$E952))*OFFSET($F$7,0,$E952))-SUM($G952:N952),(((INDEX('PTRM input'!$G$385:$P$434,A14offset,$E952)-INDEX('PTRM input'!$G$277:$P$326,A14offset,$E952))*OFFSET($F$7,0,$E952))-SUM($G952:N952))*(OFFSET('PTRM input'!$G$477,0,$E952-1)/A14taxstdlife))))</f>
        <v>0</v>
      </c>
      <c r="P952" s="251">
        <f ca="1">IF(A14taxstdlife="n/a","n/a",IF(A14taxstdlife="",0,IF(P$3&gt;(A14stdlife+$E952),((INDEX('PTRM input'!$G$385:$P$434,A14offset,$E952)-INDEX('PTRM input'!$G$277:$P$326,A14offset,$E952))*OFFSET($F$7,0,$E952))-SUM($G952:O952),(((INDEX('PTRM input'!$G$385:$P$434,A14offset,$E952)-INDEX('PTRM input'!$G$277:$P$326,A14offset,$E952))*OFFSET($F$7,0,$E952))-SUM($G952:O952))*(OFFSET('PTRM input'!$G$477,0,$E952-1)/A14taxstdlife))))</f>
        <v>0</v>
      </c>
      <c r="Q952" s="251">
        <f ca="1">IF(A14taxstdlife="n/a","n/a",IF(A14taxstdlife="",0,IF(Q$3&gt;(A14stdlife+$E952),((INDEX('PTRM input'!$G$385:$P$434,A14offset,$E952)-INDEX('PTRM input'!$G$277:$P$326,A14offset,$E952))*OFFSET($F$7,0,$E952))-SUM($G952:P952),(((INDEX('PTRM input'!$G$385:$P$434,A14offset,$E952)-INDEX('PTRM input'!$G$277:$P$326,A14offset,$E952))*OFFSET($F$7,0,$E952))-SUM($G952:P952))*(OFFSET('PTRM input'!$G$477,0,$E952-1)/A14taxstdlife))))</f>
        <v>0</v>
      </c>
      <c r="R952" s="251">
        <f ca="1">IF(A14taxstdlife="n/a","n/a",IF(A14taxstdlife="",0,IF(R$3&gt;(A14stdlife+$E952),((INDEX('PTRM input'!$G$385:$P$434,A14offset,$E952)-INDEX('PTRM input'!$G$277:$P$326,A14offset,$E952))*OFFSET($F$7,0,$E952))-SUM($G952:Q952),(((INDEX('PTRM input'!$G$385:$P$434,A14offset,$E952)-INDEX('PTRM input'!$G$277:$P$326,A14offset,$E952))*OFFSET($F$7,0,$E952))-SUM($G952:Q952))*(OFFSET('PTRM input'!$G$477,0,$E952-1)/A14taxstdlife))))</f>
        <v>0</v>
      </c>
      <c r="S952" s="251">
        <f ca="1">IF(A14taxstdlife="n/a","n/a",IF(A14taxstdlife="",0,IF(S$3&gt;(A14stdlife+$E952),((INDEX('PTRM input'!$G$385:$P$434,A14offset,$E952)-INDEX('PTRM input'!$G$277:$P$326,A14offset,$E952))*OFFSET($F$7,0,$E952))-SUM($G952:R952),(((INDEX('PTRM input'!$G$385:$P$434,A14offset,$E952)-INDEX('PTRM input'!$G$277:$P$326,A14offset,$E952))*OFFSET($F$7,0,$E952))-SUM($G952:R952))*(OFFSET('PTRM input'!$G$477,0,$E952-1)/A14taxstdlife))))</f>
        <v>0</v>
      </c>
      <c r="T952" s="251">
        <f ca="1">IF(A14taxstdlife="n/a","n/a",IF(A14taxstdlife="",0,IF(T$3&gt;(A14stdlife+$E952),((INDEX('PTRM input'!$G$385:$P$434,A14offset,$E952)-INDEX('PTRM input'!$G$277:$P$326,A14offset,$E952))*OFFSET($F$7,0,$E952))-SUM($G952:S952),(((INDEX('PTRM input'!$G$385:$P$434,A14offset,$E952)-INDEX('PTRM input'!$G$277:$P$326,A14offset,$E952))*OFFSET($F$7,0,$E952))-SUM($G952:S952))*(OFFSET('PTRM input'!$G$477,0,$E952-1)/A14taxstdlife))))</f>
        <v>0</v>
      </c>
      <c r="U952" s="251">
        <f ca="1">IF(A14taxstdlife="n/a","n/a",IF(A14taxstdlife="",0,IF(U$3&gt;(A14stdlife+$E952),((INDEX('PTRM input'!$G$385:$P$434,A14offset,$E952)-INDEX('PTRM input'!$G$277:$P$326,A14offset,$E952))*OFFSET($F$7,0,$E952))-SUM($G952:T952),(((INDEX('PTRM input'!$G$385:$P$434,A14offset,$E952)-INDEX('PTRM input'!$G$277:$P$326,A14offset,$E952))*OFFSET($F$7,0,$E952))-SUM($G952:T952))*(OFFSET('PTRM input'!$G$477,0,$E952-1)/A14taxstdlife))))</f>
        <v>0</v>
      </c>
      <c r="V952" s="251">
        <f ca="1">IF(A14taxstdlife="n/a","n/a",IF(A14taxstdlife="",0,IF(V$3&gt;(A14stdlife+$E952),((INDEX('PTRM input'!$G$385:$P$434,A14offset,$E952)-INDEX('PTRM input'!$G$277:$P$326,A14offset,$E952))*OFFSET($F$7,0,$E952))-SUM($G952:U952),(((INDEX('PTRM input'!$G$385:$P$434,A14offset,$E952)-INDEX('PTRM input'!$G$277:$P$326,A14offset,$E952))*OFFSET($F$7,0,$E952))-SUM($G952:U952))*(OFFSET('PTRM input'!$G$477,0,$E952-1)/A14taxstdlife))))</f>
        <v>0</v>
      </c>
      <c r="W952" s="251">
        <f ca="1">IF(A14taxstdlife="n/a","n/a",IF(A14taxstdlife="",0,IF(W$3&gt;(A14stdlife+$E952),((INDEX('PTRM input'!$G$385:$P$434,A14offset,$E952)-INDEX('PTRM input'!$G$277:$P$326,A14offset,$E952))*OFFSET($F$7,0,$E952))-SUM($G952:V952),(((INDEX('PTRM input'!$G$385:$P$434,A14offset,$E952)-INDEX('PTRM input'!$G$277:$P$326,A14offset,$E952))*OFFSET($F$7,0,$E952))-SUM($G952:V952))*(OFFSET('PTRM input'!$G$477,0,$E952-1)/A14taxstdlife))))</f>
        <v>0</v>
      </c>
      <c r="X952" s="251">
        <f ca="1">IF(A14taxstdlife="n/a","n/a",IF(A14taxstdlife="",0,IF(X$3&gt;(A14stdlife+$E952),((INDEX('PTRM input'!$G$385:$P$434,A14offset,$E952)-INDEX('PTRM input'!$G$277:$P$326,A14offset,$E952))*OFFSET($F$7,0,$E952))-SUM($G952:W952),(((INDEX('PTRM input'!$G$385:$P$434,A14offset,$E952)-INDEX('PTRM input'!$G$277:$P$326,A14offset,$E952))*OFFSET($F$7,0,$E952))-SUM($G952:W952))*(OFFSET('PTRM input'!$G$477,0,$E952-1)/A14taxstdlife))))</f>
        <v>0</v>
      </c>
      <c r="Y952" s="251">
        <f ca="1">IF(A14taxstdlife="n/a","n/a",IF(A14taxstdlife="",0,IF(Y$3&gt;(A14stdlife+$E952),((INDEX('PTRM input'!$G$385:$P$434,A14offset,$E952)-INDEX('PTRM input'!$G$277:$P$326,A14offset,$E952))*OFFSET($F$7,0,$E952))-SUM($G952:X952),(((INDEX('PTRM input'!$G$385:$P$434,A14offset,$E952)-INDEX('PTRM input'!$G$277:$P$326,A14offset,$E952))*OFFSET($F$7,0,$E952))-SUM($G952:X952))*(OFFSET('PTRM input'!$G$477,0,$E952-1)/A14taxstdlife))))</f>
        <v>0</v>
      </c>
      <c r="Z952" s="251">
        <f ca="1">IF(A14taxstdlife="n/a","n/a",IF(A14taxstdlife="",0,IF(Z$3&gt;(A14stdlife+$E952),((INDEX('PTRM input'!$G$385:$P$434,A14offset,$E952)-INDEX('PTRM input'!$G$277:$P$326,A14offset,$E952))*OFFSET($F$7,0,$E952))-SUM($G952:Y952),(((INDEX('PTRM input'!$G$385:$P$434,A14offset,$E952)-INDEX('PTRM input'!$G$277:$P$326,A14offset,$E952))*OFFSET($F$7,0,$E952))-SUM($G952:Y952))*(OFFSET('PTRM input'!$G$477,0,$E952-1)/A14taxstdlife))))</f>
        <v>0</v>
      </c>
      <c r="AA952" s="251">
        <f ca="1">IF(A14taxstdlife="n/a","n/a",IF(A14taxstdlife="",0,IF(AA$3&gt;(A14stdlife+$E952),((INDEX('PTRM input'!$G$385:$P$434,A14offset,$E952)-INDEX('PTRM input'!$G$277:$P$326,A14offset,$E952))*OFFSET($F$7,0,$E952))-SUM($G952:Z952),(((INDEX('PTRM input'!$G$385:$P$434,A14offset,$E952)-INDEX('PTRM input'!$G$277:$P$326,A14offset,$E952))*OFFSET($F$7,0,$E952))-SUM($G952:Z952))*(OFFSET('PTRM input'!$G$477,0,$E952-1)/A14taxstdlife))))</f>
        <v>0</v>
      </c>
      <c r="AB952" s="251">
        <f ca="1">IF(A14taxstdlife="n/a","n/a",IF(A14taxstdlife="",0,IF(AB$3&gt;(A14stdlife+$E952),((INDEX('PTRM input'!$G$385:$P$434,A14offset,$E952)-INDEX('PTRM input'!$G$277:$P$326,A14offset,$E952))*OFFSET($F$7,0,$E952))-SUM($G952:AA952),(((INDEX('PTRM input'!$G$385:$P$434,A14offset,$E952)-INDEX('PTRM input'!$G$277:$P$326,A14offset,$E952))*OFFSET($F$7,0,$E952))-SUM($G952:AA952))*(OFFSET('PTRM input'!$G$477,0,$E952-1)/A14taxstdlife))))</f>
        <v>0</v>
      </c>
      <c r="AC952" s="251">
        <f ca="1">IF(A14taxstdlife="n/a","n/a",IF(A14taxstdlife="",0,IF(AC$3&gt;(A14stdlife+$E952),((INDEX('PTRM input'!$G$385:$P$434,A14offset,$E952)-INDEX('PTRM input'!$G$277:$P$326,A14offset,$E952))*OFFSET($F$7,0,$E952))-SUM($G952:AB952),(((INDEX('PTRM input'!$G$385:$P$434,A14offset,$E952)-INDEX('PTRM input'!$G$277:$P$326,A14offset,$E952))*OFFSET($F$7,0,$E952))-SUM($G952:AB952))*(OFFSET('PTRM input'!$G$477,0,$E952-1)/A14taxstdlife))))</f>
        <v>0</v>
      </c>
      <c r="AD952" s="251">
        <f ca="1">IF(A14taxstdlife="n/a","n/a",IF(A14taxstdlife="",0,IF(AD$3&gt;(A14stdlife+$E952),((INDEX('PTRM input'!$G$385:$P$434,A14offset,$E952)-INDEX('PTRM input'!$G$277:$P$326,A14offset,$E952))*OFFSET($F$7,0,$E952))-SUM($G952:AC952),(((INDEX('PTRM input'!$G$385:$P$434,A14offset,$E952)-INDEX('PTRM input'!$G$277:$P$326,A14offset,$E952))*OFFSET($F$7,0,$E952))-SUM($G952:AC952))*(OFFSET('PTRM input'!$G$477,0,$E952-1)/A14taxstdlife))))</f>
        <v>0</v>
      </c>
      <c r="AE952" s="251">
        <f ca="1">IF(A14taxstdlife="n/a","n/a",IF(A14taxstdlife="",0,IF(AE$3&gt;(A14stdlife+$E952),((INDEX('PTRM input'!$G$385:$P$434,A14offset,$E952)-INDEX('PTRM input'!$G$277:$P$326,A14offset,$E952))*OFFSET($F$7,0,$E952))-SUM($G952:AD952),(((INDEX('PTRM input'!$G$385:$P$434,A14offset,$E952)-INDEX('PTRM input'!$G$277:$P$326,A14offset,$E952))*OFFSET($F$7,0,$E952))-SUM($G952:AD952))*(OFFSET('PTRM input'!$G$477,0,$E952-1)/A14taxstdlife))))</f>
        <v>0</v>
      </c>
      <c r="AF952" s="251">
        <f ca="1">IF(A14taxstdlife="n/a","n/a",IF(A14taxstdlife="",0,IF(AF$3&gt;(A14stdlife+$E952),((INDEX('PTRM input'!$G$385:$P$434,A14offset,$E952)-INDEX('PTRM input'!$G$277:$P$326,A14offset,$E952))*OFFSET($F$7,0,$E952))-SUM($G952:AE952),(((INDEX('PTRM input'!$G$385:$P$434,A14offset,$E952)-INDEX('PTRM input'!$G$277:$P$326,A14offset,$E952))*OFFSET($F$7,0,$E952))-SUM($G952:AE952))*(OFFSET('PTRM input'!$G$477,0,$E952-1)/A14taxstdlife))))</f>
        <v>0</v>
      </c>
      <c r="AG952" s="251">
        <f ca="1">IF(A14taxstdlife="n/a","n/a",IF(A14taxstdlife="",0,IF(AG$3&gt;(A14stdlife+$E952),((INDEX('PTRM input'!$G$385:$P$434,A14offset,$E952)-INDEX('PTRM input'!$G$277:$P$326,A14offset,$E952))*OFFSET($F$7,0,$E952))-SUM($G952:AF952),(((INDEX('PTRM input'!$G$385:$P$434,A14offset,$E952)-INDEX('PTRM input'!$G$277:$P$326,A14offset,$E952))*OFFSET($F$7,0,$E952))-SUM($G952:AF952))*(OFFSET('PTRM input'!$G$477,0,$E952-1)/A14taxstdlife))))</f>
        <v>0</v>
      </c>
      <c r="AH952" s="251">
        <f ca="1">IF(A14taxstdlife="n/a","n/a",IF(A14taxstdlife="",0,IF(AH$3&gt;(A14stdlife+$E952),((INDEX('PTRM input'!$G$385:$P$434,A14offset,$E952)-INDEX('PTRM input'!$G$277:$P$326,A14offset,$E952))*OFFSET($F$7,0,$E952))-SUM($G952:AG952),(((INDEX('PTRM input'!$G$385:$P$434,A14offset,$E952)-INDEX('PTRM input'!$G$277:$P$326,A14offset,$E952))*OFFSET($F$7,0,$E952))-SUM($G952:AG952))*(OFFSET('PTRM input'!$G$477,0,$E952-1)/A14taxstdlife))))</f>
        <v>0</v>
      </c>
      <c r="AI952" s="251">
        <f ca="1">IF(A14taxstdlife="n/a","n/a",IF(A14taxstdlife="",0,IF(AI$3&gt;(A14stdlife+$E952),((INDEX('PTRM input'!$G$385:$P$434,A14offset,$E952)-INDEX('PTRM input'!$G$277:$P$326,A14offset,$E952))*OFFSET($F$7,0,$E952))-SUM($G952:AH952),(((INDEX('PTRM input'!$G$385:$P$434,A14offset,$E952)-INDEX('PTRM input'!$G$277:$P$326,A14offset,$E952))*OFFSET($F$7,0,$E952))-SUM($G952:AH952))*(OFFSET('PTRM input'!$G$477,0,$E952-1)/A14taxstdlife))))</f>
        <v>0</v>
      </c>
      <c r="AJ952" s="251">
        <f ca="1">IF(A14taxstdlife="n/a","n/a",IF(A14taxstdlife="",0,IF(AJ$3&gt;(A14stdlife+$E952),((INDEX('PTRM input'!$G$385:$P$434,A14offset,$E952)-INDEX('PTRM input'!$G$277:$P$326,A14offset,$E952))*OFFSET($F$7,0,$E952))-SUM($G952:AI952),(((INDEX('PTRM input'!$G$385:$P$434,A14offset,$E952)-INDEX('PTRM input'!$G$277:$P$326,A14offset,$E952))*OFFSET($F$7,0,$E952))-SUM($G952:AI952))*(OFFSET('PTRM input'!$G$477,0,$E952-1)/A14taxstdlife))))</f>
        <v>0</v>
      </c>
      <c r="AK952" s="251">
        <f ca="1">IF(A14taxstdlife="n/a","n/a",IF(A14taxstdlife="",0,IF(AK$3&gt;(A14stdlife+$E952),((INDEX('PTRM input'!$G$385:$P$434,A14offset,$E952)-INDEX('PTRM input'!$G$277:$P$326,A14offset,$E952))*OFFSET($F$7,0,$E952))-SUM($G952:AJ952),(((INDEX('PTRM input'!$G$385:$P$434,A14offset,$E952)-INDEX('PTRM input'!$G$277:$P$326,A14offset,$E952))*OFFSET($F$7,0,$E952))-SUM($G952:AJ952))*(OFFSET('PTRM input'!$G$477,0,$E952-1)/A14taxstdlife))))</f>
        <v>0</v>
      </c>
      <c r="AL952" s="251">
        <f ca="1">IF(A14taxstdlife="n/a","n/a",IF(A14taxstdlife="",0,IF(AL$3&gt;(A14stdlife+$E952),((INDEX('PTRM input'!$G$385:$P$434,A14offset,$E952)-INDEX('PTRM input'!$G$277:$P$326,A14offset,$E952))*OFFSET($F$7,0,$E952))-SUM($G952:AK952),(((INDEX('PTRM input'!$G$385:$P$434,A14offset,$E952)-INDEX('PTRM input'!$G$277:$P$326,A14offset,$E952))*OFFSET($F$7,0,$E952))-SUM($G952:AK952))*(OFFSET('PTRM input'!$G$477,0,$E952-1)/A14taxstdlife))))</f>
        <v>0</v>
      </c>
      <c r="AM952" s="251">
        <f ca="1">IF(A14taxstdlife="n/a","n/a",IF(A14taxstdlife="",0,IF(AM$3&gt;(A14stdlife+$E952),((INDEX('PTRM input'!$G$385:$P$434,A14offset,$E952)-INDEX('PTRM input'!$G$277:$P$326,A14offset,$E952))*OFFSET($F$7,0,$E952))-SUM($G952:AL952),(((INDEX('PTRM input'!$G$385:$P$434,A14offset,$E952)-INDEX('PTRM input'!$G$277:$P$326,A14offset,$E952))*OFFSET($F$7,0,$E952))-SUM($G952:AL952))*(OFFSET('PTRM input'!$G$477,0,$E952-1)/A14taxstdlife))))</f>
        <v>0</v>
      </c>
      <c r="AN952" s="251">
        <f ca="1">IF(A14taxstdlife="n/a","n/a",IF(A14taxstdlife="",0,IF(AN$3&gt;(A14stdlife+$E952),((INDEX('PTRM input'!$G$385:$P$434,A14offset,$E952)-INDEX('PTRM input'!$G$277:$P$326,A14offset,$E952))*OFFSET($F$7,0,$E952))-SUM($G952:AM952),(((INDEX('PTRM input'!$G$385:$P$434,A14offset,$E952)-INDEX('PTRM input'!$G$277:$P$326,A14offset,$E952))*OFFSET($F$7,0,$E952))-SUM($G952:AM952))*(OFFSET('PTRM input'!$G$477,0,$E952-1)/A14taxstdlife))))</f>
        <v>0</v>
      </c>
      <c r="AO952" s="251">
        <f ca="1">IF(A14taxstdlife="n/a","n/a",IF(A14taxstdlife="",0,IF(AO$3&gt;(A14stdlife+$E952),((INDEX('PTRM input'!$G$385:$P$434,A14offset,$E952)-INDEX('PTRM input'!$G$277:$P$326,A14offset,$E952))*OFFSET($F$7,0,$E952))-SUM($G952:AN952),(((INDEX('PTRM input'!$G$385:$P$434,A14offset,$E952)-INDEX('PTRM input'!$G$277:$P$326,A14offset,$E952))*OFFSET($F$7,0,$E952))-SUM($G952:AN952))*(OFFSET('PTRM input'!$G$477,0,$E952-1)/A14taxstdlife))))</f>
        <v>0</v>
      </c>
      <c r="AP952" s="251">
        <f ca="1">IF(A14taxstdlife="n/a","n/a",IF(A14taxstdlife="",0,IF(AP$3&gt;(A14stdlife+$E952),((INDEX('PTRM input'!$G$385:$P$434,A14offset,$E952)-INDEX('PTRM input'!$G$277:$P$326,A14offset,$E952))*OFFSET($F$7,0,$E952))-SUM($G952:AO952),(((INDEX('PTRM input'!$G$385:$P$434,A14offset,$E952)-INDEX('PTRM input'!$G$277:$P$326,A14offset,$E952))*OFFSET($F$7,0,$E952))-SUM($G952:AO952))*(OFFSET('PTRM input'!$G$477,0,$E952-1)/A14taxstdlife))))</f>
        <v>0</v>
      </c>
      <c r="AQ952" s="251">
        <f ca="1">IF(A14taxstdlife="n/a","n/a",IF(A14taxstdlife="",0,IF(AQ$3&gt;(A14stdlife+$E952),((INDEX('PTRM input'!$G$385:$P$434,A14offset,$E952)-INDEX('PTRM input'!$G$277:$P$326,A14offset,$E952))*OFFSET($F$7,0,$E952))-SUM($G952:AP952),(((INDEX('PTRM input'!$G$385:$P$434,A14offset,$E952)-INDEX('PTRM input'!$G$277:$P$326,A14offset,$E952))*OFFSET($F$7,0,$E952))-SUM($G952:AP952))*(OFFSET('PTRM input'!$G$477,0,$E952-1)/A14taxstdlife))))</f>
        <v>0</v>
      </c>
      <c r="AR952" s="251">
        <f ca="1">IF(A14taxstdlife="n/a","n/a",IF(A14taxstdlife="",0,IF(AR$3&gt;(A14stdlife+$E952),((INDEX('PTRM input'!$G$385:$P$434,A14offset,$E952)-INDEX('PTRM input'!$G$277:$P$326,A14offset,$E952))*OFFSET($F$7,0,$E952))-SUM($G952:AQ952),(((INDEX('PTRM input'!$G$385:$P$434,A14offset,$E952)-INDEX('PTRM input'!$G$277:$P$326,A14offset,$E952))*OFFSET($F$7,0,$E952))-SUM($G952:AQ952))*(OFFSET('PTRM input'!$G$477,0,$E952-1)/A14taxstdlife))))</f>
        <v>0</v>
      </c>
      <c r="AS952" s="251">
        <f ca="1">IF(A14taxstdlife="n/a","n/a",IF(A14taxstdlife="",0,IF(AS$3&gt;(A14stdlife+$E952),((INDEX('PTRM input'!$G$385:$P$434,A14offset,$E952)-INDEX('PTRM input'!$G$277:$P$326,A14offset,$E952))*OFFSET($F$7,0,$E952))-SUM($G952:AR952),(((INDEX('PTRM input'!$G$385:$P$434,A14offset,$E952)-INDEX('PTRM input'!$G$277:$P$326,A14offset,$E952))*OFFSET($F$7,0,$E952))-SUM($G952:AR952))*(OFFSET('PTRM input'!$G$477,0,$E952-1)/A14taxstdlife))))</f>
        <v>0</v>
      </c>
      <c r="AT952" s="251">
        <f ca="1">IF(A14taxstdlife="n/a","n/a",IF(A14taxstdlife="",0,IF(AT$3&gt;(A14stdlife+$E952),((INDEX('PTRM input'!$G$385:$P$434,A14offset,$E952)-INDEX('PTRM input'!$G$277:$P$326,A14offset,$E952))*OFFSET($F$7,0,$E952))-SUM($G952:AS952),(((INDEX('PTRM input'!$G$385:$P$434,A14offset,$E952)-INDEX('PTRM input'!$G$277:$P$326,A14offset,$E952))*OFFSET($F$7,0,$E952))-SUM($G952:AS952))*(OFFSET('PTRM input'!$G$477,0,$E952-1)/A14taxstdlife))))</f>
        <v>0</v>
      </c>
      <c r="AU952" s="251">
        <f ca="1">IF(A14taxstdlife="n/a","n/a",IF(A14taxstdlife="",0,IF(AU$3&gt;(A14stdlife+$E952),((INDEX('PTRM input'!$G$385:$P$434,A14offset,$E952)-INDEX('PTRM input'!$G$277:$P$326,A14offset,$E952))*OFFSET($F$7,0,$E952))-SUM($G952:AT952),(((INDEX('PTRM input'!$G$385:$P$434,A14offset,$E952)-INDEX('PTRM input'!$G$277:$P$326,A14offset,$E952))*OFFSET($F$7,0,$E952))-SUM($G952:AT952))*(OFFSET('PTRM input'!$G$477,0,$E952-1)/A14taxstdlife))))</f>
        <v>0</v>
      </c>
      <c r="AV952" s="251">
        <f ca="1">IF(A14taxstdlife="n/a","n/a",IF(A14taxstdlife="",0,IF(AV$3&gt;(A14stdlife+$E952),((INDEX('PTRM input'!$G$385:$P$434,A14offset,$E952)-INDEX('PTRM input'!$G$277:$P$326,A14offset,$E952))*OFFSET($F$7,0,$E952))-SUM($G952:AU952),(((INDEX('PTRM input'!$G$385:$P$434,A14offset,$E952)-INDEX('PTRM input'!$G$277:$P$326,A14offset,$E952))*OFFSET($F$7,0,$E952))-SUM($G952:AU952))*(OFFSET('PTRM input'!$G$477,0,$E952-1)/A14taxstdlife))))</f>
        <v>0</v>
      </c>
      <c r="AW952" s="251">
        <f ca="1">IF(A14taxstdlife="n/a","n/a",IF(A14taxstdlife="",0,IF(AW$3&gt;(A14stdlife+$E952),((INDEX('PTRM input'!$G$385:$P$434,A14offset,$E952)-INDEX('PTRM input'!$G$277:$P$326,A14offset,$E952))*OFFSET($F$7,0,$E952))-SUM($G952:AV952),(((INDEX('PTRM input'!$G$385:$P$434,A14offset,$E952)-INDEX('PTRM input'!$G$277:$P$326,A14offset,$E952))*OFFSET($F$7,0,$E952))-SUM($G952:AV952))*(OFFSET('PTRM input'!$G$477,0,$E952-1)/A14taxstdlife))))</f>
        <v>0</v>
      </c>
      <c r="AX952" s="251">
        <f ca="1">IF(A14taxstdlife="n/a","n/a",IF(A14taxstdlife="",0,IF(AX$3&gt;(A14stdlife+$E952),((INDEX('PTRM input'!$G$385:$P$434,A14offset,$E952)-INDEX('PTRM input'!$G$277:$P$326,A14offset,$E952))*OFFSET($F$7,0,$E952))-SUM($G952:AW952),(((INDEX('PTRM input'!$G$385:$P$434,A14offset,$E952)-INDEX('PTRM input'!$G$277:$P$326,A14offset,$E952))*OFFSET($F$7,0,$E952))-SUM($G952:AW952))*(OFFSET('PTRM input'!$G$477,0,$E952-1)/A14taxstdlife))))</f>
        <v>0</v>
      </c>
      <c r="AY952" s="251">
        <f ca="1">IF(A14taxstdlife="n/a","n/a",IF(A14taxstdlife="",0,IF(AY$3&gt;(A14stdlife+$E952),((INDEX('PTRM input'!$G$385:$P$434,A14offset,$E952)-INDEX('PTRM input'!$G$277:$P$326,A14offset,$E952))*OFFSET($F$7,0,$E952))-SUM($G952:AX952),(((INDEX('PTRM input'!$G$385:$P$434,A14offset,$E952)-INDEX('PTRM input'!$G$277:$P$326,A14offset,$E952))*OFFSET($F$7,0,$E952))-SUM($G952:AX952))*(OFFSET('PTRM input'!$G$477,0,$E952-1)/A14taxstdlife))))</f>
        <v>0</v>
      </c>
      <c r="AZ952" s="251">
        <f ca="1">IF(A14taxstdlife="n/a","n/a",IF(A14taxstdlife="",0,IF(AZ$3&gt;(A14stdlife+$E952),((INDEX('PTRM input'!$G$385:$P$434,A14offset,$E952)-INDEX('PTRM input'!$G$277:$P$326,A14offset,$E952))*OFFSET($F$7,0,$E952))-SUM($G952:AY952),(((INDEX('PTRM input'!$G$385:$P$434,A14offset,$E952)-INDEX('PTRM input'!$G$277:$P$326,A14offset,$E952))*OFFSET($F$7,0,$E952))-SUM($G952:AY952))*(OFFSET('PTRM input'!$G$477,0,$E952-1)/A14taxstdlife))))</f>
        <v>0</v>
      </c>
      <c r="BA952" s="251">
        <f ca="1">IF(A14taxstdlife="n/a","n/a",IF(A14taxstdlife="",0,IF(BA$3&gt;(A14stdlife+$E952),((INDEX('PTRM input'!$G$385:$P$434,A14offset,$E952)-INDEX('PTRM input'!$G$277:$P$326,A14offset,$E952))*OFFSET($F$7,0,$E952))-SUM($G952:AZ952),(((INDEX('PTRM input'!$G$385:$P$434,A14offset,$E952)-INDEX('PTRM input'!$G$277:$P$326,A14offset,$E952))*OFFSET($F$7,0,$E952))-SUM($G952:AZ952))*(OFFSET('PTRM input'!$G$477,0,$E952-1)/A14taxstdlife))))</f>
        <v>0</v>
      </c>
      <c r="BB952" s="251">
        <f ca="1">IF(A14taxstdlife="n/a","n/a",IF(A14taxstdlife="",0,IF(BB$3&gt;(A14stdlife+$E952),((INDEX('PTRM input'!$G$385:$P$434,A14offset,$E952)-INDEX('PTRM input'!$G$277:$P$326,A14offset,$E952))*OFFSET($F$7,0,$E952))-SUM($G952:BA952),(((INDEX('PTRM input'!$G$385:$P$434,A14offset,$E952)-INDEX('PTRM input'!$G$277:$P$326,A14offset,$E952))*OFFSET($F$7,0,$E952))-SUM($G952:BA952))*(OFFSET('PTRM input'!$G$477,0,$E952-1)/A14taxstdlife))))</f>
        <v>0</v>
      </c>
      <c r="BC952" s="251">
        <f ca="1">IF(A14taxstdlife="n/a","n/a",IF(A14taxstdlife="",0,IF(BC$3&gt;(A14stdlife+$E952),((INDEX('PTRM input'!$G$385:$P$434,A14offset,$E952)-INDEX('PTRM input'!$G$277:$P$326,A14offset,$E952))*OFFSET($F$7,0,$E952))-SUM($G952:BB952),(((INDEX('PTRM input'!$G$385:$P$434,A14offset,$E952)-INDEX('PTRM input'!$G$277:$P$326,A14offset,$E952))*OFFSET($F$7,0,$E952))-SUM($G952:BB952))*(OFFSET('PTRM input'!$G$477,0,$E952-1)/A14taxstdlife))))</f>
        <v>0</v>
      </c>
      <c r="BD952" s="251">
        <f ca="1">IF(A14taxstdlife="n/a","n/a",IF(A14taxstdlife="",0,IF(BD$3&gt;(A14stdlife+$E952),((INDEX('PTRM input'!$G$385:$P$434,A14offset,$E952)-INDEX('PTRM input'!$G$277:$P$326,A14offset,$E952))*OFFSET($F$7,0,$E952))-SUM($G952:BC952),(((INDEX('PTRM input'!$G$385:$P$434,A14offset,$E952)-INDEX('PTRM input'!$G$277:$P$326,A14offset,$E952))*OFFSET($F$7,0,$E952))-SUM($G952:BC952))*(OFFSET('PTRM input'!$G$477,0,$E952-1)/A14taxstdlife))))</f>
        <v>0</v>
      </c>
      <c r="BE952" s="251">
        <f ca="1">IF(A14taxstdlife="n/a","n/a",IF(A14taxstdlife="",0,IF(BE$3&gt;(A14stdlife+$E952),((INDEX('PTRM input'!$G$385:$P$434,A14offset,$E952)-INDEX('PTRM input'!$G$277:$P$326,A14offset,$E952))*OFFSET($F$7,0,$E952))-SUM($G952:BD952),(((INDEX('PTRM input'!$G$385:$P$434,A14offset,$E952)-INDEX('PTRM input'!$G$277:$P$326,A14offset,$E952))*OFFSET($F$7,0,$E952))-SUM($G952:BD952))*(OFFSET('PTRM input'!$G$477,0,$E952-1)/A14taxstdlife))))</f>
        <v>0</v>
      </c>
      <c r="BF952" s="251">
        <f ca="1">IF(A14taxstdlife="n/a","n/a",IF(A14taxstdlife="",0,IF(BF$3&gt;(A14stdlife+$E952),((INDEX('PTRM input'!$G$385:$P$434,A14offset,$E952)-INDEX('PTRM input'!$G$277:$P$326,A14offset,$E952))*OFFSET($F$7,0,$E952))-SUM($G952:BE952),(((INDEX('PTRM input'!$G$385:$P$434,A14offset,$E952)-INDEX('PTRM input'!$G$277:$P$326,A14offset,$E952))*OFFSET($F$7,0,$E952))-SUM($G952:BE952))*(OFFSET('PTRM input'!$G$477,0,$E952-1)/A14taxstdlife))))</f>
        <v>0</v>
      </c>
      <c r="BG952" s="251">
        <f ca="1">IF(A14taxstdlife="n/a","n/a",IF(A14taxstdlife="",0,IF(BG$3&gt;(A14stdlife+$E952),((INDEX('PTRM input'!$G$385:$P$434,A14offset,$E952)-INDEX('PTRM input'!$G$277:$P$326,A14offset,$E952))*OFFSET($F$7,0,$E952))-SUM($G952:BF952),(((INDEX('PTRM input'!$G$385:$P$434,A14offset,$E952)-INDEX('PTRM input'!$G$277:$P$326,A14offset,$E952))*OFFSET($F$7,0,$E952))-SUM($G952:BF952))*(OFFSET('PTRM input'!$G$477,0,$E952-1)/A14taxstdlife))))</f>
        <v>0</v>
      </c>
      <c r="BH952" s="251">
        <f ca="1">IF(A14taxstdlife="n/a","n/a",IF(A14taxstdlife="",0,IF(BH$3&gt;(A14stdlife+$E952),((INDEX('PTRM input'!$G$385:$P$434,A14offset,$E952)-INDEX('PTRM input'!$G$277:$P$326,A14offset,$E952))*OFFSET($F$7,0,$E952))-SUM($G952:BG952),(((INDEX('PTRM input'!$G$385:$P$434,A14offset,$E952)-INDEX('PTRM input'!$G$277:$P$326,A14offset,$E952))*OFFSET($F$7,0,$E952))-SUM($G952:BG952))*(OFFSET('PTRM input'!$G$477,0,$E952-1)/A14taxstdlife))))</f>
        <v>0</v>
      </c>
      <c r="BI952" s="251">
        <f ca="1">IF(A14taxstdlife="n/a","n/a",IF(A14taxstdlife="",0,IF(BI$3&gt;(A14stdlife+$E952),((INDEX('PTRM input'!$G$385:$P$434,A14offset,$E952)-INDEX('PTRM input'!$G$277:$P$326,A14offset,$E952))*OFFSET($F$7,0,$E952))-SUM($G952:BH952),(((INDEX('PTRM input'!$G$385:$P$434,A14offset,$E952)-INDEX('PTRM input'!$G$277:$P$326,A14offset,$E952))*OFFSET($F$7,0,$E952))-SUM($G952:BH952))*(OFFSET('PTRM input'!$G$477,0,$E952-1)/A14taxstdlife))))</f>
        <v>0</v>
      </c>
      <c r="BJ952" s="116"/>
      <c r="BK952" s="116"/>
      <c r="BL952" s="116"/>
      <c r="BM952" s="116"/>
    </row>
    <row r="953" spans="1:65" ht="12.75" hidden="1" customHeight="1" outlineLevel="2">
      <c r="A953" s="366"/>
      <c r="B953" s="19"/>
      <c r="C953" s="18"/>
      <c r="D953" s="760"/>
      <c r="E953" s="86">
        <v>3</v>
      </c>
      <c r="F953" s="356"/>
      <c r="G953" s="434"/>
      <c r="H953" s="435"/>
      <c r="I953" s="619"/>
      <c r="J953" s="251">
        <f ca="1">IF(A14taxstdlife="n/a","n/a",IF(A14taxstdlife="",0,IF(J$3&gt;(A14stdlife+$E953),((INDEX('PTRM input'!$G$385:$P$434,A14offset,$E953)-INDEX('PTRM input'!$G$277:$P$326,A14offset,$E953))*OFFSET($F$7,0,$E953))-SUM($G953:I953),(((INDEX('PTRM input'!$G$385:$P$434,A14offset,$E953)-INDEX('PTRM input'!$G$277:$P$326,A14offset,$E953))*OFFSET($F$7,0,$E953))-SUM($G953:I953))*(OFFSET('PTRM input'!$G$477,0,$E953-1)/A14taxstdlife))))</f>
        <v>0</v>
      </c>
      <c r="K953" s="251">
        <f ca="1">IF(A14taxstdlife="n/a","n/a",IF(A14taxstdlife="",0,IF(K$3&gt;(A14stdlife+$E953),((INDEX('PTRM input'!$G$385:$P$434,A14offset,$E953)-INDEX('PTRM input'!$G$277:$P$326,A14offset,$E953))*OFFSET($F$7,0,$E953))-SUM($G953:J953),(((INDEX('PTRM input'!$G$385:$P$434,A14offset,$E953)-INDEX('PTRM input'!$G$277:$P$326,A14offset,$E953))*OFFSET($F$7,0,$E953))-SUM($G953:J953))*(OFFSET('PTRM input'!$G$477,0,$E953-1)/A14taxstdlife))))</f>
        <v>0</v>
      </c>
      <c r="L953" s="251">
        <f ca="1">IF(A14taxstdlife="n/a","n/a",IF(A14taxstdlife="",0,IF(L$3&gt;(A14stdlife+$E953),((INDEX('PTRM input'!$G$385:$P$434,A14offset,$E953)-INDEX('PTRM input'!$G$277:$P$326,A14offset,$E953))*OFFSET($F$7,0,$E953))-SUM($G953:K953),(((INDEX('PTRM input'!$G$385:$P$434,A14offset,$E953)-INDEX('PTRM input'!$G$277:$P$326,A14offset,$E953))*OFFSET($F$7,0,$E953))-SUM($G953:K953))*(OFFSET('PTRM input'!$G$477,0,$E953-1)/A14taxstdlife))))</f>
        <v>0</v>
      </c>
      <c r="M953" s="251">
        <f ca="1">IF(A14taxstdlife="n/a","n/a",IF(A14taxstdlife="",0,IF(M$3&gt;(A14stdlife+$E953),((INDEX('PTRM input'!$G$385:$P$434,A14offset,$E953)-INDEX('PTRM input'!$G$277:$P$326,A14offset,$E953))*OFFSET($F$7,0,$E953))-SUM($G953:L953),(((INDEX('PTRM input'!$G$385:$P$434,A14offset,$E953)-INDEX('PTRM input'!$G$277:$P$326,A14offset,$E953))*OFFSET($F$7,0,$E953))-SUM($G953:L953))*(OFFSET('PTRM input'!$G$477,0,$E953-1)/A14taxstdlife))))</f>
        <v>0</v>
      </c>
      <c r="N953" s="251">
        <f ca="1">IF(A14taxstdlife="n/a","n/a",IF(A14taxstdlife="",0,IF(N$3&gt;(A14stdlife+$E953),((INDEX('PTRM input'!$G$385:$P$434,A14offset,$E953)-INDEX('PTRM input'!$G$277:$P$326,A14offset,$E953))*OFFSET($F$7,0,$E953))-SUM($G953:M953),(((INDEX('PTRM input'!$G$385:$P$434,A14offset,$E953)-INDEX('PTRM input'!$G$277:$P$326,A14offset,$E953))*OFFSET($F$7,0,$E953))-SUM($G953:M953))*(OFFSET('PTRM input'!$G$477,0,$E953-1)/A14taxstdlife))))</f>
        <v>0</v>
      </c>
      <c r="O953" s="251">
        <f ca="1">IF(A14taxstdlife="n/a","n/a",IF(A14taxstdlife="",0,IF(O$3&gt;(A14stdlife+$E953),((INDEX('PTRM input'!$G$385:$P$434,A14offset,$E953)-INDEX('PTRM input'!$G$277:$P$326,A14offset,$E953))*OFFSET($F$7,0,$E953))-SUM($G953:N953),(((INDEX('PTRM input'!$G$385:$P$434,A14offset,$E953)-INDEX('PTRM input'!$G$277:$P$326,A14offset,$E953))*OFFSET($F$7,0,$E953))-SUM($G953:N953))*(OFFSET('PTRM input'!$G$477,0,$E953-1)/A14taxstdlife))))</f>
        <v>0</v>
      </c>
      <c r="P953" s="251">
        <f ca="1">IF(A14taxstdlife="n/a","n/a",IF(A14taxstdlife="",0,IF(P$3&gt;(A14stdlife+$E953),((INDEX('PTRM input'!$G$385:$P$434,A14offset,$E953)-INDEX('PTRM input'!$G$277:$P$326,A14offset,$E953))*OFFSET($F$7,0,$E953))-SUM($G953:O953),(((INDEX('PTRM input'!$G$385:$P$434,A14offset,$E953)-INDEX('PTRM input'!$G$277:$P$326,A14offset,$E953))*OFFSET($F$7,0,$E953))-SUM($G953:O953))*(OFFSET('PTRM input'!$G$477,0,$E953-1)/A14taxstdlife))))</f>
        <v>0</v>
      </c>
      <c r="Q953" s="251">
        <f ca="1">IF(A14taxstdlife="n/a","n/a",IF(A14taxstdlife="",0,IF(Q$3&gt;(A14stdlife+$E953),((INDEX('PTRM input'!$G$385:$P$434,A14offset,$E953)-INDEX('PTRM input'!$G$277:$P$326,A14offset,$E953))*OFFSET($F$7,0,$E953))-SUM($G953:P953),(((INDEX('PTRM input'!$G$385:$P$434,A14offset,$E953)-INDEX('PTRM input'!$G$277:$P$326,A14offset,$E953))*OFFSET($F$7,0,$E953))-SUM($G953:P953))*(OFFSET('PTRM input'!$G$477,0,$E953-1)/A14taxstdlife))))</f>
        <v>0</v>
      </c>
      <c r="R953" s="251">
        <f ca="1">IF(A14taxstdlife="n/a","n/a",IF(A14taxstdlife="",0,IF(R$3&gt;(A14stdlife+$E953),((INDEX('PTRM input'!$G$385:$P$434,A14offset,$E953)-INDEX('PTRM input'!$G$277:$P$326,A14offset,$E953))*OFFSET($F$7,0,$E953))-SUM($G953:Q953),(((INDEX('PTRM input'!$G$385:$P$434,A14offset,$E953)-INDEX('PTRM input'!$G$277:$P$326,A14offset,$E953))*OFFSET($F$7,0,$E953))-SUM($G953:Q953))*(OFFSET('PTRM input'!$G$477,0,$E953-1)/A14taxstdlife))))</f>
        <v>0</v>
      </c>
      <c r="S953" s="251">
        <f ca="1">IF(A14taxstdlife="n/a","n/a",IF(A14taxstdlife="",0,IF(S$3&gt;(A14stdlife+$E953),((INDEX('PTRM input'!$G$385:$P$434,A14offset,$E953)-INDEX('PTRM input'!$G$277:$P$326,A14offset,$E953))*OFFSET($F$7,0,$E953))-SUM($G953:R953),(((INDEX('PTRM input'!$G$385:$P$434,A14offset,$E953)-INDEX('PTRM input'!$G$277:$P$326,A14offset,$E953))*OFFSET($F$7,0,$E953))-SUM($G953:R953))*(OFFSET('PTRM input'!$G$477,0,$E953-1)/A14taxstdlife))))</f>
        <v>0</v>
      </c>
      <c r="T953" s="251">
        <f ca="1">IF(A14taxstdlife="n/a","n/a",IF(A14taxstdlife="",0,IF(T$3&gt;(A14stdlife+$E953),((INDEX('PTRM input'!$G$385:$P$434,A14offset,$E953)-INDEX('PTRM input'!$G$277:$P$326,A14offset,$E953))*OFFSET($F$7,0,$E953))-SUM($G953:S953),(((INDEX('PTRM input'!$G$385:$P$434,A14offset,$E953)-INDEX('PTRM input'!$G$277:$P$326,A14offset,$E953))*OFFSET($F$7,0,$E953))-SUM($G953:S953))*(OFFSET('PTRM input'!$G$477,0,$E953-1)/A14taxstdlife))))</f>
        <v>0</v>
      </c>
      <c r="U953" s="251">
        <f ca="1">IF(A14taxstdlife="n/a","n/a",IF(A14taxstdlife="",0,IF(U$3&gt;(A14stdlife+$E953),((INDEX('PTRM input'!$G$385:$P$434,A14offset,$E953)-INDEX('PTRM input'!$G$277:$P$326,A14offset,$E953))*OFFSET($F$7,0,$E953))-SUM($G953:T953),(((INDEX('PTRM input'!$G$385:$P$434,A14offset,$E953)-INDEX('PTRM input'!$G$277:$P$326,A14offset,$E953))*OFFSET($F$7,0,$E953))-SUM($G953:T953))*(OFFSET('PTRM input'!$G$477,0,$E953-1)/A14taxstdlife))))</f>
        <v>0</v>
      </c>
      <c r="V953" s="251">
        <f ca="1">IF(A14taxstdlife="n/a","n/a",IF(A14taxstdlife="",0,IF(V$3&gt;(A14stdlife+$E953),((INDEX('PTRM input'!$G$385:$P$434,A14offset,$E953)-INDEX('PTRM input'!$G$277:$P$326,A14offset,$E953))*OFFSET($F$7,0,$E953))-SUM($G953:U953),(((INDEX('PTRM input'!$G$385:$P$434,A14offset,$E953)-INDEX('PTRM input'!$G$277:$P$326,A14offset,$E953))*OFFSET($F$7,0,$E953))-SUM($G953:U953))*(OFFSET('PTRM input'!$G$477,0,$E953-1)/A14taxstdlife))))</f>
        <v>0</v>
      </c>
      <c r="W953" s="251">
        <f ca="1">IF(A14taxstdlife="n/a","n/a",IF(A14taxstdlife="",0,IF(W$3&gt;(A14stdlife+$E953),((INDEX('PTRM input'!$G$385:$P$434,A14offset,$E953)-INDEX('PTRM input'!$G$277:$P$326,A14offset,$E953))*OFFSET($F$7,0,$E953))-SUM($G953:V953),(((INDEX('PTRM input'!$G$385:$P$434,A14offset,$E953)-INDEX('PTRM input'!$G$277:$P$326,A14offset,$E953))*OFFSET($F$7,0,$E953))-SUM($G953:V953))*(OFFSET('PTRM input'!$G$477,0,$E953-1)/A14taxstdlife))))</f>
        <v>0</v>
      </c>
      <c r="X953" s="251">
        <f ca="1">IF(A14taxstdlife="n/a","n/a",IF(A14taxstdlife="",0,IF(X$3&gt;(A14stdlife+$E953),((INDEX('PTRM input'!$G$385:$P$434,A14offset,$E953)-INDEX('PTRM input'!$G$277:$P$326,A14offset,$E953))*OFFSET($F$7,0,$E953))-SUM($G953:W953),(((INDEX('PTRM input'!$G$385:$P$434,A14offset,$E953)-INDEX('PTRM input'!$G$277:$P$326,A14offset,$E953))*OFFSET($F$7,0,$E953))-SUM($G953:W953))*(OFFSET('PTRM input'!$G$477,0,$E953-1)/A14taxstdlife))))</f>
        <v>0</v>
      </c>
      <c r="Y953" s="251">
        <f ca="1">IF(A14taxstdlife="n/a","n/a",IF(A14taxstdlife="",0,IF(Y$3&gt;(A14stdlife+$E953),((INDEX('PTRM input'!$G$385:$P$434,A14offset,$E953)-INDEX('PTRM input'!$G$277:$P$326,A14offset,$E953))*OFFSET($F$7,0,$E953))-SUM($G953:X953),(((INDEX('PTRM input'!$G$385:$P$434,A14offset,$E953)-INDEX('PTRM input'!$G$277:$P$326,A14offset,$E953))*OFFSET($F$7,0,$E953))-SUM($G953:X953))*(OFFSET('PTRM input'!$G$477,0,$E953-1)/A14taxstdlife))))</f>
        <v>0</v>
      </c>
      <c r="Z953" s="251">
        <f ca="1">IF(A14taxstdlife="n/a","n/a",IF(A14taxstdlife="",0,IF(Z$3&gt;(A14stdlife+$E953),((INDEX('PTRM input'!$G$385:$P$434,A14offset,$E953)-INDEX('PTRM input'!$G$277:$P$326,A14offset,$E953))*OFFSET($F$7,0,$E953))-SUM($G953:Y953),(((INDEX('PTRM input'!$G$385:$P$434,A14offset,$E953)-INDEX('PTRM input'!$G$277:$P$326,A14offset,$E953))*OFFSET($F$7,0,$E953))-SUM($G953:Y953))*(OFFSET('PTRM input'!$G$477,0,$E953-1)/A14taxstdlife))))</f>
        <v>0</v>
      </c>
      <c r="AA953" s="251">
        <f ca="1">IF(A14taxstdlife="n/a","n/a",IF(A14taxstdlife="",0,IF(AA$3&gt;(A14stdlife+$E953),((INDEX('PTRM input'!$G$385:$P$434,A14offset,$E953)-INDEX('PTRM input'!$G$277:$P$326,A14offset,$E953))*OFFSET($F$7,0,$E953))-SUM($G953:Z953),(((INDEX('PTRM input'!$G$385:$P$434,A14offset,$E953)-INDEX('PTRM input'!$G$277:$P$326,A14offset,$E953))*OFFSET($F$7,0,$E953))-SUM($G953:Z953))*(OFFSET('PTRM input'!$G$477,0,$E953-1)/A14taxstdlife))))</f>
        <v>0</v>
      </c>
      <c r="AB953" s="251">
        <f ca="1">IF(A14taxstdlife="n/a","n/a",IF(A14taxstdlife="",0,IF(AB$3&gt;(A14stdlife+$E953),((INDEX('PTRM input'!$G$385:$P$434,A14offset,$E953)-INDEX('PTRM input'!$G$277:$P$326,A14offset,$E953))*OFFSET($F$7,0,$E953))-SUM($G953:AA953),(((INDEX('PTRM input'!$G$385:$P$434,A14offset,$E953)-INDEX('PTRM input'!$G$277:$P$326,A14offset,$E953))*OFFSET($F$7,0,$E953))-SUM($G953:AA953))*(OFFSET('PTRM input'!$G$477,0,$E953-1)/A14taxstdlife))))</f>
        <v>0</v>
      </c>
      <c r="AC953" s="251">
        <f ca="1">IF(A14taxstdlife="n/a","n/a",IF(A14taxstdlife="",0,IF(AC$3&gt;(A14stdlife+$E953),((INDEX('PTRM input'!$G$385:$P$434,A14offset,$E953)-INDEX('PTRM input'!$G$277:$P$326,A14offset,$E953))*OFFSET($F$7,0,$E953))-SUM($G953:AB953),(((INDEX('PTRM input'!$G$385:$P$434,A14offset,$E953)-INDEX('PTRM input'!$G$277:$P$326,A14offset,$E953))*OFFSET($F$7,0,$E953))-SUM($G953:AB953))*(OFFSET('PTRM input'!$G$477,0,$E953-1)/A14taxstdlife))))</f>
        <v>0</v>
      </c>
      <c r="AD953" s="251">
        <f ca="1">IF(A14taxstdlife="n/a","n/a",IF(A14taxstdlife="",0,IF(AD$3&gt;(A14stdlife+$E953),((INDEX('PTRM input'!$G$385:$P$434,A14offset,$E953)-INDEX('PTRM input'!$G$277:$P$326,A14offset,$E953))*OFFSET($F$7,0,$E953))-SUM($G953:AC953),(((INDEX('PTRM input'!$G$385:$P$434,A14offset,$E953)-INDEX('PTRM input'!$G$277:$P$326,A14offset,$E953))*OFFSET($F$7,0,$E953))-SUM($G953:AC953))*(OFFSET('PTRM input'!$G$477,0,$E953-1)/A14taxstdlife))))</f>
        <v>0</v>
      </c>
      <c r="AE953" s="251">
        <f ca="1">IF(A14taxstdlife="n/a","n/a",IF(A14taxstdlife="",0,IF(AE$3&gt;(A14stdlife+$E953),((INDEX('PTRM input'!$G$385:$P$434,A14offset,$E953)-INDEX('PTRM input'!$G$277:$P$326,A14offset,$E953))*OFFSET($F$7,0,$E953))-SUM($G953:AD953),(((INDEX('PTRM input'!$G$385:$P$434,A14offset,$E953)-INDEX('PTRM input'!$G$277:$P$326,A14offset,$E953))*OFFSET($F$7,0,$E953))-SUM($G953:AD953))*(OFFSET('PTRM input'!$G$477,0,$E953-1)/A14taxstdlife))))</f>
        <v>0</v>
      </c>
      <c r="AF953" s="251">
        <f ca="1">IF(A14taxstdlife="n/a","n/a",IF(A14taxstdlife="",0,IF(AF$3&gt;(A14stdlife+$E953),((INDEX('PTRM input'!$G$385:$P$434,A14offset,$E953)-INDEX('PTRM input'!$G$277:$P$326,A14offset,$E953))*OFFSET($F$7,0,$E953))-SUM($G953:AE953),(((INDEX('PTRM input'!$G$385:$P$434,A14offset,$E953)-INDEX('PTRM input'!$G$277:$P$326,A14offset,$E953))*OFFSET($F$7,0,$E953))-SUM($G953:AE953))*(OFFSET('PTRM input'!$G$477,0,$E953-1)/A14taxstdlife))))</f>
        <v>0</v>
      </c>
      <c r="AG953" s="251">
        <f ca="1">IF(A14taxstdlife="n/a","n/a",IF(A14taxstdlife="",0,IF(AG$3&gt;(A14stdlife+$E953),((INDEX('PTRM input'!$G$385:$P$434,A14offset,$E953)-INDEX('PTRM input'!$G$277:$P$326,A14offset,$E953))*OFFSET($F$7,0,$E953))-SUM($G953:AF953),(((INDEX('PTRM input'!$G$385:$P$434,A14offset,$E953)-INDEX('PTRM input'!$G$277:$P$326,A14offset,$E953))*OFFSET($F$7,0,$E953))-SUM($G953:AF953))*(OFFSET('PTRM input'!$G$477,0,$E953-1)/A14taxstdlife))))</f>
        <v>0</v>
      </c>
      <c r="AH953" s="251">
        <f ca="1">IF(A14taxstdlife="n/a","n/a",IF(A14taxstdlife="",0,IF(AH$3&gt;(A14stdlife+$E953),((INDEX('PTRM input'!$G$385:$P$434,A14offset,$E953)-INDEX('PTRM input'!$G$277:$P$326,A14offset,$E953))*OFFSET($F$7,0,$E953))-SUM($G953:AG953),(((INDEX('PTRM input'!$G$385:$P$434,A14offset,$E953)-INDEX('PTRM input'!$G$277:$P$326,A14offset,$E953))*OFFSET($F$7,0,$E953))-SUM($G953:AG953))*(OFFSET('PTRM input'!$G$477,0,$E953-1)/A14taxstdlife))))</f>
        <v>0</v>
      </c>
      <c r="AI953" s="251">
        <f ca="1">IF(A14taxstdlife="n/a","n/a",IF(A14taxstdlife="",0,IF(AI$3&gt;(A14stdlife+$E953),((INDEX('PTRM input'!$G$385:$P$434,A14offset,$E953)-INDEX('PTRM input'!$G$277:$P$326,A14offset,$E953))*OFFSET($F$7,0,$E953))-SUM($G953:AH953),(((INDEX('PTRM input'!$G$385:$P$434,A14offset,$E953)-INDEX('PTRM input'!$G$277:$P$326,A14offset,$E953))*OFFSET($F$7,0,$E953))-SUM($G953:AH953))*(OFFSET('PTRM input'!$G$477,0,$E953-1)/A14taxstdlife))))</f>
        <v>0</v>
      </c>
      <c r="AJ953" s="251">
        <f ca="1">IF(A14taxstdlife="n/a","n/a",IF(A14taxstdlife="",0,IF(AJ$3&gt;(A14stdlife+$E953),((INDEX('PTRM input'!$G$385:$P$434,A14offset,$E953)-INDEX('PTRM input'!$G$277:$P$326,A14offset,$E953))*OFFSET($F$7,0,$E953))-SUM($G953:AI953),(((INDEX('PTRM input'!$G$385:$P$434,A14offset,$E953)-INDEX('PTRM input'!$G$277:$P$326,A14offset,$E953))*OFFSET($F$7,0,$E953))-SUM($G953:AI953))*(OFFSET('PTRM input'!$G$477,0,$E953-1)/A14taxstdlife))))</f>
        <v>0</v>
      </c>
      <c r="AK953" s="251">
        <f ca="1">IF(A14taxstdlife="n/a","n/a",IF(A14taxstdlife="",0,IF(AK$3&gt;(A14stdlife+$E953),((INDEX('PTRM input'!$G$385:$P$434,A14offset,$E953)-INDEX('PTRM input'!$G$277:$P$326,A14offset,$E953))*OFFSET($F$7,0,$E953))-SUM($G953:AJ953),(((INDEX('PTRM input'!$G$385:$P$434,A14offset,$E953)-INDEX('PTRM input'!$G$277:$P$326,A14offset,$E953))*OFFSET($F$7,0,$E953))-SUM($G953:AJ953))*(OFFSET('PTRM input'!$G$477,0,$E953-1)/A14taxstdlife))))</f>
        <v>0</v>
      </c>
      <c r="AL953" s="251">
        <f ca="1">IF(A14taxstdlife="n/a","n/a",IF(A14taxstdlife="",0,IF(AL$3&gt;(A14stdlife+$E953),((INDEX('PTRM input'!$G$385:$P$434,A14offset,$E953)-INDEX('PTRM input'!$G$277:$P$326,A14offset,$E953))*OFFSET($F$7,0,$E953))-SUM($G953:AK953),(((INDEX('PTRM input'!$G$385:$P$434,A14offset,$E953)-INDEX('PTRM input'!$G$277:$P$326,A14offset,$E953))*OFFSET($F$7,0,$E953))-SUM($G953:AK953))*(OFFSET('PTRM input'!$G$477,0,$E953-1)/A14taxstdlife))))</f>
        <v>0</v>
      </c>
      <c r="AM953" s="251">
        <f ca="1">IF(A14taxstdlife="n/a","n/a",IF(A14taxstdlife="",0,IF(AM$3&gt;(A14stdlife+$E953),((INDEX('PTRM input'!$G$385:$P$434,A14offset,$E953)-INDEX('PTRM input'!$G$277:$P$326,A14offset,$E953))*OFFSET($F$7,0,$E953))-SUM($G953:AL953),(((INDEX('PTRM input'!$G$385:$P$434,A14offset,$E953)-INDEX('PTRM input'!$G$277:$P$326,A14offset,$E953))*OFFSET($F$7,0,$E953))-SUM($G953:AL953))*(OFFSET('PTRM input'!$G$477,0,$E953-1)/A14taxstdlife))))</f>
        <v>0</v>
      </c>
      <c r="AN953" s="251">
        <f ca="1">IF(A14taxstdlife="n/a","n/a",IF(A14taxstdlife="",0,IF(AN$3&gt;(A14stdlife+$E953),((INDEX('PTRM input'!$G$385:$P$434,A14offset,$E953)-INDEX('PTRM input'!$G$277:$P$326,A14offset,$E953))*OFFSET($F$7,0,$E953))-SUM($G953:AM953),(((INDEX('PTRM input'!$G$385:$P$434,A14offset,$E953)-INDEX('PTRM input'!$G$277:$P$326,A14offset,$E953))*OFFSET($F$7,0,$E953))-SUM($G953:AM953))*(OFFSET('PTRM input'!$G$477,0,$E953-1)/A14taxstdlife))))</f>
        <v>0</v>
      </c>
      <c r="AO953" s="251">
        <f ca="1">IF(A14taxstdlife="n/a","n/a",IF(A14taxstdlife="",0,IF(AO$3&gt;(A14stdlife+$E953),((INDEX('PTRM input'!$G$385:$P$434,A14offset,$E953)-INDEX('PTRM input'!$G$277:$P$326,A14offset,$E953))*OFFSET($F$7,0,$E953))-SUM($G953:AN953),(((INDEX('PTRM input'!$G$385:$P$434,A14offset,$E953)-INDEX('PTRM input'!$G$277:$P$326,A14offset,$E953))*OFFSET($F$7,0,$E953))-SUM($G953:AN953))*(OFFSET('PTRM input'!$G$477,0,$E953-1)/A14taxstdlife))))</f>
        <v>0</v>
      </c>
      <c r="AP953" s="251">
        <f ca="1">IF(A14taxstdlife="n/a","n/a",IF(A14taxstdlife="",0,IF(AP$3&gt;(A14stdlife+$E953),((INDEX('PTRM input'!$G$385:$P$434,A14offset,$E953)-INDEX('PTRM input'!$G$277:$P$326,A14offset,$E953))*OFFSET($F$7,0,$E953))-SUM($G953:AO953),(((INDEX('PTRM input'!$G$385:$P$434,A14offset,$E953)-INDEX('PTRM input'!$G$277:$P$326,A14offset,$E953))*OFFSET($F$7,0,$E953))-SUM($G953:AO953))*(OFFSET('PTRM input'!$G$477,0,$E953-1)/A14taxstdlife))))</f>
        <v>0</v>
      </c>
      <c r="AQ953" s="251">
        <f ca="1">IF(A14taxstdlife="n/a","n/a",IF(A14taxstdlife="",0,IF(AQ$3&gt;(A14stdlife+$E953),((INDEX('PTRM input'!$G$385:$P$434,A14offset,$E953)-INDEX('PTRM input'!$G$277:$P$326,A14offset,$E953))*OFFSET($F$7,0,$E953))-SUM($G953:AP953),(((INDEX('PTRM input'!$G$385:$P$434,A14offset,$E953)-INDEX('PTRM input'!$G$277:$P$326,A14offset,$E953))*OFFSET($F$7,0,$E953))-SUM($G953:AP953))*(OFFSET('PTRM input'!$G$477,0,$E953-1)/A14taxstdlife))))</f>
        <v>0</v>
      </c>
      <c r="AR953" s="251">
        <f ca="1">IF(A14taxstdlife="n/a","n/a",IF(A14taxstdlife="",0,IF(AR$3&gt;(A14stdlife+$E953),((INDEX('PTRM input'!$G$385:$P$434,A14offset,$E953)-INDEX('PTRM input'!$G$277:$P$326,A14offset,$E953))*OFFSET($F$7,0,$E953))-SUM($G953:AQ953),(((INDEX('PTRM input'!$G$385:$P$434,A14offset,$E953)-INDEX('PTRM input'!$G$277:$P$326,A14offset,$E953))*OFFSET($F$7,0,$E953))-SUM($G953:AQ953))*(OFFSET('PTRM input'!$G$477,0,$E953-1)/A14taxstdlife))))</f>
        <v>0</v>
      </c>
      <c r="AS953" s="251">
        <f ca="1">IF(A14taxstdlife="n/a","n/a",IF(A14taxstdlife="",0,IF(AS$3&gt;(A14stdlife+$E953),((INDEX('PTRM input'!$G$385:$P$434,A14offset,$E953)-INDEX('PTRM input'!$G$277:$P$326,A14offset,$E953))*OFFSET($F$7,0,$E953))-SUM($G953:AR953),(((INDEX('PTRM input'!$G$385:$P$434,A14offset,$E953)-INDEX('PTRM input'!$G$277:$P$326,A14offset,$E953))*OFFSET($F$7,0,$E953))-SUM($G953:AR953))*(OFFSET('PTRM input'!$G$477,0,$E953-1)/A14taxstdlife))))</f>
        <v>0</v>
      </c>
      <c r="AT953" s="251">
        <f ca="1">IF(A14taxstdlife="n/a","n/a",IF(A14taxstdlife="",0,IF(AT$3&gt;(A14stdlife+$E953),((INDEX('PTRM input'!$G$385:$P$434,A14offset,$E953)-INDEX('PTRM input'!$G$277:$P$326,A14offset,$E953))*OFFSET($F$7,0,$E953))-SUM($G953:AS953),(((INDEX('PTRM input'!$G$385:$P$434,A14offset,$E953)-INDEX('PTRM input'!$G$277:$P$326,A14offset,$E953))*OFFSET($F$7,0,$E953))-SUM($G953:AS953))*(OFFSET('PTRM input'!$G$477,0,$E953-1)/A14taxstdlife))))</f>
        <v>0</v>
      </c>
      <c r="AU953" s="251">
        <f ca="1">IF(A14taxstdlife="n/a","n/a",IF(A14taxstdlife="",0,IF(AU$3&gt;(A14stdlife+$E953),((INDEX('PTRM input'!$G$385:$P$434,A14offset,$E953)-INDEX('PTRM input'!$G$277:$P$326,A14offset,$E953))*OFFSET($F$7,0,$E953))-SUM($G953:AT953),(((INDEX('PTRM input'!$G$385:$P$434,A14offset,$E953)-INDEX('PTRM input'!$G$277:$P$326,A14offset,$E953))*OFFSET($F$7,0,$E953))-SUM($G953:AT953))*(OFFSET('PTRM input'!$G$477,0,$E953-1)/A14taxstdlife))))</f>
        <v>0</v>
      </c>
      <c r="AV953" s="251">
        <f ca="1">IF(A14taxstdlife="n/a","n/a",IF(A14taxstdlife="",0,IF(AV$3&gt;(A14stdlife+$E953),((INDEX('PTRM input'!$G$385:$P$434,A14offset,$E953)-INDEX('PTRM input'!$G$277:$P$326,A14offset,$E953))*OFFSET($F$7,0,$E953))-SUM($G953:AU953),(((INDEX('PTRM input'!$G$385:$P$434,A14offset,$E953)-INDEX('PTRM input'!$G$277:$P$326,A14offset,$E953))*OFFSET($F$7,0,$E953))-SUM($G953:AU953))*(OFFSET('PTRM input'!$G$477,0,$E953-1)/A14taxstdlife))))</f>
        <v>0</v>
      </c>
      <c r="AW953" s="251">
        <f ca="1">IF(A14taxstdlife="n/a","n/a",IF(A14taxstdlife="",0,IF(AW$3&gt;(A14stdlife+$E953),((INDEX('PTRM input'!$G$385:$P$434,A14offset,$E953)-INDEX('PTRM input'!$G$277:$P$326,A14offset,$E953))*OFFSET($F$7,0,$E953))-SUM($G953:AV953),(((INDEX('PTRM input'!$G$385:$P$434,A14offset,$E953)-INDEX('PTRM input'!$G$277:$P$326,A14offset,$E953))*OFFSET($F$7,0,$E953))-SUM($G953:AV953))*(OFFSET('PTRM input'!$G$477,0,$E953-1)/A14taxstdlife))))</f>
        <v>0</v>
      </c>
      <c r="AX953" s="251">
        <f ca="1">IF(A14taxstdlife="n/a","n/a",IF(A14taxstdlife="",0,IF(AX$3&gt;(A14stdlife+$E953),((INDEX('PTRM input'!$G$385:$P$434,A14offset,$E953)-INDEX('PTRM input'!$G$277:$P$326,A14offset,$E953))*OFFSET($F$7,0,$E953))-SUM($G953:AW953),(((INDEX('PTRM input'!$G$385:$P$434,A14offset,$E953)-INDEX('PTRM input'!$G$277:$P$326,A14offset,$E953))*OFFSET($F$7,0,$E953))-SUM($G953:AW953))*(OFFSET('PTRM input'!$G$477,0,$E953-1)/A14taxstdlife))))</f>
        <v>0</v>
      </c>
      <c r="AY953" s="251">
        <f ca="1">IF(A14taxstdlife="n/a","n/a",IF(A14taxstdlife="",0,IF(AY$3&gt;(A14stdlife+$E953),((INDEX('PTRM input'!$G$385:$P$434,A14offset,$E953)-INDEX('PTRM input'!$G$277:$P$326,A14offset,$E953))*OFFSET($F$7,0,$E953))-SUM($G953:AX953),(((INDEX('PTRM input'!$G$385:$P$434,A14offset,$E953)-INDEX('PTRM input'!$G$277:$P$326,A14offset,$E953))*OFFSET($F$7,0,$E953))-SUM($G953:AX953))*(OFFSET('PTRM input'!$G$477,0,$E953-1)/A14taxstdlife))))</f>
        <v>0</v>
      </c>
      <c r="AZ953" s="251">
        <f ca="1">IF(A14taxstdlife="n/a","n/a",IF(A14taxstdlife="",0,IF(AZ$3&gt;(A14stdlife+$E953),((INDEX('PTRM input'!$G$385:$P$434,A14offset,$E953)-INDEX('PTRM input'!$G$277:$P$326,A14offset,$E953))*OFFSET($F$7,0,$E953))-SUM($G953:AY953),(((INDEX('PTRM input'!$G$385:$P$434,A14offset,$E953)-INDEX('PTRM input'!$G$277:$P$326,A14offset,$E953))*OFFSET($F$7,0,$E953))-SUM($G953:AY953))*(OFFSET('PTRM input'!$G$477,0,$E953-1)/A14taxstdlife))))</f>
        <v>0</v>
      </c>
      <c r="BA953" s="251">
        <f ca="1">IF(A14taxstdlife="n/a","n/a",IF(A14taxstdlife="",0,IF(BA$3&gt;(A14stdlife+$E953),((INDEX('PTRM input'!$G$385:$P$434,A14offset,$E953)-INDEX('PTRM input'!$G$277:$P$326,A14offset,$E953))*OFFSET($F$7,0,$E953))-SUM($G953:AZ953),(((INDEX('PTRM input'!$G$385:$P$434,A14offset,$E953)-INDEX('PTRM input'!$G$277:$P$326,A14offset,$E953))*OFFSET($F$7,0,$E953))-SUM($G953:AZ953))*(OFFSET('PTRM input'!$G$477,0,$E953-1)/A14taxstdlife))))</f>
        <v>0</v>
      </c>
      <c r="BB953" s="251">
        <f ca="1">IF(A14taxstdlife="n/a","n/a",IF(A14taxstdlife="",0,IF(BB$3&gt;(A14stdlife+$E953),((INDEX('PTRM input'!$G$385:$P$434,A14offset,$E953)-INDEX('PTRM input'!$G$277:$P$326,A14offset,$E953))*OFFSET($F$7,0,$E953))-SUM($G953:BA953),(((INDEX('PTRM input'!$G$385:$P$434,A14offset,$E953)-INDEX('PTRM input'!$G$277:$P$326,A14offset,$E953))*OFFSET($F$7,0,$E953))-SUM($G953:BA953))*(OFFSET('PTRM input'!$G$477,0,$E953-1)/A14taxstdlife))))</f>
        <v>0</v>
      </c>
      <c r="BC953" s="251">
        <f ca="1">IF(A14taxstdlife="n/a","n/a",IF(A14taxstdlife="",0,IF(BC$3&gt;(A14stdlife+$E953),((INDEX('PTRM input'!$G$385:$P$434,A14offset,$E953)-INDEX('PTRM input'!$G$277:$P$326,A14offset,$E953))*OFFSET($F$7,0,$E953))-SUM($G953:BB953),(((INDEX('PTRM input'!$G$385:$P$434,A14offset,$E953)-INDEX('PTRM input'!$G$277:$P$326,A14offset,$E953))*OFFSET($F$7,0,$E953))-SUM($G953:BB953))*(OFFSET('PTRM input'!$G$477,0,$E953-1)/A14taxstdlife))))</f>
        <v>0</v>
      </c>
      <c r="BD953" s="251">
        <f ca="1">IF(A14taxstdlife="n/a","n/a",IF(A14taxstdlife="",0,IF(BD$3&gt;(A14stdlife+$E953),((INDEX('PTRM input'!$G$385:$P$434,A14offset,$E953)-INDEX('PTRM input'!$G$277:$P$326,A14offset,$E953))*OFFSET($F$7,0,$E953))-SUM($G953:BC953),(((INDEX('PTRM input'!$G$385:$P$434,A14offset,$E953)-INDEX('PTRM input'!$G$277:$P$326,A14offset,$E953))*OFFSET($F$7,0,$E953))-SUM($G953:BC953))*(OFFSET('PTRM input'!$G$477,0,$E953-1)/A14taxstdlife))))</f>
        <v>0</v>
      </c>
      <c r="BE953" s="251">
        <f ca="1">IF(A14taxstdlife="n/a","n/a",IF(A14taxstdlife="",0,IF(BE$3&gt;(A14stdlife+$E953),((INDEX('PTRM input'!$G$385:$P$434,A14offset,$E953)-INDEX('PTRM input'!$G$277:$P$326,A14offset,$E953))*OFFSET($F$7,0,$E953))-SUM($G953:BD953),(((INDEX('PTRM input'!$G$385:$P$434,A14offset,$E953)-INDEX('PTRM input'!$G$277:$P$326,A14offset,$E953))*OFFSET($F$7,0,$E953))-SUM($G953:BD953))*(OFFSET('PTRM input'!$G$477,0,$E953-1)/A14taxstdlife))))</f>
        <v>0</v>
      </c>
      <c r="BF953" s="251">
        <f ca="1">IF(A14taxstdlife="n/a","n/a",IF(A14taxstdlife="",0,IF(BF$3&gt;(A14stdlife+$E953),((INDEX('PTRM input'!$G$385:$P$434,A14offset,$E953)-INDEX('PTRM input'!$G$277:$P$326,A14offset,$E953))*OFFSET($F$7,0,$E953))-SUM($G953:BE953),(((INDEX('PTRM input'!$G$385:$P$434,A14offset,$E953)-INDEX('PTRM input'!$G$277:$P$326,A14offset,$E953))*OFFSET($F$7,0,$E953))-SUM($G953:BE953))*(OFFSET('PTRM input'!$G$477,0,$E953-1)/A14taxstdlife))))</f>
        <v>0</v>
      </c>
      <c r="BG953" s="251">
        <f ca="1">IF(A14taxstdlife="n/a","n/a",IF(A14taxstdlife="",0,IF(BG$3&gt;(A14stdlife+$E953),((INDEX('PTRM input'!$G$385:$P$434,A14offset,$E953)-INDEX('PTRM input'!$G$277:$P$326,A14offset,$E953))*OFFSET($F$7,0,$E953))-SUM($G953:BF953),(((INDEX('PTRM input'!$G$385:$P$434,A14offset,$E953)-INDEX('PTRM input'!$G$277:$P$326,A14offset,$E953))*OFFSET($F$7,0,$E953))-SUM($G953:BF953))*(OFFSET('PTRM input'!$G$477,0,$E953-1)/A14taxstdlife))))</f>
        <v>0</v>
      </c>
      <c r="BH953" s="251">
        <f ca="1">IF(A14taxstdlife="n/a","n/a",IF(A14taxstdlife="",0,IF(BH$3&gt;(A14stdlife+$E953),((INDEX('PTRM input'!$G$385:$P$434,A14offset,$E953)-INDEX('PTRM input'!$G$277:$P$326,A14offset,$E953))*OFFSET($F$7,0,$E953))-SUM($G953:BG953),(((INDEX('PTRM input'!$G$385:$P$434,A14offset,$E953)-INDEX('PTRM input'!$G$277:$P$326,A14offset,$E953))*OFFSET($F$7,0,$E953))-SUM($G953:BG953))*(OFFSET('PTRM input'!$G$477,0,$E953-1)/A14taxstdlife))))</f>
        <v>0</v>
      </c>
      <c r="BI953" s="251">
        <f ca="1">IF(A14taxstdlife="n/a","n/a",IF(A14taxstdlife="",0,IF(BI$3&gt;(A14stdlife+$E953),((INDEX('PTRM input'!$G$385:$P$434,A14offset,$E953)-INDEX('PTRM input'!$G$277:$P$326,A14offset,$E953))*OFFSET($F$7,0,$E953))-SUM($G953:BH953),(((INDEX('PTRM input'!$G$385:$P$434,A14offset,$E953)-INDEX('PTRM input'!$G$277:$P$326,A14offset,$E953))*OFFSET($F$7,0,$E953))-SUM($G953:BH953))*(OFFSET('PTRM input'!$G$477,0,$E953-1)/A14taxstdlife))))</f>
        <v>0</v>
      </c>
      <c r="BJ953" s="116"/>
      <c r="BK953" s="116"/>
      <c r="BL953" s="116"/>
      <c r="BM953" s="116"/>
    </row>
    <row r="954" spans="1:65" ht="12.75" hidden="1" customHeight="1" outlineLevel="2">
      <c r="A954" s="366"/>
      <c r="B954" s="19"/>
      <c r="C954" s="18"/>
      <c r="D954" s="760"/>
      <c r="E954" s="86">
        <v>4</v>
      </c>
      <c r="F954" s="356"/>
      <c r="G954" s="434"/>
      <c r="H954" s="435"/>
      <c r="I954" s="435"/>
      <c r="J954" s="619"/>
      <c r="K954" s="251">
        <f ca="1">IF(A14taxstdlife="n/a","n/a",IF(A14taxstdlife="",0,IF(K$3&gt;(A14stdlife+$E954),((INDEX('PTRM input'!$G$385:$P$434,A14offset,$E954)-INDEX('PTRM input'!$G$277:$P$326,A14offset,$E954))*OFFSET($F$7,0,$E954))-SUM($G954:J954),(((INDEX('PTRM input'!$G$385:$P$434,A14offset,$E954)-INDEX('PTRM input'!$G$277:$P$326,A14offset,$E954))*OFFSET($F$7,0,$E954))-SUM($G954:J954))*(OFFSET('PTRM input'!$G$477,0,$E954-1)/A14taxstdlife))))</f>
        <v>0</v>
      </c>
      <c r="L954" s="251">
        <f ca="1">IF(A14taxstdlife="n/a","n/a",IF(A14taxstdlife="",0,IF(L$3&gt;(A14stdlife+$E954),((INDEX('PTRM input'!$G$385:$P$434,A14offset,$E954)-INDEX('PTRM input'!$G$277:$P$326,A14offset,$E954))*OFFSET($F$7,0,$E954))-SUM($G954:K954),(((INDEX('PTRM input'!$G$385:$P$434,A14offset,$E954)-INDEX('PTRM input'!$G$277:$P$326,A14offset,$E954))*OFFSET($F$7,0,$E954))-SUM($G954:K954))*(OFFSET('PTRM input'!$G$477,0,$E954-1)/A14taxstdlife))))</f>
        <v>0</v>
      </c>
      <c r="M954" s="251">
        <f ca="1">IF(A14taxstdlife="n/a","n/a",IF(A14taxstdlife="",0,IF(M$3&gt;(A14stdlife+$E954),((INDEX('PTRM input'!$G$385:$P$434,A14offset,$E954)-INDEX('PTRM input'!$G$277:$P$326,A14offset,$E954))*OFFSET($F$7,0,$E954))-SUM($G954:L954),(((INDEX('PTRM input'!$G$385:$P$434,A14offset,$E954)-INDEX('PTRM input'!$G$277:$P$326,A14offset,$E954))*OFFSET($F$7,0,$E954))-SUM($G954:L954))*(OFFSET('PTRM input'!$G$477,0,$E954-1)/A14taxstdlife))))</f>
        <v>0</v>
      </c>
      <c r="N954" s="251">
        <f ca="1">IF(A14taxstdlife="n/a","n/a",IF(A14taxstdlife="",0,IF(N$3&gt;(A14stdlife+$E954),((INDEX('PTRM input'!$G$385:$P$434,A14offset,$E954)-INDEX('PTRM input'!$G$277:$P$326,A14offset,$E954))*OFFSET($F$7,0,$E954))-SUM($G954:M954),(((INDEX('PTRM input'!$G$385:$P$434,A14offset,$E954)-INDEX('PTRM input'!$G$277:$P$326,A14offset,$E954))*OFFSET($F$7,0,$E954))-SUM($G954:M954))*(OFFSET('PTRM input'!$G$477,0,$E954-1)/A14taxstdlife))))</f>
        <v>0</v>
      </c>
      <c r="O954" s="251">
        <f ca="1">IF(A14taxstdlife="n/a","n/a",IF(A14taxstdlife="",0,IF(O$3&gt;(A14stdlife+$E954),((INDEX('PTRM input'!$G$385:$P$434,A14offset,$E954)-INDEX('PTRM input'!$G$277:$P$326,A14offset,$E954))*OFFSET($F$7,0,$E954))-SUM($G954:N954),(((INDEX('PTRM input'!$G$385:$P$434,A14offset,$E954)-INDEX('PTRM input'!$G$277:$P$326,A14offset,$E954))*OFFSET($F$7,0,$E954))-SUM($G954:N954))*(OFFSET('PTRM input'!$G$477,0,$E954-1)/A14taxstdlife))))</f>
        <v>0</v>
      </c>
      <c r="P954" s="251">
        <f ca="1">IF(A14taxstdlife="n/a","n/a",IF(A14taxstdlife="",0,IF(P$3&gt;(A14stdlife+$E954),((INDEX('PTRM input'!$G$385:$P$434,A14offset,$E954)-INDEX('PTRM input'!$G$277:$P$326,A14offset,$E954))*OFFSET($F$7,0,$E954))-SUM($G954:O954),(((INDEX('PTRM input'!$G$385:$P$434,A14offset,$E954)-INDEX('PTRM input'!$G$277:$P$326,A14offset,$E954))*OFFSET($F$7,0,$E954))-SUM($G954:O954))*(OFFSET('PTRM input'!$G$477,0,$E954-1)/A14taxstdlife))))</f>
        <v>0</v>
      </c>
      <c r="Q954" s="251">
        <f ca="1">IF(A14taxstdlife="n/a","n/a",IF(A14taxstdlife="",0,IF(Q$3&gt;(A14stdlife+$E954),((INDEX('PTRM input'!$G$385:$P$434,A14offset,$E954)-INDEX('PTRM input'!$G$277:$P$326,A14offset,$E954))*OFFSET($F$7,0,$E954))-SUM($G954:P954),(((INDEX('PTRM input'!$G$385:$P$434,A14offset,$E954)-INDEX('PTRM input'!$G$277:$P$326,A14offset,$E954))*OFFSET($F$7,0,$E954))-SUM($G954:P954))*(OFFSET('PTRM input'!$G$477,0,$E954-1)/A14taxstdlife))))</f>
        <v>0</v>
      </c>
      <c r="R954" s="251">
        <f ca="1">IF(A14taxstdlife="n/a","n/a",IF(A14taxstdlife="",0,IF(R$3&gt;(A14stdlife+$E954),((INDEX('PTRM input'!$G$385:$P$434,A14offset,$E954)-INDEX('PTRM input'!$G$277:$P$326,A14offset,$E954))*OFFSET($F$7,0,$E954))-SUM($G954:Q954),(((INDEX('PTRM input'!$G$385:$P$434,A14offset,$E954)-INDEX('PTRM input'!$G$277:$P$326,A14offset,$E954))*OFFSET($F$7,0,$E954))-SUM($G954:Q954))*(OFFSET('PTRM input'!$G$477,0,$E954-1)/A14taxstdlife))))</f>
        <v>0</v>
      </c>
      <c r="S954" s="251">
        <f ca="1">IF(A14taxstdlife="n/a","n/a",IF(A14taxstdlife="",0,IF(S$3&gt;(A14stdlife+$E954),((INDEX('PTRM input'!$G$385:$P$434,A14offset,$E954)-INDEX('PTRM input'!$G$277:$P$326,A14offset,$E954))*OFFSET($F$7,0,$E954))-SUM($G954:R954),(((INDEX('PTRM input'!$G$385:$P$434,A14offset,$E954)-INDEX('PTRM input'!$G$277:$P$326,A14offset,$E954))*OFFSET($F$7,0,$E954))-SUM($G954:R954))*(OFFSET('PTRM input'!$G$477,0,$E954-1)/A14taxstdlife))))</f>
        <v>0</v>
      </c>
      <c r="T954" s="251">
        <f ca="1">IF(A14taxstdlife="n/a","n/a",IF(A14taxstdlife="",0,IF(T$3&gt;(A14stdlife+$E954),((INDEX('PTRM input'!$G$385:$P$434,A14offset,$E954)-INDEX('PTRM input'!$G$277:$P$326,A14offset,$E954))*OFFSET($F$7,0,$E954))-SUM($G954:S954),(((INDEX('PTRM input'!$G$385:$P$434,A14offset,$E954)-INDEX('PTRM input'!$G$277:$P$326,A14offset,$E954))*OFFSET($F$7,0,$E954))-SUM($G954:S954))*(OFFSET('PTRM input'!$G$477,0,$E954-1)/A14taxstdlife))))</f>
        <v>0</v>
      </c>
      <c r="U954" s="251">
        <f ca="1">IF(A14taxstdlife="n/a","n/a",IF(A14taxstdlife="",0,IF(U$3&gt;(A14stdlife+$E954),((INDEX('PTRM input'!$G$385:$P$434,A14offset,$E954)-INDEX('PTRM input'!$G$277:$P$326,A14offset,$E954))*OFFSET($F$7,0,$E954))-SUM($G954:T954),(((INDEX('PTRM input'!$G$385:$P$434,A14offset,$E954)-INDEX('PTRM input'!$G$277:$P$326,A14offset,$E954))*OFFSET($F$7,0,$E954))-SUM($G954:T954))*(OFFSET('PTRM input'!$G$477,0,$E954-1)/A14taxstdlife))))</f>
        <v>0</v>
      </c>
      <c r="V954" s="251">
        <f ca="1">IF(A14taxstdlife="n/a","n/a",IF(A14taxstdlife="",0,IF(V$3&gt;(A14stdlife+$E954),((INDEX('PTRM input'!$G$385:$P$434,A14offset,$E954)-INDEX('PTRM input'!$G$277:$P$326,A14offset,$E954))*OFFSET($F$7,0,$E954))-SUM($G954:U954),(((INDEX('PTRM input'!$G$385:$P$434,A14offset,$E954)-INDEX('PTRM input'!$G$277:$P$326,A14offset,$E954))*OFFSET($F$7,0,$E954))-SUM($G954:U954))*(OFFSET('PTRM input'!$G$477,0,$E954-1)/A14taxstdlife))))</f>
        <v>0</v>
      </c>
      <c r="W954" s="251">
        <f ca="1">IF(A14taxstdlife="n/a","n/a",IF(A14taxstdlife="",0,IF(W$3&gt;(A14stdlife+$E954),((INDEX('PTRM input'!$G$385:$P$434,A14offset,$E954)-INDEX('PTRM input'!$G$277:$P$326,A14offset,$E954))*OFFSET($F$7,0,$E954))-SUM($G954:V954),(((INDEX('PTRM input'!$G$385:$P$434,A14offset,$E954)-INDEX('PTRM input'!$G$277:$P$326,A14offset,$E954))*OFFSET($F$7,0,$E954))-SUM($G954:V954))*(OFFSET('PTRM input'!$G$477,0,$E954-1)/A14taxstdlife))))</f>
        <v>0</v>
      </c>
      <c r="X954" s="251">
        <f ca="1">IF(A14taxstdlife="n/a","n/a",IF(A14taxstdlife="",0,IF(X$3&gt;(A14stdlife+$E954),((INDEX('PTRM input'!$G$385:$P$434,A14offset,$E954)-INDEX('PTRM input'!$G$277:$P$326,A14offset,$E954))*OFFSET($F$7,0,$E954))-SUM($G954:W954),(((INDEX('PTRM input'!$G$385:$P$434,A14offset,$E954)-INDEX('PTRM input'!$G$277:$P$326,A14offset,$E954))*OFFSET($F$7,0,$E954))-SUM($G954:W954))*(OFFSET('PTRM input'!$G$477,0,$E954-1)/A14taxstdlife))))</f>
        <v>0</v>
      </c>
      <c r="Y954" s="251">
        <f ca="1">IF(A14taxstdlife="n/a","n/a",IF(A14taxstdlife="",0,IF(Y$3&gt;(A14stdlife+$E954),((INDEX('PTRM input'!$G$385:$P$434,A14offset,$E954)-INDEX('PTRM input'!$G$277:$P$326,A14offset,$E954))*OFFSET($F$7,0,$E954))-SUM($G954:X954),(((INDEX('PTRM input'!$G$385:$P$434,A14offset,$E954)-INDEX('PTRM input'!$G$277:$P$326,A14offset,$E954))*OFFSET($F$7,0,$E954))-SUM($G954:X954))*(OFFSET('PTRM input'!$G$477,0,$E954-1)/A14taxstdlife))))</f>
        <v>0</v>
      </c>
      <c r="Z954" s="251">
        <f ca="1">IF(A14taxstdlife="n/a","n/a",IF(A14taxstdlife="",0,IF(Z$3&gt;(A14stdlife+$E954),((INDEX('PTRM input'!$G$385:$P$434,A14offset,$E954)-INDEX('PTRM input'!$G$277:$P$326,A14offset,$E954))*OFFSET($F$7,0,$E954))-SUM($G954:Y954),(((INDEX('PTRM input'!$G$385:$P$434,A14offset,$E954)-INDEX('PTRM input'!$G$277:$P$326,A14offset,$E954))*OFFSET($F$7,0,$E954))-SUM($G954:Y954))*(OFFSET('PTRM input'!$G$477,0,$E954-1)/A14taxstdlife))))</f>
        <v>0</v>
      </c>
      <c r="AA954" s="251">
        <f ca="1">IF(A14taxstdlife="n/a","n/a",IF(A14taxstdlife="",0,IF(AA$3&gt;(A14stdlife+$E954),((INDEX('PTRM input'!$G$385:$P$434,A14offset,$E954)-INDEX('PTRM input'!$G$277:$P$326,A14offset,$E954))*OFFSET($F$7,0,$E954))-SUM($G954:Z954),(((INDEX('PTRM input'!$G$385:$P$434,A14offset,$E954)-INDEX('PTRM input'!$G$277:$P$326,A14offset,$E954))*OFFSET($F$7,0,$E954))-SUM($G954:Z954))*(OFFSET('PTRM input'!$G$477,0,$E954-1)/A14taxstdlife))))</f>
        <v>0</v>
      </c>
      <c r="AB954" s="251">
        <f ca="1">IF(A14taxstdlife="n/a","n/a",IF(A14taxstdlife="",0,IF(AB$3&gt;(A14stdlife+$E954),((INDEX('PTRM input'!$G$385:$P$434,A14offset,$E954)-INDEX('PTRM input'!$G$277:$P$326,A14offset,$E954))*OFFSET($F$7,0,$E954))-SUM($G954:AA954),(((INDEX('PTRM input'!$G$385:$P$434,A14offset,$E954)-INDEX('PTRM input'!$G$277:$P$326,A14offset,$E954))*OFFSET($F$7,0,$E954))-SUM($G954:AA954))*(OFFSET('PTRM input'!$G$477,0,$E954-1)/A14taxstdlife))))</f>
        <v>0</v>
      </c>
      <c r="AC954" s="251">
        <f ca="1">IF(A14taxstdlife="n/a","n/a",IF(A14taxstdlife="",0,IF(AC$3&gt;(A14stdlife+$E954),((INDEX('PTRM input'!$G$385:$P$434,A14offset,$E954)-INDEX('PTRM input'!$G$277:$P$326,A14offset,$E954))*OFFSET($F$7,0,$E954))-SUM($G954:AB954),(((INDEX('PTRM input'!$G$385:$P$434,A14offset,$E954)-INDEX('PTRM input'!$G$277:$P$326,A14offset,$E954))*OFFSET($F$7,0,$E954))-SUM($G954:AB954))*(OFFSET('PTRM input'!$G$477,0,$E954-1)/A14taxstdlife))))</f>
        <v>0</v>
      </c>
      <c r="AD954" s="251">
        <f ca="1">IF(A14taxstdlife="n/a","n/a",IF(A14taxstdlife="",0,IF(AD$3&gt;(A14stdlife+$E954),((INDEX('PTRM input'!$G$385:$P$434,A14offset,$E954)-INDEX('PTRM input'!$G$277:$P$326,A14offset,$E954))*OFFSET($F$7,0,$E954))-SUM($G954:AC954),(((INDEX('PTRM input'!$G$385:$P$434,A14offset,$E954)-INDEX('PTRM input'!$G$277:$P$326,A14offset,$E954))*OFFSET($F$7,0,$E954))-SUM($G954:AC954))*(OFFSET('PTRM input'!$G$477,0,$E954-1)/A14taxstdlife))))</f>
        <v>0</v>
      </c>
      <c r="AE954" s="251">
        <f ca="1">IF(A14taxstdlife="n/a","n/a",IF(A14taxstdlife="",0,IF(AE$3&gt;(A14stdlife+$E954),((INDEX('PTRM input'!$G$385:$P$434,A14offset,$E954)-INDEX('PTRM input'!$G$277:$P$326,A14offset,$E954))*OFFSET($F$7,0,$E954))-SUM($G954:AD954),(((INDEX('PTRM input'!$G$385:$P$434,A14offset,$E954)-INDEX('PTRM input'!$G$277:$P$326,A14offset,$E954))*OFFSET($F$7,0,$E954))-SUM($G954:AD954))*(OFFSET('PTRM input'!$G$477,0,$E954-1)/A14taxstdlife))))</f>
        <v>0</v>
      </c>
      <c r="AF954" s="251">
        <f ca="1">IF(A14taxstdlife="n/a","n/a",IF(A14taxstdlife="",0,IF(AF$3&gt;(A14stdlife+$E954),((INDEX('PTRM input'!$G$385:$P$434,A14offset,$E954)-INDEX('PTRM input'!$G$277:$P$326,A14offset,$E954))*OFFSET($F$7,0,$E954))-SUM($G954:AE954),(((INDEX('PTRM input'!$G$385:$P$434,A14offset,$E954)-INDEX('PTRM input'!$G$277:$P$326,A14offset,$E954))*OFFSET($F$7,0,$E954))-SUM($G954:AE954))*(OFFSET('PTRM input'!$G$477,0,$E954-1)/A14taxstdlife))))</f>
        <v>0</v>
      </c>
      <c r="AG954" s="251">
        <f ca="1">IF(A14taxstdlife="n/a","n/a",IF(A14taxstdlife="",0,IF(AG$3&gt;(A14stdlife+$E954),((INDEX('PTRM input'!$G$385:$P$434,A14offset,$E954)-INDEX('PTRM input'!$G$277:$P$326,A14offset,$E954))*OFFSET($F$7,0,$E954))-SUM($G954:AF954),(((INDEX('PTRM input'!$G$385:$P$434,A14offset,$E954)-INDEX('PTRM input'!$G$277:$P$326,A14offset,$E954))*OFFSET($F$7,0,$E954))-SUM($G954:AF954))*(OFFSET('PTRM input'!$G$477,0,$E954-1)/A14taxstdlife))))</f>
        <v>0</v>
      </c>
      <c r="AH954" s="251">
        <f ca="1">IF(A14taxstdlife="n/a","n/a",IF(A14taxstdlife="",0,IF(AH$3&gt;(A14stdlife+$E954),((INDEX('PTRM input'!$G$385:$P$434,A14offset,$E954)-INDEX('PTRM input'!$G$277:$P$326,A14offset,$E954))*OFFSET($F$7,0,$E954))-SUM($G954:AG954),(((INDEX('PTRM input'!$G$385:$P$434,A14offset,$E954)-INDEX('PTRM input'!$G$277:$P$326,A14offset,$E954))*OFFSET($F$7,0,$E954))-SUM($G954:AG954))*(OFFSET('PTRM input'!$G$477,0,$E954-1)/A14taxstdlife))))</f>
        <v>0</v>
      </c>
      <c r="AI954" s="251">
        <f ca="1">IF(A14taxstdlife="n/a","n/a",IF(A14taxstdlife="",0,IF(AI$3&gt;(A14stdlife+$E954),((INDEX('PTRM input'!$G$385:$P$434,A14offset,$E954)-INDEX('PTRM input'!$G$277:$P$326,A14offset,$E954))*OFFSET($F$7,0,$E954))-SUM($G954:AH954),(((INDEX('PTRM input'!$G$385:$P$434,A14offset,$E954)-INDEX('PTRM input'!$G$277:$P$326,A14offset,$E954))*OFFSET($F$7,0,$E954))-SUM($G954:AH954))*(OFFSET('PTRM input'!$G$477,0,$E954-1)/A14taxstdlife))))</f>
        <v>0</v>
      </c>
      <c r="AJ954" s="251">
        <f ca="1">IF(A14taxstdlife="n/a","n/a",IF(A14taxstdlife="",0,IF(AJ$3&gt;(A14stdlife+$E954),((INDEX('PTRM input'!$G$385:$P$434,A14offset,$E954)-INDEX('PTRM input'!$G$277:$P$326,A14offset,$E954))*OFFSET($F$7,0,$E954))-SUM($G954:AI954),(((INDEX('PTRM input'!$G$385:$P$434,A14offset,$E954)-INDEX('PTRM input'!$G$277:$P$326,A14offset,$E954))*OFFSET($F$7,0,$E954))-SUM($G954:AI954))*(OFFSET('PTRM input'!$G$477,0,$E954-1)/A14taxstdlife))))</f>
        <v>0</v>
      </c>
      <c r="AK954" s="251">
        <f ca="1">IF(A14taxstdlife="n/a","n/a",IF(A14taxstdlife="",0,IF(AK$3&gt;(A14stdlife+$E954),((INDEX('PTRM input'!$G$385:$P$434,A14offset,$E954)-INDEX('PTRM input'!$G$277:$P$326,A14offset,$E954))*OFFSET($F$7,0,$E954))-SUM($G954:AJ954),(((INDEX('PTRM input'!$G$385:$P$434,A14offset,$E954)-INDEX('PTRM input'!$G$277:$P$326,A14offset,$E954))*OFFSET($F$7,0,$E954))-SUM($G954:AJ954))*(OFFSET('PTRM input'!$G$477,0,$E954-1)/A14taxstdlife))))</f>
        <v>0</v>
      </c>
      <c r="AL954" s="251">
        <f ca="1">IF(A14taxstdlife="n/a","n/a",IF(A14taxstdlife="",0,IF(AL$3&gt;(A14stdlife+$E954),((INDEX('PTRM input'!$G$385:$P$434,A14offset,$E954)-INDEX('PTRM input'!$G$277:$P$326,A14offset,$E954))*OFFSET($F$7,0,$E954))-SUM($G954:AK954),(((INDEX('PTRM input'!$G$385:$P$434,A14offset,$E954)-INDEX('PTRM input'!$G$277:$P$326,A14offset,$E954))*OFFSET($F$7,0,$E954))-SUM($G954:AK954))*(OFFSET('PTRM input'!$G$477,0,$E954-1)/A14taxstdlife))))</f>
        <v>0</v>
      </c>
      <c r="AM954" s="251">
        <f ca="1">IF(A14taxstdlife="n/a","n/a",IF(A14taxstdlife="",0,IF(AM$3&gt;(A14stdlife+$E954),((INDEX('PTRM input'!$G$385:$P$434,A14offset,$E954)-INDEX('PTRM input'!$G$277:$P$326,A14offset,$E954))*OFFSET($F$7,0,$E954))-SUM($G954:AL954),(((INDEX('PTRM input'!$G$385:$P$434,A14offset,$E954)-INDEX('PTRM input'!$G$277:$P$326,A14offset,$E954))*OFFSET($F$7,0,$E954))-SUM($G954:AL954))*(OFFSET('PTRM input'!$G$477,0,$E954-1)/A14taxstdlife))))</f>
        <v>0</v>
      </c>
      <c r="AN954" s="251">
        <f ca="1">IF(A14taxstdlife="n/a","n/a",IF(A14taxstdlife="",0,IF(AN$3&gt;(A14stdlife+$E954),((INDEX('PTRM input'!$G$385:$P$434,A14offset,$E954)-INDEX('PTRM input'!$G$277:$P$326,A14offset,$E954))*OFFSET($F$7,0,$E954))-SUM($G954:AM954),(((INDEX('PTRM input'!$G$385:$P$434,A14offset,$E954)-INDEX('PTRM input'!$G$277:$P$326,A14offset,$E954))*OFFSET($F$7,0,$E954))-SUM($G954:AM954))*(OFFSET('PTRM input'!$G$477,0,$E954-1)/A14taxstdlife))))</f>
        <v>0</v>
      </c>
      <c r="AO954" s="251">
        <f ca="1">IF(A14taxstdlife="n/a","n/a",IF(A14taxstdlife="",0,IF(AO$3&gt;(A14stdlife+$E954),((INDEX('PTRM input'!$G$385:$P$434,A14offset,$E954)-INDEX('PTRM input'!$G$277:$P$326,A14offset,$E954))*OFFSET($F$7,0,$E954))-SUM($G954:AN954),(((INDEX('PTRM input'!$G$385:$P$434,A14offset,$E954)-INDEX('PTRM input'!$G$277:$P$326,A14offset,$E954))*OFFSET($F$7,0,$E954))-SUM($G954:AN954))*(OFFSET('PTRM input'!$G$477,0,$E954-1)/A14taxstdlife))))</f>
        <v>0</v>
      </c>
      <c r="AP954" s="251">
        <f ca="1">IF(A14taxstdlife="n/a","n/a",IF(A14taxstdlife="",0,IF(AP$3&gt;(A14stdlife+$E954),((INDEX('PTRM input'!$G$385:$P$434,A14offset,$E954)-INDEX('PTRM input'!$G$277:$P$326,A14offset,$E954))*OFFSET($F$7,0,$E954))-SUM($G954:AO954),(((INDEX('PTRM input'!$G$385:$P$434,A14offset,$E954)-INDEX('PTRM input'!$G$277:$P$326,A14offset,$E954))*OFFSET($F$7,0,$E954))-SUM($G954:AO954))*(OFFSET('PTRM input'!$G$477,0,$E954-1)/A14taxstdlife))))</f>
        <v>0</v>
      </c>
      <c r="AQ954" s="251">
        <f ca="1">IF(A14taxstdlife="n/a","n/a",IF(A14taxstdlife="",0,IF(AQ$3&gt;(A14stdlife+$E954),((INDEX('PTRM input'!$G$385:$P$434,A14offset,$E954)-INDEX('PTRM input'!$G$277:$P$326,A14offset,$E954))*OFFSET($F$7,0,$E954))-SUM($G954:AP954),(((INDEX('PTRM input'!$G$385:$P$434,A14offset,$E954)-INDEX('PTRM input'!$G$277:$P$326,A14offset,$E954))*OFFSET($F$7,0,$E954))-SUM($G954:AP954))*(OFFSET('PTRM input'!$G$477,0,$E954-1)/A14taxstdlife))))</f>
        <v>0</v>
      </c>
      <c r="AR954" s="251">
        <f ca="1">IF(A14taxstdlife="n/a","n/a",IF(A14taxstdlife="",0,IF(AR$3&gt;(A14stdlife+$E954),((INDEX('PTRM input'!$G$385:$P$434,A14offset,$E954)-INDEX('PTRM input'!$G$277:$P$326,A14offset,$E954))*OFFSET($F$7,0,$E954))-SUM($G954:AQ954),(((INDEX('PTRM input'!$G$385:$P$434,A14offset,$E954)-INDEX('PTRM input'!$G$277:$P$326,A14offset,$E954))*OFFSET($F$7,0,$E954))-SUM($G954:AQ954))*(OFFSET('PTRM input'!$G$477,0,$E954-1)/A14taxstdlife))))</f>
        <v>0</v>
      </c>
      <c r="AS954" s="251">
        <f ca="1">IF(A14taxstdlife="n/a","n/a",IF(A14taxstdlife="",0,IF(AS$3&gt;(A14stdlife+$E954),((INDEX('PTRM input'!$G$385:$P$434,A14offset,$E954)-INDEX('PTRM input'!$G$277:$P$326,A14offset,$E954))*OFFSET($F$7,0,$E954))-SUM($G954:AR954),(((INDEX('PTRM input'!$G$385:$P$434,A14offset,$E954)-INDEX('PTRM input'!$G$277:$P$326,A14offset,$E954))*OFFSET($F$7,0,$E954))-SUM($G954:AR954))*(OFFSET('PTRM input'!$G$477,0,$E954-1)/A14taxstdlife))))</f>
        <v>0</v>
      </c>
      <c r="AT954" s="251">
        <f ca="1">IF(A14taxstdlife="n/a","n/a",IF(A14taxstdlife="",0,IF(AT$3&gt;(A14stdlife+$E954),((INDEX('PTRM input'!$G$385:$P$434,A14offset,$E954)-INDEX('PTRM input'!$G$277:$P$326,A14offset,$E954))*OFFSET($F$7,0,$E954))-SUM($G954:AS954),(((INDEX('PTRM input'!$G$385:$P$434,A14offset,$E954)-INDEX('PTRM input'!$G$277:$P$326,A14offset,$E954))*OFFSET($F$7,0,$E954))-SUM($G954:AS954))*(OFFSET('PTRM input'!$G$477,0,$E954-1)/A14taxstdlife))))</f>
        <v>0</v>
      </c>
      <c r="AU954" s="251">
        <f ca="1">IF(A14taxstdlife="n/a","n/a",IF(A14taxstdlife="",0,IF(AU$3&gt;(A14stdlife+$E954),((INDEX('PTRM input'!$G$385:$P$434,A14offset,$E954)-INDEX('PTRM input'!$G$277:$P$326,A14offset,$E954))*OFFSET($F$7,0,$E954))-SUM($G954:AT954),(((INDEX('PTRM input'!$G$385:$P$434,A14offset,$E954)-INDEX('PTRM input'!$G$277:$P$326,A14offset,$E954))*OFFSET($F$7,0,$E954))-SUM($G954:AT954))*(OFFSET('PTRM input'!$G$477,0,$E954-1)/A14taxstdlife))))</f>
        <v>0</v>
      </c>
      <c r="AV954" s="251">
        <f ca="1">IF(A14taxstdlife="n/a","n/a",IF(A14taxstdlife="",0,IF(AV$3&gt;(A14stdlife+$E954),((INDEX('PTRM input'!$G$385:$P$434,A14offset,$E954)-INDEX('PTRM input'!$G$277:$P$326,A14offset,$E954))*OFFSET($F$7,0,$E954))-SUM($G954:AU954),(((INDEX('PTRM input'!$G$385:$P$434,A14offset,$E954)-INDEX('PTRM input'!$G$277:$P$326,A14offset,$E954))*OFFSET($F$7,0,$E954))-SUM($G954:AU954))*(OFFSET('PTRM input'!$G$477,0,$E954-1)/A14taxstdlife))))</f>
        <v>0</v>
      </c>
      <c r="AW954" s="251">
        <f ca="1">IF(A14taxstdlife="n/a","n/a",IF(A14taxstdlife="",0,IF(AW$3&gt;(A14stdlife+$E954),((INDEX('PTRM input'!$G$385:$P$434,A14offset,$E954)-INDEX('PTRM input'!$G$277:$P$326,A14offset,$E954))*OFFSET($F$7,0,$E954))-SUM($G954:AV954),(((INDEX('PTRM input'!$G$385:$P$434,A14offset,$E954)-INDEX('PTRM input'!$G$277:$P$326,A14offset,$E954))*OFFSET($F$7,0,$E954))-SUM($G954:AV954))*(OFFSET('PTRM input'!$G$477,0,$E954-1)/A14taxstdlife))))</f>
        <v>0</v>
      </c>
      <c r="AX954" s="251">
        <f ca="1">IF(A14taxstdlife="n/a","n/a",IF(A14taxstdlife="",0,IF(AX$3&gt;(A14stdlife+$E954),((INDEX('PTRM input'!$G$385:$P$434,A14offset,$E954)-INDEX('PTRM input'!$G$277:$P$326,A14offset,$E954))*OFFSET($F$7,0,$E954))-SUM($G954:AW954),(((INDEX('PTRM input'!$G$385:$P$434,A14offset,$E954)-INDEX('PTRM input'!$G$277:$P$326,A14offset,$E954))*OFFSET($F$7,0,$E954))-SUM($G954:AW954))*(OFFSET('PTRM input'!$G$477,0,$E954-1)/A14taxstdlife))))</f>
        <v>0</v>
      </c>
      <c r="AY954" s="251">
        <f ca="1">IF(A14taxstdlife="n/a","n/a",IF(A14taxstdlife="",0,IF(AY$3&gt;(A14stdlife+$E954),((INDEX('PTRM input'!$G$385:$P$434,A14offset,$E954)-INDEX('PTRM input'!$G$277:$P$326,A14offset,$E954))*OFFSET($F$7,0,$E954))-SUM($G954:AX954),(((INDEX('PTRM input'!$G$385:$P$434,A14offset,$E954)-INDEX('PTRM input'!$G$277:$P$326,A14offset,$E954))*OFFSET($F$7,0,$E954))-SUM($G954:AX954))*(OFFSET('PTRM input'!$G$477,0,$E954-1)/A14taxstdlife))))</f>
        <v>0</v>
      </c>
      <c r="AZ954" s="251">
        <f ca="1">IF(A14taxstdlife="n/a","n/a",IF(A14taxstdlife="",0,IF(AZ$3&gt;(A14stdlife+$E954),((INDEX('PTRM input'!$G$385:$P$434,A14offset,$E954)-INDEX('PTRM input'!$G$277:$P$326,A14offset,$E954))*OFFSET($F$7,0,$E954))-SUM($G954:AY954),(((INDEX('PTRM input'!$G$385:$P$434,A14offset,$E954)-INDEX('PTRM input'!$G$277:$P$326,A14offset,$E954))*OFFSET($F$7,0,$E954))-SUM($G954:AY954))*(OFFSET('PTRM input'!$G$477,0,$E954-1)/A14taxstdlife))))</f>
        <v>0</v>
      </c>
      <c r="BA954" s="251">
        <f ca="1">IF(A14taxstdlife="n/a","n/a",IF(A14taxstdlife="",0,IF(BA$3&gt;(A14stdlife+$E954),((INDEX('PTRM input'!$G$385:$P$434,A14offset,$E954)-INDEX('PTRM input'!$G$277:$P$326,A14offset,$E954))*OFFSET($F$7,0,$E954))-SUM($G954:AZ954),(((INDEX('PTRM input'!$G$385:$P$434,A14offset,$E954)-INDEX('PTRM input'!$G$277:$P$326,A14offset,$E954))*OFFSET($F$7,0,$E954))-SUM($G954:AZ954))*(OFFSET('PTRM input'!$G$477,0,$E954-1)/A14taxstdlife))))</f>
        <v>0</v>
      </c>
      <c r="BB954" s="251">
        <f ca="1">IF(A14taxstdlife="n/a","n/a",IF(A14taxstdlife="",0,IF(BB$3&gt;(A14stdlife+$E954),((INDEX('PTRM input'!$G$385:$P$434,A14offset,$E954)-INDEX('PTRM input'!$G$277:$P$326,A14offset,$E954))*OFFSET($F$7,0,$E954))-SUM($G954:BA954),(((INDEX('PTRM input'!$G$385:$P$434,A14offset,$E954)-INDEX('PTRM input'!$G$277:$P$326,A14offset,$E954))*OFFSET($F$7,0,$E954))-SUM($G954:BA954))*(OFFSET('PTRM input'!$G$477,0,$E954-1)/A14taxstdlife))))</f>
        <v>0</v>
      </c>
      <c r="BC954" s="251">
        <f ca="1">IF(A14taxstdlife="n/a","n/a",IF(A14taxstdlife="",0,IF(BC$3&gt;(A14stdlife+$E954),((INDEX('PTRM input'!$G$385:$P$434,A14offset,$E954)-INDEX('PTRM input'!$G$277:$P$326,A14offset,$E954))*OFFSET($F$7,0,$E954))-SUM($G954:BB954),(((INDEX('PTRM input'!$G$385:$P$434,A14offset,$E954)-INDEX('PTRM input'!$G$277:$P$326,A14offset,$E954))*OFFSET($F$7,0,$E954))-SUM($G954:BB954))*(OFFSET('PTRM input'!$G$477,0,$E954-1)/A14taxstdlife))))</f>
        <v>0</v>
      </c>
      <c r="BD954" s="251">
        <f ca="1">IF(A14taxstdlife="n/a","n/a",IF(A14taxstdlife="",0,IF(BD$3&gt;(A14stdlife+$E954),((INDEX('PTRM input'!$G$385:$P$434,A14offset,$E954)-INDEX('PTRM input'!$G$277:$P$326,A14offset,$E954))*OFFSET($F$7,0,$E954))-SUM($G954:BC954),(((INDEX('PTRM input'!$G$385:$P$434,A14offset,$E954)-INDEX('PTRM input'!$G$277:$P$326,A14offset,$E954))*OFFSET($F$7,0,$E954))-SUM($G954:BC954))*(OFFSET('PTRM input'!$G$477,0,$E954-1)/A14taxstdlife))))</f>
        <v>0</v>
      </c>
      <c r="BE954" s="251">
        <f ca="1">IF(A14taxstdlife="n/a","n/a",IF(A14taxstdlife="",0,IF(BE$3&gt;(A14stdlife+$E954),((INDEX('PTRM input'!$G$385:$P$434,A14offset,$E954)-INDEX('PTRM input'!$G$277:$P$326,A14offset,$E954))*OFFSET($F$7,0,$E954))-SUM($G954:BD954),(((INDEX('PTRM input'!$G$385:$P$434,A14offset,$E954)-INDEX('PTRM input'!$G$277:$P$326,A14offset,$E954))*OFFSET($F$7,0,$E954))-SUM($G954:BD954))*(OFFSET('PTRM input'!$G$477,0,$E954-1)/A14taxstdlife))))</f>
        <v>0</v>
      </c>
      <c r="BF954" s="251">
        <f ca="1">IF(A14taxstdlife="n/a","n/a",IF(A14taxstdlife="",0,IF(BF$3&gt;(A14stdlife+$E954),((INDEX('PTRM input'!$G$385:$P$434,A14offset,$E954)-INDEX('PTRM input'!$G$277:$P$326,A14offset,$E954))*OFFSET($F$7,0,$E954))-SUM($G954:BE954),(((INDEX('PTRM input'!$G$385:$P$434,A14offset,$E954)-INDEX('PTRM input'!$G$277:$P$326,A14offset,$E954))*OFFSET($F$7,0,$E954))-SUM($G954:BE954))*(OFFSET('PTRM input'!$G$477,0,$E954-1)/A14taxstdlife))))</f>
        <v>0</v>
      </c>
      <c r="BG954" s="251">
        <f ca="1">IF(A14taxstdlife="n/a","n/a",IF(A14taxstdlife="",0,IF(BG$3&gt;(A14stdlife+$E954),((INDEX('PTRM input'!$G$385:$P$434,A14offset,$E954)-INDEX('PTRM input'!$G$277:$P$326,A14offset,$E954))*OFFSET($F$7,0,$E954))-SUM($G954:BF954),(((INDEX('PTRM input'!$G$385:$P$434,A14offset,$E954)-INDEX('PTRM input'!$G$277:$P$326,A14offset,$E954))*OFFSET($F$7,0,$E954))-SUM($G954:BF954))*(OFFSET('PTRM input'!$G$477,0,$E954-1)/A14taxstdlife))))</f>
        <v>0</v>
      </c>
      <c r="BH954" s="251">
        <f ca="1">IF(A14taxstdlife="n/a","n/a",IF(A14taxstdlife="",0,IF(BH$3&gt;(A14stdlife+$E954),((INDEX('PTRM input'!$G$385:$P$434,A14offset,$E954)-INDEX('PTRM input'!$G$277:$P$326,A14offset,$E954))*OFFSET($F$7,0,$E954))-SUM($G954:BG954),(((INDEX('PTRM input'!$G$385:$P$434,A14offset,$E954)-INDEX('PTRM input'!$G$277:$P$326,A14offset,$E954))*OFFSET($F$7,0,$E954))-SUM($G954:BG954))*(OFFSET('PTRM input'!$G$477,0,$E954-1)/A14taxstdlife))))</f>
        <v>0</v>
      </c>
      <c r="BI954" s="251">
        <f ca="1">IF(A14taxstdlife="n/a","n/a",IF(A14taxstdlife="",0,IF(BI$3&gt;(A14stdlife+$E954),((INDEX('PTRM input'!$G$385:$P$434,A14offset,$E954)-INDEX('PTRM input'!$G$277:$P$326,A14offset,$E954))*OFFSET($F$7,0,$E954))-SUM($G954:BH954),(((INDEX('PTRM input'!$G$385:$P$434,A14offset,$E954)-INDEX('PTRM input'!$G$277:$P$326,A14offset,$E954))*OFFSET($F$7,0,$E954))-SUM($G954:BH954))*(OFFSET('PTRM input'!$G$477,0,$E954-1)/A14taxstdlife))))</f>
        <v>0</v>
      </c>
      <c r="BJ954" s="116"/>
      <c r="BK954" s="116"/>
      <c r="BL954" s="116"/>
      <c r="BM954" s="116"/>
    </row>
    <row r="955" spans="1:65" ht="12.75" hidden="1" customHeight="1" outlineLevel="2">
      <c r="A955" s="366"/>
      <c r="B955" s="19"/>
      <c r="C955" s="18"/>
      <c r="D955" s="760"/>
      <c r="E955" s="86">
        <v>5</v>
      </c>
      <c r="F955" s="356"/>
      <c r="G955" s="434"/>
      <c r="H955" s="435"/>
      <c r="I955" s="435"/>
      <c r="J955" s="435"/>
      <c r="K955" s="619"/>
      <c r="L955" s="251">
        <f ca="1">IF(A14taxstdlife="n/a","n/a",IF(A14taxstdlife="",0,IF(L$3&gt;(A14stdlife+$E955),((INDEX('PTRM input'!$G$385:$P$434,A14offset,$E955)-INDEX('PTRM input'!$G$277:$P$326,A14offset,$E955))*OFFSET($F$7,0,$E955))-SUM($G955:K955),(((INDEX('PTRM input'!$G$385:$P$434,A14offset,$E955)-INDEX('PTRM input'!$G$277:$P$326,A14offset,$E955))*OFFSET($F$7,0,$E955))-SUM($G955:K955))*(OFFSET('PTRM input'!$G$477,0,$E955-1)/A14taxstdlife))))</f>
        <v>0</v>
      </c>
      <c r="M955" s="251">
        <f ca="1">IF(A14taxstdlife="n/a","n/a",IF(A14taxstdlife="",0,IF(M$3&gt;(A14stdlife+$E955),((INDEX('PTRM input'!$G$385:$P$434,A14offset,$E955)-INDEX('PTRM input'!$G$277:$P$326,A14offset,$E955))*OFFSET($F$7,0,$E955))-SUM($G955:L955),(((INDEX('PTRM input'!$G$385:$P$434,A14offset,$E955)-INDEX('PTRM input'!$G$277:$P$326,A14offset,$E955))*OFFSET($F$7,0,$E955))-SUM($G955:L955))*(OFFSET('PTRM input'!$G$477,0,$E955-1)/A14taxstdlife))))</f>
        <v>0</v>
      </c>
      <c r="N955" s="251">
        <f ca="1">IF(A14taxstdlife="n/a","n/a",IF(A14taxstdlife="",0,IF(N$3&gt;(A14stdlife+$E955),((INDEX('PTRM input'!$G$385:$P$434,A14offset,$E955)-INDEX('PTRM input'!$G$277:$P$326,A14offset,$E955))*OFFSET($F$7,0,$E955))-SUM($G955:M955),(((INDEX('PTRM input'!$G$385:$P$434,A14offset,$E955)-INDEX('PTRM input'!$G$277:$P$326,A14offset,$E955))*OFFSET($F$7,0,$E955))-SUM($G955:M955))*(OFFSET('PTRM input'!$G$477,0,$E955-1)/A14taxstdlife))))</f>
        <v>0</v>
      </c>
      <c r="O955" s="251">
        <f ca="1">IF(A14taxstdlife="n/a","n/a",IF(A14taxstdlife="",0,IF(O$3&gt;(A14stdlife+$E955),((INDEX('PTRM input'!$G$385:$P$434,A14offset,$E955)-INDEX('PTRM input'!$G$277:$P$326,A14offset,$E955))*OFFSET($F$7,0,$E955))-SUM($G955:N955),(((INDEX('PTRM input'!$G$385:$P$434,A14offset,$E955)-INDEX('PTRM input'!$G$277:$P$326,A14offset,$E955))*OFFSET($F$7,0,$E955))-SUM($G955:N955))*(OFFSET('PTRM input'!$G$477,0,$E955-1)/A14taxstdlife))))</f>
        <v>0</v>
      </c>
      <c r="P955" s="251">
        <f ca="1">IF(A14taxstdlife="n/a","n/a",IF(A14taxstdlife="",0,IF(P$3&gt;(A14stdlife+$E955),((INDEX('PTRM input'!$G$385:$P$434,A14offset,$E955)-INDEX('PTRM input'!$G$277:$P$326,A14offset,$E955))*OFFSET($F$7,0,$E955))-SUM($G955:O955),(((INDEX('PTRM input'!$G$385:$P$434,A14offset,$E955)-INDEX('PTRM input'!$G$277:$P$326,A14offset,$E955))*OFFSET($F$7,0,$E955))-SUM($G955:O955))*(OFFSET('PTRM input'!$G$477,0,$E955-1)/A14taxstdlife))))</f>
        <v>0</v>
      </c>
      <c r="Q955" s="251">
        <f ca="1">IF(A14taxstdlife="n/a","n/a",IF(A14taxstdlife="",0,IF(Q$3&gt;(A14stdlife+$E955),((INDEX('PTRM input'!$G$385:$P$434,A14offset,$E955)-INDEX('PTRM input'!$G$277:$P$326,A14offset,$E955))*OFFSET($F$7,0,$E955))-SUM($G955:P955),(((INDEX('PTRM input'!$G$385:$P$434,A14offset,$E955)-INDEX('PTRM input'!$G$277:$P$326,A14offset,$E955))*OFFSET($F$7,0,$E955))-SUM($G955:P955))*(OFFSET('PTRM input'!$G$477,0,$E955-1)/A14taxstdlife))))</f>
        <v>0</v>
      </c>
      <c r="R955" s="251">
        <f ca="1">IF(A14taxstdlife="n/a","n/a",IF(A14taxstdlife="",0,IF(R$3&gt;(A14stdlife+$E955),((INDEX('PTRM input'!$G$385:$P$434,A14offset,$E955)-INDEX('PTRM input'!$G$277:$P$326,A14offset,$E955))*OFFSET($F$7,0,$E955))-SUM($G955:Q955),(((INDEX('PTRM input'!$G$385:$P$434,A14offset,$E955)-INDEX('PTRM input'!$G$277:$P$326,A14offset,$E955))*OFFSET($F$7,0,$E955))-SUM($G955:Q955))*(OFFSET('PTRM input'!$G$477,0,$E955-1)/A14taxstdlife))))</f>
        <v>0</v>
      </c>
      <c r="S955" s="251">
        <f ca="1">IF(A14taxstdlife="n/a","n/a",IF(A14taxstdlife="",0,IF(S$3&gt;(A14stdlife+$E955),((INDEX('PTRM input'!$G$385:$P$434,A14offset,$E955)-INDEX('PTRM input'!$G$277:$P$326,A14offset,$E955))*OFFSET($F$7,0,$E955))-SUM($G955:R955),(((INDEX('PTRM input'!$G$385:$P$434,A14offset,$E955)-INDEX('PTRM input'!$G$277:$P$326,A14offset,$E955))*OFFSET($F$7,0,$E955))-SUM($G955:R955))*(OFFSET('PTRM input'!$G$477,0,$E955-1)/A14taxstdlife))))</f>
        <v>0</v>
      </c>
      <c r="T955" s="251">
        <f ca="1">IF(A14taxstdlife="n/a","n/a",IF(A14taxstdlife="",0,IF(T$3&gt;(A14stdlife+$E955),((INDEX('PTRM input'!$G$385:$P$434,A14offset,$E955)-INDEX('PTRM input'!$G$277:$P$326,A14offset,$E955))*OFFSET($F$7,0,$E955))-SUM($G955:S955),(((INDEX('PTRM input'!$G$385:$P$434,A14offset,$E955)-INDEX('PTRM input'!$G$277:$P$326,A14offset,$E955))*OFFSET($F$7,0,$E955))-SUM($G955:S955))*(OFFSET('PTRM input'!$G$477,0,$E955-1)/A14taxstdlife))))</f>
        <v>0</v>
      </c>
      <c r="U955" s="251">
        <f ca="1">IF(A14taxstdlife="n/a","n/a",IF(A14taxstdlife="",0,IF(U$3&gt;(A14stdlife+$E955),((INDEX('PTRM input'!$G$385:$P$434,A14offset,$E955)-INDEX('PTRM input'!$G$277:$P$326,A14offset,$E955))*OFFSET($F$7,0,$E955))-SUM($G955:T955),(((INDEX('PTRM input'!$G$385:$P$434,A14offset,$E955)-INDEX('PTRM input'!$G$277:$P$326,A14offset,$E955))*OFFSET($F$7,0,$E955))-SUM($G955:T955))*(OFFSET('PTRM input'!$G$477,0,$E955-1)/A14taxstdlife))))</f>
        <v>0</v>
      </c>
      <c r="V955" s="251">
        <f ca="1">IF(A14taxstdlife="n/a","n/a",IF(A14taxstdlife="",0,IF(V$3&gt;(A14stdlife+$E955),((INDEX('PTRM input'!$G$385:$P$434,A14offset,$E955)-INDEX('PTRM input'!$G$277:$P$326,A14offset,$E955))*OFFSET($F$7,0,$E955))-SUM($G955:U955),(((INDEX('PTRM input'!$G$385:$P$434,A14offset,$E955)-INDEX('PTRM input'!$G$277:$P$326,A14offset,$E955))*OFFSET($F$7,0,$E955))-SUM($G955:U955))*(OFFSET('PTRM input'!$G$477,0,$E955-1)/A14taxstdlife))))</f>
        <v>0</v>
      </c>
      <c r="W955" s="251">
        <f ca="1">IF(A14taxstdlife="n/a","n/a",IF(A14taxstdlife="",0,IF(W$3&gt;(A14stdlife+$E955),((INDEX('PTRM input'!$G$385:$P$434,A14offset,$E955)-INDEX('PTRM input'!$G$277:$P$326,A14offset,$E955))*OFFSET($F$7,0,$E955))-SUM($G955:V955),(((INDEX('PTRM input'!$G$385:$P$434,A14offset,$E955)-INDEX('PTRM input'!$G$277:$P$326,A14offset,$E955))*OFFSET($F$7,0,$E955))-SUM($G955:V955))*(OFFSET('PTRM input'!$G$477,0,$E955-1)/A14taxstdlife))))</f>
        <v>0</v>
      </c>
      <c r="X955" s="251">
        <f ca="1">IF(A14taxstdlife="n/a","n/a",IF(A14taxstdlife="",0,IF(X$3&gt;(A14stdlife+$E955),((INDEX('PTRM input'!$G$385:$P$434,A14offset,$E955)-INDEX('PTRM input'!$G$277:$P$326,A14offset,$E955))*OFFSET($F$7,0,$E955))-SUM($G955:W955),(((INDEX('PTRM input'!$G$385:$P$434,A14offset,$E955)-INDEX('PTRM input'!$G$277:$P$326,A14offset,$E955))*OFFSET($F$7,0,$E955))-SUM($G955:W955))*(OFFSET('PTRM input'!$G$477,0,$E955-1)/A14taxstdlife))))</f>
        <v>0</v>
      </c>
      <c r="Y955" s="251">
        <f ca="1">IF(A14taxstdlife="n/a","n/a",IF(A14taxstdlife="",0,IF(Y$3&gt;(A14stdlife+$E955),((INDEX('PTRM input'!$G$385:$P$434,A14offset,$E955)-INDEX('PTRM input'!$G$277:$P$326,A14offset,$E955))*OFFSET($F$7,0,$E955))-SUM($G955:X955),(((INDEX('PTRM input'!$G$385:$P$434,A14offset,$E955)-INDEX('PTRM input'!$G$277:$P$326,A14offset,$E955))*OFFSET($F$7,0,$E955))-SUM($G955:X955))*(OFFSET('PTRM input'!$G$477,0,$E955-1)/A14taxstdlife))))</f>
        <v>0</v>
      </c>
      <c r="Z955" s="251">
        <f ca="1">IF(A14taxstdlife="n/a","n/a",IF(A14taxstdlife="",0,IF(Z$3&gt;(A14stdlife+$E955),((INDEX('PTRM input'!$G$385:$P$434,A14offset,$E955)-INDEX('PTRM input'!$G$277:$P$326,A14offset,$E955))*OFFSET($F$7,0,$E955))-SUM($G955:Y955),(((INDEX('PTRM input'!$G$385:$P$434,A14offset,$E955)-INDEX('PTRM input'!$G$277:$P$326,A14offset,$E955))*OFFSET($F$7,0,$E955))-SUM($G955:Y955))*(OFFSET('PTRM input'!$G$477,0,$E955-1)/A14taxstdlife))))</f>
        <v>0</v>
      </c>
      <c r="AA955" s="251">
        <f ca="1">IF(A14taxstdlife="n/a","n/a",IF(A14taxstdlife="",0,IF(AA$3&gt;(A14stdlife+$E955),((INDEX('PTRM input'!$G$385:$P$434,A14offset,$E955)-INDEX('PTRM input'!$G$277:$P$326,A14offset,$E955))*OFFSET($F$7,0,$E955))-SUM($G955:Z955),(((INDEX('PTRM input'!$G$385:$P$434,A14offset,$E955)-INDEX('PTRM input'!$G$277:$P$326,A14offset,$E955))*OFFSET($F$7,0,$E955))-SUM($G955:Z955))*(OFFSET('PTRM input'!$G$477,0,$E955-1)/A14taxstdlife))))</f>
        <v>0</v>
      </c>
      <c r="AB955" s="251">
        <f ca="1">IF(A14taxstdlife="n/a","n/a",IF(A14taxstdlife="",0,IF(AB$3&gt;(A14stdlife+$E955),((INDEX('PTRM input'!$G$385:$P$434,A14offset,$E955)-INDEX('PTRM input'!$G$277:$P$326,A14offset,$E955))*OFFSET($F$7,0,$E955))-SUM($G955:AA955),(((INDEX('PTRM input'!$G$385:$P$434,A14offset,$E955)-INDEX('PTRM input'!$G$277:$P$326,A14offset,$E955))*OFFSET($F$7,0,$E955))-SUM($G955:AA955))*(OFFSET('PTRM input'!$G$477,0,$E955-1)/A14taxstdlife))))</f>
        <v>0</v>
      </c>
      <c r="AC955" s="251">
        <f ca="1">IF(A14taxstdlife="n/a","n/a",IF(A14taxstdlife="",0,IF(AC$3&gt;(A14stdlife+$E955),((INDEX('PTRM input'!$G$385:$P$434,A14offset,$E955)-INDEX('PTRM input'!$G$277:$P$326,A14offset,$E955))*OFFSET($F$7,0,$E955))-SUM($G955:AB955),(((INDEX('PTRM input'!$G$385:$P$434,A14offset,$E955)-INDEX('PTRM input'!$G$277:$P$326,A14offset,$E955))*OFFSET($F$7,0,$E955))-SUM($G955:AB955))*(OFFSET('PTRM input'!$G$477,0,$E955-1)/A14taxstdlife))))</f>
        <v>0</v>
      </c>
      <c r="AD955" s="251">
        <f ca="1">IF(A14taxstdlife="n/a","n/a",IF(A14taxstdlife="",0,IF(AD$3&gt;(A14stdlife+$E955),((INDEX('PTRM input'!$G$385:$P$434,A14offset,$E955)-INDEX('PTRM input'!$G$277:$P$326,A14offset,$E955))*OFFSET($F$7,0,$E955))-SUM($G955:AC955),(((INDEX('PTRM input'!$G$385:$P$434,A14offset,$E955)-INDEX('PTRM input'!$G$277:$P$326,A14offset,$E955))*OFFSET($F$7,0,$E955))-SUM($G955:AC955))*(OFFSET('PTRM input'!$G$477,0,$E955-1)/A14taxstdlife))))</f>
        <v>0</v>
      </c>
      <c r="AE955" s="251">
        <f ca="1">IF(A14taxstdlife="n/a","n/a",IF(A14taxstdlife="",0,IF(AE$3&gt;(A14stdlife+$E955),((INDEX('PTRM input'!$G$385:$P$434,A14offset,$E955)-INDEX('PTRM input'!$G$277:$P$326,A14offset,$E955))*OFFSET($F$7,0,$E955))-SUM($G955:AD955),(((INDEX('PTRM input'!$G$385:$P$434,A14offset,$E955)-INDEX('PTRM input'!$G$277:$P$326,A14offset,$E955))*OFFSET($F$7,0,$E955))-SUM($G955:AD955))*(OFFSET('PTRM input'!$G$477,0,$E955-1)/A14taxstdlife))))</f>
        <v>0</v>
      </c>
      <c r="AF955" s="251">
        <f ca="1">IF(A14taxstdlife="n/a","n/a",IF(A14taxstdlife="",0,IF(AF$3&gt;(A14stdlife+$E955),((INDEX('PTRM input'!$G$385:$P$434,A14offset,$E955)-INDEX('PTRM input'!$G$277:$P$326,A14offset,$E955))*OFFSET($F$7,0,$E955))-SUM($G955:AE955),(((INDEX('PTRM input'!$G$385:$P$434,A14offset,$E955)-INDEX('PTRM input'!$G$277:$P$326,A14offset,$E955))*OFFSET($F$7,0,$E955))-SUM($G955:AE955))*(OFFSET('PTRM input'!$G$477,0,$E955-1)/A14taxstdlife))))</f>
        <v>0</v>
      </c>
      <c r="AG955" s="251">
        <f ca="1">IF(A14taxstdlife="n/a","n/a",IF(A14taxstdlife="",0,IF(AG$3&gt;(A14stdlife+$E955),((INDEX('PTRM input'!$G$385:$P$434,A14offset,$E955)-INDEX('PTRM input'!$G$277:$P$326,A14offset,$E955))*OFFSET($F$7,0,$E955))-SUM($G955:AF955),(((INDEX('PTRM input'!$G$385:$P$434,A14offset,$E955)-INDEX('PTRM input'!$G$277:$P$326,A14offset,$E955))*OFFSET($F$7,0,$E955))-SUM($G955:AF955))*(OFFSET('PTRM input'!$G$477,0,$E955-1)/A14taxstdlife))))</f>
        <v>0</v>
      </c>
      <c r="AH955" s="251">
        <f ca="1">IF(A14taxstdlife="n/a","n/a",IF(A14taxstdlife="",0,IF(AH$3&gt;(A14stdlife+$E955),((INDEX('PTRM input'!$G$385:$P$434,A14offset,$E955)-INDEX('PTRM input'!$G$277:$P$326,A14offset,$E955))*OFFSET($F$7,0,$E955))-SUM($G955:AG955),(((INDEX('PTRM input'!$G$385:$P$434,A14offset,$E955)-INDEX('PTRM input'!$G$277:$P$326,A14offset,$E955))*OFFSET($F$7,0,$E955))-SUM($G955:AG955))*(OFFSET('PTRM input'!$G$477,0,$E955-1)/A14taxstdlife))))</f>
        <v>0</v>
      </c>
      <c r="AI955" s="251">
        <f ca="1">IF(A14taxstdlife="n/a","n/a",IF(A14taxstdlife="",0,IF(AI$3&gt;(A14stdlife+$E955),((INDEX('PTRM input'!$G$385:$P$434,A14offset,$E955)-INDEX('PTRM input'!$G$277:$P$326,A14offset,$E955))*OFFSET($F$7,0,$E955))-SUM($G955:AH955),(((INDEX('PTRM input'!$G$385:$P$434,A14offset,$E955)-INDEX('PTRM input'!$G$277:$P$326,A14offset,$E955))*OFFSET($F$7,0,$E955))-SUM($G955:AH955))*(OFFSET('PTRM input'!$G$477,0,$E955-1)/A14taxstdlife))))</f>
        <v>0</v>
      </c>
      <c r="AJ955" s="251">
        <f ca="1">IF(A14taxstdlife="n/a","n/a",IF(A14taxstdlife="",0,IF(AJ$3&gt;(A14stdlife+$E955),((INDEX('PTRM input'!$G$385:$P$434,A14offset,$E955)-INDEX('PTRM input'!$G$277:$P$326,A14offset,$E955))*OFFSET($F$7,0,$E955))-SUM($G955:AI955),(((INDEX('PTRM input'!$G$385:$P$434,A14offset,$E955)-INDEX('PTRM input'!$G$277:$P$326,A14offset,$E955))*OFFSET($F$7,0,$E955))-SUM($G955:AI955))*(OFFSET('PTRM input'!$G$477,0,$E955-1)/A14taxstdlife))))</f>
        <v>0</v>
      </c>
      <c r="AK955" s="251">
        <f ca="1">IF(A14taxstdlife="n/a","n/a",IF(A14taxstdlife="",0,IF(AK$3&gt;(A14stdlife+$E955),((INDEX('PTRM input'!$G$385:$P$434,A14offset,$E955)-INDEX('PTRM input'!$G$277:$P$326,A14offset,$E955))*OFFSET($F$7,0,$E955))-SUM($G955:AJ955),(((INDEX('PTRM input'!$G$385:$P$434,A14offset,$E955)-INDEX('PTRM input'!$G$277:$P$326,A14offset,$E955))*OFFSET($F$7,0,$E955))-SUM($G955:AJ955))*(OFFSET('PTRM input'!$G$477,0,$E955-1)/A14taxstdlife))))</f>
        <v>0</v>
      </c>
      <c r="AL955" s="251">
        <f ca="1">IF(A14taxstdlife="n/a","n/a",IF(A14taxstdlife="",0,IF(AL$3&gt;(A14stdlife+$E955),((INDEX('PTRM input'!$G$385:$P$434,A14offset,$E955)-INDEX('PTRM input'!$G$277:$P$326,A14offset,$E955))*OFFSET($F$7,0,$E955))-SUM($G955:AK955),(((INDEX('PTRM input'!$G$385:$P$434,A14offset,$E955)-INDEX('PTRM input'!$G$277:$P$326,A14offset,$E955))*OFFSET($F$7,0,$E955))-SUM($G955:AK955))*(OFFSET('PTRM input'!$G$477,0,$E955-1)/A14taxstdlife))))</f>
        <v>0</v>
      </c>
      <c r="AM955" s="251">
        <f ca="1">IF(A14taxstdlife="n/a","n/a",IF(A14taxstdlife="",0,IF(AM$3&gt;(A14stdlife+$E955),((INDEX('PTRM input'!$G$385:$P$434,A14offset,$E955)-INDEX('PTRM input'!$G$277:$P$326,A14offset,$E955))*OFFSET($F$7,0,$E955))-SUM($G955:AL955),(((INDEX('PTRM input'!$G$385:$P$434,A14offset,$E955)-INDEX('PTRM input'!$G$277:$P$326,A14offset,$E955))*OFFSET($F$7,0,$E955))-SUM($G955:AL955))*(OFFSET('PTRM input'!$G$477,0,$E955-1)/A14taxstdlife))))</f>
        <v>0</v>
      </c>
      <c r="AN955" s="251">
        <f ca="1">IF(A14taxstdlife="n/a","n/a",IF(A14taxstdlife="",0,IF(AN$3&gt;(A14stdlife+$E955),((INDEX('PTRM input'!$G$385:$P$434,A14offset,$E955)-INDEX('PTRM input'!$G$277:$P$326,A14offset,$E955))*OFFSET($F$7,0,$E955))-SUM($G955:AM955),(((INDEX('PTRM input'!$G$385:$P$434,A14offset,$E955)-INDEX('PTRM input'!$G$277:$P$326,A14offset,$E955))*OFFSET($F$7,0,$E955))-SUM($G955:AM955))*(OFFSET('PTRM input'!$G$477,0,$E955-1)/A14taxstdlife))))</f>
        <v>0</v>
      </c>
      <c r="AO955" s="251">
        <f ca="1">IF(A14taxstdlife="n/a","n/a",IF(A14taxstdlife="",0,IF(AO$3&gt;(A14stdlife+$E955),((INDEX('PTRM input'!$G$385:$P$434,A14offset,$E955)-INDEX('PTRM input'!$G$277:$P$326,A14offset,$E955))*OFFSET($F$7,0,$E955))-SUM($G955:AN955),(((INDEX('PTRM input'!$G$385:$P$434,A14offset,$E955)-INDEX('PTRM input'!$G$277:$P$326,A14offset,$E955))*OFFSET($F$7,0,$E955))-SUM($G955:AN955))*(OFFSET('PTRM input'!$G$477,0,$E955-1)/A14taxstdlife))))</f>
        <v>0</v>
      </c>
      <c r="AP955" s="251">
        <f ca="1">IF(A14taxstdlife="n/a","n/a",IF(A14taxstdlife="",0,IF(AP$3&gt;(A14stdlife+$E955),((INDEX('PTRM input'!$G$385:$P$434,A14offset,$E955)-INDEX('PTRM input'!$G$277:$P$326,A14offset,$E955))*OFFSET($F$7,0,$E955))-SUM($G955:AO955),(((INDEX('PTRM input'!$G$385:$P$434,A14offset,$E955)-INDEX('PTRM input'!$G$277:$P$326,A14offset,$E955))*OFFSET($F$7,0,$E955))-SUM($G955:AO955))*(OFFSET('PTRM input'!$G$477,0,$E955-1)/A14taxstdlife))))</f>
        <v>0</v>
      </c>
      <c r="AQ955" s="251">
        <f ca="1">IF(A14taxstdlife="n/a","n/a",IF(A14taxstdlife="",0,IF(AQ$3&gt;(A14stdlife+$E955),((INDEX('PTRM input'!$G$385:$P$434,A14offset,$E955)-INDEX('PTRM input'!$G$277:$P$326,A14offset,$E955))*OFFSET($F$7,0,$E955))-SUM($G955:AP955),(((INDEX('PTRM input'!$G$385:$P$434,A14offset,$E955)-INDEX('PTRM input'!$G$277:$P$326,A14offset,$E955))*OFFSET($F$7,0,$E955))-SUM($G955:AP955))*(OFFSET('PTRM input'!$G$477,0,$E955-1)/A14taxstdlife))))</f>
        <v>0</v>
      </c>
      <c r="AR955" s="251">
        <f ca="1">IF(A14taxstdlife="n/a","n/a",IF(A14taxstdlife="",0,IF(AR$3&gt;(A14stdlife+$E955),((INDEX('PTRM input'!$G$385:$P$434,A14offset,$E955)-INDEX('PTRM input'!$G$277:$P$326,A14offset,$E955))*OFFSET($F$7,0,$E955))-SUM($G955:AQ955),(((INDEX('PTRM input'!$G$385:$P$434,A14offset,$E955)-INDEX('PTRM input'!$G$277:$P$326,A14offset,$E955))*OFFSET($F$7,0,$E955))-SUM($G955:AQ955))*(OFFSET('PTRM input'!$G$477,0,$E955-1)/A14taxstdlife))))</f>
        <v>0</v>
      </c>
      <c r="AS955" s="251">
        <f ca="1">IF(A14taxstdlife="n/a","n/a",IF(A14taxstdlife="",0,IF(AS$3&gt;(A14stdlife+$E955),((INDEX('PTRM input'!$G$385:$P$434,A14offset,$E955)-INDEX('PTRM input'!$G$277:$P$326,A14offset,$E955))*OFFSET($F$7,0,$E955))-SUM($G955:AR955),(((INDEX('PTRM input'!$G$385:$P$434,A14offset,$E955)-INDEX('PTRM input'!$G$277:$P$326,A14offset,$E955))*OFFSET($F$7,0,$E955))-SUM($G955:AR955))*(OFFSET('PTRM input'!$G$477,0,$E955-1)/A14taxstdlife))))</f>
        <v>0</v>
      </c>
      <c r="AT955" s="251">
        <f ca="1">IF(A14taxstdlife="n/a","n/a",IF(A14taxstdlife="",0,IF(AT$3&gt;(A14stdlife+$E955),((INDEX('PTRM input'!$G$385:$P$434,A14offset,$E955)-INDEX('PTRM input'!$G$277:$P$326,A14offset,$E955))*OFFSET($F$7,0,$E955))-SUM($G955:AS955),(((INDEX('PTRM input'!$G$385:$P$434,A14offset,$E955)-INDEX('PTRM input'!$G$277:$P$326,A14offset,$E955))*OFFSET($F$7,0,$E955))-SUM($G955:AS955))*(OFFSET('PTRM input'!$G$477,0,$E955-1)/A14taxstdlife))))</f>
        <v>0</v>
      </c>
      <c r="AU955" s="251">
        <f ca="1">IF(A14taxstdlife="n/a","n/a",IF(A14taxstdlife="",0,IF(AU$3&gt;(A14stdlife+$E955),((INDEX('PTRM input'!$G$385:$P$434,A14offset,$E955)-INDEX('PTRM input'!$G$277:$P$326,A14offset,$E955))*OFFSET($F$7,0,$E955))-SUM($G955:AT955),(((INDEX('PTRM input'!$G$385:$P$434,A14offset,$E955)-INDEX('PTRM input'!$G$277:$P$326,A14offset,$E955))*OFFSET($F$7,0,$E955))-SUM($G955:AT955))*(OFFSET('PTRM input'!$G$477,0,$E955-1)/A14taxstdlife))))</f>
        <v>0</v>
      </c>
      <c r="AV955" s="251">
        <f ca="1">IF(A14taxstdlife="n/a","n/a",IF(A14taxstdlife="",0,IF(AV$3&gt;(A14stdlife+$E955),((INDEX('PTRM input'!$G$385:$P$434,A14offset,$E955)-INDEX('PTRM input'!$G$277:$P$326,A14offset,$E955))*OFFSET($F$7,0,$E955))-SUM($G955:AU955),(((INDEX('PTRM input'!$G$385:$P$434,A14offset,$E955)-INDEX('PTRM input'!$G$277:$P$326,A14offset,$E955))*OFFSET($F$7,0,$E955))-SUM($G955:AU955))*(OFFSET('PTRM input'!$G$477,0,$E955-1)/A14taxstdlife))))</f>
        <v>0</v>
      </c>
      <c r="AW955" s="251">
        <f ca="1">IF(A14taxstdlife="n/a","n/a",IF(A14taxstdlife="",0,IF(AW$3&gt;(A14stdlife+$E955),((INDEX('PTRM input'!$G$385:$P$434,A14offset,$E955)-INDEX('PTRM input'!$G$277:$P$326,A14offset,$E955))*OFFSET($F$7,0,$E955))-SUM($G955:AV955),(((INDEX('PTRM input'!$G$385:$P$434,A14offset,$E955)-INDEX('PTRM input'!$G$277:$P$326,A14offset,$E955))*OFFSET($F$7,0,$E955))-SUM($G955:AV955))*(OFFSET('PTRM input'!$G$477,0,$E955-1)/A14taxstdlife))))</f>
        <v>0</v>
      </c>
      <c r="AX955" s="251">
        <f ca="1">IF(A14taxstdlife="n/a","n/a",IF(A14taxstdlife="",0,IF(AX$3&gt;(A14stdlife+$E955),((INDEX('PTRM input'!$G$385:$P$434,A14offset,$E955)-INDEX('PTRM input'!$G$277:$P$326,A14offset,$E955))*OFFSET($F$7,0,$E955))-SUM($G955:AW955),(((INDEX('PTRM input'!$G$385:$P$434,A14offset,$E955)-INDEX('PTRM input'!$G$277:$P$326,A14offset,$E955))*OFFSET($F$7,0,$E955))-SUM($G955:AW955))*(OFFSET('PTRM input'!$G$477,0,$E955-1)/A14taxstdlife))))</f>
        <v>0</v>
      </c>
      <c r="AY955" s="251">
        <f ca="1">IF(A14taxstdlife="n/a","n/a",IF(A14taxstdlife="",0,IF(AY$3&gt;(A14stdlife+$E955),((INDEX('PTRM input'!$G$385:$P$434,A14offset,$E955)-INDEX('PTRM input'!$G$277:$P$326,A14offset,$E955))*OFFSET($F$7,0,$E955))-SUM($G955:AX955),(((INDEX('PTRM input'!$G$385:$P$434,A14offset,$E955)-INDEX('PTRM input'!$G$277:$P$326,A14offset,$E955))*OFFSET($F$7,0,$E955))-SUM($G955:AX955))*(OFFSET('PTRM input'!$G$477,0,$E955-1)/A14taxstdlife))))</f>
        <v>0</v>
      </c>
      <c r="AZ955" s="251">
        <f ca="1">IF(A14taxstdlife="n/a","n/a",IF(A14taxstdlife="",0,IF(AZ$3&gt;(A14stdlife+$E955),((INDEX('PTRM input'!$G$385:$P$434,A14offset,$E955)-INDEX('PTRM input'!$G$277:$P$326,A14offset,$E955))*OFFSET($F$7,0,$E955))-SUM($G955:AY955),(((INDEX('PTRM input'!$G$385:$P$434,A14offset,$E955)-INDEX('PTRM input'!$G$277:$P$326,A14offset,$E955))*OFFSET($F$7,0,$E955))-SUM($G955:AY955))*(OFFSET('PTRM input'!$G$477,0,$E955-1)/A14taxstdlife))))</f>
        <v>0</v>
      </c>
      <c r="BA955" s="251">
        <f ca="1">IF(A14taxstdlife="n/a","n/a",IF(A14taxstdlife="",0,IF(BA$3&gt;(A14stdlife+$E955),((INDEX('PTRM input'!$G$385:$P$434,A14offset,$E955)-INDEX('PTRM input'!$G$277:$P$326,A14offset,$E955))*OFFSET($F$7,0,$E955))-SUM($G955:AZ955),(((INDEX('PTRM input'!$G$385:$P$434,A14offset,$E955)-INDEX('PTRM input'!$G$277:$P$326,A14offset,$E955))*OFFSET($F$7,0,$E955))-SUM($G955:AZ955))*(OFFSET('PTRM input'!$G$477,0,$E955-1)/A14taxstdlife))))</f>
        <v>0</v>
      </c>
      <c r="BB955" s="251">
        <f ca="1">IF(A14taxstdlife="n/a","n/a",IF(A14taxstdlife="",0,IF(BB$3&gt;(A14stdlife+$E955),((INDEX('PTRM input'!$G$385:$P$434,A14offset,$E955)-INDEX('PTRM input'!$G$277:$P$326,A14offset,$E955))*OFFSET($F$7,0,$E955))-SUM($G955:BA955),(((INDEX('PTRM input'!$G$385:$P$434,A14offset,$E955)-INDEX('PTRM input'!$G$277:$P$326,A14offset,$E955))*OFFSET($F$7,0,$E955))-SUM($G955:BA955))*(OFFSET('PTRM input'!$G$477,0,$E955-1)/A14taxstdlife))))</f>
        <v>0</v>
      </c>
      <c r="BC955" s="251">
        <f ca="1">IF(A14taxstdlife="n/a","n/a",IF(A14taxstdlife="",0,IF(BC$3&gt;(A14stdlife+$E955),((INDEX('PTRM input'!$G$385:$P$434,A14offset,$E955)-INDEX('PTRM input'!$G$277:$P$326,A14offset,$E955))*OFFSET($F$7,0,$E955))-SUM($G955:BB955),(((INDEX('PTRM input'!$G$385:$P$434,A14offset,$E955)-INDEX('PTRM input'!$G$277:$P$326,A14offset,$E955))*OFFSET($F$7,0,$E955))-SUM($G955:BB955))*(OFFSET('PTRM input'!$G$477,0,$E955-1)/A14taxstdlife))))</f>
        <v>0</v>
      </c>
      <c r="BD955" s="251">
        <f ca="1">IF(A14taxstdlife="n/a","n/a",IF(A14taxstdlife="",0,IF(BD$3&gt;(A14stdlife+$E955),((INDEX('PTRM input'!$G$385:$P$434,A14offset,$E955)-INDEX('PTRM input'!$G$277:$P$326,A14offset,$E955))*OFFSET($F$7,0,$E955))-SUM($G955:BC955),(((INDEX('PTRM input'!$G$385:$P$434,A14offset,$E955)-INDEX('PTRM input'!$G$277:$P$326,A14offset,$E955))*OFFSET($F$7,0,$E955))-SUM($G955:BC955))*(OFFSET('PTRM input'!$G$477,0,$E955-1)/A14taxstdlife))))</f>
        <v>0</v>
      </c>
      <c r="BE955" s="251">
        <f ca="1">IF(A14taxstdlife="n/a","n/a",IF(A14taxstdlife="",0,IF(BE$3&gt;(A14stdlife+$E955),((INDEX('PTRM input'!$G$385:$P$434,A14offset,$E955)-INDEX('PTRM input'!$G$277:$P$326,A14offset,$E955))*OFFSET($F$7,0,$E955))-SUM($G955:BD955),(((INDEX('PTRM input'!$G$385:$P$434,A14offset,$E955)-INDEX('PTRM input'!$G$277:$P$326,A14offset,$E955))*OFFSET($F$7,0,$E955))-SUM($G955:BD955))*(OFFSET('PTRM input'!$G$477,0,$E955-1)/A14taxstdlife))))</f>
        <v>0</v>
      </c>
      <c r="BF955" s="251">
        <f ca="1">IF(A14taxstdlife="n/a","n/a",IF(A14taxstdlife="",0,IF(BF$3&gt;(A14stdlife+$E955),((INDEX('PTRM input'!$G$385:$P$434,A14offset,$E955)-INDEX('PTRM input'!$G$277:$P$326,A14offset,$E955))*OFFSET($F$7,0,$E955))-SUM($G955:BE955),(((INDEX('PTRM input'!$G$385:$P$434,A14offset,$E955)-INDEX('PTRM input'!$G$277:$P$326,A14offset,$E955))*OFFSET($F$7,0,$E955))-SUM($G955:BE955))*(OFFSET('PTRM input'!$G$477,0,$E955-1)/A14taxstdlife))))</f>
        <v>0</v>
      </c>
      <c r="BG955" s="251">
        <f ca="1">IF(A14taxstdlife="n/a","n/a",IF(A14taxstdlife="",0,IF(BG$3&gt;(A14stdlife+$E955),((INDEX('PTRM input'!$G$385:$P$434,A14offset,$E955)-INDEX('PTRM input'!$G$277:$P$326,A14offset,$E955))*OFFSET($F$7,0,$E955))-SUM($G955:BF955),(((INDEX('PTRM input'!$G$385:$P$434,A14offset,$E955)-INDEX('PTRM input'!$G$277:$P$326,A14offset,$E955))*OFFSET($F$7,0,$E955))-SUM($G955:BF955))*(OFFSET('PTRM input'!$G$477,0,$E955-1)/A14taxstdlife))))</f>
        <v>0</v>
      </c>
      <c r="BH955" s="251">
        <f ca="1">IF(A14taxstdlife="n/a","n/a",IF(A14taxstdlife="",0,IF(BH$3&gt;(A14stdlife+$E955),((INDEX('PTRM input'!$G$385:$P$434,A14offset,$E955)-INDEX('PTRM input'!$G$277:$P$326,A14offset,$E955))*OFFSET($F$7,0,$E955))-SUM($G955:BG955),(((INDEX('PTRM input'!$G$385:$P$434,A14offset,$E955)-INDEX('PTRM input'!$G$277:$P$326,A14offset,$E955))*OFFSET($F$7,0,$E955))-SUM($G955:BG955))*(OFFSET('PTRM input'!$G$477,0,$E955-1)/A14taxstdlife))))</f>
        <v>0</v>
      </c>
      <c r="BI955" s="251">
        <f ca="1">IF(A14taxstdlife="n/a","n/a",IF(A14taxstdlife="",0,IF(BI$3&gt;(A14stdlife+$E955),((INDEX('PTRM input'!$G$385:$P$434,A14offset,$E955)-INDEX('PTRM input'!$G$277:$P$326,A14offset,$E955))*OFFSET($F$7,0,$E955))-SUM($G955:BH955),(((INDEX('PTRM input'!$G$385:$P$434,A14offset,$E955)-INDEX('PTRM input'!$G$277:$P$326,A14offset,$E955))*OFFSET($F$7,0,$E955))-SUM($G955:BH955))*(OFFSET('PTRM input'!$G$477,0,$E955-1)/A14taxstdlife))))</f>
        <v>0</v>
      </c>
      <c r="BJ955" s="116"/>
      <c r="BK955" s="116"/>
      <c r="BL955" s="116"/>
      <c r="BM955" s="116"/>
    </row>
    <row r="956" spans="1:65" ht="12.75" hidden="1" customHeight="1" outlineLevel="2">
      <c r="A956" s="366"/>
      <c r="B956" s="19"/>
      <c r="C956" s="18"/>
      <c r="D956" s="760"/>
      <c r="E956" s="86">
        <v>6</v>
      </c>
      <c r="F956" s="356"/>
      <c r="G956" s="434"/>
      <c r="H956" s="435"/>
      <c r="I956" s="435"/>
      <c r="J956" s="435"/>
      <c r="K956" s="435"/>
      <c r="L956" s="619"/>
      <c r="M956" s="251">
        <f ca="1">IF(A14taxstdlife="n/a","n/a",IF(A14taxstdlife="",0,IF(M$3&gt;(A14stdlife+$E956),((INDEX('PTRM input'!$G$385:$P$434,A14offset,$E956)-INDEX('PTRM input'!$G$277:$P$326,A14offset,$E956))*OFFSET($F$7,0,$E956))-SUM($G956:L956),(((INDEX('PTRM input'!$G$385:$P$434,A14offset,$E956)-INDEX('PTRM input'!$G$277:$P$326,A14offset,$E956))*OFFSET($F$7,0,$E956))-SUM($G956:L956))*(OFFSET('PTRM input'!$G$477,0,$E956-1)/A14taxstdlife))))</f>
        <v>0</v>
      </c>
      <c r="N956" s="251">
        <f ca="1">IF(A14taxstdlife="n/a","n/a",IF(A14taxstdlife="",0,IF(N$3&gt;(A14stdlife+$E956),((INDEX('PTRM input'!$G$385:$P$434,A14offset,$E956)-INDEX('PTRM input'!$G$277:$P$326,A14offset,$E956))*OFFSET($F$7,0,$E956))-SUM($G956:M956),(((INDEX('PTRM input'!$G$385:$P$434,A14offset,$E956)-INDEX('PTRM input'!$G$277:$P$326,A14offset,$E956))*OFFSET($F$7,0,$E956))-SUM($G956:M956))*(OFFSET('PTRM input'!$G$477,0,$E956-1)/A14taxstdlife))))</f>
        <v>0</v>
      </c>
      <c r="O956" s="251">
        <f ca="1">IF(A14taxstdlife="n/a","n/a",IF(A14taxstdlife="",0,IF(O$3&gt;(A14stdlife+$E956),((INDEX('PTRM input'!$G$385:$P$434,A14offset,$E956)-INDEX('PTRM input'!$G$277:$P$326,A14offset,$E956))*OFFSET($F$7,0,$E956))-SUM($G956:N956),(((INDEX('PTRM input'!$G$385:$P$434,A14offset,$E956)-INDEX('PTRM input'!$G$277:$P$326,A14offset,$E956))*OFFSET($F$7,0,$E956))-SUM($G956:N956))*(OFFSET('PTRM input'!$G$477,0,$E956-1)/A14taxstdlife))))</f>
        <v>0</v>
      </c>
      <c r="P956" s="251">
        <f ca="1">IF(A14taxstdlife="n/a","n/a",IF(A14taxstdlife="",0,IF(P$3&gt;(A14stdlife+$E956),((INDEX('PTRM input'!$G$385:$P$434,A14offset,$E956)-INDEX('PTRM input'!$G$277:$P$326,A14offset,$E956))*OFFSET($F$7,0,$E956))-SUM($G956:O956),(((INDEX('PTRM input'!$G$385:$P$434,A14offset,$E956)-INDEX('PTRM input'!$G$277:$P$326,A14offset,$E956))*OFFSET($F$7,0,$E956))-SUM($G956:O956))*(OFFSET('PTRM input'!$G$477,0,$E956-1)/A14taxstdlife))))</f>
        <v>0</v>
      </c>
      <c r="Q956" s="251">
        <f ca="1">IF(A14taxstdlife="n/a","n/a",IF(A14taxstdlife="",0,IF(Q$3&gt;(A14stdlife+$E956),((INDEX('PTRM input'!$G$385:$P$434,A14offset,$E956)-INDEX('PTRM input'!$G$277:$P$326,A14offset,$E956))*OFFSET($F$7,0,$E956))-SUM($G956:P956),(((INDEX('PTRM input'!$G$385:$P$434,A14offset,$E956)-INDEX('PTRM input'!$G$277:$P$326,A14offset,$E956))*OFFSET($F$7,0,$E956))-SUM($G956:P956))*(OFFSET('PTRM input'!$G$477,0,$E956-1)/A14taxstdlife))))</f>
        <v>0</v>
      </c>
      <c r="R956" s="251">
        <f ca="1">IF(A14taxstdlife="n/a","n/a",IF(A14taxstdlife="",0,IF(R$3&gt;(A14stdlife+$E956),((INDEX('PTRM input'!$G$385:$P$434,A14offset,$E956)-INDEX('PTRM input'!$G$277:$P$326,A14offset,$E956))*OFFSET($F$7,0,$E956))-SUM($G956:Q956),(((INDEX('PTRM input'!$G$385:$P$434,A14offset,$E956)-INDEX('PTRM input'!$G$277:$P$326,A14offset,$E956))*OFFSET($F$7,0,$E956))-SUM($G956:Q956))*(OFFSET('PTRM input'!$G$477,0,$E956-1)/A14taxstdlife))))</f>
        <v>0</v>
      </c>
      <c r="S956" s="251">
        <f ca="1">IF(A14taxstdlife="n/a","n/a",IF(A14taxstdlife="",0,IF(S$3&gt;(A14stdlife+$E956),((INDEX('PTRM input'!$G$385:$P$434,A14offset,$E956)-INDEX('PTRM input'!$G$277:$P$326,A14offset,$E956))*OFFSET($F$7,0,$E956))-SUM($G956:R956),(((INDEX('PTRM input'!$G$385:$P$434,A14offset,$E956)-INDEX('PTRM input'!$G$277:$P$326,A14offset,$E956))*OFFSET($F$7,0,$E956))-SUM($G956:R956))*(OFFSET('PTRM input'!$G$477,0,$E956-1)/A14taxstdlife))))</f>
        <v>0</v>
      </c>
      <c r="T956" s="251">
        <f ca="1">IF(A14taxstdlife="n/a","n/a",IF(A14taxstdlife="",0,IF(T$3&gt;(A14stdlife+$E956),((INDEX('PTRM input'!$G$385:$P$434,A14offset,$E956)-INDEX('PTRM input'!$G$277:$P$326,A14offset,$E956))*OFFSET($F$7,0,$E956))-SUM($G956:S956),(((INDEX('PTRM input'!$G$385:$P$434,A14offset,$E956)-INDEX('PTRM input'!$G$277:$P$326,A14offset,$E956))*OFFSET($F$7,0,$E956))-SUM($G956:S956))*(OFFSET('PTRM input'!$G$477,0,$E956-1)/A14taxstdlife))))</f>
        <v>0</v>
      </c>
      <c r="U956" s="251">
        <f ca="1">IF(A14taxstdlife="n/a","n/a",IF(A14taxstdlife="",0,IF(U$3&gt;(A14stdlife+$E956),((INDEX('PTRM input'!$G$385:$P$434,A14offset,$E956)-INDEX('PTRM input'!$G$277:$P$326,A14offset,$E956))*OFFSET($F$7,0,$E956))-SUM($G956:T956),(((INDEX('PTRM input'!$G$385:$P$434,A14offset,$E956)-INDEX('PTRM input'!$G$277:$P$326,A14offset,$E956))*OFFSET($F$7,0,$E956))-SUM($G956:T956))*(OFFSET('PTRM input'!$G$477,0,$E956-1)/A14taxstdlife))))</f>
        <v>0</v>
      </c>
      <c r="V956" s="251">
        <f ca="1">IF(A14taxstdlife="n/a","n/a",IF(A14taxstdlife="",0,IF(V$3&gt;(A14stdlife+$E956),((INDEX('PTRM input'!$G$385:$P$434,A14offset,$E956)-INDEX('PTRM input'!$G$277:$P$326,A14offset,$E956))*OFFSET($F$7,0,$E956))-SUM($G956:U956),(((INDEX('PTRM input'!$G$385:$P$434,A14offset,$E956)-INDEX('PTRM input'!$G$277:$P$326,A14offset,$E956))*OFFSET($F$7,0,$E956))-SUM($G956:U956))*(OFFSET('PTRM input'!$G$477,0,$E956-1)/A14taxstdlife))))</f>
        <v>0</v>
      </c>
      <c r="W956" s="251">
        <f ca="1">IF(A14taxstdlife="n/a","n/a",IF(A14taxstdlife="",0,IF(W$3&gt;(A14stdlife+$E956),((INDEX('PTRM input'!$G$385:$P$434,A14offset,$E956)-INDEX('PTRM input'!$G$277:$P$326,A14offset,$E956))*OFFSET($F$7,0,$E956))-SUM($G956:V956),(((INDEX('PTRM input'!$G$385:$P$434,A14offset,$E956)-INDEX('PTRM input'!$G$277:$P$326,A14offset,$E956))*OFFSET($F$7,0,$E956))-SUM($G956:V956))*(OFFSET('PTRM input'!$G$477,0,$E956-1)/A14taxstdlife))))</f>
        <v>0</v>
      </c>
      <c r="X956" s="251">
        <f ca="1">IF(A14taxstdlife="n/a","n/a",IF(A14taxstdlife="",0,IF(X$3&gt;(A14stdlife+$E956),((INDEX('PTRM input'!$G$385:$P$434,A14offset,$E956)-INDEX('PTRM input'!$G$277:$P$326,A14offset,$E956))*OFFSET($F$7,0,$E956))-SUM($G956:W956),(((INDEX('PTRM input'!$G$385:$P$434,A14offset,$E956)-INDEX('PTRM input'!$G$277:$P$326,A14offset,$E956))*OFFSET($F$7,0,$E956))-SUM($G956:W956))*(OFFSET('PTRM input'!$G$477,0,$E956-1)/A14taxstdlife))))</f>
        <v>0</v>
      </c>
      <c r="Y956" s="251">
        <f ca="1">IF(A14taxstdlife="n/a","n/a",IF(A14taxstdlife="",0,IF(Y$3&gt;(A14stdlife+$E956),((INDEX('PTRM input'!$G$385:$P$434,A14offset,$E956)-INDEX('PTRM input'!$G$277:$P$326,A14offset,$E956))*OFFSET($F$7,0,$E956))-SUM($G956:X956),(((INDEX('PTRM input'!$G$385:$P$434,A14offset,$E956)-INDEX('PTRM input'!$G$277:$P$326,A14offset,$E956))*OFFSET($F$7,0,$E956))-SUM($G956:X956))*(OFFSET('PTRM input'!$G$477,0,$E956-1)/A14taxstdlife))))</f>
        <v>0</v>
      </c>
      <c r="Z956" s="251">
        <f ca="1">IF(A14taxstdlife="n/a","n/a",IF(A14taxstdlife="",0,IF(Z$3&gt;(A14stdlife+$E956),((INDEX('PTRM input'!$G$385:$P$434,A14offset,$E956)-INDEX('PTRM input'!$G$277:$P$326,A14offset,$E956))*OFFSET($F$7,0,$E956))-SUM($G956:Y956),(((INDEX('PTRM input'!$G$385:$P$434,A14offset,$E956)-INDEX('PTRM input'!$G$277:$P$326,A14offset,$E956))*OFFSET($F$7,0,$E956))-SUM($G956:Y956))*(OFFSET('PTRM input'!$G$477,0,$E956-1)/A14taxstdlife))))</f>
        <v>0</v>
      </c>
      <c r="AA956" s="251">
        <f ca="1">IF(A14taxstdlife="n/a","n/a",IF(A14taxstdlife="",0,IF(AA$3&gt;(A14stdlife+$E956),((INDEX('PTRM input'!$G$385:$P$434,A14offset,$E956)-INDEX('PTRM input'!$G$277:$P$326,A14offset,$E956))*OFFSET($F$7,0,$E956))-SUM($G956:Z956),(((INDEX('PTRM input'!$G$385:$P$434,A14offset,$E956)-INDEX('PTRM input'!$G$277:$P$326,A14offset,$E956))*OFFSET($F$7,0,$E956))-SUM($G956:Z956))*(OFFSET('PTRM input'!$G$477,0,$E956-1)/A14taxstdlife))))</f>
        <v>0</v>
      </c>
      <c r="AB956" s="251">
        <f ca="1">IF(A14taxstdlife="n/a","n/a",IF(A14taxstdlife="",0,IF(AB$3&gt;(A14stdlife+$E956),((INDEX('PTRM input'!$G$385:$P$434,A14offset,$E956)-INDEX('PTRM input'!$G$277:$P$326,A14offset,$E956))*OFFSET($F$7,0,$E956))-SUM($G956:AA956),(((INDEX('PTRM input'!$G$385:$P$434,A14offset,$E956)-INDEX('PTRM input'!$G$277:$P$326,A14offset,$E956))*OFFSET($F$7,0,$E956))-SUM($G956:AA956))*(OFFSET('PTRM input'!$G$477,0,$E956-1)/A14taxstdlife))))</f>
        <v>0</v>
      </c>
      <c r="AC956" s="251">
        <f ca="1">IF(A14taxstdlife="n/a","n/a",IF(A14taxstdlife="",0,IF(AC$3&gt;(A14stdlife+$E956),((INDEX('PTRM input'!$G$385:$P$434,A14offset,$E956)-INDEX('PTRM input'!$G$277:$P$326,A14offset,$E956))*OFFSET($F$7,0,$E956))-SUM($G956:AB956),(((INDEX('PTRM input'!$G$385:$P$434,A14offset,$E956)-INDEX('PTRM input'!$G$277:$P$326,A14offset,$E956))*OFFSET($F$7,0,$E956))-SUM($G956:AB956))*(OFFSET('PTRM input'!$G$477,0,$E956-1)/A14taxstdlife))))</f>
        <v>0</v>
      </c>
      <c r="AD956" s="251">
        <f ca="1">IF(A14taxstdlife="n/a","n/a",IF(A14taxstdlife="",0,IF(AD$3&gt;(A14stdlife+$E956),((INDEX('PTRM input'!$G$385:$P$434,A14offset,$E956)-INDEX('PTRM input'!$G$277:$P$326,A14offset,$E956))*OFFSET($F$7,0,$E956))-SUM($G956:AC956),(((INDEX('PTRM input'!$G$385:$P$434,A14offset,$E956)-INDEX('PTRM input'!$G$277:$P$326,A14offset,$E956))*OFFSET($F$7,0,$E956))-SUM($G956:AC956))*(OFFSET('PTRM input'!$G$477,0,$E956-1)/A14taxstdlife))))</f>
        <v>0</v>
      </c>
      <c r="AE956" s="251">
        <f ca="1">IF(A14taxstdlife="n/a","n/a",IF(A14taxstdlife="",0,IF(AE$3&gt;(A14stdlife+$E956),((INDEX('PTRM input'!$G$385:$P$434,A14offset,$E956)-INDEX('PTRM input'!$G$277:$P$326,A14offset,$E956))*OFFSET($F$7,0,$E956))-SUM($G956:AD956),(((INDEX('PTRM input'!$G$385:$P$434,A14offset,$E956)-INDEX('PTRM input'!$G$277:$P$326,A14offset,$E956))*OFFSET($F$7,0,$E956))-SUM($G956:AD956))*(OFFSET('PTRM input'!$G$477,0,$E956-1)/A14taxstdlife))))</f>
        <v>0</v>
      </c>
      <c r="AF956" s="251">
        <f ca="1">IF(A14taxstdlife="n/a","n/a",IF(A14taxstdlife="",0,IF(AF$3&gt;(A14stdlife+$E956),((INDEX('PTRM input'!$G$385:$P$434,A14offset,$E956)-INDEX('PTRM input'!$G$277:$P$326,A14offset,$E956))*OFFSET($F$7,0,$E956))-SUM($G956:AE956),(((INDEX('PTRM input'!$G$385:$P$434,A14offset,$E956)-INDEX('PTRM input'!$G$277:$P$326,A14offset,$E956))*OFFSET($F$7,0,$E956))-SUM($G956:AE956))*(OFFSET('PTRM input'!$G$477,0,$E956-1)/A14taxstdlife))))</f>
        <v>0</v>
      </c>
      <c r="AG956" s="251">
        <f ca="1">IF(A14taxstdlife="n/a","n/a",IF(A14taxstdlife="",0,IF(AG$3&gt;(A14stdlife+$E956),((INDEX('PTRM input'!$G$385:$P$434,A14offset,$E956)-INDEX('PTRM input'!$G$277:$P$326,A14offset,$E956))*OFFSET($F$7,0,$E956))-SUM($G956:AF956),(((INDEX('PTRM input'!$G$385:$P$434,A14offset,$E956)-INDEX('PTRM input'!$G$277:$P$326,A14offset,$E956))*OFFSET($F$7,0,$E956))-SUM($G956:AF956))*(OFFSET('PTRM input'!$G$477,0,$E956-1)/A14taxstdlife))))</f>
        <v>0</v>
      </c>
      <c r="AH956" s="251">
        <f ca="1">IF(A14taxstdlife="n/a","n/a",IF(A14taxstdlife="",0,IF(AH$3&gt;(A14stdlife+$E956),((INDEX('PTRM input'!$G$385:$P$434,A14offset,$E956)-INDEX('PTRM input'!$G$277:$P$326,A14offset,$E956))*OFFSET($F$7,0,$E956))-SUM($G956:AG956),(((INDEX('PTRM input'!$G$385:$P$434,A14offset,$E956)-INDEX('PTRM input'!$G$277:$P$326,A14offset,$E956))*OFFSET($F$7,0,$E956))-SUM($G956:AG956))*(OFFSET('PTRM input'!$G$477,0,$E956-1)/A14taxstdlife))))</f>
        <v>0</v>
      </c>
      <c r="AI956" s="251">
        <f ca="1">IF(A14taxstdlife="n/a","n/a",IF(A14taxstdlife="",0,IF(AI$3&gt;(A14stdlife+$E956),((INDEX('PTRM input'!$G$385:$P$434,A14offset,$E956)-INDEX('PTRM input'!$G$277:$P$326,A14offset,$E956))*OFFSET($F$7,0,$E956))-SUM($G956:AH956),(((INDEX('PTRM input'!$G$385:$P$434,A14offset,$E956)-INDEX('PTRM input'!$G$277:$P$326,A14offset,$E956))*OFFSET($F$7,0,$E956))-SUM($G956:AH956))*(OFFSET('PTRM input'!$G$477,0,$E956-1)/A14taxstdlife))))</f>
        <v>0</v>
      </c>
      <c r="AJ956" s="251">
        <f ca="1">IF(A14taxstdlife="n/a","n/a",IF(A14taxstdlife="",0,IF(AJ$3&gt;(A14stdlife+$E956),((INDEX('PTRM input'!$G$385:$P$434,A14offset,$E956)-INDEX('PTRM input'!$G$277:$P$326,A14offset,$E956))*OFFSET($F$7,0,$E956))-SUM($G956:AI956),(((INDEX('PTRM input'!$G$385:$P$434,A14offset,$E956)-INDEX('PTRM input'!$G$277:$P$326,A14offset,$E956))*OFFSET($F$7,0,$E956))-SUM($G956:AI956))*(OFFSET('PTRM input'!$G$477,0,$E956-1)/A14taxstdlife))))</f>
        <v>0</v>
      </c>
      <c r="AK956" s="251">
        <f ca="1">IF(A14taxstdlife="n/a","n/a",IF(A14taxstdlife="",0,IF(AK$3&gt;(A14stdlife+$E956),((INDEX('PTRM input'!$G$385:$P$434,A14offset,$E956)-INDEX('PTRM input'!$G$277:$P$326,A14offset,$E956))*OFFSET($F$7,0,$E956))-SUM($G956:AJ956),(((INDEX('PTRM input'!$G$385:$P$434,A14offset,$E956)-INDEX('PTRM input'!$G$277:$P$326,A14offset,$E956))*OFFSET($F$7,0,$E956))-SUM($G956:AJ956))*(OFFSET('PTRM input'!$G$477,0,$E956-1)/A14taxstdlife))))</f>
        <v>0</v>
      </c>
      <c r="AL956" s="251">
        <f ca="1">IF(A14taxstdlife="n/a","n/a",IF(A14taxstdlife="",0,IF(AL$3&gt;(A14stdlife+$E956),((INDEX('PTRM input'!$G$385:$P$434,A14offset,$E956)-INDEX('PTRM input'!$G$277:$P$326,A14offset,$E956))*OFFSET($F$7,0,$E956))-SUM($G956:AK956),(((INDEX('PTRM input'!$G$385:$P$434,A14offset,$E956)-INDEX('PTRM input'!$G$277:$P$326,A14offset,$E956))*OFFSET($F$7,0,$E956))-SUM($G956:AK956))*(OFFSET('PTRM input'!$G$477,0,$E956-1)/A14taxstdlife))))</f>
        <v>0</v>
      </c>
      <c r="AM956" s="251">
        <f ca="1">IF(A14taxstdlife="n/a","n/a",IF(A14taxstdlife="",0,IF(AM$3&gt;(A14stdlife+$E956),((INDEX('PTRM input'!$G$385:$P$434,A14offset,$E956)-INDEX('PTRM input'!$G$277:$P$326,A14offset,$E956))*OFFSET($F$7,0,$E956))-SUM($G956:AL956),(((INDEX('PTRM input'!$G$385:$P$434,A14offset,$E956)-INDEX('PTRM input'!$G$277:$P$326,A14offset,$E956))*OFFSET($F$7,0,$E956))-SUM($G956:AL956))*(OFFSET('PTRM input'!$G$477,0,$E956-1)/A14taxstdlife))))</f>
        <v>0</v>
      </c>
      <c r="AN956" s="251">
        <f ca="1">IF(A14taxstdlife="n/a","n/a",IF(A14taxstdlife="",0,IF(AN$3&gt;(A14stdlife+$E956),((INDEX('PTRM input'!$G$385:$P$434,A14offset,$E956)-INDEX('PTRM input'!$G$277:$P$326,A14offset,$E956))*OFFSET($F$7,0,$E956))-SUM($G956:AM956),(((INDEX('PTRM input'!$G$385:$P$434,A14offset,$E956)-INDEX('PTRM input'!$G$277:$P$326,A14offset,$E956))*OFFSET($F$7,0,$E956))-SUM($G956:AM956))*(OFFSET('PTRM input'!$G$477,0,$E956-1)/A14taxstdlife))))</f>
        <v>0</v>
      </c>
      <c r="AO956" s="251">
        <f ca="1">IF(A14taxstdlife="n/a","n/a",IF(A14taxstdlife="",0,IF(AO$3&gt;(A14stdlife+$E956),((INDEX('PTRM input'!$G$385:$P$434,A14offset,$E956)-INDEX('PTRM input'!$G$277:$P$326,A14offset,$E956))*OFFSET($F$7,0,$E956))-SUM($G956:AN956),(((INDEX('PTRM input'!$G$385:$P$434,A14offset,$E956)-INDEX('PTRM input'!$G$277:$P$326,A14offset,$E956))*OFFSET($F$7,0,$E956))-SUM($G956:AN956))*(OFFSET('PTRM input'!$G$477,0,$E956-1)/A14taxstdlife))))</f>
        <v>0</v>
      </c>
      <c r="AP956" s="251">
        <f ca="1">IF(A14taxstdlife="n/a","n/a",IF(A14taxstdlife="",0,IF(AP$3&gt;(A14stdlife+$E956),((INDEX('PTRM input'!$G$385:$P$434,A14offset,$E956)-INDEX('PTRM input'!$G$277:$P$326,A14offset,$E956))*OFFSET($F$7,0,$E956))-SUM($G956:AO956),(((INDEX('PTRM input'!$G$385:$P$434,A14offset,$E956)-INDEX('PTRM input'!$G$277:$P$326,A14offset,$E956))*OFFSET($F$7,0,$E956))-SUM($G956:AO956))*(OFFSET('PTRM input'!$G$477,0,$E956-1)/A14taxstdlife))))</f>
        <v>0</v>
      </c>
      <c r="AQ956" s="251">
        <f ca="1">IF(A14taxstdlife="n/a","n/a",IF(A14taxstdlife="",0,IF(AQ$3&gt;(A14stdlife+$E956),((INDEX('PTRM input'!$G$385:$P$434,A14offset,$E956)-INDEX('PTRM input'!$G$277:$P$326,A14offset,$E956))*OFFSET($F$7,0,$E956))-SUM($G956:AP956),(((INDEX('PTRM input'!$G$385:$P$434,A14offset,$E956)-INDEX('PTRM input'!$G$277:$P$326,A14offset,$E956))*OFFSET($F$7,0,$E956))-SUM($G956:AP956))*(OFFSET('PTRM input'!$G$477,0,$E956-1)/A14taxstdlife))))</f>
        <v>0</v>
      </c>
      <c r="AR956" s="251">
        <f ca="1">IF(A14taxstdlife="n/a","n/a",IF(A14taxstdlife="",0,IF(AR$3&gt;(A14stdlife+$E956),((INDEX('PTRM input'!$G$385:$P$434,A14offset,$E956)-INDEX('PTRM input'!$G$277:$P$326,A14offset,$E956))*OFFSET($F$7,0,$E956))-SUM($G956:AQ956),(((INDEX('PTRM input'!$G$385:$P$434,A14offset,$E956)-INDEX('PTRM input'!$G$277:$P$326,A14offset,$E956))*OFFSET($F$7,0,$E956))-SUM($G956:AQ956))*(OFFSET('PTRM input'!$G$477,0,$E956-1)/A14taxstdlife))))</f>
        <v>0</v>
      </c>
      <c r="AS956" s="251">
        <f ca="1">IF(A14taxstdlife="n/a","n/a",IF(A14taxstdlife="",0,IF(AS$3&gt;(A14stdlife+$E956),((INDEX('PTRM input'!$G$385:$P$434,A14offset,$E956)-INDEX('PTRM input'!$G$277:$P$326,A14offset,$E956))*OFFSET($F$7,0,$E956))-SUM($G956:AR956),(((INDEX('PTRM input'!$G$385:$P$434,A14offset,$E956)-INDEX('PTRM input'!$G$277:$P$326,A14offset,$E956))*OFFSET($F$7,0,$E956))-SUM($G956:AR956))*(OFFSET('PTRM input'!$G$477,0,$E956-1)/A14taxstdlife))))</f>
        <v>0</v>
      </c>
      <c r="AT956" s="251">
        <f ca="1">IF(A14taxstdlife="n/a","n/a",IF(A14taxstdlife="",0,IF(AT$3&gt;(A14stdlife+$E956),((INDEX('PTRM input'!$G$385:$P$434,A14offset,$E956)-INDEX('PTRM input'!$G$277:$P$326,A14offset,$E956))*OFFSET($F$7,0,$E956))-SUM($G956:AS956),(((INDEX('PTRM input'!$G$385:$P$434,A14offset,$E956)-INDEX('PTRM input'!$G$277:$P$326,A14offset,$E956))*OFFSET($F$7,0,$E956))-SUM($G956:AS956))*(OFFSET('PTRM input'!$G$477,0,$E956-1)/A14taxstdlife))))</f>
        <v>0</v>
      </c>
      <c r="AU956" s="251">
        <f ca="1">IF(A14taxstdlife="n/a","n/a",IF(A14taxstdlife="",0,IF(AU$3&gt;(A14stdlife+$E956),((INDEX('PTRM input'!$G$385:$P$434,A14offset,$E956)-INDEX('PTRM input'!$G$277:$P$326,A14offset,$E956))*OFFSET($F$7,0,$E956))-SUM($G956:AT956),(((INDEX('PTRM input'!$G$385:$P$434,A14offset,$E956)-INDEX('PTRM input'!$G$277:$P$326,A14offset,$E956))*OFFSET($F$7,0,$E956))-SUM($G956:AT956))*(OFFSET('PTRM input'!$G$477,0,$E956-1)/A14taxstdlife))))</f>
        <v>0</v>
      </c>
      <c r="AV956" s="251">
        <f ca="1">IF(A14taxstdlife="n/a","n/a",IF(A14taxstdlife="",0,IF(AV$3&gt;(A14stdlife+$E956),((INDEX('PTRM input'!$G$385:$P$434,A14offset,$E956)-INDEX('PTRM input'!$G$277:$P$326,A14offset,$E956))*OFFSET($F$7,0,$E956))-SUM($G956:AU956),(((INDEX('PTRM input'!$G$385:$P$434,A14offset,$E956)-INDEX('PTRM input'!$G$277:$P$326,A14offset,$E956))*OFFSET($F$7,0,$E956))-SUM($G956:AU956))*(OFFSET('PTRM input'!$G$477,0,$E956-1)/A14taxstdlife))))</f>
        <v>0</v>
      </c>
      <c r="AW956" s="251">
        <f ca="1">IF(A14taxstdlife="n/a","n/a",IF(A14taxstdlife="",0,IF(AW$3&gt;(A14stdlife+$E956),((INDEX('PTRM input'!$G$385:$P$434,A14offset,$E956)-INDEX('PTRM input'!$G$277:$P$326,A14offset,$E956))*OFFSET($F$7,0,$E956))-SUM($G956:AV956),(((INDEX('PTRM input'!$G$385:$P$434,A14offset,$E956)-INDEX('PTRM input'!$G$277:$P$326,A14offset,$E956))*OFFSET($F$7,0,$E956))-SUM($G956:AV956))*(OFFSET('PTRM input'!$G$477,0,$E956-1)/A14taxstdlife))))</f>
        <v>0</v>
      </c>
      <c r="AX956" s="251">
        <f ca="1">IF(A14taxstdlife="n/a","n/a",IF(A14taxstdlife="",0,IF(AX$3&gt;(A14stdlife+$E956),((INDEX('PTRM input'!$G$385:$P$434,A14offset,$E956)-INDEX('PTRM input'!$G$277:$P$326,A14offset,$E956))*OFFSET($F$7,0,$E956))-SUM($G956:AW956),(((INDEX('PTRM input'!$G$385:$P$434,A14offset,$E956)-INDEX('PTRM input'!$G$277:$P$326,A14offset,$E956))*OFFSET($F$7,0,$E956))-SUM($G956:AW956))*(OFFSET('PTRM input'!$G$477,0,$E956-1)/A14taxstdlife))))</f>
        <v>0</v>
      </c>
      <c r="AY956" s="251">
        <f ca="1">IF(A14taxstdlife="n/a","n/a",IF(A14taxstdlife="",0,IF(AY$3&gt;(A14stdlife+$E956),((INDEX('PTRM input'!$G$385:$P$434,A14offset,$E956)-INDEX('PTRM input'!$G$277:$P$326,A14offset,$E956))*OFFSET($F$7,0,$E956))-SUM($G956:AX956),(((INDEX('PTRM input'!$G$385:$P$434,A14offset,$E956)-INDEX('PTRM input'!$G$277:$P$326,A14offset,$E956))*OFFSET($F$7,0,$E956))-SUM($G956:AX956))*(OFFSET('PTRM input'!$G$477,0,$E956-1)/A14taxstdlife))))</f>
        <v>0</v>
      </c>
      <c r="AZ956" s="251">
        <f ca="1">IF(A14taxstdlife="n/a","n/a",IF(A14taxstdlife="",0,IF(AZ$3&gt;(A14stdlife+$E956),((INDEX('PTRM input'!$G$385:$P$434,A14offset,$E956)-INDEX('PTRM input'!$G$277:$P$326,A14offset,$E956))*OFFSET($F$7,0,$E956))-SUM($G956:AY956),(((INDEX('PTRM input'!$G$385:$P$434,A14offset,$E956)-INDEX('PTRM input'!$G$277:$P$326,A14offset,$E956))*OFFSET($F$7,0,$E956))-SUM($G956:AY956))*(OFFSET('PTRM input'!$G$477,0,$E956-1)/A14taxstdlife))))</f>
        <v>0</v>
      </c>
      <c r="BA956" s="251">
        <f ca="1">IF(A14taxstdlife="n/a","n/a",IF(A14taxstdlife="",0,IF(BA$3&gt;(A14stdlife+$E956),((INDEX('PTRM input'!$G$385:$P$434,A14offset,$E956)-INDEX('PTRM input'!$G$277:$P$326,A14offset,$E956))*OFFSET($F$7,0,$E956))-SUM($G956:AZ956),(((INDEX('PTRM input'!$G$385:$P$434,A14offset,$E956)-INDEX('PTRM input'!$G$277:$P$326,A14offset,$E956))*OFFSET($F$7,0,$E956))-SUM($G956:AZ956))*(OFFSET('PTRM input'!$G$477,0,$E956-1)/A14taxstdlife))))</f>
        <v>0</v>
      </c>
      <c r="BB956" s="251">
        <f ca="1">IF(A14taxstdlife="n/a","n/a",IF(A14taxstdlife="",0,IF(BB$3&gt;(A14stdlife+$E956),((INDEX('PTRM input'!$G$385:$P$434,A14offset,$E956)-INDEX('PTRM input'!$G$277:$P$326,A14offset,$E956))*OFFSET($F$7,0,$E956))-SUM($G956:BA956),(((INDEX('PTRM input'!$G$385:$P$434,A14offset,$E956)-INDEX('PTRM input'!$G$277:$P$326,A14offset,$E956))*OFFSET($F$7,0,$E956))-SUM($G956:BA956))*(OFFSET('PTRM input'!$G$477,0,$E956-1)/A14taxstdlife))))</f>
        <v>0</v>
      </c>
      <c r="BC956" s="251">
        <f ca="1">IF(A14taxstdlife="n/a","n/a",IF(A14taxstdlife="",0,IF(BC$3&gt;(A14stdlife+$E956),((INDEX('PTRM input'!$G$385:$P$434,A14offset,$E956)-INDEX('PTRM input'!$G$277:$P$326,A14offset,$E956))*OFFSET($F$7,0,$E956))-SUM($G956:BB956),(((INDEX('PTRM input'!$G$385:$P$434,A14offset,$E956)-INDEX('PTRM input'!$G$277:$P$326,A14offset,$E956))*OFFSET($F$7,0,$E956))-SUM($G956:BB956))*(OFFSET('PTRM input'!$G$477,0,$E956-1)/A14taxstdlife))))</f>
        <v>0</v>
      </c>
      <c r="BD956" s="251">
        <f ca="1">IF(A14taxstdlife="n/a","n/a",IF(A14taxstdlife="",0,IF(BD$3&gt;(A14stdlife+$E956),((INDEX('PTRM input'!$G$385:$P$434,A14offset,$E956)-INDEX('PTRM input'!$G$277:$P$326,A14offset,$E956))*OFFSET($F$7,0,$E956))-SUM($G956:BC956),(((INDEX('PTRM input'!$G$385:$P$434,A14offset,$E956)-INDEX('PTRM input'!$G$277:$P$326,A14offset,$E956))*OFFSET($F$7,0,$E956))-SUM($G956:BC956))*(OFFSET('PTRM input'!$G$477,0,$E956-1)/A14taxstdlife))))</f>
        <v>0</v>
      </c>
      <c r="BE956" s="251">
        <f ca="1">IF(A14taxstdlife="n/a","n/a",IF(A14taxstdlife="",0,IF(BE$3&gt;(A14stdlife+$E956),((INDEX('PTRM input'!$G$385:$P$434,A14offset,$E956)-INDEX('PTRM input'!$G$277:$P$326,A14offset,$E956))*OFFSET($F$7,0,$E956))-SUM($G956:BD956),(((INDEX('PTRM input'!$G$385:$P$434,A14offset,$E956)-INDEX('PTRM input'!$G$277:$P$326,A14offset,$E956))*OFFSET($F$7,0,$E956))-SUM($G956:BD956))*(OFFSET('PTRM input'!$G$477,0,$E956-1)/A14taxstdlife))))</f>
        <v>0</v>
      </c>
      <c r="BF956" s="251">
        <f ca="1">IF(A14taxstdlife="n/a","n/a",IF(A14taxstdlife="",0,IF(BF$3&gt;(A14stdlife+$E956),((INDEX('PTRM input'!$G$385:$P$434,A14offset,$E956)-INDEX('PTRM input'!$G$277:$P$326,A14offset,$E956))*OFFSET($F$7,0,$E956))-SUM($G956:BE956),(((INDEX('PTRM input'!$G$385:$P$434,A14offset,$E956)-INDEX('PTRM input'!$G$277:$P$326,A14offset,$E956))*OFFSET($F$7,0,$E956))-SUM($G956:BE956))*(OFFSET('PTRM input'!$G$477,0,$E956-1)/A14taxstdlife))))</f>
        <v>0</v>
      </c>
      <c r="BG956" s="251">
        <f ca="1">IF(A14taxstdlife="n/a","n/a",IF(A14taxstdlife="",0,IF(BG$3&gt;(A14stdlife+$E956),((INDEX('PTRM input'!$G$385:$P$434,A14offset,$E956)-INDEX('PTRM input'!$G$277:$P$326,A14offset,$E956))*OFFSET($F$7,0,$E956))-SUM($G956:BF956),(((INDEX('PTRM input'!$G$385:$P$434,A14offset,$E956)-INDEX('PTRM input'!$G$277:$P$326,A14offset,$E956))*OFFSET($F$7,0,$E956))-SUM($G956:BF956))*(OFFSET('PTRM input'!$G$477,0,$E956-1)/A14taxstdlife))))</f>
        <v>0</v>
      </c>
      <c r="BH956" s="251">
        <f ca="1">IF(A14taxstdlife="n/a","n/a",IF(A14taxstdlife="",0,IF(BH$3&gt;(A14stdlife+$E956),((INDEX('PTRM input'!$G$385:$P$434,A14offset,$E956)-INDEX('PTRM input'!$G$277:$P$326,A14offset,$E956))*OFFSET($F$7,0,$E956))-SUM($G956:BG956),(((INDEX('PTRM input'!$G$385:$P$434,A14offset,$E956)-INDEX('PTRM input'!$G$277:$P$326,A14offset,$E956))*OFFSET($F$7,0,$E956))-SUM($G956:BG956))*(OFFSET('PTRM input'!$G$477,0,$E956-1)/A14taxstdlife))))</f>
        <v>0</v>
      </c>
      <c r="BI956" s="251">
        <f ca="1">IF(A14taxstdlife="n/a","n/a",IF(A14taxstdlife="",0,IF(BI$3&gt;(A14stdlife+$E956),((INDEX('PTRM input'!$G$385:$P$434,A14offset,$E956)-INDEX('PTRM input'!$G$277:$P$326,A14offset,$E956))*OFFSET($F$7,0,$E956))-SUM($G956:BH956),(((INDEX('PTRM input'!$G$385:$P$434,A14offset,$E956)-INDEX('PTRM input'!$G$277:$P$326,A14offset,$E956))*OFFSET($F$7,0,$E956))-SUM($G956:BH956))*(OFFSET('PTRM input'!$G$477,0,$E956-1)/A14taxstdlife))))</f>
        <v>0</v>
      </c>
      <c r="BJ956" s="116"/>
      <c r="BK956" s="116"/>
      <c r="BL956" s="116"/>
      <c r="BM956" s="116"/>
    </row>
    <row r="957" spans="1:65" ht="12.75" hidden="1" customHeight="1" outlineLevel="2">
      <c r="A957" s="366"/>
      <c r="B957" s="19"/>
      <c r="C957" s="18"/>
      <c r="D957" s="760"/>
      <c r="E957" s="86">
        <v>7</v>
      </c>
      <c r="F957" s="356"/>
      <c r="G957" s="434"/>
      <c r="H957" s="435"/>
      <c r="I957" s="435"/>
      <c r="J957" s="435"/>
      <c r="K957" s="435"/>
      <c r="L957" s="435"/>
      <c r="M957" s="619"/>
      <c r="N957" s="251">
        <f ca="1">IF(A14taxstdlife="n/a","n/a",IF(A14taxstdlife="",0,IF(N$3&gt;(A14stdlife+$E957),((INDEX('PTRM input'!$G$385:$P$434,A14offset,$E957)-INDEX('PTRM input'!$G$277:$P$326,A14offset,$E957))*OFFSET($F$7,0,$E957))-SUM($G957:M957),(((INDEX('PTRM input'!$G$385:$P$434,A14offset,$E957)-INDEX('PTRM input'!$G$277:$P$326,A14offset,$E957))*OFFSET($F$7,0,$E957))-SUM($G957:M957))*(OFFSET('PTRM input'!$G$477,0,$E957-1)/A14taxstdlife))))</f>
        <v>0</v>
      </c>
      <c r="O957" s="251">
        <f ca="1">IF(A14taxstdlife="n/a","n/a",IF(A14taxstdlife="",0,IF(O$3&gt;(A14stdlife+$E957),((INDEX('PTRM input'!$G$385:$P$434,A14offset,$E957)-INDEX('PTRM input'!$G$277:$P$326,A14offset,$E957))*OFFSET($F$7,0,$E957))-SUM($G957:N957),(((INDEX('PTRM input'!$G$385:$P$434,A14offset,$E957)-INDEX('PTRM input'!$G$277:$P$326,A14offset,$E957))*OFFSET($F$7,0,$E957))-SUM($G957:N957))*(OFFSET('PTRM input'!$G$477,0,$E957-1)/A14taxstdlife))))</f>
        <v>0</v>
      </c>
      <c r="P957" s="251">
        <f ca="1">IF(A14taxstdlife="n/a","n/a",IF(A14taxstdlife="",0,IF(P$3&gt;(A14stdlife+$E957),((INDEX('PTRM input'!$G$385:$P$434,A14offset,$E957)-INDEX('PTRM input'!$G$277:$P$326,A14offset,$E957))*OFFSET($F$7,0,$E957))-SUM($G957:O957),(((INDEX('PTRM input'!$G$385:$P$434,A14offset,$E957)-INDEX('PTRM input'!$G$277:$P$326,A14offset,$E957))*OFFSET($F$7,0,$E957))-SUM($G957:O957))*(OFFSET('PTRM input'!$G$477,0,$E957-1)/A14taxstdlife))))</f>
        <v>0</v>
      </c>
      <c r="Q957" s="251">
        <f ca="1">IF(A14taxstdlife="n/a","n/a",IF(A14taxstdlife="",0,IF(Q$3&gt;(A14stdlife+$E957),((INDEX('PTRM input'!$G$385:$P$434,A14offset,$E957)-INDEX('PTRM input'!$G$277:$P$326,A14offset,$E957))*OFFSET($F$7,0,$E957))-SUM($G957:P957),(((INDEX('PTRM input'!$G$385:$P$434,A14offset,$E957)-INDEX('PTRM input'!$G$277:$P$326,A14offset,$E957))*OFFSET($F$7,0,$E957))-SUM($G957:P957))*(OFFSET('PTRM input'!$G$477,0,$E957-1)/A14taxstdlife))))</f>
        <v>0</v>
      </c>
      <c r="R957" s="251">
        <f ca="1">IF(A14taxstdlife="n/a","n/a",IF(A14taxstdlife="",0,IF(R$3&gt;(A14stdlife+$E957),((INDEX('PTRM input'!$G$385:$P$434,A14offset,$E957)-INDEX('PTRM input'!$G$277:$P$326,A14offset,$E957))*OFFSET($F$7,0,$E957))-SUM($G957:Q957),(((INDEX('PTRM input'!$G$385:$P$434,A14offset,$E957)-INDEX('PTRM input'!$G$277:$P$326,A14offset,$E957))*OFFSET($F$7,0,$E957))-SUM($G957:Q957))*(OFFSET('PTRM input'!$G$477,0,$E957-1)/A14taxstdlife))))</f>
        <v>0</v>
      </c>
      <c r="S957" s="251">
        <f ca="1">IF(A14taxstdlife="n/a","n/a",IF(A14taxstdlife="",0,IF(S$3&gt;(A14stdlife+$E957),((INDEX('PTRM input'!$G$385:$P$434,A14offset,$E957)-INDEX('PTRM input'!$G$277:$P$326,A14offset,$E957))*OFFSET($F$7,0,$E957))-SUM($G957:R957),(((INDEX('PTRM input'!$G$385:$P$434,A14offset,$E957)-INDEX('PTRM input'!$G$277:$P$326,A14offset,$E957))*OFFSET($F$7,0,$E957))-SUM($G957:R957))*(OFFSET('PTRM input'!$G$477,0,$E957-1)/A14taxstdlife))))</f>
        <v>0</v>
      </c>
      <c r="T957" s="251">
        <f ca="1">IF(A14taxstdlife="n/a","n/a",IF(A14taxstdlife="",0,IF(T$3&gt;(A14stdlife+$E957),((INDEX('PTRM input'!$G$385:$P$434,A14offset,$E957)-INDEX('PTRM input'!$G$277:$P$326,A14offset,$E957))*OFFSET($F$7,0,$E957))-SUM($G957:S957),(((INDEX('PTRM input'!$G$385:$P$434,A14offset,$E957)-INDEX('PTRM input'!$G$277:$P$326,A14offset,$E957))*OFFSET($F$7,0,$E957))-SUM($G957:S957))*(OFFSET('PTRM input'!$G$477,0,$E957-1)/A14taxstdlife))))</f>
        <v>0</v>
      </c>
      <c r="U957" s="251">
        <f ca="1">IF(A14taxstdlife="n/a","n/a",IF(A14taxstdlife="",0,IF(U$3&gt;(A14stdlife+$E957),((INDEX('PTRM input'!$G$385:$P$434,A14offset,$E957)-INDEX('PTRM input'!$G$277:$P$326,A14offset,$E957))*OFFSET($F$7,0,$E957))-SUM($G957:T957),(((INDEX('PTRM input'!$G$385:$P$434,A14offset,$E957)-INDEX('PTRM input'!$G$277:$P$326,A14offset,$E957))*OFFSET($F$7,0,$E957))-SUM($G957:T957))*(OFFSET('PTRM input'!$G$477,0,$E957-1)/A14taxstdlife))))</f>
        <v>0</v>
      </c>
      <c r="V957" s="251">
        <f ca="1">IF(A14taxstdlife="n/a","n/a",IF(A14taxstdlife="",0,IF(V$3&gt;(A14stdlife+$E957),((INDEX('PTRM input'!$G$385:$P$434,A14offset,$E957)-INDEX('PTRM input'!$G$277:$P$326,A14offset,$E957))*OFFSET($F$7,0,$E957))-SUM($G957:U957),(((INDEX('PTRM input'!$G$385:$P$434,A14offset,$E957)-INDEX('PTRM input'!$G$277:$P$326,A14offset,$E957))*OFFSET($F$7,0,$E957))-SUM($G957:U957))*(OFFSET('PTRM input'!$G$477,0,$E957-1)/A14taxstdlife))))</f>
        <v>0</v>
      </c>
      <c r="W957" s="251">
        <f ca="1">IF(A14taxstdlife="n/a","n/a",IF(A14taxstdlife="",0,IF(W$3&gt;(A14stdlife+$E957),((INDEX('PTRM input'!$G$385:$P$434,A14offset,$E957)-INDEX('PTRM input'!$G$277:$P$326,A14offset,$E957))*OFFSET($F$7,0,$E957))-SUM($G957:V957),(((INDEX('PTRM input'!$G$385:$P$434,A14offset,$E957)-INDEX('PTRM input'!$G$277:$P$326,A14offset,$E957))*OFFSET($F$7,0,$E957))-SUM($G957:V957))*(OFFSET('PTRM input'!$G$477,0,$E957-1)/A14taxstdlife))))</f>
        <v>0</v>
      </c>
      <c r="X957" s="251">
        <f ca="1">IF(A14taxstdlife="n/a","n/a",IF(A14taxstdlife="",0,IF(X$3&gt;(A14stdlife+$E957),((INDEX('PTRM input'!$G$385:$P$434,A14offset,$E957)-INDEX('PTRM input'!$G$277:$P$326,A14offset,$E957))*OFFSET($F$7,0,$E957))-SUM($G957:W957),(((INDEX('PTRM input'!$G$385:$P$434,A14offset,$E957)-INDEX('PTRM input'!$G$277:$P$326,A14offset,$E957))*OFFSET($F$7,0,$E957))-SUM($G957:W957))*(OFFSET('PTRM input'!$G$477,0,$E957-1)/A14taxstdlife))))</f>
        <v>0</v>
      </c>
      <c r="Y957" s="251">
        <f ca="1">IF(A14taxstdlife="n/a","n/a",IF(A14taxstdlife="",0,IF(Y$3&gt;(A14stdlife+$E957),((INDEX('PTRM input'!$G$385:$P$434,A14offset,$E957)-INDEX('PTRM input'!$G$277:$P$326,A14offset,$E957))*OFFSET($F$7,0,$E957))-SUM($G957:X957),(((INDEX('PTRM input'!$G$385:$P$434,A14offset,$E957)-INDEX('PTRM input'!$G$277:$P$326,A14offset,$E957))*OFFSET($F$7,0,$E957))-SUM($G957:X957))*(OFFSET('PTRM input'!$G$477,0,$E957-1)/A14taxstdlife))))</f>
        <v>0</v>
      </c>
      <c r="Z957" s="251">
        <f ca="1">IF(A14taxstdlife="n/a","n/a",IF(A14taxstdlife="",0,IF(Z$3&gt;(A14stdlife+$E957),((INDEX('PTRM input'!$G$385:$P$434,A14offset,$E957)-INDEX('PTRM input'!$G$277:$P$326,A14offset,$E957))*OFFSET($F$7,0,$E957))-SUM($G957:Y957),(((INDEX('PTRM input'!$G$385:$P$434,A14offset,$E957)-INDEX('PTRM input'!$G$277:$P$326,A14offset,$E957))*OFFSET($F$7,0,$E957))-SUM($G957:Y957))*(OFFSET('PTRM input'!$G$477,0,$E957-1)/A14taxstdlife))))</f>
        <v>0</v>
      </c>
      <c r="AA957" s="251">
        <f ca="1">IF(A14taxstdlife="n/a","n/a",IF(A14taxstdlife="",0,IF(AA$3&gt;(A14stdlife+$E957),((INDEX('PTRM input'!$G$385:$P$434,A14offset,$E957)-INDEX('PTRM input'!$G$277:$P$326,A14offset,$E957))*OFFSET($F$7,0,$E957))-SUM($G957:Z957),(((INDEX('PTRM input'!$G$385:$P$434,A14offset,$E957)-INDEX('PTRM input'!$G$277:$P$326,A14offset,$E957))*OFFSET($F$7,0,$E957))-SUM($G957:Z957))*(OFFSET('PTRM input'!$G$477,0,$E957-1)/A14taxstdlife))))</f>
        <v>0</v>
      </c>
      <c r="AB957" s="251">
        <f ca="1">IF(A14taxstdlife="n/a","n/a",IF(A14taxstdlife="",0,IF(AB$3&gt;(A14stdlife+$E957),((INDEX('PTRM input'!$G$385:$P$434,A14offset,$E957)-INDEX('PTRM input'!$G$277:$P$326,A14offset,$E957))*OFFSET($F$7,0,$E957))-SUM($G957:AA957),(((INDEX('PTRM input'!$G$385:$P$434,A14offset,$E957)-INDEX('PTRM input'!$G$277:$P$326,A14offset,$E957))*OFFSET($F$7,0,$E957))-SUM($G957:AA957))*(OFFSET('PTRM input'!$G$477,0,$E957-1)/A14taxstdlife))))</f>
        <v>0</v>
      </c>
      <c r="AC957" s="251">
        <f ca="1">IF(A14taxstdlife="n/a","n/a",IF(A14taxstdlife="",0,IF(AC$3&gt;(A14stdlife+$E957),((INDEX('PTRM input'!$G$385:$P$434,A14offset,$E957)-INDEX('PTRM input'!$G$277:$P$326,A14offset,$E957))*OFFSET($F$7,0,$E957))-SUM($G957:AB957),(((INDEX('PTRM input'!$G$385:$P$434,A14offset,$E957)-INDEX('PTRM input'!$G$277:$P$326,A14offset,$E957))*OFFSET($F$7,0,$E957))-SUM($G957:AB957))*(OFFSET('PTRM input'!$G$477,0,$E957-1)/A14taxstdlife))))</f>
        <v>0</v>
      </c>
      <c r="AD957" s="251">
        <f ca="1">IF(A14taxstdlife="n/a","n/a",IF(A14taxstdlife="",0,IF(AD$3&gt;(A14stdlife+$E957),((INDEX('PTRM input'!$G$385:$P$434,A14offset,$E957)-INDEX('PTRM input'!$G$277:$P$326,A14offset,$E957))*OFFSET($F$7,0,$E957))-SUM($G957:AC957),(((INDEX('PTRM input'!$G$385:$P$434,A14offset,$E957)-INDEX('PTRM input'!$G$277:$P$326,A14offset,$E957))*OFFSET($F$7,0,$E957))-SUM($G957:AC957))*(OFFSET('PTRM input'!$G$477,0,$E957-1)/A14taxstdlife))))</f>
        <v>0</v>
      </c>
      <c r="AE957" s="251">
        <f ca="1">IF(A14taxstdlife="n/a","n/a",IF(A14taxstdlife="",0,IF(AE$3&gt;(A14stdlife+$E957),((INDEX('PTRM input'!$G$385:$P$434,A14offset,$E957)-INDEX('PTRM input'!$G$277:$P$326,A14offset,$E957))*OFFSET($F$7,0,$E957))-SUM($G957:AD957),(((INDEX('PTRM input'!$G$385:$P$434,A14offset,$E957)-INDEX('PTRM input'!$G$277:$P$326,A14offset,$E957))*OFFSET($F$7,0,$E957))-SUM($G957:AD957))*(OFFSET('PTRM input'!$G$477,0,$E957-1)/A14taxstdlife))))</f>
        <v>0</v>
      </c>
      <c r="AF957" s="251">
        <f ca="1">IF(A14taxstdlife="n/a","n/a",IF(A14taxstdlife="",0,IF(AF$3&gt;(A14stdlife+$E957),((INDEX('PTRM input'!$G$385:$P$434,A14offset,$E957)-INDEX('PTRM input'!$G$277:$P$326,A14offset,$E957))*OFFSET($F$7,0,$E957))-SUM($G957:AE957),(((INDEX('PTRM input'!$G$385:$P$434,A14offset,$E957)-INDEX('PTRM input'!$G$277:$P$326,A14offset,$E957))*OFFSET($F$7,0,$E957))-SUM($G957:AE957))*(OFFSET('PTRM input'!$G$477,0,$E957-1)/A14taxstdlife))))</f>
        <v>0</v>
      </c>
      <c r="AG957" s="251">
        <f ca="1">IF(A14taxstdlife="n/a","n/a",IF(A14taxstdlife="",0,IF(AG$3&gt;(A14stdlife+$E957),((INDEX('PTRM input'!$G$385:$P$434,A14offset,$E957)-INDEX('PTRM input'!$G$277:$P$326,A14offset,$E957))*OFFSET($F$7,0,$E957))-SUM($G957:AF957),(((INDEX('PTRM input'!$G$385:$P$434,A14offset,$E957)-INDEX('PTRM input'!$G$277:$P$326,A14offset,$E957))*OFFSET($F$7,0,$E957))-SUM($G957:AF957))*(OFFSET('PTRM input'!$G$477,0,$E957-1)/A14taxstdlife))))</f>
        <v>0</v>
      </c>
      <c r="AH957" s="251">
        <f ca="1">IF(A14taxstdlife="n/a","n/a",IF(A14taxstdlife="",0,IF(AH$3&gt;(A14stdlife+$E957),((INDEX('PTRM input'!$G$385:$P$434,A14offset,$E957)-INDEX('PTRM input'!$G$277:$P$326,A14offset,$E957))*OFFSET($F$7,0,$E957))-SUM($G957:AG957),(((INDEX('PTRM input'!$G$385:$P$434,A14offset,$E957)-INDEX('PTRM input'!$G$277:$P$326,A14offset,$E957))*OFFSET($F$7,0,$E957))-SUM($G957:AG957))*(OFFSET('PTRM input'!$G$477,0,$E957-1)/A14taxstdlife))))</f>
        <v>0</v>
      </c>
      <c r="AI957" s="251">
        <f ca="1">IF(A14taxstdlife="n/a","n/a",IF(A14taxstdlife="",0,IF(AI$3&gt;(A14stdlife+$E957),((INDEX('PTRM input'!$G$385:$P$434,A14offset,$E957)-INDEX('PTRM input'!$G$277:$P$326,A14offset,$E957))*OFFSET($F$7,0,$E957))-SUM($G957:AH957),(((INDEX('PTRM input'!$G$385:$P$434,A14offset,$E957)-INDEX('PTRM input'!$G$277:$P$326,A14offset,$E957))*OFFSET($F$7,0,$E957))-SUM($G957:AH957))*(OFFSET('PTRM input'!$G$477,0,$E957-1)/A14taxstdlife))))</f>
        <v>0</v>
      </c>
      <c r="AJ957" s="251">
        <f ca="1">IF(A14taxstdlife="n/a","n/a",IF(A14taxstdlife="",0,IF(AJ$3&gt;(A14stdlife+$E957),((INDEX('PTRM input'!$G$385:$P$434,A14offset,$E957)-INDEX('PTRM input'!$G$277:$P$326,A14offset,$E957))*OFFSET($F$7,0,$E957))-SUM($G957:AI957),(((INDEX('PTRM input'!$G$385:$P$434,A14offset,$E957)-INDEX('PTRM input'!$G$277:$P$326,A14offset,$E957))*OFFSET($F$7,0,$E957))-SUM($G957:AI957))*(OFFSET('PTRM input'!$G$477,0,$E957-1)/A14taxstdlife))))</f>
        <v>0</v>
      </c>
      <c r="AK957" s="251">
        <f ca="1">IF(A14taxstdlife="n/a","n/a",IF(A14taxstdlife="",0,IF(AK$3&gt;(A14stdlife+$E957),((INDEX('PTRM input'!$G$385:$P$434,A14offset,$E957)-INDEX('PTRM input'!$G$277:$P$326,A14offset,$E957))*OFFSET($F$7,0,$E957))-SUM($G957:AJ957),(((INDEX('PTRM input'!$G$385:$P$434,A14offset,$E957)-INDEX('PTRM input'!$G$277:$P$326,A14offset,$E957))*OFFSET($F$7,0,$E957))-SUM($G957:AJ957))*(OFFSET('PTRM input'!$G$477,0,$E957-1)/A14taxstdlife))))</f>
        <v>0</v>
      </c>
      <c r="AL957" s="251">
        <f ca="1">IF(A14taxstdlife="n/a","n/a",IF(A14taxstdlife="",0,IF(AL$3&gt;(A14stdlife+$E957),((INDEX('PTRM input'!$G$385:$P$434,A14offset,$E957)-INDEX('PTRM input'!$G$277:$P$326,A14offset,$E957))*OFFSET($F$7,0,$E957))-SUM($G957:AK957),(((INDEX('PTRM input'!$G$385:$P$434,A14offset,$E957)-INDEX('PTRM input'!$G$277:$P$326,A14offset,$E957))*OFFSET($F$7,0,$E957))-SUM($G957:AK957))*(OFFSET('PTRM input'!$G$477,0,$E957-1)/A14taxstdlife))))</f>
        <v>0</v>
      </c>
      <c r="AM957" s="251">
        <f ca="1">IF(A14taxstdlife="n/a","n/a",IF(A14taxstdlife="",0,IF(AM$3&gt;(A14stdlife+$E957),((INDEX('PTRM input'!$G$385:$P$434,A14offset,$E957)-INDEX('PTRM input'!$G$277:$P$326,A14offset,$E957))*OFFSET($F$7,0,$E957))-SUM($G957:AL957),(((INDEX('PTRM input'!$G$385:$P$434,A14offset,$E957)-INDEX('PTRM input'!$G$277:$P$326,A14offset,$E957))*OFFSET($F$7,0,$E957))-SUM($G957:AL957))*(OFFSET('PTRM input'!$G$477,0,$E957-1)/A14taxstdlife))))</f>
        <v>0</v>
      </c>
      <c r="AN957" s="251">
        <f ca="1">IF(A14taxstdlife="n/a","n/a",IF(A14taxstdlife="",0,IF(AN$3&gt;(A14stdlife+$E957),((INDEX('PTRM input'!$G$385:$P$434,A14offset,$E957)-INDEX('PTRM input'!$G$277:$P$326,A14offset,$E957))*OFFSET($F$7,0,$E957))-SUM($G957:AM957),(((INDEX('PTRM input'!$G$385:$P$434,A14offset,$E957)-INDEX('PTRM input'!$G$277:$P$326,A14offset,$E957))*OFFSET($F$7,0,$E957))-SUM($G957:AM957))*(OFFSET('PTRM input'!$G$477,0,$E957-1)/A14taxstdlife))))</f>
        <v>0</v>
      </c>
      <c r="AO957" s="251">
        <f ca="1">IF(A14taxstdlife="n/a","n/a",IF(A14taxstdlife="",0,IF(AO$3&gt;(A14stdlife+$E957),((INDEX('PTRM input'!$G$385:$P$434,A14offset,$E957)-INDEX('PTRM input'!$G$277:$P$326,A14offset,$E957))*OFFSET($F$7,0,$E957))-SUM($G957:AN957),(((INDEX('PTRM input'!$G$385:$P$434,A14offset,$E957)-INDEX('PTRM input'!$G$277:$P$326,A14offset,$E957))*OFFSET($F$7,0,$E957))-SUM($G957:AN957))*(OFFSET('PTRM input'!$G$477,0,$E957-1)/A14taxstdlife))))</f>
        <v>0</v>
      </c>
      <c r="AP957" s="251">
        <f ca="1">IF(A14taxstdlife="n/a","n/a",IF(A14taxstdlife="",0,IF(AP$3&gt;(A14stdlife+$E957),((INDEX('PTRM input'!$G$385:$P$434,A14offset,$E957)-INDEX('PTRM input'!$G$277:$P$326,A14offset,$E957))*OFFSET($F$7,0,$E957))-SUM($G957:AO957),(((INDEX('PTRM input'!$G$385:$P$434,A14offset,$E957)-INDEX('PTRM input'!$G$277:$P$326,A14offset,$E957))*OFFSET($F$7,0,$E957))-SUM($G957:AO957))*(OFFSET('PTRM input'!$G$477,0,$E957-1)/A14taxstdlife))))</f>
        <v>0</v>
      </c>
      <c r="AQ957" s="251">
        <f ca="1">IF(A14taxstdlife="n/a","n/a",IF(A14taxstdlife="",0,IF(AQ$3&gt;(A14stdlife+$E957),((INDEX('PTRM input'!$G$385:$P$434,A14offset,$E957)-INDEX('PTRM input'!$G$277:$P$326,A14offset,$E957))*OFFSET($F$7,0,$E957))-SUM($G957:AP957),(((INDEX('PTRM input'!$G$385:$P$434,A14offset,$E957)-INDEX('PTRM input'!$G$277:$P$326,A14offset,$E957))*OFFSET($F$7,0,$E957))-SUM($G957:AP957))*(OFFSET('PTRM input'!$G$477,0,$E957-1)/A14taxstdlife))))</f>
        <v>0</v>
      </c>
      <c r="AR957" s="251">
        <f ca="1">IF(A14taxstdlife="n/a","n/a",IF(A14taxstdlife="",0,IF(AR$3&gt;(A14stdlife+$E957),((INDEX('PTRM input'!$G$385:$P$434,A14offset,$E957)-INDEX('PTRM input'!$G$277:$P$326,A14offset,$E957))*OFFSET($F$7,0,$E957))-SUM($G957:AQ957),(((INDEX('PTRM input'!$G$385:$P$434,A14offset,$E957)-INDEX('PTRM input'!$G$277:$P$326,A14offset,$E957))*OFFSET($F$7,0,$E957))-SUM($G957:AQ957))*(OFFSET('PTRM input'!$G$477,0,$E957-1)/A14taxstdlife))))</f>
        <v>0</v>
      </c>
      <c r="AS957" s="251">
        <f ca="1">IF(A14taxstdlife="n/a","n/a",IF(A14taxstdlife="",0,IF(AS$3&gt;(A14stdlife+$E957),((INDEX('PTRM input'!$G$385:$P$434,A14offset,$E957)-INDEX('PTRM input'!$G$277:$P$326,A14offset,$E957))*OFFSET($F$7,0,$E957))-SUM($G957:AR957),(((INDEX('PTRM input'!$G$385:$P$434,A14offset,$E957)-INDEX('PTRM input'!$G$277:$P$326,A14offset,$E957))*OFFSET($F$7,0,$E957))-SUM($G957:AR957))*(OFFSET('PTRM input'!$G$477,0,$E957-1)/A14taxstdlife))))</f>
        <v>0</v>
      </c>
      <c r="AT957" s="251">
        <f ca="1">IF(A14taxstdlife="n/a","n/a",IF(A14taxstdlife="",0,IF(AT$3&gt;(A14stdlife+$E957),((INDEX('PTRM input'!$G$385:$P$434,A14offset,$E957)-INDEX('PTRM input'!$G$277:$P$326,A14offset,$E957))*OFFSET($F$7,0,$E957))-SUM($G957:AS957),(((INDEX('PTRM input'!$G$385:$P$434,A14offset,$E957)-INDEX('PTRM input'!$G$277:$P$326,A14offset,$E957))*OFFSET($F$7,0,$E957))-SUM($G957:AS957))*(OFFSET('PTRM input'!$G$477,0,$E957-1)/A14taxstdlife))))</f>
        <v>0</v>
      </c>
      <c r="AU957" s="251">
        <f ca="1">IF(A14taxstdlife="n/a","n/a",IF(A14taxstdlife="",0,IF(AU$3&gt;(A14stdlife+$E957),((INDEX('PTRM input'!$G$385:$P$434,A14offset,$E957)-INDEX('PTRM input'!$G$277:$P$326,A14offset,$E957))*OFFSET($F$7,0,$E957))-SUM($G957:AT957),(((INDEX('PTRM input'!$G$385:$P$434,A14offset,$E957)-INDEX('PTRM input'!$G$277:$P$326,A14offset,$E957))*OFFSET($F$7,0,$E957))-SUM($G957:AT957))*(OFFSET('PTRM input'!$G$477,0,$E957-1)/A14taxstdlife))))</f>
        <v>0</v>
      </c>
      <c r="AV957" s="251">
        <f ca="1">IF(A14taxstdlife="n/a","n/a",IF(A14taxstdlife="",0,IF(AV$3&gt;(A14stdlife+$E957),((INDEX('PTRM input'!$G$385:$P$434,A14offset,$E957)-INDEX('PTRM input'!$G$277:$P$326,A14offset,$E957))*OFFSET($F$7,0,$E957))-SUM($G957:AU957),(((INDEX('PTRM input'!$G$385:$P$434,A14offset,$E957)-INDEX('PTRM input'!$G$277:$P$326,A14offset,$E957))*OFFSET($F$7,0,$E957))-SUM($G957:AU957))*(OFFSET('PTRM input'!$G$477,0,$E957-1)/A14taxstdlife))))</f>
        <v>0</v>
      </c>
      <c r="AW957" s="251">
        <f ca="1">IF(A14taxstdlife="n/a","n/a",IF(A14taxstdlife="",0,IF(AW$3&gt;(A14stdlife+$E957),((INDEX('PTRM input'!$G$385:$P$434,A14offset,$E957)-INDEX('PTRM input'!$G$277:$P$326,A14offset,$E957))*OFFSET($F$7,0,$E957))-SUM($G957:AV957),(((INDEX('PTRM input'!$G$385:$P$434,A14offset,$E957)-INDEX('PTRM input'!$G$277:$P$326,A14offset,$E957))*OFFSET($F$7,0,$E957))-SUM($G957:AV957))*(OFFSET('PTRM input'!$G$477,0,$E957-1)/A14taxstdlife))))</f>
        <v>0</v>
      </c>
      <c r="AX957" s="251">
        <f ca="1">IF(A14taxstdlife="n/a","n/a",IF(A14taxstdlife="",0,IF(AX$3&gt;(A14stdlife+$E957),((INDEX('PTRM input'!$G$385:$P$434,A14offset,$E957)-INDEX('PTRM input'!$G$277:$P$326,A14offset,$E957))*OFFSET($F$7,0,$E957))-SUM($G957:AW957),(((INDEX('PTRM input'!$G$385:$P$434,A14offset,$E957)-INDEX('PTRM input'!$G$277:$P$326,A14offset,$E957))*OFFSET($F$7,0,$E957))-SUM($G957:AW957))*(OFFSET('PTRM input'!$G$477,0,$E957-1)/A14taxstdlife))))</f>
        <v>0</v>
      </c>
      <c r="AY957" s="251">
        <f ca="1">IF(A14taxstdlife="n/a","n/a",IF(A14taxstdlife="",0,IF(AY$3&gt;(A14stdlife+$E957),((INDEX('PTRM input'!$G$385:$P$434,A14offset,$E957)-INDEX('PTRM input'!$G$277:$P$326,A14offset,$E957))*OFFSET($F$7,0,$E957))-SUM($G957:AX957),(((INDEX('PTRM input'!$G$385:$P$434,A14offset,$E957)-INDEX('PTRM input'!$G$277:$P$326,A14offset,$E957))*OFFSET($F$7,0,$E957))-SUM($G957:AX957))*(OFFSET('PTRM input'!$G$477,0,$E957-1)/A14taxstdlife))))</f>
        <v>0</v>
      </c>
      <c r="AZ957" s="251">
        <f ca="1">IF(A14taxstdlife="n/a","n/a",IF(A14taxstdlife="",0,IF(AZ$3&gt;(A14stdlife+$E957),((INDEX('PTRM input'!$G$385:$P$434,A14offset,$E957)-INDEX('PTRM input'!$G$277:$P$326,A14offset,$E957))*OFFSET($F$7,0,$E957))-SUM($G957:AY957),(((INDEX('PTRM input'!$G$385:$P$434,A14offset,$E957)-INDEX('PTRM input'!$G$277:$P$326,A14offset,$E957))*OFFSET($F$7,0,$E957))-SUM($G957:AY957))*(OFFSET('PTRM input'!$G$477,0,$E957-1)/A14taxstdlife))))</f>
        <v>0</v>
      </c>
      <c r="BA957" s="251">
        <f ca="1">IF(A14taxstdlife="n/a","n/a",IF(A14taxstdlife="",0,IF(BA$3&gt;(A14stdlife+$E957),((INDEX('PTRM input'!$G$385:$P$434,A14offset,$E957)-INDEX('PTRM input'!$G$277:$P$326,A14offset,$E957))*OFFSET($F$7,0,$E957))-SUM($G957:AZ957),(((INDEX('PTRM input'!$G$385:$P$434,A14offset,$E957)-INDEX('PTRM input'!$G$277:$P$326,A14offset,$E957))*OFFSET($F$7,0,$E957))-SUM($G957:AZ957))*(OFFSET('PTRM input'!$G$477,0,$E957-1)/A14taxstdlife))))</f>
        <v>0</v>
      </c>
      <c r="BB957" s="251">
        <f ca="1">IF(A14taxstdlife="n/a","n/a",IF(A14taxstdlife="",0,IF(BB$3&gt;(A14stdlife+$E957),((INDEX('PTRM input'!$G$385:$P$434,A14offset,$E957)-INDEX('PTRM input'!$G$277:$P$326,A14offset,$E957))*OFFSET($F$7,0,$E957))-SUM($G957:BA957),(((INDEX('PTRM input'!$G$385:$P$434,A14offset,$E957)-INDEX('PTRM input'!$G$277:$P$326,A14offset,$E957))*OFFSET($F$7,0,$E957))-SUM($G957:BA957))*(OFFSET('PTRM input'!$G$477,0,$E957-1)/A14taxstdlife))))</f>
        <v>0</v>
      </c>
      <c r="BC957" s="251">
        <f ca="1">IF(A14taxstdlife="n/a","n/a",IF(A14taxstdlife="",0,IF(BC$3&gt;(A14stdlife+$E957),((INDEX('PTRM input'!$G$385:$P$434,A14offset,$E957)-INDEX('PTRM input'!$G$277:$P$326,A14offset,$E957))*OFFSET($F$7,0,$E957))-SUM($G957:BB957),(((INDEX('PTRM input'!$G$385:$P$434,A14offset,$E957)-INDEX('PTRM input'!$G$277:$P$326,A14offset,$E957))*OFFSET($F$7,0,$E957))-SUM($G957:BB957))*(OFFSET('PTRM input'!$G$477,0,$E957-1)/A14taxstdlife))))</f>
        <v>0</v>
      </c>
      <c r="BD957" s="251">
        <f ca="1">IF(A14taxstdlife="n/a","n/a",IF(A14taxstdlife="",0,IF(BD$3&gt;(A14stdlife+$E957),((INDEX('PTRM input'!$G$385:$P$434,A14offset,$E957)-INDEX('PTRM input'!$G$277:$P$326,A14offset,$E957))*OFFSET($F$7,0,$E957))-SUM($G957:BC957),(((INDEX('PTRM input'!$G$385:$P$434,A14offset,$E957)-INDEX('PTRM input'!$G$277:$P$326,A14offset,$E957))*OFFSET($F$7,0,$E957))-SUM($G957:BC957))*(OFFSET('PTRM input'!$G$477,0,$E957-1)/A14taxstdlife))))</f>
        <v>0</v>
      </c>
      <c r="BE957" s="251">
        <f ca="1">IF(A14taxstdlife="n/a","n/a",IF(A14taxstdlife="",0,IF(BE$3&gt;(A14stdlife+$E957),((INDEX('PTRM input'!$G$385:$P$434,A14offset,$E957)-INDEX('PTRM input'!$G$277:$P$326,A14offset,$E957))*OFFSET($F$7,0,$E957))-SUM($G957:BD957),(((INDEX('PTRM input'!$G$385:$P$434,A14offset,$E957)-INDEX('PTRM input'!$G$277:$P$326,A14offset,$E957))*OFFSET($F$7,0,$E957))-SUM($G957:BD957))*(OFFSET('PTRM input'!$G$477,0,$E957-1)/A14taxstdlife))))</f>
        <v>0</v>
      </c>
      <c r="BF957" s="251">
        <f ca="1">IF(A14taxstdlife="n/a","n/a",IF(A14taxstdlife="",0,IF(BF$3&gt;(A14stdlife+$E957),((INDEX('PTRM input'!$G$385:$P$434,A14offset,$E957)-INDEX('PTRM input'!$G$277:$P$326,A14offset,$E957))*OFFSET($F$7,0,$E957))-SUM($G957:BE957),(((INDEX('PTRM input'!$G$385:$P$434,A14offset,$E957)-INDEX('PTRM input'!$G$277:$P$326,A14offset,$E957))*OFFSET($F$7,0,$E957))-SUM($G957:BE957))*(OFFSET('PTRM input'!$G$477,0,$E957-1)/A14taxstdlife))))</f>
        <v>0</v>
      </c>
      <c r="BG957" s="251">
        <f ca="1">IF(A14taxstdlife="n/a","n/a",IF(A14taxstdlife="",0,IF(BG$3&gt;(A14stdlife+$E957),((INDEX('PTRM input'!$G$385:$P$434,A14offset,$E957)-INDEX('PTRM input'!$G$277:$P$326,A14offset,$E957))*OFFSET($F$7,0,$E957))-SUM($G957:BF957),(((INDEX('PTRM input'!$G$385:$P$434,A14offset,$E957)-INDEX('PTRM input'!$G$277:$P$326,A14offset,$E957))*OFFSET($F$7,0,$E957))-SUM($G957:BF957))*(OFFSET('PTRM input'!$G$477,0,$E957-1)/A14taxstdlife))))</f>
        <v>0</v>
      </c>
      <c r="BH957" s="251">
        <f ca="1">IF(A14taxstdlife="n/a","n/a",IF(A14taxstdlife="",0,IF(BH$3&gt;(A14stdlife+$E957),((INDEX('PTRM input'!$G$385:$P$434,A14offset,$E957)-INDEX('PTRM input'!$G$277:$P$326,A14offset,$E957))*OFFSET($F$7,0,$E957))-SUM($G957:BG957),(((INDEX('PTRM input'!$G$385:$P$434,A14offset,$E957)-INDEX('PTRM input'!$G$277:$P$326,A14offset,$E957))*OFFSET($F$7,0,$E957))-SUM($G957:BG957))*(OFFSET('PTRM input'!$G$477,0,$E957-1)/A14taxstdlife))))</f>
        <v>0</v>
      </c>
      <c r="BI957" s="251">
        <f ca="1">IF(A14taxstdlife="n/a","n/a",IF(A14taxstdlife="",0,IF(BI$3&gt;(A14stdlife+$E957),((INDEX('PTRM input'!$G$385:$P$434,A14offset,$E957)-INDEX('PTRM input'!$G$277:$P$326,A14offset,$E957))*OFFSET($F$7,0,$E957))-SUM($G957:BH957),(((INDEX('PTRM input'!$G$385:$P$434,A14offset,$E957)-INDEX('PTRM input'!$G$277:$P$326,A14offset,$E957))*OFFSET($F$7,0,$E957))-SUM($G957:BH957))*(OFFSET('PTRM input'!$G$477,0,$E957-1)/A14taxstdlife))))</f>
        <v>0</v>
      </c>
      <c r="BJ957" s="116"/>
      <c r="BK957" s="116"/>
      <c r="BL957" s="116"/>
      <c r="BM957" s="116"/>
    </row>
    <row r="958" spans="1:65" ht="12.75" hidden="1" customHeight="1" outlineLevel="2">
      <c r="A958" s="366"/>
      <c r="B958" s="19"/>
      <c r="C958" s="18"/>
      <c r="D958" s="760"/>
      <c r="E958" s="86">
        <v>8</v>
      </c>
      <c r="F958" s="356"/>
      <c r="G958" s="434"/>
      <c r="H958" s="435"/>
      <c r="I958" s="435"/>
      <c r="J958" s="435"/>
      <c r="K958" s="435"/>
      <c r="L958" s="435"/>
      <c r="M958" s="435"/>
      <c r="N958" s="619"/>
      <c r="O958" s="251">
        <f ca="1">IF(A14taxstdlife="n/a","n/a",IF(A14taxstdlife="",0,IF(O$3&gt;(A14stdlife+$E958),((INDEX('PTRM input'!$G$385:$P$434,A14offset,$E958)-INDEX('PTRM input'!$G$277:$P$326,A14offset,$E958))*OFFSET($F$7,0,$E958))-SUM($G958:N958),(((INDEX('PTRM input'!$G$385:$P$434,A14offset,$E958)-INDEX('PTRM input'!$G$277:$P$326,A14offset,$E958))*OFFSET($F$7,0,$E958))-SUM($G958:N958))*(OFFSET('PTRM input'!$G$477,0,$E958-1)/A14taxstdlife))))</f>
        <v>0</v>
      </c>
      <c r="P958" s="251">
        <f ca="1">IF(A14taxstdlife="n/a","n/a",IF(A14taxstdlife="",0,IF(P$3&gt;(A14stdlife+$E958),((INDEX('PTRM input'!$G$385:$P$434,A14offset,$E958)-INDEX('PTRM input'!$G$277:$P$326,A14offset,$E958))*OFFSET($F$7,0,$E958))-SUM($G958:O958),(((INDEX('PTRM input'!$G$385:$P$434,A14offset,$E958)-INDEX('PTRM input'!$G$277:$P$326,A14offset,$E958))*OFFSET($F$7,0,$E958))-SUM($G958:O958))*(OFFSET('PTRM input'!$G$477,0,$E958-1)/A14taxstdlife))))</f>
        <v>0</v>
      </c>
      <c r="Q958" s="251">
        <f ca="1">IF(A14taxstdlife="n/a","n/a",IF(A14taxstdlife="",0,IF(Q$3&gt;(A14stdlife+$E958),((INDEX('PTRM input'!$G$385:$P$434,A14offset,$E958)-INDEX('PTRM input'!$G$277:$P$326,A14offset,$E958))*OFFSET($F$7,0,$E958))-SUM($G958:P958),(((INDEX('PTRM input'!$G$385:$P$434,A14offset,$E958)-INDEX('PTRM input'!$G$277:$P$326,A14offset,$E958))*OFFSET($F$7,0,$E958))-SUM($G958:P958))*(OFFSET('PTRM input'!$G$477,0,$E958-1)/A14taxstdlife))))</f>
        <v>0</v>
      </c>
      <c r="R958" s="251">
        <f ca="1">IF(A14taxstdlife="n/a","n/a",IF(A14taxstdlife="",0,IF(R$3&gt;(A14stdlife+$E958),((INDEX('PTRM input'!$G$385:$P$434,A14offset,$E958)-INDEX('PTRM input'!$G$277:$P$326,A14offset,$E958))*OFFSET($F$7,0,$E958))-SUM($G958:Q958),(((INDEX('PTRM input'!$G$385:$P$434,A14offset,$E958)-INDEX('PTRM input'!$G$277:$P$326,A14offset,$E958))*OFFSET($F$7,0,$E958))-SUM($G958:Q958))*(OFFSET('PTRM input'!$G$477,0,$E958-1)/A14taxstdlife))))</f>
        <v>0</v>
      </c>
      <c r="S958" s="251">
        <f ca="1">IF(A14taxstdlife="n/a","n/a",IF(A14taxstdlife="",0,IF(S$3&gt;(A14stdlife+$E958),((INDEX('PTRM input'!$G$385:$P$434,A14offset,$E958)-INDEX('PTRM input'!$G$277:$P$326,A14offset,$E958))*OFFSET($F$7,0,$E958))-SUM($G958:R958),(((INDEX('PTRM input'!$G$385:$P$434,A14offset,$E958)-INDEX('PTRM input'!$G$277:$P$326,A14offset,$E958))*OFFSET($F$7,0,$E958))-SUM($G958:R958))*(OFFSET('PTRM input'!$G$477,0,$E958-1)/A14taxstdlife))))</f>
        <v>0</v>
      </c>
      <c r="T958" s="251">
        <f ca="1">IF(A14taxstdlife="n/a","n/a",IF(A14taxstdlife="",0,IF(T$3&gt;(A14stdlife+$E958),((INDEX('PTRM input'!$G$385:$P$434,A14offset,$E958)-INDEX('PTRM input'!$G$277:$P$326,A14offset,$E958))*OFFSET($F$7,0,$E958))-SUM($G958:S958),(((INDEX('PTRM input'!$G$385:$P$434,A14offset,$E958)-INDEX('PTRM input'!$G$277:$P$326,A14offset,$E958))*OFFSET($F$7,0,$E958))-SUM($G958:S958))*(OFFSET('PTRM input'!$G$477,0,$E958-1)/A14taxstdlife))))</f>
        <v>0</v>
      </c>
      <c r="U958" s="251">
        <f ca="1">IF(A14taxstdlife="n/a","n/a",IF(A14taxstdlife="",0,IF(U$3&gt;(A14stdlife+$E958),((INDEX('PTRM input'!$G$385:$P$434,A14offset,$E958)-INDEX('PTRM input'!$G$277:$P$326,A14offset,$E958))*OFFSET($F$7,0,$E958))-SUM($G958:T958),(((INDEX('PTRM input'!$G$385:$P$434,A14offset,$E958)-INDEX('PTRM input'!$G$277:$P$326,A14offset,$E958))*OFFSET($F$7,0,$E958))-SUM($G958:T958))*(OFFSET('PTRM input'!$G$477,0,$E958-1)/A14taxstdlife))))</f>
        <v>0</v>
      </c>
      <c r="V958" s="251">
        <f ca="1">IF(A14taxstdlife="n/a","n/a",IF(A14taxstdlife="",0,IF(V$3&gt;(A14stdlife+$E958),((INDEX('PTRM input'!$G$385:$P$434,A14offset,$E958)-INDEX('PTRM input'!$G$277:$P$326,A14offset,$E958))*OFFSET($F$7,0,$E958))-SUM($G958:U958),(((INDEX('PTRM input'!$G$385:$P$434,A14offset,$E958)-INDEX('PTRM input'!$G$277:$P$326,A14offset,$E958))*OFFSET($F$7,0,$E958))-SUM($G958:U958))*(OFFSET('PTRM input'!$G$477,0,$E958-1)/A14taxstdlife))))</f>
        <v>0</v>
      </c>
      <c r="W958" s="251">
        <f ca="1">IF(A14taxstdlife="n/a","n/a",IF(A14taxstdlife="",0,IF(W$3&gt;(A14stdlife+$E958),((INDEX('PTRM input'!$G$385:$P$434,A14offset,$E958)-INDEX('PTRM input'!$G$277:$P$326,A14offset,$E958))*OFFSET($F$7,0,$E958))-SUM($G958:V958),(((INDEX('PTRM input'!$G$385:$P$434,A14offset,$E958)-INDEX('PTRM input'!$G$277:$P$326,A14offset,$E958))*OFFSET($F$7,0,$E958))-SUM($G958:V958))*(OFFSET('PTRM input'!$G$477,0,$E958-1)/A14taxstdlife))))</f>
        <v>0</v>
      </c>
      <c r="X958" s="251">
        <f ca="1">IF(A14taxstdlife="n/a","n/a",IF(A14taxstdlife="",0,IF(X$3&gt;(A14stdlife+$E958),((INDEX('PTRM input'!$G$385:$P$434,A14offset,$E958)-INDEX('PTRM input'!$G$277:$P$326,A14offset,$E958))*OFFSET($F$7,0,$E958))-SUM($G958:W958),(((INDEX('PTRM input'!$G$385:$P$434,A14offset,$E958)-INDEX('PTRM input'!$G$277:$P$326,A14offset,$E958))*OFFSET($F$7,0,$E958))-SUM($G958:W958))*(OFFSET('PTRM input'!$G$477,0,$E958-1)/A14taxstdlife))))</f>
        <v>0</v>
      </c>
      <c r="Y958" s="251">
        <f ca="1">IF(A14taxstdlife="n/a","n/a",IF(A14taxstdlife="",0,IF(Y$3&gt;(A14stdlife+$E958),((INDEX('PTRM input'!$G$385:$P$434,A14offset,$E958)-INDEX('PTRM input'!$G$277:$P$326,A14offset,$E958))*OFFSET($F$7,0,$E958))-SUM($G958:X958),(((INDEX('PTRM input'!$G$385:$P$434,A14offset,$E958)-INDEX('PTRM input'!$G$277:$P$326,A14offset,$E958))*OFFSET($F$7,0,$E958))-SUM($G958:X958))*(OFFSET('PTRM input'!$G$477,0,$E958-1)/A14taxstdlife))))</f>
        <v>0</v>
      </c>
      <c r="Z958" s="251">
        <f ca="1">IF(A14taxstdlife="n/a","n/a",IF(A14taxstdlife="",0,IF(Z$3&gt;(A14stdlife+$E958),((INDEX('PTRM input'!$G$385:$P$434,A14offset,$E958)-INDEX('PTRM input'!$G$277:$P$326,A14offset,$E958))*OFFSET($F$7,0,$E958))-SUM($G958:Y958),(((INDEX('PTRM input'!$G$385:$P$434,A14offset,$E958)-INDEX('PTRM input'!$G$277:$P$326,A14offset,$E958))*OFFSET($F$7,0,$E958))-SUM($G958:Y958))*(OFFSET('PTRM input'!$G$477,0,$E958-1)/A14taxstdlife))))</f>
        <v>0</v>
      </c>
      <c r="AA958" s="251">
        <f ca="1">IF(A14taxstdlife="n/a","n/a",IF(A14taxstdlife="",0,IF(AA$3&gt;(A14stdlife+$E958),((INDEX('PTRM input'!$G$385:$P$434,A14offset,$E958)-INDEX('PTRM input'!$G$277:$P$326,A14offset,$E958))*OFFSET($F$7,0,$E958))-SUM($G958:Z958),(((INDEX('PTRM input'!$G$385:$P$434,A14offset,$E958)-INDEX('PTRM input'!$G$277:$P$326,A14offset,$E958))*OFFSET($F$7,0,$E958))-SUM($G958:Z958))*(OFFSET('PTRM input'!$G$477,0,$E958-1)/A14taxstdlife))))</f>
        <v>0</v>
      </c>
      <c r="AB958" s="251">
        <f ca="1">IF(A14taxstdlife="n/a","n/a",IF(A14taxstdlife="",0,IF(AB$3&gt;(A14stdlife+$E958),((INDEX('PTRM input'!$G$385:$P$434,A14offset,$E958)-INDEX('PTRM input'!$G$277:$P$326,A14offset,$E958))*OFFSET($F$7,0,$E958))-SUM($G958:AA958),(((INDEX('PTRM input'!$G$385:$P$434,A14offset,$E958)-INDEX('PTRM input'!$G$277:$P$326,A14offset,$E958))*OFFSET($F$7,0,$E958))-SUM($G958:AA958))*(OFFSET('PTRM input'!$G$477,0,$E958-1)/A14taxstdlife))))</f>
        <v>0</v>
      </c>
      <c r="AC958" s="251">
        <f ca="1">IF(A14taxstdlife="n/a","n/a",IF(A14taxstdlife="",0,IF(AC$3&gt;(A14stdlife+$E958),((INDEX('PTRM input'!$G$385:$P$434,A14offset,$E958)-INDEX('PTRM input'!$G$277:$P$326,A14offset,$E958))*OFFSET($F$7,0,$E958))-SUM($G958:AB958),(((INDEX('PTRM input'!$G$385:$P$434,A14offset,$E958)-INDEX('PTRM input'!$G$277:$P$326,A14offset,$E958))*OFFSET($F$7,0,$E958))-SUM($G958:AB958))*(OFFSET('PTRM input'!$G$477,0,$E958-1)/A14taxstdlife))))</f>
        <v>0</v>
      </c>
      <c r="AD958" s="251">
        <f ca="1">IF(A14taxstdlife="n/a","n/a",IF(A14taxstdlife="",0,IF(AD$3&gt;(A14stdlife+$E958),((INDEX('PTRM input'!$G$385:$P$434,A14offset,$E958)-INDEX('PTRM input'!$G$277:$P$326,A14offset,$E958))*OFFSET($F$7,0,$E958))-SUM($G958:AC958),(((INDEX('PTRM input'!$G$385:$P$434,A14offset,$E958)-INDEX('PTRM input'!$G$277:$P$326,A14offset,$E958))*OFFSET($F$7,0,$E958))-SUM($G958:AC958))*(OFFSET('PTRM input'!$G$477,0,$E958-1)/A14taxstdlife))))</f>
        <v>0</v>
      </c>
      <c r="AE958" s="251">
        <f ca="1">IF(A14taxstdlife="n/a","n/a",IF(A14taxstdlife="",0,IF(AE$3&gt;(A14stdlife+$E958),((INDEX('PTRM input'!$G$385:$P$434,A14offset,$E958)-INDEX('PTRM input'!$G$277:$P$326,A14offset,$E958))*OFFSET($F$7,0,$E958))-SUM($G958:AD958),(((INDEX('PTRM input'!$G$385:$P$434,A14offset,$E958)-INDEX('PTRM input'!$G$277:$P$326,A14offset,$E958))*OFFSET($F$7,0,$E958))-SUM($G958:AD958))*(OFFSET('PTRM input'!$G$477,0,$E958-1)/A14taxstdlife))))</f>
        <v>0</v>
      </c>
      <c r="AF958" s="251">
        <f ca="1">IF(A14taxstdlife="n/a","n/a",IF(A14taxstdlife="",0,IF(AF$3&gt;(A14stdlife+$E958),((INDEX('PTRM input'!$G$385:$P$434,A14offset,$E958)-INDEX('PTRM input'!$G$277:$P$326,A14offset,$E958))*OFFSET($F$7,0,$E958))-SUM($G958:AE958),(((INDEX('PTRM input'!$G$385:$P$434,A14offset,$E958)-INDEX('PTRM input'!$G$277:$P$326,A14offset,$E958))*OFFSET($F$7,0,$E958))-SUM($G958:AE958))*(OFFSET('PTRM input'!$G$477,0,$E958-1)/A14taxstdlife))))</f>
        <v>0</v>
      </c>
      <c r="AG958" s="251">
        <f ca="1">IF(A14taxstdlife="n/a","n/a",IF(A14taxstdlife="",0,IF(AG$3&gt;(A14stdlife+$E958),((INDEX('PTRM input'!$G$385:$P$434,A14offset,$E958)-INDEX('PTRM input'!$G$277:$P$326,A14offset,$E958))*OFFSET($F$7,0,$E958))-SUM($G958:AF958),(((INDEX('PTRM input'!$G$385:$P$434,A14offset,$E958)-INDEX('PTRM input'!$G$277:$P$326,A14offset,$E958))*OFFSET($F$7,0,$E958))-SUM($G958:AF958))*(OFFSET('PTRM input'!$G$477,0,$E958-1)/A14taxstdlife))))</f>
        <v>0</v>
      </c>
      <c r="AH958" s="251">
        <f ca="1">IF(A14taxstdlife="n/a","n/a",IF(A14taxstdlife="",0,IF(AH$3&gt;(A14stdlife+$E958),((INDEX('PTRM input'!$G$385:$P$434,A14offset,$E958)-INDEX('PTRM input'!$G$277:$P$326,A14offset,$E958))*OFFSET($F$7,0,$E958))-SUM($G958:AG958),(((INDEX('PTRM input'!$G$385:$P$434,A14offset,$E958)-INDEX('PTRM input'!$G$277:$P$326,A14offset,$E958))*OFFSET($F$7,0,$E958))-SUM($G958:AG958))*(OFFSET('PTRM input'!$G$477,0,$E958-1)/A14taxstdlife))))</f>
        <v>0</v>
      </c>
      <c r="AI958" s="251">
        <f ca="1">IF(A14taxstdlife="n/a","n/a",IF(A14taxstdlife="",0,IF(AI$3&gt;(A14stdlife+$E958),((INDEX('PTRM input'!$G$385:$P$434,A14offset,$E958)-INDEX('PTRM input'!$G$277:$P$326,A14offset,$E958))*OFFSET($F$7,0,$E958))-SUM($G958:AH958),(((INDEX('PTRM input'!$G$385:$P$434,A14offset,$E958)-INDEX('PTRM input'!$G$277:$P$326,A14offset,$E958))*OFFSET($F$7,0,$E958))-SUM($G958:AH958))*(OFFSET('PTRM input'!$G$477,0,$E958-1)/A14taxstdlife))))</f>
        <v>0</v>
      </c>
      <c r="AJ958" s="251">
        <f ca="1">IF(A14taxstdlife="n/a","n/a",IF(A14taxstdlife="",0,IF(AJ$3&gt;(A14stdlife+$E958),((INDEX('PTRM input'!$G$385:$P$434,A14offset,$E958)-INDEX('PTRM input'!$G$277:$P$326,A14offset,$E958))*OFFSET($F$7,0,$E958))-SUM($G958:AI958),(((INDEX('PTRM input'!$G$385:$P$434,A14offset,$E958)-INDEX('PTRM input'!$G$277:$P$326,A14offset,$E958))*OFFSET($F$7,0,$E958))-SUM($G958:AI958))*(OFFSET('PTRM input'!$G$477,0,$E958-1)/A14taxstdlife))))</f>
        <v>0</v>
      </c>
      <c r="AK958" s="251">
        <f ca="1">IF(A14taxstdlife="n/a","n/a",IF(A14taxstdlife="",0,IF(AK$3&gt;(A14stdlife+$E958),((INDEX('PTRM input'!$G$385:$P$434,A14offset,$E958)-INDEX('PTRM input'!$G$277:$P$326,A14offset,$E958))*OFFSET($F$7,0,$E958))-SUM($G958:AJ958),(((INDEX('PTRM input'!$G$385:$P$434,A14offset,$E958)-INDEX('PTRM input'!$G$277:$P$326,A14offset,$E958))*OFFSET($F$7,0,$E958))-SUM($G958:AJ958))*(OFFSET('PTRM input'!$G$477,0,$E958-1)/A14taxstdlife))))</f>
        <v>0</v>
      </c>
      <c r="AL958" s="251">
        <f ca="1">IF(A14taxstdlife="n/a","n/a",IF(A14taxstdlife="",0,IF(AL$3&gt;(A14stdlife+$E958),((INDEX('PTRM input'!$G$385:$P$434,A14offset,$E958)-INDEX('PTRM input'!$G$277:$P$326,A14offset,$E958))*OFFSET($F$7,0,$E958))-SUM($G958:AK958),(((INDEX('PTRM input'!$G$385:$P$434,A14offset,$E958)-INDEX('PTRM input'!$G$277:$P$326,A14offset,$E958))*OFFSET($F$7,0,$E958))-SUM($G958:AK958))*(OFFSET('PTRM input'!$G$477,0,$E958-1)/A14taxstdlife))))</f>
        <v>0</v>
      </c>
      <c r="AM958" s="251">
        <f ca="1">IF(A14taxstdlife="n/a","n/a",IF(A14taxstdlife="",0,IF(AM$3&gt;(A14stdlife+$E958),((INDEX('PTRM input'!$G$385:$P$434,A14offset,$E958)-INDEX('PTRM input'!$G$277:$P$326,A14offset,$E958))*OFFSET($F$7,0,$E958))-SUM($G958:AL958),(((INDEX('PTRM input'!$G$385:$P$434,A14offset,$E958)-INDEX('PTRM input'!$G$277:$P$326,A14offset,$E958))*OFFSET($F$7,0,$E958))-SUM($G958:AL958))*(OFFSET('PTRM input'!$G$477,0,$E958-1)/A14taxstdlife))))</f>
        <v>0</v>
      </c>
      <c r="AN958" s="251">
        <f ca="1">IF(A14taxstdlife="n/a","n/a",IF(A14taxstdlife="",0,IF(AN$3&gt;(A14stdlife+$E958),((INDEX('PTRM input'!$G$385:$P$434,A14offset,$E958)-INDEX('PTRM input'!$G$277:$P$326,A14offset,$E958))*OFFSET($F$7,0,$E958))-SUM($G958:AM958),(((INDEX('PTRM input'!$G$385:$P$434,A14offset,$E958)-INDEX('PTRM input'!$G$277:$P$326,A14offset,$E958))*OFFSET($F$7,0,$E958))-SUM($G958:AM958))*(OFFSET('PTRM input'!$G$477,0,$E958-1)/A14taxstdlife))))</f>
        <v>0</v>
      </c>
      <c r="AO958" s="251">
        <f ca="1">IF(A14taxstdlife="n/a","n/a",IF(A14taxstdlife="",0,IF(AO$3&gt;(A14stdlife+$E958),((INDEX('PTRM input'!$G$385:$P$434,A14offset,$E958)-INDEX('PTRM input'!$G$277:$P$326,A14offset,$E958))*OFFSET($F$7,0,$E958))-SUM($G958:AN958),(((INDEX('PTRM input'!$G$385:$P$434,A14offset,$E958)-INDEX('PTRM input'!$G$277:$P$326,A14offset,$E958))*OFFSET($F$7,0,$E958))-SUM($G958:AN958))*(OFFSET('PTRM input'!$G$477,0,$E958-1)/A14taxstdlife))))</f>
        <v>0</v>
      </c>
      <c r="AP958" s="251">
        <f ca="1">IF(A14taxstdlife="n/a","n/a",IF(A14taxstdlife="",0,IF(AP$3&gt;(A14stdlife+$E958),((INDEX('PTRM input'!$G$385:$P$434,A14offset,$E958)-INDEX('PTRM input'!$G$277:$P$326,A14offset,$E958))*OFFSET($F$7,0,$E958))-SUM($G958:AO958),(((INDEX('PTRM input'!$G$385:$P$434,A14offset,$E958)-INDEX('PTRM input'!$G$277:$P$326,A14offset,$E958))*OFFSET($F$7,0,$E958))-SUM($G958:AO958))*(OFFSET('PTRM input'!$G$477,0,$E958-1)/A14taxstdlife))))</f>
        <v>0</v>
      </c>
      <c r="AQ958" s="251">
        <f ca="1">IF(A14taxstdlife="n/a","n/a",IF(A14taxstdlife="",0,IF(AQ$3&gt;(A14stdlife+$E958),((INDEX('PTRM input'!$G$385:$P$434,A14offset,$E958)-INDEX('PTRM input'!$G$277:$P$326,A14offset,$E958))*OFFSET($F$7,0,$E958))-SUM($G958:AP958),(((INDEX('PTRM input'!$G$385:$P$434,A14offset,$E958)-INDEX('PTRM input'!$G$277:$P$326,A14offset,$E958))*OFFSET($F$7,0,$E958))-SUM($G958:AP958))*(OFFSET('PTRM input'!$G$477,0,$E958-1)/A14taxstdlife))))</f>
        <v>0</v>
      </c>
      <c r="AR958" s="251">
        <f ca="1">IF(A14taxstdlife="n/a","n/a",IF(A14taxstdlife="",0,IF(AR$3&gt;(A14stdlife+$E958),((INDEX('PTRM input'!$G$385:$P$434,A14offset,$E958)-INDEX('PTRM input'!$G$277:$P$326,A14offset,$E958))*OFFSET($F$7,0,$E958))-SUM($G958:AQ958),(((INDEX('PTRM input'!$G$385:$P$434,A14offset,$E958)-INDEX('PTRM input'!$G$277:$P$326,A14offset,$E958))*OFFSET($F$7,0,$E958))-SUM($G958:AQ958))*(OFFSET('PTRM input'!$G$477,0,$E958-1)/A14taxstdlife))))</f>
        <v>0</v>
      </c>
      <c r="AS958" s="251">
        <f ca="1">IF(A14taxstdlife="n/a","n/a",IF(A14taxstdlife="",0,IF(AS$3&gt;(A14stdlife+$E958),((INDEX('PTRM input'!$G$385:$P$434,A14offset,$E958)-INDEX('PTRM input'!$G$277:$P$326,A14offset,$E958))*OFFSET($F$7,0,$E958))-SUM($G958:AR958),(((INDEX('PTRM input'!$G$385:$P$434,A14offset,$E958)-INDEX('PTRM input'!$G$277:$P$326,A14offset,$E958))*OFFSET($F$7,0,$E958))-SUM($G958:AR958))*(OFFSET('PTRM input'!$G$477,0,$E958-1)/A14taxstdlife))))</f>
        <v>0</v>
      </c>
      <c r="AT958" s="251">
        <f ca="1">IF(A14taxstdlife="n/a","n/a",IF(A14taxstdlife="",0,IF(AT$3&gt;(A14stdlife+$E958),((INDEX('PTRM input'!$G$385:$P$434,A14offset,$E958)-INDEX('PTRM input'!$G$277:$P$326,A14offset,$E958))*OFFSET($F$7,0,$E958))-SUM($G958:AS958),(((INDEX('PTRM input'!$G$385:$P$434,A14offset,$E958)-INDEX('PTRM input'!$G$277:$P$326,A14offset,$E958))*OFFSET($F$7,0,$E958))-SUM($G958:AS958))*(OFFSET('PTRM input'!$G$477,0,$E958-1)/A14taxstdlife))))</f>
        <v>0</v>
      </c>
      <c r="AU958" s="251">
        <f ca="1">IF(A14taxstdlife="n/a","n/a",IF(A14taxstdlife="",0,IF(AU$3&gt;(A14stdlife+$E958),((INDEX('PTRM input'!$G$385:$P$434,A14offset,$E958)-INDEX('PTRM input'!$G$277:$P$326,A14offset,$E958))*OFFSET($F$7,0,$E958))-SUM($G958:AT958),(((INDEX('PTRM input'!$G$385:$P$434,A14offset,$E958)-INDEX('PTRM input'!$G$277:$P$326,A14offset,$E958))*OFFSET($F$7,0,$E958))-SUM($G958:AT958))*(OFFSET('PTRM input'!$G$477,0,$E958-1)/A14taxstdlife))))</f>
        <v>0</v>
      </c>
      <c r="AV958" s="251">
        <f ca="1">IF(A14taxstdlife="n/a","n/a",IF(A14taxstdlife="",0,IF(AV$3&gt;(A14stdlife+$E958),((INDEX('PTRM input'!$G$385:$P$434,A14offset,$E958)-INDEX('PTRM input'!$G$277:$P$326,A14offset,$E958))*OFFSET($F$7,0,$E958))-SUM($G958:AU958),(((INDEX('PTRM input'!$G$385:$P$434,A14offset,$E958)-INDEX('PTRM input'!$G$277:$P$326,A14offset,$E958))*OFFSET($F$7,0,$E958))-SUM($G958:AU958))*(OFFSET('PTRM input'!$G$477,0,$E958-1)/A14taxstdlife))))</f>
        <v>0</v>
      </c>
      <c r="AW958" s="251">
        <f ca="1">IF(A14taxstdlife="n/a","n/a",IF(A14taxstdlife="",0,IF(AW$3&gt;(A14stdlife+$E958),((INDEX('PTRM input'!$G$385:$P$434,A14offset,$E958)-INDEX('PTRM input'!$G$277:$P$326,A14offset,$E958))*OFFSET($F$7,0,$E958))-SUM($G958:AV958),(((INDEX('PTRM input'!$G$385:$P$434,A14offset,$E958)-INDEX('PTRM input'!$G$277:$P$326,A14offset,$E958))*OFFSET($F$7,0,$E958))-SUM($G958:AV958))*(OFFSET('PTRM input'!$G$477,0,$E958-1)/A14taxstdlife))))</f>
        <v>0</v>
      </c>
      <c r="AX958" s="251">
        <f ca="1">IF(A14taxstdlife="n/a","n/a",IF(A14taxstdlife="",0,IF(AX$3&gt;(A14stdlife+$E958),((INDEX('PTRM input'!$G$385:$P$434,A14offset,$E958)-INDEX('PTRM input'!$G$277:$P$326,A14offset,$E958))*OFFSET($F$7,0,$E958))-SUM($G958:AW958),(((INDEX('PTRM input'!$G$385:$P$434,A14offset,$E958)-INDEX('PTRM input'!$G$277:$P$326,A14offset,$E958))*OFFSET($F$7,0,$E958))-SUM($G958:AW958))*(OFFSET('PTRM input'!$G$477,0,$E958-1)/A14taxstdlife))))</f>
        <v>0</v>
      </c>
      <c r="AY958" s="251">
        <f ca="1">IF(A14taxstdlife="n/a","n/a",IF(A14taxstdlife="",0,IF(AY$3&gt;(A14stdlife+$E958),((INDEX('PTRM input'!$G$385:$P$434,A14offset,$E958)-INDEX('PTRM input'!$G$277:$P$326,A14offset,$E958))*OFFSET($F$7,0,$E958))-SUM($G958:AX958),(((INDEX('PTRM input'!$G$385:$P$434,A14offset,$E958)-INDEX('PTRM input'!$G$277:$P$326,A14offset,$E958))*OFFSET($F$7,0,$E958))-SUM($G958:AX958))*(OFFSET('PTRM input'!$G$477,0,$E958-1)/A14taxstdlife))))</f>
        <v>0</v>
      </c>
      <c r="AZ958" s="251">
        <f ca="1">IF(A14taxstdlife="n/a","n/a",IF(A14taxstdlife="",0,IF(AZ$3&gt;(A14stdlife+$E958),((INDEX('PTRM input'!$G$385:$P$434,A14offset,$E958)-INDEX('PTRM input'!$G$277:$P$326,A14offset,$E958))*OFFSET($F$7,0,$E958))-SUM($G958:AY958),(((INDEX('PTRM input'!$G$385:$P$434,A14offset,$E958)-INDEX('PTRM input'!$G$277:$P$326,A14offset,$E958))*OFFSET($F$7,0,$E958))-SUM($G958:AY958))*(OFFSET('PTRM input'!$G$477,0,$E958-1)/A14taxstdlife))))</f>
        <v>0</v>
      </c>
      <c r="BA958" s="251">
        <f ca="1">IF(A14taxstdlife="n/a","n/a",IF(A14taxstdlife="",0,IF(BA$3&gt;(A14stdlife+$E958),((INDEX('PTRM input'!$G$385:$P$434,A14offset,$E958)-INDEX('PTRM input'!$G$277:$P$326,A14offset,$E958))*OFFSET($F$7,0,$E958))-SUM($G958:AZ958),(((INDEX('PTRM input'!$G$385:$P$434,A14offset,$E958)-INDEX('PTRM input'!$G$277:$P$326,A14offset,$E958))*OFFSET($F$7,0,$E958))-SUM($G958:AZ958))*(OFFSET('PTRM input'!$G$477,0,$E958-1)/A14taxstdlife))))</f>
        <v>0</v>
      </c>
      <c r="BB958" s="251">
        <f ca="1">IF(A14taxstdlife="n/a","n/a",IF(A14taxstdlife="",0,IF(BB$3&gt;(A14stdlife+$E958),((INDEX('PTRM input'!$G$385:$P$434,A14offset,$E958)-INDEX('PTRM input'!$G$277:$P$326,A14offset,$E958))*OFFSET($F$7,0,$E958))-SUM($G958:BA958),(((INDEX('PTRM input'!$G$385:$P$434,A14offset,$E958)-INDEX('PTRM input'!$G$277:$P$326,A14offset,$E958))*OFFSET($F$7,0,$E958))-SUM($G958:BA958))*(OFFSET('PTRM input'!$G$477,0,$E958-1)/A14taxstdlife))))</f>
        <v>0</v>
      </c>
      <c r="BC958" s="251">
        <f ca="1">IF(A14taxstdlife="n/a","n/a",IF(A14taxstdlife="",0,IF(BC$3&gt;(A14stdlife+$E958),((INDEX('PTRM input'!$G$385:$P$434,A14offset,$E958)-INDEX('PTRM input'!$G$277:$P$326,A14offset,$E958))*OFFSET($F$7,0,$E958))-SUM($G958:BB958),(((INDEX('PTRM input'!$G$385:$P$434,A14offset,$E958)-INDEX('PTRM input'!$G$277:$P$326,A14offset,$E958))*OFFSET($F$7,0,$E958))-SUM($G958:BB958))*(OFFSET('PTRM input'!$G$477,0,$E958-1)/A14taxstdlife))))</f>
        <v>0</v>
      </c>
      <c r="BD958" s="251">
        <f ca="1">IF(A14taxstdlife="n/a","n/a",IF(A14taxstdlife="",0,IF(BD$3&gt;(A14stdlife+$E958),((INDEX('PTRM input'!$G$385:$P$434,A14offset,$E958)-INDEX('PTRM input'!$G$277:$P$326,A14offset,$E958))*OFFSET($F$7,0,$E958))-SUM($G958:BC958),(((INDEX('PTRM input'!$G$385:$P$434,A14offset,$E958)-INDEX('PTRM input'!$G$277:$P$326,A14offset,$E958))*OFFSET($F$7,0,$E958))-SUM($G958:BC958))*(OFFSET('PTRM input'!$G$477,0,$E958-1)/A14taxstdlife))))</f>
        <v>0</v>
      </c>
      <c r="BE958" s="251">
        <f ca="1">IF(A14taxstdlife="n/a","n/a",IF(A14taxstdlife="",0,IF(BE$3&gt;(A14stdlife+$E958),((INDEX('PTRM input'!$G$385:$P$434,A14offset,$E958)-INDEX('PTRM input'!$G$277:$P$326,A14offset,$E958))*OFFSET($F$7,0,$E958))-SUM($G958:BD958),(((INDEX('PTRM input'!$G$385:$P$434,A14offset,$E958)-INDEX('PTRM input'!$G$277:$P$326,A14offset,$E958))*OFFSET($F$7,0,$E958))-SUM($G958:BD958))*(OFFSET('PTRM input'!$G$477,0,$E958-1)/A14taxstdlife))))</f>
        <v>0</v>
      </c>
      <c r="BF958" s="251">
        <f ca="1">IF(A14taxstdlife="n/a","n/a",IF(A14taxstdlife="",0,IF(BF$3&gt;(A14stdlife+$E958),((INDEX('PTRM input'!$G$385:$P$434,A14offset,$E958)-INDEX('PTRM input'!$G$277:$P$326,A14offset,$E958))*OFFSET($F$7,0,$E958))-SUM($G958:BE958),(((INDEX('PTRM input'!$G$385:$P$434,A14offset,$E958)-INDEX('PTRM input'!$G$277:$P$326,A14offset,$E958))*OFFSET($F$7,0,$E958))-SUM($G958:BE958))*(OFFSET('PTRM input'!$G$477,0,$E958-1)/A14taxstdlife))))</f>
        <v>0</v>
      </c>
      <c r="BG958" s="251">
        <f ca="1">IF(A14taxstdlife="n/a","n/a",IF(A14taxstdlife="",0,IF(BG$3&gt;(A14stdlife+$E958),((INDEX('PTRM input'!$G$385:$P$434,A14offset,$E958)-INDEX('PTRM input'!$G$277:$P$326,A14offset,$E958))*OFFSET($F$7,0,$E958))-SUM($G958:BF958),(((INDEX('PTRM input'!$G$385:$P$434,A14offset,$E958)-INDEX('PTRM input'!$G$277:$P$326,A14offset,$E958))*OFFSET($F$7,0,$E958))-SUM($G958:BF958))*(OFFSET('PTRM input'!$G$477,0,$E958-1)/A14taxstdlife))))</f>
        <v>0</v>
      </c>
      <c r="BH958" s="251">
        <f ca="1">IF(A14taxstdlife="n/a","n/a",IF(A14taxstdlife="",0,IF(BH$3&gt;(A14stdlife+$E958),((INDEX('PTRM input'!$G$385:$P$434,A14offset,$E958)-INDEX('PTRM input'!$G$277:$P$326,A14offset,$E958))*OFFSET($F$7,0,$E958))-SUM($G958:BG958),(((INDEX('PTRM input'!$G$385:$P$434,A14offset,$E958)-INDEX('PTRM input'!$G$277:$P$326,A14offset,$E958))*OFFSET($F$7,0,$E958))-SUM($G958:BG958))*(OFFSET('PTRM input'!$G$477,0,$E958-1)/A14taxstdlife))))</f>
        <v>0</v>
      </c>
      <c r="BI958" s="251">
        <f ca="1">IF(A14taxstdlife="n/a","n/a",IF(A14taxstdlife="",0,IF(BI$3&gt;(A14stdlife+$E958),((INDEX('PTRM input'!$G$385:$P$434,A14offset,$E958)-INDEX('PTRM input'!$G$277:$P$326,A14offset,$E958))*OFFSET($F$7,0,$E958))-SUM($G958:BH958),(((INDEX('PTRM input'!$G$385:$P$434,A14offset,$E958)-INDEX('PTRM input'!$G$277:$P$326,A14offset,$E958))*OFFSET($F$7,0,$E958))-SUM($G958:BH958))*(OFFSET('PTRM input'!$G$477,0,$E958-1)/A14taxstdlife))))</f>
        <v>0</v>
      </c>
      <c r="BJ958" s="116"/>
      <c r="BK958" s="116"/>
      <c r="BL958" s="116"/>
      <c r="BM958" s="116"/>
    </row>
    <row r="959" spans="1:65" ht="12.75" hidden="1" customHeight="1" outlineLevel="2">
      <c r="A959" s="366"/>
      <c r="B959" s="19"/>
      <c r="C959" s="18"/>
      <c r="D959" s="760"/>
      <c r="E959" s="86">
        <v>9</v>
      </c>
      <c r="F959" s="356"/>
      <c r="G959" s="434"/>
      <c r="H959" s="435"/>
      <c r="I959" s="435"/>
      <c r="J959" s="435"/>
      <c r="K959" s="435"/>
      <c r="L959" s="435"/>
      <c r="M959" s="435"/>
      <c r="N959" s="435"/>
      <c r="O959" s="619"/>
      <c r="P959" s="251">
        <f ca="1">IF(A14taxstdlife="n/a","n/a",IF(A14taxstdlife="",0,IF(P$3&gt;(A14stdlife+$E959),((INDEX('PTRM input'!$G$385:$P$434,A14offset,$E959)-INDEX('PTRM input'!$G$277:$P$326,A14offset,$E959))*OFFSET($F$7,0,$E959))-SUM($G959:O959),(((INDEX('PTRM input'!$G$385:$P$434,A14offset,$E959)-INDEX('PTRM input'!$G$277:$P$326,A14offset,$E959))*OFFSET($F$7,0,$E959))-SUM($G959:O959))*(OFFSET('PTRM input'!$G$477,0,$E959-1)/A14taxstdlife))))</f>
        <v>0</v>
      </c>
      <c r="Q959" s="251">
        <f ca="1">IF(A14taxstdlife="n/a","n/a",IF(A14taxstdlife="",0,IF(Q$3&gt;(A14stdlife+$E959),((INDEX('PTRM input'!$G$385:$P$434,A14offset,$E959)-INDEX('PTRM input'!$G$277:$P$326,A14offset,$E959))*OFFSET($F$7,0,$E959))-SUM($G959:P959),(((INDEX('PTRM input'!$G$385:$P$434,A14offset,$E959)-INDEX('PTRM input'!$G$277:$P$326,A14offset,$E959))*OFFSET($F$7,0,$E959))-SUM($G959:P959))*(OFFSET('PTRM input'!$G$477,0,$E959-1)/A14taxstdlife))))</f>
        <v>0</v>
      </c>
      <c r="R959" s="251">
        <f ca="1">IF(A14taxstdlife="n/a","n/a",IF(A14taxstdlife="",0,IF(R$3&gt;(A14stdlife+$E959),((INDEX('PTRM input'!$G$385:$P$434,A14offset,$E959)-INDEX('PTRM input'!$G$277:$P$326,A14offset,$E959))*OFFSET($F$7,0,$E959))-SUM($G959:Q959),(((INDEX('PTRM input'!$G$385:$P$434,A14offset,$E959)-INDEX('PTRM input'!$G$277:$P$326,A14offset,$E959))*OFFSET($F$7,0,$E959))-SUM($G959:Q959))*(OFFSET('PTRM input'!$G$477,0,$E959-1)/A14taxstdlife))))</f>
        <v>0</v>
      </c>
      <c r="S959" s="251">
        <f ca="1">IF(A14taxstdlife="n/a","n/a",IF(A14taxstdlife="",0,IF(S$3&gt;(A14stdlife+$E959),((INDEX('PTRM input'!$G$385:$P$434,A14offset,$E959)-INDEX('PTRM input'!$G$277:$P$326,A14offset,$E959))*OFFSET($F$7,0,$E959))-SUM($G959:R959),(((INDEX('PTRM input'!$G$385:$P$434,A14offset,$E959)-INDEX('PTRM input'!$G$277:$P$326,A14offset,$E959))*OFFSET($F$7,0,$E959))-SUM($G959:R959))*(OFFSET('PTRM input'!$G$477,0,$E959-1)/A14taxstdlife))))</f>
        <v>0</v>
      </c>
      <c r="T959" s="251">
        <f ca="1">IF(A14taxstdlife="n/a","n/a",IF(A14taxstdlife="",0,IF(T$3&gt;(A14stdlife+$E959),((INDEX('PTRM input'!$G$385:$P$434,A14offset,$E959)-INDEX('PTRM input'!$G$277:$P$326,A14offset,$E959))*OFFSET($F$7,0,$E959))-SUM($G959:S959),(((INDEX('PTRM input'!$G$385:$P$434,A14offset,$E959)-INDEX('PTRM input'!$G$277:$P$326,A14offset,$E959))*OFFSET($F$7,0,$E959))-SUM($G959:S959))*(OFFSET('PTRM input'!$G$477,0,$E959-1)/A14taxstdlife))))</f>
        <v>0</v>
      </c>
      <c r="U959" s="251">
        <f ca="1">IF(A14taxstdlife="n/a","n/a",IF(A14taxstdlife="",0,IF(U$3&gt;(A14stdlife+$E959),((INDEX('PTRM input'!$G$385:$P$434,A14offset,$E959)-INDEX('PTRM input'!$G$277:$P$326,A14offset,$E959))*OFFSET($F$7,0,$E959))-SUM($G959:T959),(((INDEX('PTRM input'!$G$385:$P$434,A14offset,$E959)-INDEX('PTRM input'!$G$277:$P$326,A14offset,$E959))*OFFSET($F$7,0,$E959))-SUM($G959:T959))*(OFFSET('PTRM input'!$G$477,0,$E959-1)/A14taxstdlife))))</f>
        <v>0</v>
      </c>
      <c r="V959" s="251">
        <f ca="1">IF(A14taxstdlife="n/a","n/a",IF(A14taxstdlife="",0,IF(V$3&gt;(A14stdlife+$E959),((INDEX('PTRM input'!$G$385:$P$434,A14offset,$E959)-INDEX('PTRM input'!$G$277:$P$326,A14offset,$E959))*OFFSET($F$7,0,$E959))-SUM($G959:U959),(((INDEX('PTRM input'!$G$385:$P$434,A14offset,$E959)-INDEX('PTRM input'!$G$277:$P$326,A14offset,$E959))*OFFSET($F$7,0,$E959))-SUM($G959:U959))*(OFFSET('PTRM input'!$G$477,0,$E959-1)/A14taxstdlife))))</f>
        <v>0</v>
      </c>
      <c r="W959" s="251">
        <f ca="1">IF(A14taxstdlife="n/a","n/a",IF(A14taxstdlife="",0,IF(W$3&gt;(A14stdlife+$E959),((INDEX('PTRM input'!$G$385:$P$434,A14offset,$E959)-INDEX('PTRM input'!$G$277:$P$326,A14offset,$E959))*OFFSET($F$7,0,$E959))-SUM($G959:V959),(((INDEX('PTRM input'!$G$385:$P$434,A14offset,$E959)-INDEX('PTRM input'!$G$277:$P$326,A14offset,$E959))*OFFSET($F$7,0,$E959))-SUM($G959:V959))*(OFFSET('PTRM input'!$G$477,0,$E959-1)/A14taxstdlife))))</f>
        <v>0</v>
      </c>
      <c r="X959" s="251">
        <f ca="1">IF(A14taxstdlife="n/a","n/a",IF(A14taxstdlife="",0,IF(X$3&gt;(A14stdlife+$E959),((INDEX('PTRM input'!$G$385:$P$434,A14offset,$E959)-INDEX('PTRM input'!$G$277:$P$326,A14offset,$E959))*OFFSET($F$7,0,$E959))-SUM($G959:W959),(((INDEX('PTRM input'!$G$385:$P$434,A14offset,$E959)-INDEX('PTRM input'!$G$277:$P$326,A14offset,$E959))*OFFSET($F$7,0,$E959))-SUM($G959:W959))*(OFFSET('PTRM input'!$G$477,0,$E959-1)/A14taxstdlife))))</f>
        <v>0</v>
      </c>
      <c r="Y959" s="251">
        <f ca="1">IF(A14taxstdlife="n/a","n/a",IF(A14taxstdlife="",0,IF(Y$3&gt;(A14stdlife+$E959),((INDEX('PTRM input'!$G$385:$P$434,A14offset,$E959)-INDEX('PTRM input'!$G$277:$P$326,A14offset,$E959))*OFFSET($F$7,0,$E959))-SUM($G959:X959),(((INDEX('PTRM input'!$G$385:$P$434,A14offset,$E959)-INDEX('PTRM input'!$G$277:$P$326,A14offset,$E959))*OFFSET($F$7,0,$E959))-SUM($G959:X959))*(OFFSET('PTRM input'!$G$477,0,$E959-1)/A14taxstdlife))))</f>
        <v>0</v>
      </c>
      <c r="Z959" s="251">
        <f ca="1">IF(A14taxstdlife="n/a","n/a",IF(A14taxstdlife="",0,IF(Z$3&gt;(A14stdlife+$E959),((INDEX('PTRM input'!$G$385:$P$434,A14offset,$E959)-INDEX('PTRM input'!$G$277:$P$326,A14offset,$E959))*OFFSET($F$7,0,$E959))-SUM($G959:Y959),(((INDEX('PTRM input'!$G$385:$P$434,A14offset,$E959)-INDEX('PTRM input'!$G$277:$P$326,A14offset,$E959))*OFFSET($F$7,0,$E959))-SUM($G959:Y959))*(OFFSET('PTRM input'!$G$477,0,$E959-1)/A14taxstdlife))))</f>
        <v>0</v>
      </c>
      <c r="AA959" s="251">
        <f ca="1">IF(A14taxstdlife="n/a","n/a",IF(A14taxstdlife="",0,IF(AA$3&gt;(A14stdlife+$E959),((INDEX('PTRM input'!$G$385:$P$434,A14offset,$E959)-INDEX('PTRM input'!$G$277:$P$326,A14offset,$E959))*OFFSET($F$7,0,$E959))-SUM($G959:Z959),(((INDEX('PTRM input'!$G$385:$P$434,A14offset,$E959)-INDEX('PTRM input'!$G$277:$P$326,A14offset,$E959))*OFFSET($F$7,0,$E959))-SUM($G959:Z959))*(OFFSET('PTRM input'!$G$477,0,$E959-1)/A14taxstdlife))))</f>
        <v>0</v>
      </c>
      <c r="AB959" s="251">
        <f ca="1">IF(A14taxstdlife="n/a","n/a",IF(A14taxstdlife="",0,IF(AB$3&gt;(A14stdlife+$E959),((INDEX('PTRM input'!$G$385:$P$434,A14offset,$E959)-INDEX('PTRM input'!$G$277:$P$326,A14offset,$E959))*OFFSET($F$7,0,$E959))-SUM($G959:AA959),(((INDEX('PTRM input'!$G$385:$P$434,A14offset,$E959)-INDEX('PTRM input'!$G$277:$P$326,A14offset,$E959))*OFFSET($F$7,0,$E959))-SUM($G959:AA959))*(OFFSET('PTRM input'!$G$477,0,$E959-1)/A14taxstdlife))))</f>
        <v>0</v>
      </c>
      <c r="AC959" s="251">
        <f ca="1">IF(A14taxstdlife="n/a","n/a",IF(A14taxstdlife="",0,IF(AC$3&gt;(A14stdlife+$E959),((INDEX('PTRM input'!$G$385:$P$434,A14offset,$E959)-INDEX('PTRM input'!$G$277:$P$326,A14offset,$E959))*OFFSET($F$7,0,$E959))-SUM($G959:AB959),(((INDEX('PTRM input'!$G$385:$P$434,A14offset,$E959)-INDEX('PTRM input'!$G$277:$P$326,A14offset,$E959))*OFFSET($F$7,0,$E959))-SUM($G959:AB959))*(OFFSET('PTRM input'!$G$477,0,$E959-1)/A14taxstdlife))))</f>
        <v>0</v>
      </c>
      <c r="AD959" s="251">
        <f ca="1">IF(A14taxstdlife="n/a","n/a",IF(A14taxstdlife="",0,IF(AD$3&gt;(A14stdlife+$E959),((INDEX('PTRM input'!$G$385:$P$434,A14offset,$E959)-INDEX('PTRM input'!$G$277:$P$326,A14offset,$E959))*OFFSET($F$7,0,$E959))-SUM($G959:AC959),(((INDEX('PTRM input'!$G$385:$P$434,A14offset,$E959)-INDEX('PTRM input'!$G$277:$P$326,A14offset,$E959))*OFFSET($F$7,0,$E959))-SUM($G959:AC959))*(OFFSET('PTRM input'!$G$477,0,$E959-1)/A14taxstdlife))))</f>
        <v>0</v>
      </c>
      <c r="AE959" s="251">
        <f ca="1">IF(A14taxstdlife="n/a","n/a",IF(A14taxstdlife="",0,IF(AE$3&gt;(A14stdlife+$E959),((INDEX('PTRM input'!$G$385:$P$434,A14offset,$E959)-INDEX('PTRM input'!$G$277:$P$326,A14offset,$E959))*OFFSET($F$7,0,$E959))-SUM($G959:AD959),(((INDEX('PTRM input'!$G$385:$P$434,A14offset,$E959)-INDEX('PTRM input'!$G$277:$P$326,A14offset,$E959))*OFFSET($F$7,0,$E959))-SUM($G959:AD959))*(OFFSET('PTRM input'!$G$477,0,$E959-1)/A14taxstdlife))))</f>
        <v>0</v>
      </c>
      <c r="AF959" s="251">
        <f ca="1">IF(A14taxstdlife="n/a","n/a",IF(A14taxstdlife="",0,IF(AF$3&gt;(A14stdlife+$E959),((INDEX('PTRM input'!$G$385:$P$434,A14offset,$E959)-INDEX('PTRM input'!$G$277:$P$326,A14offset,$E959))*OFFSET($F$7,0,$E959))-SUM($G959:AE959),(((INDEX('PTRM input'!$G$385:$P$434,A14offset,$E959)-INDEX('PTRM input'!$G$277:$P$326,A14offset,$E959))*OFFSET($F$7,0,$E959))-SUM($G959:AE959))*(OFFSET('PTRM input'!$G$477,0,$E959-1)/A14taxstdlife))))</f>
        <v>0</v>
      </c>
      <c r="AG959" s="251">
        <f ca="1">IF(A14taxstdlife="n/a","n/a",IF(A14taxstdlife="",0,IF(AG$3&gt;(A14stdlife+$E959),((INDEX('PTRM input'!$G$385:$P$434,A14offset,$E959)-INDEX('PTRM input'!$G$277:$P$326,A14offset,$E959))*OFFSET($F$7,0,$E959))-SUM($G959:AF959),(((INDEX('PTRM input'!$G$385:$P$434,A14offset,$E959)-INDEX('PTRM input'!$G$277:$P$326,A14offset,$E959))*OFFSET($F$7,0,$E959))-SUM($G959:AF959))*(OFFSET('PTRM input'!$G$477,0,$E959-1)/A14taxstdlife))))</f>
        <v>0</v>
      </c>
      <c r="AH959" s="251">
        <f ca="1">IF(A14taxstdlife="n/a","n/a",IF(A14taxstdlife="",0,IF(AH$3&gt;(A14stdlife+$E959),((INDEX('PTRM input'!$G$385:$P$434,A14offset,$E959)-INDEX('PTRM input'!$G$277:$P$326,A14offset,$E959))*OFFSET($F$7,0,$E959))-SUM($G959:AG959),(((INDEX('PTRM input'!$G$385:$P$434,A14offset,$E959)-INDEX('PTRM input'!$G$277:$P$326,A14offset,$E959))*OFFSET($F$7,0,$E959))-SUM($G959:AG959))*(OFFSET('PTRM input'!$G$477,0,$E959-1)/A14taxstdlife))))</f>
        <v>0</v>
      </c>
      <c r="AI959" s="251">
        <f ca="1">IF(A14taxstdlife="n/a","n/a",IF(A14taxstdlife="",0,IF(AI$3&gt;(A14stdlife+$E959),((INDEX('PTRM input'!$G$385:$P$434,A14offset,$E959)-INDEX('PTRM input'!$G$277:$P$326,A14offset,$E959))*OFFSET($F$7,0,$E959))-SUM($G959:AH959),(((INDEX('PTRM input'!$G$385:$P$434,A14offset,$E959)-INDEX('PTRM input'!$G$277:$P$326,A14offset,$E959))*OFFSET($F$7,0,$E959))-SUM($G959:AH959))*(OFFSET('PTRM input'!$G$477,0,$E959-1)/A14taxstdlife))))</f>
        <v>0</v>
      </c>
      <c r="AJ959" s="251">
        <f ca="1">IF(A14taxstdlife="n/a","n/a",IF(A14taxstdlife="",0,IF(AJ$3&gt;(A14stdlife+$E959),((INDEX('PTRM input'!$G$385:$P$434,A14offset,$E959)-INDEX('PTRM input'!$G$277:$P$326,A14offset,$E959))*OFFSET($F$7,0,$E959))-SUM($G959:AI959),(((INDEX('PTRM input'!$G$385:$P$434,A14offset,$E959)-INDEX('PTRM input'!$G$277:$P$326,A14offset,$E959))*OFFSET($F$7,0,$E959))-SUM($G959:AI959))*(OFFSET('PTRM input'!$G$477,0,$E959-1)/A14taxstdlife))))</f>
        <v>0</v>
      </c>
      <c r="AK959" s="251">
        <f ca="1">IF(A14taxstdlife="n/a","n/a",IF(A14taxstdlife="",0,IF(AK$3&gt;(A14stdlife+$E959),((INDEX('PTRM input'!$G$385:$P$434,A14offset,$E959)-INDEX('PTRM input'!$G$277:$P$326,A14offset,$E959))*OFFSET($F$7,0,$E959))-SUM($G959:AJ959),(((INDEX('PTRM input'!$G$385:$P$434,A14offset,$E959)-INDEX('PTRM input'!$G$277:$P$326,A14offset,$E959))*OFFSET($F$7,0,$E959))-SUM($G959:AJ959))*(OFFSET('PTRM input'!$G$477,0,$E959-1)/A14taxstdlife))))</f>
        <v>0</v>
      </c>
      <c r="AL959" s="251">
        <f ca="1">IF(A14taxstdlife="n/a","n/a",IF(A14taxstdlife="",0,IF(AL$3&gt;(A14stdlife+$E959),((INDEX('PTRM input'!$G$385:$P$434,A14offset,$E959)-INDEX('PTRM input'!$G$277:$P$326,A14offset,$E959))*OFFSET($F$7,0,$E959))-SUM($G959:AK959),(((INDEX('PTRM input'!$G$385:$P$434,A14offset,$E959)-INDEX('PTRM input'!$G$277:$P$326,A14offset,$E959))*OFFSET($F$7,0,$E959))-SUM($G959:AK959))*(OFFSET('PTRM input'!$G$477,0,$E959-1)/A14taxstdlife))))</f>
        <v>0</v>
      </c>
      <c r="AM959" s="251">
        <f ca="1">IF(A14taxstdlife="n/a","n/a",IF(A14taxstdlife="",0,IF(AM$3&gt;(A14stdlife+$E959),((INDEX('PTRM input'!$G$385:$P$434,A14offset,$E959)-INDEX('PTRM input'!$G$277:$P$326,A14offset,$E959))*OFFSET($F$7,0,$E959))-SUM($G959:AL959),(((INDEX('PTRM input'!$G$385:$P$434,A14offset,$E959)-INDEX('PTRM input'!$G$277:$P$326,A14offset,$E959))*OFFSET($F$7,0,$E959))-SUM($G959:AL959))*(OFFSET('PTRM input'!$G$477,0,$E959-1)/A14taxstdlife))))</f>
        <v>0</v>
      </c>
      <c r="AN959" s="251">
        <f ca="1">IF(A14taxstdlife="n/a","n/a",IF(A14taxstdlife="",0,IF(AN$3&gt;(A14stdlife+$E959),((INDEX('PTRM input'!$G$385:$P$434,A14offset,$E959)-INDEX('PTRM input'!$G$277:$P$326,A14offset,$E959))*OFFSET($F$7,0,$E959))-SUM($G959:AM959),(((INDEX('PTRM input'!$G$385:$P$434,A14offset,$E959)-INDEX('PTRM input'!$G$277:$P$326,A14offset,$E959))*OFFSET($F$7,0,$E959))-SUM($G959:AM959))*(OFFSET('PTRM input'!$G$477,0,$E959-1)/A14taxstdlife))))</f>
        <v>0</v>
      </c>
      <c r="AO959" s="251">
        <f ca="1">IF(A14taxstdlife="n/a","n/a",IF(A14taxstdlife="",0,IF(AO$3&gt;(A14stdlife+$E959),((INDEX('PTRM input'!$G$385:$P$434,A14offset,$E959)-INDEX('PTRM input'!$G$277:$P$326,A14offset,$E959))*OFFSET($F$7,0,$E959))-SUM($G959:AN959),(((INDEX('PTRM input'!$G$385:$P$434,A14offset,$E959)-INDEX('PTRM input'!$G$277:$P$326,A14offset,$E959))*OFFSET($F$7,0,$E959))-SUM($G959:AN959))*(OFFSET('PTRM input'!$G$477,0,$E959-1)/A14taxstdlife))))</f>
        <v>0</v>
      </c>
      <c r="AP959" s="251">
        <f ca="1">IF(A14taxstdlife="n/a","n/a",IF(A14taxstdlife="",0,IF(AP$3&gt;(A14stdlife+$E959),((INDEX('PTRM input'!$G$385:$P$434,A14offset,$E959)-INDEX('PTRM input'!$G$277:$P$326,A14offset,$E959))*OFFSET($F$7,0,$E959))-SUM($G959:AO959),(((INDEX('PTRM input'!$G$385:$P$434,A14offset,$E959)-INDEX('PTRM input'!$G$277:$P$326,A14offset,$E959))*OFFSET($F$7,0,$E959))-SUM($G959:AO959))*(OFFSET('PTRM input'!$G$477,0,$E959-1)/A14taxstdlife))))</f>
        <v>0</v>
      </c>
      <c r="AQ959" s="251">
        <f ca="1">IF(A14taxstdlife="n/a","n/a",IF(A14taxstdlife="",0,IF(AQ$3&gt;(A14stdlife+$E959),((INDEX('PTRM input'!$G$385:$P$434,A14offset,$E959)-INDEX('PTRM input'!$G$277:$P$326,A14offset,$E959))*OFFSET($F$7,0,$E959))-SUM($G959:AP959),(((INDEX('PTRM input'!$G$385:$P$434,A14offset,$E959)-INDEX('PTRM input'!$G$277:$P$326,A14offset,$E959))*OFFSET($F$7,0,$E959))-SUM($G959:AP959))*(OFFSET('PTRM input'!$G$477,0,$E959-1)/A14taxstdlife))))</f>
        <v>0</v>
      </c>
      <c r="AR959" s="251">
        <f ca="1">IF(A14taxstdlife="n/a","n/a",IF(A14taxstdlife="",0,IF(AR$3&gt;(A14stdlife+$E959),((INDEX('PTRM input'!$G$385:$P$434,A14offset,$E959)-INDEX('PTRM input'!$G$277:$P$326,A14offset,$E959))*OFFSET($F$7,0,$E959))-SUM($G959:AQ959),(((INDEX('PTRM input'!$G$385:$P$434,A14offset,$E959)-INDEX('PTRM input'!$G$277:$P$326,A14offset,$E959))*OFFSET($F$7,0,$E959))-SUM($G959:AQ959))*(OFFSET('PTRM input'!$G$477,0,$E959-1)/A14taxstdlife))))</f>
        <v>0</v>
      </c>
      <c r="AS959" s="251">
        <f ca="1">IF(A14taxstdlife="n/a","n/a",IF(A14taxstdlife="",0,IF(AS$3&gt;(A14stdlife+$E959),((INDEX('PTRM input'!$G$385:$P$434,A14offset,$E959)-INDEX('PTRM input'!$G$277:$P$326,A14offset,$E959))*OFFSET($F$7,0,$E959))-SUM($G959:AR959),(((INDEX('PTRM input'!$G$385:$P$434,A14offset,$E959)-INDEX('PTRM input'!$G$277:$P$326,A14offset,$E959))*OFFSET($F$7,0,$E959))-SUM($G959:AR959))*(OFFSET('PTRM input'!$G$477,0,$E959-1)/A14taxstdlife))))</f>
        <v>0</v>
      </c>
      <c r="AT959" s="251">
        <f ca="1">IF(A14taxstdlife="n/a","n/a",IF(A14taxstdlife="",0,IF(AT$3&gt;(A14stdlife+$E959),((INDEX('PTRM input'!$G$385:$P$434,A14offset,$E959)-INDEX('PTRM input'!$G$277:$P$326,A14offset,$E959))*OFFSET($F$7,0,$E959))-SUM($G959:AS959),(((INDEX('PTRM input'!$G$385:$P$434,A14offset,$E959)-INDEX('PTRM input'!$G$277:$P$326,A14offset,$E959))*OFFSET($F$7,0,$E959))-SUM($G959:AS959))*(OFFSET('PTRM input'!$G$477,0,$E959-1)/A14taxstdlife))))</f>
        <v>0</v>
      </c>
      <c r="AU959" s="251">
        <f ca="1">IF(A14taxstdlife="n/a","n/a",IF(A14taxstdlife="",0,IF(AU$3&gt;(A14stdlife+$E959),((INDEX('PTRM input'!$G$385:$P$434,A14offset,$E959)-INDEX('PTRM input'!$G$277:$P$326,A14offset,$E959))*OFFSET($F$7,0,$E959))-SUM($G959:AT959),(((INDEX('PTRM input'!$G$385:$P$434,A14offset,$E959)-INDEX('PTRM input'!$G$277:$P$326,A14offset,$E959))*OFFSET($F$7,0,$E959))-SUM($G959:AT959))*(OFFSET('PTRM input'!$G$477,0,$E959-1)/A14taxstdlife))))</f>
        <v>0</v>
      </c>
      <c r="AV959" s="251">
        <f ca="1">IF(A14taxstdlife="n/a","n/a",IF(A14taxstdlife="",0,IF(AV$3&gt;(A14stdlife+$E959),((INDEX('PTRM input'!$G$385:$P$434,A14offset,$E959)-INDEX('PTRM input'!$G$277:$P$326,A14offset,$E959))*OFFSET($F$7,0,$E959))-SUM($G959:AU959),(((INDEX('PTRM input'!$G$385:$P$434,A14offset,$E959)-INDEX('PTRM input'!$G$277:$P$326,A14offset,$E959))*OFFSET($F$7,0,$E959))-SUM($G959:AU959))*(OFFSET('PTRM input'!$G$477,0,$E959-1)/A14taxstdlife))))</f>
        <v>0</v>
      </c>
      <c r="AW959" s="251">
        <f ca="1">IF(A14taxstdlife="n/a","n/a",IF(A14taxstdlife="",0,IF(AW$3&gt;(A14stdlife+$E959),((INDEX('PTRM input'!$G$385:$P$434,A14offset,$E959)-INDEX('PTRM input'!$G$277:$P$326,A14offset,$E959))*OFFSET($F$7,0,$E959))-SUM($G959:AV959),(((INDEX('PTRM input'!$G$385:$P$434,A14offset,$E959)-INDEX('PTRM input'!$G$277:$P$326,A14offset,$E959))*OFFSET($F$7,0,$E959))-SUM($G959:AV959))*(OFFSET('PTRM input'!$G$477,0,$E959-1)/A14taxstdlife))))</f>
        <v>0</v>
      </c>
      <c r="AX959" s="251">
        <f ca="1">IF(A14taxstdlife="n/a","n/a",IF(A14taxstdlife="",0,IF(AX$3&gt;(A14stdlife+$E959),((INDEX('PTRM input'!$G$385:$P$434,A14offset,$E959)-INDEX('PTRM input'!$G$277:$P$326,A14offset,$E959))*OFFSET($F$7,0,$E959))-SUM($G959:AW959),(((INDEX('PTRM input'!$G$385:$P$434,A14offset,$E959)-INDEX('PTRM input'!$G$277:$P$326,A14offset,$E959))*OFFSET($F$7,0,$E959))-SUM($G959:AW959))*(OFFSET('PTRM input'!$G$477,0,$E959-1)/A14taxstdlife))))</f>
        <v>0</v>
      </c>
      <c r="AY959" s="251">
        <f ca="1">IF(A14taxstdlife="n/a","n/a",IF(A14taxstdlife="",0,IF(AY$3&gt;(A14stdlife+$E959),((INDEX('PTRM input'!$G$385:$P$434,A14offset,$E959)-INDEX('PTRM input'!$G$277:$P$326,A14offset,$E959))*OFFSET($F$7,0,$E959))-SUM($G959:AX959),(((INDEX('PTRM input'!$G$385:$P$434,A14offset,$E959)-INDEX('PTRM input'!$G$277:$P$326,A14offset,$E959))*OFFSET($F$7,0,$E959))-SUM($G959:AX959))*(OFFSET('PTRM input'!$G$477,0,$E959-1)/A14taxstdlife))))</f>
        <v>0</v>
      </c>
      <c r="AZ959" s="251">
        <f ca="1">IF(A14taxstdlife="n/a","n/a",IF(A14taxstdlife="",0,IF(AZ$3&gt;(A14stdlife+$E959),((INDEX('PTRM input'!$G$385:$P$434,A14offset,$E959)-INDEX('PTRM input'!$G$277:$P$326,A14offset,$E959))*OFFSET($F$7,0,$E959))-SUM($G959:AY959),(((INDEX('PTRM input'!$G$385:$P$434,A14offset,$E959)-INDEX('PTRM input'!$G$277:$P$326,A14offset,$E959))*OFFSET($F$7,0,$E959))-SUM($G959:AY959))*(OFFSET('PTRM input'!$G$477,0,$E959-1)/A14taxstdlife))))</f>
        <v>0</v>
      </c>
      <c r="BA959" s="251">
        <f ca="1">IF(A14taxstdlife="n/a","n/a",IF(A14taxstdlife="",0,IF(BA$3&gt;(A14stdlife+$E959),((INDEX('PTRM input'!$G$385:$P$434,A14offset,$E959)-INDEX('PTRM input'!$G$277:$P$326,A14offset,$E959))*OFFSET($F$7,0,$E959))-SUM($G959:AZ959),(((INDEX('PTRM input'!$G$385:$P$434,A14offset,$E959)-INDEX('PTRM input'!$G$277:$P$326,A14offset,$E959))*OFFSET($F$7,0,$E959))-SUM($G959:AZ959))*(OFFSET('PTRM input'!$G$477,0,$E959-1)/A14taxstdlife))))</f>
        <v>0</v>
      </c>
      <c r="BB959" s="251">
        <f ca="1">IF(A14taxstdlife="n/a","n/a",IF(A14taxstdlife="",0,IF(BB$3&gt;(A14stdlife+$E959),((INDEX('PTRM input'!$G$385:$P$434,A14offset,$E959)-INDEX('PTRM input'!$G$277:$P$326,A14offset,$E959))*OFFSET($F$7,0,$E959))-SUM($G959:BA959),(((INDEX('PTRM input'!$G$385:$P$434,A14offset,$E959)-INDEX('PTRM input'!$G$277:$P$326,A14offset,$E959))*OFFSET($F$7,0,$E959))-SUM($G959:BA959))*(OFFSET('PTRM input'!$G$477,0,$E959-1)/A14taxstdlife))))</f>
        <v>0</v>
      </c>
      <c r="BC959" s="251">
        <f ca="1">IF(A14taxstdlife="n/a","n/a",IF(A14taxstdlife="",0,IF(BC$3&gt;(A14stdlife+$E959),((INDEX('PTRM input'!$G$385:$P$434,A14offset,$E959)-INDEX('PTRM input'!$G$277:$P$326,A14offset,$E959))*OFFSET($F$7,0,$E959))-SUM($G959:BB959),(((INDEX('PTRM input'!$G$385:$P$434,A14offset,$E959)-INDEX('PTRM input'!$G$277:$P$326,A14offset,$E959))*OFFSET($F$7,0,$E959))-SUM($G959:BB959))*(OFFSET('PTRM input'!$G$477,0,$E959-1)/A14taxstdlife))))</f>
        <v>0</v>
      </c>
      <c r="BD959" s="251">
        <f ca="1">IF(A14taxstdlife="n/a","n/a",IF(A14taxstdlife="",0,IF(BD$3&gt;(A14stdlife+$E959),((INDEX('PTRM input'!$G$385:$P$434,A14offset,$E959)-INDEX('PTRM input'!$G$277:$P$326,A14offset,$E959))*OFFSET($F$7,0,$E959))-SUM($G959:BC959),(((INDEX('PTRM input'!$G$385:$P$434,A14offset,$E959)-INDEX('PTRM input'!$G$277:$P$326,A14offset,$E959))*OFFSET($F$7,0,$E959))-SUM($G959:BC959))*(OFFSET('PTRM input'!$G$477,0,$E959-1)/A14taxstdlife))))</f>
        <v>0</v>
      </c>
      <c r="BE959" s="251">
        <f ca="1">IF(A14taxstdlife="n/a","n/a",IF(A14taxstdlife="",0,IF(BE$3&gt;(A14stdlife+$E959),((INDEX('PTRM input'!$G$385:$P$434,A14offset,$E959)-INDEX('PTRM input'!$G$277:$P$326,A14offset,$E959))*OFFSET($F$7,0,$E959))-SUM($G959:BD959),(((INDEX('PTRM input'!$G$385:$P$434,A14offset,$E959)-INDEX('PTRM input'!$G$277:$P$326,A14offset,$E959))*OFFSET($F$7,0,$E959))-SUM($G959:BD959))*(OFFSET('PTRM input'!$G$477,0,$E959-1)/A14taxstdlife))))</f>
        <v>0</v>
      </c>
      <c r="BF959" s="251">
        <f ca="1">IF(A14taxstdlife="n/a","n/a",IF(A14taxstdlife="",0,IF(BF$3&gt;(A14stdlife+$E959),((INDEX('PTRM input'!$G$385:$P$434,A14offset,$E959)-INDEX('PTRM input'!$G$277:$P$326,A14offset,$E959))*OFFSET($F$7,0,$E959))-SUM($G959:BE959),(((INDEX('PTRM input'!$G$385:$P$434,A14offset,$E959)-INDEX('PTRM input'!$G$277:$P$326,A14offset,$E959))*OFFSET($F$7,0,$E959))-SUM($G959:BE959))*(OFFSET('PTRM input'!$G$477,0,$E959-1)/A14taxstdlife))))</f>
        <v>0</v>
      </c>
      <c r="BG959" s="251">
        <f ca="1">IF(A14taxstdlife="n/a","n/a",IF(A14taxstdlife="",0,IF(BG$3&gt;(A14stdlife+$E959),((INDEX('PTRM input'!$G$385:$P$434,A14offset,$E959)-INDEX('PTRM input'!$G$277:$P$326,A14offset,$E959))*OFFSET($F$7,0,$E959))-SUM($G959:BF959),(((INDEX('PTRM input'!$G$385:$P$434,A14offset,$E959)-INDEX('PTRM input'!$G$277:$P$326,A14offset,$E959))*OFFSET($F$7,0,$E959))-SUM($G959:BF959))*(OFFSET('PTRM input'!$G$477,0,$E959-1)/A14taxstdlife))))</f>
        <v>0</v>
      </c>
      <c r="BH959" s="251">
        <f ca="1">IF(A14taxstdlife="n/a","n/a",IF(A14taxstdlife="",0,IF(BH$3&gt;(A14stdlife+$E959),((INDEX('PTRM input'!$G$385:$P$434,A14offset,$E959)-INDEX('PTRM input'!$G$277:$P$326,A14offset,$E959))*OFFSET($F$7,0,$E959))-SUM($G959:BG959),(((INDEX('PTRM input'!$G$385:$P$434,A14offset,$E959)-INDEX('PTRM input'!$G$277:$P$326,A14offset,$E959))*OFFSET($F$7,0,$E959))-SUM($G959:BG959))*(OFFSET('PTRM input'!$G$477,0,$E959-1)/A14taxstdlife))))</f>
        <v>0</v>
      </c>
      <c r="BI959" s="251">
        <f ca="1">IF(A14taxstdlife="n/a","n/a",IF(A14taxstdlife="",0,IF(BI$3&gt;(A14stdlife+$E959),((INDEX('PTRM input'!$G$385:$P$434,A14offset,$E959)-INDEX('PTRM input'!$G$277:$P$326,A14offset,$E959))*OFFSET($F$7,0,$E959))-SUM($G959:BH959),(((INDEX('PTRM input'!$G$385:$P$434,A14offset,$E959)-INDEX('PTRM input'!$G$277:$P$326,A14offset,$E959))*OFFSET($F$7,0,$E959))-SUM($G959:BH959))*(OFFSET('PTRM input'!$G$477,0,$E959-1)/A14taxstdlife))))</f>
        <v>0</v>
      </c>
      <c r="BJ959" s="116"/>
      <c r="BK959" s="116"/>
      <c r="BL959" s="116"/>
      <c r="BM959" s="116"/>
    </row>
    <row r="960" spans="1:65" ht="12.75" hidden="1" customHeight="1" outlineLevel="2">
      <c r="A960" s="366"/>
      <c r="B960" s="19"/>
      <c r="C960" s="18"/>
      <c r="D960" s="760"/>
      <c r="E960" s="87">
        <v>10</v>
      </c>
      <c r="F960" s="356"/>
      <c r="G960" s="434"/>
      <c r="H960" s="435"/>
      <c r="I960" s="435"/>
      <c r="J960" s="435"/>
      <c r="K960" s="435"/>
      <c r="L960" s="435"/>
      <c r="M960" s="435"/>
      <c r="N960" s="435"/>
      <c r="O960" s="435"/>
      <c r="P960" s="619"/>
      <c r="Q960" s="251">
        <f ca="1">IF(A14taxstdlife="n/a","n/a",IF(A14taxstdlife="",0,IF(Q$3&gt;(A14stdlife+$E960),((INDEX('PTRM input'!$G$385:$P$434,A14offset,$E960)-INDEX('PTRM input'!$G$277:$P$326,A14offset,$E960))*OFFSET($F$7,0,$E960))-SUM($G960:P960),(((INDEX('PTRM input'!$G$385:$P$434,A14offset,$E960)-INDEX('PTRM input'!$G$277:$P$326,A14offset,$E960))*OFFSET($F$7,0,$E960))-SUM($G960:P960))*(OFFSET('PTRM input'!$G$477,0,$E960-1)/A14taxstdlife))))</f>
        <v>0</v>
      </c>
      <c r="R960" s="251">
        <f ca="1">IF(A14taxstdlife="n/a","n/a",IF(A14taxstdlife="",0,IF(R$3&gt;(A14stdlife+$E960),((INDEX('PTRM input'!$G$385:$P$434,A14offset,$E960)-INDEX('PTRM input'!$G$277:$P$326,A14offset,$E960))*OFFSET($F$7,0,$E960))-SUM($G960:Q960),(((INDEX('PTRM input'!$G$385:$P$434,A14offset,$E960)-INDEX('PTRM input'!$G$277:$P$326,A14offset,$E960))*OFFSET($F$7,0,$E960))-SUM($G960:Q960))*(OFFSET('PTRM input'!$G$477,0,$E960-1)/A14taxstdlife))))</f>
        <v>0</v>
      </c>
      <c r="S960" s="251">
        <f ca="1">IF(A14taxstdlife="n/a","n/a",IF(A14taxstdlife="",0,IF(S$3&gt;(A14stdlife+$E960),((INDEX('PTRM input'!$G$385:$P$434,A14offset,$E960)-INDEX('PTRM input'!$G$277:$P$326,A14offset,$E960))*OFFSET($F$7,0,$E960))-SUM($G960:R960),(((INDEX('PTRM input'!$G$385:$P$434,A14offset,$E960)-INDEX('PTRM input'!$G$277:$P$326,A14offset,$E960))*OFFSET($F$7,0,$E960))-SUM($G960:R960))*(OFFSET('PTRM input'!$G$477,0,$E960-1)/A14taxstdlife))))</f>
        <v>0</v>
      </c>
      <c r="T960" s="251">
        <f ca="1">IF(A14taxstdlife="n/a","n/a",IF(A14taxstdlife="",0,IF(T$3&gt;(A14stdlife+$E960),((INDEX('PTRM input'!$G$385:$P$434,A14offset,$E960)-INDEX('PTRM input'!$G$277:$P$326,A14offset,$E960))*OFFSET($F$7,0,$E960))-SUM($G960:S960),(((INDEX('PTRM input'!$G$385:$P$434,A14offset,$E960)-INDEX('PTRM input'!$G$277:$P$326,A14offset,$E960))*OFFSET($F$7,0,$E960))-SUM($G960:S960))*(OFFSET('PTRM input'!$G$477,0,$E960-1)/A14taxstdlife))))</f>
        <v>0</v>
      </c>
      <c r="U960" s="251">
        <f ca="1">IF(A14taxstdlife="n/a","n/a",IF(A14taxstdlife="",0,IF(U$3&gt;(A14stdlife+$E960),((INDEX('PTRM input'!$G$385:$P$434,A14offset,$E960)-INDEX('PTRM input'!$G$277:$P$326,A14offset,$E960))*OFFSET($F$7,0,$E960))-SUM($G960:T960),(((INDEX('PTRM input'!$G$385:$P$434,A14offset,$E960)-INDEX('PTRM input'!$G$277:$P$326,A14offset,$E960))*OFFSET($F$7,0,$E960))-SUM($G960:T960))*(OFFSET('PTRM input'!$G$477,0,$E960-1)/A14taxstdlife))))</f>
        <v>0</v>
      </c>
      <c r="V960" s="251">
        <f ca="1">IF(A14taxstdlife="n/a","n/a",IF(A14taxstdlife="",0,IF(V$3&gt;(A14stdlife+$E960),((INDEX('PTRM input'!$G$385:$P$434,A14offset,$E960)-INDEX('PTRM input'!$G$277:$P$326,A14offset,$E960))*OFFSET($F$7,0,$E960))-SUM($G960:U960),(((INDEX('PTRM input'!$G$385:$P$434,A14offset,$E960)-INDEX('PTRM input'!$G$277:$P$326,A14offset,$E960))*OFFSET($F$7,0,$E960))-SUM($G960:U960))*(OFFSET('PTRM input'!$G$477,0,$E960-1)/A14taxstdlife))))</f>
        <v>0</v>
      </c>
      <c r="W960" s="251">
        <f ca="1">IF(A14taxstdlife="n/a","n/a",IF(A14taxstdlife="",0,IF(W$3&gt;(A14stdlife+$E960),((INDEX('PTRM input'!$G$385:$P$434,A14offset,$E960)-INDEX('PTRM input'!$G$277:$P$326,A14offset,$E960))*OFFSET($F$7,0,$E960))-SUM($G960:V960),(((INDEX('PTRM input'!$G$385:$P$434,A14offset,$E960)-INDEX('PTRM input'!$G$277:$P$326,A14offset,$E960))*OFFSET($F$7,0,$E960))-SUM($G960:V960))*(OFFSET('PTRM input'!$G$477,0,$E960-1)/A14taxstdlife))))</f>
        <v>0</v>
      </c>
      <c r="X960" s="251">
        <f ca="1">IF(A14taxstdlife="n/a","n/a",IF(A14taxstdlife="",0,IF(X$3&gt;(A14stdlife+$E960),((INDEX('PTRM input'!$G$385:$P$434,A14offset,$E960)-INDEX('PTRM input'!$G$277:$P$326,A14offset,$E960))*OFFSET($F$7,0,$E960))-SUM($G960:W960),(((INDEX('PTRM input'!$G$385:$P$434,A14offset,$E960)-INDEX('PTRM input'!$G$277:$P$326,A14offset,$E960))*OFFSET($F$7,0,$E960))-SUM($G960:W960))*(OFFSET('PTRM input'!$G$477,0,$E960-1)/A14taxstdlife))))</f>
        <v>0</v>
      </c>
      <c r="Y960" s="251">
        <f ca="1">IF(A14taxstdlife="n/a","n/a",IF(A14taxstdlife="",0,IF(Y$3&gt;(A14stdlife+$E960),((INDEX('PTRM input'!$G$385:$P$434,A14offset,$E960)-INDEX('PTRM input'!$G$277:$P$326,A14offset,$E960))*OFFSET($F$7,0,$E960))-SUM($G960:X960),(((INDEX('PTRM input'!$G$385:$P$434,A14offset,$E960)-INDEX('PTRM input'!$G$277:$P$326,A14offset,$E960))*OFFSET($F$7,0,$E960))-SUM($G960:X960))*(OFFSET('PTRM input'!$G$477,0,$E960-1)/A14taxstdlife))))</f>
        <v>0</v>
      </c>
      <c r="Z960" s="251">
        <f ca="1">IF(A14taxstdlife="n/a","n/a",IF(A14taxstdlife="",0,IF(Z$3&gt;(A14stdlife+$E960),((INDEX('PTRM input'!$G$385:$P$434,A14offset,$E960)-INDEX('PTRM input'!$G$277:$P$326,A14offset,$E960))*OFFSET($F$7,0,$E960))-SUM($G960:Y960),(((INDEX('PTRM input'!$G$385:$P$434,A14offset,$E960)-INDEX('PTRM input'!$G$277:$P$326,A14offset,$E960))*OFFSET($F$7,0,$E960))-SUM($G960:Y960))*(OFFSET('PTRM input'!$G$477,0,$E960-1)/A14taxstdlife))))</f>
        <v>0</v>
      </c>
      <c r="AA960" s="251">
        <f ca="1">IF(A14taxstdlife="n/a","n/a",IF(A14taxstdlife="",0,IF(AA$3&gt;(A14stdlife+$E960),((INDEX('PTRM input'!$G$385:$P$434,A14offset,$E960)-INDEX('PTRM input'!$G$277:$P$326,A14offset,$E960))*OFFSET($F$7,0,$E960))-SUM($G960:Z960),(((INDEX('PTRM input'!$G$385:$P$434,A14offset,$E960)-INDEX('PTRM input'!$G$277:$P$326,A14offset,$E960))*OFFSET($F$7,0,$E960))-SUM($G960:Z960))*(OFFSET('PTRM input'!$G$477,0,$E960-1)/A14taxstdlife))))</f>
        <v>0</v>
      </c>
      <c r="AB960" s="251">
        <f ca="1">IF(A14taxstdlife="n/a","n/a",IF(A14taxstdlife="",0,IF(AB$3&gt;(A14stdlife+$E960),((INDEX('PTRM input'!$G$385:$P$434,A14offset,$E960)-INDEX('PTRM input'!$G$277:$P$326,A14offset,$E960))*OFFSET($F$7,0,$E960))-SUM($G960:AA960),(((INDEX('PTRM input'!$G$385:$P$434,A14offset,$E960)-INDEX('PTRM input'!$G$277:$P$326,A14offset,$E960))*OFFSET($F$7,0,$E960))-SUM($G960:AA960))*(OFFSET('PTRM input'!$G$477,0,$E960-1)/A14taxstdlife))))</f>
        <v>0</v>
      </c>
      <c r="AC960" s="251">
        <f ca="1">IF(A14taxstdlife="n/a","n/a",IF(A14taxstdlife="",0,IF(AC$3&gt;(A14stdlife+$E960),((INDEX('PTRM input'!$G$385:$P$434,A14offset,$E960)-INDEX('PTRM input'!$G$277:$P$326,A14offset,$E960))*OFFSET($F$7,0,$E960))-SUM($G960:AB960),(((INDEX('PTRM input'!$G$385:$P$434,A14offset,$E960)-INDEX('PTRM input'!$G$277:$P$326,A14offset,$E960))*OFFSET($F$7,0,$E960))-SUM($G960:AB960))*(OFFSET('PTRM input'!$G$477,0,$E960-1)/A14taxstdlife))))</f>
        <v>0</v>
      </c>
      <c r="AD960" s="251">
        <f ca="1">IF(A14taxstdlife="n/a","n/a",IF(A14taxstdlife="",0,IF(AD$3&gt;(A14stdlife+$E960),((INDEX('PTRM input'!$G$385:$P$434,A14offset,$E960)-INDEX('PTRM input'!$G$277:$P$326,A14offset,$E960))*OFFSET($F$7,0,$E960))-SUM($G960:AC960),(((INDEX('PTRM input'!$G$385:$P$434,A14offset,$E960)-INDEX('PTRM input'!$G$277:$P$326,A14offset,$E960))*OFFSET($F$7,0,$E960))-SUM($G960:AC960))*(OFFSET('PTRM input'!$G$477,0,$E960-1)/A14taxstdlife))))</f>
        <v>0</v>
      </c>
      <c r="AE960" s="251">
        <f ca="1">IF(A14taxstdlife="n/a","n/a",IF(A14taxstdlife="",0,IF(AE$3&gt;(A14stdlife+$E960),((INDEX('PTRM input'!$G$385:$P$434,A14offset,$E960)-INDEX('PTRM input'!$G$277:$P$326,A14offset,$E960))*OFFSET($F$7,0,$E960))-SUM($G960:AD960),(((INDEX('PTRM input'!$G$385:$P$434,A14offset,$E960)-INDEX('PTRM input'!$G$277:$P$326,A14offset,$E960))*OFFSET($F$7,0,$E960))-SUM($G960:AD960))*(OFFSET('PTRM input'!$G$477,0,$E960-1)/A14taxstdlife))))</f>
        <v>0</v>
      </c>
      <c r="AF960" s="251">
        <f ca="1">IF(A14taxstdlife="n/a","n/a",IF(A14taxstdlife="",0,IF(AF$3&gt;(A14stdlife+$E960),((INDEX('PTRM input'!$G$385:$P$434,A14offset,$E960)-INDEX('PTRM input'!$G$277:$P$326,A14offset,$E960))*OFFSET($F$7,0,$E960))-SUM($G960:AE960),(((INDEX('PTRM input'!$G$385:$P$434,A14offset,$E960)-INDEX('PTRM input'!$G$277:$P$326,A14offset,$E960))*OFFSET($F$7,0,$E960))-SUM($G960:AE960))*(OFFSET('PTRM input'!$G$477,0,$E960-1)/A14taxstdlife))))</f>
        <v>0</v>
      </c>
      <c r="AG960" s="251">
        <f ca="1">IF(A14taxstdlife="n/a","n/a",IF(A14taxstdlife="",0,IF(AG$3&gt;(A14stdlife+$E960),((INDEX('PTRM input'!$G$385:$P$434,A14offset,$E960)-INDEX('PTRM input'!$G$277:$P$326,A14offset,$E960))*OFFSET($F$7,0,$E960))-SUM($G960:AF960),(((INDEX('PTRM input'!$G$385:$P$434,A14offset,$E960)-INDEX('PTRM input'!$G$277:$P$326,A14offset,$E960))*OFFSET($F$7,0,$E960))-SUM($G960:AF960))*(OFFSET('PTRM input'!$G$477,0,$E960-1)/A14taxstdlife))))</f>
        <v>0</v>
      </c>
      <c r="AH960" s="251">
        <f ca="1">IF(A14taxstdlife="n/a","n/a",IF(A14taxstdlife="",0,IF(AH$3&gt;(A14stdlife+$E960),((INDEX('PTRM input'!$G$385:$P$434,A14offset,$E960)-INDEX('PTRM input'!$G$277:$P$326,A14offset,$E960))*OFFSET($F$7,0,$E960))-SUM($G960:AG960),(((INDEX('PTRM input'!$G$385:$P$434,A14offset,$E960)-INDEX('PTRM input'!$G$277:$P$326,A14offset,$E960))*OFFSET($F$7,0,$E960))-SUM($G960:AG960))*(OFFSET('PTRM input'!$G$477,0,$E960-1)/A14taxstdlife))))</f>
        <v>0</v>
      </c>
      <c r="AI960" s="251">
        <f ca="1">IF(A14taxstdlife="n/a","n/a",IF(A14taxstdlife="",0,IF(AI$3&gt;(A14stdlife+$E960),((INDEX('PTRM input'!$G$385:$P$434,A14offset,$E960)-INDEX('PTRM input'!$G$277:$P$326,A14offset,$E960))*OFFSET($F$7,0,$E960))-SUM($G960:AH960),(((INDEX('PTRM input'!$G$385:$P$434,A14offset,$E960)-INDEX('PTRM input'!$G$277:$P$326,A14offset,$E960))*OFFSET($F$7,0,$E960))-SUM($G960:AH960))*(OFFSET('PTRM input'!$G$477,0,$E960-1)/A14taxstdlife))))</f>
        <v>0</v>
      </c>
      <c r="AJ960" s="251">
        <f ca="1">IF(A14taxstdlife="n/a","n/a",IF(A14taxstdlife="",0,IF(AJ$3&gt;(A14stdlife+$E960),((INDEX('PTRM input'!$G$385:$P$434,A14offset,$E960)-INDEX('PTRM input'!$G$277:$P$326,A14offset,$E960))*OFFSET($F$7,0,$E960))-SUM($G960:AI960),(((INDEX('PTRM input'!$G$385:$P$434,A14offset,$E960)-INDEX('PTRM input'!$G$277:$P$326,A14offset,$E960))*OFFSET($F$7,0,$E960))-SUM($G960:AI960))*(OFFSET('PTRM input'!$G$477,0,$E960-1)/A14taxstdlife))))</f>
        <v>0</v>
      </c>
      <c r="AK960" s="251">
        <f ca="1">IF(A14taxstdlife="n/a","n/a",IF(A14taxstdlife="",0,IF(AK$3&gt;(A14stdlife+$E960),((INDEX('PTRM input'!$G$385:$P$434,A14offset,$E960)-INDEX('PTRM input'!$G$277:$P$326,A14offset,$E960))*OFFSET($F$7,0,$E960))-SUM($G960:AJ960),(((INDEX('PTRM input'!$G$385:$P$434,A14offset,$E960)-INDEX('PTRM input'!$G$277:$P$326,A14offset,$E960))*OFFSET($F$7,0,$E960))-SUM($G960:AJ960))*(OFFSET('PTRM input'!$G$477,0,$E960-1)/A14taxstdlife))))</f>
        <v>0</v>
      </c>
      <c r="AL960" s="251">
        <f ca="1">IF(A14taxstdlife="n/a","n/a",IF(A14taxstdlife="",0,IF(AL$3&gt;(A14stdlife+$E960),((INDEX('PTRM input'!$G$385:$P$434,A14offset,$E960)-INDEX('PTRM input'!$G$277:$P$326,A14offset,$E960))*OFFSET($F$7,0,$E960))-SUM($G960:AK960),(((INDEX('PTRM input'!$G$385:$P$434,A14offset,$E960)-INDEX('PTRM input'!$G$277:$P$326,A14offset,$E960))*OFFSET($F$7,0,$E960))-SUM($G960:AK960))*(OFFSET('PTRM input'!$G$477,0,$E960-1)/A14taxstdlife))))</f>
        <v>0</v>
      </c>
      <c r="AM960" s="251">
        <f ca="1">IF(A14taxstdlife="n/a","n/a",IF(A14taxstdlife="",0,IF(AM$3&gt;(A14stdlife+$E960),((INDEX('PTRM input'!$G$385:$P$434,A14offset,$E960)-INDEX('PTRM input'!$G$277:$P$326,A14offset,$E960))*OFFSET($F$7,0,$E960))-SUM($G960:AL960),(((INDEX('PTRM input'!$G$385:$P$434,A14offset,$E960)-INDEX('PTRM input'!$G$277:$P$326,A14offset,$E960))*OFFSET($F$7,0,$E960))-SUM($G960:AL960))*(OFFSET('PTRM input'!$G$477,0,$E960-1)/A14taxstdlife))))</f>
        <v>0</v>
      </c>
      <c r="AN960" s="251">
        <f ca="1">IF(A14taxstdlife="n/a","n/a",IF(A14taxstdlife="",0,IF(AN$3&gt;(A14stdlife+$E960),((INDEX('PTRM input'!$G$385:$P$434,A14offset,$E960)-INDEX('PTRM input'!$G$277:$P$326,A14offset,$E960))*OFFSET($F$7,0,$E960))-SUM($G960:AM960),(((INDEX('PTRM input'!$G$385:$P$434,A14offset,$E960)-INDEX('PTRM input'!$G$277:$P$326,A14offset,$E960))*OFFSET($F$7,0,$E960))-SUM($G960:AM960))*(OFFSET('PTRM input'!$G$477,0,$E960-1)/A14taxstdlife))))</f>
        <v>0</v>
      </c>
      <c r="AO960" s="251">
        <f ca="1">IF(A14taxstdlife="n/a","n/a",IF(A14taxstdlife="",0,IF(AO$3&gt;(A14stdlife+$E960),((INDEX('PTRM input'!$G$385:$P$434,A14offset,$E960)-INDEX('PTRM input'!$G$277:$P$326,A14offset,$E960))*OFFSET($F$7,0,$E960))-SUM($G960:AN960),(((INDEX('PTRM input'!$G$385:$P$434,A14offset,$E960)-INDEX('PTRM input'!$G$277:$P$326,A14offset,$E960))*OFFSET($F$7,0,$E960))-SUM($G960:AN960))*(OFFSET('PTRM input'!$G$477,0,$E960-1)/A14taxstdlife))))</f>
        <v>0</v>
      </c>
      <c r="AP960" s="251">
        <f ca="1">IF(A14taxstdlife="n/a","n/a",IF(A14taxstdlife="",0,IF(AP$3&gt;(A14stdlife+$E960),((INDEX('PTRM input'!$G$385:$P$434,A14offset,$E960)-INDEX('PTRM input'!$G$277:$P$326,A14offset,$E960))*OFFSET($F$7,0,$E960))-SUM($G960:AO960),(((INDEX('PTRM input'!$G$385:$P$434,A14offset,$E960)-INDEX('PTRM input'!$G$277:$P$326,A14offset,$E960))*OFFSET($F$7,0,$E960))-SUM($G960:AO960))*(OFFSET('PTRM input'!$G$477,0,$E960-1)/A14taxstdlife))))</f>
        <v>0</v>
      </c>
      <c r="AQ960" s="251">
        <f ca="1">IF(A14taxstdlife="n/a","n/a",IF(A14taxstdlife="",0,IF(AQ$3&gt;(A14stdlife+$E960),((INDEX('PTRM input'!$G$385:$P$434,A14offset,$E960)-INDEX('PTRM input'!$G$277:$P$326,A14offset,$E960))*OFFSET($F$7,0,$E960))-SUM($G960:AP960),(((INDEX('PTRM input'!$G$385:$P$434,A14offset,$E960)-INDEX('PTRM input'!$G$277:$P$326,A14offset,$E960))*OFFSET($F$7,0,$E960))-SUM($G960:AP960))*(OFFSET('PTRM input'!$G$477,0,$E960-1)/A14taxstdlife))))</f>
        <v>0</v>
      </c>
      <c r="AR960" s="251">
        <f ca="1">IF(A14taxstdlife="n/a","n/a",IF(A14taxstdlife="",0,IF(AR$3&gt;(A14stdlife+$E960),((INDEX('PTRM input'!$G$385:$P$434,A14offset,$E960)-INDEX('PTRM input'!$G$277:$P$326,A14offset,$E960))*OFFSET($F$7,0,$E960))-SUM($G960:AQ960),(((INDEX('PTRM input'!$G$385:$P$434,A14offset,$E960)-INDEX('PTRM input'!$G$277:$P$326,A14offset,$E960))*OFFSET($F$7,0,$E960))-SUM($G960:AQ960))*(OFFSET('PTRM input'!$G$477,0,$E960-1)/A14taxstdlife))))</f>
        <v>0</v>
      </c>
      <c r="AS960" s="251">
        <f ca="1">IF(A14taxstdlife="n/a","n/a",IF(A14taxstdlife="",0,IF(AS$3&gt;(A14stdlife+$E960),((INDEX('PTRM input'!$G$385:$P$434,A14offset,$E960)-INDEX('PTRM input'!$G$277:$P$326,A14offset,$E960))*OFFSET($F$7,0,$E960))-SUM($G960:AR960),(((INDEX('PTRM input'!$G$385:$P$434,A14offset,$E960)-INDEX('PTRM input'!$G$277:$P$326,A14offset,$E960))*OFFSET($F$7,0,$E960))-SUM($G960:AR960))*(OFFSET('PTRM input'!$G$477,0,$E960-1)/A14taxstdlife))))</f>
        <v>0</v>
      </c>
      <c r="AT960" s="251">
        <f ca="1">IF(A14taxstdlife="n/a","n/a",IF(A14taxstdlife="",0,IF(AT$3&gt;(A14stdlife+$E960),((INDEX('PTRM input'!$G$385:$P$434,A14offset,$E960)-INDEX('PTRM input'!$G$277:$P$326,A14offset,$E960))*OFFSET($F$7,0,$E960))-SUM($G960:AS960),(((INDEX('PTRM input'!$G$385:$P$434,A14offset,$E960)-INDEX('PTRM input'!$G$277:$P$326,A14offset,$E960))*OFFSET($F$7,0,$E960))-SUM($G960:AS960))*(OFFSET('PTRM input'!$G$477,0,$E960-1)/A14taxstdlife))))</f>
        <v>0</v>
      </c>
      <c r="AU960" s="251">
        <f ca="1">IF(A14taxstdlife="n/a","n/a",IF(A14taxstdlife="",0,IF(AU$3&gt;(A14stdlife+$E960),((INDEX('PTRM input'!$G$385:$P$434,A14offset,$E960)-INDEX('PTRM input'!$G$277:$P$326,A14offset,$E960))*OFFSET($F$7,0,$E960))-SUM($G960:AT960),(((INDEX('PTRM input'!$G$385:$P$434,A14offset,$E960)-INDEX('PTRM input'!$G$277:$P$326,A14offset,$E960))*OFFSET($F$7,0,$E960))-SUM($G960:AT960))*(OFFSET('PTRM input'!$G$477,0,$E960-1)/A14taxstdlife))))</f>
        <v>0</v>
      </c>
      <c r="AV960" s="251">
        <f ca="1">IF(A14taxstdlife="n/a","n/a",IF(A14taxstdlife="",0,IF(AV$3&gt;(A14stdlife+$E960),((INDEX('PTRM input'!$G$385:$P$434,A14offset,$E960)-INDEX('PTRM input'!$G$277:$P$326,A14offset,$E960))*OFFSET($F$7,0,$E960))-SUM($G960:AU960),(((INDEX('PTRM input'!$G$385:$P$434,A14offset,$E960)-INDEX('PTRM input'!$G$277:$P$326,A14offset,$E960))*OFFSET($F$7,0,$E960))-SUM($G960:AU960))*(OFFSET('PTRM input'!$G$477,0,$E960-1)/A14taxstdlife))))</f>
        <v>0</v>
      </c>
      <c r="AW960" s="251">
        <f ca="1">IF(A14taxstdlife="n/a","n/a",IF(A14taxstdlife="",0,IF(AW$3&gt;(A14stdlife+$E960),((INDEX('PTRM input'!$G$385:$P$434,A14offset,$E960)-INDEX('PTRM input'!$G$277:$P$326,A14offset,$E960))*OFFSET($F$7,0,$E960))-SUM($G960:AV960),(((INDEX('PTRM input'!$G$385:$P$434,A14offset,$E960)-INDEX('PTRM input'!$G$277:$P$326,A14offset,$E960))*OFFSET($F$7,0,$E960))-SUM($G960:AV960))*(OFFSET('PTRM input'!$G$477,0,$E960-1)/A14taxstdlife))))</f>
        <v>0</v>
      </c>
      <c r="AX960" s="251">
        <f ca="1">IF(A14taxstdlife="n/a","n/a",IF(A14taxstdlife="",0,IF(AX$3&gt;(A14stdlife+$E960),((INDEX('PTRM input'!$G$385:$P$434,A14offset,$E960)-INDEX('PTRM input'!$G$277:$P$326,A14offset,$E960))*OFFSET($F$7,0,$E960))-SUM($G960:AW960),(((INDEX('PTRM input'!$G$385:$P$434,A14offset,$E960)-INDEX('PTRM input'!$G$277:$P$326,A14offset,$E960))*OFFSET($F$7,0,$E960))-SUM($G960:AW960))*(OFFSET('PTRM input'!$G$477,0,$E960-1)/A14taxstdlife))))</f>
        <v>0</v>
      </c>
      <c r="AY960" s="251">
        <f ca="1">IF(A14taxstdlife="n/a","n/a",IF(A14taxstdlife="",0,IF(AY$3&gt;(A14stdlife+$E960),((INDEX('PTRM input'!$G$385:$P$434,A14offset,$E960)-INDEX('PTRM input'!$G$277:$P$326,A14offset,$E960))*OFFSET($F$7,0,$E960))-SUM($G960:AX960),(((INDEX('PTRM input'!$G$385:$P$434,A14offset,$E960)-INDEX('PTRM input'!$G$277:$P$326,A14offset,$E960))*OFFSET($F$7,0,$E960))-SUM($G960:AX960))*(OFFSET('PTRM input'!$G$477,0,$E960-1)/A14taxstdlife))))</f>
        <v>0</v>
      </c>
      <c r="AZ960" s="251">
        <f ca="1">IF(A14taxstdlife="n/a","n/a",IF(A14taxstdlife="",0,IF(AZ$3&gt;(A14stdlife+$E960),((INDEX('PTRM input'!$G$385:$P$434,A14offset,$E960)-INDEX('PTRM input'!$G$277:$P$326,A14offset,$E960))*OFFSET($F$7,0,$E960))-SUM($G960:AY960),(((INDEX('PTRM input'!$G$385:$P$434,A14offset,$E960)-INDEX('PTRM input'!$G$277:$P$326,A14offset,$E960))*OFFSET($F$7,0,$E960))-SUM($G960:AY960))*(OFFSET('PTRM input'!$G$477,0,$E960-1)/A14taxstdlife))))</f>
        <v>0</v>
      </c>
      <c r="BA960" s="251">
        <f ca="1">IF(A14taxstdlife="n/a","n/a",IF(A14taxstdlife="",0,IF(BA$3&gt;(A14stdlife+$E960),((INDEX('PTRM input'!$G$385:$P$434,A14offset,$E960)-INDEX('PTRM input'!$G$277:$P$326,A14offset,$E960))*OFFSET($F$7,0,$E960))-SUM($G960:AZ960),(((INDEX('PTRM input'!$G$385:$P$434,A14offset,$E960)-INDEX('PTRM input'!$G$277:$P$326,A14offset,$E960))*OFFSET($F$7,0,$E960))-SUM($G960:AZ960))*(OFFSET('PTRM input'!$G$477,0,$E960-1)/A14taxstdlife))))</f>
        <v>0</v>
      </c>
      <c r="BB960" s="251">
        <f ca="1">IF(A14taxstdlife="n/a","n/a",IF(A14taxstdlife="",0,IF(BB$3&gt;(A14stdlife+$E960),((INDEX('PTRM input'!$G$385:$P$434,A14offset,$E960)-INDEX('PTRM input'!$G$277:$P$326,A14offset,$E960))*OFFSET($F$7,0,$E960))-SUM($G960:BA960),(((INDEX('PTRM input'!$G$385:$P$434,A14offset,$E960)-INDEX('PTRM input'!$G$277:$P$326,A14offset,$E960))*OFFSET($F$7,0,$E960))-SUM($G960:BA960))*(OFFSET('PTRM input'!$G$477,0,$E960-1)/A14taxstdlife))))</f>
        <v>0</v>
      </c>
      <c r="BC960" s="251">
        <f ca="1">IF(A14taxstdlife="n/a","n/a",IF(A14taxstdlife="",0,IF(BC$3&gt;(A14stdlife+$E960),((INDEX('PTRM input'!$G$385:$P$434,A14offset,$E960)-INDEX('PTRM input'!$G$277:$P$326,A14offset,$E960))*OFFSET($F$7,0,$E960))-SUM($G960:BB960),(((INDEX('PTRM input'!$G$385:$P$434,A14offset,$E960)-INDEX('PTRM input'!$G$277:$P$326,A14offset,$E960))*OFFSET($F$7,0,$E960))-SUM($G960:BB960))*(OFFSET('PTRM input'!$G$477,0,$E960-1)/A14taxstdlife))))</f>
        <v>0</v>
      </c>
      <c r="BD960" s="251">
        <f ca="1">IF(A14taxstdlife="n/a","n/a",IF(A14taxstdlife="",0,IF(BD$3&gt;(A14stdlife+$E960),((INDEX('PTRM input'!$G$385:$P$434,A14offset,$E960)-INDEX('PTRM input'!$G$277:$P$326,A14offset,$E960))*OFFSET($F$7,0,$E960))-SUM($G960:BC960),(((INDEX('PTRM input'!$G$385:$P$434,A14offset,$E960)-INDEX('PTRM input'!$G$277:$P$326,A14offset,$E960))*OFFSET($F$7,0,$E960))-SUM($G960:BC960))*(OFFSET('PTRM input'!$G$477,0,$E960-1)/A14taxstdlife))))</f>
        <v>0</v>
      </c>
      <c r="BE960" s="251">
        <f ca="1">IF(A14taxstdlife="n/a","n/a",IF(A14taxstdlife="",0,IF(BE$3&gt;(A14stdlife+$E960),((INDEX('PTRM input'!$G$385:$P$434,A14offset,$E960)-INDEX('PTRM input'!$G$277:$P$326,A14offset,$E960))*OFFSET($F$7,0,$E960))-SUM($G960:BD960),(((INDEX('PTRM input'!$G$385:$P$434,A14offset,$E960)-INDEX('PTRM input'!$G$277:$P$326,A14offset,$E960))*OFFSET($F$7,0,$E960))-SUM($G960:BD960))*(OFFSET('PTRM input'!$G$477,0,$E960-1)/A14taxstdlife))))</f>
        <v>0</v>
      </c>
      <c r="BF960" s="251">
        <f ca="1">IF(A14taxstdlife="n/a","n/a",IF(A14taxstdlife="",0,IF(BF$3&gt;(A14stdlife+$E960),((INDEX('PTRM input'!$G$385:$P$434,A14offset,$E960)-INDEX('PTRM input'!$G$277:$P$326,A14offset,$E960))*OFFSET($F$7,0,$E960))-SUM($G960:BE960),(((INDEX('PTRM input'!$G$385:$P$434,A14offset,$E960)-INDEX('PTRM input'!$G$277:$P$326,A14offset,$E960))*OFFSET($F$7,0,$E960))-SUM($G960:BE960))*(OFFSET('PTRM input'!$G$477,0,$E960-1)/A14taxstdlife))))</f>
        <v>0</v>
      </c>
      <c r="BG960" s="251">
        <f ca="1">IF(A14taxstdlife="n/a","n/a",IF(A14taxstdlife="",0,IF(BG$3&gt;(A14stdlife+$E960),((INDEX('PTRM input'!$G$385:$P$434,A14offset,$E960)-INDEX('PTRM input'!$G$277:$P$326,A14offset,$E960))*OFFSET($F$7,0,$E960))-SUM($G960:BF960),(((INDEX('PTRM input'!$G$385:$P$434,A14offset,$E960)-INDEX('PTRM input'!$G$277:$P$326,A14offset,$E960))*OFFSET($F$7,0,$E960))-SUM($G960:BF960))*(OFFSET('PTRM input'!$G$477,0,$E960-1)/A14taxstdlife))))</f>
        <v>0</v>
      </c>
      <c r="BH960" s="251">
        <f ca="1">IF(A14taxstdlife="n/a","n/a",IF(A14taxstdlife="",0,IF(BH$3&gt;(A14stdlife+$E960),((INDEX('PTRM input'!$G$385:$P$434,A14offset,$E960)-INDEX('PTRM input'!$G$277:$P$326,A14offset,$E960))*OFFSET($F$7,0,$E960))-SUM($G960:BG960),(((INDEX('PTRM input'!$G$385:$P$434,A14offset,$E960)-INDEX('PTRM input'!$G$277:$P$326,A14offset,$E960))*OFFSET($F$7,0,$E960))-SUM($G960:BG960))*(OFFSET('PTRM input'!$G$477,0,$E960-1)/A14taxstdlife))))</f>
        <v>0</v>
      </c>
      <c r="BI960" s="251">
        <f ca="1">IF(A14taxstdlife="n/a","n/a",IF(A14taxstdlife="",0,IF(BI$3&gt;(A14stdlife+$E960),((INDEX('PTRM input'!$G$385:$P$434,A14offset,$E960)-INDEX('PTRM input'!$G$277:$P$326,A14offset,$E960))*OFFSET($F$7,0,$E960))-SUM($G960:BH960),(((INDEX('PTRM input'!$G$385:$P$434,A14offset,$E960)-INDEX('PTRM input'!$G$277:$P$326,A14offset,$E960))*OFFSET($F$7,0,$E960))-SUM($G960:BH960))*(OFFSET('PTRM input'!$G$477,0,$E960-1)/A14taxstdlife))))</f>
        <v>0</v>
      </c>
      <c r="BJ960" s="116"/>
      <c r="BK960" s="116"/>
      <c r="BL960" s="116"/>
      <c r="BM960" s="116"/>
    </row>
    <row r="961" spans="1:65" ht="12.75" customHeight="1" outlineLevel="1" collapsed="1">
      <c r="A961" s="366"/>
      <c r="B961" s="9"/>
      <c r="C961" s="19">
        <f>Asset14</f>
        <v>0</v>
      </c>
      <c r="D961" s="9"/>
      <c r="E961" s="9"/>
      <c r="F961" s="357"/>
      <c r="G961" s="371">
        <f ca="1">SUM(G949:G960)+'PTRM input'!G$290*G$7</f>
        <v>0</v>
      </c>
      <c r="H961" s="371">
        <f ca="1">SUM(H949:H960)+'PTRM input'!H$290*H$7</f>
        <v>0</v>
      </c>
      <c r="I961" s="371">
        <f ca="1">SUM(I949:I960)+'PTRM input'!I$290*I$7</f>
        <v>0</v>
      </c>
      <c r="J961" s="371">
        <f ca="1">SUM(J949:J960)+'PTRM input'!J$290*J$7</f>
        <v>0</v>
      </c>
      <c r="K961" s="371">
        <f ca="1">SUM(K949:K960)+'PTRM input'!K$290*K$7</f>
        <v>0</v>
      </c>
      <c r="L961" s="371">
        <f ca="1">SUM(L949:L960)+'PTRM input'!L$290*L$7</f>
        <v>0</v>
      </c>
      <c r="M961" s="371">
        <f ca="1">SUM(M949:M960)+'PTRM input'!M$290*M$7</f>
        <v>0</v>
      </c>
      <c r="N961" s="371">
        <f ca="1">SUM(N949:N960)+'PTRM input'!N$290*N$7</f>
        <v>0</v>
      </c>
      <c r="O961" s="371">
        <f ca="1">SUM(O949:O960)+'PTRM input'!O$290*O$7</f>
        <v>0</v>
      </c>
      <c r="P961" s="371">
        <f ca="1">SUM(P949:P960)+'PTRM input'!P$290*P$7</f>
        <v>0</v>
      </c>
      <c r="Q961" s="371">
        <f t="shared" ref="Q961:AL961" ca="1" si="229">SUM(Q949:Q960)</f>
        <v>0</v>
      </c>
      <c r="R961" s="371">
        <f t="shared" ca="1" si="229"/>
        <v>0</v>
      </c>
      <c r="S961" s="371">
        <f t="shared" ca="1" si="229"/>
        <v>0</v>
      </c>
      <c r="T961" s="371">
        <f t="shared" ca="1" si="229"/>
        <v>0</v>
      </c>
      <c r="U961" s="371">
        <f t="shared" ca="1" si="229"/>
        <v>0</v>
      </c>
      <c r="V961" s="371">
        <f t="shared" ca="1" si="229"/>
        <v>0</v>
      </c>
      <c r="W961" s="371">
        <f t="shared" ca="1" si="229"/>
        <v>0</v>
      </c>
      <c r="X961" s="371">
        <f t="shared" ca="1" si="229"/>
        <v>0</v>
      </c>
      <c r="Y961" s="371">
        <f t="shared" ca="1" si="229"/>
        <v>0</v>
      </c>
      <c r="Z961" s="371">
        <f t="shared" ca="1" si="229"/>
        <v>0</v>
      </c>
      <c r="AA961" s="371">
        <f t="shared" ca="1" si="229"/>
        <v>0</v>
      </c>
      <c r="AB961" s="371">
        <f t="shared" ca="1" si="229"/>
        <v>0</v>
      </c>
      <c r="AC961" s="371">
        <f t="shared" ca="1" si="229"/>
        <v>0</v>
      </c>
      <c r="AD961" s="371">
        <f t="shared" ca="1" si="229"/>
        <v>0</v>
      </c>
      <c r="AE961" s="371">
        <f t="shared" ca="1" si="229"/>
        <v>0</v>
      </c>
      <c r="AF961" s="371">
        <f t="shared" ca="1" si="229"/>
        <v>0</v>
      </c>
      <c r="AG961" s="371">
        <f t="shared" ca="1" si="229"/>
        <v>0</v>
      </c>
      <c r="AH961" s="371">
        <f t="shared" ca="1" si="229"/>
        <v>0</v>
      </c>
      <c r="AI961" s="371">
        <f t="shared" ca="1" si="229"/>
        <v>0</v>
      </c>
      <c r="AJ961" s="371">
        <f t="shared" ca="1" si="229"/>
        <v>0</v>
      </c>
      <c r="AK961" s="371">
        <f t="shared" ca="1" si="229"/>
        <v>0</v>
      </c>
      <c r="AL961" s="371">
        <f t="shared" ca="1" si="229"/>
        <v>0</v>
      </c>
      <c r="AM961" s="371">
        <f t="shared" ref="AM961:BI961" ca="1" si="230">SUM(AM949:AM960)</f>
        <v>0</v>
      </c>
      <c r="AN961" s="371">
        <f t="shared" ca="1" si="230"/>
        <v>0</v>
      </c>
      <c r="AO961" s="371">
        <f t="shared" ca="1" si="230"/>
        <v>0</v>
      </c>
      <c r="AP961" s="371">
        <f t="shared" ca="1" si="230"/>
        <v>0</v>
      </c>
      <c r="AQ961" s="371">
        <f t="shared" ca="1" si="230"/>
        <v>0</v>
      </c>
      <c r="AR961" s="371">
        <f t="shared" ca="1" si="230"/>
        <v>0</v>
      </c>
      <c r="AS961" s="371">
        <f t="shared" ca="1" si="230"/>
        <v>0</v>
      </c>
      <c r="AT961" s="371">
        <f t="shared" ca="1" si="230"/>
        <v>0</v>
      </c>
      <c r="AU961" s="371">
        <f t="shared" ca="1" si="230"/>
        <v>0</v>
      </c>
      <c r="AV961" s="371">
        <f t="shared" ca="1" si="230"/>
        <v>0</v>
      </c>
      <c r="AW961" s="371">
        <f t="shared" ca="1" si="230"/>
        <v>0</v>
      </c>
      <c r="AX961" s="371">
        <f t="shared" ca="1" si="230"/>
        <v>0</v>
      </c>
      <c r="AY961" s="371">
        <f t="shared" ca="1" si="230"/>
        <v>0</v>
      </c>
      <c r="AZ961" s="371">
        <f t="shared" ca="1" si="230"/>
        <v>0</v>
      </c>
      <c r="BA961" s="371">
        <f t="shared" ca="1" si="230"/>
        <v>0</v>
      </c>
      <c r="BB961" s="371">
        <f t="shared" ca="1" si="230"/>
        <v>0</v>
      </c>
      <c r="BC961" s="371">
        <f t="shared" ca="1" si="230"/>
        <v>0</v>
      </c>
      <c r="BD961" s="371">
        <f t="shared" ca="1" si="230"/>
        <v>0</v>
      </c>
      <c r="BE961" s="371">
        <f t="shared" ca="1" si="230"/>
        <v>0</v>
      </c>
      <c r="BF961" s="371">
        <f t="shared" ca="1" si="230"/>
        <v>0</v>
      </c>
      <c r="BG961" s="371">
        <f t="shared" ca="1" si="230"/>
        <v>0</v>
      </c>
      <c r="BH961" s="371">
        <f t="shared" ca="1" si="230"/>
        <v>0</v>
      </c>
      <c r="BI961" s="371">
        <f t="shared" ca="1" si="230"/>
        <v>0</v>
      </c>
      <c r="BJ961" s="116"/>
      <c r="BK961" s="116"/>
      <c r="BL961" s="116"/>
      <c r="BM961" s="116"/>
    </row>
    <row r="962" spans="1:65" ht="12.75" hidden="1" customHeight="1" outlineLevel="2">
      <c r="A962" s="366"/>
      <c r="B962" s="106">
        <f>C974</f>
        <v>0</v>
      </c>
      <c r="C962" s="614"/>
      <c r="D962" s="615" t="s">
        <v>236</v>
      </c>
      <c r="E962" s="614"/>
      <c r="F962" s="622"/>
      <c r="G962" s="617">
        <f>IF('PTRM input'!$E$574='PTRM input'!$G$573,IF(G$3&gt;A15taxremlife,A15taxvalue-SUM(F962:$F962),IF(A15taxremlife="N/A","n/a",A15taxvalue/A15taxremlife)),'PTRM input'!G$593)</f>
        <v>0</v>
      </c>
      <c r="H962" s="617">
        <f>IF('PTRM input'!$E$574='PTRM input'!$G$573,IF(H$3&gt;A15taxremlife,A15taxvalue-SUM($F962:G962),IF(A15taxremlife="N/A","n/a",A15taxvalue/A15taxremlife)),'PTRM input'!H$593)</f>
        <v>0</v>
      </c>
      <c r="I962" s="617">
        <f>IF('PTRM input'!$E$574='PTRM input'!$G$573,IF(I$3&gt;A15taxremlife,A15taxvalue-SUM($F962:H962),IF(A15taxremlife="N/A","n/a",A15taxvalue/A15taxremlife)),'PTRM input'!I$593)</f>
        <v>0</v>
      </c>
      <c r="J962" s="617">
        <f>IF('PTRM input'!$E$574='PTRM input'!$G$573,IF(J$3&gt;A15taxremlife,A15taxvalue-SUM($F962:I962),IF(A15taxremlife="N/A","n/a",A15taxvalue/A15taxremlife)),'PTRM input'!J$593)</f>
        <v>0</v>
      </c>
      <c r="K962" s="617">
        <f>IF('PTRM input'!$E$574='PTRM input'!$G$573,IF(K$3&gt;A15taxremlife,A15taxvalue-SUM($F962:J962),IF(A15taxremlife="N/A","n/a",A15taxvalue/A15taxremlife)),'PTRM input'!K$593)</f>
        <v>0</v>
      </c>
      <c r="L962" s="617">
        <f>IF('PTRM input'!$E$574='PTRM input'!$G$573,IF(L$3&gt;A15taxremlife,A15taxvalue-SUM($F962:K962),IF(A15taxremlife="N/A","n/a",A15taxvalue/A15taxremlife)),'PTRM input'!L$593)</f>
        <v>0</v>
      </c>
      <c r="M962" s="617">
        <f>IF('PTRM input'!$E$574='PTRM input'!$G$573,IF(M$3&gt;A15taxremlife,A15taxvalue-SUM($F962:L962),IF(A15taxremlife="N/A","n/a",A15taxvalue/A15taxremlife)),'PTRM input'!M$593)</f>
        <v>0</v>
      </c>
      <c r="N962" s="617">
        <f>IF('PTRM input'!$E$574='PTRM input'!$G$573,IF(N$3&gt;A15taxremlife,A15taxvalue-SUM($F962:M962),IF(A15taxremlife="N/A","n/a",A15taxvalue/A15taxremlife)),'PTRM input'!N$593)</f>
        <v>0</v>
      </c>
      <c r="O962" s="617">
        <f>IF('PTRM input'!$E$574='PTRM input'!$G$573,IF(O$3&gt;A15taxremlife,A15taxvalue-SUM($F962:N962),IF(A15taxremlife="N/A","n/a",A15taxvalue/A15taxremlife)),'PTRM input'!O$593)</f>
        <v>0</v>
      </c>
      <c r="P962" s="617">
        <f>IF('PTRM input'!$E$574='PTRM input'!$G$573,IF(P$3&gt;A15taxremlife,A15taxvalue-SUM($F962:O962),IF(A15taxremlife="N/A","n/a",A15taxvalue/A15taxremlife)),'PTRM input'!P$593)</f>
        <v>0</v>
      </c>
      <c r="Q962" s="617">
        <f>IF('PTRM input'!$E$574='PTRM input'!$G$573,IF(Q$3&gt;A15taxremlife,A15taxvalue-SUM($F962:P962),IF(A15taxremlife="N/A","n/a",A15taxvalue/A15taxremlife)),'PTRM input'!Q$593)</f>
        <v>0</v>
      </c>
      <c r="R962" s="617">
        <f>IF('PTRM input'!$E$574='PTRM input'!$G$573,IF(R$3&gt;A15taxremlife,A15taxvalue-SUM($F962:Q962),IF(A15taxremlife="N/A","n/a",A15taxvalue/A15taxremlife)),'PTRM input'!R$593)</f>
        <v>0</v>
      </c>
      <c r="S962" s="617">
        <f>IF('PTRM input'!$E$574='PTRM input'!$G$573,IF(S$3&gt;A15taxremlife,A15taxvalue-SUM($F962:R962),IF(A15taxremlife="N/A","n/a",A15taxvalue/A15taxremlife)),'PTRM input'!S$593)</f>
        <v>0</v>
      </c>
      <c r="T962" s="617">
        <f>IF('PTRM input'!$E$574='PTRM input'!$G$573,IF(T$3&gt;A15taxremlife,A15taxvalue-SUM($F962:S962),IF(A15taxremlife="N/A","n/a",A15taxvalue/A15taxremlife)),'PTRM input'!T$593)</f>
        <v>0</v>
      </c>
      <c r="U962" s="617">
        <f>IF('PTRM input'!$E$574='PTRM input'!$G$573,IF(U$3&gt;A15taxremlife,A15taxvalue-SUM($F962:T962),IF(A15taxremlife="N/A","n/a",A15taxvalue/A15taxremlife)),'PTRM input'!U$593)</f>
        <v>0</v>
      </c>
      <c r="V962" s="617">
        <f>IF('PTRM input'!$E$574='PTRM input'!$G$573,IF(V$3&gt;A15taxremlife,A15taxvalue-SUM($F962:U962),IF(A15taxremlife="N/A","n/a",A15taxvalue/A15taxremlife)),'PTRM input'!V$593)</f>
        <v>0</v>
      </c>
      <c r="W962" s="617">
        <f>IF('PTRM input'!$E$574='PTRM input'!$G$573,IF(W$3&gt;A15taxremlife,A15taxvalue-SUM($F962:V962),IF(A15taxremlife="N/A","n/a",A15taxvalue/A15taxremlife)),'PTRM input'!W$593)</f>
        <v>0</v>
      </c>
      <c r="X962" s="617">
        <f>IF('PTRM input'!$E$574='PTRM input'!$G$573,IF(X$3&gt;A15taxremlife,A15taxvalue-SUM($F962:W962),IF(A15taxremlife="N/A","n/a",A15taxvalue/A15taxremlife)),'PTRM input'!X$593)</f>
        <v>0</v>
      </c>
      <c r="Y962" s="617">
        <f>IF('PTRM input'!$E$574='PTRM input'!$G$573,IF(Y$3&gt;A15taxremlife,A15taxvalue-SUM($F962:X962),IF(A15taxremlife="N/A","n/a",A15taxvalue/A15taxremlife)),'PTRM input'!Y$593)</f>
        <v>0</v>
      </c>
      <c r="Z962" s="617">
        <f>IF('PTRM input'!$E$574='PTRM input'!$G$573,IF(Z$3&gt;A15taxremlife,A15taxvalue-SUM($F962:Y962),IF(A15taxremlife="N/A","n/a",A15taxvalue/A15taxremlife)),'PTRM input'!Z$593)</f>
        <v>0</v>
      </c>
      <c r="AA962" s="617">
        <f>IF('PTRM input'!$E$574='PTRM input'!$G$573,IF(AA$3&gt;A15taxremlife,A15taxvalue-SUM($F962:Z962),IF(A15taxremlife="N/A","n/a",A15taxvalue/A15taxremlife)),'PTRM input'!AA$593)</f>
        <v>0</v>
      </c>
      <c r="AB962" s="617">
        <f>IF('PTRM input'!$E$574='PTRM input'!$G$573,IF(AB$3&gt;A15taxremlife,A15taxvalue-SUM($F962:AA962),IF(A15taxremlife="N/A","n/a",A15taxvalue/A15taxremlife)),'PTRM input'!AB$593)</f>
        <v>0</v>
      </c>
      <c r="AC962" s="617">
        <f>IF('PTRM input'!$E$574='PTRM input'!$G$573,IF(AC$3&gt;A15taxremlife,A15taxvalue-SUM($F962:AB962),IF(A15taxremlife="N/A","n/a",A15taxvalue/A15taxremlife)),'PTRM input'!AC$593)</f>
        <v>0</v>
      </c>
      <c r="AD962" s="617">
        <f>IF('PTRM input'!$E$574='PTRM input'!$G$573,IF(AD$3&gt;A15taxremlife,A15taxvalue-SUM($F962:AC962),IF(A15taxremlife="N/A","n/a",A15taxvalue/A15taxremlife)),'PTRM input'!AD$593)</f>
        <v>0</v>
      </c>
      <c r="AE962" s="617">
        <f>IF('PTRM input'!$E$574='PTRM input'!$G$573,IF(AE$3&gt;A15taxremlife,A15taxvalue-SUM($F962:AD962),IF(A15taxremlife="N/A","n/a",A15taxvalue/A15taxremlife)),'PTRM input'!AE$593)</f>
        <v>0</v>
      </c>
      <c r="AF962" s="617">
        <f>IF('PTRM input'!$E$574='PTRM input'!$G$573,IF(AF$3&gt;A15taxremlife,A15taxvalue-SUM($F962:AE962),IF(A15taxremlife="N/A","n/a",A15taxvalue/A15taxremlife)),'PTRM input'!AF$593)</f>
        <v>0</v>
      </c>
      <c r="AG962" s="617">
        <f>IF('PTRM input'!$E$574='PTRM input'!$G$573,IF(AG$3&gt;A15taxremlife,A15taxvalue-SUM($F962:AF962),IF(A15taxremlife="N/A","n/a",A15taxvalue/A15taxremlife)),'PTRM input'!AG$593)</f>
        <v>0</v>
      </c>
      <c r="AH962" s="617">
        <f>IF('PTRM input'!$E$574='PTRM input'!$G$573,IF(AH$3&gt;A15taxremlife,A15taxvalue-SUM($F962:AG962),IF(A15taxremlife="N/A","n/a",A15taxvalue/A15taxremlife)),'PTRM input'!AH$593)</f>
        <v>0</v>
      </c>
      <c r="AI962" s="617">
        <f>IF('PTRM input'!$E$574='PTRM input'!$G$573,IF(AI$3&gt;A15taxremlife,A15taxvalue-SUM($F962:AH962),IF(A15taxremlife="N/A","n/a",A15taxvalue/A15taxremlife)),'PTRM input'!AI$593)</f>
        <v>0</v>
      </c>
      <c r="AJ962" s="617">
        <f>IF('PTRM input'!$E$574='PTRM input'!$G$573,IF(AJ$3&gt;A15taxremlife,A15taxvalue-SUM($F962:AI962),IF(A15taxremlife="N/A","n/a",A15taxvalue/A15taxremlife)),'PTRM input'!AJ$593)</f>
        <v>0</v>
      </c>
      <c r="AK962" s="617">
        <f>IF('PTRM input'!$E$574='PTRM input'!$G$573,IF(AK$3&gt;A15taxremlife,A15taxvalue-SUM($F962:AJ962),IF(A15taxremlife="N/A","n/a",A15taxvalue/A15taxremlife)),'PTRM input'!AK$593)</f>
        <v>0</v>
      </c>
      <c r="AL962" s="617">
        <f>IF('PTRM input'!$E$574='PTRM input'!$G$573,IF(AL$3&gt;A15taxremlife,A15taxvalue-SUM($F962:AK962),IF(A15taxremlife="N/A","n/a",A15taxvalue/A15taxremlife)),'PTRM input'!AL$593)</f>
        <v>0</v>
      </c>
      <c r="AM962" s="617">
        <f>IF('PTRM input'!$E$574='PTRM input'!$G$573,IF(AM$3&gt;A15taxremlife,A15taxvalue-SUM($F962:AL962),IF(A15taxremlife="N/A","n/a",A15taxvalue/A15taxremlife)),'PTRM input'!AM$593)</f>
        <v>0</v>
      </c>
      <c r="AN962" s="617">
        <f>IF('PTRM input'!$E$574='PTRM input'!$G$573,IF(AN$3&gt;A15taxremlife,A15taxvalue-SUM($F962:AM962),IF(A15taxremlife="N/A","n/a",A15taxvalue/A15taxremlife)),'PTRM input'!AN$593)</f>
        <v>0</v>
      </c>
      <c r="AO962" s="617">
        <f>IF('PTRM input'!$E$574='PTRM input'!$G$573,IF(AO$3&gt;A15taxremlife,A15taxvalue-SUM($F962:AN962),IF(A15taxremlife="N/A","n/a",A15taxvalue/A15taxremlife)),'PTRM input'!AO$593)</f>
        <v>0</v>
      </c>
      <c r="AP962" s="617">
        <f>IF('PTRM input'!$E$574='PTRM input'!$G$573,IF(AP$3&gt;A15taxremlife,A15taxvalue-SUM($F962:AO962),IF(A15taxremlife="N/A","n/a",A15taxvalue/A15taxremlife)),'PTRM input'!AP$593)</f>
        <v>0</v>
      </c>
      <c r="AQ962" s="617">
        <f>IF('PTRM input'!$E$574='PTRM input'!$G$573,IF(AQ$3&gt;A15taxremlife,A15taxvalue-SUM($F962:AP962),IF(A15taxremlife="N/A","n/a",A15taxvalue/A15taxremlife)),'PTRM input'!AQ$593)</f>
        <v>0</v>
      </c>
      <c r="AR962" s="617">
        <f>IF('PTRM input'!$E$574='PTRM input'!$G$573,IF(AR$3&gt;A15taxremlife,A15taxvalue-SUM($F962:AQ962),IF(A15taxremlife="N/A","n/a",A15taxvalue/A15taxremlife)),'PTRM input'!AR$593)</f>
        <v>0</v>
      </c>
      <c r="AS962" s="617">
        <f>IF('PTRM input'!$E$574='PTRM input'!$G$573,IF(AS$3&gt;A15taxremlife,A15taxvalue-SUM($F962:AR962),IF(A15taxremlife="N/A","n/a",A15taxvalue/A15taxremlife)),'PTRM input'!AS$593)</f>
        <v>0</v>
      </c>
      <c r="AT962" s="617">
        <f>IF('PTRM input'!$E$574='PTRM input'!$G$573,IF(AT$3&gt;A15taxremlife,A15taxvalue-SUM($F962:AS962),IF(A15taxremlife="N/A","n/a",A15taxvalue/A15taxremlife)),'PTRM input'!AT$593)</f>
        <v>0</v>
      </c>
      <c r="AU962" s="617">
        <f>IF('PTRM input'!$E$574='PTRM input'!$G$573,IF(AU$3&gt;A15taxremlife,A15taxvalue-SUM($F962:AT962),IF(A15taxremlife="N/A","n/a",A15taxvalue/A15taxremlife)),'PTRM input'!AU$593)</f>
        <v>0</v>
      </c>
      <c r="AV962" s="617">
        <f>IF('PTRM input'!$E$574='PTRM input'!$G$573,IF(AV$3&gt;A15taxremlife,A15taxvalue-SUM($F962:AU962),IF(A15taxremlife="N/A","n/a",A15taxvalue/A15taxremlife)),'PTRM input'!AV$593)</f>
        <v>0</v>
      </c>
      <c r="AW962" s="617">
        <f>IF('PTRM input'!$E$574='PTRM input'!$G$573,IF(AW$3&gt;A15taxremlife,A15taxvalue-SUM($F962:AV962),IF(A15taxremlife="N/A","n/a",A15taxvalue/A15taxremlife)),'PTRM input'!AW$593)</f>
        <v>0</v>
      </c>
      <c r="AX962" s="617">
        <f>IF('PTRM input'!$E$574='PTRM input'!$G$573,IF(AX$3&gt;A15taxremlife,A15taxvalue-SUM($F962:AW962),IF(A15taxremlife="N/A","n/a",A15taxvalue/A15taxremlife)),'PTRM input'!AX$593)</f>
        <v>0</v>
      </c>
      <c r="AY962" s="617">
        <f>IF('PTRM input'!$E$574='PTRM input'!$G$573,IF(AY$3&gt;A15taxremlife,A15taxvalue-SUM($F962:AX962),IF(A15taxremlife="N/A","n/a",A15taxvalue/A15taxremlife)),'PTRM input'!AY$593)</f>
        <v>0</v>
      </c>
      <c r="AZ962" s="617">
        <f>IF('PTRM input'!$E$574='PTRM input'!$G$573,IF(AZ$3&gt;A15taxremlife,A15taxvalue-SUM($F962:AY962),IF(A15taxremlife="N/A","n/a",A15taxvalue/A15taxremlife)),'PTRM input'!AZ$593)</f>
        <v>0</v>
      </c>
      <c r="BA962" s="617">
        <f>IF('PTRM input'!$E$574='PTRM input'!$G$573,IF(BA$3&gt;A15taxremlife,A15taxvalue-SUM($F962:AZ962),IF(A15taxremlife="N/A","n/a",A15taxvalue/A15taxremlife)),'PTRM input'!BA$593)</f>
        <v>0</v>
      </c>
      <c r="BB962" s="617">
        <f>IF('PTRM input'!$E$574='PTRM input'!$G$573,IF(BB$3&gt;A15taxremlife,A15taxvalue-SUM($F962:BA962),IF(A15taxremlife="N/A","n/a",A15taxvalue/A15taxremlife)),'PTRM input'!BB$593)</f>
        <v>0</v>
      </c>
      <c r="BC962" s="617">
        <f>IF('PTRM input'!$E$574='PTRM input'!$G$573,IF(BC$3&gt;A15taxremlife,A15taxvalue-SUM($F962:BB962),IF(A15taxremlife="N/A","n/a",A15taxvalue/A15taxremlife)),'PTRM input'!BC$593)</f>
        <v>0</v>
      </c>
      <c r="BD962" s="617">
        <f>IF('PTRM input'!$E$574='PTRM input'!$G$573,IF(BD$3&gt;A15taxremlife,A15taxvalue-SUM($F962:BC962),IF(A15taxremlife="N/A","n/a",A15taxvalue/A15taxremlife)),'PTRM input'!BD$593)</f>
        <v>0</v>
      </c>
      <c r="BE962" s="617">
        <f>IF('PTRM input'!$E$574='PTRM input'!$G$573,IF(BE$3&gt;A15taxremlife,A15taxvalue-SUM($F962:BD962),IF(A15taxremlife="N/A","n/a",A15taxvalue/A15taxremlife)),'PTRM input'!BE$593)</f>
        <v>0</v>
      </c>
      <c r="BF962" s="617">
        <f>IF('PTRM input'!$E$574='PTRM input'!$G$573,IF(BF$3&gt;A15taxremlife,A15taxvalue-SUM($F962:BE962),IF(A15taxremlife="N/A","n/a",A15taxvalue/A15taxremlife)),'PTRM input'!BF$593)</f>
        <v>0</v>
      </c>
      <c r="BG962" s="617">
        <f>IF('PTRM input'!$E$574='PTRM input'!$G$573,IF(BG$3&gt;A15taxremlife,A15taxvalue-SUM($F962:BF962),IF(A15taxremlife="N/A","n/a",A15taxvalue/A15taxremlife)),'PTRM input'!BG$593)</f>
        <v>0</v>
      </c>
      <c r="BH962" s="617">
        <f>IF('PTRM input'!$E$574='PTRM input'!$G$573,IF(BH$3&gt;A15taxremlife,A15taxvalue-SUM($F962:BG962),IF(A15taxremlife="N/A","n/a",A15taxvalue/A15taxremlife)),'PTRM input'!BH$593)</f>
        <v>0</v>
      </c>
      <c r="BI962" s="617">
        <f>IF('PTRM input'!$E$574='PTRM input'!$G$573,IF(BI$3&gt;A15taxremlife,A15taxvalue-SUM($F962:BH962),IF(A15taxremlife="N/A","n/a",A15taxvalue/A15taxremlife)),'PTRM input'!BI$593)</f>
        <v>0</v>
      </c>
      <c r="BJ962" s="116"/>
      <c r="BK962" s="116"/>
      <c r="BL962" s="116"/>
      <c r="BM962" s="116"/>
    </row>
    <row r="963" spans="1:65" ht="12.75" hidden="1" customHeight="1" outlineLevel="2">
      <c r="A963" s="366"/>
      <c r="B963" s="19"/>
      <c r="C963" s="18"/>
      <c r="D963" s="760" t="s">
        <v>237</v>
      </c>
      <c r="E963" s="86">
        <v>0</v>
      </c>
      <c r="F963" s="356"/>
      <c r="G963" s="433"/>
      <c r="H963" s="433"/>
      <c r="I963" s="433"/>
      <c r="J963" s="433"/>
      <c r="K963" s="433"/>
      <c r="L963" s="433"/>
      <c r="M963" s="433"/>
      <c r="N963" s="433"/>
      <c r="O963" s="433"/>
      <c r="P963" s="433"/>
      <c r="Q963" s="251"/>
      <c r="R963" s="251"/>
      <c r="S963" s="251"/>
      <c r="T963" s="251"/>
      <c r="U963" s="251"/>
      <c r="V963" s="251"/>
      <c r="W963" s="251"/>
      <c r="X963" s="251"/>
      <c r="Y963" s="251"/>
      <c r="Z963" s="251"/>
      <c r="AA963" s="251"/>
      <c r="AB963" s="251"/>
      <c r="AC963" s="251"/>
      <c r="AD963" s="251"/>
      <c r="AE963" s="251"/>
      <c r="AF963" s="251"/>
      <c r="AG963" s="251"/>
      <c r="AH963" s="251"/>
      <c r="AI963" s="251"/>
      <c r="AJ963" s="251"/>
      <c r="AK963" s="251"/>
      <c r="AL963" s="251"/>
      <c r="AM963" s="251"/>
      <c r="AN963" s="251"/>
      <c r="AO963" s="251"/>
      <c r="AP963" s="251"/>
      <c r="AQ963" s="251"/>
      <c r="AR963" s="251"/>
      <c r="AS963" s="251"/>
      <c r="AT963" s="251"/>
      <c r="AU963" s="251"/>
      <c r="AV963" s="251"/>
      <c r="AW963" s="251"/>
      <c r="AX963" s="251"/>
      <c r="AY963" s="251"/>
      <c r="AZ963" s="251"/>
      <c r="BA963" s="251"/>
      <c r="BB963" s="251"/>
      <c r="BC963" s="251"/>
      <c r="BD963" s="251"/>
      <c r="BE963" s="251"/>
      <c r="BF963" s="251"/>
      <c r="BG963" s="251"/>
      <c r="BH963" s="251"/>
      <c r="BI963" s="251"/>
      <c r="BJ963" s="116"/>
      <c r="BK963" s="116"/>
      <c r="BL963" s="116"/>
      <c r="BM963" s="116"/>
    </row>
    <row r="964" spans="1:65" ht="12.75" hidden="1" customHeight="1" outlineLevel="2">
      <c r="A964" s="366"/>
      <c r="B964" s="19"/>
      <c r="C964" s="18"/>
      <c r="D964" s="760"/>
      <c r="E964" s="86">
        <v>1</v>
      </c>
      <c r="F964" s="356"/>
      <c r="G964" s="618"/>
      <c r="H964" s="251">
        <f ca="1">IF(A15taxstdlife="n/a","n/a",IF(A15taxstdlife="",0,IF(H$3&gt;(A15stdlife+$E964),((INDEX('PTRM input'!$G$385:$P$434,A15offset,$E964)-INDEX('PTRM input'!$G$277:$P$326,A15offset,$E964))*OFFSET($F$7,0,$E964))-SUM($G964:G964),(((INDEX('PTRM input'!$G$385:$P$434,A15offset,$E964)-INDEX('PTRM input'!$G$277:$P$326,A15offset,$E964))*OFFSET($F$7,0,$E964))-SUM($G964:G964))*(OFFSET('PTRM input'!$G$477,0,$E964-1)/A15taxstdlife))))</f>
        <v>0</v>
      </c>
      <c r="I964" s="251">
        <f ca="1">IF(A15taxstdlife="n/a","n/a",IF(A15taxstdlife="",0,IF(I$3&gt;(A15stdlife+$E964),((INDEX('PTRM input'!$G$385:$P$434,A15offset,$E964)-INDEX('PTRM input'!$G$277:$P$326,A15offset,$E964))*OFFSET($F$7,0,$E964))-SUM($G964:H964),(((INDEX('PTRM input'!$G$385:$P$434,A15offset,$E964)-INDEX('PTRM input'!$G$277:$P$326,A15offset,$E964))*OFFSET($F$7,0,$E964))-SUM($G964:H964))*(OFFSET('PTRM input'!$G$477,0,$E964-1)/A15taxstdlife))))</f>
        <v>0</v>
      </c>
      <c r="J964" s="251">
        <f ca="1">IF(A15taxstdlife="n/a","n/a",IF(A15taxstdlife="",0,IF(J$3&gt;(A15stdlife+$E964),((INDEX('PTRM input'!$G$385:$P$434,A15offset,$E964)-INDEX('PTRM input'!$G$277:$P$326,A15offset,$E964))*OFFSET($F$7,0,$E964))-SUM($G964:I964),(((INDEX('PTRM input'!$G$385:$P$434,A15offset,$E964)-INDEX('PTRM input'!$G$277:$P$326,A15offset,$E964))*OFFSET($F$7,0,$E964))-SUM($G964:I964))*(OFFSET('PTRM input'!$G$477,0,$E964-1)/A15taxstdlife))))</f>
        <v>0</v>
      </c>
      <c r="K964" s="251">
        <f ca="1">IF(A15taxstdlife="n/a","n/a",IF(A15taxstdlife="",0,IF(K$3&gt;(A15stdlife+$E964),((INDEX('PTRM input'!$G$385:$P$434,A15offset,$E964)-INDEX('PTRM input'!$G$277:$P$326,A15offset,$E964))*OFFSET($F$7,0,$E964))-SUM($G964:J964),(((INDEX('PTRM input'!$G$385:$P$434,A15offset,$E964)-INDEX('PTRM input'!$G$277:$P$326,A15offset,$E964))*OFFSET($F$7,0,$E964))-SUM($G964:J964))*(OFFSET('PTRM input'!$G$477,0,$E964-1)/A15taxstdlife))))</f>
        <v>0</v>
      </c>
      <c r="L964" s="251">
        <f ca="1">IF(A15taxstdlife="n/a","n/a",IF(A15taxstdlife="",0,IF(L$3&gt;(A15stdlife+$E964),((INDEX('PTRM input'!$G$385:$P$434,A15offset,$E964)-INDEX('PTRM input'!$G$277:$P$326,A15offset,$E964))*OFFSET($F$7,0,$E964))-SUM($G964:K964),(((INDEX('PTRM input'!$G$385:$P$434,A15offset,$E964)-INDEX('PTRM input'!$G$277:$P$326,A15offset,$E964))*OFFSET($F$7,0,$E964))-SUM($G964:K964))*(OFFSET('PTRM input'!$G$477,0,$E964-1)/A15taxstdlife))))</f>
        <v>0</v>
      </c>
      <c r="M964" s="251">
        <f ca="1">IF(A15taxstdlife="n/a","n/a",IF(A15taxstdlife="",0,IF(M$3&gt;(A15stdlife+$E964),((INDEX('PTRM input'!$G$385:$P$434,A15offset,$E964)-INDEX('PTRM input'!$G$277:$P$326,A15offset,$E964))*OFFSET($F$7,0,$E964))-SUM($G964:L964),(((INDEX('PTRM input'!$G$385:$P$434,A15offset,$E964)-INDEX('PTRM input'!$G$277:$P$326,A15offset,$E964))*OFFSET($F$7,0,$E964))-SUM($G964:L964))*(OFFSET('PTRM input'!$G$477,0,$E964-1)/A15taxstdlife))))</f>
        <v>0</v>
      </c>
      <c r="N964" s="251">
        <f ca="1">IF(A15taxstdlife="n/a","n/a",IF(A15taxstdlife="",0,IF(N$3&gt;(A15stdlife+$E964),((INDEX('PTRM input'!$G$385:$P$434,A15offset,$E964)-INDEX('PTRM input'!$G$277:$P$326,A15offset,$E964))*OFFSET($F$7,0,$E964))-SUM($G964:M964),(((INDEX('PTRM input'!$G$385:$P$434,A15offset,$E964)-INDEX('PTRM input'!$G$277:$P$326,A15offset,$E964))*OFFSET($F$7,0,$E964))-SUM($G964:M964))*(OFFSET('PTRM input'!$G$477,0,$E964-1)/A15taxstdlife))))</f>
        <v>0</v>
      </c>
      <c r="O964" s="251">
        <f ca="1">IF(A15taxstdlife="n/a","n/a",IF(A15taxstdlife="",0,IF(O$3&gt;(A15stdlife+$E964),((INDEX('PTRM input'!$G$385:$P$434,A15offset,$E964)-INDEX('PTRM input'!$G$277:$P$326,A15offset,$E964))*OFFSET($F$7,0,$E964))-SUM($G964:N964),(((INDEX('PTRM input'!$G$385:$P$434,A15offset,$E964)-INDEX('PTRM input'!$G$277:$P$326,A15offset,$E964))*OFFSET($F$7,0,$E964))-SUM($G964:N964))*(OFFSET('PTRM input'!$G$477,0,$E964-1)/A15taxstdlife))))</f>
        <v>0</v>
      </c>
      <c r="P964" s="251">
        <f ca="1">IF(A15taxstdlife="n/a","n/a",IF(A15taxstdlife="",0,IF(P$3&gt;(A15stdlife+$E964),((INDEX('PTRM input'!$G$385:$P$434,A15offset,$E964)-INDEX('PTRM input'!$G$277:$P$326,A15offset,$E964))*OFFSET($F$7,0,$E964))-SUM($G964:O964),(((INDEX('PTRM input'!$G$385:$P$434,A15offset,$E964)-INDEX('PTRM input'!$G$277:$P$326,A15offset,$E964))*OFFSET($F$7,0,$E964))-SUM($G964:O964))*(OFFSET('PTRM input'!$G$477,0,$E964-1)/A15taxstdlife))))</f>
        <v>0</v>
      </c>
      <c r="Q964" s="251">
        <f ca="1">IF(A15taxstdlife="n/a","n/a",IF(A15taxstdlife="",0,IF(Q$3&gt;(A15stdlife+$E964),((INDEX('PTRM input'!$G$385:$P$434,A15offset,$E964)-INDEX('PTRM input'!$G$277:$P$326,A15offset,$E964))*OFFSET($F$7,0,$E964))-SUM($G964:P964),(((INDEX('PTRM input'!$G$385:$P$434,A15offset,$E964)-INDEX('PTRM input'!$G$277:$P$326,A15offset,$E964))*OFFSET($F$7,0,$E964))-SUM($G964:P964))*(OFFSET('PTRM input'!$G$477,0,$E964-1)/A15taxstdlife))))</f>
        <v>0</v>
      </c>
      <c r="R964" s="251">
        <f ca="1">IF(A15taxstdlife="n/a","n/a",IF(A15taxstdlife="",0,IF(R$3&gt;(A15stdlife+$E964),((INDEX('PTRM input'!$G$385:$P$434,A15offset,$E964)-INDEX('PTRM input'!$G$277:$P$326,A15offset,$E964))*OFFSET($F$7,0,$E964))-SUM($G964:Q964),(((INDEX('PTRM input'!$G$385:$P$434,A15offset,$E964)-INDEX('PTRM input'!$G$277:$P$326,A15offset,$E964))*OFFSET($F$7,0,$E964))-SUM($G964:Q964))*(OFFSET('PTRM input'!$G$477,0,$E964-1)/A15taxstdlife))))</f>
        <v>0</v>
      </c>
      <c r="S964" s="251">
        <f ca="1">IF(A15taxstdlife="n/a","n/a",IF(A15taxstdlife="",0,IF(S$3&gt;(A15stdlife+$E964),((INDEX('PTRM input'!$G$385:$P$434,A15offset,$E964)-INDEX('PTRM input'!$G$277:$P$326,A15offset,$E964))*OFFSET($F$7,0,$E964))-SUM($G964:R964),(((INDEX('PTRM input'!$G$385:$P$434,A15offset,$E964)-INDEX('PTRM input'!$G$277:$P$326,A15offset,$E964))*OFFSET($F$7,0,$E964))-SUM($G964:R964))*(OFFSET('PTRM input'!$G$477,0,$E964-1)/A15taxstdlife))))</f>
        <v>0</v>
      </c>
      <c r="T964" s="251">
        <f ca="1">IF(A15taxstdlife="n/a","n/a",IF(A15taxstdlife="",0,IF(T$3&gt;(A15stdlife+$E964),((INDEX('PTRM input'!$G$385:$P$434,A15offset,$E964)-INDEX('PTRM input'!$G$277:$P$326,A15offset,$E964))*OFFSET($F$7,0,$E964))-SUM($G964:S964),(((INDEX('PTRM input'!$G$385:$P$434,A15offset,$E964)-INDEX('PTRM input'!$G$277:$P$326,A15offset,$E964))*OFFSET($F$7,0,$E964))-SUM($G964:S964))*(OFFSET('PTRM input'!$G$477,0,$E964-1)/A15taxstdlife))))</f>
        <v>0</v>
      </c>
      <c r="U964" s="251">
        <f ca="1">IF(A15taxstdlife="n/a","n/a",IF(A15taxstdlife="",0,IF(U$3&gt;(A15stdlife+$E964),((INDEX('PTRM input'!$G$385:$P$434,A15offset,$E964)-INDEX('PTRM input'!$G$277:$P$326,A15offset,$E964))*OFFSET($F$7,0,$E964))-SUM($G964:T964),(((INDEX('PTRM input'!$G$385:$P$434,A15offset,$E964)-INDEX('PTRM input'!$G$277:$P$326,A15offset,$E964))*OFFSET($F$7,0,$E964))-SUM($G964:T964))*(OFFSET('PTRM input'!$G$477,0,$E964-1)/A15taxstdlife))))</f>
        <v>0</v>
      </c>
      <c r="V964" s="251">
        <f ca="1">IF(A15taxstdlife="n/a","n/a",IF(A15taxstdlife="",0,IF(V$3&gt;(A15stdlife+$E964),((INDEX('PTRM input'!$G$385:$P$434,A15offset,$E964)-INDEX('PTRM input'!$G$277:$P$326,A15offset,$E964))*OFFSET($F$7,0,$E964))-SUM($G964:U964),(((INDEX('PTRM input'!$G$385:$P$434,A15offset,$E964)-INDEX('PTRM input'!$G$277:$P$326,A15offset,$E964))*OFFSET($F$7,0,$E964))-SUM($G964:U964))*(OFFSET('PTRM input'!$G$477,0,$E964-1)/A15taxstdlife))))</f>
        <v>0</v>
      </c>
      <c r="W964" s="251">
        <f ca="1">IF(A15taxstdlife="n/a","n/a",IF(A15taxstdlife="",0,IF(W$3&gt;(A15stdlife+$E964),((INDEX('PTRM input'!$G$385:$P$434,A15offset,$E964)-INDEX('PTRM input'!$G$277:$P$326,A15offset,$E964))*OFFSET($F$7,0,$E964))-SUM($G964:V964),(((INDEX('PTRM input'!$G$385:$P$434,A15offset,$E964)-INDEX('PTRM input'!$G$277:$P$326,A15offset,$E964))*OFFSET($F$7,0,$E964))-SUM($G964:V964))*(OFFSET('PTRM input'!$G$477,0,$E964-1)/A15taxstdlife))))</f>
        <v>0</v>
      </c>
      <c r="X964" s="251">
        <f ca="1">IF(A15taxstdlife="n/a","n/a",IF(A15taxstdlife="",0,IF(X$3&gt;(A15stdlife+$E964),((INDEX('PTRM input'!$G$385:$P$434,A15offset,$E964)-INDEX('PTRM input'!$G$277:$P$326,A15offset,$E964))*OFFSET($F$7,0,$E964))-SUM($G964:W964),(((INDEX('PTRM input'!$G$385:$P$434,A15offset,$E964)-INDEX('PTRM input'!$G$277:$P$326,A15offset,$E964))*OFFSET($F$7,0,$E964))-SUM($G964:W964))*(OFFSET('PTRM input'!$G$477,0,$E964-1)/A15taxstdlife))))</f>
        <v>0</v>
      </c>
      <c r="Y964" s="251">
        <f ca="1">IF(A15taxstdlife="n/a","n/a",IF(A15taxstdlife="",0,IF(Y$3&gt;(A15stdlife+$E964),((INDEX('PTRM input'!$G$385:$P$434,A15offset,$E964)-INDEX('PTRM input'!$G$277:$P$326,A15offset,$E964))*OFFSET($F$7,0,$E964))-SUM($G964:X964),(((INDEX('PTRM input'!$G$385:$P$434,A15offset,$E964)-INDEX('PTRM input'!$G$277:$P$326,A15offset,$E964))*OFFSET($F$7,0,$E964))-SUM($G964:X964))*(OFFSET('PTRM input'!$G$477,0,$E964-1)/A15taxstdlife))))</f>
        <v>0</v>
      </c>
      <c r="Z964" s="251">
        <f ca="1">IF(A15taxstdlife="n/a","n/a",IF(A15taxstdlife="",0,IF(Z$3&gt;(A15stdlife+$E964),((INDEX('PTRM input'!$G$385:$P$434,A15offset,$E964)-INDEX('PTRM input'!$G$277:$P$326,A15offset,$E964))*OFFSET($F$7,0,$E964))-SUM($G964:Y964),(((INDEX('PTRM input'!$G$385:$P$434,A15offset,$E964)-INDEX('PTRM input'!$G$277:$P$326,A15offset,$E964))*OFFSET($F$7,0,$E964))-SUM($G964:Y964))*(OFFSET('PTRM input'!$G$477,0,$E964-1)/A15taxstdlife))))</f>
        <v>0</v>
      </c>
      <c r="AA964" s="251">
        <f ca="1">IF(A15taxstdlife="n/a","n/a",IF(A15taxstdlife="",0,IF(AA$3&gt;(A15stdlife+$E964),((INDEX('PTRM input'!$G$385:$P$434,A15offset,$E964)-INDEX('PTRM input'!$G$277:$P$326,A15offset,$E964))*OFFSET($F$7,0,$E964))-SUM($G964:Z964),(((INDEX('PTRM input'!$G$385:$P$434,A15offset,$E964)-INDEX('PTRM input'!$G$277:$P$326,A15offset,$E964))*OFFSET($F$7,0,$E964))-SUM($G964:Z964))*(OFFSET('PTRM input'!$G$477,0,$E964-1)/A15taxstdlife))))</f>
        <v>0</v>
      </c>
      <c r="AB964" s="251">
        <f ca="1">IF(A15taxstdlife="n/a","n/a",IF(A15taxstdlife="",0,IF(AB$3&gt;(A15stdlife+$E964),((INDEX('PTRM input'!$G$385:$P$434,A15offset,$E964)-INDEX('PTRM input'!$G$277:$P$326,A15offset,$E964))*OFFSET($F$7,0,$E964))-SUM($G964:AA964),(((INDEX('PTRM input'!$G$385:$P$434,A15offset,$E964)-INDEX('PTRM input'!$G$277:$P$326,A15offset,$E964))*OFFSET($F$7,0,$E964))-SUM($G964:AA964))*(OFFSET('PTRM input'!$G$477,0,$E964-1)/A15taxstdlife))))</f>
        <v>0</v>
      </c>
      <c r="AC964" s="251">
        <f ca="1">IF(A15taxstdlife="n/a","n/a",IF(A15taxstdlife="",0,IF(AC$3&gt;(A15stdlife+$E964),((INDEX('PTRM input'!$G$385:$P$434,A15offset,$E964)-INDEX('PTRM input'!$G$277:$P$326,A15offset,$E964))*OFFSET($F$7,0,$E964))-SUM($G964:AB964),(((INDEX('PTRM input'!$G$385:$P$434,A15offset,$E964)-INDEX('PTRM input'!$G$277:$P$326,A15offset,$E964))*OFFSET($F$7,0,$E964))-SUM($G964:AB964))*(OFFSET('PTRM input'!$G$477,0,$E964-1)/A15taxstdlife))))</f>
        <v>0</v>
      </c>
      <c r="AD964" s="251">
        <f ca="1">IF(A15taxstdlife="n/a","n/a",IF(A15taxstdlife="",0,IF(AD$3&gt;(A15stdlife+$E964),((INDEX('PTRM input'!$G$385:$P$434,A15offset,$E964)-INDEX('PTRM input'!$G$277:$P$326,A15offset,$E964))*OFFSET($F$7,0,$E964))-SUM($G964:AC964),(((INDEX('PTRM input'!$G$385:$P$434,A15offset,$E964)-INDEX('PTRM input'!$G$277:$P$326,A15offset,$E964))*OFFSET($F$7,0,$E964))-SUM($G964:AC964))*(OFFSET('PTRM input'!$G$477,0,$E964-1)/A15taxstdlife))))</f>
        <v>0</v>
      </c>
      <c r="AE964" s="251">
        <f ca="1">IF(A15taxstdlife="n/a","n/a",IF(A15taxstdlife="",0,IF(AE$3&gt;(A15stdlife+$E964),((INDEX('PTRM input'!$G$385:$P$434,A15offset,$E964)-INDEX('PTRM input'!$G$277:$P$326,A15offset,$E964))*OFFSET($F$7,0,$E964))-SUM($G964:AD964),(((INDEX('PTRM input'!$G$385:$P$434,A15offset,$E964)-INDEX('PTRM input'!$G$277:$P$326,A15offset,$E964))*OFFSET($F$7,0,$E964))-SUM($G964:AD964))*(OFFSET('PTRM input'!$G$477,0,$E964-1)/A15taxstdlife))))</f>
        <v>0</v>
      </c>
      <c r="AF964" s="251">
        <f ca="1">IF(A15taxstdlife="n/a","n/a",IF(A15taxstdlife="",0,IF(AF$3&gt;(A15stdlife+$E964),((INDEX('PTRM input'!$G$385:$P$434,A15offset,$E964)-INDEX('PTRM input'!$G$277:$P$326,A15offset,$E964))*OFFSET($F$7,0,$E964))-SUM($G964:AE964),(((INDEX('PTRM input'!$G$385:$P$434,A15offset,$E964)-INDEX('PTRM input'!$G$277:$P$326,A15offset,$E964))*OFFSET($F$7,0,$E964))-SUM($G964:AE964))*(OFFSET('PTRM input'!$G$477,0,$E964-1)/A15taxstdlife))))</f>
        <v>0</v>
      </c>
      <c r="AG964" s="251">
        <f ca="1">IF(A15taxstdlife="n/a","n/a",IF(A15taxstdlife="",0,IF(AG$3&gt;(A15stdlife+$E964),((INDEX('PTRM input'!$G$385:$P$434,A15offset,$E964)-INDEX('PTRM input'!$G$277:$P$326,A15offset,$E964))*OFFSET($F$7,0,$E964))-SUM($G964:AF964),(((INDEX('PTRM input'!$G$385:$P$434,A15offset,$E964)-INDEX('PTRM input'!$G$277:$P$326,A15offset,$E964))*OFFSET($F$7,0,$E964))-SUM($G964:AF964))*(OFFSET('PTRM input'!$G$477,0,$E964-1)/A15taxstdlife))))</f>
        <v>0</v>
      </c>
      <c r="AH964" s="251">
        <f ca="1">IF(A15taxstdlife="n/a","n/a",IF(A15taxstdlife="",0,IF(AH$3&gt;(A15stdlife+$E964),((INDEX('PTRM input'!$G$385:$P$434,A15offset,$E964)-INDEX('PTRM input'!$G$277:$P$326,A15offset,$E964))*OFFSET($F$7,0,$E964))-SUM($G964:AG964),(((INDEX('PTRM input'!$G$385:$P$434,A15offset,$E964)-INDEX('PTRM input'!$G$277:$P$326,A15offset,$E964))*OFFSET($F$7,0,$E964))-SUM($G964:AG964))*(OFFSET('PTRM input'!$G$477,0,$E964-1)/A15taxstdlife))))</f>
        <v>0</v>
      </c>
      <c r="AI964" s="251">
        <f ca="1">IF(A15taxstdlife="n/a","n/a",IF(A15taxstdlife="",0,IF(AI$3&gt;(A15stdlife+$E964),((INDEX('PTRM input'!$G$385:$P$434,A15offset,$E964)-INDEX('PTRM input'!$G$277:$P$326,A15offset,$E964))*OFFSET($F$7,0,$E964))-SUM($G964:AH964),(((INDEX('PTRM input'!$G$385:$P$434,A15offset,$E964)-INDEX('PTRM input'!$G$277:$P$326,A15offset,$E964))*OFFSET($F$7,0,$E964))-SUM($G964:AH964))*(OFFSET('PTRM input'!$G$477,0,$E964-1)/A15taxstdlife))))</f>
        <v>0</v>
      </c>
      <c r="AJ964" s="251">
        <f ca="1">IF(A15taxstdlife="n/a","n/a",IF(A15taxstdlife="",0,IF(AJ$3&gt;(A15stdlife+$E964),((INDEX('PTRM input'!$G$385:$P$434,A15offset,$E964)-INDEX('PTRM input'!$G$277:$P$326,A15offset,$E964))*OFFSET($F$7,0,$E964))-SUM($G964:AI964),(((INDEX('PTRM input'!$G$385:$P$434,A15offset,$E964)-INDEX('PTRM input'!$G$277:$P$326,A15offset,$E964))*OFFSET($F$7,0,$E964))-SUM($G964:AI964))*(OFFSET('PTRM input'!$G$477,0,$E964-1)/A15taxstdlife))))</f>
        <v>0</v>
      </c>
      <c r="AK964" s="251">
        <f ca="1">IF(A15taxstdlife="n/a","n/a",IF(A15taxstdlife="",0,IF(AK$3&gt;(A15stdlife+$E964),((INDEX('PTRM input'!$G$385:$P$434,A15offset,$E964)-INDEX('PTRM input'!$G$277:$P$326,A15offset,$E964))*OFFSET($F$7,0,$E964))-SUM($G964:AJ964),(((INDEX('PTRM input'!$G$385:$P$434,A15offset,$E964)-INDEX('PTRM input'!$G$277:$P$326,A15offset,$E964))*OFFSET($F$7,0,$E964))-SUM($G964:AJ964))*(OFFSET('PTRM input'!$G$477,0,$E964-1)/A15taxstdlife))))</f>
        <v>0</v>
      </c>
      <c r="AL964" s="251">
        <f ca="1">IF(A15taxstdlife="n/a","n/a",IF(A15taxstdlife="",0,IF(AL$3&gt;(A15stdlife+$E964),((INDEX('PTRM input'!$G$385:$P$434,A15offset,$E964)-INDEX('PTRM input'!$G$277:$P$326,A15offset,$E964))*OFFSET($F$7,0,$E964))-SUM($G964:AK964),(((INDEX('PTRM input'!$G$385:$P$434,A15offset,$E964)-INDEX('PTRM input'!$G$277:$P$326,A15offset,$E964))*OFFSET($F$7,0,$E964))-SUM($G964:AK964))*(OFFSET('PTRM input'!$G$477,0,$E964-1)/A15taxstdlife))))</f>
        <v>0</v>
      </c>
      <c r="AM964" s="251">
        <f ca="1">IF(A15taxstdlife="n/a","n/a",IF(A15taxstdlife="",0,IF(AM$3&gt;(A15stdlife+$E964),((INDEX('PTRM input'!$G$385:$P$434,A15offset,$E964)-INDEX('PTRM input'!$G$277:$P$326,A15offset,$E964))*OFFSET($F$7,0,$E964))-SUM($G964:AL964),(((INDEX('PTRM input'!$G$385:$P$434,A15offset,$E964)-INDEX('PTRM input'!$G$277:$P$326,A15offset,$E964))*OFFSET($F$7,0,$E964))-SUM($G964:AL964))*(OFFSET('PTRM input'!$G$477,0,$E964-1)/A15taxstdlife))))</f>
        <v>0</v>
      </c>
      <c r="AN964" s="251">
        <f ca="1">IF(A15taxstdlife="n/a","n/a",IF(A15taxstdlife="",0,IF(AN$3&gt;(A15stdlife+$E964),((INDEX('PTRM input'!$G$385:$P$434,A15offset,$E964)-INDEX('PTRM input'!$G$277:$P$326,A15offset,$E964))*OFFSET($F$7,0,$E964))-SUM($G964:AM964),(((INDEX('PTRM input'!$G$385:$P$434,A15offset,$E964)-INDEX('PTRM input'!$G$277:$P$326,A15offset,$E964))*OFFSET($F$7,0,$E964))-SUM($G964:AM964))*(OFFSET('PTRM input'!$G$477,0,$E964-1)/A15taxstdlife))))</f>
        <v>0</v>
      </c>
      <c r="AO964" s="251">
        <f ca="1">IF(A15taxstdlife="n/a","n/a",IF(A15taxstdlife="",0,IF(AO$3&gt;(A15stdlife+$E964),((INDEX('PTRM input'!$G$385:$P$434,A15offset,$E964)-INDEX('PTRM input'!$G$277:$P$326,A15offset,$E964))*OFFSET($F$7,0,$E964))-SUM($G964:AN964),(((INDEX('PTRM input'!$G$385:$P$434,A15offset,$E964)-INDEX('PTRM input'!$G$277:$P$326,A15offset,$E964))*OFFSET($F$7,0,$E964))-SUM($G964:AN964))*(OFFSET('PTRM input'!$G$477,0,$E964-1)/A15taxstdlife))))</f>
        <v>0</v>
      </c>
      <c r="AP964" s="251">
        <f ca="1">IF(A15taxstdlife="n/a","n/a",IF(A15taxstdlife="",0,IF(AP$3&gt;(A15stdlife+$E964),((INDEX('PTRM input'!$G$385:$P$434,A15offset,$E964)-INDEX('PTRM input'!$G$277:$P$326,A15offset,$E964))*OFFSET($F$7,0,$E964))-SUM($G964:AO964),(((INDEX('PTRM input'!$G$385:$P$434,A15offset,$E964)-INDEX('PTRM input'!$G$277:$P$326,A15offset,$E964))*OFFSET($F$7,0,$E964))-SUM($G964:AO964))*(OFFSET('PTRM input'!$G$477,0,$E964-1)/A15taxstdlife))))</f>
        <v>0</v>
      </c>
      <c r="AQ964" s="251">
        <f ca="1">IF(A15taxstdlife="n/a","n/a",IF(A15taxstdlife="",0,IF(AQ$3&gt;(A15stdlife+$E964),((INDEX('PTRM input'!$G$385:$P$434,A15offset,$E964)-INDEX('PTRM input'!$G$277:$P$326,A15offset,$E964))*OFFSET($F$7,0,$E964))-SUM($G964:AP964),(((INDEX('PTRM input'!$G$385:$P$434,A15offset,$E964)-INDEX('PTRM input'!$G$277:$P$326,A15offset,$E964))*OFFSET($F$7,0,$E964))-SUM($G964:AP964))*(OFFSET('PTRM input'!$G$477,0,$E964-1)/A15taxstdlife))))</f>
        <v>0</v>
      </c>
      <c r="AR964" s="251">
        <f ca="1">IF(A15taxstdlife="n/a","n/a",IF(A15taxstdlife="",0,IF(AR$3&gt;(A15stdlife+$E964),((INDEX('PTRM input'!$G$385:$P$434,A15offset,$E964)-INDEX('PTRM input'!$G$277:$P$326,A15offset,$E964))*OFFSET($F$7,0,$E964))-SUM($G964:AQ964),(((INDEX('PTRM input'!$G$385:$P$434,A15offset,$E964)-INDEX('PTRM input'!$G$277:$P$326,A15offset,$E964))*OFFSET($F$7,0,$E964))-SUM($G964:AQ964))*(OFFSET('PTRM input'!$G$477,0,$E964-1)/A15taxstdlife))))</f>
        <v>0</v>
      </c>
      <c r="AS964" s="251">
        <f ca="1">IF(A15taxstdlife="n/a","n/a",IF(A15taxstdlife="",0,IF(AS$3&gt;(A15stdlife+$E964),((INDEX('PTRM input'!$G$385:$P$434,A15offset,$E964)-INDEX('PTRM input'!$G$277:$P$326,A15offset,$E964))*OFFSET($F$7,0,$E964))-SUM($G964:AR964),(((INDEX('PTRM input'!$G$385:$P$434,A15offset,$E964)-INDEX('PTRM input'!$G$277:$P$326,A15offset,$E964))*OFFSET($F$7,0,$E964))-SUM($G964:AR964))*(OFFSET('PTRM input'!$G$477,0,$E964-1)/A15taxstdlife))))</f>
        <v>0</v>
      </c>
      <c r="AT964" s="251">
        <f ca="1">IF(A15taxstdlife="n/a","n/a",IF(A15taxstdlife="",0,IF(AT$3&gt;(A15stdlife+$E964),((INDEX('PTRM input'!$G$385:$P$434,A15offset,$E964)-INDEX('PTRM input'!$G$277:$P$326,A15offset,$E964))*OFFSET($F$7,0,$E964))-SUM($G964:AS964),(((INDEX('PTRM input'!$G$385:$P$434,A15offset,$E964)-INDEX('PTRM input'!$G$277:$P$326,A15offset,$E964))*OFFSET($F$7,0,$E964))-SUM($G964:AS964))*(OFFSET('PTRM input'!$G$477,0,$E964-1)/A15taxstdlife))))</f>
        <v>0</v>
      </c>
      <c r="AU964" s="251">
        <f ca="1">IF(A15taxstdlife="n/a","n/a",IF(A15taxstdlife="",0,IF(AU$3&gt;(A15stdlife+$E964),((INDEX('PTRM input'!$G$385:$P$434,A15offset,$E964)-INDEX('PTRM input'!$G$277:$P$326,A15offset,$E964))*OFFSET($F$7,0,$E964))-SUM($G964:AT964),(((INDEX('PTRM input'!$G$385:$P$434,A15offset,$E964)-INDEX('PTRM input'!$G$277:$P$326,A15offset,$E964))*OFFSET($F$7,0,$E964))-SUM($G964:AT964))*(OFFSET('PTRM input'!$G$477,0,$E964-1)/A15taxstdlife))))</f>
        <v>0</v>
      </c>
      <c r="AV964" s="251">
        <f ca="1">IF(A15taxstdlife="n/a","n/a",IF(A15taxstdlife="",0,IF(AV$3&gt;(A15stdlife+$E964),((INDEX('PTRM input'!$G$385:$P$434,A15offset,$E964)-INDEX('PTRM input'!$G$277:$P$326,A15offset,$E964))*OFFSET($F$7,0,$E964))-SUM($G964:AU964),(((INDEX('PTRM input'!$G$385:$P$434,A15offset,$E964)-INDEX('PTRM input'!$G$277:$P$326,A15offset,$E964))*OFFSET($F$7,0,$E964))-SUM($G964:AU964))*(OFFSET('PTRM input'!$G$477,0,$E964-1)/A15taxstdlife))))</f>
        <v>0</v>
      </c>
      <c r="AW964" s="251">
        <f ca="1">IF(A15taxstdlife="n/a","n/a",IF(A15taxstdlife="",0,IF(AW$3&gt;(A15stdlife+$E964),((INDEX('PTRM input'!$G$385:$P$434,A15offset,$E964)-INDEX('PTRM input'!$G$277:$P$326,A15offset,$E964))*OFFSET($F$7,0,$E964))-SUM($G964:AV964),(((INDEX('PTRM input'!$G$385:$P$434,A15offset,$E964)-INDEX('PTRM input'!$G$277:$P$326,A15offset,$E964))*OFFSET($F$7,0,$E964))-SUM($G964:AV964))*(OFFSET('PTRM input'!$G$477,0,$E964-1)/A15taxstdlife))))</f>
        <v>0</v>
      </c>
      <c r="AX964" s="251">
        <f ca="1">IF(A15taxstdlife="n/a","n/a",IF(A15taxstdlife="",0,IF(AX$3&gt;(A15stdlife+$E964),((INDEX('PTRM input'!$G$385:$P$434,A15offset,$E964)-INDEX('PTRM input'!$G$277:$P$326,A15offset,$E964))*OFFSET($F$7,0,$E964))-SUM($G964:AW964),(((INDEX('PTRM input'!$G$385:$P$434,A15offset,$E964)-INDEX('PTRM input'!$G$277:$P$326,A15offset,$E964))*OFFSET($F$7,0,$E964))-SUM($G964:AW964))*(OFFSET('PTRM input'!$G$477,0,$E964-1)/A15taxstdlife))))</f>
        <v>0</v>
      </c>
      <c r="AY964" s="251">
        <f ca="1">IF(A15taxstdlife="n/a","n/a",IF(A15taxstdlife="",0,IF(AY$3&gt;(A15stdlife+$E964),((INDEX('PTRM input'!$G$385:$P$434,A15offset,$E964)-INDEX('PTRM input'!$G$277:$P$326,A15offset,$E964))*OFFSET($F$7,0,$E964))-SUM($G964:AX964),(((INDEX('PTRM input'!$G$385:$P$434,A15offset,$E964)-INDEX('PTRM input'!$G$277:$P$326,A15offset,$E964))*OFFSET($F$7,0,$E964))-SUM($G964:AX964))*(OFFSET('PTRM input'!$G$477,0,$E964-1)/A15taxstdlife))))</f>
        <v>0</v>
      </c>
      <c r="AZ964" s="251">
        <f ca="1">IF(A15taxstdlife="n/a","n/a",IF(A15taxstdlife="",0,IF(AZ$3&gt;(A15stdlife+$E964),((INDEX('PTRM input'!$G$385:$P$434,A15offset,$E964)-INDEX('PTRM input'!$G$277:$P$326,A15offset,$E964))*OFFSET($F$7,0,$E964))-SUM($G964:AY964),(((INDEX('PTRM input'!$G$385:$P$434,A15offset,$E964)-INDEX('PTRM input'!$G$277:$P$326,A15offset,$E964))*OFFSET($F$7,0,$E964))-SUM($G964:AY964))*(OFFSET('PTRM input'!$G$477,0,$E964-1)/A15taxstdlife))))</f>
        <v>0</v>
      </c>
      <c r="BA964" s="251">
        <f ca="1">IF(A15taxstdlife="n/a","n/a",IF(A15taxstdlife="",0,IF(BA$3&gt;(A15stdlife+$E964),((INDEX('PTRM input'!$G$385:$P$434,A15offset,$E964)-INDEX('PTRM input'!$G$277:$P$326,A15offset,$E964))*OFFSET($F$7,0,$E964))-SUM($G964:AZ964),(((INDEX('PTRM input'!$G$385:$P$434,A15offset,$E964)-INDEX('PTRM input'!$G$277:$P$326,A15offset,$E964))*OFFSET($F$7,0,$E964))-SUM($G964:AZ964))*(OFFSET('PTRM input'!$G$477,0,$E964-1)/A15taxstdlife))))</f>
        <v>0</v>
      </c>
      <c r="BB964" s="251">
        <f ca="1">IF(A15taxstdlife="n/a","n/a",IF(A15taxstdlife="",0,IF(BB$3&gt;(A15stdlife+$E964),((INDEX('PTRM input'!$G$385:$P$434,A15offset,$E964)-INDEX('PTRM input'!$G$277:$P$326,A15offset,$E964))*OFFSET($F$7,0,$E964))-SUM($G964:BA964),(((INDEX('PTRM input'!$G$385:$P$434,A15offset,$E964)-INDEX('PTRM input'!$G$277:$P$326,A15offset,$E964))*OFFSET($F$7,0,$E964))-SUM($G964:BA964))*(OFFSET('PTRM input'!$G$477,0,$E964-1)/A15taxstdlife))))</f>
        <v>0</v>
      </c>
      <c r="BC964" s="251">
        <f ca="1">IF(A15taxstdlife="n/a","n/a",IF(A15taxstdlife="",0,IF(BC$3&gt;(A15stdlife+$E964),((INDEX('PTRM input'!$G$385:$P$434,A15offset,$E964)-INDEX('PTRM input'!$G$277:$P$326,A15offset,$E964))*OFFSET($F$7,0,$E964))-SUM($G964:BB964),(((INDEX('PTRM input'!$G$385:$P$434,A15offset,$E964)-INDEX('PTRM input'!$G$277:$P$326,A15offset,$E964))*OFFSET($F$7,0,$E964))-SUM($G964:BB964))*(OFFSET('PTRM input'!$G$477,0,$E964-1)/A15taxstdlife))))</f>
        <v>0</v>
      </c>
      <c r="BD964" s="251">
        <f ca="1">IF(A15taxstdlife="n/a","n/a",IF(A15taxstdlife="",0,IF(BD$3&gt;(A15stdlife+$E964),((INDEX('PTRM input'!$G$385:$P$434,A15offset,$E964)-INDEX('PTRM input'!$G$277:$P$326,A15offset,$E964))*OFFSET($F$7,0,$E964))-SUM($G964:BC964),(((INDEX('PTRM input'!$G$385:$P$434,A15offset,$E964)-INDEX('PTRM input'!$G$277:$P$326,A15offset,$E964))*OFFSET($F$7,0,$E964))-SUM($G964:BC964))*(OFFSET('PTRM input'!$G$477,0,$E964-1)/A15taxstdlife))))</f>
        <v>0</v>
      </c>
      <c r="BE964" s="251">
        <f ca="1">IF(A15taxstdlife="n/a","n/a",IF(A15taxstdlife="",0,IF(BE$3&gt;(A15stdlife+$E964),((INDEX('PTRM input'!$G$385:$P$434,A15offset,$E964)-INDEX('PTRM input'!$G$277:$P$326,A15offset,$E964))*OFFSET($F$7,0,$E964))-SUM($G964:BD964),(((INDEX('PTRM input'!$G$385:$P$434,A15offset,$E964)-INDEX('PTRM input'!$G$277:$P$326,A15offset,$E964))*OFFSET($F$7,0,$E964))-SUM($G964:BD964))*(OFFSET('PTRM input'!$G$477,0,$E964-1)/A15taxstdlife))))</f>
        <v>0</v>
      </c>
      <c r="BF964" s="251">
        <f ca="1">IF(A15taxstdlife="n/a","n/a",IF(A15taxstdlife="",0,IF(BF$3&gt;(A15stdlife+$E964),((INDEX('PTRM input'!$G$385:$P$434,A15offset,$E964)-INDEX('PTRM input'!$G$277:$P$326,A15offset,$E964))*OFFSET($F$7,0,$E964))-SUM($G964:BE964),(((INDEX('PTRM input'!$G$385:$P$434,A15offset,$E964)-INDEX('PTRM input'!$G$277:$P$326,A15offset,$E964))*OFFSET($F$7,0,$E964))-SUM($G964:BE964))*(OFFSET('PTRM input'!$G$477,0,$E964-1)/A15taxstdlife))))</f>
        <v>0</v>
      </c>
      <c r="BG964" s="251">
        <f ca="1">IF(A15taxstdlife="n/a","n/a",IF(A15taxstdlife="",0,IF(BG$3&gt;(A15stdlife+$E964),((INDEX('PTRM input'!$G$385:$P$434,A15offset,$E964)-INDEX('PTRM input'!$G$277:$P$326,A15offset,$E964))*OFFSET($F$7,0,$E964))-SUM($G964:BF964),(((INDEX('PTRM input'!$G$385:$P$434,A15offset,$E964)-INDEX('PTRM input'!$G$277:$P$326,A15offset,$E964))*OFFSET($F$7,0,$E964))-SUM($G964:BF964))*(OFFSET('PTRM input'!$G$477,0,$E964-1)/A15taxstdlife))))</f>
        <v>0</v>
      </c>
      <c r="BH964" s="251">
        <f ca="1">IF(A15taxstdlife="n/a","n/a",IF(A15taxstdlife="",0,IF(BH$3&gt;(A15stdlife+$E964),((INDEX('PTRM input'!$G$385:$P$434,A15offset,$E964)-INDEX('PTRM input'!$G$277:$P$326,A15offset,$E964))*OFFSET($F$7,0,$E964))-SUM($G964:BG964),(((INDEX('PTRM input'!$G$385:$P$434,A15offset,$E964)-INDEX('PTRM input'!$G$277:$P$326,A15offset,$E964))*OFFSET($F$7,0,$E964))-SUM($G964:BG964))*(OFFSET('PTRM input'!$G$477,0,$E964-1)/A15taxstdlife))))</f>
        <v>0</v>
      </c>
      <c r="BI964" s="251">
        <f ca="1">IF(A15taxstdlife="n/a","n/a",IF(A15taxstdlife="",0,IF(BI$3&gt;(A15stdlife+$E964),((INDEX('PTRM input'!$G$385:$P$434,A15offset,$E964)-INDEX('PTRM input'!$G$277:$P$326,A15offset,$E964))*OFFSET($F$7,0,$E964))-SUM($G964:BH964),(((INDEX('PTRM input'!$G$385:$P$434,A15offset,$E964)-INDEX('PTRM input'!$G$277:$P$326,A15offset,$E964))*OFFSET($F$7,0,$E964))-SUM($G964:BH964))*(OFFSET('PTRM input'!$G$477,0,$E964-1)/A15taxstdlife))))</f>
        <v>0</v>
      </c>
      <c r="BJ964" s="116"/>
      <c r="BK964" s="116"/>
      <c r="BL964" s="116"/>
      <c r="BM964" s="116"/>
    </row>
    <row r="965" spans="1:65" ht="12.75" hidden="1" customHeight="1" outlineLevel="2">
      <c r="A965" s="366"/>
      <c r="B965" s="19"/>
      <c r="C965" s="18"/>
      <c r="D965" s="760"/>
      <c r="E965" s="86">
        <v>2</v>
      </c>
      <c r="F965" s="356"/>
      <c r="G965" s="434"/>
      <c r="H965" s="619"/>
      <c r="I965" s="251">
        <f ca="1">IF(A15taxstdlife="n/a","n/a",IF(A15taxstdlife="",0,IF(I$3&gt;(A15stdlife+$E965),((INDEX('PTRM input'!$G$385:$P$434,A15offset,$E965)-INDEX('PTRM input'!$G$277:$P$326,A15offset,$E965))*OFFSET($F$7,0,$E965))-SUM($G965:H965),(((INDEX('PTRM input'!$G$385:$P$434,A15offset,$E965)-INDEX('PTRM input'!$G$277:$P$326,A15offset,$E965))*OFFSET($F$7,0,$E965))-SUM($G965:H965))*(OFFSET('PTRM input'!$G$477,0,$E965-1)/A15taxstdlife))))</f>
        <v>0</v>
      </c>
      <c r="J965" s="251">
        <f ca="1">IF(A15taxstdlife="n/a","n/a",IF(A15taxstdlife="",0,IF(J$3&gt;(A15stdlife+$E965),((INDEX('PTRM input'!$G$385:$P$434,A15offset,$E965)-INDEX('PTRM input'!$G$277:$P$326,A15offset,$E965))*OFFSET($F$7,0,$E965))-SUM($G965:I965),(((INDEX('PTRM input'!$G$385:$P$434,A15offset,$E965)-INDEX('PTRM input'!$G$277:$P$326,A15offset,$E965))*OFFSET($F$7,0,$E965))-SUM($G965:I965))*(OFFSET('PTRM input'!$G$477,0,$E965-1)/A15taxstdlife))))</f>
        <v>0</v>
      </c>
      <c r="K965" s="251">
        <f ca="1">IF(A15taxstdlife="n/a","n/a",IF(A15taxstdlife="",0,IF(K$3&gt;(A15stdlife+$E965),((INDEX('PTRM input'!$G$385:$P$434,A15offset,$E965)-INDEX('PTRM input'!$G$277:$P$326,A15offset,$E965))*OFFSET($F$7,0,$E965))-SUM($G965:J965),(((INDEX('PTRM input'!$G$385:$P$434,A15offset,$E965)-INDEX('PTRM input'!$G$277:$P$326,A15offset,$E965))*OFFSET($F$7,0,$E965))-SUM($G965:J965))*(OFFSET('PTRM input'!$G$477,0,$E965-1)/A15taxstdlife))))</f>
        <v>0</v>
      </c>
      <c r="L965" s="251">
        <f ca="1">IF(A15taxstdlife="n/a","n/a",IF(A15taxstdlife="",0,IF(L$3&gt;(A15stdlife+$E965),((INDEX('PTRM input'!$G$385:$P$434,A15offset,$E965)-INDEX('PTRM input'!$G$277:$P$326,A15offset,$E965))*OFFSET($F$7,0,$E965))-SUM($G965:K965),(((INDEX('PTRM input'!$G$385:$P$434,A15offset,$E965)-INDEX('PTRM input'!$G$277:$P$326,A15offset,$E965))*OFFSET($F$7,0,$E965))-SUM($G965:K965))*(OFFSET('PTRM input'!$G$477,0,$E965-1)/A15taxstdlife))))</f>
        <v>0</v>
      </c>
      <c r="M965" s="251">
        <f ca="1">IF(A15taxstdlife="n/a","n/a",IF(A15taxstdlife="",0,IF(M$3&gt;(A15stdlife+$E965),((INDEX('PTRM input'!$G$385:$P$434,A15offset,$E965)-INDEX('PTRM input'!$G$277:$P$326,A15offset,$E965))*OFFSET($F$7,0,$E965))-SUM($G965:L965),(((INDEX('PTRM input'!$G$385:$P$434,A15offset,$E965)-INDEX('PTRM input'!$G$277:$P$326,A15offset,$E965))*OFFSET($F$7,0,$E965))-SUM($G965:L965))*(OFFSET('PTRM input'!$G$477,0,$E965-1)/A15taxstdlife))))</f>
        <v>0</v>
      </c>
      <c r="N965" s="251">
        <f ca="1">IF(A15taxstdlife="n/a","n/a",IF(A15taxstdlife="",0,IF(N$3&gt;(A15stdlife+$E965),((INDEX('PTRM input'!$G$385:$P$434,A15offset,$E965)-INDEX('PTRM input'!$G$277:$P$326,A15offset,$E965))*OFFSET($F$7,0,$E965))-SUM($G965:M965),(((INDEX('PTRM input'!$G$385:$P$434,A15offset,$E965)-INDEX('PTRM input'!$G$277:$P$326,A15offset,$E965))*OFFSET($F$7,0,$E965))-SUM($G965:M965))*(OFFSET('PTRM input'!$G$477,0,$E965-1)/A15taxstdlife))))</f>
        <v>0</v>
      </c>
      <c r="O965" s="251">
        <f ca="1">IF(A15taxstdlife="n/a","n/a",IF(A15taxstdlife="",0,IF(O$3&gt;(A15stdlife+$E965),((INDEX('PTRM input'!$G$385:$P$434,A15offset,$E965)-INDEX('PTRM input'!$G$277:$P$326,A15offset,$E965))*OFFSET($F$7,0,$E965))-SUM($G965:N965),(((INDEX('PTRM input'!$G$385:$P$434,A15offset,$E965)-INDEX('PTRM input'!$G$277:$P$326,A15offset,$E965))*OFFSET($F$7,0,$E965))-SUM($G965:N965))*(OFFSET('PTRM input'!$G$477,0,$E965-1)/A15taxstdlife))))</f>
        <v>0</v>
      </c>
      <c r="P965" s="251">
        <f ca="1">IF(A15taxstdlife="n/a","n/a",IF(A15taxstdlife="",0,IF(P$3&gt;(A15stdlife+$E965),((INDEX('PTRM input'!$G$385:$P$434,A15offset,$E965)-INDEX('PTRM input'!$G$277:$P$326,A15offset,$E965))*OFFSET($F$7,0,$E965))-SUM($G965:O965),(((INDEX('PTRM input'!$G$385:$P$434,A15offset,$E965)-INDEX('PTRM input'!$G$277:$P$326,A15offset,$E965))*OFFSET($F$7,0,$E965))-SUM($G965:O965))*(OFFSET('PTRM input'!$G$477,0,$E965-1)/A15taxstdlife))))</f>
        <v>0</v>
      </c>
      <c r="Q965" s="251">
        <f ca="1">IF(A15taxstdlife="n/a","n/a",IF(A15taxstdlife="",0,IF(Q$3&gt;(A15stdlife+$E965),((INDEX('PTRM input'!$G$385:$P$434,A15offset,$E965)-INDEX('PTRM input'!$G$277:$P$326,A15offset,$E965))*OFFSET($F$7,0,$E965))-SUM($G965:P965),(((INDEX('PTRM input'!$G$385:$P$434,A15offset,$E965)-INDEX('PTRM input'!$G$277:$P$326,A15offset,$E965))*OFFSET($F$7,0,$E965))-SUM($G965:P965))*(OFFSET('PTRM input'!$G$477,0,$E965-1)/A15taxstdlife))))</f>
        <v>0</v>
      </c>
      <c r="R965" s="251">
        <f ca="1">IF(A15taxstdlife="n/a","n/a",IF(A15taxstdlife="",0,IF(R$3&gt;(A15stdlife+$E965),((INDEX('PTRM input'!$G$385:$P$434,A15offset,$E965)-INDEX('PTRM input'!$G$277:$P$326,A15offset,$E965))*OFFSET($F$7,0,$E965))-SUM($G965:Q965),(((INDEX('PTRM input'!$G$385:$P$434,A15offset,$E965)-INDEX('PTRM input'!$G$277:$P$326,A15offset,$E965))*OFFSET($F$7,0,$E965))-SUM($G965:Q965))*(OFFSET('PTRM input'!$G$477,0,$E965-1)/A15taxstdlife))))</f>
        <v>0</v>
      </c>
      <c r="S965" s="251">
        <f ca="1">IF(A15taxstdlife="n/a","n/a",IF(A15taxstdlife="",0,IF(S$3&gt;(A15stdlife+$E965),((INDEX('PTRM input'!$G$385:$P$434,A15offset,$E965)-INDEX('PTRM input'!$G$277:$P$326,A15offset,$E965))*OFFSET($F$7,0,$E965))-SUM($G965:R965),(((INDEX('PTRM input'!$G$385:$P$434,A15offset,$E965)-INDEX('PTRM input'!$G$277:$P$326,A15offset,$E965))*OFFSET($F$7,0,$E965))-SUM($G965:R965))*(OFFSET('PTRM input'!$G$477,0,$E965-1)/A15taxstdlife))))</f>
        <v>0</v>
      </c>
      <c r="T965" s="251">
        <f ca="1">IF(A15taxstdlife="n/a","n/a",IF(A15taxstdlife="",0,IF(T$3&gt;(A15stdlife+$E965),((INDEX('PTRM input'!$G$385:$P$434,A15offset,$E965)-INDEX('PTRM input'!$G$277:$P$326,A15offset,$E965))*OFFSET($F$7,0,$E965))-SUM($G965:S965),(((INDEX('PTRM input'!$G$385:$P$434,A15offset,$E965)-INDEX('PTRM input'!$G$277:$P$326,A15offset,$E965))*OFFSET($F$7,0,$E965))-SUM($G965:S965))*(OFFSET('PTRM input'!$G$477,0,$E965-1)/A15taxstdlife))))</f>
        <v>0</v>
      </c>
      <c r="U965" s="251">
        <f ca="1">IF(A15taxstdlife="n/a","n/a",IF(A15taxstdlife="",0,IF(U$3&gt;(A15stdlife+$E965),((INDEX('PTRM input'!$G$385:$P$434,A15offset,$E965)-INDEX('PTRM input'!$G$277:$P$326,A15offset,$E965))*OFFSET($F$7,0,$E965))-SUM($G965:T965),(((INDEX('PTRM input'!$G$385:$P$434,A15offset,$E965)-INDEX('PTRM input'!$G$277:$P$326,A15offset,$E965))*OFFSET($F$7,0,$E965))-SUM($G965:T965))*(OFFSET('PTRM input'!$G$477,0,$E965-1)/A15taxstdlife))))</f>
        <v>0</v>
      </c>
      <c r="V965" s="251">
        <f ca="1">IF(A15taxstdlife="n/a","n/a",IF(A15taxstdlife="",0,IF(V$3&gt;(A15stdlife+$E965),((INDEX('PTRM input'!$G$385:$P$434,A15offset,$E965)-INDEX('PTRM input'!$G$277:$P$326,A15offset,$E965))*OFFSET($F$7,0,$E965))-SUM($G965:U965),(((INDEX('PTRM input'!$G$385:$P$434,A15offset,$E965)-INDEX('PTRM input'!$G$277:$P$326,A15offset,$E965))*OFFSET($F$7,0,$E965))-SUM($G965:U965))*(OFFSET('PTRM input'!$G$477,0,$E965-1)/A15taxstdlife))))</f>
        <v>0</v>
      </c>
      <c r="W965" s="251">
        <f ca="1">IF(A15taxstdlife="n/a","n/a",IF(A15taxstdlife="",0,IF(W$3&gt;(A15stdlife+$E965),((INDEX('PTRM input'!$G$385:$P$434,A15offset,$E965)-INDEX('PTRM input'!$G$277:$P$326,A15offset,$E965))*OFFSET($F$7,0,$E965))-SUM($G965:V965),(((INDEX('PTRM input'!$G$385:$P$434,A15offset,$E965)-INDEX('PTRM input'!$G$277:$P$326,A15offset,$E965))*OFFSET($F$7,0,$E965))-SUM($G965:V965))*(OFFSET('PTRM input'!$G$477,0,$E965-1)/A15taxstdlife))))</f>
        <v>0</v>
      </c>
      <c r="X965" s="251">
        <f ca="1">IF(A15taxstdlife="n/a","n/a",IF(A15taxstdlife="",0,IF(X$3&gt;(A15stdlife+$E965),((INDEX('PTRM input'!$G$385:$P$434,A15offset,$E965)-INDEX('PTRM input'!$G$277:$P$326,A15offset,$E965))*OFFSET($F$7,0,$E965))-SUM($G965:W965),(((INDEX('PTRM input'!$G$385:$P$434,A15offset,$E965)-INDEX('PTRM input'!$G$277:$P$326,A15offset,$E965))*OFFSET($F$7,0,$E965))-SUM($G965:W965))*(OFFSET('PTRM input'!$G$477,0,$E965-1)/A15taxstdlife))))</f>
        <v>0</v>
      </c>
      <c r="Y965" s="251">
        <f ca="1">IF(A15taxstdlife="n/a","n/a",IF(A15taxstdlife="",0,IF(Y$3&gt;(A15stdlife+$E965),((INDEX('PTRM input'!$G$385:$P$434,A15offset,$E965)-INDEX('PTRM input'!$G$277:$P$326,A15offset,$E965))*OFFSET($F$7,0,$E965))-SUM($G965:X965),(((INDEX('PTRM input'!$G$385:$P$434,A15offset,$E965)-INDEX('PTRM input'!$G$277:$P$326,A15offset,$E965))*OFFSET($F$7,0,$E965))-SUM($G965:X965))*(OFFSET('PTRM input'!$G$477,0,$E965-1)/A15taxstdlife))))</f>
        <v>0</v>
      </c>
      <c r="Z965" s="251">
        <f ca="1">IF(A15taxstdlife="n/a","n/a",IF(A15taxstdlife="",0,IF(Z$3&gt;(A15stdlife+$E965),((INDEX('PTRM input'!$G$385:$P$434,A15offset,$E965)-INDEX('PTRM input'!$G$277:$P$326,A15offset,$E965))*OFFSET($F$7,0,$E965))-SUM($G965:Y965),(((INDEX('PTRM input'!$G$385:$P$434,A15offset,$E965)-INDEX('PTRM input'!$G$277:$P$326,A15offset,$E965))*OFFSET($F$7,0,$E965))-SUM($G965:Y965))*(OFFSET('PTRM input'!$G$477,0,$E965-1)/A15taxstdlife))))</f>
        <v>0</v>
      </c>
      <c r="AA965" s="251">
        <f ca="1">IF(A15taxstdlife="n/a","n/a",IF(A15taxstdlife="",0,IF(AA$3&gt;(A15stdlife+$E965),((INDEX('PTRM input'!$G$385:$P$434,A15offset,$E965)-INDEX('PTRM input'!$G$277:$P$326,A15offset,$E965))*OFFSET($F$7,0,$E965))-SUM($G965:Z965),(((INDEX('PTRM input'!$G$385:$P$434,A15offset,$E965)-INDEX('PTRM input'!$G$277:$P$326,A15offset,$E965))*OFFSET($F$7,0,$E965))-SUM($G965:Z965))*(OFFSET('PTRM input'!$G$477,0,$E965-1)/A15taxstdlife))))</f>
        <v>0</v>
      </c>
      <c r="AB965" s="251">
        <f ca="1">IF(A15taxstdlife="n/a","n/a",IF(A15taxstdlife="",0,IF(AB$3&gt;(A15stdlife+$E965),((INDEX('PTRM input'!$G$385:$P$434,A15offset,$E965)-INDEX('PTRM input'!$G$277:$P$326,A15offset,$E965))*OFFSET($F$7,0,$E965))-SUM($G965:AA965),(((INDEX('PTRM input'!$G$385:$P$434,A15offset,$E965)-INDEX('PTRM input'!$G$277:$P$326,A15offset,$E965))*OFFSET($F$7,0,$E965))-SUM($G965:AA965))*(OFFSET('PTRM input'!$G$477,0,$E965-1)/A15taxstdlife))))</f>
        <v>0</v>
      </c>
      <c r="AC965" s="251">
        <f ca="1">IF(A15taxstdlife="n/a","n/a",IF(A15taxstdlife="",0,IF(AC$3&gt;(A15stdlife+$E965),((INDEX('PTRM input'!$G$385:$P$434,A15offset,$E965)-INDEX('PTRM input'!$G$277:$P$326,A15offset,$E965))*OFFSET($F$7,0,$E965))-SUM($G965:AB965),(((INDEX('PTRM input'!$G$385:$P$434,A15offset,$E965)-INDEX('PTRM input'!$G$277:$P$326,A15offset,$E965))*OFFSET($F$7,0,$E965))-SUM($G965:AB965))*(OFFSET('PTRM input'!$G$477,0,$E965-1)/A15taxstdlife))))</f>
        <v>0</v>
      </c>
      <c r="AD965" s="251">
        <f ca="1">IF(A15taxstdlife="n/a","n/a",IF(A15taxstdlife="",0,IF(AD$3&gt;(A15stdlife+$E965),((INDEX('PTRM input'!$G$385:$P$434,A15offset,$E965)-INDEX('PTRM input'!$G$277:$P$326,A15offset,$E965))*OFFSET($F$7,0,$E965))-SUM($G965:AC965),(((INDEX('PTRM input'!$G$385:$P$434,A15offset,$E965)-INDEX('PTRM input'!$G$277:$P$326,A15offset,$E965))*OFFSET($F$7,0,$E965))-SUM($G965:AC965))*(OFFSET('PTRM input'!$G$477,0,$E965-1)/A15taxstdlife))))</f>
        <v>0</v>
      </c>
      <c r="AE965" s="251">
        <f ca="1">IF(A15taxstdlife="n/a","n/a",IF(A15taxstdlife="",0,IF(AE$3&gt;(A15stdlife+$E965),((INDEX('PTRM input'!$G$385:$P$434,A15offset,$E965)-INDEX('PTRM input'!$G$277:$P$326,A15offset,$E965))*OFFSET($F$7,0,$E965))-SUM($G965:AD965),(((INDEX('PTRM input'!$G$385:$P$434,A15offset,$E965)-INDEX('PTRM input'!$G$277:$P$326,A15offset,$E965))*OFFSET($F$7,0,$E965))-SUM($G965:AD965))*(OFFSET('PTRM input'!$G$477,0,$E965-1)/A15taxstdlife))))</f>
        <v>0</v>
      </c>
      <c r="AF965" s="251">
        <f ca="1">IF(A15taxstdlife="n/a","n/a",IF(A15taxstdlife="",0,IF(AF$3&gt;(A15stdlife+$E965),((INDEX('PTRM input'!$G$385:$P$434,A15offset,$E965)-INDEX('PTRM input'!$G$277:$P$326,A15offset,$E965))*OFFSET($F$7,0,$E965))-SUM($G965:AE965),(((INDEX('PTRM input'!$G$385:$P$434,A15offset,$E965)-INDEX('PTRM input'!$G$277:$P$326,A15offset,$E965))*OFFSET($F$7,0,$E965))-SUM($G965:AE965))*(OFFSET('PTRM input'!$G$477,0,$E965-1)/A15taxstdlife))))</f>
        <v>0</v>
      </c>
      <c r="AG965" s="251">
        <f ca="1">IF(A15taxstdlife="n/a","n/a",IF(A15taxstdlife="",0,IF(AG$3&gt;(A15stdlife+$E965),((INDEX('PTRM input'!$G$385:$P$434,A15offset,$E965)-INDEX('PTRM input'!$G$277:$P$326,A15offset,$E965))*OFFSET($F$7,0,$E965))-SUM($G965:AF965),(((INDEX('PTRM input'!$G$385:$P$434,A15offset,$E965)-INDEX('PTRM input'!$G$277:$P$326,A15offset,$E965))*OFFSET($F$7,0,$E965))-SUM($G965:AF965))*(OFFSET('PTRM input'!$G$477,0,$E965-1)/A15taxstdlife))))</f>
        <v>0</v>
      </c>
      <c r="AH965" s="251">
        <f ca="1">IF(A15taxstdlife="n/a","n/a",IF(A15taxstdlife="",0,IF(AH$3&gt;(A15stdlife+$E965),((INDEX('PTRM input'!$G$385:$P$434,A15offset,$E965)-INDEX('PTRM input'!$G$277:$P$326,A15offset,$E965))*OFFSET($F$7,0,$E965))-SUM($G965:AG965),(((INDEX('PTRM input'!$G$385:$P$434,A15offset,$E965)-INDEX('PTRM input'!$G$277:$P$326,A15offset,$E965))*OFFSET($F$7,0,$E965))-SUM($G965:AG965))*(OFFSET('PTRM input'!$G$477,0,$E965-1)/A15taxstdlife))))</f>
        <v>0</v>
      </c>
      <c r="AI965" s="251">
        <f ca="1">IF(A15taxstdlife="n/a","n/a",IF(A15taxstdlife="",0,IF(AI$3&gt;(A15stdlife+$E965),((INDEX('PTRM input'!$G$385:$P$434,A15offset,$E965)-INDEX('PTRM input'!$G$277:$P$326,A15offset,$E965))*OFFSET($F$7,0,$E965))-SUM($G965:AH965),(((INDEX('PTRM input'!$G$385:$P$434,A15offset,$E965)-INDEX('PTRM input'!$G$277:$P$326,A15offset,$E965))*OFFSET($F$7,0,$E965))-SUM($G965:AH965))*(OFFSET('PTRM input'!$G$477,0,$E965-1)/A15taxstdlife))))</f>
        <v>0</v>
      </c>
      <c r="AJ965" s="251">
        <f ca="1">IF(A15taxstdlife="n/a","n/a",IF(A15taxstdlife="",0,IF(AJ$3&gt;(A15stdlife+$E965),((INDEX('PTRM input'!$G$385:$P$434,A15offset,$E965)-INDEX('PTRM input'!$G$277:$P$326,A15offset,$E965))*OFFSET($F$7,0,$E965))-SUM($G965:AI965),(((INDEX('PTRM input'!$G$385:$P$434,A15offset,$E965)-INDEX('PTRM input'!$G$277:$P$326,A15offset,$E965))*OFFSET($F$7,0,$E965))-SUM($G965:AI965))*(OFFSET('PTRM input'!$G$477,0,$E965-1)/A15taxstdlife))))</f>
        <v>0</v>
      </c>
      <c r="AK965" s="251">
        <f ca="1">IF(A15taxstdlife="n/a","n/a",IF(A15taxstdlife="",0,IF(AK$3&gt;(A15stdlife+$E965),((INDEX('PTRM input'!$G$385:$P$434,A15offset,$E965)-INDEX('PTRM input'!$G$277:$P$326,A15offset,$E965))*OFFSET($F$7,0,$E965))-SUM($G965:AJ965),(((INDEX('PTRM input'!$G$385:$P$434,A15offset,$E965)-INDEX('PTRM input'!$G$277:$P$326,A15offset,$E965))*OFFSET($F$7,0,$E965))-SUM($G965:AJ965))*(OFFSET('PTRM input'!$G$477,0,$E965-1)/A15taxstdlife))))</f>
        <v>0</v>
      </c>
      <c r="AL965" s="251">
        <f ca="1">IF(A15taxstdlife="n/a","n/a",IF(A15taxstdlife="",0,IF(AL$3&gt;(A15stdlife+$E965),((INDEX('PTRM input'!$G$385:$P$434,A15offset,$E965)-INDEX('PTRM input'!$G$277:$P$326,A15offset,$E965))*OFFSET($F$7,0,$E965))-SUM($G965:AK965),(((INDEX('PTRM input'!$G$385:$P$434,A15offset,$E965)-INDEX('PTRM input'!$G$277:$P$326,A15offset,$E965))*OFFSET($F$7,0,$E965))-SUM($G965:AK965))*(OFFSET('PTRM input'!$G$477,0,$E965-1)/A15taxstdlife))))</f>
        <v>0</v>
      </c>
      <c r="AM965" s="251">
        <f ca="1">IF(A15taxstdlife="n/a","n/a",IF(A15taxstdlife="",0,IF(AM$3&gt;(A15stdlife+$E965),((INDEX('PTRM input'!$G$385:$P$434,A15offset,$E965)-INDEX('PTRM input'!$G$277:$P$326,A15offset,$E965))*OFFSET($F$7,0,$E965))-SUM($G965:AL965),(((INDEX('PTRM input'!$G$385:$P$434,A15offset,$E965)-INDEX('PTRM input'!$G$277:$P$326,A15offset,$E965))*OFFSET($F$7,0,$E965))-SUM($G965:AL965))*(OFFSET('PTRM input'!$G$477,0,$E965-1)/A15taxstdlife))))</f>
        <v>0</v>
      </c>
      <c r="AN965" s="251">
        <f ca="1">IF(A15taxstdlife="n/a","n/a",IF(A15taxstdlife="",0,IF(AN$3&gt;(A15stdlife+$E965),((INDEX('PTRM input'!$G$385:$P$434,A15offset,$E965)-INDEX('PTRM input'!$G$277:$P$326,A15offset,$E965))*OFFSET($F$7,0,$E965))-SUM($G965:AM965),(((INDEX('PTRM input'!$G$385:$P$434,A15offset,$E965)-INDEX('PTRM input'!$G$277:$P$326,A15offset,$E965))*OFFSET($F$7,0,$E965))-SUM($G965:AM965))*(OFFSET('PTRM input'!$G$477,0,$E965-1)/A15taxstdlife))))</f>
        <v>0</v>
      </c>
      <c r="AO965" s="251">
        <f ca="1">IF(A15taxstdlife="n/a","n/a",IF(A15taxstdlife="",0,IF(AO$3&gt;(A15stdlife+$E965),((INDEX('PTRM input'!$G$385:$P$434,A15offset,$E965)-INDEX('PTRM input'!$G$277:$P$326,A15offset,$E965))*OFFSET($F$7,0,$E965))-SUM($G965:AN965),(((INDEX('PTRM input'!$G$385:$P$434,A15offset,$E965)-INDEX('PTRM input'!$G$277:$P$326,A15offset,$E965))*OFFSET($F$7,0,$E965))-SUM($G965:AN965))*(OFFSET('PTRM input'!$G$477,0,$E965-1)/A15taxstdlife))))</f>
        <v>0</v>
      </c>
      <c r="AP965" s="251">
        <f ca="1">IF(A15taxstdlife="n/a","n/a",IF(A15taxstdlife="",0,IF(AP$3&gt;(A15stdlife+$E965),((INDEX('PTRM input'!$G$385:$P$434,A15offset,$E965)-INDEX('PTRM input'!$G$277:$P$326,A15offset,$E965))*OFFSET($F$7,0,$E965))-SUM($G965:AO965),(((INDEX('PTRM input'!$G$385:$P$434,A15offset,$E965)-INDEX('PTRM input'!$G$277:$P$326,A15offset,$E965))*OFFSET($F$7,0,$E965))-SUM($G965:AO965))*(OFFSET('PTRM input'!$G$477,0,$E965-1)/A15taxstdlife))))</f>
        <v>0</v>
      </c>
      <c r="AQ965" s="251">
        <f ca="1">IF(A15taxstdlife="n/a","n/a",IF(A15taxstdlife="",0,IF(AQ$3&gt;(A15stdlife+$E965),((INDEX('PTRM input'!$G$385:$P$434,A15offset,$E965)-INDEX('PTRM input'!$G$277:$P$326,A15offset,$E965))*OFFSET($F$7,0,$E965))-SUM($G965:AP965),(((INDEX('PTRM input'!$G$385:$P$434,A15offset,$E965)-INDEX('PTRM input'!$G$277:$P$326,A15offset,$E965))*OFFSET($F$7,0,$E965))-SUM($G965:AP965))*(OFFSET('PTRM input'!$G$477,0,$E965-1)/A15taxstdlife))))</f>
        <v>0</v>
      </c>
      <c r="AR965" s="251">
        <f ca="1">IF(A15taxstdlife="n/a","n/a",IF(A15taxstdlife="",0,IF(AR$3&gt;(A15stdlife+$E965),((INDEX('PTRM input'!$G$385:$P$434,A15offset,$E965)-INDEX('PTRM input'!$G$277:$P$326,A15offset,$E965))*OFFSET($F$7,0,$E965))-SUM($G965:AQ965),(((INDEX('PTRM input'!$G$385:$P$434,A15offset,$E965)-INDEX('PTRM input'!$G$277:$P$326,A15offset,$E965))*OFFSET($F$7,0,$E965))-SUM($G965:AQ965))*(OFFSET('PTRM input'!$G$477,0,$E965-1)/A15taxstdlife))))</f>
        <v>0</v>
      </c>
      <c r="AS965" s="251">
        <f ca="1">IF(A15taxstdlife="n/a","n/a",IF(A15taxstdlife="",0,IF(AS$3&gt;(A15stdlife+$E965),((INDEX('PTRM input'!$G$385:$P$434,A15offset,$E965)-INDEX('PTRM input'!$G$277:$P$326,A15offset,$E965))*OFFSET($F$7,0,$E965))-SUM($G965:AR965),(((INDEX('PTRM input'!$G$385:$P$434,A15offset,$E965)-INDEX('PTRM input'!$G$277:$P$326,A15offset,$E965))*OFFSET($F$7,0,$E965))-SUM($G965:AR965))*(OFFSET('PTRM input'!$G$477,0,$E965-1)/A15taxstdlife))))</f>
        <v>0</v>
      </c>
      <c r="AT965" s="251">
        <f ca="1">IF(A15taxstdlife="n/a","n/a",IF(A15taxstdlife="",0,IF(AT$3&gt;(A15stdlife+$E965),((INDEX('PTRM input'!$G$385:$P$434,A15offset,$E965)-INDEX('PTRM input'!$G$277:$P$326,A15offset,$E965))*OFFSET($F$7,0,$E965))-SUM($G965:AS965),(((INDEX('PTRM input'!$G$385:$P$434,A15offset,$E965)-INDEX('PTRM input'!$G$277:$P$326,A15offset,$E965))*OFFSET($F$7,0,$E965))-SUM($G965:AS965))*(OFFSET('PTRM input'!$G$477,0,$E965-1)/A15taxstdlife))))</f>
        <v>0</v>
      </c>
      <c r="AU965" s="251">
        <f ca="1">IF(A15taxstdlife="n/a","n/a",IF(A15taxstdlife="",0,IF(AU$3&gt;(A15stdlife+$E965),((INDEX('PTRM input'!$G$385:$P$434,A15offset,$E965)-INDEX('PTRM input'!$G$277:$P$326,A15offset,$E965))*OFFSET($F$7,0,$E965))-SUM($G965:AT965),(((INDEX('PTRM input'!$G$385:$P$434,A15offset,$E965)-INDEX('PTRM input'!$G$277:$P$326,A15offset,$E965))*OFFSET($F$7,0,$E965))-SUM($G965:AT965))*(OFFSET('PTRM input'!$G$477,0,$E965-1)/A15taxstdlife))))</f>
        <v>0</v>
      </c>
      <c r="AV965" s="251">
        <f ca="1">IF(A15taxstdlife="n/a","n/a",IF(A15taxstdlife="",0,IF(AV$3&gt;(A15stdlife+$E965),((INDEX('PTRM input'!$G$385:$P$434,A15offset,$E965)-INDEX('PTRM input'!$G$277:$P$326,A15offset,$E965))*OFFSET($F$7,0,$E965))-SUM($G965:AU965),(((INDEX('PTRM input'!$G$385:$P$434,A15offset,$E965)-INDEX('PTRM input'!$G$277:$P$326,A15offset,$E965))*OFFSET($F$7,0,$E965))-SUM($G965:AU965))*(OFFSET('PTRM input'!$G$477,0,$E965-1)/A15taxstdlife))))</f>
        <v>0</v>
      </c>
      <c r="AW965" s="251">
        <f ca="1">IF(A15taxstdlife="n/a","n/a",IF(A15taxstdlife="",0,IF(AW$3&gt;(A15stdlife+$E965),((INDEX('PTRM input'!$G$385:$P$434,A15offset,$E965)-INDEX('PTRM input'!$G$277:$P$326,A15offset,$E965))*OFFSET($F$7,0,$E965))-SUM($G965:AV965),(((INDEX('PTRM input'!$G$385:$P$434,A15offset,$E965)-INDEX('PTRM input'!$G$277:$P$326,A15offset,$E965))*OFFSET($F$7,0,$E965))-SUM($G965:AV965))*(OFFSET('PTRM input'!$G$477,0,$E965-1)/A15taxstdlife))))</f>
        <v>0</v>
      </c>
      <c r="AX965" s="251">
        <f ca="1">IF(A15taxstdlife="n/a","n/a",IF(A15taxstdlife="",0,IF(AX$3&gt;(A15stdlife+$E965),((INDEX('PTRM input'!$G$385:$P$434,A15offset,$E965)-INDEX('PTRM input'!$G$277:$P$326,A15offset,$E965))*OFFSET($F$7,0,$E965))-SUM($G965:AW965),(((INDEX('PTRM input'!$G$385:$P$434,A15offset,$E965)-INDEX('PTRM input'!$G$277:$P$326,A15offset,$E965))*OFFSET($F$7,0,$E965))-SUM($G965:AW965))*(OFFSET('PTRM input'!$G$477,0,$E965-1)/A15taxstdlife))))</f>
        <v>0</v>
      </c>
      <c r="AY965" s="251">
        <f ca="1">IF(A15taxstdlife="n/a","n/a",IF(A15taxstdlife="",0,IF(AY$3&gt;(A15stdlife+$E965),((INDEX('PTRM input'!$G$385:$P$434,A15offset,$E965)-INDEX('PTRM input'!$G$277:$P$326,A15offset,$E965))*OFFSET($F$7,0,$E965))-SUM($G965:AX965),(((INDEX('PTRM input'!$G$385:$P$434,A15offset,$E965)-INDEX('PTRM input'!$G$277:$P$326,A15offset,$E965))*OFFSET($F$7,0,$E965))-SUM($G965:AX965))*(OFFSET('PTRM input'!$G$477,0,$E965-1)/A15taxstdlife))))</f>
        <v>0</v>
      </c>
      <c r="AZ965" s="251">
        <f ca="1">IF(A15taxstdlife="n/a","n/a",IF(A15taxstdlife="",0,IF(AZ$3&gt;(A15stdlife+$E965),((INDEX('PTRM input'!$G$385:$P$434,A15offset,$E965)-INDEX('PTRM input'!$G$277:$P$326,A15offset,$E965))*OFFSET($F$7,0,$E965))-SUM($G965:AY965),(((INDEX('PTRM input'!$G$385:$P$434,A15offset,$E965)-INDEX('PTRM input'!$G$277:$P$326,A15offset,$E965))*OFFSET($F$7,0,$E965))-SUM($G965:AY965))*(OFFSET('PTRM input'!$G$477,0,$E965-1)/A15taxstdlife))))</f>
        <v>0</v>
      </c>
      <c r="BA965" s="251">
        <f ca="1">IF(A15taxstdlife="n/a","n/a",IF(A15taxstdlife="",0,IF(BA$3&gt;(A15stdlife+$E965),((INDEX('PTRM input'!$G$385:$P$434,A15offset,$E965)-INDEX('PTRM input'!$G$277:$P$326,A15offset,$E965))*OFFSET($F$7,0,$E965))-SUM($G965:AZ965),(((INDEX('PTRM input'!$G$385:$P$434,A15offset,$E965)-INDEX('PTRM input'!$G$277:$P$326,A15offset,$E965))*OFFSET($F$7,0,$E965))-SUM($G965:AZ965))*(OFFSET('PTRM input'!$G$477,0,$E965-1)/A15taxstdlife))))</f>
        <v>0</v>
      </c>
      <c r="BB965" s="251">
        <f ca="1">IF(A15taxstdlife="n/a","n/a",IF(A15taxstdlife="",0,IF(BB$3&gt;(A15stdlife+$E965),((INDEX('PTRM input'!$G$385:$P$434,A15offset,$E965)-INDEX('PTRM input'!$G$277:$P$326,A15offset,$E965))*OFFSET($F$7,0,$E965))-SUM($G965:BA965),(((INDEX('PTRM input'!$G$385:$P$434,A15offset,$E965)-INDEX('PTRM input'!$G$277:$P$326,A15offset,$E965))*OFFSET($F$7,0,$E965))-SUM($G965:BA965))*(OFFSET('PTRM input'!$G$477,0,$E965-1)/A15taxstdlife))))</f>
        <v>0</v>
      </c>
      <c r="BC965" s="251">
        <f ca="1">IF(A15taxstdlife="n/a","n/a",IF(A15taxstdlife="",0,IF(BC$3&gt;(A15stdlife+$E965),((INDEX('PTRM input'!$G$385:$P$434,A15offset,$E965)-INDEX('PTRM input'!$G$277:$P$326,A15offset,$E965))*OFFSET($F$7,0,$E965))-SUM($G965:BB965),(((INDEX('PTRM input'!$G$385:$P$434,A15offset,$E965)-INDEX('PTRM input'!$G$277:$P$326,A15offset,$E965))*OFFSET($F$7,0,$E965))-SUM($G965:BB965))*(OFFSET('PTRM input'!$G$477,0,$E965-1)/A15taxstdlife))))</f>
        <v>0</v>
      </c>
      <c r="BD965" s="251">
        <f ca="1">IF(A15taxstdlife="n/a","n/a",IF(A15taxstdlife="",0,IF(BD$3&gt;(A15stdlife+$E965),((INDEX('PTRM input'!$G$385:$P$434,A15offset,$E965)-INDEX('PTRM input'!$G$277:$P$326,A15offset,$E965))*OFFSET($F$7,0,$E965))-SUM($G965:BC965),(((INDEX('PTRM input'!$G$385:$P$434,A15offset,$E965)-INDEX('PTRM input'!$G$277:$P$326,A15offset,$E965))*OFFSET($F$7,0,$E965))-SUM($G965:BC965))*(OFFSET('PTRM input'!$G$477,0,$E965-1)/A15taxstdlife))))</f>
        <v>0</v>
      </c>
      <c r="BE965" s="251">
        <f ca="1">IF(A15taxstdlife="n/a","n/a",IF(A15taxstdlife="",0,IF(BE$3&gt;(A15stdlife+$E965),((INDEX('PTRM input'!$G$385:$P$434,A15offset,$E965)-INDEX('PTRM input'!$G$277:$P$326,A15offset,$E965))*OFFSET($F$7,0,$E965))-SUM($G965:BD965),(((INDEX('PTRM input'!$G$385:$P$434,A15offset,$E965)-INDEX('PTRM input'!$G$277:$P$326,A15offset,$E965))*OFFSET($F$7,0,$E965))-SUM($G965:BD965))*(OFFSET('PTRM input'!$G$477,0,$E965-1)/A15taxstdlife))))</f>
        <v>0</v>
      </c>
      <c r="BF965" s="251">
        <f ca="1">IF(A15taxstdlife="n/a","n/a",IF(A15taxstdlife="",0,IF(BF$3&gt;(A15stdlife+$E965),((INDEX('PTRM input'!$G$385:$P$434,A15offset,$E965)-INDEX('PTRM input'!$G$277:$P$326,A15offset,$E965))*OFFSET($F$7,0,$E965))-SUM($G965:BE965),(((INDEX('PTRM input'!$G$385:$P$434,A15offset,$E965)-INDEX('PTRM input'!$G$277:$P$326,A15offset,$E965))*OFFSET($F$7,0,$E965))-SUM($G965:BE965))*(OFFSET('PTRM input'!$G$477,0,$E965-1)/A15taxstdlife))))</f>
        <v>0</v>
      </c>
      <c r="BG965" s="251">
        <f ca="1">IF(A15taxstdlife="n/a","n/a",IF(A15taxstdlife="",0,IF(BG$3&gt;(A15stdlife+$E965),((INDEX('PTRM input'!$G$385:$P$434,A15offset,$E965)-INDEX('PTRM input'!$G$277:$P$326,A15offset,$E965))*OFFSET($F$7,0,$E965))-SUM($G965:BF965),(((INDEX('PTRM input'!$G$385:$P$434,A15offset,$E965)-INDEX('PTRM input'!$G$277:$P$326,A15offset,$E965))*OFFSET($F$7,0,$E965))-SUM($G965:BF965))*(OFFSET('PTRM input'!$G$477,0,$E965-1)/A15taxstdlife))))</f>
        <v>0</v>
      </c>
      <c r="BH965" s="251">
        <f ca="1">IF(A15taxstdlife="n/a","n/a",IF(A15taxstdlife="",0,IF(BH$3&gt;(A15stdlife+$E965),((INDEX('PTRM input'!$G$385:$P$434,A15offset,$E965)-INDEX('PTRM input'!$G$277:$P$326,A15offset,$E965))*OFFSET($F$7,0,$E965))-SUM($G965:BG965),(((INDEX('PTRM input'!$G$385:$P$434,A15offset,$E965)-INDEX('PTRM input'!$G$277:$P$326,A15offset,$E965))*OFFSET($F$7,0,$E965))-SUM($G965:BG965))*(OFFSET('PTRM input'!$G$477,0,$E965-1)/A15taxstdlife))))</f>
        <v>0</v>
      </c>
      <c r="BI965" s="251">
        <f ca="1">IF(A15taxstdlife="n/a","n/a",IF(A15taxstdlife="",0,IF(BI$3&gt;(A15stdlife+$E965),((INDEX('PTRM input'!$G$385:$P$434,A15offset,$E965)-INDEX('PTRM input'!$G$277:$P$326,A15offset,$E965))*OFFSET($F$7,0,$E965))-SUM($G965:BH965),(((INDEX('PTRM input'!$G$385:$P$434,A15offset,$E965)-INDEX('PTRM input'!$G$277:$P$326,A15offset,$E965))*OFFSET($F$7,0,$E965))-SUM($G965:BH965))*(OFFSET('PTRM input'!$G$477,0,$E965-1)/A15taxstdlife))))</f>
        <v>0</v>
      </c>
      <c r="BJ965" s="116"/>
      <c r="BK965" s="116"/>
      <c r="BL965" s="116"/>
      <c r="BM965" s="116"/>
    </row>
    <row r="966" spans="1:65" ht="12.75" hidden="1" customHeight="1" outlineLevel="2">
      <c r="A966" s="366"/>
      <c r="B966" s="19"/>
      <c r="C966" s="18"/>
      <c r="D966" s="760"/>
      <c r="E966" s="86">
        <v>3</v>
      </c>
      <c r="F966" s="356"/>
      <c r="G966" s="434"/>
      <c r="H966" s="435"/>
      <c r="I966" s="619"/>
      <c r="J966" s="251">
        <f ca="1">IF(A15taxstdlife="n/a","n/a",IF(A15taxstdlife="",0,IF(J$3&gt;(A15stdlife+$E966),((INDEX('PTRM input'!$G$385:$P$434,A15offset,$E966)-INDEX('PTRM input'!$G$277:$P$326,A15offset,$E966))*OFFSET($F$7,0,$E966))-SUM($G966:I966),(((INDEX('PTRM input'!$G$385:$P$434,A15offset,$E966)-INDEX('PTRM input'!$G$277:$P$326,A15offset,$E966))*OFFSET($F$7,0,$E966))-SUM($G966:I966))*(OFFSET('PTRM input'!$G$477,0,$E966-1)/A15taxstdlife))))</f>
        <v>0</v>
      </c>
      <c r="K966" s="251">
        <f ca="1">IF(A15taxstdlife="n/a","n/a",IF(A15taxstdlife="",0,IF(K$3&gt;(A15stdlife+$E966),((INDEX('PTRM input'!$G$385:$P$434,A15offset,$E966)-INDEX('PTRM input'!$G$277:$P$326,A15offset,$E966))*OFFSET($F$7,0,$E966))-SUM($G966:J966),(((INDEX('PTRM input'!$G$385:$P$434,A15offset,$E966)-INDEX('PTRM input'!$G$277:$P$326,A15offset,$E966))*OFFSET($F$7,0,$E966))-SUM($G966:J966))*(OFFSET('PTRM input'!$G$477,0,$E966-1)/A15taxstdlife))))</f>
        <v>0</v>
      </c>
      <c r="L966" s="251">
        <f ca="1">IF(A15taxstdlife="n/a","n/a",IF(A15taxstdlife="",0,IF(L$3&gt;(A15stdlife+$E966),((INDEX('PTRM input'!$G$385:$P$434,A15offset,$E966)-INDEX('PTRM input'!$G$277:$P$326,A15offset,$E966))*OFFSET($F$7,0,$E966))-SUM($G966:K966),(((INDEX('PTRM input'!$G$385:$P$434,A15offset,$E966)-INDEX('PTRM input'!$G$277:$P$326,A15offset,$E966))*OFFSET($F$7,0,$E966))-SUM($G966:K966))*(OFFSET('PTRM input'!$G$477,0,$E966-1)/A15taxstdlife))))</f>
        <v>0</v>
      </c>
      <c r="M966" s="251">
        <f ca="1">IF(A15taxstdlife="n/a","n/a",IF(A15taxstdlife="",0,IF(M$3&gt;(A15stdlife+$E966),((INDEX('PTRM input'!$G$385:$P$434,A15offset,$E966)-INDEX('PTRM input'!$G$277:$P$326,A15offset,$E966))*OFFSET($F$7,0,$E966))-SUM($G966:L966),(((INDEX('PTRM input'!$G$385:$P$434,A15offset,$E966)-INDEX('PTRM input'!$G$277:$P$326,A15offset,$E966))*OFFSET($F$7,0,$E966))-SUM($G966:L966))*(OFFSET('PTRM input'!$G$477,0,$E966-1)/A15taxstdlife))))</f>
        <v>0</v>
      </c>
      <c r="N966" s="251">
        <f ca="1">IF(A15taxstdlife="n/a","n/a",IF(A15taxstdlife="",0,IF(N$3&gt;(A15stdlife+$E966),((INDEX('PTRM input'!$G$385:$P$434,A15offset,$E966)-INDEX('PTRM input'!$G$277:$P$326,A15offset,$E966))*OFFSET($F$7,0,$E966))-SUM($G966:M966),(((INDEX('PTRM input'!$G$385:$P$434,A15offset,$E966)-INDEX('PTRM input'!$G$277:$P$326,A15offset,$E966))*OFFSET($F$7,0,$E966))-SUM($G966:M966))*(OFFSET('PTRM input'!$G$477,0,$E966-1)/A15taxstdlife))))</f>
        <v>0</v>
      </c>
      <c r="O966" s="251">
        <f ca="1">IF(A15taxstdlife="n/a","n/a",IF(A15taxstdlife="",0,IF(O$3&gt;(A15stdlife+$E966),((INDEX('PTRM input'!$G$385:$P$434,A15offset,$E966)-INDEX('PTRM input'!$G$277:$P$326,A15offset,$E966))*OFFSET($F$7,0,$E966))-SUM($G966:N966),(((INDEX('PTRM input'!$G$385:$P$434,A15offset,$E966)-INDEX('PTRM input'!$G$277:$P$326,A15offset,$E966))*OFFSET($F$7,0,$E966))-SUM($G966:N966))*(OFFSET('PTRM input'!$G$477,0,$E966-1)/A15taxstdlife))))</f>
        <v>0</v>
      </c>
      <c r="P966" s="251">
        <f ca="1">IF(A15taxstdlife="n/a","n/a",IF(A15taxstdlife="",0,IF(P$3&gt;(A15stdlife+$E966),((INDEX('PTRM input'!$G$385:$P$434,A15offset,$E966)-INDEX('PTRM input'!$G$277:$P$326,A15offset,$E966))*OFFSET($F$7,0,$E966))-SUM($G966:O966),(((INDEX('PTRM input'!$G$385:$P$434,A15offset,$E966)-INDEX('PTRM input'!$G$277:$P$326,A15offset,$E966))*OFFSET($F$7,0,$E966))-SUM($G966:O966))*(OFFSET('PTRM input'!$G$477,0,$E966-1)/A15taxstdlife))))</f>
        <v>0</v>
      </c>
      <c r="Q966" s="251">
        <f ca="1">IF(A15taxstdlife="n/a","n/a",IF(A15taxstdlife="",0,IF(Q$3&gt;(A15stdlife+$E966),((INDEX('PTRM input'!$G$385:$P$434,A15offset,$E966)-INDEX('PTRM input'!$G$277:$P$326,A15offset,$E966))*OFFSET($F$7,0,$E966))-SUM($G966:P966),(((INDEX('PTRM input'!$G$385:$P$434,A15offset,$E966)-INDEX('PTRM input'!$G$277:$P$326,A15offset,$E966))*OFFSET($F$7,0,$E966))-SUM($G966:P966))*(OFFSET('PTRM input'!$G$477,0,$E966-1)/A15taxstdlife))))</f>
        <v>0</v>
      </c>
      <c r="R966" s="251">
        <f ca="1">IF(A15taxstdlife="n/a","n/a",IF(A15taxstdlife="",0,IF(R$3&gt;(A15stdlife+$E966),((INDEX('PTRM input'!$G$385:$P$434,A15offset,$E966)-INDEX('PTRM input'!$G$277:$P$326,A15offset,$E966))*OFFSET($F$7,0,$E966))-SUM($G966:Q966),(((INDEX('PTRM input'!$G$385:$P$434,A15offset,$E966)-INDEX('PTRM input'!$G$277:$P$326,A15offset,$E966))*OFFSET($F$7,0,$E966))-SUM($G966:Q966))*(OFFSET('PTRM input'!$G$477,0,$E966-1)/A15taxstdlife))))</f>
        <v>0</v>
      </c>
      <c r="S966" s="251">
        <f ca="1">IF(A15taxstdlife="n/a","n/a",IF(A15taxstdlife="",0,IF(S$3&gt;(A15stdlife+$E966),((INDEX('PTRM input'!$G$385:$P$434,A15offset,$E966)-INDEX('PTRM input'!$G$277:$P$326,A15offset,$E966))*OFFSET($F$7,0,$E966))-SUM($G966:R966),(((INDEX('PTRM input'!$G$385:$P$434,A15offset,$E966)-INDEX('PTRM input'!$G$277:$P$326,A15offset,$E966))*OFFSET($F$7,0,$E966))-SUM($G966:R966))*(OFFSET('PTRM input'!$G$477,0,$E966-1)/A15taxstdlife))))</f>
        <v>0</v>
      </c>
      <c r="T966" s="251">
        <f ca="1">IF(A15taxstdlife="n/a","n/a",IF(A15taxstdlife="",0,IF(T$3&gt;(A15stdlife+$E966),((INDEX('PTRM input'!$G$385:$P$434,A15offset,$E966)-INDEX('PTRM input'!$G$277:$P$326,A15offset,$E966))*OFFSET($F$7,0,$E966))-SUM($G966:S966),(((INDEX('PTRM input'!$G$385:$P$434,A15offset,$E966)-INDEX('PTRM input'!$G$277:$P$326,A15offset,$E966))*OFFSET($F$7,0,$E966))-SUM($G966:S966))*(OFFSET('PTRM input'!$G$477,0,$E966-1)/A15taxstdlife))))</f>
        <v>0</v>
      </c>
      <c r="U966" s="251">
        <f ca="1">IF(A15taxstdlife="n/a","n/a",IF(A15taxstdlife="",0,IF(U$3&gt;(A15stdlife+$E966),((INDEX('PTRM input'!$G$385:$P$434,A15offset,$E966)-INDEX('PTRM input'!$G$277:$P$326,A15offset,$E966))*OFFSET($F$7,0,$E966))-SUM($G966:T966),(((INDEX('PTRM input'!$G$385:$P$434,A15offset,$E966)-INDEX('PTRM input'!$G$277:$P$326,A15offset,$E966))*OFFSET($F$7,0,$E966))-SUM($G966:T966))*(OFFSET('PTRM input'!$G$477,0,$E966-1)/A15taxstdlife))))</f>
        <v>0</v>
      </c>
      <c r="V966" s="251">
        <f ca="1">IF(A15taxstdlife="n/a","n/a",IF(A15taxstdlife="",0,IF(V$3&gt;(A15stdlife+$E966),((INDEX('PTRM input'!$G$385:$P$434,A15offset,$E966)-INDEX('PTRM input'!$G$277:$P$326,A15offset,$E966))*OFFSET($F$7,0,$E966))-SUM($G966:U966),(((INDEX('PTRM input'!$G$385:$P$434,A15offset,$E966)-INDEX('PTRM input'!$G$277:$P$326,A15offset,$E966))*OFFSET($F$7,0,$E966))-SUM($G966:U966))*(OFFSET('PTRM input'!$G$477,0,$E966-1)/A15taxstdlife))))</f>
        <v>0</v>
      </c>
      <c r="W966" s="251">
        <f ca="1">IF(A15taxstdlife="n/a","n/a",IF(A15taxstdlife="",0,IF(W$3&gt;(A15stdlife+$E966),((INDEX('PTRM input'!$G$385:$P$434,A15offset,$E966)-INDEX('PTRM input'!$G$277:$P$326,A15offset,$E966))*OFFSET($F$7,0,$E966))-SUM($G966:V966),(((INDEX('PTRM input'!$G$385:$P$434,A15offset,$E966)-INDEX('PTRM input'!$G$277:$P$326,A15offset,$E966))*OFFSET($F$7,0,$E966))-SUM($G966:V966))*(OFFSET('PTRM input'!$G$477,0,$E966-1)/A15taxstdlife))))</f>
        <v>0</v>
      </c>
      <c r="X966" s="251">
        <f ca="1">IF(A15taxstdlife="n/a","n/a",IF(A15taxstdlife="",0,IF(X$3&gt;(A15stdlife+$E966),((INDEX('PTRM input'!$G$385:$P$434,A15offset,$E966)-INDEX('PTRM input'!$G$277:$P$326,A15offset,$E966))*OFFSET($F$7,0,$E966))-SUM($G966:W966),(((INDEX('PTRM input'!$G$385:$P$434,A15offset,$E966)-INDEX('PTRM input'!$G$277:$P$326,A15offset,$E966))*OFFSET($F$7,0,$E966))-SUM($G966:W966))*(OFFSET('PTRM input'!$G$477,0,$E966-1)/A15taxstdlife))))</f>
        <v>0</v>
      </c>
      <c r="Y966" s="251">
        <f ca="1">IF(A15taxstdlife="n/a","n/a",IF(A15taxstdlife="",0,IF(Y$3&gt;(A15stdlife+$E966),((INDEX('PTRM input'!$G$385:$P$434,A15offset,$E966)-INDEX('PTRM input'!$G$277:$P$326,A15offset,$E966))*OFFSET($F$7,0,$E966))-SUM($G966:X966),(((INDEX('PTRM input'!$G$385:$P$434,A15offset,$E966)-INDEX('PTRM input'!$G$277:$P$326,A15offset,$E966))*OFFSET($F$7,0,$E966))-SUM($G966:X966))*(OFFSET('PTRM input'!$G$477,0,$E966-1)/A15taxstdlife))))</f>
        <v>0</v>
      </c>
      <c r="Z966" s="251">
        <f ca="1">IF(A15taxstdlife="n/a","n/a",IF(A15taxstdlife="",0,IF(Z$3&gt;(A15stdlife+$E966),((INDEX('PTRM input'!$G$385:$P$434,A15offset,$E966)-INDEX('PTRM input'!$G$277:$P$326,A15offset,$E966))*OFFSET($F$7,0,$E966))-SUM($G966:Y966),(((INDEX('PTRM input'!$G$385:$P$434,A15offset,$E966)-INDEX('PTRM input'!$G$277:$P$326,A15offset,$E966))*OFFSET($F$7,0,$E966))-SUM($G966:Y966))*(OFFSET('PTRM input'!$G$477,0,$E966-1)/A15taxstdlife))))</f>
        <v>0</v>
      </c>
      <c r="AA966" s="251">
        <f ca="1">IF(A15taxstdlife="n/a","n/a",IF(A15taxstdlife="",0,IF(AA$3&gt;(A15stdlife+$E966),((INDEX('PTRM input'!$G$385:$P$434,A15offset,$E966)-INDEX('PTRM input'!$G$277:$P$326,A15offset,$E966))*OFFSET($F$7,0,$E966))-SUM($G966:Z966),(((INDEX('PTRM input'!$G$385:$P$434,A15offset,$E966)-INDEX('PTRM input'!$G$277:$P$326,A15offset,$E966))*OFFSET($F$7,0,$E966))-SUM($G966:Z966))*(OFFSET('PTRM input'!$G$477,0,$E966-1)/A15taxstdlife))))</f>
        <v>0</v>
      </c>
      <c r="AB966" s="251">
        <f ca="1">IF(A15taxstdlife="n/a","n/a",IF(A15taxstdlife="",0,IF(AB$3&gt;(A15stdlife+$E966),((INDEX('PTRM input'!$G$385:$P$434,A15offset,$E966)-INDEX('PTRM input'!$G$277:$P$326,A15offset,$E966))*OFFSET($F$7,0,$E966))-SUM($G966:AA966),(((INDEX('PTRM input'!$G$385:$P$434,A15offset,$E966)-INDEX('PTRM input'!$G$277:$P$326,A15offset,$E966))*OFFSET($F$7,0,$E966))-SUM($G966:AA966))*(OFFSET('PTRM input'!$G$477,0,$E966-1)/A15taxstdlife))))</f>
        <v>0</v>
      </c>
      <c r="AC966" s="251">
        <f ca="1">IF(A15taxstdlife="n/a","n/a",IF(A15taxstdlife="",0,IF(AC$3&gt;(A15stdlife+$E966),((INDEX('PTRM input'!$G$385:$P$434,A15offset,$E966)-INDEX('PTRM input'!$G$277:$P$326,A15offset,$E966))*OFFSET($F$7,0,$E966))-SUM($G966:AB966),(((INDEX('PTRM input'!$G$385:$P$434,A15offset,$E966)-INDEX('PTRM input'!$G$277:$P$326,A15offset,$E966))*OFFSET($F$7,0,$E966))-SUM($G966:AB966))*(OFFSET('PTRM input'!$G$477,0,$E966-1)/A15taxstdlife))))</f>
        <v>0</v>
      </c>
      <c r="AD966" s="251">
        <f ca="1">IF(A15taxstdlife="n/a","n/a",IF(A15taxstdlife="",0,IF(AD$3&gt;(A15stdlife+$E966),((INDEX('PTRM input'!$G$385:$P$434,A15offset,$E966)-INDEX('PTRM input'!$G$277:$P$326,A15offset,$E966))*OFFSET($F$7,0,$E966))-SUM($G966:AC966),(((INDEX('PTRM input'!$G$385:$P$434,A15offset,$E966)-INDEX('PTRM input'!$G$277:$P$326,A15offset,$E966))*OFFSET($F$7,0,$E966))-SUM($G966:AC966))*(OFFSET('PTRM input'!$G$477,0,$E966-1)/A15taxstdlife))))</f>
        <v>0</v>
      </c>
      <c r="AE966" s="251">
        <f ca="1">IF(A15taxstdlife="n/a","n/a",IF(A15taxstdlife="",0,IF(AE$3&gt;(A15stdlife+$E966),((INDEX('PTRM input'!$G$385:$P$434,A15offset,$E966)-INDEX('PTRM input'!$G$277:$P$326,A15offset,$E966))*OFFSET($F$7,0,$E966))-SUM($G966:AD966),(((INDEX('PTRM input'!$G$385:$P$434,A15offset,$E966)-INDEX('PTRM input'!$G$277:$P$326,A15offset,$E966))*OFFSET($F$7,0,$E966))-SUM($G966:AD966))*(OFFSET('PTRM input'!$G$477,0,$E966-1)/A15taxstdlife))))</f>
        <v>0</v>
      </c>
      <c r="AF966" s="251">
        <f ca="1">IF(A15taxstdlife="n/a","n/a",IF(A15taxstdlife="",0,IF(AF$3&gt;(A15stdlife+$E966),((INDEX('PTRM input'!$G$385:$P$434,A15offset,$E966)-INDEX('PTRM input'!$G$277:$P$326,A15offset,$E966))*OFFSET($F$7,0,$E966))-SUM($G966:AE966),(((INDEX('PTRM input'!$G$385:$P$434,A15offset,$E966)-INDEX('PTRM input'!$G$277:$P$326,A15offset,$E966))*OFFSET($F$7,0,$E966))-SUM($G966:AE966))*(OFFSET('PTRM input'!$G$477,0,$E966-1)/A15taxstdlife))))</f>
        <v>0</v>
      </c>
      <c r="AG966" s="251">
        <f ca="1">IF(A15taxstdlife="n/a","n/a",IF(A15taxstdlife="",0,IF(AG$3&gt;(A15stdlife+$E966),((INDEX('PTRM input'!$G$385:$P$434,A15offset,$E966)-INDEX('PTRM input'!$G$277:$P$326,A15offset,$E966))*OFFSET($F$7,0,$E966))-SUM($G966:AF966),(((INDEX('PTRM input'!$G$385:$P$434,A15offset,$E966)-INDEX('PTRM input'!$G$277:$P$326,A15offset,$E966))*OFFSET($F$7,0,$E966))-SUM($G966:AF966))*(OFFSET('PTRM input'!$G$477,0,$E966-1)/A15taxstdlife))))</f>
        <v>0</v>
      </c>
      <c r="AH966" s="251">
        <f ca="1">IF(A15taxstdlife="n/a","n/a",IF(A15taxstdlife="",0,IF(AH$3&gt;(A15stdlife+$E966),((INDEX('PTRM input'!$G$385:$P$434,A15offset,$E966)-INDEX('PTRM input'!$G$277:$P$326,A15offset,$E966))*OFFSET($F$7,0,$E966))-SUM($G966:AG966),(((INDEX('PTRM input'!$G$385:$P$434,A15offset,$E966)-INDEX('PTRM input'!$G$277:$P$326,A15offset,$E966))*OFFSET($F$7,0,$E966))-SUM($G966:AG966))*(OFFSET('PTRM input'!$G$477,0,$E966-1)/A15taxstdlife))))</f>
        <v>0</v>
      </c>
      <c r="AI966" s="251">
        <f ca="1">IF(A15taxstdlife="n/a","n/a",IF(A15taxstdlife="",0,IF(AI$3&gt;(A15stdlife+$E966),((INDEX('PTRM input'!$G$385:$P$434,A15offset,$E966)-INDEX('PTRM input'!$G$277:$P$326,A15offset,$E966))*OFFSET($F$7,0,$E966))-SUM($G966:AH966),(((INDEX('PTRM input'!$G$385:$P$434,A15offset,$E966)-INDEX('PTRM input'!$G$277:$P$326,A15offset,$E966))*OFFSET($F$7,0,$E966))-SUM($G966:AH966))*(OFFSET('PTRM input'!$G$477,0,$E966-1)/A15taxstdlife))))</f>
        <v>0</v>
      </c>
      <c r="AJ966" s="251">
        <f ca="1">IF(A15taxstdlife="n/a","n/a",IF(A15taxstdlife="",0,IF(AJ$3&gt;(A15stdlife+$E966),((INDEX('PTRM input'!$G$385:$P$434,A15offset,$E966)-INDEX('PTRM input'!$G$277:$P$326,A15offset,$E966))*OFFSET($F$7,0,$E966))-SUM($G966:AI966),(((INDEX('PTRM input'!$G$385:$P$434,A15offset,$E966)-INDEX('PTRM input'!$G$277:$P$326,A15offset,$E966))*OFFSET($F$7,0,$E966))-SUM($G966:AI966))*(OFFSET('PTRM input'!$G$477,0,$E966-1)/A15taxstdlife))))</f>
        <v>0</v>
      </c>
      <c r="AK966" s="251">
        <f ca="1">IF(A15taxstdlife="n/a","n/a",IF(A15taxstdlife="",0,IF(AK$3&gt;(A15stdlife+$E966),((INDEX('PTRM input'!$G$385:$P$434,A15offset,$E966)-INDEX('PTRM input'!$G$277:$P$326,A15offset,$E966))*OFFSET($F$7,0,$E966))-SUM($G966:AJ966),(((INDEX('PTRM input'!$G$385:$P$434,A15offset,$E966)-INDEX('PTRM input'!$G$277:$P$326,A15offset,$E966))*OFFSET($F$7,0,$E966))-SUM($G966:AJ966))*(OFFSET('PTRM input'!$G$477,0,$E966-1)/A15taxstdlife))))</f>
        <v>0</v>
      </c>
      <c r="AL966" s="251">
        <f ca="1">IF(A15taxstdlife="n/a","n/a",IF(A15taxstdlife="",0,IF(AL$3&gt;(A15stdlife+$E966),((INDEX('PTRM input'!$G$385:$P$434,A15offset,$E966)-INDEX('PTRM input'!$G$277:$P$326,A15offset,$E966))*OFFSET($F$7,0,$E966))-SUM($G966:AK966),(((INDEX('PTRM input'!$G$385:$P$434,A15offset,$E966)-INDEX('PTRM input'!$G$277:$P$326,A15offset,$E966))*OFFSET($F$7,0,$E966))-SUM($G966:AK966))*(OFFSET('PTRM input'!$G$477,0,$E966-1)/A15taxstdlife))))</f>
        <v>0</v>
      </c>
      <c r="AM966" s="251">
        <f ca="1">IF(A15taxstdlife="n/a","n/a",IF(A15taxstdlife="",0,IF(AM$3&gt;(A15stdlife+$E966),((INDEX('PTRM input'!$G$385:$P$434,A15offset,$E966)-INDEX('PTRM input'!$G$277:$P$326,A15offset,$E966))*OFFSET($F$7,0,$E966))-SUM($G966:AL966),(((INDEX('PTRM input'!$G$385:$P$434,A15offset,$E966)-INDEX('PTRM input'!$G$277:$P$326,A15offset,$E966))*OFFSET($F$7,0,$E966))-SUM($G966:AL966))*(OFFSET('PTRM input'!$G$477,0,$E966-1)/A15taxstdlife))))</f>
        <v>0</v>
      </c>
      <c r="AN966" s="251">
        <f ca="1">IF(A15taxstdlife="n/a","n/a",IF(A15taxstdlife="",0,IF(AN$3&gt;(A15stdlife+$E966),((INDEX('PTRM input'!$G$385:$P$434,A15offset,$E966)-INDEX('PTRM input'!$G$277:$P$326,A15offset,$E966))*OFFSET($F$7,0,$E966))-SUM($G966:AM966),(((INDEX('PTRM input'!$G$385:$P$434,A15offset,$E966)-INDEX('PTRM input'!$G$277:$P$326,A15offset,$E966))*OFFSET($F$7,0,$E966))-SUM($G966:AM966))*(OFFSET('PTRM input'!$G$477,0,$E966-1)/A15taxstdlife))))</f>
        <v>0</v>
      </c>
      <c r="AO966" s="251">
        <f ca="1">IF(A15taxstdlife="n/a","n/a",IF(A15taxstdlife="",0,IF(AO$3&gt;(A15stdlife+$E966),((INDEX('PTRM input'!$G$385:$P$434,A15offset,$E966)-INDEX('PTRM input'!$G$277:$P$326,A15offset,$E966))*OFFSET($F$7,0,$E966))-SUM($G966:AN966),(((INDEX('PTRM input'!$G$385:$P$434,A15offset,$E966)-INDEX('PTRM input'!$G$277:$P$326,A15offset,$E966))*OFFSET($F$7,0,$E966))-SUM($G966:AN966))*(OFFSET('PTRM input'!$G$477,0,$E966-1)/A15taxstdlife))))</f>
        <v>0</v>
      </c>
      <c r="AP966" s="251">
        <f ca="1">IF(A15taxstdlife="n/a","n/a",IF(A15taxstdlife="",0,IF(AP$3&gt;(A15stdlife+$E966),((INDEX('PTRM input'!$G$385:$P$434,A15offset,$E966)-INDEX('PTRM input'!$G$277:$P$326,A15offset,$E966))*OFFSET($F$7,0,$E966))-SUM($G966:AO966),(((INDEX('PTRM input'!$G$385:$P$434,A15offset,$E966)-INDEX('PTRM input'!$G$277:$P$326,A15offset,$E966))*OFFSET($F$7,0,$E966))-SUM($G966:AO966))*(OFFSET('PTRM input'!$G$477,0,$E966-1)/A15taxstdlife))))</f>
        <v>0</v>
      </c>
      <c r="AQ966" s="251">
        <f ca="1">IF(A15taxstdlife="n/a","n/a",IF(A15taxstdlife="",0,IF(AQ$3&gt;(A15stdlife+$E966),((INDEX('PTRM input'!$G$385:$P$434,A15offset,$E966)-INDEX('PTRM input'!$G$277:$P$326,A15offset,$E966))*OFFSET($F$7,0,$E966))-SUM($G966:AP966),(((INDEX('PTRM input'!$G$385:$P$434,A15offset,$E966)-INDEX('PTRM input'!$G$277:$P$326,A15offset,$E966))*OFFSET($F$7,0,$E966))-SUM($G966:AP966))*(OFFSET('PTRM input'!$G$477,0,$E966-1)/A15taxstdlife))))</f>
        <v>0</v>
      </c>
      <c r="AR966" s="251">
        <f ca="1">IF(A15taxstdlife="n/a","n/a",IF(A15taxstdlife="",0,IF(AR$3&gt;(A15stdlife+$E966),((INDEX('PTRM input'!$G$385:$P$434,A15offset,$E966)-INDEX('PTRM input'!$G$277:$P$326,A15offset,$E966))*OFFSET($F$7,0,$E966))-SUM($G966:AQ966),(((INDEX('PTRM input'!$G$385:$P$434,A15offset,$E966)-INDEX('PTRM input'!$G$277:$P$326,A15offset,$E966))*OFFSET($F$7,0,$E966))-SUM($G966:AQ966))*(OFFSET('PTRM input'!$G$477,0,$E966-1)/A15taxstdlife))))</f>
        <v>0</v>
      </c>
      <c r="AS966" s="251">
        <f ca="1">IF(A15taxstdlife="n/a","n/a",IF(A15taxstdlife="",0,IF(AS$3&gt;(A15stdlife+$E966),((INDEX('PTRM input'!$G$385:$P$434,A15offset,$E966)-INDEX('PTRM input'!$G$277:$P$326,A15offset,$E966))*OFFSET($F$7,0,$E966))-SUM($G966:AR966),(((INDEX('PTRM input'!$G$385:$P$434,A15offset,$E966)-INDEX('PTRM input'!$G$277:$P$326,A15offset,$E966))*OFFSET($F$7,0,$E966))-SUM($G966:AR966))*(OFFSET('PTRM input'!$G$477,0,$E966-1)/A15taxstdlife))))</f>
        <v>0</v>
      </c>
      <c r="AT966" s="251">
        <f ca="1">IF(A15taxstdlife="n/a","n/a",IF(A15taxstdlife="",0,IF(AT$3&gt;(A15stdlife+$E966),((INDEX('PTRM input'!$G$385:$P$434,A15offset,$E966)-INDEX('PTRM input'!$G$277:$P$326,A15offset,$E966))*OFFSET($F$7,0,$E966))-SUM($G966:AS966),(((INDEX('PTRM input'!$G$385:$P$434,A15offset,$E966)-INDEX('PTRM input'!$G$277:$P$326,A15offset,$E966))*OFFSET($F$7,0,$E966))-SUM($G966:AS966))*(OFFSET('PTRM input'!$G$477,0,$E966-1)/A15taxstdlife))))</f>
        <v>0</v>
      </c>
      <c r="AU966" s="251">
        <f ca="1">IF(A15taxstdlife="n/a","n/a",IF(A15taxstdlife="",0,IF(AU$3&gt;(A15stdlife+$E966),((INDEX('PTRM input'!$G$385:$P$434,A15offset,$E966)-INDEX('PTRM input'!$G$277:$P$326,A15offset,$E966))*OFFSET($F$7,0,$E966))-SUM($G966:AT966),(((INDEX('PTRM input'!$G$385:$P$434,A15offset,$E966)-INDEX('PTRM input'!$G$277:$P$326,A15offset,$E966))*OFFSET($F$7,0,$E966))-SUM($G966:AT966))*(OFFSET('PTRM input'!$G$477,0,$E966-1)/A15taxstdlife))))</f>
        <v>0</v>
      </c>
      <c r="AV966" s="251">
        <f ca="1">IF(A15taxstdlife="n/a","n/a",IF(A15taxstdlife="",0,IF(AV$3&gt;(A15stdlife+$E966),((INDEX('PTRM input'!$G$385:$P$434,A15offset,$E966)-INDEX('PTRM input'!$G$277:$P$326,A15offset,$E966))*OFFSET($F$7,0,$E966))-SUM($G966:AU966),(((INDEX('PTRM input'!$G$385:$P$434,A15offset,$E966)-INDEX('PTRM input'!$G$277:$P$326,A15offset,$E966))*OFFSET($F$7,0,$E966))-SUM($G966:AU966))*(OFFSET('PTRM input'!$G$477,0,$E966-1)/A15taxstdlife))))</f>
        <v>0</v>
      </c>
      <c r="AW966" s="251">
        <f ca="1">IF(A15taxstdlife="n/a","n/a",IF(A15taxstdlife="",0,IF(AW$3&gt;(A15stdlife+$E966),((INDEX('PTRM input'!$G$385:$P$434,A15offset,$E966)-INDEX('PTRM input'!$G$277:$P$326,A15offset,$E966))*OFFSET($F$7,0,$E966))-SUM($G966:AV966),(((INDEX('PTRM input'!$G$385:$P$434,A15offset,$E966)-INDEX('PTRM input'!$G$277:$P$326,A15offset,$E966))*OFFSET($F$7,0,$E966))-SUM($G966:AV966))*(OFFSET('PTRM input'!$G$477,0,$E966-1)/A15taxstdlife))))</f>
        <v>0</v>
      </c>
      <c r="AX966" s="251">
        <f ca="1">IF(A15taxstdlife="n/a","n/a",IF(A15taxstdlife="",0,IF(AX$3&gt;(A15stdlife+$E966),((INDEX('PTRM input'!$G$385:$P$434,A15offset,$E966)-INDEX('PTRM input'!$G$277:$P$326,A15offset,$E966))*OFFSET($F$7,0,$E966))-SUM($G966:AW966),(((INDEX('PTRM input'!$G$385:$P$434,A15offset,$E966)-INDEX('PTRM input'!$G$277:$P$326,A15offset,$E966))*OFFSET($F$7,0,$E966))-SUM($G966:AW966))*(OFFSET('PTRM input'!$G$477,0,$E966-1)/A15taxstdlife))))</f>
        <v>0</v>
      </c>
      <c r="AY966" s="251">
        <f ca="1">IF(A15taxstdlife="n/a","n/a",IF(A15taxstdlife="",0,IF(AY$3&gt;(A15stdlife+$E966),((INDEX('PTRM input'!$G$385:$P$434,A15offset,$E966)-INDEX('PTRM input'!$G$277:$P$326,A15offset,$E966))*OFFSET($F$7,0,$E966))-SUM($G966:AX966),(((INDEX('PTRM input'!$G$385:$P$434,A15offset,$E966)-INDEX('PTRM input'!$G$277:$P$326,A15offset,$E966))*OFFSET($F$7,0,$E966))-SUM($G966:AX966))*(OFFSET('PTRM input'!$G$477,0,$E966-1)/A15taxstdlife))))</f>
        <v>0</v>
      </c>
      <c r="AZ966" s="251">
        <f ca="1">IF(A15taxstdlife="n/a","n/a",IF(A15taxstdlife="",0,IF(AZ$3&gt;(A15stdlife+$E966),((INDEX('PTRM input'!$G$385:$P$434,A15offset,$E966)-INDEX('PTRM input'!$G$277:$P$326,A15offset,$E966))*OFFSET($F$7,0,$E966))-SUM($G966:AY966),(((INDEX('PTRM input'!$G$385:$P$434,A15offset,$E966)-INDEX('PTRM input'!$G$277:$P$326,A15offset,$E966))*OFFSET($F$7,0,$E966))-SUM($G966:AY966))*(OFFSET('PTRM input'!$G$477,0,$E966-1)/A15taxstdlife))))</f>
        <v>0</v>
      </c>
      <c r="BA966" s="251">
        <f ca="1">IF(A15taxstdlife="n/a","n/a",IF(A15taxstdlife="",0,IF(BA$3&gt;(A15stdlife+$E966),((INDEX('PTRM input'!$G$385:$P$434,A15offset,$E966)-INDEX('PTRM input'!$G$277:$P$326,A15offset,$E966))*OFFSET($F$7,0,$E966))-SUM($G966:AZ966),(((INDEX('PTRM input'!$G$385:$P$434,A15offset,$E966)-INDEX('PTRM input'!$G$277:$P$326,A15offset,$E966))*OFFSET($F$7,0,$E966))-SUM($G966:AZ966))*(OFFSET('PTRM input'!$G$477,0,$E966-1)/A15taxstdlife))))</f>
        <v>0</v>
      </c>
      <c r="BB966" s="251">
        <f ca="1">IF(A15taxstdlife="n/a","n/a",IF(A15taxstdlife="",0,IF(BB$3&gt;(A15stdlife+$E966),((INDEX('PTRM input'!$G$385:$P$434,A15offset,$E966)-INDEX('PTRM input'!$G$277:$P$326,A15offset,$E966))*OFFSET($F$7,0,$E966))-SUM($G966:BA966),(((INDEX('PTRM input'!$G$385:$P$434,A15offset,$E966)-INDEX('PTRM input'!$G$277:$P$326,A15offset,$E966))*OFFSET($F$7,0,$E966))-SUM($G966:BA966))*(OFFSET('PTRM input'!$G$477,0,$E966-1)/A15taxstdlife))))</f>
        <v>0</v>
      </c>
      <c r="BC966" s="251">
        <f ca="1">IF(A15taxstdlife="n/a","n/a",IF(A15taxstdlife="",0,IF(BC$3&gt;(A15stdlife+$E966),((INDEX('PTRM input'!$G$385:$P$434,A15offset,$E966)-INDEX('PTRM input'!$G$277:$P$326,A15offset,$E966))*OFFSET($F$7,0,$E966))-SUM($G966:BB966),(((INDEX('PTRM input'!$G$385:$P$434,A15offset,$E966)-INDEX('PTRM input'!$G$277:$P$326,A15offset,$E966))*OFFSET($F$7,0,$E966))-SUM($G966:BB966))*(OFFSET('PTRM input'!$G$477,0,$E966-1)/A15taxstdlife))))</f>
        <v>0</v>
      </c>
      <c r="BD966" s="251">
        <f ca="1">IF(A15taxstdlife="n/a","n/a",IF(A15taxstdlife="",0,IF(BD$3&gt;(A15stdlife+$E966),((INDEX('PTRM input'!$G$385:$P$434,A15offset,$E966)-INDEX('PTRM input'!$G$277:$P$326,A15offset,$E966))*OFFSET($F$7,0,$E966))-SUM($G966:BC966),(((INDEX('PTRM input'!$G$385:$P$434,A15offset,$E966)-INDEX('PTRM input'!$G$277:$P$326,A15offset,$E966))*OFFSET($F$7,0,$E966))-SUM($G966:BC966))*(OFFSET('PTRM input'!$G$477,0,$E966-1)/A15taxstdlife))))</f>
        <v>0</v>
      </c>
      <c r="BE966" s="251">
        <f ca="1">IF(A15taxstdlife="n/a","n/a",IF(A15taxstdlife="",0,IF(BE$3&gt;(A15stdlife+$E966),((INDEX('PTRM input'!$G$385:$P$434,A15offset,$E966)-INDEX('PTRM input'!$G$277:$P$326,A15offset,$E966))*OFFSET($F$7,0,$E966))-SUM($G966:BD966),(((INDEX('PTRM input'!$G$385:$P$434,A15offset,$E966)-INDEX('PTRM input'!$G$277:$P$326,A15offset,$E966))*OFFSET($F$7,0,$E966))-SUM($G966:BD966))*(OFFSET('PTRM input'!$G$477,0,$E966-1)/A15taxstdlife))))</f>
        <v>0</v>
      </c>
      <c r="BF966" s="251">
        <f ca="1">IF(A15taxstdlife="n/a","n/a",IF(A15taxstdlife="",0,IF(BF$3&gt;(A15stdlife+$E966),((INDEX('PTRM input'!$G$385:$P$434,A15offset,$E966)-INDEX('PTRM input'!$G$277:$P$326,A15offset,$E966))*OFFSET($F$7,0,$E966))-SUM($G966:BE966),(((INDEX('PTRM input'!$G$385:$P$434,A15offset,$E966)-INDEX('PTRM input'!$G$277:$P$326,A15offset,$E966))*OFFSET($F$7,0,$E966))-SUM($G966:BE966))*(OFFSET('PTRM input'!$G$477,0,$E966-1)/A15taxstdlife))))</f>
        <v>0</v>
      </c>
      <c r="BG966" s="251">
        <f ca="1">IF(A15taxstdlife="n/a","n/a",IF(A15taxstdlife="",0,IF(BG$3&gt;(A15stdlife+$E966),((INDEX('PTRM input'!$G$385:$P$434,A15offset,$E966)-INDEX('PTRM input'!$G$277:$P$326,A15offset,$E966))*OFFSET($F$7,0,$E966))-SUM($G966:BF966),(((INDEX('PTRM input'!$G$385:$P$434,A15offset,$E966)-INDEX('PTRM input'!$G$277:$P$326,A15offset,$E966))*OFFSET($F$7,0,$E966))-SUM($G966:BF966))*(OFFSET('PTRM input'!$G$477,0,$E966-1)/A15taxstdlife))))</f>
        <v>0</v>
      </c>
      <c r="BH966" s="251">
        <f ca="1">IF(A15taxstdlife="n/a","n/a",IF(A15taxstdlife="",0,IF(BH$3&gt;(A15stdlife+$E966),((INDEX('PTRM input'!$G$385:$P$434,A15offset,$E966)-INDEX('PTRM input'!$G$277:$P$326,A15offset,$E966))*OFFSET($F$7,0,$E966))-SUM($G966:BG966),(((INDEX('PTRM input'!$G$385:$P$434,A15offset,$E966)-INDEX('PTRM input'!$G$277:$P$326,A15offset,$E966))*OFFSET($F$7,0,$E966))-SUM($G966:BG966))*(OFFSET('PTRM input'!$G$477,0,$E966-1)/A15taxstdlife))))</f>
        <v>0</v>
      </c>
      <c r="BI966" s="251">
        <f ca="1">IF(A15taxstdlife="n/a","n/a",IF(A15taxstdlife="",0,IF(BI$3&gt;(A15stdlife+$E966),((INDEX('PTRM input'!$G$385:$P$434,A15offset,$E966)-INDEX('PTRM input'!$G$277:$P$326,A15offset,$E966))*OFFSET($F$7,0,$E966))-SUM($G966:BH966),(((INDEX('PTRM input'!$G$385:$P$434,A15offset,$E966)-INDEX('PTRM input'!$G$277:$P$326,A15offset,$E966))*OFFSET($F$7,0,$E966))-SUM($G966:BH966))*(OFFSET('PTRM input'!$G$477,0,$E966-1)/A15taxstdlife))))</f>
        <v>0</v>
      </c>
      <c r="BJ966" s="116"/>
      <c r="BK966" s="116"/>
      <c r="BL966" s="116"/>
      <c r="BM966" s="116"/>
    </row>
    <row r="967" spans="1:65" ht="12.75" hidden="1" customHeight="1" outlineLevel="2">
      <c r="A967" s="366"/>
      <c r="B967" s="19"/>
      <c r="C967" s="18"/>
      <c r="D967" s="760"/>
      <c r="E967" s="86">
        <v>4</v>
      </c>
      <c r="F967" s="356"/>
      <c r="G967" s="434"/>
      <c r="H967" s="435"/>
      <c r="I967" s="435"/>
      <c r="J967" s="619"/>
      <c r="K967" s="251">
        <f ca="1">IF(A15taxstdlife="n/a","n/a",IF(A15taxstdlife="",0,IF(K$3&gt;(A15stdlife+$E967),((INDEX('PTRM input'!$G$385:$P$434,A15offset,$E967)-INDEX('PTRM input'!$G$277:$P$326,A15offset,$E967))*OFFSET($F$7,0,$E967))-SUM($G967:J967),(((INDEX('PTRM input'!$G$385:$P$434,A15offset,$E967)-INDEX('PTRM input'!$G$277:$P$326,A15offset,$E967))*OFFSET($F$7,0,$E967))-SUM($G967:J967))*(OFFSET('PTRM input'!$G$477,0,$E967-1)/A15taxstdlife))))</f>
        <v>0</v>
      </c>
      <c r="L967" s="251">
        <f ca="1">IF(A15taxstdlife="n/a","n/a",IF(A15taxstdlife="",0,IF(L$3&gt;(A15stdlife+$E967),((INDEX('PTRM input'!$G$385:$P$434,A15offset,$E967)-INDEX('PTRM input'!$G$277:$P$326,A15offset,$E967))*OFFSET($F$7,0,$E967))-SUM($G967:K967),(((INDEX('PTRM input'!$G$385:$P$434,A15offset,$E967)-INDEX('PTRM input'!$G$277:$P$326,A15offset,$E967))*OFFSET($F$7,0,$E967))-SUM($G967:K967))*(OFFSET('PTRM input'!$G$477,0,$E967-1)/A15taxstdlife))))</f>
        <v>0</v>
      </c>
      <c r="M967" s="251">
        <f ca="1">IF(A15taxstdlife="n/a","n/a",IF(A15taxstdlife="",0,IF(M$3&gt;(A15stdlife+$E967),((INDEX('PTRM input'!$G$385:$P$434,A15offset,$E967)-INDEX('PTRM input'!$G$277:$P$326,A15offset,$E967))*OFFSET($F$7,0,$E967))-SUM($G967:L967),(((INDEX('PTRM input'!$G$385:$P$434,A15offset,$E967)-INDEX('PTRM input'!$G$277:$P$326,A15offset,$E967))*OFFSET($F$7,0,$E967))-SUM($G967:L967))*(OFFSET('PTRM input'!$G$477,0,$E967-1)/A15taxstdlife))))</f>
        <v>0</v>
      </c>
      <c r="N967" s="251">
        <f ca="1">IF(A15taxstdlife="n/a","n/a",IF(A15taxstdlife="",0,IF(N$3&gt;(A15stdlife+$E967),((INDEX('PTRM input'!$G$385:$P$434,A15offset,$E967)-INDEX('PTRM input'!$G$277:$P$326,A15offset,$E967))*OFFSET($F$7,0,$E967))-SUM($G967:M967),(((INDEX('PTRM input'!$G$385:$P$434,A15offset,$E967)-INDEX('PTRM input'!$G$277:$P$326,A15offset,$E967))*OFFSET($F$7,0,$E967))-SUM($G967:M967))*(OFFSET('PTRM input'!$G$477,0,$E967-1)/A15taxstdlife))))</f>
        <v>0</v>
      </c>
      <c r="O967" s="251">
        <f ca="1">IF(A15taxstdlife="n/a","n/a",IF(A15taxstdlife="",0,IF(O$3&gt;(A15stdlife+$E967),((INDEX('PTRM input'!$G$385:$P$434,A15offset,$E967)-INDEX('PTRM input'!$G$277:$P$326,A15offset,$E967))*OFFSET($F$7,0,$E967))-SUM($G967:N967),(((INDEX('PTRM input'!$G$385:$P$434,A15offset,$E967)-INDEX('PTRM input'!$G$277:$P$326,A15offset,$E967))*OFFSET($F$7,0,$E967))-SUM($G967:N967))*(OFFSET('PTRM input'!$G$477,0,$E967-1)/A15taxstdlife))))</f>
        <v>0</v>
      </c>
      <c r="P967" s="251">
        <f ca="1">IF(A15taxstdlife="n/a","n/a",IF(A15taxstdlife="",0,IF(P$3&gt;(A15stdlife+$E967),((INDEX('PTRM input'!$G$385:$P$434,A15offset,$E967)-INDEX('PTRM input'!$G$277:$P$326,A15offset,$E967))*OFFSET($F$7,0,$E967))-SUM($G967:O967),(((INDEX('PTRM input'!$G$385:$P$434,A15offset,$E967)-INDEX('PTRM input'!$G$277:$P$326,A15offset,$E967))*OFFSET($F$7,0,$E967))-SUM($G967:O967))*(OFFSET('PTRM input'!$G$477,0,$E967-1)/A15taxstdlife))))</f>
        <v>0</v>
      </c>
      <c r="Q967" s="251">
        <f ca="1">IF(A15taxstdlife="n/a","n/a",IF(A15taxstdlife="",0,IF(Q$3&gt;(A15stdlife+$E967),((INDEX('PTRM input'!$G$385:$P$434,A15offset,$E967)-INDEX('PTRM input'!$G$277:$P$326,A15offset,$E967))*OFFSET($F$7,0,$E967))-SUM($G967:P967),(((INDEX('PTRM input'!$G$385:$P$434,A15offset,$E967)-INDEX('PTRM input'!$G$277:$P$326,A15offset,$E967))*OFFSET($F$7,0,$E967))-SUM($G967:P967))*(OFFSET('PTRM input'!$G$477,0,$E967-1)/A15taxstdlife))))</f>
        <v>0</v>
      </c>
      <c r="R967" s="251">
        <f ca="1">IF(A15taxstdlife="n/a","n/a",IF(A15taxstdlife="",0,IF(R$3&gt;(A15stdlife+$E967),((INDEX('PTRM input'!$G$385:$P$434,A15offset,$E967)-INDEX('PTRM input'!$G$277:$P$326,A15offset,$E967))*OFFSET($F$7,0,$E967))-SUM($G967:Q967),(((INDEX('PTRM input'!$G$385:$P$434,A15offset,$E967)-INDEX('PTRM input'!$G$277:$P$326,A15offset,$E967))*OFFSET($F$7,0,$E967))-SUM($G967:Q967))*(OFFSET('PTRM input'!$G$477,0,$E967-1)/A15taxstdlife))))</f>
        <v>0</v>
      </c>
      <c r="S967" s="251">
        <f ca="1">IF(A15taxstdlife="n/a","n/a",IF(A15taxstdlife="",0,IF(S$3&gt;(A15stdlife+$E967),((INDEX('PTRM input'!$G$385:$P$434,A15offset,$E967)-INDEX('PTRM input'!$G$277:$P$326,A15offset,$E967))*OFFSET($F$7,0,$E967))-SUM($G967:R967),(((INDEX('PTRM input'!$G$385:$P$434,A15offset,$E967)-INDEX('PTRM input'!$G$277:$P$326,A15offset,$E967))*OFFSET($F$7,0,$E967))-SUM($G967:R967))*(OFFSET('PTRM input'!$G$477,0,$E967-1)/A15taxstdlife))))</f>
        <v>0</v>
      </c>
      <c r="T967" s="251">
        <f ca="1">IF(A15taxstdlife="n/a","n/a",IF(A15taxstdlife="",0,IF(T$3&gt;(A15stdlife+$E967),((INDEX('PTRM input'!$G$385:$P$434,A15offset,$E967)-INDEX('PTRM input'!$G$277:$P$326,A15offset,$E967))*OFFSET($F$7,0,$E967))-SUM($G967:S967),(((INDEX('PTRM input'!$G$385:$P$434,A15offset,$E967)-INDEX('PTRM input'!$G$277:$P$326,A15offset,$E967))*OFFSET($F$7,0,$E967))-SUM($G967:S967))*(OFFSET('PTRM input'!$G$477,0,$E967-1)/A15taxstdlife))))</f>
        <v>0</v>
      </c>
      <c r="U967" s="251">
        <f ca="1">IF(A15taxstdlife="n/a","n/a",IF(A15taxstdlife="",0,IF(U$3&gt;(A15stdlife+$E967),((INDEX('PTRM input'!$G$385:$P$434,A15offset,$E967)-INDEX('PTRM input'!$G$277:$P$326,A15offset,$E967))*OFFSET($F$7,0,$E967))-SUM($G967:T967),(((INDEX('PTRM input'!$G$385:$P$434,A15offset,$E967)-INDEX('PTRM input'!$G$277:$P$326,A15offset,$E967))*OFFSET($F$7,0,$E967))-SUM($G967:T967))*(OFFSET('PTRM input'!$G$477,0,$E967-1)/A15taxstdlife))))</f>
        <v>0</v>
      </c>
      <c r="V967" s="251">
        <f ca="1">IF(A15taxstdlife="n/a","n/a",IF(A15taxstdlife="",0,IF(V$3&gt;(A15stdlife+$E967),((INDEX('PTRM input'!$G$385:$P$434,A15offset,$E967)-INDEX('PTRM input'!$G$277:$P$326,A15offset,$E967))*OFFSET($F$7,0,$E967))-SUM($G967:U967),(((INDEX('PTRM input'!$G$385:$P$434,A15offset,$E967)-INDEX('PTRM input'!$G$277:$P$326,A15offset,$E967))*OFFSET($F$7,0,$E967))-SUM($G967:U967))*(OFFSET('PTRM input'!$G$477,0,$E967-1)/A15taxstdlife))))</f>
        <v>0</v>
      </c>
      <c r="W967" s="251">
        <f ca="1">IF(A15taxstdlife="n/a","n/a",IF(A15taxstdlife="",0,IF(W$3&gt;(A15stdlife+$E967),((INDEX('PTRM input'!$G$385:$P$434,A15offset,$E967)-INDEX('PTRM input'!$G$277:$P$326,A15offset,$E967))*OFFSET($F$7,0,$E967))-SUM($G967:V967),(((INDEX('PTRM input'!$G$385:$P$434,A15offset,$E967)-INDEX('PTRM input'!$G$277:$P$326,A15offset,$E967))*OFFSET($F$7,0,$E967))-SUM($G967:V967))*(OFFSET('PTRM input'!$G$477,0,$E967-1)/A15taxstdlife))))</f>
        <v>0</v>
      </c>
      <c r="X967" s="251">
        <f ca="1">IF(A15taxstdlife="n/a","n/a",IF(A15taxstdlife="",0,IF(X$3&gt;(A15stdlife+$E967),((INDEX('PTRM input'!$G$385:$P$434,A15offset,$E967)-INDEX('PTRM input'!$G$277:$P$326,A15offset,$E967))*OFFSET($F$7,0,$E967))-SUM($G967:W967),(((INDEX('PTRM input'!$G$385:$P$434,A15offset,$E967)-INDEX('PTRM input'!$G$277:$P$326,A15offset,$E967))*OFFSET($F$7,0,$E967))-SUM($G967:W967))*(OFFSET('PTRM input'!$G$477,0,$E967-1)/A15taxstdlife))))</f>
        <v>0</v>
      </c>
      <c r="Y967" s="251">
        <f ca="1">IF(A15taxstdlife="n/a","n/a",IF(A15taxstdlife="",0,IF(Y$3&gt;(A15stdlife+$E967),((INDEX('PTRM input'!$G$385:$P$434,A15offset,$E967)-INDEX('PTRM input'!$G$277:$P$326,A15offset,$E967))*OFFSET($F$7,0,$E967))-SUM($G967:X967),(((INDEX('PTRM input'!$G$385:$P$434,A15offset,$E967)-INDEX('PTRM input'!$G$277:$P$326,A15offset,$E967))*OFFSET($F$7,0,$E967))-SUM($G967:X967))*(OFFSET('PTRM input'!$G$477,0,$E967-1)/A15taxstdlife))))</f>
        <v>0</v>
      </c>
      <c r="Z967" s="251">
        <f ca="1">IF(A15taxstdlife="n/a","n/a",IF(A15taxstdlife="",0,IF(Z$3&gt;(A15stdlife+$E967),((INDEX('PTRM input'!$G$385:$P$434,A15offset,$E967)-INDEX('PTRM input'!$G$277:$P$326,A15offset,$E967))*OFFSET($F$7,0,$E967))-SUM($G967:Y967),(((INDEX('PTRM input'!$G$385:$P$434,A15offset,$E967)-INDEX('PTRM input'!$G$277:$P$326,A15offset,$E967))*OFFSET($F$7,0,$E967))-SUM($G967:Y967))*(OFFSET('PTRM input'!$G$477,0,$E967-1)/A15taxstdlife))))</f>
        <v>0</v>
      </c>
      <c r="AA967" s="251">
        <f ca="1">IF(A15taxstdlife="n/a","n/a",IF(A15taxstdlife="",0,IF(AA$3&gt;(A15stdlife+$E967),((INDEX('PTRM input'!$G$385:$P$434,A15offset,$E967)-INDEX('PTRM input'!$G$277:$P$326,A15offset,$E967))*OFFSET($F$7,0,$E967))-SUM($G967:Z967),(((INDEX('PTRM input'!$G$385:$P$434,A15offset,$E967)-INDEX('PTRM input'!$G$277:$P$326,A15offset,$E967))*OFFSET($F$7,0,$E967))-SUM($G967:Z967))*(OFFSET('PTRM input'!$G$477,0,$E967-1)/A15taxstdlife))))</f>
        <v>0</v>
      </c>
      <c r="AB967" s="251">
        <f ca="1">IF(A15taxstdlife="n/a","n/a",IF(A15taxstdlife="",0,IF(AB$3&gt;(A15stdlife+$E967),((INDEX('PTRM input'!$G$385:$P$434,A15offset,$E967)-INDEX('PTRM input'!$G$277:$P$326,A15offset,$E967))*OFFSET($F$7,0,$E967))-SUM($G967:AA967),(((INDEX('PTRM input'!$G$385:$P$434,A15offset,$E967)-INDEX('PTRM input'!$G$277:$P$326,A15offset,$E967))*OFFSET($F$7,0,$E967))-SUM($G967:AA967))*(OFFSET('PTRM input'!$G$477,0,$E967-1)/A15taxstdlife))))</f>
        <v>0</v>
      </c>
      <c r="AC967" s="251">
        <f ca="1">IF(A15taxstdlife="n/a","n/a",IF(A15taxstdlife="",0,IF(AC$3&gt;(A15stdlife+$E967),((INDEX('PTRM input'!$G$385:$P$434,A15offset,$E967)-INDEX('PTRM input'!$G$277:$P$326,A15offset,$E967))*OFFSET($F$7,0,$E967))-SUM($G967:AB967),(((INDEX('PTRM input'!$G$385:$P$434,A15offset,$E967)-INDEX('PTRM input'!$G$277:$P$326,A15offset,$E967))*OFFSET($F$7,0,$E967))-SUM($G967:AB967))*(OFFSET('PTRM input'!$G$477,0,$E967-1)/A15taxstdlife))))</f>
        <v>0</v>
      </c>
      <c r="AD967" s="251">
        <f ca="1">IF(A15taxstdlife="n/a","n/a",IF(A15taxstdlife="",0,IF(AD$3&gt;(A15stdlife+$E967),((INDEX('PTRM input'!$G$385:$P$434,A15offset,$E967)-INDEX('PTRM input'!$G$277:$P$326,A15offset,$E967))*OFFSET($F$7,0,$E967))-SUM($G967:AC967),(((INDEX('PTRM input'!$G$385:$P$434,A15offset,$E967)-INDEX('PTRM input'!$G$277:$P$326,A15offset,$E967))*OFFSET($F$7,0,$E967))-SUM($G967:AC967))*(OFFSET('PTRM input'!$G$477,0,$E967-1)/A15taxstdlife))))</f>
        <v>0</v>
      </c>
      <c r="AE967" s="251">
        <f ca="1">IF(A15taxstdlife="n/a","n/a",IF(A15taxstdlife="",0,IF(AE$3&gt;(A15stdlife+$E967),((INDEX('PTRM input'!$G$385:$P$434,A15offset,$E967)-INDEX('PTRM input'!$G$277:$P$326,A15offset,$E967))*OFFSET($F$7,0,$E967))-SUM($G967:AD967),(((INDEX('PTRM input'!$G$385:$P$434,A15offset,$E967)-INDEX('PTRM input'!$G$277:$P$326,A15offset,$E967))*OFFSET($F$7,0,$E967))-SUM($G967:AD967))*(OFFSET('PTRM input'!$G$477,0,$E967-1)/A15taxstdlife))))</f>
        <v>0</v>
      </c>
      <c r="AF967" s="251">
        <f ca="1">IF(A15taxstdlife="n/a","n/a",IF(A15taxstdlife="",0,IF(AF$3&gt;(A15stdlife+$E967),((INDEX('PTRM input'!$G$385:$P$434,A15offset,$E967)-INDEX('PTRM input'!$G$277:$P$326,A15offset,$E967))*OFFSET($F$7,0,$E967))-SUM($G967:AE967),(((INDEX('PTRM input'!$G$385:$P$434,A15offset,$E967)-INDEX('PTRM input'!$G$277:$P$326,A15offset,$E967))*OFFSET($F$7,0,$E967))-SUM($G967:AE967))*(OFFSET('PTRM input'!$G$477,0,$E967-1)/A15taxstdlife))))</f>
        <v>0</v>
      </c>
      <c r="AG967" s="251">
        <f ca="1">IF(A15taxstdlife="n/a","n/a",IF(A15taxstdlife="",0,IF(AG$3&gt;(A15stdlife+$E967),((INDEX('PTRM input'!$G$385:$P$434,A15offset,$E967)-INDEX('PTRM input'!$G$277:$P$326,A15offset,$E967))*OFFSET($F$7,0,$E967))-SUM($G967:AF967),(((INDEX('PTRM input'!$G$385:$P$434,A15offset,$E967)-INDEX('PTRM input'!$G$277:$P$326,A15offset,$E967))*OFFSET($F$7,0,$E967))-SUM($G967:AF967))*(OFFSET('PTRM input'!$G$477,0,$E967-1)/A15taxstdlife))))</f>
        <v>0</v>
      </c>
      <c r="AH967" s="251">
        <f ca="1">IF(A15taxstdlife="n/a","n/a",IF(A15taxstdlife="",0,IF(AH$3&gt;(A15stdlife+$E967),((INDEX('PTRM input'!$G$385:$P$434,A15offset,$E967)-INDEX('PTRM input'!$G$277:$P$326,A15offset,$E967))*OFFSET($F$7,0,$E967))-SUM($G967:AG967),(((INDEX('PTRM input'!$G$385:$P$434,A15offset,$E967)-INDEX('PTRM input'!$G$277:$P$326,A15offset,$E967))*OFFSET($F$7,0,$E967))-SUM($G967:AG967))*(OFFSET('PTRM input'!$G$477,0,$E967-1)/A15taxstdlife))))</f>
        <v>0</v>
      </c>
      <c r="AI967" s="251">
        <f ca="1">IF(A15taxstdlife="n/a","n/a",IF(A15taxstdlife="",0,IF(AI$3&gt;(A15stdlife+$E967),((INDEX('PTRM input'!$G$385:$P$434,A15offset,$E967)-INDEX('PTRM input'!$G$277:$P$326,A15offset,$E967))*OFFSET($F$7,0,$E967))-SUM($G967:AH967),(((INDEX('PTRM input'!$G$385:$P$434,A15offset,$E967)-INDEX('PTRM input'!$G$277:$P$326,A15offset,$E967))*OFFSET($F$7,0,$E967))-SUM($G967:AH967))*(OFFSET('PTRM input'!$G$477,0,$E967-1)/A15taxstdlife))))</f>
        <v>0</v>
      </c>
      <c r="AJ967" s="251">
        <f ca="1">IF(A15taxstdlife="n/a","n/a",IF(A15taxstdlife="",0,IF(AJ$3&gt;(A15stdlife+$E967),((INDEX('PTRM input'!$G$385:$P$434,A15offset,$E967)-INDEX('PTRM input'!$G$277:$P$326,A15offset,$E967))*OFFSET($F$7,0,$E967))-SUM($G967:AI967),(((INDEX('PTRM input'!$G$385:$P$434,A15offset,$E967)-INDEX('PTRM input'!$G$277:$P$326,A15offset,$E967))*OFFSET($F$7,0,$E967))-SUM($G967:AI967))*(OFFSET('PTRM input'!$G$477,0,$E967-1)/A15taxstdlife))))</f>
        <v>0</v>
      </c>
      <c r="AK967" s="251">
        <f ca="1">IF(A15taxstdlife="n/a","n/a",IF(A15taxstdlife="",0,IF(AK$3&gt;(A15stdlife+$E967),((INDEX('PTRM input'!$G$385:$P$434,A15offset,$E967)-INDEX('PTRM input'!$G$277:$P$326,A15offset,$E967))*OFFSET($F$7,0,$E967))-SUM($G967:AJ967),(((INDEX('PTRM input'!$G$385:$P$434,A15offset,$E967)-INDEX('PTRM input'!$G$277:$P$326,A15offset,$E967))*OFFSET($F$7,0,$E967))-SUM($G967:AJ967))*(OFFSET('PTRM input'!$G$477,0,$E967-1)/A15taxstdlife))))</f>
        <v>0</v>
      </c>
      <c r="AL967" s="251">
        <f ca="1">IF(A15taxstdlife="n/a","n/a",IF(A15taxstdlife="",0,IF(AL$3&gt;(A15stdlife+$E967),((INDEX('PTRM input'!$G$385:$P$434,A15offset,$E967)-INDEX('PTRM input'!$G$277:$P$326,A15offset,$E967))*OFFSET($F$7,0,$E967))-SUM($G967:AK967),(((INDEX('PTRM input'!$G$385:$P$434,A15offset,$E967)-INDEX('PTRM input'!$G$277:$P$326,A15offset,$E967))*OFFSET($F$7,0,$E967))-SUM($G967:AK967))*(OFFSET('PTRM input'!$G$477,0,$E967-1)/A15taxstdlife))))</f>
        <v>0</v>
      </c>
      <c r="AM967" s="251">
        <f ca="1">IF(A15taxstdlife="n/a","n/a",IF(A15taxstdlife="",0,IF(AM$3&gt;(A15stdlife+$E967),((INDEX('PTRM input'!$G$385:$P$434,A15offset,$E967)-INDEX('PTRM input'!$G$277:$P$326,A15offset,$E967))*OFFSET($F$7,0,$E967))-SUM($G967:AL967),(((INDEX('PTRM input'!$G$385:$P$434,A15offset,$E967)-INDEX('PTRM input'!$G$277:$P$326,A15offset,$E967))*OFFSET($F$7,0,$E967))-SUM($G967:AL967))*(OFFSET('PTRM input'!$G$477,0,$E967-1)/A15taxstdlife))))</f>
        <v>0</v>
      </c>
      <c r="AN967" s="251">
        <f ca="1">IF(A15taxstdlife="n/a","n/a",IF(A15taxstdlife="",0,IF(AN$3&gt;(A15stdlife+$E967),((INDEX('PTRM input'!$G$385:$P$434,A15offset,$E967)-INDEX('PTRM input'!$G$277:$P$326,A15offset,$E967))*OFFSET($F$7,0,$E967))-SUM($G967:AM967),(((INDEX('PTRM input'!$G$385:$P$434,A15offset,$E967)-INDEX('PTRM input'!$G$277:$P$326,A15offset,$E967))*OFFSET($F$7,0,$E967))-SUM($G967:AM967))*(OFFSET('PTRM input'!$G$477,0,$E967-1)/A15taxstdlife))))</f>
        <v>0</v>
      </c>
      <c r="AO967" s="251">
        <f ca="1">IF(A15taxstdlife="n/a","n/a",IF(A15taxstdlife="",0,IF(AO$3&gt;(A15stdlife+$E967),((INDEX('PTRM input'!$G$385:$P$434,A15offset,$E967)-INDEX('PTRM input'!$G$277:$P$326,A15offset,$E967))*OFFSET($F$7,0,$E967))-SUM($G967:AN967),(((INDEX('PTRM input'!$G$385:$P$434,A15offset,$E967)-INDEX('PTRM input'!$G$277:$P$326,A15offset,$E967))*OFFSET($F$7,0,$E967))-SUM($G967:AN967))*(OFFSET('PTRM input'!$G$477,0,$E967-1)/A15taxstdlife))))</f>
        <v>0</v>
      </c>
      <c r="AP967" s="251">
        <f ca="1">IF(A15taxstdlife="n/a","n/a",IF(A15taxstdlife="",0,IF(AP$3&gt;(A15stdlife+$E967),((INDEX('PTRM input'!$G$385:$P$434,A15offset,$E967)-INDEX('PTRM input'!$G$277:$P$326,A15offset,$E967))*OFFSET($F$7,0,$E967))-SUM($G967:AO967),(((INDEX('PTRM input'!$G$385:$P$434,A15offset,$E967)-INDEX('PTRM input'!$G$277:$P$326,A15offset,$E967))*OFFSET($F$7,0,$E967))-SUM($G967:AO967))*(OFFSET('PTRM input'!$G$477,0,$E967-1)/A15taxstdlife))))</f>
        <v>0</v>
      </c>
      <c r="AQ967" s="251">
        <f ca="1">IF(A15taxstdlife="n/a","n/a",IF(A15taxstdlife="",0,IF(AQ$3&gt;(A15stdlife+$E967),((INDEX('PTRM input'!$G$385:$P$434,A15offset,$E967)-INDEX('PTRM input'!$G$277:$P$326,A15offset,$E967))*OFFSET($F$7,0,$E967))-SUM($G967:AP967),(((INDEX('PTRM input'!$G$385:$P$434,A15offset,$E967)-INDEX('PTRM input'!$G$277:$P$326,A15offset,$E967))*OFFSET($F$7,0,$E967))-SUM($G967:AP967))*(OFFSET('PTRM input'!$G$477,0,$E967-1)/A15taxstdlife))))</f>
        <v>0</v>
      </c>
      <c r="AR967" s="251">
        <f ca="1">IF(A15taxstdlife="n/a","n/a",IF(A15taxstdlife="",0,IF(AR$3&gt;(A15stdlife+$E967),((INDEX('PTRM input'!$G$385:$P$434,A15offset,$E967)-INDEX('PTRM input'!$G$277:$P$326,A15offset,$E967))*OFFSET($F$7,0,$E967))-SUM($G967:AQ967),(((INDEX('PTRM input'!$G$385:$P$434,A15offset,$E967)-INDEX('PTRM input'!$G$277:$P$326,A15offset,$E967))*OFFSET($F$7,0,$E967))-SUM($G967:AQ967))*(OFFSET('PTRM input'!$G$477,0,$E967-1)/A15taxstdlife))))</f>
        <v>0</v>
      </c>
      <c r="AS967" s="251">
        <f ca="1">IF(A15taxstdlife="n/a","n/a",IF(A15taxstdlife="",0,IF(AS$3&gt;(A15stdlife+$E967),((INDEX('PTRM input'!$G$385:$P$434,A15offset,$E967)-INDEX('PTRM input'!$G$277:$P$326,A15offset,$E967))*OFFSET($F$7,0,$E967))-SUM($G967:AR967),(((INDEX('PTRM input'!$G$385:$P$434,A15offset,$E967)-INDEX('PTRM input'!$G$277:$P$326,A15offset,$E967))*OFFSET($F$7,0,$E967))-SUM($G967:AR967))*(OFFSET('PTRM input'!$G$477,0,$E967-1)/A15taxstdlife))))</f>
        <v>0</v>
      </c>
      <c r="AT967" s="251">
        <f ca="1">IF(A15taxstdlife="n/a","n/a",IF(A15taxstdlife="",0,IF(AT$3&gt;(A15stdlife+$E967),((INDEX('PTRM input'!$G$385:$P$434,A15offset,$E967)-INDEX('PTRM input'!$G$277:$P$326,A15offset,$E967))*OFFSET($F$7,0,$E967))-SUM($G967:AS967),(((INDEX('PTRM input'!$G$385:$P$434,A15offset,$E967)-INDEX('PTRM input'!$G$277:$P$326,A15offset,$E967))*OFFSET($F$7,0,$E967))-SUM($G967:AS967))*(OFFSET('PTRM input'!$G$477,0,$E967-1)/A15taxstdlife))))</f>
        <v>0</v>
      </c>
      <c r="AU967" s="251">
        <f ca="1">IF(A15taxstdlife="n/a","n/a",IF(A15taxstdlife="",0,IF(AU$3&gt;(A15stdlife+$E967),((INDEX('PTRM input'!$G$385:$P$434,A15offset,$E967)-INDEX('PTRM input'!$G$277:$P$326,A15offset,$E967))*OFFSET($F$7,0,$E967))-SUM($G967:AT967),(((INDEX('PTRM input'!$G$385:$P$434,A15offset,$E967)-INDEX('PTRM input'!$G$277:$P$326,A15offset,$E967))*OFFSET($F$7,0,$E967))-SUM($G967:AT967))*(OFFSET('PTRM input'!$G$477,0,$E967-1)/A15taxstdlife))))</f>
        <v>0</v>
      </c>
      <c r="AV967" s="251">
        <f ca="1">IF(A15taxstdlife="n/a","n/a",IF(A15taxstdlife="",0,IF(AV$3&gt;(A15stdlife+$E967),((INDEX('PTRM input'!$G$385:$P$434,A15offset,$E967)-INDEX('PTRM input'!$G$277:$P$326,A15offset,$E967))*OFFSET($F$7,0,$E967))-SUM($G967:AU967),(((INDEX('PTRM input'!$G$385:$P$434,A15offset,$E967)-INDEX('PTRM input'!$G$277:$P$326,A15offset,$E967))*OFFSET($F$7,0,$E967))-SUM($G967:AU967))*(OFFSET('PTRM input'!$G$477,0,$E967-1)/A15taxstdlife))))</f>
        <v>0</v>
      </c>
      <c r="AW967" s="251">
        <f ca="1">IF(A15taxstdlife="n/a","n/a",IF(A15taxstdlife="",0,IF(AW$3&gt;(A15stdlife+$E967),((INDEX('PTRM input'!$G$385:$P$434,A15offset,$E967)-INDEX('PTRM input'!$G$277:$P$326,A15offset,$E967))*OFFSET($F$7,0,$E967))-SUM($G967:AV967),(((INDEX('PTRM input'!$G$385:$P$434,A15offset,$E967)-INDEX('PTRM input'!$G$277:$P$326,A15offset,$E967))*OFFSET($F$7,0,$E967))-SUM($G967:AV967))*(OFFSET('PTRM input'!$G$477,0,$E967-1)/A15taxstdlife))))</f>
        <v>0</v>
      </c>
      <c r="AX967" s="251">
        <f ca="1">IF(A15taxstdlife="n/a","n/a",IF(A15taxstdlife="",0,IF(AX$3&gt;(A15stdlife+$E967),((INDEX('PTRM input'!$G$385:$P$434,A15offset,$E967)-INDEX('PTRM input'!$G$277:$P$326,A15offset,$E967))*OFFSET($F$7,0,$E967))-SUM($G967:AW967),(((INDEX('PTRM input'!$G$385:$P$434,A15offset,$E967)-INDEX('PTRM input'!$G$277:$P$326,A15offset,$E967))*OFFSET($F$7,0,$E967))-SUM($G967:AW967))*(OFFSET('PTRM input'!$G$477,0,$E967-1)/A15taxstdlife))))</f>
        <v>0</v>
      </c>
      <c r="AY967" s="251">
        <f ca="1">IF(A15taxstdlife="n/a","n/a",IF(A15taxstdlife="",0,IF(AY$3&gt;(A15stdlife+$E967),((INDEX('PTRM input'!$G$385:$P$434,A15offset,$E967)-INDEX('PTRM input'!$G$277:$P$326,A15offset,$E967))*OFFSET($F$7,0,$E967))-SUM($G967:AX967),(((INDEX('PTRM input'!$G$385:$P$434,A15offset,$E967)-INDEX('PTRM input'!$G$277:$P$326,A15offset,$E967))*OFFSET($F$7,0,$E967))-SUM($G967:AX967))*(OFFSET('PTRM input'!$G$477,0,$E967-1)/A15taxstdlife))))</f>
        <v>0</v>
      </c>
      <c r="AZ967" s="251">
        <f ca="1">IF(A15taxstdlife="n/a","n/a",IF(A15taxstdlife="",0,IF(AZ$3&gt;(A15stdlife+$E967),((INDEX('PTRM input'!$G$385:$P$434,A15offset,$E967)-INDEX('PTRM input'!$G$277:$P$326,A15offset,$E967))*OFFSET($F$7,0,$E967))-SUM($G967:AY967),(((INDEX('PTRM input'!$G$385:$P$434,A15offset,$E967)-INDEX('PTRM input'!$G$277:$P$326,A15offset,$E967))*OFFSET($F$7,0,$E967))-SUM($G967:AY967))*(OFFSET('PTRM input'!$G$477,0,$E967-1)/A15taxstdlife))))</f>
        <v>0</v>
      </c>
      <c r="BA967" s="251">
        <f ca="1">IF(A15taxstdlife="n/a","n/a",IF(A15taxstdlife="",0,IF(BA$3&gt;(A15stdlife+$E967),((INDEX('PTRM input'!$G$385:$P$434,A15offset,$E967)-INDEX('PTRM input'!$G$277:$P$326,A15offset,$E967))*OFFSET($F$7,0,$E967))-SUM($G967:AZ967),(((INDEX('PTRM input'!$G$385:$P$434,A15offset,$E967)-INDEX('PTRM input'!$G$277:$P$326,A15offset,$E967))*OFFSET($F$7,0,$E967))-SUM($G967:AZ967))*(OFFSET('PTRM input'!$G$477,0,$E967-1)/A15taxstdlife))))</f>
        <v>0</v>
      </c>
      <c r="BB967" s="251">
        <f ca="1">IF(A15taxstdlife="n/a","n/a",IF(A15taxstdlife="",0,IF(BB$3&gt;(A15stdlife+$E967),((INDEX('PTRM input'!$G$385:$P$434,A15offset,$E967)-INDEX('PTRM input'!$G$277:$P$326,A15offset,$E967))*OFFSET($F$7,0,$E967))-SUM($G967:BA967),(((INDEX('PTRM input'!$G$385:$P$434,A15offset,$E967)-INDEX('PTRM input'!$G$277:$P$326,A15offset,$E967))*OFFSET($F$7,0,$E967))-SUM($G967:BA967))*(OFFSET('PTRM input'!$G$477,0,$E967-1)/A15taxstdlife))))</f>
        <v>0</v>
      </c>
      <c r="BC967" s="251">
        <f ca="1">IF(A15taxstdlife="n/a","n/a",IF(A15taxstdlife="",0,IF(BC$3&gt;(A15stdlife+$E967),((INDEX('PTRM input'!$G$385:$P$434,A15offset,$E967)-INDEX('PTRM input'!$G$277:$P$326,A15offset,$E967))*OFFSET($F$7,0,$E967))-SUM($G967:BB967),(((INDEX('PTRM input'!$G$385:$P$434,A15offset,$E967)-INDEX('PTRM input'!$G$277:$P$326,A15offset,$E967))*OFFSET($F$7,0,$E967))-SUM($G967:BB967))*(OFFSET('PTRM input'!$G$477,0,$E967-1)/A15taxstdlife))))</f>
        <v>0</v>
      </c>
      <c r="BD967" s="251">
        <f ca="1">IF(A15taxstdlife="n/a","n/a",IF(A15taxstdlife="",0,IF(BD$3&gt;(A15stdlife+$E967),((INDEX('PTRM input'!$G$385:$P$434,A15offset,$E967)-INDEX('PTRM input'!$G$277:$P$326,A15offset,$E967))*OFFSET($F$7,0,$E967))-SUM($G967:BC967),(((INDEX('PTRM input'!$G$385:$P$434,A15offset,$E967)-INDEX('PTRM input'!$G$277:$P$326,A15offset,$E967))*OFFSET($F$7,0,$E967))-SUM($G967:BC967))*(OFFSET('PTRM input'!$G$477,0,$E967-1)/A15taxstdlife))))</f>
        <v>0</v>
      </c>
      <c r="BE967" s="251">
        <f ca="1">IF(A15taxstdlife="n/a","n/a",IF(A15taxstdlife="",0,IF(BE$3&gt;(A15stdlife+$E967),((INDEX('PTRM input'!$G$385:$P$434,A15offset,$E967)-INDEX('PTRM input'!$G$277:$P$326,A15offset,$E967))*OFFSET($F$7,0,$E967))-SUM($G967:BD967),(((INDEX('PTRM input'!$G$385:$P$434,A15offset,$E967)-INDEX('PTRM input'!$G$277:$P$326,A15offset,$E967))*OFFSET($F$7,0,$E967))-SUM($G967:BD967))*(OFFSET('PTRM input'!$G$477,0,$E967-1)/A15taxstdlife))))</f>
        <v>0</v>
      </c>
      <c r="BF967" s="251">
        <f ca="1">IF(A15taxstdlife="n/a","n/a",IF(A15taxstdlife="",0,IF(BF$3&gt;(A15stdlife+$E967),((INDEX('PTRM input'!$G$385:$P$434,A15offset,$E967)-INDEX('PTRM input'!$G$277:$P$326,A15offset,$E967))*OFFSET($F$7,0,$E967))-SUM($G967:BE967),(((INDEX('PTRM input'!$G$385:$P$434,A15offset,$E967)-INDEX('PTRM input'!$G$277:$P$326,A15offset,$E967))*OFFSET($F$7,0,$E967))-SUM($G967:BE967))*(OFFSET('PTRM input'!$G$477,0,$E967-1)/A15taxstdlife))))</f>
        <v>0</v>
      </c>
      <c r="BG967" s="251">
        <f ca="1">IF(A15taxstdlife="n/a","n/a",IF(A15taxstdlife="",0,IF(BG$3&gt;(A15stdlife+$E967),((INDEX('PTRM input'!$G$385:$P$434,A15offset,$E967)-INDEX('PTRM input'!$G$277:$P$326,A15offset,$E967))*OFFSET($F$7,0,$E967))-SUM($G967:BF967),(((INDEX('PTRM input'!$G$385:$P$434,A15offset,$E967)-INDEX('PTRM input'!$G$277:$P$326,A15offset,$E967))*OFFSET($F$7,0,$E967))-SUM($G967:BF967))*(OFFSET('PTRM input'!$G$477,0,$E967-1)/A15taxstdlife))))</f>
        <v>0</v>
      </c>
      <c r="BH967" s="251">
        <f ca="1">IF(A15taxstdlife="n/a","n/a",IF(A15taxstdlife="",0,IF(BH$3&gt;(A15stdlife+$E967),((INDEX('PTRM input'!$G$385:$P$434,A15offset,$E967)-INDEX('PTRM input'!$G$277:$P$326,A15offset,$E967))*OFFSET($F$7,0,$E967))-SUM($G967:BG967),(((INDEX('PTRM input'!$G$385:$P$434,A15offset,$E967)-INDEX('PTRM input'!$G$277:$P$326,A15offset,$E967))*OFFSET($F$7,0,$E967))-SUM($G967:BG967))*(OFFSET('PTRM input'!$G$477,0,$E967-1)/A15taxstdlife))))</f>
        <v>0</v>
      </c>
      <c r="BI967" s="251">
        <f ca="1">IF(A15taxstdlife="n/a","n/a",IF(A15taxstdlife="",0,IF(BI$3&gt;(A15stdlife+$E967),((INDEX('PTRM input'!$G$385:$P$434,A15offset,$E967)-INDEX('PTRM input'!$G$277:$P$326,A15offset,$E967))*OFFSET($F$7,0,$E967))-SUM($G967:BH967),(((INDEX('PTRM input'!$G$385:$P$434,A15offset,$E967)-INDEX('PTRM input'!$G$277:$P$326,A15offset,$E967))*OFFSET($F$7,0,$E967))-SUM($G967:BH967))*(OFFSET('PTRM input'!$G$477,0,$E967-1)/A15taxstdlife))))</f>
        <v>0</v>
      </c>
      <c r="BJ967" s="116"/>
      <c r="BK967" s="116"/>
      <c r="BL967" s="116"/>
      <c r="BM967" s="116"/>
    </row>
    <row r="968" spans="1:65" ht="12.75" hidden="1" customHeight="1" outlineLevel="2">
      <c r="A968" s="366"/>
      <c r="B968" s="19"/>
      <c r="C968" s="18"/>
      <c r="D968" s="760"/>
      <c r="E968" s="86">
        <v>5</v>
      </c>
      <c r="F968" s="356"/>
      <c r="G968" s="434"/>
      <c r="H968" s="435"/>
      <c r="I968" s="435"/>
      <c r="J968" s="435"/>
      <c r="K968" s="619"/>
      <c r="L968" s="251">
        <f ca="1">IF(A15taxstdlife="n/a","n/a",IF(A15taxstdlife="",0,IF(L$3&gt;(A15stdlife+$E968),((INDEX('PTRM input'!$G$385:$P$434,A15offset,$E968)-INDEX('PTRM input'!$G$277:$P$326,A15offset,$E968))*OFFSET($F$7,0,$E968))-SUM($G968:K968),(((INDEX('PTRM input'!$G$385:$P$434,A15offset,$E968)-INDEX('PTRM input'!$G$277:$P$326,A15offset,$E968))*OFFSET($F$7,0,$E968))-SUM($G968:K968))*(OFFSET('PTRM input'!$G$477,0,$E968-1)/A15taxstdlife))))</f>
        <v>0</v>
      </c>
      <c r="M968" s="251">
        <f ca="1">IF(A15taxstdlife="n/a","n/a",IF(A15taxstdlife="",0,IF(M$3&gt;(A15stdlife+$E968),((INDEX('PTRM input'!$G$385:$P$434,A15offset,$E968)-INDEX('PTRM input'!$G$277:$P$326,A15offset,$E968))*OFFSET($F$7,0,$E968))-SUM($G968:L968),(((INDEX('PTRM input'!$G$385:$P$434,A15offset,$E968)-INDEX('PTRM input'!$G$277:$P$326,A15offset,$E968))*OFFSET($F$7,0,$E968))-SUM($G968:L968))*(OFFSET('PTRM input'!$G$477,0,$E968-1)/A15taxstdlife))))</f>
        <v>0</v>
      </c>
      <c r="N968" s="251">
        <f ca="1">IF(A15taxstdlife="n/a","n/a",IF(A15taxstdlife="",0,IF(N$3&gt;(A15stdlife+$E968),((INDEX('PTRM input'!$G$385:$P$434,A15offset,$E968)-INDEX('PTRM input'!$G$277:$P$326,A15offset,$E968))*OFFSET($F$7,0,$E968))-SUM($G968:M968),(((INDEX('PTRM input'!$G$385:$P$434,A15offset,$E968)-INDEX('PTRM input'!$G$277:$P$326,A15offset,$E968))*OFFSET($F$7,0,$E968))-SUM($G968:M968))*(OFFSET('PTRM input'!$G$477,0,$E968-1)/A15taxstdlife))))</f>
        <v>0</v>
      </c>
      <c r="O968" s="251">
        <f ca="1">IF(A15taxstdlife="n/a","n/a",IF(A15taxstdlife="",0,IF(O$3&gt;(A15stdlife+$E968),((INDEX('PTRM input'!$G$385:$P$434,A15offset,$E968)-INDEX('PTRM input'!$G$277:$P$326,A15offset,$E968))*OFFSET($F$7,0,$E968))-SUM($G968:N968),(((INDEX('PTRM input'!$G$385:$P$434,A15offset,$E968)-INDEX('PTRM input'!$G$277:$P$326,A15offset,$E968))*OFFSET($F$7,0,$E968))-SUM($G968:N968))*(OFFSET('PTRM input'!$G$477,0,$E968-1)/A15taxstdlife))))</f>
        <v>0</v>
      </c>
      <c r="P968" s="251">
        <f ca="1">IF(A15taxstdlife="n/a","n/a",IF(A15taxstdlife="",0,IF(P$3&gt;(A15stdlife+$E968),((INDEX('PTRM input'!$G$385:$P$434,A15offset,$E968)-INDEX('PTRM input'!$G$277:$P$326,A15offset,$E968))*OFFSET($F$7,0,$E968))-SUM($G968:O968),(((INDEX('PTRM input'!$G$385:$P$434,A15offset,$E968)-INDEX('PTRM input'!$G$277:$P$326,A15offset,$E968))*OFFSET($F$7,0,$E968))-SUM($G968:O968))*(OFFSET('PTRM input'!$G$477,0,$E968-1)/A15taxstdlife))))</f>
        <v>0</v>
      </c>
      <c r="Q968" s="251">
        <f ca="1">IF(A15taxstdlife="n/a","n/a",IF(A15taxstdlife="",0,IF(Q$3&gt;(A15stdlife+$E968),((INDEX('PTRM input'!$G$385:$P$434,A15offset,$E968)-INDEX('PTRM input'!$G$277:$P$326,A15offset,$E968))*OFFSET($F$7,0,$E968))-SUM($G968:P968),(((INDEX('PTRM input'!$G$385:$P$434,A15offset,$E968)-INDEX('PTRM input'!$G$277:$P$326,A15offset,$E968))*OFFSET($F$7,0,$E968))-SUM($G968:P968))*(OFFSET('PTRM input'!$G$477,0,$E968-1)/A15taxstdlife))))</f>
        <v>0</v>
      </c>
      <c r="R968" s="251">
        <f ca="1">IF(A15taxstdlife="n/a","n/a",IF(A15taxstdlife="",0,IF(R$3&gt;(A15stdlife+$E968),((INDEX('PTRM input'!$G$385:$P$434,A15offset,$E968)-INDEX('PTRM input'!$G$277:$P$326,A15offset,$E968))*OFFSET($F$7,0,$E968))-SUM($G968:Q968),(((INDEX('PTRM input'!$G$385:$P$434,A15offset,$E968)-INDEX('PTRM input'!$G$277:$P$326,A15offset,$E968))*OFFSET($F$7,0,$E968))-SUM($G968:Q968))*(OFFSET('PTRM input'!$G$477,0,$E968-1)/A15taxstdlife))))</f>
        <v>0</v>
      </c>
      <c r="S968" s="251">
        <f ca="1">IF(A15taxstdlife="n/a","n/a",IF(A15taxstdlife="",0,IF(S$3&gt;(A15stdlife+$E968),((INDEX('PTRM input'!$G$385:$P$434,A15offset,$E968)-INDEX('PTRM input'!$G$277:$P$326,A15offset,$E968))*OFFSET($F$7,0,$E968))-SUM($G968:R968),(((INDEX('PTRM input'!$G$385:$P$434,A15offset,$E968)-INDEX('PTRM input'!$G$277:$P$326,A15offset,$E968))*OFFSET($F$7,0,$E968))-SUM($G968:R968))*(OFFSET('PTRM input'!$G$477,0,$E968-1)/A15taxstdlife))))</f>
        <v>0</v>
      </c>
      <c r="T968" s="251">
        <f ca="1">IF(A15taxstdlife="n/a","n/a",IF(A15taxstdlife="",0,IF(T$3&gt;(A15stdlife+$E968),((INDEX('PTRM input'!$G$385:$P$434,A15offset,$E968)-INDEX('PTRM input'!$G$277:$P$326,A15offset,$E968))*OFFSET($F$7,0,$E968))-SUM($G968:S968),(((INDEX('PTRM input'!$G$385:$P$434,A15offset,$E968)-INDEX('PTRM input'!$G$277:$P$326,A15offset,$E968))*OFFSET($F$7,0,$E968))-SUM($G968:S968))*(OFFSET('PTRM input'!$G$477,0,$E968-1)/A15taxstdlife))))</f>
        <v>0</v>
      </c>
      <c r="U968" s="251">
        <f ca="1">IF(A15taxstdlife="n/a","n/a",IF(A15taxstdlife="",0,IF(U$3&gt;(A15stdlife+$E968),((INDEX('PTRM input'!$G$385:$P$434,A15offset,$E968)-INDEX('PTRM input'!$G$277:$P$326,A15offset,$E968))*OFFSET($F$7,0,$E968))-SUM($G968:T968),(((INDEX('PTRM input'!$G$385:$P$434,A15offset,$E968)-INDEX('PTRM input'!$G$277:$P$326,A15offset,$E968))*OFFSET($F$7,0,$E968))-SUM($G968:T968))*(OFFSET('PTRM input'!$G$477,0,$E968-1)/A15taxstdlife))))</f>
        <v>0</v>
      </c>
      <c r="V968" s="251">
        <f ca="1">IF(A15taxstdlife="n/a","n/a",IF(A15taxstdlife="",0,IF(V$3&gt;(A15stdlife+$E968),((INDEX('PTRM input'!$G$385:$P$434,A15offset,$E968)-INDEX('PTRM input'!$G$277:$P$326,A15offset,$E968))*OFFSET($F$7,0,$E968))-SUM($G968:U968),(((INDEX('PTRM input'!$G$385:$P$434,A15offset,$E968)-INDEX('PTRM input'!$G$277:$P$326,A15offset,$E968))*OFFSET($F$7,0,$E968))-SUM($G968:U968))*(OFFSET('PTRM input'!$G$477,0,$E968-1)/A15taxstdlife))))</f>
        <v>0</v>
      </c>
      <c r="W968" s="251">
        <f ca="1">IF(A15taxstdlife="n/a","n/a",IF(A15taxstdlife="",0,IF(W$3&gt;(A15stdlife+$E968),((INDEX('PTRM input'!$G$385:$P$434,A15offset,$E968)-INDEX('PTRM input'!$G$277:$P$326,A15offset,$E968))*OFFSET($F$7,0,$E968))-SUM($G968:V968),(((INDEX('PTRM input'!$G$385:$P$434,A15offset,$E968)-INDEX('PTRM input'!$G$277:$P$326,A15offset,$E968))*OFFSET($F$7,0,$E968))-SUM($G968:V968))*(OFFSET('PTRM input'!$G$477,0,$E968-1)/A15taxstdlife))))</f>
        <v>0</v>
      </c>
      <c r="X968" s="251">
        <f ca="1">IF(A15taxstdlife="n/a","n/a",IF(A15taxstdlife="",0,IF(X$3&gt;(A15stdlife+$E968),((INDEX('PTRM input'!$G$385:$P$434,A15offset,$E968)-INDEX('PTRM input'!$G$277:$P$326,A15offset,$E968))*OFFSET($F$7,0,$E968))-SUM($G968:W968),(((INDEX('PTRM input'!$G$385:$P$434,A15offset,$E968)-INDEX('PTRM input'!$G$277:$P$326,A15offset,$E968))*OFFSET($F$7,0,$E968))-SUM($G968:W968))*(OFFSET('PTRM input'!$G$477,0,$E968-1)/A15taxstdlife))))</f>
        <v>0</v>
      </c>
      <c r="Y968" s="251">
        <f ca="1">IF(A15taxstdlife="n/a","n/a",IF(A15taxstdlife="",0,IF(Y$3&gt;(A15stdlife+$E968),((INDEX('PTRM input'!$G$385:$P$434,A15offset,$E968)-INDEX('PTRM input'!$G$277:$P$326,A15offset,$E968))*OFFSET($F$7,0,$E968))-SUM($G968:X968),(((INDEX('PTRM input'!$G$385:$P$434,A15offset,$E968)-INDEX('PTRM input'!$G$277:$P$326,A15offset,$E968))*OFFSET($F$7,0,$E968))-SUM($G968:X968))*(OFFSET('PTRM input'!$G$477,0,$E968-1)/A15taxstdlife))))</f>
        <v>0</v>
      </c>
      <c r="Z968" s="251">
        <f ca="1">IF(A15taxstdlife="n/a","n/a",IF(A15taxstdlife="",0,IF(Z$3&gt;(A15stdlife+$E968),((INDEX('PTRM input'!$G$385:$P$434,A15offset,$E968)-INDEX('PTRM input'!$G$277:$P$326,A15offset,$E968))*OFFSET($F$7,0,$E968))-SUM($G968:Y968),(((INDEX('PTRM input'!$G$385:$P$434,A15offset,$E968)-INDEX('PTRM input'!$G$277:$P$326,A15offset,$E968))*OFFSET($F$7,0,$E968))-SUM($G968:Y968))*(OFFSET('PTRM input'!$G$477,0,$E968-1)/A15taxstdlife))))</f>
        <v>0</v>
      </c>
      <c r="AA968" s="251">
        <f ca="1">IF(A15taxstdlife="n/a","n/a",IF(A15taxstdlife="",0,IF(AA$3&gt;(A15stdlife+$E968),((INDEX('PTRM input'!$G$385:$P$434,A15offset,$E968)-INDEX('PTRM input'!$G$277:$P$326,A15offset,$E968))*OFFSET($F$7,0,$E968))-SUM($G968:Z968),(((INDEX('PTRM input'!$G$385:$P$434,A15offset,$E968)-INDEX('PTRM input'!$G$277:$P$326,A15offset,$E968))*OFFSET($F$7,0,$E968))-SUM($G968:Z968))*(OFFSET('PTRM input'!$G$477,0,$E968-1)/A15taxstdlife))))</f>
        <v>0</v>
      </c>
      <c r="AB968" s="251">
        <f ca="1">IF(A15taxstdlife="n/a","n/a",IF(A15taxstdlife="",0,IF(AB$3&gt;(A15stdlife+$E968),((INDEX('PTRM input'!$G$385:$P$434,A15offset,$E968)-INDEX('PTRM input'!$G$277:$P$326,A15offset,$E968))*OFFSET($F$7,0,$E968))-SUM($G968:AA968),(((INDEX('PTRM input'!$G$385:$P$434,A15offset,$E968)-INDEX('PTRM input'!$G$277:$P$326,A15offset,$E968))*OFFSET($F$7,0,$E968))-SUM($G968:AA968))*(OFFSET('PTRM input'!$G$477,0,$E968-1)/A15taxstdlife))))</f>
        <v>0</v>
      </c>
      <c r="AC968" s="251">
        <f ca="1">IF(A15taxstdlife="n/a","n/a",IF(A15taxstdlife="",0,IF(AC$3&gt;(A15stdlife+$E968),((INDEX('PTRM input'!$G$385:$P$434,A15offset,$E968)-INDEX('PTRM input'!$G$277:$P$326,A15offset,$E968))*OFFSET($F$7,0,$E968))-SUM($G968:AB968),(((INDEX('PTRM input'!$G$385:$P$434,A15offset,$E968)-INDEX('PTRM input'!$G$277:$P$326,A15offset,$E968))*OFFSET($F$7,0,$E968))-SUM($G968:AB968))*(OFFSET('PTRM input'!$G$477,0,$E968-1)/A15taxstdlife))))</f>
        <v>0</v>
      </c>
      <c r="AD968" s="251">
        <f ca="1">IF(A15taxstdlife="n/a","n/a",IF(A15taxstdlife="",0,IF(AD$3&gt;(A15stdlife+$E968),((INDEX('PTRM input'!$G$385:$P$434,A15offset,$E968)-INDEX('PTRM input'!$G$277:$P$326,A15offset,$E968))*OFFSET($F$7,0,$E968))-SUM($G968:AC968),(((INDEX('PTRM input'!$G$385:$P$434,A15offset,$E968)-INDEX('PTRM input'!$G$277:$P$326,A15offset,$E968))*OFFSET($F$7,0,$E968))-SUM($G968:AC968))*(OFFSET('PTRM input'!$G$477,0,$E968-1)/A15taxstdlife))))</f>
        <v>0</v>
      </c>
      <c r="AE968" s="251">
        <f ca="1">IF(A15taxstdlife="n/a","n/a",IF(A15taxstdlife="",0,IF(AE$3&gt;(A15stdlife+$E968),((INDEX('PTRM input'!$G$385:$P$434,A15offset,$E968)-INDEX('PTRM input'!$G$277:$P$326,A15offset,$E968))*OFFSET($F$7,0,$E968))-SUM($G968:AD968),(((INDEX('PTRM input'!$G$385:$P$434,A15offset,$E968)-INDEX('PTRM input'!$G$277:$P$326,A15offset,$E968))*OFFSET($F$7,0,$E968))-SUM($G968:AD968))*(OFFSET('PTRM input'!$G$477,0,$E968-1)/A15taxstdlife))))</f>
        <v>0</v>
      </c>
      <c r="AF968" s="251">
        <f ca="1">IF(A15taxstdlife="n/a","n/a",IF(A15taxstdlife="",0,IF(AF$3&gt;(A15stdlife+$E968),((INDEX('PTRM input'!$G$385:$P$434,A15offset,$E968)-INDEX('PTRM input'!$G$277:$P$326,A15offset,$E968))*OFFSET($F$7,0,$E968))-SUM($G968:AE968),(((INDEX('PTRM input'!$G$385:$P$434,A15offset,$E968)-INDEX('PTRM input'!$G$277:$P$326,A15offset,$E968))*OFFSET($F$7,0,$E968))-SUM($G968:AE968))*(OFFSET('PTRM input'!$G$477,0,$E968-1)/A15taxstdlife))))</f>
        <v>0</v>
      </c>
      <c r="AG968" s="251">
        <f ca="1">IF(A15taxstdlife="n/a","n/a",IF(A15taxstdlife="",0,IF(AG$3&gt;(A15stdlife+$E968),((INDEX('PTRM input'!$G$385:$P$434,A15offset,$E968)-INDEX('PTRM input'!$G$277:$P$326,A15offset,$E968))*OFFSET($F$7,0,$E968))-SUM($G968:AF968),(((INDEX('PTRM input'!$G$385:$P$434,A15offset,$E968)-INDEX('PTRM input'!$G$277:$P$326,A15offset,$E968))*OFFSET($F$7,0,$E968))-SUM($G968:AF968))*(OFFSET('PTRM input'!$G$477,0,$E968-1)/A15taxstdlife))))</f>
        <v>0</v>
      </c>
      <c r="AH968" s="251">
        <f ca="1">IF(A15taxstdlife="n/a","n/a",IF(A15taxstdlife="",0,IF(AH$3&gt;(A15stdlife+$E968),((INDEX('PTRM input'!$G$385:$P$434,A15offset,$E968)-INDEX('PTRM input'!$G$277:$P$326,A15offset,$E968))*OFFSET($F$7,0,$E968))-SUM($G968:AG968),(((INDEX('PTRM input'!$G$385:$P$434,A15offset,$E968)-INDEX('PTRM input'!$G$277:$P$326,A15offset,$E968))*OFFSET($F$7,0,$E968))-SUM($G968:AG968))*(OFFSET('PTRM input'!$G$477,0,$E968-1)/A15taxstdlife))))</f>
        <v>0</v>
      </c>
      <c r="AI968" s="251">
        <f ca="1">IF(A15taxstdlife="n/a","n/a",IF(A15taxstdlife="",0,IF(AI$3&gt;(A15stdlife+$E968),((INDEX('PTRM input'!$G$385:$P$434,A15offset,$E968)-INDEX('PTRM input'!$G$277:$P$326,A15offset,$E968))*OFFSET($F$7,0,$E968))-SUM($G968:AH968),(((INDEX('PTRM input'!$G$385:$P$434,A15offset,$E968)-INDEX('PTRM input'!$G$277:$P$326,A15offset,$E968))*OFFSET($F$7,0,$E968))-SUM($G968:AH968))*(OFFSET('PTRM input'!$G$477,0,$E968-1)/A15taxstdlife))))</f>
        <v>0</v>
      </c>
      <c r="AJ968" s="251">
        <f ca="1">IF(A15taxstdlife="n/a","n/a",IF(A15taxstdlife="",0,IF(AJ$3&gt;(A15stdlife+$E968),((INDEX('PTRM input'!$G$385:$P$434,A15offset,$E968)-INDEX('PTRM input'!$G$277:$P$326,A15offset,$E968))*OFFSET($F$7,0,$E968))-SUM($G968:AI968),(((INDEX('PTRM input'!$G$385:$P$434,A15offset,$E968)-INDEX('PTRM input'!$G$277:$P$326,A15offset,$E968))*OFFSET($F$7,0,$E968))-SUM($G968:AI968))*(OFFSET('PTRM input'!$G$477,0,$E968-1)/A15taxstdlife))))</f>
        <v>0</v>
      </c>
      <c r="AK968" s="251">
        <f ca="1">IF(A15taxstdlife="n/a","n/a",IF(A15taxstdlife="",0,IF(AK$3&gt;(A15stdlife+$E968),((INDEX('PTRM input'!$G$385:$P$434,A15offset,$E968)-INDEX('PTRM input'!$G$277:$P$326,A15offset,$E968))*OFFSET($F$7,0,$E968))-SUM($G968:AJ968),(((INDEX('PTRM input'!$G$385:$P$434,A15offset,$E968)-INDEX('PTRM input'!$G$277:$P$326,A15offset,$E968))*OFFSET($F$7,0,$E968))-SUM($G968:AJ968))*(OFFSET('PTRM input'!$G$477,0,$E968-1)/A15taxstdlife))))</f>
        <v>0</v>
      </c>
      <c r="AL968" s="251">
        <f ca="1">IF(A15taxstdlife="n/a","n/a",IF(A15taxstdlife="",0,IF(AL$3&gt;(A15stdlife+$E968),((INDEX('PTRM input'!$G$385:$P$434,A15offset,$E968)-INDEX('PTRM input'!$G$277:$P$326,A15offset,$E968))*OFFSET($F$7,0,$E968))-SUM($G968:AK968),(((INDEX('PTRM input'!$G$385:$P$434,A15offset,$E968)-INDEX('PTRM input'!$G$277:$P$326,A15offset,$E968))*OFFSET($F$7,0,$E968))-SUM($G968:AK968))*(OFFSET('PTRM input'!$G$477,0,$E968-1)/A15taxstdlife))))</f>
        <v>0</v>
      </c>
      <c r="AM968" s="251">
        <f ca="1">IF(A15taxstdlife="n/a","n/a",IF(A15taxstdlife="",0,IF(AM$3&gt;(A15stdlife+$E968),((INDEX('PTRM input'!$G$385:$P$434,A15offset,$E968)-INDEX('PTRM input'!$G$277:$P$326,A15offset,$E968))*OFFSET($F$7,0,$E968))-SUM($G968:AL968),(((INDEX('PTRM input'!$G$385:$P$434,A15offset,$E968)-INDEX('PTRM input'!$G$277:$P$326,A15offset,$E968))*OFFSET($F$7,0,$E968))-SUM($G968:AL968))*(OFFSET('PTRM input'!$G$477,0,$E968-1)/A15taxstdlife))))</f>
        <v>0</v>
      </c>
      <c r="AN968" s="251">
        <f ca="1">IF(A15taxstdlife="n/a","n/a",IF(A15taxstdlife="",0,IF(AN$3&gt;(A15stdlife+$E968),((INDEX('PTRM input'!$G$385:$P$434,A15offset,$E968)-INDEX('PTRM input'!$G$277:$P$326,A15offset,$E968))*OFFSET($F$7,0,$E968))-SUM($G968:AM968),(((INDEX('PTRM input'!$G$385:$P$434,A15offset,$E968)-INDEX('PTRM input'!$G$277:$P$326,A15offset,$E968))*OFFSET($F$7,0,$E968))-SUM($G968:AM968))*(OFFSET('PTRM input'!$G$477,0,$E968-1)/A15taxstdlife))))</f>
        <v>0</v>
      </c>
      <c r="AO968" s="251">
        <f ca="1">IF(A15taxstdlife="n/a","n/a",IF(A15taxstdlife="",0,IF(AO$3&gt;(A15stdlife+$E968),((INDEX('PTRM input'!$G$385:$P$434,A15offset,$E968)-INDEX('PTRM input'!$G$277:$P$326,A15offset,$E968))*OFFSET($F$7,0,$E968))-SUM($G968:AN968),(((INDEX('PTRM input'!$G$385:$P$434,A15offset,$E968)-INDEX('PTRM input'!$G$277:$P$326,A15offset,$E968))*OFFSET($F$7,0,$E968))-SUM($G968:AN968))*(OFFSET('PTRM input'!$G$477,0,$E968-1)/A15taxstdlife))))</f>
        <v>0</v>
      </c>
      <c r="AP968" s="251">
        <f ca="1">IF(A15taxstdlife="n/a","n/a",IF(A15taxstdlife="",0,IF(AP$3&gt;(A15stdlife+$E968),((INDEX('PTRM input'!$G$385:$P$434,A15offset,$E968)-INDEX('PTRM input'!$G$277:$P$326,A15offset,$E968))*OFFSET($F$7,0,$E968))-SUM($G968:AO968),(((INDEX('PTRM input'!$G$385:$P$434,A15offset,$E968)-INDEX('PTRM input'!$G$277:$P$326,A15offset,$E968))*OFFSET($F$7,0,$E968))-SUM($G968:AO968))*(OFFSET('PTRM input'!$G$477,0,$E968-1)/A15taxstdlife))))</f>
        <v>0</v>
      </c>
      <c r="AQ968" s="251">
        <f ca="1">IF(A15taxstdlife="n/a","n/a",IF(A15taxstdlife="",0,IF(AQ$3&gt;(A15stdlife+$E968),((INDEX('PTRM input'!$G$385:$P$434,A15offset,$E968)-INDEX('PTRM input'!$G$277:$P$326,A15offset,$E968))*OFFSET($F$7,0,$E968))-SUM($G968:AP968),(((INDEX('PTRM input'!$G$385:$P$434,A15offset,$E968)-INDEX('PTRM input'!$G$277:$P$326,A15offset,$E968))*OFFSET($F$7,0,$E968))-SUM($G968:AP968))*(OFFSET('PTRM input'!$G$477,0,$E968-1)/A15taxstdlife))))</f>
        <v>0</v>
      </c>
      <c r="AR968" s="251">
        <f ca="1">IF(A15taxstdlife="n/a","n/a",IF(A15taxstdlife="",0,IF(AR$3&gt;(A15stdlife+$E968),((INDEX('PTRM input'!$G$385:$P$434,A15offset,$E968)-INDEX('PTRM input'!$G$277:$P$326,A15offset,$E968))*OFFSET($F$7,0,$E968))-SUM($G968:AQ968),(((INDEX('PTRM input'!$G$385:$P$434,A15offset,$E968)-INDEX('PTRM input'!$G$277:$P$326,A15offset,$E968))*OFFSET($F$7,0,$E968))-SUM($G968:AQ968))*(OFFSET('PTRM input'!$G$477,0,$E968-1)/A15taxstdlife))))</f>
        <v>0</v>
      </c>
      <c r="AS968" s="251">
        <f ca="1">IF(A15taxstdlife="n/a","n/a",IF(A15taxstdlife="",0,IF(AS$3&gt;(A15stdlife+$E968),((INDEX('PTRM input'!$G$385:$P$434,A15offset,$E968)-INDEX('PTRM input'!$G$277:$P$326,A15offset,$E968))*OFFSET($F$7,0,$E968))-SUM($G968:AR968),(((INDEX('PTRM input'!$G$385:$P$434,A15offset,$E968)-INDEX('PTRM input'!$G$277:$P$326,A15offset,$E968))*OFFSET($F$7,0,$E968))-SUM($G968:AR968))*(OFFSET('PTRM input'!$G$477,0,$E968-1)/A15taxstdlife))))</f>
        <v>0</v>
      </c>
      <c r="AT968" s="251">
        <f ca="1">IF(A15taxstdlife="n/a","n/a",IF(A15taxstdlife="",0,IF(AT$3&gt;(A15stdlife+$E968),((INDEX('PTRM input'!$G$385:$P$434,A15offset,$E968)-INDEX('PTRM input'!$G$277:$P$326,A15offset,$E968))*OFFSET($F$7,0,$E968))-SUM($G968:AS968),(((INDEX('PTRM input'!$G$385:$P$434,A15offset,$E968)-INDEX('PTRM input'!$G$277:$P$326,A15offset,$E968))*OFFSET($F$7,0,$E968))-SUM($G968:AS968))*(OFFSET('PTRM input'!$G$477,0,$E968-1)/A15taxstdlife))))</f>
        <v>0</v>
      </c>
      <c r="AU968" s="251">
        <f ca="1">IF(A15taxstdlife="n/a","n/a",IF(A15taxstdlife="",0,IF(AU$3&gt;(A15stdlife+$E968),((INDEX('PTRM input'!$G$385:$P$434,A15offset,$E968)-INDEX('PTRM input'!$G$277:$P$326,A15offset,$E968))*OFFSET($F$7,0,$E968))-SUM($G968:AT968),(((INDEX('PTRM input'!$G$385:$P$434,A15offset,$E968)-INDEX('PTRM input'!$G$277:$P$326,A15offset,$E968))*OFFSET($F$7,0,$E968))-SUM($G968:AT968))*(OFFSET('PTRM input'!$G$477,0,$E968-1)/A15taxstdlife))))</f>
        <v>0</v>
      </c>
      <c r="AV968" s="251">
        <f ca="1">IF(A15taxstdlife="n/a","n/a",IF(A15taxstdlife="",0,IF(AV$3&gt;(A15stdlife+$E968),((INDEX('PTRM input'!$G$385:$P$434,A15offset,$E968)-INDEX('PTRM input'!$G$277:$P$326,A15offset,$E968))*OFFSET($F$7,0,$E968))-SUM($G968:AU968),(((INDEX('PTRM input'!$G$385:$P$434,A15offset,$E968)-INDEX('PTRM input'!$G$277:$P$326,A15offset,$E968))*OFFSET($F$7,0,$E968))-SUM($G968:AU968))*(OFFSET('PTRM input'!$G$477,0,$E968-1)/A15taxstdlife))))</f>
        <v>0</v>
      </c>
      <c r="AW968" s="251">
        <f ca="1">IF(A15taxstdlife="n/a","n/a",IF(A15taxstdlife="",0,IF(AW$3&gt;(A15stdlife+$E968),((INDEX('PTRM input'!$G$385:$P$434,A15offset,$E968)-INDEX('PTRM input'!$G$277:$P$326,A15offset,$E968))*OFFSET($F$7,0,$E968))-SUM($G968:AV968),(((INDEX('PTRM input'!$G$385:$P$434,A15offset,$E968)-INDEX('PTRM input'!$G$277:$P$326,A15offset,$E968))*OFFSET($F$7,0,$E968))-SUM($G968:AV968))*(OFFSET('PTRM input'!$G$477,0,$E968-1)/A15taxstdlife))))</f>
        <v>0</v>
      </c>
      <c r="AX968" s="251">
        <f ca="1">IF(A15taxstdlife="n/a","n/a",IF(A15taxstdlife="",0,IF(AX$3&gt;(A15stdlife+$E968),((INDEX('PTRM input'!$G$385:$P$434,A15offset,$E968)-INDEX('PTRM input'!$G$277:$P$326,A15offset,$E968))*OFFSET($F$7,0,$E968))-SUM($G968:AW968),(((INDEX('PTRM input'!$G$385:$P$434,A15offset,$E968)-INDEX('PTRM input'!$G$277:$P$326,A15offset,$E968))*OFFSET($F$7,0,$E968))-SUM($G968:AW968))*(OFFSET('PTRM input'!$G$477,0,$E968-1)/A15taxstdlife))))</f>
        <v>0</v>
      </c>
      <c r="AY968" s="251">
        <f ca="1">IF(A15taxstdlife="n/a","n/a",IF(A15taxstdlife="",0,IF(AY$3&gt;(A15stdlife+$E968),((INDEX('PTRM input'!$G$385:$P$434,A15offset,$E968)-INDEX('PTRM input'!$G$277:$P$326,A15offset,$E968))*OFFSET($F$7,0,$E968))-SUM($G968:AX968),(((INDEX('PTRM input'!$G$385:$P$434,A15offset,$E968)-INDEX('PTRM input'!$G$277:$P$326,A15offset,$E968))*OFFSET($F$7,0,$E968))-SUM($G968:AX968))*(OFFSET('PTRM input'!$G$477,0,$E968-1)/A15taxstdlife))))</f>
        <v>0</v>
      </c>
      <c r="AZ968" s="251">
        <f ca="1">IF(A15taxstdlife="n/a","n/a",IF(A15taxstdlife="",0,IF(AZ$3&gt;(A15stdlife+$E968),((INDEX('PTRM input'!$G$385:$P$434,A15offset,$E968)-INDEX('PTRM input'!$G$277:$P$326,A15offset,$E968))*OFFSET($F$7,0,$E968))-SUM($G968:AY968),(((INDEX('PTRM input'!$G$385:$P$434,A15offset,$E968)-INDEX('PTRM input'!$G$277:$P$326,A15offset,$E968))*OFFSET($F$7,0,$E968))-SUM($G968:AY968))*(OFFSET('PTRM input'!$G$477,0,$E968-1)/A15taxstdlife))))</f>
        <v>0</v>
      </c>
      <c r="BA968" s="251">
        <f ca="1">IF(A15taxstdlife="n/a","n/a",IF(A15taxstdlife="",0,IF(BA$3&gt;(A15stdlife+$E968),((INDEX('PTRM input'!$G$385:$P$434,A15offset,$E968)-INDEX('PTRM input'!$G$277:$P$326,A15offset,$E968))*OFFSET($F$7,0,$E968))-SUM($G968:AZ968),(((INDEX('PTRM input'!$G$385:$P$434,A15offset,$E968)-INDEX('PTRM input'!$G$277:$P$326,A15offset,$E968))*OFFSET($F$7,0,$E968))-SUM($G968:AZ968))*(OFFSET('PTRM input'!$G$477,0,$E968-1)/A15taxstdlife))))</f>
        <v>0</v>
      </c>
      <c r="BB968" s="251">
        <f ca="1">IF(A15taxstdlife="n/a","n/a",IF(A15taxstdlife="",0,IF(BB$3&gt;(A15stdlife+$E968),((INDEX('PTRM input'!$G$385:$P$434,A15offset,$E968)-INDEX('PTRM input'!$G$277:$P$326,A15offset,$E968))*OFFSET($F$7,0,$E968))-SUM($G968:BA968),(((INDEX('PTRM input'!$G$385:$P$434,A15offset,$E968)-INDEX('PTRM input'!$G$277:$P$326,A15offset,$E968))*OFFSET($F$7,0,$E968))-SUM($G968:BA968))*(OFFSET('PTRM input'!$G$477,0,$E968-1)/A15taxstdlife))))</f>
        <v>0</v>
      </c>
      <c r="BC968" s="251">
        <f ca="1">IF(A15taxstdlife="n/a","n/a",IF(A15taxstdlife="",0,IF(BC$3&gt;(A15stdlife+$E968),((INDEX('PTRM input'!$G$385:$P$434,A15offset,$E968)-INDEX('PTRM input'!$G$277:$P$326,A15offset,$E968))*OFFSET($F$7,0,$E968))-SUM($G968:BB968),(((INDEX('PTRM input'!$G$385:$P$434,A15offset,$E968)-INDEX('PTRM input'!$G$277:$P$326,A15offset,$E968))*OFFSET($F$7,0,$E968))-SUM($G968:BB968))*(OFFSET('PTRM input'!$G$477,0,$E968-1)/A15taxstdlife))))</f>
        <v>0</v>
      </c>
      <c r="BD968" s="251">
        <f ca="1">IF(A15taxstdlife="n/a","n/a",IF(A15taxstdlife="",0,IF(BD$3&gt;(A15stdlife+$E968),((INDEX('PTRM input'!$G$385:$P$434,A15offset,$E968)-INDEX('PTRM input'!$G$277:$P$326,A15offset,$E968))*OFFSET($F$7,0,$E968))-SUM($G968:BC968),(((INDEX('PTRM input'!$G$385:$P$434,A15offset,$E968)-INDEX('PTRM input'!$G$277:$P$326,A15offset,$E968))*OFFSET($F$7,0,$E968))-SUM($G968:BC968))*(OFFSET('PTRM input'!$G$477,0,$E968-1)/A15taxstdlife))))</f>
        <v>0</v>
      </c>
      <c r="BE968" s="251">
        <f ca="1">IF(A15taxstdlife="n/a","n/a",IF(A15taxstdlife="",0,IF(BE$3&gt;(A15stdlife+$E968),((INDEX('PTRM input'!$G$385:$P$434,A15offset,$E968)-INDEX('PTRM input'!$G$277:$P$326,A15offset,$E968))*OFFSET($F$7,0,$E968))-SUM($G968:BD968),(((INDEX('PTRM input'!$G$385:$P$434,A15offset,$E968)-INDEX('PTRM input'!$G$277:$P$326,A15offset,$E968))*OFFSET($F$7,0,$E968))-SUM($G968:BD968))*(OFFSET('PTRM input'!$G$477,0,$E968-1)/A15taxstdlife))))</f>
        <v>0</v>
      </c>
      <c r="BF968" s="251">
        <f ca="1">IF(A15taxstdlife="n/a","n/a",IF(A15taxstdlife="",0,IF(BF$3&gt;(A15stdlife+$E968),((INDEX('PTRM input'!$G$385:$P$434,A15offset,$E968)-INDEX('PTRM input'!$G$277:$P$326,A15offset,$E968))*OFFSET($F$7,0,$E968))-SUM($G968:BE968),(((INDEX('PTRM input'!$G$385:$P$434,A15offset,$E968)-INDEX('PTRM input'!$G$277:$P$326,A15offset,$E968))*OFFSET($F$7,0,$E968))-SUM($G968:BE968))*(OFFSET('PTRM input'!$G$477,0,$E968-1)/A15taxstdlife))))</f>
        <v>0</v>
      </c>
      <c r="BG968" s="251">
        <f ca="1">IF(A15taxstdlife="n/a","n/a",IF(A15taxstdlife="",0,IF(BG$3&gt;(A15stdlife+$E968),((INDEX('PTRM input'!$G$385:$P$434,A15offset,$E968)-INDEX('PTRM input'!$G$277:$P$326,A15offset,$E968))*OFFSET($F$7,0,$E968))-SUM($G968:BF968),(((INDEX('PTRM input'!$G$385:$P$434,A15offset,$E968)-INDEX('PTRM input'!$G$277:$P$326,A15offset,$E968))*OFFSET($F$7,0,$E968))-SUM($G968:BF968))*(OFFSET('PTRM input'!$G$477,0,$E968-1)/A15taxstdlife))))</f>
        <v>0</v>
      </c>
      <c r="BH968" s="251">
        <f ca="1">IF(A15taxstdlife="n/a","n/a",IF(A15taxstdlife="",0,IF(BH$3&gt;(A15stdlife+$E968),((INDEX('PTRM input'!$G$385:$P$434,A15offset,$E968)-INDEX('PTRM input'!$G$277:$P$326,A15offset,$E968))*OFFSET($F$7,0,$E968))-SUM($G968:BG968),(((INDEX('PTRM input'!$G$385:$P$434,A15offset,$E968)-INDEX('PTRM input'!$G$277:$P$326,A15offset,$E968))*OFFSET($F$7,0,$E968))-SUM($G968:BG968))*(OFFSET('PTRM input'!$G$477,0,$E968-1)/A15taxstdlife))))</f>
        <v>0</v>
      </c>
      <c r="BI968" s="251">
        <f ca="1">IF(A15taxstdlife="n/a","n/a",IF(A15taxstdlife="",0,IF(BI$3&gt;(A15stdlife+$E968),((INDEX('PTRM input'!$G$385:$P$434,A15offset,$E968)-INDEX('PTRM input'!$G$277:$P$326,A15offset,$E968))*OFFSET($F$7,0,$E968))-SUM($G968:BH968),(((INDEX('PTRM input'!$G$385:$P$434,A15offset,$E968)-INDEX('PTRM input'!$G$277:$P$326,A15offset,$E968))*OFFSET($F$7,0,$E968))-SUM($G968:BH968))*(OFFSET('PTRM input'!$G$477,0,$E968-1)/A15taxstdlife))))</f>
        <v>0</v>
      </c>
      <c r="BJ968" s="116"/>
      <c r="BK968" s="116"/>
      <c r="BL968" s="116"/>
      <c r="BM968" s="116"/>
    </row>
    <row r="969" spans="1:65" ht="12.75" hidden="1" customHeight="1" outlineLevel="2">
      <c r="A969" s="366"/>
      <c r="B969" s="19"/>
      <c r="C969" s="18"/>
      <c r="D969" s="760"/>
      <c r="E969" s="86">
        <v>6</v>
      </c>
      <c r="F969" s="356"/>
      <c r="G969" s="434"/>
      <c r="H969" s="435"/>
      <c r="I969" s="435"/>
      <c r="J969" s="435"/>
      <c r="K969" s="435"/>
      <c r="L969" s="619"/>
      <c r="M969" s="251">
        <f ca="1">IF(A15taxstdlife="n/a","n/a",IF(A15taxstdlife="",0,IF(M$3&gt;(A15stdlife+$E969),((INDEX('PTRM input'!$G$385:$P$434,A15offset,$E969)-INDEX('PTRM input'!$G$277:$P$326,A15offset,$E969))*OFFSET($F$7,0,$E969))-SUM($G969:L969),(((INDEX('PTRM input'!$G$385:$P$434,A15offset,$E969)-INDEX('PTRM input'!$G$277:$P$326,A15offset,$E969))*OFFSET($F$7,0,$E969))-SUM($G969:L969))*(OFFSET('PTRM input'!$G$477,0,$E969-1)/A15taxstdlife))))</f>
        <v>0</v>
      </c>
      <c r="N969" s="251">
        <f ca="1">IF(A15taxstdlife="n/a","n/a",IF(A15taxstdlife="",0,IF(N$3&gt;(A15stdlife+$E969),((INDEX('PTRM input'!$G$385:$P$434,A15offset,$E969)-INDEX('PTRM input'!$G$277:$P$326,A15offset,$E969))*OFFSET($F$7,0,$E969))-SUM($G969:M969),(((INDEX('PTRM input'!$G$385:$P$434,A15offset,$E969)-INDEX('PTRM input'!$G$277:$P$326,A15offset,$E969))*OFFSET($F$7,0,$E969))-SUM($G969:M969))*(OFFSET('PTRM input'!$G$477,0,$E969-1)/A15taxstdlife))))</f>
        <v>0</v>
      </c>
      <c r="O969" s="251">
        <f ca="1">IF(A15taxstdlife="n/a","n/a",IF(A15taxstdlife="",0,IF(O$3&gt;(A15stdlife+$E969),((INDEX('PTRM input'!$G$385:$P$434,A15offset,$E969)-INDEX('PTRM input'!$G$277:$P$326,A15offset,$E969))*OFFSET($F$7,0,$E969))-SUM($G969:N969),(((INDEX('PTRM input'!$G$385:$P$434,A15offset,$E969)-INDEX('PTRM input'!$G$277:$P$326,A15offset,$E969))*OFFSET($F$7,0,$E969))-SUM($G969:N969))*(OFFSET('PTRM input'!$G$477,0,$E969-1)/A15taxstdlife))))</f>
        <v>0</v>
      </c>
      <c r="P969" s="251">
        <f ca="1">IF(A15taxstdlife="n/a","n/a",IF(A15taxstdlife="",0,IF(P$3&gt;(A15stdlife+$E969),((INDEX('PTRM input'!$G$385:$P$434,A15offset,$E969)-INDEX('PTRM input'!$G$277:$P$326,A15offset,$E969))*OFFSET($F$7,0,$E969))-SUM($G969:O969),(((INDEX('PTRM input'!$G$385:$P$434,A15offset,$E969)-INDEX('PTRM input'!$G$277:$P$326,A15offset,$E969))*OFFSET($F$7,0,$E969))-SUM($G969:O969))*(OFFSET('PTRM input'!$G$477,0,$E969-1)/A15taxstdlife))))</f>
        <v>0</v>
      </c>
      <c r="Q969" s="251">
        <f ca="1">IF(A15taxstdlife="n/a","n/a",IF(A15taxstdlife="",0,IF(Q$3&gt;(A15stdlife+$E969),((INDEX('PTRM input'!$G$385:$P$434,A15offset,$E969)-INDEX('PTRM input'!$G$277:$P$326,A15offset,$E969))*OFFSET($F$7,0,$E969))-SUM($G969:P969),(((INDEX('PTRM input'!$G$385:$P$434,A15offset,$E969)-INDEX('PTRM input'!$G$277:$P$326,A15offset,$E969))*OFFSET($F$7,0,$E969))-SUM($G969:P969))*(OFFSET('PTRM input'!$G$477,0,$E969-1)/A15taxstdlife))))</f>
        <v>0</v>
      </c>
      <c r="R969" s="251">
        <f ca="1">IF(A15taxstdlife="n/a","n/a",IF(A15taxstdlife="",0,IF(R$3&gt;(A15stdlife+$E969),((INDEX('PTRM input'!$G$385:$P$434,A15offset,$E969)-INDEX('PTRM input'!$G$277:$P$326,A15offset,$E969))*OFFSET($F$7,0,$E969))-SUM($G969:Q969),(((INDEX('PTRM input'!$G$385:$P$434,A15offset,$E969)-INDEX('PTRM input'!$G$277:$P$326,A15offset,$E969))*OFFSET($F$7,0,$E969))-SUM($G969:Q969))*(OFFSET('PTRM input'!$G$477,0,$E969-1)/A15taxstdlife))))</f>
        <v>0</v>
      </c>
      <c r="S969" s="251">
        <f ca="1">IF(A15taxstdlife="n/a","n/a",IF(A15taxstdlife="",0,IF(S$3&gt;(A15stdlife+$E969),((INDEX('PTRM input'!$G$385:$P$434,A15offset,$E969)-INDEX('PTRM input'!$G$277:$P$326,A15offset,$E969))*OFFSET($F$7,0,$E969))-SUM($G969:R969),(((INDEX('PTRM input'!$G$385:$P$434,A15offset,$E969)-INDEX('PTRM input'!$G$277:$P$326,A15offset,$E969))*OFFSET($F$7,0,$E969))-SUM($G969:R969))*(OFFSET('PTRM input'!$G$477,0,$E969-1)/A15taxstdlife))))</f>
        <v>0</v>
      </c>
      <c r="T969" s="251">
        <f ca="1">IF(A15taxstdlife="n/a","n/a",IF(A15taxstdlife="",0,IF(T$3&gt;(A15stdlife+$E969),((INDEX('PTRM input'!$G$385:$P$434,A15offset,$E969)-INDEX('PTRM input'!$G$277:$P$326,A15offset,$E969))*OFFSET($F$7,0,$E969))-SUM($G969:S969),(((INDEX('PTRM input'!$G$385:$P$434,A15offset,$E969)-INDEX('PTRM input'!$G$277:$P$326,A15offset,$E969))*OFFSET($F$7,0,$E969))-SUM($G969:S969))*(OFFSET('PTRM input'!$G$477,0,$E969-1)/A15taxstdlife))))</f>
        <v>0</v>
      </c>
      <c r="U969" s="251">
        <f ca="1">IF(A15taxstdlife="n/a","n/a",IF(A15taxstdlife="",0,IF(U$3&gt;(A15stdlife+$E969),((INDEX('PTRM input'!$G$385:$P$434,A15offset,$E969)-INDEX('PTRM input'!$G$277:$P$326,A15offset,$E969))*OFFSET($F$7,0,$E969))-SUM($G969:T969),(((INDEX('PTRM input'!$G$385:$P$434,A15offset,$E969)-INDEX('PTRM input'!$G$277:$P$326,A15offset,$E969))*OFFSET($F$7,0,$E969))-SUM($G969:T969))*(OFFSET('PTRM input'!$G$477,0,$E969-1)/A15taxstdlife))))</f>
        <v>0</v>
      </c>
      <c r="V969" s="251">
        <f ca="1">IF(A15taxstdlife="n/a","n/a",IF(A15taxstdlife="",0,IF(V$3&gt;(A15stdlife+$E969),((INDEX('PTRM input'!$G$385:$P$434,A15offset,$E969)-INDEX('PTRM input'!$G$277:$P$326,A15offset,$E969))*OFFSET($F$7,0,$E969))-SUM($G969:U969),(((INDEX('PTRM input'!$G$385:$P$434,A15offset,$E969)-INDEX('PTRM input'!$G$277:$P$326,A15offset,$E969))*OFFSET($F$7,0,$E969))-SUM($G969:U969))*(OFFSET('PTRM input'!$G$477,0,$E969-1)/A15taxstdlife))))</f>
        <v>0</v>
      </c>
      <c r="W969" s="251">
        <f ca="1">IF(A15taxstdlife="n/a","n/a",IF(A15taxstdlife="",0,IF(W$3&gt;(A15stdlife+$E969),((INDEX('PTRM input'!$G$385:$P$434,A15offset,$E969)-INDEX('PTRM input'!$G$277:$P$326,A15offset,$E969))*OFFSET($F$7,0,$E969))-SUM($G969:V969),(((INDEX('PTRM input'!$G$385:$P$434,A15offset,$E969)-INDEX('PTRM input'!$G$277:$P$326,A15offset,$E969))*OFFSET($F$7,0,$E969))-SUM($G969:V969))*(OFFSET('PTRM input'!$G$477,0,$E969-1)/A15taxstdlife))))</f>
        <v>0</v>
      </c>
      <c r="X969" s="251">
        <f ca="1">IF(A15taxstdlife="n/a","n/a",IF(A15taxstdlife="",0,IF(X$3&gt;(A15stdlife+$E969),((INDEX('PTRM input'!$G$385:$P$434,A15offset,$E969)-INDEX('PTRM input'!$G$277:$P$326,A15offset,$E969))*OFFSET($F$7,0,$E969))-SUM($G969:W969),(((INDEX('PTRM input'!$G$385:$P$434,A15offset,$E969)-INDEX('PTRM input'!$G$277:$P$326,A15offset,$E969))*OFFSET($F$7,0,$E969))-SUM($G969:W969))*(OFFSET('PTRM input'!$G$477,0,$E969-1)/A15taxstdlife))))</f>
        <v>0</v>
      </c>
      <c r="Y969" s="251">
        <f ca="1">IF(A15taxstdlife="n/a","n/a",IF(A15taxstdlife="",0,IF(Y$3&gt;(A15stdlife+$E969),((INDEX('PTRM input'!$G$385:$P$434,A15offset,$E969)-INDEX('PTRM input'!$G$277:$P$326,A15offset,$E969))*OFFSET($F$7,0,$E969))-SUM($G969:X969),(((INDEX('PTRM input'!$G$385:$P$434,A15offset,$E969)-INDEX('PTRM input'!$G$277:$P$326,A15offset,$E969))*OFFSET($F$7,0,$E969))-SUM($G969:X969))*(OFFSET('PTRM input'!$G$477,0,$E969-1)/A15taxstdlife))))</f>
        <v>0</v>
      </c>
      <c r="Z969" s="251">
        <f ca="1">IF(A15taxstdlife="n/a","n/a",IF(A15taxstdlife="",0,IF(Z$3&gt;(A15stdlife+$E969),((INDEX('PTRM input'!$G$385:$P$434,A15offset,$E969)-INDEX('PTRM input'!$G$277:$P$326,A15offset,$E969))*OFFSET($F$7,0,$E969))-SUM($G969:Y969),(((INDEX('PTRM input'!$G$385:$P$434,A15offset,$E969)-INDEX('PTRM input'!$G$277:$P$326,A15offset,$E969))*OFFSET($F$7,0,$E969))-SUM($G969:Y969))*(OFFSET('PTRM input'!$G$477,0,$E969-1)/A15taxstdlife))))</f>
        <v>0</v>
      </c>
      <c r="AA969" s="251">
        <f ca="1">IF(A15taxstdlife="n/a","n/a",IF(A15taxstdlife="",0,IF(AA$3&gt;(A15stdlife+$E969),((INDEX('PTRM input'!$G$385:$P$434,A15offset,$E969)-INDEX('PTRM input'!$G$277:$P$326,A15offset,$E969))*OFFSET($F$7,0,$E969))-SUM($G969:Z969),(((INDEX('PTRM input'!$G$385:$P$434,A15offset,$E969)-INDEX('PTRM input'!$G$277:$P$326,A15offset,$E969))*OFFSET($F$7,0,$E969))-SUM($G969:Z969))*(OFFSET('PTRM input'!$G$477,0,$E969-1)/A15taxstdlife))))</f>
        <v>0</v>
      </c>
      <c r="AB969" s="251">
        <f ca="1">IF(A15taxstdlife="n/a","n/a",IF(A15taxstdlife="",0,IF(AB$3&gt;(A15stdlife+$E969),((INDEX('PTRM input'!$G$385:$P$434,A15offset,$E969)-INDEX('PTRM input'!$G$277:$P$326,A15offset,$E969))*OFFSET($F$7,0,$E969))-SUM($G969:AA969),(((INDEX('PTRM input'!$G$385:$P$434,A15offset,$E969)-INDEX('PTRM input'!$G$277:$P$326,A15offset,$E969))*OFFSET($F$7,0,$E969))-SUM($G969:AA969))*(OFFSET('PTRM input'!$G$477,0,$E969-1)/A15taxstdlife))))</f>
        <v>0</v>
      </c>
      <c r="AC969" s="251">
        <f ca="1">IF(A15taxstdlife="n/a","n/a",IF(A15taxstdlife="",0,IF(AC$3&gt;(A15stdlife+$E969),((INDEX('PTRM input'!$G$385:$P$434,A15offset,$E969)-INDEX('PTRM input'!$G$277:$P$326,A15offset,$E969))*OFFSET($F$7,0,$E969))-SUM($G969:AB969),(((INDEX('PTRM input'!$G$385:$P$434,A15offset,$E969)-INDEX('PTRM input'!$G$277:$P$326,A15offset,$E969))*OFFSET($F$7,0,$E969))-SUM($G969:AB969))*(OFFSET('PTRM input'!$G$477,0,$E969-1)/A15taxstdlife))))</f>
        <v>0</v>
      </c>
      <c r="AD969" s="251">
        <f ca="1">IF(A15taxstdlife="n/a","n/a",IF(A15taxstdlife="",0,IF(AD$3&gt;(A15stdlife+$E969),((INDEX('PTRM input'!$G$385:$P$434,A15offset,$E969)-INDEX('PTRM input'!$G$277:$P$326,A15offset,$E969))*OFFSET($F$7,0,$E969))-SUM($G969:AC969),(((INDEX('PTRM input'!$G$385:$P$434,A15offset,$E969)-INDEX('PTRM input'!$G$277:$P$326,A15offset,$E969))*OFFSET($F$7,0,$E969))-SUM($G969:AC969))*(OFFSET('PTRM input'!$G$477,0,$E969-1)/A15taxstdlife))))</f>
        <v>0</v>
      </c>
      <c r="AE969" s="251">
        <f ca="1">IF(A15taxstdlife="n/a","n/a",IF(A15taxstdlife="",0,IF(AE$3&gt;(A15stdlife+$E969),((INDEX('PTRM input'!$G$385:$P$434,A15offset,$E969)-INDEX('PTRM input'!$G$277:$P$326,A15offset,$E969))*OFFSET($F$7,0,$E969))-SUM($G969:AD969),(((INDEX('PTRM input'!$G$385:$P$434,A15offset,$E969)-INDEX('PTRM input'!$G$277:$P$326,A15offset,$E969))*OFFSET($F$7,0,$E969))-SUM($G969:AD969))*(OFFSET('PTRM input'!$G$477,0,$E969-1)/A15taxstdlife))))</f>
        <v>0</v>
      </c>
      <c r="AF969" s="251">
        <f ca="1">IF(A15taxstdlife="n/a","n/a",IF(A15taxstdlife="",0,IF(AF$3&gt;(A15stdlife+$E969),((INDEX('PTRM input'!$G$385:$P$434,A15offset,$E969)-INDEX('PTRM input'!$G$277:$P$326,A15offset,$E969))*OFFSET($F$7,0,$E969))-SUM($G969:AE969),(((INDEX('PTRM input'!$G$385:$P$434,A15offset,$E969)-INDEX('PTRM input'!$G$277:$P$326,A15offset,$E969))*OFFSET($F$7,0,$E969))-SUM($G969:AE969))*(OFFSET('PTRM input'!$G$477,0,$E969-1)/A15taxstdlife))))</f>
        <v>0</v>
      </c>
      <c r="AG969" s="251">
        <f ca="1">IF(A15taxstdlife="n/a","n/a",IF(A15taxstdlife="",0,IF(AG$3&gt;(A15stdlife+$E969),((INDEX('PTRM input'!$G$385:$P$434,A15offset,$E969)-INDEX('PTRM input'!$G$277:$P$326,A15offset,$E969))*OFFSET($F$7,0,$E969))-SUM($G969:AF969),(((INDEX('PTRM input'!$G$385:$P$434,A15offset,$E969)-INDEX('PTRM input'!$G$277:$P$326,A15offset,$E969))*OFFSET($F$7,0,$E969))-SUM($G969:AF969))*(OFFSET('PTRM input'!$G$477,0,$E969-1)/A15taxstdlife))))</f>
        <v>0</v>
      </c>
      <c r="AH969" s="251">
        <f ca="1">IF(A15taxstdlife="n/a","n/a",IF(A15taxstdlife="",0,IF(AH$3&gt;(A15stdlife+$E969),((INDEX('PTRM input'!$G$385:$P$434,A15offset,$E969)-INDEX('PTRM input'!$G$277:$P$326,A15offset,$E969))*OFFSET($F$7,0,$E969))-SUM($G969:AG969),(((INDEX('PTRM input'!$G$385:$P$434,A15offset,$E969)-INDEX('PTRM input'!$G$277:$P$326,A15offset,$E969))*OFFSET($F$7,0,$E969))-SUM($G969:AG969))*(OFFSET('PTRM input'!$G$477,0,$E969-1)/A15taxstdlife))))</f>
        <v>0</v>
      </c>
      <c r="AI969" s="251">
        <f ca="1">IF(A15taxstdlife="n/a","n/a",IF(A15taxstdlife="",0,IF(AI$3&gt;(A15stdlife+$E969),((INDEX('PTRM input'!$G$385:$P$434,A15offset,$E969)-INDEX('PTRM input'!$G$277:$P$326,A15offset,$E969))*OFFSET($F$7,0,$E969))-SUM($G969:AH969),(((INDEX('PTRM input'!$G$385:$P$434,A15offset,$E969)-INDEX('PTRM input'!$G$277:$P$326,A15offset,$E969))*OFFSET($F$7,0,$E969))-SUM($G969:AH969))*(OFFSET('PTRM input'!$G$477,0,$E969-1)/A15taxstdlife))))</f>
        <v>0</v>
      </c>
      <c r="AJ969" s="251">
        <f ca="1">IF(A15taxstdlife="n/a","n/a",IF(A15taxstdlife="",0,IF(AJ$3&gt;(A15stdlife+$E969),((INDEX('PTRM input'!$G$385:$P$434,A15offset,$E969)-INDEX('PTRM input'!$G$277:$P$326,A15offset,$E969))*OFFSET($F$7,0,$E969))-SUM($G969:AI969),(((INDEX('PTRM input'!$G$385:$P$434,A15offset,$E969)-INDEX('PTRM input'!$G$277:$P$326,A15offset,$E969))*OFFSET($F$7,0,$E969))-SUM($G969:AI969))*(OFFSET('PTRM input'!$G$477,0,$E969-1)/A15taxstdlife))))</f>
        <v>0</v>
      </c>
      <c r="AK969" s="251">
        <f ca="1">IF(A15taxstdlife="n/a","n/a",IF(A15taxstdlife="",0,IF(AK$3&gt;(A15stdlife+$E969),((INDEX('PTRM input'!$G$385:$P$434,A15offset,$E969)-INDEX('PTRM input'!$G$277:$P$326,A15offset,$E969))*OFFSET($F$7,0,$E969))-SUM($G969:AJ969),(((INDEX('PTRM input'!$G$385:$P$434,A15offset,$E969)-INDEX('PTRM input'!$G$277:$P$326,A15offset,$E969))*OFFSET($F$7,0,$E969))-SUM($G969:AJ969))*(OFFSET('PTRM input'!$G$477,0,$E969-1)/A15taxstdlife))))</f>
        <v>0</v>
      </c>
      <c r="AL969" s="251">
        <f ca="1">IF(A15taxstdlife="n/a","n/a",IF(A15taxstdlife="",0,IF(AL$3&gt;(A15stdlife+$E969),((INDEX('PTRM input'!$G$385:$P$434,A15offset,$E969)-INDEX('PTRM input'!$G$277:$P$326,A15offset,$E969))*OFFSET($F$7,0,$E969))-SUM($G969:AK969),(((INDEX('PTRM input'!$G$385:$P$434,A15offset,$E969)-INDEX('PTRM input'!$G$277:$P$326,A15offset,$E969))*OFFSET($F$7,0,$E969))-SUM($G969:AK969))*(OFFSET('PTRM input'!$G$477,0,$E969-1)/A15taxstdlife))))</f>
        <v>0</v>
      </c>
      <c r="AM969" s="251">
        <f ca="1">IF(A15taxstdlife="n/a","n/a",IF(A15taxstdlife="",0,IF(AM$3&gt;(A15stdlife+$E969),((INDEX('PTRM input'!$G$385:$P$434,A15offset,$E969)-INDEX('PTRM input'!$G$277:$P$326,A15offset,$E969))*OFFSET($F$7,0,$E969))-SUM($G969:AL969),(((INDEX('PTRM input'!$G$385:$P$434,A15offset,$E969)-INDEX('PTRM input'!$G$277:$P$326,A15offset,$E969))*OFFSET($F$7,0,$E969))-SUM($G969:AL969))*(OFFSET('PTRM input'!$G$477,0,$E969-1)/A15taxstdlife))))</f>
        <v>0</v>
      </c>
      <c r="AN969" s="251">
        <f ca="1">IF(A15taxstdlife="n/a","n/a",IF(A15taxstdlife="",0,IF(AN$3&gt;(A15stdlife+$E969),((INDEX('PTRM input'!$G$385:$P$434,A15offset,$E969)-INDEX('PTRM input'!$G$277:$P$326,A15offset,$E969))*OFFSET($F$7,0,$E969))-SUM($G969:AM969),(((INDEX('PTRM input'!$G$385:$P$434,A15offset,$E969)-INDEX('PTRM input'!$G$277:$P$326,A15offset,$E969))*OFFSET($F$7,0,$E969))-SUM($G969:AM969))*(OFFSET('PTRM input'!$G$477,0,$E969-1)/A15taxstdlife))))</f>
        <v>0</v>
      </c>
      <c r="AO969" s="251">
        <f ca="1">IF(A15taxstdlife="n/a","n/a",IF(A15taxstdlife="",0,IF(AO$3&gt;(A15stdlife+$E969),((INDEX('PTRM input'!$G$385:$P$434,A15offset,$E969)-INDEX('PTRM input'!$G$277:$P$326,A15offset,$E969))*OFFSET($F$7,0,$E969))-SUM($G969:AN969),(((INDEX('PTRM input'!$G$385:$P$434,A15offset,$E969)-INDEX('PTRM input'!$G$277:$P$326,A15offset,$E969))*OFFSET($F$7,0,$E969))-SUM($G969:AN969))*(OFFSET('PTRM input'!$G$477,0,$E969-1)/A15taxstdlife))))</f>
        <v>0</v>
      </c>
      <c r="AP969" s="251">
        <f ca="1">IF(A15taxstdlife="n/a","n/a",IF(A15taxstdlife="",0,IF(AP$3&gt;(A15stdlife+$E969),((INDEX('PTRM input'!$G$385:$P$434,A15offset,$E969)-INDEX('PTRM input'!$G$277:$P$326,A15offset,$E969))*OFFSET($F$7,0,$E969))-SUM($G969:AO969),(((INDEX('PTRM input'!$G$385:$P$434,A15offset,$E969)-INDEX('PTRM input'!$G$277:$P$326,A15offset,$E969))*OFFSET($F$7,0,$E969))-SUM($G969:AO969))*(OFFSET('PTRM input'!$G$477,0,$E969-1)/A15taxstdlife))))</f>
        <v>0</v>
      </c>
      <c r="AQ969" s="251">
        <f ca="1">IF(A15taxstdlife="n/a","n/a",IF(A15taxstdlife="",0,IF(AQ$3&gt;(A15stdlife+$E969),((INDEX('PTRM input'!$G$385:$P$434,A15offset,$E969)-INDEX('PTRM input'!$G$277:$P$326,A15offset,$E969))*OFFSET($F$7,0,$E969))-SUM($G969:AP969),(((INDEX('PTRM input'!$G$385:$P$434,A15offset,$E969)-INDEX('PTRM input'!$G$277:$P$326,A15offset,$E969))*OFFSET($F$7,0,$E969))-SUM($G969:AP969))*(OFFSET('PTRM input'!$G$477,0,$E969-1)/A15taxstdlife))))</f>
        <v>0</v>
      </c>
      <c r="AR969" s="251">
        <f ca="1">IF(A15taxstdlife="n/a","n/a",IF(A15taxstdlife="",0,IF(AR$3&gt;(A15stdlife+$E969),((INDEX('PTRM input'!$G$385:$P$434,A15offset,$E969)-INDEX('PTRM input'!$G$277:$P$326,A15offset,$E969))*OFFSET($F$7,0,$E969))-SUM($G969:AQ969),(((INDEX('PTRM input'!$G$385:$P$434,A15offset,$E969)-INDEX('PTRM input'!$G$277:$P$326,A15offset,$E969))*OFFSET($F$7,0,$E969))-SUM($G969:AQ969))*(OFFSET('PTRM input'!$G$477,0,$E969-1)/A15taxstdlife))))</f>
        <v>0</v>
      </c>
      <c r="AS969" s="251">
        <f ca="1">IF(A15taxstdlife="n/a","n/a",IF(A15taxstdlife="",0,IF(AS$3&gt;(A15stdlife+$E969),((INDEX('PTRM input'!$G$385:$P$434,A15offset,$E969)-INDEX('PTRM input'!$G$277:$P$326,A15offset,$E969))*OFFSET($F$7,0,$E969))-SUM($G969:AR969),(((INDEX('PTRM input'!$G$385:$P$434,A15offset,$E969)-INDEX('PTRM input'!$G$277:$P$326,A15offset,$E969))*OFFSET($F$7,0,$E969))-SUM($G969:AR969))*(OFFSET('PTRM input'!$G$477,0,$E969-1)/A15taxstdlife))))</f>
        <v>0</v>
      </c>
      <c r="AT969" s="251">
        <f ca="1">IF(A15taxstdlife="n/a","n/a",IF(A15taxstdlife="",0,IF(AT$3&gt;(A15stdlife+$E969),((INDEX('PTRM input'!$G$385:$P$434,A15offset,$E969)-INDEX('PTRM input'!$G$277:$P$326,A15offset,$E969))*OFFSET($F$7,0,$E969))-SUM($G969:AS969),(((INDEX('PTRM input'!$G$385:$P$434,A15offset,$E969)-INDEX('PTRM input'!$G$277:$P$326,A15offset,$E969))*OFFSET($F$7,0,$E969))-SUM($G969:AS969))*(OFFSET('PTRM input'!$G$477,0,$E969-1)/A15taxstdlife))))</f>
        <v>0</v>
      </c>
      <c r="AU969" s="251">
        <f ca="1">IF(A15taxstdlife="n/a","n/a",IF(A15taxstdlife="",0,IF(AU$3&gt;(A15stdlife+$E969),((INDEX('PTRM input'!$G$385:$P$434,A15offset,$E969)-INDEX('PTRM input'!$G$277:$P$326,A15offset,$E969))*OFFSET($F$7,0,$E969))-SUM($G969:AT969),(((INDEX('PTRM input'!$G$385:$P$434,A15offset,$E969)-INDEX('PTRM input'!$G$277:$P$326,A15offset,$E969))*OFFSET($F$7,0,$E969))-SUM($G969:AT969))*(OFFSET('PTRM input'!$G$477,0,$E969-1)/A15taxstdlife))))</f>
        <v>0</v>
      </c>
      <c r="AV969" s="251">
        <f ca="1">IF(A15taxstdlife="n/a","n/a",IF(A15taxstdlife="",0,IF(AV$3&gt;(A15stdlife+$E969),((INDEX('PTRM input'!$G$385:$P$434,A15offset,$E969)-INDEX('PTRM input'!$G$277:$P$326,A15offset,$E969))*OFFSET($F$7,0,$E969))-SUM($G969:AU969),(((INDEX('PTRM input'!$G$385:$P$434,A15offset,$E969)-INDEX('PTRM input'!$G$277:$P$326,A15offset,$E969))*OFFSET($F$7,0,$E969))-SUM($G969:AU969))*(OFFSET('PTRM input'!$G$477,0,$E969-1)/A15taxstdlife))))</f>
        <v>0</v>
      </c>
      <c r="AW969" s="251">
        <f ca="1">IF(A15taxstdlife="n/a","n/a",IF(A15taxstdlife="",0,IF(AW$3&gt;(A15stdlife+$E969),((INDEX('PTRM input'!$G$385:$P$434,A15offset,$E969)-INDEX('PTRM input'!$G$277:$P$326,A15offset,$E969))*OFFSET($F$7,0,$E969))-SUM($G969:AV969),(((INDEX('PTRM input'!$G$385:$P$434,A15offset,$E969)-INDEX('PTRM input'!$G$277:$P$326,A15offset,$E969))*OFFSET($F$7,0,$E969))-SUM($G969:AV969))*(OFFSET('PTRM input'!$G$477,0,$E969-1)/A15taxstdlife))))</f>
        <v>0</v>
      </c>
      <c r="AX969" s="251">
        <f ca="1">IF(A15taxstdlife="n/a","n/a",IF(A15taxstdlife="",0,IF(AX$3&gt;(A15stdlife+$E969),((INDEX('PTRM input'!$G$385:$P$434,A15offset,$E969)-INDEX('PTRM input'!$G$277:$P$326,A15offset,$E969))*OFFSET($F$7,0,$E969))-SUM($G969:AW969),(((INDEX('PTRM input'!$G$385:$P$434,A15offset,$E969)-INDEX('PTRM input'!$G$277:$P$326,A15offset,$E969))*OFFSET($F$7,0,$E969))-SUM($G969:AW969))*(OFFSET('PTRM input'!$G$477,0,$E969-1)/A15taxstdlife))))</f>
        <v>0</v>
      </c>
      <c r="AY969" s="251">
        <f ca="1">IF(A15taxstdlife="n/a","n/a",IF(A15taxstdlife="",0,IF(AY$3&gt;(A15stdlife+$E969),((INDEX('PTRM input'!$G$385:$P$434,A15offset,$E969)-INDEX('PTRM input'!$G$277:$P$326,A15offset,$E969))*OFFSET($F$7,0,$E969))-SUM($G969:AX969),(((INDEX('PTRM input'!$G$385:$P$434,A15offset,$E969)-INDEX('PTRM input'!$G$277:$P$326,A15offset,$E969))*OFFSET($F$7,0,$E969))-SUM($G969:AX969))*(OFFSET('PTRM input'!$G$477,0,$E969-1)/A15taxstdlife))))</f>
        <v>0</v>
      </c>
      <c r="AZ969" s="251">
        <f ca="1">IF(A15taxstdlife="n/a","n/a",IF(A15taxstdlife="",0,IF(AZ$3&gt;(A15stdlife+$E969),((INDEX('PTRM input'!$G$385:$P$434,A15offset,$E969)-INDEX('PTRM input'!$G$277:$P$326,A15offset,$E969))*OFFSET($F$7,0,$E969))-SUM($G969:AY969),(((INDEX('PTRM input'!$G$385:$P$434,A15offset,$E969)-INDEX('PTRM input'!$G$277:$P$326,A15offset,$E969))*OFFSET($F$7,0,$E969))-SUM($G969:AY969))*(OFFSET('PTRM input'!$G$477,0,$E969-1)/A15taxstdlife))))</f>
        <v>0</v>
      </c>
      <c r="BA969" s="251">
        <f ca="1">IF(A15taxstdlife="n/a","n/a",IF(A15taxstdlife="",0,IF(BA$3&gt;(A15stdlife+$E969),((INDEX('PTRM input'!$G$385:$P$434,A15offset,$E969)-INDEX('PTRM input'!$G$277:$P$326,A15offset,$E969))*OFFSET($F$7,0,$E969))-SUM($G969:AZ969),(((INDEX('PTRM input'!$G$385:$P$434,A15offset,$E969)-INDEX('PTRM input'!$G$277:$P$326,A15offset,$E969))*OFFSET($F$7,0,$E969))-SUM($G969:AZ969))*(OFFSET('PTRM input'!$G$477,0,$E969-1)/A15taxstdlife))))</f>
        <v>0</v>
      </c>
      <c r="BB969" s="251">
        <f ca="1">IF(A15taxstdlife="n/a","n/a",IF(A15taxstdlife="",0,IF(BB$3&gt;(A15stdlife+$E969),((INDEX('PTRM input'!$G$385:$P$434,A15offset,$E969)-INDEX('PTRM input'!$G$277:$P$326,A15offset,$E969))*OFFSET($F$7,0,$E969))-SUM($G969:BA969),(((INDEX('PTRM input'!$G$385:$P$434,A15offset,$E969)-INDEX('PTRM input'!$G$277:$P$326,A15offset,$E969))*OFFSET($F$7,0,$E969))-SUM($G969:BA969))*(OFFSET('PTRM input'!$G$477,0,$E969-1)/A15taxstdlife))))</f>
        <v>0</v>
      </c>
      <c r="BC969" s="251">
        <f ca="1">IF(A15taxstdlife="n/a","n/a",IF(A15taxstdlife="",0,IF(BC$3&gt;(A15stdlife+$E969),((INDEX('PTRM input'!$G$385:$P$434,A15offset,$E969)-INDEX('PTRM input'!$G$277:$P$326,A15offset,$E969))*OFFSET($F$7,0,$E969))-SUM($G969:BB969),(((INDEX('PTRM input'!$G$385:$P$434,A15offset,$E969)-INDEX('PTRM input'!$G$277:$P$326,A15offset,$E969))*OFFSET($F$7,0,$E969))-SUM($G969:BB969))*(OFFSET('PTRM input'!$G$477,0,$E969-1)/A15taxstdlife))))</f>
        <v>0</v>
      </c>
      <c r="BD969" s="251">
        <f ca="1">IF(A15taxstdlife="n/a","n/a",IF(A15taxstdlife="",0,IF(BD$3&gt;(A15stdlife+$E969),((INDEX('PTRM input'!$G$385:$P$434,A15offset,$E969)-INDEX('PTRM input'!$G$277:$P$326,A15offset,$E969))*OFFSET($F$7,0,$E969))-SUM($G969:BC969),(((INDEX('PTRM input'!$G$385:$P$434,A15offset,$E969)-INDEX('PTRM input'!$G$277:$P$326,A15offset,$E969))*OFFSET($F$7,0,$E969))-SUM($G969:BC969))*(OFFSET('PTRM input'!$G$477,0,$E969-1)/A15taxstdlife))))</f>
        <v>0</v>
      </c>
      <c r="BE969" s="251">
        <f ca="1">IF(A15taxstdlife="n/a","n/a",IF(A15taxstdlife="",0,IF(BE$3&gt;(A15stdlife+$E969),((INDEX('PTRM input'!$G$385:$P$434,A15offset,$E969)-INDEX('PTRM input'!$G$277:$P$326,A15offset,$E969))*OFFSET($F$7,0,$E969))-SUM($G969:BD969),(((INDEX('PTRM input'!$G$385:$P$434,A15offset,$E969)-INDEX('PTRM input'!$G$277:$P$326,A15offset,$E969))*OFFSET($F$7,0,$E969))-SUM($G969:BD969))*(OFFSET('PTRM input'!$G$477,0,$E969-1)/A15taxstdlife))))</f>
        <v>0</v>
      </c>
      <c r="BF969" s="251">
        <f ca="1">IF(A15taxstdlife="n/a","n/a",IF(A15taxstdlife="",0,IF(BF$3&gt;(A15stdlife+$E969),((INDEX('PTRM input'!$G$385:$P$434,A15offset,$E969)-INDEX('PTRM input'!$G$277:$P$326,A15offset,$E969))*OFFSET($F$7,0,$E969))-SUM($G969:BE969),(((INDEX('PTRM input'!$G$385:$P$434,A15offset,$E969)-INDEX('PTRM input'!$G$277:$P$326,A15offset,$E969))*OFFSET($F$7,0,$E969))-SUM($G969:BE969))*(OFFSET('PTRM input'!$G$477,0,$E969-1)/A15taxstdlife))))</f>
        <v>0</v>
      </c>
      <c r="BG969" s="251">
        <f ca="1">IF(A15taxstdlife="n/a","n/a",IF(A15taxstdlife="",0,IF(BG$3&gt;(A15stdlife+$E969),((INDEX('PTRM input'!$G$385:$P$434,A15offset,$E969)-INDEX('PTRM input'!$G$277:$P$326,A15offset,$E969))*OFFSET($F$7,0,$E969))-SUM($G969:BF969),(((INDEX('PTRM input'!$G$385:$P$434,A15offset,$E969)-INDEX('PTRM input'!$G$277:$P$326,A15offset,$E969))*OFFSET($F$7,0,$E969))-SUM($G969:BF969))*(OFFSET('PTRM input'!$G$477,0,$E969-1)/A15taxstdlife))))</f>
        <v>0</v>
      </c>
      <c r="BH969" s="251">
        <f ca="1">IF(A15taxstdlife="n/a","n/a",IF(A15taxstdlife="",0,IF(BH$3&gt;(A15stdlife+$E969),((INDEX('PTRM input'!$G$385:$P$434,A15offset,$E969)-INDEX('PTRM input'!$G$277:$P$326,A15offset,$E969))*OFFSET($F$7,0,$E969))-SUM($G969:BG969),(((INDEX('PTRM input'!$G$385:$P$434,A15offset,$E969)-INDEX('PTRM input'!$G$277:$P$326,A15offset,$E969))*OFFSET($F$7,0,$E969))-SUM($G969:BG969))*(OFFSET('PTRM input'!$G$477,0,$E969-1)/A15taxstdlife))))</f>
        <v>0</v>
      </c>
      <c r="BI969" s="251">
        <f ca="1">IF(A15taxstdlife="n/a","n/a",IF(A15taxstdlife="",0,IF(BI$3&gt;(A15stdlife+$E969),((INDEX('PTRM input'!$G$385:$P$434,A15offset,$E969)-INDEX('PTRM input'!$G$277:$P$326,A15offset,$E969))*OFFSET($F$7,0,$E969))-SUM($G969:BH969),(((INDEX('PTRM input'!$G$385:$P$434,A15offset,$E969)-INDEX('PTRM input'!$G$277:$P$326,A15offset,$E969))*OFFSET($F$7,0,$E969))-SUM($G969:BH969))*(OFFSET('PTRM input'!$G$477,0,$E969-1)/A15taxstdlife))))</f>
        <v>0</v>
      </c>
      <c r="BJ969" s="116"/>
      <c r="BK969" s="116"/>
      <c r="BL969" s="116"/>
      <c r="BM969" s="116"/>
    </row>
    <row r="970" spans="1:65" ht="12.75" hidden="1" customHeight="1" outlineLevel="2">
      <c r="A970" s="366"/>
      <c r="B970" s="19"/>
      <c r="C970" s="18"/>
      <c r="D970" s="760"/>
      <c r="E970" s="86">
        <v>7</v>
      </c>
      <c r="F970" s="356"/>
      <c r="G970" s="434"/>
      <c r="H970" s="435"/>
      <c r="I970" s="435"/>
      <c r="J970" s="435"/>
      <c r="K970" s="435"/>
      <c r="L970" s="435"/>
      <c r="M970" s="619"/>
      <c r="N970" s="251">
        <f ca="1">IF(A15taxstdlife="n/a","n/a",IF(A15taxstdlife="",0,IF(N$3&gt;(A15stdlife+$E970),((INDEX('PTRM input'!$G$385:$P$434,A15offset,$E970)-INDEX('PTRM input'!$G$277:$P$326,A15offset,$E970))*OFFSET($F$7,0,$E970))-SUM($G970:M970),(((INDEX('PTRM input'!$G$385:$P$434,A15offset,$E970)-INDEX('PTRM input'!$G$277:$P$326,A15offset,$E970))*OFFSET($F$7,0,$E970))-SUM($G970:M970))*(OFFSET('PTRM input'!$G$477,0,$E970-1)/A15taxstdlife))))</f>
        <v>0</v>
      </c>
      <c r="O970" s="251">
        <f ca="1">IF(A15taxstdlife="n/a","n/a",IF(A15taxstdlife="",0,IF(O$3&gt;(A15stdlife+$E970),((INDEX('PTRM input'!$G$385:$P$434,A15offset,$E970)-INDEX('PTRM input'!$G$277:$P$326,A15offset,$E970))*OFFSET($F$7,0,$E970))-SUM($G970:N970),(((INDEX('PTRM input'!$G$385:$P$434,A15offset,$E970)-INDEX('PTRM input'!$G$277:$P$326,A15offset,$E970))*OFFSET($F$7,0,$E970))-SUM($G970:N970))*(OFFSET('PTRM input'!$G$477,0,$E970-1)/A15taxstdlife))))</f>
        <v>0</v>
      </c>
      <c r="P970" s="251">
        <f ca="1">IF(A15taxstdlife="n/a","n/a",IF(A15taxstdlife="",0,IF(P$3&gt;(A15stdlife+$E970),((INDEX('PTRM input'!$G$385:$P$434,A15offset,$E970)-INDEX('PTRM input'!$G$277:$P$326,A15offset,$E970))*OFFSET($F$7,0,$E970))-SUM($G970:O970),(((INDEX('PTRM input'!$G$385:$P$434,A15offset,$E970)-INDEX('PTRM input'!$G$277:$P$326,A15offset,$E970))*OFFSET($F$7,0,$E970))-SUM($G970:O970))*(OFFSET('PTRM input'!$G$477,0,$E970-1)/A15taxstdlife))))</f>
        <v>0</v>
      </c>
      <c r="Q970" s="251">
        <f ca="1">IF(A15taxstdlife="n/a","n/a",IF(A15taxstdlife="",0,IF(Q$3&gt;(A15stdlife+$E970),((INDEX('PTRM input'!$G$385:$P$434,A15offset,$E970)-INDEX('PTRM input'!$G$277:$P$326,A15offset,$E970))*OFFSET($F$7,0,$E970))-SUM($G970:P970),(((INDEX('PTRM input'!$G$385:$P$434,A15offset,$E970)-INDEX('PTRM input'!$G$277:$P$326,A15offset,$E970))*OFFSET($F$7,0,$E970))-SUM($G970:P970))*(OFFSET('PTRM input'!$G$477,0,$E970-1)/A15taxstdlife))))</f>
        <v>0</v>
      </c>
      <c r="R970" s="251">
        <f ca="1">IF(A15taxstdlife="n/a","n/a",IF(A15taxstdlife="",0,IF(R$3&gt;(A15stdlife+$E970),((INDEX('PTRM input'!$G$385:$P$434,A15offset,$E970)-INDEX('PTRM input'!$G$277:$P$326,A15offset,$E970))*OFFSET($F$7,0,$E970))-SUM($G970:Q970),(((INDEX('PTRM input'!$G$385:$P$434,A15offset,$E970)-INDEX('PTRM input'!$G$277:$P$326,A15offset,$E970))*OFFSET($F$7,0,$E970))-SUM($G970:Q970))*(OFFSET('PTRM input'!$G$477,0,$E970-1)/A15taxstdlife))))</f>
        <v>0</v>
      </c>
      <c r="S970" s="251">
        <f ca="1">IF(A15taxstdlife="n/a","n/a",IF(A15taxstdlife="",0,IF(S$3&gt;(A15stdlife+$E970),((INDEX('PTRM input'!$G$385:$P$434,A15offset,$E970)-INDEX('PTRM input'!$G$277:$P$326,A15offset,$E970))*OFFSET($F$7,0,$E970))-SUM($G970:R970),(((INDEX('PTRM input'!$G$385:$P$434,A15offset,$E970)-INDEX('PTRM input'!$G$277:$P$326,A15offset,$E970))*OFFSET($F$7,0,$E970))-SUM($G970:R970))*(OFFSET('PTRM input'!$G$477,0,$E970-1)/A15taxstdlife))))</f>
        <v>0</v>
      </c>
      <c r="T970" s="251">
        <f ca="1">IF(A15taxstdlife="n/a","n/a",IF(A15taxstdlife="",0,IF(T$3&gt;(A15stdlife+$E970),((INDEX('PTRM input'!$G$385:$P$434,A15offset,$E970)-INDEX('PTRM input'!$G$277:$P$326,A15offset,$E970))*OFFSET($F$7,0,$E970))-SUM($G970:S970),(((INDEX('PTRM input'!$G$385:$P$434,A15offset,$E970)-INDEX('PTRM input'!$G$277:$P$326,A15offset,$E970))*OFFSET($F$7,0,$E970))-SUM($G970:S970))*(OFFSET('PTRM input'!$G$477,0,$E970-1)/A15taxstdlife))))</f>
        <v>0</v>
      </c>
      <c r="U970" s="251">
        <f ca="1">IF(A15taxstdlife="n/a","n/a",IF(A15taxstdlife="",0,IF(U$3&gt;(A15stdlife+$E970),((INDEX('PTRM input'!$G$385:$P$434,A15offset,$E970)-INDEX('PTRM input'!$G$277:$P$326,A15offset,$E970))*OFFSET($F$7,0,$E970))-SUM($G970:T970),(((INDEX('PTRM input'!$G$385:$P$434,A15offset,$E970)-INDEX('PTRM input'!$G$277:$P$326,A15offset,$E970))*OFFSET($F$7,0,$E970))-SUM($G970:T970))*(OFFSET('PTRM input'!$G$477,0,$E970-1)/A15taxstdlife))))</f>
        <v>0</v>
      </c>
      <c r="V970" s="251">
        <f ca="1">IF(A15taxstdlife="n/a","n/a",IF(A15taxstdlife="",0,IF(V$3&gt;(A15stdlife+$E970),((INDEX('PTRM input'!$G$385:$P$434,A15offset,$E970)-INDEX('PTRM input'!$G$277:$P$326,A15offset,$E970))*OFFSET($F$7,0,$E970))-SUM($G970:U970),(((INDEX('PTRM input'!$G$385:$P$434,A15offset,$E970)-INDEX('PTRM input'!$G$277:$P$326,A15offset,$E970))*OFFSET($F$7,0,$E970))-SUM($G970:U970))*(OFFSET('PTRM input'!$G$477,0,$E970-1)/A15taxstdlife))))</f>
        <v>0</v>
      </c>
      <c r="W970" s="251">
        <f ca="1">IF(A15taxstdlife="n/a","n/a",IF(A15taxstdlife="",0,IF(W$3&gt;(A15stdlife+$E970),((INDEX('PTRM input'!$G$385:$P$434,A15offset,$E970)-INDEX('PTRM input'!$G$277:$P$326,A15offset,$E970))*OFFSET($F$7,0,$E970))-SUM($G970:V970),(((INDEX('PTRM input'!$G$385:$P$434,A15offset,$E970)-INDEX('PTRM input'!$G$277:$P$326,A15offset,$E970))*OFFSET($F$7,0,$E970))-SUM($G970:V970))*(OFFSET('PTRM input'!$G$477,0,$E970-1)/A15taxstdlife))))</f>
        <v>0</v>
      </c>
      <c r="X970" s="251">
        <f ca="1">IF(A15taxstdlife="n/a","n/a",IF(A15taxstdlife="",0,IF(X$3&gt;(A15stdlife+$E970),((INDEX('PTRM input'!$G$385:$P$434,A15offset,$E970)-INDEX('PTRM input'!$G$277:$P$326,A15offset,$E970))*OFFSET($F$7,0,$E970))-SUM($G970:W970),(((INDEX('PTRM input'!$G$385:$P$434,A15offset,$E970)-INDEX('PTRM input'!$G$277:$P$326,A15offset,$E970))*OFFSET($F$7,0,$E970))-SUM($G970:W970))*(OFFSET('PTRM input'!$G$477,0,$E970-1)/A15taxstdlife))))</f>
        <v>0</v>
      </c>
      <c r="Y970" s="251">
        <f ca="1">IF(A15taxstdlife="n/a","n/a",IF(A15taxstdlife="",0,IF(Y$3&gt;(A15stdlife+$E970),((INDEX('PTRM input'!$G$385:$P$434,A15offset,$E970)-INDEX('PTRM input'!$G$277:$P$326,A15offset,$E970))*OFFSET($F$7,0,$E970))-SUM($G970:X970),(((INDEX('PTRM input'!$G$385:$P$434,A15offset,$E970)-INDEX('PTRM input'!$G$277:$P$326,A15offset,$E970))*OFFSET($F$7,0,$E970))-SUM($G970:X970))*(OFFSET('PTRM input'!$G$477,0,$E970-1)/A15taxstdlife))))</f>
        <v>0</v>
      </c>
      <c r="Z970" s="251">
        <f ca="1">IF(A15taxstdlife="n/a","n/a",IF(A15taxstdlife="",0,IF(Z$3&gt;(A15stdlife+$E970),((INDEX('PTRM input'!$G$385:$P$434,A15offset,$E970)-INDEX('PTRM input'!$G$277:$P$326,A15offset,$E970))*OFFSET($F$7,0,$E970))-SUM($G970:Y970),(((INDEX('PTRM input'!$G$385:$P$434,A15offset,$E970)-INDEX('PTRM input'!$G$277:$P$326,A15offset,$E970))*OFFSET($F$7,0,$E970))-SUM($G970:Y970))*(OFFSET('PTRM input'!$G$477,0,$E970-1)/A15taxstdlife))))</f>
        <v>0</v>
      </c>
      <c r="AA970" s="251">
        <f ca="1">IF(A15taxstdlife="n/a","n/a",IF(A15taxstdlife="",0,IF(AA$3&gt;(A15stdlife+$E970),((INDEX('PTRM input'!$G$385:$P$434,A15offset,$E970)-INDEX('PTRM input'!$G$277:$P$326,A15offset,$E970))*OFFSET($F$7,0,$E970))-SUM($G970:Z970),(((INDEX('PTRM input'!$G$385:$P$434,A15offset,$E970)-INDEX('PTRM input'!$G$277:$P$326,A15offset,$E970))*OFFSET($F$7,0,$E970))-SUM($G970:Z970))*(OFFSET('PTRM input'!$G$477,0,$E970-1)/A15taxstdlife))))</f>
        <v>0</v>
      </c>
      <c r="AB970" s="251">
        <f ca="1">IF(A15taxstdlife="n/a","n/a",IF(A15taxstdlife="",0,IF(AB$3&gt;(A15stdlife+$E970),((INDEX('PTRM input'!$G$385:$P$434,A15offset,$E970)-INDEX('PTRM input'!$G$277:$P$326,A15offset,$E970))*OFFSET($F$7,0,$E970))-SUM($G970:AA970),(((INDEX('PTRM input'!$G$385:$P$434,A15offset,$E970)-INDEX('PTRM input'!$G$277:$P$326,A15offset,$E970))*OFFSET($F$7,0,$E970))-SUM($G970:AA970))*(OFFSET('PTRM input'!$G$477,0,$E970-1)/A15taxstdlife))))</f>
        <v>0</v>
      </c>
      <c r="AC970" s="251">
        <f ca="1">IF(A15taxstdlife="n/a","n/a",IF(A15taxstdlife="",0,IF(AC$3&gt;(A15stdlife+$E970),((INDEX('PTRM input'!$G$385:$P$434,A15offset,$E970)-INDEX('PTRM input'!$G$277:$P$326,A15offset,$E970))*OFFSET($F$7,0,$E970))-SUM($G970:AB970),(((INDEX('PTRM input'!$G$385:$P$434,A15offset,$E970)-INDEX('PTRM input'!$G$277:$P$326,A15offset,$E970))*OFFSET($F$7,0,$E970))-SUM($G970:AB970))*(OFFSET('PTRM input'!$G$477,0,$E970-1)/A15taxstdlife))))</f>
        <v>0</v>
      </c>
      <c r="AD970" s="251">
        <f ca="1">IF(A15taxstdlife="n/a","n/a",IF(A15taxstdlife="",0,IF(AD$3&gt;(A15stdlife+$E970),((INDEX('PTRM input'!$G$385:$P$434,A15offset,$E970)-INDEX('PTRM input'!$G$277:$P$326,A15offset,$E970))*OFFSET($F$7,0,$E970))-SUM($G970:AC970),(((INDEX('PTRM input'!$G$385:$P$434,A15offset,$E970)-INDEX('PTRM input'!$G$277:$P$326,A15offset,$E970))*OFFSET($F$7,0,$E970))-SUM($G970:AC970))*(OFFSET('PTRM input'!$G$477,0,$E970-1)/A15taxstdlife))))</f>
        <v>0</v>
      </c>
      <c r="AE970" s="251">
        <f ca="1">IF(A15taxstdlife="n/a","n/a",IF(A15taxstdlife="",0,IF(AE$3&gt;(A15stdlife+$E970),((INDEX('PTRM input'!$G$385:$P$434,A15offset,$E970)-INDEX('PTRM input'!$G$277:$P$326,A15offset,$E970))*OFFSET($F$7,0,$E970))-SUM($G970:AD970),(((INDEX('PTRM input'!$G$385:$P$434,A15offset,$E970)-INDEX('PTRM input'!$G$277:$P$326,A15offset,$E970))*OFFSET($F$7,0,$E970))-SUM($G970:AD970))*(OFFSET('PTRM input'!$G$477,0,$E970-1)/A15taxstdlife))))</f>
        <v>0</v>
      </c>
      <c r="AF970" s="251">
        <f ca="1">IF(A15taxstdlife="n/a","n/a",IF(A15taxstdlife="",0,IF(AF$3&gt;(A15stdlife+$E970),((INDEX('PTRM input'!$G$385:$P$434,A15offset,$E970)-INDEX('PTRM input'!$G$277:$P$326,A15offset,$E970))*OFFSET($F$7,0,$E970))-SUM($G970:AE970),(((INDEX('PTRM input'!$G$385:$P$434,A15offset,$E970)-INDEX('PTRM input'!$G$277:$P$326,A15offset,$E970))*OFFSET($F$7,0,$E970))-SUM($G970:AE970))*(OFFSET('PTRM input'!$G$477,0,$E970-1)/A15taxstdlife))))</f>
        <v>0</v>
      </c>
      <c r="AG970" s="251">
        <f ca="1">IF(A15taxstdlife="n/a","n/a",IF(A15taxstdlife="",0,IF(AG$3&gt;(A15stdlife+$E970),((INDEX('PTRM input'!$G$385:$P$434,A15offset,$E970)-INDEX('PTRM input'!$G$277:$P$326,A15offset,$E970))*OFFSET($F$7,0,$E970))-SUM($G970:AF970),(((INDEX('PTRM input'!$G$385:$P$434,A15offset,$E970)-INDEX('PTRM input'!$G$277:$P$326,A15offset,$E970))*OFFSET($F$7,0,$E970))-SUM($G970:AF970))*(OFFSET('PTRM input'!$G$477,0,$E970-1)/A15taxstdlife))))</f>
        <v>0</v>
      </c>
      <c r="AH970" s="251">
        <f ca="1">IF(A15taxstdlife="n/a","n/a",IF(A15taxstdlife="",0,IF(AH$3&gt;(A15stdlife+$E970),((INDEX('PTRM input'!$G$385:$P$434,A15offset,$E970)-INDEX('PTRM input'!$G$277:$P$326,A15offset,$E970))*OFFSET($F$7,0,$E970))-SUM($G970:AG970),(((INDEX('PTRM input'!$G$385:$P$434,A15offset,$E970)-INDEX('PTRM input'!$G$277:$P$326,A15offset,$E970))*OFFSET($F$7,0,$E970))-SUM($G970:AG970))*(OFFSET('PTRM input'!$G$477,0,$E970-1)/A15taxstdlife))))</f>
        <v>0</v>
      </c>
      <c r="AI970" s="251">
        <f ca="1">IF(A15taxstdlife="n/a","n/a",IF(A15taxstdlife="",0,IF(AI$3&gt;(A15stdlife+$E970),((INDEX('PTRM input'!$G$385:$P$434,A15offset,$E970)-INDEX('PTRM input'!$G$277:$P$326,A15offset,$E970))*OFFSET($F$7,0,$E970))-SUM($G970:AH970),(((INDEX('PTRM input'!$G$385:$P$434,A15offset,$E970)-INDEX('PTRM input'!$G$277:$P$326,A15offset,$E970))*OFFSET($F$7,0,$E970))-SUM($G970:AH970))*(OFFSET('PTRM input'!$G$477,0,$E970-1)/A15taxstdlife))))</f>
        <v>0</v>
      </c>
      <c r="AJ970" s="251">
        <f ca="1">IF(A15taxstdlife="n/a","n/a",IF(A15taxstdlife="",0,IF(AJ$3&gt;(A15stdlife+$E970),((INDEX('PTRM input'!$G$385:$P$434,A15offset,$E970)-INDEX('PTRM input'!$G$277:$P$326,A15offset,$E970))*OFFSET($F$7,0,$E970))-SUM($G970:AI970),(((INDEX('PTRM input'!$G$385:$P$434,A15offset,$E970)-INDEX('PTRM input'!$G$277:$P$326,A15offset,$E970))*OFFSET($F$7,0,$E970))-SUM($G970:AI970))*(OFFSET('PTRM input'!$G$477,0,$E970-1)/A15taxstdlife))))</f>
        <v>0</v>
      </c>
      <c r="AK970" s="251">
        <f ca="1">IF(A15taxstdlife="n/a","n/a",IF(A15taxstdlife="",0,IF(AK$3&gt;(A15stdlife+$E970),((INDEX('PTRM input'!$G$385:$P$434,A15offset,$E970)-INDEX('PTRM input'!$G$277:$P$326,A15offset,$E970))*OFFSET($F$7,0,$E970))-SUM($G970:AJ970),(((INDEX('PTRM input'!$G$385:$P$434,A15offset,$E970)-INDEX('PTRM input'!$G$277:$P$326,A15offset,$E970))*OFFSET($F$7,0,$E970))-SUM($G970:AJ970))*(OFFSET('PTRM input'!$G$477,0,$E970-1)/A15taxstdlife))))</f>
        <v>0</v>
      </c>
      <c r="AL970" s="251">
        <f ca="1">IF(A15taxstdlife="n/a","n/a",IF(A15taxstdlife="",0,IF(AL$3&gt;(A15stdlife+$E970),((INDEX('PTRM input'!$G$385:$P$434,A15offset,$E970)-INDEX('PTRM input'!$G$277:$P$326,A15offset,$E970))*OFFSET($F$7,0,$E970))-SUM($G970:AK970),(((INDEX('PTRM input'!$G$385:$P$434,A15offset,$E970)-INDEX('PTRM input'!$G$277:$P$326,A15offset,$E970))*OFFSET($F$7,0,$E970))-SUM($G970:AK970))*(OFFSET('PTRM input'!$G$477,0,$E970-1)/A15taxstdlife))))</f>
        <v>0</v>
      </c>
      <c r="AM970" s="251">
        <f ca="1">IF(A15taxstdlife="n/a","n/a",IF(A15taxstdlife="",0,IF(AM$3&gt;(A15stdlife+$E970),((INDEX('PTRM input'!$G$385:$P$434,A15offset,$E970)-INDEX('PTRM input'!$G$277:$P$326,A15offset,$E970))*OFFSET($F$7,0,$E970))-SUM($G970:AL970),(((INDEX('PTRM input'!$G$385:$P$434,A15offset,$E970)-INDEX('PTRM input'!$G$277:$P$326,A15offset,$E970))*OFFSET($F$7,0,$E970))-SUM($G970:AL970))*(OFFSET('PTRM input'!$G$477,0,$E970-1)/A15taxstdlife))))</f>
        <v>0</v>
      </c>
      <c r="AN970" s="251">
        <f ca="1">IF(A15taxstdlife="n/a","n/a",IF(A15taxstdlife="",0,IF(AN$3&gt;(A15stdlife+$E970),((INDEX('PTRM input'!$G$385:$P$434,A15offset,$E970)-INDEX('PTRM input'!$G$277:$P$326,A15offset,$E970))*OFFSET($F$7,0,$E970))-SUM($G970:AM970),(((INDEX('PTRM input'!$G$385:$P$434,A15offset,$E970)-INDEX('PTRM input'!$G$277:$P$326,A15offset,$E970))*OFFSET($F$7,0,$E970))-SUM($G970:AM970))*(OFFSET('PTRM input'!$G$477,0,$E970-1)/A15taxstdlife))))</f>
        <v>0</v>
      </c>
      <c r="AO970" s="251">
        <f ca="1">IF(A15taxstdlife="n/a","n/a",IF(A15taxstdlife="",0,IF(AO$3&gt;(A15stdlife+$E970),((INDEX('PTRM input'!$G$385:$P$434,A15offset,$E970)-INDEX('PTRM input'!$G$277:$P$326,A15offset,$E970))*OFFSET($F$7,0,$E970))-SUM($G970:AN970),(((INDEX('PTRM input'!$G$385:$P$434,A15offset,$E970)-INDEX('PTRM input'!$G$277:$P$326,A15offset,$E970))*OFFSET($F$7,0,$E970))-SUM($G970:AN970))*(OFFSET('PTRM input'!$G$477,0,$E970-1)/A15taxstdlife))))</f>
        <v>0</v>
      </c>
      <c r="AP970" s="251">
        <f ca="1">IF(A15taxstdlife="n/a","n/a",IF(A15taxstdlife="",0,IF(AP$3&gt;(A15stdlife+$E970),((INDEX('PTRM input'!$G$385:$P$434,A15offset,$E970)-INDEX('PTRM input'!$G$277:$P$326,A15offset,$E970))*OFFSET($F$7,0,$E970))-SUM($G970:AO970),(((INDEX('PTRM input'!$G$385:$P$434,A15offset,$E970)-INDEX('PTRM input'!$G$277:$P$326,A15offset,$E970))*OFFSET($F$7,0,$E970))-SUM($G970:AO970))*(OFFSET('PTRM input'!$G$477,0,$E970-1)/A15taxstdlife))))</f>
        <v>0</v>
      </c>
      <c r="AQ970" s="251">
        <f ca="1">IF(A15taxstdlife="n/a","n/a",IF(A15taxstdlife="",0,IF(AQ$3&gt;(A15stdlife+$E970),((INDEX('PTRM input'!$G$385:$P$434,A15offset,$E970)-INDEX('PTRM input'!$G$277:$P$326,A15offset,$E970))*OFFSET($F$7,0,$E970))-SUM($G970:AP970),(((INDEX('PTRM input'!$G$385:$P$434,A15offset,$E970)-INDEX('PTRM input'!$G$277:$P$326,A15offset,$E970))*OFFSET($F$7,0,$E970))-SUM($G970:AP970))*(OFFSET('PTRM input'!$G$477,0,$E970-1)/A15taxstdlife))))</f>
        <v>0</v>
      </c>
      <c r="AR970" s="251">
        <f ca="1">IF(A15taxstdlife="n/a","n/a",IF(A15taxstdlife="",0,IF(AR$3&gt;(A15stdlife+$E970),((INDEX('PTRM input'!$G$385:$P$434,A15offset,$E970)-INDEX('PTRM input'!$G$277:$P$326,A15offset,$E970))*OFFSET($F$7,0,$E970))-SUM($G970:AQ970),(((INDEX('PTRM input'!$G$385:$P$434,A15offset,$E970)-INDEX('PTRM input'!$G$277:$P$326,A15offset,$E970))*OFFSET($F$7,0,$E970))-SUM($G970:AQ970))*(OFFSET('PTRM input'!$G$477,0,$E970-1)/A15taxstdlife))))</f>
        <v>0</v>
      </c>
      <c r="AS970" s="251">
        <f ca="1">IF(A15taxstdlife="n/a","n/a",IF(A15taxstdlife="",0,IF(AS$3&gt;(A15stdlife+$E970),((INDEX('PTRM input'!$G$385:$P$434,A15offset,$E970)-INDEX('PTRM input'!$G$277:$P$326,A15offset,$E970))*OFFSET($F$7,0,$E970))-SUM($G970:AR970),(((INDEX('PTRM input'!$G$385:$P$434,A15offset,$E970)-INDEX('PTRM input'!$G$277:$P$326,A15offset,$E970))*OFFSET($F$7,0,$E970))-SUM($G970:AR970))*(OFFSET('PTRM input'!$G$477,0,$E970-1)/A15taxstdlife))))</f>
        <v>0</v>
      </c>
      <c r="AT970" s="251">
        <f ca="1">IF(A15taxstdlife="n/a","n/a",IF(A15taxstdlife="",0,IF(AT$3&gt;(A15stdlife+$E970),((INDEX('PTRM input'!$G$385:$P$434,A15offset,$E970)-INDEX('PTRM input'!$G$277:$P$326,A15offset,$E970))*OFFSET($F$7,0,$E970))-SUM($G970:AS970),(((INDEX('PTRM input'!$G$385:$P$434,A15offset,$E970)-INDEX('PTRM input'!$G$277:$P$326,A15offset,$E970))*OFFSET($F$7,0,$E970))-SUM($G970:AS970))*(OFFSET('PTRM input'!$G$477,0,$E970-1)/A15taxstdlife))))</f>
        <v>0</v>
      </c>
      <c r="AU970" s="251">
        <f ca="1">IF(A15taxstdlife="n/a","n/a",IF(A15taxstdlife="",0,IF(AU$3&gt;(A15stdlife+$E970),((INDEX('PTRM input'!$G$385:$P$434,A15offset,$E970)-INDEX('PTRM input'!$G$277:$P$326,A15offset,$E970))*OFFSET($F$7,0,$E970))-SUM($G970:AT970),(((INDEX('PTRM input'!$G$385:$P$434,A15offset,$E970)-INDEX('PTRM input'!$G$277:$P$326,A15offset,$E970))*OFFSET($F$7,0,$E970))-SUM($G970:AT970))*(OFFSET('PTRM input'!$G$477,0,$E970-1)/A15taxstdlife))))</f>
        <v>0</v>
      </c>
      <c r="AV970" s="251">
        <f ca="1">IF(A15taxstdlife="n/a","n/a",IF(A15taxstdlife="",0,IF(AV$3&gt;(A15stdlife+$E970),((INDEX('PTRM input'!$G$385:$P$434,A15offset,$E970)-INDEX('PTRM input'!$G$277:$P$326,A15offset,$E970))*OFFSET($F$7,0,$E970))-SUM($G970:AU970),(((INDEX('PTRM input'!$G$385:$P$434,A15offset,$E970)-INDEX('PTRM input'!$G$277:$P$326,A15offset,$E970))*OFFSET($F$7,0,$E970))-SUM($G970:AU970))*(OFFSET('PTRM input'!$G$477,0,$E970-1)/A15taxstdlife))))</f>
        <v>0</v>
      </c>
      <c r="AW970" s="251">
        <f ca="1">IF(A15taxstdlife="n/a","n/a",IF(A15taxstdlife="",0,IF(AW$3&gt;(A15stdlife+$E970),((INDEX('PTRM input'!$G$385:$P$434,A15offset,$E970)-INDEX('PTRM input'!$G$277:$P$326,A15offset,$E970))*OFFSET($F$7,0,$E970))-SUM($G970:AV970),(((INDEX('PTRM input'!$G$385:$P$434,A15offset,$E970)-INDEX('PTRM input'!$G$277:$P$326,A15offset,$E970))*OFFSET($F$7,0,$E970))-SUM($G970:AV970))*(OFFSET('PTRM input'!$G$477,0,$E970-1)/A15taxstdlife))))</f>
        <v>0</v>
      </c>
      <c r="AX970" s="251">
        <f ca="1">IF(A15taxstdlife="n/a","n/a",IF(A15taxstdlife="",0,IF(AX$3&gt;(A15stdlife+$E970),((INDEX('PTRM input'!$G$385:$P$434,A15offset,$E970)-INDEX('PTRM input'!$G$277:$P$326,A15offset,$E970))*OFFSET($F$7,0,$E970))-SUM($G970:AW970),(((INDEX('PTRM input'!$G$385:$P$434,A15offset,$E970)-INDEX('PTRM input'!$G$277:$P$326,A15offset,$E970))*OFFSET($F$7,0,$E970))-SUM($G970:AW970))*(OFFSET('PTRM input'!$G$477,0,$E970-1)/A15taxstdlife))))</f>
        <v>0</v>
      </c>
      <c r="AY970" s="251">
        <f ca="1">IF(A15taxstdlife="n/a","n/a",IF(A15taxstdlife="",0,IF(AY$3&gt;(A15stdlife+$E970),((INDEX('PTRM input'!$G$385:$P$434,A15offset,$E970)-INDEX('PTRM input'!$G$277:$P$326,A15offset,$E970))*OFFSET($F$7,0,$E970))-SUM($G970:AX970),(((INDEX('PTRM input'!$G$385:$P$434,A15offset,$E970)-INDEX('PTRM input'!$G$277:$P$326,A15offset,$E970))*OFFSET($F$7,0,$E970))-SUM($G970:AX970))*(OFFSET('PTRM input'!$G$477,0,$E970-1)/A15taxstdlife))))</f>
        <v>0</v>
      </c>
      <c r="AZ970" s="251">
        <f ca="1">IF(A15taxstdlife="n/a","n/a",IF(A15taxstdlife="",0,IF(AZ$3&gt;(A15stdlife+$E970),((INDEX('PTRM input'!$G$385:$P$434,A15offset,$E970)-INDEX('PTRM input'!$G$277:$P$326,A15offset,$E970))*OFFSET($F$7,0,$E970))-SUM($G970:AY970),(((INDEX('PTRM input'!$G$385:$P$434,A15offset,$E970)-INDEX('PTRM input'!$G$277:$P$326,A15offset,$E970))*OFFSET($F$7,0,$E970))-SUM($G970:AY970))*(OFFSET('PTRM input'!$G$477,0,$E970-1)/A15taxstdlife))))</f>
        <v>0</v>
      </c>
      <c r="BA970" s="251">
        <f ca="1">IF(A15taxstdlife="n/a","n/a",IF(A15taxstdlife="",0,IF(BA$3&gt;(A15stdlife+$E970),((INDEX('PTRM input'!$G$385:$P$434,A15offset,$E970)-INDEX('PTRM input'!$G$277:$P$326,A15offset,$E970))*OFFSET($F$7,0,$E970))-SUM($G970:AZ970),(((INDEX('PTRM input'!$G$385:$P$434,A15offset,$E970)-INDEX('PTRM input'!$G$277:$P$326,A15offset,$E970))*OFFSET($F$7,0,$E970))-SUM($G970:AZ970))*(OFFSET('PTRM input'!$G$477,0,$E970-1)/A15taxstdlife))))</f>
        <v>0</v>
      </c>
      <c r="BB970" s="251">
        <f ca="1">IF(A15taxstdlife="n/a","n/a",IF(A15taxstdlife="",0,IF(BB$3&gt;(A15stdlife+$E970),((INDEX('PTRM input'!$G$385:$P$434,A15offset,$E970)-INDEX('PTRM input'!$G$277:$P$326,A15offset,$E970))*OFFSET($F$7,0,$E970))-SUM($G970:BA970),(((INDEX('PTRM input'!$G$385:$P$434,A15offset,$E970)-INDEX('PTRM input'!$G$277:$P$326,A15offset,$E970))*OFFSET($F$7,0,$E970))-SUM($G970:BA970))*(OFFSET('PTRM input'!$G$477,0,$E970-1)/A15taxstdlife))))</f>
        <v>0</v>
      </c>
      <c r="BC970" s="251">
        <f ca="1">IF(A15taxstdlife="n/a","n/a",IF(A15taxstdlife="",0,IF(BC$3&gt;(A15stdlife+$E970),((INDEX('PTRM input'!$G$385:$P$434,A15offset,$E970)-INDEX('PTRM input'!$G$277:$P$326,A15offset,$E970))*OFFSET($F$7,0,$E970))-SUM($G970:BB970),(((INDEX('PTRM input'!$G$385:$P$434,A15offset,$E970)-INDEX('PTRM input'!$G$277:$P$326,A15offset,$E970))*OFFSET($F$7,0,$E970))-SUM($G970:BB970))*(OFFSET('PTRM input'!$G$477,0,$E970-1)/A15taxstdlife))))</f>
        <v>0</v>
      </c>
      <c r="BD970" s="251">
        <f ca="1">IF(A15taxstdlife="n/a","n/a",IF(A15taxstdlife="",0,IF(BD$3&gt;(A15stdlife+$E970),((INDEX('PTRM input'!$G$385:$P$434,A15offset,$E970)-INDEX('PTRM input'!$G$277:$P$326,A15offset,$E970))*OFFSET($F$7,0,$E970))-SUM($G970:BC970),(((INDEX('PTRM input'!$G$385:$P$434,A15offset,$E970)-INDEX('PTRM input'!$G$277:$P$326,A15offset,$E970))*OFFSET($F$7,0,$E970))-SUM($G970:BC970))*(OFFSET('PTRM input'!$G$477,0,$E970-1)/A15taxstdlife))))</f>
        <v>0</v>
      </c>
      <c r="BE970" s="251">
        <f ca="1">IF(A15taxstdlife="n/a","n/a",IF(A15taxstdlife="",0,IF(BE$3&gt;(A15stdlife+$E970),((INDEX('PTRM input'!$G$385:$P$434,A15offset,$E970)-INDEX('PTRM input'!$G$277:$P$326,A15offset,$E970))*OFFSET($F$7,0,$E970))-SUM($G970:BD970),(((INDEX('PTRM input'!$G$385:$P$434,A15offset,$E970)-INDEX('PTRM input'!$G$277:$P$326,A15offset,$E970))*OFFSET($F$7,0,$E970))-SUM($G970:BD970))*(OFFSET('PTRM input'!$G$477,0,$E970-1)/A15taxstdlife))))</f>
        <v>0</v>
      </c>
      <c r="BF970" s="251">
        <f ca="1">IF(A15taxstdlife="n/a","n/a",IF(A15taxstdlife="",0,IF(BF$3&gt;(A15stdlife+$E970),((INDEX('PTRM input'!$G$385:$P$434,A15offset,$E970)-INDEX('PTRM input'!$G$277:$P$326,A15offset,$E970))*OFFSET($F$7,0,$E970))-SUM($G970:BE970),(((INDEX('PTRM input'!$G$385:$P$434,A15offset,$E970)-INDEX('PTRM input'!$G$277:$P$326,A15offset,$E970))*OFFSET($F$7,0,$E970))-SUM($G970:BE970))*(OFFSET('PTRM input'!$G$477,0,$E970-1)/A15taxstdlife))))</f>
        <v>0</v>
      </c>
      <c r="BG970" s="251">
        <f ca="1">IF(A15taxstdlife="n/a","n/a",IF(A15taxstdlife="",0,IF(BG$3&gt;(A15stdlife+$E970),((INDEX('PTRM input'!$G$385:$P$434,A15offset,$E970)-INDEX('PTRM input'!$G$277:$P$326,A15offset,$E970))*OFFSET($F$7,0,$E970))-SUM($G970:BF970),(((INDEX('PTRM input'!$G$385:$P$434,A15offset,$E970)-INDEX('PTRM input'!$G$277:$P$326,A15offset,$E970))*OFFSET($F$7,0,$E970))-SUM($G970:BF970))*(OFFSET('PTRM input'!$G$477,0,$E970-1)/A15taxstdlife))))</f>
        <v>0</v>
      </c>
      <c r="BH970" s="251">
        <f ca="1">IF(A15taxstdlife="n/a","n/a",IF(A15taxstdlife="",0,IF(BH$3&gt;(A15stdlife+$E970),((INDEX('PTRM input'!$G$385:$P$434,A15offset,$E970)-INDEX('PTRM input'!$G$277:$P$326,A15offset,$E970))*OFFSET($F$7,0,$E970))-SUM($G970:BG970),(((INDEX('PTRM input'!$G$385:$P$434,A15offset,$E970)-INDEX('PTRM input'!$G$277:$P$326,A15offset,$E970))*OFFSET($F$7,0,$E970))-SUM($G970:BG970))*(OFFSET('PTRM input'!$G$477,0,$E970-1)/A15taxstdlife))))</f>
        <v>0</v>
      </c>
      <c r="BI970" s="251">
        <f ca="1">IF(A15taxstdlife="n/a","n/a",IF(A15taxstdlife="",0,IF(BI$3&gt;(A15stdlife+$E970),((INDEX('PTRM input'!$G$385:$P$434,A15offset,$E970)-INDEX('PTRM input'!$G$277:$P$326,A15offset,$E970))*OFFSET($F$7,0,$E970))-SUM($G970:BH970),(((INDEX('PTRM input'!$G$385:$P$434,A15offset,$E970)-INDEX('PTRM input'!$G$277:$P$326,A15offset,$E970))*OFFSET($F$7,0,$E970))-SUM($G970:BH970))*(OFFSET('PTRM input'!$G$477,0,$E970-1)/A15taxstdlife))))</f>
        <v>0</v>
      </c>
      <c r="BJ970" s="116"/>
      <c r="BK970" s="116"/>
      <c r="BL970" s="116"/>
      <c r="BM970" s="116"/>
    </row>
    <row r="971" spans="1:65" ht="12.75" hidden="1" customHeight="1" outlineLevel="2">
      <c r="A971" s="366"/>
      <c r="B971" s="19"/>
      <c r="C971" s="18"/>
      <c r="D971" s="760"/>
      <c r="E971" s="86">
        <v>8</v>
      </c>
      <c r="F971" s="356"/>
      <c r="G971" s="434"/>
      <c r="H971" s="435"/>
      <c r="I971" s="435"/>
      <c r="J971" s="435"/>
      <c r="K971" s="435"/>
      <c r="L971" s="435"/>
      <c r="M971" s="435"/>
      <c r="N971" s="619"/>
      <c r="O971" s="251">
        <f ca="1">IF(A15taxstdlife="n/a","n/a",IF(A15taxstdlife="",0,IF(O$3&gt;(A15stdlife+$E971),((INDEX('PTRM input'!$G$385:$P$434,A15offset,$E971)-INDEX('PTRM input'!$G$277:$P$326,A15offset,$E971))*OFFSET($F$7,0,$E971))-SUM($G971:N971),(((INDEX('PTRM input'!$G$385:$P$434,A15offset,$E971)-INDEX('PTRM input'!$G$277:$P$326,A15offset,$E971))*OFFSET($F$7,0,$E971))-SUM($G971:N971))*(OFFSET('PTRM input'!$G$477,0,$E971-1)/A15taxstdlife))))</f>
        <v>0</v>
      </c>
      <c r="P971" s="251">
        <f ca="1">IF(A15taxstdlife="n/a","n/a",IF(A15taxstdlife="",0,IF(P$3&gt;(A15stdlife+$E971),((INDEX('PTRM input'!$G$385:$P$434,A15offset,$E971)-INDEX('PTRM input'!$G$277:$P$326,A15offset,$E971))*OFFSET($F$7,0,$E971))-SUM($G971:O971),(((INDEX('PTRM input'!$G$385:$P$434,A15offset,$E971)-INDEX('PTRM input'!$G$277:$P$326,A15offset,$E971))*OFFSET($F$7,0,$E971))-SUM($G971:O971))*(OFFSET('PTRM input'!$G$477,0,$E971-1)/A15taxstdlife))))</f>
        <v>0</v>
      </c>
      <c r="Q971" s="251">
        <f ca="1">IF(A15taxstdlife="n/a","n/a",IF(A15taxstdlife="",0,IF(Q$3&gt;(A15stdlife+$E971),((INDEX('PTRM input'!$G$385:$P$434,A15offset,$E971)-INDEX('PTRM input'!$G$277:$P$326,A15offset,$E971))*OFFSET($F$7,0,$E971))-SUM($G971:P971),(((INDEX('PTRM input'!$G$385:$P$434,A15offset,$E971)-INDEX('PTRM input'!$G$277:$P$326,A15offset,$E971))*OFFSET($F$7,0,$E971))-SUM($G971:P971))*(OFFSET('PTRM input'!$G$477,0,$E971-1)/A15taxstdlife))))</f>
        <v>0</v>
      </c>
      <c r="R971" s="251">
        <f ca="1">IF(A15taxstdlife="n/a","n/a",IF(A15taxstdlife="",0,IF(R$3&gt;(A15stdlife+$E971),((INDEX('PTRM input'!$G$385:$P$434,A15offset,$E971)-INDEX('PTRM input'!$G$277:$P$326,A15offset,$E971))*OFFSET($F$7,0,$E971))-SUM($G971:Q971),(((INDEX('PTRM input'!$G$385:$P$434,A15offset,$E971)-INDEX('PTRM input'!$G$277:$P$326,A15offset,$E971))*OFFSET($F$7,0,$E971))-SUM($G971:Q971))*(OFFSET('PTRM input'!$G$477,0,$E971-1)/A15taxstdlife))))</f>
        <v>0</v>
      </c>
      <c r="S971" s="251">
        <f ca="1">IF(A15taxstdlife="n/a","n/a",IF(A15taxstdlife="",0,IF(S$3&gt;(A15stdlife+$E971),((INDEX('PTRM input'!$G$385:$P$434,A15offset,$E971)-INDEX('PTRM input'!$G$277:$P$326,A15offset,$E971))*OFFSET($F$7,0,$E971))-SUM($G971:R971),(((INDEX('PTRM input'!$G$385:$P$434,A15offset,$E971)-INDEX('PTRM input'!$G$277:$P$326,A15offset,$E971))*OFFSET($F$7,0,$E971))-SUM($G971:R971))*(OFFSET('PTRM input'!$G$477,0,$E971-1)/A15taxstdlife))))</f>
        <v>0</v>
      </c>
      <c r="T971" s="251">
        <f ca="1">IF(A15taxstdlife="n/a","n/a",IF(A15taxstdlife="",0,IF(T$3&gt;(A15stdlife+$E971),((INDEX('PTRM input'!$G$385:$P$434,A15offset,$E971)-INDEX('PTRM input'!$G$277:$P$326,A15offset,$E971))*OFFSET($F$7,0,$E971))-SUM($G971:S971),(((INDEX('PTRM input'!$G$385:$P$434,A15offset,$E971)-INDEX('PTRM input'!$G$277:$P$326,A15offset,$E971))*OFFSET($F$7,0,$E971))-SUM($G971:S971))*(OFFSET('PTRM input'!$G$477,0,$E971-1)/A15taxstdlife))))</f>
        <v>0</v>
      </c>
      <c r="U971" s="251">
        <f ca="1">IF(A15taxstdlife="n/a","n/a",IF(A15taxstdlife="",0,IF(U$3&gt;(A15stdlife+$E971),((INDEX('PTRM input'!$G$385:$P$434,A15offset,$E971)-INDEX('PTRM input'!$G$277:$P$326,A15offset,$E971))*OFFSET($F$7,0,$E971))-SUM($G971:T971),(((INDEX('PTRM input'!$G$385:$P$434,A15offset,$E971)-INDEX('PTRM input'!$G$277:$P$326,A15offset,$E971))*OFFSET($F$7,0,$E971))-SUM($G971:T971))*(OFFSET('PTRM input'!$G$477,0,$E971-1)/A15taxstdlife))))</f>
        <v>0</v>
      </c>
      <c r="V971" s="251">
        <f ca="1">IF(A15taxstdlife="n/a","n/a",IF(A15taxstdlife="",0,IF(V$3&gt;(A15stdlife+$E971),((INDEX('PTRM input'!$G$385:$P$434,A15offset,$E971)-INDEX('PTRM input'!$G$277:$P$326,A15offset,$E971))*OFFSET($F$7,0,$E971))-SUM($G971:U971),(((INDEX('PTRM input'!$G$385:$P$434,A15offset,$E971)-INDEX('PTRM input'!$G$277:$P$326,A15offset,$E971))*OFFSET($F$7,0,$E971))-SUM($G971:U971))*(OFFSET('PTRM input'!$G$477,0,$E971-1)/A15taxstdlife))))</f>
        <v>0</v>
      </c>
      <c r="W971" s="251">
        <f ca="1">IF(A15taxstdlife="n/a","n/a",IF(A15taxstdlife="",0,IF(W$3&gt;(A15stdlife+$E971),((INDEX('PTRM input'!$G$385:$P$434,A15offset,$E971)-INDEX('PTRM input'!$G$277:$P$326,A15offset,$E971))*OFFSET($F$7,0,$E971))-SUM($G971:V971),(((INDEX('PTRM input'!$G$385:$P$434,A15offset,$E971)-INDEX('PTRM input'!$G$277:$P$326,A15offset,$E971))*OFFSET($F$7,0,$E971))-SUM($G971:V971))*(OFFSET('PTRM input'!$G$477,0,$E971-1)/A15taxstdlife))))</f>
        <v>0</v>
      </c>
      <c r="X971" s="251">
        <f ca="1">IF(A15taxstdlife="n/a","n/a",IF(A15taxstdlife="",0,IF(X$3&gt;(A15stdlife+$E971),((INDEX('PTRM input'!$G$385:$P$434,A15offset,$E971)-INDEX('PTRM input'!$G$277:$P$326,A15offset,$E971))*OFFSET($F$7,0,$E971))-SUM($G971:W971),(((INDEX('PTRM input'!$G$385:$P$434,A15offset,$E971)-INDEX('PTRM input'!$G$277:$P$326,A15offset,$E971))*OFFSET($F$7,0,$E971))-SUM($G971:W971))*(OFFSET('PTRM input'!$G$477,0,$E971-1)/A15taxstdlife))))</f>
        <v>0</v>
      </c>
      <c r="Y971" s="251">
        <f ca="1">IF(A15taxstdlife="n/a","n/a",IF(A15taxstdlife="",0,IF(Y$3&gt;(A15stdlife+$E971),((INDEX('PTRM input'!$G$385:$P$434,A15offset,$E971)-INDEX('PTRM input'!$G$277:$P$326,A15offset,$E971))*OFFSET($F$7,0,$E971))-SUM($G971:X971),(((INDEX('PTRM input'!$G$385:$P$434,A15offset,$E971)-INDEX('PTRM input'!$G$277:$P$326,A15offset,$E971))*OFFSET($F$7,0,$E971))-SUM($G971:X971))*(OFFSET('PTRM input'!$G$477,0,$E971-1)/A15taxstdlife))))</f>
        <v>0</v>
      </c>
      <c r="Z971" s="251">
        <f ca="1">IF(A15taxstdlife="n/a","n/a",IF(A15taxstdlife="",0,IF(Z$3&gt;(A15stdlife+$E971),((INDEX('PTRM input'!$G$385:$P$434,A15offset,$E971)-INDEX('PTRM input'!$G$277:$P$326,A15offset,$E971))*OFFSET($F$7,0,$E971))-SUM($G971:Y971),(((INDEX('PTRM input'!$G$385:$P$434,A15offset,$E971)-INDEX('PTRM input'!$G$277:$P$326,A15offset,$E971))*OFFSET($F$7,0,$E971))-SUM($G971:Y971))*(OFFSET('PTRM input'!$G$477,0,$E971-1)/A15taxstdlife))))</f>
        <v>0</v>
      </c>
      <c r="AA971" s="251">
        <f ca="1">IF(A15taxstdlife="n/a","n/a",IF(A15taxstdlife="",0,IF(AA$3&gt;(A15stdlife+$E971),((INDEX('PTRM input'!$G$385:$P$434,A15offset,$E971)-INDEX('PTRM input'!$G$277:$P$326,A15offset,$E971))*OFFSET($F$7,0,$E971))-SUM($G971:Z971),(((INDEX('PTRM input'!$G$385:$P$434,A15offset,$E971)-INDEX('PTRM input'!$G$277:$P$326,A15offset,$E971))*OFFSET($F$7,0,$E971))-SUM($G971:Z971))*(OFFSET('PTRM input'!$G$477,0,$E971-1)/A15taxstdlife))))</f>
        <v>0</v>
      </c>
      <c r="AB971" s="251">
        <f ca="1">IF(A15taxstdlife="n/a","n/a",IF(A15taxstdlife="",0,IF(AB$3&gt;(A15stdlife+$E971),((INDEX('PTRM input'!$G$385:$P$434,A15offset,$E971)-INDEX('PTRM input'!$G$277:$P$326,A15offset,$E971))*OFFSET($F$7,0,$E971))-SUM($G971:AA971),(((INDEX('PTRM input'!$G$385:$P$434,A15offset,$E971)-INDEX('PTRM input'!$G$277:$P$326,A15offset,$E971))*OFFSET($F$7,0,$E971))-SUM($G971:AA971))*(OFFSET('PTRM input'!$G$477,0,$E971-1)/A15taxstdlife))))</f>
        <v>0</v>
      </c>
      <c r="AC971" s="251">
        <f ca="1">IF(A15taxstdlife="n/a","n/a",IF(A15taxstdlife="",0,IF(AC$3&gt;(A15stdlife+$E971),((INDEX('PTRM input'!$G$385:$P$434,A15offset,$E971)-INDEX('PTRM input'!$G$277:$P$326,A15offset,$E971))*OFFSET($F$7,0,$E971))-SUM($G971:AB971),(((INDEX('PTRM input'!$G$385:$P$434,A15offset,$E971)-INDEX('PTRM input'!$G$277:$P$326,A15offset,$E971))*OFFSET($F$7,0,$E971))-SUM($G971:AB971))*(OFFSET('PTRM input'!$G$477,0,$E971-1)/A15taxstdlife))))</f>
        <v>0</v>
      </c>
      <c r="AD971" s="251">
        <f ca="1">IF(A15taxstdlife="n/a","n/a",IF(A15taxstdlife="",0,IF(AD$3&gt;(A15stdlife+$E971),((INDEX('PTRM input'!$G$385:$P$434,A15offset,$E971)-INDEX('PTRM input'!$G$277:$P$326,A15offset,$E971))*OFFSET($F$7,0,$E971))-SUM($G971:AC971),(((INDEX('PTRM input'!$G$385:$P$434,A15offset,$E971)-INDEX('PTRM input'!$G$277:$P$326,A15offset,$E971))*OFFSET($F$7,0,$E971))-SUM($G971:AC971))*(OFFSET('PTRM input'!$G$477,0,$E971-1)/A15taxstdlife))))</f>
        <v>0</v>
      </c>
      <c r="AE971" s="251">
        <f ca="1">IF(A15taxstdlife="n/a","n/a",IF(A15taxstdlife="",0,IF(AE$3&gt;(A15stdlife+$E971),((INDEX('PTRM input'!$G$385:$P$434,A15offset,$E971)-INDEX('PTRM input'!$G$277:$P$326,A15offset,$E971))*OFFSET($F$7,0,$E971))-SUM($G971:AD971),(((INDEX('PTRM input'!$G$385:$P$434,A15offset,$E971)-INDEX('PTRM input'!$G$277:$P$326,A15offset,$E971))*OFFSET($F$7,0,$E971))-SUM($G971:AD971))*(OFFSET('PTRM input'!$G$477,0,$E971-1)/A15taxstdlife))))</f>
        <v>0</v>
      </c>
      <c r="AF971" s="251">
        <f ca="1">IF(A15taxstdlife="n/a","n/a",IF(A15taxstdlife="",0,IF(AF$3&gt;(A15stdlife+$E971),((INDEX('PTRM input'!$G$385:$P$434,A15offset,$E971)-INDEX('PTRM input'!$G$277:$P$326,A15offset,$E971))*OFFSET($F$7,0,$E971))-SUM($G971:AE971),(((INDEX('PTRM input'!$G$385:$P$434,A15offset,$E971)-INDEX('PTRM input'!$G$277:$P$326,A15offset,$E971))*OFFSET($F$7,0,$E971))-SUM($G971:AE971))*(OFFSET('PTRM input'!$G$477,0,$E971-1)/A15taxstdlife))))</f>
        <v>0</v>
      </c>
      <c r="AG971" s="251">
        <f ca="1">IF(A15taxstdlife="n/a","n/a",IF(A15taxstdlife="",0,IF(AG$3&gt;(A15stdlife+$E971),((INDEX('PTRM input'!$G$385:$P$434,A15offset,$E971)-INDEX('PTRM input'!$G$277:$P$326,A15offset,$E971))*OFFSET($F$7,0,$E971))-SUM($G971:AF971),(((INDEX('PTRM input'!$G$385:$P$434,A15offset,$E971)-INDEX('PTRM input'!$G$277:$P$326,A15offset,$E971))*OFFSET($F$7,0,$E971))-SUM($G971:AF971))*(OFFSET('PTRM input'!$G$477,0,$E971-1)/A15taxstdlife))))</f>
        <v>0</v>
      </c>
      <c r="AH971" s="251">
        <f ca="1">IF(A15taxstdlife="n/a","n/a",IF(A15taxstdlife="",0,IF(AH$3&gt;(A15stdlife+$E971),((INDEX('PTRM input'!$G$385:$P$434,A15offset,$E971)-INDEX('PTRM input'!$G$277:$P$326,A15offset,$E971))*OFFSET($F$7,0,$E971))-SUM($G971:AG971),(((INDEX('PTRM input'!$G$385:$P$434,A15offset,$E971)-INDEX('PTRM input'!$G$277:$P$326,A15offset,$E971))*OFFSET($F$7,0,$E971))-SUM($G971:AG971))*(OFFSET('PTRM input'!$G$477,0,$E971-1)/A15taxstdlife))))</f>
        <v>0</v>
      </c>
      <c r="AI971" s="251">
        <f ca="1">IF(A15taxstdlife="n/a","n/a",IF(A15taxstdlife="",0,IF(AI$3&gt;(A15stdlife+$E971),((INDEX('PTRM input'!$G$385:$P$434,A15offset,$E971)-INDEX('PTRM input'!$G$277:$P$326,A15offset,$E971))*OFFSET($F$7,0,$E971))-SUM($G971:AH971),(((INDEX('PTRM input'!$G$385:$P$434,A15offset,$E971)-INDEX('PTRM input'!$G$277:$P$326,A15offset,$E971))*OFFSET($F$7,0,$E971))-SUM($G971:AH971))*(OFFSET('PTRM input'!$G$477,0,$E971-1)/A15taxstdlife))))</f>
        <v>0</v>
      </c>
      <c r="AJ971" s="251">
        <f ca="1">IF(A15taxstdlife="n/a","n/a",IF(A15taxstdlife="",0,IF(AJ$3&gt;(A15stdlife+$E971),((INDEX('PTRM input'!$G$385:$P$434,A15offset,$E971)-INDEX('PTRM input'!$G$277:$P$326,A15offset,$E971))*OFFSET($F$7,0,$E971))-SUM($G971:AI971),(((INDEX('PTRM input'!$G$385:$P$434,A15offset,$E971)-INDEX('PTRM input'!$G$277:$P$326,A15offset,$E971))*OFFSET($F$7,0,$E971))-SUM($G971:AI971))*(OFFSET('PTRM input'!$G$477,0,$E971-1)/A15taxstdlife))))</f>
        <v>0</v>
      </c>
      <c r="AK971" s="251">
        <f ca="1">IF(A15taxstdlife="n/a","n/a",IF(A15taxstdlife="",0,IF(AK$3&gt;(A15stdlife+$E971),((INDEX('PTRM input'!$G$385:$P$434,A15offset,$E971)-INDEX('PTRM input'!$G$277:$P$326,A15offset,$E971))*OFFSET($F$7,0,$E971))-SUM($G971:AJ971),(((INDEX('PTRM input'!$G$385:$P$434,A15offset,$E971)-INDEX('PTRM input'!$G$277:$P$326,A15offset,$E971))*OFFSET($F$7,0,$E971))-SUM($G971:AJ971))*(OFFSET('PTRM input'!$G$477,0,$E971-1)/A15taxstdlife))))</f>
        <v>0</v>
      </c>
      <c r="AL971" s="251">
        <f ca="1">IF(A15taxstdlife="n/a","n/a",IF(A15taxstdlife="",0,IF(AL$3&gt;(A15stdlife+$E971),((INDEX('PTRM input'!$G$385:$P$434,A15offset,$E971)-INDEX('PTRM input'!$G$277:$P$326,A15offset,$E971))*OFFSET($F$7,0,$E971))-SUM($G971:AK971),(((INDEX('PTRM input'!$G$385:$P$434,A15offset,$E971)-INDEX('PTRM input'!$G$277:$P$326,A15offset,$E971))*OFFSET($F$7,0,$E971))-SUM($G971:AK971))*(OFFSET('PTRM input'!$G$477,0,$E971-1)/A15taxstdlife))))</f>
        <v>0</v>
      </c>
      <c r="AM971" s="251">
        <f ca="1">IF(A15taxstdlife="n/a","n/a",IF(A15taxstdlife="",0,IF(AM$3&gt;(A15stdlife+$E971),((INDEX('PTRM input'!$G$385:$P$434,A15offset,$E971)-INDEX('PTRM input'!$G$277:$P$326,A15offset,$E971))*OFFSET($F$7,0,$E971))-SUM($G971:AL971),(((INDEX('PTRM input'!$G$385:$P$434,A15offset,$E971)-INDEX('PTRM input'!$G$277:$P$326,A15offset,$E971))*OFFSET($F$7,0,$E971))-SUM($G971:AL971))*(OFFSET('PTRM input'!$G$477,0,$E971-1)/A15taxstdlife))))</f>
        <v>0</v>
      </c>
      <c r="AN971" s="251">
        <f ca="1">IF(A15taxstdlife="n/a","n/a",IF(A15taxstdlife="",0,IF(AN$3&gt;(A15stdlife+$E971),((INDEX('PTRM input'!$G$385:$P$434,A15offset,$E971)-INDEX('PTRM input'!$G$277:$P$326,A15offset,$E971))*OFFSET($F$7,0,$E971))-SUM($G971:AM971),(((INDEX('PTRM input'!$G$385:$P$434,A15offset,$E971)-INDEX('PTRM input'!$G$277:$P$326,A15offset,$E971))*OFFSET($F$7,0,$E971))-SUM($G971:AM971))*(OFFSET('PTRM input'!$G$477,0,$E971-1)/A15taxstdlife))))</f>
        <v>0</v>
      </c>
      <c r="AO971" s="251">
        <f ca="1">IF(A15taxstdlife="n/a","n/a",IF(A15taxstdlife="",0,IF(AO$3&gt;(A15stdlife+$E971),((INDEX('PTRM input'!$G$385:$P$434,A15offset,$E971)-INDEX('PTRM input'!$G$277:$P$326,A15offset,$E971))*OFFSET($F$7,0,$E971))-SUM($G971:AN971),(((INDEX('PTRM input'!$G$385:$P$434,A15offset,$E971)-INDEX('PTRM input'!$G$277:$P$326,A15offset,$E971))*OFFSET($F$7,0,$E971))-SUM($G971:AN971))*(OFFSET('PTRM input'!$G$477,0,$E971-1)/A15taxstdlife))))</f>
        <v>0</v>
      </c>
      <c r="AP971" s="251">
        <f ca="1">IF(A15taxstdlife="n/a","n/a",IF(A15taxstdlife="",0,IF(AP$3&gt;(A15stdlife+$E971),((INDEX('PTRM input'!$G$385:$P$434,A15offset,$E971)-INDEX('PTRM input'!$G$277:$P$326,A15offset,$E971))*OFFSET($F$7,0,$E971))-SUM($G971:AO971),(((INDEX('PTRM input'!$G$385:$P$434,A15offset,$E971)-INDEX('PTRM input'!$G$277:$P$326,A15offset,$E971))*OFFSET($F$7,0,$E971))-SUM($G971:AO971))*(OFFSET('PTRM input'!$G$477,0,$E971-1)/A15taxstdlife))))</f>
        <v>0</v>
      </c>
      <c r="AQ971" s="251">
        <f ca="1">IF(A15taxstdlife="n/a","n/a",IF(A15taxstdlife="",0,IF(AQ$3&gt;(A15stdlife+$E971),((INDEX('PTRM input'!$G$385:$P$434,A15offset,$E971)-INDEX('PTRM input'!$G$277:$P$326,A15offset,$E971))*OFFSET($F$7,0,$E971))-SUM($G971:AP971),(((INDEX('PTRM input'!$G$385:$P$434,A15offset,$E971)-INDEX('PTRM input'!$G$277:$P$326,A15offset,$E971))*OFFSET($F$7,0,$E971))-SUM($G971:AP971))*(OFFSET('PTRM input'!$G$477,0,$E971-1)/A15taxstdlife))))</f>
        <v>0</v>
      </c>
      <c r="AR971" s="251">
        <f ca="1">IF(A15taxstdlife="n/a","n/a",IF(A15taxstdlife="",0,IF(AR$3&gt;(A15stdlife+$E971),((INDEX('PTRM input'!$G$385:$P$434,A15offset,$E971)-INDEX('PTRM input'!$G$277:$P$326,A15offset,$E971))*OFFSET($F$7,0,$E971))-SUM($G971:AQ971),(((INDEX('PTRM input'!$G$385:$P$434,A15offset,$E971)-INDEX('PTRM input'!$G$277:$P$326,A15offset,$E971))*OFFSET($F$7,0,$E971))-SUM($G971:AQ971))*(OFFSET('PTRM input'!$G$477,0,$E971-1)/A15taxstdlife))))</f>
        <v>0</v>
      </c>
      <c r="AS971" s="251">
        <f ca="1">IF(A15taxstdlife="n/a","n/a",IF(A15taxstdlife="",0,IF(AS$3&gt;(A15stdlife+$E971),((INDEX('PTRM input'!$G$385:$P$434,A15offset,$E971)-INDEX('PTRM input'!$G$277:$P$326,A15offset,$E971))*OFFSET($F$7,0,$E971))-SUM($G971:AR971),(((INDEX('PTRM input'!$G$385:$P$434,A15offset,$E971)-INDEX('PTRM input'!$G$277:$P$326,A15offset,$E971))*OFFSET($F$7,0,$E971))-SUM($G971:AR971))*(OFFSET('PTRM input'!$G$477,0,$E971-1)/A15taxstdlife))))</f>
        <v>0</v>
      </c>
      <c r="AT971" s="251">
        <f ca="1">IF(A15taxstdlife="n/a","n/a",IF(A15taxstdlife="",0,IF(AT$3&gt;(A15stdlife+$E971),((INDEX('PTRM input'!$G$385:$P$434,A15offset,$E971)-INDEX('PTRM input'!$G$277:$P$326,A15offset,$E971))*OFFSET($F$7,0,$E971))-SUM($G971:AS971),(((INDEX('PTRM input'!$G$385:$P$434,A15offset,$E971)-INDEX('PTRM input'!$G$277:$P$326,A15offset,$E971))*OFFSET($F$7,0,$E971))-SUM($G971:AS971))*(OFFSET('PTRM input'!$G$477,0,$E971-1)/A15taxstdlife))))</f>
        <v>0</v>
      </c>
      <c r="AU971" s="251">
        <f ca="1">IF(A15taxstdlife="n/a","n/a",IF(A15taxstdlife="",0,IF(AU$3&gt;(A15stdlife+$E971),((INDEX('PTRM input'!$G$385:$P$434,A15offset,$E971)-INDEX('PTRM input'!$G$277:$P$326,A15offset,$E971))*OFFSET($F$7,0,$E971))-SUM($G971:AT971),(((INDEX('PTRM input'!$G$385:$P$434,A15offset,$E971)-INDEX('PTRM input'!$G$277:$P$326,A15offset,$E971))*OFFSET($F$7,0,$E971))-SUM($G971:AT971))*(OFFSET('PTRM input'!$G$477,0,$E971-1)/A15taxstdlife))))</f>
        <v>0</v>
      </c>
      <c r="AV971" s="251">
        <f ca="1">IF(A15taxstdlife="n/a","n/a",IF(A15taxstdlife="",0,IF(AV$3&gt;(A15stdlife+$E971),((INDEX('PTRM input'!$G$385:$P$434,A15offset,$E971)-INDEX('PTRM input'!$G$277:$P$326,A15offset,$E971))*OFFSET($F$7,0,$E971))-SUM($G971:AU971),(((INDEX('PTRM input'!$G$385:$P$434,A15offset,$E971)-INDEX('PTRM input'!$G$277:$P$326,A15offset,$E971))*OFFSET($F$7,0,$E971))-SUM($G971:AU971))*(OFFSET('PTRM input'!$G$477,0,$E971-1)/A15taxstdlife))))</f>
        <v>0</v>
      </c>
      <c r="AW971" s="251">
        <f ca="1">IF(A15taxstdlife="n/a","n/a",IF(A15taxstdlife="",0,IF(AW$3&gt;(A15stdlife+$E971),((INDEX('PTRM input'!$G$385:$P$434,A15offset,$E971)-INDEX('PTRM input'!$G$277:$P$326,A15offset,$E971))*OFFSET($F$7,0,$E971))-SUM($G971:AV971),(((INDEX('PTRM input'!$G$385:$P$434,A15offset,$E971)-INDEX('PTRM input'!$G$277:$P$326,A15offset,$E971))*OFFSET($F$7,0,$E971))-SUM($G971:AV971))*(OFFSET('PTRM input'!$G$477,0,$E971-1)/A15taxstdlife))))</f>
        <v>0</v>
      </c>
      <c r="AX971" s="251">
        <f ca="1">IF(A15taxstdlife="n/a","n/a",IF(A15taxstdlife="",0,IF(AX$3&gt;(A15stdlife+$E971),((INDEX('PTRM input'!$G$385:$P$434,A15offset,$E971)-INDEX('PTRM input'!$G$277:$P$326,A15offset,$E971))*OFFSET($F$7,0,$E971))-SUM($G971:AW971),(((INDEX('PTRM input'!$G$385:$P$434,A15offset,$E971)-INDEX('PTRM input'!$G$277:$P$326,A15offset,$E971))*OFFSET($F$7,0,$E971))-SUM($G971:AW971))*(OFFSET('PTRM input'!$G$477,0,$E971-1)/A15taxstdlife))))</f>
        <v>0</v>
      </c>
      <c r="AY971" s="251">
        <f ca="1">IF(A15taxstdlife="n/a","n/a",IF(A15taxstdlife="",0,IF(AY$3&gt;(A15stdlife+$E971),((INDEX('PTRM input'!$G$385:$P$434,A15offset,$E971)-INDEX('PTRM input'!$G$277:$P$326,A15offset,$E971))*OFFSET($F$7,0,$E971))-SUM($G971:AX971),(((INDEX('PTRM input'!$G$385:$P$434,A15offset,$E971)-INDEX('PTRM input'!$G$277:$P$326,A15offset,$E971))*OFFSET($F$7,0,$E971))-SUM($G971:AX971))*(OFFSET('PTRM input'!$G$477,0,$E971-1)/A15taxstdlife))))</f>
        <v>0</v>
      </c>
      <c r="AZ971" s="251">
        <f ca="1">IF(A15taxstdlife="n/a","n/a",IF(A15taxstdlife="",0,IF(AZ$3&gt;(A15stdlife+$E971),((INDEX('PTRM input'!$G$385:$P$434,A15offset,$E971)-INDEX('PTRM input'!$G$277:$P$326,A15offset,$E971))*OFFSET($F$7,0,$E971))-SUM($G971:AY971),(((INDEX('PTRM input'!$G$385:$P$434,A15offset,$E971)-INDEX('PTRM input'!$G$277:$P$326,A15offset,$E971))*OFFSET($F$7,0,$E971))-SUM($G971:AY971))*(OFFSET('PTRM input'!$G$477,0,$E971-1)/A15taxstdlife))))</f>
        <v>0</v>
      </c>
      <c r="BA971" s="251">
        <f ca="1">IF(A15taxstdlife="n/a","n/a",IF(A15taxstdlife="",0,IF(BA$3&gt;(A15stdlife+$E971),((INDEX('PTRM input'!$G$385:$P$434,A15offset,$E971)-INDEX('PTRM input'!$G$277:$P$326,A15offset,$E971))*OFFSET($F$7,0,$E971))-SUM($G971:AZ971),(((INDEX('PTRM input'!$G$385:$P$434,A15offset,$E971)-INDEX('PTRM input'!$G$277:$P$326,A15offset,$E971))*OFFSET($F$7,0,$E971))-SUM($G971:AZ971))*(OFFSET('PTRM input'!$G$477,0,$E971-1)/A15taxstdlife))))</f>
        <v>0</v>
      </c>
      <c r="BB971" s="251">
        <f ca="1">IF(A15taxstdlife="n/a","n/a",IF(A15taxstdlife="",0,IF(BB$3&gt;(A15stdlife+$E971),((INDEX('PTRM input'!$G$385:$P$434,A15offset,$E971)-INDEX('PTRM input'!$G$277:$P$326,A15offset,$E971))*OFFSET($F$7,0,$E971))-SUM($G971:BA971),(((INDEX('PTRM input'!$G$385:$P$434,A15offset,$E971)-INDEX('PTRM input'!$G$277:$P$326,A15offset,$E971))*OFFSET($F$7,0,$E971))-SUM($G971:BA971))*(OFFSET('PTRM input'!$G$477,0,$E971-1)/A15taxstdlife))))</f>
        <v>0</v>
      </c>
      <c r="BC971" s="251">
        <f ca="1">IF(A15taxstdlife="n/a","n/a",IF(A15taxstdlife="",0,IF(BC$3&gt;(A15stdlife+$E971),((INDEX('PTRM input'!$G$385:$P$434,A15offset,$E971)-INDEX('PTRM input'!$G$277:$P$326,A15offset,$E971))*OFFSET($F$7,0,$E971))-SUM($G971:BB971),(((INDEX('PTRM input'!$G$385:$P$434,A15offset,$E971)-INDEX('PTRM input'!$G$277:$P$326,A15offset,$E971))*OFFSET($F$7,0,$E971))-SUM($G971:BB971))*(OFFSET('PTRM input'!$G$477,0,$E971-1)/A15taxstdlife))))</f>
        <v>0</v>
      </c>
      <c r="BD971" s="251">
        <f ca="1">IF(A15taxstdlife="n/a","n/a",IF(A15taxstdlife="",0,IF(BD$3&gt;(A15stdlife+$E971),((INDEX('PTRM input'!$G$385:$P$434,A15offset,$E971)-INDEX('PTRM input'!$G$277:$P$326,A15offset,$E971))*OFFSET($F$7,0,$E971))-SUM($G971:BC971),(((INDEX('PTRM input'!$G$385:$P$434,A15offset,$E971)-INDEX('PTRM input'!$G$277:$P$326,A15offset,$E971))*OFFSET($F$7,0,$E971))-SUM($G971:BC971))*(OFFSET('PTRM input'!$G$477,0,$E971-1)/A15taxstdlife))))</f>
        <v>0</v>
      </c>
      <c r="BE971" s="251">
        <f ca="1">IF(A15taxstdlife="n/a","n/a",IF(A15taxstdlife="",0,IF(BE$3&gt;(A15stdlife+$E971),((INDEX('PTRM input'!$G$385:$P$434,A15offset,$E971)-INDEX('PTRM input'!$G$277:$P$326,A15offset,$E971))*OFFSET($F$7,0,$E971))-SUM($G971:BD971),(((INDEX('PTRM input'!$G$385:$P$434,A15offset,$E971)-INDEX('PTRM input'!$G$277:$P$326,A15offset,$E971))*OFFSET($F$7,0,$E971))-SUM($G971:BD971))*(OFFSET('PTRM input'!$G$477,0,$E971-1)/A15taxstdlife))))</f>
        <v>0</v>
      </c>
      <c r="BF971" s="251">
        <f ca="1">IF(A15taxstdlife="n/a","n/a",IF(A15taxstdlife="",0,IF(BF$3&gt;(A15stdlife+$E971),((INDEX('PTRM input'!$G$385:$P$434,A15offset,$E971)-INDEX('PTRM input'!$G$277:$P$326,A15offset,$E971))*OFFSET($F$7,0,$E971))-SUM($G971:BE971),(((INDEX('PTRM input'!$G$385:$P$434,A15offset,$E971)-INDEX('PTRM input'!$G$277:$P$326,A15offset,$E971))*OFFSET($F$7,0,$E971))-SUM($G971:BE971))*(OFFSET('PTRM input'!$G$477,0,$E971-1)/A15taxstdlife))))</f>
        <v>0</v>
      </c>
      <c r="BG971" s="251">
        <f ca="1">IF(A15taxstdlife="n/a","n/a",IF(A15taxstdlife="",0,IF(BG$3&gt;(A15stdlife+$E971),((INDEX('PTRM input'!$G$385:$P$434,A15offset,$E971)-INDEX('PTRM input'!$G$277:$P$326,A15offset,$E971))*OFFSET($F$7,0,$E971))-SUM($G971:BF971),(((INDEX('PTRM input'!$G$385:$P$434,A15offset,$E971)-INDEX('PTRM input'!$G$277:$P$326,A15offset,$E971))*OFFSET($F$7,0,$E971))-SUM($G971:BF971))*(OFFSET('PTRM input'!$G$477,0,$E971-1)/A15taxstdlife))))</f>
        <v>0</v>
      </c>
      <c r="BH971" s="251">
        <f ca="1">IF(A15taxstdlife="n/a","n/a",IF(A15taxstdlife="",0,IF(BH$3&gt;(A15stdlife+$E971),((INDEX('PTRM input'!$G$385:$P$434,A15offset,$E971)-INDEX('PTRM input'!$G$277:$P$326,A15offset,$E971))*OFFSET($F$7,0,$E971))-SUM($G971:BG971),(((INDEX('PTRM input'!$G$385:$P$434,A15offset,$E971)-INDEX('PTRM input'!$G$277:$P$326,A15offset,$E971))*OFFSET($F$7,0,$E971))-SUM($G971:BG971))*(OFFSET('PTRM input'!$G$477,0,$E971-1)/A15taxstdlife))))</f>
        <v>0</v>
      </c>
      <c r="BI971" s="251">
        <f ca="1">IF(A15taxstdlife="n/a","n/a",IF(A15taxstdlife="",0,IF(BI$3&gt;(A15stdlife+$E971),((INDEX('PTRM input'!$G$385:$P$434,A15offset,$E971)-INDEX('PTRM input'!$G$277:$P$326,A15offset,$E971))*OFFSET($F$7,0,$E971))-SUM($G971:BH971),(((INDEX('PTRM input'!$G$385:$P$434,A15offset,$E971)-INDEX('PTRM input'!$G$277:$P$326,A15offset,$E971))*OFFSET($F$7,0,$E971))-SUM($G971:BH971))*(OFFSET('PTRM input'!$G$477,0,$E971-1)/A15taxstdlife))))</f>
        <v>0</v>
      </c>
      <c r="BJ971" s="116"/>
      <c r="BK971" s="116"/>
      <c r="BL971" s="116"/>
      <c r="BM971" s="116"/>
    </row>
    <row r="972" spans="1:65" ht="12.75" hidden="1" customHeight="1" outlineLevel="2">
      <c r="A972" s="366"/>
      <c r="B972" s="19"/>
      <c r="C972" s="18"/>
      <c r="D972" s="760"/>
      <c r="E972" s="86">
        <v>9</v>
      </c>
      <c r="F972" s="356"/>
      <c r="G972" s="434"/>
      <c r="H972" s="435"/>
      <c r="I972" s="435"/>
      <c r="J972" s="435"/>
      <c r="K972" s="435"/>
      <c r="L972" s="435"/>
      <c r="M972" s="435"/>
      <c r="N972" s="435"/>
      <c r="O972" s="619"/>
      <c r="P972" s="251">
        <f ca="1">IF(A15taxstdlife="n/a","n/a",IF(A15taxstdlife="",0,IF(P$3&gt;(A15stdlife+$E972),((INDEX('PTRM input'!$G$385:$P$434,A15offset,$E972)-INDEX('PTRM input'!$G$277:$P$326,A15offset,$E972))*OFFSET($F$7,0,$E972))-SUM($G972:O972),(((INDEX('PTRM input'!$G$385:$P$434,A15offset,$E972)-INDEX('PTRM input'!$G$277:$P$326,A15offset,$E972))*OFFSET($F$7,0,$E972))-SUM($G972:O972))*(OFFSET('PTRM input'!$G$477,0,$E972-1)/A15taxstdlife))))</f>
        <v>0</v>
      </c>
      <c r="Q972" s="251">
        <f ca="1">IF(A15taxstdlife="n/a","n/a",IF(A15taxstdlife="",0,IF(Q$3&gt;(A15stdlife+$E972),((INDEX('PTRM input'!$G$385:$P$434,A15offset,$E972)-INDEX('PTRM input'!$G$277:$P$326,A15offset,$E972))*OFFSET($F$7,0,$E972))-SUM($G972:P972),(((INDEX('PTRM input'!$G$385:$P$434,A15offset,$E972)-INDEX('PTRM input'!$G$277:$P$326,A15offset,$E972))*OFFSET($F$7,0,$E972))-SUM($G972:P972))*(OFFSET('PTRM input'!$G$477,0,$E972-1)/A15taxstdlife))))</f>
        <v>0</v>
      </c>
      <c r="R972" s="251">
        <f ca="1">IF(A15taxstdlife="n/a","n/a",IF(A15taxstdlife="",0,IF(R$3&gt;(A15stdlife+$E972),((INDEX('PTRM input'!$G$385:$P$434,A15offset,$E972)-INDEX('PTRM input'!$G$277:$P$326,A15offset,$E972))*OFFSET($F$7,0,$E972))-SUM($G972:Q972),(((INDEX('PTRM input'!$G$385:$P$434,A15offset,$E972)-INDEX('PTRM input'!$G$277:$P$326,A15offset,$E972))*OFFSET($F$7,0,$E972))-SUM($G972:Q972))*(OFFSET('PTRM input'!$G$477,0,$E972-1)/A15taxstdlife))))</f>
        <v>0</v>
      </c>
      <c r="S972" s="251">
        <f ca="1">IF(A15taxstdlife="n/a","n/a",IF(A15taxstdlife="",0,IF(S$3&gt;(A15stdlife+$E972),((INDEX('PTRM input'!$G$385:$P$434,A15offset,$E972)-INDEX('PTRM input'!$G$277:$P$326,A15offset,$E972))*OFFSET($F$7,0,$E972))-SUM($G972:R972),(((INDEX('PTRM input'!$G$385:$P$434,A15offset,$E972)-INDEX('PTRM input'!$G$277:$P$326,A15offset,$E972))*OFFSET($F$7,0,$E972))-SUM($G972:R972))*(OFFSET('PTRM input'!$G$477,0,$E972-1)/A15taxstdlife))))</f>
        <v>0</v>
      </c>
      <c r="T972" s="251">
        <f ca="1">IF(A15taxstdlife="n/a","n/a",IF(A15taxstdlife="",0,IF(T$3&gt;(A15stdlife+$E972),((INDEX('PTRM input'!$G$385:$P$434,A15offset,$E972)-INDEX('PTRM input'!$G$277:$P$326,A15offset,$E972))*OFFSET($F$7,0,$E972))-SUM($G972:S972),(((INDEX('PTRM input'!$G$385:$P$434,A15offset,$E972)-INDEX('PTRM input'!$G$277:$P$326,A15offset,$E972))*OFFSET($F$7,0,$E972))-SUM($G972:S972))*(OFFSET('PTRM input'!$G$477,0,$E972-1)/A15taxstdlife))))</f>
        <v>0</v>
      </c>
      <c r="U972" s="251">
        <f ca="1">IF(A15taxstdlife="n/a","n/a",IF(A15taxstdlife="",0,IF(U$3&gt;(A15stdlife+$E972),((INDEX('PTRM input'!$G$385:$P$434,A15offset,$E972)-INDEX('PTRM input'!$G$277:$P$326,A15offset,$E972))*OFFSET($F$7,0,$E972))-SUM($G972:T972),(((INDEX('PTRM input'!$G$385:$P$434,A15offset,$E972)-INDEX('PTRM input'!$G$277:$P$326,A15offset,$E972))*OFFSET($F$7,0,$E972))-SUM($G972:T972))*(OFFSET('PTRM input'!$G$477,0,$E972-1)/A15taxstdlife))))</f>
        <v>0</v>
      </c>
      <c r="V972" s="251">
        <f ca="1">IF(A15taxstdlife="n/a","n/a",IF(A15taxstdlife="",0,IF(V$3&gt;(A15stdlife+$E972),((INDEX('PTRM input'!$G$385:$P$434,A15offset,$E972)-INDEX('PTRM input'!$G$277:$P$326,A15offset,$E972))*OFFSET($F$7,0,$E972))-SUM($G972:U972),(((INDEX('PTRM input'!$G$385:$P$434,A15offset,$E972)-INDEX('PTRM input'!$G$277:$P$326,A15offset,$E972))*OFFSET($F$7,0,$E972))-SUM($G972:U972))*(OFFSET('PTRM input'!$G$477,0,$E972-1)/A15taxstdlife))))</f>
        <v>0</v>
      </c>
      <c r="W972" s="251">
        <f ca="1">IF(A15taxstdlife="n/a","n/a",IF(A15taxstdlife="",0,IF(W$3&gt;(A15stdlife+$E972),((INDEX('PTRM input'!$G$385:$P$434,A15offset,$E972)-INDEX('PTRM input'!$G$277:$P$326,A15offset,$E972))*OFFSET($F$7,0,$E972))-SUM($G972:V972),(((INDEX('PTRM input'!$G$385:$P$434,A15offset,$E972)-INDEX('PTRM input'!$G$277:$P$326,A15offset,$E972))*OFFSET($F$7,0,$E972))-SUM($G972:V972))*(OFFSET('PTRM input'!$G$477,0,$E972-1)/A15taxstdlife))))</f>
        <v>0</v>
      </c>
      <c r="X972" s="251">
        <f ca="1">IF(A15taxstdlife="n/a","n/a",IF(A15taxstdlife="",0,IF(X$3&gt;(A15stdlife+$E972),((INDEX('PTRM input'!$G$385:$P$434,A15offset,$E972)-INDEX('PTRM input'!$G$277:$P$326,A15offset,$E972))*OFFSET($F$7,0,$E972))-SUM($G972:W972),(((INDEX('PTRM input'!$G$385:$P$434,A15offset,$E972)-INDEX('PTRM input'!$G$277:$P$326,A15offset,$E972))*OFFSET($F$7,0,$E972))-SUM($G972:W972))*(OFFSET('PTRM input'!$G$477,0,$E972-1)/A15taxstdlife))))</f>
        <v>0</v>
      </c>
      <c r="Y972" s="251">
        <f ca="1">IF(A15taxstdlife="n/a","n/a",IF(A15taxstdlife="",0,IF(Y$3&gt;(A15stdlife+$E972),((INDEX('PTRM input'!$G$385:$P$434,A15offset,$E972)-INDEX('PTRM input'!$G$277:$P$326,A15offset,$E972))*OFFSET($F$7,0,$E972))-SUM($G972:X972),(((INDEX('PTRM input'!$G$385:$P$434,A15offset,$E972)-INDEX('PTRM input'!$G$277:$P$326,A15offset,$E972))*OFFSET($F$7,0,$E972))-SUM($G972:X972))*(OFFSET('PTRM input'!$G$477,0,$E972-1)/A15taxstdlife))))</f>
        <v>0</v>
      </c>
      <c r="Z972" s="251">
        <f ca="1">IF(A15taxstdlife="n/a","n/a",IF(A15taxstdlife="",0,IF(Z$3&gt;(A15stdlife+$E972),((INDEX('PTRM input'!$G$385:$P$434,A15offset,$E972)-INDEX('PTRM input'!$G$277:$P$326,A15offset,$E972))*OFFSET($F$7,0,$E972))-SUM($G972:Y972),(((INDEX('PTRM input'!$G$385:$P$434,A15offset,$E972)-INDEX('PTRM input'!$G$277:$P$326,A15offset,$E972))*OFFSET($F$7,0,$E972))-SUM($G972:Y972))*(OFFSET('PTRM input'!$G$477,0,$E972-1)/A15taxstdlife))))</f>
        <v>0</v>
      </c>
      <c r="AA972" s="251">
        <f ca="1">IF(A15taxstdlife="n/a","n/a",IF(A15taxstdlife="",0,IF(AA$3&gt;(A15stdlife+$E972),((INDEX('PTRM input'!$G$385:$P$434,A15offset,$E972)-INDEX('PTRM input'!$G$277:$P$326,A15offset,$E972))*OFFSET($F$7,0,$E972))-SUM($G972:Z972),(((INDEX('PTRM input'!$G$385:$P$434,A15offset,$E972)-INDEX('PTRM input'!$G$277:$P$326,A15offset,$E972))*OFFSET($F$7,0,$E972))-SUM($G972:Z972))*(OFFSET('PTRM input'!$G$477,0,$E972-1)/A15taxstdlife))))</f>
        <v>0</v>
      </c>
      <c r="AB972" s="251">
        <f ca="1">IF(A15taxstdlife="n/a","n/a",IF(A15taxstdlife="",0,IF(AB$3&gt;(A15stdlife+$E972),((INDEX('PTRM input'!$G$385:$P$434,A15offset,$E972)-INDEX('PTRM input'!$G$277:$P$326,A15offset,$E972))*OFFSET($F$7,0,$E972))-SUM($G972:AA972),(((INDEX('PTRM input'!$G$385:$P$434,A15offset,$E972)-INDEX('PTRM input'!$G$277:$P$326,A15offset,$E972))*OFFSET($F$7,0,$E972))-SUM($G972:AA972))*(OFFSET('PTRM input'!$G$477,0,$E972-1)/A15taxstdlife))))</f>
        <v>0</v>
      </c>
      <c r="AC972" s="251">
        <f ca="1">IF(A15taxstdlife="n/a","n/a",IF(A15taxstdlife="",0,IF(AC$3&gt;(A15stdlife+$E972),((INDEX('PTRM input'!$G$385:$P$434,A15offset,$E972)-INDEX('PTRM input'!$G$277:$P$326,A15offset,$E972))*OFFSET($F$7,0,$E972))-SUM($G972:AB972),(((INDEX('PTRM input'!$G$385:$P$434,A15offset,$E972)-INDEX('PTRM input'!$G$277:$P$326,A15offset,$E972))*OFFSET($F$7,0,$E972))-SUM($G972:AB972))*(OFFSET('PTRM input'!$G$477,0,$E972-1)/A15taxstdlife))))</f>
        <v>0</v>
      </c>
      <c r="AD972" s="251">
        <f ca="1">IF(A15taxstdlife="n/a","n/a",IF(A15taxstdlife="",0,IF(AD$3&gt;(A15stdlife+$E972),((INDEX('PTRM input'!$G$385:$P$434,A15offset,$E972)-INDEX('PTRM input'!$G$277:$P$326,A15offset,$E972))*OFFSET($F$7,0,$E972))-SUM($G972:AC972),(((INDEX('PTRM input'!$G$385:$P$434,A15offset,$E972)-INDEX('PTRM input'!$G$277:$P$326,A15offset,$E972))*OFFSET($F$7,0,$E972))-SUM($G972:AC972))*(OFFSET('PTRM input'!$G$477,0,$E972-1)/A15taxstdlife))))</f>
        <v>0</v>
      </c>
      <c r="AE972" s="251">
        <f ca="1">IF(A15taxstdlife="n/a","n/a",IF(A15taxstdlife="",0,IF(AE$3&gt;(A15stdlife+$E972),((INDEX('PTRM input'!$G$385:$P$434,A15offset,$E972)-INDEX('PTRM input'!$G$277:$P$326,A15offset,$E972))*OFFSET($F$7,0,$E972))-SUM($G972:AD972),(((INDEX('PTRM input'!$G$385:$P$434,A15offset,$E972)-INDEX('PTRM input'!$G$277:$P$326,A15offset,$E972))*OFFSET($F$7,0,$E972))-SUM($G972:AD972))*(OFFSET('PTRM input'!$G$477,0,$E972-1)/A15taxstdlife))))</f>
        <v>0</v>
      </c>
      <c r="AF972" s="251">
        <f ca="1">IF(A15taxstdlife="n/a","n/a",IF(A15taxstdlife="",0,IF(AF$3&gt;(A15stdlife+$E972),((INDEX('PTRM input'!$G$385:$P$434,A15offset,$E972)-INDEX('PTRM input'!$G$277:$P$326,A15offset,$E972))*OFFSET($F$7,0,$E972))-SUM($G972:AE972),(((INDEX('PTRM input'!$G$385:$P$434,A15offset,$E972)-INDEX('PTRM input'!$G$277:$P$326,A15offset,$E972))*OFFSET($F$7,0,$E972))-SUM($G972:AE972))*(OFFSET('PTRM input'!$G$477,0,$E972-1)/A15taxstdlife))))</f>
        <v>0</v>
      </c>
      <c r="AG972" s="251">
        <f ca="1">IF(A15taxstdlife="n/a","n/a",IF(A15taxstdlife="",0,IF(AG$3&gt;(A15stdlife+$E972),((INDEX('PTRM input'!$G$385:$P$434,A15offset,$E972)-INDEX('PTRM input'!$G$277:$P$326,A15offset,$E972))*OFFSET($F$7,0,$E972))-SUM($G972:AF972),(((INDEX('PTRM input'!$G$385:$P$434,A15offset,$E972)-INDEX('PTRM input'!$G$277:$P$326,A15offset,$E972))*OFFSET($F$7,0,$E972))-SUM($G972:AF972))*(OFFSET('PTRM input'!$G$477,0,$E972-1)/A15taxstdlife))))</f>
        <v>0</v>
      </c>
      <c r="AH972" s="251">
        <f ca="1">IF(A15taxstdlife="n/a","n/a",IF(A15taxstdlife="",0,IF(AH$3&gt;(A15stdlife+$E972),((INDEX('PTRM input'!$G$385:$P$434,A15offset,$E972)-INDEX('PTRM input'!$G$277:$P$326,A15offset,$E972))*OFFSET($F$7,0,$E972))-SUM($G972:AG972),(((INDEX('PTRM input'!$G$385:$P$434,A15offset,$E972)-INDEX('PTRM input'!$G$277:$P$326,A15offset,$E972))*OFFSET($F$7,0,$E972))-SUM($G972:AG972))*(OFFSET('PTRM input'!$G$477,0,$E972-1)/A15taxstdlife))))</f>
        <v>0</v>
      </c>
      <c r="AI972" s="251">
        <f ca="1">IF(A15taxstdlife="n/a","n/a",IF(A15taxstdlife="",0,IF(AI$3&gt;(A15stdlife+$E972),((INDEX('PTRM input'!$G$385:$P$434,A15offset,$E972)-INDEX('PTRM input'!$G$277:$P$326,A15offset,$E972))*OFFSET($F$7,0,$E972))-SUM($G972:AH972),(((INDEX('PTRM input'!$G$385:$P$434,A15offset,$E972)-INDEX('PTRM input'!$G$277:$P$326,A15offset,$E972))*OFFSET($F$7,0,$E972))-SUM($G972:AH972))*(OFFSET('PTRM input'!$G$477,0,$E972-1)/A15taxstdlife))))</f>
        <v>0</v>
      </c>
      <c r="AJ972" s="251">
        <f ca="1">IF(A15taxstdlife="n/a","n/a",IF(A15taxstdlife="",0,IF(AJ$3&gt;(A15stdlife+$E972),((INDEX('PTRM input'!$G$385:$P$434,A15offset,$E972)-INDEX('PTRM input'!$G$277:$P$326,A15offset,$E972))*OFFSET($F$7,0,$E972))-SUM($G972:AI972),(((INDEX('PTRM input'!$G$385:$P$434,A15offset,$E972)-INDEX('PTRM input'!$G$277:$P$326,A15offset,$E972))*OFFSET($F$7,0,$E972))-SUM($G972:AI972))*(OFFSET('PTRM input'!$G$477,0,$E972-1)/A15taxstdlife))))</f>
        <v>0</v>
      </c>
      <c r="AK972" s="251">
        <f ca="1">IF(A15taxstdlife="n/a","n/a",IF(A15taxstdlife="",0,IF(AK$3&gt;(A15stdlife+$E972),((INDEX('PTRM input'!$G$385:$P$434,A15offset,$E972)-INDEX('PTRM input'!$G$277:$P$326,A15offset,$E972))*OFFSET($F$7,0,$E972))-SUM($G972:AJ972),(((INDEX('PTRM input'!$G$385:$P$434,A15offset,$E972)-INDEX('PTRM input'!$G$277:$P$326,A15offset,$E972))*OFFSET($F$7,0,$E972))-SUM($G972:AJ972))*(OFFSET('PTRM input'!$G$477,0,$E972-1)/A15taxstdlife))))</f>
        <v>0</v>
      </c>
      <c r="AL972" s="251">
        <f ca="1">IF(A15taxstdlife="n/a","n/a",IF(A15taxstdlife="",0,IF(AL$3&gt;(A15stdlife+$E972),((INDEX('PTRM input'!$G$385:$P$434,A15offset,$E972)-INDEX('PTRM input'!$G$277:$P$326,A15offset,$E972))*OFFSET($F$7,0,$E972))-SUM($G972:AK972),(((INDEX('PTRM input'!$G$385:$P$434,A15offset,$E972)-INDEX('PTRM input'!$G$277:$P$326,A15offset,$E972))*OFFSET($F$7,0,$E972))-SUM($G972:AK972))*(OFFSET('PTRM input'!$G$477,0,$E972-1)/A15taxstdlife))))</f>
        <v>0</v>
      </c>
      <c r="AM972" s="251">
        <f ca="1">IF(A15taxstdlife="n/a","n/a",IF(A15taxstdlife="",0,IF(AM$3&gt;(A15stdlife+$E972),((INDEX('PTRM input'!$G$385:$P$434,A15offset,$E972)-INDEX('PTRM input'!$G$277:$P$326,A15offset,$E972))*OFFSET($F$7,0,$E972))-SUM($G972:AL972),(((INDEX('PTRM input'!$G$385:$P$434,A15offset,$E972)-INDEX('PTRM input'!$G$277:$P$326,A15offset,$E972))*OFFSET($F$7,0,$E972))-SUM($G972:AL972))*(OFFSET('PTRM input'!$G$477,0,$E972-1)/A15taxstdlife))))</f>
        <v>0</v>
      </c>
      <c r="AN972" s="251">
        <f ca="1">IF(A15taxstdlife="n/a","n/a",IF(A15taxstdlife="",0,IF(AN$3&gt;(A15stdlife+$E972),((INDEX('PTRM input'!$G$385:$P$434,A15offset,$E972)-INDEX('PTRM input'!$G$277:$P$326,A15offset,$E972))*OFFSET($F$7,0,$E972))-SUM($G972:AM972),(((INDEX('PTRM input'!$G$385:$P$434,A15offset,$E972)-INDEX('PTRM input'!$G$277:$P$326,A15offset,$E972))*OFFSET($F$7,0,$E972))-SUM($G972:AM972))*(OFFSET('PTRM input'!$G$477,0,$E972-1)/A15taxstdlife))))</f>
        <v>0</v>
      </c>
      <c r="AO972" s="251">
        <f ca="1">IF(A15taxstdlife="n/a","n/a",IF(A15taxstdlife="",0,IF(AO$3&gt;(A15stdlife+$E972),((INDEX('PTRM input'!$G$385:$P$434,A15offset,$E972)-INDEX('PTRM input'!$G$277:$P$326,A15offset,$E972))*OFFSET($F$7,0,$E972))-SUM($G972:AN972),(((INDEX('PTRM input'!$G$385:$P$434,A15offset,$E972)-INDEX('PTRM input'!$G$277:$P$326,A15offset,$E972))*OFFSET($F$7,0,$E972))-SUM($G972:AN972))*(OFFSET('PTRM input'!$G$477,0,$E972-1)/A15taxstdlife))))</f>
        <v>0</v>
      </c>
      <c r="AP972" s="251">
        <f ca="1">IF(A15taxstdlife="n/a","n/a",IF(A15taxstdlife="",0,IF(AP$3&gt;(A15stdlife+$E972),((INDEX('PTRM input'!$G$385:$P$434,A15offset,$E972)-INDEX('PTRM input'!$G$277:$P$326,A15offset,$E972))*OFFSET($F$7,0,$E972))-SUM($G972:AO972),(((INDEX('PTRM input'!$G$385:$P$434,A15offset,$E972)-INDEX('PTRM input'!$G$277:$P$326,A15offset,$E972))*OFFSET($F$7,0,$E972))-SUM($G972:AO972))*(OFFSET('PTRM input'!$G$477,0,$E972-1)/A15taxstdlife))))</f>
        <v>0</v>
      </c>
      <c r="AQ972" s="251">
        <f ca="1">IF(A15taxstdlife="n/a","n/a",IF(A15taxstdlife="",0,IF(AQ$3&gt;(A15stdlife+$E972),((INDEX('PTRM input'!$G$385:$P$434,A15offset,$E972)-INDEX('PTRM input'!$G$277:$P$326,A15offset,$E972))*OFFSET($F$7,0,$E972))-SUM($G972:AP972),(((INDEX('PTRM input'!$G$385:$P$434,A15offset,$E972)-INDEX('PTRM input'!$G$277:$P$326,A15offset,$E972))*OFFSET($F$7,0,$E972))-SUM($G972:AP972))*(OFFSET('PTRM input'!$G$477,0,$E972-1)/A15taxstdlife))))</f>
        <v>0</v>
      </c>
      <c r="AR972" s="251">
        <f ca="1">IF(A15taxstdlife="n/a","n/a",IF(A15taxstdlife="",0,IF(AR$3&gt;(A15stdlife+$E972),((INDEX('PTRM input'!$G$385:$P$434,A15offset,$E972)-INDEX('PTRM input'!$G$277:$P$326,A15offset,$E972))*OFFSET($F$7,0,$E972))-SUM($G972:AQ972),(((INDEX('PTRM input'!$G$385:$P$434,A15offset,$E972)-INDEX('PTRM input'!$G$277:$P$326,A15offset,$E972))*OFFSET($F$7,0,$E972))-SUM($G972:AQ972))*(OFFSET('PTRM input'!$G$477,0,$E972-1)/A15taxstdlife))))</f>
        <v>0</v>
      </c>
      <c r="AS972" s="251">
        <f ca="1">IF(A15taxstdlife="n/a","n/a",IF(A15taxstdlife="",0,IF(AS$3&gt;(A15stdlife+$E972),((INDEX('PTRM input'!$G$385:$P$434,A15offset,$E972)-INDEX('PTRM input'!$G$277:$P$326,A15offset,$E972))*OFFSET($F$7,0,$E972))-SUM($G972:AR972),(((INDEX('PTRM input'!$G$385:$P$434,A15offset,$E972)-INDEX('PTRM input'!$G$277:$P$326,A15offset,$E972))*OFFSET($F$7,0,$E972))-SUM($G972:AR972))*(OFFSET('PTRM input'!$G$477,0,$E972-1)/A15taxstdlife))))</f>
        <v>0</v>
      </c>
      <c r="AT972" s="251">
        <f ca="1">IF(A15taxstdlife="n/a","n/a",IF(A15taxstdlife="",0,IF(AT$3&gt;(A15stdlife+$E972),((INDEX('PTRM input'!$G$385:$P$434,A15offset,$E972)-INDEX('PTRM input'!$G$277:$P$326,A15offset,$E972))*OFFSET($F$7,0,$E972))-SUM($G972:AS972),(((INDEX('PTRM input'!$G$385:$P$434,A15offset,$E972)-INDEX('PTRM input'!$G$277:$P$326,A15offset,$E972))*OFFSET($F$7,0,$E972))-SUM($G972:AS972))*(OFFSET('PTRM input'!$G$477,0,$E972-1)/A15taxstdlife))))</f>
        <v>0</v>
      </c>
      <c r="AU972" s="251">
        <f ca="1">IF(A15taxstdlife="n/a","n/a",IF(A15taxstdlife="",0,IF(AU$3&gt;(A15stdlife+$E972),((INDEX('PTRM input'!$G$385:$P$434,A15offset,$E972)-INDEX('PTRM input'!$G$277:$P$326,A15offset,$E972))*OFFSET($F$7,0,$E972))-SUM($G972:AT972),(((INDEX('PTRM input'!$G$385:$P$434,A15offset,$E972)-INDEX('PTRM input'!$G$277:$P$326,A15offset,$E972))*OFFSET($F$7,0,$E972))-SUM($G972:AT972))*(OFFSET('PTRM input'!$G$477,0,$E972-1)/A15taxstdlife))))</f>
        <v>0</v>
      </c>
      <c r="AV972" s="251">
        <f ca="1">IF(A15taxstdlife="n/a","n/a",IF(A15taxstdlife="",0,IF(AV$3&gt;(A15stdlife+$E972),((INDEX('PTRM input'!$G$385:$P$434,A15offset,$E972)-INDEX('PTRM input'!$G$277:$P$326,A15offset,$E972))*OFFSET($F$7,0,$E972))-SUM($G972:AU972),(((INDEX('PTRM input'!$G$385:$P$434,A15offset,$E972)-INDEX('PTRM input'!$G$277:$P$326,A15offset,$E972))*OFFSET($F$7,0,$E972))-SUM($G972:AU972))*(OFFSET('PTRM input'!$G$477,0,$E972-1)/A15taxstdlife))))</f>
        <v>0</v>
      </c>
      <c r="AW972" s="251">
        <f ca="1">IF(A15taxstdlife="n/a","n/a",IF(A15taxstdlife="",0,IF(AW$3&gt;(A15stdlife+$E972),((INDEX('PTRM input'!$G$385:$P$434,A15offset,$E972)-INDEX('PTRM input'!$G$277:$P$326,A15offset,$E972))*OFFSET($F$7,0,$E972))-SUM($G972:AV972),(((INDEX('PTRM input'!$G$385:$P$434,A15offset,$E972)-INDEX('PTRM input'!$G$277:$P$326,A15offset,$E972))*OFFSET($F$7,0,$E972))-SUM($G972:AV972))*(OFFSET('PTRM input'!$G$477,0,$E972-1)/A15taxstdlife))))</f>
        <v>0</v>
      </c>
      <c r="AX972" s="251">
        <f ca="1">IF(A15taxstdlife="n/a","n/a",IF(A15taxstdlife="",0,IF(AX$3&gt;(A15stdlife+$E972),((INDEX('PTRM input'!$G$385:$P$434,A15offset,$E972)-INDEX('PTRM input'!$G$277:$P$326,A15offset,$E972))*OFFSET($F$7,0,$E972))-SUM($G972:AW972),(((INDEX('PTRM input'!$G$385:$P$434,A15offset,$E972)-INDEX('PTRM input'!$G$277:$P$326,A15offset,$E972))*OFFSET($F$7,0,$E972))-SUM($G972:AW972))*(OFFSET('PTRM input'!$G$477,0,$E972-1)/A15taxstdlife))))</f>
        <v>0</v>
      </c>
      <c r="AY972" s="251">
        <f ca="1">IF(A15taxstdlife="n/a","n/a",IF(A15taxstdlife="",0,IF(AY$3&gt;(A15stdlife+$E972),((INDEX('PTRM input'!$G$385:$P$434,A15offset,$E972)-INDEX('PTRM input'!$G$277:$P$326,A15offset,$E972))*OFFSET($F$7,0,$E972))-SUM($G972:AX972),(((INDEX('PTRM input'!$G$385:$P$434,A15offset,$E972)-INDEX('PTRM input'!$G$277:$P$326,A15offset,$E972))*OFFSET($F$7,0,$E972))-SUM($G972:AX972))*(OFFSET('PTRM input'!$G$477,0,$E972-1)/A15taxstdlife))))</f>
        <v>0</v>
      </c>
      <c r="AZ972" s="251">
        <f ca="1">IF(A15taxstdlife="n/a","n/a",IF(A15taxstdlife="",0,IF(AZ$3&gt;(A15stdlife+$E972),((INDEX('PTRM input'!$G$385:$P$434,A15offset,$E972)-INDEX('PTRM input'!$G$277:$P$326,A15offset,$E972))*OFFSET($F$7,0,$E972))-SUM($G972:AY972),(((INDEX('PTRM input'!$G$385:$P$434,A15offset,$E972)-INDEX('PTRM input'!$G$277:$P$326,A15offset,$E972))*OFFSET($F$7,0,$E972))-SUM($G972:AY972))*(OFFSET('PTRM input'!$G$477,0,$E972-1)/A15taxstdlife))))</f>
        <v>0</v>
      </c>
      <c r="BA972" s="251">
        <f ca="1">IF(A15taxstdlife="n/a","n/a",IF(A15taxstdlife="",0,IF(BA$3&gt;(A15stdlife+$E972),((INDEX('PTRM input'!$G$385:$P$434,A15offset,$E972)-INDEX('PTRM input'!$G$277:$P$326,A15offset,$E972))*OFFSET($F$7,0,$E972))-SUM($G972:AZ972),(((INDEX('PTRM input'!$G$385:$P$434,A15offset,$E972)-INDEX('PTRM input'!$G$277:$P$326,A15offset,$E972))*OFFSET($F$7,0,$E972))-SUM($G972:AZ972))*(OFFSET('PTRM input'!$G$477,0,$E972-1)/A15taxstdlife))))</f>
        <v>0</v>
      </c>
      <c r="BB972" s="251">
        <f ca="1">IF(A15taxstdlife="n/a","n/a",IF(A15taxstdlife="",0,IF(BB$3&gt;(A15stdlife+$E972),((INDEX('PTRM input'!$G$385:$P$434,A15offset,$E972)-INDEX('PTRM input'!$G$277:$P$326,A15offset,$E972))*OFFSET($F$7,0,$E972))-SUM($G972:BA972),(((INDEX('PTRM input'!$G$385:$P$434,A15offset,$E972)-INDEX('PTRM input'!$G$277:$P$326,A15offset,$E972))*OFFSET($F$7,0,$E972))-SUM($G972:BA972))*(OFFSET('PTRM input'!$G$477,0,$E972-1)/A15taxstdlife))))</f>
        <v>0</v>
      </c>
      <c r="BC972" s="251">
        <f ca="1">IF(A15taxstdlife="n/a","n/a",IF(A15taxstdlife="",0,IF(BC$3&gt;(A15stdlife+$E972),((INDEX('PTRM input'!$G$385:$P$434,A15offset,$E972)-INDEX('PTRM input'!$G$277:$P$326,A15offset,$E972))*OFFSET($F$7,0,$E972))-SUM($G972:BB972),(((INDEX('PTRM input'!$G$385:$P$434,A15offset,$E972)-INDEX('PTRM input'!$G$277:$P$326,A15offset,$E972))*OFFSET($F$7,0,$E972))-SUM($G972:BB972))*(OFFSET('PTRM input'!$G$477,0,$E972-1)/A15taxstdlife))))</f>
        <v>0</v>
      </c>
      <c r="BD972" s="251">
        <f ca="1">IF(A15taxstdlife="n/a","n/a",IF(A15taxstdlife="",0,IF(BD$3&gt;(A15stdlife+$E972),((INDEX('PTRM input'!$G$385:$P$434,A15offset,$E972)-INDEX('PTRM input'!$G$277:$P$326,A15offset,$E972))*OFFSET($F$7,0,$E972))-SUM($G972:BC972),(((INDEX('PTRM input'!$G$385:$P$434,A15offset,$E972)-INDEX('PTRM input'!$G$277:$P$326,A15offset,$E972))*OFFSET($F$7,0,$E972))-SUM($G972:BC972))*(OFFSET('PTRM input'!$G$477,0,$E972-1)/A15taxstdlife))))</f>
        <v>0</v>
      </c>
      <c r="BE972" s="251">
        <f ca="1">IF(A15taxstdlife="n/a","n/a",IF(A15taxstdlife="",0,IF(BE$3&gt;(A15stdlife+$E972),((INDEX('PTRM input'!$G$385:$P$434,A15offset,$E972)-INDEX('PTRM input'!$G$277:$P$326,A15offset,$E972))*OFFSET($F$7,0,$E972))-SUM($G972:BD972),(((INDEX('PTRM input'!$G$385:$P$434,A15offset,$E972)-INDEX('PTRM input'!$G$277:$P$326,A15offset,$E972))*OFFSET($F$7,0,$E972))-SUM($G972:BD972))*(OFFSET('PTRM input'!$G$477,0,$E972-1)/A15taxstdlife))))</f>
        <v>0</v>
      </c>
      <c r="BF972" s="251">
        <f ca="1">IF(A15taxstdlife="n/a","n/a",IF(A15taxstdlife="",0,IF(BF$3&gt;(A15stdlife+$E972),((INDEX('PTRM input'!$G$385:$P$434,A15offset,$E972)-INDEX('PTRM input'!$G$277:$P$326,A15offset,$E972))*OFFSET($F$7,0,$E972))-SUM($G972:BE972),(((INDEX('PTRM input'!$G$385:$P$434,A15offset,$E972)-INDEX('PTRM input'!$G$277:$P$326,A15offset,$E972))*OFFSET($F$7,0,$E972))-SUM($G972:BE972))*(OFFSET('PTRM input'!$G$477,0,$E972-1)/A15taxstdlife))))</f>
        <v>0</v>
      </c>
      <c r="BG972" s="251">
        <f ca="1">IF(A15taxstdlife="n/a","n/a",IF(A15taxstdlife="",0,IF(BG$3&gt;(A15stdlife+$E972),((INDEX('PTRM input'!$G$385:$P$434,A15offset,$E972)-INDEX('PTRM input'!$G$277:$P$326,A15offset,$E972))*OFFSET($F$7,0,$E972))-SUM($G972:BF972),(((INDEX('PTRM input'!$G$385:$P$434,A15offset,$E972)-INDEX('PTRM input'!$G$277:$P$326,A15offset,$E972))*OFFSET($F$7,0,$E972))-SUM($G972:BF972))*(OFFSET('PTRM input'!$G$477,0,$E972-1)/A15taxstdlife))))</f>
        <v>0</v>
      </c>
      <c r="BH972" s="251">
        <f ca="1">IF(A15taxstdlife="n/a","n/a",IF(A15taxstdlife="",0,IF(BH$3&gt;(A15stdlife+$E972),((INDEX('PTRM input'!$G$385:$P$434,A15offset,$E972)-INDEX('PTRM input'!$G$277:$P$326,A15offset,$E972))*OFFSET($F$7,0,$E972))-SUM($G972:BG972),(((INDEX('PTRM input'!$G$385:$P$434,A15offset,$E972)-INDEX('PTRM input'!$G$277:$P$326,A15offset,$E972))*OFFSET($F$7,0,$E972))-SUM($G972:BG972))*(OFFSET('PTRM input'!$G$477,0,$E972-1)/A15taxstdlife))))</f>
        <v>0</v>
      </c>
      <c r="BI972" s="251">
        <f ca="1">IF(A15taxstdlife="n/a","n/a",IF(A15taxstdlife="",0,IF(BI$3&gt;(A15stdlife+$E972),((INDEX('PTRM input'!$G$385:$P$434,A15offset,$E972)-INDEX('PTRM input'!$G$277:$P$326,A15offset,$E972))*OFFSET($F$7,0,$E972))-SUM($G972:BH972),(((INDEX('PTRM input'!$G$385:$P$434,A15offset,$E972)-INDEX('PTRM input'!$G$277:$P$326,A15offset,$E972))*OFFSET($F$7,0,$E972))-SUM($G972:BH972))*(OFFSET('PTRM input'!$G$477,0,$E972-1)/A15taxstdlife))))</f>
        <v>0</v>
      </c>
      <c r="BJ972" s="116"/>
      <c r="BK972" s="116"/>
      <c r="BL972" s="116"/>
      <c r="BM972" s="116"/>
    </row>
    <row r="973" spans="1:65" ht="12.75" hidden="1" customHeight="1" outlineLevel="2">
      <c r="A973" s="366"/>
      <c r="B973" s="19"/>
      <c r="C973" s="18"/>
      <c r="D973" s="760"/>
      <c r="E973" s="87">
        <v>10</v>
      </c>
      <c r="F973" s="356"/>
      <c r="G973" s="434"/>
      <c r="H973" s="435"/>
      <c r="I973" s="435"/>
      <c r="J973" s="435"/>
      <c r="K973" s="435"/>
      <c r="L973" s="435"/>
      <c r="M973" s="435"/>
      <c r="N973" s="435"/>
      <c r="O973" s="435"/>
      <c r="P973" s="619"/>
      <c r="Q973" s="251">
        <f ca="1">IF(A15taxstdlife="n/a","n/a",IF(A15taxstdlife="",0,IF(Q$3&gt;(A15stdlife+$E973),((INDEX('PTRM input'!$G$385:$P$434,A15offset,$E973)-INDEX('PTRM input'!$G$277:$P$326,A15offset,$E973))*OFFSET($F$7,0,$E973))-SUM($G973:P973),(((INDEX('PTRM input'!$G$385:$P$434,A15offset,$E973)-INDEX('PTRM input'!$G$277:$P$326,A15offset,$E973))*OFFSET($F$7,0,$E973))-SUM($G973:P973))*(OFFSET('PTRM input'!$G$477,0,$E973-1)/A15taxstdlife))))</f>
        <v>0</v>
      </c>
      <c r="R973" s="251">
        <f ca="1">IF(A15taxstdlife="n/a","n/a",IF(A15taxstdlife="",0,IF(R$3&gt;(A15stdlife+$E973),((INDEX('PTRM input'!$G$385:$P$434,A15offset,$E973)-INDEX('PTRM input'!$G$277:$P$326,A15offset,$E973))*OFFSET($F$7,0,$E973))-SUM($G973:Q973),(((INDEX('PTRM input'!$G$385:$P$434,A15offset,$E973)-INDEX('PTRM input'!$G$277:$P$326,A15offset,$E973))*OFFSET($F$7,0,$E973))-SUM($G973:Q973))*(OFFSET('PTRM input'!$G$477,0,$E973-1)/A15taxstdlife))))</f>
        <v>0</v>
      </c>
      <c r="S973" s="251">
        <f ca="1">IF(A15taxstdlife="n/a","n/a",IF(A15taxstdlife="",0,IF(S$3&gt;(A15stdlife+$E973),((INDEX('PTRM input'!$G$385:$P$434,A15offset,$E973)-INDEX('PTRM input'!$G$277:$P$326,A15offset,$E973))*OFFSET($F$7,0,$E973))-SUM($G973:R973),(((INDEX('PTRM input'!$G$385:$P$434,A15offset,$E973)-INDEX('PTRM input'!$G$277:$P$326,A15offset,$E973))*OFFSET($F$7,0,$E973))-SUM($G973:R973))*(OFFSET('PTRM input'!$G$477,0,$E973-1)/A15taxstdlife))))</f>
        <v>0</v>
      </c>
      <c r="T973" s="251">
        <f ca="1">IF(A15taxstdlife="n/a","n/a",IF(A15taxstdlife="",0,IF(T$3&gt;(A15stdlife+$E973),((INDEX('PTRM input'!$G$385:$P$434,A15offset,$E973)-INDEX('PTRM input'!$G$277:$P$326,A15offset,$E973))*OFFSET($F$7,0,$E973))-SUM($G973:S973),(((INDEX('PTRM input'!$G$385:$P$434,A15offset,$E973)-INDEX('PTRM input'!$G$277:$P$326,A15offset,$E973))*OFFSET($F$7,0,$E973))-SUM($G973:S973))*(OFFSET('PTRM input'!$G$477,0,$E973-1)/A15taxstdlife))))</f>
        <v>0</v>
      </c>
      <c r="U973" s="251">
        <f ca="1">IF(A15taxstdlife="n/a","n/a",IF(A15taxstdlife="",0,IF(U$3&gt;(A15stdlife+$E973),((INDEX('PTRM input'!$G$385:$P$434,A15offset,$E973)-INDEX('PTRM input'!$G$277:$P$326,A15offset,$E973))*OFFSET($F$7,0,$E973))-SUM($G973:T973),(((INDEX('PTRM input'!$G$385:$P$434,A15offset,$E973)-INDEX('PTRM input'!$G$277:$P$326,A15offset,$E973))*OFFSET($F$7,0,$E973))-SUM($G973:T973))*(OFFSET('PTRM input'!$G$477,0,$E973-1)/A15taxstdlife))))</f>
        <v>0</v>
      </c>
      <c r="V973" s="251">
        <f ca="1">IF(A15taxstdlife="n/a","n/a",IF(A15taxstdlife="",0,IF(V$3&gt;(A15stdlife+$E973),((INDEX('PTRM input'!$G$385:$P$434,A15offset,$E973)-INDEX('PTRM input'!$G$277:$P$326,A15offset,$E973))*OFFSET($F$7,0,$E973))-SUM($G973:U973),(((INDEX('PTRM input'!$G$385:$P$434,A15offset,$E973)-INDEX('PTRM input'!$G$277:$P$326,A15offset,$E973))*OFFSET($F$7,0,$E973))-SUM($G973:U973))*(OFFSET('PTRM input'!$G$477,0,$E973-1)/A15taxstdlife))))</f>
        <v>0</v>
      </c>
      <c r="W973" s="251">
        <f ca="1">IF(A15taxstdlife="n/a","n/a",IF(A15taxstdlife="",0,IF(W$3&gt;(A15stdlife+$E973),((INDEX('PTRM input'!$G$385:$P$434,A15offset,$E973)-INDEX('PTRM input'!$G$277:$P$326,A15offset,$E973))*OFFSET($F$7,0,$E973))-SUM($G973:V973),(((INDEX('PTRM input'!$G$385:$P$434,A15offset,$E973)-INDEX('PTRM input'!$G$277:$P$326,A15offset,$E973))*OFFSET($F$7,0,$E973))-SUM($G973:V973))*(OFFSET('PTRM input'!$G$477,0,$E973-1)/A15taxstdlife))))</f>
        <v>0</v>
      </c>
      <c r="X973" s="251">
        <f ca="1">IF(A15taxstdlife="n/a","n/a",IF(A15taxstdlife="",0,IF(X$3&gt;(A15stdlife+$E973),((INDEX('PTRM input'!$G$385:$P$434,A15offset,$E973)-INDEX('PTRM input'!$G$277:$P$326,A15offset,$E973))*OFFSET($F$7,0,$E973))-SUM($G973:W973),(((INDEX('PTRM input'!$G$385:$P$434,A15offset,$E973)-INDEX('PTRM input'!$G$277:$P$326,A15offset,$E973))*OFFSET($F$7,0,$E973))-SUM($G973:W973))*(OFFSET('PTRM input'!$G$477,0,$E973-1)/A15taxstdlife))))</f>
        <v>0</v>
      </c>
      <c r="Y973" s="251">
        <f ca="1">IF(A15taxstdlife="n/a","n/a",IF(A15taxstdlife="",0,IF(Y$3&gt;(A15stdlife+$E973),((INDEX('PTRM input'!$G$385:$P$434,A15offset,$E973)-INDEX('PTRM input'!$G$277:$P$326,A15offset,$E973))*OFFSET($F$7,0,$E973))-SUM($G973:X973),(((INDEX('PTRM input'!$G$385:$P$434,A15offset,$E973)-INDEX('PTRM input'!$G$277:$P$326,A15offset,$E973))*OFFSET($F$7,0,$E973))-SUM($G973:X973))*(OFFSET('PTRM input'!$G$477,0,$E973-1)/A15taxstdlife))))</f>
        <v>0</v>
      </c>
      <c r="Z973" s="251">
        <f ca="1">IF(A15taxstdlife="n/a","n/a",IF(A15taxstdlife="",0,IF(Z$3&gt;(A15stdlife+$E973),((INDEX('PTRM input'!$G$385:$P$434,A15offset,$E973)-INDEX('PTRM input'!$G$277:$P$326,A15offset,$E973))*OFFSET($F$7,0,$E973))-SUM($G973:Y973),(((INDEX('PTRM input'!$G$385:$P$434,A15offset,$E973)-INDEX('PTRM input'!$G$277:$P$326,A15offset,$E973))*OFFSET($F$7,0,$E973))-SUM($G973:Y973))*(OFFSET('PTRM input'!$G$477,0,$E973-1)/A15taxstdlife))))</f>
        <v>0</v>
      </c>
      <c r="AA973" s="251">
        <f ca="1">IF(A15taxstdlife="n/a","n/a",IF(A15taxstdlife="",0,IF(AA$3&gt;(A15stdlife+$E973),((INDEX('PTRM input'!$G$385:$P$434,A15offset,$E973)-INDEX('PTRM input'!$G$277:$P$326,A15offset,$E973))*OFFSET($F$7,0,$E973))-SUM($G973:Z973),(((INDEX('PTRM input'!$G$385:$P$434,A15offset,$E973)-INDEX('PTRM input'!$G$277:$P$326,A15offset,$E973))*OFFSET($F$7,0,$E973))-SUM($G973:Z973))*(OFFSET('PTRM input'!$G$477,0,$E973-1)/A15taxstdlife))))</f>
        <v>0</v>
      </c>
      <c r="AB973" s="251">
        <f ca="1">IF(A15taxstdlife="n/a","n/a",IF(A15taxstdlife="",0,IF(AB$3&gt;(A15stdlife+$E973),((INDEX('PTRM input'!$G$385:$P$434,A15offset,$E973)-INDEX('PTRM input'!$G$277:$P$326,A15offset,$E973))*OFFSET($F$7,0,$E973))-SUM($G973:AA973),(((INDEX('PTRM input'!$G$385:$P$434,A15offset,$E973)-INDEX('PTRM input'!$G$277:$P$326,A15offset,$E973))*OFFSET($F$7,0,$E973))-SUM($G973:AA973))*(OFFSET('PTRM input'!$G$477,0,$E973-1)/A15taxstdlife))))</f>
        <v>0</v>
      </c>
      <c r="AC973" s="251">
        <f ca="1">IF(A15taxstdlife="n/a","n/a",IF(A15taxstdlife="",0,IF(AC$3&gt;(A15stdlife+$E973),((INDEX('PTRM input'!$G$385:$P$434,A15offset,$E973)-INDEX('PTRM input'!$G$277:$P$326,A15offset,$E973))*OFFSET($F$7,0,$E973))-SUM($G973:AB973),(((INDEX('PTRM input'!$G$385:$P$434,A15offset,$E973)-INDEX('PTRM input'!$G$277:$P$326,A15offset,$E973))*OFFSET($F$7,0,$E973))-SUM($G973:AB973))*(OFFSET('PTRM input'!$G$477,0,$E973-1)/A15taxstdlife))))</f>
        <v>0</v>
      </c>
      <c r="AD973" s="251">
        <f ca="1">IF(A15taxstdlife="n/a","n/a",IF(A15taxstdlife="",0,IF(AD$3&gt;(A15stdlife+$E973),((INDEX('PTRM input'!$G$385:$P$434,A15offset,$E973)-INDEX('PTRM input'!$G$277:$P$326,A15offset,$E973))*OFFSET($F$7,0,$E973))-SUM($G973:AC973),(((INDEX('PTRM input'!$G$385:$P$434,A15offset,$E973)-INDEX('PTRM input'!$G$277:$P$326,A15offset,$E973))*OFFSET($F$7,0,$E973))-SUM($G973:AC973))*(OFFSET('PTRM input'!$G$477,0,$E973-1)/A15taxstdlife))))</f>
        <v>0</v>
      </c>
      <c r="AE973" s="251">
        <f ca="1">IF(A15taxstdlife="n/a","n/a",IF(A15taxstdlife="",0,IF(AE$3&gt;(A15stdlife+$E973),((INDEX('PTRM input'!$G$385:$P$434,A15offset,$E973)-INDEX('PTRM input'!$G$277:$P$326,A15offset,$E973))*OFFSET($F$7,0,$E973))-SUM($G973:AD973),(((INDEX('PTRM input'!$G$385:$P$434,A15offset,$E973)-INDEX('PTRM input'!$G$277:$P$326,A15offset,$E973))*OFFSET($F$7,0,$E973))-SUM($G973:AD973))*(OFFSET('PTRM input'!$G$477,0,$E973-1)/A15taxstdlife))))</f>
        <v>0</v>
      </c>
      <c r="AF973" s="251">
        <f ca="1">IF(A15taxstdlife="n/a","n/a",IF(A15taxstdlife="",0,IF(AF$3&gt;(A15stdlife+$E973),((INDEX('PTRM input'!$G$385:$P$434,A15offset,$E973)-INDEX('PTRM input'!$G$277:$P$326,A15offset,$E973))*OFFSET($F$7,0,$E973))-SUM($G973:AE973),(((INDEX('PTRM input'!$G$385:$P$434,A15offset,$E973)-INDEX('PTRM input'!$G$277:$P$326,A15offset,$E973))*OFFSET($F$7,0,$E973))-SUM($G973:AE973))*(OFFSET('PTRM input'!$G$477,0,$E973-1)/A15taxstdlife))))</f>
        <v>0</v>
      </c>
      <c r="AG973" s="251">
        <f ca="1">IF(A15taxstdlife="n/a","n/a",IF(A15taxstdlife="",0,IF(AG$3&gt;(A15stdlife+$E973),((INDEX('PTRM input'!$G$385:$P$434,A15offset,$E973)-INDEX('PTRM input'!$G$277:$P$326,A15offset,$E973))*OFFSET($F$7,0,$E973))-SUM($G973:AF973),(((INDEX('PTRM input'!$G$385:$P$434,A15offset,$E973)-INDEX('PTRM input'!$G$277:$P$326,A15offset,$E973))*OFFSET($F$7,0,$E973))-SUM($G973:AF973))*(OFFSET('PTRM input'!$G$477,0,$E973-1)/A15taxstdlife))))</f>
        <v>0</v>
      </c>
      <c r="AH973" s="251">
        <f ca="1">IF(A15taxstdlife="n/a","n/a",IF(A15taxstdlife="",0,IF(AH$3&gt;(A15stdlife+$E973),((INDEX('PTRM input'!$G$385:$P$434,A15offset,$E973)-INDEX('PTRM input'!$G$277:$P$326,A15offset,$E973))*OFFSET($F$7,0,$E973))-SUM($G973:AG973),(((INDEX('PTRM input'!$G$385:$P$434,A15offset,$E973)-INDEX('PTRM input'!$G$277:$P$326,A15offset,$E973))*OFFSET($F$7,0,$E973))-SUM($G973:AG973))*(OFFSET('PTRM input'!$G$477,0,$E973-1)/A15taxstdlife))))</f>
        <v>0</v>
      </c>
      <c r="AI973" s="251">
        <f ca="1">IF(A15taxstdlife="n/a","n/a",IF(A15taxstdlife="",0,IF(AI$3&gt;(A15stdlife+$E973),((INDEX('PTRM input'!$G$385:$P$434,A15offset,$E973)-INDEX('PTRM input'!$G$277:$P$326,A15offset,$E973))*OFFSET($F$7,0,$E973))-SUM($G973:AH973),(((INDEX('PTRM input'!$G$385:$P$434,A15offset,$E973)-INDEX('PTRM input'!$G$277:$P$326,A15offset,$E973))*OFFSET($F$7,0,$E973))-SUM($G973:AH973))*(OFFSET('PTRM input'!$G$477,0,$E973-1)/A15taxstdlife))))</f>
        <v>0</v>
      </c>
      <c r="AJ973" s="251">
        <f ca="1">IF(A15taxstdlife="n/a","n/a",IF(A15taxstdlife="",0,IF(AJ$3&gt;(A15stdlife+$E973),((INDEX('PTRM input'!$G$385:$P$434,A15offset,$E973)-INDEX('PTRM input'!$G$277:$P$326,A15offset,$E973))*OFFSET($F$7,0,$E973))-SUM($G973:AI973),(((INDEX('PTRM input'!$G$385:$P$434,A15offset,$E973)-INDEX('PTRM input'!$G$277:$P$326,A15offset,$E973))*OFFSET($F$7,0,$E973))-SUM($G973:AI973))*(OFFSET('PTRM input'!$G$477,0,$E973-1)/A15taxstdlife))))</f>
        <v>0</v>
      </c>
      <c r="AK973" s="251">
        <f ca="1">IF(A15taxstdlife="n/a","n/a",IF(A15taxstdlife="",0,IF(AK$3&gt;(A15stdlife+$E973),((INDEX('PTRM input'!$G$385:$P$434,A15offset,$E973)-INDEX('PTRM input'!$G$277:$P$326,A15offset,$E973))*OFFSET($F$7,0,$E973))-SUM($G973:AJ973),(((INDEX('PTRM input'!$G$385:$P$434,A15offset,$E973)-INDEX('PTRM input'!$G$277:$P$326,A15offset,$E973))*OFFSET($F$7,0,$E973))-SUM($G973:AJ973))*(OFFSET('PTRM input'!$G$477,0,$E973-1)/A15taxstdlife))))</f>
        <v>0</v>
      </c>
      <c r="AL973" s="251">
        <f ca="1">IF(A15taxstdlife="n/a","n/a",IF(A15taxstdlife="",0,IF(AL$3&gt;(A15stdlife+$E973),((INDEX('PTRM input'!$G$385:$P$434,A15offset,$E973)-INDEX('PTRM input'!$G$277:$P$326,A15offset,$E973))*OFFSET($F$7,0,$E973))-SUM($G973:AK973),(((INDEX('PTRM input'!$G$385:$P$434,A15offset,$E973)-INDEX('PTRM input'!$G$277:$P$326,A15offset,$E973))*OFFSET($F$7,0,$E973))-SUM($G973:AK973))*(OFFSET('PTRM input'!$G$477,0,$E973-1)/A15taxstdlife))))</f>
        <v>0</v>
      </c>
      <c r="AM973" s="251">
        <f ca="1">IF(A15taxstdlife="n/a","n/a",IF(A15taxstdlife="",0,IF(AM$3&gt;(A15stdlife+$E973),((INDEX('PTRM input'!$G$385:$P$434,A15offset,$E973)-INDEX('PTRM input'!$G$277:$P$326,A15offset,$E973))*OFFSET($F$7,0,$E973))-SUM($G973:AL973),(((INDEX('PTRM input'!$G$385:$P$434,A15offset,$E973)-INDEX('PTRM input'!$G$277:$P$326,A15offset,$E973))*OFFSET($F$7,0,$E973))-SUM($G973:AL973))*(OFFSET('PTRM input'!$G$477,0,$E973-1)/A15taxstdlife))))</f>
        <v>0</v>
      </c>
      <c r="AN973" s="251">
        <f ca="1">IF(A15taxstdlife="n/a","n/a",IF(A15taxstdlife="",0,IF(AN$3&gt;(A15stdlife+$E973),((INDEX('PTRM input'!$G$385:$P$434,A15offset,$E973)-INDEX('PTRM input'!$G$277:$P$326,A15offset,$E973))*OFFSET($F$7,0,$E973))-SUM($G973:AM973),(((INDEX('PTRM input'!$G$385:$P$434,A15offset,$E973)-INDEX('PTRM input'!$G$277:$P$326,A15offset,$E973))*OFFSET($F$7,0,$E973))-SUM($G973:AM973))*(OFFSET('PTRM input'!$G$477,0,$E973-1)/A15taxstdlife))))</f>
        <v>0</v>
      </c>
      <c r="AO973" s="251">
        <f ca="1">IF(A15taxstdlife="n/a","n/a",IF(A15taxstdlife="",0,IF(AO$3&gt;(A15stdlife+$E973),((INDEX('PTRM input'!$G$385:$P$434,A15offset,$E973)-INDEX('PTRM input'!$G$277:$P$326,A15offset,$E973))*OFFSET($F$7,0,$E973))-SUM($G973:AN973),(((INDEX('PTRM input'!$G$385:$P$434,A15offset,$E973)-INDEX('PTRM input'!$G$277:$P$326,A15offset,$E973))*OFFSET($F$7,0,$E973))-SUM($G973:AN973))*(OFFSET('PTRM input'!$G$477,0,$E973-1)/A15taxstdlife))))</f>
        <v>0</v>
      </c>
      <c r="AP973" s="251">
        <f ca="1">IF(A15taxstdlife="n/a","n/a",IF(A15taxstdlife="",0,IF(AP$3&gt;(A15stdlife+$E973),((INDEX('PTRM input'!$G$385:$P$434,A15offset,$E973)-INDEX('PTRM input'!$G$277:$P$326,A15offset,$E973))*OFFSET($F$7,0,$E973))-SUM($G973:AO973),(((INDEX('PTRM input'!$G$385:$P$434,A15offset,$E973)-INDEX('PTRM input'!$G$277:$P$326,A15offset,$E973))*OFFSET($F$7,0,$E973))-SUM($G973:AO973))*(OFFSET('PTRM input'!$G$477,0,$E973-1)/A15taxstdlife))))</f>
        <v>0</v>
      </c>
      <c r="AQ973" s="251">
        <f ca="1">IF(A15taxstdlife="n/a","n/a",IF(A15taxstdlife="",0,IF(AQ$3&gt;(A15stdlife+$E973),((INDEX('PTRM input'!$G$385:$P$434,A15offset,$E973)-INDEX('PTRM input'!$G$277:$P$326,A15offset,$E973))*OFFSET($F$7,0,$E973))-SUM($G973:AP973),(((INDEX('PTRM input'!$G$385:$P$434,A15offset,$E973)-INDEX('PTRM input'!$G$277:$P$326,A15offset,$E973))*OFFSET($F$7,0,$E973))-SUM($G973:AP973))*(OFFSET('PTRM input'!$G$477,0,$E973-1)/A15taxstdlife))))</f>
        <v>0</v>
      </c>
      <c r="AR973" s="251">
        <f ca="1">IF(A15taxstdlife="n/a","n/a",IF(A15taxstdlife="",0,IF(AR$3&gt;(A15stdlife+$E973),((INDEX('PTRM input'!$G$385:$P$434,A15offset,$E973)-INDEX('PTRM input'!$G$277:$P$326,A15offset,$E973))*OFFSET($F$7,0,$E973))-SUM($G973:AQ973),(((INDEX('PTRM input'!$G$385:$P$434,A15offset,$E973)-INDEX('PTRM input'!$G$277:$P$326,A15offset,$E973))*OFFSET($F$7,0,$E973))-SUM($G973:AQ973))*(OFFSET('PTRM input'!$G$477,0,$E973-1)/A15taxstdlife))))</f>
        <v>0</v>
      </c>
      <c r="AS973" s="251">
        <f ca="1">IF(A15taxstdlife="n/a","n/a",IF(A15taxstdlife="",0,IF(AS$3&gt;(A15stdlife+$E973),((INDEX('PTRM input'!$G$385:$P$434,A15offset,$E973)-INDEX('PTRM input'!$G$277:$P$326,A15offset,$E973))*OFFSET($F$7,0,$E973))-SUM($G973:AR973),(((INDEX('PTRM input'!$G$385:$P$434,A15offset,$E973)-INDEX('PTRM input'!$G$277:$P$326,A15offset,$E973))*OFFSET($F$7,0,$E973))-SUM($G973:AR973))*(OFFSET('PTRM input'!$G$477,0,$E973-1)/A15taxstdlife))))</f>
        <v>0</v>
      </c>
      <c r="AT973" s="251">
        <f ca="1">IF(A15taxstdlife="n/a","n/a",IF(A15taxstdlife="",0,IF(AT$3&gt;(A15stdlife+$E973),((INDEX('PTRM input'!$G$385:$P$434,A15offset,$E973)-INDEX('PTRM input'!$G$277:$P$326,A15offset,$E973))*OFFSET($F$7,0,$E973))-SUM($G973:AS973),(((INDEX('PTRM input'!$G$385:$P$434,A15offset,$E973)-INDEX('PTRM input'!$G$277:$P$326,A15offset,$E973))*OFFSET($F$7,0,$E973))-SUM($G973:AS973))*(OFFSET('PTRM input'!$G$477,0,$E973-1)/A15taxstdlife))))</f>
        <v>0</v>
      </c>
      <c r="AU973" s="251">
        <f ca="1">IF(A15taxstdlife="n/a","n/a",IF(A15taxstdlife="",0,IF(AU$3&gt;(A15stdlife+$E973),((INDEX('PTRM input'!$G$385:$P$434,A15offset,$E973)-INDEX('PTRM input'!$G$277:$P$326,A15offset,$E973))*OFFSET($F$7,0,$E973))-SUM($G973:AT973),(((INDEX('PTRM input'!$G$385:$P$434,A15offset,$E973)-INDEX('PTRM input'!$G$277:$P$326,A15offset,$E973))*OFFSET($F$7,0,$E973))-SUM($G973:AT973))*(OFFSET('PTRM input'!$G$477,0,$E973-1)/A15taxstdlife))))</f>
        <v>0</v>
      </c>
      <c r="AV973" s="251">
        <f ca="1">IF(A15taxstdlife="n/a","n/a",IF(A15taxstdlife="",0,IF(AV$3&gt;(A15stdlife+$E973),((INDEX('PTRM input'!$G$385:$P$434,A15offset,$E973)-INDEX('PTRM input'!$G$277:$P$326,A15offset,$E973))*OFFSET($F$7,0,$E973))-SUM($G973:AU973),(((INDEX('PTRM input'!$G$385:$P$434,A15offset,$E973)-INDEX('PTRM input'!$G$277:$P$326,A15offset,$E973))*OFFSET($F$7,0,$E973))-SUM($G973:AU973))*(OFFSET('PTRM input'!$G$477,0,$E973-1)/A15taxstdlife))))</f>
        <v>0</v>
      </c>
      <c r="AW973" s="251">
        <f ca="1">IF(A15taxstdlife="n/a","n/a",IF(A15taxstdlife="",0,IF(AW$3&gt;(A15stdlife+$E973),((INDEX('PTRM input'!$G$385:$P$434,A15offset,$E973)-INDEX('PTRM input'!$G$277:$P$326,A15offset,$E973))*OFFSET($F$7,0,$E973))-SUM($G973:AV973),(((INDEX('PTRM input'!$G$385:$P$434,A15offset,$E973)-INDEX('PTRM input'!$G$277:$P$326,A15offset,$E973))*OFFSET($F$7,0,$E973))-SUM($G973:AV973))*(OFFSET('PTRM input'!$G$477,0,$E973-1)/A15taxstdlife))))</f>
        <v>0</v>
      </c>
      <c r="AX973" s="251">
        <f ca="1">IF(A15taxstdlife="n/a","n/a",IF(A15taxstdlife="",0,IF(AX$3&gt;(A15stdlife+$E973),((INDEX('PTRM input'!$G$385:$P$434,A15offset,$E973)-INDEX('PTRM input'!$G$277:$P$326,A15offset,$E973))*OFFSET($F$7,0,$E973))-SUM($G973:AW973),(((INDEX('PTRM input'!$G$385:$P$434,A15offset,$E973)-INDEX('PTRM input'!$G$277:$P$326,A15offset,$E973))*OFFSET($F$7,0,$E973))-SUM($G973:AW973))*(OFFSET('PTRM input'!$G$477,0,$E973-1)/A15taxstdlife))))</f>
        <v>0</v>
      </c>
      <c r="AY973" s="251">
        <f ca="1">IF(A15taxstdlife="n/a","n/a",IF(A15taxstdlife="",0,IF(AY$3&gt;(A15stdlife+$E973),((INDEX('PTRM input'!$G$385:$P$434,A15offset,$E973)-INDEX('PTRM input'!$G$277:$P$326,A15offset,$E973))*OFFSET($F$7,0,$E973))-SUM($G973:AX973),(((INDEX('PTRM input'!$G$385:$P$434,A15offset,$E973)-INDEX('PTRM input'!$G$277:$P$326,A15offset,$E973))*OFFSET($F$7,0,$E973))-SUM($G973:AX973))*(OFFSET('PTRM input'!$G$477,0,$E973-1)/A15taxstdlife))))</f>
        <v>0</v>
      </c>
      <c r="AZ973" s="251">
        <f ca="1">IF(A15taxstdlife="n/a","n/a",IF(A15taxstdlife="",0,IF(AZ$3&gt;(A15stdlife+$E973),((INDEX('PTRM input'!$G$385:$P$434,A15offset,$E973)-INDEX('PTRM input'!$G$277:$P$326,A15offset,$E973))*OFFSET($F$7,0,$E973))-SUM($G973:AY973),(((INDEX('PTRM input'!$G$385:$P$434,A15offset,$E973)-INDEX('PTRM input'!$G$277:$P$326,A15offset,$E973))*OFFSET($F$7,0,$E973))-SUM($G973:AY973))*(OFFSET('PTRM input'!$G$477,0,$E973-1)/A15taxstdlife))))</f>
        <v>0</v>
      </c>
      <c r="BA973" s="251">
        <f ca="1">IF(A15taxstdlife="n/a","n/a",IF(A15taxstdlife="",0,IF(BA$3&gt;(A15stdlife+$E973),((INDEX('PTRM input'!$G$385:$P$434,A15offset,$E973)-INDEX('PTRM input'!$G$277:$P$326,A15offset,$E973))*OFFSET($F$7,0,$E973))-SUM($G973:AZ973),(((INDEX('PTRM input'!$G$385:$P$434,A15offset,$E973)-INDEX('PTRM input'!$G$277:$P$326,A15offset,$E973))*OFFSET($F$7,0,$E973))-SUM($G973:AZ973))*(OFFSET('PTRM input'!$G$477,0,$E973-1)/A15taxstdlife))))</f>
        <v>0</v>
      </c>
      <c r="BB973" s="251">
        <f ca="1">IF(A15taxstdlife="n/a","n/a",IF(A15taxstdlife="",0,IF(BB$3&gt;(A15stdlife+$E973),((INDEX('PTRM input'!$G$385:$P$434,A15offset,$E973)-INDEX('PTRM input'!$G$277:$P$326,A15offset,$E973))*OFFSET($F$7,0,$E973))-SUM($G973:BA973),(((INDEX('PTRM input'!$G$385:$P$434,A15offset,$E973)-INDEX('PTRM input'!$G$277:$P$326,A15offset,$E973))*OFFSET($F$7,0,$E973))-SUM($G973:BA973))*(OFFSET('PTRM input'!$G$477,0,$E973-1)/A15taxstdlife))))</f>
        <v>0</v>
      </c>
      <c r="BC973" s="251">
        <f ca="1">IF(A15taxstdlife="n/a","n/a",IF(A15taxstdlife="",0,IF(BC$3&gt;(A15stdlife+$E973),((INDEX('PTRM input'!$G$385:$P$434,A15offset,$E973)-INDEX('PTRM input'!$G$277:$P$326,A15offset,$E973))*OFFSET($F$7,0,$E973))-SUM($G973:BB973),(((INDEX('PTRM input'!$G$385:$P$434,A15offset,$E973)-INDEX('PTRM input'!$G$277:$P$326,A15offset,$E973))*OFFSET($F$7,0,$E973))-SUM($G973:BB973))*(OFFSET('PTRM input'!$G$477,0,$E973-1)/A15taxstdlife))))</f>
        <v>0</v>
      </c>
      <c r="BD973" s="251">
        <f ca="1">IF(A15taxstdlife="n/a","n/a",IF(A15taxstdlife="",0,IF(BD$3&gt;(A15stdlife+$E973),((INDEX('PTRM input'!$G$385:$P$434,A15offset,$E973)-INDEX('PTRM input'!$G$277:$P$326,A15offset,$E973))*OFFSET($F$7,0,$E973))-SUM($G973:BC973),(((INDEX('PTRM input'!$G$385:$P$434,A15offset,$E973)-INDEX('PTRM input'!$G$277:$P$326,A15offset,$E973))*OFFSET($F$7,0,$E973))-SUM($G973:BC973))*(OFFSET('PTRM input'!$G$477,0,$E973-1)/A15taxstdlife))))</f>
        <v>0</v>
      </c>
      <c r="BE973" s="251">
        <f ca="1">IF(A15taxstdlife="n/a","n/a",IF(A15taxstdlife="",0,IF(BE$3&gt;(A15stdlife+$E973),((INDEX('PTRM input'!$G$385:$P$434,A15offset,$E973)-INDEX('PTRM input'!$G$277:$P$326,A15offset,$E973))*OFFSET($F$7,0,$E973))-SUM($G973:BD973),(((INDEX('PTRM input'!$G$385:$P$434,A15offset,$E973)-INDEX('PTRM input'!$G$277:$P$326,A15offset,$E973))*OFFSET($F$7,0,$E973))-SUM($G973:BD973))*(OFFSET('PTRM input'!$G$477,0,$E973-1)/A15taxstdlife))))</f>
        <v>0</v>
      </c>
      <c r="BF973" s="251">
        <f ca="1">IF(A15taxstdlife="n/a","n/a",IF(A15taxstdlife="",0,IF(BF$3&gt;(A15stdlife+$E973),((INDEX('PTRM input'!$G$385:$P$434,A15offset,$E973)-INDEX('PTRM input'!$G$277:$P$326,A15offset,$E973))*OFFSET($F$7,0,$E973))-SUM($G973:BE973),(((INDEX('PTRM input'!$G$385:$P$434,A15offset,$E973)-INDEX('PTRM input'!$G$277:$P$326,A15offset,$E973))*OFFSET($F$7,0,$E973))-SUM($G973:BE973))*(OFFSET('PTRM input'!$G$477,0,$E973-1)/A15taxstdlife))))</f>
        <v>0</v>
      </c>
      <c r="BG973" s="251">
        <f ca="1">IF(A15taxstdlife="n/a","n/a",IF(A15taxstdlife="",0,IF(BG$3&gt;(A15stdlife+$E973),((INDEX('PTRM input'!$G$385:$P$434,A15offset,$E973)-INDEX('PTRM input'!$G$277:$P$326,A15offset,$E973))*OFFSET($F$7,0,$E973))-SUM($G973:BF973),(((INDEX('PTRM input'!$G$385:$P$434,A15offset,$E973)-INDEX('PTRM input'!$G$277:$P$326,A15offset,$E973))*OFFSET($F$7,0,$E973))-SUM($G973:BF973))*(OFFSET('PTRM input'!$G$477,0,$E973-1)/A15taxstdlife))))</f>
        <v>0</v>
      </c>
      <c r="BH973" s="251">
        <f ca="1">IF(A15taxstdlife="n/a","n/a",IF(A15taxstdlife="",0,IF(BH$3&gt;(A15stdlife+$E973),((INDEX('PTRM input'!$G$385:$P$434,A15offset,$E973)-INDEX('PTRM input'!$G$277:$P$326,A15offset,$E973))*OFFSET($F$7,0,$E973))-SUM($G973:BG973),(((INDEX('PTRM input'!$G$385:$P$434,A15offset,$E973)-INDEX('PTRM input'!$G$277:$P$326,A15offset,$E973))*OFFSET($F$7,0,$E973))-SUM($G973:BG973))*(OFFSET('PTRM input'!$G$477,0,$E973-1)/A15taxstdlife))))</f>
        <v>0</v>
      </c>
      <c r="BI973" s="251">
        <f ca="1">IF(A15taxstdlife="n/a","n/a",IF(A15taxstdlife="",0,IF(BI$3&gt;(A15stdlife+$E973),((INDEX('PTRM input'!$G$385:$P$434,A15offset,$E973)-INDEX('PTRM input'!$G$277:$P$326,A15offset,$E973))*OFFSET($F$7,0,$E973))-SUM($G973:BH973),(((INDEX('PTRM input'!$G$385:$P$434,A15offset,$E973)-INDEX('PTRM input'!$G$277:$P$326,A15offset,$E973))*OFFSET($F$7,0,$E973))-SUM($G973:BH973))*(OFFSET('PTRM input'!$G$477,0,$E973-1)/A15taxstdlife))))</f>
        <v>0</v>
      </c>
      <c r="BJ973" s="116"/>
      <c r="BK973" s="116"/>
      <c r="BL973" s="116"/>
      <c r="BM973" s="116"/>
    </row>
    <row r="974" spans="1:65" ht="12.75" customHeight="1" outlineLevel="1" collapsed="1">
      <c r="A974" s="366"/>
      <c r="B974" s="9"/>
      <c r="C974" s="19">
        <f>Asset15</f>
        <v>0</v>
      </c>
      <c r="D974" s="9"/>
      <c r="E974" s="9"/>
      <c r="F974" s="357"/>
      <c r="G974" s="371">
        <f ca="1">SUM(G962:G973)+'PTRM input'!G$291*G$7</f>
        <v>0</v>
      </c>
      <c r="H974" s="371">
        <f ca="1">SUM(H962:H973)+'PTRM input'!H$291*H$7</f>
        <v>0</v>
      </c>
      <c r="I974" s="371">
        <f ca="1">SUM(I962:I973)+'PTRM input'!I$291*I$7</f>
        <v>0</v>
      </c>
      <c r="J974" s="371">
        <f ca="1">SUM(J962:J973)+'PTRM input'!J$291*J$7</f>
        <v>0</v>
      </c>
      <c r="K974" s="371">
        <f ca="1">SUM(K962:K973)+'PTRM input'!K$291*K$7</f>
        <v>0</v>
      </c>
      <c r="L974" s="371">
        <f ca="1">SUM(L962:L973)+'PTRM input'!L$291*L$7</f>
        <v>0</v>
      </c>
      <c r="M974" s="371">
        <f ca="1">SUM(M962:M973)+'PTRM input'!M$291*M$7</f>
        <v>0</v>
      </c>
      <c r="N974" s="371">
        <f ca="1">SUM(N962:N973)+'PTRM input'!N$291*N$7</f>
        <v>0</v>
      </c>
      <c r="O974" s="371">
        <f ca="1">SUM(O962:O973)+'PTRM input'!O$291*O$7</f>
        <v>0</v>
      </c>
      <c r="P974" s="371">
        <f ca="1">SUM(P962:P973)+'PTRM input'!P$291*P$7</f>
        <v>0</v>
      </c>
      <c r="Q974" s="371">
        <f t="shared" ref="Q974:BI974" ca="1" si="231">SUM(Q962:Q973)</f>
        <v>0</v>
      </c>
      <c r="R974" s="371">
        <f t="shared" ca="1" si="231"/>
        <v>0</v>
      </c>
      <c r="S974" s="371">
        <f t="shared" ca="1" si="231"/>
        <v>0</v>
      </c>
      <c r="T974" s="371">
        <f t="shared" ca="1" si="231"/>
        <v>0</v>
      </c>
      <c r="U974" s="371">
        <f t="shared" ca="1" si="231"/>
        <v>0</v>
      </c>
      <c r="V974" s="371">
        <f t="shared" ca="1" si="231"/>
        <v>0</v>
      </c>
      <c r="W974" s="371">
        <f t="shared" ca="1" si="231"/>
        <v>0</v>
      </c>
      <c r="X974" s="371">
        <f t="shared" ca="1" si="231"/>
        <v>0</v>
      </c>
      <c r="Y974" s="371">
        <f t="shared" ca="1" si="231"/>
        <v>0</v>
      </c>
      <c r="Z974" s="371">
        <f t="shared" ca="1" si="231"/>
        <v>0</v>
      </c>
      <c r="AA974" s="371">
        <f t="shared" ca="1" si="231"/>
        <v>0</v>
      </c>
      <c r="AB974" s="371">
        <f t="shared" ca="1" si="231"/>
        <v>0</v>
      </c>
      <c r="AC974" s="371">
        <f t="shared" ca="1" si="231"/>
        <v>0</v>
      </c>
      <c r="AD974" s="371">
        <f t="shared" ca="1" si="231"/>
        <v>0</v>
      </c>
      <c r="AE974" s="371">
        <f t="shared" ca="1" si="231"/>
        <v>0</v>
      </c>
      <c r="AF974" s="371">
        <f t="shared" ca="1" si="231"/>
        <v>0</v>
      </c>
      <c r="AG974" s="371">
        <f t="shared" ca="1" si="231"/>
        <v>0</v>
      </c>
      <c r="AH974" s="371">
        <f t="shared" ca="1" si="231"/>
        <v>0</v>
      </c>
      <c r="AI974" s="371">
        <f t="shared" ca="1" si="231"/>
        <v>0</v>
      </c>
      <c r="AJ974" s="371">
        <f t="shared" ca="1" si="231"/>
        <v>0</v>
      </c>
      <c r="AK974" s="371">
        <f t="shared" ca="1" si="231"/>
        <v>0</v>
      </c>
      <c r="AL974" s="371">
        <f t="shared" ca="1" si="231"/>
        <v>0</v>
      </c>
      <c r="AM974" s="371">
        <f t="shared" ca="1" si="231"/>
        <v>0</v>
      </c>
      <c r="AN974" s="371">
        <f t="shared" ca="1" si="231"/>
        <v>0</v>
      </c>
      <c r="AO974" s="371">
        <f t="shared" ca="1" si="231"/>
        <v>0</v>
      </c>
      <c r="AP974" s="371">
        <f t="shared" ca="1" si="231"/>
        <v>0</v>
      </c>
      <c r="AQ974" s="371">
        <f t="shared" ca="1" si="231"/>
        <v>0</v>
      </c>
      <c r="AR974" s="371">
        <f t="shared" ca="1" si="231"/>
        <v>0</v>
      </c>
      <c r="AS974" s="371">
        <f t="shared" ca="1" si="231"/>
        <v>0</v>
      </c>
      <c r="AT974" s="371">
        <f t="shared" ca="1" si="231"/>
        <v>0</v>
      </c>
      <c r="AU974" s="371">
        <f t="shared" ca="1" si="231"/>
        <v>0</v>
      </c>
      <c r="AV974" s="371">
        <f t="shared" ca="1" si="231"/>
        <v>0</v>
      </c>
      <c r="AW974" s="371">
        <f t="shared" ca="1" si="231"/>
        <v>0</v>
      </c>
      <c r="AX974" s="371">
        <f t="shared" ca="1" si="231"/>
        <v>0</v>
      </c>
      <c r="AY974" s="371">
        <f t="shared" ca="1" si="231"/>
        <v>0</v>
      </c>
      <c r="AZ974" s="371">
        <f t="shared" ca="1" si="231"/>
        <v>0</v>
      </c>
      <c r="BA974" s="371">
        <f t="shared" ca="1" si="231"/>
        <v>0</v>
      </c>
      <c r="BB974" s="371">
        <f t="shared" ca="1" si="231"/>
        <v>0</v>
      </c>
      <c r="BC974" s="371">
        <f t="shared" ca="1" si="231"/>
        <v>0</v>
      </c>
      <c r="BD974" s="371">
        <f t="shared" ca="1" si="231"/>
        <v>0</v>
      </c>
      <c r="BE974" s="371">
        <f t="shared" ca="1" si="231"/>
        <v>0</v>
      </c>
      <c r="BF974" s="371">
        <f t="shared" ca="1" si="231"/>
        <v>0</v>
      </c>
      <c r="BG974" s="371">
        <f t="shared" ca="1" si="231"/>
        <v>0</v>
      </c>
      <c r="BH974" s="371">
        <f t="shared" ca="1" si="231"/>
        <v>0</v>
      </c>
      <c r="BI974" s="371">
        <f t="shared" ca="1" si="231"/>
        <v>0</v>
      </c>
      <c r="BJ974" s="116"/>
      <c r="BK974" s="116"/>
      <c r="BL974" s="116"/>
      <c r="BM974" s="116"/>
    </row>
    <row r="975" spans="1:65" ht="12.75" hidden="1" customHeight="1" outlineLevel="2">
      <c r="A975" s="366"/>
      <c r="B975" s="106">
        <f>C987</f>
        <v>0</v>
      </c>
      <c r="C975" s="614"/>
      <c r="D975" s="615" t="s">
        <v>236</v>
      </c>
      <c r="E975" s="614"/>
      <c r="F975" s="622"/>
      <c r="G975" s="617">
        <f>IF('PTRM input'!$E$574='PTRM input'!$G$573,IF(G$3&gt;A16taxremlife,A16taxvalue-SUM(F975:$F975),IF(A16taxremlife="N/A","n/a",A16taxvalue/A16taxremlife)),'PTRM input'!G$594)</f>
        <v>0</v>
      </c>
      <c r="H975" s="617">
        <f>IF('PTRM input'!$E$574='PTRM input'!$G$573,IF(H$3&gt;A16taxremlife,A16taxvalue-SUM($F975:G975),IF(A16taxremlife="N/A","n/a",A16taxvalue/A16taxremlife)),'PTRM input'!H$594)</f>
        <v>0</v>
      </c>
      <c r="I975" s="617">
        <f>IF('PTRM input'!$E$574='PTRM input'!$G$573,IF(I$3&gt;A16taxremlife,A16taxvalue-SUM($F975:H975),IF(A16taxremlife="N/A","n/a",A16taxvalue/A16taxremlife)),'PTRM input'!I$594)</f>
        <v>0</v>
      </c>
      <c r="J975" s="617">
        <f>IF('PTRM input'!$E$574='PTRM input'!$G$573,IF(J$3&gt;A16taxremlife,A16taxvalue-SUM($F975:I975),IF(A16taxremlife="N/A","n/a",A16taxvalue/A16taxremlife)),'PTRM input'!J$594)</f>
        <v>0</v>
      </c>
      <c r="K975" s="617">
        <f>IF('PTRM input'!$E$574='PTRM input'!$G$573,IF(K$3&gt;A16taxremlife,A16taxvalue-SUM($F975:J975),IF(A16taxremlife="N/A","n/a",A16taxvalue/A16taxremlife)),'PTRM input'!K$594)</f>
        <v>0</v>
      </c>
      <c r="L975" s="617">
        <f>IF('PTRM input'!$E$574='PTRM input'!$G$573,IF(L$3&gt;A16taxremlife,A16taxvalue-SUM($F975:K975),IF(A16taxremlife="N/A","n/a",A16taxvalue/A16taxremlife)),'PTRM input'!L$594)</f>
        <v>0</v>
      </c>
      <c r="M975" s="617">
        <f>IF('PTRM input'!$E$574='PTRM input'!$G$573,IF(M$3&gt;A16taxremlife,A16taxvalue-SUM($F975:L975),IF(A16taxremlife="N/A","n/a",A16taxvalue/A16taxremlife)),'PTRM input'!M$594)</f>
        <v>0</v>
      </c>
      <c r="N975" s="617">
        <f>IF('PTRM input'!$E$574='PTRM input'!$G$573,IF(N$3&gt;A16taxremlife,A16taxvalue-SUM($F975:M975),IF(A16taxremlife="N/A","n/a",A16taxvalue/A16taxremlife)),'PTRM input'!N$594)</f>
        <v>0</v>
      </c>
      <c r="O975" s="617">
        <f>IF('PTRM input'!$E$574='PTRM input'!$G$573,IF(O$3&gt;A16taxremlife,A16taxvalue-SUM($F975:N975),IF(A16taxremlife="N/A","n/a",A16taxvalue/A16taxremlife)),'PTRM input'!O$594)</f>
        <v>0</v>
      </c>
      <c r="P975" s="617">
        <f>IF('PTRM input'!$E$574='PTRM input'!$G$573,IF(P$3&gt;A16taxremlife,A16taxvalue-SUM($F975:O975),IF(A16taxremlife="N/A","n/a",A16taxvalue/A16taxremlife)),'PTRM input'!P$594)</f>
        <v>0</v>
      </c>
      <c r="Q975" s="617">
        <f>IF('PTRM input'!$E$574='PTRM input'!$G$573,IF(Q$3&gt;A16taxremlife,A16taxvalue-SUM($F975:P975),IF(A16taxremlife="N/A","n/a",A16taxvalue/A16taxremlife)),'PTRM input'!Q$594)</f>
        <v>0</v>
      </c>
      <c r="R975" s="617">
        <f>IF('PTRM input'!$E$574='PTRM input'!$G$573,IF(R$3&gt;A16taxremlife,A16taxvalue-SUM($F975:Q975),IF(A16taxremlife="N/A","n/a",A16taxvalue/A16taxremlife)),'PTRM input'!R$594)</f>
        <v>0</v>
      </c>
      <c r="S975" s="617">
        <f>IF('PTRM input'!$E$574='PTRM input'!$G$573,IF(S$3&gt;A16taxremlife,A16taxvalue-SUM($F975:R975),IF(A16taxremlife="N/A","n/a",A16taxvalue/A16taxremlife)),'PTRM input'!S$594)</f>
        <v>0</v>
      </c>
      <c r="T975" s="617">
        <f>IF('PTRM input'!$E$574='PTRM input'!$G$573,IF(T$3&gt;A16taxremlife,A16taxvalue-SUM($F975:S975),IF(A16taxremlife="N/A","n/a",A16taxvalue/A16taxremlife)),'PTRM input'!T$594)</f>
        <v>0</v>
      </c>
      <c r="U975" s="617">
        <f>IF('PTRM input'!$E$574='PTRM input'!$G$573,IF(U$3&gt;A16taxremlife,A16taxvalue-SUM($F975:T975),IF(A16taxremlife="N/A","n/a",A16taxvalue/A16taxremlife)),'PTRM input'!U$594)</f>
        <v>0</v>
      </c>
      <c r="V975" s="617">
        <f>IF('PTRM input'!$E$574='PTRM input'!$G$573,IF(V$3&gt;A16taxremlife,A16taxvalue-SUM($F975:U975),IF(A16taxremlife="N/A","n/a",A16taxvalue/A16taxremlife)),'PTRM input'!V$594)</f>
        <v>0</v>
      </c>
      <c r="W975" s="617">
        <f>IF('PTRM input'!$E$574='PTRM input'!$G$573,IF(W$3&gt;A16taxremlife,A16taxvalue-SUM($F975:V975),IF(A16taxremlife="N/A","n/a",A16taxvalue/A16taxremlife)),'PTRM input'!W$594)</f>
        <v>0</v>
      </c>
      <c r="X975" s="617">
        <f>IF('PTRM input'!$E$574='PTRM input'!$G$573,IF(X$3&gt;A16taxremlife,A16taxvalue-SUM($F975:W975),IF(A16taxremlife="N/A","n/a",A16taxvalue/A16taxremlife)),'PTRM input'!X$594)</f>
        <v>0</v>
      </c>
      <c r="Y975" s="617">
        <f>IF('PTRM input'!$E$574='PTRM input'!$G$573,IF(Y$3&gt;A16taxremlife,A16taxvalue-SUM($F975:X975),IF(A16taxremlife="N/A","n/a",A16taxvalue/A16taxremlife)),'PTRM input'!Y$594)</f>
        <v>0</v>
      </c>
      <c r="Z975" s="617">
        <f>IF('PTRM input'!$E$574='PTRM input'!$G$573,IF(Z$3&gt;A16taxremlife,A16taxvalue-SUM($F975:Y975),IF(A16taxremlife="N/A","n/a",A16taxvalue/A16taxremlife)),'PTRM input'!Z$594)</f>
        <v>0</v>
      </c>
      <c r="AA975" s="617">
        <f>IF('PTRM input'!$E$574='PTRM input'!$G$573,IF(AA$3&gt;A16taxremlife,A16taxvalue-SUM($F975:Z975),IF(A16taxremlife="N/A","n/a",A16taxvalue/A16taxremlife)),'PTRM input'!AA$594)</f>
        <v>0</v>
      </c>
      <c r="AB975" s="617">
        <f>IF('PTRM input'!$E$574='PTRM input'!$G$573,IF(AB$3&gt;A16taxremlife,A16taxvalue-SUM($F975:AA975),IF(A16taxremlife="N/A","n/a",A16taxvalue/A16taxremlife)),'PTRM input'!AB$594)</f>
        <v>0</v>
      </c>
      <c r="AC975" s="617">
        <f>IF('PTRM input'!$E$574='PTRM input'!$G$573,IF(AC$3&gt;A16taxremlife,A16taxvalue-SUM($F975:AB975),IF(A16taxremlife="N/A","n/a",A16taxvalue/A16taxremlife)),'PTRM input'!AC$594)</f>
        <v>0</v>
      </c>
      <c r="AD975" s="617">
        <f>IF('PTRM input'!$E$574='PTRM input'!$G$573,IF(AD$3&gt;A16taxremlife,A16taxvalue-SUM($F975:AC975),IF(A16taxremlife="N/A","n/a",A16taxvalue/A16taxremlife)),'PTRM input'!AD$594)</f>
        <v>0</v>
      </c>
      <c r="AE975" s="617">
        <f>IF('PTRM input'!$E$574='PTRM input'!$G$573,IF(AE$3&gt;A16taxremlife,A16taxvalue-SUM($F975:AD975),IF(A16taxremlife="N/A","n/a",A16taxvalue/A16taxremlife)),'PTRM input'!AE$594)</f>
        <v>0</v>
      </c>
      <c r="AF975" s="617">
        <f>IF('PTRM input'!$E$574='PTRM input'!$G$573,IF(AF$3&gt;A16taxremlife,A16taxvalue-SUM($F975:AE975),IF(A16taxremlife="N/A","n/a",A16taxvalue/A16taxremlife)),'PTRM input'!AF$594)</f>
        <v>0</v>
      </c>
      <c r="AG975" s="617">
        <f>IF('PTRM input'!$E$574='PTRM input'!$G$573,IF(AG$3&gt;A16taxremlife,A16taxvalue-SUM($F975:AF975),IF(A16taxremlife="N/A","n/a",A16taxvalue/A16taxremlife)),'PTRM input'!AG$594)</f>
        <v>0</v>
      </c>
      <c r="AH975" s="617">
        <f>IF('PTRM input'!$E$574='PTRM input'!$G$573,IF(AH$3&gt;A16taxremlife,A16taxvalue-SUM($F975:AG975),IF(A16taxremlife="N/A","n/a",A16taxvalue/A16taxremlife)),'PTRM input'!AH$594)</f>
        <v>0</v>
      </c>
      <c r="AI975" s="617">
        <f>IF('PTRM input'!$E$574='PTRM input'!$G$573,IF(AI$3&gt;A16taxremlife,A16taxvalue-SUM($F975:AH975),IF(A16taxremlife="N/A","n/a",A16taxvalue/A16taxremlife)),'PTRM input'!AI$594)</f>
        <v>0</v>
      </c>
      <c r="AJ975" s="617">
        <f>IF('PTRM input'!$E$574='PTRM input'!$G$573,IF(AJ$3&gt;A16taxremlife,A16taxvalue-SUM($F975:AI975),IF(A16taxremlife="N/A","n/a",A16taxvalue/A16taxremlife)),'PTRM input'!AJ$594)</f>
        <v>0</v>
      </c>
      <c r="AK975" s="617">
        <f>IF('PTRM input'!$E$574='PTRM input'!$G$573,IF(AK$3&gt;A16taxremlife,A16taxvalue-SUM($F975:AJ975),IF(A16taxremlife="N/A","n/a",A16taxvalue/A16taxremlife)),'PTRM input'!AK$594)</f>
        <v>0</v>
      </c>
      <c r="AL975" s="617">
        <f>IF('PTRM input'!$E$574='PTRM input'!$G$573,IF(AL$3&gt;A16taxremlife,A16taxvalue-SUM($F975:AK975),IF(A16taxremlife="N/A","n/a",A16taxvalue/A16taxremlife)),'PTRM input'!AL$594)</f>
        <v>0</v>
      </c>
      <c r="AM975" s="617">
        <f>IF('PTRM input'!$E$574='PTRM input'!$G$573,IF(AM$3&gt;A16taxremlife,A16taxvalue-SUM($F975:AL975),IF(A16taxremlife="N/A","n/a",A16taxvalue/A16taxremlife)),'PTRM input'!AM$594)</f>
        <v>0</v>
      </c>
      <c r="AN975" s="617">
        <f>IF('PTRM input'!$E$574='PTRM input'!$G$573,IF(AN$3&gt;A16taxremlife,A16taxvalue-SUM($F975:AM975),IF(A16taxremlife="N/A","n/a",A16taxvalue/A16taxremlife)),'PTRM input'!AN$594)</f>
        <v>0</v>
      </c>
      <c r="AO975" s="617">
        <f>IF('PTRM input'!$E$574='PTRM input'!$G$573,IF(AO$3&gt;A16taxremlife,A16taxvalue-SUM($F975:AN975),IF(A16taxremlife="N/A","n/a",A16taxvalue/A16taxremlife)),'PTRM input'!AO$594)</f>
        <v>0</v>
      </c>
      <c r="AP975" s="617">
        <f>IF('PTRM input'!$E$574='PTRM input'!$G$573,IF(AP$3&gt;A16taxremlife,A16taxvalue-SUM($F975:AO975),IF(A16taxremlife="N/A","n/a",A16taxvalue/A16taxremlife)),'PTRM input'!AP$594)</f>
        <v>0</v>
      </c>
      <c r="AQ975" s="617">
        <f>IF('PTRM input'!$E$574='PTRM input'!$G$573,IF(AQ$3&gt;A16taxremlife,A16taxvalue-SUM($F975:AP975),IF(A16taxremlife="N/A","n/a",A16taxvalue/A16taxremlife)),'PTRM input'!AQ$594)</f>
        <v>0</v>
      </c>
      <c r="AR975" s="617">
        <f>IF('PTRM input'!$E$574='PTRM input'!$G$573,IF(AR$3&gt;A16taxremlife,A16taxvalue-SUM($F975:AQ975),IF(A16taxremlife="N/A","n/a",A16taxvalue/A16taxremlife)),'PTRM input'!AR$594)</f>
        <v>0</v>
      </c>
      <c r="AS975" s="617">
        <f>IF('PTRM input'!$E$574='PTRM input'!$G$573,IF(AS$3&gt;A16taxremlife,A16taxvalue-SUM($F975:AR975),IF(A16taxremlife="N/A","n/a",A16taxvalue/A16taxremlife)),'PTRM input'!AS$594)</f>
        <v>0</v>
      </c>
      <c r="AT975" s="617">
        <f>IF('PTRM input'!$E$574='PTRM input'!$G$573,IF(AT$3&gt;A16taxremlife,A16taxvalue-SUM($F975:AS975),IF(A16taxremlife="N/A","n/a",A16taxvalue/A16taxremlife)),'PTRM input'!AT$594)</f>
        <v>0</v>
      </c>
      <c r="AU975" s="617">
        <f>IF('PTRM input'!$E$574='PTRM input'!$G$573,IF(AU$3&gt;A16taxremlife,A16taxvalue-SUM($F975:AT975),IF(A16taxremlife="N/A","n/a",A16taxvalue/A16taxremlife)),'PTRM input'!AU$594)</f>
        <v>0</v>
      </c>
      <c r="AV975" s="617">
        <f>IF('PTRM input'!$E$574='PTRM input'!$G$573,IF(AV$3&gt;A16taxremlife,A16taxvalue-SUM($F975:AU975),IF(A16taxremlife="N/A","n/a",A16taxvalue/A16taxremlife)),'PTRM input'!AV$594)</f>
        <v>0</v>
      </c>
      <c r="AW975" s="617">
        <f>IF('PTRM input'!$E$574='PTRM input'!$G$573,IF(AW$3&gt;A16taxremlife,A16taxvalue-SUM($F975:AV975),IF(A16taxremlife="N/A","n/a",A16taxvalue/A16taxremlife)),'PTRM input'!AW$594)</f>
        <v>0</v>
      </c>
      <c r="AX975" s="617">
        <f>IF('PTRM input'!$E$574='PTRM input'!$G$573,IF(AX$3&gt;A16taxremlife,A16taxvalue-SUM($F975:AW975),IF(A16taxremlife="N/A","n/a",A16taxvalue/A16taxremlife)),'PTRM input'!AX$594)</f>
        <v>0</v>
      </c>
      <c r="AY975" s="617">
        <f>IF('PTRM input'!$E$574='PTRM input'!$G$573,IF(AY$3&gt;A16taxremlife,A16taxvalue-SUM($F975:AX975),IF(A16taxremlife="N/A","n/a",A16taxvalue/A16taxremlife)),'PTRM input'!AY$594)</f>
        <v>0</v>
      </c>
      <c r="AZ975" s="617">
        <f>IF('PTRM input'!$E$574='PTRM input'!$G$573,IF(AZ$3&gt;A16taxremlife,A16taxvalue-SUM($F975:AY975),IF(A16taxremlife="N/A","n/a",A16taxvalue/A16taxremlife)),'PTRM input'!AZ$594)</f>
        <v>0</v>
      </c>
      <c r="BA975" s="617">
        <f>IF('PTRM input'!$E$574='PTRM input'!$G$573,IF(BA$3&gt;A16taxremlife,A16taxvalue-SUM($F975:AZ975),IF(A16taxremlife="N/A","n/a",A16taxvalue/A16taxremlife)),'PTRM input'!BA$594)</f>
        <v>0</v>
      </c>
      <c r="BB975" s="617">
        <f>IF('PTRM input'!$E$574='PTRM input'!$G$573,IF(BB$3&gt;A16taxremlife,A16taxvalue-SUM($F975:BA975),IF(A16taxremlife="N/A","n/a",A16taxvalue/A16taxremlife)),'PTRM input'!BB$594)</f>
        <v>0</v>
      </c>
      <c r="BC975" s="617">
        <f>IF('PTRM input'!$E$574='PTRM input'!$G$573,IF(BC$3&gt;A16taxremlife,A16taxvalue-SUM($F975:BB975),IF(A16taxremlife="N/A","n/a",A16taxvalue/A16taxremlife)),'PTRM input'!BC$594)</f>
        <v>0</v>
      </c>
      <c r="BD975" s="617">
        <f>IF('PTRM input'!$E$574='PTRM input'!$G$573,IF(BD$3&gt;A16taxremlife,A16taxvalue-SUM($F975:BC975),IF(A16taxremlife="N/A","n/a",A16taxvalue/A16taxremlife)),'PTRM input'!BD$594)</f>
        <v>0</v>
      </c>
      <c r="BE975" s="617">
        <f>IF('PTRM input'!$E$574='PTRM input'!$G$573,IF(BE$3&gt;A16taxremlife,A16taxvalue-SUM($F975:BD975),IF(A16taxremlife="N/A","n/a",A16taxvalue/A16taxremlife)),'PTRM input'!BE$594)</f>
        <v>0</v>
      </c>
      <c r="BF975" s="617">
        <f>IF('PTRM input'!$E$574='PTRM input'!$G$573,IF(BF$3&gt;A16taxremlife,A16taxvalue-SUM($F975:BE975),IF(A16taxremlife="N/A","n/a",A16taxvalue/A16taxremlife)),'PTRM input'!BF$594)</f>
        <v>0</v>
      </c>
      <c r="BG975" s="617">
        <f>IF('PTRM input'!$E$574='PTRM input'!$G$573,IF(BG$3&gt;A16taxremlife,A16taxvalue-SUM($F975:BF975),IF(A16taxremlife="N/A","n/a",A16taxvalue/A16taxremlife)),'PTRM input'!BG$594)</f>
        <v>0</v>
      </c>
      <c r="BH975" s="617">
        <f>IF('PTRM input'!$E$574='PTRM input'!$G$573,IF(BH$3&gt;A16taxremlife,A16taxvalue-SUM($F975:BG975),IF(A16taxremlife="N/A","n/a",A16taxvalue/A16taxremlife)),'PTRM input'!BH$594)</f>
        <v>0</v>
      </c>
      <c r="BI975" s="617">
        <f>IF('PTRM input'!$E$574='PTRM input'!$G$573,IF(BI$3&gt;A16taxremlife,A16taxvalue-SUM($F975:BH975),IF(A16taxremlife="N/A","n/a",A16taxvalue/A16taxremlife)),'PTRM input'!BI$594)</f>
        <v>0</v>
      </c>
      <c r="BJ975" s="116"/>
      <c r="BK975" s="116"/>
      <c r="BL975" s="116"/>
      <c r="BM975" s="116"/>
    </row>
    <row r="976" spans="1:65" ht="12.75" hidden="1" customHeight="1" outlineLevel="2">
      <c r="A976" s="366"/>
      <c r="B976" s="19"/>
      <c r="C976" s="18"/>
      <c r="D976" s="760" t="s">
        <v>237</v>
      </c>
      <c r="E976" s="86">
        <v>0</v>
      </c>
      <c r="F976" s="356"/>
      <c r="G976" s="433"/>
      <c r="H976" s="433"/>
      <c r="I976" s="433"/>
      <c r="J976" s="433"/>
      <c r="K976" s="433"/>
      <c r="L976" s="433"/>
      <c r="M976" s="433"/>
      <c r="N976" s="433"/>
      <c r="O976" s="433"/>
      <c r="P976" s="433"/>
      <c r="Q976" s="251"/>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c r="AT976" s="251"/>
      <c r="AU976" s="251"/>
      <c r="AV976" s="251"/>
      <c r="AW976" s="251"/>
      <c r="AX976" s="251"/>
      <c r="AY976" s="251"/>
      <c r="AZ976" s="251"/>
      <c r="BA976" s="251"/>
      <c r="BB976" s="251"/>
      <c r="BC976" s="251"/>
      <c r="BD976" s="251"/>
      <c r="BE976" s="251"/>
      <c r="BF976" s="251"/>
      <c r="BG976" s="251"/>
      <c r="BH976" s="251"/>
      <c r="BI976" s="251"/>
      <c r="BJ976" s="116"/>
      <c r="BK976" s="116"/>
      <c r="BL976" s="116"/>
      <c r="BM976" s="116"/>
    </row>
    <row r="977" spans="1:65" ht="12.75" hidden="1" customHeight="1" outlineLevel="2">
      <c r="A977" s="366"/>
      <c r="B977" s="19"/>
      <c r="C977" s="18"/>
      <c r="D977" s="760"/>
      <c r="E977" s="86">
        <v>1</v>
      </c>
      <c r="F977" s="356"/>
      <c r="G977" s="618"/>
      <c r="H977" s="251">
        <f ca="1">IF(A16taxstdlife="n/a","n/a",IF(A16taxstdlife="",0,IF(H$3&gt;(A16stdlife+$E977),((INDEX('PTRM input'!$G$385:$P$434,A16offset,$E977)-INDEX('PTRM input'!$G$277:$P$326,A16offset,$E977))*OFFSET($F$7,0,$E977))-SUM($G977:G977),(((INDEX('PTRM input'!$G$385:$P$434,A16offset,$E977)-INDEX('PTRM input'!$G$277:$P$326,A16offset,$E977))*OFFSET($F$7,0,$E977))-SUM($G977:G977))*(OFFSET('PTRM input'!$G$477,0,$E977-1)/A16taxstdlife))))</f>
        <v>0</v>
      </c>
      <c r="I977" s="251">
        <f ca="1">IF(A16taxstdlife="n/a","n/a",IF(A16taxstdlife="",0,IF(I$3&gt;(A16stdlife+$E977),((INDEX('PTRM input'!$G$385:$P$434,A16offset,$E977)-INDEX('PTRM input'!$G$277:$P$326,A16offset,$E977))*OFFSET($F$7,0,$E977))-SUM($G977:H977),(((INDEX('PTRM input'!$G$385:$P$434,A16offset,$E977)-INDEX('PTRM input'!$G$277:$P$326,A16offset,$E977))*OFFSET($F$7,0,$E977))-SUM($G977:H977))*(OFFSET('PTRM input'!$G$477,0,$E977-1)/A16taxstdlife))))</f>
        <v>0</v>
      </c>
      <c r="J977" s="251">
        <f ca="1">IF(A16taxstdlife="n/a","n/a",IF(A16taxstdlife="",0,IF(J$3&gt;(A16stdlife+$E977),((INDEX('PTRM input'!$G$385:$P$434,A16offset,$E977)-INDEX('PTRM input'!$G$277:$P$326,A16offset,$E977))*OFFSET($F$7,0,$E977))-SUM($G977:I977),(((INDEX('PTRM input'!$G$385:$P$434,A16offset,$E977)-INDEX('PTRM input'!$G$277:$P$326,A16offset,$E977))*OFFSET($F$7,0,$E977))-SUM($G977:I977))*(OFFSET('PTRM input'!$G$477,0,$E977-1)/A16taxstdlife))))</f>
        <v>0</v>
      </c>
      <c r="K977" s="251">
        <f ca="1">IF(A16taxstdlife="n/a","n/a",IF(A16taxstdlife="",0,IF(K$3&gt;(A16stdlife+$E977),((INDEX('PTRM input'!$G$385:$P$434,A16offset,$E977)-INDEX('PTRM input'!$G$277:$P$326,A16offset,$E977))*OFFSET($F$7,0,$E977))-SUM($G977:J977),(((INDEX('PTRM input'!$G$385:$P$434,A16offset,$E977)-INDEX('PTRM input'!$G$277:$P$326,A16offset,$E977))*OFFSET($F$7,0,$E977))-SUM($G977:J977))*(OFFSET('PTRM input'!$G$477,0,$E977-1)/A16taxstdlife))))</f>
        <v>0</v>
      </c>
      <c r="L977" s="251">
        <f ca="1">IF(A16taxstdlife="n/a","n/a",IF(A16taxstdlife="",0,IF(L$3&gt;(A16stdlife+$E977),((INDEX('PTRM input'!$G$385:$P$434,A16offset,$E977)-INDEX('PTRM input'!$G$277:$P$326,A16offset,$E977))*OFFSET($F$7,0,$E977))-SUM($G977:K977),(((INDEX('PTRM input'!$G$385:$P$434,A16offset,$E977)-INDEX('PTRM input'!$G$277:$P$326,A16offset,$E977))*OFFSET($F$7,0,$E977))-SUM($G977:K977))*(OFFSET('PTRM input'!$G$477,0,$E977-1)/A16taxstdlife))))</f>
        <v>0</v>
      </c>
      <c r="M977" s="251">
        <f ca="1">IF(A16taxstdlife="n/a","n/a",IF(A16taxstdlife="",0,IF(M$3&gt;(A16stdlife+$E977),((INDEX('PTRM input'!$G$385:$P$434,A16offset,$E977)-INDEX('PTRM input'!$G$277:$P$326,A16offset,$E977))*OFFSET($F$7,0,$E977))-SUM($G977:L977),(((INDEX('PTRM input'!$G$385:$P$434,A16offset,$E977)-INDEX('PTRM input'!$G$277:$P$326,A16offset,$E977))*OFFSET($F$7,0,$E977))-SUM($G977:L977))*(OFFSET('PTRM input'!$G$477,0,$E977-1)/A16taxstdlife))))</f>
        <v>0</v>
      </c>
      <c r="N977" s="251">
        <f ca="1">IF(A16taxstdlife="n/a","n/a",IF(A16taxstdlife="",0,IF(N$3&gt;(A16stdlife+$E977),((INDEX('PTRM input'!$G$385:$P$434,A16offset,$E977)-INDEX('PTRM input'!$G$277:$P$326,A16offset,$E977))*OFFSET($F$7,0,$E977))-SUM($G977:M977),(((INDEX('PTRM input'!$G$385:$P$434,A16offset,$E977)-INDEX('PTRM input'!$G$277:$P$326,A16offset,$E977))*OFFSET($F$7,0,$E977))-SUM($G977:M977))*(OFFSET('PTRM input'!$G$477,0,$E977-1)/A16taxstdlife))))</f>
        <v>0</v>
      </c>
      <c r="O977" s="251">
        <f ca="1">IF(A16taxstdlife="n/a","n/a",IF(A16taxstdlife="",0,IF(O$3&gt;(A16stdlife+$E977),((INDEX('PTRM input'!$G$385:$P$434,A16offset,$E977)-INDEX('PTRM input'!$G$277:$P$326,A16offset,$E977))*OFFSET($F$7,0,$E977))-SUM($G977:N977),(((INDEX('PTRM input'!$G$385:$P$434,A16offset,$E977)-INDEX('PTRM input'!$G$277:$P$326,A16offset,$E977))*OFFSET($F$7,0,$E977))-SUM($G977:N977))*(OFFSET('PTRM input'!$G$477,0,$E977-1)/A16taxstdlife))))</f>
        <v>0</v>
      </c>
      <c r="P977" s="251">
        <f ca="1">IF(A16taxstdlife="n/a","n/a",IF(A16taxstdlife="",0,IF(P$3&gt;(A16stdlife+$E977),((INDEX('PTRM input'!$G$385:$P$434,A16offset,$E977)-INDEX('PTRM input'!$G$277:$P$326,A16offset,$E977))*OFFSET($F$7,0,$E977))-SUM($G977:O977),(((INDEX('PTRM input'!$G$385:$P$434,A16offset,$E977)-INDEX('PTRM input'!$G$277:$P$326,A16offset,$E977))*OFFSET($F$7,0,$E977))-SUM($G977:O977))*(OFFSET('PTRM input'!$G$477,0,$E977-1)/A16taxstdlife))))</f>
        <v>0</v>
      </c>
      <c r="Q977" s="251">
        <f ca="1">IF(A16taxstdlife="n/a","n/a",IF(A16taxstdlife="",0,IF(Q$3&gt;(A16stdlife+$E977),((INDEX('PTRM input'!$G$385:$P$434,A16offset,$E977)-INDEX('PTRM input'!$G$277:$P$326,A16offset,$E977))*OFFSET($F$7,0,$E977))-SUM($G977:P977),(((INDEX('PTRM input'!$G$385:$P$434,A16offset,$E977)-INDEX('PTRM input'!$G$277:$P$326,A16offset,$E977))*OFFSET($F$7,0,$E977))-SUM($G977:P977))*(OFFSET('PTRM input'!$G$477,0,$E977-1)/A16taxstdlife))))</f>
        <v>0</v>
      </c>
      <c r="R977" s="251">
        <f ca="1">IF(A16taxstdlife="n/a","n/a",IF(A16taxstdlife="",0,IF(R$3&gt;(A16stdlife+$E977),((INDEX('PTRM input'!$G$385:$P$434,A16offset,$E977)-INDEX('PTRM input'!$G$277:$P$326,A16offset,$E977))*OFFSET($F$7,0,$E977))-SUM($G977:Q977),(((INDEX('PTRM input'!$G$385:$P$434,A16offset,$E977)-INDEX('PTRM input'!$G$277:$P$326,A16offset,$E977))*OFFSET($F$7,0,$E977))-SUM($G977:Q977))*(OFFSET('PTRM input'!$G$477,0,$E977-1)/A16taxstdlife))))</f>
        <v>0</v>
      </c>
      <c r="S977" s="251">
        <f ca="1">IF(A16taxstdlife="n/a","n/a",IF(A16taxstdlife="",0,IF(S$3&gt;(A16stdlife+$E977),((INDEX('PTRM input'!$G$385:$P$434,A16offset,$E977)-INDEX('PTRM input'!$G$277:$P$326,A16offset,$E977))*OFFSET($F$7,0,$E977))-SUM($G977:R977),(((INDEX('PTRM input'!$G$385:$P$434,A16offset,$E977)-INDEX('PTRM input'!$G$277:$P$326,A16offset,$E977))*OFFSET($F$7,0,$E977))-SUM($G977:R977))*(OFFSET('PTRM input'!$G$477,0,$E977-1)/A16taxstdlife))))</f>
        <v>0</v>
      </c>
      <c r="T977" s="251">
        <f ca="1">IF(A16taxstdlife="n/a","n/a",IF(A16taxstdlife="",0,IF(T$3&gt;(A16stdlife+$E977),((INDEX('PTRM input'!$G$385:$P$434,A16offset,$E977)-INDEX('PTRM input'!$G$277:$P$326,A16offset,$E977))*OFFSET($F$7,0,$E977))-SUM($G977:S977),(((INDEX('PTRM input'!$G$385:$P$434,A16offset,$E977)-INDEX('PTRM input'!$G$277:$P$326,A16offset,$E977))*OFFSET($F$7,0,$E977))-SUM($G977:S977))*(OFFSET('PTRM input'!$G$477,0,$E977-1)/A16taxstdlife))))</f>
        <v>0</v>
      </c>
      <c r="U977" s="251">
        <f ca="1">IF(A16taxstdlife="n/a","n/a",IF(A16taxstdlife="",0,IF(U$3&gt;(A16stdlife+$E977),((INDEX('PTRM input'!$G$385:$P$434,A16offset,$E977)-INDEX('PTRM input'!$G$277:$P$326,A16offset,$E977))*OFFSET($F$7,0,$E977))-SUM($G977:T977),(((INDEX('PTRM input'!$G$385:$P$434,A16offset,$E977)-INDEX('PTRM input'!$G$277:$P$326,A16offset,$E977))*OFFSET($F$7,0,$E977))-SUM($G977:T977))*(OFFSET('PTRM input'!$G$477,0,$E977-1)/A16taxstdlife))))</f>
        <v>0</v>
      </c>
      <c r="V977" s="251">
        <f ca="1">IF(A16taxstdlife="n/a","n/a",IF(A16taxstdlife="",0,IF(V$3&gt;(A16stdlife+$E977),((INDEX('PTRM input'!$G$385:$P$434,A16offset,$E977)-INDEX('PTRM input'!$G$277:$P$326,A16offset,$E977))*OFFSET($F$7,0,$E977))-SUM($G977:U977),(((INDEX('PTRM input'!$G$385:$P$434,A16offset,$E977)-INDEX('PTRM input'!$G$277:$P$326,A16offset,$E977))*OFFSET($F$7,0,$E977))-SUM($G977:U977))*(OFFSET('PTRM input'!$G$477,0,$E977-1)/A16taxstdlife))))</f>
        <v>0</v>
      </c>
      <c r="W977" s="251">
        <f ca="1">IF(A16taxstdlife="n/a","n/a",IF(A16taxstdlife="",0,IF(W$3&gt;(A16stdlife+$E977),((INDEX('PTRM input'!$G$385:$P$434,A16offset,$E977)-INDEX('PTRM input'!$G$277:$P$326,A16offset,$E977))*OFFSET($F$7,0,$E977))-SUM($G977:V977),(((INDEX('PTRM input'!$G$385:$P$434,A16offset,$E977)-INDEX('PTRM input'!$G$277:$P$326,A16offset,$E977))*OFFSET($F$7,0,$E977))-SUM($G977:V977))*(OFFSET('PTRM input'!$G$477,0,$E977-1)/A16taxstdlife))))</f>
        <v>0</v>
      </c>
      <c r="X977" s="251">
        <f ca="1">IF(A16taxstdlife="n/a","n/a",IF(A16taxstdlife="",0,IF(X$3&gt;(A16stdlife+$E977),((INDEX('PTRM input'!$G$385:$P$434,A16offset,$E977)-INDEX('PTRM input'!$G$277:$P$326,A16offset,$E977))*OFFSET($F$7,0,$E977))-SUM($G977:W977),(((INDEX('PTRM input'!$G$385:$P$434,A16offset,$E977)-INDEX('PTRM input'!$G$277:$P$326,A16offset,$E977))*OFFSET($F$7,0,$E977))-SUM($G977:W977))*(OFFSET('PTRM input'!$G$477,0,$E977-1)/A16taxstdlife))))</f>
        <v>0</v>
      </c>
      <c r="Y977" s="251">
        <f ca="1">IF(A16taxstdlife="n/a","n/a",IF(A16taxstdlife="",0,IF(Y$3&gt;(A16stdlife+$E977),((INDEX('PTRM input'!$G$385:$P$434,A16offset,$E977)-INDEX('PTRM input'!$G$277:$P$326,A16offset,$E977))*OFFSET($F$7,0,$E977))-SUM($G977:X977),(((INDEX('PTRM input'!$G$385:$P$434,A16offset,$E977)-INDEX('PTRM input'!$G$277:$P$326,A16offset,$E977))*OFFSET($F$7,0,$E977))-SUM($G977:X977))*(OFFSET('PTRM input'!$G$477,0,$E977-1)/A16taxstdlife))))</f>
        <v>0</v>
      </c>
      <c r="Z977" s="251">
        <f ca="1">IF(A16taxstdlife="n/a","n/a",IF(A16taxstdlife="",0,IF(Z$3&gt;(A16stdlife+$E977),((INDEX('PTRM input'!$G$385:$P$434,A16offset,$E977)-INDEX('PTRM input'!$G$277:$P$326,A16offset,$E977))*OFFSET($F$7,0,$E977))-SUM($G977:Y977),(((INDEX('PTRM input'!$G$385:$P$434,A16offset,$E977)-INDEX('PTRM input'!$G$277:$P$326,A16offset,$E977))*OFFSET($F$7,0,$E977))-SUM($G977:Y977))*(OFFSET('PTRM input'!$G$477,0,$E977-1)/A16taxstdlife))))</f>
        <v>0</v>
      </c>
      <c r="AA977" s="251">
        <f ca="1">IF(A16taxstdlife="n/a","n/a",IF(A16taxstdlife="",0,IF(AA$3&gt;(A16stdlife+$E977),((INDEX('PTRM input'!$G$385:$P$434,A16offset,$E977)-INDEX('PTRM input'!$G$277:$P$326,A16offset,$E977))*OFFSET($F$7,0,$E977))-SUM($G977:Z977),(((INDEX('PTRM input'!$G$385:$P$434,A16offset,$E977)-INDEX('PTRM input'!$G$277:$P$326,A16offset,$E977))*OFFSET($F$7,0,$E977))-SUM($G977:Z977))*(OFFSET('PTRM input'!$G$477,0,$E977-1)/A16taxstdlife))))</f>
        <v>0</v>
      </c>
      <c r="AB977" s="251">
        <f ca="1">IF(A16taxstdlife="n/a","n/a",IF(A16taxstdlife="",0,IF(AB$3&gt;(A16stdlife+$E977),((INDEX('PTRM input'!$G$385:$P$434,A16offset,$E977)-INDEX('PTRM input'!$G$277:$P$326,A16offset,$E977))*OFFSET($F$7,0,$E977))-SUM($G977:AA977),(((INDEX('PTRM input'!$G$385:$P$434,A16offset,$E977)-INDEX('PTRM input'!$G$277:$P$326,A16offset,$E977))*OFFSET($F$7,0,$E977))-SUM($G977:AA977))*(OFFSET('PTRM input'!$G$477,0,$E977-1)/A16taxstdlife))))</f>
        <v>0</v>
      </c>
      <c r="AC977" s="251">
        <f ca="1">IF(A16taxstdlife="n/a","n/a",IF(A16taxstdlife="",0,IF(AC$3&gt;(A16stdlife+$E977),((INDEX('PTRM input'!$G$385:$P$434,A16offset,$E977)-INDEX('PTRM input'!$G$277:$P$326,A16offset,$E977))*OFFSET($F$7,0,$E977))-SUM($G977:AB977),(((INDEX('PTRM input'!$G$385:$P$434,A16offset,$E977)-INDEX('PTRM input'!$G$277:$P$326,A16offset,$E977))*OFFSET($F$7,0,$E977))-SUM($G977:AB977))*(OFFSET('PTRM input'!$G$477,0,$E977-1)/A16taxstdlife))))</f>
        <v>0</v>
      </c>
      <c r="AD977" s="251">
        <f ca="1">IF(A16taxstdlife="n/a","n/a",IF(A16taxstdlife="",0,IF(AD$3&gt;(A16stdlife+$E977),((INDEX('PTRM input'!$G$385:$P$434,A16offset,$E977)-INDEX('PTRM input'!$G$277:$P$326,A16offset,$E977))*OFFSET($F$7,0,$E977))-SUM($G977:AC977),(((INDEX('PTRM input'!$G$385:$P$434,A16offset,$E977)-INDEX('PTRM input'!$G$277:$P$326,A16offset,$E977))*OFFSET($F$7,0,$E977))-SUM($G977:AC977))*(OFFSET('PTRM input'!$G$477,0,$E977-1)/A16taxstdlife))))</f>
        <v>0</v>
      </c>
      <c r="AE977" s="251">
        <f ca="1">IF(A16taxstdlife="n/a","n/a",IF(A16taxstdlife="",0,IF(AE$3&gt;(A16stdlife+$E977),((INDEX('PTRM input'!$G$385:$P$434,A16offset,$E977)-INDEX('PTRM input'!$G$277:$P$326,A16offset,$E977))*OFFSET($F$7,0,$E977))-SUM($G977:AD977),(((INDEX('PTRM input'!$G$385:$P$434,A16offset,$E977)-INDEX('PTRM input'!$G$277:$P$326,A16offset,$E977))*OFFSET($F$7,0,$E977))-SUM($G977:AD977))*(OFFSET('PTRM input'!$G$477,0,$E977-1)/A16taxstdlife))))</f>
        <v>0</v>
      </c>
      <c r="AF977" s="251">
        <f ca="1">IF(A16taxstdlife="n/a","n/a",IF(A16taxstdlife="",0,IF(AF$3&gt;(A16stdlife+$E977),((INDEX('PTRM input'!$G$385:$P$434,A16offset,$E977)-INDEX('PTRM input'!$G$277:$P$326,A16offset,$E977))*OFFSET($F$7,0,$E977))-SUM($G977:AE977),(((INDEX('PTRM input'!$G$385:$P$434,A16offset,$E977)-INDEX('PTRM input'!$G$277:$P$326,A16offset,$E977))*OFFSET($F$7,0,$E977))-SUM($G977:AE977))*(OFFSET('PTRM input'!$G$477,0,$E977-1)/A16taxstdlife))))</f>
        <v>0</v>
      </c>
      <c r="AG977" s="251">
        <f ca="1">IF(A16taxstdlife="n/a","n/a",IF(A16taxstdlife="",0,IF(AG$3&gt;(A16stdlife+$E977),((INDEX('PTRM input'!$G$385:$P$434,A16offset,$E977)-INDEX('PTRM input'!$G$277:$P$326,A16offset,$E977))*OFFSET($F$7,0,$E977))-SUM($G977:AF977),(((INDEX('PTRM input'!$G$385:$P$434,A16offset,$E977)-INDEX('PTRM input'!$G$277:$P$326,A16offset,$E977))*OFFSET($F$7,0,$E977))-SUM($G977:AF977))*(OFFSET('PTRM input'!$G$477,0,$E977-1)/A16taxstdlife))))</f>
        <v>0</v>
      </c>
      <c r="AH977" s="251">
        <f ca="1">IF(A16taxstdlife="n/a","n/a",IF(A16taxstdlife="",0,IF(AH$3&gt;(A16stdlife+$E977),((INDEX('PTRM input'!$G$385:$P$434,A16offset,$E977)-INDEX('PTRM input'!$G$277:$P$326,A16offset,$E977))*OFFSET($F$7,0,$E977))-SUM($G977:AG977),(((INDEX('PTRM input'!$G$385:$P$434,A16offset,$E977)-INDEX('PTRM input'!$G$277:$P$326,A16offset,$E977))*OFFSET($F$7,0,$E977))-SUM($G977:AG977))*(OFFSET('PTRM input'!$G$477,0,$E977-1)/A16taxstdlife))))</f>
        <v>0</v>
      </c>
      <c r="AI977" s="251">
        <f ca="1">IF(A16taxstdlife="n/a","n/a",IF(A16taxstdlife="",0,IF(AI$3&gt;(A16stdlife+$E977),((INDEX('PTRM input'!$G$385:$P$434,A16offset,$E977)-INDEX('PTRM input'!$G$277:$P$326,A16offset,$E977))*OFFSET($F$7,0,$E977))-SUM($G977:AH977),(((INDEX('PTRM input'!$G$385:$P$434,A16offset,$E977)-INDEX('PTRM input'!$G$277:$P$326,A16offset,$E977))*OFFSET($F$7,0,$E977))-SUM($G977:AH977))*(OFFSET('PTRM input'!$G$477,0,$E977-1)/A16taxstdlife))))</f>
        <v>0</v>
      </c>
      <c r="AJ977" s="251">
        <f ca="1">IF(A16taxstdlife="n/a","n/a",IF(A16taxstdlife="",0,IF(AJ$3&gt;(A16stdlife+$E977),((INDEX('PTRM input'!$G$385:$P$434,A16offset,$E977)-INDEX('PTRM input'!$G$277:$P$326,A16offset,$E977))*OFFSET($F$7,0,$E977))-SUM($G977:AI977),(((INDEX('PTRM input'!$G$385:$P$434,A16offset,$E977)-INDEX('PTRM input'!$G$277:$P$326,A16offset,$E977))*OFFSET($F$7,0,$E977))-SUM($G977:AI977))*(OFFSET('PTRM input'!$G$477,0,$E977-1)/A16taxstdlife))))</f>
        <v>0</v>
      </c>
      <c r="AK977" s="251">
        <f ca="1">IF(A16taxstdlife="n/a","n/a",IF(A16taxstdlife="",0,IF(AK$3&gt;(A16stdlife+$E977),((INDEX('PTRM input'!$G$385:$P$434,A16offset,$E977)-INDEX('PTRM input'!$G$277:$P$326,A16offset,$E977))*OFFSET($F$7,0,$E977))-SUM($G977:AJ977),(((INDEX('PTRM input'!$G$385:$P$434,A16offset,$E977)-INDEX('PTRM input'!$G$277:$P$326,A16offset,$E977))*OFFSET($F$7,0,$E977))-SUM($G977:AJ977))*(OFFSET('PTRM input'!$G$477,0,$E977-1)/A16taxstdlife))))</f>
        <v>0</v>
      </c>
      <c r="AL977" s="251">
        <f ca="1">IF(A16taxstdlife="n/a","n/a",IF(A16taxstdlife="",0,IF(AL$3&gt;(A16stdlife+$E977),((INDEX('PTRM input'!$G$385:$P$434,A16offset,$E977)-INDEX('PTRM input'!$G$277:$P$326,A16offset,$E977))*OFFSET($F$7,0,$E977))-SUM($G977:AK977),(((INDEX('PTRM input'!$G$385:$P$434,A16offset,$E977)-INDEX('PTRM input'!$G$277:$P$326,A16offset,$E977))*OFFSET($F$7,0,$E977))-SUM($G977:AK977))*(OFFSET('PTRM input'!$G$477,0,$E977-1)/A16taxstdlife))))</f>
        <v>0</v>
      </c>
      <c r="AM977" s="251">
        <f ca="1">IF(A16taxstdlife="n/a","n/a",IF(A16taxstdlife="",0,IF(AM$3&gt;(A16stdlife+$E977),((INDEX('PTRM input'!$G$385:$P$434,A16offset,$E977)-INDEX('PTRM input'!$G$277:$P$326,A16offset,$E977))*OFFSET($F$7,0,$E977))-SUM($G977:AL977),(((INDEX('PTRM input'!$G$385:$P$434,A16offset,$E977)-INDEX('PTRM input'!$G$277:$P$326,A16offset,$E977))*OFFSET($F$7,0,$E977))-SUM($G977:AL977))*(OFFSET('PTRM input'!$G$477,0,$E977-1)/A16taxstdlife))))</f>
        <v>0</v>
      </c>
      <c r="AN977" s="251">
        <f ca="1">IF(A16taxstdlife="n/a","n/a",IF(A16taxstdlife="",0,IF(AN$3&gt;(A16stdlife+$E977),((INDEX('PTRM input'!$G$385:$P$434,A16offset,$E977)-INDEX('PTRM input'!$G$277:$P$326,A16offset,$E977))*OFFSET($F$7,0,$E977))-SUM($G977:AM977),(((INDEX('PTRM input'!$G$385:$P$434,A16offset,$E977)-INDEX('PTRM input'!$G$277:$P$326,A16offset,$E977))*OFFSET($F$7,0,$E977))-SUM($G977:AM977))*(OFFSET('PTRM input'!$G$477,0,$E977-1)/A16taxstdlife))))</f>
        <v>0</v>
      </c>
      <c r="AO977" s="251">
        <f ca="1">IF(A16taxstdlife="n/a","n/a",IF(A16taxstdlife="",0,IF(AO$3&gt;(A16stdlife+$E977),((INDEX('PTRM input'!$G$385:$P$434,A16offset,$E977)-INDEX('PTRM input'!$G$277:$P$326,A16offset,$E977))*OFFSET($F$7,0,$E977))-SUM($G977:AN977),(((INDEX('PTRM input'!$G$385:$P$434,A16offset,$E977)-INDEX('PTRM input'!$G$277:$P$326,A16offset,$E977))*OFFSET($F$7,0,$E977))-SUM($G977:AN977))*(OFFSET('PTRM input'!$G$477,0,$E977-1)/A16taxstdlife))))</f>
        <v>0</v>
      </c>
      <c r="AP977" s="251">
        <f ca="1">IF(A16taxstdlife="n/a","n/a",IF(A16taxstdlife="",0,IF(AP$3&gt;(A16stdlife+$E977),((INDEX('PTRM input'!$G$385:$P$434,A16offset,$E977)-INDEX('PTRM input'!$G$277:$P$326,A16offset,$E977))*OFFSET($F$7,0,$E977))-SUM($G977:AO977),(((INDEX('PTRM input'!$G$385:$P$434,A16offset,$E977)-INDEX('PTRM input'!$G$277:$P$326,A16offset,$E977))*OFFSET($F$7,0,$E977))-SUM($G977:AO977))*(OFFSET('PTRM input'!$G$477,0,$E977-1)/A16taxstdlife))))</f>
        <v>0</v>
      </c>
      <c r="AQ977" s="251">
        <f ca="1">IF(A16taxstdlife="n/a","n/a",IF(A16taxstdlife="",0,IF(AQ$3&gt;(A16stdlife+$E977),((INDEX('PTRM input'!$G$385:$P$434,A16offset,$E977)-INDEX('PTRM input'!$G$277:$P$326,A16offset,$E977))*OFFSET($F$7,0,$E977))-SUM($G977:AP977),(((INDEX('PTRM input'!$G$385:$P$434,A16offset,$E977)-INDEX('PTRM input'!$G$277:$P$326,A16offset,$E977))*OFFSET($F$7,0,$E977))-SUM($G977:AP977))*(OFFSET('PTRM input'!$G$477,0,$E977-1)/A16taxstdlife))))</f>
        <v>0</v>
      </c>
      <c r="AR977" s="251">
        <f ca="1">IF(A16taxstdlife="n/a","n/a",IF(A16taxstdlife="",0,IF(AR$3&gt;(A16stdlife+$E977),((INDEX('PTRM input'!$G$385:$P$434,A16offset,$E977)-INDEX('PTRM input'!$G$277:$P$326,A16offset,$E977))*OFFSET($F$7,0,$E977))-SUM($G977:AQ977),(((INDEX('PTRM input'!$G$385:$P$434,A16offset,$E977)-INDEX('PTRM input'!$G$277:$P$326,A16offset,$E977))*OFFSET($F$7,0,$E977))-SUM($G977:AQ977))*(OFFSET('PTRM input'!$G$477,0,$E977-1)/A16taxstdlife))))</f>
        <v>0</v>
      </c>
      <c r="AS977" s="251">
        <f ca="1">IF(A16taxstdlife="n/a","n/a",IF(A16taxstdlife="",0,IF(AS$3&gt;(A16stdlife+$E977),((INDEX('PTRM input'!$G$385:$P$434,A16offset,$E977)-INDEX('PTRM input'!$G$277:$P$326,A16offset,$E977))*OFFSET($F$7,0,$E977))-SUM($G977:AR977),(((INDEX('PTRM input'!$G$385:$P$434,A16offset,$E977)-INDEX('PTRM input'!$G$277:$P$326,A16offset,$E977))*OFFSET($F$7,0,$E977))-SUM($G977:AR977))*(OFFSET('PTRM input'!$G$477,0,$E977-1)/A16taxstdlife))))</f>
        <v>0</v>
      </c>
      <c r="AT977" s="251">
        <f ca="1">IF(A16taxstdlife="n/a","n/a",IF(A16taxstdlife="",0,IF(AT$3&gt;(A16stdlife+$E977),((INDEX('PTRM input'!$G$385:$P$434,A16offset,$E977)-INDEX('PTRM input'!$G$277:$P$326,A16offset,$E977))*OFFSET($F$7,0,$E977))-SUM($G977:AS977),(((INDEX('PTRM input'!$G$385:$P$434,A16offset,$E977)-INDEX('PTRM input'!$G$277:$P$326,A16offset,$E977))*OFFSET($F$7,0,$E977))-SUM($G977:AS977))*(OFFSET('PTRM input'!$G$477,0,$E977-1)/A16taxstdlife))))</f>
        <v>0</v>
      </c>
      <c r="AU977" s="251">
        <f ca="1">IF(A16taxstdlife="n/a","n/a",IF(A16taxstdlife="",0,IF(AU$3&gt;(A16stdlife+$E977),((INDEX('PTRM input'!$G$385:$P$434,A16offset,$E977)-INDEX('PTRM input'!$G$277:$P$326,A16offset,$E977))*OFFSET($F$7,0,$E977))-SUM($G977:AT977),(((INDEX('PTRM input'!$G$385:$P$434,A16offset,$E977)-INDEX('PTRM input'!$G$277:$P$326,A16offset,$E977))*OFFSET($F$7,0,$E977))-SUM($G977:AT977))*(OFFSET('PTRM input'!$G$477,0,$E977-1)/A16taxstdlife))))</f>
        <v>0</v>
      </c>
      <c r="AV977" s="251">
        <f ca="1">IF(A16taxstdlife="n/a","n/a",IF(A16taxstdlife="",0,IF(AV$3&gt;(A16stdlife+$E977),((INDEX('PTRM input'!$G$385:$P$434,A16offset,$E977)-INDEX('PTRM input'!$G$277:$P$326,A16offset,$E977))*OFFSET($F$7,0,$E977))-SUM($G977:AU977),(((INDEX('PTRM input'!$G$385:$P$434,A16offset,$E977)-INDEX('PTRM input'!$G$277:$P$326,A16offset,$E977))*OFFSET($F$7,0,$E977))-SUM($G977:AU977))*(OFFSET('PTRM input'!$G$477,0,$E977-1)/A16taxstdlife))))</f>
        <v>0</v>
      </c>
      <c r="AW977" s="251">
        <f ca="1">IF(A16taxstdlife="n/a","n/a",IF(A16taxstdlife="",0,IF(AW$3&gt;(A16stdlife+$E977),((INDEX('PTRM input'!$G$385:$P$434,A16offset,$E977)-INDEX('PTRM input'!$G$277:$P$326,A16offset,$E977))*OFFSET($F$7,0,$E977))-SUM($G977:AV977),(((INDEX('PTRM input'!$G$385:$P$434,A16offset,$E977)-INDEX('PTRM input'!$G$277:$P$326,A16offset,$E977))*OFFSET($F$7,0,$E977))-SUM($G977:AV977))*(OFFSET('PTRM input'!$G$477,0,$E977-1)/A16taxstdlife))))</f>
        <v>0</v>
      </c>
      <c r="AX977" s="251">
        <f ca="1">IF(A16taxstdlife="n/a","n/a",IF(A16taxstdlife="",0,IF(AX$3&gt;(A16stdlife+$E977),((INDEX('PTRM input'!$G$385:$P$434,A16offset,$E977)-INDEX('PTRM input'!$G$277:$P$326,A16offset,$E977))*OFFSET($F$7,0,$E977))-SUM($G977:AW977),(((INDEX('PTRM input'!$G$385:$P$434,A16offset,$E977)-INDEX('PTRM input'!$G$277:$P$326,A16offset,$E977))*OFFSET($F$7,0,$E977))-SUM($G977:AW977))*(OFFSET('PTRM input'!$G$477,0,$E977-1)/A16taxstdlife))))</f>
        <v>0</v>
      </c>
      <c r="AY977" s="251">
        <f ca="1">IF(A16taxstdlife="n/a","n/a",IF(A16taxstdlife="",0,IF(AY$3&gt;(A16stdlife+$E977),((INDEX('PTRM input'!$G$385:$P$434,A16offset,$E977)-INDEX('PTRM input'!$G$277:$P$326,A16offset,$E977))*OFFSET($F$7,0,$E977))-SUM($G977:AX977),(((INDEX('PTRM input'!$G$385:$P$434,A16offset,$E977)-INDEX('PTRM input'!$G$277:$P$326,A16offset,$E977))*OFFSET($F$7,0,$E977))-SUM($G977:AX977))*(OFFSET('PTRM input'!$G$477,0,$E977-1)/A16taxstdlife))))</f>
        <v>0</v>
      </c>
      <c r="AZ977" s="251">
        <f ca="1">IF(A16taxstdlife="n/a","n/a",IF(A16taxstdlife="",0,IF(AZ$3&gt;(A16stdlife+$E977),((INDEX('PTRM input'!$G$385:$P$434,A16offset,$E977)-INDEX('PTRM input'!$G$277:$P$326,A16offset,$E977))*OFFSET($F$7,0,$E977))-SUM($G977:AY977),(((INDEX('PTRM input'!$G$385:$P$434,A16offset,$E977)-INDEX('PTRM input'!$G$277:$P$326,A16offset,$E977))*OFFSET($F$7,0,$E977))-SUM($G977:AY977))*(OFFSET('PTRM input'!$G$477,0,$E977-1)/A16taxstdlife))))</f>
        <v>0</v>
      </c>
      <c r="BA977" s="251">
        <f ca="1">IF(A16taxstdlife="n/a","n/a",IF(A16taxstdlife="",0,IF(BA$3&gt;(A16stdlife+$E977),((INDEX('PTRM input'!$G$385:$P$434,A16offset,$E977)-INDEX('PTRM input'!$G$277:$P$326,A16offset,$E977))*OFFSET($F$7,0,$E977))-SUM($G977:AZ977),(((INDEX('PTRM input'!$G$385:$P$434,A16offset,$E977)-INDEX('PTRM input'!$G$277:$P$326,A16offset,$E977))*OFFSET($F$7,0,$E977))-SUM($G977:AZ977))*(OFFSET('PTRM input'!$G$477,0,$E977-1)/A16taxstdlife))))</f>
        <v>0</v>
      </c>
      <c r="BB977" s="251">
        <f ca="1">IF(A16taxstdlife="n/a","n/a",IF(A16taxstdlife="",0,IF(BB$3&gt;(A16stdlife+$E977),((INDEX('PTRM input'!$G$385:$P$434,A16offset,$E977)-INDEX('PTRM input'!$G$277:$P$326,A16offset,$E977))*OFFSET($F$7,0,$E977))-SUM($G977:BA977),(((INDEX('PTRM input'!$G$385:$P$434,A16offset,$E977)-INDEX('PTRM input'!$G$277:$P$326,A16offset,$E977))*OFFSET($F$7,0,$E977))-SUM($G977:BA977))*(OFFSET('PTRM input'!$G$477,0,$E977-1)/A16taxstdlife))))</f>
        <v>0</v>
      </c>
      <c r="BC977" s="251">
        <f ca="1">IF(A16taxstdlife="n/a","n/a",IF(A16taxstdlife="",0,IF(BC$3&gt;(A16stdlife+$E977),((INDEX('PTRM input'!$G$385:$P$434,A16offset,$E977)-INDEX('PTRM input'!$G$277:$P$326,A16offset,$E977))*OFFSET($F$7,0,$E977))-SUM($G977:BB977),(((INDEX('PTRM input'!$G$385:$P$434,A16offset,$E977)-INDEX('PTRM input'!$G$277:$P$326,A16offset,$E977))*OFFSET($F$7,0,$E977))-SUM($G977:BB977))*(OFFSET('PTRM input'!$G$477,0,$E977-1)/A16taxstdlife))))</f>
        <v>0</v>
      </c>
      <c r="BD977" s="251">
        <f ca="1">IF(A16taxstdlife="n/a","n/a",IF(A16taxstdlife="",0,IF(BD$3&gt;(A16stdlife+$E977),((INDEX('PTRM input'!$G$385:$P$434,A16offset,$E977)-INDEX('PTRM input'!$G$277:$P$326,A16offset,$E977))*OFFSET($F$7,0,$E977))-SUM($G977:BC977),(((INDEX('PTRM input'!$G$385:$P$434,A16offset,$E977)-INDEX('PTRM input'!$G$277:$P$326,A16offset,$E977))*OFFSET($F$7,0,$E977))-SUM($G977:BC977))*(OFFSET('PTRM input'!$G$477,0,$E977-1)/A16taxstdlife))))</f>
        <v>0</v>
      </c>
      <c r="BE977" s="251">
        <f ca="1">IF(A16taxstdlife="n/a","n/a",IF(A16taxstdlife="",0,IF(BE$3&gt;(A16stdlife+$E977),((INDEX('PTRM input'!$G$385:$P$434,A16offset,$E977)-INDEX('PTRM input'!$G$277:$P$326,A16offset,$E977))*OFFSET($F$7,0,$E977))-SUM($G977:BD977),(((INDEX('PTRM input'!$G$385:$P$434,A16offset,$E977)-INDEX('PTRM input'!$G$277:$P$326,A16offset,$E977))*OFFSET($F$7,0,$E977))-SUM($G977:BD977))*(OFFSET('PTRM input'!$G$477,0,$E977-1)/A16taxstdlife))))</f>
        <v>0</v>
      </c>
      <c r="BF977" s="251">
        <f ca="1">IF(A16taxstdlife="n/a","n/a",IF(A16taxstdlife="",0,IF(BF$3&gt;(A16stdlife+$E977),((INDEX('PTRM input'!$G$385:$P$434,A16offset,$E977)-INDEX('PTRM input'!$G$277:$P$326,A16offset,$E977))*OFFSET($F$7,0,$E977))-SUM($G977:BE977),(((INDEX('PTRM input'!$G$385:$P$434,A16offset,$E977)-INDEX('PTRM input'!$G$277:$P$326,A16offset,$E977))*OFFSET($F$7,0,$E977))-SUM($G977:BE977))*(OFFSET('PTRM input'!$G$477,0,$E977-1)/A16taxstdlife))))</f>
        <v>0</v>
      </c>
      <c r="BG977" s="251">
        <f ca="1">IF(A16taxstdlife="n/a","n/a",IF(A16taxstdlife="",0,IF(BG$3&gt;(A16stdlife+$E977),((INDEX('PTRM input'!$G$385:$P$434,A16offset,$E977)-INDEX('PTRM input'!$G$277:$P$326,A16offset,$E977))*OFFSET($F$7,0,$E977))-SUM($G977:BF977),(((INDEX('PTRM input'!$G$385:$P$434,A16offset,$E977)-INDEX('PTRM input'!$G$277:$P$326,A16offset,$E977))*OFFSET($F$7,0,$E977))-SUM($G977:BF977))*(OFFSET('PTRM input'!$G$477,0,$E977-1)/A16taxstdlife))))</f>
        <v>0</v>
      </c>
      <c r="BH977" s="251">
        <f ca="1">IF(A16taxstdlife="n/a","n/a",IF(A16taxstdlife="",0,IF(BH$3&gt;(A16stdlife+$E977),((INDEX('PTRM input'!$G$385:$P$434,A16offset,$E977)-INDEX('PTRM input'!$G$277:$P$326,A16offset,$E977))*OFFSET($F$7,0,$E977))-SUM($G977:BG977),(((INDEX('PTRM input'!$G$385:$P$434,A16offset,$E977)-INDEX('PTRM input'!$G$277:$P$326,A16offset,$E977))*OFFSET($F$7,0,$E977))-SUM($G977:BG977))*(OFFSET('PTRM input'!$G$477,0,$E977-1)/A16taxstdlife))))</f>
        <v>0</v>
      </c>
      <c r="BI977" s="251">
        <f ca="1">IF(A16taxstdlife="n/a","n/a",IF(A16taxstdlife="",0,IF(BI$3&gt;(A16stdlife+$E977),((INDEX('PTRM input'!$G$385:$P$434,A16offset,$E977)-INDEX('PTRM input'!$G$277:$P$326,A16offset,$E977))*OFFSET($F$7,0,$E977))-SUM($G977:BH977),(((INDEX('PTRM input'!$G$385:$P$434,A16offset,$E977)-INDEX('PTRM input'!$G$277:$P$326,A16offset,$E977))*OFFSET($F$7,0,$E977))-SUM($G977:BH977))*(OFFSET('PTRM input'!$G$477,0,$E977-1)/A16taxstdlife))))</f>
        <v>0</v>
      </c>
      <c r="BJ977" s="116"/>
      <c r="BK977" s="116"/>
      <c r="BL977" s="116"/>
      <c r="BM977" s="116"/>
    </row>
    <row r="978" spans="1:65" ht="12.75" hidden="1" customHeight="1" outlineLevel="2">
      <c r="A978" s="366"/>
      <c r="B978" s="19"/>
      <c r="C978" s="18"/>
      <c r="D978" s="760"/>
      <c r="E978" s="86">
        <v>2</v>
      </c>
      <c r="F978" s="356"/>
      <c r="G978" s="434"/>
      <c r="H978" s="619"/>
      <c r="I978" s="251">
        <f ca="1">IF(A16taxstdlife="n/a","n/a",IF(A16taxstdlife="",0,IF(I$3&gt;(A16stdlife+$E978),((INDEX('PTRM input'!$G$385:$P$434,A16offset,$E978)-INDEX('PTRM input'!$G$277:$P$326,A16offset,$E978))*OFFSET($F$7,0,$E978))-SUM($G978:H978),(((INDEX('PTRM input'!$G$385:$P$434,A16offset,$E978)-INDEX('PTRM input'!$G$277:$P$326,A16offset,$E978))*OFFSET($F$7,0,$E978))-SUM($G978:H978))*(OFFSET('PTRM input'!$G$477,0,$E978-1)/A16taxstdlife))))</f>
        <v>0</v>
      </c>
      <c r="J978" s="251">
        <f ca="1">IF(A16taxstdlife="n/a","n/a",IF(A16taxstdlife="",0,IF(J$3&gt;(A16stdlife+$E978),((INDEX('PTRM input'!$G$385:$P$434,A16offset,$E978)-INDEX('PTRM input'!$G$277:$P$326,A16offset,$E978))*OFFSET($F$7,0,$E978))-SUM($G978:I978),(((INDEX('PTRM input'!$G$385:$P$434,A16offset,$E978)-INDEX('PTRM input'!$G$277:$P$326,A16offset,$E978))*OFFSET($F$7,0,$E978))-SUM($G978:I978))*(OFFSET('PTRM input'!$G$477,0,$E978-1)/A16taxstdlife))))</f>
        <v>0</v>
      </c>
      <c r="K978" s="251">
        <f ca="1">IF(A16taxstdlife="n/a","n/a",IF(A16taxstdlife="",0,IF(K$3&gt;(A16stdlife+$E978),((INDEX('PTRM input'!$G$385:$P$434,A16offset,$E978)-INDEX('PTRM input'!$G$277:$P$326,A16offset,$E978))*OFFSET($F$7,0,$E978))-SUM($G978:J978),(((INDEX('PTRM input'!$G$385:$P$434,A16offset,$E978)-INDEX('PTRM input'!$G$277:$P$326,A16offset,$E978))*OFFSET($F$7,0,$E978))-SUM($G978:J978))*(OFFSET('PTRM input'!$G$477,0,$E978-1)/A16taxstdlife))))</f>
        <v>0</v>
      </c>
      <c r="L978" s="251">
        <f ca="1">IF(A16taxstdlife="n/a","n/a",IF(A16taxstdlife="",0,IF(L$3&gt;(A16stdlife+$E978),((INDEX('PTRM input'!$G$385:$P$434,A16offset,$E978)-INDEX('PTRM input'!$G$277:$P$326,A16offset,$E978))*OFFSET($F$7,0,$E978))-SUM($G978:K978),(((INDEX('PTRM input'!$G$385:$P$434,A16offset,$E978)-INDEX('PTRM input'!$G$277:$P$326,A16offset,$E978))*OFFSET($F$7,0,$E978))-SUM($G978:K978))*(OFFSET('PTRM input'!$G$477,0,$E978-1)/A16taxstdlife))))</f>
        <v>0</v>
      </c>
      <c r="M978" s="251">
        <f ca="1">IF(A16taxstdlife="n/a","n/a",IF(A16taxstdlife="",0,IF(M$3&gt;(A16stdlife+$E978),((INDEX('PTRM input'!$G$385:$P$434,A16offset,$E978)-INDEX('PTRM input'!$G$277:$P$326,A16offset,$E978))*OFFSET($F$7,0,$E978))-SUM($G978:L978),(((INDEX('PTRM input'!$G$385:$P$434,A16offset,$E978)-INDEX('PTRM input'!$G$277:$P$326,A16offset,$E978))*OFFSET($F$7,0,$E978))-SUM($G978:L978))*(OFFSET('PTRM input'!$G$477,0,$E978-1)/A16taxstdlife))))</f>
        <v>0</v>
      </c>
      <c r="N978" s="251">
        <f ca="1">IF(A16taxstdlife="n/a","n/a",IF(A16taxstdlife="",0,IF(N$3&gt;(A16stdlife+$E978),((INDEX('PTRM input'!$G$385:$P$434,A16offset,$E978)-INDEX('PTRM input'!$G$277:$P$326,A16offset,$E978))*OFFSET($F$7,0,$E978))-SUM($G978:M978),(((INDEX('PTRM input'!$G$385:$P$434,A16offset,$E978)-INDEX('PTRM input'!$G$277:$P$326,A16offset,$E978))*OFFSET($F$7,0,$E978))-SUM($G978:M978))*(OFFSET('PTRM input'!$G$477,0,$E978-1)/A16taxstdlife))))</f>
        <v>0</v>
      </c>
      <c r="O978" s="251">
        <f ca="1">IF(A16taxstdlife="n/a","n/a",IF(A16taxstdlife="",0,IF(O$3&gt;(A16stdlife+$E978),((INDEX('PTRM input'!$G$385:$P$434,A16offset,$E978)-INDEX('PTRM input'!$G$277:$P$326,A16offset,$E978))*OFFSET($F$7,0,$E978))-SUM($G978:N978),(((INDEX('PTRM input'!$G$385:$P$434,A16offset,$E978)-INDEX('PTRM input'!$G$277:$P$326,A16offset,$E978))*OFFSET($F$7,0,$E978))-SUM($G978:N978))*(OFFSET('PTRM input'!$G$477,0,$E978-1)/A16taxstdlife))))</f>
        <v>0</v>
      </c>
      <c r="P978" s="251">
        <f ca="1">IF(A16taxstdlife="n/a","n/a",IF(A16taxstdlife="",0,IF(P$3&gt;(A16stdlife+$E978),((INDEX('PTRM input'!$G$385:$P$434,A16offset,$E978)-INDEX('PTRM input'!$G$277:$P$326,A16offset,$E978))*OFFSET($F$7,0,$E978))-SUM($G978:O978),(((INDEX('PTRM input'!$G$385:$P$434,A16offset,$E978)-INDEX('PTRM input'!$G$277:$P$326,A16offset,$E978))*OFFSET($F$7,0,$E978))-SUM($G978:O978))*(OFFSET('PTRM input'!$G$477,0,$E978-1)/A16taxstdlife))))</f>
        <v>0</v>
      </c>
      <c r="Q978" s="251">
        <f ca="1">IF(A16taxstdlife="n/a","n/a",IF(A16taxstdlife="",0,IF(Q$3&gt;(A16stdlife+$E978),((INDEX('PTRM input'!$G$385:$P$434,A16offset,$E978)-INDEX('PTRM input'!$G$277:$P$326,A16offset,$E978))*OFFSET($F$7,0,$E978))-SUM($G978:P978),(((INDEX('PTRM input'!$G$385:$P$434,A16offset,$E978)-INDEX('PTRM input'!$G$277:$P$326,A16offset,$E978))*OFFSET($F$7,0,$E978))-SUM($G978:P978))*(OFFSET('PTRM input'!$G$477,0,$E978-1)/A16taxstdlife))))</f>
        <v>0</v>
      </c>
      <c r="R978" s="251">
        <f ca="1">IF(A16taxstdlife="n/a","n/a",IF(A16taxstdlife="",0,IF(R$3&gt;(A16stdlife+$E978),((INDEX('PTRM input'!$G$385:$P$434,A16offset,$E978)-INDEX('PTRM input'!$G$277:$P$326,A16offset,$E978))*OFFSET($F$7,0,$E978))-SUM($G978:Q978),(((INDEX('PTRM input'!$G$385:$P$434,A16offset,$E978)-INDEX('PTRM input'!$G$277:$P$326,A16offset,$E978))*OFFSET($F$7,0,$E978))-SUM($G978:Q978))*(OFFSET('PTRM input'!$G$477,0,$E978-1)/A16taxstdlife))))</f>
        <v>0</v>
      </c>
      <c r="S978" s="251">
        <f ca="1">IF(A16taxstdlife="n/a","n/a",IF(A16taxstdlife="",0,IF(S$3&gt;(A16stdlife+$E978),((INDEX('PTRM input'!$G$385:$P$434,A16offset,$E978)-INDEX('PTRM input'!$G$277:$P$326,A16offset,$E978))*OFFSET($F$7,0,$E978))-SUM($G978:R978),(((INDEX('PTRM input'!$G$385:$P$434,A16offset,$E978)-INDEX('PTRM input'!$G$277:$P$326,A16offset,$E978))*OFFSET($F$7,0,$E978))-SUM($G978:R978))*(OFFSET('PTRM input'!$G$477,0,$E978-1)/A16taxstdlife))))</f>
        <v>0</v>
      </c>
      <c r="T978" s="251">
        <f ca="1">IF(A16taxstdlife="n/a","n/a",IF(A16taxstdlife="",0,IF(T$3&gt;(A16stdlife+$E978),((INDEX('PTRM input'!$G$385:$P$434,A16offset,$E978)-INDEX('PTRM input'!$G$277:$P$326,A16offset,$E978))*OFFSET($F$7,0,$E978))-SUM($G978:S978),(((INDEX('PTRM input'!$G$385:$P$434,A16offset,$E978)-INDEX('PTRM input'!$G$277:$P$326,A16offset,$E978))*OFFSET($F$7,0,$E978))-SUM($G978:S978))*(OFFSET('PTRM input'!$G$477,0,$E978-1)/A16taxstdlife))))</f>
        <v>0</v>
      </c>
      <c r="U978" s="251">
        <f ca="1">IF(A16taxstdlife="n/a","n/a",IF(A16taxstdlife="",0,IF(U$3&gt;(A16stdlife+$E978),((INDEX('PTRM input'!$G$385:$P$434,A16offset,$E978)-INDEX('PTRM input'!$G$277:$P$326,A16offset,$E978))*OFFSET($F$7,0,$E978))-SUM($G978:T978),(((INDEX('PTRM input'!$G$385:$P$434,A16offset,$E978)-INDEX('PTRM input'!$G$277:$P$326,A16offset,$E978))*OFFSET($F$7,0,$E978))-SUM($G978:T978))*(OFFSET('PTRM input'!$G$477,0,$E978-1)/A16taxstdlife))))</f>
        <v>0</v>
      </c>
      <c r="V978" s="251">
        <f ca="1">IF(A16taxstdlife="n/a","n/a",IF(A16taxstdlife="",0,IF(V$3&gt;(A16stdlife+$E978),((INDEX('PTRM input'!$G$385:$P$434,A16offset,$E978)-INDEX('PTRM input'!$G$277:$P$326,A16offset,$E978))*OFFSET($F$7,0,$E978))-SUM($G978:U978),(((INDEX('PTRM input'!$G$385:$P$434,A16offset,$E978)-INDEX('PTRM input'!$G$277:$P$326,A16offset,$E978))*OFFSET($F$7,0,$E978))-SUM($G978:U978))*(OFFSET('PTRM input'!$G$477,0,$E978-1)/A16taxstdlife))))</f>
        <v>0</v>
      </c>
      <c r="W978" s="251">
        <f ca="1">IF(A16taxstdlife="n/a","n/a",IF(A16taxstdlife="",0,IF(W$3&gt;(A16stdlife+$E978),((INDEX('PTRM input'!$G$385:$P$434,A16offset,$E978)-INDEX('PTRM input'!$G$277:$P$326,A16offset,$E978))*OFFSET($F$7,0,$E978))-SUM($G978:V978),(((INDEX('PTRM input'!$G$385:$P$434,A16offset,$E978)-INDEX('PTRM input'!$G$277:$P$326,A16offset,$E978))*OFFSET($F$7,0,$E978))-SUM($G978:V978))*(OFFSET('PTRM input'!$G$477,0,$E978-1)/A16taxstdlife))))</f>
        <v>0</v>
      </c>
      <c r="X978" s="251">
        <f ca="1">IF(A16taxstdlife="n/a","n/a",IF(A16taxstdlife="",0,IF(X$3&gt;(A16stdlife+$E978),((INDEX('PTRM input'!$G$385:$P$434,A16offset,$E978)-INDEX('PTRM input'!$G$277:$P$326,A16offset,$E978))*OFFSET($F$7,0,$E978))-SUM($G978:W978),(((INDEX('PTRM input'!$G$385:$P$434,A16offset,$E978)-INDEX('PTRM input'!$G$277:$P$326,A16offset,$E978))*OFFSET($F$7,0,$E978))-SUM($G978:W978))*(OFFSET('PTRM input'!$G$477,0,$E978-1)/A16taxstdlife))))</f>
        <v>0</v>
      </c>
      <c r="Y978" s="251">
        <f ca="1">IF(A16taxstdlife="n/a","n/a",IF(A16taxstdlife="",0,IF(Y$3&gt;(A16stdlife+$E978),((INDEX('PTRM input'!$G$385:$P$434,A16offset,$E978)-INDEX('PTRM input'!$G$277:$P$326,A16offset,$E978))*OFFSET($F$7,0,$E978))-SUM($G978:X978),(((INDEX('PTRM input'!$G$385:$P$434,A16offset,$E978)-INDEX('PTRM input'!$G$277:$P$326,A16offset,$E978))*OFFSET($F$7,0,$E978))-SUM($G978:X978))*(OFFSET('PTRM input'!$G$477,0,$E978-1)/A16taxstdlife))))</f>
        <v>0</v>
      </c>
      <c r="Z978" s="251">
        <f ca="1">IF(A16taxstdlife="n/a","n/a",IF(A16taxstdlife="",0,IF(Z$3&gt;(A16stdlife+$E978),((INDEX('PTRM input'!$G$385:$P$434,A16offset,$E978)-INDEX('PTRM input'!$G$277:$P$326,A16offset,$E978))*OFFSET($F$7,0,$E978))-SUM($G978:Y978),(((INDEX('PTRM input'!$G$385:$P$434,A16offset,$E978)-INDEX('PTRM input'!$G$277:$P$326,A16offset,$E978))*OFFSET($F$7,0,$E978))-SUM($G978:Y978))*(OFFSET('PTRM input'!$G$477,0,$E978-1)/A16taxstdlife))))</f>
        <v>0</v>
      </c>
      <c r="AA978" s="251">
        <f ca="1">IF(A16taxstdlife="n/a","n/a",IF(A16taxstdlife="",0,IF(AA$3&gt;(A16stdlife+$E978),((INDEX('PTRM input'!$G$385:$P$434,A16offset,$E978)-INDEX('PTRM input'!$G$277:$P$326,A16offset,$E978))*OFFSET($F$7,0,$E978))-SUM($G978:Z978),(((INDEX('PTRM input'!$G$385:$P$434,A16offset,$E978)-INDEX('PTRM input'!$G$277:$P$326,A16offset,$E978))*OFFSET($F$7,0,$E978))-SUM($G978:Z978))*(OFFSET('PTRM input'!$G$477,0,$E978-1)/A16taxstdlife))))</f>
        <v>0</v>
      </c>
      <c r="AB978" s="251">
        <f ca="1">IF(A16taxstdlife="n/a","n/a",IF(A16taxstdlife="",0,IF(AB$3&gt;(A16stdlife+$E978),((INDEX('PTRM input'!$G$385:$P$434,A16offset,$E978)-INDEX('PTRM input'!$G$277:$P$326,A16offset,$E978))*OFFSET($F$7,0,$E978))-SUM($G978:AA978),(((INDEX('PTRM input'!$G$385:$P$434,A16offset,$E978)-INDEX('PTRM input'!$G$277:$P$326,A16offset,$E978))*OFFSET($F$7,0,$E978))-SUM($G978:AA978))*(OFFSET('PTRM input'!$G$477,0,$E978-1)/A16taxstdlife))))</f>
        <v>0</v>
      </c>
      <c r="AC978" s="251">
        <f ca="1">IF(A16taxstdlife="n/a","n/a",IF(A16taxstdlife="",0,IF(AC$3&gt;(A16stdlife+$E978),((INDEX('PTRM input'!$G$385:$P$434,A16offset,$E978)-INDEX('PTRM input'!$G$277:$P$326,A16offset,$E978))*OFFSET($F$7,0,$E978))-SUM($G978:AB978),(((INDEX('PTRM input'!$G$385:$P$434,A16offset,$E978)-INDEX('PTRM input'!$G$277:$P$326,A16offset,$E978))*OFFSET($F$7,0,$E978))-SUM($G978:AB978))*(OFFSET('PTRM input'!$G$477,0,$E978-1)/A16taxstdlife))))</f>
        <v>0</v>
      </c>
      <c r="AD978" s="251">
        <f ca="1">IF(A16taxstdlife="n/a","n/a",IF(A16taxstdlife="",0,IF(AD$3&gt;(A16stdlife+$E978),((INDEX('PTRM input'!$G$385:$P$434,A16offset,$E978)-INDEX('PTRM input'!$G$277:$P$326,A16offset,$E978))*OFFSET($F$7,0,$E978))-SUM($G978:AC978),(((INDEX('PTRM input'!$G$385:$P$434,A16offset,$E978)-INDEX('PTRM input'!$G$277:$P$326,A16offset,$E978))*OFFSET($F$7,0,$E978))-SUM($G978:AC978))*(OFFSET('PTRM input'!$G$477,0,$E978-1)/A16taxstdlife))))</f>
        <v>0</v>
      </c>
      <c r="AE978" s="251">
        <f ca="1">IF(A16taxstdlife="n/a","n/a",IF(A16taxstdlife="",0,IF(AE$3&gt;(A16stdlife+$E978),((INDEX('PTRM input'!$G$385:$P$434,A16offset,$E978)-INDEX('PTRM input'!$G$277:$P$326,A16offset,$E978))*OFFSET($F$7,0,$E978))-SUM($G978:AD978),(((INDEX('PTRM input'!$G$385:$P$434,A16offset,$E978)-INDEX('PTRM input'!$G$277:$P$326,A16offset,$E978))*OFFSET($F$7,0,$E978))-SUM($G978:AD978))*(OFFSET('PTRM input'!$G$477,0,$E978-1)/A16taxstdlife))))</f>
        <v>0</v>
      </c>
      <c r="AF978" s="251">
        <f ca="1">IF(A16taxstdlife="n/a","n/a",IF(A16taxstdlife="",0,IF(AF$3&gt;(A16stdlife+$E978),((INDEX('PTRM input'!$G$385:$P$434,A16offset,$E978)-INDEX('PTRM input'!$G$277:$P$326,A16offset,$E978))*OFFSET($F$7,0,$E978))-SUM($G978:AE978),(((INDEX('PTRM input'!$G$385:$P$434,A16offset,$E978)-INDEX('PTRM input'!$G$277:$P$326,A16offset,$E978))*OFFSET($F$7,0,$E978))-SUM($G978:AE978))*(OFFSET('PTRM input'!$G$477,0,$E978-1)/A16taxstdlife))))</f>
        <v>0</v>
      </c>
      <c r="AG978" s="251">
        <f ca="1">IF(A16taxstdlife="n/a","n/a",IF(A16taxstdlife="",0,IF(AG$3&gt;(A16stdlife+$E978),((INDEX('PTRM input'!$G$385:$P$434,A16offset,$E978)-INDEX('PTRM input'!$G$277:$P$326,A16offset,$E978))*OFFSET($F$7,0,$E978))-SUM($G978:AF978),(((INDEX('PTRM input'!$G$385:$P$434,A16offset,$E978)-INDEX('PTRM input'!$G$277:$P$326,A16offset,$E978))*OFFSET($F$7,0,$E978))-SUM($G978:AF978))*(OFFSET('PTRM input'!$G$477,0,$E978-1)/A16taxstdlife))))</f>
        <v>0</v>
      </c>
      <c r="AH978" s="251">
        <f ca="1">IF(A16taxstdlife="n/a","n/a",IF(A16taxstdlife="",0,IF(AH$3&gt;(A16stdlife+$E978),((INDEX('PTRM input'!$G$385:$P$434,A16offset,$E978)-INDEX('PTRM input'!$G$277:$P$326,A16offset,$E978))*OFFSET($F$7,0,$E978))-SUM($G978:AG978),(((INDEX('PTRM input'!$G$385:$P$434,A16offset,$E978)-INDEX('PTRM input'!$G$277:$P$326,A16offset,$E978))*OFFSET($F$7,0,$E978))-SUM($G978:AG978))*(OFFSET('PTRM input'!$G$477,0,$E978-1)/A16taxstdlife))))</f>
        <v>0</v>
      </c>
      <c r="AI978" s="251">
        <f ca="1">IF(A16taxstdlife="n/a","n/a",IF(A16taxstdlife="",0,IF(AI$3&gt;(A16stdlife+$E978),((INDEX('PTRM input'!$G$385:$P$434,A16offset,$E978)-INDEX('PTRM input'!$G$277:$P$326,A16offset,$E978))*OFFSET($F$7,0,$E978))-SUM($G978:AH978),(((INDEX('PTRM input'!$G$385:$P$434,A16offset,$E978)-INDEX('PTRM input'!$G$277:$P$326,A16offset,$E978))*OFFSET($F$7,0,$E978))-SUM($G978:AH978))*(OFFSET('PTRM input'!$G$477,0,$E978-1)/A16taxstdlife))))</f>
        <v>0</v>
      </c>
      <c r="AJ978" s="251">
        <f ca="1">IF(A16taxstdlife="n/a","n/a",IF(A16taxstdlife="",0,IF(AJ$3&gt;(A16stdlife+$E978),((INDEX('PTRM input'!$G$385:$P$434,A16offset,$E978)-INDEX('PTRM input'!$G$277:$P$326,A16offset,$E978))*OFFSET($F$7,0,$E978))-SUM($G978:AI978),(((INDEX('PTRM input'!$G$385:$P$434,A16offset,$E978)-INDEX('PTRM input'!$G$277:$P$326,A16offset,$E978))*OFFSET($F$7,0,$E978))-SUM($G978:AI978))*(OFFSET('PTRM input'!$G$477,0,$E978-1)/A16taxstdlife))))</f>
        <v>0</v>
      </c>
      <c r="AK978" s="251">
        <f ca="1">IF(A16taxstdlife="n/a","n/a",IF(A16taxstdlife="",0,IF(AK$3&gt;(A16stdlife+$E978),((INDEX('PTRM input'!$G$385:$P$434,A16offset,$E978)-INDEX('PTRM input'!$G$277:$P$326,A16offset,$E978))*OFFSET($F$7,0,$E978))-SUM($G978:AJ978),(((INDEX('PTRM input'!$G$385:$P$434,A16offset,$E978)-INDEX('PTRM input'!$G$277:$P$326,A16offset,$E978))*OFFSET($F$7,0,$E978))-SUM($G978:AJ978))*(OFFSET('PTRM input'!$G$477,0,$E978-1)/A16taxstdlife))))</f>
        <v>0</v>
      </c>
      <c r="AL978" s="251">
        <f ca="1">IF(A16taxstdlife="n/a","n/a",IF(A16taxstdlife="",0,IF(AL$3&gt;(A16stdlife+$E978),((INDEX('PTRM input'!$G$385:$P$434,A16offset,$E978)-INDEX('PTRM input'!$G$277:$P$326,A16offset,$E978))*OFFSET($F$7,0,$E978))-SUM($G978:AK978),(((INDEX('PTRM input'!$G$385:$P$434,A16offset,$E978)-INDEX('PTRM input'!$G$277:$P$326,A16offset,$E978))*OFFSET($F$7,0,$E978))-SUM($G978:AK978))*(OFFSET('PTRM input'!$G$477,0,$E978-1)/A16taxstdlife))))</f>
        <v>0</v>
      </c>
      <c r="AM978" s="251">
        <f ca="1">IF(A16taxstdlife="n/a","n/a",IF(A16taxstdlife="",0,IF(AM$3&gt;(A16stdlife+$E978),((INDEX('PTRM input'!$G$385:$P$434,A16offset,$E978)-INDEX('PTRM input'!$G$277:$P$326,A16offset,$E978))*OFFSET($F$7,0,$E978))-SUM($G978:AL978),(((INDEX('PTRM input'!$G$385:$P$434,A16offset,$E978)-INDEX('PTRM input'!$G$277:$P$326,A16offset,$E978))*OFFSET($F$7,0,$E978))-SUM($G978:AL978))*(OFFSET('PTRM input'!$G$477,0,$E978-1)/A16taxstdlife))))</f>
        <v>0</v>
      </c>
      <c r="AN978" s="251">
        <f ca="1">IF(A16taxstdlife="n/a","n/a",IF(A16taxstdlife="",0,IF(AN$3&gt;(A16stdlife+$E978),((INDEX('PTRM input'!$G$385:$P$434,A16offset,$E978)-INDEX('PTRM input'!$G$277:$P$326,A16offset,$E978))*OFFSET($F$7,0,$E978))-SUM($G978:AM978),(((INDEX('PTRM input'!$G$385:$P$434,A16offset,$E978)-INDEX('PTRM input'!$G$277:$P$326,A16offset,$E978))*OFFSET($F$7,0,$E978))-SUM($G978:AM978))*(OFFSET('PTRM input'!$G$477,0,$E978-1)/A16taxstdlife))))</f>
        <v>0</v>
      </c>
      <c r="AO978" s="251">
        <f ca="1">IF(A16taxstdlife="n/a","n/a",IF(A16taxstdlife="",0,IF(AO$3&gt;(A16stdlife+$E978),((INDEX('PTRM input'!$G$385:$P$434,A16offset,$E978)-INDEX('PTRM input'!$G$277:$P$326,A16offset,$E978))*OFFSET($F$7,0,$E978))-SUM($G978:AN978),(((INDEX('PTRM input'!$G$385:$P$434,A16offset,$E978)-INDEX('PTRM input'!$G$277:$P$326,A16offset,$E978))*OFFSET($F$7,0,$E978))-SUM($G978:AN978))*(OFFSET('PTRM input'!$G$477,0,$E978-1)/A16taxstdlife))))</f>
        <v>0</v>
      </c>
      <c r="AP978" s="251">
        <f ca="1">IF(A16taxstdlife="n/a","n/a",IF(A16taxstdlife="",0,IF(AP$3&gt;(A16stdlife+$E978),((INDEX('PTRM input'!$G$385:$P$434,A16offset,$E978)-INDEX('PTRM input'!$G$277:$P$326,A16offset,$E978))*OFFSET($F$7,0,$E978))-SUM($G978:AO978),(((INDEX('PTRM input'!$G$385:$P$434,A16offset,$E978)-INDEX('PTRM input'!$G$277:$P$326,A16offset,$E978))*OFFSET($F$7,0,$E978))-SUM($G978:AO978))*(OFFSET('PTRM input'!$G$477,0,$E978-1)/A16taxstdlife))))</f>
        <v>0</v>
      </c>
      <c r="AQ978" s="251">
        <f ca="1">IF(A16taxstdlife="n/a","n/a",IF(A16taxstdlife="",0,IF(AQ$3&gt;(A16stdlife+$E978),((INDEX('PTRM input'!$G$385:$P$434,A16offset,$E978)-INDEX('PTRM input'!$G$277:$P$326,A16offset,$E978))*OFFSET($F$7,0,$E978))-SUM($G978:AP978),(((INDEX('PTRM input'!$G$385:$P$434,A16offset,$E978)-INDEX('PTRM input'!$G$277:$P$326,A16offset,$E978))*OFFSET($F$7,0,$E978))-SUM($G978:AP978))*(OFFSET('PTRM input'!$G$477,0,$E978-1)/A16taxstdlife))))</f>
        <v>0</v>
      </c>
      <c r="AR978" s="251">
        <f ca="1">IF(A16taxstdlife="n/a","n/a",IF(A16taxstdlife="",0,IF(AR$3&gt;(A16stdlife+$E978),((INDEX('PTRM input'!$G$385:$P$434,A16offset,$E978)-INDEX('PTRM input'!$G$277:$P$326,A16offset,$E978))*OFFSET($F$7,0,$E978))-SUM($G978:AQ978),(((INDEX('PTRM input'!$G$385:$P$434,A16offset,$E978)-INDEX('PTRM input'!$G$277:$P$326,A16offset,$E978))*OFFSET($F$7,0,$E978))-SUM($G978:AQ978))*(OFFSET('PTRM input'!$G$477,0,$E978-1)/A16taxstdlife))))</f>
        <v>0</v>
      </c>
      <c r="AS978" s="251">
        <f ca="1">IF(A16taxstdlife="n/a","n/a",IF(A16taxstdlife="",0,IF(AS$3&gt;(A16stdlife+$E978),((INDEX('PTRM input'!$G$385:$P$434,A16offset,$E978)-INDEX('PTRM input'!$G$277:$P$326,A16offset,$E978))*OFFSET($F$7,0,$E978))-SUM($G978:AR978),(((INDEX('PTRM input'!$G$385:$P$434,A16offset,$E978)-INDEX('PTRM input'!$G$277:$P$326,A16offset,$E978))*OFFSET($F$7,0,$E978))-SUM($G978:AR978))*(OFFSET('PTRM input'!$G$477,0,$E978-1)/A16taxstdlife))))</f>
        <v>0</v>
      </c>
      <c r="AT978" s="251">
        <f ca="1">IF(A16taxstdlife="n/a","n/a",IF(A16taxstdlife="",0,IF(AT$3&gt;(A16stdlife+$E978),((INDEX('PTRM input'!$G$385:$P$434,A16offset,$E978)-INDEX('PTRM input'!$G$277:$P$326,A16offset,$E978))*OFFSET($F$7,0,$E978))-SUM($G978:AS978),(((INDEX('PTRM input'!$G$385:$P$434,A16offset,$E978)-INDEX('PTRM input'!$G$277:$P$326,A16offset,$E978))*OFFSET($F$7,0,$E978))-SUM($G978:AS978))*(OFFSET('PTRM input'!$G$477,0,$E978-1)/A16taxstdlife))))</f>
        <v>0</v>
      </c>
      <c r="AU978" s="251">
        <f ca="1">IF(A16taxstdlife="n/a","n/a",IF(A16taxstdlife="",0,IF(AU$3&gt;(A16stdlife+$E978),((INDEX('PTRM input'!$G$385:$P$434,A16offset,$E978)-INDEX('PTRM input'!$G$277:$P$326,A16offset,$E978))*OFFSET($F$7,0,$E978))-SUM($G978:AT978),(((INDEX('PTRM input'!$G$385:$P$434,A16offset,$E978)-INDEX('PTRM input'!$G$277:$P$326,A16offset,$E978))*OFFSET($F$7,0,$E978))-SUM($G978:AT978))*(OFFSET('PTRM input'!$G$477,0,$E978-1)/A16taxstdlife))))</f>
        <v>0</v>
      </c>
      <c r="AV978" s="251">
        <f ca="1">IF(A16taxstdlife="n/a","n/a",IF(A16taxstdlife="",0,IF(AV$3&gt;(A16stdlife+$E978),((INDEX('PTRM input'!$G$385:$P$434,A16offset,$E978)-INDEX('PTRM input'!$G$277:$P$326,A16offset,$E978))*OFFSET($F$7,0,$E978))-SUM($G978:AU978),(((INDEX('PTRM input'!$G$385:$P$434,A16offset,$E978)-INDEX('PTRM input'!$G$277:$P$326,A16offset,$E978))*OFFSET($F$7,0,$E978))-SUM($G978:AU978))*(OFFSET('PTRM input'!$G$477,0,$E978-1)/A16taxstdlife))))</f>
        <v>0</v>
      </c>
      <c r="AW978" s="251">
        <f ca="1">IF(A16taxstdlife="n/a","n/a",IF(A16taxstdlife="",0,IF(AW$3&gt;(A16stdlife+$E978),((INDEX('PTRM input'!$G$385:$P$434,A16offset,$E978)-INDEX('PTRM input'!$G$277:$P$326,A16offset,$E978))*OFFSET($F$7,0,$E978))-SUM($G978:AV978),(((INDEX('PTRM input'!$G$385:$P$434,A16offset,$E978)-INDEX('PTRM input'!$G$277:$P$326,A16offset,$E978))*OFFSET($F$7,0,$E978))-SUM($G978:AV978))*(OFFSET('PTRM input'!$G$477,0,$E978-1)/A16taxstdlife))))</f>
        <v>0</v>
      </c>
      <c r="AX978" s="251">
        <f ca="1">IF(A16taxstdlife="n/a","n/a",IF(A16taxstdlife="",0,IF(AX$3&gt;(A16stdlife+$E978),((INDEX('PTRM input'!$G$385:$P$434,A16offset,$E978)-INDEX('PTRM input'!$G$277:$P$326,A16offset,$E978))*OFFSET($F$7,0,$E978))-SUM($G978:AW978),(((INDEX('PTRM input'!$G$385:$P$434,A16offset,$E978)-INDEX('PTRM input'!$G$277:$P$326,A16offset,$E978))*OFFSET($F$7,0,$E978))-SUM($G978:AW978))*(OFFSET('PTRM input'!$G$477,0,$E978-1)/A16taxstdlife))))</f>
        <v>0</v>
      </c>
      <c r="AY978" s="251">
        <f ca="1">IF(A16taxstdlife="n/a","n/a",IF(A16taxstdlife="",0,IF(AY$3&gt;(A16stdlife+$E978),((INDEX('PTRM input'!$G$385:$P$434,A16offset,$E978)-INDEX('PTRM input'!$G$277:$P$326,A16offset,$E978))*OFFSET($F$7,0,$E978))-SUM($G978:AX978),(((INDEX('PTRM input'!$G$385:$P$434,A16offset,$E978)-INDEX('PTRM input'!$G$277:$P$326,A16offset,$E978))*OFFSET($F$7,0,$E978))-SUM($G978:AX978))*(OFFSET('PTRM input'!$G$477,0,$E978-1)/A16taxstdlife))))</f>
        <v>0</v>
      </c>
      <c r="AZ978" s="251">
        <f ca="1">IF(A16taxstdlife="n/a","n/a",IF(A16taxstdlife="",0,IF(AZ$3&gt;(A16stdlife+$E978),((INDEX('PTRM input'!$G$385:$P$434,A16offset,$E978)-INDEX('PTRM input'!$G$277:$P$326,A16offset,$E978))*OFFSET($F$7,0,$E978))-SUM($G978:AY978),(((INDEX('PTRM input'!$G$385:$P$434,A16offset,$E978)-INDEX('PTRM input'!$G$277:$P$326,A16offset,$E978))*OFFSET($F$7,0,$E978))-SUM($G978:AY978))*(OFFSET('PTRM input'!$G$477,0,$E978-1)/A16taxstdlife))))</f>
        <v>0</v>
      </c>
      <c r="BA978" s="251">
        <f ca="1">IF(A16taxstdlife="n/a","n/a",IF(A16taxstdlife="",0,IF(BA$3&gt;(A16stdlife+$E978),((INDEX('PTRM input'!$G$385:$P$434,A16offset,$E978)-INDEX('PTRM input'!$G$277:$P$326,A16offset,$E978))*OFFSET($F$7,0,$E978))-SUM($G978:AZ978),(((INDEX('PTRM input'!$G$385:$P$434,A16offset,$E978)-INDEX('PTRM input'!$G$277:$P$326,A16offset,$E978))*OFFSET($F$7,0,$E978))-SUM($G978:AZ978))*(OFFSET('PTRM input'!$G$477,0,$E978-1)/A16taxstdlife))))</f>
        <v>0</v>
      </c>
      <c r="BB978" s="251">
        <f ca="1">IF(A16taxstdlife="n/a","n/a",IF(A16taxstdlife="",0,IF(BB$3&gt;(A16stdlife+$E978),((INDEX('PTRM input'!$G$385:$P$434,A16offset,$E978)-INDEX('PTRM input'!$G$277:$P$326,A16offset,$E978))*OFFSET($F$7,0,$E978))-SUM($G978:BA978),(((INDEX('PTRM input'!$G$385:$P$434,A16offset,$E978)-INDEX('PTRM input'!$G$277:$P$326,A16offset,$E978))*OFFSET($F$7,0,$E978))-SUM($G978:BA978))*(OFFSET('PTRM input'!$G$477,0,$E978-1)/A16taxstdlife))))</f>
        <v>0</v>
      </c>
      <c r="BC978" s="251">
        <f ca="1">IF(A16taxstdlife="n/a","n/a",IF(A16taxstdlife="",0,IF(BC$3&gt;(A16stdlife+$E978),((INDEX('PTRM input'!$G$385:$P$434,A16offset,$E978)-INDEX('PTRM input'!$G$277:$P$326,A16offset,$E978))*OFFSET($F$7,0,$E978))-SUM($G978:BB978),(((INDEX('PTRM input'!$G$385:$P$434,A16offset,$E978)-INDEX('PTRM input'!$G$277:$P$326,A16offset,$E978))*OFFSET($F$7,0,$E978))-SUM($G978:BB978))*(OFFSET('PTRM input'!$G$477,0,$E978-1)/A16taxstdlife))))</f>
        <v>0</v>
      </c>
      <c r="BD978" s="251">
        <f ca="1">IF(A16taxstdlife="n/a","n/a",IF(A16taxstdlife="",0,IF(BD$3&gt;(A16stdlife+$E978),((INDEX('PTRM input'!$G$385:$P$434,A16offset,$E978)-INDEX('PTRM input'!$G$277:$P$326,A16offset,$E978))*OFFSET($F$7,0,$E978))-SUM($G978:BC978),(((INDEX('PTRM input'!$G$385:$P$434,A16offset,$E978)-INDEX('PTRM input'!$G$277:$P$326,A16offset,$E978))*OFFSET($F$7,0,$E978))-SUM($G978:BC978))*(OFFSET('PTRM input'!$G$477,0,$E978-1)/A16taxstdlife))))</f>
        <v>0</v>
      </c>
      <c r="BE978" s="251">
        <f ca="1">IF(A16taxstdlife="n/a","n/a",IF(A16taxstdlife="",0,IF(BE$3&gt;(A16stdlife+$E978),((INDEX('PTRM input'!$G$385:$P$434,A16offset,$E978)-INDEX('PTRM input'!$G$277:$P$326,A16offset,$E978))*OFFSET($F$7,0,$E978))-SUM($G978:BD978),(((INDEX('PTRM input'!$G$385:$P$434,A16offset,$E978)-INDEX('PTRM input'!$G$277:$P$326,A16offset,$E978))*OFFSET($F$7,0,$E978))-SUM($G978:BD978))*(OFFSET('PTRM input'!$G$477,0,$E978-1)/A16taxstdlife))))</f>
        <v>0</v>
      </c>
      <c r="BF978" s="251">
        <f ca="1">IF(A16taxstdlife="n/a","n/a",IF(A16taxstdlife="",0,IF(BF$3&gt;(A16stdlife+$E978),((INDEX('PTRM input'!$G$385:$P$434,A16offset,$E978)-INDEX('PTRM input'!$G$277:$P$326,A16offset,$E978))*OFFSET($F$7,0,$E978))-SUM($G978:BE978),(((INDEX('PTRM input'!$G$385:$P$434,A16offset,$E978)-INDEX('PTRM input'!$G$277:$P$326,A16offset,$E978))*OFFSET($F$7,0,$E978))-SUM($G978:BE978))*(OFFSET('PTRM input'!$G$477,0,$E978-1)/A16taxstdlife))))</f>
        <v>0</v>
      </c>
      <c r="BG978" s="251">
        <f ca="1">IF(A16taxstdlife="n/a","n/a",IF(A16taxstdlife="",0,IF(BG$3&gt;(A16stdlife+$E978),((INDEX('PTRM input'!$G$385:$P$434,A16offset,$E978)-INDEX('PTRM input'!$G$277:$P$326,A16offset,$E978))*OFFSET($F$7,0,$E978))-SUM($G978:BF978),(((INDEX('PTRM input'!$G$385:$P$434,A16offset,$E978)-INDEX('PTRM input'!$G$277:$P$326,A16offset,$E978))*OFFSET($F$7,0,$E978))-SUM($G978:BF978))*(OFFSET('PTRM input'!$G$477,0,$E978-1)/A16taxstdlife))))</f>
        <v>0</v>
      </c>
      <c r="BH978" s="251">
        <f ca="1">IF(A16taxstdlife="n/a","n/a",IF(A16taxstdlife="",0,IF(BH$3&gt;(A16stdlife+$E978),((INDEX('PTRM input'!$G$385:$P$434,A16offset,$E978)-INDEX('PTRM input'!$G$277:$P$326,A16offset,$E978))*OFFSET($F$7,0,$E978))-SUM($G978:BG978),(((INDEX('PTRM input'!$G$385:$P$434,A16offset,$E978)-INDEX('PTRM input'!$G$277:$P$326,A16offset,$E978))*OFFSET($F$7,0,$E978))-SUM($G978:BG978))*(OFFSET('PTRM input'!$G$477,0,$E978-1)/A16taxstdlife))))</f>
        <v>0</v>
      </c>
      <c r="BI978" s="251">
        <f ca="1">IF(A16taxstdlife="n/a","n/a",IF(A16taxstdlife="",0,IF(BI$3&gt;(A16stdlife+$E978),((INDEX('PTRM input'!$G$385:$P$434,A16offset,$E978)-INDEX('PTRM input'!$G$277:$P$326,A16offset,$E978))*OFFSET($F$7,0,$E978))-SUM($G978:BH978),(((INDEX('PTRM input'!$G$385:$P$434,A16offset,$E978)-INDEX('PTRM input'!$G$277:$P$326,A16offset,$E978))*OFFSET($F$7,0,$E978))-SUM($G978:BH978))*(OFFSET('PTRM input'!$G$477,0,$E978-1)/A16taxstdlife))))</f>
        <v>0</v>
      </c>
      <c r="BJ978" s="116"/>
      <c r="BK978" s="116"/>
      <c r="BL978" s="116"/>
      <c r="BM978" s="116"/>
    </row>
    <row r="979" spans="1:65" ht="12.75" hidden="1" customHeight="1" outlineLevel="2">
      <c r="A979" s="366"/>
      <c r="B979" s="19"/>
      <c r="C979" s="18"/>
      <c r="D979" s="760"/>
      <c r="E979" s="86">
        <v>3</v>
      </c>
      <c r="F979" s="356"/>
      <c r="G979" s="434"/>
      <c r="H979" s="435"/>
      <c r="I979" s="619"/>
      <c r="J979" s="251">
        <f ca="1">IF(A16taxstdlife="n/a","n/a",IF(A16taxstdlife="",0,IF(J$3&gt;(A16stdlife+$E979),((INDEX('PTRM input'!$G$385:$P$434,A16offset,$E979)-INDEX('PTRM input'!$G$277:$P$326,A16offset,$E979))*OFFSET($F$7,0,$E979))-SUM($G979:I979),(((INDEX('PTRM input'!$G$385:$P$434,A16offset,$E979)-INDEX('PTRM input'!$G$277:$P$326,A16offset,$E979))*OFFSET($F$7,0,$E979))-SUM($G979:I979))*(OFFSET('PTRM input'!$G$477,0,$E979-1)/A16taxstdlife))))</f>
        <v>0</v>
      </c>
      <c r="K979" s="251">
        <f ca="1">IF(A16taxstdlife="n/a","n/a",IF(A16taxstdlife="",0,IF(K$3&gt;(A16stdlife+$E979),((INDEX('PTRM input'!$G$385:$P$434,A16offset,$E979)-INDEX('PTRM input'!$G$277:$P$326,A16offset,$E979))*OFFSET($F$7,0,$E979))-SUM($G979:J979),(((INDEX('PTRM input'!$G$385:$P$434,A16offset,$E979)-INDEX('PTRM input'!$G$277:$P$326,A16offset,$E979))*OFFSET($F$7,0,$E979))-SUM($G979:J979))*(OFFSET('PTRM input'!$G$477,0,$E979-1)/A16taxstdlife))))</f>
        <v>0</v>
      </c>
      <c r="L979" s="251">
        <f ca="1">IF(A16taxstdlife="n/a","n/a",IF(A16taxstdlife="",0,IF(L$3&gt;(A16stdlife+$E979),((INDEX('PTRM input'!$G$385:$P$434,A16offset,$E979)-INDEX('PTRM input'!$G$277:$P$326,A16offset,$E979))*OFFSET($F$7,0,$E979))-SUM($G979:K979),(((INDEX('PTRM input'!$G$385:$P$434,A16offset,$E979)-INDEX('PTRM input'!$G$277:$P$326,A16offset,$E979))*OFFSET($F$7,0,$E979))-SUM($G979:K979))*(OFFSET('PTRM input'!$G$477,0,$E979-1)/A16taxstdlife))))</f>
        <v>0</v>
      </c>
      <c r="M979" s="251">
        <f ca="1">IF(A16taxstdlife="n/a","n/a",IF(A16taxstdlife="",0,IF(M$3&gt;(A16stdlife+$E979),((INDEX('PTRM input'!$G$385:$P$434,A16offset,$E979)-INDEX('PTRM input'!$G$277:$P$326,A16offset,$E979))*OFFSET($F$7,0,$E979))-SUM($G979:L979),(((INDEX('PTRM input'!$G$385:$P$434,A16offset,$E979)-INDEX('PTRM input'!$G$277:$P$326,A16offset,$E979))*OFFSET($F$7,0,$E979))-SUM($G979:L979))*(OFFSET('PTRM input'!$G$477,0,$E979-1)/A16taxstdlife))))</f>
        <v>0</v>
      </c>
      <c r="N979" s="251">
        <f ca="1">IF(A16taxstdlife="n/a","n/a",IF(A16taxstdlife="",0,IF(N$3&gt;(A16stdlife+$E979),((INDEX('PTRM input'!$G$385:$P$434,A16offset,$E979)-INDEX('PTRM input'!$G$277:$P$326,A16offset,$E979))*OFFSET($F$7,0,$E979))-SUM($G979:M979),(((INDEX('PTRM input'!$G$385:$P$434,A16offset,$E979)-INDEX('PTRM input'!$G$277:$P$326,A16offset,$E979))*OFFSET($F$7,0,$E979))-SUM($G979:M979))*(OFFSET('PTRM input'!$G$477,0,$E979-1)/A16taxstdlife))))</f>
        <v>0</v>
      </c>
      <c r="O979" s="251">
        <f ca="1">IF(A16taxstdlife="n/a","n/a",IF(A16taxstdlife="",0,IF(O$3&gt;(A16stdlife+$E979),((INDEX('PTRM input'!$G$385:$P$434,A16offset,$E979)-INDEX('PTRM input'!$G$277:$P$326,A16offset,$E979))*OFFSET($F$7,0,$E979))-SUM($G979:N979),(((INDEX('PTRM input'!$G$385:$P$434,A16offset,$E979)-INDEX('PTRM input'!$G$277:$P$326,A16offset,$E979))*OFFSET($F$7,0,$E979))-SUM($G979:N979))*(OFFSET('PTRM input'!$G$477,0,$E979-1)/A16taxstdlife))))</f>
        <v>0</v>
      </c>
      <c r="P979" s="251">
        <f ca="1">IF(A16taxstdlife="n/a","n/a",IF(A16taxstdlife="",0,IF(P$3&gt;(A16stdlife+$E979),((INDEX('PTRM input'!$G$385:$P$434,A16offset,$E979)-INDEX('PTRM input'!$G$277:$P$326,A16offset,$E979))*OFFSET($F$7,0,$E979))-SUM($G979:O979),(((INDEX('PTRM input'!$G$385:$P$434,A16offset,$E979)-INDEX('PTRM input'!$G$277:$P$326,A16offset,$E979))*OFFSET($F$7,0,$E979))-SUM($G979:O979))*(OFFSET('PTRM input'!$G$477,0,$E979-1)/A16taxstdlife))))</f>
        <v>0</v>
      </c>
      <c r="Q979" s="251">
        <f ca="1">IF(A16taxstdlife="n/a","n/a",IF(A16taxstdlife="",0,IF(Q$3&gt;(A16stdlife+$E979),((INDEX('PTRM input'!$G$385:$P$434,A16offset,$E979)-INDEX('PTRM input'!$G$277:$P$326,A16offset,$E979))*OFFSET($F$7,0,$E979))-SUM($G979:P979),(((INDEX('PTRM input'!$G$385:$P$434,A16offset,$E979)-INDEX('PTRM input'!$G$277:$P$326,A16offset,$E979))*OFFSET($F$7,0,$E979))-SUM($G979:P979))*(OFFSET('PTRM input'!$G$477,0,$E979-1)/A16taxstdlife))))</f>
        <v>0</v>
      </c>
      <c r="R979" s="251">
        <f ca="1">IF(A16taxstdlife="n/a","n/a",IF(A16taxstdlife="",0,IF(R$3&gt;(A16stdlife+$E979),((INDEX('PTRM input'!$G$385:$P$434,A16offset,$E979)-INDEX('PTRM input'!$G$277:$P$326,A16offset,$E979))*OFFSET($F$7,0,$E979))-SUM($G979:Q979),(((INDEX('PTRM input'!$G$385:$P$434,A16offset,$E979)-INDEX('PTRM input'!$G$277:$P$326,A16offset,$E979))*OFFSET($F$7,0,$E979))-SUM($G979:Q979))*(OFFSET('PTRM input'!$G$477,0,$E979-1)/A16taxstdlife))))</f>
        <v>0</v>
      </c>
      <c r="S979" s="251">
        <f ca="1">IF(A16taxstdlife="n/a","n/a",IF(A16taxstdlife="",0,IF(S$3&gt;(A16stdlife+$E979),((INDEX('PTRM input'!$G$385:$P$434,A16offset,$E979)-INDEX('PTRM input'!$G$277:$P$326,A16offset,$E979))*OFFSET($F$7,0,$E979))-SUM($G979:R979),(((INDEX('PTRM input'!$G$385:$P$434,A16offset,$E979)-INDEX('PTRM input'!$G$277:$P$326,A16offset,$E979))*OFFSET($F$7,0,$E979))-SUM($G979:R979))*(OFFSET('PTRM input'!$G$477,0,$E979-1)/A16taxstdlife))))</f>
        <v>0</v>
      </c>
      <c r="T979" s="251">
        <f ca="1">IF(A16taxstdlife="n/a","n/a",IF(A16taxstdlife="",0,IF(T$3&gt;(A16stdlife+$E979),((INDEX('PTRM input'!$G$385:$P$434,A16offset,$E979)-INDEX('PTRM input'!$G$277:$P$326,A16offset,$E979))*OFFSET($F$7,0,$E979))-SUM($G979:S979),(((INDEX('PTRM input'!$G$385:$P$434,A16offset,$E979)-INDEX('PTRM input'!$G$277:$P$326,A16offset,$E979))*OFFSET($F$7,0,$E979))-SUM($G979:S979))*(OFFSET('PTRM input'!$G$477,0,$E979-1)/A16taxstdlife))))</f>
        <v>0</v>
      </c>
      <c r="U979" s="251">
        <f ca="1">IF(A16taxstdlife="n/a","n/a",IF(A16taxstdlife="",0,IF(U$3&gt;(A16stdlife+$E979),((INDEX('PTRM input'!$G$385:$P$434,A16offset,$E979)-INDEX('PTRM input'!$G$277:$P$326,A16offset,$E979))*OFFSET($F$7,0,$E979))-SUM($G979:T979),(((INDEX('PTRM input'!$G$385:$P$434,A16offset,$E979)-INDEX('PTRM input'!$G$277:$P$326,A16offset,$E979))*OFFSET($F$7,0,$E979))-SUM($G979:T979))*(OFFSET('PTRM input'!$G$477,0,$E979-1)/A16taxstdlife))))</f>
        <v>0</v>
      </c>
      <c r="V979" s="251">
        <f ca="1">IF(A16taxstdlife="n/a","n/a",IF(A16taxstdlife="",0,IF(V$3&gt;(A16stdlife+$E979),((INDEX('PTRM input'!$G$385:$P$434,A16offset,$E979)-INDEX('PTRM input'!$G$277:$P$326,A16offset,$E979))*OFFSET($F$7,0,$E979))-SUM($G979:U979),(((INDEX('PTRM input'!$G$385:$P$434,A16offset,$E979)-INDEX('PTRM input'!$G$277:$P$326,A16offset,$E979))*OFFSET($F$7,0,$E979))-SUM($G979:U979))*(OFFSET('PTRM input'!$G$477,0,$E979-1)/A16taxstdlife))))</f>
        <v>0</v>
      </c>
      <c r="W979" s="251">
        <f ca="1">IF(A16taxstdlife="n/a","n/a",IF(A16taxstdlife="",0,IF(W$3&gt;(A16stdlife+$E979),((INDEX('PTRM input'!$G$385:$P$434,A16offset,$E979)-INDEX('PTRM input'!$G$277:$P$326,A16offset,$E979))*OFFSET($F$7,0,$E979))-SUM($G979:V979),(((INDEX('PTRM input'!$G$385:$P$434,A16offset,$E979)-INDEX('PTRM input'!$G$277:$P$326,A16offset,$E979))*OFFSET($F$7,0,$E979))-SUM($G979:V979))*(OFFSET('PTRM input'!$G$477,0,$E979-1)/A16taxstdlife))))</f>
        <v>0</v>
      </c>
      <c r="X979" s="251">
        <f ca="1">IF(A16taxstdlife="n/a","n/a",IF(A16taxstdlife="",0,IF(X$3&gt;(A16stdlife+$E979),((INDEX('PTRM input'!$G$385:$P$434,A16offset,$E979)-INDEX('PTRM input'!$G$277:$P$326,A16offset,$E979))*OFFSET($F$7,0,$E979))-SUM($G979:W979),(((INDEX('PTRM input'!$G$385:$P$434,A16offset,$E979)-INDEX('PTRM input'!$G$277:$P$326,A16offset,$E979))*OFFSET($F$7,0,$E979))-SUM($G979:W979))*(OFFSET('PTRM input'!$G$477,0,$E979-1)/A16taxstdlife))))</f>
        <v>0</v>
      </c>
      <c r="Y979" s="251">
        <f ca="1">IF(A16taxstdlife="n/a","n/a",IF(A16taxstdlife="",0,IF(Y$3&gt;(A16stdlife+$E979),((INDEX('PTRM input'!$G$385:$P$434,A16offset,$E979)-INDEX('PTRM input'!$G$277:$P$326,A16offset,$E979))*OFFSET($F$7,0,$E979))-SUM($G979:X979),(((INDEX('PTRM input'!$G$385:$P$434,A16offset,$E979)-INDEX('PTRM input'!$G$277:$P$326,A16offset,$E979))*OFFSET($F$7,0,$E979))-SUM($G979:X979))*(OFFSET('PTRM input'!$G$477,0,$E979-1)/A16taxstdlife))))</f>
        <v>0</v>
      </c>
      <c r="Z979" s="251">
        <f ca="1">IF(A16taxstdlife="n/a","n/a",IF(A16taxstdlife="",0,IF(Z$3&gt;(A16stdlife+$E979),((INDEX('PTRM input'!$G$385:$P$434,A16offset,$E979)-INDEX('PTRM input'!$G$277:$P$326,A16offset,$E979))*OFFSET($F$7,0,$E979))-SUM($G979:Y979),(((INDEX('PTRM input'!$G$385:$P$434,A16offset,$E979)-INDEX('PTRM input'!$G$277:$P$326,A16offset,$E979))*OFFSET($F$7,0,$E979))-SUM($G979:Y979))*(OFFSET('PTRM input'!$G$477,0,$E979-1)/A16taxstdlife))))</f>
        <v>0</v>
      </c>
      <c r="AA979" s="251">
        <f ca="1">IF(A16taxstdlife="n/a","n/a",IF(A16taxstdlife="",0,IF(AA$3&gt;(A16stdlife+$E979),((INDEX('PTRM input'!$G$385:$P$434,A16offset,$E979)-INDEX('PTRM input'!$G$277:$P$326,A16offset,$E979))*OFFSET($F$7,0,$E979))-SUM($G979:Z979),(((INDEX('PTRM input'!$G$385:$P$434,A16offset,$E979)-INDEX('PTRM input'!$G$277:$P$326,A16offset,$E979))*OFFSET($F$7,0,$E979))-SUM($G979:Z979))*(OFFSET('PTRM input'!$G$477,0,$E979-1)/A16taxstdlife))))</f>
        <v>0</v>
      </c>
      <c r="AB979" s="251">
        <f ca="1">IF(A16taxstdlife="n/a","n/a",IF(A16taxstdlife="",0,IF(AB$3&gt;(A16stdlife+$E979),((INDEX('PTRM input'!$G$385:$P$434,A16offset,$E979)-INDEX('PTRM input'!$G$277:$P$326,A16offset,$E979))*OFFSET($F$7,0,$E979))-SUM($G979:AA979),(((INDEX('PTRM input'!$G$385:$P$434,A16offset,$E979)-INDEX('PTRM input'!$G$277:$P$326,A16offset,$E979))*OFFSET($F$7,0,$E979))-SUM($G979:AA979))*(OFFSET('PTRM input'!$G$477,0,$E979-1)/A16taxstdlife))))</f>
        <v>0</v>
      </c>
      <c r="AC979" s="251">
        <f ca="1">IF(A16taxstdlife="n/a","n/a",IF(A16taxstdlife="",0,IF(AC$3&gt;(A16stdlife+$E979),((INDEX('PTRM input'!$G$385:$P$434,A16offset,$E979)-INDEX('PTRM input'!$G$277:$P$326,A16offset,$E979))*OFFSET($F$7,0,$E979))-SUM($G979:AB979),(((INDEX('PTRM input'!$G$385:$P$434,A16offset,$E979)-INDEX('PTRM input'!$G$277:$P$326,A16offset,$E979))*OFFSET($F$7,0,$E979))-SUM($G979:AB979))*(OFFSET('PTRM input'!$G$477,0,$E979-1)/A16taxstdlife))))</f>
        <v>0</v>
      </c>
      <c r="AD979" s="251">
        <f ca="1">IF(A16taxstdlife="n/a","n/a",IF(A16taxstdlife="",0,IF(AD$3&gt;(A16stdlife+$E979),((INDEX('PTRM input'!$G$385:$P$434,A16offset,$E979)-INDEX('PTRM input'!$G$277:$P$326,A16offset,$E979))*OFFSET($F$7,0,$E979))-SUM($G979:AC979),(((INDEX('PTRM input'!$G$385:$P$434,A16offset,$E979)-INDEX('PTRM input'!$G$277:$P$326,A16offset,$E979))*OFFSET($F$7,0,$E979))-SUM($G979:AC979))*(OFFSET('PTRM input'!$G$477,0,$E979-1)/A16taxstdlife))))</f>
        <v>0</v>
      </c>
      <c r="AE979" s="251">
        <f ca="1">IF(A16taxstdlife="n/a","n/a",IF(A16taxstdlife="",0,IF(AE$3&gt;(A16stdlife+$E979),((INDEX('PTRM input'!$G$385:$P$434,A16offset,$E979)-INDEX('PTRM input'!$G$277:$P$326,A16offset,$E979))*OFFSET($F$7,0,$E979))-SUM($G979:AD979),(((INDEX('PTRM input'!$G$385:$P$434,A16offset,$E979)-INDEX('PTRM input'!$G$277:$P$326,A16offset,$E979))*OFFSET($F$7,0,$E979))-SUM($G979:AD979))*(OFFSET('PTRM input'!$G$477,0,$E979-1)/A16taxstdlife))))</f>
        <v>0</v>
      </c>
      <c r="AF979" s="251">
        <f ca="1">IF(A16taxstdlife="n/a","n/a",IF(A16taxstdlife="",0,IF(AF$3&gt;(A16stdlife+$E979),((INDEX('PTRM input'!$G$385:$P$434,A16offset,$E979)-INDEX('PTRM input'!$G$277:$P$326,A16offset,$E979))*OFFSET($F$7,0,$E979))-SUM($G979:AE979),(((INDEX('PTRM input'!$G$385:$P$434,A16offset,$E979)-INDEX('PTRM input'!$G$277:$P$326,A16offset,$E979))*OFFSET($F$7,0,$E979))-SUM($G979:AE979))*(OFFSET('PTRM input'!$G$477,0,$E979-1)/A16taxstdlife))))</f>
        <v>0</v>
      </c>
      <c r="AG979" s="251">
        <f ca="1">IF(A16taxstdlife="n/a","n/a",IF(A16taxstdlife="",0,IF(AG$3&gt;(A16stdlife+$E979),((INDEX('PTRM input'!$G$385:$P$434,A16offset,$E979)-INDEX('PTRM input'!$G$277:$P$326,A16offset,$E979))*OFFSET($F$7,0,$E979))-SUM($G979:AF979),(((INDEX('PTRM input'!$G$385:$P$434,A16offset,$E979)-INDEX('PTRM input'!$G$277:$P$326,A16offset,$E979))*OFFSET($F$7,0,$E979))-SUM($G979:AF979))*(OFFSET('PTRM input'!$G$477,0,$E979-1)/A16taxstdlife))))</f>
        <v>0</v>
      </c>
      <c r="AH979" s="251">
        <f ca="1">IF(A16taxstdlife="n/a","n/a",IF(A16taxstdlife="",0,IF(AH$3&gt;(A16stdlife+$E979),((INDEX('PTRM input'!$G$385:$P$434,A16offset,$E979)-INDEX('PTRM input'!$G$277:$P$326,A16offset,$E979))*OFFSET($F$7,0,$E979))-SUM($G979:AG979),(((INDEX('PTRM input'!$G$385:$P$434,A16offset,$E979)-INDEX('PTRM input'!$G$277:$P$326,A16offset,$E979))*OFFSET($F$7,0,$E979))-SUM($G979:AG979))*(OFFSET('PTRM input'!$G$477,0,$E979-1)/A16taxstdlife))))</f>
        <v>0</v>
      </c>
      <c r="AI979" s="251">
        <f ca="1">IF(A16taxstdlife="n/a","n/a",IF(A16taxstdlife="",0,IF(AI$3&gt;(A16stdlife+$E979),((INDEX('PTRM input'!$G$385:$P$434,A16offset,$E979)-INDEX('PTRM input'!$G$277:$P$326,A16offset,$E979))*OFFSET($F$7,0,$E979))-SUM($G979:AH979),(((INDEX('PTRM input'!$G$385:$P$434,A16offset,$E979)-INDEX('PTRM input'!$G$277:$P$326,A16offset,$E979))*OFFSET($F$7,0,$E979))-SUM($G979:AH979))*(OFFSET('PTRM input'!$G$477,0,$E979-1)/A16taxstdlife))))</f>
        <v>0</v>
      </c>
      <c r="AJ979" s="251">
        <f ca="1">IF(A16taxstdlife="n/a","n/a",IF(A16taxstdlife="",0,IF(AJ$3&gt;(A16stdlife+$E979),((INDEX('PTRM input'!$G$385:$P$434,A16offset,$E979)-INDEX('PTRM input'!$G$277:$P$326,A16offset,$E979))*OFFSET($F$7,0,$E979))-SUM($G979:AI979),(((INDEX('PTRM input'!$G$385:$P$434,A16offset,$E979)-INDEX('PTRM input'!$G$277:$P$326,A16offset,$E979))*OFFSET($F$7,0,$E979))-SUM($G979:AI979))*(OFFSET('PTRM input'!$G$477,0,$E979-1)/A16taxstdlife))))</f>
        <v>0</v>
      </c>
      <c r="AK979" s="251">
        <f ca="1">IF(A16taxstdlife="n/a","n/a",IF(A16taxstdlife="",0,IF(AK$3&gt;(A16stdlife+$E979),((INDEX('PTRM input'!$G$385:$P$434,A16offset,$E979)-INDEX('PTRM input'!$G$277:$P$326,A16offset,$E979))*OFFSET($F$7,0,$E979))-SUM($G979:AJ979),(((INDEX('PTRM input'!$G$385:$P$434,A16offset,$E979)-INDEX('PTRM input'!$G$277:$P$326,A16offset,$E979))*OFFSET($F$7,0,$E979))-SUM($G979:AJ979))*(OFFSET('PTRM input'!$G$477,0,$E979-1)/A16taxstdlife))))</f>
        <v>0</v>
      </c>
      <c r="AL979" s="251">
        <f ca="1">IF(A16taxstdlife="n/a","n/a",IF(A16taxstdlife="",0,IF(AL$3&gt;(A16stdlife+$E979),((INDEX('PTRM input'!$G$385:$P$434,A16offset,$E979)-INDEX('PTRM input'!$G$277:$P$326,A16offset,$E979))*OFFSET($F$7,0,$E979))-SUM($G979:AK979),(((INDEX('PTRM input'!$G$385:$P$434,A16offset,$E979)-INDEX('PTRM input'!$G$277:$P$326,A16offset,$E979))*OFFSET($F$7,0,$E979))-SUM($G979:AK979))*(OFFSET('PTRM input'!$G$477,0,$E979-1)/A16taxstdlife))))</f>
        <v>0</v>
      </c>
      <c r="AM979" s="251">
        <f ca="1">IF(A16taxstdlife="n/a","n/a",IF(A16taxstdlife="",0,IF(AM$3&gt;(A16stdlife+$E979),((INDEX('PTRM input'!$G$385:$P$434,A16offset,$E979)-INDEX('PTRM input'!$G$277:$P$326,A16offset,$E979))*OFFSET($F$7,0,$E979))-SUM($G979:AL979),(((INDEX('PTRM input'!$G$385:$P$434,A16offset,$E979)-INDEX('PTRM input'!$G$277:$P$326,A16offset,$E979))*OFFSET($F$7,0,$E979))-SUM($G979:AL979))*(OFFSET('PTRM input'!$G$477,0,$E979-1)/A16taxstdlife))))</f>
        <v>0</v>
      </c>
      <c r="AN979" s="251">
        <f ca="1">IF(A16taxstdlife="n/a","n/a",IF(A16taxstdlife="",0,IF(AN$3&gt;(A16stdlife+$E979),((INDEX('PTRM input'!$G$385:$P$434,A16offset,$E979)-INDEX('PTRM input'!$G$277:$P$326,A16offset,$E979))*OFFSET($F$7,0,$E979))-SUM($G979:AM979),(((INDEX('PTRM input'!$G$385:$P$434,A16offset,$E979)-INDEX('PTRM input'!$G$277:$P$326,A16offset,$E979))*OFFSET($F$7,0,$E979))-SUM($G979:AM979))*(OFFSET('PTRM input'!$G$477,0,$E979-1)/A16taxstdlife))))</f>
        <v>0</v>
      </c>
      <c r="AO979" s="251">
        <f ca="1">IF(A16taxstdlife="n/a","n/a",IF(A16taxstdlife="",0,IF(AO$3&gt;(A16stdlife+$E979),((INDEX('PTRM input'!$G$385:$P$434,A16offset,$E979)-INDEX('PTRM input'!$G$277:$P$326,A16offset,$E979))*OFFSET($F$7,0,$E979))-SUM($G979:AN979),(((INDEX('PTRM input'!$G$385:$P$434,A16offset,$E979)-INDEX('PTRM input'!$G$277:$P$326,A16offset,$E979))*OFFSET($F$7,0,$E979))-SUM($G979:AN979))*(OFFSET('PTRM input'!$G$477,0,$E979-1)/A16taxstdlife))))</f>
        <v>0</v>
      </c>
      <c r="AP979" s="251">
        <f ca="1">IF(A16taxstdlife="n/a","n/a",IF(A16taxstdlife="",0,IF(AP$3&gt;(A16stdlife+$E979),((INDEX('PTRM input'!$G$385:$P$434,A16offset,$E979)-INDEX('PTRM input'!$G$277:$P$326,A16offset,$E979))*OFFSET($F$7,0,$E979))-SUM($G979:AO979),(((INDEX('PTRM input'!$G$385:$P$434,A16offset,$E979)-INDEX('PTRM input'!$G$277:$P$326,A16offset,$E979))*OFFSET($F$7,0,$E979))-SUM($G979:AO979))*(OFFSET('PTRM input'!$G$477,0,$E979-1)/A16taxstdlife))))</f>
        <v>0</v>
      </c>
      <c r="AQ979" s="251">
        <f ca="1">IF(A16taxstdlife="n/a","n/a",IF(A16taxstdlife="",0,IF(AQ$3&gt;(A16stdlife+$E979),((INDEX('PTRM input'!$G$385:$P$434,A16offset,$E979)-INDEX('PTRM input'!$G$277:$P$326,A16offset,$E979))*OFFSET($F$7,0,$E979))-SUM($G979:AP979),(((INDEX('PTRM input'!$G$385:$P$434,A16offset,$E979)-INDEX('PTRM input'!$G$277:$P$326,A16offset,$E979))*OFFSET($F$7,0,$E979))-SUM($G979:AP979))*(OFFSET('PTRM input'!$G$477,0,$E979-1)/A16taxstdlife))))</f>
        <v>0</v>
      </c>
      <c r="AR979" s="251">
        <f ca="1">IF(A16taxstdlife="n/a","n/a",IF(A16taxstdlife="",0,IF(AR$3&gt;(A16stdlife+$E979),((INDEX('PTRM input'!$G$385:$P$434,A16offset,$E979)-INDEX('PTRM input'!$G$277:$P$326,A16offset,$E979))*OFFSET($F$7,0,$E979))-SUM($G979:AQ979),(((INDEX('PTRM input'!$G$385:$P$434,A16offset,$E979)-INDEX('PTRM input'!$G$277:$P$326,A16offset,$E979))*OFFSET($F$7,0,$E979))-SUM($G979:AQ979))*(OFFSET('PTRM input'!$G$477,0,$E979-1)/A16taxstdlife))))</f>
        <v>0</v>
      </c>
      <c r="AS979" s="251">
        <f ca="1">IF(A16taxstdlife="n/a","n/a",IF(A16taxstdlife="",0,IF(AS$3&gt;(A16stdlife+$E979),((INDEX('PTRM input'!$G$385:$P$434,A16offset,$E979)-INDEX('PTRM input'!$G$277:$P$326,A16offset,$E979))*OFFSET($F$7,0,$E979))-SUM($G979:AR979),(((INDEX('PTRM input'!$G$385:$P$434,A16offset,$E979)-INDEX('PTRM input'!$G$277:$P$326,A16offset,$E979))*OFFSET($F$7,0,$E979))-SUM($G979:AR979))*(OFFSET('PTRM input'!$G$477,0,$E979-1)/A16taxstdlife))))</f>
        <v>0</v>
      </c>
      <c r="AT979" s="251">
        <f ca="1">IF(A16taxstdlife="n/a","n/a",IF(A16taxstdlife="",0,IF(AT$3&gt;(A16stdlife+$E979),((INDEX('PTRM input'!$G$385:$P$434,A16offset,$E979)-INDEX('PTRM input'!$G$277:$P$326,A16offset,$E979))*OFFSET($F$7,0,$E979))-SUM($G979:AS979),(((INDEX('PTRM input'!$G$385:$P$434,A16offset,$E979)-INDEX('PTRM input'!$G$277:$P$326,A16offset,$E979))*OFFSET($F$7,0,$E979))-SUM($G979:AS979))*(OFFSET('PTRM input'!$G$477,0,$E979-1)/A16taxstdlife))))</f>
        <v>0</v>
      </c>
      <c r="AU979" s="251">
        <f ca="1">IF(A16taxstdlife="n/a","n/a",IF(A16taxstdlife="",0,IF(AU$3&gt;(A16stdlife+$E979),((INDEX('PTRM input'!$G$385:$P$434,A16offset,$E979)-INDEX('PTRM input'!$G$277:$P$326,A16offset,$E979))*OFFSET($F$7,0,$E979))-SUM($G979:AT979),(((INDEX('PTRM input'!$G$385:$P$434,A16offset,$E979)-INDEX('PTRM input'!$G$277:$P$326,A16offset,$E979))*OFFSET($F$7,0,$E979))-SUM($G979:AT979))*(OFFSET('PTRM input'!$G$477,0,$E979-1)/A16taxstdlife))))</f>
        <v>0</v>
      </c>
      <c r="AV979" s="251">
        <f ca="1">IF(A16taxstdlife="n/a","n/a",IF(A16taxstdlife="",0,IF(AV$3&gt;(A16stdlife+$E979),((INDEX('PTRM input'!$G$385:$P$434,A16offset,$E979)-INDEX('PTRM input'!$G$277:$P$326,A16offset,$E979))*OFFSET($F$7,0,$E979))-SUM($G979:AU979),(((INDEX('PTRM input'!$G$385:$P$434,A16offset,$E979)-INDEX('PTRM input'!$G$277:$P$326,A16offset,$E979))*OFFSET($F$7,0,$E979))-SUM($G979:AU979))*(OFFSET('PTRM input'!$G$477,0,$E979-1)/A16taxstdlife))))</f>
        <v>0</v>
      </c>
      <c r="AW979" s="251">
        <f ca="1">IF(A16taxstdlife="n/a","n/a",IF(A16taxstdlife="",0,IF(AW$3&gt;(A16stdlife+$E979),((INDEX('PTRM input'!$G$385:$P$434,A16offset,$E979)-INDEX('PTRM input'!$G$277:$P$326,A16offset,$E979))*OFFSET($F$7,0,$E979))-SUM($G979:AV979),(((INDEX('PTRM input'!$G$385:$P$434,A16offset,$E979)-INDEX('PTRM input'!$G$277:$P$326,A16offset,$E979))*OFFSET($F$7,0,$E979))-SUM($G979:AV979))*(OFFSET('PTRM input'!$G$477,0,$E979-1)/A16taxstdlife))))</f>
        <v>0</v>
      </c>
      <c r="AX979" s="251">
        <f ca="1">IF(A16taxstdlife="n/a","n/a",IF(A16taxstdlife="",0,IF(AX$3&gt;(A16stdlife+$E979),((INDEX('PTRM input'!$G$385:$P$434,A16offset,$E979)-INDEX('PTRM input'!$G$277:$P$326,A16offset,$E979))*OFFSET($F$7,0,$E979))-SUM($G979:AW979),(((INDEX('PTRM input'!$G$385:$P$434,A16offset,$E979)-INDEX('PTRM input'!$G$277:$P$326,A16offset,$E979))*OFFSET($F$7,0,$E979))-SUM($G979:AW979))*(OFFSET('PTRM input'!$G$477,0,$E979-1)/A16taxstdlife))))</f>
        <v>0</v>
      </c>
      <c r="AY979" s="251">
        <f ca="1">IF(A16taxstdlife="n/a","n/a",IF(A16taxstdlife="",0,IF(AY$3&gt;(A16stdlife+$E979),((INDEX('PTRM input'!$G$385:$P$434,A16offset,$E979)-INDEX('PTRM input'!$G$277:$P$326,A16offset,$E979))*OFFSET($F$7,0,$E979))-SUM($G979:AX979),(((INDEX('PTRM input'!$G$385:$P$434,A16offset,$E979)-INDEX('PTRM input'!$G$277:$P$326,A16offset,$E979))*OFFSET($F$7,0,$E979))-SUM($G979:AX979))*(OFFSET('PTRM input'!$G$477,0,$E979-1)/A16taxstdlife))))</f>
        <v>0</v>
      </c>
      <c r="AZ979" s="251">
        <f ca="1">IF(A16taxstdlife="n/a","n/a",IF(A16taxstdlife="",0,IF(AZ$3&gt;(A16stdlife+$E979),((INDEX('PTRM input'!$G$385:$P$434,A16offset,$E979)-INDEX('PTRM input'!$G$277:$P$326,A16offset,$E979))*OFFSET($F$7,0,$E979))-SUM($G979:AY979),(((INDEX('PTRM input'!$G$385:$P$434,A16offset,$E979)-INDEX('PTRM input'!$G$277:$P$326,A16offset,$E979))*OFFSET($F$7,0,$E979))-SUM($G979:AY979))*(OFFSET('PTRM input'!$G$477,0,$E979-1)/A16taxstdlife))))</f>
        <v>0</v>
      </c>
      <c r="BA979" s="251">
        <f ca="1">IF(A16taxstdlife="n/a","n/a",IF(A16taxstdlife="",0,IF(BA$3&gt;(A16stdlife+$E979),((INDEX('PTRM input'!$G$385:$P$434,A16offset,$E979)-INDEX('PTRM input'!$G$277:$P$326,A16offset,$E979))*OFFSET($F$7,0,$E979))-SUM($G979:AZ979),(((INDEX('PTRM input'!$G$385:$P$434,A16offset,$E979)-INDEX('PTRM input'!$G$277:$P$326,A16offset,$E979))*OFFSET($F$7,0,$E979))-SUM($G979:AZ979))*(OFFSET('PTRM input'!$G$477,0,$E979-1)/A16taxstdlife))))</f>
        <v>0</v>
      </c>
      <c r="BB979" s="251">
        <f ca="1">IF(A16taxstdlife="n/a","n/a",IF(A16taxstdlife="",0,IF(BB$3&gt;(A16stdlife+$E979),((INDEX('PTRM input'!$G$385:$P$434,A16offset,$E979)-INDEX('PTRM input'!$G$277:$P$326,A16offset,$E979))*OFFSET($F$7,0,$E979))-SUM($G979:BA979),(((INDEX('PTRM input'!$G$385:$P$434,A16offset,$E979)-INDEX('PTRM input'!$G$277:$P$326,A16offset,$E979))*OFFSET($F$7,0,$E979))-SUM($G979:BA979))*(OFFSET('PTRM input'!$G$477,0,$E979-1)/A16taxstdlife))))</f>
        <v>0</v>
      </c>
      <c r="BC979" s="251">
        <f ca="1">IF(A16taxstdlife="n/a","n/a",IF(A16taxstdlife="",0,IF(BC$3&gt;(A16stdlife+$E979),((INDEX('PTRM input'!$G$385:$P$434,A16offset,$E979)-INDEX('PTRM input'!$G$277:$P$326,A16offset,$E979))*OFFSET($F$7,0,$E979))-SUM($G979:BB979),(((INDEX('PTRM input'!$G$385:$P$434,A16offset,$E979)-INDEX('PTRM input'!$G$277:$P$326,A16offset,$E979))*OFFSET($F$7,0,$E979))-SUM($G979:BB979))*(OFFSET('PTRM input'!$G$477,0,$E979-1)/A16taxstdlife))))</f>
        <v>0</v>
      </c>
      <c r="BD979" s="251">
        <f ca="1">IF(A16taxstdlife="n/a","n/a",IF(A16taxstdlife="",0,IF(BD$3&gt;(A16stdlife+$E979),((INDEX('PTRM input'!$G$385:$P$434,A16offset,$E979)-INDEX('PTRM input'!$G$277:$P$326,A16offset,$E979))*OFFSET($F$7,0,$E979))-SUM($G979:BC979),(((INDEX('PTRM input'!$G$385:$P$434,A16offset,$E979)-INDEX('PTRM input'!$G$277:$P$326,A16offset,$E979))*OFFSET($F$7,0,$E979))-SUM($G979:BC979))*(OFFSET('PTRM input'!$G$477,0,$E979-1)/A16taxstdlife))))</f>
        <v>0</v>
      </c>
      <c r="BE979" s="251">
        <f ca="1">IF(A16taxstdlife="n/a","n/a",IF(A16taxstdlife="",0,IF(BE$3&gt;(A16stdlife+$E979),((INDEX('PTRM input'!$G$385:$P$434,A16offset,$E979)-INDEX('PTRM input'!$G$277:$P$326,A16offset,$E979))*OFFSET($F$7,0,$E979))-SUM($G979:BD979),(((INDEX('PTRM input'!$G$385:$P$434,A16offset,$E979)-INDEX('PTRM input'!$G$277:$P$326,A16offset,$E979))*OFFSET($F$7,0,$E979))-SUM($G979:BD979))*(OFFSET('PTRM input'!$G$477,0,$E979-1)/A16taxstdlife))))</f>
        <v>0</v>
      </c>
      <c r="BF979" s="251">
        <f ca="1">IF(A16taxstdlife="n/a","n/a",IF(A16taxstdlife="",0,IF(BF$3&gt;(A16stdlife+$E979),((INDEX('PTRM input'!$G$385:$P$434,A16offset,$E979)-INDEX('PTRM input'!$G$277:$P$326,A16offset,$E979))*OFFSET($F$7,0,$E979))-SUM($G979:BE979),(((INDEX('PTRM input'!$G$385:$P$434,A16offset,$E979)-INDEX('PTRM input'!$G$277:$P$326,A16offset,$E979))*OFFSET($F$7,0,$E979))-SUM($G979:BE979))*(OFFSET('PTRM input'!$G$477,0,$E979-1)/A16taxstdlife))))</f>
        <v>0</v>
      </c>
      <c r="BG979" s="251">
        <f ca="1">IF(A16taxstdlife="n/a","n/a",IF(A16taxstdlife="",0,IF(BG$3&gt;(A16stdlife+$E979),((INDEX('PTRM input'!$G$385:$P$434,A16offset,$E979)-INDEX('PTRM input'!$G$277:$P$326,A16offset,$E979))*OFFSET($F$7,0,$E979))-SUM($G979:BF979),(((INDEX('PTRM input'!$G$385:$P$434,A16offset,$E979)-INDEX('PTRM input'!$G$277:$P$326,A16offset,$E979))*OFFSET($F$7,0,$E979))-SUM($G979:BF979))*(OFFSET('PTRM input'!$G$477,0,$E979-1)/A16taxstdlife))))</f>
        <v>0</v>
      </c>
      <c r="BH979" s="251">
        <f ca="1">IF(A16taxstdlife="n/a","n/a",IF(A16taxstdlife="",0,IF(BH$3&gt;(A16stdlife+$E979),((INDEX('PTRM input'!$G$385:$P$434,A16offset,$E979)-INDEX('PTRM input'!$G$277:$P$326,A16offset,$E979))*OFFSET($F$7,0,$E979))-SUM($G979:BG979),(((INDEX('PTRM input'!$G$385:$P$434,A16offset,$E979)-INDEX('PTRM input'!$G$277:$P$326,A16offset,$E979))*OFFSET($F$7,0,$E979))-SUM($G979:BG979))*(OFFSET('PTRM input'!$G$477,0,$E979-1)/A16taxstdlife))))</f>
        <v>0</v>
      </c>
      <c r="BI979" s="251">
        <f ca="1">IF(A16taxstdlife="n/a","n/a",IF(A16taxstdlife="",0,IF(BI$3&gt;(A16stdlife+$E979),((INDEX('PTRM input'!$G$385:$P$434,A16offset,$E979)-INDEX('PTRM input'!$G$277:$P$326,A16offset,$E979))*OFFSET($F$7,0,$E979))-SUM($G979:BH979),(((INDEX('PTRM input'!$G$385:$P$434,A16offset,$E979)-INDEX('PTRM input'!$G$277:$P$326,A16offset,$E979))*OFFSET($F$7,0,$E979))-SUM($G979:BH979))*(OFFSET('PTRM input'!$G$477,0,$E979-1)/A16taxstdlife))))</f>
        <v>0</v>
      </c>
      <c r="BJ979" s="116"/>
      <c r="BK979" s="116"/>
      <c r="BL979" s="116"/>
      <c r="BM979" s="116"/>
    </row>
    <row r="980" spans="1:65" ht="12.75" hidden="1" customHeight="1" outlineLevel="2">
      <c r="A980" s="366"/>
      <c r="B980" s="19"/>
      <c r="C980" s="18"/>
      <c r="D980" s="760"/>
      <c r="E980" s="86">
        <v>4</v>
      </c>
      <c r="F980" s="356"/>
      <c r="G980" s="434"/>
      <c r="H980" s="435"/>
      <c r="I980" s="435"/>
      <c r="J980" s="619"/>
      <c r="K980" s="251">
        <f ca="1">IF(A16taxstdlife="n/a","n/a",IF(A16taxstdlife="",0,IF(K$3&gt;(A16stdlife+$E980),((INDEX('PTRM input'!$G$385:$P$434,A16offset,$E980)-INDEX('PTRM input'!$G$277:$P$326,A16offset,$E980))*OFFSET($F$7,0,$E980))-SUM($G980:J980),(((INDEX('PTRM input'!$G$385:$P$434,A16offset,$E980)-INDEX('PTRM input'!$G$277:$P$326,A16offset,$E980))*OFFSET($F$7,0,$E980))-SUM($G980:J980))*(OFFSET('PTRM input'!$G$477,0,$E980-1)/A16taxstdlife))))</f>
        <v>0</v>
      </c>
      <c r="L980" s="251">
        <f ca="1">IF(A16taxstdlife="n/a","n/a",IF(A16taxstdlife="",0,IF(L$3&gt;(A16stdlife+$E980),((INDEX('PTRM input'!$G$385:$P$434,A16offset,$E980)-INDEX('PTRM input'!$G$277:$P$326,A16offset,$E980))*OFFSET($F$7,0,$E980))-SUM($G980:K980),(((INDEX('PTRM input'!$G$385:$P$434,A16offset,$E980)-INDEX('PTRM input'!$G$277:$P$326,A16offset,$E980))*OFFSET($F$7,0,$E980))-SUM($G980:K980))*(OFFSET('PTRM input'!$G$477,0,$E980-1)/A16taxstdlife))))</f>
        <v>0</v>
      </c>
      <c r="M980" s="251">
        <f ca="1">IF(A16taxstdlife="n/a","n/a",IF(A16taxstdlife="",0,IF(M$3&gt;(A16stdlife+$E980),((INDEX('PTRM input'!$G$385:$P$434,A16offset,$E980)-INDEX('PTRM input'!$G$277:$P$326,A16offset,$E980))*OFFSET($F$7,0,$E980))-SUM($G980:L980),(((INDEX('PTRM input'!$G$385:$P$434,A16offset,$E980)-INDEX('PTRM input'!$G$277:$P$326,A16offset,$E980))*OFFSET($F$7,0,$E980))-SUM($G980:L980))*(OFFSET('PTRM input'!$G$477,0,$E980-1)/A16taxstdlife))))</f>
        <v>0</v>
      </c>
      <c r="N980" s="251">
        <f ca="1">IF(A16taxstdlife="n/a","n/a",IF(A16taxstdlife="",0,IF(N$3&gt;(A16stdlife+$E980),((INDEX('PTRM input'!$G$385:$P$434,A16offset,$E980)-INDEX('PTRM input'!$G$277:$P$326,A16offset,$E980))*OFFSET($F$7,0,$E980))-SUM($G980:M980),(((INDEX('PTRM input'!$G$385:$P$434,A16offset,$E980)-INDEX('PTRM input'!$G$277:$P$326,A16offset,$E980))*OFFSET($F$7,0,$E980))-SUM($G980:M980))*(OFFSET('PTRM input'!$G$477,0,$E980-1)/A16taxstdlife))))</f>
        <v>0</v>
      </c>
      <c r="O980" s="251">
        <f ca="1">IF(A16taxstdlife="n/a","n/a",IF(A16taxstdlife="",0,IF(O$3&gt;(A16stdlife+$E980),((INDEX('PTRM input'!$G$385:$P$434,A16offset,$E980)-INDEX('PTRM input'!$G$277:$P$326,A16offset,$E980))*OFFSET($F$7,0,$E980))-SUM($G980:N980),(((INDEX('PTRM input'!$G$385:$P$434,A16offset,$E980)-INDEX('PTRM input'!$G$277:$P$326,A16offset,$E980))*OFFSET($F$7,0,$E980))-SUM($G980:N980))*(OFFSET('PTRM input'!$G$477,0,$E980-1)/A16taxstdlife))))</f>
        <v>0</v>
      </c>
      <c r="P980" s="251">
        <f ca="1">IF(A16taxstdlife="n/a","n/a",IF(A16taxstdlife="",0,IF(P$3&gt;(A16stdlife+$E980),((INDEX('PTRM input'!$G$385:$P$434,A16offset,$E980)-INDEX('PTRM input'!$G$277:$P$326,A16offset,$E980))*OFFSET($F$7,0,$E980))-SUM($G980:O980),(((INDEX('PTRM input'!$G$385:$P$434,A16offset,$E980)-INDEX('PTRM input'!$G$277:$P$326,A16offset,$E980))*OFFSET($F$7,0,$E980))-SUM($G980:O980))*(OFFSET('PTRM input'!$G$477,0,$E980-1)/A16taxstdlife))))</f>
        <v>0</v>
      </c>
      <c r="Q980" s="251">
        <f ca="1">IF(A16taxstdlife="n/a","n/a",IF(A16taxstdlife="",0,IF(Q$3&gt;(A16stdlife+$E980),((INDEX('PTRM input'!$G$385:$P$434,A16offset,$E980)-INDEX('PTRM input'!$G$277:$P$326,A16offset,$E980))*OFFSET($F$7,0,$E980))-SUM($G980:P980),(((INDEX('PTRM input'!$G$385:$P$434,A16offset,$E980)-INDEX('PTRM input'!$G$277:$P$326,A16offset,$E980))*OFFSET($F$7,0,$E980))-SUM($G980:P980))*(OFFSET('PTRM input'!$G$477,0,$E980-1)/A16taxstdlife))))</f>
        <v>0</v>
      </c>
      <c r="R980" s="251">
        <f ca="1">IF(A16taxstdlife="n/a","n/a",IF(A16taxstdlife="",0,IF(R$3&gt;(A16stdlife+$E980),((INDEX('PTRM input'!$G$385:$P$434,A16offset,$E980)-INDEX('PTRM input'!$G$277:$P$326,A16offset,$E980))*OFFSET($F$7,0,$E980))-SUM($G980:Q980),(((INDEX('PTRM input'!$G$385:$P$434,A16offset,$E980)-INDEX('PTRM input'!$G$277:$P$326,A16offset,$E980))*OFFSET($F$7,0,$E980))-SUM($G980:Q980))*(OFFSET('PTRM input'!$G$477,0,$E980-1)/A16taxstdlife))))</f>
        <v>0</v>
      </c>
      <c r="S980" s="251">
        <f ca="1">IF(A16taxstdlife="n/a","n/a",IF(A16taxstdlife="",0,IF(S$3&gt;(A16stdlife+$E980),((INDEX('PTRM input'!$G$385:$P$434,A16offset,$E980)-INDEX('PTRM input'!$G$277:$P$326,A16offset,$E980))*OFFSET($F$7,0,$E980))-SUM($G980:R980),(((INDEX('PTRM input'!$G$385:$P$434,A16offset,$E980)-INDEX('PTRM input'!$G$277:$P$326,A16offset,$E980))*OFFSET($F$7,0,$E980))-SUM($G980:R980))*(OFFSET('PTRM input'!$G$477,0,$E980-1)/A16taxstdlife))))</f>
        <v>0</v>
      </c>
      <c r="T980" s="251">
        <f ca="1">IF(A16taxstdlife="n/a","n/a",IF(A16taxstdlife="",0,IF(T$3&gt;(A16stdlife+$E980),((INDEX('PTRM input'!$G$385:$P$434,A16offset,$E980)-INDEX('PTRM input'!$G$277:$P$326,A16offset,$E980))*OFFSET($F$7,0,$E980))-SUM($G980:S980),(((INDEX('PTRM input'!$G$385:$P$434,A16offset,$E980)-INDEX('PTRM input'!$G$277:$P$326,A16offset,$E980))*OFFSET($F$7,0,$E980))-SUM($G980:S980))*(OFFSET('PTRM input'!$G$477,0,$E980-1)/A16taxstdlife))))</f>
        <v>0</v>
      </c>
      <c r="U980" s="251">
        <f ca="1">IF(A16taxstdlife="n/a","n/a",IF(A16taxstdlife="",0,IF(U$3&gt;(A16stdlife+$E980),((INDEX('PTRM input'!$G$385:$P$434,A16offset,$E980)-INDEX('PTRM input'!$G$277:$P$326,A16offset,$E980))*OFFSET($F$7,0,$E980))-SUM($G980:T980),(((INDEX('PTRM input'!$G$385:$P$434,A16offset,$E980)-INDEX('PTRM input'!$G$277:$P$326,A16offset,$E980))*OFFSET($F$7,0,$E980))-SUM($G980:T980))*(OFFSET('PTRM input'!$G$477,0,$E980-1)/A16taxstdlife))))</f>
        <v>0</v>
      </c>
      <c r="V980" s="251">
        <f ca="1">IF(A16taxstdlife="n/a","n/a",IF(A16taxstdlife="",0,IF(V$3&gt;(A16stdlife+$E980),((INDEX('PTRM input'!$G$385:$P$434,A16offset,$E980)-INDEX('PTRM input'!$G$277:$P$326,A16offset,$E980))*OFFSET($F$7,0,$E980))-SUM($G980:U980),(((INDEX('PTRM input'!$G$385:$P$434,A16offset,$E980)-INDEX('PTRM input'!$G$277:$P$326,A16offset,$E980))*OFFSET($F$7,0,$E980))-SUM($G980:U980))*(OFFSET('PTRM input'!$G$477,0,$E980-1)/A16taxstdlife))))</f>
        <v>0</v>
      </c>
      <c r="W980" s="251">
        <f ca="1">IF(A16taxstdlife="n/a","n/a",IF(A16taxstdlife="",0,IF(W$3&gt;(A16stdlife+$E980),((INDEX('PTRM input'!$G$385:$P$434,A16offset,$E980)-INDEX('PTRM input'!$G$277:$P$326,A16offset,$E980))*OFFSET($F$7,0,$E980))-SUM($G980:V980),(((INDEX('PTRM input'!$G$385:$P$434,A16offset,$E980)-INDEX('PTRM input'!$G$277:$P$326,A16offset,$E980))*OFFSET($F$7,0,$E980))-SUM($G980:V980))*(OFFSET('PTRM input'!$G$477,0,$E980-1)/A16taxstdlife))))</f>
        <v>0</v>
      </c>
      <c r="X980" s="251">
        <f ca="1">IF(A16taxstdlife="n/a","n/a",IF(A16taxstdlife="",0,IF(X$3&gt;(A16stdlife+$E980),((INDEX('PTRM input'!$G$385:$P$434,A16offset,$E980)-INDEX('PTRM input'!$G$277:$P$326,A16offset,$E980))*OFFSET($F$7,0,$E980))-SUM($G980:W980),(((INDEX('PTRM input'!$G$385:$P$434,A16offset,$E980)-INDEX('PTRM input'!$G$277:$P$326,A16offset,$E980))*OFFSET($F$7,0,$E980))-SUM($G980:W980))*(OFFSET('PTRM input'!$G$477,0,$E980-1)/A16taxstdlife))))</f>
        <v>0</v>
      </c>
      <c r="Y980" s="251">
        <f ca="1">IF(A16taxstdlife="n/a","n/a",IF(A16taxstdlife="",0,IF(Y$3&gt;(A16stdlife+$E980),((INDEX('PTRM input'!$G$385:$P$434,A16offset,$E980)-INDEX('PTRM input'!$G$277:$P$326,A16offset,$E980))*OFFSET($F$7,0,$E980))-SUM($G980:X980),(((INDEX('PTRM input'!$G$385:$P$434,A16offset,$E980)-INDEX('PTRM input'!$G$277:$P$326,A16offset,$E980))*OFFSET($F$7,0,$E980))-SUM($G980:X980))*(OFFSET('PTRM input'!$G$477,0,$E980-1)/A16taxstdlife))))</f>
        <v>0</v>
      </c>
      <c r="Z980" s="251">
        <f ca="1">IF(A16taxstdlife="n/a","n/a",IF(A16taxstdlife="",0,IF(Z$3&gt;(A16stdlife+$E980),((INDEX('PTRM input'!$G$385:$P$434,A16offset,$E980)-INDEX('PTRM input'!$G$277:$P$326,A16offset,$E980))*OFFSET($F$7,0,$E980))-SUM($G980:Y980),(((INDEX('PTRM input'!$G$385:$P$434,A16offset,$E980)-INDEX('PTRM input'!$G$277:$P$326,A16offset,$E980))*OFFSET($F$7,0,$E980))-SUM($G980:Y980))*(OFFSET('PTRM input'!$G$477,0,$E980-1)/A16taxstdlife))))</f>
        <v>0</v>
      </c>
      <c r="AA980" s="251">
        <f ca="1">IF(A16taxstdlife="n/a","n/a",IF(A16taxstdlife="",0,IF(AA$3&gt;(A16stdlife+$E980),((INDEX('PTRM input'!$G$385:$P$434,A16offset,$E980)-INDEX('PTRM input'!$G$277:$P$326,A16offset,$E980))*OFFSET($F$7,0,$E980))-SUM($G980:Z980),(((INDEX('PTRM input'!$G$385:$P$434,A16offset,$E980)-INDEX('PTRM input'!$G$277:$P$326,A16offset,$E980))*OFFSET($F$7,0,$E980))-SUM($G980:Z980))*(OFFSET('PTRM input'!$G$477,0,$E980-1)/A16taxstdlife))))</f>
        <v>0</v>
      </c>
      <c r="AB980" s="251">
        <f ca="1">IF(A16taxstdlife="n/a","n/a",IF(A16taxstdlife="",0,IF(AB$3&gt;(A16stdlife+$E980),((INDEX('PTRM input'!$G$385:$P$434,A16offset,$E980)-INDEX('PTRM input'!$G$277:$P$326,A16offset,$E980))*OFFSET($F$7,0,$E980))-SUM($G980:AA980),(((INDEX('PTRM input'!$G$385:$P$434,A16offset,$E980)-INDEX('PTRM input'!$G$277:$P$326,A16offset,$E980))*OFFSET($F$7,0,$E980))-SUM($G980:AA980))*(OFFSET('PTRM input'!$G$477,0,$E980-1)/A16taxstdlife))))</f>
        <v>0</v>
      </c>
      <c r="AC980" s="251">
        <f ca="1">IF(A16taxstdlife="n/a","n/a",IF(A16taxstdlife="",0,IF(AC$3&gt;(A16stdlife+$E980),((INDEX('PTRM input'!$G$385:$P$434,A16offset,$E980)-INDEX('PTRM input'!$G$277:$P$326,A16offset,$E980))*OFFSET($F$7,0,$E980))-SUM($G980:AB980),(((INDEX('PTRM input'!$G$385:$P$434,A16offset,$E980)-INDEX('PTRM input'!$G$277:$P$326,A16offset,$E980))*OFFSET($F$7,0,$E980))-SUM($G980:AB980))*(OFFSET('PTRM input'!$G$477,0,$E980-1)/A16taxstdlife))))</f>
        <v>0</v>
      </c>
      <c r="AD980" s="251">
        <f ca="1">IF(A16taxstdlife="n/a","n/a",IF(A16taxstdlife="",0,IF(AD$3&gt;(A16stdlife+$E980),((INDEX('PTRM input'!$G$385:$P$434,A16offset,$E980)-INDEX('PTRM input'!$G$277:$P$326,A16offset,$E980))*OFFSET($F$7,0,$E980))-SUM($G980:AC980),(((INDEX('PTRM input'!$G$385:$P$434,A16offset,$E980)-INDEX('PTRM input'!$G$277:$P$326,A16offset,$E980))*OFFSET($F$7,0,$E980))-SUM($G980:AC980))*(OFFSET('PTRM input'!$G$477,0,$E980-1)/A16taxstdlife))))</f>
        <v>0</v>
      </c>
      <c r="AE980" s="251">
        <f ca="1">IF(A16taxstdlife="n/a","n/a",IF(A16taxstdlife="",0,IF(AE$3&gt;(A16stdlife+$E980),((INDEX('PTRM input'!$G$385:$P$434,A16offset,$E980)-INDEX('PTRM input'!$G$277:$P$326,A16offset,$E980))*OFFSET($F$7,0,$E980))-SUM($G980:AD980),(((INDEX('PTRM input'!$G$385:$P$434,A16offset,$E980)-INDEX('PTRM input'!$G$277:$P$326,A16offset,$E980))*OFFSET($F$7,0,$E980))-SUM($G980:AD980))*(OFFSET('PTRM input'!$G$477,0,$E980-1)/A16taxstdlife))))</f>
        <v>0</v>
      </c>
      <c r="AF980" s="251">
        <f ca="1">IF(A16taxstdlife="n/a","n/a",IF(A16taxstdlife="",0,IF(AF$3&gt;(A16stdlife+$E980),((INDEX('PTRM input'!$G$385:$P$434,A16offset,$E980)-INDEX('PTRM input'!$G$277:$P$326,A16offset,$E980))*OFFSET($F$7,0,$E980))-SUM($G980:AE980),(((INDEX('PTRM input'!$G$385:$P$434,A16offset,$E980)-INDEX('PTRM input'!$G$277:$P$326,A16offset,$E980))*OFFSET($F$7,0,$E980))-SUM($G980:AE980))*(OFFSET('PTRM input'!$G$477,0,$E980-1)/A16taxstdlife))))</f>
        <v>0</v>
      </c>
      <c r="AG980" s="251">
        <f ca="1">IF(A16taxstdlife="n/a","n/a",IF(A16taxstdlife="",0,IF(AG$3&gt;(A16stdlife+$E980),((INDEX('PTRM input'!$G$385:$P$434,A16offset,$E980)-INDEX('PTRM input'!$G$277:$P$326,A16offset,$E980))*OFFSET($F$7,0,$E980))-SUM($G980:AF980),(((INDEX('PTRM input'!$G$385:$P$434,A16offset,$E980)-INDEX('PTRM input'!$G$277:$P$326,A16offset,$E980))*OFFSET($F$7,0,$E980))-SUM($G980:AF980))*(OFFSET('PTRM input'!$G$477,0,$E980-1)/A16taxstdlife))))</f>
        <v>0</v>
      </c>
      <c r="AH980" s="251">
        <f ca="1">IF(A16taxstdlife="n/a","n/a",IF(A16taxstdlife="",0,IF(AH$3&gt;(A16stdlife+$E980),((INDEX('PTRM input'!$G$385:$P$434,A16offset,$E980)-INDEX('PTRM input'!$G$277:$P$326,A16offset,$E980))*OFFSET($F$7,0,$E980))-SUM($G980:AG980),(((INDEX('PTRM input'!$G$385:$P$434,A16offset,$E980)-INDEX('PTRM input'!$G$277:$P$326,A16offset,$E980))*OFFSET($F$7,0,$E980))-SUM($G980:AG980))*(OFFSET('PTRM input'!$G$477,0,$E980-1)/A16taxstdlife))))</f>
        <v>0</v>
      </c>
      <c r="AI980" s="251">
        <f ca="1">IF(A16taxstdlife="n/a","n/a",IF(A16taxstdlife="",0,IF(AI$3&gt;(A16stdlife+$E980),((INDEX('PTRM input'!$G$385:$P$434,A16offset,$E980)-INDEX('PTRM input'!$G$277:$P$326,A16offset,$E980))*OFFSET($F$7,0,$E980))-SUM($G980:AH980),(((INDEX('PTRM input'!$G$385:$P$434,A16offset,$E980)-INDEX('PTRM input'!$G$277:$P$326,A16offset,$E980))*OFFSET($F$7,0,$E980))-SUM($G980:AH980))*(OFFSET('PTRM input'!$G$477,0,$E980-1)/A16taxstdlife))))</f>
        <v>0</v>
      </c>
      <c r="AJ980" s="251">
        <f ca="1">IF(A16taxstdlife="n/a","n/a",IF(A16taxstdlife="",0,IF(AJ$3&gt;(A16stdlife+$E980),((INDEX('PTRM input'!$G$385:$P$434,A16offset,$E980)-INDEX('PTRM input'!$G$277:$P$326,A16offset,$E980))*OFFSET($F$7,0,$E980))-SUM($G980:AI980),(((INDEX('PTRM input'!$G$385:$P$434,A16offset,$E980)-INDEX('PTRM input'!$G$277:$P$326,A16offset,$E980))*OFFSET($F$7,0,$E980))-SUM($G980:AI980))*(OFFSET('PTRM input'!$G$477,0,$E980-1)/A16taxstdlife))))</f>
        <v>0</v>
      </c>
      <c r="AK980" s="251">
        <f ca="1">IF(A16taxstdlife="n/a","n/a",IF(A16taxstdlife="",0,IF(AK$3&gt;(A16stdlife+$E980),((INDEX('PTRM input'!$G$385:$P$434,A16offset,$E980)-INDEX('PTRM input'!$G$277:$P$326,A16offset,$E980))*OFFSET($F$7,0,$E980))-SUM($G980:AJ980),(((INDEX('PTRM input'!$G$385:$P$434,A16offset,$E980)-INDEX('PTRM input'!$G$277:$P$326,A16offset,$E980))*OFFSET($F$7,0,$E980))-SUM($G980:AJ980))*(OFFSET('PTRM input'!$G$477,0,$E980-1)/A16taxstdlife))))</f>
        <v>0</v>
      </c>
      <c r="AL980" s="251">
        <f ca="1">IF(A16taxstdlife="n/a","n/a",IF(A16taxstdlife="",0,IF(AL$3&gt;(A16stdlife+$E980),((INDEX('PTRM input'!$G$385:$P$434,A16offset,$E980)-INDEX('PTRM input'!$G$277:$P$326,A16offset,$E980))*OFFSET($F$7,0,$E980))-SUM($G980:AK980),(((INDEX('PTRM input'!$G$385:$P$434,A16offset,$E980)-INDEX('PTRM input'!$G$277:$P$326,A16offset,$E980))*OFFSET($F$7,0,$E980))-SUM($G980:AK980))*(OFFSET('PTRM input'!$G$477,0,$E980-1)/A16taxstdlife))))</f>
        <v>0</v>
      </c>
      <c r="AM980" s="251">
        <f ca="1">IF(A16taxstdlife="n/a","n/a",IF(A16taxstdlife="",0,IF(AM$3&gt;(A16stdlife+$E980),((INDEX('PTRM input'!$G$385:$P$434,A16offset,$E980)-INDEX('PTRM input'!$G$277:$P$326,A16offset,$E980))*OFFSET($F$7,0,$E980))-SUM($G980:AL980),(((INDEX('PTRM input'!$G$385:$P$434,A16offset,$E980)-INDEX('PTRM input'!$G$277:$P$326,A16offset,$E980))*OFFSET($F$7,0,$E980))-SUM($G980:AL980))*(OFFSET('PTRM input'!$G$477,0,$E980-1)/A16taxstdlife))))</f>
        <v>0</v>
      </c>
      <c r="AN980" s="251">
        <f ca="1">IF(A16taxstdlife="n/a","n/a",IF(A16taxstdlife="",0,IF(AN$3&gt;(A16stdlife+$E980),((INDEX('PTRM input'!$G$385:$P$434,A16offset,$E980)-INDEX('PTRM input'!$G$277:$P$326,A16offset,$E980))*OFFSET($F$7,0,$E980))-SUM($G980:AM980),(((INDEX('PTRM input'!$G$385:$P$434,A16offset,$E980)-INDEX('PTRM input'!$G$277:$P$326,A16offset,$E980))*OFFSET($F$7,0,$E980))-SUM($G980:AM980))*(OFFSET('PTRM input'!$G$477,0,$E980-1)/A16taxstdlife))))</f>
        <v>0</v>
      </c>
      <c r="AO980" s="251">
        <f ca="1">IF(A16taxstdlife="n/a","n/a",IF(A16taxstdlife="",0,IF(AO$3&gt;(A16stdlife+$E980),((INDEX('PTRM input'!$G$385:$P$434,A16offset,$E980)-INDEX('PTRM input'!$G$277:$P$326,A16offset,$E980))*OFFSET($F$7,0,$E980))-SUM($G980:AN980),(((INDEX('PTRM input'!$G$385:$P$434,A16offset,$E980)-INDEX('PTRM input'!$G$277:$P$326,A16offset,$E980))*OFFSET($F$7,0,$E980))-SUM($G980:AN980))*(OFFSET('PTRM input'!$G$477,0,$E980-1)/A16taxstdlife))))</f>
        <v>0</v>
      </c>
      <c r="AP980" s="251">
        <f ca="1">IF(A16taxstdlife="n/a","n/a",IF(A16taxstdlife="",0,IF(AP$3&gt;(A16stdlife+$E980),((INDEX('PTRM input'!$G$385:$P$434,A16offset,$E980)-INDEX('PTRM input'!$G$277:$P$326,A16offset,$E980))*OFFSET($F$7,0,$E980))-SUM($G980:AO980),(((INDEX('PTRM input'!$G$385:$P$434,A16offset,$E980)-INDEX('PTRM input'!$G$277:$P$326,A16offset,$E980))*OFFSET($F$7,0,$E980))-SUM($G980:AO980))*(OFFSET('PTRM input'!$G$477,0,$E980-1)/A16taxstdlife))))</f>
        <v>0</v>
      </c>
      <c r="AQ980" s="251">
        <f ca="1">IF(A16taxstdlife="n/a","n/a",IF(A16taxstdlife="",0,IF(AQ$3&gt;(A16stdlife+$E980),((INDEX('PTRM input'!$G$385:$P$434,A16offset,$E980)-INDEX('PTRM input'!$G$277:$P$326,A16offset,$E980))*OFFSET($F$7,0,$E980))-SUM($G980:AP980),(((INDEX('PTRM input'!$G$385:$P$434,A16offset,$E980)-INDEX('PTRM input'!$G$277:$P$326,A16offset,$E980))*OFFSET($F$7,0,$E980))-SUM($G980:AP980))*(OFFSET('PTRM input'!$G$477,0,$E980-1)/A16taxstdlife))))</f>
        <v>0</v>
      </c>
      <c r="AR980" s="251">
        <f ca="1">IF(A16taxstdlife="n/a","n/a",IF(A16taxstdlife="",0,IF(AR$3&gt;(A16stdlife+$E980),((INDEX('PTRM input'!$G$385:$P$434,A16offset,$E980)-INDEX('PTRM input'!$G$277:$P$326,A16offset,$E980))*OFFSET($F$7,0,$E980))-SUM($G980:AQ980),(((INDEX('PTRM input'!$G$385:$P$434,A16offset,$E980)-INDEX('PTRM input'!$G$277:$P$326,A16offset,$E980))*OFFSET($F$7,0,$E980))-SUM($G980:AQ980))*(OFFSET('PTRM input'!$G$477,0,$E980-1)/A16taxstdlife))))</f>
        <v>0</v>
      </c>
      <c r="AS980" s="251">
        <f ca="1">IF(A16taxstdlife="n/a","n/a",IF(A16taxstdlife="",0,IF(AS$3&gt;(A16stdlife+$E980),((INDEX('PTRM input'!$G$385:$P$434,A16offset,$E980)-INDEX('PTRM input'!$G$277:$P$326,A16offset,$E980))*OFFSET($F$7,0,$E980))-SUM($G980:AR980),(((INDEX('PTRM input'!$G$385:$P$434,A16offset,$E980)-INDEX('PTRM input'!$G$277:$P$326,A16offset,$E980))*OFFSET($F$7,0,$E980))-SUM($G980:AR980))*(OFFSET('PTRM input'!$G$477,0,$E980-1)/A16taxstdlife))))</f>
        <v>0</v>
      </c>
      <c r="AT980" s="251">
        <f ca="1">IF(A16taxstdlife="n/a","n/a",IF(A16taxstdlife="",0,IF(AT$3&gt;(A16stdlife+$E980),((INDEX('PTRM input'!$G$385:$P$434,A16offset,$E980)-INDEX('PTRM input'!$G$277:$P$326,A16offset,$E980))*OFFSET($F$7,0,$E980))-SUM($G980:AS980),(((INDEX('PTRM input'!$G$385:$P$434,A16offset,$E980)-INDEX('PTRM input'!$G$277:$P$326,A16offset,$E980))*OFFSET($F$7,0,$E980))-SUM($G980:AS980))*(OFFSET('PTRM input'!$G$477,0,$E980-1)/A16taxstdlife))))</f>
        <v>0</v>
      </c>
      <c r="AU980" s="251">
        <f ca="1">IF(A16taxstdlife="n/a","n/a",IF(A16taxstdlife="",0,IF(AU$3&gt;(A16stdlife+$E980),((INDEX('PTRM input'!$G$385:$P$434,A16offset,$E980)-INDEX('PTRM input'!$G$277:$P$326,A16offset,$E980))*OFFSET($F$7,0,$E980))-SUM($G980:AT980),(((INDEX('PTRM input'!$G$385:$P$434,A16offset,$E980)-INDEX('PTRM input'!$G$277:$P$326,A16offset,$E980))*OFFSET($F$7,0,$E980))-SUM($G980:AT980))*(OFFSET('PTRM input'!$G$477,0,$E980-1)/A16taxstdlife))))</f>
        <v>0</v>
      </c>
      <c r="AV980" s="251">
        <f ca="1">IF(A16taxstdlife="n/a","n/a",IF(A16taxstdlife="",0,IF(AV$3&gt;(A16stdlife+$E980),((INDEX('PTRM input'!$G$385:$P$434,A16offset,$E980)-INDEX('PTRM input'!$G$277:$P$326,A16offset,$E980))*OFFSET($F$7,0,$E980))-SUM($G980:AU980),(((INDEX('PTRM input'!$G$385:$P$434,A16offset,$E980)-INDEX('PTRM input'!$G$277:$P$326,A16offset,$E980))*OFFSET($F$7,0,$E980))-SUM($G980:AU980))*(OFFSET('PTRM input'!$G$477,0,$E980-1)/A16taxstdlife))))</f>
        <v>0</v>
      </c>
      <c r="AW980" s="251">
        <f ca="1">IF(A16taxstdlife="n/a","n/a",IF(A16taxstdlife="",0,IF(AW$3&gt;(A16stdlife+$E980),((INDEX('PTRM input'!$G$385:$P$434,A16offset,$E980)-INDEX('PTRM input'!$G$277:$P$326,A16offset,$E980))*OFFSET($F$7,0,$E980))-SUM($G980:AV980),(((INDEX('PTRM input'!$G$385:$P$434,A16offset,$E980)-INDEX('PTRM input'!$G$277:$P$326,A16offset,$E980))*OFFSET($F$7,0,$E980))-SUM($G980:AV980))*(OFFSET('PTRM input'!$G$477,0,$E980-1)/A16taxstdlife))))</f>
        <v>0</v>
      </c>
      <c r="AX980" s="251">
        <f ca="1">IF(A16taxstdlife="n/a","n/a",IF(A16taxstdlife="",0,IF(AX$3&gt;(A16stdlife+$E980),((INDEX('PTRM input'!$G$385:$P$434,A16offset,$E980)-INDEX('PTRM input'!$G$277:$P$326,A16offset,$E980))*OFFSET($F$7,0,$E980))-SUM($G980:AW980),(((INDEX('PTRM input'!$G$385:$P$434,A16offset,$E980)-INDEX('PTRM input'!$G$277:$P$326,A16offset,$E980))*OFFSET($F$7,0,$E980))-SUM($G980:AW980))*(OFFSET('PTRM input'!$G$477,0,$E980-1)/A16taxstdlife))))</f>
        <v>0</v>
      </c>
      <c r="AY980" s="251">
        <f ca="1">IF(A16taxstdlife="n/a","n/a",IF(A16taxstdlife="",0,IF(AY$3&gt;(A16stdlife+$E980),((INDEX('PTRM input'!$G$385:$P$434,A16offset,$E980)-INDEX('PTRM input'!$G$277:$P$326,A16offset,$E980))*OFFSET($F$7,0,$E980))-SUM($G980:AX980),(((INDEX('PTRM input'!$G$385:$P$434,A16offset,$E980)-INDEX('PTRM input'!$G$277:$P$326,A16offset,$E980))*OFFSET($F$7,0,$E980))-SUM($G980:AX980))*(OFFSET('PTRM input'!$G$477,0,$E980-1)/A16taxstdlife))))</f>
        <v>0</v>
      </c>
      <c r="AZ980" s="251">
        <f ca="1">IF(A16taxstdlife="n/a","n/a",IF(A16taxstdlife="",0,IF(AZ$3&gt;(A16stdlife+$E980),((INDEX('PTRM input'!$G$385:$P$434,A16offset,$E980)-INDEX('PTRM input'!$G$277:$P$326,A16offset,$E980))*OFFSET($F$7,0,$E980))-SUM($G980:AY980),(((INDEX('PTRM input'!$G$385:$P$434,A16offset,$E980)-INDEX('PTRM input'!$G$277:$P$326,A16offset,$E980))*OFFSET($F$7,0,$E980))-SUM($G980:AY980))*(OFFSET('PTRM input'!$G$477,0,$E980-1)/A16taxstdlife))))</f>
        <v>0</v>
      </c>
      <c r="BA980" s="251">
        <f ca="1">IF(A16taxstdlife="n/a","n/a",IF(A16taxstdlife="",0,IF(BA$3&gt;(A16stdlife+$E980),((INDEX('PTRM input'!$G$385:$P$434,A16offset,$E980)-INDEX('PTRM input'!$G$277:$P$326,A16offset,$E980))*OFFSET($F$7,0,$E980))-SUM($G980:AZ980),(((INDEX('PTRM input'!$G$385:$P$434,A16offset,$E980)-INDEX('PTRM input'!$G$277:$P$326,A16offset,$E980))*OFFSET($F$7,0,$E980))-SUM($G980:AZ980))*(OFFSET('PTRM input'!$G$477,0,$E980-1)/A16taxstdlife))))</f>
        <v>0</v>
      </c>
      <c r="BB980" s="251">
        <f ca="1">IF(A16taxstdlife="n/a","n/a",IF(A16taxstdlife="",0,IF(BB$3&gt;(A16stdlife+$E980),((INDEX('PTRM input'!$G$385:$P$434,A16offset,$E980)-INDEX('PTRM input'!$G$277:$P$326,A16offset,$E980))*OFFSET($F$7,0,$E980))-SUM($G980:BA980),(((INDEX('PTRM input'!$G$385:$P$434,A16offset,$E980)-INDEX('PTRM input'!$G$277:$P$326,A16offset,$E980))*OFFSET($F$7,0,$E980))-SUM($G980:BA980))*(OFFSET('PTRM input'!$G$477,0,$E980-1)/A16taxstdlife))))</f>
        <v>0</v>
      </c>
      <c r="BC980" s="251">
        <f ca="1">IF(A16taxstdlife="n/a","n/a",IF(A16taxstdlife="",0,IF(BC$3&gt;(A16stdlife+$E980),((INDEX('PTRM input'!$G$385:$P$434,A16offset,$E980)-INDEX('PTRM input'!$G$277:$P$326,A16offset,$E980))*OFFSET($F$7,0,$E980))-SUM($G980:BB980),(((INDEX('PTRM input'!$G$385:$P$434,A16offset,$E980)-INDEX('PTRM input'!$G$277:$P$326,A16offset,$E980))*OFFSET($F$7,0,$E980))-SUM($G980:BB980))*(OFFSET('PTRM input'!$G$477,0,$E980-1)/A16taxstdlife))))</f>
        <v>0</v>
      </c>
      <c r="BD980" s="251">
        <f ca="1">IF(A16taxstdlife="n/a","n/a",IF(A16taxstdlife="",0,IF(BD$3&gt;(A16stdlife+$E980),((INDEX('PTRM input'!$G$385:$P$434,A16offset,$E980)-INDEX('PTRM input'!$G$277:$P$326,A16offset,$E980))*OFFSET($F$7,0,$E980))-SUM($G980:BC980),(((INDEX('PTRM input'!$G$385:$P$434,A16offset,$E980)-INDEX('PTRM input'!$G$277:$P$326,A16offset,$E980))*OFFSET($F$7,0,$E980))-SUM($G980:BC980))*(OFFSET('PTRM input'!$G$477,0,$E980-1)/A16taxstdlife))))</f>
        <v>0</v>
      </c>
      <c r="BE980" s="251">
        <f ca="1">IF(A16taxstdlife="n/a","n/a",IF(A16taxstdlife="",0,IF(BE$3&gt;(A16stdlife+$E980),((INDEX('PTRM input'!$G$385:$P$434,A16offset,$E980)-INDEX('PTRM input'!$G$277:$P$326,A16offset,$E980))*OFFSET($F$7,0,$E980))-SUM($G980:BD980),(((INDEX('PTRM input'!$G$385:$P$434,A16offset,$E980)-INDEX('PTRM input'!$G$277:$P$326,A16offset,$E980))*OFFSET($F$7,0,$E980))-SUM($G980:BD980))*(OFFSET('PTRM input'!$G$477,0,$E980-1)/A16taxstdlife))))</f>
        <v>0</v>
      </c>
      <c r="BF980" s="251">
        <f ca="1">IF(A16taxstdlife="n/a","n/a",IF(A16taxstdlife="",0,IF(BF$3&gt;(A16stdlife+$E980),((INDEX('PTRM input'!$G$385:$P$434,A16offset,$E980)-INDEX('PTRM input'!$G$277:$P$326,A16offset,$E980))*OFFSET($F$7,0,$E980))-SUM($G980:BE980),(((INDEX('PTRM input'!$G$385:$P$434,A16offset,$E980)-INDEX('PTRM input'!$G$277:$P$326,A16offset,$E980))*OFFSET($F$7,0,$E980))-SUM($G980:BE980))*(OFFSET('PTRM input'!$G$477,0,$E980-1)/A16taxstdlife))))</f>
        <v>0</v>
      </c>
      <c r="BG980" s="251">
        <f ca="1">IF(A16taxstdlife="n/a","n/a",IF(A16taxstdlife="",0,IF(BG$3&gt;(A16stdlife+$E980),((INDEX('PTRM input'!$G$385:$P$434,A16offset,$E980)-INDEX('PTRM input'!$G$277:$P$326,A16offset,$E980))*OFFSET($F$7,0,$E980))-SUM($G980:BF980),(((INDEX('PTRM input'!$G$385:$P$434,A16offset,$E980)-INDEX('PTRM input'!$G$277:$P$326,A16offset,$E980))*OFFSET($F$7,0,$E980))-SUM($G980:BF980))*(OFFSET('PTRM input'!$G$477,0,$E980-1)/A16taxstdlife))))</f>
        <v>0</v>
      </c>
      <c r="BH980" s="251">
        <f ca="1">IF(A16taxstdlife="n/a","n/a",IF(A16taxstdlife="",0,IF(BH$3&gt;(A16stdlife+$E980),((INDEX('PTRM input'!$G$385:$P$434,A16offset,$E980)-INDEX('PTRM input'!$G$277:$P$326,A16offset,$E980))*OFFSET($F$7,0,$E980))-SUM($G980:BG980),(((INDEX('PTRM input'!$G$385:$P$434,A16offset,$E980)-INDEX('PTRM input'!$G$277:$P$326,A16offset,$E980))*OFFSET($F$7,0,$E980))-SUM($G980:BG980))*(OFFSET('PTRM input'!$G$477,0,$E980-1)/A16taxstdlife))))</f>
        <v>0</v>
      </c>
      <c r="BI980" s="251">
        <f ca="1">IF(A16taxstdlife="n/a","n/a",IF(A16taxstdlife="",0,IF(BI$3&gt;(A16stdlife+$E980),((INDEX('PTRM input'!$G$385:$P$434,A16offset,$E980)-INDEX('PTRM input'!$G$277:$P$326,A16offset,$E980))*OFFSET($F$7,0,$E980))-SUM($G980:BH980),(((INDEX('PTRM input'!$G$385:$P$434,A16offset,$E980)-INDEX('PTRM input'!$G$277:$P$326,A16offset,$E980))*OFFSET($F$7,0,$E980))-SUM($G980:BH980))*(OFFSET('PTRM input'!$G$477,0,$E980-1)/A16taxstdlife))))</f>
        <v>0</v>
      </c>
      <c r="BJ980" s="116"/>
      <c r="BK980" s="116"/>
      <c r="BL980" s="116"/>
      <c r="BM980" s="116"/>
    </row>
    <row r="981" spans="1:65" ht="12.75" hidden="1" customHeight="1" outlineLevel="2">
      <c r="A981" s="366"/>
      <c r="B981" s="19"/>
      <c r="C981" s="18"/>
      <c r="D981" s="760"/>
      <c r="E981" s="86">
        <v>5</v>
      </c>
      <c r="F981" s="356"/>
      <c r="G981" s="434"/>
      <c r="H981" s="435"/>
      <c r="I981" s="435"/>
      <c r="J981" s="435"/>
      <c r="K981" s="619"/>
      <c r="L981" s="251">
        <f ca="1">IF(A16taxstdlife="n/a","n/a",IF(A16taxstdlife="",0,IF(L$3&gt;(A16stdlife+$E981),((INDEX('PTRM input'!$G$385:$P$434,A16offset,$E981)-INDEX('PTRM input'!$G$277:$P$326,A16offset,$E981))*OFFSET($F$7,0,$E981))-SUM($G981:K981),(((INDEX('PTRM input'!$G$385:$P$434,A16offset,$E981)-INDEX('PTRM input'!$G$277:$P$326,A16offset,$E981))*OFFSET($F$7,0,$E981))-SUM($G981:K981))*(OFFSET('PTRM input'!$G$477,0,$E981-1)/A16taxstdlife))))</f>
        <v>0</v>
      </c>
      <c r="M981" s="251">
        <f ca="1">IF(A16taxstdlife="n/a","n/a",IF(A16taxstdlife="",0,IF(M$3&gt;(A16stdlife+$E981),((INDEX('PTRM input'!$G$385:$P$434,A16offset,$E981)-INDEX('PTRM input'!$G$277:$P$326,A16offset,$E981))*OFFSET($F$7,0,$E981))-SUM($G981:L981),(((INDEX('PTRM input'!$G$385:$P$434,A16offset,$E981)-INDEX('PTRM input'!$G$277:$P$326,A16offset,$E981))*OFFSET($F$7,0,$E981))-SUM($G981:L981))*(OFFSET('PTRM input'!$G$477,0,$E981-1)/A16taxstdlife))))</f>
        <v>0</v>
      </c>
      <c r="N981" s="251">
        <f ca="1">IF(A16taxstdlife="n/a","n/a",IF(A16taxstdlife="",0,IF(N$3&gt;(A16stdlife+$E981),((INDEX('PTRM input'!$G$385:$P$434,A16offset,$E981)-INDEX('PTRM input'!$G$277:$P$326,A16offset,$E981))*OFFSET($F$7,0,$E981))-SUM($G981:M981),(((INDEX('PTRM input'!$G$385:$P$434,A16offset,$E981)-INDEX('PTRM input'!$G$277:$P$326,A16offset,$E981))*OFFSET($F$7,0,$E981))-SUM($G981:M981))*(OFFSET('PTRM input'!$G$477,0,$E981-1)/A16taxstdlife))))</f>
        <v>0</v>
      </c>
      <c r="O981" s="251">
        <f ca="1">IF(A16taxstdlife="n/a","n/a",IF(A16taxstdlife="",0,IF(O$3&gt;(A16stdlife+$E981),((INDEX('PTRM input'!$G$385:$P$434,A16offset,$E981)-INDEX('PTRM input'!$G$277:$P$326,A16offset,$E981))*OFFSET($F$7,0,$E981))-SUM($G981:N981),(((INDEX('PTRM input'!$G$385:$P$434,A16offset,$E981)-INDEX('PTRM input'!$G$277:$P$326,A16offset,$E981))*OFFSET($F$7,0,$E981))-SUM($G981:N981))*(OFFSET('PTRM input'!$G$477,0,$E981-1)/A16taxstdlife))))</f>
        <v>0</v>
      </c>
      <c r="P981" s="251">
        <f ca="1">IF(A16taxstdlife="n/a","n/a",IF(A16taxstdlife="",0,IF(P$3&gt;(A16stdlife+$E981),((INDEX('PTRM input'!$G$385:$P$434,A16offset,$E981)-INDEX('PTRM input'!$G$277:$P$326,A16offset,$E981))*OFFSET($F$7,0,$E981))-SUM($G981:O981),(((INDEX('PTRM input'!$G$385:$P$434,A16offset,$E981)-INDEX('PTRM input'!$G$277:$P$326,A16offset,$E981))*OFFSET($F$7,0,$E981))-SUM($G981:O981))*(OFFSET('PTRM input'!$G$477,0,$E981-1)/A16taxstdlife))))</f>
        <v>0</v>
      </c>
      <c r="Q981" s="251">
        <f ca="1">IF(A16taxstdlife="n/a","n/a",IF(A16taxstdlife="",0,IF(Q$3&gt;(A16stdlife+$E981),((INDEX('PTRM input'!$G$385:$P$434,A16offset,$E981)-INDEX('PTRM input'!$G$277:$P$326,A16offset,$E981))*OFFSET($F$7,0,$E981))-SUM($G981:P981),(((INDEX('PTRM input'!$G$385:$P$434,A16offset,$E981)-INDEX('PTRM input'!$G$277:$P$326,A16offset,$E981))*OFFSET($F$7,0,$E981))-SUM($G981:P981))*(OFFSET('PTRM input'!$G$477,0,$E981-1)/A16taxstdlife))))</f>
        <v>0</v>
      </c>
      <c r="R981" s="251">
        <f ca="1">IF(A16taxstdlife="n/a","n/a",IF(A16taxstdlife="",0,IF(R$3&gt;(A16stdlife+$E981),((INDEX('PTRM input'!$G$385:$P$434,A16offset,$E981)-INDEX('PTRM input'!$G$277:$P$326,A16offset,$E981))*OFFSET($F$7,0,$E981))-SUM($G981:Q981),(((INDEX('PTRM input'!$G$385:$P$434,A16offset,$E981)-INDEX('PTRM input'!$G$277:$P$326,A16offset,$E981))*OFFSET($F$7,0,$E981))-SUM($G981:Q981))*(OFFSET('PTRM input'!$G$477,0,$E981-1)/A16taxstdlife))))</f>
        <v>0</v>
      </c>
      <c r="S981" s="251">
        <f ca="1">IF(A16taxstdlife="n/a","n/a",IF(A16taxstdlife="",0,IF(S$3&gt;(A16stdlife+$E981),((INDEX('PTRM input'!$G$385:$P$434,A16offset,$E981)-INDEX('PTRM input'!$G$277:$P$326,A16offset,$E981))*OFFSET($F$7,0,$E981))-SUM($G981:R981),(((INDEX('PTRM input'!$G$385:$P$434,A16offset,$E981)-INDEX('PTRM input'!$G$277:$P$326,A16offset,$E981))*OFFSET($F$7,0,$E981))-SUM($G981:R981))*(OFFSET('PTRM input'!$G$477,0,$E981-1)/A16taxstdlife))))</f>
        <v>0</v>
      </c>
      <c r="T981" s="251">
        <f ca="1">IF(A16taxstdlife="n/a","n/a",IF(A16taxstdlife="",0,IF(T$3&gt;(A16stdlife+$E981),((INDEX('PTRM input'!$G$385:$P$434,A16offset,$E981)-INDEX('PTRM input'!$G$277:$P$326,A16offset,$E981))*OFFSET($F$7,0,$E981))-SUM($G981:S981),(((INDEX('PTRM input'!$G$385:$P$434,A16offset,$E981)-INDEX('PTRM input'!$G$277:$P$326,A16offset,$E981))*OFFSET($F$7,0,$E981))-SUM($G981:S981))*(OFFSET('PTRM input'!$G$477,0,$E981-1)/A16taxstdlife))))</f>
        <v>0</v>
      </c>
      <c r="U981" s="251">
        <f ca="1">IF(A16taxstdlife="n/a","n/a",IF(A16taxstdlife="",0,IF(U$3&gt;(A16stdlife+$E981),((INDEX('PTRM input'!$G$385:$P$434,A16offset,$E981)-INDEX('PTRM input'!$G$277:$P$326,A16offset,$E981))*OFFSET($F$7,0,$E981))-SUM($G981:T981),(((INDEX('PTRM input'!$G$385:$P$434,A16offset,$E981)-INDEX('PTRM input'!$G$277:$P$326,A16offset,$E981))*OFFSET($F$7,0,$E981))-SUM($G981:T981))*(OFFSET('PTRM input'!$G$477,0,$E981-1)/A16taxstdlife))))</f>
        <v>0</v>
      </c>
      <c r="V981" s="251">
        <f ca="1">IF(A16taxstdlife="n/a","n/a",IF(A16taxstdlife="",0,IF(V$3&gt;(A16stdlife+$E981),((INDEX('PTRM input'!$G$385:$P$434,A16offset,$E981)-INDEX('PTRM input'!$G$277:$P$326,A16offset,$E981))*OFFSET($F$7,0,$E981))-SUM($G981:U981),(((INDEX('PTRM input'!$G$385:$P$434,A16offset,$E981)-INDEX('PTRM input'!$G$277:$P$326,A16offset,$E981))*OFFSET($F$7,0,$E981))-SUM($G981:U981))*(OFFSET('PTRM input'!$G$477,0,$E981-1)/A16taxstdlife))))</f>
        <v>0</v>
      </c>
      <c r="W981" s="251">
        <f ca="1">IF(A16taxstdlife="n/a","n/a",IF(A16taxstdlife="",0,IF(W$3&gt;(A16stdlife+$E981),((INDEX('PTRM input'!$G$385:$P$434,A16offset,$E981)-INDEX('PTRM input'!$G$277:$P$326,A16offset,$E981))*OFFSET($F$7,0,$E981))-SUM($G981:V981),(((INDEX('PTRM input'!$G$385:$P$434,A16offset,$E981)-INDEX('PTRM input'!$G$277:$P$326,A16offset,$E981))*OFFSET($F$7,0,$E981))-SUM($G981:V981))*(OFFSET('PTRM input'!$G$477,0,$E981-1)/A16taxstdlife))))</f>
        <v>0</v>
      </c>
      <c r="X981" s="251">
        <f ca="1">IF(A16taxstdlife="n/a","n/a",IF(A16taxstdlife="",0,IF(X$3&gt;(A16stdlife+$E981),((INDEX('PTRM input'!$G$385:$P$434,A16offset,$E981)-INDEX('PTRM input'!$G$277:$P$326,A16offset,$E981))*OFFSET($F$7,0,$E981))-SUM($G981:W981),(((INDEX('PTRM input'!$G$385:$P$434,A16offset,$E981)-INDEX('PTRM input'!$G$277:$P$326,A16offset,$E981))*OFFSET($F$7,0,$E981))-SUM($G981:W981))*(OFFSET('PTRM input'!$G$477,0,$E981-1)/A16taxstdlife))))</f>
        <v>0</v>
      </c>
      <c r="Y981" s="251">
        <f ca="1">IF(A16taxstdlife="n/a","n/a",IF(A16taxstdlife="",0,IF(Y$3&gt;(A16stdlife+$E981),((INDEX('PTRM input'!$G$385:$P$434,A16offset,$E981)-INDEX('PTRM input'!$G$277:$P$326,A16offset,$E981))*OFFSET($F$7,0,$E981))-SUM($G981:X981),(((INDEX('PTRM input'!$G$385:$P$434,A16offset,$E981)-INDEX('PTRM input'!$G$277:$P$326,A16offset,$E981))*OFFSET($F$7,0,$E981))-SUM($G981:X981))*(OFFSET('PTRM input'!$G$477,0,$E981-1)/A16taxstdlife))))</f>
        <v>0</v>
      </c>
      <c r="Z981" s="251">
        <f ca="1">IF(A16taxstdlife="n/a","n/a",IF(A16taxstdlife="",0,IF(Z$3&gt;(A16stdlife+$E981),((INDEX('PTRM input'!$G$385:$P$434,A16offset,$E981)-INDEX('PTRM input'!$G$277:$P$326,A16offset,$E981))*OFFSET($F$7,0,$E981))-SUM($G981:Y981),(((INDEX('PTRM input'!$G$385:$P$434,A16offset,$E981)-INDEX('PTRM input'!$G$277:$P$326,A16offset,$E981))*OFFSET($F$7,0,$E981))-SUM($G981:Y981))*(OFFSET('PTRM input'!$G$477,0,$E981-1)/A16taxstdlife))))</f>
        <v>0</v>
      </c>
      <c r="AA981" s="251">
        <f ca="1">IF(A16taxstdlife="n/a","n/a",IF(A16taxstdlife="",0,IF(AA$3&gt;(A16stdlife+$E981),((INDEX('PTRM input'!$G$385:$P$434,A16offset,$E981)-INDEX('PTRM input'!$G$277:$P$326,A16offset,$E981))*OFFSET($F$7,0,$E981))-SUM($G981:Z981),(((INDEX('PTRM input'!$G$385:$P$434,A16offset,$E981)-INDEX('PTRM input'!$G$277:$P$326,A16offset,$E981))*OFFSET($F$7,0,$E981))-SUM($G981:Z981))*(OFFSET('PTRM input'!$G$477,0,$E981-1)/A16taxstdlife))))</f>
        <v>0</v>
      </c>
      <c r="AB981" s="251">
        <f ca="1">IF(A16taxstdlife="n/a","n/a",IF(A16taxstdlife="",0,IF(AB$3&gt;(A16stdlife+$E981),((INDEX('PTRM input'!$G$385:$P$434,A16offset,$E981)-INDEX('PTRM input'!$G$277:$P$326,A16offset,$E981))*OFFSET($F$7,0,$E981))-SUM($G981:AA981),(((INDEX('PTRM input'!$G$385:$P$434,A16offset,$E981)-INDEX('PTRM input'!$G$277:$P$326,A16offset,$E981))*OFFSET($F$7,0,$E981))-SUM($G981:AA981))*(OFFSET('PTRM input'!$G$477,0,$E981-1)/A16taxstdlife))))</f>
        <v>0</v>
      </c>
      <c r="AC981" s="251">
        <f ca="1">IF(A16taxstdlife="n/a","n/a",IF(A16taxstdlife="",0,IF(AC$3&gt;(A16stdlife+$E981),((INDEX('PTRM input'!$G$385:$P$434,A16offset,$E981)-INDEX('PTRM input'!$G$277:$P$326,A16offset,$E981))*OFFSET($F$7,0,$E981))-SUM($G981:AB981),(((INDEX('PTRM input'!$G$385:$P$434,A16offset,$E981)-INDEX('PTRM input'!$G$277:$P$326,A16offset,$E981))*OFFSET($F$7,0,$E981))-SUM($G981:AB981))*(OFFSET('PTRM input'!$G$477,0,$E981-1)/A16taxstdlife))))</f>
        <v>0</v>
      </c>
      <c r="AD981" s="251">
        <f ca="1">IF(A16taxstdlife="n/a","n/a",IF(A16taxstdlife="",0,IF(AD$3&gt;(A16stdlife+$E981),((INDEX('PTRM input'!$G$385:$P$434,A16offset,$E981)-INDEX('PTRM input'!$G$277:$P$326,A16offset,$E981))*OFFSET($F$7,0,$E981))-SUM($G981:AC981),(((INDEX('PTRM input'!$G$385:$P$434,A16offset,$E981)-INDEX('PTRM input'!$G$277:$P$326,A16offset,$E981))*OFFSET($F$7,0,$E981))-SUM($G981:AC981))*(OFFSET('PTRM input'!$G$477,0,$E981-1)/A16taxstdlife))))</f>
        <v>0</v>
      </c>
      <c r="AE981" s="251">
        <f ca="1">IF(A16taxstdlife="n/a","n/a",IF(A16taxstdlife="",0,IF(AE$3&gt;(A16stdlife+$E981),((INDEX('PTRM input'!$G$385:$P$434,A16offset,$E981)-INDEX('PTRM input'!$G$277:$P$326,A16offset,$E981))*OFFSET($F$7,0,$E981))-SUM($G981:AD981),(((INDEX('PTRM input'!$G$385:$P$434,A16offset,$E981)-INDEX('PTRM input'!$G$277:$P$326,A16offset,$E981))*OFFSET($F$7,0,$E981))-SUM($G981:AD981))*(OFFSET('PTRM input'!$G$477,0,$E981-1)/A16taxstdlife))))</f>
        <v>0</v>
      </c>
      <c r="AF981" s="251">
        <f ca="1">IF(A16taxstdlife="n/a","n/a",IF(A16taxstdlife="",0,IF(AF$3&gt;(A16stdlife+$E981),((INDEX('PTRM input'!$G$385:$P$434,A16offset,$E981)-INDEX('PTRM input'!$G$277:$P$326,A16offset,$E981))*OFFSET($F$7,0,$E981))-SUM($G981:AE981),(((INDEX('PTRM input'!$G$385:$P$434,A16offset,$E981)-INDEX('PTRM input'!$G$277:$P$326,A16offset,$E981))*OFFSET($F$7,0,$E981))-SUM($G981:AE981))*(OFFSET('PTRM input'!$G$477,0,$E981-1)/A16taxstdlife))))</f>
        <v>0</v>
      </c>
      <c r="AG981" s="251">
        <f ca="1">IF(A16taxstdlife="n/a","n/a",IF(A16taxstdlife="",0,IF(AG$3&gt;(A16stdlife+$E981),((INDEX('PTRM input'!$G$385:$P$434,A16offset,$E981)-INDEX('PTRM input'!$G$277:$P$326,A16offset,$E981))*OFFSET($F$7,0,$E981))-SUM($G981:AF981),(((INDEX('PTRM input'!$G$385:$P$434,A16offset,$E981)-INDEX('PTRM input'!$G$277:$P$326,A16offset,$E981))*OFFSET($F$7,0,$E981))-SUM($G981:AF981))*(OFFSET('PTRM input'!$G$477,0,$E981-1)/A16taxstdlife))))</f>
        <v>0</v>
      </c>
      <c r="AH981" s="251">
        <f ca="1">IF(A16taxstdlife="n/a","n/a",IF(A16taxstdlife="",0,IF(AH$3&gt;(A16stdlife+$E981),((INDEX('PTRM input'!$G$385:$P$434,A16offset,$E981)-INDEX('PTRM input'!$G$277:$P$326,A16offset,$E981))*OFFSET($F$7,0,$E981))-SUM($G981:AG981),(((INDEX('PTRM input'!$G$385:$P$434,A16offset,$E981)-INDEX('PTRM input'!$G$277:$P$326,A16offset,$E981))*OFFSET($F$7,0,$E981))-SUM($G981:AG981))*(OFFSET('PTRM input'!$G$477,0,$E981-1)/A16taxstdlife))))</f>
        <v>0</v>
      </c>
      <c r="AI981" s="251">
        <f ca="1">IF(A16taxstdlife="n/a","n/a",IF(A16taxstdlife="",0,IF(AI$3&gt;(A16stdlife+$E981),((INDEX('PTRM input'!$G$385:$P$434,A16offset,$E981)-INDEX('PTRM input'!$G$277:$P$326,A16offset,$E981))*OFFSET($F$7,0,$E981))-SUM($G981:AH981),(((INDEX('PTRM input'!$G$385:$P$434,A16offset,$E981)-INDEX('PTRM input'!$G$277:$P$326,A16offset,$E981))*OFFSET($F$7,0,$E981))-SUM($G981:AH981))*(OFFSET('PTRM input'!$G$477,0,$E981-1)/A16taxstdlife))))</f>
        <v>0</v>
      </c>
      <c r="AJ981" s="251">
        <f ca="1">IF(A16taxstdlife="n/a","n/a",IF(A16taxstdlife="",0,IF(AJ$3&gt;(A16stdlife+$E981),((INDEX('PTRM input'!$G$385:$P$434,A16offset,$E981)-INDEX('PTRM input'!$G$277:$P$326,A16offset,$E981))*OFFSET($F$7,0,$E981))-SUM($G981:AI981),(((INDEX('PTRM input'!$G$385:$P$434,A16offset,$E981)-INDEX('PTRM input'!$G$277:$P$326,A16offset,$E981))*OFFSET($F$7,0,$E981))-SUM($G981:AI981))*(OFFSET('PTRM input'!$G$477,0,$E981-1)/A16taxstdlife))))</f>
        <v>0</v>
      </c>
      <c r="AK981" s="251">
        <f ca="1">IF(A16taxstdlife="n/a","n/a",IF(A16taxstdlife="",0,IF(AK$3&gt;(A16stdlife+$E981),((INDEX('PTRM input'!$G$385:$P$434,A16offset,$E981)-INDEX('PTRM input'!$G$277:$P$326,A16offset,$E981))*OFFSET($F$7,0,$E981))-SUM($G981:AJ981),(((INDEX('PTRM input'!$G$385:$P$434,A16offset,$E981)-INDEX('PTRM input'!$G$277:$P$326,A16offset,$E981))*OFFSET($F$7,0,$E981))-SUM($G981:AJ981))*(OFFSET('PTRM input'!$G$477,0,$E981-1)/A16taxstdlife))))</f>
        <v>0</v>
      </c>
      <c r="AL981" s="251">
        <f ca="1">IF(A16taxstdlife="n/a","n/a",IF(A16taxstdlife="",0,IF(AL$3&gt;(A16stdlife+$E981),((INDEX('PTRM input'!$G$385:$P$434,A16offset,$E981)-INDEX('PTRM input'!$G$277:$P$326,A16offset,$E981))*OFFSET($F$7,0,$E981))-SUM($G981:AK981),(((INDEX('PTRM input'!$G$385:$P$434,A16offset,$E981)-INDEX('PTRM input'!$G$277:$P$326,A16offset,$E981))*OFFSET($F$7,0,$E981))-SUM($G981:AK981))*(OFFSET('PTRM input'!$G$477,0,$E981-1)/A16taxstdlife))))</f>
        <v>0</v>
      </c>
      <c r="AM981" s="251">
        <f ca="1">IF(A16taxstdlife="n/a","n/a",IF(A16taxstdlife="",0,IF(AM$3&gt;(A16stdlife+$E981),((INDEX('PTRM input'!$G$385:$P$434,A16offset,$E981)-INDEX('PTRM input'!$G$277:$P$326,A16offset,$E981))*OFFSET($F$7,0,$E981))-SUM($G981:AL981),(((INDEX('PTRM input'!$G$385:$P$434,A16offset,$E981)-INDEX('PTRM input'!$G$277:$P$326,A16offset,$E981))*OFFSET($F$7,0,$E981))-SUM($G981:AL981))*(OFFSET('PTRM input'!$G$477,0,$E981-1)/A16taxstdlife))))</f>
        <v>0</v>
      </c>
      <c r="AN981" s="251">
        <f ca="1">IF(A16taxstdlife="n/a","n/a",IF(A16taxstdlife="",0,IF(AN$3&gt;(A16stdlife+$E981),((INDEX('PTRM input'!$G$385:$P$434,A16offset,$E981)-INDEX('PTRM input'!$G$277:$P$326,A16offset,$E981))*OFFSET($F$7,0,$E981))-SUM($G981:AM981),(((INDEX('PTRM input'!$G$385:$P$434,A16offset,$E981)-INDEX('PTRM input'!$G$277:$P$326,A16offset,$E981))*OFFSET($F$7,0,$E981))-SUM($G981:AM981))*(OFFSET('PTRM input'!$G$477,0,$E981-1)/A16taxstdlife))))</f>
        <v>0</v>
      </c>
      <c r="AO981" s="251">
        <f ca="1">IF(A16taxstdlife="n/a","n/a",IF(A16taxstdlife="",0,IF(AO$3&gt;(A16stdlife+$E981),((INDEX('PTRM input'!$G$385:$P$434,A16offset,$E981)-INDEX('PTRM input'!$G$277:$P$326,A16offset,$E981))*OFFSET($F$7,0,$E981))-SUM($G981:AN981),(((INDEX('PTRM input'!$G$385:$P$434,A16offset,$E981)-INDEX('PTRM input'!$G$277:$P$326,A16offset,$E981))*OFFSET($F$7,0,$E981))-SUM($G981:AN981))*(OFFSET('PTRM input'!$G$477,0,$E981-1)/A16taxstdlife))))</f>
        <v>0</v>
      </c>
      <c r="AP981" s="251">
        <f ca="1">IF(A16taxstdlife="n/a","n/a",IF(A16taxstdlife="",0,IF(AP$3&gt;(A16stdlife+$E981),((INDEX('PTRM input'!$G$385:$P$434,A16offset,$E981)-INDEX('PTRM input'!$G$277:$P$326,A16offset,$E981))*OFFSET($F$7,0,$E981))-SUM($G981:AO981),(((INDEX('PTRM input'!$G$385:$P$434,A16offset,$E981)-INDEX('PTRM input'!$G$277:$P$326,A16offset,$E981))*OFFSET($F$7,0,$E981))-SUM($G981:AO981))*(OFFSET('PTRM input'!$G$477,0,$E981-1)/A16taxstdlife))))</f>
        <v>0</v>
      </c>
      <c r="AQ981" s="251">
        <f ca="1">IF(A16taxstdlife="n/a","n/a",IF(A16taxstdlife="",0,IF(AQ$3&gt;(A16stdlife+$E981),((INDEX('PTRM input'!$G$385:$P$434,A16offset,$E981)-INDEX('PTRM input'!$G$277:$P$326,A16offset,$E981))*OFFSET($F$7,0,$E981))-SUM($G981:AP981),(((INDEX('PTRM input'!$G$385:$P$434,A16offset,$E981)-INDEX('PTRM input'!$G$277:$P$326,A16offset,$E981))*OFFSET($F$7,0,$E981))-SUM($G981:AP981))*(OFFSET('PTRM input'!$G$477,0,$E981-1)/A16taxstdlife))))</f>
        <v>0</v>
      </c>
      <c r="AR981" s="251">
        <f ca="1">IF(A16taxstdlife="n/a","n/a",IF(A16taxstdlife="",0,IF(AR$3&gt;(A16stdlife+$E981),((INDEX('PTRM input'!$G$385:$P$434,A16offset,$E981)-INDEX('PTRM input'!$G$277:$P$326,A16offset,$E981))*OFFSET($F$7,0,$E981))-SUM($G981:AQ981),(((INDEX('PTRM input'!$G$385:$P$434,A16offset,$E981)-INDEX('PTRM input'!$G$277:$P$326,A16offset,$E981))*OFFSET($F$7,0,$E981))-SUM($G981:AQ981))*(OFFSET('PTRM input'!$G$477,0,$E981-1)/A16taxstdlife))))</f>
        <v>0</v>
      </c>
      <c r="AS981" s="251">
        <f ca="1">IF(A16taxstdlife="n/a","n/a",IF(A16taxstdlife="",0,IF(AS$3&gt;(A16stdlife+$E981),((INDEX('PTRM input'!$G$385:$P$434,A16offset,$E981)-INDEX('PTRM input'!$G$277:$P$326,A16offset,$E981))*OFFSET($F$7,0,$E981))-SUM($G981:AR981),(((INDEX('PTRM input'!$G$385:$P$434,A16offset,$E981)-INDEX('PTRM input'!$G$277:$P$326,A16offset,$E981))*OFFSET($F$7,0,$E981))-SUM($G981:AR981))*(OFFSET('PTRM input'!$G$477,0,$E981-1)/A16taxstdlife))))</f>
        <v>0</v>
      </c>
      <c r="AT981" s="251">
        <f ca="1">IF(A16taxstdlife="n/a","n/a",IF(A16taxstdlife="",0,IF(AT$3&gt;(A16stdlife+$E981),((INDEX('PTRM input'!$G$385:$P$434,A16offset,$E981)-INDEX('PTRM input'!$G$277:$P$326,A16offset,$E981))*OFFSET($F$7,0,$E981))-SUM($G981:AS981),(((INDEX('PTRM input'!$G$385:$P$434,A16offset,$E981)-INDEX('PTRM input'!$G$277:$P$326,A16offset,$E981))*OFFSET($F$7,0,$E981))-SUM($G981:AS981))*(OFFSET('PTRM input'!$G$477,0,$E981-1)/A16taxstdlife))))</f>
        <v>0</v>
      </c>
      <c r="AU981" s="251">
        <f ca="1">IF(A16taxstdlife="n/a","n/a",IF(A16taxstdlife="",0,IF(AU$3&gt;(A16stdlife+$E981),((INDEX('PTRM input'!$G$385:$P$434,A16offset,$E981)-INDEX('PTRM input'!$G$277:$P$326,A16offset,$E981))*OFFSET($F$7,0,$E981))-SUM($G981:AT981),(((INDEX('PTRM input'!$G$385:$P$434,A16offset,$E981)-INDEX('PTRM input'!$G$277:$P$326,A16offset,$E981))*OFFSET($F$7,0,$E981))-SUM($G981:AT981))*(OFFSET('PTRM input'!$G$477,0,$E981-1)/A16taxstdlife))))</f>
        <v>0</v>
      </c>
      <c r="AV981" s="251">
        <f ca="1">IF(A16taxstdlife="n/a","n/a",IF(A16taxstdlife="",0,IF(AV$3&gt;(A16stdlife+$E981),((INDEX('PTRM input'!$G$385:$P$434,A16offset,$E981)-INDEX('PTRM input'!$G$277:$P$326,A16offset,$E981))*OFFSET($F$7,0,$E981))-SUM($G981:AU981),(((INDEX('PTRM input'!$G$385:$P$434,A16offset,$E981)-INDEX('PTRM input'!$G$277:$P$326,A16offset,$E981))*OFFSET($F$7,0,$E981))-SUM($G981:AU981))*(OFFSET('PTRM input'!$G$477,0,$E981-1)/A16taxstdlife))))</f>
        <v>0</v>
      </c>
      <c r="AW981" s="251">
        <f ca="1">IF(A16taxstdlife="n/a","n/a",IF(A16taxstdlife="",0,IF(AW$3&gt;(A16stdlife+$E981),((INDEX('PTRM input'!$G$385:$P$434,A16offset,$E981)-INDEX('PTRM input'!$G$277:$P$326,A16offset,$E981))*OFFSET($F$7,0,$E981))-SUM($G981:AV981),(((INDEX('PTRM input'!$G$385:$P$434,A16offset,$E981)-INDEX('PTRM input'!$G$277:$P$326,A16offset,$E981))*OFFSET($F$7,0,$E981))-SUM($G981:AV981))*(OFFSET('PTRM input'!$G$477,0,$E981-1)/A16taxstdlife))))</f>
        <v>0</v>
      </c>
      <c r="AX981" s="251">
        <f ca="1">IF(A16taxstdlife="n/a","n/a",IF(A16taxstdlife="",0,IF(AX$3&gt;(A16stdlife+$E981),((INDEX('PTRM input'!$G$385:$P$434,A16offset,$E981)-INDEX('PTRM input'!$G$277:$P$326,A16offset,$E981))*OFFSET($F$7,0,$E981))-SUM($G981:AW981),(((INDEX('PTRM input'!$G$385:$P$434,A16offset,$E981)-INDEX('PTRM input'!$G$277:$P$326,A16offset,$E981))*OFFSET($F$7,0,$E981))-SUM($G981:AW981))*(OFFSET('PTRM input'!$G$477,0,$E981-1)/A16taxstdlife))))</f>
        <v>0</v>
      </c>
      <c r="AY981" s="251">
        <f ca="1">IF(A16taxstdlife="n/a","n/a",IF(A16taxstdlife="",0,IF(AY$3&gt;(A16stdlife+$E981),((INDEX('PTRM input'!$G$385:$P$434,A16offset,$E981)-INDEX('PTRM input'!$G$277:$P$326,A16offset,$E981))*OFFSET($F$7,0,$E981))-SUM($G981:AX981),(((INDEX('PTRM input'!$G$385:$P$434,A16offset,$E981)-INDEX('PTRM input'!$G$277:$P$326,A16offset,$E981))*OFFSET($F$7,0,$E981))-SUM($G981:AX981))*(OFFSET('PTRM input'!$G$477,0,$E981-1)/A16taxstdlife))))</f>
        <v>0</v>
      </c>
      <c r="AZ981" s="251">
        <f ca="1">IF(A16taxstdlife="n/a","n/a",IF(A16taxstdlife="",0,IF(AZ$3&gt;(A16stdlife+$E981),((INDEX('PTRM input'!$G$385:$P$434,A16offset,$E981)-INDEX('PTRM input'!$G$277:$P$326,A16offset,$E981))*OFFSET($F$7,0,$E981))-SUM($G981:AY981),(((INDEX('PTRM input'!$G$385:$P$434,A16offset,$E981)-INDEX('PTRM input'!$G$277:$P$326,A16offset,$E981))*OFFSET($F$7,0,$E981))-SUM($G981:AY981))*(OFFSET('PTRM input'!$G$477,0,$E981-1)/A16taxstdlife))))</f>
        <v>0</v>
      </c>
      <c r="BA981" s="251">
        <f ca="1">IF(A16taxstdlife="n/a","n/a",IF(A16taxstdlife="",0,IF(BA$3&gt;(A16stdlife+$E981),((INDEX('PTRM input'!$G$385:$P$434,A16offset,$E981)-INDEX('PTRM input'!$G$277:$P$326,A16offset,$E981))*OFFSET($F$7,0,$E981))-SUM($G981:AZ981),(((INDEX('PTRM input'!$G$385:$P$434,A16offset,$E981)-INDEX('PTRM input'!$G$277:$P$326,A16offset,$E981))*OFFSET($F$7,0,$E981))-SUM($G981:AZ981))*(OFFSET('PTRM input'!$G$477,0,$E981-1)/A16taxstdlife))))</f>
        <v>0</v>
      </c>
      <c r="BB981" s="251">
        <f ca="1">IF(A16taxstdlife="n/a","n/a",IF(A16taxstdlife="",0,IF(BB$3&gt;(A16stdlife+$E981),((INDEX('PTRM input'!$G$385:$P$434,A16offset,$E981)-INDEX('PTRM input'!$G$277:$P$326,A16offset,$E981))*OFFSET($F$7,0,$E981))-SUM($G981:BA981),(((INDEX('PTRM input'!$G$385:$P$434,A16offset,$E981)-INDEX('PTRM input'!$G$277:$P$326,A16offset,$E981))*OFFSET($F$7,0,$E981))-SUM($G981:BA981))*(OFFSET('PTRM input'!$G$477,0,$E981-1)/A16taxstdlife))))</f>
        <v>0</v>
      </c>
      <c r="BC981" s="251">
        <f ca="1">IF(A16taxstdlife="n/a","n/a",IF(A16taxstdlife="",0,IF(BC$3&gt;(A16stdlife+$E981),((INDEX('PTRM input'!$G$385:$P$434,A16offset,$E981)-INDEX('PTRM input'!$G$277:$P$326,A16offset,$E981))*OFFSET($F$7,0,$E981))-SUM($G981:BB981),(((INDEX('PTRM input'!$G$385:$P$434,A16offset,$E981)-INDEX('PTRM input'!$G$277:$P$326,A16offset,$E981))*OFFSET($F$7,0,$E981))-SUM($G981:BB981))*(OFFSET('PTRM input'!$G$477,0,$E981-1)/A16taxstdlife))))</f>
        <v>0</v>
      </c>
      <c r="BD981" s="251">
        <f ca="1">IF(A16taxstdlife="n/a","n/a",IF(A16taxstdlife="",0,IF(BD$3&gt;(A16stdlife+$E981),((INDEX('PTRM input'!$G$385:$P$434,A16offset,$E981)-INDEX('PTRM input'!$G$277:$P$326,A16offset,$E981))*OFFSET($F$7,0,$E981))-SUM($G981:BC981),(((INDEX('PTRM input'!$G$385:$P$434,A16offset,$E981)-INDEX('PTRM input'!$G$277:$P$326,A16offset,$E981))*OFFSET($F$7,0,$E981))-SUM($G981:BC981))*(OFFSET('PTRM input'!$G$477,0,$E981-1)/A16taxstdlife))))</f>
        <v>0</v>
      </c>
      <c r="BE981" s="251">
        <f ca="1">IF(A16taxstdlife="n/a","n/a",IF(A16taxstdlife="",0,IF(BE$3&gt;(A16stdlife+$E981),((INDEX('PTRM input'!$G$385:$P$434,A16offset,$E981)-INDEX('PTRM input'!$G$277:$P$326,A16offset,$E981))*OFFSET($F$7,0,$E981))-SUM($G981:BD981),(((INDEX('PTRM input'!$G$385:$P$434,A16offset,$E981)-INDEX('PTRM input'!$G$277:$P$326,A16offset,$E981))*OFFSET($F$7,0,$E981))-SUM($G981:BD981))*(OFFSET('PTRM input'!$G$477,0,$E981-1)/A16taxstdlife))))</f>
        <v>0</v>
      </c>
      <c r="BF981" s="251">
        <f ca="1">IF(A16taxstdlife="n/a","n/a",IF(A16taxstdlife="",0,IF(BF$3&gt;(A16stdlife+$E981),((INDEX('PTRM input'!$G$385:$P$434,A16offset,$E981)-INDEX('PTRM input'!$G$277:$P$326,A16offset,$E981))*OFFSET($F$7,0,$E981))-SUM($G981:BE981),(((INDEX('PTRM input'!$G$385:$P$434,A16offset,$E981)-INDEX('PTRM input'!$G$277:$P$326,A16offset,$E981))*OFFSET($F$7,0,$E981))-SUM($G981:BE981))*(OFFSET('PTRM input'!$G$477,0,$E981-1)/A16taxstdlife))))</f>
        <v>0</v>
      </c>
      <c r="BG981" s="251">
        <f ca="1">IF(A16taxstdlife="n/a","n/a",IF(A16taxstdlife="",0,IF(BG$3&gt;(A16stdlife+$E981),((INDEX('PTRM input'!$G$385:$P$434,A16offset,$E981)-INDEX('PTRM input'!$G$277:$P$326,A16offset,$E981))*OFFSET($F$7,0,$E981))-SUM($G981:BF981),(((INDEX('PTRM input'!$G$385:$P$434,A16offset,$E981)-INDEX('PTRM input'!$G$277:$P$326,A16offset,$E981))*OFFSET($F$7,0,$E981))-SUM($G981:BF981))*(OFFSET('PTRM input'!$G$477,0,$E981-1)/A16taxstdlife))))</f>
        <v>0</v>
      </c>
      <c r="BH981" s="251">
        <f ca="1">IF(A16taxstdlife="n/a","n/a",IF(A16taxstdlife="",0,IF(BH$3&gt;(A16stdlife+$E981),((INDEX('PTRM input'!$G$385:$P$434,A16offset,$E981)-INDEX('PTRM input'!$G$277:$P$326,A16offset,$E981))*OFFSET($F$7,0,$E981))-SUM($G981:BG981),(((INDEX('PTRM input'!$G$385:$P$434,A16offset,$E981)-INDEX('PTRM input'!$G$277:$P$326,A16offset,$E981))*OFFSET($F$7,0,$E981))-SUM($G981:BG981))*(OFFSET('PTRM input'!$G$477,0,$E981-1)/A16taxstdlife))))</f>
        <v>0</v>
      </c>
      <c r="BI981" s="251">
        <f ca="1">IF(A16taxstdlife="n/a","n/a",IF(A16taxstdlife="",0,IF(BI$3&gt;(A16stdlife+$E981),((INDEX('PTRM input'!$G$385:$P$434,A16offset,$E981)-INDEX('PTRM input'!$G$277:$P$326,A16offset,$E981))*OFFSET($F$7,0,$E981))-SUM($G981:BH981),(((INDEX('PTRM input'!$G$385:$P$434,A16offset,$E981)-INDEX('PTRM input'!$G$277:$P$326,A16offset,$E981))*OFFSET($F$7,0,$E981))-SUM($G981:BH981))*(OFFSET('PTRM input'!$G$477,0,$E981-1)/A16taxstdlife))))</f>
        <v>0</v>
      </c>
      <c r="BJ981" s="116"/>
      <c r="BK981" s="116"/>
      <c r="BL981" s="116"/>
      <c r="BM981" s="116"/>
    </row>
    <row r="982" spans="1:65" ht="12.75" hidden="1" customHeight="1" outlineLevel="2">
      <c r="A982" s="366"/>
      <c r="B982" s="19"/>
      <c r="C982" s="18"/>
      <c r="D982" s="760"/>
      <c r="E982" s="86">
        <v>6</v>
      </c>
      <c r="F982" s="356"/>
      <c r="G982" s="434"/>
      <c r="H982" s="435"/>
      <c r="I982" s="435"/>
      <c r="J982" s="435"/>
      <c r="K982" s="435"/>
      <c r="L982" s="619"/>
      <c r="M982" s="251">
        <f ca="1">IF(A16taxstdlife="n/a","n/a",IF(A16taxstdlife="",0,IF(M$3&gt;(A16stdlife+$E982),((INDEX('PTRM input'!$G$385:$P$434,A16offset,$E982)-INDEX('PTRM input'!$G$277:$P$326,A16offset,$E982))*OFFSET($F$7,0,$E982))-SUM($G982:L982),(((INDEX('PTRM input'!$G$385:$P$434,A16offset,$E982)-INDEX('PTRM input'!$G$277:$P$326,A16offset,$E982))*OFFSET($F$7,0,$E982))-SUM($G982:L982))*(OFFSET('PTRM input'!$G$477,0,$E982-1)/A16taxstdlife))))</f>
        <v>0</v>
      </c>
      <c r="N982" s="251">
        <f ca="1">IF(A16taxstdlife="n/a","n/a",IF(A16taxstdlife="",0,IF(N$3&gt;(A16stdlife+$E982),((INDEX('PTRM input'!$G$385:$P$434,A16offset,$E982)-INDEX('PTRM input'!$G$277:$P$326,A16offset,$E982))*OFFSET($F$7,0,$E982))-SUM($G982:M982),(((INDEX('PTRM input'!$G$385:$P$434,A16offset,$E982)-INDEX('PTRM input'!$G$277:$P$326,A16offset,$E982))*OFFSET($F$7,0,$E982))-SUM($G982:M982))*(OFFSET('PTRM input'!$G$477,0,$E982-1)/A16taxstdlife))))</f>
        <v>0</v>
      </c>
      <c r="O982" s="251">
        <f ca="1">IF(A16taxstdlife="n/a","n/a",IF(A16taxstdlife="",0,IF(O$3&gt;(A16stdlife+$E982),((INDEX('PTRM input'!$G$385:$P$434,A16offset,$E982)-INDEX('PTRM input'!$G$277:$P$326,A16offset,$E982))*OFFSET($F$7,0,$E982))-SUM($G982:N982),(((INDEX('PTRM input'!$G$385:$P$434,A16offset,$E982)-INDEX('PTRM input'!$G$277:$P$326,A16offset,$E982))*OFFSET($F$7,0,$E982))-SUM($G982:N982))*(OFFSET('PTRM input'!$G$477,0,$E982-1)/A16taxstdlife))))</f>
        <v>0</v>
      </c>
      <c r="P982" s="251">
        <f ca="1">IF(A16taxstdlife="n/a","n/a",IF(A16taxstdlife="",0,IF(P$3&gt;(A16stdlife+$E982),((INDEX('PTRM input'!$G$385:$P$434,A16offset,$E982)-INDEX('PTRM input'!$G$277:$P$326,A16offset,$E982))*OFFSET($F$7,0,$E982))-SUM($G982:O982),(((INDEX('PTRM input'!$G$385:$P$434,A16offset,$E982)-INDEX('PTRM input'!$G$277:$P$326,A16offset,$E982))*OFFSET($F$7,0,$E982))-SUM($G982:O982))*(OFFSET('PTRM input'!$G$477,0,$E982-1)/A16taxstdlife))))</f>
        <v>0</v>
      </c>
      <c r="Q982" s="251">
        <f ca="1">IF(A16taxstdlife="n/a","n/a",IF(A16taxstdlife="",0,IF(Q$3&gt;(A16stdlife+$E982),((INDEX('PTRM input'!$G$385:$P$434,A16offset,$E982)-INDEX('PTRM input'!$G$277:$P$326,A16offset,$E982))*OFFSET($F$7,0,$E982))-SUM($G982:P982),(((INDEX('PTRM input'!$G$385:$P$434,A16offset,$E982)-INDEX('PTRM input'!$G$277:$P$326,A16offset,$E982))*OFFSET($F$7,0,$E982))-SUM($G982:P982))*(OFFSET('PTRM input'!$G$477,0,$E982-1)/A16taxstdlife))))</f>
        <v>0</v>
      </c>
      <c r="R982" s="251">
        <f ca="1">IF(A16taxstdlife="n/a","n/a",IF(A16taxstdlife="",0,IF(R$3&gt;(A16stdlife+$E982),((INDEX('PTRM input'!$G$385:$P$434,A16offset,$E982)-INDEX('PTRM input'!$G$277:$P$326,A16offset,$E982))*OFFSET($F$7,0,$E982))-SUM($G982:Q982),(((INDEX('PTRM input'!$G$385:$P$434,A16offset,$E982)-INDEX('PTRM input'!$G$277:$P$326,A16offset,$E982))*OFFSET($F$7,0,$E982))-SUM($G982:Q982))*(OFFSET('PTRM input'!$G$477,0,$E982-1)/A16taxstdlife))))</f>
        <v>0</v>
      </c>
      <c r="S982" s="251">
        <f ca="1">IF(A16taxstdlife="n/a","n/a",IF(A16taxstdlife="",0,IF(S$3&gt;(A16stdlife+$E982),((INDEX('PTRM input'!$G$385:$P$434,A16offset,$E982)-INDEX('PTRM input'!$G$277:$P$326,A16offset,$E982))*OFFSET($F$7,0,$E982))-SUM($G982:R982),(((INDEX('PTRM input'!$G$385:$P$434,A16offset,$E982)-INDEX('PTRM input'!$G$277:$P$326,A16offset,$E982))*OFFSET($F$7,0,$E982))-SUM($G982:R982))*(OFFSET('PTRM input'!$G$477,0,$E982-1)/A16taxstdlife))))</f>
        <v>0</v>
      </c>
      <c r="T982" s="251">
        <f ca="1">IF(A16taxstdlife="n/a","n/a",IF(A16taxstdlife="",0,IF(T$3&gt;(A16stdlife+$E982),((INDEX('PTRM input'!$G$385:$P$434,A16offset,$E982)-INDEX('PTRM input'!$G$277:$P$326,A16offset,$E982))*OFFSET($F$7,0,$E982))-SUM($G982:S982),(((INDEX('PTRM input'!$G$385:$P$434,A16offset,$E982)-INDEX('PTRM input'!$G$277:$P$326,A16offset,$E982))*OFFSET($F$7,0,$E982))-SUM($G982:S982))*(OFFSET('PTRM input'!$G$477,0,$E982-1)/A16taxstdlife))))</f>
        <v>0</v>
      </c>
      <c r="U982" s="251">
        <f ca="1">IF(A16taxstdlife="n/a","n/a",IF(A16taxstdlife="",0,IF(U$3&gt;(A16stdlife+$E982),((INDEX('PTRM input'!$G$385:$P$434,A16offset,$E982)-INDEX('PTRM input'!$G$277:$P$326,A16offset,$E982))*OFFSET($F$7,0,$E982))-SUM($G982:T982),(((INDEX('PTRM input'!$G$385:$P$434,A16offset,$E982)-INDEX('PTRM input'!$G$277:$P$326,A16offset,$E982))*OFFSET($F$7,0,$E982))-SUM($G982:T982))*(OFFSET('PTRM input'!$G$477,0,$E982-1)/A16taxstdlife))))</f>
        <v>0</v>
      </c>
      <c r="V982" s="251">
        <f ca="1">IF(A16taxstdlife="n/a","n/a",IF(A16taxstdlife="",0,IF(V$3&gt;(A16stdlife+$E982),((INDEX('PTRM input'!$G$385:$P$434,A16offset,$E982)-INDEX('PTRM input'!$G$277:$P$326,A16offset,$E982))*OFFSET($F$7,0,$E982))-SUM($G982:U982),(((INDEX('PTRM input'!$G$385:$P$434,A16offset,$E982)-INDEX('PTRM input'!$G$277:$P$326,A16offset,$E982))*OFFSET($F$7,0,$E982))-SUM($G982:U982))*(OFFSET('PTRM input'!$G$477,0,$E982-1)/A16taxstdlife))))</f>
        <v>0</v>
      </c>
      <c r="W982" s="251">
        <f ca="1">IF(A16taxstdlife="n/a","n/a",IF(A16taxstdlife="",0,IF(W$3&gt;(A16stdlife+$E982),((INDEX('PTRM input'!$G$385:$P$434,A16offset,$E982)-INDEX('PTRM input'!$G$277:$P$326,A16offset,$E982))*OFFSET($F$7,0,$E982))-SUM($G982:V982),(((INDEX('PTRM input'!$G$385:$P$434,A16offset,$E982)-INDEX('PTRM input'!$G$277:$P$326,A16offset,$E982))*OFFSET($F$7,0,$E982))-SUM($G982:V982))*(OFFSET('PTRM input'!$G$477,0,$E982-1)/A16taxstdlife))))</f>
        <v>0</v>
      </c>
      <c r="X982" s="251">
        <f ca="1">IF(A16taxstdlife="n/a","n/a",IF(A16taxstdlife="",0,IF(X$3&gt;(A16stdlife+$E982),((INDEX('PTRM input'!$G$385:$P$434,A16offset,$E982)-INDEX('PTRM input'!$G$277:$P$326,A16offset,$E982))*OFFSET($F$7,0,$E982))-SUM($G982:W982),(((INDEX('PTRM input'!$G$385:$P$434,A16offset,$E982)-INDEX('PTRM input'!$G$277:$P$326,A16offset,$E982))*OFFSET($F$7,0,$E982))-SUM($G982:W982))*(OFFSET('PTRM input'!$G$477,0,$E982-1)/A16taxstdlife))))</f>
        <v>0</v>
      </c>
      <c r="Y982" s="251">
        <f ca="1">IF(A16taxstdlife="n/a","n/a",IF(A16taxstdlife="",0,IF(Y$3&gt;(A16stdlife+$E982),((INDEX('PTRM input'!$G$385:$P$434,A16offset,$E982)-INDEX('PTRM input'!$G$277:$P$326,A16offset,$E982))*OFFSET($F$7,0,$E982))-SUM($G982:X982),(((INDEX('PTRM input'!$G$385:$P$434,A16offset,$E982)-INDEX('PTRM input'!$G$277:$P$326,A16offset,$E982))*OFFSET($F$7,0,$E982))-SUM($G982:X982))*(OFFSET('PTRM input'!$G$477,0,$E982-1)/A16taxstdlife))))</f>
        <v>0</v>
      </c>
      <c r="Z982" s="251">
        <f ca="1">IF(A16taxstdlife="n/a","n/a",IF(A16taxstdlife="",0,IF(Z$3&gt;(A16stdlife+$E982),((INDEX('PTRM input'!$G$385:$P$434,A16offset,$E982)-INDEX('PTRM input'!$G$277:$P$326,A16offset,$E982))*OFFSET($F$7,0,$E982))-SUM($G982:Y982),(((INDEX('PTRM input'!$G$385:$P$434,A16offset,$E982)-INDEX('PTRM input'!$G$277:$P$326,A16offset,$E982))*OFFSET($F$7,0,$E982))-SUM($G982:Y982))*(OFFSET('PTRM input'!$G$477,0,$E982-1)/A16taxstdlife))))</f>
        <v>0</v>
      </c>
      <c r="AA982" s="251">
        <f ca="1">IF(A16taxstdlife="n/a","n/a",IF(A16taxstdlife="",0,IF(AA$3&gt;(A16stdlife+$E982),((INDEX('PTRM input'!$G$385:$P$434,A16offset,$E982)-INDEX('PTRM input'!$G$277:$P$326,A16offset,$E982))*OFFSET($F$7,0,$E982))-SUM($G982:Z982),(((INDEX('PTRM input'!$G$385:$P$434,A16offset,$E982)-INDEX('PTRM input'!$G$277:$P$326,A16offset,$E982))*OFFSET($F$7,0,$E982))-SUM($G982:Z982))*(OFFSET('PTRM input'!$G$477,0,$E982-1)/A16taxstdlife))))</f>
        <v>0</v>
      </c>
      <c r="AB982" s="251">
        <f ca="1">IF(A16taxstdlife="n/a","n/a",IF(A16taxstdlife="",0,IF(AB$3&gt;(A16stdlife+$E982),((INDEX('PTRM input'!$G$385:$P$434,A16offset,$E982)-INDEX('PTRM input'!$G$277:$P$326,A16offset,$E982))*OFFSET($F$7,0,$E982))-SUM($G982:AA982),(((INDEX('PTRM input'!$G$385:$P$434,A16offset,$E982)-INDEX('PTRM input'!$G$277:$P$326,A16offset,$E982))*OFFSET($F$7,0,$E982))-SUM($G982:AA982))*(OFFSET('PTRM input'!$G$477,0,$E982-1)/A16taxstdlife))))</f>
        <v>0</v>
      </c>
      <c r="AC982" s="251">
        <f ca="1">IF(A16taxstdlife="n/a","n/a",IF(A16taxstdlife="",0,IF(AC$3&gt;(A16stdlife+$E982),((INDEX('PTRM input'!$G$385:$P$434,A16offset,$E982)-INDEX('PTRM input'!$G$277:$P$326,A16offset,$E982))*OFFSET($F$7,0,$E982))-SUM($G982:AB982),(((INDEX('PTRM input'!$G$385:$P$434,A16offset,$E982)-INDEX('PTRM input'!$G$277:$P$326,A16offset,$E982))*OFFSET($F$7,0,$E982))-SUM($G982:AB982))*(OFFSET('PTRM input'!$G$477,0,$E982-1)/A16taxstdlife))))</f>
        <v>0</v>
      </c>
      <c r="AD982" s="251">
        <f ca="1">IF(A16taxstdlife="n/a","n/a",IF(A16taxstdlife="",0,IF(AD$3&gt;(A16stdlife+$E982),((INDEX('PTRM input'!$G$385:$P$434,A16offset,$E982)-INDEX('PTRM input'!$G$277:$P$326,A16offset,$E982))*OFFSET($F$7,0,$E982))-SUM($G982:AC982),(((INDEX('PTRM input'!$G$385:$P$434,A16offset,$E982)-INDEX('PTRM input'!$G$277:$P$326,A16offset,$E982))*OFFSET($F$7,0,$E982))-SUM($G982:AC982))*(OFFSET('PTRM input'!$G$477,0,$E982-1)/A16taxstdlife))))</f>
        <v>0</v>
      </c>
      <c r="AE982" s="251">
        <f ca="1">IF(A16taxstdlife="n/a","n/a",IF(A16taxstdlife="",0,IF(AE$3&gt;(A16stdlife+$E982),((INDEX('PTRM input'!$G$385:$P$434,A16offset,$E982)-INDEX('PTRM input'!$G$277:$P$326,A16offset,$E982))*OFFSET($F$7,0,$E982))-SUM($G982:AD982),(((INDEX('PTRM input'!$G$385:$P$434,A16offset,$E982)-INDEX('PTRM input'!$G$277:$P$326,A16offset,$E982))*OFFSET($F$7,0,$E982))-SUM($G982:AD982))*(OFFSET('PTRM input'!$G$477,0,$E982-1)/A16taxstdlife))))</f>
        <v>0</v>
      </c>
      <c r="AF982" s="251">
        <f ca="1">IF(A16taxstdlife="n/a","n/a",IF(A16taxstdlife="",0,IF(AF$3&gt;(A16stdlife+$E982),((INDEX('PTRM input'!$G$385:$P$434,A16offset,$E982)-INDEX('PTRM input'!$G$277:$P$326,A16offset,$E982))*OFFSET($F$7,0,$E982))-SUM($G982:AE982),(((INDEX('PTRM input'!$G$385:$P$434,A16offset,$E982)-INDEX('PTRM input'!$G$277:$P$326,A16offset,$E982))*OFFSET($F$7,0,$E982))-SUM($G982:AE982))*(OFFSET('PTRM input'!$G$477,0,$E982-1)/A16taxstdlife))))</f>
        <v>0</v>
      </c>
      <c r="AG982" s="251">
        <f ca="1">IF(A16taxstdlife="n/a","n/a",IF(A16taxstdlife="",0,IF(AG$3&gt;(A16stdlife+$E982),((INDEX('PTRM input'!$G$385:$P$434,A16offset,$E982)-INDEX('PTRM input'!$G$277:$P$326,A16offset,$E982))*OFFSET($F$7,0,$E982))-SUM($G982:AF982),(((INDEX('PTRM input'!$G$385:$P$434,A16offset,$E982)-INDEX('PTRM input'!$G$277:$P$326,A16offset,$E982))*OFFSET($F$7,0,$E982))-SUM($G982:AF982))*(OFFSET('PTRM input'!$G$477,0,$E982-1)/A16taxstdlife))))</f>
        <v>0</v>
      </c>
      <c r="AH982" s="251">
        <f ca="1">IF(A16taxstdlife="n/a","n/a",IF(A16taxstdlife="",0,IF(AH$3&gt;(A16stdlife+$E982),((INDEX('PTRM input'!$G$385:$P$434,A16offset,$E982)-INDEX('PTRM input'!$G$277:$P$326,A16offset,$E982))*OFFSET($F$7,0,$E982))-SUM($G982:AG982),(((INDEX('PTRM input'!$G$385:$P$434,A16offset,$E982)-INDEX('PTRM input'!$G$277:$P$326,A16offset,$E982))*OFFSET($F$7,0,$E982))-SUM($G982:AG982))*(OFFSET('PTRM input'!$G$477,0,$E982-1)/A16taxstdlife))))</f>
        <v>0</v>
      </c>
      <c r="AI982" s="251">
        <f ca="1">IF(A16taxstdlife="n/a","n/a",IF(A16taxstdlife="",0,IF(AI$3&gt;(A16stdlife+$E982),((INDEX('PTRM input'!$G$385:$P$434,A16offset,$E982)-INDEX('PTRM input'!$G$277:$P$326,A16offset,$E982))*OFFSET($F$7,0,$E982))-SUM($G982:AH982),(((INDEX('PTRM input'!$G$385:$P$434,A16offset,$E982)-INDEX('PTRM input'!$G$277:$P$326,A16offset,$E982))*OFFSET($F$7,0,$E982))-SUM($G982:AH982))*(OFFSET('PTRM input'!$G$477,0,$E982-1)/A16taxstdlife))))</f>
        <v>0</v>
      </c>
      <c r="AJ982" s="251">
        <f ca="1">IF(A16taxstdlife="n/a","n/a",IF(A16taxstdlife="",0,IF(AJ$3&gt;(A16stdlife+$E982),((INDEX('PTRM input'!$G$385:$P$434,A16offset,$E982)-INDEX('PTRM input'!$G$277:$P$326,A16offset,$E982))*OFFSET($F$7,0,$E982))-SUM($G982:AI982),(((INDEX('PTRM input'!$G$385:$P$434,A16offset,$E982)-INDEX('PTRM input'!$G$277:$P$326,A16offset,$E982))*OFFSET($F$7,0,$E982))-SUM($G982:AI982))*(OFFSET('PTRM input'!$G$477,0,$E982-1)/A16taxstdlife))))</f>
        <v>0</v>
      </c>
      <c r="AK982" s="251">
        <f ca="1">IF(A16taxstdlife="n/a","n/a",IF(A16taxstdlife="",0,IF(AK$3&gt;(A16stdlife+$E982),((INDEX('PTRM input'!$G$385:$P$434,A16offset,$E982)-INDEX('PTRM input'!$G$277:$P$326,A16offset,$E982))*OFFSET($F$7,0,$E982))-SUM($G982:AJ982),(((INDEX('PTRM input'!$G$385:$P$434,A16offset,$E982)-INDEX('PTRM input'!$G$277:$P$326,A16offset,$E982))*OFFSET($F$7,0,$E982))-SUM($G982:AJ982))*(OFFSET('PTRM input'!$G$477,0,$E982-1)/A16taxstdlife))))</f>
        <v>0</v>
      </c>
      <c r="AL982" s="251">
        <f ca="1">IF(A16taxstdlife="n/a","n/a",IF(A16taxstdlife="",0,IF(AL$3&gt;(A16stdlife+$E982),((INDEX('PTRM input'!$G$385:$P$434,A16offset,$E982)-INDEX('PTRM input'!$G$277:$P$326,A16offset,$E982))*OFFSET($F$7,0,$E982))-SUM($G982:AK982),(((INDEX('PTRM input'!$G$385:$P$434,A16offset,$E982)-INDEX('PTRM input'!$G$277:$P$326,A16offset,$E982))*OFFSET($F$7,0,$E982))-SUM($G982:AK982))*(OFFSET('PTRM input'!$G$477,0,$E982-1)/A16taxstdlife))))</f>
        <v>0</v>
      </c>
      <c r="AM982" s="251">
        <f ca="1">IF(A16taxstdlife="n/a","n/a",IF(A16taxstdlife="",0,IF(AM$3&gt;(A16stdlife+$E982),((INDEX('PTRM input'!$G$385:$P$434,A16offset,$E982)-INDEX('PTRM input'!$G$277:$P$326,A16offset,$E982))*OFFSET($F$7,0,$E982))-SUM($G982:AL982),(((INDEX('PTRM input'!$G$385:$P$434,A16offset,$E982)-INDEX('PTRM input'!$G$277:$P$326,A16offset,$E982))*OFFSET($F$7,0,$E982))-SUM($G982:AL982))*(OFFSET('PTRM input'!$G$477,0,$E982-1)/A16taxstdlife))))</f>
        <v>0</v>
      </c>
      <c r="AN982" s="251">
        <f ca="1">IF(A16taxstdlife="n/a","n/a",IF(A16taxstdlife="",0,IF(AN$3&gt;(A16stdlife+$E982),((INDEX('PTRM input'!$G$385:$P$434,A16offset,$E982)-INDEX('PTRM input'!$G$277:$P$326,A16offset,$E982))*OFFSET($F$7,0,$E982))-SUM($G982:AM982),(((INDEX('PTRM input'!$G$385:$P$434,A16offset,$E982)-INDEX('PTRM input'!$G$277:$P$326,A16offset,$E982))*OFFSET($F$7,0,$E982))-SUM($G982:AM982))*(OFFSET('PTRM input'!$G$477,0,$E982-1)/A16taxstdlife))))</f>
        <v>0</v>
      </c>
      <c r="AO982" s="251">
        <f ca="1">IF(A16taxstdlife="n/a","n/a",IF(A16taxstdlife="",0,IF(AO$3&gt;(A16stdlife+$E982),((INDEX('PTRM input'!$G$385:$P$434,A16offset,$E982)-INDEX('PTRM input'!$G$277:$P$326,A16offset,$E982))*OFFSET($F$7,0,$E982))-SUM($G982:AN982),(((INDEX('PTRM input'!$G$385:$P$434,A16offset,$E982)-INDEX('PTRM input'!$G$277:$P$326,A16offset,$E982))*OFFSET($F$7,0,$E982))-SUM($G982:AN982))*(OFFSET('PTRM input'!$G$477,0,$E982-1)/A16taxstdlife))))</f>
        <v>0</v>
      </c>
      <c r="AP982" s="251">
        <f ca="1">IF(A16taxstdlife="n/a","n/a",IF(A16taxstdlife="",0,IF(AP$3&gt;(A16stdlife+$E982),((INDEX('PTRM input'!$G$385:$P$434,A16offset,$E982)-INDEX('PTRM input'!$G$277:$P$326,A16offset,$E982))*OFFSET($F$7,0,$E982))-SUM($G982:AO982),(((INDEX('PTRM input'!$G$385:$P$434,A16offset,$E982)-INDEX('PTRM input'!$G$277:$P$326,A16offset,$E982))*OFFSET($F$7,0,$E982))-SUM($G982:AO982))*(OFFSET('PTRM input'!$G$477,0,$E982-1)/A16taxstdlife))))</f>
        <v>0</v>
      </c>
      <c r="AQ982" s="251">
        <f ca="1">IF(A16taxstdlife="n/a","n/a",IF(A16taxstdlife="",0,IF(AQ$3&gt;(A16stdlife+$E982),((INDEX('PTRM input'!$G$385:$P$434,A16offset,$E982)-INDEX('PTRM input'!$G$277:$P$326,A16offset,$E982))*OFFSET($F$7,0,$E982))-SUM($G982:AP982),(((INDEX('PTRM input'!$G$385:$P$434,A16offset,$E982)-INDEX('PTRM input'!$G$277:$P$326,A16offset,$E982))*OFFSET($F$7,0,$E982))-SUM($G982:AP982))*(OFFSET('PTRM input'!$G$477,0,$E982-1)/A16taxstdlife))))</f>
        <v>0</v>
      </c>
      <c r="AR982" s="251">
        <f ca="1">IF(A16taxstdlife="n/a","n/a",IF(A16taxstdlife="",0,IF(AR$3&gt;(A16stdlife+$E982),((INDEX('PTRM input'!$G$385:$P$434,A16offset,$E982)-INDEX('PTRM input'!$G$277:$P$326,A16offset,$E982))*OFFSET($F$7,0,$E982))-SUM($G982:AQ982),(((INDEX('PTRM input'!$G$385:$P$434,A16offset,$E982)-INDEX('PTRM input'!$G$277:$P$326,A16offset,$E982))*OFFSET($F$7,0,$E982))-SUM($G982:AQ982))*(OFFSET('PTRM input'!$G$477,0,$E982-1)/A16taxstdlife))))</f>
        <v>0</v>
      </c>
      <c r="AS982" s="251">
        <f ca="1">IF(A16taxstdlife="n/a","n/a",IF(A16taxstdlife="",0,IF(AS$3&gt;(A16stdlife+$E982),((INDEX('PTRM input'!$G$385:$P$434,A16offset,$E982)-INDEX('PTRM input'!$G$277:$P$326,A16offset,$E982))*OFFSET($F$7,0,$E982))-SUM($G982:AR982),(((INDEX('PTRM input'!$G$385:$P$434,A16offset,$E982)-INDEX('PTRM input'!$G$277:$P$326,A16offset,$E982))*OFFSET($F$7,0,$E982))-SUM($G982:AR982))*(OFFSET('PTRM input'!$G$477,0,$E982-1)/A16taxstdlife))))</f>
        <v>0</v>
      </c>
      <c r="AT982" s="251">
        <f ca="1">IF(A16taxstdlife="n/a","n/a",IF(A16taxstdlife="",0,IF(AT$3&gt;(A16stdlife+$E982),((INDEX('PTRM input'!$G$385:$P$434,A16offset,$E982)-INDEX('PTRM input'!$G$277:$P$326,A16offset,$E982))*OFFSET($F$7,0,$E982))-SUM($G982:AS982),(((INDEX('PTRM input'!$G$385:$P$434,A16offset,$E982)-INDEX('PTRM input'!$G$277:$P$326,A16offset,$E982))*OFFSET($F$7,0,$E982))-SUM($G982:AS982))*(OFFSET('PTRM input'!$G$477,0,$E982-1)/A16taxstdlife))))</f>
        <v>0</v>
      </c>
      <c r="AU982" s="251">
        <f ca="1">IF(A16taxstdlife="n/a","n/a",IF(A16taxstdlife="",0,IF(AU$3&gt;(A16stdlife+$E982),((INDEX('PTRM input'!$G$385:$P$434,A16offset,$E982)-INDEX('PTRM input'!$G$277:$P$326,A16offset,$E982))*OFFSET($F$7,0,$E982))-SUM($G982:AT982),(((INDEX('PTRM input'!$G$385:$P$434,A16offset,$E982)-INDEX('PTRM input'!$G$277:$P$326,A16offset,$E982))*OFFSET($F$7,0,$E982))-SUM($G982:AT982))*(OFFSET('PTRM input'!$G$477,0,$E982-1)/A16taxstdlife))))</f>
        <v>0</v>
      </c>
      <c r="AV982" s="251">
        <f ca="1">IF(A16taxstdlife="n/a","n/a",IF(A16taxstdlife="",0,IF(AV$3&gt;(A16stdlife+$E982),((INDEX('PTRM input'!$G$385:$P$434,A16offset,$E982)-INDEX('PTRM input'!$G$277:$P$326,A16offset,$E982))*OFFSET($F$7,0,$E982))-SUM($G982:AU982),(((INDEX('PTRM input'!$G$385:$P$434,A16offset,$E982)-INDEX('PTRM input'!$G$277:$P$326,A16offset,$E982))*OFFSET($F$7,0,$E982))-SUM($G982:AU982))*(OFFSET('PTRM input'!$G$477,0,$E982-1)/A16taxstdlife))))</f>
        <v>0</v>
      </c>
      <c r="AW982" s="251">
        <f ca="1">IF(A16taxstdlife="n/a","n/a",IF(A16taxstdlife="",0,IF(AW$3&gt;(A16stdlife+$E982),((INDEX('PTRM input'!$G$385:$P$434,A16offset,$E982)-INDEX('PTRM input'!$G$277:$P$326,A16offset,$E982))*OFFSET($F$7,0,$E982))-SUM($G982:AV982),(((INDEX('PTRM input'!$G$385:$P$434,A16offset,$E982)-INDEX('PTRM input'!$G$277:$P$326,A16offset,$E982))*OFFSET($F$7,0,$E982))-SUM($G982:AV982))*(OFFSET('PTRM input'!$G$477,0,$E982-1)/A16taxstdlife))))</f>
        <v>0</v>
      </c>
      <c r="AX982" s="251">
        <f ca="1">IF(A16taxstdlife="n/a","n/a",IF(A16taxstdlife="",0,IF(AX$3&gt;(A16stdlife+$E982),((INDEX('PTRM input'!$G$385:$P$434,A16offset,$E982)-INDEX('PTRM input'!$G$277:$P$326,A16offset,$E982))*OFFSET($F$7,0,$E982))-SUM($G982:AW982),(((INDEX('PTRM input'!$G$385:$P$434,A16offset,$E982)-INDEX('PTRM input'!$G$277:$P$326,A16offset,$E982))*OFFSET($F$7,0,$E982))-SUM($G982:AW982))*(OFFSET('PTRM input'!$G$477,0,$E982-1)/A16taxstdlife))))</f>
        <v>0</v>
      </c>
      <c r="AY982" s="251">
        <f ca="1">IF(A16taxstdlife="n/a","n/a",IF(A16taxstdlife="",0,IF(AY$3&gt;(A16stdlife+$E982),((INDEX('PTRM input'!$G$385:$P$434,A16offset,$E982)-INDEX('PTRM input'!$G$277:$P$326,A16offset,$E982))*OFFSET($F$7,0,$E982))-SUM($G982:AX982),(((INDEX('PTRM input'!$G$385:$P$434,A16offset,$E982)-INDEX('PTRM input'!$G$277:$P$326,A16offset,$E982))*OFFSET($F$7,0,$E982))-SUM($G982:AX982))*(OFFSET('PTRM input'!$G$477,0,$E982-1)/A16taxstdlife))))</f>
        <v>0</v>
      </c>
      <c r="AZ982" s="251">
        <f ca="1">IF(A16taxstdlife="n/a","n/a",IF(A16taxstdlife="",0,IF(AZ$3&gt;(A16stdlife+$E982),((INDEX('PTRM input'!$G$385:$P$434,A16offset,$E982)-INDEX('PTRM input'!$G$277:$P$326,A16offset,$E982))*OFFSET($F$7,0,$E982))-SUM($G982:AY982),(((INDEX('PTRM input'!$G$385:$P$434,A16offset,$E982)-INDEX('PTRM input'!$G$277:$P$326,A16offset,$E982))*OFFSET($F$7,0,$E982))-SUM($G982:AY982))*(OFFSET('PTRM input'!$G$477,0,$E982-1)/A16taxstdlife))))</f>
        <v>0</v>
      </c>
      <c r="BA982" s="251">
        <f ca="1">IF(A16taxstdlife="n/a","n/a",IF(A16taxstdlife="",0,IF(BA$3&gt;(A16stdlife+$E982),((INDEX('PTRM input'!$G$385:$P$434,A16offset,$E982)-INDEX('PTRM input'!$G$277:$P$326,A16offset,$E982))*OFFSET($F$7,0,$E982))-SUM($G982:AZ982),(((INDEX('PTRM input'!$G$385:$P$434,A16offset,$E982)-INDEX('PTRM input'!$G$277:$P$326,A16offset,$E982))*OFFSET($F$7,0,$E982))-SUM($G982:AZ982))*(OFFSET('PTRM input'!$G$477,0,$E982-1)/A16taxstdlife))))</f>
        <v>0</v>
      </c>
      <c r="BB982" s="251">
        <f ca="1">IF(A16taxstdlife="n/a","n/a",IF(A16taxstdlife="",0,IF(BB$3&gt;(A16stdlife+$E982),((INDEX('PTRM input'!$G$385:$P$434,A16offset,$E982)-INDEX('PTRM input'!$G$277:$P$326,A16offset,$E982))*OFFSET($F$7,0,$E982))-SUM($G982:BA982),(((INDEX('PTRM input'!$G$385:$P$434,A16offset,$E982)-INDEX('PTRM input'!$G$277:$P$326,A16offset,$E982))*OFFSET($F$7,0,$E982))-SUM($G982:BA982))*(OFFSET('PTRM input'!$G$477,0,$E982-1)/A16taxstdlife))))</f>
        <v>0</v>
      </c>
      <c r="BC982" s="251">
        <f ca="1">IF(A16taxstdlife="n/a","n/a",IF(A16taxstdlife="",0,IF(BC$3&gt;(A16stdlife+$E982),((INDEX('PTRM input'!$G$385:$P$434,A16offset,$E982)-INDEX('PTRM input'!$G$277:$P$326,A16offset,$E982))*OFFSET($F$7,0,$E982))-SUM($G982:BB982),(((INDEX('PTRM input'!$G$385:$P$434,A16offset,$E982)-INDEX('PTRM input'!$G$277:$P$326,A16offset,$E982))*OFFSET($F$7,0,$E982))-SUM($G982:BB982))*(OFFSET('PTRM input'!$G$477,0,$E982-1)/A16taxstdlife))))</f>
        <v>0</v>
      </c>
      <c r="BD982" s="251">
        <f ca="1">IF(A16taxstdlife="n/a","n/a",IF(A16taxstdlife="",0,IF(BD$3&gt;(A16stdlife+$E982),((INDEX('PTRM input'!$G$385:$P$434,A16offset,$E982)-INDEX('PTRM input'!$G$277:$P$326,A16offset,$E982))*OFFSET($F$7,0,$E982))-SUM($G982:BC982),(((INDEX('PTRM input'!$G$385:$P$434,A16offset,$E982)-INDEX('PTRM input'!$G$277:$P$326,A16offset,$E982))*OFFSET($F$7,0,$E982))-SUM($G982:BC982))*(OFFSET('PTRM input'!$G$477,0,$E982-1)/A16taxstdlife))))</f>
        <v>0</v>
      </c>
      <c r="BE982" s="251">
        <f ca="1">IF(A16taxstdlife="n/a","n/a",IF(A16taxstdlife="",0,IF(BE$3&gt;(A16stdlife+$E982),((INDEX('PTRM input'!$G$385:$P$434,A16offset,$E982)-INDEX('PTRM input'!$G$277:$P$326,A16offset,$E982))*OFFSET($F$7,0,$E982))-SUM($G982:BD982),(((INDEX('PTRM input'!$G$385:$P$434,A16offset,$E982)-INDEX('PTRM input'!$G$277:$P$326,A16offset,$E982))*OFFSET($F$7,0,$E982))-SUM($G982:BD982))*(OFFSET('PTRM input'!$G$477,0,$E982-1)/A16taxstdlife))))</f>
        <v>0</v>
      </c>
      <c r="BF982" s="251">
        <f ca="1">IF(A16taxstdlife="n/a","n/a",IF(A16taxstdlife="",0,IF(BF$3&gt;(A16stdlife+$E982),((INDEX('PTRM input'!$G$385:$P$434,A16offset,$E982)-INDEX('PTRM input'!$G$277:$P$326,A16offset,$E982))*OFFSET($F$7,0,$E982))-SUM($G982:BE982),(((INDEX('PTRM input'!$G$385:$P$434,A16offset,$E982)-INDEX('PTRM input'!$G$277:$P$326,A16offset,$E982))*OFFSET($F$7,0,$E982))-SUM($G982:BE982))*(OFFSET('PTRM input'!$G$477,0,$E982-1)/A16taxstdlife))))</f>
        <v>0</v>
      </c>
      <c r="BG982" s="251">
        <f ca="1">IF(A16taxstdlife="n/a","n/a",IF(A16taxstdlife="",0,IF(BG$3&gt;(A16stdlife+$E982),((INDEX('PTRM input'!$G$385:$P$434,A16offset,$E982)-INDEX('PTRM input'!$G$277:$P$326,A16offset,$E982))*OFFSET($F$7,0,$E982))-SUM($G982:BF982),(((INDEX('PTRM input'!$G$385:$P$434,A16offset,$E982)-INDEX('PTRM input'!$G$277:$P$326,A16offset,$E982))*OFFSET($F$7,0,$E982))-SUM($G982:BF982))*(OFFSET('PTRM input'!$G$477,0,$E982-1)/A16taxstdlife))))</f>
        <v>0</v>
      </c>
      <c r="BH982" s="251">
        <f ca="1">IF(A16taxstdlife="n/a","n/a",IF(A16taxstdlife="",0,IF(BH$3&gt;(A16stdlife+$E982),((INDEX('PTRM input'!$G$385:$P$434,A16offset,$E982)-INDEX('PTRM input'!$G$277:$P$326,A16offset,$E982))*OFFSET($F$7,0,$E982))-SUM($G982:BG982),(((INDEX('PTRM input'!$G$385:$P$434,A16offset,$E982)-INDEX('PTRM input'!$G$277:$P$326,A16offset,$E982))*OFFSET($F$7,0,$E982))-SUM($G982:BG982))*(OFFSET('PTRM input'!$G$477,0,$E982-1)/A16taxstdlife))))</f>
        <v>0</v>
      </c>
      <c r="BI982" s="251">
        <f ca="1">IF(A16taxstdlife="n/a","n/a",IF(A16taxstdlife="",0,IF(BI$3&gt;(A16stdlife+$E982),((INDEX('PTRM input'!$G$385:$P$434,A16offset,$E982)-INDEX('PTRM input'!$G$277:$P$326,A16offset,$E982))*OFFSET($F$7,0,$E982))-SUM($G982:BH982),(((INDEX('PTRM input'!$G$385:$P$434,A16offset,$E982)-INDEX('PTRM input'!$G$277:$P$326,A16offset,$E982))*OFFSET($F$7,0,$E982))-SUM($G982:BH982))*(OFFSET('PTRM input'!$G$477,0,$E982-1)/A16taxstdlife))))</f>
        <v>0</v>
      </c>
      <c r="BJ982" s="116"/>
      <c r="BK982" s="116"/>
      <c r="BL982" s="116"/>
      <c r="BM982" s="116"/>
    </row>
    <row r="983" spans="1:65" ht="12.75" hidden="1" customHeight="1" outlineLevel="2">
      <c r="A983" s="366"/>
      <c r="B983" s="19"/>
      <c r="C983" s="18"/>
      <c r="D983" s="760"/>
      <c r="E983" s="86">
        <v>7</v>
      </c>
      <c r="F983" s="356"/>
      <c r="G983" s="434"/>
      <c r="H983" s="435"/>
      <c r="I983" s="435"/>
      <c r="J983" s="435"/>
      <c r="K983" s="435"/>
      <c r="L983" s="435"/>
      <c r="M983" s="619"/>
      <c r="N983" s="251">
        <f ca="1">IF(A16taxstdlife="n/a","n/a",IF(A16taxstdlife="",0,IF(N$3&gt;(A16stdlife+$E983),((INDEX('PTRM input'!$G$385:$P$434,A16offset,$E983)-INDEX('PTRM input'!$G$277:$P$326,A16offset,$E983))*OFFSET($F$7,0,$E983))-SUM($G983:M983),(((INDEX('PTRM input'!$G$385:$P$434,A16offset,$E983)-INDEX('PTRM input'!$G$277:$P$326,A16offset,$E983))*OFFSET($F$7,0,$E983))-SUM($G983:M983))*(OFFSET('PTRM input'!$G$477,0,$E983-1)/A16taxstdlife))))</f>
        <v>0</v>
      </c>
      <c r="O983" s="251">
        <f ca="1">IF(A16taxstdlife="n/a","n/a",IF(A16taxstdlife="",0,IF(O$3&gt;(A16stdlife+$E983),((INDEX('PTRM input'!$G$385:$P$434,A16offset,$E983)-INDEX('PTRM input'!$G$277:$P$326,A16offset,$E983))*OFFSET($F$7,0,$E983))-SUM($G983:N983),(((INDEX('PTRM input'!$G$385:$P$434,A16offset,$E983)-INDEX('PTRM input'!$G$277:$P$326,A16offset,$E983))*OFFSET($F$7,0,$E983))-SUM($G983:N983))*(OFFSET('PTRM input'!$G$477,0,$E983-1)/A16taxstdlife))))</f>
        <v>0</v>
      </c>
      <c r="P983" s="251">
        <f ca="1">IF(A16taxstdlife="n/a","n/a",IF(A16taxstdlife="",0,IF(P$3&gt;(A16stdlife+$E983),((INDEX('PTRM input'!$G$385:$P$434,A16offset,$E983)-INDEX('PTRM input'!$G$277:$P$326,A16offset,$E983))*OFFSET($F$7,0,$E983))-SUM($G983:O983),(((INDEX('PTRM input'!$G$385:$P$434,A16offset,$E983)-INDEX('PTRM input'!$G$277:$P$326,A16offset,$E983))*OFFSET($F$7,0,$E983))-SUM($G983:O983))*(OFFSET('PTRM input'!$G$477,0,$E983-1)/A16taxstdlife))))</f>
        <v>0</v>
      </c>
      <c r="Q983" s="251">
        <f ca="1">IF(A16taxstdlife="n/a","n/a",IF(A16taxstdlife="",0,IF(Q$3&gt;(A16stdlife+$E983),((INDEX('PTRM input'!$G$385:$P$434,A16offset,$E983)-INDEX('PTRM input'!$G$277:$P$326,A16offset,$E983))*OFFSET($F$7,0,$E983))-SUM($G983:P983),(((INDEX('PTRM input'!$G$385:$P$434,A16offset,$E983)-INDEX('PTRM input'!$G$277:$P$326,A16offset,$E983))*OFFSET($F$7,0,$E983))-SUM($G983:P983))*(OFFSET('PTRM input'!$G$477,0,$E983-1)/A16taxstdlife))))</f>
        <v>0</v>
      </c>
      <c r="R983" s="251">
        <f ca="1">IF(A16taxstdlife="n/a","n/a",IF(A16taxstdlife="",0,IF(R$3&gt;(A16stdlife+$E983),((INDEX('PTRM input'!$G$385:$P$434,A16offset,$E983)-INDEX('PTRM input'!$G$277:$P$326,A16offset,$E983))*OFFSET($F$7,0,$E983))-SUM($G983:Q983),(((INDEX('PTRM input'!$G$385:$P$434,A16offset,$E983)-INDEX('PTRM input'!$G$277:$P$326,A16offset,$E983))*OFFSET($F$7,0,$E983))-SUM($G983:Q983))*(OFFSET('PTRM input'!$G$477,0,$E983-1)/A16taxstdlife))))</f>
        <v>0</v>
      </c>
      <c r="S983" s="251">
        <f ca="1">IF(A16taxstdlife="n/a","n/a",IF(A16taxstdlife="",0,IF(S$3&gt;(A16stdlife+$E983),((INDEX('PTRM input'!$G$385:$P$434,A16offset,$E983)-INDEX('PTRM input'!$G$277:$P$326,A16offset,$E983))*OFFSET($F$7,0,$E983))-SUM($G983:R983),(((INDEX('PTRM input'!$G$385:$P$434,A16offset,$E983)-INDEX('PTRM input'!$G$277:$P$326,A16offset,$E983))*OFFSET($F$7,0,$E983))-SUM($G983:R983))*(OFFSET('PTRM input'!$G$477,0,$E983-1)/A16taxstdlife))))</f>
        <v>0</v>
      </c>
      <c r="T983" s="251">
        <f ca="1">IF(A16taxstdlife="n/a","n/a",IF(A16taxstdlife="",0,IF(T$3&gt;(A16stdlife+$E983),((INDEX('PTRM input'!$G$385:$P$434,A16offset,$E983)-INDEX('PTRM input'!$G$277:$P$326,A16offset,$E983))*OFFSET($F$7,0,$E983))-SUM($G983:S983),(((INDEX('PTRM input'!$G$385:$P$434,A16offset,$E983)-INDEX('PTRM input'!$G$277:$P$326,A16offset,$E983))*OFFSET($F$7,0,$E983))-SUM($G983:S983))*(OFFSET('PTRM input'!$G$477,0,$E983-1)/A16taxstdlife))))</f>
        <v>0</v>
      </c>
      <c r="U983" s="251">
        <f ca="1">IF(A16taxstdlife="n/a","n/a",IF(A16taxstdlife="",0,IF(U$3&gt;(A16stdlife+$E983),((INDEX('PTRM input'!$G$385:$P$434,A16offset,$E983)-INDEX('PTRM input'!$G$277:$P$326,A16offset,$E983))*OFFSET($F$7,0,$E983))-SUM($G983:T983),(((INDEX('PTRM input'!$G$385:$P$434,A16offset,$E983)-INDEX('PTRM input'!$G$277:$P$326,A16offset,$E983))*OFFSET($F$7,0,$E983))-SUM($G983:T983))*(OFFSET('PTRM input'!$G$477,0,$E983-1)/A16taxstdlife))))</f>
        <v>0</v>
      </c>
      <c r="V983" s="251">
        <f ca="1">IF(A16taxstdlife="n/a","n/a",IF(A16taxstdlife="",0,IF(V$3&gt;(A16stdlife+$E983),((INDEX('PTRM input'!$G$385:$P$434,A16offset,$E983)-INDEX('PTRM input'!$G$277:$P$326,A16offset,$E983))*OFFSET($F$7,0,$E983))-SUM($G983:U983),(((INDEX('PTRM input'!$G$385:$P$434,A16offset,$E983)-INDEX('PTRM input'!$G$277:$P$326,A16offset,$E983))*OFFSET($F$7,0,$E983))-SUM($G983:U983))*(OFFSET('PTRM input'!$G$477,0,$E983-1)/A16taxstdlife))))</f>
        <v>0</v>
      </c>
      <c r="W983" s="251">
        <f ca="1">IF(A16taxstdlife="n/a","n/a",IF(A16taxstdlife="",0,IF(W$3&gt;(A16stdlife+$E983),((INDEX('PTRM input'!$G$385:$P$434,A16offset,$E983)-INDEX('PTRM input'!$G$277:$P$326,A16offset,$E983))*OFFSET($F$7,0,$E983))-SUM($G983:V983),(((INDEX('PTRM input'!$G$385:$P$434,A16offset,$E983)-INDEX('PTRM input'!$G$277:$P$326,A16offset,$E983))*OFFSET($F$7,0,$E983))-SUM($G983:V983))*(OFFSET('PTRM input'!$G$477,0,$E983-1)/A16taxstdlife))))</f>
        <v>0</v>
      </c>
      <c r="X983" s="251">
        <f ca="1">IF(A16taxstdlife="n/a","n/a",IF(A16taxstdlife="",0,IF(X$3&gt;(A16stdlife+$E983),((INDEX('PTRM input'!$G$385:$P$434,A16offset,$E983)-INDEX('PTRM input'!$G$277:$P$326,A16offset,$E983))*OFFSET($F$7,0,$E983))-SUM($G983:W983),(((INDEX('PTRM input'!$G$385:$P$434,A16offset,$E983)-INDEX('PTRM input'!$G$277:$P$326,A16offset,$E983))*OFFSET($F$7,0,$E983))-SUM($G983:W983))*(OFFSET('PTRM input'!$G$477,0,$E983-1)/A16taxstdlife))))</f>
        <v>0</v>
      </c>
      <c r="Y983" s="251">
        <f ca="1">IF(A16taxstdlife="n/a","n/a",IF(A16taxstdlife="",0,IF(Y$3&gt;(A16stdlife+$E983),((INDEX('PTRM input'!$G$385:$P$434,A16offset,$E983)-INDEX('PTRM input'!$G$277:$P$326,A16offset,$E983))*OFFSET($F$7,0,$E983))-SUM($G983:X983),(((INDEX('PTRM input'!$G$385:$P$434,A16offset,$E983)-INDEX('PTRM input'!$G$277:$P$326,A16offset,$E983))*OFFSET($F$7,0,$E983))-SUM($G983:X983))*(OFFSET('PTRM input'!$G$477,0,$E983-1)/A16taxstdlife))))</f>
        <v>0</v>
      </c>
      <c r="Z983" s="251">
        <f ca="1">IF(A16taxstdlife="n/a","n/a",IF(A16taxstdlife="",0,IF(Z$3&gt;(A16stdlife+$E983),((INDEX('PTRM input'!$G$385:$P$434,A16offset,$E983)-INDEX('PTRM input'!$G$277:$P$326,A16offset,$E983))*OFFSET($F$7,0,$E983))-SUM($G983:Y983),(((INDEX('PTRM input'!$G$385:$P$434,A16offset,$E983)-INDEX('PTRM input'!$G$277:$P$326,A16offset,$E983))*OFFSET($F$7,0,$E983))-SUM($G983:Y983))*(OFFSET('PTRM input'!$G$477,0,$E983-1)/A16taxstdlife))))</f>
        <v>0</v>
      </c>
      <c r="AA983" s="251">
        <f ca="1">IF(A16taxstdlife="n/a","n/a",IF(A16taxstdlife="",0,IF(AA$3&gt;(A16stdlife+$E983),((INDEX('PTRM input'!$G$385:$P$434,A16offset,$E983)-INDEX('PTRM input'!$G$277:$P$326,A16offset,$E983))*OFFSET($F$7,0,$E983))-SUM($G983:Z983),(((INDEX('PTRM input'!$G$385:$P$434,A16offset,$E983)-INDEX('PTRM input'!$G$277:$P$326,A16offset,$E983))*OFFSET($F$7,0,$E983))-SUM($G983:Z983))*(OFFSET('PTRM input'!$G$477,0,$E983-1)/A16taxstdlife))))</f>
        <v>0</v>
      </c>
      <c r="AB983" s="251">
        <f ca="1">IF(A16taxstdlife="n/a","n/a",IF(A16taxstdlife="",0,IF(AB$3&gt;(A16stdlife+$E983),((INDEX('PTRM input'!$G$385:$P$434,A16offset,$E983)-INDEX('PTRM input'!$G$277:$P$326,A16offset,$E983))*OFFSET($F$7,0,$E983))-SUM($G983:AA983),(((INDEX('PTRM input'!$G$385:$P$434,A16offset,$E983)-INDEX('PTRM input'!$G$277:$P$326,A16offset,$E983))*OFFSET($F$7,0,$E983))-SUM($G983:AA983))*(OFFSET('PTRM input'!$G$477,0,$E983-1)/A16taxstdlife))))</f>
        <v>0</v>
      </c>
      <c r="AC983" s="251">
        <f ca="1">IF(A16taxstdlife="n/a","n/a",IF(A16taxstdlife="",0,IF(AC$3&gt;(A16stdlife+$E983),((INDEX('PTRM input'!$G$385:$P$434,A16offset,$E983)-INDEX('PTRM input'!$G$277:$P$326,A16offset,$E983))*OFFSET($F$7,0,$E983))-SUM($G983:AB983),(((INDEX('PTRM input'!$G$385:$P$434,A16offset,$E983)-INDEX('PTRM input'!$G$277:$P$326,A16offset,$E983))*OFFSET($F$7,0,$E983))-SUM($G983:AB983))*(OFFSET('PTRM input'!$G$477,0,$E983-1)/A16taxstdlife))))</f>
        <v>0</v>
      </c>
      <c r="AD983" s="251">
        <f ca="1">IF(A16taxstdlife="n/a","n/a",IF(A16taxstdlife="",0,IF(AD$3&gt;(A16stdlife+$E983),((INDEX('PTRM input'!$G$385:$P$434,A16offset,$E983)-INDEX('PTRM input'!$G$277:$P$326,A16offset,$E983))*OFFSET($F$7,0,$E983))-SUM($G983:AC983),(((INDEX('PTRM input'!$G$385:$P$434,A16offset,$E983)-INDEX('PTRM input'!$G$277:$P$326,A16offset,$E983))*OFFSET($F$7,0,$E983))-SUM($G983:AC983))*(OFFSET('PTRM input'!$G$477,0,$E983-1)/A16taxstdlife))))</f>
        <v>0</v>
      </c>
      <c r="AE983" s="251">
        <f ca="1">IF(A16taxstdlife="n/a","n/a",IF(A16taxstdlife="",0,IF(AE$3&gt;(A16stdlife+$E983),((INDEX('PTRM input'!$G$385:$P$434,A16offset,$E983)-INDEX('PTRM input'!$G$277:$P$326,A16offset,$E983))*OFFSET($F$7,0,$E983))-SUM($G983:AD983),(((INDEX('PTRM input'!$G$385:$P$434,A16offset,$E983)-INDEX('PTRM input'!$G$277:$P$326,A16offset,$E983))*OFFSET($F$7,0,$E983))-SUM($G983:AD983))*(OFFSET('PTRM input'!$G$477,0,$E983-1)/A16taxstdlife))))</f>
        <v>0</v>
      </c>
      <c r="AF983" s="251">
        <f ca="1">IF(A16taxstdlife="n/a","n/a",IF(A16taxstdlife="",0,IF(AF$3&gt;(A16stdlife+$E983),((INDEX('PTRM input'!$G$385:$P$434,A16offset,$E983)-INDEX('PTRM input'!$G$277:$P$326,A16offset,$E983))*OFFSET($F$7,0,$E983))-SUM($G983:AE983),(((INDEX('PTRM input'!$G$385:$P$434,A16offset,$E983)-INDEX('PTRM input'!$G$277:$P$326,A16offset,$E983))*OFFSET($F$7,0,$E983))-SUM($G983:AE983))*(OFFSET('PTRM input'!$G$477,0,$E983-1)/A16taxstdlife))))</f>
        <v>0</v>
      </c>
      <c r="AG983" s="251">
        <f ca="1">IF(A16taxstdlife="n/a","n/a",IF(A16taxstdlife="",0,IF(AG$3&gt;(A16stdlife+$E983),((INDEX('PTRM input'!$G$385:$P$434,A16offset,$E983)-INDEX('PTRM input'!$G$277:$P$326,A16offset,$E983))*OFFSET($F$7,0,$E983))-SUM($G983:AF983),(((INDEX('PTRM input'!$G$385:$P$434,A16offset,$E983)-INDEX('PTRM input'!$G$277:$P$326,A16offset,$E983))*OFFSET($F$7,0,$E983))-SUM($G983:AF983))*(OFFSET('PTRM input'!$G$477,0,$E983-1)/A16taxstdlife))))</f>
        <v>0</v>
      </c>
      <c r="AH983" s="251">
        <f ca="1">IF(A16taxstdlife="n/a","n/a",IF(A16taxstdlife="",0,IF(AH$3&gt;(A16stdlife+$E983),((INDEX('PTRM input'!$G$385:$P$434,A16offset,$E983)-INDEX('PTRM input'!$G$277:$P$326,A16offset,$E983))*OFFSET($F$7,0,$E983))-SUM($G983:AG983),(((INDEX('PTRM input'!$G$385:$P$434,A16offset,$E983)-INDEX('PTRM input'!$G$277:$P$326,A16offset,$E983))*OFFSET($F$7,0,$E983))-SUM($G983:AG983))*(OFFSET('PTRM input'!$G$477,0,$E983-1)/A16taxstdlife))))</f>
        <v>0</v>
      </c>
      <c r="AI983" s="251">
        <f ca="1">IF(A16taxstdlife="n/a","n/a",IF(A16taxstdlife="",0,IF(AI$3&gt;(A16stdlife+$E983),((INDEX('PTRM input'!$G$385:$P$434,A16offset,$E983)-INDEX('PTRM input'!$G$277:$P$326,A16offset,$E983))*OFFSET($F$7,0,$E983))-SUM($G983:AH983),(((INDEX('PTRM input'!$G$385:$P$434,A16offset,$E983)-INDEX('PTRM input'!$G$277:$P$326,A16offset,$E983))*OFFSET($F$7,0,$E983))-SUM($G983:AH983))*(OFFSET('PTRM input'!$G$477,0,$E983-1)/A16taxstdlife))))</f>
        <v>0</v>
      </c>
      <c r="AJ983" s="251">
        <f ca="1">IF(A16taxstdlife="n/a","n/a",IF(A16taxstdlife="",0,IF(AJ$3&gt;(A16stdlife+$E983),((INDEX('PTRM input'!$G$385:$P$434,A16offset,$E983)-INDEX('PTRM input'!$G$277:$P$326,A16offset,$E983))*OFFSET($F$7,0,$E983))-SUM($G983:AI983),(((INDEX('PTRM input'!$G$385:$P$434,A16offset,$E983)-INDEX('PTRM input'!$G$277:$P$326,A16offset,$E983))*OFFSET($F$7,0,$E983))-SUM($G983:AI983))*(OFFSET('PTRM input'!$G$477,0,$E983-1)/A16taxstdlife))))</f>
        <v>0</v>
      </c>
      <c r="AK983" s="251">
        <f ca="1">IF(A16taxstdlife="n/a","n/a",IF(A16taxstdlife="",0,IF(AK$3&gt;(A16stdlife+$E983),((INDEX('PTRM input'!$G$385:$P$434,A16offset,$E983)-INDEX('PTRM input'!$G$277:$P$326,A16offset,$E983))*OFFSET($F$7,0,$E983))-SUM($G983:AJ983),(((INDEX('PTRM input'!$G$385:$P$434,A16offset,$E983)-INDEX('PTRM input'!$G$277:$P$326,A16offset,$E983))*OFFSET($F$7,0,$E983))-SUM($G983:AJ983))*(OFFSET('PTRM input'!$G$477,0,$E983-1)/A16taxstdlife))))</f>
        <v>0</v>
      </c>
      <c r="AL983" s="251">
        <f ca="1">IF(A16taxstdlife="n/a","n/a",IF(A16taxstdlife="",0,IF(AL$3&gt;(A16stdlife+$E983),((INDEX('PTRM input'!$G$385:$P$434,A16offset,$E983)-INDEX('PTRM input'!$G$277:$P$326,A16offset,$E983))*OFFSET($F$7,0,$E983))-SUM($G983:AK983),(((INDEX('PTRM input'!$G$385:$P$434,A16offset,$E983)-INDEX('PTRM input'!$G$277:$P$326,A16offset,$E983))*OFFSET($F$7,0,$E983))-SUM($G983:AK983))*(OFFSET('PTRM input'!$G$477,0,$E983-1)/A16taxstdlife))))</f>
        <v>0</v>
      </c>
      <c r="AM983" s="251">
        <f ca="1">IF(A16taxstdlife="n/a","n/a",IF(A16taxstdlife="",0,IF(AM$3&gt;(A16stdlife+$E983),((INDEX('PTRM input'!$G$385:$P$434,A16offset,$E983)-INDEX('PTRM input'!$G$277:$P$326,A16offset,$E983))*OFFSET($F$7,0,$E983))-SUM($G983:AL983),(((INDEX('PTRM input'!$G$385:$P$434,A16offset,$E983)-INDEX('PTRM input'!$G$277:$P$326,A16offset,$E983))*OFFSET($F$7,0,$E983))-SUM($G983:AL983))*(OFFSET('PTRM input'!$G$477,0,$E983-1)/A16taxstdlife))))</f>
        <v>0</v>
      </c>
      <c r="AN983" s="251">
        <f ca="1">IF(A16taxstdlife="n/a","n/a",IF(A16taxstdlife="",0,IF(AN$3&gt;(A16stdlife+$E983),((INDEX('PTRM input'!$G$385:$P$434,A16offset,$E983)-INDEX('PTRM input'!$G$277:$P$326,A16offset,$E983))*OFFSET($F$7,0,$E983))-SUM($G983:AM983),(((INDEX('PTRM input'!$G$385:$P$434,A16offset,$E983)-INDEX('PTRM input'!$G$277:$P$326,A16offset,$E983))*OFFSET($F$7,0,$E983))-SUM($G983:AM983))*(OFFSET('PTRM input'!$G$477,0,$E983-1)/A16taxstdlife))))</f>
        <v>0</v>
      </c>
      <c r="AO983" s="251">
        <f ca="1">IF(A16taxstdlife="n/a","n/a",IF(A16taxstdlife="",0,IF(AO$3&gt;(A16stdlife+$E983),((INDEX('PTRM input'!$G$385:$P$434,A16offset,$E983)-INDEX('PTRM input'!$G$277:$P$326,A16offset,$E983))*OFFSET($F$7,0,$E983))-SUM($G983:AN983),(((INDEX('PTRM input'!$G$385:$P$434,A16offset,$E983)-INDEX('PTRM input'!$G$277:$P$326,A16offset,$E983))*OFFSET($F$7,0,$E983))-SUM($G983:AN983))*(OFFSET('PTRM input'!$G$477,0,$E983-1)/A16taxstdlife))))</f>
        <v>0</v>
      </c>
      <c r="AP983" s="251">
        <f ca="1">IF(A16taxstdlife="n/a","n/a",IF(A16taxstdlife="",0,IF(AP$3&gt;(A16stdlife+$E983),((INDEX('PTRM input'!$G$385:$P$434,A16offset,$E983)-INDEX('PTRM input'!$G$277:$P$326,A16offset,$E983))*OFFSET($F$7,0,$E983))-SUM($G983:AO983),(((INDEX('PTRM input'!$G$385:$P$434,A16offset,$E983)-INDEX('PTRM input'!$G$277:$P$326,A16offset,$E983))*OFFSET($F$7,0,$E983))-SUM($G983:AO983))*(OFFSET('PTRM input'!$G$477,0,$E983-1)/A16taxstdlife))))</f>
        <v>0</v>
      </c>
      <c r="AQ983" s="251">
        <f ca="1">IF(A16taxstdlife="n/a","n/a",IF(A16taxstdlife="",0,IF(AQ$3&gt;(A16stdlife+$E983),((INDEX('PTRM input'!$G$385:$P$434,A16offset,$E983)-INDEX('PTRM input'!$G$277:$P$326,A16offset,$E983))*OFFSET($F$7,0,$E983))-SUM($G983:AP983),(((INDEX('PTRM input'!$G$385:$P$434,A16offset,$E983)-INDEX('PTRM input'!$G$277:$P$326,A16offset,$E983))*OFFSET($F$7,0,$E983))-SUM($G983:AP983))*(OFFSET('PTRM input'!$G$477,0,$E983-1)/A16taxstdlife))))</f>
        <v>0</v>
      </c>
      <c r="AR983" s="251">
        <f ca="1">IF(A16taxstdlife="n/a","n/a",IF(A16taxstdlife="",0,IF(AR$3&gt;(A16stdlife+$E983),((INDEX('PTRM input'!$G$385:$P$434,A16offset,$E983)-INDEX('PTRM input'!$G$277:$P$326,A16offset,$E983))*OFFSET($F$7,0,$E983))-SUM($G983:AQ983),(((INDEX('PTRM input'!$G$385:$P$434,A16offset,$E983)-INDEX('PTRM input'!$G$277:$P$326,A16offset,$E983))*OFFSET($F$7,0,$E983))-SUM($G983:AQ983))*(OFFSET('PTRM input'!$G$477,0,$E983-1)/A16taxstdlife))))</f>
        <v>0</v>
      </c>
      <c r="AS983" s="251">
        <f ca="1">IF(A16taxstdlife="n/a","n/a",IF(A16taxstdlife="",0,IF(AS$3&gt;(A16stdlife+$E983),((INDEX('PTRM input'!$G$385:$P$434,A16offset,$E983)-INDEX('PTRM input'!$G$277:$P$326,A16offset,$E983))*OFFSET($F$7,0,$E983))-SUM($G983:AR983),(((INDEX('PTRM input'!$G$385:$P$434,A16offset,$E983)-INDEX('PTRM input'!$G$277:$P$326,A16offset,$E983))*OFFSET($F$7,0,$E983))-SUM($G983:AR983))*(OFFSET('PTRM input'!$G$477,0,$E983-1)/A16taxstdlife))))</f>
        <v>0</v>
      </c>
      <c r="AT983" s="251">
        <f ca="1">IF(A16taxstdlife="n/a","n/a",IF(A16taxstdlife="",0,IF(AT$3&gt;(A16stdlife+$E983),((INDEX('PTRM input'!$G$385:$P$434,A16offset,$E983)-INDEX('PTRM input'!$G$277:$P$326,A16offset,$E983))*OFFSET($F$7,0,$E983))-SUM($G983:AS983),(((INDEX('PTRM input'!$G$385:$P$434,A16offset,$E983)-INDEX('PTRM input'!$G$277:$P$326,A16offset,$E983))*OFFSET($F$7,0,$E983))-SUM($G983:AS983))*(OFFSET('PTRM input'!$G$477,0,$E983-1)/A16taxstdlife))))</f>
        <v>0</v>
      </c>
      <c r="AU983" s="251">
        <f ca="1">IF(A16taxstdlife="n/a","n/a",IF(A16taxstdlife="",0,IF(AU$3&gt;(A16stdlife+$E983),((INDEX('PTRM input'!$G$385:$P$434,A16offset,$E983)-INDEX('PTRM input'!$G$277:$P$326,A16offset,$E983))*OFFSET($F$7,0,$E983))-SUM($G983:AT983),(((INDEX('PTRM input'!$G$385:$P$434,A16offset,$E983)-INDEX('PTRM input'!$G$277:$P$326,A16offset,$E983))*OFFSET($F$7,0,$E983))-SUM($G983:AT983))*(OFFSET('PTRM input'!$G$477,0,$E983-1)/A16taxstdlife))))</f>
        <v>0</v>
      </c>
      <c r="AV983" s="251">
        <f ca="1">IF(A16taxstdlife="n/a","n/a",IF(A16taxstdlife="",0,IF(AV$3&gt;(A16stdlife+$E983),((INDEX('PTRM input'!$G$385:$P$434,A16offset,$E983)-INDEX('PTRM input'!$G$277:$P$326,A16offset,$E983))*OFFSET($F$7,0,$E983))-SUM($G983:AU983),(((INDEX('PTRM input'!$G$385:$P$434,A16offset,$E983)-INDEX('PTRM input'!$G$277:$P$326,A16offset,$E983))*OFFSET($F$7,0,$E983))-SUM($G983:AU983))*(OFFSET('PTRM input'!$G$477,0,$E983-1)/A16taxstdlife))))</f>
        <v>0</v>
      </c>
      <c r="AW983" s="251">
        <f ca="1">IF(A16taxstdlife="n/a","n/a",IF(A16taxstdlife="",0,IF(AW$3&gt;(A16stdlife+$E983),((INDEX('PTRM input'!$G$385:$P$434,A16offset,$E983)-INDEX('PTRM input'!$G$277:$P$326,A16offset,$E983))*OFFSET($F$7,0,$E983))-SUM($G983:AV983),(((INDEX('PTRM input'!$G$385:$P$434,A16offset,$E983)-INDEX('PTRM input'!$G$277:$P$326,A16offset,$E983))*OFFSET($F$7,0,$E983))-SUM($G983:AV983))*(OFFSET('PTRM input'!$G$477,0,$E983-1)/A16taxstdlife))))</f>
        <v>0</v>
      </c>
      <c r="AX983" s="251">
        <f ca="1">IF(A16taxstdlife="n/a","n/a",IF(A16taxstdlife="",0,IF(AX$3&gt;(A16stdlife+$E983),((INDEX('PTRM input'!$G$385:$P$434,A16offset,$E983)-INDEX('PTRM input'!$G$277:$P$326,A16offset,$E983))*OFFSET($F$7,0,$E983))-SUM($G983:AW983),(((INDEX('PTRM input'!$G$385:$P$434,A16offset,$E983)-INDEX('PTRM input'!$G$277:$P$326,A16offset,$E983))*OFFSET($F$7,0,$E983))-SUM($G983:AW983))*(OFFSET('PTRM input'!$G$477,0,$E983-1)/A16taxstdlife))))</f>
        <v>0</v>
      </c>
      <c r="AY983" s="251">
        <f ca="1">IF(A16taxstdlife="n/a","n/a",IF(A16taxstdlife="",0,IF(AY$3&gt;(A16stdlife+$E983),((INDEX('PTRM input'!$G$385:$P$434,A16offset,$E983)-INDEX('PTRM input'!$G$277:$P$326,A16offset,$E983))*OFFSET($F$7,0,$E983))-SUM($G983:AX983),(((INDEX('PTRM input'!$G$385:$P$434,A16offset,$E983)-INDEX('PTRM input'!$G$277:$P$326,A16offset,$E983))*OFFSET($F$7,0,$E983))-SUM($G983:AX983))*(OFFSET('PTRM input'!$G$477,0,$E983-1)/A16taxstdlife))))</f>
        <v>0</v>
      </c>
      <c r="AZ983" s="251">
        <f ca="1">IF(A16taxstdlife="n/a","n/a",IF(A16taxstdlife="",0,IF(AZ$3&gt;(A16stdlife+$E983),((INDEX('PTRM input'!$G$385:$P$434,A16offset,$E983)-INDEX('PTRM input'!$G$277:$P$326,A16offset,$E983))*OFFSET($F$7,0,$E983))-SUM($G983:AY983),(((INDEX('PTRM input'!$G$385:$P$434,A16offset,$E983)-INDEX('PTRM input'!$G$277:$P$326,A16offset,$E983))*OFFSET($F$7,0,$E983))-SUM($G983:AY983))*(OFFSET('PTRM input'!$G$477,0,$E983-1)/A16taxstdlife))))</f>
        <v>0</v>
      </c>
      <c r="BA983" s="251">
        <f ca="1">IF(A16taxstdlife="n/a","n/a",IF(A16taxstdlife="",0,IF(BA$3&gt;(A16stdlife+$E983),((INDEX('PTRM input'!$G$385:$P$434,A16offset,$E983)-INDEX('PTRM input'!$G$277:$P$326,A16offset,$E983))*OFFSET($F$7,0,$E983))-SUM($G983:AZ983),(((INDEX('PTRM input'!$G$385:$P$434,A16offset,$E983)-INDEX('PTRM input'!$G$277:$P$326,A16offset,$E983))*OFFSET($F$7,0,$E983))-SUM($G983:AZ983))*(OFFSET('PTRM input'!$G$477,0,$E983-1)/A16taxstdlife))))</f>
        <v>0</v>
      </c>
      <c r="BB983" s="251">
        <f ca="1">IF(A16taxstdlife="n/a","n/a",IF(A16taxstdlife="",0,IF(BB$3&gt;(A16stdlife+$E983),((INDEX('PTRM input'!$G$385:$P$434,A16offset,$E983)-INDEX('PTRM input'!$G$277:$P$326,A16offset,$E983))*OFFSET($F$7,0,$E983))-SUM($G983:BA983),(((INDEX('PTRM input'!$G$385:$P$434,A16offset,$E983)-INDEX('PTRM input'!$G$277:$P$326,A16offset,$E983))*OFFSET($F$7,0,$E983))-SUM($G983:BA983))*(OFFSET('PTRM input'!$G$477,0,$E983-1)/A16taxstdlife))))</f>
        <v>0</v>
      </c>
      <c r="BC983" s="251">
        <f ca="1">IF(A16taxstdlife="n/a","n/a",IF(A16taxstdlife="",0,IF(BC$3&gt;(A16stdlife+$E983),((INDEX('PTRM input'!$G$385:$P$434,A16offset,$E983)-INDEX('PTRM input'!$G$277:$P$326,A16offset,$E983))*OFFSET($F$7,0,$E983))-SUM($G983:BB983),(((INDEX('PTRM input'!$G$385:$P$434,A16offset,$E983)-INDEX('PTRM input'!$G$277:$P$326,A16offset,$E983))*OFFSET($F$7,0,$E983))-SUM($G983:BB983))*(OFFSET('PTRM input'!$G$477,0,$E983-1)/A16taxstdlife))))</f>
        <v>0</v>
      </c>
      <c r="BD983" s="251">
        <f ca="1">IF(A16taxstdlife="n/a","n/a",IF(A16taxstdlife="",0,IF(BD$3&gt;(A16stdlife+$E983),((INDEX('PTRM input'!$G$385:$P$434,A16offset,$E983)-INDEX('PTRM input'!$G$277:$P$326,A16offset,$E983))*OFFSET($F$7,0,$E983))-SUM($G983:BC983),(((INDEX('PTRM input'!$G$385:$P$434,A16offset,$E983)-INDEX('PTRM input'!$G$277:$P$326,A16offset,$E983))*OFFSET($F$7,0,$E983))-SUM($G983:BC983))*(OFFSET('PTRM input'!$G$477,0,$E983-1)/A16taxstdlife))))</f>
        <v>0</v>
      </c>
      <c r="BE983" s="251">
        <f ca="1">IF(A16taxstdlife="n/a","n/a",IF(A16taxstdlife="",0,IF(BE$3&gt;(A16stdlife+$E983),((INDEX('PTRM input'!$G$385:$P$434,A16offset,$E983)-INDEX('PTRM input'!$G$277:$P$326,A16offset,$E983))*OFFSET($F$7,0,$E983))-SUM($G983:BD983),(((INDEX('PTRM input'!$G$385:$P$434,A16offset,$E983)-INDEX('PTRM input'!$G$277:$P$326,A16offset,$E983))*OFFSET($F$7,0,$E983))-SUM($G983:BD983))*(OFFSET('PTRM input'!$G$477,0,$E983-1)/A16taxstdlife))))</f>
        <v>0</v>
      </c>
      <c r="BF983" s="251">
        <f ca="1">IF(A16taxstdlife="n/a","n/a",IF(A16taxstdlife="",0,IF(BF$3&gt;(A16stdlife+$E983),((INDEX('PTRM input'!$G$385:$P$434,A16offset,$E983)-INDEX('PTRM input'!$G$277:$P$326,A16offset,$E983))*OFFSET($F$7,0,$E983))-SUM($G983:BE983),(((INDEX('PTRM input'!$G$385:$P$434,A16offset,$E983)-INDEX('PTRM input'!$G$277:$P$326,A16offset,$E983))*OFFSET($F$7,0,$E983))-SUM($G983:BE983))*(OFFSET('PTRM input'!$G$477,0,$E983-1)/A16taxstdlife))))</f>
        <v>0</v>
      </c>
      <c r="BG983" s="251">
        <f ca="1">IF(A16taxstdlife="n/a","n/a",IF(A16taxstdlife="",0,IF(BG$3&gt;(A16stdlife+$E983),((INDEX('PTRM input'!$G$385:$P$434,A16offset,$E983)-INDEX('PTRM input'!$G$277:$P$326,A16offset,$E983))*OFFSET($F$7,0,$E983))-SUM($G983:BF983),(((INDEX('PTRM input'!$G$385:$P$434,A16offset,$E983)-INDEX('PTRM input'!$G$277:$P$326,A16offset,$E983))*OFFSET($F$7,0,$E983))-SUM($G983:BF983))*(OFFSET('PTRM input'!$G$477,0,$E983-1)/A16taxstdlife))))</f>
        <v>0</v>
      </c>
      <c r="BH983" s="251">
        <f ca="1">IF(A16taxstdlife="n/a","n/a",IF(A16taxstdlife="",0,IF(BH$3&gt;(A16stdlife+$E983),((INDEX('PTRM input'!$G$385:$P$434,A16offset,$E983)-INDEX('PTRM input'!$G$277:$P$326,A16offset,$E983))*OFFSET($F$7,0,$E983))-SUM($G983:BG983),(((INDEX('PTRM input'!$G$385:$P$434,A16offset,$E983)-INDEX('PTRM input'!$G$277:$P$326,A16offset,$E983))*OFFSET($F$7,0,$E983))-SUM($G983:BG983))*(OFFSET('PTRM input'!$G$477,0,$E983-1)/A16taxstdlife))))</f>
        <v>0</v>
      </c>
      <c r="BI983" s="251">
        <f ca="1">IF(A16taxstdlife="n/a","n/a",IF(A16taxstdlife="",0,IF(BI$3&gt;(A16stdlife+$E983),((INDEX('PTRM input'!$G$385:$P$434,A16offset,$E983)-INDEX('PTRM input'!$G$277:$P$326,A16offset,$E983))*OFFSET($F$7,0,$E983))-SUM($G983:BH983),(((INDEX('PTRM input'!$G$385:$P$434,A16offset,$E983)-INDEX('PTRM input'!$G$277:$P$326,A16offset,$E983))*OFFSET($F$7,0,$E983))-SUM($G983:BH983))*(OFFSET('PTRM input'!$G$477,0,$E983-1)/A16taxstdlife))))</f>
        <v>0</v>
      </c>
      <c r="BJ983" s="163"/>
      <c r="BK983" s="116"/>
      <c r="BL983" s="116"/>
      <c r="BM983" s="116"/>
    </row>
    <row r="984" spans="1:65" ht="12.75" hidden="1" customHeight="1" outlineLevel="2">
      <c r="A984" s="366"/>
      <c r="B984" s="19"/>
      <c r="C984" s="18"/>
      <c r="D984" s="760"/>
      <c r="E984" s="86">
        <v>8</v>
      </c>
      <c r="F984" s="356"/>
      <c r="G984" s="434"/>
      <c r="H984" s="435"/>
      <c r="I984" s="435"/>
      <c r="J984" s="435"/>
      <c r="K984" s="435"/>
      <c r="L984" s="435"/>
      <c r="M984" s="435"/>
      <c r="N984" s="619"/>
      <c r="O984" s="251">
        <f ca="1">IF(A16taxstdlife="n/a","n/a",IF(A16taxstdlife="",0,IF(O$3&gt;(A16stdlife+$E984),((INDEX('PTRM input'!$G$385:$P$434,A16offset,$E984)-INDEX('PTRM input'!$G$277:$P$326,A16offset,$E984))*OFFSET($F$7,0,$E984))-SUM($G984:N984),(((INDEX('PTRM input'!$G$385:$P$434,A16offset,$E984)-INDEX('PTRM input'!$G$277:$P$326,A16offset,$E984))*OFFSET($F$7,0,$E984))-SUM($G984:N984))*(OFFSET('PTRM input'!$G$477,0,$E984-1)/A16taxstdlife))))</f>
        <v>0</v>
      </c>
      <c r="P984" s="251">
        <f ca="1">IF(A16taxstdlife="n/a","n/a",IF(A16taxstdlife="",0,IF(P$3&gt;(A16stdlife+$E984),((INDEX('PTRM input'!$G$385:$P$434,A16offset,$E984)-INDEX('PTRM input'!$G$277:$P$326,A16offset,$E984))*OFFSET($F$7,0,$E984))-SUM($G984:O984),(((INDEX('PTRM input'!$G$385:$P$434,A16offset,$E984)-INDEX('PTRM input'!$G$277:$P$326,A16offset,$E984))*OFFSET($F$7,0,$E984))-SUM($G984:O984))*(OFFSET('PTRM input'!$G$477,0,$E984-1)/A16taxstdlife))))</f>
        <v>0</v>
      </c>
      <c r="Q984" s="251">
        <f ca="1">IF(A16taxstdlife="n/a","n/a",IF(A16taxstdlife="",0,IF(Q$3&gt;(A16stdlife+$E984),((INDEX('PTRM input'!$G$385:$P$434,A16offset,$E984)-INDEX('PTRM input'!$G$277:$P$326,A16offset,$E984))*OFFSET($F$7,0,$E984))-SUM($G984:P984),(((INDEX('PTRM input'!$G$385:$P$434,A16offset,$E984)-INDEX('PTRM input'!$G$277:$P$326,A16offset,$E984))*OFFSET($F$7,0,$E984))-SUM($G984:P984))*(OFFSET('PTRM input'!$G$477,0,$E984-1)/A16taxstdlife))))</f>
        <v>0</v>
      </c>
      <c r="R984" s="251">
        <f ca="1">IF(A16taxstdlife="n/a","n/a",IF(A16taxstdlife="",0,IF(R$3&gt;(A16stdlife+$E984),((INDEX('PTRM input'!$G$385:$P$434,A16offset,$E984)-INDEX('PTRM input'!$G$277:$P$326,A16offset,$E984))*OFFSET($F$7,0,$E984))-SUM($G984:Q984),(((INDEX('PTRM input'!$G$385:$P$434,A16offset,$E984)-INDEX('PTRM input'!$G$277:$P$326,A16offset,$E984))*OFFSET($F$7,0,$E984))-SUM($G984:Q984))*(OFFSET('PTRM input'!$G$477,0,$E984-1)/A16taxstdlife))))</f>
        <v>0</v>
      </c>
      <c r="S984" s="251">
        <f ca="1">IF(A16taxstdlife="n/a","n/a",IF(A16taxstdlife="",0,IF(S$3&gt;(A16stdlife+$E984),((INDEX('PTRM input'!$G$385:$P$434,A16offset,$E984)-INDEX('PTRM input'!$G$277:$P$326,A16offset,$E984))*OFFSET($F$7,0,$E984))-SUM($G984:R984),(((INDEX('PTRM input'!$G$385:$P$434,A16offset,$E984)-INDEX('PTRM input'!$G$277:$P$326,A16offset,$E984))*OFFSET($F$7,0,$E984))-SUM($G984:R984))*(OFFSET('PTRM input'!$G$477,0,$E984-1)/A16taxstdlife))))</f>
        <v>0</v>
      </c>
      <c r="T984" s="251">
        <f ca="1">IF(A16taxstdlife="n/a","n/a",IF(A16taxstdlife="",0,IF(T$3&gt;(A16stdlife+$E984),((INDEX('PTRM input'!$G$385:$P$434,A16offset,$E984)-INDEX('PTRM input'!$G$277:$P$326,A16offset,$E984))*OFFSET($F$7,0,$E984))-SUM($G984:S984),(((INDEX('PTRM input'!$G$385:$P$434,A16offset,$E984)-INDEX('PTRM input'!$G$277:$P$326,A16offset,$E984))*OFFSET($F$7,0,$E984))-SUM($G984:S984))*(OFFSET('PTRM input'!$G$477,0,$E984-1)/A16taxstdlife))))</f>
        <v>0</v>
      </c>
      <c r="U984" s="251">
        <f ca="1">IF(A16taxstdlife="n/a","n/a",IF(A16taxstdlife="",0,IF(U$3&gt;(A16stdlife+$E984),((INDEX('PTRM input'!$G$385:$P$434,A16offset,$E984)-INDEX('PTRM input'!$G$277:$P$326,A16offset,$E984))*OFFSET($F$7,0,$E984))-SUM($G984:T984),(((INDEX('PTRM input'!$G$385:$P$434,A16offset,$E984)-INDEX('PTRM input'!$G$277:$P$326,A16offset,$E984))*OFFSET($F$7,0,$E984))-SUM($G984:T984))*(OFFSET('PTRM input'!$G$477,0,$E984-1)/A16taxstdlife))))</f>
        <v>0</v>
      </c>
      <c r="V984" s="251">
        <f ca="1">IF(A16taxstdlife="n/a","n/a",IF(A16taxstdlife="",0,IF(V$3&gt;(A16stdlife+$E984),((INDEX('PTRM input'!$G$385:$P$434,A16offset,$E984)-INDEX('PTRM input'!$G$277:$P$326,A16offset,$E984))*OFFSET($F$7,0,$E984))-SUM($G984:U984),(((INDEX('PTRM input'!$G$385:$P$434,A16offset,$E984)-INDEX('PTRM input'!$G$277:$P$326,A16offset,$E984))*OFFSET($F$7,0,$E984))-SUM($G984:U984))*(OFFSET('PTRM input'!$G$477,0,$E984-1)/A16taxstdlife))))</f>
        <v>0</v>
      </c>
      <c r="W984" s="251">
        <f ca="1">IF(A16taxstdlife="n/a","n/a",IF(A16taxstdlife="",0,IF(W$3&gt;(A16stdlife+$E984),((INDEX('PTRM input'!$G$385:$P$434,A16offset,$E984)-INDEX('PTRM input'!$G$277:$P$326,A16offset,$E984))*OFFSET($F$7,0,$E984))-SUM($G984:V984),(((INDEX('PTRM input'!$G$385:$P$434,A16offset,$E984)-INDEX('PTRM input'!$G$277:$P$326,A16offset,$E984))*OFFSET($F$7,0,$E984))-SUM($G984:V984))*(OFFSET('PTRM input'!$G$477,0,$E984-1)/A16taxstdlife))))</f>
        <v>0</v>
      </c>
      <c r="X984" s="251">
        <f ca="1">IF(A16taxstdlife="n/a","n/a",IF(A16taxstdlife="",0,IF(X$3&gt;(A16stdlife+$E984),((INDEX('PTRM input'!$G$385:$P$434,A16offset,$E984)-INDEX('PTRM input'!$G$277:$P$326,A16offset,$E984))*OFFSET($F$7,0,$E984))-SUM($G984:W984),(((INDEX('PTRM input'!$G$385:$P$434,A16offset,$E984)-INDEX('PTRM input'!$G$277:$P$326,A16offset,$E984))*OFFSET($F$7,0,$E984))-SUM($G984:W984))*(OFFSET('PTRM input'!$G$477,0,$E984-1)/A16taxstdlife))))</f>
        <v>0</v>
      </c>
      <c r="Y984" s="251">
        <f ca="1">IF(A16taxstdlife="n/a","n/a",IF(A16taxstdlife="",0,IF(Y$3&gt;(A16stdlife+$E984),((INDEX('PTRM input'!$G$385:$P$434,A16offset,$E984)-INDEX('PTRM input'!$G$277:$P$326,A16offset,$E984))*OFFSET($F$7,0,$E984))-SUM($G984:X984),(((INDEX('PTRM input'!$G$385:$P$434,A16offset,$E984)-INDEX('PTRM input'!$G$277:$P$326,A16offset,$E984))*OFFSET($F$7,0,$E984))-SUM($G984:X984))*(OFFSET('PTRM input'!$G$477,0,$E984-1)/A16taxstdlife))))</f>
        <v>0</v>
      </c>
      <c r="Z984" s="251">
        <f ca="1">IF(A16taxstdlife="n/a","n/a",IF(A16taxstdlife="",0,IF(Z$3&gt;(A16stdlife+$E984),((INDEX('PTRM input'!$G$385:$P$434,A16offset,$E984)-INDEX('PTRM input'!$G$277:$P$326,A16offset,$E984))*OFFSET($F$7,0,$E984))-SUM($G984:Y984),(((INDEX('PTRM input'!$G$385:$P$434,A16offset,$E984)-INDEX('PTRM input'!$G$277:$P$326,A16offset,$E984))*OFFSET($F$7,0,$E984))-SUM($G984:Y984))*(OFFSET('PTRM input'!$G$477,0,$E984-1)/A16taxstdlife))))</f>
        <v>0</v>
      </c>
      <c r="AA984" s="251">
        <f ca="1">IF(A16taxstdlife="n/a","n/a",IF(A16taxstdlife="",0,IF(AA$3&gt;(A16stdlife+$E984),((INDEX('PTRM input'!$G$385:$P$434,A16offset,$E984)-INDEX('PTRM input'!$G$277:$P$326,A16offset,$E984))*OFFSET($F$7,0,$E984))-SUM($G984:Z984),(((INDEX('PTRM input'!$G$385:$P$434,A16offset,$E984)-INDEX('PTRM input'!$G$277:$P$326,A16offset,$E984))*OFFSET($F$7,0,$E984))-SUM($G984:Z984))*(OFFSET('PTRM input'!$G$477,0,$E984-1)/A16taxstdlife))))</f>
        <v>0</v>
      </c>
      <c r="AB984" s="251">
        <f ca="1">IF(A16taxstdlife="n/a","n/a",IF(A16taxstdlife="",0,IF(AB$3&gt;(A16stdlife+$E984),((INDEX('PTRM input'!$G$385:$P$434,A16offset,$E984)-INDEX('PTRM input'!$G$277:$P$326,A16offset,$E984))*OFFSET($F$7,0,$E984))-SUM($G984:AA984),(((INDEX('PTRM input'!$G$385:$P$434,A16offset,$E984)-INDEX('PTRM input'!$G$277:$P$326,A16offset,$E984))*OFFSET($F$7,0,$E984))-SUM($G984:AA984))*(OFFSET('PTRM input'!$G$477,0,$E984-1)/A16taxstdlife))))</f>
        <v>0</v>
      </c>
      <c r="AC984" s="251">
        <f ca="1">IF(A16taxstdlife="n/a","n/a",IF(A16taxstdlife="",0,IF(AC$3&gt;(A16stdlife+$E984),((INDEX('PTRM input'!$G$385:$P$434,A16offset,$E984)-INDEX('PTRM input'!$G$277:$P$326,A16offset,$E984))*OFFSET($F$7,0,$E984))-SUM($G984:AB984),(((INDEX('PTRM input'!$G$385:$P$434,A16offset,$E984)-INDEX('PTRM input'!$G$277:$P$326,A16offset,$E984))*OFFSET($F$7,0,$E984))-SUM($G984:AB984))*(OFFSET('PTRM input'!$G$477,0,$E984-1)/A16taxstdlife))))</f>
        <v>0</v>
      </c>
      <c r="AD984" s="251">
        <f ca="1">IF(A16taxstdlife="n/a","n/a",IF(A16taxstdlife="",0,IF(AD$3&gt;(A16stdlife+$E984),((INDEX('PTRM input'!$G$385:$P$434,A16offset,$E984)-INDEX('PTRM input'!$G$277:$P$326,A16offset,$E984))*OFFSET($F$7,0,$E984))-SUM($G984:AC984),(((INDEX('PTRM input'!$G$385:$P$434,A16offset,$E984)-INDEX('PTRM input'!$G$277:$P$326,A16offset,$E984))*OFFSET($F$7,0,$E984))-SUM($G984:AC984))*(OFFSET('PTRM input'!$G$477,0,$E984-1)/A16taxstdlife))))</f>
        <v>0</v>
      </c>
      <c r="AE984" s="251">
        <f ca="1">IF(A16taxstdlife="n/a","n/a",IF(A16taxstdlife="",0,IF(AE$3&gt;(A16stdlife+$E984),((INDEX('PTRM input'!$G$385:$P$434,A16offset,$E984)-INDEX('PTRM input'!$G$277:$P$326,A16offset,$E984))*OFFSET($F$7,0,$E984))-SUM($G984:AD984),(((INDEX('PTRM input'!$G$385:$P$434,A16offset,$E984)-INDEX('PTRM input'!$G$277:$P$326,A16offset,$E984))*OFFSET($F$7,0,$E984))-SUM($G984:AD984))*(OFFSET('PTRM input'!$G$477,0,$E984-1)/A16taxstdlife))))</f>
        <v>0</v>
      </c>
      <c r="AF984" s="251">
        <f ca="1">IF(A16taxstdlife="n/a","n/a",IF(A16taxstdlife="",0,IF(AF$3&gt;(A16stdlife+$E984),((INDEX('PTRM input'!$G$385:$P$434,A16offset,$E984)-INDEX('PTRM input'!$G$277:$P$326,A16offset,$E984))*OFFSET($F$7,0,$E984))-SUM($G984:AE984),(((INDEX('PTRM input'!$G$385:$P$434,A16offset,$E984)-INDEX('PTRM input'!$G$277:$P$326,A16offset,$E984))*OFFSET($F$7,0,$E984))-SUM($G984:AE984))*(OFFSET('PTRM input'!$G$477,0,$E984-1)/A16taxstdlife))))</f>
        <v>0</v>
      </c>
      <c r="AG984" s="251">
        <f ca="1">IF(A16taxstdlife="n/a","n/a",IF(A16taxstdlife="",0,IF(AG$3&gt;(A16stdlife+$E984),((INDEX('PTRM input'!$G$385:$P$434,A16offset,$E984)-INDEX('PTRM input'!$G$277:$P$326,A16offset,$E984))*OFFSET($F$7,0,$E984))-SUM($G984:AF984),(((INDEX('PTRM input'!$G$385:$P$434,A16offset,$E984)-INDEX('PTRM input'!$G$277:$P$326,A16offset,$E984))*OFFSET($F$7,0,$E984))-SUM($G984:AF984))*(OFFSET('PTRM input'!$G$477,0,$E984-1)/A16taxstdlife))))</f>
        <v>0</v>
      </c>
      <c r="AH984" s="251">
        <f ca="1">IF(A16taxstdlife="n/a","n/a",IF(A16taxstdlife="",0,IF(AH$3&gt;(A16stdlife+$E984),((INDEX('PTRM input'!$G$385:$P$434,A16offset,$E984)-INDEX('PTRM input'!$G$277:$P$326,A16offset,$E984))*OFFSET($F$7,0,$E984))-SUM($G984:AG984),(((INDEX('PTRM input'!$G$385:$P$434,A16offset,$E984)-INDEX('PTRM input'!$G$277:$P$326,A16offset,$E984))*OFFSET($F$7,0,$E984))-SUM($G984:AG984))*(OFFSET('PTRM input'!$G$477,0,$E984-1)/A16taxstdlife))))</f>
        <v>0</v>
      </c>
      <c r="AI984" s="251">
        <f ca="1">IF(A16taxstdlife="n/a","n/a",IF(A16taxstdlife="",0,IF(AI$3&gt;(A16stdlife+$E984),((INDEX('PTRM input'!$G$385:$P$434,A16offset,$E984)-INDEX('PTRM input'!$G$277:$P$326,A16offset,$E984))*OFFSET($F$7,0,$E984))-SUM($G984:AH984),(((INDEX('PTRM input'!$G$385:$P$434,A16offset,$E984)-INDEX('PTRM input'!$G$277:$P$326,A16offset,$E984))*OFFSET($F$7,0,$E984))-SUM($G984:AH984))*(OFFSET('PTRM input'!$G$477,0,$E984-1)/A16taxstdlife))))</f>
        <v>0</v>
      </c>
      <c r="AJ984" s="251">
        <f ca="1">IF(A16taxstdlife="n/a","n/a",IF(A16taxstdlife="",0,IF(AJ$3&gt;(A16stdlife+$E984),((INDEX('PTRM input'!$G$385:$P$434,A16offset,$E984)-INDEX('PTRM input'!$G$277:$P$326,A16offset,$E984))*OFFSET($F$7,0,$E984))-SUM($G984:AI984),(((INDEX('PTRM input'!$G$385:$P$434,A16offset,$E984)-INDEX('PTRM input'!$G$277:$P$326,A16offset,$E984))*OFFSET($F$7,0,$E984))-SUM($G984:AI984))*(OFFSET('PTRM input'!$G$477,0,$E984-1)/A16taxstdlife))))</f>
        <v>0</v>
      </c>
      <c r="AK984" s="251">
        <f ca="1">IF(A16taxstdlife="n/a","n/a",IF(A16taxstdlife="",0,IF(AK$3&gt;(A16stdlife+$E984),((INDEX('PTRM input'!$G$385:$P$434,A16offset,$E984)-INDEX('PTRM input'!$G$277:$P$326,A16offset,$E984))*OFFSET($F$7,0,$E984))-SUM($G984:AJ984),(((INDEX('PTRM input'!$G$385:$P$434,A16offset,$E984)-INDEX('PTRM input'!$G$277:$P$326,A16offset,$E984))*OFFSET($F$7,0,$E984))-SUM($G984:AJ984))*(OFFSET('PTRM input'!$G$477,0,$E984-1)/A16taxstdlife))))</f>
        <v>0</v>
      </c>
      <c r="AL984" s="251">
        <f ca="1">IF(A16taxstdlife="n/a","n/a",IF(A16taxstdlife="",0,IF(AL$3&gt;(A16stdlife+$E984),((INDEX('PTRM input'!$G$385:$P$434,A16offset,$E984)-INDEX('PTRM input'!$G$277:$P$326,A16offset,$E984))*OFFSET($F$7,0,$E984))-SUM($G984:AK984),(((INDEX('PTRM input'!$G$385:$P$434,A16offset,$E984)-INDEX('PTRM input'!$G$277:$P$326,A16offset,$E984))*OFFSET($F$7,0,$E984))-SUM($G984:AK984))*(OFFSET('PTRM input'!$G$477,0,$E984-1)/A16taxstdlife))))</f>
        <v>0</v>
      </c>
      <c r="AM984" s="251">
        <f ca="1">IF(A16taxstdlife="n/a","n/a",IF(A16taxstdlife="",0,IF(AM$3&gt;(A16stdlife+$E984),((INDEX('PTRM input'!$G$385:$P$434,A16offset,$E984)-INDEX('PTRM input'!$G$277:$P$326,A16offset,$E984))*OFFSET($F$7,0,$E984))-SUM($G984:AL984),(((INDEX('PTRM input'!$G$385:$P$434,A16offset,$E984)-INDEX('PTRM input'!$G$277:$P$326,A16offset,$E984))*OFFSET($F$7,0,$E984))-SUM($G984:AL984))*(OFFSET('PTRM input'!$G$477,0,$E984-1)/A16taxstdlife))))</f>
        <v>0</v>
      </c>
      <c r="AN984" s="251">
        <f ca="1">IF(A16taxstdlife="n/a","n/a",IF(A16taxstdlife="",0,IF(AN$3&gt;(A16stdlife+$E984),((INDEX('PTRM input'!$G$385:$P$434,A16offset,$E984)-INDEX('PTRM input'!$G$277:$P$326,A16offset,$E984))*OFFSET($F$7,0,$E984))-SUM($G984:AM984),(((INDEX('PTRM input'!$G$385:$P$434,A16offset,$E984)-INDEX('PTRM input'!$G$277:$P$326,A16offset,$E984))*OFFSET($F$7,0,$E984))-SUM($G984:AM984))*(OFFSET('PTRM input'!$G$477,0,$E984-1)/A16taxstdlife))))</f>
        <v>0</v>
      </c>
      <c r="AO984" s="251">
        <f ca="1">IF(A16taxstdlife="n/a","n/a",IF(A16taxstdlife="",0,IF(AO$3&gt;(A16stdlife+$E984),((INDEX('PTRM input'!$G$385:$P$434,A16offset,$E984)-INDEX('PTRM input'!$G$277:$P$326,A16offset,$E984))*OFFSET($F$7,0,$E984))-SUM($G984:AN984),(((INDEX('PTRM input'!$G$385:$P$434,A16offset,$E984)-INDEX('PTRM input'!$G$277:$P$326,A16offset,$E984))*OFFSET($F$7,0,$E984))-SUM($G984:AN984))*(OFFSET('PTRM input'!$G$477,0,$E984-1)/A16taxstdlife))))</f>
        <v>0</v>
      </c>
      <c r="AP984" s="251">
        <f ca="1">IF(A16taxstdlife="n/a","n/a",IF(A16taxstdlife="",0,IF(AP$3&gt;(A16stdlife+$E984),((INDEX('PTRM input'!$G$385:$P$434,A16offset,$E984)-INDEX('PTRM input'!$G$277:$P$326,A16offset,$E984))*OFFSET($F$7,0,$E984))-SUM($G984:AO984),(((INDEX('PTRM input'!$G$385:$P$434,A16offset,$E984)-INDEX('PTRM input'!$G$277:$P$326,A16offset,$E984))*OFFSET($F$7,0,$E984))-SUM($G984:AO984))*(OFFSET('PTRM input'!$G$477,0,$E984-1)/A16taxstdlife))))</f>
        <v>0</v>
      </c>
      <c r="AQ984" s="251">
        <f ca="1">IF(A16taxstdlife="n/a","n/a",IF(A16taxstdlife="",0,IF(AQ$3&gt;(A16stdlife+$E984),((INDEX('PTRM input'!$G$385:$P$434,A16offset,$E984)-INDEX('PTRM input'!$G$277:$P$326,A16offset,$E984))*OFFSET($F$7,0,$E984))-SUM($G984:AP984),(((INDEX('PTRM input'!$G$385:$P$434,A16offset,$E984)-INDEX('PTRM input'!$G$277:$P$326,A16offset,$E984))*OFFSET($F$7,0,$E984))-SUM($G984:AP984))*(OFFSET('PTRM input'!$G$477,0,$E984-1)/A16taxstdlife))))</f>
        <v>0</v>
      </c>
      <c r="AR984" s="251">
        <f ca="1">IF(A16taxstdlife="n/a","n/a",IF(A16taxstdlife="",0,IF(AR$3&gt;(A16stdlife+$E984),((INDEX('PTRM input'!$G$385:$P$434,A16offset,$E984)-INDEX('PTRM input'!$G$277:$P$326,A16offset,$E984))*OFFSET($F$7,0,$E984))-SUM($G984:AQ984),(((INDEX('PTRM input'!$G$385:$P$434,A16offset,$E984)-INDEX('PTRM input'!$G$277:$P$326,A16offset,$E984))*OFFSET($F$7,0,$E984))-SUM($G984:AQ984))*(OFFSET('PTRM input'!$G$477,0,$E984-1)/A16taxstdlife))))</f>
        <v>0</v>
      </c>
      <c r="AS984" s="251">
        <f ca="1">IF(A16taxstdlife="n/a","n/a",IF(A16taxstdlife="",0,IF(AS$3&gt;(A16stdlife+$E984),((INDEX('PTRM input'!$G$385:$P$434,A16offset,$E984)-INDEX('PTRM input'!$G$277:$P$326,A16offset,$E984))*OFFSET($F$7,0,$E984))-SUM($G984:AR984),(((INDEX('PTRM input'!$G$385:$P$434,A16offset,$E984)-INDEX('PTRM input'!$G$277:$P$326,A16offset,$E984))*OFFSET($F$7,0,$E984))-SUM($G984:AR984))*(OFFSET('PTRM input'!$G$477,0,$E984-1)/A16taxstdlife))))</f>
        <v>0</v>
      </c>
      <c r="AT984" s="251">
        <f ca="1">IF(A16taxstdlife="n/a","n/a",IF(A16taxstdlife="",0,IF(AT$3&gt;(A16stdlife+$E984),((INDEX('PTRM input'!$G$385:$P$434,A16offset,$E984)-INDEX('PTRM input'!$G$277:$P$326,A16offset,$E984))*OFFSET($F$7,0,$E984))-SUM($G984:AS984),(((INDEX('PTRM input'!$G$385:$P$434,A16offset,$E984)-INDEX('PTRM input'!$G$277:$P$326,A16offset,$E984))*OFFSET($F$7,0,$E984))-SUM($G984:AS984))*(OFFSET('PTRM input'!$G$477,0,$E984-1)/A16taxstdlife))))</f>
        <v>0</v>
      </c>
      <c r="AU984" s="251">
        <f ca="1">IF(A16taxstdlife="n/a","n/a",IF(A16taxstdlife="",0,IF(AU$3&gt;(A16stdlife+$E984),((INDEX('PTRM input'!$G$385:$P$434,A16offset,$E984)-INDEX('PTRM input'!$G$277:$P$326,A16offset,$E984))*OFFSET($F$7,0,$E984))-SUM($G984:AT984),(((INDEX('PTRM input'!$G$385:$P$434,A16offset,$E984)-INDEX('PTRM input'!$G$277:$P$326,A16offset,$E984))*OFFSET($F$7,0,$E984))-SUM($G984:AT984))*(OFFSET('PTRM input'!$G$477,0,$E984-1)/A16taxstdlife))))</f>
        <v>0</v>
      </c>
      <c r="AV984" s="251">
        <f ca="1">IF(A16taxstdlife="n/a","n/a",IF(A16taxstdlife="",0,IF(AV$3&gt;(A16stdlife+$E984),((INDEX('PTRM input'!$G$385:$P$434,A16offset,$E984)-INDEX('PTRM input'!$G$277:$P$326,A16offset,$E984))*OFFSET($F$7,0,$E984))-SUM($G984:AU984),(((INDEX('PTRM input'!$G$385:$P$434,A16offset,$E984)-INDEX('PTRM input'!$G$277:$P$326,A16offset,$E984))*OFFSET($F$7,0,$E984))-SUM($G984:AU984))*(OFFSET('PTRM input'!$G$477,0,$E984-1)/A16taxstdlife))))</f>
        <v>0</v>
      </c>
      <c r="AW984" s="251">
        <f ca="1">IF(A16taxstdlife="n/a","n/a",IF(A16taxstdlife="",0,IF(AW$3&gt;(A16stdlife+$E984),((INDEX('PTRM input'!$G$385:$P$434,A16offset,$E984)-INDEX('PTRM input'!$G$277:$P$326,A16offset,$E984))*OFFSET($F$7,0,$E984))-SUM($G984:AV984),(((INDEX('PTRM input'!$G$385:$P$434,A16offset,$E984)-INDEX('PTRM input'!$G$277:$P$326,A16offset,$E984))*OFFSET($F$7,0,$E984))-SUM($G984:AV984))*(OFFSET('PTRM input'!$G$477,0,$E984-1)/A16taxstdlife))))</f>
        <v>0</v>
      </c>
      <c r="AX984" s="251">
        <f ca="1">IF(A16taxstdlife="n/a","n/a",IF(A16taxstdlife="",0,IF(AX$3&gt;(A16stdlife+$E984),((INDEX('PTRM input'!$G$385:$P$434,A16offset,$E984)-INDEX('PTRM input'!$G$277:$P$326,A16offset,$E984))*OFFSET($F$7,0,$E984))-SUM($G984:AW984),(((INDEX('PTRM input'!$G$385:$P$434,A16offset,$E984)-INDEX('PTRM input'!$G$277:$P$326,A16offset,$E984))*OFFSET($F$7,0,$E984))-SUM($G984:AW984))*(OFFSET('PTRM input'!$G$477,0,$E984-1)/A16taxstdlife))))</f>
        <v>0</v>
      </c>
      <c r="AY984" s="251">
        <f ca="1">IF(A16taxstdlife="n/a","n/a",IF(A16taxstdlife="",0,IF(AY$3&gt;(A16stdlife+$E984),((INDEX('PTRM input'!$G$385:$P$434,A16offset,$E984)-INDEX('PTRM input'!$G$277:$P$326,A16offset,$E984))*OFFSET($F$7,0,$E984))-SUM($G984:AX984),(((INDEX('PTRM input'!$G$385:$P$434,A16offset,$E984)-INDEX('PTRM input'!$G$277:$P$326,A16offset,$E984))*OFFSET($F$7,0,$E984))-SUM($G984:AX984))*(OFFSET('PTRM input'!$G$477,0,$E984-1)/A16taxstdlife))))</f>
        <v>0</v>
      </c>
      <c r="AZ984" s="251">
        <f ca="1">IF(A16taxstdlife="n/a","n/a",IF(A16taxstdlife="",0,IF(AZ$3&gt;(A16stdlife+$E984),((INDEX('PTRM input'!$G$385:$P$434,A16offset,$E984)-INDEX('PTRM input'!$G$277:$P$326,A16offset,$E984))*OFFSET($F$7,0,$E984))-SUM($G984:AY984),(((INDEX('PTRM input'!$G$385:$P$434,A16offset,$E984)-INDEX('PTRM input'!$G$277:$P$326,A16offset,$E984))*OFFSET($F$7,0,$E984))-SUM($G984:AY984))*(OFFSET('PTRM input'!$G$477,0,$E984-1)/A16taxstdlife))))</f>
        <v>0</v>
      </c>
      <c r="BA984" s="251">
        <f ca="1">IF(A16taxstdlife="n/a","n/a",IF(A16taxstdlife="",0,IF(BA$3&gt;(A16stdlife+$E984),((INDEX('PTRM input'!$G$385:$P$434,A16offset,$E984)-INDEX('PTRM input'!$G$277:$P$326,A16offset,$E984))*OFFSET($F$7,0,$E984))-SUM($G984:AZ984),(((INDEX('PTRM input'!$G$385:$P$434,A16offset,$E984)-INDEX('PTRM input'!$G$277:$P$326,A16offset,$E984))*OFFSET($F$7,0,$E984))-SUM($G984:AZ984))*(OFFSET('PTRM input'!$G$477,0,$E984-1)/A16taxstdlife))))</f>
        <v>0</v>
      </c>
      <c r="BB984" s="251">
        <f ca="1">IF(A16taxstdlife="n/a","n/a",IF(A16taxstdlife="",0,IF(BB$3&gt;(A16stdlife+$E984),((INDEX('PTRM input'!$G$385:$P$434,A16offset,$E984)-INDEX('PTRM input'!$G$277:$P$326,A16offset,$E984))*OFFSET($F$7,0,$E984))-SUM($G984:BA984),(((INDEX('PTRM input'!$G$385:$P$434,A16offset,$E984)-INDEX('PTRM input'!$G$277:$P$326,A16offset,$E984))*OFFSET($F$7,0,$E984))-SUM($G984:BA984))*(OFFSET('PTRM input'!$G$477,0,$E984-1)/A16taxstdlife))))</f>
        <v>0</v>
      </c>
      <c r="BC984" s="251">
        <f ca="1">IF(A16taxstdlife="n/a","n/a",IF(A16taxstdlife="",0,IF(BC$3&gt;(A16stdlife+$E984),((INDEX('PTRM input'!$G$385:$P$434,A16offset,$E984)-INDEX('PTRM input'!$G$277:$P$326,A16offset,$E984))*OFFSET($F$7,0,$E984))-SUM($G984:BB984),(((INDEX('PTRM input'!$G$385:$P$434,A16offset,$E984)-INDEX('PTRM input'!$G$277:$P$326,A16offset,$E984))*OFFSET($F$7,0,$E984))-SUM($G984:BB984))*(OFFSET('PTRM input'!$G$477,0,$E984-1)/A16taxstdlife))))</f>
        <v>0</v>
      </c>
      <c r="BD984" s="251">
        <f ca="1">IF(A16taxstdlife="n/a","n/a",IF(A16taxstdlife="",0,IF(BD$3&gt;(A16stdlife+$E984),((INDEX('PTRM input'!$G$385:$P$434,A16offset,$E984)-INDEX('PTRM input'!$G$277:$P$326,A16offset,$E984))*OFFSET($F$7,0,$E984))-SUM($G984:BC984),(((INDEX('PTRM input'!$G$385:$P$434,A16offset,$E984)-INDEX('PTRM input'!$G$277:$P$326,A16offset,$E984))*OFFSET($F$7,0,$E984))-SUM($G984:BC984))*(OFFSET('PTRM input'!$G$477,0,$E984-1)/A16taxstdlife))))</f>
        <v>0</v>
      </c>
      <c r="BE984" s="251">
        <f ca="1">IF(A16taxstdlife="n/a","n/a",IF(A16taxstdlife="",0,IF(BE$3&gt;(A16stdlife+$E984),((INDEX('PTRM input'!$G$385:$P$434,A16offset,$E984)-INDEX('PTRM input'!$G$277:$P$326,A16offset,$E984))*OFFSET($F$7,0,$E984))-SUM($G984:BD984),(((INDEX('PTRM input'!$G$385:$P$434,A16offset,$E984)-INDEX('PTRM input'!$G$277:$P$326,A16offset,$E984))*OFFSET($F$7,0,$E984))-SUM($G984:BD984))*(OFFSET('PTRM input'!$G$477,0,$E984-1)/A16taxstdlife))))</f>
        <v>0</v>
      </c>
      <c r="BF984" s="251">
        <f ca="1">IF(A16taxstdlife="n/a","n/a",IF(A16taxstdlife="",0,IF(BF$3&gt;(A16stdlife+$E984),((INDEX('PTRM input'!$G$385:$P$434,A16offset,$E984)-INDEX('PTRM input'!$G$277:$P$326,A16offset,$E984))*OFFSET($F$7,0,$E984))-SUM($G984:BE984),(((INDEX('PTRM input'!$G$385:$P$434,A16offset,$E984)-INDEX('PTRM input'!$G$277:$P$326,A16offset,$E984))*OFFSET($F$7,0,$E984))-SUM($G984:BE984))*(OFFSET('PTRM input'!$G$477,0,$E984-1)/A16taxstdlife))))</f>
        <v>0</v>
      </c>
      <c r="BG984" s="251">
        <f ca="1">IF(A16taxstdlife="n/a","n/a",IF(A16taxstdlife="",0,IF(BG$3&gt;(A16stdlife+$E984),((INDEX('PTRM input'!$G$385:$P$434,A16offset,$E984)-INDEX('PTRM input'!$G$277:$P$326,A16offset,$E984))*OFFSET($F$7,0,$E984))-SUM($G984:BF984),(((INDEX('PTRM input'!$G$385:$P$434,A16offset,$E984)-INDEX('PTRM input'!$G$277:$P$326,A16offset,$E984))*OFFSET($F$7,0,$E984))-SUM($G984:BF984))*(OFFSET('PTRM input'!$G$477,0,$E984-1)/A16taxstdlife))))</f>
        <v>0</v>
      </c>
      <c r="BH984" s="251">
        <f ca="1">IF(A16taxstdlife="n/a","n/a",IF(A16taxstdlife="",0,IF(BH$3&gt;(A16stdlife+$E984),((INDEX('PTRM input'!$G$385:$P$434,A16offset,$E984)-INDEX('PTRM input'!$G$277:$P$326,A16offset,$E984))*OFFSET($F$7,0,$E984))-SUM($G984:BG984),(((INDEX('PTRM input'!$G$385:$P$434,A16offset,$E984)-INDEX('PTRM input'!$G$277:$P$326,A16offset,$E984))*OFFSET($F$7,0,$E984))-SUM($G984:BG984))*(OFFSET('PTRM input'!$G$477,0,$E984-1)/A16taxstdlife))))</f>
        <v>0</v>
      </c>
      <c r="BI984" s="251">
        <f ca="1">IF(A16taxstdlife="n/a","n/a",IF(A16taxstdlife="",0,IF(BI$3&gt;(A16stdlife+$E984),((INDEX('PTRM input'!$G$385:$P$434,A16offset,$E984)-INDEX('PTRM input'!$G$277:$P$326,A16offset,$E984))*OFFSET($F$7,0,$E984))-SUM($G984:BH984),(((INDEX('PTRM input'!$G$385:$P$434,A16offset,$E984)-INDEX('PTRM input'!$G$277:$P$326,A16offset,$E984))*OFFSET($F$7,0,$E984))-SUM($G984:BH984))*(OFFSET('PTRM input'!$G$477,0,$E984-1)/A16taxstdlife))))</f>
        <v>0</v>
      </c>
      <c r="BJ984" s="116"/>
      <c r="BK984" s="116"/>
      <c r="BL984" s="116"/>
      <c r="BM984" s="116"/>
    </row>
    <row r="985" spans="1:65" ht="12.75" hidden="1" customHeight="1" outlineLevel="2">
      <c r="A985" s="366"/>
      <c r="B985" s="19"/>
      <c r="C985" s="18"/>
      <c r="D985" s="760"/>
      <c r="E985" s="86">
        <v>9</v>
      </c>
      <c r="F985" s="356"/>
      <c r="G985" s="434"/>
      <c r="H985" s="435"/>
      <c r="I985" s="435"/>
      <c r="J985" s="435"/>
      <c r="K985" s="435"/>
      <c r="L985" s="435"/>
      <c r="M985" s="435"/>
      <c r="N985" s="435"/>
      <c r="O985" s="619"/>
      <c r="P985" s="251">
        <f ca="1">IF(A16taxstdlife="n/a","n/a",IF(A16taxstdlife="",0,IF(P$3&gt;(A16stdlife+$E985),((INDEX('PTRM input'!$G$385:$P$434,A16offset,$E985)-INDEX('PTRM input'!$G$277:$P$326,A16offset,$E985))*OFFSET($F$7,0,$E985))-SUM($G985:O985),(((INDEX('PTRM input'!$G$385:$P$434,A16offset,$E985)-INDEX('PTRM input'!$G$277:$P$326,A16offset,$E985))*OFFSET($F$7,0,$E985))-SUM($G985:O985))*(OFFSET('PTRM input'!$G$477,0,$E985-1)/A16taxstdlife))))</f>
        <v>0</v>
      </c>
      <c r="Q985" s="251">
        <f ca="1">IF(A16taxstdlife="n/a","n/a",IF(A16taxstdlife="",0,IF(Q$3&gt;(A16stdlife+$E985),((INDEX('PTRM input'!$G$385:$P$434,A16offset,$E985)-INDEX('PTRM input'!$G$277:$P$326,A16offset,$E985))*OFFSET($F$7,0,$E985))-SUM($G985:P985),(((INDEX('PTRM input'!$G$385:$P$434,A16offset,$E985)-INDEX('PTRM input'!$G$277:$P$326,A16offset,$E985))*OFFSET($F$7,0,$E985))-SUM($G985:P985))*(OFFSET('PTRM input'!$G$477,0,$E985-1)/A16taxstdlife))))</f>
        <v>0</v>
      </c>
      <c r="R985" s="251">
        <f ca="1">IF(A16taxstdlife="n/a","n/a",IF(A16taxstdlife="",0,IF(R$3&gt;(A16stdlife+$E985),((INDEX('PTRM input'!$G$385:$P$434,A16offset,$E985)-INDEX('PTRM input'!$G$277:$P$326,A16offset,$E985))*OFFSET($F$7,0,$E985))-SUM($G985:Q985),(((INDEX('PTRM input'!$G$385:$P$434,A16offset,$E985)-INDEX('PTRM input'!$G$277:$P$326,A16offset,$E985))*OFFSET($F$7,0,$E985))-SUM($G985:Q985))*(OFFSET('PTRM input'!$G$477,0,$E985-1)/A16taxstdlife))))</f>
        <v>0</v>
      </c>
      <c r="S985" s="251">
        <f ca="1">IF(A16taxstdlife="n/a","n/a",IF(A16taxstdlife="",0,IF(S$3&gt;(A16stdlife+$E985),((INDEX('PTRM input'!$G$385:$P$434,A16offset,$E985)-INDEX('PTRM input'!$G$277:$P$326,A16offset,$E985))*OFFSET($F$7,0,$E985))-SUM($G985:R985),(((INDEX('PTRM input'!$G$385:$P$434,A16offset,$E985)-INDEX('PTRM input'!$G$277:$P$326,A16offset,$E985))*OFFSET($F$7,0,$E985))-SUM($G985:R985))*(OFFSET('PTRM input'!$G$477,0,$E985-1)/A16taxstdlife))))</f>
        <v>0</v>
      </c>
      <c r="T985" s="251">
        <f ca="1">IF(A16taxstdlife="n/a","n/a",IF(A16taxstdlife="",0,IF(T$3&gt;(A16stdlife+$E985),((INDEX('PTRM input'!$G$385:$P$434,A16offset,$E985)-INDEX('PTRM input'!$G$277:$P$326,A16offset,$E985))*OFFSET($F$7,0,$E985))-SUM($G985:S985),(((INDEX('PTRM input'!$G$385:$P$434,A16offset,$E985)-INDEX('PTRM input'!$G$277:$P$326,A16offset,$E985))*OFFSET($F$7,0,$E985))-SUM($G985:S985))*(OFFSET('PTRM input'!$G$477,0,$E985-1)/A16taxstdlife))))</f>
        <v>0</v>
      </c>
      <c r="U985" s="251">
        <f ca="1">IF(A16taxstdlife="n/a","n/a",IF(A16taxstdlife="",0,IF(U$3&gt;(A16stdlife+$E985),((INDEX('PTRM input'!$G$385:$P$434,A16offset,$E985)-INDEX('PTRM input'!$G$277:$P$326,A16offset,$E985))*OFFSET($F$7,0,$E985))-SUM($G985:T985),(((INDEX('PTRM input'!$G$385:$P$434,A16offset,$E985)-INDEX('PTRM input'!$G$277:$P$326,A16offset,$E985))*OFFSET($F$7,0,$E985))-SUM($G985:T985))*(OFFSET('PTRM input'!$G$477,0,$E985-1)/A16taxstdlife))))</f>
        <v>0</v>
      </c>
      <c r="V985" s="251">
        <f ca="1">IF(A16taxstdlife="n/a","n/a",IF(A16taxstdlife="",0,IF(V$3&gt;(A16stdlife+$E985),((INDEX('PTRM input'!$G$385:$P$434,A16offset,$E985)-INDEX('PTRM input'!$G$277:$P$326,A16offset,$E985))*OFFSET($F$7,0,$E985))-SUM($G985:U985),(((INDEX('PTRM input'!$G$385:$P$434,A16offset,$E985)-INDEX('PTRM input'!$G$277:$P$326,A16offset,$E985))*OFFSET($F$7,0,$E985))-SUM($G985:U985))*(OFFSET('PTRM input'!$G$477,0,$E985-1)/A16taxstdlife))))</f>
        <v>0</v>
      </c>
      <c r="W985" s="251">
        <f ca="1">IF(A16taxstdlife="n/a","n/a",IF(A16taxstdlife="",0,IF(W$3&gt;(A16stdlife+$E985),((INDEX('PTRM input'!$G$385:$P$434,A16offset,$E985)-INDEX('PTRM input'!$G$277:$P$326,A16offset,$E985))*OFFSET($F$7,0,$E985))-SUM($G985:V985),(((INDEX('PTRM input'!$G$385:$P$434,A16offset,$E985)-INDEX('PTRM input'!$G$277:$P$326,A16offset,$E985))*OFFSET($F$7,0,$E985))-SUM($G985:V985))*(OFFSET('PTRM input'!$G$477,0,$E985-1)/A16taxstdlife))))</f>
        <v>0</v>
      </c>
      <c r="X985" s="251">
        <f ca="1">IF(A16taxstdlife="n/a","n/a",IF(A16taxstdlife="",0,IF(X$3&gt;(A16stdlife+$E985),((INDEX('PTRM input'!$G$385:$P$434,A16offset,$E985)-INDEX('PTRM input'!$G$277:$P$326,A16offset,$E985))*OFFSET($F$7,0,$E985))-SUM($G985:W985),(((INDEX('PTRM input'!$G$385:$P$434,A16offset,$E985)-INDEX('PTRM input'!$G$277:$P$326,A16offset,$E985))*OFFSET($F$7,0,$E985))-SUM($G985:W985))*(OFFSET('PTRM input'!$G$477,0,$E985-1)/A16taxstdlife))))</f>
        <v>0</v>
      </c>
      <c r="Y985" s="251">
        <f ca="1">IF(A16taxstdlife="n/a","n/a",IF(A16taxstdlife="",0,IF(Y$3&gt;(A16stdlife+$E985),((INDEX('PTRM input'!$G$385:$P$434,A16offset,$E985)-INDEX('PTRM input'!$G$277:$P$326,A16offset,$E985))*OFFSET($F$7,0,$E985))-SUM($G985:X985),(((INDEX('PTRM input'!$G$385:$P$434,A16offset,$E985)-INDEX('PTRM input'!$G$277:$P$326,A16offset,$E985))*OFFSET($F$7,0,$E985))-SUM($G985:X985))*(OFFSET('PTRM input'!$G$477,0,$E985-1)/A16taxstdlife))))</f>
        <v>0</v>
      </c>
      <c r="Z985" s="251">
        <f ca="1">IF(A16taxstdlife="n/a","n/a",IF(A16taxstdlife="",0,IF(Z$3&gt;(A16stdlife+$E985),((INDEX('PTRM input'!$G$385:$P$434,A16offset,$E985)-INDEX('PTRM input'!$G$277:$P$326,A16offset,$E985))*OFFSET($F$7,0,$E985))-SUM($G985:Y985),(((INDEX('PTRM input'!$G$385:$P$434,A16offset,$E985)-INDEX('PTRM input'!$G$277:$P$326,A16offset,$E985))*OFFSET($F$7,0,$E985))-SUM($G985:Y985))*(OFFSET('PTRM input'!$G$477,0,$E985-1)/A16taxstdlife))))</f>
        <v>0</v>
      </c>
      <c r="AA985" s="251">
        <f ca="1">IF(A16taxstdlife="n/a","n/a",IF(A16taxstdlife="",0,IF(AA$3&gt;(A16stdlife+$E985),((INDEX('PTRM input'!$G$385:$P$434,A16offset,$E985)-INDEX('PTRM input'!$G$277:$P$326,A16offset,$E985))*OFFSET($F$7,0,$E985))-SUM($G985:Z985),(((INDEX('PTRM input'!$G$385:$P$434,A16offset,$E985)-INDEX('PTRM input'!$G$277:$P$326,A16offset,$E985))*OFFSET($F$7,0,$E985))-SUM($G985:Z985))*(OFFSET('PTRM input'!$G$477,0,$E985-1)/A16taxstdlife))))</f>
        <v>0</v>
      </c>
      <c r="AB985" s="251">
        <f ca="1">IF(A16taxstdlife="n/a","n/a",IF(A16taxstdlife="",0,IF(AB$3&gt;(A16stdlife+$E985),((INDEX('PTRM input'!$G$385:$P$434,A16offset,$E985)-INDEX('PTRM input'!$G$277:$P$326,A16offset,$E985))*OFFSET($F$7,0,$E985))-SUM($G985:AA985),(((INDEX('PTRM input'!$G$385:$P$434,A16offset,$E985)-INDEX('PTRM input'!$G$277:$P$326,A16offset,$E985))*OFFSET($F$7,0,$E985))-SUM($G985:AA985))*(OFFSET('PTRM input'!$G$477,0,$E985-1)/A16taxstdlife))))</f>
        <v>0</v>
      </c>
      <c r="AC985" s="251">
        <f ca="1">IF(A16taxstdlife="n/a","n/a",IF(A16taxstdlife="",0,IF(AC$3&gt;(A16stdlife+$E985),((INDEX('PTRM input'!$G$385:$P$434,A16offset,$E985)-INDEX('PTRM input'!$G$277:$P$326,A16offset,$E985))*OFFSET($F$7,0,$E985))-SUM($G985:AB985),(((INDEX('PTRM input'!$G$385:$P$434,A16offset,$E985)-INDEX('PTRM input'!$G$277:$P$326,A16offset,$E985))*OFFSET($F$7,0,$E985))-SUM($G985:AB985))*(OFFSET('PTRM input'!$G$477,0,$E985-1)/A16taxstdlife))))</f>
        <v>0</v>
      </c>
      <c r="AD985" s="251">
        <f ca="1">IF(A16taxstdlife="n/a","n/a",IF(A16taxstdlife="",0,IF(AD$3&gt;(A16stdlife+$E985),((INDEX('PTRM input'!$G$385:$P$434,A16offset,$E985)-INDEX('PTRM input'!$G$277:$P$326,A16offset,$E985))*OFFSET($F$7,0,$E985))-SUM($G985:AC985),(((INDEX('PTRM input'!$G$385:$P$434,A16offset,$E985)-INDEX('PTRM input'!$G$277:$P$326,A16offset,$E985))*OFFSET($F$7,0,$E985))-SUM($G985:AC985))*(OFFSET('PTRM input'!$G$477,0,$E985-1)/A16taxstdlife))))</f>
        <v>0</v>
      </c>
      <c r="AE985" s="251">
        <f ca="1">IF(A16taxstdlife="n/a","n/a",IF(A16taxstdlife="",0,IF(AE$3&gt;(A16stdlife+$E985),((INDEX('PTRM input'!$G$385:$P$434,A16offset,$E985)-INDEX('PTRM input'!$G$277:$P$326,A16offset,$E985))*OFFSET($F$7,0,$E985))-SUM($G985:AD985),(((INDEX('PTRM input'!$G$385:$P$434,A16offset,$E985)-INDEX('PTRM input'!$G$277:$P$326,A16offset,$E985))*OFFSET($F$7,0,$E985))-SUM($G985:AD985))*(OFFSET('PTRM input'!$G$477,0,$E985-1)/A16taxstdlife))))</f>
        <v>0</v>
      </c>
      <c r="AF985" s="251">
        <f ca="1">IF(A16taxstdlife="n/a","n/a",IF(A16taxstdlife="",0,IF(AF$3&gt;(A16stdlife+$E985),((INDEX('PTRM input'!$G$385:$P$434,A16offset,$E985)-INDEX('PTRM input'!$G$277:$P$326,A16offset,$E985))*OFFSET($F$7,0,$E985))-SUM($G985:AE985),(((INDEX('PTRM input'!$G$385:$P$434,A16offset,$E985)-INDEX('PTRM input'!$G$277:$P$326,A16offset,$E985))*OFFSET($F$7,0,$E985))-SUM($G985:AE985))*(OFFSET('PTRM input'!$G$477,0,$E985-1)/A16taxstdlife))))</f>
        <v>0</v>
      </c>
      <c r="AG985" s="251">
        <f ca="1">IF(A16taxstdlife="n/a","n/a",IF(A16taxstdlife="",0,IF(AG$3&gt;(A16stdlife+$E985),((INDEX('PTRM input'!$G$385:$P$434,A16offset,$E985)-INDEX('PTRM input'!$G$277:$P$326,A16offset,$E985))*OFFSET($F$7,0,$E985))-SUM($G985:AF985),(((INDEX('PTRM input'!$G$385:$P$434,A16offset,$E985)-INDEX('PTRM input'!$G$277:$P$326,A16offset,$E985))*OFFSET($F$7,0,$E985))-SUM($G985:AF985))*(OFFSET('PTRM input'!$G$477,0,$E985-1)/A16taxstdlife))))</f>
        <v>0</v>
      </c>
      <c r="AH985" s="251">
        <f ca="1">IF(A16taxstdlife="n/a","n/a",IF(A16taxstdlife="",0,IF(AH$3&gt;(A16stdlife+$E985),((INDEX('PTRM input'!$G$385:$P$434,A16offset,$E985)-INDEX('PTRM input'!$G$277:$P$326,A16offset,$E985))*OFFSET($F$7,0,$E985))-SUM($G985:AG985),(((INDEX('PTRM input'!$G$385:$P$434,A16offset,$E985)-INDEX('PTRM input'!$G$277:$P$326,A16offset,$E985))*OFFSET($F$7,0,$E985))-SUM($G985:AG985))*(OFFSET('PTRM input'!$G$477,0,$E985-1)/A16taxstdlife))))</f>
        <v>0</v>
      </c>
      <c r="AI985" s="251">
        <f ca="1">IF(A16taxstdlife="n/a","n/a",IF(A16taxstdlife="",0,IF(AI$3&gt;(A16stdlife+$E985),((INDEX('PTRM input'!$G$385:$P$434,A16offset,$E985)-INDEX('PTRM input'!$G$277:$P$326,A16offset,$E985))*OFFSET($F$7,0,$E985))-SUM($G985:AH985),(((INDEX('PTRM input'!$G$385:$P$434,A16offset,$E985)-INDEX('PTRM input'!$G$277:$P$326,A16offset,$E985))*OFFSET($F$7,0,$E985))-SUM($G985:AH985))*(OFFSET('PTRM input'!$G$477,0,$E985-1)/A16taxstdlife))))</f>
        <v>0</v>
      </c>
      <c r="AJ985" s="251">
        <f ca="1">IF(A16taxstdlife="n/a","n/a",IF(A16taxstdlife="",0,IF(AJ$3&gt;(A16stdlife+$E985),((INDEX('PTRM input'!$G$385:$P$434,A16offset,$E985)-INDEX('PTRM input'!$G$277:$P$326,A16offset,$E985))*OFFSET($F$7,0,$E985))-SUM($G985:AI985),(((INDEX('PTRM input'!$G$385:$P$434,A16offset,$E985)-INDEX('PTRM input'!$G$277:$P$326,A16offset,$E985))*OFFSET($F$7,0,$E985))-SUM($G985:AI985))*(OFFSET('PTRM input'!$G$477,0,$E985-1)/A16taxstdlife))))</f>
        <v>0</v>
      </c>
      <c r="AK985" s="251">
        <f ca="1">IF(A16taxstdlife="n/a","n/a",IF(A16taxstdlife="",0,IF(AK$3&gt;(A16stdlife+$E985),((INDEX('PTRM input'!$G$385:$P$434,A16offset,$E985)-INDEX('PTRM input'!$G$277:$P$326,A16offset,$E985))*OFFSET($F$7,0,$E985))-SUM($G985:AJ985),(((INDEX('PTRM input'!$G$385:$P$434,A16offset,$E985)-INDEX('PTRM input'!$G$277:$P$326,A16offset,$E985))*OFFSET($F$7,0,$E985))-SUM($G985:AJ985))*(OFFSET('PTRM input'!$G$477,0,$E985-1)/A16taxstdlife))))</f>
        <v>0</v>
      </c>
      <c r="AL985" s="251">
        <f ca="1">IF(A16taxstdlife="n/a","n/a",IF(A16taxstdlife="",0,IF(AL$3&gt;(A16stdlife+$E985),((INDEX('PTRM input'!$G$385:$P$434,A16offset,$E985)-INDEX('PTRM input'!$G$277:$P$326,A16offset,$E985))*OFFSET($F$7,0,$E985))-SUM($G985:AK985),(((INDEX('PTRM input'!$G$385:$P$434,A16offset,$E985)-INDEX('PTRM input'!$G$277:$P$326,A16offset,$E985))*OFFSET($F$7,0,$E985))-SUM($G985:AK985))*(OFFSET('PTRM input'!$G$477,0,$E985-1)/A16taxstdlife))))</f>
        <v>0</v>
      </c>
      <c r="AM985" s="251">
        <f ca="1">IF(A16taxstdlife="n/a","n/a",IF(A16taxstdlife="",0,IF(AM$3&gt;(A16stdlife+$E985),((INDEX('PTRM input'!$G$385:$P$434,A16offset,$E985)-INDEX('PTRM input'!$G$277:$P$326,A16offset,$E985))*OFFSET($F$7,0,$E985))-SUM($G985:AL985),(((INDEX('PTRM input'!$G$385:$P$434,A16offset,$E985)-INDEX('PTRM input'!$G$277:$P$326,A16offset,$E985))*OFFSET($F$7,0,$E985))-SUM($G985:AL985))*(OFFSET('PTRM input'!$G$477,0,$E985-1)/A16taxstdlife))))</f>
        <v>0</v>
      </c>
      <c r="AN985" s="251">
        <f ca="1">IF(A16taxstdlife="n/a","n/a",IF(A16taxstdlife="",0,IF(AN$3&gt;(A16stdlife+$E985),((INDEX('PTRM input'!$G$385:$P$434,A16offset,$E985)-INDEX('PTRM input'!$G$277:$P$326,A16offset,$E985))*OFFSET($F$7,0,$E985))-SUM($G985:AM985),(((INDEX('PTRM input'!$G$385:$P$434,A16offset,$E985)-INDEX('PTRM input'!$G$277:$P$326,A16offset,$E985))*OFFSET($F$7,0,$E985))-SUM($G985:AM985))*(OFFSET('PTRM input'!$G$477,0,$E985-1)/A16taxstdlife))))</f>
        <v>0</v>
      </c>
      <c r="AO985" s="251">
        <f ca="1">IF(A16taxstdlife="n/a","n/a",IF(A16taxstdlife="",0,IF(AO$3&gt;(A16stdlife+$E985),((INDEX('PTRM input'!$G$385:$P$434,A16offset,$E985)-INDEX('PTRM input'!$G$277:$P$326,A16offset,$E985))*OFFSET($F$7,0,$E985))-SUM($G985:AN985),(((INDEX('PTRM input'!$G$385:$P$434,A16offset,$E985)-INDEX('PTRM input'!$G$277:$P$326,A16offset,$E985))*OFFSET($F$7,0,$E985))-SUM($G985:AN985))*(OFFSET('PTRM input'!$G$477,0,$E985-1)/A16taxstdlife))))</f>
        <v>0</v>
      </c>
      <c r="AP985" s="251">
        <f ca="1">IF(A16taxstdlife="n/a","n/a",IF(A16taxstdlife="",0,IF(AP$3&gt;(A16stdlife+$E985),((INDEX('PTRM input'!$G$385:$P$434,A16offset,$E985)-INDEX('PTRM input'!$G$277:$P$326,A16offset,$E985))*OFFSET($F$7,0,$E985))-SUM($G985:AO985),(((INDEX('PTRM input'!$G$385:$P$434,A16offset,$E985)-INDEX('PTRM input'!$G$277:$P$326,A16offset,$E985))*OFFSET($F$7,0,$E985))-SUM($G985:AO985))*(OFFSET('PTRM input'!$G$477,0,$E985-1)/A16taxstdlife))))</f>
        <v>0</v>
      </c>
      <c r="AQ985" s="251">
        <f ca="1">IF(A16taxstdlife="n/a","n/a",IF(A16taxstdlife="",0,IF(AQ$3&gt;(A16stdlife+$E985),((INDEX('PTRM input'!$G$385:$P$434,A16offset,$E985)-INDEX('PTRM input'!$G$277:$P$326,A16offset,$E985))*OFFSET($F$7,0,$E985))-SUM($G985:AP985),(((INDEX('PTRM input'!$G$385:$P$434,A16offset,$E985)-INDEX('PTRM input'!$G$277:$P$326,A16offset,$E985))*OFFSET($F$7,0,$E985))-SUM($G985:AP985))*(OFFSET('PTRM input'!$G$477,0,$E985-1)/A16taxstdlife))))</f>
        <v>0</v>
      </c>
      <c r="AR985" s="251">
        <f ca="1">IF(A16taxstdlife="n/a","n/a",IF(A16taxstdlife="",0,IF(AR$3&gt;(A16stdlife+$E985),((INDEX('PTRM input'!$G$385:$P$434,A16offset,$E985)-INDEX('PTRM input'!$G$277:$P$326,A16offset,$E985))*OFFSET($F$7,0,$E985))-SUM($G985:AQ985),(((INDEX('PTRM input'!$G$385:$P$434,A16offset,$E985)-INDEX('PTRM input'!$G$277:$P$326,A16offset,$E985))*OFFSET($F$7,0,$E985))-SUM($G985:AQ985))*(OFFSET('PTRM input'!$G$477,0,$E985-1)/A16taxstdlife))))</f>
        <v>0</v>
      </c>
      <c r="AS985" s="251">
        <f ca="1">IF(A16taxstdlife="n/a","n/a",IF(A16taxstdlife="",0,IF(AS$3&gt;(A16stdlife+$E985),((INDEX('PTRM input'!$G$385:$P$434,A16offset,$E985)-INDEX('PTRM input'!$G$277:$P$326,A16offset,$E985))*OFFSET($F$7,0,$E985))-SUM($G985:AR985),(((INDEX('PTRM input'!$G$385:$P$434,A16offset,$E985)-INDEX('PTRM input'!$G$277:$P$326,A16offset,$E985))*OFFSET($F$7,0,$E985))-SUM($G985:AR985))*(OFFSET('PTRM input'!$G$477,0,$E985-1)/A16taxstdlife))))</f>
        <v>0</v>
      </c>
      <c r="AT985" s="251">
        <f ca="1">IF(A16taxstdlife="n/a","n/a",IF(A16taxstdlife="",0,IF(AT$3&gt;(A16stdlife+$E985),((INDEX('PTRM input'!$G$385:$P$434,A16offset,$E985)-INDEX('PTRM input'!$G$277:$P$326,A16offset,$E985))*OFFSET($F$7,0,$E985))-SUM($G985:AS985),(((INDEX('PTRM input'!$G$385:$P$434,A16offset,$E985)-INDEX('PTRM input'!$G$277:$P$326,A16offset,$E985))*OFFSET($F$7,0,$E985))-SUM($G985:AS985))*(OFFSET('PTRM input'!$G$477,0,$E985-1)/A16taxstdlife))))</f>
        <v>0</v>
      </c>
      <c r="AU985" s="251">
        <f ca="1">IF(A16taxstdlife="n/a","n/a",IF(A16taxstdlife="",0,IF(AU$3&gt;(A16stdlife+$E985),((INDEX('PTRM input'!$G$385:$P$434,A16offset,$E985)-INDEX('PTRM input'!$G$277:$P$326,A16offset,$E985))*OFFSET($F$7,0,$E985))-SUM($G985:AT985),(((INDEX('PTRM input'!$G$385:$P$434,A16offset,$E985)-INDEX('PTRM input'!$G$277:$P$326,A16offset,$E985))*OFFSET($F$7,0,$E985))-SUM($G985:AT985))*(OFFSET('PTRM input'!$G$477,0,$E985-1)/A16taxstdlife))))</f>
        <v>0</v>
      </c>
      <c r="AV985" s="251">
        <f ca="1">IF(A16taxstdlife="n/a","n/a",IF(A16taxstdlife="",0,IF(AV$3&gt;(A16stdlife+$E985),((INDEX('PTRM input'!$G$385:$P$434,A16offset,$E985)-INDEX('PTRM input'!$G$277:$P$326,A16offset,$E985))*OFFSET($F$7,0,$E985))-SUM($G985:AU985),(((INDEX('PTRM input'!$G$385:$P$434,A16offset,$E985)-INDEX('PTRM input'!$G$277:$P$326,A16offset,$E985))*OFFSET($F$7,0,$E985))-SUM($G985:AU985))*(OFFSET('PTRM input'!$G$477,0,$E985-1)/A16taxstdlife))))</f>
        <v>0</v>
      </c>
      <c r="AW985" s="251">
        <f ca="1">IF(A16taxstdlife="n/a","n/a",IF(A16taxstdlife="",0,IF(AW$3&gt;(A16stdlife+$E985),((INDEX('PTRM input'!$G$385:$P$434,A16offset,$E985)-INDEX('PTRM input'!$G$277:$P$326,A16offset,$E985))*OFFSET($F$7,0,$E985))-SUM($G985:AV985),(((INDEX('PTRM input'!$G$385:$P$434,A16offset,$E985)-INDEX('PTRM input'!$G$277:$P$326,A16offset,$E985))*OFFSET($F$7,0,$E985))-SUM($G985:AV985))*(OFFSET('PTRM input'!$G$477,0,$E985-1)/A16taxstdlife))))</f>
        <v>0</v>
      </c>
      <c r="AX985" s="251">
        <f ca="1">IF(A16taxstdlife="n/a","n/a",IF(A16taxstdlife="",0,IF(AX$3&gt;(A16stdlife+$E985),((INDEX('PTRM input'!$G$385:$P$434,A16offset,$E985)-INDEX('PTRM input'!$G$277:$P$326,A16offset,$E985))*OFFSET($F$7,0,$E985))-SUM($G985:AW985),(((INDEX('PTRM input'!$G$385:$P$434,A16offset,$E985)-INDEX('PTRM input'!$G$277:$P$326,A16offset,$E985))*OFFSET($F$7,0,$E985))-SUM($G985:AW985))*(OFFSET('PTRM input'!$G$477,0,$E985-1)/A16taxstdlife))))</f>
        <v>0</v>
      </c>
      <c r="AY985" s="251">
        <f ca="1">IF(A16taxstdlife="n/a","n/a",IF(A16taxstdlife="",0,IF(AY$3&gt;(A16stdlife+$E985),((INDEX('PTRM input'!$G$385:$P$434,A16offset,$E985)-INDEX('PTRM input'!$G$277:$P$326,A16offset,$E985))*OFFSET($F$7,0,$E985))-SUM($G985:AX985),(((INDEX('PTRM input'!$G$385:$P$434,A16offset,$E985)-INDEX('PTRM input'!$G$277:$P$326,A16offset,$E985))*OFFSET($F$7,0,$E985))-SUM($G985:AX985))*(OFFSET('PTRM input'!$G$477,0,$E985-1)/A16taxstdlife))))</f>
        <v>0</v>
      </c>
      <c r="AZ985" s="251">
        <f ca="1">IF(A16taxstdlife="n/a","n/a",IF(A16taxstdlife="",0,IF(AZ$3&gt;(A16stdlife+$E985),((INDEX('PTRM input'!$G$385:$P$434,A16offset,$E985)-INDEX('PTRM input'!$G$277:$P$326,A16offset,$E985))*OFFSET($F$7,0,$E985))-SUM($G985:AY985),(((INDEX('PTRM input'!$G$385:$P$434,A16offset,$E985)-INDEX('PTRM input'!$G$277:$P$326,A16offset,$E985))*OFFSET($F$7,0,$E985))-SUM($G985:AY985))*(OFFSET('PTRM input'!$G$477,0,$E985-1)/A16taxstdlife))))</f>
        <v>0</v>
      </c>
      <c r="BA985" s="251">
        <f ca="1">IF(A16taxstdlife="n/a","n/a",IF(A16taxstdlife="",0,IF(BA$3&gt;(A16stdlife+$E985),((INDEX('PTRM input'!$G$385:$P$434,A16offset,$E985)-INDEX('PTRM input'!$G$277:$P$326,A16offset,$E985))*OFFSET($F$7,0,$E985))-SUM($G985:AZ985),(((INDEX('PTRM input'!$G$385:$P$434,A16offset,$E985)-INDEX('PTRM input'!$G$277:$P$326,A16offset,$E985))*OFFSET($F$7,0,$E985))-SUM($G985:AZ985))*(OFFSET('PTRM input'!$G$477,0,$E985-1)/A16taxstdlife))))</f>
        <v>0</v>
      </c>
      <c r="BB985" s="251">
        <f ca="1">IF(A16taxstdlife="n/a","n/a",IF(A16taxstdlife="",0,IF(BB$3&gt;(A16stdlife+$E985),((INDEX('PTRM input'!$G$385:$P$434,A16offset,$E985)-INDEX('PTRM input'!$G$277:$P$326,A16offset,$E985))*OFFSET($F$7,0,$E985))-SUM($G985:BA985),(((INDEX('PTRM input'!$G$385:$P$434,A16offset,$E985)-INDEX('PTRM input'!$G$277:$P$326,A16offset,$E985))*OFFSET($F$7,0,$E985))-SUM($G985:BA985))*(OFFSET('PTRM input'!$G$477,0,$E985-1)/A16taxstdlife))))</f>
        <v>0</v>
      </c>
      <c r="BC985" s="251">
        <f ca="1">IF(A16taxstdlife="n/a","n/a",IF(A16taxstdlife="",0,IF(BC$3&gt;(A16stdlife+$E985),((INDEX('PTRM input'!$G$385:$P$434,A16offset,$E985)-INDEX('PTRM input'!$G$277:$P$326,A16offset,$E985))*OFFSET($F$7,0,$E985))-SUM($G985:BB985),(((INDEX('PTRM input'!$G$385:$P$434,A16offset,$E985)-INDEX('PTRM input'!$G$277:$P$326,A16offset,$E985))*OFFSET($F$7,0,$E985))-SUM($G985:BB985))*(OFFSET('PTRM input'!$G$477,0,$E985-1)/A16taxstdlife))))</f>
        <v>0</v>
      </c>
      <c r="BD985" s="251">
        <f ca="1">IF(A16taxstdlife="n/a","n/a",IF(A16taxstdlife="",0,IF(BD$3&gt;(A16stdlife+$E985),((INDEX('PTRM input'!$G$385:$P$434,A16offset,$E985)-INDEX('PTRM input'!$G$277:$P$326,A16offset,$E985))*OFFSET($F$7,0,$E985))-SUM($G985:BC985),(((INDEX('PTRM input'!$G$385:$P$434,A16offset,$E985)-INDEX('PTRM input'!$G$277:$P$326,A16offset,$E985))*OFFSET($F$7,0,$E985))-SUM($G985:BC985))*(OFFSET('PTRM input'!$G$477,0,$E985-1)/A16taxstdlife))))</f>
        <v>0</v>
      </c>
      <c r="BE985" s="251">
        <f ca="1">IF(A16taxstdlife="n/a","n/a",IF(A16taxstdlife="",0,IF(BE$3&gt;(A16stdlife+$E985),((INDEX('PTRM input'!$G$385:$P$434,A16offset,$E985)-INDEX('PTRM input'!$G$277:$P$326,A16offset,$E985))*OFFSET($F$7,0,$E985))-SUM($G985:BD985),(((INDEX('PTRM input'!$G$385:$P$434,A16offset,$E985)-INDEX('PTRM input'!$G$277:$P$326,A16offset,$E985))*OFFSET($F$7,0,$E985))-SUM($G985:BD985))*(OFFSET('PTRM input'!$G$477,0,$E985-1)/A16taxstdlife))))</f>
        <v>0</v>
      </c>
      <c r="BF985" s="251">
        <f ca="1">IF(A16taxstdlife="n/a","n/a",IF(A16taxstdlife="",0,IF(BF$3&gt;(A16stdlife+$E985),((INDEX('PTRM input'!$G$385:$P$434,A16offset,$E985)-INDEX('PTRM input'!$G$277:$P$326,A16offset,$E985))*OFFSET($F$7,0,$E985))-SUM($G985:BE985),(((INDEX('PTRM input'!$G$385:$P$434,A16offset,$E985)-INDEX('PTRM input'!$G$277:$P$326,A16offset,$E985))*OFFSET($F$7,0,$E985))-SUM($G985:BE985))*(OFFSET('PTRM input'!$G$477,0,$E985-1)/A16taxstdlife))))</f>
        <v>0</v>
      </c>
      <c r="BG985" s="251">
        <f ca="1">IF(A16taxstdlife="n/a","n/a",IF(A16taxstdlife="",0,IF(BG$3&gt;(A16stdlife+$E985),((INDEX('PTRM input'!$G$385:$P$434,A16offset,$E985)-INDEX('PTRM input'!$G$277:$P$326,A16offset,$E985))*OFFSET($F$7,0,$E985))-SUM($G985:BF985),(((INDEX('PTRM input'!$G$385:$P$434,A16offset,$E985)-INDEX('PTRM input'!$G$277:$P$326,A16offset,$E985))*OFFSET($F$7,0,$E985))-SUM($G985:BF985))*(OFFSET('PTRM input'!$G$477,0,$E985-1)/A16taxstdlife))))</f>
        <v>0</v>
      </c>
      <c r="BH985" s="251">
        <f ca="1">IF(A16taxstdlife="n/a","n/a",IF(A16taxstdlife="",0,IF(BH$3&gt;(A16stdlife+$E985),((INDEX('PTRM input'!$G$385:$P$434,A16offset,$E985)-INDEX('PTRM input'!$G$277:$P$326,A16offset,$E985))*OFFSET($F$7,0,$E985))-SUM($G985:BG985),(((INDEX('PTRM input'!$G$385:$P$434,A16offset,$E985)-INDEX('PTRM input'!$G$277:$P$326,A16offset,$E985))*OFFSET($F$7,0,$E985))-SUM($G985:BG985))*(OFFSET('PTRM input'!$G$477,0,$E985-1)/A16taxstdlife))))</f>
        <v>0</v>
      </c>
      <c r="BI985" s="251">
        <f ca="1">IF(A16taxstdlife="n/a","n/a",IF(A16taxstdlife="",0,IF(BI$3&gt;(A16stdlife+$E985),((INDEX('PTRM input'!$G$385:$P$434,A16offset,$E985)-INDEX('PTRM input'!$G$277:$P$326,A16offset,$E985))*OFFSET($F$7,0,$E985))-SUM($G985:BH985),(((INDEX('PTRM input'!$G$385:$P$434,A16offset,$E985)-INDEX('PTRM input'!$G$277:$P$326,A16offset,$E985))*OFFSET($F$7,0,$E985))-SUM($G985:BH985))*(OFFSET('PTRM input'!$G$477,0,$E985-1)/A16taxstdlife))))</f>
        <v>0</v>
      </c>
      <c r="BJ985" s="116"/>
      <c r="BK985" s="116"/>
      <c r="BL985" s="116"/>
      <c r="BM985" s="116"/>
    </row>
    <row r="986" spans="1:65" ht="12.75" hidden="1" customHeight="1" outlineLevel="2">
      <c r="A986" s="366"/>
      <c r="B986" s="19"/>
      <c r="C986" s="18"/>
      <c r="D986" s="760"/>
      <c r="E986" s="87">
        <v>10</v>
      </c>
      <c r="F986" s="356"/>
      <c r="G986" s="434"/>
      <c r="H986" s="435"/>
      <c r="I986" s="435"/>
      <c r="J986" s="435"/>
      <c r="K986" s="435"/>
      <c r="L986" s="435"/>
      <c r="M986" s="435"/>
      <c r="N986" s="435"/>
      <c r="O986" s="435"/>
      <c r="P986" s="619"/>
      <c r="Q986" s="251">
        <f ca="1">IF(A16taxstdlife="n/a","n/a",IF(A16taxstdlife="",0,IF(Q$3&gt;(A16stdlife+$E986),((INDEX('PTRM input'!$G$385:$P$434,A16offset,$E986)-INDEX('PTRM input'!$G$277:$P$326,A16offset,$E986))*OFFSET($F$7,0,$E986))-SUM($G986:P986),(((INDEX('PTRM input'!$G$385:$P$434,A16offset,$E986)-INDEX('PTRM input'!$G$277:$P$326,A16offset,$E986))*OFFSET($F$7,0,$E986))-SUM($G986:P986))*(OFFSET('PTRM input'!$G$477,0,$E986-1)/A16taxstdlife))))</f>
        <v>0</v>
      </c>
      <c r="R986" s="251">
        <f ca="1">IF(A16taxstdlife="n/a","n/a",IF(A16taxstdlife="",0,IF(R$3&gt;(A16stdlife+$E986),((INDEX('PTRM input'!$G$385:$P$434,A16offset,$E986)-INDEX('PTRM input'!$G$277:$P$326,A16offset,$E986))*OFFSET($F$7,0,$E986))-SUM($G986:Q986),(((INDEX('PTRM input'!$G$385:$P$434,A16offset,$E986)-INDEX('PTRM input'!$G$277:$P$326,A16offset,$E986))*OFFSET($F$7,0,$E986))-SUM($G986:Q986))*(OFFSET('PTRM input'!$G$477,0,$E986-1)/A16taxstdlife))))</f>
        <v>0</v>
      </c>
      <c r="S986" s="251">
        <f ca="1">IF(A16taxstdlife="n/a","n/a",IF(A16taxstdlife="",0,IF(S$3&gt;(A16stdlife+$E986),((INDEX('PTRM input'!$G$385:$P$434,A16offset,$E986)-INDEX('PTRM input'!$G$277:$P$326,A16offset,$E986))*OFFSET($F$7,0,$E986))-SUM($G986:R986),(((INDEX('PTRM input'!$G$385:$P$434,A16offset,$E986)-INDEX('PTRM input'!$G$277:$P$326,A16offset,$E986))*OFFSET($F$7,0,$E986))-SUM($G986:R986))*(OFFSET('PTRM input'!$G$477,0,$E986-1)/A16taxstdlife))))</f>
        <v>0</v>
      </c>
      <c r="T986" s="251">
        <f ca="1">IF(A16taxstdlife="n/a","n/a",IF(A16taxstdlife="",0,IF(T$3&gt;(A16stdlife+$E986),((INDEX('PTRM input'!$G$385:$P$434,A16offset,$E986)-INDEX('PTRM input'!$G$277:$P$326,A16offset,$E986))*OFFSET($F$7,0,$E986))-SUM($G986:S986),(((INDEX('PTRM input'!$G$385:$P$434,A16offset,$E986)-INDEX('PTRM input'!$G$277:$P$326,A16offset,$E986))*OFFSET($F$7,0,$E986))-SUM($G986:S986))*(OFFSET('PTRM input'!$G$477,0,$E986-1)/A16taxstdlife))))</f>
        <v>0</v>
      </c>
      <c r="U986" s="251">
        <f ca="1">IF(A16taxstdlife="n/a","n/a",IF(A16taxstdlife="",0,IF(U$3&gt;(A16stdlife+$E986),((INDEX('PTRM input'!$G$385:$P$434,A16offset,$E986)-INDEX('PTRM input'!$G$277:$P$326,A16offset,$E986))*OFFSET($F$7,0,$E986))-SUM($G986:T986),(((INDEX('PTRM input'!$G$385:$P$434,A16offset,$E986)-INDEX('PTRM input'!$G$277:$P$326,A16offset,$E986))*OFFSET($F$7,0,$E986))-SUM($G986:T986))*(OFFSET('PTRM input'!$G$477,0,$E986-1)/A16taxstdlife))))</f>
        <v>0</v>
      </c>
      <c r="V986" s="251">
        <f ca="1">IF(A16taxstdlife="n/a","n/a",IF(A16taxstdlife="",0,IF(V$3&gt;(A16stdlife+$E986),((INDEX('PTRM input'!$G$385:$P$434,A16offset,$E986)-INDEX('PTRM input'!$G$277:$P$326,A16offset,$E986))*OFFSET($F$7,0,$E986))-SUM($G986:U986),(((INDEX('PTRM input'!$G$385:$P$434,A16offset,$E986)-INDEX('PTRM input'!$G$277:$P$326,A16offset,$E986))*OFFSET($F$7,0,$E986))-SUM($G986:U986))*(OFFSET('PTRM input'!$G$477,0,$E986-1)/A16taxstdlife))))</f>
        <v>0</v>
      </c>
      <c r="W986" s="251">
        <f ca="1">IF(A16taxstdlife="n/a","n/a",IF(A16taxstdlife="",0,IF(W$3&gt;(A16stdlife+$E986),((INDEX('PTRM input'!$G$385:$P$434,A16offset,$E986)-INDEX('PTRM input'!$G$277:$P$326,A16offset,$E986))*OFFSET($F$7,0,$E986))-SUM($G986:V986),(((INDEX('PTRM input'!$G$385:$P$434,A16offset,$E986)-INDEX('PTRM input'!$G$277:$P$326,A16offset,$E986))*OFFSET($F$7,0,$E986))-SUM($G986:V986))*(OFFSET('PTRM input'!$G$477,0,$E986-1)/A16taxstdlife))))</f>
        <v>0</v>
      </c>
      <c r="X986" s="251">
        <f ca="1">IF(A16taxstdlife="n/a","n/a",IF(A16taxstdlife="",0,IF(X$3&gt;(A16stdlife+$E986),((INDEX('PTRM input'!$G$385:$P$434,A16offset,$E986)-INDEX('PTRM input'!$G$277:$P$326,A16offset,$E986))*OFFSET($F$7,0,$E986))-SUM($G986:W986),(((INDEX('PTRM input'!$G$385:$P$434,A16offset,$E986)-INDEX('PTRM input'!$G$277:$P$326,A16offset,$E986))*OFFSET($F$7,0,$E986))-SUM($G986:W986))*(OFFSET('PTRM input'!$G$477,0,$E986-1)/A16taxstdlife))))</f>
        <v>0</v>
      </c>
      <c r="Y986" s="251">
        <f ca="1">IF(A16taxstdlife="n/a","n/a",IF(A16taxstdlife="",0,IF(Y$3&gt;(A16stdlife+$E986),((INDEX('PTRM input'!$G$385:$P$434,A16offset,$E986)-INDEX('PTRM input'!$G$277:$P$326,A16offset,$E986))*OFFSET($F$7,0,$E986))-SUM($G986:X986),(((INDEX('PTRM input'!$G$385:$P$434,A16offset,$E986)-INDEX('PTRM input'!$G$277:$P$326,A16offset,$E986))*OFFSET($F$7,0,$E986))-SUM($G986:X986))*(OFFSET('PTRM input'!$G$477,0,$E986-1)/A16taxstdlife))))</f>
        <v>0</v>
      </c>
      <c r="Z986" s="251">
        <f ca="1">IF(A16taxstdlife="n/a","n/a",IF(A16taxstdlife="",0,IF(Z$3&gt;(A16stdlife+$E986),((INDEX('PTRM input'!$G$385:$P$434,A16offset,$E986)-INDEX('PTRM input'!$G$277:$P$326,A16offset,$E986))*OFFSET($F$7,0,$E986))-SUM($G986:Y986),(((INDEX('PTRM input'!$G$385:$P$434,A16offset,$E986)-INDEX('PTRM input'!$G$277:$P$326,A16offset,$E986))*OFFSET($F$7,0,$E986))-SUM($G986:Y986))*(OFFSET('PTRM input'!$G$477,0,$E986-1)/A16taxstdlife))))</f>
        <v>0</v>
      </c>
      <c r="AA986" s="251">
        <f ca="1">IF(A16taxstdlife="n/a","n/a",IF(A16taxstdlife="",0,IF(AA$3&gt;(A16stdlife+$E986),((INDEX('PTRM input'!$G$385:$P$434,A16offset,$E986)-INDEX('PTRM input'!$G$277:$P$326,A16offset,$E986))*OFFSET($F$7,0,$E986))-SUM($G986:Z986),(((INDEX('PTRM input'!$G$385:$P$434,A16offset,$E986)-INDEX('PTRM input'!$G$277:$P$326,A16offset,$E986))*OFFSET($F$7,0,$E986))-SUM($G986:Z986))*(OFFSET('PTRM input'!$G$477,0,$E986-1)/A16taxstdlife))))</f>
        <v>0</v>
      </c>
      <c r="AB986" s="251">
        <f ca="1">IF(A16taxstdlife="n/a","n/a",IF(A16taxstdlife="",0,IF(AB$3&gt;(A16stdlife+$E986),((INDEX('PTRM input'!$G$385:$P$434,A16offset,$E986)-INDEX('PTRM input'!$G$277:$P$326,A16offset,$E986))*OFFSET($F$7,0,$E986))-SUM($G986:AA986),(((INDEX('PTRM input'!$G$385:$P$434,A16offset,$E986)-INDEX('PTRM input'!$G$277:$P$326,A16offset,$E986))*OFFSET($F$7,0,$E986))-SUM($G986:AA986))*(OFFSET('PTRM input'!$G$477,0,$E986-1)/A16taxstdlife))))</f>
        <v>0</v>
      </c>
      <c r="AC986" s="251">
        <f ca="1">IF(A16taxstdlife="n/a","n/a",IF(A16taxstdlife="",0,IF(AC$3&gt;(A16stdlife+$E986),((INDEX('PTRM input'!$G$385:$P$434,A16offset,$E986)-INDEX('PTRM input'!$G$277:$P$326,A16offset,$E986))*OFFSET($F$7,0,$E986))-SUM($G986:AB986),(((INDEX('PTRM input'!$G$385:$P$434,A16offset,$E986)-INDEX('PTRM input'!$G$277:$P$326,A16offset,$E986))*OFFSET($F$7,0,$E986))-SUM($G986:AB986))*(OFFSET('PTRM input'!$G$477,0,$E986-1)/A16taxstdlife))))</f>
        <v>0</v>
      </c>
      <c r="AD986" s="251">
        <f ca="1">IF(A16taxstdlife="n/a","n/a",IF(A16taxstdlife="",0,IF(AD$3&gt;(A16stdlife+$E986),((INDEX('PTRM input'!$G$385:$P$434,A16offset,$E986)-INDEX('PTRM input'!$G$277:$P$326,A16offset,$E986))*OFFSET($F$7,0,$E986))-SUM($G986:AC986),(((INDEX('PTRM input'!$G$385:$P$434,A16offset,$E986)-INDEX('PTRM input'!$G$277:$P$326,A16offset,$E986))*OFFSET($F$7,0,$E986))-SUM($G986:AC986))*(OFFSET('PTRM input'!$G$477,0,$E986-1)/A16taxstdlife))))</f>
        <v>0</v>
      </c>
      <c r="AE986" s="251">
        <f ca="1">IF(A16taxstdlife="n/a","n/a",IF(A16taxstdlife="",0,IF(AE$3&gt;(A16stdlife+$E986),((INDEX('PTRM input'!$G$385:$P$434,A16offset,$E986)-INDEX('PTRM input'!$G$277:$P$326,A16offset,$E986))*OFFSET($F$7,0,$E986))-SUM($G986:AD986),(((INDEX('PTRM input'!$G$385:$P$434,A16offset,$E986)-INDEX('PTRM input'!$G$277:$P$326,A16offset,$E986))*OFFSET($F$7,0,$E986))-SUM($G986:AD986))*(OFFSET('PTRM input'!$G$477,0,$E986-1)/A16taxstdlife))))</f>
        <v>0</v>
      </c>
      <c r="AF986" s="251">
        <f ca="1">IF(A16taxstdlife="n/a","n/a",IF(A16taxstdlife="",0,IF(AF$3&gt;(A16stdlife+$E986),((INDEX('PTRM input'!$G$385:$P$434,A16offset,$E986)-INDEX('PTRM input'!$G$277:$P$326,A16offset,$E986))*OFFSET($F$7,0,$E986))-SUM($G986:AE986),(((INDEX('PTRM input'!$G$385:$P$434,A16offset,$E986)-INDEX('PTRM input'!$G$277:$P$326,A16offset,$E986))*OFFSET($F$7,0,$E986))-SUM($G986:AE986))*(OFFSET('PTRM input'!$G$477,0,$E986-1)/A16taxstdlife))))</f>
        <v>0</v>
      </c>
      <c r="AG986" s="251">
        <f ca="1">IF(A16taxstdlife="n/a","n/a",IF(A16taxstdlife="",0,IF(AG$3&gt;(A16stdlife+$E986),((INDEX('PTRM input'!$G$385:$P$434,A16offset,$E986)-INDEX('PTRM input'!$G$277:$P$326,A16offset,$E986))*OFFSET($F$7,0,$E986))-SUM($G986:AF986),(((INDEX('PTRM input'!$G$385:$P$434,A16offset,$E986)-INDEX('PTRM input'!$G$277:$P$326,A16offset,$E986))*OFFSET($F$7,0,$E986))-SUM($G986:AF986))*(OFFSET('PTRM input'!$G$477,0,$E986-1)/A16taxstdlife))))</f>
        <v>0</v>
      </c>
      <c r="AH986" s="251">
        <f ca="1">IF(A16taxstdlife="n/a","n/a",IF(A16taxstdlife="",0,IF(AH$3&gt;(A16stdlife+$E986),((INDEX('PTRM input'!$G$385:$P$434,A16offset,$E986)-INDEX('PTRM input'!$G$277:$P$326,A16offset,$E986))*OFFSET($F$7,0,$E986))-SUM($G986:AG986),(((INDEX('PTRM input'!$G$385:$P$434,A16offset,$E986)-INDEX('PTRM input'!$G$277:$P$326,A16offset,$E986))*OFFSET($F$7,0,$E986))-SUM($G986:AG986))*(OFFSET('PTRM input'!$G$477,0,$E986-1)/A16taxstdlife))))</f>
        <v>0</v>
      </c>
      <c r="AI986" s="251">
        <f ca="1">IF(A16taxstdlife="n/a","n/a",IF(A16taxstdlife="",0,IF(AI$3&gt;(A16stdlife+$E986),((INDEX('PTRM input'!$G$385:$P$434,A16offset,$E986)-INDEX('PTRM input'!$G$277:$P$326,A16offset,$E986))*OFFSET($F$7,0,$E986))-SUM($G986:AH986),(((INDEX('PTRM input'!$G$385:$P$434,A16offset,$E986)-INDEX('PTRM input'!$G$277:$P$326,A16offset,$E986))*OFFSET($F$7,0,$E986))-SUM($G986:AH986))*(OFFSET('PTRM input'!$G$477,0,$E986-1)/A16taxstdlife))))</f>
        <v>0</v>
      </c>
      <c r="AJ986" s="251">
        <f ca="1">IF(A16taxstdlife="n/a","n/a",IF(A16taxstdlife="",0,IF(AJ$3&gt;(A16stdlife+$E986),((INDEX('PTRM input'!$G$385:$P$434,A16offset,$E986)-INDEX('PTRM input'!$G$277:$P$326,A16offset,$E986))*OFFSET($F$7,0,$E986))-SUM($G986:AI986),(((INDEX('PTRM input'!$G$385:$P$434,A16offset,$E986)-INDEX('PTRM input'!$G$277:$P$326,A16offset,$E986))*OFFSET($F$7,0,$E986))-SUM($G986:AI986))*(OFFSET('PTRM input'!$G$477,0,$E986-1)/A16taxstdlife))))</f>
        <v>0</v>
      </c>
      <c r="AK986" s="251">
        <f ca="1">IF(A16taxstdlife="n/a","n/a",IF(A16taxstdlife="",0,IF(AK$3&gt;(A16stdlife+$E986),((INDEX('PTRM input'!$G$385:$P$434,A16offset,$E986)-INDEX('PTRM input'!$G$277:$P$326,A16offset,$E986))*OFFSET($F$7,0,$E986))-SUM($G986:AJ986),(((INDEX('PTRM input'!$G$385:$P$434,A16offset,$E986)-INDEX('PTRM input'!$G$277:$P$326,A16offset,$E986))*OFFSET($F$7,0,$E986))-SUM($G986:AJ986))*(OFFSET('PTRM input'!$G$477,0,$E986-1)/A16taxstdlife))))</f>
        <v>0</v>
      </c>
      <c r="AL986" s="251">
        <f ca="1">IF(A16taxstdlife="n/a","n/a",IF(A16taxstdlife="",0,IF(AL$3&gt;(A16stdlife+$E986),((INDEX('PTRM input'!$G$385:$P$434,A16offset,$E986)-INDEX('PTRM input'!$G$277:$P$326,A16offset,$E986))*OFFSET($F$7,0,$E986))-SUM($G986:AK986),(((INDEX('PTRM input'!$G$385:$P$434,A16offset,$E986)-INDEX('PTRM input'!$G$277:$P$326,A16offset,$E986))*OFFSET($F$7,0,$E986))-SUM($G986:AK986))*(OFFSET('PTRM input'!$G$477,0,$E986-1)/A16taxstdlife))))</f>
        <v>0</v>
      </c>
      <c r="AM986" s="251">
        <f ca="1">IF(A16taxstdlife="n/a","n/a",IF(A16taxstdlife="",0,IF(AM$3&gt;(A16stdlife+$E986),((INDEX('PTRM input'!$G$385:$P$434,A16offset,$E986)-INDEX('PTRM input'!$G$277:$P$326,A16offset,$E986))*OFFSET($F$7,0,$E986))-SUM($G986:AL986),(((INDEX('PTRM input'!$G$385:$P$434,A16offset,$E986)-INDEX('PTRM input'!$G$277:$P$326,A16offset,$E986))*OFFSET($F$7,0,$E986))-SUM($G986:AL986))*(OFFSET('PTRM input'!$G$477,0,$E986-1)/A16taxstdlife))))</f>
        <v>0</v>
      </c>
      <c r="AN986" s="251">
        <f ca="1">IF(A16taxstdlife="n/a","n/a",IF(A16taxstdlife="",0,IF(AN$3&gt;(A16stdlife+$E986),((INDEX('PTRM input'!$G$385:$P$434,A16offset,$E986)-INDEX('PTRM input'!$G$277:$P$326,A16offset,$E986))*OFFSET($F$7,0,$E986))-SUM($G986:AM986),(((INDEX('PTRM input'!$G$385:$P$434,A16offset,$E986)-INDEX('PTRM input'!$G$277:$P$326,A16offset,$E986))*OFFSET($F$7,0,$E986))-SUM($G986:AM986))*(OFFSET('PTRM input'!$G$477,0,$E986-1)/A16taxstdlife))))</f>
        <v>0</v>
      </c>
      <c r="AO986" s="251">
        <f ca="1">IF(A16taxstdlife="n/a","n/a",IF(A16taxstdlife="",0,IF(AO$3&gt;(A16stdlife+$E986),((INDEX('PTRM input'!$G$385:$P$434,A16offset,$E986)-INDEX('PTRM input'!$G$277:$P$326,A16offset,$E986))*OFFSET($F$7,0,$E986))-SUM($G986:AN986),(((INDEX('PTRM input'!$G$385:$P$434,A16offset,$E986)-INDEX('PTRM input'!$G$277:$P$326,A16offset,$E986))*OFFSET($F$7,0,$E986))-SUM($G986:AN986))*(OFFSET('PTRM input'!$G$477,0,$E986-1)/A16taxstdlife))))</f>
        <v>0</v>
      </c>
      <c r="AP986" s="251">
        <f ca="1">IF(A16taxstdlife="n/a","n/a",IF(A16taxstdlife="",0,IF(AP$3&gt;(A16stdlife+$E986),((INDEX('PTRM input'!$G$385:$P$434,A16offset,$E986)-INDEX('PTRM input'!$G$277:$P$326,A16offset,$E986))*OFFSET($F$7,0,$E986))-SUM($G986:AO986),(((INDEX('PTRM input'!$G$385:$P$434,A16offset,$E986)-INDEX('PTRM input'!$G$277:$P$326,A16offset,$E986))*OFFSET($F$7,0,$E986))-SUM($G986:AO986))*(OFFSET('PTRM input'!$G$477,0,$E986-1)/A16taxstdlife))))</f>
        <v>0</v>
      </c>
      <c r="AQ986" s="251">
        <f ca="1">IF(A16taxstdlife="n/a","n/a",IF(A16taxstdlife="",0,IF(AQ$3&gt;(A16stdlife+$E986),((INDEX('PTRM input'!$G$385:$P$434,A16offset,$E986)-INDEX('PTRM input'!$G$277:$P$326,A16offset,$E986))*OFFSET($F$7,0,$E986))-SUM($G986:AP986),(((INDEX('PTRM input'!$G$385:$P$434,A16offset,$E986)-INDEX('PTRM input'!$G$277:$P$326,A16offset,$E986))*OFFSET($F$7,0,$E986))-SUM($G986:AP986))*(OFFSET('PTRM input'!$G$477,0,$E986-1)/A16taxstdlife))))</f>
        <v>0</v>
      </c>
      <c r="AR986" s="251">
        <f ca="1">IF(A16taxstdlife="n/a","n/a",IF(A16taxstdlife="",0,IF(AR$3&gt;(A16stdlife+$E986),((INDEX('PTRM input'!$G$385:$P$434,A16offset,$E986)-INDEX('PTRM input'!$G$277:$P$326,A16offset,$E986))*OFFSET($F$7,0,$E986))-SUM($G986:AQ986),(((INDEX('PTRM input'!$G$385:$P$434,A16offset,$E986)-INDEX('PTRM input'!$G$277:$P$326,A16offset,$E986))*OFFSET($F$7,0,$E986))-SUM($G986:AQ986))*(OFFSET('PTRM input'!$G$477,0,$E986-1)/A16taxstdlife))))</f>
        <v>0</v>
      </c>
      <c r="AS986" s="251">
        <f ca="1">IF(A16taxstdlife="n/a","n/a",IF(A16taxstdlife="",0,IF(AS$3&gt;(A16stdlife+$E986),((INDEX('PTRM input'!$G$385:$P$434,A16offset,$E986)-INDEX('PTRM input'!$G$277:$P$326,A16offset,$E986))*OFFSET($F$7,0,$E986))-SUM($G986:AR986),(((INDEX('PTRM input'!$G$385:$P$434,A16offset,$E986)-INDEX('PTRM input'!$G$277:$P$326,A16offset,$E986))*OFFSET($F$7,0,$E986))-SUM($G986:AR986))*(OFFSET('PTRM input'!$G$477,0,$E986-1)/A16taxstdlife))))</f>
        <v>0</v>
      </c>
      <c r="AT986" s="251">
        <f ca="1">IF(A16taxstdlife="n/a","n/a",IF(A16taxstdlife="",0,IF(AT$3&gt;(A16stdlife+$E986),((INDEX('PTRM input'!$G$385:$P$434,A16offset,$E986)-INDEX('PTRM input'!$G$277:$P$326,A16offset,$E986))*OFFSET($F$7,0,$E986))-SUM($G986:AS986),(((INDEX('PTRM input'!$G$385:$P$434,A16offset,$E986)-INDEX('PTRM input'!$G$277:$P$326,A16offset,$E986))*OFFSET($F$7,0,$E986))-SUM($G986:AS986))*(OFFSET('PTRM input'!$G$477,0,$E986-1)/A16taxstdlife))))</f>
        <v>0</v>
      </c>
      <c r="AU986" s="251">
        <f ca="1">IF(A16taxstdlife="n/a","n/a",IF(A16taxstdlife="",0,IF(AU$3&gt;(A16stdlife+$E986),((INDEX('PTRM input'!$G$385:$P$434,A16offset,$E986)-INDEX('PTRM input'!$G$277:$P$326,A16offset,$E986))*OFFSET($F$7,0,$E986))-SUM($G986:AT986),(((INDEX('PTRM input'!$G$385:$P$434,A16offset,$E986)-INDEX('PTRM input'!$G$277:$P$326,A16offset,$E986))*OFFSET($F$7,0,$E986))-SUM($G986:AT986))*(OFFSET('PTRM input'!$G$477,0,$E986-1)/A16taxstdlife))))</f>
        <v>0</v>
      </c>
      <c r="AV986" s="251">
        <f ca="1">IF(A16taxstdlife="n/a","n/a",IF(A16taxstdlife="",0,IF(AV$3&gt;(A16stdlife+$E986),((INDEX('PTRM input'!$G$385:$P$434,A16offset,$E986)-INDEX('PTRM input'!$G$277:$P$326,A16offset,$E986))*OFFSET($F$7,0,$E986))-SUM($G986:AU986),(((INDEX('PTRM input'!$G$385:$P$434,A16offset,$E986)-INDEX('PTRM input'!$G$277:$P$326,A16offset,$E986))*OFFSET($F$7,0,$E986))-SUM($G986:AU986))*(OFFSET('PTRM input'!$G$477,0,$E986-1)/A16taxstdlife))))</f>
        <v>0</v>
      </c>
      <c r="AW986" s="251">
        <f ca="1">IF(A16taxstdlife="n/a","n/a",IF(A16taxstdlife="",0,IF(AW$3&gt;(A16stdlife+$E986),((INDEX('PTRM input'!$G$385:$P$434,A16offset,$E986)-INDEX('PTRM input'!$G$277:$P$326,A16offset,$E986))*OFFSET($F$7,0,$E986))-SUM($G986:AV986),(((INDEX('PTRM input'!$G$385:$P$434,A16offset,$E986)-INDEX('PTRM input'!$G$277:$P$326,A16offset,$E986))*OFFSET($F$7,0,$E986))-SUM($G986:AV986))*(OFFSET('PTRM input'!$G$477,0,$E986-1)/A16taxstdlife))))</f>
        <v>0</v>
      </c>
      <c r="AX986" s="251">
        <f ca="1">IF(A16taxstdlife="n/a","n/a",IF(A16taxstdlife="",0,IF(AX$3&gt;(A16stdlife+$E986),((INDEX('PTRM input'!$G$385:$P$434,A16offset,$E986)-INDEX('PTRM input'!$G$277:$P$326,A16offset,$E986))*OFFSET($F$7,0,$E986))-SUM($G986:AW986),(((INDEX('PTRM input'!$G$385:$P$434,A16offset,$E986)-INDEX('PTRM input'!$G$277:$P$326,A16offset,$E986))*OFFSET($F$7,0,$E986))-SUM($G986:AW986))*(OFFSET('PTRM input'!$G$477,0,$E986-1)/A16taxstdlife))))</f>
        <v>0</v>
      </c>
      <c r="AY986" s="251">
        <f ca="1">IF(A16taxstdlife="n/a","n/a",IF(A16taxstdlife="",0,IF(AY$3&gt;(A16stdlife+$E986),((INDEX('PTRM input'!$G$385:$P$434,A16offset,$E986)-INDEX('PTRM input'!$G$277:$P$326,A16offset,$E986))*OFFSET($F$7,0,$E986))-SUM($G986:AX986),(((INDEX('PTRM input'!$G$385:$P$434,A16offset,$E986)-INDEX('PTRM input'!$G$277:$P$326,A16offset,$E986))*OFFSET($F$7,0,$E986))-SUM($G986:AX986))*(OFFSET('PTRM input'!$G$477,0,$E986-1)/A16taxstdlife))))</f>
        <v>0</v>
      </c>
      <c r="AZ986" s="251">
        <f ca="1">IF(A16taxstdlife="n/a","n/a",IF(A16taxstdlife="",0,IF(AZ$3&gt;(A16stdlife+$E986),((INDEX('PTRM input'!$G$385:$P$434,A16offset,$E986)-INDEX('PTRM input'!$G$277:$P$326,A16offset,$E986))*OFFSET($F$7,0,$E986))-SUM($G986:AY986),(((INDEX('PTRM input'!$G$385:$P$434,A16offset,$E986)-INDEX('PTRM input'!$G$277:$P$326,A16offset,$E986))*OFFSET($F$7,0,$E986))-SUM($G986:AY986))*(OFFSET('PTRM input'!$G$477,0,$E986-1)/A16taxstdlife))))</f>
        <v>0</v>
      </c>
      <c r="BA986" s="251">
        <f ca="1">IF(A16taxstdlife="n/a","n/a",IF(A16taxstdlife="",0,IF(BA$3&gt;(A16stdlife+$E986),((INDEX('PTRM input'!$G$385:$P$434,A16offset,$E986)-INDEX('PTRM input'!$G$277:$P$326,A16offset,$E986))*OFFSET($F$7,0,$E986))-SUM($G986:AZ986),(((INDEX('PTRM input'!$G$385:$P$434,A16offset,$E986)-INDEX('PTRM input'!$G$277:$P$326,A16offset,$E986))*OFFSET($F$7,0,$E986))-SUM($G986:AZ986))*(OFFSET('PTRM input'!$G$477,0,$E986-1)/A16taxstdlife))))</f>
        <v>0</v>
      </c>
      <c r="BB986" s="251">
        <f ca="1">IF(A16taxstdlife="n/a","n/a",IF(A16taxstdlife="",0,IF(BB$3&gt;(A16stdlife+$E986),((INDEX('PTRM input'!$G$385:$P$434,A16offset,$E986)-INDEX('PTRM input'!$G$277:$P$326,A16offset,$E986))*OFFSET($F$7,0,$E986))-SUM($G986:BA986),(((INDEX('PTRM input'!$G$385:$P$434,A16offset,$E986)-INDEX('PTRM input'!$G$277:$P$326,A16offset,$E986))*OFFSET($F$7,0,$E986))-SUM($G986:BA986))*(OFFSET('PTRM input'!$G$477,0,$E986-1)/A16taxstdlife))))</f>
        <v>0</v>
      </c>
      <c r="BC986" s="251">
        <f ca="1">IF(A16taxstdlife="n/a","n/a",IF(A16taxstdlife="",0,IF(BC$3&gt;(A16stdlife+$E986),((INDEX('PTRM input'!$G$385:$P$434,A16offset,$E986)-INDEX('PTRM input'!$G$277:$P$326,A16offset,$E986))*OFFSET($F$7,0,$E986))-SUM($G986:BB986),(((INDEX('PTRM input'!$G$385:$P$434,A16offset,$E986)-INDEX('PTRM input'!$G$277:$P$326,A16offset,$E986))*OFFSET($F$7,0,$E986))-SUM($G986:BB986))*(OFFSET('PTRM input'!$G$477,0,$E986-1)/A16taxstdlife))))</f>
        <v>0</v>
      </c>
      <c r="BD986" s="251">
        <f ca="1">IF(A16taxstdlife="n/a","n/a",IF(A16taxstdlife="",0,IF(BD$3&gt;(A16stdlife+$E986),((INDEX('PTRM input'!$G$385:$P$434,A16offset,$E986)-INDEX('PTRM input'!$G$277:$P$326,A16offset,$E986))*OFFSET($F$7,0,$E986))-SUM($G986:BC986),(((INDEX('PTRM input'!$G$385:$P$434,A16offset,$E986)-INDEX('PTRM input'!$G$277:$P$326,A16offset,$E986))*OFFSET($F$7,0,$E986))-SUM($G986:BC986))*(OFFSET('PTRM input'!$G$477,0,$E986-1)/A16taxstdlife))))</f>
        <v>0</v>
      </c>
      <c r="BE986" s="251">
        <f ca="1">IF(A16taxstdlife="n/a","n/a",IF(A16taxstdlife="",0,IF(BE$3&gt;(A16stdlife+$E986),((INDEX('PTRM input'!$G$385:$P$434,A16offset,$E986)-INDEX('PTRM input'!$G$277:$P$326,A16offset,$E986))*OFFSET($F$7,0,$E986))-SUM($G986:BD986),(((INDEX('PTRM input'!$G$385:$P$434,A16offset,$E986)-INDEX('PTRM input'!$G$277:$P$326,A16offset,$E986))*OFFSET($F$7,0,$E986))-SUM($G986:BD986))*(OFFSET('PTRM input'!$G$477,0,$E986-1)/A16taxstdlife))))</f>
        <v>0</v>
      </c>
      <c r="BF986" s="251">
        <f ca="1">IF(A16taxstdlife="n/a","n/a",IF(A16taxstdlife="",0,IF(BF$3&gt;(A16stdlife+$E986),((INDEX('PTRM input'!$G$385:$P$434,A16offset,$E986)-INDEX('PTRM input'!$G$277:$P$326,A16offset,$E986))*OFFSET($F$7,0,$E986))-SUM($G986:BE986),(((INDEX('PTRM input'!$G$385:$P$434,A16offset,$E986)-INDEX('PTRM input'!$G$277:$P$326,A16offset,$E986))*OFFSET($F$7,0,$E986))-SUM($G986:BE986))*(OFFSET('PTRM input'!$G$477,0,$E986-1)/A16taxstdlife))))</f>
        <v>0</v>
      </c>
      <c r="BG986" s="251">
        <f ca="1">IF(A16taxstdlife="n/a","n/a",IF(A16taxstdlife="",0,IF(BG$3&gt;(A16stdlife+$E986),((INDEX('PTRM input'!$G$385:$P$434,A16offset,$E986)-INDEX('PTRM input'!$G$277:$P$326,A16offset,$E986))*OFFSET($F$7,0,$E986))-SUM($G986:BF986),(((INDEX('PTRM input'!$G$385:$P$434,A16offset,$E986)-INDEX('PTRM input'!$G$277:$P$326,A16offset,$E986))*OFFSET($F$7,0,$E986))-SUM($G986:BF986))*(OFFSET('PTRM input'!$G$477,0,$E986-1)/A16taxstdlife))))</f>
        <v>0</v>
      </c>
      <c r="BH986" s="251">
        <f ca="1">IF(A16taxstdlife="n/a","n/a",IF(A16taxstdlife="",0,IF(BH$3&gt;(A16stdlife+$E986),((INDEX('PTRM input'!$G$385:$P$434,A16offset,$E986)-INDEX('PTRM input'!$G$277:$P$326,A16offset,$E986))*OFFSET($F$7,0,$E986))-SUM($G986:BG986),(((INDEX('PTRM input'!$G$385:$P$434,A16offset,$E986)-INDEX('PTRM input'!$G$277:$P$326,A16offset,$E986))*OFFSET($F$7,0,$E986))-SUM($G986:BG986))*(OFFSET('PTRM input'!$G$477,0,$E986-1)/A16taxstdlife))))</f>
        <v>0</v>
      </c>
      <c r="BI986" s="251">
        <f ca="1">IF(A16taxstdlife="n/a","n/a",IF(A16taxstdlife="",0,IF(BI$3&gt;(A16stdlife+$E986),((INDEX('PTRM input'!$G$385:$P$434,A16offset,$E986)-INDEX('PTRM input'!$G$277:$P$326,A16offset,$E986))*OFFSET($F$7,0,$E986))-SUM($G986:BH986),(((INDEX('PTRM input'!$G$385:$P$434,A16offset,$E986)-INDEX('PTRM input'!$G$277:$P$326,A16offset,$E986))*OFFSET($F$7,0,$E986))-SUM($G986:BH986))*(OFFSET('PTRM input'!$G$477,0,$E986-1)/A16taxstdlife))))</f>
        <v>0</v>
      </c>
      <c r="BJ986" s="116"/>
      <c r="BK986" s="116"/>
      <c r="BL986" s="116"/>
      <c r="BM986" s="116"/>
    </row>
    <row r="987" spans="1:65" ht="12.75" customHeight="1" outlineLevel="1" collapsed="1">
      <c r="A987" s="366"/>
      <c r="B987" s="9"/>
      <c r="C987" s="19">
        <f>Asset16</f>
        <v>0</v>
      </c>
      <c r="D987" s="9"/>
      <c r="E987" s="9"/>
      <c r="F987" s="357"/>
      <c r="G987" s="371">
        <f ca="1">SUM(G975:G986)+'PTRM input'!G$292*G$7</f>
        <v>0</v>
      </c>
      <c r="H987" s="371">
        <f ca="1">SUM(H975:H986)+'PTRM input'!H$292*H$7</f>
        <v>0</v>
      </c>
      <c r="I987" s="371">
        <f ca="1">SUM(I975:I986)+'PTRM input'!I$292*I$7</f>
        <v>0</v>
      </c>
      <c r="J987" s="371">
        <f ca="1">SUM(J975:J986)+'PTRM input'!J$292*J$7</f>
        <v>0</v>
      </c>
      <c r="K987" s="371">
        <f ca="1">SUM(K975:K986)+'PTRM input'!K$292*K$7</f>
        <v>0</v>
      </c>
      <c r="L987" s="371">
        <f ca="1">SUM(L975:L986)+'PTRM input'!L$292*L$7</f>
        <v>0</v>
      </c>
      <c r="M987" s="371">
        <f ca="1">SUM(M975:M986)+'PTRM input'!M$292*M$7</f>
        <v>0</v>
      </c>
      <c r="N987" s="371">
        <f ca="1">SUM(N975:N986)+'PTRM input'!N$292*N$7</f>
        <v>0</v>
      </c>
      <c r="O987" s="371">
        <f ca="1">SUM(O975:O986)+'PTRM input'!O$292*O$7</f>
        <v>0</v>
      </c>
      <c r="P987" s="371">
        <f ca="1">SUM(P975:P986)+'PTRM input'!P$292*P$7</f>
        <v>0</v>
      </c>
      <c r="Q987" s="371">
        <f t="shared" ref="Q987:AL987" ca="1" si="232">SUM(Q975:Q986)</f>
        <v>0</v>
      </c>
      <c r="R987" s="371">
        <f t="shared" ca="1" si="232"/>
        <v>0</v>
      </c>
      <c r="S987" s="371">
        <f t="shared" ca="1" si="232"/>
        <v>0</v>
      </c>
      <c r="T987" s="371">
        <f t="shared" ca="1" si="232"/>
        <v>0</v>
      </c>
      <c r="U987" s="371">
        <f t="shared" ca="1" si="232"/>
        <v>0</v>
      </c>
      <c r="V987" s="371">
        <f t="shared" ca="1" si="232"/>
        <v>0</v>
      </c>
      <c r="W987" s="371">
        <f t="shared" ca="1" si="232"/>
        <v>0</v>
      </c>
      <c r="X987" s="371">
        <f t="shared" ca="1" si="232"/>
        <v>0</v>
      </c>
      <c r="Y987" s="371">
        <f t="shared" ca="1" si="232"/>
        <v>0</v>
      </c>
      <c r="Z987" s="371">
        <f t="shared" ca="1" si="232"/>
        <v>0</v>
      </c>
      <c r="AA987" s="371">
        <f t="shared" ca="1" si="232"/>
        <v>0</v>
      </c>
      <c r="AB987" s="371">
        <f t="shared" ca="1" si="232"/>
        <v>0</v>
      </c>
      <c r="AC987" s="371">
        <f t="shared" ca="1" si="232"/>
        <v>0</v>
      </c>
      <c r="AD987" s="371">
        <f t="shared" ca="1" si="232"/>
        <v>0</v>
      </c>
      <c r="AE987" s="371">
        <f t="shared" ca="1" si="232"/>
        <v>0</v>
      </c>
      <c r="AF987" s="371">
        <f t="shared" ca="1" si="232"/>
        <v>0</v>
      </c>
      <c r="AG987" s="371">
        <f t="shared" ca="1" si="232"/>
        <v>0</v>
      </c>
      <c r="AH987" s="371">
        <f t="shared" ca="1" si="232"/>
        <v>0</v>
      </c>
      <c r="AI987" s="371">
        <f t="shared" ca="1" si="232"/>
        <v>0</v>
      </c>
      <c r="AJ987" s="371">
        <f t="shared" ca="1" si="232"/>
        <v>0</v>
      </c>
      <c r="AK987" s="371">
        <f t="shared" ca="1" si="232"/>
        <v>0</v>
      </c>
      <c r="AL987" s="371">
        <f t="shared" ca="1" si="232"/>
        <v>0</v>
      </c>
      <c r="AM987" s="371">
        <f t="shared" ref="AM987:BI987" ca="1" si="233">SUM(AM975:AM986)</f>
        <v>0</v>
      </c>
      <c r="AN987" s="371">
        <f t="shared" ca="1" si="233"/>
        <v>0</v>
      </c>
      <c r="AO987" s="371">
        <f t="shared" ca="1" si="233"/>
        <v>0</v>
      </c>
      <c r="AP987" s="371">
        <f t="shared" ca="1" si="233"/>
        <v>0</v>
      </c>
      <c r="AQ987" s="371">
        <f t="shared" ca="1" si="233"/>
        <v>0</v>
      </c>
      <c r="AR987" s="371">
        <f t="shared" ca="1" si="233"/>
        <v>0</v>
      </c>
      <c r="AS987" s="371">
        <f t="shared" ca="1" si="233"/>
        <v>0</v>
      </c>
      <c r="AT987" s="371">
        <f t="shared" ca="1" si="233"/>
        <v>0</v>
      </c>
      <c r="AU987" s="371">
        <f t="shared" ca="1" si="233"/>
        <v>0</v>
      </c>
      <c r="AV987" s="371">
        <f t="shared" ca="1" si="233"/>
        <v>0</v>
      </c>
      <c r="AW987" s="371">
        <f t="shared" ca="1" si="233"/>
        <v>0</v>
      </c>
      <c r="AX987" s="371">
        <f t="shared" ca="1" si="233"/>
        <v>0</v>
      </c>
      <c r="AY987" s="371">
        <f t="shared" ca="1" si="233"/>
        <v>0</v>
      </c>
      <c r="AZ987" s="371">
        <f t="shared" ca="1" si="233"/>
        <v>0</v>
      </c>
      <c r="BA987" s="371">
        <f t="shared" ca="1" si="233"/>
        <v>0</v>
      </c>
      <c r="BB987" s="371">
        <f t="shared" ca="1" si="233"/>
        <v>0</v>
      </c>
      <c r="BC987" s="371">
        <f t="shared" ca="1" si="233"/>
        <v>0</v>
      </c>
      <c r="BD987" s="371">
        <f t="shared" ca="1" si="233"/>
        <v>0</v>
      </c>
      <c r="BE987" s="371">
        <f t="shared" ca="1" si="233"/>
        <v>0</v>
      </c>
      <c r="BF987" s="371">
        <f t="shared" ca="1" si="233"/>
        <v>0</v>
      </c>
      <c r="BG987" s="371">
        <f t="shared" ca="1" si="233"/>
        <v>0</v>
      </c>
      <c r="BH987" s="371">
        <f t="shared" ca="1" si="233"/>
        <v>0</v>
      </c>
      <c r="BI987" s="371">
        <f t="shared" ca="1" si="233"/>
        <v>0</v>
      </c>
      <c r="BJ987" s="116"/>
      <c r="BK987" s="116"/>
      <c r="BL987" s="116"/>
      <c r="BM987" s="116"/>
    </row>
    <row r="988" spans="1:65" ht="12.75" hidden="1" customHeight="1" outlineLevel="2">
      <c r="A988" s="366"/>
      <c r="B988" s="106">
        <f>C1000</f>
        <v>0</v>
      </c>
      <c r="C988" s="614"/>
      <c r="D988" s="615" t="s">
        <v>236</v>
      </c>
      <c r="E988" s="614"/>
      <c r="F988" s="622"/>
      <c r="G988" s="617">
        <f>IF('PTRM input'!$E$574='PTRM input'!$G$573,IF(G$3&gt;A17taxremlife,A17taxvalue-SUM(F988:$F988),IF(A17taxremlife="N/A","n/a",A17taxvalue/A17taxremlife)),'PTRM input'!G$595)</f>
        <v>0</v>
      </c>
      <c r="H988" s="617">
        <f>IF('PTRM input'!$E$574='PTRM input'!$G$573,IF(H$3&gt;A17taxremlife,A17taxvalue-SUM($F988:G988),IF(A17taxremlife="N/A","n/a",A17taxvalue/A17taxremlife)),'PTRM input'!H$595)</f>
        <v>0</v>
      </c>
      <c r="I988" s="617">
        <f>IF('PTRM input'!$E$574='PTRM input'!$G$573,IF(I$3&gt;A17taxremlife,A17taxvalue-SUM($F988:H988),IF(A17taxremlife="N/A","n/a",A17taxvalue/A17taxremlife)),'PTRM input'!I$595)</f>
        <v>0</v>
      </c>
      <c r="J988" s="617">
        <f>IF('PTRM input'!$E$574='PTRM input'!$G$573,IF(J$3&gt;A17taxremlife,A17taxvalue-SUM($F988:I988),IF(A17taxremlife="N/A","n/a",A17taxvalue/A17taxremlife)),'PTRM input'!J$595)</f>
        <v>0</v>
      </c>
      <c r="K988" s="617">
        <f>IF('PTRM input'!$E$574='PTRM input'!$G$573,IF(K$3&gt;A17taxremlife,A17taxvalue-SUM($F988:J988),IF(A17taxremlife="N/A","n/a",A17taxvalue/A17taxremlife)),'PTRM input'!K$595)</f>
        <v>0</v>
      </c>
      <c r="L988" s="617">
        <f>IF('PTRM input'!$E$574='PTRM input'!$G$573,IF(L$3&gt;A17taxremlife,A17taxvalue-SUM($F988:K988),IF(A17taxremlife="N/A","n/a",A17taxvalue/A17taxremlife)),'PTRM input'!L$595)</f>
        <v>0</v>
      </c>
      <c r="M988" s="617">
        <f>IF('PTRM input'!$E$574='PTRM input'!$G$573,IF(M$3&gt;A17taxremlife,A17taxvalue-SUM($F988:L988),IF(A17taxremlife="N/A","n/a",A17taxvalue/A17taxremlife)),'PTRM input'!M$595)</f>
        <v>0</v>
      </c>
      <c r="N988" s="617">
        <f>IF('PTRM input'!$E$574='PTRM input'!$G$573,IF(N$3&gt;A17taxremlife,A17taxvalue-SUM($F988:M988),IF(A17taxremlife="N/A","n/a",A17taxvalue/A17taxremlife)),'PTRM input'!N$595)</f>
        <v>0</v>
      </c>
      <c r="O988" s="617">
        <f>IF('PTRM input'!$E$574='PTRM input'!$G$573,IF(O$3&gt;A17taxremlife,A17taxvalue-SUM($F988:N988),IF(A17taxremlife="N/A","n/a",A17taxvalue/A17taxremlife)),'PTRM input'!O$595)</f>
        <v>0</v>
      </c>
      <c r="P988" s="617">
        <f>IF('PTRM input'!$E$574='PTRM input'!$G$573,IF(P$3&gt;A17taxremlife,A17taxvalue-SUM($F988:O988),IF(A17taxremlife="N/A","n/a",A17taxvalue/A17taxremlife)),'PTRM input'!P$595)</f>
        <v>0</v>
      </c>
      <c r="Q988" s="617">
        <f>IF('PTRM input'!$E$574='PTRM input'!$G$573,IF(Q$3&gt;A17taxremlife,A17taxvalue-SUM($F988:P988),IF(A17taxremlife="N/A","n/a",A17taxvalue/A17taxremlife)),'PTRM input'!Q$595)</f>
        <v>0</v>
      </c>
      <c r="R988" s="617">
        <f>IF('PTRM input'!$E$574='PTRM input'!$G$573,IF(R$3&gt;A17taxremlife,A17taxvalue-SUM($F988:Q988),IF(A17taxremlife="N/A","n/a",A17taxvalue/A17taxremlife)),'PTRM input'!R$595)</f>
        <v>0</v>
      </c>
      <c r="S988" s="617">
        <f>IF('PTRM input'!$E$574='PTRM input'!$G$573,IF(S$3&gt;A17taxremlife,A17taxvalue-SUM($F988:R988),IF(A17taxremlife="N/A","n/a",A17taxvalue/A17taxremlife)),'PTRM input'!S$595)</f>
        <v>0</v>
      </c>
      <c r="T988" s="617">
        <f>IF('PTRM input'!$E$574='PTRM input'!$G$573,IF(T$3&gt;A17taxremlife,A17taxvalue-SUM($F988:S988),IF(A17taxremlife="N/A","n/a",A17taxvalue/A17taxremlife)),'PTRM input'!T$595)</f>
        <v>0</v>
      </c>
      <c r="U988" s="617">
        <f>IF('PTRM input'!$E$574='PTRM input'!$G$573,IF(U$3&gt;A17taxremlife,A17taxvalue-SUM($F988:T988),IF(A17taxremlife="N/A","n/a",A17taxvalue/A17taxremlife)),'PTRM input'!U$595)</f>
        <v>0</v>
      </c>
      <c r="V988" s="617">
        <f>IF('PTRM input'!$E$574='PTRM input'!$G$573,IF(V$3&gt;A17taxremlife,A17taxvalue-SUM($F988:U988),IF(A17taxremlife="N/A","n/a",A17taxvalue/A17taxremlife)),'PTRM input'!V$595)</f>
        <v>0</v>
      </c>
      <c r="W988" s="617">
        <f>IF('PTRM input'!$E$574='PTRM input'!$G$573,IF(W$3&gt;A17taxremlife,A17taxvalue-SUM($F988:V988),IF(A17taxremlife="N/A","n/a",A17taxvalue/A17taxremlife)),'PTRM input'!W$595)</f>
        <v>0</v>
      </c>
      <c r="X988" s="617">
        <f>IF('PTRM input'!$E$574='PTRM input'!$G$573,IF(X$3&gt;A17taxremlife,A17taxvalue-SUM($F988:W988),IF(A17taxremlife="N/A","n/a",A17taxvalue/A17taxremlife)),'PTRM input'!X$595)</f>
        <v>0</v>
      </c>
      <c r="Y988" s="617">
        <f>IF('PTRM input'!$E$574='PTRM input'!$G$573,IF(Y$3&gt;A17taxremlife,A17taxvalue-SUM($F988:X988),IF(A17taxremlife="N/A","n/a",A17taxvalue/A17taxremlife)),'PTRM input'!Y$595)</f>
        <v>0</v>
      </c>
      <c r="Z988" s="617">
        <f>IF('PTRM input'!$E$574='PTRM input'!$G$573,IF(Z$3&gt;A17taxremlife,A17taxvalue-SUM($F988:Y988),IF(A17taxremlife="N/A","n/a",A17taxvalue/A17taxremlife)),'PTRM input'!Z$595)</f>
        <v>0</v>
      </c>
      <c r="AA988" s="617">
        <f>IF('PTRM input'!$E$574='PTRM input'!$G$573,IF(AA$3&gt;A17taxremlife,A17taxvalue-SUM($F988:Z988),IF(A17taxremlife="N/A","n/a",A17taxvalue/A17taxremlife)),'PTRM input'!AA$595)</f>
        <v>0</v>
      </c>
      <c r="AB988" s="617">
        <f>IF('PTRM input'!$E$574='PTRM input'!$G$573,IF(AB$3&gt;A17taxremlife,A17taxvalue-SUM($F988:AA988),IF(A17taxremlife="N/A","n/a",A17taxvalue/A17taxremlife)),'PTRM input'!AB$595)</f>
        <v>0</v>
      </c>
      <c r="AC988" s="617">
        <f>IF('PTRM input'!$E$574='PTRM input'!$G$573,IF(AC$3&gt;A17taxremlife,A17taxvalue-SUM($F988:AB988),IF(A17taxremlife="N/A","n/a",A17taxvalue/A17taxremlife)),'PTRM input'!AC$595)</f>
        <v>0</v>
      </c>
      <c r="AD988" s="617">
        <f>IF('PTRM input'!$E$574='PTRM input'!$G$573,IF(AD$3&gt;A17taxremlife,A17taxvalue-SUM($F988:AC988),IF(A17taxremlife="N/A","n/a",A17taxvalue/A17taxremlife)),'PTRM input'!AD$595)</f>
        <v>0</v>
      </c>
      <c r="AE988" s="617">
        <f>IF('PTRM input'!$E$574='PTRM input'!$G$573,IF(AE$3&gt;A17taxremlife,A17taxvalue-SUM($F988:AD988),IF(A17taxremlife="N/A","n/a",A17taxvalue/A17taxremlife)),'PTRM input'!AE$595)</f>
        <v>0</v>
      </c>
      <c r="AF988" s="617">
        <f>IF('PTRM input'!$E$574='PTRM input'!$G$573,IF(AF$3&gt;A17taxremlife,A17taxvalue-SUM($F988:AE988),IF(A17taxremlife="N/A","n/a",A17taxvalue/A17taxremlife)),'PTRM input'!AF$595)</f>
        <v>0</v>
      </c>
      <c r="AG988" s="617">
        <f>IF('PTRM input'!$E$574='PTRM input'!$G$573,IF(AG$3&gt;A17taxremlife,A17taxvalue-SUM($F988:AF988),IF(A17taxremlife="N/A","n/a",A17taxvalue/A17taxremlife)),'PTRM input'!AG$595)</f>
        <v>0</v>
      </c>
      <c r="AH988" s="617">
        <f>IF('PTRM input'!$E$574='PTRM input'!$G$573,IF(AH$3&gt;A17taxremlife,A17taxvalue-SUM($F988:AG988),IF(A17taxremlife="N/A","n/a",A17taxvalue/A17taxremlife)),'PTRM input'!AH$595)</f>
        <v>0</v>
      </c>
      <c r="AI988" s="617">
        <f>IF('PTRM input'!$E$574='PTRM input'!$G$573,IF(AI$3&gt;A17taxremlife,A17taxvalue-SUM($F988:AH988),IF(A17taxremlife="N/A","n/a",A17taxvalue/A17taxremlife)),'PTRM input'!AI$595)</f>
        <v>0</v>
      </c>
      <c r="AJ988" s="617">
        <f>IF('PTRM input'!$E$574='PTRM input'!$G$573,IF(AJ$3&gt;A17taxremlife,A17taxvalue-SUM($F988:AI988),IF(A17taxremlife="N/A","n/a",A17taxvalue/A17taxremlife)),'PTRM input'!AJ$595)</f>
        <v>0</v>
      </c>
      <c r="AK988" s="617">
        <f>IF('PTRM input'!$E$574='PTRM input'!$G$573,IF(AK$3&gt;A17taxremlife,A17taxvalue-SUM($F988:AJ988),IF(A17taxremlife="N/A","n/a",A17taxvalue/A17taxremlife)),'PTRM input'!AK$595)</f>
        <v>0</v>
      </c>
      <c r="AL988" s="617">
        <f>IF('PTRM input'!$E$574='PTRM input'!$G$573,IF(AL$3&gt;A17taxremlife,A17taxvalue-SUM($F988:AK988),IF(A17taxremlife="N/A","n/a",A17taxvalue/A17taxremlife)),'PTRM input'!AL$595)</f>
        <v>0</v>
      </c>
      <c r="AM988" s="617">
        <f>IF('PTRM input'!$E$574='PTRM input'!$G$573,IF(AM$3&gt;A17taxremlife,A17taxvalue-SUM($F988:AL988),IF(A17taxremlife="N/A","n/a",A17taxvalue/A17taxremlife)),'PTRM input'!AM$595)</f>
        <v>0</v>
      </c>
      <c r="AN988" s="617">
        <f>IF('PTRM input'!$E$574='PTRM input'!$G$573,IF(AN$3&gt;A17taxremlife,A17taxvalue-SUM($F988:AM988),IF(A17taxremlife="N/A","n/a",A17taxvalue/A17taxremlife)),'PTRM input'!AN$595)</f>
        <v>0</v>
      </c>
      <c r="AO988" s="617">
        <f>IF('PTRM input'!$E$574='PTRM input'!$G$573,IF(AO$3&gt;A17taxremlife,A17taxvalue-SUM($F988:AN988),IF(A17taxremlife="N/A","n/a",A17taxvalue/A17taxremlife)),'PTRM input'!AO$595)</f>
        <v>0</v>
      </c>
      <c r="AP988" s="617">
        <f>IF('PTRM input'!$E$574='PTRM input'!$G$573,IF(AP$3&gt;A17taxremlife,A17taxvalue-SUM($F988:AO988),IF(A17taxremlife="N/A","n/a",A17taxvalue/A17taxremlife)),'PTRM input'!AP$595)</f>
        <v>0</v>
      </c>
      <c r="AQ988" s="617">
        <f>IF('PTRM input'!$E$574='PTRM input'!$G$573,IF(AQ$3&gt;A17taxremlife,A17taxvalue-SUM($F988:AP988),IF(A17taxremlife="N/A","n/a",A17taxvalue/A17taxremlife)),'PTRM input'!AQ$595)</f>
        <v>0</v>
      </c>
      <c r="AR988" s="617">
        <f>IF('PTRM input'!$E$574='PTRM input'!$G$573,IF(AR$3&gt;A17taxremlife,A17taxvalue-SUM($F988:AQ988),IF(A17taxremlife="N/A","n/a",A17taxvalue/A17taxremlife)),'PTRM input'!AR$595)</f>
        <v>0</v>
      </c>
      <c r="AS988" s="617">
        <f>IF('PTRM input'!$E$574='PTRM input'!$G$573,IF(AS$3&gt;A17taxremlife,A17taxvalue-SUM($F988:AR988),IF(A17taxremlife="N/A","n/a",A17taxvalue/A17taxremlife)),'PTRM input'!AS$595)</f>
        <v>0</v>
      </c>
      <c r="AT988" s="617">
        <f>IF('PTRM input'!$E$574='PTRM input'!$G$573,IF(AT$3&gt;A17taxremlife,A17taxvalue-SUM($F988:AS988),IF(A17taxremlife="N/A","n/a",A17taxvalue/A17taxremlife)),'PTRM input'!AT$595)</f>
        <v>0</v>
      </c>
      <c r="AU988" s="617">
        <f>IF('PTRM input'!$E$574='PTRM input'!$G$573,IF(AU$3&gt;A17taxremlife,A17taxvalue-SUM($F988:AT988),IF(A17taxremlife="N/A","n/a",A17taxvalue/A17taxremlife)),'PTRM input'!AU$595)</f>
        <v>0</v>
      </c>
      <c r="AV988" s="617">
        <f>IF('PTRM input'!$E$574='PTRM input'!$G$573,IF(AV$3&gt;A17taxremlife,A17taxvalue-SUM($F988:AU988),IF(A17taxremlife="N/A","n/a",A17taxvalue/A17taxremlife)),'PTRM input'!AV$595)</f>
        <v>0</v>
      </c>
      <c r="AW988" s="617">
        <f>IF('PTRM input'!$E$574='PTRM input'!$G$573,IF(AW$3&gt;A17taxremlife,A17taxvalue-SUM($F988:AV988),IF(A17taxremlife="N/A","n/a",A17taxvalue/A17taxremlife)),'PTRM input'!AW$595)</f>
        <v>0</v>
      </c>
      <c r="AX988" s="617">
        <f>IF('PTRM input'!$E$574='PTRM input'!$G$573,IF(AX$3&gt;A17taxremlife,A17taxvalue-SUM($F988:AW988),IF(A17taxremlife="N/A","n/a",A17taxvalue/A17taxremlife)),'PTRM input'!AX$595)</f>
        <v>0</v>
      </c>
      <c r="AY988" s="617">
        <f>IF('PTRM input'!$E$574='PTRM input'!$G$573,IF(AY$3&gt;A17taxremlife,A17taxvalue-SUM($F988:AX988),IF(A17taxremlife="N/A","n/a",A17taxvalue/A17taxremlife)),'PTRM input'!AY$595)</f>
        <v>0</v>
      </c>
      <c r="AZ988" s="617">
        <f>IF('PTRM input'!$E$574='PTRM input'!$G$573,IF(AZ$3&gt;A17taxremlife,A17taxvalue-SUM($F988:AY988),IF(A17taxremlife="N/A","n/a",A17taxvalue/A17taxremlife)),'PTRM input'!AZ$595)</f>
        <v>0</v>
      </c>
      <c r="BA988" s="617">
        <f>IF('PTRM input'!$E$574='PTRM input'!$G$573,IF(BA$3&gt;A17taxremlife,A17taxvalue-SUM($F988:AZ988),IF(A17taxremlife="N/A","n/a",A17taxvalue/A17taxremlife)),'PTRM input'!BA$595)</f>
        <v>0</v>
      </c>
      <c r="BB988" s="617">
        <f>IF('PTRM input'!$E$574='PTRM input'!$G$573,IF(BB$3&gt;A17taxremlife,A17taxvalue-SUM($F988:BA988),IF(A17taxremlife="N/A","n/a",A17taxvalue/A17taxremlife)),'PTRM input'!BB$595)</f>
        <v>0</v>
      </c>
      <c r="BC988" s="617">
        <f>IF('PTRM input'!$E$574='PTRM input'!$G$573,IF(BC$3&gt;A17taxremlife,A17taxvalue-SUM($F988:BB988),IF(A17taxremlife="N/A","n/a",A17taxvalue/A17taxremlife)),'PTRM input'!BC$595)</f>
        <v>0</v>
      </c>
      <c r="BD988" s="617">
        <f>IF('PTRM input'!$E$574='PTRM input'!$G$573,IF(BD$3&gt;A17taxremlife,A17taxvalue-SUM($F988:BC988),IF(A17taxremlife="N/A","n/a",A17taxvalue/A17taxremlife)),'PTRM input'!BD$595)</f>
        <v>0</v>
      </c>
      <c r="BE988" s="617">
        <f>IF('PTRM input'!$E$574='PTRM input'!$G$573,IF(BE$3&gt;A17taxremlife,A17taxvalue-SUM($F988:BD988),IF(A17taxremlife="N/A","n/a",A17taxvalue/A17taxremlife)),'PTRM input'!BE$595)</f>
        <v>0</v>
      </c>
      <c r="BF988" s="617">
        <f>IF('PTRM input'!$E$574='PTRM input'!$G$573,IF(BF$3&gt;A17taxremlife,A17taxvalue-SUM($F988:BE988),IF(A17taxremlife="N/A","n/a",A17taxvalue/A17taxremlife)),'PTRM input'!BF$595)</f>
        <v>0</v>
      </c>
      <c r="BG988" s="617">
        <f>IF('PTRM input'!$E$574='PTRM input'!$G$573,IF(BG$3&gt;A17taxremlife,A17taxvalue-SUM($F988:BF988),IF(A17taxremlife="N/A","n/a",A17taxvalue/A17taxremlife)),'PTRM input'!BG$595)</f>
        <v>0</v>
      </c>
      <c r="BH988" s="617">
        <f>IF('PTRM input'!$E$574='PTRM input'!$G$573,IF(BH$3&gt;A17taxremlife,A17taxvalue-SUM($F988:BG988),IF(A17taxremlife="N/A","n/a",A17taxvalue/A17taxremlife)),'PTRM input'!BH$595)</f>
        <v>0</v>
      </c>
      <c r="BI988" s="617">
        <f>IF('PTRM input'!$E$574='PTRM input'!$G$573,IF(BI$3&gt;A17taxremlife,A17taxvalue-SUM($F988:BH988),IF(A17taxremlife="N/A","n/a",A17taxvalue/A17taxremlife)),'PTRM input'!BI$595)</f>
        <v>0</v>
      </c>
      <c r="BJ988" s="116"/>
      <c r="BK988" s="116"/>
      <c r="BL988" s="116"/>
      <c r="BM988" s="116"/>
    </row>
    <row r="989" spans="1:65" ht="12.75" hidden="1" customHeight="1" outlineLevel="2">
      <c r="A989" s="366"/>
      <c r="B989" s="19"/>
      <c r="C989" s="18"/>
      <c r="D989" s="760" t="s">
        <v>237</v>
      </c>
      <c r="E989" s="86">
        <v>0</v>
      </c>
      <c r="F989" s="356"/>
      <c r="G989" s="433"/>
      <c r="H989" s="433"/>
      <c r="I989" s="433"/>
      <c r="J989" s="433"/>
      <c r="K989" s="433"/>
      <c r="L989" s="433"/>
      <c r="M989" s="433"/>
      <c r="N989" s="433"/>
      <c r="O989" s="433"/>
      <c r="P989" s="433"/>
      <c r="Q989" s="251"/>
      <c r="R989" s="251"/>
      <c r="S989" s="251"/>
      <c r="T989" s="251"/>
      <c r="U989" s="251"/>
      <c r="V989" s="251"/>
      <c r="W989" s="251"/>
      <c r="X989" s="251"/>
      <c r="Y989" s="251"/>
      <c r="Z989" s="251"/>
      <c r="AA989" s="251"/>
      <c r="AB989" s="251"/>
      <c r="AC989" s="251"/>
      <c r="AD989" s="251"/>
      <c r="AE989" s="251"/>
      <c r="AF989" s="251"/>
      <c r="AG989" s="251"/>
      <c r="AH989" s="251"/>
      <c r="AI989" s="251"/>
      <c r="AJ989" s="251"/>
      <c r="AK989" s="251"/>
      <c r="AL989" s="251"/>
      <c r="AM989" s="251"/>
      <c r="AN989" s="251"/>
      <c r="AO989" s="251"/>
      <c r="AP989" s="251"/>
      <c r="AQ989" s="251"/>
      <c r="AR989" s="251"/>
      <c r="AS989" s="251"/>
      <c r="AT989" s="251"/>
      <c r="AU989" s="251"/>
      <c r="AV989" s="251"/>
      <c r="AW989" s="251"/>
      <c r="AX989" s="251"/>
      <c r="AY989" s="251"/>
      <c r="AZ989" s="251"/>
      <c r="BA989" s="251"/>
      <c r="BB989" s="251"/>
      <c r="BC989" s="251"/>
      <c r="BD989" s="251"/>
      <c r="BE989" s="251"/>
      <c r="BF989" s="251"/>
      <c r="BG989" s="251"/>
      <c r="BH989" s="251"/>
      <c r="BI989" s="251"/>
      <c r="BJ989" s="116"/>
      <c r="BK989" s="116"/>
      <c r="BL989" s="116"/>
      <c r="BM989" s="116"/>
    </row>
    <row r="990" spans="1:65" ht="12.75" hidden="1" customHeight="1" outlineLevel="2">
      <c r="A990" s="366"/>
      <c r="B990" s="19"/>
      <c r="C990" s="18"/>
      <c r="D990" s="760"/>
      <c r="E990" s="86">
        <v>1</v>
      </c>
      <c r="F990" s="356"/>
      <c r="G990" s="618"/>
      <c r="H990" s="251">
        <f ca="1">IF(A17taxstdlife="n/a","n/a",IF(A17taxstdlife="",0,IF(H$3&gt;(A17stdlife+$E990),((INDEX('PTRM input'!$G$385:$P$434,A17offset,$E990)-INDEX('PTRM input'!$G$277:$P$326,A17offset,$E990))*OFFSET($F$7,0,$E990))-SUM($G990:G990),(((INDEX('PTRM input'!$G$385:$P$434,A17offset,$E990)-INDEX('PTRM input'!$G$277:$P$326,A17offset,$E990))*OFFSET($F$7,0,$E990))-SUM($G990:G990))*(OFFSET('PTRM input'!$G$477,0,$E990-1)/A17taxstdlife))))</f>
        <v>0</v>
      </c>
      <c r="I990" s="251">
        <f ca="1">IF(A17taxstdlife="n/a","n/a",IF(A17taxstdlife="",0,IF(I$3&gt;(A17stdlife+$E990),((INDEX('PTRM input'!$G$385:$P$434,A17offset,$E990)-INDEX('PTRM input'!$G$277:$P$326,A17offset,$E990))*OFFSET($F$7,0,$E990))-SUM($G990:H990),(((INDEX('PTRM input'!$G$385:$P$434,A17offset,$E990)-INDEX('PTRM input'!$G$277:$P$326,A17offset,$E990))*OFFSET($F$7,0,$E990))-SUM($G990:H990))*(OFFSET('PTRM input'!$G$477,0,$E990-1)/A17taxstdlife))))</f>
        <v>0</v>
      </c>
      <c r="J990" s="251">
        <f ca="1">IF(A17taxstdlife="n/a","n/a",IF(A17taxstdlife="",0,IF(J$3&gt;(A17stdlife+$E990),((INDEX('PTRM input'!$G$385:$P$434,A17offset,$E990)-INDEX('PTRM input'!$G$277:$P$326,A17offset,$E990))*OFFSET($F$7,0,$E990))-SUM($G990:I990),(((INDEX('PTRM input'!$G$385:$P$434,A17offset,$E990)-INDEX('PTRM input'!$G$277:$P$326,A17offset,$E990))*OFFSET($F$7,0,$E990))-SUM($G990:I990))*(OFFSET('PTRM input'!$G$477,0,$E990-1)/A17taxstdlife))))</f>
        <v>0</v>
      </c>
      <c r="K990" s="251">
        <f ca="1">IF(A17taxstdlife="n/a","n/a",IF(A17taxstdlife="",0,IF(K$3&gt;(A17stdlife+$E990),((INDEX('PTRM input'!$G$385:$P$434,A17offset,$E990)-INDEX('PTRM input'!$G$277:$P$326,A17offset,$E990))*OFFSET($F$7,0,$E990))-SUM($G990:J990),(((INDEX('PTRM input'!$G$385:$P$434,A17offset,$E990)-INDEX('PTRM input'!$G$277:$P$326,A17offset,$E990))*OFFSET($F$7,0,$E990))-SUM($G990:J990))*(OFFSET('PTRM input'!$G$477,0,$E990-1)/A17taxstdlife))))</f>
        <v>0</v>
      </c>
      <c r="L990" s="251">
        <f ca="1">IF(A17taxstdlife="n/a","n/a",IF(A17taxstdlife="",0,IF(L$3&gt;(A17stdlife+$E990),((INDEX('PTRM input'!$G$385:$P$434,A17offset,$E990)-INDEX('PTRM input'!$G$277:$P$326,A17offset,$E990))*OFFSET($F$7,0,$E990))-SUM($G990:K990),(((INDEX('PTRM input'!$G$385:$P$434,A17offset,$E990)-INDEX('PTRM input'!$G$277:$P$326,A17offset,$E990))*OFFSET($F$7,0,$E990))-SUM($G990:K990))*(OFFSET('PTRM input'!$G$477,0,$E990-1)/A17taxstdlife))))</f>
        <v>0</v>
      </c>
      <c r="M990" s="251">
        <f ca="1">IF(A17taxstdlife="n/a","n/a",IF(A17taxstdlife="",0,IF(M$3&gt;(A17stdlife+$E990),((INDEX('PTRM input'!$G$385:$P$434,A17offset,$E990)-INDEX('PTRM input'!$G$277:$P$326,A17offset,$E990))*OFFSET($F$7,0,$E990))-SUM($G990:L990),(((INDEX('PTRM input'!$G$385:$P$434,A17offset,$E990)-INDEX('PTRM input'!$G$277:$P$326,A17offset,$E990))*OFFSET($F$7,0,$E990))-SUM($G990:L990))*(OFFSET('PTRM input'!$G$477,0,$E990-1)/A17taxstdlife))))</f>
        <v>0</v>
      </c>
      <c r="N990" s="251">
        <f ca="1">IF(A17taxstdlife="n/a","n/a",IF(A17taxstdlife="",0,IF(N$3&gt;(A17stdlife+$E990),((INDEX('PTRM input'!$G$385:$P$434,A17offset,$E990)-INDEX('PTRM input'!$G$277:$P$326,A17offset,$E990))*OFFSET($F$7,0,$E990))-SUM($G990:M990),(((INDEX('PTRM input'!$G$385:$P$434,A17offset,$E990)-INDEX('PTRM input'!$G$277:$P$326,A17offset,$E990))*OFFSET($F$7,0,$E990))-SUM($G990:M990))*(OFFSET('PTRM input'!$G$477,0,$E990-1)/A17taxstdlife))))</f>
        <v>0</v>
      </c>
      <c r="O990" s="251">
        <f ca="1">IF(A17taxstdlife="n/a","n/a",IF(A17taxstdlife="",0,IF(O$3&gt;(A17stdlife+$E990),((INDEX('PTRM input'!$G$385:$P$434,A17offset,$E990)-INDEX('PTRM input'!$G$277:$P$326,A17offset,$E990))*OFFSET($F$7,0,$E990))-SUM($G990:N990),(((INDEX('PTRM input'!$G$385:$P$434,A17offset,$E990)-INDEX('PTRM input'!$G$277:$P$326,A17offset,$E990))*OFFSET($F$7,0,$E990))-SUM($G990:N990))*(OFFSET('PTRM input'!$G$477,0,$E990-1)/A17taxstdlife))))</f>
        <v>0</v>
      </c>
      <c r="P990" s="251">
        <f ca="1">IF(A17taxstdlife="n/a","n/a",IF(A17taxstdlife="",0,IF(P$3&gt;(A17stdlife+$E990),((INDEX('PTRM input'!$G$385:$P$434,A17offset,$E990)-INDEX('PTRM input'!$G$277:$P$326,A17offset,$E990))*OFFSET($F$7,0,$E990))-SUM($G990:O990),(((INDEX('PTRM input'!$G$385:$P$434,A17offset,$E990)-INDEX('PTRM input'!$G$277:$P$326,A17offset,$E990))*OFFSET($F$7,0,$E990))-SUM($G990:O990))*(OFFSET('PTRM input'!$G$477,0,$E990-1)/A17taxstdlife))))</f>
        <v>0</v>
      </c>
      <c r="Q990" s="251">
        <f ca="1">IF(A17taxstdlife="n/a","n/a",IF(A17taxstdlife="",0,IF(Q$3&gt;(A17stdlife+$E990),((INDEX('PTRM input'!$G$385:$P$434,A17offset,$E990)-INDEX('PTRM input'!$G$277:$P$326,A17offset,$E990))*OFFSET($F$7,0,$E990))-SUM($G990:P990),(((INDEX('PTRM input'!$G$385:$P$434,A17offset,$E990)-INDEX('PTRM input'!$G$277:$P$326,A17offset,$E990))*OFFSET($F$7,0,$E990))-SUM($G990:P990))*(OFFSET('PTRM input'!$G$477,0,$E990-1)/A17taxstdlife))))</f>
        <v>0</v>
      </c>
      <c r="R990" s="251">
        <f ca="1">IF(A17taxstdlife="n/a","n/a",IF(A17taxstdlife="",0,IF(R$3&gt;(A17stdlife+$E990),((INDEX('PTRM input'!$G$385:$P$434,A17offset,$E990)-INDEX('PTRM input'!$G$277:$P$326,A17offset,$E990))*OFFSET($F$7,0,$E990))-SUM($G990:Q990),(((INDEX('PTRM input'!$G$385:$P$434,A17offset,$E990)-INDEX('PTRM input'!$G$277:$P$326,A17offset,$E990))*OFFSET($F$7,0,$E990))-SUM($G990:Q990))*(OFFSET('PTRM input'!$G$477,0,$E990-1)/A17taxstdlife))))</f>
        <v>0</v>
      </c>
      <c r="S990" s="251">
        <f ca="1">IF(A17taxstdlife="n/a","n/a",IF(A17taxstdlife="",0,IF(S$3&gt;(A17stdlife+$E990),((INDEX('PTRM input'!$G$385:$P$434,A17offset,$E990)-INDEX('PTRM input'!$G$277:$P$326,A17offset,$E990))*OFFSET($F$7,0,$E990))-SUM($G990:R990),(((INDEX('PTRM input'!$G$385:$P$434,A17offset,$E990)-INDEX('PTRM input'!$G$277:$P$326,A17offset,$E990))*OFFSET($F$7,0,$E990))-SUM($G990:R990))*(OFFSET('PTRM input'!$G$477,0,$E990-1)/A17taxstdlife))))</f>
        <v>0</v>
      </c>
      <c r="T990" s="251">
        <f ca="1">IF(A17taxstdlife="n/a","n/a",IF(A17taxstdlife="",0,IF(T$3&gt;(A17stdlife+$E990),((INDEX('PTRM input'!$G$385:$P$434,A17offset,$E990)-INDEX('PTRM input'!$G$277:$P$326,A17offset,$E990))*OFFSET($F$7,0,$E990))-SUM($G990:S990),(((INDEX('PTRM input'!$G$385:$P$434,A17offset,$E990)-INDEX('PTRM input'!$G$277:$P$326,A17offset,$E990))*OFFSET($F$7,0,$E990))-SUM($G990:S990))*(OFFSET('PTRM input'!$G$477,0,$E990-1)/A17taxstdlife))))</f>
        <v>0</v>
      </c>
      <c r="U990" s="251">
        <f ca="1">IF(A17taxstdlife="n/a","n/a",IF(A17taxstdlife="",0,IF(U$3&gt;(A17stdlife+$E990),((INDEX('PTRM input'!$G$385:$P$434,A17offset,$E990)-INDEX('PTRM input'!$G$277:$P$326,A17offset,$E990))*OFFSET($F$7,0,$E990))-SUM($G990:T990),(((INDEX('PTRM input'!$G$385:$P$434,A17offset,$E990)-INDEX('PTRM input'!$G$277:$P$326,A17offset,$E990))*OFFSET($F$7,0,$E990))-SUM($G990:T990))*(OFFSET('PTRM input'!$G$477,0,$E990-1)/A17taxstdlife))))</f>
        <v>0</v>
      </c>
      <c r="V990" s="251">
        <f ca="1">IF(A17taxstdlife="n/a","n/a",IF(A17taxstdlife="",0,IF(V$3&gt;(A17stdlife+$E990),((INDEX('PTRM input'!$G$385:$P$434,A17offset,$E990)-INDEX('PTRM input'!$G$277:$P$326,A17offset,$E990))*OFFSET($F$7,0,$E990))-SUM($G990:U990),(((INDEX('PTRM input'!$G$385:$P$434,A17offset,$E990)-INDEX('PTRM input'!$G$277:$P$326,A17offset,$E990))*OFFSET($F$7,0,$E990))-SUM($G990:U990))*(OFFSET('PTRM input'!$G$477,0,$E990-1)/A17taxstdlife))))</f>
        <v>0</v>
      </c>
      <c r="W990" s="251">
        <f ca="1">IF(A17taxstdlife="n/a","n/a",IF(A17taxstdlife="",0,IF(W$3&gt;(A17stdlife+$E990),((INDEX('PTRM input'!$G$385:$P$434,A17offset,$E990)-INDEX('PTRM input'!$G$277:$P$326,A17offset,$E990))*OFFSET($F$7,0,$E990))-SUM($G990:V990),(((INDEX('PTRM input'!$G$385:$P$434,A17offset,$E990)-INDEX('PTRM input'!$G$277:$P$326,A17offset,$E990))*OFFSET($F$7,0,$E990))-SUM($G990:V990))*(OFFSET('PTRM input'!$G$477,0,$E990-1)/A17taxstdlife))))</f>
        <v>0</v>
      </c>
      <c r="X990" s="251">
        <f ca="1">IF(A17taxstdlife="n/a","n/a",IF(A17taxstdlife="",0,IF(X$3&gt;(A17stdlife+$E990),((INDEX('PTRM input'!$G$385:$P$434,A17offset,$E990)-INDEX('PTRM input'!$G$277:$P$326,A17offset,$E990))*OFFSET($F$7,0,$E990))-SUM($G990:W990),(((INDEX('PTRM input'!$G$385:$P$434,A17offset,$E990)-INDEX('PTRM input'!$G$277:$P$326,A17offset,$E990))*OFFSET($F$7,0,$E990))-SUM($G990:W990))*(OFFSET('PTRM input'!$G$477,0,$E990-1)/A17taxstdlife))))</f>
        <v>0</v>
      </c>
      <c r="Y990" s="251">
        <f ca="1">IF(A17taxstdlife="n/a","n/a",IF(A17taxstdlife="",0,IF(Y$3&gt;(A17stdlife+$E990),((INDEX('PTRM input'!$G$385:$P$434,A17offset,$E990)-INDEX('PTRM input'!$G$277:$P$326,A17offset,$E990))*OFFSET($F$7,0,$E990))-SUM($G990:X990),(((INDEX('PTRM input'!$G$385:$P$434,A17offset,$E990)-INDEX('PTRM input'!$G$277:$P$326,A17offset,$E990))*OFFSET($F$7,0,$E990))-SUM($G990:X990))*(OFFSET('PTRM input'!$G$477,0,$E990-1)/A17taxstdlife))))</f>
        <v>0</v>
      </c>
      <c r="Z990" s="251">
        <f ca="1">IF(A17taxstdlife="n/a","n/a",IF(A17taxstdlife="",0,IF(Z$3&gt;(A17stdlife+$E990),((INDEX('PTRM input'!$G$385:$P$434,A17offset,$E990)-INDEX('PTRM input'!$G$277:$P$326,A17offset,$E990))*OFFSET($F$7,0,$E990))-SUM($G990:Y990),(((INDEX('PTRM input'!$G$385:$P$434,A17offset,$E990)-INDEX('PTRM input'!$G$277:$P$326,A17offset,$E990))*OFFSET($F$7,0,$E990))-SUM($G990:Y990))*(OFFSET('PTRM input'!$G$477,0,$E990-1)/A17taxstdlife))))</f>
        <v>0</v>
      </c>
      <c r="AA990" s="251">
        <f ca="1">IF(A17taxstdlife="n/a","n/a",IF(A17taxstdlife="",0,IF(AA$3&gt;(A17stdlife+$E990),((INDEX('PTRM input'!$G$385:$P$434,A17offset,$E990)-INDEX('PTRM input'!$G$277:$P$326,A17offset,$E990))*OFFSET($F$7,0,$E990))-SUM($G990:Z990),(((INDEX('PTRM input'!$G$385:$P$434,A17offset,$E990)-INDEX('PTRM input'!$G$277:$P$326,A17offset,$E990))*OFFSET($F$7,0,$E990))-SUM($G990:Z990))*(OFFSET('PTRM input'!$G$477,0,$E990-1)/A17taxstdlife))))</f>
        <v>0</v>
      </c>
      <c r="AB990" s="251">
        <f ca="1">IF(A17taxstdlife="n/a","n/a",IF(A17taxstdlife="",0,IF(AB$3&gt;(A17stdlife+$E990),((INDEX('PTRM input'!$G$385:$P$434,A17offset,$E990)-INDEX('PTRM input'!$G$277:$P$326,A17offset,$E990))*OFFSET($F$7,0,$E990))-SUM($G990:AA990),(((INDEX('PTRM input'!$G$385:$P$434,A17offset,$E990)-INDEX('PTRM input'!$G$277:$P$326,A17offset,$E990))*OFFSET($F$7,0,$E990))-SUM($G990:AA990))*(OFFSET('PTRM input'!$G$477,0,$E990-1)/A17taxstdlife))))</f>
        <v>0</v>
      </c>
      <c r="AC990" s="251">
        <f ca="1">IF(A17taxstdlife="n/a","n/a",IF(A17taxstdlife="",0,IF(AC$3&gt;(A17stdlife+$E990),((INDEX('PTRM input'!$G$385:$P$434,A17offset,$E990)-INDEX('PTRM input'!$G$277:$P$326,A17offset,$E990))*OFFSET($F$7,0,$E990))-SUM($G990:AB990),(((INDEX('PTRM input'!$G$385:$P$434,A17offset,$E990)-INDEX('PTRM input'!$G$277:$P$326,A17offset,$E990))*OFFSET($F$7,0,$E990))-SUM($G990:AB990))*(OFFSET('PTRM input'!$G$477,0,$E990-1)/A17taxstdlife))))</f>
        <v>0</v>
      </c>
      <c r="AD990" s="251">
        <f ca="1">IF(A17taxstdlife="n/a","n/a",IF(A17taxstdlife="",0,IF(AD$3&gt;(A17stdlife+$E990),((INDEX('PTRM input'!$G$385:$P$434,A17offset,$E990)-INDEX('PTRM input'!$G$277:$P$326,A17offset,$E990))*OFFSET($F$7,0,$E990))-SUM($G990:AC990),(((INDEX('PTRM input'!$G$385:$P$434,A17offset,$E990)-INDEX('PTRM input'!$G$277:$P$326,A17offset,$E990))*OFFSET($F$7,0,$E990))-SUM($G990:AC990))*(OFFSET('PTRM input'!$G$477,0,$E990-1)/A17taxstdlife))))</f>
        <v>0</v>
      </c>
      <c r="AE990" s="251">
        <f ca="1">IF(A17taxstdlife="n/a","n/a",IF(A17taxstdlife="",0,IF(AE$3&gt;(A17stdlife+$E990),((INDEX('PTRM input'!$G$385:$P$434,A17offset,$E990)-INDEX('PTRM input'!$G$277:$P$326,A17offset,$E990))*OFFSET($F$7,0,$E990))-SUM($G990:AD990),(((INDEX('PTRM input'!$G$385:$P$434,A17offset,$E990)-INDEX('PTRM input'!$G$277:$P$326,A17offset,$E990))*OFFSET($F$7,0,$E990))-SUM($G990:AD990))*(OFFSET('PTRM input'!$G$477,0,$E990-1)/A17taxstdlife))))</f>
        <v>0</v>
      </c>
      <c r="AF990" s="251">
        <f ca="1">IF(A17taxstdlife="n/a","n/a",IF(A17taxstdlife="",0,IF(AF$3&gt;(A17stdlife+$E990),((INDEX('PTRM input'!$G$385:$P$434,A17offset,$E990)-INDEX('PTRM input'!$G$277:$P$326,A17offset,$E990))*OFFSET($F$7,0,$E990))-SUM($G990:AE990),(((INDEX('PTRM input'!$G$385:$P$434,A17offset,$E990)-INDEX('PTRM input'!$G$277:$P$326,A17offset,$E990))*OFFSET($F$7,0,$E990))-SUM($G990:AE990))*(OFFSET('PTRM input'!$G$477,0,$E990-1)/A17taxstdlife))))</f>
        <v>0</v>
      </c>
      <c r="AG990" s="251">
        <f ca="1">IF(A17taxstdlife="n/a","n/a",IF(A17taxstdlife="",0,IF(AG$3&gt;(A17stdlife+$E990),((INDEX('PTRM input'!$G$385:$P$434,A17offset,$E990)-INDEX('PTRM input'!$G$277:$P$326,A17offset,$E990))*OFFSET($F$7,0,$E990))-SUM($G990:AF990),(((INDEX('PTRM input'!$G$385:$P$434,A17offset,$E990)-INDEX('PTRM input'!$G$277:$P$326,A17offset,$E990))*OFFSET($F$7,0,$E990))-SUM($G990:AF990))*(OFFSET('PTRM input'!$G$477,0,$E990-1)/A17taxstdlife))))</f>
        <v>0</v>
      </c>
      <c r="AH990" s="251">
        <f ca="1">IF(A17taxstdlife="n/a","n/a",IF(A17taxstdlife="",0,IF(AH$3&gt;(A17stdlife+$E990),((INDEX('PTRM input'!$G$385:$P$434,A17offset,$E990)-INDEX('PTRM input'!$G$277:$P$326,A17offset,$E990))*OFFSET($F$7,0,$E990))-SUM($G990:AG990),(((INDEX('PTRM input'!$G$385:$P$434,A17offset,$E990)-INDEX('PTRM input'!$G$277:$P$326,A17offset,$E990))*OFFSET($F$7,0,$E990))-SUM($G990:AG990))*(OFFSET('PTRM input'!$G$477,0,$E990-1)/A17taxstdlife))))</f>
        <v>0</v>
      </c>
      <c r="AI990" s="251">
        <f ca="1">IF(A17taxstdlife="n/a","n/a",IF(A17taxstdlife="",0,IF(AI$3&gt;(A17stdlife+$E990),((INDEX('PTRM input'!$G$385:$P$434,A17offset,$E990)-INDEX('PTRM input'!$G$277:$P$326,A17offset,$E990))*OFFSET($F$7,0,$E990))-SUM($G990:AH990),(((INDEX('PTRM input'!$G$385:$P$434,A17offset,$E990)-INDEX('PTRM input'!$G$277:$P$326,A17offset,$E990))*OFFSET($F$7,0,$E990))-SUM($G990:AH990))*(OFFSET('PTRM input'!$G$477,0,$E990-1)/A17taxstdlife))))</f>
        <v>0</v>
      </c>
      <c r="AJ990" s="251">
        <f ca="1">IF(A17taxstdlife="n/a","n/a",IF(A17taxstdlife="",0,IF(AJ$3&gt;(A17stdlife+$E990),((INDEX('PTRM input'!$G$385:$P$434,A17offset,$E990)-INDEX('PTRM input'!$G$277:$P$326,A17offset,$E990))*OFFSET($F$7,0,$E990))-SUM($G990:AI990),(((INDEX('PTRM input'!$G$385:$P$434,A17offset,$E990)-INDEX('PTRM input'!$G$277:$P$326,A17offset,$E990))*OFFSET($F$7,0,$E990))-SUM($G990:AI990))*(OFFSET('PTRM input'!$G$477,0,$E990-1)/A17taxstdlife))))</f>
        <v>0</v>
      </c>
      <c r="AK990" s="251">
        <f ca="1">IF(A17taxstdlife="n/a","n/a",IF(A17taxstdlife="",0,IF(AK$3&gt;(A17stdlife+$E990),((INDEX('PTRM input'!$G$385:$P$434,A17offset,$E990)-INDEX('PTRM input'!$G$277:$P$326,A17offset,$E990))*OFFSET($F$7,0,$E990))-SUM($G990:AJ990),(((INDEX('PTRM input'!$G$385:$P$434,A17offset,$E990)-INDEX('PTRM input'!$G$277:$P$326,A17offset,$E990))*OFFSET($F$7,0,$E990))-SUM($G990:AJ990))*(OFFSET('PTRM input'!$G$477,0,$E990-1)/A17taxstdlife))))</f>
        <v>0</v>
      </c>
      <c r="AL990" s="251">
        <f ca="1">IF(A17taxstdlife="n/a","n/a",IF(A17taxstdlife="",0,IF(AL$3&gt;(A17stdlife+$E990),((INDEX('PTRM input'!$G$385:$P$434,A17offset,$E990)-INDEX('PTRM input'!$G$277:$P$326,A17offset,$E990))*OFFSET($F$7,0,$E990))-SUM($G990:AK990),(((INDEX('PTRM input'!$G$385:$P$434,A17offset,$E990)-INDEX('PTRM input'!$G$277:$P$326,A17offset,$E990))*OFFSET($F$7,0,$E990))-SUM($G990:AK990))*(OFFSET('PTRM input'!$G$477,0,$E990-1)/A17taxstdlife))))</f>
        <v>0</v>
      </c>
      <c r="AM990" s="251">
        <f ca="1">IF(A17taxstdlife="n/a","n/a",IF(A17taxstdlife="",0,IF(AM$3&gt;(A17stdlife+$E990),((INDEX('PTRM input'!$G$385:$P$434,A17offset,$E990)-INDEX('PTRM input'!$G$277:$P$326,A17offset,$E990))*OFFSET($F$7,0,$E990))-SUM($G990:AL990),(((INDEX('PTRM input'!$G$385:$P$434,A17offset,$E990)-INDEX('PTRM input'!$G$277:$P$326,A17offset,$E990))*OFFSET($F$7,0,$E990))-SUM($G990:AL990))*(OFFSET('PTRM input'!$G$477,0,$E990-1)/A17taxstdlife))))</f>
        <v>0</v>
      </c>
      <c r="AN990" s="251">
        <f ca="1">IF(A17taxstdlife="n/a","n/a",IF(A17taxstdlife="",0,IF(AN$3&gt;(A17stdlife+$E990),((INDEX('PTRM input'!$G$385:$P$434,A17offset,$E990)-INDEX('PTRM input'!$G$277:$P$326,A17offset,$E990))*OFFSET($F$7,0,$E990))-SUM($G990:AM990),(((INDEX('PTRM input'!$G$385:$P$434,A17offset,$E990)-INDEX('PTRM input'!$G$277:$P$326,A17offset,$E990))*OFFSET($F$7,0,$E990))-SUM($G990:AM990))*(OFFSET('PTRM input'!$G$477,0,$E990-1)/A17taxstdlife))))</f>
        <v>0</v>
      </c>
      <c r="AO990" s="251">
        <f ca="1">IF(A17taxstdlife="n/a","n/a",IF(A17taxstdlife="",0,IF(AO$3&gt;(A17stdlife+$E990),((INDEX('PTRM input'!$G$385:$P$434,A17offset,$E990)-INDEX('PTRM input'!$G$277:$P$326,A17offset,$E990))*OFFSET($F$7,0,$E990))-SUM($G990:AN990),(((INDEX('PTRM input'!$G$385:$P$434,A17offset,$E990)-INDEX('PTRM input'!$G$277:$P$326,A17offset,$E990))*OFFSET($F$7,0,$E990))-SUM($G990:AN990))*(OFFSET('PTRM input'!$G$477,0,$E990-1)/A17taxstdlife))))</f>
        <v>0</v>
      </c>
      <c r="AP990" s="251">
        <f ca="1">IF(A17taxstdlife="n/a","n/a",IF(A17taxstdlife="",0,IF(AP$3&gt;(A17stdlife+$E990),((INDEX('PTRM input'!$G$385:$P$434,A17offset,$E990)-INDEX('PTRM input'!$G$277:$P$326,A17offset,$E990))*OFFSET($F$7,0,$E990))-SUM($G990:AO990),(((INDEX('PTRM input'!$G$385:$P$434,A17offset,$E990)-INDEX('PTRM input'!$G$277:$P$326,A17offset,$E990))*OFFSET($F$7,0,$E990))-SUM($G990:AO990))*(OFFSET('PTRM input'!$G$477,0,$E990-1)/A17taxstdlife))))</f>
        <v>0</v>
      </c>
      <c r="AQ990" s="251">
        <f ca="1">IF(A17taxstdlife="n/a","n/a",IF(A17taxstdlife="",0,IF(AQ$3&gt;(A17stdlife+$E990),((INDEX('PTRM input'!$G$385:$P$434,A17offset,$E990)-INDEX('PTRM input'!$G$277:$P$326,A17offset,$E990))*OFFSET($F$7,0,$E990))-SUM($G990:AP990),(((INDEX('PTRM input'!$G$385:$P$434,A17offset,$E990)-INDEX('PTRM input'!$G$277:$P$326,A17offset,$E990))*OFFSET($F$7,0,$E990))-SUM($G990:AP990))*(OFFSET('PTRM input'!$G$477,0,$E990-1)/A17taxstdlife))))</f>
        <v>0</v>
      </c>
      <c r="AR990" s="251">
        <f ca="1">IF(A17taxstdlife="n/a","n/a",IF(A17taxstdlife="",0,IF(AR$3&gt;(A17stdlife+$E990),((INDEX('PTRM input'!$G$385:$P$434,A17offset,$E990)-INDEX('PTRM input'!$G$277:$P$326,A17offset,$E990))*OFFSET($F$7,0,$E990))-SUM($G990:AQ990),(((INDEX('PTRM input'!$G$385:$P$434,A17offset,$E990)-INDEX('PTRM input'!$G$277:$P$326,A17offset,$E990))*OFFSET($F$7,0,$E990))-SUM($G990:AQ990))*(OFFSET('PTRM input'!$G$477,0,$E990-1)/A17taxstdlife))))</f>
        <v>0</v>
      </c>
      <c r="AS990" s="251">
        <f ca="1">IF(A17taxstdlife="n/a","n/a",IF(A17taxstdlife="",0,IF(AS$3&gt;(A17stdlife+$E990),((INDEX('PTRM input'!$G$385:$P$434,A17offset,$E990)-INDEX('PTRM input'!$G$277:$P$326,A17offset,$E990))*OFFSET($F$7,0,$E990))-SUM($G990:AR990),(((INDEX('PTRM input'!$G$385:$P$434,A17offset,$E990)-INDEX('PTRM input'!$G$277:$P$326,A17offset,$E990))*OFFSET($F$7,0,$E990))-SUM($G990:AR990))*(OFFSET('PTRM input'!$G$477,0,$E990-1)/A17taxstdlife))))</f>
        <v>0</v>
      </c>
      <c r="AT990" s="251">
        <f ca="1">IF(A17taxstdlife="n/a","n/a",IF(A17taxstdlife="",0,IF(AT$3&gt;(A17stdlife+$E990),((INDEX('PTRM input'!$G$385:$P$434,A17offset,$E990)-INDEX('PTRM input'!$G$277:$P$326,A17offset,$E990))*OFFSET($F$7,0,$E990))-SUM($G990:AS990),(((INDEX('PTRM input'!$G$385:$P$434,A17offset,$E990)-INDEX('PTRM input'!$G$277:$P$326,A17offset,$E990))*OFFSET($F$7,0,$E990))-SUM($G990:AS990))*(OFFSET('PTRM input'!$G$477,0,$E990-1)/A17taxstdlife))))</f>
        <v>0</v>
      </c>
      <c r="AU990" s="251">
        <f ca="1">IF(A17taxstdlife="n/a","n/a",IF(A17taxstdlife="",0,IF(AU$3&gt;(A17stdlife+$E990),((INDEX('PTRM input'!$G$385:$P$434,A17offset,$E990)-INDEX('PTRM input'!$G$277:$P$326,A17offset,$E990))*OFFSET($F$7,0,$E990))-SUM($G990:AT990),(((INDEX('PTRM input'!$G$385:$P$434,A17offset,$E990)-INDEX('PTRM input'!$G$277:$P$326,A17offset,$E990))*OFFSET($F$7,0,$E990))-SUM($G990:AT990))*(OFFSET('PTRM input'!$G$477,0,$E990-1)/A17taxstdlife))))</f>
        <v>0</v>
      </c>
      <c r="AV990" s="251">
        <f ca="1">IF(A17taxstdlife="n/a","n/a",IF(A17taxstdlife="",0,IF(AV$3&gt;(A17stdlife+$E990),((INDEX('PTRM input'!$G$385:$P$434,A17offset,$E990)-INDEX('PTRM input'!$G$277:$P$326,A17offset,$E990))*OFFSET($F$7,0,$E990))-SUM($G990:AU990),(((INDEX('PTRM input'!$G$385:$P$434,A17offset,$E990)-INDEX('PTRM input'!$G$277:$P$326,A17offset,$E990))*OFFSET($F$7,0,$E990))-SUM($G990:AU990))*(OFFSET('PTRM input'!$G$477,0,$E990-1)/A17taxstdlife))))</f>
        <v>0</v>
      </c>
      <c r="AW990" s="251">
        <f ca="1">IF(A17taxstdlife="n/a","n/a",IF(A17taxstdlife="",0,IF(AW$3&gt;(A17stdlife+$E990),((INDEX('PTRM input'!$G$385:$P$434,A17offset,$E990)-INDEX('PTRM input'!$G$277:$P$326,A17offset,$E990))*OFFSET($F$7,0,$E990))-SUM($G990:AV990),(((INDEX('PTRM input'!$G$385:$P$434,A17offset,$E990)-INDEX('PTRM input'!$G$277:$P$326,A17offset,$E990))*OFFSET($F$7,0,$E990))-SUM($G990:AV990))*(OFFSET('PTRM input'!$G$477,0,$E990-1)/A17taxstdlife))))</f>
        <v>0</v>
      </c>
      <c r="AX990" s="251">
        <f ca="1">IF(A17taxstdlife="n/a","n/a",IF(A17taxstdlife="",0,IF(AX$3&gt;(A17stdlife+$E990),((INDEX('PTRM input'!$G$385:$P$434,A17offset,$E990)-INDEX('PTRM input'!$G$277:$P$326,A17offset,$E990))*OFFSET($F$7,0,$E990))-SUM($G990:AW990),(((INDEX('PTRM input'!$G$385:$P$434,A17offset,$E990)-INDEX('PTRM input'!$G$277:$P$326,A17offset,$E990))*OFFSET($F$7,0,$E990))-SUM($G990:AW990))*(OFFSET('PTRM input'!$G$477,0,$E990-1)/A17taxstdlife))))</f>
        <v>0</v>
      </c>
      <c r="AY990" s="251">
        <f ca="1">IF(A17taxstdlife="n/a","n/a",IF(A17taxstdlife="",0,IF(AY$3&gt;(A17stdlife+$E990),((INDEX('PTRM input'!$G$385:$P$434,A17offset,$E990)-INDEX('PTRM input'!$G$277:$P$326,A17offset,$E990))*OFFSET($F$7,0,$E990))-SUM($G990:AX990),(((INDEX('PTRM input'!$G$385:$P$434,A17offset,$E990)-INDEX('PTRM input'!$G$277:$P$326,A17offset,$E990))*OFFSET($F$7,0,$E990))-SUM($G990:AX990))*(OFFSET('PTRM input'!$G$477,0,$E990-1)/A17taxstdlife))))</f>
        <v>0</v>
      </c>
      <c r="AZ990" s="251">
        <f ca="1">IF(A17taxstdlife="n/a","n/a",IF(A17taxstdlife="",0,IF(AZ$3&gt;(A17stdlife+$E990),((INDEX('PTRM input'!$G$385:$P$434,A17offset,$E990)-INDEX('PTRM input'!$G$277:$P$326,A17offset,$E990))*OFFSET($F$7,0,$E990))-SUM($G990:AY990),(((INDEX('PTRM input'!$G$385:$P$434,A17offset,$E990)-INDEX('PTRM input'!$G$277:$P$326,A17offset,$E990))*OFFSET($F$7,0,$E990))-SUM($G990:AY990))*(OFFSET('PTRM input'!$G$477,0,$E990-1)/A17taxstdlife))))</f>
        <v>0</v>
      </c>
      <c r="BA990" s="251">
        <f ca="1">IF(A17taxstdlife="n/a","n/a",IF(A17taxstdlife="",0,IF(BA$3&gt;(A17stdlife+$E990),((INDEX('PTRM input'!$G$385:$P$434,A17offset,$E990)-INDEX('PTRM input'!$G$277:$P$326,A17offset,$E990))*OFFSET($F$7,0,$E990))-SUM($G990:AZ990),(((INDEX('PTRM input'!$G$385:$P$434,A17offset,$E990)-INDEX('PTRM input'!$G$277:$P$326,A17offset,$E990))*OFFSET($F$7,0,$E990))-SUM($G990:AZ990))*(OFFSET('PTRM input'!$G$477,0,$E990-1)/A17taxstdlife))))</f>
        <v>0</v>
      </c>
      <c r="BB990" s="251">
        <f ca="1">IF(A17taxstdlife="n/a","n/a",IF(A17taxstdlife="",0,IF(BB$3&gt;(A17stdlife+$E990),((INDEX('PTRM input'!$G$385:$P$434,A17offset,$E990)-INDEX('PTRM input'!$G$277:$P$326,A17offset,$E990))*OFFSET($F$7,0,$E990))-SUM($G990:BA990),(((INDEX('PTRM input'!$G$385:$P$434,A17offset,$E990)-INDEX('PTRM input'!$G$277:$P$326,A17offset,$E990))*OFFSET($F$7,0,$E990))-SUM($G990:BA990))*(OFFSET('PTRM input'!$G$477,0,$E990-1)/A17taxstdlife))))</f>
        <v>0</v>
      </c>
      <c r="BC990" s="251">
        <f ca="1">IF(A17taxstdlife="n/a","n/a",IF(A17taxstdlife="",0,IF(BC$3&gt;(A17stdlife+$E990),((INDEX('PTRM input'!$G$385:$P$434,A17offset,$E990)-INDEX('PTRM input'!$G$277:$P$326,A17offset,$E990))*OFFSET($F$7,0,$E990))-SUM($G990:BB990),(((INDEX('PTRM input'!$G$385:$P$434,A17offset,$E990)-INDEX('PTRM input'!$G$277:$P$326,A17offset,$E990))*OFFSET($F$7,0,$E990))-SUM($G990:BB990))*(OFFSET('PTRM input'!$G$477,0,$E990-1)/A17taxstdlife))))</f>
        <v>0</v>
      </c>
      <c r="BD990" s="251">
        <f ca="1">IF(A17taxstdlife="n/a","n/a",IF(A17taxstdlife="",0,IF(BD$3&gt;(A17stdlife+$E990),((INDEX('PTRM input'!$G$385:$P$434,A17offset,$E990)-INDEX('PTRM input'!$G$277:$P$326,A17offset,$E990))*OFFSET($F$7,0,$E990))-SUM($G990:BC990),(((INDEX('PTRM input'!$G$385:$P$434,A17offset,$E990)-INDEX('PTRM input'!$G$277:$P$326,A17offset,$E990))*OFFSET($F$7,0,$E990))-SUM($G990:BC990))*(OFFSET('PTRM input'!$G$477,0,$E990-1)/A17taxstdlife))))</f>
        <v>0</v>
      </c>
      <c r="BE990" s="251">
        <f ca="1">IF(A17taxstdlife="n/a","n/a",IF(A17taxstdlife="",0,IF(BE$3&gt;(A17stdlife+$E990),((INDEX('PTRM input'!$G$385:$P$434,A17offset,$E990)-INDEX('PTRM input'!$G$277:$P$326,A17offset,$E990))*OFFSET($F$7,0,$E990))-SUM($G990:BD990),(((INDEX('PTRM input'!$G$385:$P$434,A17offset,$E990)-INDEX('PTRM input'!$G$277:$P$326,A17offset,$E990))*OFFSET($F$7,0,$E990))-SUM($G990:BD990))*(OFFSET('PTRM input'!$G$477,0,$E990-1)/A17taxstdlife))))</f>
        <v>0</v>
      </c>
      <c r="BF990" s="251">
        <f ca="1">IF(A17taxstdlife="n/a","n/a",IF(A17taxstdlife="",0,IF(BF$3&gt;(A17stdlife+$E990),((INDEX('PTRM input'!$G$385:$P$434,A17offset,$E990)-INDEX('PTRM input'!$G$277:$P$326,A17offset,$E990))*OFFSET($F$7,0,$E990))-SUM($G990:BE990),(((INDEX('PTRM input'!$G$385:$P$434,A17offset,$E990)-INDEX('PTRM input'!$G$277:$P$326,A17offset,$E990))*OFFSET($F$7,0,$E990))-SUM($G990:BE990))*(OFFSET('PTRM input'!$G$477,0,$E990-1)/A17taxstdlife))))</f>
        <v>0</v>
      </c>
      <c r="BG990" s="251">
        <f ca="1">IF(A17taxstdlife="n/a","n/a",IF(A17taxstdlife="",0,IF(BG$3&gt;(A17stdlife+$E990),((INDEX('PTRM input'!$G$385:$P$434,A17offset,$E990)-INDEX('PTRM input'!$G$277:$P$326,A17offset,$E990))*OFFSET($F$7,0,$E990))-SUM($G990:BF990),(((INDEX('PTRM input'!$G$385:$P$434,A17offset,$E990)-INDEX('PTRM input'!$G$277:$P$326,A17offset,$E990))*OFFSET($F$7,0,$E990))-SUM($G990:BF990))*(OFFSET('PTRM input'!$G$477,0,$E990-1)/A17taxstdlife))))</f>
        <v>0</v>
      </c>
      <c r="BH990" s="251">
        <f ca="1">IF(A17taxstdlife="n/a","n/a",IF(A17taxstdlife="",0,IF(BH$3&gt;(A17stdlife+$E990),((INDEX('PTRM input'!$G$385:$P$434,A17offset,$E990)-INDEX('PTRM input'!$G$277:$P$326,A17offset,$E990))*OFFSET($F$7,0,$E990))-SUM($G990:BG990),(((INDEX('PTRM input'!$G$385:$P$434,A17offset,$E990)-INDEX('PTRM input'!$G$277:$P$326,A17offset,$E990))*OFFSET($F$7,0,$E990))-SUM($G990:BG990))*(OFFSET('PTRM input'!$G$477,0,$E990-1)/A17taxstdlife))))</f>
        <v>0</v>
      </c>
      <c r="BI990" s="251">
        <f ca="1">IF(A17taxstdlife="n/a","n/a",IF(A17taxstdlife="",0,IF(BI$3&gt;(A17stdlife+$E990),((INDEX('PTRM input'!$G$385:$P$434,A17offset,$E990)-INDEX('PTRM input'!$G$277:$P$326,A17offset,$E990))*OFFSET($F$7,0,$E990))-SUM($G990:BH990),(((INDEX('PTRM input'!$G$385:$P$434,A17offset,$E990)-INDEX('PTRM input'!$G$277:$P$326,A17offset,$E990))*OFFSET($F$7,0,$E990))-SUM($G990:BH990))*(OFFSET('PTRM input'!$G$477,0,$E990-1)/A17taxstdlife))))</f>
        <v>0</v>
      </c>
      <c r="BJ990" s="116"/>
      <c r="BK990" s="116"/>
      <c r="BL990" s="116"/>
      <c r="BM990" s="116"/>
    </row>
    <row r="991" spans="1:65" ht="12.75" hidden="1" customHeight="1" outlineLevel="2">
      <c r="A991" s="366"/>
      <c r="B991" s="19"/>
      <c r="C991" s="18"/>
      <c r="D991" s="760"/>
      <c r="E991" s="86">
        <v>2</v>
      </c>
      <c r="F991" s="356"/>
      <c r="G991" s="434"/>
      <c r="H991" s="619"/>
      <c r="I991" s="251">
        <f ca="1">IF(A17taxstdlife="n/a","n/a",IF(A17taxstdlife="",0,IF(I$3&gt;(A17stdlife+$E991),((INDEX('PTRM input'!$G$385:$P$434,A17offset,$E991)-INDEX('PTRM input'!$G$277:$P$326,A17offset,$E991))*OFFSET($F$7,0,$E991))-SUM($G991:H991),(((INDEX('PTRM input'!$G$385:$P$434,A17offset,$E991)-INDEX('PTRM input'!$G$277:$P$326,A17offset,$E991))*OFFSET($F$7,0,$E991))-SUM($G991:H991))*(OFFSET('PTRM input'!$G$477,0,$E991-1)/A17taxstdlife))))</f>
        <v>0</v>
      </c>
      <c r="J991" s="251">
        <f ca="1">IF(A17taxstdlife="n/a","n/a",IF(A17taxstdlife="",0,IF(J$3&gt;(A17stdlife+$E991),((INDEX('PTRM input'!$G$385:$P$434,A17offset,$E991)-INDEX('PTRM input'!$G$277:$P$326,A17offset,$E991))*OFFSET($F$7,0,$E991))-SUM($G991:I991),(((INDEX('PTRM input'!$G$385:$P$434,A17offset,$E991)-INDEX('PTRM input'!$G$277:$P$326,A17offset,$E991))*OFFSET($F$7,0,$E991))-SUM($G991:I991))*(OFFSET('PTRM input'!$G$477,0,$E991-1)/A17taxstdlife))))</f>
        <v>0</v>
      </c>
      <c r="K991" s="251">
        <f ca="1">IF(A17taxstdlife="n/a","n/a",IF(A17taxstdlife="",0,IF(K$3&gt;(A17stdlife+$E991),((INDEX('PTRM input'!$G$385:$P$434,A17offset,$E991)-INDEX('PTRM input'!$G$277:$P$326,A17offset,$E991))*OFFSET($F$7,0,$E991))-SUM($G991:J991),(((INDEX('PTRM input'!$G$385:$P$434,A17offset,$E991)-INDEX('PTRM input'!$G$277:$P$326,A17offset,$E991))*OFFSET($F$7,0,$E991))-SUM($G991:J991))*(OFFSET('PTRM input'!$G$477,0,$E991-1)/A17taxstdlife))))</f>
        <v>0</v>
      </c>
      <c r="L991" s="251">
        <f ca="1">IF(A17taxstdlife="n/a","n/a",IF(A17taxstdlife="",0,IF(L$3&gt;(A17stdlife+$E991),((INDEX('PTRM input'!$G$385:$P$434,A17offset,$E991)-INDEX('PTRM input'!$G$277:$P$326,A17offset,$E991))*OFFSET($F$7,0,$E991))-SUM($G991:K991),(((INDEX('PTRM input'!$G$385:$P$434,A17offset,$E991)-INDEX('PTRM input'!$G$277:$P$326,A17offset,$E991))*OFFSET($F$7,0,$E991))-SUM($G991:K991))*(OFFSET('PTRM input'!$G$477,0,$E991-1)/A17taxstdlife))))</f>
        <v>0</v>
      </c>
      <c r="M991" s="251">
        <f ca="1">IF(A17taxstdlife="n/a","n/a",IF(A17taxstdlife="",0,IF(M$3&gt;(A17stdlife+$E991),((INDEX('PTRM input'!$G$385:$P$434,A17offset,$E991)-INDEX('PTRM input'!$G$277:$P$326,A17offset,$E991))*OFFSET($F$7,0,$E991))-SUM($G991:L991),(((INDEX('PTRM input'!$G$385:$P$434,A17offset,$E991)-INDEX('PTRM input'!$G$277:$P$326,A17offset,$E991))*OFFSET($F$7,0,$E991))-SUM($G991:L991))*(OFFSET('PTRM input'!$G$477,0,$E991-1)/A17taxstdlife))))</f>
        <v>0</v>
      </c>
      <c r="N991" s="251">
        <f ca="1">IF(A17taxstdlife="n/a","n/a",IF(A17taxstdlife="",0,IF(N$3&gt;(A17stdlife+$E991),((INDEX('PTRM input'!$G$385:$P$434,A17offset,$E991)-INDEX('PTRM input'!$G$277:$P$326,A17offset,$E991))*OFFSET($F$7,0,$E991))-SUM($G991:M991),(((INDEX('PTRM input'!$G$385:$P$434,A17offset,$E991)-INDEX('PTRM input'!$G$277:$P$326,A17offset,$E991))*OFFSET($F$7,0,$E991))-SUM($G991:M991))*(OFFSET('PTRM input'!$G$477,0,$E991-1)/A17taxstdlife))))</f>
        <v>0</v>
      </c>
      <c r="O991" s="251">
        <f ca="1">IF(A17taxstdlife="n/a","n/a",IF(A17taxstdlife="",0,IF(O$3&gt;(A17stdlife+$E991),((INDEX('PTRM input'!$G$385:$P$434,A17offset,$E991)-INDEX('PTRM input'!$G$277:$P$326,A17offset,$E991))*OFFSET($F$7,0,$E991))-SUM($G991:N991),(((INDEX('PTRM input'!$G$385:$P$434,A17offset,$E991)-INDEX('PTRM input'!$G$277:$P$326,A17offset,$E991))*OFFSET($F$7,0,$E991))-SUM($G991:N991))*(OFFSET('PTRM input'!$G$477,0,$E991-1)/A17taxstdlife))))</f>
        <v>0</v>
      </c>
      <c r="P991" s="251">
        <f ca="1">IF(A17taxstdlife="n/a","n/a",IF(A17taxstdlife="",0,IF(P$3&gt;(A17stdlife+$E991),((INDEX('PTRM input'!$G$385:$P$434,A17offset,$E991)-INDEX('PTRM input'!$G$277:$P$326,A17offset,$E991))*OFFSET($F$7,0,$E991))-SUM($G991:O991),(((INDEX('PTRM input'!$G$385:$P$434,A17offset,$E991)-INDEX('PTRM input'!$G$277:$P$326,A17offset,$E991))*OFFSET($F$7,0,$E991))-SUM($G991:O991))*(OFFSET('PTRM input'!$G$477,0,$E991-1)/A17taxstdlife))))</f>
        <v>0</v>
      </c>
      <c r="Q991" s="251">
        <f ca="1">IF(A17taxstdlife="n/a","n/a",IF(A17taxstdlife="",0,IF(Q$3&gt;(A17stdlife+$E991),((INDEX('PTRM input'!$G$385:$P$434,A17offset,$E991)-INDEX('PTRM input'!$G$277:$P$326,A17offset,$E991))*OFFSET($F$7,0,$E991))-SUM($G991:P991),(((INDEX('PTRM input'!$G$385:$P$434,A17offset,$E991)-INDEX('PTRM input'!$G$277:$P$326,A17offset,$E991))*OFFSET($F$7,0,$E991))-SUM($G991:P991))*(OFFSET('PTRM input'!$G$477,0,$E991-1)/A17taxstdlife))))</f>
        <v>0</v>
      </c>
      <c r="R991" s="251">
        <f ca="1">IF(A17taxstdlife="n/a","n/a",IF(A17taxstdlife="",0,IF(R$3&gt;(A17stdlife+$E991),((INDEX('PTRM input'!$G$385:$P$434,A17offset,$E991)-INDEX('PTRM input'!$G$277:$P$326,A17offset,$E991))*OFFSET($F$7,0,$E991))-SUM($G991:Q991),(((INDEX('PTRM input'!$G$385:$P$434,A17offset,$E991)-INDEX('PTRM input'!$G$277:$P$326,A17offset,$E991))*OFFSET($F$7,0,$E991))-SUM($G991:Q991))*(OFFSET('PTRM input'!$G$477,0,$E991-1)/A17taxstdlife))))</f>
        <v>0</v>
      </c>
      <c r="S991" s="251">
        <f ca="1">IF(A17taxstdlife="n/a","n/a",IF(A17taxstdlife="",0,IF(S$3&gt;(A17stdlife+$E991),((INDEX('PTRM input'!$G$385:$P$434,A17offset,$E991)-INDEX('PTRM input'!$G$277:$P$326,A17offset,$E991))*OFFSET($F$7,0,$E991))-SUM($G991:R991),(((INDEX('PTRM input'!$G$385:$P$434,A17offset,$E991)-INDEX('PTRM input'!$G$277:$P$326,A17offset,$E991))*OFFSET($F$7,0,$E991))-SUM($G991:R991))*(OFFSET('PTRM input'!$G$477,0,$E991-1)/A17taxstdlife))))</f>
        <v>0</v>
      </c>
      <c r="T991" s="251">
        <f ca="1">IF(A17taxstdlife="n/a","n/a",IF(A17taxstdlife="",0,IF(T$3&gt;(A17stdlife+$E991),((INDEX('PTRM input'!$G$385:$P$434,A17offset,$E991)-INDEX('PTRM input'!$G$277:$P$326,A17offset,$E991))*OFFSET($F$7,0,$E991))-SUM($G991:S991),(((INDEX('PTRM input'!$G$385:$P$434,A17offset,$E991)-INDEX('PTRM input'!$G$277:$P$326,A17offset,$E991))*OFFSET($F$7,0,$E991))-SUM($G991:S991))*(OFFSET('PTRM input'!$G$477,0,$E991-1)/A17taxstdlife))))</f>
        <v>0</v>
      </c>
      <c r="U991" s="251">
        <f ca="1">IF(A17taxstdlife="n/a","n/a",IF(A17taxstdlife="",0,IF(U$3&gt;(A17stdlife+$E991),((INDEX('PTRM input'!$G$385:$P$434,A17offset,$E991)-INDEX('PTRM input'!$G$277:$P$326,A17offset,$E991))*OFFSET($F$7,0,$E991))-SUM($G991:T991),(((INDEX('PTRM input'!$G$385:$P$434,A17offset,$E991)-INDEX('PTRM input'!$G$277:$P$326,A17offset,$E991))*OFFSET($F$7,0,$E991))-SUM($G991:T991))*(OFFSET('PTRM input'!$G$477,0,$E991-1)/A17taxstdlife))))</f>
        <v>0</v>
      </c>
      <c r="V991" s="251">
        <f ca="1">IF(A17taxstdlife="n/a","n/a",IF(A17taxstdlife="",0,IF(V$3&gt;(A17stdlife+$E991),((INDEX('PTRM input'!$G$385:$P$434,A17offset,$E991)-INDEX('PTRM input'!$G$277:$P$326,A17offset,$E991))*OFFSET($F$7,0,$E991))-SUM($G991:U991),(((INDEX('PTRM input'!$G$385:$P$434,A17offset,$E991)-INDEX('PTRM input'!$G$277:$P$326,A17offset,$E991))*OFFSET($F$7,0,$E991))-SUM($G991:U991))*(OFFSET('PTRM input'!$G$477,0,$E991-1)/A17taxstdlife))))</f>
        <v>0</v>
      </c>
      <c r="W991" s="251">
        <f ca="1">IF(A17taxstdlife="n/a","n/a",IF(A17taxstdlife="",0,IF(W$3&gt;(A17stdlife+$E991),((INDEX('PTRM input'!$G$385:$P$434,A17offset,$E991)-INDEX('PTRM input'!$G$277:$P$326,A17offset,$E991))*OFFSET($F$7,0,$E991))-SUM($G991:V991),(((INDEX('PTRM input'!$G$385:$P$434,A17offset,$E991)-INDEX('PTRM input'!$G$277:$P$326,A17offset,$E991))*OFFSET($F$7,0,$E991))-SUM($G991:V991))*(OFFSET('PTRM input'!$G$477,0,$E991-1)/A17taxstdlife))))</f>
        <v>0</v>
      </c>
      <c r="X991" s="251">
        <f ca="1">IF(A17taxstdlife="n/a","n/a",IF(A17taxstdlife="",0,IF(X$3&gt;(A17stdlife+$E991),((INDEX('PTRM input'!$G$385:$P$434,A17offset,$E991)-INDEX('PTRM input'!$G$277:$P$326,A17offset,$E991))*OFFSET($F$7,0,$E991))-SUM($G991:W991),(((INDEX('PTRM input'!$G$385:$P$434,A17offset,$E991)-INDEX('PTRM input'!$G$277:$P$326,A17offset,$E991))*OFFSET($F$7,0,$E991))-SUM($G991:W991))*(OFFSET('PTRM input'!$G$477,0,$E991-1)/A17taxstdlife))))</f>
        <v>0</v>
      </c>
      <c r="Y991" s="251">
        <f ca="1">IF(A17taxstdlife="n/a","n/a",IF(A17taxstdlife="",0,IF(Y$3&gt;(A17stdlife+$E991),((INDEX('PTRM input'!$G$385:$P$434,A17offset,$E991)-INDEX('PTRM input'!$G$277:$P$326,A17offset,$E991))*OFFSET($F$7,0,$E991))-SUM($G991:X991),(((INDEX('PTRM input'!$G$385:$P$434,A17offset,$E991)-INDEX('PTRM input'!$G$277:$P$326,A17offset,$E991))*OFFSET($F$7,0,$E991))-SUM($G991:X991))*(OFFSET('PTRM input'!$G$477,0,$E991-1)/A17taxstdlife))))</f>
        <v>0</v>
      </c>
      <c r="Z991" s="251">
        <f ca="1">IF(A17taxstdlife="n/a","n/a",IF(A17taxstdlife="",0,IF(Z$3&gt;(A17stdlife+$E991),((INDEX('PTRM input'!$G$385:$P$434,A17offset,$E991)-INDEX('PTRM input'!$G$277:$P$326,A17offset,$E991))*OFFSET($F$7,0,$E991))-SUM($G991:Y991),(((INDEX('PTRM input'!$G$385:$P$434,A17offset,$E991)-INDEX('PTRM input'!$G$277:$P$326,A17offset,$E991))*OFFSET($F$7,0,$E991))-SUM($G991:Y991))*(OFFSET('PTRM input'!$G$477,0,$E991-1)/A17taxstdlife))))</f>
        <v>0</v>
      </c>
      <c r="AA991" s="251">
        <f ca="1">IF(A17taxstdlife="n/a","n/a",IF(A17taxstdlife="",0,IF(AA$3&gt;(A17stdlife+$E991),((INDEX('PTRM input'!$G$385:$P$434,A17offset,$E991)-INDEX('PTRM input'!$G$277:$P$326,A17offset,$E991))*OFFSET($F$7,0,$E991))-SUM($G991:Z991),(((INDEX('PTRM input'!$G$385:$P$434,A17offset,$E991)-INDEX('PTRM input'!$G$277:$P$326,A17offset,$E991))*OFFSET($F$7,0,$E991))-SUM($G991:Z991))*(OFFSET('PTRM input'!$G$477,0,$E991-1)/A17taxstdlife))))</f>
        <v>0</v>
      </c>
      <c r="AB991" s="251">
        <f ca="1">IF(A17taxstdlife="n/a","n/a",IF(A17taxstdlife="",0,IF(AB$3&gt;(A17stdlife+$E991),((INDEX('PTRM input'!$G$385:$P$434,A17offset,$E991)-INDEX('PTRM input'!$G$277:$P$326,A17offset,$E991))*OFFSET($F$7,0,$E991))-SUM($G991:AA991),(((INDEX('PTRM input'!$G$385:$P$434,A17offset,$E991)-INDEX('PTRM input'!$G$277:$P$326,A17offset,$E991))*OFFSET($F$7,0,$E991))-SUM($G991:AA991))*(OFFSET('PTRM input'!$G$477,0,$E991-1)/A17taxstdlife))))</f>
        <v>0</v>
      </c>
      <c r="AC991" s="251">
        <f ca="1">IF(A17taxstdlife="n/a","n/a",IF(A17taxstdlife="",0,IF(AC$3&gt;(A17stdlife+$E991),((INDEX('PTRM input'!$G$385:$P$434,A17offset,$E991)-INDEX('PTRM input'!$G$277:$P$326,A17offset,$E991))*OFFSET($F$7,0,$E991))-SUM($G991:AB991),(((INDEX('PTRM input'!$G$385:$P$434,A17offset,$E991)-INDEX('PTRM input'!$G$277:$P$326,A17offset,$E991))*OFFSET($F$7,0,$E991))-SUM($G991:AB991))*(OFFSET('PTRM input'!$G$477,0,$E991-1)/A17taxstdlife))))</f>
        <v>0</v>
      </c>
      <c r="AD991" s="251">
        <f ca="1">IF(A17taxstdlife="n/a","n/a",IF(A17taxstdlife="",0,IF(AD$3&gt;(A17stdlife+$E991),((INDEX('PTRM input'!$G$385:$P$434,A17offset,$E991)-INDEX('PTRM input'!$G$277:$P$326,A17offset,$E991))*OFFSET($F$7,0,$E991))-SUM($G991:AC991),(((INDEX('PTRM input'!$G$385:$P$434,A17offset,$E991)-INDEX('PTRM input'!$G$277:$P$326,A17offset,$E991))*OFFSET($F$7,0,$E991))-SUM($G991:AC991))*(OFFSET('PTRM input'!$G$477,0,$E991-1)/A17taxstdlife))))</f>
        <v>0</v>
      </c>
      <c r="AE991" s="251">
        <f ca="1">IF(A17taxstdlife="n/a","n/a",IF(A17taxstdlife="",0,IF(AE$3&gt;(A17stdlife+$E991),((INDEX('PTRM input'!$G$385:$P$434,A17offset,$E991)-INDEX('PTRM input'!$G$277:$P$326,A17offset,$E991))*OFFSET($F$7,0,$E991))-SUM($G991:AD991),(((INDEX('PTRM input'!$G$385:$P$434,A17offset,$E991)-INDEX('PTRM input'!$G$277:$P$326,A17offset,$E991))*OFFSET($F$7,0,$E991))-SUM($G991:AD991))*(OFFSET('PTRM input'!$G$477,0,$E991-1)/A17taxstdlife))))</f>
        <v>0</v>
      </c>
      <c r="AF991" s="251">
        <f ca="1">IF(A17taxstdlife="n/a","n/a",IF(A17taxstdlife="",0,IF(AF$3&gt;(A17stdlife+$E991),((INDEX('PTRM input'!$G$385:$P$434,A17offset,$E991)-INDEX('PTRM input'!$G$277:$P$326,A17offset,$E991))*OFFSET($F$7,0,$E991))-SUM($G991:AE991),(((INDEX('PTRM input'!$G$385:$P$434,A17offset,$E991)-INDEX('PTRM input'!$G$277:$P$326,A17offset,$E991))*OFFSET($F$7,0,$E991))-SUM($G991:AE991))*(OFFSET('PTRM input'!$G$477,0,$E991-1)/A17taxstdlife))))</f>
        <v>0</v>
      </c>
      <c r="AG991" s="251">
        <f ca="1">IF(A17taxstdlife="n/a","n/a",IF(A17taxstdlife="",0,IF(AG$3&gt;(A17stdlife+$E991),((INDEX('PTRM input'!$G$385:$P$434,A17offset,$E991)-INDEX('PTRM input'!$G$277:$P$326,A17offset,$E991))*OFFSET($F$7,0,$E991))-SUM($G991:AF991),(((INDEX('PTRM input'!$G$385:$P$434,A17offset,$E991)-INDEX('PTRM input'!$G$277:$P$326,A17offset,$E991))*OFFSET($F$7,0,$E991))-SUM($G991:AF991))*(OFFSET('PTRM input'!$G$477,0,$E991-1)/A17taxstdlife))))</f>
        <v>0</v>
      </c>
      <c r="AH991" s="251">
        <f ca="1">IF(A17taxstdlife="n/a","n/a",IF(A17taxstdlife="",0,IF(AH$3&gt;(A17stdlife+$E991),((INDEX('PTRM input'!$G$385:$P$434,A17offset,$E991)-INDEX('PTRM input'!$G$277:$P$326,A17offset,$E991))*OFFSET($F$7,0,$E991))-SUM($G991:AG991),(((INDEX('PTRM input'!$G$385:$P$434,A17offset,$E991)-INDEX('PTRM input'!$G$277:$P$326,A17offset,$E991))*OFFSET($F$7,0,$E991))-SUM($G991:AG991))*(OFFSET('PTRM input'!$G$477,0,$E991-1)/A17taxstdlife))))</f>
        <v>0</v>
      </c>
      <c r="AI991" s="251">
        <f ca="1">IF(A17taxstdlife="n/a","n/a",IF(A17taxstdlife="",0,IF(AI$3&gt;(A17stdlife+$E991),((INDEX('PTRM input'!$G$385:$P$434,A17offset,$E991)-INDEX('PTRM input'!$G$277:$P$326,A17offset,$E991))*OFFSET($F$7,0,$E991))-SUM($G991:AH991),(((INDEX('PTRM input'!$G$385:$P$434,A17offset,$E991)-INDEX('PTRM input'!$G$277:$P$326,A17offset,$E991))*OFFSET($F$7,0,$E991))-SUM($G991:AH991))*(OFFSET('PTRM input'!$G$477,0,$E991-1)/A17taxstdlife))))</f>
        <v>0</v>
      </c>
      <c r="AJ991" s="251">
        <f ca="1">IF(A17taxstdlife="n/a","n/a",IF(A17taxstdlife="",0,IF(AJ$3&gt;(A17stdlife+$E991),((INDEX('PTRM input'!$G$385:$P$434,A17offset,$E991)-INDEX('PTRM input'!$G$277:$P$326,A17offset,$E991))*OFFSET($F$7,0,$E991))-SUM($G991:AI991),(((INDEX('PTRM input'!$G$385:$P$434,A17offset,$E991)-INDEX('PTRM input'!$G$277:$P$326,A17offset,$E991))*OFFSET($F$7,0,$E991))-SUM($G991:AI991))*(OFFSET('PTRM input'!$G$477,0,$E991-1)/A17taxstdlife))))</f>
        <v>0</v>
      </c>
      <c r="AK991" s="251">
        <f ca="1">IF(A17taxstdlife="n/a","n/a",IF(A17taxstdlife="",0,IF(AK$3&gt;(A17stdlife+$E991),((INDEX('PTRM input'!$G$385:$P$434,A17offset,$E991)-INDEX('PTRM input'!$G$277:$P$326,A17offset,$E991))*OFFSET($F$7,0,$E991))-SUM($G991:AJ991),(((INDEX('PTRM input'!$G$385:$P$434,A17offset,$E991)-INDEX('PTRM input'!$G$277:$P$326,A17offset,$E991))*OFFSET($F$7,0,$E991))-SUM($G991:AJ991))*(OFFSET('PTRM input'!$G$477,0,$E991-1)/A17taxstdlife))))</f>
        <v>0</v>
      </c>
      <c r="AL991" s="251">
        <f ca="1">IF(A17taxstdlife="n/a","n/a",IF(A17taxstdlife="",0,IF(AL$3&gt;(A17stdlife+$E991),((INDEX('PTRM input'!$G$385:$P$434,A17offset,$E991)-INDEX('PTRM input'!$G$277:$P$326,A17offset,$E991))*OFFSET($F$7,0,$E991))-SUM($G991:AK991),(((INDEX('PTRM input'!$G$385:$P$434,A17offset,$E991)-INDEX('PTRM input'!$G$277:$P$326,A17offset,$E991))*OFFSET($F$7,0,$E991))-SUM($G991:AK991))*(OFFSET('PTRM input'!$G$477,0,$E991-1)/A17taxstdlife))))</f>
        <v>0</v>
      </c>
      <c r="AM991" s="251">
        <f ca="1">IF(A17taxstdlife="n/a","n/a",IF(A17taxstdlife="",0,IF(AM$3&gt;(A17stdlife+$E991),((INDEX('PTRM input'!$G$385:$P$434,A17offset,$E991)-INDEX('PTRM input'!$G$277:$P$326,A17offset,$E991))*OFFSET($F$7,0,$E991))-SUM($G991:AL991),(((INDEX('PTRM input'!$G$385:$P$434,A17offset,$E991)-INDEX('PTRM input'!$G$277:$P$326,A17offset,$E991))*OFFSET($F$7,0,$E991))-SUM($G991:AL991))*(OFFSET('PTRM input'!$G$477,0,$E991-1)/A17taxstdlife))))</f>
        <v>0</v>
      </c>
      <c r="AN991" s="251">
        <f ca="1">IF(A17taxstdlife="n/a","n/a",IF(A17taxstdlife="",0,IF(AN$3&gt;(A17stdlife+$E991),((INDEX('PTRM input'!$G$385:$P$434,A17offset,$E991)-INDEX('PTRM input'!$G$277:$P$326,A17offset,$E991))*OFFSET($F$7,0,$E991))-SUM($G991:AM991),(((INDEX('PTRM input'!$G$385:$P$434,A17offset,$E991)-INDEX('PTRM input'!$G$277:$P$326,A17offset,$E991))*OFFSET($F$7,0,$E991))-SUM($G991:AM991))*(OFFSET('PTRM input'!$G$477,0,$E991-1)/A17taxstdlife))))</f>
        <v>0</v>
      </c>
      <c r="AO991" s="251">
        <f ca="1">IF(A17taxstdlife="n/a","n/a",IF(A17taxstdlife="",0,IF(AO$3&gt;(A17stdlife+$E991),((INDEX('PTRM input'!$G$385:$P$434,A17offset,$E991)-INDEX('PTRM input'!$G$277:$P$326,A17offset,$E991))*OFFSET($F$7,0,$E991))-SUM($G991:AN991),(((INDEX('PTRM input'!$G$385:$P$434,A17offset,$E991)-INDEX('PTRM input'!$G$277:$P$326,A17offset,$E991))*OFFSET($F$7,0,$E991))-SUM($G991:AN991))*(OFFSET('PTRM input'!$G$477,0,$E991-1)/A17taxstdlife))))</f>
        <v>0</v>
      </c>
      <c r="AP991" s="251">
        <f ca="1">IF(A17taxstdlife="n/a","n/a",IF(A17taxstdlife="",0,IF(AP$3&gt;(A17stdlife+$E991),((INDEX('PTRM input'!$G$385:$P$434,A17offset,$E991)-INDEX('PTRM input'!$G$277:$P$326,A17offset,$E991))*OFFSET($F$7,0,$E991))-SUM($G991:AO991),(((INDEX('PTRM input'!$G$385:$P$434,A17offset,$E991)-INDEX('PTRM input'!$G$277:$P$326,A17offset,$E991))*OFFSET($F$7,0,$E991))-SUM($G991:AO991))*(OFFSET('PTRM input'!$G$477,0,$E991-1)/A17taxstdlife))))</f>
        <v>0</v>
      </c>
      <c r="AQ991" s="251">
        <f ca="1">IF(A17taxstdlife="n/a","n/a",IF(A17taxstdlife="",0,IF(AQ$3&gt;(A17stdlife+$E991),((INDEX('PTRM input'!$G$385:$P$434,A17offset,$E991)-INDEX('PTRM input'!$G$277:$P$326,A17offset,$E991))*OFFSET($F$7,0,$E991))-SUM($G991:AP991),(((INDEX('PTRM input'!$G$385:$P$434,A17offset,$E991)-INDEX('PTRM input'!$G$277:$P$326,A17offset,$E991))*OFFSET($F$7,0,$E991))-SUM($G991:AP991))*(OFFSET('PTRM input'!$G$477,0,$E991-1)/A17taxstdlife))))</f>
        <v>0</v>
      </c>
      <c r="AR991" s="251">
        <f ca="1">IF(A17taxstdlife="n/a","n/a",IF(A17taxstdlife="",0,IF(AR$3&gt;(A17stdlife+$E991),((INDEX('PTRM input'!$G$385:$P$434,A17offset,$E991)-INDEX('PTRM input'!$G$277:$P$326,A17offset,$E991))*OFFSET($F$7,0,$E991))-SUM($G991:AQ991),(((INDEX('PTRM input'!$G$385:$P$434,A17offset,$E991)-INDEX('PTRM input'!$G$277:$P$326,A17offset,$E991))*OFFSET($F$7,0,$E991))-SUM($G991:AQ991))*(OFFSET('PTRM input'!$G$477,0,$E991-1)/A17taxstdlife))))</f>
        <v>0</v>
      </c>
      <c r="AS991" s="251">
        <f ca="1">IF(A17taxstdlife="n/a","n/a",IF(A17taxstdlife="",0,IF(AS$3&gt;(A17stdlife+$E991),((INDEX('PTRM input'!$G$385:$P$434,A17offset,$E991)-INDEX('PTRM input'!$G$277:$P$326,A17offset,$E991))*OFFSET($F$7,0,$E991))-SUM($G991:AR991),(((INDEX('PTRM input'!$G$385:$P$434,A17offset,$E991)-INDEX('PTRM input'!$G$277:$P$326,A17offset,$E991))*OFFSET($F$7,0,$E991))-SUM($G991:AR991))*(OFFSET('PTRM input'!$G$477,0,$E991-1)/A17taxstdlife))))</f>
        <v>0</v>
      </c>
      <c r="AT991" s="251">
        <f ca="1">IF(A17taxstdlife="n/a","n/a",IF(A17taxstdlife="",0,IF(AT$3&gt;(A17stdlife+$E991),((INDEX('PTRM input'!$G$385:$P$434,A17offset,$E991)-INDEX('PTRM input'!$G$277:$P$326,A17offset,$E991))*OFFSET($F$7,0,$E991))-SUM($G991:AS991),(((INDEX('PTRM input'!$G$385:$P$434,A17offset,$E991)-INDEX('PTRM input'!$G$277:$P$326,A17offset,$E991))*OFFSET($F$7,0,$E991))-SUM($G991:AS991))*(OFFSET('PTRM input'!$G$477,0,$E991-1)/A17taxstdlife))))</f>
        <v>0</v>
      </c>
      <c r="AU991" s="251">
        <f ca="1">IF(A17taxstdlife="n/a","n/a",IF(A17taxstdlife="",0,IF(AU$3&gt;(A17stdlife+$E991),((INDEX('PTRM input'!$G$385:$P$434,A17offset,$E991)-INDEX('PTRM input'!$G$277:$P$326,A17offset,$E991))*OFFSET($F$7,0,$E991))-SUM($G991:AT991),(((INDEX('PTRM input'!$G$385:$P$434,A17offset,$E991)-INDEX('PTRM input'!$G$277:$P$326,A17offset,$E991))*OFFSET($F$7,0,$E991))-SUM($G991:AT991))*(OFFSET('PTRM input'!$G$477,0,$E991-1)/A17taxstdlife))))</f>
        <v>0</v>
      </c>
      <c r="AV991" s="251">
        <f ca="1">IF(A17taxstdlife="n/a","n/a",IF(A17taxstdlife="",0,IF(AV$3&gt;(A17stdlife+$E991),((INDEX('PTRM input'!$G$385:$P$434,A17offset,$E991)-INDEX('PTRM input'!$G$277:$P$326,A17offset,$E991))*OFFSET($F$7,0,$E991))-SUM($G991:AU991),(((INDEX('PTRM input'!$G$385:$P$434,A17offset,$E991)-INDEX('PTRM input'!$G$277:$P$326,A17offset,$E991))*OFFSET($F$7,0,$E991))-SUM($G991:AU991))*(OFFSET('PTRM input'!$G$477,0,$E991-1)/A17taxstdlife))))</f>
        <v>0</v>
      </c>
      <c r="AW991" s="251">
        <f ca="1">IF(A17taxstdlife="n/a","n/a",IF(A17taxstdlife="",0,IF(AW$3&gt;(A17stdlife+$E991),((INDEX('PTRM input'!$G$385:$P$434,A17offset,$E991)-INDEX('PTRM input'!$G$277:$P$326,A17offset,$E991))*OFFSET($F$7,0,$E991))-SUM($G991:AV991),(((INDEX('PTRM input'!$G$385:$P$434,A17offset,$E991)-INDEX('PTRM input'!$G$277:$P$326,A17offset,$E991))*OFFSET($F$7,0,$E991))-SUM($G991:AV991))*(OFFSET('PTRM input'!$G$477,0,$E991-1)/A17taxstdlife))))</f>
        <v>0</v>
      </c>
      <c r="AX991" s="251">
        <f ca="1">IF(A17taxstdlife="n/a","n/a",IF(A17taxstdlife="",0,IF(AX$3&gt;(A17stdlife+$E991),((INDEX('PTRM input'!$G$385:$P$434,A17offset,$E991)-INDEX('PTRM input'!$G$277:$P$326,A17offset,$E991))*OFFSET($F$7,0,$E991))-SUM($G991:AW991),(((INDEX('PTRM input'!$G$385:$P$434,A17offset,$E991)-INDEX('PTRM input'!$G$277:$P$326,A17offset,$E991))*OFFSET($F$7,0,$E991))-SUM($G991:AW991))*(OFFSET('PTRM input'!$G$477,0,$E991-1)/A17taxstdlife))))</f>
        <v>0</v>
      </c>
      <c r="AY991" s="251">
        <f ca="1">IF(A17taxstdlife="n/a","n/a",IF(A17taxstdlife="",0,IF(AY$3&gt;(A17stdlife+$E991),((INDEX('PTRM input'!$G$385:$P$434,A17offset,$E991)-INDEX('PTRM input'!$G$277:$P$326,A17offset,$E991))*OFFSET($F$7,0,$E991))-SUM($G991:AX991),(((INDEX('PTRM input'!$G$385:$P$434,A17offset,$E991)-INDEX('PTRM input'!$G$277:$P$326,A17offset,$E991))*OFFSET($F$7,0,$E991))-SUM($G991:AX991))*(OFFSET('PTRM input'!$G$477,0,$E991-1)/A17taxstdlife))))</f>
        <v>0</v>
      </c>
      <c r="AZ991" s="251">
        <f ca="1">IF(A17taxstdlife="n/a","n/a",IF(A17taxstdlife="",0,IF(AZ$3&gt;(A17stdlife+$E991),((INDEX('PTRM input'!$G$385:$P$434,A17offset,$E991)-INDEX('PTRM input'!$G$277:$P$326,A17offset,$E991))*OFFSET($F$7,0,$E991))-SUM($G991:AY991),(((INDEX('PTRM input'!$G$385:$P$434,A17offset,$E991)-INDEX('PTRM input'!$G$277:$P$326,A17offset,$E991))*OFFSET($F$7,0,$E991))-SUM($G991:AY991))*(OFFSET('PTRM input'!$G$477,0,$E991-1)/A17taxstdlife))))</f>
        <v>0</v>
      </c>
      <c r="BA991" s="251">
        <f ca="1">IF(A17taxstdlife="n/a","n/a",IF(A17taxstdlife="",0,IF(BA$3&gt;(A17stdlife+$E991),((INDEX('PTRM input'!$G$385:$P$434,A17offset,$E991)-INDEX('PTRM input'!$G$277:$P$326,A17offset,$E991))*OFFSET($F$7,0,$E991))-SUM($G991:AZ991),(((INDEX('PTRM input'!$G$385:$P$434,A17offset,$E991)-INDEX('PTRM input'!$G$277:$P$326,A17offset,$E991))*OFFSET($F$7,0,$E991))-SUM($G991:AZ991))*(OFFSET('PTRM input'!$G$477,0,$E991-1)/A17taxstdlife))))</f>
        <v>0</v>
      </c>
      <c r="BB991" s="251">
        <f ca="1">IF(A17taxstdlife="n/a","n/a",IF(A17taxstdlife="",0,IF(BB$3&gt;(A17stdlife+$E991),((INDEX('PTRM input'!$G$385:$P$434,A17offset,$E991)-INDEX('PTRM input'!$G$277:$P$326,A17offset,$E991))*OFFSET($F$7,0,$E991))-SUM($G991:BA991),(((INDEX('PTRM input'!$G$385:$P$434,A17offset,$E991)-INDEX('PTRM input'!$G$277:$P$326,A17offset,$E991))*OFFSET($F$7,0,$E991))-SUM($G991:BA991))*(OFFSET('PTRM input'!$G$477,0,$E991-1)/A17taxstdlife))))</f>
        <v>0</v>
      </c>
      <c r="BC991" s="251">
        <f ca="1">IF(A17taxstdlife="n/a","n/a",IF(A17taxstdlife="",0,IF(BC$3&gt;(A17stdlife+$E991),((INDEX('PTRM input'!$G$385:$P$434,A17offset,$E991)-INDEX('PTRM input'!$G$277:$P$326,A17offset,$E991))*OFFSET($F$7,0,$E991))-SUM($G991:BB991),(((INDEX('PTRM input'!$G$385:$P$434,A17offset,$E991)-INDEX('PTRM input'!$G$277:$P$326,A17offset,$E991))*OFFSET($F$7,0,$E991))-SUM($G991:BB991))*(OFFSET('PTRM input'!$G$477,0,$E991-1)/A17taxstdlife))))</f>
        <v>0</v>
      </c>
      <c r="BD991" s="251">
        <f ca="1">IF(A17taxstdlife="n/a","n/a",IF(A17taxstdlife="",0,IF(BD$3&gt;(A17stdlife+$E991),((INDEX('PTRM input'!$G$385:$P$434,A17offset,$E991)-INDEX('PTRM input'!$G$277:$P$326,A17offset,$E991))*OFFSET($F$7,0,$E991))-SUM($G991:BC991),(((INDEX('PTRM input'!$G$385:$P$434,A17offset,$E991)-INDEX('PTRM input'!$G$277:$P$326,A17offset,$E991))*OFFSET($F$7,0,$E991))-SUM($G991:BC991))*(OFFSET('PTRM input'!$G$477,0,$E991-1)/A17taxstdlife))))</f>
        <v>0</v>
      </c>
      <c r="BE991" s="251">
        <f ca="1">IF(A17taxstdlife="n/a","n/a",IF(A17taxstdlife="",0,IF(BE$3&gt;(A17stdlife+$E991),((INDEX('PTRM input'!$G$385:$P$434,A17offset,$E991)-INDEX('PTRM input'!$G$277:$P$326,A17offset,$E991))*OFFSET($F$7,0,$E991))-SUM($G991:BD991),(((INDEX('PTRM input'!$G$385:$P$434,A17offset,$E991)-INDEX('PTRM input'!$G$277:$P$326,A17offset,$E991))*OFFSET($F$7,0,$E991))-SUM($G991:BD991))*(OFFSET('PTRM input'!$G$477,0,$E991-1)/A17taxstdlife))))</f>
        <v>0</v>
      </c>
      <c r="BF991" s="251">
        <f ca="1">IF(A17taxstdlife="n/a","n/a",IF(A17taxstdlife="",0,IF(BF$3&gt;(A17stdlife+$E991),((INDEX('PTRM input'!$G$385:$P$434,A17offset,$E991)-INDEX('PTRM input'!$G$277:$P$326,A17offset,$E991))*OFFSET($F$7,0,$E991))-SUM($G991:BE991),(((INDEX('PTRM input'!$G$385:$P$434,A17offset,$E991)-INDEX('PTRM input'!$G$277:$P$326,A17offset,$E991))*OFFSET($F$7,0,$E991))-SUM($G991:BE991))*(OFFSET('PTRM input'!$G$477,0,$E991-1)/A17taxstdlife))))</f>
        <v>0</v>
      </c>
      <c r="BG991" s="251">
        <f ca="1">IF(A17taxstdlife="n/a","n/a",IF(A17taxstdlife="",0,IF(BG$3&gt;(A17stdlife+$E991),((INDEX('PTRM input'!$G$385:$P$434,A17offset,$E991)-INDEX('PTRM input'!$G$277:$P$326,A17offset,$E991))*OFFSET($F$7,0,$E991))-SUM($G991:BF991),(((INDEX('PTRM input'!$G$385:$P$434,A17offset,$E991)-INDEX('PTRM input'!$G$277:$P$326,A17offset,$E991))*OFFSET($F$7,0,$E991))-SUM($G991:BF991))*(OFFSET('PTRM input'!$G$477,0,$E991-1)/A17taxstdlife))))</f>
        <v>0</v>
      </c>
      <c r="BH991" s="251">
        <f ca="1">IF(A17taxstdlife="n/a","n/a",IF(A17taxstdlife="",0,IF(BH$3&gt;(A17stdlife+$E991),((INDEX('PTRM input'!$G$385:$P$434,A17offset,$E991)-INDEX('PTRM input'!$G$277:$P$326,A17offset,$E991))*OFFSET($F$7,0,$E991))-SUM($G991:BG991),(((INDEX('PTRM input'!$G$385:$P$434,A17offset,$E991)-INDEX('PTRM input'!$G$277:$P$326,A17offset,$E991))*OFFSET($F$7,0,$E991))-SUM($G991:BG991))*(OFFSET('PTRM input'!$G$477,0,$E991-1)/A17taxstdlife))))</f>
        <v>0</v>
      </c>
      <c r="BI991" s="251">
        <f ca="1">IF(A17taxstdlife="n/a","n/a",IF(A17taxstdlife="",0,IF(BI$3&gt;(A17stdlife+$E991),((INDEX('PTRM input'!$G$385:$P$434,A17offset,$E991)-INDEX('PTRM input'!$G$277:$P$326,A17offset,$E991))*OFFSET($F$7,0,$E991))-SUM($G991:BH991),(((INDEX('PTRM input'!$G$385:$P$434,A17offset,$E991)-INDEX('PTRM input'!$G$277:$P$326,A17offset,$E991))*OFFSET($F$7,0,$E991))-SUM($G991:BH991))*(OFFSET('PTRM input'!$G$477,0,$E991-1)/A17taxstdlife))))</f>
        <v>0</v>
      </c>
      <c r="BJ991" s="116"/>
      <c r="BK991" s="116"/>
      <c r="BL991" s="116"/>
      <c r="BM991" s="116"/>
    </row>
    <row r="992" spans="1:65" ht="12.75" hidden="1" customHeight="1" outlineLevel="2">
      <c r="A992" s="366"/>
      <c r="B992" s="19"/>
      <c r="C992" s="18"/>
      <c r="D992" s="760"/>
      <c r="E992" s="86">
        <v>3</v>
      </c>
      <c r="F992" s="356"/>
      <c r="G992" s="434"/>
      <c r="H992" s="435"/>
      <c r="I992" s="619"/>
      <c r="J992" s="251">
        <f ca="1">IF(A17taxstdlife="n/a","n/a",IF(A17taxstdlife="",0,IF(J$3&gt;(A17stdlife+$E992),((INDEX('PTRM input'!$G$385:$P$434,A17offset,$E992)-INDEX('PTRM input'!$G$277:$P$326,A17offset,$E992))*OFFSET($F$7,0,$E992))-SUM($G992:I992),(((INDEX('PTRM input'!$G$385:$P$434,A17offset,$E992)-INDEX('PTRM input'!$G$277:$P$326,A17offset,$E992))*OFFSET($F$7,0,$E992))-SUM($G992:I992))*(OFFSET('PTRM input'!$G$477,0,$E992-1)/A17taxstdlife))))</f>
        <v>0</v>
      </c>
      <c r="K992" s="251">
        <f ca="1">IF(A17taxstdlife="n/a","n/a",IF(A17taxstdlife="",0,IF(K$3&gt;(A17stdlife+$E992),((INDEX('PTRM input'!$G$385:$P$434,A17offset,$E992)-INDEX('PTRM input'!$G$277:$P$326,A17offset,$E992))*OFFSET($F$7,0,$E992))-SUM($G992:J992),(((INDEX('PTRM input'!$G$385:$P$434,A17offset,$E992)-INDEX('PTRM input'!$G$277:$P$326,A17offset,$E992))*OFFSET($F$7,0,$E992))-SUM($G992:J992))*(OFFSET('PTRM input'!$G$477,0,$E992-1)/A17taxstdlife))))</f>
        <v>0</v>
      </c>
      <c r="L992" s="251">
        <f ca="1">IF(A17taxstdlife="n/a","n/a",IF(A17taxstdlife="",0,IF(L$3&gt;(A17stdlife+$E992),((INDEX('PTRM input'!$G$385:$P$434,A17offset,$E992)-INDEX('PTRM input'!$G$277:$P$326,A17offset,$E992))*OFFSET($F$7,0,$E992))-SUM($G992:K992),(((INDEX('PTRM input'!$G$385:$P$434,A17offset,$E992)-INDEX('PTRM input'!$G$277:$P$326,A17offset,$E992))*OFFSET($F$7,0,$E992))-SUM($G992:K992))*(OFFSET('PTRM input'!$G$477,0,$E992-1)/A17taxstdlife))))</f>
        <v>0</v>
      </c>
      <c r="M992" s="251">
        <f ca="1">IF(A17taxstdlife="n/a","n/a",IF(A17taxstdlife="",0,IF(M$3&gt;(A17stdlife+$E992),((INDEX('PTRM input'!$G$385:$P$434,A17offset,$E992)-INDEX('PTRM input'!$G$277:$P$326,A17offset,$E992))*OFFSET($F$7,0,$E992))-SUM($G992:L992),(((INDEX('PTRM input'!$G$385:$P$434,A17offset,$E992)-INDEX('PTRM input'!$G$277:$P$326,A17offset,$E992))*OFFSET($F$7,0,$E992))-SUM($G992:L992))*(OFFSET('PTRM input'!$G$477,0,$E992-1)/A17taxstdlife))))</f>
        <v>0</v>
      </c>
      <c r="N992" s="251">
        <f ca="1">IF(A17taxstdlife="n/a","n/a",IF(A17taxstdlife="",0,IF(N$3&gt;(A17stdlife+$E992),((INDEX('PTRM input'!$G$385:$P$434,A17offset,$E992)-INDEX('PTRM input'!$G$277:$P$326,A17offset,$E992))*OFFSET($F$7,0,$E992))-SUM($G992:M992),(((INDEX('PTRM input'!$G$385:$P$434,A17offset,$E992)-INDEX('PTRM input'!$G$277:$P$326,A17offset,$E992))*OFFSET($F$7,0,$E992))-SUM($G992:M992))*(OFFSET('PTRM input'!$G$477,0,$E992-1)/A17taxstdlife))))</f>
        <v>0</v>
      </c>
      <c r="O992" s="251">
        <f ca="1">IF(A17taxstdlife="n/a","n/a",IF(A17taxstdlife="",0,IF(O$3&gt;(A17stdlife+$E992),((INDEX('PTRM input'!$G$385:$P$434,A17offset,$E992)-INDEX('PTRM input'!$G$277:$P$326,A17offset,$E992))*OFFSET($F$7,0,$E992))-SUM($G992:N992),(((INDEX('PTRM input'!$G$385:$P$434,A17offset,$E992)-INDEX('PTRM input'!$G$277:$P$326,A17offset,$E992))*OFFSET($F$7,0,$E992))-SUM($G992:N992))*(OFFSET('PTRM input'!$G$477,0,$E992-1)/A17taxstdlife))))</f>
        <v>0</v>
      </c>
      <c r="P992" s="251">
        <f ca="1">IF(A17taxstdlife="n/a","n/a",IF(A17taxstdlife="",0,IF(P$3&gt;(A17stdlife+$E992),((INDEX('PTRM input'!$G$385:$P$434,A17offset,$E992)-INDEX('PTRM input'!$G$277:$P$326,A17offset,$E992))*OFFSET($F$7,0,$E992))-SUM($G992:O992),(((INDEX('PTRM input'!$G$385:$P$434,A17offset,$E992)-INDEX('PTRM input'!$G$277:$P$326,A17offset,$E992))*OFFSET($F$7,0,$E992))-SUM($G992:O992))*(OFFSET('PTRM input'!$G$477,0,$E992-1)/A17taxstdlife))))</f>
        <v>0</v>
      </c>
      <c r="Q992" s="251">
        <f ca="1">IF(A17taxstdlife="n/a","n/a",IF(A17taxstdlife="",0,IF(Q$3&gt;(A17stdlife+$E992),((INDEX('PTRM input'!$G$385:$P$434,A17offset,$E992)-INDEX('PTRM input'!$G$277:$P$326,A17offset,$E992))*OFFSET($F$7,0,$E992))-SUM($G992:P992),(((INDEX('PTRM input'!$G$385:$P$434,A17offset,$E992)-INDEX('PTRM input'!$G$277:$P$326,A17offset,$E992))*OFFSET($F$7,0,$E992))-SUM($G992:P992))*(OFFSET('PTRM input'!$G$477,0,$E992-1)/A17taxstdlife))))</f>
        <v>0</v>
      </c>
      <c r="R992" s="251">
        <f ca="1">IF(A17taxstdlife="n/a","n/a",IF(A17taxstdlife="",0,IF(R$3&gt;(A17stdlife+$E992),((INDEX('PTRM input'!$G$385:$P$434,A17offset,$E992)-INDEX('PTRM input'!$G$277:$P$326,A17offset,$E992))*OFFSET($F$7,0,$E992))-SUM($G992:Q992),(((INDEX('PTRM input'!$G$385:$P$434,A17offset,$E992)-INDEX('PTRM input'!$G$277:$P$326,A17offset,$E992))*OFFSET($F$7,0,$E992))-SUM($G992:Q992))*(OFFSET('PTRM input'!$G$477,0,$E992-1)/A17taxstdlife))))</f>
        <v>0</v>
      </c>
      <c r="S992" s="251">
        <f ca="1">IF(A17taxstdlife="n/a","n/a",IF(A17taxstdlife="",0,IF(S$3&gt;(A17stdlife+$E992),((INDEX('PTRM input'!$G$385:$P$434,A17offset,$E992)-INDEX('PTRM input'!$G$277:$P$326,A17offset,$E992))*OFFSET($F$7,0,$E992))-SUM($G992:R992),(((INDEX('PTRM input'!$G$385:$P$434,A17offset,$E992)-INDEX('PTRM input'!$G$277:$P$326,A17offset,$E992))*OFFSET($F$7,0,$E992))-SUM($G992:R992))*(OFFSET('PTRM input'!$G$477,0,$E992-1)/A17taxstdlife))))</f>
        <v>0</v>
      </c>
      <c r="T992" s="251">
        <f ca="1">IF(A17taxstdlife="n/a","n/a",IF(A17taxstdlife="",0,IF(T$3&gt;(A17stdlife+$E992),((INDEX('PTRM input'!$G$385:$P$434,A17offset,$E992)-INDEX('PTRM input'!$G$277:$P$326,A17offset,$E992))*OFFSET($F$7,0,$E992))-SUM($G992:S992),(((INDEX('PTRM input'!$G$385:$P$434,A17offset,$E992)-INDEX('PTRM input'!$G$277:$P$326,A17offset,$E992))*OFFSET($F$7,0,$E992))-SUM($G992:S992))*(OFFSET('PTRM input'!$G$477,0,$E992-1)/A17taxstdlife))))</f>
        <v>0</v>
      </c>
      <c r="U992" s="251">
        <f ca="1">IF(A17taxstdlife="n/a","n/a",IF(A17taxstdlife="",0,IF(U$3&gt;(A17stdlife+$E992),((INDEX('PTRM input'!$G$385:$P$434,A17offset,$E992)-INDEX('PTRM input'!$G$277:$P$326,A17offset,$E992))*OFFSET($F$7,0,$E992))-SUM($G992:T992),(((INDEX('PTRM input'!$G$385:$P$434,A17offset,$E992)-INDEX('PTRM input'!$G$277:$P$326,A17offset,$E992))*OFFSET($F$7,0,$E992))-SUM($G992:T992))*(OFFSET('PTRM input'!$G$477,0,$E992-1)/A17taxstdlife))))</f>
        <v>0</v>
      </c>
      <c r="V992" s="251">
        <f ca="1">IF(A17taxstdlife="n/a","n/a",IF(A17taxstdlife="",0,IF(V$3&gt;(A17stdlife+$E992),((INDEX('PTRM input'!$G$385:$P$434,A17offset,$E992)-INDEX('PTRM input'!$G$277:$P$326,A17offset,$E992))*OFFSET($F$7,0,$E992))-SUM($G992:U992),(((INDEX('PTRM input'!$G$385:$P$434,A17offset,$E992)-INDEX('PTRM input'!$G$277:$P$326,A17offset,$E992))*OFFSET($F$7,0,$E992))-SUM($G992:U992))*(OFFSET('PTRM input'!$G$477,0,$E992-1)/A17taxstdlife))))</f>
        <v>0</v>
      </c>
      <c r="W992" s="251">
        <f ca="1">IF(A17taxstdlife="n/a","n/a",IF(A17taxstdlife="",0,IF(W$3&gt;(A17stdlife+$E992),((INDEX('PTRM input'!$G$385:$P$434,A17offset,$E992)-INDEX('PTRM input'!$G$277:$P$326,A17offset,$E992))*OFFSET($F$7,0,$E992))-SUM($G992:V992),(((INDEX('PTRM input'!$G$385:$P$434,A17offset,$E992)-INDEX('PTRM input'!$G$277:$P$326,A17offset,$E992))*OFFSET($F$7,0,$E992))-SUM($G992:V992))*(OFFSET('PTRM input'!$G$477,0,$E992-1)/A17taxstdlife))))</f>
        <v>0</v>
      </c>
      <c r="X992" s="251">
        <f ca="1">IF(A17taxstdlife="n/a","n/a",IF(A17taxstdlife="",0,IF(X$3&gt;(A17stdlife+$E992),((INDEX('PTRM input'!$G$385:$P$434,A17offset,$E992)-INDEX('PTRM input'!$G$277:$P$326,A17offset,$E992))*OFFSET($F$7,0,$E992))-SUM($G992:W992),(((INDEX('PTRM input'!$G$385:$P$434,A17offset,$E992)-INDEX('PTRM input'!$G$277:$P$326,A17offset,$E992))*OFFSET($F$7,0,$E992))-SUM($G992:W992))*(OFFSET('PTRM input'!$G$477,0,$E992-1)/A17taxstdlife))))</f>
        <v>0</v>
      </c>
      <c r="Y992" s="251">
        <f ca="1">IF(A17taxstdlife="n/a","n/a",IF(A17taxstdlife="",0,IF(Y$3&gt;(A17stdlife+$E992),((INDEX('PTRM input'!$G$385:$P$434,A17offset,$E992)-INDEX('PTRM input'!$G$277:$P$326,A17offset,$E992))*OFFSET($F$7,0,$E992))-SUM($G992:X992),(((INDEX('PTRM input'!$G$385:$P$434,A17offset,$E992)-INDEX('PTRM input'!$G$277:$P$326,A17offset,$E992))*OFFSET($F$7,0,$E992))-SUM($G992:X992))*(OFFSET('PTRM input'!$G$477,0,$E992-1)/A17taxstdlife))))</f>
        <v>0</v>
      </c>
      <c r="Z992" s="251">
        <f ca="1">IF(A17taxstdlife="n/a","n/a",IF(A17taxstdlife="",0,IF(Z$3&gt;(A17stdlife+$E992),((INDEX('PTRM input'!$G$385:$P$434,A17offset,$E992)-INDEX('PTRM input'!$G$277:$P$326,A17offset,$E992))*OFFSET($F$7,0,$E992))-SUM($G992:Y992),(((INDEX('PTRM input'!$G$385:$P$434,A17offset,$E992)-INDEX('PTRM input'!$G$277:$P$326,A17offset,$E992))*OFFSET($F$7,0,$E992))-SUM($G992:Y992))*(OFFSET('PTRM input'!$G$477,0,$E992-1)/A17taxstdlife))))</f>
        <v>0</v>
      </c>
      <c r="AA992" s="251">
        <f ca="1">IF(A17taxstdlife="n/a","n/a",IF(A17taxstdlife="",0,IF(AA$3&gt;(A17stdlife+$E992),((INDEX('PTRM input'!$G$385:$P$434,A17offset,$E992)-INDEX('PTRM input'!$G$277:$P$326,A17offset,$E992))*OFFSET($F$7,0,$E992))-SUM($G992:Z992),(((INDEX('PTRM input'!$G$385:$P$434,A17offset,$E992)-INDEX('PTRM input'!$G$277:$P$326,A17offset,$E992))*OFFSET($F$7,0,$E992))-SUM($G992:Z992))*(OFFSET('PTRM input'!$G$477,0,$E992-1)/A17taxstdlife))))</f>
        <v>0</v>
      </c>
      <c r="AB992" s="251">
        <f ca="1">IF(A17taxstdlife="n/a","n/a",IF(A17taxstdlife="",0,IF(AB$3&gt;(A17stdlife+$E992),((INDEX('PTRM input'!$G$385:$P$434,A17offset,$E992)-INDEX('PTRM input'!$G$277:$P$326,A17offset,$E992))*OFFSET($F$7,0,$E992))-SUM($G992:AA992),(((INDEX('PTRM input'!$G$385:$P$434,A17offset,$E992)-INDEX('PTRM input'!$G$277:$P$326,A17offset,$E992))*OFFSET($F$7,0,$E992))-SUM($G992:AA992))*(OFFSET('PTRM input'!$G$477,0,$E992-1)/A17taxstdlife))))</f>
        <v>0</v>
      </c>
      <c r="AC992" s="251">
        <f ca="1">IF(A17taxstdlife="n/a","n/a",IF(A17taxstdlife="",0,IF(AC$3&gt;(A17stdlife+$E992),((INDEX('PTRM input'!$G$385:$P$434,A17offset,$E992)-INDEX('PTRM input'!$G$277:$P$326,A17offset,$E992))*OFFSET($F$7,0,$E992))-SUM($G992:AB992),(((INDEX('PTRM input'!$G$385:$P$434,A17offset,$E992)-INDEX('PTRM input'!$G$277:$P$326,A17offset,$E992))*OFFSET($F$7,0,$E992))-SUM($G992:AB992))*(OFFSET('PTRM input'!$G$477,0,$E992-1)/A17taxstdlife))))</f>
        <v>0</v>
      </c>
      <c r="AD992" s="251">
        <f ca="1">IF(A17taxstdlife="n/a","n/a",IF(A17taxstdlife="",0,IF(AD$3&gt;(A17stdlife+$E992),((INDEX('PTRM input'!$G$385:$P$434,A17offset,$E992)-INDEX('PTRM input'!$G$277:$P$326,A17offset,$E992))*OFFSET($F$7,0,$E992))-SUM($G992:AC992),(((INDEX('PTRM input'!$G$385:$P$434,A17offset,$E992)-INDEX('PTRM input'!$G$277:$P$326,A17offset,$E992))*OFFSET($F$7,0,$E992))-SUM($G992:AC992))*(OFFSET('PTRM input'!$G$477,0,$E992-1)/A17taxstdlife))))</f>
        <v>0</v>
      </c>
      <c r="AE992" s="251">
        <f ca="1">IF(A17taxstdlife="n/a","n/a",IF(A17taxstdlife="",0,IF(AE$3&gt;(A17stdlife+$E992),((INDEX('PTRM input'!$G$385:$P$434,A17offset,$E992)-INDEX('PTRM input'!$G$277:$P$326,A17offset,$E992))*OFFSET($F$7,0,$E992))-SUM($G992:AD992),(((INDEX('PTRM input'!$G$385:$P$434,A17offset,$E992)-INDEX('PTRM input'!$G$277:$P$326,A17offset,$E992))*OFFSET($F$7,0,$E992))-SUM($G992:AD992))*(OFFSET('PTRM input'!$G$477,0,$E992-1)/A17taxstdlife))))</f>
        <v>0</v>
      </c>
      <c r="AF992" s="251">
        <f ca="1">IF(A17taxstdlife="n/a","n/a",IF(A17taxstdlife="",0,IF(AF$3&gt;(A17stdlife+$E992),((INDEX('PTRM input'!$G$385:$P$434,A17offset,$E992)-INDEX('PTRM input'!$G$277:$P$326,A17offset,$E992))*OFFSET($F$7,0,$E992))-SUM($G992:AE992),(((INDEX('PTRM input'!$G$385:$P$434,A17offset,$E992)-INDEX('PTRM input'!$G$277:$P$326,A17offset,$E992))*OFFSET($F$7,0,$E992))-SUM($G992:AE992))*(OFFSET('PTRM input'!$G$477,0,$E992-1)/A17taxstdlife))))</f>
        <v>0</v>
      </c>
      <c r="AG992" s="251">
        <f ca="1">IF(A17taxstdlife="n/a","n/a",IF(A17taxstdlife="",0,IF(AG$3&gt;(A17stdlife+$E992),((INDEX('PTRM input'!$G$385:$P$434,A17offset,$E992)-INDEX('PTRM input'!$G$277:$P$326,A17offset,$E992))*OFFSET($F$7,0,$E992))-SUM($G992:AF992),(((INDEX('PTRM input'!$G$385:$P$434,A17offset,$E992)-INDEX('PTRM input'!$G$277:$P$326,A17offset,$E992))*OFFSET($F$7,0,$E992))-SUM($G992:AF992))*(OFFSET('PTRM input'!$G$477,0,$E992-1)/A17taxstdlife))))</f>
        <v>0</v>
      </c>
      <c r="AH992" s="251">
        <f ca="1">IF(A17taxstdlife="n/a","n/a",IF(A17taxstdlife="",0,IF(AH$3&gt;(A17stdlife+$E992),((INDEX('PTRM input'!$G$385:$P$434,A17offset,$E992)-INDEX('PTRM input'!$G$277:$P$326,A17offset,$E992))*OFFSET($F$7,0,$E992))-SUM($G992:AG992),(((INDEX('PTRM input'!$G$385:$P$434,A17offset,$E992)-INDEX('PTRM input'!$G$277:$P$326,A17offset,$E992))*OFFSET($F$7,0,$E992))-SUM($G992:AG992))*(OFFSET('PTRM input'!$G$477,0,$E992-1)/A17taxstdlife))))</f>
        <v>0</v>
      </c>
      <c r="AI992" s="251">
        <f ca="1">IF(A17taxstdlife="n/a","n/a",IF(A17taxstdlife="",0,IF(AI$3&gt;(A17stdlife+$E992),((INDEX('PTRM input'!$G$385:$P$434,A17offset,$E992)-INDEX('PTRM input'!$G$277:$P$326,A17offset,$E992))*OFFSET($F$7,0,$E992))-SUM($G992:AH992),(((INDEX('PTRM input'!$G$385:$P$434,A17offset,$E992)-INDEX('PTRM input'!$G$277:$P$326,A17offset,$E992))*OFFSET($F$7,0,$E992))-SUM($G992:AH992))*(OFFSET('PTRM input'!$G$477,0,$E992-1)/A17taxstdlife))))</f>
        <v>0</v>
      </c>
      <c r="AJ992" s="251">
        <f ca="1">IF(A17taxstdlife="n/a","n/a",IF(A17taxstdlife="",0,IF(AJ$3&gt;(A17stdlife+$E992),((INDEX('PTRM input'!$G$385:$P$434,A17offset,$E992)-INDEX('PTRM input'!$G$277:$P$326,A17offset,$E992))*OFFSET($F$7,0,$E992))-SUM($G992:AI992),(((INDEX('PTRM input'!$G$385:$P$434,A17offset,$E992)-INDEX('PTRM input'!$G$277:$P$326,A17offset,$E992))*OFFSET($F$7,0,$E992))-SUM($G992:AI992))*(OFFSET('PTRM input'!$G$477,0,$E992-1)/A17taxstdlife))))</f>
        <v>0</v>
      </c>
      <c r="AK992" s="251">
        <f ca="1">IF(A17taxstdlife="n/a","n/a",IF(A17taxstdlife="",0,IF(AK$3&gt;(A17stdlife+$E992),((INDEX('PTRM input'!$G$385:$P$434,A17offset,$E992)-INDEX('PTRM input'!$G$277:$P$326,A17offset,$E992))*OFFSET($F$7,0,$E992))-SUM($G992:AJ992),(((INDEX('PTRM input'!$G$385:$P$434,A17offset,$E992)-INDEX('PTRM input'!$G$277:$P$326,A17offset,$E992))*OFFSET($F$7,0,$E992))-SUM($G992:AJ992))*(OFFSET('PTRM input'!$G$477,0,$E992-1)/A17taxstdlife))))</f>
        <v>0</v>
      </c>
      <c r="AL992" s="251">
        <f ca="1">IF(A17taxstdlife="n/a","n/a",IF(A17taxstdlife="",0,IF(AL$3&gt;(A17stdlife+$E992),((INDEX('PTRM input'!$G$385:$P$434,A17offset,$E992)-INDEX('PTRM input'!$G$277:$P$326,A17offset,$E992))*OFFSET($F$7,0,$E992))-SUM($G992:AK992),(((INDEX('PTRM input'!$G$385:$P$434,A17offset,$E992)-INDEX('PTRM input'!$G$277:$P$326,A17offset,$E992))*OFFSET($F$7,0,$E992))-SUM($G992:AK992))*(OFFSET('PTRM input'!$G$477,0,$E992-1)/A17taxstdlife))))</f>
        <v>0</v>
      </c>
      <c r="AM992" s="251">
        <f ca="1">IF(A17taxstdlife="n/a","n/a",IF(A17taxstdlife="",0,IF(AM$3&gt;(A17stdlife+$E992),((INDEX('PTRM input'!$G$385:$P$434,A17offset,$E992)-INDEX('PTRM input'!$G$277:$P$326,A17offset,$E992))*OFFSET($F$7,0,$E992))-SUM($G992:AL992),(((INDEX('PTRM input'!$G$385:$P$434,A17offset,$E992)-INDEX('PTRM input'!$G$277:$P$326,A17offset,$E992))*OFFSET($F$7,0,$E992))-SUM($G992:AL992))*(OFFSET('PTRM input'!$G$477,0,$E992-1)/A17taxstdlife))))</f>
        <v>0</v>
      </c>
      <c r="AN992" s="251">
        <f ca="1">IF(A17taxstdlife="n/a","n/a",IF(A17taxstdlife="",0,IF(AN$3&gt;(A17stdlife+$E992),((INDEX('PTRM input'!$G$385:$P$434,A17offset,$E992)-INDEX('PTRM input'!$G$277:$P$326,A17offset,$E992))*OFFSET($F$7,0,$E992))-SUM($G992:AM992),(((INDEX('PTRM input'!$G$385:$P$434,A17offset,$E992)-INDEX('PTRM input'!$G$277:$P$326,A17offset,$E992))*OFFSET($F$7,0,$E992))-SUM($G992:AM992))*(OFFSET('PTRM input'!$G$477,0,$E992-1)/A17taxstdlife))))</f>
        <v>0</v>
      </c>
      <c r="AO992" s="251">
        <f ca="1">IF(A17taxstdlife="n/a","n/a",IF(A17taxstdlife="",0,IF(AO$3&gt;(A17stdlife+$E992),((INDEX('PTRM input'!$G$385:$P$434,A17offset,$E992)-INDEX('PTRM input'!$G$277:$P$326,A17offset,$E992))*OFFSET($F$7,0,$E992))-SUM($G992:AN992),(((INDEX('PTRM input'!$G$385:$P$434,A17offset,$E992)-INDEX('PTRM input'!$G$277:$P$326,A17offset,$E992))*OFFSET($F$7,0,$E992))-SUM($G992:AN992))*(OFFSET('PTRM input'!$G$477,0,$E992-1)/A17taxstdlife))))</f>
        <v>0</v>
      </c>
      <c r="AP992" s="251">
        <f ca="1">IF(A17taxstdlife="n/a","n/a",IF(A17taxstdlife="",0,IF(AP$3&gt;(A17stdlife+$E992),((INDEX('PTRM input'!$G$385:$P$434,A17offset,$E992)-INDEX('PTRM input'!$G$277:$P$326,A17offset,$E992))*OFFSET($F$7,0,$E992))-SUM($G992:AO992),(((INDEX('PTRM input'!$G$385:$P$434,A17offset,$E992)-INDEX('PTRM input'!$G$277:$P$326,A17offset,$E992))*OFFSET($F$7,0,$E992))-SUM($G992:AO992))*(OFFSET('PTRM input'!$G$477,0,$E992-1)/A17taxstdlife))))</f>
        <v>0</v>
      </c>
      <c r="AQ992" s="251">
        <f ca="1">IF(A17taxstdlife="n/a","n/a",IF(A17taxstdlife="",0,IF(AQ$3&gt;(A17stdlife+$E992),((INDEX('PTRM input'!$G$385:$P$434,A17offset,$E992)-INDEX('PTRM input'!$G$277:$P$326,A17offset,$E992))*OFFSET($F$7,0,$E992))-SUM($G992:AP992),(((INDEX('PTRM input'!$G$385:$P$434,A17offset,$E992)-INDEX('PTRM input'!$G$277:$P$326,A17offset,$E992))*OFFSET($F$7,0,$E992))-SUM($G992:AP992))*(OFFSET('PTRM input'!$G$477,0,$E992-1)/A17taxstdlife))))</f>
        <v>0</v>
      </c>
      <c r="AR992" s="251">
        <f ca="1">IF(A17taxstdlife="n/a","n/a",IF(A17taxstdlife="",0,IF(AR$3&gt;(A17stdlife+$E992),((INDEX('PTRM input'!$G$385:$P$434,A17offset,$E992)-INDEX('PTRM input'!$G$277:$P$326,A17offset,$E992))*OFFSET($F$7,0,$E992))-SUM($G992:AQ992),(((INDEX('PTRM input'!$G$385:$P$434,A17offset,$E992)-INDEX('PTRM input'!$G$277:$P$326,A17offset,$E992))*OFFSET($F$7,0,$E992))-SUM($G992:AQ992))*(OFFSET('PTRM input'!$G$477,0,$E992-1)/A17taxstdlife))))</f>
        <v>0</v>
      </c>
      <c r="AS992" s="251">
        <f ca="1">IF(A17taxstdlife="n/a","n/a",IF(A17taxstdlife="",0,IF(AS$3&gt;(A17stdlife+$E992),((INDEX('PTRM input'!$G$385:$P$434,A17offset,$E992)-INDEX('PTRM input'!$G$277:$P$326,A17offset,$E992))*OFFSET($F$7,0,$E992))-SUM($G992:AR992),(((INDEX('PTRM input'!$G$385:$P$434,A17offset,$E992)-INDEX('PTRM input'!$G$277:$P$326,A17offset,$E992))*OFFSET($F$7,0,$E992))-SUM($G992:AR992))*(OFFSET('PTRM input'!$G$477,0,$E992-1)/A17taxstdlife))))</f>
        <v>0</v>
      </c>
      <c r="AT992" s="251">
        <f ca="1">IF(A17taxstdlife="n/a","n/a",IF(A17taxstdlife="",0,IF(AT$3&gt;(A17stdlife+$E992),((INDEX('PTRM input'!$G$385:$P$434,A17offset,$E992)-INDEX('PTRM input'!$G$277:$P$326,A17offset,$E992))*OFFSET($F$7,0,$E992))-SUM($G992:AS992),(((INDEX('PTRM input'!$G$385:$P$434,A17offset,$E992)-INDEX('PTRM input'!$G$277:$P$326,A17offset,$E992))*OFFSET($F$7,0,$E992))-SUM($G992:AS992))*(OFFSET('PTRM input'!$G$477,0,$E992-1)/A17taxstdlife))))</f>
        <v>0</v>
      </c>
      <c r="AU992" s="251">
        <f ca="1">IF(A17taxstdlife="n/a","n/a",IF(A17taxstdlife="",0,IF(AU$3&gt;(A17stdlife+$E992),((INDEX('PTRM input'!$G$385:$P$434,A17offset,$E992)-INDEX('PTRM input'!$G$277:$P$326,A17offset,$E992))*OFFSET($F$7,0,$E992))-SUM($G992:AT992),(((INDEX('PTRM input'!$G$385:$P$434,A17offset,$E992)-INDEX('PTRM input'!$G$277:$P$326,A17offset,$E992))*OFFSET($F$7,0,$E992))-SUM($G992:AT992))*(OFFSET('PTRM input'!$G$477,0,$E992-1)/A17taxstdlife))))</f>
        <v>0</v>
      </c>
      <c r="AV992" s="251">
        <f ca="1">IF(A17taxstdlife="n/a","n/a",IF(A17taxstdlife="",0,IF(AV$3&gt;(A17stdlife+$E992),((INDEX('PTRM input'!$G$385:$P$434,A17offset,$E992)-INDEX('PTRM input'!$G$277:$P$326,A17offset,$E992))*OFFSET($F$7,0,$E992))-SUM($G992:AU992),(((INDEX('PTRM input'!$G$385:$P$434,A17offset,$E992)-INDEX('PTRM input'!$G$277:$P$326,A17offset,$E992))*OFFSET($F$7,0,$E992))-SUM($G992:AU992))*(OFFSET('PTRM input'!$G$477,0,$E992-1)/A17taxstdlife))))</f>
        <v>0</v>
      </c>
      <c r="AW992" s="251">
        <f ca="1">IF(A17taxstdlife="n/a","n/a",IF(A17taxstdlife="",0,IF(AW$3&gt;(A17stdlife+$E992),((INDEX('PTRM input'!$G$385:$P$434,A17offset,$E992)-INDEX('PTRM input'!$G$277:$P$326,A17offset,$E992))*OFFSET($F$7,0,$E992))-SUM($G992:AV992),(((INDEX('PTRM input'!$G$385:$P$434,A17offset,$E992)-INDEX('PTRM input'!$G$277:$P$326,A17offset,$E992))*OFFSET($F$7,0,$E992))-SUM($G992:AV992))*(OFFSET('PTRM input'!$G$477,0,$E992-1)/A17taxstdlife))))</f>
        <v>0</v>
      </c>
      <c r="AX992" s="251">
        <f ca="1">IF(A17taxstdlife="n/a","n/a",IF(A17taxstdlife="",0,IF(AX$3&gt;(A17stdlife+$E992),((INDEX('PTRM input'!$G$385:$P$434,A17offset,$E992)-INDEX('PTRM input'!$G$277:$P$326,A17offset,$E992))*OFFSET($F$7,0,$E992))-SUM($G992:AW992),(((INDEX('PTRM input'!$G$385:$P$434,A17offset,$E992)-INDEX('PTRM input'!$G$277:$P$326,A17offset,$E992))*OFFSET($F$7,0,$E992))-SUM($G992:AW992))*(OFFSET('PTRM input'!$G$477,0,$E992-1)/A17taxstdlife))))</f>
        <v>0</v>
      </c>
      <c r="AY992" s="251">
        <f ca="1">IF(A17taxstdlife="n/a","n/a",IF(A17taxstdlife="",0,IF(AY$3&gt;(A17stdlife+$E992),((INDEX('PTRM input'!$G$385:$P$434,A17offset,$E992)-INDEX('PTRM input'!$G$277:$P$326,A17offset,$E992))*OFFSET($F$7,0,$E992))-SUM($G992:AX992),(((INDEX('PTRM input'!$G$385:$P$434,A17offset,$E992)-INDEX('PTRM input'!$G$277:$P$326,A17offset,$E992))*OFFSET($F$7,0,$E992))-SUM($G992:AX992))*(OFFSET('PTRM input'!$G$477,0,$E992-1)/A17taxstdlife))))</f>
        <v>0</v>
      </c>
      <c r="AZ992" s="251">
        <f ca="1">IF(A17taxstdlife="n/a","n/a",IF(A17taxstdlife="",0,IF(AZ$3&gt;(A17stdlife+$E992),((INDEX('PTRM input'!$G$385:$P$434,A17offset,$E992)-INDEX('PTRM input'!$G$277:$P$326,A17offset,$E992))*OFFSET($F$7,0,$E992))-SUM($G992:AY992),(((INDEX('PTRM input'!$G$385:$P$434,A17offset,$E992)-INDEX('PTRM input'!$G$277:$P$326,A17offset,$E992))*OFFSET($F$7,0,$E992))-SUM($G992:AY992))*(OFFSET('PTRM input'!$G$477,0,$E992-1)/A17taxstdlife))))</f>
        <v>0</v>
      </c>
      <c r="BA992" s="251">
        <f ca="1">IF(A17taxstdlife="n/a","n/a",IF(A17taxstdlife="",0,IF(BA$3&gt;(A17stdlife+$E992),((INDEX('PTRM input'!$G$385:$P$434,A17offset,$E992)-INDEX('PTRM input'!$G$277:$P$326,A17offset,$E992))*OFFSET($F$7,0,$E992))-SUM($G992:AZ992),(((INDEX('PTRM input'!$G$385:$P$434,A17offset,$E992)-INDEX('PTRM input'!$G$277:$P$326,A17offset,$E992))*OFFSET($F$7,0,$E992))-SUM($G992:AZ992))*(OFFSET('PTRM input'!$G$477,0,$E992-1)/A17taxstdlife))))</f>
        <v>0</v>
      </c>
      <c r="BB992" s="251">
        <f ca="1">IF(A17taxstdlife="n/a","n/a",IF(A17taxstdlife="",0,IF(BB$3&gt;(A17stdlife+$E992),((INDEX('PTRM input'!$G$385:$P$434,A17offset,$E992)-INDEX('PTRM input'!$G$277:$P$326,A17offset,$E992))*OFFSET($F$7,0,$E992))-SUM($G992:BA992),(((INDEX('PTRM input'!$G$385:$P$434,A17offset,$E992)-INDEX('PTRM input'!$G$277:$P$326,A17offset,$E992))*OFFSET($F$7,0,$E992))-SUM($G992:BA992))*(OFFSET('PTRM input'!$G$477,0,$E992-1)/A17taxstdlife))))</f>
        <v>0</v>
      </c>
      <c r="BC992" s="251">
        <f ca="1">IF(A17taxstdlife="n/a","n/a",IF(A17taxstdlife="",0,IF(BC$3&gt;(A17stdlife+$E992),((INDEX('PTRM input'!$G$385:$P$434,A17offset,$E992)-INDEX('PTRM input'!$G$277:$P$326,A17offset,$E992))*OFFSET($F$7,0,$E992))-SUM($G992:BB992),(((INDEX('PTRM input'!$G$385:$P$434,A17offset,$E992)-INDEX('PTRM input'!$G$277:$P$326,A17offset,$E992))*OFFSET($F$7,0,$E992))-SUM($G992:BB992))*(OFFSET('PTRM input'!$G$477,0,$E992-1)/A17taxstdlife))))</f>
        <v>0</v>
      </c>
      <c r="BD992" s="251">
        <f ca="1">IF(A17taxstdlife="n/a","n/a",IF(A17taxstdlife="",0,IF(BD$3&gt;(A17stdlife+$E992),((INDEX('PTRM input'!$G$385:$P$434,A17offset,$E992)-INDEX('PTRM input'!$G$277:$P$326,A17offset,$E992))*OFFSET($F$7,0,$E992))-SUM($G992:BC992),(((INDEX('PTRM input'!$G$385:$P$434,A17offset,$E992)-INDEX('PTRM input'!$G$277:$P$326,A17offset,$E992))*OFFSET($F$7,0,$E992))-SUM($G992:BC992))*(OFFSET('PTRM input'!$G$477,0,$E992-1)/A17taxstdlife))))</f>
        <v>0</v>
      </c>
      <c r="BE992" s="251">
        <f ca="1">IF(A17taxstdlife="n/a","n/a",IF(A17taxstdlife="",0,IF(BE$3&gt;(A17stdlife+$E992),((INDEX('PTRM input'!$G$385:$P$434,A17offset,$E992)-INDEX('PTRM input'!$G$277:$P$326,A17offset,$E992))*OFFSET($F$7,0,$E992))-SUM($G992:BD992),(((INDEX('PTRM input'!$G$385:$P$434,A17offset,$E992)-INDEX('PTRM input'!$G$277:$P$326,A17offset,$E992))*OFFSET($F$7,0,$E992))-SUM($G992:BD992))*(OFFSET('PTRM input'!$G$477,0,$E992-1)/A17taxstdlife))))</f>
        <v>0</v>
      </c>
      <c r="BF992" s="251">
        <f ca="1">IF(A17taxstdlife="n/a","n/a",IF(A17taxstdlife="",0,IF(BF$3&gt;(A17stdlife+$E992),((INDEX('PTRM input'!$G$385:$P$434,A17offset,$E992)-INDEX('PTRM input'!$G$277:$P$326,A17offset,$E992))*OFFSET($F$7,0,$E992))-SUM($G992:BE992),(((INDEX('PTRM input'!$G$385:$P$434,A17offset,$E992)-INDEX('PTRM input'!$G$277:$P$326,A17offset,$E992))*OFFSET($F$7,0,$E992))-SUM($G992:BE992))*(OFFSET('PTRM input'!$G$477,0,$E992-1)/A17taxstdlife))))</f>
        <v>0</v>
      </c>
      <c r="BG992" s="251">
        <f ca="1">IF(A17taxstdlife="n/a","n/a",IF(A17taxstdlife="",0,IF(BG$3&gt;(A17stdlife+$E992),((INDEX('PTRM input'!$G$385:$P$434,A17offset,$E992)-INDEX('PTRM input'!$G$277:$P$326,A17offset,$E992))*OFFSET($F$7,0,$E992))-SUM($G992:BF992),(((INDEX('PTRM input'!$G$385:$P$434,A17offset,$E992)-INDEX('PTRM input'!$G$277:$P$326,A17offset,$E992))*OFFSET($F$7,0,$E992))-SUM($G992:BF992))*(OFFSET('PTRM input'!$G$477,0,$E992-1)/A17taxstdlife))))</f>
        <v>0</v>
      </c>
      <c r="BH992" s="251">
        <f ca="1">IF(A17taxstdlife="n/a","n/a",IF(A17taxstdlife="",0,IF(BH$3&gt;(A17stdlife+$E992),((INDEX('PTRM input'!$G$385:$P$434,A17offset,$E992)-INDEX('PTRM input'!$G$277:$P$326,A17offset,$E992))*OFFSET($F$7,0,$E992))-SUM($G992:BG992),(((INDEX('PTRM input'!$G$385:$P$434,A17offset,$E992)-INDEX('PTRM input'!$G$277:$P$326,A17offset,$E992))*OFFSET($F$7,0,$E992))-SUM($G992:BG992))*(OFFSET('PTRM input'!$G$477,0,$E992-1)/A17taxstdlife))))</f>
        <v>0</v>
      </c>
      <c r="BI992" s="251">
        <f ca="1">IF(A17taxstdlife="n/a","n/a",IF(A17taxstdlife="",0,IF(BI$3&gt;(A17stdlife+$E992),((INDEX('PTRM input'!$G$385:$P$434,A17offset,$E992)-INDEX('PTRM input'!$G$277:$P$326,A17offset,$E992))*OFFSET($F$7,0,$E992))-SUM($G992:BH992),(((INDEX('PTRM input'!$G$385:$P$434,A17offset,$E992)-INDEX('PTRM input'!$G$277:$P$326,A17offset,$E992))*OFFSET($F$7,0,$E992))-SUM($G992:BH992))*(OFFSET('PTRM input'!$G$477,0,$E992-1)/A17taxstdlife))))</f>
        <v>0</v>
      </c>
      <c r="BJ992" s="116"/>
      <c r="BK992" s="116"/>
      <c r="BL992" s="116"/>
      <c r="BM992" s="116"/>
    </row>
    <row r="993" spans="1:65" ht="12.75" hidden="1" customHeight="1" outlineLevel="2">
      <c r="A993" s="366"/>
      <c r="B993" s="19"/>
      <c r="C993" s="18"/>
      <c r="D993" s="760"/>
      <c r="E993" s="86">
        <v>4</v>
      </c>
      <c r="F993" s="356"/>
      <c r="G993" s="434"/>
      <c r="H993" s="435"/>
      <c r="I993" s="435"/>
      <c r="J993" s="619"/>
      <c r="K993" s="251">
        <f ca="1">IF(A17taxstdlife="n/a","n/a",IF(A17taxstdlife="",0,IF(K$3&gt;(A17stdlife+$E993),((INDEX('PTRM input'!$G$385:$P$434,A17offset,$E993)-INDEX('PTRM input'!$G$277:$P$326,A17offset,$E993))*OFFSET($F$7,0,$E993))-SUM($G993:J993),(((INDEX('PTRM input'!$G$385:$P$434,A17offset,$E993)-INDEX('PTRM input'!$G$277:$P$326,A17offset,$E993))*OFFSET($F$7,0,$E993))-SUM($G993:J993))*(OFFSET('PTRM input'!$G$477,0,$E993-1)/A17taxstdlife))))</f>
        <v>0</v>
      </c>
      <c r="L993" s="251">
        <f ca="1">IF(A17taxstdlife="n/a","n/a",IF(A17taxstdlife="",0,IF(L$3&gt;(A17stdlife+$E993),((INDEX('PTRM input'!$G$385:$P$434,A17offset,$E993)-INDEX('PTRM input'!$G$277:$P$326,A17offset,$E993))*OFFSET($F$7,0,$E993))-SUM($G993:K993),(((INDEX('PTRM input'!$G$385:$P$434,A17offset,$E993)-INDEX('PTRM input'!$G$277:$P$326,A17offset,$E993))*OFFSET($F$7,0,$E993))-SUM($G993:K993))*(OFFSET('PTRM input'!$G$477,0,$E993-1)/A17taxstdlife))))</f>
        <v>0</v>
      </c>
      <c r="M993" s="251">
        <f ca="1">IF(A17taxstdlife="n/a","n/a",IF(A17taxstdlife="",0,IF(M$3&gt;(A17stdlife+$E993),((INDEX('PTRM input'!$G$385:$P$434,A17offset,$E993)-INDEX('PTRM input'!$G$277:$P$326,A17offset,$E993))*OFFSET($F$7,0,$E993))-SUM($G993:L993),(((INDEX('PTRM input'!$G$385:$P$434,A17offset,$E993)-INDEX('PTRM input'!$G$277:$P$326,A17offset,$E993))*OFFSET($F$7,0,$E993))-SUM($G993:L993))*(OFFSET('PTRM input'!$G$477,0,$E993-1)/A17taxstdlife))))</f>
        <v>0</v>
      </c>
      <c r="N993" s="251">
        <f ca="1">IF(A17taxstdlife="n/a","n/a",IF(A17taxstdlife="",0,IF(N$3&gt;(A17stdlife+$E993),((INDEX('PTRM input'!$G$385:$P$434,A17offset,$E993)-INDEX('PTRM input'!$G$277:$P$326,A17offset,$E993))*OFFSET($F$7,0,$E993))-SUM($G993:M993),(((INDEX('PTRM input'!$G$385:$P$434,A17offset,$E993)-INDEX('PTRM input'!$G$277:$P$326,A17offset,$E993))*OFFSET($F$7,0,$E993))-SUM($G993:M993))*(OFFSET('PTRM input'!$G$477,0,$E993-1)/A17taxstdlife))))</f>
        <v>0</v>
      </c>
      <c r="O993" s="251">
        <f ca="1">IF(A17taxstdlife="n/a","n/a",IF(A17taxstdlife="",0,IF(O$3&gt;(A17stdlife+$E993),((INDEX('PTRM input'!$G$385:$P$434,A17offset,$E993)-INDEX('PTRM input'!$G$277:$P$326,A17offset,$E993))*OFFSET($F$7,0,$E993))-SUM($G993:N993),(((INDEX('PTRM input'!$G$385:$P$434,A17offset,$E993)-INDEX('PTRM input'!$G$277:$P$326,A17offset,$E993))*OFFSET($F$7,0,$E993))-SUM($G993:N993))*(OFFSET('PTRM input'!$G$477,0,$E993-1)/A17taxstdlife))))</f>
        <v>0</v>
      </c>
      <c r="P993" s="251">
        <f ca="1">IF(A17taxstdlife="n/a","n/a",IF(A17taxstdlife="",0,IF(P$3&gt;(A17stdlife+$E993),((INDEX('PTRM input'!$G$385:$P$434,A17offset,$E993)-INDEX('PTRM input'!$G$277:$P$326,A17offset,$E993))*OFFSET($F$7,0,$E993))-SUM($G993:O993),(((INDEX('PTRM input'!$G$385:$P$434,A17offset,$E993)-INDEX('PTRM input'!$G$277:$P$326,A17offset,$E993))*OFFSET($F$7,0,$E993))-SUM($G993:O993))*(OFFSET('PTRM input'!$G$477,0,$E993-1)/A17taxstdlife))))</f>
        <v>0</v>
      </c>
      <c r="Q993" s="251">
        <f ca="1">IF(A17taxstdlife="n/a","n/a",IF(A17taxstdlife="",0,IF(Q$3&gt;(A17stdlife+$E993),((INDEX('PTRM input'!$G$385:$P$434,A17offset,$E993)-INDEX('PTRM input'!$G$277:$P$326,A17offset,$E993))*OFFSET($F$7,0,$E993))-SUM($G993:P993),(((INDEX('PTRM input'!$G$385:$P$434,A17offset,$E993)-INDEX('PTRM input'!$G$277:$P$326,A17offset,$E993))*OFFSET($F$7,0,$E993))-SUM($G993:P993))*(OFFSET('PTRM input'!$G$477,0,$E993-1)/A17taxstdlife))))</f>
        <v>0</v>
      </c>
      <c r="R993" s="251">
        <f ca="1">IF(A17taxstdlife="n/a","n/a",IF(A17taxstdlife="",0,IF(R$3&gt;(A17stdlife+$E993),((INDEX('PTRM input'!$G$385:$P$434,A17offset,$E993)-INDEX('PTRM input'!$G$277:$P$326,A17offset,$E993))*OFFSET($F$7,0,$E993))-SUM($G993:Q993),(((INDEX('PTRM input'!$G$385:$P$434,A17offset,$E993)-INDEX('PTRM input'!$G$277:$P$326,A17offset,$E993))*OFFSET($F$7,0,$E993))-SUM($G993:Q993))*(OFFSET('PTRM input'!$G$477,0,$E993-1)/A17taxstdlife))))</f>
        <v>0</v>
      </c>
      <c r="S993" s="251">
        <f ca="1">IF(A17taxstdlife="n/a","n/a",IF(A17taxstdlife="",0,IF(S$3&gt;(A17stdlife+$E993),((INDEX('PTRM input'!$G$385:$P$434,A17offset,$E993)-INDEX('PTRM input'!$G$277:$P$326,A17offset,$E993))*OFFSET($F$7,0,$E993))-SUM($G993:R993),(((INDEX('PTRM input'!$G$385:$P$434,A17offset,$E993)-INDEX('PTRM input'!$G$277:$P$326,A17offset,$E993))*OFFSET($F$7,0,$E993))-SUM($G993:R993))*(OFFSET('PTRM input'!$G$477,0,$E993-1)/A17taxstdlife))))</f>
        <v>0</v>
      </c>
      <c r="T993" s="251">
        <f ca="1">IF(A17taxstdlife="n/a","n/a",IF(A17taxstdlife="",0,IF(T$3&gt;(A17stdlife+$E993),((INDEX('PTRM input'!$G$385:$P$434,A17offset,$E993)-INDEX('PTRM input'!$G$277:$P$326,A17offset,$E993))*OFFSET($F$7,0,$E993))-SUM($G993:S993),(((INDEX('PTRM input'!$G$385:$P$434,A17offset,$E993)-INDEX('PTRM input'!$G$277:$P$326,A17offset,$E993))*OFFSET($F$7,0,$E993))-SUM($G993:S993))*(OFFSET('PTRM input'!$G$477,0,$E993-1)/A17taxstdlife))))</f>
        <v>0</v>
      </c>
      <c r="U993" s="251">
        <f ca="1">IF(A17taxstdlife="n/a","n/a",IF(A17taxstdlife="",0,IF(U$3&gt;(A17stdlife+$E993),((INDEX('PTRM input'!$G$385:$P$434,A17offset,$E993)-INDEX('PTRM input'!$G$277:$P$326,A17offset,$E993))*OFFSET($F$7,0,$E993))-SUM($G993:T993),(((INDEX('PTRM input'!$G$385:$P$434,A17offset,$E993)-INDEX('PTRM input'!$G$277:$P$326,A17offset,$E993))*OFFSET($F$7,0,$E993))-SUM($G993:T993))*(OFFSET('PTRM input'!$G$477,0,$E993-1)/A17taxstdlife))))</f>
        <v>0</v>
      </c>
      <c r="V993" s="251">
        <f ca="1">IF(A17taxstdlife="n/a","n/a",IF(A17taxstdlife="",0,IF(V$3&gt;(A17stdlife+$E993),((INDEX('PTRM input'!$G$385:$P$434,A17offset,$E993)-INDEX('PTRM input'!$G$277:$P$326,A17offset,$E993))*OFFSET($F$7,0,$E993))-SUM($G993:U993),(((INDEX('PTRM input'!$G$385:$P$434,A17offset,$E993)-INDEX('PTRM input'!$G$277:$P$326,A17offset,$E993))*OFFSET($F$7,0,$E993))-SUM($G993:U993))*(OFFSET('PTRM input'!$G$477,0,$E993-1)/A17taxstdlife))))</f>
        <v>0</v>
      </c>
      <c r="W993" s="251">
        <f ca="1">IF(A17taxstdlife="n/a","n/a",IF(A17taxstdlife="",0,IF(W$3&gt;(A17stdlife+$E993),((INDEX('PTRM input'!$G$385:$P$434,A17offset,$E993)-INDEX('PTRM input'!$G$277:$P$326,A17offset,$E993))*OFFSET($F$7,0,$E993))-SUM($G993:V993),(((INDEX('PTRM input'!$G$385:$P$434,A17offset,$E993)-INDEX('PTRM input'!$G$277:$P$326,A17offset,$E993))*OFFSET($F$7,0,$E993))-SUM($G993:V993))*(OFFSET('PTRM input'!$G$477,0,$E993-1)/A17taxstdlife))))</f>
        <v>0</v>
      </c>
      <c r="X993" s="251">
        <f ca="1">IF(A17taxstdlife="n/a","n/a",IF(A17taxstdlife="",0,IF(X$3&gt;(A17stdlife+$E993),((INDEX('PTRM input'!$G$385:$P$434,A17offset,$E993)-INDEX('PTRM input'!$G$277:$P$326,A17offset,$E993))*OFFSET($F$7,0,$E993))-SUM($G993:W993),(((INDEX('PTRM input'!$G$385:$P$434,A17offset,$E993)-INDEX('PTRM input'!$G$277:$P$326,A17offset,$E993))*OFFSET($F$7,0,$E993))-SUM($G993:W993))*(OFFSET('PTRM input'!$G$477,0,$E993-1)/A17taxstdlife))))</f>
        <v>0</v>
      </c>
      <c r="Y993" s="251">
        <f ca="1">IF(A17taxstdlife="n/a","n/a",IF(A17taxstdlife="",0,IF(Y$3&gt;(A17stdlife+$E993),((INDEX('PTRM input'!$G$385:$P$434,A17offset,$E993)-INDEX('PTRM input'!$G$277:$P$326,A17offset,$E993))*OFFSET($F$7,0,$E993))-SUM($G993:X993),(((INDEX('PTRM input'!$G$385:$P$434,A17offset,$E993)-INDEX('PTRM input'!$G$277:$P$326,A17offset,$E993))*OFFSET($F$7,0,$E993))-SUM($G993:X993))*(OFFSET('PTRM input'!$G$477,0,$E993-1)/A17taxstdlife))))</f>
        <v>0</v>
      </c>
      <c r="Z993" s="251">
        <f ca="1">IF(A17taxstdlife="n/a","n/a",IF(A17taxstdlife="",0,IF(Z$3&gt;(A17stdlife+$E993),((INDEX('PTRM input'!$G$385:$P$434,A17offset,$E993)-INDEX('PTRM input'!$G$277:$P$326,A17offset,$E993))*OFFSET($F$7,0,$E993))-SUM($G993:Y993),(((INDEX('PTRM input'!$G$385:$P$434,A17offset,$E993)-INDEX('PTRM input'!$G$277:$P$326,A17offset,$E993))*OFFSET($F$7,0,$E993))-SUM($G993:Y993))*(OFFSET('PTRM input'!$G$477,0,$E993-1)/A17taxstdlife))))</f>
        <v>0</v>
      </c>
      <c r="AA993" s="251">
        <f ca="1">IF(A17taxstdlife="n/a","n/a",IF(A17taxstdlife="",0,IF(AA$3&gt;(A17stdlife+$E993),((INDEX('PTRM input'!$G$385:$P$434,A17offset,$E993)-INDEX('PTRM input'!$G$277:$P$326,A17offset,$E993))*OFFSET($F$7,0,$E993))-SUM($G993:Z993),(((INDEX('PTRM input'!$G$385:$P$434,A17offset,$E993)-INDEX('PTRM input'!$G$277:$P$326,A17offset,$E993))*OFFSET($F$7,0,$E993))-SUM($G993:Z993))*(OFFSET('PTRM input'!$G$477,0,$E993-1)/A17taxstdlife))))</f>
        <v>0</v>
      </c>
      <c r="AB993" s="251">
        <f ca="1">IF(A17taxstdlife="n/a","n/a",IF(A17taxstdlife="",0,IF(AB$3&gt;(A17stdlife+$E993),((INDEX('PTRM input'!$G$385:$P$434,A17offset,$E993)-INDEX('PTRM input'!$G$277:$P$326,A17offset,$E993))*OFFSET($F$7,0,$E993))-SUM($G993:AA993),(((INDEX('PTRM input'!$G$385:$P$434,A17offset,$E993)-INDEX('PTRM input'!$G$277:$P$326,A17offset,$E993))*OFFSET($F$7,0,$E993))-SUM($G993:AA993))*(OFFSET('PTRM input'!$G$477,0,$E993-1)/A17taxstdlife))))</f>
        <v>0</v>
      </c>
      <c r="AC993" s="251">
        <f ca="1">IF(A17taxstdlife="n/a","n/a",IF(A17taxstdlife="",0,IF(AC$3&gt;(A17stdlife+$E993),((INDEX('PTRM input'!$G$385:$P$434,A17offset,$E993)-INDEX('PTRM input'!$G$277:$P$326,A17offset,$E993))*OFFSET($F$7,0,$E993))-SUM($G993:AB993),(((INDEX('PTRM input'!$G$385:$P$434,A17offset,$E993)-INDEX('PTRM input'!$G$277:$P$326,A17offset,$E993))*OFFSET($F$7,0,$E993))-SUM($G993:AB993))*(OFFSET('PTRM input'!$G$477,0,$E993-1)/A17taxstdlife))))</f>
        <v>0</v>
      </c>
      <c r="AD993" s="251">
        <f ca="1">IF(A17taxstdlife="n/a","n/a",IF(A17taxstdlife="",0,IF(AD$3&gt;(A17stdlife+$E993),((INDEX('PTRM input'!$G$385:$P$434,A17offset,$E993)-INDEX('PTRM input'!$G$277:$P$326,A17offset,$E993))*OFFSET($F$7,0,$E993))-SUM($G993:AC993),(((INDEX('PTRM input'!$G$385:$P$434,A17offset,$E993)-INDEX('PTRM input'!$G$277:$P$326,A17offset,$E993))*OFFSET($F$7,0,$E993))-SUM($G993:AC993))*(OFFSET('PTRM input'!$G$477,0,$E993-1)/A17taxstdlife))))</f>
        <v>0</v>
      </c>
      <c r="AE993" s="251">
        <f ca="1">IF(A17taxstdlife="n/a","n/a",IF(A17taxstdlife="",0,IF(AE$3&gt;(A17stdlife+$E993),((INDEX('PTRM input'!$G$385:$P$434,A17offset,$E993)-INDEX('PTRM input'!$G$277:$P$326,A17offset,$E993))*OFFSET($F$7,0,$E993))-SUM($G993:AD993),(((INDEX('PTRM input'!$G$385:$P$434,A17offset,$E993)-INDEX('PTRM input'!$G$277:$P$326,A17offset,$E993))*OFFSET($F$7,0,$E993))-SUM($G993:AD993))*(OFFSET('PTRM input'!$G$477,0,$E993-1)/A17taxstdlife))))</f>
        <v>0</v>
      </c>
      <c r="AF993" s="251">
        <f ca="1">IF(A17taxstdlife="n/a","n/a",IF(A17taxstdlife="",0,IF(AF$3&gt;(A17stdlife+$E993),((INDEX('PTRM input'!$G$385:$P$434,A17offset,$E993)-INDEX('PTRM input'!$G$277:$P$326,A17offset,$E993))*OFFSET($F$7,0,$E993))-SUM($G993:AE993),(((INDEX('PTRM input'!$G$385:$P$434,A17offset,$E993)-INDEX('PTRM input'!$G$277:$P$326,A17offset,$E993))*OFFSET($F$7,0,$E993))-SUM($G993:AE993))*(OFFSET('PTRM input'!$G$477,0,$E993-1)/A17taxstdlife))))</f>
        <v>0</v>
      </c>
      <c r="AG993" s="251">
        <f ca="1">IF(A17taxstdlife="n/a","n/a",IF(A17taxstdlife="",0,IF(AG$3&gt;(A17stdlife+$E993),((INDEX('PTRM input'!$G$385:$P$434,A17offset,$E993)-INDEX('PTRM input'!$G$277:$P$326,A17offset,$E993))*OFFSET($F$7,0,$E993))-SUM($G993:AF993),(((INDEX('PTRM input'!$G$385:$P$434,A17offset,$E993)-INDEX('PTRM input'!$G$277:$P$326,A17offset,$E993))*OFFSET($F$7,0,$E993))-SUM($G993:AF993))*(OFFSET('PTRM input'!$G$477,0,$E993-1)/A17taxstdlife))))</f>
        <v>0</v>
      </c>
      <c r="AH993" s="251">
        <f ca="1">IF(A17taxstdlife="n/a","n/a",IF(A17taxstdlife="",0,IF(AH$3&gt;(A17stdlife+$E993),((INDEX('PTRM input'!$G$385:$P$434,A17offset,$E993)-INDEX('PTRM input'!$G$277:$P$326,A17offset,$E993))*OFFSET($F$7,0,$E993))-SUM($G993:AG993),(((INDEX('PTRM input'!$G$385:$P$434,A17offset,$E993)-INDEX('PTRM input'!$G$277:$P$326,A17offset,$E993))*OFFSET($F$7,0,$E993))-SUM($G993:AG993))*(OFFSET('PTRM input'!$G$477,0,$E993-1)/A17taxstdlife))))</f>
        <v>0</v>
      </c>
      <c r="AI993" s="251">
        <f ca="1">IF(A17taxstdlife="n/a","n/a",IF(A17taxstdlife="",0,IF(AI$3&gt;(A17stdlife+$E993),((INDEX('PTRM input'!$G$385:$P$434,A17offset,$E993)-INDEX('PTRM input'!$G$277:$P$326,A17offset,$E993))*OFFSET($F$7,0,$E993))-SUM($G993:AH993),(((INDEX('PTRM input'!$G$385:$P$434,A17offset,$E993)-INDEX('PTRM input'!$G$277:$P$326,A17offset,$E993))*OFFSET($F$7,0,$E993))-SUM($G993:AH993))*(OFFSET('PTRM input'!$G$477,0,$E993-1)/A17taxstdlife))))</f>
        <v>0</v>
      </c>
      <c r="AJ993" s="251">
        <f ca="1">IF(A17taxstdlife="n/a","n/a",IF(A17taxstdlife="",0,IF(AJ$3&gt;(A17stdlife+$E993),((INDEX('PTRM input'!$G$385:$P$434,A17offset,$E993)-INDEX('PTRM input'!$G$277:$P$326,A17offset,$E993))*OFFSET($F$7,0,$E993))-SUM($G993:AI993),(((INDEX('PTRM input'!$G$385:$P$434,A17offset,$E993)-INDEX('PTRM input'!$G$277:$P$326,A17offset,$E993))*OFFSET($F$7,0,$E993))-SUM($G993:AI993))*(OFFSET('PTRM input'!$G$477,0,$E993-1)/A17taxstdlife))))</f>
        <v>0</v>
      </c>
      <c r="AK993" s="251">
        <f ca="1">IF(A17taxstdlife="n/a","n/a",IF(A17taxstdlife="",0,IF(AK$3&gt;(A17stdlife+$E993),((INDEX('PTRM input'!$G$385:$P$434,A17offset,$E993)-INDEX('PTRM input'!$G$277:$P$326,A17offset,$E993))*OFFSET($F$7,0,$E993))-SUM($G993:AJ993),(((INDEX('PTRM input'!$G$385:$P$434,A17offset,$E993)-INDEX('PTRM input'!$G$277:$P$326,A17offset,$E993))*OFFSET($F$7,0,$E993))-SUM($G993:AJ993))*(OFFSET('PTRM input'!$G$477,0,$E993-1)/A17taxstdlife))))</f>
        <v>0</v>
      </c>
      <c r="AL993" s="251">
        <f ca="1">IF(A17taxstdlife="n/a","n/a",IF(A17taxstdlife="",0,IF(AL$3&gt;(A17stdlife+$E993),((INDEX('PTRM input'!$G$385:$P$434,A17offset,$E993)-INDEX('PTRM input'!$G$277:$P$326,A17offset,$E993))*OFFSET($F$7,0,$E993))-SUM($G993:AK993),(((INDEX('PTRM input'!$G$385:$P$434,A17offset,$E993)-INDEX('PTRM input'!$G$277:$P$326,A17offset,$E993))*OFFSET($F$7,0,$E993))-SUM($G993:AK993))*(OFFSET('PTRM input'!$G$477,0,$E993-1)/A17taxstdlife))))</f>
        <v>0</v>
      </c>
      <c r="AM993" s="251">
        <f ca="1">IF(A17taxstdlife="n/a","n/a",IF(A17taxstdlife="",0,IF(AM$3&gt;(A17stdlife+$E993),((INDEX('PTRM input'!$G$385:$P$434,A17offset,$E993)-INDEX('PTRM input'!$G$277:$P$326,A17offset,$E993))*OFFSET($F$7,0,$E993))-SUM($G993:AL993),(((INDEX('PTRM input'!$G$385:$P$434,A17offset,$E993)-INDEX('PTRM input'!$G$277:$P$326,A17offset,$E993))*OFFSET($F$7,0,$E993))-SUM($G993:AL993))*(OFFSET('PTRM input'!$G$477,0,$E993-1)/A17taxstdlife))))</f>
        <v>0</v>
      </c>
      <c r="AN993" s="251">
        <f ca="1">IF(A17taxstdlife="n/a","n/a",IF(A17taxstdlife="",0,IF(AN$3&gt;(A17stdlife+$E993),((INDEX('PTRM input'!$G$385:$P$434,A17offset,$E993)-INDEX('PTRM input'!$G$277:$P$326,A17offset,$E993))*OFFSET($F$7,0,$E993))-SUM($G993:AM993),(((INDEX('PTRM input'!$G$385:$P$434,A17offset,$E993)-INDEX('PTRM input'!$G$277:$P$326,A17offset,$E993))*OFFSET($F$7,0,$E993))-SUM($G993:AM993))*(OFFSET('PTRM input'!$G$477,0,$E993-1)/A17taxstdlife))))</f>
        <v>0</v>
      </c>
      <c r="AO993" s="251">
        <f ca="1">IF(A17taxstdlife="n/a","n/a",IF(A17taxstdlife="",0,IF(AO$3&gt;(A17stdlife+$E993),((INDEX('PTRM input'!$G$385:$P$434,A17offset,$E993)-INDEX('PTRM input'!$G$277:$P$326,A17offset,$E993))*OFFSET($F$7,0,$E993))-SUM($G993:AN993),(((INDEX('PTRM input'!$G$385:$P$434,A17offset,$E993)-INDEX('PTRM input'!$G$277:$P$326,A17offset,$E993))*OFFSET($F$7,0,$E993))-SUM($G993:AN993))*(OFFSET('PTRM input'!$G$477,0,$E993-1)/A17taxstdlife))))</f>
        <v>0</v>
      </c>
      <c r="AP993" s="251">
        <f ca="1">IF(A17taxstdlife="n/a","n/a",IF(A17taxstdlife="",0,IF(AP$3&gt;(A17stdlife+$E993),((INDEX('PTRM input'!$G$385:$P$434,A17offset,$E993)-INDEX('PTRM input'!$G$277:$P$326,A17offset,$E993))*OFFSET($F$7,0,$E993))-SUM($G993:AO993),(((INDEX('PTRM input'!$G$385:$P$434,A17offset,$E993)-INDEX('PTRM input'!$G$277:$P$326,A17offset,$E993))*OFFSET($F$7,0,$E993))-SUM($G993:AO993))*(OFFSET('PTRM input'!$G$477,0,$E993-1)/A17taxstdlife))))</f>
        <v>0</v>
      </c>
      <c r="AQ993" s="251">
        <f ca="1">IF(A17taxstdlife="n/a","n/a",IF(A17taxstdlife="",0,IF(AQ$3&gt;(A17stdlife+$E993),((INDEX('PTRM input'!$G$385:$P$434,A17offset,$E993)-INDEX('PTRM input'!$G$277:$P$326,A17offset,$E993))*OFFSET($F$7,0,$E993))-SUM($G993:AP993),(((INDEX('PTRM input'!$G$385:$P$434,A17offset,$E993)-INDEX('PTRM input'!$G$277:$P$326,A17offset,$E993))*OFFSET($F$7,0,$E993))-SUM($G993:AP993))*(OFFSET('PTRM input'!$G$477,0,$E993-1)/A17taxstdlife))))</f>
        <v>0</v>
      </c>
      <c r="AR993" s="251">
        <f ca="1">IF(A17taxstdlife="n/a","n/a",IF(A17taxstdlife="",0,IF(AR$3&gt;(A17stdlife+$E993),((INDEX('PTRM input'!$G$385:$P$434,A17offset,$E993)-INDEX('PTRM input'!$G$277:$P$326,A17offset,$E993))*OFFSET($F$7,0,$E993))-SUM($G993:AQ993),(((INDEX('PTRM input'!$G$385:$P$434,A17offset,$E993)-INDEX('PTRM input'!$G$277:$P$326,A17offset,$E993))*OFFSET($F$7,0,$E993))-SUM($G993:AQ993))*(OFFSET('PTRM input'!$G$477,0,$E993-1)/A17taxstdlife))))</f>
        <v>0</v>
      </c>
      <c r="AS993" s="251">
        <f ca="1">IF(A17taxstdlife="n/a","n/a",IF(A17taxstdlife="",0,IF(AS$3&gt;(A17stdlife+$E993),((INDEX('PTRM input'!$G$385:$P$434,A17offset,$E993)-INDEX('PTRM input'!$G$277:$P$326,A17offset,$E993))*OFFSET($F$7,0,$E993))-SUM($G993:AR993),(((INDEX('PTRM input'!$G$385:$P$434,A17offset,$E993)-INDEX('PTRM input'!$G$277:$P$326,A17offset,$E993))*OFFSET($F$7,0,$E993))-SUM($G993:AR993))*(OFFSET('PTRM input'!$G$477,0,$E993-1)/A17taxstdlife))))</f>
        <v>0</v>
      </c>
      <c r="AT993" s="251">
        <f ca="1">IF(A17taxstdlife="n/a","n/a",IF(A17taxstdlife="",0,IF(AT$3&gt;(A17stdlife+$E993),((INDEX('PTRM input'!$G$385:$P$434,A17offset,$E993)-INDEX('PTRM input'!$G$277:$P$326,A17offset,$E993))*OFFSET($F$7,0,$E993))-SUM($G993:AS993),(((INDEX('PTRM input'!$G$385:$P$434,A17offset,$E993)-INDEX('PTRM input'!$G$277:$P$326,A17offset,$E993))*OFFSET($F$7,0,$E993))-SUM($G993:AS993))*(OFFSET('PTRM input'!$G$477,0,$E993-1)/A17taxstdlife))))</f>
        <v>0</v>
      </c>
      <c r="AU993" s="251">
        <f ca="1">IF(A17taxstdlife="n/a","n/a",IF(A17taxstdlife="",0,IF(AU$3&gt;(A17stdlife+$E993),((INDEX('PTRM input'!$G$385:$P$434,A17offset,$E993)-INDEX('PTRM input'!$G$277:$P$326,A17offset,$E993))*OFFSET($F$7,0,$E993))-SUM($G993:AT993),(((INDEX('PTRM input'!$G$385:$P$434,A17offset,$E993)-INDEX('PTRM input'!$G$277:$P$326,A17offset,$E993))*OFFSET($F$7,0,$E993))-SUM($G993:AT993))*(OFFSET('PTRM input'!$G$477,0,$E993-1)/A17taxstdlife))))</f>
        <v>0</v>
      </c>
      <c r="AV993" s="251">
        <f ca="1">IF(A17taxstdlife="n/a","n/a",IF(A17taxstdlife="",0,IF(AV$3&gt;(A17stdlife+$E993),((INDEX('PTRM input'!$G$385:$P$434,A17offset,$E993)-INDEX('PTRM input'!$G$277:$P$326,A17offset,$E993))*OFFSET($F$7,0,$E993))-SUM($G993:AU993),(((INDEX('PTRM input'!$G$385:$P$434,A17offset,$E993)-INDEX('PTRM input'!$G$277:$P$326,A17offset,$E993))*OFFSET($F$7,0,$E993))-SUM($G993:AU993))*(OFFSET('PTRM input'!$G$477,0,$E993-1)/A17taxstdlife))))</f>
        <v>0</v>
      </c>
      <c r="AW993" s="251">
        <f ca="1">IF(A17taxstdlife="n/a","n/a",IF(A17taxstdlife="",0,IF(AW$3&gt;(A17stdlife+$E993),((INDEX('PTRM input'!$G$385:$P$434,A17offset,$E993)-INDEX('PTRM input'!$G$277:$P$326,A17offset,$E993))*OFFSET($F$7,0,$E993))-SUM($G993:AV993),(((INDEX('PTRM input'!$G$385:$P$434,A17offset,$E993)-INDEX('PTRM input'!$G$277:$P$326,A17offset,$E993))*OFFSET($F$7,0,$E993))-SUM($G993:AV993))*(OFFSET('PTRM input'!$G$477,0,$E993-1)/A17taxstdlife))))</f>
        <v>0</v>
      </c>
      <c r="AX993" s="251">
        <f ca="1">IF(A17taxstdlife="n/a","n/a",IF(A17taxstdlife="",0,IF(AX$3&gt;(A17stdlife+$E993),((INDEX('PTRM input'!$G$385:$P$434,A17offset,$E993)-INDEX('PTRM input'!$G$277:$P$326,A17offset,$E993))*OFFSET($F$7,0,$E993))-SUM($G993:AW993),(((INDEX('PTRM input'!$G$385:$P$434,A17offset,$E993)-INDEX('PTRM input'!$G$277:$P$326,A17offset,$E993))*OFFSET($F$7,0,$E993))-SUM($G993:AW993))*(OFFSET('PTRM input'!$G$477,0,$E993-1)/A17taxstdlife))))</f>
        <v>0</v>
      </c>
      <c r="AY993" s="251">
        <f ca="1">IF(A17taxstdlife="n/a","n/a",IF(A17taxstdlife="",0,IF(AY$3&gt;(A17stdlife+$E993),((INDEX('PTRM input'!$G$385:$P$434,A17offset,$E993)-INDEX('PTRM input'!$G$277:$P$326,A17offset,$E993))*OFFSET($F$7,0,$E993))-SUM($G993:AX993),(((INDEX('PTRM input'!$G$385:$P$434,A17offset,$E993)-INDEX('PTRM input'!$G$277:$P$326,A17offset,$E993))*OFFSET($F$7,0,$E993))-SUM($G993:AX993))*(OFFSET('PTRM input'!$G$477,0,$E993-1)/A17taxstdlife))))</f>
        <v>0</v>
      </c>
      <c r="AZ993" s="251">
        <f ca="1">IF(A17taxstdlife="n/a","n/a",IF(A17taxstdlife="",0,IF(AZ$3&gt;(A17stdlife+$E993),((INDEX('PTRM input'!$G$385:$P$434,A17offset,$E993)-INDEX('PTRM input'!$G$277:$P$326,A17offset,$E993))*OFFSET($F$7,0,$E993))-SUM($G993:AY993),(((INDEX('PTRM input'!$G$385:$P$434,A17offset,$E993)-INDEX('PTRM input'!$G$277:$P$326,A17offset,$E993))*OFFSET($F$7,0,$E993))-SUM($G993:AY993))*(OFFSET('PTRM input'!$G$477,0,$E993-1)/A17taxstdlife))))</f>
        <v>0</v>
      </c>
      <c r="BA993" s="251">
        <f ca="1">IF(A17taxstdlife="n/a","n/a",IF(A17taxstdlife="",0,IF(BA$3&gt;(A17stdlife+$E993),((INDEX('PTRM input'!$G$385:$P$434,A17offset,$E993)-INDEX('PTRM input'!$G$277:$P$326,A17offset,$E993))*OFFSET($F$7,0,$E993))-SUM($G993:AZ993),(((INDEX('PTRM input'!$G$385:$P$434,A17offset,$E993)-INDEX('PTRM input'!$G$277:$P$326,A17offset,$E993))*OFFSET($F$7,0,$E993))-SUM($G993:AZ993))*(OFFSET('PTRM input'!$G$477,0,$E993-1)/A17taxstdlife))))</f>
        <v>0</v>
      </c>
      <c r="BB993" s="251">
        <f ca="1">IF(A17taxstdlife="n/a","n/a",IF(A17taxstdlife="",0,IF(BB$3&gt;(A17stdlife+$E993),((INDEX('PTRM input'!$G$385:$P$434,A17offset,$E993)-INDEX('PTRM input'!$G$277:$P$326,A17offset,$E993))*OFFSET($F$7,0,$E993))-SUM($G993:BA993),(((INDEX('PTRM input'!$G$385:$P$434,A17offset,$E993)-INDEX('PTRM input'!$G$277:$P$326,A17offset,$E993))*OFFSET($F$7,0,$E993))-SUM($G993:BA993))*(OFFSET('PTRM input'!$G$477,0,$E993-1)/A17taxstdlife))))</f>
        <v>0</v>
      </c>
      <c r="BC993" s="251">
        <f ca="1">IF(A17taxstdlife="n/a","n/a",IF(A17taxstdlife="",0,IF(BC$3&gt;(A17stdlife+$E993),((INDEX('PTRM input'!$G$385:$P$434,A17offset,$E993)-INDEX('PTRM input'!$G$277:$P$326,A17offset,$E993))*OFFSET($F$7,0,$E993))-SUM($G993:BB993),(((INDEX('PTRM input'!$G$385:$P$434,A17offset,$E993)-INDEX('PTRM input'!$G$277:$P$326,A17offset,$E993))*OFFSET($F$7,0,$E993))-SUM($G993:BB993))*(OFFSET('PTRM input'!$G$477,0,$E993-1)/A17taxstdlife))))</f>
        <v>0</v>
      </c>
      <c r="BD993" s="251">
        <f ca="1">IF(A17taxstdlife="n/a","n/a",IF(A17taxstdlife="",0,IF(BD$3&gt;(A17stdlife+$E993),((INDEX('PTRM input'!$G$385:$P$434,A17offset,$E993)-INDEX('PTRM input'!$G$277:$P$326,A17offset,$E993))*OFFSET($F$7,0,$E993))-SUM($G993:BC993),(((INDEX('PTRM input'!$G$385:$P$434,A17offset,$E993)-INDEX('PTRM input'!$G$277:$P$326,A17offset,$E993))*OFFSET($F$7,0,$E993))-SUM($G993:BC993))*(OFFSET('PTRM input'!$G$477,0,$E993-1)/A17taxstdlife))))</f>
        <v>0</v>
      </c>
      <c r="BE993" s="251">
        <f ca="1">IF(A17taxstdlife="n/a","n/a",IF(A17taxstdlife="",0,IF(BE$3&gt;(A17stdlife+$E993),((INDEX('PTRM input'!$G$385:$P$434,A17offset,$E993)-INDEX('PTRM input'!$G$277:$P$326,A17offset,$E993))*OFFSET($F$7,0,$E993))-SUM($G993:BD993),(((INDEX('PTRM input'!$G$385:$P$434,A17offset,$E993)-INDEX('PTRM input'!$G$277:$P$326,A17offset,$E993))*OFFSET($F$7,0,$E993))-SUM($G993:BD993))*(OFFSET('PTRM input'!$G$477,0,$E993-1)/A17taxstdlife))))</f>
        <v>0</v>
      </c>
      <c r="BF993" s="251">
        <f ca="1">IF(A17taxstdlife="n/a","n/a",IF(A17taxstdlife="",0,IF(BF$3&gt;(A17stdlife+$E993),((INDEX('PTRM input'!$G$385:$P$434,A17offset,$E993)-INDEX('PTRM input'!$G$277:$P$326,A17offset,$E993))*OFFSET($F$7,0,$E993))-SUM($G993:BE993),(((INDEX('PTRM input'!$G$385:$P$434,A17offset,$E993)-INDEX('PTRM input'!$G$277:$P$326,A17offset,$E993))*OFFSET($F$7,0,$E993))-SUM($G993:BE993))*(OFFSET('PTRM input'!$G$477,0,$E993-1)/A17taxstdlife))))</f>
        <v>0</v>
      </c>
      <c r="BG993" s="251">
        <f ca="1">IF(A17taxstdlife="n/a","n/a",IF(A17taxstdlife="",0,IF(BG$3&gt;(A17stdlife+$E993),((INDEX('PTRM input'!$G$385:$P$434,A17offset,$E993)-INDEX('PTRM input'!$G$277:$P$326,A17offset,$E993))*OFFSET($F$7,0,$E993))-SUM($G993:BF993),(((INDEX('PTRM input'!$G$385:$P$434,A17offset,$E993)-INDEX('PTRM input'!$G$277:$P$326,A17offset,$E993))*OFFSET($F$7,0,$E993))-SUM($G993:BF993))*(OFFSET('PTRM input'!$G$477,0,$E993-1)/A17taxstdlife))))</f>
        <v>0</v>
      </c>
      <c r="BH993" s="251">
        <f ca="1">IF(A17taxstdlife="n/a","n/a",IF(A17taxstdlife="",0,IF(BH$3&gt;(A17stdlife+$E993),((INDEX('PTRM input'!$G$385:$P$434,A17offset,$E993)-INDEX('PTRM input'!$G$277:$P$326,A17offset,$E993))*OFFSET($F$7,0,$E993))-SUM($G993:BG993),(((INDEX('PTRM input'!$G$385:$P$434,A17offset,$E993)-INDEX('PTRM input'!$G$277:$P$326,A17offset,$E993))*OFFSET($F$7,0,$E993))-SUM($G993:BG993))*(OFFSET('PTRM input'!$G$477,0,$E993-1)/A17taxstdlife))))</f>
        <v>0</v>
      </c>
      <c r="BI993" s="251">
        <f ca="1">IF(A17taxstdlife="n/a","n/a",IF(A17taxstdlife="",0,IF(BI$3&gt;(A17stdlife+$E993),((INDEX('PTRM input'!$G$385:$P$434,A17offset,$E993)-INDEX('PTRM input'!$G$277:$P$326,A17offset,$E993))*OFFSET($F$7,0,$E993))-SUM($G993:BH993),(((INDEX('PTRM input'!$G$385:$P$434,A17offset,$E993)-INDEX('PTRM input'!$G$277:$P$326,A17offset,$E993))*OFFSET($F$7,0,$E993))-SUM($G993:BH993))*(OFFSET('PTRM input'!$G$477,0,$E993-1)/A17taxstdlife))))</f>
        <v>0</v>
      </c>
      <c r="BJ993" s="116"/>
      <c r="BK993" s="116"/>
      <c r="BL993" s="116"/>
      <c r="BM993" s="116"/>
    </row>
    <row r="994" spans="1:65" ht="12.75" hidden="1" customHeight="1" outlineLevel="2">
      <c r="A994" s="366"/>
      <c r="B994" s="19"/>
      <c r="C994" s="18"/>
      <c r="D994" s="760"/>
      <c r="E994" s="86">
        <v>5</v>
      </c>
      <c r="F994" s="356"/>
      <c r="G994" s="434"/>
      <c r="H994" s="435"/>
      <c r="I994" s="435"/>
      <c r="J994" s="435"/>
      <c r="K994" s="619"/>
      <c r="L994" s="251">
        <f ca="1">IF(A17taxstdlife="n/a","n/a",IF(A17taxstdlife="",0,IF(L$3&gt;(A17stdlife+$E994),((INDEX('PTRM input'!$G$385:$P$434,A17offset,$E994)-INDEX('PTRM input'!$G$277:$P$326,A17offset,$E994))*OFFSET($F$7,0,$E994))-SUM($G994:K994),(((INDEX('PTRM input'!$G$385:$P$434,A17offset,$E994)-INDEX('PTRM input'!$G$277:$P$326,A17offset,$E994))*OFFSET($F$7,0,$E994))-SUM($G994:K994))*(OFFSET('PTRM input'!$G$477,0,$E994-1)/A17taxstdlife))))</f>
        <v>0</v>
      </c>
      <c r="M994" s="251">
        <f ca="1">IF(A17taxstdlife="n/a","n/a",IF(A17taxstdlife="",0,IF(M$3&gt;(A17stdlife+$E994),((INDEX('PTRM input'!$G$385:$P$434,A17offset,$E994)-INDEX('PTRM input'!$G$277:$P$326,A17offset,$E994))*OFFSET($F$7,0,$E994))-SUM($G994:L994),(((INDEX('PTRM input'!$G$385:$P$434,A17offset,$E994)-INDEX('PTRM input'!$G$277:$P$326,A17offset,$E994))*OFFSET($F$7,0,$E994))-SUM($G994:L994))*(OFFSET('PTRM input'!$G$477,0,$E994-1)/A17taxstdlife))))</f>
        <v>0</v>
      </c>
      <c r="N994" s="251">
        <f ca="1">IF(A17taxstdlife="n/a","n/a",IF(A17taxstdlife="",0,IF(N$3&gt;(A17stdlife+$E994),((INDEX('PTRM input'!$G$385:$P$434,A17offset,$E994)-INDEX('PTRM input'!$G$277:$P$326,A17offset,$E994))*OFFSET($F$7,0,$E994))-SUM($G994:M994),(((INDEX('PTRM input'!$G$385:$P$434,A17offset,$E994)-INDEX('PTRM input'!$G$277:$P$326,A17offset,$E994))*OFFSET($F$7,0,$E994))-SUM($G994:M994))*(OFFSET('PTRM input'!$G$477,0,$E994-1)/A17taxstdlife))))</f>
        <v>0</v>
      </c>
      <c r="O994" s="251">
        <f ca="1">IF(A17taxstdlife="n/a","n/a",IF(A17taxstdlife="",0,IF(O$3&gt;(A17stdlife+$E994),((INDEX('PTRM input'!$G$385:$P$434,A17offset,$E994)-INDEX('PTRM input'!$G$277:$P$326,A17offset,$E994))*OFFSET($F$7,0,$E994))-SUM($G994:N994),(((INDEX('PTRM input'!$G$385:$P$434,A17offset,$E994)-INDEX('PTRM input'!$G$277:$P$326,A17offset,$E994))*OFFSET($F$7,0,$E994))-SUM($G994:N994))*(OFFSET('PTRM input'!$G$477,0,$E994-1)/A17taxstdlife))))</f>
        <v>0</v>
      </c>
      <c r="P994" s="251">
        <f ca="1">IF(A17taxstdlife="n/a","n/a",IF(A17taxstdlife="",0,IF(P$3&gt;(A17stdlife+$E994),((INDEX('PTRM input'!$G$385:$P$434,A17offset,$E994)-INDEX('PTRM input'!$G$277:$P$326,A17offset,$E994))*OFFSET($F$7,0,$E994))-SUM($G994:O994),(((INDEX('PTRM input'!$G$385:$P$434,A17offset,$E994)-INDEX('PTRM input'!$G$277:$P$326,A17offset,$E994))*OFFSET($F$7,0,$E994))-SUM($G994:O994))*(OFFSET('PTRM input'!$G$477,0,$E994-1)/A17taxstdlife))))</f>
        <v>0</v>
      </c>
      <c r="Q994" s="251">
        <f ca="1">IF(A17taxstdlife="n/a","n/a",IF(A17taxstdlife="",0,IF(Q$3&gt;(A17stdlife+$E994),((INDEX('PTRM input'!$G$385:$P$434,A17offset,$E994)-INDEX('PTRM input'!$G$277:$P$326,A17offset,$E994))*OFFSET($F$7,0,$E994))-SUM($G994:P994),(((INDEX('PTRM input'!$G$385:$P$434,A17offset,$E994)-INDEX('PTRM input'!$G$277:$P$326,A17offset,$E994))*OFFSET($F$7,0,$E994))-SUM($G994:P994))*(OFFSET('PTRM input'!$G$477,0,$E994-1)/A17taxstdlife))))</f>
        <v>0</v>
      </c>
      <c r="R994" s="251">
        <f ca="1">IF(A17taxstdlife="n/a","n/a",IF(A17taxstdlife="",0,IF(R$3&gt;(A17stdlife+$E994),((INDEX('PTRM input'!$G$385:$P$434,A17offset,$E994)-INDEX('PTRM input'!$G$277:$P$326,A17offset,$E994))*OFFSET($F$7,0,$E994))-SUM($G994:Q994),(((INDEX('PTRM input'!$G$385:$P$434,A17offset,$E994)-INDEX('PTRM input'!$G$277:$P$326,A17offset,$E994))*OFFSET($F$7,0,$E994))-SUM($G994:Q994))*(OFFSET('PTRM input'!$G$477,0,$E994-1)/A17taxstdlife))))</f>
        <v>0</v>
      </c>
      <c r="S994" s="251">
        <f ca="1">IF(A17taxstdlife="n/a","n/a",IF(A17taxstdlife="",0,IF(S$3&gt;(A17stdlife+$E994),((INDEX('PTRM input'!$G$385:$P$434,A17offset,$E994)-INDEX('PTRM input'!$G$277:$P$326,A17offset,$E994))*OFFSET($F$7,0,$E994))-SUM($G994:R994),(((INDEX('PTRM input'!$G$385:$P$434,A17offset,$E994)-INDEX('PTRM input'!$G$277:$P$326,A17offset,$E994))*OFFSET($F$7,0,$E994))-SUM($G994:R994))*(OFFSET('PTRM input'!$G$477,0,$E994-1)/A17taxstdlife))))</f>
        <v>0</v>
      </c>
      <c r="T994" s="251">
        <f ca="1">IF(A17taxstdlife="n/a","n/a",IF(A17taxstdlife="",0,IF(T$3&gt;(A17stdlife+$E994),((INDEX('PTRM input'!$G$385:$P$434,A17offset,$E994)-INDEX('PTRM input'!$G$277:$P$326,A17offset,$E994))*OFFSET($F$7,0,$E994))-SUM($G994:S994),(((INDEX('PTRM input'!$G$385:$P$434,A17offset,$E994)-INDEX('PTRM input'!$G$277:$P$326,A17offset,$E994))*OFFSET($F$7,0,$E994))-SUM($G994:S994))*(OFFSET('PTRM input'!$G$477,0,$E994-1)/A17taxstdlife))))</f>
        <v>0</v>
      </c>
      <c r="U994" s="251">
        <f ca="1">IF(A17taxstdlife="n/a","n/a",IF(A17taxstdlife="",0,IF(U$3&gt;(A17stdlife+$E994),((INDEX('PTRM input'!$G$385:$P$434,A17offset,$E994)-INDEX('PTRM input'!$G$277:$P$326,A17offset,$E994))*OFFSET($F$7,0,$E994))-SUM($G994:T994),(((INDEX('PTRM input'!$G$385:$P$434,A17offset,$E994)-INDEX('PTRM input'!$G$277:$P$326,A17offset,$E994))*OFFSET($F$7,0,$E994))-SUM($G994:T994))*(OFFSET('PTRM input'!$G$477,0,$E994-1)/A17taxstdlife))))</f>
        <v>0</v>
      </c>
      <c r="V994" s="251">
        <f ca="1">IF(A17taxstdlife="n/a","n/a",IF(A17taxstdlife="",0,IF(V$3&gt;(A17stdlife+$E994),((INDEX('PTRM input'!$G$385:$P$434,A17offset,$E994)-INDEX('PTRM input'!$G$277:$P$326,A17offset,$E994))*OFFSET($F$7,0,$E994))-SUM($G994:U994),(((INDEX('PTRM input'!$G$385:$P$434,A17offset,$E994)-INDEX('PTRM input'!$G$277:$P$326,A17offset,$E994))*OFFSET($F$7,0,$E994))-SUM($G994:U994))*(OFFSET('PTRM input'!$G$477,0,$E994-1)/A17taxstdlife))))</f>
        <v>0</v>
      </c>
      <c r="W994" s="251">
        <f ca="1">IF(A17taxstdlife="n/a","n/a",IF(A17taxstdlife="",0,IF(W$3&gt;(A17stdlife+$E994),((INDEX('PTRM input'!$G$385:$P$434,A17offset,$E994)-INDEX('PTRM input'!$G$277:$P$326,A17offset,$E994))*OFFSET($F$7,0,$E994))-SUM($G994:V994),(((INDEX('PTRM input'!$G$385:$P$434,A17offset,$E994)-INDEX('PTRM input'!$G$277:$P$326,A17offset,$E994))*OFFSET($F$7,0,$E994))-SUM($G994:V994))*(OFFSET('PTRM input'!$G$477,0,$E994-1)/A17taxstdlife))))</f>
        <v>0</v>
      </c>
      <c r="X994" s="251">
        <f ca="1">IF(A17taxstdlife="n/a","n/a",IF(A17taxstdlife="",0,IF(X$3&gt;(A17stdlife+$E994),((INDEX('PTRM input'!$G$385:$P$434,A17offset,$E994)-INDEX('PTRM input'!$G$277:$P$326,A17offset,$E994))*OFFSET($F$7,0,$E994))-SUM($G994:W994),(((INDEX('PTRM input'!$G$385:$P$434,A17offset,$E994)-INDEX('PTRM input'!$G$277:$P$326,A17offset,$E994))*OFFSET($F$7,0,$E994))-SUM($G994:W994))*(OFFSET('PTRM input'!$G$477,0,$E994-1)/A17taxstdlife))))</f>
        <v>0</v>
      </c>
      <c r="Y994" s="251">
        <f ca="1">IF(A17taxstdlife="n/a","n/a",IF(A17taxstdlife="",0,IF(Y$3&gt;(A17stdlife+$E994),((INDEX('PTRM input'!$G$385:$P$434,A17offset,$E994)-INDEX('PTRM input'!$G$277:$P$326,A17offset,$E994))*OFFSET($F$7,0,$E994))-SUM($G994:X994),(((INDEX('PTRM input'!$G$385:$P$434,A17offset,$E994)-INDEX('PTRM input'!$G$277:$P$326,A17offset,$E994))*OFFSET($F$7,0,$E994))-SUM($G994:X994))*(OFFSET('PTRM input'!$G$477,0,$E994-1)/A17taxstdlife))))</f>
        <v>0</v>
      </c>
      <c r="Z994" s="251">
        <f ca="1">IF(A17taxstdlife="n/a","n/a",IF(A17taxstdlife="",0,IF(Z$3&gt;(A17stdlife+$E994),((INDEX('PTRM input'!$G$385:$P$434,A17offset,$E994)-INDEX('PTRM input'!$G$277:$P$326,A17offset,$E994))*OFFSET($F$7,0,$E994))-SUM($G994:Y994),(((INDEX('PTRM input'!$G$385:$P$434,A17offset,$E994)-INDEX('PTRM input'!$G$277:$P$326,A17offset,$E994))*OFFSET($F$7,0,$E994))-SUM($G994:Y994))*(OFFSET('PTRM input'!$G$477,0,$E994-1)/A17taxstdlife))))</f>
        <v>0</v>
      </c>
      <c r="AA994" s="251">
        <f ca="1">IF(A17taxstdlife="n/a","n/a",IF(A17taxstdlife="",0,IF(AA$3&gt;(A17stdlife+$E994),((INDEX('PTRM input'!$G$385:$P$434,A17offset,$E994)-INDEX('PTRM input'!$G$277:$P$326,A17offset,$E994))*OFFSET($F$7,0,$E994))-SUM($G994:Z994),(((INDEX('PTRM input'!$G$385:$P$434,A17offset,$E994)-INDEX('PTRM input'!$G$277:$P$326,A17offset,$E994))*OFFSET($F$7,0,$E994))-SUM($G994:Z994))*(OFFSET('PTRM input'!$G$477,0,$E994-1)/A17taxstdlife))))</f>
        <v>0</v>
      </c>
      <c r="AB994" s="251">
        <f ca="1">IF(A17taxstdlife="n/a","n/a",IF(A17taxstdlife="",0,IF(AB$3&gt;(A17stdlife+$E994),((INDEX('PTRM input'!$G$385:$P$434,A17offset,$E994)-INDEX('PTRM input'!$G$277:$P$326,A17offset,$E994))*OFFSET($F$7,0,$E994))-SUM($G994:AA994),(((INDEX('PTRM input'!$G$385:$P$434,A17offset,$E994)-INDEX('PTRM input'!$G$277:$P$326,A17offset,$E994))*OFFSET($F$7,0,$E994))-SUM($G994:AA994))*(OFFSET('PTRM input'!$G$477,0,$E994-1)/A17taxstdlife))))</f>
        <v>0</v>
      </c>
      <c r="AC994" s="251">
        <f ca="1">IF(A17taxstdlife="n/a","n/a",IF(A17taxstdlife="",0,IF(AC$3&gt;(A17stdlife+$E994),((INDEX('PTRM input'!$G$385:$P$434,A17offset,$E994)-INDEX('PTRM input'!$G$277:$P$326,A17offset,$E994))*OFFSET($F$7,0,$E994))-SUM($G994:AB994),(((INDEX('PTRM input'!$G$385:$P$434,A17offset,$E994)-INDEX('PTRM input'!$G$277:$P$326,A17offset,$E994))*OFFSET($F$7,0,$E994))-SUM($G994:AB994))*(OFFSET('PTRM input'!$G$477,0,$E994-1)/A17taxstdlife))))</f>
        <v>0</v>
      </c>
      <c r="AD994" s="251">
        <f ca="1">IF(A17taxstdlife="n/a","n/a",IF(A17taxstdlife="",0,IF(AD$3&gt;(A17stdlife+$E994),((INDEX('PTRM input'!$G$385:$P$434,A17offset,$E994)-INDEX('PTRM input'!$G$277:$P$326,A17offset,$E994))*OFFSET($F$7,0,$E994))-SUM($G994:AC994),(((INDEX('PTRM input'!$G$385:$P$434,A17offset,$E994)-INDEX('PTRM input'!$G$277:$P$326,A17offset,$E994))*OFFSET($F$7,0,$E994))-SUM($G994:AC994))*(OFFSET('PTRM input'!$G$477,0,$E994-1)/A17taxstdlife))))</f>
        <v>0</v>
      </c>
      <c r="AE994" s="251">
        <f ca="1">IF(A17taxstdlife="n/a","n/a",IF(A17taxstdlife="",0,IF(AE$3&gt;(A17stdlife+$E994),((INDEX('PTRM input'!$G$385:$P$434,A17offset,$E994)-INDEX('PTRM input'!$G$277:$P$326,A17offset,$E994))*OFFSET($F$7,0,$E994))-SUM($G994:AD994),(((INDEX('PTRM input'!$G$385:$P$434,A17offset,$E994)-INDEX('PTRM input'!$G$277:$P$326,A17offset,$E994))*OFFSET($F$7,0,$E994))-SUM($G994:AD994))*(OFFSET('PTRM input'!$G$477,0,$E994-1)/A17taxstdlife))))</f>
        <v>0</v>
      </c>
      <c r="AF994" s="251">
        <f ca="1">IF(A17taxstdlife="n/a","n/a",IF(A17taxstdlife="",0,IF(AF$3&gt;(A17stdlife+$E994),((INDEX('PTRM input'!$G$385:$P$434,A17offset,$E994)-INDEX('PTRM input'!$G$277:$P$326,A17offset,$E994))*OFFSET($F$7,0,$E994))-SUM($G994:AE994),(((INDEX('PTRM input'!$G$385:$P$434,A17offset,$E994)-INDEX('PTRM input'!$G$277:$P$326,A17offset,$E994))*OFFSET($F$7,0,$E994))-SUM($G994:AE994))*(OFFSET('PTRM input'!$G$477,0,$E994-1)/A17taxstdlife))))</f>
        <v>0</v>
      </c>
      <c r="AG994" s="251">
        <f ca="1">IF(A17taxstdlife="n/a","n/a",IF(A17taxstdlife="",0,IF(AG$3&gt;(A17stdlife+$E994),((INDEX('PTRM input'!$G$385:$P$434,A17offset,$E994)-INDEX('PTRM input'!$G$277:$P$326,A17offset,$E994))*OFFSET($F$7,0,$E994))-SUM($G994:AF994),(((INDEX('PTRM input'!$G$385:$P$434,A17offset,$E994)-INDEX('PTRM input'!$G$277:$P$326,A17offset,$E994))*OFFSET($F$7,0,$E994))-SUM($G994:AF994))*(OFFSET('PTRM input'!$G$477,0,$E994-1)/A17taxstdlife))))</f>
        <v>0</v>
      </c>
      <c r="AH994" s="251">
        <f ca="1">IF(A17taxstdlife="n/a","n/a",IF(A17taxstdlife="",0,IF(AH$3&gt;(A17stdlife+$E994),((INDEX('PTRM input'!$G$385:$P$434,A17offset,$E994)-INDEX('PTRM input'!$G$277:$P$326,A17offset,$E994))*OFFSET($F$7,0,$E994))-SUM($G994:AG994),(((INDEX('PTRM input'!$G$385:$P$434,A17offset,$E994)-INDEX('PTRM input'!$G$277:$P$326,A17offset,$E994))*OFFSET($F$7,0,$E994))-SUM($G994:AG994))*(OFFSET('PTRM input'!$G$477,0,$E994-1)/A17taxstdlife))))</f>
        <v>0</v>
      </c>
      <c r="AI994" s="251">
        <f ca="1">IF(A17taxstdlife="n/a","n/a",IF(A17taxstdlife="",0,IF(AI$3&gt;(A17stdlife+$E994),((INDEX('PTRM input'!$G$385:$P$434,A17offset,$E994)-INDEX('PTRM input'!$G$277:$P$326,A17offset,$E994))*OFFSET($F$7,0,$E994))-SUM($G994:AH994),(((INDEX('PTRM input'!$G$385:$P$434,A17offset,$E994)-INDEX('PTRM input'!$G$277:$P$326,A17offset,$E994))*OFFSET($F$7,0,$E994))-SUM($G994:AH994))*(OFFSET('PTRM input'!$G$477,0,$E994-1)/A17taxstdlife))))</f>
        <v>0</v>
      </c>
      <c r="AJ994" s="251">
        <f ca="1">IF(A17taxstdlife="n/a","n/a",IF(A17taxstdlife="",0,IF(AJ$3&gt;(A17stdlife+$E994),((INDEX('PTRM input'!$G$385:$P$434,A17offset,$E994)-INDEX('PTRM input'!$G$277:$P$326,A17offset,$E994))*OFFSET($F$7,0,$E994))-SUM($G994:AI994),(((INDEX('PTRM input'!$G$385:$P$434,A17offset,$E994)-INDEX('PTRM input'!$G$277:$P$326,A17offset,$E994))*OFFSET($F$7,0,$E994))-SUM($G994:AI994))*(OFFSET('PTRM input'!$G$477,0,$E994-1)/A17taxstdlife))))</f>
        <v>0</v>
      </c>
      <c r="AK994" s="251">
        <f ca="1">IF(A17taxstdlife="n/a","n/a",IF(A17taxstdlife="",0,IF(AK$3&gt;(A17stdlife+$E994),((INDEX('PTRM input'!$G$385:$P$434,A17offset,$E994)-INDEX('PTRM input'!$G$277:$P$326,A17offset,$E994))*OFFSET($F$7,0,$E994))-SUM($G994:AJ994),(((INDEX('PTRM input'!$G$385:$P$434,A17offset,$E994)-INDEX('PTRM input'!$G$277:$P$326,A17offset,$E994))*OFFSET($F$7,0,$E994))-SUM($G994:AJ994))*(OFFSET('PTRM input'!$G$477,0,$E994-1)/A17taxstdlife))))</f>
        <v>0</v>
      </c>
      <c r="AL994" s="251">
        <f ca="1">IF(A17taxstdlife="n/a","n/a",IF(A17taxstdlife="",0,IF(AL$3&gt;(A17stdlife+$E994),((INDEX('PTRM input'!$G$385:$P$434,A17offset,$E994)-INDEX('PTRM input'!$G$277:$P$326,A17offset,$E994))*OFFSET($F$7,0,$E994))-SUM($G994:AK994),(((INDEX('PTRM input'!$G$385:$P$434,A17offset,$E994)-INDEX('PTRM input'!$G$277:$P$326,A17offset,$E994))*OFFSET($F$7,0,$E994))-SUM($G994:AK994))*(OFFSET('PTRM input'!$G$477,0,$E994-1)/A17taxstdlife))))</f>
        <v>0</v>
      </c>
      <c r="AM994" s="251">
        <f ca="1">IF(A17taxstdlife="n/a","n/a",IF(A17taxstdlife="",0,IF(AM$3&gt;(A17stdlife+$E994),((INDEX('PTRM input'!$G$385:$P$434,A17offset,$E994)-INDEX('PTRM input'!$G$277:$P$326,A17offset,$E994))*OFFSET($F$7,0,$E994))-SUM($G994:AL994),(((INDEX('PTRM input'!$G$385:$P$434,A17offset,$E994)-INDEX('PTRM input'!$G$277:$P$326,A17offset,$E994))*OFFSET($F$7,0,$E994))-SUM($G994:AL994))*(OFFSET('PTRM input'!$G$477,0,$E994-1)/A17taxstdlife))))</f>
        <v>0</v>
      </c>
      <c r="AN994" s="251">
        <f ca="1">IF(A17taxstdlife="n/a","n/a",IF(A17taxstdlife="",0,IF(AN$3&gt;(A17stdlife+$E994),((INDEX('PTRM input'!$G$385:$P$434,A17offset,$E994)-INDEX('PTRM input'!$G$277:$P$326,A17offset,$E994))*OFFSET($F$7,0,$E994))-SUM($G994:AM994),(((INDEX('PTRM input'!$G$385:$P$434,A17offset,$E994)-INDEX('PTRM input'!$G$277:$P$326,A17offset,$E994))*OFFSET($F$7,0,$E994))-SUM($G994:AM994))*(OFFSET('PTRM input'!$G$477,0,$E994-1)/A17taxstdlife))))</f>
        <v>0</v>
      </c>
      <c r="AO994" s="251">
        <f ca="1">IF(A17taxstdlife="n/a","n/a",IF(A17taxstdlife="",0,IF(AO$3&gt;(A17stdlife+$E994),((INDEX('PTRM input'!$G$385:$P$434,A17offset,$E994)-INDEX('PTRM input'!$G$277:$P$326,A17offset,$E994))*OFFSET($F$7,0,$E994))-SUM($G994:AN994),(((INDEX('PTRM input'!$G$385:$P$434,A17offset,$E994)-INDEX('PTRM input'!$G$277:$P$326,A17offset,$E994))*OFFSET($F$7,0,$E994))-SUM($G994:AN994))*(OFFSET('PTRM input'!$G$477,0,$E994-1)/A17taxstdlife))))</f>
        <v>0</v>
      </c>
      <c r="AP994" s="251">
        <f ca="1">IF(A17taxstdlife="n/a","n/a",IF(A17taxstdlife="",0,IF(AP$3&gt;(A17stdlife+$E994),((INDEX('PTRM input'!$G$385:$P$434,A17offset,$E994)-INDEX('PTRM input'!$G$277:$P$326,A17offset,$E994))*OFFSET($F$7,0,$E994))-SUM($G994:AO994),(((INDEX('PTRM input'!$G$385:$P$434,A17offset,$E994)-INDEX('PTRM input'!$G$277:$P$326,A17offset,$E994))*OFFSET($F$7,0,$E994))-SUM($G994:AO994))*(OFFSET('PTRM input'!$G$477,0,$E994-1)/A17taxstdlife))))</f>
        <v>0</v>
      </c>
      <c r="AQ994" s="251">
        <f ca="1">IF(A17taxstdlife="n/a","n/a",IF(A17taxstdlife="",0,IF(AQ$3&gt;(A17stdlife+$E994),((INDEX('PTRM input'!$G$385:$P$434,A17offset,$E994)-INDEX('PTRM input'!$G$277:$P$326,A17offset,$E994))*OFFSET($F$7,0,$E994))-SUM($G994:AP994),(((INDEX('PTRM input'!$G$385:$P$434,A17offset,$E994)-INDEX('PTRM input'!$G$277:$P$326,A17offset,$E994))*OFFSET($F$7,0,$E994))-SUM($G994:AP994))*(OFFSET('PTRM input'!$G$477,0,$E994-1)/A17taxstdlife))))</f>
        <v>0</v>
      </c>
      <c r="AR994" s="251">
        <f ca="1">IF(A17taxstdlife="n/a","n/a",IF(A17taxstdlife="",0,IF(AR$3&gt;(A17stdlife+$E994),((INDEX('PTRM input'!$G$385:$P$434,A17offset,$E994)-INDEX('PTRM input'!$G$277:$P$326,A17offset,$E994))*OFFSET($F$7,0,$E994))-SUM($G994:AQ994),(((INDEX('PTRM input'!$G$385:$P$434,A17offset,$E994)-INDEX('PTRM input'!$G$277:$P$326,A17offset,$E994))*OFFSET($F$7,0,$E994))-SUM($G994:AQ994))*(OFFSET('PTRM input'!$G$477,0,$E994-1)/A17taxstdlife))))</f>
        <v>0</v>
      </c>
      <c r="AS994" s="251">
        <f ca="1">IF(A17taxstdlife="n/a","n/a",IF(A17taxstdlife="",0,IF(AS$3&gt;(A17stdlife+$E994),((INDEX('PTRM input'!$G$385:$P$434,A17offset,$E994)-INDEX('PTRM input'!$G$277:$P$326,A17offset,$E994))*OFFSET($F$7,0,$E994))-SUM($G994:AR994),(((INDEX('PTRM input'!$G$385:$P$434,A17offset,$E994)-INDEX('PTRM input'!$G$277:$P$326,A17offset,$E994))*OFFSET($F$7,0,$E994))-SUM($G994:AR994))*(OFFSET('PTRM input'!$G$477,0,$E994-1)/A17taxstdlife))))</f>
        <v>0</v>
      </c>
      <c r="AT994" s="251">
        <f ca="1">IF(A17taxstdlife="n/a","n/a",IF(A17taxstdlife="",0,IF(AT$3&gt;(A17stdlife+$E994),((INDEX('PTRM input'!$G$385:$P$434,A17offset,$E994)-INDEX('PTRM input'!$G$277:$P$326,A17offset,$E994))*OFFSET($F$7,0,$E994))-SUM($G994:AS994),(((INDEX('PTRM input'!$G$385:$P$434,A17offset,$E994)-INDEX('PTRM input'!$G$277:$P$326,A17offset,$E994))*OFFSET($F$7,0,$E994))-SUM($G994:AS994))*(OFFSET('PTRM input'!$G$477,0,$E994-1)/A17taxstdlife))))</f>
        <v>0</v>
      </c>
      <c r="AU994" s="251">
        <f ca="1">IF(A17taxstdlife="n/a","n/a",IF(A17taxstdlife="",0,IF(AU$3&gt;(A17stdlife+$E994),((INDEX('PTRM input'!$G$385:$P$434,A17offset,$E994)-INDEX('PTRM input'!$G$277:$P$326,A17offset,$E994))*OFFSET($F$7,0,$E994))-SUM($G994:AT994),(((INDEX('PTRM input'!$G$385:$P$434,A17offset,$E994)-INDEX('PTRM input'!$G$277:$P$326,A17offset,$E994))*OFFSET($F$7,0,$E994))-SUM($G994:AT994))*(OFFSET('PTRM input'!$G$477,0,$E994-1)/A17taxstdlife))))</f>
        <v>0</v>
      </c>
      <c r="AV994" s="251">
        <f ca="1">IF(A17taxstdlife="n/a","n/a",IF(A17taxstdlife="",0,IF(AV$3&gt;(A17stdlife+$E994),((INDEX('PTRM input'!$G$385:$P$434,A17offset,$E994)-INDEX('PTRM input'!$G$277:$P$326,A17offset,$E994))*OFFSET($F$7,0,$E994))-SUM($G994:AU994),(((INDEX('PTRM input'!$G$385:$P$434,A17offset,$E994)-INDEX('PTRM input'!$G$277:$P$326,A17offset,$E994))*OFFSET($F$7,0,$E994))-SUM($G994:AU994))*(OFFSET('PTRM input'!$G$477,0,$E994-1)/A17taxstdlife))))</f>
        <v>0</v>
      </c>
      <c r="AW994" s="251">
        <f ca="1">IF(A17taxstdlife="n/a","n/a",IF(A17taxstdlife="",0,IF(AW$3&gt;(A17stdlife+$E994),((INDEX('PTRM input'!$G$385:$P$434,A17offset,$E994)-INDEX('PTRM input'!$G$277:$P$326,A17offset,$E994))*OFFSET($F$7,0,$E994))-SUM($G994:AV994),(((INDEX('PTRM input'!$G$385:$P$434,A17offset,$E994)-INDEX('PTRM input'!$G$277:$P$326,A17offset,$E994))*OFFSET($F$7,0,$E994))-SUM($G994:AV994))*(OFFSET('PTRM input'!$G$477,0,$E994-1)/A17taxstdlife))))</f>
        <v>0</v>
      </c>
      <c r="AX994" s="251">
        <f ca="1">IF(A17taxstdlife="n/a","n/a",IF(A17taxstdlife="",0,IF(AX$3&gt;(A17stdlife+$E994),((INDEX('PTRM input'!$G$385:$P$434,A17offset,$E994)-INDEX('PTRM input'!$G$277:$P$326,A17offset,$E994))*OFFSET($F$7,0,$E994))-SUM($G994:AW994),(((INDEX('PTRM input'!$G$385:$P$434,A17offset,$E994)-INDEX('PTRM input'!$G$277:$P$326,A17offset,$E994))*OFFSET($F$7,0,$E994))-SUM($G994:AW994))*(OFFSET('PTRM input'!$G$477,0,$E994-1)/A17taxstdlife))))</f>
        <v>0</v>
      </c>
      <c r="AY994" s="251">
        <f ca="1">IF(A17taxstdlife="n/a","n/a",IF(A17taxstdlife="",0,IF(AY$3&gt;(A17stdlife+$E994),((INDEX('PTRM input'!$G$385:$P$434,A17offset,$E994)-INDEX('PTRM input'!$G$277:$P$326,A17offset,$E994))*OFFSET($F$7,0,$E994))-SUM($G994:AX994),(((INDEX('PTRM input'!$G$385:$P$434,A17offset,$E994)-INDEX('PTRM input'!$G$277:$P$326,A17offset,$E994))*OFFSET($F$7,0,$E994))-SUM($G994:AX994))*(OFFSET('PTRM input'!$G$477,0,$E994-1)/A17taxstdlife))))</f>
        <v>0</v>
      </c>
      <c r="AZ994" s="251">
        <f ca="1">IF(A17taxstdlife="n/a","n/a",IF(A17taxstdlife="",0,IF(AZ$3&gt;(A17stdlife+$E994),((INDEX('PTRM input'!$G$385:$P$434,A17offset,$E994)-INDEX('PTRM input'!$G$277:$P$326,A17offset,$E994))*OFFSET($F$7,0,$E994))-SUM($G994:AY994),(((INDEX('PTRM input'!$G$385:$P$434,A17offset,$E994)-INDEX('PTRM input'!$G$277:$P$326,A17offset,$E994))*OFFSET($F$7,0,$E994))-SUM($G994:AY994))*(OFFSET('PTRM input'!$G$477,0,$E994-1)/A17taxstdlife))))</f>
        <v>0</v>
      </c>
      <c r="BA994" s="251">
        <f ca="1">IF(A17taxstdlife="n/a","n/a",IF(A17taxstdlife="",0,IF(BA$3&gt;(A17stdlife+$E994),((INDEX('PTRM input'!$G$385:$P$434,A17offset,$E994)-INDEX('PTRM input'!$G$277:$P$326,A17offset,$E994))*OFFSET($F$7,0,$E994))-SUM($G994:AZ994),(((INDEX('PTRM input'!$G$385:$P$434,A17offset,$E994)-INDEX('PTRM input'!$G$277:$P$326,A17offset,$E994))*OFFSET($F$7,0,$E994))-SUM($G994:AZ994))*(OFFSET('PTRM input'!$G$477,0,$E994-1)/A17taxstdlife))))</f>
        <v>0</v>
      </c>
      <c r="BB994" s="251">
        <f ca="1">IF(A17taxstdlife="n/a","n/a",IF(A17taxstdlife="",0,IF(BB$3&gt;(A17stdlife+$E994),((INDEX('PTRM input'!$G$385:$P$434,A17offset,$E994)-INDEX('PTRM input'!$G$277:$P$326,A17offset,$E994))*OFFSET($F$7,0,$E994))-SUM($G994:BA994),(((INDEX('PTRM input'!$G$385:$P$434,A17offset,$E994)-INDEX('PTRM input'!$G$277:$P$326,A17offset,$E994))*OFFSET($F$7,0,$E994))-SUM($G994:BA994))*(OFFSET('PTRM input'!$G$477,0,$E994-1)/A17taxstdlife))))</f>
        <v>0</v>
      </c>
      <c r="BC994" s="251">
        <f ca="1">IF(A17taxstdlife="n/a","n/a",IF(A17taxstdlife="",0,IF(BC$3&gt;(A17stdlife+$E994),((INDEX('PTRM input'!$G$385:$P$434,A17offset,$E994)-INDEX('PTRM input'!$G$277:$P$326,A17offset,$E994))*OFFSET($F$7,0,$E994))-SUM($G994:BB994),(((INDEX('PTRM input'!$G$385:$P$434,A17offset,$E994)-INDEX('PTRM input'!$G$277:$P$326,A17offset,$E994))*OFFSET($F$7,0,$E994))-SUM($G994:BB994))*(OFFSET('PTRM input'!$G$477,0,$E994-1)/A17taxstdlife))))</f>
        <v>0</v>
      </c>
      <c r="BD994" s="251">
        <f ca="1">IF(A17taxstdlife="n/a","n/a",IF(A17taxstdlife="",0,IF(BD$3&gt;(A17stdlife+$E994),((INDEX('PTRM input'!$G$385:$P$434,A17offset,$E994)-INDEX('PTRM input'!$G$277:$P$326,A17offset,$E994))*OFFSET($F$7,0,$E994))-SUM($G994:BC994),(((INDEX('PTRM input'!$G$385:$P$434,A17offset,$E994)-INDEX('PTRM input'!$G$277:$P$326,A17offset,$E994))*OFFSET($F$7,0,$E994))-SUM($G994:BC994))*(OFFSET('PTRM input'!$G$477,0,$E994-1)/A17taxstdlife))))</f>
        <v>0</v>
      </c>
      <c r="BE994" s="251">
        <f ca="1">IF(A17taxstdlife="n/a","n/a",IF(A17taxstdlife="",0,IF(BE$3&gt;(A17stdlife+$E994),((INDEX('PTRM input'!$G$385:$P$434,A17offset,$E994)-INDEX('PTRM input'!$G$277:$P$326,A17offset,$E994))*OFFSET($F$7,0,$E994))-SUM($G994:BD994),(((INDEX('PTRM input'!$G$385:$P$434,A17offset,$E994)-INDEX('PTRM input'!$G$277:$P$326,A17offset,$E994))*OFFSET($F$7,0,$E994))-SUM($G994:BD994))*(OFFSET('PTRM input'!$G$477,0,$E994-1)/A17taxstdlife))))</f>
        <v>0</v>
      </c>
      <c r="BF994" s="251">
        <f ca="1">IF(A17taxstdlife="n/a","n/a",IF(A17taxstdlife="",0,IF(BF$3&gt;(A17stdlife+$E994),((INDEX('PTRM input'!$G$385:$P$434,A17offset,$E994)-INDEX('PTRM input'!$G$277:$P$326,A17offset,$E994))*OFFSET($F$7,0,$E994))-SUM($G994:BE994),(((INDEX('PTRM input'!$G$385:$P$434,A17offset,$E994)-INDEX('PTRM input'!$G$277:$P$326,A17offset,$E994))*OFFSET($F$7,0,$E994))-SUM($G994:BE994))*(OFFSET('PTRM input'!$G$477,0,$E994-1)/A17taxstdlife))))</f>
        <v>0</v>
      </c>
      <c r="BG994" s="251">
        <f ca="1">IF(A17taxstdlife="n/a","n/a",IF(A17taxstdlife="",0,IF(BG$3&gt;(A17stdlife+$E994),((INDEX('PTRM input'!$G$385:$P$434,A17offset,$E994)-INDEX('PTRM input'!$G$277:$P$326,A17offset,$E994))*OFFSET($F$7,0,$E994))-SUM($G994:BF994),(((INDEX('PTRM input'!$G$385:$P$434,A17offset,$E994)-INDEX('PTRM input'!$G$277:$P$326,A17offset,$E994))*OFFSET($F$7,0,$E994))-SUM($G994:BF994))*(OFFSET('PTRM input'!$G$477,0,$E994-1)/A17taxstdlife))))</f>
        <v>0</v>
      </c>
      <c r="BH994" s="251">
        <f ca="1">IF(A17taxstdlife="n/a","n/a",IF(A17taxstdlife="",0,IF(BH$3&gt;(A17stdlife+$E994),((INDEX('PTRM input'!$G$385:$P$434,A17offset,$E994)-INDEX('PTRM input'!$G$277:$P$326,A17offset,$E994))*OFFSET($F$7,0,$E994))-SUM($G994:BG994),(((INDEX('PTRM input'!$G$385:$P$434,A17offset,$E994)-INDEX('PTRM input'!$G$277:$P$326,A17offset,$E994))*OFFSET($F$7,0,$E994))-SUM($G994:BG994))*(OFFSET('PTRM input'!$G$477,0,$E994-1)/A17taxstdlife))))</f>
        <v>0</v>
      </c>
      <c r="BI994" s="251">
        <f ca="1">IF(A17taxstdlife="n/a","n/a",IF(A17taxstdlife="",0,IF(BI$3&gt;(A17stdlife+$E994),((INDEX('PTRM input'!$G$385:$P$434,A17offset,$E994)-INDEX('PTRM input'!$G$277:$P$326,A17offset,$E994))*OFFSET($F$7,0,$E994))-SUM($G994:BH994),(((INDEX('PTRM input'!$G$385:$P$434,A17offset,$E994)-INDEX('PTRM input'!$G$277:$P$326,A17offset,$E994))*OFFSET($F$7,0,$E994))-SUM($G994:BH994))*(OFFSET('PTRM input'!$G$477,0,$E994-1)/A17taxstdlife))))</f>
        <v>0</v>
      </c>
      <c r="BJ994" s="116"/>
      <c r="BK994" s="116"/>
      <c r="BL994" s="116"/>
      <c r="BM994" s="116"/>
    </row>
    <row r="995" spans="1:65" ht="12.75" hidden="1" customHeight="1" outlineLevel="2">
      <c r="A995" s="366"/>
      <c r="B995" s="19"/>
      <c r="C995" s="18"/>
      <c r="D995" s="760"/>
      <c r="E995" s="86">
        <v>6</v>
      </c>
      <c r="F995" s="356"/>
      <c r="G995" s="434"/>
      <c r="H995" s="435"/>
      <c r="I995" s="435"/>
      <c r="J995" s="435"/>
      <c r="K995" s="435"/>
      <c r="L995" s="619"/>
      <c r="M995" s="251">
        <f ca="1">IF(A17taxstdlife="n/a","n/a",IF(A17taxstdlife="",0,IF(M$3&gt;(A17stdlife+$E995),((INDEX('PTRM input'!$G$385:$P$434,A17offset,$E995)-INDEX('PTRM input'!$G$277:$P$326,A17offset,$E995))*OFFSET($F$7,0,$E995))-SUM($G995:L995),(((INDEX('PTRM input'!$G$385:$P$434,A17offset,$E995)-INDEX('PTRM input'!$G$277:$P$326,A17offset,$E995))*OFFSET($F$7,0,$E995))-SUM($G995:L995))*(OFFSET('PTRM input'!$G$477,0,$E995-1)/A17taxstdlife))))</f>
        <v>0</v>
      </c>
      <c r="N995" s="251">
        <f ca="1">IF(A17taxstdlife="n/a","n/a",IF(A17taxstdlife="",0,IF(N$3&gt;(A17stdlife+$E995),((INDEX('PTRM input'!$G$385:$P$434,A17offset,$E995)-INDEX('PTRM input'!$G$277:$P$326,A17offset,$E995))*OFFSET($F$7,0,$E995))-SUM($G995:M995),(((INDEX('PTRM input'!$G$385:$P$434,A17offset,$E995)-INDEX('PTRM input'!$G$277:$P$326,A17offset,$E995))*OFFSET($F$7,0,$E995))-SUM($G995:M995))*(OFFSET('PTRM input'!$G$477,0,$E995-1)/A17taxstdlife))))</f>
        <v>0</v>
      </c>
      <c r="O995" s="251">
        <f ca="1">IF(A17taxstdlife="n/a","n/a",IF(A17taxstdlife="",0,IF(O$3&gt;(A17stdlife+$E995),((INDEX('PTRM input'!$G$385:$P$434,A17offset,$E995)-INDEX('PTRM input'!$G$277:$P$326,A17offset,$E995))*OFFSET($F$7,0,$E995))-SUM($G995:N995),(((INDEX('PTRM input'!$G$385:$P$434,A17offset,$E995)-INDEX('PTRM input'!$G$277:$P$326,A17offset,$E995))*OFFSET($F$7,0,$E995))-SUM($G995:N995))*(OFFSET('PTRM input'!$G$477,0,$E995-1)/A17taxstdlife))))</f>
        <v>0</v>
      </c>
      <c r="P995" s="251">
        <f ca="1">IF(A17taxstdlife="n/a","n/a",IF(A17taxstdlife="",0,IF(P$3&gt;(A17stdlife+$E995),((INDEX('PTRM input'!$G$385:$P$434,A17offset,$E995)-INDEX('PTRM input'!$G$277:$P$326,A17offset,$E995))*OFFSET($F$7,0,$E995))-SUM($G995:O995),(((INDEX('PTRM input'!$G$385:$P$434,A17offset,$E995)-INDEX('PTRM input'!$G$277:$P$326,A17offset,$E995))*OFFSET($F$7,0,$E995))-SUM($G995:O995))*(OFFSET('PTRM input'!$G$477,0,$E995-1)/A17taxstdlife))))</f>
        <v>0</v>
      </c>
      <c r="Q995" s="251">
        <f ca="1">IF(A17taxstdlife="n/a","n/a",IF(A17taxstdlife="",0,IF(Q$3&gt;(A17stdlife+$E995),((INDEX('PTRM input'!$G$385:$P$434,A17offset,$E995)-INDEX('PTRM input'!$G$277:$P$326,A17offset,$E995))*OFFSET($F$7,0,$E995))-SUM($G995:P995),(((INDEX('PTRM input'!$G$385:$P$434,A17offset,$E995)-INDEX('PTRM input'!$G$277:$P$326,A17offset,$E995))*OFFSET($F$7,0,$E995))-SUM($G995:P995))*(OFFSET('PTRM input'!$G$477,0,$E995-1)/A17taxstdlife))))</f>
        <v>0</v>
      </c>
      <c r="R995" s="251">
        <f ca="1">IF(A17taxstdlife="n/a","n/a",IF(A17taxstdlife="",0,IF(R$3&gt;(A17stdlife+$E995),((INDEX('PTRM input'!$G$385:$P$434,A17offset,$E995)-INDEX('PTRM input'!$G$277:$P$326,A17offset,$E995))*OFFSET($F$7,0,$E995))-SUM($G995:Q995),(((INDEX('PTRM input'!$G$385:$P$434,A17offset,$E995)-INDEX('PTRM input'!$G$277:$P$326,A17offset,$E995))*OFFSET($F$7,0,$E995))-SUM($G995:Q995))*(OFFSET('PTRM input'!$G$477,0,$E995-1)/A17taxstdlife))))</f>
        <v>0</v>
      </c>
      <c r="S995" s="251">
        <f ca="1">IF(A17taxstdlife="n/a","n/a",IF(A17taxstdlife="",0,IF(S$3&gt;(A17stdlife+$E995),((INDEX('PTRM input'!$G$385:$P$434,A17offset,$E995)-INDEX('PTRM input'!$G$277:$P$326,A17offset,$E995))*OFFSET($F$7,0,$E995))-SUM($G995:R995),(((INDEX('PTRM input'!$G$385:$P$434,A17offset,$E995)-INDEX('PTRM input'!$G$277:$P$326,A17offset,$E995))*OFFSET($F$7,0,$E995))-SUM($G995:R995))*(OFFSET('PTRM input'!$G$477,0,$E995-1)/A17taxstdlife))))</f>
        <v>0</v>
      </c>
      <c r="T995" s="251">
        <f ca="1">IF(A17taxstdlife="n/a","n/a",IF(A17taxstdlife="",0,IF(T$3&gt;(A17stdlife+$E995),((INDEX('PTRM input'!$G$385:$P$434,A17offset,$E995)-INDEX('PTRM input'!$G$277:$P$326,A17offset,$E995))*OFFSET($F$7,0,$E995))-SUM($G995:S995),(((INDEX('PTRM input'!$G$385:$P$434,A17offset,$E995)-INDEX('PTRM input'!$G$277:$P$326,A17offset,$E995))*OFFSET($F$7,0,$E995))-SUM($G995:S995))*(OFFSET('PTRM input'!$G$477,0,$E995-1)/A17taxstdlife))))</f>
        <v>0</v>
      </c>
      <c r="U995" s="251">
        <f ca="1">IF(A17taxstdlife="n/a","n/a",IF(A17taxstdlife="",0,IF(U$3&gt;(A17stdlife+$E995),((INDEX('PTRM input'!$G$385:$P$434,A17offset,$E995)-INDEX('PTRM input'!$G$277:$P$326,A17offset,$E995))*OFFSET($F$7,0,$E995))-SUM($G995:T995),(((INDEX('PTRM input'!$G$385:$P$434,A17offset,$E995)-INDEX('PTRM input'!$G$277:$P$326,A17offset,$E995))*OFFSET($F$7,0,$E995))-SUM($G995:T995))*(OFFSET('PTRM input'!$G$477,0,$E995-1)/A17taxstdlife))))</f>
        <v>0</v>
      </c>
      <c r="V995" s="251">
        <f ca="1">IF(A17taxstdlife="n/a","n/a",IF(A17taxstdlife="",0,IF(V$3&gt;(A17stdlife+$E995),((INDEX('PTRM input'!$G$385:$P$434,A17offset,$E995)-INDEX('PTRM input'!$G$277:$P$326,A17offset,$E995))*OFFSET($F$7,0,$E995))-SUM($G995:U995),(((INDEX('PTRM input'!$G$385:$P$434,A17offset,$E995)-INDEX('PTRM input'!$G$277:$P$326,A17offset,$E995))*OFFSET($F$7,0,$E995))-SUM($G995:U995))*(OFFSET('PTRM input'!$G$477,0,$E995-1)/A17taxstdlife))))</f>
        <v>0</v>
      </c>
      <c r="W995" s="251">
        <f ca="1">IF(A17taxstdlife="n/a","n/a",IF(A17taxstdlife="",0,IF(W$3&gt;(A17stdlife+$E995),((INDEX('PTRM input'!$G$385:$P$434,A17offset,$E995)-INDEX('PTRM input'!$G$277:$P$326,A17offset,$E995))*OFFSET($F$7,0,$E995))-SUM($G995:V995),(((INDEX('PTRM input'!$G$385:$P$434,A17offset,$E995)-INDEX('PTRM input'!$G$277:$P$326,A17offset,$E995))*OFFSET($F$7,0,$E995))-SUM($G995:V995))*(OFFSET('PTRM input'!$G$477,0,$E995-1)/A17taxstdlife))))</f>
        <v>0</v>
      </c>
      <c r="X995" s="251">
        <f ca="1">IF(A17taxstdlife="n/a","n/a",IF(A17taxstdlife="",0,IF(X$3&gt;(A17stdlife+$E995),((INDEX('PTRM input'!$G$385:$P$434,A17offset,$E995)-INDEX('PTRM input'!$G$277:$P$326,A17offset,$E995))*OFFSET($F$7,0,$E995))-SUM($G995:W995),(((INDEX('PTRM input'!$G$385:$P$434,A17offset,$E995)-INDEX('PTRM input'!$G$277:$P$326,A17offset,$E995))*OFFSET($F$7,0,$E995))-SUM($G995:W995))*(OFFSET('PTRM input'!$G$477,0,$E995-1)/A17taxstdlife))))</f>
        <v>0</v>
      </c>
      <c r="Y995" s="251">
        <f ca="1">IF(A17taxstdlife="n/a","n/a",IF(A17taxstdlife="",0,IF(Y$3&gt;(A17stdlife+$E995),((INDEX('PTRM input'!$G$385:$P$434,A17offset,$E995)-INDEX('PTRM input'!$G$277:$P$326,A17offset,$E995))*OFFSET($F$7,0,$E995))-SUM($G995:X995),(((INDEX('PTRM input'!$G$385:$P$434,A17offset,$E995)-INDEX('PTRM input'!$G$277:$P$326,A17offset,$E995))*OFFSET($F$7,0,$E995))-SUM($G995:X995))*(OFFSET('PTRM input'!$G$477,0,$E995-1)/A17taxstdlife))))</f>
        <v>0</v>
      </c>
      <c r="Z995" s="251">
        <f ca="1">IF(A17taxstdlife="n/a","n/a",IF(A17taxstdlife="",0,IF(Z$3&gt;(A17stdlife+$E995),((INDEX('PTRM input'!$G$385:$P$434,A17offset,$E995)-INDEX('PTRM input'!$G$277:$P$326,A17offset,$E995))*OFFSET($F$7,0,$E995))-SUM($G995:Y995),(((INDEX('PTRM input'!$G$385:$P$434,A17offset,$E995)-INDEX('PTRM input'!$G$277:$P$326,A17offset,$E995))*OFFSET($F$7,0,$E995))-SUM($G995:Y995))*(OFFSET('PTRM input'!$G$477,0,$E995-1)/A17taxstdlife))))</f>
        <v>0</v>
      </c>
      <c r="AA995" s="251">
        <f ca="1">IF(A17taxstdlife="n/a","n/a",IF(A17taxstdlife="",0,IF(AA$3&gt;(A17stdlife+$E995),((INDEX('PTRM input'!$G$385:$P$434,A17offset,$E995)-INDEX('PTRM input'!$G$277:$P$326,A17offset,$E995))*OFFSET($F$7,0,$E995))-SUM($G995:Z995),(((INDEX('PTRM input'!$G$385:$P$434,A17offset,$E995)-INDEX('PTRM input'!$G$277:$P$326,A17offset,$E995))*OFFSET($F$7,0,$E995))-SUM($G995:Z995))*(OFFSET('PTRM input'!$G$477,0,$E995-1)/A17taxstdlife))))</f>
        <v>0</v>
      </c>
      <c r="AB995" s="251">
        <f ca="1">IF(A17taxstdlife="n/a","n/a",IF(A17taxstdlife="",0,IF(AB$3&gt;(A17stdlife+$E995),((INDEX('PTRM input'!$G$385:$P$434,A17offset,$E995)-INDEX('PTRM input'!$G$277:$P$326,A17offset,$E995))*OFFSET($F$7,0,$E995))-SUM($G995:AA995),(((INDEX('PTRM input'!$G$385:$P$434,A17offset,$E995)-INDEX('PTRM input'!$G$277:$P$326,A17offset,$E995))*OFFSET($F$7,0,$E995))-SUM($G995:AA995))*(OFFSET('PTRM input'!$G$477,0,$E995-1)/A17taxstdlife))))</f>
        <v>0</v>
      </c>
      <c r="AC995" s="251">
        <f ca="1">IF(A17taxstdlife="n/a","n/a",IF(A17taxstdlife="",0,IF(AC$3&gt;(A17stdlife+$E995),((INDEX('PTRM input'!$G$385:$P$434,A17offset,$E995)-INDEX('PTRM input'!$G$277:$P$326,A17offset,$E995))*OFFSET($F$7,0,$E995))-SUM($G995:AB995),(((INDEX('PTRM input'!$G$385:$P$434,A17offset,$E995)-INDEX('PTRM input'!$G$277:$P$326,A17offset,$E995))*OFFSET($F$7,0,$E995))-SUM($G995:AB995))*(OFFSET('PTRM input'!$G$477,0,$E995-1)/A17taxstdlife))))</f>
        <v>0</v>
      </c>
      <c r="AD995" s="251">
        <f ca="1">IF(A17taxstdlife="n/a","n/a",IF(A17taxstdlife="",0,IF(AD$3&gt;(A17stdlife+$E995),((INDEX('PTRM input'!$G$385:$P$434,A17offset,$E995)-INDEX('PTRM input'!$G$277:$P$326,A17offset,$E995))*OFFSET($F$7,0,$E995))-SUM($G995:AC995),(((INDEX('PTRM input'!$G$385:$P$434,A17offset,$E995)-INDEX('PTRM input'!$G$277:$P$326,A17offset,$E995))*OFFSET($F$7,0,$E995))-SUM($G995:AC995))*(OFFSET('PTRM input'!$G$477,0,$E995-1)/A17taxstdlife))))</f>
        <v>0</v>
      </c>
      <c r="AE995" s="251">
        <f ca="1">IF(A17taxstdlife="n/a","n/a",IF(A17taxstdlife="",0,IF(AE$3&gt;(A17stdlife+$E995),((INDEX('PTRM input'!$G$385:$P$434,A17offset,$E995)-INDEX('PTRM input'!$G$277:$P$326,A17offset,$E995))*OFFSET($F$7,0,$E995))-SUM($G995:AD995),(((INDEX('PTRM input'!$G$385:$P$434,A17offset,$E995)-INDEX('PTRM input'!$G$277:$P$326,A17offset,$E995))*OFFSET($F$7,0,$E995))-SUM($G995:AD995))*(OFFSET('PTRM input'!$G$477,0,$E995-1)/A17taxstdlife))))</f>
        <v>0</v>
      </c>
      <c r="AF995" s="251">
        <f ca="1">IF(A17taxstdlife="n/a","n/a",IF(A17taxstdlife="",0,IF(AF$3&gt;(A17stdlife+$E995),((INDEX('PTRM input'!$G$385:$P$434,A17offset,$E995)-INDEX('PTRM input'!$G$277:$P$326,A17offset,$E995))*OFFSET($F$7,0,$E995))-SUM($G995:AE995),(((INDEX('PTRM input'!$G$385:$P$434,A17offset,$E995)-INDEX('PTRM input'!$G$277:$P$326,A17offset,$E995))*OFFSET($F$7,0,$E995))-SUM($G995:AE995))*(OFFSET('PTRM input'!$G$477,0,$E995-1)/A17taxstdlife))))</f>
        <v>0</v>
      </c>
      <c r="AG995" s="251">
        <f ca="1">IF(A17taxstdlife="n/a","n/a",IF(A17taxstdlife="",0,IF(AG$3&gt;(A17stdlife+$E995),((INDEX('PTRM input'!$G$385:$P$434,A17offset,$E995)-INDEX('PTRM input'!$G$277:$P$326,A17offset,$E995))*OFFSET($F$7,0,$E995))-SUM($G995:AF995),(((INDEX('PTRM input'!$G$385:$P$434,A17offset,$E995)-INDEX('PTRM input'!$G$277:$P$326,A17offset,$E995))*OFFSET($F$7,0,$E995))-SUM($G995:AF995))*(OFFSET('PTRM input'!$G$477,0,$E995-1)/A17taxstdlife))))</f>
        <v>0</v>
      </c>
      <c r="AH995" s="251">
        <f ca="1">IF(A17taxstdlife="n/a","n/a",IF(A17taxstdlife="",0,IF(AH$3&gt;(A17stdlife+$E995),((INDEX('PTRM input'!$G$385:$P$434,A17offset,$E995)-INDEX('PTRM input'!$G$277:$P$326,A17offset,$E995))*OFFSET($F$7,0,$E995))-SUM($G995:AG995),(((INDEX('PTRM input'!$G$385:$P$434,A17offset,$E995)-INDEX('PTRM input'!$G$277:$P$326,A17offset,$E995))*OFFSET($F$7,0,$E995))-SUM($G995:AG995))*(OFFSET('PTRM input'!$G$477,0,$E995-1)/A17taxstdlife))))</f>
        <v>0</v>
      </c>
      <c r="AI995" s="251">
        <f ca="1">IF(A17taxstdlife="n/a","n/a",IF(A17taxstdlife="",0,IF(AI$3&gt;(A17stdlife+$E995),((INDEX('PTRM input'!$G$385:$P$434,A17offset,$E995)-INDEX('PTRM input'!$G$277:$P$326,A17offset,$E995))*OFFSET($F$7,0,$E995))-SUM($G995:AH995),(((INDEX('PTRM input'!$G$385:$P$434,A17offset,$E995)-INDEX('PTRM input'!$G$277:$P$326,A17offset,$E995))*OFFSET($F$7,0,$E995))-SUM($G995:AH995))*(OFFSET('PTRM input'!$G$477,0,$E995-1)/A17taxstdlife))))</f>
        <v>0</v>
      </c>
      <c r="AJ995" s="251">
        <f ca="1">IF(A17taxstdlife="n/a","n/a",IF(A17taxstdlife="",0,IF(AJ$3&gt;(A17stdlife+$E995),((INDEX('PTRM input'!$G$385:$P$434,A17offset,$E995)-INDEX('PTRM input'!$G$277:$P$326,A17offset,$E995))*OFFSET($F$7,0,$E995))-SUM($G995:AI995),(((INDEX('PTRM input'!$G$385:$P$434,A17offset,$E995)-INDEX('PTRM input'!$G$277:$P$326,A17offset,$E995))*OFFSET($F$7,0,$E995))-SUM($G995:AI995))*(OFFSET('PTRM input'!$G$477,0,$E995-1)/A17taxstdlife))))</f>
        <v>0</v>
      </c>
      <c r="AK995" s="251">
        <f ca="1">IF(A17taxstdlife="n/a","n/a",IF(A17taxstdlife="",0,IF(AK$3&gt;(A17stdlife+$E995),((INDEX('PTRM input'!$G$385:$P$434,A17offset,$E995)-INDEX('PTRM input'!$G$277:$P$326,A17offset,$E995))*OFFSET($F$7,0,$E995))-SUM($G995:AJ995),(((INDEX('PTRM input'!$G$385:$P$434,A17offset,$E995)-INDEX('PTRM input'!$G$277:$P$326,A17offset,$E995))*OFFSET($F$7,0,$E995))-SUM($G995:AJ995))*(OFFSET('PTRM input'!$G$477,0,$E995-1)/A17taxstdlife))))</f>
        <v>0</v>
      </c>
      <c r="AL995" s="251">
        <f ca="1">IF(A17taxstdlife="n/a","n/a",IF(A17taxstdlife="",0,IF(AL$3&gt;(A17stdlife+$E995),((INDEX('PTRM input'!$G$385:$P$434,A17offset,$E995)-INDEX('PTRM input'!$G$277:$P$326,A17offset,$E995))*OFFSET($F$7,0,$E995))-SUM($G995:AK995),(((INDEX('PTRM input'!$G$385:$P$434,A17offset,$E995)-INDEX('PTRM input'!$G$277:$P$326,A17offset,$E995))*OFFSET($F$7,0,$E995))-SUM($G995:AK995))*(OFFSET('PTRM input'!$G$477,0,$E995-1)/A17taxstdlife))))</f>
        <v>0</v>
      </c>
      <c r="AM995" s="251">
        <f ca="1">IF(A17taxstdlife="n/a","n/a",IF(A17taxstdlife="",0,IF(AM$3&gt;(A17stdlife+$E995),((INDEX('PTRM input'!$G$385:$P$434,A17offset,$E995)-INDEX('PTRM input'!$G$277:$P$326,A17offset,$E995))*OFFSET($F$7,0,$E995))-SUM($G995:AL995),(((INDEX('PTRM input'!$G$385:$P$434,A17offset,$E995)-INDEX('PTRM input'!$G$277:$P$326,A17offset,$E995))*OFFSET($F$7,0,$E995))-SUM($G995:AL995))*(OFFSET('PTRM input'!$G$477,0,$E995-1)/A17taxstdlife))))</f>
        <v>0</v>
      </c>
      <c r="AN995" s="251">
        <f ca="1">IF(A17taxstdlife="n/a","n/a",IF(A17taxstdlife="",0,IF(AN$3&gt;(A17stdlife+$E995),((INDEX('PTRM input'!$G$385:$P$434,A17offset,$E995)-INDEX('PTRM input'!$G$277:$P$326,A17offset,$E995))*OFFSET($F$7,0,$E995))-SUM($G995:AM995),(((INDEX('PTRM input'!$G$385:$P$434,A17offset,$E995)-INDEX('PTRM input'!$G$277:$P$326,A17offset,$E995))*OFFSET($F$7,0,$E995))-SUM($G995:AM995))*(OFFSET('PTRM input'!$G$477,0,$E995-1)/A17taxstdlife))))</f>
        <v>0</v>
      </c>
      <c r="AO995" s="251">
        <f ca="1">IF(A17taxstdlife="n/a","n/a",IF(A17taxstdlife="",0,IF(AO$3&gt;(A17stdlife+$E995),((INDEX('PTRM input'!$G$385:$P$434,A17offset,$E995)-INDEX('PTRM input'!$G$277:$P$326,A17offset,$E995))*OFFSET($F$7,0,$E995))-SUM($G995:AN995),(((INDEX('PTRM input'!$G$385:$P$434,A17offset,$E995)-INDEX('PTRM input'!$G$277:$P$326,A17offset,$E995))*OFFSET($F$7,0,$E995))-SUM($G995:AN995))*(OFFSET('PTRM input'!$G$477,0,$E995-1)/A17taxstdlife))))</f>
        <v>0</v>
      </c>
      <c r="AP995" s="251">
        <f ca="1">IF(A17taxstdlife="n/a","n/a",IF(A17taxstdlife="",0,IF(AP$3&gt;(A17stdlife+$E995),((INDEX('PTRM input'!$G$385:$P$434,A17offset,$E995)-INDEX('PTRM input'!$G$277:$P$326,A17offset,$E995))*OFFSET($F$7,0,$E995))-SUM($G995:AO995),(((INDEX('PTRM input'!$G$385:$P$434,A17offset,$E995)-INDEX('PTRM input'!$G$277:$P$326,A17offset,$E995))*OFFSET($F$7,0,$E995))-SUM($G995:AO995))*(OFFSET('PTRM input'!$G$477,0,$E995-1)/A17taxstdlife))))</f>
        <v>0</v>
      </c>
      <c r="AQ995" s="251">
        <f ca="1">IF(A17taxstdlife="n/a","n/a",IF(A17taxstdlife="",0,IF(AQ$3&gt;(A17stdlife+$E995),((INDEX('PTRM input'!$G$385:$P$434,A17offset,$E995)-INDEX('PTRM input'!$G$277:$P$326,A17offset,$E995))*OFFSET($F$7,0,$E995))-SUM($G995:AP995),(((INDEX('PTRM input'!$G$385:$P$434,A17offset,$E995)-INDEX('PTRM input'!$G$277:$P$326,A17offset,$E995))*OFFSET($F$7,0,$E995))-SUM($G995:AP995))*(OFFSET('PTRM input'!$G$477,0,$E995-1)/A17taxstdlife))))</f>
        <v>0</v>
      </c>
      <c r="AR995" s="251">
        <f ca="1">IF(A17taxstdlife="n/a","n/a",IF(A17taxstdlife="",0,IF(AR$3&gt;(A17stdlife+$E995),((INDEX('PTRM input'!$G$385:$P$434,A17offset,$E995)-INDEX('PTRM input'!$G$277:$P$326,A17offset,$E995))*OFFSET($F$7,0,$E995))-SUM($G995:AQ995),(((INDEX('PTRM input'!$G$385:$P$434,A17offset,$E995)-INDEX('PTRM input'!$G$277:$P$326,A17offset,$E995))*OFFSET($F$7,0,$E995))-SUM($G995:AQ995))*(OFFSET('PTRM input'!$G$477,0,$E995-1)/A17taxstdlife))))</f>
        <v>0</v>
      </c>
      <c r="AS995" s="251">
        <f ca="1">IF(A17taxstdlife="n/a","n/a",IF(A17taxstdlife="",0,IF(AS$3&gt;(A17stdlife+$E995),((INDEX('PTRM input'!$G$385:$P$434,A17offset,$E995)-INDEX('PTRM input'!$G$277:$P$326,A17offset,$E995))*OFFSET($F$7,0,$E995))-SUM($G995:AR995),(((INDEX('PTRM input'!$G$385:$P$434,A17offset,$E995)-INDEX('PTRM input'!$G$277:$P$326,A17offset,$E995))*OFFSET($F$7,0,$E995))-SUM($G995:AR995))*(OFFSET('PTRM input'!$G$477,0,$E995-1)/A17taxstdlife))))</f>
        <v>0</v>
      </c>
      <c r="AT995" s="251">
        <f ca="1">IF(A17taxstdlife="n/a","n/a",IF(A17taxstdlife="",0,IF(AT$3&gt;(A17stdlife+$E995),((INDEX('PTRM input'!$G$385:$P$434,A17offset,$E995)-INDEX('PTRM input'!$G$277:$P$326,A17offset,$E995))*OFFSET($F$7,0,$E995))-SUM($G995:AS995),(((INDEX('PTRM input'!$G$385:$P$434,A17offset,$E995)-INDEX('PTRM input'!$G$277:$P$326,A17offset,$E995))*OFFSET($F$7,0,$E995))-SUM($G995:AS995))*(OFFSET('PTRM input'!$G$477,0,$E995-1)/A17taxstdlife))))</f>
        <v>0</v>
      </c>
      <c r="AU995" s="251">
        <f ca="1">IF(A17taxstdlife="n/a","n/a",IF(A17taxstdlife="",0,IF(AU$3&gt;(A17stdlife+$E995),((INDEX('PTRM input'!$G$385:$P$434,A17offset,$E995)-INDEX('PTRM input'!$G$277:$P$326,A17offset,$E995))*OFFSET($F$7,0,$E995))-SUM($G995:AT995),(((INDEX('PTRM input'!$G$385:$P$434,A17offset,$E995)-INDEX('PTRM input'!$G$277:$P$326,A17offset,$E995))*OFFSET($F$7,0,$E995))-SUM($G995:AT995))*(OFFSET('PTRM input'!$G$477,0,$E995-1)/A17taxstdlife))))</f>
        <v>0</v>
      </c>
      <c r="AV995" s="251">
        <f ca="1">IF(A17taxstdlife="n/a","n/a",IF(A17taxstdlife="",0,IF(AV$3&gt;(A17stdlife+$E995),((INDEX('PTRM input'!$G$385:$P$434,A17offset,$E995)-INDEX('PTRM input'!$G$277:$P$326,A17offset,$E995))*OFFSET($F$7,0,$E995))-SUM($G995:AU995),(((INDEX('PTRM input'!$G$385:$P$434,A17offset,$E995)-INDEX('PTRM input'!$G$277:$P$326,A17offset,$E995))*OFFSET($F$7,0,$E995))-SUM($G995:AU995))*(OFFSET('PTRM input'!$G$477,0,$E995-1)/A17taxstdlife))))</f>
        <v>0</v>
      </c>
      <c r="AW995" s="251">
        <f ca="1">IF(A17taxstdlife="n/a","n/a",IF(A17taxstdlife="",0,IF(AW$3&gt;(A17stdlife+$E995),((INDEX('PTRM input'!$G$385:$P$434,A17offset,$E995)-INDEX('PTRM input'!$G$277:$P$326,A17offset,$E995))*OFFSET($F$7,0,$E995))-SUM($G995:AV995),(((INDEX('PTRM input'!$G$385:$P$434,A17offset,$E995)-INDEX('PTRM input'!$G$277:$P$326,A17offset,$E995))*OFFSET($F$7,0,$E995))-SUM($G995:AV995))*(OFFSET('PTRM input'!$G$477,0,$E995-1)/A17taxstdlife))))</f>
        <v>0</v>
      </c>
      <c r="AX995" s="251">
        <f ca="1">IF(A17taxstdlife="n/a","n/a",IF(A17taxstdlife="",0,IF(AX$3&gt;(A17stdlife+$E995),((INDEX('PTRM input'!$G$385:$P$434,A17offset,$E995)-INDEX('PTRM input'!$G$277:$P$326,A17offset,$E995))*OFFSET($F$7,0,$E995))-SUM($G995:AW995),(((INDEX('PTRM input'!$G$385:$P$434,A17offset,$E995)-INDEX('PTRM input'!$G$277:$P$326,A17offset,$E995))*OFFSET($F$7,0,$E995))-SUM($G995:AW995))*(OFFSET('PTRM input'!$G$477,0,$E995-1)/A17taxstdlife))))</f>
        <v>0</v>
      </c>
      <c r="AY995" s="251">
        <f ca="1">IF(A17taxstdlife="n/a","n/a",IF(A17taxstdlife="",0,IF(AY$3&gt;(A17stdlife+$E995),((INDEX('PTRM input'!$G$385:$P$434,A17offset,$E995)-INDEX('PTRM input'!$G$277:$P$326,A17offset,$E995))*OFFSET($F$7,0,$E995))-SUM($G995:AX995),(((INDEX('PTRM input'!$G$385:$P$434,A17offset,$E995)-INDEX('PTRM input'!$G$277:$P$326,A17offset,$E995))*OFFSET($F$7,0,$E995))-SUM($G995:AX995))*(OFFSET('PTRM input'!$G$477,0,$E995-1)/A17taxstdlife))))</f>
        <v>0</v>
      </c>
      <c r="AZ995" s="251">
        <f ca="1">IF(A17taxstdlife="n/a","n/a",IF(A17taxstdlife="",0,IF(AZ$3&gt;(A17stdlife+$E995),((INDEX('PTRM input'!$G$385:$P$434,A17offset,$E995)-INDEX('PTRM input'!$G$277:$P$326,A17offset,$E995))*OFFSET($F$7,0,$E995))-SUM($G995:AY995),(((INDEX('PTRM input'!$G$385:$P$434,A17offset,$E995)-INDEX('PTRM input'!$G$277:$P$326,A17offset,$E995))*OFFSET($F$7,0,$E995))-SUM($G995:AY995))*(OFFSET('PTRM input'!$G$477,0,$E995-1)/A17taxstdlife))))</f>
        <v>0</v>
      </c>
      <c r="BA995" s="251">
        <f ca="1">IF(A17taxstdlife="n/a","n/a",IF(A17taxstdlife="",0,IF(BA$3&gt;(A17stdlife+$E995),((INDEX('PTRM input'!$G$385:$P$434,A17offset,$E995)-INDEX('PTRM input'!$G$277:$P$326,A17offset,$E995))*OFFSET($F$7,0,$E995))-SUM($G995:AZ995),(((INDEX('PTRM input'!$G$385:$P$434,A17offset,$E995)-INDEX('PTRM input'!$G$277:$P$326,A17offset,$E995))*OFFSET($F$7,0,$E995))-SUM($G995:AZ995))*(OFFSET('PTRM input'!$G$477,0,$E995-1)/A17taxstdlife))))</f>
        <v>0</v>
      </c>
      <c r="BB995" s="251">
        <f ca="1">IF(A17taxstdlife="n/a","n/a",IF(A17taxstdlife="",0,IF(BB$3&gt;(A17stdlife+$E995),((INDEX('PTRM input'!$G$385:$P$434,A17offset,$E995)-INDEX('PTRM input'!$G$277:$P$326,A17offset,$E995))*OFFSET($F$7,0,$E995))-SUM($G995:BA995),(((INDEX('PTRM input'!$G$385:$P$434,A17offset,$E995)-INDEX('PTRM input'!$G$277:$P$326,A17offset,$E995))*OFFSET($F$7,0,$E995))-SUM($G995:BA995))*(OFFSET('PTRM input'!$G$477,0,$E995-1)/A17taxstdlife))))</f>
        <v>0</v>
      </c>
      <c r="BC995" s="251">
        <f ca="1">IF(A17taxstdlife="n/a","n/a",IF(A17taxstdlife="",0,IF(BC$3&gt;(A17stdlife+$E995),((INDEX('PTRM input'!$G$385:$P$434,A17offset,$E995)-INDEX('PTRM input'!$G$277:$P$326,A17offset,$E995))*OFFSET($F$7,0,$E995))-SUM($G995:BB995),(((INDEX('PTRM input'!$G$385:$P$434,A17offset,$E995)-INDEX('PTRM input'!$G$277:$P$326,A17offset,$E995))*OFFSET($F$7,0,$E995))-SUM($G995:BB995))*(OFFSET('PTRM input'!$G$477,0,$E995-1)/A17taxstdlife))))</f>
        <v>0</v>
      </c>
      <c r="BD995" s="251">
        <f ca="1">IF(A17taxstdlife="n/a","n/a",IF(A17taxstdlife="",0,IF(BD$3&gt;(A17stdlife+$E995),((INDEX('PTRM input'!$G$385:$P$434,A17offset,$E995)-INDEX('PTRM input'!$G$277:$P$326,A17offset,$E995))*OFFSET($F$7,0,$E995))-SUM($G995:BC995),(((INDEX('PTRM input'!$G$385:$P$434,A17offset,$E995)-INDEX('PTRM input'!$G$277:$P$326,A17offset,$E995))*OFFSET($F$7,0,$E995))-SUM($G995:BC995))*(OFFSET('PTRM input'!$G$477,0,$E995-1)/A17taxstdlife))))</f>
        <v>0</v>
      </c>
      <c r="BE995" s="251">
        <f ca="1">IF(A17taxstdlife="n/a","n/a",IF(A17taxstdlife="",0,IF(BE$3&gt;(A17stdlife+$E995),((INDEX('PTRM input'!$G$385:$P$434,A17offset,$E995)-INDEX('PTRM input'!$G$277:$P$326,A17offset,$E995))*OFFSET($F$7,0,$E995))-SUM($G995:BD995),(((INDEX('PTRM input'!$G$385:$P$434,A17offset,$E995)-INDEX('PTRM input'!$G$277:$P$326,A17offset,$E995))*OFFSET($F$7,0,$E995))-SUM($G995:BD995))*(OFFSET('PTRM input'!$G$477,0,$E995-1)/A17taxstdlife))))</f>
        <v>0</v>
      </c>
      <c r="BF995" s="251">
        <f ca="1">IF(A17taxstdlife="n/a","n/a",IF(A17taxstdlife="",0,IF(BF$3&gt;(A17stdlife+$E995),((INDEX('PTRM input'!$G$385:$P$434,A17offset,$E995)-INDEX('PTRM input'!$G$277:$P$326,A17offset,$E995))*OFFSET($F$7,0,$E995))-SUM($G995:BE995),(((INDEX('PTRM input'!$G$385:$P$434,A17offset,$E995)-INDEX('PTRM input'!$G$277:$P$326,A17offset,$E995))*OFFSET($F$7,0,$E995))-SUM($G995:BE995))*(OFFSET('PTRM input'!$G$477,0,$E995-1)/A17taxstdlife))))</f>
        <v>0</v>
      </c>
      <c r="BG995" s="251">
        <f ca="1">IF(A17taxstdlife="n/a","n/a",IF(A17taxstdlife="",0,IF(BG$3&gt;(A17stdlife+$E995),((INDEX('PTRM input'!$G$385:$P$434,A17offset,$E995)-INDEX('PTRM input'!$G$277:$P$326,A17offset,$E995))*OFFSET($F$7,0,$E995))-SUM($G995:BF995),(((INDEX('PTRM input'!$G$385:$P$434,A17offset,$E995)-INDEX('PTRM input'!$G$277:$P$326,A17offset,$E995))*OFFSET($F$7,0,$E995))-SUM($G995:BF995))*(OFFSET('PTRM input'!$G$477,0,$E995-1)/A17taxstdlife))))</f>
        <v>0</v>
      </c>
      <c r="BH995" s="251">
        <f ca="1">IF(A17taxstdlife="n/a","n/a",IF(A17taxstdlife="",0,IF(BH$3&gt;(A17stdlife+$E995),((INDEX('PTRM input'!$G$385:$P$434,A17offset,$E995)-INDEX('PTRM input'!$G$277:$P$326,A17offset,$E995))*OFFSET($F$7,0,$E995))-SUM($G995:BG995),(((INDEX('PTRM input'!$G$385:$P$434,A17offset,$E995)-INDEX('PTRM input'!$G$277:$P$326,A17offset,$E995))*OFFSET($F$7,0,$E995))-SUM($G995:BG995))*(OFFSET('PTRM input'!$G$477,0,$E995-1)/A17taxstdlife))))</f>
        <v>0</v>
      </c>
      <c r="BI995" s="251">
        <f ca="1">IF(A17taxstdlife="n/a","n/a",IF(A17taxstdlife="",0,IF(BI$3&gt;(A17stdlife+$E995),((INDEX('PTRM input'!$G$385:$P$434,A17offset,$E995)-INDEX('PTRM input'!$G$277:$P$326,A17offset,$E995))*OFFSET($F$7,0,$E995))-SUM($G995:BH995),(((INDEX('PTRM input'!$G$385:$P$434,A17offset,$E995)-INDEX('PTRM input'!$G$277:$P$326,A17offset,$E995))*OFFSET($F$7,0,$E995))-SUM($G995:BH995))*(OFFSET('PTRM input'!$G$477,0,$E995-1)/A17taxstdlife))))</f>
        <v>0</v>
      </c>
      <c r="BJ995" s="116"/>
      <c r="BK995" s="116"/>
      <c r="BL995" s="116"/>
      <c r="BM995" s="116"/>
    </row>
    <row r="996" spans="1:65" ht="12.75" hidden="1" customHeight="1" outlineLevel="2">
      <c r="A996" s="366"/>
      <c r="B996" s="19"/>
      <c r="C996" s="18"/>
      <c r="D996" s="760"/>
      <c r="E996" s="86">
        <v>7</v>
      </c>
      <c r="F996" s="356"/>
      <c r="G996" s="434"/>
      <c r="H996" s="435"/>
      <c r="I996" s="435"/>
      <c r="J996" s="435"/>
      <c r="K996" s="435"/>
      <c r="L996" s="435"/>
      <c r="M996" s="619"/>
      <c r="N996" s="251">
        <f ca="1">IF(A17taxstdlife="n/a","n/a",IF(A17taxstdlife="",0,IF(N$3&gt;(A17stdlife+$E996),((INDEX('PTRM input'!$G$385:$P$434,A17offset,$E996)-INDEX('PTRM input'!$G$277:$P$326,A17offset,$E996))*OFFSET($F$7,0,$E996))-SUM($G996:M996),(((INDEX('PTRM input'!$G$385:$P$434,A17offset,$E996)-INDEX('PTRM input'!$G$277:$P$326,A17offset,$E996))*OFFSET($F$7,0,$E996))-SUM($G996:M996))*(OFFSET('PTRM input'!$G$477,0,$E996-1)/A17taxstdlife))))</f>
        <v>0</v>
      </c>
      <c r="O996" s="251">
        <f ca="1">IF(A17taxstdlife="n/a","n/a",IF(A17taxstdlife="",0,IF(O$3&gt;(A17stdlife+$E996),((INDEX('PTRM input'!$G$385:$P$434,A17offset,$E996)-INDEX('PTRM input'!$G$277:$P$326,A17offset,$E996))*OFFSET($F$7,0,$E996))-SUM($G996:N996),(((INDEX('PTRM input'!$G$385:$P$434,A17offset,$E996)-INDEX('PTRM input'!$G$277:$P$326,A17offset,$E996))*OFFSET($F$7,0,$E996))-SUM($G996:N996))*(OFFSET('PTRM input'!$G$477,0,$E996-1)/A17taxstdlife))))</f>
        <v>0</v>
      </c>
      <c r="P996" s="251">
        <f ca="1">IF(A17taxstdlife="n/a","n/a",IF(A17taxstdlife="",0,IF(P$3&gt;(A17stdlife+$E996),((INDEX('PTRM input'!$G$385:$P$434,A17offset,$E996)-INDEX('PTRM input'!$G$277:$P$326,A17offset,$E996))*OFFSET($F$7,0,$E996))-SUM($G996:O996),(((INDEX('PTRM input'!$G$385:$P$434,A17offset,$E996)-INDEX('PTRM input'!$G$277:$P$326,A17offset,$E996))*OFFSET($F$7,0,$E996))-SUM($G996:O996))*(OFFSET('PTRM input'!$G$477,0,$E996-1)/A17taxstdlife))))</f>
        <v>0</v>
      </c>
      <c r="Q996" s="251">
        <f ca="1">IF(A17taxstdlife="n/a","n/a",IF(A17taxstdlife="",0,IF(Q$3&gt;(A17stdlife+$E996),((INDEX('PTRM input'!$G$385:$P$434,A17offset,$E996)-INDEX('PTRM input'!$G$277:$P$326,A17offset,$E996))*OFFSET($F$7,0,$E996))-SUM($G996:P996),(((INDEX('PTRM input'!$G$385:$P$434,A17offset,$E996)-INDEX('PTRM input'!$G$277:$P$326,A17offset,$E996))*OFFSET($F$7,0,$E996))-SUM($G996:P996))*(OFFSET('PTRM input'!$G$477,0,$E996-1)/A17taxstdlife))))</f>
        <v>0</v>
      </c>
      <c r="R996" s="251">
        <f ca="1">IF(A17taxstdlife="n/a","n/a",IF(A17taxstdlife="",0,IF(R$3&gt;(A17stdlife+$E996),((INDEX('PTRM input'!$G$385:$P$434,A17offset,$E996)-INDEX('PTRM input'!$G$277:$P$326,A17offset,$E996))*OFFSET($F$7,0,$E996))-SUM($G996:Q996),(((INDEX('PTRM input'!$G$385:$P$434,A17offset,$E996)-INDEX('PTRM input'!$G$277:$P$326,A17offset,$E996))*OFFSET($F$7,0,$E996))-SUM($G996:Q996))*(OFFSET('PTRM input'!$G$477,0,$E996-1)/A17taxstdlife))))</f>
        <v>0</v>
      </c>
      <c r="S996" s="251">
        <f ca="1">IF(A17taxstdlife="n/a","n/a",IF(A17taxstdlife="",0,IF(S$3&gt;(A17stdlife+$E996),((INDEX('PTRM input'!$G$385:$P$434,A17offset,$E996)-INDEX('PTRM input'!$G$277:$P$326,A17offset,$E996))*OFFSET($F$7,0,$E996))-SUM($G996:R996),(((INDEX('PTRM input'!$G$385:$P$434,A17offset,$E996)-INDEX('PTRM input'!$G$277:$P$326,A17offset,$E996))*OFFSET($F$7,0,$E996))-SUM($G996:R996))*(OFFSET('PTRM input'!$G$477,0,$E996-1)/A17taxstdlife))))</f>
        <v>0</v>
      </c>
      <c r="T996" s="251">
        <f ca="1">IF(A17taxstdlife="n/a","n/a",IF(A17taxstdlife="",0,IF(T$3&gt;(A17stdlife+$E996),((INDEX('PTRM input'!$G$385:$P$434,A17offset,$E996)-INDEX('PTRM input'!$G$277:$P$326,A17offset,$E996))*OFFSET($F$7,0,$E996))-SUM($G996:S996),(((INDEX('PTRM input'!$G$385:$P$434,A17offset,$E996)-INDEX('PTRM input'!$G$277:$P$326,A17offset,$E996))*OFFSET($F$7,0,$E996))-SUM($G996:S996))*(OFFSET('PTRM input'!$G$477,0,$E996-1)/A17taxstdlife))))</f>
        <v>0</v>
      </c>
      <c r="U996" s="251">
        <f ca="1">IF(A17taxstdlife="n/a","n/a",IF(A17taxstdlife="",0,IF(U$3&gt;(A17stdlife+$E996),((INDEX('PTRM input'!$G$385:$P$434,A17offset,$E996)-INDEX('PTRM input'!$G$277:$P$326,A17offset,$E996))*OFFSET($F$7,0,$E996))-SUM($G996:T996),(((INDEX('PTRM input'!$G$385:$P$434,A17offset,$E996)-INDEX('PTRM input'!$G$277:$P$326,A17offset,$E996))*OFFSET($F$7,0,$E996))-SUM($G996:T996))*(OFFSET('PTRM input'!$G$477,0,$E996-1)/A17taxstdlife))))</f>
        <v>0</v>
      </c>
      <c r="V996" s="251">
        <f ca="1">IF(A17taxstdlife="n/a","n/a",IF(A17taxstdlife="",0,IF(V$3&gt;(A17stdlife+$E996),((INDEX('PTRM input'!$G$385:$P$434,A17offset,$E996)-INDEX('PTRM input'!$G$277:$P$326,A17offset,$E996))*OFFSET($F$7,0,$E996))-SUM($G996:U996),(((INDEX('PTRM input'!$G$385:$P$434,A17offset,$E996)-INDEX('PTRM input'!$G$277:$P$326,A17offset,$E996))*OFFSET($F$7,0,$E996))-SUM($G996:U996))*(OFFSET('PTRM input'!$G$477,0,$E996-1)/A17taxstdlife))))</f>
        <v>0</v>
      </c>
      <c r="W996" s="251">
        <f ca="1">IF(A17taxstdlife="n/a","n/a",IF(A17taxstdlife="",0,IF(W$3&gt;(A17stdlife+$E996),((INDEX('PTRM input'!$G$385:$P$434,A17offset,$E996)-INDEX('PTRM input'!$G$277:$P$326,A17offset,$E996))*OFFSET($F$7,0,$E996))-SUM($G996:V996),(((INDEX('PTRM input'!$G$385:$P$434,A17offset,$E996)-INDEX('PTRM input'!$G$277:$P$326,A17offset,$E996))*OFFSET($F$7,0,$E996))-SUM($G996:V996))*(OFFSET('PTRM input'!$G$477,0,$E996-1)/A17taxstdlife))))</f>
        <v>0</v>
      </c>
      <c r="X996" s="251">
        <f ca="1">IF(A17taxstdlife="n/a","n/a",IF(A17taxstdlife="",0,IF(X$3&gt;(A17stdlife+$E996),((INDEX('PTRM input'!$G$385:$P$434,A17offset,$E996)-INDEX('PTRM input'!$G$277:$P$326,A17offset,$E996))*OFFSET($F$7,0,$E996))-SUM($G996:W996),(((INDEX('PTRM input'!$G$385:$P$434,A17offset,$E996)-INDEX('PTRM input'!$G$277:$P$326,A17offset,$E996))*OFFSET($F$7,0,$E996))-SUM($G996:W996))*(OFFSET('PTRM input'!$G$477,0,$E996-1)/A17taxstdlife))))</f>
        <v>0</v>
      </c>
      <c r="Y996" s="251">
        <f ca="1">IF(A17taxstdlife="n/a","n/a",IF(A17taxstdlife="",0,IF(Y$3&gt;(A17stdlife+$E996),((INDEX('PTRM input'!$G$385:$P$434,A17offset,$E996)-INDEX('PTRM input'!$G$277:$P$326,A17offset,$E996))*OFFSET($F$7,0,$E996))-SUM($G996:X996),(((INDEX('PTRM input'!$G$385:$P$434,A17offset,$E996)-INDEX('PTRM input'!$G$277:$P$326,A17offset,$E996))*OFFSET($F$7,0,$E996))-SUM($G996:X996))*(OFFSET('PTRM input'!$G$477,0,$E996-1)/A17taxstdlife))))</f>
        <v>0</v>
      </c>
      <c r="Z996" s="251">
        <f ca="1">IF(A17taxstdlife="n/a","n/a",IF(A17taxstdlife="",0,IF(Z$3&gt;(A17stdlife+$E996),((INDEX('PTRM input'!$G$385:$P$434,A17offset,$E996)-INDEX('PTRM input'!$G$277:$P$326,A17offset,$E996))*OFFSET($F$7,0,$E996))-SUM($G996:Y996),(((INDEX('PTRM input'!$G$385:$P$434,A17offset,$E996)-INDEX('PTRM input'!$G$277:$P$326,A17offset,$E996))*OFFSET($F$7,0,$E996))-SUM($G996:Y996))*(OFFSET('PTRM input'!$G$477,0,$E996-1)/A17taxstdlife))))</f>
        <v>0</v>
      </c>
      <c r="AA996" s="251">
        <f ca="1">IF(A17taxstdlife="n/a","n/a",IF(A17taxstdlife="",0,IF(AA$3&gt;(A17stdlife+$E996),((INDEX('PTRM input'!$G$385:$P$434,A17offset,$E996)-INDEX('PTRM input'!$G$277:$P$326,A17offset,$E996))*OFFSET($F$7,0,$E996))-SUM($G996:Z996),(((INDEX('PTRM input'!$G$385:$P$434,A17offset,$E996)-INDEX('PTRM input'!$G$277:$P$326,A17offset,$E996))*OFFSET($F$7,0,$E996))-SUM($G996:Z996))*(OFFSET('PTRM input'!$G$477,0,$E996-1)/A17taxstdlife))))</f>
        <v>0</v>
      </c>
      <c r="AB996" s="251">
        <f ca="1">IF(A17taxstdlife="n/a","n/a",IF(A17taxstdlife="",0,IF(AB$3&gt;(A17stdlife+$E996),((INDEX('PTRM input'!$G$385:$P$434,A17offset,$E996)-INDEX('PTRM input'!$G$277:$P$326,A17offset,$E996))*OFFSET($F$7,0,$E996))-SUM($G996:AA996),(((INDEX('PTRM input'!$G$385:$P$434,A17offset,$E996)-INDEX('PTRM input'!$G$277:$P$326,A17offset,$E996))*OFFSET($F$7,0,$E996))-SUM($G996:AA996))*(OFFSET('PTRM input'!$G$477,0,$E996-1)/A17taxstdlife))))</f>
        <v>0</v>
      </c>
      <c r="AC996" s="251">
        <f ca="1">IF(A17taxstdlife="n/a","n/a",IF(A17taxstdlife="",0,IF(AC$3&gt;(A17stdlife+$E996),((INDEX('PTRM input'!$G$385:$P$434,A17offset,$E996)-INDEX('PTRM input'!$G$277:$P$326,A17offset,$E996))*OFFSET($F$7,0,$E996))-SUM($G996:AB996),(((INDEX('PTRM input'!$G$385:$P$434,A17offset,$E996)-INDEX('PTRM input'!$G$277:$P$326,A17offset,$E996))*OFFSET($F$7,0,$E996))-SUM($G996:AB996))*(OFFSET('PTRM input'!$G$477,0,$E996-1)/A17taxstdlife))))</f>
        <v>0</v>
      </c>
      <c r="AD996" s="251">
        <f ca="1">IF(A17taxstdlife="n/a","n/a",IF(A17taxstdlife="",0,IF(AD$3&gt;(A17stdlife+$E996),((INDEX('PTRM input'!$G$385:$P$434,A17offset,$E996)-INDEX('PTRM input'!$G$277:$P$326,A17offset,$E996))*OFFSET($F$7,0,$E996))-SUM($G996:AC996),(((INDEX('PTRM input'!$G$385:$P$434,A17offset,$E996)-INDEX('PTRM input'!$G$277:$P$326,A17offset,$E996))*OFFSET($F$7,0,$E996))-SUM($G996:AC996))*(OFFSET('PTRM input'!$G$477,0,$E996-1)/A17taxstdlife))))</f>
        <v>0</v>
      </c>
      <c r="AE996" s="251">
        <f ca="1">IF(A17taxstdlife="n/a","n/a",IF(A17taxstdlife="",0,IF(AE$3&gt;(A17stdlife+$E996),((INDEX('PTRM input'!$G$385:$P$434,A17offset,$E996)-INDEX('PTRM input'!$G$277:$P$326,A17offset,$E996))*OFFSET($F$7,0,$E996))-SUM($G996:AD996),(((INDEX('PTRM input'!$G$385:$P$434,A17offset,$E996)-INDEX('PTRM input'!$G$277:$P$326,A17offset,$E996))*OFFSET($F$7,0,$E996))-SUM($G996:AD996))*(OFFSET('PTRM input'!$G$477,0,$E996-1)/A17taxstdlife))))</f>
        <v>0</v>
      </c>
      <c r="AF996" s="251">
        <f ca="1">IF(A17taxstdlife="n/a","n/a",IF(A17taxstdlife="",0,IF(AF$3&gt;(A17stdlife+$E996),((INDEX('PTRM input'!$G$385:$P$434,A17offset,$E996)-INDEX('PTRM input'!$G$277:$P$326,A17offset,$E996))*OFFSET($F$7,0,$E996))-SUM($G996:AE996),(((INDEX('PTRM input'!$G$385:$P$434,A17offset,$E996)-INDEX('PTRM input'!$G$277:$P$326,A17offset,$E996))*OFFSET($F$7,0,$E996))-SUM($G996:AE996))*(OFFSET('PTRM input'!$G$477,0,$E996-1)/A17taxstdlife))))</f>
        <v>0</v>
      </c>
      <c r="AG996" s="251">
        <f ca="1">IF(A17taxstdlife="n/a","n/a",IF(A17taxstdlife="",0,IF(AG$3&gt;(A17stdlife+$E996),((INDEX('PTRM input'!$G$385:$P$434,A17offset,$E996)-INDEX('PTRM input'!$G$277:$P$326,A17offset,$E996))*OFFSET($F$7,0,$E996))-SUM($G996:AF996),(((INDEX('PTRM input'!$G$385:$P$434,A17offset,$E996)-INDEX('PTRM input'!$G$277:$P$326,A17offset,$E996))*OFFSET($F$7,0,$E996))-SUM($G996:AF996))*(OFFSET('PTRM input'!$G$477,0,$E996-1)/A17taxstdlife))))</f>
        <v>0</v>
      </c>
      <c r="AH996" s="251">
        <f ca="1">IF(A17taxstdlife="n/a","n/a",IF(A17taxstdlife="",0,IF(AH$3&gt;(A17stdlife+$E996),((INDEX('PTRM input'!$G$385:$P$434,A17offset,$E996)-INDEX('PTRM input'!$G$277:$P$326,A17offset,$E996))*OFFSET($F$7,0,$E996))-SUM($G996:AG996),(((INDEX('PTRM input'!$G$385:$P$434,A17offset,$E996)-INDEX('PTRM input'!$G$277:$P$326,A17offset,$E996))*OFFSET($F$7,0,$E996))-SUM($G996:AG996))*(OFFSET('PTRM input'!$G$477,0,$E996-1)/A17taxstdlife))))</f>
        <v>0</v>
      </c>
      <c r="AI996" s="251">
        <f ca="1">IF(A17taxstdlife="n/a","n/a",IF(A17taxstdlife="",0,IF(AI$3&gt;(A17stdlife+$E996),((INDEX('PTRM input'!$G$385:$P$434,A17offset,$E996)-INDEX('PTRM input'!$G$277:$P$326,A17offset,$E996))*OFFSET($F$7,0,$E996))-SUM($G996:AH996),(((INDEX('PTRM input'!$G$385:$P$434,A17offset,$E996)-INDEX('PTRM input'!$G$277:$P$326,A17offset,$E996))*OFFSET($F$7,0,$E996))-SUM($G996:AH996))*(OFFSET('PTRM input'!$G$477,0,$E996-1)/A17taxstdlife))))</f>
        <v>0</v>
      </c>
      <c r="AJ996" s="251">
        <f ca="1">IF(A17taxstdlife="n/a","n/a",IF(A17taxstdlife="",0,IF(AJ$3&gt;(A17stdlife+$E996),((INDEX('PTRM input'!$G$385:$P$434,A17offset,$E996)-INDEX('PTRM input'!$G$277:$P$326,A17offset,$E996))*OFFSET($F$7,0,$E996))-SUM($G996:AI996),(((INDEX('PTRM input'!$G$385:$P$434,A17offset,$E996)-INDEX('PTRM input'!$G$277:$P$326,A17offset,$E996))*OFFSET($F$7,0,$E996))-SUM($G996:AI996))*(OFFSET('PTRM input'!$G$477,0,$E996-1)/A17taxstdlife))))</f>
        <v>0</v>
      </c>
      <c r="AK996" s="251">
        <f ca="1">IF(A17taxstdlife="n/a","n/a",IF(A17taxstdlife="",0,IF(AK$3&gt;(A17stdlife+$E996),((INDEX('PTRM input'!$G$385:$P$434,A17offset,$E996)-INDEX('PTRM input'!$G$277:$P$326,A17offset,$E996))*OFFSET($F$7,0,$E996))-SUM($G996:AJ996),(((INDEX('PTRM input'!$G$385:$P$434,A17offset,$E996)-INDEX('PTRM input'!$G$277:$P$326,A17offset,$E996))*OFFSET($F$7,0,$E996))-SUM($G996:AJ996))*(OFFSET('PTRM input'!$G$477,0,$E996-1)/A17taxstdlife))))</f>
        <v>0</v>
      </c>
      <c r="AL996" s="251">
        <f ca="1">IF(A17taxstdlife="n/a","n/a",IF(A17taxstdlife="",0,IF(AL$3&gt;(A17stdlife+$E996),((INDEX('PTRM input'!$G$385:$P$434,A17offset,$E996)-INDEX('PTRM input'!$G$277:$P$326,A17offset,$E996))*OFFSET($F$7,0,$E996))-SUM($G996:AK996),(((INDEX('PTRM input'!$G$385:$P$434,A17offset,$E996)-INDEX('PTRM input'!$G$277:$P$326,A17offset,$E996))*OFFSET($F$7,0,$E996))-SUM($G996:AK996))*(OFFSET('PTRM input'!$G$477,0,$E996-1)/A17taxstdlife))))</f>
        <v>0</v>
      </c>
      <c r="AM996" s="251">
        <f ca="1">IF(A17taxstdlife="n/a","n/a",IF(A17taxstdlife="",0,IF(AM$3&gt;(A17stdlife+$E996),((INDEX('PTRM input'!$G$385:$P$434,A17offset,$E996)-INDEX('PTRM input'!$G$277:$P$326,A17offset,$E996))*OFFSET($F$7,0,$E996))-SUM($G996:AL996),(((INDEX('PTRM input'!$G$385:$P$434,A17offset,$E996)-INDEX('PTRM input'!$G$277:$P$326,A17offset,$E996))*OFFSET($F$7,0,$E996))-SUM($G996:AL996))*(OFFSET('PTRM input'!$G$477,0,$E996-1)/A17taxstdlife))))</f>
        <v>0</v>
      </c>
      <c r="AN996" s="251">
        <f ca="1">IF(A17taxstdlife="n/a","n/a",IF(A17taxstdlife="",0,IF(AN$3&gt;(A17stdlife+$E996),((INDEX('PTRM input'!$G$385:$P$434,A17offset,$E996)-INDEX('PTRM input'!$G$277:$P$326,A17offset,$E996))*OFFSET($F$7,0,$E996))-SUM($G996:AM996),(((INDEX('PTRM input'!$G$385:$P$434,A17offset,$E996)-INDEX('PTRM input'!$G$277:$P$326,A17offset,$E996))*OFFSET($F$7,0,$E996))-SUM($G996:AM996))*(OFFSET('PTRM input'!$G$477,0,$E996-1)/A17taxstdlife))))</f>
        <v>0</v>
      </c>
      <c r="AO996" s="251">
        <f ca="1">IF(A17taxstdlife="n/a","n/a",IF(A17taxstdlife="",0,IF(AO$3&gt;(A17stdlife+$E996),((INDEX('PTRM input'!$G$385:$P$434,A17offset,$E996)-INDEX('PTRM input'!$G$277:$P$326,A17offset,$E996))*OFFSET($F$7,0,$E996))-SUM($G996:AN996),(((INDEX('PTRM input'!$G$385:$P$434,A17offset,$E996)-INDEX('PTRM input'!$G$277:$P$326,A17offset,$E996))*OFFSET($F$7,0,$E996))-SUM($G996:AN996))*(OFFSET('PTRM input'!$G$477,0,$E996-1)/A17taxstdlife))))</f>
        <v>0</v>
      </c>
      <c r="AP996" s="251">
        <f ca="1">IF(A17taxstdlife="n/a","n/a",IF(A17taxstdlife="",0,IF(AP$3&gt;(A17stdlife+$E996),((INDEX('PTRM input'!$G$385:$P$434,A17offset,$E996)-INDEX('PTRM input'!$G$277:$P$326,A17offset,$E996))*OFFSET($F$7,0,$E996))-SUM($G996:AO996),(((INDEX('PTRM input'!$G$385:$P$434,A17offset,$E996)-INDEX('PTRM input'!$G$277:$P$326,A17offset,$E996))*OFFSET($F$7,0,$E996))-SUM($G996:AO996))*(OFFSET('PTRM input'!$G$477,0,$E996-1)/A17taxstdlife))))</f>
        <v>0</v>
      </c>
      <c r="AQ996" s="251">
        <f ca="1">IF(A17taxstdlife="n/a","n/a",IF(A17taxstdlife="",0,IF(AQ$3&gt;(A17stdlife+$E996),((INDEX('PTRM input'!$G$385:$P$434,A17offset,$E996)-INDEX('PTRM input'!$G$277:$P$326,A17offset,$E996))*OFFSET($F$7,0,$E996))-SUM($G996:AP996),(((INDEX('PTRM input'!$G$385:$P$434,A17offset,$E996)-INDEX('PTRM input'!$G$277:$P$326,A17offset,$E996))*OFFSET($F$7,0,$E996))-SUM($G996:AP996))*(OFFSET('PTRM input'!$G$477,0,$E996-1)/A17taxstdlife))))</f>
        <v>0</v>
      </c>
      <c r="AR996" s="251">
        <f ca="1">IF(A17taxstdlife="n/a","n/a",IF(A17taxstdlife="",0,IF(AR$3&gt;(A17stdlife+$E996),((INDEX('PTRM input'!$G$385:$P$434,A17offset,$E996)-INDEX('PTRM input'!$G$277:$P$326,A17offset,$E996))*OFFSET($F$7,0,$E996))-SUM($G996:AQ996),(((INDEX('PTRM input'!$G$385:$P$434,A17offset,$E996)-INDEX('PTRM input'!$G$277:$P$326,A17offset,$E996))*OFFSET($F$7,0,$E996))-SUM($G996:AQ996))*(OFFSET('PTRM input'!$G$477,0,$E996-1)/A17taxstdlife))))</f>
        <v>0</v>
      </c>
      <c r="AS996" s="251">
        <f ca="1">IF(A17taxstdlife="n/a","n/a",IF(A17taxstdlife="",0,IF(AS$3&gt;(A17stdlife+$E996),((INDEX('PTRM input'!$G$385:$P$434,A17offset,$E996)-INDEX('PTRM input'!$G$277:$P$326,A17offset,$E996))*OFFSET($F$7,0,$E996))-SUM($G996:AR996),(((INDEX('PTRM input'!$G$385:$P$434,A17offset,$E996)-INDEX('PTRM input'!$G$277:$P$326,A17offset,$E996))*OFFSET($F$7,0,$E996))-SUM($G996:AR996))*(OFFSET('PTRM input'!$G$477,0,$E996-1)/A17taxstdlife))))</f>
        <v>0</v>
      </c>
      <c r="AT996" s="251">
        <f ca="1">IF(A17taxstdlife="n/a","n/a",IF(A17taxstdlife="",0,IF(AT$3&gt;(A17stdlife+$E996),((INDEX('PTRM input'!$G$385:$P$434,A17offset,$E996)-INDEX('PTRM input'!$G$277:$P$326,A17offset,$E996))*OFFSET($F$7,0,$E996))-SUM($G996:AS996),(((INDEX('PTRM input'!$G$385:$P$434,A17offset,$E996)-INDEX('PTRM input'!$G$277:$P$326,A17offset,$E996))*OFFSET($F$7,0,$E996))-SUM($G996:AS996))*(OFFSET('PTRM input'!$G$477,0,$E996-1)/A17taxstdlife))))</f>
        <v>0</v>
      </c>
      <c r="AU996" s="251">
        <f ca="1">IF(A17taxstdlife="n/a","n/a",IF(A17taxstdlife="",0,IF(AU$3&gt;(A17stdlife+$E996),((INDEX('PTRM input'!$G$385:$P$434,A17offset,$E996)-INDEX('PTRM input'!$G$277:$P$326,A17offset,$E996))*OFFSET($F$7,0,$E996))-SUM($G996:AT996),(((INDEX('PTRM input'!$G$385:$P$434,A17offset,$E996)-INDEX('PTRM input'!$G$277:$P$326,A17offset,$E996))*OFFSET($F$7,0,$E996))-SUM($G996:AT996))*(OFFSET('PTRM input'!$G$477,0,$E996-1)/A17taxstdlife))))</f>
        <v>0</v>
      </c>
      <c r="AV996" s="251">
        <f ca="1">IF(A17taxstdlife="n/a","n/a",IF(A17taxstdlife="",0,IF(AV$3&gt;(A17stdlife+$E996),((INDEX('PTRM input'!$G$385:$P$434,A17offset,$E996)-INDEX('PTRM input'!$G$277:$P$326,A17offset,$E996))*OFFSET($F$7,0,$E996))-SUM($G996:AU996),(((INDEX('PTRM input'!$G$385:$P$434,A17offset,$E996)-INDEX('PTRM input'!$G$277:$P$326,A17offset,$E996))*OFFSET($F$7,0,$E996))-SUM($G996:AU996))*(OFFSET('PTRM input'!$G$477,0,$E996-1)/A17taxstdlife))))</f>
        <v>0</v>
      </c>
      <c r="AW996" s="251">
        <f ca="1">IF(A17taxstdlife="n/a","n/a",IF(A17taxstdlife="",0,IF(AW$3&gt;(A17stdlife+$E996),((INDEX('PTRM input'!$G$385:$P$434,A17offset,$E996)-INDEX('PTRM input'!$G$277:$P$326,A17offset,$E996))*OFFSET($F$7,0,$E996))-SUM($G996:AV996),(((INDEX('PTRM input'!$G$385:$P$434,A17offset,$E996)-INDEX('PTRM input'!$G$277:$P$326,A17offset,$E996))*OFFSET($F$7,0,$E996))-SUM($G996:AV996))*(OFFSET('PTRM input'!$G$477,0,$E996-1)/A17taxstdlife))))</f>
        <v>0</v>
      </c>
      <c r="AX996" s="251">
        <f ca="1">IF(A17taxstdlife="n/a","n/a",IF(A17taxstdlife="",0,IF(AX$3&gt;(A17stdlife+$E996),((INDEX('PTRM input'!$G$385:$P$434,A17offset,$E996)-INDEX('PTRM input'!$G$277:$P$326,A17offset,$E996))*OFFSET($F$7,0,$E996))-SUM($G996:AW996),(((INDEX('PTRM input'!$G$385:$P$434,A17offset,$E996)-INDEX('PTRM input'!$G$277:$P$326,A17offset,$E996))*OFFSET($F$7,0,$E996))-SUM($G996:AW996))*(OFFSET('PTRM input'!$G$477,0,$E996-1)/A17taxstdlife))))</f>
        <v>0</v>
      </c>
      <c r="AY996" s="251">
        <f ca="1">IF(A17taxstdlife="n/a","n/a",IF(A17taxstdlife="",0,IF(AY$3&gt;(A17stdlife+$E996),((INDEX('PTRM input'!$G$385:$P$434,A17offset,$E996)-INDEX('PTRM input'!$G$277:$P$326,A17offset,$E996))*OFFSET($F$7,0,$E996))-SUM($G996:AX996),(((INDEX('PTRM input'!$G$385:$P$434,A17offset,$E996)-INDEX('PTRM input'!$G$277:$P$326,A17offset,$E996))*OFFSET($F$7,0,$E996))-SUM($G996:AX996))*(OFFSET('PTRM input'!$G$477,0,$E996-1)/A17taxstdlife))))</f>
        <v>0</v>
      </c>
      <c r="AZ996" s="251">
        <f ca="1">IF(A17taxstdlife="n/a","n/a",IF(A17taxstdlife="",0,IF(AZ$3&gt;(A17stdlife+$E996),((INDEX('PTRM input'!$G$385:$P$434,A17offset,$E996)-INDEX('PTRM input'!$G$277:$P$326,A17offset,$E996))*OFFSET($F$7,0,$E996))-SUM($G996:AY996),(((INDEX('PTRM input'!$G$385:$P$434,A17offset,$E996)-INDEX('PTRM input'!$G$277:$P$326,A17offset,$E996))*OFFSET($F$7,0,$E996))-SUM($G996:AY996))*(OFFSET('PTRM input'!$G$477,0,$E996-1)/A17taxstdlife))))</f>
        <v>0</v>
      </c>
      <c r="BA996" s="251">
        <f ca="1">IF(A17taxstdlife="n/a","n/a",IF(A17taxstdlife="",0,IF(BA$3&gt;(A17stdlife+$E996),((INDEX('PTRM input'!$G$385:$P$434,A17offset,$E996)-INDEX('PTRM input'!$G$277:$P$326,A17offset,$E996))*OFFSET($F$7,0,$E996))-SUM($G996:AZ996),(((INDEX('PTRM input'!$G$385:$P$434,A17offset,$E996)-INDEX('PTRM input'!$G$277:$P$326,A17offset,$E996))*OFFSET($F$7,0,$E996))-SUM($G996:AZ996))*(OFFSET('PTRM input'!$G$477,0,$E996-1)/A17taxstdlife))))</f>
        <v>0</v>
      </c>
      <c r="BB996" s="251">
        <f ca="1">IF(A17taxstdlife="n/a","n/a",IF(A17taxstdlife="",0,IF(BB$3&gt;(A17stdlife+$E996),((INDEX('PTRM input'!$G$385:$P$434,A17offset,$E996)-INDEX('PTRM input'!$G$277:$P$326,A17offset,$E996))*OFFSET($F$7,0,$E996))-SUM($G996:BA996),(((INDEX('PTRM input'!$G$385:$P$434,A17offset,$E996)-INDEX('PTRM input'!$G$277:$P$326,A17offset,$E996))*OFFSET($F$7,0,$E996))-SUM($G996:BA996))*(OFFSET('PTRM input'!$G$477,0,$E996-1)/A17taxstdlife))))</f>
        <v>0</v>
      </c>
      <c r="BC996" s="251">
        <f ca="1">IF(A17taxstdlife="n/a","n/a",IF(A17taxstdlife="",0,IF(BC$3&gt;(A17stdlife+$E996),((INDEX('PTRM input'!$G$385:$P$434,A17offset,$E996)-INDEX('PTRM input'!$G$277:$P$326,A17offset,$E996))*OFFSET($F$7,0,$E996))-SUM($G996:BB996),(((INDEX('PTRM input'!$G$385:$P$434,A17offset,$E996)-INDEX('PTRM input'!$G$277:$P$326,A17offset,$E996))*OFFSET($F$7,0,$E996))-SUM($G996:BB996))*(OFFSET('PTRM input'!$G$477,0,$E996-1)/A17taxstdlife))))</f>
        <v>0</v>
      </c>
      <c r="BD996" s="251">
        <f ca="1">IF(A17taxstdlife="n/a","n/a",IF(A17taxstdlife="",0,IF(BD$3&gt;(A17stdlife+$E996),((INDEX('PTRM input'!$G$385:$P$434,A17offset,$E996)-INDEX('PTRM input'!$G$277:$P$326,A17offset,$E996))*OFFSET($F$7,0,$E996))-SUM($G996:BC996),(((INDEX('PTRM input'!$G$385:$P$434,A17offset,$E996)-INDEX('PTRM input'!$G$277:$P$326,A17offset,$E996))*OFFSET($F$7,0,$E996))-SUM($G996:BC996))*(OFFSET('PTRM input'!$G$477,0,$E996-1)/A17taxstdlife))))</f>
        <v>0</v>
      </c>
      <c r="BE996" s="251">
        <f ca="1">IF(A17taxstdlife="n/a","n/a",IF(A17taxstdlife="",0,IF(BE$3&gt;(A17stdlife+$E996),((INDEX('PTRM input'!$G$385:$P$434,A17offset,$E996)-INDEX('PTRM input'!$G$277:$P$326,A17offset,$E996))*OFFSET($F$7,0,$E996))-SUM($G996:BD996),(((INDEX('PTRM input'!$G$385:$P$434,A17offset,$E996)-INDEX('PTRM input'!$G$277:$P$326,A17offset,$E996))*OFFSET($F$7,0,$E996))-SUM($G996:BD996))*(OFFSET('PTRM input'!$G$477,0,$E996-1)/A17taxstdlife))))</f>
        <v>0</v>
      </c>
      <c r="BF996" s="251">
        <f ca="1">IF(A17taxstdlife="n/a","n/a",IF(A17taxstdlife="",0,IF(BF$3&gt;(A17stdlife+$E996),((INDEX('PTRM input'!$G$385:$P$434,A17offset,$E996)-INDEX('PTRM input'!$G$277:$P$326,A17offset,$E996))*OFFSET($F$7,0,$E996))-SUM($G996:BE996),(((INDEX('PTRM input'!$G$385:$P$434,A17offset,$E996)-INDEX('PTRM input'!$G$277:$P$326,A17offset,$E996))*OFFSET($F$7,0,$E996))-SUM($G996:BE996))*(OFFSET('PTRM input'!$G$477,0,$E996-1)/A17taxstdlife))))</f>
        <v>0</v>
      </c>
      <c r="BG996" s="251">
        <f ca="1">IF(A17taxstdlife="n/a","n/a",IF(A17taxstdlife="",0,IF(BG$3&gt;(A17stdlife+$E996),((INDEX('PTRM input'!$G$385:$P$434,A17offset,$E996)-INDEX('PTRM input'!$G$277:$P$326,A17offset,$E996))*OFFSET($F$7,0,$E996))-SUM($G996:BF996),(((INDEX('PTRM input'!$G$385:$P$434,A17offset,$E996)-INDEX('PTRM input'!$G$277:$P$326,A17offset,$E996))*OFFSET($F$7,0,$E996))-SUM($G996:BF996))*(OFFSET('PTRM input'!$G$477,0,$E996-1)/A17taxstdlife))))</f>
        <v>0</v>
      </c>
      <c r="BH996" s="251">
        <f ca="1">IF(A17taxstdlife="n/a","n/a",IF(A17taxstdlife="",0,IF(BH$3&gt;(A17stdlife+$E996),((INDEX('PTRM input'!$G$385:$P$434,A17offset,$E996)-INDEX('PTRM input'!$G$277:$P$326,A17offset,$E996))*OFFSET($F$7,0,$E996))-SUM($G996:BG996),(((INDEX('PTRM input'!$G$385:$P$434,A17offset,$E996)-INDEX('PTRM input'!$G$277:$P$326,A17offset,$E996))*OFFSET($F$7,0,$E996))-SUM($G996:BG996))*(OFFSET('PTRM input'!$G$477,0,$E996-1)/A17taxstdlife))))</f>
        <v>0</v>
      </c>
      <c r="BI996" s="251">
        <f ca="1">IF(A17taxstdlife="n/a","n/a",IF(A17taxstdlife="",0,IF(BI$3&gt;(A17stdlife+$E996),((INDEX('PTRM input'!$G$385:$P$434,A17offset,$E996)-INDEX('PTRM input'!$G$277:$P$326,A17offset,$E996))*OFFSET($F$7,0,$E996))-SUM($G996:BH996),(((INDEX('PTRM input'!$G$385:$P$434,A17offset,$E996)-INDEX('PTRM input'!$G$277:$P$326,A17offset,$E996))*OFFSET($F$7,0,$E996))-SUM($G996:BH996))*(OFFSET('PTRM input'!$G$477,0,$E996-1)/A17taxstdlife))))</f>
        <v>0</v>
      </c>
      <c r="BJ996" s="116"/>
      <c r="BK996" s="116"/>
      <c r="BL996" s="116"/>
      <c r="BM996" s="116"/>
    </row>
    <row r="997" spans="1:65" ht="12.75" hidden="1" customHeight="1" outlineLevel="2">
      <c r="A997" s="366"/>
      <c r="B997" s="19"/>
      <c r="C997" s="18"/>
      <c r="D997" s="760"/>
      <c r="E997" s="86">
        <v>8</v>
      </c>
      <c r="F997" s="356"/>
      <c r="G997" s="434"/>
      <c r="H997" s="435"/>
      <c r="I997" s="435"/>
      <c r="J997" s="435"/>
      <c r="K997" s="435"/>
      <c r="L997" s="435"/>
      <c r="M997" s="435"/>
      <c r="N997" s="619"/>
      <c r="O997" s="251">
        <f ca="1">IF(A17taxstdlife="n/a","n/a",IF(A17taxstdlife="",0,IF(O$3&gt;(A17stdlife+$E997),((INDEX('PTRM input'!$G$385:$P$434,A17offset,$E997)-INDEX('PTRM input'!$G$277:$P$326,A17offset,$E997))*OFFSET($F$7,0,$E997))-SUM($G997:N997),(((INDEX('PTRM input'!$G$385:$P$434,A17offset,$E997)-INDEX('PTRM input'!$G$277:$P$326,A17offset,$E997))*OFFSET($F$7,0,$E997))-SUM($G997:N997))*(OFFSET('PTRM input'!$G$477,0,$E997-1)/A17taxstdlife))))</f>
        <v>0</v>
      </c>
      <c r="P997" s="251">
        <f ca="1">IF(A17taxstdlife="n/a","n/a",IF(A17taxstdlife="",0,IF(P$3&gt;(A17stdlife+$E997),((INDEX('PTRM input'!$G$385:$P$434,A17offset,$E997)-INDEX('PTRM input'!$G$277:$P$326,A17offset,$E997))*OFFSET($F$7,0,$E997))-SUM($G997:O997),(((INDEX('PTRM input'!$G$385:$P$434,A17offset,$E997)-INDEX('PTRM input'!$G$277:$P$326,A17offset,$E997))*OFFSET($F$7,0,$E997))-SUM($G997:O997))*(OFFSET('PTRM input'!$G$477,0,$E997-1)/A17taxstdlife))))</f>
        <v>0</v>
      </c>
      <c r="Q997" s="251">
        <f ca="1">IF(A17taxstdlife="n/a","n/a",IF(A17taxstdlife="",0,IF(Q$3&gt;(A17stdlife+$E997),((INDEX('PTRM input'!$G$385:$P$434,A17offset,$E997)-INDEX('PTRM input'!$G$277:$P$326,A17offset,$E997))*OFFSET($F$7,0,$E997))-SUM($G997:P997),(((INDEX('PTRM input'!$G$385:$P$434,A17offset,$E997)-INDEX('PTRM input'!$G$277:$P$326,A17offset,$E997))*OFFSET($F$7,0,$E997))-SUM($G997:P997))*(OFFSET('PTRM input'!$G$477,0,$E997-1)/A17taxstdlife))))</f>
        <v>0</v>
      </c>
      <c r="R997" s="251">
        <f ca="1">IF(A17taxstdlife="n/a","n/a",IF(A17taxstdlife="",0,IF(R$3&gt;(A17stdlife+$E997),((INDEX('PTRM input'!$G$385:$P$434,A17offset,$E997)-INDEX('PTRM input'!$G$277:$P$326,A17offset,$E997))*OFFSET($F$7,0,$E997))-SUM($G997:Q997),(((INDEX('PTRM input'!$G$385:$P$434,A17offset,$E997)-INDEX('PTRM input'!$G$277:$P$326,A17offset,$E997))*OFFSET($F$7,0,$E997))-SUM($G997:Q997))*(OFFSET('PTRM input'!$G$477,0,$E997-1)/A17taxstdlife))))</f>
        <v>0</v>
      </c>
      <c r="S997" s="251">
        <f ca="1">IF(A17taxstdlife="n/a","n/a",IF(A17taxstdlife="",0,IF(S$3&gt;(A17stdlife+$E997),((INDEX('PTRM input'!$G$385:$P$434,A17offset,$E997)-INDEX('PTRM input'!$G$277:$P$326,A17offset,$E997))*OFFSET($F$7,0,$E997))-SUM($G997:R997),(((INDEX('PTRM input'!$G$385:$P$434,A17offset,$E997)-INDEX('PTRM input'!$G$277:$P$326,A17offset,$E997))*OFFSET($F$7,0,$E997))-SUM($G997:R997))*(OFFSET('PTRM input'!$G$477,0,$E997-1)/A17taxstdlife))))</f>
        <v>0</v>
      </c>
      <c r="T997" s="251">
        <f ca="1">IF(A17taxstdlife="n/a","n/a",IF(A17taxstdlife="",0,IF(T$3&gt;(A17stdlife+$E997),((INDEX('PTRM input'!$G$385:$P$434,A17offset,$E997)-INDEX('PTRM input'!$G$277:$P$326,A17offset,$E997))*OFFSET($F$7,0,$E997))-SUM($G997:S997),(((INDEX('PTRM input'!$G$385:$P$434,A17offset,$E997)-INDEX('PTRM input'!$G$277:$P$326,A17offset,$E997))*OFFSET($F$7,0,$E997))-SUM($G997:S997))*(OFFSET('PTRM input'!$G$477,0,$E997-1)/A17taxstdlife))))</f>
        <v>0</v>
      </c>
      <c r="U997" s="251">
        <f ca="1">IF(A17taxstdlife="n/a","n/a",IF(A17taxstdlife="",0,IF(U$3&gt;(A17stdlife+$E997),((INDEX('PTRM input'!$G$385:$P$434,A17offset,$E997)-INDEX('PTRM input'!$G$277:$P$326,A17offset,$E997))*OFFSET($F$7,0,$E997))-SUM($G997:T997),(((INDEX('PTRM input'!$G$385:$P$434,A17offset,$E997)-INDEX('PTRM input'!$G$277:$P$326,A17offset,$E997))*OFFSET($F$7,0,$E997))-SUM($G997:T997))*(OFFSET('PTRM input'!$G$477,0,$E997-1)/A17taxstdlife))))</f>
        <v>0</v>
      </c>
      <c r="V997" s="251">
        <f ca="1">IF(A17taxstdlife="n/a","n/a",IF(A17taxstdlife="",0,IF(V$3&gt;(A17stdlife+$E997),((INDEX('PTRM input'!$G$385:$P$434,A17offset,$E997)-INDEX('PTRM input'!$G$277:$P$326,A17offset,$E997))*OFFSET($F$7,0,$E997))-SUM($G997:U997),(((INDEX('PTRM input'!$G$385:$P$434,A17offset,$E997)-INDEX('PTRM input'!$G$277:$P$326,A17offset,$E997))*OFFSET($F$7,0,$E997))-SUM($G997:U997))*(OFFSET('PTRM input'!$G$477,0,$E997-1)/A17taxstdlife))))</f>
        <v>0</v>
      </c>
      <c r="W997" s="251">
        <f ca="1">IF(A17taxstdlife="n/a","n/a",IF(A17taxstdlife="",0,IF(W$3&gt;(A17stdlife+$E997),((INDEX('PTRM input'!$G$385:$P$434,A17offset,$E997)-INDEX('PTRM input'!$G$277:$P$326,A17offset,$E997))*OFFSET($F$7,0,$E997))-SUM($G997:V997),(((INDEX('PTRM input'!$G$385:$P$434,A17offset,$E997)-INDEX('PTRM input'!$G$277:$P$326,A17offset,$E997))*OFFSET($F$7,0,$E997))-SUM($G997:V997))*(OFFSET('PTRM input'!$G$477,0,$E997-1)/A17taxstdlife))))</f>
        <v>0</v>
      </c>
      <c r="X997" s="251">
        <f ca="1">IF(A17taxstdlife="n/a","n/a",IF(A17taxstdlife="",0,IF(X$3&gt;(A17stdlife+$E997),((INDEX('PTRM input'!$G$385:$P$434,A17offset,$E997)-INDEX('PTRM input'!$G$277:$P$326,A17offset,$E997))*OFFSET($F$7,0,$E997))-SUM($G997:W997),(((INDEX('PTRM input'!$G$385:$P$434,A17offset,$E997)-INDEX('PTRM input'!$G$277:$P$326,A17offset,$E997))*OFFSET($F$7,0,$E997))-SUM($G997:W997))*(OFFSET('PTRM input'!$G$477,0,$E997-1)/A17taxstdlife))))</f>
        <v>0</v>
      </c>
      <c r="Y997" s="251">
        <f ca="1">IF(A17taxstdlife="n/a","n/a",IF(A17taxstdlife="",0,IF(Y$3&gt;(A17stdlife+$E997),((INDEX('PTRM input'!$G$385:$P$434,A17offset,$E997)-INDEX('PTRM input'!$G$277:$P$326,A17offset,$E997))*OFFSET($F$7,0,$E997))-SUM($G997:X997),(((INDEX('PTRM input'!$G$385:$P$434,A17offset,$E997)-INDEX('PTRM input'!$G$277:$P$326,A17offset,$E997))*OFFSET($F$7,0,$E997))-SUM($G997:X997))*(OFFSET('PTRM input'!$G$477,0,$E997-1)/A17taxstdlife))))</f>
        <v>0</v>
      </c>
      <c r="Z997" s="251">
        <f ca="1">IF(A17taxstdlife="n/a","n/a",IF(A17taxstdlife="",0,IF(Z$3&gt;(A17stdlife+$E997),((INDEX('PTRM input'!$G$385:$P$434,A17offset,$E997)-INDEX('PTRM input'!$G$277:$P$326,A17offset,$E997))*OFFSET($F$7,0,$E997))-SUM($G997:Y997),(((INDEX('PTRM input'!$G$385:$P$434,A17offset,$E997)-INDEX('PTRM input'!$G$277:$P$326,A17offset,$E997))*OFFSET($F$7,0,$E997))-SUM($G997:Y997))*(OFFSET('PTRM input'!$G$477,0,$E997-1)/A17taxstdlife))))</f>
        <v>0</v>
      </c>
      <c r="AA997" s="251">
        <f ca="1">IF(A17taxstdlife="n/a","n/a",IF(A17taxstdlife="",0,IF(AA$3&gt;(A17stdlife+$E997),((INDEX('PTRM input'!$G$385:$P$434,A17offset,$E997)-INDEX('PTRM input'!$G$277:$P$326,A17offset,$E997))*OFFSET($F$7,0,$E997))-SUM($G997:Z997),(((INDEX('PTRM input'!$G$385:$P$434,A17offset,$E997)-INDEX('PTRM input'!$G$277:$P$326,A17offset,$E997))*OFFSET($F$7,0,$E997))-SUM($G997:Z997))*(OFFSET('PTRM input'!$G$477,0,$E997-1)/A17taxstdlife))))</f>
        <v>0</v>
      </c>
      <c r="AB997" s="251">
        <f ca="1">IF(A17taxstdlife="n/a","n/a",IF(A17taxstdlife="",0,IF(AB$3&gt;(A17stdlife+$E997),((INDEX('PTRM input'!$G$385:$P$434,A17offset,$E997)-INDEX('PTRM input'!$G$277:$P$326,A17offset,$E997))*OFFSET($F$7,0,$E997))-SUM($G997:AA997),(((INDEX('PTRM input'!$G$385:$P$434,A17offset,$E997)-INDEX('PTRM input'!$G$277:$P$326,A17offset,$E997))*OFFSET($F$7,0,$E997))-SUM($G997:AA997))*(OFFSET('PTRM input'!$G$477,0,$E997-1)/A17taxstdlife))))</f>
        <v>0</v>
      </c>
      <c r="AC997" s="251">
        <f ca="1">IF(A17taxstdlife="n/a","n/a",IF(A17taxstdlife="",0,IF(AC$3&gt;(A17stdlife+$E997),((INDEX('PTRM input'!$G$385:$P$434,A17offset,$E997)-INDEX('PTRM input'!$G$277:$P$326,A17offset,$E997))*OFFSET($F$7,0,$E997))-SUM($G997:AB997),(((INDEX('PTRM input'!$G$385:$P$434,A17offset,$E997)-INDEX('PTRM input'!$G$277:$P$326,A17offset,$E997))*OFFSET($F$7,0,$E997))-SUM($G997:AB997))*(OFFSET('PTRM input'!$G$477,0,$E997-1)/A17taxstdlife))))</f>
        <v>0</v>
      </c>
      <c r="AD997" s="251">
        <f ca="1">IF(A17taxstdlife="n/a","n/a",IF(A17taxstdlife="",0,IF(AD$3&gt;(A17stdlife+$E997),((INDEX('PTRM input'!$G$385:$P$434,A17offset,$E997)-INDEX('PTRM input'!$G$277:$P$326,A17offset,$E997))*OFFSET($F$7,0,$E997))-SUM($G997:AC997),(((INDEX('PTRM input'!$G$385:$P$434,A17offset,$E997)-INDEX('PTRM input'!$G$277:$P$326,A17offset,$E997))*OFFSET($F$7,0,$E997))-SUM($G997:AC997))*(OFFSET('PTRM input'!$G$477,0,$E997-1)/A17taxstdlife))))</f>
        <v>0</v>
      </c>
      <c r="AE997" s="251">
        <f ca="1">IF(A17taxstdlife="n/a","n/a",IF(A17taxstdlife="",0,IF(AE$3&gt;(A17stdlife+$E997),((INDEX('PTRM input'!$G$385:$P$434,A17offset,$E997)-INDEX('PTRM input'!$G$277:$P$326,A17offset,$E997))*OFFSET($F$7,0,$E997))-SUM($G997:AD997),(((INDEX('PTRM input'!$G$385:$P$434,A17offset,$E997)-INDEX('PTRM input'!$G$277:$P$326,A17offset,$E997))*OFFSET($F$7,0,$E997))-SUM($G997:AD997))*(OFFSET('PTRM input'!$G$477,0,$E997-1)/A17taxstdlife))))</f>
        <v>0</v>
      </c>
      <c r="AF997" s="251">
        <f ca="1">IF(A17taxstdlife="n/a","n/a",IF(A17taxstdlife="",0,IF(AF$3&gt;(A17stdlife+$E997),((INDEX('PTRM input'!$G$385:$P$434,A17offset,$E997)-INDEX('PTRM input'!$G$277:$P$326,A17offset,$E997))*OFFSET($F$7,0,$E997))-SUM($G997:AE997),(((INDEX('PTRM input'!$G$385:$P$434,A17offset,$E997)-INDEX('PTRM input'!$G$277:$P$326,A17offset,$E997))*OFFSET($F$7,0,$E997))-SUM($G997:AE997))*(OFFSET('PTRM input'!$G$477,0,$E997-1)/A17taxstdlife))))</f>
        <v>0</v>
      </c>
      <c r="AG997" s="251">
        <f ca="1">IF(A17taxstdlife="n/a","n/a",IF(A17taxstdlife="",0,IF(AG$3&gt;(A17stdlife+$E997),((INDEX('PTRM input'!$G$385:$P$434,A17offset,$E997)-INDEX('PTRM input'!$G$277:$P$326,A17offset,$E997))*OFFSET($F$7,0,$E997))-SUM($G997:AF997),(((INDEX('PTRM input'!$G$385:$P$434,A17offset,$E997)-INDEX('PTRM input'!$G$277:$P$326,A17offset,$E997))*OFFSET($F$7,0,$E997))-SUM($G997:AF997))*(OFFSET('PTRM input'!$G$477,0,$E997-1)/A17taxstdlife))))</f>
        <v>0</v>
      </c>
      <c r="AH997" s="251">
        <f ca="1">IF(A17taxstdlife="n/a","n/a",IF(A17taxstdlife="",0,IF(AH$3&gt;(A17stdlife+$E997),((INDEX('PTRM input'!$G$385:$P$434,A17offset,$E997)-INDEX('PTRM input'!$G$277:$P$326,A17offset,$E997))*OFFSET($F$7,0,$E997))-SUM($G997:AG997),(((INDEX('PTRM input'!$G$385:$P$434,A17offset,$E997)-INDEX('PTRM input'!$G$277:$P$326,A17offset,$E997))*OFFSET($F$7,0,$E997))-SUM($G997:AG997))*(OFFSET('PTRM input'!$G$477,0,$E997-1)/A17taxstdlife))))</f>
        <v>0</v>
      </c>
      <c r="AI997" s="251">
        <f ca="1">IF(A17taxstdlife="n/a","n/a",IF(A17taxstdlife="",0,IF(AI$3&gt;(A17stdlife+$E997),((INDEX('PTRM input'!$G$385:$P$434,A17offset,$E997)-INDEX('PTRM input'!$G$277:$P$326,A17offset,$E997))*OFFSET($F$7,0,$E997))-SUM($G997:AH997),(((INDEX('PTRM input'!$G$385:$P$434,A17offset,$E997)-INDEX('PTRM input'!$G$277:$P$326,A17offset,$E997))*OFFSET($F$7,0,$E997))-SUM($G997:AH997))*(OFFSET('PTRM input'!$G$477,0,$E997-1)/A17taxstdlife))))</f>
        <v>0</v>
      </c>
      <c r="AJ997" s="251">
        <f ca="1">IF(A17taxstdlife="n/a","n/a",IF(A17taxstdlife="",0,IF(AJ$3&gt;(A17stdlife+$E997),((INDEX('PTRM input'!$G$385:$P$434,A17offset,$E997)-INDEX('PTRM input'!$G$277:$P$326,A17offset,$E997))*OFFSET($F$7,0,$E997))-SUM($G997:AI997),(((INDEX('PTRM input'!$G$385:$P$434,A17offset,$E997)-INDEX('PTRM input'!$G$277:$P$326,A17offset,$E997))*OFFSET($F$7,0,$E997))-SUM($G997:AI997))*(OFFSET('PTRM input'!$G$477,0,$E997-1)/A17taxstdlife))))</f>
        <v>0</v>
      </c>
      <c r="AK997" s="251">
        <f ca="1">IF(A17taxstdlife="n/a","n/a",IF(A17taxstdlife="",0,IF(AK$3&gt;(A17stdlife+$E997),((INDEX('PTRM input'!$G$385:$P$434,A17offset,$E997)-INDEX('PTRM input'!$G$277:$P$326,A17offset,$E997))*OFFSET($F$7,0,$E997))-SUM($G997:AJ997),(((INDEX('PTRM input'!$G$385:$P$434,A17offset,$E997)-INDEX('PTRM input'!$G$277:$P$326,A17offset,$E997))*OFFSET($F$7,0,$E997))-SUM($G997:AJ997))*(OFFSET('PTRM input'!$G$477,0,$E997-1)/A17taxstdlife))))</f>
        <v>0</v>
      </c>
      <c r="AL997" s="251">
        <f ca="1">IF(A17taxstdlife="n/a","n/a",IF(A17taxstdlife="",0,IF(AL$3&gt;(A17stdlife+$E997),((INDEX('PTRM input'!$G$385:$P$434,A17offset,$E997)-INDEX('PTRM input'!$G$277:$P$326,A17offset,$E997))*OFFSET($F$7,0,$E997))-SUM($G997:AK997),(((INDEX('PTRM input'!$G$385:$P$434,A17offset,$E997)-INDEX('PTRM input'!$G$277:$P$326,A17offset,$E997))*OFFSET($F$7,0,$E997))-SUM($G997:AK997))*(OFFSET('PTRM input'!$G$477,0,$E997-1)/A17taxstdlife))))</f>
        <v>0</v>
      </c>
      <c r="AM997" s="251">
        <f ca="1">IF(A17taxstdlife="n/a","n/a",IF(A17taxstdlife="",0,IF(AM$3&gt;(A17stdlife+$E997),((INDEX('PTRM input'!$G$385:$P$434,A17offset,$E997)-INDEX('PTRM input'!$G$277:$P$326,A17offset,$E997))*OFFSET($F$7,0,$E997))-SUM($G997:AL997),(((INDEX('PTRM input'!$G$385:$P$434,A17offset,$E997)-INDEX('PTRM input'!$G$277:$P$326,A17offset,$E997))*OFFSET($F$7,0,$E997))-SUM($G997:AL997))*(OFFSET('PTRM input'!$G$477,0,$E997-1)/A17taxstdlife))))</f>
        <v>0</v>
      </c>
      <c r="AN997" s="251">
        <f ca="1">IF(A17taxstdlife="n/a","n/a",IF(A17taxstdlife="",0,IF(AN$3&gt;(A17stdlife+$E997),((INDEX('PTRM input'!$G$385:$P$434,A17offset,$E997)-INDEX('PTRM input'!$G$277:$P$326,A17offset,$E997))*OFFSET($F$7,0,$E997))-SUM($G997:AM997),(((INDEX('PTRM input'!$G$385:$P$434,A17offset,$E997)-INDEX('PTRM input'!$G$277:$P$326,A17offset,$E997))*OFFSET($F$7,0,$E997))-SUM($G997:AM997))*(OFFSET('PTRM input'!$G$477,0,$E997-1)/A17taxstdlife))))</f>
        <v>0</v>
      </c>
      <c r="AO997" s="251">
        <f ca="1">IF(A17taxstdlife="n/a","n/a",IF(A17taxstdlife="",0,IF(AO$3&gt;(A17stdlife+$E997),((INDEX('PTRM input'!$G$385:$P$434,A17offset,$E997)-INDEX('PTRM input'!$G$277:$P$326,A17offset,$E997))*OFFSET($F$7,0,$E997))-SUM($G997:AN997),(((INDEX('PTRM input'!$G$385:$P$434,A17offset,$E997)-INDEX('PTRM input'!$G$277:$P$326,A17offset,$E997))*OFFSET($F$7,0,$E997))-SUM($G997:AN997))*(OFFSET('PTRM input'!$G$477,0,$E997-1)/A17taxstdlife))))</f>
        <v>0</v>
      </c>
      <c r="AP997" s="251">
        <f ca="1">IF(A17taxstdlife="n/a","n/a",IF(A17taxstdlife="",0,IF(AP$3&gt;(A17stdlife+$E997),((INDEX('PTRM input'!$G$385:$P$434,A17offset,$E997)-INDEX('PTRM input'!$G$277:$P$326,A17offset,$E997))*OFFSET($F$7,0,$E997))-SUM($G997:AO997),(((INDEX('PTRM input'!$G$385:$P$434,A17offset,$E997)-INDEX('PTRM input'!$G$277:$P$326,A17offset,$E997))*OFFSET($F$7,0,$E997))-SUM($G997:AO997))*(OFFSET('PTRM input'!$G$477,0,$E997-1)/A17taxstdlife))))</f>
        <v>0</v>
      </c>
      <c r="AQ997" s="251">
        <f ca="1">IF(A17taxstdlife="n/a","n/a",IF(A17taxstdlife="",0,IF(AQ$3&gt;(A17stdlife+$E997),((INDEX('PTRM input'!$G$385:$P$434,A17offset,$E997)-INDEX('PTRM input'!$G$277:$P$326,A17offset,$E997))*OFFSET($F$7,0,$E997))-SUM($G997:AP997),(((INDEX('PTRM input'!$G$385:$P$434,A17offset,$E997)-INDEX('PTRM input'!$G$277:$P$326,A17offset,$E997))*OFFSET($F$7,0,$E997))-SUM($G997:AP997))*(OFFSET('PTRM input'!$G$477,0,$E997-1)/A17taxstdlife))))</f>
        <v>0</v>
      </c>
      <c r="AR997" s="251">
        <f ca="1">IF(A17taxstdlife="n/a","n/a",IF(A17taxstdlife="",0,IF(AR$3&gt;(A17stdlife+$E997),((INDEX('PTRM input'!$G$385:$P$434,A17offset,$E997)-INDEX('PTRM input'!$G$277:$P$326,A17offset,$E997))*OFFSET($F$7,0,$E997))-SUM($G997:AQ997),(((INDEX('PTRM input'!$G$385:$P$434,A17offset,$E997)-INDEX('PTRM input'!$G$277:$P$326,A17offset,$E997))*OFFSET($F$7,0,$E997))-SUM($G997:AQ997))*(OFFSET('PTRM input'!$G$477,0,$E997-1)/A17taxstdlife))))</f>
        <v>0</v>
      </c>
      <c r="AS997" s="251">
        <f ca="1">IF(A17taxstdlife="n/a","n/a",IF(A17taxstdlife="",0,IF(AS$3&gt;(A17stdlife+$E997),((INDEX('PTRM input'!$G$385:$P$434,A17offset,$E997)-INDEX('PTRM input'!$G$277:$P$326,A17offset,$E997))*OFFSET($F$7,0,$E997))-SUM($G997:AR997),(((INDEX('PTRM input'!$G$385:$P$434,A17offset,$E997)-INDEX('PTRM input'!$G$277:$P$326,A17offset,$E997))*OFFSET($F$7,0,$E997))-SUM($G997:AR997))*(OFFSET('PTRM input'!$G$477,0,$E997-1)/A17taxstdlife))))</f>
        <v>0</v>
      </c>
      <c r="AT997" s="251">
        <f ca="1">IF(A17taxstdlife="n/a","n/a",IF(A17taxstdlife="",0,IF(AT$3&gt;(A17stdlife+$E997),((INDEX('PTRM input'!$G$385:$P$434,A17offset,$E997)-INDEX('PTRM input'!$G$277:$P$326,A17offset,$E997))*OFFSET($F$7,0,$E997))-SUM($G997:AS997),(((INDEX('PTRM input'!$G$385:$P$434,A17offset,$E997)-INDEX('PTRM input'!$G$277:$P$326,A17offset,$E997))*OFFSET($F$7,0,$E997))-SUM($G997:AS997))*(OFFSET('PTRM input'!$G$477,0,$E997-1)/A17taxstdlife))))</f>
        <v>0</v>
      </c>
      <c r="AU997" s="251">
        <f ca="1">IF(A17taxstdlife="n/a","n/a",IF(A17taxstdlife="",0,IF(AU$3&gt;(A17stdlife+$E997),((INDEX('PTRM input'!$G$385:$P$434,A17offset,$E997)-INDEX('PTRM input'!$G$277:$P$326,A17offset,$E997))*OFFSET($F$7,0,$E997))-SUM($G997:AT997),(((INDEX('PTRM input'!$G$385:$P$434,A17offset,$E997)-INDEX('PTRM input'!$G$277:$P$326,A17offset,$E997))*OFFSET($F$7,0,$E997))-SUM($G997:AT997))*(OFFSET('PTRM input'!$G$477,0,$E997-1)/A17taxstdlife))))</f>
        <v>0</v>
      </c>
      <c r="AV997" s="251">
        <f ca="1">IF(A17taxstdlife="n/a","n/a",IF(A17taxstdlife="",0,IF(AV$3&gt;(A17stdlife+$E997),((INDEX('PTRM input'!$G$385:$P$434,A17offset,$E997)-INDEX('PTRM input'!$G$277:$P$326,A17offset,$E997))*OFFSET($F$7,0,$E997))-SUM($G997:AU997),(((INDEX('PTRM input'!$G$385:$P$434,A17offset,$E997)-INDEX('PTRM input'!$G$277:$P$326,A17offset,$E997))*OFFSET($F$7,0,$E997))-SUM($G997:AU997))*(OFFSET('PTRM input'!$G$477,0,$E997-1)/A17taxstdlife))))</f>
        <v>0</v>
      </c>
      <c r="AW997" s="251">
        <f ca="1">IF(A17taxstdlife="n/a","n/a",IF(A17taxstdlife="",0,IF(AW$3&gt;(A17stdlife+$E997),((INDEX('PTRM input'!$G$385:$P$434,A17offset,$E997)-INDEX('PTRM input'!$G$277:$P$326,A17offset,$E997))*OFFSET($F$7,0,$E997))-SUM($G997:AV997),(((INDEX('PTRM input'!$G$385:$P$434,A17offset,$E997)-INDEX('PTRM input'!$G$277:$P$326,A17offset,$E997))*OFFSET($F$7,0,$E997))-SUM($G997:AV997))*(OFFSET('PTRM input'!$G$477,0,$E997-1)/A17taxstdlife))))</f>
        <v>0</v>
      </c>
      <c r="AX997" s="251">
        <f ca="1">IF(A17taxstdlife="n/a","n/a",IF(A17taxstdlife="",0,IF(AX$3&gt;(A17stdlife+$E997),((INDEX('PTRM input'!$G$385:$P$434,A17offset,$E997)-INDEX('PTRM input'!$G$277:$P$326,A17offset,$E997))*OFFSET($F$7,0,$E997))-SUM($G997:AW997),(((INDEX('PTRM input'!$G$385:$P$434,A17offset,$E997)-INDEX('PTRM input'!$G$277:$P$326,A17offset,$E997))*OFFSET($F$7,0,$E997))-SUM($G997:AW997))*(OFFSET('PTRM input'!$G$477,0,$E997-1)/A17taxstdlife))))</f>
        <v>0</v>
      </c>
      <c r="AY997" s="251">
        <f ca="1">IF(A17taxstdlife="n/a","n/a",IF(A17taxstdlife="",0,IF(AY$3&gt;(A17stdlife+$E997),((INDEX('PTRM input'!$G$385:$P$434,A17offset,$E997)-INDEX('PTRM input'!$G$277:$P$326,A17offset,$E997))*OFFSET($F$7,0,$E997))-SUM($G997:AX997),(((INDEX('PTRM input'!$G$385:$P$434,A17offset,$E997)-INDEX('PTRM input'!$G$277:$P$326,A17offset,$E997))*OFFSET($F$7,0,$E997))-SUM($G997:AX997))*(OFFSET('PTRM input'!$G$477,0,$E997-1)/A17taxstdlife))))</f>
        <v>0</v>
      </c>
      <c r="AZ997" s="251">
        <f ca="1">IF(A17taxstdlife="n/a","n/a",IF(A17taxstdlife="",0,IF(AZ$3&gt;(A17stdlife+$E997),((INDEX('PTRM input'!$G$385:$P$434,A17offset,$E997)-INDEX('PTRM input'!$G$277:$P$326,A17offset,$E997))*OFFSET($F$7,0,$E997))-SUM($G997:AY997),(((INDEX('PTRM input'!$G$385:$P$434,A17offset,$E997)-INDEX('PTRM input'!$G$277:$P$326,A17offset,$E997))*OFFSET($F$7,0,$E997))-SUM($G997:AY997))*(OFFSET('PTRM input'!$G$477,0,$E997-1)/A17taxstdlife))))</f>
        <v>0</v>
      </c>
      <c r="BA997" s="251">
        <f ca="1">IF(A17taxstdlife="n/a","n/a",IF(A17taxstdlife="",0,IF(BA$3&gt;(A17stdlife+$E997),((INDEX('PTRM input'!$G$385:$P$434,A17offset,$E997)-INDEX('PTRM input'!$G$277:$P$326,A17offset,$E997))*OFFSET($F$7,0,$E997))-SUM($G997:AZ997),(((INDEX('PTRM input'!$G$385:$P$434,A17offset,$E997)-INDEX('PTRM input'!$G$277:$P$326,A17offset,$E997))*OFFSET($F$7,0,$E997))-SUM($G997:AZ997))*(OFFSET('PTRM input'!$G$477,0,$E997-1)/A17taxstdlife))))</f>
        <v>0</v>
      </c>
      <c r="BB997" s="251">
        <f ca="1">IF(A17taxstdlife="n/a","n/a",IF(A17taxstdlife="",0,IF(BB$3&gt;(A17stdlife+$E997),((INDEX('PTRM input'!$G$385:$P$434,A17offset,$E997)-INDEX('PTRM input'!$G$277:$P$326,A17offset,$E997))*OFFSET($F$7,0,$E997))-SUM($G997:BA997),(((INDEX('PTRM input'!$G$385:$P$434,A17offset,$E997)-INDEX('PTRM input'!$G$277:$P$326,A17offset,$E997))*OFFSET($F$7,0,$E997))-SUM($G997:BA997))*(OFFSET('PTRM input'!$G$477,0,$E997-1)/A17taxstdlife))))</f>
        <v>0</v>
      </c>
      <c r="BC997" s="251">
        <f ca="1">IF(A17taxstdlife="n/a","n/a",IF(A17taxstdlife="",0,IF(BC$3&gt;(A17stdlife+$E997),((INDEX('PTRM input'!$G$385:$P$434,A17offset,$E997)-INDEX('PTRM input'!$G$277:$P$326,A17offset,$E997))*OFFSET($F$7,0,$E997))-SUM($G997:BB997),(((INDEX('PTRM input'!$G$385:$P$434,A17offset,$E997)-INDEX('PTRM input'!$G$277:$P$326,A17offset,$E997))*OFFSET($F$7,0,$E997))-SUM($G997:BB997))*(OFFSET('PTRM input'!$G$477,0,$E997-1)/A17taxstdlife))))</f>
        <v>0</v>
      </c>
      <c r="BD997" s="251">
        <f ca="1">IF(A17taxstdlife="n/a","n/a",IF(A17taxstdlife="",0,IF(BD$3&gt;(A17stdlife+$E997),((INDEX('PTRM input'!$G$385:$P$434,A17offset,$E997)-INDEX('PTRM input'!$G$277:$P$326,A17offset,$E997))*OFFSET($F$7,0,$E997))-SUM($G997:BC997),(((INDEX('PTRM input'!$G$385:$P$434,A17offset,$E997)-INDEX('PTRM input'!$G$277:$P$326,A17offset,$E997))*OFFSET($F$7,0,$E997))-SUM($G997:BC997))*(OFFSET('PTRM input'!$G$477,0,$E997-1)/A17taxstdlife))))</f>
        <v>0</v>
      </c>
      <c r="BE997" s="251">
        <f ca="1">IF(A17taxstdlife="n/a","n/a",IF(A17taxstdlife="",0,IF(BE$3&gt;(A17stdlife+$E997),((INDEX('PTRM input'!$G$385:$P$434,A17offset,$E997)-INDEX('PTRM input'!$G$277:$P$326,A17offset,$E997))*OFFSET($F$7,0,$E997))-SUM($G997:BD997),(((INDEX('PTRM input'!$G$385:$P$434,A17offset,$E997)-INDEX('PTRM input'!$G$277:$P$326,A17offset,$E997))*OFFSET($F$7,0,$E997))-SUM($G997:BD997))*(OFFSET('PTRM input'!$G$477,0,$E997-1)/A17taxstdlife))))</f>
        <v>0</v>
      </c>
      <c r="BF997" s="251">
        <f ca="1">IF(A17taxstdlife="n/a","n/a",IF(A17taxstdlife="",0,IF(BF$3&gt;(A17stdlife+$E997),((INDEX('PTRM input'!$G$385:$P$434,A17offset,$E997)-INDEX('PTRM input'!$G$277:$P$326,A17offset,$E997))*OFFSET($F$7,0,$E997))-SUM($G997:BE997),(((INDEX('PTRM input'!$G$385:$P$434,A17offset,$E997)-INDEX('PTRM input'!$G$277:$P$326,A17offset,$E997))*OFFSET($F$7,0,$E997))-SUM($G997:BE997))*(OFFSET('PTRM input'!$G$477,0,$E997-1)/A17taxstdlife))))</f>
        <v>0</v>
      </c>
      <c r="BG997" s="251">
        <f ca="1">IF(A17taxstdlife="n/a","n/a",IF(A17taxstdlife="",0,IF(BG$3&gt;(A17stdlife+$E997),((INDEX('PTRM input'!$G$385:$P$434,A17offset,$E997)-INDEX('PTRM input'!$G$277:$P$326,A17offset,$E997))*OFFSET($F$7,0,$E997))-SUM($G997:BF997),(((INDEX('PTRM input'!$G$385:$P$434,A17offset,$E997)-INDEX('PTRM input'!$G$277:$P$326,A17offset,$E997))*OFFSET($F$7,0,$E997))-SUM($G997:BF997))*(OFFSET('PTRM input'!$G$477,0,$E997-1)/A17taxstdlife))))</f>
        <v>0</v>
      </c>
      <c r="BH997" s="251">
        <f ca="1">IF(A17taxstdlife="n/a","n/a",IF(A17taxstdlife="",0,IF(BH$3&gt;(A17stdlife+$E997),((INDEX('PTRM input'!$G$385:$P$434,A17offset,$E997)-INDEX('PTRM input'!$G$277:$P$326,A17offset,$E997))*OFFSET($F$7,0,$E997))-SUM($G997:BG997),(((INDEX('PTRM input'!$G$385:$P$434,A17offset,$E997)-INDEX('PTRM input'!$G$277:$P$326,A17offset,$E997))*OFFSET($F$7,0,$E997))-SUM($G997:BG997))*(OFFSET('PTRM input'!$G$477,0,$E997-1)/A17taxstdlife))))</f>
        <v>0</v>
      </c>
      <c r="BI997" s="251">
        <f ca="1">IF(A17taxstdlife="n/a","n/a",IF(A17taxstdlife="",0,IF(BI$3&gt;(A17stdlife+$E997),((INDEX('PTRM input'!$G$385:$P$434,A17offset,$E997)-INDEX('PTRM input'!$G$277:$P$326,A17offset,$E997))*OFFSET($F$7,0,$E997))-SUM($G997:BH997),(((INDEX('PTRM input'!$G$385:$P$434,A17offset,$E997)-INDEX('PTRM input'!$G$277:$P$326,A17offset,$E997))*OFFSET($F$7,0,$E997))-SUM($G997:BH997))*(OFFSET('PTRM input'!$G$477,0,$E997-1)/A17taxstdlife))))</f>
        <v>0</v>
      </c>
      <c r="BJ997" s="116"/>
      <c r="BK997" s="116"/>
      <c r="BL997" s="116"/>
      <c r="BM997" s="116"/>
    </row>
    <row r="998" spans="1:65" ht="12.75" hidden="1" customHeight="1" outlineLevel="2">
      <c r="A998" s="366"/>
      <c r="B998" s="19"/>
      <c r="C998" s="18"/>
      <c r="D998" s="760"/>
      <c r="E998" s="86">
        <v>9</v>
      </c>
      <c r="F998" s="356"/>
      <c r="G998" s="434"/>
      <c r="H998" s="435"/>
      <c r="I998" s="435"/>
      <c r="J998" s="435"/>
      <c r="K998" s="435"/>
      <c r="L998" s="435"/>
      <c r="M998" s="435"/>
      <c r="N998" s="435"/>
      <c r="O998" s="619"/>
      <c r="P998" s="251">
        <f ca="1">IF(A17taxstdlife="n/a","n/a",IF(A17taxstdlife="",0,IF(P$3&gt;(A17stdlife+$E998),((INDEX('PTRM input'!$G$385:$P$434,A17offset,$E998)-INDEX('PTRM input'!$G$277:$P$326,A17offset,$E998))*OFFSET($F$7,0,$E998))-SUM($G998:O998),(((INDEX('PTRM input'!$G$385:$P$434,A17offset,$E998)-INDEX('PTRM input'!$G$277:$P$326,A17offset,$E998))*OFFSET($F$7,0,$E998))-SUM($G998:O998))*(OFFSET('PTRM input'!$G$477,0,$E998-1)/A17taxstdlife))))</f>
        <v>0</v>
      </c>
      <c r="Q998" s="251">
        <f ca="1">IF(A17taxstdlife="n/a","n/a",IF(A17taxstdlife="",0,IF(Q$3&gt;(A17stdlife+$E998),((INDEX('PTRM input'!$G$385:$P$434,A17offset,$E998)-INDEX('PTRM input'!$G$277:$P$326,A17offset,$E998))*OFFSET($F$7,0,$E998))-SUM($G998:P998),(((INDEX('PTRM input'!$G$385:$P$434,A17offset,$E998)-INDEX('PTRM input'!$G$277:$P$326,A17offset,$E998))*OFFSET($F$7,0,$E998))-SUM($G998:P998))*(OFFSET('PTRM input'!$G$477,0,$E998-1)/A17taxstdlife))))</f>
        <v>0</v>
      </c>
      <c r="R998" s="251">
        <f ca="1">IF(A17taxstdlife="n/a","n/a",IF(A17taxstdlife="",0,IF(R$3&gt;(A17stdlife+$E998),((INDEX('PTRM input'!$G$385:$P$434,A17offset,$E998)-INDEX('PTRM input'!$G$277:$P$326,A17offset,$E998))*OFFSET($F$7,0,$E998))-SUM($G998:Q998),(((INDEX('PTRM input'!$G$385:$P$434,A17offset,$E998)-INDEX('PTRM input'!$G$277:$P$326,A17offset,$E998))*OFFSET($F$7,0,$E998))-SUM($G998:Q998))*(OFFSET('PTRM input'!$G$477,0,$E998-1)/A17taxstdlife))))</f>
        <v>0</v>
      </c>
      <c r="S998" s="251">
        <f ca="1">IF(A17taxstdlife="n/a","n/a",IF(A17taxstdlife="",0,IF(S$3&gt;(A17stdlife+$E998),((INDEX('PTRM input'!$G$385:$P$434,A17offset,$E998)-INDEX('PTRM input'!$G$277:$P$326,A17offset,$E998))*OFFSET($F$7,0,$E998))-SUM($G998:R998),(((INDEX('PTRM input'!$G$385:$P$434,A17offset,$E998)-INDEX('PTRM input'!$G$277:$P$326,A17offset,$E998))*OFFSET($F$7,0,$E998))-SUM($G998:R998))*(OFFSET('PTRM input'!$G$477,0,$E998-1)/A17taxstdlife))))</f>
        <v>0</v>
      </c>
      <c r="T998" s="251">
        <f ca="1">IF(A17taxstdlife="n/a","n/a",IF(A17taxstdlife="",0,IF(T$3&gt;(A17stdlife+$E998),((INDEX('PTRM input'!$G$385:$P$434,A17offset,$E998)-INDEX('PTRM input'!$G$277:$P$326,A17offset,$E998))*OFFSET($F$7,0,$E998))-SUM($G998:S998),(((INDEX('PTRM input'!$G$385:$P$434,A17offset,$E998)-INDEX('PTRM input'!$G$277:$P$326,A17offset,$E998))*OFFSET($F$7,0,$E998))-SUM($G998:S998))*(OFFSET('PTRM input'!$G$477,0,$E998-1)/A17taxstdlife))))</f>
        <v>0</v>
      </c>
      <c r="U998" s="251">
        <f ca="1">IF(A17taxstdlife="n/a","n/a",IF(A17taxstdlife="",0,IF(U$3&gt;(A17stdlife+$E998),((INDEX('PTRM input'!$G$385:$P$434,A17offset,$E998)-INDEX('PTRM input'!$G$277:$P$326,A17offset,$E998))*OFFSET($F$7,0,$E998))-SUM($G998:T998),(((INDEX('PTRM input'!$G$385:$P$434,A17offset,$E998)-INDEX('PTRM input'!$G$277:$P$326,A17offset,$E998))*OFFSET($F$7,0,$E998))-SUM($G998:T998))*(OFFSET('PTRM input'!$G$477,0,$E998-1)/A17taxstdlife))))</f>
        <v>0</v>
      </c>
      <c r="V998" s="251">
        <f ca="1">IF(A17taxstdlife="n/a","n/a",IF(A17taxstdlife="",0,IF(V$3&gt;(A17stdlife+$E998),((INDEX('PTRM input'!$G$385:$P$434,A17offset,$E998)-INDEX('PTRM input'!$G$277:$P$326,A17offset,$E998))*OFFSET($F$7,0,$E998))-SUM($G998:U998),(((INDEX('PTRM input'!$G$385:$P$434,A17offset,$E998)-INDEX('PTRM input'!$G$277:$P$326,A17offset,$E998))*OFFSET($F$7,0,$E998))-SUM($G998:U998))*(OFFSET('PTRM input'!$G$477,0,$E998-1)/A17taxstdlife))))</f>
        <v>0</v>
      </c>
      <c r="W998" s="251">
        <f ca="1">IF(A17taxstdlife="n/a","n/a",IF(A17taxstdlife="",0,IF(W$3&gt;(A17stdlife+$E998),((INDEX('PTRM input'!$G$385:$P$434,A17offset,$E998)-INDEX('PTRM input'!$G$277:$P$326,A17offset,$E998))*OFFSET($F$7,0,$E998))-SUM($G998:V998),(((INDEX('PTRM input'!$G$385:$P$434,A17offset,$E998)-INDEX('PTRM input'!$G$277:$P$326,A17offset,$E998))*OFFSET($F$7,0,$E998))-SUM($G998:V998))*(OFFSET('PTRM input'!$G$477,0,$E998-1)/A17taxstdlife))))</f>
        <v>0</v>
      </c>
      <c r="X998" s="251">
        <f ca="1">IF(A17taxstdlife="n/a","n/a",IF(A17taxstdlife="",0,IF(X$3&gt;(A17stdlife+$E998),((INDEX('PTRM input'!$G$385:$P$434,A17offset,$E998)-INDEX('PTRM input'!$G$277:$P$326,A17offset,$E998))*OFFSET($F$7,0,$E998))-SUM($G998:W998),(((INDEX('PTRM input'!$G$385:$P$434,A17offset,$E998)-INDEX('PTRM input'!$G$277:$P$326,A17offset,$E998))*OFFSET($F$7,0,$E998))-SUM($G998:W998))*(OFFSET('PTRM input'!$G$477,0,$E998-1)/A17taxstdlife))))</f>
        <v>0</v>
      </c>
      <c r="Y998" s="251">
        <f ca="1">IF(A17taxstdlife="n/a","n/a",IF(A17taxstdlife="",0,IF(Y$3&gt;(A17stdlife+$E998),((INDEX('PTRM input'!$G$385:$P$434,A17offset,$E998)-INDEX('PTRM input'!$G$277:$P$326,A17offset,$E998))*OFFSET($F$7,0,$E998))-SUM($G998:X998),(((INDEX('PTRM input'!$G$385:$P$434,A17offset,$E998)-INDEX('PTRM input'!$G$277:$P$326,A17offset,$E998))*OFFSET($F$7,0,$E998))-SUM($G998:X998))*(OFFSET('PTRM input'!$G$477,0,$E998-1)/A17taxstdlife))))</f>
        <v>0</v>
      </c>
      <c r="Z998" s="251">
        <f ca="1">IF(A17taxstdlife="n/a","n/a",IF(A17taxstdlife="",0,IF(Z$3&gt;(A17stdlife+$E998),((INDEX('PTRM input'!$G$385:$P$434,A17offset,$E998)-INDEX('PTRM input'!$G$277:$P$326,A17offset,$E998))*OFFSET($F$7,0,$E998))-SUM($G998:Y998),(((INDEX('PTRM input'!$G$385:$P$434,A17offset,$E998)-INDEX('PTRM input'!$G$277:$P$326,A17offset,$E998))*OFFSET($F$7,0,$E998))-SUM($G998:Y998))*(OFFSET('PTRM input'!$G$477,0,$E998-1)/A17taxstdlife))))</f>
        <v>0</v>
      </c>
      <c r="AA998" s="251">
        <f ca="1">IF(A17taxstdlife="n/a","n/a",IF(A17taxstdlife="",0,IF(AA$3&gt;(A17stdlife+$E998),((INDEX('PTRM input'!$G$385:$P$434,A17offset,$E998)-INDEX('PTRM input'!$G$277:$P$326,A17offset,$E998))*OFFSET($F$7,0,$E998))-SUM($G998:Z998),(((INDEX('PTRM input'!$G$385:$P$434,A17offset,$E998)-INDEX('PTRM input'!$G$277:$P$326,A17offset,$E998))*OFFSET($F$7,0,$E998))-SUM($G998:Z998))*(OFFSET('PTRM input'!$G$477,0,$E998-1)/A17taxstdlife))))</f>
        <v>0</v>
      </c>
      <c r="AB998" s="251">
        <f ca="1">IF(A17taxstdlife="n/a","n/a",IF(A17taxstdlife="",0,IF(AB$3&gt;(A17stdlife+$E998),((INDEX('PTRM input'!$G$385:$P$434,A17offset,$E998)-INDEX('PTRM input'!$G$277:$P$326,A17offset,$E998))*OFFSET($F$7,0,$E998))-SUM($G998:AA998),(((INDEX('PTRM input'!$G$385:$P$434,A17offset,$E998)-INDEX('PTRM input'!$G$277:$P$326,A17offset,$E998))*OFFSET($F$7,0,$E998))-SUM($G998:AA998))*(OFFSET('PTRM input'!$G$477,0,$E998-1)/A17taxstdlife))))</f>
        <v>0</v>
      </c>
      <c r="AC998" s="251">
        <f ca="1">IF(A17taxstdlife="n/a","n/a",IF(A17taxstdlife="",0,IF(AC$3&gt;(A17stdlife+$E998),((INDEX('PTRM input'!$G$385:$P$434,A17offset,$E998)-INDEX('PTRM input'!$G$277:$P$326,A17offset,$E998))*OFFSET($F$7,0,$E998))-SUM($G998:AB998),(((INDEX('PTRM input'!$G$385:$P$434,A17offset,$E998)-INDEX('PTRM input'!$G$277:$P$326,A17offset,$E998))*OFFSET($F$7,0,$E998))-SUM($G998:AB998))*(OFFSET('PTRM input'!$G$477,0,$E998-1)/A17taxstdlife))))</f>
        <v>0</v>
      </c>
      <c r="AD998" s="251">
        <f ca="1">IF(A17taxstdlife="n/a","n/a",IF(A17taxstdlife="",0,IF(AD$3&gt;(A17stdlife+$E998),((INDEX('PTRM input'!$G$385:$P$434,A17offset,$E998)-INDEX('PTRM input'!$G$277:$P$326,A17offset,$E998))*OFFSET($F$7,0,$E998))-SUM($G998:AC998),(((INDEX('PTRM input'!$G$385:$P$434,A17offset,$E998)-INDEX('PTRM input'!$G$277:$P$326,A17offset,$E998))*OFFSET($F$7,0,$E998))-SUM($G998:AC998))*(OFFSET('PTRM input'!$G$477,0,$E998-1)/A17taxstdlife))))</f>
        <v>0</v>
      </c>
      <c r="AE998" s="251">
        <f ca="1">IF(A17taxstdlife="n/a","n/a",IF(A17taxstdlife="",0,IF(AE$3&gt;(A17stdlife+$E998),((INDEX('PTRM input'!$G$385:$P$434,A17offset,$E998)-INDEX('PTRM input'!$G$277:$P$326,A17offset,$E998))*OFFSET($F$7,0,$E998))-SUM($G998:AD998),(((INDEX('PTRM input'!$G$385:$P$434,A17offset,$E998)-INDEX('PTRM input'!$G$277:$P$326,A17offset,$E998))*OFFSET($F$7,0,$E998))-SUM($G998:AD998))*(OFFSET('PTRM input'!$G$477,0,$E998-1)/A17taxstdlife))))</f>
        <v>0</v>
      </c>
      <c r="AF998" s="251">
        <f ca="1">IF(A17taxstdlife="n/a","n/a",IF(A17taxstdlife="",0,IF(AF$3&gt;(A17stdlife+$E998),((INDEX('PTRM input'!$G$385:$P$434,A17offset,$E998)-INDEX('PTRM input'!$G$277:$P$326,A17offset,$E998))*OFFSET($F$7,0,$E998))-SUM($G998:AE998),(((INDEX('PTRM input'!$G$385:$P$434,A17offset,$E998)-INDEX('PTRM input'!$G$277:$P$326,A17offset,$E998))*OFFSET($F$7,0,$E998))-SUM($G998:AE998))*(OFFSET('PTRM input'!$G$477,0,$E998-1)/A17taxstdlife))))</f>
        <v>0</v>
      </c>
      <c r="AG998" s="251">
        <f ca="1">IF(A17taxstdlife="n/a","n/a",IF(A17taxstdlife="",0,IF(AG$3&gt;(A17stdlife+$E998),((INDEX('PTRM input'!$G$385:$P$434,A17offset,$E998)-INDEX('PTRM input'!$G$277:$P$326,A17offset,$E998))*OFFSET($F$7,0,$E998))-SUM($G998:AF998),(((INDEX('PTRM input'!$G$385:$P$434,A17offset,$E998)-INDEX('PTRM input'!$G$277:$P$326,A17offset,$E998))*OFFSET($F$7,0,$E998))-SUM($G998:AF998))*(OFFSET('PTRM input'!$G$477,0,$E998-1)/A17taxstdlife))))</f>
        <v>0</v>
      </c>
      <c r="AH998" s="251">
        <f ca="1">IF(A17taxstdlife="n/a","n/a",IF(A17taxstdlife="",0,IF(AH$3&gt;(A17stdlife+$E998),((INDEX('PTRM input'!$G$385:$P$434,A17offset,$E998)-INDEX('PTRM input'!$G$277:$P$326,A17offset,$E998))*OFFSET($F$7,0,$E998))-SUM($G998:AG998),(((INDEX('PTRM input'!$G$385:$P$434,A17offset,$E998)-INDEX('PTRM input'!$G$277:$P$326,A17offset,$E998))*OFFSET($F$7,0,$E998))-SUM($G998:AG998))*(OFFSET('PTRM input'!$G$477,0,$E998-1)/A17taxstdlife))))</f>
        <v>0</v>
      </c>
      <c r="AI998" s="251">
        <f ca="1">IF(A17taxstdlife="n/a","n/a",IF(A17taxstdlife="",0,IF(AI$3&gt;(A17stdlife+$E998),((INDEX('PTRM input'!$G$385:$P$434,A17offset,$E998)-INDEX('PTRM input'!$G$277:$P$326,A17offset,$E998))*OFFSET($F$7,0,$E998))-SUM($G998:AH998),(((INDEX('PTRM input'!$G$385:$P$434,A17offset,$E998)-INDEX('PTRM input'!$G$277:$P$326,A17offset,$E998))*OFFSET($F$7,0,$E998))-SUM($G998:AH998))*(OFFSET('PTRM input'!$G$477,0,$E998-1)/A17taxstdlife))))</f>
        <v>0</v>
      </c>
      <c r="AJ998" s="251">
        <f ca="1">IF(A17taxstdlife="n/a","n/a",IF(A17taxstdlife="",0,IF(AJ$3&gt;(A17stdlife+$E998),((INDEX('PTRM input'!$G$385:$P$434,A17offset,$E998)-INDEX('PTRM input'!$G$277:$P$326,A17offset,$E998))*OFFSET($F$7,0,$E998))-SUM($G998:AI998),(((INDEX('PTRM input'!$G$385:$P$434,A17offset,$E998)-INDEX('PTRM input'!$G$277:$P$326,A17offset,$E998))*OFFSET($F$7,0,$E998))-SUM($G998:AI998))*(OFFSET('PTRM input'!$G$477,0,$E998-1)/A17taxstdlife))))</f>
        <v>0</v>
      </c>
      <c r="AK998" s="251">
        <f ca="1">IF(A17taxstdlife="n/a","n/a",IF(A17taxstdlife="",0,IF(AK$3&gt;(A17stdlife+$E998),((INDEX('PTRM input'!$G$385:$P$434,A17offset,$E998)-INDEX('PTRM input'!$G$277:$P$326,A17offset,$E998))*OFFSET($F$7,0,$E998))-SUM($G998:AJ998),(((INDEX('PTRM input'!$G$385:$P$434,A17offset,$E998)-INDEX('PTRM input'!$G$277:$P$326,A17offset,$E998))*OFFSET($F$7,0,$E998))-SUM($G998:AJ998))*(OFFSET('PTRM input'!$G$477,0,$E998-1)/A17taxstdlife))))</f>
        <v>0</v>
      </c>
      <c r="AL998" s="251">
        <f ca="1">IF(A17taxstdlife="n/a","n/a",IF(A17taxstdlife="",0,IF(AL$3&gt;(A17stdlife+$E998),((INDEX('PTRM input'!$G$385:$P$434,A17offset,$E998)-INDEX('PTRM input'!$G$277:$P$326,A17offset,$E998))*OFFSET($F$7,0,$E998))-SUM($G998:AK998),(((INDEX('PTRM input'!$G$385:$P$434,A17offset,$E998)-INDEX('PTRM input'!$G$277:$P$326,A17offset,$E998))*OFFSET($F$7,0,$E998))-SUM($G998:AK998))*(OFFSET('PTRM input'!$G$477,0,$E998-1)/A17taxstdlife))))</f>
        <v>0</v>
      </c>
      <c r="AM998" s="251">
        <f ca="1">IF(A17taxstdlife="n/a","n/a",IF(A17taxstdlife="",0,IF(AM$3&gt;(A17stdlife+$E998),((INDEX('PTRM input'!$G$385:$P$434,A17offset,$E998)-INDEX('PTRM input'!$G$277:$P$326,A17offset,$E998))*OFFSET($F$7,0,$E998))-SUM($G998:AL998),(((INDEX('PTRM input'!$G$385:$P$434,A17offset,$E998)-INDEX('PTRM input'!$G$277:$P$326,A17offset,$E998))*OFFSET($F$7,0,$E998))-SUM($G998:AL998))*(OFFSET('PTRM input'!$G$477,0,$E998-1)/A17taxstdlife))))</f>
        <v>0</v>
      </c>
      <c r="AN998" s="251">
        <f ca="1">IF(A17taxstdlife="n/a","n/a",IF(A17taxstdlife="",0,IF(AN$3&gt;(A17stdlife+$E998),((INDEX('PTRM input'!$G$385:$P$434,A17offset,$E998)-INDEX('PTRM input'!$G$277:$P$326,A17offset,$E998))*OFFSET($F$7,0,$E998))-SUM($G998:AM998),(((INDEX('PTRM input'!$G$385:$P$434,A17offset,$E998)-INDEX('PTRM input'!$G$277:$P$326,A17offset,$E998))*OFFSET($F$7,0,$E998))-SUM($G998:AM998))*(OFFSET('PTRM input'!$G$477,0,$E998-1)/A17taxstdlife))))</f>
        <v>0</v>
      </c>
      <c r="AO998" s="251">
        <f ca="1">IF(A17taxstdlife="n/a","n/a",IF(A17taxstdlife="",0,IF(AO$3&gt;(A17stdlife+$E998),((INDEX('PTRM input'!$G$385:$P$434,A17offset,$E998)-INDEX('PTRM input'!$G$277:$P$326,A17offset,$E998))*OFFSET($F$7,0,$E998))-SUM($G998:AN998),(((INDEX('PTRM input'!$G$385:$P$434,A17offset,$E998)-INDEX('PTRM input'!$G$277:$P$326,A17offset,$E998))*OFFSET($F$7,0,$E998))-SUM($G998:AN998))*(OFFSET('PTRM input'!$G$477,0,$E998-1)/A17taxstdlife))))</f>
        <v>0</v>
      </c>
      <c r="AP998" s="251">
        <f ca="1">IF(A17taxstdlife="n/a","n/a",IF(A17taxstdlife="",0,IF(AP$3&gt;(A17stdlife+$E998),((INDEX('PTRM input'!$G$385:$P$434,A17offset,$E998)-INDEX('PTRM input'!$G$277:$P$326,A17offset,$E998))*OFFSET($F$7,0,$E998))-SUM($G998:AO998),(((INDEX('PTRM input'!$G$385:$P$434,A17offset,$E998)-INDEX('PTRM input'!$G$277:$P$326,A17offset,$E998))*OFFSET($F$7,0,$E998))-SUM($G998:AO998))*(OFFSET('PTRM input'!$G$477,0,$E998-1)/A17taxstdlife))))</f>
        <v>0</v>
      </c>
      <c r="AQ998" s="251">
        <f ca="1">IF(A17taxstdlife="n/a","n/a",IF(A17taxstdlife="",0,IF(AQ$3&gt;(A17stdlife+$E998),((INDEX('PTRM input'!$G$385:$P$434,A17offset,$E998)-INDEX('PTRM input'!$G$277:$P$326,A17offset,$E998))*OFFSET($F$7,0,$E998))-SUM($G998:AP998),(((INDEX('PTRM input'!$G$385:$P$434,A17offset,$E998)-INDEX('PTRM input'!$G$277:$P$326,A17offset,$E998))*OFFSET($F$7,0,$E998))-SUM($G998:AP998))*(OFFSET('PTRM input'!$G$477,0,$E998-1)/A17taxstdlife))))</f>
        <v>0</v>
      </c>
      <c r="AR998" s="251">
        <f ca="1">IF(A17taxstdlife="n/a","n/a",IF(A17taxstdlife="",0,IF(AR$3&gt;(A17stdlife+$E998),((INDEX('PTRM input'!$G$385:$P$434,A17offset,$E998)-INDEX('PTRM input'!$G$277:$P$326,A17offset,$E998))*OFFSET($F$7,0,$E998))-SUM($G998:AQ998),(((INDEX('PTRM input'!$G$385:$P$434,A17offset,$E998)-INDEX('PTRM input'!$G$277:$P$326,A17offset,$E998))*OFFSET($F$7,0,$E998))-SUM($G998:AQ998))*(OFFSET('PTRM input'!$G$477,0,$E998-1)/A17taxstdlife))))</f>
        <v>0</v>
      </c>
      <c r="AS998" s="251">
        <f ca="1">IF(A17taxstdlife="n/a","n/a",IF(A17taxstdlife="",0,IF(AS$3&gt;(A17stdlife+$E998),((INDEX('PTRM input'!$G$385:$P$434,A17offset,$E998)-INDEX('PTRM input'!$G$277:$P$326,A17offset,$E998))*OFFSET($F$7,0,$E998))-SUM($G998:AR998),(((INDEX('PTRM input'!$G$385:$P$434,A17offset,$E998)-INDEX('PTRM input'!$G$277:$P$326,A17offset,$E998))*OFFSET($F$7,0,$E998))-SUM($G998:AR998))*(OFFSET('PTRM input'!$G$477,0,$E998-1)/A17taxstdlife))))</f>
        <v>0</v>
      </c>
      <c r="AT998" s="251">
        <f ca="1">IF(A17taxstdlife="n/a","n/a",IF(A17taxstdlife="",0,IF(AT$3&gt;(A17stdlife+$E998),((INDEX('PTRM input'!$G$385:$P$434,A17offset,$E998)-INDEX('PTRM input'!$G$277:$P$326,A17offset,$E998))*OFFSET($F$7,0,$E998))-SUM($G998:AS998),(((INDEX('PTRM input'!$G$385:$P$434,A17offset,$E998)-INDEX('PTRM input'!$G$277:$P$326,A17offset,$E998))*OFFSET($F$7,0,$E998))-SUM($G998:AS998))*(OFFSET('PTRM input'!$G$477,0,$E998-1)/A17taxstdlife))))</f>
        <v>0</v>
      </c>
      <c r="AU998" s="251">
        <f ca="1">IF(A17taxstdlife="n/a","n/a",IF(A17taxstdlife="",0,IF(AU$3&gt;(A17stdlife+$E998),((INDEX('PTRM input'!$G$385:$P$434,A17offset,$E998)-INDEX('PTRM input'!$G$277:$P$326,A17offset,$E998))*OFFSET($F$7,0,$E998))-SUM($G998:AT998),(((INDEX('PTRM input'!$G$385:$P$434,A17offset,$E998)-INDEX('PTRM input'!$G$277:$P$326,A17offset,$E998))*OFFSET($F$7,0,$E998))-SUM($G998:AT998))*(OFFSET('PTRM input'!$G$477,0,$E998-1)/A17taxstdlife))))</f>
        <v>0</v>
      </c>
      <c r="AV998" s="251">
        <f ca="1">IF(A17taxstdlife="n/a","n/a",IF(A17taxstdlife="",0,IF(AV$3&gt;(A17stdlife+$E998),((INDEX('PTRM input'!$G$385:$P$434,A17offset,$E998)-INDEX('PTRM input'!$G$277:$P$326,A17offset,$E998))*OFFSET($F$7,0,$E998))-SUM($G998:AU998),(((INDEX('PTRM input'!$G$385:$P$434,A17offset,$E998)-INDEX('PTRM input'!$G$277:$P$326,A17offset,$E998))*OFFSET($F$7,0,$E998))-SUM($G998:AU998))*(OFFSET('PTRM input'!$G$477,0,$E998-1)/A17taxstdlife))))</f>
        <v>0</v>
      </c>
      <c r="AW998" s="251">
        <f ca="1">IF(A17taxstdlife="n/a","n/a",IF(A17taxstdlife="",0,IF(AW$3&gt;(A17stdlife+$E998),((INDEX('PTRM input'!$G$385:$P$434,A17offset,$E998)-INDEX('PTRM input'!$G$277:$P$326,A17offset,$E998))*OFFSET($F$7,0,$E998))-SUM($G998:AV998),(((INDEX('PTRM input'!$G$385:$P$434,A17offset,$E998)-INDEX('PTRM input'!$G$277:$P$326,A17offset,$E998))*OFFSET($F$7,0,$E998))-SUM($G998:AV998))*(OFFSET('PTRM input'!$G$477,0,$E998-1)/A17taxstdlife))))</f>
        <v>0</v>
      </c>
      <c r="AX998" s="251">
        <f ca="1">IF(A17taxstdlife="n/a","n/a",IF(A17taxstdlife="",0,IF(AX$3&gt;(A17stdlife+$E998),((INDEX('PTRM input'!$G$385:$P$434,A17offset,$E998)-INDEX('PTRM input'!$G$277:$P$326,A17offset,$E998))*OFFSET($F$7,0,$E998))-SUM($G998:AW998),(((INDEX('PTRM input'!$G$385:$P$434,A17offset,$E998)-INDEX('PTRM input'!$G$277:$P$326,A17offset,$E998))*OFFSET($F$7,0,$E998))-SUM($G998:AW998))*(OFFSET('PTRM input'!$G$477,0,$E998-1)/A17taxstdlife))))</f>
        <v>0</v>
      </c>
      <c r="AY998" s="251">
        <f ca="1">IF(A17taxstdlife="n/a","n/a",IF(A17taxstdlife="",0,IF(AY$3&gt;(A17stdlife+$E998),((INDEX('PTRM input'!$G$385:$P$434,A17offset,$E998)-INDEX('PTRM input'!$G$277:$P$326,A17offset,$E998))*OFFSET($F$7,0,$E998))-SUM($G998:AX998),(((INDEX('PTRM input'!$G$385:$P$434,A17offset,$E998)-INDEX('PTRM input'!$G$277:$P$326,A17offset,$E998))*OFFSET($F$7,0,$E998))-SUM($G998:AX998))*(OFFSET('PTRM input'!$G$477,0,$E998-1)/A17taxstdlife))))</f>
        <v>0</v>
      </c>
      <c r="AZ998" s="251">
        <f ca="1">IF(A17taxstdlife="n/a","n/a",IF(A17taxstdlife="",0,IF(AZ$3&gt;(A17stdlife+$E998),((INDEX('PTRM input'!$G$385:$P$434,A17offset,$E998)-INDEX('PTRM input'!$G$277:$P$326,A17offset,$E998))*OFFSET($F$7,0,$E998))-SUM($G998:AY998),(((INDEX('PTRM input'!$G$385:$P$434,A17offset,$E998)-INDEX('PTRM input'!$G$277:$P$326,A17offset,$E998))*OFFSET($F$7,0,$E998))-SUM($G998:AY998))*(OFFSET('PTRM input'!$G$477,0,$E998-1)/A17taxstdlife))))</f>
        <v>0</v>
      </c>
      <c r="BA998" s="251">
        <f ca="1">IF(A17taxstdlife="n/a","n/a",IF(A17taxstdlife="",0,IF(BA$3&gt;(A17stdlife+$E998),((INDEX('PTRM input'!$G$385:$P$434,A17offset,$E998)-INDEX('PTRM input'!$G$277:$P$326,A17offset,$E998))*OFFSET($F$7,0,$E998))-SUM($G998:AZ998),(((INDEX('PTRM input'!$G$385:$P$434,A17offset,$E998)-INDEX('PTRM input'!$G$277:$P$326,A17offset,$E998))*OFFSET($F$7,0,$E998))-SUM($G998:AZ998))*(OFFSET('PTRM input'!$G$477,0,$E998-1)/A17taxstdlife))))</f>
        <v>0</v>
      </c>
      <c r="BB998" s="251">
        <f ca="1">IF(A17taxstdlife="n/a","n/a",IF(A17taxstdlife="",0,IF(BB$3&gt;(A17stdlife+$E998),((INDEX('PTRM input'!$G$385:$P$434,A17offset,$E998)-INDEX('PTRM input'!$G$277:$P$326,A17offset,$E998))*OFFSET($F$7,0,$E998))-SUM($G998:BA998),(((INDEX('PTRM input'!$G$385:$P$434,A17offset,$E998)-INDEX('PTRM input'!$G$277:$P$326,A17offset,$E998))*OFFSET($F$7,0,$E998))-SUM($G998:BA998))*(OFFSET('PTRM input'!$G$477,0,$E998-1)/A17taxstdlife))))</f>
        <v>0</v>
      </c>
      <c r="BC998" s="251">
        <f ca="1">IF(A17taxstdlife="n/a","n/a",IF(A17taxstdlife="",0,IF(BC$3&gt;(A17stdlife+$E998),((INDEX('PTRM input'!$G$385:$P$434,A17offset,$E998)-INDEX('PTRM input'!$G$277:$P$326,A17offset,$E998))*OFFSET($F$7,0,$E998))-SUM($G998:BB998),(((INDEX('PTRM input'!$G$385:$P$434,A17offset,$E998)-INDEX('PTRM input'!$G$277:$P$326,A17offset,$E998))*OFFSET($F$7,0,$E998))-SUM($G998:BB998))*(OFFSET('PTRM input'!$G$477,0,$E998-1)/A17taxstdlife))))</f>
        <v>0</v>
      </c>
      <c r="BD998" s="251">
        <f ca="1">IF(A17taxstdlife="n/a","n/a",IF(A17taxstdlife="",0,IF(BD$3&gt;(A17stdlife+$E998),((INDEX('PTRM input'!$G$385:$P$434,A17offset,$E998)-INDEX('PTRM input'!$G$277:$P$326,A17offset,$E998))*OFFSET($F$7,0,$E998))-SUM($G998:BC998),(((INDEX('PTRM input'!$G$385:$P$434,A17offset,$E998)-INDEX('PTRM input'!$G$277:$P$326,A17offset,$E998))*OFFSET($F$7,0,$E998))-SUM($G998:BC998))*(OFFSET('PTRM input'!$G$477,0,$E998-1)/A17taxstdlife))))</f>
        <v>0</v>
      </c>
      <c r="BE998" s="251">
        <f ca="1">IF(A17taxstdlife="n/a","n/a",IF(A17taxstdlife="",0,IF(BE$3&gt;(A17stdlife+$E998),((INDEX('PTRM input'!$G$385:$P$434,A17offset,$E998)-INDEX('PTRM input'!$G$277:$P$326,A17offset,$E998))*OFFSET($F$7,0,$E998))-SUM($G998:BD998),(((INDEX('PTRM input'!$G$385:$P$434,A17offset,$E998)-INDEX('PTRM input'!$G$277:$P$326,A17offset,$E998))*OFFSET($F$7,0,$E998))-SUM($G998:BD998))*(OFFSET('PTRM input'!$G$477,0,$E998-1)/A17taxstdlife))))</f>
        <v>0</v>
      </c>
      <c r="BF998" s="251">
        <f ca="1">IF(A17taxstdlife="n/a","n/a",IF(A17taxstdlife="",0,IF(BF$3&gt;(A17stdlife+$E998),((INDEX('PTRM input'!$G$385:$P$434,A17offset,$E998)-INDEX('PTRM input'!$G$277:$P$326,A17offset,$E998))*OFFSET($F$7,0,$E998))-SUM($G998:BE998),(((INDEX('PTRM input'!$G$385:$P$434,A17offset,$E998)-INDEX('PTRM input'!$G$277:$P$326,A17offset,$E998))*OFFSET($F$7,0,$E998))-SUM($G998:BE998))*(OFFSET('PTRM input'!$G$477,0,$E998-1)/A17taxstdlife))))</f>
        <v>0</v>
      </c>
      <c r="BG998" s="251">
        <f ca="1">IF(A17taxstdlife="n/a","n/a",IF(A17taxstdlife="",0,IF(BG$3&gt;(A17stdlife+$E998),((INDEX('PTRM input'!$G$385:$P$434,A17offset,$E998)-INDEX('PTRM input'!$G$277:$P$326,A17offset,$E998))*OFFSET($F$7,0,$E998))-SUM($G998:BF998),(((INDEX('PTRM input'!$G$385:$P$434,A17offset,$E998)-INDEX('PTRM input'!$G$277:$P$326,A17offset,$E998))*OFFSET($F$7,0,$E998))-SUM($G998:BF998))*(OFFSET('PTRM input'!$G$477,0,$E998-1)/A17taxstdlife))))</f>
        <v>0</v>
      </c>
      <c r="BH998" s="251">
        <f ca="1">IF(A17taxstdlife="n/a","n/a",IF(A17taxstdlife="",0,IF(BH$3&gt;(A17stdlife+$E998),((INDEX('PTRM input'!$G$385:$P$434,A17offset,$E998)-INDEX('PTRM input'!$G$277:$P$326,A17offset,$E998))*OFFSET($F$7,0,$E998))-SUM($G998:BG998),(((INDEX('PTRM input'!$G$385:$P$434,A17offset,$E998)-INDEX('PTRM input'!$G$277:$P$326,A17offset,$E998))*OFFSET($F$7,0,$E998))-SUM($G998:BG998))*(OFFSET('PTRM input'!$G$477,0,$E998-1)/A17taxstdlife))))</f>
        <v>0</v>
      </c>
      <c r="BI998" s="251">
        <f ca="1">IF(A17taxstdlife="n/a","n/a",IF(A17taxstdlife="",0,IF(BI$3&gt;(A17stdlife+$E998),((INDEX('PTRM input'!$G$385:$P$434,A17offset,$E998)-INDEX('PTRM input'!$G$277:$P$326,A17offset,$E998))*OFFSET($F$7,0,$E998))-SUM($G998:BH998),(((INDEX('PTRM input'!$G$385:$P$434,A17offset,$E998)-INDEX('PTRM input'!$G$277:$P$326,A17offset,$E998))*OFFSET($F$7,0,$E998))-SUM($G998:BH998))*(OFFSET('PTRM input'!$G$477,0,$E998-1)/A17taxstdlife))))</f>
        <v>0</v>
      </c>
      <c r="BJ998" s="116"/>
      <c r="BK998" s="116"/>
      <c r="BL998" s="116"/>
      <c r="BM998" s="116"/>
    </row>
    <row r="999" spans="1:65" ht="12.75" hidden="1" customHeight="1" outlineLevel="2">
      <c r="A999" s="366"/>
      <c r="B999" s="19"/>
      <c r="C999" s="18"/>
      <c r="D999" s="760"/>
      <c r="E999" s="87">
        <v>10</v>
      </c>
      <c r="F999" s="356"/>
      <c r="G999" s="434"/>
      <c r="H999" s="435"/>
      <c r="I999" s="435"/>
      <c r="J999" s="435"/>
      <c r="K999" s="435"/>
      <c r="L999" s="435"/>
      <c r="M999" s="435"/>
      <c r="N999" s="435"/>
      <c r="O999" s="435"/>
      <c r="P999" s="619"/>
      <c r="Q999" s="251">
        <f ca="1">IF(A17taxstdlife="n/a","n/a",IF(A17taxstdlife="",0,IF(Q$3&gt;(A17stdlife+$E999),((INDEX('PTRM input'!$G$385:$P$434,A17offset,$E999)-INDEX('PTRM input'!$G$277:$P$326,A17offset,$E999))*OFFSET($F$7,0,$E999))-SUM($G999:P999),(((INDEX('PTRM input'!$G$385:$P$434,A17offset,$E999)-INDEX('PTRM input'!$G$277:$P$326,A17offset,$E999))*OFFSET($F$7,0,$E999))-SUM($G999:P999))*(OFFSET('PTRM input'!$G$477,0,$E999-1)/A17taxstdlife))))</f>
        <v>0</v>
      </c>
      <c r="R999" s="251">
        <f ca="1">IF(A17taxstdlife="n/a","n/a",IF(A17taxstdlife="",0,IF(R$3&gt;(A17stdlife+$E999),((INDEX('PTRM input'!$G$385:$P$434,A17offset,$E999)-INDEX('PTRM input'!$G$277:$P$326,A17offset,$E999))*OFFSET($F$7,0,$E999))-SUM($G999:Q999),(((INDEX('PTRM input'!$G$385:$P$434,A17offset,$E999)-INDEX('PTRM input'!$G$277:$P$326,A17offset,$E999))*OFFSET($F$7,0,$E999))-SUM($G999:Q999))*(OFFSET('PTRM input'!$G$477,0,$E999-1)/A17taxstdlife))))</f>
        <v>0</v>
      </c>
      <c r="S999" s="251">
        <f ca="1">IF(A17taxstdlife="n/a","n/a",IF(A17taxstdlife="",0,IF(S$3&gt;(A17stdlife+$E999),((INDEX('PTRM input'!$G$385:$P$434,A17offset,$E999)-INDEX('PTRM input'!$G$277:$P$326,A17offset,$E999))*OFFSET($F$7,0,$E999))-SUM($G999:R999),(((INDEX('PTRM input'!$G$385:$P$434,A17offset,$E999)-INDEX('PTRM input'!$G$277:$P$326,A17offset,$E999))*OFFSET($F$7,0,$E999))-SUM($G999:R999))*(OFFSET('PTRM input'!$G$477,0,$E999-1)/A17taxstdlife))))</f>
        <v>0</v>
      </c>
      <c r="T999" s="251">
        <f ca="1">IF(A17taxstdlife="n/a","n/a",IF(A17taxstdlife="",0,IF(T$3&gt;(A17stdlife+$E999),((INDEX('PTRM input'!$G$385:$P$434,A17offset,$E999)-INDEX('PTRM input'!$G$277:$P$326,A17offset,$E999))*OFFSET($F$7,0,$E999))-SUM($G999:S999),(((INDEX('PTRM input'!$G$385:$P$434,A17offset,$E999)-INDEX('PTRM input'!$G$277:$P$326,A17offset,$E999))*OFFSET($F$7,0,$E999))-SUM($G999:S999))*(OFFSET('PTRM input'!$G$477,0,$E999-1)/A17taxstdlife))))</f>
        <v>0</v>
      </c>
      <c r="U999" s="251">
        <f ca="1">IF(A17taxstdlife="n/a","n/a",IF(A17taxstdlife="",0,IF(U$3&gt;(A17stdlife+$E999),((INDEX('PTRM input'!$G$385:$P$434,A17offset,$E999)-INDEX('PTRM input'!$G$277:$P$326,A17offset,$E999))*OFFSET($F$7,0,$E999))-SUM($G999:T999),(((INDEX('PTRM input'!$G$385:$P$434,A17offset,$E999)-INDEX('PTRM input'!$G$277:$P$326,A17offset,$E999))*OFFSET($F$7,0,$E999))-SUM($G999:T999))*(OFFSET('PTRM input'!$G$477,0,$E999-1)/A17taxstdlife))))</f>
        <v>0</v>
      </c>
      <c r="V999" s="251">
        <f ca="1">IF(A17taxstdlife="n/a","n/a",IF(A17taxstdlife="",0,IF(V$3&gt;(A17stdlife+$E999),((INDEX('PTRM input'!$G$385:$P$434,A17offset,$E999)-INDEX('PTRM input'!$G$277:$P$326,A17offset,$E999))*OFFSET($F$7,0,$E999))-SUM($G999:U999),(((INDEX('PTRM input'!$G$385:$P$434,A17offset,$E999)-INDEX('PTRM input'!$G$277:$P$326,A17offset,$E999))*OFFSET($F$7,0,$E999))-SUM($G999:U999))*(OFFSET('PTRM input'!$G$477,0,$E999-1)/A17taxstdlife))))</f>
        <v>0</v>
      </c>
      <c r="W999" s="251">
        <f ca="1">IF(A17taxstdlife="n/a","n/a",IF(A17taxstdlife="",0,IF(W$3&gt;(A17stdlife+$E999),((INDEX('PTRM input'!$G$385:$P$434,A17offset,$E999)-INDEX('PTRM input'!$G$277:$P$326,A17offset,$E999))*OFFSET($F$7,0,$E999))-SUM($G999:V999),(((INDEX('PTRM input'!$G$385:$P$434,A17offset,$E999)-INDEX('PTRM input'!$G$277:$P$326,A17offset,$E999))*OFFSET($F$7,0,$E999))-SUM($G999:V999))*(OFFSET('PTRM input'!$G$477,0,$E999-1)/A17taxstdlife))))</f>
        <v>0</v>
      </c>
      <c r="X999" s="251">
        <f ca="1">IF(A17taxstdlife="n/a","n/a",IF(A17taxstdlife="",0,IF(X$3&gt;(A17stdlife+$E999),((INDEX('PTRM input'!$G$385:$P$434,A17offset,$E999)-INDEX('PTRM input'!$G$277:$P$326,A17offset,$E999))*OFFSET($F$7,0,$E999))-SUM($G999:W999),(((INDEX('PTRM input'!$G$385:$P$434,A17offset,$E999)-INDEX('PTRM input'!$G$277:$P$326,A17offset,$E999))*OFFSET($F$7,0,$E999))-SUM($G999:W999))*(OFFSET('PTRM input'!$G$477,0,$E999-1)/A17taxstdlife))))</f>
        <v>0</v>
      </c>
      <c r="Y999" s="251">
        <f ca="1">IF(A17taxstdlife="n/a","n/a",IF(A17taxstdlife="",0,IF(Y$3&gt;(A17stdlife+$E999),((INDEX('PTRM input'!$G$385:$P$434,A17offset,$E999)-INDEX('PTRM input'!$G$277:$P$326,A17offset,$E999))*OFFSET($F$7,0,$E999))-SUM($G999:X999),(((INDEX('PTRM input'!$G$385:$P$434,A17offset,$E999)-INDEX('PTRM input'!$G$277:$P$326,A17offset,$E999))*OFFSET($F$7,0,$E999))-SUM($G999:X999))*(OFFSET('PTRM input'!$G$477,0,$E999-1)/A17taxstdlife))))</f>
        <v>0</v>
      </c>
      <c r="Z999" s="251">
        <f ca="1">IF(A17taxstdlife="n/a","n/a",IF(A17taxstdlife="",0,IF(Z$3&gt;(A17stdlife+$E999),((INDEX('PTRM input'!$G$385:$P$434,A17offset,$E999)-INDEX('PTRM input'!$G$277:$P$326,A17offset,$E999))*OFFSET($F$7,0,$E999))-SUM($G999:Y999),(((INDEX('PTRM input'!$G$385:$P$434,A17offset,$E999)-INDEX('PTRM input'!$G$277:$P$326,A17offset,$E999))*OFFSET($F$7,0,$E999))-SUM($G999:Y999))*(OFFSET('PTRM input'!$G$477,0,$E999-1)/A17taxstdlife))))</f>
        <v>0</v>
      </c>
      <c r="AA999" s="251">
        <f ca="1">IF(A17taxstdlife="n/a","n/a",IF(A17taxstdlife="",0,IF(AA$3&gt;(A17stdlife+$E999),((INDEX('PTRM input'!$G$385:$P$434,A17offset,$E999)-INDEX('PTRM input'!$G$277:$P$326,A17offset,$E999))*OFFSET($F$7,0,$E999))-SUM($G999:Z999),(((INDEX('PTRM input'!$G$385:$P$434,A17offset,$E999)-INDEX('PTRM input'!$G$277:$P$326,A17offset,$E999))*OFFSET($F$7,0,$E999))-SUM($G999:Z999))*(OFFSET('PTRM input'!$G$477,0,$E999-1)/A17taxstdlife))))</f>
        <v>0</v>
      </c>
      <c r="AB999" s="251">
        <f ca="1">IF(A17taxstdlife="n/a","n/a",IF(A17taxstdlife="",0,IF(AB$3&gt;(A17stdlife+$E999),((INDEX('PTRM input'!$G$385:$P$434,A17offset,$E999)-INDEX('PTRM input'!$G$277:$P$326,A17offset,$E999))*OFFSET($F$7,0,$E999))-SUM($G999:AA999),(((INDEX('PTRM input'!$G$385:$P$434,A17offset,$E999)-INDEX('PTRM input'!$G$277:$P$326,A17offset,$E999))*OFFSET($F$7,0,$E999))-SUM($G999:AA999))*(OFFSET('PTRM input'!$G$477,0,$E999-1)/A17taxstdlife))))</f>
        <v>0</v>
      </c>
      <c r="AC999" s="251">
        <f ca="1">IF(A17taxstdlife="n/a","n/a",IF(A17taxstdlife="",0,IF(AC$3&gt;(A17stdlife+$E999),((INDEX('PTRM input'!$G$385:$P$434,A17offset,$E999)-INDEX('PTRM input'!$G$277:$P$326,A17offset,$E999))*OFFSET($F$7,0,$E999))-SUM($G999:AB999),(((INDEX('PTRM input'!$G$385:$P$434,A17offset,$E999)-INDEX('PTRM input'!$G$277:$P$326,A17offset,$E999))*OFFSET($F$7,0,$E999))-SUM($G999:AB999))*(OFFSET('PTRM input'!$G$477,0,$E999-1)/A17taxstdlife))))</f>
        <v>0</v>
      </c>
      <c r="AD999" s="251">
        <f ca="1">IF(A17taxstdlife="n/a","n/a",IF(A17taxstdlife="",0,IF(AD$3&gt;(A17stdlife+$E999),((INDEX('PTRM input'!$G$385:$P$434,A17offset,$E999)-INDEX('PTRM input'!$G$277:$P$326,A17offset,$E999))*OFFSET($F$7,0,$E999))-SUM($G999:AC999),(((INDEX('PTRM input'!$G$385:$P$434,A17offset,$E999)-INDEX('PTRM input'!$G$277:$P$326,A17offset,$E999))*OFFSET($F$7,0,$E999))-SUM($G999:AC999))*(OFFSET('PTRM input'!$G$477,0,$E999-1)/A17taxstdlife))))</f>
        <v>0</v>
      </c>
      <c r="AE999" s="251">
        <f ca="1">IF(A17taxstdlife="n/a","n/a",IF(A17taxstdlife="",0,IF(AE$3&gt;(A17stdlife+$E999),((INDEX('PTRM input'!$G$385:$P$434,A17offset,$E999)-INDEX('PTRM input'!$G$277:$P$326,A17offset,$E999))*OFFSET($F$7,0,$E999))-SUM($G999:AD999),(((INDEX('PTRM input'!$G$385:$P$434,A17offset,$E999)-INDEX('PTRM input'!$G$277:$P$326,A17offset,$E999))*OFFSET($F$7,0,$E999))-SUM($G999:AD999))*(OFFSET('PTRM input'!$G$477,0,$E999-1)/A17taxstdlife))))</f>
        <v>0</v>
      </c>
      <c r="AF999" s="251">
        <f ca="1">IF(A17taxstdlife="n/a","n/a",IF(A17taxstdlife="",0,IF(AF$3&gt;(A17stdlife+$E999),((INDEX('PTRM input'!$G$385:$P$434,A17offset,$E999)-INDEX('PTRM input'!$G$277:$P$326,A17offset,$E999))*OFFSET($F$7,0,$E999))-SUM($G999:AE999),(((INDEX('PTRM input'!$G$385:$P$434,A17offset,$E999)-INDEX('PTRM input'!$G$277:$P$326,A17offset,$E999))*OFFSET($F$7,0,$E999))-SUM($G999:AE999))*(OFFSET('PTRM input'!$G$477,0,$E999-1)/A17taxstdlife))))</f>
        <v>0</v>
      </c>
      <c r="AG999" s="251">
        <f ca="1">IF(A17taxstdlife="n/a","n/a",IF(A17taxstdlife="",0,IF(AG$3&gt;(A17stdlife+$E999),((INDEX('PTRM input'!$G$385:$P$434,A17offset,$E999)-INDEX('PTRM input'!$G$277:$P$326,A17offset,$E999))*OFFSET($F$7,0,$E999))-SUM($G999:AF999),(((INDEX('PTRM input'!$G$385:$P$434,A17offset,$E999)-INDEX('PTRM input'!$G$277:$P$326,A17offset,$E999))*OFFSET($F$7,0,$E999))-SUM($G999:AF999))*(OFFSET('PTRM input'!$G$477,0,$E999-1)/A17taxstdlife))))</f>
        <v>0</v>
      </c>
      <c r="AH999" s="251">
        <f ca="1">IF(A17taxstdlife="n/a","n/a",IF(A17taxstdlife="",0,IF(AH$3&gt;(A17stdlife+$E999),((INDEX('PTRM input'!$G$385:$P$434,A17offset,$E999)-INDEX('PTRM input'!$G$277:$P$326,A17offset,$E999))*OFFSET($F$7,0,$E999))-SUM($G999:AG999),(((INDEX('PTRM input'!$G$385:$P$434,A17offset,$E999)-INDEX('PTRM input'!$G$277:$P$326,A17offset,$E999))*OFFSET($F$7,0,$E999))-SUM($G999:AG999))*(OFFSET('PTRM input'!$G$477,0,$E999-1)/A17taxstdlife))))</f>
        <v>0</v>
      </c>
      <c r="AI999" s="251">
        <f ca="1">IF(A17taxstdlife="n/a","n/a",IF(A17taxstdlife="",0,IF(AI$3&gt;(A17stdlife+$E999),((INDEX('PTRM input'!$G$385:$P$434,A17offset,$E999)-INDEX('PTRM input'!$G$277:$P$326,A17offset,$E999))*OFFSET($F$7,0,$E999))-SUM($G999:AH999),(((INDEX('PTRM input'!$G$385:$P$434,A17offset,$E999)-INDEX('PTRM input'!$G$277:$P$326,A17offset,$E999))*OFFSET($F$7,0,$E999))-SUM($G999:AH999))*(OFFSET('PTRM input'!$G$477,0,$E999-1)/A17taxstdlife))))</f>
        <v>0</v>
      </c>
      <c r="AJ999" s="251">
        <f ca="1">IF(A17taxstdlife="n/a","n/a",IF(A17taxstdlife="",0,IF(AJ$3&gt;(A17stdlife+$E999),((INDEX('PTRM input'!$G$385:$P$434,A17offset,$E999)-INDEX('PTRM input'!$G$277:$P$326,A17offset,$E999))*OFFSET($F$7,0,$E999))-SUM($G999:AI999),(((INDEX('PTRM input'!$G$385:$P$434,A17offset,$E999)-INDEX('PTRM input'!$G$277:$P$326,A17offset,$E999))*OFFSET($F$7,0,$E999))-SUM($G999:AI999))*(OFFSET('PTRM input'!$G$477,0,$E999-1)/A17taxstdlife))))</f>
        <v>0</v>
      </c>
      <c r="AK999" s="251">
        <f ca="1">IF(A17taxstdlife="n/a","n/a",IF(A17taxstdlife="",0,IF(AK$3&gt;(A17stdlife+$E999),((INDEX('PTRM input'!$G$385:$P$434,A17offset,$E999)-INDEX('PTRM input'!$G$277:$P$326,A17offset,$E999))*OFFSET($F$7,0,$E999))-SUM($G999:AJ999),(((INDEX('PTRM input'!$G$385:$P$434,A17offset,$E999)-INDEX('PTRM input'!$G$277:$P$326,A17offset,$E999))*OFFSET($F$7,0,$E999))-SUM($G999:AJ999))*(OFFSET('PTRM input'!$G$477,0,$E999-1)/A17taxstdlife))))</f>
        <v>0</v>
      </c>
      <c r="AL999" s="251">
        <f ca="1">IF(A17taxstdlife="n/a","n/a",IF(A17taxstdlife="",0,IF(AL$3&gt;(A17stdlife+$E999),((INDEX('PTRM input'!$G$385:$P$434,A17offset,$E999)-INDEX('PTRM input'!$G$277:$P$326,A17offset,$E999))*OFFSET($F$7,0,$E999))-SUM($G999:AK999),(((INDEX('PTRM input'!$G$385:$P$434,A17offset,$E999)-INDEX('PTRM input'!$G$277:$P$326,A17offset,$E999))*OFFSET($F$7,0,$E999))-SUM($G999:AK999))*(OFFSET('PTRM input'!$G$477,0,$E999-1)/A17taxstdlife))))</f>
        <v>0</v>
      </c>
      <c r="AM999" s="251">
        <f ca="1">IF(A17taxstdlife="n/a","n/a",IF(A17taxstdlife="",0,IF(AM$3&gt;(A17stdlife+$E999),((INDEX('PTRM input'!$G$385:$P$434,A17offset,$E999)-INDEX('PTRM input'!$G$277:$P$326,A17offset,$E999))*OFFSET($F$7,0,$E999))-SUM($G999:AL999),(((INDEX('PTRM input'!$G$385:$P$434,A17offset,$E999)-INDEX('PTRM input'!$G$277:$P$326,A17offset,$E999))*OFFSET($F$7,0,$E999))-SUM($G999:AL999))*(OFFSET('PTRM input'!$G$477,0,$E999-1)/A17taxstdlife))))</f>
        <v>0</v>
      </c>
      <c r="AN999" s="251">
        <f ca="1">IF(A17taxstdlife="n/a","n/a",IF(A17taxstdlife="",0,IF(AN$3&gt;(A17stdlife+$E999),((INDEX('PTRM input'!$G$385:$P$434,A17offset,$E999)-INDEX('PTRM input'!$G$277:$P$326,A17offset,$E999))*OFFSET($F$7,0,$E999))-SUM($G999:AM999),(((INDEX('PTRM input'!$G$385:$P$434,A17offset,$E999)-INDEX('PTRM input'!$G$277:$P$326,A17offset,$E999))*OFFSET($F$7,0,$E999))-SUM($G999:AM999))*(OFFSET('PTRM input'!$G$477,0,$E999-1)/A17taxstdlife))))</f>
        <v>0</v>
      </c>
      <c r="AO999" s="251">
        <f ca="1">IF(A17taxstdlife="n/a","n/a",IF(A17taxstdlife="",0,IF(AO$3&gt;(A17stdlife+$E999),((INDEX('PTRM input'!$G$385:$P$434,A17offset,$E999)-INDEX('PTRM input'!$G$277:$P$326,A17offset,$E999))*OFFSET($F$7,0,$E999))-SUM($G999:AN999),(((INDEX('PTRM input'!$G$385:$P$434,A17offset,$E999)-INDEX('PTRM input'!$G$277:$P$326,A17offset,$E999))*OFFSET($F$7,0,$E999))-SUM($G999:AN999))*(OFFSET('PTRM input'!$G$477,0,$E999-1)/A17taxstdlife))))</f>
        <v>0</v>
      </c>
      <c r="AP999" s="251">
        <f ca="1">IF(A17taxstdlife="n/a","n/a",IF(A17taxstdlife="",0,IF(AP$3&gt;(A17stdlife+$E999),((INDEX('PTRM input'!$G$385:$P$434,A17offset,$E999)-INDEX('PTRM input'!$G$277:$P$326,A17offset,$E999))*OFFSET($F$7,0,$E999))-SUM($G999:AO999),(((INDEX('PTRM input'!$G$385:$P$434,A17offset,$E999)-INDEX('PTRM input'!$G$277:$P$326,A17offset,$E999))*OFFSET($F$7,0,$E999))-SUM($G999:AO999))*(OFFSET('PTRM input'!$G$477,0,$E999-1)/A17taxstdlife))))</f>
        <v>0</v>
      </c>
      <c r="AQ999" s="251">
        <f ca="1">IF(A17taxstdlife="n/a","n/a",IF(A17taxstdlife="",0,IF(AQ$3&gt;(A17stdlife+$E999),((INDEX('PTRM input'!$G$385:$P$434,A17offset,$E999)-INDEX('PTRM input'!$G$277:$P$326,A17offset,$E999))*OFFSET($F$7,0,$E999))-SUM($G999:AP999),(((INDEX('PTRM input'!$G$385:$P$434,A17offset,$E999)-INDEX('PTRM input'!$G$277:$P$326,A17offset,$E999))*OFFSET($F$7,0,$E999))-SUM($G999:AP999))*(OFFSET('PTRM input'!$G$477,0,$E999-1)/A17taxstdlife))))</f>
        <v>0</v>
      </c>
      <c r="AR999" s="251">
        <f ca="1">IF(A17taxstdlife="n/a","n/a",IF(A17taxstdlife="",0,IF(AR$3&gt;(A17stdlife+$E999),((INDEX('PTRM input'!$G$385:$P$434,A17offset,$E999)-INDEX('PTRM input'!$G$277:$P$326,A17offset,$E999))*OFFSET($F$7,0,$E999))-SUM($G999:AQ999),(((INDEX('PTRM input'!$G$385:$P$434,A17offset,$E999)-INDEX('PTRM input'!$G$277:$P$326,A17offset,$E999))*OFFSET($F$7,0,$E999))-SUM($G999:AQ999))*(OFFSET('PTRM input'!$G$477,0,$E999-1)/A17taxstdlife))))</f>
        <v>0</v>
      </c>
      <c r="AS999" s="251">
        <f ca="1">IF(A17taxstdlife="n/a","n/a",IF(A17taxstdlife="",0,IF(AS$3&gt;(A17stdlife+$E999),((INDEX('PTRM input'!$G$385:$P$434,A17offset,$E999)-INDEX('PTRM input'!$G$277:$P$326,A17offset,$E999))*OFFSET($F$7,0,$E999))-SUM($G999:AR999),(((INDEX('PTRM input'!$G$385:$P$434,A17offset,$E999)-INDEX('PTRM input'!$G$277:$P$326,A17offset,$E999))*OFFSET($F$7,0,$E999))-SUM($G999:AR999))*(OFFSET('PTRM input'!$G$477,0,$E999-1)/A17taxstdlife))))</f>
        <v>0</v>
      </c>
      <c r="AT999" s="251">
        <f ca="1">IF(A17taxstdlife="n/a","n/a",IF(A17taxstdlife="",0,IF(AT$3&gt;(A17stdlife+$E999),((INDEX('PTRM input'!$G$385:$P$434,A17offset,$E999)-INDEX('PTRM input'!$G$277:$P$326,A17offset,$E999))*OFFSET($F$7,0,$E999))-SUM($G999:AS999),(((INDEX('PTRM input'!$G$385:$P$434,A17offset,$E999)-INDEX('PTRM input'!$G$277:$P$326,A17offset,$E999))*OFFSET($F$7,0,$E999))-SUM($G999:AS999))*(OFFSET('PTRM input'!$G$477,0,$E999-1)/A17taxstdlife))))</f>
        <v>0</v>
      </c>
      <c r="AU999" s="251">
        <f ca="1">IF(A17taxstdlife="n/a","n/a",IF(A17taxstdlife="",0,IF(AU$3&gt;(A17stdlife+$E999),((INDEX('PTRM input'!$G$385:$P$434,A17offset,$E999)-INDEX('PTRM input'!$G$277:$P$326,A17offset,$E999))*OFFSET($F$7,0,$E999))-SUM($G999:AT999),(((INDEX('PTRM input'!$G$385:$P$434,A17offset,$E999)-INDEX('PTRM input'!$G$277:$P$326,A17offset,$E999))*OFFSET($F$7,0,$E999))-SUM($G999:AT999))*(OFFSET('PTRM input'!$G$477,0,$E999-1)/A17taxstdlife))))</f>
        <v>0</v>
      </c>
      <c r="AV999" s="251">
        <f ca="1">IF(A17taxstdlife="n/a","n/a",IF(A17taxstdlife="",0,IF(AV$3&gt;(A17stdlife+$E999),((INDEX('PTRM input'!$G$385:$P$434,A17offset,$E999)-INDEX('PTRM input'!$G$277:$P$326,A17offset,$E999))*OFFSET($F$7,0,$E999))-SUM($G999:AU999),(((INDEX('PTRM input'!$G$385:$P$434,A17offset,$E999)-INDEX('PTRM input'!$G$277:$P$326,A17offset,$E999))*OFFSET($F$7,0,$E999))-SUM($G999:AU999))*(OFFSET('PTRM input'!$G$477,0,$E999-1)/A17taxstdlife))))</f>
        <v>0</v>
      </c>
      <c r="AW999" s="251">
        <f ca="1">IF(A17taxstdlife="n/a","n/a",IF(A17taxstdlife="",0,IF(AW$3&gt;(A17stdlife+$E999),((INDEX('PTRM input'!$G$385:$P$434,A17offset,$E999)-INDEX('PTRM input'!$G$277:$P$326,A17offset,$E999))*OFFSET($F$7,0,$E999))-SUM($G999:AV999),(((INDEX('PTRM input'!$G$385:$P$434,A17offset,$E999)-INDEX('PTRM input'!$G$277:$P$326,A17offset,$E999))*OFFSET($F$7,0,$E999))-SUM($G999:AV999))*(OFFSET('PTRM input'!$G$477,0,$E999-1)/A17taxstdlife))))</f>
        <v>0</v>
      </c>
      <c r="AX999" s="251">
        <f ca="1">IF(A17taxstdlife="n/a","n/a",IF(A17taxstdlife="",0,IF(AX$3&gt;(A17stdlife+$E999),((INDEX('PTRM input'!$G$385:$P$434,A17offset,$E999)-INDEX('PTRM input'!$G$277:$P$326,A17offset,$E999))*OFFSET($F$7,0,$E999))-SUM($G999:AW999),(((INDEX('PTRM input'!$G$385:$P$434,A17offset,$E999)-INDEX('PTRM input'!$G$277:$P$326,A17offset,$E999))*OFFSET($F$7,0,$E999))-SUM($G999:AW999))*(OFFSET('PTRM input'!$G$477,0,$E999-1)/A17taxstdlife))))</f>
        <v>0</v>
      </c>
      <c r="AY999" s="251">
        <f ca="1">IF(A17taxstdlife="n/a","n/a",IF(A17taxstdlife="",0,IF(AY$3&gt;(A17stdlife+$E999),((INDEX('PTRM input'!$G$385:$P$434,A17offset,$E999)-INDEX('PTRM input'!$G$277:$P$326,A17offset,$E999))*OFFSET($F$7,0,$E999))-SUM($G999:AX999),(((INDEX('PTRM input'!$G$385:$P$434,A17offset,$E999)-INDEX('PTRM input'!$G$277:$P$326,A17offset,$E999))*OFFSET($F$7,0,$E999))-SUM($G999:AX999))*(OFFSET('PTRM input'!$G$477,0,$E999-1)/A17taxstdlife))))</f>
        <v>0</v>
      </c>
      <c r="AZ999" s="251">
        <f ca="1">IF(A17taxstdlife="n/a","n/a",IF(A17taxstdlife="",0,IF(AZ$3&gt;(A17stdlife+$E999),((INDEX('PTRM input'!$G$385:$P$434,A17offset,$E999)-INDEX('PTRM input'!$G$277:$P$326,A17offset,$E999))*OFFSET($F$7,0,$E999))-SUM($G999:AY999),(((INDEX('PTRM input'!$G$385:$P$434,A17offset,$E999)-INDEX('PTRM input'!$G$277:$P$326,A17offset,$E999))*OFFSET($F$7,0,$E999))-SUM($G999:AY999))*(OFFSET('PTRM input'!$G$477,0,$E999-1)/A17taxstdlife))))</f>
        <v>0</v>
      </c>
      <c r="BA999" s="251">
        <f ca="1">IF(A17taxstdlife="n/a","n/a",IF(A17taxstdlife="",0,IF(BA$3&gt;(A17stdlife+$E999),((INDEX('PTRM input'!$G$385:$P$434,A17offset,$E999)-INDEX('PTRM input'!$G$277:$P$326,A17offset,$E999))*OFFSET($F$7,0,$E999))-SUM($G999:AZ999),(((INDEX('PTRM input'!$G$385:$P$434,A17offset,$E999)-INDEX('PTRM input'!$G$277:$P$326,A17offset,$E999))*OFFSET($F$7,0,$E999))-SUM($G999:AZ999))*(OFFSET('PTRM input'!$G$477,0,$E999-1)/A17taxstdlife))))</f>
        <v>0</v>
      </c>
      <c r="BB999" s="251">
        <f ca="1">IF(A17taxstdlife="n/a","n/a",IF(A17taxstdlife="",0,IF(BB$3&gt;(A17stdlife+$E999),((INDEX('PTRM input'!$G$385:$P$434,A17offset,$E999)-INDEX('PTRM input'!$G$277:$P$326,A17offset,$E999))*OFFSET($F$7,0,$E999))-SUM($G999:BA999),(((INDEX('PTRM input'!$G$385:$P$434,A17offset,$E999)-INDEX('PTRM input'!$G$277:$P$326,A17offset,$E999))*OFFSET($F$7,0,$E999))-SUM($G999:BA999))*(OFFSET('PTRM input'!$G$477,0,$E999-1)/A17taxstdlife))))</f>
        <v>0</v>
      </c>
      <c r="BC999" s="251">
        <f ca="1">IF(A17taxstdlife="n/a","n/a",IF(A17taxstdlife="",0,IF(BC$3&gt;(A17stdlife+$E999),((INDEX('PTRM input'!$G$385:$P$434,A17offset,$E999)-INDEX('PTRM input'!$G$277:$P$326,A17offset,$E999))*OFFSET($F$7,0,$E999))-SUM($G999:BB999),(((INDEX('PTRM input'!$G$385:$P$434,A17offset,$E999)-INDEX('PTRM input'!$G$277:$P$326,A17offset,$E999))*OFFSET($F$7,0,$E999))-SUM($G999:BB999))*(OFFSET('PTRM input'!$G$477,0,$E999-1)/A17taxstdlife))))</f>
        <v>0</v>
      </c>
      <c r="BD999" s="251">
        <f ca="1">IF(A17taxstdlife="n/a","n/a",IF(A17taxstdlife="",0,IF(BD$3&gt;(A17stdlife+$E999),((INDEX('PTRM input'!$G$385:$P$434,A17offset,$E999)-INDEX('PTRM input'!$G$277:$P$326,A17offset,$E999))*OFFSET($F$7,0,$E999))-SUM($G999:BC999),(((INDEX('PTRM input'!$G$385:$P$434,A17offset,$E999)-INDEX('PTRM input'!$G$277:$P$326,A17offset,$E999))*OFFSET($F$7,0,$E999))-SUM($G999:BC999))*(OFFSET('PTRM input'!$G$477,0,$E999-1)/A17taxstdlife))))</f>
        <v>0</v>
      </c>
      <c r="BE999" s="251">
        <f ca="1">IF(A17taxstdlife="n/a","n/a",IF(A17taxstdlife="",0,IF(BE$3&gt;(A17stdlife+$E999),((INDEX('PTRM input'!$G$385:$P$434,A17offset,$E999)-INDEX('PTRM input'!$G$277:$P$326,A17offset,$E999))*OFFSET($F$7,0,$E999))-SUM($G999:BD999),(((INDEX('PTRM input'!$G$385:$P$434,A17offset,$E999)-INDEX('PTRM input'!$G$277:$P$326,A17offset,$E999))*OFFSET($F$7,0,$E999))-SUM($G999:BD999))*(OFFSET('PTRM input'!$G$477,0,$E999-1)/A17taxstdlife))))</f>
        <v>0</v>
      </c>
      <c r="BF999" s="251">
        <f ca="1">IF(A17taxstdlife="n/a","n/a",IF(A17taxstdlife="",0,IF(BF$3&gt;(A17stdlife+$E999),((INDEX('PTRM input'!$G$385:$P$434,A17offset,$E999)-INDEX('PTRM input'!$G$277:$P$326,A17offset,$E999))*OFFSET($F$7,0,$E999))-SUM($G999:BE999),(((INDEX('PTRM input'!$G$385:$P$434,A17offset,$E999)-INDEX('PTRM input'!$G$277:$P$326,A17offset,$E999))*OFFSET($F$7,0,$E999))-SUM($G999:BE999))*(OFFSET('PTRM input'!$G$477,0,$E999-1)/A17taxstdlife))))</f>
        <v>0</v>
      </c>
      <c r="BG999" s="251">
        <f ca="1">IF(A17taxstdlife="n/a","n/a",IF(A17taxstdlife="",0,IF(BG$3&gt;(A17stdlife+$E999),((INDEX('PTRM input'!$G$385:$P$434,A17offset,$E999)-INDEX('PTRM input'!$G$277:$P$326,A17offset,$E999))*OFFSET($F$7,0,$E999))-SUM($G999:BF999),(((INDEX('PTRM input'!$G$385:$P$434,A17offset,$E999)-INDEX('PTRM input'!$G$277:$P$326,A17offset,$E999))*OFFSET($F$7,0,$E999))-SUM($G999:BF999))*(OFFSET('PTRM input'!$G$477,0,$E999-1)/A17taxstdlife))))</f>
        <v>0</v>
      </c>
      <c r="BH999" s="251">
        <f ca="1">IF(A17taxstdlife="n/a","n/a",IF(A17taxstdlife="",0,IF(BH$3&gt;(A17stdlife+$E999),((INDEX('PTRM input'!$G$385:$P$434,A17offset,$E999)-INDEX('PTRM input'!$G$277:$P$326,A17offset,$E999))*OFFSET($F$7,0,$E999))-SUM($G999:BG999),(((INDEX('PTRM input'!$G$385:$P$434,A17offset,$E999)-INDEX('PTRM input'!$G$277:$P$326,A17offset,$E999))*OFFSET($F$7,0,$E999))-SUM($G999:BG999))*(OFFSET('PTRM input'!$G$477,0,$E999-1)/A17taxstdlife))))</f>
        <v>0</v>
      </c>
      <c r="BI999" s="251">
        <f ca="1">IF(A17taxstdlife="n/a","n/a",IF(A17taxstdlife="",0,IF(BI$3&gt;(A17stdlife+$E999),((INDEX('PTRM input'!$G$385:$P$434,A17offset,$E999)-INDEX('PTRM input'!$G$277:$P$326,A17offset,$E999))*OFFSET($F$7,0,$E999))-SUM($G999:BH999),(((INDEX('PTRM input'!$G$385:$P$434,A17offset,$E999)-INDEX('PTRM input'!$G$277:$P$326,A17offset,$E999))*OFFSET($F$7,0,$E999))-SUM($G999:BH999))*(OFFSET('PTRM input'!$G$477,0,$E999-1)/A17taxstdlife))))</f>
        <v>0</v>
      </c>
      <c r="BJ999" s="116"/>
      <c r="BK999" s="116"/>
      <c r="BL999" s="116"/>
      <c r="BM999" s="116"/>
    </row>
    <row r="1000" spans="1:65" ht="12.75" customHeight="1" outlineLevel="1" collapsed="1">
      <c r="A1000" s="366"/>
      <c r="B1000" s="9"/>
      <c r="C1000" s="19">
        <f>Asset17</f>
        <v>0</v>
      </c>
      <c r="D1000" s="9"/>
      <c r="E1000" s="9"/>
      <c r="F1000" s="357"/>
      <c r="G1000" s="371">
        <f ca="1">SUM(G988:G999)+'PTRM input'!G$293*G$7</f>
        <v>0</v>
      </c>
      <c r="H1000" s="371">
        <f ca="1">SUM(H988:H999)+'PTRM input'!H$293*H$7</f>
        <v>0</v>
      </c>
      <c r="I1000" s="371">
        <f ca="1">SUM(I988:I999)+'PTRM input'!I$293*I$7</f>
        <v>0</v>
      </c>
      <c r="J1000" s="371">
        <f ca="1">SUM(J988:J999)+'PTRM input'!J$293*J$7</f>
        <v>0</v>
      </c>
      <c r="K1000" s="371">
        <f ca="1">SUM(K988:K999)+'PTRM input'!K$293*K$7</f>
        <v>0</v>
      </c>
      <c r="L1000" s="371">
        <f ca="1">SUM(L988:L999)+'PTRM input'!L$293*L$7</f>
        <v>0</v>
      </c>
      <c r="M1000" s="371">
        <f ca="1">SUM(M988:M999)+'PTRM input'!M$293*M$7</f>
        <v>0</v>
      </c>
      <c r="N1000" s="371">
        <f ca="1">SUM(N988:N999)+'PTRM input'!N$293*N$7</f>
        <v>0</v>
      </c>
      <c r="O1000" s="371">
        <f ca="1">SUM(O988:O999)+'PTRM input'!O$293*O$7</f>
        <v>0</v>
      </c>
      <c r="P1000" s="371">
        <f ca="1">SUM(P988:P999)+'PTRM input'!P$293*P$7</f>
        <v>0</v>
      </c>
      <c r="Q1000" s="371">
        <f t="shared" ref="Q1000:AL1000" ca="1" si="234">SUM(Q988:Q999)</f>
        <v>0</v>
      </c>
      <c r="R1000" s="371">
        <f t="shared" ca="1" si="234"/>
        <v>0</v>
      </c>
      <c r="S1000" s="371">
        <f t="shared" ca="1" si="234"/>
        <v>0</v>
      </c>
      <c r="T1000" s="371">
        <f t="shared" ca="1" si="234"/>
        <v>0</v>
      </c>
      <c r="U1000" s="371">
        <f t="shared" ca="1" si="234"/>
        <v>0</v>
      </c>
      <c r="V1000" s="371">
        <f t="shared" ca="1" si="234"/>
        <v>0</v>
      </c>
      <c r="W1000" s="371">
        <f t="shared" ca="1" si="234"/>
        <v>0</v>
      </c>
      <c r="X1000" s="371">
        <f t="shared" ca="1" si="234"/>
        <v>0</v>
      </c>
      <c r="Y1000" s="371">
        <f t="shared" ca="1" si="234"/>
        <v>0</v>
      </c>
      <c r="Z1000" s="371">
        <f t="shared" ca="1" si="234"/>
        <v>0</v>
      </c>
      <c r="AA1000" s="371">
        <f t="shared" ca="1" si="234"/>
        <v>0</v>
      </c>
      <c r="AB1000" s="371">
        <f t="shared" ca="1" si="234"/>
        <v>0</v>
      </c>
      <c r="AC1000" s="371">
        <f t="shared" ca="1" si="234"/>
        <v>0</v>
      </c>
      <c r="AD1000" s="371">
        <f t="shared" ca="1" si="234"/>
        <v>0</v>
      </c>
      <c r="AE1000" s="371">
        <f t="shared" ca="1" si="234"/>
        <v>0</v>
      </c>
      <c r="AF1000" s="371">
        <f t="shared" ca="1" si="234"/>
        <v>0</v>
      </c>
      <c r="AG1000" s="371">
        <f t="shared" ca="1" si="234"/>
        <v>0</v>
      </c>
      <c r="AH1000" s="371">
        <f t="shared" ca="1" si="234"/>
        <v>0</v>
      </c>
      <c r="AI1000" s="371">
        <f t="shared" ca="1" si="234"/>
        <v>0</v>
      </c>
      <c r="AJ1000" s="371">
        <f t="shared" ca="1" si="234"/>
        <v>0</v>
      </c>
      <c r="AK1000" s="371">
        <f t="shared" ca="1" si="234"/>
        <v>0</v>
      </c>
      <c r="AL1000" s="371">
        <f t="shared" ca="1" si="234"/>
        <v>0</v>
      </c>
      <c r="AM1000" s="371">
        <f t="shared" ref="AM1000:BI1000" ca="1" si="235">SUM(AM988:AM999)</f>
        <v>0</v>
      </c>
      <c r="AN1000" s="371">
        <f t="shared" ca="1" si="235"/>
        <v>0</v>
      </c>
      <c r="AO1000" s="371">
        <f t="shared" ca="1" si="235"/>
        <v>0</v>
      </c>
      <c r="AP1000" s="371">
        <f t="shared" ca="1" si="235"/>
        <v>0</v>
      </c>
      <c r="AQ1000" s="371">
        <f t="shared" ca="1" si="235"/>
        <v>0</v>
      </c>
      <c r="AR1000" s="371">
        <f t="shared" ca="1" si="235"/>
        <v>0</v>
      </c>
      <c r="AS1000" s="371">
        <f t="shared" ca="1" si="235"/>
        <v>0</v>
      </c>
      <c r="AT1000" s="371">
        <f t="shared" ca="1" si="235"/>
        <v>0</v>
      </c>
      <c r="AU1000" s="371">
        <f t="shared" ca="1" si="235"/>
        <v>0</v>
      </c>
      <c r="AV1000" s="371">
        <f t="shared" ca="1" si="235"/>
        <v>0</v>
      </c>
      <c r="AW1000" s="371">
        <f t="shared" ca="1" si="235"/>
        <v>0</v>
      </c>
      <c r="AX1000" s="371">
        <f t="shared" ca="1" si="235"/>
        <v>0</v>
      </c>
      <c r="AY1000" s="371">
        <f t="shared" ca="1" si="235"/>
        <v>0</v>
      </c>
      <c r="AZ1000" s="371">
        <f t="shared" ca="1" si="235"/>
        <v>0</v>
      </c>
      <c r="BA1000" s="371">
        <f t="shared" ca="1" si="235"/>
        <v>0</v>
      </c>
      <c r="BB1000" s="371">
        <f t="shared" ca="1" si="235"/>
        <v>0</v>
      </c>
      <c r="BC1000" s="371">
        <f t="shared" ca="1" si="235"/>
        <v>0</v>
      </c>
      <c r="BD1000" s="371">
        <f t="shared" ca="1" si="235"/>
        <v>0</v>
      </c>
      <c r="BE1000" s="371">
        <f t="shared" ca="1" si="235"/>
        <v>0</v>
      </c>
      <c r="BF1000" s="371">
        <f t="shared" ca="1" si="235"/>
        <v>0</v>
      </c>
      <c r="BG1000" s="371">
        <f t="shared" ca="1" si="235"/>
        <v>0</v>
      </c>
      <c r="BH1000" s="371">
        <f t="shared" ca="1" si="235"/>
        <v>0</v>
      </c>
      <c r="BI1000" s="371">
        <f t="shared" ca="1" si="235"/>
        <v>0</v>
      </c>
      <c r="BJ1000" s="116"/>
      <c r="BK1000" s="116"/>
      <c r="BL1000" s="116"/>
      <c r="BM1000" s="116"/>
    </row>
    <row r="1001" spans="1:65" ht="12.75" hidden="1" customHeight="1" outlineLevel="2">
      <c r="A1001" s="366"/>
      <c r="B1001" s="106">
        <f>C1013</f>
        <v>0</v>
      </c>
      <c r="C1001" s="614"/>
      <c r="D1001" s="615" t="s">
        <v>236</v>
      </c>
      <c r="E1001" s="614"/>
      <c r="F1001" s="622"/>
      <c r="G1001" s="617">
        <f>IF('PTRM input'!$E$574='PTRM input'!$G$573,IF(G$3&gt;A18taxremlife,A18taxvalue-SUM(F1001:$F1001),IF(A18taxremlife="N/A","n/a",A18taxvalue/A18taxremlife)),'PTRM input'!G$596)</f>
        <v>0</v>
      </c>
      <c r="H1001" s="617">
        <f>IF('PTRM input'!$E$574='PTRM input'!$G$573,IF(H$3&gt;A18taxremlife,A18taxvalue-SUM($F1001:G1001),IF(A18taxremlife="N/A","n/a",A18taxvalue/A18taxremlife)),'PTRM input'!H$596)</f>
        <v>0</v>
      </c>
      <c r="I1001" s="617">
        <f>IF('PTRM input'!$E$574='PTRM input'!$G$573,IF(I$3&gt;A18taxremlife,A18taxvalue-SUM($F1001:H1001),IF(A18taxremlife="N/A","n/a",A18taxvalue/A18taxremlife)),'PTRM input'!I$596)</f>
        <v>0</v>
      </c>
      <c r="J1001" s="617">
        <f>IF('PTRM input'!$E$574='PTRM input'!$G$573,IF(J$3&gt;A18taxremlife,A18taxvalue-SUM($F1001:I1001),IF(A18taxremlife="N/A","n/a",A18taxvalue/A18taxremlife)),'PTRM input'!J$596)</f>
        <v>0</v>
      </c>
      <c r="K1001" s="617">
        <f>IF('PTRM input'!$E$574='PTRM input'!$G$573,IF(K$3&gt;A18taxremlife,A18taxvalue-SUM($F1001:J1001),IF(A18taxremlife="N/A","n/a",A18taxvalue/A18taxremlife)),'PTRM input'!K$596)</f>
        <v>0</v>
      </c>
      <c r="L1001" s="617">
        <f>IF('PTRM input'!$E$574='PTRM input'!$G$573,IF(L$3&gt;A18taxremlife,A18taxvalue-SUM($F1001:K1001),IF(A18taxremlife="N/A","n/a",A18taxvalue/A18taxremlife)),'PTRM input'!L$596)</f>
        <v>0</v>
      </c>
      <c r="M1001" s="617">
        <f>IF('PTRM input'!$E$574='PTRM input'!$G$573,IF(M$3&gt;A18taxremlife,A18taxvalue-SUM($F1001:L1001),IF(A18taxremlife="N/A","n/a",A18taxvalue/A18taxremlife)),'PTRM input'!M$596)</f>
        <v>0</v>
      </c>
      <c r="N1001" s="617">
        <f>IF('PTRM input'!$E$574='PTRM input'!$G$573,IF(N$3&gt;A18taxremlife,A18taxvalue-SUM($F1001:M1001),IF(A18taxremlife="N/A","n/a",A18taxvalue/A18taxremlife)),'PTRM input'!N$596)</f>
        <v>0</v>
      </c>
      <c r="O1001" s="617">
        <f>IF('PTRM input'!$E$574='PTRM input'!$G$573,IF(O$3&gt;A18taxremlife,A18taxvalue-SUM($F1001:N1001),IF(A18taxremlife="N/A","n/a",A18taxvalue/A18taxremlife)),'PTRM input'!O$596)</f>
        <v>0</v>
      </c>
      <c r="P1001" s="617">
        <f>IF('PTRM input'!$E$574='PTRM input'!$G$573,IF(P$3&gt;A18taxremlife,A18taxvalue-SUM($F1001:O1001),IF(A18taxremlife="N/A","n/a",A18taxvalue/A18taxremlife)),'PTRM input'!P$596)</f>
        <v>0</v>
      </c>
      <c r="Q1001" s="617">
        <f>IF('PTRM input'!$E$574='PTRM input'!$G$573,IF(Q$3&gt;A18taxremlife,A18taxvalue-SUM($F1001:P1001),IF(A18taxremlife="N/A","n/a",A18taxvalue/A18taxremlife)),'PTRM input'!Q$596)</f>
        <v>0</v>
      </c>
      <c r="R1001" s="617">
        <f>IF('PTRM input'!$E$574='PTRM input'!$G$573,IF(R$3&gt;A18taxremlife,A18taxvalue-SUM($F1001:Q1001),IF(A18taxremlife="N/A","n/a",A18taxvalue/A18taxremlife)),'PTRM input'!R$596)</f>
        <v>0</v>
      </c>
      <c r="S1001" s="617">
        <f>IF('PTRM input'!$E$574='PTRM input'!$G$573,IF(S$3&gt;A18taxremlife,A18taxvalue-SUM($F1001:R1001),IF(A18taxremlife="N/A","n/a",A18taxvalue/A18taxremlife)),'PTRM input'!S$596)</f>
        <v>0</v>
      </c>
      <c r="T1001" s="617">
        <f>IF('PTRM input'!$E$574='PTRM input'!$G$573,IF(T$3&gt;A18taxremlife,A18taxvalue-SUM($F1001:S1001),IF(A18taxremlife="N/A","n/a",A18taxvalue/A18taxremlife)),'PTRM input'!T$596)</f>
        <v>0</v>
      </c>
      <c r="U1001" s="617">
        <f>IF('PTRM input'!$E$574='PTRM input'!$G$573,IF(U$3&gt;A18taxremlife,A18taxvalue-SUM($F1001:T1001),IF(A18taxremlife="N/A","n/a",A18taxvalue/A18taxremlife)),'PTRM input'!U$596)</f>
        <v>0</v>
      </c>
      <c r="V1001" s="617">
        <f>IF('PTRM input'!$E$574='PTRM input'!$G$573,IF(V$3&gt;A18taxremlife,A18taxvalue-SUM($F1001:U1001),IF(A18taxremlife="N/A","n/a",A18taxvalue/A18taxremlife)),'PTRM input'!V$596)</f>
        <v>0</v>
      </c>
      <c r="W1001" s="617">
        <f>IF('PTRM input'!$E$574='PTRM input'!$G$573,IF(W$3&gt;A18taxremlife,A18taxvalue-SUM($F1001:V1001),IF(A18taxremlife="N/A","n/a",A18taxvalue/A18taxremlife)),'PTRM input'!W$596)</f>
        <v>0</v>
      </c>
      <c r="X1001" s="617">
        <f>IF('PTRM input'!$E$574='PTRM input'!$G$573,IF(X$3&gt;A18taxremlife,A18taxvalue-SUM($F1001:W1001),IF(A18taxremlife="N/A","n/a",A18taxvalue/A18taxremlife)),'PTRM input'!X$596)</f>
        <v>0</v>
      </c>
      <c r="Y1001" s="617">
        <f>IF('PTRM input'!$E$574='PTRM input'!$G$573,IF(Y$3&gt;A18taxremlife,A18taxvalue-SUM($F1001:X1001),IF(A18taxremlife="N/A","n/a",A18taxvalue/A18taxremlife)),'PTRM input'!Y$596)</f>
        <v>0</v>
      </c>
      <c r="Z1001" s="617">
        <f>IF('PTRM input'!$E$574='PTRM input'!$G$573,IF(Z$3&gt;A18taxremlife,A18taxvalue-SUM($F1001:Y1001),IF(A18taxremlife="N/A","n/a",A18taxvalue/A18taxremlife)),'PTRM input'!Z$596)</f>
        <v>0</v>
      </c>
      <c r="AA1001" s="617">
        <f>IF('PTRM input'!$E$574='PTRM input'!$G$573,IF(AA$3&gt;A18taxremlife,A18taxvalue-SUM($F1001:Z1001),IF(A18taxremlife="N/A","n/a",A18taxvalue/A18taxremlife)),'PTRM input'!AA$596)</f>
        <v>0</v>
      </c>
      <c r="AB1001" s="617">
        <f>IF('PTRM input'!$E$574='PTRM input'!$G$573,IF(AB$3&gt;A18taxremlife,A18taxvalue-SUM($F1001:AA1001),IF(A18taxremlife="N/A","n/a",A18taxvalue/A18taxremlife)),'PTRM input'!AB$596)</f>
        <v>0</v>
      </c>
      <c r="AC1001" s="617">
        <f>IF('PTRM input'!$E$574='PTRM input'!$G$573,IF(AC$3&gt;A18taxremlife,A18taxvalue-SUM($F1001:AB1001),IF(A18taxremlife="N/A","n/a",A18taxvalue/A18taxremlife)),'PTRM input'!AC$596)</f>
        <v>0</v>
      </c>
      <c r="AD1001" s="617">
        <f>IF('PTRM input'!$E$574='PTRM input'!$G$573,IF(AD$3&gt;A18taxremlife,A18taxvalue-SUM($F1001:AC1001),IF(A18taxremlife="N/A","n/a",A18taxvalue/A18taxremlife)),'PTRM input'!AD$596)</f>
        <v>0</v>
      </c>
      <c r="AE1001" s="617">
        <f>IF('PTRM input'!$E$574='PTRM input'!$G$573,IF(AE$3&gt;A18taxremlife,A18taxvalue-SUM($F1001:AD1001),IF(A18taxremlife="N/A","n/a",A18taxvalue/A18taxremlife)),'PTRM input'!AE$596)</f>
        <v>0</v>
      </c>
      <c r="AF1001" s="617">
        <f>IF('PTRM input'!$E$574='PTRM input'!$G$573,IF(AF$3&gt;A18taxremlife,A18taxvalue-SUM($F1001:AE1001),IF(A18taxremlife="N/A","n/a",A18taxvalue/A18taxremlife)),'PTRM input'!AF$596)</f>
        <v>0</v>
      </c>
      <c r="AG1001" s="617">
        <f>IF('PTRM input'!$E$574='PTRM input'!$G$573,IF(AG$3&gt;A18taxremlife,A18taxvalue-SUM($F1001:AF1001),IF(A18taxremlife="N/A","n/a",A18taxvalue/A18taxremlife)),'PTRM input'!AG$596)</f>
        <v>0</v>
      </c>
      <c r="AH1001" s="617">
        <f>IF('PTRM input'!$E$574='PTRM input'!$G$573,IF(AH$3&gt;A18taxremlife,A18taxvalue-SUM($F1001:AG1001),IF(A18taxremlife="N/A","n/a",A18taxvalue/A18taxremlife)),'PTRM input'!AH$596)</f>
        <v>0</v>
      </c>
      <c r="AI1001" s="617">
        <f>IF('PTRM input'!$E$574='PTRM input'!$G$573,IF(AI$3&gt;A18taxremlife,A18taxvalue-SUM($F1001:AH1001),IF(A18taxremlife="N/A","n/a",A18taxvalue/A18taxremlife)),'PTRM input'!AI$596)</f>
        <v>0</v>
      </c>
      <c r="AJ1001" s="617">
        <f>IF('PTRM input'!$E$574='PTRM input'!$G$573,IF(AJ$3&gt;A18taxremlife,A18taxvalue-SUM($F1001:AI1001),IF(A18taxremlife="N/A","n/a",A18taxvalue/A18taxremlife)),'PTRM input'!AJ$596)</f>
        <v>0</v>
      </c>
      <c r="AK1001" s="617">
        <f>IF('PTRM input'!$E$574='PTRM input'!$G$573,IF(AK$3&gt;A18taxremlife,A18taxvalue-SUM($F1001:AJ1001),IF(A18taxremlife="N/A","n/a",A18taxvalue/A18taxremlife)),'PTRM input'!AK$596)</f>
        <v>0</v>
      </c>
      <c r="AL1001" s="617">
        <f>IF('PTRM input'!$E$574='PTRM input'!$G$573,IF(AL$3&gt;A18taxremlife,A18taxvalue-SUM($F1001:AK1001),IF(A18taxremlife="N/A","n/a",A18taxvalue/A18taxremlife)),'PTRM input'!AL$596)</f>
        <v>0</v>
      </c>
      <c r="AM1001" s="617">
        <f>IF('PTRM input'!$E$574='PTRM input'!$G$573,IF(AM$3&gt;A18taxremlife,A18taxvalue-SUM($F1001:AL1001),IF(A18taxremlife="N/A","n/a",A18taxvalue/A18taxremlife)),'PTRM input'!AM$596)</f>
        <v>0</v>
      </c>
      <c r="AN1001" s="617">
        <f>IF('PTRM input'!$E$574='PTRM input'!$G$573,IF(AN$3&gt;A18taxremlife,A18taxvalue-SUM($F1001:AM1001),IF(A18taxremlife="N/A","n/a",A18taxvalue/A18taxremlife)),'PTRM input'!AN$596)</f>
        <v>0</v>
      </c>
      <c r="AO1001" s="617">
        <f>IF('PTRM input'!$E$574='PTRM input'!$G$573,IF(AO$3&gt;A18taxremlife,A18taxvalue-SUM($F1001:AN1001),IF(A18taxremlife="N/A","n/a",A18taxvalue/A18taxremlife)),'PTRM input'!AO$596)</f>
        <v>0</v>
      </c>
      <c r="AP1001" s="617">
        <f>IF('PTRM input'!$E$574='PTRM input'!$G$573,IF(AP$3&gt;A18taxremlife,A18taxvalue-SUM($F1001:AO1001),IF(A18taxremlife="N/A","n/a",A18taxvalue/A18taxremlife)),'PTRM input'!AP$596)</f>
        <v>0</v>
      </c>
      <c r="AQ1001" s="617">
        <f>IF('PTRM input'!$E$574='PTRM input'!$G$573,IF(AQ$3&gt;A18taxremlife,A18taxvalue-SUM($F1001:AP1001),IF(A18taxremlife="N/A","n/a",A18taxvalue/A18taxremlife)),'PTRM input'!AQ$596)</f>
        <v>0</v>
      </c>
      <c r="AR1001" s="617">
        <f>IF('PTRM input'!$E$574='PTRM input'!$G$573,IF(AR$3&gt;A18taxremlife,A18taxvalue-SUM($F1001:AQ1001),IF(A18taxremlife="N/A","n/a",A18taxvalue/A18taxremlife)),'PTRM input'!AR$596)</f>
        <v>0</v>
      </c>
      <c r="AS1001" s="617">
        <f>IF('PTRM input'!$E$574='PTRM input'!$G$573,IF(AS$3&gt;A18taxremlife,A18taxvalue-SUM($F1001:AR1001),IF(A18taxremlife="N/A","n/a",A18taxvalue/A18taxremlife)),'PTRM input'!AS$596)</f>
        <v>0</v>
      </c>
      <c r="AT1001" s="617">
        <f>IF('PTRM input'!$E$574='PTRM input'!$G$573,IF(AT$3&gt;A18taxremlife,A18taxvalue-SUM($F1001:AS1001),IF(A18taxremlife="N/A","n/a",A18taxvalue/A18taxremlife)),'PTRM input'!AT$596)</f>
        <v>0</v>
      </c>
      <c r="AU1001" s="617">
        <f>IF('PTRM input'!$E$574='PTRM input'!$G$573,IF(AU$3&gt;A18taxremlife,A18taxvalue-SUM($F1001:AT1001),IF(A18taxremlife="N/A","n/a",A18taxvalue/A18taxremlife)),'PTRM input'!AU$596)</f>
        <v>0</v>
      </c>
      <c r="AV1001" s="617">
        <f>IF('PTRM input'!$E$574='PTRM input'!$G$573,IF(AV$3&gt;A18taxremlife,A18taxvalue-SUM($F1001:AU1001),IF(A18taxremlife="N/A","n/a",A18taxvalue/A18taxremlife)),'PTRM input'!AV$596)</f>
        <v>0</v>
      </c>
      <c r="AW1001" s="617">
        <f>IF('PTRM input'!$E$574='PTRM input'!$G$573,IF(AW$3&gt;A18taxremlife,A18taxvalue-SUM($F1001:AV1001),IF(A18taxremlife="N/A","n/a",A18taxvalue/A18taxremlife)),'PTRM input'!AW$596)</f>
        <v>0</v>
      </c>
      <c r="AX1001" s="617">
        <f>IF('PTRM input'!$E$574='PTRM input'!$G$573,IF(AX$3&gt;A18taxremlife,A18taxvalue-SUM($F1001:AW1001),IF(A18taxremlife="N/A","n/a",A18taxvalue/A18taxremlife)),'PTRM input'!AX$596)</f>
        <v>0</v>
      </c>
      <c r="AY1001" s="617">
        <f>IF('PTRM input'!$E$574='PTRM input'!$G$573,IF(AY$3&gt;A18taxremlife,A18taxvalue-SUM($F1001:AX1001),IF(A18taxremlife="N/A","n/a",A18taxvalue/A18taxremlife)),'PTRM input'!AY$596)</f>
        <v>0</v>
      </c>
      <c r="AZ1001" s="617">
        <f>IF('PTRM input'!$E$574='PTRM input'!$G$573,IF(AZ$3&gt;A18taxremlife,A18taxvalue-SUM($F1001:AY1001),IF(A18taxremlife="N/A","n/a",A18taxvalue/A18taxremlife)),'PTRM input'!AZ$596)</f>
        <v>0</v>
      </c>
      <c r="BA1001" s="617">
        <f>IF('PTRM input'!$E$574='PTRM input'!$G$573,IF(BA$3&gt;A18taxremlife,A18taxvalue-SUM($F1001:AZ1001),IF(A18taxremlife="N/A","n/a",A18taxvalue/A18taxremlife)),'PTRM input'!BA$596)</f>
        <v>0</v>
      </c>
      <c r="BB1001" s="617">
        <f>IF('PTRM input'!$E$574='PTRM input'!$G$573,IF(BB$3&gt;A18taxremlife,A18taxvalue-SUM($F1001:BA1001),IF(A18taxremlife="N/A","n/a",A18taxvalue/A18taxremlife)),'PTRM input'!BB$596)</f>
        <v>0</v>
      </c>
      <c r="BC1001" s="617">
        <f>IF('PTRM input'!$E$574='PTRM input'!$G$573,IF(BC$3&gt;A18taxremlife,A18taxvalue-SUM($F1001:BB1001),IF(A18taxremlife="N/A","n/a",A18taxvalue/A18taxremlife)),'PTRM input'!BC$596)</f>
        <v>0</v>
      </c>
      <c r="BD1001" s="617">
        <f>IF('PTRM input'!$E$574='PTRM input'!$G$573,IF(BD$3&gt;A18taxremlife,A18taxvalue-SUM($F1001:BC1001),IF(A18taxremlife="N/A","n/a",A18taxvalue/A18taxremlife)),'PTRM input'!BD$596)</f>
        <v>0</v>
      </c>
      <c r="BE1001" s="617">
        <f>IF('PTRM input'!$E$574='PTRM input'!$G$573,IF(BE$3&gt;A18taxremlife,A18taxvalue-SUM($F1001:BD1001),IF(A18taxremlife="N/A","n/a",A18taxvalue/A18taxremlife)),'PTRM input'!BE$596)</f>
        <v>0</v>
      </c>
      <c r="BF1001" s="617">
        <f>IF('PTRM input'!$E$574='PTRM input'!$G$573,IF(BF$3&gt;A18taxremlife,A18taxvalue-SUM($F1001:BE1001),IF(A18taxremlife="N/A","n/a",A18taxvalue/A18taxremlife)),'PTRM input'!BF$596)</f>
        <v>0</v>
      </c>
      <c r="BG1001" s="617">
        <f>IF('PTRM input'!$E$574='PTRM input'!$G$573,IF(BG$3&gt;A18taxremlife,A18taxvalue-SUM($F1001:BF1001),IF(A18taxremlife="N/A","n/a",A18taxvalue/A18taxremlife)),'PTRM input'!BG$596)</f>
        <v>0</v>
      </c>
      <c r="BH1001" s="617">
        <f>IF('PTRM input'!$E$574='PTRM input'!$G$573,IF(BH$3&gt;A18taxremlife,A18taxvalue-SUM($F1001:BG1001),IF(A18taxremlife="N/A","n/a",A18taxvalue/A18taxremlife)),'PTRM input'!BH$596)</f>
        <v>0</v>
      </c>
      <c r="BI1001" s="617">
        <f>IF('PTRM input'!$E$574='PTRM input'!$G$573,IF(BI$3&gt;A18taxremlife,A18taxvalue-SUM($F1001:BH1001),IF(A18taxremlife="N/A","n/a",A18taxvalue/A18taxremlife)),'PTRM input'!BI$596)</f>
        <v>0</v>
      </c>
      <c r="BJ1001" s="116"/>
      <c r="BK1001" s="116"/>
      <c r="BL1001" s="116"/>
      <c r="BM1001" s="116"/>
    </row>
    <row r="1002" spans="1:65" ht="12.75" hidden="1" customHeight="1" outlineLevel="2">
      <c r="A1002" s="366"/>
      <c r="B1002" s="19"/>
      <c r="C1002" s="18"/>
      <c r="D1002" s="760" t="s">
        <v>237</v>
      </c>
      <c r="E1002" s="86">
        <v>0</v>
      </c>
      <c r="F1002" s="356"/>
      <c r="G1002" s="433"/>
      <c r="H1002" s="433"/>
      <c r="I1002" s="433"/>
      <c r="J1002" s="433"/>
      <c r="K1002" s="433"/>
      <c r="L1002" s="433"/>
      <c r="M1002" s="433"/>
      <c r="N1002" s="433"/>
      <c r="O1002" s="433"/>
      <c r="P1002" s="433"/>
      <c r="Q1002" s="251"/>
      <c r="R1002" s="251"/>
      <c r="S1002" s="251"/>
      <c r="T1002" s="251"/>
      <c r="U1002" s="251"/>
      <c r="V1002" s="251"/>
      <c r="W1002" s="251"/>
      <c r="X1002" s="251"/>
      <c r="Y1002" s="251"/>
      <c r="Z1002" s="251"/>
      <c r="AA1002" s="251"/>
      <c r="AB1002" s="251"/>
      <c r="AC1002" s="251"/>
      <c r="AD1002" s="251"/>
      <c r="AE1002" s="251"/>
      <c r="AF1002" s="251"/>
      <c r="AG1002" s="251"/>
      <c r="AH1002" s="251"/>
      <c r="AI1002" s="251"/>
      <c r="AJ1002" s="251"/>
      <c r="AK1002" s="251"/>
      <c r="AL1002" s="251"/>
      <c r="AM1002" s="251"/>
      <c r="AN1002" s="251"/>
      <c r="AO1002" s="251"/>
      <c r="AP1002" s="251"/>
      <c r="AQ1002" s="251"/>
      <c r="AR1002" s="251"/>
      <c r="AS1002" s="251"/>
      <c r="AT1002" s="251"/>
      <c r="AU1002" s="251"/>
      <c r="AV1002" s="251"/>
      <c r="AW1002" s="251"/>
      <c r="AX1002" s="251"/>
      <c r="AY1002" s="251"/>
      <c r="AZ1002" s="251"/>
      <c r="BA1002" s="251"/>
      <c r="BB1002" s="251"/>
      <c r="BC1002" s="251"/>
      <c r="BD1002" s="251"/>
      <c r="BE1002" s="251"/>
      <c r="BF1002" s="251"/>
      <c r="BG1002" s="251"/>
      <c r="BH1002" s="251"/>
      <c r="BI1002" s="251"/>
      <c r="BJ1002" s="116"/>
      <c r="BK1002" s="116"/>
      <c r="BL1002" s="116"/>
      <c r="BM1002" s="116"/>
    </row>
    <row r="1003" spans="1:65" ht="12.75" hidden="1" customHeight="1" outlineLevel="2">
      <c r="A1003" s="366"/>
      <c r="B1003" s="19"/>
      <c r="C1003" s="18"/>
      <c r="D1003" s="760"/>
      <c r="E1003" s="86">
        <v>1</v>
      </c>
      <c r="F1003" s="356"/>
      <c r="G1003" s="618"/>
      <c r="H1003" s="251">
        <f ca="1">IF(A18taxstdlife="n/a","n/a",IF(A18taxstdlife="",0,IF(H$3&gt;(A18stdlife+$E1003),((INDEX('PTRM input'!$G$385:$P$434,A18offset,$E1003)-INDEX('PTRM input'!$G$277:$P$326,A18offset,$E1003))*OFFSET($F$7,0,$E1003))-SUM($G1003:G1003),(((INDEX('PTRM input'!$G$385:$P$434,A18offset,$E1003)-INDEX('PTRM input'!$G$277:$P$326,A18offset,$E1003))*OFFSET($F$7,0,$E1003))-SUM($G1003:G1003))*(OFFSET('PTRM input'!$G$477,0,$E1003-1)/A18taxstdlife))))</f>
        <v>0</v>
      </c>
      <c r="I1003" s="251">
        <f ca="1">IF(A18taxstdlife="n/a","n/a",IF(A18taxstdlife="",0,IF(I$3&gt;(A18stdlife+$E1003),((INDEX('PTRM input'!$G$385:$P$434,A18offset,$E1003)-INDEX('PTRM input'!$G$277:$P$326,A18offset,$E1003))*OFFSET($F$7,0,$E1003))-SUM($G1003:H1003),(((INDEX('PTRM input'!$G$385:$P$434,A18offset,$E1003)-INDEX('PTRM input'!$G$277:$P$326,A18offset,$E1003))*OFFSET($F$7,0,$E1003))-SUM($G1003:H1003))*(OFFSET('PTRM input'!$G$477,0,$E1003-1)/A18taxstdlife))))</f>
        <v>0</v>
      </c>
      <c r="J1003" s="251">
        <f ca="1">IF(A18taxstdlife="n/a","n/a",IF(A18taxstdlife="",0,IF(J$3&gt;(A18stdlife+$E1003),((INDEX('PTRM input'!$G$385:$P$434,A18offset,$E1003)-INDEX('PTRM input'!$G$277:$P$326,A18offset,$E1003))*OFFSET($F$7,0,$E1003))-SUM($G1003:I1003),(((INDEX('PTRM input'!$G$385:$P$434,A18offset,$E1003)-INDEX('PTRM input'!$G$277:$P$326,A18offset,$E1003))*OFFSET($F$7,0,$E1003))-SUM($G1003:I1003))*(OFFSET('PTRM input'!$G$477,0,$E1003-1)/A18taxstdlife))))</f>
        <v>0</v>
      </c>
      <c r="K1003" s="251">
        <f ca="1">IF(A18taxstdlife="n/a","n/a",IF(A18taxstdlife="",0,IF(K$3&gt;(A18stdlife+$E1003),((INDEX('PTRM input'!$G$385:$P$434,A18offset,$E1003)-INDEX('PTRM input'!$G$277:$P$326,A18offset,$E1003))*OFFSET($F$7,0,$E1003))-SUM($G1003:J1003),(((INDEX('PTRM input'!$G$385:$P$434,A18offset,$E1003)-INDEX('PTRM input'!$G$277:$P$326,A18offset,$E1003))*OFFSET($F$7,0,$E1003))-SUM($G1003:J1003))*(OFFSET('PTRM input'!$G$477,0,$E1003-1)/A18taxstdlife))))</f>
        <v>0</v>
      </c>
      <c r="L1003" s="251">
        <f ca="1">IF(A18taxstdlife="n/a","n/a",IF(A18taxstdlife="",0,IF(L$3&gt;(A18stdlife+$E1003),((INDEX('PTRM input'!$G$385:$P$434,A18offset,$E1003)-INDEX('PTRM input'!$G$277:$P$326,A18offset,$E1003))*OFFSET($F$7,0,$E1003))-SUM($G1003:K1003),(((INDEX('PTRM input'!$G$385:$P$434,A18offset,$E1003)-INDEX('PTRM input'!$G$277:$P$326,A18offset,$E1003))*OFFSET($F$7,0,$E1003))-SUM($G1003:K1003))*(OFFSET('PTRM input'!$G$477,0,$E1003-1)/A18taxstdlife))))</f>
        <v>0</v>
      </c>
      <c r="M1003" s="251">
        <f ca="1">IF(A18taxstdlife="n/a","n/a",IF(A18taxstdlife="",0,IF(M$3&gt;(A18stdlife+$E1003),((INDEX('PTRM input'!$G$385:$P$434,A18offset,$E1003)-INDEX('PTRM input'!$G$277:$P$326,A18offset,$E1003))*OFFSET($F$7,0,$E1003))-SUM($G1003:L1003),(((INDEX('PTRM input'!$G$385:$P$434,A18offset,$E1003)-INDEX('PTRM input'!$G$277:$P$326,A18offset,$E1003))*OFFSET($F$7,0,$E1003))-SUM($G1003:L1003))*(OFFSET('PTRM input'!$G$477,0,$E1003-1)/A18taxstdlife))))</f>
        <v>0</v>
      </c>
      <c r="N1003" s="251">
        <f ca="1">IF(A18taxstdlife="n/a","n/a",IF(A18taxstdlife="",0,IF(N$3&gt;(A18stdlife+$E1003),((INDEX('PTRM input'!$G$385:$P$434,A18offset,$E1003)-INDEX('PTRM input'!$G$277:$P$326,A18offset,$E1003))*OFFSET($F$7,0,$E1003))-SUM($G1003:M1003),(((INDEX('PTRM input'!$G$385:$P$434,A18offset,$E1003)-INDEX('PTRM input'!$G$277:$P$326,A18offset,$E1003))*OFFSET($F$7,0,$E1003))-SUM($G1003:M1003))*(OFFSET('PTRM input'!$G$477,0,$E1003-1)/A18taxstdlife))))</f>
        <v>0</v>
      </c>
      <c r="O1003" s="251">
        <f ca="1">IF(A18taxstdlife="n/a","n/a",IF(A18taxstdlife="",0,IF(O$3&gt;(A18stdlife+$E1003),((INDEX('PTRM input'!$G$385:$P$434,A18offset,$E1003)-INDEX('PTRM input'!$G$277:$P$326,A18offset,$E1003))*OFFSET($F$7,0,$E1003))-SUM($G1003:N1003),(((INDEX('PTRM input'!$G$385:$P$434,A18offset,$E1003)-INDEX('PTRM input'!$G$277:$P$326,A18offset,$E1003))*OFFSET($F$7,0,$E1003))-SUM($G1003:N1003))*(OFFSET('PTRM input'!$G$477,0,$E1003-1)/A18taxstdlife))))</f>
        <v>0</v>
      </c>
      <c r="P1003" s="251">
        <f ca="1">IF(A18taxstdlife="n/a","n/a",IF(A18taxstdlife="",0,IF(P$3&gt;(A18stdlife+$E1003),((INDEX('PTRM input'!$G$385:$P$434,A18offset,$E1003)-INDEX('PTRM input'!$G$277:$P$326,A18offset,$E1003))*OFFSET($F$7,0,$E1003))-SUM($G1003:O1003),(((INDEX('PTRM input'!$G$385:$P$434,A18offset,$E1003)-INDEX('PTRM input'!$G$277:$P$326,A18offset,$E1003))*OFFSET($F$7,0,$E1003))-SUM($G1003:O1003))*(OFFSET('PTRM input'!$G$477,0,$E1003-1)/A18taxstdlife))))</f>
        <v>0</v>
      </c>
      <c r="Q1003" s="251">
        <f ca="1">IF(A18taxstdlife="n/a","n/a",IF(A18taxstdlife="",0,IF(Q$3&gt;(A18stdlife+$E1003),((INDEX('PTRM input'!$G$385:$P$434,A18offset,$E1003)-INDEX('PTRM input'!$G$277:$P$326,A18offset,$E1003))*OFFSET($F$7,0,$E1003))-SUM($G1003:P1003),(((INDEX('PTRM input'!$G$385:$P$434,A18offset,$E1003)-INDEX('PTRM input'!$G$277:$P$326,A18offset,$E1003))*OFFSET($F$7,0,$E1003))-SUM($G1003:P1003))*(OFFSET('PTRM input'!$G$477,0,$E1003-1)/A18taxstdlife))))</f>
        <v>0</v>
      </c>
      <c r="R1003" s="251">
        <f ca="1">IF(A18taxstdlife="n/a","n/a",IF(A18taxstdlife="",0,IF(R$3&gt;(A18stdlife+$E1003),((INDEX('PTRM input'!$G$385:$P$434,A18offset,$E1003)-INDEX('PTRM input'!$G$277:$P$326,A18offset,$E1003))*OFFSET($F$7,0,$E1003))-SUM($G1003:Q1003),(((INDEX('PTRM input'!$G$385:$P$434,A18offset,$E1003)-INDEX('PTRM input'!$G$277:$P$326,A18offset,$E1003))*OFFSET($F$7,0,$E1003))-SUM($G1003:Q1003))*(OFFSET('PTRM input'!$G$477,0,$E1003-1)/A18taxstdlife))))</f>
        <v>0</v>
      </c>
      <c r="S1003" s="251">
        <f ca="1">IF(A18taxstdlife="n/a","n/a",IF(A18taxstdlife="",0,IF(S$3&gt;(A18stdlife+$E1003),((INDEX('PTRM input'!$G$385:$P$434,A18offset,$E1003)-INDEX('PTRM input'!$G$277:$P$326,A18offset,$E1003))*OFFSET($F$7,0,$E1003))-SUM($G1003:R1003),(((INDEX('PTRM input'!$G$385:$P$434,A18offset,$E1003)-INDEX('PTRM input'!$G$277:$P$326,A18offset,$E1003))*OFFSET($F$7,0,$E1003))-SUM($G1003:R1003))*(OFFSET('PTRM input'!$G$477,0,$E1003-1)/A18taxstdlife))))</f>
        <v>0</v>
      </c>
      <c r="T1003" s="251">
        <f ca="1">IF(A18taxstdlife="n/a","n/a",IF(A18taxstdlife="",0,IF(T$3&gt;(A18stdlife+$E1003),((INDEX('PTRM input'!$G$385:$P$434,A18offset,$E1003)-INDEX('PTRM input'!$G$277:$P$326,A18offset,$E1003))*OFFSET($F$7,0,$E1003))-SUM($G1003:S1003),(((INDEX('PTRM input'!$G$385:$P$434,A18offset,$E1003)-INDEX('PTRM input'!$G$277:$P$326,A18offset,$E1003))*OFFSET($F$7,0,$E1003))-SUM($G1003:S1003))*(OFFSET('PTRM input'!$G$477,0,$E1003-1)/A18taxstdlife))))</f>
        <v>0</v>
      </c>
      <c r="U1003" s="251">
        <f ca="1">IF(A18taxstdlife="n/a","n/a",IF(A18taxstdlife="",0,IF(U$3&gt;(A18stdlife+$E1003),((INDEX('PTRM input'!$G$385:$P$434,A18offset,$E1003)-INDEX('PTRM input'!$G$277:$P$326,A18offset,$E1003))*OFFSET($F$7,0,$E1003))-SUM($G1003:T1003),(((INDEX('PTRM input'!$G$385:$P$434,A18offset,$E1003)-INDEX('PTRM input'!$G$277:$P$326,A18offset,$E1003))*OFFSET($F$7,0,$E1003))-SUM($G1003:T1003))*(OFFSET('PTRM input'!$G$477,0,$E1003-1)/A18taxstdlife))))</f>
        <v>0</v>
      </c>
      <c r="V1003" s="251">
        <f ca="1">IF(A18taxstdlife="n/a","n/a",IF(A18taxstdlife="",0,IF(V$3&gt;(A18stdlife+$E1003),((INDEX('PTRM input'!$G$385:$P$434,A18offset,$E1003)-INDEX('PTRM input'!$G$277:$P$326,A18offset,$E1003))*OFFSET($F$7,0,$E1003))-SUM($G1003:U1003),(((INDEX('PTRM input'!$G$385:$P$434,A18offset,$E1003)-INDEX('PTRM input'!$G$277:$P$326,A18offset,$E1003))*OFFSET($F$7,0,$E1003))-SUM($G1003:U1003))*(OFFSET('PTRM input'!$G$477,0,$E1003-1)/A18taxstdlife))))</f>
        <v>0</v>
      </c>
      <c r="W1003" s="251">
        <f ca="1">IF(A18taxstdlife="n/a","n/a",IF(A18taxstdlife="",0,IF(W$3&gt;(A18stdlife+$E1003),((INDEX('PTRM input'!$G$385:$P$434,A18offset,$E1003)-INDEX('PTRM input'!$G$277:$P$326,A18offset,$E1003))*OFFSET($F$7,0,$E1003))-SUM($G1003:V1003),(((INDEX('PTRM input'!$G$385:$P$434,A18offset,$E1003)-INDEX('PTRM input'!$G$277:$P$326,A18offset,$E1003))*OFFSET($F$7,0,$E1003))-SUM($G1003:V1003))*(OFFSET('PTRM input'!$G$477,0,$E1003-1)/A18taxstdlife))))</f>
        <v>0</v>
      </c>
      <c r="X1003" s="251">
        <f ca="1">IF(A18taxstdlife="n/a","n/a",IF(A18taxstdlife="",0,IF(X$3&gt;(A18stdlife+$E1003),((INDEX('PTRM input'!$G$385:$P$434,A18offset,$E1003)-INDEX('PTRM input'!$G$277:$P$326,A18offset,$E1003))*OFFSET($F$7,0,$E1003))-SUM($G1003:W1003),(((INDEX('PTRM input'!$G$385:$P$434,A18offset,$E1003)-INDEX('PTRM input'!$G$277:$P$326,A18offset,$E1003))*OFFSET($F$7,0,$E1003))-SUM($G1003:W1003))*(OFFSET('PTRM input'!$G$477,0,$E1003-1)/A18taxstdlife))))</f>
        <v>0</v>
      </c>
      <c r="Y1003" s="251">
        <f ca="1">IF(A18taxstdlife="n/a","n/a",IF(A18taxstdlife="",0,IF(Y$3&gt;(A18stdlife+$E1003),((INDEX('PTRM input'!$G$385:$P$434,A18offset,$E1003)-INDEX('PTRM input'!$G$277:$P$326,A18offset,$E1003))*OFFSET($F$7,0,$E1003))-SUM($G1003:X1003),(((INDEX('PTRM input'!$G$385:$P$434,A18offset,$E1003)-INDEX('PTRM input'!$G$277:$P$326,A18offset,$E1003))*OFFSET($F$7,0,$E1003))-SUM($G1003:X1003))*(OFFSET('PTRM input'!$G$477,0,$E1003-1)/A18taxstdlife))))</f>
        <v>0</v>
      </c>
      <c r="Z1003" s="251">
        <f ca="1">IF(A18taxstdlife="n/a","n/a",IF(A18taxstdlife="",0,IF(Z$3&gt;(A18stdlife+$E1003),((INDEX('PTRM input'!$G$385:$P$434,A18offset,$E1003)-INDEX('PTRM input'!$G$277:$P$326,A18offset,$E1003))*OFFSET($F$7,0,$E1003))-SUM($G1003:Y1003),(((INDEX('PTRM input'!$G$385:$P$434,A18offset,$E1003)-INDEX('PTRM input'!$G$277:$P$326,A18offset,$E1003))*OFFSET($F$7,0,$E1003))-SUM($G1003:Y1003))*(OFFSET('PTRM input'!$G$477,0,$E1003-1)/A18taxstdlife))))</f>
        <v>0</v>
      </c>
      <c r="AA1003" s="251">
        <f ca="1">IF(A18taxstdlife="n/a","n/a",IF(A18taxstdlife="",0,IF(AA$3&gt;(A18stdlife+$E1003),((INDEX('PTRM input'!$G$385:$P$434,A18offset,$E1003)-INDEX('PTRM input'!$G$277:$P$326,A18offset,$E1003))*OFFSET($F$7,0,$E1003))-SUM($G1003:Z1003),(((INDEX('PTRM input'!$G$385:$P$434,A18offset,$E1003)-INDEX('PTRM input'!$G$277:$P$326,A18offset,$E1003))*OFFSET($F$7,0,$E1003))-SUM($G1003:Z1003))*(OFFSET('PTRM input'!$G$477,0,$E1003-1)/A18taxstdlife))))</f>
        <v>0</v>
      </c>
      <c r="AB1003" s="251">
        <f ca="1">IF(A18taxstdlife="n/a","n/a",IF(A18taxstdlife="",0,IF(AB$3&gt;(A18stdlife+$E1003),((INDEX('PTRM input'!$G$385:$P$434,A18offset,$E1003)-INDEX('PTRM input'!$G$277:$P$326,A18offset,$E1003))*OFFSET($F$7,0,$E1003))-SUM($G1003:AA1003),(((INDEX('PTRM input'!$G$385:$P$434,A18offset,$E1003)-INDEX('PTRM input'!$G$277:$P$326,A18offset,$E1003))*OFFSET($F$7,0,$E1003))-SUM($G1003:AA1003))*(OFFSET('PTRM input'!$G$477,0,$E1003-1)/A18taxstdlife))))</f>
        <v>0</v>
      </c>
      <c r="AC1003" s="251">
        <f ca="1">IF(A18taxstdlife="n/a","n/a",IF(A18taxstdlife="",0,IF(AC$3&gt;(A18stdlife+$E1003),((INDEX('PTRM input'!$G$385:$P$434,A18offset,$E1003)-INDEX('PTRM input'!$G$277:$P$326,A18offset,$E1003))*OFFSET($F$7,0,$E1003))-SUM($G1003:AB1003),(((INDEX('PTRM input'!$G$385:$P$434,A18offset,$E1003)-INDEX('PTRM input'!$G$277:$P$326,A18offset,$E1003))*OFFSET($F$7,0,$E1003))-SUM($G1003:AB1003))*(OFFSET('PTRM input'!$G$477,0,$E1003-1)/A18taxstdlife))))</f>
        <v>0</v>
      </c>
      <c r="AD1003" s="251">
        <f ca="1">IF(A18taxstdlife="n/a","n/a",IF(A18taxstdlife="",0,IF(AD$3&gt;(A18stdlife+$E1003),((INDEX('PTRM input'!$G$385:$P$434,A18offset,$E1003)-INDEX('PTRM input'!$G$277:$P$326,A18offset,$E1003))*OFFSET($F$7,0,$E1003))-SUM($G1003:AC1003),(((INDEX('PTRM input'!$G$385:$P$434,A18offset,$E1003)-INDEX('PTRM input'!$G$277:$P$326,A18offset,$E1003))*OFFSET($F$7,0,$E1003))-SUM($G1003:AC1003))*(OFFSET('PTRM input'!$G$477,0,$E1003-1)/A18taxstdlife))))</f>
        <v>0</v>
      </c>
      <c r="AE1003" s="251">
        <f ca="1">IF(A18taxstdlife="n/a","n/a",IF(A18taxstdlife="",0,IF(AE$3&gt;(A18stdlife+$E1003),((INDEX('PTRM input'!$G$385:$P$434,A18offset,$E1003)-INDEX('PTRM input'!$G$277:$P$326,A18offset,$E1003))*OFFSET($F$7,0,$E1003))-SUM($G1003:AD1003),(((INDEX('PTRM input'!$G$385:$P$434,A18offset,$E1003)-INDEX('PTRM input'!$G$277:$P$326,A18offset,$E1003))*OFFSET($F$7,0,$E1003))-SUM($G1003:AD1003))*(OFFSET('PTRM input'!$G$477,0,$E1003-1)/A18taxstdlife))))</f>
        <v>0</v>
      </c>
      <c r="AF1003" s="251">
        <f ca="1">IF(A18taxstdlife="n/a","n/a",IF(A18taxstdlife="",0,IF(AF$3&gt;(A18stdlife+$E1003),((INDEX('PTRM input'!$G$385:$P$434,A18offset,$E1003)-INDEX('PTRM input'!$G$277:$P$326,A18offset,$E1003))*OFFSET($F$7,0,$E1003))-SUM($G1003:AE1003),(((INDEX('PTRM input'!$G$385:$P$434,A18offset,$E1003)-INDEX('PTRM input'!$G$277:$P$326,A18offset,$E1003))*OFFSET($F$7,0,$E1003))-SUM($G1003:AE1003))*(OFFSET('PTRM input'!$G$477,0,$E1003-1)/A18taxstdlife))))</f>
        <v>0</v>
      </c>
      <c r="AG1003" s="251">
        <f ca="1">IF(A18taxstdlife="n/a","n/a",IF(A18taxstdlife="",0,IF(AG$3&gt;(A18stdlife+$E1003),((INDEX('PTRM input'!$G$385:$P$434,A18offset,$E1003)-INDEX('PTRM input'!$G$277:$P$326,A18offset,$E1003))*OFFSET($F$7,0,$E1003))-SUM($G1003:AF1003),(((INDEX('PTRM input'!$G$385:$P$434,A18offset,$E1003)-INDEX('PTRM input'!$G$277:$P$326,A18offset,$E1003))*OFFSET($F$7,0,$E1003))-SUM($G1003:AF1003))*(OFFSET('PTRM input'!$G$477,0,$E1003-1)/A18taxstdlife))))</f>
        <v>0</v>
      </c>
      <c r="AH1003" s="251">
        <f ca="1">IF(A18taxstdlife="n/a","n/a",IF(A18taxstdlife="",0,IF(AH$3&gt;(A18stdlife+$E1003),((INDEX('PTRM input'!$G$385:$P$434,A18offset,$E1003)-INDEX('PTRM input'!$G$277:$P$326,A18offset,$E1003))*OFFSET($F$7,0,$E1003))-SUM($G1003:AG1003),(((INDEX('PTRM input'!$G$385:$P$434,A18offset,$E1003)-INDEX('PTRM input'!$G$277:$P$326,A18offset,$E1003))*OFFSET($F$7,0,$E1003))-SUM($G1003:AG1003))*(OFFSET('PTRM input'!$G$477,0,$E1003-1)/A18taxstdlife))))</f>
        <v>0</v>
      </c>
      <c r="AI1003" s="251">
        <f ca="1">IF(A18taxstdlife="n/a","n/a",IF(A18taxstdlife="",0,IF(AI$3&gt;(A18stdlife+$E1003),((INDEX('PTRM input'!$G$385:$P$434,A18offset,$E1003)-INDEX('PTRM input'!$G$277:$P$326,A18offset,$E1003))*OFFSET($F$7,0,$E1003))-SUM($G1003:AH1003),(((INDEX('PTRM input'!$G$385:$P$434,A18offset,$E1003)-INDEX('PTRM input'!$G$277:$P$326,A18offset,$E1003))*OFFSET($F$7,0,$E1003))-SUM($G1003:AH1003))*(OFFSET('PTRM input'!$G$477,0,$E1003-1)/A18taxstdlife))))</f>
        <v>0</v>
      </c>
      <c r="AJ1003" s="251">
        <f ca="1">IF(A18taxstdlife="n/a","n/a",IF(A18taxstdlife="",0,IF(AJ$3&gt;(A18stdlife+$E1003),((INDEX('PTRM input'!$G$385:$P$434,A18offset,$E1003)-INDEX('PTRM input'!$G$277:$P$326,A18offset,$E1003))*OFFSET($F$7,0,$E1003))-SUM($G1003:AI1003),(((INDEX('PTRM input'!$G$385:$P$434,A18offset,$E1003)-INDEX('PTRM input'!$G$277:$P$326,A18offset,$E1003))*OFFSET($F$7,0,$E1003))-SUM($G1003:AI1003))*(OFFSET('PTRM input'!$G$477,0,$E1003-1)/A18taxstdlife))))</f>
        <v>0</v>
      </c>
      <c r="AK1003" s="251">
        <f ca="1">IF(A18taxstdlife="n/a","n/a",IF(A18taxstdlife="",0,IF(AK$3&gt;(A18stdlife+$E1003),((INDEX('PTRM input'!$G$385:$P$434,A18offset,$E1003)-INDEX('PTRM input'!$G$277:$P$326,A18offset,$E1003))*OFFSET($F$7,0,$E1003))-SUM($G1003:AJ1003),(((INDEX('PTRM input'!$G$385:$P$434,A18offset,$E1003)-INDEX('PTRM input'!$G$277:$P$326,A18offset,$E1003))*OFFSET($F$7,0,$E1003))-SUM($G1003:AJ1003))*(OFFSET('PTRM input'!$G$477,0,$E1003-1)/A18taxstdlife))))</f>
        <v>0</v>
      </c>
      <c r="AL1003" s="251">
        <f ca="1">IF(A18taxstdlife="n/a","n/a",IF(A18taxstdlife="",0,IF(AL$3&gt;(A18stdlife+$E1003),((INDEX('PTRM input'!$G$385:$P$434,A18offset,$E1003)-INDEX('PTRM input'!$G$277:$P$326,A18offset,$E1003))*OFFSET($F$7,0,$E1003))-SUM($G1003:AK1003),(((INDEX('PTRM input'!$G$385:$P$434,A18offset,$E1003)-INDEX('PTRM input'!$G$277:$P$326,A18offset,$E1003))*OFFSET($F$7,0,$E1003))-SUM($G1003:AK1003))*(OFFSET('PTRM input'!$G$477,0,$E1003-1)/A18taxstdlife))))</f>
        <v>0</v>
      </c>
      <c r="AM1003" s="251">
        <f ca="1">IF(A18taxstdlife="n/a","n/a",IF(A18taxstdlife="",0,IF(AM$3&gt;(A18stdlife+$E1003),((INDEX('PTRM input'!$G$385:$P$434,A18offset,$E1003)-INDEX('PTRM input'!$G$277:$P$326,A18offset,$E1003))*OFFSET($F$7,0,$E1003))-SUM($G1003:AL1003),(((INDEX('PTRM input'!$G$385:$P$434,A18offset,$E1003)-INDEX('PTRM input'!$G$277:$P$326,A18offset,$E1003))*OFFSET($F$7,0,$E1003))-SUM($G1003:AL1003))*(OFFSET('PTRM input'!$G$477,0,$E1003-1)/A18taxstdlife))))</f>
        <v>0</v>
      </c>
      <c r="AN1003" s="251">
        <f ca="1">IF(A18taxstdlife="n/a","n/a",IF(A18taxstdlife="",0,IF(AN$3&gt;(A18stdlife+$E1003),((INDEX('PTRM input'!$G$385:$P$434,A18offset,$E1003)-INDEX('PTRM input'!$G$277:$P$326,A18offset,$E1003))*OFFSET($F$7,0,$E1003))-SUM($G1003:AM1003),(((INDEX('PTRM input'!$G$385:$P$434,A18offset,$E1003)-INDEX('PTRM input'!$G$277:$P$326,A18offset,$E1003))*OFFSET($F$7,0,$E1003))-SUM($G1003:AM1003))*(OFFSET('PTRM input'!$G$477,0,$E1003-1)/A18taxstdlife))))</f>
        <v>0</v>
      </c>
      <c r="AO1003" s="251">
        <f ca="1">IF(A18taxstdlife="n/a","n/a",IF(A18taxstdlife="",0,IF(AO$3&gt;(A18stdlife+$E1003),((INDEX('PTRM input'!$G$385:$P$434,A18offset,$E1003)-INDEX('PTRM input'!$G$277:$P$326,A18offset,$E1003))*OFFSET($F$7,0,$E1003))-SUM($G1003:AN1003),(((INDEX('PTRM input'!$G$385:$P$434,A18offset,$E1003)-INDEX('PTRM input'!$G$277:$P$326,A18offset,$E1003))*OFFSET($F$7,0,$E1003))-SUM($G1003:AN1003))*(OFFSET('PTRM input'!$G$477,0,$E1003-1)/A18taxstdlife))))</f>
        <v>0</v>
      </c>
      <c r="AP1003" s="251">
        <f ca="1">IF(A18taxstdlife="n/a","n/a",IF(A18taxstdlife="",0,IF(AP$3&gt;(A18stdlife+$E1003),((INDEX('PTRM input'!$G$385:$P$434,A18offset,$E1003)-INDEX('PTRM input'!$G$277:$P$326,A18offset,$E1003))*OFFSET($F$7,0,$E1003))-SUM($G1003:AO1003),(((INDEX('PTRM input'!$G$385:$P$434,A18offset,$E1003)-INDEX('PTRM input'!$G$277:$P$326,A18offset,$E1003))*OFFSET($F$7,0,$E1003))-SUM($G1003:AO1003))*(OFFSET('PTRM input'!$G$477,0,$E1003-1)/A18taxstdlife))))</f>
        <v>0</v>
      </c>
      <c r="AQ1003" s="251">
        <f ca="1">IF(A18taxstdlife="n/a","n/a",IF(A18taxstdlife="",0,IF(AQ$3&gt;(A18stdlife+$E1003),((INDEX('PTRM input'!$G$385:$P$434,A18offset,$E1003)-INDEX('PTRM input'!$G$277:$P$326,A18offset,$E1003))*OFFSET($F$7,0,$E1003))-SUM($G1003:AP1003),(((INDEX('PTRM input'!$G$385:$P$434,A18offset,$E1003)-INDEX('PTRM input'!$G$277:$P$326,A18offset,$E1003))*OFFSET($F$7,0,$E1003))-SUM($G1003:AP1003))*(OFFSET('PTRM input'!$G$477,0,$E1003-1)/A18taxstdlife))))</f>
        <v>0</v>
      </c>
      <c r="AR1003" s="251">
        <f ca="1">IF(A18taxstdlife="n/a","n/a",IF(A18taxstdlife="",0,IF(AR$3&gt;(A18stdlife+$E1003),((INDEX('PTRM input'!$G$385:$P$434,A18offset,$E1003)-INDEX('PTRM input'!$G$277:$P$326,A18offset,$E1003))*OFFSET($F$7,0,$E1003))-SUM($G1003:AQ1003),(((INDEX('PTRM input'!$G$385:$P$434,A18offset,$E1003)-INDEX('PTRM input'!$G$277:$P$326,A18offset,$E1003))*OFFSET($F$7,0,$E1003))-SUM($G1003:AQ1003))*(OFFSET('PTRM input'!$G$477,0,$E1003-1)/A18taxstdlife))))</f>
        <v>0</v>
      </c>
      <c r="AS1003" s="251">
        <f ca="1">IF(A18taxstdlife="n/a","n/a",IF(A18taxstdlife="",0,IF(AS$3&gt;(A18stdlife+$E1003),((INDEX('PTRM input'!$G$385:$P$434,A18offset,$E1003)-INDEX('PTRM input'!$G$277:$P$326,A18offset,$E1003))*OFFSET($F$7,0,$E1003))-SUM($G1003:AR1003),(((INDEX('PTRM input'!$G$385:$P$434,A18offset,$E1003)-INDEX('PTRM input'!$G$277:$P$326,A18offset,$E1003))*OFFSET($F$7,0,$E1003))-SUM($G1003:AR1003))*(OFFSET('PTRM input'!$G$477,0,$E1003-1)/A18taxstdlife))))</f>
        <v>0</v>
      </c>
      <c r="AT1003" s="251">
        <f ca="1">IF(A18taxstdlife="n/a","n/a",IF(A18taxstdlife="",0,IF(AT$3&gt;(A18stdlife+$E1003),((INDEX('PTRM input'!$G$385:$P$434,A18offset,$E1003)-INDEX('PTRM input'!$G$277:$P$326,A18offset,$E1003))*OFFSET($F$7,0,$E1003))-SUM($G1003:AS1003),(((INDEX('PTRM input'!$G$385:$P$434,A18offset,$E1003)-INDEX('PTRM input'!$G$277:$P$326,A18offset,$E1003))*OFFSET($F$7,0,$E1003))-SUM($G1003:AS1003))*(OFFSET('PTRM input'!$G$477,0,$E1003-1)/A18taxstdlife))))</f>
        <v>0</v>
      </c>
      <c r="AU1003" s="251">
        <f ca="1">IF(A18taxstdlife="n/a","n/a",IF(A18taxstdlife="",0,IF(AU$3&gt;(A18stdlife+$E1003),((INDEX('PTRM input'!$G$385:$P$434,A18offset,$E1003)-INDEX('PTRM input'!$G$277:$P$326,A18offset,$E1003))*OFFSET($F$7,0,$E1003))-SUM($G1003:AT1003),(((INDEX('PTRM input'!$G$385:$P$434,A18offset,$E1003)-INDEX('PTRM input'!$G$277:$P$326,A18offset,$E1003))*OFFSET($F$7,0,$E1003))-SUM($G1003:AT1003))*(OFFSET('PTRM input'!$G$477,0,$E1003-1)/A18taxstdlife))))</f>
        <v>0</v>
      </c>
      <c r="AV1003" s="251">
        <f ca="1">IF(A18taxstdlife="n/a","n/a",IF(A18taxstdlife="",0,IF(AV$3&gt;(A18stdlife+$E1003),((INDEX('PTRM input'!$G$385:$P$434,A18offset,$E1003)-INDEX('PTRM input'!$G$277:$P$326,A18offset,$E1003))*OFFSET($F$7,0,$E1003))-SUM($G1003:AU1003),(((INDEX('PTRM input'!$G$385:$P$434,A18offset,$E1003)-INDEX('PTRM input'!$G$277:$P$326,A18offset,$E1003))*OFFSET($F$7,0,$E1003))-SUM($G1003:AU1003))*(OFFSET('PTRM input'!$G$477,0,$E1003-1)/A18taxstdlife))))</f>
        <v>0</v>
      </c>
      <c r="AW1003" s="251">
        <f ca="1">IF(A18taxstdlife="n/a","n/a",IF(A18taxstdlife="",0,IF(AW$3&gt;(A18stdlife+$E1003),((INDEX('PTRM input'!$G$385:$P$434,A18offset,$E1003)-INDEX('PTRM input'!$G$277:$P$326,A18offset,$E1003))*OFFSET($F$7,0,$E1003))-SUM($G1003:AV1003),(((INDEX('PTRM input'!$G$385:$P$434,A18offset,$E1003)-INDEX('PTRM input'!$G$277:$P$326,A18offset,$E1003))*OFFSET($F$7,0,$E1003))-SUM($G1003:AV1003))*(OFFSET('PTRM input'!$G$477,0,$E1003-1)/A18taxstdlife))))</f>
        <v>0</v>
      </c>
      <c r="AX1003" s="251">
        <f ca="1">IF(A18taxstdlife="n/a","n/a",IF(A18taxstdlife="",0,IF(AX$3&gt;(A18stdlife+$E1003),((INDEX('PTRM input'!$G$385:$P$434,A18offset,$E1003)-INDEX('PTRM input'!$G$277:$P$326,A18offset,$E1003))*OFFSET($F$7,0,$E1003))-SUM($G1003:AW1003),(((INDEX('PTRM input'!$G$385:$P$434,A18offset,$E1003)-INDEX('PTRM input'!$G$277:$P$326,A18offset,$E1003))*OFFSET($F$7,0,$E1003))-SUM($G1003:AW1003))*(OFFSET('PTRM input'!$G$477,0,$E1003-1)/A18taxstdlife))))</f>
        <v>0</v>
      </c>
      <c r="AY1003" s="251">
        <f ca="1">IF(A18taxstdlife="n/a","n/a",IF(A18taxstdlife="",0,IF(AY$3&gt;(A18stdlife+$E1003),((INDEX('PTRM input'!$G$385:$P$434,A18offset,$E1003)-INDEX('PTRM input'!$G$277:$P$326,A18offset,$E1003))*OFFSET($F$7,0,$E1003))-SUM($G1003:AX1003),(((INDEX('PTRM input'!$G$385:$P$434,A18offset,$E1003)-INDEX('PTRM input'!$G$277:$P$326,A18offset,$E1003))*OFFSET($F$7,0,$E1003))-SUM($G1003:AX1003))*(OFFSET('PTRM input'!$G$477,0,$E1003-1)/A18taxstdlife))))</f>
        <v>0</v>
      </c>
      <c r="AZ1003" s="251">
        <f ca="1">IF(A18taxstdlife="n/a","n/a",IF(A18taxstdlife="",0,IF(AZ$3&gt;(A18stdlife+$E1003),((INDEX('PTRM input'!$G$385:$P$434,A18offset,$E1003)-INDEX('PTRM input'!$G$277:$P$326,A18offset,$E1003))*OFFSET($F$7,0,$E1003))-SUM($G1003:AY1003),(((INDEX('PTRM input'!$G$385:$P$434,A18offset,$E1003)-INDEX('PTRM input'!$G$277:$P$326,A18offset,$E1003))*OFFSET($F$7,0,$E1003))-SUM($G1003:AY1003))*(OFFSET('PTRM input'!$G$477,0,$E1003-1)/A18taxstdlife))))</f>
        <v>0</v>
      </c>
      <c r="BA1003" s="251">
        <f ca="1">IF(A18taxstdlife="n/a","n/a",IF(A18taxstdlife="",0,IF(BA$3&gt;(A18stdlife+$E1003),((INDEX('PTRM input'!$G$385:$P$434,A18offset,$E1003)-INDEX('PTRM input'!$G$277:$P$326,A18offset,$E1003))*OFFSET($F$7,0,$E1003))-SUM($G1003:AZ1003),(((INDEX('PTRM input'!$G$385:$P$434,A18offset,$E1003)-INDEX('PTRM input'!$G$277:$P$326,A18offset,$E1003))*OFFSET($F$7,0,$E1003))-SUM($G1003:AZ1003))*(OFFSET('PTRM input'!$G$477,0,$E1003-1)/A18taxstdlife))))</f>
        <v>0</v>
      </c>
      <c r="BB1003" s="251">
        <f ca="1">IF(A18taxstdlife="n/a","n/a",IF(A18taxstdlife="",0,IF(BB$3&gt;(A18stdlife+$E1003),((INDEX('PTRM input'!$G$385:$P$434,A18offset,$E1003)-INDEX('PTRM input'!$G$277:$P$326,A18offset,$E1003))*OFFSET($F$7,0,$E1003))-SUM($G1003:BA1003),(((INDEX('PTRM input'!$G$385:$P$434,A18offset,$E1003)-INDEX('PTRM input'!$G$277:$P$326,A18offset,$E1003))*OFFSET($F$7,0,$E1003))-SUM($G1003:BA1003))*(OFFSET('PTRM input'!$G$477,0,$E1003-1)/A18taxstdlife))))</f>
        <v>0</v>
      </c>
      <c r="BC1003" s="251">
        <f ca="1">IF(A18taxstdlife="n/a","n/a",IF(A18taxstdlife="",0,IF(BC$3&gt;(A18stdlife+$E1003),((INDEX('PTRM input'!$G$385:$P$434,A18offset,$E1003)-INDEX('PTRM input'!$G$277:$P$326,A18offset,$E1003))*OFFSET($F$7,0,$E1003))-SUM($G1003:BB1003),(((INDEX('PTRM input'!$G$385:$P$434,A18offset,$E1003)-INDEX('PTRM input'!$G$277:$P$326,A18offset,$E1003))*OFFSET($F$7,0,$E1003))-SUM($G1003:BB1003))*(OFFSET('PTRM input'!$G$477,0,$E1003-1)/A18taxstdlife))))</f>
        <v>0</v>
      </c>
      <c r="BD1003" s="251">
        <f ca="1">IF(A18taxstdlife="n/a","n/a",IF(A18taxstdlife="",0,IF(BD$3&gt;(A18stdlife+$E1003),((INDEX('PTRM input'!$G$385:$P$434,A18offset,$E1003)-INDEX('PTRM input'!$G$277:$P$326,A18offset,$E1003))*OFFSET($F$7,0,$E1003))-SUM($G1003:BC1003),(((INDEX('PTRM input'!$G$385:$P$434,A18offset,$E1003)-INDEX('PTRM input'!$G$277:$P$326,A18offset,$E1003))*OFFSET($F$7,0,$E1003))-SUM($G1003:BC1003))*(OFFSET('PTRM input'!$G$477,0,$E1003-1)/A18taxstdlife))))</f>
        <v>0</v>
      </c>
      <c r="BE1003" s="251">
        <f ca="1">IF(A18taxstdlife="n/a","n/a",IF(A18taxstdlife="",0,IF(BE$3&gt;(A18stdlife+$E1003),((INDEX('PTRM input'!$G$385:$P$434,A18offset,$E1003)-INDEX('PTRM input'!$G$277:$P$326,A18offset,$E1003))*OFFSET($F$7,0,$E1003))-SUM($G1003:BD1003),(((INDEX('PTRM input'!$G$385:$P$434,A18offset,$E1003)-INDEX('PTRM input'!$G$277:$P$326,A18offset,$E1003))*OFFSET($F$7,0,$E1003))-SUM($G1003:BD1003))*(OFFSET('PTRM input'!$G$477,0,$E1003-1)/A18taxstdlife))))</f>
        <v>0</v>
      </c>
      <c r="BF1003" s="251">
        <f ca="1">IF(A18taxstdlife="n/a","n/a",IF(A18taxstdlife="",0,IF(BF$3&gt;(A18stdlife+$E1003),((INDEX('PTRM input'!$G$385:$P$434,A18offset,$E1003)-INDEX('PTRM input'!$G$277:$P$326,A18offset,$E1003))*OFFSET($F$7,0,$E1003))-SUM($G1003:BE1003),(((INDEX('PTRM input'!$G$385:$P$434,A18offset,$E1003)-INDEX('PTRM input'!$G$277:$P$326,A18offset,$E1003))*OFFSET($F$7,0,$E1003))-SUM($G1003:BE1003))*(OFFSET('PTRM input'!$G$477,0,$E1003-1)/A18taxstdlife))))</f>
        <v>0</v>
      </c>
      <c r="BG1003" s="251">
        <f ca="1">IF(A18taxstdlife="n/a","n/a",IF(A18taxstdlife="",0,IF(BG$3&gt;(A18stdlife+$E1003),((INDEX('PTRM input'!$G$385:$P$434,A18offset,$E1003)-INDEX('PTRM input'!$G$277:$P$326,A18offset,$E1003))*OFFSET($F$7,0,$E1003))-SUM($G1003:BF1003),(((INDEX('PTRM input'!$G$385:$P$434,A18offset,$E1003)-INDEX('PTRM input'!$G$277:$P$326,A18offset,$E1003))*OFFSET($F$7,0,$E1003))-SUM($G1003:BF1003))*(OFFSET('PTRM input'!$G$477,0,$E1003-1)/A18taxstdlife))))</f>
        <v>0</v>
      </c>
      <c r="BH1003" s="251">
        <f ca="1">IF(A18taxstdlife="n/a","n/a",IF(A18taxstdlife="",0,IF(BH$3&gt;(A18stdlife+$E1003),((INDEX('PTRM input'!$G$385:$P$434,A18offset,$E1003)-INDEX('PTRM input'!$G$277:$P$326,A18offset,$E1003))*OFFSET($F$7,0,$E1003))-SUM($G1003:BG1003),(((INDEX('PTRM input'!$G$385:$P$434,A18offset,$E1003)-INDEX('PTRM input'!$G$277:$P$326,A18offset,$E1003))*OFFSET($F$7,0,$E1003))-SUM($G1003:BG1003))*(OFFSET('PTRM input'!$G$477,0,$E1003-1)/A18taxstdlife))))</f>
        <v>0</v>
      </c>
      <c r="BI1003" s="251">
        <f ca="1">IF(A18taxstdlife="n/a","n/a",IF(A18taxstdlife="",0,IF(BI$3&gt;(A18stdlife+$E1003),((INDEX('PTRM input'!$G$385:$P$434,A18offset,$E1003)-INDEX('PTRM input'!$G$277:$P$326,A18offset,$E1003))*OFFSET($F$7,0,$E1003))-SUM($G1003:BH1003),(((INDEX('PTRM input'!$G$385:$P$434,A18offset,$E1003)-INDEX('PTRM input'!$G$277:$P$326,A18offset,$E1003))*OFFSET($F$7,0,$E1003))-SUM($G1003:BH1003))*(OFFSET('PTRM input'!$G$477,0,$E1003-1)/A18taxstdlife))))</f>
        <v>0</v>
      </c>
      <c r="BJ1003" s="116"/>
      <c r="BK1003" s="116"/>
      <c r="BL1003" s="116"/>
      <c r="BM1003" s="116"/>
    </row>
    <row r="1004" spans="1:65" ht="12.75" hidden="1" customHeight="1" outlineLevel="2">
      <c r="A1004" s="366"/>
      <c r="B1004" s="19"/>
      <c r="C1004" s="18"/>
      <c r="D1004" s="760"/>
      <c r="E1004" s="86">
        <v>2</v>
      </c>
      <c r="F1004" s="356"/>
      <c r="G1004" s="434"/>
      <c r="H1004" s="619"/>
      <c r="I1004" s="251">
        <f ca="1">IF(A18taxstdlife="n/a","n/a",IF(A18taxstdlife="",0,IF(I$3&gt;(A18stdlife+$E1004),((INDEX('PTRM input'!$G$385:$P$434,A18offset,$E1004)-INDEX('PTRM input'!$G$277:$P$326,A18offset,$E1004))*OFFSET($F$7,0,$E1004))-SUM($G1004:H1004),(((INDEX('PTRM input'!$G$385:$P$434,A18offset,$E1004)-INDEX('PTRM input'!$G$277:$P$326,A18offset,$E1004))*OFFSET($F$7,0,$E1004))-SUM($G1004:H1004))*(OFFSET('PTRM input'!$G$477,0,$E1004-1)/A18taxstdlife))))</f>
        <v>0</v>
      </c>
      <c r="J1004" s="251">
        <f ca="1">IF(A18taxstdlife="n/a","n/a",IF(A18taxstdlife="",0,IF(J$3&gt;(A18stdlife+$E1004),((INDEX('PTRM input'!$G$385:$P$434,A18offset,$E1004)-INDEX('PTRM input'!$G$277:$P$326,A18offset,$E1004))*OFFSET($F$7,0,$E1004))-SUM($G1004:I1004),(((INDEX('PTRM input'!$G$385:$P$434,A18offset,$E1004)-INDEX('PTRM input'!$G$277:$P$326,A18offset,$E1004))*OFFSET($F$7,0,$E1004))-SUM($G1004:I1004))*(OFFSET('PTRM input'!$G$477,0,$E1004-1)/A18taxstdlife))))</f>
        <v>0</v>
      </c>
      <c r="K1004" s="251">
        <f ca="1">IF(A18taxstdlife="n/a","n/a",IF(A18taxstdlife="",0,IF(K$3&gt;(A18stdlife+$E1004),((INDEX('PTRM input'!$G$385:$P$434,A18offset,$E1004)-INDEX('PTRM input'!$G$277:$P$326,A18offset,$E1004))*OFFSET($F$7,0,$E1004))-SUM($G1004:J1004),(((INDEX('PTRM input'!$G$385:$P$434,A18offset,$E1004)-INDEX('PTRM input'!$G$277:$P$326,A18offset,$E1004))*OFFSET($F$7,0,$E1004))-SUM($G1004:J1004))*(OFFSET('PTRM input'!$G$477,0,$E1004-1)/A18taxstdlife))))</f>
        <v>0</v>
      </c>
      <c r="L1004" s="251">
        <f ca="1">IF(A18taxstdlife="n/a","n/a",IF(A18taxstdlife="",0,IF(L$3&gt;(A18stdlife+$E1004),((INDEX('PTRM input'!$G$385:$P$434,A18offset,$E1004)-INDEX('PTRM input'!$G$277:$P$326,A18offset,$E1004))*OFFSET($F$7,0,$E1004))-SUM($G1004:K1004),(((INDEX('PTRM input'!$G$385:$P$434,A18offset,$E1004)-INDEX('PTRM input'!$G$277:$P$326,A18offset,$E1004))*OFFSET($F$7,0,$E1004))-SUM($G1004:K1004))*(OFFSET('PTRM input'!$G$477,0,$E1004-1)/A18taxstdlife))))</f>
        <v>0</v>
      </c>
      <c r="M1004" s="251">
        <f ca="1">IF(A18taxstdlife="n/a","n/a",IF(A18taxstdlife="",0,IF(M$3&gt;(A18stdlife+$E1004),((INDEX('PTRM input'!$G$385:$P$434,A18offset,$E1004)-INDEX('PTRM input'!$G$277:$P$326,A18offset,$E1004))*OFFSET($F$7,0,$E1004))-SUM($G1004:L1004),(((INDEX('PTRM input'!$G$385:$P$434,A18offset,$E1004)-INDEX('PTRM input'!$G$277:$P$326,A18offset,$E1004))*OFFSET($F$7,0,$E1004))-SUM($G1004:L1004))*(OFFSET('PTRM input'!$G$477,0,$E1004-1)/A18taxstdlife))))</f>
        <v>0</v>
      </c>
      <c r="N1004" s="251">
        <f ca="1">IF(A18taxstdlife="n/a","n/a",IF(A18taxstdlife="",0,IF(N$3&gt;(A18stdlife+$E1004),((INDEX('PTRM input'!$G$385:$P$434,A18offset,$E1004)-INDEX('PTRM input'!$G$277:$P$326,A18offset,$E1004))*OFFSET($F$7,0,$E1004))-SUM($G1004:M1004),(((INDEX('PTRM input'!$G$385:$P$434,A18offset,$E1004)-INDEX('PTRM input'!$G$277:$P$326,A18offset,$E1004))*OFFSET($F$7,0,$E1004))-SUM($G1004:M1004))*(OFFSET('PTRM input'!$G$477,0,$E1004-1)/A18taxstdlife))))</f>
        <v>0</v>
      </c>
      <c r="O1004" s="251">
        <f ca="1">IF(A18taxstdlife="n/a","n/a",IF(A18taxstdlife="",0,IF(O$3&gt;(A18stdlife+$E1004),((INDEX('PTRM input'!$G$385:$P$434,A18offset,$E1004)-INDEX('PTRM input'!$G$277:$P$326,A18offset,$E1004))*OFFSET($F$7,0,$E1004))-SUM($G1004:N1004),(((INDEX('PTRM input'!$G$385:$P$434,A18offset,$E1004)-INDEX('PTRM input'!$G$277:$P$326,A18offset,$E1004))*OFFSET($F$7,0,$E1004))-SUM($G1004:N1004))*(OFFSET('PTRM input'!$G$477,0,$E1004-1)/A18taxstdlife))))</f>
        <v>0</v>
      </c>
      <c r="P1004" s="251">
        <f ca="1">IF(A18taxstdlife="n/a","n/a",IF(A18taxstdlife="",0,IF(P$3&gt;(A18stdlife+$E1004),((INDEX('PTRM input'!$G$385:$P$434,A18offset,$E1004)-INDEX('PTRM input'!$G$277:$P$326,A18offset,$E1004))*OFFSET($F$7,0,$E1004))-SUM($G1004:O1004),(((INDEX('PTRM input'!$G$385:$P$434,A18offset,$E1004)-INDEX('PTRM input'!$G$277:$P$326,A18offset,$E1004))*OFFSET($F$7,0,$E1004))-SUM($G1004:O1004))*(OFFSET('PTRM input'!$G$477,0,$E1004-1)/A18taxstdlife))))</f>
        <v>0</v>
      </c>
      <c r="Q1004" s="251">
        <f ca="1">IF(A18taxstdlife="n/a","n/a",IF(A18taxstdlife="",0,IF(Q$3&gt;(A18stdlife+$E1004),((INDEX('PTRM input'!$G$385:$P$434,A18offset,$E1004)-INDEX('PTRM input'!$G$277:$P$326,A18offset,$E1004))*OFFSET($F$7,0,$E1004))-SUM($G1004:P1004),(((INDEX('PTRM input'!$G$385:$P$434,A18offset,$E1004)-INDEX('PTRM input'!$G$277:$P$326,A18offset,$E1004))*OFFSET($F$7,0,$E1004))-SUM($G1004:P1004))*(OFFSET('PTRM input'!$G$477,0,$E1004-1)/A18taxstdlife))))</f>
        <v>0</v>
      </c>
      <c r="R1004" s="251">
        <f ca="1">IF(A18taxstdlife="n/a","n/a",IF(A18taxstdlife="",0,IF(R$3&gt;(A18stdlife+$E1004),((INDEX('PTRM input'!$G$385:$P$434,A18offset,$E1004)-INDEX('PTRM input'!$G$277:$P$326,A18offset,$E1004))*OFFSET($F$7,0,$E1004))-SUM($G1004:Q1004),(((INDEX('PTRM input'!$G$385:$P$434,A18offset,$E1004)-INDEX('PTRM input'!$G$277:$P$326,A18offset,$E1004))*OFFSET($F$7,0,$E1004))-SUM($G1004:Q1004))*(OFFSET('PTRM input'!$G$477,0,$E1004-1)/A18taxstdlife))))</f>
        <v>0</v>
      </c>
      <c r="S1004" s="251">
        <f ca="1">IF(A18taxstdlife="n/a","n/a",IF(A18taxstdlife="",0,IF(S$3&gt;(A18stdlife+$E1004),((INDEX('PTRM input'!$G$385:$P$434,A18offset,$E1004)-INDEX('PTRM input'!$G$277:$P$326,A18offset,$E1004))*OFFSET($F$7,0,$E1004))-SUM($G1004:R1004),(((INDEX('PTRM input'!$G$385:$P$434,A18offset,$E1004)-INDEX('PTRM input'!$G$277:$P$326,A18offset,$E1004))*OFFSET($F$7,0,$E1004))-SUM($G1004:R1004))*(OFFSET('PTRM input'!$G$477,0,$E1004-1)/A18taxstdlife))))</f>
        <v>0</v>
      </c>
      <c r="T1004" s="251">
        <f ca="1">IF(A18taxstdlife="n/a","n/a",IF(A18taxstdlife="",0,IF(T$3&gt;(A18stdlife+$E1004),((INDEX('PTRM input'!$G$385:$P$434,A18offset,$E1004)-INDEX('PTRM input'!$G$277:$P$326,A18offset,$E1004))*OFFSET($F$7,0,$E1004))-SUM($G1004:S1004),(((INDEX('PTRM input'!$G$385:$P$434,A18offset,$E1004)-INDEX('PTRM input'!$G$277:$P$326,A18offset,$E1004))*OFFSET($F$7,0,$E1004))-SUM($G1004:S1004))*(OFFSET('PTRM input'!$G$477,0,$E1004-1)/A18taxstdlife))))</f>
        <v>0</v>
      </c>
      <c r="U1004" s="251">
        <f ca="1">IF(A18taxstdlife="n/a","n/a",IF(A18taxstdlife="",0,IF(U$3&gt;(A18stdlife+$E1004),((INDEX('PTRM input'!$G$385:$P$434,A18offset,$E1004)-INDEX('PTRM input'!$G$277:$P$326,A18offset,$E1004))*OFFSET($F$7,0,$E1004))-SUM($G1004:T1004),(((INDEX('PTRM input'!$G$385:$P$434,A18offset,$E1004)-INDEX('PTRM input'!$G$277:$P$326,A18offset,$E1004))*OFFSET($F$7,0,$E1004))-SUM($G1004:T1004))*(OFFSET('PTRM input'!$G$477,0,$E1004-1)/A18taxstdlife))))</f>
        <v>0</v>
      </c>
      <c r="V1004" s="251">
        <f ca="1">IF(A18taxstdlife="n/a","n/a",IF(A18taxstdlife="",0,IF(V$3&gt;(A18stdlife+$E1004),((INDEX('PTRM input'!$G$385:$P$434,A18offset,$E1004)-INDEX('PTRM input'!$G$277:$P$326,A18offset,$E1004))*OFFSET($F$7,0,$E1004))-SUM($G1004:U1004),(((INDEX('PTRM input'!$G$385:$P$434,A18offset,$E1004)-INDEX('PTRM input'!$G$277:$P$326,A18offset,$E1004))*OFFSET($F$7,0,$E1004))-SUM($G1004:U1004))*(OFFSET('PTRM input'!$G$477,0,$E1004-1)/A18taxstdlife))))</f>
        <v>0</v>
      </c>
      <c r="W1004" s="251">
        <f ca="1">IF(A18taxstdlife="n/a","n/a",IF(A18taxstdlife="",0,IF(W$3&gt;(A18stdlife+$E1004),((INDEX('PTRM input'!$G$385:$P$434,A18offset,$E1004)-INDEX('PTRM input'!$G$277:$P$326,A18offset,$E1004))*OFFSET($F$7,0,$E1004))-SUM($G1004:V1004),(((INDEX('PTRM input'!$G$385:$P$434,A18offset,$E1004)-INDEX('PTRM input'!$G$277:$P$326,A18offset,$E1004))*OFFSET($F$7,0,$E1004))-SUM($G1004:V1004))*(OFFSET('PTRM input'!$G$477,0,$E1004-1)/A18taxstdlife))))</f>
        <v>0</v>
      </c>
      <c r="X1004" s="251">
        <f ca="1">IF(A18taxstdlife="n/a","n/a",IF(A18taxstdlife="",0,IF(X$3&gt;(A18stdlife+$E1004),((INDEX('PTRM input'!$G$385:$P$434,A18offset,$E1004)-INDEX('PTRM input'!$G$277:$P$326,A18offset,$E1004))*OFFSET($F$7,0,$E1004))-SUM($G1004:W1004),(((INDEX('PTRM input'!$G$385:$P$434,A18offset,$E1004)-INDEX('PTRM input'!$G$277:$P$326,A18offset,$E1004))*OFFSET($F$7,0,$E1004))-SUM($G1004:W1004))*(OFFSET('PTRM input'!$G$477,0,$E1004-1)/A18taxstdlife))))</f>
        <v>0</v>
      </c>
      <c r="Y1004" s="251">
        <f ca="1">IF(A18taxstdlife="n/a","n/a",IF(A18taxstdlife="",0,IF(Y$3&gt;(A18stdlife+$E1004),((INDEX('PTRM input'!$G$385:$P$434,A18offset,$E1004)-INDEX('PTRM input'!$G$277:$P$326,A18offset,$E1004))*OFFSET($F$7,0,$E1004))-SUM($G1004:X1004),(((INDEX('PTRM input'!$G$385:$P$434,A18offset,$E1004)-INDEX('PTRM input'!$G$277:$P$326,A18offset,$E1004))*OFFSET($F$7,0,$E1004))-SUM($G1004:X1004))*(OFFSET('PTRM input'!$G$477,0,$E1004-1)/A18taxstdlife))))</f>
        <v>0</v>
      </c>
      <c r="Z1004" s="251">
        <f ca="1">IF(A18taxstdlife="n/a","n/a",IF(A18taxstdlife="",0,IF(Z$3&gt;(A18stdlife+$E1004),((INDEX('PTRM input'!$G$385:$P$434,A18offset,$E1004)-INDEX('PTRM input'!$G$277:$P$326,A18offset,$E1004))*OFFSET($F$7,0,$E1004))-SUM($G1004:Y1004),(((INDEX('PTRM input'!$G$385:$P$434,A18offset,$E1004)-INDEX('PTRM input'!$G$277:$P$326,A18offset,$E1004))*OFFSET($F$7,0,$E1004))-SUM($G1004:Y1004))*(OFFSET('PTRM input'!$G$477,0,$E1004-1)/A18taxstdlife))))</f>
        <v>0</v>
      </c>
      <c r="AA1004" s="251">
        <f ca="1">IF(A18taxstdlife="n/a","n/a",IF(A18taxstdlife="",0,IF(AA$3&gt;(A18stdlife+$E1004),((INDEX('PTRM input'!$G$385:$P$434,A18offset,$E1004)-INDEX('PTRM input'!$G$277:$P$326,A18offset,$E1004))*OFFSET($F$7,0,$E1004))-SUM($G1004:Z1004),(((INDEX('PTRM input'!$G$385:$P$434,A18offset,$E1004)-INDEX('PTRM input'!$G$277:$P$326,A18offset,$E1004))*OFFSET($F$7,0,$E1004))-SUM($G1004:Z1004))*(OFFSET('PTRM input'!$G$477,0,$E1004-1)/A18taxstdlife))))</f>
        <v>0</v>
      </c>
      <c r="AB1004" s="251">
        <f ca="1">IF(A18taxstdlife="n/a","n/a",IF(A18taxstdlife="",0,IF(AB$3&gt;(A18stdlife+$E1004),((INDEX('PTRM input'!$G$385:$P$434,A18offset,$E1004)-INDEX('PTRM input'!$G$277:$P$326,A18offset,$E1004))*OFFSET($F$7,0,$E1004))-SUM($G1004:AA1004),(((INDEX('PTRM input'!$G$385:$P$434,A18offset,$E1004)-INDEX('PTRM input'!$G$277:$P$326,A18offset,$E1004))*OFFSET($F$7,0,$E1004))-SUM($G1004:AA1004))*(OFFSET('PTRM input'!$G$477,0,$E1004-1)/A18taxstdlife))))</f>
        <v>0</v>
      </c>
      <c r="AC1004" s="251">
        <f ca="1">IF(A18taxstdlife="n/a","n/a",IF(A18taxstdlife="",0,IF(AC$3&gt;(A18stdlife+$E1004),((INDEX('PTRM input'!$G$385:$P$434,A18offset,$E1004)-INDEX('PTRM input'!$G$277:$P$326,A18offset,$E1004))*OFFSET($F$7,0,$E1004))-SUM($G1004:AB1004),(((INDEX('PTRM input'!$G$385:$P$434,A18offset,$E1004)-INDEX('PTRM input'!$G$277:$P$326,A18offset,$E1004))*OFFSET($F$7,0,$E1004))-SUM($G1004:AB1004))*(OFFSET('PTRM input'!$G$477,0,$E1004-1)/A18taxstdlife))))</f>
        <v>0</v>
      </c>
      <c r="AD1004" s="251">
        <f ca="1">IF(A18taxstdlife="n/a","n/a",IF(A18taxstdlife="",0,IF(AD$3&gt;(A18stdlife+$E1004),((INDEX('PTRM input'!$G$385:$P$434,A18offset,$E1004)-INDEX('PTRM input'!$G$277:$P$326,A18offset,$E1004))*OFFSET($F$7,0,$E1004))-SUM($G1004:AC1004),(((INDEX('PTRM input'!$G$385:$P$434,A18offset,$E1004)-INDEX('PTRM input'!$G$277:$P$326,A18offset,$E1004))*OFFSET($F$7,0,$E1004))-SUM($G1004:AC1004))*(OFFSET('PTRM input'!$G$477,0,$E1004-1)/A18taxstdlife))))</f>
        <v>0</v>
      </c>
      <c r="AE1004" s="251">
        <f ca="1">IF(A18taxstdlife="n/a","n/a",IF(A18taxstdlife="",0,IF(AE$3&gt;(A18stdlife+$E1004),((INDEX('PTRM input'!$G$385:$P$434,A18offset,$E1004)-INDEX('PTRM input'!$G$277:$P$326,A18offset,$E1004))*OFFSET($F$7,0,$E1004))-SUM($G1004:AD1004),(((INDEX('PTRM input'!$G$385:$P$434,A18offset,$E1004)-INDEX('PTRM input'!$G$277:$P$326,A18offset,$E1004))*OFFSET($F$7,0,$E1004))-SUM($G1004:AD1004))*(OFFSET('PTRM input'!$G$477,0,$E1004-1)/A18taxstdlife))))</f>
        <v>0</v>
      </c>
      <c r="AF1004" s="251">
        <f ca="1">IF(A18taxstdlife="n/a","n/a",IF(A18taxstdlife="",0,IF(AF$3&gt;(A18stdlife+$E1004),((INDEX('PTRM input'!$G$385:$P$434,A18offset,$E1004)-INDEX('PTRM input'!$G$277:$P$326,A18offset,$E1004))*OFFSET($F$7,0,$E1004))-SUM($G1004:AE1004),(((INDEX('PTRM input'!$G$385:$P$434,A18offset,$E1004)-INDEX('PTRM input'!$G$277:$P$326,A18offset,$E1004))*OFFSET($F$7,0,$E1004))-SUM($G1004:AE1004))*(OFFSET('PTRM input'!$G$477,0,$E1004-1)/A18taxstdlife))))</f>
        <v>0</v>
      </c>
      <c r="AG1004" s="251">
        <f ca="1">IF(A18taxstdlife="n/a","n/a",IF(A18taxstdlife="",0,IF(AG$3&gt;(A18stdlife+$E1004),((INDEX('PTRM input'!$G$385:$P$434,A18offset,$E1004)-INDEX('PTRM input'!$G$277:$P$326,A18offset,$E1004))*OFFSET($F$7,0,$E1004))-SUM($G1004:AF1004),(((INDEX('PTRM input'!$G$385:$P$434,A18offset,$E1004)-INDEX('PTRM input'!$G$277:$P$326,A18offset,$E1004))*OFFSET($F$7,0,$E1004))-SUM($G1004:AF1004))*(OFFSET('PTRM input'!$G$477,0,$E1004-1)/A18taxstdlife))))</f>
        <v>0</v>
      </c>
      <c r="AH1004" s="251">
        <f ca="1">IF(A18taxstdlife="n/a","n/a",IF(A18taxstdlife="",0,IF(AH$3&gt;(A18stdlife+$E1004),((INDEX('PTRM input'!$G$385:$P$434,A18offset,$E1004)-INDEX('PTRM input'!$G$277:$P$326,A18offset,$E1004))*OFFSET($F$7,0,$E1004))-SUM($G1004:AG1004),(((INDEX('PTRM input'!$G$385:$P$434,A18offset,$E1004)-INDEX('PTRM input'!$G$277:$P$326,A18offset,$E1004))*OFFSET($F$7,0,$E1004))-SUM($G1004:AG1004))*(OFFSET('PTRM input'!$G$477,0,$E1004-1)/A18taxstdlife))))</f>
        <v>0</v>
      </c>
      <c r="AI1004" s="251">
        <f ca="1">IF(A18taxstdlife="n/a","n/a",IF(A18taxstdlife="",0,IF(AI$3&gt;(A18stdlife+$E1004),((INDEX('PTRM input'!$G$385:$P$434,A18offset,$E1004)-INDEX('PTRM input'!$G$277:$P$326,A18offset,$E1004))*OFFSET($F$7,0,$E1004))-SUM($G1004:AH1004),(((INDEX('PTRM input'!$G$385:$P$434,A18offset,$E1004)-INDEX('PTRM input'!$G$277:$P$326,A18offset,$E1004))*OFFSET($F$7,0,$E1004))-SUM($G1004:AH1004))*(OFFSET('PTRM input'!$G$477,0,$E1004-1)/A18taxstdlife))))</f>
        <v>0</v>
      </c>
      <c r="AJ1004" s="251">
        <f ca="1">IF(A18taxstdlife="n/a","n/a",IF(A18taxstdlife="",0,IF(AJ$3&gt;(A18stdlife+$E1004),((INDEX('PTRM input'!$G$385:$P$434,A18offset,$E1004)-INDEX('PTRM input'!$G$277:$P$326,A18offset,$E1004))*OFFSET($F$7,0,$E1004))-SUM($G1004:AI1004),(((INDEX('PTRM input'!$G$385:$P$434,A18offset,$E1004)-INDEX('PTRM input'!$G$277:$P$326,A18offset,$E1004))*OFFSET($F$7,0,$E1004))-SUM($G1004:AI1004))*(OFFSET('PTRM input'!$G$477,0,$E1004-1)/A18taxstdlife))))</f>
        <v>0</v>
      </c>
      <c r="AK1004" s="251">
        <f ca="1">IF(A18taxstdlife="n/a","n/a",IF(A18taxstdlife="",0,IF(AK$3&gt;(A18stdlife+$E1004),((INDEX('PTRM input'!$G$385:$P$434,A18offset,$E1004)-INDEX('PTRM input'!$G$277:$P$326,A18offset,$E1004))*OFFSET($F$7,0,$E1004))-SUM($G1004:AJ1004),(((INDEX('PTRM input'!$G$385:$P$434,A18offset,$E1004)-INDEX('PTRM input'!$G$277:$P$326,A18offset,$E1004))*OFFSET($F$7,0,$E1004))-SUM($G1004:AJ1004))*(OFFSET('PTRM input'!$G$477,0,$E1004-1)/A18taxstdlife))))</f>
        <v>0</v>
      </c>
      <c r="AL1004" s="251">
        <f ca="1">IF(A18taxstdlife="n/a","n/a",IF(A18taxstdlife="",0,IF(AL$3&gt;(A18stdlife+$E1004),((INDEX('PTRM input'!$G$385:$P$434,A18offset,$E1004)-INDEX('PTRM input'!$G$277:$P$326,A18offset,$E1004))*OFFSET($F$7,0,$E1004))-SUM($G1004:AK1004),(((INDEX('PTRM input'!$G$385:$P$434,A18offset,$E1004)-INDEX('PTRM input'!$G$277:$P$326,A18offset,$E1004))*OFFSET($F$7,0,$E1004))-SUM($G1004:AK1004))*(OFFSET('PTRM input'!$G$477,0,$E1004-1)/A18taxstdlife))))</f>
        <v>0</v>
      </c>
      <c r="AM1004" s="251">
        <f ca="1">IF(A18taxstdlife="n/a","n/a",IF(A18taxstdlife="",0,IF(AM$3&gt;(A18stdlife+$E1004),((INDEX('PTRM input'!$G$385:$P$434,A18offset,$E1004)-INDEX('PTRM input'!$G$277:$P$326,A18offset,$E1004))*OFFSET($F$7,0,$E1004))-SUM($G1004:AL1004),(((INDEX('PTRM input'!$G$385:$P$434,A18offset,$E1004)-INDEX('PTRM input'!$G$277:$P$326,A18offset,$E1004))*OFFSET($F$7,0,$E1004))-SUM($G1004:AL1004))*(OFFSET('PTRM input'!$G$477,0,$E1004-1)/A18taxstdlife))))</f>
        <v>0</v>
      </c>
      <c r="AN1004" s="251">
        <f ca="1">IF(A18taxstdlife="n/a","n/a",IF(A18taxstdlife="",0,IF(AN$3&gt;(A18stdlife+$E1004),((INDEX('PTRM input'!$G$385:$P$434,A18offset,$E1004)-INDEX('PTRM input'!$G$277:$P$326,A18offset,$E1004))*OFFSET($F$7,0,$E1004))-SUM($G1004:AM1004),(((INDEX('PTRM input'!$G$385:$P$434,A18offset,$E1004)-INDEX('PTRM input'!$G$277:$P$326,A18offset,$E1004))*OFFSET($F$7,0,$E1004))-SUM($G1004:AM1004))*(OFFSET('PTRM input'!$G$477,0,$E1004-1)/A18taxstdlife))))</f>
        <v>0</v>
      </c>
      <c r="AO1004" s="251">
        <f ca="1">IF(A18taxstdlife="n/a","n/a",IF(A18taxstdlife="",0,IF(AO$3&gt;(A18stdlife+$E1004),((INDEX('PTRM input'!$G$385:$P$434,A18offset,$E1004)-INDEX('PTRM input'!$G$277:$P$326,A18offset,$E1004))*OFFSET($F$7,0,$E1004))-SUM($G1004:AN1004),(((INDEX('PTRM input'!$G$385:$P$434,A18offset,$E1004)-INDEX('PTRM input'!$G$277:$P$326,A18offset,$E1004))*OFFSET($F$7,0,$E1004))-SUM($G1004:AN1004))*(OFFSET('PTRM input'!$G$477,0,$E1004-1)/A18taxstdlife))))</f>
        <v>0</v>
      </c>
      <c r="AP1004" s="251">
        <f ca="1">IF(A18taxstdlife="n/a","n/a",IF(A18taxstdlife="",0,IF(AP$3&gt;(A18stdlife+$E1004),((INDEX('PTRM input'!$G$385:$P$434,A18offset,$E1004)-INDEX('PTRM input'!$G$277:$P$326,A18offset,$E1004))*OFFSET($F$7,0,$E1004))-SUM($G1004:AO1004),(((INDEX('PTRM input'!$G$385:$P$434,A18offset,$E1004)-INDEX('PTRM input'!$G$277:$P$326,A18offset,$E1004))*OFFSET($F$7,0,$E1004))-SUM($G1004:AO1004))*(OFFSET('PTRM input'!$G$477,0,$E1004-1)/A18taxstdlife))))</f>
        <v>0</v>
      </c>
      <c r="AQ1004" s="251">
        <f ca="1">IF(A18taxstdlife="n/a","n/a",IF(A18taxstdlife="",0,IF(AQ$3&gt;(A18stdlife+$E1004),((INDEX('PTRM input'!$G$385:$P$434,A18offset,$E1004)-INDEX('PTRM input'!$G$277:$P$326,A18offset,$E1004))*OFFSET($F$7,0,$E1004))-SUM($G1004:AP1004),(((INDEX('PTRM input'!$G$385:$P$434,A18offset,$E1004)-INDEX('PTRM input'!$G$277:$P$326,A18offset,$E1004))*OFFSET($F$7,0,$E1004))-SUM($G1004:AP1004))*(OFFSET('PTRM input'!$G$477,0,$E1004-1)/A18taxstdlife))))</f>
        <v>0</v>
      </c>
      <c r="AR1004" s="251">
        <f ca="1">IF(A18taxstdlife="n/a","n/a",IF(A18taxstdlife="",0,IF(AR$3&gt;(A18stdlife+$E1004),((INDEX('PTRM input'!$G$385:$P$434,A18offset,$E1004)-INDEX('PTRM input'!$G$277:$P$326,A18offset,$E1004))*OFFSET($F$7,0,$E1004))-SUM($G1004:AQ1004),(((INDEX('PTRM input'!$G$385:$P$434,A18offset,$E1004)-INDEX('PTRM input'!$G$277:$P$326,A18offset,$E1004))*OFFSET($F$7,0,$E1004))-SUM($G1004:AQ1004))*(OFFSET('PTRM input'!$G$477,0,$E1004-1)/A18taxstdlife))))</f>
        <v>0</v>
      </c>
      <c r="AS1004" s="251">
        <f ca="1">IF(A18taxstdlife="n/a","n/a",IF(A18taxstdlife="",0,IF(AS$3&gt;(A18stdlife+$E1004),((INDEX('PTRM input'!$G$385:$P$434,A18offset,$E1004)-INDEX('PTRM input'!$G$277:$P$326,A18offset,$E1004))*OFFSET($F$7,0,$E1004))-SUM($G1004:AR1004),(((INDEX('PTRM input'!$G$385:$P$434,A18offset,$E1004)-INDEX('PTRM input'!$G$277:$P$326,A18offset,$E1004))*OFFSET($F$7,0,$E1004))-SUM($G1004:AR1004))*(OFFSET('PTRM input'!$G$477,0,$E1004-1)/A18taxstdlife))))</f>
        <v>0</v>
      </c>
      <c r="AT1004" s="251">
        <f ca="1">IF(A18taxstdlife="n/a","n/a",IF(A18taxstdlife="",0,IF(AT$3&gt;(A18stdlife+$E1004),((INDEX('PTRM input'!$G$385:$P$434,A18offset,$E1004)-INDEX('PTRM input'!$G$277:$P$326,A18offset,$E1004))*OFFSET($F$7,0,$E1004))-SUM($G1004:AS1004),(((INDEX('PTRM input'!$G$385:$P$434,A18offset,$E1004)-INDEX('PTRM input'!$G$277:$P$326,A18offset,$E1004))*OFFSET($F$7,0,$E1004))-SUM($G1004:AS1004))*(OFFSET('PTRM input'!$G$477,0,$E1004-1)/A18taxstdlife))))</f>
        <v>0</v>
      </c>
      <c r="AU1004" s="251">
        <f ca="1">IF(A18taxstdlife="n/a","n/a",IF(A18taxstdlife="",0,IF(AU$3&gt;(A18stdlife+$E1004),((INDEX('PTRM input'!$G$385:$P$434,A18offset,$E1004)-INDEX('PTRM input'!$G$277:$P$326,A18offset,$E1004))*OFFSET($F$7,0,$E1004))-SUM($G1004:AT1004),(((INDEX('PTRM input'!$G$385:$P$434,A18offset,$E1004)-INDEX('PTRM input'!$G$277:$P$326,A18offset,$E1004))*OFFSET($F$7,0,$E1004))-SUM($G1004:AT1004))*(OFFSET('PTRM input'!$G$477,0,$E1004-1)/A18taxstdlife))))</f>
        <v>0</v>
      </c>
      <c r="AV1004" s="251">
        <f ca="1">IF(A18taxstdlife="n/a","n/a",IF(A18taxstdlife="",0,IF(AV$3&gt;(A18stdlife+$E1004),((INDEX('PTRM input'!$G$385:$P$434,A18offset,$E1004)-INDEX('PTRM input'!$G$277:$P$326,A18offset,$E1004))*OFFSET($F$7,0,$E1004))-SUM($G1004:AU1004),(((INDEX('PTRM input'!$G$385:$P$434,A18offset,$E1004)-INDEX('PTRM input'!$G$277:$P$326,A18offset,$E1004))*OFFSET($F$7,0,$E1004))-SUM($G1004:AU1004))*(OFFSET('PTRM input'!$G$477,0,$E1004-1)/A18taxstdlife))))</f>
        <v>0</v>
      </c>
      <c r="AW1004" s="251">
        <f ca="1">IF(A18taxstdlife="n/a","n/a",IF(A18taxstdlife="",0,IF(AW$3&gt;(A18stdlife+$E1004),((INDEX('PTRM input'!$G$385:$P$434,A18offset,$E1004)-INDEX('PTRM input'!$G$277:$P$326,A18offset,$E1004))*OFFSET($F$7,0,$E1004))-SUM($G1004:AV1004),(((INDEX('PTRM input'!$G$385:$P$434,A18offset,$E1004)-INDEX('PTRM input'!$G$277:$P$326,A18offset,$E1004))*OFFSET($F$7,0,$E1004))-SUM($G1004:AV1004))*(OFFSET('PTRM input'!$G$477,0,$E1004-1)/A18taxstdlife))))</f>
        <v>0</v>
      </c>
      <c r="AX1004" s="251">
        <f ca="1">IF(A18taxstdlife="n/a","n/a",IF(A18taxstdlife="",0,IF(AX$3&gt;(A18stdlife+$E1004),((INDEX('PTRM input'!$G$385:$P$434,A18offset,$E1004)-INDEX('PTRM input'!$G$277:$P$326,A18offset,$E1004))*OFFSET($F$7,0,$E1004))-SUM($G1004:AW1004),(((INDEX('PTRM input'!$G$385:$P$434,A18offset,$E1004)-INDEX('PTRM input'!$G$277:$P$326,A18offset,$E1004))*OFFSET($F$7,0,$E1004))-SUM($G1004:AW1004))*(OFFSET('PTRM input'!$G$477,0,$E1004-1)/A18taxstdlife))))</f>
        <v>0</v>
      </c>
      <c r="AY1004" s="251">
        <f ca="1">IF(A18taxstdlife="n/a","n/a",IF(A18taxstdlife="",0,IF(AY$3&gt;(A18stdlife+$E1004),((INDEX('PTRM input'!$G$385:$P$434,A18offset,$E1004)-INDEX('PTRM input'!$G$277:$P$326,A18offset,$E1004))*OFFSET($F$7,0,$E1004))-SUM($G1004:AX1004),(((INDEX('PTRM input'!$G$385:$P$434,A18offset,$E1004)-INDEX('PTRM input'!$G$277:$P$326,A18offset,$E1004))*OFFSET($F$7,0,$E1004))-SUM($G1004:AX1004))*(OFFSET('PTRM input'!$G$477,0,$E1004-1)/A18taxstdlife))))</f>
        <v>0</v>
      </c>
      <c r="AZ1004" s="251">
        <f ca="1">IF(A18taxstdlife="n/a","n/a",IF(A18taxstdlife="",0,IF(AZ$3&gt;(A18stdlife+$E1004),((INDEX('PTRM input'!$G$385:$P$434,A18offset,$E1004)-INDEX('PTRM input'!$G$277:$P$326,A18offset,$E1004))*OFFSET($F$7,0,$E1004))-SUM($G1004:AY1004),(((INDEX('PTRM input'!$G$385:$P$434,A18offset,$E1004)-INDEX('PTRM input'!$G$277:$P$326,A18offset,$E1004))*OFFSET($F$7,0,$E1004))-SUM($G1004:AY1004))*(OFFSET('PTRM input'!$G$477,0,$E1004-1)/A18taxstdlife))))</f>
        <v>0</v>
      </c>
      <c r="BA1004" s="251">
        <f ca="1">IF(A18taxstdlife="n/a","n/a",IF(A18taxstdlife="",0,IF(BA$3&gt;(A18stdlife+$E1004),((INDEX('PTRM input'!$G$385:$P$434,A18offset,$E1004)-INDEX('PTRM input'!$G$277:$P$326,A18offset,$E1004))*OFFSET($F$7,0,$E1004))-SUM($G1004:AZ1004),(((INDEX('PTRM input'!$G$385:$P$434,A18offset,$E1004)-INDEX('PTRM input'!$G$277:$P$326,A18offset,$E1004))*OFFSET($F$7,0,$E1004))-SUM($G1004:AZ1004))*(OFFSET('PTRM input'!$G$477,0,$E1004-1)/A18taxstdlife))))</f>
        <v>0</v>
      </c>
      <c r="BB1004" s="251">
        <f ca="1">IF(A18taxstdlife="n/a","n/a",IF(A18taxstdlife="",0,IF(BB$3&gt;(A18stdlife+$E1004),((INDEX('PTRM input'!$G$385:$P$434,A18offset,$E1004)-INDEX('PTRM input'!$G$277:$P$326,A18offset,$E1004))*OFFSET($F$7,0,$E1004))-SUM($G1004:BA1004),(((INDEX('PTRM input'!$G$385:$P$434,A18offset,$E1004)-INDEX('PTRM input'!$G$277:$P$326,A18offset,$E1004))*OFFSET($F$7,0,$E1004))-SUM($G1004:BA1004))*(OFFSET('PTRM input'!$G$477,0,$E1004-1)/A18taxstdlife))))</f>
        <v>0</v>
      </c>
      <c r="BC1004" s="251">
        <f ca="1">IF(A18taxstdlife="n/a","n/a",IF(A18taxstdlife="",0,IF(BC$3&gt;(A18stdlife+$E1004),((INDEX('PTRM input'!$G$385:$P$434,A18offset,$E1004)-INDEX('PTRM input'!$G$277:$P$326,A18offset,$E1004))*OFFSET($F$7,0,$E1004))-SUM($G1004:BB1004),(((INDEX('PTRM input'!$G$385:$P$434,A18offset,$E1004)-INDEX('PTRM input'!$G$277:$P$326,A18offset,$E1004))*OFFSET($F$7,0,$E1004))-SUM($G1004:BB1004))*(OFFSET('PTRM input'!$G$477,0,$E1004-1)/A18taxstdlife))))</f>
        <v>0</v>
      </c>
      <c r="BD1004" s="251">
        <f ca="1">IF(A18taxstdlife="n/a","n/a",IF(A18taxstdlife="",0,IF(BD$3&gt;(A18stdlife+$E1004),((INDEX('PTRM input'!$G$385:$P$434,A18offset,$E1004)-INDEX('PTRM input'!$G$277:$P$326,A18offset,$E1004))*OFFSET($F$7,0,$E1004))-SUM($G1004:BC1004),(((INDEX('PTRM input'!$G$385:$P$434,A18offset,$E1004)-INDEX('PTRM input'!$G$277:$P$326,A18offset,$E1004))*OFFSET($F$7,0,$E1004))-SUM($G1004:BC1004))*(OFFSET('PTRM input'!$G$477,0,$E1004-1)/A18taxstdlife))))</f>
        <v>0</v>
      </c>
      <c r="BE1004" s="251">
        <f ca="1">IF(A18taxstdlife="n/a","n/a",IF(A18taxstdlife="",0,IF(BE$3&gt;(A18stdlife+$E1004),((INDEX('PTRM input'!$G$385:$P$434,A18offset,$E1004)-INDEX('PTRM input'!$G$277:$P$326,A18offset,$E1004))*OFFSET($F$7,0,$E1004))-SUM($G1004:BD1004),(((INDEX('PTRM input'!$G$385:$P$434,A18offset,$E1004)-INDEX('PTRM input'!$G$277:$P$326,A18offset,$E1004))*OFFSET($F$7,0,$E1004))-SUM($G1004:BD1004))*(OFFSET('PTRM input'!$G$477,0,$E1004-1)/A18taxstdlife))))</f>
        <v>0</v>
      </c>
      <c r="BF1004" s="251">
        <f ca="1">IF(A18taxstdlife="n/a","n/a",IF(A18taxstdlife="",0,IF(BF$3&gt;(A18stdlife+$E1004),((INDEX('PTRM input'!$G$385:$P$434,A18offset,$E1004)-INDEX('PTRM input'!$G$277:$P$326,A18offset,$E1004))*OFFSET($F$7,0,$E1004))-SUM($G1004:BE1004),(((INDEX('PTRM input'!$G$385:$P$434,A18offset,$E1004)-INDEX('PTRM input'!$G$277:$P$326,A18offset,$E1004))*OFFSET($F$7,0,$E1004))-SUM($G1004:BE1004))*(OFFSET('PTRM input'!$G$477,0,$E1004-1)/A18taxstdlife))))</f>
        <v>0</v>
      </c>
      <c r="BG1004" s="251">
        <f ca="1">IF(A18taxstdlife="n/a","n/a",IF(A18taxstdlife="",0,IF(BG$3&gt;(A18stdlife+$E1004),((INDEX('PTRM input'!$G$385:$P$434,A18offset,$E1004)-INDEX('PTRM input'!$G$277:$P$326,A18offset,$E1004))*OFFSET($F$7,0,$E1004))-SUM($G1004:BF1004),(((INDEX('PTRM input'!$G$385:$P$434,A18offset,$E1004)-INDEX('PTRM input'!$G$277:$P$326,A18offset,$E1004))*OFFSET($F$7,0,$E1004))-SUM($G1004:BF1004))*(OFFSET('PTRM input'!$G$477,0,$E1004-1)/A18taxstdlife))))</f>
        <v>0</v>
      </c>
      <c r="BH1004" s="251">
        <f ca="1">IF(A18taxstdlife="n/a","n/a",IF(A18taxstdlife="",0,IF(BH$3&gt;(A18stdlife+$E1004),((INDEX('PTRM input'!$G$385:$P$434,A18offset,$E1004)-INDEX('PTRM input'!$G$277:$P$326,A18offset,$E1004))*OFFSET($F$7,0,$E1004))-SUM($G1004:BG1004),(((INDEX('PTRM input'!$G$385:$P$434,A18offset,$E1004)-INDEX('PTRM input'!$G$277:$P$326,A18offset,$E1004))*OFFSET($F$7,0,$E1004))-SUM($G1004:BG1004))*(OFFSET('PTRM input'!$G$477,0,$E1004-1)/A18taxstdlife))))</f>
        <v>0</v>
      </c>
      <c r="BI1004" s="251">
        <f ca="1">IF(A18taxstdlife="n/a","n/a",IF(A18taxstdlife="",0,IF(BI$3&gt;(A18stdlife+$E1004),((INDEX('PTRM input'!$G$385:$P$434,A18offset,$E1004)-INDEX('PTRM input'!$G$277:$P$326,A18offset,$E1004))*OFFSET($F$7,0,$E1004))-SUM($G1004:BH1004),(((INDEX('PTRM input'!$G$385:$P$434,A18offset,$E1004)-INDEX('PTRM input'!$G$277:$P$326,A18offset,$E1004))*OFFSET($F$7,0,$E1004))-SUM($G1004:BH1004))*(OFFSET('PTRM input'!$G$477,0,$E1004-1)/A18taxstdlife))))</f>
        <v>0</v>
      </c>
      <c r="BJ1004" s="116"/>
      <c r="BK1004" s="116"/>
      <c r="BL1004" s="116"/>
      <c r="BM1004" s="116"/>
    </row>
    <row r="1005" spans="1:65" ht="12.75" hidden="1" customHeight="1" outlineLevel="2">
      <c r="A1005" s="366"/>
      <c r="B1005" s="19"/>
      <c r="C1005" s="18"/>
      <c r="D1005" s="760"/>
      <c r="E1005" s="86">
        <v>3</v>
      </c>
      <c r="F1005" s="356"/>
      <c r="G1005" s="434"/>
      <c r="H1005" s="435"/>
      <c r="I1005" s="619"/>
      <c r="J1005" s="251">
        <f ca="1">IF(A18taxstdlife="n/a","n/a",IF(A18taxstdlife="",0,IF(J$3&gt;(A18stdlife+$E1005),((INDEX('PTRM input'!$G$385:$P$434,A18offset,$E1005)-INDEX('PTRM input'!$G$277:$P$326,A18offset,$E1005))*OFFSET($F$7,0,$E1005))-SUM($G1005:I1005),(((INDEX('PTRM input'!$G$385:$P$434,A18offset,$E1005)-INDEX('PTRM input'!$G$277:$P$326,A18offset,$E1005))*OFFSET($F$7,0,$E1005))-SUM($G1005:I1005))*(OFFSET('PTRM input'!$G$477,0,$E1005-1)/A18taxstdlife))))</f>
        <v>0</v>
      </c>
      <c r="K1005" s="251">
        <f ca="1">IF(A18taxstdlife="n/a","n/a",IF(A18taxstdlife="",0,IF(K$3&gt;(A18stdlife+$E1005),((INDEX('PTRM input'!$G$385:$P$434,A18offset,$E1005)-INDEX('PTRM input'!$G$277:$P$326,A18offset,$E1005))*OFFSET($F$7,0,$E1005))-SUM($G1005:J1005),(((INDEX('PTRM input'!$G$385:$P$434,A18offset,$E1005)-INDEX('PTRM input'!$G$277:$P$326,A18offset,$E1005))*OFFSET($F$7,0,$E1005))-SUM($G1005:J1005))*(OFFSET('PTRM input'!$G$477,0,$E1005-1)/A18taxstdlife))))</f>
        <v>0</v>
      </c>
      <c r="L1005" s="251">
        <f ca="1">IF(A18taxstdlife="n/a","n/a",IF(A18taxstdlife="",0,IF(L$3&gt;(A18stdlife+$E1005),((INDEX('PTRM input'!$G$385:$P$434,A18offset,$E1005)-INDEX('PTRM input'!$G$277:$P$326,A18offset,$E1005))*OFFSET($F$7,0,$E1005))-SUM($G1005:K1005),(((INDEX('PTRM input'!$G$385:$P$434,A18offset,$E1005)-INDEX('PTRM input'!$G$277:$P$326,A18offset,$E1005))*OFFSET($F$7,0,$E1005))-SUM($G1005:K1005))*(OFFSET('PTRM input'!$G$477,0,$E1005-1)/A18taxstdlife))))</f>
        <v>0</v>
      </c>
      <c r="M1005" s="251">
        <f ca="1">IF(A18taxstdlife="n/a","n/a",IF(A18taxstdlife="",0,IF(M$3&gt;(A18stdlife+$E1005),((INDEX('PTRM input'!$G$385:$P$434,A18offset,$E1005)-INDEX('PTRM input'!$G$277:$P$326,A18offset,$E1005))*OFFSET($F$7,0,$E1005))-SUM($G1005:L1005),(((INDEX('PTRM input'!$G$385:$P$434,A18offset,$E1005)-INDEX('PTRM input'!$G$277:$P$326,A18offset,$E1005))*OFFSET($F$7,0,$E1005))-SUM($G1005:L1005))*(OFFSET('PTRM input'!$G$477,0,$E1005-1)/A18taxstdlife))))</f>
        <v>0</v>
      </c>
      <c r="N1005" s="251">
        <f ca="1">IF(A18taxstdlife="n/a","n/a",IF(A18taxstdlife="",0,IF(N$3&gt;(A18stdlife+$E1005),((INDEX('PTRM input'!$G$385:$P$434,A18offset,$E1005)-INDEX('PTRM input'!$G$277:$P$326,A18offset,$E1005))*OFFSET($F$7,0,$E1005))-SUM($G1005:M1005),(((INDEX('PTRM input'!$G$385:$P$434,A18offset,$E1005)-INDEX('PTRM input'!$G$277:$P$326,A18offset,$E1005))*OFFSET($F$7,0,$E1005))-SUM($G1005:M1005))*(OFFSET('PTRM input'!$G$477,0,$E1005-1)/A18taxstdlife))))</f>
        <v>0</v>
      </c>
      <c r="O1005" s="251">
        <f ca="1">IF(A18taxstdlife="n/a","n/a",IF(A18taxstdlife="",0,IF(O$3&gt;(A18stdlife+$E1005),((INDEX('PTRM input'!$G$385:$P$434,A18offset,$E1005)-INDEX('PTRM input'!$G$277:$P$326,A18offset,$E1005))*OFFSET($F$7,0,$E1005))-SUM($G1005:N1005),(((INDEX('PTRM input'!$G$385:$P$434,A18offset,$E1005)-INDEX('PTRM input'!$G$277:$P$326,A18offset,$E1005))*OFFSET($F$7,0,$E1005))-SUM($G1005:N1005))*(OFFSET('PTRM input'!$G$477,0,$E1005-1)/A18taxstdlife))))</f>
        <v>0</v>
      </c>
      <c r="P1005" s="251">
        <f ca="1">IF(A18taxstdlife="n/a","n/a",IF(A18taxstdlife="",0,IF(P$3&gt;(A18stdlife+$E1005),((INDEX('PTRM input'!$G$385:$P$434,A18offset,$E1005)-INDEX('PTRM input'!$G$277:$P$326,A18offset,$E1005))*OFFSET($F$7,0,$E1005))-SUM($G1005:O1005),(((INDEX('PTRM input'!$G$385:$P$434,A18offset,$E1005)-INDEX('PTRM input'!$G$277:$P$326,A18offset,$E1005))*OFFSET($F$7,0,$E1005))-SUM($G1005:O1005))*(OFFSET('PTRM input'!$G$477,0,$E1005-1)/A18taxstdlife))))</f>
        <v>0</v>
      </c>
      <c r="Q1005" s="251">
        <f ca="1">IF(A18taxstdlife="n/a","n/a",IF(A18taxstdlife="",0,IF(Q$3&gt;(A18stdlife+$E1005),((INDEX('PTRM input'!$G$385:$P$434,A18offset,$E1005)-INDEX('PTRM input'!$G$277:$P$326,A18offset,$E1005))*OFFSET($F$7,0,$E1005))-SUM($G1005:P1005),(((INDEX('PTRM input'!$G$385:$P$434,A18offset,$E1005)-INDEX('PTRM input'!$G$277:$P$326,A18offset,$E1005))*OFFSET($F$7,0,$E1005))-SUM($G1005:P1005))*(OFFSET('PTRM input'!$G$477,0,$E1005-1)/A18taxstdlife))))</f>
        <v>0</v>
      </c>
      <c r="R1005" s="251">
        <f ca="1">IF(A18taxstdlife="n/a","n/a",IF(A18taxstdlife="",0,IF(R$3&gt;(A18stdlife+$E1005),((INDEX('PTRM input'!$G$385:$P$434,A18offset,$E1005)-INDEX('PTRM input'!$G$277:$P$326,A18offset,$E1005))*OFFSET($F$7,0,$E1005))-SUM($G1005:Q1005),(((INDEX('PTRM input'!$G$385:$P$434,A18offset,$E1005)-INDEX('PTRM input'!$G$277:$P$326,A18offset,$E1005))*OFFSET($F$7,0,$E1005))-SUM($G1005:Q1005))*(OFFSET('PTRM input'!$G$477,0,$E1005-1)/A18taxstdlife))))</f>
        <v>0</v>
      </c>
      <c r="S1005" s="251">
        <f ca="1">IF(A18taxstdlife="n/a","n/a",IF(A18taxstdlife="",0,IF(S$3&gt;(A18stdlife+$E1005),((INDEX('PTRM input'!$G$385:$P$434,A18offset,$E1005)-INDEX('PTRM input'!$G$277:$P$326,A18offset,$E1005))*OFFSET($F$7,0,$E1005))-SUM($G1005:R1005),(((INDEX('PTRM input'!$G$385:$P$434,A18offset,$E1005)-INDEX('PTRM input'!$G$277:$P$326,A18offset,$E1005))*OFFSET($F$7,0,$E1005))-SUM($G1005:R1005))*(OFFSET('PTRM input'!$G$477,0,$E1005-1)/A18taxstdlife))))</f>
        <v>0</v>
      </c>
      <c r="T1005" s="251">
        <f ca="1">IF(A18taxstdlife="n/a","n/a",IF(A18taxstdlife="",0,IF(T$3&gt;(A18stdlife+$E1005),((INDEX('PTRM input'!$G$385:$P$434,A18offset,$E1005)-INDEX('PTRM input'!$G$277:$P$326,A18offset,$E1005))*OFFSET($F$7,0,$E1005))-SUM($G1005:S1005),(((INDEX('PTRM input'!$G$385:$P$434,A18offset,$E1005)-INDEX('PTRM input'!$G$277:$P$326,A18offset,$E1005))*OFFSET($F$7,0,$E1005))-SUM($G1005:S1005))*(OFFSET('PTRM input'!$G$477,0,$E1005-1)/A18taxstdlife))))</f>
        <v>0</v>
      </c>
      <c r="U1005" s="251">
        <f ca="1">IF(A18taxstdlife="n/a","n/a",IF(A18taxstdlife="",0,IF(U$3&gt;(A18stdlife+$E1005),((INDEX('PTRM input'!$G$385:$P$434,A18offset,$E1005)-INDEX('PTRM input'!$G$277:$P$326,A18offset,$E1005))*OFFSET($F$7,0,$E1005))-SUM($G1005:T1005),(((INDEX('PTRM input'!$G$385:$P$434,A18offset,$E1005)-INDEX('PTRM input'!$G$277:$P$326,A18offset,$E1005))*OFFSET($F$7,0,$E1005))-SUM($G1005:T1005))*(OFFSET('PTRM input'!$G$477,0,$E1005-1)/A18taxstdlife))))</f>
        <v>0</v>
      </c>
      <c r="V1005" s="251">
        <f ca="1">IF(A18taxstdlife="n/a","n/a",IF(A18taxstdlife="",0,IF(V$3&gt;(A18stdlife+$E1005),((INDEX('PTRM input'!$G$385:$P$434,A18offset,$E1005)-INDEX('PTRM input'!$G$277:$P$326,A18offset,$E1005))*OFFSET($F$7,0,$E1005))-SUM($G1005:U1005),(((INDEX('PTRM input'!$G$385:$P$434,A18offset,$E1005)-INDEX('PTRM input'!$G$277:$P$326,A18offset,$E1005))*OFFSET($F$7,0,$E1005))-SUM($G1005:U1005))*(OFFSET('PTRM input'!$G$477,0,$E1005-1)/A18taxstdlife))))</f>
        <v>0</v>
      </c>
      <c r="W1005" s="251">
        <f ca="1">IF(A18taxstdlife="n/a","n/a",IF(A18taxstdlife="",0,IF(W$3&gt;(A18stdlife+$E1005),((INDEX('PTRM input'!$G$385:$P$434,A18offset,$E1005)-INDEX('PTRM input'!$G$277:$P$326,A18offset,$E1005))*OFFSET($F$7,0,$E1005))-SUM($G1005:V1005),(((INDEX('PTRM input'!$G$385:$P$434,A18offset,$E1005)-INDEX('PTRM input'!$G$277:$P$326,A18offset,$E1005))*OFFSET($F$7,0,$E1005))-SUM($G1005:V1005))*(OFFSET('PTRM input'!$G$477,0,$E1005-1)/A18taxstdlife))))</f>
        <v>0</v>
      </c>
      <c r="X1005" s="251">
        <f ca="1">IF(A18taxstdlife="n/a","n/a",IF(A18taxstdlife="",0,IF(X$3&gt;(A18stdlife+$E1005),((INDEX('PTRM input'!$G$385:$P$434,A18offset,$E1005)-INDEX('PTRM input'!$G$277:$P$326,A18offset,$E1005))*OFFSET($F$7,0,$E1005))-SUM($G1005:W1005),(((INDEX('PTRM input'!$G$385:$P$434,A18offset,$E1005)-INDEX('PTRM input'!$G$277:$P$326,A18offset,$E1005))*OFFSET($F$7,0,$E1005))-SUM($G1005:W1005))*(OFFSET('PTRM input'!$G$477,0,$E1005-1)/A18taxstdlife))))</f>
        <v>0</v>
      </c>
      <c r="Y1005" s="251">
        <f ca="1">IF(A18taxstdlife="n/a","n/a",IF(A18taxstdlife="",0,IF(Y$3&gt;(A18stdlife+$E1005),((INDEX('PTRM input'!$G$385:$P$434,A18offset,$E1005)-INDEX('PTRM input'!$G$277:$P$326,A18offset,$E1005))*OFFSET($F$7,0,$E1005))-SUM($G1005:X1005),(((INDEX('PTRM input'!$G$385:$P$434,A18offset,$E1005)-INDEX('PTRM input'!$G$277:$P$326,A18offset,$E1005))*OFFSET($F$7,0,$E1005))-SUM($G1005:X1005))*(OFFSET('PTRM input'!$G$477,0,$E1005-1)/A18taxstdlife))))</f>
        <v>0</v>
      </c>
      <c r="Z1005" s="251">
        <f ca="1">IF(A18taxstdlife="n/a","n/a",IF(A18taxstdlife="",0,IF(Z$3&gt;(A18stdlife+$E1005),((INDEX('PTRM input'!$G$385:$P$434,A18offset,$E1005)-INDEX('PTRM input'!$G$277:$P$326,A18offset,$E1005))*OFFSET($F$7,0,$E1005))-SUM($G1005:Y1005),(((INDEX('PTRM input'!$G$385:$P$434,A18offset,$E1005)-INDEX('PTRM input'!$G$277:$P$326,A18offset,$E1005))*OFFSET($F$7,0,$E1005))-SUM($G1005:Y1005))*(OFFSET('PTRM input'!$G$477,0,$E1005-1)/A18taxstdlife))))</f>
        <v>0</v>
      </c>
      <c r="AA1005" s="251">
        <f ca="1">IF(A18taxstdlife="n/a","n/a",IF(A18taxstdlife="",0,IF(AA$3&gt;(A18stdlife+$E1005),((INDEX('PTRM input'!$G$385:$P$434,A18offset,$E1005)-INDEX('PTRM input'!$G$277:$P$326,A18offset,$E1005))*OFFSET($F$7,0,$E1005))-SUM($G1005:Z1005),(((INDEX('PTRM input'!$G$385:$P$434,A18offset,$E1005)-INDEX('PTRM input'!$G$277:$P$326,A18offset,$E1005))*OFFSET($F$7,0,$E1005))-SUM($G1005:Z1005))*(OFFSET('PTRM input'!$G$477,0,$E1005-1)/A18taxstdlife))))</f>
        <v>0</v>
      </c>
      <c r="AB1005" s="251">
        <f ca="1">IF(A18taxstdlife="n/a","n/a",IF(A18taxstdlife="",0,IF(AB$3&gt;(A18stdlife+$E1005),((INDEX('PTRM input'!$G$385:$P$434,A18offset,$E1005)-INDEX('PTRM input'!$G$277:$P$326,A18offset,$E1005))*OFFSET($F$7,0,$E1005))-SUM($G1005:AA1005),(((INDEX('PTRM input'!$G$385:$P$434,A18offset,$E1005)-INDEX('PTRM input'!$G$277:$P$326,A18offset,$E1005))*OFFSET($F$7,0,$E1005))-SUM($G1005:AA1005))*(OFFSET('PTRM input'!$G$477,0,$E1005-1)/A18taxstdlife))))</f>
        <v>0</v>
      </c>
      <c r="AC1005" s="251">
        <f ca="1">IF(A18taxstdlife="n/a","n/a",IF(A18taxstdlife="",0,IF(AC$3&gt;(A18stdlife+$E1005),((INDEX('PTRM input'!$G$385:$P$434,A18offset,$E1005)-INDEX('PTRM input'!$G$277:$P$326,A18offset,$E1005))*OFFSET($F$7,0,$E1005))-SUM($G1005:AB1005),(((INDEX('PTRM input'!$G$385:$P$434,A18offset,$E1005)-INDEX('PTRM input'!$G$277:$P$326,A18offset,$E1005))*OFFSET($F$7,0,$E1005))-SUM($G1005:AB1005))*(OFFSET('PTRM input'!$G$477,0,$E1005-1)/A18taxstdlife))))</f>
        <v>0</v>
      </c>
      <c r="AD1005" s="251">
        <f ca="1">IF(A18taxstdlife="n/a","n/a",IF(A18taxstdlife="",0,IF(AD$3&gt;(A18stdlife+$E1005),((INDEX('PTRM input'!$G$385:$P$434,A18offset,$E1005)-INDEX('PTRM input'!$G$277:$P$326,A18offset,$E1005))*OFFSET($F$7,0,$E1005))-SUM($G1005:AC1005),(((INDEX('PTRM input'!$G$385:$P$434,A18offset,$E1005)-INDEX('PTRM input'!$G$277:$P$326,A18offset,$E1005))*OFFSET($F$7,0,$E1005))-SUM($G1005:AC1005))*(OFFSET('PTRM input'!$G$477,0,$E1005-1)/A18taxstdlife))))</f>
        <v>0</v>
      </c>
      <c r="AE1005" s="251">
        <f ca="1">IF(A18taxstdlife="n/a","n/a",IF(A18taxstdlife="",0,IF(AE$3&gt;(A18stdlife+$E1005),((INDEX('PTRM input'!$G$385:$P$434,A18offset,$E1005)-INDEX('PTRM input'!$G$277:$P$326,A18offset,$E1005))*OFFSET($F$7,0,$E1005))-SUM($G1005:AD1005),(((INDEX('PTRM input'!$G$385:$P$434,A18offset,$E1005)-INDEX('PTRM input'!$G$277:$P$326,A18offset,$E1005))*OFFSET($F$7,0,$E1005))-SUM($G1005:AD1005))*(OFFSET('PTRM input'!$G$477,0,$E1005-1)/A18taxstdlife))))</f>
        <v>0</v>
      </c>
      <c r="AF1005" s="251">
        <f ca="1">IF(A18taxstdlife="n/a","n/a",IF(A18taxstdlife="",0,IF(AF$3&gt;(A18stdlife+$E1005),((INDEX('PTRM input'!$G$385:$P$434,A18offset,$E1005)-INDEX('PTRM input'!$G$277:$P$326,A18offset,$E1005))*OFFSET($F$7,0,$E1005))-SUM($G1005:AE1005),(((INDEX('PTRM input'!$G$385:$P$434,A18offset,$E1005)-INDEX('PTRM input'!$G$277:$P$326,A18offset,$E1005))*OFFSET($F$7,0,$E1005))-SUM($G1005:AE1005))*(OFFSET('PTRM input'!$G$477,0,$E1005-1)/A18taxstdlife))))</f>
        <v>0</v>
      </c>
      <c r="AG1005" s="251">
        <f ca="1">IF(A18taxstdlife="n/a","n/a",IF(A18taxstdlife="",0,IF(AG$3&gt;(A18stdlife+$E1005),((INDEX('PTRM input'!$G$385:$P$434,A18offset,$E1005)-INDEX('PTRM input'!$G$277:$P$326,A18offset,$E1005))*OFFSET($F$7,0,$E1005))-SUM($G1005:AF1005),(((INDEX('PTRM input'!$G$385:$P$434,A18offset,$E1005)-INDEX('PTRM input'!$G$277:$P$326,A18offset,$E1005))*OFFSET($F$7,0,$E1005))-SUM($G1005:AF1005))*(OFFSET('PTRM input'!$G$477,0,$E1005-1)/A18taxstdlife))))</f>
        <v>0</v>
      </c>
      <c r="AH1005" s="251">
        <f ca="1">IF(A18taxstdlife="n/a","n/a",IF(A18taxstdlife="",0,IF(AH$3&gt;(A18stdlife+$E1005),((INDEX('PTRM input'!$G$385:$P$434,A18offset,$E1005)-INDEX('PTRM input'!$G$277:$P$326,A18offset,$E1005))*OFFSET($F$7,0,$E1005))-SUM($G1005:AG1005),(((INDEX('PTRM input'!$G$385:$P$434,A18offset,$E1005)-INDEX('PTRM input'!$G$277:$P$326,A18offset,$E1005))*OFFSET($F$7,0,$E1005))-SUM($G1005:AG1005))*(OFFSET('PTRM input'!$G$477,0,$E1005-1)/A18taxstdlife))))</f>
        <v>0</v>
      </c>
      <c r="AI1005" s="251">
        <f ca="1">IF(A18taxstdlife="n/a","n/a",IF(A18taxstdlife="",0,IF(AI$3&gt;(A18stdlife+$E1005),((INDEX('PTRM input'!$G$385:$P$434,A18offset,$E1005)-INDEX('PTRM input'!$G$277:$P$326,A18offset,$E1005))*OFFSET($F$7,0,$E1005))-SUM($G1005:AH1005),(((INDEX('PTRM input'!$G$385:$P$434,A18offset,$E1005)-INDEX('PTRM input'!$G$277:$P$326,A18offset,$E1005))*OFFSET($F$7,0,$E1005))-SUM($G1005:AH1005))*(OFFSET('PTRM input'!$G$477,0,$E1005-1)/A18taxstdlife))))</f>
        <v>0</v>
      </c>
      <c r="AJ1005" s="251">
        <f ca="1">IF(A18taxstdlife="n/a","n/a",IF(A18taxstdlife="",0,IF(AJ$3&gt;(A18stdlife+$E1005),((INDEX('PTRM input'!$G$385:$P$434,A18offset,$E1005)-INDEX('PTRM input'!$G$277:$P$326,A18offset,$E1005))*OFFSET($F$7,0,$E1005))-SUM($G1005:AI1005),(((INDEX('PTRM input'!$G$385:$P$434,A18offset,$E1005)-INDEX('PTRM input'!$G$277:$P$326,A18offset,$E1005))*OFFSET($F$7,0,$E1005))-SUM($G1005:AI1005))*(OFFSET('PTRM input'!$G$477,0,$E1005-1)/A18taxstdlife))))</f>
        <v>0</v>
      </c>
      <c r="AK1005" s="251">
        <f ca="1">IF(A18taxstdlife="n/a","n/a",IF(A18taxstdlife="",0,IF(AK$3&gt;(A18stdlife+$E1005),((INDEX('PTRM input'!$G$385:$P$434,A18offset,$E1005)-INDEX('PTRM input'!$G$277:$P$326,A18offset,$E1005))*OFFSET($F$7,0,$E1005))-SUM($G1005:AJ1005),(((INDEX('PTRM input'!$G$385:$P$434,A18offset,$E1005)-INDEX('PTRM input'!$G$277:$P$326,A18offset,$E1005))*OFFSET($F$7,0,$E1005))-SUM($G1005:AJ1005))*(OFFSET('PTRM input'!$G$477,0,$E1005-1)/A18taxstdlife))))</f>
        <v>0</v>
      </c>
      <c r="AL1005" s="251">
        <f ca="1">IF(A18taxstdlife="n/a","n/a",IF(A18taxstdlife="",0,IF(AL$3&gt;(A18stdlife+$E1005),((INDEX('PTRM input'!$G$385:$P$434,A18offset,$E1005)-INDEX('PTRM input'!$G$277:$P$326,A18offset,$E1005))*OFFSET($F$7,0,$E1005))-SUM($G1005:AK1005),(((INDEX('PTRM input'!$G$385:$P$434,A18offset,$E1005)-INDEX('PTRM input'!$G$277:$P$326,A18offset,$E1005))*OFFSET($F$7,0,$E1005))-SUM($G1005:AK1005))*(OFFSET('PTRM input'!$G$477,0,$E1005-1)/A18taxstdlife))))</f>
        <v>0</v>
      </c>
      <c r="AM1005" s="251">
        <f ca="1">IF(A18taxstdlife="n/a","n/a",IF(A18taxstdlife="",0,IF(AM$3&gt;(A18stdlife+$E1005),((INDEX('PTRM input'!$G$385:$P$434,A18offset,$E1005)-INDEX('PTRM input'!$G$277:$P$326,A18offset,$E1005))*OFFSET($F$7,0,$E1005))-SUM($G1005:AL1005),(((INDEX('PTRM input'!$G$385:$P$434,A18offset,$E1005)-INDEX('PTRM input'!$G$277:$P$326,A18offset,$E1005))*OFFSET($F$7,0,$E1005))-SUM($G1005:AL1005))*(OFFSET('PTRM input'!$G$477,0,$E1005-1)/A18taxstdlife))))</f>
        <v>0</v>
      </c>
      <c r="AN1005" s="251">
        <f ca="1">IF(A18taxstdlife="n/a","n/a",IF(A18taxstdlife="",0,IF(AN$3&gt;(A18stdlife+$E1005),((INDEX('PTRM input'!$G$385:$P$434,A18offset,$E1005)-INDEX('PTRM input'!$G$277:$P$326,A18offset,$E1005))*OFFSET($F$7,0,$E1005))-SUM($G1005:AM1005),(((INDEX('PTRM input'!$G$385:$P$434,A18offset,$E1005)-INDEX('PTRM input'!$G$277:$P$326,A18offset,$E1005))*OFFSET($F$7,0,$E1005))-SUM($G1005:AM1005))*(OFFSET('PTRM input'!$G$477,0,$E1005-1)/A18taxstdlife))))</f>
        <v>0</v>
      </c>
      <c r="AO1005" s="251">
        <f ca="1">IF(A18taxstdlife="n/a","n/a",IF(A18taxstdlife="",0,IF(AO$3&gt;(A18stdlife+$E1005),((INDEX('PTRM input'!$G$385:$P$434,A18offset,$E1005)-INDEX('PTRM input'!$G$277:$P$326,A18offset,$E1005))*OFFSET($F$7,0,$E1005))-SUM($G1005:AN1005),(((INDEX('PTRM input'!$G$385:$P$434,A18offset,$E1005)-INDEX('PTRM input'!$G$277:$P$326,A18offset,$E1005))*OFFSET($F$7,0,$E1005))-SUM($G1005:AN1005))*(OFFSET('PTRM input'!$G$477,0,$E1005-1)/A18taxstdlife))))</f>
        <v>0</v>
      </c>
      <c r="AP1005" s="251">
        <f ca="1">IF(A18taxstdlife="n/a","n/a",IF(A18taxstdlife="",0,IF(AP$3&gt;(A18stdlife+$E1005),((INDEX('PTRM input'!$G$385:$P$434,A18offset,$E1005)-INDEX('PTRM input'!$G$277:$P$326,A18offset,$E1005))*OFFSET($F$7,0,$E1005))-SUM($G1005:AO1005),(((INDEX('PTRM input'!$G$385:$P$434,A18offset,$E1005)-INDEX('PTRM input'!$G$277:$P$326,A18offset,$E1005))*OFFSET($F$7,0,$E1005))-SUM($G1005:AO1005))*(OFFSET('PTRM input'!$G$477,0,$E1005-1)/A18taxstdlife))))</f>
        <v>0</v>
      </c>
      <c r="AQ1005" s="251">
        <f ca="1">IF(A18taxstdlife="n/a","n/a",IF(A18taxstdlife="",0,IF(AQ$3&gt;(A18stdlife+$E1005),((INDEX('PTRM input'!$G$385:$P$434,A18offset,$E1005)-INDEX('PTRM input'!$G$277:$P$326,A18offset,$E1005))*OFFSET($F$7,0,$E1005))-SUM($G1005:AP1005),(((INDEX('PTRM input'!$G$385:$P$434,A18offset,$E1005)-INDEX('PTRM input'!$G$277:$P$326,A18offset,$E1005))*OFFSET($F$7,0,$E1005))-SUM($G1005:AP1005))*(OFFSET('PTRM input'!$G$477,0,$E1005-1)/A18taxstdlife))))</f>
        <v>0</v>
      </c>
      <c r="AR1005" s="251">
        <f ca="1">IF(A18taxstdlife="n/a","n/a",IF(A18taxstdlife="",0,IF(AR$3&gt;(A18stdlife+$E1005),((INDEX('PTRM input'!$G$385:$P$434,A18offset,$E1005)-INDEX('PTRM input'!$G$277:$P$326,A18offset,$E1005))*OFFSET($F$7,0,$E1005))-SUM($G1005:AQ1005),(((INDEX('PTRM input'!$G$385:$P$434,A18offset,$E1005)-INDEX('PTRM input'!$G$277:$P$326,A18offset,$E1005))*OFFSET($F$7,0,$E1005))-SUM($G1005:AQ1005))*(OFFSET('PTRM input'!$G$477,0,$E1005-1)/A18taxstdlife))))</f>
        <v>0</v>
      </c>
      <c r="AS1005" s="251">
        <f ca="1">IF(A18taxstdlife="n/a","n/a",IF(A18taxstdlife="",0,IF(AS$3&gt;(A18stdlife+$E1005),((INDEX('PTRM input'!$G$385:$P$434,A18offset,$E1005)-INDEX('PTRM input'!$G$277:$P$326,A18offset,$E1005))*OFFSET($F$7,0,$E1005))-SUM($G1005:AR1005),(((INDEX('PTRM input'!$G$385:$P$434,A18offset,$E1005)-INDEX('PTRM input'!$G$277:$P$326,A18offset,$E1005))*OFFSET($F$7,0,$E1005))-SUM($G1005:AR1005))*(OFFSET('PTRM input'!$G$477,0,$E1005-1)/A18taxstdlife))))</f>
        <v>0</v>
      </c>
      <c r="AT1005" s="251">
        <f ca="1">IF(A18taxstdlife="n/a","n/a",IF(A18taxstdlife="",0,IF(AT$3&gt;(A18stdlife+$E1005),((INDEX('PTRM input'!$G$385:$P$434,A18offset,$E1005)-INDEX('PTRM input'!$G$277:$P$326,A18offset,$E1005))*OFFSET($F$7,0,$E1005))-SUM($G1005:AS1005),(((INDEX('PTRM input'!$G$385:$P$434,A18offset,$E1005)-INDEX('PTRM input'!$G$277:$P$326,A18offset,$E1005))*OFFSET($F$7,0,$E1005))-SUM($G1005:AS1005))*(OFFSET('PTRM input'!$G$477,0,$E1005-1)/A18taxstdlife))))</f>
        <v>0</v>
      </c>
      <c r="AU1005" s="251">
        <f ca="1">IF(A18taxstdlife="n/a","n/a",IF(A18taxstdlife="",0,IF(AU$3&gt;(A18stdlife+$E1005),((INDEX('PTRM input'!$G$385:$P$434,A18offset,$E1005)-INDEX('PTRM input'!$G$277:$P$326,A18offset,$E1005))*OFFSET($F$7,0,$E1005))-SUM($G1005:AT1005),(((INDEX('PTRM input'!$G$385:$P$434,A18offset,$E1005)-INDEX('PTRM input'!$G$277:$P$326,A18offset,$E1005))*OFFSET($F$7,0,$E1005))-SUM($G1005:AT1005))*(OFFSET('PTRM input'!$G$477,0,$E1005-1)/A18taxstdlife))))</f>
        <v>0</v>
      </c>
      <c r="AV1005" s="251">
        <f ca="1">IF(A18taxstdlife="n/a","n/a",IF(A18taxstdlife="",0,IF(AV$3&gt;(A18stdlife+$E1005),((INDEX('PTRM input'!$G$385:$P$434,A18offset,$E1005)-INDEX('PTRM input'!$G$277:$P$326,A18offset,$E1005))*OFFSET($F$7,0,$E1005))-SUM($G1005:AU1005),(((INDEX('PTRM input'!$G$385:$P$434,A18offset,$E1005)-INDEX('PTRM input'!$G$277:$P$326,A18offset,$E1005))*OFFSET($F$7,0,$E1005))-SUM($G1005:AU1005))*(OFFSET('PTRM input'!$G$477,0,$E1005-1)/A18taxstdlife))))</f>
        <v>0</v>
      </c>
      <c r="AW1005" s="251">
        <f ca="1">IF(A18taxstdlife="n/a","n/a",IF(A18taxstdlife="",0,IF(AW$3&gt;(A18stdlife+$E1005),((INDEX('PTRM input'!$G$385:$P$434,A18offset,$E1005)-INDEX('PTRM input'!$G$277:$P$326,A18offset,$E1005))*OFFSET($F$7,0,$E1005))-SUM($G1005:AV1005),(((INDEX('PTRM input'!$G$385:$P$434,A18offset,$E1005)-INDEX('PTRM input'!$G$277:$P$326,A18offset,$E1005))*OFFSET($F$7,0,$E1005))-SUM($G1005:AV1005))*(OFFSET('PTRM input'!$G$477,0,$E1005-1)/A18taxstdlife))))</f>
        <v>0</v>
      </c>
      <c r="AX1005" s="251">
        <f ca="1">IF(A18taxstdlife="n/a","n/a",IF(A18taxstdlife="",0,IF(AX$3&gt;(A18stdlife+$E1005),((INDEX('PTRM input'!$G$385:$P$434,A18offset,$E1005)-INDEX('PTRM input'!$G$277:$P$326,A18offset,$E1005))*OFFSET($F$7,0,$E1005))-SUM($G1005:AW1005),(((INDEX('PTRM input'!$G$385:$P$434,A18offset,$E1005)-INDEX('PTRM input'!$G$277:$P$326,A18offset,$E1005))*OFFSET($F$7,0,$E1005))-SUM($G1005:AW1005))*(OFFSET('PTRM input'!$G$477,0,$E1005-1)/A18taxstdlife))))</f>
        <v>0</v>
      </c>
      <c r="AY1005" s="251">
        <f ca="1">IF(A18taxstdlife="n/a","n/a",IF(A18taxstdlife="",0,IF(AY$3&gt;(A18stdlife+$E1005),((INDEX('PTRM input'!$G$385:$P$434,A18offset,$E1005)-INDEX('PTRM input'!$G$277:$P$326,A18offset,$E1005))*OFFSET($F$7,0,$E1005))-SUM($G1005:AX1005),(((INDEX('PTRM input'!$G$385:$P$434,A18offset,$E1005)-INDEX('PTRM input'!$G$277:$P$326,A18offset,$E1005))*OFFSET($F$7,0,$E1005))-SUM($G1005:AX1005))*(OFFSET('PTRM input'!$G$477,0,$E1005-1)/A18taxstdlife))))</f>
        <v>0</v>
      </c>
      <c r="AZ1005" s="251">
        <f ca="1">IF(A18taxstdlife="n/a","n/a",IF(A18taxstdlife="",0,IF(AZ$3&gt;(A18stdlife+$E1005),((INDEX('PTRM input'!$G$385:$P$434,A18offset,$E1005)-INDEX('PTRM input'!$G$277:$P$326,A18offset,$E1005))*OFFSET($F$7,0,$E1005))-SUM($G1005:AY1005),(((INDEX('PTRM input'!$G$385:$P$434,A18offset,$E1005)-INDEX('PTRM input'!$G$277:$P$326,A18offset,$E1005))*OFFSET($F$7,0,$E1005))-SUM($G1005:AY1005))*(OFFSET('PTRM input'!$G$477,0,$E1005-1)/A18taxstdlife))))</f>
        <v>0</v>
      </c>
      <c r="BA1005" s="251">
        <f ca="1">IF(A18taxstdlife="n/a","n/a",IF(A18taxstdlife="",0,IF(BA$3&gt;(A18stdlife+$E1005),((INDEX('PTRM input'!$G$385:$P$434,A18offset,$E1005)-INDEX('PTRM input'!$G$277:$P$326,A18offset,$E1005))*OFFSET($F$7,0,$E1005))-SUM($G1005:AZ1005),(((INDEX('PTRM input'!$G$385:$P$434,A18offset,$E1005)-INDEX('PTRM input'!$G$277:$P$326,A18offset,$E1005))*OFFSET($F$7,0,$E1005))-SUM($G1005:AZ1005))*(OFFSET('PTRM input'!$G$477,0,$E1005-1)/A18taxstdlife))))</f>
        <v>0</v>
      </c>
      <c r="BB1005" s="251">
        <f ca="1">IF(A18taxstdlife="n/a","n/a",IF(A18taxstdlife="",0,IF(BB$3&gt;(A18stdlife+$E1005),((INDEX('PTRM input'!$G$385:$P$434,A18offset,$E1005)-INDEX('PTRM input'!$G$277:$P$326,A18offset,$E1005))*OFFSET($F$7,0,$E1005))-SUM($G1005:BA1005),(((INDEX('PTRM input'!$G$385:$P$434,A18offset,$E1005)-INDEX('PTRM input'!$G$277:$P$326,A18offset,$E1005))*OFFSET($F$7,0,$E1005))-SUM($G1005:BA1005))*(OFFSET('PTRM input'!$G$477,0,$E1005-1)/A18taxstdlife))))</f>
        <v>0</v>
      </c>
      <c r="BC1005" s="251">
        <f ca="1">IF(A18taxstdlife="n/a","n/a",IF(A18taxstdlife="",0,IF(BC$3&gt;(A18stdlife+$E1005),((INDEX('PTRM input'!$G$385:$P$434,A18offset,$E1005)-INDEX('PTRM input'!$G$277:$P$326,A18offset,$E1005))*OFFSET($F$7,0,$E1005))-SUM($G1005:BB1005),(((INDEX('PTRM input'!$G$385:$P$434,A18offset,$E1005)-INDEX('PTRM input'!$G$277:$P$326,A18offset,$E1005))*OFFSET($F$7,0,$E1005))-SUM($G1005:BB1005))*(OFFSET('PTRM input'!$G$477,0,$E1005-1)/A18taxstdlife))))</f>
        <v>0</v>
      </c>
      <c r="BD1005" s="251">
        <f ca="1">IF(A18taxstdlife="n/a","n/a",IF(A18taxstdlife="",0,IF(BD$3&gt;(A18stdlife+$E1005),((INDEX('PTRM input'!$G$385:$P$434,A18offset,$E1005)-INDEX('PTRM input'!$G$277:$P$326,A18offset,$E1005))*OFFSET($F$7,0,$E1005))-SUM($G1005:BC1005),(((INDEX('PTRM input'!$G$385:$P$434,A18offset,$E1005)-INDEX('PTRM input'!$G$277:$P$326,A18offset,$E1005))*OFFSET($F$7,0,$E1005))-SUM($G1005:BC1005))*(OFFSET('PTRM input'!$G$477,0,$E1005-1)/A18taxstdlife))))</f>
        <v>0</v>
      </c>
      <c r="BE1005" s="251">
        <f ca="1">IF(A18taxstdlife="n/a","n/a",IF(A18taxstdlife="",0,IF(BE$3&gt;(A18stdlife+$E1005),((INDEX('PTRM input'!$G$385:$P$434,A18offset,$E1005)-INDEX('PTRM input'!$G$277:$P$326,A18offset,$E1005))*OFFSET($F$7,0,$E1005))-SUM($G1005:BD1005),(((INDEX('PTRM input'!$G$385:$P$434,A18offset,$E1005)-INDEX('PTRM input'!$G$277:$P$326,A18offset,$E1005))*OFFSET($F$7,0,$E1005))-SUM($G1005:BD1005))*(OFFSET('PTRM input'!$G$477,0,$E1005-1)/A18taxstdlife))))</f>
        <v>0</v>
      </c>
      <c r="BF1005" s="251">
        <f ca="1">IF(A18taxstdlife="n/a","n/a",IF(A18taxstdlife="",0,IF(BF$3&gt;(A18stdlife+$E1005),((INDEX('PTRM input'!$G$385:$P$434,A18offset,$E1005)-INDEX('PTRM input'!$G$277:$P$326,A18offset,$E1005))*OFFSET($F$7,0,$E1005))-SUM($G1005:BE1005),(((INDEX('PTRM input'!$G$385:$P$434,A18offset,$E1005)-INDEX('PTRM input'!$G$277:$P$326,A18offset,$E1005))*OFFSET($F$7,0,$E1005))-SUM($G1005:BE1005))*(OFFSET('PTRM input'!$G$477,0,$E1005-1)/A18taxstdlife))))</f>
        <v>0</v>
      </c>
      <c r="BG1005" s="251">
        <f ca="1">IF(A18taxstdlife="n/a","n/a",IF(A18taxstdlife="",0,IF(BG$3&gt;(A18stdlife+$E1005),((INDEX('PTRM input'!$G$385:$P$434,A18offset,$E1005)-INDEX('PTRM input'!$G$277:$P$326,A18offset,$E1005))*OFFSET($F$7,0,$E1005))-SUM($G1005:BF1005),(((INDEX('PTRM input'!$G$385:$P$434,A18offset,$E1005)-INDEX('PTRM input'!$G$277:$P$326,A18offset,$E1005))*OFFSET($F$7,0,$E1005))-SUM($G1005:BF1005))*(OFFSET('PTRM input'!$G$477,0,$E1005-1)/A18taxstdlife))))</f>
        <v>0</v>
      </c>
      <c r="BH1005" s="251">
        <f ca="1">IF(A18taxstdlife="n/a","n/a",IF(A18taxstdlife="",0,IF(BH$3&gt;(A18stdlife+$E1005),((INDEX('PTRM input'!$G$385:$P$434,A18offset,$E1005)-INDEX('PTRM input'!$G$277:$P$326,A18offset,$E1005))*OFFSET($F$7,0,$E1005))-SUM($G1005:BG1005),(((INDEX('PTRM input'!$G$385:$P$434,A18offset,$E1005)-INDEX('PTRM input'!$G$277:$P$326,A18offset,$E1005))*OFFSET($F$7,0,$E1005))-SUM($G1005:BG1005))*(OFFSET('PTRM input'!$G$477,0,$E1005-1)/A18taxstdlife))))</f>
        <v>0</v>
      </c>
      <c r="BI1005" s="251">
        <f ca="1">IF(A18taxstdlife="n/a","n/a",IF(A18taxstdlife="",0,IF(BI$3&gt;(A18stdlife+$E1005),((INDEX('PTRM input'!$G$385:$P$434,A18offset,$E1005)-INDEX('PTRM input'!$G$277:$P$326,A18offset,$E1005))*OFFSET($F$7,0,$E1005))-SUM($G1005:BH1005),(((INDEX('PTRM input'!$G$385:$P$434,A18offset,$E1005)-INDEX('PTRM input'!$G$277:$P$326,A18offset,$E1005))*OFFSET($F$7,0,$E1005))-SUM($G1005:BH1005))*(OFFSET('PTRM input'!$G$477,0,$E1005-1)/A18taxstdlife))))</f>
        <v>0</v>
      </c>
      <c r="BJ1005" s="116"/>
      <c r="BK1005" s="116"/>
      <c r="BL1005" s="116"/>
      <c r="BM1005" s="116"/>
    </row>
    <row r="1006" spans="1:65" ht="12.75" hidden="1" customHeight="1" outlineLevel="2">
      <c r="A1006" s="366"/>
      <c r="B1006" s="19"/>
      <c r="C1006" s="18"/>
      <c r="D1006" s="760"/>
      <c r="E1006" s="86">
        <v>4</v>
      </c>
      <c r="F1006" s="356"/>
      <c r="G1006" s="434"/>
      <c r="H1006" s="435"/>
      <c r="I1006" s="435"/>
      <c r="J1006" s="619"/>
      <c r="K1006" s="251">
        <f ca="1">IF(A18taxstdlife="n/a","n/a",IF(A18taxstdlife="",0,IF(K$3&gt;(A18stdlife+$E1006),((INDEX('PTRM input'!$G$385:$P$434,A18offset,$E1006)-INDEX('PTRM input'!$G$277:$P$326,A18offset,$E1006))*OFFSET($F$7,0,$E1006))-SUM($G1006:J1006),(((INDEX('PTRM input'!$G$385:$P$434,A18offset,$E1006)-INDEX('PTRM input'!$G$277:$P$326,A18offset,$E1006))*OFFSET($F$7,0,$E1006))-SUM($G1006:J1006))*(OFFSET('PTRM input'!$G$477,0,$E1006-1)/A18taxstdlife))))</f>
        <v>0</v>
      </c>
      <c r="L1006" s="251">
        <f ca="1">IF(A18taxstdlife="n/a","n/a",IF(A18taxstdlife="",0,IF(L$3&gt;(A18stdlife+$E1006),((INDEX('PTRM input'!$G$385:$P$434,A18offset,$E1006)-INDEX('PTRM input'!$G$277:$P$326,A18offset,$E1006))*OFFSET($F$7,0,$E1006))-SUM($G1006:K1006),(((INDEX('PTRM input'!$G$385:$P$434,A18offset,$E1006)-INDEX('PTRM input'!$G$277:$P$326,A18offset,$E1006))*OFFSET($F$7,0,$E1006))-SUM($G1006:K1006))*(OFFSET('PTRM input'!$G$477,0,$E1006-1)/A18taxstdlife))))</f>
        <v>0</v>
      </c>
      <c r="M1006" s="251">
        <f ca="1">IF(A18taxstdlife="n/a","n/a",IF(A18taxstdlife="",0,IF(M$3&gt;(A18stdlife+$E1006),((INDEX('PTRM input'!$G$385:$P$434,A18offset,$E1006)-INDEX('PTRM input'!$G$277:$P$326,A18offset,$E1006))*OFFSET($F$7,0,$E1006))-SUM($G1006:L1006),(((INDEX('PTRM input'!$G$385:$P$434,A18offset,$E1006)-INDEX('PTRM input'!$G$277:$P$326,A18offset,$E1006))*OFFSET($F$7,0,$E1006))-SUM($G1006:L1006))*(OFFSET('PTRM input'!$G$477,0,$E1006-1)/A18taxstdlife))))</f>
        <v>0</v>
      </c>
      <c r="N1006" s="251">
        <f ca="1">IF(A18taxstdlife="n/a","n/a",IF(A18taxstdlife="",0,IF(N$3&gt;(A18stdlife+$E1006),((INDEX('PTRM input'!$G$385:$P$434,A18offset,$E1006)-INDEX('PTRM input'!$G$277:$P$326,A18offset,$E1006))*OFFSET($F$7,0,$E1006))-SUM($G1006:M1006),(((INDEX('PTRM input'!$G$385:$P$434,A18offset,$E1006)-INDEX('PTRM input'!$G$277:$P$326,A18offset,$E1006))*OFFSET($F$7,0,$E1006))-SUM($G1006:M1006))*(OFFSET('PTRM input'!$G$477,0,$E1006-1)/A18taxstdlife))))</f>
        <v>0</v>
      </c>
      <c r="O1006" s="251">
        <f ca="1">IF(A18taxstdlife="n/a","n/a",IF(A18taxstdlife="",0,IF(O$3&gt;(A18stdlife+$E1006),((INDEX('PTRM input'!$G$385:$P$434,A18offset,$E1006)-INDEX('PTRM input'!$G$277:$P$326,A18offset,$E1006))*OFFSET($F$7,0,$E1006))-SUM($G1006:N1006),(((INDEX('PTRM input'!$G$385:$P$434,A18offset,$E1006)-INDEX('PTRM input'!$G$277:$P$326,A18offset,$E1006))*OFFSET($F$7,0,$E1006))-SUM($G1006:N1006))*(OFFSET('PTRM input'!$G$477,0,$E1006-1)/A18taxstdlife))))</f>
        <v>0</v>
      </c>
      <c r="P1006" s="251">
        <f ca="1">IF(A18taxstdlife="n/a","n/a",IF(A18taxstdlife="",0,IF(P$3&gt;(A18stdlife+$E1006),((INDEX('PTRM input'!$G$385:$P$434,A18offset,$E1006)-INDEX('PTRM input'!$G$277:$P$326,A18offset,$E1006))*OFFSET($F$7,0,$E1006))-SUM($G1006:O1006),(((INDEX('PTRM input'!$G$385:$P$434,A18offset,$E1006)-INDEX('PTRM input'!$G$277:$P$326,A18offset,$E1006))*OFFSET($F$7,0,$E1006))-SUM($G1006:O1006))*(OFFSET('PTRM input'!$G$477,0,$E1006-1)/A18taxstdlife))))</f>
        <v>0</v>
      </c>
      <c r="Q1006" s="251">
        <f ca="1">IF(A18taxstdlife="n/a","n/a",IF(A18taxstdlife="",0,IF(Q$3&gt;(A18stdlife+$E1006),((INDEX('PTRM input'!$G$385:$P$434,A18offset,$E1006)-INDEX('PTRM input'!$G$277:$P$326,A18offset,$E1006))*OFFSET($F$7,0,$E1006))-SUM($G1006:P1006),(((INDEX('PTRM input'!$G$385:$P$434,A18offset,$E1006)-INDEX('PTRM input'!$G$277:$P$326,A18offset,$E1006))*OFFSET($F$7,0,$E1006))-SUM($G1006:P1006))*(OFFSET('PTRM input'!$G$477,0,$E1006-1)/A18taxstdlife))))</f>
        <v>0</v>
      </c>
      <c r="R1006" s="251">
        <f ca="1">IF(A18taxstdlife="n/a","n/a",IF(A18taxstdlife="",0,IF(R$3&gt;(A18stdlife+$E1006),((INDEX('PTRM input'!$G$385:$P$434,A18offset,$E1006)-INDEX('PTRM input'!$G$277:$P$326,A18offset,$E1006))*OFFSET($F$7,0,$E1006))-SUM($G1006:Q1006),(((INDEX('PTRM input'!$G$385:$P$434,A18offset,$E1006)-INDEX('PTRM input'!$G$277:$P$326,A18offset,$E1006))*OFFSET($F$7,0,$E1006))-SUM($G1006:Q1006))*(OFFSET('PTRM input'!$G$477,0,$E1006-1)/A18taxstdlife))))</f>
        <v>0</v>
      </c>
      <c r="S1006" s="251">
        <f ca="1">IF(A18taxstdlife="n/a","n/a",IF(A18taxstdlife="",0,IF(S$3&gt;(A18stdlife+$E1006),((INDEX('PTRM input'!$G$385:$P$434,A18offset,$E1006)-INDEX('PTRM input'!$G$277:$P$326,A18offset,$E1006))*OFFSET($F$7,0,$E1006))-SUM($G1006:R1006),(((INDEX('PTRM input'!$G$385:$P$434,A18offset,$E1006)-INDEX('PTRM input'!$G$277:$P$326,A18offset,$E1006))*OFFSET($F$7,0,$E1006))-SUM($G1006:R1006))*(OFFSET('PTRM input'!$G$477,0,$E1006-1)/A18taxstdlife))))</f>
        <v>0</v>
      </c>
      <c r="T1006" s="251">
        <f ca="1">IF(A18taxstdlife="n/a","n/a",IF(A18taxstdlife="",0,IF(T$3&gt;(A18stdlife+$E1006),((INDEX('PTRM input'!$G$385:$P$434,A18offset,$E1006)-INDEX('PTRM input'!$G$277:$P$326,A18offset,$E1006))*OFFSET($F$7,0,$E1006))-SUM($G1006:S1006),(((INDEX('PTRM input'!$G$385:$P$434,A18offset,$E1006)-INDEX('PTRM input'!$G$277:$P$326,A18offset,$E1006))*OFFSET($F$7,0,$E1006))-SUM($G1006:S1006))*(OFFSET('PTRM input'!$G$477,0,$E1006-1)/A18taxstdlife))))</f>
        <v>0</v>
      </c>
      <c r="U1006" s="251">
        <f ca="1">IF(A18taxstdlife="n/a","n/a",IF(A18taxstdlife="",0,IF(U$3&gt;(A18stdlife+$E1006),((INDEX('PTRM input'!$G$385:$P$434,A18offset,$E1006)-INDEX('PTRM input'!$G$277:$P$326,A18offset,$E1006))*OFFSET($F$7,0,$E1006))-SUM($G1006:T1006),(((INDEX('PTRM input'!$G$385:$P$434,A18offset,$E1006)-INDEX('PTRM input'!$G$277:$P$326,A18offset,$E1006))*OFFSET($F$7,0,$E1006))-SUM($G1006:T1006))*(OFFSET('PTRM input'!$G$477,0,$E1006-1)/A18taxstdlife))))</f>
        <v>0</v>
      </c>
      <c r="V1006" s="251">
        <f ca="1">IF(A18taxstdlife="n/a","n/a",IF(A18taxstdlife="",0,IF(V$3&gt;(A18stdlife+$E1006),((INDEX('PTRM input'!$G$385:$P$434,A18offset,$E1006)-INDEX('PTRM input'!$G$277:$P$326,A18offset,$E1006))*OFFSET($F$7,0,$E1006))-SUM($G1006:U1006),(((INDEX('PTRM input'!$G$385:$P$434,A18offset,$E1006)-INDEX('PTRM input'!$G$277:$P$326,A18offset,$E1006))*OFFSET($F$7,0,$E1006))-SUM($G1006:U1006))*(OFFSET('PTRM input'!$G$477,0,$E1006-1)/A18taxstdlife))))</f>
        <v>0</v>
      </c>
      <c r="W1006" s="251">
        <f ca="1">IF(A18taxstdlife="n/a","n/a",IF(A18taxstdlife="",0,IF(W$3&gt;(A18stdlife+$E1006),((INDEX('PTRM input'!$G$385:$P$434,A18offset,$E1006)-INDEX('PTRM input'!$G$277:$P$326,A18offset,$E1006))*OFFSET($F$7,0,$E1006))-SUM($G1006:V1006),(((INDEX('PTRM input'!$G$385:$P$434,A18offset,$E1006)-INDEX('PTRM input'!$G$277:$P$326,A18offset,$E1006))*OFFSET($F$7,0,$E1006))-SUM($G1006:V1006))*(OFFSET('PTRM input'!$G$477,0,$E1006-1)/A18taxstdlife))))</f>
        <v>0</v>
      </c>
      <c r="X1006" s="251">
        <f ca="1">IF(A18taxstdlife="n/a","n/a",IF(A18taxstdlife="",0,IF(X$3&gt;(A18stdlife+$E1006),((INDEX('PTRM input'!$G$385:$P$434,A18offset,$E1006)-INDEX('PTRM input'!$G$277:$P$326,A18offset,$E1006))*OFFSET($F$7,0,$E1006))-SUM($G1006:W1006),(((INDEX('PTRM input'!$G$385:$P$434,A18offset,$E1006)-INDEX('PTRM input'!$G$277:$P$326,A18offset,$E1006))*OFFSET($F$7,0,$E1006))-SUM($G1006:W1006))*(OFFSET('PTRM input'!$G$477,0,$E1006-1)/A18taxstdlife))))</f>
        <v>0</v>
      </c>
      <c r="Y1006" s="251">
        <f ca="1">IF(A18taxstdlife="n/a","n/a",IF(A18taxstdlife="",0,IF(Y$3&gt;(A18stdlife+$E1006),((INDEX('PTRM input'!$G$385:$P$434,A18offset,$E1006)-INDEX('PTRM input'!$G$277:$P$326,A18offset,$E1006))*OFFSET($F$7,0,$E1006))-SUM($G1006:X1006),(((INDEX('PTRM input'!$G$385:$P$434,A18offset,$E1006)-INDEX('PTRM input'!$G$277:$P$326,A18offset,$E1006))*OFFSET($F$7,0,$E1006))-SUM($G1006:X1006))*(OFFSET('PTRM input'!$G$477,0,$E1006-1)/A18taxstdlife))))</f>
        <v>0</v>
      </c>
      <c r="Z1006" s="251">
        <f ca="1">IF(A18taxstdlife="n/a","n/a",IF(A18taxstdlife="",0,IF(Z$3&gt;(A18stdlife+$E1006),((INDEX('PTRM input'!$G$385:$P$434,A18offset,$E1006)-INDEX('PTRM input'!$G$277:$P$326,A18offset,$E1006))*OFFSET($F$7,0,$E1006))-SUM($G1006:Y1006),(((INDEX('PTRM input'!$G$385:$P$434,A18offset,$E1006)-INDEX('PTRM input'!$G$277:$P$326,A18offset,$E1006))*OFFSET($F$7,0,$E1006))-SUM($G1006:Y1006))*(OFFSET('PTRM input'!$G$477,0,$E1006-1)/A18taxstdlife))))</f>
        <v>0</v>
      </c>
      <c r="AA1006" s="251">
        <f ca="1">IF(A18taxstdlife="n/a","n/a",IF(A18taxstdlife="",0,IF(AA$3&gt;(A18stdlife+$E1006),((INDEX('PTRM input'!$G$385:$P$434,A18offset,$E1006)-INDEX('PTRM input'!$G$277:$P$326,A18offset,$E1006))*OFFSET($F$7,0,$E1006))-SUM($G1006:Z1006),(((INDEX('PTRM input'!$G$385:$P$434,A18offset,$E1006)-INDEX('PTRM input'!$G$277:$P$326,A18offset,$E1006))*OFFSET($F$7,0,$E1006))-SUM($G1006:Z1006))*(OFFSET('PTRM input'!$G$477,0,$E1006-1)/A18taxstdlife))))</f>
        <v>0</v>
      </c>
      <c r="AB1006" s="251">
        <f ca="1">IF(A18taxstdlife="n/a","n/a",IF(A18taxstdlife="",0,IF(AB$3&gt;(A18stdlife+$E1006),((INDEX('PTRM input'!$G$385:$P$434,A18offset,$E1006)-INDEX('PTRM input'!$G$277:$P$326,A18offset,$E1006))*OFFSET($F$7,0,$E1006))-SUM($G1006:AA1006),(((INDEX('PTRM input'!$G$385:$P$434,A18offset,$E1006)-INDEX('PTRM input'!$G$277:$P$326,A18offset,$E1006))*OFFSET($F$7,0,$E1006))-SUM($G1006:AA1006))*(OFFSET('PTRM input'!$G$477,0,$E1006-1)/A18taxstdlife))))</f>
        <v>0</v>
      </c>
      <c r="AC1006" s="251">
        <f ca="1">IF(A18taxstdlife="n/a","n/a",IF(A18taxstdlife="",0,IF(AC$3&gt;(A18stdlife+$E1006),((INDEX('PTRM input'!$G$385:$P$434,A18offset,$E1006)-INDEX('PTRM input'!$G$277:$P$326,A18offset,$E1006))*OFFSET($F$7,0,$E1006))-SUM($G1006:AB1006),(((INDEX('PTRM input'!$G$385:$P$434,A18offset,$E1006)-INDEX('PTRM input'!$G$277:$P$326,A18offset,$E1006))*OFFSET($F$7,0,$E1006))-SUM($G1006:AB1006))*(OFFSET('PTRM input'!$G$477,0,$E1006-1)/A18taxstdlife))))</f>
        <v>0</v>
      </c>
      <c r="AD1006" s="251">
        <f ca="1">IF(A18taxstdlife="n/a","n/a",IF(A18taxstdlife="",0,IF(AD$3&gt;(A18stdlife+$E1006),((INDEX('PTRM input'!$G$385:$P$434,A18offset,$E1006)-INDEX('PTRM input'!$G$277:$P$326,A18offset,$E1006))*OFFSET($F$7,0,$E1006))-SUM($G1006:AC1006),(((INDEX('PTRM input'!$G$385:$P$434,A18offset,$E1006)-INDEX('PTRM input'!$G$277:$P$326,A18offset,$E1006))*OFFSET($F$7,0,$E1006))-SUM($G1006:AC1006))*(OFFSET('PTRM input'!$G$477,0,$E1006-1)/A18taxstdlife))))</f>
        <v>0</v>
      </c>
      <c r="AE1006" s="251">
        <f ca="1">IF(A18taxstdlife="n/a","n/a",IF(A18taxstdlife="",0,IF(AE$3&gt;(A18stdlife+$E1006),((INDEX('PTRM input'!$G$385:$P$434,A18offset,$E1006)-INDEX('PTRM input'!$G$277:$P$326,A18offset,$E1006))*OFFSET($F$7,0,$E1006))-SUM($G1006:AD1006),(((INDEX('PTRM input'!$G$385:$P$434,A18offset,$E1006)-INDEX('PTRM input'!$G$277:$P$326,A18offset,$E1006))*OFFSET($F$7,0,$E1006))-SUM($G1006:AD1006))*(OFFSET('PTRM input'!$G$477,0,$E1006-1)/A18taxstdlife))))</f>
        <v>0</v>
      </c>
      <c r="AF1006" s="251">
        <f ca="1">IF(A18taxstdlife="n/a","n/a",IF(A18taxstdlife="",0,IF(AF$3&gt;(A18stdlife+$E1006),((INDEX('PTRM input'!$G$385:$P$434,A18offset,$E1006)-INDEX('PTRM input'!$G$277:$P$326,A18offset,$E1006))*OFFSET($F$7,0,$E1006))-SUM($G1006:AE1006),(((INDEX('PTRM input'!$G$385:$P$434,A18offset,$E1006)-INDEX('PTRM input'!$G$277:$P$326,A18offset,$E1006))*OFFSET($F$7,0,$E1006))-SUM($G1006:AE1006))*(OFFSET('PTRM input'!$G$477,0,$E1006-1)/A18taxstdlife))))</f>
        <v>0</v>
      </c>
      <c r="AG1006" s="251">
        <f ca="1">IF(A18taxstdlife="n/a","n/a",IF(A18taxstdlife="",0,IF(AG$3&gt;(A18stdlife+$E1006),((INDEX('PTRM input'!$G$385:$P$434,A18offset,$E1006)-INDEX('PTRM input'!$G$277:$P$326,A18offset,$E1006))*OFFSET($F$7,0,$E1006))-SUM($G1006:AF1006),(((INDEX('PTRM input'!$G$385:$P$434,A18offset,$E1006)-INDEX('PTRM input'!$G$277:$P$326,A18offset,$E1006))*OFFSET($F$7,0,$E1006))-SUM($G1006:AF1006))*(OFFSET('PTRM input'!$G$477,0,$E1006-1)/A18taxstdlife))))</f>
        <v>0</v>
      </c>
      <c r="AH1006" s="251">
        <f ca="1">IF(A18taxstdlife="n/a","n/a",IF(A18taxstdlife="",0,IF(AH$3&gt;(A18stdlife+$E1006),((INDEX('PTRM input'!$G$385:$P$434,A18offset,$E1006)-INDEX('PTRM input'!$G$277:$P$326,A18offset,$E1006))*OFFSET($F$7,0,$E1006))-SUM($G1006:AG1006),(((INDEX('PTRM input'!$G$385:$P$434,A18offset,$E1006)-INDEX('PTRM input'!$G$277:$P$326,A18offset,$E1006))*OFFSET($F$7,0,$E1006))-SUM($G1006:AG1006))*(OFFSET('PTRM input'!$G$477,0,$E1006-1)/A18taxstdlife))))</f>
        <v>0</v>
      </c>
      <c r="AI1006" s="251">
        <f ca="1">IF(A18taxstdlife="n/a","n/a",IF(A18taxstdlife="",0,IF(AI$3&gt;(A18stdlife+$E1006),((INDEX('PTRM input'!$G$385:$P$434,A18offset,$E1006)-INDEX('PTRM input'!$G$277:$P$326,A18offset,$E1006))*OFFSET($F$7,0,$E1006))-SUM($G1006:AH1006),(((INDEX('PTRM input'!$G$385:$P$434,A18offset,$E1006)-INDEX('PTRM input'!$G$277:$P$326,A18offset,$E1006))*OFFSET($F$7,0,$E1006))-SUM($G1006:AH1006))*(OFFSET('PTRM input'!$G$477,0,$E1006-1)/A18taxstdlife))))</f>
        <v>0</v>
      </c>
      <c r="AJ1006" s="251">
        <f ca="1">IF(A18taxstdlife="n/a","n/a",IF(A18taxstdlife="",0,IF(AJ$3&gt;(A18stdlife+$E1006),((INDEX('PTRM input'!$G$385:$P$434,A18offset,$E1006)-INDEX('PTRM input'!$G$277:$P$326,A18offset,$E1006))*OFFSET($F$7,0,$E1006))-SUM($G1006:AI1006),(((INDEX('PTRM input'!$G$385:$P$434,A18offset,$E1006)-INDEX('PTRM input'!$G$277:$P$326,A18offset,$E1006))*OFFSET($F$7,0,$E1006))-SUM($G1006:AI1006))*(OFFSET('PTRM input'!$G$477,0,$E1006-1)/A18taxstdlife))))</f>
        <v>0</v>
      </c>
      <c r="AK1006" s="251">
        <f ca="1">IF(A18taxstdlife="n/a","n/a",IF(A18taxstdlife="",0,IF(AK$3&gt;(A18stdlife+$E1006),((INDEX('PTRM input'!$G$385:$P$434,A18offset,$E1006)-INDEX('PTRM input'!$G$277:$P$326,A18offset,$E1006))*OFFSET($F$7,0,$E1006))-SUM($G1006:AJ1006),(((INDEX('PTRM input'!$G$385:$P$434,A18offset,$E1006)-INDEX('PTRM input'!$G$277:$P$326,A18offset,$E1006))*OFFSET($F$7,0,$E1006))-SUM($G1006:AJ1006))*(OFFSET('PTRM input'!$G$477,0,$E1006-1)/A18taxstdlife))))</f>
        <v>0</v>
      </c>
      <c r="AL1006" s="251">
        <f ca="1">IF(A18taxstdlife="n/a","n/a",IF(A18taxstdlife="",0,IF(AL$3&gt;(A18stdlife+$E1006),((INDEX('PTRM input'!$G$385:$P$434,A18offset,$E1006)-INDEX('PTRM input'!$G$277:$P$326,A18offset,$E1006))*OFFSET($F$7,0,$E1006))-SUM($G1006:AK1006),(((INDEX('PTRM input'!$G$385:$P$434,A18offset,$E1006)-INDEX('PTRM input'!$G$277:$P$326,A18offset,$E1006))*OFFSET($F$7,0,$E1006))-SUM($G1006:AK1006))*(OFFSET('PTRM input'!$G$477,0,$E1006-1)/A18taxstdlife))))</f>
        <v>0</v>
      </c>
      <c r="AM1006" s="251">
        <f ca="1">IF(A18taxstdlife="n/a","n/a",IF(A18taxstdlife="",0,IF(AM$3&gt;(A18stdlife+$E1006),((INDEX('PTRM input'!$G$385:$P$434,A18offset,$E1006)-INDEX('PTRM input'!$G$277:$P$326,A18offset,$E1006))*OFFSET($F$7,0,$E1006))-SUM($G1006:AL1006),(((INDEX('PTRM input'!$G$385:$P$434,A18offset,$E1006)-INDEX('PTRM input'!$G$277:$P$326,A18offset,$E1006))*OFFSET($F$7,0,$E1006))-SUM($G1006:AL1006))*(OFFSET('PTRM input'!$G$477,0,$E1006-1)/A18taxstdlife))))</f>
        <v>0</v>
      </c>
      <c r="AN1006" s="251">
        <f ca="1">IF(A18taxstdlife="n/a","n/a",IF(A18taxstdlife="",0,IF(AN$3&gt;(A18stdlife+$E1006),((INDEX('PTRM input'!$G$385:$P$434,A18offset,$E1006)-INDEX('PTRM input'!$G$277:$P$326,A18offset,$E1006))*OFFSET($F$7,0,$E1006))-SUM($G1006:AM1006),(((INDEX('PTRM input'!$G$385:$P$434,A18offset,$E1006)-INDEX('PTRM input'!$G$277:$P$326,A18offset,$E1006))*OFFSET($F$7,0,$E1006))-SUM($G1006:AM1006))*(OFFSET('PTRM input'!$G$477,0,$E1006-1)/A18taxstdlife))))</f>
        <v>0</v>
      </c>
      <c r="AO1006" s="251">
        <f ca="1">IF(A18taxstdlife="n/a","n/a",IF(A18taxstdlife="",0,IF(AO$3&gt;(A18stdlife+$E1006),((INDEX('PTRM input'!$G$385:$P$434,A18offset,$E1006)-INDEX('PTRM input'!$G$277:$P$326,A18offset,$E1006))*OFFSET($F$7,0,$E1006))-SUM($G1006:AN1006),(((INDEX('PTRM input'!$G$385:$P$434,A18offset,$E1006)-INDEX('PTRM input'!$G$277:$P$326,A18offset,$E1006))*OFFSET($F$7,0,$E1006))-SUM($G1006:AN1006))*(OFFSET('PTRM input'!$G$477,0,$E1006-1)/A18taxstdlife))))</f>
        <v>0</v>
      </c>
      <c r="AP1006" s="251">
        <f ca="1">IF(A18taxstdlife="n/a","n/a",IF(A18taxstdlife="",0,IF(AP$3&gt;(A18stdlife+$E1006),((INDEX('PTRM input'!$G$385:$P$434,A18offset,$E1006)-INDEX('PTRM input'!$G$277:$P$326,A18offset,$E1006))*OFFSET($F$7,0,$E1006))-SUM($G1006:AO1006),(((INDEX('PTRM input'!$G$385:$P$434,A18offset,$E1006)-INDEX('PTRM input'!$G$277:$P$326,A18offset,$E1006))*OFFSET($F$7,0,$E1006))-SUM($G1006:AO1006))*(OFFSET('PTRM input'!$G$477,0,$E1006-1)/A18taxstdlife))))</f>
        <v>0</v>
      </c>
      <c r="AQ1006" s="251">
        <f ca="1">IF(A18taxstdlife="n/a","n/a",IF(A18taxstdlife="",0,IF(AQ$3&gt;(A18stdlife+$E1006),((INDEX('PTRM input'!$G$385:$P$434,A18offset,$E1006)-INDEX('PTRM input'!$G$277:$P$326,A18offset,$E1006))*OFFSET($F$7,0,$E1006))-SUM($G1006:AP1006),(((INDEX('PTRM input'!$G$385:$P$434,A18offset,$E1006)-INDEX('PTRM input'!$G$277:$P$326,A18offset,$E1006))*OFFSET($F$7,0,$E1006))-SUM($G1006:AP1006))*(OFFSET('PTRM input'!$G$477,0,$E1006-1)/A18taxstdlife))))</f>
        <v>0</v>
      </c>
      <c r="AR1006" s="251">
        <f ca="1">IF(A18taxstdlife="n/a","n/a",IF(A18taxstdlife="",0,IF(AR$3&gt;(A18stdlife+$E1006),((INDEX('PTRM input'!$G$385:$P$434,A18offset,$E1006)-INDEX('PTRM input'!$G$277:$P$326,A18offset,$E1006))*OFFSET($F$7,0,$E1006))-SUM($G1006:AQ1006),(((INDEX('PTRM input'!$G$385:$P$434,A18offset,$E1006)-INDEX('PTRM input'!$G$277:$P$326,A18offset,$E1006))*OFFSET($F$7,0,$E1006))-SUM($G1006:AQ1006))*(OFFSET('PTRM input'!$G$477,0,$E1006-1)/A18taxstdlife))))</f>
        <v>0</v>
      </c>
      <c r="AS1006" s="251">
        <f ca="1">IF(A18taxstdlife="n/a","n/a",IF(A18taxstdlife="",0,IF(AS$3&gt;(A18stdlife+$E1006),((INDEX('PTRM input'!$G$385:$P$434,A18offset,$E1006)-INDEX('PTRM input'!$G$277:$P$326,A18offset,$E1006))*OFFSET($F$7,0,$E1006))-SUM($G1006:AR1006),(((INDEX('PTRM input'!$G$385:$P$434,A18offset,$E1006)-INDEX('PTRM input'!$G$277:$P$326,A18offset,$E1006))*OFFSET($F$7,0,$E1006))-SUM($G1006:AR1006))*(OFFSET('PTRM input'!$G$477,0,$E1006-1)/A18taxstdlife))))</f>
        <v>0</v>
      </c>
      <c r="AT1006" s="251">
        <f ca="1">IF(A18taxstdlife="n/a","n/a",IF(A18taxstdlife="",0,IF(AT$3&gt;(A18stdlife+$E1006),((INDEX('PTRM input'!$G$385:$P$434,A18offset,$E1006)-INDEX('PTRM input'!$G$277:$P$326,A18offset,$E1006))*OFFSET($F$7,0,$E1006))-SUM($G1006:AS1006),(((INDEX('PTRM input'!$G$385:$P$434,A18offset,$E1006)-INDEX('PTRM input'!$G$277:$P$326,A18offset,$E1006))*OFFSET($F$7,0,$E1006))-SUM($G1006:AS1006))*(OFFSET('PTRM input'!$G$477,0,$E1006-1)/A18taxstdlife))))</f>
        <v>0</v>
      </c>
      <c r="AU1006" s="251">
        <f ca="1">IF(A18taxstdlife="n/a","n/a",IF(A18taxstdlife="",0,IF(AU$3&gt;(A18stdlife+$E1006),((INDEX('PTRM input'!$G$385:$P$434,A18offset,$E1006)-INDEX('PTRM input'!$G$277:$P$326,A18offset,$E1006))*OFFSET($F$7,0,$E1006))-SUM($G1006:AT1006),(((INDEX('PTRM input'!$G$385:$P$434,A18offset,$E1006)-INDEX('PTRM input'!$G$277:$P$326,A18offset,$E1006))*OFFSET($F$7,0,$E1006))-SUM($G1006:AT1006))*(OFFSET('PTRM input'!$G$477,0,$E1006-1)/A18taxstdlife))))</f>
        <v>0</v>
      </c>
      <c r="AV1006" s="251">
        <f ca="1">IF(A18taxstdlife="n/a","n/a",IF(A18taxstdlife="",0,IF(AV$3&gt;(A18stdlife+$E1006),((INDEX('PTRM input'!$G$385:$P$434,A18offset,$E1006)-INDEX('PTRM input'!$G$277:$P$326,A18offset,$E1006))*OFFSET($F$7,0,$E1006))-SUM($G1006:AU1006),(((INDEX('PTRM input'!$G$385:$P$434,A18offset,$E1006)-INDEX('PTRM input'!$G$277:$P$326,A18offset,$E1006))*OFFSET($F$7,0,$E1006))-SUM($G1006:AU1006))*(OFFSET('PTRM input'!$G$477,0,$E1006-1)/A18taxstdlife))))</f>
        <v>0</v>
      </c>
      <c r="AW1006" s="251">
        <f ca="1">IF(A18taxstdlife="n/a","n/a",IF(A18taxstdlife="",0,IF(AW$3&gt;(A18stdlife+$E1006),((INDEX('PTRM input'!$G$385:$P$434,A18offset,$E1006)-INDEX('PTRM input'!$G$277:$P$326,A18offset,$E1006))*OFFSET($F$7,0,$E1006))-SUM($G1006:AV1006),(((INDEX('PTRM input'!$G$385:$P$434,A18offset,$E1006)-INDEX('PTRM input'!$G$277:$P$326,A18offset,$E1006))*OFFSET($F$7,0,$E1006))-SUM($G1006:AV1006))*(OFFSET('PTRM input'!$G$477,0,$E1006-1)/A18taxstdlife))))</f>
        <v>0</v>
      </c>
      <c r="AX1006" s="251">
        <f ca="1">IF(A18taxstdlife="n/a","n/a",IF(A18taxstdlife="",0,IF(AX$3&gt;(A18stdlife+$E1006),((INDEX('PTRM input'!$G$385:$P$434,A18offset,$E1006)-INDEX('PTRM input'!$G$277:$P$326,A18offset,$E1006))*OFFSET($F$7,0,$E1006))-SUM($G1006:AW1006),(((INDEX('PTRM input'!$G$385:$P$434,A18offset,$E1006)-INDEX('PTRM input'!$G$277:$P$326,A18offset,$E1006))*OFFSET($F$7,0,$E1006))-SUM($G1006:AW1006))*(OFFSET('PTRM input'!$G$477,0,$E1006-1)/A18taxstdlife))))</f>
        <v>0</v>
      </c>
      <c r="AY1006" s="251">
        <f ca="1">IF(A18taxstdlife="n/a","n/a",IF(A18taxstdlife="",0,IF(AY$3&gt;(A18stdlife+$E1006),((INDEX('PTRM input'!$G$385:$P$434,A18offset,$E1006)-INDEX('PTRM input'!$G$277:$P$326,A18offset,$E1006))*OFFSET($F$7,0,$E1006))-SUM($G1006:AX1006),(((INDEX('PTRM input'!$G$385:$P$434,A18offset,$E1006)-INDEX('PTRM input'!$G$277:$P$326,A18offset,$E1006))*OFFSET($F$7,0,$E1006))-SUM($G1006:AX1006))*(OFFSET('PTRM input'!$G$477,0,$E1006-1)/A18taxstdlife))))</f>
        <v>0</v>
      </c>
      <c r="AZ1006" s="251">
        <f ca="1">IF(A18taxstdlife="n/a","n/a",IF(A18taxstdlife="",0,IF(AZ$3&gt;(A18stdlife+$E1006),((INDEX('PTRM input'!$G$385:$P$434,A18offset,$E1006)-INDEX('PTRM input'!$G$277:$P$326,A18offset,$E1006))*OFFSET($F$7,0,$E1006))-SUM($G1006:AY1006),(((INDEX('PTRM input'!$G$385:$P$434,A18offset,$E1006)-INDEX('PTRM input'!$G$277:$P$326,A18offset,$E1006))*OFFSET($F$7,0,$E1006))-SUM($G1006:AY1006))*(OFFSET('PTRM input'!$G$477,0,$E1006-1)/A18taxstdlife))))</f>
        <v>0</v>
      </c>
      <c r="BA1006" s="251">
        <f ca="1">IF(A18taxstdlife="n/a","n/a",IF(A18taxstdlife="",0,IF(BA$3&gt;(A18stdlife+$E1006),((INDEX('PTRM input'!$G$385:$P$434,A18offset,$E1006)-INDEX('PTRM input'!$G$277:$P$326,A18offset,$E1006))*OFFSET($F$7,0,$E1006))-SUM($G1006:AZ1006),(((INDEX('PTRM input'!$G$385:$P$434,A18offset,$E1006)-INDEX('PTRM input'!$G$277:$P$326,A18offset,$E1006))*OFFSET($F$7,0,$E1006))-SUM($G1006:AZ1006))*(OFFSET('PTRM input'!$G$477,0,$E1006-1)/A18taxstdlife))))</f>
        <v>0</v>
      </c>
      <c r="BB1006" s="251">
        <f ca="1">IF(A18taxstdlife="n/a","n/a",IF(A18taxstdlife="",0,IF(BB$3&gt;(A18stdlife+$E1006),((INDEX('PTRM input'!$G$385:$P$434,A18offset,$E1006)-INDEX('PTRM input'!$G$277:$P$326,A18offset,$E1006))*OFFSET($F$7,0,$E1006))-SUM($G1006:BA1006),(((INDEX('PTRM input'!$G$385:$P$434,A18offset,$E1006)-INDEX('PTRM input'!$G$277:$P$326,A18offset,$E1006))*OFFSET($F$7,0,$E1006))-SUM($G1006:BA1006))*(OFFSET('PTRM input'!$G$477,0,$E1006-1)/A18taxstdlife))))</f>
        <v>0</v>
      </c>
      <c r="BC1006" s="251">
        <f ca="1">IF(A18taxstdlife="n/a","n/a",IF(A18taxstdlife="",0,IF(BC$3&gt;(A18stdlife+$E1006),((INDEX('PTRM input'!$G$385:$P$434,A18offset,$E1006)-INDEX('PTRM input'!$G$277:$P$326,A18offset,$E1006))*OFFSET($F$7,0,$E1006))-SUM($G1006:BB1006),(((INDEX('PTRM input'!$G$385:$P$434,A18offset,$E1006)-INDEX('PTRM input'!$G$277:$P$326,A18offset,$E1006))*OFFSET($F$7,0,$E1006))-SUM($G1006:BB1006))*(OFFSET('PTRM input'!$G$477,0,$E1006-1)/A18taxstdlife))))</f>
        <v>0</v>
      </c>
      <c r="BD1006" s="251">
        <f ca="1">IF(A18taxstdlife="n/a","n/a",IF(A18taxstdlife="",0,IF(BD$3&gt;(A18stdlife+$E1006),((INDEX('PTRM input'!$G$385:$P$434,A18offset,$E1006)-INDEX('PTRM input'!$G$277:$P$326,A18offset,$E1006))*OFFSET($F$7,0,$E1006))-SUM($G1006:BC1006),(((INDEX('PTRM input'!$G$385:$P$434,A18offset,$E1006)-INDEX('PTRM input'!$G$277:$P$326,A18offset,$E1006))*OFFSET($F$7,0,$E1006))-SUM($G1006:BC1006))*(OFFSET('PTRM input'!$G$477,0,$E1006-1)/A18taxstdlife))))</f>
        <v>0</v>
      </c>
      <c r="BE1006" s="251">
        <f ca="1">IF(A18taxstdlife="n/a","n/a",IF(A18taxstdlife="",0,IF(BE$3&gt;(A18stdlife+$E1006),((INDEX('PTRM input'!$G$385:$P$434,A18offset,$E1006)-INDEX('PTRM input'!$G$277:$P$326,A18offset,$E1006))*OFFSET($F$7,0,$E1006))-SUM($G1006:BD1006),(((INDEX('PTRM input'!$G$385:$P$434,A18offset,$E1006)-INDEX('PTRM input'!$G$277:$P$326,A18offset,$E1006))*OFFSET($F$7,0,$E1006))-SUM($G1006:BD1006))*(OFFSET('PTRM input'!$G$477,0,$E1006-1)/A18taxstdlife))))</f>
        <v>0</v>
      </c>
      <c r="BF1006" s="251">
        <f ca="1">IF(A18taxstdlife="n/a","n/a",IF(A18taxstdlife="",0,IF(BF$3&gt;(A18stdlife+$E1006),((INDEX('PTRM input'!$G$385:$P$434,A18offset,$E1006)-INDEX('PTRM input'!$G$277:$P$326,A18offset,$E1006))*OFFSET($F$7,0,$E1006))-SUM($G1006:BE1006),(((INDEX('PTRM input'!$G$385:$P$434,A18offset,$E1006)-INDEX('PTRM input'!$G$277:$P$326,A18offset,$E1006))*OFFSET($F$7,0,$E1006))-SUM($G1006:BE1006))*(OFFSET('PTRM input'!$G$477,0,$E1006-1)/A18taxstdlife))))</f>
        <v>0</v>
      </c>
      <c r="BG1006" s="251">
        <f ca="1">IF(A18taxstdlife="n/a","n/a",IF(A18taxstdlife="",0,IF(BG$3&gt;(A18stdlife+$E1006),((INDEX('PTRM input'!$G$385:$P$434,A18offset,$E1006)-INDEX('PTRM input'!$G$277:$P$326,A18offset,$E1006))*OFFSET($F$7,0,$E1006))-SUM($G1006:BF1006),(((INDEX('PTRM input'!$G$385:$P$434,A18offset,$E1006)-INDEX('PTRM input'!$G$277:$P$326,A18offset,$E1006))*OFFSET($F$7,0,$E1006))-SUM($G1006:BF1006))*(OFFSET('PTRM input'!$G$477,0,$E1006-1)/A18taxstdlife))))</f>
        <v>0</v>
      </c>
      <c r="BH1006" s="251">
        <f ca="1">IF(A18taxstdlife="n/a","n/a",IF(A18taxstdlife="",0,IF(BH$3&gt;(A18stdlife+$E1006),((INDEX('PTRM input'!$G$385:$P$434,A18offset,$E1006)-INDEX('PTRM input'!$G$277:$P$326,A18offset,$E1006))*OFFSET($F$7,0,$E1006))-SUM($G1006:BG1006),(((INDEX('PTRM input'!$G$385:$P$434,A18offset,$E1006)-INDEX('PTRM input'!$G$277:$P$326,A18offset,$E1006))*OFFSET($F$7,0,$E1006))-SUM($G1006:BG1006))*(OFFSET('PTRM input'!$G$477,0,$E1006-1)/A18taxstdlife))))</f>
        <v>0</v>
      </c>
      <c r="BI1006" s="251">
        <f ca="1">IF(A18taxstdlife="n/a","n/a",IF(A18taxstdlife="",0,IF(BI$3&gt;(A18stdlife+$E1006),((INDEX('PTRM input'!$G$385:$P$434,A18offset,$E1006)-INDEX('PTRM input'!$G$277:$P$326,A18offset,$E1006))*OFFSET($F$7,0,$E1006))-SUM($G1006:BH1006),(((INDEX('PTRM input'!$G$385:$P$434,A18offset,$E1006)-INDEX('PTRM input'!$G$277:$P$326,A18offset,$E1006))*OFFSET($F$7,0,$E1006))-SUM($G1006:BH1006))*(OFFSET('PTRM input'!$G$477,0,$E1006-1)/A18taxstdlife))))</f>
        <v>0</v>
      </c>
      <c r="BJ1006" s="116"/>
      <c r="BK1006" s="116"/>
      <c r="BL1006" s="116"/>
      <c r="BM1006" s="116"/>
    </row>
    <row r="1007" spans="1:65" ht="12.75" hidden="1" customHeight="1" outlineLevel="2">
      <c r="A1007" s="366"/>
      <c r="B1007" s="19"/>
      <c r="C1007" s="18"/>
      <c r="D1007" s="760"/>
      <c r="E1007" s="86">
        <v>5</v>
      </c>
      <c r="F1007" s="356"/>
      <c r="G1007" s="434"/>
      <c r="H1007" s="435"/>
      <c r="I1007" s="435"/>
      <c r="J1007" s="435"/>
      <c r="K1007" s="619"/>
      <c r="L1007" s="251">
        <f ca="1">IF(A18taxstdlife="n/a","n/a",IF(A18taxstdlife="",0,IF(L$3&gt;(A18stdlife+$E1007),((INDEX('PTRM input'!$G$385:$P$434,A18offset,$E1007)-INDEX('PTRM input'!$G$277:$P$326,A18offset,$E1007))*OFFSET($F$7,0,$E1007))-SUM($G1007:K1007),(((INDEX('PTRM input'!$G$385:$P$434,A18offset,$E1007)-INDEX('PTRM input'!$G$277:$P$326,A18offset,$E1007))*OFFSET($F$7,0,$E1007))-SUM($G1007:K1007))*(OFFSET('PTRM input'!$G$477,0,$E1007-1)/A18taxstdlife))))</f>
        <v>0</v>
      </c>
      <c r="M1007" s="251">
        <f ca="1">IF(A18taxstdlife="n/a","n/a",IF(A18taxstdlife="",0,IF(M$3&gt;(A18stdlife+$E1007),((INDEX('PTRM input'!$G$385:$P$434,A18offset,$E1007)-INDEX('PTRM input'!$G$277:$P$326,A18offset,$E1007))*OFFSET($F$7,0,$E1007))-SUM($G1007:L1007),(((INDEX('PTRM input'!$G$385:$P$434,A18offset,$E1007)-INDEX('PTRM input'!$G$277:$P$326,A18offset,$E1007))*OFFSET($F$7,0,$E1007))-SUM($G1007:L1007))*(OFFSET('PTRM input'!$G$477,0,$E1007-1)/A18taxstdlife))))</f>
        <v>0</v>
      </c>
      <c r="N1007" s="251">
        <f ca="1">IF(A18taxstdlife="n/a","n/a",IF(A18taxstdlife="",0,IF(N$3&gt;(A18stdlife+$E1007),((INDEX('PTRM input'!$G$385:$P$434,A18offset,$E1007)-INDEX('PTRM input'!$G$277:$P$326,A18offset,$E1007))*OFFSET($F$7,0,$E1007))-SUM($G1007:M1007),(((INDEX('PTRM input'!$G$385:$P$434,A18offset,$E1007)-INDEX('PTRM input'!$G$277:$P$326,A18offset,$E1007))*OFFSET($F$7,0,$E1007))-SUM($G1007:M1007))*(OFFSET('PTRM input'!$G$477,0,$E1007-1)/A18taxstdlife))))</f>
        <v>0</v>
      </c>
      <c r="O1007" s="251">
        <f ca="1">IF(A18taxstdlife="n/a","n/a",IF(A18taxstdlife="",0,IF(O$3&gt;(A18stdlife+$E1007),((INDEX('PTRM input'!$G$385:$P$434,A18offset,$E1007)-INDEX('PTRM input'!$G$277:$P$326,A18offset,$E1007))*OFFSET($F$7,0,$E1007))-SUM($G1007:N1007),(((INDEX('PTRM input'!$G$385:$P$434,A18offset,$E1007)-INDEX('PTRM input'!$G$277:$P$326,A18offset,$E1007))*OFFSET($F$7,0,$E1007))-SUM($G1007:N1007))*(OFFSET('PTRM input'!$G$477,0,$E1007-1)/A18taxstdlife))))</f>
        <v>0</v>
      </c>
      <c r="P1007" s="251">
        <f ca="1">IF(A18taxstdlife="n/a","n/a",IF(A18taxstdlife="",0,IF(P$3&gt;(A18stdlife+$E1007),((INDEX('PTRM input'!$G$385:$P$434,A18offset,$E1007)-INDEX('PTRM input'!$G$277:$P$326,A18offset,$E1007))*OFFSET($F$7,0,$E1007))-SUM($G1007:O1007),(((INDEX('PTRM input'!$G$385:$P$434,A18offset,$E1007)-INDEX('PTRM input'!$G$277:$P$326,A18offset,$E1007))*OFFSET($F$7,0,$E1007))-SUM($G1007:O1007))*(OFFSET('PTRM input'!$G$477,0,$E1007-1)/A18taxstdlife))))</f>
        <v>0</v>
      </c>
      <c r="Q1007" s="251">
        <f ca="1">IF(A18taxstdlife="n/a","n/a",IF(A18taxstdlife="",0,IF(Q$3&gt;(A18stdlife+$E1007),((INDEX('PTRM input'!$G$385:$P$434,A18offset,$E1007)-INDEX('PTRM input'!$G$277:$P$326,A18offset,$E1007))*OFFSET($F$7,0,$E1007))-SUM($G1007:P1007),(((INDEX('PTRM input'!$G$385:$P$434,A18offset,$E1007)-INDEX('PTRM input'!$G$277:$P$326,A18offset,$E1007))*OFFSET($F$7,0,$E1007))-SUM($G1007:P1007))*(OFFSET('PTRM input'!$G$477,0,$E1007-1)/A18taxstdlife))))</f>
        <v>0</v>
      </c>
      <c r="R1007" s="251">
        <f ca="1">IF(A18taxstdlife="n/a","n/a",IF(A18taxstdlife="",0,IF(R$3&gt;(A18stdlife+$E1007),((INDEX('PTRM input'!$G$385:$P$434,A18offset,$E1007)-INDEX('PTRM input'!$G$277:$P$326,A18offset,$E1007))*OFFSET($F$7,0,$E1007))-SUM($G1007:Q1007),(((INDEX('PTRM input'!$G$385:$P$434,A18offset,$E1007)-INDEX('PTRM input'!$G$277:$P$326,A18offset,$E1007))*OFFSET($F$7,0,$E1007))-SUM($G1007:Q1007))*(OFFSET('PTRM input'!$G$477,0,$E1007-1)/A18taxstdlife))))</f>
        <v>0</v>
      </c>
      <c r="S1007" s="251">
        <f ca="1">IF(A18taxstdlife="n/a","n/a",IF(A18taxstdlife="",0,IF(S$3&gt;(A18stdlife+$E1007),((INDEX('PTRM input'!$G$385:$P$434,A18offset,$E1007)-INDEX('PTRM input'!$G$277:$P$326,A18offset,$E1007))*OFFSET($F$7,0,$E1007))-SUM($G1007:R1007),(((INDEX('PTRM input'!$G$385:$P$434,A18offset,$E1007)-INDEX('PTRM input'!$G$277:$P$326,A18offset,$E1007))*OFFSET($F$7,0,$E1007))-SUM($G1007:R1007))*(OFFSET('PTRM input'!$G$477,0,$E1007-1)/A18taxstdlife))))</f>
        <v>0</v>
      </c>
      <c r="T1007" s="251">
        <f ca="1">IF(A18taxstdlife="n/a","n/a",IF(A18taxstdlife="",0,IF(T$3&gt;(A18stdlife+$E1007),((INDEX('PTRM input'!$G$385:$P$434,A18offset,$E1007)-INDEX('PTRM input'!$G$277:$P$326,A18offset,$E1007))*OFFSET($F$7,0,$E1007))-SUM($G1007:S1007),(((INDEX('PTRM input'!$G$385:$P$434,A18offset,$E1007)-INDEX('PTRM input'!$G$277:$P$326,A18offset,$E1007))*OFFSET($F$7,0,$E1007))-SUM($G1007:S1007))*(OFFSET('PTRM input'!$G$477,0,$E1007-1)/A18taxstdlife))))</f>
        <v>0</v>
      </c>
      <c r="U1007" s="251">
        <f ca="1">IF(A18taxstdlife="n/a","n/a",IF(A18taxstdlife="",0,IF(U$3&gt;(A18stdlife+$E1007),((INDEX('PTRM input'!$G$385:$P$434,A18offset,$E1007)-INDEX('PTRM input'!$G$277:$P$326,A18offset,$E1007))*OFFSET($F$7,0,$E1007))-SUM($G1007:T1007),(((INDEX('PTRM input'!$G$385:$P$434,A18offset,$E1007)-INDEX('PTRM input'!$G$277:$P$326,A18offset,$E1007))*OFFSET($F$7,0,$E1007))-SUM($G1007:T1007))*(OFFSET('PTRM input'!$G$477,0,$E1007-1)/A18taxstdlife))))</f>
        <v>0</v>
      </c>
      <c r="V1007" s="251">
        <f ca="1">IF(A18taxstdlife="n/a","n/a",IF(A18taxstdlife="",0,IF(V$3&gt;(A18stdlife+$E1007),((INDEX('PTRM input'!$G$385:$P$434,A18offset,$E1007)-INDEX('PTRM input'!$G$277:$P$326,A18offset,$E1007))*OFFSET($F$7,0,$E1007))-SUM($G1007:U1007),(((INDEX('PTRM input'!$G$385:$P$434,A18offset,$E1007)-INDEX('PTRM input'!$G$277:$P$326,A18offset,$E1007))*OFFSET($F$7,0,$E1007))-SUM($G1007:U1007))*(OFFSET('PTRM input'!$G$477,0,$E1007-1)/A18taxstdlife))))</f>
        <v>0</v>
      </c>
      <c r="W1007" s="251">
        <f ca="1">IF(A18taxstdlife="n/a","n/a",IF(A18taxstdlife="",0,IF(W$3&gt;(A18stdlife+$E1007),((INDEX('PTRM input'!$G$385:$P$434,A18offset,$E1007)-INDEX('PTRM input'!$G$277:$P$326,A18offset,$E1007))*OFFSET($F$7,0,$E1007))-SUM($G1007:V1007),(((INDEX('PTRM input'!$G$385:$P$434,A18offset,$E1007)-INDEX('PTRM input'!$G$277:$P$326,A18offset,$E1007))*OFFSET($F$7,0,$E1007))-SUM($G1007:V1007))*(OFFSET('PTRM input'!$G$477,0,$E1007-1)/A18taxstdlife))))</f>
        <v>0</v>
      </c>
      <c r="X1007" s="251">
        <f ca="1">IF(A18taxstdlife="n/a","n/a",IF(A18taxstdlife="",0,IF(X$3&gt;(A18stdlife+$E1007),((INDEX('PTRM input'!$G$385:$P$434,A18offset,$E1007)-INDEX('PTRM input'!$G$277:$P$326,A18offset,$E1007))*OFFSET($F$7,0,$E1007))-SUM($G1007:W1007),(((INDEX('PTRM input'!$G$385:$P$434,A18offset,$E1007)-INDEX('PTRM input'!$G$277:$P$326,A18offset,$E1007))*OFFSET($F$7,0,$E1007))-SUM($G1007:W1007))*(OFFSET('PTRM input'!$G$477,0,$E1007-1)/A18taxstdlife))))</f>
        <v>0</v>
      </c>
      <c r="Y1007" s="251">
        <f ca="1">IF(A18taxstdlife="n/a","n/a",IF(A18taxstdlife="",0,IF(Y$3&gt;(A18stdlife+$E1007),((INDEX('PTRM input'!$G$385:$P$434,A18offset,$E1007)-INDEX('PTRM input'!$G$277:$P$326,A18offset,$E1007))*OFFSET($F$7,0,$E1007))-SUM($G1007:X1007),(((INDEX('PTRM input'!$G$385:$P$434,A18offset,$E1007)-INDEX('PTRM input'!$G$277:$P$326,A18offset,$E1007))*OFFSET($F$7,0,$E1007))-SUM($G1007:X1007))*(OFFSET('PTRM input'!$G$477,0,$E1007-1)/A18taxstdlife))))</f>
        <v>0</v>
      </c>
      <c r="Z1007" s="251">
        <f ca="1">IF(A18taxstdlife="n/a","n/a",IF(A18taxstdlife="",0,IF(Z$3&gt;(A18stdlife+$E1007),((INDEX('PTRM input'!$G$385:$P$434,A18offset,$E1007)-INDEX('PTRM input'!$G$277:$P$326,A18offset,$E1007))*OFFSET($F$7,0,$E1007))-SUM($G1007:Y1007),(((INDEX('PTRM input'!$G$385:$P$434,A18offset,$E1007)-INDEX('PTRM input'!$G$277:$P$326,A18offset,$E1007))*OFFSET($F$7,0,$E1007))-SUM($G1007:Y1007))*(OFFSET('PTRM input'!$G$477,0,$E1007-1)/A18taxstdlife))))</f>
        <v>0</v>
      </c>
      <c r="AA1007" s="251">
        <f ca="1">IF(A18taxstdlife="n/a","n/a",IF(A18taxstdlife="",0,IF(AA$3&gt;(A18stdlife+$E1007),((INDEX('PTRM input'!$G$385:$P$434,A18offset,$E1007)-INDEX('PTRM input'!$G$277:$P$326,A18offset,$E1007))*OFFSET($F$7,0,$E1007))-SUM($G1007:Z1007),(((INDEX('PTRM input'!$G$385:$P$434,A18offset,$E1007)-INDEX('PTRM input'!$G$277:$P$326,A18offset,$E1007))*OFFSET($F$7,0,$E1007))-SUM($G1007:Z1007))*(OFFSET('PTRM input'!$G$477,0,$E1007-1)/A18taxstdlife))))</f>
        <v>0</v>
      </c>
      <c r="AB1007" s="251">
        <f ca="1">IF(A18taxstdlife="n/a","n/a",IF(A18taxstdlife="",0,IF(AB$3&gt;(A18stdlife+$E1007),((INDEX('PTRM input'!$G$385:$P$434,A18offset,$E1007)-INDEX('PTRM input'!$G$277:$P$326,A18offset,$E1007))*OFFSET($F$7,0,$E1007))-SUM($G1007:AA1007),(((INDEX('PTRM input'!$G$385:$P$434,A18offset,$E1007)-INDEX('PTRM input'!$G$277:$P$326,A18offset,$E1007))*OFFSET($F$7,0,$E1007))-SUM($G1007:AA1007))*(OFFSET('PTRM input'!$G$477,0,$E1007-1)/A18taxstdlife))))</f>
        <v>0</v>
      </c>
      <c r="AC1007" s="251">
        <f ca="1">IF(A18taxstdlife="n/a","n/a",IF(A18taxstdlife="",0,IF(AC$3&gt;(A18stdlife+$E1007),((INDEX('PTRM input'!$G$385:$P$434,A18offset,$E1007)-INDEX('PTRM input'!$G$277:$P$326,A18offset,$E1007))*OFFSET($F$7,0,$E1007))-SUM($G1007:AB1007),(((INDEX('PTRM input'!$G$385:$P$434,A18offset,$E1007)-INDEX('PTRM input'!$G$277:$P$326,A18offset,$E1007))*OFFSET($F$7,0,$E1007))-SUM($G1007:AB1007))*(OFFSET('PTRM input'!$G$477,0,$E1007-1)/A18taxstdlife))))</f>
        <v>0</v>
      </c>
      <c r="AD1007" s="251">
        <f ca="1">IF(A18taxstdlife="n/a","n/a",IF(A18taxstdlife="",0,IF(AD$3&gt;(A18stdlife+$E1007),((INDEX('PTRM input'!$G$385:$P$434,A18offset,$E1007)-INDEX('PTRM input'!$G$277:$P$326,A18offset,$E1007))*OFFSET($F$7,0,$E1007))-SUM($G1007:AC1007),(((INDEX('PTRM input'!$G$385:$P$434,A18offset,$E1007)-INDEX('PTRM input'!$G$277:$P$326,A18offset,$E1007))*OFFSET($F$7,0,$E1007))-SUM($G1007:AC1007))*(OFFSET('PTRM input'!$G$477,0,$E1007-1)/A18taxstdlife))))</f>
        <v>0</v>
      </c>
      <c r="AE1007" s="251">
        <f ca="1">IF(A18taxstdlife="n/a","n/a",IF(A18taxstdlife="",0,IF(AE$3&gt;(A18stdlife+$E1007),((INDEX('PTRM input'!$G$385:$P$434,A18offset,$E1007)-INDEX('PTRM input'!$G$277:$P$326,A18offset,$E1007))*OFFSET($F$7,0,$E1007))-SUM($G1007:AD1007),(((INDEX('PTRM input'!$G$385:$P$434,A18offset,$E1007)-INDEX('PTRM input'!$G$277:$P$326,A18offset,$E1007))*OFFSET($F$7,0,$E1007))-SUM($G1007:AD1007))*(OFFSET('PTRM input'!$G$477,0,$E1007-1)/A18taxstdlife))))</f>
        <v>0</v>
      </c>
      <c r="AF1007" s="251">
        <f ca="1">IF(A18taxstdlife="n/a","n/a",IF(A18taxstdlife="",0,IF(AF$3&gt;(A18stdlife+$E1007),((INDEX('PTRM input'!$G$385:$P$434,A18offset,$E1007)-INDEX('PTRM input'!$G$277:$P$326,A18offset,$E1007))*OFFSET($F$7,0,$E1007))-SUM($G1007:AE1007),(((INDEX('PTRM input'!$G$385:$P$434,A18offset,$E1007)-INDEX('PTRM input'!$G$277:$P$326,A18offset,$E1007))*OFFSET($F$7,0,$E1007))-SUM($G1007:AE1007))*(OFFSET('PTRM input'!$G$477,0,$E1007-1)/A18taxstdlife))))</f>
        <v>0</v>
      </c>
      <c r="AG1007" s="251">
        <f ca="1">IF(A18taxstdlife="n/a","n/a",IF(A18taxstdlife="",0,IF(AG$3&gt;(A18stdlife+$E1007),((INDEX('PTRM input'!$G$385:$P$434,A18offset,$E1007)-INDEX('PTRM input'!$G$277:$P$326,A18offset,$E1007))*OFFSET($F$7,0,$E1007))-SUM($G1007:AF1007),(((INDEX('PTRM input'!$G$385:$P$434,A18offset,$E1007)-INDEX('PTRM input'!$G$277:$P$326,A18offset,$E1007))*OFFSET($F$7,0,$E1007))-SUM($G1007:AF1007))*(OFFSET('PTRM input'!$G$477,0,$E1007-1)/A18taxstdlife))))</f>
        <v>0</v>
      </c>
      <c r="AH1007" s="251">
        <f ca="1">IF(A18taxstdlife="n/a","n/a",IF(A18taxstdlife="",0,IF(AH$3&gt;(A18stdlife+$E1007),((INDEX('PTRM input'!$G$385:$P$434,A18offset,$E1007)-INDEX('PTRM input'!$G$277:$P$326,A18offset,$E1007))*OFFSET($F$7,0,$E1007))-SUM($G1007:AG1007),(((INDEX('PTRM input'!$G$385:$P$434,A18offset,$E1007)-INDEX('PTRM input'!$G$277:$P$326,A18offset,$E1007))*OFFSET($F$7,0,$E1007))-SUM($G1007:AG1007))*(OFFSET('PTRM input'!$G$477,0,$E1007-1)/A18taxstdlife))))</f>
        <v>0</v>
      </c>
      <c r="AI1007" s="251">
        <f ca="1">IF(A18taxstdlife="n/a","n/a",IF(A18taxstdlife="",0,IF(AI$3&gt;(A18stdlife+$E1007),((INDEX('PTRM input'!$G$385:$P$434,A18offset,$E1007)-INDEX('PTRM input'!$G$277:$P$326,A18offset,$E1007))*OFFSET($F$7,0,$E1007))-SUM($G1007:AH1007),(((INDEX('PTRM input'!$G$385:$P$434,A18offset,$E1007)-INDEX('PTRM input'!$G$277:$P$326,A18offset,$E1007))*OFFSET($F$7,0,$E1007))-SUM($G1007:AH1007))*(OFFSET('PTRM input'!$G$477,0,$E1007-1)/A18taxstdlife))))</f>
        <v>0</v>
      </c>
      <c r="AJ1007" s="251">
        <f ca="1">IF(A18taxstdlife="n/a","n/a",IF(A18taxstdlife="",0,IF(AJ$3&gt;(A18stdlife+$E1007),((INDEX('PTRM input'!$G$385:$P$434,A18offset,$E1007)-INDEX('PTRM input'!$G$277:$P$326,A18offset,$E1007))*OFFSET($F$7,0,$E1007))-SUM($G1007:AI1007),(((INDEX('PTRM input'!$G$385:$P$434,A18offset,$E1007)-INDEX('PTRM input'!$G$277:$P$326,A18offset,$E1007))*OFFSET($F$7,0,$E1007))-SUM($G1007:AI1007))*(OFFSET('PTRM input'!$G$477,0,$E1007-1)/A18taxstdlife))))</f>
        <v>0</v>
      </c>
      <c r="AK1007" s="251">
        <f ca="1">IF(A18taxstdlife="n/a","n/a",IF(A18taxstdlife="",0,IF(AK$3&gt;(A18stdlife+$E1007),((INDEX('PTRM input'!$G$385:$P$434,A18offset,$E1007)-INDEX('PTRM input'!$G$277:$P$326,A18offset,$E1007))*OFFSET($F$7,0,$E1007))-SUM($G1007:AJ1007),(((INDEX('PTRM input'!$G$385:$P$434,A18offset,$E1007)-INDEX('PTRM input'!$G$277:$P$326,A18offset,$E1007))*OFFSET($F$7,0,$E1007))-SUM($G1007:AJ1007))*(OFFSET('PTRM input'!$G$477,0,$E1007-1)/A18taxstdlife))))</f>
        <v>0</v>
      </c>
      <c r="AL1007" s="251">
        <f ca="1">IF(A18taxstdlife="n/a","n/a",IF(A18taxstdlife="",0,IF(AL$3&gt;(A18stdlife+$E1007),((INDEX('PTRM input'!$G$385:$P$434,A18offset,$E1007)-INDEX('PTRM input'!$G$277:$P$326,A18offset,$E1007))*OFFSET($F$7,0,$E1007))-SUM($G1007:AK1007),(((INDEX('PTRM input'!$G$385:$P$434,A18offset,$E1007)-INDEX('PTRM input'!$G$277:$P$326,A18offset,$E1007))*OFFSET($F$7,0,$E1007))-SUM($G1007:AK1007))*(OFFSET('PTRM input'!$G$477,0,$E1007-1)/A18taxstdlife))))</f>
        <v>0</v>
      </c>
      <c r="AM1007" s="251">
        <f ca="1">IF(A18taxstdlife="n/a","n/a",IF(A18taxstdlife="",0,IF(AM$3&gt;(A18stdlife+$E1007),((INDEX('PTRM input'!$G$385:$P$434,A18offset,$E1007)-INDEX('PTRM input'!$G$277:$P$326,A18offset,$E1007))*OFFSET($F$7,0,$E1007))-SUM($G1007:AL1007),(((INDEX('PTRM input'!$G$385:$P$434,A18offset,$E1007)-INDEX('PTRM input'!$G$277:$P$326,A18offset,$E1007))*OFFSET($F$7,0,$E1007))-SUM($G1007:AL1007))*(OFFSET('PTRM input'!$G$477,0,$E1007-1)/A18taxstdlife))))</f>
        <v>0</v>
      </c>
      <c r="AN1007" s="251">
        <f ca="1">IF(A18taxstdlife="n/a","n/a",IF(A18taxstdlife="",0,IF(AN$3&gt;(A18stdlife+$E1007),((INDEX('PTRM input'!$G$385:$P$434,A18offset,$E1007)-INDEX('PTRM input'!$G$277:$P$326,A18offset,$E1007))*OFFSET($F$7,0,$E1007))-SUM($G1007:AM1007),(((INDEX('PTRM input'!$G$385:$P$434,A18offset,$E1007)-INDEX('PTRM input'!$G$277:$P$326,A18offset,$E1007))*OFFSET($F$7,0,$E1007))-SUM($G1007:AM1007))*(OFFSET('PTRM input'!$G$477,0,$E1007-1)/A18taxstdlife))))</f>
        <v>0</v>
      </c>
      <c r="AO1007" s="251">
        <f ca="1">IF(A18taxstdlife="n/a","n/a",IF(A18taxstdlife="",0,IF(AO$3&gt;(A18stdlife+$E1007),((INDEX('PTRM input'!$G$385:$P$434,A18offset,$E1007)-INDEX('PTRM input'!$G$277:$P$326,A18offset,$E1007))*OFFSET($F$7,0,$E1007))-SUM($G1007:AN1007),(((INDEX('PTRM input'!$G$385:$P$434,A18offset,$E1007)-INDEX('PTRM input'!$G$277:$P$326,A18offset,$E1007))*OFFSET($F$7,0,$E1007))-SUM($G1007:AN1007))*(OFFSET('PTRM input'!$G$477,0,$E1007-1)/A18taxstdlife))))</f>
        <v>0</v>
      </c>
      <c r="AP1007" s="251">
        <f ca="1">IF(A18taxstdlife="n/a","n/a",IF(A18taxstdlife="",0,IF(AP$3&gt;(A18stdlife+$E1007),((INDEX('PTRM input'!$G$385:$P$434,A18offset,$E1007)-INDEX('PTRM input'!$G$277:$P$326,A18offset,$E1007))*OFFSET($F$7,0,$E1007))-SUM($G1007:AO1007),(((INDEX('PTRM input'!$G$385:$P$434,A18offset,$E1007)-INDEX('PTRM input'!$G$277:$P$326,A18offset,$E1007))*OFFSET($F$7,0,$E1007))-SUM($G1007:AO1007))*(OFFSET('PTRM input'!$G$477,0,$E1007-1)/A18taxstdlife))))</f>
        <v>0</v>
      </c>
      <c r="AQ1007" s="251">
        <f ca="1">IF(A18taxstdlife="n/a","n/a",IF(A18taxstdlife="",0,IF(AQ$3&gt;(A18stdlife+$E1007),((INDEX('PTRM input'!$G$385:$P$434,A18offset,$E1007)-INDEX('PTRM input'!$G$277:$P$326,A18offset,$E1007))*OFFSET($F$7,0,$E1007))-SUM($G1007:AP1007),(((INDEX('PTRM input'!$G$385:$P$434,A18offset,$E1007)-INDEX('PTRM input'!$G$277:$P$326,A18offset,$E1007))*OFFSET($F$7,0,$E1007))-SUM($G1007:AP1007))*(OFFSET('PTRM input'!$G$477,0,$E1007-1)/A18taxstdlife))))</f>
        <v>0</v>
      </c>
      <c r="AR1007" s="251">
        <f ca="1">IF(A18taxstdlife="n/a","n/a",IF(A18taxstdlife="",0,IF(AR$3&gt;(A18stdlife+$E1007),((INDEX('PTRM input'!$G$385:$P$434,A18offset,$E1007)-INDEX('PTRM input'!$G$277:$P$326,A18offset,$E1007))*OFFSET($F$7,0,$E1007))-SUM($G1007:AQ1007),(((INDEX('PTRM input'!$G$385:$P$434,A18offset,$E1007)-INDEX('PTRM input'!$G$277:$P$326,A18offset,$E1007))*OFFSET($F$7,0,$E1007))-SUM($G1007:AQ1007))*(OFFSET('PTRM input'!$G$477,0,$E1007-1)/A18taxstdlife))))</f>
        <v>0</v>
      </c>
      <c r="AS1007" s="251">
        <f ca="1">IF(A18taxstdlife="n/a","n/a",IF(A18taxstdlife="",0,IF(AS$3&gt;(A18stdlife+$E1007),((INDEX('PTRM input'!$G$385:$P$434,A18offset,$E1007)-INDEX('PTRM input'!$G$277:$P$326,A18offset,$E1007))*OFFSET($F$7,0,$E1007))-SUM($G1007:AR1007),(((INDEX('PTRM input'!$G$385:$P$434,A18offset,$E1007)-INDEX('PTRM input'!$G$277:$P$326,A18offset,$E1007))*OFFSET($F$7,0,$E1007))-SUM($G1007:AR1007))*(OFFSET('PTRM input'!$G$477,0,$E1007-1)/A18taxstdlife))))</f>
        <v>0</v>
      </c>
      <c r="AT1007" s="251">
        <f ca="1">IF(A18taxstdlife="n/a","n/a",IF(A18taxstdlife="",0,IF(AT$3&gt;(A18stdlife+$E1007),((INDEX('PTRM input'!$G$385:$P$434,A18offset,$E1007)-INDEX('PTRM input'!$G$277:$P$326,A18offset,$E1007))*OFFSET($F$7,0,$E1007))-SUM($G1007:AS1007),(((INDEX('PTRM input'!$G$385:$P$434,A18offset,$E1007)-INDEX('PTRM input'!$G$277:$P$326,A18offset,$E1007))*OFFSET($F$7,0,$E1007))-SUM($G1007:AS1007))*(OFFSET('PTRM input'!$G$477,0,$E1007-1)/A18taxstdlife))))</f>
        <v>0</v>
      </c>
      <c r="AU1007" s="251">
        <f ca="1">IF(A18taxstdlife="n/a","n/a",IF(A18taxstdlife="",0,IF(AU$3&gt;(A18stdlife+$E1007),((INDEX('PTRM input'!$G$385:$P$434,A18offset,$E1007)-INDEX('PTRM input'!$G$277:$P$326,A18offset,$E1007))*OFFSET($F$7,0,$E1007))-SUM($G1007:AT1007),(((INDEX('PTRM input'!$G$385:$P$434,A18offset,$E1007)-INDEX('PTRM input'!$G$277:$P$326,A18offset,$E1007))*OFFSET($F$7,0,$E1007))-SUM($G1007:AT1007))*(OFFSET('PTRM input'!$G$477,0,$E1007-1)/A18taxstdlife))))</f>
        <v>0</v>
      </c>
      <c r="AV1007" s="251">
        <f ca="1">IF(A18taxstdlife="n/a","n/a",IF(A18taxstdlife="",0,IF(AV$3&gt;(A18stdlife+$E1007),((INDEX('PTRM input'!$G$385:$P$434,A18offset,$E1007)-INDEX('PTRM input'!$G$277:$P$326,A18offset,$E1007))*OFFSET($F$7,0,$E1007))-SUM($G1007:AU1007),(((INDEX('PTRM input'!$G$385:$P$434,A18offset,$E1007)-INDEX('PTRM input'!$G$277:$P$326,A18offset,$E1007))*OFFSET($F$7,0,$E1007))-SUM($G1007:AU1007))*(OFFSET('PTRM input'!$G$477,0,$E1007-1)/A18taxstdlife))))</f>
        <v>0</v>
      </c>
      <c r="AW1007" s="251">
        <f ca="1">IF(A18taxstdlife="n/a","n/a",IF(A18taxstdlife="",0,IF(AW$3&gt;(A18stdlife+$E1007),((INDEX('PTRM input'!$G$385:$P$434,A18offset,$E1007)-INDEX('PTRM input'!$G$277:$P$326,A18offset,$E1007))*OFFSET($F$7,0,$E1007))-SUM($G1007:AV1007),(((INDEX('PTRM input'!$G$385:$P$434,A18offset,$E1007)-INDEX('PTRM input'!$G$277:$P$326,A18offset,$E1007))*OFFSET($F$7,0,$E1007))-SUM($G1007:AV1007))*(OFFSET('PTRM input'!$G$477,0,$E1007-1)/A18taxstdlife))))</f>
        <v>0</v>
      </c>
      <c r="AX1007" s="251">
        <f ca="1">IF(A18taxstdlife="n/a","n/a",IF(A18taxstdlife="",0,IF(AX$3&gt;(A18stdlife+$E1007),((INDEX('PTRM input'!$G$385:$P$434,A18offset,$E1007)-INDEX('PTRM input'!$G$277:$P$326,A18offset,$E1007))*OFFSET($F$7,0,$E1007))-SUM($G1007:AW1007),(((INDEX('PTRM input'!$G$385:$P$434,A18offset,$E1007)-INDEX('PTRM input'!$G$277:$P$326,A18offset,$E1007))*OFFSET($F$7,0,$E1007))-SUM($G1007:AW1007))*(OFFSET('PTRM input'!$G$477,0,$E1007-1)/A18taxstdlife))))</f>
        <v>0</v>
      </c>
      <c r="AY1007" s="251">
        <f ca="1">IF(A18taxstdlife="n/a","n/a",IF(A18taxstdlife="",0,IF(AY$3&gt;(A18stdlife+$E1007),((INDEX('PTRM input'!$G$385:$P$434,A18offset,$E1007)-INDEX('PTRM input'!$G$277:$P$326,A18offset,$E1007))*OFFSET($F$7,0,$E1007))-SUM($G1007:AX1007),(((INDEX('PTRM input'!$G$385:$P$434,A18offset,$E1007)-INDEX('PTRM input'!$G$277:$P$326,A18offset,$E1007))*OFFSET($F$7,0,$E1007))-SUM($G1007:AX1007))*(OFFSET('PTRM input'!$G$477,0,$E1007-1)/A18taxstdlife))))</f>
        <v>0</v>
      </c>
      <c r="AZ1007" s="251">
        <f ca="1">IF(A18taxstdlife="n/a","n/a",IF(A18taxstdlife="",0,IF(AZ$3&gt;(A18stdlife+$E1007),((INDEX('PTRM input'!$G$385:$P$434,A18offset,$E1007)-INDEX('PTRM input'!$G$277:$P$326,A18offset,$E1007))*OFFSET($F$7,0,$E1007))-SUM($G1007:AY1007),(((INDEX('PTRM input'!$G$385:$P$434,A18offset,$E1007)-INDEX('PTRM input'!$G$277:$P$326,A18offset,$E1007))*OFFSET($F$7,0,$E1007))-SUM($G1007:AY1007))*(OFFSET('PTRM input'!$G$477,0,$E1007-1)/A18taxstdlife))))</f>
        <v>0</v>
      </c>
      <c r="BA1007" s="251">
        <f ca="1">IF(A18taxstdlife="n/a","n/a",IF(A18taxstdlife="",0,IF(BA$3&gt;(A18stdlife+$E1007),((INDEX('PTRM input'!$G$385:$P$434,A18offset,$E1007)-INDEX('PTRM input'!$G$277:$P$326,A18offset,$E1007))*OFFSET($F$7,0,$E1007))-SUM($G1007:AZ1007),(((INDEX('PTRM input'!$G$385:$P$434,A18offset,$E1007)-INDEX('PTRM input'!$G$277:$P$326,A18offset,$E1007))*OFFSET($F$7,0,$E1007))-SUM($G1007:AZ1007))*(OFFSET('PTRM input'!$G$477,0,$E1007-1)/A18taxstdlife))))</f>
        <v>0</v>
      </c>
      <c r="BB1007" s="251">
        <f ca="1">IF(A18taxstdlife="n/a","n/a",IF(A18taxstdlife="",0,IF(BB$3&gt;(A18stdlife+$E1007),((INDEX('PTRM input'!$G$385:$P$434,A18offset,$E1007)-INDEX('PTRM input'!$G$277:$P$326,A18offset,$E1007))*OFFSET($F$7,0,$E1007))-SUM($G1007:BA1007),(((INDEX('PTRM input'!$G$385:$P$434,A18offset,$E1007)-INDEX('PTRM input'!$G$277:$P$326,A18offset,$E1007))*OFFSET($F$7,0,$E1007))-SUM($G1007:BA1007))*(OFFSET('PTRM input'!$G$477,0,$E1007-1)/A18taxstdlife))))</f>
        <v>0</v>
      </c>
      <c r="BC1007" s="251">
        <f ca="1">IF(A18taxstdlife="n/a","n/a",IF(A18taxstdlife="",0,IF(BC$3&gt;(A18stdlife+$E1007),((INDEX('PTRM input'!$G$385:$P$434,A18offset,$E1007)-INDEX('PTRM input'!$G$277:$P$326,A18offset,$E1007))*OFFSET($F$7,0,$E1007))-SUM($G1007:BB1007),(((INDEX('PTRM input'!$G$385:$P$434,A18offset,$E1007)-INDEX('PTRM input'!$G$277:$P$326,A18offset,$E1007))*OFFSET($F$7,0,$E1007))-SUM($G1007:BB1007))*(OFFSET('PTRM input'!$G$477,0,$E1007-1)/A18taxstdlife))))</f>
        <v>0</v>
      </c>
      <c r="BD1007" s="251">
        <f ca="1">IF(A18taxstdlife="n/a","n/a",IF(A18taxstdlife="",0,IF(BD$3&gt;(A18stdlife+$E1007),((INDEX('PTRM input'!$G$385:$P$434,A18offset,$E1007)-INDEX('PTRM input'!$G$277:$P$326,A18offset,$E1007))*OFFSET($F$7,0,$E1007))-SUM($G1007:BC1007),(((INDEX('PTRM input'!$G$385:$P$434,A18offset,$E1007)-INDEX('PTRM input'!$G$277:$P$326,A18offset,$E1007))*OFFSET($F$7,0,$E1007))-SUM($G1007:BC1007))*(OFFSET('PTRM input'!$G$477,0,$E1007-1)/A18taxstdlife))))</f>
        <v>0</v>
      </c>
      <c r="BE1007" s="251">
        <f ca="1">IF(A18taxstdlife="n/a","n/a",IF(A18taxstdlife="",0,IF(BE$3&gt;(A18stdlife+$E1007),((INDEX('PTRM input'!$G$385:$P$434,A18offset,$E1007)-INDEX('PTRM input'!$G$277:$P$326,A18offset,$E1007))*OFFSET($F$7,0,$E1007))-SUM($G1007:BD1007),(((INDEX('PTRM input'!$G$385:$P$434,A18offset,$E1007)-INDEX('PTRM input'!$G$277:$P$326,A18offset,$E1007))*OFFSET($F$7,0,$E1007))-SUM($G1007:BD1007))*(OFFSET('PTRM input'!$G$477,0,$E1007-1)/A18taxstdlife))))</f>
        <v>0</v>
      </c>
      <c r="BF1007" s="251">
        <f ca="1">IF(A18taxstdlife="n/a","n/a",IF(A18taxstdlife="",0,IF(BF$3&gt;(A18stdlife+$E1007),((INDEX('PTRM input'!$G$385:$P$434,A18offset,$E1007)-INDEX('PTRM input'!$G$277:$P$326,A18offset,$E1007))*OFFSET($F$7,0,$E1007))-SUM($G1007:BE1007),(((INDEX('PTRM input'!$G$385:$P$434,A18offset,$E1007)-INDEX('PTRM input'!$G$277:$P$326,A18offset,$E1007))*OFFSET($F$7,0,$E1007))-SUM($G1007:BE1007))*(OFFSET('PTRM input'!$G$477,0,$E1007-1)/A18taxstdlife))))</f>
        <v>0</v>
      </c>
      <c r="BG1007" s="251">
        <f ca="1">IF(A18taxstdlife="n/a","n/a",IF(A18taxstdlife="",0,IF(BG$3&gt;(A18stdlife+$E1007),((INDEX('PTRM input'!$G$385:$P$434,A18offset,$E1007)-INDEX('PTRM input'!$G$277:$P$326,A18offset,$E1007))*OFFSET($F$7,0,$E1007))-SUM($G1007:BF1007),(((INDEX('PTRM input'!$G$385:$P$434,A18offset,$E1007)-INDEX('PTRM input'!$G$277:$P$326,A18offset,$E1007))*OFFSET($F$7,0,$E1007))-SUM($G1007:BF1007))*(OFFSET('PTRM input'!$G$477,0,$E1007-1)/A18taxstdlife))))</f>
        <v>0</v>
      </c>
      <c r="BH1007" s="251">
        <f ca="1">IF(A18taxstdlife="n/a","n/a",IF(A18taxstdlife="",0,IF(BH$3&gt;(A18stdlife+$E1007),((INDEX('PTRM input'!$G$385:$P$434,A18offset,$E1007)-INDEX('PTRM input'!$G$277:$P$326,A18offset,$E1007))*OFFSET($F$7,0,$E1007))-SUM($G1007:BG1007),(((INDEX('PTRM input'!$G$385:$P$434,A18offset,$E1007)-INDEX('PTRM input'!$G$277:$P$326,A18offset,$E1007))*OFFSET($F$7,0,$E1007))-SUM($G1007:BG1007))*(OFFSET('PTRM input'!$G$477,0,$E1007-1)/A18taxstdlife))))</f>
        <v>0</v>
      </c>
      <c r="BI1007" s="251">
        <f ca="1">IF(A18taxstdlife="n/a","n/a",IF(A18taxstdlife="",0,IF(BI$3&gt;(A18stdlife+$E1007),((INDEX('PTRM input'!$G$385:$P$434,A18offset,$E1007)-INDEX('PTRM input'!$G$277:$P$326,A18offset,$E1007))*OFFSET($F$7,0,$E1007))-SUM($G1007:BH1007),(((INDEX('PTRM input'!$G$385:$P$434,A18offset,$E1007)-INDEX('PTRM input'!$G$277:$P$326,A18offset,$E1007))*OFFSET($F$7,0,$E1007))-SUM($G1007:BH1007))*(OFFSET('PTRM input'!$G$477,0,$E1007-1)/A18taxstdlife))))</f>
        <v>0</v>
      </c>
      <c r="BJ1007" s="116"/>
      <c r="BK1007" s="116"/>
      <c r="BL1007" s="116"/>
      <c r="BM1007" s="116"/>
    </row>
    <row r="1008" spans="1:65" ht="12.75" hidden="1" customHeight="1" outlineLevel="2">
      <c r="A1008" s="366"/>
      <c r="B1008" s="19"/>
      <c r="C1008" s="18"/>
      <c r="D1008" s="760"/>
      <c r="E1008" s="86">
        <v>6</v>
      </c>
      <c r="F1008" s="356"/>
      <c r="G1008" s="434"/>
      <c r="H1008" s="435"/>
      <c r="I1008" s="435"/>
      <c r="J1008" s="435"/>
      <c r="K1008" s="435"/>
      <c r="L1008" s="619"/>
      <c r="M1008" s="251">
        <f ca="1">IF(A18taxstdlife="n/a","n/a",IF(A18taxstdlife="",0,IF(M$3&gt;(A18stdlife+$E1008),((INDEX('PTRM input'!$G$385:$P$434,A18offset,$E1008)-INDEX('PTRM input'!$G$277:$P$326,A18offset,$E1008))*OFFSET($F$7,0,$E1008))-SUM($G1008:L1008),(((INDEX('PTRM input'!$G$385:$P$434,A18offset,$E1008)-INDEX('PTRM input'!$G$277:$P$326,A18offset,$E1008))*OFFSET($F$7,0,$E1008))-SUM($G1008:L1008))*(OFFSET('PTRM input'!$G$477,0,$E1008-1)/A18taxstdlife))))</f>
        <v>0</v>
      </c>
      <c r="N1008" s="251">
        <f ca="1">IF(A18taxstdlife="n/a","n/a",IF(A18taxstdlife="",0,IF(N$3&gt;(A18stdlife+$E1008),((INDEX('PTRM input'!$G$385:$P$434,A18offset,$E1008)-INDEX('PTRM input'!$G$277:$P$326,A18offset,$E1008))*OFFSET($F$7,0,$E1008))-SUM($G1008:M1008),(((INDEX('PTRM input'!$G$385:$P$434,A18offset,$E1008)-INDEX('PTRM input'!$G$277:$P$326,A18offset,$E1008))*OFFSET($F$7,0,$E1008))-SUM($G1008:M1008))*(OFFSET('PTRM input'!$G$477,0,$E1008-1)/A18taxstdlife))))</f>
        <v>0</v>
      </c>
      <c r="O1008" s="251">
        <f ca="1">IF(A18taxstdlife="n/a","n/a",IF(A18taxstdlife="",0,IF(O$3&gt;(A18stdlife+$E1008),((INDEX('PTRM input'!$G$385:$P$434,A18offset,$E1008)-INDEX('PTRM input'!$G$277:$P$326,A18offset,$E1008))*OFFSET($F$7,0,$E1008))-SUM($G1008:N1008),(((INDEX('PTRM input'!$G$385:$P$434,A18offset,$E1008)-INDEX('PTRM input'!$G$277:$P$326,A18offset,$E1008))*OFFSET($F$7,0,$E1008))-SUM($G1008:N1008))*(OFFSET('PTRM input'!$G$477,0,$E1008-1)/A18taxstdlife))))</f>
        <v>0</v>
      </c>
      <c r="P1008" s="251">
        <f ca="1">IF(A18taxstdlife="n/a","n/a",IF(A18taxstdlife="",0,IF(P$3&gt;(A18stdlife+$E1008),((INDEX('PTRM input'!$G$385:$P$434,A18offset,$E1008)-INDEX('PTRM input'!$G$277:$P$326,A18offset,$E1008))*OFFSET($F$7,0,$E1008))-SUM($G1008:O1008),(((INDEX('PTRM input'!$G$385:$P$434,A18offset,$E1008)-INDEX('PTRM input'!$G$277:$P$326,A18offset,$E1008))*OFFSET($F$7,0,$E1008))-SUM($G1008:O1008))*(OFFSET('PTRM input'!$G$477,0,$E1008-1)/A18taxstdlife))))</f>
        <v>0</v>
      </c>
      <c r="Q1008" s="251">
        <f ca="1">IF(A18taxstdlife="n/a","n/a",IF(A18taxstdlife="",0,IF(Q$3&gt;(A18stdlife+$E1008),((INDEX('PTRM input'!$G$385:$P$434,A18offset,$E1008)-INDEX('PTRM input'!$G$277:$P$326,A18offset,$E1008))*OFFSET($F$7,0,$E1008))-SUM($G1008:P1008),(((INDEX('PTRM input'!$G$385:$P$434,A18offset,$E1008)-INDEX('PTRM input'!$G$277:$P$326,A18offset,$E1008))*OFFSET($F$7,0,$E1008))-SUM($G1008:P1008))*(OFFSET('PTRM input'!$G$477,0,$E1008-1)/A18taxstdlife))))</f>
        <v>0</v>
      </c>
      <c r="R1008" s="251">
        <f ca="1">IF(A18taxstdlife="n/a","n/a",IF(A18taxstdlife="",0,IF(R$3&gt;(A18stdlife+$E1008),((INDEX('PTRM input'!$G$385:$P$434,A18offset,$E1008)-INDEX('PTRM input'!$G$277:$P$326,A18offset,$E1008))*OFFSET($F$7,0,$E1008))-SUM($G1008:Q1008),(((INDEX('PTRM input'!$G$385:$P$434,A18offset,$E1008)-INDEX('PTRM input'!$G$277:$P$326,A18offset,$E1008))*OFFSET($F$7,0,$E1008))-SUM($G1008:Q1008))*(OFFSET('PTRM input'!$G$477,0,$E1008-1)/A18taxstdlife))))</f>
        <v>0</v>
      </c>
      <c r="S1008" s="251">
        <f ca="1">IF(A18taxstdlife="n/a","n/a",IF(A18taxstdlife="",0,IF(S$3&gt;(A18stdlife+$E1008),((INDEX('PTRM input'!$G$385:$P$434,A18offset,$E1008)-INDEX('PTRM input'!$G$277:$P$326,A18offset,$E1008))*OFFSET($F$7,0,$E1008))-SUM($G1008:R1008),(((INDEX('PTRM input'!$G$385:$P$434,A18offset,$E1008)-INDEX('PTRM input'!$G$277:$P$326,A18offset,$E1008))*OFFSET($F$7,0,$E1008))-SUM($G1008:R1008))*(OFFSET('PTRM input'!$G$477,0,$E1008-1)/A18taxstdlife))))</f>
        <v>0</v>
      </c>
      <c r="T1008" s="251">
        <f ca="1">IF(A18taxstdlife="n/a","n/a",IF(A18taxstdlife="",0,IF(T$3&gt;(A18stdlife+$E1008),((INDEX('PTRM input'!$G$385:$P$434,A18offset,$E1008)-INDEX('PTRM input'!$G$277:$P$326,A18offset,$E1008))*OFFSET($F$7,0,$E1008))-SUM($G1008:S1008),(((INDEX('PTRM input'!$G$385:$P$434,A18offset,$E1008)-INDEX('PTRM input'!$G$277:$P$326,A18offset,$E1008))*OFFSET($F$7,0,$E1008))-SUM($G1008:S1008))*(OFFSET('PTRM input'!$G$477,0,$E1008-1)/A18taxstdlife))))</f>
        <v>0</v>
      </c>
      <c r="U1008" s="251">
        <f ca="1">IF(A18taxstdlife="n/a","n/a",IF(A18taxstdlife="",0,IF(U$3&gt;(A18stdlife+$E1008),((INDEX('PTRM input'!$G$385:$P$434,A18offset,$E1008)-INDEX('PTRM input'!$G$277:$P$326,A18offset,$E1008))*OFFSET($F$7,0,$E1008))-SUM($G1008:T1008),(((INDEX('PTRM input'!$G$385:$P$434,A18offset,$E1008)-INDEX('PTRM input'!$G$277:$P$326,A18offset,$E1008))*OFFSET($F$7,0,$E1008))-SUM($G1008:T1008))*(OFFSET('PTRM input'!$G$477,0,$E1008-1)/A18taxstdlife))))</f>
        <v>0</v>
      </c>
      <c r="V1008" s="251">
        <f ca="1">IF(A18taxstdlife="n/a","n/a",IF(A18taxstdlife="",0,IF(V$3&gt;(A18stdlife+$E1008),((INDEX('PTRM input'!$G$385:$P$434,A18offset,$E1008)-INDEX('PTRM input'!$G$277:$P$326,A18offset,$E1008))*OFFSET($F$7,0,$E1008))-SUM($G1008:U1008),(((INDEX('PTRM input'!$G$385:$P$434,A18offset,$E1008)-INDEX('PTRM input'!$G$277:$P$326,A18offset,$E1008))*OFFSET($F$7,0,$E1008))-SUM($G1008:U1008))*(OFFSET('PTRM input'!$G$477,0,$E1008-1)/A18taxstdlife))))</f>
        <v>0</v>
      </c>
      <c r="W1008" s="251">
        <f ca="1">IF(A18taxstdlife="n/a","n/a",IF(A18taxstdlife="",0,IF(W$3&gt;(A18stdlife+$E1008),((INDEX('PTRM input'!$G$385:$P$434,A18offset,$E1008)-INDEX('PTRM input'!$G$277:$P$326,A18offset,$E1008))*OFFSET($F$7,0,$E1008))-SUM($G1008:V1008),(((INDEX('PTRM input'!$G$385:$P$434,A18offset,$E1008)-INDEX('PTRM input'!$G$277:$P$326,A18offset,$E1008))*OFFSET($F$7,0,$E1008))-SUM($G1008:V1008))*(OFFSET('PTRM input'!$G$477,0,$E1008-1)/A18taxstdlife))))</f>
        <v>0</v>
      </c>
      <c r="X1008" s="251">
        <f ca="1">IF(A18taxstdlife="n/a","n/a",IF(A18taxstdlife="",0,IF(X$3&gt;(A18stdlife+$E1008),((INDEX('PTRM input'!$G$385:$P$434,A18offset,$E1008)-INDEX('PTRM input'!$G$277:$P$326,A18offset,$E1008))*OFFSET($F$7,0,$E1008))-SUM($G1008:W1008),(((INDEX('PTRM input'!$G$385:$P$434,A18offset,$E1008)-INDEX('PTRM input'!$G$277:$P$326,A18offset,$E1008))*OFFSET($F$7,0,$E1008))-SUM($G1008:W1008))*(OFFSET('PTRM input'!$G$477,0,$E1008-1)/A18taxstdlife))))</f>
        <v>0</v>
      </c>
      <c r="Y1008" s="251">
        <f ca="1">IF(A18taxstdlife="n/a","n/a",IF(A18taxstdlife="",0,IF(Y$3&gt;(A18stdlife+$E1008),((INDEX('PTRM input'!$G$385:$P$434,A18offset,$E1008)-INDEX('PTRM input'!$G$277:$P$326,A18offset,$E1008))*OFFSET($F$7,0,$E1008))-SUM($G1008:X1008),(((INDEX('PTRM input'!$G$385:$P$434,A18offset,$E1008)-INDEX('PTRM input'!$G$277:$P$326,A18offset,$E1008))*OFFSET($F$7,0,$E1008))-SUM($G1008:X1008))*(OFFSET('PTRM input'!$G$477,0,$E1008-1)/A18taxstdlife))))</f>
        <v>0</v>
      </c>
      <c r="Z1008" s="251">
        <f ca="1">IF(A18taxstdlife="n/a","n/a",IF(A18taxstdlife="",0,IF(Z$3&gt;(A18stdlife+$E1008),((INDEX('PTRM input'!$G$385:$P$434,A18offset,$E1008)-INDEX('PTRM input'!$G$277:$P$326,A18offset,$E1008))*OFFSET($F$7,0,$E1008))-SUM($G1008:Y1008),(((INDEX('PTRM input'!$G$385:$P$434,A18offset,$E1008)-INDEX('PTRM input'!$G$277:$P$326,A18offset,$E1008))*OFFSET($F$7,0,$E1008))-SUM($G1008:Y1008))*(OFFSET('PTRM input'!$G$477,0,$E1008-1)/A18taxstdlife))))</f>
        <v>0</v>
      </c>
      <c r="AA1008" s="251">
        <f ca="1">IF(A18taxstdlife="n/a","n/a",IF(A18taxstdlife="",0,IF(AA$3&gt;(A18stdlife+$E1008),((INDEX('PTRM input'!$G$385:$P$434,A18offset,$E1008)-INDEX('PTRM input'!$G$277:$P$326,A18offset,$E1008))*OFFSET($F$7,0,$E1008))-SUM($G1008:Z1008),(((INDEX('PTRM input'!$G$385:$P$434,A18offset,$E1008)-INDEX('PTRM input'!$G$277:$P$326,A18offset,$E1008))*OFFSET($F$7,0,$E1008))-SUM($G1008:Z1008))*(OFFSET('PTRM input'!$G$477,0,$E1008-1)/A18taxstdlife))))</f>
        <v>0</v>
      </c>
      <c r="AB1008" s="251">
        <f ca="1">IF(A18taxstdlife="n/a","n/a",IF(A18taxstdlife="",0,IF(AB$3&gt;(A18stdlife+$E1008),((INDEX('PTRM input'!$G$385:$P$434,A18offset,$E1008)-INDEX('PTRM input'!$G$277:$P$326,A18offset,$E1008))*OFFSET($F$7,0,$E1008))-SUM($G1008:AA1008),(((INDEX('PTRM input'!$G$385:$P$434,A18offset,$E1008)-INDEX('PTRM input'!$G$277:$P$326,A18offset,$E1008))*OFFSET($F$7,0,$E1008))-SUM($G1008:AA1008))*(OFFSET('PTRM input'!$G$477,0,$E1008-1)/A18taxstdlife))))</f>
        <v>0</v>
      </c>
      <c r="AC1008" s="251">
        <f ca="1">IF(A18taxstdlife="n/a","n/a",IF(A18taxstdlife="",0,IF(AC$3&gt;(A18stdlife+$E1008),((INDEX('PTRM input'!$G$385:$P$434,A18offset,$E1008)-INDEX('PTRM input'!$G$277:$P$326,A18offset,$E1008))*OFFSET($F$7,0,$E1008))-SUM($G1008:AB1008),(((INDEX('PTRM input'!$G$385:$P$434,A18offset,$E1008)-INDEX('PTRM input'!$G$277:$P$326,A18offset,$E1008))*OFFSET($F$7,0,$E1008))-SUM($G1008:AB1008))*(OFFSET('PTRM input'!$G$477,0,$E1008-1)/A18taxstdlife))))</f>
        <v>0</v>
      </c>
      <c r="AD1008" s="251">
        <f ca="1">IF(A18taxstdlife="n/a","n/a",IF(A18taxstdlife="",0,IF(AD$3&gt;(A18stdlife+$E1008),((INDEX('PTRM input'!$G$385:$P$434,A18offset,$E1008)-INDEX('PTRM input'!$G$277:$P$326,A18offset,$E1008))*OFFSET($F$7,0,$E1008))-SUM($G1008:AC1008),(((INDEX('PTRM input'!$G$385:$P$434,A18offset,$E1008)-INDEX('PTRM input'!$G$277:$P$326,A18offset,$E1008))*OFFSET($F$7,0,$E1008))-SUM($G1008:AC1008))*(OFFSET('PTRM input'!$G$477,0,$E1008-1)/A18taxstdlife))))</f>
        <v>0</v>
      </c>
      <c r="AE1008" s="251">
        <f ca="1">IF(A18taxstdlife="n/a","n/a",IF(A18taxstdlife="",0,IF(AE$3&gt;(A18stdlife+$E1008),((INDEX('PTRM input'!$G$385:$P$434,A18offset,$E1008)-INDEX('PTRM input'!$G$277:$P$326,A18offset,$E1008))*OFFSET($F$7,0,$E1008))-SUM($G1008:AD1008),(((INDEX('PTRM input'!$G$385:$P$434,A18offset,$E1008)-INDEX('PTRM input'!$G$277:$P$326,A18offset,$E1008))*OFFSET($F$7,0,$E1008))-SUM($G1008:AD1008))*(OFFSET('PTRM input'!$G$477,0,$E1008-1)/A18taxstdlife))))</f>
        <v>0</v>
      </c>
      <c r="AF1008" s="251">
        <f ca="1">IF(A18taxstdlife="n/a","n/a",IF(A18taxstdlife="",0,IF(AF$3&gt;(A18stdlife+$E1008),((INDEX('PTRM input'!$G$385:$P$434,A18offset,$E1008)-INDEX('PTRM input'!$G$277:$P$326,A18offset,$E1008))*OFFSET($F$7,0,$E1008))-SUM($G1008:AE1008),(((INDEX('PTRM input'!$G$385:$P$434,A18offset,$E1008)-INDEX('PTRM input'!$G$277:$P$326,A18offset,$E1008))*OFFSET($F$7,0,$E1008))-SUM($G1008:AE1008))*(OFFSET('PTRM input'!$G$477,0,$E1008-1)/A18taxstdlife))))</f>
        <v>0</v>
      </c>
      <c r="AG1008" s="251">
        <f ca="1">IF(A18taxstdlife="n/a","n/a",IF(A18taxstdlife="",0,IF(AG$3&gt;(A18stdlife+$E1008),((INDEX('PTRM input'!$G$385:$P$434,A18offset,$E1008)-INDEX('PTRM input'!$G$277:$P$326,A18offset,$E1008))*OFFSET($F$7,0,$E1008))-SUM($G1008:AF1008),(((INDEX('PTRM input'!$G$385:$P$434,A18offset,$E1008)-INDEX('PTRM input'!$G$277:$P$326,A18offset,$E1008))*OFFSET($F$7,0,$E1008))-SUM($G1008:AF1008))*(OFFSET('PTRM input'!$G$477,0,$E1008-1)/A18taxstdlife))))</f>
        <v>0</v>
      </c>
      <c r="AH1008" s="251">
        <f ca="1">IF(A18taxstdlife="n/a","n/a",IF(A18taxstdlife="",0,IF(AH$3&gt;(A18stdlife+$E1008),((INDEX('PTRM input'!$G$385:$P$434,A18offset,$E1008)-INDEX('PTRM input'!$G$277:$P$326,A18offset,$E1008))*OFFSET($F$7,0,$E1008))-SUM($G1008:AG1008),(((INDEX('PTRM input'!$G$385:$P$434,A18offset,$E1008)-INDEX('PTRM input'!$G$277:$P$326,A18offset,$E1008))*OFFSET($F$7,0,$E1008))-SUM($G1008:AG1008))*(OFFSET('PTRM input'!$G$477,0,$E1008-1)/A18taxstdlife))))</f>
        <v>0</v>
      </c>
      <c r="AI1008" s="251">
        <f ca="1">IF(A18taxstdlife="n/a","n/a",IF(A18taxstdlife="",0,IF(AI$3&gt;(A18stdlife+$E1008),((INDEX('PTRM input'!$G$385:$P$434,A18offset,$E1008)-INDEX('PTRM input'!$G$277:$P$326,A18offset,$E1008))*OFFSET($F$7,0,$E1008))-SUM($G1008:AH1008),(((INDEX('PTRM input'!$G$385:$P$434,A18offset,$E1008)-INDEX('PTRM input'!$G$277:$P$326,A18offset,$E1008))*OFFSET($F$7,0,$E1008))-SUM($G1008:AH1008))*(OFFSET('PTRM input'!$G$477,0,$E1008-1)/A18taxstdlife))))</f>
        <v>0</v>
      </c>
      <c r="AJ1008" s="251">
        <f ca="1">IF(A18taxstdlife="n/a","n/a",IF(A18taxstdlife="",0,IF(AJ$3&gt;(A18stdlife+$E1008),((INDEX('PTRM input'!$G$385:$P$434,A18offset,$E1008)-INDEX('PTRM input'!$G$277:$P$326,A18offset,$E1008))*OFFSET($F$7,0,$E1008))-SUM($G1008:AI1008),(((INDEX('PTRM input'!$G$385:$P$434,A18offset,$E1008)-INDEX('PTRM input'!$G$277:$P$326,A18offset,$E1008))*OFFSET($F$7,0,$E1008))-SUM($G1008:AI1008))*(OFFSET('PTRM input'!$G$477,0,$E1008-1)/A18taxstdlife))))</f>
        <v>0</v>
      </c>
      <c r="AK1008" s="251">
        <f ca="1">IF(A18taxstdlife="n/a","n/a",IF(A18taxstdlife="",0,IF(AK$3&gt;(A18stdlife+$E1008),((INDEX('PTRM input'!$G$385:$P$434,A18offset,$E1008)-INDEX('PTRM input'!$G$277:$P$326,A18offset,$E1008))*OFFSET($F$7,0,$E1008))-SUM($G1008:AJ1008),(((INDEX('PTRM input'!$G$385:$P$434,A18offset,$E1008)-INDEX('PTRM input'!$G$277:$P$326,A18offset,$E1008))*OFFSET($F$7,0,$E1008))-SUM($G1008:AJ1008))*(OFFSET('PTRM input'!$G$477,0,$E1008-1)/A18taxstdlife))))</f>
        <v>0</v>
      </c>
      <c r="AL1008" s="251">
        <f ca="1">IF(A18taxstdlife="n/a","n/a",IF(A18taxstdlife="",0,IF(AL$3&gt;(A18stdlife+$E1008),((INDEX('PTRM input'!$G$385:$P$434,A18offset,$E1008)-INDEX('PTRM input'!$G$277:$P$326,A18offset,$E1008))*OFFSET($F$7,0,$E1008))-SUM($G1008:AK1008),(((INDEX('PTRM input'!$G$385:$P$434,A18offset,$E1008)-INDEX('PTRM input'!$G$277:$P$326,A18offset,$E1008))*OFFSET($F$7,0,$E1008))-SUM($G1008:AK1008))*(OFFSET('PTRM input'!$G$477,0,$E1008-1)/A18taxstdlife))))</f>
        <v>0</v>
      </c>
      <c r="AM1008" s="251">
        <f ca="1">IF(A18taxstdlife="n/a","n/a",IF(A18taxstdlife="",0,IF(AM$3&gt;(A18stdlife+$E1008),((INDEX('PTRM input'!$G$385:$P$434,A18offset,$E1008)-INDEX('PTRM input'!$G$277:$P$326,A18offset,$E1008))*OFFSET($F$7,0,$E1008))-SUM($G1008:AL1008),(((INDEX('PTRM input'!$G$385:$P$434,A18offset,$E1008)-INDEX('PTRM input'!$G$277:$P$326,A18offset,$E1008))*OFFSET($F$7,0,$E1008))-SUM($G1008:AL1008))*(OFFSET('PTRM input'!$G$477,0,$E1008-1)/A18taxstdlife))))</f>
        <v>0</v>
      </c>
      <c r="AN1008" s="251">
        <f ca="1">IF(A18taxstdlife="n/a","n/a",IF(A18taxstdlife="",0,IF(AN$3&gt;(A18stdlife+$E1008),((INDEX('PTRM input'!$G$385:$P$434,A18offset,$E1008)-INDEX('PTRM input'!$G$277:$P$326,A18offset,$E1008))*OFFSET($F$7,0,$E1008))-SUM($G1008:AM1008),(((INDEX('PTRM input'!$G$385:$P$434,A18offset,$E1008)-INDEX('PTRM input'!$G$277:$P$326,A18offset,$E1008))*OFFSET($F$7,0,$E1008))-SUM($G1008:AM1008))*(OFFSET('PTRM input'!$G$477,0,$E1008-1)/A18taxstdlife))))</f>
        <v>0</v>
      </c>
      <c r="AO1008" s="251">
        <f ca="1">IF(A18taxstdlife="n/a","n/a",IF(A18taxstdlife="",0,IF(AO$3&gt;(A18stdlife+$E1008),((INDEX('PTRM input'!$G$385:$P$434,A18offset,$E1008)-INDEX('PTRM input'!$G$277:$P$326,A18offset,$E1008))*OFFSET($F$7,0,$E1008))-SUM($G1008:AN1008),(((INDEX('PTRM input'!$G$385:$P$434,A18offset,$E1008)-INDEX('PTRM input'!$G$277:$P$326,A18offset,$E1008))*OFFSET($F$7,0,$E1008))-SUM($G1008:AN1008))*(OFFSET('PTRM input'!$G$477,0,$E1008-1)/A18taxstdlife))))</f>
        <v>0</v>
      </c>
      <c r="AP1008" s="251">
        <f ca="1">IF(A18taxstdlife="n/a","n/a",IF(A18taxstdlife="",0,IF(AP$3&gt;(A18stdlife+$E1008),((INDEX('PTRM input'!$G$385:$P$434,A18offset,$E1008)-INDEX('PTRM input'!$G$277:$P$326,A18offset,$E1008))*OFFSET($F$7,0,$E1008))-SUM($G1008:AO1008),(((INDEX('PTRM input'!$G$385:$P$434,A18offset,$E1008)-INDEX('PTRM input'!$G$277:$P$326,A18offset,$E1008))*OFFSET($F$7,0,$E1008))-SUM($G1008:AO1008))*(OFFSET('PTRM input'!$G$477,0,$E1008-1)/A18taxstdlife))))</f>
        <v>0</v>
      </c>
      <c r="AQ1008" s="251">
        <f ca="1">IF(A18taxstdlife="n/a","n/a",IF(A18taxstdlife="",0,IF(AQ$3&gt;(A18stdlife+$E1008),((INDEX('PTRM input'!$G$385:$P$434,A18offset,$E1008)-INDEX('PTRM input'!$G$277:$P$326,A18offset,$E1008))*OFFSET($F$7,0,$E1008))-SUM($G1008:AP1008),(((INDEX('PTRM input'!$G$385:$P$434,A18offset,$E1008)-INDEX('PTRM input'!$G$277:$P$326,A18offset,$E1008))*OFFSET($F$7,0,$E1008))-SUM($G1008:AP1008))*(OFFSET('PTRM input'!$G$477,0,$E1008-1)/A18taxstdlife))))</f>
        <v>0</v>
      </c>
      <c r="AR1008" s="251">
        <f ca="1">IF(A18taxstdlife="n/a","n/a",IF(A18taxstdlife="",0,IF(AR$3&gt;(A18stdlife+$E1008),((INDEX('PTRM input'!$G$385:$P$434,A18offset,$E1008)-INDEX('PTRM input'!$G$277:$P$326,A18offset,$E1008))*OFFSET($F$7,0,$E1008))-SUM($G1008:AQ1008),(((INDEX('PTRM input'!$G$385:$P$434,A18offset,$E1008)-INDEX('PTRM input'!$G$277:$P$326,A18offset,$E1008))*OFFSET($F$7,0,$E1008))-SUM($G1008:AQ1008))*(OFFSET('PTRM input'!$G$477,0,$E1008-1)/A18taxstdlife))))</f>
        <v>0</v>
      </c>
      <c r="AS1008" s="251">
        <f ca="1">IF(A18taxstdlife="n/a","n/a",IF(A18taxstdlife="",0,IF(AS$3&gt;(A18stdlife+$E1008),((INDEX('PTRM input'!$G$385:$P$434,A18offset,$E1008)-INDEX('PTRM input'!$G$277:$P$326,A18offset,$E1008))*OFFSET($F$7,0,$E1008))-SUM($G1008:AR1008),(((INDEX('PTRM input'!$G$385:$P$434,A18offset,$E1008)-INDEX('PTRM input'!$G$277:$P$326,A18offset,$E1008))*OFFSET($F$7,0,$E1008))-SUM($G1008:AR1008))*(OFFSET('PTRM input'!$G$477,0,$E1008-1)/A18taxstdlife))))</f>
        <v>0</v>
      </c>
      <c r="AT1008" s="251">
        <f ca="1">IF(A18taxstdlife="n/a","n/a",IF(A18taxstdlife="",0,IF(AT$3&gt;(A18stdlife+$E1008),((INDEX('PTRM input'!$G$385:$P$434,A18offset,$E1008)-INDEX('PTRM input'!$G$277:$P$326,A18offset,$E1008))*OFFSET($F$7,0,$E1008))-SUM($G1008:AS1008),(((INDEX('PTRM input'!$G$385:$P$434,A18offset,$E1008)-INDEX('PTRM input'!$G$277:$P$326,A18offset,$E1008))*OFFSET($F$7,0,$E1008))-SUM($G1008:AS1008))*(OFFSET('PTRM input'!$G$477,0,$E1008-1)/A18taxstdlife))))</f>
        <v>0</v>
      </c>
      <c r="AU1008" s="251">
        <f ca="1">IF(A18taxstdlife="n/a","n/a",IF(A18taxstdlife="",0,IF(AU$3&gt;(A18stdlife+$E1008),((INDEX('PTRM input'!$G$385:$P$434,A18offset,$E1008)-INDEX('PTRM input'!$G$277:$P$326,A18offset,$E1008))*OFFSET($F$7,0,$E1008))-SUM($G1008:AT1008),(((INDEX('PTRM input'!$G$385:$P$434,A18offset,$E1008)-INDEX('PTRM input'!$G$277:$P$326,A18offset,$E1008))*OFFSET($F$7,0,$E1008))-SUM($G1008:AT1008))*(OFFSET('PTRM input'!$G$477,0,$E1008-1)/A18taxstdlife))))</f>
        <v>0</v>
      </c>
      <c r="AV1008" s="251">
        <f ca="1">IF(A18taxstdlife="n/a","n/a",IF(A18taxstdlife="",0,IF(AV$3&gt;(A18stdlife+$E1008),((INDEX('PTRM input'!$G$385:$P$434,A18offset,$E1008)-INDEX('PTRM input'!$G$277:$P$326,A18offset,$E1008))*OFFSET($F$7,0,$E1008))-SUM($G1008:AU1008),(((INDEX('PTRM input'!$G$385:$P$434,A18offset,$E1008)-INDEX('PTRM input'!$G$277:$P$326,A18offset,$E1008))*OFFSET($F$7,0,$E1008))-SUM($G1008:AU1008))*(OFFSET('PTRM input'!$G$477,0,$E1008-1)/A18taxstdlife))))</f>
        <v>0</v>
      </c>
      <c r="AW1008" s="251">
        <f ca="1">IF(A18taxstdlife="n/a","n/a",IF(A18taxstdlife="",0,IF(AW$3&gt;(A18stdlife+$E1008),((INDEX('PTRM input'!$G$385:$P$434,A18offset,$E1008)-INDEX('PTRM input'!$G$277:$P$326,A18offset,$E1008))*OFFSET($F$7,0,$E1008))-SUM($G1008:AV1008),(((INDEX('PTRM input'!$G$385:$P$434,A18offset,$E1008)-INDEX('PTRM input'!$G$277:$P$326,A18offset,$E1008))*OFFSET($F$7,0,$E1008))-SUM($G1008:AV1008))*(OFFSET('PTRM input'!$G$477,0,$E1008-1)/A18taxstdlife))))</f>
        <v>0</v>
      </c>
      <c r="AX1008" s="251">
        <f ca="1">IF(A18taxstdlife="n/a","n/a",IF(A18taxstdlife="",0,IF(AX$3&gt;(A18stdlife+$E1008),((INDEX('PTRM input'!$G$385:$P$434,A18offset,$E1008)-INDEX('PTRM input'!$G$277:$P$326,A18offset,$E1008))*OFFSET($F$7,0,$E1008))-SUM($G1008:AW1008),(((INDEX('PTRM input'!$G$385:$P$434,A18offset,$E1008)-INDEX('PTRM input'!$G$277:$P$326,A18offset,$E1008))*OFFSET($F$7,0,$E1008))-SUM($G1008:AW1008))*(OFFSET('PTRM input'!$G$477,0,$E1008-1)/A18taxstdlife))))</f>
        <v>0</v>
      </c>
      <c r="AY1008" s="251">
        <f ca="1">IF(A18taxstdlife="n/a","n/a",IF(A18taxstdlife="",0,IF(AY$3&gt;(A18stdlife+$E1008),((INDEX('PTRM input'!$G$385:$P$434,A18offset,$E1008)-INDEX('PTRM input'!$G$277:$P$326,A18offset,$E1008))*OFFSET($F$7,0,$E1008))-SUM($G1008:AX1008),(((INDEX('PTRM input'!$G$385:$P$434,A18offset,$E1008)-INDEX('PTRM input'!$G$277:$P$326,A18offset,$E1008))*OFFSET($F$7,0,$E1008))-SUM($G1008:AX1008))*(OFFSET('PTRM input'!$G$477,0,$E1008-1)/A18taxstdlife))))</f>
        <v>0</v>
      </c>
      <c r="AZ1008" s="251">
        <f ca="1">IF(A18taxstdlife="n/a","n/a",IF(A18taxstdlife="",0,IF(AZ$3&gt;(A18stdlife+$E1008),((INDEX('PTRM input'!$G$385:$P$434,A18offset,$E1008)-INDEX('PTRM input'!$G$277:$P$326,A18offset,$E1008))*OFFSET($F$7,0,$E1008))-SUM($G1008:AY1008),(((INDEX('PTRM input'!$G$385:$P$434,A18offset,$E1008)-INDEX('PTRM input'!$G$277:$P$326,A18offset,$E1008))*OFFSET($F$7,0,$E1008))-SUM($G1008:AY1008))*(OFFSET('PTRM input'!$G$477,0,$E1008-1)/A18taxstdlife))))</f>
        <v>0</v>
      </c>
      <c r="BA1008" s="251">
        <f ca="1">IF(A18taxstdlife="n/a","n/a",IF(A18taxstdlife="",0,IF(BA$3&gt;(A18stdlife+$E1008),((INDEX('PTRM input'!$G$385:$P$434,A18offset,$E1008)-INDEX('PTRM input'!$G$277:$P$326,A18offset,$E1008))*OFFSET($F$7,0,$E1008))-SUM($G1008:AZ1008),(((INDEX('PTRM input'!$G$385:$P$434,A18offset,$E1008)-INDEX('PTRM input'!$G$277:$P$326,A18offset,$E1008))*OFFSET($F$7,0,$E1008))-SUM($G1008:AZ1008))*(OFFSET('PTRM input'!$G$477,0,$E1008-1)/A18taxstdlife))))</f>
        <v>0</v>
      </c>
      <c r="BB1008" s="251">
        <f ca="1">IF(A18taxstdlife="n/a","n/a",IF(A18taxstdlife="",0,IF(BB$3&gt;(A18stdlife+$E1008),((INDEX('PTRM input'!$G$385:$P$434,A18offset,$E1008)-INDEX('PTRM input'!$G$277:$P$326,A18offset,$E1008))*OFFSET($F$7,0,$E1008))-SUM($G1008:BA1008),(((INDEX('PTRM input'!$G$385:$P$434,A18offset,$E1008)-INDEX('PTRM input'!$G$277:$P$326,A18offset,$E1008))*OFFSET($F$7,0,$E1008))-SUM($G1008:BA1008))*(OFFSET('PTRM input'!$G$477,0,$E1008-1)/A18taxstdlife))))</f>
        <v>0</v>
      </c>
      <c r="BC1008" s="251">
        <f ca="1">IF(A18taxstdlife="n/a","n/a",IF(A18taxstdlife="",0,IF(BC$3&gt;(A18stdlife+$E1008),((INDEX('PTRM input'!$G$385:$P$434,A18offset,$E1008)-INDEX('PTRM input'!$G$277:$P$326,A18offset,$E1008))*OFFSET($F$7,0,$E1008))-SUM($G1008:BB1008),(((INDEX('PTRM input'!$G$385:$P$434,A18offset,$E1008)-INDEX('PTRM input'!$G$277:$P$326,A18offset,$E1008))*OFFSET($F$7,0,$E1008))-SUM($G1008:BB1008))*(OFFSET('PTRM input'!$G$477,0,$E1008-1)/A18taxstdlife))))</f>
        <v>0</v>
      </c>
      <c r="BD1008" s="251">
        <f ca="1">IF(A18taxstdlife="n/a","n/a",IF(A18taxstdlife="",0,IF(BD$3&gt;(A18stdlife+$E1008),((INDEX('PTRM input'!$G$385:$P$434,A18offset,$E1008)-INDEX('PTRM input'!$G$277:$P$326,A18offset,$E1008))*OFFSET($F$7,0,$E1008))-SUM($G1008:BC1008),(((INDEX('PTRM input'!$G$385:$P$434,A18offset,$E1008)-INDEX('PTRM input'!$G$277:$P$326,A18offset,$E1008))*OFFSET($F$7,0,$E1008))-SUM($G1008:BC1008))*(OFFSET('PTRM input'!$G$477,0,$E1008-1)/A18taxstdlife))))</f>
        <v>0</v>
      </c>
      <c r="BE1008" s="251">
        <f ca="1">IF(A18taxstdlife="n/a","n/a",IF(A18taxstdlife="",0,IF(BE$3&gt;(A18stdlife+$E1008),((INDEX('PTRM input'!$G$385:$P$434,A18offset,$E1008)-INDEX('PTRM input'!$G$277:$P$326,A18offset,$E1008))*OFFSET($F$7,0,$E1008))-SUM($G1008:BD1008),(((INDEX('PTRM input'!$G$385:$P$434,A18offset,$E1008)-INDEX('PTRM input'!$G$277:$P$326,A18offset,$E1008))*OFFSET($F$7,0,$E1008))-SUM($G1008:BD1008))*(OFFSET('PTRM input'!$G$477,0,$E1008-1)/A18taxstdlife))))</f>
        <v>0</v>
      </c>
      <c r="BF1008" s="251">
        <f ca="1">IF(A18taxstdlife="n/a","n/a",IF(A18taxstdlife="",0,IF(BF$3&gt;(A18stdlife+$E1008),((INDEX('PTRM input'!$G$385:$P$434,A18offset,$E1008)-INDEX('PTRM input'!$G$277:$P$326,A18offset,$E1008))*OFFSET($F$7,0,$E1008))-SUM($G1008:BE1008),(((INDEX('PTRM input'!$G$385:$P$434,A18offset,$E1008)-INDEX('PTRM input'!$G$277:$P$326,A18offset,$E1008))*OFFSET($F$7,0,$E1008))-SUM($G1008:BE1008))*(OFFSET('PTRM input'!$G$477,0,$E1008-1)/A18taxstdlife))))</f>
        <v>0</v>
      </c>
      <c r="BG1008" s="251">
        <f ca="1">IF(A18taxstdlife="n/a","n/a",IF(A18taxstdlife="",0,IF(BG$3&gt;(A18stdlife+$E1008),((INDEX('PTRM input'!$G$385:$P$434,A18offset,$E1008)-INDEX('PTRM input'!$G$277:$P$326,A18offset,$E1008))*OFFSET($F$7,0,$E1008))-SUM($G1008:BF1008),(((INDEX('PTRM input'!$G$385:$P$434,A18offset,$E1008)-INDEX('PTRM input'!$G$277:$P$326,A18offset,$E1008))*OFFSET($F$7,0,$E1008))-SUM($G1008:BF1008))*(OFFSET('PTRM input'!$G$477,0,$E1008-1)/A18taxstdlife))))</f>
        <v>0</v>
      </c>
      <c r="BH1008" s="251">
        <f ca="1">IF(A18taxstdlife="n/a","n/a",IF(A18taxstdlife="",0,IF(BH$3&gt;(A18stdlife+$E1008),((INDEX('PTRM input'!$G$385:$P$434,A18offset,$E1008)-INDEX('PTRM input'!$G$277:$P$326,A18offset,$E1008))*OFFSET($F$7,0,$E1008))-SUM($G1008:BG1008),(((INDEX('PTRM input'!$G$385:$P$434,A18offset,$E1008)-INDEX('PTRM input'!$G$277:$P$326,A18offset,$E1008))*OFFSET($F$7,0,$E1008))-SUM($G1008:BG1008))*(OFFSET('PTRM input'!$G$477,0,$E1008-1)/A18taxstdlife))))</f>
        <v>0</v>
      </c>
      <c r="BI1008" s="251">
        <f ca="1">IF(A18taxstdlife="n/a","n/a",IF(A18taxstdlife="",0,IF(BI$3&gt;(A18stdlife+$E1008),((INDEX('PTRM input'!$G$385:$P$434,A18offset,$E1008)-INDEX('PTRM input'!$G$277:$P$326,A18offset,$E1008))*OFFSET($F$7,0,$E1008))-SUM($G1008:BH1008),(((INDEX('PTRM input'!$G$385:$P$434,A18offset,$E1008)-INDEX('PTRM input'!$G$277:$P$326,A18offset,$E1008))*OFFSET($F$7,0,$E1008))-SUM($G1008:BH1008))*(OFFSET('PTRM input'!$G$477,0,$E1008-1)/A18taxstdlife))))</f>
        <v>0</v>
      </c>
      <c r="BJ1008" s="116"/>
      <c r="BK1008" s="116"/>
      <c r="BL1008" s="116"/>
      <c r="BM1008" s="116"/>
    </row>
    <row r="1009" spans="1:65" ht="12.75" hidden="1" customHeight="1" outlineLevel="2">
      <c r="A1009" s="366"/>
      <c r="B1009" s="19"/>
      <c r="C1009" s="18"/>
      <c r="D1009" s="760"/>
      <c r="E1009" s="86">
        <v>7</v>
      </c>
      <c r="F1009" s="356"/>
      <c r="G1009" s="434"/>
      <c r="H1009" s="435"/>
      <c r="I1009" s="435"/>
      <c r="J1009" s="435"/>
      <c r="K1009" s="435"/>
      <c r="L1009" s="435"/>
      <c r="M1009" s="619"/>
      <c r="N1009" s="251">
        <f ca="1">IF(A18taxstdlife="n/a","n/a",IF(A18taxstdlife="",0,IF(N$3&gt;(A18stdlife+$E1009),((INDEX('PTRM input'!$G$385:$P$434,A18offset,$E1009)-INDEX('PTRM input'!$G$277:$P$326,A18offset,$E1009))*OFFSET($F$7,0,$E1009))-SUM($G1009:M1009),(((INDEX('PTRM input'!$G$385:$P$434,A18offset,$E1009)-INDEX('PTRM input'!$G$277:$P$326,A18offset,$E1009))*OFFSET($F$7,0,$E1009))-SUM($G1009:M1009))*(OFFSET('PTRM input'!$G$477,0,$E1009-1)/A18taxstdlife))))</f>
        <v>0</v>
      </c>
      <c r="O1009" s="251">
        <f ca="1">IF(A18taxstdlife="n/a","n/a",IF(A18taxstdlife="",0,IF(O$3&gt;(A18stdlife+$E1009),((INDEX('PTRM input'!$G$385:$P$434,A18offset,$E1009)-INDEX('PTRM input'!$G$277:$P$326,A18offset,$E1009))*OFFSET($F$7,0,$E1009))-SUM($G1009:N1009),(((INDEX('PTRM input'!$G$385:$P$434,A18offset,$E1009)-INDEX('PTRM input'!$G$277:$P$326,A18offset,$E1009))*OFFSET($F$7,0,$E1009))-SUM($G1009:N1009))*(OFFSET('PTRM input'!$G$477,0,$E1009-1)/A18taxstdlife))))</f>
        <v>0</v>
      </c>
      <c r="P1009" s="251">
        <f ca="1">IF(A18taxstdlife="n/a","n/a",IF(A18taxstdlife="",0,IF(P$3&gt;(A18stdlife+$E1009),((INDEX('PTRM input'!$G$385:$P$434,A18offset,$E1009)-INDEX('PTRM input'!$G$277:$P$326,A18offset,$E1009))*OFFSET($F$7,0,$E1009))-SUM($G1009:O1009),(((INDEX('PTRM input'!$G$385:$P$434,A18offset,$E1009)-INDEX('PTRM input'!$G$277:$P$326,A18offset,$E1009))*OFFSET($F$7,0,$E1009))-SUM($G1009:O1009))*(OFFSET('PTRM input'!$G$477,0,$E1009-1)/A18taxstdlife))))</f>
        <v>0</v>
      </c>
      <c r="Q1009" s="251">
        <f ca="1">IF(A18taxstdlife="n/a","n/a",IF(A18taxstdlife="",0,IF(Q$3&gt;(A18stdlife+$E1009),((INDEX('PTRM input'!$G$385:$P$434,A18offset,$E1009)-INDEX('PTRM input'!$G$277:$P$326,A18offset,$E1009))*OFFSET($F$7,0,$E1009))-SUM($G1009:P1009),(((INDEX('PTRM input'!$G$385:$P$434,A18offset,$E1009)-INDEX('PTRM input'!$G$277:$P$326,A18offset,$E1009))*OFFSET($F$7,0,$E1009))-SUM($G1009:P1009))*(OFFSET('PTRM input'!$G$477,0,$E1009-1)/A18taxstdlife))))</f>
        <v>0</v>
      </c>
      <c r="R1009" s="251">
        <f ca="1">IF(A18taxstdlife="n/a","n/a",IF(A18taxstdlife="",0,IF(R$3&gt;(A18stdlife+$E1009),((INDEX('PTRM input'!$G$385:$P$434,A18offset,$E1009)-INDEX('PTRM input'!$G$277:$P$326,A18offset,$E1009))*OFFSET($F$7,0,$E1009))-SUM($G1009:Q1009),(((INDEX('PTRM input'!$G$385:$P$434,A18offset,$E1009)-INDEX('PTRM input'!$G$277:$P$326,A18offset,$E1009))*OFFSET($F$7,0,$E1009))-SUM($G1009:Q1009))*(OFFSET('PTRM input'!$G$477,0,$E1009-1)/A18taxstdlife))))</f>
        <v>0</v>
      </c>
      <c r="S1009" s="251">
        <f ca="1">IF(A18taxstdlife="n/a","n/a",IF(A18taxstdlife="",0,IF(S$3&gt;(A18stdlife+$E1009),((INDEX('PTRM input'!$G$385:$P$434,A18offset,$E1009)-INDEX('PTRM input'!$G$277:$P$326,A18offset,$E1009))*OFFSET($F$7,0,$E1009))-SUM($G1009:R1009),(((INDEX('PTRM input'!$G$385:$P$434,A18offset,$E1009)-INDEX('PTRM input'!$G$277:$P$326,A18offset,$E1009))*OFFSET($F$7,0,$E1009))-SUM($G1009:R1009))*(OFFSET('PTRM input'!$G$477,0,$E1009-1)/A18taxstdlife))))</f>
        <v>0</v>
      </c>
      <c r="T1009" s="251">
        <f ca="1">IF(A18taxstdlife="n/a","n/a",IF(A18taxstdlife="",0,IF(T$3&gt;(A18stdlife+$E1009),((INDEX('PTRM input'!$G$385:$P$434,A18offset,$E1009)-INDEX('PTRM input'!$G$277:$P$326,A18offset,$E1009))*OFFSET($F$7,0,$E1009))-SUM($G1009:S1009),(((INDEX('PTRM input'!$G$385:$P$434,A18offset,$E1009)-INDEX('PTRM input'!$G$277:$P$326,A18offset,$E1009))*OFFSET($F$7,0,$E1009))-SUM($G1009:S1009))*(OFFSET('PTRM input'!$G$477,0,$E1009-1)/A18taxstdlife))))</f>
        <v>0</v>
      </c>
      <c r="U1009" s="251">
        <f ca="1">IF(A18taxstdlife="n/a","n/a",IF(A18taxstdlife="",0,IF(U$3&gt;(A18stdlife+$E1009),((INDEX('PTRM input'!$G$385:$P$434,A18offset,$E1009)-INDEX('PTRM input'!$G$277:$P$326,A18offset,$E1009))*OFFSET($F$7,0,$E1009))-SUM($G1009:T1009),(((INDEX('PTRM input'!$G$385:$P$434,A18offset,$E1009)-INDEX('PTRM input'!$G$277:$P$326,A18offset,$E1009))*OFFSET($F$7,0,$E1009))-SUM($G1009:T1009))*(OFFSET('PTRM input'!$G$477,0,$E1009-1)/A18taxstdlife))))</f>
        <v>0</v>
      </c>
      <c r="V1009" s="251">
        <f ca="1">IF(A18taxstdlife="n/a","n/a",IF(A18taxstdlife="",0,IF(V$3&gt;(A18stdlife+$E1009),((INDEX('PTRM input'!$G$385:$P$434,A18offset,$E1009)-INDEX('PTRM input'!$G$277:$P$326,A18offset,$E1009))*OFFSET($F$7,0,$E1009))-SUM($G1009:U1009),(((INDEX('PTRM input'!$G$385:$P$434,A18offset,$E1009)-INDEX('PTRM input'!$G$277:$P$326,A18offset,$E1009))*OFFSET($F$7,0,$E1009))-SUM($G1009:U1009))*(OFFSET('PTRM input'!$G$477,0,$E1009-1)/A18taxstdlife))))</f>
        <v>0</v>
      </c>
      <c r="W1009" s="251">
        <f ca="1">IF(A18taxstdlife="n/a","n/a",IF(A18taxstdlife="",0,IF(W$3&gt;(A18stdlife+$E1009),((INDEX('PTRM input'!$G$385:$P$434,A18offset,$E1009)-INDEX('PTRM input'!$G$277:$P$326,A18offset,$E1009))*OFFSET($F$7,0,$E1009))-SUM($G1009:V1009),(((INDEX('PTRM input'!$G$385:$P$434,A18offset,$E1009)-INDEX('PTRM input'!$G$277:$P$326,A18offset,$E1009))*OFFSET($F$7,0,$E1009))-SUM($G1009:V1009))*(OFFSET('PTRM input'!$G$477,0,$E1009-1)/A18taxstdlife))))</f>
        <v>0</v>
      </c>
      <c r="X1009" s="251">
        <f ca="1">IF(A18taxstdlife="n/a","n/a",IF(A18taxstdlife="",0,IF(X$3&gt;(A18stdlife+$E1009),((INDEX('PTRM input'!$G$385:$P$434,A18offset,$E1009)-INDEX('PTRM input'!$G$277:$P$326,A18offset,$E1009))*OFFSET($F$7,0,$E1009))-SUM($G1009:W1009),(((INDEX('PTRM input'!$G$385:$P$434,A18offset,$E1009)-INDEX('PTRM input'!$G$277:$P$326,A18offset,$E1009))*OFFSET($F$7,0,$E1009))-SUM($G1009:W1009))*(OFFSET('PTRM input'!$G$477,0,$E1009-1)/A18taxstdlife))))</f>
        <v>0</v>
      </c>
      <c r="Y1009" s="251">
        <f ca="1">IF(A18taxstdlife="n/a","n/a",IF(A18taxstdlife="",0,IF(Y$3&gt;(A18stdlife+$E1009),((INDEX('PTRM input'!$G$385:$P$434,A18offset,$E1009)-INDEX('PTRM input'!$G$277:$P$326,A18offset,$E1009))*OFFSET($F$7,0,$E1009))-SUM($G1009:X1009),(((INDEX('PTRM input'!$G$385:$P$434,A18offset,$E1009)-INDEX('PTRM input'!$G$277:$P$326,A18offset,$E1009))*OFFSET($F$7,0,$E1009))-SUM($G1009:X1009))*(OFFSET('PTRM input'!$G$477,0,$E1009-1)/A18taxstdlife))))</f>
        <v>0</v>
      </c>
      <c r="Z1009" s="251">
        <f ca="1">IF(A18taxstdlife="n/a","n/a",IF(A18taxstdlife="",0,IF(Z$3&gt;(A18stdlife+$E1009),((INDEX('PTRM input'!$G$385:$P$434,A18offset,$E1009)-INDEX('PTRM input'!$G$277:$P$326,A18offset,$E1009))*OFFSET($F$7,0,$E1009))-SUM($G1009:Y1009),(((INDEX('PTRM input'!$G$385:$P$434,A18offset,$E1009)-INDEX('PTRM input'!$G$277:$P$326,A18offset,$E1009))*OFFSET($F$7,0,$E1009))-SUM($G1009:Y1009))*(OFFSET('PTRM input'!$G$477,0,$E1009-1)/A18taxstdlife))))</f>
        <v>0</v>
      </c>
      <c r="AA1009" s="251">
        <f ca="1">IF(A18taxstdlife="n/a","n/a",IF(A18taxstdlife="",0,IF(AA$3&gt;(A18stdlife+$E1009),((INDEX('PTRM input'!$G$385:$P$434,A18offset,$E1009)-INDEX('PTRM input'!$G$277:$P$326,A18offset,$E1009))*OFFSET($F$7,0,$E1009))-SUM($G1009:Z1009),(((INDEX('PTRM input'!$G$385:$P$434,A18offset,$E1009)-INDEX('PTRM input'!$G$277:$P$326,A18offset,$E1009))*OFFSET($F$7,0,$E1009))-SUM($G1009:Z1009))*(OFFSET('PTRM input'!$G$477,0,$E1009-1)/A18taxstdlife))))</f>
        <v>0</v>
      </c>
      <c r="AB1009" s="251">
        <f ca="1">IF(A18taxstdlife="n/a","n/a",IF(A18taxstdlife="",0,IF(AB$3&gt;(A18stdlife+$E1009),((INDEX('PTRM input'!$G$385:$P$434,A18offset,$E1009)-INDEX('PTRM input'!$G$277:$P$326,A18offset,$E1009))*OFFSET($F$7,0,$E1009))-SUM($G1009:AA1009),(((INDEX('PTRM input'!$G$385:$P$434,A18offset,$E1009)-INDEX('PTRM input'!$G$277:$P$326,A18offset,$E1009))*OFFSET($F$7,0,$E1009))-SUM($G1009:AA1009))*(OFFSET('PTRM input'!$G$477,0,$E1009-1)/A18taxstdlife))))</f>
        <v>0</v>
      </c>
      <c r="AC1009" s="251">
        <f ca="1">IF(A18taxstdlife="n/a","n/a",IF(A18taxstdlife="",0,IF(AC$3&gt;(A18stdlife+$E1009),((INDEX('PTRM input'!$G$385:$P$434,A18offset,$E1009)-INDEX('PTRM input'!$G$277:$P$326,A18offset,$E1009))*OFFSET($F$7,0,$E1009))-SUM($G1009:AB1009),(((INDEX('PTRM input'!$G$385:$P$434,A18offset,$E1009)-INDEX('PTRM input'!$G$277:$P$326,A18offset,$E1009))*OFFSET($F$7,0,$E1009))-SUM($G1009:AB1009))*(OFFSET('PTRM input'!$G$477,0,$E1009-1)/A18taxstdlife))))</f>
        <v>0</v>
      </c>
      <c r="AD1009" s="251">
        <f ca="1">IF(A18taxstdlife="n/a","n/a",IF(A18taxstdlife="",0,IF(AD$3&gt;(A18stdlife+$E1009),((INDEX('PTRM input'!$G$385:$P$434,A18offset,$E1009)-INDEX('PTRM input'!$G$277:$P$326,A18offset,$E1009))*OFFSET($F$7,0,$E1009))-SUM($G1009:AC1009),(((INDEX('PTRM input'!$G$385:$P$434,A18offset,$E1009)-INDEX('PTRM input'!$G$277:$P$326,A18offset,$E1009))*OFFSET($F$7,0,$E1009))-SUM($G1009:AC1009))*(OFFSET('PTRM input'!$G$477,0,$E1009-1)/A18taxstdlife))))</f>
        <v>0</v>
      </c>
      <c r="AE1009" s="251">
        <f ca="1">IF(A18taxstdlife="n/a","n/a",IF(A18taxstdlife="",0,IF(AE$3&gt;(A18stdlife+$E1009),((INDEX('PTRM input'!$G$385:$P$434,A18offset,$E1009)-INDEX('PTRM input'!$G$277:$P$326,A18offset,$E1009))*OFFSET($F$7,0,$E1009))-SUM($G1009:AD1009),(((INDEX('PTRM input'!$G$385:$P$434,A18offset,$E1009)-INDEX('PTRM input'!$G$277:$P$326,A18offset,$E1009))*OFFSET($F$7,0,$E1009))-SUM($G1009:AD1009))*(OFFSET('PTRM input'!$G$477,0,$E1009-1)/A18taxstdlife))))</f>
        <v>0</v>
      </c>
      <c r="AF1009" s="251">
        <f ca="1">IF(A18taxstdlife="n/a","n/a",IF(A18taxstdlife="",0,IF(AF$3&gt;(A18stdlife+$E1009),((INDEX('PTRM input'!$G$385:$P$434,A18offset,$E1009)-INDEX('PTRM input'!$G$277:$P$326,A18offset,$E1009))*OFFSET($F$7,0,$E1009))-SUM($G1009:AE1009),(((INDEX('PTRM input'!$G$385:$P$434,A18offset,$E1009)-INDEX('PTRM input'!$G$277:$P$326,A18offset,$E1009))*OFFSET($F$7,0,$E1009))-SUM($G1009:AE1009))*(OFFSET('PTRM input'!$G$477,0,$E1009-1)/A18taxstdlife))))</f>
        <v>0</v>
      </c>
      <c r="AG1009" s="251">
        <f ca="1">IF(A18taxstdlife="n/a","n/a",IF(A18taxstdlife="",0,IF(AG$3&gt;(A18stdlife+$E1009),((INDEX('PTRM input'!$G$385:$P$434,A18offset,$E1009)-INDEX('PTRM input'!$G$277:$P$326,A18offset,$E1009))*OFFSET($F$7,0,$E1009))-SUM($G1009:AF1009),(((INDEX('PTRM input'!$G$385:$P$434,A18offset,$E1009)-INDEX('PTRM input'!$G$277:$P$326,A18offset,$E1009))*OFFSET($F$7,0,$E1009))-SUM($G1009:AF1009))*(OFFSET('PTRM input'!$G$477,0,$E1009-1)/A18taxstdlife))))</f>
        <v>0</v>
      </c>
      <c r="AH1009" s="251">
        <f ca="1">IF(A18taxstdlife="n/a","n/a",IF(A18taxstdlife="",0,IF(AH$3&gt;(A18stdlife+$E1009),((INDEX('PTRM input'!$G$385:$P$434,A18offset,$E1009)-INDEX('PTRM input'!$G$277:$P$326,A18offset,$E1009))*OFFSET($F$7,0,$E1009))-SUM($G1009:AG1009),(((INDEX('PTRM input'!$G$385:$P$434,A18offset,$E1009)-INDEX('PTRM input'!$G$277:$P$326,A18offset,$E1009))*OFFSET($F$7,0,$E1009))-SUM($G1009:AG1009))*(OFFSET('PTRM input'!$G$477,0,$E1009-1)/A18taxstdlife))))</f>
        <v>0</v>
      </c>
      <c r="AI1009" s="251">
        <f ca="1">IF(A18taxstdlife="n/a","n/a",IF(A18taxstdlife="",0,IF(AI$3&gt;(A18stdlife+$E1009),((INDEX('PTRM input'!$G$385:$P$434,A18offset,$E1009)-INDEX('PTRM input'!$G$277:$P$326,A18offset,$E1009))*OFFSET($F$7,0,$E1009))-SUM($G1009:AH1009),(((INDEX('PTRM input'!$G$385:$P$434,A18offset,$E1009)-INDEX('PTRM input'!$G$277:$P$326,A18offset,$E1009))*OFFSET($F$7,0,$E1009))-SUM($G1009:AH1009))*(OFFSET('PTRM input'!$G$477,0,$E1009-1)/A18taxstdlife))))</f>
        <v>0</v>
      </c>
      <c r="AJ1009" s="251">
        <f ca="1">IF(A18taxstdlife="n/a","n/a",IF(A18taxstdlife="",0,IF(AJ$3&gt;(A18stdlife+$E1009),((INDEX('PTRM input'!$G$385:$P$434,A18offset,$E1009)-INDEX('PTRM input'!$G$277:$P$326,A18offset,$E1009))*OFFSET($F$7,0,$E1009))-SUM($G1009:AI1009),(((INDEX('PTRM input'!$G$385:$P$434,A18offset,$E1009)-INDEX('PTRM input'!$G$277:$P$326,A18offset,$E1009))*OFFSET($F$7,0,$E1009))-SUM($G1009:AI1009))*(OFFSET('PTRM input'!$G$477,0,$E1009-1)/A18taxstdlife))))</f>
        <v>0</v>
      </c>
      <c r="AK1009" s="251">
        <f ca="1">IF(A18taxstdlife="n/a","n/a",IF(A18taxstdlife="",0,IF(AK$3&gt;(A18stdlife+$E1009),((INDEX('PTRM input'!$G$385:$P$434,A18offset,$E1009)-INDEX('PTRM input'!$G$277:$P$326,A18offset,$E1009))*OFFSET($F$7,0,$E1009))-SUM($G1009:AJ1009),(((INDEX('PTRM input'!$G$385:$P$434,A18offset,$E1009)-INDEX('PTRM input'!$G$277:$P$326,A18offset,$E1009))*OFFSET($F$7,0,$E1009))-SUM($G1009:AJ1009))*(OFFSET('PTRM input'!$G$477,0,$E1009-1)/A18taxstdlife))))</f>
        <v>0</v>
      </c>
      <c r="AL1009" s="251">
        <f ca="1">IF(A18taxstdlife="n/a","n/a",IF(A18taxstdlife="",0,IF(AL$3&gt;(A18stdlife+$E1009),((INDEX('PTRM input'!$G$385:$P$434,A18offset,$E1009)-INDEX('PTRM input'!$G$277:$P$326,A18offset,$E1009))*OFFSET($F$7,0,$E1009))-SUM($G1009:AK1009),(((INDEX('PTRM input'!$G$385:$P$434,A18offset,$E1009)-INDEX('PTRM input'!$G$277:$P$326,A18offset,$E1009))*OFFSET($F$7,0,$E1009))-SUM($G1009:AK1009))*(OFFSET('PTRM input'!$G$477,0,$E1009-1)/A18taxstdlife))))</f>
        <v>0</v>
      </c>
      <c r="AM1009" s="251">
        <f ca="1">IF(A18taxstdlife="n/a","n/a",IF(A18taxstdlife="",0,IF(AM$3&gt;(A18stdlife+$E1009),((INDEX('PTRM input'!$G$385:$P$434,A18offset,$E1009)-INDEX('PTRM input'!$G$277:$P$326,A18offset,$E1009))*OFFSET($F$7,0,$E1009))-SUM($G1009:AL1009),(((INDEX('PTRM input'!$G$385:$P$434,A18offset,$E1009)-INDEX('PTRM input'!$G$277:$P$326,A18offset,$E1009))*OFFSET($F$7,0,$E1009))-SUM($G1009:AL1009))*(OFFSET('PTRM input'!$G$477,0,$E1009-1)/A18taxstdlife))))</f>
        <v>0</v>
      </c>
      <c r="AN1009" s="251">
        <f ca="1">IF(A18taxstdlife="n/a","n/a",IF(A18taxstdlife="",0,IF(AN$3&gt;(A18stdlife+$E1009),((INDEX('PTRM input'!$G$385:$P$434,A18offset,$E1009)-INDEX('PTRM input'!$G$277:$P$326,A18offset,$E1009))*OFFSET($F$7,0,$E1009))-SUM($G1009:AM1009),(((INDEX('PTRM input'!$G$385:$P$434,A18offset,$E1009)-INDEX('PTRM input'!$G$277:$P$326,A18offset,$E1009))*OFFSET($F$7,0,$E1009))-SUM($G1009:AM1009))*(OFFSET('PTRM input'!$G$477,0,$E1009-1)/A18taxstdlife))))</f>
        <v>0</v>
      </c>
      <c r="AO1009" s="251">
        <f ca="1">IF(A18taxstdlife="n/a","n/a",IF(A18taxstdlife="",0,IF(AO$3&gt;(A18stdlife+$E1009),((INDEX('PTRM input'!$G$385:$P$434,A18offset,$E1009)-INDEX('PTRM input'!$G$277:$P$326,A18offset,$E1009))*OFFSET($F$7,0,$E1009))-SUM($G1009:AN1009),(((INDEX('PTRM input'!$G$385:$P$434,A18offset,$E1009)-INDEX('PTRM input'!$G$277:$P$326,A18offset,$E1009))*OFFSET($F$7,0,$E1009))-SUM($G1009:AN1009))*(OFFSET('PTRM input'!$G$477,0,$E1009-1)/A18taxstdlife))))</f>
        <v>0</v>
      </c>
      <c r="AP1009" s="251">
        <f ca="1">IF(A18taxstdlife="n/a","n/a",IF(A18taxstdlife="",0,IF(AP$3&gt;(A18stdlife+$E1009),((INDEX('PTRM input'!$G$385:$P$434,A18offset,$E1009)-INDEX('PTRM input'!$G$277:$P$326,A18offset,$E1009))*OFFSET($F$7,0,$E1009))-SUM($G1009:AO1009),(((INDEX('PTRM input'!$G$385:$P$434,A18offset,$E1009)-INDEX('PTRM input'!$G$277:$P$326,A18offset,$E1009))*OFFSET($F$7,0,$E1009))-SUM($G1009:AO1009))*(OFFSET('PTRM input'!$G$477,0,$E1009-1)/A18taxstdlife))))</f>
        <v>0</v>
      </c>
      <c r="AQ1009" s="251">
        <f ca="1">IF(A18taxstdlife="n/a","n/a",IF(A18taxstdlife="",0,IF(AQ$3&gt;(A18stdlife+$E1009),((INDEX('PTRM input'!$G$385:$P$434,A18offset,$E1009)-INDEX('PTRM input'!$G$277:$P$326,A18offset,$E1009))*OFFSET($F$7,0,$E1009))-SUM($G1009:AP1009),(((INDEX('PTRM input'!$G$385:$P$434,A18offset,$E1009)-INDEX('PTRM input'!$G$277:$P$326,A18offset,$E1009))*OFFSET($F$7,0,$E1009))-SUM($G1009:AP1009))*(OFFSET('PTRM input'!$G$477,0,$E1009-1)/A18taxstdlife))))</f>
        <v>0</v>
      </c>
      <c r="AR1009" s="251">
        <f ca="1">IF(A18taxstdlife="n/a","n/a",IF(A18taxstdlife="",0,IF(AR$3&gt;(A18stdlife+$E1009),((INDEX('PTRM input'!$G$385:$P$434,A18offset,$E1009)-INDEX('PTRM input'!$G$277:$P$326,A18offset,$E1009))*OFFSET($F$7,0,$E1009))-SUM($G1009:AQ1009),(((INDEX('PTRM input'!$G$385:$P$434,A18offset,$E1009)-INDEX('PTRM input'!$G$277:$P$326,A18offset,$E1009))*OFFSET($F$7,0,$E1009))-SUM($G1009:AQ1009))*(OFFSET('PTRM input'!$G$477,0,$E1009-1)/A18taxstdlife))))</f>
        <v>0</v>
      </c>
      <c r="AS1009" s="251">
        <f ca="1">IF(A18taxstdlife="n/a","n/a",IF(A18taxstdlife="",0,IF(AS$3&gt;(A18stdlife+$E1009),((INDEX('PTRM input'!$G$385:$P$434,A18offset,$E1009)-INDEX('PTRM input'!$G$277:$P$326,A18offset,$E1009))*OFFSET($F$7,0,$E1009))-SUM($G1009:AR1009),(((INDEX('PTRM input'!$G$385:$P$434,A18offset,$E1009)-INDEX('PTRM input'!$G$277:$P$326,A18offset,$E1009))*OFFSET($F$7,0,$E1009))-SUM($G1009:AR1009))*(OFFSET('PTRM input'!$G$477,0,$E1009-1)/A18taxstdlife))))</f>
        <v>0</v>
      </c>
      <c r="AT1009" s="251">
        <f ca="1">IF(A18taxstdlife="n/a","n/a",IF(A18taxstdlife="",0,IF(AT$3&gt;(A18stdlife+$E1009),((INDEX('PTRM input'!$G$385:$P$434,A18offset,$E1009)-INDEX('PTRM input'!$G$277:$P$326,A18offset,$E1009))*OFFSET($F$7,0,$E1009))-SUM($G1009:AS1009),(((INDEX('PTRM input'!$G$385:$P$434,A18offset,$E1009)-INDEX('PTRM input'!$G$277:$P$326,A18offset,$E1009))*OFFSET($F$7,0,$E1009))-SUM($G1009:AS1009))*(OFFSET('PTRM input'!$G$477,0,$E1009-1)/A18taxstdlife))))</f>
        <v>0</v>
      </c>
      <c r="AU1009" s="251">
        <f ca="1">IF(A18taxstdlife="n/a","n/a",IF(A18taxstdlife="",0,IF(AU$3&gt;(A18stdlife+$E1009),((INDEX('PTRM input'!$G$385:$P$434,A18offset,$E1009)-INDEX('PTRM input'!$G$277:$P$326,A18offset,$E1009))*OFFSET($F$7,0,$E1009))-SUM($G1009:AT1009),(((INDEX('PTRM input'!$G$385:$P$434,A18offset,$E1009)-INDEX('PTRM input'!$G$277:$P$326,A18offset,$E1009))*OFFSET($F$7,0,$E1009))-SUM($G1009:AT1009))*(OFFSET('PTRM input'!$G$477,0,$E1009-1)/A18taxstdlife))))</f>
        <v>0</v>
      </c>
      <c r="AV1009" s="251">
        <f ca="1">IF(A18taxstdlife="n/a","n/a",IF(A18taxstdlife="",0,IF(AV$3&gt;(A18stdlife+$E1009),((INDEX('PTRM input'!$G$385:$P$434,A18offset,$E1009)-INDEX('PTRM input'!$G$277:$P$326,A18offset,$E1009))*OFFSET($F$7,0,$E1009))-SUM($G1009:AU1009),(((INDEX('PTRM input'!$G$385:$P$434,A18offset,$E1009)-INDEX('PTRM input'!$G$277:$P$326,A18offset,$E1009))*OFFSET($F$7,0,$E1009))-SUM($G1009:AU1009))*(OFFSET('PTRM input'!$G$477,0,$E1009-1)/A18taxstdlife))))</f>
        <v>0</v>
      </c>
      <c r="AW1009" s="251">
        <f ca="1">IF(A18taxstdlife="n/a","n/a",IF(A18taxstdlife="",0,IF(AW$3&gt;(A18stdlife+$E1009),((INDEX('PTRM input'!$G$385:$P$434,A18offset,$E1009)-INDEX('PTRM input'!$G$277:$P$326,A18offset,$E1009))*OFFSET($F$7,0,$E1009))-SUM($G1009:AV1009),(((INDEX('PTRM input'!$G$385:$P$434,A18offset,$E1009)-INDEX('PTRM input'!$G$277:$P$326,A18offset,$E1009))*OFFSET($F$7,0,$E1009))-SUM($G1009:AV1009))*(OFFSET('PTRM input'!$G$477,0,$E1009-1)/A18taxstdlife))))</f>
        <v>0</v>
      </c>
      <c r="AX1009" s="251">
        <f ca="1">IF(A18taxstdlife="n/a","n/a",IF(A18taxstdlife="",0,IF(AX$3&gt;(A18stdlife+$E1009),((INDEX('PTRM input'!$G$385:$P$434,A18offset,$E1009)-INDEX('PTRM input'!$G$277:$P$326,A18offset,$E1009))*OFFSET($F$7,0,$E1009))-SUM($G1009:AW1009),(((INDEX('PTRM input'!$G$385:$P$434,A18offset,$E1009)-INDEX('PTRM input'!$G$277:$P$326,A18offset,$E1009))*OFFSET($F$7,0,$E1009))-SUM($G1009:AW1009))*(OFFSET('PTRM input'!$G$477,0,$E1009-1)/A18taxstdlife))))</f>
        <v>0</v>
      </c>
      <c r="AY1009" s="251">
        <f ca="1">IF(A18taxstdlife="n/a","n/a",IF(A18taxstdlife="",0,IF(AY$3&gt;(A18stdlife+$E1009),((INDEX('PTRM input'!$G$385:$P$434,A18offset,$E1009)-INDEX('PTRM input'!$G$277:$P$326,A18offset,$E1009))*OFFSET($F$7,0,$E1009))-SUM($G1009:AX1009),(((INDEX('PTRM input'!$G$385:$P$434,A18offset,$E1009)-INDEX('PTRM input'!$G$277:$P$326,A18offset,$E1009))*OFFSET($F$7,0,$E1009))-SUM($G1009:AX1009))*(OFFSET('PTRM input'!$G$477,0,$E1009-1)/A18taxstdlife))))</f>
        <v>0</v>
      </c>
      <c r="AZ1009" s="251">
        <f ca="1">IF(A18taxstdlife="n/a","n/a",IF(A18taxstdlife="",0,IF(AZ$3&gt;(A18stdlife+$E1009),((INDEX('PTRM input'!$G$385:$P$434,A18offset,$E1009)-INDEX('PTRM input'!$G$277:$P$326,A18offset,$E1009))*OFFSET($F$7,0,$E1009))-SUM($G1009:AY1009),(((INDEX('PTRM input'!$G$385:$P$434,A18offset,$E1009)-INDEX('PTRM input'!$G$277:$P$326,A18offset,$E1009))*OFFSET($F$7,0,$E1009))-SUM($G1009:AY1009))*(OFFSET('PTRM input'!$G$477,0,$E1009-1)/A18taxstdlife))))</f>
        <v>0</v>
      </c>
      <c r="BA1009" s="251">
        <f ca="1">IF(A18taxstdlife="n/a","n/a",IF(A18taxstdlife="",0,IF(BA$3&gt;(A18stdlife+$E1009),((INDEX('PTRM input'!$G$385:$P$434,A18offset,$E1009)-INDEX('PTRM input'!$G$277:$P$326,A18offset,$E1009))*OFFSET($F$7,0,$E1009))-SUM($G1009:AZ1009),(((INDEX('PTRM input'!$G$385:$P$434,A18offset,$E1009)-INDEX('PTRM input'!$G$277:$P$326,A18offset,$E1009))*OFFSET($F$7,0,$E1009))-SUM($G1009:AZ1009))*(OFFSET('PTRM input'!$G$477,0,$E1009-1)/A18taxstdlife))))</f>
        <v>0</v>
      </c>
      <c r="BB1009" s="251">
        <f ca="1">IF(A18taxstdlife="n/a","n/a",IF(A18taxstdlife="",0,IF(BB$3&gt;(A18stdlife+$E1009),((INDEX('PTRM input'!$G$385:$P$434,A18offset,$E1009)-INDEX('PTRM input'!$G$277:$P$326,A18offset,$E1009))*OFFSET($F$7,0,$E1009))-SUM($G1009:BA1009),(((INDEX('PTRM input'!$G$385:$P$434,A18offset,$E1009)-INDEX('PTRM input'!$G$277:$P$326,A18offset,$E1009))*OFFSET($F$7,0,$E1009))-SUM($G1009:BA1009))*(OFFSET('PTRM input'!$G$477,0,$E1009-1)/A18taxstdlife))))</f>
        <v>0</v>
      </c>
      <c r="BC1009" s="251">
        <f ca="1">IF(A18taxstdlife="n/a","n/a",IF(A18taxstdlife="",0,IF(BC$3&gt;(A18stdlife+$E1009),((INDEX('PTRM input'!$G$385:$P$434,A18offset,$E1009)-INDEX('PTRM input'!$G$277:$P$326,A18offset,$E1009))*OFFSET($F$7,0,$E1009))-SUM($G1009:BB1009),(((INDEX('PTRM input'!$G$385:$P$434,A18offset,$E1009)-INDEX('PTRM input'!$G$277:$P$326,A18offset,$E1009))*OFFSET($F$7,0,$E1009))-SUM($G1009:BB1009))*(OFFSET('PTRM input'!$G$477,0,$E1009-1)/A18taxstdlife))))</f>
        <v>0</v>
      </c>
      <c r="BD1009" s="251">
        <f ca="1">IF(A18taxstdlife="n/a","n/a",IF(A18taxstdlife="",0,IF(BD$3&gt;(A18stdlife+$E1009),((INDEX('PTRM input'!$G$385:$P$434,A18offset,$E1009)-INDEX('PTRM input'!$G$277:$P$326,A18offset,$E1009))*OFFSET($F$7,0,$E1009))-SUM($G1009:BC1009),(((INDEX('PTRM input'!$G$385:$P$434,A18offset,$E1009)-INDEX('PTRM input'!$G$277:$P$326,A18offset,$E1009))*OFFSET($F$7,0,$E1009))-SUM($G1009:BC1009))*(OFFSET('PTRM input'!$G$477,0,$E1009-1)/A18taxstdlife))))</f>
        <v>0</v>
      </c>
      <c r="BE1009" s="251">
        <f ca="1">IF(A18taxstdlife="n/a","n/a",IF(A18taxstdlife="",0,IF(BE$3&gt;(A18stdlife+$E1009),((INDEX('PTRM input'!$G$385:$P$434,A18offset,$E1009)-INDEX('PTRM input'!$G$277:$P$326,A18offset,$E1009))*OFFSET($F$7,0,$E1009))-SUM($G1009:BD1009),(((INDEX('PTRM input'!$G$385:$P$434,A18offset,$E1009)-INDEX('PTRM input'!$G$277:$P$326,A18offset,$E1009))*OFFSET($F$7,0,$E1009))-SUM($G1009:BD1009))*(OFFSET('PTRM input'!$G$477,0,$E1009-1)/A18taxstdlife))))</f>
        <v>0</v>
      </c>
      <c r="BF1009" s="251">
        <f ca="1">IF(A18taxstdlife="n/a","n/a",IF(A18taxstdlife="",0,IF(BF$3&gt;(A18stdlife+$E1009),((INDEX('PTRM input'!$G$385:$P$434,A18offset,$E1009)-INDEX('PTRM input'!$G$277:$P$326,A18offset,$E1009))*OFFSET($F$7,0,$E1009))-SUM($G1009:BE1009),(((INDEX('PTRM input'!$G$385:$P$434,A18offset,$E1009)-INDEX('PTRM input'!$G$277:$P$326,A18offset,$E1009))*OFFSET($F$7,0,$E1009))-SUM($G1009:BE1009))*(OFFSET('PTRM input'!$G$477,0,$E1009-1)/A18taxstdlife))))</f>
        <v>0</v>
      </c>
      <c r="BG1009" s="251">
        <f ca="1">IF(A18taxstdlife="n/a","n/a",IF(A18taxstdlife="",0,IF(BG$3&gt;(A18stdlife+$E1009),((INDEX('PTRM input'!$G$385:$P$434,A18offset,$E1009)-INDEX('PTRM input'!$G$277:$P$326,A18offset,$E1009))*OFFSET($F$7,0,$E1009))-SUM($G1009:BF1009),(((INDEX('PTRM input'!$G$385:$P$434,A18offset,$E1009)-INDEX('PTRM input'!$G$277:$P$326,A18offset,$E1009))*OFFSET($F$7,0,$E1009))-SUM($G1009:BF1009))*(OFFSET('PTRM input'!$G$477,0,$E1009-1)/A18taxstdlife))))</f>
        <v>0</v>
      </c>
      <c r="BH1009" s="251">
        <f ca="1">IF(A18taxstdlife="n/a","n/a",IF(A18taxstdlife="",0,IF(BH$3&gt;(A18stdlife+$E1009),((INDEX('PTRM input'!$G$385:$P$434,A18offset,$E1009)-INDEX('PTRM input'!$G$277:$P$326,A18offset,$E1009))*OFFSET($F$7,0,$E1009))-SUM($G1009:BG1009),(((INDEX('PTRM input'!$G$385:$P$434,A18offset,$E1009)-INDEX('PTRM input'!$G$277:$P$326,A18offset,$E1009))*OFFSET($F$7,0,$E1009))-SUM($G1009:BG1009))*(OFFSET('PTRM input'!$G$477,0,$E1009-1)/A18taxstdlife))))</f>
        <v>0</v>
      </c>
      <c r="BI1009" s="251">
        <f ca="1">IF(A18taxstdlife="n/a","n/a",IF(A18taxstdlife="",0,IF(BI$3&gt;(A18stdlife+$E1009),((INDEX('PTRM input'!$G$385:$P$434,A18offset,$E1009)-INDEX('PTRM input'!$G$277:$P$326,A18offset,$E1009))*OFFSET($F$7,0,$E1009))-SUM($G1009:BH1009),(((INDEX('PTRM input'!$G$385:$P$434,A18offset,$E1009)-INDEX('PTRM input'!$G$277:$P$326,A18offset,$E1009))*OFFSET($F$7,0,$E1009))-SUM($G1009:BH1009))*(OFFSET('PTRM input'!$G$477,0,$E1009-1)/A18taxstdlife))))</f>
        <v>0</v>
      </c>
      <c r="BJ1009" s="116"/>
      <c r="BK1009" s="116"/>
      <c r="BL1009" s="116"/>
      <c r="BM1009" s="116"/>
    </row>
    <row r="1010" spans="1:65" ht="12.75" hidden="1" customHeight="1" outlineLevel="2">
      <c r="A1010" s="366"/>
      <c r="B1010" s="19"/>
      <c r="C1010" s="18"/>
      <c r="D1010" s="760"/>
      <c r="E1010" s="86">
        <v>8</v>
      </c>
      <c r="F1010" s="356"/>
      <c r="G1010" s="434"/>
      <c r="H1010" s="435"/>
      <c r="I1010" s="435"/>
      <c r="J1010" s="435"/>
      <c r="K1010" s="435"/>
      <c r="L1010" s="435"/>
      <c r="M1010" s="435"/>
      <c r="N1010" s="619"/>
      <c r="O1010" s="251">
        <f ca="1">IF(A18taxstdlife="n/a","n/a",IF(A18taxstdlife="",0,IF(O$3&gt;(A18stdlife+$E1010),((INDEX('PTRM input'!$G$385:$P$434,A18offset,$E1010)-INDEX('PTRM input'!$G$277:$P$326,A18offset,$E1010))*OFFSET($F$7,0,$E1010))-SUM($G1010:N1010),(((INDEX('PTRM input'!$G$385:$P$434,A18offset,$E1010)-INDEX('PTRM input'!$G$277:$P$326,A18offset,$E1010))*OFFSET($F$7,0,$E1010))-SUM($G1010:N1010))*(OFFSET('PTRM input'!$G$477,0,$E1010-1)/A18taxstdlife))))</f>
        <v>0</v>
      </c>
      <c r="P1010" s="251">
        <f ca="1">IF(A18taxstdlife="n/a","n/a",IF(A18taxstdlife="",0,IF(P$3&gt;(A18stdlife+$E1010),((INDEX('PTRM input'!$G$385:$P$434,A18offset,$E1010)-INDEX('PTRM input'!$G$277:$P$326,A18offset,$E1010))*OFFSET($F$7,0,$E1010))-SUM($G1010:O1010),(((INDEX('PTRM input'!$G$385:$P$434,A18offset,$E1010)-INDEX('PTRM input'!$G$277:$P$326,A18offset,$E1010))*OFFSET($F$7,0,$E1010))-SUM($G1010:O1010))*(OFFSET('PTRM input'!$G$477,0,$E1010-1)/A18taxstdlife))))</f>
        <v>0</v>
      </c>
      <c r="Q1010" s="251">
        <f ca="1">IF(A18taxstdlife="n/a","n/a",IF(A18taxstdlife="",0,IF(Q$3&gt;(A18stdlife+$E1010),((INDEX('PTRM input'!$G$385:$P$434,A18offset,$E1010)-INDEX('PTRM input'!$G$277:$P$326,A18offset,$E1010))*OFFSET($F$7,0,$E1010))-SUM($G1010:P1010),(((INDEX('PTRM input'!$G$385:$P$434,A18offset,$E1010)-INDEX('PTRM input'!$G$277:$P$326,A18offset,$E1010))*OFFSET($F$7,0,$E1010))-SUM($G1010:P1010))*(OFFSET('PTRM input'!$G$477,0,$E1010-1)/A18taxstdlife))))</f>
        <v>0</v>
      </c>
      <c r="R1010" s="251">
        <f ca="1">IF(A18taxstdlife="n/a","n/a",IF(A18taxstdlife="",0,IF(R$3&gt;(A18stdlife+$E1010),((INDEX('PTRM input'!$G$385:$P$434,A18offset,$E1010)-INDEX('PTRM input'!$G$277:$P$326,A18offset,$E1010))*OFFSET($F$7,0,$E1010))-SUM($G1010:Q1010),(((INDEX('PTRM input'!$G$385:$P$434,A18offset,$E1010)-INDEX('PTRM input'!$G$277:$P$326,A18offset,$E1010))*OFFSET($F$7,0,$E1010))-SUM($G1010:Q1010))*(OFFSET('PTRM input'!$G$477,0,$E1010-1)/A18taxstdlife))))</f>
        <v>0</v>
      </c>
      <c r="S1010" s="251">
        <f ca="1">IF(A18taxstdlife="n/a","n/a",IF(A18taxstdlife="",0,IF(S$3&gt;(A18stdlife+$E1010),((INDEX('PTRM input'!$G$385:$P$434,A18offset,$E1010)-INDEX('PTRM input'!$G$277:$P$326,A18offset,$E1010))*OFFSET($F$7,0,$E1010))-SUM($G1010:R1010),(((INDEX('PTRM input'!$G$385:$P$434,A18offset,$E1010)-INDEX('PTRM input'!$G$277:$P$326,A18offset,$E1010))*OFFSET($F$7,0,$E1010))-SUM($G1010:R1010))*(OFFSET('PTRM input'!$G$477,0,$E1010-1)/A18taxstdlife))))</f>
        <v>0</v>
      </c>
      <c r="T1010" s="251">
        <f ca="1">IF(A18taxstdlife="n/a","n/a",IF(A18taxstdlife="",0,IF(T$3&gt;(A18stdlife+$E1010),((INDEX('PTRM input'!$G$385:$P$434,A18offset,$E1010)-INDEX('PTRM input'!$G$277:$P$326,A18offset,$E1010))*OFFSET($F$7,0,$E1010))-SUM($G1010:S1010),(((INDEX('PTRM input'!$G$385:$P$434,A18offset,$E1010)-INDEX('PTRM input'!$G$277:$P$326,A18offset,$E1010))*OFFSET($F$7,0,$E1010))-SUM($G1010:S1010))*(OFFSET('PTRM input'!$G$477,0,$E1010-1)/A18taxstdlife))))</f>
        <v>0</v>
      </c>
      <c r="U1010" s="251">
        <f ca="1">IF(A18taxstdlife="n/a","n/a",IF(A18taxstdlife="",0,IF(U$3&gt;(A18stdlife+$E1010),((INDEX('PTRM input'!$G$385:$P$434,A18offset,$E1010)-INDEX('PTRM input'!$G$277:$P$326,A18offset,$E1010))*OFFSET($F$7,0,$E1010))-SUM($G1010:T1010),(((INDEX('PTRM input'!$G$385:$P$434,A18offset,$E1010)-INDEX('PTRM input'!$G$277:$P$326,A18offset,$E1010))*OFFSET($F$7,0,$E1010))-SUM($G1010:T1010))*(OFFSET('PTRM input'!$G$477,0,$E1010-1)/A18taxstdlife))))</f>
        <v>0</v>
      </c>
      <c r="V1010" s="251">
        <f ca="1">IF(A18taxstdlife="n/a","n/a",IF(A18taxstdlife="",0,IF(V$3&gt;(A18stdlife+$E1010),((INDEX('PTRM input'!$G$385:$P$434,A18offset,$E1010)-INDEX('PTRM input'!$G$277:$P$326,A18offset,$E1010))*OFFSET($F$7,0,$E1010))-SUM($G1010:U1010),(((INDEX('PTRM input'!$G$385:$P$434,A18offset,$E1010)-INDEX('PTRM input'!$G$277:$P$326,A18offset,$E1010))*OFFSET($F$7,0,$E1010))-SUM($G1010:U1010))*(OFFSET('PTRM input'!$G$477,0,$E1010-1)/A18taxstdlife))))</f>
        <v>0</v>
      </c>
      <c r="W1010" s="251">
        <f ca="1">IF(A18taxstdlife="n/a","n/a",IF(A18taxstdlife="",0,IF(W$3&gt;(A18stdlife+$E1010),((INDEX('PTRM input'!$G$385:$P$434,A18offset,$E1010)-INDEX('PTRM input'!$G$277:$P$326,A18offset,$E1010))*OFFSET($F$7,0,$E1010))-SUM($G1010:V1010),(((INDEX('PTRM input'!$G$385:$P$434,A18offset,$E1010)-INDEX('PTRM input'!$G$277:$P$326,A18offset,$E1010))*OFFSET($F$7,0,$E1010))-SUM($G1010:V1010))*(OFFSET('PTRM input'!$G$477,0,$E1010-1)/A18taxstdlife))))</f>
        <v>0</v>
      </c>
      <c r="X1010" s="251">
        <f ca="1">IF(A18taxstdlife="n/a","n/a",IF(A18taxstdlife="",0,IF(X$3&gt;(A18stdlife+$E1010),((INDEX('PTRM input'!$G$385:$P$434,A18offset,$E1010)-INDEX('PTRM input'!$G$277:$P$326,A18offset,$E1010))*OFFSET($F$7,0,$E1010))-SUM($G1010:W1010),(((INDEX('PTRM input'!$G$385:$P$434,A18offset,$E1010)-INDEX('PTRM input'!$G$277:$P$326,A18offset,$E1010))*OFFSET($F$7,0,$E1010))-SUM($G1010:W1010))*(OFFSET('PTRM input'!$G$477,0,$E1010-1)/A18taxstdlife))))</f>
        <v>0</v>
      </c>
      <c r="Y1010" s="251">
        <f ca="1">IF(A18taxstdlife="n/a","n/a",IF(A18taxstdlife="",0,IF(Y$3&gt;(A18stdlife+$E1010),((INDEX('PTRM input'!$G$385:$P$434,A18offset,$E1010)-INDEX('PTRM input'!$G$277:$P$326,A18offset,$E1010))*OFFSET($F$7,0,$E1010))-SUM($G1010:X1010),(((INDEX('PTRM input'!$G$385:$P$434,A18offset,$E1010)-INDEX('PTRM input'!$G$277:$P$326,A18offset,$E1010))*OFFSET($F$7,0,$E1010))-SUM($G1010:X1010))*(OFFSET('PTRM input'!$G$477,0,$E1010-1)/A18taxstdlife))))</f>
        <v>0</v>
      </c>
      <c r="Z1010" s="251">
        <f ca="1">IF(A18taxstdlife="n/a","n/a",IF(A18taxstdlife="",0,IF(Z$3&gt;(A18stdlife+$E1010),((INDEX('PTRM input'!$G$385:$P$434,A18offset,$E1010)-INDEX('PTRM input'!$G$277:$P$326,A18offset,$E1010))*OFFSET($F$7,0,$E1010))-SUM($G1010:Y1010),(((INDEX('PTRM input'!$G$385:$P$434,A18offset,$E1010)-INDEX('PTRM input'!$G$277:$P$326,A18offset,$E1010))*OFFSET($F$7,0,$E1010))-SUM($G1010:Y1010))*(OFFSET('PTRM input'!$G$477,0,$E1010-1)/A18taxstdlife))))</f>
        <v>0</v>
      </c>
      <c r="AA1010" s="251">
        <f ca="1">IF(A18taxstdlife="n/a","n/a",IF(A18taxstdlife="",0,IF(AA$3&gt;(A18stdlife+$E1010),((INDEX('PTRM input'!$G$385:$P$434,A18offset,$E1010)-INDEX('PTRM input'!$G$277:$P$326,A18offset,$E1010))*OFFSET($F$7,0,$E1010))-SUM($G1010:Z1010),(((INDEX('PTRM input'!$G$385:$P$434,A18offset,$E1010)-INDEX('PTRM input'!$G$277:$P$326,A18offset,$E1010))*OFFSET($F$7,0,$E1010))-SUM($G1010:Z1010))*(OFFSET('PTRM input'!$G$477,0,$E1010-1)/A18taxstdlife))))</f>
        <v>0</v>
      </c>
      <c r="AB1010" s="251">
        <f ca="1">IF(A18taxstdlife="n/a","n/a",IF(A18taxstdlife="",0,IF(AB$3&gt;(A18stdlife+$E1010),((INDEX('PTRM input'!$G$385:$P$434,A18offset,$E1010)-INDEX('PTRM input'!$G$277:$P$326,A18offset,$E1010))*OFFSET($F$7,0,$E1010))-SUM($G1010:AA1010),(((INDEX('PTRM input'!$G$385:$P$434,A18offset,$E1010)-INDEX('PTRM input'!$G$277:$P$326,A18offset,$E1010))*OFFSET($F$7,0,$E1010))-SUM($G1010:AA1010))*(OFFSET('PTRM input'!$G$477,0,$E1010-1)/A18taxstdlife))))</f>
        <v>0</v>
      </c>
      <c r="AC1010" s="251">
        <f ca="1">IF(A18taxstdlife="n/a","n/a",IF(A18taxstdlife="",0,IF(AC$3&gt;(A18stdlife+$E1010),((INDEX('PTRM input'!$G$385:$P$434,A18offset,$E1010)-INDEX('PTRM input'!$G$277:$P$326,A18offset,$E1010))*OFFSET($F$7,0,$E1010))-SUM($G1010:AB1010),(((INDEX('PTRM input'!$G$385:$P$434,A18offset,$E1010)-INDEX('PTRM input'!$G$277:$P$326,A18offset,$E1010))*OFFSET($F$7,0,$E1010))-SUM($G1010:AB1010))*(OFFSET('PTRM input'!$G$477,0,$E1010-1)/A18taxstdlife))))</f>
        <v>0</v>
      </c>
      <c r="AD1010" s="251">
        <f ca="1">IF(A18taxstdlife="n/a","n/a",IF(A18taxstdlife="",0,IF(AD$3&gt;(A18stdlife+$E1010),((INDEX('PTRM input'!$G$385:$P$434,A18offset,$E1010)-INDEX('PTRM input'!$G$277:$P$326,A18offset,$E1010))*OFFSET($F$7,0,$E1010))-SUM($G1010:AC1010),(((INDEX('PTRM input'!$G$385:$P$434,A18offset,$E1010)-INDEX('PTRM input'!$G$277:$P$326,A18offset,$E1010))*OFFSET($F$7,0,$E1010))-SUM($G1010:AC1010))*(OFFSET('PTRM input'!$G$477,0,$E1010-1)/A18taxstdlife))))</f>
        <v>0</v>
      </c>
      <c r="AE1010" s="251">
        <f ca="1">IF(A18taxstdlife="n/a","n/a",IF(A18taxstdlife="",0,IF(AE$3&gt;(A18stdlife+$E1010),((INDEX('PTRM input'!$G$385:$P$434,A18offset,$E1010)-INDEX('PTRM input'!$G$277:$P$326,A18offset,$E1010))*OFFSET($F$7,0,$E1010))-SUM($G1010:AD1010),(((INDEX('PTRM input'!$G$385:$P$434,A18offset,$E1010)-INDEX('PTRM input'!$G$277:$P$326,A18offset,$E1010))*OFFSET($F$7,0,$E1010))-SUM($G1010:AD1010))*(OFFSET('PTRM input'!$G$477,0,$E1010-1)/A18taxstdlife))))</f>
        <v>0</v>
      </c>
      <c r="AF1010" s="251">
        <f ca="1">IF(A18taxstdlife="n/a","n/a",IF(A18taxstdlife="",0,IF(AF$3&gt;(A18stdlife+$E1010),((INDEX('PTRM input'!$G$385:$P$434,A18offset,$E1010)-INDEX('PTRM input'!$G$277:$P$326,A18offset,$E1010))*OFFSET($F$7,0,$E1010))-SUM($G1010:AE1010),(((INDEX('PTRM input'!$G$385:$P$434,A18offset,$E1010)-INDEX('PTRM input'!$G$277:$P$326,A18offset,$E1010))*OFFSET($F$7,0,$E1010))-SUM($G1010:AE1010))*(OFFSET('PTRM input'!$G$477,0,$E1010-1)/A18taxstdlife))))</f>
        <v>0</v>
      </c>
      <c r="AG1010" s="251">
        <f ca="1">IF(A18taxstdlife="n/a","n/a",IF(A18taxstdlife="",0,IF(AG$3&gt;(A18stdlife+$E1010),((INDEX('PTRM input'!$G$385:$P$434,A18offset,$E1010)-INDEX('PTRM input'!$G$277:$P$326,A18offset,$E1010))*OFFSET($F$7,0,$E1010))-SUM($G1010:AF1010),(((INDEX('PTRM input'!$G$385:$P$434,A18offset,$E1010)-INDEX('PTRM input'!$G$277:$P$326,A18offset,$E1010))*OFFSET($F$7,0,$E1010))-SUM($G1010:AF1010))*(OFFSET('PTRM input'!$G$477,0,$E1010-1)/A18taxstdlife))))</f>
        <v>0</v>
      </c>
      <c r="AH1010" s="251">
        <f ca="1">IF(A18taxstdlife="n/a","n/a",IF(A18taxstdlife="",0,IF(AH$3&gt;(A18stdlife+$E1010),((INDEX('PTRM input'!$G$385:$P$434,A18offset,$E1010)-INDEX('PTRM input'!$G$277:$P$326,A18offset,$E1010))*OFFSET($F$7,0,$E1010))-SUM($G1010:AG1010),(((INDEX('PTRM input'!$G$385:$P$434,A18offset,$E1010)-INDEX('PTRM input'!$G$277:$P$326,A18offset,$E1010))*OFFSET($F$7,0,$E1010))-SUM($G1010:AG1010))*(OFFSET('PTRM input'!$G$477,0,$E1010-1)/A18taxstdlife))))</f>
        <v>0</v>
      </c>
      <c r="AI1010" s="251">
        <f ca="1">IF(A18taxstdlife="n/a","n/a",IF(A18taxstdlife="",0,IF(AI$3&gt;(A18stdlife+$E1010),((INDEX('PTRM input'!$G$385:$P$434,A18offset,$E1010)-INDEX('PTRM input'!$G$277:$P$326,A18offset,$E1010))*OFFSET($F$7,0,$E1010))-SUM($G1010:AH1010),(((INDEX('PTRM input'!$G$385:$P$434,A18offset,$E1010)-INDEX('PTRM input'!$G$277:$P$326,A18offset,$E1010))*OFFSET($F$7,0,$E1010))-SUM($G1010:AH1010))*(OFFSET('PTRM input'!$G$477,0,$E1010-1)/A18taxstdlife))))</f>
        <v>0</v>
      </c>
      <c r="AJ1010" s="251">
        <f ca="1">IF(A18taxstdlife="n/a","n/a",IF(A18taxstdlife="",0,IF(AJ$3&gt;(A18stdlife+$E1010),((INDEX('PTRM input'!$G$385:$P$434,A18offset,$E1010)-INDEX('PTRM input'!$G$277:$P$326,A18offset,$E1010))*OFFSET($F$7,0,$E1010))-SUM($G1010:AI1010),(((INDEX('PTRM input'!$G$385:$P$434,A18offset,$E1010)-INDEX('PTRM input'!$G$277:$P$326,A18offset,$E1010))*OFFSET($F$7,0,$E1010))-SUM($G1010:AI1010))*(OFFSET('PTRM input'!$G$477,0,$E1010-1)/A18taxstdlife))))</f>
        <v>0</v>
      </c>
      <c r="AK1010" s="251">
        <f ca="1">IF(A18taxstdlife="n/a","n/a",IF(A18taxstdlife="",0,IF(AK$3&gt;(A18stdlife+$E1010),((INDEX('PTRM input'!$G$385:$P$434,A18offset,$E1010)-INDEX('PTRM input'!$G$277:$P$326,A18offset,$E1010))*OFFSET($F$7,0,$E1010))-SUM($G1010:AJ1010),(((INDEX('PTRM input'!$G$385:$P$434,A18offset,$E1010)-INDEX('PTRM input'!$G$277:$P$326,A18offset,$E1010))*OFFSET($F$7,0,$E1010))-SUM($G1010:AJ1010))*(OFFSET('PTRM input'!$G$477,0,$E1010-1)/A18taxstdlife))))</f>
        <v>0</v>
      </c>
      <c r="AL1010" s="251">
        <f ca="1">IF(A18taxstdlife="n/a","n/a",IF(A18taxstdlife="",0,IF(AL$3&gt;(A18stdlife+$E1010),((INDEX('PTRM input'!$G$385:$P$434,A18offset,$E1010)-INDEX('PTRM input'!$G$277:$P$326,A18offset,$E1010))*OFFSET($F$7,0,$E1010))-SUM($G1010:AK1010),(((INDEX('PTRM input'!$G$385:$P$434,A18offset,$E1010)-INDEX('PTRM input'!$G$277:$P$326,A18offset,$E1010))*OFFSET($F$7,0,$E1010))-SUM($G1010:AK1010))*(OFFSET('PTRM input'!$G$477,0,$E1010-1)/A18taxstdlife))))</f>
        <v>0</v>
      </c>
      <c r="AM1010" s="251">
        <f ca="1">IF(A18taxstdlife="n/a","n/a",IF(A18taxstdlife="",0,IF(AM$3&gt;(A18stdlife+$E1010),((INDEX('PTRM input'!$G$385:$P$434,A18offset,$E1010)-INDEX('PTRM input'!$G$277:$P$326,A18offset,$E1010))*OFFSET($F$7,0,$E1010))-SUM($G1010:AL1010),(((INDEX('PTRM input'!$G$385:$P$434,A18offset,$E1010)-INDEX('PTRM input'!$G$277:$P$326,A18offset,$E1010))*OFFSET($F$7,0,$E1010))-SUM($G1010:AL1010))*(OFFSET('PTRM input'!$G$477,0,$E1010-1)/A18taxstdlife))))</f>
        <v>0</v>
      </c>
      <c r="AN1010" s="251">
        <f ca="1">IF(A18taxstdlife="n/a","n/a",IF(A18taxstdlife="",0,IF(AN$3&gt;(A18stdlife+$E1010),((INDEX('PTRM input'!$G$385:$P$434,A18offset,$E1010)-INDEX('PTRM input'!$G$277:$P$326,A18offset,$E1010))*OFFSET($F$7,0,$E1010))-SUM($G1010:AM1010),(((INDEX('PTRM input'!$G$385:$P$434,A18offset,$E1010)-INDEX('PTRM input'!$G$277:$P$326,A18offset,$E1010))*OFFSET($F$7,0,$E1010))-SUM($G1010:AM1010))*(OFFSET('PTRM input'!$G$477,0,$E1010-1)/A18taxstdlife))))</f>
        <v>0</v>
      </c>
      <c r="AO1010" s="251">
        <f ca="1">IF(A18taxstdlife="n/a","n/a",IF(A18taxstdlife="",0,IF(AO$3&gt;(A18stdlife+$E1010),((INDEX('PTRM input'!$G$385:$P$434,A18offset,$E1010)-INDEX('PTRM input'!$G$277:$P$326,A18offset,$E1010))*OFFSET($F$7,0,$E1010))-SUM($G1010:AN1010),(((INDEX('PTRM input'!$G$385:$P$434,A18offset,$E1010)-INDEX('PTRM input'!$G$277:$P$326,A18offset,$E1010))*OFFSET($F$7,0,$E1010))-SUM($G1010:AN1010))*(OFFSET('PTRM input'!$G$477,0,$E1010-1)/A18taxstdlife))))</f>
        <v>0</v>
      </c>
      <c r="AP1010" s="251">
        <f ca="1">IF(A18taxstdlife="n/a","n/a",IF(A18taxstdlife="",0,IF(AP$3&gt;(A18stdlife+$E1010),((INDEX('PTRM input'!$G$385:$P$434,A18offset,$E1010)-INDEX('PTRM input'!$G$277:$P$326,A18offset,$E1010))*OFFSET($F$7,0,$E1010))-SUM($G1010:AO1010),(((INDEX('PTRM input'!$G$385:$P$434,A18offset,$E1010)-INDEX('PTRM input'!$G$277:$P$326,A18offset,$E1010))*OFFSET($F$7,0,$E1010))-SUM($G1010:AO1010))*(OFFSET('PTRM input'!$G$477,0,$E1010-1)/A18taxstdlife))))</f>
        <v>0</v>
      </c>
      <c r="AQ1010" s="251">
        <f ca="1">IF(A18taxstdlife="n/a","n/a",IF(A18taxstdlife="",0,IF(AQ$3&gt;(A18stdlife+$E1010),((INDEX('PTRM input'!$G$385:$P$434,A18offset,$E1010)-INDEX('PTRM input'!$G$277:$P$326,A18offset,$E1010))*OFFSET($F$7,0,$E1010))-SUM($G1010:AP1010),(((INDEX('PTRM input'!$G$385:$P$434,A18offset,$E1010)-INDEX('PTRM input'!$G$277:$P$326,A18offset,$E1010))*OFFSET($F$7,0,$E1010))-SUM($G1010:AP1010))*(OFFSET('PTRM input'!$G$477,0,$E1010-1)/A18taxstdlife))))</f>
        <v>0</v>
      </c>
      <c r="AR1010" s="251">
        <f ca="1">IF(A18taxstdlife="n/a","n/a",IF(A18taxstdlife="",0,IF(AR$3&gt;(A18stdlife+$E1010),((INDEX('PTRM input'!$G$385:$P$434,A18offset,$E1010)-INDEX('PTRM input'!$G$277:$P$326,A18offset,$E1010))*OFFSET($F$7,0,$E1010))-SUM($G1010:AQ1010),(((INDEX('PTRM input'!$G$385:$P$434,A18offset,$E1010)-INDEX('PTRM input'!$G$277:$P$326,A18offset,$E1010))*OFFSET($F$7,0,$E1010))-SUM($G1010:AQ1010))*(OFFSET('PTRM input'!$G$477,0,$E1010-1)/A18taxstdlife))))</f>
        <v>0</v>
      </c>
      <c r="AS1010" s="251">
        <f ca="1">IF(A18taxstdlife="n/a","n/a",IF(A18taxstdlife="",0,IF(AS$3&gt;(A18stdlife+$E1010),((INDEX('PTRM input'!$G$385:$P$434,A18offset,$E1010)-INDEX('PTRM input'!$G$277:$P$326,A18offset,$E1010))*OFFSET($F$7,0,$E1010))-SUM($G1010:AR1010),(((INDEX('PTRM input'!$G$385:$P$434,A18offset,$E1010)-INDEX('PTRM input'!$G$277:$P$326,A18offset,$E1010))*OFFSET($F$7,0,$E1010))-SUM($G1010:AR1010))*(OFFSET('PTRM input'!$G$477,0,$E1010-1)/A18taxstdlife))))</f>
        <v>0</v>
      </c>
      <c r="AT1010" s="251">
        <f ca="1">IF(A18taxstdlife="n/a","n/a",IF(A18taxstdlife="",0,IF(AT$3&gt;(A18stdlife+$E1010),((INDEX('PTRM input'!$G$385:$P$434,A18offset,$E1010)-INDEX('PTRM input'!$G$277:$P$326,A18offset,$E1010))*OFFSET($F$7,0,$E1010))-SUM($G1010:AS1010),(((INDEX('PTRM input'!$G$385:$P$434,A18offset,$E1010)-INDEX('PTRM input'!$G$277:$P$326,A18offset,$E1010))*OFFSET($F$7,0,$E1010))-SUM($G1010:AS1010))*(OFFSET('PTRM input'!$G$477,0,$E1010-1)/A18taxstdlife))))</f>
        <v>0</v>
      </c>
      <c r="AU1010" s="251">
        <f ca="1">IF(A18taxstdlife="n/a","n/a",IF(A18taxstdlife="",0,IF(AU$3&gt;(A18stdlife+$E1010),((INDEX('PTRM input'!$G$385:$P$434,A18offset,$E1010)-INDEX('PTRM input'!$G$277:$P$326,A18offset,$E1010))*OFFSET($F$7,0,$E1010))-SUM($G1010:AT1010),(((INDEX('PTRM input'!$G$385:$P$434,A18offset,$E1010)-INDEX('PTRM input'!$G$277:$P$326,A18offset,$E1010))*OFFSET($F$7,0,$E1010))-SUM($G1010:AT1010))*(OFFSET('PTRM input'!$G$477,0,$E1010-1)/A18taxstdlife))))</f>
        <v>0</v>
      </c>
      <c r="AV1010" s="251">
        <f ca="1">IF(A18taxstdlife="n/a","n/a",IF(A18taxstdlife="",0,IF(AV$3&gt;(A18stdlife+$E1010),((INDEX('PTRM input'!$G$385:$P$434,A18offset,$E1010)-INDEX('PTRM input'!$G$277:$P$326,A18offset,$E1010))*OFFSET($F$7,0,$E1010))-SUM($G1010:AU1010),(((INDEX('PTRM input'!$G$385:$P$434,A18offset,$E1010)-INDEX('PTRM input'!$G$277:$P$326,A18offset,$E1010))*OFFSET($F$7,0,$E1010))-SUM($G1010:AU1010))*(OFFSET('PTRM input'!$G$477,0,$E1010-1)/A18taxstdlife))))</f>
        <v>0</v>
      </c>
      <c r="AW1010" s="251">
        <f ca="1">IF(A18taxstdlife="n/a","n/a",IF(A18taxstdlife="",0,IF(AW$3&gt;(A18stdlife+$E1010),((INDEX('PTRM input'!$G$385:$P$434,A18offset,$E1010)-INDEX('PTRM input'!$G$277:$P$326,A18offset,$E1010))*OFFSET($F$7,0,$E1010))-SUM($G1010:AV1010),(((INDEX('PTRM input'!$G$385:$P$434,A18offset,$E1010)-INDEX('PTRM input'!$G$277:$P$326,A18offset,$E1010))*OFFSET($F$7,0,$E1010))-SUM($G1010:AV1010))*(OFFSET('PTRM input'!$G$477,0,$E1010-1)/A18taxstdlife))))</f>
        <v>0</v>
      </c>
      <c r="AX1010" s="251">
        <f ca="1">IF(A18taxstdlife="n/a","n/a",IF(A18taxstdlife="",0,IF(AX$3&gt;(A18stdlife+$E1010),((INDEX('PTRM input'!$G$385:$P$434,A18offset,$E1010)-INDEX('PTRM input'!$G$277:$P$326,A18offset,$E1010))*OFFSET($F$7,0,$E1010))-SUM($G1010:AW1010),(((INDEX('PTRM input'!$G$385:$P$434,A18offset,$E1010)-INDEX('PTRM input'!$G$277:$P$326,A18offset,$E1010))*OFFSET($F$7,0,$E1010))-SUM($G1010:AW1010))*(OFFSET('PTRM input'!$G$477,0,$E1010-1)/A18taxstdlife))))</f>
        <v>0</v>
      </c>
      <c r="AY1010" s="251">
        <f ca="1">IF(A18taxstdlife="n/a","n/a",IF(A18taxstdlife="",0,IF(AY$3&gt;(A18stdlife+$E1010),((INDEX('PTRM input'!$G$385:$P$434,A18offset,$E1010)-INDEX('PTRM input'!$G$277:$P$326,A18offset,$E1010))*OFFSET($F$7,0,$E1010))-SUM($G1010:AX1010),(((INDEX('PTRM input'!$G$385:$P$434,A18offset,$E1010)-INDEX('PTRM input'!$G$277:$P$326,A18offset,$E1010))*OFFSET($F$7,0,$E1010))-SUM($G1010:AX1010))*(OFFSET('PTRM input'!$G$477,0,$E1010-1)/A18taxstdlife))))</f>
        <v>0</v>
      </c>
      <c r="AZ1010" s="251">
        <f ca="1">IF(A18taxstdlife="n/a","n/a",IF(A18taxstdlife="",0,IF(AZ$3&gt;(A18stdlife+$E1010),((INDEX('PTRM input'!$G$385:$P$434,A18offset,$E1010)-INDEX('PTRM input'!$G$277:$P$326,A18offset,$E1010))*OFFSET($F$7,0,$E1010))-SUM($G1010:AY1010),(((INDEX('PTRM input'!$G$385:$P$434,A18offset,$E1010)-INDEX('PTRM input'!$G$277:$P$326,A18offset,$E1010))*OFFSET($F$7,0,$E1010))-SUM($G1010:AY1010))*(OFFSET('PTRM input'!$G$477,0,$E1010-1)/A18taxstdlife))))</f>
        <v>0</v>
      </c>
      <c r="BA1010" s="251">
        <f ca="1">IF(A18taxstdlife="n/a","n/a",IF(A18taxstdlife="",0,IF(BA$3&gt;(A18stdlife+$E1010),((INDEX('PTRM input'!$G$385:$P$434,A18offset,$E1010)-INDEX('PTRM input'!$G$277:$P$326,A18offset,$E1010))*OFFSET($F$7,0,$E1010))-SUM($G1010:AZ1010),(((INDEX('PTRM input'!$G$385:$P$434,A18offset,$E1010)-INDEX('PTRM input'!$G$277:$P$326,A18offset,$E1010))*OFFSET($F$7,0,$E1010))-SUM($G1010:AZ1010))*(OFFSET('PTRM input'!$G$477,0,$E1010-1)/A18taxstdlife))))</f>
        <v>0</v>
      </c>
      <c r="BB1010" s="251">
        <f ca="1">IF(A18taxstdlife="n/a","n/a",IF(A18taxstdlife="",0,IF(BB$3&gt;(A18stdlife+$E1010),((INDEX('PTRM input'!$G$385:$P$434,A18offset,$E1010)-INDEX('PTRM input'!$G$277:$P$326,A18offset,$E1010))*OFFSET($F$7,0,$E1010))-SUM($G1010:BA1010),(((INDEX('PTRM input'!$G$385:$P$434,A18offset,$E1010)-INDEX('PTRM input'!$G$277:$P$326,A18offset,$E1010))*OFFSET($F$7,0,$E1010))-SUM($G1010:BA1010))*(OFFSET('PTRM input'!$G$477,0,$E1010-1)/A18taxstdlife))))</f>
        <v>0</v>
      </c>
      <c r="BC1010" s="251">
        <f ca="1">IF(A18taxstdlife="n/a","n/a",IF(A18taxstdlife="",0,IF(BC$3&gt;(A18stdlife+$E1010),((INDEX('PTRM input'!$G$385:$P$434,A18offset,$E1010)-INDEX('PTRM input'!$G$277:$P$326,A18offset,$E1010))*OFFSET($F$7,0,$E1010))-SUM($G1010:BB1010),(((INDEX('PTRM input'!$G$385:$P$434,A18offset,$E1010)-INDEX('PTRM input'!$G$277:$P$326,A18offset,$E1010))*OFFSET($F$7,0,$E1010))-SUM($G1010:BB1010))*(OFFSET('PTRM input'!$G$477,0,$E1010-1)/A18taxstdlife))))</f>
        <v>0</v>
      </c>
      <c r="BD1010" s="251">
        <f ca="1">IF(A18taxstdlife="n/a","n/a",IF(A18taxstdlife="",0,IF(BD$3&gt;(A18stdlife+$E1010),((INDEX('PTRM input'!$G$385:$P$434,A18offset,$E1010)-INDEX('PTRM input'!$G$277:$P$326,A18offset,$E1010))*OFFSET($F$7,0,$E1010))-SUM($G1010:BC1010),(((INDEX('PTRM input'!$G$385:$P$434,A18offset,$E1010)-INDEX('PTRM input'!$G$277:$P$326,A18offset,$E1010))*OFFSET($F$7,0,$E1010))-SUM($G1010:BC1010))*(OFFSET('PTRM input'!$G$477,0,$E1010-1)/A18taxstdlife))))</f>
        <v>0</v>
      </c>
      <c r="BE1010" s="251">
        <f ca="1">IF(A18taxstdlife="n/a","n/a",IF(A18taxstdlife="",0,IF(BE$3&gt;(A18stdlife+$E1010),((INDEX('PTRM input'!$G$385:$P$434,A18offset,$E1010)-INDEX('PTRM input'!$G$277:$P$326,A18offset,$E1010))*OFFSET($F$7,0,$E1010))-SUM($G1010:BD1010),(((INDEX('PTRM input'!$G$385:$P$434,A18offset,$E1010)-INDEX('PTRM input'!$G$277:$P$326,A18offset,$E1010))*OFFSET($F$7,0,$E1010))-SUM($G1010:BD1010))*(OFFSET('PTRM input'!$G$477,0,$E1010-1)/A18taxstdlife))))</f>
        <v>0</v>
      </c>
      <c r="BF1010" s="251">
        <f ca="1">IF(A18taxstdlife="n/a","n/a",IF(A18taxstdlife="",0,IF(BF$3&gt;(A18stdlife+$E1010),((INDEX('PTRM input'!$G$385:$P$434,A18offset,$E1010)-INDEX('PTRM input'!$G$277:$P$326,A18offset,$E1010))*OFFSET($F$7,0,$E1010))-SUM($G1010:BE1010),(((INDEX('PTRM input'!$G$385:$P$434,A18offset,$E1010)-INDEX('PTRM input'!$G$277:$P$326,A18offset,$E1010))*OFFSET($F$7,0,$E1010))-SUM($G1010:BE1010))*(OFFSET('PTRM input'!$G$477,0,$E1010-1)/A18taxstdlife))))</f>
        <v>0</v>
      </c>
      <c r="BG1010" s="251">
        <f ca="1">IF(A18taxstdlife="n/a","n/a",IF(A18taxstdlife="",0,IF(BG$3&gt;(A18stdlife+$E1010),((INDEX('PTRM input'!$G$385:$P$434,A18offset,$E1010)-INDEX('PTRM input'!$G$277:$P$326,A18offset,$E1010))*OFFSET($F$7,0,$E1010))-SUM($G1010:BF1010),(((INDEX('PTRM input'!$G$385:$P$434,A18offset,$E1010)-INDEX('PTRM input'!$G$277:$P$326,A18offset,$E1010))*OFFSET($F$7,0,$E1010))-SUM($G1010:BF1010))*(OFFSET('PTRM input'!$G$477,0,$E1010-1)/A18taxstdlife))))</f>
        <v>0</v>
      </c>
      <c r="BH1010" s="251">
        <f ca="1">IF(A18taxstdlife="n/a","n/a",IF(A18taxstdlife="",0,IF(BH$3&gt;(A18stdlife+$E1010),((INDEX('PTRM input'!$G$385:$P$434,A18offset,$E1010)-INDEX('PTRM input'!$G$277:$P$326,A18offset,$E1010))*OFFSET($F$7,0,$E1010))-SUM($G1010:BG1010),(((INDEX('PTRM input'!$G$385:$P$434,A18offset,$E1010)-INDEX('PTRM input'!$G$277:$P$326,A18offset,$E1010))*OFFSET($F$7,0,$E1010))-SUM($G1010:BG1010))*(OFFSET('PTRM input'!$G$477,0,$E1010-1)/A18taxstdlife))))</f>
        <v>0</v>
      </c>
      <c r="BI1010" s="251">
        <f ca="1">IF(A18taxstdlife="n/a","n/a",IF(A18taxstdlife="",0,IF(BI$3&gt;(A18stdlife+$E1010),((INDEX('PTRM input'!$G$385:$P$434,A18offset,$E1010)-INDEX('PTRM input'!$G$277:$P$326,A18offset,$E1010))*OFFSET($F$7,0,$E1010))-SUM($G1010:BH1010),(((INDEX('PTRM input'!$G$385:$P$434,A18offset,$E1010)-INDEX('PTRM input'!$G$277:$P$326,A18offset,$E1010))*OFFSET($F$7,0,$E1010))-SUM($G1010:BH1010))*(OFFSET('PTRM input'!$G$477,0,$E1010-1)/A18taxstdlife))))</f>
        <v>0</v>
      </c>
      <c r="BJ1010" s="116"/>
      <c r="BK1010" s="116"/>
      <c r="BL1010" s="116"/>
      <c r="BM1010" s="116"/>
    </row>
    <row r="1011" spans="1:65" ht="12.75" hidden="1" customHeight="1" outlineLevel="2">
      <c r="A1011" s="366"/>
      <c r="B1011" s="19"/>
      <c r="C1011" s="18"/>
      <c r="D1011" s="760"/>
      <c r="E1011" s="86">
        <v>9</v>
      </c>
      <c r="F1011" s="356"/>
      <c r="G1011" s="434"/>
      <c r="H1011" s="435"/>
      <c r="I1011" s="435"/>
      <c r="J1011" s="435"/>
      <c r="K1011" s="435"/>
      <c r="L1011" s="435"/>
      <c r="M1011" s="435"/>
      <c r="N1011" s="435"/>
      <c r="O1011" s="619"/>
      <c r="P1011" s="251">
        <f ca="1">IF(A18taxstdlife="n/a","n/a",IF(A18taxstdlife="",0,IF(P$3&gt;(A18stdlife+$E1011),((INDEX('PTRM input'!$G$385:$P$434,A18offset,$E1011)-INDEX('PTRM input'!$G$277:$P$326,A18offset,$E1011))*OFFSET($F$7,0,$E1011))-SUM($G1011:O1011),(((INDEX('PTRM input'!$G$385:$P$434,A18offset,$E1011)-INDEX('PTRM input'!$G$277:$P$326,A18offset,$E1011))*OFFSET($F$7,0,$E1011))-SUM($G1011:O1011))*(OFFSET('PTRM input'!$G$477,0,$E1011-1)/A18taxstdlife))))</f>
        <v>0</v>
      </c>
      <c r="Q1011" s="251">
        <f ca="1">IF(A18taxstdlife="n/a","n/a",IF(A18taxstdlife="",0,IF(Q$3&gt;(A18stdlife+$E1011),((INDEX('PTRM input'!$G$385:$P$434,A18offset,$E1011)-INDEX('PTRM input'!$G$277:$P$326,A18offset,$E1011))*OFFSET($F$7,0,$E1011))-SUM($G1011:P1011),(((INDEX('PTRM input'!$G$385:$P$434,A18offset,$E1011)-INDEX('PTRM input'!$G$277:$P$326,A18offset,$E1011))*OFFSET($F$7,0,$E1011))-SUM($G1011:P1011))*(OFFSET('PTRM input'!$G$477,0,$E1011-1)/A18taxstdlife))))</f>
        <v>0</v>
      </c>
      <c r="R1011" s="251">
        <f ca="1">IF(A18taxstdlife="n/a","n/a",IF(A18taxstdlife="",0,IF(R$3&gt;(A18stdlife+$E1011),((INDEX('PTRM input'!$G$385:$P$434,A18offset,$E1011)-INDEX('PTRM input'!$G$277:$P$326,A18offset,$E1011))*OFFSET($F$7,0,$E1011))-SUM($G1011:Q1011),(((INDEX('PTRM input'!$G$385:$P$434,A18offset,$E1011)-INDEX('PTRM input'!$G$277:$P$326,A18offset,$E1011))*OFFSET($F$7,0,$E1011))-SUM($G1011:Q1011))*(OFFSET('PTRM input'!$G$477,0,$E1011-1)/A18taxstdlife))))</f>
        <v>0</v>
      </c>
      <c r="S1011" s="251">
        <f ca="1">IF(A18taxstdlife="n/a","n/a",IF(A18taxstdlife="",0,IF(S$3&gt;(A18stdlife+$E1011),((INDEX('PTRM input'!$G$385:$P$434,A18offset,$E1011)-INDEX('PTRM input'!$G$277:$P$326,A18offset,$E1011))*OFFSET($F$7,0,$E1011))-SUM($G1011:R1011),(((INDEX('PTRM input'!$G$385:$P$434,A18offset,$E1011)-INDEX('PTRM input'!$G$277:$P$326,A18offset,$E1011))*OFFSET($F$7,0,$E1011))-SUM($G1011:R1011))*(OFFSET('PTRM input'!$G$477,0,$E1011-1)/A18taxstdlife))))</f>
        <v>0</v>
      </c>
      <c r="T1011" s="251">
        <f ca="1">IF(A18taxstdlife="n/a","n/a",IF(A18taxstdlife="",0,IF(T$3&gt;(A18stdlife+$E1011),((INDEX('PTRM input'!$G$385:$P$434,A18offset,$E1011)-INDEX('PTRM input'!$G$277:$P$326,A18offset,$E1011))*OFFSET($F$7,0,$E1011))-SUM($G1011:S1011),(((INDEX('PTRM input'!$G$385:$P$434,A18offset,$E1011)-INDEX('PTRM input'!$G$277:$P$326,A18offset,$E1011))*OFFSET($F$7,0,$E1011))-SUM($G1011:S1011))*(OFFSET('PTRM input'!$G$477,0,$E1011-1)/A18taxstdlife))))</f>
        <v>0</v>
      </c>
      <c r="U1011" s="251">
        <f ca="1">IF(A18taxstdlife="n/a","n/a",IF(A18taxstdlife="",0,IF(U$3&gt;(A18stdlife+$E1011),((INDEX('PTRM input'!$G$385:$P$434,A18offset,$E1011)-INDEX('PTRM input'!$G$277:$P$326,A18offset,$E1011))*OFFSET($F$7,0,$E1011))-SUM($G1011:T1011),(((INDEX('PTRM input'!$G$385:$P$434,A18offset,$E1011)-INDEX('PTRM input'!$G$277:$P$326,A18offset,$E1011))*OFFSET($F$7,0,$E1011))-SUM($G1011:T1011))*(OFFSET('PTRM input'!$G$477,0,$E1011-1)/A18taxstdlife))))</f>
        <v>0</v>
      </c>
      <c r="V1011" s="251">
        <f ca="1">IF(A18taxstdlife="n/a","n/a",IF(A18taxstdlife="",0,IF(V$3&gt;(A18stdlife+$E1011),((INDEX('PTRM input'!$G$385:$P$434,A18offset,$E1011)-INDEX('PTRM input'!$G$277:$P$326,A18offset,$E1011))*OFFSET($F$7,0,$E1011))-SUM($G1011:U1011),(((INDEX('PTRM input'!$G$385:$P$434,A18offset,$E1011)-INDEX('PTRM input'!$G$277:$P$326,A18offset,$E1011))*OFFSET($F$7,0,$E1011))-SUM($G1011:U1011))*(OFFSET('PTRM input'!$G$477,0,$E1011-1)/A18taxstdlife))))</f>
        <v>0</v>
      </c>
      <c r="W1011" s="251">
        <f ca="1">IF(A18taxstdlife="n/a","n/a",IF(A18taxstdlife="",0,IF(W$3&gt;(A18stdlife+$E1011),((INDEX('PTRM input'!$G$385:$P$434,A18offset,$E1011)-INDEX('PTRM input'!$G$277:$P$326,A18offset,$E1011))*OFFSET($F$7,0,$E1011))-SUM($G1011:V1011),(((INDEX('PTRM input'!$G$385:$P$434,A18offset,$E1011)-INDEX('PTRM input'!$G$277:$P$326,A18offset,$E1011))*OFFSET($F$7,0,$E1011))-SUM($G1011:V1011))*(OFFSET('PTRM input'!$G$477,0,$E1011-1)/A18taxstdlife))))</f>
        <v>0</v>
      </c>
      <c r="X1011" s="251">
        <f ca="1">IF(A18taxstdlife="n/a","n/a",IF(A18taxstdlife="",0,IF(X$3&gt;(A18stdlife+$E1011),((INDEX('PTRM input'!$G$385:$P$434,A18offset,$E1011)-INDEX('PTRM input'!$G$277:$P$326,A18offset,$E1011))*OFFSET($F$7,0,$E1011))-SUM($G1011:W1011),(((INDEX('PTRM input'!$G$385:$P$434,A18offset,$E1011)-INDEX('PTRM input'!$G$277:$P$326,A18offset,$E1011))*OFFSET($F$7,0,$E1011))-SUM($G1011:W1011))*(OFFSET('PTRM input'!$G$477,0,$E1011-1)/A18taxstdlife))))</f>
        <v>0</v>
      </c>
      <c r="Y1011" s="251">
        <f ca="1">IF(A18taxstdlife="n/a","n/a",IF(A18taxstdlife="",0,IF(Y$3&gt;(A18stdlife+$E1011),((INDEX('PTRM input'!$G$385:$P$434,A18offset,$E1011)-INDEX('PTRM input'!$G$277:$P$326,A18offset,$E1011))*OFFSET($F$7,0,$E1011))-SUM($G1011:X1011),(((INDEX('PTRM input'!$G$385:$P$434,A18offset,$E1011)-INDEX('PTRM input'!$G$277:$P$326,A18offset,$E1011))*OFFSET($F$7,0,$E1011))-SUM($G1011:X1011))*(OFFSET('PTRM input'!$G$477,0,$E1011-1)/A18taxstdlife))))</f>
        <v>0</v>
      </c>
      <c r="Z1011" s="251">
        <f ca="1">IF(A18taxstdlife="n/a","n/a",IF(A18taxstdlife="",0,IF(Z$3&gt;(A18stdlife+$E1011),((INDEX('PTRM input'!$G$385:$P$434,A18offset,$E1011)-INDEX('PTRM input'!$G$277:$P$326,A18offset,$E1011))*OFFSET($F$7,0,$E1011))-SUM($G1011:Y1011),(((INDEX('PTRM input'!$G$385:$P$434,A18offset,$E1011)-INDEX('PTRM input'!$G$277:$P$326,A18offset,$E1011))*OFFSET($F$7,0,$E1011))-SUM($G1011:Y1011))*(OFFSET('PTRM input'!$G$477,0,$E1011-1)/A18taxstdlife))))</f>
        <v>0</v>
      </c>
      <c r="AA1011" s="251">
        <f ca="1">IF(A18taxstdlife="n/a","n/a",IF(A18taxstdlife="",0,IF(AA$3&gt;(A18stdlife+$E1011),((INDEX('PTRM input'!$G$385:$P$434,A18offset,$E1011)-INDEX('PTRM input'!$G$277:$P$326,A18offset,$E1011))*OFFSET($F$7,0,$E1011))-SUM($G1011:Z1011),(((INDEX('PTRM input'!$G$385:$P$434,A18offset,$E1011)-INDEX('PTRM input'!$G$277:$P$326,A18offset,$E1011))*OFFSET($F$7,0,$E1011))-SUM($G1011:Z1011))*(OFFSET('PTRM input'!$G$477,0,$E1011-1)/A18taxstdlife))))</f>
        <v>0</v>
      </c>
      <c r="AB1011" s="251">
        <f ca="1">IF(A18taxstdlife="n/a","n/a",IF(A18taxstdlife="",0,IF(AB$3&gt;(A18stdlife+$E1011),((INDEX('PTRM input'!$G$385:$P$434,A18offset,$E1011)-INDEX('PTRM input'!$G$277:$P$326,A18offset,$E1011))*OFFSET($F$7,0,$E1011))-SUM($G1011:AA1011),(((INDEX('PTRM input'!$G$385:$P$434,A18offset,$E1011)-INDEX('PTRM input'!$G$277:$P$326,A18offset,$E1011))*OFFSET($F$7,0,$E1011))-SUM($G1011:AA1011))*(OFFSET('PTRM input'!$G$477,0,$E1011-1)/A18taxstdlife))))</f>
        <v>0</v>
      </c>
      <c r="AC1011" s="251">
        <f ca="1">IF(A18taxstdlife="n/a","n/a",IF(A18taxstdlife="",0,IF(AC$3&gt;(A18stdlife+$E1011),((INDEX('PTRM input'!$G$385:$P$434,A18offset,$E1011)-INDEX('PTRM input'!$G$277:$P$326,A18offset,$E1011))*OFFSET($F$7,0,$E1011))-SUM($G1011:AB1011),(((INDEX('PTRM input'!$G$385:$P$434,A18offset,$E1011)-INDEX('PTRM input'!$G$277:$P$326,A18offset,$E1011))*OFFSET($F$7,0,$E1011))-SUM($G1011:AB1011))*(OFFSET('PTRM input'!$G$477,0,$E1011-1)/A18taxstdlife))))</f>
        <v>0</v>
      </c>
      <c r="AD1011" s="251">
        <f ca="1">IF(A18taxstdlife="n/a","n/a",IF(A18taxstdlife="",0,IF(AD$3&gt;(A18stdlife+$E1011),((INDEX('PTRM input'!$G$385:$P$434,A18offset,$E1011)-INDEX('PTRM input'!$G$277:$P$326,A18offset,$E1011))*OFFSET($F$7,0,$E1011))-SUM($G1011:AC1011),(((INDEX('PTRM input'!$G$385:$P$434,A18offset,$E1011)-INDEX('PTRM input'!$G$277:$P$326,A18offset,$E1011))*OFFSET($F$7,0,$E1011))-SUM($G1011:AC1011))*(OFFSET('PTRM input'!$G$477,0,$E1011-1)/A18taxstdlife))))</f>
        <v>0</v>
      </c>
      <c r="AE1011" s="251">
        <f ca="1">IF(A18taxstdlife="n/a","n/a",IF(A18taxstdlife="",0,IF(AE$3&gt;(A18stdlife+$E1011),((INDEX('PTRM input'!$G$385:$P$434,A18offset,$E1011)-INDEX('PTRM input'!$G$277:$P$326,A18offset,$E1011))*OFFSET($F$7,0,$E1011))-SUM($G1011:AD1011),(((INDEX('PTRM input'!$G$385:$P$434,A18offset,$E1011)-INDEX('PTRM input'!$G$277:$P$326,A18offset,$E1011))*OFFSET($F$7,0,$E1011))-SUM($G1011:AD1011))*(OFFSET('PTRM input'!$G$477,0,$E1011-1)/A18taxstdlife))))</f>
        <v>0</v>
      </c>
      <c r="AF1011" s="251">
        <f ca="1">IF(A18taxstdlife="n/a","n/a",IF(A18taxstdlife="",0,IF(AF$3&gt;(A18stdlife+$E1011),((INDEX('PTRM input'!$G$385:$P$434,A18offset,$E1011)-INDEX('PTRM input'!$G$277:$P$326,A18offset,$E1011))*OFFSET($F$7,0,$E1011))-SUM($G1011:AE1011),(((INDEX('PTRM input'!$G$385:$P$434,A18offset,$E1011)-INDEX('PTRM input'!$G$277:$P$326,A18offset,$E1011))*OFFSET($F$7,0,$E1011))-SUM($G1011:AE1011))*(OFFSET('PTRM input'!$G$477,0,$E1011-1)/A18taxstdlife))))</f>
        <v>0</v>
      </c>
      <c r="AG1011" s="251">
        <f ca="1">IF(A18taxstdlife="n/a","n/a",IF(A18taxstdlife="",0,IF(AG$3&gt;(A18stdlife+$E1011),((INDEX('PTRM input'!$G$385:$P$434,A18offset,$E1011)-INDEX('PTRM input'!$G$277:$P$326,A18offset,$E1011))*OFFSET($F$7,0,$E1011))-SUM($G1011:AF1011),(((INDEX('PTRM input'!$G$385:$P$434,A18offset,$E1011)-INDEX('PTRM input'!$G$277:$P$326,A18offset,$E1011))*OFFSET($F$7,0,$E1011))-SUM($G1011:AF1011))*(OFFSET('PTRM input'!$G$477,0,$E1011-1)/A18taxstdlife))))</f>
        <v>0</v>
      </c>
      <c r="AH1011" s="251">
        <f ca="1">IF(A18taxstdlife="n/a","n/a",IF(A18taxstdlife="",0,IF(AH$3&gt;(A18stdlife+$E1011),((INDEX('PTRM input'!$G$385:$P$434,A18offset,$E1011)-INDEX('PTRM input'!$G$277:$P$326,A18offset,$E1011))*OFFSET($F$7,0,$E1011))-SUM($G1011:AG1011),(((INDEX('PTRM input'!$G$385:$P$434,A18offset,$E1011)-INDEX('PTRM input'!$G$277:$P$326,A18offset,$E1011))*OFFSET($F$7,0,$E1011))-SUM($G1011:AG1011))*(OFFSET('PTRM input'!$G$477,0,$E1011-1)/A18taxstdlife))))</f>
        <v>0</v>
      </c>
      <c r="AI1011" s="251">
        <f ca="1">IF(A18taxstdlife="n/a","n/a",IF(A18taxstdlife="",0,IF(AI$3&gt;(A18stdlife+$E1011),((INDEX('PTRM input'!$G$385:$P$434,A18offset,$E1011)-INDEX('PTRM input'!$G$277:$P$326,A18offset,$E1011))*OFFSET($F$7,0,$E1011))-SUM($G1011:AH1011),(((INDEX('PTRM input'!$G$385:$P$434,A18offset,$E1011)-INDEX('PTRM input'!$G$277:$P$326,A18offset,$E1011))*OFFSET($F$7,0,$E1011))-SUM($G1011:AH1011))*(OFFSET('PTRM input'!$G$477,0,$E1011-1)/A18taxstdlife))))</f>
        <v>0</v>
      </c>
      <c r="AJ1011" s="251">
        <f ca="1">IF(A18taxstdlife="n/a","n/a",IF(A18taxstdlife="",0,IF(AJ$3&gt;(A18stdlife+$E1011),((INDEX('PTRM input'!$G$385:$P$434,A18offset,$E1011)-INDEX('PTRM input'!$G$277:$P$326,A18offset,$E1011))*OFFSET($F$7,0,$E1011))-SUM($G1011:AI1011),(((INDEX('PTRM input'!$G$385:$P$434,A18offset,$E1011)-INDEX('PTRM input'!$G$277:$P$326,A18offset,$E1011))*OFFSET($F$7,0,$E1011))-SUM($G1011:AI1011))*(OFFSET('PTRM input'!$G$477,0,$E1011-1)/A18taxstdlife))))</f>
        <v>0</v>
      </c>
      <c r="AK1011" s="251">
        <f ca="1">IF(A18taxstdlife="n/a","n/a",IF(A18taxstdlife="",0,IF(AK$3&gt;(A18stdlife+$E1011),((INDEX('PTRM input'!$G$385:$P$434,A18offset,$E1011)-INDEX('PTRM input'!$G$277:$P$326,A18offset,$E1011))*OFFSET($F$7,0,$E1011))-SUM($G1011:AJ1011),(((INDEX('PTRM input'!$G$385:$P$434,A18offset,$E1011)-INDEX('PTRM input'!$G$277:$P$326,A18offset,$E1011))*OFFSET($F$7,0,$E1011))-SUM($G1011:AJ1011))*(OFFSET('PTRM input'!$G$477,0,$E1011-1)/A18taxstdlife))))</f>
        <v>0</v>
      </c>
      <c r="AL1011" s="251">
        <f ca="1">IF(A18taxstdlife="n/a","n/a",IF(A18taxstdlife="",0,IF(AL$3&gt;(A18stdlife+$E1011),((INDEX('PTRM input'!$G$385:$P$434,A18offset,$E1011)-INDEX('PTRM input'!$G$277:$P$326,A18offset,$E1011))*OFFSET($F$7,0,$E1011))-SUM($G1011:AK1011),(((INDEX('PTRM input'!$G$385:$P$434,A18offset,$E1011)-INDEX('PTRM input'!$G$277:$P$326,A18offset,$E1011))*OFFSET($F$7,0,$E1011))-SUM($G1011:AK1011))*(OFFSET('PTRM input'!$G$477,0,$E1011-1)/A18taxstdlife))))</f>
        <v>0</v>
      </c>
      <c r="AM1011" s="251">
        <f ca="1">IF(A18taxstdlife="n/a","n/a",IF(A18taxstdlife="",0,IF(AM$3&gt;(A18stdlife+$E1011),((INDEX('PTRM input'!$G$385:$P$434,A18offset,$E1011)-INDEX('PTRM input'!$G$277:$P$326,A18offset,$E1011))*OFFSET($F$7,0,$E1011))-SUM($G1011:AL1011),(((INDEX('PTRM input'!$G$385:$P$434,A18offset,$E1011)-INDEX('PTRM input'!$G$277:$P$326,A18offset,$E1011))*OFFSET($F$7,0,$E1011))-SUM($G1011:AL1011))*(OFFSET('PTRM input'!$G$477,0,$E1011-1)/A18taxstdlife))))</f>
        <v>0</v>
      </c>
      <c r="AN1011" s="251">
        <f ca="1">IF(A18taxstdlife="n/a","n/a",IF(A18taxstdlife="",0,IF(AN$3&gt;(A18stdlife+$E1011),((INDEX('PTRM input'!$G$385:$P$434,A18offset,$E1011)-INDEX('PTRM input'!$G$277:$P$326,A18offset,$E1011))*OFFSET($F$7,0,$E1011))-SUM($G1011:AM1011),(((INDEX('PTRM input'!$G$385:$P$434,A18offset,$E1011)-INDEX('PTRM input'!$G$277:$P$326,A18offset,$E1011))*OFFSET($F$7,0,$E1011))-SUM($G1011:AM1011))*(OFFSET('PTRM input'!$G$477,0,$E1011-1)/A18taxstdlife))))</f>
        <v>0</v>
      </c>
      <c r="AO1011" s="251">
        <f ca="1">IF(A18taxstdlife="n/a","n/a",IF(A18taxstdlife="",0,IF(AO$3&gt;(A18stdlife+$E1011),((INDEX('PTRM input'!$G$385:$P$434,A18offset,$E1011)-INDEX('PTRM input'!$G$277:$P$326,A18offset,$E1011))*OFFSET($F$7,0,$E1011))-SUM($G1011:AN1011),(((INDEX('PTRM input'!$G$385:$P$434,A18offset,$E1011)-INDEX('PTRM input'!$G$277:$P$326,A18offset,$E1011))*OFFSET($F$7,0,$E1011))-SUM($G1011:AN1011))*(OFFSET('PTRM input'!$G$477,0,$E1011-1)/A18taxstdlife))))</f>
        <v>0</v>
      </c>
      <c r="AP1011" s="251">
        <f ca="1">IF(A18taxstdlife="n/a","n/a",IF(A18taxstdlife="",0,IF(AP$3&gt;(A18stdlife+$E1011),((INDEX('PTRM input'!$G$385:$P$434,A18offset,$E1011)-INDEX('PTRM input'!$G$277:$P$326,A18offset,$E1011))*OFFSET($F$7,0,$E1011))-SUM($G1011:AO1011),(((INDEX('PTRM input'!$G$385:$P$434,A18offset,$E1011)-INDEX('PTRM input'!$G$277:$P$326,A18offset,$E1011))*OFFSET($F$7,0,$E1011))-SUM($G1011:AO1011))*(OFFSET('PTRM input'!$G$477,0,$E1011-1)/A18taxstdlife))))</f>
        <v>0</v>
      </c>
      <c r="AQ1011" s="251">
        <f ca="1">IF(A18taxstdlife="n/a","n/a",IF(A18taxstdlife="",0,IF(AQ$3&gt;(A18stdlife+$E1011),((INDEX('PTRM input'!$G$385:$P$434,A18offset,$E1011)-INDEX('PTRM input'!$G$277:$P$326,A18offset,$E1011))*OFFSET($F$7,0,$E1011))-SUM($G1011:AP1011),(((INDEX('PTRM input'!$G$385:$P$434,A18offset,$E1011)-INDEX('PTRM input'!$G$277:$P$326,A18offset,$E1011))*OFFSET($F$7,0,$E1011))-SUM($G1011:AP1011))*(OFFSET('PTRM input'!$G$477,0,$E1011-1)/A18taxstdlife))))</f>
        <v>0</v>
      </c>
      <c r="AR1011" s="251">
        <f ca="1">IF(A18taxstdlife="n/a","n/a",IF(A18taxstdlife="",0,IF(AR$3&gt;(A18stdlife+$E1011),((INDEX('PTRM input'!$G$385:$P$434,A18offset,$E1011)-INDEX('PTRM input'!$G$277:$P$326,A18offset,$E1011))*OFFSET($F$7,0,$E1011))-SUM($G1011:AQ1011),(((INDEX('PTRM input'!$G$385:$P$434,A18offset,$E1011)-INDEX('PTRM input'!$G$277:$P$326,A18offset,$E1011))*OFFSET($F$7,0,$E1011))-SUM($G1011:AQ1011))*(OFFSET('PTRM input'!$G$477,0,$E1011-1)/A18taxstdlife))))</f>
        <v>0</v>
      </c>
      <c r="AS1011" s="251">
        <f ca="1">IF(A18taxstdlife="n/a","n/a",IF(A18taxstdlife="",0,IF(AS$3&gt;(A18stdlife+$E1011),((INDEX('PTRM input'!$G$385:$P$434,A18offset,$E1011)-INDEX('PTRM input'!$G$277:$P$326,A18offset,$E1011))*OFFSET($F$7,0,$E1011))-SUM($G1011:AR1011),(((INDEX('PTRM input'!$G$385:$P$434,A18offset,$E1011)-INDEX('PTRM input'!$G$277:$P$326,A18offset,$E1011))*OFFSET($F$7,0,$E1011))-SUM($G1011:AR1011))*(OFFSET('PTRM input'!$G$477,0,$E1011-1)/A18taxstdlife))))</f>
        <v>0</v>
      </c>
      <c r="AT1011" s="251">
        <f ca="1">IF(A18taxstdlife="n/a","n/a",IF(A18taxstdlife="",0,IF(AT$3&gt;(A18stdlife+$E1011),((INDEX('PTRM input'!$G$385:$P$434,A18offset,$E1011)-INDEX('PTRM input'!$G$277:$P$326,A18offset,$E1011))*OFFSET($F$7,0,$E1011))-SUM($G1011:AS1011),(((INDEX('PTRM input'!$G$385:$P$434,A18offset,$E1011)-INDEX('PTRM input'!$G$277:$P$326,A18offset,$E1011))*OFFSET($F$7,0,$E1011))-SUM($G1011:AS1011))*(OFFSET('PTRM input'!$G$477,0,$E1011-1)/A18taxstdlife))))</f>
        <v>0</v>
      </c>
      <c r="AU1011" s="251">
        <f ca="1">IF(A18taxstdlife="n/a","n/a",IF(A18taxstdlife="",0,IF(AU$3&gt;(A18stdlife+$E1011),((INDEX('PTRM input'!$G$385:$P$434,A18offset,$E1011)-INDEX('PTRM input'!$G$277:$P$326,A18offset,$E1011))*OFFSET($F$7,0,$E1011))-SUM($G1011:AT1011),(((INDEX('PTRM input'!$G$385:$P$434,A18offset,$E1011)-INDEX('PTRM input'!$G$277:$P$326,A18offset,$E1011))*OFFSET($F$7,0,$E1011))-SUM($G1011:AT1011))*(OFFSET('PTRM input'!$G$477,0,$E1011-1)/A18taxstdlife))))</f>
        <v>0</v>
      </c>
      <c r="AV1011" s="251">
        <f ca="1">IF(A18taxstdlife="n/a","n/a",IF(A18taxstdlife="",0,IF(AV$3&gt;(A18stdlife+$E1011),((INDEX('PTRM input'!$G$385:$P$434,A18offset,$E1011)-INDEX('PTRM input'!$G$277:$P$326,A18offset,$E1011))*OFFSET($F$7,0,$E1011))-SUM($G1011:AU1011),(((INDEX('PTRM input'!$G$385:$P$434,A18offset,$E1011)-INDEX('PTRM input'!$G$277:$P$326,A18offset,$E1011))*OFFSET($F$7,0,$E1011))-SUM($G1011:AU1011))*(OFFSET('PTRM input'!$G$477,0,$E1011-1)/A18taxstdlife))))</f>
        <v>0</v>
      </c>
      <c r="AW1011" s="251">
        <f ca="1">IF(A18taxstdlife="n/a","n/a",IF(A18taxstdlife="",0,IF(AW$3&gt;(A18stdlife+$E1011),((INDEX('PTRM input'!$G$385:$P$434,A18offset,$E1011)-INDEX('PTRM input'!$G$277:$P$326,A18offset,$E1011))*OFFSET($F$7,0,$E1011))-SUM($G1011:AV1011),(((INDEX('PTRM input'!$G$385:$P$434,A18offset,$E1011)-INDEX('PTRM input'!$G$277:$P$326,A18offset,$E1011))*OFFSET($F$7,0,$E1011))-SUM($G1011:AV1011))*(OFFSET('PTRM input'!$G$477,0,$E1011-1)/A18taxstdlife))))</f>
        <v>0</v>
      </c>
      <c r="AX1011" s="251">
        <f ca="1">IF(A18taxstdlife="n/a","n/a",IF(A18taxstdlife="",0,IF(AX$3&gt;(A18stdlife+$E1011),((INDEX('PTRM input'!$G$385:$P$434,A18offset,$E1011)-INDEX('PTRM input'!$G$277:$P$326,A18offset,$E1011))*OFFSET($F$7,0,$E1011))-SUM($G1011:AW1011),(((INDEX('PTRM input'!$G$385:$P$434,A18offset,$E1011)-INDEX('PTRM input'!$G$277:$P$326,A18offset,$E1011))*OFFSET($F$7,0,$E1011))-SUM($G1011:AW1011))*(OFFSET('PTRM input'!$G$477,0,$E1011-1)/A18taxstdlife))))</f>
        <v>0</v>
      </c>
      <c r="AY1011" s="251">
        <f ca="1">IF(A18taxstdlife="n/a","n/a",IF(A18taxstdlife="",0,IF(AY$3&gt;(A18stdlife+$E1011),((INDEX('PTRM input'!$G$385:$P$434,A18offset,$E1011)-INDEX('PTRM input'!$G$277:$P$326,A18offset,$E1011))*OFFSET($F$7,0,$E1011))-SUM($G1011:AX1011),(((INDEX('PTRM input'!$G$385:$P$434,A18offset,$E1011)-INDEX('PTRM input'!$G$277:$P$326,A18offset,$E1011))*OFFSET($F$7,0,$E1011))-SUM($G1011:AX1011))*(OFFSET('PTRM input'!$G$477,0,$E1011-1)/A18taxstdlife))))</f>
        <v>0</v>
      </c>
      <c r="AZ1011" s="251">
        <f ca="1">IF(A18taxstdlife="n/a","n/a",IF(A18taxstdlife="",0,IF(AZ$3&gt;(A18stdlife+$E1011),((INDEX('PTRM input'!$G$385:$P$434,A18offset,$E1011)-INDEX('PTRM input'!$G$277:$P$326,A18offset,$E1011))*OFFSET($F$7,0,$E1011))-SUM($G1011:AY1011),(((INDEX('PTRM input'!$G$385:$P$434,A18offset,$E1011)-INDEX('PTRM input'!$G$277:$P$326,A18offset,$E1011))*OFFSET($F$7,0,$E1011))-SUM($G1011:AY1011))*(OFFSET('PTRM input'!$G$477,0,$E1011-1)/A18taxstdlife))))</f>
        <v>0</v>
      </c>
      <c r="BA1011" s="251">
        <f ca="1">IF(A18taxstdlife="n/a","n/a",IF(A18taxstdlife="",0,IF(BA$3&gt;(A18stdlife+$E1011),((INDEX('PTRM input'!$G$385:$P$434,A18offset,$E1011)-INDEX('PTRM input'!$G$277:$P$326,A18offset,$E1011))*OFFSET($F$7,0,$E1011))-SUM($G1011:AZ1011),(((INDEX('PTRM input'!$G$385:$P$434,A18offset,$E1011)-INDEX('PTRM input'!$G$277:$P$326,A18offset,$E1011))*OFFSET($F$7,0,$E1011))-SUM($G1011:AZ1011))*(OFFSET('PTRM input'!$G$477,0,$E1011-1)/A18taxstdlife))))</f>
        <v>0</v>
      </c>
      <c r="BB1011" s="251">
        <f ca="1">IF(A18taxstdlife="n/a","n/a",IF(A18taxstdlife="",0,IF(BB$3&gt;(A18stdlife+$E1011),((INDEX('PTRM input'!$G$385:$P$434,A18offset,$E1011)-INDEX('PTRM input'!$G$277:$P$326,A18offset,$E1011))*OFFSET($F$7,0,$E1011))-SUM($G1011:BA1011),(((INDEX('PTRM input'!$G$385:$P$434,A18offset,$E1011)-INDEX('PTRM input'!$G$277:$P$326,A18offset,$E1011))*OFFSET($F$7,0,$E1011))-SUM($G1011:BA1011))*(OFFSET('PTRM input'!$G$477,0,$E1011-1)/A18taxstdlife))))</f>
        <v>0</v>
      </c>
      <c r="BC1011" s="251">
        <f ca="1">IF(A18taxstdlife="n/a","n/a",IF(A18taxstdlife="",0,IF(BC$3&gt;(A18stdlife+$E1011),((INDEX('PTRM input'!$G$385:$P$434,A18offset,$E1011)-INDEX('PTRM input'!$G$277:$P$326,A18offset,$E1011))*OFFSET($F$7,0,$E1011))-SUM($G1011:BB1011),(((INDEX('PTRM input'!$G$385:$P$434,A18offset,$E1011)-INDEX('PTRM input'!$G$277:$P$326,A18offset,$E1011))*OFFSET($F$7,0,$E1011))-SUM($G1011:BB1011))*(OFFSET('PTRM input'!$G$477,0,$E1011-1)/A18taxstdlife))))</f>
        <v>0</v>
      </c>
      <c r="BD1011" s="251">
        <f ca="1">IF(A18taxstdlife="n/a","n/a",IF(A18taxstdlife="",0,IF(BD$3&gt;(A18stdlife+$E1011),((INDEX('PTRM input'!$G$385:$P$434,A18offset,$E1011)-INDEX('PTRM input'!$G$277:$P$326,A18offset,$E1011))*OFFSET($F$7,0,$E1011))-SUM($G1011:BC1011),(((INDEX('PTRM input'!$G$385:$P$434,A18offset,$E1011)-INDEX('PTRM input'!$G$277:$P$326,A18offset,$E1011))*OFFSET($F$7,0,$E1011))-SUM($G1011:BC1011))*(OFFSET('PTRM input'!$G$477,0,$E1011-1)/A18taxstdlife))))</f>
        <v>0</v>
      </c>
      <c r="BE1011" s="251">
        <f ca="1">IF(A18taxstdlife="n/a","n/a",IF(A18taxstdlife="",0,IF(BE$3&gt;(A18stdlife+$E1011),((INDEX('PTRM input'!$G$385:$P$434,A18offset,$E1011)-INDEX('PTRM input'!$G$277:$P$326,A18offset,$E1011))*OFFSET($F$7,0,$E1011))-SUM($G1011:BD1011),(((INDEX('PTRM input'!$G$385:$P$434,A18offset,$E1011)-INDEX('PTRM input'!$G$277:$P$326,A18offset,$E1011))*OFFSET($F$7,0,$E1011))-SUM($G1011:BD1011))*(OFFSET('PTRM input'!$G$477,0,$E1011-1)/A18taxstdlife))))</f>
        <v>0</v>
      </c>
      <c r="BF1011" s="251">
        <f ca="1">IF(A18taxstdlife="n/a","n/a",IF(A18taxstdlife="",0,IF(BF$3&gt;(A18stdlife+$E1011),((INDEX('PTRM input'!$G$385:$P$434,A18offset,$E1011)-INDEX('PTRM input'!$G$277:$P$326,A18offset,$E1011))*OFFSET($F$7,0,$E1011))-SUM($G1011:BE1011),(((INDEX('PTRM input'!$G$385:$P$434,A18offset,$E1011)-INDEX('PTRM input'!$G$277:$P$326,A18offset,$E1011))*OFFSET($F$7,0,$E1011))-SUM($G1011:BE1011))*(OFFSET('PTRM input'!$G$477,0,$E1011-1)/A18taxstdlife))))</f>
        <v>0</v>
      </c>
      <c r="BG1011" s="251">
        <f ca="1">IF(A18taxstdlife="n/a","n/a",IF(A18taxstdlife="",0,IF(BG$3&gt;(A18stdlife+$E1011),((INDEX('PTRM input'!$G$385:$P$434,A18offset,$E1011)-INDEX('PTRM input'!$G$277:$P$326,A18offset,$E1011))*OFFSET($F$7,0,$E1011))-SUM($G1011:BF1011),(((INDEX('PTRM input'!$G$385:$P$434,A18offset,$E1011)-INDEX('PTRM input'!$G$277:$P$326,A18offset,$E1011))*OFFSET($F$7,0,$E1011))-SUM($G1011:BF1011))*(OFFSET('PTRM input'!$G$477,0,$E1011-1)/A18taxstdlife))))</f>
        <v>0</v>
      </c>
      <c r="BH1011" s="251">
        <f ca="1">IF(A18taxstdlife="n/a","n/a",IF(A18taxstdlife="",0,IF(BH$3&gt;(A18stdlife+$E1011),((INDEX('PTRM input'!$G$385:$P$434,A18offset,$E1011)-INDEX('PTRM input'!$G$277:$P$326,A18offset,$E1011))*OFFSET($F$7,0,$E1011))-SUM($G1011:BG1011),(((INDEX('PTRM input'!$G$385:$P$434,A18offset,$E1011)-INDEX('PTRM input'!$G$277:$P$326,A18offset,$E1011))*OFFSET($F$7,0,$E1011))-SUM($G1011:BG1011))*(OFFSET('PTRM input'!$G$477,0,$E1011-1)/A18taxstdlife))))</f>
        <v>0</v>
      </c>
      <c r="BI1011" s="251">
        <f ca="1">IF(A18taxstdlife="n/a","n/a",IF(A18taxstdlife="",0,IF(BI$3&gt;(A18stdlife+$E1011),((INDEX('PTRM input'!$G$385:$P$434,A18offset,$E1011)-INDEX('PTRM input'!$G$277:$P$326,A18offset,$E1011))*OFFSET($F$7,0,$E1011))-SUM($G1011:BH1011),(((INDEX('PTRM input'!$G$385:$P$434,A18offset,$E1011)-INDEX('PTRM input'!$G$277:$P$326,A18offset,$E1011))*OFFSET($F$7,0,$E1011))-SUM($G1011:BH1011))*(OFFSET('PTRM input'!$G$477,0,$E1011-1)/A18taxstdlife))))</f>
        <v>0</v>
      </c>
      <c r="BJ1011" s="116"/>
      <c r="BK1011" s="116"/>
      <c r="BL1011" s="116"/>
      <c r="BM1011" s="116"/>
    </row>
    <row r="1012" spans="1:65" ht="12.75" hidden="1" customHeight="1" outlineLevel="2">
      <c r="A1012" s="366"/>
      <c r="B1012" s="19"/>
      <c r="C1012" s="18"/>
      <c r="D1012" s="760"/>
      <c r="E1012" s="87">
        <v>10</v>
      </c>
      <c r="F1012" s="356"/>
      <c r="G1012" s="434"/>
      <c r="H1012" s="435"/>
      <c r="I1012" s="435"/>
      <c r="J1012" s="435"/>
      <c r="K1012" s="435"/>
      <c r="L1012" s="435"/>
      <c r="M1012" s="435"/>
      <c r="N1012" s="435"/>
      <c r="O1012" s="435"/>
      <c r="P1012" s="619"/>
      <c r="Q1012" s="251">
        <f ca="1">IF(A18taxstdlife="n/a","n/a",IF(A18taxstdlife="",0,IF(Q$3&gt;(A18stdlife+$E1012),((INDEX('PTRM input'!$G$385:$P$434,A18offset,$E1012)-INDEX('PTRM input'!$G$277:$P$326,A18offset,$E1012))*OFFSET($F$7,0,$E1012))-SUM($G1012:P1012),(((INDEX('PTRM input'!$G$385:$P$434,A18offset,$E1012)-INDEX('PTRM input'!$G$277:$P$326,A18offset,$E1012))*OFFSET($F$7,0,$E1012))-SUM($G1012:P1012))*(OFFSET('PTRM input'!$G$477,0,$E1012-1)/A18taxstdlife))))</f>
        <v>0</v>
      </c>
      <c r="R1012" s="251">
        <f ca="1">IF(A18taxstdlife="n/a","n/a",IF(A18taxstdlife="",0,IF(R$3&gt;(A18stdlife+$E1012),((INDEX('PTRM input'!$G$385:$P$434,A18offset,$E1012)-INDEX('PTRM input'!$G$277:$P$326,A18offset,$E1012))*OFFSET($F$7,0,$E1012))-SUM($G1012:Q1012),(((INDEX('PTRM input'!$G$385:$P$434,A18offset,$E1012)-INDEX('PTRM input'!$G$277:$P$326,A18offset,$E1012))*OFFSET($F$7,0,$E1012))-SUM($G1012:Q1012))*(OFFSET('PTRM input'!$G$477,0,$E1012-1)/A18taxstdlife))))</f>
        <v>0</v>
      </c>
      <c r="S1012" s="251">
        <f ca="1">IF(A18taxstdlife="n/a","n/a",IF(A18taxstdlife="",0,IF(S$3&gt;(A18stdlife+$E1012),((INDEX('PTRM input'!$G$385:$P$434,A18offset,$E1012)-INDEX('PTRM input'!$G$277:$P$326,A18offset,$E1012))*OFFSET($F$7,0,$E1012))-SUM($G1012:R1012),(((INDEX('PTRM input'!$G$385:$P$434,A18offset,$E1012)-INDEX('PTRM input'!$G$277:$P$326,A18offset,$E1012))*OFFSET($F$7,0,$E1012))-SUM($G1012:R1012))*(OFFSET('PTRM input'!$G$477,0,$E1012-1)/A18taxstdlife))))</f>
        <v>0</v>
      </c>
      <c r="T1012" s="251">
        <f ca="1">IF(A18taxstdlife="n/a","n/a",IF(A18taxstdlife="",0,IF(T$3&gt;(A18stdlife+$E1012),((INDEX('PTRM input'!$G$385:$P$434,A18offset,$E1012)-INDEX('PTRM input'!$G$277:$P$326,A18offset,$E1012))*OFFSET($F$7,0,$E1012))-SUM($G1012:S1012),(((INDEX('PTRM input'!$G$385:$P$434,A18offset,$E1012)-INDEX('PTRM input'!$G$277:$P$326,A18offset,$E1012))*OFFSET($F$7,0,$E1012))-SUM($G1012:S1012))*(OFFSET('PTRM input'!$G$477,0,$E1012-1)/A18taxstdlife))))</f>
        <v>0</v>
      </c>
      <c r="U1012" s="251">
        <f ca="1">IF(A18taxstdlife="n/a","n/a",IF(A18taxstdlife="",0,IF(U$3&gt;(A18stdlife+$E1012),((INDEX('PTRM input'!$G$385:$P$434,A18offset,$E1012)-INDEX('PTRM input'!$G$277:$P$326,A18offset,$E1012))*OFFSET($F$7,0,$E1012))-SUM($G1012:T1012),(((INDEX('PTRM input'!$G$385:$P$434,A18offset,$E1012)-INDEX('PTRM input'!$G$277:$P$326,A18offset,$E1012))*OFFSET($F$7,0,$E1012))-SUM($G1012:T1012))*(OFFSET('PTRM input'!$G$477,0,$E1012-1)/A18taxstdlife))))</f>
        <v>0</v>
      </c>
      <c r="V1012" s="251">
        <f ca="1">IF(A18taxstdlife="n/a","n/a",IF(A18taxstdlife="",0,IF(V$3&gt;(A18stdlife+$E1012),((INDEX('PTRM input'!$G$385:$P$434,A18offset,$E1012)-INDEX('PTRM input'!$G$277:$P$326,A18offset,$E1012))*OFFSET($F$7,0,$E1012))-SUM($G1012:U1012),(((INDEX('PTRM input'!$G$385:$P$434,A18offset,$E1012)-INDEX('PTRM input'!$G$277:$P$326,A18offset,$E1012))*OFFSET($F$7,0,$E1012))-SUM($G1012:U1012))*(OFFSET('PTRM input'!$G$477,0,$E1012-1)/A18taxstdlife))))</f>
        <v>0</v>
      </c>
      <c r="W1012" s="251">
        <f ca="1">IF(A18taxstdlife="n/a","n/a",IF(A18taxstdlife="",0,IF(W$3&gt;(A18stdlife+$E1012),((INDEX('PTRM input'!$G$385:$P$434,A18offset,$E1012)-INDEX('PTRM input'!$G$277:$P$326,A18offset,$E1012))*OFFSET($F$7,0,$E1012))-SUM($G1012:V1012),(((INDEX('PTRM input'!$G$385:$P$434,A18offset,$E1012)-INDEX('PTRM input'!$G$277:$P$326,A18offset,$E1012))*OFFSET($F$7,0,$E1012))-SUM($G1012:V1012))*(OFFSET('PTRM input'!$G$477,0,$E1012-1)/A18taxstdlife))))</f>
        <v>0</v>
      </c>
      <c r="X1012" s="251">
        <f ca="1">IF(A18taxstdlife="n/a","n/a",IF(A18taxstdlife="",0,IF(X$3&gt;(A18stdlife+$E1012),((INDEX('PTRM input'!$G$385:$P$434,A18offset,$E1012)-INDEX('PTRM input'!$G$277:$P$326,A18offset,$E1012))*OFFSET($F$7,0,$E1012))-SUM($G1012:W1012),(((INDEX('PTRM input'!$G$385:$P$434,A18offset,$E1012)-INDEX('PTRM input'!$G$277:$P$326,A18offset,$E1012))*OFFSET($F$7,0,$E1012))-SUM($G1012:W1012))*(OFFSET('PTRM input'!$G$477,0,$E1012-1)/A18taxstdlife))))</f>
        <v>0</v>
      </c>
      <c r="Y1012" s="251">
        <f ca="1">IF(A18taxstdlife="n/a","n/a",IF(A18taxstdlife="",0,IF(Y$3&gt;(A18stdlife+$E1012),((INDEX('PTRM input'!$G$385:$P$434,A18offset,$E1012)-INDEX('PTRM input'!$G$277:$P$326,A18offset,$E1012))*OFFSET($F$7,0,$E1012))-SUM($G1012:X1012),(((INDEX('PTRM input'!$G$385:$P$434,A18offset,$E1012)-INDEX('PTRM input'!$G$277:$P$326,A18offset,$E1012))*OFFSET($F$7,0,$E1012))-SUM($G1012:X1012))*(OFFSET('PTRM input'!$G$477,0,$E1012-1)/A18taxstdlife))))</f>
        <v>0</v>
      </c>
      <c r="Z1012" s="251">
        <f ca="1">IF(A18taxstdlife="n/a","n/a",IF(A18taxstdlife="",0,IF(Z$3&gt;(A18stdlife+$E1012),((INDEX('PTRM input'!$G$385:$P$434,A18offset,$E1012)-INDEX('PTRM input'!$G$277:$P$326,A18offset,$E1012))*OFFSET($F$7,0,$E1012))-SUM($G1012:Y1012),(((INDEX('PTRM input'!$G$385:$P$434,A18offset,$E1012)-INDEX('PTRM input'!$G$277:$P$326,A18offset,$E1012))*OFFSET($F$7,0,$E1012))-SUM($G1012:Y1012))*(OFFSET('PTRM input'!$G$477,0,$E1012-1)/A18taxstdlife))))</f>
        <v>0</v>
      </c>
      <c r="AA1012" s="251">
        <f ca="1">IF(A18taxstdlife="n/a","n/a",IF(A18taxstdlife="",0,IF(AA$3&gt;(A18stdlife+$E1012),((INDEX('PTRM input'!$G$385:$P$434,A18offset,$E1012)-INDEX('PTRM input'!$G$277:$P$326,A18offset,$E1012))*OFFSET($F$7,0,$E1012))-SUM($G1012:Z1012),(((INDEX('PTRM input'!$G$385:$P$434,A18offset,$E1012)-INDEX('PTRM input'!$G$277:$P$326,A18offset,$E1012))*OFFSET($F$7,0,$E1012))-SUM($G1012:Z1012))*(OFFSET('PTRM input'!$G$477,0,$E1012-1)/A18taxstdlife))))</f>
        <v>0</v>
      </c>
      <c r="AB1012" s="251">
        <f ca="1">IF(A18taxstdlife="n/a","n/a",IF(A18taxstdlife="",0,IF(AB$3&gt;(A18stdlife+$E1012),((INDEX('PTRM input'!$G$385:$P$434,A18offset,$E1012)-INDEX('PTRM input'!$G$277:$P$326,A18offset,$E1012))*OFFSET($F$7,0,$E1012))-SUM($G1012:AA1012),(((INDEX('PTRM input'!$G$385:$P$434,A18offset,$E1012)-INDEX('PTRM input'!$G$277:$P$326,A18offset,$E1012))*OFFSET($F$7,0,$E1012))-SUM($G1012:AA1012))*(OFFSET('PTRM input'!$G$477,0,$E1012-1)/A18taxstdlife))))</f>
        <v>0</v>
      </c>
      <c r="AC1012" s="251">
        <f ca="1">IF(A18taxstdlife="n/a","n/a",IF(A18taxstdlife="",0,IF(AC$3&gt;(A18stdlife+$E1012),((INDEX('PTRM input'!$G$385:$P$434,A18offset,$E1012)-INDEX('PTRM input'!$G$277:$P$326,A18offset,$E1012))*OFFSET($F$7,0,$E1012))-SUM($G1012:AB1012),(((INDEX('PTRM input'!$G$385:$P$434,A18offset,$E1012)-INDEX('PTRM input'!$G$277:$P$326,A18offset,$E1012))*OFFSET($F$7,0,$E1012))-SUM($G1012:AB1012))*(OFFSET('PTRM input'!$G$477,0,$E1012-1)/A18taxstdlife))))</f>
        <v>0</v>
      </c>
      <c r="AD1012" s="251">
        <f ca="1">IF(A18taxstdlife="n/a","n/a",IF(A18taxstdlife="",0,IF(AD$3&gt;(A18stdlife+$E1012),((INDEX('PTRM input'!$G$385:$P$434,A18offset,$E1012)-INDEX('PTRM input'!$G$277:$P$326,A18offset,$E1012))*OFFSET($F$7,0,$E1012))-SUM($G1012:AC1012),(((INDEX('PTRM input'!$G$385:$P$434,A18offset,$E1012)-INDEX('PTRM input'!$G$277:$P$326,A18offset,$E1012))*OFFSET($F$7,0,$E1012))-SUM($G1012:AC1012))*(OFFSET('PTRM input'!$G$477,0,$E1012-1)/A18taxstdlife))))</f>
        <v>0</v>
      </c>
      <c r="AE1012" s="251">
        <f ca="1">IF(A18taxstdlife="n/a","n/a",IF(A18taxstdlife="",0,IF(AE$3&gt;(A18stdlife+$E1012),((INDEX('PTRM input'!$G$385:$P$434,A18offset,$E1012)-INDEX('PTRM input'!$G$277:$P$326,A18offset,$E1012))*OFFSET($F$7,0,$E1012))-SUM($G1012:AD1012),(((INDEX('PTRM input'!$G$385:$P$434,A18offset,$E1012)-INDEX('PTRM input'!$G$277:$P$326,A18offset,$E1012))*OFFSET($F$7,0,$E1012))-SUM($G1012:AD1012))*(OFFSET('PTRM input'!$G$477,0,$E1012-1)/A18taxstdlife))))</f>
        <v>0</v>
      </c>
      <c r="AF1012" s="251">
        <f ca="1">IF(A18taxstdlife="n/a","n/a",IF(A18taxstdlife="",0,IF(AF$3&gt;(A18stdlife+$E1012),((INDEX('PTRM input'!$G$385:$P$434,A18offset,$E1012)-INDEX('PTRM input'!$G$277:$P$326,A18offset,$E1012))*OFFSET($F$7,0,$E1012))-SUM($G1012:AE1012),(((INDEX('PTRM input'!$G$385:$P$434,A18offset,$E1012)-INDEX('PTRM input'!$G$277:$P$326,A18offset,$E1012))*OFFSET($F$7,0,$E1012))-SUM($G1012:AE1012))*(OFFSET('PTRM input'!$G$477,0,$E1012-1)/A18taxstdlife))))</f>
        <v>0</v>
      </c>
      <c r="AG1012" s="251">
        <f ca="1">IF(A18taxstdlife="n/a","n/a",IF(A18taxstdlife="",0,IF(AG$3&gt;(A18stdlife+$E1012),((INDEX('PTRM input'!$G$385:$P$434,A18offset,$E1012)-INDEX('PTRM input'!$G$277:$P$326,A18offset,$E1012))*OFFSET($F$7,0,$E1012))-SUM($G1012:AF1012),(((INDEX('PTRM input'!$G$385:$P$434,A18offset,$E1012)-INDEX('PTRM input'!$G$277:$P$326,A18offset,$E1012))*OFFSET($F$7,0,$E1012))-SUM($G1012:AF1012))*(OFFSET('PTRM input'!$G$477,0,$E1012-1)/A18taxstdlife))))</f>
        <v>0</v>
      </c>
      <c r="AH1012" s="251">
        <f ca="1">IF(A18taxstdlife="n/a","n/a",IF(A18taxstdlife="",0,IF(AH$3&gt;(A18stdlife+$E1012),((INDEX('PTRM input'!$G$385:$P$434,A18offset,$E1012)-INDEX('PTRM input'!$G$277:$P$326,A18offset,$E1012))*OFFSET($F$7,0,$E1012))-SUM($G1012:AG1012),(((INDEX('PTRM input'!$G$385:$P$434,A18offset,$E1012)-INDEX('PTRM input'!$G$277:$P$326,A18offset,$E1012))*OFFSET($F$7,0,$E1012))-SUM($G1012:AG1012))*(OFFSET('PTRM input'!$G$477,0,$E1012-1)/A18taxstdlife))))</f>
        <v>0</v>
      </c>
      <c r="AI1012" s="251">
        <f ca="1">IF(A18taxstdlife="n/a","n/a",IF(A18taxstdlife="",0,IF(AI$3&gt;(A18stdlife+$E1012),((INDEX('PTRM input'!$G$385:$P$434,A18offset,$E1012)-INDEX('PTRM input'!$G$277:$P$326,A18offset,$E1012))*OFFSET($F$7,0,$E1012))-SUM($G1012:AH1012),(((INDEX('PTRM input'!$G$385:$P$434,A18offset,$E1012)-INDEX('PTRM input'!$G$277:$P$326,A18offset,$E1012))*OFFSET($F$7,0,$E1012))-SUM($G1012:AH1012))*(OFFSET('PTRM input'!$G$477,0,$E1012-1)/A18taxstdlife))))</f>
        <v>0</v>
      </c>
      <c r="AJ1012" s="251">
        <f ca="1">IF(A18taxstdlife="n/a","n/a",IF(A18taxstdlife="",0,IF(AJ$3&gt;(A18stdlife+$E1012),((INDEX('PTRM input'!$G$385:$P$434,A18offset,$E1012)-INDEX('PTRM input'!$G$277:$P$326,A18offset,$E1012))*OFFSET($F$7,0,$E1012))-SUM($G1012:AI1012),(((INDEX('PTRM input'!$G$385:$P$434,A18offset,$E1012)-INDEX('PTRM input'!$G$277:$P$326,A18offset,$E1012))*OFFSET($F$7,0,$E1012))-SUM($G1012:AI1012))*(OFFSET('PTRM input'!$G$477,0,$E1012-1)/A18taxstdlife))))</f>
        <v>0</v>
      </c>
      <c r="AK1012" s="251">
        <f ca="1">IF(A18taxstdlife="n/a","n/a",IF(A18taxstdlife="",0,IF(AK$3&gt;(A18stdlife+$E1012),((INDEX('PTRM input'!$G$385:$P$434,A18offset,$E1012)-INDEX('PTRM input'!$G$277:$P$326,A18offset,$E1012))*OFFSET($F$7,0,$E1012))-SUM($G1012:AJ1012),(((INDEX('PTRM input'!$G$385:$P$434,A18offset,$E1012)-INDEX('PTRM input'!$G$277:$P$326,A18offset,$E1012))*OFFSET($F$7,0,$E1012))-SUM($G1012:AJ1012))*(OFFSET('PTRM input'!$G$477,0,$E1012-1)/A18taxstdlife))))</f>
        <v>0</v>
      </c>
      <c r="AL1012" s="251">
        <f ca="1">IF(A18taxstdlife="n/a","n/a",IF(A18taxstdlife="",0,IF(AL$3&gt;(A18stdlife+$E1012),((INDEX('PTRM input'!$G$385:$P$434,A18offset,$E1012)-INDEX('PTRM input'!$G$277:$P$326,A18offset,$E1012))*OFFSET($F$7,0,$E1012))-SUM($G1012:AK1012),(((INDEX('PTRM input'!$G$385:$P$434,A18offset,$E1012)-INDEX('PTRM input'!$G$277:$P$326,A18offset,$E1012))*OFFSET($F$7,0,$E1012))-SUM($G1012:AK1012))*(OFFSET('PTRM input'!$G$477,0,$E1012-1)/A18taxstdlife))))</f>
        <v>0</v>
      </c>
      <c r="AM1012" s="251">
        <f ca="1">IF(A18taxstdlife="n/a","n/a",IF(A18taxstdlife="",0,IF(AM$3&gt;(A18stdlife+$E1012),((INDEX('PTRM input'!$G$385:$P$434,A18offset,$E1012)-INDEX('PTRM input'!$G$277:$P$326,A18offset,$E1012))*OFFSET($F$7,0,$E1012))-SUM($G1012:AL1012),(((INDEX('PTRM input'!$G$385:$P$434,A18offset,$E1012)-INDEX('PTRM input'!$G$277:$P$326,A18offset,$E1012))*OFFSET($F$7,0,$E1012))-SUM($G1012:AL1012))*(OFFSET('PTRM input'!$G$477,0,$E1012-1)/A18taxstdlife))))</f>
        <v>0</v>
      </c>
      <c r="AN1012" s="251">
        <f ca="1">IF(A18taxstdlife="n/a","n/a",IF(A18taxstdlife="",0,IF(AN$3&gt;(A18stdlife+$E1012),((INDEX('PTRM input'!$G$385:$P$434,A18offset,$E1012)-INDEX('PTRM input'!$G$277:$P$326,A18offset,$E1012))*OFFSET($F$7,0,$E1012))-SUM($G1012:AM1012),(((INDEX('PTRM input'!$G$385:$P$434,A18offset,$E1012)-INDEX('PTRM input'!$G$277:$P$326,A18offset,$E1012))*OFFSET($F$7,0,$E1012))-SUM($G1012:AM1012))*(OFFSET('PTRM input'!$G$477,0,$E1012-1)/A18taxstdlife))))</f>
        <v>0</v>
      </c>
      <c r="AO1012" s="251">
        <f ca="1">IF(A18taxstdlife="n/a","n/a",IF(A18taxstdlife="",0,IF(AO$3&gt;(A18stdlife+$E1012),((INDEX('PTRM input'!$G$385:$P$434,A18offset,$E1012)-INDEX('PTRM input'!$G$277:$P$326,A18offset,$E1012))*OFFSET($F$7,0,$E1012))-SUM($G1012:AN1012),(((INDEX('PTRM input'!$G$385:$P$434,A18offset,$E1012)-INDEX('PTRM input'!$G$277:$P$326,A18offset,$E1012))*OFFSET($F$7,0,$E1012))-SUM($G1012:AN1012))*(OFFSET('PTRM input'!$G$477,0,$E1012-1)/A18taxstdlife))))</f>
        <v>0</v>
      </c>
      <c r="AP1012" s="251">
        <f ca="1">IF(A18taxstdlife="n/a","n/a",IF(A18taxstdlife="",0,IF(AP$3&gt;(A18stdlife+$E1012),((INDEX('PTRM input'!$G$385:$P$434,A18offset,$E1012)-INDEX('PTRM input'!$G$277:$P$326,A18offset,$E1012))*OFFSET($F$7,0,$E1012))-SUM($G1012:AO1012),(((INDEX('PTRM input'!$G$385:$P$434,A18offset,$E1012)-INDEX('PTRM input'!$G$277:$P$326,A18offset,$E1012))*OFFSET($F$7,0,$E1012))-SUM($G1012:AO1012))*(OFFSET('PTRM input'!$G$477,0,$E1012-1)/A18taxstdlife))))</f>
        <v>0</v>
      </c>
      <c r="AQ1012" s="251">
        <f ca="1">IF(A18taxstdlife="n/a","n/a",IF(A18taxstdlife="",0,IF(AQ$3&gt;(A18stdlife+$E1012),((INDEX('PTRM input'!$G$385:$P$434,A18offset,$E1012)-INDEX('PTRM input'!$G$277:$P$326,A18offset,$E1012))*OFFSET($F$7,0,$E1012))-SUM($G1012:AP1012),(((INDEX('PTRM input'!$G$385:$P$434,A18offset,$E1012)-INDEX('PTRM input'!$G$277:$P$326,A18offset,$E1012))*OFFSET($F$7,0,$E1012))-SUM($G1012:AP1012))*(OFFSET('PTRM input'!$G$477,0,$E1012-1)/A18taxstdlife))))</f>
        <v>0</v>
      </c>
      <c r="AR1012" s="251">
        <f ca="1">IF(A18taxstdlife="n/a","n/a",IF(A18taxstdlife="",0,IF(AR$3&gt;(A18stdlife+$E1012),((INDEX('PTRM input'!$G$385:$P$434,A18offset,$E1012)-INDEX('PTRM input'!$G$277:$P$326,A18offset,$E1012))*OFFSET($F$7,0,$E1012))-SUM($G1012:AQ1012),(((INDEX('PTRM input'!$G$385:$P$434,A18offset,$E1012)-INDEX('PTRM input'!$G$277:$P$326,A18offset,$E1012))*OFFSET($F$7,0,$E1012))-SUM($G1012:AQ1012))*(OFFSET('PTRM input'!$G$477,0,$E1012-1)/A18taxstdlife))))</f>
        <v>0</v>
      </c>
      <c r="AS1012" s="251">
        <f ca="1">IF(A18taxstdlife="n/a","n/a",IF(A18taxstdlife="",0,IF(AS$3&gt;(A18stdlife+$E1012),((INDEX('PTRM input'!$G$385:$P$434,A18offset,$E1012)-INDEX('PTRM input'!$G$277:$P$326,A18offset,$E1012))*OFFSET($F$7,0,$E1012))-SUM($G1012:AR1012),(((INDEX('PTRM input'!$G$385:$P$434,A18offset,$E1012)-INDEX('PTRM input'!$G$277:$P$326,A18offset,$E1012))*OFFSET($F$7,0,$E1012))-SUM($G1012:AR1012))*(OFFSET('PTRM input'!$G$477,0,$E1012-1)/A18taxstdlife))))</f>
        <v>0</v>
      </c>
      <c r="AT1012" s="251">
        <f ca="1">IF(A18taxstdlife="n/a","n/a",IF(A18taxstdlife="",0,IF(AT$3&gt;(A18stdlife+$E1012),((INDEX('PTRM input'!$G$385:$P$434,A18offset,$E1012)-INDEX('PTRM input'!$G$277:$P$326,A18offset,$E1012))*OFFSET($F$7,0,$E1012))-SUM($G1012:AS1012),(((INDEX('PTRM input'!$G$385:$P$434,A18offset,$E1012)-INDEX('PTRM input'!$G$277:$P$326,A18offset,$E1012))*OFFSET($F$7,0,$E1012))-SUM($G1012:AS1012))*(OFFSET('PTRM input'!$G$477,0,$E1012-1)/A18taxstdlife))))</f>
        <v>0</v>
      </c>
      <c r="AU1012" s="251">
        <f ca="1">IF(A18taxstdlife="n/a","n/a",IF(A18taxstdlife="",0,IF(AU$3&gt;(A18stdlife+$E1012),((INDEX('PTRM input'!$G$385:$P$434,A18offset,$E1012)-INDEX('PTRM input'!$G$277:$P$326,A18offset,$E1012))*OFFSET($F$7,0,$E1012))-SUM($G1012:AT1012),(((INDEX('PTRM input'!$G$385:$P$434,A18offset,$E1012)-INDEX('PTRM input'!$G$277:$P$326,A18offset,$E1012))*OFFSET($F$7,0,$E1012))-SUM($G1012:AT1012))*(OFFSET('PTRM input'!$G$477,0,$E1012-1)/A18taxstdlife))))</f>
        <v>0</v>
      </c>
      <c r="AV1012" s="251">
        <f ca="1">IF(A18taxstdlife="n/a","n/a",IF(A18taxstdlife="",0,IF(AV$3&gt;(A18stdlife+$E1012),((INDEX('PTRM input'!$G$385:$P$434,A18offset,$E1012)-INDEX('PTRM input'!$G$277:$P$326,A18offset,$E1012))*OFFSET($F$7,0,$E1012))-SUM($G1012:AU1012),(((INDEX('PTRM input'!$G$385:$P$434,A18offset,$E1012)-INDEX('PTRM input'!$G$277:$P$326,A18offset,$E1012))*OFFSET($F$7,0,$E1012))-SUM($G1012:AU1012))*(OFFSET('PTRM input'!$G$477,0,$E1012-1)/A18taxstdlife))))</f>
        <v>0</v>
      </c>
      <c r="AW1012" s="251">
        <f ca="1">IF(A18taxstdlife="n/a","n/a",IF(A18taxstdlife="",0,IF(AW$3&gt;(A18stdlife+$E1012),((INDEX('PTRM input'!$G$385:$P$434,A18offset,$E1012)-INDEX('PTRM input'!$G$277:$P$326,A18offset,$E1012))*OFFSET($F$7,0,$E1012))-SUM($G1012:AV1012),(((INDEX('PTRM input'!$G$385:$P$434,A18offset,$E1012)-INDEX('PTRM input'!$G$277:$P$326,A18offset,$E1012))*OFFSET($F$7,0,$E1012))-SUM($G1012:AV1012))*(OFFSET('PTRM input'!$G$477,0,$E1012-1)/A18taxstdlife))))</f>
        <v>0</v>
      </c>
      <c r="AX1012" s="251">
        <f ca="1">IF(A18taxstdlife="n/a","n/a",IF(A18taxstdlife="",0,IF(AX$3&gt;(A18stdlife+$E1012),((INDEX('PTRM input'!$G$385:$P$434,A18offset,$E1012)-INDEX('PTRM input'!$G$277:$P$326,A18offset,$E1012))*OFFSET($F$7,0,$E1012))-SUM($G1012:AW1012),(((INDEX('PTRM input'!$G$385:$P$434,A18offset,$E1012)-INDEX('PTRM input'!$G$277:$P$326,A18offset,$E1012))*OFFSET($F$7,0,$E1012))-SUM($G1012:AW1012))*(OFFSET('PTRM input'!$G$477,0,$E1012-1)/A18taxstdlife))))</f>
        <v>0</v>
      </c>
      <c r="AY1012" s="251">
        <f ca="1">IF(A18taxstdlife="n/a","n/a",IF(A18taxstdlife="",0,IF(AY$3&gt;(A18stdlife+$E1012),((INDEX('PTRM input'!$G$385:$P$434,A18offset,$E1012)-INDEX('PTRM input'!$G$277:$P$326,A18offset,$E1012))*OFFSET($F$7,0,$E1012))-SUM($G1012:AX1012),(((INDEX('PTRM input'!$G$385:$P$434,A18offset,$E1012)-INDEX('PTRM input'!$G$277:$P$326,A18offset,$E1012))*OFFSET($F$7,0,$E1012))-SUM($G1012:AX1012))*(OFFSET('PTRM input'!$G$477,0,$E1012-1)/A18taxstdlife))))</f>
        <v>0</v>
      </c>
      <c r="AZ1012" s="251">
        <f ca="1">IF(A18taxstdlife="n/a","n/a",IF(A18taxstdlife="",0,IF(AZ$3&gt;(A18stdlife+$E1012),((INDEX('PTRM input'!$G$385:$P$434,A18offset,$E1012)-INDEX('PTRM input'!$G$277:$P$326,A18offset,$E1012))*OFFSET($F$7,0,$E1012))-SUM($G1012:AY1012),(((INDEX('PTRM input'!$G$385:$P$434,A18offset,$E1012)-INDEX('PTRM input'!$G$277:$P$326,A18offset,$E1012))*OFFSET($F$7,0,$E1012))-SUM($G1012:AY1012))*(OFFSET('PTRM input'!$G$477,0,$E1012-1)/A18taxstdlife))))</f>
        <v>0</v>
      </c>
      <c r="BA1012" s="251">
        <f ca="1">IF(A18taxstdlife="n/a","n/a",IF(A18taxstdlife="",0,IF(BA$3&gt;(A18stdlife+$E1012),((INDEX('PTRM input'!$G$385:$P$434,A18offset,$E1012)-INDEX('PTRM input'!$G$277:$P$326,A18offset,$E1012))*OFFSET($F$7,0,$E1012))-SUM($G1012:AZ1012),(((INDEX('PTRM input'!$G$385:$P$434,A18offset,$E1012)-INDEX('PTRM input'!$G$277:$P$326,A18offset,$E1012))*OFFSET($F$7,0,$E1012))-SUM($G1012:AZ1012))*(OFFSET('PTRM input'!$G$477,0,$E1012-1)/A18taxstdlife))))</f>
        <v>0</v>
      </c>
      <c r="BB1012" s="251">
        <f ca="1">IF(A18taxstdlife="n/a","n/a",IF(A18taxstdlife="",0,IF(BB$3&gt;(A18stdlife+$E1012),((INDEX('PTRM input'!$G$385:$P$434,A18offset,$E1012)-INDEX('PTRM input'!$G$277:$P$326,A18offset,$E1012))*OFFSET($F$7,0,$E1012))-SUM($G1012:BA1012),(((INDEX('PTRM input'!$G$385:$P$434,A18offset,$E1012)-INDEX('PTRM input'!$G$277:$P$326,A18offset,$E1012))*OFFSET($F$7,0,$E1012))-SUM($G1012:BA1012))*(OFFSET('PTRM input'!$G$477,0,$E1012-1)/A18taxstdlife))))</f>
        <v>0</v>
      </c>
      <c r="BC1012" s="251">
        <f ca="1">IF(A18taxstdlife="n/a","n/a",IF(A18taxstdlife="",0,IF(BC$3&gt;(A18stdlife+$E1012),((INDEX('PTRM input'!$G$385:$P$434,A18offset,$E1012)-INDEX('PTRM input'!$G$277:$P$326,A18offset,$E1012))*OFFSET($F$7,0,$E1012))-SUM($G1012:BB1012),(((INDEX('PTRM input'!$G$385:$P$434,A18offset,$E1012)-INDEX('PTRM input'!$G$277:$P$326,A18offset,$E1012))*OFFSET($F$7,0,$E1012))-SUM($G1012:BB1012))*(OFFSET('PTRM input'!$G$477,0,$E1012-1)/A18taxstdlife))))</f>
        <v>0</v>
      </c>
      <c r="BD1012" s="251">
        <f ca="1">IF(A18taxstdlife="n/a","n/a",IF(A18taxstdlife="",0,IF(BD$3&gt;(A18stdlife+$E1012),((INDEX('PTRM input'!$G$385:$P$434,A18offset,$E1012)-INDEX('PTRM input'!$G$277:$P$326,A18offset,$E1012))*OFFSET($F$7,0,$E1012))-SUM($G1012:BC1012),(((INDEX('PTRM input'!$G$385:$P$434,A18offset,$E1012)-INDEX('PTRM input'!$G$277:$P$326,A18offset,$E1012))*OFFSET($F$7,0,$E1012))-SUM($G1012:BC1012))*(OFFSET('PTRM input'!$G$477,0,$E1012-1)/A18taxstdlife))))</f>
        <v>0</v>
      </c>
      <c r="BE1012" s="251">
        <f ca="1">IF(A18taxstdlife="n/a","n/a",IF(A18taxstdlife="",0,IF(BE$3&gt;(A18stdlife+$E1012),((INDEX('PTRM input'!$G$385:$P$434,A18offset,$E1012)-INDEX('PTRM input'!$G$277:$P$326,A18offset,$E1012))*OFFSET($F$7,0,$E1012))-SUM($G1012:BD1012),(((INDEX('PTRM input'!$G$385:$P$434,A18offset,$E1012)-INDEX('PTRM input'!$G$277:$P$326,A18offset,$E1012))*OFFSET($F$7,0,$E1012))-SUM($G1012:BD1012))*(OFFSET('PTRM input'!$G$477,0,$E1012-1)/A18taxstdlife))))</f>
        <v>0</v>
      </c>
      <c r="BF1012" s="251">
        <f ca="1">IF(A18taxstdlife="n/a","n/a",IF(A18taxstdlife="",0,IF(BF$3&gt;(A18stdlife+$E1012),((INDEX('PTRM input'!$G$385:$P$434,A18offset,$E1012)-INDEX('PTRM input'!$G$277:$P$326,A18offset,$E1012))*OFFSET($F$7,0,$E1012))-SUM($G1012:BE1012),(((INDEX('PTRM input'!$G$385:$P$434,A18offset,$E1012)-INDEX('PTRM input'!$G$277:$P$326,A18offset,$E1012))*OFFSET($F$7,0,$E1012))-SUM($G1012:BE1012))*(OFFSET('PTRM input'!$G$477,0,$E1012-1)/A18taxstdlife))))</f>
        <v>0</v>
      </c>
      <c r="BG1012" s="251">
        <f ca="1">IF(A18taxstdlife="n/a","n/a",IF(A18taxstdlife="",0,IF(BG$3&gt;(A18stdlife+$E1012),((INDEX('PTRM input'!$G$385:$P$434,A18offset,$E1012)-INDEX('PTRM input'!$G$277:$P$326,A18offset,$E1012))*OFFSET($F$7,0,$E1012))-SUM($G1012:BF1012),(((INDEX('PTRM input'!$G$385:$P$434,A18offset,$E1012)-INDEX('PTRM input'!$G$277:$P$326,A18offset,$E1012))*OFFSET($F$7,0,$E1012))-SUM($G1012:BF1012))*(OFFSET('PTRM input'!$G$477,0,$E1012-1)/A18taxstdlife))))</f>
        <v>0</v>
      </c>
      <c r="BH1012" s="251">
        <f ca="1">IF(A18taxstdlife="n/a","n/a",IF(A18taxstdlife="",0,IF(BH$3&gt;(A18stdlife+$E1012),((INDEX('PTRM input'!$G$385:$P$434,A18offset,$E1012)-INDEX('PTRM input'!$G$277:$P$326,A18offset,$E1012))*OFFSET($F$7,0,$E1012))-SUM($G1012:BG1012),(((INDEX('PTRM input'!$G$385:$P$434,A18offset,$E1012)-INDEX('PTRM input'!$G$277:$P$326,A18offset,$E1012))*OFFSET($F$7,0,$E1012))-SUM($G1012:BG1012))*(OFFSET('PTRM input'!$G$477,0,$E1012-1)/A18taxstdlife))))</f>
        <v>0</v>
      </c>
      <c r="BI1012" s="251">
        <f ca="1">IF(A18taxstdlife="n/a","n/a",IF(A18taxstdlife="",0,IF(BI$3&gt;(A18stdlife+$E1012),((INDEX('PTRM input'!$G$385:$P$434,A18offset,$E1012)-INDEX('PTRM input'!$G$277:$P$326,A18offset,$E1012))*OFFSET($F$7,0,$E1012))-SUM($G1012:BH1012),(((INDEX('PTRM input'!$G$385:$P$434,A18offset,$E1012)-INDEX('PTRM input'!$G$277:$P$326,A18offset,$E1012))*OFFSET($F$7,0,$E1012))-SUM($G1012:BH1012))*(OFFSET('PTRM input'!$G$477,0,$E1012-1)/A18taxstdlife))))</f>
        <v>0</v>
      </c>
      <c r="BJ1012" s="116"/>
      <c r="BK1012" s="116"/>
      <c r="BL1012" s="116"/>
      <c r="BM1012" s="116"/>
    </row>
    <row r="1013" spans="1:65" ht="12.75" customHeight="1" outlineLevel="1" collapsed="1">
      <c r="A1013" s="366"/>
      <c r="B1013" s="9"/>
      <c r="C1013" s="19">
        <f>Asset18</f>
        <v>0</v>
      </c>
      <c r="D1013" s="9"/>
      <c r="E1013" s="9"/>
      <c r="F1013" s="357"/>
      <c r="G1013" s="371">
        <f ca="1">SUM(G1001:G1012)+'PTRM input'!G$294*G$7</f>
        <v>0</v>
      </c>
      <c r="H1013" s="371">
        <f ca="1">SUM(H1001:H1012)+'PTRM input'!H$294*H$7</f>
        <v>0</v>
      </c>
      <c r="I1013" s="371">
        <f ca="1">SUM(I1001:I1012)+'PTRM input'!I$294*I$7</f>
        <v>0</v>
      </c>
      <c r="J1013" s="371">
        <f ca="1">SUM(J1001:J1012)+'PTRM input'!J$294*J$7</f>
        <v>0</v>
      </c>
      <c r="K1013" s="371">
        <f ca="1">SUM(K1001:K1012)+'PTRM input'!K$294*K$7</f>
        <v>0</v>
      </c>
      <c r="L1013" s="371">
        <f ca="1">SUM(L1001:L1012)+'PTRM input'!L$294*L$7</f>
        <v>0</v>
      </c>
      <c r="M1013" s="371">
        <f ca="1">SUM(M1001:M1012)+'PTRM input'!M$294*M$7</f>
        <v>0</v>
      </c>
      <c r="N1013" s="371">
        <f ca="1">SUM(N1001:N1012)+'PTRM input'!N$294*N$7</f>
        <v>0</v>
      </c>
      <c r="O1013" s="371">
        <f ca="1">SUM(O1001:O1012)+'PTRM input'!O$294*O$7</f>
        <v>0</v>
      </c>
      <c r="P1013" s="371">
        <f ca="1">SUM(P1001:P1012)+'PTRM input'!P$294*P$7</f>
        <v>0</v>
      </c>
      <c r="Q1013" s="371">
        <f t="shared" ref="Q1013:AL1013" ca="1" si="236">SUM(Q1001:Q1012)</f>
        <v>0</v>
      </c>
      <c r="R1013" s="371">
        <f t="shared" ca="1" si="236"/>
        <v>0</v>
      </c>
      <c r="S1013" s="371">
        <f t="shared" ca="1" si="236"/>
        <v>0</v>
      </c>
      <c r="T1013" s="371">
        <f t="shared" ca="1" si="236"/>
        <v>0</v>
      </c>
      <c r="U1013" s="371">
        <f t="shared" ca="1" si="236"/>
        <v>0</v>
      </c>
      <c r="V1013" s="371">
        <f t="shared" ca="1" si="236"/>
        <v>0</v>
      </c>
      <c r="W1013" s="371">
        <f t="shared" ca="1" si="236"/>
        <v>0</v>
      </c>
      <c r="X1013" s="371">
        <f t="shared" ca="1" si="236"/>
        <v>0</v>
      </c>
      <c r="Y1013" s="371">
        <f t="shared" ca="1" si="236"/>
        <v>0</v>
      </c>
      <c r="Z1013" s="371">
        <f t="shared" ca="1" si="236"/>
        <v>0</v>
      </c>
      <c r="AA1013" s="371">
        <f t="shared" ca="1" si="236"/>
        <v>0</v>
      </c>
      <c r="AB1013" s="371">
        <f t="shared" ca="1" si="236"/>
        <v>0</v>
      </c>
      <c r="AC1013" s="371">
        <f t="shared" ca="1" si="236"/>
        <v>0</v>
      </c>
      <c r="AD1013" s="371">
        <f t="shared" ca="1" si="236"/>
        <v>0</v>
      </c>
      <c r="AE1013" s="371">
        <f t="shared" ca="1" si="236"/>
        <v>0</v>
      </c>
      <c r="AF1013" s="371">
        <f t="shared" ca="1" si="236"/>
        <v>0</v>
      </c>
      <c r="AG1013" s="371">
        <f t="shared" ca="1" si="236"/>
        <v>0</v>
      </c>
      <c r="AH1013" s="371">
        <f t="shared" ca="1" si="236"/>
        <v>0</v>
      </c>
      <c r="AI1013" s="371">
        <f t="shared" ca="1" si="236"/>
        <v>0</v>
      </c>
      <c r="AJ1013" s="371">
        <f t="shared" ca="1" si="236"/>
        <v>0</v>
      </c>
      <c r="AK1013" s="371">
        <f t="shared" ca="1" si="236"/>
        <v>0</v>
      </c>
      <c r="AL1013" s="371">
        <f t="shared" ca="1" si="236"/>
        <v>0</v>
      </c>
      <c r="AM1013" s="371">
        <f t="shared" ref="AM1013:BI1013" ca="1" si="237">SUM(AM1001:AM1012)</f>
        <v>0</v>
      </c>
      <c r="AN1013" s="371">
        <f t="shared" ca="1" si="237"/>
        <v>0</v>
      </c>
      <c r="AO1013" s="371">
        <f t="shared" ca="1" si="237"/>
        <v>0</v>
      </c>
      <c r="AP1013" s="371">
        <f t="shared" ca="1" si="237"/>
        <v>0</v>
      </c>
      <c r="AQ1013" s="371">
        <f t="shared" ca="1" si="237"/>
        <v>0</v>
      </c>
      <c r="AR1013" s="371">
        <f t="shared" ca="1" si="237"/>
        <v>0</v>
      </c>
      <c r="AS1013" s="371">
        <f t="shared" ca="1" si="237"/>
        <v>0</v>
      </c>
      <c r="AT1013" s="371">
        <f t="shared" ca="1" si="237"/>
        <v>0</v>
      </c>
      <c r="AU1013" s="371">
        <f t="shared" ca="1" si="237"/>
        <v>0</v>
      </c>
      <c r="AV1013" s="371">
        <f t="shared" ca="1" si="237"/>
        <v>0</v>
      </c>
      <c r="AW1013" s="371">
        <f t="shared" ca="1" si="237"/>
        <v>0</v>
      </c>
      <c r="AX1013" s="371">
        <f t="shared" ca="1" si="237"/>
        <v>0</v>
      </c>
      <c r="AY1013" s="371">
        <f t="shared" ca="1" si="237"/>
        <v>0</v>
      </c>
      <c r="AZ1013" s="371">
        <f t="shared" ca="1" si="237"/>
        <v>0</v>
      </c>
      <c r="BA1013" s="371">
        <f t="shared" ca="1" si="237"/>
        <v>0</v>
      </c>
      <c r="BB1013" s="371">
        <f t="shared" ca="1" si="237"/>
        <v>0</v>
      </c>
      <c r="BC1013" s="371">
        <f t="shared" ca="1" si="237"/>
        <v>0</v>
      </c>
      <c r="BD1013" s="371">
        <f t="shared" ca="1" si="237"/>
        <v>0</v>
      </c>
      <c r="BE1013" s="371">
        <f t="shared" ca="1" si="237"/>
        <v>0</v>
      </c>
      <c r="BF1013" s="371">
        <f t="shared" ca="1" si="237"/>
        <v>0</v>
      </c>
      <c r="BG1013" s="371">
        <f t="shared" ca="1" si="237"/>
        <v>0</v>
      </c>
      <c r="BH1013" s="371">
        <f t="shared" ca="1" si="237"/>
        <v>0</v>
      </c>
      <c r="BI1013" s="371">
        <f t="shared" ca="1" si="237"/>
        <v>0</v>
      </c>
      <c r="BJ1013" s="116"/>
      <c r="BK1013" s="116"/>
      <c r="BL1013" s="116"/>
      <c r="BM1013" s="116"/>
    </row>
    <row r="1014" spans="1:65" ht="12.75" hidden="1" customHeight="1" outlineLevel="2">
      <c r="A1014" s="366"/>
      <c r="B1014" s="106">
        <f>C1026</f>
        <v>0</v>
      </c>
      <c r="C1014" s="614"/>
      <c r="D1014" s="615" t="s">
        <v>236</v>
      </c>
      <c r="E1014" s="614"/>
      <c r="F1014" s="622"/>
      <c r="G1014" s="617">
        <f>IF('PTRM input'!$E$574='PTRM input'!$G$573,IF(G$3&gt;A19taxremlife,A19taxvalue-SUM(F1014:$F1014),IF(A19taxremlife="N/A","n/a",A19taxvalue/A19taxremlife)),'PTRM input'!G$597)</f>
        <v>0</v>
      </c>
      <c r="H1014" s="617">
        <f>IF('PTRM input'!$E$574='PTRM input'!$G$573,IF(H$3&gt;A19taxremlife,A19taxvalue-SUM($F1014:G1014),IF(A19taxremlife="N/A","n/a",A19taxvalue/A19taxremlife)),'PTRM input'!H$597)</f>
        <v>0</v>
      </c>
      <c r="I1014" s="617">
        <f>IF('PTRM input'!$E$574='PTRM input'!$G$573,IF(I$3&gt;A19taxremlife,A19taxvalue-SUM($F1014:H1014),IF(A19taxremlife="N/A","n/a",A19taxvalue/A19taxremlife)),'PTRM input'!I$597)</f>
        <v>0</v>
      </c>
      <c r="J1014" s="617">
        <f>IF('PTRM input'!$E$574='PTRM input'!$G$573,IF(J$3&gt;A19taxremlife,A19taxvalue-SUM($F1014:I1014),IF(A19taxremlife="N/A","n/a",A19taxvalue/A19taxremlife)),'PTRM input'!J$597)</f>
        <v>0</v>
      </c>
      <c r="K1014" s="617">
        <f>IF('PTRM input'!$E$574='PTRM input'!$G$573,IF(K$3&gt;A19taxremlife,A19taxvalue-SUM($F1014:J1014),IF(A19taxremlife="N/A","n/a",A19taxvalue/A19taxremlife)),'PTRM input'!K$597)</f>
        <v>0</v>
      </c>
      <c r="L1014" s="617">
        <f>IF('PTRM input'!$E$574='PTRM input'!$G$573,IF(L$3&gt;A19taxremlife,A19taxvalue-SUM($F1014:K1014),IF(A19taxremlife="N/A","n/a",A19taxvalue/A19taxremlife)),'PTRM input'!L$597)</f>
        <v>0</v>
      </c>
      <c r="M1014" s="617">
        <f>IF('PTRM input'!$E$574='PTRM input'!$G$573,IF(M$3&gt;A19taxremlife,A19taxvalue-SUM($F1014:L1014),IF(A19taxremlife="N/A","n/a",A19taxvalue/A19taxremlife)),'PTRM input'!M$597)</f>
        <v>0</v>
      </c>
      <c r="N1014" s="617">
        <f>IF('PTRM input'!$E$574='PTRM input'!$G$573,IF(N$3&gt;A19taxremlife,A19taxvalue-SUM($F1014:M1014),IF(A19taxremlife="N/A","n/a",A19taxvalue/A19taxremlife)),'PTRM input'!N$597)</f>
        <v>0</v>
      </c>
      <c r="O1014" s="617">
        <f>IF('PTRM input'!$E$574='PTRM input'!$G$573,IF(O$3&gt;A19taxremlife,A19taxvalue-SUM($F1014:N1014),IF(A19taxremlife="N/A","n/a",A19taxvalue/A19taxremlife)),'PTRM input'!O$597)</f>
        <v>0</v>
      </c>
      <c r="P1014" s="617">
        <f>IF('PTRM input'!$E$574='PTRM input'!$G$573,IF(P$3&gt;A19taxremlife,A19taxvalue-SUM($F1014:O1014),IF(A19taxremlife="N/A","n/a",A19taxvalue/A19taxremlife)),'PTRM input'!P$597)</f>
        <v>0</v>
      </c>
      <c r="Q1014" s="617">
        <f>IF('PTRM input'!$E$574='PTRM input'!$G$573,IF(Q$3&gt;A19taxremlife,A19taxvalue-SUM($F1014:P1014),IF(A19taxremlife="N/A","n/a",A19taxvalue/A19taxremlife)),'PTRM input'!Q$597)</f>
        <v>0</v>
      </c>
      <c r="R1014" s="617">
        <f>IF('PTRM input'!$E$574='PTRM input'!$G$573,IF(R$3&gt;A19taxremlife,A19taxvalue-SUM($F1014:Q1014),IF(A19taxremlife="N/A","n/a",A19taxvalue/A19taxremlife)),'PTRM input'!R$597)</f>
        <v>0</v>
      </c>
      <c r="S1014" s="617">
        <f>IF('PTRM input'!$E$574='PTRM input'!$G$573,IF(S$3&gt;A19taxremlife,A19taxvalue-SUM($F1014:R1014),IF(A19taxremlife="N/A","n/a",A19taxvalue/A19taxremlife)),'PTRM input'!S$597)</f>
        <v>0</v>
      </c>
      <c r="T1014" s="617">
        <f>IF('PTRM input'!$E$574='PTRM input'!$G$573,IF(T$3&gt;A19taxremlife,A19taxvalue-SUM($F1014:S1014),IF(A19taxremlife="N/A","n/a",A19taxvalue/A19taxremlife)),'PTRM input'!T$597)</f>
        <v>0</v>
      </c>
      <c r="U1014" s="617">
        <f>IF('PTRM input'!$E$574='PTRM input'!$G$573,IF(U$3&gt;A19taxremlife,A19taxvalue-SUM($F1014:T1014),IF(A19taxremlife="N/A","n/a",A19taxvalue/A19taxremlife)),'PTRM input'!U$597)</f>
        <v>0</v>
      </c>
      <c r="V1014" s="617">
        <f>IF('PTRM input'!$E$574='PTRM input'!$G$573,IF(V$3&gt;A19taxremlife,A19taxvalue-SUM($F1014:U1014),IF(A19taxremlife="N/A","n/a",A19taxvalue/A19taxremlife)),'PTRM input'!V$597)</f>
        <v>0</v>
      </c>
      <c r="W1014" s="617">
        <f>IF('PTRM input'!$E$574='PTRM input'!$G$573,IF(W$3&gt;A19taxremlife,A19taxvalue-SUM($F1014:V1014),IF(A19taxremlife="N/A","n/a",A19taxvalue/A19taxremlife)),'PTRM input'!W$597)</f>
        <v>0</v>
      </c>
      <c r="X1014" s="617">
        <f>IF('PTRM input'!$E$574='PTRM input'!$G$573,IF(X$3&gt;A19taxremlife,A19taxvalue-SUM($F1014:W1014),IF(A19taxremlife="N/A","n/a",A19taxvalue/A19taxremlife)),'PTRM input'!X$597)</f>
        <v>0</v>
      </c>
      <c r="Y1014" s="617">
        <f>IF('PTRM input'!$E$574='PTRM input'!$G$573,IF(Y$3&gt;A19taxremlife,A19taxvalue-SUM($F1014:X1014),IF(A19taxremlife="N/A","n/a",A19taxvalue/A19taxremlife)),'PTRM input'!Y$597)</f>
        <v>0</v>
      </c>
      <c r="Z1014" s="617">
        <f>IF('PTRM input'!$E$574='PTRM input'!$G$573,IF(Z$3&gt;A19taxremlife,A19taxvalue-SUM($F1014:Y1014),IF(A19taxremlife="N/A","n/a",A19taxvalue/A19taxremlife)),'PTRM input'!Z$597)</f>
        <v>0</v>
      </c>
      <c r="AA1014" s="617">
        <f>IF('PTRM input'!$E$574='PTRM input'!$G$573,IF(AA$3&gt;A19taxremlife,A19taxvalue-SUM($F1014:Z1014),IF(A19taxremlife="N/A","n/a",A19taxvalue/A19taxremlife)),'PTRM input'!AA$597)</f>
        <v>0</v>
      </c>
      <c r="AB1014" s="617">
        <f>IF('PTRM input'!$E$574='PTRM input'!$G$573,IF(AB$3&gt;A19taxremlife,A19taxvalue-SUM($F1014:AA1014),IF(A19taxremlife="N/A","n/a",A19taxvalue/A19taxremlife)),'PTRM input'!AB$597)</f>
        <v>0</v>
      </c>
      <c r="AC1014" s="617">
        <f>IF('PTRM input'!$E$574='PTRM input'!$G$573,IF(AC$3&gt;A19taxremlife,A19taxvalue-SUM($F1014:AB1014),IF(A19taxremlife="N/A","n/a",A19taxvalue/A19taxremlife)),'PTRM input'!AC$597)</f>
        <v>0</v>
      </c>
      <c r="AD1014" s="617">
        <f>IF('PTRM input'!$E$574='PTRM input'!$G$573,IF(AD$3&gt;A19taxremlife,A19taxvalue-SUM($F1014:AC1014),IF(A19taxremlife="N/A","n/a",A19taxvalue/A19taxremlife)),'PTRM input'!AD$597)</f>
        <v>0</v>
      </c>
      <c r="AE1014" s="617">
        <f>IF('PTRM input'!$E$574='PTRM input'!$G$573,IF(AE$3&gt;A19taxremlife,A19taxvalue-SUM($F1014:AD1014),IF(A19taxremlife="N/A","n/a",A19taxvalue/A19taxremlife)),'PTRM input'!AE$597)</f>
        <v>0</v>
      </c>
      <c r="AF1014" s="617">
        <f>IF('PTRM input'!$E$574='PTRM input'!$G$573,IF(AF$3&gt;A19taxremlife,A19taxvalue-SUM($F1014:AE1014),IF(A19taxremlife="N/A","n/a",A19taxvalue/A19taxremlife)),'PTRM input'!AF$597)</f>
        <v>0</v>
      </c>
      <c r="AG1014" s="617">
        <f>IF('PTRM input'!$E$574='PTRM input'!$G$573,IF(AG$3&gt;A19taxremlife,A19taxvalue-SUM($F1014:AF1014),IF(A19taxremlife="N/A","n/a",A19taxvalue/A19taxremlife)),'PTRM input'!AG$597)</f>
        <v>0</v>
      </c>
      <c r="AH1014" s="617">
        <f>IF('PTRM input'!$E$574='PTRM input'!$G$573,IF(AH$3&gt;A19taxremlife,A19taxvalue-SUM($F1014:AG1014),IF(A19taxremlife="N/A","n/a",A19taxvalue/A19taxremlife)),'PTRM input'!AH$597)</f>
        <v>0</v>
      </c>
      <c r="AI1014" s="617">
        <f>IF('PTRM input'!$E$574='PTRM input'!$G$573,IF(AI$3&gt;A19taxremlife,A19taxvalue-SUM($F1014:AH1014),IF(A19taxremlife="N/A","n/a",A19taxvalue/A19taxremlife)),'PTRM input'!AI$597)</f>
        <v>0</v>
      </c>
      <c r="AJ1014" s="617">
        <f>IF('PTRM input'!$E$574='PTRM input'!$G$573,IF(AJ$3&gt;A19taxremlife,A19taxvalue-SUM($F1014:AI1014),IF(A19taxremlife="N/A","n/a",A19taxvalue/A19taxremlife)),'PTRM input'!AJ$597)</f>
        <v>0</v>
      </c>
      <c r="AK1014" s="617">
        <f>IF('PTRM input'!$E$574='PTRM input'!$G$573,IF(AK$3&gt;A19taxremlife,A19taxvalue-SUM($F1014:AJ1014),IF(A19taxremlife="N/A","n/a",A19taxvalue/A19taxremlife)),'PTRM input'!AK$597)</f>
        <v>0</v>
      </c>
      <c r="AL1014" s="617">
        <f>IF('PTRM input'!$E$574='PTRM input'!$G$573,IF(AL$3&gt;A19taxremlife,A19taxvalue-SUM($F1014:AK1014),IF(A19taxremlife="N/A","n/a",A19taxvalue/A19taxremlife)),'PTRM input'!AL$597)</f>
        <v>0</v>
      </c>
      <c r="AM1014" s="617">
        <f>IF('PTRM input'!$E$574='PTRM input'!$G$573,IF(AM$3&gt;A19taxremlife,A19taxvalue-SUM($F1014:AL1014),IF(A19taxremlife="N/A","n/a",A19taxvalue/A19taxremlife)),'PTRM input'!AM$597)</f>
        <v>0</v>
      </c>
      <c r="AN1014" s="617">
        <f>IF('PTRM input'!$E$574='PTRM input'!$G$573,IF(AN$3&gt;A19taxremlife,A19taxvalue-SUM($F1014:AM1014),IF(A19taxremlife="N/A","n/a",A19taxvalue/A19taxremlife)),'PTRM input'!AN$597)</f>
        <v>0</v>
      </c>
      <c r="AO1014" s="617">
        <f>IF('PTRM input'!$E$574='PTRM input'!$G$573,IF(AO$3&gt;A19taxremlife,A19taxvalue-SUM($F1014:AN1014),IF(A19taxremlife="N/A","n/a",A19taxvalue/A19taxremlife)),'PTRM input'!AO$597)</f>
        <v>0</v>
      </c>
      <c r="AP1014" s="617">
        <f>IF('PTRM input'!$E$574='PTRM input'!$G$573,IF(AP$3&gt;A19taxremlife,A19taxvalue-SUM($F1014:AO1014),IF(A19taxremlife="N/A","n/a",A19taxvalue/A19taxremlife)),'PTRM input'!AP$597)</f>
        <v>0</v>
      </c>
      <c r="AQ1014" s="617">
        <f>IF('PTRM input'!$E$574='PTRM input'!$G$573,IF(AQ$3&gt;A19taxremlife,A19taxvalue-SUM($F1014:AP1014),IF(A19taxremlife="N/A","n/a",A19taxvalue/A19taxremlife)),'PTRM input'!AQ$597)</f>
        <v>0</v>
      </c>
      <c r="AR1014" s="617">
        <f>IF('PTRM input'!$E$574='PTRM input'!$G$573,IF(AR$3&gt;A19taxremlife,A19taxvalue-SUM($F1014:AQ1014),IF(A19taxremlife="N/A","n/a",A19taxvalue/A19taxremlife)),'PTRM input'!AR$597)</f>
        <v>0</v>
      </c>
      <c r="AS1014" s="617">
        <f>IF('PTRM input'!$E$574='PTRM input'!$G$573,IF(AS$3&gt;A19taxremlife,A19taxvalue-SUM($F1014:AR1014),IF(A19taxremlife="N/A","n/a",A19taxvalue/A19taxremlife)),'PTRM input'!AS$597)</f>
        <v>0</v>
      </c>
      <c r="AT1014" s="617">
        <f>IF('PTRM input'!$E$574='PTRM input'!$G$573,IF(AT$3&gt;A19taxremlife,A19taxvalue-SUM($F1014:AS1014),IF(A19taxremlife="N/A","n/a",A19taxvalue/A19taxremlife)),'PTRM input'!AT$597)</f>
        <v>0</v>
      </c>
      <c r="AU1014" s="617">
        <f>IF('PTRM input'!$E$574='PTRM input'!$G$573,IF(AU$3&gt;A19taxremlife,A19taxvalue-SUM($F1014:AT1014),IF(A19taxremlife="N/A","n/a",A19taxvalue/A19taxremlife)),'PTRM input'!AU$597)</f>
        <v>0</v>
      </c>
      <c r="AV1014" s="617">
        <f>IF('PTRM input'!$E$574='PTRM input'!$G$573,IF(AV$3&gt;A19taxremlife,A19taxvalue-SUM($F1014:AU1014),IF(A19taxremlife="N/A","n/a",A19taxvalue/A19taxremlife)),'PTRM input'!AV$597)</f>
        <v>0</v>
      </c>
      <c r="AW1014" s="617">
        <f>IF('PTRM input'!$E$574='PTRM input'!$G$573,IF(AW$3&gt;A19taxremlife,A19taxvalue-SUM($F1014:AV1014),IF(A19taxremlife="N/A","n/a",A19taxvalue/A19taxremlife)),'PTRM input'!AW$597)</f>
        <v>0</v>
      </c>
      <c r="AX1014" s="617">
        <f>IF('PTRM input'!$E$574='PTRM input'!$G$573,IF(AX$3&gt;A19taxremlife,A19taxvalue-SUM($F1014:AW1014),IF(A19taxremlife="N/A","n/a",A19taxvalue/A19taxremlife)),'PTRM input'!AX$597)</f>
        <v>0</v>
      </c>
      <c r="AY1014" s="617">
        <f>IF('PTRM input'!$E$574='PTRM input'!$G$573,IF(AY$3&gt;A19taxremlife,A19taxvalue-SUM($F1014:AX1014),IF(A19taxremlife="N/A","n/a",A19taxvalue/A19taxremlife)),'PTRM input'!AY$597)</f>
        <v>0</v>
      </c>
      <c r="AZ1014" s="617">
        <f>IF('PTRM input'!$E$574='PTRM input'!$G$573,IF(AZ$3&gt;A19taxremlife,A19taxvalue-SUM($F1014:AY1014),IF(A19taxremlife="N/A","n/a",A19taxvalue/A19taxremlife)),'PTRM input'!AZ$597)</f>
        <v>0</v>
      </c>
      <c r="BA1014" s="617">
        <f>IF('PTRM input'!$E$574='PTRM input'!$G$573,IF(BA$3&gt;A19taxremlife,A19taxvalue-SUM($F1014:AZ1014),IF(A19taxremlife="N/A","n/a",A19taxvalue/A19taxremlife)),'PTRM input'!BA$597)</f>
        <v>0</v>
      </c>
      <c r="BB1014" s="617">
        <f>IF('PTRM input'!$E$574='PTRM input'!$G$573,IF(BB$3&gt;A19taxremlife,A19taxvalue-SUM($F1014:BA1014),IF(A19taxremlife="N/A","n/a",A19taxvalue/A19taxremlife)),'PTRM input'!BB$597)</f>
        <v>0</v>
      </c>
      <c r="BC1014" s="617">
        <f>IF('PTRM input'!$E$574='PTRM input'!$G$573,IF(BC$3&gt;A19taxremlife,A19taxvalue-SUM($F1014:BB1014),IF(A19taxremlife="N/A","n/a",A19taxvalue/A19taxremlife)),'PTRM input'!BC$597)</f>
        <v>0</v>
      </c>
      <c r="BD1014" s="617">
        <f>IF('PTRM input'!$E$574='PTRM input'!$G$573,IF(BD$3&gt;A19taxremlife,A19taxvalue-SUM($F1014:BC1014),IF(A19taxremlife="N/A","n/a",A19taxvalue/A19taxremlife)),'PTRM input'!BD$597)</f>
        <v>0</v>
      </c>
      <c r="BE1014" s="617">
        <f>IF('PTRM input'!$E$574='PTRM input'!$G$573,IF(BE$3&gt;A19taxremlife,A19taxvalue-SUM($F1014:BD1014),IF(A19taxremlife="N/A","n/a",A19taxvalue/A19taxremlife)),'PTRM input'!BE$597)</f>
        <v>0</v>
      </c>
      <c r="BF1014" s="617">
        <f>IF('PTRM input'!$E$574='PTRM input'!$G$573,IF(BF$3&gt;A19taxremlife,A19taxvalue-SUM($F1014:BE1014),IF(A19taxremlife="N/A","n/a",A19taxvalue/A19taxremlife)),'PTRM input'!BF$597)</f>
        <v>0</v>
      </c>
      <c r="BG1014" s="617">
        <f>IF('PTRM input'!$E$574='PTRM input'!$G$573,IF(BG$3&gt;A19taxremlife,A19taxvalue-SUM($F1014:BF1014),IF(A19taxremlife="N/A","n/a",A19taxvalue/A19taxremlife)),'PTRM input'!BG$597)</f>
        <v>0</v>
      </c>
      <c r="BH1014" s="617">
        <f>IF('PTRM input'!$E$574='PTRM input'!$G$573,IF(BH$3&gt;A19taxremlife,A19taxvalue-SUM($F1014:BG1014),IF(A19taxremlife="N/A","n/a",A19taxvalue/A19taxremlife)),'PTRM input'!BH$597)</f>
        <v>0</v>
      </c>
      <c r="BI1014" s="617">
        <f>IF('PTRM input'!$E$574='PTRM input'!$G$573,IF(BI$3&gt;A19taxremlife,A19taxvalue-SUM($F1014:BH1014),IF(A19taxremlife="N/A","n/a",A19taxvalue/A19taxremlife)),'PTRM input'!BI$597)</f>
        <v>0</v>
      </c>
      <c r="BJ1014" s="116"/>
      <c r="BK1014" s="116"/>
      <c r="BL1014" s="116"/>
      <c r="BM1014" s="116"/>
    </row>
    <row r="1015" spans="1:65" ht="12.75" hidden="1" customHeight="1" outlineLevel="2">
      <c r="A1015" s="366"/>
      <c r="B1015" s="19"/>
      <c r="C1015" s="18"/>
      <c r="D1015" s="760" t="s">
        <v>237</v>
      </c>
      <c r="E1015" s="86">
        <v>0</v>
      </c>
      <c r="F1015" s="356"/>
      <c r="G1015" s="433"/>
      <c r="H1015" s="433"/>
      <c r="I1015" s="433"/>
      <c r="J1015" s="433"/>
      <c r="K1015" s="433"/>
      <c r="L1015" s="433"/>
      <c r="M1015" s="433"/>
      <c r="N1015" s="433"/>
      <c r="O1015" s="433"/>
      <c r="P1015" s="433"/>
      <c r="Q1015" s="251"/>
      <c r="R1015" s="251"/>
      <c r="S1015" s="251"/>
      <c r="T1015" s="251"/>
      <c r="U1015" s="251"/>
      <c r="V1015" s="251"/>
      <c r="W1015" s="251"/>
      <c r="X1015" s="251"/>
      <c r="Y1015" s="251"/>
      <c r="Z1015" s="251"/>
      <c r="AA1015" s="251"/>
      <c r="AB1015" s="251"/>
      <c r="AC1015" s="251"/>
      <c r="AD1015" s="251"/>
      <c r="AE1015" s="251"/>
      <c r="AF1015" s="251"/>
      <c r="AG1015" s="251"/>
      <c r="AH1015" s="251"/>
      <c r="AI1015" s="251"/>
      <c r="AJ1015" s="251"/>
      <c r="AK1015" s="251"/>
      <c r="AL1015" s="251"/>
      <c r="AM1015" s="251"/>
      <c r="AN1015" s="251"/>
      <c r="AO1015" s="251"/>
      <c r="AP1015" s="251"/>
      <c r="AQ1015" s="251"/>
      <c r="AR1015" s="251"/>
      <c r="AS1015" s="251"/>
      <c r="AT1015" s="251"/>
      <c r="AU1015" s="251"/>
      <c r="AV1015" s="251"/>
      <c r="AW1015" s="251"/>
      <c r="AX1015" s="251"/>
      <c r="AY1015" s="251"/>
      <c r="AZ1015" s="251"/>
      <c r="BA1015" s="251"/>
      <c r="BB1015" s="251"/>
      <c r="BC1015" s="251"/>
      <c r="BD1015" s="251"/>
      <c r="BE1015" s="251"/>
      <c r="BF1015" s="251"/>
      <c r="BG1015" s="251"/>
      <c r="BH1015" s="251"/>
      <c r="BI1015" s="251"/>
      <c r="BJ1015" s="116"/>
      <c r="BK1015" s="116"/>
      <c r="BL1015" s="116"/>
      <c r="BM1015" s="116"/>
    </row>
    <row r="1016" spans="1:65" ht="12.75" hidden="1" customHeight="1" outlineLevel="2">
      <c r="A1016" s="366"/>
      <c r="B1016" s="19"/>
      <c r="C1016" s="18"/>
      <c r="D1016" s="760"/>
      <c r="E1016" s="86">
        <v>1</v>
      </c>
      <c r="F1016" s="356"/>
      <c r="G1016" s="618"/>
      <c r="H1016" s="251">
        <f ca="1">IF(A19taxstdlife="n/a","n/a",IF(A19taxstdlife="",0,IF(H$3&gt;(A19stdlife+$E1016),((INDEX('PTRM input'!$G$385:$P$434,A19offset,$E1016)-INDEX('PTRM input'!$G$277:$P$326,A19offset,$E1016))*OFFSET($F$7,0,$E1016))-SUM($G1016:G1016),(((INDEX('PTRM input'!$G$385:$P$434,A19offset,$E1016)-INDEX('PTRM input'!$G$277:$P$326,A19offset,$E1016))*OFFSET($F$7,0,$E1016))-SUM($G1016:G1016))*(OFFSET('PTRM input'!$G$477,0,$E1016-1)/A19taxstdlife))))</f>
        <v>0</v>
      </c>
      <c r="I1016" s="251">
        <f ca="1">IF(A19taxstdlife="n/a","n/a",IF(A19taxstdlife="",0,IF(I$3&gt;(A19stdlife+$E1016),((INDEX('PTRM input'!$G$385:$P$434,A19offset,$E1016)-INDEX('PTRM input'!$G$277:$P$326,A19offset,$E1016))*OFFSET($F$7,0,$E1016))-SUM($G1016:H1016),(((INDEX('PTRM input'!$G$385:$P$434,A19offset,$E1016)-INDEX('PTRM input'!$G$277:$P$326,A19offset,$E1016))*OFFSET($F$7,0,$E1016))-SUM($G1016:H1016))*(OFFSET('PTRM input'!$G$477,0,$E1016-1)/A19taxstdlife))))</f>
        <v>0</v>
      </c>
      <c r="J1016" s="251">
        <f ca="1">IF(A19taxstdlife="n/a","n/a",IF(A19taxstdlife="",0,IF(J$3&gt;(A19stdlife+$E1016),((INDEX('PTRM input'!$G$385:$P$434,A19offset,$E1016)-INDEX('PTRM input'!$G$277:$P$326,A19offset,$E1016))*OFFSET($F$7,0,$E1016))-SUM($G1016:I1016),(((INDEX('PTRM input'!$G$385:$P$434,A19offset,$E1016)-INDEX('PTRM input'!$G$277:$P$326,A19offset,$E1016))*OFFSET($F$7,0,$E1016))-SUM($G1016:I1016))*(OFFSET('PTRM input'!$G$477,0,$E1016-1)/A19taxstdlife))))</f>
        <v>0</v>
      </c>
      <c r="K1016" s="251">
        <f ca="1">IF(A19taxstdlife="n/a","n/a",IF(A19taxstdlife="",0,IF(K$3&gt;(A19stdlife+$E1016),((INDEX('PTRM input'!$G$385:$P$434,A19offset,$E1016)-INDEX('PTRM input'!$G$277:$P$326,A19offset,$E1016))*OFFSET($F$7,0,$E1016))-SUM($G1016:J1016),(((INDEX('PTRM input'!$G$385:$P$434,A19offset,$E1016)-INDEX('PTRM input'!$G$277:$P$326,A19offset,$E1016))*OFFSET($F$7,0,$E1016))-SUM($G1016:J1016))*(OFFSET('PTRM input'!$G$477,0,$E1016-1)/A19taxstdlife))))</f>
        <v>0</v>
      </c>
      <c r="L1016" s="251">
        <f ca="1">IF(A19taxstdlife="n/a","n/a",IF(A19taxstdlife="",0,IF(L$3&gt;(A19stdlife+$E1016),((INDEX('PTRM input'!$G$385:$P$434,A19offset,$E1016)-INDEX('PTRM input'!$G$277:$P$326,A19offset,$E1016))*OFFSET($F$7,0,$E1016))-SUM($G1016:K1016),(((INDEX('PTRM input'!$G$385:$P$434,A19offset,$E1016)-INDEX('PTRM input'!$G$277:$P$326,A19offset,$E1016))*OFFSET($F$7,0,$E1016))-SUM($G1016:K1016))*(OFFSET('PTRM input'!$G$477,0,$E1016-1)/A19taxstdlife))))</f>
        <v>0</v>
      </c>
      <c r="M1016" s="251">
        <f ca="1">IF(A19taxstdlife="n/a","n/a",IF(A19taxstdlife="",0,IF(M$3&gt;(A19stdlife+$E1016),((INDEX('PTRM input'!$G$385:$P$434,A19offset,$E1016)-INDEX('PTRM input'!$G$277:$P$326,A19offset,$E1016))*OFFSET($F$7,0,$E1016))-SUM($G1016:L1016),(((INDEX('PTRM input'!$G$385:$P$434,A19offset,$E1016)-INDEX('PTRM input'!$G$277:$P$326,A19offset,$E1016))*OFFSET($F$7,0,$E1016))-SUM($G1016:L1016))*(OFFSET('PTRM input'!$G$477,0,$E1016-1)/A19taxstdlife))))</f>
        <v>0</v>
      </c>
      <c r="N1016" s="251">
        <f ca="1">IF(A19taxstdlife="n/a","n/a",IF(A19taxstdlife="",0,IF(N$3&gt;(A19stdlife+$E1016),((INDEX('PTRM input'!$G$385:$P$434,A19offset,$E1016)-INDEX('PTRM input'!$G$277:$P$326,A19offset,$E1016))*OFFSET($F$7,0,$E1016))-SUM($G1016:M1016),(((INDEX('PTRM input'!$G$385:$P$434,A19offset,$E1016)-INDEX('PTRM input'!$G$277:$P$326,A19offset,$E1016))*OFFSET($F$7,0,$E1016))-SUM($G1016:M1016))*(OFFSET('PTRM input'!$G$477,0,$E1016-1)/A19taxstdlife))))</f>
        <v>0</v>
      </c>
      <c r="O1016" s="251">
        <f ca="1">IF(A19taxstdlife="n/a","n/a",IF(A19taxstdlife="",0,IF(O$3&gt;(A19stdlife+$E1016),((INDEX('PTRM input'!$G$385:$P$434,A19offset,$E1016)-INDEX('PTRM input'!$G$277:$P$326,A19offset,$E1016))*OFFSET($F$7,0,$E1016))-SUM($G1016:N1016),(((INDEX('PTRM input'!$G$385:$P$434,A19offset,$E1016)-INDEX('PTRM input'!$G$277:$P$326,A19offset,$E1016))*OFFSET($F$7,0,$E1016))-SUM($G1016:N1016))*(OFFSET('PTRM input'!$G$477,0,$E1016-1)/A19taxstdlife))))</f>
        <v>0</v>
      </c>
      <c r="P1016" s="251">
        <f ca="1">IF(A19taxstdlife="n/a","n/a",IF(A19taxstdlife="",0,IF(P$3&gt;(A19stdlife+$E1016),((INDEX('PTRM input'!$G$385:$P$434,A19offset,$E1016)-INDEX('PTRM input'!$G$277:$P$326,A19offset,$E1016))*OFFSET($F$7,0,$E1016))-SUM($G1016:O1016),(((INDEX('PTRM input'!$G$385:$P$434,A19offset,$E1016)-INDEX('PTRM input'!$G$277:$P$326,A19offset,$E1016))*OFFSET($F$7,0,$E1016))-SUM($G1016:O1016))*(OFFSET('PTRM input'!$G$477,0,$E1016-1)/A19taxstdlife))))</f>
        <v>0</v>
      </c>
      <c r="Q1016" s="251">
        <f ca="1">IF(A19taxstdlife="n/a","n/a",IF(A19taxstdlife="",0,IF(Q$3&gt;(A19stdlife+$E1016),((INDEX('PTRM input'!$G$385:$P$434,A19offset,$E1016)-INDEX('PTRM input'!$G$277:$P$326,A19offset,$E1016))*OFFSET($F$7,0,$E1016))-SUM($G1016:P1016),(((INDEX('PTRM input'!$G$385:$P$434,A19offset,$E1016)-INDEX('PTRM input'!$G$277:$P$326,A19offset,$E1016))*OFFSET($F$7,0,$E1016))-SUM($G1016:P1016))*(OFFSET('PTRM input'!$G$477,0,$E1016-1)/A19taxstdlife))))</f>
        <v>0</v>
      </c>
      <c r="R1016" s="251">
        <f ca="1">IF(A19taxstdlife="n/a","n/a",IF(A19taxstdlife="",0,IF(R$3&gt;(A19stdlife+$E1016),((INDEX('PTRM input'!$G$385:$P$434,A19offset,$E1016)-INDEX('PTRM input'!$G$277:$P$326,A19offset,$E1016))*OFFSET($F$7,0,$E1016))-SUM($G1016:Q1016),(((INDEX('PTRM input'!$G$385:$P$434,A19offset,$E1016)-INDEX('PTRM input'!$G$277:$P$326,A19offset,$E1016))*OFFSET($F$7,0,$E1016))-SUM($G1016:Q1016))*(OFFSET('PTRM input'!$G$477,0,$E1016-1)/A19taxstdlife))))</f>
        <v>0</v>
      </c>
      <c r="S1016" s="251">
        <f ca="1">IF(A19taxstdlife="n/a","n/a",IF(A19taxstdlife="",0,IF(S$3&gt;(A19stdlife+$E1016),((INDEX('PTRM input'!$G$385:$P$434,A19offset,$E1016)-INDEX('PTRM input'!$G$277:$P$326,A19offset,$E1016))*OFFSET($F$7,0,$E1016))-SUM($G1016:R1016),(((INDEX('PTRM input'!$G$385:$P$434,A19offset,$E1016)-INDEX('PTRM input'!$G$277:$P$326,A19offset,$E1016))*OFFSET($F$7,0,$E1016))-SUM($G1016:R1016))*(OFFSET('PTRM input'!$G$477,0,$E1016-1)/A19taxstdlife))))</f>
        <v>0</v>
      </c>
      <c r="T1016" s="251">
        <f ca="1">IF(A19taxstdlife="n/a","n/a",IF(A19taxstdlife="",0,IF(T$3&gt;(A19stdlife+$E1016),((INDEX('PTRM input'!$G$385:$P$434,A19offset,$E1016)-INDEX('PTRM input'!$G$277:$P$326,A19offset,$E1016))*OFFSET($F$7,0,$E1016))-SUM($G1016:S1016),(((INDEX('PTRM input'!$G$385:$P$434,A19offset,$E1016)-INDEX('PTRM input'!$G$277:$P$326,A19offset,$E1016))*OFFSET($F$7,0,$E1016))-SUM($G1016:S1016))*(OFFSET('PTRM input'!$G$477,0,$E1016-1)/A19taxstdlife))))</f>
        <v>0</v>
      </c>
      <c r="U1016" s="251">
        <f ca="1">IF(A19taxstdlife="n/a","n/a",IF(A19taxstdlife="",0,IF(U$3&gt;(A19stdlife+$E1016),((INDEX('PTRM input'!$G$385:$P$434,A19offset,$E1016)-INDEX('PTRM input'!$G$277:$P$326,A19offset,$E1016))*OFFSET($F$7,0,$E1016))-SUM($G1016:T1016),(((INDEX('PTRM input'!$G$385:$P$434,A19offset,$E1016)-INDEX('PTRM input'!$G$277:$P$326,A19offset,$E1016))*OFFSET($F$7,0,$E1016))-SUM($G1016:T1016))*(OFFSET('PTRM input'!$G$477,0,$E1016-1)/A19taxstdlife))))</f>
        <v>0</v>
      </c>
      <c r="V1016" s="251">
        <f ca="1">IF(A19taxstdlife="n/a","n/a",IF(A19taxstdlife="",0,IF(V$3&gt;(A19stdlife+$E1016),((INDEX('PTRM input'!$G$385:$P$434,A19offset,$E1016)-INDEX('PTRM input'!$G$277:$P$326,A19offset,$E1016))*OFFSET($F$7,0,$E1016))-SUM($G1016:U1016),(((INDEX('PTRM input'!$G$385:$P$434,A19offset,$E1016)-INDEX('PTRM input'!$G$277:$P$326,A19offset,$E1016))*OFFSET($F$7,0,$E1016))-SUM($G1016:U1016))*(OFFSET('PTRM input'!$G$477,0,$E1016-1)/A19taxstdlife))))</f>
        <v>0</v>
      </c>
      <c r="W1016" s="251">
        <f ca="1">IF(A19taxstdlife="n/a","n/a",IF(A19taxstdlife="",0,IF(W$3&gt;(A19stdlife+$E1016),((INDEX('PTRM input'!$G$385:$P$434,A19offset,$E1016)-INDEX('PTRM input'!$G$277:$P$326,A19offset,$E1016))*OFFSET($F$7,0,$E1016))-SUM($G1016:V1016),(((INDEX('PTRM input'!$G$385:$P$434,A19offset,$E1016)-INDEX('PTRM input'!$G$277:$P$326,A19offset,$E1016))*OFFSET($F$7,0,$E1016))-SUM($G1016:V1016))*(OFFSET('PTRM input'!$G$477,0,$E1016-1)/A19taxstdlife))))</f>
        <v>0</v>
      </c>
      <c r="X1016" s="251">
        <f ca="1">IF(A19taxstdlife="n/a","n/a",IF(A19taxstdlife="",0,IF(X$3&gt;(A19stdlife+$E1016),((INDEX('PTRM input'!$G$385:$P$434,A19offset,$E1016)-INDEX('PTRM input'!$G$277:$P$326,A19offset,$E1016))*OFFSET($F$7,0,$E1016))-SUM($G1016:W1016),(((INDEX('PTRM input'!$G$385:$P$434,A19offset,$E1016)-INDEX('PTRM input'!$G$277:$P$326,A19offset,$E1016))*OFFSET($F$7,0,$E1016))-SUM($G1016:W1016))*(OFFSET('PTRM input'!$G$477,0,$E1016-1)/A19taxstdlife))))</f>
        <v>0</v>
      </c>
      <c r="Y1016" s="251">
        <f ca="1">IF(A19taxstdlife="n/a","n/a",IF(A19taxstdlife="",0,IF(Y$3&gt;(A19stdlife+$E1016),((INDEX('PTRM input'!$G$385:$P$434,A19offset,$E1016)-INDEX('PTRM input'!$G$277:$P$326,A19offset,$E1016))*OFFSET($F$7,0,$E1016))-SUM($G1016:X1016),(((INDEX('PTRM input'!$G$385:$P$434,A19offset,$E1016)-INDEX('PTRM input'!$G$277:$P$326,A19offset,$E1016))*OFFSET($F$7,0,$E1016))-SUM($G1016:X1016))*(OFFSET('PTRM input'!$G$477,0,$E1016-1)/A19taxstdlife))))</f>
        <v>0</v>
      </c>
      <c r="Z1016" s="251">
        <f ca="1">IF(A19taxstdlife="n/a","n/a",IF(A19taxstdlife="",0,IF(Z$3&gt;(A19stdlife+$E1016),((INDEX('PTRM input'!$G$385:$P$434,A19offset,$E1016)-INDEX('PTRM input'!$G$277:$P$326,A19offset,$E1016))*OFFSET($F$7,0,$E1016))-SUM($G1016:Y1016),(((INDEX('PTRM input'!$G$385:$P$434,A19offset,$E1016)-INDEX('PTRM input'!$G$277:$P$326,A19offset,$E1016))*OFFSET($F$7,0,$E1016))-SUM($G1016:Y1016))*(OFFSET('PTRM input'!$G$477,0,$E1016-1)/A19taxstdlife))))</f>
        <v>0</v>
      </c>
      <c r="AA1016" s="251">
        <f ca="1">IF(A19taxstdlife="n/a","n/a",IF(A19taxstdlife="",0,IF(AA$3&gt;(A19stdlife+$E1016),((INDEX('PTRM input'!$G$385:$P$434,A19offset,$E1016)-INDEX('PTRM input'!$G$277:$P$326,A19offset,$E1016))*OFFSET($F$7,0,$E1016))-SUM($G1016:Z1016),(((INDEX('PTRM input'!$G$385:$P$434,A19offset,$E1016)-INDEX('PTRM input'!$G$277:$P$326,A19offset,$E1016))*OFFSET($F$7,0,$E1016))-SUM($G1016:Z1016))*(OFFSET('PTRM input'!$G$477,0,$E1016-1)/A19taxstdlife))))</f>
        <v>0</v>
      </c>
      <c r="AB1016" s="251">
        <f ca="1">IF(A19taxstdlife="n/a","n/a",IF(A19taxstdlife="",0,IF(AB$3&gt;(A19stdlife+$E1016),((INDEX('PTRM input'!$G$385:$P$434,A19offset,$E1016)-INDEX('PTRM input'!$G$277:$P$326,A19offset,$E1016))*OFFSET($F$7,0,$E1016))-SUM($G1016:AA1016),(((INDEX('PTRM input'!$G$385:$P$434,A19offset,$E1016)-INDEX('PTRM input'!$G$277:$P$326,A19offset,$E1016))*OFFSET($F$7,0,$E1016))-SUM($G1016:AA1016))*(OFFSET('PTRM input'!$G$477,0,$E1016-1)/A19taxstdlife))))</f>
        <v>0</v>
      </c>
      <c r="AC1016" s="251">
        <f ca="1">IF(A19taxstdlife="n/a","n/a",IF(A19taxstdlife="",0,IF(AC$3&gt;(A19stdlife+$E1016),((INDEX('PTRM input'!$G$385:$P$434,A19offset,$E1016)-INDEX('PTRM input'!$G$277:$P$326,A19offset,$E1016))*OFFSET($F$7,0,$E1016))-SUM($G1016:AB1016),(((INDEX('PTRM input'!$G$385:$P$434,A19offset,$E1016)-INDEX('PTRM input'!$G$277:$P$326,A19offset,$E1016))*OFFSET($F$7,0,$E1016))-SUM($G1016:AB1016))*(OFFSET('PTRM input'!$G$477,0,$E1016-1)/A19taxstdlife))))</f>
        <v>0</v>
      </c>
      <c r="AD1016" s="251">
        <f ca="1">IF(A19taxstdlife="n/a","n/a",IF(A19taxstdlife="",0,IF(AD$3&gt;(A19stdlife+$E1016),((INDEX('PTRM input'!$G$385:$P$434,A19offset,$E1016)-INDEX('PTRM input'!$G$277:$P$326,A19offset,$E1016))*OFFSET($F$7,0,$E1016))-SUM($G1016:AC1016),(((INDEX('PTRM input'!$G$385:$P$434,A19offset,$E1016)-INDEX('PTRM input'!$G$277:$P$326,A19offset,$E1016))*OFFSET($F$7,0,$E1016))-SUM($G1016:AC1016))*(OFFSET('PTRM input'!$G$477,0,$E1016-1)/A19taxstdlife))))</f>
        <v>0</v>
      </c>
      <c r="AE1016" s="251">
        <f ca="1">IF(A19taxstdlife="n/a","n/a",IF(A19taxstdlife="",0,IF(AE$3&gt;(A19stdlife+$E1016),((INDEX('PTRM input'!$G$385:$P$434,A19offset,$E1016)-INDEX('PTRM input'!$G$277:$P$326,A19offset,$E1016))*OFFSET($F$7,0,$E1016))-SUM($G1016:AD1016),(((INDEX('PTRM input'!$G$385:$P$434,A19offset,$E1016)-INDEX('PTRM input'!$G$277:$P$326,A19offset,$E1016))*OFFSET($F$7,0,$E1016))-SUM($G1016:AD1016))*(OFFSET('PTRM input'!$G$477,0,$E1016-1)/A19taxstdlife))))</f>
        <v>0</v>
      </c>
      <c r="AF1016" s="251">
        <f ca="1">IF(A19taxstdlife="n/a","n/a",IF(A19taxstdlife="",0,IF(AF$3&gt;(A19stdlife+$E1016),((INDEX('PTRM input'!$G$385:$P$434,A19offset,$E1016)-INDEX('PTRM input'!$G$277:$P$326,A19offset,$E1016))*OFFSET($F$7,0,$E1016))-SUM($G1016:AE1016),(((INDEX('PTRM input'!$G$385:$P$434,A19offset,$E1016)-INDEX('PTRM input'!$G$277:$P$326,A19offset,$E1016))*OFFSET($F$7,0,$E1016))-SUM($G1016:AE1016))*(OFFSET('PTRM input'!$G$477,0,$E1016-1)/A19taxstdlife))))</f>
        <v>0</v>
      </c>
      <c r="AG1016" s="251">
        <f ca="1">IF(A19taxstdlife="n/a","n/a",IF(A19taxstdlife="",0,IF(AG$3&gt;(A19stdlife+$E1016),((INDEX('PTRM input'!$G$385:$P$434,A19offset,$E1016)-INDEX('PTRM input'!$G$277:$P$326,A19offset,$E1016))*OFFSET($F$7,0,$E1016))-SUM($G1016:AF1016),(((INDEX('PTRM input'!$G$385:$P$434,A19offset,$E1016)-INDEX('PTRM input'!$G$277:$P$326,A19offset,$E1016))*OFFSET($F$7,0,$E1016))-SUM($G1016:AF1016))*(OFFSET('PTRM input'!$G$477,0,$E1016-1)/A19taxstdlife))))</f>
        <v>0</v>
      </c>
      <c r="AH1016" s="251">
        <f ca="1">IF(A19taxstdlife="n/a","n/a",IF(A19taxstdlife="",0,IF(AH$3&gt;(A19stdlife+$E1016),((INDEX('PTRM input'!$G$385:$P$434,A19offset,$E1016)-INDEX('PTRM input'!$G$277:$P$326,A19offset,$E1016))*OFFSET($F$7,0,$E1016))-SUM($G1016:AG1016),(((INDEX('PTRM input'!$G$385:$P$434,A19offset,$E1016)-INDEX('PTRM input'!$G$277:$P$326,A19offset,$E1016))*OFFSET($F$7,0,$E1016))-SUM($G1016:AG1016))*(OFFSET('PTRM input'!$G$477,0,$E1016-1)/A19taxstdlife))))</f>
        <v>0</v>
      </c>
      <c r="AI1016" s="251">
        <f ca="1">IF(A19taxstdlife="n/a","n/a",IF(A19taxstdlife="",0,IF(AI$3&gt;(A19stdlife+$E1016),((INDEX('PTRM input'!$G$385:$P$434,A19offset,$E1016)-INDEX('PTRM input'!$G$277:$P$326,A19offset,$E1016))*OFFSET($F$7,0,$E1016))-SUM($G1016:AH1016),(((INDEX('PTRM input'!$G$385:$P$434,A19offset,$E1016)-INDEX('PTRM input'!$G$277:$P$326,A19offset,$E1016))*OFFSET($F$7,0,$E1016))-SUM($G1016:AH1016))*(OFFSET('PTRM input'!$G$477,0,$E1016-1)/A19taxstdlife))))</f>
        <v>0</v>
      </c>
      <c r="AJ1016" s="251">
        <f ca="1">IF(A19taxstdlife="n/a","n/a",IF(A19taxstdlife="",0,IF(AJ$3&gt;(A19stdlife+$E1016),((INDEX('PTRM input'!$G$385:$P$434,A19offset,$E1016)-INDEX('PTRM input'!$G$277:$P$326,A19offset,$E1016))*OFFSET($F$7,0,$E1016))-SUM($G1016:AI1016),(((INDEX('PTRM input'!$G$385:$P$434,A19offset,$E1016)-INDEX('PTRM input'!$G$277:$P$326,A19offset,$E1016))*OFFSET($F$7,0,$E1016))-SUM($G1016:AI1016))*(OFFSET('PTRM input'!$G$477,0,$E1016-1)/A19taxstdlife))))</f>
        <v>0</v>
      </c>
      <c r="AK1016" s="251">
        <f ca="1">IF(A19taxstdlife="n/a","n/a",IF(A19taxstdlife="",0,IF(AK$3&gt;(A19stdlife+$E1016),((INDEX('PTRM input'!$G$385:$P$434,A19offset,$E1016)-INDEX('PTRM input'!$G$277:$P$326,A19offset,$E1016))*OFFSET($F$7,0,$E1016))-SUM($G1016:AJ1016),(((INDEX('PTRM input'!$G$385:$P$434,A19offset,$E1016)-INDEX('PTRM input'!$G$277:$P$326,A19offset,$E1016))*OFFSET($F$7,0,$E1016))-SUM($G1016:AJ1016))*(OFFSET('PTRM input'!$G$477,0,$E1016-1)/A19taxstdlife))))</f>
        <v>0</v>
      </c>
      <c r="AL1016" s="251">
        <f ca="1">IF(A19taxstdlife="n/a","n/a",IF(A19taxstdlife="",0,IF(AL$3&gt;(A19stdlife+$E1016),((INDEX('PTRM input'!$G$385:$P$434,A19offset,$E1016)-INDEX('PTRM input'!$G$277:$P$326,A19offset,$E1016))*OFFSET($F$7,0,$E1016))-SUM($G1016:AK1016),(((INDEX('PTRM input'!$G$385:$P$434,A19offset,$E1016)-INDEX('PTRM input'!$G$277:$P$326,A19offset,$E1016))*OFFSET($F$7,0,$E1016))-SUM($G1016:AK1016))*(OFFSET('PTRM input'!$G$477,0,$E1016-1)/A19taxstdlife))))</f>
        <v>0</v>
      </c>
      <c r="AM1016" s="251">
        <f ca="1">IF(A19taxstdlife="n/a","n/a",IF(A19taxstdlife="",0,IF(AM$3&gt;(A19stdlife+$E1016),((INDEX('PTRM input'!$G$385:$P$434,A19offset,$E1016)-INDEX('PTRM input'!$G$277:$P$326,A19offset,$E1016))*OFFSET($F$7,0,$E1016))-SUM($G1016:AL1016),(((INDEX('PTRM input'!$G$385:$P$434,A19offset,$E1016)-INDEX('PTRM input'!$G$277:$P$326,A19offset,$E1016))*OFFSET($F$7,0,$E1016))-SUM($G1016:AL1016))*(OFFSET('PTRM input'!$G$477,0,$E1016-1)/A19taxstdlife))))</f>
        <v>0</v>
      </c>
      <c r="AN1016" s="251">
        <f ca="1">IF(A19taxstdlife="n/a","n/a",IF(A19taxstdlife="",0,IF(AN$3&gt;(A19stdlife+$E1016),((INDEX('PTRM input'!$G$385:$P$434,A19offset,$E1016)-INDEX('PTRM input'!$G$277:$P$326,A19offset,$E1016))*OFFSET($F$7,0,$E1016))-SUM($G1016:AM1016),(((INDEX('PTRM input'!$G$385:$P$434,A19offset,$E1016)-INDEX('PTRM input'!$G$277:$P$326,A19offset,$E1016))*OFFSET($F$7,0,$E1016))-SUM($G1016:AM1016))*(OFFSET('PTRM input'!$G$477,0,$E1016-1)/A19taxstdlife))))</f>
        <v>0</v>
      </c>
      <c r="AO1016" s="251">
        <f ca="1">IF(A19taxstdlife="n/a","n/a",IF(A19taxstdlife="",0,IF(AO$3&gt;(A19stdlife+$E1016),((INDEX('PTRM input'!$G$385:$P$434,A19offset,$E1016)-INDEX('PTRM input'!$G$277:$P$326,A19offset,$E1016))*OFFSET($F$7,0,$E1016))-SUM($G1016:AN1016),(((INDEX('PTRM input'!$G$385:$P$434,A19offset,$E1016)-INDEX('PTRM input'!$G$277:$P$326,A19offset,$E1016))*OFFSET($F$7,0,$E1016))-SUM($G1016:AN1016))*(OFFSET('PTRM input'!$G$477,0,$E1016-1)/A19taxstdlife))))</f>
        <v>0</v>
      </c>
      <c r="AP1016" s="251">
        <f ca="1">IF(A19taxstdlife="n/a","n/a",IF(A19taxstdlife="",0,IF(AP$3&gt;(A19stdlife+$E1016),((INDEX('PTRM input'!$G$385:$P$434,A19offset,$E1016)-INDEX('PTRM input'!$G$277:$P$326,A19offset,$E1016))*OFFSET($F$7,0,$E1016))-SUM($G1016:AO1016),(((INDEX('PTRM input'!$G$385:$P$434,A19offset,$E1016)-INDEX('PTRM input'!$G$277:$P$326,A19offset,$E1016))*OFFSET($F$7,0,$E1016))-SUM($G1016:AO1016))*(OFFSET('PTRM input'!$G$477,0,$E1016-1)/A19taxstdlife))))</f>
        <v>0</v>
      </c>
      <c r="AQ1016" s="251">
        <f ca="1">IF(A19taxstdlife="n/a","n/a",IF(A19taxstdlife="",0,IF(AQ$3&gt;(A19stdlife+$E1016),((INDEX('PTRM input'!$G$385:$P$434,A19offset,$E1016)-INDEX('PTRM input'!$G$277:$P$326,A19offset,$E1016))*OFFSET($F$7,0,$E1016))-SUM($G1016:AP1016),(((INDEX('PTRM input'!$G$385:$P$434,A19offset,$E1016)-INDEX('PTRM input'!$G$277:$P$326,A19offset,$E1016))*OFFSET($F$7,0,$E1016))-SUM($G1016:AP1016))*(OFFSET('PTRM input'!$G$477,0,$E1016-1)/A19taxstdlife))))</f>
        <v>0</v>
      </c>
      <c r="AR1016" s="251">
        <f ca="1">IF(A19taxstdlife="n/a","n/a",IF(A19taxstdlife="",0,IF(AR$3&gt;(A19stdlife+$E1016),((INDEX('PTRM input'!$G$385:$P$434,A19offset,$E1016)-INDEX('PTRM input'!$G$277:$P$326,A19offset,$E1016))*OFFSET($F$7,0,$E1016))-SUM($G1016:AQ1016),(((INDEX('PTRM input'!$G$385:$P$434,A19offset,$E1016)-INDEX('PTRM input'!$G$277:$P$326,A19offset,$E1016))*OFFSET($F$7,0,$E1016))-SUM($G1016:AQ1016))*(OFFSET('PTRM input'!$G$477,0,$E1016-1)/A19taxstdlife))))</f>
        <v>0</v>
      </c>
      <c r="AS1016" s="251">
        <f ca="1">IF(A19taxstdlife="n/a","n/a",IF(A19taxstdlife="",0,IF(AS$3&gt;(A19stdlife+$E1016),((INDEX('PTRM input'!$G$385:$P$434,A19offset,$E1016)-INDEX('PTRM input'!$G$277:$P$326,A19offset,$E1016))*OFFSET($F$7,0,$E1016))-SUM($G1016:AR1016),(((INDEX('PTRM input'!$G$385:$P$434,A19offset,$E1016)-INDEX('PTRM input'!$G$277:$P$326,A19offset,$E1016))*OFFSET($F$7,0,$E1016))-SUM($G1016:AR1016))*(OFFSET('PTRM input'!$G$477,0,$E1016-1)/A19taxstdlife))))</f>
        <v>0</v>
      </c>
      <c r="AT1016" s="251">
        <f ca="1">IF(A19taxstdlife="n/a","n/a",IF(A19taxstdlife="",0,IF(AT$3&gt;(A19stdlife+$E1016),((INDEX('PTRM input'!$G$385:$P$434,A19offset,$E1016)-INDEX('PTRM input'!$G$277:$P$326,A19offset,$E1016))*OFFSET($F$7,0,$E1016))-SUM($G1016:AS1016),(((INDEX('PTRM input'!$G$385:$P$434,A19offset,$E1016)-INDEX('PTRM input'!$G$277:$P$326,A19offset,$E1016))*OFFSET($F$7,0,$E1016))-SUM($G1016:AS1016))*(OFFSET('PTRM input'!$G$477,0,$E1016-1)/A19taxstdlife))))</f>
        <v>0</v>
      </c>
      <c r="AU1016" s="251">
        <f ca="1">IF(A19taxstdlife="n/a","n/a",IF(A19taxstdlife="",0,IF(AU$3&gt;(A19stdlife+$E1016),((INDEX('PTRM input'!$G$385:$P$434,A19offset,$E1016)-INDEX('PTRM input'!$G$277:$P$326,A19offset,$E1016))*OFFSET($F$7,0,$E1016))-SUM($G1016:AT1016),(((INDEX('PTRM input'!$G$385:$P$434,A19offset,$E1016)-INDEX('PTRM input'!$G$277:$P$326,A19offset,$E1016))*OFFSET($F$7,0,$E1016))-SUM($G1016:AT1016))*(OFFSET('PTRM input'!$G$477,0,$E1016-1)/A19taxstdlife))))</f>
        <v>0</v>
      </c>
      <c r="AV1016" s="251">
        <f ca="1">IF(A19taxstdlife="n/a","n/a",IF(A19taxstdlife="",0,IF(AV$3&gt;(A19stdlife+$E1016),((INDEX('PTRM input'!$G$385:$P$434,A19offset,$E1016)-INDEX('PTRM input'!$G$277:$P$326,A19offset,$E1016))*OFFSET($F$7,0,$E1016))-SUM($G1016:AU1016),(((INDEX('PTRM input'!$G$385:$P$434,A19offset,$E1016)-INDEX('PTRM input'!$G$277:$P$326,A19offset,$E1016))*OFFSET($F$7,0,$E1016))-SUM($G1016:AU1016))*(OFFSET('PTRM input'!$G$477,0,$E1016-1)/A19taxstdlife))))</f>
        <v>0</v>
      </c>
      <c r="AW1016" s="251">
        <f ca="1">IF(A19taxstdlife="n/a","n/a",IF(A19taxstdlife="",0,IF(AW$3&gt;(A19stdlife+$E1016),((INDEX('PTRM input'!$G$385:$P$434,A19offset,$E1016)-INDEX('PTRM input'!$G$277:$P$326,A19offset,$E1016))*OFFSET($F$7,0,$E1016))-SUM($G1016:AV1016),(((INDEX('PTRM input'!$G$385:$P$434,A19offset,$E1016)-INDEX('PTRM input'!$G$277:$P$326,A19offset,$E1016))*OFFSET($F$7,0,$E1016))-SUM($G1016:AV1016))*(OFFSET('PTRM input'!$G$477,0,$E1016-1)/A19taxstdlife))))</f>
        <v>0</v>
      </c>
      <c r="AX1016" s="251">
        <f ca="1">IF(A19taxstdlife="n/a","n/a",IF(A19taxstdlife="",0,IF(AX$3&gt;(A19stdlife+$E1016),((INDEX('PTRM input'!$G$385:$P$434,A19offset,$E1016)-INDEX('PTRM input'!$G$277:$P$326,A19offset,$E1016))*OFFSET($F$7,0,$E1016))-SUM($G1016:AW1016),(((INDEX('PTRM input'!$G$385:$P$434,A19offset,$E1016)-INDEX('PTRM input'!$G$277:$P$326,A19offset,$E1016))*OFFSET($F$7,0,$E1016))-SUM($G1016:AW1016))*(OFFSET('PTRM input'!$G$477,0,$E1016-1)/A19taxstdlife))))</f>
        <v>0</v>
      </c>
      <c r="AY1016" s="251">
        <f ca="1">IF(A19taxstdlife="n/a","n/a",IF(A19taxstdlife="",0,IF(AY$3&gt;(A19stdlife+$E1016),((INDEX('PTRM input'!$G$385:$P$434,A19offset,$E1016)-INDEX('PTRM input'!$G$277:$P$326,A19offset,$E1016))*OFFSET($F$7,0,$E1016))-SUM($G1016:AX1016),(((INDEX('PTRM input'!$G$385:$P$434,A19offset,$E1016)-INDEX('PTRM input'!$G$277:$P$326,A19offset,$E1016))*OFFSET($F$7,0,$E1016))-SUM($G1016:AX1016))*(OFFSET('PTRM input'!$G$477,0,$E1016-1)/A19taxstdlife))))</f>
        <v>0</v>
      </c>
      <c r="AZ1016" s="251">
        <f ca="1">IF(A19taxstdlife="n/a","n/a",IF(A19taxstdlife="",0,IF(AZ$3&gt;(A19stdlife+$E1016),((INDEX('PTRM input'!$G$385:$P$434,A19offset,$E1016)-INDEX('PTRM input'!$G$277:$P$326,A19offset,$E1016))*OFFSET($F$7,0,$E1016))-SUM($G1016:AY1016),(((INDEX('PTRM input'!$G$385:$P$434,A19offset,$E1016)-INDEX('PTRM input'!$G$277:$P$326,A19offset,$E1016))*OFFSET($F$7,0,$E1016))-SUM($G1016:AY1016))*(OFFSET('PTRM input'!$G$477,0,$E1016-1)/A19taxstdlife))))</f>
        <v>0</v>
      </c>
      <c r="BA1016" s="251">
        <f ca="1">IF(A19taxstdlife="n/a","n/a",IF(A19taxstdlife="",0,IF(BA$3&gt;(A19stdlife+$E1016),((INDEX('PTRM input'!$G$385:$P$434,A19offset,$E1016)-INDEX('PTRM input'!$G$277:$P$326,A19offset,$E1016))*OFFSET($F$7,0,$E1016))-SUM($G1016:AZ1016),(((INDEX('PTRM input'!$G$385:$P$434,A19offset,$E1016)-INDEX('PTRM input'!$G$277:$P$326,A19offset,$E1016))*OFFSET($F$7,0,$E1016))-SUM($G1016:AZ1016))*(OFFSET('PTRM input'!$G$477,0,$E1016-1)/A19taxstdlife))))</f>
        <v>0</v>
      </c>
      <c r="BB1016" s="251">
        <f ca="1">IF(A19taxstdlife="n/a","n/a",IF(A19taxstdlife="",0,IF(BB$3&gt;(A19stdlife+$E1016),((INDEX('PTRM input'!$G$385:$P$434,A19offset,$E1016)-INDEX('PTRM input'!$G$277:$P$326,A19offset,$E1016))*OFFSET($F$7,0,$E1016))-SUM($G1016:BA1016),(((INDEX('PTRM input'!$G$385:$P$434,A19offset,$E1016)-INDEX('PTRM input'!$G$277:$P$326,A19offset,$E1016))*OFFSET($F$7,0,$E1016))-SUM($G1016:BA1016))*(OFFSET('PTRM input'!$G$477,0,$E1016-1)/A19taxstdlife))))</f>
        <v>0</v>
      </c>
      <c r="BC1016" s="251">
        <f ca="1">IF(A19taxstdlife="n/a","n/a",IF(A19taxstdlife="",0,IF(BC$3&gt;(A19stdlife+$E1016),((INDEX('PTRM input'!$G$385:$P$434,A19offset,$E1016)-INDEX('PTRM input'!$G$277:$P$326,A19offset,$E1016))*OFFSET($F$7,0,$E1016))-SUM($G1016:BB1016),(((INDEX('PTRM input'!$G$385:$P$434,A19offset,$E1016)-INDEX('PTRM input'!$G$277:$P$326,A19offset,$E1016))*OFFSET($F$7,0,$E1016))-SUM($G1016:BB1016))*(OFFSET('PTRM input'!$G$477,0,$E1016-1)/A19taxstdlife))))</f>
        <v>0</v>
      </c>
      <c r="BD1016" s="251">
        <f ca="1">IF(A19taxstdlife="n/a","n/a",IF(A19taxstdlife="",0,IF(BD$3&gt;(A19stdlife+$E1016),((INDEX('PTRM input'!$G$385:$P$434,A19offset,$E1016)-INDEX('PTRM input'!$G$277:$P$326,A19offset,$E1016))*OFFSET($F$7,0,$E1016))-SUM($G1016:BC1016),(((INDEX('PTRM input'!$G$385:$P$434,A19offset,$E1016)-INDEX('PTRM input'!$G$277:$P$326,A19offset,$E1016))*OFFSET($F$7,0,$E1016))-SUM($G1016:BC1016))*(OFFSET('PTRM input'!$G$477,0,$E1016-1)/A19taxstdlife))))</f>
        <v>0</v>
      </c>
      <c r="BE1016" s="251">
        <f ca="1">IF(A19taxstdlife="n/a","n/a",IF(A19taxstdlife="",0,IF(BE$3&gt;(A19stdlife+$E1016),((INDEX('PTRM input'!$G$385:$P$434,A19offset,$E1016)-INDEX('PTRM input'!$G$277:$P$326,A19offset,$E1016))*OFFSET($F$7,0,$E1016))-SUM($G1016:BD1016),(((INDEX('PTRM input'!$G$385:$P$434,A19offset,$E1016)-INDEX('PTRM input'!$G$277:$P$326,A19offset,$E1016))*OFFSET($F$7,0,$E1016))-SUM($G1016:BD1016))*(OFFSET('PTRM input'!$G$477,0,$E1016-1)/A19taxstdlife))))</f>
        <v>0</v>
      </c>
      <c r="BF1016" s="251">
        <f ca="1">IF(A19taxstdlife="n/a","n/a",IF(A19taxstdlife="",0,IF(BF$3&gt;(A19stdlife+$E1016),((INDEX('PTRM input'!$G$385:$P$434,A19offset,$E1016)-INDEX('PTRM input'!$G$277:$P$326,A19offset,$E1016))*OFFSET($F$7,0,$E1016))-SUM($G1016:BE1016),(((INDEX('PTRM input'!$G$385:$P$434,A19offset,$E1016)-INDEX('PTRM input'!$G$277:$P$326,A19offset,$E1016))*OFFSET($F$7,0,$E1016))-SUM($G1016:BE1016))*(OFFSET('PTRM input'!$G$477,0,$E1016-1)/A19taxstdlife))))</f>
        <v>0</v>
      </c>
      <c r="BG1016" s="251">
        <f ca="1">IF(A19taxstdlife="n/a","n/a",IF(A19taxstdlife="",0,IF(BG$3&gt;(A19stdlife+$E1016),((INDEX('PTRM input'!$G$385:$P$434,A19offset,$E1016)-INDEX('PTRM input'!$G$277:$P$326,A19offset,$E1016))*OFFSET($F$7,0,$E1016))-SUM($G1016:BF1016),(((INDEX('PTRM input'!$G$385:$P$434,A19offset,$E1016)-INDEX('PTRM input'!$G$277:$P$326,A19offset,$E1016))*OFFSET($F$7,0,$E1016))-SUM($G1016:BF1016))*(OFFSET('PTRM input'!$G$477,0,$E1016-1)/A19taxstdlife))))</f>
        <v>0</v>
      </c>
      <c r="BH1016" s="251">
        <f ca="1">IF(A19taxstdlife="n/a","n/a",IF(A19taxstdlife="",0,IF(BH$3&gt;(A19stdlife+$E1016),((INDEX('PTRM input'!$G$385:$P$434,A19offset,$E1016)-INDEX('PTRM input'!$G$277:$P$326,A19offset,$E1016))*OFFSET($F$7,0,$E1016))-SUM($G1016:BG1016),(((INDEX('PTRM input'!$G$385:$P$434,A19offset,$E1016)-INDEX('PTRM input'!$G$277:$P$326,A19offset,$E1016))*OFFSET($F$7,0,$E1016))-SUM($G1016:BG1016))*(OFFSET('PTRM input'!$G$477,0,$E1016-1)/A19taxstdlife))))</f>
        <v>0</v>
      </c>
      <c r="BI1016" s="251">
        <f ca="1">IF(A19taxstdlife="n/a","n/a",IF(A19taxstdlife="",0,IF(BI$3&gt;(A19stdlife+$E1016),((INDEX('PTRM input'!$G$385:$P$434,A19offset,$E1016)-INDEX('PTRM input'!$G$277:$P$326,A19offset,$E1016))*OFFSET($F$7,0,$E1016))-SUM($G1016:BH1016),(((INDEX('PTRM input'!$G$385:$P$434,A19offset,$E1016)-INDEX('PTRM input'!$G$277:$P$326,A19offset,$E1016))*OFFSET($F$7,0,$E1016))-SUM($G1016:BH1016))*(OFFSET('PTRM input'!$G$477,0,$E1016-1)/A19taxstdlife))))</f>
        <v>0</v>
      </c>
      <c r="BJ1016" s="116"/>
      <c r="BK1016" s="116"/>
      <c r="BL1016" s="116"/>
      <c r="BM1016" s="116"/>
    </row>
    <row r="1017" spans="1:65" ht="12.75" hidden="1" customHeight="1" outlineLevel="2">
      <c r="A1017" s="366"/>
      <c r="B1017" s="19"/>
      <c r="C1017" s="18"/>
      <c r="D1017" s="760"/>
      <c r="E1017" s="86">
        <v>2</v>
      </c>
      <c r="F1017" s="356"/>
      <c r="G1017" s="434"/>
      <c r="H1017" s="619"/>
      <c r="I1017" s="251">
        <f ca="1">IF(A19taxstdlife="n/a","n/a",IF(A19taxstdlife="",0,IF(I$3&gt;(A19stdlife+$E1017),((INDEX('PTRM input'!$G$385:$P$434,A19offset,$E1017)-INDEX('PTRM input'!$G$277:$P$326,A19offset,$E1017))*OFFSET($F$7,0,$E1017))-SUM($G1017:H1017),(((INDEX('PTRM input'!$G$385:$P$434,A19offset,$E1017)-INDEX('PTRM input'!$G$277:$P$326,A19offset,$E1017))*OFFSET($F$7,0,$E1017))-SUM($G1017:H1017))*(OFFSET('PTRM input'!$G$477,0,$E1017-1)/A19taxstdlife))))</f>
        <v>0</v>
      </c>
      <c r="J1017" s="251">
        <f ca="1">IF(A19taxstdlife="n/a","n/a",IF(A19taxstdlife="",0,IF(J$3&gt;(A19stdlife+$E1017),((INDEX('PTRM input'!$G$385:$P$434,A19offset,$E1017)-INDEX('PTRM input'!$G$277:$P$326,A19offset,$E1017))*OFFSET($F$7,0,$E1017))-SUM($G1017:I1017),(((INDEX('PTRM input'!$G$385:$P$434,A19offset,$E1017)-INDEX('PTRM input'!$G$277:$P$326,A19offset,$E1017))*OFFSET($F$7,0,$E1017))-SUM($G1017:I1017))*(OFFSET('PTRM input'!$G$477,0,$E1017-1)/A19taxstdlife))))</f>
        <v>0</v>
      </c>
      <c r="K1017" s="251">
        <f ca="1">IF(A19taxstdlife="n/a","n/a",IF(A19taxstdlife="",0,IF(K$3&gt;(A19stdlife+$E1017),((INDEX('PTRM input'!$G$385:$P$434,A19offset,$E1017)-INDEX('PTRM input'!$G$277:$P$326,A19offset,$E1017))*OFFSET($F$7,0,$E1017))-SUM($G1017:J1017),(((INDEX('PTRM input'!$G$385:$P$434,A19offset,$E1017)-INDEX('PTRM input'!$G$277:$P$326,A19offset,$E1017))*OFFSET($F$7,0,$E1017))-SUM($G1017:J1017))*(OFFSET('PTRM input'!$G$477,0,$E1017-1)/A19taxstdlife))))</f>
        <v>0</v>
      </c>
      <c r="L1017" s="251">
        <f ca="1">IF(A19taxstdlife="n/a","n/a",IF(A19taxstdlife="",0,IF(L$3&gt;(A19stdlife+$E1017),((INDEX('PTRM input'!$G$385:$P$434,A19offset,$E1017)-INDEX('PTRM input'!$G$277:$P$326,A19offset,$E1017))*OFFSET($F$7,0,$E1017))-SUM($G1017:K1017),(((INDEX('PTRM input'!$G$385:$P$434,A19offset,$E1017)-INDEX('PTRM input'!$G$277:$P$326,A19offset,$E1017))*OFFSET($F$7,0,$E1017))-SUM($G1017:K1017))*(OFFSET('PTRM input'!$G$477,0,$E1017-1)/A19taxstdlife))))</f>
        <v>0</v>
      </c>
      <c r="M1017" s="251">
        <f ca="1">IF(A19taxstdlife="n/a","n/a",IF(A19taxstdlife="",0,IF(M$3&gt;(A19stdlife+$E1017),((INDEX('PTRM input'!$G$385:$P$434,A19offset,$E1017)-INDEX('PTRM input'!$G$277:$P$326,A19offset,$E1017))*OFFSET($F$7,0,$E1017))-SUM($G1017:L1017),(((INDEX('PTRM input'!$G$385:$P$434,A19offset,$E1017)-INDEX('PTRM input'!$G$277:$P$326,A19offset,$E1017))*OFFSET($F$7,0,$E1017))-SUM($G1017:L1017))*(OFFSET('PTRM input'!$G$477,0,$E1017-1)/A19taxstdlife))))</f>
        <v>0</v>
      </c>
      <c r="N1017" s="251">
        <f ca="1">IF(A19taxstdlife="n/a","n/a",IF(A19taxstdlife="",0,IF(N$3&gt;(A19stdlife+$E1017),((INDEX('PTRM input'!$G$385:$P$434,A19offset,$E1017)-INDEX('PTRM input'!$G$277:$P$326,A19offset,$E1017))*OFFSET($F$7,0,$E1017))-SUM($G1017:M1017),(((INDEX('PTRM input'!$G$385:$P$434,A19offset,$E1017)-INDEX('PTRM input'!$G$277:$P$326,A19offset,$E1017))*OFFSET($F$7,0,$E1017))-SUM($G1017:M1017))*(OFFSET('PTRM input'!$G$477,0,$E1017-1)/A19taxstdlife))))</f>
        <v>0</v>
      </c>
      <c r="O1017" s="251">
        <f ca="1">IF(A19taxstdlife="n/a","n/a",IF(A19taxstdlife="",0,IF(O$3&gt;(A19stdlife+$E1017),((INDEX('PTRM input'!$G$385:$P$434,A19offset,$E1017)-INDEX('PTRM input'!$G$277:$P$326,A19offset,$E1017))*OFFSET($F$7,0,$E1017))-SUM($G1017:N1017),(((INDEX('PTRM input'!$G$385:$P$434,A19offset,$E1017)-INDEX('PTRM input'!$G$277:$P$326,A19offset,$E1017))*OFFSET($F$7,0,$E1017))-SUM($G1017:N1017))*(OFFSET('PTRM input'!$G$477,0,$E1017-1)/A19taxstdlife))))</f>
        <v>0</v>
      </c>
      <c r="P1017" s="251">
        <f ca="1">IF(A19taxstdlife="n/a","n/a",IF(A19taxstdlife="",0,IF(P$3&gt;(A19stdlife+$E1017),((INDEX('PTRM input'!$G$385:$P$434,A19offset,$E1017)-INDEX('PTRM input'!$G$277:$P$326,A19offset,$E1017))*OFFSET($F$7,0,$E1017))-SUM($G1017:O1017),(((INDEX('PTRM input'!$G$385:$P$434,A19offset,$E1017)-INDEX('PTRM input'!$G$277:$P$326,A19offset,$E1017))*OFFSET($F$7,0,$E1017))-SUM($G1017:O1017))*(OFFSET('PTRM input'!$G$477,0,$E1017-1)/A19taxstdlife))))</f>
        <v>0</v>
      </c>
      <c r="Q1017" s="251">
        <f ca="1">IF(A19taxstdlife="n/a","n/a",IF(A19taxstdlife="",0,IF(Q$3&gt;(A19stdlife+$E1017),((INDEX('PTRM input'!$G$385:$P$434,A19offset,$E1017)-INDEX('PTRM input'!$G$277:$P$326,A19offset,$E1017))*OFFSET($F$7,0,$E1017))-SUM($G1017:P1017),(((INDEX('PTRM input'!$G$385:$P$434,A19offset,$E1017)-INDEX('PTRM input'!$G$277:$P$326,A19offset,$E1017))*OFFSET($F$7,0,$E1017))-SUM($G1017:P1017))*(OFFSET('PTRM input'!$G$477,0,$E1017-1)/A19taxstdlife))))</f>
        <v>0</v>
      </c>
      <c r="R1017" s="251">
        <f ca="1">IF(A19taxstdlife="n/a","n/a",IF(A19taxstdlife="",0,IF(R$3&gt;(A19stdlife+$E1017),((INDEX('PTRM input'!$G$385:$P$434,A19offset,$E1017)-INDEX('PTRM input'!$G$277:$P$326,A19offset,$E1017))*OFFSET($F$7,0,$E1017))-SUM($G1017:Q1017),(((INDEX('PTRM input'!$G$385:$P$434,A19offset,$E1017)-INDEX('PTRM input'!$G$277:$P$326,A19offset,$E1017))*OFFSET($F$7,0,$E1017))-SUM($G1017:Q1017))*(OFFSET('PTRM input'!$G$477,0,$E1017-1)/A19taxstdlife))))</f>
        <v>0</v>
      </c>
      <c r="S1017" s="251">
        <f ca="1">IF(A19taxstdlife="n/a","n/a",IF(A19taxstdlife="",0,IF(S$3&gt;(A19stdlife+$E1017),((INDEX('PTRM input'!$G$385:$P$434,A19offset,$E1017)-INDEX('PTRM input'!$G$277:$P$326,A19offset,$E1017))*OFFSET($F$7,0,$E1017))-SUM($G1017:R1017),(((INDEX('PTRM input'!$G$385:$P$434,A19offset,$E1017)-INDEX('PTRM input'!$G$277:$P$326,A19offset,$E1017))*OFFSET($F$7,0,$E1017))-SUM($G1017:R1017))*(OFFSET('PTRM input'!$G$477,0,$E1017-1)/A19taxstdlife))))</f>
        <v>0</v>
      </c>
      <c r="T1017" s="251">
        <f ca="1">IF(A19taxstdlife="n/a","n/a",IF(A19taxstdlife="",0,IF(T$3&gt;(A19stdlife+$E1017),((INDEX('PTRM input'!$G$385:$P$434,A19offset,$E1017)-INDEX('PTRM input'!$G$277:$P$326,A19offset,$E1017))*OFFSET($F$7,0,$E1017))-SUM($G1017:S1017),(((INDEX('PTRM input'!$G$385:$P$434,A19offset,$E1017)-INDEX('PTRM input'!$G$277:$P$326,A19offset,$E1017))*OFFSET($F$7,0,$E1017))-SUM($G1017:S1017))*(OFFSET('PTRM input'!$G$477,0,$E1017-1)/A19taxstdlife))))</f>
        <v>0</v>
      </c>
      <c r="U1017" s="251">
        <f ca="1">IF(A19taxstdlife="n/a","n/a",IF(A19taxstdlife="",0,IF(U$3&gt;(A19stdlife+$E1017),((INDEX('PTRM input'!$G$385:$P$434,A19offset,$E1017)-INDEX('PTRM input'!$G$277:$P$326,A19offset,$E1017))*OFFSET($F$7,0,$E1017))-SUM($G1017:T1017),(((INDEX('PTRM input'!$G$385:$P$434,A19offset,$E1017)-INDEX('PTRM input'!$G$277:$P$326,A19offset,$E1017))*OFFSET($F$7,0,$E1017))-SUM($G1017:T1017))*(OFFSET('PTRM input'!$G$477,0,$E1017-1)/A19taxstdlife))))</f>
        <v>0</v>
      </c>
      <c r="V1017" s="251">
        <f ca="1">IF(A19taxstdlife="n/a","n/a",IF(A19taxstdlife="",0,IF(V$3&gt;(A19stdlife+$E1017),((INDEX('PTRM input'!$G$385:$P$434,A19offset,$E1017)-INDEX('PTRM input'!$G$277:$P$326,A19offset,$E1017))*OFFSET($F$7,0,$E1017))-SUM($G1017:U1017),(((INDEX('PTRM input'!$G$385:$P$434,A19offset,$E1017)-INDEX('PTRM input'!$G$277:$P$326,A19offset,$E1017))*OFFSET($F$7,0,$E1017))-SUM($G1017:U1017))*(OFFSET('PTRM input'!$G$477,0,$E1017-1)/A19taxstdlife))))</f>
        <v>0</v>
      </c>
      <c r="W1017" s="251">
        <f ca="1">IF(A19taxstdlife="n/a","n/a",IF(A19taxstdlife="",0,IF(W$3&gt;(A19stdlife+$E1017),((INDEX('PTRM input'!$G$385:$P$434,A19offset,$E1017)-INDEX('PTRM input'!$G$277:$P$326,A19offset,$E1017))*OFFSET($F$7,0,$E1017))-SUM($G1017:V1017),(((INDEX('PTRM input'!$G$385:$P$434,A19offset,$E1017)-INDEX('PTRM input'!$G$277:$P$326,A19offset,$E1017))*OFFSET($F$7,0,$E1017))-SUM($G1017:V1017))*(OFFSET('PTRM input'!$G$477,0,$E1017-1)/A19taxstdlife))))</f>
        <v>0</v>
      </c>
      <c r="X1017" s="251">
        <f ca="1">IF(A19taxstdlife="n/a","n/a",IF(A19taxstdlife="",0,IF(X$3&gt;(A19stdlife+$E1017),((INDEX('PTRM input'!$G$385:$P$434,A19offset,$E1017)-INDEX('PTRM input'!$G$277:$P$326,A19offset,$E1017))*OFFSET($F$7,0,$E1017))-SUM($G1017:W1017),(((INDEX('PTRM input'!$G$385:$P$434,A19offset,$E1017)-INDEX('PTRM input'!$G$277:$P$326,A19offset,$E1017))*OFFSET($F$7,0,$E1017))-SUM($G1017:W1017))*(OFFSET('PTRM input'!$G$477,0,$E1017-1)/A19taxstdlife))))</f>
        <v>0</v>
      </c>
      <c r="Y1017" s="251">
        <f ca="1">IF(A19taxstdlife="n/a","n/a",IF(A19taxstdlife="",0,IF(Y$3&gt;(A19stdlife+$E1017),((INDEX('PTRM input'!$G$385:$P$434,A19offset,$E1017)-INDEX('PTRM input'!$G$277:$P$326,A19offset,$E1017))*OFFSET($F$7,0,$E1017))-SUM($G1017:X1017),(((INDEX('PTRM input'!$G$385:$P$434,A19offset,$E1017)-INDEX('PTRM input'!$G$277:$P$326,A19offset,$E1017))*OFFSET($F$7,0,$E1017))-SUM($G1017:X1017))*(OFFSET('PTRM input'!$G$477,0,$E1017-1)/A19taxstdlife))))</f>
        <v>0</v>
      </c>
      <c r="Z1017" s="251">
        <f ca="1">IF(A19taxstdlife="n/a","n/a",IF(A19taxstdlife="",0,IF(Z$3&gt;(A19stdlife+$E1017),((INDEX('PTRM input'!$G$385:$P$434,A19offset,$E1017)-INDEX('PTRM input'!$G$277:$P$326,A19offset,$E1017))*OFFSET($F$7,0,$E1017))-SUM($G1017:Y1017),(((INDEX('PTRM input'!$G$385:$P$434,A19offset,$E1017)-INDEX('PTRM input'!$G$277:$P$326,A19offset,$E1017))*OFFSET($F$7,0,$E1017))-SUM($G1017:Y1017))*(OFFSET('PTRM input'!$G$477,0,$E1017-1)/A19taxstdlife))))</f>
        <v>0</v>
      </c>
      <c r="AA1017" s="251">
        <f ca="1">IF(A19taxstdlife="n/a","n/a",IF(A19taxstdlife="",0,IF(AA$3&gt;(A19stdlife+$E1017),((INDEX('PTRM input'!$G$385:$P$434,A19offset,$E1017)-INDEX('PTRM input'!$G$277:$P$326,A19offset,$E1017))*OFFSET($F$7,0,$E1017))-SUM($G1017:Z1017),(((INDEX('PTRM input'!$G$385:$P$434,A19offset,$E1017)-INDEX('PTRM input'!$G$277:$P$326,A19offset,$E1017))*OFFSET($F$7,0,$E1017))-SUM($G1017:Z1017))*(OFFSET('PTRM input'!$G$477,0,$E1017-1)/A19taxstdlife))))</f>
        <v>0</v>
      </c>
      <c r="AB1017" s="251">
        <f ca="1">IF(A19taxstdlife="n/a","n/a",IF(A19taxstdlife="",0,IF(AB$3&gt;(A19stdlife+$E1017),((INDEX('PTRM input'!$G$385:$P$434,A19offset,$E1017)-INDEX('PTRM input'!$G$277:$P$326,A19offset,$E1017))*OFFSET($F$7,0,$E1017))-SUM($G1017:AA1017),(((INDEX('PTRM input'!$G$385:$P$434,A19offset,$E1017)-INDEX('PTRM input'!$G$277:$P$326,A19offset,$E1017))*OFFSET($F$7,0,$E1017))-SUM($G1017:AA1017))*(OFFSET('PTRM input'!$G$477,0,$E1017-1)/A19taxstdlife))))</f>
        <v>0</v>
      </c>
      <c r="AC1017" s="251">
        <f ca="1">IF(A19taxstdlife="n/a","n/a",IF(A19taxstdlife="",0,IF(AC$3&gt;(A19stdlife+$E1017),((INDEX('PTRM input'!$G$385:$P$434,A19offset,$E1017)-INDEX('PTRM input'!$G$277:$P$326,A19offset,$E1017))*OFFSET($F$7,0,$E1017))-SUM($G1017:AB1017),(((INDEX('PTRM input'!$G$385:$P$434,A19offset,$E1017)-INDEX('PTRM input'!$G$277:$P$326,A19offset,$E1017))*OFFSET($F$7,0,$E1017))-SUM($G1017:AB1017))*(OFFSET('PTRM input'!$G$477,0,$E1017-1)/A19taxstdlife))))</f>
        <v>0</v>
      </c>
      <c r="AD1017" s="251">
        <f ca="1">IF(A19taxstdlife="n/a","n/a",IF(A19taxstdlife="",0,IF(AD$3&gt;(A19stdlife+$E1017),((INDEX('PTRM input'!$G$385:$P$434,A19offset,$E1017)-INDEX('PTRM input'!$G$277:$P$326,A19offset,$E1017))*OFFSET($F$7,0,$E1017))-SUM($G1017:AC1017),(((INDEX('PTRM input'!$G$385:$P$434,A19offset,$E1017)-INDEX('PTRM input'!$G$277:$P$326,A19offset,$E1017))*OFFSET($F$7,0,$E1017))-SUM($G1017:AC1017))*(OFFSET('PTRM input'!$G$477,0,$E1017-1)/A19taxstdlife))))</f>
        <v>0</v>
      </c>
      <c r="AE1017" s="251">
        <f ca="1">IF(A19taxstdlife="n/a","n/a",IF(A19taxstdlife="",0,IF(AE$3&gt;(A19stdlife+$E1017),((INDEX('PTRM input'!$G$385:$P$434,A19offset,$E1017)-INDEX('PTRM input'!$G$277:$P$326,A19offset,$E1017))*OFFSET($F$7,0,$E1017))-SUM($G1017:AD1017),(((INDEX('PTRM input'!$G$385:$P$434,A19offset,$E1017)-INDEX('PTRM input'!$G$277:$P$326,A19offset,$E1017))*OFFSET($F$7,0,$E1017))-SUM($G1017:AD1017))*(OFFSET('PTRM input'!$G$477,0,$E1017-1)/A19taxstdlife))))</f>
        <v>0</v>
      </c>
      <c r="AF1017" s="251">
        <f ca="1">IF(A19taxstdlife="n/a","n/a",IF(A19taxstdlife="",0,IF(AF$3&gt;(A19stdlife+$E1017),((INDEX('PTRM input'!$G$385:$P$434,A19offset,$E1017)-INDEX('PTRM input'!$G$277:$P$326,A19offset,$E1017))*OFFSET($F$7,0,$E1017))-SUM($G1017:AE1017),(((INDEX('PTRM input'!$G$385:$P$434,A19offset,$E1017)-INDEX('PTRM input'!$G$277:$P$326,A19offset,$E1017))*OFFSET($F$7,0,$E1017))-SUM($G1017:AE1017))*(OFFSET('PTRM input'!$G$477,0,$E1017-1)/A19taxstdlife))))</f>
        <v>0</v>
      </c>
      <c r="AG1017" s="251">
        <f ca="1">IF(A19taxstdlife="n/a","n/a",IF(A19taxstdlife="",0,IF(AG$3&gt;(A19stdlife+$E1017),((INDEX('PTRM input'!$G$385:$P$434,A19offset,$E1017)-INDEX('PTRM input'!$G$277:$P$326,A19offset,$E1017))*OFFSET($F$7,0,$E1017))-SUM($G1017:AF1017),(((INDEX('PTRM input'!$G$385:$P$434,A19offset,$E1017)-INDEX('PTRM input'!$G$277:$P$326,A19offset,$E1017))*OFFSET($F$7,0,$E1017))-SUM($G1017:AF1017))*(OFFSET('PTRM input'!$G$477,0,$E1017-1)/A19taxstdlife))))</f>
        <v>0</v>
      </c>
      <c r="AH1017" s="251">
        <f ca="1">IF(A19taxstdlife="n/a","n/a",IF(A19taxstdlife="",0,IF(AH$3&gt;(A19stdlife+$E1017),((INDEX('PTRM input'!$G$385:$P$434,A19offset,$E1017)-INDEX('PTRM input'!$G$277:$P$326,A19offset,$E1017))*OFFSET($F$7,0,$E1017))-SUM($G1017:AG1017),(((INDEX('PTRM input'!$G$385:$P$434,A19offset,$E1017)-INDEX('PTRM input'!$G$277:$P$326,A19offset,$E1017))*OFFSET($F$7,0,$E1017))-SUM($G1017:AG1017))*(OFFSET('PTRM input'!$G$477,0,$E1017-1)/A19taxstdlife))))</f>
        <v>0</v>
      </c>
      <c r="AI1017" s="251">
        <f ca="1">IF(A19taxstdlife="n/a","n/a",IF(A19taxstdlife="",0,IF(AI$3&gt;(A19stdlife+$E1017),((INDEX('PTRM input'!$G$385:$P$434,A19offset,$E1017)-INDEX('PTRM input'!$G$277:$P$326,A19offset,$E1017))*OFFSET($F$7,0,$E1017))-SUM($G1017:AH1017),(((INDEX('PTRM input'!$G$385:$P$434,A19offset,$E1017)-INDEX('PTRM input'!$G$277:$P$326,A19offset,$E1017))*OFFSET($F$7,0,$E1017))-SUM($G1017:AH1017))*(OFFSET('PTRM input'!$G$477,0,$E1017-1)/A19taxstdlife))))</f>
        <v>0</v>
      </c>
      <c r="AJ1017" s="251">
        <f ca="1">IF(A19taxstdlife="n/a","n/a",IF(A19taxstdlife="",0,IF(AJ$3&gt;(A19stdlife+$E1017),((INDEX('PTRM input'!$G$385:$P$434,A19offset,$E1017)-INDEX('PTRM input'!$G$277:$P$326,A19offset,$E1017))*OFFSET($F$7,0,$E1017))-SUM($G1017:AI1017),(((INDEX('PTRM input'!$G$385:$P$434,A19offset,$E1017)-INDEX('PTRM input'!$G$277:$P$326,A19offset,$E1017))*OFFSET($F$7,0,$E1017))-SUM($G1017:AI1017))*(OFFSET('PTRM input'!$G$477,0,$E1017-1)/A19taxstdlife))))</f>
        <v>0</v>
      </c>
      <c r="AK1017" s="251">
        <f ca="1">IF(A19taxstdlife="n/a","n/a",IF(A19taxstdlife="",0,IF(AK$3&gt;(A19stdlife+$E1017),((INDEX('PTRM input'!$G$385:$P$434,A19offset,$E1017)-INDEX('PTRM input'!$G$277:$P$326,A19offset,$E1017))*OFFSET($F$7,0,$E1017))-SUM($G1017:AJ1017),(((INDEX('PTRM input'!$G$385:$P$434,A19offset,$E1017)-INDEX('PTRM input'!$G$277:$P$326,A19offset,$E1017))*OFFSET($F$7,0,$E1017))-SUM($G1017:AJ1017))*(OFFSET('PTRM input'!$G$477,0,$E1017-1)/A19taxstdlife))))</f>
        <v>0</v>
      </c>
      <c r="AL1017" s="251">
        <f ca="1">IF(A19taxstdlife="n/a","n/a",IF(A19taxstdlife="",0,IF(AL$3&gt;(A19stdlife+$E1017),((INDEX('PTRM input'!$G$385:$P$434,A19offset,$E1017)-INDEX('PTRM input'!$G$277:$P$326,A19offset,$E1017))*OFFSET($F$7,0,$E1017))-SUM($G1017:AK1017),(((INDEX('PTRM input'!$G$385:$P$434,A19offset,$E1017)-INDEX('PTRM input'!$G$277:$P$326,A19offset,$E1017))*OFFSET($F$7,0,$E1017))-SUM($G1017:AK1017))*(OFFSET('PTRM input'!$G$477,0,$E1017-1)/A19taxstdlife))))</f>
        <v>0</v>
      </c>
      <c r="AM1017" s="251">
        <f ca="1">IF(A19taxstdlife="n/a","n/a",IF(A19taxstdlife="",0,IF(AM$3&gt;(A19stdlife+$E1017),((INDEX('PTRM input'!$G$385:$P$434,A19offset,$E1017)-INDEX('PTRM input'!$G$277:$P$326,A19offset,$E1017))*OFFSET($F$7,0,$E1017))-SUM($G1017:AL1017),(((INDEX('PTRM input'!$G$385:$P$434,A19offset,$E1017)-INDEX('PTRM input'!$G$277:$P$326,A19offset,$E1017))*OFFSET($F$7,0,$E1017))-SUM($G1017:AL1017))*(OFFSET('PTRM input'!$G$477,0,$E1017-1)/A19taxstdlife))))</f>
        <v>0</v>
      </c>
      <c r="AN1017" s="251">
        <f ca="1">IF(A19taxstdlife="n/a","n/a",IF(A19taxstdlife="",0,IF(AN$3&gt;(A19stdlife+$E1017),((INDEX('PTRM input'!$G$385:$P$434,A19offset,$E1017)-INDEX('PTRM input'!$G$277:$P$326,A19offset,$E1017))*OFFSET($F$7,0,$E1017))-SUM($G1017:AM1017),(((INDEX('PTRM input'!$G$385:$P$434,A19offset,$E1017)-INDEX('PTRM input'!$G$277:$P$326,A19offset,$E1017))*OFFSET($F$7,0,$E1017))-SUM($G1017:AM1017))*(OFFSET('PTRM input'!$G$477,0,$E1017-1)/A19taxstdlife))))</f>
        <v>0</v>
      </c>
      <c r="AO1017" s="251">
        <f ca="1">IF(A19taxstdlife="n/a","n/a",IF(A19taxstdlife="",0,IF(AO$3&gt;(A19stdlife+$E1017),((INDEX('PTRM input'!$G$385:$P$434,A19offset,$E1017)-INDEX('PTRM input'!$G$277:$P$326,A19offset,$E1017))*OFFSET($F$7,0,$E1017))-SUM($G1017:AN1017),(((INDEX('PTRM input'!$G$385:$P$434,A19offset,$E1017)-INDEX('PTRM input'!$G$277:$P$326,A19offset,$E1017))*OFFSET($F$7,0,$E1017))-SUM($G1017:AN1017))*(OFFSET('PTRM input'!$G$477,0,$E1017-1)/A19taxstdlife))))</f>
        <v>0</v>
      </c>
      <c r="AP1017" s="251">
        <f ca="1">IF(A19taxstdlife="n/a","n/a",IF(A19taxstdlife="",0,IF(AP$3&gt;(A19stdlife+$E1017),((INDEX('PTRM input'!$G$385:$P$434,A19offset,$E1017)-INDEX('PTRM input'!$G$277:$P$326,A19offset,$E1017))*OFFSET($F$7,0,$E1017))-SUM($G1017:AO1017),(((INDEX('PTRM input'!$G$385:$P$434,A19offset,$E1017)-INDEX('PTRM input'!$G$277:$P$326,A19offset,$E1017))*OFFSET($F$7,0,$E1017))-SUM($G1017:AO1017))*(OFFSET('PTRM input'!$G$477,0,$E1017-1)/A19taxstdlife))))</f>
        <v>0</v>
      </c>
      <c r="AQ1017" s="251">
        <f ca="1">IF(A19taxstdlife="n/a","n/a",IF(A19taxstdlife="",0,IF(AQ$3&gt;(A19stdlife+$E1017),((INDEX('PTRM input'!$G$385:$P$434,A19offset,$E1017)-INDEX('PTRM input'!$G$277:$P$326,A19offset,$E1017))*OFFSET($F$7,0,$E1017))-SUM($G1017:AP1017),(((INDEX('PTRM input'!$G$385:$P$434,A19offset,$E1017)-INDEX('PTRM input'!$G$277:$P$326,A19offset,$E1017))*OFFSET($F$7,0,$E1017))-SUM($G1017:AP1017))*(OFFSET('PTRM input'!$G$477,0,$E1017-1)/A19taxstdlife))))</f>
        <v>0</v>
      </c>
      <c r="AR1017" s="251">
        <f ca="1">IF(A19taxstdlife="n/a","n/a",IF(A19taxstdlife="",0,IF(AR$3&gt;(A19stdlife+$E1017),((INDEX('PTRM input'!$G$385:$P$434,A19offset,$E1017)-INDEX('PTRM input'!$G$277:$P$326,A19offset,$E1017))*OFFSET($F$7,0,$E1017))-SUM($G1017:AQ1017),(((INDEX('PTRM input'!$G$385:$P$434,A19offset,$E1017)-INDEX('PTRM input'!$G$277:$P$326,A19offset,$E1017))*OFFSET($F$7,0,$E1017))-SUM($G1017:AQ1017))*(OFFSET('PTRM input'!$G$477,0,$E1017-1)/A19taxstdlife))))</f>
        <v>0</v>
      </c>
      <c r="AS1017" s="251">
        <f ca="1">IF(A19taxstdlife="n/a","n/a",IF(A19taxstdlife="",0,IF(AS$3&gt;(A19stdlife+$E1017),((INDEX('PTRM input'!$G$385:$P$434,A19offset,$E1017)-INDEX('PTRM input'!$G$277:$P$326,A19offset,$E1017))*OFFSET($F$7,0,$E1017))-SUM($G1017:AR1017),(((INDEX('PTRM input'!$G$385:$P$434,A19offset,$E1017)-INDEX('PTRM input'!$G$277:$P$326,A19offset,$E1017))*OFFSET($F$7,0,$E1017))-SUM($G1017:AR1017))*(OFFSET('PTRM input'!$G$477,0,$E1017-1)/A19taxstdlife))))</f>
        <v>0</v>
      </c>
      <c r="AT1017" s="251">
        <f ca="1">IF(A19taxstdlife="n/a","n/a",IF(A19taxstdlife="",0,IF(AT$3&gt;(A19stdlife+$E1017),((INDEX('PTRM input'!$G$385:$P$434,A19offset,$E1017)-INDEX('PTRM input'!$G$277:$P$326,A19offset,$E1017))*OFFSET($F$7,0,$E1017))-SUM($G1017:AS1017),(((INDEX('PTRM input'!$G$385:$P$434,A19offset,$E1017)-INDEX('PTRM input'!$G$277:$P$326,A19offset,$E1017))*OFFSET($F$7,0,$E1017))-SUM($G1017:AS1017))*(OFFSET('PTRM input'!$G$477,0,$E1017-1)/A19taxstdlife))))</f>
        <v>0</v>
      </c>
      <c r="AU1017" s="251">
        <f ca="1">IF(A19taxstdlife="n/a","n/a",IF(A19taxstdlife="",0,IF(AU$3&gt;(A19stdlife+$E1017),((INDEX('PTRM input'!$G$385:$P$434,A19offset,$E1017)-INDEX('PTRM input'!$G$277:$P$326,A19offset,$E1017))*OFFSET($F$7,0,$E1017))-SUM($G1017:AT1017),(((INDEX('PTRM input'!$G$385:$P$434,A19offset,$E1017)-INDEX('PTRM input'!$G$277:$P$326,A19offset,$E1017))*OFFSET($F$7,0,$E1017))-SUM($G1017:AT1017))*(OFFSET('PTRM input'!$G$477,0,$E1017-1)/A19taxstdlife))))</f>
        <v>0</v>
      </c>
      <c r="AV1017" s="251">
        <f ca="1">IF(A19taxstdlife="n/a","n/a",IF(A19taxstdlife="",0,IF(AV$3&gt;(A19stdlife+$E1017),((INDEX('PTRM input'!$G$385:$P$434,A19offset,$E1017)-INDEX('PTRM input'!$G$277:$P$326,A19offset,$E1017))*OFFSET($F$7,0,$E1017))-SUM($G1017:AU1017),(((INDEX('PTRM input'!$G$385:$P$434,A19offset,$E1017)-INDEX('PTRM input'!$G$277:$P$326,A19offset,$E1017))*OFFSET($F$7,0,$E1017))-SUM($G1017:AU1017))*(OFFSET('PTRM input'!$G$477,0,$E1017-1)/A19taxstdlife))))</f>
        <v>0</v>
      </c>
      <c r="AW1017" s="251">
        <f ca="1">IF(A19taxstdlife="n/a","n/a",IF(A19taxstdlife="",0,IF(AW$3&gt;(A19stdlife+$E1017),((INDEX('PTRM input'!$G$385:$P$434,A19offset,$E1017)-INDEX('PTRM input'!$G$277:$P$326,A19offset,$E1017))*OFFSET($F$7,0,$E1017))-SUM($G1017:AV1017),(((INDEX('PTRM input'!$G$385:$P$434,A19offset,$E1017)-INDEX('PTRM input'!$G$277:$P$326,A19offset,$E1017))*OFFSET($F$7,0,$E1017))-SUM($G1017:AV1017))*(OFFSET('PTRM input'!$G$477,0,$E1017-1)/A19taxstdlife))))</f>
        <v>0</v>
      </c>
      <c r="AX1017" s="251">
        <f ca="1">IF(A19taxstdlife="n/a","n/a",IF(A19taxstdlife="",0,IF(AX$3&gt;(A19stdlife+$E1017),((INDEX('PTRM input'!$G$385:$P$434,A19offset,$E1017)-INDEX('PTRM input'!$G$277:$P$326,A19offset,$E1017))*OFFSET($F$7,0,$E1017))-SUM($G1017:AW1017),(((INDEX('PTRM input'!$G$385:$P$434,A19offset,$E1017)-INDEX('PTRM input'!$G$277:$P$326,A19offset,$E1017))*OFFSET($F$7,0,$E1017))-SUM($G1017:AW1017))*(OFFSET('PTRM input'!$G$477,0,$E1017-1)/A19taxstdlife))))</f>
        <v>0</v>
      </c>
      <c r="AY1017" s="251">
        <f ca="1">IF(A19taxstdlife="n/a","n/a",IF(A19taxstdlife="",0,IF(AY$3&gt;(A19stdlife+$E1017),((INDEX('PTRM input'!$G$385:$P$434,A19offset,$E1017)-INDEX('PTRM input'!$G$277:$P$326,A19offset,$E1017))*OFFSET($F$7,0,$E1017))-SUM($G1017:AX1017),(((INDEX('PTRM input'!$G$385:$P$434,A19offset,$E1017)-INDEX('PTRM input'!$G$277:$P$326,A19offset,$E1017))*OFFSET($F$7,0,$E1017))-SUM($G1017:AX1017))*(OFFSET('PTRM input'!$G$477,0,$E1017-1)/A19taxstdlife))))</f>
        <v>0</v>
      </c>
      <c r="AZ1017" s="251">
        <f ca="1">IF(A19taxstdlife="n/a","n/a",IF(A19taxstdlife="",0,IF(AZ$3&gt;(A19stdlife+$E1017),((INDEX('PTRM input'!$G$385:$P$434,A19offset,$E1017)-INDEX('PTRM input'!$G$277:$P$326,A19offset,$E1017))*OFFSET($F$7,0,$E1017))-SUM($G1017:AY1017),(((INDEX('PTRM input'!$G$385:$P$434,A19offset,$E1017)-INDEX('PTRM input'!$G$277:$P$326,A19offset,$E1017))*OFFSET($F$7,0,$E1017))-SUM($G1017:AY1017))*(OFFSET('PTRM input'!$G$477,0,$E1017-1)/A19taxstdlife))))</f>
        <v>0</v>
      </c>
      <c r="BA1017" s="251">
        <f ca="1">IF(A19taxstdlife="n/a","n/a",IF(A19taxstdlife="",0,IF(BA$3&gt;(A19stdlife+$E1017),((INDEX('PTRM input'!$G$385:$P$434,A19offset,$E1017)-INDEX('PTRM input'!$G$277:$P$326,A19offset,$E1017))*OFFSET($F$7,0,$E1017))-SUM($G1017:AZ1017),(((INDEX('PTRM input'!$G$385:$P$434,A19offset,$E1017)-INDEX('PTRM input'!$G$277:$P$326,A19offset,$E1017))*OFFSET($F$7,0,$E1017))-SUM($G1017:AZ1017))*(OFFSET('PTRM input'!$G$477,0,$E1017-1)/A19taxstdlife))))</f>
        <v>0</v>
      </c>
      <c r="BB1017" s="251">
        <f ca="1">IF(A19taxstdlife="n/a","n/a",IF(A19taxstdlife="",0,IF(BB$3&gt;(A19stdlife+$E1017),((INDEX('PTRM input'!$G$385:$P$434,A19offset,$E1017)-INDEX('PTRM input'!$G$277:$P$326,A19offset,$E1017))*OFFSET($F$7,0,$E1017))-SUM($G1017:BA1017),(((INDEX('PTRM input'!$G$385:$P$434,A19offset,$E1017)-INDEX('PTRM input'!$G$277:$P$326,A19offset,$E1017))*OFFSET($F$7,0,$E1017))-SUM($G1017:BA1017))*(OFFSET('PTRM input'!$G$477,0,$E1017-1)/A19taxstdlife))))</f>
        <v>0</v>
      </c>
      <c r="BC1017" s="251">
        <f ca="1">IF(A19taxstdlife="n/a","n/a",IF(A19taxstdlife="",0,IF(BC$3&gt;(A19stdlife+$E1017),((INDEX('PTRM input'!$G$385:$P$434,A19offset,$E1017)-INDEX('PTRM input'!$G$277:$P$326,A19offset,$E1017))*OFFSET($F$7,0,$E1017))-SUM($G1017:BB1017),(((INDEX('PTRM input'!$G$385:$P$434,A19offset,$E1017)-INDEX('PTRM input'!$G$277:$P$326,A19offset,$E1017))*OFFSET($F$7,0,$E1017))-SUM($G1017:BB1017))*(OFFSET('PTRM input'!$G$477,0,$E1017-1)/A19taxstdlife))))</f>
        <v>0</v>
      </c>
      <c r="BD1017" s="251">
        <f ca="1">IF(A19taxstdlife="n/a","n/a",IF(A19taxstdlife="",0,IF(BD$3&gt;(A19stdlife+$E1017),((INDEX('PTRM input'!$G$385:$P$434,A19offset,$E1017)-INDEX('PTRM input'!$G$277:$P$326,A19offset,$E1017))*OFFSET($F$7,0,$E1017))-SUM($G1017:BC1017),(((INDEX('PTRM input'!$G$385:$P$434,A19offset,$E1017)-INDEX('PTRM input'!$G$277:$P$326,A19offset,$E1017))*OFFSET($F$7,0,$E1017))-SUM($G1017:BC1017))*(OFFSET('PTRM input'!$G$477,0,$E1017-1)/A19taxstdlife))))</f>
        <v>0</v>
      </c>
      <c r="BE1017" s="251">
        <f ca="1">IF(A19taxstdlife="n/a","n/a",IF(A19taxstdlife="",0,IF(BE$3&gt;(A19stdlife+$E1017),((INDEX('PTRM input'!$G$385:$P$434,A19offset,$E1017)-INDEX('PTRM input'!$G$277:$P$326,A19offset,$E1017))*OFFSET($F$7,0,$E1017))-SUM($G1017:BD1017),(((INDEX('PTRM input'!$G$385:$P$434,A19offset,$E1017)-INDEX('PTRM input'!$G$277:$P$326,A19offset,$E1017))*OFFSET($F$7,0,$E1017))-SUM($G1017:BD1017))*(OFFSET('PTRM input'!$G$477,0,$E1017-1)/A19taxstdlife))))</f>
        <v>0</v>
      </c>
      <c r="BF1017" s="251">
        <f ca="1">IF(A19taxstdlife="n/a","n/a",IF(A19taxstdlife="",0,IF(BF$3&gt;(A19stdlife+$E1017),((INDEX('PTRM input'!$G$385:$P$434,A19offset,$E1017)-INDEX('PTRM input'!$G$277:$P$326,A19offset,$E1017))*OFFSET($F$7,0,$E1017))-SUM($G1017:BE1017),(((INDEX('PTRM input'!$G$385:$P$434,A19offset,$E1017)-INDEX('PTRM input'!$G$277:$P$326,A19offset,$E1017))*OFFSET($F$7,0,$E1017))-SUM($G1017:BE1017))*(OFFSET('PTRM input'!$G$477,0,$E1017-1)/A19taxstdlife))))</f>
        <v>0</v>
      </c>
      <c r="BG1017" s="251">
        <f ca="1">IF(A19taxstdlife="n/a","n/a",IF(A19taxstdlife="",0,IF(BG$3&gt;(A19stdlife+$E1017),((INDEX('PTRM input'!$G$385:$P$434,A19offset,$E1017)-INDEX('PTRM input'!$G$277:$P$326,A19offset,$E1017))*OFFSET($F$7,0,$E1017))-SUM($G1017:BF1017),(((INDEX('PTRM input'!$G$385:$P$434,A19offset,$E1017)-INDEX('PTRM input'!$G$277:$P$326,A19offset,$E1017))*OFFSET($F$7,0,$E1017))-SUM($G1017:BF1017))*(OFFSET('PTRM input'!$G$477,0,$E1017-1)/A19taxstdlife))))</f>
        <v>0</v>
      </c>
      <c r="BH1017" s="251">
        <f ca="1">IF(A19taxstdlife="n/a","n/a",IF(A19taxstdlife="",0,IF(BH$3&gt;(A19stdlife+$E1017),((INDEX('PTRM input'!$G$385:$P$434,A19offset,$E1017)-INDEX('PTRM input'!$G$277:$P$326,A19offset,$E1017))*OFFSET($F$7,0,$E1017))-SUM($G1017:BG1017),(((INDEX('PTRM input'!$G$385:$P$434,A19offset,$E1017)-INDEX('PTRM input'!$G$277:$P$326,A19offset,$E1017))*OFFSET($F$7,0,$E1017))-SUM($G1017:BG1017))*(OFFSET('PTRM input'!$G$477,0,$E1017-1)/A19taxstdlife))))</f>
        <v>0</v>
      </c>
      <c r="BI1017" s="251">
        <f ca="1">IF(A19taxstdlife="n/a","n/a",IF(A19taxstdlife="",0,IF(BI$3&gt;(A19stdlife+$E1017),((INDEX('PTRM input'!$G$385:$P$434,A19offset,$E1017)-INDEX('PTRM input'!$G$277:$P$326,A19offset,$E1017))*OFFSET($F$7,0,$E1017))-SUM($G1017:BH1017),(((INDEX('PTRM input'!$G$385:$P$434,A19offset,$E1017)-INDEX('PTRM input'!$G$277:$P$326,A19offset,$E1017))*OFFSET($F$7,0,$E1017))-SUM($G1017:BH1017))*(OFFSET('PTRM input'!$G$477,0,$E1017-1)/A19taxstdlife))))</f>
        <v>0</v>
      </c>
      <c r="BJ1017" s="116"/>
      <c r="BK1017" s="116"/>
      <c r="BL1017" s="116"/>
      <c r="BM1017" s="116"/>
    </row>
    <row r="1018" spans="1:65" ht="12.75" hidden="1" customHeight="1" outlineLevel="2">
      <c r="A1018" s="366"/>
      <c r="B1018" s="19"/>
      <c r="C1018" s="18"/>
      <c r="D1018" s="760"/>
      <c r="E1018" s="86">
        <v>3</v>
      </c>
      <c r="F1018" s="356"/>
      <c r="G1018" s="434"/>
      <c r="H1018" s="435"/>
      <c r="I1018" s="619"/>
      <c r="J1018" s="251">
        <f ca="1">IF(A19taxstdlife="n/a","n/a",IF(A19taxstdlife="",0,IF(J$3&gt;(A19stdlife+$E1018),((INDEX('PTRM input'!$G$385:$P$434,A19offset,$E1018)-INDEX('PTRM input'!$G$277:$P$326,A19offset,$E1018))*OFFSET($F$7,0,$E1018))-SUM($G1018:I1018),(((INDEX('PTRM input'!$G$385:$P$434,A19offset,$E1018)-INDEX('PTRM input'!$G$277:$P$326,A19offset,$E1018))*OFFSET($F$7,0,$E1018))-SUM($G1018:I1018))*(OFFSET('PTRM input'!$G$477,0,$E1018-1)/A19taxstdlife))))</f>
        <v>0</v>
      </c>
      <c r="K1018" s="251">
        <f ca="1">IF(A19taxstdlife="n/a","n/a",IF(A19taxstdlife="",0,IF(K$3&gt;(A19stdlife+$E1018),((INDEX('PTRM input'!$G$385:$P$434,A19offset,$E1018)-INDEX('PTRM input'!$G$277:$P$326,A19offset,$E1018))*OFFSET($F$7,0,$E1018))-SUM($G1018:J1018),(((INDEX('PTRM input'!$G$385:$P$434,A19offset,$E1018)-INDEX('PTRM input'!$G$277:$P$326,A19offset,$E1018))*OFFSET($F$7,0,$E1018))-SUM($G1018:J1018))*(OFFSET('PTRM input'!$G$477,0,$E1018-1)/A19taxstdlife))))</f>
        <v>0</v>
      </c>
      <c r="L1018" s="251">
        <f ca="1">IF(A19taxstdlife="n/a","n/a",IF(A19taxstdlife="",0,IF(L$3&gt;(A19stdlife+$E1018),((INDEX('PTRM input'!$G$385:$P$434,A19offset,$E1018)-INDEX('PTRM input'!$G$277:$P$326,A19offset,$E1018))*OFFSET($F$7,0,$E1018))-SUM($G1018:K1018),(((INDEX('PTRM input'!$G$385:$P$434,A19offset,$E1018)-INDEX('PTRM input'!$G$277:$P$326,A19offset,$E1018))*OFFSET($F$7,0,$E1018))-SUM($G1018:K1018))*(OFFSET('PTRM input'!$G$477,0,$E1018-1)/A19taxstdlife))))</f>
        <v>0</v>
      </c>
      <c r="M1018" s="251">
        <f ca="1">IF(A19taxstdlife="n/a","n/a",IF(A19taxstdlife="",0,IF(M$3&gt;(A19stdlife+$E1018),((INDEX('PTRM input'!$G$385:$P$434,A19offset,$E1018)-INDEX('PTRM input'!$G$277:$P$326,A19offset,$E1018))*OFFSET($F$7,0,$E1018))-SUM($G1018:L1018),(((INDEX('PTRM input'!$G$385:$P$434,A19offset,$E1018)-INDEX('PTRM input'!$G$277:$P$326,A19offset,$E1018))*OFFSET($F$7,0,$E1018))-SUM($G1018:L1018))*(OFFSET('PTRM input'!$G$477,0,$E1018-1)/A19taxstdlife))))</f>
        <v>0</v>
      </c>
      <c r="N1018" s="251">
        <f ca="1">IF(A19taxstdlife="n/a","n/a",IF(A19taxstdlife="",0,IF(N$3&gt;(A19stdlife+$E1018),((INDEX('PTRM input'!$G$385:$P$434,A19offset,$E1018)-INDEX('PTRM input'!$G$277:$P$326,A19offset,$E1018))*OFFSET($F$7,0,$E1018))-SUM($G1018:M1018),(((INDEX('PTRM input'!$G$385:$P$434,A19offset,$E1018)-INDEX('PTRM input'!$G$277:$P$326,A19offset,$E1018))*OFFSET($F$7,0,$E1018))-SUM($G1018:M1018))*(OFFSET('PTRM input'!$G$477,0,$E1018-1)/A19taxstdlife))))</f>
        <v>0</v>
      </c>
      <c r="O1018" s="251">
        <f ca="1">IF(A19taxstdlife="n/a","n/a",IF(A19taxstdlife="",0,IF(O$3&gt;(A19stdlife+$E1018),((INDEX('PTRM input'!$G$385:$P$434,A19offset,$E1018)-INDEX('PTRM input'!$G$277:$P$326,A19offset,$E1018))*OFFSET($F$7,0,$E1018))-SUM($G1018:N1018),(((INDEX('PTRM input'!$G$385:$P$434,A19offset,$E1018)-INDEX('PTRM input'!$G$277:$P$326,A19offset,$E1018))*OFFSET($F$7,0,$E1018))-SUM($G1018:N1018))*(OFFSET('PTRM input'!$G$477,0,$E1018-1)/A19taxstdlife))))</f>
        <v>0</v>
      </c>
      <c r="P1018" s="251">
        <f ca="1">IF(A19taxstdlife="n/a","n/a",IF(A19taxstdlife="",0,IF(P$3&gt;(A19stdlife+$E1018),((INDEX('PTRM input'!$G$385:$P$434,A19offset,$E1018)-INDEX('PTRM input'!$G$277:$P$326,A19offset,$E1018))*OFFSET($F$7,0,$E1018))-SUM($G1018:O1018),(((INDEX('PTRM input'!$G$385:$P$434,A19offset,$E1018)-INDEX('PTRM input'!$G$277:$P$326,A19offset,$E1018))*OFFSET($F$7,0,$E1018))-SUM($G1018:O1018))*(OFFSET('PTRM input'!$G$477,0,$E1018-1)/A19taxstdlife))))</f>
        <v>0</v>
      </c>
      <c r="Q1018" s="251">
        <f ca="1">IF(A19taxstdlife="n/a","n/a",IF(A19taxstdlife="",0,IF(Q$3&gt;(A19stdlife+$E1018),((INDEX('PTRM input'!$G$385:$P$434,A19offset,$E1018)-INDEX('PTRM input'!$G$277:$P$326,A19offset,$E1018))*OFFSET($F$7,0,$E1018))-SUM($G1018:P1018),(((INDEX('PTRM input'!$G$385:$P$434,A19offset,$E1018)-INDEX('PTRM input'!$G$277:$P$326,A19offset,$E1018))*OFFSET($F$7,0,$E1018))-SUM($G1018:P1018))*(OFFSET('PTRM input'!$G$477,0,$E1018-1)/A19taxstdlife))))</f>
        <v>0</v>
      </c>
      <c r="R1018" s="251">
        <f ca="1">IF(A19taxstdlife="n/a","n/a",IF(A19taxstdlife="",0,IF(R$3&gt;(A19stdlife+$E1018),((INDEX('PTRM input'!$G$385:$P$434,A19offset,$E1018)-INDEX('PTRM input'!$G$277:$P$326,A19offset,$E1018))*OFFSET($F$7,0,$E1018))-SUM($G1018:Q1018),(((INDEX('PTRM input'!$G$385:$P$434,A19offset,$E1018)-INDEX('PTRM input'!$G$277:$P$326,A19offset,$E1018))*OFFSET($F$7,0,$E1018))-SUM($G1018:Q1018))*(OFFSET('PTRM input'!$G$477,0,$E1018-1)/A19taxstdlife))))</f>
        <v>0</v>
      </c>
      <c r="S1018" s="251">
        <f ca="1">IF(A19taxstdlife="n/a","n/a",IF(A19taxstdlife="",0,IF(S$3&gt;(A19stdlife+$E1018),((INDEX('PTRM input'!$G$385:$P$434,A19offset,$E1018)-INDEX('PTRM input'!$G$277:$P$326,A19offset,$E1018))*OFFSET($F$7,0,$E1018))-SUM($G1018:R1018),(((INDEX('PTRM input'!$G$385:$P$434,A19offset,$E1018)-INDEX('PTRM input'!$G$277:$P$326,A19offset,$E1018))*OFFSET($F$7,0,$E1018))-SUM($G1018:R1018))*(OFFSET('PTRM input'!$G$477,0,$E1018-1)/A19taxstdlife))))</f>
        <v>0</v>
      </c>
      <c r="T1018" s="251">
        <f ca="1">IF(A19taxstdlife="n/a","n/a",IF(A19taxstdlife="",0,IF(T$3&gt;(A19stdlife+$E1018),((INDEX('PTRM input'!$G$385:$P$434,A19offset,$E1018)-INDEX('PTRM input'!$G$277:$P$326,A19offset,$E1018))*OFFSET($F$7,0,$E1018))-SUM($G1018:S1018),(((INDEX('PTRM input'!$G$385:$P$434,A19offset,$E1018)-INDEX('PTRM input'!$G$277:$P$326,A19offset,$E1018))*OFFSET($F$7,0,$E1018))-SUM($G1018:S1018))*(OFFSET('PTRM input'!$G$477,0,$E1018-1)/A19taxstdlife))))</f>
        <v>0</v>
      </c>
      <c r="U1018" s="251">
        <f ca="1">IF(A19taxstdlife="n/a","n/a",IF(A19taxstdlife="",0,IF(U$3&gt;(A19stdlife+$E1018),((INDEX('PTRM input'!$G$385:$P$434,A19offset,$E1018)-INDEX('PTRM input'!$G$277:$P$326,A19offset,$E1018))*OFFSET($F$7,0,$E1018))-SUM($G1018:T1018),(((INDEX('PTRM input'!$G$385:$P$434,A19offset,$E1018)-INDEX('PTRM input'!$G$277:$P$326,A19offset,$E1018))*OFFSET($F$7,0,$E1018))-SUM($G1018:T1018))*(OFFSET('PTRM input'!$G$477,0,$E1018-1)/A19taxstdlife))))</f>
        <v>0</v>
      </c>
      <c r="V1018" s="251">
        <f ca="1">IF(A19taxstdlife="n/a","n/a",IF(A19taxstdlife="",0,IF(V$3&gt;(A19stdlife+$E1018),((INDEX('PTRM input'!$G$385:$P$434,A19offset,$E1018)-INDEX('PTRM input'!$G$277:$P$326,A19offset,$E1018))*OFFSET($F$7,0,$E1018))-SUM($G1018:U1018),(((INDEX('PTRM input'!$G$385:$P$434,A19offset,$E1018)-INDEX('PTRM input'!$G$277:$P$326,A19offset,$E1018))*OFFSET($F$7,0,$E1018))-SUM($G1018:U1018))*(OFFSET('PTRM input'!$G$477,0,$E1018-1)/A19taxstdlife))))</f>
        <v>0</v>
      </c>
      <c r="W1018" s="251">
        <f ca="1">IF(A19taxstdlife="n/a","n/a",IF(A19taxstdlife="",0,IF(W$3&gt;(A19stdlife+$E1018),((INDEX('PTRM input'!$G$385:$P$434,A19offset,$E1018)-INDEX('PTRM input'!$G$277:$P$326,A19offset,$E1018))*OFFSET($F$7,0,$E1018))-SUM($G1018:V1018),(((INDEX('PTRM input'!$G$385:$P$434,A19offset,$E1018)-INDEX('PTRM input'!$G$277:$P$326,A19offset,$E1018))*OFFSET($F$7,0,$E1018))-SUM($G1018:V1018))*(OFFSET('PTRM input'!$G$477,0,$E1018-1)/A19taxstdlife))))</f>
        <v>0</v>
      </c>
      <c r="X1018" s="251">
        <f ca="1">IF(A19taxstdlife="n/a","n/a",IF(A19taxstdlife="",0,IF(X$3&gt;(A19stdlife+$E1018),((INDEX('PTRM input'!$G$385:$P$434,A19offset,$E1018)-INDEX('PTRM input'!$G$277:$P$326,A19offset,$E1018))*OFFSET($F$7,0,$E1018))-SUM($G1018:W1018),(((INDEX('PTRM input'!$G$385:$P$434,A19offset,$E1018)-INDEX('PTRM input'!$G$277:$P$326,A19offset,$E1018))*OFFSET($F$7,0,$E1018))-SUM($G1018:W1018))*(OFFSET('PTRM input'!$G$477,0,$E1018-1)/A19taxstdlife))))</f>
        <v>0</v>
      </c>
      <c r="Y1018" s="251">
        <f ca="1">IF(A19taxstdlife="n/a","n/a",IF(A19taxstdlife="",0,IF(Y$3&gt;(A19stdlife+$E1018),((INDEX('PTRM input'!$G$385:$P$434,A19offset,$E1018)-INDEX('PTRM input'!$G$277:$P$326,A19offset,$E1018))*OFFSET($F$7,0,$E1018))-SUM($G1018:X1018),(((INDEX('PTRM input'!$G$385:$P$434,A19offset,$E1018)-INDEX('PTRM input'!$G$277:$P$326,A19offset,$E1018))*OFFSET($F$7,0,$E1018))-SUM($G1018:X1018))*(OFFSET('PTRM input'!$G$477,0,$E1018-1)/A19taxstdlife))))</f>
        <v>0</v>
      </c>
      <c r="Z1018" s="251">
        <f ca="1">IF(A19taxstdlife="n/a","n/a",IF(A19taxstdlife="",0,IF(Z$3&gt;(A19stdlife+$E1018),((INDEX('PTRM input'!$G$385:$P$434,A19offset,$E1018)-INDEX('PTRM input'!$G$277:$P$326,A19offset,$E1018))*OFFSET($F$7,0,$E1018))-SUM($G1018:Y1018),(((INDEX('PTRM input'!$G$385:$P$434,A19offset,$E1018)-INDEX('PTRM input'!$G$277:$P$326,A19offset,$E1018))*OFFSET($F$7,0,$E1018))-SUM($G1018:Y1018))*(OFFSET('PTRM input'!$G$477,0,$E1018-1)/A19taxstdlife))))</f>
        <v>0</v>
      </c>
      <c r="AA1018" s="251">
        <f ca="1">IF(A19taxstdlife="n/a","n/a",IF(A19taxstdlife="",0,IF(AA$3&gt;(A19stdlife+$E1018),((INDEX('PTRM input'!$G$385:$P$434,A19offset,$E1018)-INDEX('PTRM input'!$G$277:$P$326,A19offset,$E1018))*OFFSET($F$7,0,$E1018))-SUM($G1018:Z1018),(((INDEX('PTRM input'!$G$385:$P$434,A19offset,$E1018)-INDEX('PTRM input'!$G$277:$P$326,A19offset,$E1018))*OFFSET($F$7,0,$E1018))-SUM($G1018:Z1018))*(OFFSET('PTRM input'!$G$477,0,$E1018-1)/A19taxstdlife))))</f>
        <v>0</v>
      </c>
      <c r="AB1018" s="251">
        <f ca="1">IF(A19taxstdlife="n/a","n/a",IF(A19taxstdlife="",0,IF(AB$3&gt;(A19stdlife+$E1018),((INDEX('PTRM input'!$G$385:$P$434,A19offset,$E1018)-INDEX('PTRM input'!$G$277:$P$326,A19offset,$E1018))*OFFSET($F$7,0,$E1018))-SUM($G1018:AA1018),(((INDEX('PTRM input'!$G$385:$P$434,A19offset,$E1018)-INDEX('PTRM input'!$G$277:$P$326,A19offset,$E1018))*OFFSET($F$7,0,$E1018))-SUM($G1018:AA1018))*(OFFSET('PTRM input'!$G$477,0,$E1018-1)/A19taxstdlife))))</f>
        <v>0</v>
      </c>
      <c r="AC1018" s="251">
        <f ca="1">IF(A19taxstdlife="n/a","n/a",IF(A19taxstdlife="",0,IF(AC$3&gt;(A19stdlife+$E1018),((INDEX('PTRM input'!$G$385:$P$434,A19offset,$E1018)-INDEX('PTRM input'!$G$277:$P$326,A19offset,$E1018))*OFFSET($F$7,0,$E1018))-SUM($G1018:AB1018),(((INDEX('PTRM input'!$G$385:$P$434,A19offset,$E1018)-INDEX('PTRM input'!$G$277:$P$326,A19offset,$E1018))*OFFSET($F$7,0,$E1018))-SUM($G1018:AB1018))*(OFFSET('PTRM input'!$G$477,0,$E1018-1)/A19taxstdlife))))</f>
        <v>0</v>
      </c>
      <c r="AD1018" s="251">
        <f ca="1">IF(A19taxstdlife="n/a","n/a",IF(A19taxstdlife="",0,IF(AD$3&gt;(A19stdlife+$E1018),((INDEX('PTRM input'!$G$385:$P$434,A19offset,$E1018)-INDEX('PTRM input'!$G$277:$P$326,A19offset,$E1018))*OFFSET($F$7,0,$E1018))-SUM($G1018:AC1018),(((INDEX('PTRM input'!$G$385:$P$434,A19offset,$E1018)-INDEX('PTRM input'!$G$277:$P$326,A19offset,$E1018))*OFFSET($F$7,0,$E1018))-SUM($G1018:AC1018))*(OFFSET('PTRM input'!$G$477,0,$E1018-1)/A19taxstdlife))))</f>
        <v>0</v>
      </c>
      <c r="AE1018" s="251">
        <f ca="1">IF(A19taxstdlife="n/a","n/a",IF(A19taxstdlife="",0,IF(AE$3&gt;(A19stdlife+$E1018),((INDEX('PTRM input'!$G$385:$P$434,A19offset,$E1018)-INDEX('PTRM input'!$G$277:$P$326,A19offset,$E1018))*OFFSET($F$7,0,$E1018))-SUM($G1018:AD1018),(((INDEX('PTRM input'!$G$385:$P$434,A19offset,$E1018)-INDEX('PTRM input'!$G$277:$P$326,A19offset,$E1018))*OFFSET($F$7,0,$E1018))-SUM($G1018:AD1018))*(OFFSET('PTRM input'!$G$477,0,$E1018-1)/A19taxstdlife))))</f>
        <v>0</v>
      </c>
      <c r="AF1018" s="251">
        <f ca="1">IF(A19taxstdlife="n/a","n/a",IF(A19taxstdlife="",0,IF(AF$3&gt;(A19stdlife+$E1018),((INDEX('PTRM input'!$G$385:$P$434,A19offset,$E1018)-INDEX('PTRM input'!$G$277:$P$326,A19offset,$E1018))*OFFSET($F$7,0,$E1018))-SUM($G1018:AE1018),(((INDEX('PTRM input'!$G$385:$P$434,A19offset,$E1018)-INDEX('PTRM input'!$G$277:$P$326,A19offset,$E1018))*OFFSET($F$7,0,$E1018))-SUM($G1018:AE1018))*(OFFSET('PTRM input'!$G$477,0,$E1018-1)/A19taxstdlife))))</f>
        <v>0</v>
      </c>
      <c r="AG1018" s="251">
        <f ca="1">IF(A19taxstdlife="n/a","n/a",IF(A19taxstdlife="",0,IF(AG$3&gt;(A19stdlife+$E1018),((INDEX('PTRM input'!$G$385:$P$434,A19offset,$E1018)-INDEX('PTRM input'!$G$277:$P$326,A19offset,$E1018))*OFFSET($F$7,0,$E1018))-SUM($G1018:AF1018),(((INDEX('PTRM input'!$G$385:$P$434,A19offset,$E1018)-INDEX('PTRM input'!$G$277:$P$326,A19offset,$E1018))*OFFSET($F$7,0,$E1018))-SUM($G1018:AF1018))*(OFFSET('PTRM input'!$G$477,0,$E1018-1)/A19taxstdlife))))</f>
        <v>0</v>
      </c>
      <c r="AH1018" s="251">
        <f ca="1">IF(A19taxstdlife="n/a","n/a",IF(A19taxstdlife="",0,IF(AH$3&gt;(A19stdlife+$E1018),((INDEX('PTRM input'!$G$385:$P$434,A19offset,$E1018)-INDEX('PTRM input'!$G$277:$P$326,A19offset,$E1018))*OFFSET($F$7,0,$E1018))-SUM($G1018:AG1018),(((INDEX('PTRM input'!$G$385:$P$434,A19offset,$E1018)-INDEX('PTRM input'!$G$277:$P$326,A19offset,$E1018))*OFFSET($F$7,0,$E1018))-SUM($G1018:AG1018))*(OFFSET('PTRM input'!$G$477,0,$E1018-1)/A19taxstdlife))))</f>
        <v>0</v>
      </c>
      <c r="AI1018" s="251">
        <f ca="1">IF(A19taxstdlife="n/a","n/a",IF(A19taxstdlife="",0,IF(AI$3&gt;(A19stdlife+$E1018),((INDEX('PTRM input'!$G$385:$P$434,A19offset,$E1018)-INDEX('PTRM input'!$G$277:$P$326,A19offset,$E1018))*OFFSET($F$7,0,$E1018))-SUM($G1018:AH1018),(((INDEX('PTRM input'!$G$385:$P$434,A19offset,$E1018)-INDEX('PTRM input'!$G$277:$P$326,A19offset,$E1018))*OFFSET($F$7,0,$E1018))-SUM($G1018:AH1018))*(OFFSET('PTRM input'!$G$477,0,$E1018-1)/A19taxstdlife))))</f>
        <v>0</v>
      </c>
      <c r="AJ1018" s="251">
        <f ca="1">IF(A19taxstdlife="n/a","n/a",IF(A19taxstdlife="",0,IF(AJ$3&gt;(A19stdlife+$E1018),((INDEX('PTRM input'!$G$385:$P$434,A19offset,$E1018)-INDEX('PTRM input'!$G$277:$P$326,A19offset,$E1018))*OFFSET($F$7,0,$E1018))-SUM($G1018:AI1018),(((INDEX('PTRM input'!$G$385:$P$434,A19offset,$E1018)-INDEX('PTRM input'!$G$277:$P$326,A19offset,$E1018))*OFFSET($F$7,0,$E1018))-SUM($G1018:AI1018))*(OFFSET('PTRM input'!$G$477,0,$E1018-1)/A19taxstdlife))))</f>
        <v>0</v>
      </c>
      <c r="AK1018" s="251">
        <f ca="1">IF(A19taxstdlife="n/a","n/a",IF(A19taxstdlife="",0,IF(AK$3&gt;(A19stdlife+$E1018),((INDEX('PTRM input'!$G$385:$P$434,A19offset,$E1018)-INDEX('PTRM input'!$G$277:$P$326,A19offset,$E1018))*OFFSET($F$7,0,$E1018))-SUM($G1018:AJ1018),(((INDEX('PTRM input'!$G$385:$P$434,A19offset,$E1018)-INDEX('PTRM input'!$G$277:$P$326,A19offset,$E1018))*OFFSET($F$7,0,$E1018))-SUM($G1018:AJ1018))*(OFFSET('PTRM input'!$G$477,0,$E1018-1)/A19taxstdlife))))</f>
        <v>0</v>
      </c>
      <c r="AL1018" s="251">
        <f ca="1">IF(A19taxstdlife="n/a","n/a",IF(A19taxstdlife="",0,IF(AL$3&gt;(A19stdlife+$E1018),((INDEX('PTRM input'!$G$385:$P$434,A19offset,$E1018)-INDEX('PTRM input'!$G$277:$P$326,A19offset,$E1018))*OFFSET($F$7,0,$E1018))-SUM($G1018:AK1018),(((INDEX('PTRM input'!$G$385:$P$434,A19offset,$E1018)-INDEX('PTRM input'!$G$277:$P$326,A19offset,$E1018))*OFFSET($F$7,0,$E1018))-SUM($G1018:AK1018))*(OFFSET('PTRM input'!$G$477,0,$E1018-1)/A19taxstdlife))))</f>
        <v>0</v>
      </c>
      <c r="AM1018" s="251">
        <f ca="1">IF(A19taxstdlife="n/a","n/a",IF(A19taxstdlife="",0,IF(AM$3&gt;(A19stdlife+$E1018),((INDEX('PTRM input'!$G$385:$P$434,A19offset,$E1018)-INDEX('PTRM input'!$G$277:$P$326,A19offset,$E1018))*OFFSET($F$7,0,$E1018))-SUM($G1018:AL1018),(((INDEX('PTRM input'!$G$385:$P$434,A19offset,$E1018)-INDEX('PTRM input'!$G$277:$P$326,A19offset,$E1018))*OFFSET($F$7,0,$E1018))-SUM($G1018:AL1018))*(OFFSET('PTRM input'!$G$477,0,$E1018-1)/A19taxstdlife))))</f>
        <v>0</v>
      </c>
      <c r="AN1018" s="251">
        <f ca="1">IF(A19taxstdlife="n/a","n/a",IF(A19taxstdlife="",0,IF(AN$3&gt;(A19stdlife+$E1018),((INDEX('PTRM input'!$G$385:$P$434,A19offset,$E1018)-INDEX('PTRM input'!$G$277:$P$326,A19offset,$E1018))*OFFSET($F$7,0,$E1018))-SUM($G1018:AM1018),(((INDEX('PTRM input'!$G$385:$P$434,A19offset,$E1018)-INDEX('PTRM input'!$G$277:$P$326,A19offset,$E1018))*OFFSET($F$7,0,$E1018))-SUM($G1018:AM1018))*(OFFSET('PTRM input'!$G$477,0,$E1018-1)/A19taxstdlife))))</f>
        <v>0</v>
      </c>
      <c r="AO1018" s="251">
        <f ca="1">IF(A19taxstdlife="n/a","n/a",IF(A19taxstdlife="",0,IF(AO$3&gt;(A19stdlife+$E1018),((INDEX('PTRM input'!$G$385:$P$434,A19offset,$E1018)-INDEX('PTRM input'!$G$277:$P$326,A19offset,$E1018))*OFFSET($F$7,0,$E1018))-SUM($G1018:AN1018),(((INDEX('PTRM input'!$G$385:$P$434,A19offset,$E1018)-INDEX('PTRM input'!$G$277:$P$326,A19offset,$E1018))*OFFSET($F$7,0,$E1018))-SUM($G1018:AN1018))*(OFFSET('PTRM input'!$G$477,0,$E1018-1)/A19taxstdlife))))</f>
        <v>0</v>
      </c>
      <c r="AP1018" s="251">
        <f ca="1">IF(A19taxstdlife="n/a","n/a",IF(A19taxstdlife="",0,IF(AP$3&gt;(A19stdlife+$E1018),((INDEX('PTRM input'!$G$385:$P$434,A19offset,$E1018)-INDEX('PTRM input'!$G$277:$P$326,A19offset,$E1018))*OFFSET($F$7,0,$E1018))-SUM($G1018:AO1018),(((INDEX('PTRM input'!$G$385:$P$434,A19offset,$E1018)-INDEX('PTRM input'!$G$277:$P$326,A19offset,$E1018))*OFFSET($F$7,0,$E1018))-SUM($G1018:AO1018))*(OFFSET('PTRM input'!$G$477,0,$E1018-1)/A19taxstdlife))))</f>
        <v>0</v>
      </c>
      <c r="AQ1018" s="251">
        <f ca="1">IF(A19taxstdlife="n/a","n/a",IF(A19taxstdlife="",0,IF(AQ$3&gt;(A19stdlife+$E1018),((INDEX('PTRM input'!$G$385:$P$434,A19offset,$E1018)-INDEX('PTRM input'!$G$277:$P$326,A19offset,$E1018))*OFFSET($F$7,0,$E1018))-SUM($G1018:AP1018),(((INDEX('PTRM input'!$G$385:$P$434,A19offset,$E1018)-INDEX('PTRM input'!$G$277:$P$326,A19offset,$E1018))*OFFSET($F$7,0,$E1018))-SUM($G1018:AP1018))*(OFFSET('PTRM input'!$G$477,0,$E1018-1)/A19taxstdlife))))</f>
        <v>0</v>
      </c>
      <c r="AR1018" s="251">
        <f ca="1">IF(A19taxstdlife="n/a","n/a",IF(A19taxstdlife="",0,IF(AR$3&gt;(A19stdlife+$E1018),((INDEX('PTRM input'!$G$385:$P$434,A19offset,$E1018)-INDEX('PTRM input'!$G$277:$P$326,A19offset,$E1018))*OFFSET($F$7,0,$E1018))-SUM($G1018:AQ1018),(((INDEX('PTRM input'!$G$385:$P$434,A19offset,$E1018)-INDEX('PTRM input'!$G$277:$P$326,A19offset,$E1018))*OFFSET($F$7,0,$E1018))-SUM($G1018:AQ1018))*(OFFSET('PTRM input'!$G$477,0,$E1018-1)/A19taxstdlife))))</f>
        <v>0</v>
      </c>
      <c r="AS1018" s="251">
        <f ca="1">IF(A19taxstdlife="n/a","n/a",IF(A19taxstdlife="",0,IF(AS$3&gt;(A19stdlife+$E1018),((INDEX('PTRM input'!$G$385:$P$434,A19offset,$E1018)-INDEX('PTRM input'!$G$277:$P$326,A19offset,$E1018))*OFFSET($F$7,0,$E1018))-SUM($G1018:AR1018),(((INDEX('PTRM input'!$G$385:$P$434,A19offset,$E1018)-INDEX('PTRM input'!$G$277:$P$326,A19offset,$E1018))*OFFSET($F$7,0,$E1018))-SUM($G1018:AR1018))*(OFFSET('PTRM input'!$G$477,0,$E1018-1)/A19taxstdlife))))</f>
        <v>0</v>
      </c>
      <c r="AT1018" s="251">
        <f ca="1">IF(A19taxstdlife="n/a","n/a",IF(A19taxstdlife="",0,IF(AT$3&gt;(A19stdlife+$E1018),((INDEX('PTRM input'!$G$385:$P$434,A19offset,$E1018)-INDEX('PTRM input'!$G$277:$P$326,A19offset,$E1018))*OFFSET($F$7,0,$E1018))-SUM($G1018:AS1018),(((INDEX('PTRM input'!$G$385:$P$434,A19offset,$E1018)-INDEX('PTRM input'!$G$277:$P$326,A19offset,$E1018))*OFFSET($F$7,0,$E1018))-SUM($G1018:AS1018))*(OFFSET('PTRM input'!$G$477,0,$E1018-1)/A19taxstdlife))))</f>
        <v>0</v>
      </c>
      <c r="AU1018" s="251">
        <f ca="1">IF(A19taxstdlife="n/a","n/a",IF(A19taxstdlife="",0,IF(AU$3&gt;(A19stdlife+$E1018),((INDEX('PTRM input'!$G$385:$P$434,A19offset,$E1018)-INDEX('PTRM input'!$G$277:$P$326,A19offset,$E1018))*OFFSET($F$7,0,$E1018))-SUM($G1018:AT1018),(((INDEX('PTRM input'!$G$385:$P$434,A19offset,$E1018)-INDEX('PTRM input'!$G$277:$P$326,A19offset,$E1018))*OFFSET($F$7,0,$E1018))-SUM($G1018:AT1018))*(OFFSET('PTRM input'!$G$477,0,$E1018-1)/A19taxstdlife))))</f>
        <v>0</v>
      </c>
      <c r="AV1018" s="251">
        <f ca="1">IF(A19taxstdlife="n/a","n/a",IF(A19taxstdlife="",0,IF(AV$3&gt;(A19stdlife+$E1018),((INDEX('PTRM input'!$G$385:$P$434,A19offset,$E1018)-INDEX('PTRM input'!$G$277:$P$326,A19offset,$E1018))*OFFSET($F$7,0,$E1018))-SUM($G1018:AU1018),(((INDEX('PTRM input'!$G$385:$P$434,A19offset,$E1018)-INDEX('PTRM input'!$G$277:$P$326,A19offset,$E1018))*OFFSET($F$7,0,$E1018))-SUM($G1018:AU1018))*(OFFSET('PTRM input'!$G$477,0,$E1018-1)/A19taxstdlife))))</f>
        <v>0</v>
      </c>
      <c r="AW1018" s="251">
        <f ca="1">IF(A19taxstdlife="n/a","n/a",IF(A19taxstdlife="",0,IF(AW$3&gt;(A19stdlife+$E1018),((INDEX('PTRM input'!$G$385:$P$434,A19offset,$E1018)-INDEX('PTRM input'!$G$277:$P$326,A19offset,$E1018))*OFFSET($F$7,0,$E1018))-SUM($G1018:AV1018),(((INDEX('PTRM input'!$G$385:$P$434,A19offset,$E1018)-INDEX('PTRM input'!$G$277:$P$326,A19offset,$E1018))*OFFSET($F$7,0,$E1018))-SUM($G1018:AV1018))*(OFFSET('PTRM input'!$G$477,0,$E1018-1)/A19taxstdlife))))</f>
        <v>0</v>
      </c>
      <c r="AX1018" s="251">
        <f ca="1">IF(A19taxstdlife="n/a","n/a",IF(A19taxstdlife="",0,IF(AX$3&gt;(A19stdlife+$E1018),((INDEX('PTRM input'!$G$385:$P$434,A19offset,$E1018)-INDEX('PTRM input'!$G$277:$P$326,A19offset,$E1018))*OFFSET($F$7,0,$E1018))-SUM($G1018:AW1018),(((INDEX('PTRM input'!$G$385:$P$434,A19offset,$E1018)-INDEX('PTRM input'!$G$277:$P$326,A19offset,$E1018))*OFFSET($F$7,0,$E1018))-SUM($G1018:AW1018))*(OFFSET('PTRM input'!$G$477,0,$E1018-1)/A19taxstdlife))))</f>
        <v>0</v>
      </c>
      <c r="AY1018" s="251">
        <f ca="1">IF(A19taxstdlife="n/a","n/a",IF(A19taxstdlife="",0,IF(AY$3&gt;(A19stdlife+$E1018),((INDEX('PTRM input'!$G$385:$P$434,A19offset,$E1018)-INDEX('PTRM input'!$G$277:$P$326,A19offset,$E1018))*OFFSET($F$7,0,$E1018))-SUM($G1018:AX1018),(((INDEX('PTRM input'!$G$385:$P$434,A19offset,$E1018)-INDEX('PTRM input'!$G$277:$P$326,A19offset,$E1018))*OFFSET($F$7,0,$E1018))-SUM($G1018:AX1018))*(OFFSET('PTRM input'!$G$477,0,$E1018-1)/A19taxstdlife))))</f>
        <v>0</v>
      </c>
      <c r="AZ1018" s="251">
        <f ca="1">IF(A19taxstdlife="n/a","n/a",IF(A19taxstdlife="",0,IF(AZ$3&gt;(A19stdlife+$E1018),((INDEX('PTRM input'!$G$385:$P$434,A19offset,$E1018)-INDEX('PTRM input'!$G$277:$P$326,A19offset,$E1018))*OFFSET($F$7,0,$E1018))-SUM($G1018:AY1018),(((INDEX('PTRM input'!$G$385:$P$434,A19offset,$E1018)-INDEX('PTRM input'!$G$277:$P$326,A19offset,$E1018))*OFFSET($F$7,0,$E1018))-SUM($G1018:AY1018))*(OFFSET('PTRM input'!$G$477,0,$E1018-1)/A19taxstdlife))))</f>
        <v>0</v>
      </c>
      <c r="BA1018" s="251">
        <f ca="1">IF(A19taxstdlife="n/a","n/a",IF(A19taxstdlife="",0,IF(BA$3&gt;(A19stdlife+$E1018),((INDEX('PTRM input'!$G$385:$P$434,A19offset,$E1018)-INDEX('PTRM input'!$G$277:$P$326,A19offset,$E1018))*OFFSET($F$7,0,$E1018))-SUM($G1018:AZ1018),(((INDEX('PTRM input'!$G$385:$P$434,A19offset,$E1018)-INDEX('PTRM input'!$G$277:$P$326,A19offset,$E1018))*OFFSET($F$7,0,$E1018))-SUM($G1018:AZ1018))*(OFFSET('PTRM input'!$G$477,0,$E1018-1)/A19taxstdlife))))</f>
        <v>0</v>
      </c>
      <c r="BB1018" s="251">
        <f ca="1">IF(A19taxstdlife="n/a","n/a",IF(A19taxstdlife="",0,IF(BB$3&gt;(A19stdlife+$E1018),((INDEX('PTRM input'!$G$385:$P$434,A19offset,$E1018)-INDEX('PTRM input'!$G$277:$P$326,A19offset,$E1018))*OFFSET($F$7,0,$E1018))-SUM($G1018:BA1018),(((INDEX('PTRM input'!$G$385:$P$434,A19offset,$E1018)-INDEX('PTRM input'!$G$277:$P$326,A19offset,$E1018))*OFFSET($F$7,0,$E1018))-SUM($G1018:BA1018))*(OFFSET('PTRM input'!$G$477,0,$E1018-1)/A19taxstdlife))))</f>
        <v>0</v>
      </c>
      <c r="BC1018" s="251">
        <f ca="1">IF(A19taxstdlife="n/a","n/a",IF(A19taxstdlife="",0,IF(BC$3&gt;(A19stdlife+$E1018),((INDEX('PTRM input'!$G$385:$P$434,A19offset,$E1018)-INDEX('PTRM input'!$G$277:$P$326,A19offset,$E1018))*OFFSET($F$7,0,$E1018))-SUM($G1018:BB1018),(((INDEX('PTRM input'!$G$385:$P$434,A19offset,$E1018)-INDEX('PTRM input'!$G$277:$P$326,A19offset,$E1018))*OFFSET($F$7,0,$E1018))-SUM($G1018:BB1018))*(OFFSET('PTRM input'!$G$477,0,$E1018-1)/A19taxstdlife))))</f>
        <v>0</v>
      </c>
      <c r="BD1018" s="251">
        <f ca="1">IF(A19taxstdlife="n/a","n/a",IF(A19taxstdlife="",0,IF(BD$3&gt;(A19stdlife+$E1018),((INDEX('PTRM input'!$G$385:$P$434,A19offset,$E1018)-INDEX('PTRM input'!$G$277:$P$326,A19offset,$E1018))*OFFSET($F$7,0,$E1018))-SUM($G1018:BC1018),(((INDEX('PTRM input'!$G$385:$P$434,A19offset,$E1018)-INDEX('PTRM input'!$G$277:$P$326,A19offset,$E1018))*OFFSET($F$7,0,$E1018))-SUM($G1018:BC1018))*(OFFSET('PTRM input'!$G$477,0,$E1018-1)/A19taxstdlife))))</f>
        <v>0</v>
      </c>
      <c r="BE1018" s="251">
        <f ca="1">IF(A19taxstdlife="n/a","n/a",IF(A19taxstdlife="",0,IF(BE$3&gt;(A19stdlife+$E1018),((INDEX('PTRM input'!$G$385:$P$434,A19offset,$E1018)-INDEX('PTRM input'!$G$277:$P$326,A19offset,$E1018))*OFFSET($F$7,0,$E1018))-SUM($G1018:BD1018),(((INDEX('PTRM input'!$G$385:$P$434,A19offset,$E1018)-INDEX('PTRM input'!$G$277:$P$326,A19offset,$E1018))*OFFSET($F$7,0,$E1018))-SUM($G1018:BD1018))*(OFFSET('PTRM input'!$G$477,0,$E1018-1)/A19taxstdlife))))</f>
        <v>0</v>
      </c>
      <c r="BF1018" s="251">
        <f ca="1">IF(A19taxstdlife="n/a","n/a",IF(A19taxstdlife="",0,IF(BF$3&gt;(A19stdlife+$E1018),((INDEX('PTRM input'!$G$385:$P$434,A19offset,$E1018)-INDEX('PTRM input'!$G$277:$P$326,A19offset,$E1018))*OFFSET($F$7,0,$E1018))-SUM($G1018:BE1018),(((INDEX('PTRM input'!$G$385:$P$434,A19offset,$E1018)-INDEX('PTRM input'!$G$277:$P$326,A19offset,$E1018))*OFFSET($F$7,0,$E1018))-SUM($G1018:BE1018))*(OFFSET('PTRM input'!$G$477,0,$E1018-1)/A19taxstdlife))))</f>
        <v>0</v>
      </c>
      <c r="BG1018" s="251">
        <f ca="1">IF(A19taxstdlife="n/a","n/a",IF(A19taxstdlife="",0,IF(BG$3&gt;(A19stdlife+$E1018),((INDEX('PTRM input'!$G$385:$P$434,A19offset,$E1018)-INDEX('PTRM input'!$G$277:$P$326,A19offset,$E1018))*OFFSET($F$7,0,$E1018))-SUM($G1018:BF1018),(((INDEX('PTRM input'!$G$385:$P$434,A19offset,$E1018)-INDEX('PTRM input'!$G$277:$P$326,A19offset,$E1018))*OFFSET($F$7,0,$E1018))-SUM($G1018:BF1018))*(OFFSET('PTRM input'!$G$477,0,$E1018-1)/A19taxstdlife))))</f>
        <v>0</v>
      </c>
      <c r="BH1018" s="251">
        <f ca="1">IF(A19taxstdlife="n/a","n/a",IF(A19taxstdlife="",0,IF(BH$3&gt;(A19stdlife+$E1018),((INDEX('PTRM input'!$G$385:$P$434,A19offset,$E1018)-INDEX('PTRM input'!$G$277:$P$326,A19offset,$E1018))*OFFSET($F$7,0,$E1018))-SUM($G1018:BG1018),(((INDEX('PTRM input'!$G$385:$P$434,A19offset,$E1018)-INDEX('PTRM input'!$G$277:$P$326,A19offset,$E1018))*OFFSET($F$7,0,$E1018))-SUM($G1018:BG1018))*(OFFSET('PTRM input'!$G$477,0,$E1018-1)/A19taxstdlife))))</f>
        <v>0</v>
      </c>
      <c r="BI1018" s="251">
        <f ca="1">IF(A19taxstdlife="n/a","n/a",IF(A19taxstdlife="",0,IF(BI$3&gt;(A19stdlife+$E1018),((INDEX('PTRM input'!$G$385:$P$434,A19offset,$E1018)-INDEX('PTRM input'!$G$277:$P$326,A19offset,$E1018))*OFFSET($F$7,0,$E1018))-SUM($G1018:BH1018),(((INDEX('PTRM input'!$G$385:$P$434,A19offset,$E1018)-INDEX('PTRM input'!$G$277:$P$326,A19offset,$E1018))*OFFSET($F$7,0,$E1018))-SUM($G1018:BH1018))*(OFFSET('PTRM input'!$G$477,0,$E1018-1)/A19taxstdlife))))</f>
        <v>0</v>
      </c>
      <c r="BJ1018" s="116"/>
      <c r="BK1018" s="116"/>
      <c r="BL1018" s="116"/>
      <c r="BM1018" s="116"/>
    </row>
    <row r="1019" spans="1:65" ht="12.75" hidden="1" customHeight="1" outlineLevel="2">
      <c r="A1019" s="366"/>
      <c r="B1019" s="19"/>
      <c r="C1019" s="18"/>
      <c r="D1019" s="760"/>
      <c r="E1019" s="86">
        <v>4</v>
      </c>
      <c r="F1019" s="356"/>
      <c r="G1019" s="434"/>
      <c r="H1019" s="435"/>
      <c r="I1019" s="435"/>
      <c r="J1019" s="619"/>
      <c r="K1019" s="251">
        <f ca="1">IF(A19taxstdlife="n/a","n/a",IF(A19taxstdlife="",0,IF(K$3&gt;(A19stdlife+$E1019),((INDEX('PTRM input'!$G$385:$P$434,A19offset,$E1019)-INDEX('PTRM input'!$G$277:$P$326,A19offset,$E1019))*OFFSET($F$7,0,$E1019))-SUM($G1019:J1019),(((INDEX('PTRM input'!$G$385:$P$434,A19offset,$E1019)-INDEX('PTRM input'!$G$277:$P$326,A19offset,$E1019))*OFFSET($F$7,0,$E1019))-SUM($G1019:J1019))*(OFFSET('PTRM input'!$G$477,0,$E1019-1)/A19taxstdlife))))</f>
        <v>0</v>
      </c>
      <c r="L1019" s="251">
        <f ca="1">IF(A19taxstdlife="n/a","n/a",IF(A19taxstdlife="",0,IF(L$3&gt;(A19stdlife+$E1019),((INDEX('PTRM input'!$G$385:$P$434,A19offset,$E1019)-INDEX('PTRM input'!$G$277:$P$326,A19offset,$E1019))*OFFSET($F$7,0,$E1019))-SUM($G1019:K1019),(((INDEX('PTRM input'!$G$385:$P$434,A19offset,$E1019)-INDEX('PTRM input'!$G$277:$P$326,A19offset,$E1019))*OFFSET($F$7,0,$E1019))-SUM($G1019:K1019))*(OFFSET('PTRM input'!$G$477,0,$E1019-1)/A19taxstdlife))))</f>
        <v>0</v>
      </c>
      <c r="M1019" s="251">
        <f ca="1">IF(A19taxstdlife="n/a","n/a",IF(A19taxstdlife="",0,IF(M$3&gt;(A19stdlife+$E1019),((INDEX('PTRM input'!$G$385:$P$434,A19offset,$E1019)-INDEX('PTRM input'!$G$277:$P$326,A19offset,$E1019))*OFFSET($F$7,0,$E1019))-SUM($G1019:L1019),(((INDEX('PTRM input'!$G$385:$P$434,A19offset,$E1019)-INDEX('PTRM input'!$G$277:$P$326,A19offset,$E1019))*OFFSET($F$7,0,$E1019))-SUM($G1019:L1019))*(OFFSET('PTRM input'!$G$477,0,$E1019-1)/A19taxstdlife))))</f>
        <v>0</v>
      </c>
      <c r="N1019" s="251">
        <f ca="1">IF(A19taxstdlife="n/a","n/a",IF(A19taxstdlife="",0,IF(N$3&gt;(A19stdlife+$E1019),((INDEX('PTRM input'!$G$385:$P$434,A19offset,$E1019)-INDEX('PTRM input'!$G$277:$P$326,A19offset,$E1019))*OFFSET($F$7,0,$E1019))-SUM($G1019:M1019),(((INDEX('PTRM input'!$G$385:$P$434,A19offset,$E1019)-INDEX('PTRM input'!$G$277:$P$326,A19offset,$E1019))*OFFSET($F$7,0,$E1019))-SUM($G1019:M1019))*(OFFSET('PTRM input'!$G$477,0,$E1019-1)/A19taxstdlife))))</f>
        <v>0</v>
      </c>
      <c r="O1019" s="251">
        <f ca="1">IF(A19taxstdlife="n/a","n/a",IF(A19taxstdlife="",0,IF(O$3&gt;(A19stdlife+$E1019),((INDEX('PTRM input'!$G$385:$P$434,A19offset,$E1019)-INDEX('PTRM input'!$G$277:$P$326,A19offset,$E1019))*OFFSET($F$7,0,$E1019))-SUM($G1019:N1019),(((INDEX('PTRM input'!$G$385:$P$434,A19offset,$E1019)-INDEX('PTRM input'!$G$277:$P$326,A19offset,$E1019))*OFFSET($F$7,0,$E1019))-SUM($G1019:N1019))*(OFFSET('PTRM input'!$G$477,0,$E1019-1)/A19taxstdlife))))</f>
        <v>0</v>
      </c>
      <c r="P1019" s="251">
        <f ca="1">IF(A19taxstdlife="n/a","n/a",IF(A19taxstdlife="",0,IF(P$3&gt;(A19stdlife+$E1019),((INDEX('PTRM input'!$G$385:$P$434,A19offset,$E1019)-INDEX('PTRM input'!$G$277:$P$326,A19offset,$E1019))*OFFSET($F$7,0,$E1019))-SUM($G1019:O1019),(((INDEX('PTRM input'!$G$385:$P$434,A19offset,$E1019)-INDEX('PTRM input'!$G$277:$P$326,A19offset,$E1019))*OFFSET($F$7,0,$E1019))-SUM($G1019:O1019))*(OFFSET('PTRM input'!$G$477,0,$E1019-1)/A19taxstdlife))))</f>
        <v>0</v>
      </c>
      <c r="Q1019" s="251">
        <f ca="1">IF(A19taxstdlife="n/a","n/a",IF(A19taxstdlife="",0,IF(Q$3&gt;(A19stdlife+$E1019),((INDEX('PTRM input'!$G$385:$P$434,A19offset,$E1019)-INDEX('PTRM input'!$G$277:$P$326,A19offset,$E1019))*OFFSET($F$7,0,$E1019))-SUM($G1019:P1019),(((INDEX('PTRM input'!$G$385:$P$434,A19offset,$E1019)-INDEX('PTRM input'!$G$277:$P$326,A19offset,$E1019))*OFFSET($F$7,0,$E1019))-SUM($G1019:P1019))*(OFFSET('PTRM input'!$G$477,0,$E1019-1)/A19taxstdlife))))</f>
        <v>0</v>
      </c>
      <c r="R1019" s="251">
        <f ca="1">IF(A19taxstdlife="n/a","n/a",IF(A19taxstdlife="",0,IF(R$3&gt;(A19stdlife+$E1019),((INDEX('PTRM input'!$G$385:$P$434,A19offset,$E1019)-INDEX('PTRM input'!$G$277:$P$326,A19offset,$E1019))*OFFSET($F$7,0,$E1019))-SUM($G1019:Q1019),(((INDEX('PTRM input'!$G$385:$P$434,A19offset,$E1019)-INDEX('PTRM input'!$G$277:$P$326,A19offset,$E1019))*OFFSET($F$7,0,$E1019))-SUM($G1019:Q1019))*(OFFSET('PTRM input'!$G$477,0,$E1019-1)/A19taxstdlife))))</f>
        <v>0</v>
      </c>
      <c r="S1019" s="251">
        <f ca="1">IF(A19taxstdlife="n/a","n/a",IF(A19taxstdlife="",0,IF(S$3&gt;(A19stdlife+$E1019),((INDEX('PTRM input'!$G$385:$P$434,A19offset,$E1019)-INDEX('PTRM input'!$G$277:$P$326,A19offset,$E1019))*OFFSET($F$7,0,$E1019))-SUM($G1019:R1019),(((INDEX('PTRM input'!$G$385:$P$434,A19offset,$E1019)-INDEX('PTRM input'!$G$277:$P$326,A19offset,$E1019))*OFFSET($F$7,0,$E1019))-SUM($G1019:R1019))*(OFFSET('PTRM input'!$G$477,0,$E1019-1)/A19taxstdlife))))</f>
        <v>0</v>
      </c>
      <c r="T1019" s="251">
        <f ca="1">IF(A19taxstdlife="n/a","n/a",IF(A19taxstdlife="",0,IF(T$3&gt;(A19stdlife+$E1019),((INDEX('PTRM input'!$G$385:$P$434,A19offset,$E1019)-INDEX('PTRM input'!$G$277:$P$326,A19offset,$E1019))*OFFSET($F$7,0,$E1019))-SUM($G1019:S1019),(((INDEX('PTRM input'!$G$385:$P$434,A19offset,$E1019)-INDEX('PTRM input'!$G$277:$P$326,A19offset,$E1019))*OFFSET($F$7,0,$E1019))-SUM($G1019:S1019))*(OFFSET('PTRM input'!$G$477,0,$E1019-1)/A19taxstdlife))))</f>
        <v>0</v>
      </c>
      <c r="U1019" s="251">
        <f ca="1">IF(A19taxstdlife="n/a","n/a",IF(A19taxstdlife="",0,IF(U$3&gt;(A19stdlife+$E1019),((INDEX('PTRM input'!$G$385:$P$434,A19offset,$E1019)-INDEX('PTRM input'!$G$277:$P$326,A19offset,$E1019))*OFFSET($F$7,0,$E1019))-SUM($G1019:T1019),(((INDEX('PTRM input'!$G$385:$P$434,A19offset,$E1019)-INDEX('PTRM input'!$G$277:$P$326,A19offset,$E1019))*OFFSET($F$7,0,$E1019))-SUM($G1019:T1019))*(OFFSET('PTRM input'!$G$477,0,$E1019-1)/A19taxstdlife))))</f>
        <v>0</v>
      </c>
      <c r="V1019" s="251">
        <f ca="1">IF(A19taxstdlife="n/a","n/a",IF(A19taxstdlife="",0,IF(V$3&gt;(A19stdlife+$E1019),((INDEX('PTRM input'!$G$385:$P$434,A19offset,$E1019)-INDEX('PTRM input'!$G$277:$P$326,A19offset,$E1019))*OFFSET($F$7,0,$E1019))-SUM($G1019:U1019),(((INDEX('PTRM input'!$G$385:$P$434,A19offset,$E1019)-INDEX('PTRM input'!$G$277:$P$326,A19offset,$E1019))*OFFSET($F$7,0,$E1019))-SUM($G1019:U1019))*(OFFSET('PTRM input'!$G$477,0,$E1019-1)/A19taxstdlife))))</f>
        <v>0</v>
      </c>
      <c r="W1019" s="251">
        <f ca="1">IF(A19taxstdlife="n/a","n/a",IF(A19taxstdlife="",0,IF(W$3&gt;(A19stdlife+$E1019),((INDEX('PTRM input'!$G$385:$P$434,A19offset,$E1019)-INDEX('PTRM input'!$G$277:$P$326,A19offset,$E1019))*OFFSET($F$7,0,$E1019))-SUM($G1019:V1019),(((INDEX('PTRM input'!$G$385:$P$434,A19offset,$E1019)-INDEX('PTRM input'!$G$277:$P$326,A19offset,$E1019))*OFFSET($F$7,0,$E1019))-SUM($G1019:V1019))*(OFFSET('PTRM input'!$G$477,0,$E1019-1)/A19taxstdlife))))</f>
        <v>0</v>
      </c>
      <c r="X1019" s="251">
        <f ca="1">IF(A19taxstdlife="n/a","n/a",IF(A19taxstdlife="",0,IF(X$3&gt;(A19stdlife+$E1019),((INDEX('PTRM input'!$G$385:$P$434,A19offset,$E1019)-INDEX('PTRM input'!$G$277:$P$326,A19offset,$E1019))*OFFSET($F$7,0,$E1019))-SUM($G1019:W1019),(((INDEX('PTRM input'!$G$385:$P$434,A19offset,$E1019)-INDEX('PTRM input'!$G$277:$P$326,A19offset,$E1019))*OFFSET($F$7,0,$E1019))-SUM($G1019:W1019))*(OFFSET('PTRM input'!$G$477,0,$E1019-1)/A19taxstdlife))))</f>
        <v>0</v>
      </c>
      <c r="Y1019" s="251">
        <f ca="1">IF(A19taxstdlife="n/a","n/a",IF(A19taxstdlife="",0,IF(Y$3&gt;(A19stdlife+$E1019),((INDEX('PTRM input'!$G$385:$P$434,A19offset,$E1019)-INDEX('PTRM input'!$G$277:$P$326,A19offset,$E1019))*OFFSET($F$7,0,$E1019))-SUM($G1019:X1019),(((INDEX('PTRM input'!$G$385:$P$434,A19offset,$E1019)-INDEX('PTRM input'!$G$277:$P$326,A19offset,$E1019))*OFFSET($F$7,0,$E1019))-SUM($G1019:X1019))*(OFFSET('PTRM input'!$G$477,0,$E1019-1)/A19taxstdlife))))</f>
        <v>0</v>
      </c>
      <c r="Z1019" s="251">
        <f ca="1">IF(A19taxstdlife="n/a","n/a",IF(A19taxstdlife="",0,IF(Z$3&gt;(A19stdlife+$E1019),((INDEX('PTRM input'!$G$385:$P$434,A19offset,$E1019)-INDEX('PTRM input'!$G$277:$P$326,A19offset,$E1019))*OFFSET($F$7,0,$E1019))-SUM($G1019:Y1019),(((INDEX('PTRM input'!$G$385:$P$434,A19offset,$E1019)-INDEX('PTRM input'!$G$277:$P$326,A19offset,$E1019))*OFFSET($F$7,0,$E1019))-SUM($G1019:Y1019))*(OFFSET('PTRM input'!$G$477,0,$E1019-1)/A19taxstdlife))))</f>
        <v>0</v>
      </c>
      <c r="AA1019" s="251">
        <f ca="1">IF(A19taxstdlife="n/a","n/a",IF(A19taxstdlife="",0,IF(AA$3&gt;(A19stdlife+$E1019),((INDEX('PTRM input'!$G$385:$P$434,A19offset,$E1019)-INDEX('PTRM input'!$G$277:$P$326,A19offset,$E1019))*OFFSET($F$7,0,$E1019))-SUM($G1019:Z1019),(((INDEX('PTRM input'!$G$385:$P$434,A19offset,$E1019)-INDEX('PTRM input'!$G$277:$P$326,A19offset,$E1019))*OFFSET($F$7,0,$E1019))-SUM($G1019:Z1019))*(OFFSET('PTRM input'!$G$477,0,$E1019-1)/A19taxstdlife))))</f>
        <v>0</v>
      </c>
      <c r="AB1019" s="251">
        <f ca="1">IF(A19taxstdlife="n/a","n/a",IF(A19taxstdlife="",0,IF(AB$3&gt;(A19stdlife+$E1019),((INDEX('PTRM input'!$G$385:$P$434,A19offset,$E1019)-INDEX('PTRM input'!$G$277:$P$326,A19offset,$E1019))*OFFSET($F$7,0,$E1019))-SUM($G1019:AA1019),(((INDEX('PTRM input'!$G$385:$P$434,A19offset,$E1019)-INDEX('PTRM input'!$G$277:$P$326,A19offset,$E1019))*OFFSET($F$7,0,$E1019))-SUM($G1019:AA1019))*(OFFSET('PTRM input'!$G$477,0,$E1019-1)/A19taxstdlife))))</f>
        <v>0</v>
      </c>
      <c r="AC1019" s="251">
        <f ca="1">IF(A19taxstdlife="n/a","n/a",IF(A19taxstdlife="",0,IF(AC$3&gt;(A19stdlife+$E1019),((INDEX('PTRM input'!$G$385:$P$434,A19offset,$E1019)-INDEX('PTRM input'!$G$277:$P$326,A19offset,$E1019))*OFFSET($F$7,0,$E1019))-SUM($G1019:AB1019),(((INDEX('PTRM input'!$G$385:$P$434,A19offset,$E1019)-INDEX('PTRM input'!$G$277:$P$326,A19offset,$E1019))*OFFSET($F$7,0,$E1019))-SUM($G1019:AB1019))*(OFFSET('PTRM input'!$G$477,0,$E1019-1)/A19taxstdlife))))</f>
        <v>0</v>
      </c>
      <c r="AD1019" s="251">
        <f ca="1">IF(A19taxstdlife="n/a","n/a",IF(A19taxstdlife="",0,IF(AD$3&gt;(A19stdlife+$E1019),((INDEX('PTRM input'!$G$385:$P$434,A19offset,$E1019)-INDEX('PTRM input'!$G$277:$P$326,A19offset,$E1019))*OFFSET($F$7,0,$E1019))-SUM($G1019:AC1019),(((INDEX('PTRM input'!$G$385:$P$434,A19offset,$E1019)-INDEX('PTRM input'!$G$277:$P$326,A19offset,$E1019))*OFFSET($F$7,0,$E1019))-SUM($G1019:AC1019))*(OFFSET('PTRM input'!$G$477,0,$E1019-1)/A19taxstdlife))))</f>
        <v>0</v>
      </c>
      <c r="AE1019" s="251">
        <f ca="1">IF(A19taxstdlife="n/a","n/a",IF(A19taxstdlife="",0,IF(AE$3&gt;(A19stdlife+$E1019),((INDEX('PTRM input'!$G$385:$P$434,A19offset,$E1019)-INDEX('PTRM input'!$G$277:$P$326,A19offset,$E1019))*OFFSET($F$7,0,$E1019))-SUM($G1019:AD1019),(((INDEX('PTRM input'!$G$385:$P$434,A19offset,$E1019)-INDEX('PTRM input'!$G$277:$P$326,A19offset,$E1019))*OFFSET($F$7,0,$E1019))-SUM($G1019:AD1019))*(OFFSET('PTRM input'!$G$477,0,$E1019-1)/A19taxstdlife))))</f>
        <v>0</v>
      </c>
      <c r="AF1019" s="251">
        <f ca="1">IF(A19taxstdlife="n/a","n/a",IF(A19taxstdlife="",0,IF(AF$3&gt;(A19stdlife+$E1019),((INDEX('PTRM input'!$G$385:$P$434,A19offset,$E1019)-INDEX('PTRM input'!$G$277:$P$326,A19offset,$E1019))*OFFSET($F$7,0,$E1019))-SUM($G1019:AE1019),(((INDEX('PTRM input'!$G$385:$P$434,A19offset,$E1019)-INDEX('PTRM input'!$G$277:$P$326,A19offset,$E1019))*OFFSET($F$7,0,$E1019))-SUM($G1019:AE1019))*(OFFSET('PTRM input'!$G$477,0,$E1019-1)/A19taxstdlife))))</f>
        <v>0</v>
      </c>
      <c r="AG1019" s="251">
        <f ca="1">IF(A19taxstdlife="n/a","n/a",IF(A19taxstdlife="",0,IF(AG$3&gt;(A19stdlife+$E1019),((INDEX('PTRM input'!$G$385:$P$434,A19offset,$E1019)-INDEX('PTRM input'!$G$277:$P$326,A19offset,$E1019))*OFFSET($F$7,0,$E1019))-SUM($G1019:AF1019),(((INDEX('PTRM input'!$G$385:$P$434,A19offset,$E1019)-INDEX('PTRM input'!$G$277:$P$326,A19offset,$E1019))*OFFSET($F$7,0,$E1019))-SUM($G1019:AF1019))*(OFFSET('PTRM input'!$G$477,0,$E1019-1)/A19taxstdlife))))</f>
        <v>0</v>
      </c>
      <c r="AH1019" s="251">
        <f ca="1">IF(A19taxstdlife="n/a","n/a",IF(A19taxstdlife="",0,IF(AH$3&gt;(A19stdlife+$E1019),((INDEX('PTRM input'!$G$385:$P$434,A19offset,$E1019)-INDEX('PTRM input'!$G$277:$P$326,A19offset,$E1019))*OFFSET($F$7,0,$E1019))-SUM($G1019:AG1019),(((INDEX('PTRM input'!$G$385:$P$434,A19offset,$E1019)-INDEX('PTRM input'!$G$277:$P$326,A19offset,$E1019))*OFFSET($F$7,0,$E1019))-SUM($G1019:AG1019))*(OFFSET('PTRM input'!$G$477,0,$E1019-1)/A19taxstdlife))))</f>
        <v>0</v>
      </c>
      <c r="AI1019" s="251">
        <f ca="1">IF(A19taxstdlife="n/a","n/a",IF(A19taxstdlife="",0,IF(AI$3&gt;(A19stdlife+$E1019),((INDEX('PTRM input'!$G$385:$P$434,A19offset,$E1019)-INDEX('PTRM input'!$G$277:$P$326,A19offset,$E1019))*OFFSET($F$7,0,$E1019))-SUM($G1019:AH1019),(((INDEX('PTRM input'!$G$385:$P$434,A19offset,$E1019)-INDEX('PTRM input'!$G$277:$P$326,A19offset,$E1019))*OFFSET($F$7,0,$E1019))-SUM($G1019:AH1019))*(OFFSET('PTRM input'!$G$477,0,$E1019-1)/A19taxstdlife))))</f>
        <v>0</v>
      </c>
      <c r="AJ1019" s="251">
        <f ca="1">IF(A19taxstdlife="n/a","n/a",IF(A19taxstdlife="",0,IF(AJ$3&gt;(A19stdlife+$E1019),((INDEX('PTRM input'!$G$385:$P$434,A19offset,$E1019)-INDEX('PTRM input'!$G$277:$P$326,A19offset,$E1019))*OFFSET($F$7,0,$E1019))-SUM($G1019:AI1019),(((INDEX('PTRM input'!$G$385:$P$434,A19offset,$E1019)-INDEX('PTRM input'!$G$277:$P$326,A19offset,$E1019))*OFFSET($F$7,0,$E1019))-SUM($G1019:AI1019))*(OFFSET('PTRM input'!$G$477,0,$E1019-1)/A19taxstdlife))))</f>
        <v>0</v>
      </c>
      <c r="AK1019" s="251">
        <f ca="1">IF(A19taxstdlife="n/a","n/a",IF(A19taxstdlife="",0,IF(AK$3&gt;(A19stdlife+$E1019),((INDEX('PTRM input'!$G$385:$P$434,A19offset,$E1019)-INDEX('PTRM input'!$G$277:$P$326,A19offset,$E1019))*OFFSET($F$7,0,$E1019))-SUM($G1019:AJ1019),(((INDEX('PTRM input'!$G$385:$P$434,A19offset,$E1019)-INDEX('PTRM input'!$G$277:$P$326,A19offset,$E1019))*OFFSET($F$7,0,$E1019))-SUM($G1019:AJ1019))*(OFFSET('PTRM input'!$G$477,0,$E1019-1)/A19taxstdlife))))</f>
        <v>0</v>
      </c>
      <c r="AL1019" s="251">
        <f ca="1">IF(A19taxstdlife="n/a","n/a",IF(A19taxstdlife="",0,IF(AL$3&gt;(A19stdlife+$E1019),((INDEX('PTRM input'!$G$385:$P$434,A19offset,$E1019)-INDEX('PTRM input'!$G$277:$P$326,A19offset,$E1019))*OFFSET($F$7,0,$E1019))-SUM($G1019:AK1019),(((INDEX('PTRM input'!$G$385:$P$434,A19offset,$E1019)-INDEX('PTRM input'!$G$277:$P$326,A19offset,$E1019))*OFFSET($F$7,0,$E1019))-SUM($G1019:AK1019))*(OFFSET('PTRM input'!$G$477,0,$E1019-1)/A19taxstdlife))))</f>
        <v>0</v>
      </c>
      <c r="AM1019" s="251">
        <f ca="1">IF(A19taxstdlife="n/a","n/a",IF(A19taxstdlife="",0,IF(AM$3&gt;(A19stdlife+$E1019),((INDEX('PTRM input'!$G$385:$P$434,A19offset,$E1019)-INDEX('PTRM input'!$G$277:$P$326,A19offset,$E1019))*OFFSET($F$7,0,$E1019))-SUM($G1019:AL1019),(((INDEX('PTRM input'!$G$385:$P$434,A19offset,$E1019)-INDEX('PTRM input'!$G$277:$P$326,A19offset,$E1019))*OFFSET($F$7,0,$E1019))-SUM($G1019:AL1019))*(OFFSET('PTRM input'!$G$477,0,$E1019-1)/A19taxstdlife))))</f>
        <v>0</v>
      </c>
      <c r="AN1019" s="251">
        <f ca="1">IF(A19taxstdlife="n/a","n/a",IF(A19taxstdlife="",0,IF(AN$3&gt;(A19stdlife+$E1019),((INDEX('PTRM input'!$G$385:$P$434,A19offset,$E1019)-INDEX('PTRM input'!$G$277:$P$326,A19offset,$E1019))*OFFSET($F$7,0,$E1019))-SUM($G1019:AM1019),(((INDEX('PTRM input'!$G$385:$P$434,A19offset,$E1019)-INDEX('PTRM input'!$G$277:$P$326,A19offset,$E1019))*OFFSET($F$7,0,$E1019))-SUM($G1019:AM1019))*(OFFSET('PTRM input'!$G$477,0,$E1019-1)/A19taxstdlife))))</f>
        <v>0</v>
      </c>
      <c r="AO1019" s="251">
        <f ca="1">IF(A19taxstdlife="n/a","n/a",IF(A19taxstdlife="",0,IF(AO$3&gt;(A19stdlife+$E1019),((INDEX('PTRM input'!$G$385:$P$434,A19offset,$E1019)-INDEX('PTRM input'!$G$277:$P$326,A19offset,$E1019))*OFFSET($F$7,0,$E1019))-SUM($G1019:AN1019),(((INDEX('PTRM input'!$G$385:$P$434,A19offset,$E1019)-INDEX('PTRM input'!$G$277:$P$326,A19offset,$E1019))*OFFSET($F$7,0,$E1019))-SUM($G1019:AN1019))*(OFFSET('PTRM input'!$G$477,0,$E1019-1)/A19taxstdlife))))</f>
        <v>0</v>
      </c>
      <c r="AP1019" s="251">
        <f ca="1">IF(A19taxstdlife="n/a","n/a",IF(A19taxstdlife="",0,IF(AP$3&gt;(A19stdlife+$E1019),((INDEX('PTRM input'!$G$385:$P$434,A19offset,$E1019)-INDEX('PTRM input'!$G$277:$P$326,A19offset,$E1019))*OFFSET($F$7,0,$E1019))-SUM($G1019:AO1019),(((INDEX('PTRM input'!$G$385:$P$434,A19offset,$E1019)-INDEX('PTRM input'!$G$277:$P$326,A19offset,$E1019))*OFFSET($F$7,0,$E1019))-SUM($G1019:AO1019))*(OFFSET('PTRM input'!$G$477,0,$E1019-1)/A19taxstdlife))))</f>
        <v>0</v>
      </c>
      <c r="AQ1019" s="251">
        <f ca="1">IF(A19taxstdlife="n/a","n/a",IF(A19taxstdlife="",0,IF(AQ$3&gt;(A19stdlife+$E1019),((INDEX('PTRM input'!$G$385:$P$434,A19offset,$E1019)-INDEX('PTRM input'!$G$277:$P$326,A19offset,$E1019))*OFFSET($F$7,0,$E1019))-SUM($G1019:AP1019),(((INDEX('PTRM input'!$G$385:$P$434,A19offset,$E1019)-INDEX('PTRM input'!$G$277:$P$326,A19offset,$E1019))*OFFSET($F$7,0,$E1019))-SUM($G1019:AP1019))*(OFFSET('PTRM input'!$G$477,0,$E1019-1)/A19taxstdlife))))</f>
        <v>0</v>
      </c>
      <c r="AR1019" s="251">
        <f ca="1">IF(A19taxstdlife="n/a","n/a",IF(A19taxstdlife="",0,IF(AR$3&gt;(A19stdlife+$E1019),((INDEX('PTRM input'!$G$385:$P$434,A19offset,$E1019)-INDEX('PTRM input'!$G$277:$P$326,A19offset,$E1019))*OFFSET($F$7,0,$E1019))-SUM($G1019:AQ1019),(((INDEX('PTRM input'!$G$385:$P$434,A19offset,$E1019)-INDEX('PTRM input'!$G$277:$P$326,A19offset,$E1019))*OFFSET($F$7,0,$E1019))-SUM($G1019:AQ1019))*(OFFSET('PTRM input'!$G$477,0,$E1019-1)/A19taxstdlife))))</f>
        <v>0</v>
      </c>
      <c r="AS1019" s="251">
        <f ca="1">IF(A19taxstdlife="n/a","n/a",IF(A19taxstdlife="",0,IF(AS$3&gt;(A19stdlife+$E1019),((INDEX('PTRM input'!$G$385:$P$434,A19offset,$E1019)-INDEX('PTRM input'!$G$277:$P$326,A19offset,$E1019))*OFFSET($F$7,0,$E1019))-SUM($G1019:AR1019),(((INDEX('PTRM input'!$G$385:$P$434,A19offset,$E1019)-INDEX('PTRM input'!$G$277:$P$326,A19offset,$E1019))*OFFSET($F$7,0,$E1019))-SUM($G1019:AR1019))*(OFFSET('PTRM input'!$G$477,0,$E1019-1)/A19taxstdlife))))</f>
        <v>0</v>
      </c>
      <c r="AT1019" s="251">
        <f ca="1">IF(A19taxstdlife="n/a","n/a",IF(A19taxstdlife="",0,IF(AT$3&gt;(A19stdlife+$E1019),((INDEX('PTRM input'!$G$385:$P$434,A19offset,$E1019)-INDEX('PTRM input'!$G$277:$P$326,A19offset,$E1019))*OFFSET($F$7,0,$E1019))-SUM($G1019:AS1019),(((INDEX('PTRM input'!$G$385:$P$434,A19offset,$E1019)-INDEX('PTRM input'!$G$277:$P$326,A19offset,$E1019))*OFFSET($F$7,0,$E1019))-SUM($G1019:AS1019))*(OFFSET('PTRM input'!$G$477,0,$E1019-1)/A19taxstdlife))))</f>
        <v>0</v>
      </c>
      <c r="AU1019" s="251">
        <f ca="1">IF(A19taxstdlife="n/a","n/a",IF(A19taxstdlife="",0,IF(AU$3&gt;(A19stdlife+$E1019),((INDEX('PTRM input'!$G$385:$P$434,A19offset,$E1019)-INDEX('PTRM input'!$G$277:$P$326,A19offset,$E1019))*OFFSET($F$7,0,$E1019))-SUM($G1019:AT1019),(((INDEX('PTRM input'!$G$385:$P$434,A19offset,$E1019)-INDEX('PTRM input'!$G$277:$P$326,A19offset,$E1019))*OFFSET($F$7,0,$E1019))-SUM($G1019:AT1019))*(OFFSET('PTRM input'!$G$477,0,$E1019-1)/A19taxstdlife))))</f>
        <v>0</v>
      </c>
      <c r="AV1019" s="251">
        <f ca="1">IF(A19taxstdlife="n/a","n/a",IF(A19taxstdlife="",0,IF(AV$3&gt;(A19stdlife+$E1019),((INDEX('PTRM input'!$G$385:$P$434,A19offset,$E1019)-INDEX('PTRM input'!$G$277:$P$326,A19offset,$E1019))*OFFSET($F$7,0,$E1019))-SUM($G1019:AU1019),(((INDEX('PTRM input'!$G$385:$P$434,A19offset,$E1019)-INDEX('PTRM input'!$G$277:$P$326,A19offset,$E1019))*OFFSET($F$7,0,$E1019))-SUM($G1019:AU1019))*(OFFSET('PTRM input'!$G$477,0,$E1019-1)/A19taxstdlife))))</f>
        <v>0</v>
      </c>
      <c r="AW1019" s="251">
        <f ca="1">IF(A19taxstdlife="n/a","n/a",IF(A19taxstdlife="",0,IF(AW$3&gt;(A19stdlife+$E1019),((INDEX('PTRM input'!$G$385:$P$434,A19offset,$E1019)-INDEX('PTRM input'!$G$277:$P$326,A19offset,$E1019))*OFFSET($F$7,0,$E1019))-SUM($G1019:AV1019),(((INDEX('PTRM input'!$G$385:$P$434,A19offset,$E1019)-INDEX('PTRM input'!$G$277:$P$326,A19offset,$E1019))*OFFSET($F$7,0,$E1019))-SUM($G1019:AV1019))*(OFFSET('PTRM input'!$G$477,0,$E1019-1)/A19taxstdlife))))</f>
        <v>0</v>
      </c>
      <c r="AX1019" s="251">
        <f ca="1">IF(A19taxstdlife="n/a","n/a",IF(A19taxstdlife="",0,IF(AX$3&gt;(A19stdlife+$E1019),((INDEX('PTRM input'!$G$385:$P$434,A19offset,$E1019)-INDEX('PTRM input'!$G$277:$P$326,A19offset,$E1019))*OFFSET($F$7,0,$E1019))-SUM($G1019:AW1019),(((INDEX('PTRM input'!$G$385:$P$434,A19offset,$E1019)-INDEX('PTRM input'!$G$277:$P$326,A19offset,$E1019))*OFFSET($F$7,0,$E1019))-SUM($G1019:AW1019))*(OFFSET('PTRM input'!$G$477,0,$E1019-1)/A19taxstdlife))))</f>
        <v>0</v>
      </c>
      <c r="AY1019" s="251">
        <f ca="1">IF(A19taxstdlife="n/a","n/a",IF(A19taxstdlife="",0,IF(AY$3&gt;(A19stdlife+$E1019),((INDEX('PTRM input'!$G$385:$P$434,A19offset,$E1019)-INDEX('PTRM input'!$G$277:$P$326,A19offset,$E1019))*OFFSET($F$7,0,$E1019))-SUM($G1019:AX1019),(((INDEX('PTRM input'!$G$385:$P$434,A19offset,$E1019)-INDEX('PTRM input'!$G$277:$P$326,A19offset,$E1019))*OFFSET($F$7,0,$E1019))-SUM($G1019:AX1019))*(OFFSET('PTRM input'!$G$477,0,$E1019-1)/A19taxstdlife))))</f>
        <v>0</v>
      </c>
      <c r="AZ1019" s="251">
        <f ca="1">IF(A19taxstdlife="n/a","n/a",IF(A19taxstdlife="",0,IF(AZ$3&gt;(A19stdlife+$E1019),((INDEX('PTRM input'!$G$385:$P$434,A19offset,$E1019)-INDEX('PTRM input'!$G$277:$P$326,A19offset,$E1019))*OFFSET($F$7,0,$E1019))-SUM($G1019:AY1019),(((INDEX('PTRM input'!$G$385:$P$434,A19offset,$E1019)-INDEX('PTRM input'!$G$277:$P$326,A19offset,$E1019))*OFFSET($F$7,0,$E1019))-SUM($G1019:AY1019))*(OFFSET('PTRM input'!$G$477,0,$E1019-1)/A19taxstdlife))))</f>
        <v>0</v>
      </c>
      <c r="BA1019" s="251">
        <f ca="1">IF(A19taxstdlife="n/a","n/a",IF(A19taxstdlife="",0,IF(BA$3&gt;(A19stdlife+$E1019),((INDEX('PTRM input'!$G$385:$P$434,A19offset,$E1019)-INDEX('PTRM input'!$G$277:$P$326,A19offset,$E1019))*OFFSET($F$7,0,$E1019))-SUM($G1019:AZ1019),(((INDEX('PTRM input'!$G$385:$P$434,A19offset,$E1019)-INDEX('PTRM input'!$G$277:$P$326,A19offset,$E1019))*OFFSET($F$7,0,$E1019))-SUM($G1019:AZ1019))*(OFFSET('PTRM input'!$G$477,0,$E1019-1)/A19taxstdlife))))</f>
        <v>0</v>
      </c>
      <c r="BB1019" s="251">
        <f ca="1">IF(A19taxstdlife="n/a","n/a",IF(A19taxstdlife="",0,IF(BB$3&gt;(A19stdlife+$E1019),((INDEX('PTRM input'!$G$385:$P$434,A19offset,$E1019)-INDEX('PTRM input'!$G$277:$P$326,A19offset,$E1019))*OFFSET($F$7,0,$E1019))-SUM($G1019:BA1019),(((INDEX('PTRM input'!$G$385:$P$434,A19offset,$E1019)-INDEX('PTRM input'!$G$277:$P$326,A19offset,$E1019))*OFFSET($F$7,0,$E1019))-SUM($G1019:BA1019))*(OFFSET('PTRM input'!$G$477,0,$E1019-1)/A19taxstdlife))))</f>
        <v>0</v>
      </c>
      <c r="BC1019" s="251">
        <f ca="1">IF(A19taxstdlife="n/a","n/a",IF(A19taxstdlife="",0,IF(BC$3&gt;(A19stdlife+$E1019),((INDEX('PTRM input'!$G$385:$P$434,A19offset,$E1019)-INDEX('PTRM input'!$G$277:$P$326,A19offset,$E1019))*OFFSET($F$7,0,$E1019))-SUM($G1019:BB1019),(((INDEX('PTRM input'!$G$385:$P$434,A19offset,$E1019)-INDEX('PTRM input'!$G$277:$P$326,A19offset,$E1019))*OFFSET($F$7,0,$E1019))-SUM($G1019:BB1019))*(OFFSET('PTRM input'!$G$477,0,$E1019-1)/A19taxstdlife))))</f>
        <v>0</v>
      </c>
      <c r="BD1019" s="251">
        <f ca="1">IF(A19taxstdlife="n/a","n/a",IF(A19taxstdlife="",0,IF(BD$3&gt;(A19stdlife+$E1019),((INDEX('PTRM input'!$G$385:$P$434,A19offset,$E1019)-INDEX('PTRM input'!$G$277:$P$326,A19offset,$E1019))*OFFSET($F$7,0,$E1019))-SUM($G1019:BC1019),(((INDEX('PTRM input'!$G$385:$P$434,A19offset,$E1019)-INDEX('PTRM input'!$G$277:$P$326,A19offset,$E1019))*OFFSET($F$7,0,$E1019))-SUM($G1019:BC1019))*(OFFSET('PTRM input'!$G$477,0,$E1019-1)/A19taxstdlife))))</f>
        <v>0</v>
      </c>
      <c r="BE1019" s="251">
        <f ca="1">IF(A19taxstdlife="n/a","n/a",IF(A19taxstdlife="",0,IF(BE$3&gt;(A19stdlife+$E1019),((INDEX('PTRM input'!$G$385:$P$434,A19offset,$E1019)-INDEX('PTRM input'!$G$277:$P$326,A19offset,$E1019))*OFFSET($F$7,0,$E1019))-SUM($G1019:BD1019),(((INDEX('PTRM input'!$G$385:$P$434,A19offset,$E1019)-INDEX('PTRM input'!$G$277:$P$326,A19offset,$E1019))*OFFSET($F$7,0,$E1019))-SUM($G1019:BD1019))*(OFFSET('PTRM input'!$G$477,0,$E1019-1)/A19taxstdlife))))</f>
        <v>0</v>
      </c>
      <c r="BF1019" s="251">
        <f ca="1">IF(A19taxstdlife="n/a","n/a",IF(A19taxstdlife="",0,IF(BF$3&gt;(A19stdlife+$E1019),((INDEX('PTRM input'!$G$385:$P$434,A19offset,$E1019)-INDEX('PTRM input'!$G$277:$P$326,A19offset,$E1019))*OFFSET($F$7,0,$E1019))-SUM($G1019:BE1019),(((INDEX('PTRM input'!$G$385:$P$434,A19offset,$E1019)-INDEX('PTRM input'!$G$277:$P$326,A19offset,$E1019))*OFFSET($F$7,0,$E1019))-SUM($G1019:BE1019))*(OFFSET('PTRM input'!$G$477,0,$E1019-1)/A19taxstdlife))))</f>
        <v>0</v>
      </c>
      <c r="BG1019" s="251">
        <f ca="1">IF(A19taxstdlife="n/a","n/a",IF(A19taxstdlife="",0,IF(BG$3&gt;(A19stdlife+$E1019),((INDEX('PTRM input'!$G$385:$P$434,A19offset,$E1019)-INDEX('PTRM input'!$G$277:$P$326,A19offset,$E1019))*OFFSET($F$7,0,$E1019))-SUM($G1019:BF1019),(((INDEX('PTRM input'!$G$385:$P$434,A19offset,$E1019)-INDEX('PTRM input'!$G$277:$P$326,A19offset,$E1019))*OFFSET($F$7,0,$E1019))-SUM($G1019:BF1019))*(OFFSET('PTRM input'!$G$477,0,$E1019-1)/A19taxstdlife))))</f>
        <v>0</v>
      </c>
      <c r="BH1019" s="251">
        <f ca="1">IF(A19taxstdlife="n/a","n/a",IF(A19taxstdlife="",0,IF(BH$3&gt;(A19stdlife+$E1019),((INDEX('PTRM input'!$G$385:$P$434,A19offset,$E1019)-INDEX('PTRM input'!$G$277:$P$326,A19offset,$E1019))*OFFSET($F$7,0,$E1019))-SUM($G1019:BG1019),(((INDEX('PTRM input'!$G$385:$P$434,A19offset,$E1019)-INDEX('PTRM input'!$G$277:$P$326,A19offset,$E1019))*OFFSET($F$7,0,$E1019))-SUM($G1019:BG1019))*(OFFSET('PTRM input'!$G$477,0,$E1019-1)/A19taxstdlife))))</f>
        <v>0</v>
      </c>
      <c r="BI1019" s="251">
        <f ca="1">IF(A19taxstdlife="n/a","n/a",IF(A19taxstdlife="",0,IF(BI$3&gt;(A19stdlife+$E1019),((INDEX('PTRM input'!$G$385:$P$434,A19offset,$E1019)-INDEX('PTRM input'!$G$277:$P$326,A19offset,$E1019))*OFFSET($F$7,0,$E1019))-SUM($G1019:BH1019),(((INDEX('PTRM input'!$G$385:$P$434,A19offset,$E1019)-INDEX('PTRM input'!$G$277:$P$326,A19offset,$E1019))*OFFSET($F$7,0,$E1019))-SUM($G1019:BH1019))*(OFFSET('PTRM input'!$G$477,0,$E1019-1)/A19taxstdlife))))</f>
        <v>0</v>
      </c>
      <c r="BJ1019" s="116"/>
      <c r="BK1019" s="116"/>
      <c r="BL1019" s="116"/>
      <c r="BM1019" s="116"/>
    </row>
    <row r="1020" spans="1:65" ht="12.75" hidden="1" customHeight="1" outlineLevel="2">
      <c r="A1020" s="366"/>
      <c r="B1020" s="19"/>
      <c r="C1020" s="18"/>
      <c r="D1020" s="760"/>
      <c r="E1020" s="86">
        <v>5</v>
      </c>
      <c r="F1020" s="356"/>
      <c r="G1020" s="434"/>
      <c r="H1020" s="435"/>
      <c r="I1020" s="435"/>
      <c r="J1020" s="435"/>
      <c r="K1020" s="619"/>
      <c r="L1020" s="251">
        <f ca="1">IF(A19taxstdlife="n/a","n/a",IF(A19taxstdlife="",0,IF(L$3&gt;(A19stdlife+$E1020),((INDEX('PTRM input'!$G$385:$P$434,A19offset,$E1020)-INDEX('PTRM input'!$G$277:$P$326,A19offset,$E1020))*OFFSET($F$7,0,$E1020))-SUM($G1020:K1020),(((INDEX('PTRM input'!$G$385:$P$434,A19offset,$E1020)-INDEX('PTRM input'!$G$277:$P$326,A19offset,$E1020))*OFFSET($F$7,0,$E1020))-SUM($G1020:K1020))*(OFFSET('PTRM input'!$G$477,0,$E1020-1)/A19taxstdlife))))</f>
        <v>0</v>
      </c>
      <c r="M1020" s="251">
        <f ca="1">IF(A19taxstdlife="n/a","n/a",IF(A19taxstdlife="",0,IF(M$3&gt;(A19stdlife+$E1020),((INDEX('PTRM input'!$G$385:$P$434,A19offset,$E1020)-INDEX('PTRM input'!$G$277:$P$326,A19offset,$E1020))*OFFSET($F$7,0,$E1020))-SUM($G1020:L1020),(((INDEX('PTRM input'!$G$385:$P$434,A19offset,$E1020)-INDEX('PTRM input'!$G$277:$P$326,A19offset,$E1020))*OFFSET($F$7,0,$E1020))-SUM($G1020:L1020))*(OFFSET('PTRM input'!$G$477,0,$E1020-1)/A19taxstdlife))))</f>
        <v>0</v>
      </c>
      <c r="N1020" s="251">
        <f ca="1">IF(A19taxstdlife="n/a","n/a",IF(A19taxstdlife="",0,IF(N$3&gt;(A19stdlife+$E1020),((INDEX('PTRM input'!$G$385:$P$434,A19offset,$E1020)-INDEX('PTRM input'!$G$277:$P$326,A19offset,$E1020))*OFFSET($F$7,0,$E1020))-SUM($G1020:M1020),(((INDEX('PTRM input'!$G$385:$P$434,A19offset,$E1020)-INDEX('PTRM input'!$G$277:$P$326,A19offset,$E1020))*OFFSET($F$7,0,$E1020))-SUM($G1020:M1020))*(OFFSET('PTRM input'!$G$477,0,$E1020-1)/A19taxstdlife))))</f>
        <v>0</v>
      </c>
      <c r="O1020" s="251">
        <f ca="1">IF(A19taxstdlife="n/a","n/a",IF(A19taxstdlife="",0,IF(O$3&gt;(A19stdlife+$E1020),((INDEX('PTRM input'!$G$385:$P$434,A19offset,$E1020)-INDEX('PTRM input'!$G$277:$P$326,A19offset,$E1020))*OFFSET($F$7,0,$E1020))-SUM($G1020:N1020),(((INDEX('PTRM input'!$G$385:$P$434,A19offset,$E1020)-INDEX('PTRM input'!$G$277:$P$326,A19offset,$E1020))*OFFSET($F$7,0,$E1020))-SUM($G1020:N1020))*(OFFSET('PTRM input'!$G$477,0,$E1020-1)/A19taxstdlife))))</f>
        <v>0</v>
      </c>
      <c r="P1020" s="251">
        <f ca="1">IF(A19taxstdlife="n/a","n/a",IF(A19taxstdlife="",0,IF(P$3&gt;(A19stdlife+$E1020),((INDEX('PTRM input'!$G$385:$P$434,A19offset,$E1020)-INDEX('PTRM input'!$G$277:$P$326,A19offset,$E1020))*OFFSET($F$7,0,$E1020))-SUM($G1020:O1020),(((INDEX('PTRM input'!$G$385:$P$434,A19offset,$E1020)-INDEX('PTRM input'!$G$277:$P$326,A19offset,$E1020))*OFFSET($F$7,0,$E1020))-SUM($G1020:O1020))*(OFFSET('PTRM input'!$G$477,0,$E1020-1)/A19taxstdlife))))</f>
        <v>0</v>
      </c>
      <c r="Q1020" s="251">
        <f ca="1">IF(A19taxstdlife="n/a","n/a",IF(A19taxstdlife="",0,IF(Q$3&gt;(A19stdlife+$E1020),((INDEX('PTRM input'!$G$385:$P$434,A19offset,$E1020)-INDEX('PTRM input'!$G$277:$P$326,A19offset,$E1020))*OFFSET($F$7,0,$E1020))-SUM($G1020:P1020),(((INDEX('PTRM input'!$G$385:$P$434,A19offset,$E1020)-INDEX('PTRM input'!$G$277:$P$326,A19offset,$E1020))*OFFSET($F$7,0,$E1020))-SUM($G1020:P1020))*(OFFSET('PTRM input'!$G$477,0,$E1020-1)/A19taxstdlife))))</f>
        <v>0</v>
      </c>
      <c r="R1020" s="251">
        <f ca="1">IF(A19taxstdlife="n/a","n/a",IF(A19taxstdlife="",0,IF(R$3&gt;(A19stdlife+$E1020),((INDEX('PTRM input'!$G$385:$P$434,A19offset,$E1020)-INDEX('PTRM input'!$G$277:$P$326,A19offset,$E1020))*OFFSET($F$7,0,$E1020))-SUM($G1020:Q1020),(((INDEX('PTRM input'!$G$385:$P$434,A19offset,$E1020)-INDEX('PTRM input'!$G$277:$P$326,A19offset,$E1020))*OFFSET($F$7,0,$E1020))-SUM($G1020:Q1020))*(OFFSET('PTRM input'!$G$477,0,$E1020-1)/A19taxstdlife))))</f>
        <v>0</v>
      </c>
      <c r="S1020" s="251">
        <f ca="1">IF(A19taxstdlife="n/a","n/a",IF(A19taxstdlife="",0,IF(S$3&gt;(A19stdlife+$E1020),((INDEX('PTRM input'!$G$385:$P$434,A19offset,$E1020)-INDEX('PTRM input'!$G$277:$P$326,A19offset,$E1020))*OFFSET($F$7,0,$E1020))-SUM($G1020:R1020),(((INDEX('PTRM input'!$G$385:$P$434,A19offset,$E1020)-INDEX('PTRM input'!$G$277:$P$326,A19offset,$E1020))*OFFSET($F$7,0,$E1020))-SUM($G1020:R1020))*(OFFSET('PTRM input'!$G$477,0,$E1020-1)/A19taxstdlife))))</f>
        <v>0</v>
      </c>
      <c r="T1020" s="251">
        <f ca="1">IF(A19taxstdlife="n/a","n/a",IF(A19taxstdlife="",0,IF(T$3&gt;(A19stdlife+$E1020),((INDEX('PTRM input'!$G$385:$P$434,A19offset,$E1020)-INDEX('PTRM input'!$G$277:$P$326,A19offset,$E1020))*OFFSET($F$7,0,$E1020))-SUM($G1020:S1020),(((INDEX('PTRM input'!$G$385:$P$434,A19offset,$E1020)-INDEX('PTRM input'!$G$277:$P$326,A19offset,$E1020))*OFFSET($F$7,0,$E1020))-SUM($G1020:S1020))*(OFFSET('PTRM input'!$G$477,0,$E1020-1)/A19taxstdlife))))</f>
        <v>0</v>
      </c>
      <c r="U1020" s="251">
        <f ca="1">IF(A19taxstdlife="n/a","n/a",IF(A19taxstdlife="",0,IF(U$3&gt;(A19stdlife+$E1020),((INDEX('PTRM input'!$G$385:$P$434,A19offset,$E1020)-INDEX('PTRM input'!$G$277:$P$326,A19offset,$E1020))*OFFSET($F$7,0,$E1020))-SUM($G1020:T1020),(((INDEX('PTRM input'!$G$385:$P$434,A19offset,$E1020)-INDEX('PTRM input'!$G$277:$P$326,A19offset,$E1020))*OFFSET($F$7,0,$E1020))-SUM($G1020:T1020))*(OFFSET('PTRM input'!$G$477,0,$E1020-1)/A19taxstdlife))))</f>
        <v>0</v>
      </c>
      <c r="V1020" s="251">
        <f ca="1">IF(A19taxstdlife="n/a","n/a",IF(A19taxstdlife="",0,IF(V$3&gt;(A19stdlife+$E1020),((INDEX('PTRM input'!$G$385:$P$434,A19offset,$E1020)-INDEX('PTRM input'!$G$277:$P$326,A19offset,$E1020))*OFFSET($F$7,0,$E1020))-SUM($G1020:U1020),(((INDEX('PTRM input'!$G$385:$P$434,A19offset,$E1020)-INDEX('PTRM input'!$G$277:$P$326,A19offset,$E1020))*OFFSET($F$7,0,$E1020))-SUM($G1020:U1020))*(OFFSET('PTRM input'!$G$477,0,$E1020-1)/A19taxstdlife))))</f>
        <v>0</v>
      </c>
      <c r="W1020" s="251">
        <f ca="1">IF(A19taxstdlife="n/a","n/a",IF(A19taxstdlife="",0,IF(W$3&gt;(A19stdlife+$E1020),((INDEX('PTRM input'!$G$385:$P$434,A19offset,$E1020)-INDEX('PTRM input'!$G$277:$P$326,A19offset,$E1020))*OFFSET($F$7,0,$E1020))-SUM($G1020:V1020),(((INDEX('PTRM input'!$G$385:$P$434,A19offset,$E1020)-INDEX('PTRM input'!$G$277:$P$326,A19offset,$E1020))*OFFSET($F$7,0,$E1020))-SUM($G1020:V1020))*(OFFSET('PTRM input'!$G$477,0,$E1020-1)/A19taxstdlife))))</f>
        <v>0</v>
      </c>
      <c r="X1020" s="251">
        <f ca="1">IF(A19taxstdlife="n/a","n/a",IF(A19taxstdlife="",0,IF(X$3&gt;(A19stdlife+$E1020),((INDEX('PTRM input'!$G$385:$P$434,A19offset,$E1020)-INDEX('PTRM input'!$G$277:$P$326,A19offset,$E1020))*OFFSET($F$7,0,$E1020))-SUM($G1020:W1020),(((INDEX('PTRM input'!$G$385:$P$434,A19offset,$E1020)-INDEX('PTRM input'!$G$277:$P$326,A19offset,$E1020))*OFFSET($F$7,0,$E1020))-SUM($G1020:W1020))*(OFFSET('PTRM input'!$G$477,0,$E1020-1)/A19taxstdlife))))</f>
        <v>0</v>
      </c>
      <c r="Y1020" s="251">
        <f ca="1">IF(A19taxstdlife="n/a","n/a",IF(A19taxstdlife="",0,IF(Y$3&gt;(A19stdlife+$E1020),((INDEX('PTRM input'!$G$385:$P$434,A19offset,$E1020)-INDEX('PTRM input'!$G$277:$P$326,A19offset,$E1020))*OFFSET($F$7,0,$E1020))-SUM($G1020:X1020),(((INDEX('PTRM input'!$G$385:$P$434,A19offset,$E1020)-INDEX('PTRM input'!$G$277:$P$326,A19offset,$E1020))*OFFSET($F$7,0,$E1020))-SUM($G1020:X1020))*(OFFSET('PTRM input'!$G$477,0,$E1020-1)/A19taxstdlife))))</f>
        <v>0</v>
      </c>
      <c r="Z1020" s="251">
        <f ca="1">IF(A19taxstdlife="n/a","n/a",IF(A19taxstdlife="",0,IF(Z$3&gt;(A19stdlife+$E1020),((INDEX('PTRM input'!$G$385:$P$434,A19offset,$E1020)-INDEX('PTRM input'!$G$277:$P$326,A19offset,$E1020))*OFFSET($F$7,0,$E1020))-SUM($G1020:Y1020),(((INDEX('PTRM input'!$G$385:$P$434,A19offset,$E1020)-INDEX('PTRM input'!$G$277:$P$326,A19offset,$E1020))*OFFSET($F$7,0,$E1020))-SUM($G1020:Y1020))*(OFFSET('PTRM input'!$G$477,0,$E1020-1)/A19taxstdlife))))</f>
        <v>0</v>
      </c>
      <c r="AA1020" s="251">
        <f ca="1">IF(A19taxstdlife="n/a","n/a",IF(A19taxstdlife="",0,IF(AA$3&gt;(A19stdlife+$E1020),((INDEX('PTRM input'!$G$385:$P$434,A19offset,$E1020)-INDEX('PTRM input'!$G$277:$P$326,A19offset,$E1020))*OFFSET($F$7,0,$E1020))-SUM($G1020:Z1020),(((INDEX('PTRM input'!$G$385:$P$434,A19offset,$E1020)-INDEX('PTRM input'!$G$277:$P$326,A19offset,$E1020))*OFFSET($F$7,0,$E1020))-SUM($G1020:Z1020))*(OFFSET('PTRM input'!$G$477,0,$E1020-1)/A19taxstdlife))))</f>
        <v>0</v>
      </c>
      <c r="AB1020" s="251">
        <f ca="1">IF(A19taxstdlife="n/a","n/a",IF(A19taxstdlife="",0,IF(AB$3&gt;(A19stdlife+$E1020),((INDEX('PTRM input'!$G$385:$P$434,A19offset,$E1020)-INDEX('PTRM input'!$G$277:$P$326,A19offset,$E1020))*OFFSET($F$7,0,$E1020))-SUM($G1020:AA1020),(((INDEX('PTRM input'!$G$385:$P$434,A19offset,$E1020)-INDEX('PTRM input'!$G$277:$P$326,A19offset,$E1020))*OFFSET($F$7,0,$E1020))-SUM($G1020:AA1020))*(OFFSET('PTRM input'!$G$477,0,$E1020-1)/A19taxstdlife))))</f>
        <v>0</v>
      </c>
      <c r="AC1020" s="251">
        <f ca="1">IF(A19taxstdlife="n/a","n/a",IF(A19taxstdlife="",0,IF(AC$3&gt;(A19stdlife+$E1020),((INDEX('PTRM input'!$G$385:$P$434,A19offset,$E1020)-INDEX('PTRM input'!$G$277:$P$326,A19offset,$E1020))*OFFSET($F$7,0,$E1020))-SUM($G1020:AB1020),(((INDEX('PTRM input'!$G$385:$P$434,A19offset,$E1020)-INDEX('PTRM input'!$G$277:$P$326,A19offset,$E1020))*OFFSET($F$7,0,$E1020))-SUM($G1020:AB1020))*(OFFSET('PTRM input'!$G$477,0,$E1020-1)/A19taxstdlife))))</f>
        <v>0</v>
      </c>
      <c r="AD1020" s="251">
        <f ca="1">IF(A19taxstdlife="n/a","n/a",IF(A19taxstdlife="",0,IF(AD$3&gt;(A19stdlife+$E1020),((INDEX('PTRM input'!$G$385:$P$434,A19offset,$E1020)-INDEX('PTRM input'!$G$277:$P$326,A19offset,$E1020))*OFFSET($F$7,0,$E1020))-SUM($G1020:AC1020),(((INDEX('PTRM input'!$G$385:$P$434,A19offset,$E1020)-INDEX('PTRM input'!$G$277:$P$326,A19offset,$E1020))*OFFSET($F$7,0,$E1020))-SUM($G1020:AC1020))*(OFFSET('PTRM input'!$G$477,0,$E1020-1)/A19taxstdlife))))</f>
        <v>0</v>
      </c>
      <c r="AE1020" s="251">
        <f ca="1">IF(A19taxstdlife="n/a","n/a",IF(A19taxstdlife="",0,IF(AE$3&gt;(A19stdlife+$E1020),((INDEX('PTRM input'!$G$385:$P$434,A19offset,$E1020)-INDEX('PTRM input'!$G$277:$P$326,A19offset,$E1020))*OFFSET($F$7,0,$E1020))-SUM($G1020:AD1020),(((INDEX('PTRM input'!$G$385:$P$434,A19offset,$E1020)-INDEX('PTRM input'!$G$277:$P$326,A19offset,$E1020))*OFFSET($F$7,0,$E1020))-SUM($G1020:AD1020))*(OFFSET('PTRM input'!$G$477,0,$E1020-1)/A19taxstdlife))))</f>
        <v>0</v>
      </c>
      <c r="AF1020" s="251">
        <f ca="1">IF(A19taxstdlife="n/a","n/a",IF(A19taxstdlife="",0,IF(AF$3&gt;(A19stdlife+$E1020),((INDEX('PTRM input'!$G$385:$P$434,A19offset,$E1020)-INDEX('PTRM input'!$G$277:$P$326,A19offset,$E1020))*OFFSET($F$7,0,$E1020))-SUM($G1020:AE1020),(((INDEX('PTRM input'!$G$385:$P$434,A19offset,$E1020)-INDEX('PTRM input'!$G$277:$P$326,A19offset,$E1020))*OFFSET($F$7,0,$E1020))-SUM($G1020:AE1020))*(OFFSET('PTRM input'!$G$477,0,$E1020-1)/A19taxstdlife))))</f>
        <v>0</v>
      </c>
      <c r="AG1020" s="251">
        <f ca="1">IF(A19taxstdlife="n/a","n/a",IF(A19taxstdlife="",0,IF(AG$3&gt;(A19stdlife+$E1020),((INDEX('PTRM input'!$G$385:$P$434,A19offset,$E1020)-INDEX('PTRM input'!$G$277:$P$326,A19offset,$E1020))*OFFSET($F$7,0,$E1020))-SUM($G1020:AF1020),(((INDEX('PTRM input'!$G$385:$P$434,A19offset,$E1020)-INDEX('PTRM input'!$G$277:$P$326,A19offset,$E1020))*OFFSET($F$7,0,$E1020))-SUM($G1020:AF1020))*(OFFSET('PTRM input'!$G$477,0,$E1020-1)/A19taxstdlife))))</f>
        <v>0</v>
      </c>
      <c r="AH1020" s="251">
        <f ca="1">IF(A19taxstdlife="n/a","n/a",IF(A19taxstdlife="",0,IF(AH$3&gt;(A19stdlife+$E1020),((INDEX('PTRM input'!$G$385:$P$434,A19offset,$E1020)-INDEX('PTRM input'!$G$277:$P$326,A19offset,$E1020))*OFFSET($F$7,0,$E1020))-SUM($G1020:AG1020),(((INDEX('PTRM input'!$G$385:$P$434,A19offset,$E1020)-INDEX('PTRM input'!$G$277:$P$326,A19offset,$E1020))*OFFSET($F$7,0,$E1020))-SUM($G1020:AG1020))*(OFFSET('PTRM input'!$G$477,0,$E1020-1)/A19taxstdlife))))</f>
        <v>0</v>
      </c>
      <c r="AI1020" s="251">
        <f ca="1">IF(A19taxstdlife="n/a","n/a",IF(A19taxstdlife="",0,IF(AI$3&gt;(A19stdlife+$E1020),((INDEX('PTRM input'!$G$385:$P$434,A19offset,$E1020)-INDEX('PTRM input'!$G$277:$P$326,A19offset,$E1020))*OFFSET($F$7,0,$E1020))-SUM($G1020:AH1020),(((INDEX('PTRM input'!$G$385:$P$434,A19offset,$E1020)-INDEX('PTRM input'!$G$277:$P$326,A19offset,$E1020))*OFFSET($F$7,0,$E1020))-SUM($G1020:AH1020))*(OFFSET('PTRM input'!$G$477,0,$E1020-1)/A19taxstdlife))))</f>
        <v>0</v>
      </c>
      <c r="AJ1020" s="251">
        <f ca="1">IF(A19taxstdlife="n/a","n/a",IF(A19taxstdlife="",0,IF(AJ$3&gt;(A19stdlife+$E1020),((INDEX('PTRM input'!$G$385:$P$434,A19offset,$E1020)-INDEX('PTRM input'!$G$277:$P$326,A19offset,$E1020))*OFFSET($F$7,0,$E1020))-SUM($G1020:AI1020),(((INDEX('PTRM input'!$G$385:$P$434,A19offset,$E1020)-INDEX('PTRM input'!$G$277:$P$326,A19offset,$E1020))*OFFSET($F$7,0,$E1020))-SUM($G1020:AI1020))*(OFFSET('PTRM input'!$G$477,0,$E1020-1)/A19taxstdlife))))</f>
        <v>0</v>
      </c>
      <c r="AK1020" s="251">
        <f ca="1">IF(A19taxstdlife="n/a","n/a",IF(A19taxstdlife="",0,IF(AK$3&gt;(A19stdlife+$E1020),((INDEX('PTRM input'!$G$385:$P$434,A19offset,$E1020)-INDEX('PTRM input'!$G$277:$P$326,A19offset,$E1020))*OFFSET($F$7,0,$E1020))-SUM($G1020:AJ1020),(((INDEX('PTRM input'!$G$385:$P$434,A19offset,$E1020)-INDEX('PTRM input'!$G$277:$P$326,A19offset,$E1020))*OFFSET($F$7,0,$E1020))-SUM($G1020:AJ1020))*(OFFSET('PTRM input'!$G$477,0,$E1020-1)/A19taxstdlife))))</f>
        <v>0</v>
      </c>
      <c r="AL1020" s="251">
        <f ca="1">IF(A19taxstdlife="n/a","n/a",IF(A19taxstdlife="",0,IF(AL$3&gt;(A19stdlife+$E1020),((INDEX('PTRM input'!$G$385:$P$434,A19offset,$E1020)-INDEX('PTRM input'!$G$277:$P$326,A19offset,$E1020))*OFFSET($F$7,0,$E1020))-SUM($G1020:AK1020),(((INDEX('PTRM input'!$G$385:$P$434,A19offset,$E1020)-INDEX('PTRM input'!$G$277:$P$326,A19offset,$E1020))*OFFSET($F$7,0,$E1020))-SUM($G1020:AK1020))*(OFFSET('PTRM input'!$G$477,0,$E1020-1)/A19taxstdlife))))</f>
        <v>0</v>
      </c>
      <c r="AM1020" s="251">
        <f ca="1">IF(A19taxstdlife="n/a","n/a",IF(A19taxstdlife="",0,IF(AM$3&gt;(A19stdlife+$E1020),((INDEX('PTRM input'!$G$385:$P$434,A19offset,$E1020)-INDEX('PTRM input'!$G$277:$P$326,A19offset,$E1020))*OFFSET($F$7,0,$E1020))-SUM($G1020:AL1020),(((INDEX('PTRM input'!$G$385:$P$434,A19offset,$E1020)-INDEX('PTRM input'!$G$277:$P$326,A19offset,$E1020))*OFFSET($F$7,0,$E1020))-SUM($G1020:AL1020))*(OFFSET('PTRM input'!$G$477,0,$E1020-1)/A19taxstdlife))))</f>
        <v>0</v>
      </c>
      <c r="AN1020" s="251">
        <f ca="1">IF(A19taxstdlife="n/a","n/a",IF(A19taxstdlife="",0,IF(AN$3&gt;(A19stdlife+$E1020),((INDEX('PTRM input'!$G$385:$P$434,A19offset,$E1020)-INDEX('PTRM input'!$G$277:$P$326,A19offset,$E1020))*OFFSET($F$7,0,$E1020))-SUM($G1020:AM1020),(((INDEX('PTRM input'!$G$385:$P$434,A19offset,$E1020)-INDEX('PTRM input'!$G$277:$P$326,A19offset,$E1020))*OFFSET($F$7,0,$E1020))-SUM($G1020:AM1020))*(OFFSET('PTRM input'!$G$477,0,$E1020-1)/A19taxstdlife))))</f>
        <v>0</v>
      </c>
      <c r="AO1020" s="251">
        <f ca="1">IF(A19taxstdlife="n/a","n/a",IF(A19taxstdlife="",0,IF(AO$3&gt;(A19stdlife+$E1020),((INDEX('PTRM input'!$G$385:$P$434,A19offset,$E1020)-INDEX('PTRM input'!$G$277:$P$326,A19offset,$E1020))*OFFSET($F$7,0,$E1020))-SUM($G1020:AN1020),(((INDEX('PTRM input'!$G$385:$P$434,A19offset,$E1020)-INDEX('PTRM input'!$G$277:$P$326,A19offset,$E1020))*OFFSET($F$7,0,$E1020))-SUM($G1020:AN1020))*(OFFSET('PTRM input'!$G$477,0,$E1020-1)/A19taxstdlife))))</f>
        <v>0</v>
      </c>
      <c r="AP1020" s="251">
        <f ca="1">IF(A19taxstdlife="n/a","n/a",IF(A19taxstdlife="",0,IF(AP$3&gt;(A19stdlife+$E1020),((INDEX('PTRM input'!$G$385:$P$434,A19offset,$E1020)-INDEX('PTRM input'!$G$277:$P$326,A19offset,$E1020))*OFFSET($F$7,0,$E1020))-SUM($G1020:AO1020),(((INDEX('PTRM input'!$G$385:$P$434,A19offset,$E1020)-INDEX('PTRM input'!$G$277:$P$326,A19offset,$E1020))*OFFSET($F$7,0,$E1020))-SUM($G1020:AO1020))*(OFFSET('PTRM input'!$G$477,0,$E1020-1)/A19taxstdlife))))</f>
        <v>0</v>
      </c>
      <c r="AQ1020" s="251">
        <f ca="1">IF(A19taxstdlife="n/a","n/a",IF(A19taxstdlife="",0,IF(AQ$3&gt;(A19stdlife+$E1020),((INDEX('PTRM input'!$G$385:$P$434,A19offset,$E1020)-INDEX('PTRM input'!$G$277:$P$326,A19offset,$E1020))*OFFSET($F$7,0,$E1020))-SUM($G1020:AP1020),(((INDEX('PTRM input'!$G$385:$P$434,A19offset,$E1020)-INDEX('PTRM input'!$G$277:$P$326,A19offset,$E1020))*OFFSET($F$7,0,$E1020))-SUM($G1020:AP1020))*(OFFSET('PTRM input'!$G$477,0,$E1020-1)/A19taxstdlife))))</f>
        <v>0</v>
      </c>
      <c r="AR1020" s="251">
        <f ca="1">IF(A19taxstdlife="n/a","n/a",IF(A19taxstdlife="",0,IF(AR$3&gt;(A19stdlife+$E1020),((INDEX('PTRM input'!$G$385:$P$434,A19offset,$E1020)-INDEX('PTRM input'!$G$277:$P$326,A19offset,$E1020))*OFFSET($F$7,0,$E1020))-SUM($G1020:AQ1020),(((INDEX('PTRM input'!$G$385:$P$434,A19offset,$E1020)-INDEX('PTRM input'!$G$277:$P$326,A19offset,$E1020))*OFFSET($F$7,0,$E1020))-SUM($G1020:AQ1020))*(OFFSET('PTRM input'!$G$477,0,$E1020-1)/A19taxstdlife))))</f>
        <v>0</v>
      </c>
      <c r="AS1020" s="251">
        <f ca="1">IF(A19taxstdlife="n/a","n/a",IF(A19taxstdlife="",0,IF(AS$3&gt;(A19stdlife+$E1020),((INDEX('PTRM input'!$G$385:$P$434,A19offset,$E1020)-INDEX('PTRM input'!$G$277:$P$326,A19offset,$E1020))*OFFSET($F$7,0,$E1020))-SUM($G1020:AR1020),(((INDEX('PTRM input'!$G$385:$P$434,A19offset,$E1020)-INDEX('PTRM input'!$G$277:$P$326,A19offset,$E1020))*OFFSET($F$7,0,$E1020))-SUM($G1020:AR1020))*(OFFSET('PTRM input'!$G$477,0,$E1020-1)/A19taxstdlife))))</f>
        <v>0</v>
      </c>
      <c r="AT1020" s="251">
        <f ca="1">IF(A19taxstdlife="n/a","n/a",IF(A19taxstdlife="",0,IF(AT$3&gt;(A19stdlife+$E1020),((INDEX('PTRM input'!$G$385:$P$434,A19offset,$E1020)-INDEX('PTRM input'!$G$277:$P$326,A19offset,$E1020))*OFFSET($F$7,0,$E1020))-SUM($G1020:AS1020),(((INDEX('PTRM input'!$G$385:$P$434,A19offset,$E1020)-INDEX('PTRM input'!$G$277:$P$326,A19offset,$E1020))*OFFSET($F$7,0,$E1020))-SUM($G1020:AS1020))*(OFFSET('PTRM input'!$G$477,0,$E1020-1)/A19taxstdlife))))</f>
        <v>0</v>
      </c>
      <c r="AU1020" s="251">
        <f ca="1">IF(A19taxstdlife="n/a","n/a",IF(A19taxstdlife="",0,IF(AU$3&gt;(A19stdlife+$E1020),((INDEX('PTRM input'!$G$385:$P$434,A19offset,$E1020)-INDEX('PTRM input'!$G$277:$P$326,A19offset,$E1020))*OFFSET($F$7,0,$E1020))-SUM($G1020:AT1020),(((INDEX('PTRM input'!$G$385:$P$434,A19offset,$E1020)-INDEX('PTRM input'!$G$277:$P$326,A19offset,$E1020))*OFFSET($F$7,0,$E1020))-SUM($G1020:AT1020))*(OFFSET('PTRM input'!$G$477,0,$E1020-1)/A19taxstdlife))))</f>
        <v>0</v>
      </c>
      <c r="AV1020" s="251">
        <f ca="1">IF(A19taxstdlife="n/a","n/a",IF(A19taxstdlife="",0,IF(AV$3&gt;(A19stdlife+$E1020),((INDEX('PTRM input'!$G$385:$P$434,A19offset,$E1020)-INDEX('PTRM input'!$G$277:$P$326,A19offset,$E1020))*OFFSET($F$7,0,$E1020))-SUM($G1020:AU1020),(((INDEX('PTRM input'!$G$385:$P$434,A19offset,$E1020)-INDEX('PTRM input'!$G$277:$P$326,A19offset,$E1020))*OFFSET($F$7,0,$E1020))-SUM($G1020:AU1020))*(OFFSET('PTRM input'!$G$477,0,$E1020-1)/A19taxstdlife))))</f>
        <v>0</v>
      </c>
      <c r="AW1020" s="251">
        <f ca="1">IF(A19taxstdlife="n/a","n/a",IF(A19taxstdlife="",0,IF(AW$3&gt;(A19stdlife+$E1020),((INDEX('PTRM input'!$G$385:$P$434,A19offset,$E1020)-INDEX('PTRM input'!$G$277:$P$326,A19offset,$E1020))*OFFSET($F$7,0,$E1020))-SUM($G1020:AV1020),(((INDEX('PTRM input'!$G$385:$P$434,A19offset,$E1020)-INDEX('PTRM input'!$G$277:$P$326,A19offset,$E1020))*OFFSET($F$7,0,$E1020))-SUM($G1020:AV1020))*(OFFSET('PTRM input'!$G$477,0,$E1020-1)/A19taxstdlife))))</f>
        <v>0</v>
      </c>
      <c r="AX1020" s="251">
        <f ca="1">IF(A19taxstdlife="n/a","n/a",IF(A19taxstdlife="",0,IF(AX$3&gt;(A19stdlife+$E1020),((INDEX('PTRM input'!$G$385:$P$434,A19offset,$E1020)-INDEX('PTRM input'!$G$277:$P$326,A19offset,$E1020))*OFFSET($F$7,0,$E1020))-SUM($G1020:AW1020),(((INDEX('PTRM input'!$G$385:$P$434,A19offset,$E1020)-INDEX('PTRM input'!$G$277:$P$326,A19offset,$E1020))*OFFSET($F$7,0,$E1020))-SUM($G1020:AW1020))*(OFFSET('PTRM input'!$G$477,0,$E1020-1)/A19taxstdlife))))</f>
        <v>0</v>
      </c>
      <c r="AY1020" s="251">
        <f ca="1">IF(A19taxstdlife="n/a","n/a",IF(A19taxstdlife="",0,IF(AY$3&gt;(A19stdlife+$E1020),((INDEX('PTRM input'!$G$385:$P$434,A19offset,$E1020)-INDEX('PTRM input'!$G$277:$P$326,A19offset,$E1020))*OFFSET($F$7,0,$E1020))-SUM($G1020:AX1020),(((INDEX('PTRM input'!$G$385:$P$434,A19offset,$E1020)-INDEX('PTRM input'!$G$277:$P$326,A19offset,$E1020))*OFFSET($F$7,0,$E1020))-SUM($G1020:AX1020))*(OFFSET('PTRM input'!$G$477,0,$E1020-1)/A19taxstdlife))))</f>
        <v>0</v>
      </c>
      <c r="AZ1020" s="251">
        <f ca="1">IF(A19taxstdlife="n/a","n/a",IF(A19taxstdlife="",0,IF(AZ$3&gt;(A19stdlife+$E1020),((INDEX('PTRM input'!$G$385:$P$434,A19offset,$E1020)-INDEX('PTRM input'!$G$277:$P$326,A19offset,$E1020))*OFFSET($F$7,0,$E1020))-SUM($G1020:AY1020),(((INDEX('PTRM input'!$G$385:$P$434,A19offset,$E1020)-INDEX('PTRM input'!$G$277:$P$326,A19offset,$E1020))*OFFSET($F$7,0,$E1020))-SUM($G1020:AY1020))*(OFFSET('PTRM input'!$G$477,0,$E1020-1)/A19taxstdlife))))</f>
        <v>0</v>
      </c>
      <c r="BA1020" s="251">
        <f ca="1">IF(A19taxstdlife="n/a","n/a",IF(A19taxstdlife="",0,IF(BA$3&gt;(A19stdlife+$E1020),((INDEX('PTRM input'!$G$385:$P$434,A19offset,$E1020)-INDEX('PTRM input'!$G$277:$P$326,A19offset,$E1020))*OFFSET($F$7,0,$E1020))-SUM($G1020:AZ1020),(((INDEX('PTRM input'!$G$385:$P$434,A19offset,$E1020)-INDEX('PTRM input'!$G$277:$P$326,A19offset,$E1020))*OFFSET($F$7,0,$E1020))-SUM($G1020:AZ1020))*(OFFSET('PTRM input'!$G$477,0,$E1020-1)/A19taxstdlife))))</f>
        <v>0</v>
      </c>
      <c r="BB1020" s="251">
        <f ca="1">IF(A19taxstdlife="n/a","n/a",IF(A19taxstdlife="",0,IF(BB$3&gt;(A19stdlife+$E1020),((INDEX('PTRM input'!$G$385:$P$434,A19offset,$E1020)-INDEX('PTRM input'!$G$277:$P$326,A19offset,$E1020))*OFFSET($F$7,0,$E1020))-SUM($G1020:BA1020),(((INDEX('PTRM input'!$G$385:$P$434,A19offset,$E1020)-INDEX('PTRM input'!$G$277:$P$326,A19offset,$E1020))*OFFSET($F$7,0,$E1020))-SUM($G1020:BA1020))*(OFFSET('PTRM input'!$G$477,0,$E1020-1)/A19taxstdlife))))</f>
        <v>0</v>
      </c>
      <c r="BC1020" s="251">
        <f ca="1">IF(A19taxstdlife="n/a","n/a",IF(A19taxstdlife="",0,IF(BC$3&gt;(A19stdlife+$E1020),((INDEX('PTRM input'!$G$385:$P$434,A19offset,$E1020)-INDEX('PTRM input'!$G$277:$P$326,A19offset,$E1020))*OFFSET($F$7,0,$E1020))-SUM($G1020:BB1020),(((INDEX('PTRM input'!$G$385:$P$434,A19offset,$E1020)-INDEX('PTRM input'!$G$277:$P$326,A19offset,$E1020))*OFFSET($F$7,0,$E1020))-SUM($G1020:BB1020))*(OFFSET('PTRM input'!$G$477,0,$E1020-1)/A19taxstdlife))))</f>
        <v>0</v>
      </c>
      <c r="BD1020" s="251">
        <f ca="1">IF(A19taxstdlife="n/a","n/a",IF(A19taxstdlife="",0,IF(BD$3&gt;(A19stdlife+$E1020),((INDEX('PTRM input'!$G$385:$P$434,A19offset,$E1020)-INDEX('PTRM input'!$G$277:$P$326,A19offset,$E1020))*OFFSET($F$7,0,$E1020))-SUM($G1020:BC1020),(((INDEX('PTRM input'!$G$385:$P$434,A19offset,$E1020)-INDEX('PTRM input'!$G$277:$P$326,A19offset,$E1020))*OFFSET($F$7,0,$E1020))-SUM($G1020:BC1020))*(OFFSET('PTRM input'!$G$477,0,$E1020-1)/A19taxstdlife))))</f>
        <v>0</v>
      </c>
      <c r="BE1020" s="251">
        <f ca="1">IF(A19taxstdlife="n/a","n/a",IF(A19taxstdlife="",0,IF(BE$3&gt;(A19stdlife+$E1020),((INDEX('PTRM input'!$G$385:$P$434,A19offset,$E1020)-INDEX('PTRM input'!$G$277:$P$326,A19offset,$E1020))*OFFSET($F$7,0,$E1020))-SUM($G1020:BD1020),(((INDEX('PTRM input'!$G$385:$P$434,A19offset,$E1020)-INDEX('PTRM input'!$G$277:$P$326,A19offset,$E1020))*OFFSET($F$7,0,$E1020))-SUM($G1020:BD1020))*(OFFSET('PTRM input'!$G$477,0,$E1020-1)/A19taxstdlife))))</f>
        <v>0</v>
      </c>
      <c r="BF1020" s="251">
        <f ca="1">IF(A19taxstdlife="n/a","n/a",IF(A19taxstdlife="",0,IF(BF$3&gt;(A19stdlife+$E1020),((INDEX('PTRM input'!$G$385:$P$434,A19offset,$E1020)-INDEX('PTRM input'!$G$277:$P$326,A19offset,$E1020))*OFFSET($F$7,0,$E1020))-SUM($G1020:BE1020),(((INDEX('PTRM input'!$G$385:$P$434,A19offset,$E1020)-INDEX('PTRM input'!$G$277:$P$326,A19offset,$E1020))*OFFSET($F$7,0,$E1020))-SUM($G1020:BE1020))*(OFFSET('PTRM input'!$G$477,0,$E1020-1)/A19taxstdlife))))</f>
        <v>0</v>
      </c>
      <c r="BG1020" s="251">
        <f ca="1">IF(A19taxstdlife="n/a","n/a",IF(A19taxstdlife="",0,IF(BG$3&gt;(A19stdlife+$E1020),((INDEX('PTRM input'!$G$385:$P$434,A19offset,$E1020)-INDEX('PTRM input'!$G$277:$P$326,A19offset,$E1020))*OFFSET($F$7,0,$E1020))-SUM($G1020:BF1020),(((INDEX('PTRM input'!$G$385:$P$434,A19offset,$E1020)-INDEX('PTRM input'!$G$277:$P$326,A19offset,$E1020))*OFFSET($F$7,0,$E1020))-SUM($G1020:BF1020))*(OFFSET('PTRM input'!$G$477,0,$E1020-1)/A19taxstdlife))))</f>
        <v>0</v>
      </c>
      <c r="BH1020" s="251">
        <f ca="1">IF(A19taxstdlife="n/a","n/a",IF(A19taxstdlife="",0,IF(BH$3&gt;(A19stdlife+$E1020),((INDEX('PTRM input'!$G$385:$P$434,A19offset,$E1020)-INDEX('PTRM input'!$G$277:$P$326,A19offset,$E1020))*OFFSET($F$7,0,$E1020))-SUM($G1020:BG1020),(((INDEX('PTRM input'!$G$385:$P$434,A19offset,$E1020)-INDEX('PTRM input'!$G$277:$P$326,A19offset,$E1020))*OFFSET($F$7,0,$E1020))-SUM($G1020:BG1020))*(OFFSET('PTRM input'!$G$477,0,$E1020-1)/A19taxstdlife))))</f>
        <v>0</v>
      </c>
      <c r="BI1020" s="251">
        <f ca="1">IF(A19taxstdlife="n/a","n/a",IF(A19taxstdlife="",0,IF(BI$3&gt;(A19stdlife+$E1020),((INDEX('PTRM input'!$G$385:$P$434,A19offset,$E1020)-INDEX('PTRM input'!$G$277:$P$326,A19offset,$E1020))*OFFSET($F$7,0,$E1020))-SUM($G1020:BH1020),(((INDEX('PTRM input'!$G$385:$P$434,A19offset,$E1020)-INDEX('PTRM input'!$G$277:$P$326,A19offset,$E1020))*OFFSET($F$7,0,$E1020))-SUM($G1020:BH1020))*(OFFSET('PTRM input'!$G$477,0,$E1020-1)/A19taxstdlife))))</f>
        <v>0</v>
      </c>
      <c r="BJ1020" s="116"/>
      <c r="BK1020" s="116"/>
      <c r="BL1020" s="116"/>
      <c r="BM1020" s="116"/>
    </row>
    <row r="1021" spans="1:65" ht="12.75" hidden="1" customHeight="1" outlineLevel="2">
      <c r="A1021" s="366"/>
      <c r="B1021" s="19"/>
      <c r="C1021" s="18"/>
      <c r="D1021" s="760"/>
      <c r="E1021" s="86">
        <v>6</v>
      </c>
      <c r="F1021" s="356"/>
      <c r="G1021" s="434"/>
      <c r="H1021" s="435"/>
      <c r="I1021" s="435"/>
      <c r="J1021" s="435"/>
      <c r="K1021" s="435"/>
      <c r="L1021" s="619"/>
      <c r="M1021" s="251">
        <f ca="1">IF(A19taxstdlife="n/a","n/a",IF(A19taxstdlife="",0,IF(M$3&gt;(A19stdlife+$E1021),((INDEX('PTRM input'!$G$385:$P$434,A19offset,$E1021)-INDEX('PTRM input'!$G$277:$P$326,A19offset,$E1021))*OFFSET($F$7,0,$E1021))-SUM($G1021:L1021),(((INDEX('PTRM input'!$G$385:$P$434,A19offset,$E1021)-INDEX('PTRM input'!$G$277:$P$326,A19offset,$E1021))*OFFSET($F$7,0,$E1021))-SUM($G1021:L1021))*(OFFSET('PTRM input'!$G$477,0,$E1021-1)/A19taxstdlife))))</f>
        <v>0</v>
      </c>
      <c r="N1021" s="251">
        <f ca="1">IF(A19taxstdlife="n/a","n/a",IF(A19taxstdlife="",0,IF(N$3&gt;(A19stdlife+$E1021),((INDEX('PTRM input'!$G$385:$P$434,A19offset,$E1021)-INDEX('PTRM input'!$G$277:$P$326,A19offset,$E1021))*OFFSET($F$7,0,$E1021))-SUM($G1021:M1021),(((INDEX('PTRM input'!$G$385:$P$434,A19offset,$E1021)-INDEX('PTRM input'!$G$277:$P$326,A19offset,$E1021))*OFFSET($F$7,0,$E1021))-SUM($G1021:M1021))*(OFFSET('PTRM input'!$G$477,0,$E1021-1)/A19taxstdlife))))</f>
        <v>0</v>
      </c>
      <c r="O1021" s="251">
        <f ca="1">IF(A19taxstdlife="n/a","n/a",IF(A19taxstdlife="",0,IF(O$3&gt;(A19stdlife+$E1021),((INDEX('PTRM input'!$G$385:$P$434,A19offset,$E1021)-INDEX('PTRM input'!$G$277:$P$326,A19offset,$E1021))*OFFSET($F$7,0,$E1021))-SUM($G1021:N1021),(((INDEX('PTRM input'!$G$385:$P$434,A19offset,$E1021)-INDEX('PTRM input'!$G$277:$P$326,A19offset,$E1021))*OFFSET($F$7,0,$E1021))-SUM($G1021:N1021))*(OFFSET('PTRM input'!$G$477,0,$E1021-1)/A19taxstdlife))))</f>
        <v>0</v>
      </c>
      <c r="P1021" s="251">
        <f ca="1">IF(A19taxstdlife="n/a","n/a",IF(A19taxstdlife="",0,IF(P$3&gt;(A19stdlife+$E1021),((INDEX('PTRM input'!$G$385:$P$434,A19offset,$E1021)-INDEX('PTRM input'!$G$277:$P$326,A19offset,$E1021))*OFFSET($F$7,0,$E1021))-SUM($G1021:O1021),(((INDEX('PTRM input'!$G$385:$P$434,A19offset,$E1021)-INDEX('PTRM input'!$G$277:$P$326,A19offset,$E1021))*OFFSET($F$7,0,$E1021))-SUM($G1021:O1021))*(OFFSET('PTRM input'!$G$477,0,$E1021-1)/A19taxstdlife))))</f>
        <v>0</v>
      </c>
      <c r="Q1021" s="251">
        <f ca="1">IF(A19taxstdlife="n/a","n/a",IF(A19taxstdlife="",0,IF(Q$3&gt;(A19stdlife+$E1021),((INDEX('PTRM input'!$G$385:$P$434,A19offset,$E1021)-INDEX('PTRM input'!$G$277:$P$326,A19offset,$E1021))*OFFSET($F$7,0,$E1021))-SUM($G1021:P1021),(((INDEX('PTRM input'!$G$385:$P$434,A19offset,$E1021)-INDEX('PTRM input'!$G$277:$P$326,A19offset,$E1021))*OFFSET($F$7,0,$E1021))-SUM($G1021:P1021))*(OFFSET('PTRM input'!$G$477,0,$E1021-1)/A19taxstdlife))))</f>
        <v>0</v>
      </c>
      <c r="R1021" s="251">
        <f ca="1">IF(A19taxstdlife="n/a","n/a",IF(A19taxstdlife="",0,IF(R$3&gt;(A19stdlife+$E1021),((INDEX('PTRM input'!$G$385:$P$434,A19offset,$E1021)-INDEX('PTRM input'!$G$277:$P$326,A19offset,$E1021))*OFFSET($F$7,0,$E1021))-SUM($G1021:Q1021),(((INDEX('PTRM input'!$G$385:$P$434,A19offset,$E1021)-INDEX('PTRM input'!$G$277:$P$326,A19offset,$E1021))*OFFSET($F$7,0,$E1021))-SUM($G1021:Q1021))*(OFFSET('PTRM input'!$G$477,0,$E1021-1)/A19taxstdlife))))</f>
        <v>0</v>
      </c>
      <c r="S1021" s="251">
        <f ca="1">IF(A19taxstdlife="n/a","n/a",IF(A19taxstdlife="",0,IF(S$3&gt;(A19stdlife+$E1021),((INDEX('PTRM input'!$G$385:$P$434,A19offset,$E1021)-INDEX('PTRM input'!$G$277:$P$326,A19offset,$E1021))*OFFSET($F$7,0,$E1021))-SUM($G1021:R1021),(((INDEX('PTRM input'!$G$385:$P$434,A19offset,$E1021)-INDEX('PTRM input'!$G$277:$P$326,A19offset,$E1021))*OFFSET($F$7,0,$E1021))-SUM($G1021:R1021))*(OFFSET('PTRM input'!$G$477,0,$E1021-1)/A19taxstdlife))))</f>
        <v>0</v>
      </c>
      <c r="T1021" s="251">
        <f ca="1">IF(A19taxstdlife="n/a","n/a",IF(A19taxstdlife="",0,IF(T$3&gt;(A19stdlife+$E1021),((INDEX('PTRM input'!$G$385:$P$434,A19offset,$E1021)-INDEX('PTRM input'!$G$277:$P$326,A19offset,$E1021))*OFFSET($F$7,0,$E1021))-SUM($G1021:S1021),(((INDEX('PTRM input'!$G$385:$P$434,A19offset,$E1021)-INDEX('PTRM input'!$G$277:$P$326,A19offset,$E1021))*OFFSET($F$7,0,$E1021))-SUM($G1021:S1021))*(OFFSET('PTRM input'!$G$477,0,$E1021-1)/A19taxstdlife))))</f>
        <v>0</v>
      </c>
      <c r="U1021" s="251">
        <f ca="1">IF(A19taxstdlife="n/a","n/a",IF(A19taxstdlife="",0,IF(U$3&gt;(A19stdlife+$E1021),((INDEX('PTRM input'!$G$385:$P$434,A19offset,$E1021)-INDEX('PTRM input'!$G$277:$P$326,A19offset,$E1021))*OFFSET($F$7,0,$E1021))-SUM($G1021:T1021),(((INDEX('PTRM input'!$G$385:$P$434,A19offset,$E1021)-INDEX('PTRM input'!$G$277:$P$326,A19offset,$E1021))*OFFSET($F$7,0,$E1021))-SUM($G1021:T1021))*(OFFSET('PTRM input'!$G$477,0,$E1021-1)/A19taxstdlife))))</f>
        <v>0</v>
      </c>
      <c r="V1021" s="251">
        <f ca="1">IF(A19taxstdlife="n/a","n/a",IF(A19taxstdlife="",0,IF(V$3&gt;(A19stdlife+$E1021),((INDEX('PTRM input'!$G$385:$P$434,A19offset,$E1021)-INDEX('PTRM input'!$G$277:$P$326,A19offset,$E1021))*OFFSET($F$7,0,$E1021))-SUM($G1021:U1021),(((INDEX('PTRM input'!$G$385:$P$434,A19offset,$E1021)-INDEX('PTRM input'!$G$277:$P$326,A19offset,$E1021))*OFFSET($F$7,0,$E1021))-SUM($G1021:U1021))*(OFFSET('PTRM input'!$G$477,0,$E1021-1)/A19taxstdlife))))</f>
        <v>0</v>
      </c>
      <c r="W1021" s="251">
        <f ca="1">IF(A19taxstdlife="n/a","n/a",IF(A19taxstdlife="",0,IF(W$3&gt;(A19stdlife+$E1021),((INDEX('PTRM input'!$G$385:$P$434,A19offset,$E1021)-INDEX('PTRM input'!$G$277:$P$326,A19offset,$E1021))*OFFSET($F$7,0,$E1021))-SUM($G1021:V1021),(((INDEX('PTRM input'!$G$385:$P$434,A19offset,$E1021)-INDEX('PTRM input'!$G$277:$P$326,A19offset,$E1021))*OFFSET($F$7,0,$E1021))-SUM($G1021:V1021))*(OFFSET('PTRM input'!$G$477,0,$E1021-1)/A19taxstdlife))))</f>
        <v>0</v>
      </c>
      <c r="X1021" s="251">
        <f ca="1">IF(A19taxstdlife="n/a","n/a",IF(A19taxstdlife="",0,IF(X$3&gt;(A19stdlife+$E1021),((INDEX('PTRM input'!$G$385:$P$434,A19offset,$E1021)-INDEX('PTRM input'!$G$277:$P$326,A19offset,$E1021))*OFFSET($F$7,0,$E1021))-SUM($G1021:W1021),(((INDEX('PTRM input'!$G$385:$P$434,A19offset,$E1021)-INDEX('PTRM input'!$G$277:$P$326,A19offset,$E1021))*OFFSET($F$7,0,$E1021))-SUM($G1021:W1021))*(OFFSET('PTRM input'!$G$477,0,$E1021-1)/A19taxstdlife))))</f>
        <v>0</v>
      </c>
      <c r="Y1021" s="251">
        <f ca="1">IF(A19taxstdlife="n/a","n/a",IF(A19taxstdlife="",0,IF(Y$3&gt;(A19stdlife+$E1021),((INDEX('PTRM input'!$G$385:$P$434,A19offset,$E1021)-INDEX('PTRM input'!$G$277:$P$326,A19offset,$E1021))*OFFSET($F$7,0,$E1021))-SUM($G1021:X1021),(((INDEX('PTRM input'!$G$385:$P$434,A19offset,$E1021)-INDEX('PTRM input'!$G$277:$P$326,A19offset,$E1021))*OFFSET($F$7,0,$E1021))-SUM($G1021:X1021))*(OFFSET('PTRM input'!$G$477,0,$E1021-1)/A19taxstdlife))))</f>
        <v>0</v>
      </c>
      <c r="Z1021" s="251">
        <f ca="1">IF(A19taxstdlife="n/a","n/a",IF(A19taxstdlife="",0,IF(Z$3&gt;(A19stdlife+$E1021),((INDEX('PTRM input'!$G$385:$P$434,A19offset,$E1021)-INDEX('PTRM input'!$G$277:$P$326,A19offset,$E1021))*OFFSET($F$7,0,$E1021))-SUM($G1021:Y1021),(((INDEX('PTRM input'!$G$385:$P$434,A19offset,$E1021)-INDEX('PTRM input'!$G$277:$P$326,A19offset,$E1021))*OFFSET($F$7,0,$E1021))-SUM($G1021:Y1021))*(OFFSET('PTRM input'!$G$477,0,$E1021-1)/A19taxstdlife))))</f>
        <v>0</v>
      </c>
      <c r="AA1021" s="251">
        <f ca="1">IF(A19taxstdlife="n/a","n/a",IF(A19taxstdlife="",0,IF(AA$3&gt;(A19stdlife+$E1021),((INDEX('PTRM input'!$G$385:$P$434,A19offset,$E1021)-INDEX('PTRM input'!$G$277:$P$326,A19offset,$E1021))*OFFSET($F$7,0,$E1021))-SUM($G1021:Z1021),(((INDEX('PTRM input'!$G$385:$P$434,A19offset,$E1021)-INDEX('PTRM input'!$G$277:$P$326,A19offset,$E1021))*OFFSET($F$7,0,$E1021))-SUM($G1021:Z1021))*(OFFSET('PTRM input'!$G$477,0,$E1021-1)/A19taxstdlife))))</f>
        <v>0</v>
      </c>
      <c r="AB1021" s="251">
        <f ca="1">IF(A19taxstdlife="n/a","n/a",IF(A19taxstdlife="",0,IF(AB$3&gt;(A19stdlife+$E1021),((INDEX('PTRM input'!$G$385:$P$434,A19offset,$E1021)-INDEX('PTRM input'!$G$277:$P$326,A19offset,$E1021))*OFFSET($F$7,0,$E1021))-SUM($G1021:AA1021),(((INDEX('PTRM input'!$G$385:$P$434,A19offset,$E1021)-INDEX('PTRM input'!$G$277:$P$326,A19offset,$E1021))*OFFSET($F$7,0,$E1021))-SUM($G1021:AA1021))*(OFFSET('PTRM input'!$G$477,0,$E1021-1)/A19taxstdlife))))</f>
        <v>0</v>
      </c>
      <c r="AC1021" s="251">
        <f ca="1">IF(A19taxstdlife="n/a","n/a",IF(A19taxstdlife="",0,IF(AC$3&gt;(A19stdlife+$E1021),((INDEX('PTRM input'!$G$385:$P$434,A19offset,$E1021)-INDEX('PTRM input'!$G$277:$P$326,A19offset,$E1021))*OFFSET($F$7,0,$E1021))-SUM($G1021:AB1021),(((INDEX('PTRM input'!$G$385:$P$434,A19offset,$E1021)-INDEX('PTRM input'!$G$277:$P$326,A19offset,$E1021))*OFFSET($F$7,0,$E1021))-SUM($G1021:AB1021))*(OFFSET('PTRM input'!$G$477,0,$E1021-1)/A19taxstdlife))))</f>
        <v>0</v>
      </c>
      <c r="AD1021" s="251">
        <f ca="1">IF(A19taxstdlife="n/a","n/a",IF(A19taxstdlife="",0,IF(AD$3&gt;(A19stdlife+$E1021),((INDEX('PTRM input'!$G$385:$P$434,A19offset,$E1021)-INDEX('PTRM input'!$G$277:$P$326,A19offset,$E1021))*OFFSET($F$7,0,$E1021))-SUM($G1021:AC1021),(((INDEX('PTRM input'!$G$385:$P$434,A19offset,$E1021)-INDEX('PTRM input'!$G$277:$P$326,A19offset,$E1021))*OFFSET($F$7,0,$E1021))-SUM($G1021:AC1021))*(OFFSET('PTRM input'!$G$477,0,$E1021-1)/A19taxstdlife))))</f>
        <v>0</v>
      </c>
      <c r="AE1021" s="251">
        <f ca="1">IF(A19taxstdlife="n/a","n/a",IF(A19taxstdlife="",0,IF(AE$3&gt;(A19stdlife+$E1021),((INDEX('PTRM input'!$G$385:$P$434,A19offset,$E1021)-INDEX('PTRM input'!$G$277:$P$326,A19offset,$E1021))*OFFSET($F$7,0,$E1021))-SUM($G1021:AD1021),(((INDEX('PTRM input'!$G$385:$P$434,A19offset,$E1021)-INDEX('PTRM input'!$G$277:$P$326,A19offset,$E1021))*OFFSET($F$7,0,$E1021))-SUM($G1021:AD1021))*(OFFSET('PTRM input'!$G$477,0,$E1021-1)/A19taxstdlife))))</f>
        <v>0</v>
      </c>
      <c r="AF1021" s="251">
        <f ca="1">IF(A19taxstdlife="n/a","n/a",IF(A19taxstdlife="",0,IF(AF$3&gt;(A19stdlife+$E1021),((INDEX('PTRM input'!$G$385:$P$434,A19offset,$E1021)-INDEX('PTRM input'!$G$277:$P$326,A19offset,$E1021))*OFFSET($F$7,0,$E1021))-SUM($G1021:AE1021),(((INDEX('PTRM input'!$G$385:$P$434,A19offset,$E1021)-INDEX('PTRM input'!$G$277:$P$326,A19offset,$E1021))*OFFSET($F$7,0,$E1021))-SUM($G1021:AE1021))*(OFFSET('PTRM input'!$G$477,0,$E1021-1)/A19taxstdlife))))</f>
        <v>0</v>
      </c>
      <c r="AG1021" s="251">
        <f ca="1">IF(A19taxstdlife="n/a","n/a",IF(A19taxstdlife="",0,IF(AG$3&gt;(A19stdlife+$E1021),((INDEX('PTRM input'!$G$385:$P$434,A19offset,$E1021)-INDEX('PTRM input'!$G$277:$P$326,A19offset,$E1021))*OFFSET($F$7,0,$E1021))-SUM($G1021:AF1021),(((INDEX('PTRM input'!$G$385:$P$434,A19offset,$E1021)-INDEX('PTRM input'!$G$277:$P$326,A19offset,$E1021))*OFFSET($F$7,0,$E1021))-SUM($G1021:AF1021))*(OFFSET('PTRM input'!$G$477,0,$E1021-1)/A19taxstdlife))))</f>
        <v>0</v>
      </c>
      <c r="AH1021" s="251">
        <f ca="1">IF(A19taxstdlife="n/a","n/a",IF(A19taxstdlife="",0,IF(AH$3&gt;(A19stdlife+$E1021),((INDEX('PTRM input'!$G$385:$P$434,A19offset,$E1021)-INDEX('PTRM input'!$G$277:$P$326,A19offset,$E1021))*OFFSET($F$7,0,$E1021))-SUM($G1021:AG1021),(((INDEX('PTRM input'!$G$385:$P$434,A19offset,$E1021)-INDEX('PTRM input'!$G$277:$P$326,A19offset,$E1021))*OFFSET($F$7,0,$E1021))-SUM($G1021:AG1021))*(OFFSET('PTRM input'!$G$477,0,$E1021-1)/A19taxstdlife))))</f>
        <v>0</v>
      </c>
      <c r="AI1021" s="251">
        <f ca="1">IF(A19taxstdlife="n/a","n/a",IF(A19taxstdlife="",0,IF(AI$3&gt;(A19stdlife+$E1021),((INDEX('PTRM input'!$G$385:$P$434,A19offset,$E1021)-INDEX('PTRM input'!$G$277:$P$326,A19offset,$E1021))*OFFSET($F$7,0,$E1021))-SUM($G1021:AH1021),(((INDEX('PTRM input'!$G$385:$P$434,A19offset,$E1021)-INDEX('PTRM input'!$G$277:$P$326,A19offset,$E1021))*OFFSET($F$7,0,$E1021))-SUM($G1021:AH1021))*(OFFSET('PTRM input'!$G$477,0,$E1021-1)/A19taxstdlife))))</f>
        <v>0</v>
      </c>
      <c r="AJ1021" s="251">
        <f ca="1">IF(A19taxstdlife="n/a","n/a",IF(A19taxstdlife="",0,IF(AJ$3&gt;(A19stdlife+$E1021),((INDEX('PTRM input'!$G$385:$P$434,A19offset,$E1021)-INDEX('PTRM input'!$G$277:$P$326,A19offset,$E1021))*OFFSET($F$7,0,$E1021))-SUM($G1021:AI1021),(((INDEX('PTRM input'!$G$385:$P$434,A19offset,$E1021)-INDEX('PTRM input'!$G$277:$P$326,A19offset,$E1021))*OFFSET($F$7,0,$E1021))-SUM($G1021:AI1021))*(OFFSET('PTRM input'!$G$477,0,$E1021-1)/A19taxstdlife))))</f>
        <v>0</v>
      </c>
      <c r="AK1021" s="251">
        <f ca="1">IF(A19taxstdlife="n/a","n/a",IF(A19taxstdlife="",0,IF(AK$3&gt;(A19stdlife+$E1021),((INDEX('PTRM input'!$G$385:$P$434,A19offset,$E1021)-INDEX('PTRM input'!$G$277:$P$326,A19offset,$E1021))*OFFSET($F$7,0,$E1021))-SUM($G1021:AJ1021),(((INDEX('PTRM input'!$G$385:$P$434,A19offset,$E1021)-INDEX('PTRM input'!$G$277:$P$326,A19offset,$E1021))*OFFSET($F$7,0,$E1021))-SUM($G1021:AJ1021))*(OFFSET('PTRM input'!$G$477,0,$E1021-1)/A19taxstdlife))))</f>
        <v>0</v>
      </c>
      <c r="AL1021" s="251">
        <f ca="1">IF(A19taxstdlife="n/a","n/a",IF(A19taxstdlife="",0,IF(AL$3&gt;(A19stdlife+$E1021),((INDEX('PTRM input'!$G$385:$P$434,A19offset,$E1021)-INDEX('PTRM input'!$G$277:$P$326,A19offset,$E1021))*OFFSET($F$7,0,$E1021))-SUM($G1021:AK1021),(((INDEX('PTRM input'!$G$385:$P$434,A19offset,$E1021)-INDEX('PTRM input'!$G$277:$P$326,A19offset,$E1021))*OFFSET($F$7,0,$E1021))-SUM($G1021:AK1021))*(OFFSET('PTRM input'!$G$477,0,$E1021-1)/A19taxstdlife))))</f>
        <v>0</v>
      </c>
      <c r="AM1021" s="251">
        <f ca="1">IF(A19taxstdlife="n/a","n/a",IF(A19taxstdlife="",0,IF(AM$3&gt;(A19stdlife+$E1021),((INDEX('PTRM input'!$G$385:$P$434,A19offset,$E1021)-INDEX('PTRM input'!$G$277:$P$326,A19offset,$E1021))*OFFSET($F$7,0,$E1021))-SUM($G1021:AL1021),(((INDEX('PTRM input'!$G$385:$P$434,A19offset,$E1021)-INDEX('PTRM input'!$G$277:$P$326,A19offset,$E1021))*OFFSET($F$7,0,$E1021))-SUM($G1021:AL1021))*(OFFSET('PTRM input'!$G$477,0,$E1021-1)/A19taxstdlife))))</f>
        <v>0</v>
      </c>
      <c r="AN1021" s="251">
        <f ca="1">IF(A19taxstdlife="n/a","n/a",IF(A19taxstdlife="",0,IF(AN$3&gt;(A19stdlife+$E1021),((INDEX('PTRM input'!$G$385:$P$434,A19offset,$E1021)-INDEX('PTRM input'!$G$277:$P$326,A19offset,$E1021))*OFFSET($F$7,0,$E1021))-SUM($G1021:AM1021),(((INDEX('PTRM input'!$G$385:$P$434,A19offset,$E1021)-INDEX('PTRM input'!$G$277:$P$326,A19offset,$E1021))*OFFSET($F$7,0,$E1021))-SUM($G1021:AM1021))*(OFFSET('PTRM input'!$G$477,0,$E1021-1)/A19taxstdlife))))</f>
        <v>0</v>
      </c>
      <c r="AO1021" s="251">
        <f ca="1">IF(A19taxstdlife="n/a","n/a",IF(A19taxstdlife="",0,IF(AO$3&gt;(A19stdlife+$E1021),((INDEX('PTRM input'!$G$385:$P$434,A19offset,$E1021)-INDEX('PTRM input'!$G$277:$P$326,A19offset,$E1021))*OFFSET($F$7,0,$E1021))-SUM($G1021:AN1021),(((INDEX('PTRM input'!$G$385:$P$434,A19offset,$E1021)-INDEX('PTRM input'!$G$277:$P$326,A19offset,$E1021))*OFFSET($F$7,0,$E1021))-SUM($G1021:AN1021))*(OFFSET('PTRM input'!$G$477,0,$E1021-1)/A19taxstdlife))))</f>
        <v>0</v>
      </c>
      <c r="AP1021" s="251">
        <f ca="1">IF(A19taxstdlife="n/a","n/a",IF(A19taxstdlife="",0,IF(AP$3&gt;(A19stdlife+$E1021),((INDEX('PTRM input'!$G$385:$P$434,A19offset,$E1021)-INDEX('PTRM input'!$G$277:$P$326,A19offset,$E1021))*OFFSET($F$7,0,$E1021))-SUM($G1021:AO1021),(((INDEX('PTRM input'!$G$385:$P$434,A19offset,$E1021)-INDEX('PTRM input'!$G$277:$P$326,A19offset,$E1021))*OFFSET($F$7,0,$E1021))-SUM($G1021:AO1021))*(OFFSET('PTRM input'!$G$477,0,$E1021-1)/A19taxstdlife))))</f>
        <v>0</v>
      </c>
      <c r="AQ1021" s="251">
        <f ca="1">IF(A19taxstdlife="n/a","n/a",IF(A19taxstdlife="",0,IF(AQ$3&gt;(A19stdlife+$E1021),((INDEX('PTRM input'!$G$385:$P$434,A19offset,$E1021)-INDEX('PTRM input'!$G$277:$P$326,A19offset,$E1021))*OFFSET($F$7,0,$E1021))-SUM($G1021:AP1021),(((INDEX('PTRM input'!$G$385:$P$434,A19offset,$E1021)-INDEX('PTRM input'!$G$277:$P$326,A19offset,$E1021))*OFFSET($F$7,0,$E1021))-SUM($G1021:AP1021))*(OFFSET('PTRM input'!$G$477,0,$E1021-1)/A19taxstdlife))))</f>
        <v>0</v>
      </c>
      <c r="AR1021" s="251">
        <f ca="1">IF(A19taxstdlife="n/a","n/a",IF(A19taxstdlife="",0,IF(AR$3&gt;(A19stdlife+$E1021),((INDEX('PTRM input'!$G$385:$P$434,A19offset,$E1021)-INDEX('PTRM input'!$G$277:$P$326,A19offset,$E1021))*OFFSET($F$7,0,$E1021))-SUM($G1021:AQ1021),(((INDEX('PTRM input'!$G$385:$P$434,A19offset,$E1021)-INDEX('PTRM input'!$G$277:$P$326,A19offset,$E1021))*OFFSET($F$7,0,$E1021))-SUM($G1021:AQ1021))*(OFFSET('PTRM input'!$G$477,0,$E1021-1)/A19taxstdlife))))</f>
        <v>0</v>
      </c>
      <c r="AS1021" s="251">
        <f ca="1">IF(A19taxstdlife="n/a","n/a",IF(A19taxstdlife="",0,IF(AS$3&gt;(A19stdlife+$E1021),((INDEX('PTRM input'!$G$385:$P$434,A19offset,$E1021)-INDEX('PTRM input'!$G$277:$P$326,A19offset,$E1021))*OFFSET($F$7,0,$E1021))-SUM($G1021:AR1021),(((INDEX('PTRM input'!$G$385:$P$434,A19offset,$E1021)-INDEX('PTRM input'!$G$277:$P$326,A19offset,$E1021))*OFFSET($F$7,0,$E1021))-SUM($G1021:AR1021))*(OFFSET('PTRM input'!$G$477,0,$E1021-1)/A19taxstdlife))))</f>
        <v>0</v>
      </c>
      <c r="AT1021" s="251">
        <f ca="1">IF(A19taxstdlife="n/a","n/a",IF(A19taxstdlife="",0,IF(AT$3&gt;(A19stdlife+$E1021),((INDEX('PTRM input'!$G$385:$P$434,A19offset,$E1021)-INDEX('PTRM input'!$G$277:$P$326,A19offset,$E1021))*OFFSET($F$7,0,$E1021))-SUM($G1021:AS1021),(((INDEX('PTRM input'!$G$385:$P$434,A19offset,$E1021)-INDEX('PTRM input'!$G$277:$P$326,A19offset,$E1021))*OFFSET($F$7,0,$E1021))-SUM($G1021:AS1021))*(OFFSET('PTRM input'!$G$477,0,$E1021-1)/A19taxstdlife))))</f>
        <v>0</v>
      </c>
      <c r="AU1021" s="251">
        <f ca="1">IF(A19taxstdlife="n/a","n/a",IF(A19taxstdlife="",0,IF(AU$3&gt;(A19stdlife+$E1021),((INDEX('PTRM input'!$G$385:$P$434,A19offset,$E1021)-INDEX('PTRM input'!$G$277:$P$326,A19offset,$E1021))*OFFSET($F$7,0,$E1021))-SUM($G1021:AT1021),(((INDEX('PTRM input'!$G$385:$P$434,A19offset,$E1021)-INDEX('PTRM input'!$G$277:$P$326,A19offset,$E1021))*OFFSET($F$7,0,$E1021))-SUM($G1021:AT1021))*(OFFSET('PTRM input'!$G$477,0,$E1021-1)/A19taxstdlife))))</f>
        <v>0</v>
      </c>
      <c r="AV1021" s="251">
        <f ca="1">IF(A19taxstdlife="n/a","n/a",IF(A19taxstdlife="",0,IF(AV$3&gt;(A19stdlife+$E1021),((INDEX('PTRM input'!$G$385:$P$434,A19offset,$E1021)-INDEX('PTRM input'!$G$277:$P$326,A19offset,$E1021))*OFFSET($F$7,0,$E1021))-SUM($G1021:AU1021),(((INDEX('PTRM input'!$G$385:$P$434,A19offset,$E1021)-INDEX('PTRM input'!$G$277:$P$326,A19offset,$E1021))*OFFSET($F$7,0,$E1021))-SUM($G1021:AU1021))*(OFFSET('PTRM input'!$G$477,0,$E1021-1)/A19taxstdlife))))</f>
        <v>0</v>
      </c>
      <c r="AW1021" s="251">
        <f ca="1">IF(A19taxstdlife="n/a","n/a",IF(A19taxstdlife="",0,IF(AW$3&gt;(A19stdlife+$E1021),((INDEX('PTRM input'!$G$385:$P$434,A19offset,$E1021)-INDEX('PTRM input'!$G$277:$P$326,A19offset,$E1021))*OFFSET($F$7,0,$E1021))-SUM($G1021:AV1021),(((INDEX('PTRM input'!$G$385:$P$434,A19offset,$E1021)-INDEX('PTRM input'!$G$277:$P$326,A19offset,$E1021))*OFFSET($F$7,0,$E1021))-SUM($G1021:AV1021))*(OFFSET('PTRM input'!$G$477,0,$E1021-1)/A19taxstdlife))))</f>
        <v>0</v>
      </c>
      <c r="AX1021" s="251">
        <f ca="1">IF(A19taxstdlife="n/a","n/a",IF(A19taxstdlife="",0,IF(AX$3&gt;(A19stdlife+$E1021),((INDEX('PTRM input'!$G$385:$P$434,A19offset,$E1021)-INDEX('PTRM input'!$G$277:$P$326,A19offset,$E1021))*OFFSET($F$7,0,$E1021))-SUM($G1021:AW1021),(((INDEX('PTRM input'!$G$385:$P$434,A19offset,$E1021)-INDEX('PTRM input'!$G$277:$P$326,A19offset,$E1021))*OFFSET($F$7,0,$E1021))-SUM($G1021:AW1021))*(OFFSET('PTRM input'!$G$477,0,$E1021-1)/A19taxstdlife))))</f>
        <v>0</v>
      </c>
      <c r="AY1021" s="251">
        <f ca="1">IF(A19taxstdlife="n/a","n/a",IF(A19taxstdlife="",0,IF(AY$3&gt;(A19stdlife+$E1021),((INDEX('PTRM input'!$G$385:$P$434,A19offset,$E1021)-INDEX('PTRM input'!$G$277:$P$326,A19offset,$E1021))*OFFSET($F$7,0,$E1021))-SUM($G1021:AX1021),(((INDEX('PTRM input'!$G$385:$P$434,A19offset,$E1021)-INDEX('PTRM input'!$G$277:$P$326,A19offset,$E1021))*OFFSET($F$7,0,$E1021))-SUM($G1021:AX1021))*(OFFSET('PTRM input'!$G$477,0,$E1021-1)/A19taxstdlife))))</f>
        <v>0</v>
      </c>
      <c r="AZ1021" s="251">
        <f ca="1">IF(A19taxstdlife="n/a","n/a",IF(A19taxstdlife="",0,IF(AZ$3&gt;(A19stdlife+$E1021),((INDEX('PTRM input'!$G$385:$P$434,A19offset,$E1021)-INDEX('PTRM input'!$G$277:$P$326,A19offset,$E1021))*OFFSET($F$7,0,$E1021))-SUM($G1021:AY1021),(((INDEX('PTRM input'!$G$385:$P$434,A19offset,$E1021)-INDEX('PTRM input'!$G$277:$P$326,A19offset,$E1021))*OFFSET($F$7,0,$E1021))-SUM($G1021:AY1021))*(OFFSET('PTRM input'!$G$477,0,$E1021-1)/A19taxstdlife))))</f>
        <v>0</v>
      </c>
      <c r="BA1021" s="251">
        <f ca="1">IF(A19taxstdlife="n/a","n/a",IF(A19taxstdlife="",0,IF(BA$3&gt;(A19stdlife+$E1021),((INDEX('PTRM input'!$G$385:$P$434,A19offset,$E1021)-INDEX('PTRM input'!$G$277:$P$326,A19offset,$E1021))*OFFSET($F$7,0,$E1021))-SUM($G1021:AZ1021),(((INDEX('PTRM input'!$G$385:$P$434,A19offset,$E1021)-INDEX('PTRM input'!$G$277:$P$326,A19offset,$E1021))*OFFSET($F$7,0,$E1021))-SUM($G1021:AZ1021))*(OFFSET('PTRM input'!$G$477,0,$E1021-1)/A19taxstdlife))))</f>
        <v>0</v>
      </c>
      <c r="BB1021" s="251">
        <f ca="1">IF(A19taxstdlife="n/a","n/a",IF(A19taxstdlife="",0,IF(BB$3&gt;(A19stdlife+$E1021),((INDEX('PTRM input'!$G$385:$P$434,A19offset,$E1021)-INDEX('PTRM input'!$G$277:$P$326,A19offset,$E1021))*OFFSET($F$7,0,$E1021))-SUM($G1021:BA1021),(((INDEX('PTRM input'!$G$385:$P$434,A19offset,$E1021)-INDEX('PTRM input'!$G$277:$P$326,A19offset,$E1021))*OFFSET($F$7,0,$E1021))-SUM($G1021:BA1021))*(OFFSET('PTRM input'!$G$477,0,$E1021-1)/A19taxstdlife))))</f>
        <v>0</v>
      </c>
      <c r="BC1021" s="251">
        <f ca="1">IF(A19taxstdlife="n/a","n/a",IF(A19taxstdlife="",0,IF(BC$3&gt;(A19stdlife+$E1021),((INDEX('PTRM input'!$G$385:$P$434,A19offset,$E1021)-INDEX('PTRM input'!$G$277:$P$326,A19offset,$E1021))*OFFSET($F$7,0,$E1021))-SUM($G1021:BB1021),(((INDEX('PTRM input'!$G$385:$P$434,A19offset,$E1021)-INDEX('PTRM input'!$G$277:$P$326,A19offset,$E1021))*OFFSET($F$7,0,$E1021))-SUM($G1021:BB1021))*(OFFSET('PTRM input'!$G$477,0,$E1021-1)/A19taxstdlife))))</f>
        <v>0</v>
      </c>
      <c r="BD1021" s="251">
        <f ca="1">IF(A19taxstdlife="n/a","n/a",IF(A19taxstdlife="",0,IF(BD$3&gt;(A19stdlife+$E1021),((INDEX('PTRM input'!$G$385:$P$434,A19offset,$E1021)-INDEX('PTRM input'!$G$277:$P$326,A19offset,$E1021))*OFFSET($F$7,0,$E1021))-SUM($G1021:BC1021),(((INDEX('PTRM input'!$G$385:$P$434,A19offset,$E1021)-INDEX('PTRM input'!$G$277:$P$326,A19offset,$E1021))*OFFSET($F$7,0,$E1021))-SUM($G1021:BC1021))*(OFFSET('PTRM input'!$G$477,0,$E1021-1)/A19taxstdlife))))</f>
        <v>0</v>
      </c>
      <c r="BE1021" s="251">
        <f ca="1">IF(A19taxstdlife="n/a","n/a",IF(A19taxstdlife="",0,IF(BE$3&gt;(A19stdlife+$E1021),((INDEX('PTRM input'!$G$385:$P$434,A19offset,$E1021)-INDEX('PTRM input'!$G$277:$P$326,A19offset,$E1021))*OFFSET($F$7,0,$E1021))-SUM($G1021:BD1021),(((INDEX('PTRM input'!$G$385:$P$434,A19offset,$E1021)-INDEX('PTRM input'!$G$277:$P$326,A19offset,$E1021))*OFFSET($F$7,0,$E1021))-SUM($G1021:BD1021))*(OFFSET('PTRM input'!$G$477,0,$E1021-1)/A19taxstdlife))))</f>
        <v>0</v>
      </c>
      <c r="BF1021" s="251">
        <f ca="1">IF(A19taxstdlife="n/a","n/a",IF(A19taxstdlife="",0,IF(BF$3&gt;(A19stdlife+$E1021),((INDEX('PTRM input'!$G$385:$P$434,A19offset,$E1021)-INDEX('PTRM input'!$G$277:$P$326,A19offset,$E1021))*OFFSET($F$7,0,$E1021))-SUM($G1021:BE1021),(((INDEX('PTRM input'!$G$385:$P$434,A19offset,$E1021)-INDEX('PTRM input'!$G$277:$P$326,A19offset,$E1021))*OFFSET($F$7,0,$E1021))-SUM($G1021:BE1021))*(OFFSET('PTRM input'!$G$477,0,$E1021-1)/A19taxstdlife))))</f>
        <v>0</v>
      </c>
      <c r="BG1021" s="251">
        <f ca="1">IF(A19taxstdlife="n/a","n/a",IF(A19taxstdlife="",0,IF(BG$3&gt;(A19stdlife+$E1021),((INDEX('PTRM input'!$G$385:$P$434,A19offset,$E1021)-INDEX('PTRM input'!$G$277:$P$326,A19offset,$E1021))*OFFSET($F$7,0,$E1021))-SUM($G1021:BF1021),(((INDEX('PTRM input'!$G$385:$P$434,A19offset,$E1021)-INDEX('PTRM input'!$G$277:$P$326,A19offset,$E1021))*OFFSET($F$7,0,$E1021))-SUM($G1021:BF1021))*(OFFSET('PTRM input'!$G$477,0,$E1021-1)/A19taxstdlife))))</f>
        <v>0</v>
      </c>
      <c r="BH1021" s="251">
        <f ca="1">IF(A19taxstdlife="n/a","n/a",IF(A19taxstdlife="",0,IF(BH$3&gt;(A19stdlife+$E1021),((INDEX('PTRM input'!$G$385:$P$434,A19offset,$E1021)-INDEX('PTRM input'!$G$277:$P$326,A19offset,$E1021))*OFFSET($F$7,0,$E1021))-SUM($G1021:BG1021),(((INDEX('PTRM input'!$G$385:$P$434,A19offset,$E1021)-INDEX('PTRM input'!$G$277:$P$326,A19offset,$E1021))*OFFSET($F$7,0,$E1021))-SUM($G1021:BG1021))*(OFFSET('PTRM input'!$G$477,0,$E1021-1)/A19taxstdlife))))</f>
        <v>0</v>
      </c>
      <c r="BI1021" s="251">
        <f ca="1">IF(A19taxstdlife="n/a","n/a",IF(A19taxstdlife="",0,IF(BI$3&gt;(A19stdlife+$E1021),((INDEX('PTRM input'!$G$385:$P$434,A19offset,$E1021)-INDEX('PTRM input'!$G$277:$P$326,A19offset,$E1021))*OFFSET($F$7,0,$E1021))-SUM($G1021:BH1021),(((INDEX('PTRM input'!$G$385:$P$434,A19offset,$E1021)-INDEX('PTRM input'!$G$277:$P$326,A19offset,$E1021))*OFFSET($F$7,0,$E1021))-SUM($G1021:BH1021))*(OFFSET('PTRM input'!$G$477,0,$E1021-1)/A19taxstdlife))))</f>
        <v>0</v>
      </c>
      <c r="BJ1021" s="116"/>
      <c r="BK1021" s="116"/>
      <c r="BL1021" s="116"/>
      <c r="BM1021" s="116"/>
    </row>
    <row r="1022" spans="1:65" ht="12.75" hidden="1" customHeight="1" outlineLevel="2">
      <c r="A1022" s="366"/>
      <c r="B1022" s="19"/>
      <c r="C1022" s="18"/>
      <c r="D1022" s="760"/>
      <c r="E1022" s="86">
        <v>7</v>
      </c>
      <c r="F1022" s="356"/>
      <c r="G1022" s="434"/>
      <c r="H1022" s="435"/>
      <c r="I1022" s="435"/>
      <c r="J1022" s="435"/>
      <c r="K1022" s="435"/>
      <c r="L1022" s="435"/>
      <c r="M1022" s="619"/>
      <c r="N1022" s="251">
        <f ca="1">IF(A19taxstdlife="n/a","n/a",IF(A19taxstdlife="",0,IF(N$3&gt;(A19stdlife+$E1022),((INDEX('PTRM input'!$G$385:$P$434,A19offset,$E1022)-INDEX('PTRM input'!$G$277:$P$326,A19offset,$E1022))*OFFSET($F$7,0,$E1022))-SUM($G1022:M1022),(((INDEX('PTRM input'!$G$385:$P$434,A19offset,$E1022)-INDEX('PTRM input'!$G$277:$P$326,A19offset,$E1022))*OFFSET($F$7,0,$E1022))-SUM($G1022:M1022))*(OFFSET('PTRM input'!$G$477,0,$E1022-1)/A19taxstdlife))))</f>
        <v>0</v>
      </c>
      <c r="O1022" s="251">
        <f ca="1">IF(A19taxstdlife="n/a","n/a",IF(A19taxstdlife="",0,IF(O$3&gt;(A19stdlife+$E1022),((INDEX('PTRM input'!$G$385:$P$434,A19offset,$E1022)-INDEX('PTRM input'!$G$277:$P$326,A19offset,$E1022))*OFFSET($F$7,0,$E1022))-SUM($G1022:N1022),(((INDEX('PTRM input'!$G$385:$P$434,A19offset,$E1022)-INDEX('PTRM input'!$G$277:$P$326,A19offset,$E1022))*OFFSET($F$7,0,$E1022))-SUM($G1022:N1022))*(OFFSET('PTRM input'!$G$477,0,$E1022-1)/A19taxstdlife))))</f>
        <v>0</v>
      </c>
      <c r="P1022" s="251">
        <f ca="1">IF(A19taxstdlife="n/a","n/a",IF(A19taxstdlife="",0,IF(P$3&gt;(A19stdlife+$E1022),((INDEX('PTRM input'!$G$385:$P$434,A19offset,$E1022)-INDEX('PTRM input'!$G$277:$P$326,A19offset,$E1022))*OFFSET($F$7,0,$E1022))-SUM($G1022:O1022),(((INDEX('PTRM input'!$G$385:$P$434,A19offset,$E1022)-INDEX('PTRM input'!$G$277:$P$326,A19offset,$E1022))*OFFSET($F$7,0,$E1022))-SUM($G1022:O1022))*(OFFSET('PTRM input'!$G$477,0,$E1022-1)/A19taxstdlife))))</f>
        <v>0</v>
      </c>
      <c r="Q1022" s="251">
        <f ca="1">IF(A19taxstdlife="n/a","n/a",IF(A19taxstdlife="",0,IF(Q$3&gt;(A19stdlife+$E1022),((INDEX('PTRM input'!$G$385:$P$434,A19offset,$E1022)-INDEX('PTRM input'!$G$277:$P$326,A19offset,$E1022))*OFFSET($F$7,0,$E1022))-SUM($G1022:P1022),(((INDEX('PTRM input'!$G$385:$P$434,A19offset,$E1022)-INDEX('PTRM input'!$G$277:$P$326,A19offset,$E1022))*OFFSET($F$7,0,$E1022))-SUM($G1022:P1022))*(OFFSET('PTRM input'!$G$477,0,$E1022-1)/A19taxstdlife))))</f>
        <v>0</v>
      </c>
      <c r="R1022" s="251">
        <f ca="1">IF(A19taxstdlife="n/a","n/a",IF(A19taxstdlife="",0,IF(R$3&gt;(A19stdlife+$E1022),((INDEX('PTRM input'!$G$385:$P$434,A19offset,$E1022)-INDEX('PTRM input'!$G$277:$P$326,A19offset,$E1022))*OFFSET($F$7,0,$E1022))-SUM($G1022:Q1022),(((INDEX('PTRM input'!$G$385:$P$434,A19offset,$E1022)-INDEX('PTRM input'!$G$277:$P$326,A19offset,$E1022))*OFFSET($F$7,0,$E1022))-SUM($G1022:Q1022))*(OFFSET('PTRM input'!$G$477,0,$E1022-1)/A19taxstdlife))))</f>
        <v>0</v>
      </c>
      <c r="S1022" s="251">
        <f ca="1">IF(A19taxstdlife="n/a","n/a",IF(A19taxstdlife="",0,IF(S$3&gt;(A19stdlife+$E1022),((INDEX('PTRM input'!$G$385:$P$434,A19offset,$E1022)-INDEX('PTRM input'!$G$277:$P$326,A19offset,$E1022))*OFFSET($F$7,0,$E1022))-SUM($G1022:R1022),(((INDEX('PTRM input'!$G$385:$P$434,A19offset,$E1022)-INDEX('PTRM input'!$G$277:$P$326,A19offset,$E1022))*OFFSET($F$7,0,$E1022))-SUM($G1022:R1022))*(OFFSET('PTRM input'!$G$477,0,$E1022-1)/A19taxstdlife))))</f>
        <v>0</v>
      </c>
      <c r="T1022" s="251">
        <f ca="1">IF(A19taxstdlife="n/a","n/a",IF(A19taxstdlife="",0,IF(T$3&gt;(A19stdlife+$E1022),((INDEX('PTRM input'!$G$385:$P$434,A19offset,$E1022)-INDEX('PTRM input'!$G$277:$P$326,A19offset,$E1022))*OFFSET($F$7,0,$E1022))-SUM($G1022:S1022),(((INDEX('PTRM input'!$G$385:$P$434,A19offset,$E1022)-INDEX('PTRM input'!$G$277:$P$326,A19offset,$E1022))*OFFSET($F$7,0,$E1022))-SUM($G1022:S1022))*(OFFSET('PTRM input'!$G$477,0,$E1022-1)/A19taxstdlife))))</f>
        <v>0</v>
      </c>
      <c r="U1022" s="251">
        <f ca="1">IF(A19taxstdlife="n/a","n/a",IF(A19taxstdlife="",0,IF(U$3&gt;(A19stdlife+$E1022),((INDEX('PTRM input'!$G$385:$P$434,A19offset,$E1022)-INDEX('PTRM input'!$G$277:$P$326,A19offset,$E1022))*OFFSET($F$7,0,$E1022))-SUM($G1022:T1022),(((INDEX('PTRM input'!$G$385:$P$434,A19offset,$E1022)-INDEX('PTRM input'!$G$277:$P$326,A19offset,$E1022))*OFFSET($F$7,0,$E1022))-SUM($G1022:T1022))*(OFFSET('PTRM input'!$G$477,0,$E1022-1)/A19taxstdlife))))</f>
        <v>0</v>
      </c>
      <c r="V1022" s="251">
        <f ca="1">IF(A19taxstdlife="n/a","n/a",IF(A19taxstdlife="",0,IF(V$3&gt;(A19stdlife+$E1022),((INDEX('PTRM input'!$G$385:$P$434,A19offset,$E1022)-INDEX('PTRM input'!$G$277:$P$326,A19offset,$E1022))*OFFSET($F$7,0,$E1022))-SUM($G1022:U1022),(((INDEX('PTRM input'!$G$385:$P$434,A19offset,$E1022)-INDEX('PTRM input'!$G$277:$P$326,A19offset,$E1022))*OFFSET($F$7,0,$E1022))-SUM($G1022:U1022))*(OFFSET('PTRM input'!$G$477,0,$E1022-1)/A19taxstdlife))))</f>
        <v>0</v>
      </c>
      <c r="W1022" s="251">
        <f ca="1">IF(A19taxstdlife="n/a","n/a",IF(A19taxstdlife="",0,IF(W$3&gt;(A19stdlife+$E1022),((INDEX('PTRM input'!$G$385:$P$434,A19offset,$E1022)-INDEX('PTRM input'!$G$277:$P$326,A19offset,$E1022))*OFFSET($F$7,0,$E1022))-SUM($G1022:V1022),(((INDEX('PTRM input'!$G$385:$P$434,A19offset,$E1022)-INDEX('PTRM input'!$G$277:$P$326,A19offset,$E1022))*OFFSET($F$7,0,$E1022))-SUM($G1022:V1022))*(OFFSET('PTRM input'!$G$477,0,$E1022-1)/A19taxstdlife))))</f>
        <v>0</v>
      </c>
      <c r="X1022" s="251">
        <f ca="1">IF(A19taxstdlife="n/a","n/a",IF(A19taxstdlife="",0,IF(X$3&gt;(A19stdlife+$E1022),((INDEX('PTRM input'!$G$385:$P$434,A19offset,$E1022)-INDEX('PTRM input'!$G$277:$P$326,A19offset,$E1022))*OFFSET($F$7,0,$E1022))-SUM($G1022:W1022),(((INDEX('PTRM input'!$G$385:$P$434,A19offset,$E1022)-INDEX('PTRM input'!$G$277:$P$326,A19offset,$E1022))*OFFSET($F$7,0,$E1022))-SUM($G1022:W1022))*(OFFSET('PTRM input'!$G$477,0,$E1022-1)/A19taxstdlife))))</f>
        <v>0</v>
      </c>
      <c r="Y1022" s="251">
        <f ca="1">IF(A19taxstdlife="n/a","n/a",IF(A19taxstdlife="",0,IF(Y$3&gt;(A19stdlife+$E1022),((INDEX('PTRM input'!$G$385:$P$434,A19offset,$E1022)-INDEX('PTRM input'!$G$277:$P$326,A19offset,$E1022))*OFFSET($F$7,0,$E1022))-SUM($G1022:X1022),(((INDEX('PTRM input'!$G$385:$P$434,A19offset,$E1022)-INDEX('PTRM input'!$G$277:$P$326,A19offset,$E1022))*OFFSET($F$7,0,$E1022))-SUM($G1022:X1022))*(OFFSET('PTRM input'!$G$477,0,$E1022-1)/A19taxstdlife))))</f>
        <v>0</v>
      </c>
      <c r="Z1022" s="251">
        <f ca="1">IF(A19taxstdlife="n/a","n/a",IF(A19taxstdlife="",0,IF(Z$3&gt;(A19stdlife+$E1022),((INDEX('PTRM input'!$G$385:$P$434,A19offset,$E1022)-INDEX('PTRM input'!$G$277:$P$326,A19offset,$E1022))*OFFSET($F$7,0,$E1022))-SUM($G1022:Y1022),(((INDEX('PTRM input'!$G$385:$P$434,A19offset,$E1022)-INDEX('PTRM input'!$G$277:$P$326,A19offset,$E1022))*OFFSET($F$7,0,$E1022))-SUM($G1022:Y1022))*(OFFSET('PTRM input'!$G$477,0,$E1022-1)/A19taxstdlife))))</f>
        <v>0</v>
      </c>
      <c r="AA1022" s="251">
        <f ca="1">IF(A19taxstdlife="n/a","n/a",IF(A19taxstdlife="",0,IF(AA$3&gt;(A19stdlife+$E1022),((INDEX('PTRM input'!$G$385:$P$434,A19offset,$E1022)-INDEX('PTRM input'!$G$277:$P$326,A19offset,$E1022))*OFFSET($F$7,0,$E1022))-SUM($G1022:Z1022),(((INDEX('PTRM input'!$G$385:$P$434,A19offset,$E1022)-INDEX('PTRM input'!$G$277:$P$326,A19offset,$E1022))*OFFSET($F$7,0,$E1022))-SUM($G1022:Z1022))*(OFFSET('PTRM input'!$G$477,0,$E1022-1)/A19taxstdlife))))</f>
        <v>0</v>
      </c>
      <c r="AB1022" s="251">
        <f ca="1">IF(A19taxstdlife="n/a","n/a",IF(A19taxstdlife="",0,IF(AB$3&gt;(A19stdlife+$E1022),((INDEX('PTRM input'!$G$385:$P$434,A19offset,$E1022)-INDEX('PTRM input'!$G$277:$P$326,A19offset,$E1022))*OFFSET($F$7,0,$E1022))-SUM($G1022:AA1022),(((INDEX('PTRM input'!$G$385:$P$434,A19offset,$E1022)-INDEX('PTRM input'!$G$277:$P$326,A19offset,$E1022))*OFFSET($F$7,0,$E1022))-SUM($G1022:AA1022))*(OFFSET('PTRM input'!$G$477,0,$E1022-1)/A19taxstdlife))))</f>
        <v>0</v>
      </c>
      <c r="AC1022" s="251">
        <f ca="1">IF(A19taxstdlife="n/a","n/a",IF(A19taxstdlife="",0,IF(AC$3&gt;(A19stdlife+$E1022),((INDEX('PTRM input'!$G$385:$P$434,A19offset,$E1022)-INDEX('PTRM input'!$G$277:$P$326,A19offset,$E1022))*OFFSET($F$7,0,$E1022))-SUM($G1022:AB1022),(((INDEX('PTRM input'!$G$385:$P$434,A19offset,$E1022)-INDEX('PTRM input'!$G$277:$P$326,A19offset,$E1022))*OFFSET($F$7,0,$E1022))-SUM($G1022:AB1022))*(OFFSET('PTRM input'!$G$477,0,$E1022-1)/A19taxstdlife))))</f>
        <v>0</v>
      </c>
      <c r="AD1022" s="251">
        <f ca="1">IF(A19taxstdlife="n/a","n/a",IF(A19taxstdlife="",0,IF(AD$3&gt;(A19stdlife+$E1022),((INDEX('PTRM input'!$G$385:$P$434,A19offset,$E1022)-INDEX('PTRM input'!$G$277:$P$326,A19offset,$E1022))*OFFSET($F$7,0,$E1022))-SUM($G1022:AC1022),(((INDEX('PTRM input'!$G$385:$P$434,A19offset,$E1022)-INDEX('PTRM input'!$G$277:$P$326,A19offset,$E1022))*OFFSET($F$7,0,$E1022))-SUM($G1022:AC1022))*(OFFSET('PTRM input'!$G$477,0,$E1022-1)/A19taxstdlife))))</f>
        <v>0</v>
      </c>
      <c r="AE1022" s="251">
        <f ca="1">IF(A19taxstdlife="n/a","n/a",IF(A19taxstdlife="",0,IF(AE$3&gt;(A19stdlife+$E1022),((INDEX('PTRM input'!$G$385:$P$434,A19offset,$E1022)-INDEX('PTRM input'!$G$277:$P$326,A19offset,$E1022))*OFFSET($F$7,0,$E1022))-SUM($G1022:AD1022),(((INDEX('PTRM input'!$G$385:$P$434,A19offset,$E1022)-INDEX('PTRM input'!$G$277:$P$326,A19offset,$E1022))*OFFSET($F$7,0,$E1022))-SUM($G1022:AD1022))*(OFFSET('PTRM input'!$G$477,0,$E1022-1)/A19taxstdlife))))</f>
        <v>0</v>
      </c>
      <c r="AF1022" s="251">
        <f ca="1">IF(A19taxstdlife="n/a","n/a",IF(A19taxstdlife="",0,IF(AF$3&gt;(A19stdlife+$E1022),((INDEX('PTRM input'!$G$385:$P$434,A19offset,$E1022)-INDEX('PTRM input'!$G$277:$P$326,A19offset,$E1022))*OFFSET($F$7,0,$E1022))-SUM($G1022:AE1022),(((INDEX('PTRM input'!$G$385:$P$434,A19offset,$E1022)-INDEX('PTRM input'!$G$277:$P$326,A19offset,$E1022))*OFFSET($F$7,0,$E1022))-SUM($G1022:AE1022))*(OFFSET('PTRM input'!$G$477,0,$E1022-1)/A19taxstdlife))))</f>
        <v>0</v>
      </c>
      <c r="AG1022" s="251">
        <f ca="1">IF(A19taxstdlife="n/a","n/a",IF(A19taxstdlife="",0,IF(AG$3&gt;(A19stdlife+$E1022),((INDEX('PTRM input'!$G$385:$P$434,A19offset,$E1022)-INDEX('PTRM input'!$G$277:$P$326,A19offset,$E1022))*OFFSET($F$7,0,$E1022))-SUM($G1022:AF1022),(((INDEX('PTRM input'!$G$385:$P$434,A19offset,$E1022)-INDEX('PTRM input'!$G$277:$P$326,A19offset,$E1022))*OFFSET($F$7,0,$E1022))-SUM($G1022:AF1022))*(OFFSET('PTRM input'!$G$477,0,$E1022-1)/A19taxstdlife))))</f>
        <v>0</v>
      </c>
      <c r="AH1022" s="251">
        <f ca="1">IF(A19taxstdlife="n/a","n/a",IF(A19taxstdlife="",0,IF(AH$3&gt;(A19stdlife+$E1022),((INDEX('PTRM input'!$G$385:$P$434,A19offset,$E1022)-INDEX('PTRM input'!$G$277:$P$326,A19offset,$E1022))*OFFSET($F$7,0,$E1022))-SUM($G1022:AG1022),(((INDEX('PTRM input'!$G$385:$P$434,A19offset,$E1022)-INDEX('PTRM input'!$G$277:$P$326,A19offset,$E1022))*OFFSET($F$7,0,$E1022))-SUM($G1022:AG1022))*(OFFSET('PTRM input'!$G$477,0,$E1022-1)/A19taxstdlife))))</f>
        <v>0</v>
      </c>
      <c r="AI1022" s="251">
        <f ca="1">IF(A19taxstdlife="n/a","n/a",IF(A19taxstdlife="",0,IF(AI$3&gt;(A19stdlife+$E1022),((INDEX('PTRM input'!$G$385:$P$434,A19offset,$E1022)-INDEX('PTRM input'!$G$277:$P$326,A19offset,$E1022))*OFFSET($F$7,0,$E1022))-SUM($G1022:AH1022),(((INDEX('PTRM input'!$G$385:$P$434,A19offset,$E1022)-INDEX('PTRM input'!$G$277:$P$326,A19offset,$E1022))*OFFSET($F$7,0,$E1022))-SUM($G1022:AH1022))*(OFFSET('PTRM input'!$G$477,0,$E1022-1)/A19taxstdlife))))</f>
        <v>0</v>
      </c>
      <c r="AJ1022" s="251">
        <f ca="1">IF(A19taxstdlife="n/a","n/a",IF(A19taxstdlife="",0,IF(AJ$3&gt;(A19stdlife+$E1022),((INDEX('PTRM input'!$G$385:$P$434,A19offset,$E1022)-INDEX('PTRM input'!$G$277:$P$326,A19offset,$E1022))*OFFSET($F$7,0,$E1022))-SUM($G1022:AI1022),(((INDEX('PTRM input'!$G$385:$P$434,A19offset,$E1022)-INDEX('PTRM input'!$G$277:$P$326,A19offset,$E1022))*OFFSET($F$7,0,$E1022))-SUM($G1022:AI1022))*(OFFSET('PTRM input'!$G$477,0,$E1022-1)/A19taxstdlife))))</f>
        <v>0</v>
      </c>
      <c r="AK1022" s="251">
        <f ca="1">IF(A19taxstdlife="n/a","n/a",IF(A19taxstdlife="",0,IF(AK$3&gt;(A19stdlife+$E1022),((INDEX('PTRM input'!$G$385:$P$434,A19offset,$E1022)-INDEX('PTRM input'!$G$277:$P$326,A19offset,$E1022))*OFFSET($F$7,0,$E1022))-SUM($G1022:AJ1022),(((INDEX('PTRM input'!$G$385:$P$434,A19offset,$E1022)-INDEX('PTRM input'!$G$277:$P$326,A19offset,$E1022))*OFFSET($F$7,0,$E1022))-SUM($G1022:AJ1022))*(OFFSET('PTRM input'!$G$477,0,$E1022-1)/A19taxstdlife))))</f>
        <v>0</v>
      </c>
      <c r="AL1022" s="251">
        <f ca="1">IF(A19taxstdlife="n/a","n/a",IF(A19taxstdlife="",0,IF(AL$3&gt;(A19stdlife+$E1022),((INDEX('PTRM input'!$G$385:$P$434,A19offset,$E1022)-INDEX('PTRM input'!$G$277:$P$326,A19offset,$E1022))*OFFSET($F$7,0,$E1022))-SUM($G1022:AK1022),(((INDEX('PTRM input'!$G$385:$P$434,A19offset,$E1022)-INDEX('PTRM input'!$G$277:$P$326,A19offset,$E1022))*OFFSET($F$7,0,$E1022))-SUM($G1022:AK1022))*(OFFSET('PTRM input'!$G$477,0,$E1022-1)/A19taxstdlife))))</f>
        <v>0</v>
      </c>
      <c r="AM1022" s="251">
        <f ca="1">IF(A19taxstdlife="n/a","n/a",IF(A19taxstdlife="",0,IF(AM$3&gt;(A19stdlife+$E1022),((INDEX('PTRM input'!$G$385:$P$434,A19offset,$E1022)-INDEX('PTRM input'!$G$277:$P$326,A19offset,$E1022))*OFFSET($F$7,0,$E1022))-SUM($G1022:AL1022),(((INDEX('PTRM input'!$G$385:$P$434,A19offset,$E1022)-INDEX('PTRM input'!$G$277:$P$326,A19offset,$E1022))*OFFSET($F$7,0,$E1022))-SUM($G1022:AL1022))*(OFFSET('PTRM input'!$G$477,0,$E1022-1)/A19taxstdlife))))</f>
        <v>0</v>
      </c>
      <c r="AN1022" s="251">
        <f ca="1">IF(A19taxstdlife="n/a","n/a",IF(A19taxstdlife="",0,IF(AN$3&gt;(A19stdlife+$E1022),((INDEX('PTRM input'!$G$385:$P$434,A19offset,$E1022)-INDEX('PTRM input'!$G$277:$P$326,A19offset,$E1022))*OFFSET($F$7,0,$E1022))-SUM($G1022:AM1022),(((INDEX('PTRM input'!$G$385:$P$434,A19offset,$E1022)-INDEX('PTRM input'!$G$277:$P$326,A19offset,$E1022))*OFFSET($F$7,0,$E1022))-SUM($G1022:AM1022))*(OFFSET('PTRM input'!$G$477,0,$E1022-1)/A19taxstdlife))))</f>
        <v>0</v>
      </c>
      <c r="AO1022" s="251">
        <f ca="1">IF(A19taxstdlife="n/a","n/a",IF(A19taxstdlife="",0,IF(AO$3&gt;(A19stdlife+$E1022),((INDEX('PTRM input'!$G$385:$P$434,A19offset,$E1022)-INDEX('PTRM input'!$G$277:$P$326,A19offset,$E1022))*OFFSET($F$7,0,$E1022))-SUM($G1022:AN1022),(((INDEX('PTRM input'!$G$385:$P$434,A19offset,$E1022)-INDEX('PTRM input'!$G$277:$P$326,A19offset,$E1022))*OFFSET($F$7,0,$E1022))-SUM($G1022:AN1022))*(OFFSET('PTRM input'!$G$477,0,$E1022-1)/A19taxstdlife))))</f>
        <v>0</v>
      </c>
      <c r="AP1022" s="251">
        <f ca="1">IF(A19taxstdlife="n/a","n/a",IF(A19taxstdlife="",0,IF(AP$3&gt;(A19stdlife+$E1022),((INDEX('PTRM input'!$G$385:$P$434,A19offset,$E1022)-INDEX('PTRM input'!$G$277:$P$326,A19offset,$E1022))*OFFSET($F$7,0,$E1022))-SUM($G1022:AO1022),(((INDEX('PTRM input'!$G$385:$P$434,A19offset,$E1022)-INDEX('PTRM input'!$G$277:$P$326,A19offset,$E1022))*OFFSET($F$7,0,$E1022))-SUM($G1022:AO1022))*(OFFSET('PTRM input'!$G$477,0,$E1022-1)/A19taxstdlife))))</f>
        <v>0</v>
      </c>
      <c r="AQ1022" s="251">
        <f ca="1">IF(A19taxstdlife="n/a","n/a",IF(A19taxstdlife="",0,IF(AQ$3&gt;(A19stdlife+$E1022),((INDEX('PTRM input'!$G$385:$P$434,A19offset,$E1022)-INDEX('PTRM input'!$G$277:$P$326,A19offset,$E1022))*OFFSET($F$7,0,$E1022))-SUM($G1022:AP1022),(((INDEX('PTRM input'!$G$385:$P$434,A19offset,$E1022)-INDEX('PTRM input'!$G$277:$P$326,A19offset,$E1022))*OFFSET($F$7,0,$E1022))-SUM($G1022:AP1022))*(OFFSET('PTRM input'!$G$477,0,$E1022-1)/A19taxstdlife))))</f>
        <v>0</v>
      </c>
      <c r="AR1022" s="251">
        <f ca="1">IF(A19taxstdlife="n/a","n/a",IF(A19taxstdlife="",0,IF(AR$3&gt;(A19stdlife+$E1022),((INDEX('PTRM input'!$G$385:$P$434,A19offset,$E1022)-INDEX('PTRM input'!$G$277:$P$326,A19offset,$E1022))*OFFSET($F$7,0,$E1022))-SUM($G1022:AQ1022),(((INDEX('PTRM input'!$G$385:$P$434,A19offset,$E1022)-INDEX('PTRM input'!$G$277:$P$326,A19offset,$E1022))*OFFSET($F$7,0,$E1022))-SUM($G1022:AQ1022))*(OFFSET('PTRM input'!$G$477,0,$E1022-1)/A19taxstdlife))))</f>
        <v>0</v>
      </c>
      <c r="AS1022" s="251">
        <f ca="1">IF(A19taxstdlife="n/a","n/a",IF(A19taxstdlife="",0,IF(AS$3&gt;(A19stdlife+$E1022),((INDEX('PTRM input'!$G$385:$P$434,A19offset,$E1022)-INDEX('PTRM input'!$G$277:$P$326,A19offset,$E1022))*OFFSET($F$7,0,$E1022))-SUM($G1022:AR1022),(((INDEX('PTRM input'!$G$385:$P$434,A19offset,$E1022)-INDEX('PTRM input'!$G$277:$P$326,A19offset,$E1022))*OFFSET($F$7,0,$E1022))-SUM($G1022:AR1022))*(OFFSET('PTRM input'!$G$477,0,$E1022-1)/A19taxstdlife))))</f>
        <v>0</v>
      </c>
      <c r="AT1022" s="251">
        <f ca="1">IF(A19taxstdlife="n/a","n/a",IF(A19taxstdlife="",0,IF(AT$3&gt;(A19stdlife+$E1022),((INDEX('PTRM input'!$G$385:$P$434,A19offset,$E1022)-INDEX('PTRM input'!$G$277:$P$326,A19offset,$E1022))*OFFSET($F$7,0,$E1022))-SUM($G1022:AS1022),(((INDEX('PTRM input'!$G$385:$P$434,A19offset,$E1022)-INDEX('PTRM input'!$G$277:$P$326,A19offset,$E1022))*OFFSET($F$7,0,$E1022))-SUM($G1022:AS1022))*(OFFSET('PTRM input'!$G$477,0,$E1022-1)/A19taxstdlife))))</f>
        <v>0</v>
      </c>
      <c r="AU1022" s="251">
        <f ca="1">IF(A19taxstdlife="n/a","n/a",IF(A19taxstdlife="",0,IF(AU$3&gt;(A19stdlife+$E1022),((INDEX('PTRM input'!$G$385:$P$434,A19offset,$E1022)-INDEX('PTRM input'!$G$277:$P$326,A19offset,$E1022))*OFFSET($F$7,0,$E1022))-SUM($G1022:AT1022),(((INDEX('PTRM input'!$G$385:$P$434,A19offset,$E1022)-INDEX('PTRM input'!$G$277:$P$326,A19offset,$E1022))*OFFSET($F$7,0,$E1022))-SUM($G1022:AT1022))*(OFFSET('PTRM input'!$G$477,0,$E1022-1)/A19taxstdlife))))</f>
        <v>0</v>
      </c>
      <c r="AV1022" s="251">
        <f ca="1">IF(A19taxstdlife="n/a","n/a",IF(A19taxstdlife="",0,IF(AV$3&gt;(A19stdlife+$E1022),((INDEX('PTRM input'!$G$385:$P$434,A19offset,$E1022)-INDEX('PTRM input'!$G$277:$P$326,A19offset,$E1022))*OFFSET($F$7,0,$E1022))-SUM($G1022:AU1022),(((INDEX('PTRM input'!$G$385:$P$434,A19offset,$E1022)-INDEX('PTRM input'!$G$277:$P$326,A19offset,$E1022))*OFFSET($F$7,0,$E1022))-SUM($G1022:AU1022))*(OFFSET('PTRM input'!$G$477,0,$E1022-1)/A19taxstdlife))))</f>
        <v>0</v>
      </c>
      <c r="AW1022" s="251">
        <f ca="1">IF(A19taxstdlife="n/a","n/a",IF(A19taxstdlife="",0,IF(AW$3&gt;(A19stdlife+$E1022),((INDEX('PTRM input'!$G$385:$P$434,A19offset,$E1022)-INDEX('PTRM input'!$G$277:$P$326,A19offset,$E1022))*OFFSET($F$7,0,$E1022))-SUM($G1022:AV1022),(((INDEX('PTRM input'!$G$385:$P$434,A19offset,$E1022)-INDEX('PTRM input'!$G$277:$P$326,A19offset,$E1022))*OFFSET($F$7,0,$E1022))-SUM($G1022:AV1022))*(OFFSET('PTRM input'!$G$477,0,$E1022-1)/A19taxstdlife))))</f>
        <v>0</v>
      </c>
      <c r="AX1022" s="251">
        <f ca="1">IF(A19taxstdlife="n/a","n/a",IF(A19taxstdlife="",0,IF(AX$3&gt;(A19stdlife+$E1022),((INDEX('PTRM input'!$G$385:$P$434,A19offset,$E1022)-INDEX('PTRM input'!$G$277:$P$326,A19offset,$E1022))*OFFSET($F$7,0,$E1022))-SUM($G1022:AW1022),(((INDEX('PTRM input'!$G$385:$P$434,A19offset,$E1022)-INDEX('PTRM input'!$G$277:$P$326,A19offset,$E1022))*OFFSET($F$7,0,$E1022))-SUM($G1022:AW1022))*(OFFSET('PTRM input'!$G$477,0,$E1022-1)/A19taxstdlife))))</f>
        <v>0</v>
      </c>
      <c r="AY1022" s="251">
        <f ca="1">IF(A19taxstdlife="n/a","n/a",IF(A19taxstdlife="",0,IF(AY$3&gt;(A19stdlife+$E1022),((INDEX('PTRM input'!$G$385:$P$434,A19offset,$E1022)-INDEX('PTRM input'!$G$277:$P$326,A19offset,$E1022))*OFFSET($F$7,0,$E1022))-SUM($G1022:AX1022),(((INDEX('PTRM input'!$G$385:$P$434,A19offset,$E1022)-INDEX('PTRM input'!$G$277:$P$326,A19offset,$E1022))*OFFSET($F$7,0,$E1022))-SUM($G1022:AX1022))*(OFFSET('PTRM input'!$G$477,0,$E1022-1)/A19taxstdlife))))</f>
        <v>0</v>
      </c>
      <c r="AZ1022" s="251">
        <f ca="1">IF(A19taxstdlife="n/a","n/a",IF(A19taxstdlife="",0,IF(AZ$3&gt;(A19stdlife+$E1022),((INDEX('PTRM input'!$G$385:$P$434,A19offset,$E1022)-INDEX('PTRM input'!$G$277:$P$326,A19offset,$E1022))*OFFSET($F$7,0,$E1022))-SUM($G1022:AY1022),(((INDEX('PTRM input'!$G$385:$P$434,A19offset,$E1022)-INDEX('PTRM input'!$G$277:$P$326,A19offset,$E1022))*OFFSET($F$7,0,$E1022))-SUM($G1022:AY1022))*(OFFSET('PTRM input'!$G$477,0,$E1022-1)/A19taxstdlife))))</f>
        <v>0</v>
      </c>
      <c r="BA1022" s="251">
        <f ca="1">IF(A19taxstdlife="n/a","n/a",IF(A19taxstdlife="",0,IF(BA$3&gt;(A19stdlife+$E1022),((INDEX('PTRM input'!$G$385:$P$434,A19offset,$E1022)-INDEX('PTRM input'!$G$277:$P$326,A19offset,$E1022))*OFFSET($F$7,0,$E1022))-SUM($G1022:AZ1022),(((INDEX('PTRM input'!$G$385:$P$434,A19offset,$E1022)-INDEX('PTRM input'!$G$277:$P$326,A19offset,$E1022))*OFFSET($F$7,0,$E1022))-SUM($G1022:AZ1022))*(OFFSET('PTRM input'!$G$477,0,$E1022-1)/A19taxstdlife))))</f>
        <v>0</v>
      </c>
      <c r="BB1022" s="251">
        <f ca="1">IF(A19taxstdlife="n/a","n/a",IF(A19taxstdlife="",0,IF(BB$3&gt;(A19stdlife+$E1022),((INDEX('PTRM input'!$G$385:$P$434,A19offset,$E1022)-INDEX('PTRM input'!$G$277:$P$326,A19offset,$E1022))*OFFSET($F$7,0,$E1022))-SUM($G1022:BA1022),(((INDEX('PTRM input'!$G$385:$P$434,A19offset,$E1022)-INDEX('PTRM input'!$G$277:$P$326,A19offset,$E1022))*OFFSET($F$7,0,$E1022))-SUM($G1022:BA1022))*(OFFSET('PTRM input'!$G$477,0,$E1022-1)/A19taxstdlife))))</f>
        <v>0</v>
      </c>
      <c r="BC1022" s="251">
        <f ca="1">IF(A19taxstdlife="n/a","n/a",IF(A19taxstdlife="",0,IF(BC$3&gt;(A19stdlife+$E1022),((INDEX('PTRM input'!$G$385:$P$434,A19offset,$E1022)-INDEX('PTRM input'!$G$277:$P$326,A19offset,$E1022))*OFFSET($F$7,0,$E1022))-SUM($G1022:BB1022),(((INDEX('PTRM input'!$G$385:$P$434,A19offset,$E1022)-INDEX('PTRM input'!$G$277:$P$326,A19offset,$E1022))*OFFSET($F$7,0,$E1022))-SUM($G1022:BB1022))*(OFFSET('PTRM input'!$G$477,0,$E1022-1)/A19taxstdlife))))</f>
        <v>0</v>
      </c>
      <c r="BD1022" s="251">
        <f ca="1">IF(A19taxstdlife="n/a","n/a",IF(A19taxstdlife="",0,IF(BD$3&gt;(A19stdlife+$E1022),((INDEX('PTRM input'!$G$385:$P$434,A19offset,$E1022)-INDEX('PTRM input'!$G$277:$P$326,A19offset,$E1022))*OFFSET($F$7,0,$E1022))-SUM($G1022:BC1022),(((INDEX('PTRM input'!$G$385:$P$434,A19offset,$E1022)-INDEX('PTRM input'!$G$277:$P$326,A19offset,$E1022))*OFFSET($F$7,0,$E1022))-SUM($G1022:BC1022))*(OFFSET('PTRM input'!$G$477,0,$E1022-1)/A19taxstdlife))))</f>
        <v>0</v>
      </c>
      <c r="BE1022" s="251">
        <f ca="1">IF(A19taxstdlife="n/a","n/a",IF(A19taxstdlife="",0,IF(BE$3&gt;(A19stdlife+$E1022),((INDEX('PTRM input'!$G$385:$P$434,A19offset,$E1022)-INDEX('PTRM input'!$G$277:$P$326,A19offset,$E1022))*OFFSET($F$7,0,$E1022))-SUM($G1022:BD1022),(((INDEX('PTRM input'!$G$385:$P$434,A19offset,$E1022)-INDEX('PTRM input'!$G$277:$P$326,A19offset,$E1022))*OFFSET($F$7,0,$E1022))-SUM($G1022:BD1022))*(OFFSET('PTRM input'!$G$477,0,$E1022-1)/A19taxstdlife))))</f>
        <v>0</v>
      </c>
      <c r="BF1022" s="251">
        <f ca="1">IF(A19taxstdlife="n/a","n/a",IF(A19taxstdlife="",0,IF(BF$3&gt;(A19stdlife+$E1022),((INDEX('PTRM input'!$G$385:$P$434,A19offset,$E1022)-INDEX('PTRM input'!$G$277:$P$326,A19offset,$E1022))*OFFSET($F$7,0,$E1022))-SUM($G1022:BE1022),(((INDEX('PTRM input'!$G$385:$P$434,A19offset,$E1022)-INDEX('PTRM input'!$G$277:$P$326,A19offset,$E1022))*OFFSET($F$7,0,$E1022))-SUM($G1022:BE1022))*(OFFSET('PTRM input'!$G$477,0,$E1022-1)/A19taxstdlife))))</f>
        <v>0</v>
      </c>
      <c r="BG1022" s="251">
        <f ca="1">IF(A19taxstdlife="n/a","n/a",IF(A19taxstdlife="",0,IF(BG$3&gt;(A19stdlife+$E1022),((INDEX('PTRM input'!$G$385:$P$434,A19offset,$E1022)-INDEX('PTRM input'!$G$277:$P$326,A19offset,$E1022))*OFFSET($F$7,0,$E1022))-SUM($G1022:BF1022),(((INDEX('PTRM input'!$G$385:$P$434,A19offset,$E1022)-INDEX('PTRM input'!$G$277:$P$326,A19offset,$E1022))*OFFSET($F$7,0,$E1022))-SUM($G1022:BF1022))*(OFFSET('PTRM input'!$G$477,0,$E1022-1)/A19taxstdlife))))</f>
        <v>0</v>
      </c>
      <c r="BH1022" s="251">
        <f ca="1">IF(A19taxstdlife="n/a","n/a",IF(A19taxstdlife="",0,IF(BH$3&gt;(A19stdlife+$E1022),((INDEX('PTRM input'!$G$385:$P$434,A19offset,$E1022)-INDEX('PTRM input'!$G$277:$P$326,A19offset,$E1022))*OFFSET($F$7,0,$E1022))-SUM($G1022:BG1022),(((INDEX('PTRM input'!$G$385:$P$434,A19offset,$E1022)-INDEX('PTRM input'!$G$277:$P$326,A19offset,$E1022))*OFFSET($F$7,0,$E1022))-SUM($G1022:BG1022))*(OFFSET('PTRM input'!$G$477,0,$E1022-1)/A19taxstdlife))))</f>
        <v>0</v>
      </c>
      <c r="BI1022" s="251">
        <f ca="1">IF(A19taxstdlife="n/a","n/a",IF(A19taxstdlife="",0,IF(BI$3&gt;(A19stdlife+$E1022),((INDEX('PTRM input'!$G$385:$P$434,A19offset,$E1022)-INDEX('PTRM input'!$G$277:$P$326,A19offset,$E1022))*OFFSET($F$7,0,$E1022))-SUM($G1022:BH1022),(((INDEX('PTRM input'!$G$385:$P$434,A19offset,$E1022)-INDEX('PTRM input'!$G$277:$P$326,A19offset,$E1022))*OFFSET($F$7,0,$E1022))-SUM($G1022:BH1022))*(OFFSET('PTRM input'!$G$477,0,$E1022-1)/A19taxstdlife))))</f>
        <v>0</v>
      </c>
      <c r="BJ1022" s="116"/>
      <c r="BK1022" s="116"/>
      <c r="BL1022" s="116"/>
      <c r="BM1022" s="116"/>
    </row>
    <row r="1023" spans="1:65" ht="12.75" hidden="1" customHeight="1" outlineLevel="2">
      <c r="A1023" s="366"/>
      <c r="B1023" s="19"/>
      <c r="C1023" s="18"/>
      <c r="D1023" s="760"/>
      <c r="E1023" s="86">
        <v>8</v>
      </c>
      <c r="F1023" s="356"/>
      <c r="G1023" s="434"/>
      <c r="H1023" s="435"/>
      <c r="I1023" s="435"/>
      <c r="J1023" s="435"/>
      <c r="K1023" s="435"/>
      <c r="L1023" s="435"/>
      <c r="M1023" s="435"/>
      <c r="N1023" s="619"/>
      <c r="O1023" s="251">
        <f ca="1">IF(A19taxstdlife="n/a","n/a",IF(A19taxstdlife="",0,IF(O$3&gt;(A19stdlife+$E1023),((INDEX('PTRM input'!$G$385:$P$434,A19offset,$E1023)-INDEX('PTRM input'!$G$277:$P$326,A19offset,$E1023))*OFFSET($F$7,0,$E1023))-SUM($G1023:N1023),(((INDEX('PTRM input'!$G$385:$P$434,A19offset,$E1023)-INDEX('PTRM input'!$G$277:$P$326,A19offset,$E1023))*OFFSET($F$7,0,$E1023))-SUM($G1023:N1023))*(OFFSET('PTRM input'!$G$477,0,$E1023-1)/A19taxstdlife))))</f>
        <v>0</v>
      </c>
      <c r="P1023" s="251">
        <f ca="1">IF(A19taxstdlife="n/a","n/a",IF(A19taxstdlife="",0,IF(P$3&gt;(A19stdlife+$E1023),((INDEX('PTRM input'!$G$385:$P$434,A19offset,$E1023)-INDEX('PTRM input'!$G$277:$P$326,A19offset,$E1023))*OFFSET($F$7,0,$E1023))-SUM($G1023:O1023),(((INDEX('PTRM input'!$G$385:$P$434,A19offset,$E1023)-INDEX('PTRM input'!$G$277:$P$326,A19offset,$E1023))*OFFSET($F$7,0,$E1023))-SUM($G1023:O1023))*(OFFSET('PTRM input'!$G$477,0,$E1023-1)/A19taxstdlife))))</f>
        <v>0</v>
      </c>
      <c r="Q1023" s="251">
        <f ca="1">IF(A19taxstdlife="n/a","n/a",IF(A19taxstdlife="",0,IF(Q$3&gt;(A19stdlife+$E1023),((INDEX('PTRM input'!$G$385:$P$434,A19offset,$E1023)-INDEX('PTRM input'!$G$277:$P$326,A19offset,$E1023))*OFFSET($F$7,0,$E1023))-SUM($G1023:P1023),(((INDEX('PTRM input'!$G$385:$P$434,A19offset,$E1023)-INDEX('PTRM input'!$G$277:$P$326,A19offset,$E1023))*OFFSET($F$7,0,$E1023))-SUM($G1023:P1023))*(OFFSET('PTRM input'!$G$477,0,$E1023-1)/A19taxstdlife))))</f>
        <v>0</v>
      </c>
      <c r="R1023" s="251">
        <f ca="1">IF(A19taxstdlife="n/a","n/a",IF(A19taxstdlife="",0,IF(R$3&gt;(A19stdlife+$E1023),((INDEX('PTRM input'!$G$385:$P$434,A19offset,$E1023)-INDEX('PTRM input'!$G$277:$P$326,A19offset,$E1023))*OFFSET($F$7,0,$E1023))-SUM($G1023:Q1023),(((INDEX('PTRM input'!$G$385:$P$434,A19offset,$E1023)-INDEX('PTRM input'!$G$277:$P$326,A19offset,$E1023))*OFFSET($F$7,0,$E1023))-SUM($G1023:Q1023))*(OFFSET('PTRM input'!$G$477,0,$E1023-1)/A19taxstdlife))))</f>
        <v>0</v>
      </c>
      <c r="S1023" s="251">
        <f ca="1">IF(A19taxstdlife="n/a","n/a",IF(A19taxstdlife="",0,IF(S$3&gt;(A19stdlife+$E1023),((INDEX('PTRM input'!$G$385:$P$434,A19offset,$E1023)-INDEX('PTRM input'!$G$277:$P$326,A19offset,$E1023))*OFFSET($F$7,0,$E1023))-SUM($G1023:R1023),(((INDEX('PTRM input'!$G$385:$P$434,A19offset,$E1023)-INDEX('PTRM input'!$G$277:$P$326,A19offset,$E1023))*OFFSET($F$7,0,$E1023))-SUM($G1023:R1023))*(OFFSET('PTRM input'!$G$477,0,$E1023-1)/A19taxstdlife))))</f>
        <v>0</v>
      </c>
      <c r="T1023" s="251">
        <f ca="1">IF(A19taxstdlife="n/a","n/a",IF(A19taxstdlife="",0,IF(T$3&gt;(A19stdlife+$E1023),((INDEX('PTRM input'!$G$385:$P$434,A19offset,$E1023)-INDEX('PTRM input'!$G$277:$P$326,A19offset,$E1023))*OFFSET($F$7,0,$E1023))-SUM($G1023:S1023),(((INDEX('PTRM input'!$G$385:$P$434,A19offset,$E1023)-INDEX('PTRM input'!$G$277:$P$326,A19offset,$E1023))*OFFSET($F$7,0,$E1023))-SUM($G1023:S1023))*(OFFSET('PTRM input'!$G$477,0,$E1023-1)/A19taxstdlife))))</f>
        <v>0</v>
      </c>
      <c r="U1023" s="251">
        <f ca="1">IF(A19taxstdlife="n/a","n/a",IF(A19taxstdlife="",0,IF(U$3&gt;(A19stdlife+$E1023),((INDEX('PTRM input'!$G$385:$P$434,A19offset,$E1023)-INDEX('PTRM input'!$G$277:$P$326,A19offset,$E1023))*OFFSET($F$7,0,$E1023))-SUM($G1023:T1023),(((INDEX('PTRM input'!$G$385:$P$434,A19offset,$E1023)-INDEX('PTRM input'!$G$277:$P$326,A19offset,$E1023))*OFFSET($F$7,0,$E1023))-SUM($G1023:T1023))*(OFFSET('PTRM input'!$G$477,0,$E1023-1)/A19taxstdlife))))</f>
        <v>0</v>
      </c>
      <c r="V1023" s="251">
        <f ca="1">IF(A19taxstdlife="n/a","n/a",IF(A19taxstdlife="",0,IF(V$3&gt;(A19stdlife+$E1023),((INDEX('PTRM input'!$G$385:$P$434,A19offset,$E1023)-INDEX('PTRM input'!$G$277:$P$326,A19offset,$E1023))*OFFSET($F$7,0,$E1023))-SUM($G1023:U1023),(((INDEX('PTRM input'!$G$385:$P$434,A19offset,$E1023)-INDEX('PTRM input'!$G$277:$P$326,A19offset,$E1023))*OFFSET($F$7,0,$E1023))-SUM($G1023:U1023))*(OFFSET('PTRM input'!$G$477,0,$E1023-1)/A19taxstdlife))))</f>
        <v>0</v>
      </c>
      <c r="W1023" s="251">
        <f ca="1">IF(A19taxstdlife="n/a","n/a",IF(A19taxstdlife="",0,IF(W$3&gt;(A19stdlife+$E1023),((INDEX('PTRM input'!$G$385:$P$434,A19offset,$E1023)-INDEX('PTRM input'!$G$277:$P$326,A19offset,$E1023))*OFFSET($F$7,0,$E1023))-SUM($G1023:V1023),(((INDEX('PTRM input'!$G$385:$P$434,A19offset,$E1023)-INDEX('PTRM input'!$G$277:$P$326,A19offset,$E1023))*OFFSET($F$7,0,$E1023))-SUM($G1023:V1023))*(OFFSET('PTRM input'!$G$477,0,$E1023-1)/A19taxstdlife))))</f>
        <v>0</v>
      </c>
      <c r="X1023" s="251">
        <f ca="1">IF(A19taxstdlife="n/a","n/a",IF(A19taxstdlife="",0,IF(X$3&gt;(A19stdlife+$E1023),((INDEX('PTRM input'!$G$385:$P$434,A19offset,$E1023)-INDEX('PTRM input'!$G$277:$P$326,A19offset,$E1023))*OFFSET($F$7,0,$E1023))-SUM($G1023:W1023),(((INDEX('PTRM input'!$G$385:$P$434,A19offset,$E1023)-INDEX('PTRM input'!$G$277:$P$326,A19offset,$E1023))*OFFSET($F$7,0,$E1023))-SUM($G1023:W1023))*(OFFSET('PTRM input'!$G$477,0,$E1023-1)/A19taxstdlife))))</f>
        <v>0</v>
      </c>
      <c r="Y1023" s="251">
        <f ca="1">IF(A19taxstdlife="n/a","n/a",IF(A19taxstdlife="",0,IF(Y$3&gt;(A19stdlife+$E1023),((INDEX('PTRM input'!$G$385:$P$434,A19offset,$E1023)-INDEX('PTRM input'!$G$277:$P$326,A19offset,$E1023))*OFFSET($F$7,0,$E1023))-SUM($G1023:X1023),(((INDEX('PTRM input'!$G$385:$P$434,A19offset,$E1023)-INDEX('PTRM input'!$G$277:$P$326,A19offset,$E1023))*OFFSET($F$7,0,$E1023))-SUM($G1023:X1023))*(OFFSET('PTRM input'!$G$477,0,$E1023-1)/A19taxstdlife))))</f>
        <v>0</v>
      </c>
      <c r="Z1023" s="251">
        <f ca="1">IF(A19taxstdlife="n/a","n/a",IF(A19taxstdlife="",0,IF(Z$3&gt;(A19stdlife+$E1023),((INDEX('PTRM input'!$G$385:$P$434,A19offset,$E1023)-INDEX('PTRM input'!$G$277:$P$326,A19offset,$E1023))*OFFSET($F$7,0,$E1023))-SUM($G1023:Y1023),(((INDEX('PTRM input'!$G$385:$P$434,A19offset,$E1023)-INDEX('PTRM input'!$G$277:$P$326,A19offset,$E1023))*OFFSET($F$7,0,$E1023))-SUM($G1023:Y1023))*(OFFSET('PTRM input'!$G$477,0,$E1023-1)/A19taxstdlife))))</f>
        <v>0</v>
      </c>
      <c r="AA1023" s="251">
        <f ca="1">IF(A19taxstdlife="n/a","n/a",IF(A19taxstdlife="",0,IF(AA$3&gt;(A19stdlife+$E1023),((INDEX('PTRM input'!$G$385:$P$434,A19offset,$E1023)-INDEX('PTRM input'!$G$277:$P$326,A19offset,$E1023))*OFFSET($F$7,0,$E1023))-SUM($G1023:Z1023),(((INDEX('PTRM input'!$G$385:$P$434,A19offset,$E1023)-INDEX('PTRM input'!$G$277:$P$326,A19offset,$E1023))*OFFSET($F$7,0,$E1023))-SUM($G1023:Z1023))*(OFFSET('PTRM input'!$G$477,0,$E1023-1)/A19taxstdlife))))</f>
        <v>0</v>
      </c>
      <c r="AB1023" s="251">
        <f ca="1">IF(A19taxstdlife="n/a","n/a",IF(A19taxstdlife="",0,IF(AB$3&gt;(A19stdlife+$E1023),((INDEX('PTRM input'!$G$385:$P$434,A19offset,$E1023)-INDEX('PTRM input'!$G$277:$P$326,A19offset,$E1023))*OFFSET($F$7,0,$E1023))-SUM($G1023:AA1023),(((INDEX('PTRM input'!$G$385:$P$434,A19offset,$E1023)-INDEX('PTRM input'!$G$277:$P$326,A19offset,$E1023))*OFFSET($F$7,0,$E1023))-SUM($G1023:AA1023))*(OFFSET('PTRM input'!$G$477,0,$E1023-1)/A19taxstdlife))))</f>
        <v>0</v>
      </c>
      <c r="AC1023" s="251">
        <f ca="1">IF(A19taxstdlife="n/a","n/a",IF(A19taxstdlife="",0,IF(AC$3&gt;(A19stdlife+$E1023),((INDEX('PTRM input'!$G$385:$P$434,A19offset,$E1023)-INDEX('PTRM input'!$G$277:$P$326,A19offset,$E1023))*OFFSET($F$7,0,$E1023))-SUM($G1023:AB1023),(((INDEX('PTRM input'!$G$385:$P$434,A19offset,$E1023)-INDEX('PTRM input'!$G$277:$P$326,A19offset,$E1023))*OFFSET($F$7,0,$E1023))-SUM($G1023:AB1023))*(OFFSET('PTRM input'!$G$477,0,$E1023-1)/A19taxstdlife))))</f>
        <v>0</v>
      </c>
      <c r="AD1023" s="251">
        <f ca="1">IF(A19taxstdlife="n/a","n/a",IF(A19taxstdlife="",0,IF(AD$3&gt;(A19stdlife+$E1023),((INDEX('PTRM input'!$G$385:$P$434,A19offset,$E1023)-INDEX('PTRM input'!$G$277:$P$326,A19offset,$E1023))*OFFSET($F$7,0,$E1023))-SUM($G1023:AC1023),(((INDEX('PTRM input'!$G$385:$P$434,A19offset,$E1023)-INDEX('PTRM input'!$G$277:$P$326,A19offset,$E1023))*OFFSET($F$7,0,$E1023))-SUM($G1023:AC1023))*(OFFSET('PTRM input'!$G$477,0,$E1023-1)/A19taxstdlife))))</f>
        <v>0</v>
      </c>
      <c r="AE1023" s="251">
        <f ca="1">IF(A19taxstdlife="n/a","n/a",IF(A19taxstdlife="",0,IF(AE$3&gt;(A19stdlife+$E1023),((INDEX('PTRM input'!$G$385:$P$434,A19offset,$E1023)-INDEX('PTRM input'!$G$277:$P$326,A19offset,$E1023))*OFFSET($F$7,0,$E1023))-SUM($G1023:AD1023),(((INDEX('PTRM input'!$G$385:$P$434,A19offset,$E1023)-INDEX('PTRM input'!$G$277:$P$326,A19offset,$E1023))*OFFSET($F$7,0,$E1023))-SUM($G1023:AD1023))*(OFFSET('PTRM input'!$G$477,0,$E1023-1)/A19taxstdlife))))</f>
        <v>0</v>
      </c>
      <c r="AF1023" s="251">
        <f ca="1">IF(A19taxstdlife="n/a","n/a",IF(A19taxstdlife="",0,IF(AF$3&gt;(A19stdlife+$E1023),((INDEX('PTRM input'!$G$385:$P$434,A19offset,$E1023)-INDEX('PTRM input'!$G$277:$P$326,A19offset,$E1023))*OFFSET($F$7,0,$E1023))-SUM($G1023:AE1023),(((INDEX('PTRM input'!$G$385:$P$434,A19offset,$E1023)-INDEX('PTRM input'!$G$277:$P$326,A19offset,$E1023))*OFFSET($F$7,0,$E1023))-SUM($G1023:AE1023))*(OFFSET('PTRM input'!$G$477,0,$E1023-1)/A19taxstdlife))))</f>
        <v>0</v>
      </c>
      <c r="AG1023" s="251">
        <f ca="1">IF(A19taxstdlife="n/a","n/a",IF(A19taxstdlife="",0,IF(AG$3&gt;(A19stdlife+$E1023),((INDEX('PTRM input'!$G$385:$P$434,A19offset,$E1023)-INDEX('PTRM input'!$G$277:$P$326,A19offset,$E1023))*OFFSET($F$7,0,$E1023))-SUM($G1023:AF1023),(((INDEX('PTRM input'!$G$385:$P$434,A19offset,$E1023)-INDEX('PTRM input'!$G$277:$P$326,A19offset,$E1023))*OFFSET($F$7,0,$E1023))-SUM($G1023:AF1023))*(OFFSET('PTRM input'!$G$477,0,$E1023-1)/A19taxstdlife))))</f>
        <v>0</v>
      </c>
      <c r="AH1023" s="251">
        <f ca="1">IF(A19taxstdlife="n/a","n/a",IF(A19taxstdlife="",0,IF(AH$3&gt;(A19stdlife+$E1023),((INDEX('PTRM input'!$G$385:$P$434,A19offset,$E1023)-INDEX('PTRM input'!$G$277:$P$326,A19offset,$E1023))*OFFSET($F$7,0,$E1023))-SUM($G1023:AG1023),(((INDEX('PTRM input'!$G$385:$P$434,A19offset,$E1023)-INDEX('PTRM input'!$G$277:$P$326,A19offset,$E1023))*OFFSET($F$7,0,$E1023))-SUM($G1023:AG1023))*(OFFSET('PTRM input'!$G$477,0,$E1023-1)/A19taxstdlife))))</f>
        <v>0</v>
      </c>
      <c r="AI1023" s="251">
        <f ca="1">IF(A19taxstdlife="n/a","n/a",IF(A19taxstdlife="",0,IF(AI$3&gt;(A19stdlife+$E1023),((INDEX('PTRM input'!$G$385:$P$434,A19offset,$E1023)-INDEX('PTRM input'!$G$277:$P$326,A19offset,$E1023))*OFFSET($F$7,0,$E1023))-SUM($G1023:AH1023),(((INDEX('PTRM input'!$G$385:$P$434,A19offset,$E1023)-INDEX('PTRM input'!$G$277:$P$326,A19offset,$E1023))*OFFSET($F$7,0,$E1023))-SUM($G1023:AH1023))*(OFFSET('PTRM input'!$G$477,0,$E1023-1)/A19taxstdlife))))</f>
        <v>0</v>
      </c>
      <c r="AJ1023" s="251">
        <f ca="1">IF(A19taxstdlife="n/a","n/a",IF(A19taxstdlife="",0,IF(AJ$3&gt;(A19stdlife+$E1023),((INDEX('PTRM input'!$G$385:$P$434,A19offset,$E1023)-INDEX('PTRM input'!$G$277:$P$326,A19offset,$E1023))*OFFSET($F$7,0,$E1023))-SUM($G1023:AI1023),(((INDEX('PTRM input'!$G$385:$P$434,A19offset,$E1023)-INDEX('PTRM input'!$G$277:$P$326,A19offset,$E1023))*OFFSET($F$7,0,$E1023))-SUM($G1023:AI1023))*(OFFSET('PTRM input'!$G$477,0,$E1023-1)/A19taxstdlife))))</f>
        <v>0</v>
      </c>
      <c r="AK1023" s="251">
        <f ca="1">IF(A19taxstdlife="n/a","n/a",IF(A19taxstdlife="",0,IF(AK$3&gt;(A19stdlife+$E1023),((INDEX('PTRM input'!$G$385:$P$434,A19offset,$E1023)-INDEX('PTRM input'!$G$277:$P$326,A19offset,$E1023))*OFFSET($F$7,0,$E1023))-SUM($G1023:AJ1023),(((INDEX('PTRM input'!$G$385:$P$434,A19offset,$E1023)-INDEX('PTRM input'!$G$277:$P$326,A19offset,$E1023))*OFFSET($F$7,0,$E1023))-SUM($G1023:AJ1023))*(OFFSET('PTRM input'!$G$477,0,$E1023-1)/A19taxstdlife))))</f>
        <v>0</v>
      </c>
      <c r="AL1023" s="251">
        <f ca="1">IF(A19taxstdlife="n/a","n/a",IF(A19taxstdlife="",0,IF(AL$3&gt;(A19stdlife+$E1023),((INDEX('PTRM input'!$G$385:$P$434,A19offset,$E1023)-INDEX('PTRM input'!$G$277:$P$326,A19offset,$E1023))*OFFSET($F$7,0,$E1023))-SUM($G1023:AK1023),(((INDEX('PTRM input'!$G$385:$P$434,A19offset,$E1023)-INDEX('PTRM input'!$G$277:$P$326,A19offset,$E1023))*OFFSET($F$7,0,$E1023))-SUM($G1023:AK1023))*(OFFSET('PTRM input'!$G$477,0,$E1023-1)/A19taxstdlife))))</f>
        <v>0</v>
      </c>
      <c r="AM1023" s="251">
        <f ca="1">IF(A19taxstdlife="n/a","n/a",IF(A19taxstdlife="",0,IF(AM$3&gt;(A19stdlife+$E1023),((INDEX('PTRM input'!$G$385:$P$434,A19offset,$E1023)-INDEX('PTRM input'!$G$277:$P$326,A19offset,$E1023))*OFFSET($F$7,0,$E1023))-SUM($G1023:AL1023),(((INDEX('PTRM input'!$G$385:$P$434,A19offset,$E1023)-INDEX('PTRM input'!$G$277:$P$326,A19offset,$E1023))*OFFSET($F$7,0,$E1023))-SUM($G1023:AL1023))*(OFFSET('PTRM input'!$G$477,0,$E1023-1)/A19taxstdlife))))</f>
        <v>0</v>
      </c>
      <c r="AN1023" s="251">
        <f ca="1">IF(A19taxstdlife="n/a","n/a",IF(A19taxstdlife="",0,IF(AN$3&gt;(A19stdlife+$E1023),((INDEX('PTRM input'!$G$385:$P$434,A19offset,$E1023)-INDEX('PTRM input'!$G$277:$P$326,A19offset,$E1023))*OFFSET($F$7,0,$E1023))-SUM($G1023:AM1023),(((INDEX('PTRM input'!$G$385:$P$434,A19offset,$E1023)-INDEX('PTRM input'!$G$277:$P$326,A19offset,$E1023))*OFFSET($F$7,0,$E1023))-SUM($G1023:AM1023))*(OFFSET('PTRM input'!$G$477,0,$E1023-1)/A19taxstdlife))))</f>
        <v>0</v>
      </c>
      <c r="AO1023" s="251">
        <f ca="1">IF(A19taxstdlife="n/a","n/a",IF(A19taxstdlife="",0,IF(AO$3&gt;(A19stdlife+$E1023),((INDEX('PTRM input'!$G$385:$P$434,A19offset,$E1023)-INDEX('PTRM input'!$G$277:$P$326,A19offset,$E1023))*OFFSET($F$7,0,$E1023))-SUM($G1023:AN1023),(((INDEX('PTRM input'!$G$385:$P$434,A19offset,$E1023)-INDEX('PTRM input'!$G$277:$P$326,A19offset,$E1023))*OFFSET($F$7,0,$E1023))-SUM($G1023:AN1023))*(OFFSET('PTRM input'!$G$477,0,$E1023-1)/A19taxstdlife))))</f>
        <v>0</v>
      </c>
      <c r="AP1023" s="251">
        <f ca="1">IF(A19taxstdlife="n/a","n/a",IF(A19taxstdlife="",0,IF(AP$3&gt;(A19stdlife+$E1023),((INDEX('PTRM input'!$G$385:$P$434,A19offset,$E1023)-INDEX('PTRM input'!$G$277:$P$326,A19offset,$E1023))*OFFSET($F$7,0,$E1023))-SUM($G1023:AO1023),(((INDEX('PTRM input'!$G$385:$P$434,A19offset,$E1023)-INDEX('PTRM input'!$G$277:$P$326,A19offset,$E1023))*OFFSET($F$7,0,$E1023))-SUM($G1023:AO1023))*(OFFSET('PTRM input'!$G$477,0,$E1023-1)/A19taxstdlife))))</f>
        <v>0</v>
      </c>
      <c r="AQ1023" s="251">
        <f ca="1">IF(A19taxstdlife="n/a","n/a",IF(A19taxstdlife="",0,IF(AQ$3&gt;(A19stdlife+$E1023),((INDEX('PTRM input'!$G$385:$P$434,A19offset,$E1023)-INDEX('PTRM input'!$G$277:$P$326,A19offset,$E1023))*OFFSET($F$7,0,$E1023))-SUM($G1023:AP1023),(((INDEX('PTRM input'!$G$385:$P$434,A19offset,$E1023)-INDEX('PTRM input'!$G$277:$P$326,A19offset,$E1023))*OFFSET($F$7,0,$E1023))-SUM($G1023:AP1023))*(OFFSET('PTRM input'!$G$477,0,$E1023-1)/A19taxstdlife))))</f>
        <v>0</v>
      </c>
      <c r="AR1023" s="251">
        <f ca="1">IF(A19taxstdlife="n/a","n/a",IF(A19taxstdlife="",0,IF(AR$3&gt;(A19stdlife+$E1023),((INDEX('PTRM input'!$G$385:$P$434,A19offset,$E1023)-INDEX('PTRM input'!$G$277:$P$326,A19offset,$E1023))*OFFSET($F$7,0,$E1023))-SUM($G1023:AQ1023),(((INDEX('PTRM input'!$G$385:$P$434,A19offset,$E1023)-INDEX('PTRM input'!$G$277:$P$326,A19offset,$E1023))*OFFSET($F$7,0,$E1023))-SUM($G1023:AQ1023))*(OFFSET('PTRM input'!$G$477,0,$E1023-1)/A19taxstdlife))))</f>
        <v>0</v>
      </c>
      <c r="AS1023" s="251">
        <f ca="1">IF(A19taxstdlife="n/a","n/a",IF(A19taxstdlife="",0,IF(AS$3&gt;(A19stdlife+$E1023),((INDEX('PTRM input'!$G$385:$P$434,A19offset,$E1023)-INDEX('PTRM input'!$G$277:$P$326,A19offset,$E1023))*OFFSET($F$7,0,$E1023))-SUM($G1023:AR1023),(((INDEX('PTRM input'!$G$385:$P$434,A19offset,$E1023)-INDEX('PTRM input'!$G$277:$P$326,A19offset,$E1023))*OFFSET($F$7,0,$E1023))-SUM($G1023:AR1023))*(OFFSET('PTRM input'!$G$477,0,$E1023-1)/A19taxstdlife))))</f>
        <v>0</v>
      </c>
      <c r="AT1023" s="251">
        <f ca="1">IF(A19taxstdlife="n/a","n/a",IF(A19taxstdlife="",0,IF(AT$3&gt;(A19stdlife+$E1023),((INDEX('PTRM input'!$G$385:$P$434,A19offset,$E1023)-INDEX('PTRM input'!$G$277:$P$326,A19offset,$E1023))*OFFSET($F$7,0,$E1023))-SUM($G1023:AS1023),(((INDEX('PTRM input'!$G$385:$P$434,A19offset,$E1023)-INDEX('PTRM input'!$G$277:$P$326,A19offset,$E1023))*OFFSET($F$7,0,$E1023))-SUM($G1023:AS1023))*(OFFSET('PTRM input'!$G$477,0,$E1023-1)/A19taxstdlife))))</f>
        <v>0</v>
      </c>
      <c r="AU1023" s="251">
        <f ca="1">IF(A19taxstdlife="n/a","n/a",IF(A19taxstdlife="",0,IF(AU$3&gt;(A19stdlife+$E1023),((INDEX('PTRM input'!$G$385:$P$434,A19offset,$E1023)-INDEX('PTRM input'!$G$277:$P$326,A19offset,$E1023))*OFFSET($F$7,0,$E1023))-SUM($G1023:AT1023),(((INDEX('PTRM input'!$G$385:$P$434,A19offset,$E1023)-INDEX('PTRM input'!$G$277:$P$326,A19offset,$E1023))*OFFSET($F$7,0,$E1023))-SUM($G1023:AT1023))*(OFFSET('PTRM input'!$G$477,0,$E1023-1)/A19taxstdlife))))</f>
        <v>0</v>
      </c>
      <c r="AV1023" s="251">
        <f ca="1">IF(A19taxstdlife="n/a","n/a",IF(A19taxstdlife="",0,IF(AV$3&gt;(A19stdlife+$E1023),((INDEX('PTRM input'!$G$385:$P$434,A19offset,$E1023)-INDEX('PTRM input'!$G$277:$P$326,A19offset,$E1023))*OFFSET($F$7,0,$E1023))-SUM($G1023:AU1023),(((INDEX('PTRM input'!$G$385:$P$434,A19offset,$E1023)-INDEX('PTRM input'!$G$277:$P$326,A19offset,$E1023))*OFFSET($F$7,0,$E1023))-SUM($G1023:AU1023))*(OFFSET('PTRM input'!$G$477,0,$E1023-1)/A19taxstdlife))))</f>
        <v>0</v>
      </c>
      <c r="AW1023" s="251">
        <f ca="1">IF(A19taxstdlife="n/a","n/a",IF(A19taxstdlife="",0,IF(AW$3&gt;(A19stdlife+$E1023),((INDEX('PTRM input'!$G$385:$P$434,A19offset,$E1023)-INDEX('PTRM input'!$G$277:$P$326,A19offset,$E1023))*OFFSET($F$7,0,$E1023))-SUM($G1023:AV1023),(((INDEX('PTRM input'!$G$385:$P$434,A19offset,$E1023)-INDEX('PTRM input'!$G$277:$P$326,A19offset,$E1023))*OFFSET($F$7,0,$E1023))-SUM($G1023:AV1023))*(OFFSET('PTRM input'!$G$477,0,$E1023-1)/A19taxstdlife))))</f>
        <v>0</v>
      </c>
      <c r="AX1023" s="251">
        <f ca="1">IF(A19taxstdlife="n/a","n/a",IF(A19taxstdlife="",0,IF(AX$3&gt;(A19stdlife+$E1023),((INDEX('PTRM input'!$G$385:$P$434,A19offset,$E1023)-INDEX('PTRM input'!$G$277:$P$326,A19offset,$E1023))*OFFSET($F$7,0,$E1023))-SUM($G1023:AW1023),(((INDEX('PTRM input'!$G$385:$P$434,A19offset,$E1023)-INDEX('PTRM input'!$G$277:$P$326,A19offset,$E1023))*OFFSET($F$7,0,$E1023))-SUM($G1023:AW1023))*(OFFSET('PTRM input'!$G$477,0,$E1023-1)/A19taxstdlife))))</f>
        <v>0</v>
      </c>
      <c r="AY1023" s="251">
        <f ca="1">IF(A19taxstdlife="n/a","n/a",IF(A19taxstdlife="",0,IF(AY$3&gt;(A19stdlife+$E1023),((INDEX('PTRM input'!$G$385:$P$434,A19offset,$E1023)-INDEX('PTRM input'!$G$277:$P$326,A19offset,$E1023))*OFFSET($F$7,0,$E1023))-SUM($G1023:AX1023),(((INDEX('PTRM input'!$G$385:$P$434,A19offset,$E1023)-INDEX('PTRM input'!$G$277:$P$326,A19offset,$E1023))*OFFSET($F$7,0,$E1023))-SUM($G1023:AX1023))*(OFFSET('PTRM input'!$G$477,0,$E1023-1)/A19taxstdlife))))</f>
        <v>0</v>
      </c>
      <c r="AZ1023" s="251">
        <f ca="1">IF(A19taxstdlife="n/a","n/a",IF(A19taxstdlife="",0,IF(AZ$3&gt;(A19stdlife+$E1023),((INDEX('PTRM input'!$G$385:$P$434,A19offset,$E1023)-INDEX('PTRM input'!$G$277:$P$326,A19offset,$E1023))*OFFSET($F$7,0,$E1023))-SUM($G1023:AY1023),(((INDEX('PTRM input'!$G$385:$P$434,A19offset,$E1023)-INDEX('PTRM input'!$G$277:$P$326,A19offset,$E1023))*OFFSET($F$7,0,$E1023))-SUM($G1023:AY1023))*(OFFSET('PTRM input'!$G$477,0,$E1023-1)/A19taxstdlife))))</f>
        <v>0</v>
      </c>
      <c r="BA1023" s="251">
        <f ca="1">IF(A19taxstdlife="n/a","n/a",IF(A19taxstdlife="",0,IF(BA$3&gt;(A19stdlife+$E1023),((INDEX('PTRM input'!$G$385:$P$434,A19offset,$E1023)-INDEX('PTRM input'!$G$277:$P$326,A19offset,$E1023))*OFFSET($F$7,0,$E1023))-SUM($G1023:AZ1023),(((INDEX('PTRM input'!$G$385:$P$434,A19offset,$E1023)-INDEX('PTRM input'!$G$277:$P$326,A19offset,$E1023))*OFFSET($F$7,0,$E1023))-SUM($G1023:AZ1023))*(OFFSET('PTRM input'!$G$477,0,$E1023-1)/A19taxstdlife))))</f>
        <v>0</v>
      </c>
      <c r="BB1023" s="251">
        <f ca="1">IF(A19taxstdlife="n/a","n/a",IF(A19taxstdlife="",0,IF(BB$3&gt;(A19stdlife+$E1023),((INDEX('PTRM input'!$G$385:$P$434,A19offset,$E1023)-INDEX('PTRM input'!$G$277:$P$326,A19offset,$E1023))*OFFSET($F$7,0,$E1023))-SUM($G1023:BA1023),(((INDEX('PTRM input'!$G$385:$P$434,A19offset,$E1023)-INDEX('PTRM input'!$G$277:$P$326,A19offset,$E1023))*OFFSET($F$7,0,$E1023))-SUM($G1023:BA1023))*(OFFSET('PTRM input'!$G$477,0,$E1023-1)/A19taxstdlife))))</f>
        <v>0</v>
      </c>
      <c r="BC1023" s="251">
        <f ca="1">IF(A19taxstdlife="n/a","n/a",IF(A19taxstdlife="",0,IF(BC$3&gt;(A19stdlife+$E1023),((INDEX('PTRM input'!$G$385:$P$434,A19offset,$E1023)-INDEX('PTRM input'!$G$277:$P$326,A19offset,$E1023))*OFFSET($F$7,0,$E1023))-SUM($G1023:BB1023),(((INDEX('PTRM input'!$G$385:$P$434,A19offset,$E1023)-INDEX('PTRM input'!$G$277:$P$326,A19offset,$E1023))*OFFSET($F$7,0,$E1023))-SUM($G1023:BB1023))*(OFFSET('PTRM input'!$G$477,0,$E1023-1)/A19taxstdlife))))</f>
        <v>0</v>
      </c>
      <c r="BD1023" s="251">
        <f ca="1">IF(A19taxstdlife="n/a","n/a",IF(A19taxstdlife="",0,IF(BD$3&gt;(A19stdlife+$E1023),((INDEX('PTRM input'!$G$385:$P$434,A19offset,$E1023)-INDEX('PTRM input'!$G$277:$P$326,A19offset,$E1023))*OFFSET($F$7,0,$E1023))-SUM($G1023:BC1023),(((INDEX('PTRM input'!$G$385:$P$434,A19offset,$E1023)-INDEX('PTRM input'!$G$277:$P$326,A19offset,$E1023))*OFFSET($F$7,0,$E1023))-SUM($G1023:BC1023))*(OFFSET('PTRM input'!$G$477,0,$E1023-1)/A19taxstdlife))))</f>
        <v>0</v>
      </c>
      <c r="BE1023" s="251">
        <f ca="1">IF(A19taxstdlife="n/a","n/a",IF(A19taxstdlife="",0,IF(BE$3&gt;(A19stdlife+$E1023),((INDEX('PTRM input'!$G$385:$P$434,A19offset,$E1023)-INDEX('PTRM input'!$G$277:$P$326,A19offset,$E1023))*OFFSET($F$7,0,$E1023))-SUM($G1023:BD1023),(((INDEX('PTRM input'!$G$385:$P$434,A19offset,$E1023)-INDEX('PTRM input'!$G$277:$P$326,A19offset,$E1023))*OFFSET($F$7,0,$E1023))-SUM($G1023:BD1023))*(OFFSET('PTRM input'!$G$477,0,$E1023-1)/A19taxstdlife))))</f>
        <v>0</v>
      </c>
      <c r="BF1023" s="251">
        <f ca="1">IF(A19taxstdlife="n/a","n/a",IF(A19taxstdlife="",0,IF(BF$3&gt;(A19stdlife+$E1023),((INDEX('PTRM input'!$G$385:$P$434,A19offset,$E1023)-INDEX('PTRM input'!$G$277:$P$326,A19offset,$E1023))*OFFSET($F$7,0,$E1023))-SUM($G1023:BE1023),(((INDEX('PTRM input'!$G$385:$P$434,A19offset,$E1023)-INDEX('PTRM input'!$G$277:$P$326,A19offset,$E1023))*OFFSET($F$7,0,$E1023))-SUM($G1023:BE1023))*(OFFSET('PTRM input'!$G$477,0,$E1023-1)/A19taxstdlife))))</f>
        <v>0</v>
      </c>
      <c r="BG1023" s="251">
        <f ca="1">IF(A19taxstdlife="n/a","n/a",IF(A19taxstdlife="",0,IF(BG$3&gt;(A19stdlife+$E1023),((INDEX('PTRM input'!$G$385:$P$434,A19offset,$E1023)-INDEX('PTRM input'!$G$277:$P$326,A19offset,$E1023))*OFFSET($F$7,0,$E1023))-SUM($G1023:BF1023),(((INDEX('PTRM input'!$G$385:$P$434,A19offset,$E1023)-INDEX('PTRM input'!$G$277:$P$326,A19offset,$E1023))*OFFSET($F$7,0,$E1023))-SUM($G1023:BF1023))*(OFFSET('PTRM input'!$G$477,0,$E1023-1)/A19taxstdlife))))</f>
        <v>0</v>
      </c>
      <c r="BH1023" s="251">
        <f ca="1">IF(A19taxstdlife="n/a","n/a",IF(A19taxstdlife="",0,IF(BH$3&gt;(A19stdlife+$E1023),((INDEX('PTRM input'!$G$385:$P$434,A19offset,$E1023)-INDEX('PTRM input'!$G$277:$P$326,A19offset,$E1023))*OFFSET($F$7,0,$E1023))-SUM($G1023:BG1023),(((INDEX('PTRM input'!$G$385:$P$434,A19offset,$E1023)-INDEX('PTRM input'!$G$277:$P$326,A19offset,$E1023))*OFFSET($F$7,0,$E1023))-SUM($G1023:BG1023))*(OFFSET('PTRM input'!$G$477,0,$E1023-1)/A19taxstdlife))))</f>
        <v>0</v>
      </c>
      <c r="BI1023" s="251">
        <f ca="1">IF(A19taxstdlife="n/a","n/a",IF(A19taxstdlife="",0,IF(BI$3&gt;(A19stdlife+$E1023),((INDEX('PTRM input'!$G$385:$P$434,A19offset,$E1023)-INDEX('PTRM input'!$G$277:$P$326,A19offset,$E1023))*OFFSET($F$7,0,$E1023))-SUM($G1023:BH1023),(((INDEX('PTRM input'!$G$385:$P$434,A19offset,$E1023)-INDEX('PTRM input'!$G$277:$P$326,A19offset,$E1023))*OFFSET($F$7,0,$E1023))-SUM($G1023:BH1023))*(OFFSET('PTRM input'!$G$477,0,$E1023-1)/A19taxstdlife))))</f>
        <v>0</v>
      </c>
      <c r="BJ1023" s="116"/>
      <c r="BK1023" s="116"/>
      <c r="BL1023" s="116"/>
      <c r="BM1023" s="116"/>
    </row>
    <row r="1024" spans="1:65" ht="12.75" hidden="1" customHeight="1" outlineLevel="2">
      <c r="A1024" s="366"/>
      <c r="B1024" s="19"/>
      <c r="C1024" s="18"/>
      <c r="D1024" s="760"/>
      <c r="E1024" s="86">
        <v>9</v>
      </c>
      <c r="F1024" s="356"/>
      <c r="G1024" s="434"/>
      <c r="H1024" s="435"/>
      <c r="I1024" s="435"/>
      <c r="J1024" s="435"/>
      <c r="K1024" s="435"/>
      <c r="L1024" s="435"/>
      <c r="M1024" s="435"/>
      <c r="N1024" s="435"/>
      <c r="O1024" s="619"/>
      <c r="P1024" s="251">
        <f ca="1">IF(A19taxstdlife="n/a","n/a",IF(A19taxstdlife="",0,IF(P$3&gt;(A19stdlife+$E1024),((INDEX('PTRM input'!$G$385:$P$434,A19offset,$E1024)-INDEX('PTRM input'!$G$277:$P$326,A19offset,$E1024))*OFFSET($F$7,0,$E1024))-SUM($G1024:O1024),(((INDEX('PTRM input'!$G$385:$P$434,A19offset,$E1024)-INDEX('PTRM input'!$G$277:$P$326,A19offset,$E1024))*OFFSET($F$7,0,$E1024))-SUM($G1024:O1024))*(OFFSET('PTRM input'!$G$477,0,$E1024-1)/A19taxstdlife))))</f>
        <v>0</v>
      </c>
      <c r="Q1024" s="251">
        <f ca="1">IF(A19taxstdlife="n/a","n/a",IF(A19taxstdlife="",0,IF(Q$3&gt;(A19stdlife+$E1024),((INDEX('PTRM input'!$G$385:$P$434,A19offset,$E1024)-INDEX('PTRM input'!$G$277:$P$326,A19offset,$E1024))*OFFSET($F$7,0,$E1024))-SUM($G1024:P1024),(((INDEX('PTRM input'!$G$385:$P$434,A19offset,$E1024)-INDEX('PTRM input'!$G$277:$P$326,A19offset,$E1024))*OFFSET($F$7,0,$E1024))-SUM($G1024:P1024))*(OFFSET('PTRM input'!$G$477,0,$E1024-1)/A19taxstdlife))))</f>
        <v>0</v>
      </c>
      <c r="R1024" s="251">
        <f ca="1">IF(A19taxstdlife="n/a","n/a",IF(A19taxstdlife="",0,IF(R$3&gt;(A19stdlife+$E1024),((INDEX('PTRM input'!$G$385:$P$434,A19offset,$E1024)-INDEX('PTRM input'!$G$277:$P$326,A19offset,$E1024))*OFFSET($F$7,0,$E1024))-SUM($G1024:Q1024),(((INDEX('PTRM input'!$G$385:$P$434,A19offset,$E1024)-INDEX('PTRM input'!$G$277:$P$326,A19offset,$E1024))*OFFSET($F$7,0,$E1024))-SUM($G1024:Q1024))*(OFFSET('PTRM input'!$G$477,0,$E1024-1)/A19taxstdlife))))</f>
        <v>0</v>
      </c>
      <c r="S1024" s="251">
        <f ca="1">IF(A19taxstdlife="n/a","n/a",IF(A19taxstdlife="",0,IF(S$3&gt;(A19stdlife+$E1024),((INDEX('PTRM input'!$G$385:$P$434,A19offset,$E1024)-INDEX('PTRM input'!$G$277:$P$326,A19offset,$E1024))*OFFSET($F$7,0,$E1024))-SUM($G1024:R1024),(((INDEX('PTRM input'!$G$385:$P$434,A19offset,$E1024)-INDEX('PTRM input'!$G$277:$P$326,A19offset,$E1024))*OFFSET($F$7,0,$E1024))-SUM($G1024:R1024))*(OFFSET('PTRM input'!$G$477,0,$E1024-1)/A19taxstdlife))))</f>
        <v>0</v>
      </c>
      <c r="T1024" s="251">
        <f ca="1">IF(A19taxstdlife="n/a","n/a",IF(A19taxstdlife="",0,IF(T$3&gt;(A19stdlife+$E1024),((INDEX('PTRM input'!$G$385:$P$434,A19offset,$E1024)-INDEX('PTRM input'!$G$277:$P$326,A19offset,$E1024))*OFFSET($F$7,0,$E1024))-SUM($G1024:S1024),(((INDEX('PTRM input'!$G$385:$P$434,A19offset,$E1024)-INDEX('PTRM input'!$G$277:$P$326,A19offset,$E1024))*OFFSET($F$7,0,$E1024))-SUM($G1024:S1024))*(OFFSET('PTRM input'!$G$477,0,$E1024-1)/A19taxstdlife))))</f>
        <v>0</v>
      </c>
      <c r="U1024" s="251">
        <f ca="1">IF(A19taxstdlife="n/a","n/a",IF(A19taxstdlife="",0,IF(U$3&gt;(A19stdlife+$E1024),((INDEX('PTRM input'!$G$385:$P$434,A19offset,$E1024)-INDEX('PTRM input'!$G$277:$P$326,A19offset,$E1024))*OFFSET($F$7,0,$E1024))-SUM($G1024:T1024),(((INDEX('PTRM input'!$G$385:$P$434,A19offset,$E1024)-INDEX('PTRM input'!$G$277:$P$326,A19offset,$E1024))*OFFSET($F$7,0,$E1024))-SUM($G1024:T1024))*(OFFSET('PTRM input'!$G$477,0,$E1024-1)/A19taxstdlife))))</f>
        <v>0</v>
      </c>
      <c r="V1024" s="251">
        <f ca="1">IF(A19taxstdlife="n/a","n/a",IF(A19taxstdlife="",0,IF(V$3&gt;(A19stdlife+$E1024),((INDEX('PTRM input'!$G$385:$P$434,A19offset,$E1024)-INDEX('PTRM input'!$G$277:$P$326,A19offset,$E1024))*OFFSET($F$7,0,$E1024))-SUM($G1024:U1024),(((INDEX('PTRM input'!$G$385:$P$434,A19offset,$E1024)-INDEX('PTRM input'!$G$277:$P$326,A19offset,$E1024))*OFFSET($F$7,0,$E1024))-SUM($G1024:U1024))*(OFFSET('PTRM input'!$G$477,0,$E1024-1)/A19taxstdlife))))</f>
        <v>0</v>
      </c>
      <c r="W1024" s="251">
        <f ca="1">IF(A19taxstdlife="n/a","n/a",IF(A19taxstdlife="",0,IF(W$3&gt;(A19stdlife+$E1024),((INDEX('PTRM input'!$G$385:$P$434,A19offset,$E1024)-INDEX('PTRM input'!$G$277:$P$326,A19offset,$E1024))*OFFSET($F$7,0,$E1024))-SUM($G1024:V1024),(((INDEX('PTRM input'!$G$385:$P$434,A19offset,$E1024)-INDEX('PTRM input'!$G$277:$P$326,A19offset,$E1024))*OFFSET($F$7,0,$E1024))-SUM($G1024:V1024))*(OFFSET('PTRM input'!$G$477,0,$E1024-1)/A19taxstdlife))))</f>
        <v>0</v>
      </c>
      <c r="X1024" s="251">
        <f ca="1">IF(A19taxstdlife="n/a","n/a",IF(A19taxstdlife="",0,IF(X$3&gt;(A19stdlife+$E1024),((INDEX('PTRM input'!$G$385:$P$434,A19offset,$E1024)-INDEX('PTRM input'!$G$277:$P$326,A19offset,$E1024))*OFFSET($F$7,0,$E1024))-SUM($G1024:W1024),(((INDEX('PTRM input'!$G$385:$P$434,A19offset,$E1024)-INDEX('PTRM input'!$G$277:$P$326,A19offset,$E1024))*OFFSET($F$7,0,$E1024))-SUM($G1024:W1024))*(OFFSET('PTRM input'!$G$477,0,$E1024-1)/A19taxstdlife))))</f>
        <v>0</v>
      </c>
      <c r="Y1024" s="251">
        <f ca="1">IF(A19taxstdlife="n/a","n/a",IF(A19taxstdlife="",0,IF(Y$3&gt;(A19stdlife+$E1024),((INDEX('PTRM input'!$G$385:$P$434,A19offset,$E1024)-INDEX('PTRM input'!$G$277:$P$326,A19offset,$E1024))*OFFSET($F$7,0,$E1024))-SUM($G1024:X1024),(((INDEX('PTRM input'!$G$385:$P$434,A19offset,$E1024)-INDEX('PTRM input'!$G$277:$P$326,A19offset,$E1024))*OFFSET($F$7,0,$E1024))-SUM($G1024:X1024))*(OFFSET('PTRM input'!$G$477,0,$E1024-1)/A19taxstdlife))))</f>
        <v>0</v>
      </c>
      <c r="Z1024" s="251">
        <f ca="1">IF(A19taxstdlife="n/a","n/a",IF(A19taxstdlife="",0,IF(Z$3&gt;(A19stdlife+$E1024),((INDEX('PTRM input'!$G$385:$P$434,A19offset,$E1024)-INDEX('PTRM input'!$G$277:$P$326,A19offset,$E1024))*OFFSET($F$7,0,$E1024))-SUM($G1024:Y1024),(((INDEX('PTRM input'!$G$385:$P$434,A19offset,$E1024)-INDEX('PTRM input'!$G$277:$P$326,A19offset,$E1024))*OFFSET($F$7,0,$E1024))-SUM($G1024:Y1024))*(OFFSET('PTRM input'!$G$477,0,$E1024-1)/A19taxstdlife))))</f>
        <v>0</v>
      </c>
      <c r="AA1024" s="251">
        <f ca="1">IF(A19taxstdlife="n/a","n/a",IF(A19taxstdlife="",0,IF(AA$3&gt;(A19stdlife+$E1024),((INDEX('PTRM input'!$G$385:$P$434,A19offset,$E1024)-INDEX('PTRM input'!$G$277:$P$326,A19offset,$E1024))*OFFSET($F$7,0,$E1024))-SUM($G1024:Z1024),(((INDEX('PTRM input'!$G$385:$P$434,A19offset,$E1024)-INDEX('PTRM input'!$G$277:$P$326,A19offset,$E1024))*OFFSET($F$7,0,$E1024))-SUM($G1024:Z1024))*(OFFSET('PTRM input'!$G$477,0,$E1024-1)/A19taxstdlife))))</f>
        <v>0</v>
      </c>
      <c r="AB1024" s="251">
        <f ca="1">IF(A19taxstdlife="n/a","n/a",IF(A19taxstdlife="",0,IF(AB$3&gt;(A19stdlife+$E1024),((INDEX('PTRM input'!$G$385:$P$434,A19offset,$E1024)-INDEX('PTRM input'!$G$277:$P$326,A19offset,$E1024))*OFFSET($F$7,0,$E1024))-SUM($G1024:AA1024),(((INDEX('PTRM input'!$G$385:$P$434,A19offset,$E1024)-INDEX('PTRM input'!$G$277:$P$326,A19offset,$E1024))*OFFSET($F$7,0,$E1024))-SUM($G1024:AA1024))*(OFFSET('PTRM input'!$G$477,0,$E1024-1)/A19taxstdlife))))</f>
        <v>0</v>
      </c>
      <c r="AC1024" s="251">
        <f ca="1">IF(A19taxstdlife="n/a","n/a",IF(A19taxstdlife="",0,IF(AC$3&gt;(A19stdlife+$E1024),((INDEX('PTRM input'!$G$385:$P$434,A19offset,$E1024)-INDEX('PTRM input'!$G$277:$P$326,A19offset,$E1024))*OFFSET($F$7,0,$E1024))-SUM($G1024:AB1024),(((INDEX('PTRM input'!$G$385:$P$434,A19offset,$E1024)-INDEX('PTRM input'!$G$277:$P$326,A19offset,$E1024))*OFFSET($F$7,0,$E1024))-SUM($G1024:AB1024))*(OFFSET('PTRM input'!$G$477,0,$E1024-1)/A19taxstdlife))))</f>
        <v>0</v>
      </c>
      <c r="AD1024" s="251">
        <f ca="1">IF(A19taxstdlife="n/a","n/a",IF(A19taxstdlife="",0,IF(AD$3&gt;(A19stdlife+$E1024),((INDEX('PTRM input'!$G$385:$P$434,A19offset,$E1024)-INDEX('PTRM input'!$G$277:$P$326,A19offset,$E1024))*OFFSET($F$7,0,$E1024))-SUM($G1024:AC1024),(((INDEX('PTRM input'!$G$385:$P$434,A19offset,$E1024)-INDEX('PTRM input'!$G$277:$P$326,A19offset,$E1024))*OFFSET($F$7,0,$E1024))-SUM($G1024:AC1024))*(OFFSET('PTRM input'!$G$477,0,$E1024-1)/A19taxstdlife))))</f>
        <v>0</v>
      </c>
      <c r="AE1024" s="251">
        <f ca="1">IF(A19taxstdlife="n/a","n/a",IF(A19taxstdlife="",0,IF(AE$3&gt;(A19stdlife+$E1024),((INDEX('PTRM input'!$G$385:$P$434,A19offset,$E1024)-INDEX('PTRM input'!$G$277:$P$326,A19offset,$E1024))*OFFSET($F$7,0,$E1024))-SUM($G1024:AD1024),(((INDEX('PTRM input'!$G$385:$P$434,A19offset,$E1024)-INDEX('PTRM input'!$G$277:$P$326,A19offset,$E1024))*OFFSET($F$7,0,$E1024))-SUM($G1024:AD1024))*(OFFSET('PTRM input'!$G$477,0,$E1024-1)/A19taxstdlife))))</f>
        <v>0</v>
      </c>
      <c r="AF1024" s="251">
        <f ca="1">IF(A19taxstdlife="n/a","n/a",IF(A19taxstdlife="",0,IF(AF$3&gt;(A19stdlife+$E1024),((INDEX('PTRM input'!$G$385:$P$434,A19offset,$E1024)-INDEX('PTRM input'!$G$277:$P$326,A19offset,$E1024))*OFFSET($F$7,0,$E1024))-SUM($G1024:AE1024),(((INDEX('PTRM input'!$G$385:$P$434,A19offset,$E1024)-INDEX('PTRM input'!$G$277:$P$326,A19offset,$E1024))*OFFSET($F$7,0,$E1024))-SUM($G1024:AE1024))*(OFFSET('PTRM input'!$G$477,0,$E1024-1)/A19taxstdlife))))</f>
        <v>0</v>
      </c>
      <c r="AG1024" s="251">
        <f ca="1">IF(A19taxstdlife="n/a","n/a",IF(A19taxstdlife="",0,IF(AG$3&gt;(A19stdlife+$E1024),((INDEX('PTRM input'!$G$385:$P$434,A19offset,$E1024)-INDEX('PTRM input'!$G$277:$P$326,A19offset,$E1024))*OFFSET($F$7,0,$E1024))-SUM($G1024:AF1024),(((INDEX('PTRM input'!$G$385:$P$434,A19offset,$E1024)-INDEX('PTRM input'!$G$277:$P$326,A19offset,$E1024))*OFFSET($F$7,0,$E1024))-SUM($G1024:AF1024))*(OFFSET('PTRM input'!$G$477,0,$E1024-1)/A19taxstdlife))))</f>
        <v>0</v>
      </c>
      <c r="AH1024" s="251">
        <f ca="1">IF(A19taxstdlife="n/a","n/a",IF(A19taxstdlife="",0,IF(AH$3&gt;(A19stdlife+$E1024),((INDEX('PTRM input'!$G$385:$P$434,A19offset,$E1024)-INDEX('PTRM input'!$G$277:$P$326,A19offset,$E1024))*OFFSET($F$7,0,$E1024))-SUM($G1024:AG1024),(((INDEX('PTRM input'!$G$385:$P$434,A19offset,$E1024)-INDEX('PTRM input'!$G$277:$P$326,A19offset,$E1024))*OFFSET($F$7,0,$E1024))-SUM($G1024:AG1024))*(OFFSET('PTRM input'!$G$477,0,$E1024-1)/A19taxstdlife))))</f>
        <v>0</v>
      </c>
      <c r="AI1024" s="251">
        <f ca="1">IF(A19taxstdlife="n/a","n/a",IF(A19taxstdlife="",0,IF(AI$3&gt;(A19stdlife+$E1024),((INDEX('PTRM input'!$G$385:$P$434,A19offset,$E1024)-INDEX('PTRM input'!$G$277:$P$326,A19offset,$E1024))*OFFSET($F$7,0,$E1024))-SUM($G1024:AH1024),(((INDEX('PTRM input'!$G$385:$P$434,A19offset,$E1024)-INDEX('PTRM input'!$G$277:$P$326,A19offset,$E1024))*OFFSET($F$7,0,$E1024))-SUM($G1024:AH1024))*(OFFSET('PTRM input'!$G$477,0,$E1024-1)/A19taxstdlife))))</f>
        <v>0</v>
      </c>
      <c r="AJ1024" s="251">
        <f ca="1">IF(A19taxstdlife="n/a","n/a",IF(A19taxstdlife="",0,IF(AJ$3&gt;(A19stdlife+$E1024),((INDEX('PTRM input'!$G$385:$P$434,A19offset,$E1024)-INDEX('PTRM input'!$G$277:$P$326,A19offset,$E1024))*OFFSET($F$7,0,$E1024))-SUM($G1024:AI1024),(((INDEX('PTRM input'!$G$385:$P$434,A19offset,$E1024)-INDEX('PTRM input'!$G$277:$P$326,A19offset,$E1024))*OFFSET($F$7,0,$E1024))-SUM($G1024:AI1024))*(OFFSET('PTRM input'!$G$477,0,$E1024-1)/A19taxstdlife))))</f>
        <v>0</v>
      </c>
      <c r="AK1024" s="251">
        <f ca="1">IF(A19taxstdlife="n/a","n/a",IF(A19taxstdlife="",0,IF(AK$3&gt;(A19stdlife+$E1024),((INDEX('PTRM input'!$G$385:$P$434,A19offset,$E1024)-INDEX('PTRM input'!$G$277:$P$326,A19offset,$E1024))*OFFSET($F$7,0,$E1024))-SUM($G1024:AJ1024),(((INDEX('PTRM input'!$G$385:$P$434,A19offset,$E1024)-INDEX('PTRM input'!$G$277:$P$326,A19offset,$E1024))*OFFSET($F$7,0,$E1024))-SUM($G1024:AJ1024))*(OFFSET('PTRM input'!$G$477,0,$E1024-1)/A19taxstdlife))))</f>
        <v>0</v>
      </c>
      <c r="AL1024" s="251">
        <f ca="1">IF(A19taxstdlife="n/a","n/a",IF(A19taxstdlife="",0,IF(AL$3&gt;(A19stdlife+$E1024),((INDEX('PTRM input'!$G$385:$P$434,A19offset,$E1024)-INDEX('PTRM input'!$G$277:$P$326,A19offset,$E1024))*OFFSET($F$7,0,$E1024))-SUM($G1024:AK1024),(((INDEX('PTRM input'!$G$385:$P$434,A19offset,$E1024)-INDEX('PTRM input'!$G$277:$P$326,A19offset,$E1024))*OFFSET($F$7,0,$E1024))-SUM($G1024:AK1024))*(OFFSET('PTRM input'!$G$477,0,$E1024-1)/A19taxstdlife))))</f>
        <v>0</v>
      </c>
      <c r="AM1024" s="251">
        <f ca="1">IF(A19taxstdlife="n/a","n/a",IF(A19taxstdlife="",0,IF(AM$3&gt;(A19stdlife+$E1024),((INDEX('PTRM input'!$G$385:$P$434,A19offset,$E1024)-INDEX('PTRM input'!$G$277:$P$326,A19offset,$E1024))*OFFSET($F$7,0,$E1024))-SUM($G1024:AL1024),(((INDEX('PTRM input'!$G$385:$P$434,A19offset,$E1024)-INDEX('PTRM input'!$G$277:$P$326,A19offset,$E1024))*OFFSET($F$7,0,$E1024))-SUM($G1024:AL1024))*(OFFSET('PTRM input'!$G$477,0,$E1024-1)/A19taxstdlife))))</f>
        <v>0</v>
      </c>
      <c r="AN1024" s="251">
        <f ca="1">IF(A19taxstdlife="n/a","n/a",IF(A19taxstdlife="",0,IF(AN$3&gt;(A19stdlife+$E1024),((INDEX('PTRM input'!$G$385:$P$434,A19offset,$E1024)-INDEX('PTRM input'!$G$277:$P$326,A19offset,$E1024))*OFFSET($F$7,0,$E1024))-SUM($G1024:AM1024),(((INDEX('PTRM input'!$G$385:$P$434,A19offset,$E1024)-INDEX('PTRM input'!$G$277:$P$326,A19offset,$E1024))*OFFSET($F$7,0,$E1024))-SUM($G1024:AM1024))*(OFFSET('PTRM input'!$G$477,0,$E1024-1)/A19taxstdlife))))</f>
        <v>0</v>
      </c>
      <c r="AO1024" s="251">
        <f ca="1">IF(A19taxstdlife="n/a","n/a",IF(A19taxstdlife="",0,IF(AO$3&gt;(A19stdlife+$E1024),((INDEX('PTRM input'!$G$385:$P$434,A19offset,$E1024)-INDEX('PTRM input'!$G$277:$P$326,A19offset,$E1024))*OFFSET($F$7,0,$E1024))-SUM($G1024:AN1024),(((INDEX('PTRM input'!$G$385:$P$434,A19offset,$E1024)-INDEX('PTRM input'!$G$277:$P$326,A19offset,$E1024))*OFFSET($F$7,0,$E1024))-SUM($G1024:AN1024))*(OFFSET('PTRM input'!$G$477,0,$E1024-1)/A19taxstdlife))))</f>
        <v>0</v>
      </c>
      <c r="AP1024" s="251">
        <f ca="1">IF(A19taxstdlife="n/a","n/a",IF(A19taxstdlife="",0,IF(AP$3&gt;(A19stdlife+$E1024),((INDEX('PTRM input'!$G$385:$P$434,A19offset,$E1024)-INDEX('PTRM input'!$G$277:$P$326,A19offset,$E1024))*OFFSET($F$7,0,$E1024))-SUM($G1024:AO1024),(((INDEX('PTRM input'!$G$385:$P$434,A19offset,$E1024)-INDEX('PTRM input'!$G$277:$P$326,A19offset,$E1024))*OFFSET($F$7,0,$E1024))-SUM($G1024:AO1024))*(OFFSET('PTRM input'!$G$477,0,$E1024-1)/A19taxstdlife))))</f>
        <v>0</v>
      </c>
      <c r="AQ1024" s="251">
        <f ca="1">IF(A19taxstdlife="n/a","n/a",IF(A19taxstdlife="",0,IF(AQ$3&gt;(A19stdlife+$E1024),((INDEX('PTRM input'!$G$385:$P$434,A19offset,$E1024)-INDEX('PTRM input'!$G$277:$P$326,A19offset,$E1024))*OFFSET($F$7,0,$E1024))-SUM($G1024:AP1024),(((INDEX('PTRM input'!$G$385:$P$434,A19offset,$E1024)-INDEX('PTRM input'!$G$277:$P$326,A19offset,$E1024))*OFFSET($F$7,0,$E1024))-SUM($G1024:AP1024))*(OFFSET('PTRM input'!$G$477,0,$E1024-1)/A19taxstdlife))))</f>
        <v>0</v>
      </c>
      <c r="AR1024" s="251">
        <f ca="1">IF(A19taxstdlife="n/a","n/a",IF(A19taxstdlife="",0,IF(AR$3&gt;(A19stdlife+$E1024),((INDEX('PTRM input'!$G$385:$P$434,A19offset,$E1024)-INDEX('PTRM input'!$G$277:$P$326,A19offset,$E1024))*OFFSET($F$7,0,$E1024))-SUM($G1024:AQ1024),(((INDEX('PTRM input'!$G$385:$P$434,A19offset,$E1024)-INDEX('PTRM input'!$G$277:$P$326,A19offset,$E1024))*OFFSET($F$7,0,$E1024))-SUM($G1024:AQ1024))*(OFFSET('PTRM input'!$G$477,0,$E1024-1)/A19taxstdlife))))</f>
        <v>0</v>
      </c>
      <c r="AS1024" s="251">
        <f ca="1">IF(A19taxstdlife="n/a","n/a",IF(A19taxstdlife="",0,IF(AS$3&gt;(A19stdlife+$E1024),((INDEX('PTRM input'!$G$385:$P$434,A19offset,$E1024)-INDEX('PTRM input'!$G$277:$P$326,A19offset,$E1024))*OFFSET($F$7,0,$E1024))-SUM($G1024:AR1024),(((INDEX('PTRM input'!$G$385:$P$434,A19offset,$E1024)-INDEX('PTRM input'!$G$277:$P$326,A19offset,$E1024))*OFFSET($F$7,0,$E1024))-SUM($G1024:AR1024))*(OFFSET('PTRM input'!$G$477,0,$E1024-1)/A19taxstdlife))))</f>
        <v>0</v>
      </c>
      <c r="AT1024" s="251">
        <f ca="1">IF(A19taxstdlife="n/a","n/a",IF(A19taxstdlife="",0,IF(AT$3&gt;(A19stdlife+$E1024),((INDEX('PTRM input'!$G$385:$P$434,A19offset,$E1024)-INDEX('PTRM input'!$G$277:$P$326,A19offset,$E1024))*OFFSET($F$7,0,$E1024))-SUM($G1024:AS1024),(((INDEX('PTRM input'!$G$385:$P$434,A19offset,$E1024)-INDEX('PTRM input'!$G$277:$P$326,A19offset,$E1024))*OFFSET($F$7,0,$E1024))-SUM($G1024:AS1024))*(OFFSET('PTRM input'!$G$477,0,$E1024-1)/A19taxstdlife))))</f>
        <v>0</v>
      </c>
      <c r="AU1024" s="251">
        <f ca="1">IF(A19taxstdlife="n/a","n/a",IF(A19taxstdlife="",0,IF(AU$3&gt;(A19stdlife+$E1024),((INDEX('PTRM input'!$G$385:$P$434,A19offset,$E1024)-INDEX('PTRM input'!$G$277:$P$326,A19offset,$E1024))*OFFSET($F$7,0,$E1024))-SUM($G1024:AT1024),(((INDEX('PTRM input'!$G$385:$P$434,A19offset,$E1024)-INDEX('PTRM input'!$G$277:$P$326,A19offset,$E1024))*OFFSET($F$7,0,$E1024))-SUM($G1024:AT1024))*(OFFSET('PTRM input'!$G$477,0,$E1024-1)/A19taxstdlife))))</f>
        <v>0</v>
      </c>
      <c r="AV1024" s="251">
        <f ca="1">IF(A19taxstdlife="n/a","n/a",IF(A19taxstdlife="",0,IF(AV$3&gt;(A19stdlife+$E1024),((INDEX('PTRM input'!$G$385:$P$434,A19offset,$E1024)-INDEX('PTRM input'!$G$277:$P$326,A19offset,$E1024))*OFFSET($F$7,0,$E1024))-SUM($G1024:AU1024),(((INDEX('PTRM input'!$G$385:$P$434,A19offset,$E1024)-INDEX('PTRM input'!$G$277:$P$326,A19offset,$E1024))*OFFSET($F$7,0,$E1024))-SUM($G1024:AU1024))*(OFFSET('PTRM input'!$G$477,0,$E1024-1)/A19taxstdlife))))</f>
        <v>0</v>
      </c>
      <c r="AW1024" s="251">
        <f ca="1">IF(A19taxstdlife="n/a","n/a",IF(A19taxstdlife="",0,IF(AW$3&gt;(A19stdlife+$E1024),((INDEX('PTRM input'!$G$385:$P$434,A19offset,$E1024)-INDEX('PTRM input'!$G$277:$P$326,A19offset,$E1024))*OFFSET($F$7,0,$E1024))-SUM($G1024:AV1024),(((INDEX('PTRM input'!$G$385:$P$434,A19offset,$E1024)-INDEX('PTRM input'!$G$277:$P$326,A19offset,$E1024))*OFFSET($F$7,0,$E1024))-SUM($G1024:AV1024))*(OFFSET('PTRM input'!$G$477,0,$E1024-1)/A19taxstdlife))))</f>
        <v>0</v>
      </c>
      <c r="AX1024" s="251">
        <f ca="1">IF(A19taxstdlife="n/a","n/a",IF(A19taxstdlife="",0,IF(AX$3&gt;(A19stdlife+$E1024),((INDEX('PTRM input'!$G$385:$P$434,A19offset,$E1024)-INDEX('PTRM input'!$G$277:$P$326,A19offset,$E1024))*OFFSET($F$7,0,$E1024))-SUM($G1024:AW1024),(((INDEX('PTRM input'!$G$385:$P$434,A19offset,$E1024)-INDEX('PTRM input'!$G$277:$P$326,A19offset,$E1024))*OFFSET($F$7,0,$E1024))-SUM($G1024:AW1024))*(OFFSET('PTRM input'!$G$477,0,$E1024-1)/A19taxstdlife))))</f>
        <v>0</v>
      </c>
      <c r="AY1024" s="251">
        <f ca="1">IF(A19taxstdlife="n/a","n/a",IF(A19taxstdlife="",0,IF(AY$3&gt;(A19stdlife+$E1024),((INDEX('PTRM input'!$G$385:$P$434,A19offset,$E1024)-INDEX('PTRM input'!$G$277:$P$326,A19offset,$E1024))*OFFSET($F$7,0,$E1024))-SUM($G1024:AX1024),(((INDEX('PTRM input'!$G$385:$P$434,A19offset,$E1024)-INDEX('PTRM input'!$G$277:$P$326,A19offset,$E1024))*OFFSET($F$7,0,$E1024))-SUM($G1024:AX1024))*(OFFSET('PTRM input'!$G$477,0,$E1024-1)/A19taxstdlife))))</f>
        <v>0</v>
      </c>
      <c r="AZ1024" s="251">
        <f ca="1">IF(A19taxstdlife="n/a","n/a",IF(A19taxstdlife="",0,IF(AZ$3&gt;(A19stdlife+$E1024),((INDEX('PTRM input'!$G$385:$P$434,A19offset,$E1024)-INDEX('PTRM input'!$G$277:$P$326,A19offset,$E1024))*OFFSET($F$7,0,$E1024))-SUM($G1024:AY1024),(((INDEX('PTRM input'!$G$385:$P$434,A19offset,$E1024)-INDEX('PTRM input'!$G$277:$P$326,A19offset,$E1024))*OFFSET($F$7,0,$E1024))-SUM($G1024:AY1024))*(OFFSET('PTRM input'!$G$477,0,$E1024-1)/A19taxstdlife))))</f>
        <v>0</v>
      </c>
      <c r="BA1024" s="251">
        <f ca="1">IF(A19taxstdlife="n/a","n/a",IF(A19taxstdlife="",0,IF(BA$3&gt;(A19stdlife+$E1024),((INDEX('PTRM input'!$G$385:$P$434,A19offset,$E1024)-INDEX('PTRM input'!$G$277:$P$326,A19offset,$E1024))*OFFSET($F$7,0,$E1024))-SUM($G1024:AZ1024),(((INDEX('PTRM input'!$G$385:$P$434,A19offset,$E1024)-INDEX('PTRM input'!$G$277:$P$326,A19offset,$E1024))*OFFSET($F$7,0,$E1024))-SUM($G1024:AZ1024))*(OFFSET('PTRM input'!$G$477,0,$E1024-1)/A19taxstdlife))))</f>
        <v>0</v>
      </c>
      <c r="BB1024" s="251">
        <f ca="1">IF(A19taxstdlife="n/a","n/a",IF(A19taxstdlife="",0,IF(BB$3&gt;(A19stdlife+$E1024),((INDEX('PTRM input'!$G$385:$P$434,A19offset,$E1024)-INDEX('PTRM input'!$G$277:$P$326,A19offset,$E1024))*OFFSET($F$7,0,$E1024))-SUM($G1024:BA1024),(((INDEX('PTRM input'!$G$385:$P$434,A19offset,$E1024)-INDEX('PTRM input'!$G$277:$P$326,A19offset,$E1024))*OFFSET($F$7,0,$E1024))-SUM($G1024:BA1024))*(OFFSET('PTRM input'!$G$477,0,$E1024-1)/A19taxstdlife))))</f>
        <v>0</v>
      </c>
      <c r="BC1024" s="251">
        <f ca="1">IF(A19taxstdlife="n/a","n/a",IF(A19taxstdlife="",0,IF(BC$3&gt;(A19stdlife+$E1024),((INDEX('PTRM input'!$G$385:$P$434,A19offset,$E1024)-INDEX('PTRM input'!$G$277:$P$326,A19offset,$E1024))*OFFSET($F$7,0,$E1024))-SUM($G1024:BB1024),(((INDEX('PTRM input'!$G$385:$P$434,A19offset,$E1024)-INDEX('PTRM input'!$G$277:$P$326,A19offset,$E1024))*OFFSET($F$7,0,$E1024))-SUM($G1024:BB1024))*(OFFSET('PTRM input'!$G$477,0,$E1024-1)/A19taxstdlife))))</f>
        <v>0</v>
      </c>
      <c r="BD1024" s="251">
        <f ca="1">IF(A19taxstdlife="n/a","n/a",IF(A19taxstdlife="",0,IF(BD$3&gt;(A19stdlife+$E1024),((INDEX('PTRM input'!$G$385:$P$434,A19offset,$E1024)-INDEX('PTRM input'!$G$277:$P$326,A19offset,$E1024))*OFFSET($F$7,0,$E1024))-SUM($G1024:BC1024),(((INDEX('PTRM input'!$G$385:$P$434,A19offset,$E1024)-INDEX('PTRM input'!$G$277:$P$326,A19offset,$E1024))*OFFSET($F$7,0,$E1024))-SUM($G1024:BC1024))*(OFFSET('PTRM input'!$G$477,0,$E1024-1)/A19taxstdlife))))</f>
        <v>0</v>
      </c>
      <c r="BE1024" s="251">
        <f ca="1">IF(A19taxstdlife="n/a","n/a",IF(A19taxstdlife="",0,IF(BE$3&gt;(A19stdlife+$E1024),((INDEX('PTRM input'!$G$385:$P$434,A19offset,$E1024)-INDEX('PTRM input'!$G$277:$P$326,A19offset,$E1024))*OFFSET($F$7,0,$E1024))-SUM($G1024:BD1024),(((INDEX('PTRM input'!$G$385:$P$434,A19offset,$E1024)-INDEX('PTRM input'!$G$277:$P$326,A19offset,$E1024))*OFFSET($F$7,0,$E1024))-SUM($G1024:BD1024))*(OFFSET('PTRM input'!$G$477,0,$E1024-1)/A19taxstdlife))))</f>
        <v>0</v>
      </c>
      <c r="BF1024" s="251">
        <f ca="1">IF(A19taxstdlife="n/a","n/a",IF(A19taxstdlife="",0,IF(BF$3&gt;(A19stdlife+$E1024),((INDEX('PTRM input'!$G$385:$P$434,A19offset,$E1024)-INDEX('PTRM input'!$G$277:$P$326,A19offset,$E1024))*OFFSET($F$7,0,$E1024))-SUM($G1024:BE1024),(((INDEX('PTRM input'!$G$385:$P$434,A19offset,$E1024)-INDEX('PTRM input'!$G$277:$P$326,A19offset,$E1024))*OFFSET($F$7,0,$E1024))-SUM($G1024:BE1024))*(OFFSET('PTRM input'!$G$477,0,$E1024-1)/A19taxstdlife))))</f>
        <v>0</v>
      </c>
      <c r="BG1024" s="251">
        <f ca="1">IF(A19taxstdlife="n/a","n/a",IF(A19taxstdlife="",0,IF(BG$3&gt;(A19stdlife+$E1024),((INDEX('PTRM input'!$G$385:$P$434,A19offset,$E1024)-INDEX('PTRM input'!$G$277:$P$326,A19offset,$E1024))*OFFSET($F$7,0,$E1024))-SUM($G1024:BF1024),(((INDEX('PTRM input'!$G$385:$P$434,A19offset,$E1024)-INDEX('PTRM input'!$G$277:$P$326,A19offset,$E1024))*OFFSET($F$7,0,$E1024))-SUM($G1024:BF1024))*(OFFSET('PTRM input'!$G$477,0,$E1024-1)/A19taxstdlife))))</f>
        <v>0</v>
      </c>
      <c r="BH1024" s="251">
        <f ca="1">IF(A19taxstdlife="n/a","n/a",IF(A19taxstdlife="",0,IF(BH$3&gt;(A19stdlife+$E1024),((INDEX('PTRM input'!$G$385:$P$434,A19offset,$E1024)-INDEX('PTRM input'!$G$277:$P$326,A19offset,$E1024))*OFFSET($F$7,0,$E1024))-SUM($G1024:BG1024),(((INDEX('PTRM input'!$G$385:$P$434,A19offset,$E1024)-INDEX('PTRM input'!$G$277:$P$326,A19offset,$E1024))*OFFSET($F$7,0,$E1024))-SUM($G1024:BG1024))*(OFFSET('PTRM input'!$G$477,0,$E1024-1)/A19taxstdlife))))</f>
        <v>0</v>
      </c>
      <c r="BI1024" s="251">
        <f ca="1">IF(A19taxstdlife="n/a","n/a",IF(A19taxstdlife="",0,IF(BI$3&gt;(A19stdlife+$E1024),((INDEX('PTRM input'!$G$385:$P$434,A19offset,$E1024)-INDEX('PTRM input'!$G$277:$P$326,A19offset,$E1024))*OFFSET($F$7,0,$E1024))-SUM($G1024:BH1024),(((INDEX('PTRM input'!$G$385:$P$434,A19offset,$E1024)-INDEX('PTRM input'!$G$277:$P$326,A19offset,$E1024))*OFFSET($F$7,0,$E1024))-SUM($G1024:BH1024))*(OFFSET('PTRM input'!$G$477,0,$E1024-1)/A19taxstdlife))))</f>
        <v>0</v>
      </c>
      <c r="BJ1024" s="116"/>
      <c r="BK1024" s="116"/>
      <c r="BL1024" s="116"/>
      <c r="BM1024" s="116"/>
    </row>
    <row r="1025" spans="1:65" ht="12.75" hidden="1" customHeight="1" outlineLevel="2">
      <c r="A1025" s="366"/>
      <c r="B1025" s="19"/>
      <c r="C1025" s="18"/>
      <c r="D1025" s="760"/>
      <c r="E1025" s="87">
        <v>10</v>
      </c>
      <c r="F1025" s="356"/>
      <c r="G1025" s="434"/>
      <c r="H1025" s="435"/>
      <c r="I1025" s="435"/>
      <c r="J1025" s="435"/>
      <c r="K1025" s="435"/>
      <c r="L1025" s="435"/>
      <c r="M1025" s="435"/>
      <c r="N1025" s="435"/>
      <c r="O1025" s="435"/>
      <c r="P1025" s="619"/>
      <c r="Q1025" s="251">
        <f ca="1">IF(A19taxstdlife="n/a","n/a",IF(A19taxstdlife="",0,IF(Q$3&gt;(A19stdlife+$E1025),((INDEX('PTRM input'!$G$385:$P$434,A19offset,$E1025)-INDEX('PTRM input'!$G$277:$P$326,A19offset,$E1025))*OFFSET($F$7,0,$E1025))-SUM($G1025:P1025),(((INDEX('PTRM input'!$G$385:$P$434,A19offset,$E1025)-INDEX('PTRM input'!$G$277:$P$326,A19offset,$E1025))*OFFSET($F$7,0,$E1025))-SUM($G1025:P1025))*(OFFSET('PTRM input'!$G$477,0,$E1025-1)/A19taxstdlife))))</f>
        <v>0</v>
      </c>
      <c r="R1025" s="251">
        <f ca="1">IF(A19taxstdlife="n/a","n/a",IF(A19taxstdlife="",0,IF(R$3&gt;(A19stdlife+$E1025),((INDEX('PTRM input'!$G$385:$P$434,A19offset,$E1025)-INDEX('PTRM input'!$G$277:$P$326,A19offset,$E1025))*OFFSET($F$7,0,$E1025))-SUM($G1025:Q1025),(((INDEX('PTRM input'!$G$385:$P$434,A19offset,$E1025)-INDEX('PTRM input'!$G$277:$P$326,A19offset,$E1025))*OFFSET($F$7,0,$E1025))-SUM($G1025:Q1025))*(OFFSET('PTRM input'!$G$477,0,$E1025-1)/A19taxstdlife))))</f>
        <v>0</v>
      </c>
      <c r="S1025" s="251">
        <f ca="1">IF(A19taxstdlife="n/a","n/a",IF(A19taxstdlife="",0,IF(S$3&gt;(A19stdlife+$E1025),((INDEX('PTRM input'!$G$385:$P$434,A19offset,$E1025)-INDEX('PTRM input'!$G$277:$P$326,A19offset,$E1025))*OFFSET($F$7,0,$E1025))-SUM($G1025:R1025),(((INDEX('PTRM input'!$G$385:$P$434,A19offset,$E1025)-INDEX('PTRM input'!$G$277:$P$326,A19offset,$E1025))*OFFSET($F$7,0,$E1025))-SUM($G1025:R1025))*(OFFSET('PTRM input'!$G$477,0,$E1025-1)/A19taxstdlife))))</f>
        <v>0</v>
      </c>
      <c r="T1025" s="251">
        <f ca="1">IF(A19taxstdlife="n/a","n/a",IF(A19taxstdlife="",0,IF(T$3&gt;(A19stdlife+$E1025),((INDEX('PTRM input'!$G$385:$P$434,A19offset,$E1025)-INDEX('PTRM input'!$G$277:$P$326,A19offset,$E1025))*OFFSET($F$7,0,$E1025))-SUM($G1025:S1025),(((INDEX('PTRM input'!$G$385:$P$434,A19offset,$E1025)-INDEX('PTRM input'!$G$277:$P$326,A19offset,$E1025))*OFFSET($F$7,0,$E1025))-SUM($G1025:S1025))*(OFFSET('PTRM input'!$G$477,0,$E1025-1)/A19taxstdlife))))</f>
        <v>0</v>
      </c>
      <c r="U1025" s="251">
        <f ca="1">IF(A19taxstdlife="n/a","n/a",IF(A19taxstdlife="",0,IF(U$3&gt;(A19stdlife+$E1025),((INDEX('PTRM input'!$G$385:$P$434,A19offset,$E1025)-INDEX('PTRM input'!$G$277:$P$326,A19offset,$E1025))*OFFSET($F$7,0,$E1025))-SUM($G1025:T1025),(((INDEX('PTRM input'!$G$385:$P$434,A19offset,$E1025)-INDEX('PTRM input'!$G$277:$P$326,A19offset,$E1025))*OFFSET($F$7,0,$E1025))-SUM($G1025:T1025))*(OFFSET('PTRM input'!$G$477,0,$E1025-1)/A19taxstdlife))))</f>
        <v>0</v>
      </c>
      <c r="V1025" s="251">
        <f ca="1">IF(A19taxstdlife="n/a","n/a",IF(A19taxstdlife="",0,IF(V$3&gt;(A19stdlife+$E1025),((INDEX('PTRM input'!$G$385:$P$434,A19offset,$E1025)-INDEX('PTRM input'!$G$277:$P$326,A19offset,$E1025))*OFFSET($F$7,0,$E1025))-SUM($G1025:U1025),(((INDEX('PTRM input'!$G$385:$P$434,A19offset,$E1025)-INDEX('PTRM input'!$G$277:$P$326,A19offset,$E1025))*OFFSET($F$7,0,$E1025))-SUM($G1025:U1025))*(OFFSET('PTRM input'!$G$477,0,$E1025-1)/A19taxstdlife))))</f>
        <v>0</v>
      </c>
      <c r="W1025" s="251">
        <f ca="1">IF(A19taxstdlife="n/a","n/a",IF(A19taxstdlife="",0,IF(W$3&gt;(A19stdlife+$E1025),((INDEX('PTRM input'!$G$385:$P$434,A19offset,$E1025)-INDEX('PTRM input'!$G$277:$P$326,A19offset,$E1025))*OFFSET($F$7,0,$E1025))-SUM($G1025:V1025),(((INDEX('PTRM input'!$G$385:$P$434,A19offset,$E1025)-INDEX('PTRM input'!$G$277:$P$326,A19offset,$E1025))*OFFSET($F$7,0,$E1025))-SUM($G1025:V1025))*(OFFSET('PTRM input'!$G$477,0,$E1025-1)/A19taxstdlife))))</f>
        <v>0</v>
      </c>
      <c r="X1025" s="251">
        <f ca="1">IF(A19taxstdlife="n/a","n/a",IF(A19taxstdlife="",0,IF(X$3&gt;(A19stdlife+$E1025),((INDEX('PTRM input'!$G$385:$P$434,A19offset,$E1025)-INDEX('PTRM input'!$G$277:$P$326,A19offset,$E1025))*OFFSET($F$7,0,$E1025))-SUM($G1025:W1025),(((INDEX('PTRM input'!$G$385:$P$434,A19offset,$E1025)-INDEX('PTRM input'!$G$277:$P$326,A19offset,$E1025))*OFFSET($F$7,0,$E1025))-SUM($G1025:W1025))*(OFFSET('PTRM input'!$G$477,0,$E1025-1)/A19taxstdlife))))</f>
        <v>0</v>
      </c>
      <c r="Y1025" s="251">
        <f ca="1">IF(A19taxstdlife="n/a","n/a",IF(A19taxstdlife="",0,IF(Y$3&gt;(A19stdlife+$E1025),((INDEX('PTRM input'!$G$385:$P$434,A19offset,$E1025)-INDEX('PTRM input'!$G$277:$P$326,A19offset,$E1025))*OFFSET($F$7,0,$E1025))-SUM($G1025:X1025),(((INDEX('PTRM input'!$G$385:$P$434,A19offset,$E1025)-INDEX('PTRM input'!$G$277:$P$326,A19offset,$E1025))*OFFSET($F$7,0,$E1025))-SUM($G1025:X1025))*(OFFSET('PTRM input'!$G$477,0,$E1025-1)/A19taxstdlife))))</f>
        <v>0</v>
      </c>
      <c r="Z1025" s="251">
        <f ca="1">IF(A19taxstdlife="n/a","n/a",IF(A19taxstdlife="",0,IF(Z$3&gt;(A19stdlife+$E1025),((INDEX('PTRM input'!$G$385:$P$434,A19offset,$E1025)-INDEX('PTRM input'!$G$277:$P$326,A19offset,$E1025))*OFFSET($F$7,0,$E1025))-SUM($G1025:Y1025),(((INDEX('PTRM input'!$G$385:$P$434,A19offset,$E1025)-INDEX('PTRM input'!$G$277:$P$326,A19offset,$E1025))*OFFSET($F$7,0,$E1025))-SUM($G1025:Y1025))*(OFFSET('PTRM input'!$G$477,0,$E1025-1)/A19taxstdlife))))</f>
        <v>0</v>
      </c>
      <c r="AA1025" s="251">
        <f ca="1">IF(A19taxstdlife="n/a","n/a",IF(A19taxstdlife="",0,IF(AA$3&gt;(A19stdlife+$E1025),((INDEX('PTRM input'!$G$385:$P$434,A19offset,$E1025)-INDEX('PTRM input'!$G$277:$P$326,A19offset,$E1025))*OFFSET($F$7,0,$E1025))-SUM($G1025:Z1025),(((INDEX('PTRM input'!$G$385:$P$434,A19offset,$E1025)-INDEX('PTRM input'!$G$277:$P$326,A19offset,$E1025))*OFFSET($F$7,0,$E1025))-SUM($G1025:Z1025))*(OFFSET('PTRM input'!$G$477,0,$E1025-1)/A19taxstdlife))))</f>
        <v>0</v>
      </c>
      <c r="AB1025" s="251">
        <f ca="1">IF(A19taxstdlife="n/a","n/a",IF(A19taxstdlife="",0,IF(AB$3&gt;(A19stdlife+$E1025),((INDEX('PTRM input'!$G$385:$P$434,A19offset,$E1025)-INDEX('PTRM input'!$G$277:$P$326,A19offset,$E1025))*OFFSET($F$7,0,$E1025))-SUM($G1025:AA1025),(((INDEX('PTRM input'!$G$385:$P$434,A19offset,$E1025)-INDEX('PTRM input'!$G$277:$P$326,A19offset,$E1025))*OFFSET($F$7,0,$E1025))-SUM($G1025:AA1025))*(OFFSET('PTRM input'!$G$477,0,$E1025-1)/A19taxstdlife))))</f>
        <v>0</v>
      </c>
      <c r="AC1025" s="251">
        <f ca="1">IF(A19taxstdlife="n/a","n/a",IF(A19taxstdlife="",0,IF(AC$3&gt;(A19stdlife+$E1025),((INDEX('PTRM input'!$G$385:$P$434,A19offset,$E1025)-INDEX('PTRM input'!$G$277:$P$326,A19offset,$E1025))*OFFSET($F$7,0,$E1025))-SUM($G1025:AB1025),(((INDEX('PTRM input'!$G$385:$P$434,A19offset,$E1025)-INDEX('PTRM input'!$G$277:$P$326,A19offset,$E1025))*OFFSET($F$7,0,$E1025))-SUM($G1025:AB1025))*(OFFSET('PTRM input'!$G$477,0,$E1025-1)/A19taxstdlife))))</f>
        <v>0</v>
      </c>
      <c r="AD1025" s="251">
        <f ca="1">IF(A19taxstdlife="n/a","n/a",IF(A19taxstdlife="",0,IF(AD$3&gt;(A19stdlife+$E1025),((INDEX('PTRM input'!$G$385:$P$434,A19offset,$E1025)-INDEX('PTRM input'!$G$277:$P$326,A19offset,$E1025))*OFFSET($F$7,0,$E1025))-SUM($G1025:AC1025),(((INDEX('PTRM input'!$G$385:$P$434,A19offset,$E1025)-INDEX('PTRM input'!$G$277:$P$326,A19offset,$E1025))*OFFSET($F$7,0,$E1025))-SUM($G1025:AC1025))*(OFFSET('PTRM input'!$G$477,0,$E1025-1)/A19taxstdlife))))</f>
        <v>0</v>
      </c>
      <c r="AE1025" s="251">
        <f ca="1">IF(A19taxstdlife="n/a","n/a",IF(A19taxstdlife="",0,IF(AE$3&gt;(A19stdlife+$E1025),((INDEX('PTRM input'!$G$385:$P$434,A19offset,$E1025)-INDEX('PTRM input'!$G$277:$P$326,A19offset,$E1025))*OFFSET($F$7,0,$E1025))-SUM($G1025:AD1025),(((INDEX('PTRM input'!$G$385:$P$434,A19offset,$E1025)-INDEX('PTRM input'!$G$277:$P$326,A19offset,$E1025))*OFFSET($F$7,0,$E1025))-SUM($G1025:AD1025))*(OFFSET('PTRM input'!$G$477,0,$E1025-1)/A19taxstdlife))))</f>
        <v>0</v>
      </c>
      <c r="AF1025" s="251">
        <f ca="1">IF(A19taxstdlife="n/a","n/a",IF(A19taxstdlife="",0,IF(AF$3&gt;(A19stdlife+$E1025),((INDEX('PTRM input'!$G$385:$P$434,A19offset,$E1025)-INDEX('PTRM input'!$G$277:$P$326,A19offset,$E1025))*OFFSET($F$7,0,$E1025))-SUM($G1025:AE1025),(((INDEX('PTRM input'!$G$385:$P$434,A19offset,$E1025)-INDEX('PTRM input'!$G$277:$P$326,A19offset,$E1025))*OFFSET($F$7,0,$E1025))-SUM($G1025:AE1025))*(OFFSET('PTRM input'!$G$477,0,$E1025-1)/A19taxstdlife))))</f>
        <v>0</v>
      </c>
      <c r="AG1025" s="251">
        <f ca="1">IF(A19taxstdlife="n/a","n/a",IF(A19taxstdlife="",0,IF(AG$3&gt;(A19stdlife+$E1025),((INDEX('PTRM input'!$G$385:$P$434,A19offset,$E1025)-INDEX('PTRM input'!$G$277:$P$326,A19offset,$E1025))*OFFSET($F$7,0,$E1025))-SUM($G1025:AF1025),(((INDEX('PTRM input'!$G$385:$P$434,A19offset,$E1025)-INDEX('PTRM input'!$G$277:$P$326,A19offset,$E1025))*OFFSET($F$7,0,$E1025))-SUM($G1025:AF1025))*(OFFSET('PTRM input'!$G$477,0,$E1025-1)/A19taxstdlife))))</f>
        <v>0</v>
      </c>
      <c r="AH1025" s="251">
        <f ca="1">IF(A19taxstdlife="n/a","n/a",IF(A19taxstdlife="",0,IF(AH$3&gt;(A19stdlife+$E1025),((INDEX('PTRM input'!$G$385:$P$434,A19offset,$E1025)-INDEX('PTRM input'!$G$277:$P$326,A19offset,$E1025))*OFFSET($F$7,0,$E1025))-SUM($G1025:AG1025),(((INDEX('PTRM input'!$G$385:$P$434,A19offset,$E1025)-INDEX('PTRM input'!$G$277:$P$326,A19offset,$E1025))*OFFSET($F$7,0,$E1025))-SUM($G1025:AG1025))*(OFFSET('PTRM input'!$G$477,0,$E1025-1)/A19taxstdlife))))</f>
        <v>0</v>
      </c>
      <c r="AI1025" s="251">
        <f ca="1">IF(A19taxstdlife="n/a","n/a",IF(A19taxstdlife="",0,IF(AI$3&gt;(A19stdlife+$E1025),((INDEX('PTRM input'!$G$385:$P$434,A19offset,$E1025)-INDEX('PTRM input'!$G$277:$P$326,A19offset,$E1025))*OFFSET($F$7,0,$E1025))-SUM($G1025:AH1025),(((INDEX('PTRM input'!$G$385:$P$434,A19offset,$E1025)-INDEX('PTRM input'!$G$277:$P$326,A19offset,$E1025))*OFFSET($F$7,0,$E1025))-SUM($G1025:AH1025))*(OFFSET('PTRM input'!$G$477,0,$E1025-1)/A19taxstdlife))))</f>
        <v>0</v>
      </c>
      <c r="AJ1025" s="251">
        <f ca="1">IF(A19taxstdlife="n/a","n/a",IF(A19taxstdlife="",0,IF(AJ$3&gt;(A19stdlife+$E1025),((INDEX('PTRM input'!$G$385:$P$434,A19offset,$E1025)-INDEX('PTRM input'!$G$277:$P$326,A19offset,$E1025))*OFFSET($F$7,0,$E1025))-SUM($G1025:AI1025),(((INDEX('PTRM input'!$G$385:$P$434,A19offset,$E1025)-INDEX('PTRM input'!$G$277:$P$326,A19offset,$E1025))*OFFSET($F$7,0,$E1025))-SUM($G1025:AI1025))*(OFFSET('PTRM input'!$G$477,0,$E1025-1)/A19taxstdlife))))</f>
        <v>0</v>
      </c>
      <c r="AK1025" s="251">
        <f ca="1">IF(A19taxstdlife="n/a","n/a",IF(A19taxstdlife="",0,IF(AK$3&gt;(A19stdlife+$E1025),((INDEX('PTRM input'!$G$385:$P$434,A19offset,$E1025)-INDEX('PTRM input'!$G$277:$P$326,A19offset,$E1025))*OFFSET($F$7,0,$E1025))-SUM($G1025:AJ1025),(((INDEX('PTRM input'!$G$385:$P$434,A19offset,$E1025)-INDEX('PTRM input'!$G$277:$P$326,A19offset,$E1025))*OFFSET($F$7,0,$E1025))-SUM($G1025:AJ1025))*(OFFSET('PTRM input'!$G$477,0,$E1025-1)/A19taxstdlife))))</f>
        <v>0</v>
      </c>
      <c r="AL1025" s="251">
        <f ca="1">IF(A19taxstdlife="n/a","n/a",IF(A19taxstdlife="",0,IF(AL$3&gt;(A19stdlife+$E1025),((INDEX('PTRM input'!$G$385:$P$434,A19offset,$E1025)-INDEX('PTRM input'!$G$277:$P$326,A19offset,$E1025))*OFFSET($F$7,0,$E1025))-SUM($G1025:AK1025),(((INDEX('PTRM input'!$G$385:$P$434,A19offset,$E1025)-INDEX('PTRM input'!$G$277:$P$326,A19offset,$E1025))*OFFSET($F$7,0,$E1025))-SUM($G1025:AK1025))*(OFFSET('PTRM input'!$G$477,0,$E1025-1)/A19taxstdlife))))</f>
        <v>0</v>
      </c>
      <c r="AM1025" s="251">
        <f ca="1">IF(A19taxstdlife="n/a","n/a",IF(A19taxstdlife="",0,IF(AM$3&gt;(A19stdlife+$E1025),((INDEX('PTRM input'!$G$385:$P$434,A19offset,$E1025)-INDEX('PTRM input'!$G$277:$P$326,A19offset,$E1025))*OFFSET($F$7,0,$E1025))-SUM($G1025:AL1025),(((INDEX('PTRM input'!$G$385:$P$434,A19offset,$E1025)-INDEX('PTRM input'!$G$277:$P$326,A19offset,$E1025))*OFFSET($F$7,0,$E1025))-SUM($G1025:AL1025))*(OFFSET('PTRM input'!$G$477,0,$E1025-1)/A19taxstdlife))))</f>
        <v>0</v>
      </c>
      <c r="AN1025" s="251">
        <f ca="1">IF(A19taxstdlife="n/a","n/a",IF(A19taxstdlife="",0,IF(AN$3&gt;(A19stdlife+$E1025),((INDEX('PTRM input'!$G$385:$P$434,A19offset,$E1025)-INDEX('PTRM input'!$G$277:$P$326,A19offset,$E1025))*OFFSET($F$7,0,$E1025))-SUM($G1025:AM1025),(((INDEX('PTRM input'!$G$385:$P$434,A19offset,$E1025)-INDEX('PTRM input'!$G$277:$P$326,A19offset,$E1025))*OFFSET($F$7,0,$E1025))-SUM($G1025:AM1025))*(OFFSET('PTRM input'!$G$477,0,$E1025-1)/A19taxstdlife))))</f>
        <v>0</v>
      </c>
      <c r="AO1025" s="251">
        <f ca="1">IF(A19taxstdlife="n/a","n/a",IF(A19taxstdlife="",0,IF(AO$3&gt;(A19stdlife+$E1025),((INDEX('PTRM input'!$G$385:$P$434,A19offset,$E1025)-INDEX('PTRM input'!$G$277:$P$326,A19offset,$E1025))*OFFSET($F$7,0,$E1025))-SUM($G1025:AN1025),(((INDEX('PTRM input'!$G$385:$P$434,A19offset,$E1025)-INDEX('PTRM input'!$G$277:$P$326,A19offset,$E1025))*OFFSET($F$7,0,$E1025))-SUM($G1025:AN1025))*(OFFSET('PTRM input'!$G$477,0,$E1025-1)/A19taxstdlife))))</f>
        <v>0</v>
      </c>
      <c r="AP1025" s="251">
        <f ca="1">IF(A19taxstdlife="n/a","n/a",IF(A19taxstdlife="",0,IF(AP$3&gt;(A19stdlife+$E1025),((INDEX('PTRM input'!$G$385:$P$434,A19offset,$E1025)-INDEX('PTRM input'!$G$277:$P$326,A19offset,$E1025))*OFFSET($F$7,0,$E1025))-SUM($G1025:AO1025),(((INDEX('PTRM input'!$G$385:$P$434,A19offset,$E1025)-INDEX('PTRM input'!$G$277:$P$326,A19offset,$E1025))*OFFSET($F$7,0,$E1025))-SUM($G1025:AO1025))*(OFFSET('PTRM input'!$G$477,0,$E1025-1)/A19taxstdlife))))</f>
        <v>0</v>
      </c>
      <c r="AQ1025" s="251">
        <f ca="1">IF(A19taxstdlife="n/a","n/a",IF(A19taxstdlife="",0,IF(AQ$3&gt;(A19stdlife+$E1025),((INDEX('PTRM input'!$G$385:$P$434,A19offset,$E1025)-INDEX('PTRM input'!$G$277:$P$326,A19offset,$E1025))*OFFSET($F$7,0,$E1025))-SUM($G1025:AP1025),(((INDEX('PTRM input'!$G$385:$P$434,A19offset,$E1025)-INDEX('PTRM input'!$G$277:$P$326,A19offset,$E1025))*OFFSET($F$7,0,$E1025))-SUM($G1025:AP1025))*(OFFSET('PTRM input'!$G$477,0,$E1025-1)/A19taxstdlife))))</f>
        <v>0</v>
      </c>
      <c r="AR1025" s="251">
        <f ca="1">IF(A19taxstdlife="n/a","n/a",IF(A19taxstdlife="",0,IF(AR$3&gt;(A19stdlife+$E1025),((INDEX('PTRM input'!$G$385:$P$434,A19offset,$E1025)-INDEX('PTRM input'!$G$277:$P$326,A19offset,$E1025))*OFFSET($F$7,0,$E1025))-SUM($G1025:AQ1025),(((INDEX('PTRM input'!$G$385:$P$434,A19offset,$E1025)-INDEX('PTRM input'!$G$277:$P$326,A19offset,$E1025))*OFFSET($F$7,0,$E1025))-SUM($G1025:AQ1025))*(OFFSET('PTRM input'!$G$477,0,$E1025-1)/A19taxstdlife))))</f>
        <v>0</v>
      </c>
      <c r="AS1025" s="251">
        <f ca="1">IF(A19taxstdlife="n/a","n/a",IF(A19taxstdlife="",0,IF(AS$3&gt;(A19stdlife+$E1025),((INDEX('PTRM input'!$G$385:$P$434,A19offset,$E1025)-INDEX('PTRM input'!$G$277:$P$326,A19offset,$E1025))*OFFSET($F$7,0,$E1025))-SUM($G1025:AR1025),(((INDEX('PTRM input'!$G$385:$P$434,A19offset,$E1025)-INDEX('PTRM input'!$G$277:$P$326,A19offset,$E1025))*OFFSET($F$7,0,$E1025))-SUM($G1025:AR1025))*(OFFSET('PTRM input'!$G$477,0,$E1025-1)/A19taxstdlife))))</f>
        <v>0</v>
      </c>
      <c r="AT1025" s="251">
        <f ca="1">IF(A19taxstdlife="n/a","n/a",IF(A19taxstdlife="",0,IF(AT$3&gt;(A19stdlife+$E1025),((INDEX('PTRM input'!$G$385:$P$434,A19offset,$E1025)-INDEX('PTRM input'!$G$277:$P$326,A19offset,$E1025))*OFFSET($F$7,0,$E1025))-SUM($G1025:AS1025),(((INDEX('PTRM input'!$G$385:$P$434,A19offset,$E1025)-INDEX('PTRM input'!$G$277:$P$326,A19offset,$E1025))*OFFSET($F$7,0,$E1025))-SUM($G1025:AS1025))*(OFFSET('PTRM input'!$G$477,0,$E1025-1)/A19taxstdlife))))</f>
        <v>0</v>
      </c>
      <c r="AU1025" s="251">
        <f ca="1">IF(A19taxstdlife="n/a","n/a",IF(A19taxstdlife="",0,IF(AU$3&gt;(A19stdlife+$E1025),((INDEX('PTRM input'!$G$385:$P$434,A19offset,$E1025)-INDEX('PTRM input'!$G$277:$P$326,A19offset,$E1025))*OFFSET($F$7,0,$E1025))-SUM($G1025:AT1025),(((INDEX('PTRM input'!$G$385:$P$434,A19offset,$E1025)-INDEX('PTRM input'!$G$277:$P$326,A19offset,$E1025))*OFFSET($F$7,0,$E1025))-SUM($G1025:AT1025))*(OFFSET('PTRM input'!$G$477,0,$E1025-1)/A19taxstdlife))))</f>
        <v>0</v>
      </c>
      <c r="AV1025" s="251">
        <f ca="1">IF(A19taxstdlife="n/a","n/a",IF(A19taxstdlife="",0,IF(AV$3&gt;(A19stdlife+$E1025),((INDEX('PTRM input'!$G$385:$P$434,A19offset,$E1025)-INDEX('PTRM input'!$G$277:$P$326,A19offset,$E1025))*OFFSET($F$7,0,$E1025))-SUM($G1025:AU1025),(((INDEX('PTRM input'!$G$385:$P$434,A19offset,$E1025)-INDEX('PTRM input'!$G$277:$P$326,A19offset,$E1025))*OFFSET($F$7,0,$E1025))-SUM($G1025:AU1025))*(OFFSET('PTRM input'!$G$477,0,$E1025-1)/A19taxstdlife))))</f>
        <v>0</v>
      </c>
      <c r="AW1025" s="251">
        <f ca="1">IF(A19taxstdlife="n/a","n/a",IF(A19taxstdlife="",0,IF(AW$3&gt;(A19stdlife+$E1025),((INDEX('PTRM input'!$G$385:$P$434,A19offset,$E1025)-INDEX('PTRM input'!$G$277:$P$326,A19offset,$E1025))*OFFSET($F$7,0,$E1025))-SUM($G1025:AV1025),(((INDEX('PTRM input'!$G$385:$P$434,A19offset,$E1025)-INDEX('PTRM input'!$G$277:$P$326,A19offset,$E1025))*OFFSET($F$7,0,$E1025))-SUM($G1025:AV1025))*(OFFSET('PTRM input'!$G$477,0,$E1025-1)/A19taxstdlife))))</f>
        <v>0</v>
      </c>
      <c r="AX1025" s="251">
        <f ca="1">IF(A19taxstdlife="n/a","n/a",IF(A19taxstdlife="",0,IF(AX$3&gt;(A19stdlife+$E1025),((INDEX('PTRM input'!$G$385:$P$434,A19offset,$E1025)-INDEX('PTRM input'!$G$277:$P$326,A19offset,$E1025))*OFFSET($F$7,0,$E1025))-SUM($G1025:AW1025),(((INDEX('PTRM input'!$G$385:$P$434,A19offset,$E1025)-INDEX('PTRM input'!$G$277:$P$326,A19offset,$E1025))*OFFSET($F$7,0,$E1025))-SUM($G1025:AW1025))*(OFFSET('PTRM input'!$G$477,0,$E1025-1)/A19taxstdlife))))</f>
        <v>0</v>
      </c>
      <c r="AY1025" s="251">
        <f ca="1">IF(A19taxstdlife="n/a","n/a",IF(A19taxstdlife="",0,IF(AY$3&gt;(A19stdlife+$E1025),((INDEX('PTRM input'!$G$385:$P$434,A19offset,$E1025)-INDEX('PTRM input'!$G$277:$P$326,A19offset,$E1025))*OFFSET($F$7,0,$E1025))-SUM($G1025:AX1025),(((INDEX('PTRM input'!$G$385:$P$434,A19offset,$E1025)-INDEX('PTRM input'!$G$277:$P$326,A19offset,$E1025))*OFFSET($F$7,0,$E1025))-SUM($G1025:AX1025))*(OFFSET('PTRM input'!$G$477,0,$E1025-1)/A19taxstdlife))))</f>
        <v>0</v>
      </c>
      <c r="AZ1025" s="251">
        <f ca="1">IF(A19taxstdlife="n/a","n/a",IF(A19taxstdlife="",0,IF(AZ$3&gt;(A19stdlife+$E1025),((INDEX('PTRM input'!$G$385:$P$434,A19offset,$E1025)-INDEX('PTRM input'!$G$277:$P$326,A19offset,$E1025))*OFFSET($F$7,0,$E1025))-SUM($G1025:AY1025),(((INDEX('PTRM input'!$G$385:$P$434,A19offset,$E1025)-INDEX('PTRM input'!$G$277:$P$326,A19offset,$E1025))*OFFSET($F$7,0,$E1025))-SUM($G1025:AY1025))*(OFFSET('PTRM input'!$G$477,0,$E1025-1)/A19taxstdlife))))</f>
        <v>0</v>
      </c>
      <c r="BA1025" s="251">
        <f ca="1">IF(A19taxstdlife="n/a","n/a",IF(A19taxstdlife="",0,IF(BA$3&gt;(A19stdlife+$E1025),((INDEX('PTRM input'!$G$385:$P$434,A19offset,$E1025)-INDEX('PTRM input'!$G$277:$P$326,A19offset,$E1025))*OFFSET($F$7,0,$E1025))-SUM($G1025:AZ1025),(((INDEX('PTRM input'!$G$385:$P$434,A19offset,$E1025)-INDEX('PTRM input'!$G$277:$P$326,A19offset,$E1025))*OFFSET($F$7,0,$E1025))-SUM($G1025:AZ1025))*(OFFSET('PTRM input'!$G$477,0,$E1025-1)/A19taxstdlife))))</f>
        <v>0</v>
      </c>
      <c r="BB1025" s="251">
        <f ca="1">IF(A19taxstdlife="n/a","n/a",IF(A19taxstdlife="",0,IF(BB$3&gt;(A19stdlife+$E1025),((INDEX('PTRM input'!$G$385:$P$434,A19offset,$E1025)-INDEX('PTRM input'!$G$277:$P$326,A19offset,$E1025))*OFFSET($F$7,0,$E1025))-SUM($G1025:BA1025),(((INDEX('PTRM input'!$G$385:$P$434,A19offset,$E1025)-INDEX('PTRM input'!$G$277:$P$326,A19offset,$E1025))*OFFSET($F$7,0,$E1025))-SUM($G1025:BA1025))*(OFFSET('PTRM input'!$G$477,0,$E1025-1)/A19taxstdlife))))</f>
        <v>0</v>
      </c>
      <c r="BC1025" s="251">
        <f ca="1">IF(A19taxstdlife="n/a","n/a",IF(A19taxstdlife="",0,IF(BC$3&gt;(A19stdlife+$E1025),((INDEX('PTRM input'!$G$385:$P$434,A19offset,$E1025)-INDEX('PTRM input'!$G$277:$P$326,A19offset,$E1025))*OFFSET($F$7,0,$E1025))-SUM($G1025:BB1025),(((INDEX('PTRM input'!$G$385:$P$434,A19offset,$E1025)-INDEX('PTRM input'!$G$277:$P$326,A19offset,$E1025))*OFFSET($F$7,0,$E1025))-SUM($G1025:BB1025))*(OFFSET('PTRM input'!$G$477,0,$E1025-1)/A19taxstdlife))))</f>
        <v>0</v>
      </c>
      <c r="BD1025" s="251">
        <f ca="1">IF(A19taxstdlife="n/a","n/a",IF(A19taxstdlife="",0,IF(BD$3&gt;(A19stdlife+$E1025),((INDEX('PTRM input'!$G$385:$P$434,A19offset,$E1025)-INDEX('PTRM input'!$G$277:$P$326,A19offset,$E1025))*OFFSET($F$7,0,$E1025))-SUM($G1025:BC1025),(((INDEX('PTRM input'!$G$385:$P$434,A19offset,$E1025)-INDEX('PTRM input'!$G$277:$P$326,A19offset,$E1025))*OFFSET($F$7,0,$E1025))-SUM($G1025:BC1025))*(OFFSET('PTRM input'!$G$477,0,$E1025-1)/A19taxstdlife))))</f>
        <v>0</v>
      </c>
      <c r="BE1025" s="251">
        <f ca="1">IF(A19taxstdlife="n/a","n/a",IF(A19taxstdlife="",0,IF(BE$3&gt;(A19stdlife+$E1025),((INDEX('PTRM input'!$G$385:$P$434,A19offset,$E1025)-INDEX('PTRM input'!$G$277:$P$326,A19offset,$E1025))*OFFSET($F$7,0,$E1025))-SUM($G1025:BD1025),(((INDEX('PTRM input'!$G$385:$P$434,A19offset,$E1025)-INDEX('PTRM input'!$G$277:$P$326,A19offset,$E1025))*OFFSET($F$7,0,$E1025))-SUM($G1025:BD1025))*(OFFSET('PTRM input'!$G$477,0,$E1025-1)/A19taxstdlife))))</f>
        <v>0</v>
      </c>
      <c r="BF1025" s="251">
        <f ca="1">IF(A19taxstdlife="n/a","n/a",IF(A19taxstdlife="",0,IF(BF$3&gt;(A19stdlife+$E1025),((INDEX('PTRM input'!$G$385:$P$434,A19offset,$E1025)-INDEX('PTRM input'!$G$277:$P$326,A19offset,$E1025))*OFFSET($F$7,0,$E1025))-SUM($G1025:BE1025),(((INDEX('PTRM input'!$G$385:$P$434,A19offset,$E1025)-INDEX('PTRM input'!$G$277:$P$326,A19offset,$E1025))*OFFSET($F$7,0,$E1025))-SUM($G1025:BE1025))*(OFFSET('PTRM input'!$G$477,0,$E1025-1)/A19taxstdlife))))</f>
        <v>0</v>
      </c>
      <c r="BG1025" s="251">
        <f ca="1">IF(A19taxstdlife="n/a","n/a",IF(A19taxstdlife="",0,IF(BG$3&gt;(A19stdlife+$E1025),((INDEX('PTRM input'!$G$385:$P$434,A19offset,$E1025)-INDEX('PTRM input'!$G$277:$P$326,A19offset,$E1025))*OFFSET($F$7,0,$E1025))-SUM($G1025:BF1025),(((INDEX('PTRM input'!$G$385:$P$434,A19offset,$E1025)-INDEX('PTRM input'!$G$277:$P$326,A19offset,$E1025))*OFFSET($F$7,0,$E1025))-SUM($G1025:BF1025))*(OFFSET('PTRM input'!$G$477,0,$E1025-1)/A19taxstdlife))))</f>
        <v>0</v>
      </c>
      <c r="BH1025" s="251">
        <f ca="1">IF(A19taxstdlife="n/a","n/a",IF(A19taxstdlife="",0,IF(BH$3&gt;(A19stdlife+$E1025),((INDEX('PTRM input'!$G$385:$P$434,A19offset,$E1025)-INDEX('PTRM input'!$G$277:$P$326,A19offset,$E1025))*OFFSET($F$7,0,$E1025))-SUM($G1025:BG1025),(((INDEX('PTRM input'!$G$385:$P$434,A19offset,$E1025)-INDEX('PTRM input'!$G$277:$P$326,A19offset,$E1025))*OFFSET($F$7,0,$E1025))-SUM($G1025:BG1025))*(OFFSET('PTRM input'!$G$477,0,$E1025-1)/A19taxstdlife))))</f>
        <v>0</v>
      </c>
      <c r="BI1025" s="251">
        <f ca="1">IF(A19taxstdlife="n/a","n/a",IF(A19taxstdlife="",0,IF(BI$3&gt;(A19stdlife+$E1025),((INDEX('PTRM input'!$G$385:$P$434,A19offset,$E1025)-INDEX('PTRM input'!$G$277:$P$326,A19offset,$E1025))*OFFSET($F$7,0,$E1025))-SUM($G1025:BH1025),(((INDEX('PTRM input'!$G$385:$P$434,A19offset,$E1025)-INDEX('PTRM input'!$G$277:$P$326,A19offset,$E1025))*OFFSET($F$7,0,$E1025))-SUM($G1025:BH1025))*(OFFSET('PTRM input'!$G$477,0,$E1025-1)/A19taxstdlife))))</f>
        <v>0</v>
      </c>
      <c r="BJ1025" s="116"/>
      <c r="BK1025" s="116"/>
      <c r="BL1025" s="116"/>
      <c r="BM1025" s="116"/>
    </row>
    <row r="1026" spans="1:65" ht="12.75" customHeight="1" outlineLevel="1" collapsed="1">
      <c r="A1026" s="366"/>
      <c r="B1026" s="9"/>
      <c r="C1026" s="19">
        <f>Asset19</f>
        <v>0</v>
      </c>
      <c r="D1026" s="9"/>
      <c r="E1026" s="9"/>
      <c r="F1026" s="357"/>
      <c r="G1026" s="371">
        <f ca="1">SUM(G1014:G1025)+'PTRM input'!G$295*G$7</f>
        <v>0</v>
      </c>
      <c r="H1026" s="371">
        <f ca="1">SUM(H1014:H1025)+'PTRM input'!H$295*H$7</f>
        <v>0</v>
      </c>
      <c r="I1026" s="371">
        <f ca="1">SUM(I1014:I1025)+'PTRM input'!I$295*I$7</f>
        <v>0</v>
      </c>
      <c r="J1026" s="371">
        <f ca="1">SUM(J1014:J1025)+'PTRM input'!J$295*J$7</f>
        <v>0</v>
      </c>
      <c r="K1026" s="371">
        <f ca="1">SUM(K1014:K1025)+'PTRM input'!K$295*K$7</f>
        <v>0</v>
      </c>
      <c r="L1026" s="371">
        <f ca="1">SUM(L1014:L1025)+'PTRM input'!L$295*L$7</f>
        <v>0</v>
      </c>
      <c r="M1026" s="371">
        <f ca="1">SUM(M1014:M1025)+'PTRM input'!M$295*M$7</f>
        <v>0</v>
      </c>
      <c r="N1026" s="371">
        <f ca="1">SUM(N1014:N1025)+'PTRM input'!N$295*N$7</f>
        <v>0</v>
      </c>
      <c r="O1026" s="371">
        <f ca="1">SUM(O1014:O1025)+'PTRM input'!O$295*O$7</f>
        <v>0</v>
      </c>
      <c r="P1026" s="371">
        <f ca="1">SUM(P1014:P1025)+'PTRM input'!P$295*P$7</f>
        <v>0</v>
      </c>
      <c r="Q1026" s="371">
        <f t="shared" ref="Q1026:AL1026" ca="1" si="238">SUM(Q1014:Q1025)</f>
        <v>0</v>
      </c>
      <c r="R1026" s="371">
        <f t="shared" ca="1" si="238"/>
        <v>0</v>
      </c>
      <c r="S1026" s="371">
        <f t="shared" ca="1" si="238"/>
        <v>0</v>
      </c>
      <c r="T1026" s="371">
        <f t="shared" ca="1" si="238"/>
        <v>0</v>
      </c>
      <c r="U1026" s="371">
        <f t="shared" ca="1" si="238"/>
        <v>0</v>
      </c>
      <c r="V1026" s="371">
        <f t="shared" ca="1" si="238"/>
        <v>0</v>
      </c>
      <c r="W1026" s="371">
        <f t="shared" ca="1" si="238"/>
        <v>0</v>
      </c>
      <c r="X1026" s="371">
        <f t="shared" ca="1" si="238"/>
        <v>0</v>
      </c>
      <c r="Y1026" s="371">
        <f t="shared" ca="1" si="238"/>
        <v>0</v>
      </c>
      <c r="Z1026" s="371">
        <f t="shared" ca="1" si="238"/>
        <v>0</v>
      </c>
      <c r="AA1026" s="371">
        <f t="shared" ca="1" si="238"/>
        <v>0</v>
      </c>
      <c r="AB1026" s="371">
        <f t="shared" ca="1" si="238"/>
        <v>0</v>
      </c>
      <c r="AC1026" s="371">
        <f t="shared" ca="1" si="238"/>
        <v>0</v>
      </c>
      <c r="AD1026" s="371">
        <f t="shared" ca="1" si="238"/>
        <v>0</v>
      </c>
      <c r="AE1026" s="371">
        <f t="shared" ca="1" si="238"/>
        <v>0</v>
      </c>
      <c r="AF1026" s="371">
        <f t="shared" ca="1" si="238"/>
        <v>0</v>
      </c>
      <c r="AG1026" s="371">
        <f t="shared" ca="1" si="238"/>
        <v>0</v>
      </c>
      <c r="AH1026" s="371">
        <f t="shared" ca="1" si="238"/>
        <v>0</v>
      </c>
      <c r="AI1026" s="371">
        <f t="shared" ca="1" si="238"/>
        <v>0</v>
      </c>
      <c r="AJ1026" s="371">
        <f t="shared" ca="1" si="238"/>
        <v>0</v>
      </c>
      <c r="AK1026" s="371">
        <f t="shared" ca="1" si="238"/>
        <v>0</v>
      </c>
      <c r="AL1026" s="371">
        <f t="shared" ca="1" si="238"/>
        <v>0</v>
      </c>
      <c r="AM1026" s="371">
        <f t="shared" ref="AM1026:BI1026" ca="1" si="239">SUM(AM1014:AM1025)</f>
        <v>0</v>
      </c>
      <c r="AN1026" s="371">
        <f t="shared" ca="1" si="239"/>
        <v>0</v>
      </c>
      <c r="AO1026" s="371">
        <f t="shared" ca="1" si="239"/>
        <v>0</v>
      </c>
      <c r="AP1026" s="371">
        <f t="shared" ca="1" si="239"/>
        <v>0</v>
      </c>
      <c r="AQ1026" s="371">
        <f t="shared" ca="1" si="239"/>
        <v>0</v>
      </c>
      <c r="AR1026" s="371">
        <f t="shared" ca="1" si="239"/>
        <v>0</v>
      </c>
      <c r="AS1026" s="371">
        <f t="shared" ca="1" si="239"/>
        <v>0</v>
      </c>
      <c r="AT1026" s="371">
        <f t="shared" ca="1" si="239"/>
        <v>0</v>
      </c>
      <c r="AU1026" s="371">
        <f t="shared" ca="1" si="239"/>
        <v>0</v>
      </c>
      <c r="AV1026" s="371">
        <f t="shared" ca="1" si="239"/>
        <v>0</v>
      </c>
      <c r="AW1026" s="371">
        <f t="shared" ca="1" si="239"/>
        <v>0</v>
      </c>
      <c r="AX1026" s="371">
        <f t="shared" ca="1" si="239"/>
        <v>0</v>
      </c>
      <c r="AY1026" s="371">
        <f t="shared" ca="1" si="239"/>
        <v>0</v>
      </c>
      <c r="AZ1026" s="371">
        <f t="shared" ca="1" si="239"/>
        <v>0</v>
      </c>
      <c r="BA1026" s="371">
        <f t="shared" ca="1" si="239"/>
        <v>0</v>
      </c>
      <c r="BB1026" s="371">
        <f t="shared" ca="1" si="239"/>
        <v>0</v>
      </c>
      <c r="BC1026" s="371">
        <f t="shared" ca="1" si="239"/>
        <v>0</v>
      </c>
      <c r="BD1026" s="371">
        <f t="shared" ca="1" si="239"/>
        <v>0</v>
      </c>
      <c r="BE1026" s="371">
        <f t="shared" ca="1" si="239"/>
        <v>0</v>
      </c>
      <c r="BF1026" s="371">
        <f t="shared" ca="1" si="239"/>
        <v>0</v>
      </c>
      <c r="BG1026" s="371">
        <f t="shared" ca="1" si="239"/>
        <v>0</v>
      </c>
      <c r="BH1026" s="371">
        <f t="shared" ca="1" si="239"/>
        <v>0</v>
      </c>
      <c r="BI1026" s="371">
        <f t="shared" ca="1" si="239"/>
        <v>0</v>
      </c>
      <c r="BJ1026" s="116"/>
      <c r="BK1026" s="116"/>
      <c r="BL1026" s="116"/>
      <c r="BM1026" s="116"/>
    </row>
    <row r="1027" spans="1:65" ht="12.75" hidden="1" customHeight="1" outlineLevel="2">
      <c r="A1027" s="366"/>
      <c r="B1027" s="106">
        <f>C1039</f>
        <v>0</v>
      </c>
      <c r="C1027" s="614"/>
      <c r="D1027" s="615" t="s">
        <v>236</v>
      </c>
      <c r="E1027" s="614"/>
      <c r="F1027" s="622"/>
      <c r="G1027" s="617">
        <f>IF('PTRM input'!$E$574='PTRM input'!$G$573,IF(G$3&gt;A20taxremlife,A20taxvalue-SUM(F1027:$F1027),IF(A20taxremlife="N/A","n/a",A20taxvalue/A20taxremlife)),'PTRM input'!G$598)</f>
        <v>0</v>
      </c>
      <c r="H1027" s="617">
        <f>IF('PTRM input'!$E$574='PTRM input'!$G$573,IF(H$3&gt;A20taxremlife,A20taxvalue-SUM($F1027:G1027),IF(A20taxremlife="N/A","n/a",A20taxvalue/A20taxremlife)),'PTRM input'!H$598)</f>
        <v>0</v>
      </c>
      <c r="I1027" s="617">
        <f>IF('PTRM input'!$E$574='PTRM input'!$G$573,IF(I$3&gt;A20taxremlife,A20taxvalue-SUM($F1027:H1027),IF(A20taxremlife="N/A","n/a",A20taxvalue/A20taxremlife)),'PTRM input'!I$598)</f>
        <v>0</v>
      </c>
      <c r="J1027" s="617">
        <f>IF('PTRM input'!$E$574='PTRM input'!$G$573,IF(J$3&gt;A20taxremlife,A20taxvalue-SUM($F1027:I1027),IF(A20taxremlife="N/A","n/a",A20taxvalue/A20taxremlife)),'PTRM input'!J$598)</f>
        <v>0</v>
      </c>
      <c r="K1027" s="617">
        <f>IF('PTRM input'!$E$574='PTRM input'!$G$573,IF(K$3&gt;A20taxremlife,A20taxvalue-SUM($F1027:J1027),IF(A20taxremlife="N/A","n/a",A20taxvalue/A20taxremlife)),'PTRM input'!K$598)</f>
        <v>0</v>
      </c>
      <c r="L1027" s="617">
        <f>IF('PTRM input'!$E$574='PTRM input'!$G$573,IF(L$3&gt;A20taxremlife,A20taxvalue-SUM($F1027:K1027),IF(A20taxremlife="N/A","n/a",A20taxvalue/A20taxremlife)),'PTRM input'!L$598)</f>
        <v>0</v>
      </c>
      <c r="M1027" s="617">
        <f>IF('PTRM input'!$E$574='PTRM input'!$G$573,IF(M$3&gt;A20taxremlife,A20taxvalue-SUM($F1027:L1027),IF(A20taxremlife="N/A","n/a",A20taxvalue/A20taxremlife)),'PTRM input'!M$598)</f>
        <v>0</v>
      </c>
      <c r="N1027" s="617">
        <f>IF('PTRM input'!$E$574='PTRM input'!$G$573,IF(N$3&gt;A20taxremlife,A20taxvalue-SUM($F1027:M1027),IF(A20taxremlife="N/A","n/a",A20taxvalue/A20taxremlife)),'PTRM input'!N$598)</f>
        <v>0</v>
      </c>
      <c r="O1027" s="617">
        <f>IF('PTRM input'!$E$574='PTRM input'!$G$573,IF(O$3&gt;A20taxremlife,A20taxvalue-SUM($F1027:N1027),IF(A20taxremlife="N/A","n/a",A20taxvalue/A20taxremlife)),'PTRM input'!O$598)</f>
        <v>0</v>
      </c>
      <c r="P1027" s="617">
        <f>IF('PTRM input'!$E$574='PTRM input'!$G$573,IF(P$3&gt;A20taxremlife,A20taxvalue-SUM($F1027:O1027),IF(A20taxremlife="N/A","n/a",A20taxvalue/A20taxremlife)),'PTRM input'!P$598)</f>
        <v>0</v>
      </c>
      <c r="Q1027" s="617">
        <f>IF('PTRM input'!$E$574='PTRM input'!$G$573,IF(Q$3&gt;A20taxremlife,A20taxvalue-SUM($F1027:P1027),IF(A20taxremlife="N/A","n/a",A20taxvalue/A20taxremlife)),'PTRM input'!Q$598)</f>
        <v>0</v>
      </c>
      <c r="R1027" s="617">
        <f>IF('PTRM input'!$E$574='PTRM input'!$G$573,IF(R$3&gt;A20taxremlife,A20taxvalue-SUM($F1027:Q1027),IF(A20taxremlife="N/A","n/a",A20taxvalue/A20taxremlife)),'PTRM input'!R$598)</f>
        <v>0</v>
      </c>
      <c r="S1027" s="617">
        <f>IF('PTRM input'!$E$574='PTRM input'!$G$573,IF(S$3&gt;A20taxremlife,A20taxvalue-SUM($F1027:R1027),IF(A20taxremlife="N/A","n/a",A20taxvalue/A20taxremlife)),'PTRM input'!S$598)</f>
        <v>0</v>
      </c>
      <c r="T1027" s="617">
        <f>IF('PTRM input'!$E$574='PTRM input'!$G$573,IF(T$3&gt;A20taxremlife,A20taxvalue-SUM($F1027:S1027),IF(A20taxremlife="N/A","n/a",A20taxvalue/A20taxremlife)),'PTRM input'!T$598)</f>
        <v>0</v>
      </c>
      <c r="U1027" s="617">
        <f>IF('PTRM input'!$E$574='PTRM input'!$G$573,IF(U$3&gt;A20taxremlife,A20taxvalue-SUM($F1027:T1027),IF(A20taxremlife="N/A","n/a",A20taxvalue/A20taxremlife)),'PTRM input'!U$598)</f>
        <v>0</v>
      </c>
      <c r="V1027" s="617">
        <f>IF('PTRM input'!$E$574='PTRM input'!$G$573,IF(V$3&gt;A20taxremlife,A20taxvalue-SUM($F1027:U1027),IF(A20taxremlife="N/A","n/a",A20taxvalue/A20taxremlife)),'PTRM input'!V$598)</f>
        <v>0</v>
      </c>
      <c r="W1027" s="617">
        <f>IF('PTRM input'!$E$574='PTRM input'!$G$573,IF(W$3&gt;A20taxremlife,A20taxvalue-SUM($F1027:V1027),IF(A20taxremlife="N/A","n/a",A20taxvalue/A20taxremlife)),'PTRM input'!W$598)</f>
        <v>0</v>
      </c>
      <c r="X1027" s="617">
        <f>IF('PTRM input'!$E$574='PTRM input'!$G$573,IF(X$3&gt;A20taxremlife,A20taxvalue-SUM($F1027:W1027),IF(A20taxremlife="N/A","n/a",A20taxvalue/A20taxremlife)),'PTRM input'!X$598)</f>
        <v>0</v>
      </c>
      <c r="Y1027" s="617">
        <f>IF('PTRM input'!$E$574='PTRM input'!$G$573,IF(Y$3&gt;A20taxremlife,A20taxvalue-SUM($F1027:X1027),IF(A20taxremlife="N/A","n/a",A20taxvalue/A20taxremlife)),'PTRM input'!Y$598)</f>
        <v>0</v>
      </c>
      <c r="Z1027" s="617">
        <f>IF('PTRM input'!$E$574='PTRM input'!$G$573,IF(Z$3&gt;A20taxremlife,A20taxvalue-SUM($F1027:Y1027),IF(A20taxremlife="N/A","n/a",A20taxvalue/A20taxremlife)),'PTRM input'!Z$598)</f>
        <v>0</v>
      </c>
      <c r="AA1027" s="617">
        <f>IF('PTRM input'!$E$574='PTRM input'!$G$573,IF(AA$3&gt;A20taxremlife,A20taxvalue-SUM($F1027:Z1027),IF(A20taxremlife="N/A","n/a",A20taxvalue/A20taxremlife)),'PTRM input'!AA$598)</f>
        <v>0</v>
      </c>
      <c r="AB1027" s="617">
        <f>IF('PTRM input'!$E$574='PTRM input'!$G$573,IF(AB$3&gt;A20taxremlife,A20taxvalue-SUM($F1027:AA1027),IF(A20taxremlife="N/A","n/a",A20taxvalue/A20taxremlife)),'PTRM input'!AB$598)</f>
        <v>0</v>
      </c>
      <c r="AC1027" s="617">
        <f>IF('PTRM input'!$E$574='PTRM input'!$G$573,IF(AC$3&gt;A20taxremlife,A20taxvalue-SUM($F1027:AB1027),IF(A20taxremlife="N/A","n/a",A20taxvalue/A20taxremlife)),'PTRM input'!AC$598)</f>
        <v>0</v>
      </c>
      <c r="AD1027" s="617">
        <f>IF('PTRM input'!$E$574='PTRM input'!$G$573,IF(AD$3&gt;A20taxremlife,A20taxvalue-SUM($F1027:AC1027),IF(A20taxremlife="N/A","n/a",A20taxvalue/A20taxremlife)),'PTRM input'!AD$598)</f>
        <v>0</v>
      </c>
      <c r="AE1027" s="617">
        <f>IF('PTRM input'!$E$574='PTRM input'!$G$573,IF(AE$3&gt;A20taxremlife,A20taxvalue-SUM($F1027:AD1027),IF(A20taxremlife="N/A","n/a",A20taxvalue/A20taxremlife)),'PTRM input'!AE$598)</f>
        <v>0</v>
      </c>
      <c r="AF1027" s="617">
        <f>IF('PTRM input'!$E$574='PTRM input'!$G$573,IF(AF$3&gt;A20taxremlife,A20taxvalue-SUM($F1027:AE1027),IF(A20taxremlife="N/A","n/a",A20taxvalue/A20taxremlife)),'PTRM input'!AF$598)</f>
        <v>0</v>
      </c>
      <c r="AG1027" s="617">
        <f>IF('PTRM input'!$E$574='PTRM input'!$G$573,IF(AG$3&gt;A20taxremlife,A20taxvalue-SUM($F1027:AF1027),IF(A20taxremlife="N/A","n/a",A20taxvalue/A20taxremlife)),'PTRM input'!AG$598)</f>
        <v>0</v>
      </c>
      <c r="AH1027" s="617">
        <f>IF('PTRM input'!$E$574='PTRM input'!$G$573,IF(AH$3&gt;A20taxremlife,A20taxvalue-SUM($F1027:AG1027),IF(A20taxremlife="N/A","n/a",A20taxvalue/A20taxremlife)),'PTRM input'!AH$598)</f>
        <v>0</v>
      </c>
      <c r="AI1027" s="617">
        <f>IF('PTRM input'!$E$574='PTRM input'!$G$573,IF(AI$3&gt;A20taxremlife,A20taxvalue-SUM($F1027:AH1027),IF(A20taxremlife="N/A","n/a",A20taxvalue/A20taxremlife)),'PTRM input'!AI$598)</f>
        <v>0</v>
      </c>
      <c r="AJ1027" s="617">
        <f>IF('PTRM input'!$E$574='PTRM input'!$G$573,IF(AJ$3&gt;A20taxremlife,A20taxvalue-SUM($F1027:AI1027),IF(A20taxremlife="N/A","n/a",A20taxvalue/A20taxremlife)),'PTRM input'!AJ$598)</f>
        <v>0</v>
      </c>
      <c r="AK1027" s="617">
        <f>IF('PTRM input'!$E$574='PTRM input'!$G$573,IF(AK$3&gt;A20taxremlife,A20taxvalue-SUM($F1027:AJ1027),IF(A20taxremlife="N/A","n/a",A20taxvalue/A20taxremlife)),'PTRM input'!AK$598)</f>
        <v>0</v>
      </c>
      <c r="AL1027" s="617">
        <f>IF('PTRM input'!$E$574='PTRM input'!$G$573,IF(AL$3&gt;A20taxremlife,A20taxvalue-SUM($F1027:AK1027),IF(A20taxremlife="N/A","n/a",A20taxvalue/A20taxremlife)),'PTRM input'!AL$598)</f>
        <v>0</v>
      </c>
      <c r="AM1027" s="617">
        <f>IF('PTRM input'!$E$574='PTRM input'!$G$573,IF(AM$3&gt;A20taxremlife,A20taxvalue-SUM($F1027:AL1027),IF(A20taxremlife="N/A","n/a",A20taxvalue/A20taxremlife)),'PTRM input'!AM$598)</f>
        <v>0</v>
      </c>
      <c r="AN1027" s="617">
        <f>IF('PTRM input'!$E$574='PTRM input'!$G$573,IF(AN$3&gt;A20taxremlife,A20taxvalue-SUM($F1027:AM1027),IF(A20taxremlife="N/A","n/a",A20taxvalue/A20taxremlife)),'PTRM input'!AN$598)</f>
        <v>0</v>
      </c>
      <c r="AO1027" s="617">
        <f>IF('PTRM input'!$E$574='PTRM input'!$G$573,IF(AO$3&gt;A20taxremlife,A20taxvalue-SUM($F1027:AN1027),IF(A20taxremlife="N/A","n/a",A20taxvalue/A20taxremlife)),'PTRM input'!AO$598)</f>
        <v>0</v>
      </c>
      <c r="AP1027" s="617">
        <f>IF('PTRM input'!$E$574='PTRM input'!$G$573,IF(AP$3&gt;A20taxremlife,A20taxvalue-SUM($F1027:AO1027),IF(A20taxremlife="N/A","n/a",A20taxvalue/A20taxremlife)),'PTRM input'!AP$598)</f>
        <v>0</v>
      </c>
      <c r="AQ1027" s="617">
        <f>IF('PTRM input'!$E$574='PTRM input'!$G$573,IF(AQ$3&gt;A20taxremlife,A20taxvalue-SUM($F1027:AP1027),IF(A20taxremlife="N/A","n/a",A20taxvalue/A20taxremlife)),'PTRM input'!AQ$598)</f>
        <v>0</v>
      </c>
      <c r="AR1027" s="617">
        <f>IF('PTRM input'!$E$574='PTRM input'!$G$573,IF(AR$3&gt;A20taxremlife,A20taxvalue-SUM($F1027:AQ1027),IF(A20taxremlife="N/A","n/a",A20taxvalue/A20taxremlife)),'PTRM input'!AR$598)</f>
        <v>0</v>
      </c>
      <c r="AS1027" s="617">
        <f>IF('PTRM input'!$E$574='PTRM input'!$G$573,IF(AS$3&gt;A20taxremlife,A20taxvalue-SUM($F1027:AR1027),IF(A20taxremlife="N/A","n/a",A20taxvalue/A20taxremlife)),'PTRM input'!AS$598)</f>
        <v>0</v>
      </c>
      <c r="AT1027" s="617">
        <f>IF('PTRM input'!$E$574='PTRM input'!$G$573,IF(AT$3&gt;A20taxremlife,A20taxvalue-SUM($F1027:AS1027),IF(A20taxremlife="N/A","n/a",A20taxvalue/A20taxremlife)),'PTRM input'!AT$598)</f>
        <v>0</v>
      </c>
      <c r="AU1027" s="617">
        <f>IF('PTRM input'!$E$574='PTRM input'!$G$573,IF(AU$3&gt;A20taxremlife,A20taxvalue-SUM($F1027:AT1027),IF(A20taxremlife="N/A","n/a",A20taxvalue/A20taxremlife)),'PTRM input'!AU$598)</f>
        <v>0</v>
      </c>
      <c r="AV1027" s="617">
        <f>IF('PTRM input'!$E$574='PTRM input'!$G$573,IF(AV$3&gt;A20taxremlife,A20taxvalue-SUM($F1027:AU1027),IF(A20taxremlife="N/A","n/a",A20taxvalue/A20taxremlife)),'PTRM input'!AV$598)</f>
        <v>0</v>
      </c>
      <c r="AW1027" s="617">
        <f>IF('PTRM input'!$E$574='PTRM input'!$G$573,IF(AW$3&gt;A20taxremlife,A20taxvalue-SUM($F1027:AV1027),IF(A20taxremlife="N/A","n/a",A20taxvalue/A20taxremlife)),'PTRM input'!AW$598)</f>
        <v>0</v>
      </c>
      <c r="AX1027" s="617">
        <f>IF('PTRM input'!$E$574='PTRM input'!$G$573,IF(AX$3&gt;A20taxremlife,A20taxvalue-SUM($F1027:AW1027),IF(A20taxremlife="N/A","n/a",A20taxvalue/A20taxremlife)),'PTRM input'!AX$598)</f>
        <v>0</v>
      </c>
      <c r="AY1027" s="617">
        <f>IF('PTRM input'!$E$574='PTRM input'!$G$573,IF(AY$3&gt;A20taxremlife,A20taxvalue-SUM($F1027:AX1027),IF(A20taxremlife="N/A","n/a",A20taxvalue/A20taxremlife)),'PTRM input'!AY$598)</f>
        <v>0</v>
      </c>
      <c r="AZ1027" s="617">
        <f>IF('PTRM input'!$E$574='PTRM input'!$G$573,IF(AZ$3&gt;A20taxremlife,A20taxvalue-SUM($F1027:AY1027),IF(A20taxremlife="N/A","n/a",A20taxvalue/A20taxremlife)),'PTRM input'!AZ$598)</f>
        <v>0</v>
      </c>
      <c r="BA1027" s="617">
        <f>IF('PTRM input'!$E$574='PTRM input'!$G$573,IF(BA$3&gt;A20taxremlife,A20taxvalue-SUM($F1027:AZ1027),IF(A20taxremlife="N/A","n/a",A20taxvalue/A20taxremlife)),'PTRM input'!BA$598)</f>
        <v>0</v>
      </c>
      <c r="BB1027" s="617">
        <f>IF('PTRM input'!$E$574='PTRM input'!$G$573,IF(BB$3&gt;A20taxremlife,A20taxvalue-SUM($F1027:BA1027),IF(A20taxremlife="N/A","n/a",A20taxvalue/A20taxremlife)),'PTRM input'!BB$598)</f>
        <v>0</v>
      </c>
      <c r="BC1027" s="617">
        <f>IF('PTRM input'!$E$574='PTRM input'!$G$573,IF(BC$3&gt;A20taxremlife,A20taxvalue-SUM($F1027:BB1027),IF(A20taxremlife="N/A","n/a",A20taxvalue/A20taxremlife)),'PTRM input'!BC$598)</f>
        <v>0</v>
      </c>
      <c r="BD1027" s="617">
        <f>IF('PTRM input'!$E$574='PTRM input'!$G$573,IF(BD$3&gt;A20taxremlife,A20taxvalue-SUM($F1027:BC1027),IF(A20taxremlife="N/A","n/a",A20taxvalue/A20taxremlife)),'PTRM input'!BD$598)</f>
        <v>0</v>
      </c>
      <c r="BE1027" s="617">
        <f>IF('PTRM input'!$E$574='PTRM input'!$G$573,IF(BE$3&gt;A20taxremlife,A20taxvalue-SUM($F1027:BD1027),IF(A20taxremlife="N/A","n/a",A20taxvalue/A20taxremlife)),'PTRM input'!BE$598)</f>
        <v>0</v>
      </c>
      <c r="BF1027" s="617">
        <f>IF('PTRM input'!$E$574='PTRM input'!$G$573,IF(BF$3&gt;A20taxremlife,A20taxvalue-SUM($F1027:BE1027),IF(A20taxremlife="N/A","n/a",A20taxvalue/A20taxremlife)),'PTRM input'!BF$598)</f>
        <v>0</v>
      </c>
      <c r="BG1027" s="617">
        <f>IF('PTRM input'!$E$574='PTRM input'!$G$573,IF(BG$3&gt;A20taxremlife,A20taxvalue-SUM($F1027:BF1027),IF(A20taxremlife="N/A","n/a",A20taxvalue/A20taxremlife)),'PTRM input'!BG$598)</f>
        <v>0</v>
      </c>
      <c r="BH1027" s="617">
        <f>IF('PTRM input'!$E$574='PTRM input'!$G$573,IF(BH$3&gt;A20taxremlife,A20taxvalue-SUM($F1027:BG1027),IF(A20taxremlife="N/A","n/a",A20taxvalue/A20taxremlife)),'PTRM input'!BH$598)</f>
        <v>0</v>
      </c>
      <c r="BI1027" s="617">
        <f>IF('PTRM input'!$E$574='PTRM input'!$G$573,IF(BI$3&gt;A20taxremlife,A20taxvalue-SUM($F1027:BH1027),IF(A20taxremlife="N/A","n/a",A20taxvalue/A20taxremlife)),'PTRM input'!BI$598)</f>
        <v>0</v>
      </c>
      <c r="BJ1027" s="116"/>
      <c r="BK1027" s="116"/>
      <c r="BL1027" s="116"/>
      <c r="BM1027" s="116"/>
    </row>
    <row r="1028" spans="1:65" ht="12.75" hidden="1" customHeight="1" outlineLevel="2">
      <c r="A1028" s="366"/>
      <c r="B1028" s="19"/>
      <c r="C1028" s="18"/>
      <c r="D1028" s="760" t="s">
        <v>237</v>
      </c>
      <c r="E1028" s="86">
        <v>0</v>
      </c>
      <c r="F1028" s="356"/>
      <c r="G1028" s="433"/>
      <c r="H1028" s="433"/>
      <c r="I1028" s="433"/>
      <c r="J1028" s="433"/>
      <c r="K1028" s="433"/>
      <c r="L1028" s="433"/>
      <c r="M1028" s="433"/>
      <c r="N1028" s="433"/>
      <c r="O1028" s="433"/>
      <c r="P1028" s="433"/>
      <c r="Q1028" s="251"/>
      <c r="R1028" s="251"/>
      <c r="S1028" s="251"/>
      <c r="T1028" s="251"/>
      <c r="U1028" s="251"/>
      <c r="V1028" s="251"/>
      <c r="W1028" s="251"/>
      <c r="X1028" s="251"/>
      <c r="Y1028" s="251"/>
      <c r="Z1028" s="251"/>
      <c r="AA1028" s="251"/>
      <c r="AB1028" s="251"/>
      <c r="AC1028" s="251"/>
      <c r="AD1028" s="251"/>
      <c r="AE1028" s="251"/>
      <c r="AF1028" s="251"/>
      <c r="AG1028" s="251"/>
      <c r="AH1028" s="251"/>
      <c r="AI1028" s="251"/>
      <c r="AJ1028" s="251"/>
      <c r="AK1028" s="251"/>
      <c r="AL1028" s="251"/>
      <c r="AM1028" s="251"/>
      <c r="AN1028" s="251"/>
      <c r="AO1028" s="251"/>
      <c r="AP1028" s="251"/>
      <c r="AQ1028" s="251"/>
      <c r="AR1028" s="251"/>
      <c r="AS1028" s="251"/>
      <c r="AT1028" s="251"/>
      <c r="AU1028" s="251"/>
      <c r="AV1028" s="251"/>
      <c r="AW1028" s="251"/>
      <c r="AX1028" s="251"/>
      <c r="AY1028" s="251"/>
      <c r="AZ1028" s="251"/>
      <c r="BA1028" s="251"/>
      <c r="BB1028" s="251"/>
      <c r="BC1028" s="251"/>
      <c r="BD1028" s="251"/>
      <c r="BE1028" s="251"/>
      <c r="BF1028" s="251"/>
      <c r="BG1028" s="251"/>
      <c r="BH1028" s="251"/>
      <c r="BI1028" s="251"/>
      <c r="BJ1028" s="116"/>
      <c r="BK1028" s="116"/>
      <c r="BL1028" s="116"/>
      <c r="BM1028" s="116"/>
    </row>
    <row r="1029" spans="1:65" ht="12.75" hidden="1" customHeight="1" outlineLevel="2">
      <c r="A1029" s="366"/>
      <c r="B1029" s="19"/>
      <c r="C1029" s="18"/>
      <c r="D1029" s="760"/>
      <c r="E1029" s="86">
        <v>1</v>
      </c>
      <c r="F1029" s="356"/>
      <c r="G1029" s="618"/>
      <c r="H1029" s="251">
        <f ca="1">IF(A20taxstdlife="n/a","n/a",IF(A20taxstdlife="",0,IF(H$3&gt;(A20stdlife+$E1029),((INDEX('PTRM input'!$G$385:$P$434,A20offset,$E1029)-INDEX('PTRM input'!$G$277:$P$326,A20offset,$E1029))*OFFSET($F$7,0,$E1029))-SUM($G1029:G1029),(((INDEX('PTRM input'!$G$385:$P$434,A20offset,$E1029)-INDEX('PTRM input'!$G$277:$P$326,A20offset,$E1029))*OFFSET($F$7,0,$E1029))-SUM($G1029:G1029))*(OFFSET('PTRM input'!$G$477,0,$E1029-1)/A20taxstdlife))))</f>
        <v>0</v>
      </c>
      <c r="I1029" s="251">
        <f ca="1">IF(A20taxstdlife="n/a","n/a",IF(A20taxstdlife="",0,IF(I$3&gt;(A20stdlife+$E1029),((INDEX('PTRM input'!$G$385:$P$434,A20offset,$E1029)-INDEX('PTRM input'!$G$277:$P$326,A20offset,$E1029))*OFFSET($F$7,0,$E1029))-SUM($G1029:H1029),(((INDEX('PTRM input'!$G$385:$P$434,A20offset,$E1029)-INDEX('PTRM input'!$G$277:$P$326,A20offset,$E1029))*OFFSET($F$7,0,$E1029))-SUM($G1029:H1029))*(OFFSET('PTRM input'!$G$477,0,$E1029-1)/A20taxstdlife))))</f>
        <v>0</v>
      </c>
      <c r="J1029" s="251">
        <f ca="1">IF(A20taxstdlife="n/a","n/a",IF(A20taxstdlife="",0,IF(J$3&gt;(A20stdlife+$E1029),((INDEX('PTRM input'!$G$385:$P$434,A20offset,$E1029)-INDEX('PTRM input'!$G$277:$P$326,A20offset,$E1029))*OFFSET($F$7,0,$E1029))-SUM($G1029:I1029),(((INDEX('PTRM input'!$G$385:$P$434,A20offset,$E1029)-INDEX('PTRM input'!$G$277:$P$326,A20offset,$E1029))*OFFSET($F$7,0,$E1029))-SUM($G1029:I1029))*(OFFSET('PTRM input'!$G$477,0,$E1029-1)/A20taxstdlife))))</f>
        <v>0</v>
      </c>
      <c r="K1029" s="251">
        <f ca="1">IF(A20taxstdlife="n/a","n/a",IF(A20taxstdlife="",0,IF(K$3&gt;(A20stdlife+$E1029),((INDEX('PTRM input'!$G$385:$P$434,A20offset,$E1029)-INDEX('PTRM input'!$G$277:$P$326,A20offset,$E1029))*OFFSET($F$7,0,$E1029))-SUM($G1029:J1029),(((INDEX('PTRM input'!$G$385:$P$434,A20offset,$E1029)-INDEX('PTRM input'!$G$277:$P$326,A20offset,$E1029))*OFFSET($F$7,0,$E1029))-SUM($G1029:J1029))*(OFFSET('PTRM input'!$G$477,0,$E1029-1)/A20taxstdlife))))</f>
        <v>0</v>
      </c>
      <c r="L1029" s="251">
        <f ca="1">IF(A20taxstdlife="n/a","n/a",IF(A20taxstdlife="",0,IF(L$3&gt;(A20stdlife+$E1029),((INDEX('PTRM input'!$G$385:$P$434,A20offset,$E1029)-INDEX('PTRM input'!$G$277:$P$326,A20offset,$E1029))*OFFSET($F$7,0,$E1029))-SUM($G1029:K1029),(((INDEX('PTRM input'!$G$385:$P$434,A20offset,$E1029)-INDEX('PTRM input'!$G$277:$P$326,A20offset,$E1029))*OFFSET($F$7,0,$E1029))-SUM($G1029:K1029))*(OFFSET('PTRM input'!$G$477,0,$E1029-1)/A20taxstdlife))))</f>
        <v>0</v>
      </c>
      <c r="M1029" s="251">
        <f ca="1">IF(A20taxstdlife="n/a","n/a",IF(A20taxstdlife="",0,IF(M$3&gt;(A20stdlife+$E1029),((INDEX('PTRM input'!$G$385:$P$434,A20offset,$E1029)-INDEX('PTRM input'!$G$277:$P$326,A20offset,$E1029))*OFFSET($F$7,0,$E1029))-SUM($G1029:L1029),(((INDEX('PTRM input'!$G$385:$P$434,A20offset,$E1029)-INDEX('PTRM input'!$G$277:$P$326,A20offset,$E1029))*OFFSET($F$7,0,$E1029))-SUM($G1029:L1029))*(OFFSET('PTRM input'!$G$477,0,$E1029-1)/A20taxstdlife))))</f>
        <v>0</v>
      </c>
      <c r="N1029" s="251">
        <f ca="1">IF(A20taxstdlife="n/a","n/a",IF(A20taxstdlife="",0,IF(N$3&gt;(A20stdlife+$E1029),((INDEX('PTRM input'!$G$385:$P$434,A20offset,$E1029)-INDEX('PTRM input'!$G$277:$P$326,A20offset,$E1029))*OFFSET($F$7,0,$E1029))-SUM($G1029:M1029),(((INDEX('PTRM input'!$G$385:$P$434,A20offset,$E1029)-INDEX('PTRM input'!$G$277:$P$326,A20offset,$E1029))*OFFSET($F$7,0,$E1029))-SUM($G1029:M1029))*(OFFSET('PTRM input'!$G$477,0,$E1029-1)/A20taxstdlife))))</f>
        <v>0</v>
      </c>
      <c r="O1029" s="251">
        <f ca="1">IF(A20taxstdlife="n/a","n/a",IF(A20taxstdlife="",0,IF(O$3&gt;(A20stdlife+$E1029),((INDEX('PTRM input'!$G$385:$P$434,A20offset,$E1029)-INDEX('PTRM input'!$G$277:$P$326,A20offset,$E1029))*OFFSET($F$7,0,$E1029))-SUM($G1029:N1029),(((INDEX('PTRM input'!$G$385:$P$434,A20offset,$E1029)-INDEX('PTRM input'!$G$277:$P$326,A20offset,$E1029))*OFFSET($F$7,0,$E1029))-SUM($G1029:N1029))*(OFFSET('PTRM input'!$G$477,0,$E1029-1)/A20taxstdlife))))</f>
        <v>0</v>
      </c>
      <c r="P1029" s="251">
        <f ca="1">IF(A20taxstdlife="n/a","n/a",IF(A20taxstdlife="",0,IF(P$3&gt;(A20stdlife+$E1029),((INDEX('PTRM input'!$G$385:$P$434,A20offset,$E1029)-INDEX('PTRM input'!$G$277:$P$326,A20offset,$E1029))*OFFSET($F$7,0,$E1029))-SUM($G1029:O1029),(((INDEX('PTRM input'!$G$385:$P$434,A20offset,$E1029)-INDEX('PTRM input'!$G$277:$P$326,A20offset,$E1029))*OFFSET($F$7,0,$E1029))-SUM($G1029:O1029))*(OFFSET('PTRM input'!$G$477,0,$E1029-1)/A20taxstdlife))))</f>
        <v>0</v>
      </c>
      <c r="Q1029" s="251">
        <f ca="1">IF(A20taxstdlife="n/a","n/a",IF(A20taxstdlife="",0,IF(Q$3&gt;(A20stdlife+$E1029),((INDEX('PTRM input'!$G$385:$P$434,A20offset,$E1029)-INDEX('PTRM input'!$G$277:$P$326,A20offset,$E1029))*OFFSET($F$7,0,$E1029))-SUM($G1029:P1029),(((INDEX('PTRM input'!$G$385:$P$434,A20offset,$E1029)-INDEX('PTRM input'!$G$277:$P$326,A20offset,$E1029))*OFFSET($F$7,0,$E1029))-SUM($G1029:P1029))*(OFFSET('PTRM input'!$G$477,0,$E1029-1)/A20taxstdlife))))</f>
        <v>0</v>
      </c>
      <c r="R1029" s="251">
        <f ca="1">IF(A20taxstdlife="n/a","n/a",IF(A20taxstdlife="",0,IF(R$3&gt;(A20stdlife+$E1029),((INDEX('PTRM input'!$G$385:$P$434,A20offset,$E1029)-INDEX('PTRM input'!$G$277:$P$326,A20offset,$E1029))*OFFSET($F$7,0,$E1029))-SUM($G1029:Q1029),(((INDEX('PTRM input'!$G$385:$P$434,A20offset,$E1029)-INDEX('PTRM input'!$G$277:$P$326,A20offset,$E1029))*OFFSET($F$7,0,$E1029))-SUM($G1029:Q1029))*(OFFSET('PTRM input'!$G$477,0,$E1029-1)/A20taxstdlife))))</f>
        <v>0</v>
      </c>
      <c r="S1029" s="251">
        <f ca="1">IF(A20taxstdlife="n/a","n/a",IF(A20taxstdlife="",0,IF(S$3&gt;(A20stdlife+$E1029),((INDEX('PTRM input'!$G$385:$P$434,A20offset,$E1029)-INDEX('PTRM input'!$G$277:$P$326,A20offset,$E1029))*OFFSET($F$7,0,$E1029))-SUM($G1029:R1029),(((INDEX('PTRM input'!$G$385:$P$434,A20offset,$E1029)-INDEX('PTRM input'!$G$277:$P$326,A20offset,$E1029))*OFFSET($F$7,0,$E1029))-SUM($G1029:R1029))*(OFFSET('PTRM input'!$G$477,0,$E1029-1)/A20taxstdlife))))</f>
        <v>0</v>
      </c>
      <c r="T1029" s="251">
        <f ca="1">IF(A20taxstdlife="n/a","n/a",IF(A20taxstdlife="",0,IF(T$3&gt;(A20stdlife+$E1029),((INDEX('PTRM input'!$G$385:$P$434,A20offset,$E1029)-INDEX('PTRM input'!$G$277:$P$326,A20offset,$E1029))*OFFSET($F$7,0,$E1029))-SUM($G1029:S1029),(((INDEX('PTRM input'!$G$385:$P$434,A20offset,$E1029)-INDEX('PTRM input'!$G$277:$P$326,A20offset,$E1029))*OFFSET($F$7,0,$E1029))-SUM($G1029:S1029))*(OFFSET('PTRM input'!$G$477,0,$E1029-1)/A20taxstdlife))))</f>
        <v>0</v>
      </c>
      <c r="U1029" s="251">
        <f ca="1">IF(A20taxstdlife="n/a","n/a",IF(A20taxstdlife="",0,IF(U$3&gt;(A20stdlife+$E1029),((INDEX('PTRM input'!$G$385:$P$434,A20offset,$E1029)-INDEX('PTRM input'!$G$277:$P$326,A20offset,$E1029))*OFFSET($F$7,0,$E1029))-SUM($G1029:T1029),(((INDEX('PTRM input'!$G$385:$P$434,A20offset,$E1029)-INDEX('PTRM input'!$G$277:$P$326,A20offset,$E1029))*OFFSET($F$7,0,$E1029))-SUM($G1029:T1029))*(OFFSET('PTRM input'!$G$477,0,$E1029-1)/A20taxstdlife))))</f>
        <v>0</v>
      </c>
      <c r="V1029" s="251">
        <f ca="1">IF(A20taxstdlife="n/a","n/a",IF(A20taxstdlife="",0,IF(V$3&gt;(A20stdlife+$E1029),((INDEX('PTRM input'!$G$385:$P$434,A20offset,$E1029)-INDEX('PTRM input'!$G$277:$P$326,A20offset,$E1029))*OFFSET($F$7,0,$E1029))-SUM($G1029:U1029),(((INDEX('PTRM input'!$G$385:$P$434,A20offset,$E1029)-INDEX('PTRM input'!$G$277:$P$326,A20offset,$E1029))*OFFSET($F$7,0,$E1029))-SUM($G1029:U1029))*(OFFSET('PTRM input'!$G$477,0,$E1029-1)/A20taxstdlife))))</f>
        <v>0</v>
      </c>
      <c r="W1029" s="251">
        <f ca="1">IF(A20taxstdlife="n/a","n/a",IF(A20taxstdlife="",0,IF(W$3&gt;(A20stdlife+$E1029),((INDEX('PTRM input'!$G$385:$P$434,A20offset,$E1029)-INDEX('PTRM input'!$G$277:$P$326,A20offset,$E1029))*OFFSET($F$7,0,$E1029))-SUM($G1029:V1029),(((INDEX('PTRM input'!$G$385:$P$434,A20offset,$E1029)-INDEX('PTRM input'!$G$277:$P$326,A20offset,$E1029))*OFFSET($F$7,0,$E1029))-SUM($G1029:V1029))*(OFFSET('PTRM input'!$G$477,0,$E1029-1)/A20taxstdlife))))</f>
        <v>0</v>
      </c>
      <c r="X1029" s="251">
        <f ca="1">IF(A20taxstdlife="n/a","n/a",IF(A20taxstdlife="",0,IF(X$3&gt;(A20stdlife+$E1029),((INDEX('PTRM input'!$G$385:$P$434,A20offset,$E1029)-INDEX('PTRM input'!$G$277:$P$326,A20offset,$E1029))*OFFSET($F$7,0,$E1029))-SUM($G1029:W1029),(((INDEX('PTRM input'!$G$385:$P$434,A20offset,$E1029)-INDEX('PTRM input'!$G$277:$P$326,A20offset,$E1029))*OFFSET($F$7,0,$E1029))-SUM($G1029:W1029))*(OFFSET('PTRM input'!$G$477,0,$E1029-1)/A20taxstdlife))))</f>
        <v>0</v>
      </c>
      <c r="Y1029" s="251">
        <f ca="1">IF(A20taxstdlife="n/a","n/a",IF(A20taxstdlife="",0,IF(Y$3&gt;(A20stdlife+$E1029),((INDEX('PTRM input'!$G$385:$P$434,A20offset,$E1029)-INDEX('PTRM input'!$G$277:$P$326,A20offset,$E1029))*OFFSET($F$7,0,$E1029))-SUM($G1029:X1029),(((INDEX('PTRM input'!$G$385:$P$434,A20offset,$E1029)-INDEX('PTRM input'!$G$277:$P$326,A20offset,$E1029))*OFFSET($F$7,0,$E1029))-SUM($G1029:X1029))*(OFFSET('PTRM input'!$G$477,0,$E1029-1)/A20taxstdlife))))</f>
        <v>0</v>
      </c>
      <c r="Z1029" s="251">
        <f ca="1">IF(A20taxstdlife="n/a","n/a",IF(A20taxstdlife="",0,IF(Z$3&gt;(A20stdlife+$E1029),((INDEX('PTRM input'!$G$385:$P$434,A20offset,$E1029)-INDEX('PTRM input'!$G$277:$P$326,A20offset,$E1029))*OFFSET($F$7,0,$E1029))-SUM($G1029:Y1029),(((INDEX('PTRM input'!$G$385:$P$434,A20offset,$E1029)-INDEX('PTRM input'!$G$277:$P$326,A20offset,$E1029))*OFFSET($F$7,0,$E1029))-SUM($G1029:Y1029))*(OFFSET('PTRM input'!$G$477,0,$E1029-1)/A20taxstdlife))))</f>
        <v>0</v>
      </c>
      <c r="AA1029" s="251">
        <f ca="1">IF(A20taxstdlife="n/a","n/a",IF(A20taxstdlife="",0,IF(AA$3&gt;(A20stdlife+$E1029),((INDEX('PTRM input'!$G$385:$P$434,A20offset,$E1029)-INDEX('PTRM input'!$G$277:$P$326,A20offset,$E1029))*OFFSET($F$7,0,$E1029))-SUM($G1029:Z1029),(((INDEX('PTRM input'!$G$385:$P$434,A20offset,$E1029)-INDEX('PTRM input'!$G$277:$P$326,A20offset,$E1029))*OFFSET($F$7,0,$E1029))-SUM($G1029:Z1029))*(OFFSET('PTRM input'!$G$477,0,$E1029-1)/A20taxstdlife))))</f>
        <v>0</v>
      </c>
      <c r="AB1029" s="251">
        <f ca="1">IF(A20taxstdlife="n/a","n/a",IF(A20taxstdlife="",0,IF(AB$3&gt;(A20stdlife+$E1029),((INDEX('PTRM input'!$G$385:$P$434,A20offset,$E1029)-INDEX('PTRM input'!$G$277:$P$326,A20offset,$E1029))*OFFSET($F$7,0,$E1029))-SUM($G1029:AA1029),(((INDEX('PTRM input'!$G$385:$P$434,A20offset,$E1029)-INDEX('PTRM input'!$G$277:$P$326,A20offset,$E1029))*OFFSET($F$7,0,$E1029))-SUM($G1029:AA1029))*(OFFSET('PTRM input'!$G$477,0,$E1029-1)/A20taxstdlife))))</f>
        <v>0</v>
      </c>
      <c r="AC1029" s="251">
        <f ca="1">IF(A20taxstdlife="n/a","n/a",IF(A20taxstdlife="",0,IF(AC$3&gt;(A20stdlife+$E1029),((INDEX('PTRM input'!$G$385:$P$434,A20offset,$E1029)-INDEX('PTRM input'!$G$277:$P$326,A20offset,$E1029))*OFFSET($F$7,0,$E1029))-SUM($G1029:AB1029),(((INDEX('PTRM input'!$G$385:$P$434,A20offset,$E1029)-INDEX('PTRM input'!$G$277:$P$326,A20offset,$E1029))*OFFSET($F$7,0,$E1029))-SUM($G1029:AB1029))*(OFFSET('PTRM input'!$G$477,0,$E1029-1)/A20taxstdlife))))</f>
        <v>0</v>
      </c>
      <c r="AD1029" s="251">
        <f ca="1">IF(A20taxstdlife="n/a","n/a",IF(A20taxstdlife="",0,IF(AD$3&gt;(A20stdlife+$E1029),((INDEX('PTRM input'!$G$385:$P$434,A20offset,$E1029)-INDEX('PTRM input'!$G$277:$P$326,A20offset,$E1029))*OFFSET($F$7,0,$E1029))-SUM($G1029:AC1029),(((INDEX('PTRM input'!$G$385:$P$434,A20offset,$E1029)-INDEX('PTRM input'!$G$277:$P$326,A20offset,$E1029))*OFFSET($F$7,0,$E1029))-SUM($G1029:AC1029))*(OFFSET('PTRM input'!$G$477,0,$E1029-1)/A20taxstdlife))))</f>
        <v>0</v>
      </c>
      <c r="AE1029" s="251">
        <f ca="1">IF(A20taxstdlife="n/a","n/a",IF(A20taxstdlife="",0,IF(AE$3&gt;(A20stdlife+$E1029),((INDEX('PTRM input'!$G$385:$P$434,A20offset,$E1029)-INDEX('PTRM input'!$G$277:$P$326,A20offset,$E1029))*OFFSET($F$7,0,$E1029))-SUM($G1029:AD1029),(((INDEX('PTRM input'!$G$385:$P$434,A20offset,$E1029)-INDEX('PTRM input'!$G$277:$P$326,A20offset,$E1029))*OFFSET($F$7,0,$E1029))-SUM($G1029:AD1029))*(OFFSET('PTRM input'!$G$477,0,$E1029-1)/A20taxstdlife))))</f>
        <v>0</v>
      </c>
      <c r="AF1029" s="251">
        <f ca="1">IF(A20taxstdlife="n/a","n/a",IF(A20taxstdlife="",0,IF(AF$3&gt;(A20stdlife+$E1029),((INDEX('PTRM input'!$G$385:$P$434,A20offset,$E1029)-INDEX('PTRM input'!$G$277:$P$326,A20offset,$E1029))*OFFSET($F$7,0,$E1029))-SUM($G1029:AE1029),(((INDEX('PTRM input'!$G$385:$P$434,A20offset,$E1029)-INDEX('PTRM input'!$G$277:$P$326,A20offset,$E1029))*OFFSET($F$7,0,$E1029))-SUM($G1029:AE1029))*(OFFSET('PTRM input'!$G$477,0,$E1029-1)/A20taxstdlife))))</f>
        <v>0</v>
      </c>
      <c r="AG1029" s="251">
        <f ca="1">IF(A20taxstdlife="n/a","n/a",IF(A20taxstdlife="",0,IF(AG$3&gt;(A20stdlife+$E1029),((INDEX('PTRM input'!$G$385:$P$434,A20offset,$E1029)-INDEX('PTRM input'!$G$277:$P$326,A20offset,$E1029))*OFFSET($F$7,0,$E1029))-SUM($G1029:AF1029),(((INDEX('PTRM input'!$G$385:$P$434,A20offset,$E1029)-INDEX('PTRM input'!$G$277:$P$326,A20offset,$E1029))*OFFSET($F$7,0,$E1029))-SUM($G1029:AF1029))*(OFFSET('PTRM input'!$G$477,0,$E1029-1)/A20taxstdlife))))</f>
        <v>0</v>
      </c>
      <c r="AH1029" s="251">
        <f ca="1">IF(A20taxstdlife="n/a","n/a",IF(A20taxstdlife="",0,IF(AH$3&gt;(A20stdlife+$E1029),((INDEX('PTRM input'!$G$385:$P$434,A20offset,$E1029)-INDEX('PTRM input'!$G$277:$P$326,A20offset,$E1029))*OFFSET($F$7,0,$E1029))-SUM($G1029:AG1029),(((INDEX('PTRM input'!$G$385:$P$434,A20offset,$E1029)-INDEX('PTRM input'!$G$277:$P$326,A20offset,$E1029))*OFFSET($F$7,0,$E1029))-SUM($G1029:AG1029))*(OFFSET('PTRM input'!$G$477,0,$E1029-1)/A20taxstdlife))))</f>
        <v>0</v>
      </c>
      <c r="AI1029" s="251">
        <f ca="1">IF(A20taxstdlife="n/a","n/a",IF(A20taxstdlife="",0,IF(AI$3&gt;(A20stdlife+$E1029),((INDEX('PTRM input'!$G$385:$P$434,A20offset,$E1029)-INDEX('PTRM input'!$G$277:$P$326,A20offset,$E1029))*OFFSET($F$7,0,$E1029))-SUM($G1029:AH1029),(((INDEX('PTRM input'!$G$385:$P$434,A20offset,$E1029)-INDEX('PTRM input'!$G$277:$P$326,A20offset,$E1029))*OFFSET($F$7,0,$E1029))-SUM($G1029:AH1029))*(OFFSET('PTRM input'!$G$477,0,$E1029-1)/A20taxstdlife))))</f>
        <v>0</v>
      </c>
      <c r="AJ1029" s="251">
        <f ca="1">IF(A20taxstdlife="n/a","n/a",IF(A20taxstdlife="",0,IF(AJ$3&gt;(A20stdlife+$E1029),((INDEX('PTRM input'!$G$385:$P$434,A20offset,$E1029)-INDEX('PTRM input'!$G$277:$P$326,A20offset,$E1029))*OFFSET($F$7,0,$E1029))-SUM($G1029:AI1029),(((INDEX('PTRM input'!$G$385:$P$434,A20offset,$E1029)-INDEX('PTRM input'!$G$277:$P$326,A20offset,$E1029))*OFFSET($F$7,0,$E1029))-SUM($G1029:AI1029))*(OFFSET('PTRM input'!$G$477,0,$E1029-1)/A20taxstdlife))))</f>
        <v>0</v>
      </c>
      <c r="AK1029" s="251">
        <f ca="1">IF(A20taxstdlife="n/a","n/a",IF(A20taxstdlife="",0,IF(AK$3&gt;(A20stdlife+$E1029),((INDEX('PTRM input'!$G$385:$P$434,A20offset,$E1029)-INDEX('PTRM input'!$G$277:$P$326,A20offset,$E1029))*OFFSET($F$7,0,$E1029))-SUM($G1029:AJ1029),(((INDEX('PTRM input'!$G$385:$P$434,A20offset,$E1029)-INDEX('PTRM input'!$G$277:$P$326,A20offset,$E1029))*OFFSET($F$7,0,$E1029))-SUM($G1029:AJ1029))*(OFFSET('PTRM input'!$G$477,0,$E1029-1)/A20taxstdlife))))</f>
        <v>0</v>
      </c>
      <c r="AL1029" s="251">
        <f ca="1">IF(A20taxstdlife="n/a","n/a",IF(A20taxstdlife="",0,IF(AL$3&gt;(A20stdlife+$E1029),((INDEX('PTRM input'!$G$385:$P$434,A20offset,$E1029)-INDEX('PTRM input'!$G$277:$P$326,A20offset,$E1029))*OFFSET($F$7,0,$E1029))-SUM($G1029:AK1029),(((INDEX('PTRM input'!$G$385:$P$434,A20offset,$E1029)-INDEX('PTRM input'!$G$277:$P$326,A20offset,$E1029))*OFFSET($F$7,0,$E1029))-SUM($G1029:AK1029))*(OFFSET('PTRM input'!$G$477,0,$E1029-1)/A20taxstdlife))))</f>
        <v>0</v>
      </c>
      <c r="AM1029" s="251">
        <f ca="1">IF(A20taxstdlife="n/a","n/a",IF(A20taxstdlife="",0,IF(AM$3&gt;(A20stdlife+$E1029),((INDEX('PTRM input'!$G$385:$P$434,A20offset,$E1029)-INDEX('PTRM input'!$G$277:$P$326,A20offset,$E1029))*OFFSET($F$7,0,$E1029))-SUM($G1029:AL1029),(((INDEX('PTRM input'!$G$385:$P$434,A20offset,$E1029)-INDEX('PTRM input'!$G$277:$P$326,A20offset,$E1029))*OFFSET($F$7,0,$E1029))-SUM($G1029:AL1029))*(OFFSET('PTRM input'!$G$477,0,$E1029-1)/A20taxstdlife))))</f>
        <v>0</v>
      </c>
      <c r="AN1029" s="251">
        <f ca="1">IF(A20taxstdlife="n/a","n/a",IF(A20taxstdlife="",0,IF(AN$3&gt;(A20stdlife+$E1029),((INDEX('PTRM input'!$G$385:$P$434,A20offset,$E1029)-INDEX('PTRM input'!$G$277:$P$326,A20offset,$E1029))*OFFSET($F$7,0,$E1029))-SUM($G1029:AM1029),(((INDEX('PTRM input'!$G$385:$P$434,A20offset,$E1029)-INDEX('PTRM input'!$G$277:$P$326,A20offset,$E1029))*OFFSET($F$7,0,$E1029))-SUM($G1029:AM1029))*(OFFSET('PTRM input'!$G$477,0,$E1029-1)/A20taxstdlife))))</f>
        <v>0</v>
      </c>
      <c r="AO1029" s="251">
        <f ca="1">IF(A20taxstdlife="n/a","n/a",IF(A20taxstdlife="",0,IF(AO$3&gt;(A20stdlife+$E1029),((INDEX('PTRM input'!$G$385:$P$434,A20offset,$E1029)-INDEX('PTRM input'!$G$277:$P$326,A20offset,$E1029))*OFFSET($F$7,0,$E1029))-SUM($G1029:AN1029),(((INDEX('PTRM input'!$G$385:$P$434,A20offset,$E1029)-INDEX('PTRM input'!$G$277:$P$326,A20offset,$E1029))*OFFSET($F$7,0,$E1029))-SUM($G1029:AN1029))*(OFFSET('PTRM input'!$G$477,0,$E1029-1)/A20taxstdlife))))</f>
        <v>0</v>
      </c>
      <c r="AP1029" s="251">
        <f ca="1">IF(A20taxstdlife="n/a","n/a",IF(A20taxstdlife="",0,IF(AP$3&gt;(A20stdlife+$E1029),((INDEX('PTRM input'!$G$385:$P$434,A20offset,$E1029)-INDEX('PTRM input'!$G$277:$P$326,A20offset,$E1029))*OFFSET($F$7,0,$E1029))-SUM($G1029:AO1029),(((INDEX('PTRM input'!$G$385:$P$434,A20offset,$E1029)-INDEX('PTRM input'!$G$277:$P$326,A20offset,$E1029))*OFFSET($F$7,0,$E1029))-SUM($G1029:AO1029))*(OFFSET('PTRM input'!$G$477,0,$E1029-1)/A20taxstdlife))))</f>
        <v>0</v>
      </c>
      <c r="AQ1029" s="251">
        <f ca="1">IF(A20taxstdlife="n/a","n/a",IF(A20taxstdlife="",0,IF(AQ$3&gt;(A20stdlife+$E1029),((INDEX('PTRM input'!$G$385:$P$434,A20offset,$E1029)-INDEX('PTRM input'!$G$277:$P$326,A20offset,$E1029))*OFFSET($F$7,0,$E1029))-SUM($G1029:AP1029),(((INDEX('PTRM input'!$G$385:$P$434,A20offset,$E1029)-INDEX('PTRM input'!$G$277:$P$326,A20offset,$E1029))*OFFSET($F$7,0,$E1029))-SUM($G1029:AP1029))*(OFFSET('PTRM input'!$G$477,0,$E1029-1)/A20taxstdlife))))</f>
        <v>0</v>
      </c>
      <c r="AR1029" s="251">
        <f ca="1">IF(A20taxstdlife="n/a","n/a",IF(A20taxstdlife="",0,IF(AR$3&gt;(A20stdlife+$E1029),((INDEX('PTRM input'!$G$385:$P$434,A20offset,$E1029)-INDEX('PTRM input'!$G$277:$P$326,A20offset,$E1029))*OFFSET($F$7,0,$E1029))-SUM($G1029:AQ1029),(((INDEX('PTRM input'!$G$385:$P$434,A20offset,$E1029)-INDEX('PTRM input'!$G$277:$P$326,A20offset,$E1029))*OFFSET($F$7,0,$E1029))-SUM($G1029:AQ1029))*(OFFSET('PTRM input'!$G$477,0,$E1029-1)/A20taxstdlife))))</f>
        <v>0</v>
      </c>
      <c r="AS1029" s="251">
        <f ca="1">IF(A20taxstdlife="n/a","n/a",IF(A20taxstdlife="",0,IF(AS$3&gt;(A20stdlife+$E1029),((INDEX('PTRM input'!$G$385:$P$434,A20offset,$E1029)-INDEX('PTRM input'!$G$277:$P$326,A20offset,$E1029))*OFFSET($F$7,0,$E1029))-SUM($G1029:AR1029),(((INDEX('PTRM input'!$G$385:$P$434,A20offset,$E1029)-INDEX('PTRM input'!$G$277:$P$326,A20offset,$E1029))*OFFSET($F$7,0,$E1029))-SUM($G1029:AR1029))*(OFFSET('PTRM input'!$G$477,0,$E1029-1)/A20taxstdlife))))</f>
        <v>0</v>
      </c>
      <c r="AT1029" s="251">
        <f ca="1">IF(A20taxstdlife="n/a","n/a",IF(A20taxstdlife="",0,IF(AT$3&gt;(A20stdlife+$E1029),((INDEX('PTRM input'!$G$385:$P$434,A20offset,$E1029)-INDEX('PTRM input'!$G$277:$P$326,A20offset,$E1029))*OFFSET($F$7,0,$E1029))-SUM($G1029:AS1029),(((INDEX('PTRM input'!$G$385:$P$434,A20offset,$E1029)-INDEX('PTRM input'!$G$277:$P$326,A20offset,$E1029))*OFFSET($F$7,0,$E1029))-SUM($G1029:AS1029))*(OFFSET('PTRM input'!$G$477,0,$E1029-1)/A20taxstdlife))))</f>
        <v>0</v>
      </c>
      <c r="AU1029" s="251">
        <f ca="1">IF(A20taxstdlife="n/a","n/a",IF(A20taxstdlife="",0,IF(AU$3&gt;(A20stdlife+$E1029),((INDEX('PTRM input'!$G$385:$P$434,A20offset,$E1029)-INDEX('PTRM input'!$G$277:$P$326,A20offset,$E1029))*OFFSET($F$7,0,$E1029))-SUM($G1029:AT1029),(((INDEX('PTRM input'!$G$385:$P$434,A20offset,$E1029)-INDEX('PTRM input'!$G$277:$P$326,A20offset,$E1029))*OFFSET($F$7,0,$E1029))-SUM($G1029:AT1029))*(OFFSET('PTRM input'!$G$477,0,$E1029-1)/A20taxstdlife))))</f>
        <v>0</v>
      </c>
      <c r="AV1029" s="251">
        <f ca="1">IF(A20taxstdlife="n/a","n/a",IF(A20taxstdlife="",0,IF(AV$3&gt;(A20stdlife+$E1029),((INDEX('PTRM input'!$G$385:$P$434,A20offset,$E1029)-INDEX('PTRM input'!$G$277:$P$326,A20offset,$E1029))*OFFSET($F$7,0,$E1029))-SUM($G1029:AU1029),(((INDEX('PTRM input'!$G$385:$P$434,A20offset,$E1029)-INDEX('PTRM input'!$G$277:$P$326,A20offset,$E1029))*OFFSET($F$7,0,$E1029))-SUM($G1029:AU1029))*(OFFSET('PTRM input'!$G$477,0,$E1029-1)/A20taxstdlife))))</f>
        <v>0</v>
      </c>
      <c r="AW1029" s="251">
        <f ca="1">IF(A20taxstdlife="n/a","n/a",IF(A20taxstdlife="",0,IF(AW$3&gt;(A20stdlife+$E1029),((INDEX('PTRM input'!$G$385:$P$434,A20offset,$E1029)-INDEX('PTRM input'!$G$277:$P$326,A20offset,$E1029))*OFFSET($F$7,0,$E1029))-SUM($G1029:AV1029),(((INDEX('PTRM input'!$G$385:$P$434,A20offset,$E1029)-INDEX('PTRM input'!$G$277:$P$326,A20offset,$E1029))*OFFSET($F$7,0,$E1029))-SUM($G1029:AV1029))*(OFFSET('PTRM input'!$G$477,0,$E1029-1)/A20taxstdlife))))</f>
        <v>0</v>
      </c>
      <c r="AX1029" s="251">
        <f ca="1">IF(A20taxstdlife="n/a","n/a",IF(A20taxstdlife="",0,IF(AX$3&gt;(A20stdlife+$E1029),((INDEX('PTRM input'!$G$385:$P$434,A20offset,$E1029)-INDEX('PTRM input'!$G$277:$P$326,A20offset,$E1029))*OFFSET($F$7,0,$E1029))-SUM($G1029:AW1029),(((INDEX('PTRM input'!$G$385:$P$434,A20offset,$E1029)-INDEX('PTRM input'!$G$277:$P$326,A20offset,$E1029))*OFFSET($F$7,0,$E1029))-SUM($G1029:AW1029))*(OFFSET('PTRM input'!$G$477,0,$E1029-1)/A20taxstdlife))))</f>
        <v>0</v>
      </c>
      <c r="AY1029" s="251">
        <f ca="1">IF(A20taxstdlife="n/a","n/a",IF(A20taxstdlife="",0,IF(AY$3&gt;(A20stdlife+$E1029),((INDEX('PTRM input'!$G$385:$P$434,A20offset,$E1029)-INDEX('PTRM input'!$G$277:$P$326,A20offset,$E1029))*OFFSET($F$7,0,$E1029))-SUM($G1029:AX1029),(((INDEX('PTRM input'!$G$385:$P$434,A20offset,$E1029)-INDEX('PTRM input'!$G$277:$P$326,A20offset,$E1029))*OFFSET($F$7,0,$E1029))-SUM($G1029:AX1029))*(OFFSET('PTRM input'!$G$477,0,$E1029-1)/A20taxstdlife))))</f>
        <v>0</v>
      </c>
      <c r="AZ1029" s="251">
        <f ca="1">IF(A20taxstdlife="n/a","n/a",IF(A20taxstdlife="",0,IF(AZ$3&gt;(A20stdlife+$E1029),((INDEX('PTRM input'!$G$385:$P$434,A20offset,$E1029)-INDEX('PTRM input'!$G$277:$P$326,A20offset,$E1029))*OFFSET($F$7,0,$E1029))-SUM($G1029:AY1029),(((INDEX('PTRM input'!$G$385:$P$434,A20offset,$E1029)-INDEX('PTRM input'!$G$277:$P$326,A20offset,$E1029))*OFFSET($F$7,0,$E1029))-SUM($G1029:AY1029))*(OFFSET('PTRM input'!$G$477,0,$E1029-1)/A20taxstdlife))))</f>
        <v>0</v>
      </c>
      <c r="BA1029" s="251">
        <f ca="1">IF(A20taxstdlife="n/a","n/a",IF(A20taxstdlife="",0,IF(BA$3&gt;(A20stdlife+$E1029),((INDEX('PTRM input'!$G$385:$P$434,A20offset,$E1029)-INDEX('PTRM input'!$G$277:$P$326,A20offset,$E1029))*OFFSET($F$7,0,$E1029))-SUM($G1029:AZ1029),(((INDEX('PTRM input'!$G$385:$P$434,A20offset,$E1029)-INDEX('PTRM input'!$G$277:$P$326,A20offset,$E1029))*OFFSET($F$7,0,$E1029))-SUM($G1029:AZ1029))*(OFFSET('PTRM input'!$G$477,0,$E1029-1)/A20taxstdlife))))</f>
        <v>0</v>
      </c>
      <c r="BB1029" s="251">
        <f ca="1">IF(A20taxstdlife="n/a","n/a",IF(A20taxstdlife="",0,IF(BB$3&gt;(A20stdlife+$E1029),((INDEX('PTRM input'!$G$385:$P$434,A20offset,$E1029)-INDEX('PTRM input'!$G$277:$P$326,A20offset,$E1029))*OFFSET($F$7,0,$E1029))-SUM($G1029:BA1029),(((INDEX('PTRM input'!$G$385:$P$434,A20offset,$E1029)-INDEX('PTRM input'!$G$277:$P$326,A20offset,$E1029))*OFFSET($F$7,0,$E1029))-SUM($G1029:BA1029))*(OFFSET('PTRM input'!$G$477,0,$E1029-1)/A20taxstdlife))))</f>
        <v>0</v>
      </c>
      <c r="BC1029" s="251">
        <f ca="1">IF(A20taxstdlife="n/a","n/a",IF(A20taxstdlife="",0,IF(BC$3&gt;(A20stdlife+$E1029),((INDEX('PTRM input'!$G$385:$P$434,A20offset,$E1029)-INDEX('PTRM input'!$G$277:$P$326,A20offset,$E1029))*OFFSET($F$7,0,$E1029))-SUM($G1029:BB1029),(((INDEX('PTRM input'!$G$385:$P$434,A20offset,$E1029)-INDEX('PTRM input'!$G$277:$P$326,A20offset,$E1029))*OFFSET($F$7,0,$E1029))-SUM($G1029:BB1029))*(OFFSET('PTRM input'!$G$477,0,$E1029-1)/A20taxstdlife))))</f>
        <v>0</v>
      </c>
      <c r="BD1029" s="251">
        <f ca="1">IF(A20taxstdlife="n/a","n/a",IF(A20taxstdlife="",0,IF(BD$3&gt;(A20stdlife+$E1029),((INDEX('PTRM input'!$G$385:$P$434,A20offset,$E1029)-INDEX('PTRM input'!$G$277:$P$326,A20offset,$E1029))*OFFSET($F$7,0,$E1029))-SUM($G1029:BC1029),(((INDEX('PTRM input'!$G$385:$P$434,A20offset,$E1029)-INDEX('PTRM input'!$G$277:$P$326,A20offset,$E1029))*OFFSET($F$7,0,$E1029))-SUM($G1029:BC1029))*(OFFSET('PTRM input'!$G$477,0,$E1029-1)/A20taxstdlife))))</f>
        <v>0</v>
      </c>
      <c r="BE1029" s="251">
        <f ca="1">IF(A20taxstdlife="n/a","n/a",IF(A20taxstdlife="",0,IF(BE$3&gt;(A20stdlife+$E1029),((INDEX('PTRM input'!$G$385:$P$434,A20offset,$E1029)-INDEX('PTRM input'!$G$277:$P$326,A20offset,$E1029))*OFFSET($F$7,0,$E1029))-SUM($G1029:BD1029),(((INDEX('PTRM input'!$G$385:$P$434,A20offset,$E1029)-INDEX('PTRM input'!$G$277:$P$326,A20offset,$E1029))*OFFSET($F$7,0,$E1029))-SUM($G1029:BD1029))*(OFFSET('PTRM input'!$G$477,0,$E1029-1)/A20taxstdlife))))</f>
        <v>0</v>
      </c>
      <c r="BF1029" s="251">
        <f ca="1">IF(A20taxstdlife="n/a","n/a",IF(A20taxstdlife="",0,IF(BF$3&gt;(A20stdlife+$E1029),((INDEX('PTRM input'!$G$385:$P$434,A20offset,$E1029)-INDEX('PTRM input'!$G$277:$P$326,A20offset,$E1029))*OFFSET($F$7,0,$E1029))-SUM($G1029:BE1029),(((INDEX('PTRM input'!$G$385:$P$434,A20offset,$E1029)-INDEX('PTRM input'!$G$277:$P$326,A20offset,$E1029))*OFFSET($F$7,0,$E1029))-SUM($G1029:BE1029))*(OFFSET('PTRM input'!$G$477,0,$E1029-1)/A20taxstdlife))))</f>
        <v>0</v>
      </c>
      <c r="BG1029" s="251">
        <f ca="1">IF(A20taxstdlife="n/a","n/a",IF(A20taxstdlife="",0,IF(BG$3&gt;(A20stdlife+$E1029),((INDEX('PTRM input'!$G$385:$P$434,A20offset,$E1029)-INDEX('PTRM input'!$G$277:$P$326,A20offset,$E1029))*OFFSET($F$7,0,$E1029))-SUM($G1029:BF1029),(((INDEX('PTRM input'!$G$385:$P$434,A20offset,$E1029)-INDEX('PTRM input'!$G$277:$P$326,A20offset,$E1029))*OFFSET($F$7,0,$E1029))-SUM($G1029:BF1029))*(OFFSET('PTRM input'!$G$477,0,$E1029-1)/A20taxstdlife))))</f>
        <v>0</v>
      </c>
      <c r="BH1029" s="251">
        <f ca="1">IF(A20taxstdlife="n/a","n/a",IF(A20taxstdlife="",0,IF(BH$3&gt;(A20stdlife+$E1029),((INDEX('PTRM input'!$G$385:$P$434,A20offset,$E1029)-INDEX('PTRM input'!$G$277:$P$326,A20offset,$E1029))*OFFSET($F$7,0,$E1029))-SUM($G1029:BG1029),(((INDEX('PTRM input'!$G$385:$P$434,A20offset,$E1029)-INDEX('PTRM input'!$G$277:$P$326,A20offset,$E1029))*OFFSET($F$7,0,$E1029))-SUM($G1029:BG1029))*(OFFSET('PTRM input'!$G$477,0,$E1029-1)/A20taxstdlife))))</f>
        <v>0</v>
      </c>
      <c r="BI1029" s="251">
        <f ca="1">IF(A20taxstdlife="n/a","n/a",IF(A20taxstdlife="",0,IF(BI$3&gt;(A20stdlife+$E1029),((INDEX('PTRM input'!$G$385:$P$434,A20offset,$E1029)-INDEX('PTRM input'!$G$277:$P$326,A20offset,$E1029))*OFFSET($F$7,0,$E1029))-SUM($G1029:BH1029),(((INDEX('PTRM input'!$G$385:$P$434,A20offset,$E1029)-INDEX('PTRM input'!$G$277:$P$326,A20offset,$E1029))*OFFSET($F$7,0,$E1029))-SUM($G1029:BH1029))*(OFFSET('PTRM input'!$G$477,0,$E1029-1)/A20taxstdlife))))</f>
        <v>0</v>
      </c>
      <c r="BJ1029" s="116"/>
      <c r="BK1029" s="116"/>
      <c r="BL1029" s="116"/>
      <c r="BM1029" s="116"/>
    </row>
    <row r="1030" spans="1:65" ht="12.75" hidden="1" customHeight="1" outlineLevel="2">
      <c r="A1030" s="366"/>
      <c r="B1030" s="19"/>
      <c r="C1030" s="18"/>
      <c r="D1030" s="760"/>
      <c r="E1030" s="86">
        <v>2</v>
      </c>
      <c r="F1030" s="356"/>
      <c r="G1030" s="434"/>
      <c r="H1030" s="619"/>
      <c r="I1030" s="251">
        <f ca="1">IF(A20taxstdlife="n/a","n/a",IF(A20taxstdlife="",0,IF(I$3&gt;(A20stdlife+$E1030),((INDEX('PTRM input'!$G$385:$P$434,A20offset,$E1030)-INDEX('PTRM input'!$G$277:$P$326,A20offset,$E1030))*OFFSET($F$7,0,$E1030))-SUM($G1030:H1030),(((INDEX('PTRM input'!$G$385:$P$434,A20offset,$E1030)-INDEX('PTRM input'!$G$277:$P$326,A20offset,$E1030))*OFFSET($F$7,0,$E1030))-SUM($G1030:H1030))*(OFFSET('PTRM input'!$G$477,0,$E1030-1)/A20taxstdlife))))</f>
        <v>0</v>
      </c>
      <c r="J1030" s="251">
        <f ca="1">IF(A20taxstdlife="n/a","n/a",IF(A20taxstdlife="",0,IF(J$3&gt;(A20stdlife+$E1030),((INDEX('PTRM input'!$G$385:$P$434,A20offset,$E1030)-INDEX('PTRM input'!$G$277:$P$326,A20offset,$E1030))*OFFSET($F$7,0,$E1030))-SUM($G1030:I1030),(((INDEX('PTRM input'!$G$385:$P$434,A20offset,$E1030)-INDEX('PTRM input'!$G$277:$P$326,A20offset,$E1030))*OFFSET($F$7,0,$E1030))-SUM($G1030:I1030))*(OFFSET('PTRM input'!$G$477,0,$E1030-1)/A20taxstdlife))))</f>
        <v>0</v>
      </c>
      <c r="K1030" s="251">
        <f ca="1">IF(A20taxstdlife="n/a","n/a",IF(A20taxstdlife="",0,IF(K$3&gt;(A20stdlife+$E1030),((INDEX('PTRM input'!$G$385:$P$434,A20offset,$E1030)-INDEX('PTRM input'!$G$277:$P$326,A20offset,$E1030))*OFFSET($F$7,0,$E1030))-SUM($G1030:J1030),(((INDEX('PTRM input'!$G$385:$P$434,A20offset,$E1030)-INDEX('PTRM input'!$G$277:$P$326,A20offset,$E1030))*OFFSET($F$7,0,$E1030))-SUM($G1030:J1030))*(OFFSET('PTRM input'!$G$477,0,$E1030-1)/A20taxstdlife))))</f>
        <v>0</v>
      </c>
      <c r="L1030" s="251">
        <f ca="1">IF(A20taxstdlife="n/a","n/a",IF(A20taxstdlife="",0,IF(L$3&gt;(A20stdlife+$E1030),((INDEX('PTRM input'!$G$385:$P$434,A20offset,$E1030)-INDEX('PTRM input'!$G$277:$P$326,A20offset,$E1030))*OFFSET($F$7,0,$E1030))-SUM($G1030:K1030),(((INDEX('PTRM input'!$G$385:$P$434,A20offset,$E1030)-INDEX('PTRM input'!$G$277:$P$326,A20offset,$E1030))*OFFSET($F$7,0,$E1030))-SUM($G1030:K1030))*(OFFSET('PTRM input'!$G$477,0,$E1030-1)/A20taxstdlife))))</f>
        <v>0</v>
      </c>
      <c r="M1030" s="251">
        <f ca="1">IF(A20taxstdlife="n/a","n/a",IF(A20taxstdlife="",0,IF(M$3&gt;(A20stdlife+$E1030),((INDEX('PTRM input'!$G$385:$P$434,A20offset,$E1030)-INDEX('PTRM input'!$G$277:$P$326,A20offset,$E1030))*OFFSET($F$7,0,$E1030))-SUM($G1030:L1030),(((INDEX('PTRM input'!$G$385:$P$434,A20offset,$E1030)-INDEX('PTRM input'!$G$277:$P$326,A20offset,$E1030))*OFFSET($F$7,0,$E1030))-SUM($G1030:L1030))*(OFFSET('PTRM input'!$G$477,0,$E1030-1)/A20taxstdlife))))</f>
        <v>0</v>
      </c>
      <c r="N1030" s="251">
        <f ca="1">IF(A20taxstdlife="n/a","n/a",IF(A20taxstdlife="",0,IF(N$3&gt;(A20stdlife+$E1030),((INDEX('PTRM input'!$G$385:$P$434,A20offset,$E1030)-INDEX('PTRM input'!$G$277:$P$326,A20offset,$E1030))*OFFSET($F$7,0,$E1030))-SUM($G1030:M1030),(((INDEX('PTRM input'!$G$385:$P$434,A20offset,$E1030)-INDEX('PTRM input'!$G$277:$P$326,A20offset,$E1030))*OFFSET($F$7,0,$E1030))-SUM($G1030:M1030))*(OFFSET('PTRM input'!$G$477,0,$E1030-1)/A20taxstdlife))))</f>
        <v>0</v>
      </c>
      <c r="O1030" s="251">
        <f ca="1">IF(A20taxstdlife="n/a","n/a",IF(A20taxstdlife="",0,IF(O$3&gt;(A20stdlife+$E1030),((INDEX('PTRM input'!$G$385:$P$434,A20offset,$E1030)-INDEX('PTRM input'!$G$277:$P$326,A20offset,$E1030))*OFFSET($F$7,0,$E1030))-SUM($G1030:N1030),(((INDEX('PTRM input'!$G$385:$P$434,A20offset,$E1030)-INDEX('PTRM input'!$G$277:$P$326,A20offset,$E1030))*OFFSET($F$7,0,$E1030))-SUM($G1030:N1030))*(OFFSET('PTRM input'!$G$477,0,$E1030-1)/A20taxstdlife))))</f>
        <v>0</v>
      </c>
      <c r="P1030" s="251">
        <f ca="1">IF(A20taxstdlife="n/a","n/a",IF(A20taxstdlife="",0,IF(P$3&gt;(A20stdlife+$E1030),((INDEX('PTRM input'!$G$385:$P$434,A20offset,$E1030)-INDEX('PTRM input'!$G$277:$P$326,A20offset,$E1030))*OFFSET($F$7,0,$E1030))-SUM($G1030:O1030),(((INDEX('PTRM input'!$G$385:$P$434,A20offset,$E1030)-INDEX('PTRM input'!$G$277:$P$326,A20offset,$E1030))*OFFSET($F$7,0,$E1030))-SUM($G1030:O1030))*(OFFSET('PTRM input'!$G$477,0,$E1030-1)/A20taxstdlife))))</f>
        <v>0</v>
      </c>
      <c r="Q1030" s="251">
        <f ca="1">IF(A20taxstdlife="n/a","n/a",IF(A20taxstdlife="",0,IF(Q$3&gt;(A20stdlife+$E1030),((INDEX('PTRM input'!$G$385:$P$434,A20offset,$E1030)-INDEX('PTRM input'!$G$277:$P$326,A20offset,$E1030))*OFFSET($F$7,0,$E1030))-SUM($G1030:P1030),(((INDEX('PTRM input'!$G$385:$P$434,A20offset,$E1030)-INDEX('PTRM input'!$G$277:$P$326,A20offset,$E1030))*OFFSET($F$7,0,$E1030))-SUM($G1030:P1030))*(OFFSET('PTRM input'!$G$477,0,$E1030-1)/A20taxstdlife))))</f>
        <v>0</v>
      </c>
      <c r="R1030" s="251">
        <f ca="1">IF(A20taxstdlife="n/a","n/a",IF(A20taxstdlife="",0,IF(R$3&gt;(A20stdlife+$E1030),((INDEX('PTRM input'!$G$385:$P$434,A20offset,$E1030)-INDEX('PTRM input'!$G$277:$P$326,A20offset,$E1030))*OFFSET($F$7,0,$E1030))-SUM($G1030:Q1030),(((INDEX('PTRM input'!$G$385:$P$434,A20offset,$E1030)-INDEX('PTRM input'!$G$277:$P$326,A20offset,$E1030))*OFFSET($F$7,0,$E1030))-SUM($G1030:Q1030))*(OFFSET('PTRM input'!$G$477,0,$E1030-1)/A20taxstdlife))))</f>
        <v>0</v>
      </c>
      <c r="S1030" s="251">
        <f ca="1">IF(A20taxstdlife="n/a","n/a",IF(A20taxstdlife="",0,IF(S$3&gt;(A20stdlife+$E1030),((INDEX('PTRM input'!$G$385:$P$434,A20offset,$E1030)-INDEX('PTRM input'!$G$277:$P$326,A20offset,$E1030))*OFFSET($F$7,0,$E1030))-SUM($G1030:R1030),(((INDEX('PTRM input'!$G$385:$P$434,A20offset,$E1030)-INDEX('PTRM input'!$G$277:$P$326,A20offset,$E1030))*OFFSET($F$7,0,$E1030))-SUM($G1030:R1030))*(OFFSET('PTRM input'!$G$477,0,$E1030-1)/A20taxstdlife))))</f>
        <v>0</v>
      </c>
      <c r="T1030" s="251">
        <f ca="1">IF(A20taxstdlife="n/a","n/a",IF(A20taxstdlife="",0,IF(T$3&gt;(A20stdlife+$E1030),((INDEX('PTRM input'!$G$385:$P$434,A20offset,$E1030)-INDEX('PTRM input'!$G$277:$P$326,A20offset,$E1030))*OFFSET($F$7,0,$E1030))-SUM($G1030:S1030),(((INDEX('PTRM input'!$G$385:$P$434,A20offset,$E1030)-INDEX('PTRM input'!$G$277:$P$326,A20offset,$E1030))*OFFSET($F$7,0,$E1030))-SUM($G1030:S1030))*(OFFSET('PTRM input'!$G$477,0,$E1030-1)/A20taxstdlife))))</f>
        <v>0</v>
      </c>
      <c r="U1030" s="251">
        <f ca="1">IF(A20taxstdlife="n/a","n/a",IF(A20taxstdlife="",0,IF(U$3&gt;(A20stdlife+$E1030),((INDEX('PTRM input'!$G$385:$P$434,A20offset,$E1030)-INDEX('PTRM input'!$G$277:$P$326,A20offset,$E1030))*OFFSET($F$7,0,$E1030))-SUM($G1030:T1030),(((INDEX('PTRM input'!$G$385:$P$434,A20offset,$E1030)-INDEX('PTRM input'!$G$277:$P$326,A20offset,$E1030))*OFFSET($F$7,0,$E1030))-SUM($G1030:T1030))*(OFFSET('PTRM input'!$G$477,0,$E1030-1)/A20taxstdlife))))</f>
        <v>0</v>
      </c>
      <c r="V1030" s="251">
        <f ca="1">IF(A20taxstdlife="n/a","n/a",IF(A20taxstdlife="",0,IF(V$3&gt;(A20stdlife+$E1030),((INDEX('PTRM input'!$G$385:$P$434,A20offset,$E1030)-INDEX('PTRM input'!$G$277:$P$326,A20offset,$E1030))*OFFSET($F$7,0,$E1030))-SUM($G1030:U1030),(((INDEX('PTRM input'!$G$385:$P$434,A20offset,$E1030)-INDEX('PTRM input'!$G$277:$P$326,A20offset,$E1030))*OFFSET($F$7,0,$E1030))-SUM($G1030:U1030))*(OFFSET('PTRM input'!$G$477,0,$E1030-1)/A20taxstdlife))))</f>
        <v>0</v>
      </c>
      <c r="W1030" s="251">
        <f ca="1">IF(A20taxstdlife="n/a","n/a",IF(A20taxstdlife="",0,IF(W$3&gt;(A20stdlife+$E1030),((INDEX('PTRM input'!$G$385:$P$434,A20offset,$E1030)-INDEX('PTRM input'!$G$277:$P$326,A20offset,$E1030))*OFFSET($F$7,0,$E1030))-SUM($G1030:V1030),(((INDEX('PTRM input'!$G$385:$P$434,A20offset,$E1030)-INDEX('PTRM input'!$G$277:$P$326,A20offset,$E1030))*OFFSET($F$7,0,$E1030))-SUM($G1030:V1030))*(OFFSET('PTRM input'!$G$477,0,$E1030-1)/A20taxstdlife))))</f>
        <v>0</v>
      </c>
      <c r="X1030" s="251">
        <f ca="1">IF(A20taxstdlife="n/a","n/a",IF(A20taxstdlife="",0,IF(X$3&gt;(A20stdlife+$E1030),((INDEX('PTRM input'!$G$385:$P$434,A20offset,$E1030)-INDEX('PTRM input'!$G$277:$P$326,A20offset,$E1030))*OFFSET($F$7,0,$E1030))-SUM($G1030:W1030),(((INDEX('PTRM input'!$G$385:$P$434,A20offset,$E1030)-INDEX('PTRM input'!$G$277:$P$326,A20offset,$E1030))*OFFSET($F$7,0,$E1030))-SUM($G1030:W1030))*(OFFSET('PTRM input'!$G$477,0,$E1030-1)/A20taxstdlife))))</f>
        <v>0</v>
      </c>
      <c r="Y1030" s="251">
        <f ca="1">IF(A20taxstdlife="n/a","n/a",IF(A20taxstdlife="",0,IF(Y$3&gt;(A20stdlife+$E1030),((INDEX('PTRM input'!$G$385:$P$434,A20offset,$E1030)-INDEX('PTRM input'!$G$277:$P$326,A20offset,$E1030))*OFFSET($F$7,0,$E1030))-SUM($G1030:X1030),(((INDEX('PTRM input'!$G$385:$P$434,A20offset,$E1030)-INDEX('PTRM input'!$G$277:$P$326,A20offset,$E1030))*OFFSET($F$7,0,$E1030))-SUM($G1030:X1030))*(OFFSET('PTRM input'!$G$477,0,$E1030-1)/A20taxstdlife))))</f>
        <v>0</v>
      </c>
      <c r="Z1030" s="251">
        <f ca="1">IF(A20taxstdlife="n/a","n/a",IF(A20taxstdlife="",0,IF(Z$3&gt;(A20stdlife+$E1030),((INDEX('PTRM input'!$G$385:$P$434,A20offset,$E1030)-INDEX('PTRM input'!$G$277:$P$326,A20offset,$E1030))*OFFSET($F$7,0,$E1030))-SUM($G1030:Y1030),(((INDEX('PTRM input'!$G$385:$P$434,A20offset,$E1030)-INDEX('PTRM input'!$G$277:$P$326,A20offset,$E1030))*OFFSET($F$7,0,$E1030))-SUM($G1030:Y1030))*(OFFSET('PTRM input'!$G$477,0,$E1030-1)/A20taxstdlife))))</f>
        <v>0</v>
      </c>
      <c r="AA1030" s="251">
        <f ca="1">IF(A20taxstdlife="n/a","n/a",IF(A20taxstdlife="",0,IF(AA$3&gt;(A20stdlife+$E1030),((INDEX('PTRM input'!$G$385:$P$434,A20offset,$E1030)-INDEX('PTRM input'!$G$277:$P$326,A20offset,$E1030))*OFFSET($F$7,0,$E1030))-SUM($G1030:Z1030),(((INDEX('PTRM input'!$G$385:$P$434,A20offset,$E1030)-INDEX('PTRM input'!$G$277:$P$326,A20offset,$E1030))*OFFSET($F$7,0,$E1030))-SUM($G1030:Z1030))*(OFFSET('PTRM input'!$G$477,0,$E1030-1)/A20taxstdlife))))</f>
        <v>0</v>
      </c>
      <c r="AB1030" s="251">
        <f ca="1">IF(A20taxstdlife="n/a","n/a",IF(A20taxstdlife="",0,IF(AB$3&gt;(A20stdlife+$E1030),((INDEX('PTRM input'!$G$385:$P$434,A20offset,$E1030)-INDEX('PTRM input'!$G$277:$P$326,A20offset,$E1030))*OFFSET($F$7,0,$E1030))-SUM($G1030:AA1030),(((INDEX('PTRM input'!$G$385:$P$434,A20offset,$E1030)-INDEX('PTRM input'!$G$277:$P$326,A20offset,$E1030))*OFFSET($F$7,0,$E1030))-SUM($G1030:AA1030))*(OFFSET('PTRM input'!$G$477,0,$E1030-1)/A20taxstdlife))))</f>
        <v>0</v>
      </c>
      <c r="AC1030" s="251">
        <f ca="1">IF(A20taxstdlife="n/a","n/a",IF(A20taxstdlife="",0,IF(AC$3&gt;(A20stdlife+$E1030),((INDEX('PTRM input'!$G$385:$P$434,A20offset,$E1030)-INDEX('PTRM input'!$G$277:$P$326,A20offset,$E1030))*OFFSET($F$7,0,$E1030))-SUM($G1030:AB1030),(((INDEX('PTRM input'!$G$385:$P$434,A20offset,$E1030)-INDEX('PTRM input'!$G$277:$P$326,A20offset,$E1030))*OFFSET($F$7,0,$E1030))-SUM($G1030:AB1030))*(OFFSET('PTRM input'!$G$477,0,$E1030-1)/A20taxstdlife))))</f>
        <v>0</v>
      </c>
      <c r="AD1030" s="251">
        <f ca="1">IF(A20taxstdlife="n/a","n/a",IF(A20taxstdlife="",0,IF(AD$3&gt;(A20stdlife+$E1030),((INDEX('PTRM input'!$G$385:$P$434,A20offset,$E1030)-INDEX('PTRM input'!$G$277:$P$326,A20offset,$E1030))*OFFSET($F$7,0,$E1030))-SUM($G1030:AC1030),(((INDEX('PTRM input'!$G$385:$P$434,A20offset,$E1030)-INDEX('PTRM input'!$G$277:$P$326,A20offset,$E1030))*OFFSET($F$7,0,$E1030))-SUM($G1030:AC1030))*(OFFSET('PTRM input'!$G$477,0,$E1030-1)/A20taxstdlife))))</f>
        <v>0</v>
      </c>
      <c r="AE1030" s="251">
        <f ca="1">IF(A20taxstdlife="n/a","n/a",IF(A20taxstdlife="",0,IF(AE$3&gt;(A20stdlife+$E1030),((INDEX('PTRM input'!$G$385:$P$434,A20offset,$E1030)-INDEX('PTRM input'!$G$277:$P$326,A20offset,$E1030))*OFFSET($F$7,0,$E1030))-SUM($G1030:AD1030),(((INDEX('PTRM input'!$G$385:$P$434,A20offset,$E1030)-INDEX('PTRM input'!$G$277:$P$326,A20offset,$E1030))*OFFSET($F$7,0,$E1030))-SUM($G1030:AD1030))*(OFFSET('PTRM input'!$G$477,0,$E1030-1)/A20taxstdlife))))</f>
        <v>0</v>
      </c>
      <c r="AF1030" s="251">
        <f ca="1">IF(A20taxstdlife="n/a","n/a",IF(A20taxstdlife="",0,IF(AF$3&gt;(A20stdlife+$E1030),((INDEX('PTRM input'!$G$385:$P$434,A20offset,$E1030)-INDEX('PTRM input'!$G$277:$P$326,A20offset,$E1030))*OFFSET($F$7,0,$E1030))-SUM($G1030:AE1030),(((INDEX('PTRM input'!$G$385:$P$434,A20offset,$E1030)-INDEX('PTRM input'!$G$277:$P$326,A20offset,$E1030))*OFFSET($F$7,0,$E1030))-SUM($G1030:AE1030))*(OFFSET('PTRM input'!$G$477,0,$E1030-1)/A20taxstdlife))))</f>
        <v>0</v>
      </c>
      <c r="AG1030" s="251">
        <f ca="1">IF(A20taxstdlife="n/a","n/a",IF(A20taxstdlife="",0,IF(AG$3&gt;(A20stdlife+$E1030),((INDEX('PTRM input'!$G$385:$P$434,A20offset,$E1030)-INDEX('PTRM input'!$G$277:$P$326,A20offset,$E1030))*OFFSET($F$7,0,$E1030))-SUM($G1030:AF1030),(((INDEX('PTRM input'!$G$385:$P$434,A20offset,$E1030)-INDEX('PTRM input'!$G$277:$P$326,A20offset,$E1030))*OFFSET($F$7,0,$E1030))-SUM($G1030:AF1030))*(OFFSET('PTRM input'!$G$477,0,$E1030-1)/A20taxstdlife))))</f>
        <v>0</v>
      </c>
      <c r="AH1030" s="251">
        <f ca="1">IF(A20taxstdlife="n/a","n/a",IF(A20taxstdlife="",0,IF(AH$3&gt;(A20stdlife+$E1030),((INDEX('PTRM input'!$G$385:$P$434,A20offset,$E1030)-INDEX('PTRM input'!$G$277:$P$326,A20offset,$E1030))*OFFSET($F$7,0,$E1030))-SUM($G1030:AG1030),(((INDEX('PTRM input'!$G$385:$P$434,A20offset,$E1030)-INDEX('PTRM input'!$G$277:$P$326,A20offset,$E1030))*OFFSET($F$7,0,$E1030))-SUM($G1030:AG1030))*(OFFSET('PTRM input'!$G$477,0,$E1030-1)/A20taxstdlife))))</f>
        <v>0</v>
      </c>
      <c r="AI1030" s="251">
        <f ca="1">IF(A20taxstdlife="n/a","n/a",IF(A20taxstdlife="",0,IF(AI$3&gt;(A20stdlife+$E1030),((INDEX('PTRM input'!$G$385:$P$434,A20offset,$E1030)-INDEX('PTRM input'!$G$277:$P$326,A20offset,$E1030))*OFFSET($F$7,0,$E1030))-SUM($G1030:AH1030),(((INDEX('PTRM input'!$G$385:$P$434,A20offset,$E1030)-INDEX('PTRM input'!$G$277:$P$326,A20offset,$E1030))*OFFSET($F$7,0,$E1030))-SUM($G1030:AH1030))*(OFFSET('PTRM input'!$G$477,0,$E1030-1)/A20taxstdlife))))</f>
        <v>0</v>
      </c>
      <c r="AJ1030" s="251">
        <f ca="1">IF(A20taxstdlife="n/a","n/a",IF(A20taxstdlife="",0,IF(AJ$3&gt;(A20stdlife+$E1030),((INDEX('PTRM input'!$G$385:$P$434,A20offset,$E1030)-INDEX('PTRM input'!$G$277:$P$326,A20offset,$E1030))*OFFSET($F$7,0,$E1030))-SUM($G1030:AI1030),(((INDEX('PTRM input'!$G$385:$P$434,A20offset,$E1030)-INDEX('PTRM input'!$G$277:$P$326,A20offset,$E1030))*OFFSET($F$7,0,$E1030))-SUM($G1030:AI1030))*(OFFSET('PTRM input'!$G$477,0,$E1030-1)/A20taxstdlife))))</f>
        <v>0</v>
      </c>
      <c r="AK1030" s="251">
        <f ca="1">IF(A20taxstdlife="n/a","n/a",IF(A20taxstdlife="",0,IF(AK$3&gt;(A20stdlife+$E1030),((INDEX('PTRM input'!$G$385:$P$434,A20offset,$E1030)-INDEX('PTRM input'!$G$277:$P$326,A20offset,$E1030))*OFFSET($F$7,0,$E1030))-SUM($G1030:AJ1030),(((INDEX('PTRM input'!$G$385:$P$434,A20offset,$E1030)-INDEX('PTRM input'!$G$277:$P$326,A20offset,$E1030))*OFFSET($F$7,0,$E1030))-SUM($G1030:AJ1030))*(OFFSET('PTRM input'!$G$477,0,$E1030-1)/A20taxstdlife))))</f>
        <v>0</v>
      </c>
      <c r="AL1030" s="251">
        <f ca="1">IF(A20taxstdlife="n/a","n/a",IF(A20taxstdlife="",0,IF(AL$3&gt;(A20stdlife+$E1030),((INDEX('PTRM input'!$G$385:$P$434,A20offset,$E1030)-INDEX('PTRM input'!$G$277:$P$326,A20offset,$E1030))*OFFSET($F$7,0,$E1030))-SUM($G1030:AK1030),(((INDEX('PTRM input'!$G$385:$P$434,A20offset,$E1030)-INDEX('PTRM input'!$G$277:$P$326,A20offset,$E1030))*OFFSET($F$7,0,$E1030))-SUM($G1030:AK1030))*(OFFSET('PTRM input'!$G$477,0,$E1030-1)/A20taxstdlife))))</f>
        <v>0</v>
      </c>
      <c r="AM1030" s="251">
        <f ca="1">IF(A20taxstdlife="n/a","n/a",IF(A20taxstdlife="",0,IF(AM$3&gt;(A20stdlife+$E1030),((INDEX('PTRM input'!$G$385:$P$434,A20offset,$E1030)-INDEX('PTRM input'!$G$277:$P$326,A20offset,$E1030))*OFFSET($F$7,0,$E1030))-SUM($G1030:AL1030),(((INDEX('PTRM input'!$G$385:$P$434,A20offset,$E1030)-INDEX('PTRM input'!$G$277:$P$326,A20offset,$E1030))*OFFSET($F$7,0,$E1030))-SUM($G1030:AL1030))*(OFFSET('PTRM input'!$G$477,0,$E1030-1)/A20taxstdlife))))</f>
        <v>0</v>
      </c>
      <c r="AN1030" s="251">
        <f ca="1">IF(A20taxstdlife="n/a","n/a",IF(A20taxstdlife="",0,IF(AN$3&gt;(A20stdlife+$E1030),((INDEX('PTRM input'!$G$385:$P$434,A20offset,$E1030)-INDEX('PTRM input'!$G$277:$P$326,A20offset,$E1030))*OFFSET($F$7,0,$E1030))-SUM($G1030:AM1030),(((INDEX('PTRM input'!$G$385:$P$434,A20offset,$E1030)-INDEX('PTRM input'!$G$277:$P$326,A20offset,$E1030))*OFFSET($F$7,0,$E1030))-SUM($G1030:AM1030))*(OFFSET('PTRM input'!$G$477,0,$E1030-1)/A20taxstdlife))))</f>
        <v>0</v>
      </c>
      <c r="AO1030" s="251">
        <f ca="1">IF(A20taxstdlife="n/a","n/a",IF(A20taxstdlife="",0,IF(AO$3&gt;(A20stdlife+$E1030),((INDEX('PTRM input'!$G$385:$P$434,A20offset,$E1030)-INDEX('PTRM input'!$G$277:$P$326,A20offset,$E1030))*OFFSET($F$7,0,$E1030))-SUM($G1030:AN1030),(((INDEX('PTRM input'!$G$385:$P$434,A20offset,$E1030)-INDEX('PTRM input'!$G$277:$P$326,A20offset,$E1030))*OFFSET($F$7,0,$E1030))-SUM($G1030:AN1030))*(OFFSET('PTRM input'!$G$477,0,$E1030-1)/A20taxstdlife))))</f>
        <v>0</v>
      </c>
      <c r="AP1030" s="251">
        <f ca="1">IF(A20taxstdlife="n/a","n/a",IF(A20taxstdlife="",0,IF(AP$3&gt;(A20stdlife+$E1030),((INDEX('PTRM input'!$G$385:$P$434,A20offset,$E1030)-INDEX('PTRM input'!$G$277:$P$326,A20offset,$E1030))*OFFSET($F$7,0,$E1030))-SUM($G1030:AO1030),(((INDEX('PTRM input'!$G$385:$P$434,A20offset,$E1030)-INDEX('PTRM input'!$G$277:$P$326,A20offset,$E1030))*OFFSET($F$7,0,$E1030))-SUM($G1030:AO1030))*(OFFSET('PTRM input'!$G$477,0,$E1030-1)/A20taxstdlife))))</f>
        <v>0</v>
      </c>
      <c r="AQ1030" s="251">
        <f ca="1">IF(A20taxstdlife="n/a","n/a",IF(A20taxstdlife="",0,IF(AQ$3&gt;(A20stdlife+$E1030),((INDEX('PTRM input'!$G$385:$P$434,A20offset,$E1030)-INDEX('PTRM input'!$G$277:$P$326,A20offset,$E1030))*OFFSET($F$7,0,$E1030))-SUM($G1030:AP1030),(((INDEX('PTRM input'!$G$385:$P$434,A20offset,$E1030)-INDEX('PTRM input'!$G$277:$P$326,A20offset,$E1030))*OFFSET($F$7,0,$E1030))-SUM($G1030:AP1030))*(OFFSET('PTRM input'!$G$477,0,$E1030-1)/A20taxstdlife))))</f>
        <v>0</v>
      </c>
      <c r="AR1030" s="251">
        <f ca="1">IF(A20taxstdlife="n/a","n/a",IF(A20taxstdlife="",0,IF(AR$3&gt;(A20stdlife+$E1030),((INDEX('PTRM input'!$G$385:$P$434,A20offset,$E1030)-INDEX('PTRM input'!$G$277:$P$326,A20offset,$E1030))*OFFSET($F$7,0,$E1030))-SUM($G1030:AQ1030),(((INDEX('PTRM input'!$G$385:$P$434,A20offset,$E1030)-INDEX('PTRM input'!$G$277:$P$326,A20offset,$E1030))*OFFSET($F$7,0,$E1030))-SUM($G1030:AQ1030))*(OFFSET('PTRM input'!$G$477,0,$E1030-1)/A20taxstdlife))))</f>
        <v>0</v>
      </c>
      <c r="AS1030" s="251">
        <f ca="1">IF(A20taxstdlife="n/a","n/a",IF(A20taxstdlife="",0,IF(AS$3&gt;(A20stdlife+$E1030),((INDEX('PTRM input'!$G$385:$P$434,A20offset,$E1030)-INDEX('PTRM input'!$G$277:$P$326,A20offset,$E1030))*OFFSET($F$7,0,$E1030))-SUM($G1030:AR1030),(((INDEX('PTRM input'!$G$385:$P$434,A20offset,$E1030)-INDEX('PTRM input'!$G$277:$P$326,A20offset,$E1030))*OFFSET($F$7,0,$E1030))-SUM($G1030:AR1030))*(OFFSET('PTRM input'!$G$477,0,$E1030-1)/A20taxstdlife))))</f>
        <v>0</v>
      </c>
      <c r="AT1030" s="251">
        <f ca="1">IF(A20taxstdlife="n/a","n/a",IF(A20taxstdlife="",0,IF(AT$3&gt;(A20stdlife+$E1030),((INDEX('PTRM input'!$G$385:$P$434,A20offset,$E1030)-INDEX('PTRM input'!$G$277:$P$326,A20offset,$E1030))*OFFSET($F$7,0,$E1030))-SUM($G1030:AS1030),(((INDEX('PTRM input'!$G$385:$P$434,A20offset,$E1030)-INDEX('PTRM input'!$G$277:$P$326,A20offset,$E1030))*OFFSET($F$7,0,$E1030))-SUM($G1030:AS1030))*(OFFSET('PTRM input'!$G$477,0,$E1030-1)/A20taxstdlife))))</f>
        <v>0</v>
      </c>
      <c r="AU1030" s="251">
        <f ca="1">IF(A20taxstdlife="n/a","n/a",IF(A20taxstdlife="",0,IF(AU$3&gt;(A20stdlife+$E1030),((INDEX('PTRM input'!$G$385:$P$434,A20offset,$E1030)-INDEX('PTRM input'!$G$277:$P$326,A20offset,$E1030))*OFFSET($F$7,0,$E1030))-SUM($G1030:AT1030),(((INDEX('PTRM input'!$G$385:$P$434,A20offset,$E1030)-INDEX('PTRM input'!$G$277:$P$326,A20offset,$E1030))*OFFSET($F$7,0,$E1030))-SUM($G1030:AT1030))*(OFFSET('PTRM input'!$G$477,0,$E1030-1)/A20taxstdlife))))</f>
        <v>0</v>
      </c>
      <c r="AV1030" s="251">
        <f ca="1">IF(A20taxstdlife="n/a","n/a",IF(A20taxstdlife="",0,IF(AV$3&gt;(A20stdlife+$E1030),((INDEX('PTRM input'!$G$385:$P$434,A20offset,$E1030)-INDEX('PTRM input'!$G$277:$P$326,A20offset,$E1030))*OFFSET($F$7,0,$E1030))-SUM($G1030:AU1030),(((INDEX('PTRM input'!$G$385:$P$434,A20offset,$E1030)-INDEX('PTRM input'!$G$277:$P$326,A20offset,$E1030))*OFFSET($F$7,0,$E1030))-SUM($G1030:AU1030))*(OFFSET('PTRM input'!$G$477,0,$E1030-1)/A20taxstdlife))))</f>
        <v>0</v>
      </c>
      <c r="AW1030" s="251">
        <f ca="1">IF(A20taxstdlife="n/a","n/a",IF(A20taxstdlife="",0,IF(AW$3&gt;(A20stdlife+$E1030),((INDEX('PTRM input'!$G$385:$P$434,A20offset,$E1030)-INDEX('PTRM input'!$G$277:$P$326,A20offset,$E1030))*OFFSET($F$7,0,$E1030))-SUM($G1030:AV1030),(((INDEX('PTRM input'!$G$385:$P$434,A20offset,$E1030)-INDEX('PTRM input'!$G$277:$P$326,A20offset,$E1030))*OFFSET($F$7,0,$E1030))-SUM($G1030:AV1030))*(OFFSET('PTRM input'!$G$477,0,$E1030-1)/A20taxstdlife))))</f>
        <v>0</v>
      </c>
      <c r="AX1030" s="251">
        <f ca="1">IF(A20taxstdlife="n/a","n/a",IF(A20taxstdlife="",0,IF(AX$3&gt;(A20stdlife+$E1030),((INDEX('PTRM input'!$G$385:$P$434,A20offset,$E1030)-INDEX('PTRM input'!$G$277:$P$326,A20offset,$E1030))*OFFSET($F$7,0,$E1030))-SUM($G1030:AW1030),(((INDEX('PTRM input'!$G$385:$P$434,A20offset,$E1030)-INDEX('PTRM input'!$G$277:$P$326,A20offset,$E1030))*OFFSET($F$7,0,$E1030))-SUM($G1030:AW1030))*(OFFSET('PTRM input'!$G$477,0,$E1030-1)/A20taxstdlife))))</f>
        <v>0</v>
      </c>
      <c r="AY1030" s="251">
        <f ca="1">IF(A20taxstdlife="n/a","n/a",IF(A20taxstdlife="",0,IF(AY$3&gt;(A20stdlife+$E1030),((INDEX('PTRM input'!$G$385:$P$434,A20offset,$E1030)-INDEX('PTRM input'!$G$277:$P$326,A20offset,$E1030))*OFFSET($F$7,0,$E1030))-SUM($G1030:AX1030),(((INDEX('PTRM input'!$G$385:$P$434,A20offset,$E1030)-INDEX('PTRM input'!$G$277:$P$326,A20offset,$E1030))*OFFSET($F$7,0,$E1030))-SUM($G1030:AX1030))*(OFFSET('PTRM input'!$G$477,0,$E1030-1)/A20taxstdlife))))</f>
        <v>0</v>
      </c>
      <c r="AZ1030" s="251">
        <f ca="1">IF(A20taxstdlife="n/a","n/a",IF(A20taxstdlife="",0,IF(AZ$3&gt;(A20stdlife+$E1030),((INDEX('PTRM input'!$G$385:$P$434,A20offset,$E1030)-INDEX('PTRM input'!$G$277:$P$326,A20offset,$E1030))*OFFSET($F$7,0,$E1030))-SUM($G1030:AY1030),(((INDEX('PTRM input'!$G$385:$P$434,A20offset,$E1030)-INDEX('PTRM input'!$G$277:$P$326,A20offset,$E1030))*OFFSET($F$7,0,$E1030))-SUM($G1030:AY1030))*(OFFSET('PTRM input'!$G$477,0,$E1030-1)/A20taxstdlife))))</f>
        <v>0</v>
      </c>
      <c r="BA1030" s="251">
        <f ca="1">IF(A20taxstdlife="n/a","n/a",IF(A20taxstdlife="",0,IF(BA$3&gt;(A20stdlife+$E1030),((INDEX('PTRM input'!$G$385:$P$434,A20offset,$E1030)-INDEX('PTRM input'!$G$277:$P$326,A20offset,$E1030))*OFFSET($F$7,0,$E1030))-SUM($G1030:AZ1030),(((INDEX('PTRM input'!$G$385:$P$434,A20offset,$E1030)-INDEX('PTRM input'!$G$277:$P$326,A20offset,$E1030))*OFFSET($F$7,0,$E1030))-SUM($G1030:AZ1030))*(OFFSET('PTRM input'!$G$477,0,$E1030-1)/A20taxstdlife))))</f>
        <v>0</v>
      </c>
      <c r="BB1030" s="251">
        <f ca="1">IF(A20taxstdlife="n/a","n/a",IF(A20taxstdlife="",0,IF(BB$3&gt;(A20stdlife+$E1030),((INDEX('PTRM input'!$G$385:$P$434,A20offset,$E1030)-INDEX('PTRM input'!$G$277:$P$326,A20offset,$E1030))*OFFSET($F$7,0,$E1030))-SUM($G1030:BA1030),(((INDEX('PTRM input'!$G$385:$P$434,A20offset,$E1030)-INDEX('PTRM input'!$G$277:$P$326,A20offset,$E1030))*OFFSET($F$7,0,$E1030))-SUM($G1030:BA1030))*(OFFSET('PTRM input'!$G$477,0,$E1030-1)/A20taxstdlife))))</f>
        <v>0</v>
      </c>
      <c r="BC1030" s="251">
        <f ca="1">IF(A20taxstdlife="n/a","n/a",IF(A20taxstdlife="",0,IF(BC$3&gt;(A20stdlife+$E1030),((INDEX('PTRM input'!$G$385:$P$434,A20offset,$E1030)-INDEX('PTRM input'!$G$277:$P$326,A20offset,$E1030))*OFFSET($F$7,0,$E1030))-SUM($G1030:BB1030),(((INDEX('PTRM input'!$G$385:$P$434,A20offset,$E1030)-INDEX('PTRM input'!$G$277:$P$326,A20offset,$E1030))*OFFSET($F$7,0,$E1030))-SUM($G1030:BB1030))*(OFFSET('PTRM input'!$G$477,0,$E1030-1)/A20taxstdlife))))</f>
        <v>0</v>
      </c>
      <c r="BD1030" s="251">
        <f ca="1">IF(A20taxstdlife="n/a","n/a",IF(A20taxstdlife="",0,IF(BD$3&gt;(A20stdlife+$E1030),((INDEX('PTRM input'!$G$385:$P$434,A20offset,$E1030)-INDEX('PTRM input'!$G$277:$P$326,A20offset,$E1030))*OFFSET($F$7,0,$E1030))-SUM($G1030:BC1030),(((INDEX('PTRM input'!$G$385:$P$434,A20offset,$E1030)-INDEX('PTRM input'!$G$277:$P$326,A20offset,$E1030))*OFFSET($F$7,0,$E1030))-SUM($G1030:BC1030))*(OFFSET('PTRM input'!$G$477,0,$E1030-1)/A20taxstdlife))))</f>
        <v>0</v>
      </c>
      <c r="BE1030" s="251">
        <f ca="1">IF(A20taxstdlife="n/a","n/a",IF(A20taxstdlife="",0,IF(BE$3&gt;(A20stdlife+$E1030),((INDEX('PTRM input'!$G$385:$P$434,A20offset,$E1030)-INDEX('PTRM input'!$G$277:$P$326,A20offset,$E1030))*OFFSET($F$7,0,$E1030))-SUM($G1030:BD1030),(((INDEX('PTRM input'!$G$385:$P$434,A20offset,$E1030)-INDEX('PTRM input'!$G$277:$P$326,A20offset,$E1030))*OFFSET($F$7,0,$E1030))-SUM($G1030:BD1030))*(OFFSET('PTRM input'!$G$477,0,$E1030-1)/A20taxstdlife))))</f>
        <v>0</v>
      </c>
      <c r="BF1030" s="251">
        <f ca="1">IF(A20taxstdlife="n/a","n/a",IF(A20taxstdlife="",0,IF(BF$3&gt;(A20stdlife+$E1030),((INDEX('PTRM input'!$G$385:$P$434,A20offset,$E1030)-INDEX('PTRM input'!$G$277:$P$326,A20offset,$E1030))*OFFSET($F$7,0,$E1030))-SUM($G1030:BE1030),(((INDEX('PTRM input'!$G$385:$P$434,A20offset,$E1030)-INDEX('PTRM input'!$G$277:$P$326,A20offset,$E1030))*OFFSET($F$7,0,$E1030))-SUM($G1030:BE1030))*(OFFSET('PTRM input'!$G$477,0,$E1030-1)/A20taxstdlife))))</f>
        <v>0</v>
      </c>
      <c r="BG1030" s="251">
        <f ca="1">IF(A20taxstdlife="n/a","n/a",IF(A20taxstdlife="",0,IF(BG$3&gt;(A20stdlife+$E1030),((INDEX('PTRM input'!$G$385:$P$434,A20offset,$E1030)-INDEX('PTRM input'!$G$277:$P$326,A20offset,$E1030))*OFFSET($F$7,0,$E1030))-SUM($G1030:BF1030),(((INDEX('PTRM input'!$G$385:$P$434,A20offset,$E1030)-INDEX('PTRM input'!$G$277:$P$326,A20offset,$E1030))*OFFSET($F$7,0,$E1030))-SUM($G1030:BF1030))*(OFFSET('PTRM input'!$G$477,0,$E1030-1)/A20taxstdlife))))</f>
        <v>0</v>
      </c>
      <c r="BH1030" s="251">
        <f ca="1">IF(A20taxstdlife="n/a","n/a",IF(A20taxstdlife="",0,IF(BH$3&gt;(A20stdlife+$E1030),((INDEX('PTRM input'!$G$385:$P$434,A20offset,$E1030)-INDEX('PTRM input'!$G$277:$P$326,A20offset,$E1030))*OFFSET($F$7,0,$E1030))-SUM($G1030:BG1030),(((INDEX('PTRM input'!$G$385:$P$434,A20offset,$E1030)-INDEX('PTRM input'!$G$277:$P$326,A20offset,$E1030))*OFFSET($F$7,0,$E1030))-SUM($G1030:BG1030))*(OFFSET('PTRM input'!$G$477,0,$E1030-1)/A20taxstdlife))))</f>
        <v>0</v>
      </c>
      <c r="BI1030" s="251">
        <f ca="1">IF(A20taxstdlife="n/a","n/a",IF(A20taxstdlife="",0,IF(BI$3&gt;(A20stdlife+$E1030),((INDEX('PTRM input'!$G$385:$P$434,A20offset,$E1030)-INDEX('PTRM input'!$G$277:$P$326,A20offset,$E1030))*OFFSET($F$7,0,$E1030))-SUM($G1030:BH1030),(((INDEX('PTRM input'!$G$385:$P$434,A20offset,$E1030)-INDEX('PTRM input'!$G$277:$P$326,A20offset,$E1030))*OFFSET($F$7,0,$E1030))-SUM($G1030:BH1030))*(OFFSET('PTRM input'!$G$477,0,$E1030-1)/A20taxstdlife))))</f>
        <v>0</v>
      </c>
      <c r="BJ1030" s="116"/>
      <c r="BK1030" s="116"/>
      <c r="BL1030" s="116"/>
      <c r="BM1030" s="116"/>
    </row>
    <row r="1031" spans="1:65" ht="12.75" hidden="1" customHeight="1" outlineLevel="2">
      <c r="A1031" s="366"/>
      <c r="B1031" s="19"/>
      <c r="C1031" s="18"/>
      <c r="D1031" s="760"/>
      <c r="E1031" s="86">
        <v>3</v>
      </c>
      <c r="F1031" s="356"/>
      <c r="G1031" s="434"/>
      <c r="H1031" s="435"/>
      <c r="I1031" s="619"/>
      <c r="J1031" s="251">
        <f ca="1">IF(A20taxstdlife="n/a","n/a",IF(A20taxstdlife="",0,IF(J$3&gt;(A20stdlife+$E1031),((INDEX('PTRM input'!$G$385:$P$434,A20offset,$E1031)-INDEX('PTRM input'!$G$277:$P$326,A20offset,$E1031))*OFFSET($F$7,0,$E1031))-SUM($G1031:I1031),(((INDEX('PTRM input'!$G$385:$P$434,A20offset,$E1031)-INDEX('PTRM input'!$G$277:$P$326,A20offset,$E1031))*OFFSET($F$7,0,$E1031))-SUM($G1031:I1031))*(OFFSET('PTRM input'!$G$477,0,$E1031-1)/A20taxstdlife))))</f>
        <v>0</v>
      </c>
      <c r="K1031" s="251">
        <f ca="1">IF(A20taxstdlife="n/a","n/a",IF(A20taxstdlife="",0,IF(K$3&gt;(A20stdlife+$E1031),((INDEX('PTRM input'!$G$385:$P$434,A20offset,$E1031)-INDEX('PTRM input'!$G$277:$P$326,A20offset,$E1031))*OFFSET($F$7,0,$E1031))-SUM($G1031:J1031),(((INDEX('PTRM input'!$G$385:$P$434,A20offset,$E1031)-INDEX('PTRM input'!$G$277:$P$326,A20offset,$E1031))*OFFSET($F$7,0,$E1031))-SUM($G1031:J1031))*(OFFSET('PTRM input'!$G$477,0,$E1031-1)/A20taxstdlife))))</f>
        <v>0</v>
      </c>
      <c r="L1031" s="251">
        <f ca="1">IF(A20taxstdlife="n/a","n/a",IF(A20taxstdlife="",0,IF(L$3&gt;(A20stdlife+$E1031),((INDEX('PTRM input'!$G$385:$P$434,A20offset,$E1031)-INDEX('PTRM input'!$G$277:$P$326,A20offset,$E1031))*OFFSET($F$7,0,$E1031))-SUM($G1031:K1031),(((INDEX('PTRM input'!$G$385:$P$434,A20offset,$E1031)-INDEX('PTRM input'!$G$277:$P$326,A20offset,$E1031))*OFFSET($F$7,0,$E1031))-SUM($G1031:K1031))*(OFFSET('PTRM input'!$G$477,0,$E1031-1)/A20taxstdlife))))</f>
        <v>0</v>
      </c>
      <c r="M1031" s="251">
        <f ca="1">IF(A20taxstdlife="n/a","n/a",IF(A20taxstdlife="",0,IF(M$3&gt;(A20stdlife+$E1031),((INDEX('PTRM input'!$G$385:$P$434,A20offset,$E1031)-INDEX('PTRM input'!$G$277:$P$326,A20offset,$E1031))*OFFSET($F$7,0,$E1031))-SUM($G1031:L1031),(((INDEX('PTRM input'!$G$385:$P$434,A20offset,$E1031)-INDEX('PTRM input'!$G$277:$P$326,A20offset,$E1031))*OFFSET($F$7,0,$E1031))-SUM($G1031:L1031))*(OFFSET('PTRM input'!$G$477,0,$E1031-1)/A20taxstdlife))))</f>
        <v>0</v>
      </c>
      <c r="N1031" s="251">
        <f ca="1">IF(A20taxstdlife="n/a","n/a",IF(A20taxstdlife="",0,IF(N$3&gt;(A20stdlife+$E1031),((INDEX('PTRM input'!$G$385:$P$434,A20offset,$E1031)-INDEX('PTRM input'!$G$277:$P$326,A20offset,$E1031))*OFFSET($F$7,0,$E1031))-SUM($G1031:M1031),(((INDEX('PTRM input'!$G$385:$P$434,A20offset,$E1031)-INDEX('PTRM input'!$G$277:$P$326,A20offset,$E1031))*OFFSET($F$7,0,$E1031))-SUM($G1031:M1031))*(OFFSET('PTRM input'!$G$477,0,$E1031-1)/A20taxstdlife))))</f>
        <v>0</v>
      </c>
      <c r="O1031" s="251">
        <f ca="1">IF(A20taxstdlife="n/a","n/a",IF(A20taxstdlife="",0,IF(O$3&gt;(A20stdlife+$E1031),((INDEX('PTRM input'!$G$385:$P$434,A20offset,$E1031)-INDEX('PTRM input'!$G$277:$P$326,A20offset,$E1031))*OFFSET($F$7,0,$E1031))-SUM($G1031:N1031),(((INDEX('PTRM input'!$G$385:$P$434,A20offset,$E1031)-INDEX('PTRM input'!$G$277:$P$326,A20offset,$E1031))*OFFSET($F$7,0,$E1031))-SUM($G1031:N1031))*(OFFSET('PTRM input'!$G$477,0,$E1031-1)/A20taxstdlife))))</f>
        <v>0</v>
      </c>
      <c r="P1031" s="251">
        <f ca="1">IF(A20taxstdlife="n/a","n/a",IF(A20taxstdlife="",0,IF(P$3&gt;(A20stdlife+$E1031),((INDEX('PTRM input'!$G$385:$P$434,A20offset,$E1031)-INDEX('PTRM input'!$G$277:$P$326,A20offset,$E1031))*OFFSET($F$7,0,$E1031))-SUM($G1031:O1031),(((INDEX('PTRM input'!$G$385:$P$434,A20offset,$E1031)-INDEX('PTRM input'!$G$277:$P$326,A20offset,$E1031))*OFFSET($F$7,0,$E1031))-SUM($G1031:O1031))*(OFFSET('PTRM input'!$G$477,0,$E1031-1)/A20taxstdlife))))</f>
        <v>0</v>
      </c>
      <c r="Q1031" s="251">
        <f ca="1">IF(A20taxstdlife="n/a","n/a",IF(A20taxstdlife="",0,IF(Q$3&gt;(A20stdlife+$E1031),((INDEX('PTRM input'!$G$385:$P$434,A20offset,$E1031)-INDEX('PTRM input'!$G$277:$P$326,A20offset,$E1031))*OFFSET($F$7,0,$E1031))-SUM($G1031:P1031),(((INDEX('PTRM input'!$G$385:$P$434,A20offset,$E1031)-INDEX('PTRM input'!$G$277:$P$326,A20offset,$E1031))*OFFSET($F$7,0,$E1031))-SUM($G1031:P1031))*(OFFSET('PTRM input'!$G$477,0,$E1031-1)/A20taxstdlife))))</f>
        <v>0</v>
      </c>
      <c r="R1031" s="251">
        <f ca="1">IF(A20taxstdlife="n/a","n/a",IF(A20taxstdlife="",0,IF(R$3&gt;(A20stdlife+$E1031),((INDEX('PTRM input'!$G$385:$P$434,A20offset,$E1031)-INDEX('PTRM input'!$G$277:$P$326,A20offset,$E1031))*OFFSET($F$7,0,$E1031))-SUM($G1031:Q1031),(((INDEX('PTRM input'!$G$385:$P$434,A20offset,$E1031)-INDEX('PTRM input'!$G$277:$P$326,A20offset,$E1031))*OFFSET($F$7,0,$E1031))-SUM($G1031:Q1031))*(OFFSET('PTRM input'!$G$477,0,$E1031-1)/A20taxstdlife))))</f>
        <v>0</v>
      </c>
      <c r="S1031" s="251">
        <f ca="1">IF(A20taxstdlife="n/a","n/a",IF(A20taxstdlife="",0,IF(S$3&gt;(A20stdlife+$E1031),((INDEX('PTRM input'!$G$385:$P$434,A20offset,$E1031)-INDEX('PTRM input'!$G$277:$P$326,A20offset,$E1031))*OFFSET($F$7,0,$E1031))-SUM($G1031:R1031),(((INDEX('PTRM input'!$G$385:$P$434,A20offset,$E1031)-INDEX('PTRM input'!$G$277:$P$326,A20offset,$E1031))*OFFSET($F$7,0,$E1031))-SUM($G1031:R1031))*(OFFSET('PTRM input'!$G$477,0,$E1031-1)/A20taxstdlife))))</f>
        <v>0</v>
      </c>
      <c r="T1031" s="251">
        <f ca="1">IF(A20taxstdlife="n/a","n/a",IF(A20taxstdlife="",0,IF(T$3&gt;(A20stdlife+$E1031),((INDEX('PTRM input'!$G$385:$P$434,A20offset,$E1031)-INDEX('PTRM input'!$G$277:$P$326,A20offset,$E1031))*OFFSET($F$7,0,$E1031))-SUM($G1031:S1031),(((INDEX('PTRM input'!$G$385:$P$434,A20offset,$E1031)-INDEX('PTRM input'!$G$277:$P$326,A20offset,$E1031))*OFFSET($F$7,0,$E1031))-SUM($G1031:S1031))*(OFFSET('PTRM input'!$G$477,0,$E1031-1)/A20taxstdlife))))</f>
        <v>0</v>
      </c>
      <c r="U1031" s="251">
        <f ca="1">IF(A20taxstdlife="n/a","n/a",IF(A20taxstdlife="",0,IF(U$3&gt;(A20stdlife+$E1031),((INDEX('PTRM input'!$G$385:$P$434,A20offset,$E1031)-INDEX('PTRM input'!$G$277:$P$326,A20offset,$E1031))*OFFSET($F$7,0,$E1031))-SUM($G1031:T1031),(((INDEX('PTRM input'!$G$385:$P$434,A20offset,$E1031)-INDEX('PTRM input'!$G$277:$P$326,A20offset,$E1031))*OFFSET($F$7,0,$E1031))-SUM($G1031:T1031))*(OFFSET('PTRM input'!$G$477,0,$E1031-1)/A20taxstdlife))))</f>
        <v>0</v>
      </c>
      <c r="V1031" s="251">
        <f ca="1">IF(A20taxstdlife="n/a","n/a",IF(A20taxstdlife="",0,IF(V$3&gt;(A20stdlife+$E1031),((INDEX('PTRM input'!$G$385:$P$434,A20offset,$E1031)-INDEX('PTRM input'!$G$277:$P$326,A20offset,$E1031))*OFFSET($F$7,0,$E1031))-SUM($G1031:U1031),(((INDEX('PTRM input'!$G$385:$P$434,A20offset,$E1031)-INDEX('PTRM input'!$G$277:$P$326,A20offset,$E1031))*OFFSET($F$7,0,$E1031))-SUM($G1031:U1031))*(OFFSET('PTRM input'!$G$477,0,$E1031-1)/A20taxstdlife))))</f>
        <v>0</v>
      </c>
      <c r="W1031" s="251">
        <f ca="1">IF(A20taxstdlife="n/a","n/a",IF(A20taxstdlife="",0,IF(W$3&gt;(A20stdlife+$E1031),((INDEX('PTRM input'!$G$385:$P$434,A20offset,$E1031)-INDEX('PTRM input'!$G$277:$P$326,A20offset,$E1031))*OFFSET($F$7,0,$E1031))-SUM($G1031:V1031),(((INDEX('PTRM input'!$G$385:$P$434,A20offset,$E1031)-INDEX('PTRM input'!$G$277:$P$326,A20offset,$E1031))*OFFSET($F$7,0,$E1031))-SUM($G1031:V1031))*(OFFSET('PTRM input'!$G$477,0,$E1031-1)/A20taxstdlife))))</f>
        <v>0</v>
      </c>
      <c r="X1031" s="251">
        <f ca="1">IF(A20taxstdlife="n/a","n/a",IF(A20taxstdlife="",0,IF(X$3&gt;(A20stdlife+$E1031),((INDEX('PTRM input'!$G$385:$P$434,A20offset,$E1031)-INDEX('PTRM input'!$G$277:$P$326,A20offset,$E1031))*OFFSET($F$7,0,$E1031))-SUM($G1031:W1031),(((INDEX('PTRM input'!$G$385:$P$434,A20offset,$E1031)-INDEX('PTRM input'!$G$277:$P$326,A20offset,$E1031))*OFFSET($F$7,0,$E1031))-SUM($G1031:W1031))*(OFFSET('PTRM input'!$G$477,0,$E1031-1)/A20taxstdlife))))</f>
        <v>0</v>
      </c>
      <c r="Y1031" s="251">
        <f ca="1">IF(A20taxstdlife="n/a","n/a",IF(A20taxstdlife="",0,IF(Y$3&gt;(A20stdlife+$E1031),((INDEX('PTRM input'!$G$385:$P$434,A20offset,$E1031)-INDEX('PTRM input'!$G$277:$P$326,A20offset,$E1031))*OFFSET($F$7,0,$E1031))-SUM($G1031:X1031),(((INDEX('PTRM input'!$G$385:$P$434,A20offset,$E1031)-INDEX('PTRM input'!$G$277:$P$326,A20offset,$E1031))*OFFSET($F$7,0,$E1031))-SUM($G1031:X1031))*(OFFSET('PTRM input'!$G$477,0,$E1031-1)/A20taxstdlife))))</f>
        <v>0</v>
      </c>
      <c r="Z1031" s="251">
        <f ca="1">IF(A20taxstdlife="n/a","n/a",IF(A20taxstdlife="",0,IF(Z$3&gt;(A20stdlife+$E1031),((INDEX('PTRM input'!$G$385:$P$434,A20offset,$E1031)-INDEX('PTRM input'!$G$277:$P$326,A20offset,$E1031))*OFFSET($F$7,0,$E1031))-SUM($G1031:Y1031),(((INDEX('PTRM input'!$G$385:$P$434,A20offset,$E1031)-INDEX('PTRM input'!$G$277:$P$326,A20offset,$E1031))*OFFSET($F$7,0,$E1031))-SUM($G1031:Y1031))*(OFFSET('PTRM input'!$G$477,0,$E1031-1)/A20taxstdlife))))</f>
        <v>0</v>
      </c>
      <c r="AA1031" s="251">
        <f ca="1">IF(A20taxstdlife="n/a","n/a",IF(A20taxstdlife="",0,IF(AA$3&gt;(A20stdlife+$E1031),((INDEX('PTRM input'!$G$385:$P$434,A20offset,$E1031)-INDEX('PTRM input'!$G$277:$P$326,A20offset,$E1031))*OFFSET($F$7,0,$E1031))-SUM($G1031:Z1031),(((INDEX('PTRM input'!$G$385:$P$434,A20offset,$E1031)-INDEX('PTRM input'!$G$277:$P$326,A20offset,$E1031))*OFFSET($F$7,0,$E1031))-SUM($G1031:Z1031))*(OFFSET('PTRM input'!$G$477,0,$E1031-1)/A20taxstdlife))))</f>
        <v>0</v>
      </c>
      <c r="AB1031" s="251">
        <f ca="1">IF(A20taxstdlife="n/a","n/a",IF(A20taxstdlife="",0,IF(AB$3&gt;(A20stdlife+$E1031),((INDEX('PTRM input'!$G$385:$P$434,A20offset,$E1031)-INDEX('PTRM input'!$G$277:$P$326,A20offset,$E1031))*OFFSET($F$7,0,$E1031))-SUM($G1031:AA1031),(((INDEX('PTRM input'!$G$385:$P$434,A20offset,$E1031)-INDEX('PTRM input'!$G$277:$P$326,A20offset,$E1031))*OFFSET($F$7,0,$E1031))-SUM($G1031:AA1031))*(OFFSET('PTRM input'!$G$477,0,$E1031-1)/A20taxstdlife))))</f>
        <v>0</v>
      </c>
      <c r="AC1031" s="251">
        <f ca="1">IF(A20taxstdlife="n/a","n/a",IF(A20taxstdlife="",0,IF(AC$3&gt;(A20stdlife+$E1031),((INDEX('PTRM input'!$G$385:$P$434,A20offset,$E1031)-INDEX('PTRM input'!$G$277:$P$326,A20offset,$E1031))*OFFSET($F$7,0,$E1031))-SUM($G1031:AB1031),(((INDEX('PTRM input'!$G$385:$P$434,A20offset,$E1031)-INDEX('PTRM input'!$G$277:$P$326,A20offset,$E1031))*OFFSET($F$7,0,$E1031))-SUM($G1031:AB1031))*(OFFSET('PTRM input'!$G$477,0,$E1031-1)/A20taxstdlife))))</f>
        <v>0</v>
      </c>
      <c r="AD1031" s="251">
        <f ca="1">IF(A20taxstdlife="n/a","n/a",IF(A20taxstdlife="",0,IF(AD$3&gt;(A20stdlife+$E1031),((INDEX('PTRM input'!$G$385:$P$434,A20offset,$E1031)-INDEX('PTRM input'!$G$277:$P$326,A20offset,$E1031))*OFFSET($F$7,0,$E1031))-SUM($G1031:AC1031),(((INDEX('PTRM input'!$G$385:$P$434,A20offset,$E1031)-INDEX('PTRM input'!$G$277:$P$326,A20offset,$E1031))*OFFSET($F$7,0,$E1031))-SUM($G1031:AC1031))*(OFFSET('PTRM input'!$G$477,0,$E1031-1)/A20taxstdlife))))</f>
        <v>0</v>
      </c>
      <c r="AE1031" s="251">
        <f ca="1">IF(A20taxstdlife="n/a","n/a",IF(A20taxstdlife="",0,IF(AE$3&gt;(A20stdlife+$E1031),((INDEX('PTRM input'!$G$385:$P$434,A20offset,$E1031)-INDEX('PTRM input'!$G$277:$P$326,A20offset,$E1031))*OFFSET($F$7,0,$E1031))-SUM($G1031:AD1031),(((INDEX('PTRM input'!$G$385:$P$434,A20offset,$E1031)-INDEX('PTRM input'!$G$277:$P$326,A20offset,$E1031))*OFFSET($F$7,0,$E1031))-SUM($G1031:AD1031))*(OFFSET('PTRM input'!$G$477,0,$E1031-1)/A20taxstdlife))))</f>
        <v>0</v>
      </c>
      <c r="AF1031" s="251">
        <f ca="1">IF(A20taxstdlife="n/a","n/a",IF(A20taxstdlife="",0,IF(AF$3&gt;(A20stdlife+$E1031),((INDEX('PTRM input'!$G$385:$P$434,A20offset,$E1031)-INDEX('PTRM input'!$G$277:$P$326,A20offset,$E1031))*OFFSET($F$7,0,$E1031))-SUM($G1031:AE1031),(((INDEX('PTRM input'!$G$385:$P$434,A20offset,$E1031)-INDEX('PTRM input'!$G$277:$P$326,A20offset,$E1031))*OFFSET($F$7,0,$E1031))-SUM($G1031:AE1031))*(OFFSET('PTRM input'!$G$477,0,$E1031-1)/A20taxstdlife))))</f>
        <v>0</v>
      </c>
      <c r="AG1031" s="251">
        <f ca="1">IF(A20taxstdlife="n/a","n/a",IF(A20taxstdlife="",0,IF(AG$3&gt;(A20stdlife+$E1031),((INDEX('PTRM input'!$G$385:$P$434,A20offset,$E1031)-INDEX('PTRM input'!$G$277:$P$326,A20offset,$E1031))*OFFSET($F$7,0,$E1031))-SUM($G1031:AF1031),(((INDEX('PTRM input'!$G$385:$P$434,A20offset,$E1031)-INDEX('PTRM input'!$G$277:$P$326,A20offset,$E1031))*OFFSET($F$7,0,$E1031))-SUM($G1031:AF1031))*(OFFSET('PTRM input'!$G$477,0,$E1031-1)/A20taxstdlife))))</f>
        <v>0</v>
      </c>
      <c r="AH1031" s="251">
        <f ca="1">IF(A20taxstdlife="n/a","n/a",IF(A20taxstdlife="",0,IF(AH$3&gt;(A20stdlife+$E1031),((INDEX('PTRM input'!$G$385:$P$434,A20offset,$E1031)-INDEX('PTRM input'!$G$277:$P$326,A20offset,$E1031))*OFFSET($F$7,0,$E1031))-SUM($G1031:AG1031),(((INDEX('PTRM input'!$G$385:$P$434,A20offset,$E1031)-INDEX('PTRM input'!$G$277:$P$326,A20offset,$E1031))*OFFSET($F$7,0,$E1031))-SUM($G1031:AG1031))*(OFFSET('PTRM input'!$G$477,0,$E1031-1)/A20taxstdlife))))</f>
        <v>0</v>
      </c>
      <c r="AI1031" s="251">
        <f ca="1">IF(A20taxstdlife="n/a","n/a",IF(A20taxstdlife="",0,IF(AI$3&gt;(A20stdlife+$E1031),((INDEX('PTRM input'!$G$385:$P$434,A20offset,$E1031)-INDEX('PTRM input'!$G$277:$P$326,A20offset,$E1031))*OFFSET($F$7,0,$E1031))-SUM($G1031:AH1031),(((INDEX('PTRM input'!$G$385:$P$434,A20offset,$E1031)-INDEX('PTRM input'!$G$277:$P$326,A20offset,$E1031))*OFFSET($F$7,0,$E1031))-SUM($G1031:AH1031))*(OFFSET('PTRM input'!$G$477,0,$E1031-1)/A20taxstdlife))))</f>
        <v>0</v>
      </c>
      <c r="AJ1031" s="251">
        <f ca="1">IF(A20taxstdlife="n/a","n/a",IF(A20taxstdlife="",0,IF(AJ$3&gt;(A20stdlife+$E1031),((INDEX('PTRM input'!$G$385:$P$434,A20offset,$E1031)-INDEX('PTRM input'!$G$277:$P$326,A20offset,$E1031))*OFFSET($F$7,0,$E1031))-SUM($G1031:AI1031),(((INDEX('PTRM input'!$G$385:$P$434,A20offset,$E1031)-INDEX('PTRM input'!$G$277:$P$326,A20offset,$E1031))*OFFSET($F$7,0,$E1031))-SUM($G1031:AI1031))*(OFFSET('PTRM input'!$G$477,0,$E1031-1)/A20taxstdlife))))</f>
        <v>0</v>
      </c>
      <c r="AK1031" s="251">
        <f ca="1">IF(A20taxstdlife="n/a","n/a",IF(A20taxstdlife="",0,IF(AK$3&gt;(A20stdlife+$E1031),((INDEX('PTRM input'!$G$385:$P$434,A20offset,$E1031)-INDEX('PTRM input'!$G$277:$P$326,A20offset,$E1031))*OFFSET($F$7,0,$E1031))-SUM($G1031:AJ1031),(((INDEX('PTRM input'!$G$385:$P$434,A20offset,$E1031)-INDEX('PTRM input'!$G$277:$P$326,A20offset,$E1031))*OFFSET($F$7,0,$E1031))-SUM($G1031:AJ1031))*(OFFSET('PTRM input'!$G$477,0,$E1031-1)/A20taxstdlife))))</f>
        <v>0</v>
      </c>
      <c r="AL1031" s="251">
        <f ca="1">IF(A20taxstdlife="n/a","n/a",IF(A20taxstdlife="",0,IF(AL$3&gt;(A20stdlife+$E1031),((INDEX('PTRM input'!$G$385:$P$434,A20offset,$E1031)-INDEX('PTRM input'!$G$277:$P$326,A20offset,$E1031))*OFFSET($F$7,0,$E1031))-SUM($G1031:AK1031),(((INDEX('PTRM input'!$G$385:$P$434,A20offset,$E1031)-INDEX('PTRM input'!$G$277:$P$326,A20offset,$E1031))*OFFSET($F$7,0,$E1031))-SUM($G1031:AK1031))*(OFFSET('PTRM input'!$G$477,0,$E1031-1)/A20taxstdlife))))</f>
        <v>0</v>
      </c>
      <c r="AM1031" s="251">
        <f ca="1">IF(A20taxstdlife="n/a","n/a",IF(A20taxstdlife="",0,IF(AM$3&gt;(A20stdlife+$E1031),((INDEX('PTRM input'!$G$385:$P$434,A20offset,$E1031)-INDEX('PTRM input'!$G$277:$P$326,A20offset,$E1031))*OFFSET($F$7,0,$E1031))-SUM($G1031:AL1031),(((INDEX('PTRM input'!$G$385:$P$434,A20offset,$E1031)-INDEX('PTRM input'!$G$277:$P$326,A20offset,$E1031))*OFFSET($F$7,0,$E1031))-SUM($G1031:AL1031))*(OFFSET('PTRM input'!$G$477,0,$E1031-1)/A20taxstdlife))))</f>
        <v>0</v>
      </c>
      <c r="AN1031" s="251">
        <f ca="1">IF(A20taxstdlife="n/a","n/a",IF(A20taxstdlife="",0,IF(AN$3&gt;(A20stdlife+$E1031),((INDEX('PTRM input'!$G$385:$P$434,A20offset,$E1031)-INDEX('PTRM input'!$G$277:$P$326,A20offset,$E1031))*OFFSET($F$7,0,$E1031))-SUM($G1031:AM1031),(((INDEX('PTRM input'!$G$385:$P$434,A20offset,$E1031)-INDEX('PTRM input'!$G$277:$P$326,A20offset,$E1031))*OFFSET($F$7,0,$E1031))-SUM($G1031:AM1031))*(OFFSET('PTRM input'!$G$477,0,$E1031-1)/A20taxstdlife))))</f>
        <v>0</v>
      </c>
      <c r="AO1031" s="251">
        <f ca="1">IF(A20taxstdlife="n/a","n/a",IF(A20taxstdlife="",0,IF(AO$3&gt;(A20stdlife+$E1031),((INDEX('PTRM input'!$G$385:$P$434,A20offset,$E1031)-INDEX('PTRM input'!$G$277:$P$326,A20offset,$E1031))*OFFSET($F$7,0,$E1031))-SUM($G1031:AN1031),(((INDEX('PTRM input'!$G$385:$P$434,A20offset,$E1031)-INDEX('PTRM input'!$G$277:$P$326,A20offset,$E1031))*OFFSET($F$7,0,$E1031))-SUM($G1031:AN1031))*(OFFSET('PTRM input'!$G$477,0,$E1031-1)/A20taxstdlife))))</f>
        <v>0</v>
      </c>
      <c r="AP1031" s="251">
        <f ca="1">IF(A20taxstdlife="n/a","n/a",IF(A20taxstdlife="",0,IF(AP$3&gt;(A20stdlife+$E1031),((INDEX('PTRM input'!$G$385:$P$434,A20offset,$E1031)-INDEX('PTRM input'!$G$277:$P$326,A20offset,$E1031))*OFFSET($F$7,0,$E1031))-SUM($G1031:AO1031),(((INDEX('PTRM input'!$G$385:$P$434,A20offset,$E1031)-INDEX('PTRM input'!$G$277:$P$326,A20offset,$E1031))*OFFSET($F$7,0,$E1031))-SUM($G1031:AO1031))*(OFFSET('PTRM input'!$G$477,0,$E1031-1)/A20taxstdlife))))</f>
        <v>0</v>
      </c>
      <c r="AQ1031" s="251">
        <f ca="1">IF(A20taxstdlife="n/a","n/a",IF(A20taxstdlife="",0,IF(AQ$3&gt;(A20stdlife+$E1031),((INDEX('PTRM input'!$G$385:$P$434,A20offset,$E1031)-INDEX('PTRM input'!$G$277:$P$326,A20offset,$E1031))*OFFSET($F$7,0,$E1031))-SUM($G1031:AP1031),(((INDEX('PTRM input'!$G$385:$P$434,A20offset,$E1031)-INDEX('PTRM input'!$G$277:$P$326,A20offset,$E1031))*OFFSET($F$7,0,$E1031))-SUM($G1031:AP1031))*(OFFSET('PTRM input'!$G$477,0,$E1031-1)/A20taxstdlife))))</f>
        <v>0</v>
      </c>
      <c r="AR1031" s="251">
        <f ca="1">IF(A20taxstdlife="n/a","n/a",IF(A20taxstdlife="",0,IF(AR$3&gt;(A20stdlife+$E1031),((INDEX('PTRM input'!$G$385:$P$434,A20offset,$E1031)-INDEX('PTRM input'!$G$277:$P$326,A20offset,$E1031))*OFFSET($F$7,0,$E1031))-SUM($G1031:AQ1031),(((INDEX('PTRM input'!$G$385:$P$434,A20offset,$E1031)-INDEX('PTRM input'!$G$277:$P$326,A20offset,$E1031))*OFFSET($F$7,0,$E1031))-SUM($G1031:AQ1031))*(OFFSET('PTRM input'!$G$477,0,$E1031-1)/A20taxstdlife))))</f>
        <v>0</v>
      </c>
      <c r="AS1031" s="251">
        <f ca="1">IF(A20taxstdlife="n/a","n/a",IF(A20taxstdlife="",0,IF(AS$3&gt;(A20stdlife+$E1031),((INDEX('PTRM input'!$G$385:$P$434,A20offset,$E1031)-INDEX('PTRM input'!$G$277:$P$326,A20offset,$E1031))*OFFSET($F$7,0,$E1031))-SUM($G1031:AR1031),(((INDEX('PTRM input'!$G$385:$P$434,A20offset,$E1031)-INDEX('PTRM input'!$G$277:$P$326,A20offset,$E1031))*OFFSET($F$7,0,$E1031))-SUM($G1031:AR1031))*(OFFSET('PTRM input'!$G$477,0,$E1031-1)/A20taxstdlife))))</f>
        <v>0</v>
      </c>
      <c r="AT1031" s="251">
        <f ca="1">IF(A20taxstdlife="n/a","n/a",IF(A20taxstdlife="",0,IF(AT$3&gt;(A20stdlife+$E1031),((INDEX('PTRM input'!$G$385:$P$434,A20offset,$E1031)-INDEX('PTRM input'!$G$277:$P$326,A20offset,$E1031))*OFFSET($F$7,0,$E1031))-SUM($G1031:AS1031),(((INDEX('PTRM input'!$G$385:$P$434,A20offset,$E1031)-INDEX('PTRM input'!$G$277:$P$326,A20offset,$E1031))*OFFSET($F$7,0,$E1031))-SUM($G1031:AS1031))*(OFFSET('PTRM input'!$G$477,0,$E1031-1)/A20taxstdlife))))</f>
        <v>0</v>
      </c>
      <c r="AU1031" s="251">
        <f ca="1">IF(A20taxstdlife="n/a","n/a",IF(A20taxstdlife="",0,IF(AU$3&gt;(A20stdlife+$E1031),((INDEX('PTRM input'!$G$385:$P$434,A20offset,$E1031)-INDEX('PTRM input'!$G$277:$P$326,A20offset,$E1031))*OFFSET($F$7,0,$E1031))-SUM($G1031:AT1031),(((INDEX('PTRM input'!$G$385:$P$434,A20offset,$E1031)-INDEX('PTRM input'!$G$277:$P$326,A20offset,$E1031))*OFFSET($F$7,0,$E1031))-SUM($G1031:AT1031))*(OFFSET('PTRM input'!$G$477,0,$E1031-1)/A20taxstdlife))))</f>
        <v>0</v>
      </c>
      <c r="AV1031" s="251">
        <f ca="1">IF(A20taxstdlife="n/a","n/a",IF(A20taxstdlife="",0,IF(AV$3&gt;(A20stdlife+$E1031),((INDEX('PTRM input'!$G$385:$P$434,A20offset,$E1031)-INDEX('PTRM input'!$G$277:$P$326,A20offset,$E1031))*OFFSET($F$7,0,$E1031))-SUM($G1031:AU1031),(((INDEX('PTRM input'!$G$385:$P$434,A20offset,$E1031)-INDEX('PTRM input'!$G$277:$P$326,A20offset,$E1031))*OFFSET($F$7,0,$E1031))-SUM($G1031:AU1031))*(OFFSET('PTRM input'!$G$477,0,$E1031-1)/A20taxstdlife))))</f>
        <v>0</v>
      </c>
      <c r="AW1031" s="251">
        <f ca="1">IF(A20taxstdlife="n/a","n/a",IF(A20taxstdlife="",0,IF(AW$3&gt;(A20stdlife+$E1031),((INDEX('PTRM input'!$G$385:$P$434,A20offset,$E1031)-INDEX('PTRM input'!$G$277:$P$326,A20offset,$E1031))*OFFSET($F$7,0,$E1031))-SUM($G1031:AV1031),(((INDEX('PTRM input'!$G$385:$P$434,A20offset,$E1031)-INDEX('PTRM input'!$G$277:$P$326,A20offset,$E1031))*OFFSET($F$7,0,$E1031))-SUM($G1031:AV1031))*(OFFSET('PTRM input'!$G$477,0,$E1031-1)/A20taxstdlife))))</f>
        <v>0</v>
      </c>
      <c r="AX1031" s="251">
        <f ca="1">IF(A20taxstdlife="n/a","n/a",IF(A20taxstdlife="",0,IF(AX$3&gt;(A20stdlife+$E1031),((INDEX('PTRM input'!$G$385:$P$434,A20offset,$E1031)-INDEX('PTRM input'!$G$277:$P$326,A20offset,$E1031))*OFFSET($F$7,0,$E1031))-SUM($G1031:AW1031),(((INDEX('PTRM input'!$G$385:$P$434,A20offset,$E1031)-INDEX('PTRM input'!$G$277:$P$326,A20offset,$E1031))*OFFSET($F$7,0,$E1031))-SUM($G1031:AW1031))*(OFFSET('PTRM input'!$G$477,0,$E1031-1)/A20taxstdlife))))</f>
        <v>0</v>
      </c>
      <c r="AY1031" s="251">
        <f ca="1">IF(A20taxstdlife="n/a","n/a",IF(A20taxstdlife="",0,IF(AY$3&gt;(A20stdlife+$E1031),((INDEX('PTRM input'!$G$385:$P$434,A20offset,$E1031)-INDEX('PTRM input'!$G$277:$P$326,A20offset,$E1031))*OFFSET($F$7,0,$E1031))-SUM($G1031:AX1031),(((INDEX('PTRM input'!$G$385:$P$434,A20offset,$E1031)-INDEX('PTRM input'!$G$277:$P$326,A20offset,$E1031))*OFFSET($F$7,0,$E1031))-SUM($G1031:AX1031))*(OFFSET('PTRM input'!$G$477,0,$E1031-1)/A20taxstdlife))))</f>
        <v>0</v>
      </c>
      <c r="AZ1031" s="251">
        <f ca="1">IF(A20taxstdlife="n/a","n/a",IF(A20taxstdlife="",0,IF(AZ$3&gt;(A20stdlife+$E1031),((INDEX('PTRM input'!$G$385:$P$434,A20offset,$E1031)-INDEX('PTRM input'!$G$277:$P$326,A20offset,$E1031))*OFFSET($F$7,0,$E1031))-SUM($G1031:AY1031),(((INDEX('PTRM input'!$G$385:$P$434,A20offset,$E1031)-INDEX('PTRM input'!$G$277:$P$326,A20offset,$E1031))*OFFSET($F$7,0,$E1031))-SUM($G1031:AY1031))*(OFFSET('PTRM input'!$G$477,0,$E1031-1)/A20taxstdlife))))</f>
        <v>0</v>
      </c>
      <c r="BA1031" s="251">
        <f ca="1">IF(A20taxstdlife="n/a","n/a",IF(A20taxstdlife="",0,IF(BA$3&gt;(A20stdlife+$E1031),((INDEX('PTRM input'!$G$385:$P$434,A20offset,$E1031)-INDEX('PTRM input'!$G$277:$P$326,A20offset,$E1031))*OFFSET($F$7,0,$E1031))-SUM($G1031:AZ1031),(((INDEX('PTRM input'!$G$385:$P$434,A20offset,$E1031)-INDEX('PTRM input'!$G$277:$P$326,A20offset,$E1031))*OFFSET($F$7,0,$E1031))-SUM($G1031:AZ1031))*(OFFSET('PTRM input'!$G$477,0,$E1031-1)/A20taxstdlife))))</f>
        <v>0</v>
      </c>
      <c r="BB1031" s="251">
        <f ca="1">IF(A20taxstdlife="n/a","n/a",IF(A20taxstdlife="",0,IF(BB$3&gt;(A20stdlife+$E1031),((INDEX('PTRM input'!$G$385:$P$434,A20offset,$E1031)-INDEX('PTRM input'!$G$277:$P$326,A20offset,$E1031))*OFFSET($F$7,0,$E1031))-SUM($G1031:BA1031),(((INDEX('PTRM input'!$G$385:$P$434,A20offset,$E1031)-INDEX('PTRM input'!$G$277:$P$326,A20offset,$E1031))*OFFSET($F$7,0,$E1031))-SUM($G1031:BA1031))*(OFFSET('PTRM input'!$G$477,0,$E1031-1)/A20taxstdlife))))</f>
        <v>0</v>
      </c>
      <c r="BC1031" s="251">
        <f ca="1">IF(A20taxstdlife="n/a","n/a",IF(A20taxstdlife="",0,IF(BC$3&gt;(A20stdlife+$E1031),((INDEX('PTRM input'!$G$385:$P$434,A20offset,$E1031)-INDEX('PTRM input'!$G$277:$P$326,A20offset,$E1031))*OFFSET($F$7,0,$E1031))-SUM($G1031:BB1031),(((INDEX('PTRM input'!$G$385:$P$434,A20offset,$E1031)-INDEX('PTRM input'!$G$277:$P$326,A20offset,$E1031))*OFFSET($F$7,0,$E1031))-SUM($G1031:BB1031))*(OFFSET('PTRM input'!$G$477,0,$E1031-1)/A20taxstdlife))))</f>
        <v>0</v>
      </c>
      <c r="BD1031" s="251">
        <f ca="1">IF(A20taxstdlife="n/a","n/a",IF(A20taxstdlife="",0,IF(BD$3&gt;(A20stdlife+$E1031),((INDEX('PTRM input'!$G$385:$P$434,A20offset,$E1031)-INDEX('PTRM input'!$G$277:$P$326,A20offset,$E1031))*OFFSET($F$7,0,$E1031))-SUM($G1031:BC1031),(((INDEX('PTRM input'!$G$385:$P$434,A20offset,$E1031)-INDEX('PTRM input'!$G$277:$P$326,A20offset,$E1031))*OFFSET($F$7,0,$E1031))-SUM($G1031:BC1031))*(OFFSET('PTRM input'!$G$477,0,$E1031-1)/A20taxstdlife))))</f>
        <v>0</v>
      </c>
      <c r="BE1031" s="251">
        <f ca="1">IF(A20taxstdlife="n/a","n/a",IF(A20taxstdlife="",0,IF(BE$3&gt;(A20stdlife+$E1031),((INDEX('PTRM input'!$G$385:$P$434,A20offset,$E1031)-INDEX('PTRM input'!$G$277:$P$326,A20offset,$E1031))*OFFSET($F$7,0,$E1031))-SUM($G1031:BD1031),(((INDEX('PTRM input'!$G$385:$P$434,A20offset,$E1031)-INDEX('PTRM input'!$G$277:$P$326,A20offset,$E1031))*OFFSET($F$7,0,$E1031))-SUM($G1031:BD1031))*(OFFSET('PTRM input'!$G$477,0,$E1031-1)/A20taxstdlife))))</f>
        <v>0</v>
      </c>
      <c r="BF1031" s="251">
        <f ca="1">IF(A20taxstdlife="n/a","n/a",IF(A20taxstdlife="",0,IF(BF$3&gt;(A20stdlife+$E1031),((INDEX('PTRM input'!$G$385:$P$434,A20offset,$E1031)-INDEX('PTRM input'!$G$277:$P$326,A20offset,$E1031))*OFFSET($F$7,0,$E1031))-SUM($G1031:BE1031),(((INDEX('PTRM input'!$G$385:$P$434,A20offset,$E1031)-INDEX('PTRM input'!$G$277:$P$326,A20offset,$E1031))*OFFSET($F$7,0,$E1031))-SUM($G1031:BE1031))*(OFFSET('PTRM input'!$G$477,0,$E1031-1)/A20taxstdlife))))</f>
        <v>0</v>
      </c>
      <c r="BG1031" s="251">
        <f ca="1">IF(A20taxstdlife="n/a","n/a",IF(A20taxstdlife="",0,IF(BG$3&gt;(A20stdlife+$E1031),((INDEX('PTRM input'!$G$385:$P$434,A20offset,$E1031)-INDEX('PTRM input'!$G$277:$P$326,A20offset,$E1031))*OFFSET($F$7,0,$E1031))-SUM($G1031:BF1031),(((INDEX('PTRM input'!$G$385:$P$434,A20offset,$E1031)-INDEX('PTRM input'!$G$277:$P$326,A20offset,$E1031))*OFFSET($F$7,0,$E1031))-SUM($G1031:BF1031))*(OFFSET('PTRM input'!$G$477,0,$E1031-1)/A20taxstdlife))))</f>
        <v>0</v>
      </c>
      <c r="BH1031" s="251">
        <f ca="1">IF(A20taxstdlife="n/a","n/a",IF(A20taxstdlife="",0,IF(BH$3&gt;(A20stdlife+$E1031),((INDEX('PTRM input'!$G$385:$P$434,A20offset,$E1031)-INDEX('PTRM input'!$G$277:$P$326,A20offset,$E1031))*OFFSET($F$7,0,$E1031))-SUM($G1031:BG1031),(((INDEX('PTRM input'!$G$385:$P$434,A20offset,$E1031)-INDEX('PTRM input'!$G$277:$P$326,A20offset,$E1031))*OFFSET($F$7,0,$E1031))-SUM($G1031:BG1031))*(OFFSET('PTRM input'!$G$477,0,$E1031-1)/A20taxstdlife))))</f>
        <v>0</v>
      </c>
      <c r="BI1031" s="251">
        <f ca="1">IF(A20taxstdlife="n/a","n/a",IF(A20taxstdlife="",0,IF(BI$3&gt;(A20stdlife+$E1031),((INDEX('PTRM input'!$G$385:$P$434,A20offset,$E1031)-INDEX('PTRM input'!$G$277:$P$326,A20offset,$E1031))*OFFSET($F$7,0,$E1031))-SUM($G1031:BH1031),(((INDEX('PTRM input'!$G$385:$P$434,A20offset,$E1031)-INDEX('PTRM input'!$G$277:$P$326,A20offset,$E1031))*OFFSET($F$7,0,$E1031))-SUM($G1031:BH1031))*(OFFSET('PTRM input'!$G$477,0,$E1031-1)/A20taxstdlife))))</f>
        <v>0</v>
      </c>
      <c r="BJ1031" s="163"/>
      <c r="BK1031" s="116"/>
      <c r="BL1031" s="116"/>
      <c r="BM1031" s="116"/>
    </row>
    <row r="1032" spans="1:65" ht="12.75" hidden="1" customHeight="1" outlineLevel="2">
      <c r="A1032" s="366"/>
      <c r="B1032" s="19"/>
      <c r="C1032" s="18"/>
      <c r="D1032" s="760"/>
      <c r="E1032" s="86">
        <v>4</v>
      </c>
      <c r="F1032" s="356"/>
      <c r="G1032" s="434"/>
      <c r="H1032" s="435"/>
      <c r="I1032" s="435"/>
      <c r="J1032" s="619"/>
      <c r="K1032" s="251">
        <f ca="1">IF(A20taxstdlife="n/a","n/a",IF(A20taxstdlife="",0,IF(K$3&gt;(A20stdlife+$E1032),((INDEX('PTRM input'!$G$385:$P$434,A20offset,$E1032)-INDEX('PTRM input'!$G$277:$P$326,A20offset,$E1032))*OFFSET($F$7,0,$E1032))-SUM($G1032:J1032),(((INDEX('PTRM input'!$G$385:$P$434,A20offset,$E1032)-INDEX('PTRM input'!$G$277:$P$326,A20offset,$E1032))*OFFSET($F$7,0,$E1032))-SUM($G1032:J1032))*(OFFSET('PTRM input'!$G$477,0,$E1032-1)/A20taxstdlife))))</f>
        <v>0</v>
      </c>
      <c r="L1032" s="251">
        <f ca="1">IF(A20taxstdlife="n/a","n/a",IF(A20taxstdlife="",0,IF(L$3&gt;(A20stdlife+$E1032),((INDEX('PTRM input'!$G$385:$P$434,A20offset,$E1032)-INDEX('PTRM input'!$G$277:$P$326,A20offset,$E1032))*OFFSET($F$7,0,$E1032))-SUM($G1032:K1032),(((INDEX('PTRM input'!$G$385:$P$434,A20offset,$E1032)-INDEX('PTRM input'!$G$277:$P$326,A20offset,$E1032))*OFFSET($F$7,0,$E1032))-SUM($G1032:K1032))*(OFFSET('PTRM input'!$G$477,0,$E1032-1)/A20taxstdlife))))</f>
        <v>0</v>
      </c>
      <c r="M1032" s="251">
        <f ca="1">IF(A20taxstdlife="n/a","n/a",IF(A20taxstdlife="",0,IF(M$3&gt;(A20stdlife+$E1032),((INDEX('PTRM input'!$G$385:$P$434,A20offset,$E1032)-INDEX('PTRM input'!$G$277:$P$326,A20offset,$E1032))*OFFSET($F$7,0,$E1032))-SUM($G1032:L1032),(((INDEX('PTRM input'!$G$385:$P$434,A20offset,$E1032)-INDEX('PTRM input'!$G$277:$P$326,A20offset,$E1032))*OFFSET($F$7,0,$E1032))-SUM($G1032:L1032))*(OFFSET('PTRM input'!$G$477,0,$E1032-1)/A20taxstdlife))))</f>
        <v>0</v>
      </c>
      <c r="N1032" s="251">
        <f ca="1">IF(A20taxstdlife="n/a","n/a",IF(A20taxstdlife="",0,IF(N$3&gt;(A20stdlife+$E1032),((INDEX('PTRM input'!$G$385:$P$434,A20offset,$E1032)-INDEX('PTRM input'!$G$277:$P$326,A20offset,$E1032))*OFFSET($F$7,0,$E1032))-SUM($G1032:M1032),(((INDEX('PTRM input'!$G$385:$P$434,A20offset,$E1032)-INDEX('PTRM input'!$G$277:$P$326,A20offset,$E1032))*OFFSET($F$7,0,$E1032))-SUM($G1032:M1032))*(OFFSET('PTRM input'!$G$477,0,$E1032-1)/A20taxstdlife))))</f>
        <v>0</v>
      </c>
      <c r="O1032" s="251">
        <f ca="1">IF(A20taxstdlife="n/a","n/a",IF(A20taxstdlife="",0,IF(O$3&gt;(A20stdlife+$E1032),((INDEX('PTRM input'!$G$385:$P$434,A20offset,$E1032)-INDEX('PTRM input'!$G$277:$P$326,A20offset,$E1032))*OFFSET($F$7,0,$E1032))-SUM($G1032:N1032),(((INDEX('PTRM input'!$G$385:$P$434,A20offset,$E1032)-INDEX('PTRM input'!$G$277:$P$326,A20offset,$E1032))*OFFSET($F$7,0,$E1032))-SUM($G1032:N1032))*(OFFSET('PTRM input'!$G$477,0,$E1032-1)/A20taxstdlife))))</f>
        <v>0</v>
      </c>
      <c r="P1032" s="251">
        <f ca="1">IF(A20taxstdlife="n/a","n/a",IF(A20taxstdlife="",0,IF(P$3&gt;(A20stdlife+$E1032),((INDEX('PTRM input'!$G$385:$P$434,A20offset,$E1032)-INDEX('PTRM input'!$G$277:$P$326,A20offset,$E1032))*OFFSET($F$7,0,$E1032))-SUM($G1032:O1032),(((INDEX('PTRM input'!$G$385:$P$434,A20offset,$E1032)-INDEX('PTRM input'!$G$277:$P$326,A20offset,$E1032))*OFFSET($F$7,0,$E1032))-SUM($G1032:O1032))*(OFFSET('PTRM input'!$G$477,0,$E1032-1)/A20taxstdlife))))</f>
        <v>0</v>
      </c>
      <c r="Q1032" s="251">
        <f ca="1">IF(A20taxstdlife="n/a","n/a",IF(A20taxstdlife="",0,IF(Q$3&gt;(A20stdlife+$E1032),((INDEX('PTRM input'!$G$385:$P$434,A20offset,$E1032)-INDEX('PTRM input'!$G$277:$P$326,A20offset,$E1032))*OFFSET($F$7,0,$E1032))-SUM($G1032:P1032),(((INDEX('PTRM input'!$G$385:$P$434,A20offset,$E1032)-INDEX('PTRM input'!$G$277:$P$326,A20offset,$E1032))*OFFSET($F$7,0,$E1032))-SUM($G1032:P1032))*(OFFSET('PTRM input'!$G$477,0,$E1032-1)/A20taxstdlife))))</f>
        <v>0</v>
      </c>
      <c r="R1032" s="251">
        <f ca="1">IF(A20taxstdlife="n/a","n/a",IF(A20taxstdlife="",0,IF(R$3&gt;(A20stdlife+$E1032),((INDEX('PTRM input'!$G$385:$P$434,A20offset,$E1032)-INDEX('PTRM input'!$G$277:$P$326,A20offset,$E1032))*OFFSET($F$7,0,$E1032))-SUM($G1032:Q1032),(((INDEX('PTRM input'!$G$385:$P$434,A20offset,$E1032)-INDEX('PTRM input'!$G$277:$P$326,A20offset,$E1032))*OFFSET($F$7,0,$E1032))-SUM($G1032:Q1032))*(OFFSET('PTRM input'!$G$477,0,$E1032-1)/A20taxstdlife))))</f>
        <v>0</v>
      </c>
      <c r="S1032" s="251">
        <f ca="1">IF(A20taxstdlife="n/a","n/a",IF(A20taxstdlife="",0,IF(S$3&gt;(A20stdlife+$E1032),((INDEX('PTRM input'!$G$385:$P$434,A20offset,$E1032)-INDEX('PTRM input'!$G$277:$P$326,A20offset,$E1032))*OFFSET($F$7,0,$E1032))-SUM($G1032:R1032),(((INDEX('PTRM input'!$G$385:$P$434,A20offset,$E1032)-INDEX('PTRM input'!$G$277:$P$326,A20offset,$E1032))*OFFSET($F$7,0,$E1032))-SUM($G1032:R1032))*(OFFSET('PTRM input'!$G$477,0,$E1032-1)/A20taxstdlife))))</f>
        <v>0</v>
      </c>
      <c r="T1032" s="251">
        <f ca="1">IF(A20taxstdlife="n/a","n/a",IF(A20taxstdlife="",0,IF(T$3&gt;(A20stdlife+$E1032),((INDEX('PTRM input'!$G$385:$P$434,A20offset,$E1032)-INDEX('PTRM input'!$G$277:$P$326,A20offset,$E1032))*OFFSET($F$7,0,$E1032))-SUM($G1032:S1032),(((INDEX('PTRM input'!$G$385:$P$434,A20offset,$E1032)-INDEX('PTRM input'!$G$277:$P$326,A20offset,$E1032))*OFFSET($F$7,0,$E1032))-SUM($G1032:S1032))*(OFFSET('PTRM input'!$G$477,0,$E1032-1)/A20taxstdlife))))</f>
        <v>0</v>
      </c>
      <c r="U1032" s="251">
        <f ca="1">IF(A20taxstdlife="n/a","n/a",IF(A20taxstdlife="",0,IF(U$3&gt;(A20stdlife+$E1032),((INDEX('PTRM input'!$G$385:$P$434,A20offset,$E1032)-INDEX('PTRM input'!$G$277:$P$326,A20offset,$E1032))*OFFSET($F$7,0,$E1032))-SUM($G1032:T1032),(((INDEX('PTRM input'!$G$385:$P$434,A20offset,$E1032)-INDEX('PTRM input'!$G$277:$P$326,A20offset,$E1032))*OFFSET($F$7,0,$E1032))-SUM($G1032:T1032))*(OFFSET('PTRM input'!$G$477,0,$E1032-1)/A20taxstdlife))))</f>
        <v>0</v>
      </c>
      <c r="V1032" s="251">
        <f ca="1">IF(A20taxstdlife="n/a","n/a",IF(A20taxstdlife="",0,IF(V$3&gt;(A20stdlife+$E1032),((INDEX('PTRM input'!$G$385:$P$434,A20offset,$E1032)-INDEX('PTRM input'!$G$277:$P$326,A20offset,$E1032))*OFFSET($F$7,0,$E1032))-SUM($G1032:U1032),(((INDEX('PTRM input'!$G$385:$P$434,A20offset,$E1032)-INDEX('PTRM input'!$G$277:$P$326,A20offset,$E1032))*OFFSET($F$7,0,$E1032))-SUM($G1032:U1032))*(OFFSET('PTRM input'!$G$477,0,$E1032-1)/A20taxstdlife))))</f>
        <v>0</v>
      </c>
      <c r="W1032" s="251">
        <f ca="1">IF(A20taxstdlife="n/a","n/a",IF(A20taxstdlife="",0,IF(W$3&gt;(A20stdlife+$E1032),((INDEX('PTRM input'!$G$385:$P$434,A20offset,$E1032)-INDEX('PTRM input'!$G$277:$P$326,A20offset,$E1032))*OFFSET($F$7,0,$E1032))-SUM($G1032:V1032),(((INDEX('PTRM input'!$G$385:$P$434,A20offset,$E1032)-INDEX('PTRM input'!$G$277:$P$326,A20offset,$E1032))*OFFSET($F$7,0,$E1032))-SUM($G1032:V1032))*(OFFSET('PTRM input'!$G$477,0,$E1032-1)/A20taxstdlife))))</f>
        <v>0</v>
      </c>
      <c r="X1032" s="251">
        <f ca="1">IF(A20taxstdlife="n/a","n/a",IF(A20taxstdlife="",0,IF(X$3&gt;(A20stdlife+$E1032),((INDEX('PTRM input'!$G$385:$P$434,A20offset,$E1032)-INDEX('PTRM input'!$G$277:$P$326,A20offset,$E1032))*OFFSET($F$7,0,$E1032))-SUM($G1032:W1032),(((INDEX('PTRM input'!$G$385:$P$434,A20offset,$E1032)-INDEX('PTRM input'!$G$277:$P$326,A20offset,$E1032))*OFFSET($F$7,0,$E1032))-SUM($G1032:W1032))*(OFFSET('PTRM input'!$G$477,0,$E1032-1)/A20taxstdlife))))</f>
        <v>0</v>
      </c>
      <c r="Y1032" s="251">
        <f ca="1">IF(A20taxstdlife="n/a","n/a",IF(A20taxstdlife="",0,IF(Y$3&gt;(A20stdlife+$E1032),((INDEX('PTRM input'!$G$385:$P$434,A20offset,$E1032)-INDEX('PTRM input'!$G$277:$P$326,A20offset,$E1032))*OFFSET($F$7,0,$E1032))-SUM($G1032:X1032),(((INDEX('PTRM input'!$G$385:$P$434,A20offset,$E1032)-INDEX('PTRM input'!$G$277:$P$326,A20offset,$E1032))*OFFSET($F$7,0,$E1032))-SUM($G1032:X1032))*(OFFSET('PTRM input'!$G$477,0,$E1032-1)/A20taxstdlife))))</f>
        <v>0</v>
      </c>
      <c r="Z1032" s="251">
        <f ca="1">IF(A20taxstdlife="n/a","n/a",IF(A20taxstdlife="",0,IF(Z$3&gt;(A20stdlife+$E1032),((INDEX('PTRM input'!$G$385:$P$434,A20offset,$E1032)-INDEX('PTRM input'!$G$277:$P$326,A20offset,$E1032))*OFFSET($F$7,0,$E1032))-SUM($G1032:Y1032),(((INDEX('PTRM input'!$G$385:$P$434,A20offset,$E1032)-INDEX('PTRM input'!$G$277:$P$326,A20offset,$E1032))*OFFSET($F$7,0,$E1032))-SUM($G1032:Y1032))*(OFFSET('PTRM input'!$G$477,0,$E1032-1)/A20taxstdlife))))</f>
        <v>0</v>
      </c>
      <c r="AA1032" s="251">
        <f ca="1">IF(A20taxstdlife="n/a","n/a",IF(A20taxstdlife="",0,IF(AA$3&gt;(A20stdlife+$E1032),((INDEX('PTRM input'!$G$385:$P$434,A20offset,$E1032)-INDEX('PTRM input'!$G$277:$P$326,A20offset,$E1032))*OFFSET($F$7,0,$E1032))-SUM($G1032:Z1032),(((INDEX('PTRM input'!$G$385:$P$434,A20offset,$E1032)-INDEX('PTRM input'!$G$277:$P$326,A20offset,$E1032))*OFFSET($F$7,0,$E1032))-SUM($G1032:Z1032))*(OFFSET('PTRM input'!$G$477,0,$E1032-1)/A20taxstdlife))))</f>
        <v>0</v>
      </c>
      <c r="AB1032" s="251">
        <f ca="1">IF(A20taxstdlife="n/a","n/a",IF(A20taxstdlife="",0,IF(AB$3&gt;(A20stdlife+$E1032),((INDEX('PTRM input'!$G$385:$P$434,A20offset,$E1032)-INDEX('PTRM input'!$G$277:$P$326,A20offset,$E1032))*OFFSET($F$7,0,$E1032))-SUM($G1032:AA1032),(((INDEX('PTRM input'!$G$385:$P$434,A20offset,$E1032)-INDEX('PTRM input'!$G$277:$P$326,A20offset,$E1032))*OFFSET($F$7,0,$E1032))-SUM($G1032:AA1032))*(OFFSET('PTRM input'!$G$477,0,$E1032-1)/A20taxstdlife))))</f>
        <v>0</v>
      </c>
      <c r="AC1032" s="251">
        <f ca="1">IF(A20taxstdlife="n/a","n/a",IF(A20taxstdlife="",0,IF(AC$3&gt;(A20stdlife+$E1032),((INDEX('PTRM input'!$G$385:$P$434,A20offset,$E1032)-INDEX('PTRM input'!$G$277:$P$326,A20offset,$E1032))*OFFSET($F$7,0,$E1032))-SUM($G1032:AB1032),(((INDEX('PTRM input'!$G$385:$P$434,A20offset,$E1032)-INDEX('PTRM input'!$G$277:$P$326,A20offset,$E1032))*OFFSET($F$7,0,$E1032))-SUM($G1032:AB1032))*(OFFSET('PTRM input'!$G$477,0,$E1032-1)/A20taxstdlife))))</f>
        <v>0</v>
      </c>
      <c r="AD1032" s="251">
        <f ca="1">IF(A20taxstdlife="n/a","n/a",IF(A20taxstdlife="",0,IF(AD$3&gt;(A20stdlife+$E1032),((INDEX('PTRM input'!$G$385:$P$434,A20offset,$E1032)-INDEX('PTRM input'!$G$277:$P$326,A20offset,$E1032))*OFFSET($F$7,0,$E1032))-SUM($G1032:AC1032),(((INDEX('PTRM input'!$G$385:$P$434,A20offset,$E1032)-INDEX('PTRM input'!$G$277:$P$326,A20offset,$E1032))*OFFSET($F$7,0,$E1032))-SUM($G1032:AC1032))*(OFFSET('PTRM input'!$G$477,0,$E1032-1)/A20taxstdlife))))</f>
        <v>0</v>
      </c>
      <c r="AE1032" s="251">
        <f ca="1">IF(A20taxstdlife="n/a","n/a",IF(A20taxstdlife="",0,IF(AE$3&gt;(A20stdlife+$E1032),((INDEX('PTRM input'!$G$385:$P$434,A20offset,$E1032)-INDEX('PTRM input'!$G$277:$P$326,A20offset,$E1032))*OFFSET($F$7,0,$E1032))-SUM($G1032:AD1032),(((INDEX('PTRM input'!$G$385:$P$434,A20offset,$E1032)-INDEX('PTRM input'!$G$277:$P$326,A20offset,$E1032))*OFFSET($F$7,0,$E1032))-SUM($G1032:AD1032))*(OFFSET('PTRM input'!$G$477,0,$E1032-1)/A20taxstdlife))))</f>
        <v>0</v>
      </c>
      <c r="AF1032" s="251">
        <f ca="1">IF(A20taxstdlife="n/a","n/a",IF(A20taxstdlife="",0,IF(AF$3&gt;(A20stdlife+$E1032),((INDEX('PTRM input'!$G$385:$P$434,A20offset,$E1032)-INDEX('PTRM input'!$G$277:$P$326,A20offset,$E1032))*OFFSET($F$7,0,$E1032))-SUM($G1032:AE1032),(((INDEX('PTRM input'!$G$385:$P$434,A20offset,$E1032)-INDEX('PTRM input'!$G$277:$P$326,A20offset,$E1032))*OFFSET($F$7,0,$E1032))-SUM($G1032:AE1032))*(OFFSET('PTRM input'!$G$477,0,$E1032-1)/A20taxstdlife))))</f>
        <v>0</v>
      </c>
      <c r="AG1032" s="251">
        <f ca="1">IF(A20taxstdlife="n/a","n/a",IF(A20taxstdlife="",0,IF(AG$3&gt;(A20stdlife+$E1032),((INDEX('PTRM input'!$G$385:$P$434,A20offset,$E1032)-INDEX('PTRM input'!$G$277:$P$326,A20offset,$E1032))*OFFSET($F$7,0,$E1032))-SUM($G1032:AF1032),(((INDEX('PTRM input'!$G$385:$P$434,A20offset,$E1032)-INDEX('PTRM input'!$G$277:$P$326,A20offset,$E1032))*OFFSET($F$7,0,$E1032))-SUM($G1032:AF1032))*(OFFSET('PTRM input'!$G$477,0,$E1032-1)/A20taxstdlife))))</f>
        <v>0</v>
      </c>
      <c r="AH1032" s="251">
        <f ca="1">IF(A20taxstdlife="n/a","n/a",IF(A20taxstdlife="",0,IF(AH$3&gt;(A20stdlife+$E1032),((INDEX('PTRM input'!$G$385:$P$434,A20offset,$E1032)-INDEX('PTRM input'!$G$277:$P$326,A20offset,$E1032))*OFFSET($F$7,0,$E1032))-SUM($G1032:AG1032),(((INDEX('PTRM input'!$G$385:$P$434,A20offset,$E1032)-INDEX('PTRM input'!$G$277:$P$326,A20offset,$E1032))*OFFSET($F$7,0,$E1032))-SUM($G1032:AG1032))*(OFFSET('PTRM input'!$G$477,0,$E1032-1)/A20taxstdlife))))</f>
        <v>0</v>
      </c>
      <c r="AI1032" s="251">
        <f ca="1">IF(A20taxstdlife="n/a","n/a",IF(A20taxstdlife="",0,IF(AI$3&gt;(A20stdlife+$E1032),((INDEX('PTRM input'!$G$385:$P$434,A20offset,$E1032)-INDEX('PTRM input'!$G$277:$P$326,A20offset,$E1032))*OFFSET($F$7,0,$E1032))-SUM($G1032:AH1032),(((INDEX('PTRM input'!$G$385:$P$434,A20offset,$E1032)-INDEX('PTRM input'!$G$277:$P$326,A20offset,$E1032))*OFFSET($F$7,0,$E1032))-SUM($G1032:AH1032))*(OFFSET('PTRM input'!$G$477,0,$E1032-1)/A20taxstdlife))))</f>
        <v>0</v>
      </c>
      <c r="AJ1032" s="251">
        <f ca="1">IF(A20taxstdlife="n/a","n/a",IF(A20taxstdlife="",0,IF(AJ$3&gt;(A20stdlife+$E1032),((INDEX('PTRM input'!$G$385:$P$434,A20offset,$E1032)-INDEX('PTRM input'!$G$277:$P$326,A20offset,$E1032))*OFFSET($F$7,0,$E1032))-SUM($G1032:AI1032),(((INDEX('PTRM input'!$G$385:$P$434,A20offset,$E1032)-INDEX('PTRM input'!$G$277:$P$326,A20offset,$E1032))*OFFSET($F$7,0,$E1032))-SUM($G1032:AI1032))*(OFFSET('PTRM input'!$G$477,0,$E1032-1)/A20taxstdlife))))</f>
        <v>0</v>
      </c>
      <c r="AK1032" s="251">
        <f ca="1">IF(A20taxstdlife="n/a","n/a",IF(A20taxstdlife="",0,IF(AK$3&gt;(A20stdlife+$E1032),((INDEX('PTRM input'!$G$385:$P$434,A20offset,$E1032)-INDEX('PTRM input'!$G$277:$P$326,A20offset,$E1032))*OFFSET($F$7,0,$E1032))-SUM($G1032:AJ1032),(((INDEX('PTRM input'!$G$385:$P$434,A20offset,$E1032)-INDEX('PTRM input'!$G$277:$P$326,A20offset,$E1032))*OFFSET($F$7,0,$E1032))-SUM($G1032:AJ1032))*(OFFSET('PTRM input'!$G$477,0,$E1032-1)/A20taxstdlife))))</f>
        <v>0</v>
      </c>
      <c r="AL1032" s="251">
        <f ca="1">IF(A20taxstdlife="n/a","n/a",IF(A20taxstdlife="",0,IF(AL$3&gt;(A20stdlife+$E1032),((INDEX('PTRM input'!$G$385:$P$434,A20offset,$E1032)-INDEX('PTRM input'!$G$277:$P$326,A20offset,$E1032))*OFFSET($F$7,0,$E1032))-SUM($G1032:AK1032),(((INDEX('PTRM input'!$G$385:$P$434,A20offset,$E1032)-INDEX('PTRM input'!$G$277:$P$326,A20offset,$E1032))*OFFSET($F$7,0,$E1032))-SUM($G1032:AK1032))*(OFFSET('PTRM input'!$G$477,0,$E1032-1)/A20taxstdlife))))</f>
        <v>0</v>
      </c>
      <c r="AM1032" s="251">
        <f ca="1">IF(A20taxstdlife="n/a","n/a",IF(A20taxstdlife="",0,IF(AM$3&gt;(A20stdlife+$E1032),((INDEX('PTRM input'!$G$385:$P$434,A20offset,$E1032)-INDEX('PTRM input'!$G$277:$P$326,A20offset,$E1032))*OFFSET($F$7,0,$E1032))-SUM($G1032:AL1032),(((INDEX('PTRM input'!$G$385:$P$434,A20offset,$E1032)-INDEX('PTRM input'!$G$277:$P$326,A20offset,$E1032))*OFFSET($F$7,0,$E1032))-SUM($G1032:AL1032))*(OFFSET('PTRM input'!$G$477,0,$E1032-1)/A20taxstdlife))))</f>
        <v>0</v>
      </c>
      <c r="AN1032" s="251">
        <f ca="1">IF(A20taxstdlife="n/a","n/a",IF(A20taxstdlife="",0,IF(AN$3&gt;(A20stdlife+$E1032),((INDEX('PTRM input'!$G$385:$P$434,A20offset,$E1032)-INDEX('PTRM input'!$G$277:$P$326,A20offset,$E1032))*OFFSET($F$7,0,$E1032))-SUM($G1032:AM1032),(((INDEX('PTRM input'!$G$385:$P$434,A20offset,$E1032)-INDEX('PTRM input'!$G$277:$P$326,A20offset,$E1032))*OFFSET($F$7,0,$E1032))-SUM($G1032:AM1032))*(OFFSET('PTRM input'!$G$477,0,$E1032-1)/A20taxstdlife))))</f>
        <v>0</v>
      </c>
      <c r="AO1032" s="251">
        <f ca="1">IF(A20taxstdlife="n/a","n/a",IF(A20taxstdlife="",0,IF(AO$3&gt;(A20stdlife+$E1032),((INDEX('PTRM input'!$G$385:$P$434,A20offset,$E1032)-INDEX('PTRM input'!$G$277:$P$326,A20offset,$E1032))*OFFSET($F$7,0,$E1032))-SUM($G1032:AN1032),(((INDEX('PTRM input'!$G$385:$P$434,A20offset,$E1032)-INDEX('PTRM input'!$G$277:$P$326,A20offset,$E1032))*OFFSET($F$7,0,$E1032))-SUM($G1032:AN1032))*(OFFSET('PTRM input'!$G$477,0,$E1032-1)/A20taxstdlife))))</f>
        <v>0</v>
      </c>
      <c r="AP1032" s="251">
        <f ca="1">IF(A20taxstdlife="n/a","n/a",IF(A20taxstdlife="",0,IF(AP$3&gt;(A20stdlife+$E1032),((INDEX('PTRM input'!$G$385:$P$434,A20offset,$E1032)-INDEX('PTRM input'!$G$277:$P$326,A20offset,$E1032))*OFFSET($F$7,0,$E1032))-SUM($G1032:AO1032),(((INDEX('PTRM input'!$G$385:$P$434,A20offset,$E1032)-INDEX('PTRM input'!$G$277:$P$326,A20offset,$E1032))*OFFSET($F$7,0,$E1032))-SUM($G1032:AO1032))*(OFFSET('PTRM input'!$G$477,0,$E1032-1)/A20taxstdlife))))</f>
        <v>0</v>
      </c>
      <c r="AQ1032" s="251">
        <f ca="1">IF(A20taxstdlife="n/a","n/a",IF(A20taxstdlife="",0,IF(AQ$3&gt;(A20stdlife+$E1032),((INDEX('PTRM input'!$G$385:$P$434,A20offset,$E1032)-INDEX('PTRM input'!$G$277:$P$326,A20offset,$E1032))*OFFSET($F$7,0,$E1032))-SUM($G1032:AP1032),(((INDEX('PTRM input'!$G$385:$P$434,A20offset,$E1032)-INDEX('PTRM input'!$G$277:$P$326,A20offset,$E1032))*OFFSET($F$7,0,$E1032))-SUM($G1032:AP1032))*(OFFSET('PTRM input'!$G$477,0,$E1032-1)/A20taxstdlife))))</f>
        <v>0</v>
      </c>
      <c r="AR1032" s="251">
        <f ca="1">IF(A20taxstdlife="n/a","n/a",IF(A20taxstdlife="",0,IF(AR$3&gt;(A20stdlife+$E1032),((INDEX('PTRM input'!$G$385:$P$434,A20offset,$E1032)-INDEX('PTRM input'!$G$277:$P$326,A20offset,$E1032))*OFFSET($F$7,0,$E1032))-SUM($G1032:AQ1032),(((INDEX('PTRM input'!$G$385:$P$434,A20offset,$E1032)-INDEX('PTRM input'!$G$277:$P$326,A20offset,$E1032))*OFFSET($F$7,0,$E1032))-SUM($G1032:AQ1032))*(OFFSET('PTRM input'!$G$477,0,$E1032-1)/A20taxstdlife))))</f>
        <v>0</v>
      </c>
      <c r="AS1032" s="251">
        <f ca="1">IF(A20taxstdlife="n/a","n/a",IF(A20taxstdlife="",0,IF(AS$3&gt;(A20stdlife+$E1032),((INDEX('PTRM input'!$G$385:$P$434,A20offset,$E1032)-INDEX('PTRM input'!$G$277:$P$326,A20offset,$E1032))*OFFSET($F$7,0,$E1032))-SUM($G1032:AR1032),(((INDEX('PTRM input'!$G$385:$P$434,A20offset,$E1032)-INDEX('PTRM input'!$G$277:$P$326,A20offset,$E1032))*OFFSET($F$7,0,$E1032))-SUM($G1032:AR1032))*(OFFSET('PTRM input'!$G$477,0,$E1032-1)/A20taxstdlife))))</f>
        <v>0</v>
      </c>
      <c r="AT1032" s="251">
        <f ca="1">IF(A20taxstdlife="n/a","n/a",IF(A20taxstdlife="",0,IF(AT$3&gt;(A20stdlife+$E1032),((INDEX('PTRM input'!$G$385:$P$434,A20offset,$E1032)-INDEX('PTRM input'!$G$277:$P$326,A20offset,$E1032))*OFFSET($F$7,0,$E1032))-SUM($G1032:AS1032),(((INDEX('PTRM input'!$G$385:$P$434,A20offset,$E1032)-INDEX('PTRM input'!$G$277:$P$326,A20offset,$E1032))*OFFSET($F$7,0,$E1032))-SUM($G1032:AS1032))*(OFFSET('PTRM input'!$G$477,0,$E1032-1)/A20taxstdlife))))</f>
        <v>0</v>
      </c>
      <c r="AU1032" s="251">
        <f ca="1">IF(A20taxstdlife="n/a","n/a",IF(A20taxstdlife="",0,IF(AU$3&gt;(A20stdlife+$E1032),((INDEX('PTRM input'!$G$385:$P$434,A20offset,$E1032)-INDEX('PTRM input'!$G$277:$P$326,A20offset,$E1032))*OFFSET($F$7,0,$E1032))-SUM($G1032:AT1032),(((INDEX('PTRM input'!$G$385:$P$434,A20offset,$E1032)-INDEX('PTRM input'!$G$277:$P$326,A20offset,$E1032))*OFFSET($F$7,0,$E1032))-SUM($G1032:AT1032))*(OFFSET('PTRM input'!$G$477,0,$E1032-1)/A20taxstdlife))))</f>
        <v>0</v>
      </c>
      <c r="AV1032" s="251">
        <f ca="1">IF(A20taxstdlife="n/a","n/a",IF(A20taxstdlife="",0,IF(AV$3&gt;(A20stdlife+$E1032),((INDEX('PTRM input'!$G$385:$P$434,A20offset,$E1032)-INDEX('PTRM input'!$G$277:$P$326,A20offset,$E1032))*OFFSET($F$7,0,$E1032))-SUM($G1032:AU1032),(((INDEX('PTRM input'!$G$385:$P$434,A20offset,$E1032)-INDEX('PTRM input'!$G$277:$P$326,A20offset,$E1032))*OFFSET($F$7,0,$E1032))-SUM($G1032:AU1032))*(OFFSET('PTRM input'!$G$477,0,$E1032-1)/A20taxstdlife))))</f>
        <v>0</v>
      </c>
      <c r="AW1032" s="251">
        <f ca="1">IF(A20taxstdlife="n/a","n/a",IF(A20taxstdlife="",0,IF(AW$3&gt;(A20stdlife+$E1032),((INDEX('PTRM input'!$G$385:$P$434,A20offset,$E1032)-INDEX('PTRM input'!$G$277:$P$326,A20offset,$E1032))*OFFSET($F$7,0,$E1032))-SUM($G1032:AV1032),(((INDEX('PTRM input'!$G$385:$P$434,A20offset,$E1032)-INDEX('PTRM input'!$G$277:$P$326,A20offset,$E1032))*OFFSET($F$7,0,$E1032))-SUM($G1032:AV1032))*(OFFSET('PTRM input'!$G$477,0,$E1032-1)/A20taxstdlife))))</f>
        <v>0</v>
      </c>
      <c r="AX1032" s="251">
        <f ca="1">IF(A20taxstdlife="n/a","n/a",IF(A20taxstdlife="",0,IF(AX$3&gt;(A20stdlife+$E1032),((INDEX('PTRM input'!$G$385:$P$434,A20offset,$E1032)-INDEX('PTRM input'!$G$277:$P$326,A20offset,$E1032))*OFFSET($F$7,0,$E1032))-SUM($G1032:AW1032),(((INDEX('PTRM input'!$G$385:$P$434,A20offset,$E1032)-INDEX('PTRM input'!$G$277:$P$326,A20offset,$E1032))*OFFSET($F$7,0,$E1032))-SUM($G1032:AW1032))*(OFFSET('PTRM input'!$G$477,0,$E1032-1)/A20taxstdlife))))</f>
        <v>0</v>
      </c>
      <c r="AY1032" s="251">
        <f ca="1">IF(A20taxstdlife="n/a","n/a",IF(A20taxstdlife="",0,IF(AY$3&gt;(A20stdlife+$E1032),((INDEX('PTRM input'!$G$385:$P$434,A20offset,$E1032)-INDEX('PTRM input'!$G$277:$P$326,A20offset,$E1032))*OFFSET($F$7,0,$E1032))-SUM($G1032:AX1032),(((INDEX('PTRM input'!$G$385:$P$434,A20offset,$E1032)-INDEX('PTRM input'!$G$277:$P$326,A20offset,$E1032))*OFFSET($F$7,0,$E1032))-SUM($G1032:AX1032))*(OFFSET('PTRM input'!$G$477,0,$E1032-1)/A20taxstdlife))))</f>
        <v>0</v>
      </c>
      <c r="AZ1032" s="251">
        <f ca="1">IF(A20taxstdlife="n/a","n/a",IF(A20taxstdlife="",0,IF(AZ$3&gt;(A20stdlife+$E1032),((INDEX('PTRM input'!$G$385:$P$434,A20offset,$E1032)-INDEX('PTRM input'!$G$277:$P$326,A20offset,$E1032))*OFFSET($F$7,0,$E1032))-SUM($G1032:AY1032),(((INDEX('PTRM input'!$G$385:$P$434,A20offset,$E1032)-INDEX('PTRM input'!$G$277:$P$326,A20offset,$E1032))*OFFSET($F$7,0,$E1032))-SUM($G1032:AY1032))*(OFFSET('PTRM input'!$G$477,0,$E1032-1)/A20taxstdlife))))</f>
        <v>0</v>
      </c>
      <c r="BA1032" s="251">
        <f ca="1">IF(A20taxstdlife="n/a","n/a",IF(A20taxstdlife="",0,IF(BA$3&gt;(A20stdlife+$E1032),((INDEX('PTRM input'!$G$385:$P$434,A20offset,$E1032)-INDEX('PTRM input'!$G$277:$P$326,A20offset,$E1032))*OFFSET($F$7,0,$E1032))-SUM($G1032:AZ1032),(((INDEX('PTRM input'!$G$385:$P$434,A20offset,$E1032)-INDEX('PTRM input'!$G$277:$P$326,A20offset,$E1032))*OFFSET($F$7,0,$E1032))-SUM($G1032:AZ1032))*(OFFSET('PTRM input'!$G$477,0,$E1032-1)/A20taxstdlife))))</f>
        <v>0</v>
      </c>
      <c r="BB1032" s="251">
        <f ca="1">IF(A20taxstdlife="n/a","n/a",IF(A20taxstdlife="",0,IF(BB$3&gt;(A20stdlife+$E1032),((INDEX('PTRM input'!$G$385:$P$434,A20offset,$E1032)-INDEX('PTRM input'!$G$277:$P$326,A20offset,$E1032))*OFFSET($F$7,0,$E1032))-SUM($G1032:BA1032),(((INDEX('PTRM input'!$G$385:$P$434,A20offset,$E1032)-INDEX('PTRM input'!$G$277:$P$326,A20offset,$E1032))*OFFSET($F$7,0,$E1032))-SUM($G1032:BA1032))*(OFFSET('PTRM input'!$G$477,0,$E1032-1)/A20taxstdlife))))</f>
        <v>0</v>
      </c>
      <c r="BC1032" s="251">
        <f ca="1">IF(A20taxstdlife="n/a","n/a",IF(A20taxstdlife="",0,IF(BC$3&gt;(A20stdlife+$E1032),((INDEX('PTRM input'!$G$385:$P$434,A20offset,$E1032)-INDEX('PTRM input'!$G$277:$P$326,A20offset,$E1032))*OFFSET($F$7,0,$E1032))-SUM($G1032:BB1032),(((INDEX('PTRM input'!$G$385:$P$434,A20offset,$E1032)-INDEX('PTRM input'!$G$277:$P$326,A20offset,$E1032))*OFFSET($F$7,0,$E1032))-SUM($G1032:BB1032))*(OFFSET('PTRM input'!$G$477,0,$E1032-1)/A20taxstdlife))))</f>
        <v>0</v>
      </c>
      <c r="BD1032" s="251">
        <f ca="1">IF(A20taxstdlife="n/a","n/a",IF(A20taxstdlife="",0,IF(BD$3&gt;(A20stdlife+$E1032),((INDEX('PTRM input'!$G$385:$P$434,A20offset,$E1032)-INDEX('PTRM input'!$G$277:$P$326,A20offset,$E1032))*OFFSET($F$7,0,$E1032))-SUM($G1032:BC1032),(((INDEX('PTRM input'!$G$385:$P$434,A20offset,$E1032)-INDEX('PTRM input'!$G$277:$P$326,A20offset,$E1032))*OFFSET($F$7,0,$E1032))-SUM($G1032:BC1032))*(OFFSET('PTRM input'!$G$477,0,$E1032-1)/A20taxstdlife))))</f>
        <v>0</v>
      </c>
      <c r="BE1032" s="251">
        <f ca="1">IF(A20taxstdlife="n/a","n/a",IF(A20taxstdlife="",0,IF(BE$3&gt;(A20stdlife+$E1032),((INDEX('PTRM input'!$G$385:$P$434,A20offset,$E1032)-INDEX('PTRM input'!$G$277:$P$326,A20offset,$E1032))*OFFSET($F$7,0,$E1032))-SUM($G1032:BD1032),(((INDEX('PTRM input'!$G$385:$P$434,A20offset,$E1032)-INDEX('PTRM input'!$G$277:$P$326,A20offset,$E1032))*OFFSET($F$7,0,$E1032))-SUM($G1032:BD1032))*(OFFSET('PTRM input'!$G$477,0,$E1032-1)/A20taxstdlife))))</f>
        <v>0</v>
      </c>
      <c r="BF1032" s="251">
        <f ca="1">IF(A20taxstdlife="n/a","n/a",IF(A20taxstdlife="",0,IF(BF$3&gt;(A20stdlife+$E1032),((INDEX('PTRM input'!$G$385:$P$434,A20offset,$E1032)-INDEX('PTRM input'!$G$277:$P$326,A20offset,$E1032))*OFFSET($F$7,0,$E1032))-SUM($G1032:BE1032),(((INDEX('PTRM input'!$G$385:$P$434,A20offset,$E1032)-INDEX('PTRM input'!$G$277:$P$326,A20offset,$E1032))*OFFSET($F$7,0,$E1032))-SUM($G1032:BE1032))*(OFFSET('PTRM input'!$G$477,0,$E1032-1)/A20taxstdlife))))</f>
        <v>0</v>
      </c>
      <c r="BG1032" s="251">
        <f ca="1">IF(A20taxstdlife="n/a","n/a",IF(A20taxstdlife="",0,IF(BG$3&gt;(A20stdlife+$E1032),((INDEX('PTRM input'!$G$385:$P$434,A20offset,$E1032)-INDEX('PTRM input'!$G$277:$P$326,A20offset,$E1032))*OFFSET($F$7,0,$E1032))-SUM($G1032:BF1032),(((INDEX('PTRM input'!$G$385:$P$434,A20offset,$E1032)-INDEX('PTRM input'!$G$277:$P$326,A20offset,$E1032))*OFFSET($F$7,0,$E1032))-SUM($G1032:BF1032))*(OFFSET('PTRM input'!$G$477,0,$E1032-1)/A20taxstdlife))))</f>
        <v>0</v>
      </c>
      <c r="BH1032" s="251">
        <f ca="1">IF(A20taxstdlife="n/a","n/a",IF(A20taxstdlife="",0,IF(BH$3&gt;(A20stdlife+$E1032),((INDEX('PTRM input'!$G$385:$P$434,A20offset,$E1032)-INDEX('PTRM input'!$G$277:$P$326,A20offset,$E1032))*OFFSET($F$7,0,$E1032))-SUM($G1032:BG1032),(((INDEX('PTRM input'!$G$385:$P$434,A20offset,$E1032)-INDEX('PTRM input'!$G$277:$P$326,A20offset,$E1032))*OFFSET($F$7,0,$E1032))-SUM($G1032:BG1032))*(OFFSET('PTRM input'!$G$477,0,$E1032-1)/A20taxstdlife))))</f>
        <v>0</v>
      </c>
      <c r="BI1032" s="251">
        <f ca="1">IF(A20taxstdlife="n/a","n/a",IF(A20taxstdlife="",0,IF(BI$3&gt;(A20stdlife+$E1032),((INDEX('PTRM input'!$G$385:$P$434,A20offset,$E1032)-INDEX('PTRM input'!$G$277:$P$326,A20offset,$E1032))*OFFSET($F$7,0,$E1032))-SUM($G1032:BH1032),(((INDEX('PTRM input'!$G$385:$P$434,A20offset,$E1032)-INDEX('PTRM input'!$G$277:$P$326,A20offset,$E1032))*OFFSET($F$7,0,$E1032))-SUM($G1032:BH1032))*(OFFSET('PTRM input'!$G$477,0,$E1032-1)/A20taxstdlife))))</f>
        <v>0</v>
      </c>
      <c r="BJ1032" s="116"/>
      <c r="BK1032" s="116"/>
      <c r="BL1032" s="116"/>
      <c r="BM1032" s="116"/>
    </row>
    <row r="1033" spans="1:65" ht="12.75" hidden="1" customHeight="1" outlineLevel="2">
      <c r="A1033" s="366"/>
      <c r="B1033" s="19"/>
      <c r="C1033" s="18"/>
      <c r="D1033" s="760"/>
      <c r="E1033" s="86">
        <v>5</v>
      </c>
      <c r="F1033" s="356"/>
      <c r="G1033" s="434"/>
      <c r="H1033" s="435"/>
      <c r="I1033" s="435"/>
      <c r="J1033" s="435"/>
      <c r="K1033" s="619"/>
      <c r="L1033" s="251">
        <f ca="1">IF(A20taxstdlife="n/a","n/a",IF(A20taxstdlife="",0,IF(L$3&gt;(A20stdlife+$E1033),((INDEX('PTRM input'!$G$385:$P$434,A20offset,$E1033)-INDEX('PTRM input'!$G$277:$P$326,A20offset,$E1033))*OFFSET($F$7,0,$E1033))-SUM($G1033:K1033),(((INDEX('PTRM input'!$G$385:$P$434,A20offset,$E1033)-INDEX('PTRM input'!$G$277:$P$326,A20offset,$E1033))*OFFSET($F$7,0,$E1033))-SUM($G1033:K1033))*(OFFSET('PTRM input'!$G$477,0,$E1033-1)/A20taxstdlife))))</f>
        <v>0</v>
      </c>
      <c r="M1033" s="251">
        <f ca="1">IF(A20taxstdlife="n/a","n/a",IF(A20taxstdlife="",0,IF(M$3&gt;(A20stdlife+$E1033),((INDEX('PTRM input'!$G$385:$P$434,A20offset,$E1033)-INDEX('PTRM input'!$G$277:$P$326,A20offset,$E1033))*OFFSET($F$7,0,$E1033))-SUM($G1033:L1033),(((INDEX('PTRM input'!$G$385:$P$434,A20offset,$E1033)-INDEX('PTRM input'!$G$277:$P$326,A20offset,$E1033))*OFFSET($F$7,0,$E1033))-SUM($G1033:L1033))*(OFFSET('PTRM input'!$G$477,0,$E1033-1)/A20taxstdlife))))</f>
        <v>0</v>
      </c>
      <c r="N1033" s="251">
        <f ca="1">IF(A20taxstdlife="n/a","n/a",IF(A20taxstdlife="",0,IF(N$3&gt;(A20stdlife+$E1033),((INDEX('PTRM input'!$G$385:$P$434,A20offset,$E1033)-INDEX('PTRM input'!$G$277:$P$326,A20offset,$E1033))*OFFSET($F$7,0,$E1033))-SUM($G1033:M1033),(((INDEX('PTRM input'!$G$385:$P$434,A20offset,$E1033)-INDEX('PTRM input'!$G$277:$P$326,A20offset,$E1033))*OFFSET($F$7,0,$E1033))-SUM($G1033:M1033))*(OFFSET('PTRM input'!$G$477,0,$E1033-1)/A20taxstdlife))))</f>
        <v>0</v>
      </c>
      <c r="O1033" s="251">
        <f ca="1">IF(A20taxstdlife="n/a","n/a",IF(A20taxstdlife="",0,IF(O$3&gt;(A20stdlife+$E1033),((INDEX('PTRM input'!$G$385:$P$434,A20offset,$E1033)-INDEX('PTRM input'!$G$277:$P$326,A20offset,$E1033))*OFFSET($F$7,0,$E1033))-SUM($G1033:N1033),(((INDEX('PTRM input'!$G$385:$P$434,A20offset,$E1033)-INDEX('PTRM input'!$G$277:$P$326,A20offset,$E1033))*OFFSET($F$7,0,$E1033))-SUM($G1033:N1033))*(OFFSET('PTRM input'!$G$477,0,$E1033-1)/A20taxstdlife))))</f>
        <v>0</v>
      </c>
      <c r="P1033" s="251">
        <f ca="1">IF(A20taxstdlife="n/a","n/a",IF(A20taxstdlife="",0,IF(P$3&gt;(A20stdlife+$E1033),((INDEX('PTRM input'!$G$385:$P$434,A20offset,$E1033)-INDEX('PTRM input'!$G$277:$P$326,A20offset,$E1033))*OFFSET($F$7,0,$E1033))-SUM($G1033:O1033),(((INDEX('PTRM input'!$G$385:$P$434,A20offset,$E1033)-INDEX('PTRM input'!$G$277:$P$326,A20offset,$E1033))*OFFSET($F$7,0,$E1033))-SUM($G1033:O1033))*(OFFSET('PTRM input'!$G$477,0,$E1033-1)/A20taxstdlife))))</f>
        <v>0</v>
      </c>
      <c r="Q1033" s="251">
        <f ca="1">IF(A20taxstdlife="n/a","n/a",IF(A20taxstdlife="",0,IF(Q$3&gt;(A20stdlife+$E1033),((INDEX('PTRM input'!$G$385:$P$434,A20offset,$E1033)-INDEX('PTRM input'!$G$277:$P$326,A20offset,$E1033))*OFFSET($F$7,0,$E1033))-SUM($G1033:P1033),(((INDEX('PTRM input'!$G$385:$P$434,A20offset,$E1033)-INDEX('PTRM input'!$G$277:$P$326,A20offset,$E1033))*OFFSET($F$7,0,$E1033))-SUM($G1033:P1033))*(OFFSET('PTRM input'!$G$477,0,$E1033-1)/A20taxstdlife))))</f>
        <v>0</v>
      </c>
      <c r="R1033" s="251">
        <f ca="1">IF(A20taxstdlife="n/a","n/a",IF(A20taxstdlife="",0,IF(R$3&gt;(A20stdlife+$E1033),((INDEX('PTRM input'!$G$385:$P$434,A20offset,$E1033)-INDEX('PTRM input'!$G$277:$P$326,A20offset,$E1033))*OFFSET($F$7,0,$E1033))-SUM($G1033:Q1033),(((INDEX('PTRM input'!$G$385:$P$434,A20offset,$E1033)-INDEX('PTRM input'!$G$277:$P$326,A20offset,$E1033))*OFFSET($F$7,0,$E1033))-SUM($G1033:Q1033))*(OFFSET('PTRM input'!$G$477,0,$E1033-1)/A20taxstdlife))))</f>
        <v>0</v>
      </c>
      <c r="S1033" s="251">
        <f ca="1">IF(A20taxstdlife="n/a","n/a",IF(A20taxstdlife="",0,IF(S$3&gt;(A20stdlife+$E1033),((INDEX('PTRM input'!$G$385:$P$434,A20offset,$E1033)-INDEX('PTRM input'!$G$277:$P$326,A20offset,$E1033))*OFFSET($F$7,0,$E1033))-SUM($G1033:R1033),(((INDEX('PTRM input'!$G$385:$P$434,A20offset,$E1033)-INDEX('PTRM input'!$G$277:$P$326,A20offset,$E1033))*OFFSET($F$7,0,$E1033))-SUM($G1033:R1033))*(OFFSET('PTRM input'!$G$477,0,$E1033-1)/A20taxstdlife))))</f>
        <v>0</v>
      </c>
      <c r="T1033" s="251">
        <f ca="1">IF(A20taxstdlife="n/a","n/a",IF(A20taxstdlife="",0,IF(T$3&gt;(A20stdlife+$E1033),((INDEX('PTRM input'!$G$385:$P$434,A20offset,$E1033)-INDEX('PTRM input'!$G$277:$P$326,A20offset,$E1033))*OFFSET($F$7,0,$E1033))-SUM($G1033:S1033),(((INDEX('PTRM input'!$G$385:$P$434,A20offset,$E1033)-INDEX('PTRM input'!$G$277:$P$326,A20offset,$E1033))*OFFSET($F$7,0,$E1033))-SUM($G1033:S1033))*(OFFSET('PTRM input'!$G$477,0,$E1033-1)/A20taxstdlife))))</f>
        <v>0</v>
      </c>
      <c r="U1033" s="251">
        <f ca="1">IF(A20taxstdlife="n/a","n/a",IF(A20taxstdlife="",0,IF(U$3&gt;(A20stdlife+$E1033),((INDEX('PTRM input'!$G$385:$P$434,A20offset,$E1033)-INDEX('PTRM input'!$G$277:$P$326,A20offset,$E1033))*OFFSET($F$7,0,$E1033))-SUM($G1033:T1033),(((INDEX('PTRM input'!$G$385:$P$434,A20offset,$E1033)-INDEX('PTRM input'!$G$277:$P$326,A20offset,$E1033))*OFFSET($F$7,0,$E1033))-SUM($G1033:T1033))*(OFFSET('PTRM input'!$G$477,0,$E1033-1)/A20taxstdlife))))</f>
        <v>0</v>
      </c>
      <c r="V1033" s="251">
        <f ca="1">IF(A20taxstdlife="n/a","n/a",IF(A20taxstdlife="",0,IF(V$3&gt;(A20stdlife+$E1033),((INDEX('PTRM input'!$G$385:$P$434,A20offset,$E1033)-INDEX('PTRM input'!$G$277:$P$326,A20offset,$E1033))*OFFSET($F$7,0,$E1033))-SUM($G1033:U1033),(((INDEX('PTRM input'!$G$385:$P$434,A20offset,$E1033)-INDEX('PTRM input'!$G$277:$P$326,A20offset,$E1033))*OFFSET($F$7,0,$E1033))-SUM($G1033:U1033))*(OFFSET('PTRM input'!$G$477,0,$E1033-1)/A20taxstdlife))))</f>
        <v>0</v>
      </c>
      <c r="W1033" s="251">
        <f ca="1">IF(A20taxstdlife="n/a","n/a",IF(A20taxstdlife="",0,IF(W$3&gt;(A20stdlife+$E1033),((INDEX('PTRM input'!$G$385:$P$434,A20offset,$E1033)-INDEX('PTRM input'!$G$277:$P$326,A20offset,$E1033))*OFFSET($F$7,0,$E1033))-SUM($G1033:V1033),(((INDEX('PTRM input'!$G$385:$P$434,A20offset,$E1033)-INDEX('PTRM input'!$G$277:$P$326,A20offset,$E1033))*OFFSET($F$7,0,$E1033))-SUM($G1033:V1033))*(OFFSET('PTRM input'!$G$477,0,$E1033-1)/A20taxstdlife))))</f>
        <v>0</v>
      </c>
      <c r="X1033" s="251">
        <f ca="1">IF(A20taxstdlife="n/a","n/a",IF(A20taxstdlife="",0,IF(X$3&gt;(A20stdlife+$E1033),((INDEX('PTRM input'!$G$385:$P$434,A20offset,$E1033)-INDEX('PTRM input'!$G$277:$P$326,A20offset,$E1033))*OFFSET($F$7,0,$E1033))-SUM($G1033:W1033),(((INDEX('PTRM input'!$G$385:$P$434,A20offset,$E1033)-INDEX('PTRM input'!$G$277:$P$326,A20offset,$E1033))*OFFSET($F$7,0,$E1033))-SUM($G1033:W1033))*(OFFSET('PTRM input'!$G$477,0,$E1033-1)/A20taxstdlife))))</f>
        <v>0</v>
      </c>
      <c r="Y1033" s="251">
        <f ca="1">IF(A20taxstdlife="n/a","n/a",IF(A20taxstdlife="",0,IF(Y$3&gt;(A20stdlife+$E1033),((INDEX('PTRM input'!$G$385:$P$434,A20offset,$E1033)-INDEX('PTRM input'!$G$277:$P$326,A20offset,$E1033))*OFFSET($F$7,0,$E1033))-SUM($G1033:X1033),(((INDEX('PTRM input'!$G$385:$P$434,A20offset,$E1033)-INDEX('PTRM input'!$G$277:$P$326,A20offset,$E1033))*OFFSET($F$7,0,$E1033))-SUM($G1033:X1033))*(OFFSET('PTRM input'!$G$477,0,$E1033-1)/A20taxstdlife))))</f>
        <v>0</v>
      </c>
      <c r="Z1033" s="251">
        <f ca="1">IF(A20taxstdlife="n/a","n/a",IF(A20taxstdlife="",0,IF(Z$3&gt;(A20stdlife+$E1033),((INDEX('PTRM input'!$G$385:$P$434,A20offset,$E1033)-INDEX('PTRM input'!$G$277:$P$326,A20offset,$E1033))*OFFSET($F$7,0,$E1033))-SUM($G1033:Y1033),(((INDEX('PTRM input'!$G$385:$P$434,A20offset,$E1033)-INDEX('PTRM input'!$G$277:$P$326,A20offset,$E1033))*OFFSET($F$7,0,$E1033))-SUM($G1033:Y1033))*(OFFSET('PTRM input'!$G$477,0,$E1033-1)/A20taxstdlife))))</f>
        <v>0</v>
      </c>
      <c r="AA1033" s="251">
        <f ca="1">IF(A20taxstdlife="n/a","n/a",IF(A20taxstdlife="",0,IF(AA$3&gt;(A20stdlife+$E1033),((INDEX('PTRM input'!$G$385:$P$434,A20offset,$E1033)-INDEX('PTRM input'!$G$277:$P$326,A20offset,$E1033))*OFFSET($F$7,0,$E1033))-SUM($G1033:Z1033),(((INDEX('PTRM input'!$G$385:$P$434,A20offset,$E1033)-INDEX('PTRM input'!$G$277:$P$326,A20offset,$E1033))*OFFSET($F$7,0,$E1033))-SUM($G1033:Z1033))*(OFFSET('PTRM input'!$G$477,0,$E1033-1)/A20taxstdlife))))</f>
        <v>0</v>
      </c>
      <c r="AB1033" s="251">
        <f ca="1">IF(A20taxstdlife="n/a","n/a",IF(A20taxstdlife="",0,IF(AB$3&gt;(A20stdlife+$E1033),((INDEX('PTRM input'!$G$385:$P$434,A20offset,$E1033)-INDEX('PTRM input'!$G$277:$P$326,A20offset,$E1033))*OFFSET($F$7,0,$E1033))-SUM($G1033:AA1033),(((INDEX('PTRM input'!$G$385:$P$434,A20offset,$E1033)-INDEX('PTRM input'!$G$277:$P$326,A20offset,$E1033))*OFFSET($F$7,0,$E1033))-SUM($G1033:AA1033))*(OFFSET('PTRM input'!$G$477,0,$E1033-1)/A20taxstdlife))))</f>
        <v>0</v>
      </c>
      <c r="AC1033" s="251">
        <f ca="1">IF(A20taxstdlife="n/a","n/a",IF(A20taxstdlife="",0,IF(AC$3&gt;(A20stdlife+$E1033),((INDEX('PTRM input'!$G$385:$P$434,A20offset,$E1033)-INDEX('PTRM input'!$G$277:$P$326,A20offset,$E1033))*OFFSET($F$7,0,$E1033))-SUM($G1033:AB1033),(((INDEX('PTRM input'!$G$385:$P$434,A20offset,$E1033)-INDEX('PTRM input'!$G$277:$P$326,A20offset,$E1033))*OFFSET($F$7,0,$E1033))-SUM($G1033:AB1033))*(OFFSET('PTRM input'!$G$477,0,$E1033-1)/A20taxstdlife))))</f>
        <v>0</v>
      </c>
      <c r="AD1033" s="251">
        <f ca="1">IF(A20taxstdlife="n/a","n/a",IF(A20taxstdlife="",0,IF(AD$3&gt;(A20stdlife+$E1033),((INDEX('PTRM input'!$G$385:$P$434,A20offset,$E1033)-INDEX('PTRM input'!$G$277:$P$326,A20offset,$E1033))*OFFSET($F$7,0,$E1033))-SUM($G1033:AC1033),(((INDEX('PTRM input'!$G$385:$P$434,A20offset,$E1033)-INDEX('PTRM input'!$G$277:$P$326,A20offset,$E1033))*OFFSET($F$7,0,$E1033))-SUM($G1033:AC1033))*(OFFSET('PTRM input'!$G$477,0,$E1033-1)/A20taxstdlife))))</f>
        <v>0</v>
      </c>
      <c r="AE1033" s="251">
        <f ca="1">IF(A20taxstdlife="n/a","n/a",IF(A20taxstdlife="",0,IF(AE$3&gt;(A20stdlife+$E1033),((INDEX('PTRM input'!$G$385:$P$434,A20offset,$E1033)-INDEX('PTRM input'!$G$277:$P$326,A20offset,$E1033))*OFFSET($F$7,0,$E1033))-SUM($G1033:AD1033),(((INDEX('PTRM input'!$G$385:$P$434,A20offset,$E1033)-INDEX('PTRM input'!$G$277:$P$326,A20offset,$E1033))*OFFSET($F$7,0,$E1033))-SUM($G1033:AD1033))*(OFFSET('PTRM input'!$G$477,0,$E1033-1)/A20taxstdlife))))</f>
        <v>0</v>
      </c>
      <c r="AF1033" s="251">
        <f ca="1">IF(A20taxstdlife="n/a","n/a",IF(A20taxstdlife="",0,IF(AF$3&gt;(A20stdlife+$E1033),((INDEX('PTRM input'!$G$385:$P$434,A20offset,$E1033)-INDEX('PTRM input'!$G$277:$P$326,A20offset,$E1033))*OFFSET($F$7,0,$E1033))-SUM($G1033:AE1033),(((INDEX('PTRM input'!$G$385:$P$434,A20offset,$E1033)-INDEX('PTRM input'!$G$277:$P$326,A20offset,$E1033))*OFFSET($F$7,0,$E1033))-SUM($G1033:AE1033))*(OFFSET('PTRM input'!$G$477,0,$E1033-1)/A20taxstdlife))))</f>
        <v>0</v>
      </c>
      <c r="AG1033" s="251">
        <f ca="1">IF(A20taxstdlife="n/a","n/a",IF(A20taxstdlife="",0,IF(AG$3&gt;(A20stdlife+$E1033),((INDEX('PTRM input'!$G$385:$P$434,A20offset,$E1033)-INDEX('PTRM input'!$G$277:$P$326,A20offset,$E1033))*OFFSET($F$7,0,$E1033))-SUM($G1033:AF1033),(((INDEX('PTRM input'!$G$385:$P$434,A20offset,$E1033)-INDEX('PTRM input'!$G$277:$P$326,A20offset,$E1033))*OFFSET($F$7,0,$E1033))-SUM($G1033:AF1033))*(OFFSET('PTRM input'!$G$477,0,$E1033-1)/A20taxstdlife))))</f>
        <v>0</v>
      </c>
      <c r="AH1033" s="251">
        <f ca="1">IF(A20taxstdlife="n/a","n/a",IF(A20taxstdlife="",0,IF(AH$3&gt;(A20stdlife+$E1033),((INDEX('PTRM input'!$G$385:$P$434,A20offset,$E1033)-INDEX('PTRM input'!$G$277:$P$326,A20offset,$E1033))*OFFSET($F$7,0,$E1033))-SUM($G1033:AG1033),(((INDEX('PTRM input'!$G$385:$P$434,A20offset,$E1033)-INDEX('PTRM input'!$G$277:$P$326,A20offset,$E1033))*OFFSET($F$7,0,$E1033))-SUM($G1033:AG1033))*(OFFSET('PTRM input'!$G$477,0,$E1033-1)/A20taxstdlife))))</f>
        <v>0</v>
      </c>
      <c r="AI1033" s="251">
        <f ca="1">IF(A20taxstdlife="n/a","n/a",IF(A20taxstdlife="",0,IF(AI$3&gt;(A20stdlife+$E1033),((INDEX('PTRM input'!$G$385:$P$434,A20offset,$E1033)-INDEX('PTRM input'!$G$277:$P$326,A20offset,$E1033))*OFFSET($F$7,0,$E1033))-SUM($G1033:AH1033),(((INDEX('PTRM input'!$G$385:$P$434,A20offset,$E1033)-INDEX('PTRM input'!$G$277:$P$326,A20offset,$E1033))*OFFSET($F$7,0,$E1033))-SUM($G1033:AH1033))*(OFFSET('PTRM input'!$G$477,0,$E1033-1)/A20taxstdlife))))</f>
        <v>0</v>
      </c>
      <c r="AJ1033" s="251">
        <f ca="1">IF(A20taxstdlife="n/a","n/a",IF(A20taxstdlife="",0,IF(AJ$3&gt;(A20stdlife+$E1033),((INDEX('PTRM input'!$G$385:$P$434,A20offset,$E1033)-INDEX('PTRM input'!$G$277:$P$326,A20offset,$E1033))*OFFSET($F$7,0,$E1033))-SUM($G1033:AI1033),(((INDEX('PTRM input'!$G$385:$P$434,A20offset,$E1033)-INDEX('PTRM input'!$G$277:$P$326,A20offset,$E1033))*OFFSET($F$7,0,$E1033))-SUM($G1033:AI1033))*(OFFSET('PTRM input'!$G$477,0,$E1033-1)/A20taxstdlife))))</f>
        <v>0</v>
      </c>
      <c r="AK1033" s="251">
        <f ca="1">IF(A20taxstdlife="n/a","n/a",IF(A20taxstdlife="",0,IF(AK$3&gt;(A20stdlife+$E1033),((INDEX('PTRM input'!$G$385:$P$434,A20offset,$E1033)-INDEX('PTRM input'!$G$277:$P$326,A20offset,$E1033))*OFFSET($F$7,0,$E1033))-SUM($G1033:AJ1033),(((INDEX('PTRM input'!$G$385:$P$434,A20offset,$E1033)-INDEX('PTRM input'!$G$277:$P$326,A20offset,$E1033))*OFFSET($F$7,0,$E1033))-SUM($G1033:AJ1033))*(OFFSET('PTRM input'!$G$477,0,$E1033-1)/A20taxstdlife))))</f>
        <v>0</v>
      </c>
      <c r="AL1033" s="251">
        <f ca="1">IF(A20taxstdlife="n/a","n/a",IF(A20taxstdlife="",0,IF(AL$3&gt;(A20stdlife+$E1033),((INDEX('PTRM input'!$G$385:$P$434,A20offset,$E1033)-INDEX('PTRM input'!$G$277:$P$326,A20offset,$E1033))*OFFSET($F$7,0,$E1033))-SUM($G1033:AK1033),(((INDEX('PTRM input'!$G$385:$P$434,A20offset,$E1033)-INDEX('PTRM input'!$G$277:$P$326,A20offset,$E1033))*OFFSET($F$7,0,$E1033))-SUM($G1033:AK1033))*(OFFSET('PTRM input'!$G$477,0,$E1033-1)/A20taxstdlife))))</f>
        <v>0</v>
      </c>
      <c r="AM1033" s="251">
        <f ca="1">IF(A20taxstdlife="n/a","n/a",IF(A20taxstdlife="",0,IF(AM$3&gt;(A20stdlife+$E1033),((INDEX('PTRM input'!$G$385:$P$434,A20offset,$E1033)-INDEX('PTRM input'!$G$277:$P$326,A20offset,$E1033))*OFFSET($F$7,0,$E1033))-SUM($G1033:AL1033),(((INDEX('PTRM input'!$G$385:$P$434,A20offset,$E1033)-INDEX('PTRM input'!$G$277:$P$326,A20offset,$E1033))*OFFSET($F$7,0,$E1033))-SUM($G1033:AL1033))*(OFFSET('PTRM input'!$G$477,0,$E1033-1)/A20taxstdlife))))</f>
        <v>0</v>
      </c>
      <c r="AN1033" s="251">
        <f ca="1">IF(A20taxstdlife="n/a","n/a",IF(A20taxstdlife="",0,IF(AN$3&gt;(A20stdlife+$E1033),((INDEX('PTRM input'!$G$385:$P$434,A20offset,$E1033)-INDEX('PTRM input'!$G$277:$P$326,A20offset,$E1033))*OFFSET($F$7,0,$E1033))-SUM($G1033:AM1033),(((INDEX('PTRM input'!$G$385:$P$434,A20offset,$E1033)-INDEX('PTRM input'!$G$277:$P$326,A20offset,$E1033))*OFFSET($F$7,0,$E1033))-SUM($G1033:AM1033))*(OFFSET('PTRM input'!$G$477,0,$E1033-1)/A20taxstdlife))))</f>
        <v>0</v>
      </c>
      <c r="AO1033" s="251">
        <f ca="1">IF(A20taxstdlife="n/a","n/a",IF(A20taxstdlife="",0,IF(AO$3&gt;(A20stdlife+$E1033),((INDEX('PTRM input'!$G$385:$P$434,A20offset,$E1033)-INDEX('PTRM input'!$G$277:$P$326,A20offset,$E1033))*OFFSET($F$7,0,$E1033))-SUM($G1033:AN1033),(((INDEX('PTRM input'!$G$385:$P$434,A20offset,$E1033)-INDEX('PTRM input'!$G$277:$P$326,A20offset,$E1033))*OFFSET($F$7,0,$E1033))-SUM($G1033:AN1033))*(OFFSET('PTRM input'!$G$477,0,$E1033-1)/A20taxstdlife))))</f>
        <v>0</v>
      </c>
      <c r="AP1033" s="251">
        <f ca="1">IF(A20taxstdlife="n/a","n/a",IF(A20taxstdlife="",0,IF(AP$3&gt;(A20stdlife+$E1033),((INDEX('PTRM input'!$G$385:$P$434,A20offset,$E1033)-INDEX('PTRM input'!$G$277:$P$326,A20offset,$E1033))*OFFSET($F$7,0,$E1033))-SUM($G1033:AO1033),(((INDEX('PTRM input'!$G$385:$P$434,A20offset,$E1033)-INDEX('PTRM input'!$G$277:$P$326,A20offset,$E1033))*OFFSET($F$7,0,$E1033))-SUM($G1033:AO1033))*(OFFSET('PTRM input'!$G$477,0,$E1033-1)/A20taxstdlife))))</f>
        <v>0</v>
      </c>
      <c r="AQ1033" s="251">
        <f ca="1">IF(A20taxstdlife="n/a","n/a",IF(A20taxstdlife="",0,IF(AQ$3&gt;(A20stdlife+$E1033),((INDEX('PTRM input'!$G$385:$P$434,A20offset,$E1033)-INDEX('PTRM input'!$G$277:$P$326,A20offset,$E1033))*OFFSET($F$7,0,$E1033))-SUM($G1033:AP1033),(((INDEX('PTRM input'!$G$385:$P$434,A20offset,$E1033)-INDEX('PTRM input'!$G$277:$P$326,A20offset,$E1033))*OFFSET($F$7,0,$E1033))-SUM($G1033:AP1033))*(OFFSET('PTRM input'!$G$477,0,$E1033-1)/A20taxstdlife))))</f>
        <v>0</v>
      </c>
      <c r="AR1033" s="251">
        <f ca="1">IF(A20taxstdlife="n/a","n/a",IF(A20taxstdlife="",0,IF(AR$3&gt;(A20stdlife+$E1033),((INDEX('PTRM input'!$G$385:$P$434,A20offset,$E1033)-INDEX('PTRM input'!$G$277:$P$326,A20offset,$E1033))*OFFSET($F$7,0,$E1033))-SUM($G1033:AQ1033),(((INDEX('PTRM input'!$G$385:$P$434,A20offset,$E1033)-INDEX('PTRM input'!$G$277:$P$326,A20offset,$E1033))*OFFSET($F$7,0,$E1033))-SUM($G1033:AQ1033))*(OFFSET('PTRM input'!$G$477,0,$E1033-1)/A20taxstdlife))))</f>
        <v>0</v>
      </c>
      <c r="AS1033" s="251">
        <f ca="1">IF(A20taxstdlife="n/a","n/a",IF(A20taxstdlife="",0,IF(AS$3&gt;(A20stdlife+$E1033),((INDEX('PTRM input'!$G$385:$P$434,A20offset,$E1033)-INDEX('PTRM input'!$G$277:$P$326,A20offset,$E1033))*OFFSET($F$7,0,$E1033))-SUM($G1033:AR1033),(((INDEX('PTRM input'!$G$385:$P$434,A20offset,$E1033)-INDEX('PTRM input'!$G$277:$P$326,A20offset,$E1033))*OFFSET($F$7,0,$E1033))-SUM($G1033:AR1033))*(OFFSET('PTRM input'!$G$477,0,$E1033-1)/A20taxstdlife))))</f>
        <v>0</v>
      </c>
      <c r="AT1033" s="251">
        <f ca="1">IF(A20taxstdlife="n/a","n/a",IF(A20taxstdlife="",0,IF(AT$3&gt;(A20stdlife+$E1033),((INDEX('PTRM input'!$G$385:$P$434,A20offset,$E1033)-INDEX('PTRM input'!$G$277:$P$326,A20offset,$E1033))*OFFSET($F$7,0,$E1033))-SUM($G1033:AS1033),(((INDEX('PTRM input'!$G$385:$P$434,A20offset,$E1033)-INDEX('PTRM input'!$G$277:$P$326,A20offset,$E1033))*OFFSET($F$7,0,$E1033))-SUM($G1033:AS1033))*(OFFSET('PTRM input'!$G$477,0,$E1033-1)/A20taxstdlife))))</f>
        <v>0</v>
      </c>
      <c r="AU1033" s="251">
        <f ca="1">IF(A20taxstdlife="n/a","n/a",IF(A20taxstdlife="",0,IF(AU$3&gt;(A20stdlife+$E1033),((INDEX('PTRM input'!$G$385:$P$434,A20offset,$E1033)-INDEX('PTRM input'!$G$277:$P$326,A20offset,$E1033))*OFFSET($F$7,0,$E1033))-SUM($G1033:AT1033),(((INDEX('PTRM input'!$G$385:$P$434,A20offset,$E1033)-INDEX('PTRM input'!$G$277:$P$326,A20offset,$E1033))*OFFSET($F$7,0,$E1033))-SUM($G1033:AT1033))*(OFFSET('PTRM input'!$G$477,0,$E1033-1)/A20taxstdlife))))</f>
        <v>0</v>
      </c>
      <c r="AV1033" s="251">
        <f ca="1">IF(A20taxstdlife="n/a","n/a",IF(A20taxstdlife="",0,IF(AV$3&gt;(A20stdlife+$E1033),((INDEX('PTRM input'!$G$385:$P$434,A20offset,$E1033)-INDEX('PTRM input'!$G$277:$P$326,A20offset,$E1033))*OFFSET($F$7,0,$E1033))-SUM($G1033:AU1033),(((INDEX('PTRM input'!$G$385:$P$434,A20offset,$E1033)-INDEX('PTRM input'!$G$277:$P$326,A20offset,$E1033))*OFFSET($F$7,0,$E1033))-SUM($G1033:AU1033))*(OFFSET('PTRM input'!$G$477,0,$E1033-1)/A20taxstdlife))))</f>
        <v>0</v>
      </c>
      <c r="AW1033" s="251">
        <f ca="1">IF(A20taxstdlife="n/a","n/a",IF(A20taxstdlife="",0,IF(AW$3&gt;(A20stdlife+$E1033),((INDEX('PTRM input'!$G$385:$P$434,A20offset,$E1033)-INDEX('PTRM input'!$G$277:$P$326,A20offset,$E1033))*OFFSET($F$7,0,$E1033))-SUM($G1033:AV1033),(((INDEX('PTRM input'!$G$385:$P$434,A20offset,$E1033)-INDEX('PTRM input'!$G$277:$P$326,A20offset,$E1033))*OFFSET($F$7,0,$E1033))-SUM($G1033:AV1033))*(OFFSET('PTRM input'!$G$477,0,$E1033-1)/A20taxstdlife))))</f>
        <v>0</v>
      </c>
      <c r="AX1033" s="251">
        <f ca="1">IF(A20taxstdlife="n/a","n/a",IF(A20taxstdlife="",0,IF(AX$3&gt;(A20stdlife+$E1033),((INDEX('PTRM input'!$G$385:$P$434,A20offset,$E1033)-INDEX('PTRM input'!$G$277:$P$326,A20offset,$E1033))*OFFSET($F$7,0,$E1033))-SUM($G1033:AW1033),(((INDEX('PTRM input'!$G$385:$P$434,A20offset,$E1033)-INDEX('PTRM input'!$G$277:$P$326,A20offset,$E1033))*OFFSET($F$7,0,$E1033))-SUM($G1033:AW1033))*(OFFSET('PTRM input'!$G$477,0,$E1033-1)/A20taxstdlife))))</f>
        <v>0</v>
      </c>
      <c r="AY1033" s="251">
        <f ca="1">IF(A20taxstdlife="n/a","n/a",IF(A20taxstdlife="",0,IF(AY$3&gt;(A20stdlife+$E1033),((INDEX('PTRM input'!$G$385:$P$434,A20offset,$E1033)-INDEX('PTRM input'!$G$277:$P$326,A20offset,$E1033))*OFFSET($F$7,0,$E1033))-SUM($G1033:AX1033),(((INDEX('PTRM input'!$G$385:$P$434,A20offset,$E1033)-INDEX('PTRM input'!$G$277:$P$326,A20offset,$E1033))*OFFSET($F$7,0,$E1033))-SUM($G1033:AX1033))*(OFFSET('PTRM input'!$G$477,0,$E1033-1)/A20taxstdlife))))</f>
        <v>0</v>
      </c>
      <c r="AZ1033" s="251">
        <f ca="1">IF(A20taxstdlife="n/a","n/a",IF(A20taxstdlife="",0,IF(AZ$3&gt;(A20stdlife+$E1033),((INDEX('PTRM input'!$G$385:$P$434,A20offset,$E1033)-INDEX('PTRM input'!$G$277:$P$326,A20offset,$E1033))*OFFSET($F$7,0,$E1033))-SUM($G1033:AY1033),(((INDEX('PTRM input'!$G$385:$P$434,A20offset,$E1033)-INDEX('PTRM input'!$G$277:$P$326,A20offset,$E1033))*OFFSET($F$7,0,$E1033))-SUM($G1033:AY1033))*(OFFSET('PTRM input'!$G$477,0,$E1033-1)/A20taxstdlife))))</f>
        <v>0</v>
      </c>
      <c r="BA1033" s="251">
        <f ca="1">IF(A20taxstdlife="n/a","n/a",IF(A20taxstdlife="",0,IF(BA$3&gt;(A20stdlife+$E1033),((INDEX('PTRM input'!$G$385:$P$434,A20offset,$E1033)-INDEX('PTRM input'!$G$277:$P$326,A20offset,$E1033))*OFFSET($F$7,0,$E1033))-SUM($G1033:AZ1033),(((INDEX('PTRM input'!$G$385:$P$434,A20offset,$E1033)-INDEX('PTRM input'!$G$277:$P$326,A20offset,$E1033))*OFFSET($F$7,0,$E1033))-SUM($G1033:AZ1033))*(OFFSET('PTRM input'!$G$477,0,$E1033-1)/A20taxstdlife))))</f>
        <v>0</v>
      </c>
      <c r="BB1033" s="251">
        <f ca="1">IF(A20taxstdlife="n/a","n/a",IF(A20taxstdlife="",0,IF(BB$3&gt;(A20stdlife+$E1033),((INDEX('PTRM input'!$G$385:$P$434,A20offset,$E1033)-INDEX('PTRM input'!$G$277:$P$326,A20offset,$E1033))*OFFSET($F$7,0,$E1033))-SUM($G1033:BA1033),(((INDEX('PTRM input'!$G$385:$P$434,A20offset,$E1033)-INDEX('PTRM input'!$G$277:$P$326,A20offset,$E1033))*OFFSET($F$7,0,$E1033))-SUM($G1033:BA1033))*(OFFSET('PTRM input'!$G$477,0,$E1033-1)/A20taxstdlife))))</f>
        <v>0</v>
      </c>
      <c r="BC1033" s="251">
        <f ca="1">IF(A20taxstdlife="n/a","n/a",IF(A20taxstdlife="",0,IF(BC$3&gt;(A20stdlife+$E1033),((INDEX('PTRM input'!$G$385:$P$434,A20offset,$E1033)-INDEX('PTRM input'!$G$277:$P$326,A20offset,$E1033))*OFFSET($F$7,0,$E1033))-SUM($G1033:BB1033),(((INDEX('PTRM input'!$G$385:$P$434,A20offset,$E1033)-INDEX('PTRM input'!$G$277:$P$326,A20offset,$E1033))*OFFSET($F$7,0,$E1033))-SUM($G1033:BB1033))*(OFFSET('PTRM input'!$G$477,0,$E1033-1)/A20taxstdlife))))</f>
        <v>0</v>
      </c>
      <c r="BD1033" s="251">
        <f ca="1">IF(A20taxstdlife="n/a","n/a",IF(A20taxstdlife="",0,IF(BD$3&gt;(A20stdlife+$E1033),((INDEX('PTRM input'!$G$385:$P$434,A20offset,$E1033)-INDEX('PTRM input'!$G$277:$P$326,A20offset,$E1033))*OFFSET($F$7,0,$E1033))-SUM($G1033:BC1033),(((INDEX('PTRM input'!$G$385:$P$434,A20offset,$E1033)-INDEX('PTRM input'!$G$277:$P$326,A20offset,$E1033))*OFFSET($F$7,0,$E1033))-SUM($G1033:BC1033))*(OFFSET('PTRM input'!$G$477,0,$E1033-1)/A20taxstdlife))))</f>
        <v>0</v>
      </c>
      <c r="BE1033" s="251">
        <f ca="1">IF(A20taxstdlife="n/a","n/a",IF(A20taxstdlife="",0,IF(BE$3&gt;(A20stdlife+$E1033),((INDEX('PTRM input'!$G$385:$P$434,A20offset,$E1033)-INDEX('PTRM input'!$G$277:$P$326,A20offset,$E1033))*OFFSET($F$7,0,$E1033))-SUM($G1033:BD1033),(((INDEX('PTRM input'!$G$385:$P$434,A20offset,$E1033)-INDEX('PTRM input'!$G$277:$P$326,A20offset,$E1033))*OFFSET($F$7,0,$E1033))-SUM($G1033:BD1033))*(OFFSET('PTRM input'!$G$477,0,$E1033-1)/A20taxstdlife))))</f>
        <v>0</v>
      </c>
      <c r="BF1033" s="251">
        <f ca="1">IF(A20taxstdlife="n/a","n/a",IF(A20taxstdlife="",0,IF(BF$3&gt;(A20stdlife+$E1033),((INDEX('PTRM input'!$G$385:$P$434,A20offset,$E1033)-INDEX('PTRM input'!$G$277:$P$326,A20offset,$E1033))*OFFSET($F$7,0,$E1033))-SUM($G1033:BE1033),(((INDEX('PTRM input'!$G$385:$P$434,A20offset,$E1033)-INDEX('PTRM input'!$G$277:$P$326,A20offset,$E1033))*OFFSET($F$7,0,$E1033))-SUM($G1033:BE1033))*(OFFSET('PTRM input'!$G$477,0,$E1033-1)/A20taxstdlife))))</f>
        <v>0</v>
      </c>
      <c r="BG1033" s="251">
        <f ca="1">IF(A20taxstdlife="n/a","n/a",IF(A20taxstdlife="",0,IF(BG$3&gt;(A20stdlife+$E1033),((INDEX('PTRM input'!$G$385:$P$434,A20offset,$E1033)-INDEX('PTRM input'!$G$277:$P$326,A20offset,$E1033))*OFFSET($F$7,0,$E1033))-SUM($G1033:BF1033),(((INDEX('PTRM input'!$G$385:$P$434,A20offset,$E1033)-INDEX('PTRM input'!$G$277:$P$326,A20offset,$E1033))*OFFSET($F$7,0,$E1033))-SUM($G1033:BF1033))*(OFFSET('PTRM input'!$G$477,0,$E1033-1)/A20taxstdlife))))</f>
        <v>0</v>
      </c>
      <c r="BH1033" s="251">
        <f ca="1">IF(A20taxstdlife="n/a","n/a",IF(A20taxstdlife="",0,IF(BH$3&gt;(A20stdlife+$E1033),((INDEX('PTRM input'!$G$385:$P$434,A20offset,$E1033)-INDEX('PTRM input'!$G$277:$P$326,A20offset,$E1033))*OFFSET($F$7,0,$E1033))-SUM($G1033:BG1033),(((INDEX('PTRM input'!$G$385:$P$434,A20offset,$E1033)-INDEX('PTRM input'!$G$277:$P$326,A20offset,$E1033))*OFFSET($F$7,0,$E1033))-SUM($G1033:BG1033))*(OFFSET('PTRM input'!$G$477,0,$E1033-1)/A20taxstdlife))))</f>
        <v>0</v>
      </c>
      <c r="BI1033" s="251">
        <f ca="1">IF(A20taxstdlife="n/a","n/a",IF(A20taxstdlife="",0,IF(BI$3&gt;(A20stdlife+$E1033),((INDEX('PTRM input'!$G$385:$P$434,A20offset,$E1033)-INDEX('PTRM input'!$G$277:$P$326,A20offset,$E1033))*OFFSET($F$7,0,$E1033))-SUM($G1033:BH1033),(((INDEX('PTRM input'!$G$385:$P$434,A20offset,$E1033)-INDEX('PTRM input'!$G$277:$P$326,A20offset,$E1033))*OFFSET($F$7,0,$E1033))-SUM($G1033:BH1033))*(OFFSET('PTRM input'!$G$477,0,$E1033-1)/A20taxstdlife))))</f>
        <v>0</v>
      </c>
      <c r="BJ1033" s="116"/>
      <c r="BK1033" s="116"/>
      <c r="BL1033" s="116"/>
      <c r="BM1033" s="116"/>
    </row>
    <row r="1034" spans="1:65" ht="12.75" hidden="1" customHeight="1" outlineLevel="2">
      <c r="A1034" s="366"/>
      <c r="B1034" s="19"/>
      <c r="C1034" s="18"/>
      <c r="D1034" s="760"/>
      <c r="E1034" s="86">
        <v>6</v>
      </c>
      <c r="F1034" s="356"/>
      <c r="G1034" s="434"/>
      <c r="H1034" s="435"/>
      <c r="I1034" s="435"/>
      <c r="J1034" s="435"/>
      <c r="K1034" s="435"/>
      <c r="L1034" s="619"/>
      <c r="M1034" s="251">
        <f ca="1">IF(A20taxstdlife="n/a","n/a",IF(A20taxstdlife="",0,IF(M$3&gt;(A20stdlife+$E1034),((INDEX('PTRM input'!$G$385:$P$434,A20offset,$E1034)-INDEX('PTRM input'!$G$277:$P$326,A20offset,$E1034))*OFFSET($F$7,0,$E1034))-SUM($G1034:L1034),(((INDEX('PTRM input'!$G$385:$P$434,A20offset,$E1034)-INDEX('PTRM input'!$G$277:$P$326,A20offset,$E1034))*OFFSET($F$7,0,$E1034))-SUM($G1034:L1034))*(OFFSET('PTRM input'!$G$477,0,$E1034-1)/A20taxstdlife))))</f>
        <v>0</v>
      </c>
      <c r="N1034" s="251">
        <f ca="1">IF(A20taxstdlife="n/a","n/a",IF(A20taxstdlife="",0,IF(N$3&gt;(A20stdlife+$E1034),((INDEX('PTRM input'!$G$385:$P$434,A20offset,$E1034)-INDEX('PTRM input'!$G$277:$P$326,A20offset,$E1034))*OFFSET($F$7,0,$E1034))-SUM($G1034:M1034),(((INDEX('PTRM input'!$G$385:$P$434,A20offset,$E1034)-INDEX('PTRM input'!$G$277:$P$326,A20offset,$E1034))*OFFSET($F$7,0,$E1034))-SUM($G1034:M1034))*(OFFSET('PTRM input'!$G$477,0,$E1034-1)/A20taxstdlife))))</f>
        <v>0</v>
      </c>
      <c r="O1034" s="251">
        <f ca="1">IF(A20taxstdlife="n/a","n/a",IF(A20taxstdlife="",0,IF(O$3&gt;(A20stdlife+$E1034),((INDEX('PTRM input'!$G$385:$P$434,A20offset,$E1034)-INDEX('PTRM input'!$G$277:$P$326,A20offset,$E1034))*OFFSET($F$7,0,$E1034))-SUM($G1034:N1034),(((INDEX('PTRM input'!$G$385:$P$434,A20offset,$E1034)-INDEX('PTRM input'!$G$277:$P$326,A20offset,$E1034))*OFFSET($F$7,0,$E1034))-SUM($G1034:N1034))*(OFFSET('PTRM input'!$G$477,0,$E1034-1)/A20taxstdlife))))</f>
        <v>0</v>
      </c>
      <c r="P1034" s="251">
        <f ca="1">IF(A20taxstdlife="n/a","n/a",IF(A20taxstdlife="",0,IF(P$3&gt;(A20stdlife+$E1034),((INDEX('PTRM input'!$G$385:$P$434,A20offset,$E1034)-INDEX('PTRM input'!$G$277:$P$326,A20offset,$E1034))*OFFSET($F$7,0,$E1034))-SUM($G1034:O1034),(((INDEX('PTRM input'!$G$385:$P$434,A20offset,$E1034)-INDEX('PTRM input'!$G$277:$P$326,A20offset,$E1034))*OFFSET($F$7,0,$E1034))-SUM($G1034:O1034))*(OFFSET('PTRM input'!$G$477,0,$E1034-1)/A20taxstdlife))))</f>
        <v>0</v>
      </c>
      <c r="Q1034" s="251">
        <f ca="1">IF(A20taxstdlife="n/a","n/a",IF(A20taxstdlife="",0,IF(Q$3&gt;(A20stdlife+$E1034),((INDEX('PTRM input'!$G$385:$P$434,A20offset,$E1034)-INDEX('PTRM input'!$G$277:$P$326,A20offset,$E1034))*OFFSET($F$7,0,$E1034))-SUM($G1034:P1034),(((INDEX('PTRM input'!$G$385:$P$434,A20offset,$E1034)-INDEX('PTRM input'!$G$277:$P$326,A20offset,$E1034))*OFFSET($F$7,0,$E1034))-SUM($G1034:P1034))*(OFFSET('PTRM input'!$G$477,0,$E1034-1)/A20taxstdlife))))</f>
        <v>0</v>
      </c>
      <c r="R1034" s="251">
        <f ca="1">IF(A20taxstdlife="n/a","n/a",IF(A20taxstdlife="",0,IF(R$3&gt;(A20stdlife+$E1034),((INDEX('PTRM input'!$G$385:$P$434,A20offset,$E1034)-INDEX('PTRM input'!$G$277:$P$326,A20offset,$E1034))*OFFSET($F$7,0,$E1034))-SUM($G1034:Q1034),(((INDEX('PTRM input'!$G$385:$P$434,A20offset,$E1034)-INDEX('PTRM input'!$G$277:$P$326,A20offset,$E1034))*OFFSET($F$7,0,$E1034))-SUM($G1034:Q1034))*(OFFSET('PTRM input'!$G$477,0,$E1034-1)/A20taxstdlife))))</f>
        <v>0</v>
      </c>
      <c r="S1034" s="251">
        <f ca="1">IF(A20taxstdlife="n/a","n/a",IF(A20taxstdlife="",0,IF(S$3&gt;(A20stdlife+$E1034),((INDEX('PTRM input'!$G$385:$P$434,A20offset,$E1034)-INDEX('PTRM input'!$G$277:$P$326,A20offset,$E1034))*OFFSET($F$7,0,$E1034))-SUM($G1034:R1034),(((INDEX('PTRM input'!$G$385:$P$434,A20offset,$E1034)-INDEX('PTRM input'!$G$277:$P$326,A20offset,$E1034))*OFFSET($F$7,0,$E1034))-SUM($G1034:R1034))*(OFFSET('PTRM input'!$G$477,0,$E1034-1)/A20taxstdlife))))</f>
        <v>0</v>
      </c>
      <c r="T1034" s="251">
        <f ca="1">IF(A20taxstdlife="n/a","n/a",IF(A20taxstdlife="",0,IF(T$3&gt;(A20stdlife+$E1034),((INDEX('PTRM input'!$G$385:$P$434,A20offset,$E1034)-INDEX('PTRM input'!$G$277:$P$326,A20offset,$E1034))*OFFSET($F$7,0,$E1034))-SUM($G1034:S1034),(((INDEX('PTRM input'!$G$385:$P$434,A20offset,$E1034)-INDEX('PTRM input'!$G$277:$P$326,A20offset,$E1034))*OFFSET($F$7,0,$E1034))-SUM($G1034:S1034))*(OFFSET('PTRM input'!$G$477,0,$E1034-1)/A20taxstdlife))))</f>
        <v>0</v>
      </c>
      <c r="U1034" s="251">
        <f ca="1">IF(A20taxstdlife="n/a","n/a",IF(A20taxstdlife="",0,IF(U$3&gt;(A20stdlife+$E1034),((INDEX('PTRM input'!$G$385:$P$434,A20offset,$E1034)-INDEX('PTRM input'!$G$277:$P$326,A20offset,$E1034))*OFFSET($F$7,0,$E1034))-SUM($G1034:T1034),(((INDEX('PTRM input'!$G$385:$P$434,A20offset,$E1034)-INDEX('PTRM input'!$G$277:$P$326,A20offset,$E1034))*OFFSET($F$7,0,$E1034))-SUM($G1034:T1034))*(OFFSET('PTRM input'!$G$477,0,$E1034-1)/A20taxstdlife))))</f>
        <v>0</v>
      </c>
      <c r="V1034" s="251">
        <f ca="1">IF(A20taxstdlife="n/a","n/a",IF(A20taxstdlife="",0,IF(V$3&gt;(A20stdlife+$E1034),((INDEX('PTRM input'!$G$385:$P$434,A20offset,$E1034)-INDEX('PTRM input'!$G$277:$P$326,A20offset,$E1034))*OFFSET($F$7,0,$E1034))-SUM($G1034:U1034),(((INDEX('PTRM input'!$G$385:$P$434,A20offset,$E1034)-INDEX('PTRM input'!$G$277:$P$326,A20offset,$E1034))*OFFSET($F$7,0,$E1034))-SUM($G1034:U1034))*(OFFSET('PTRM input'!$G$477,0,$E1034-1)/A20taxstdlife))))</f>
        <v>0</v>
      </c>
      <c r="W1034" s="251">
        <f ca="1">IF(A20taxstdlife="n/a","n/a",IF(A20taxstdlife="",0,IF(W$3&gt;(A20stdlife+$E1034),((INDEX('PTRM input'!$G$385:$P$434,A20offset,$E1034)-INDEX('PTRM input'!$G$277:$P$326,A20offset,$E1034))*OFFSET($F$7,0,$E1034))-SUM($G1034:V1034),(((INDEX('PTRM input'!$G$385:$P$434,A20offset,$E1034)-INDEX('PTRM input'!$G$277:$P$326,A20offset,$E1034))*OFFSET($F$7,0,$E1034))-SUM($G1034:V1034))*(OFFSET('PTRM input'!$G$477,0,$E1034-1)/A20taxstdlife))))</f>
        <v>0</v>
      </c>
      <c r="X1034" s="251">
        <f ca="1">IF(A20taxstdlife="n/a","n/a",IF(A20taxstdlife="",0,IF(X$3&gt;(A20stdlife+$E1034),((INDEX('PTRM input'!$G$385:$P$434,A20offset,$E1034)-INDEX('PTRM input'!$G$277:$P$326,A20offset,$E1034))*OFFSET($F$7,0,$E1034))-SUM($G1034:W1034),(((INDEX('PTRM input'!$G$385:$P$434,A20offset,$E1034)-INDEX('PTRM input'!$G$277:$P$326,A20offset,$E1034))*OFFSET($F$7,0,$E1034))-SUM($G1034:W1034))*(OFFSET('PTRM input'!$G$477,0,$E1034-1)/A20taxstdlife))))</f>
        <v>0</v>
      </c>
      <c r="Y1034" s="251">
        <f ca="1">IF(A20taxstdlife="n/a","n/a",IF(A20taxstdlife="",0,IF(Y$3&gt;(A20stdlife+$E1034),((INDEX('PTRM input'!$G$385:$P$434,A20offset,$E1034)-INDEX('PTRM input'!$G$277:$P$326,A20offset,$E1034))*OFFSET($F$7,0,$E1034))-SUM($G1034:X1034),(((INDEX('PTRM input'!$G$385:$P$434,A20offset,$E1034)-INDEX('PTRM input'!$G$277:$P$326,A20offset,$E1034))*OFFSET($F$7,0,$E1034))-SUM($G1034:X1034))*(OFFSET('PTRM input'!$G$477,0,$E1034-1)/A20taxstdlife))))</f>
        <v>0</v>
      </c>
      <c r="Z1034" s="251">
        <f ca="1">IF(A20taxstdlife="n/a","n/a",IF(A20taxstdlife="",0,IF(Z$3&gt;(A20stdlife+$E1034),((INDEX('PTRM input'!$G$385:$P$434,A20offset,$E1034)-INDEX('PTRM input'!$G$277:$P$326,A20offset,$E1034))*OFFSET($F$7,0,$E1034))-SUM($G1034:Y1034),(((INDEX('PTRM input'!$G$385:$P$434,A20offset,$E1034)-INDEX('PTRM input'!$G$277:$P$326,A20offset,$E1034))*OFFSET($F$7,0,$E1034))-SUM($G1034:Y1034))*(OFFSET('PTRM input'!$G$477,0,$E1034-1)/A20taxstdlife))))</f>
        <v>0</v>
      </c>
      <c r="AA1034" s="251">
        <f ca="1">IF(A20taxstdlife="n/a","n/a",IF(A20taxstdlife="",0,IF(AA$3&gt;(A20stdlife+$E1034),((INDEX('PTRM input'!$G$385:$P$434,A20offset,$E1034)-INDEX('PTRM input'!$G$277:$P$326,A20offset,$E1034))*OFFSET($F$7,0,$E1034))-SUM($G1034:Z1034),(((INDEX('PTRM input'!$G$385:$P$434,A20offset,$E1034)-INDEX('PTRM input'!$G$277:$P$326,A20offset,$E1034))*OFFSET($F$7,0,$E1034))-SUM($G1034:Z1034))*(OFFSET('PTRM input'!$G$477,0,$E1034-1)/A20taxstdlife))))</f>
        <v>0</v>
      </c>
      <c r="AB1034" s="251">
        <f ca="1">IF(A20taxstdlife="n/a","n/a",IF(A20taxstdlife="",0,IF(AB$3&gt;(A20stdlife+$E1034),((INDEX('PTRM input'!$G$385:$P$434,A20offset,$E1034)-INDEX('PTRM input'!$G$277:$P$326,A20offset,$E1034))*OFFSET($F$7,0,$E1034))-SUM($G1034:AA1034),(((INDEX('PTRM input'!$G$385:$P$434,A20offset,$E1034)-INDEX('PTRM input'!$G$277:$P$326,A20offset,$E1034))*OFFSET($F$7,0,$E1034))-SUM($G1034:AA1034))*(OFFSET('PTRM input'!$G$477,0,$E1034-1)/A20taxstdlife))))</f>
        <v>0</v>
      </c>
      <c r="AC1034" s="251">
        <f ca="1">IF(A20taxstdlife="n/a","n/a",IF(A20taxstdlife="",0,IF(AC$3&gt;(A20stdlife+$E1034),((INDEX('PTRM input'!$G$385:$P$434,A20offset,$E1034)-INDEX('PTRM input'!$G$277:$P$326,A20offset,$E1034))*OFFSET($F$7,0,$E1034))-SUM($G1034:AB1034),(((INDEX('PTRM input'!$G$385:$P$434,A20offset,$E1034)-INDEX('PTRM input'!$G$277:$P$326,A20offset,$E1034))*OFFSET($F$7,0,$E1034))-SUM($G1034:AB1034))*(OFFSET('PTRM input'!$G$477,0,$E1034-1)/A20taxstdlife))))</f>
        <v>0</v>
      </c>
      <c r="AD1034" s="251">
        <f ca="1">IF(A20taxstdlife="n/a","n/a",IF(A20taxstdlife="",0,IF(AD$3&gt;(A20stdlife+$E1034),((INDEX('PTRM input'!$G$385:$P$434,A20offset,$E1034)-INDEX('PTRM input'!$G$277:$P$326,A20offset,$E1034))*OFFSET($F$7,0,$E1034))-SUM($G1034:AC1034),(((INDEX('PTRM input'!$G$385:$P$434,A20offset,$E1034)-INDEX('PTRM input'!$G$277:$P$326,A20offset,$E1034))*OFFSET($F$7,0,$E1034))-SUM($G1034:AC1034))*(OFFSET('PTRM input'!$G$477,0,$E1034-1)/A20taxstdlife))))</f>
        <v>0</v>
      </c>
      <c r="AE1034" s="251">
        <f ca="1">IF(A20taxstdlife="n/a","n/a",IF(A20taxstdlife="",0,IF(AE$3&gt;(A20stdlife+$E1034),((INDEX('PTRM input'!$G$385:$P$434,A20offset,$E1034)-INDEX('PTRM input'!$G$277:$P$326,A20offset,$E1034))*OFFSET($F$7,0,$E1034))-SUM($G1034:AD1034),(((INDEX('PTRM input'!$G$385:$P$434,A20offset,$E1034)-INDEX('PTRM input'!$G$277:$P$326,A20offset,$E1034))*OFFSET($F$7,0,$E1034))-SUM($G1034:AD1034))*(OFFSET('PTRM input'!$G$477,0,$E1034-1)/A20taxstdlife))))</f>
        <v>0</v>
      </c>
      <c r="AF1034" s="251">
        <f ca="1">IF(A20taxstdlife="n/a","n/a",IF(A20taxstdlife="",0,IF(AF$3&gt;(A20stdlife+$E1034),((INDEX('PTRM input'!$G$385:$P$434,A20offset,$E1034)-INDEX('PTRM input'!$G$277:$P$326,A20offset,$E1034))*OFFSET($F$7,0,$E1034))-SUM($G1034:AE1034),(((INDEX('PTRM input'!$G$385:$P$434,A20offset,$E1034)-INDEX('PTRM input'!$G$277:$P$326,A20offset,$E1034))*OFFSET($F$7,0,$E1034))-SUM($G1034:AE1034))*(OFFSET('PTRM input'!$G$477,0,$E1034-1)/A20taxstdlife))))</f>
        <v>0</v>
      </c>
      <c r="AG1034" s="251">
        <f ca="1">IF(A20taxstdlife="n/a","n/a",IF(A20taxstdlife="",0,IF(AG$3&gt;(A20stdlife+$E1034),((INDEX('PTRM input'!$G$385:$P$434,A20offset,$E1034)-INDEX('PTRM input'!$G$277:$P$326,A20offset,$E1034))*OFFSET($F$7,0,$E1034))-SUM($G1034:AF1034),(((INDEX('PTRM input'!$G$385:$P$434,A20offset,$E1034)-INDEX('PTRM input'!$G$277:$P$326,A20offset,$E1034))*OFFSET($F$7,0,$E1034))-SUM($G1034:AF1034))*(OFFSET('PTRM input'!$G$477,0,$E1034-1)/A20taxstdlife))))</f>
        <v>0</v>
      </c>
      <c r="AH1034" s="251">
        <f ca="1">IF(A20taxstdlife="n/a","n/a",IF(A20taxstdlife="",0,IF(AH$3&gt;(A20stdlife+$E1034),((INDEX('PTRM input'!$G$385:$P$434,A20offset,$E1034)-INDEX('PTRM input'!$G$277:$P$326,A20offset,$E1034))*OFFSET($F$7,0,$E1034))-SUM($G1034:AG1034),(((INDEX('PTRM input'!$G$385:$P$434,A20offset,$E1034)-INDEX('PTRM input'!$G$277:$P$326,A20offset,$E1034))*OFFSET($F$7,0,$E1034))-SUM($G1034:AG1034))*(OFFSET('PTRM input'!$G$477,0,$E1034-1)/A20taxstdlife))))</f>
        <v>0</v>
      </c>
      <c r="AI1034" s="251">
        <f ca="1">IF(A20taxstdlife="n/a","n/a",IF(A20taxstdlife="",0,IF(AI$3&gt;(A20stdlife+$E1034),((INDEX('PTRM input'!$G$385:$P$434,A20offset,$E1034)-INDEX('PTRM input'!$G$277:$P$326,A20offset,$E1034))*OFFSET($F$7,0,$E1034))-SUM($G1034:AH1034),(((INDEX('PTRM input'!$G$385:$P$434,A20offset,$E1034)-INDEX('PTRM input'!$G$277:$P$326,A20offset,$E1034))*OFFSET($F$7,0,$E1034))-SUM($G1034:AH1034))*(OFFSET('PTRM input'!$G$477,0,$E1034-1)/A20taxstdlife))))</f>
        <v>0</v>
      </c>
      <c r="AJ1034" s="251">
        <f ca="1">IF(A20taxstdlife="n/a","n/a",IF(A20taxstdlife="",0,IF(AJ$3&gt;(A20stdlife+$E1034),((INDEX('PTRM input'!$G$385:$P$434,A20offset,$E1034)-INDEX('PTRM input'!$G$277:$P$326,A20offset,$E1034))*OFFSET($F$7,0,$E1034))-SUM($G1034:AI1034),(((INDEX('PTRM input'!$G$385:$P$434,A20offset,$E1034)-INDEX('PTRM input'!$G$277:$P$326,A20offset,$E1034))*OFFSET($F$7,0,$E1034))-SUM($G1034:AI1034))*(OFFSET('PTRM input'!$G$477,0,$E1034-1)/A20taxstdlife))))</f>
        <v>0</v>
      </c>
      <c r="AK1034" s="251">
        <f ca="1">IF(A20taxstdlife="n/a","n/a",IF(A20taxstdlife="",0,IF(AK$3&gt;(A20stdlife+$E1034),((INDEX('PTRM input'!$G$385:$P$434,A20offset,$E1034)-INDEX('PTRM input'!$G$277:$P$326,A20offset,$E1034))*OFFSET($F$7,0,$E1034))-SUM($G1034:AJ1034),(((INDEX('PTRM input'!$G$385:$P$434,A20offset,$E1034)-INDEX('PTRM input'!$G$277:$P$326,A20offset,$E1034))*OFFSET($F$7,0,$E1034))-SUM($G1034:AJ1034))*(OFFSET('PTRM input'!$G$477,0,$E1034-1)/A20taxstdlife))))</f>
        <v>0</v>
      </c>
      <c r="AL1034" s="251">
        <f ca="1">IF(A20taxstdlife="n/a","n/a",IF(A20taxstdlife="",0,IF(AL$3&gt;(A20stdlife+$E1034),((INDEX('PTRM input'!$G$385:$P$434,A20offset,$E1034)-INDEX('PTRM input'!$G$277:$P$326,A20offset,$E1034))*OFFSET($F$7,0,$E1034))-SUM($G1034:AK1034),(((INDEX('PTRM input'!$G$385:$P$434,A20offset,$E1034)-INDEX('PTRM input'!$G$277:$P$326,A20offset,$E1034))*OFFSET($F$7,0,$E1034))-SUM($G1034:AK1034))*(OFFSET('PTRM input'!$G$477,0,$E1034-1)/A20taxstdlife))))</f>
        <v>0</v>
      </c>
      <c r="AM1034" s="251">
        <f ca="1">IF(A20taxstdlife="n/a","n/a",IF(A20taxstdlife="",0,IF(AM$3&gt;(A20stdlife+$E1034),((INDEX('PTRM input'!$G$385:$P$434,A20offset,$E1034)-INDEX('PTRM input'!$G$277:$P$326,A20offset,$E1034))*OFFSET($F$7,0,$E1034))-SUM($G1034:AL1034),(((INDEX('PTRM input'!$G$385:$P$434,A20offset,$E1034)-INDEX('PTRM input'!$G$277:$P$326,A20offset,$E1034))*OFFSET($F$7,0,$E1034))-SUM($G1034:AL1034))*(OFFSET('PTRM input'!$G$477,0,$E1034-1)/A20taxstdlife))))</f>
        <v>0</v>
      </c>
      <c r="AN1034" s="251">
        <f ca="1">IF(A20taxstdlife="n/a","n/a",IF(A20taxstdlife="",0,IF(AN$3&gt;(A20stdlife+$E1034),((INDEX('PTRM input'!$G$385:$P$434,A20offset,$E1034)-INDEX('PTRM input'!$G$277:$P$326,A20offset,$E1034))*OFFSET($F$7,0,$E1034))-SUM($G1034:AM1034),(((INDEX('PTRM input'!$G$385:$P$434,A20offset,$E1034)-INDEX('PTRM input'!$G$277:$P$326,A20offset,$E1034))*OFFSET($F$7,0,$E1034))-SUM($G1034:AM1034))*(OFFSET('PTRM input'!$G$477,0,$E1034-1)/A20taxstdlife))))</f>
        <v>0</v>
      </c>
      <c r="AO1034" s="251">
        <f ca="1">IF(A20taxstdlife="n/a","n/a",IF(A20taxstdlife="",0,IF(AO$3&gt;(A20stdlife+$E1034),((INDEX('PTRM input'!$G$385:$P$434,A20offset,$E1034)-INDEX('PTRM input'!$G$277:$P$326,A20offset,$E1034))*OFFSET($F$7,0,$E1034))-SUM($G1034:AN1034),(((INDEX('PTRM input'!$G$385:$P$434,A20offset,$E1034)-INDEX('PTRM input'!$G$277:$P$326,A20offset,$E1034))*OFFSET($F$7,0,$E1034))-SUM($G1034:AN1034))*(OFFSET('PTRM input'!$G$477,0,$E1034-1)/A20taxstdlife))))</f>
        <v>0</v>
      </c>
      <c r="AP1034" s="251">
        <f ca="1">IF(A20taxstdlife="n/a","n/a",IF(A20taxstdlife="",0,IF(AP$3&gt;(A20stdlife+$E1034),((INDEX('PTRM input'!$G$385:$P$434,A20offset,$E1034)-INDEX('PTRM input'!$G$277:$P$326,A20offset,$E1034))*OFFSET($F$7,0,$E1034))-SUM($G1034:AO1034),(((INDEX('PTRM input'!$G$385:$P$434,A20offset,$E1034)-INDEX('PTRM input'!$G$277:$P$326,A20offset,$E1034))*OFFSET($F$7,0,$E1034))-SUM($G1034:AO1034))*(OFFSET('PTRM input'!$G$477,0,$E1034-1)/A20taxstdlife))))</f>
        <v>0</v>
      </c>
      <c r="AQ1034" s="251">
        <f ca="1">IF(A20taxstdlife="n/a","n/a",IF(A20taxstdlife="",0,IF(AQ$3&gt;(A20stdlife+$E1034),((INDEX('PTRM input'!$G$385:$P$434,A20offset,$E1034)-INDEX('PTRM input'!$G$277:$P$326,A20offset,$E1034))*OFFSET($F$7,0,$E1034))-SUM($G1034:AP1034),(((INDEX('PTRM input'!$G$385:$P$434,A20offset,$E1034)-INDEX('PTRM input'!$G$277:$P$326,A20offset,$E1034))*OFFSET($F$7,0,$E1034))-SUM($G1034:AP1034))*(OFFSET('PTRM input'!$G$477,0,$E1034-1)/A20taxstdlife))))</f>
        <v>0</v>
      </c>
      <c r="AR1034" s="251">
        <f ca="1">IF(A20taxstdlife="n/a","n/a",IF(A20taxstdlife="",0,IF(AR$3&gt;(A20stdlife+$E1034),((INDEX('PTRM input'!$G$385:$P$434,A20offset,$E1034)-INDEX('PTRM input'!$G$277:$P$326,A20offset,$E1034))*OFFSET($F$7,0,$E1034))-SUM($G1034:AQ1034),(((INDEX('PTRM input'!$G$385:$P$434,A20offset,$E1034)-INDEX('PTRM input'!$G$277:$P$326,A20offset,$E1034))*OFFSET($F$7,0,$E1034))-SUM($G1034:AQ1034))*(OFFSET('PTRM input'!$G$477,0,$E1034-1)/A20taxstdlife))))</f>
        <v>0</v>
      </c>
      <c r="AS1034" s="251">
        <f ca="1">IF(A20taxstdlife="n/a","n/a",IF(A20taxstdlife="",0,IF(AS$3&gt;(A20stdlife+$E1034),((INDEX('PTRM input'!$G$385:$P$434,A20offset,$E1034)-INDEX('PTRM input'!$G$277:$P$326,A20offset,$E1034))*OFFSET($F$7,0,$E1034))-SUM($G1034:AR1034),(((INDEX('PTRM input'!$G$385:$P$434,A20offset,$E1034)-INDEX('PTRM input'!$G$277:$P$326,A20offset,$E1034))*OFFSET($F$7,0,$E1034))-SUM($G1034:AR1034))*(OFFSET('PTRM input'!$G$477,0,$E1034-1)/A20taxstdlife))))</f>
        <v>0</v>
      </c>
      <c r="AT1034" s="251">
        <f ca="1">IF(A20taxstdlife="n/a","n/a",IF(A20taxstdlife="",0,IF(AT$3&gt;(A20stdlife+$E1034),((INDEX('PTRM input'!$G$385:$P$434,A20offset,$E1034)-INDEX('PTRM input'!$G$277:$P$326,A20offset,$E1034))*OFFSET($F$7,0,$E1034))-SUM($G1034:AS1034),(((INDEX('PTRM input'!$G$385:$P$434,A20offset,$E1034)-INDEX('PTRM input'!$G$277:$P$326,A20offset,$E1034))*OFFSET($F$7,0,$E1034))-SUM($G1034:AS1034))*(OFFSET('PTRM input'!$G$477,0,$E1034-1)/A20taxstdlife))))</f>
        <v>0</v>
      </c>
      <c r="AU1034" s="251">
        <f ca="1">IF(A20taxstdlife="n/a","n/a",IF(A20taxstdlife="",0,IF(AU$3&gt;(A20stdlife+$E1034),((INDEX('PTRM input'!$G$385:$P$434,A20offset,$E1034)-INDEX('PTRM input'!$G$277:$P$326,A20offset,$E1034))*OFFSET($F$7,0,$E1034))-SUM($G1034:AT1034),(((INDEX('PTRM input'!$G$385:$P$434,A20offset,$E1034)-INDEX('PTRM input'!$G$277:$P$326,A20offset,$E1034))*OFFSET($F$7,0,$E1034))-SUM($G1034:AT1034))*(OFFSET('PTRM input'!$G$477,0,$E1034-1)/A20taxstdlife))))</f>
        <v>0</v>
      </c>
      <c r="AV1034" s="251">
        <f ca="1">IF(A20taxstdlife="n/a","n/a",IF(A20taxstdlife="",0,IF(AV$3&gt;(A20stdlife+$E1034),((INDEX('PTRM input'!$G$385:$P$434,A20offset,$E1034)-INDEX('PTRM input'!$G$277:$P$326,A20offset,$E1034))*OFFSET($F$7,0,$E1034))-SUM($G1034:AU1034),(((INDEX('PTRM input'!$G$385:$P$434,A20offset,$E1034)-INDEX('PTRM input'!$G$277:$P$326,A20offset,$E1034))*OFFSET($F$7,0,$E1034))-SUM($G1034:AU1034))*(OFFSET('PTRM input'!$G$477,0,$E1034-1)/A20taxstdlife))))</f>
        <v>0</v>
      </c>
      <c r="AW1034" s="251">
        <f ca="1">IF(A20taxstdlife="n/a","n/a",IF(A20taxstdlife="",0,IF(AW$3&gt;(A20stdlife+$E1034),((INDEX('PTRM input'!$G$385:$P$434,A20offset,$E1034)-INDEX('PTRM input'!$G$277:$P$326,A20offset,$E1034))*OFFSET($F$7,0,$E1034))-SUM($G1034:AV1034),(((INDEX('PTRM input'!$G$385:$P$434,A20offset,$E1034)-INDEX('PTRM input'!$G$277:$P$326,A20offset,$E1034))*OFFSET($F$7,0,$E1034))-SUM($G1034:AV1034))*(OFFSET('PTRM input'!$G$477,0,$E1034-1)/A20taxstdlife))))</f>
        <v>0</v>
      </c>
      <c r="AX1034" s="251">
        <f ca="1">IF(A20taxstdlife="n/a","n/a",IF(A20taxstdlife="",0,IF(AX$3&gt;(A20stdlife+$E1034),((INDEX('PTRM input'!$G$385:$P$434,A20offset,$E1034)-INDEX('PTRM input'!$G$277:$P$326,A20offset,$E1034))*OFFSET($F$7,0,$E1034))-SUM($G1034:AW1034),(((INDEX('PTRM input'!$G$385:$P$434,A20offset,$E1034)-INDEX('PTRM input'!$G$277:$P$326,A20offset,$E1034))*OFFSET($F$7,0,$E1034))-SUM($G1034:AW1034))*(OFFSET('PTRM input'!$G$477,0,$E1034-1)/A20taxstdlife))))</f>
        <v>0</v>
      </c>
      <c r="AY1034" s="251">
        <f ca="1">IF(A20taxstdlife="n/a","n/a",IF(A20taxstdlife="",0,IF(AY$3&gt;(A20stdlife+$E1034),((INDEX('PTRM input'!$G$385:$P$434,A20offset,$E1034)-INDEX('PTRM input'!$G$277:$P$326,A20offset,$E1034))*OFFSET($F$7,0,$E1034))-SUM($G1034:AX1034),(((INDEX('PTRM input'!$G$385:$P$434,A20offset,$E1034)-INDEX('PTRM input'!$G$277:$P$326,A20offset,$E1034))*OFFSET($F$7,0,$E1034))-SUM($G1034:AX1034))*(OFFSET('PTRM input'!$G$477,0,$E1034-1)/A20taxstdlife))))</f>
        <v>0</v>
      </c>
      <c r="AZ1034" s="251">
        <f ca="1">IF(A20taxstdlife="n/a","n/a",IF(A20taxstdlife="",0,IF(AZ$3&gt;(A20stdlife+$E1034),((INDEX('PTRM input'!$G$385:$P$434,A20offset,$E1034)-INDEX('PTRM input'!$G$277:$P$326,A20offset,$E1034))*OFFSET($F$7,0,$E1034))-SUM($G1034:AY1034),(((INDEX('PTRM input'!$G$385:$P$434,A20offset,$E1034)-INDEX('PTRM input'!$G$277:$P$326,A20offset,$E1034))*OFFSET($F$7,0,$E1034))-SUM($G1034:AY1034))*(OFFSET('PTRM input'!$G$477,0,$E1034-1)/A20taxstdlife))))</f>
        <v>0</v>
      </c>
      <c r="BA1034" s="251">
        <f ca="1">IF(A20taxstdlife="n/a","n/a",IF(A20taxstdlife="",0,IF(BA$3&gt;(A20stdlife+$E1034),((INDEX('PTRM input'!$G$385:$P$434,A20offset,$E1034)-INDEX('PTRM input'!$G$277:$P$326,A20offset,$E1034))*OFFSET($F$7,0,$E1034))-SUM($G1034:AZ1034),(((INDEX('PTRM input'!$G$385:$P$434,A20offset,$E1034)-INDEX('PTRM input'!$G$277:$P$326,A20offset,$E1034))*OFFSET($F$7,0,$E1034))-SUM($G1034:AZ1034))*(OFFSET('PTRM input'!$G$477,0,$E1034-1)/A20taxstdlife))))</f>
        <v>0</v>
      </c>
      <c r="BB1034" s="251">
        <f ca="1">IF(A20taxstdlife="n/a","n/a",IF(A20taxstdlife="",0,IF(BB$3&gt;(A20stdlife+$E1034),((INDEX('PTRM input'!$G$385:$P$434,A20offset,$E1034)-INDEX('PTRM input'!$G$277:$P$326,A20offset,$E1034))*OFFSET($F$7,0,$E1034))-SUM($G1034:BA1034),(((INDEX('PTRM input'!$G$385:$P$434,A20offset,$E1034)-INDEX('PTRM input'!$G$277:$P$326,A20offset,$E1034))*OFFSET($F$7,0,$E1034))-SUM($G1034:BA1034))*(OFFSET('PTRM input'!$G$477,0,$E1034-1)/A20taxstdlife))))</f>
        <v>0</v>
      </c>
      <c r="BC1034" s="251">
        <f ca="1">IF(A20taxstdlife="n/a","n/a",IF(A20taxstdlife="",0,IF(BC$3&gt;(A20stdlife+$E1034),((INDEX('PTRM input'!$G$385:$P$434,A20offset,$E1034)-INDEX('PTRM input'!$G$277:$P$326,A20offset,$E1034))*OFFSET($F$7,0,$E1034))-SUM($G1034:BB1034),(((INDEX('PTRM input'!$G$385:$P$434,A20offset,$E1034)-INDEX('PTRM input'!$G$277:$P$326,A20offset,$E1034))*OFFSET($F$7,0,$E1034))-SUM($G1034:BB1034))*(OFFSET('PTRM input'!$G$477,0,$E1034-1)/A20taxstdlife))))</f>
        <v>0</v>
      </c>
      <c r="BD1034" s="251">
        <f ca="1">IF(A20taxstdlife="n/a","n/a",IF(A20taxstdlife="",0,IF(BD$3&gt;(A20stdlife+$E1034),((INDEX('PTRM input'!$G$385:$P$434,A20offset,$E1034)-INDEX('PTRM input'!$G$277:$P$326,A20offset,$E1034))*OFFSET($F$7,0,$E1034))-SUM($G1034:BC1034),(((INDEX('PTRM input'!$G$385:$P$434,A20offset,$E1034)-INDEX('PTRM input'!$G$277:$P$326,A20offset,$E1034))*OFFSET($F$7,0,$E1034))-SUM($G1034:BC1034))*(OFFSET('PTRM input'!$G$477,0,$E1034-1)/A20taxstdlife))))</f>
        <v>0</v>
      </c>
      <c r="BE1034" s="251">
        <f ca="1">IF(A20taxstdlife="n/a","n/a",IF(A20taxstdlife="",0,IF(BE$3&gt;(A20stdlife+$E1034),((INDEX('PTRM input'!$G$385:$P$434,A20offset,$E1034)-INDEX('PTRM input'!$G$277:$P$326,A20offset,$E1034))*OFFSET($F$7,0,$E1034))-SUM($G1034:BD1034),(((INDEX('PTRM input'!$G$385:$P$434,A20offset,$E1034)-INDEX('PTRM input'!$G$277:$P$326,A20offset,$E1034))*OFFSET($F$7,0,$E1034))-SUM($G1034:BD1034))*(OFFSET('PTRM input'!$G$477,0,$E1034-1)/A20taxstdlife))))</f>
        <v>0</v>
      </c>
      <c r="BF1034" s="251">
        <f ca="1">IF(A20taxstdlife="n/a","n/a",IF(A20taxstdlife="",0,IF(BF$3&gt;(A20stdlife+$E1034),((INDEX('PTRM input'!$G$385:$P$434,A20offset,$E1034)-INDEX('PTRM input'!$G$277:$P$326,A20offset,$E1034))*OFFSET($F$7,0,$E1034))-SUM($G1034:BE1034),(((INDEX('PTRM input'!$G$385:$P$434,A20offset,$E1034)-INDEX('PTRM input'!$G$277:$P$326,A20offset,$E1034))*OFFSET($F$7,0,$E1034))-SUM($G1034:BE1034))*(OFFSET('PTRM input'!$G$477,0,$E1034-1)/A20taxstdlife))))</f>
        <v>0</v>
      </c>
      <c r="BG1034" s="251">
        <f ca="1">IF(A20taxstdlife="n/a","n/a",IF(A20taxstdlife="",0,IF(BG$3&gt;(A20stdlife+$E1034),((INDEX('PTRM input'!$G$385:$P$434,A20offset,$E1034)-INDEX('PTRM input'!$G$277:$P$326,A20offset,$E1034))*OFFSET($F$7,0,$E1034))-SUM($G1034:BF1034),(((INDEX('PTRM input'!$G$385:$P$434,A20offset,$E1034)-INDEX('PTRM input'!$G$277:$P$326,A20offset,$E1034))*OFFSET($F$7,0,$E1034))-SUM($G1034:BF1034))*(OFFSET('PTRM input'!$G$477,0,$E1034-1)/A20taxstdlife))))</f>
        <v>0</v>
      </c>
      <c r="BH1034" s="251">
        <f ca="1">IF(A20taxstdlife="n/a","n/a",IF(A20taxstdlife="",0,IF(BH$3&gt;(A20stdlife+$E1034),((INDEX('PTRM input'!$G$385:$P$434,A20offset,$E1034)-INDEX('PTRM input'!$G$277:$P$326,A20offset,$E1034))*OFFSET($F$7,0,$E1034))-SUM($G1034:BG1034),(((INDEX('PTRM input'!$G$385:$P$434,A20offset,$E1034)-INDEX('PTRM input'!$G$277:$P$326,A20offset,$E1034))*OFFSET($F$7,0,$E1034))-SUM($G1034:BG1034))*(OFFSET('PTRM input'!$G$477,0,$E1034-1)/A20taxstdlife))))</f>
        <v>0</v>
      </c>
      <c r="BI1034" s="251">
        <f ca="1">IF(A20taxstdlife="n/a","n/a",IF(A20taxstdlife="",0,IF(BI$3&gt;(A20stdlife+$E1034),((INDEX('PTRM input'!$G$385:$P$434,A20offset,$E1034)-INDEX('PTRM input'!$G$277:$P$326,A20offset,$E1034))*OFFSET($F$7,0,$E1034))-SUM($G1034:BH1034),(((INDEX('PTRM input'!$G$385:$P$434,A20offset,$E1034)-INDEX('PTRM input'!$G$277:$P$326,A20offset,$E1034))*OFFSET($F$7,0,$E1034))-SUM($G1034:BH1034))*(OFFSET('PTRM input'!$G$477,0,$E1034-1)/A20taxstdlife))))</f>
        <v>0</v>
      </c>
      <c r="BJ1034" s="116"/>
      <c r="BK1034" s="116"/>
      <c r="BL1034" s="116"/>
      <c r="BM1034" s="116"/>
    </row>
    <row r="1035" spans="1:65" ht="12.75" hidden="1" customHeight="1" outlineLevel="2">
      <c r="A1035" s="366"/>
      <c r="B1035" s="19"/>
      <c r="C1035" s="18"/>
      <c r="D1035" s="760"/>
      <c r="E1035" s="86">
        <v>7</v>
      </c>
      <c r="F1035" s="356"/>
      <c r="G1035" s="434"/>
      <c r="H1035" s="435"/>
      <c r="I1035" s="435"/>
      <c r="J1035" s="435"/>
      <c r="K1035" s="435"/>
      <c r="L1035" s="435"/>
      <c r="M1035" s="619"/>
      <c r="N1035" s="251">
        <f ca="1">IF(A20taxstdlife="n/a","n/a",IF(A20taxstdlife="",0,IF(N$3&gt;(A20stdlife+$E1035),((INDEX('PTRM input'!$G$385:$P$434,A20offset,$E1035)-INDEX('PTRM input'!$G$277:$P$326,A20offset,$E1035))*OFFSET($F$7,0,$E1035))-SUM($G1035:M1035),(((INDEX('PTRM input'!$G$385:$P$434,A20offset,$E1035)-INDEX('PTRM input'!$G$277:$P$326,A20offset,$E1035))*OFFSET($F$7,0,$E1035))-SUM($G1035:M1035))*(OFFSET('PTRM input'!$G$477,0,$E1035-1)/A20taxstdlife))))</f>
        <v>0</v>
      </c>
      <c r="O1035" s="251">
        <f ca="1">IF(A20taxstdlife="n/a","n/a",IF(A20taxstdlife="",0,IF(O$3&gt;(A20stdlife+$E1035),((INDEX('PTRM input'!$G$385:$P$434,A20offset,$E1035)-INDEX('PTRM input'!$G$277:$P$326,A20offset,$E1035))*OFFSET($F$7,0,$E1035))-SUM($G1035:N1035),(((INDEX('PTRM input'!$G$385:$P$434,A20offset,$E1035)-INDEX('PTRM input'!$G$277:$P$326,A20offset,$E1035))*OFFSET($F$7,0,$E1035))-SUM($G1035:N1035))*(OFFSET('PTRM input'!$G$477,0,$E1035-1)/A20taxstdlife))))</f>
        <v>0</v>
      </c>
      <c r="P1035" s="251">
        <f ca="1">IF(A20taxstdlife="n/a","n/a",IF(A20taxstdlife="",0,IF(P$3&gt;(A20stdlife+$E1035),((INDEX('PTRM input'!$G$385:$P$434,A20offset,$E1035)-INDEX('PTRM input'!$G$277:$P$326,A20offset,$E1035))*OFFSET($F$7,0,$E1035))-SUM($G1035:O1035),(((INDEX('PTRM input'!$G$385:$P$434,A20offset,$E1035)-INDEX('PTRM input'!$G$277:$P$326,A20offset,$E1035))*OFFSET($F$7,0,$E1035))-SUM($G1035:O1035))*(OFFSET('PTRM input'!$G$477,0,$E1035-1)/A20taxstdlife))))</f>
        <v>0</v>
      </c>
      <c r="Q1035" s="251">
        <f ca="1">IF(A20taxstdlife="n/a","n/a",IF(A20taxstdlife="",0,IF(Q$3&gt;(A20stdlife+$E1035),((INDEX('PTRM input'!$G$385:$P$434,A20offset,$E1035)-INDEX('PTRM input'!$G$277:$P$326,A20offset,$E1035))*OFFSET($F$7,0,$E1035))-SUM($G1035:P1035),(((INDEX('PTRM input'!$G$385:$P$434,A20offset,$E1035)-INDEX('PTRM input'!$G$277:$P$326,A20offset,$E1035))*OFFSET($F$7,0,$E1035))-SUM($G1035:P1035))*(OFFSET('PTRM input'!$G$477,0,$E1035-1)/A20taxstdlife))))</f>
        <v>0</v>
      </c>
      <c r="R1035" s="251">
        <f ca="1">IF(A20taxstdlife="n/a","n/a",IF(A20taxstdlife="",0,IF(R$3&gt;(A20stdlife+$E1035),((INDEX('PTRM input'!$G$385:$P$434,A20offset,$E1035)-INDEX('PTRM input'!$G$277:$P$326,A20offset,$E1035))*OFFSET($F$7,0,$E1035))-SUM($G1035:Q1035),(((INDEX('PTRM input'!$G$385:$P$434,A20offset,$E1035)-INDEX('PTRM input'!$G$277:$P$326,A20offset,$E1035))*OFFSET($F$7,0,$E1035))-SUM($G1035:Q1035))*(OFFSET('PTRM input'!$G$477,0,$E1035-1)/A20taxstdlife))))</f>
        <v>0</v>
      </c>
      <c r="S1035" s="251">
        <f ca="1">IF(A20taxstdlife="n/a","n/a",IF(A20taxstdlife="",0,IF(S$3&gt;(A20stdlife+$E1035),((INDEX('PTRM input'!$G$385:$P$434,A20offset,$E1035)-INDEX('PTRM input'!$G$277:$P$326,A20offset,$E1035))*OFFSET($F$7,0,$E1035))-SUM($G1035:R1035),(((INDEX('PTRM input'!$G$385:$P$434,A20offset,$E1035)-INDEX('PTRM input'!$G$277:$P$326,A20offset,$E1035))*OFFSET($F$7,0,$E1035))-SUM($G1035:R1035))*(OFFSET('PTRM input'!$G$477,0,$E1035-1)/A20taxstdlife))))</f>
        <v>0</v>
      </c>
      <c r="T1035" s="251">
        <f ca="1">IF(A20taxstdlife="n/a","n/a",IF(A20taxstdlife="",0,IF(T$3&gt;(A20stdlife+$E1035),((INDEX('PTRM input'!$G$385:$P$434,A20offset,$E1035)-INDEX('PTRM input'!$G$277:$P$326,A20offset,$E1035))*OFFSET($F$7,0,$E1035))-SUM($G1035:S1035),(((INDEX('PTRM input'!$G$385:$P$434,A20offset,$E1035)-INDEX('PTRM input'!$G$277:$P$326,A20offset,$E1035))*OFFSET($F$7,0,$E1035))-SUM($G1035:S1035))*(OFFSET('PTRM input'!$G$477,0,$E1035-1)/A20taxstdlife))))</f>
        <v>0</v>
      </c>
      <c r="U1035" s="251">
        <f ca="1">IF(A20taxstdlife="n/a","n/a",IF(A20taxstdlife="",0,IF(U$3&gt;(A20stdlife+$E1035),((INDEX('PTRM input'!$G$385:$P$434,A20offset,$E1035)-INDEX('PTRM input'!$G$277:$P$326,A20offset,$E1035))*OFFSET($F$7,0,$E1035))-SUM($G1035:T1035),(((INDEX('PTRM input'!$G$385:$P$434,A20offset,$E1035)-INDEX('PTRM input'!$G$277:$P$326,A20offset,$E1035))*OFFSET($F$7,0,$E1035))-SUM($G1035:T1035))*(OFFSET('PTRM input'!$G$477,0,$E1035-1)/A20taxstdlife))))</f>
        <v>0</v>
      </c>
      <c r="V1035" s="251">
        <f ca="1">IF(A20taxstdlife="n/a","n/a",IF(A20taxstdlife="",0,IF(V$3&gt;(A20stdlife+$E1035),((INDEX('PTRM input'!$G$385:$P$434,A20offset,$E1035)-INDEX('PTRM input'!$G$277:$P$326,A20offset,$E1035))*OFFSET($F$7,0,$E1035))-SUM($G1035:U1035),(((INDEX('PTRM input'!$G$385:$P$434,A20offset,$E1035)-INDEX('PTRM input'!$G$277:$P$326,A20offset,$E1035))*OFFSET($F$7,0,$E1035))-SUM($G1035:U1035))*(OFFSET('PTRM input'!$G$477,0,$E1035-1)/A20taxstdlife))))</f>
        <v>0</v>
      </c>
      <c r="W1035" s="251">
        <f ca="1">IF(A20taxstdlife="n/a","n/a",IF(A20taxstdlife="",0,IF(W$3&gt;(A20stdlife+$E1035),((INDEX('PTRM input'!$G$385:$P$434,A20offset,$E1035)-INDEX('PTRM input'!$G$277:$P$326,A20offset,$E1035))*OFFSET($F$7,0,$E1035))-SUM($G1035:V1035),(((INDEX('PTRM input'!$G$385:$P$434,A20offset,$E1035)-INDEX('PTRM input'!$G$277:$P$326,A20offset,$E1035))*OFFSET($F$7,0,$E1035))-SUM($G1035:V1035))*(OFFSET('PTRM input'!$G$477,0,$E1035-1)/A20taxstdlife))))</f>
        <v>0</v>
      </c>
      <c r="X1035" s="251">
        <f ca="1">IF(A20taxstdlife="n/a","n/a",IF(A20taxstdlife="",0,IF(X$3&gt;(A20stdlife+$E1035),((INDEX('PTRM input'!$G$385:$P$434,A20offset,$E1035)-INDEX('PTRM input'!$G$277:$P$326,A20offset,$E1035))*OFFSET($F$7,0,$E1035))-SUM($G1035:W1035),(((INDEX('PTRM input'!$G$385:$P$434,A20offset,$E1035)-INDEX('PTRM input'!$G$277:$P$326,A20offset,$E1035))*OFFSET($F$7,0,$E1035))-SUM($G1035:W1035))*(OFFSET('PTRM input'!$G$477,0,$E1035-1)/A20taxstdlife))))</f>
        <v>0</v>
      </c>
      <c r="Y1035" s="251">
        <f ca="1">IF(A20taxstdlife="n/a","n/a",IF(A20taxstdlife="",0,IF(Y$3&gt;(A20stdlife+$E1035),((INDEX('PTRM input'!$G$385:$P$434,A20offset,$E1035)-INDEX('PTRM input'!$G$277:$P$326,A20offset,$E1035))*OFFSET($F$7,0,$E1035))-SUM($G1035:X1035),(((INDEX('PTRM input'!$G$385:$P$434,A20offset,$E1035)-INDEX('PTRM input'!$G$277:$P$326,A20offset,$E1035))*OFFSET($F$7,0,$E1035))-SUM($G1035:X1035))*(OFFSET('PTRM input'!$G$477,0,$E1035-1)/A20taxstdlife))))</f>
        <v>0</v>
      </c>
      <c r="Z1035" s="251">
        <f ca="1">IF(A20taxstdlife="n/a","n/a",IF(A20taxstdlife="",0,IF(Z$3&gt;(A20stdlife+$E1035),((INDEX('PTRM input'!$G$385:$P$434,A20offset,$E1035)-INDEX('PTRM input'!$G$277:$P$326,A20offset,$E1035))*OFFSET($F$7,0,$E1035))-SUM($G1035:Y1035),(((INDEX('PTRM input'!$G$385:$P$434,A20offset,$E1035)-INDEX('PTRM input'!$G$277:$P$326,A20offset,$E1035))*OFFSET($F$7,0,$E1035))-SUM($G1035:Y1035))*(OFFSET('PTRM input'!$G$477,0,$E1035-1)/A20taxstdlife))))</f>
        <v>0</v>
      </c>
      <c r="AA1035" s="251">
        <f ca="1">IF(A20taxstdlife="n/a","n/a",IF(A20taxstdlife="",0,IF(AA$3&gt;(A20stdlife+$E1035),((INDEX('PTRM input'!$G$385:$P$434,A20offset,$E1035)-INDEX('PTRM input'!$G$277:$P$326,A20offset,$E1035))*OFFSET($F$7,0,$E1035))-SUM($G1035:Z1035),(((INDEX('PTRM input'!$G$385:$P$434,A20offset,$E1035)-INDEX('PTRM input'!$G$277:$P$326,A20offset,$E1035))*OFFSET($F$7,0,$E1035))-SUM($G1035:Z1035))*(OFFSET('PTRM input'!$G$477,0,$E1035-1)/A20taxstdlife))))</f>
        <v>0</v>
      </c>
      <c r="AB1035" s="251">
        <f ca="1">IF(A20taxstdlife="n/a","n/a",IF(A20taxstdlife="",0,IF(AB$3&gt;(A20stdlife+$E1035),((INDEX('PTRM input'!$G$385:$P$434,A20offset,$E1035)-INDEX('PTRM input'!$G$277:$P$326,A20offset,$E1035))*OFFSET($F$7,0,$E1035))-SUM($G1035:AA1035),(((INDEX('PTRM input'!$G$385:$P$434,A20offset,$E1035)-INDEX('PTRM input'!$G$277:$P$326,A20offset,$E1035))*OFFSET($F$7,0,$E1035))-SUM($G1035:AA1035))*(OFFSET('PTRM input'!$G$477,0,$E1035-1)/A20taxstdlife))))</f>
        <v>0</v>
      </c>
      <c r="AC1035" s="251">
        <f ca="1">IF(A20taxstdlife="n/a","n/a",IF(A20taxstdlife="",0,IF(AC$3&gt;(A20stdlife+$E1035),((INDEX('PTRM input'!$G$385:$P$434,A20offset,$E1035)-INDEX('PTRM input'!$G$277:$P$326,A20offset,$E1035))*OFFSET($F$7,0,$E1035))-SUM($G1035:AB1035),(((INDEX('PTRM input'!$G$385:$P$434,A20offset,$E1035)-INDEX('PTRM input'!$G$277:$P$326,A20offset,$E1035))*OFFSET($F$7,0,$E1035))-SUM($G1035:AB1035))*(OFFSET('PTRM input'!$G$477,0,$E1035-1)/A20taxstdlife))))</f>
        <v>0</v>
      </c>
      <c r="AD1035" s="251">
        <f ca="1">IF(A20taxstdlife="n/a","n/a",IF(A20taxstdlife="",0,IF(AD$3&gt;(A20stdlife+$E1035),((INDEX('PTRM input'!$G$385:$P$434,A20offset,$E1035)-INDEX('PTRM input'!$G$277:$P$326,A20offset,$E1035))*OFFSET($F$7,0,$E1035))-SUM($G1035:AC1035),(((INDEX('PTRM input'!$G$385:$P$434,A20offset,$E1035)-INDEX('PTRM input'!$G$277:$P$326,A20offset,$E1035))*OFFSET($F$7,0,$E1035))-SUM($G1035:AC1035))*(OFFSET('PTRM input'!$G$477,0,$E1035-1)/A20taxstdlife))))</f>
        <v>0</v>
      </c>
      <c r="AE1035" s="251">
        <f ca="1">IF(A20taxstdlife="n/a","n/a",IF(A20taxstdlife="",0,IF(AE$3&gt;(A20stdlife+$E1035),((INDEX('PTRM input'!$G$385:$P$434,A20offset,$E1035)-INDEX('PTRM input'!$G$277:$P$326,A20offset,$E1035))*OFFSET($F$7,0,$E1035))-SUM($G1035:AD1035),(((INDEX('PTRM input'!$G$385:$P$434,A20offset,$E1035)-INDEX('PTRM input'!$G$277:$P$326,A20offset,$E1035))*OFFSET($F$7,0,$E1035))-SUM($G1035:AD1035))*(OFFSET('PTRM input'!$G$477,0,$E1035-1)/A20taxstdlife))))</f>
        <v>0</v>
      </c>
      <c r="AF1035" s="251">
        <f ca="1">IF(A20taxstdlife="n/a","n/a",IF(A20taxstdlife="",0,IF(AF$3&gt;(A20stdlife+$E1035),((INDEX('PTRM input'!$G$385:$P$434,A20offset,$E1035)-INDEX('PTRM input'!$G$277:$P$326,A20offset,$E1035))*OFFSET($F$7,0,$E1035))-SUM($G1035:AE1035),(((INDEX('PTRM input'!$G$385:$P$434,A20offset,$E1035)-INDEX('PTRM input'!$G$277:$P$326,A20offset,$E1035))*OFFSET($F$7,0,$E1035))-SUM($G1035:AE1035))*(OFFSET('PTRM input'!$G$477,0,$E1035-1)/A20taxstdlife))))</f>
        <v>0</v>
      </c>
      <c r="AG1035" s="251">
        <f ca="1">IF(A20taxstdlife="n/a","n/a",IF(A20taxstdlife="",0,IF(AG$3&gt;(A20stdlife+$E1035),((INDEX('PTRM input'!$G$385:$P$434,A20offset,$E1035)-INDEX('PTRM input'!$G$277:$P$326,A20offset,$E1035))*OFFSET($F$7,0,$E1035))-SUM($G1035:AF1035),(((INDEX('PTRM input'!$G$385:$P$434,A20offset,$E1035)-INDEX('PTRM input'!$G$277:$P$326,A20offset,$E1035))*OFFSET($F$7,0,$E1035))-SUM($G1035:AF1035))*(OFFSET('PTRM input'!$G$477,0,$E1035-1)/A20taxstdlife))))</f>
        <v>0</v>
      </c>
      <c r="AH1035" s="251">
        <f ca="1">IF(A20taxstdlife="n/a","n/a",IF(A20taxstdlife="",0,IF(AH$3&gt;(A20stdlife+$E1035),((INDEX('PTRM input'!$G$385:$P$434,A20offset,$E1035)-INDEX('PTRM input'!$G$277:$P$326,A20offset,$E1035))*OFFSET($F$7,0,$E1035))-SUM($G1035:AG1035),(((INDEX('PTRM input'!$G$385:$P$434,A20offset,$E1035)-INDEX('PTRM input'!$G$277:$P$326,A20offset,$E1035))*OFFSET($F$7,0,$E1035))-SUM($G1035:AG1035))*(OFFSET('PTRM input'!$G$477,0,$E1035-1)/A20taxstdlife))))</f>
        <v>0</v>
      </c>
      <c r="AI1035" s="251">
        <f ca="1">IF(A20taxstdlife="n/a","n/a",IF(A20taxstdlife="",0,IF(AI$3&gt;(A20stdlife+$E1035),((INDEX('PTRM input'!$G$385:$P$434,A20offset,$E1035)-INDEX('PTRM input'!$G$277:$P$326,A20offset,$E1035))*OFFSET($F$7,0,$E1035))-SUM($G1035:AH1035),(((INDEX('PTRM input'!$G$385:$P$434,A20offset,$E1035)-INDEX('PTRM input'!$G$277:$P$326,A20offset,$E1035))*OFFSET($F$7,0,$E1035))-SUM($G1035:AH1035))*(OFFSET('PTRM input'!$G$477,0,$E1035-1)/A20taxstdlife))))</f>
        <v>0</v>
      </c>
      <c r="AJ1035" s="251">
        <f ca="1">IF(A20taxstdlife="n/a","n/a",IF(A20taxstdlife="",0,IF(AJ$3&gt;(A20stdlife+$E1035),((INDEX('PTRM input'!$G$385:$P$434,A20offset,$E1035)-INDEX('PTRM input'!$G$277:$P$326,A20offset,$E1035))*OFFSET($F$7,0,$E1035))-SUM($G1035:AI1035),(((INDEX('PTRM input'!$G$385:$P$434,A20offset,$E1035)-INDEX('PTRM input'!$G$277:$P$326,A20offset,$E1035))*OFFSET($F$7,0,$E1035))-SUM($G1035:AI1035))*(OFFSET('PTRM input'!$G$477,0,$E1035-1)/A20taxstdlife))))</f>
        <v>0</v>
      </c>
      <c r="AK1035" s="251">
        <f ca="1">IF(A20taxstdlife="n/a","n/a",IF(A20taxstdlife="",0,IF(AK$3&gt;(A20stdlife+$E1035),((INDEX('PTRM input'!$G$385:$P$434,A20offset,$E1035)-INDEX('PTRM input'!$G$277:$P$326,A20offset,$E1035))*OFFSET($F$7,0,$E1035))-SUM($G1035:AJ1035),(((INDEX('PTRM input'!$G$385:$P$434,A20offset,$E1035)-INDEX('PTRM input'!$G$277:$P$326,A20offset,$E1035))*OFFSET($F$7,0,$E1035))-SUM($G1035:AJ1035))*(OFFSET('PTRM input'!$G$477,0,$E1035-1)/A20taxstdlife))))</f>
        <v>0</v>
      </c>
      <c r="AL1035" s="251">
        <f ca="1">IF(A20taxstdlife="n/a","n/a",IF(A20taxstdlife="",0,IF(AL$3&gt;(A20stdlife+$E1035),((INDEX('PTRM input'!$G$385:$P$434,A20offset,$E1035)-INDEX('PTRM input'!$G$277:$P$326,A20offset,$E1035))*OFFSET($F$7,0,$E1035))-SUM($G1035:AK1035),(((INDEX('PTRM input'!$G$385:$P$434,A20offset,$E1035)-INDEX('PTRM input'!$G$277:$P$326,A20offset,$E1035))*OFFSET($F$7,0,$E1035))-SUM($G1035:AK1035))*(OFFSET('PTRM input'!$G$477,0,$E1035-1)/A20taxstdlife))))</f>
        <v>0</v>
      </c>
      <c r="AM1035" s="251">
        <f ca="1">IF(A20taxstdlife="n/a","n/a",IF(A20taxstdlife="",0,IF(AM$3&gt;(A20stdlife+$E1035),((INDEX('PTRM input'!$G$385:$P$434,A20offset,$E1035)-INDEX('PTRM input'!$G$277:$P$326,A20offset,$E1035))*OFFSET($F$7,0,$E1035))-SUM($G1035:AL1035),(((INDEX('PTRM input'!$G$385:$P$434,A20offset,$E1035)-INDEX('PTRM input'!$G$277:$P$326,A20offset,$E1035))*OFFSET($F$7,0,$E1035))-SUM($G1035:AL1035))*(OFFSET('PTRM input'!$G$477,0,$E1035-1)/A20taxstdlife))))</f>
        <v>0</v>
      </c>
      <c r="AN1035" s="251">
        <f ca="1">IF(A20taxstdlife="n/a","n/a",IF(A20taxstdlife="",0,IF(AN$3&gt;(A20stdlife+$E1035),((INDEX('PTRM input'!$G$385:$P$434,A20offset,$E1035)-INDEX('PTRM input'!$G$277:$P$326,A20offset,$E1035))*OFFSET($F$7,0,$E1035))-SUM($G1035:AM1035),(((INDEX('PTRM input'!$G$385:$P$434,A20offset,$E1035)-INDEX('PTRM input'!$G$277:$P$326,A20offset,$E1035))*OFFSET($F$7,0,$E1035))-SUM($G1035:AM1035))*(OFFSET('PTRM input'!$G$477,0,$E1035-1)/A20taxstdlife))))</f>
        <v>0</v>
      </c>
      <c r="AO1035" s="251">
        <f ca="1">IF(A20taxstdlife="n/a","n/a",IF(A20taxstdlife="",0,IF(AO$3&gt;(A20stdlife+$E1035),((INDEX('PTRM input'!$G$385:$P$434,A20offset,$E1035)-INDEX('PTRM input'!$G$277:$P$326,A20offset,$E1035))*OFFSET($F$7,0,$E1035))-SUM($G1035:AN1035),(((INDEX('PTRM input'!$G$385:$P$434,A20offset,$E1035)-INDEX('PTRM input'!$G$277:$P$326,A20offset,$E1035))*OFFSET($F$7,0,$E1035))-SUM($G1035:AN1035))*(OFFSET('PTRM input'!$G$477,0,$E1035-1)/A20taxstdlife))))</f>
        <v>0</v>
      </c>
      <c r="AP1035" s="251">
        <f ca="1">IF(A20taxstdlife="n/a","n/a",IF(A20taxstdlife="",0,IF(AP$3&gt;(A20stdlife+$E1035),((INDEX('PTRM input'!$G$385:$P$434,A20offset,$E1035)-INDEX('PTRM input'!$G$277:$P$326,A20offset,$E1035))*OFFSET($F$7,0,$E1035))-SUM($G1035:AO1035),(((INDEX('PTRM input'!$G$385:$P$434,A20offset,$E1035)-INDEX('PTRM input'!$G$277:$P$326,A20offset,$E1035))*OFFSET($F$7,0,$E1035))-SUM($G1035:AO1035))*(OFFSET('PTRM input'!$G$477,0,$E1035-1)/A20taxstdlife))))</f>
        <v>0</v>
      </c>
      <c r="AQ1035" s="251">
        <f ca="1">IF(A20taxstdlife="n/a","n/a",IF(A20taxstdlife="",0,IF(AQ$3&gt;(A20stdlife+$E1035),((INDEX('PTRM input'!$G$385:$P$434,A20offset,$E1035)-INDEX('PTRM input'!$G$277:$P$326,A20offset,$E1035))*OFFSET($F$7,0,$E1035))-SUM($G1035:AP1035),(((INDEX('PTRM input'!$G$385:$P$434,A20offset,$E1035)-INDEX('PTRM input'!$G$277:$P$326,A20offset,$E1035))*OFFSET($F$7,0,$E1035))-SUM($G1035:AP1035))*(OFFSET('PTRM input'!$G$477,0,$E1035-1)/A20taxstdlife))))</f>
        <v>0</v>
      </c>
      <c r="AR1035" s="251">
        <f ca="1">IF(A20taxstdlife="n/a","n/a",IF(A20taxstdlife="",0,IF(AR$3&gt;(A20stdlife+$E1035),((INDEX('PTRM input'!$G$385:$P$434,A20offset,$E1035)-INDEX('PTRM input'!$G$277:$P$326,A20offset,$E1035))*OFFSET($F$7,0,$E1035))-SUM($G1035:AQ1035),(((INDEX('PTRM input'!$G$385:$P$434,A20offset,$E1035)-INDEX('PTRM input'!$G$277:$P$326,A20offset,$E1035))*OFFSET($F$7,0,$E1035))-SUM($G1035:AQ1035))*(OFFSET('PTRM input'!$G$477,0,$E1035-1)/A20taxstdlife))))</f>
        <v>0</v>
      </c>
      <c r="AS1035" s="251">
        <f ca="1">IF(A20taxstdlife="n/a","n/a",IF(A20taxstdlife="",0,IF(AS$3&gt;(A20stdlife+$E1035),((INDEX('PTRM input'!$G$385:$P$434,A20offset,$E1035)-INDEX('PTRM input'!$G$277:$P$326,A20offset,$E1035))*OFFSET($F$7,0,$E1035))-SUM($G1035:AR1035),(((INDEX('PTRM input'!$G$385:$P$434,A20offset,$E1035)-INDEX('PTRM input'!$G$277:$P$326,A20offset,$E1035))*OFFSET($F$7,0,$E1035))-SUM($G1035:AR1035))*(OFFSET('PTRM input'!$G$477,0,$E1035-1)/A20taxstdlife))))</f>
        <v>0</v>
      </c>
      <c r="AT1035" s="251">
        <f ca="1">IF(A20taxstdlife="n/a","n/a",IF(A20taxstdlife="",0,IF(AT$3&gt;(A20stdlife+$E1035),((INDEX('PTRM input'!$G$385:$P$434,A20offset,$E1035)-INDEX('PTRM input'!$G$277:$P$326,A20offset,$E1035))*OFFSET($F$7,0,$E1035))-SUM($G1035:AS1035),(((INDEX('PTRM input'!$G$385:$P$434,A20offset,$E1035)-INDEX('PTRM input'!$G$277:$P$326,A20offset,$E1035))*OFFSET($F$7,0,$E1035))-SUM($G1035:AS1035))*(OFFSET('PTRM input'!$G$477,0,$E1035-1)/A20taxstdlife))))</f>
        <v>0</v>
      </c>
      <c r="AU1035" s="251">
        <f ca="1">IF(A20taxstdlife="n/a","n/a",IF(A20taxstdlife="",0,IF(AU$3&gt;(A20stdlife+$E1035),((INDEX('PTRM input'!$G$385:$P$434,A20offset,$E1035)-INDEX('PTRM input'!$G$277:$P$326,A20offset,$E1035))*OFFSET($F$7,0,$E1035))-SUM($G1035:AT1035),(((INDEX('PTRM input'!$G$385:$P$434,A20offset,$E1035)-INDEX('PTRM input'!$G$277:$P$326,A20offset,$E1035))*OFFSET($F$7,0,$E1035))-SUM($G1035:AT1035))*(OFFSET('PTRM input'!$G$477,0,$E1035-1)/A20taxstdlife))))</f>
        <v>0</v>
      </c>
      <c r="AV1035" s="251">
        <f ca="1">IF(A20taxstdlife="n/a","n/a",IF(A20taxstdlife="",0,IF(AV$3&gt;(A20stdlife+$E1035),((INDEX('PTRM input'!$G$385:$P$434,A20offset,$E1035)-INDEX('PTRM input'!$G$277:$P$326,A20offset,$E1035))*OFFSET($F$7,0,$E1035))-SUM($G1035:AU1035),(((INDEX('PTRM input'!$G$385:$P$434,A20offset,$E1035)-INDEX('PTRM input'!$G$277:$P$326,A20offset,$E1035))*OFFSET($F$7,0,$E1035))-SUM($G1035:AU1035))*(OFFSET('PTRM input'!$G$477,0,$E1035-1)/A20taxstdlife))))</f>
        <v>0</v>
      </c>
      <c r="AW1035" s="251">
        <f ca="1">IF(A20taxstdlife="n/a","n/a",IF(A20taxstdlife="",0,IF(AW$3&gt;(A20stdlife+$E1035),((INDEX('PTRM input'!$G$385:$P$434,A20offset,$E1035)-INDEX('PTRM input'!$G$277:$P$326,A20offset,$E1035))*OFFSET($F$7,0,$E1035))-SUM($G1035:AV1035),(((INDEX('PTRM input'!$G$385:$P$434,A20offset,$E1035)-INDEX('PTRM input'!$G$277:$P$326,A20offset,$E1035))*OFFSET($F$7,0,$E1035))-SUM($G1035:AV1035))*(OFFSET('PTRM input'!$G$477,0,$E1035-1)/A20taxstdlife))))</f>
        <v>0</v>
      </c>
      <c r="AX1035" s="251">
        <f ca="1">IF(A20taxstdlife="n/a","n/a",IF(A20taxstdlife="",0,IF(AX$3&gt;(A20stdlife+$E1035),((INDEX('PTRM input'!$G$385:$P$434,A20offset,$E1035)-INDEX('PTRM input'!$G$277:$P$326,A20offset,$E1035))*OFFSET($F$7,0,$E1035))-SUM($G1035:AW1035),(((INDEX('PTRM input'!$G$385:$P$434,A20offset,$E1035)-INDEX('PTRM input'!$G$277:$P$326,A20offset,$E1035))*OFFSET($F$7,0,$E1035))-SUM($G1035:AW1035))*(OFFSET('PTRM input'!$G$477,0,$E1035-1)/A20taxstdlife))))</f>
        <v>0</v>
      </c>
      <c r="AY1035" s="251">
        <f ca="1">IF(A20taxstdlife="n/a","n/a",IF(A20taxstdlife="",0,IF(AY$3&gt;(A20stdlife+$E1035),((INDEX('PTRM input'!$G$385:$P$434,A20offset,$E1035)-INDEX('PTRM input'!$G$277:$P$326,A20offset,$E1035))*OFFSET($F$7,0,$E1035))-SUM($G1035:AX1035),(((INDEX('PTRM input'!$G$385:$P$434,A20offset,$E1035)-INDEX('PTRM input'!$G$277:$P$326,A20offset,$E1035))*OFFSET($F$7,0,$E1035))-SUM($G1035:AX1035))*(OFFSET('PTRM input'!$G$477,0,$E1035-1)/A20taxstdlife))))</f>
        <v>0</v>
      </c>
      <c r="AZ1035" s="251">
        <f ca="1">IF(A20taxstdlife="n/a","n/a",IF(A20taxstdlife="",0,IF(AZ$3&gt;(A20stdlife+$E1035),((INDEX('PTRM input'!$G$385:$P$434,A20offset,$E1035)-INDEX('PTRM input'!$G$277:$P$326,A20offset,$E1035))*OFFSET($F$7,0,$E1035))-SUM($G1035:AY1035),(((INDEX('PTRM input'!$G$385:$P$434,A20offset,$E1035)-INDEX('PTRM input'!$G$277:$P$326,A20offset,$E1035))*OFFSET($F$7,0,$E1035))-SUM($G1035:AY1035))*(OFFSET('PTRM input'!$G$477,0,$E1035-1)/A20taxstdlife))))</f>
        <v>0</v>
      </c>
      <c r="BA1035" s="251">
        <f ca="1">IF(A20taxstdlife="n/a","n/a",IF(A20taxstdlife="",0,IF(BA$3&gt;(A20stdlife+$E1035),((INDEX('PTRM input'!$G$385:$P$434,A20offset,$E1035)-INDEX('PTRM input'!$G$277:$P$326,A20offset,$E1035))*OFFSET($F$7,0,$E1035))-SUM($G1035:AZ1035),(((INDEX('PTRM input'!$G$385:$P$434,A20offset,$E1035)-INDEX('PTRM input'!$G$277:$P$326,A20offset,$E1035))*OFFSET($F$7,0,$E1035))-SUM($G1035:AZ1035))*(OFFSET('PTRM input'!$G$477,0,$E1035-1)/A20taxstdlife))))</f>
        <v>0</v>
      </c>
      <c r="BB1035" s="251">
        <f ca="1">IF(A20taxstdlife="n/a","n/a",IF(A20taxstdlife="",0,IF(BB$3&gt;(A20stdlife+$E1035),((INDEX('PTRM input'!$G$385:$P$434,A20offset,$E1035)-INDEX('PTRM input'!$G$277:$P$326,A20offset,$E1035))*OFFSET($F$7,0,$E1035))-SUM($G1035:BA1035),(((INDEX('PTRM input'!$G$385:$P$434,A20offset,$E1035)-INDEX('PTRM input'!$G$277:$P$326,A20offset,$E1035))*OFFSET($F$7,0,$E1035))-SUM($G1035:BA1035))*(OFFSET('PTRM input'!$G$477,0,$E1035-1)/A20taxstdlife))))</f>
        <v>0</v>
      </c>
      <c r="BC1035" s="251">
        <f ca="1">IF(A20taxstdlife="n/a","n/a",IF(A20taxstdlife="",0,IF(BC$3&gt;(A20stdlife+$E1035),((INDEX('PTRM input'!$G$385:$P$434,A20offset,$E1035)-INDEX('PTRM input'!$G$277:$P$326,A20offset,$E1035))*OFFSET($F$7,0,$E1035))-SUM($G1035:BB1035),(((INDEX('PTRM input'!$G$385:$P$434,A20offset,$E1035)-INDEX('PTRM input'!$G$277:$P$326,A20offset,$E1035))*OFFSET($F$7,0,$E1035))-SUM($G1035:BB1035))*(OFFSET('PTRM input'!$G$477,0,$E1035-1)/A20taxstdlife))))</f>
        <v>0</v>
      </c>
      <c r="BD1035" s="251">
        <f ca="1">IF(A20taxstdlife="n/a","n/a",IF(A20taxstdlife="",0,IF(BD$3&gt;(A20stdlife+$E1035),((INDEX('PTRM input'!$G$385:$P$434,A20offset,$E1035)-INDEX('PTRM input'!$G$277:$P$326,A20offset,$E1035))*OFFSET($F$7,0,$E1035))-SUM($G1035:BC1035),(((INDEX('PTRM input'!$G$385:$P$434,A20offset,$E1035)-INDEX('PTRM input'!$G$277:$P$326,A20offset,$E1035))*OFFSET($F$7,0,$E1035))-SUM($G1035:BC1035))*(OFFSET('PTRM input'!$G$477,0,$E1035-1)/A20taxstdlife))))</f>
        <v>0</v>
      </c>
      <c r="BE1035" s="251">
        <f ca="1">IF(A20taxstdlife="n/a","n/a",IF(A20taxstdlife="",0,IF(BE$3&gt;(A20stdlife+$E1035),((INDEX('PTRM input'!$G$385:$P$434,A20offset,$E1035)-INDEX('PTRM input'!$G$277:$P$326,A20offset,$E1035))*OFFSET($F$7,0,$E1035))-SUM($G1035:BD1035),(((INDEX('PTRM input'!$G$385:$P$434,A20offset,$E1035)-INDEX('PTRM input'!$G$277:$P$326,A20offset,$E1035))*OFFSET($F$7,0,$E1035))-SUM($G1035:BD1035))*(OFFSET('PTRM input'!$G$477,0,$E1035-1)/A20taxstdlife))))</f>
        <v>0</v>
      </c>
      <c r="BF1035" s="251">
        <f ca="1">IF(A20taxstdlife="n/a","n/a",IF(A20taxstdlife="",0,IF(BF$3&gt;(A20stdlife+$E1035),((INDEX('PTRM input'!$G$385:$P$434,A20offset,$E1035)-INDEX('PTRM input'!$G$277:$P$326,A20offset,$E1035))*OFFSET($F$7,0,$E1035))-SUM($G1035:BE1035),(((INDEX('PTRM input'!$G$385:$P$434,A20offset,$E1035)-INDEX('PTRM input'!$G$277:$P$326,A20offset,$E1035))*OFFSET($F$7,0,$E1035))-SUM($G1035:BE1035))*(OFFSET('PTRM input'!$G$477,0,$E1035-1)/A20taxstdlife))))</f>
        <v>0</v>
      </c>
      <c r="BG1035" s="251">
        <f ca="1">IF(A20taxstdlife="n/a","n/a",IF(A20taxstdlife="",0,IF(BG$3&gt;(A20stdlife+$E1035),((INDEX('PTRM input'!$G$385:$P$434,A20offset,$E1035)-INDEX('PTRM input'!$G$277:$P$326,A20offset,$E1035))*OFFSET($F$7,0,$E1035))-SUM($G1035:BF1035),(((INDEX('PTRM input'!$G$385:$P$434,A20offset,$E1035)-INDEX('PTRM input'!$G$277:$P$326,A20offset,$E1035))*OFFSET($F$7,0,$E1035))-SUM($G1035:BF1035))*(OFFSET('PTRM input'!$G$477,0,$E1035-1)/A20taxstdlife))))</f>
        <v>0</v>
      </c>
      <c r="BH1035" s="251">
        <f ca="1">IF(A20taxstdlife="n/a","n/a",IF(A20taxstdlife="",0,IF(BH$3&gt;(A20stdlife+$E1035),((INDEX('PTRM input'!$G$385:$P$434,A20offset,$E1035)-INDEX('PTRM input'!$G$277:$P$326,A20offset,$E1035))*OFFSET($F$7,0,$E1035))-SUM($G1035:BG1035),(((INDEX('PTRM input'!$G$385:$P$434,A20offset,$E1035)-INDEX('PTRM input'!$G$277:$P$326,A20offset,$E1035))*OFFSET($F$7,0,$E1035))-SUM($G1035:BG1035))*(OFFSET('PTRM input'!$G$477,0,$E1035-1)/A20taxstdlife))))</f>
        <v>0</v>
      </c>
      <c r="BI1035" s="251">
        <f ca="1">IF(A20taxstdlife="n/a","n/a",IF(A20taxstdlife="",0,IF(BI$3&gt;(A20stdlife+$E1035),((INDEX('PTRM input'!$G$385:$P$434,A20offset,$E1035)-INDEX('PTRM input'!$G$277:$P$326,A20offset,$E1035))*OFFSET($F$7,0,$E1035))-SUM($G1035:BH1035),(((INDEX('PTRM input'!$G$385:$P$434,A20offset,$E1035)-INDEX('PTRM input'!$G$277:$P$326,A20offset,$E1035))*OFFSET($F$7,0,$E1035))-SUM($G1035:BH1035))*(OFFSET('PTRM input'!$G$477,0,$E1035-1)/A20taxstdlife))))</f>
        <v>0</v>
      </c>
      <c r="BJ1035" s="116"/>
      <c r="BK1035" s="116"/>
      <c r="BL1035" s="116"/>
      <c r="BM1035" s="116"/>
    </row>
    <row r="1036" spans="1:65" ht="12.75" hidden="1" customHeight="1" outlineLevel="2">
      <c r="A1036" s="366"/>
      <c r="B1036" s="19"/>
      <c r="C1036" s="18"/>
      <c r="D1036" s="760"/>
      <c r="E1036" s="86">
        <v>8</v>
      </c>
      <c r="F1036" s="356"/>
      <c r="G1036" s="434"/>
      <c r="H1036" s="435"/>
      <c r="I1036" s="435"/>
      <c r="J1036" s="435"/>
      <c r="K1036" s="435"/>
      <c r="L1036" s="435"/>
      <c r="M1036" s="435"/>
      <c r="N1036" s="619"/>
      <c r="O1036" s="251">
        <f ca="1">IF(A20taxstdlife="n/a","n/a",IF(A20taxstdlife="",0,IF(O$3&gt;(A20stdlife+$E1036),((INDEX('PTRM input'!$G$385:$P$434,A20offset,$E1036)-INDEX('PTRM input'!$G$277:$P$326,A20offset,$E1036))*OFFSET($F$7,0,$E1036))-SUM($G1036:N1036),(((INDEX('PTRM input'!$G$385:$P$434,A20offset,$E1036)-INDEX('PTRM input'!$G$277:$P$326,A20offset,$E1036))*OFFSET($F$7,0,$E1036))-SUM($G1036:N1036))*(OFFSET('PTRM input'!$G$477,0,$E1036-1)/A20taxstdlife))))</f>
        <v>0</v>
      </c>
      <c r="P1036" s="251">
        <f ca="1">IF(A20taxstdlife="n/a","n/a",IF(A20taxstdlife="",0,IF(P$3&gt;(A20stdlife+$E1036),((INDEX('PTRM input'!$G$385:$P$434,A20offset,$E1036)-INDEX('PTRM input'!$G$277:$P$326,A20offset,$E1036))*OFFSET($F$7,0,$E1036))-SUM($G1036:O1036),(((INDEX('PTRM input'!$G$385:$P$434,A20offset,$E1036)-INDEX('PTRM input'!$G$277:$P$326,A20offset,$E1036))*OFFSET($F$7,0,$E1036))-SUM($G1036:O1036))*(OFFSET('PTRM input'!$G$477,0,$E1036-1)/A20taxstdlife))))</f>
        <v>0</v>
      </c>
      <c r="Q1036" s="251">
        <f ca="1">IF(A20taxstdlife="n/a","n/a",IF(A20taxstdlife="",0,IF(Q$3&gt;(A20stdlife+$E1036),((INDEX('PTRM input'!$G$385:$P$434,A20offset,$E1036)-INDEX('PTRM input'!$G$277:$P$326,A20offset,$E1036))*OFFSET($F$7,0,$E1036))-SUM($G1036:P1036),(((INDEX('PTRM input'!$G$385:$P$434,A20offset,$E1036)-INDEX('PTRM input'!$G$277:$P$326,A20offset,$E1036))*OFFSET($F$7,0,$E1036))-SUM($G1036:P1036))*(OFFSET('PTRM input'!$G$477,0,$E1036-1)/A20taxstdlife))))</f>
        <v>0</v>
      </c>
      <c r="R1036" s="251">
        <f ca="1">IF(A20taxstdlife="n/a","n/a",IF(A20taxstdlife="",0,IF(R$3&gt;(A20stdlife+$E1036),((INDEX('PTRM input'!$G$385:$P$434,A20offset,$E1036)-INDEX('PTRM input'!$G$277:$P$326,A20offset,$E1036))*OFFSET($F$7,0,$E1036))-SUM($G1036:Q1036),(((INDEX('PTRM input'!$G$385:$P$434,A20offset,$E1036)-INDEX('PTRM input'!$G$277:$P$326,A20offset,$E1036))*OFFSET($F$7,0,$E1036))-SUM($G1036:Q1036))*(OFFSET('PTRM input'!$G$477,0,$E1036-1)/A20taxstdlife))))</f>
        <v>0</v>
      </c>
      <c r="S1036" s="251">
        <f ca="1">IF(A20taxstdlife="n/a","n/a",IF(A20taxstdlife="",0,IF(S$3&gt;(A20stdlife+$E1036),((INDEX('PTRM input'!$G$385:$P$434,A20offset,$E1036)-INDEX('PTRM input'!$G$277:$P$326,A20offset,$E1036))*OFFSET($F$7,0,$E1036))-SUM($G1036:R1036),(((INDEX('PTRM input'!$G$385:$P$434,A20offset,$E1036)-INDEX('PTRM input'!$G$277:$P$326,A20offset,$E1036))*OFFSET($F$7,0,$E1036))-SUM($G1036:R1036))*(OFFSET('PTRM input'!$G$477,0,$E1036-1)/A20taxstdlife))))</f>
        <v>0</v>
      </c>
      <c r="T1036" s="251">
        <f ca="1">IF(A20taxstdlife="n/a","n/a",IF(A20taxstdlife="",0,IF(T$3&gt;(A20stdlife+$E1036),((INDEX('PTRM input'!$G$385:$P$434,A20offset,$E1036)-INDEX('PTRM input'!$G$277:$P$326,A20offset,$E1036))*OFFSET($F$7,0,$E1036))-SUM($G1036:S1036),(((INDEX('PTRM input'!$G$385:$P$434,A20offset,$E1036)-INDEX('PTRM input'!$G$277:$P$326,A20offset,$E1036))*OFFSET($F$7,0,$E1036))-SUM($G1036:S1036))*(OFFSET('PTRM input'!$G$477,0,$E1036-1)/A20taxstdlife))))</f>
        <v>0</v>
      </c>
      <c r="U1036" s="251">
        <f ca="1">IF(A20taxstdlife="n/a","n/a",IF(A20taxstdlife="",0,IF(U$3&gt;(A20stdlife+$E1036),((INDEX('PTRM input'!$G$385:$P$434,A20offset,$E1036)-INDEX('PTRM input'!$G$277:$P$326,A20offset,$E1036))*OFFSET($F$7,0,$E1036))-SUM($G1036:T1036),(((INDEX('PTRM input'!$G$385:$P$434,A20offset,$E1036)-INDEX('PTRM input'!$G$277:$P$326,A20offset,$E1036))*OFFSET($F$7,0,$E1036))-SUM($G1036:T1036))*(OFFSET('PTRM input'!$G$477,0,$E1036-1)/A20taxstdlife))))</f>
        <v>0</v>
      </c>
      <c r="V1036" s="251">
        <f ca="1">IF(A20taxstdlife="n/a","n/a",IF(A20taxstdlife="",0,IF(V$3&gt;(A20stdlife+$E1036),((INDEX('PTRM input'!$G$385:$P$434,A20offset,$E1036)-INDEX('PTRM input'!$G$277:$P$326,A20offset,$E1036))*OFFSET($F$7,0,$E1036))-SUM($G1036:U1036),(((INDEX('PTRM input'!$G$385:$P$434,A20offset,$E1036)-INDEX('PTRM input'!$G$277:$P$326,A20offset,$E1036))*OFFSET($F$7,0,$E1036))-SUM($G1036:U1036))*(OFFSET('PTRM input'!$G$477,0,$E1036-1)/A20taxstdlife))))</f>
        <v>0</v>
      </c>
      <c r="W1036" s="251">
        <f ca="1">IF(A20taxstdlife="n/a","n/a",IF(A20taxstdlife="",0,IF(W$3&gt;(A20stdlife+$E1036),((INDEX('PTRM input'!$G$385:$P$434,A20offset,$E1036)-INDEX('PTRM input'!$G$277:$P$326,A20offset,$E1036))*OFFSET($F$7,0,$E1036))-SUM($G1036:V1036),(((INDEX('PTRM input'!$G$385:$P$434,A20offset,$E1036)-INDEX('PTRM input'!$G$277:$P$326,A20offset,$E1036))*OFFSET($F$7,0,$E1036))-SUM($G1036:V1036))*(OFFSET('PTRM input'!$G$477,0,$E1036-1)/A20taxstdlife))))</f>
        <v>0</v>
      </c>
      <c r="X1036" s="251">
        <f ca="1">IF(A20taxstdlife="n/a","n/a",IF(A20taxstdlife="",0,IF(X$3&gt;(A20stdlife+$E1036),((INDEX('PTRM input'!$G$385:$P$434,A20offset,$E1036)-INDEX('PTRM input'!$G$277:$P$326,A20offset,$E1036))*OFFSET($F$7,0,$E1036))-SUM($G1036:W1036),(((INDEX('PTRM input'!$G$385:$P$434,A20offset,$E1036)-INDEX('PTRM input'!$G$277:$P$326,A20offset,$E1036))*OFFSET($F$7,0,$E1036))-SUM($G1036:W1036))*(OFFSET('PTRM input'!$G$477,0,$E1036-1)/A20taxstdlife))))</f>
        <v>0</v>
      </c>
      <c r="Y1036" s="251">
        <f ca="1">IF(A20taxstdlife="n/a","n/a",IF(A20taxstdlife="",0,IF(Y$3&gt;(A20stdlife+$E1036),((INDEX('PTRM input'!$G$385:$P$434,A20offset,$E1036)-INDEX('PTRM input'!$G$277:$P$326,A20offset,$E1036))*OFFSET($F$7,0,$E1036))-SUM($G1036:X1036),(((INDEX('PTRM input'!$G$385:$P$434,A20offset,$E1036)-INDEX('PTRM input'!$G$277:$P$326,A20offset,$E1036))*OFFSET($F$7,0,$E1036))-SUM($G1036:X1036))*(OFFSET('PTRM input'!$G$477,0,$E1036-1)/A20taxstdlife))))</f>
        <v>0</v>
      </c>
      <c r="Z1036" s="251">
        <f ca="1">IF(A20taxstdlife="n/a","n/a",IF(A20taxstdlife="",0,IF(Z$3&gt;(A20stdlife+$E1036),((INDEX('PTRM input'!$G$385:$P$434,A20offset,$E1036)-INDEX('PTRM input'!$G$277:$P$326,A20offset,$E1036))*OFFSET($F$7,0,$E1036))-SUM($G1036:Y1036),(((INDEX('PTRM input'!$G$385:$P$434,A20offset,$E1036)-INDEX('PTRM input'!$G$277:$P$326,A20offset,$E1036))*OFFSET($F$7,0,$E1036))-SUM($G1036:Y1036))*(OFFSET('PTRM input'!$G$477,0,$E1036-1)/A20taxstdlife))))</f>
        <v>0</v>
      </c>
      <c r="AA1036" s="251">
        <f ca="1">IF(A20taxstdlife="n/a","n/a",IF(A20taxstdlife="",0,IF(AA$3&gt;(A20stdlife+$E1036),((INDEX('PTRM input'!$G$385:$P$434,A20offset,$E1036)-INDEX('PTRM input'!$G$277:$P$326,A20offset,$E1036))*OFFSET($F$7,0,$E1036))-SUM($G1036:Z1036),(((INDEX('PTRM input'!$G$385:$P$434,A20offset,$E1036)-INDEX('PTRM input'!$G$277:$P$326,A20offset,$E1036))*OFFSET($F$7,0,$E1036))-SUM($G1036:Z1036))*(OFFSET('PTRM input'!$G$477,0,$E1036-1)/A20taxstdlife))))</f>
        <v>0</v>
      </c>
      <c r="AB1036" s="251">
        <f ca="1">IF(A20taxstdlife="n/a","n/a",IF(A20taxstdlife="",0,IF(AB$3&gt;(A20stdlife+$E1036),((INDEX('PTRM input'!$G$385:$P$434,A20offset,$E1036)-INDEX('PTRM input'!$G$277:$P$326,A20offset,$E1036))*OFFSET($F$7,0,$E1036))-SUM($G1036:AA1036),(((INDEX('PTRM input'!$G$385:$P$434,A20offset,$E1036)-INDEX('PTRM input'!$G$277:$P$326,A20offset,$E1036))*OFFSET($F$7,0,$E1036))-SUM($G1036:AA1036))*(OFFSET('PTRM input'!$G$477,0,$E1036-1)/A20taxstdlife))))</f>
        <v>0</v>
      </c>
      <c r="AC1036" s="251">
        <f ca="1">IF(A20taxstdlife="n/a","n/a",IF(A20taxstdlife="",0,IF(AC$3&gt;(A20stdlife+$E1036),((INDEX('PTRM input'!$G$385:$P$434,A20offset,$E1036)-INDEX('PTRM input'!$G$277:$P$326,A20offset,$E1036))*OFFSET($F$7,0,$E1036))-SUM($G1036:AB1036),(((INDEX('PTRM input'!$G$385:$P$434,A20offset,$E1036)-INDEX('PTRM input'!$G$277:$P$326,A20offset,$E1036))*OFFSET($F$7,0,$E1036))-SUM($G1036:AB1036))*(OFFSET('PTRM input'!$G$477,0,$E1036-1)/A20taxstdlife))))</f>
        <v>0</v>
      </c>
      <c r="AD1036" s="251">
        <f ca="1">IF(A20taxstdlife="n/a","n/a",IF(A20taxstdlife="",0,IF(AD$3&gt;(A20stdlife+$E1036),((INDEX('PTRM input'!$G$385:$P$434,A20offset,$E1036)-INDEX('PTRM input'!$G$277:$P$326,A20offset,$E1036))*OFFSET($F$7,0,$E1036))-SUM($G1036:AC1036),(((INDEX('PTRM input'!$G$385:$P$434,A20offset,$E1036)-INDEX('PTRM input'!$G$277:$P$326,A20offset,$E1036))*OFFSET($F$7,0,$E1036))-SUM($G1036:AC1036))*(OFFSET('PTRM input'!$G$477,0,$E1036-1)/A20taxstdlife))))</f>
        <v>0</v>
      </c>
      <c r="AE1036" s="251">
        <f ca="1">IF(A20taxstdlife="n/a","n/a",IF(A20taxstdlife="",0,IF(AE$3&gt;(A20stdlife+$E1036),((INDEX('PTRM input'!$G$385:$P$434,A20offset,$E1036)-INDEX('PTRM input'!$G$277:$P$326,A20offset,$E1036))*OFFSET($F$7,0,$E1036))-SUM($G1036:AD1036),(((INDEX('PTRM input'!$G$385:$P$434,A20offset,$E1036)-INDEX('PTRM input'!$G$277:$P$326,A20offset,$E1036))*OFFSET($F$7,0,$E1036))-SUM($G1036:AD1036))*(OFFSET('PTRM input'!$G$477,0,$E1036-1)/A20taxstdlife))))</f>
        <v>0</v>
      </c>
      <c r="AF1036" s="251">
        <f ca="1">IF(A20taxstdlife="n/a","n/a",IF(A20taxstdlife="",0,IF(AF$3&gt;(A20stdlife+$E1036),((INDEX('PTRM input'!$G$385:$P$434,A20offset,$E1036)-INDEX('PTRM input'!$G$277:$P$326,A20offset,$E1036))*OFFSET($F$7,0,$E1036))-SUM($G1036:AE1036),(((INDEX('PTRM input'!$G$385:$P$434,A20offset,$E1036)-INDEX('PTRM input'!$G$277:$P$326,A20offset,$E1036))*OFFSET($F$7,0,$E1036))-SUM($G1036:AE1036))*(OFFSET('PTRM input'!$G$477,0,$E1036-1)/A20taxstdlife))))</f>
        <v>0</v>
      </c>
      <c r="AG1036" s="251">
        <f ca="1">IF(A20taxstdlife="n/a","n/a",IF(A20taxstdlife="",0,IF(AG$3&gt;(A20stdlife+$E1036),((INDEX('PTRM input'!$G$385:$P$434,A20offset,$E1036)-INDEX('PTRM input'!$G$277:$P$326,A20offset,$E1036))*OFFSET($F$7,0,$E1036))-SUM($G1036:AF1036),(((INDEX('PTRM input'!$G$385:$P$434,A20offset,$E1036)-INDEX('PTRM input'!$G$277:$P$326,A20offset,$E1036))*OFFSET($F$7,0,$E1036))-SUM($G1036:AF1036))*(OFFSET('PTRM input'!$G$477,0,$E1036-1)/A20taxstdlife))))</f>
        <v>0</v>
      </c>
      <c r="AH1036" s="251">
        <f ca="1">IF(A20taxstdlife="n/a","n/a",IF(A20taxstdlife="",0,IF(AH$3&gt;(A20stdlife+$E1036),((INDEX('PTRM input'!$G$385:$P$434,A20offset,$E1036)-INDEX('PTRM input'!$G$277:$P$326,A20offset,$E1036))*OFFSET($F$7,0,$E1036))-SUM($G1036:AG1036),(((INDEX('PTRM input'!$G$385:$P$434,A20offset,$E1036)-INDEX('PTRM input'!$G$277:$P$326,A20offset,$E1036))*OFFSET($F$7,0,$E1036))-SUM($G1036:AG1036))*(OFFSET('PTRM input'!$G$477,0,$E1036-1)/A20taxstdlife))))</f>
        <v>0</v>
      </c>
      <c r="AI1036" s="251">
        <f ca="1">IF(A20taxstdlife="n/a","n/a",IF(A20taxstdlife="",0,IF(AI$3&gt;(A20stdlife+$E1036),((INDEX('PTRM input'!$G$385:$P$434,A20offset,$E1036)-INDEX('PTRM input'!$G$277:$P$326,A20offset,$E1036))*OFFSET($F$7,0,$E1036))-SUM($G1036:AH1036),(((INDEX('PTRM input'!$G$385:$P$434,A20offset,$E1036)-INDEX('PTRM input'!$G$277:$P$326,A20offset,$E1036))*OFFSET($F$7,0,$E1036))-SUM($G1036:AH1036))*(OFFSET('PTRM input'!$G$477,0,$E1036-1)/A20taxstdlife))))</f>
        <v>0</v>
      </c>
      <c r="AJ1036" s="251">
        <f ca="1">IF(A20taxstdlife="n/a","n/a",IF(A20taxstdlife="",0,IF(AJ$3&gt;(A20stdlife+$E1036),((INDEX('PTRM input'!$G$385:$P$434,A20offset,$E1036)-INDEX('PTRM input'!$G$277:$P$326,A20offset,$E1036))*OFFSET($F$7,0,$E1036))-SUM($G1036:AI1036),(((INDEX('PTRM input'!$G$385:$P$434,A20offset,$E1036)-INDEX('PTRM input'!$G$277:$P$326,A20offset,$E1036))*OFFSET($F$7,0,$E1036))-SUM($G1036:AI1036))*(OFFSET('PTRM input'!$G$477,0,$E1036-1)/A20taxstdlife))))</f>
        <v>0</v>
      </c>
      <c r="AK1036" s="251">
        <f ca="1">IF(A20taxstdlife="n/a","n/a",IF(A20taxstdlife="",0,IF(AK$3&gt;(A20stdlife+$E1036),((INDEX('PTRM input'!$G$385:$P$434,A20offset,$E1036)-INDEX('PTRM input'!$G$277:$P$326,A20offset,$E1036))*OFFSET($F$7,0,$E1036))-SUM($G1036:AJ1036),(((INDEX('PTRM input'!$G$385:$P$434,A20offset,$E1036)-INDEX('PTRM input'!$G$277:$P$326,A20offset,$E1036))*OFFSET($F$7,0,$E1036))-SUM($G1036:AJ1036))*(OFFSET('PTRM input'!$G$477,0,$E1036-1)/A20taxstdlife))))</f>
        <v>0</v>
      </c>
      <c r="AL1036" s="251">
        <f ca="1">IF(A20taxstdlife="n/a","n/a",IF(A20taxstdlife="",0,IF(AL$3&gt;(A20stdlife+$E1036),((INDEX('PTRM input'!$G$385:$P$434,A20offset,$E1036)-INDEX('PTRM input'!$G$277:$P$326,A20offset,$E1036))*OFFSET($F$7,0,$E1036))-SUM($G1036:AK1036),(((INDEX('PTRM input'!$G$385:$P$434,A20offset,$E1036)-INDEX('PTRM input'!$G$277:$P$326,A20offset,$E1036))*OFFSET($F$7,0,$E1036))-SUM($G1036:AK1036))*(OFFSET('PTRM input'!$G$477,0,$E1036-1)/A20taxstdlife))))</f>
        <v>0</v>
      </c>
      <c r="AM1036" s="251">
        <f ca="1">IF(A20taxstdlife="n/a","n/a",IF(A20taxstdlife="",0,IF(AM$3&gt;(A20stdlife+$E1036),((INDEX('PTRM input'!$G$385:$P$434,A20offset,$E1036)-INDEX('PTRM input'!$G$277:$P$326,A20offset,$E1036))*OFFSET($F$7,0,$E1036))-SUM($G1036:AL1036),(((INDEX('PTRM input'!$G$385:$P$434,A20offset,$E1036)-INDEX('PTRM input'!$G$277:$P$326,A20offset,$E1036))*OFFSET($F$7,0,$E1036))-SUM($G1036:AL1036))*(OFFSET('PTRM input'!$G$477,0,$E1036-1)/A20taxstdlife))))</f>
        <v>0</v>
      </c>
      <c r="AN1036" s="251">
        <f ca="1">IF(A20taxstdlife="n/a","n/a",IF(A20taxstdlife="",0,IF(AN$3&gt;(A20stdlife+$E1036),((INDEX('PTRM input'!$G$385:$P$434,A20offset,$E1036)-INDEX('PTRM input'!$G$277:$P$326,A20offset,$E1036))*OFFSET($F$7,0,$E1036))-SUM($G1036:AM1036),(((INDEX('PTRM input'!$G$385:$P$434,A20offset,$E1036)-INDEX('PTRM input'!$G$277:$P$326,A20offset,$E1036))*OFFSET($F$7,0,$E1036))-SUM($G1036:AM1036))*(OFFSET('PTRM input'!$G$477,0,$E1036-1)/A20taxstdlife))))</f>
        <v>0</v>
      </c>
      <c r="AO1036" s="251">
        <f ca="1">IF(A20taxstdlife="n/a","n/a",IF(A20taxstdlife="",0,IF(AO$3&gt;(A20stdlife+$E1036),((INDEX('PTRM input'!$G$385:$P$434,A20offset,$E1036)-INDEX('PTRM input'!$G$277:$P$326,A20offset,$E1036))*OFFSET($F$7,0,$E1036))-SUM($G1036:AN1036),(((INDEX('PTRM input'!$G$385:$P$434,A20offset,$E1036)-INDEX('PTRM input'!$G$277:$P$326,A20offset,$E1036))*OFFSET($F$7,0,$E1036))-SUM($G1036:AN1036))*(OFFSET('PTRM input'!$G$477,0,$E1036-1)/A20taxstdlife))))</f>
        <v>0</v>
      </c>
      <c r="AP1036" s="251">
        <f ca="1">IF(A20taxstdlife="n/a","n/a",IF(A20taxstdlife="",0,IF(AP$3&gt;(A20stdlife+$E1036),((INDEX('PTRM input'!$G$385:$P$434,A20offset,$E1036)-INDEX('PTRM input'!$G$277:$P$326,A20offset,$E1036))*OFFSET($F$7,0,$E1036))-SUM($G1036:AO1036),(((INDEX('PTRM input'!$G$385:$P$434,A20offset,$E1036)-INDEX('PTRM input'!$G$277:$P$326,A20offset,$E1036))*OFFSET($F$7,0,$E1036))-SUM($G1036:AO1036))*(OFFSET('PTRM input'!$G$477,0,$E1036-1)/A20taxstdlife))))</f>
        <v>0</v>
      </c>
      <c r="AQ1036" s="251">
        <f ca="1">IF(A20taxstdlife="n/a","n/a",IF(A20taxstdlife="",0,IF(AQ$3&gt;(A20stdlife+$E1036),((INDEX('PTRM input'!$G$385:$P$434,A20offset,$E1036)-INDEX('PTRM input'!$G$277:$P$326,A20offset,$E1036))*OFFSET($F$7,0,$E1036))-SUM($G1036:AP1036),(((INDEX('PTRM input'!$G$385:$P$434,A20offset,$E1036)-INDEX('PTRM input'!$G$277:$P$326,A20offset,$E1036))*OFFSET($F$7,0,$E1036))-SUM($G1036:AP1036))*(OFFSET('PTRM input'!$G$477,0,$E1036-1)/A20taxstdlife))))</f>
        <v>0</v>
      </c>
      <c r="AR1036" s="251">
        <f ca="1">IF(A20taxstdlife="n/a","n/a",IF(A20taxstdlife="",0,IF(AR$3&gt;(A20stdlife+$E1036),((INDEX('PTRM input'!$G$385:$P$434,A20offset,$E1036)-INDEX('PTRM input'!$G$277:$P$326,A20offset,$E1036))*OFFSET($F$7,0,$E1036))-SUM($G1036:AQ1036),(((INDEX('PTRM input'!$G$385:$P$434,A20offset,$E1036)-INDEX('PTRM input'!$G$277:$P$326,A20offset,$E1036))*OFFSET($F$7,0,$E1036))-SUM($G1036:AQ1036))*(OFFSET('PTRM input'!$G$477,0,$E1036-1)/A20taxstdlife))))</f>
        <v>0</v>
      </c>
      <c r="AS1036" s="251">
        <f ca="1">IF(A20taxstdlife="n/a","n/a",IF(A20taxstdlife="",0,IF(AS$3&gt;(A20stdlife+$E1036),((INDEX('PTRM input'!$G$385:$P$434,A20offset,$E1036)-INDEX('PTRM input'!$G$277:$P$326,A20offset,$E1036))*OFFSET($F$7,0,$E1036))-SUM($G1036:AR1036),(((INDEX('PTRM input'!$G$385:$P$434,A20offset,$E1036)-INDEX('PTRM input'!$G$277:$P$326,A20offset,$E1036))*OFFSET($F$7,0,$E1036))-SUM($G1036:AR1036))*(OFFSET('PTRM input'!$G$477,0,$E1036-1)/A20taxstdlife))))</f>
        <v>0</v>
      </c>
      <c r="AT1036" s="251">
        <f ca="1">IF(A20taxstdlife="n/a","n/a",IF(A20taxstdlife="",0,IF(AT$3&gt;(A20stdlife+$E1036),((INDEX('PTRM input'!$G$385:$P$434,A20offset,$E1036)-INDEX('PTRM input'!$G$277:$P$326,A20offset,$E1036))*OFFSET($F$7,0,$E1036))-SUM($G1036:AS1036),(((INDEX('PTRM input'!$G$385:$P$434,A20offset,$E1036)-INDEX('PTRM input'!$G$277:$P$326,A20offset,$E1036))*OFFSET($F$7,0,$E1036))-SUM($G1036:AS1036))*(OFFSET('PTRM input'!$G$477,0,$E1036-1)/A20taxstdlife))))</f>
        <v>0</v>
      </c>
      <c r="AU1036" s="251">
        <f ca="1">IF(A20taxstdlife="n/a","n/a",IF(A20taxstdlife="",0,IF(AU$3&gt;(A20stdlife+$E1036),((INDEX('PTRM input'!$G$385:$P$434,A20offset,$E1036)-INDEX('PTRM input'!$G$277:$P$326,A20offset,$E1036))*OFFSET($F$7,0,$E1036))-SUM($G1036:AT1036),(((INDEX('PTRM input'!$G$385:$P$434,A20offset,$E1036)-INDEX('PTRM input'!$G$277:$P$326,A20offset,$E1036))*OFFSET($F$7,0,$E1036))-SUM($G1036:AT1036))*(OFFSET('PTRM input'!$G$477,0,$E1036-1)/A20taxstdlife))))</f>
        <v>0</v>
      </c>
      <c r="AV1036" s="251">
        <f ca="1">IF(A20taxstdlife="n/a","n/a",IF(A20taxstdlife="",0,IF(AV$3&gt;(A20stdlife+$E1036),((INDEX('PTRM input'!$G$385:$P$434,A20offset,$E1036)-INDEX('PTRM input'!$G$277:$P$326,A20offset,$E1036))*OFFSET($F$7,0,$E1036))-SUM($G1036:AU1036),(((INDEX('PTRM input'!$G$385:$P$434,A20offset,$E1036)-INDEX('PTRM input'!$G$277:$P$326,A20offset,$E1036))*OFFSET($F$7,0,$E1036))-SUM($G1036:AU1036))*(OFFSET('PTRM input'!$G$477,0,$E1036-1)/A20taxstdlife))))</f>
        <v>0</v>
      </c>
      <c r="AW1036" s="251">
        <f ca="1">IF(A20taxstdlife="n/a","n/a",IF(A20taxstdlife="",0,IF(AW$3&gt;(A20stdlife+$E1036),((INDEX('PTRM input'!$G$385:$P$434,A20offset,$E1036)-INDEX('PTRM input'!$G$277:$P$326,A20offset,$E1036))*OFFSET($F$7,0,$E1036))-SUM($G1036:AV1036),(((INDEX('PTRM input'!$G$385:$P$434,A20offset,$E1036)-INDEX('PTRM input'!$G$277:$P$326,A20offset,$E1036))*OFFSET($F$7,0,$E1036))-SUM($G1036:AV1036))*(OFFSET('PTRM input'!$G$477,0,$E1036-1)/A20taxstdlife))))</f>
        <v>0</v>
      </c>
      <c r="AX1036" s="251">
        <f ca="1">IF(A20taxstdlife="n/a","n/a",IF(A20taxstdlife="",0,IF(AX$3&gt;(A20stdlife+$E1036),((INDEX('PTRM input'!$G$385:$P$434,A20offset,$E1036)-INDEX('PTRM input'!$G$277:$P$326,A20offset,$E1036))*OFFSET($F$7,0,$E1036))-SUM($G1036:AW1036),(((INDEX('PTRM input'!$G$385:$P$434,A20offset,$E1036)-INDEX('PTRM input'!$G$277:$P$326,A20offset,$E1036))*OFFSET($F$7,0,$E1036))-SUM($G1036:AW1036))*(OFFSET('PTRM input'!$G$477,0,$E1036-1)/A20taxstdlife))))</f>
        <v>0</v>
      </c>
      <c r="AY1036" s="251">
        <f ca="1">IF(A20taxstdlife="n/a","n/a",IF(A20taxstdlife="",0,IF(AY$3&gt;(A20stdlife+$E1036),((INDEX('PTRM input'!$G$385:$P$434,A20offset,$E1036)-INDEX('PTRM input'!$G$277:$P$326,A20offset,$E1036))*OFFSET($F$7,0,$E1036))-SUM($G1036:AX1036),(((INDEX('PTRM input'!$G$385:$P$434,A20offset,$E1036)-INDEX('PTRM input'!$G$277:$P$326,A20offset,$E1036))*OFFSET($F$7,0,$E1036))-SUM($G1036:AX1036))*(OFFSET('PTRM input'!$G$477,0,$E1036-1)/A20taxstdlife))))</f>
        <v>0</v>
      </c>
      <c r="AZ1036" s="251">
        <f ca="1">IF(A20taxstdlife="n/a","n/a",IF(A20taxstdlife="",0,IF(AZ$3&gt;(A20stdlife+$E1036),((INDEX('PTRM input'!$G$385:$P$434,A20offset,$E1036)-INDEX('PTRM input'!$G$277:$P$326,A20offset,$E1036))*OFFSET($F$7,0,$E1036))-SUM($G1036:AY1036),(((INDEX('PTRM input'!$G$385:$P$434,A20offset,$E1036)-INDEX('PTRM input'!$G$277:$P$326,A20offset,$E1036))*OFFSET($F$7,0,$E1036))-SUM($G1036:AY1036))*(OFFSET('PTRM input'!$G$477,0,$E1036-1)/A20taxstdlife))))</f>
        <v>0</v>
      </c>
      <c r="BA1036" s="251">
        <f ca="1">IF(A20taxstdlife="n/a","n/a",IF(A20taxstdlife="",0,IF(BA$3&gt;(A20stdlife+$E1036),((INDEX('PTRM input'!$G$385:$P$434,A20offset,$E1036)-INDEX('PTRM input'!$G$277:$P$326,A20offset,$E1036))*OFFSET($F$7,0,$E1036))-SUM($G1036:AZ1036),(((INDEX('PTRM input'!$G$385:$P$434,A20offset,$E1036)-INDEX('PTRM input'!$G$277:$P$326,A20offset,$E1036))*OFFSET($F$7,0,$E1036))-SUM($G1036:AZ1036))*(OFFSET('PTRM input'!$G$477,0,$E1036-1)/A20taxstdlife))))</f>
        <v>0</v>
      </c>
      <c r="BB1036" s="251">
        <f ca="1">IF(A20taxstdlife="n/a","n/a",IF(A20taxstdlife="",0,IF(BB$3&gt;(A20stdlife+$E1036),((INDEX('PTRM input'!$G$385:$P$434,A20offset,$E1036)-INDEX('PTRM input'!$G$277:$P$326,A20offset,$E1036))*OFFSET($F$7,0,$E1036))-SUM($G1036:BA1036),(((INDEX('PTRM input'!$G$385:$P$434,A20offset,$E1036)-INDEX('PTRM input'!$G$277:$P$326,A20offset,$E1036))*OFFSET($F$7,0,$E1036))-SUM($G1036:BA1036))*(OFFSET('PTRM input'!$G$477,0,$E1036-1)/A20taxstdlife))))</f>
        <v>0</v>
      </c>
      <c r="BC1036" s="251">
        <f ca="1">IF(A20taxstdlife="n/a","n/a",IF(A20taxstdlife="",0,IF(BC$3&gt;(A20stdlife+$E1036),((INDEX('PTRM input'!$G$385:$P$434,A20offset,$E1036)-INDEX('PTRM input'!$G$277:$P$326,A20offset,$E1036))*OFFSET($F$7,0,$E1036))-SUM($G1036:BB1036),(((INDEX('PTRM input'!$G$385:$P$434,A20offset,$E1036)-INDEX('PTRM input'!$G$277:$P$326,A20offset,$E1036))*OFFSET($F$7,0,$E1036))-SUM($G1036:BB1036))*(OFFSET('PTRM input'!$G$477,0,$E1036-1)/A20taxstdlife))))</f>
        <v>0</v>
      </c>
      <c r="BD1036" s="251">
        <f ca="1">IF(A20taxstdlife="n/a","n/a",IF(A20taxstdlife="",0,IF(BD$3&gt;(A20stdlife+$E1036),((INDEX('PTRM input'!$G$385:$P$434,A20offset,$E1036)-INDEX('PTRM input'!$G$277:$P$326,A20offset,$E1036))*OFFSET($F$7,0,$E1036))-SUM($G1036:BC1036),(((INDEX('PTRM input'!$G$385:$P$434,A20offset,$E1036)-INDEX('PTRM input'!$G$277:$P$326,A20offset,$E1036))*OFFSET($F$7,0,$E1036))-SUM($G1036:BC1036))*(OFFSET('PTRM input'!$G$477,0,$E1036-1)/A20taxstdlife))))</f>
        <v>0</v>
      </c>
      <c r="BE1036" s="251">
        <f ca="1">IF(A20taxstdlife="n/a","n/a",IF(A20taxstdlife="",0,IF(BE$3&gt;(A20stdlife+$E1036),((INDEX('PTRM input'!$G$385:$P$434,A20offset,$E1036)-INDEX('PTRM input'!$G$277:$P$326,A20offset,$E1036))*OFFSET($F$7,0,$E1036))-SUM($G1036:BD1036),(((INDEX('PTRM input'!$G$385:$P$434,A20offset,$E1036)-INDEX('PTRM input'!$G$277:$P$326,A20offset,$E1036))*OFFSET($F$7,0,$E1036))-SUM($G1036:BD1036))*(OFFSET('PTRM input'!$G$477,0,$E1036-1)/A20taxstdlife))))</f>
        <v>0</v>
      </c>
      <c r="BF1036" s="251">
        <f ca="1">IF(A20taxstdlife="n/a","n/a",IF(A20taxstdlife="",0,IF(BF$3&gt;(A20stdlife+$E1036),((INDEX('PTRM input'!$G$385:$P$434,A20offset,$E1036)-INDEX('PTRM input'!$G$277:$P$326,A20offset,$E1036))*OFFSET($F$7,0,$E1036))-SUM($G1036:BE1036),(((INDEX('PTRM input'!$G$385:$P$434,A20offset,$E1036)-INDEX('PTRM input'!$G$277:$P$326,A20offset,$E1036))*OFFSET($F$7,0,$E1036))-SUM($G1036:BE1036))*(OFFSET('PTRM input'!$G$477,0,$E1036-1)/A20taxstdlife))))</f>
        <v>0</v>
      </c>
      <c r="BG1036" s="251">
        <f ca="1">IF(A20taxstdlife="n/a","n/a",IF(A20taxstdlife="",0,IF(BG$3&gt;(A20stdlife+$E1036),((INDEX('PTRM input'!$G$385:$P$434,A20offset,$E1036)-INDEX('PTRM input'!$G$277:$P$326,A20offset,$E1036))*OFFSET($F$7,0,$E1036))-SUM($G1036:BF1036),(((INDEX('PTRM input'!$G$385:$P$434,A20offset,$E1036)-INDEX('PTRM input'!$G$277:$P$326,A20offset,$E1036))*OFFSET($F$7,0,$E1036))-SUM($G1036:BF1036))*(OFFSET('PTRM input'!$G$477,0,$E1036-1)/A20taxstdlife))))</f>
        <v>0</v>
      </c>
      <c r="BH1036" s="251">
        <f ca="1">IF(A20taxstdlife="n/a","n/a",IF(A20taxstdlife="",0,IF(BH$3&gt;(A20stdlife+$E1036),((INDEX('PTRM input'!$G$385:$P$434,A20offset,$E1036)-INDEX('PTRM input'!$G$277:$P$326,A20offset,$E1036))*OFFSET($F$7,0,$E1036))-SUM($G1036:BG1036),(((INDEX('PTRM input'!$G$385:$P$434,A20offset,$E1036)-INDEX('PTRM input'!$G$277:$P$326,A20offset,$E1036))*OFFSET($F$7,0,$E1036))-SUM($G1036:BG1036))*(OFFSET('PTRM input'!$G$477,0,$E1036-1)/A20taxstdlife))))</f>
        <v>0</v>
      </c>
      <c r="BI1036" s="251">
        <f ca="1">IF(A20taxstdlife="n/a","n/a",IF(A20taxstdlife="",0,IF(BI$3&gt;(A20stdlife+$E1036),((INDEX('PTRM input'!$G$385:$P$434,A20offset,$E1036)-INDEX('PTRM input'!$G$277:$P$326,A20offset,$E1036))*OFFSET($F$7,0,$E1036))-SUM($G1036:BH1036),(((INDEX('PTRM input'!$G$385:$P$434,A20offset,$E1036)-INDEX('PTRM input'!$G$277:$P$326,A20offset,$E1036))*OFFSET($F$7,0,$E1036))-SUM($G1036:BH1036))*(OFFSET('PTRM input'!$G$477,0,$E1036-1)/A20taxstdlife))))</f>
        <v>0</v>
      </c>
      <c r="BJ1036" s="116"/>
      <c r="BK1036" s="116"/>
      <c r="BL1036" s="116"/>
      <c r="BM1036" s="116"/>
    </row>
    <row r="1037" spans="1:65" ht="12.75" hidden="1" customHeight="1" outlineLevel="2">
      <c r="A1037" s="366"/>
      <c r="B1037" s="19"/>
      <c r="C1037" s="18"/>
      <c r="D1037" s="760"/>
      <c r="E1037" s="86">
        <v>9</v>
      </c>
      <c r="F1037" s="356"/>
      <c r="G1037" s="434"/>
      <c r="H1037" s="435"/>
      <c r="I1037" s="435"/>
      <c r="J1037" s="435"/>
      <c r="K1037" s="435"/>
      <c r="L1037" s="435"/>
      <c r="M1037" s="435"/>
      <c r="N1037" s="435"/>
      <c r="O1037" s="619"/>
      <c r="P1037" s="251">
        <f ca="1">IF(A20taxstdlife="n/a","n/a",IF(A20taxstdlife="",0,IF(P$3&gt;(A20stdlife+$E1037),((INDEX('PTRM input'!$G$385:$P$434,A20offset,$E1037)-INDEX('PTRM input'!$G$277:$P$326,A20offset,$E1037))*OFFSET($F$7,0,$E1037))-SUM($G1037:O1037),(((INDEX('PTRM input'!$G$385:$P$434,A20offset,$E1037)-INDEX('PTRM input'!$G$277:$P$326,A20offset,$E1037))*OFFSET($F$7,0,$E1037))-SUM($G1037:O1037))*(OFFSET('PTRM input'!$G$477,0,$E1037-1)/A20taxstdlife))))</f>
        <v>0</v>
      </c>
      <c r="Q1037" s="251">
        <f ca="1">IF(A20taxstdlife="n/a","n/a",IF(A20taxstdlife="",0,IF(Q$3&gt;(A20stdlife+$E1037),((INDEX('PTRM input'!$G$385:$P$434,A20offset,$E1037)-INDEX('PTRM input'!$G$277:$P$326,A20offset,$E1037))*OFFSET($F$7,0,$E1037))-SUM($G1037:P1037),(((INDEX('PTRM input'!$G$385:$P$434,A20offset,$E1037)-INDEX('PTRM input'!$G$277:$P$326,A20offset,$E1037))*OFFSET($F$7,0,$E1037))-SUM($G1037:P1037))*(OFFSET('PTRM input'!$G$477,0,$E1037-1)/A20taxstdlife))))</f>
        <v>0</v>
      </c>
      <c r="R1037" s="251">
        <f ca="1">IF(A20taxstdlife="n/a","n/a",IF(A20taxstdlife="",0,IF(R$3&gt;(A20stdlife+$E1037),((INDEX('PTRM input'!$G$385:$P$434,A20offset,$E1037)-INDEX('PTRM input'!$G$277:$P$326,A20offset,$E1037))*OFFSET($F$7,0,$E1037))-SUM($G1037:Q1037),(((INDEX('PTRM input'!$G$385:$P$434,A20offset,$E1037)-INDEX('PTRM input'!$G$277:$P$326,A20offset,$E1037))*OFFSET($F$7,0,$E1037))-SUM($G1037:Q1037))*(OFFSET('PTRM input'!$G$477,0,$E1037-1)/A20taxstdlife))))</f>
        <v>0</v>
      </c>
      <c r="S1037" s="251">
        <f ca="1">IF(A20taxstdlife="n/a","n/a",IF(A20taxstdlife="",0,IF(S$3&gt;(A20stdlife+$E1037),((INDEX('PTRM input'!$G$385:$P$434,A20offset,$E1037)-INDEX('PTRM input'!$G$277:$P$326,A20offset,$E1037))*OFFSET($F$7,0,$E1037))-SUM($G1037:R1037),(((INDEX('PTRM input'!$G$385:$P$434,A20offset,$E1037)-INDEX('PTRM input'!$G$277:$P$326,A20offset,$E1037))*OFFSET($F$7,0,$E1037))-SUM($G1037:R1037))*(OFFSET('PTRM input'!$G$477,0,$E1037-1)/A20taxstdlife))))</f>
        <v>0</v>
      </c>
      <c r="T1037" s="251">
        <f ca="1">IF(A20taxstdlife="n/a","n/a",IF(A20taxstdlife="",0,IF(T$3&gt;(A20stdlife+$E1037),((INDEX('PTRM input'!$G$385:$P$434,A20offset,$E1037)-INDEX('PTRM input'!$G$277:$P$326,A20offset,$E1037))*OFFSET($F$7,0,$E1037))-SUM($G1037:S1037),(((INDEX('PTRM input'!$G$385:$P$434,A20offset,$E1037)-INDEX('PTRM input'!$G$277:$P$326,A20offset,$E1037))*OFFSET($F$7,0,$E1037))-SUM($G1037:S1037))*(OFFSET('PTRM input'!$G$477,0,$E1037-1)/A20taxstdlife))))</f>
        <v>0</v>
      </c>
      <c r="U1037" s="251">
        <f ca="1">IF(A20taxstdlife="n/a","n/a",IF(A20taxstdlife="",0,IF(U$3&gt;(A20stdlife+$E1037),((INDEX('PTRM input'!$G$385:$P$434,A20offset,$E1037)-INDEX('PTRM input'!$G$277:$P$326,A20offset,$E1037))*OFFSET($F$7,0,$E1037))-SUM($G1037:T1037),(((INDEX('PTRM input'!$G$385:$P$434,A20offset,$E1037)-INDEX('PTRM input'!$G$277:$P$326,A20offset,$E1037))*OFFSET($F$7,0,$E1037))-SUM($G1037:T1037))*(OFFSET('PTRM input'!$G$477,0,$E1037-1)/A20taxstdlife))))</f>
        <v>0</v>
      </c>
      <c r="V1037" s="251">
        <f ca="1">IF(A20taxstdlife="n/a","n/a",IF(A20taxstdlife="",0,IF(V$3&gt;(A20stdlife+$E1037),((INDEX('PTRM input'!$G$385:$P$434,A20offset,$E1037)-INDEX('PTRM input'!$G$277:$P$326,A20offset,$E1037))*OFFSET($F$7,0,$E1037))-SUM($G1037:U1037),(((INDEX('PTRM input'!$G$385:$P$434,A20offset,$E1037)-INDEX('PTRM input'!$G$277:$P$326,A20offset,$E1037))*OFFSET($F$7,0,$E1037))-SUM($G1037:U1037))*(OFFSET('PTRM input'!$G$477,0,$E1037-1)/A20taxstdlife))))</f>
        <v>0</v>
      </c>
      <c r="W1037" s="251">
        <f ca="1">IF(A20taxstdlife="n/a","n/a",IF(A20taxstdlife="",0,IF(W$3&gt;(A20stdlife+$E1037),((INDEX('PTRM input'!$G$385:$P$434,A20offset,$E1037)-INDEX('PTRM input'!$G$277:$P$326,A20offset,$E1037))*OFFSET($F$7,0,$E1037))-SUM($G1037:V1037),(((INDEX('PTRM input'!$G$385:$P$434,A20offset,$E1037)-INDEX('PTRM input'!$G$277:$P$326,A20offset,$E1037))*OFFSET($F$7,0,$E1037))-SUM($G1037:V1037))*(OFFSET('PTRM input'!$G$477,0,$E1037-1)/A20taxstdlife))))</f>
        <v>0</v>
      </c>
      <c r="X1037" s="251">
        <f ca="1">IF(A20taxstdlife="n/a","n/a",IF(A20taxstdlife="",0,IF(X$3&gt;(A20stdlife+$E1037),((INDEX('PTRM input'!$G$385:$P$434,A20offset,$E1037)-INDEX('PTRM input'!$G$277:$P$326,A20offset,$E1037))*OFFSET($F$7,0,$E1037))-SUM($G1037:W1037),(((INDEX('PTRM input'!$G$385:$P$434,A20offset,$E1037)-INDEX('PTRM input'!$G$277:$P$326,A20offset,$E1037))*OFFSET($F$7,0,$E1037))-SUM($G1037:W1037))*(OFFSET('PTRM input'!$G$477,0,$E1037-1)/A20taxstdlife))))</f>
        <v>0</v>
      </c>
      <c r="Y1037" s="251">
        <f ca="1">IF(A20taxstdlife="n/a","n/a",IF(A20taxstdlife="",0,IF(Y$3&gt;(A20stdlife+$E1037),((INDEX('PTRM input'!$G$385:$P$434,A20offset,$E1037)-INDEX('PTRM input'!$G$277:$P$326,A20offset,$E1037))*OFFSET($F$7,0,$E1037))-SUM($G1037:X1037),(((INDEX('PTRM input'!$G$385:$P$434,A20offset,$E1037)-INDEX('PTRM input'!$G$277:$P$326,A20offset,$E1037))*OFFSET($F$7,0,$E1037))-SUM($G1037:X1037))*(OFFSET('PTRM input'!$G$477,0,$E1037-1)/A20taxstdlife))))</f>
        <v>0</v>
      </c>
      <c r="Z1037" s="251">
        <f ca="1">IF(A20taxstdlife="n/a","n/a",IF(A20taxstdlife="",0,IF(Z$3&gt;(A20stdlife+$E1037),((INDEX('PTRM input'!$G$385:$P$434,A20offset,$E1037)-INDEX('PTRM input'!$G$277:$P$326,A20offset,$E1037))*OFFSET($F$7,0,$E1037))-SUM($G1037:Y1037),(((INDEX('PTRM input'!$G$385:$P$434,A20offset,$E1037)-INDEX('PTRM input'!$G$277:$P$326,A20offset,$E1037))*OFFSET($F$7,0,$E1037))-SUM($G1037:Y1037))*(OFFSET('PTRM input'!$G$477,0,$E1037-1)/A20taxstdlife))))</f>
        <v>0</v>
      </c>
      <c r="AA1037" s="251">
        <f ca="1">IF(A20taxstdlife="n/a","n/a",IF(A20taxstdlife="",0,IF(AA$3&gt;(A20stdlife+$E1037),((INDEX('PTRM input'!$G$385:$P$434,A20offset,$E1037)-INDEX('PTRM input'!$G$277:$P$326,A20offset,$E1037))*OFFSET($F$7,0,$E1037))-SUM($G1037:Z1037),(((INDEX('PTRM input'!$G$385:$P$434,A20offset,$E1037)-INDEX('PTRM input'!$G$277:$P$326,A20offset,$E1037))*OFFSET($F$7,0,$E1037))-SUM($G1037:Z1037))*(OFFSET('PTRM input'!$G$477,0,$E1037-1)/A20taxstdlife))))</f>
        <v>0</v>
      </c>
      <c r="AB1037" s="251">
        <f ca="1">IF(A20taxstdlife="n/a","n/a",IF(A20taxstdlife="",0,IF(AB$3&gt;(A20stdlife+$E1037),((INDEX('PTRM input'!$G$385:$P$434,A20offset,$E1037)-INDEX('PTRM input'!$G$277:$P$326,A20offset,$E1037))*OFFSET($F$7,0,$E1037))-SUM($G1037:AA1037),(((INDEX('PTRM input'!$G$385:$P$434,A20offset,$E1037)-INDEX('PTRM input'!$G$277:$P$326,A20offset,$E1037))*OFFSET($F$7,0,$E1037))-SUM($G1037:AA1037))*(OFFSET('PTRM input'!$G$477,0,$E1037-1)/A20taxstdlife))))</f>
        <v>0</v>
      </c>
      <c r="AC1037" s="251">
        <f ca="1">IF(A20taxstdlife="n/a","n/a",IF(A20taxstdlife="",0,IF(AC$3&gt;(A20stdlife+$E1037),((INDEX('PTRM input'!$G$385:$P$434,A20offset,$E1037)-INDEX('PTRM input'!$G$277:$P$326,A20offset,$E1037))*OFFSET($F$7,0,$E1037))-SUM($G1037:AB1037),(((INDEX('PTRM input'!$G$385:$P$434,A20offset,$E1037)-INDEX('PTRM input'!$G$277:$P$326,A20offset,$E1037))*OFFSET($F$7,0,$E1037))-SUM($G1037:AB1037))*(OFFSET('PTRM input'!$G$477,0,$E1037-1)/A20taxstdlife))))</f>
        <v>0</v>
      </c>
      <c r="AD1037" s="251">
        <f ca="1">IF(A20taxstdlife="n/a","n/a",IF(A20taxstdlife="",0,IF(AD$3&gt;(A20stdlife+$E1037),((INDEX('PTRM input'!$G$385:$P$434,A20offset,$E1037)-INDEX('PTRM input'!$G$277:$P$326,A20offset,$E1037))*OFFSET($F$7,0,$E1037))-SUM($G1037:AC1037),(((INDEX('PTRM input'!$G$385:$P$434,A20offset,$E1037)-INDEX('PTRM input'!$G$277:$P$326,A20offset,$E1037))*OFFSET($F$7,0,$E1037))-SUM($G1037:AC1037))*(OFFSET('PTRM input'!$G$477,0,$E1037-1)/A20taxstdlife))))</f>
        <v>0</v>
      </c>
      <c r="AE1037" s="251">
        <f ca="1">IF(A20taxstdlife="n/a","n/a",IF(A20taxstdlife="",0,IF(AE$3&gt;(A20stdlife+$E1037),((INDEX('PTRM input'!$G$385:$P$434,A20offset,$E1037)-INDEX('PTRM input'!$G$277:$P$326,A20offset,$E1037))*OFFSET($F$7,0,$E1037))-SUM($G1037:AD1037),(((INDEX('PTRM input'!$G$385:$P$434,A20offset,$E1037)-INDEX('PTRM input'!$G$277:$P$326,A20offset,$E1037))*OFFSET($F$7,0,$E1037))-SUM($G1037:AD1037))*(OFFSET('PTRM input'!$G$477,0,$E1037-1)/A20taxstdlife))))</f>
        <v>0</v>
      </c>
      <c r="AF1037" s="251">
        <f ca="1">IF(A20taxstdlife="n/a","n/a",IF(A20taxstdlife="",0,IF(AF$3&gt;(A20stdlife+$E1037),((INDEX('PTRM input'!$G$385:$P$434,A20offset,$E1037)-INDEX('PTRM input'!$G$277:$P$326,A20offset,$E1037))*OFFSET($F$7,0,$E1037))-SUM($G1037:AE1037),(((INDEX('PTRM input'!$G$385:$P$434,A20offset,$E1037)-INDEX('PTRM input'!$G$277:$P$326,A20offset,$E1037))*OFFSET($F$7,0,$E1037))-SUM($G1037:AE1037))*(OFFSET('PTRM input'!$G$477,0,$E1037-1)/A20taxstdlife))))</f>
        <v>0</v>
      </c>
      <c r="AG1037" s="251">
        <f ca="1">IF(A20taxstdlife="n/a","n/a",IF(A20taxstdlife="",0,IF(AG$3&gt;(A20stdlife+$E1037),((INDEX('PTRM input'!$G$385:$P$434,A20offset,$E1037)-INDEX('PTRM input'!$G$277:$P$326,A20offset,$E1037))*OFFSET($F$7,0,$E1037))-SUM($G1037:AF1037),(((INDEX('PTRM input'!$G$385:$P$434,A20offset,$E1037)-INDEX('PTRM input'!$G$277:$P$326,A20offset,$E1037))*OFFSET($F$7,0,$E1037))-SUM($G1037:AF1037))*(OFFSET('PTRM input'!$G$477,0,$E1037-1)/A20taxstdlife))))</f>
        <v>0</v>
      </c>
      <c r="AH1037" s="251">
        <f ca="1">IF(A20taxstdlife="n/a","n/a",IF(A20taxstdlife="",0,IF(AH$3&gt;(A20stdlife+$E1037),((INDEX('PTRM input'!$G$385:$P$434,A20offset,$E1037)-INDEX('PTRM input'!$G$277:$P$326,A20offset,$E1037))*OFFSET($F$7,0,$E1037))-SUM($G1037:AG1037),(((INDEX('PTRM input'!$G$385:$P$434,A20offset,$E1037)-INDEX('PTRM input'!$G$277:$P$326,A20offset,$E1037))*OFFSET($F$7,0,$E1037))-SUM($G1037:AG1037))*(OFFSET('PTRM input'!$G$477,0,$E1037-1)/A20taxstdlife))))</f>
        <v>0</v>
      </c>
      <c r="AI1037" s="251">
        <f ca="1">IF(A20taxstdlife="n/a","n/a",IF(A20taxstdlife="",0,IF(AI$3&gt;(A20stdlife+$E1037),((INDEX('PTRM input'!$G$385:$P$434,A20offset,$E1037)-INDEX('PTRM input'!$G$277:$P$326,A20offset,$E1037))*OFFSET($F$7,0,$E1037))-SUM($G1037:AH1037),(((INDEX('PTRM input'!$G$385:$P$434,A20offset,$E1037)-INDEX('PTRM input'!$G$277:$P$326,A20offset,$E1037))*OFFSET($F$7,0,$E1037))-SUM($G1037:AH1037))*(OFFSET('PTRM input'!$G$477,0,$E1037-1)/A20taxstdlife))))</f>
        <v>0</v>
      </c>
      <c r="AJ1037" s="251">
        <f ca="1">IF(A20taxstdlife="n/a","n/a",IF(A20taxstdlife="",0,IF(AJ$3&gt;(A20stdlife+$E1037),((INDEX('PTRM input'!$G$385:$P$434,A20offset,$E1037)-INDEX('PTRM input'!$G$277:$P$326,A20offset,$E1037))*OFFSET($F$7,0,$E1037))-SUM($G1037:AI1037),(((INDEX('PTRM input'!$G$385:$P$434,A20offset,$E1037)-INDEX('PTRM input'!$G$277:$P$326,A20offset,$E1037))*OFFSET($F$7,0,$E1037))-SUM($G1037:AI1037))*(OFFSET('PTRM input'!$G$477,0,$E1037-1)/A20taxstdlife))))</f>
        <v>0</v>
      </c>
      <c r="AK1037" s="251">
        <f ca="1">IF(A20taxstdlife="n/a","n/a",IF(A20taxstdlife="",0,IF(AK$3&gt;(A20stdlife+$E1037),((INDEX('PTRM input'!$G$385:$P$434,A20offset,$E1037)-INDEX('PTRM input'!$G$277:$P$326,A20offset,$E1037))*OFFSET($F$7,0,$E1037))-SUM($G1037:AJ1037),(((INDEX('PTRM input'!$G$385:$P$434,A20offset,$E1037)-INDEX('PTRM input'!$G$277:$P$326,A20offset,$E1037))*OFFSET($F$7,0,$E1037))-SUM($G1037:AJ1037))*(OFFSET('PTRM input'!$G$477,0,$E1037-1)/A20taxstdlife))))</f>
        <v>0</v>
      </c>
      <c r="AL1037" s="251">
        <f ca="1">IF(A20taxstdlife="n/a","n/a",IF(A20taxstdlife="",0,IF(AL$3&gt;(A20stdlife+$E1037),((INDEX('PTRM input'!$G$385:$P$434,A20offset,$E1037)-INDEX('PTRM input'!$G$277:$P$326,A20offset,$E1037))*OFFSET($F$7,0,$E1037))-SUM($G1037:AK1037),(((INDEX('PTRM input'!$G$385:$P$434,A20offset,$E1037)-INDEX('PTRM input'!$G$277:$P$326,A20offset,$E1037))*OFFSET($F$7,0,$E1037))-SUM($G1037:AK1037))*(OFFSET('PTRM input'!$G$477,0,$E1037-1)/A20taxstdlife))))</f>
        <v>0</v>
      </c>
      <c r="AM1037" s="251">
        <f ca="1">IF(A20taxstdlife="n/a","n/a",IF(A20taxstdlife="",0,IF(AM$3&gt;(A20stdlife+$E1037),((INDEX('PTRM input'!$G$385:$P$434,A20offset,$E1037)-INDEX('PTRM input'!$G$277:$P$326,A20offset,$E1037))*OFFSET($F$7,0,$E1037))-SUM($G1037:AL1037),(((INDEX('PTRM input'!$G$385:$P$434,A20offset,$E1037)-INDEX('PTRM input'!$G$277:$P$326,A20offset,$E1037))*OFFSET($F$7,0,$E1037))-SUM($G1037:AL1037))*(OFFSET('PTRM input'!$G$477,0,$E1037-1)/A20taxstdlife))))</f>
        <v>0</v>
      </c>
      <c r="AN1037" s="251">
        <f ca="1">IF(A20taxstdlife="n/a","n/a",IF(A20taxstdlife="",0,IF(AN$3&gt;(A20stdlife+$E1037),((INDEX('PTRM input'!$G$385:$P$434,A20offset,$E1037)-INDEX('PTRM input'!$G$277:$P$326,A20offset,$E1037))*OFFSET($F$7,0,$E1037))-SUM($G1037:AM1037),(((INDEX('PTRM input'!$G$385:$P$434,A20offset,$E1037)-INDEX('PTRM input'!$G$277:$P$326,A20offset,$E1037))*OFFSET($F$7,0,$E1037))-SUM($G1037:AM1037))*(OFFSET('PTRM input'!$G$477,0,$E1037-1)/A20taxstdlife))))</f>
        <v>0</v>
      </c>
      <c r="AO1037" s="251">
        <f ca="1">IF(A20taxstdlife="n/a","n/a",IF(A20taxstdlife="",0,IF(AO$3&gt;(A20stdlife+$E1037),((INDEX('PTRM input'!$G$385:$P$434,A20offset,$E1037)-INDEX('PTRM input'!$G$277:$P$326,A20offset,$E1037))*OFFSET($F$7,0,$E1037))-SUM($G1037:AN1037),(((INDEX('PTRM input'!$G$385:$P$434,A20offset,$E1037)-INDEX('PTRM input'!$G$277:$P$326,A20offset,$E1037))*OFFSET($F$7,0,$E1037))-SUM($G1037:AN1037))*(OFFSET('PTRM input'!$G$477,0,$E1037-1)/A20taxstdlife))))</f>
        <v>0</v>
      </c>
      <c r="AP1037" s="251">
        <f ca="1">IF(A20taxstdlife="n/a","n/a",IF(A20taxstdlife="",0,IF(AP$3&gt;(A20stdlife+$E1037),((INDEX('PTRM input'!$G$385:$P$434,A20offset,$E1037)-INDEX('PTRM input'!$G$277:$P$326,A20offset,$E1037))*OFFSET($F$7,0,$E1037))-SUM($G1037:AO1037),(((INDEX('PTRM input'!$G$385:$P$434,A20offset,$E1037)-INDEX('PTRM input'!$G$277:$P$326,A20offset,$E1037))*OFFSET($F$7,0,$E1037))-SUM($G1037:AO1037))*(OFFSET('PTRM input'!$G$477,0,$E1037-1)/A20taxstdlife))))</f>
        <v>0</v>
      </c>
      <c r="AQ1037" s="251">
        <f ca="1">IF(A20taxstdlife="n/a","n/a",IF(A20taxstdlife="",0,IF(AQ$3&gt;(A20stdlife+$E1037),((INDEX('PTRM input'!$G$385:$P$434,A20offset,$E1037)-INDEX('PTRM input'!$G$277:$P$326,A20offset,$E1037))*OFFSET($F$7,0,$E1037))-SUM($G1037:AP1037),(((INDEX('PTRM input'!$G$385:$P$434,A20offset,$E1037)-INDEX('PTRM input'!$G$277:$P$326,A20offset,$E1037))*OFFSET($F$7,0,$E1037))-SUM($G1037:AP1037))*(OFFSET('PTRM input'!$G$477,0,$E1037-1)/A20taxstdlife))))</f>
        <v>0</v>
      </c>
      <c r="AR1037" s="251">
        <f ca="1">IF(A20taxstdlife="n/a","n/a",IF(A20taxstdlife="",0,IF(AR$3&gt;(A20stdlife+$E1037),((INDEX('PTRM input'!$G$385:$P$434,A20offset,$E1037)-INDEX('PTRM input'!$G$277:$P$326,A20offset,$E1037))*OFFSET($F$7,0,$E1037))-SUM($G1037:AQ1037),(((INDEX('PTRM input'!$G$385:$P$434,A20offset,$E1037)-INDEX('PTRM input'!$G$277:$P$326,A20offset,$E1037))*OFFSET($F$7,0,$E1037))-SUM($G1037:AQ1037))*(OFFSET('PTRM input'!$G$477,0,$E1037-1)/A20taxstdlife))))</f>
        <v>0</v>
      </c>
      <c r="AS1037" s="251">
        <f ca="1">IF(A20taxstdlife="n/a","n/a",IF(A20taxstdlife="",0,IF(AS$3&gt;(A20stdlife+$E1037),((INDEX('PTRM input'!$G$385:$P$434,A20offset,$E1037)-INDEX('PTRM input'!$G$277:$P$326,A20offset,$E1037))*OFFSET($F$7,0,$E1037))-SUM($G1037:AR1037),(((INDEX('PTRM input'!$G$385:$P$434,A20offset,$E1037)-INDEX('PTRM input'!$G$277:$P$326,A20offset,$E1037))*OFFSET($F$7,0,$E1037))-SUM($G1037:AR1037))*(OFFSET('PTRM input'!$G$477,0,$E1037-1)/A20taxstdlife))))</f>
        <v>0</v>
      </c>
      <c r="AT1037" s="251">
        <f ca="1">IF(A20taxstdlife="n/a","n/a",IF(A20taxstdlife="",0,IF(AT$3&gt;(A20stdlife+$E1037),((INDEX('PTRM input'!$G$385:$P$434,A20offset,$E1037)-INDEX('PTRM input'!$G$277:$P$326,A20offset,$E1037))*OFFSET($F$7,0,$E1037))-SUM($G1037:AS1037),(((INDEX('PTRM input'!$G$385:$P$434,A20offset,$E1037)-INDEX('PTRM input'!$G$277:$P$326,A20offset,$E1037))*OFFSET($F$7,0,$E1037))-SUM($G1037:AS1037))*(OFFSET('PTRM input'!$G$477,0,$E1037-1)/A20taxstdlife))))</f>
        <v>0</v>
      </c>
      <c r="AU1037" s="251">
        <f ca="1">IF(A20taxstdlife="n/a","n/a",IF(A20taxstdlife="",0,IF(AU$3&gt;(A20stdlife+$E1037),((INDEX('PTRM input'!$G$385:$P$434,A20offset,$E1037)-INDEX('PTRM input'!$G$277:$P$326,A20offset,$E1037))*OFFSET($F$7,0,$E1037))-SUM($G1037:AT1037),(((INDEX('PTRM input'!$G$385:$P$434,A20offset,$E1037)-INDEX('PTRM input'!$G$277:$P$326,A20offset,$E1037))*OFFSET($F$7,0,$E1037))-SUM($G1037:AT1037))*(OFFSET('PTRM input'!$G$477,0,$E1037-1)/A20taxstdlife))))</f>
        <v>0</v>
      </c>
      <c r="AV1037" s="251">
        <f ca="1">IF(A20taxstdlife="n/a","n/a",IF(A20taxstdlife="",0,IF(AV$3&gt;(A20stdlife+$E1037),((INDEX('PTRM input'!$G$385:$P$434,A20offset,$E1037)-INDEX('PTRM input'!$G$277:$P$326,A20offset,$E1037))*OFFSET($F$7,0,$E1037))-SUM($G1037:AU1037),(((INDEX('PTRM input'!$G$385:$P$434,A20offset,$E1037)-INDEX('PTRM input'!$G$277:$P$326,A20offset,$E1037))*OFFSET($F$7,0,$E1037))-SUM($G1037:AU1037))*(OFFSET('PTRM input'!$G$477,0,$E1037-1)/A20taxstdlife))))</f>
        <v>0</v>
      </c>
      <c r="AW1037" s="251">
        <f ca="1">IF(A20taxstdlife="n/a","n/a",IF(A20taxstdlife="",0,IF(AW$3&gt;(A20stdlife+$E1037),((INDEX('PTRM input'!$G$385:$P$434,A20offset,$E1037)-INDEX('PTRM input'!$G$277:$P$326,A20offset,$E1037))*OFFSET($F$7,0,$E1037))-SUM($G1037:AV1037),(((INDEX('PTRM input'!$G$385:$P$434,A20offset,$E1037)-INDEX('PTRM input'!$G$277:$P$326,A20offset,$E1037))*OFFSET($F$7,0,$E1037))-SUM($G1037:AV1037))*(OFFSET('PTRM input'!$G$477,0,$E1037-1)/A20taxstdlife))))</f>
        <v>0</v>
      </c>
      <c r="AX1037" s="251">
        <f ca="1">IF(A20taxstdlife="n/a","n/a",IF(A20taxstdlife="",0,IF(AX$3&gt;(A20stdlife+$E1037),((INDEX('PTRM input'!$G$385:$P$434,A20offset,$E1037)-INDEX('PTRM input'!$G$277:$P$326,A20offset,$E1037))*OFFSET($F$7,0,$E1037))-SUM($G1037:AW1037),(((INDEX('PTRM input'!$G$385:$P$434,A20offset,$E1037)-INDEX('PTRM input'!$G$277:$P$326,A20offset,$E1037))*OFFSET($F$7,0,$E1037))-SUM($G1037:AW1037))*(OFFSET('PTRM input'!$G$477,0,$E1037-1)/A20taxstdlife))))</f>
        <v>0</v>
      </c>
      <c r="AY1037" s="251">
        <f ca="1">IF(A20taxstdlife="n/a","n/a",IF(A20taxstdlife="",0,IF(AY$3&gt;(A20stdlife+$E1037),((INDEX('PTRM input'!$G$385:$P$434,A20offset,$E1037)-INDEX('PTRM input'!$G$277:$P$326,A20offset,$E1037))*OFFSET($F$7,0,$E1037))-SUM($G1037:AX1037),(((INDEX('PTRM input'!$G$385:$P$434,A20offset,$E1037)-INDEX('PTRM input'!$G$277:$P$326,A20offset,$E1037))*OFFSET($F$7,0,$E1037))-SUM($G1037:AX1037))*(OFFSET('PTRM input'!$G$477,0,$E1037-1)/A20taxstdlife))))</f>
        <v>0</v>
      </c>
      <c r="AZ1037" s="251">
        <f ca="1">IF(A20taxstdlife="n/a","n/a",IF(A20taxstdlife="",0,IF(AZ$3&gt;(A20stdlife+$E1037),((INDEX('PTRM input'!$G$385:$P$434,A20offset,$E1037)-INDEX('PTRM input'!$G$277:$P$326,A20offset,$E1037))*OFFSET($F$7,0,$E1037))-SUM($G1037:AY1037),(((INDEX('PTRM input'!$G$385:$P$434,A20offset,$E1037)-INDEX('PTRM input'!$G$277:$P$326,A20offset,$E1037))*OFFSET($F$7,0,$E1037))-SUM($G1037:AY1037))*(OFFSET('PTRM input'!$G$477,0,$E1037-1)/A20taxstdlife))))</f>
        <v>0</v>
      </c>
      <c r="BA1037" s="251">
        <f ca="1">IF(A20taxstdlife="n/a","n/a",IF(A20taxstdlife="",0,IF(BA$3&gt;(A20stdlife+$E1037),((INDEX('PTRM input'!$G$385:$P$434,A20offset,$E1037)-INDEX('PTRM input'!$G$277:$P$326,A20offset,$E1037))*OFFSET($F$7,0,$E1037))-SUM($G1037:AZ1037),(((INDEX('PTRM input'!$G$385:$P$434,A20offset,$E1037)-INDEX('PTRM input'!$G$277:$P$326,A20offset,$E1037))*OFFSET($F$7,0,$E1037))-SUM($G1037:AZ1037))*(OFFSET('PTRM input'!$G$477,0,$E1037-1)/A20taxstdlife))))</f>
        <v>0</v>
      </c>
      <c r="BB1037" s="251">
        <f ca="1">IF(A20taxstdlife="n/a","n/a",IF(A20taxstdlife="",0,IF(BB$3&gt;(A20stdlife+$E1037),((INDEX('PTRM input'!$G$385:$P$434,A20offset,$E1037)-INDEX('PTRM input'!$G$277:$P$326,A20offset,$E1037))*OFFSET($F$7,0,$E1037))-SUM($G1037:BA1037),(((INDEX('PTRM input'!$G$385:$P$434,A20offset,$E1037)-INDEX('PTRM input'!$G$277:$P$326,A20offset,$E1037))*OFFSET($F$7,0,$E1037))-SUM($G1037:BA1037))*(OFFSET('PTRM input'!$G$477,0,$E1037-1)/A20taxstdlife))))</f>
        <v>0</v>
      </c>
      <c r="BC1037" s="251">
        <f ca="1">IF(A20taxstdlife="n/a","n/a",IF(A20taxstdlife="",0,IF(BC$3&gt;(A20stdlife+$E1037),((INDEX('PTRM input'!$G$385:$P$434,A20offset,$E1037)-INDEX('PTRM input'!$G$277:$P$326,A20offset,$E1037))*OFFSET($F$7,0,$E1037))-SUM($G1037:BB1037),(((INDEX('PTRM input'!$G$385:$P$434,A20offset,$E1037)-INDEX('PTRM input'!$G$277:$P$326,A20offset,$E1037))*OFFSET($F$7,0,$E1037))-SUM($G1037:BB1037))*(OFFSET('PTRM input'!$G$477,0,$E1037-1)/A20taxstdlife))))</f>
        <v>0</v>
      </c>
      <c r="BD1037" s="251">
        <f ca="1">IF(A20taxstdlife="n/a","n/a",IF(A20taxstdlife="",0,IF(BD$3&gt;(A20stdlife+$E1037),((INDEX('PTRM input'!$G$385:$P$434,A20offset,$E1037)-INDEX('PTRM input'!$G$277:$P$326,A20offset,$E1037))*OFFSET($F$7,0,$E1037))-SUM($G1037:BC1037),(((INDEX('PTRM input'!$G$385:$P$434,A20offset,$E1037)-INDEX('PTRM input'!$G$277:$P$326,A20offset,$E1037))*OFFSET($F$7,0,$E1037))-SUM($G1037:BC1037))*(OFFSET('PTRM input'!$G$477,0,$E1037-1)/A20taxstdlife))))</f>
        <v>0</v>
      </c>
      <c r="BE1037" s="251">
        <f ca="1">IF(A20taxstdlife="n/a","n/a",IF(A20taxstdlife="",0,IF(BE$3&gt;(A20stdlife+$E1037),((INDEX('PTRM input'!$G$385:$P$434,A20offset,$E1037)-INDEX('PTRM input'!$G$277:$P$326,A20offset,$E1037))*OFFSET($F$7,0,$E1037))-SUM($G1037:BD1037),(((INDEX('PTRM input'!$G$385:$P$434,A20offset,$E1037)-INDEX('PTRM input'!$G$277:$P$326,A20offset,$E1037))*OFFSET($F$7,0,$E1037))-SUM($G1037:BD1037))*(OFFSET('PTRM input'!$G$477,0,$E1037-1)/A20taxstdlife))))</f>
        <v>0</v>
      </c>
      <c r="BF1037" s="251">
        <f ca="1">IF(A20taxstdlife="n/a","n/a",IF(A20taxstdlife="",0,IF(BF$3&gt;(A20stdlife+$E1037),((INDEX('PTRM input'!$G$385:$P$434,A20offset,$E1037)-INDEX('PTRM input'!$G$277:$P$326,A20offset,$E1037))*OFFSET($F$7,0,$E1037))-SUM($G1037:BE1037),(((INDEX('PTRM input'!$G$385:$P$434,A20offset,$E1037)-INDEX('PTRM input'!$G$277:$P$326,A20offset,$E1037))*OFFSET($F$7,0,$E1037))-SUM($G1037:BE1037))*(OFFSET('PTRM input'!$G$477,0,$E1037-1)/A20taxstdlife))))</f>
        <v>0</v>
      </c>
      <c r="BG1037" s="251">
        <f ca="1">IF(A20taxstdlife="n/a","n/a",IF(A20taxstdlife="",0,IF(BG$3&gt;(A20stdlife+$E1037),((INDEX('PTRM input'!$G$385:$P$434,A20offset,$E1037)-INDEX('PTRM input'!$G$277:$P$326,A20offset,$E1037))*OFFSET($F$7,0,$E1037))-SUM($G1037:BF1037),(((INDEX('PTRM input'!$G$385:$P$434,A20offset,$E1037)-INDEX('PTRM input'!$G$277:$P$326,A20offset,$E1037))*OFFSET($F$7,0,$E1037))-SUM($G1037:BF1037))*(OFFSET('PTRM input'!$G$477,0,$E1037-1)/A20taxstdlife))))</f>
        <v>0</v>
      </c>
      <c r="BH1037" s="251">
        <f ca="1">IF(A20taxstdlife="n/a","n/a",IF(A20taxstdlife="",0,IF(BH$3&gt;(A20stdlife+$E1037),((INDEX('PTRM input'!$G$385:$P$434,A20offset,$E1037)-INDEX('PTRM input'!$G$277:$P$326,A20offset,$E1037))*OFFSET($F$7,0,$E1037))-SUM($G1037:BG1037),(((INDEX('PTRM input'!$G$385:$P$434,A20offset,$E1037)-INDEX('PTRM input'!$G$277:$P$326,A20offset,$E1037))*OFFSET($F$7,0,$E1037))-SUM($G1037:BG1037))*(OFFSET('PTRM input'!$G$477,0,$E1037-1)/A20taxstdlife))))</f>
        <v>0</v>
      </c>
      <c r="BI1037" s="251">
        <f ca="1">IF(A20taxstdlife="n/a","n/a",IF(A20taxstdlife="",0,IF(BI$3&gt;(A20stdlife+$E1037),((INDEX('PTRM input'!$G$385:$P$434,A20offset,$E1037)-INDEX('PTRM input'!$G$277:$P$326,A20offset,$E1037))*OFFSET($F$7,0,$E1037))-SUM($G1037:BH1037),(((INDEX('PTRM input'!$G$385:$P$434,A20offset,$E1037)-INDEX('PTRM input'!$G$277:$P$326,A20offset,$E1037))*OFFSET($F$7,0,$E1037))-SUM($G1037:BH1037))*(OFFSET('PTRM input'!$G$477,0,$E1037-1)/A20taxstdlife))))</f>
        <v>0</v>
      </c>
      <c r="BJ1037" s="116"/>
      <c r="BK1037" s="116"/>
      <c r="BL1037" s="116"/>
      <c r="BM1037" s="116"/>
    </row>
    <row r="1038" spans="1:65" ht="12.75" hidden="1" customHeight="1" outlineLevel="2">
      <c r="A1038" s="366"/>
      <c r="B1038" s="19"/>
      <c r="C1038" s="18"/>
      <c r="D1038" s="760"/>
      <c r="E1038" s="87">
        <v>10</v>
      </c>
      <c r="F1038" s="356"/>
      <c r="G1038" s="434"/>
      <c r="H1038" s="435"/>
      <c r="I1038" s="435"/>
      <c r="J1038" s="435"/>
      <c r="K1038" s="435"/>
      <c r="L1038" s="435"/>
      <c r="M1038" s="435"/>
      <c r="N1038" s="435"/>
      <c r="O1038" s="435"/>
      <c r="P1038" s="619"/>
      <c r="Q1038" s="251">
        <f ca="1">IF(A20taxstdlife="n/a","n/a",IF(A20taxstdlife="",0,IF(Q$3&gt;(A20stdlife+$E1038),((INDEX('PTRM input'!$G$385:$P$434,A20offset,$E1038)-INDEX('PTRM input'!$G$277:$P$326,A20offset,$E1038))*OFFSET($F$7,0,$E1038))-SUM($G1038:P1038),(((INDEX('PTRM input'!$G$385:$P$434,A20offset,$E1038)-INDEX('PTRM input'!$G$277:$P$326,A20offset,$E1038))*OFFSET($F$7,0,$E1038))-SUM($G1038:P1038))*(OFFSET('PTRM input'!$G$477,0,$E1038-1)/A20taxstdlife))))</f>
        <v>0</v>
      </c>
      <c r="R1038" s="251">
        <f ca="1">IF(A20taxstdlife="n/a","n/a",IF(A20taxstdlife="",0,IF(R$3&gt;(A20stdlife+$E1038),((INDEX('PTRM input'!$G$385:$P$434,A20offset,$E1038)-INDEX('PTRM input'!$G$277:$P$326,A20offset,$E1038))*OFFSET($F$7,0,$E1038))-SUM($G1038:Q1038),(((INDEX('PTRM input'!$G$385:$P$434,A20offset,$E1038)-INDEX('PTRM input'!$G$277:$P$326,A20offset,$E1038))*OFFSET($F$7,0,$E1038))-SUM($G1038:Q1038))*(OFFSET('PTRM input'!$G$477,0,$E1038-1)/A20taxstdlife))))</f>
        <v>0</v>
      </c>
      <c r="S1038" s="251">
        <f ca="1">IF(A20taxstdlife="n/a","n/a",IF(A20taxstdlife="",0,IF(S$3&gt;(A20stdlife+$E1038),((INDEX('PTRM input'!$G$385:$P$434,A20offset,$E1038)-INDEX('PTRM input'!$G$277:$P$326,A20offset,$E1038))*OFFSET($F$7,0,$E1038))-SUM($G1038:R1038),(((INDEX('PTRM input'!$G$385:$P$434,A20offset,$E1038)-INDEX('PTRM input'!$G$277:$P$326,A20offset,$E1038))*OFFSET($F$7,0,$E1038))-SUM($G1038:R1038))*(OFFSET('PTRM input'!$G$477,0,$E1038-1)/A20taxstdlife))))</f>
        <v>0</v>
      </c>
      <c r="T1038" s="251">
        <f ca="1">IF(A20taxstdlife="n/a","n/a",IF(A20taxstdlife="",0,IF(T$3&gt;(A20stdlife+$E1038),((INDEX('PTRM input'!$G$385:$P$434,A20offset,$E1038)-INDEX('PTRM input'!$G$277:$P$326,A20offset,$E1038))*OFFSET($F$7,0,$E1038))-SUM($G1038:S1038),(((INDEX('PTRM input'!$G$385:$P$434,A20offset,$E1038)-INDEX('PTRM input'!$G$277:$P$326,A20offset,$E1038))*OFFSET($F$7,0,$E1038))-SUM($G1038:S1038))*(OFFSET('PTRM input'!$G$477,0,$E1038-1)/A20taxstdlife))))</f>
        <v>0</v>
      </c>
      <c r="U1038" s="251">
        <f ca="1">IF(A20taxstdlife="n/a","n/a",IF(A20taxstdlife="",0,IF(U$3&gt;(A20stdlife+$E1038),((INDEX('PTRM input'!$G$385:$P$434,A20offset,$E1038)-INDEX('PTRM input'!$G$277:$P$326,A20offset,$E1038))*OFFSET($F$7,0,$E1038))-SUM($G1038:T1038),(((INDEX('PTRM input'!$G$385:$P$434,A20offset,$E1038)-INDEX('PTRM input'!$G$277:$P$326,A20offset,$E1038))*OFFSET($F$7,0,$E1038))-SUM($G1038:T1038))*(OFFSET('PTRM input'!$G$477,0,$E1038-1)/A20taxstdlife))))</f>
        <v>0</v>
      </c>
      <c r="V1038" s="251">
        <f ca="1">IF(A20taxstdlife="n/a","n/a",IF(A20taxstdlife="",0,IF(V$3&gt;(A20stdlife+$E1038),((INDEX('PTRM input'!$G$385:$P$434,A20offset,$E1038)-INDEX('PTRM input'!$G$277:$P$326,A20offset,$E1038))*OFFSET($F$7,0,$E1038))-SUM($G1038:U1038),(((INDEX('PTRM input'!$G$385:$P$434,A20offset,$E1038)-INDEX('PTRM input'!$G$277:$P$326,A20offset,$E1038))*OFFSET($F$7,0,$E1038))-SUM($G1038:U1038))*(OFFSET('PTRM input'!$G$477,0,$E1038-1)/A20taxstdlife))))</f>
        <v>0</v>
      </c>
      <c r="W1038" s="251">
        <f ca="1">IF(A20taxstdlife="n/a","n/a",IF(A20taxstdlife="",0,IF(W$3&gt;(A20stdlife+$E1038),((INDEX('PTRM input'!$G$385:$P$434,A20offset,$E1038)-INDEX('PTRM input'!$G$277:$P$326,A20offset,$E1038))*OFFSET($F$7,0,$E1038))-SUM($G1038:V1038),(((INDEX('PTRM input'!$G$385:$P$434,A20offset,$E1038)-INDEX('PTRM input'!$G$277:$P$326,A20offset,$E1038))*OFFSET($F$7,0,$E1038))-SUM($G1038:V1038))*(OFFSET('PTRM input'!$G$477,0,$E1038-1)/A20taxstdlife))))</f>
        <v>0</v>
      </c>
      <c r="X1038" s="251">
        <f ca="1">IF(A20taxstdlife="n/a","n/a",IF(A20taxstdlife="",0,IF(X$3&gt;(A20stdlife+$E1038),((INDEX('PTRM input'!$G$385:$P$434,A20offset,$E1038)-INDEX('PTRM input'!$G$277:$P$326,A20offset,$E1038))*OFFSET($F$7,0,$E1038))-SUM($G1038:W1038),(((INDEX('PTRM input'!$G$385:$P$434,A20offset,$E1038)-INDEX('PTRM input'!$G$277:$P$326,A20offset,$E1038))*OFFSET($F$7,0,$E1038))-SUM($G1038:W1038))*(OFFSET('PTRM input'!$G$477,0,$E1038-1)/A20taxstdlife))))</f>
        <v>0</v>
      </c>
      <c r="Y1038" s="251">
        <f ca="1">IF(A20taxstdlife="n/a","n/a",IF(A20taxstdlife="",0,IF(Y$3&gt;(A20stdlife+$E1038),((INDEX('PTRM input'!$G$385:$P$434,A20offset,$E1038)-INDEX('PTRM input'!$G$277:$P$326,A20offset,$E1038))*OFFSET($F$7,0,$E1038))-SUM($G1038:X1038),(((INDEX('PTRM input'!$G$385:$P$434,A20offset,$E1038)-INDEX('PTRM input'!$G$277:$P$326,A20offset,$E1038))*OFFSET($F$7,0,$E1038))-SUM($G1038:X1038))*(OFFSET('PTRM input'!$G$477,0,$E1038-1)/A20taxstdlife))))</f>
        <v>0</v>
      </c>
      <c r="Z1038" s="251">
        <f ca="1">IF(A20taxstdlife="n/a","n/a",IF(A20taxstdlife="",0,IF(Z$3&gt;(A20stdlife+$E1038),((INDEX('PTRM input'!$G$385:$P$434,A20offset,$E1038)-INDEX('PTRM input'!$G$277:$P$326,A20offset,$E1038))*OFFSET($F$7,0,$E1038))-SUM($G1038:Y1038),(((INDEX('PTRM input'!$G$385:$P$434,A20offset,$E1038)-INDEX('PTRM input'!$G$277:$P$326,A20offset,$E1038))*OFFSET($F$7,0,$E1038))-SUM($G1038:Y1038))*(OFFSET('PTRM input'!$G$477,0,$E1038-1)/A20taxstdlife))))</f>
        <v>0</v>
      </c>
      <c r="AA1038" s="251">
        <f ca="1">IF(A20taxstdlife="n/a","n/a",IF(A20taxstdlife="",0,IF(AA$3&gt;(A20stdlife+$E1038),((INDEX('PTRM input'!$G$385:$P$434,A20offset,$E1038)-INDEX('PTRM input'!$G$277:$P$326,A20offset,$E1038))*OFFSET($F$7,0,$E1038))-SUM($G1038:Z1038),(((INDEX('PTRM input'!$G$385:$P$434,A20offset,$E1038)-INDEX('PTRM input'!$G$277:$P$326,A20offset,$E1038))*OFFSET($F$7,0,$E1038))-SUM($G1038:Z1038))*(OFFSET('PTRM input'!$G$477,0,$E1038-1)/A20taxstdlife))))</f>
        <v>0</v>
      </c>
      <c r="AB1038" s="251">
        <f ca="1">IF(A20taxstdlife="n/a","n/a",IF(A20taxstdlife="",0,IF(AB$3&gt;(A20stdlife+$E1038),((INDEX('PTRM input'!$G$385:$P$434,A20offset,$E1038)-INDEX('PTRM input'!$G$277:$P$326,A20offset,$E1038))*OFFSET($F$7,0,$E1038))-SUM($G1038:AA1038),(((INDEX('PTRM input'!$G$385:$P$434,A20offset,$E1038)-INDEX('PTRM input'!$G$277:$P$326,A20offset,$E1038))*OFFSET($F$7,0,$E1038))-SUM($G1038:AA1038))*(OFFSET('PTRM input'!$G$477,0,$E1038-1)/A20taxstdlife))))</f>
        <v>0</v>
      </c>
      <c r="AC1038" s="251">
        <f ca="1">IF(A20taxstdlife="n/a","n/a",IF(A20taxstdlife="",0,IF(AC$3&gt;(A20stdlife+$E1038),((INDEX('PTRM input'!$G$385:$P$434,A20offset,$E1038)-INDEX('PTRM input'!$G$277:$P$326,A20offset,$E1038))*OFFSET($F$7,0,$E1038))-SUM($G1038:AB1038),(((INDEX('PTRM input'!$G$385:$P$434,A20offset,$E1038)-INDEX('PTRM input'!$G$277:$P$326,A20offset,$E1038))*OFFSET($F$7,0,$E1038))-SUM($G1038:AB1038))*(OFFSET('PTRM input'!$G$477,0,$E1038-1)/A20taxstdlife))))</f>
        <v>0</v>
      </c>
      <c r="AD1038" s="251">
        <f ca="1">IF(A20taxstdlife="n/a","n/a",IF(A20taxstdlife="",0,IF(AD$3&gt;(A20stdlife+$E1038),((INDEX('PTRM input'!$G$385:$P$434,A20offset,$E1038)-INDEX('PTRM input'!$G$277:$P$326,A20offset,$E1038))*OFFSET($F$7,0,$E1038))-SUM($G1038:AC1038),(((INDEX('PTRM input'!$G$385:$P$434,A20offset,$E1038)-INDEX('PTRM input'!$G$277:$P$326,A20offset,$E1038))*OFFSET($F$7,0,$E1038))-SUM($G1038:AC1038))*(OFFSET('PTRM input'!$G$477,0,$E1038-1)/A20taxstdlife))))</f>
        <v>0</v>
      </c>
      <c r="AE1038" s="251">
        <f ca="1">IF(A20taxstdlife="n/a","n/a",IF(A20taxstdlife="",0,IF(AE$3&gt;(A20stdlife+$E1038),((INDEX('PTRM input'!$G$385:$P$434,A20offset,$E1038)-INDEX('PTRM input'!$G$277:$P$326,A20offset,$E1038))*OFFSET($F$7,0,$E1038))-SUM($G1038:AD1038),(((INDEX('PTRM input'!$G$385:$P$434,A20offset,$E1038)-INDEX('PTRM input'!$G$277:$P$326,A20offset,$E1038))*OFFSET($F$7,0,$E1038))-SUM($G1038:AD1038))*(OFFSET('PTRM input'!$G$477,0,$E1038-1)/A20taxstdlife))))</f>
        <v>0</v>
      </c>
      <c r="AF1038" s="251">
        <f ca="1">IF(A20taxstdlife="n/a","n/a",IF(A20taxstdlife="",0,IF(AF$3&gt;(A20stdlife+$E1038),((INDEX('PTRM input'!$G$385:$P$434,A20offset,$E1038)-INDEX('PTRM input'!$G$277:$P$326,A20offset,$E1038))*OFFSET($F$7,0,$E1038))-SUM($G1038:AE1038),(((INDEX('PTRM input'!$G$385:$P$434,A20offset,$E1038)-INDEX('PTRM input'!$G$277:$P$326,A20offset,$E1038))*OFFSET($F$7,0,$E1038))-SUM($G1038:AE1038))*(OFFSET('PTRM input'!$G$477,0,$E1038-1)/A20taxstdlife))))</f>
        <v>0</v>
      </c>
      <c r="AG1038" s="251">
        <f ca="1">IF(A20taxstdlife="n/a","n/a",IF(A20taxstdlife="",0,IF(AG$3&gt;(A20stdlife+$E1038),((INDEX('PTRM input'!$G$385:$P$434,A20offset,$E1038)-INDEX('PTRM input'!$G$277:$P$326,A20offset,$E1038))*OFFSET($F$7,0,$E1038))-SUM($G1038:AF1038),(((INDEX('PTRM input'!$G$385:$P$434,A20offset,$E1038)-INDEX('PTRM input'!$G$277:$P$326,A20offset,$E1038))*OFFSET($F$7,0,$E1038))-SUM($G1038:AF1038))*(OFFSET('PTRM input'!$G$477,0,$E1038-1)/A20taxstdlife))))</f>
        <v>0</v>
      </c>
      <c r="AH1038" s="251">
        <f ca="1">IF(A20taxstdlife="n/a","n/a",IF(A20taxstdlife="",0,IF(AH$3&gt;(A20stdlife+$E1038),((INDEX('PTRM input'!$G$385:$P$434,A20offset,$E1038)-INDEX('PTRM input'!$G$277:$P$326,A20offset,$E1038))*OFFSET($F$7,0,$E1038))-SUM($G1038:AG1038),(((INDEX('PTRM input'!$G$385:$P$434,A20offset,$E1038)-INDEX('PTRM input'!$G$277:$P$326,A20offset,$E1038))*OFFSET($F$7,0,$E1038))-SUM($G1038:AG1038))*(OFFSET('PTRM input'!$G$477,0,$E1038-1)/A20taxstdlife))))</f>
        <v>0</v>
      </c>
      <c r="AI1038" s="251">
        <f ca="1">IF(A20taxstdlife="n/a","n/a",IF(A20taxstdlife="",0,IF(AI$3&gt;(A20stdlife+$E1038),((INDEX('PTRM input'!$G$385:$P$434,A20offset,$E1038)-INDEX('PTRM input'!$G$277:$P$326,A20offset,$E1038))*OFFSET($F$7,0,$E1038))-SUM($G1038:AH1038),(((INDEX('PTRM input'!$G$385:$P$434,A20offset,$E1038)-INDEX('PTRM input'!$G$277:$P$326,A20offset,$E1038))*OFFSET($F$7,0,$E1038))-SUM($G1038:AH1038))*(OFFSET('PTRM input'!$G$477,0,$E1038-1)/A20taxstdlife))))</f>
        <v>0</v>
      </c>
      <c r="AJ1038" s="251">
        <f ca="1">IF(A20taxstdlife="n/a","n/a",IF(A20taxstdlife="",0,IF(AJ$3&gt;(A20stdlife+$E1038),((INDEX('PTRM input'!$G$385:$P$434,A20offset,$E1038)-INDEX('PTRM input'!$G$277:$P$326,A20offset,$E1038))*OFFSET($F$7,0,$E1038))-SUM($G1038:AI1038),(((INDEX('PTRM input'!$G$385:$P$434,A20offset,$E1038)-INDEX('PTRM input'!$G$277:$P$326,A20offset,$E1038))*OFFSET($F$7,0,$E1038))-SUM($G1038:AI1038))*(OFFSET('PTRM input'!$G$477,0,$E1038-1)/A20taxstdlife))))</f>
        <v>0</v>
      </c>
      <c r="AK1038" s="251">
        <f ca="1">IF(A20taxstdlife="n/a","n/a",IF(A20taxstdlife="",0,IF(AK$3&gt;(A20stdlife+$E1038),((INDEX('PTRM input'!$G$385:$P$434,A20offset,$E1038)-INDEX('PTRM input'!$G$277:$P$326,A20offset,$E1038))*OFFSET($F$7,0,$E1038))-SUM($G1038:AJ1038),(((INDEX('PTRM input'!$G$385:$P$434,A20offset,$E1038)-INDEX('PTRM input'!$G$277:$P$326,A20offset,$E1038))*OFFSET($F$7,0,$E1038))-SUM($G1038:AJ1038))*(OFFSET('PTRM input'!$G$477,0,$E1038-1)/A20taxstdlife))))</f>
        <v>0</v>
      </c>
      <c r="AL1038" s="251">
        <f ca="1">IF(A20taxstdlife="n/a","n/a",IF(A20taxstdlife="",0,IF(AL$3&gt;(A20stdlife+$E1038),((INDEX('PTRM input'!$G$385:$P$434,A20offset,$E1038)-INDEX('PTRM input'!$G$277:$P$326,A20offset,$E1038))*OFFSET($F$7,0,$E1038))-SUM($G1038:AK1038),(((INDEX('PTRM input'!$G$385:$P$434,A20offset,$E1038)-INDEX('PTRM input'!$G$277:$P$326,A20offset,$E1038))*OFFSET($F$7,0,$E1038))-SUM($G1038:AK1038))*(OFFSET('PTRM input'!$G$477,0,$E1038-1)/A20taxstdlife))))</f>
        <v>0</v>
      </c>
      <c r="AM1038" s="251">
        <f ca="1">IF(A20taxstdlife="n/a","n/a",IF(A20taxstdlife="",0,IF(AM$3&gt;(A20stdlife+$E1038),((INDEX('PTRM input'!$G$385:$P$434,A20offset,$E1038)-INDEX('PTRM input'!$G$277:$P$326,A20offset,$E1038))*OFFSET($F$7,0,$E1038))-SUM($G1038:AL1038),(((INDEX('PTRM input'!$G$385:$P$434,A20offset,$E1038)-INDEX('PTRM input'!$G$277:$P$326,A20offset,$E1038))*OFFSET($F$7,0,$E1038))-SUM($G1038:AL1038))*(OFFSET('PTRM input'!$G$477,0,$E1038-1)/A20taxstdlife))))</f>
        <v>0</v>
      </c>
      <c r="AN1038" s="251">
        <f ca="1">IF(A20taxstdlife="n/a","n/a",IF(A20taxstdlife="",0,IF(AN$3&gt;(A20stdlife+$E1038),((INDEX('PTRM input'!$G$385:$P$434,A20offset,$E1038)-INDEX('PTRM input'!$G$277:$P$326,A20offset,$E1038))*OFFSET($F$7,0,$E1038))-SUM($G1038:AM1038),(((INDEX('PTRM input'!$G$385:$P$434,A20offset,$E1038)-INDEX('PTRM input'!$G$277:$P$326,A20offset,$E1038))*OFFSET($F$7,0,$E1038))-SUM($G1038:AM1038))*(OFFSET('PTRM input'!$G$477,0,$E1038-1)/A20taxstdlife))))</f>
        <v>0</v>
      </c>
      <c r="AO1038" s="251">
        <f ca="1">IF(A20taxstdlife="n/a","n/a",IF(A20taxstdlife="",0,IF(AO$3&gt;(A20stdlife+$E1038),((INDEX('PTRM input'!$G$385:$P$434,A20offset,$E1038)-INDEX('PTRM input'!$G$277:$P$326,A20offset,$E1038))*OFFSET($F$7,0,$E1038))-SUM($G1038:AN1038),(((INDEX('PTRM input'!$G$385:$P$434,A20offset,$E1038)-INDEX('PTRM input'!$G$277:$P$326,A20offset,$E1038))*OFFSET($F$7,0,$E1038))-SUM($G1038:AN1038))*(OFFSET('PTRM input'!$G$477,0,$E1038-1)/A20taxstdlife))))</f>
        <v>0</v>
      </c>
      <c r="AP1038" s="251">
        <f ca="1">IF(A20taxstdlife="n/a","n/a",IF(A20taxstdlife="",0,IF(AP$3&gt;(A20stdlife+$E1038),((INDEX('PTRM input'!$G$385:$P$434,A20offset,$E1038)-INDEX('PTRM input'!$G$277:$P$326,A20offset,$E1038))*OFFSET($F$7,0,$E1038))-SUM($G1038:AO1038),(((INDEX('PTRM input'!$G$385:$P$434,A20offset,$E1038)-INDEX('PTRM input'!$G$277:$P$326,A20offset,$E1038))*OFFSET($F$7,0,$E1038))-SUM($G1038:AO1038))*(OFFSET('PTRM input'!$G$477,0,$E1038-1)/A20taxstdlife))))</f>
        <v>0</v>
      </c>
      <c r="AQ1038" s="251">
        <f ca="1">IF(A20taxstdlife="n/a","n/a",IF(A20taxstdlife="",0,IF(AQ$3&gt;(A20stdlife+$E1038),((INDEX('PTRM input'!$G$385:$P$434,A20offset,$E1038)-INDEX('PTRM input'!$G$277:$P$326,A20offset,$E1038))*OFFSET($F$7,0,$E1038))-SUM($G1038:AP1038),(((INDEX('PTRM input'!$G$385:$P$434,A20offset,$E1038)-INDEX('PTRM input'!$G$277:$P$326,A20offset,$E1038))*OFFSET($F$7,0,$E1038))-SUM($G1038:AP1038))*(OFFSET('PTRM input'!$G$477,0,$E1038-1)/A20taxstdlife))))</f>
        <v>0</v>
      </c>
      <c r="AR1038" s="251">
        <f ca="1">IF(A20taxstdlife="n/a","n/a",IF(A20taxstdlife="",0,IF(AR$3&gt;(A20stdlife+$E1038),((INDEX('PTRM input'!$G$385:$P$434,A20offset,$E1038)-INDEX('PTRM input'!$G$277:$P$326,A20offset,$E1038))*OFFSET($F$7,0,$E1038))-SUM($G1038:AQ1038),(((INDEX('PTRM input'!$G$385:$P$434,A20offset,$E1038)-INDEX('PTRM input'!$G$277:$P$326,A20offset,$E1038))*OFFSET($F$7,0,$E1038))-SUM($G1038:AQ1038))*(OFFSET('PTRM input'!$G$477,0,$E1038-1)/A20taxstdlife))))</f>
        <v>0</v>
      </c>
      <c r="AS1038" s="251">
        <f ca="1">IF(A20taxstdlife="n/a","n/a",IF(A20taxstdlife="",0,IF(AS$3&gt;(A20stdlife+$E1038),((INDEX('PTRM input'!$G$385:$P$434,A20offset,$E1038)-INDEX('PTRM input'!$G$277:$P$326,A20offset,$E1038))*OFFSET($F$7,0,$E1038))-SUM($G1038:AR1038),(((INDEX('PTRM input'!$G$385:$P$434,A20offset,$E1038)-INDEX('PTRM input'!$G$277:$P$326,A20offset,$E1038))*OFFSET($F$7,0,$E1038))-SUM($G1038:AR1038))*(OFFSET('PTRM input'!$G$477,0,$E1038-1)/A20taxstdlife))))</f>
        <v>0</v>
      </c>
      <c r="AT1038" s="251">
        <f ca="1">IF(A20taxstdlife="n/a","n/a",IF(A20taxstdlife="",0,IF(AT$3&gt;(A20stdlife+$E1038),((INDEX('PTRM input'!$G$385:$P$434,A20offset,$E1038)-INDEX('PTRM input'!$G$277:$P$326,A20offset,$E1038))*OFFSET($F$7,0,$E1038))-SUM($G1038:AS1038),(((INDEX('PTRM input'!$G$385:$P$434,A20offset,$E1038)-INDEX('PTRM input'!$G$277:$P$326,A20offset,$E1038))*OFFSET($F$7,0,$E1038))-SUM($G1038:AS1038))*(OFFSET('PTRM input'!$G$477,0,$E1038-1)/A20taxstdlife))))</f>
        <v>0</v>
      </c>
      <c r="AU1038" s="251">
        <f ca="1">IF(A20taxstdlife="n/a","n/a",IF(A20taxstdlife="",0,IF(AU$3&gt;(A20stdlife+$E1038),((INDEX('PTRM input'!$G$385:$P$434,A20offset,$E1038)-INDEX('PTRM input'!$G$277:$P$326,A20offset,$E1038))*OFFSET($F$7,0,$E1038))-SUM($G1038:AT1038),(((INDEX('PTRM input'!$G$385:$P$434,A20offset,$E1038)-INDEX('PTRM input'!$G$277:$P$326,A20offset,$E1038))*OFFSET($F$7,0,$E1038))-SUM($G1038:AT1038))*(OFFSET('PTRM input'!$G$477,0,$E1038-1)/A20taxstdlife))))</f>
        <v>0</v>
      </c>
      <c r="AV1038" s="251">
        <f ca="1">IF(A20taxstdlife="n/a","n/a",IF(A20taxstdlife="",0,IF(AV$3&gt;(A20stdlife+$E1038),((INDEX('PTRM input'!$G$385:$P$434,A20offset,$E1038)-INDEX('PTRM input'!$G$277:$P$326,A20offset,$E1038))*OFFSET($F$7,0,$E1038))-SUM($G1038:AU1038),(((INDEX('PTRM input'!$G$385:$P$434,A20offset,$E1038)-INDEX('PTRM input'!$G$277:$P$326,A20offset,$E1038))*OFFSET($F$7,0,$E1038))-SUM($G1038:AU1038))*(OFFSET('PTRM input'!$G$477,0,$E1038-1)/A20taxstdlife))))</f>
        <v>0</v>
      </c>
      <c r="AW1038" s="251">
        <f ca="1">IF(A20taxstdlife="n/a","n/a",IF(A20taxstdlife="",0,IF(AW$3&gt;(A20stdlife+$E1038),((INDEX('PTRM input'!$G$385:$P$434,A20offset,$E1038)-INDEX('PTRM input'!$G$277:$P$326,A20offset,$E1038))*OFFSET($F$7,0,$E1038))-SUM($G1038:AV1038),(((INDEX('PTRM input'!$G$385:$P$434,A20offset,$E1038)-INDEX('PTRM input'!$G$277:$P$326,A20offset,$E1038))*OFFSET($F$7,0,$E1038))-SUM($G1038:AV1038))*(OFFSET('PTRM input'!$G$477,0,$E1038-1)/A20taxstdlife))))</f>
        <v>0</v>
      </c>
      <c r="AX1038" s="251">
        <f ca="1">IF(A20taxstdlife="n/a","n/a",IF(A20taxstdlife="",0,IF(AX$3&gt;(A20stdlife+$E1038),((INDEX('PTRM input'!$G$385:$P$434,A20offset,$E1038)-INDEX('PTRM input'!$G$277:$P$326,A20offset,$E1038))*OFFSET($F$7,0,$E1038))-SUM($G1038:AW1038),(((INDEX('PTRM input'!$G$385:$P$434,A20offset,$E1038)-INDEX('PTRM input'!$G$277:$P$326,A20offset,$E1038))*OFFSET($F$7,0,$E1038))-SUM($G1038:AW1038))*(OFFSET('PTRM input'!$G$477,0,$E1038-1)/A20taxstdlife))))</f>
        <v>0</v>
      </c>
      <c r="AY1038" s="251">
        <f ca="1">IF(A20taxstdlife="n/a","n/a",IF(A20taxstdlife="",0,IF(AY$3&gt;(A20stdlife+$E1038),((INDEX('PTRM input'!$G$385:$P$434,A20offset,$E1038)-INDEX('PTRM input'!$G$277:$P$326,A20offset,$E1038))*OFFSET($F$7,0,$E1038))-SUM($G1038:AX1038),(((INDEX('PTRM input'!$G$385:$P$434,A20offset,$E1038)-INDEX('PTRM input'!$G$277:$P$326,A20offset,$E1038))*OFFSET($F$7,0,$E1038))-SUM($G1038:AX1038))*(OFFSET('PTRM input'!$G$477,0,$E1038-1)/A20taxstdlife))))</f>
        <v>0</v>
      </c>
      <c r="AZ1038" s="251">
        <f ca="1">IF(A20taxstdlife="n/a","n/a",IF(A20taxstdlife="",0,IF(AZ$3&gt;(A20stdlife+$E1038),((INDEX('PTRM input'!$G$385:$P$434,A20offset,$E1038)-INDEX('PTRM input'!$G$277:$P$326,A20offset,$E1038))*OFFSET($F$7,0,$E1038))-SUM($G1038:AY1038),(((INDEX('PTRM input'!$G$385:$P$434,A20offset,$E1038)-INDEX('PTRM input'!$G$277:$P$326,A20offset,$E1038))*OFFSET($F$7,0,$E1038))-SUM($G1038:AY1038))*(OFFSET('PTRM input'!$G$477,0,$E1038-1)/A20taxstdlife))))</f>
        <v>0</v>
      </c>
      <c r="BA1038" s="251">
        <f ca="1">IF(A20taxstdlife="n/a","n/a",IF(A20taxstdlife="",0,IF(BA$3&gt;(A20stdlife+$E1038),((INDEX('PTRM input'!$G$385:$P$434,A20offset,$E1038)-INDEX('PTRM input'!$G$277:$P$326,A20offset,$E1038))*OFFSET($F$7,0,$E1038))-SUM($G1038:AZ1038),(((INDEX('PTRM input'!$G$385:$P$434,A20offset,$E1038)-INDEX('PTRM input'!$G$277:$P$326,A20offset,$E1038))*OFFSET($F$7,0,$E1038))-SUM($G1038:AZ1038))*(OFFSET('PTRM input'!$G$477,0,$E1038-1)/A20taxstdlife))))</f>
        <v>0</v>
      </c>
      <c r="BB1038" s="251">
        <f ca="1">IF(A20taxstdlife="n/a","n/a",IF(A20taxstdlife="",0,IF(BB$3&gt;(A20stdlife+$E1038),((INDEX('PTRM input'!$G$385:$P$434,A20offset,$E1038)-INDEX('PTRM input'!$G$277:$P$326,A20offset,$E1038))*OFFSET($F$7,0,$E1038))-SUM($G1038:BA1038),(((INDEX('PTRM input'!$G$385:$P$434,A20offset,$E1038)-INDEX('PTRM input'!$G$277:$P$326,A20offset,$E1038))*OFFSET($F$7,0,$E1038))-SUM($G1038:BA1038))*(OFFSET('PTRM input'!$G$477,0,$E1038-1)/A20taxstdlife))))</f>
        <v>0</v>
      </c>
      <c r="BC1038" s="251">
        <f ca="1">IF(A20taxstdlife="n/a","n/a",IF(A20taxstdlife="",0,IF(BC$3&gt;(A20stdlife+$E1038),((INDEX('PTRM input'!$G$385:$P$434,A20offset,$E1038)-INDEX('PTRM input'!$G$277:$P$326,A20offset,$E1038))*OFFSET($F$7,0,$E1038))-SUM($G1038:BB1038),(((INDEX('PTRM input'!$G$385:$P$434,A20offset,$E1038)-INDEX('PTRM input'!$G$277:$P$326,A20offset,$E1038))*OFFSET($F$7,0,$E1038))-SUM($G1038:BB1038))*(OFFSET('PTRM input'!$G$477,0,$E1038-1)/A20taxstdlife))))</f>
        <v>0</v>
      </c>
      <c r="BD1038" s="251">
        <f ca="1">IF(A20taxstdlife="n/a","n/a",IF(A20taxstdlife="",0,IF(BD$3&gt;(A20stdlife+$E1038),((INDEX('PTRM input'!$G$385:$P$434,A20offset,$E1038)-INDEX('PTRM input'!$G$277:$P$326,A20offset,$E1038))*OFFSET($F$7,0,$E1038))-SUM($G1038:BC1038),(((INDEX('PTRM input'!$G$385:$P$434,A20offset,$E1038)-INDEX('PTRM input'!$G$277:$P$326,A20offset,$E1038))*OFFSET($F$7,0,$E1038))-SUM($G1038:BC1038))*(OFFSET('PTRM input'!$G$477,0,$E1038-1)/A20taxstdlife))))</f>
        <v>0</v>
      </c>
      <c r="BE1038" s="251">
        <f ca="1">IF(A20taxstdlife="n/a","n/a",IF(A20taxstdlife="",0,IF(BE$3&gt;(A20stdlife+$E1038),((INDEX('PTRM input'!$G$385:$P$434,A20offset,$E1038)-INDEX('PTRM input'!$G$277:$P$326,A20offset,$E1038))*OFFSET($F$7,0,$E1038))-SUM($G1038:BD1038),(((INDEX('PTRM input'!$G$385:$P$434,A20offset,$E1038)-INDEX('PTRM input'!$G$277:$P$326,A20offset,$E1038))*OFFSET($F$7,0,$E1038))-SUM($G1038:BD1038))*(OFFSET('PTRM input'!$G$477,0,$E1038-1)/A20taxstdlife))))</f>
        <v>0</v>
      </c>
      <c r="BF1038" s="251">
        <f ca="1">IF(A20taxstdlife="n/a","n/a",IF(A20taxstdlife="",0,IF(BF$3&gt;(A20stdlife+$E1038),((INDEX('PTRM input'!$G$385:$P$434,A20offset,$E1038)-INDEX('PTRM input'!$G$277:$P$326,A20offset,$E1038))*OFFSET($F$7,0,$E1038))-SUM($G1038:BE1038),(((INDEX('PTRM input'!$G$385:$P$434,A20offset,$E1038)-INDEX('PTRM input'!$G$277:$P$326,A20offset,$E1038))*OFFSET($F$7,0,$E1038))-SUM($G1038:BE1038))*(OFFSET('PTRM input'!$G$477,0,$E1038-1)/A20taxstdlife))))</f>
        <v>0</v>
      </c>
      <c r="BG1038" s="251">
        <f ca="1">IF(A20taxstdlife="n/a","n/a",IF(A20taxstdlife="",0,IF(BG$3&gt;(A20stdlife+$E1038),((INDEX('PTRM input'!$G$385:$P$434,A20offset,$E1038)-INDEX('PTRM input'!$G$277:$P$326,A20offset,$E1038))*OFFSET($F$7,0,$E1038))-SUM($G1038:BF1038),(((INDEX('PTRM input'!$G$385:$P$434,A20offset,$E1038)-INDEX('PTRM input'!$G$277:$P$326,A20offset,$E1038))*OFFSET($F$7,0,$E1038))-SUM($G1038:BF1038))*(OFFSET('PTRM input'!$G$477,0,$E1038-1)/A20taxstdlife))))</f>
        <v>0</v>
      </c>
      <c r="BH1038" s="251">
        <f ca="1">IF(A20taxstdlife="n/a","n/a",IF(A20taxstdlife="",0,IF(BH$3&gt;(A20stdlife+$E1038),((INDEX('PTRM input'!$G$385:$P$434,A20offset,$E1038)-INDEX('PTRM input'!$G$277:$P$326,A20offset,$E1038))*OFFSET($F$7,0,$E1038))-SUM($G1038:BG1038),(((INDEX('PTRM input'!$G$385:$P$434,A20offset,$E1038)-INDEX('PTRM input'!$G$277:$P$326,A20offset,$E1038))*OFFSET($F$7,0,$E1038))-SUM($G1038:BG1038))*(OFFSET('PTRM input'!$G$477,0,$E1038-1)/A20taxstdlife))))</f>
        <v>0</v>
      </c>
      <c r="BI1038" s="251">
        <f ca="1">IF(A20taxstdlife="n/a","n/a",IF(A20taxstdlife="",0,IF(BI$3&gt;(A20stdlife+$E1038),((INDEX('PTRM input'!$G$385:$P$434,A20offset,$E1038)-INDEX('PTRM input'!$G$277:$P$326,A20offset,$E1038))*OFFSET($F$7,0,$E1038))-SUM($G1038:BH1038),(((INDEX('PTRM input'!$G$385:$P$434,A20offset,$E1038)-INDEX('PTRM input'!$G$277:$P$326,A20offset,$E1038))*OFFSET($F$7,0,$E1038))-SUM($G1038:BH1038))*(OFFSET('PTRM input'!$G$477,0,$E1038-1)/A20taxstdlife))))</f>
        <v>0</v>
      </c>
      <c r="BJ1038" s="116"/>
      <c r="BK1038" s="116"/>
      <c r="BL1038" s="116"/>
      <c r="BM1038" s="116"/>
    </row>
    <row r="1039" spans="1:65" ht="12.75" customHeight="1" outlineLevel="1" collapsed="1">
      <c r="A1039" s="366"/>
      <c r="B1039" s="9"/>
      <c r="C1039" s="19">
        <f>Asset20</f>
        <v>0</v>
      </c>
      <c r="D1039" s="9"/>
      <c r="E1039" s="9"/>
      <c r="F1039" s="357"/>
      <c r="G1039" s="371">
        <f ca="1">SUM(G1027:G1038)+'PTRM input'!G$296*G$7</f>
        <v>0</v>
      </c>
      <c r="H1039" s="371">
        <f ca="1">SUM(H1027:H1038)+'PTRM input'!H$296*H$7</f>
        <v>0</v>
      </c>
      <c r="I1039" s="371">
        <f ca="1">SUM(I1027:I1038)+'PTRM input'!I$296*I$7</f>
        <v>0</v>
      </c>
      <c r="J1039" s="371">
        <f ca="1">SUM(J1027:J1038)+'PTRM input'!J$296*J$7</f>
        <v>0</v>
      </c>
      <c r="K1039" s="371">
        <f ca="1">SUM(K1027:K1038)+'PTRM input'!K$296*K$7</f>
        <v>0</v>
      </c>
      <c r="L1039" s="371">
        <f ca="1">SUM(L1027:L1038)+'PTRM input'!L$296*L$7</f>
        <v>0</v>
      </c>
      <c r="M1039" s="371">
        <f ca="1">SUM(M1027:M1038)+'PTRM input'!M$296*M$7</f>
        <v>0</v>
      </c>
      <c r="N1039" s="371">
        <f ca="1">SUM(N1027:N1038)+'PTRM input'!N$296*N$7</f>
        <v>0</v>
      </c>
      <c r="O1039" s="371">
        <f ca="1">SUM(O1027:O1038)+'PTRM input'!O$296*O$7</f>
        <v>0</v>
      </c>
      <c r="P1039" s="371">
        <f ca="1">SUM(P1027:P1038)+'PTRM input'!P$296*P$7</f>
        <v>0</v>
      </c>
      <c r="Q1039" s="371">
        <f t="shared" ref="Q1039:AL1039" ca="1" si="240">SUM(Q1027:Q1038)</f>
        <v>0</v>
      </c>
      <c r="R1039" s="371">
        <f t="shared" ca="1" si="240"/>
        <v>0</v>
      </c>
      <c r="S1039" s="371">
        <f t="shared" ca="1" si="240"/>
        <v>0</v>
      </c>
      <c r="T1039" s="371">
        <f t="shared" ca="1" si="240"/>
        <v>0</v>
      </c>
      <c r="U1039" s="371">
        <f t="shared" ca="1" si="240"/>
        <v>0</v>
      </c>
      <c r="V1039" s="371">
        <f t="shared" ca="1" si="240"/>
        <v>0</v>
      </c>
      <c r="W1039" s="371">
        <f t="shared" ca="1" si="240"/>
        <v>0</v>
      </c>
      <c r="X1039" s="371">
        <f t="shared" ca="1" si="240"/>
        <v>0</v>
      </c>
      <c r="Y1039" s="371">
        <f t="shared" ca="1" si="240"/>
        <v>0</v>
      </c>
      <c r="Z1039" s="371">
        <f t="shared" ca="1" si="240"/>
        <v>0</v>
      </c>
      <c r="AA1039" s="371">
        <f t="shared" ca="1" si="240"/>
        <v>0</v>
      </c>
      <c r="AB1039" s="371">
        <f t="shared" ca="1" si="240"/>
        <v>0</v>
      </c>
      <c r="AC1039" s="371">
        <f t="shared" ca="1" si="240"/>
        <v>0</v>
      </c>
      <c r="AD1039" s="371">
        <f t="shared" ca="1" si="240"/>
        <v>0</v>
      </c>
      <c r="AE1039" s="371">
        <f t="shared" ca="1" si="240"/>
        <v>0</v>
      </c>
      <c r="AF1039" s="371">
        <f t="shared" ca="1" si="240"/>
        <v>0</v>
      </c>
      <c r="AG1039" s="371">
        <f t="shared" ca="1" si="240"/>
        <v>0</v>
      </c>
      <c r="AH1039" s="371">
        <f t="shared" ca="1" si="240"/>
        <v>0</v>
      </c>
      <c r="AI1039" s="371">
        <f t="shared" ca="1" si="240"/>
        <v>0</v>
      </c>
      <c r="AJ1039" s="371">
        <f t="shared" ca="1" si="240"/>
        <v>0</v>
      </c>
      <c r="AK1039" s="371">
        <f t="shared" ca="1" si="240"/>
        <v>0</v>
      </c>
      <c r="AL1039" s="371">
        <f t="shared" ca="1" si="240"/>
        <v>0</v>
      </c>
      <c r="AM1039" s="371">
        <f t="shared" ref="AM1039:BI1039" ca="1" si="241">SUM(AM1027:AM1038)</f>
        <v>0</v>
      </c>
      <c r="AN1039" s="371">
        <f t="shared" ca="1" si="241"/>
        <v>0</v>
      </c>
      <c r="AO1039" s="371">
        <f t="shared" ca="1" si="241"/>
        <v>0</v>
      </c>
      <c r="AP1039" s="371">
        <f t="shared" ca="1" si="241"/>
        <v>0</v>
      </c>
      <c r="AQ1039" s="371">
        <f t="shared" ca="1" si="241"/>
        <v>0</v>
      </c>
      <c r="AR1039" s="371">
        <f t="shared" ca="1" si="241"/>
        <v>0</v>
      </c>
      <c r="AS1039" s="371">
        <f t="shared" ca="1" si="241"/>
        <v>0</v>
      </c>
      <c r="AT1039" s="371">
        <f t="shared" ca="1" si="241"/>
        <v>0</v>
      </c>
      <c r="AU1039" s="371">
        <f t="shared" ca="1" si="241"/>
        <v>0</v>
      </c>
      <c r="AV1039" s="371">
        <f t="shared" ca="1" si="241"/>
        <v>0</v>
      </c>
      <c r="AW1039" s="371">
        <f t="shared" ca="1" si="241"/>
        <v>0</v>
      </c>
      <c r="AX1039" s="371">
        <f t="shared" ca="1" si="241"/>
        <v>0</v>
      </c>
      <c r="AY1039" s="371">
        <f t="shared" ca="1" si="241"/>
        <v>0</v>
      </c>
      <c r="AZ1039" s="371">
        <f t="shared" ca="1" si="241"/>
        <v>0</v>
      </c>
      <c r="BA1039" s="371">
        <f t="shared" ca="1" si="241"/>
        <v>0</v>
      </c>
      <c r="BB1039" s="371">
        <f t="shared" ca="1" si="241"/>
        <v>0</v>
      </c>
      <c r="BC1039" s="371">
        <f t="shared" ca="1" si="241"/>
        <v>0</v>
      </c>
      <c r="BD1039" s="371">
        <f t="shared" ca="1" si="241"/>
        <v>0</v>
      </c>
      <c r="BE1039" s="371">
        <f t="shared" ca="1" si="241"/>
        <v>0</v>
      </c>
      <c r="BF1039" s="371">
        <f t="shared" ca="1" si="241"/>
        <v>0</v>
      </c>
      <c r="BG1039" s="371">
        <f t="shared" ca="1" si="241"/>
        <v>0</v>
      </c>
      <c r="BH1039" s="371">
        <f t="shared" ca="1" si="241"/>
        <v>0</v>
      </c>
      <c r="BI1039" s="371">
        <f t="shared" ca="1" si="241"/>
        <v>0</v>
      </c>
      <c r="BJ1039" s="116"/>
      <c r="BK1039" s="116"/>
      <c r="BL1039" s="116"/>
      <c r="BM1039" s="116"/>
    </row>
    <row r="1040" spans="1:65" ht="12.75" hidden="1" customHeight="1" outlineLevel="2">
      <c r="A1040" s="366"/>
      <c r="B1040" s="106">
        <f>C1052</f>
        <v>0</v>
      </c>
      <c r="C1040" s="614"/>
      <c r="D1040" s="615" t="s">
        <v>236</v>
      </c>
      <c r="E1040" s="614"/>
      <c r="F1040" s="622"/>
      <c r="G1040" s="617">
        <f>IF('PTRM input'!$E$574='PTRM input'!$G$573,IF(G$3&gt;A21taxremlife,A21taxvalue-SUM(F1040:$F1040),IF(A21taxremlife="N/A","n/a",A21taxvalue/A21taxremlife)),'PTRM input'!G$599)</f>
        <v>0</v>
      </c>
      <c r="H1040" s="617">
        <f>IF('PTRM input'!$E$574='PTRM input'!$G$573,IF(H$3&gt;A21taxremlife,A21taxvalue-SUM($F1040:G1040),IF(A21taxremlife="N/A","n/a",A21taxvalue/A21taxremlife)),'PTRM input'!H$599)</f>
        <v>0</v>
      </c>
      <c r="I1040" s="617">
        <f>IF('PTRM input'!$E$574='PTRM input'!$G$573,IF(I$3&gt;A21taxremlife,A21taxvalue-SUM($F1040:H1040),IF(A21taxremlife="N/A","n/a",A21taxvalue/A21taxremlife)),'PTRM input'!I$599)</f>
        <v>0</v>
      </c>
      <c r="J1040" s="617">
        <f>IF('PTRM input'!$E$574='PTRM input'!$G$573,IF(J$3&gt;A21taxremlife,A21taxvalue-SUM($F1040:I1040),IF(A21taxremlife="N/A","n/a",A21taxvalue/A21taxremlife)),'PTRM input'!J$599)</f>
        <v>0</v>
      </c>
      <c r="K1040" s="617">
        <f>IF('PTRM input'!$E$574='PTRM input'!$G$573,IF(K$3&gt;A21taxremlife,A21taxvalue-SUM($F1040:J1040),IF(A21taxremlife="N/A","n/a",A21taxvalue/A21taxremlife)),'PTRM input'!K$599)</f>
        <v>0</v>
      </c>
      <c r="L1040" s="617">
        <f>IF('PTRM input'!$E$574='PTRM input'!$G$573,IF(L$3&gt;A21taxremlife,A21taxvalue-SUM($F1040:K1040),IF(A21taxremlife="N/A","n/a",A21taxvalue/A21taxremlife)),'PTRM input'!L$599)</f>
        <v>0</v>
      </c>
      <c r="M1040" s="617">
        <f>IF('PTRM input'!$E$574='PTRM input'!$G$573,IF(M$3&gt;A21taxremlife,A21taxvalue-SUM($F1040:L1040),IF(A21taxremlife="N/A","n/a",A21taxvalue/A21taxremlife)),'PTRM input'!M$599)</f>
        <v>0</v>
      </c>
      <c r="N1040" s="617">
        <f>IF('PTRM input'!$E$574='PTRM input'!$G$573,IF(N$3&gt;A21taxremlife,A21taxvalue-SUM($F1040:M1040),IF(A21taxremlife="N/A","n/a",A21taxvalue/A21taxremlife)),'PTRM input'!N$599)</f>
        <v>0</v>
      </c>
      <c r="O1040" s="617">
        <f>IF('PTRM input'!$E$574='PTRM input'!$G$573,IF(O$3&gt;A21taxremlife,A21taxvalue-SUM($F1040:N1040),IF(A21taxremlife="N/A","n/a",A21taxvalue/A21taxremlife)),'PTRM input'!O$599)</f>
        <v>0</v>
      </c>
      <c r="P1040" s="617">
        <f>IF('PTRM input'!$E$574='PTRM input'!$G$573,IF(P$3&gt;A21taxremlife,A21taxvalue-SUM($F1040:O1040),IF(A21taxremlife="N/A","n/a",A21taxvalue/A21taxremlife)),'PTRM input'!P$599)</f>
        <v>0</v>
      </c>
      <c r="Q1040" s="617">
        <f>IF('PTRM input'!$E$574='PTRM input'!$G$573,IF(Q$3&gt;A21taxremlife,A21taxvalue-SUM($F1040:P1040),IF(A21taxremlife="N/A","n/a",A21taxvalue/A21taxremlife)),'PTRM input'!Q$599)</f>
        <v>0</v>
      </c>
      <c r="R1040" s="617">
        <f>IF('PTRM input'!$E$574='PTRM input'!$G$573,IF(R$3&gt;A21taxremlife,A21taxvalue-SUM($F1040:Q1040),IF(A21taxremlife="N/A","n/a",A21taxvalue/A21taxremlife)),'PTRM input'!R$599)</f>
        <v>0</v>
      </c>
      <c r="S1040" s="617">
        <f>IF('PTRM input'!$E$574='PTRM input'!$G$573,IF(S$3&gt;A21taxremlife,A21taxvalue-SUM($F1040:R1040),IF(A21taxremlife="N/A","n/a",A21taxvalue/A21taxremlife)),'PTRM input'!S$599)</f>
        <v>0</v>
      </c>
      <c r="T1040" s="617">
        <f>IF('PTRM input'!$E$574='PTRM input'!$G$573,IF(T$3&gt;A21taxremlife,A21taxvalue-SUM($F1040:S1040),IF(A21taxremlife="N/A","n/a",A21taxvalue/A21taxremlife)),'PTRM input'!T$599)</f>
        <v>0</v>
      </c>
      <c r="U1040" s="617">
        <f>IF('PTRM input'!$E$574='PTRM input'!$G$573,IF(U$3&gt;A21taxremlife,A21taxvalue-SUM($F1040:T1040),IF(A21taxremlife="N/A","n/a",A21taxvalue/A21taxremlife)),'PTRM input'!U$599)</f>
        <v>0</v>
      </c>
      <c r="V1040" s="617">
        <f>IF('PTRM input'!$E$574='PTRM input'!$G$573,IF(V$3&gt;A21taxremlife,A21taxvalue-SUM($F1040:U1040),IF(A21taxremlife="N/A","n/a",A21taxvalue/A21taxremlife)),'PTRM input'!V$599)</f>
        <v>0</v>
      </c>
      <c r="W1040" s="617">
        <f>IF('PTRM input'!$E$574='PTRM input'!$G$573,IF(W$3&gt;A21taxremlife,A21taxvalue-SUM($F1040:V1040),IF(A21taxremlife="N/A","n/a",A21taxvalue/A21taxremlife)),'PTRM input'!W$599)</f>
        <v>0</v>
      </c>
      <c r="X1040" s="617">
        <f>IF('PTRM input'!$E$574='PTRM input'!$G$573,IF(X$3&gt;A21taxremlife,A21taxvalue-SUM($F1040:W1040),IF(A21taxremlife="N/A","n/a",A21taxvalue/A21taxremlife)),'PTRM input'!X$599)</f>
        <v>0</v>
      </c>
      <c r="Y1040" s="617">
        <f>IF('PTRM input'!$E$574='PTRM input'!$G$573,IF(Y$3&gt;A21taxremlife,A21taxvalue-SUM($F1040:X1040),IF(A21taxremlife="N/A","n/a",A21taxvalue/A21taxremlife)),'PTRM input'!Y$599)</f>
        <v>0</v>
      </c>
      <c r="Z1040" s="617">
        <f>IF('PTRM input'!$E$574='PTRM input'!$G$573,IF(Z$3&gt;A21taxremlife,A21taxvalue-SUM($F1040:Y1040),IF(A21taxremlife="N/A","n/a",A21taxvalue/A21taxremlife)),'PTRM input'!Z$599)</f>
        <v>0</v>
      </c>
      <c r="AA1040" s="617">
        <f>IF('PTRM input'!$E$574='PTRM input'!$G$573,IF(AA$3&gt;A21taxremlife,A21taxvalue-SUM($F1040:Z1040),IF(A21taxremlife="N/A","n/a",A21taxvalue/A21taxremlife)),'PTRM input'!AA$599)</f>
        <v>0</v>
      </c>
      <c r="AB1040" s="617">
        <f>IF('PTRM input'!$E$574='PTRM input'!$G$573,IF(AB$3&gt;A21taxremlife,A21taxvalue-SUM($F1040:AA1040),IF(A21taxremlife="N/A","n/a",A21taxvalue/A21taxremlife)),'PTRM input'!AB$599)</f>
        <v>0</v>
      </c>
      <c r="AC1040" s="617">
        <f>IF('PTRM input'!$E$574='PTRM input'!$G$573,IF(AC$3&gt;A21taxremlife,A21taxvalue-SUM($F1040:AB1040),IF(A21taxremlife="N/A","n/a",A21taxvalue/A21taxremlife)),'PTRM input'!AC$599)</f>
        <v>0</v>
      </c>
      <c r="AD1040" s="617">
        <f>IF('PTRM input'!$E$574='PTRM input'!$G$573,IF(AD$3&gt;A21taxremlife,A21taxvalue-SUM($F1040:AC1040),IF(A21taxremlife="N/A","n/a",A21taxvalue/A21taxremlife)),'PTRM input'!AD$599)</f>
        <v>0</v>
      </c>
      <c r="AE1040" s="617">
        <f>IF('PTRM input'!$E$574='PTRM input'!$G$573,IF(AE$3&gt;A21taxremlife,A21taxvalue-SUM($F1040:AD1040),IF(A21taxremlife="N/A","n/a",A21taxvalue/A21taxremlife)),'PTRM input'!AE$599)</f>
        <v>0</v>
      </c>
      <c r="AF1040" s="617">
        <f>IF('PTRM input'!$E$574='PTRM input'!$G$573,IF(AF$3&gt;A21taxremlife,A21taxvalue-SUM($F1040:AE1040),IF(A21taxremlife="N/A","n/a",A21taxvalue/A21taxremlife)),'PTRM input'!AF$599)</f>
        <v>0</v>
      </c>
      <c r="AG1040" s="617">
        <f>IF('PTRM input'!$E$574='PTRM input'!$G$573,IF(AG$3&gt;A21taxremlife,A21taxvalue-SUM($F1040:AF1040),IF(A21taxremlife="N/A","n/a",A21taxvalue/A21taxremlife)),'PTRM input'!AG$599)</f>
        <v>0</v>
      </c>
      <c r="AH1040" s="617">
        <f>IF('PTRM input'!$E$574='PTRM input'!$G$573,IF(AH$3&gt;A21taxremlife,A21taxvalue-SUM($F1040:AG1040),IF(A21taxremlife="N/A","n/a",A21taxvalue/A21taxremlife)),'PTRM input'!AH$599)</f>
        <v>0</v>
      </c>
      <c r="AI1040" s="617">
        <f>IF('PTRM input'!$E$574='PTRM input'!$G$573,IF(AI$3&gt;A21taxremlife,A21taxvalue-SUM($F1040:AH1040),IF(A21taxremlife="N/A","n/a",A21taxvalue/A21taxremlife)),'PTRM input'!AI$599)</f>
        <v>0</v>
      </c>
      <c r="AJ1040" s="617">
        <f>IF('PTRM input'!$E$574='PTRM input'!$G$573,IF(AJ$3&gt;A21taxremlife,A21taxvalue-SUM($F1040:AI1040),IF(A21taxremlife="N/A","n/a",A21taxvalue/A21taxremlife)),'PTRM input'!AJ$599)</f>
        <v>0</v>
      </c>
      <c r="AK1040" s="617">
        <f>IF('PTRM input'!$E$574='PTRM input'!$G$573,IF(AK$3&gt;A21taxremlife,A21taxvalue-SUM($F1040:AJ1040),IF(A21taxremlife="N/A","n/a",A21taxvalue/A21taxremlife)),'PTRM input'!AK$599)</f>
        <v>0</v>
      </c>
      <c r="AL1040" s="617">
        <f>IF('PTRM input'!$E$574='PTRM input'!$G$573,IF(AL$3&gt;A21taxremlife,A21taxvalue-SUM($F1040:AK1040),IF(A21taxremlife="N/A","n/a",A21taxvalue/A21taxremlife)),'PTRM input'!AL$599)</f>
        <v>0</v>
      </c>
      <c r="AM1040" s="617">
        <f>IF('PTRM input'!$E$574='PTRM input'!$G$573,IF(AM$3&gt;A21taxremlife,A21taxvalue-SUM($F1040:AL1040),IF(A21taxremlife="N/A","n/a",A21taxvalue/A21taxremlife)),'PTRM input'!AM$599)</f>
        <v>0</v>
      </c>
      <c r="AN1040" s="617">
        <f>IF('PTRM input'!$E$574='PTRM input'!$G$573,IF(AN$3&gt;A21taxremlife,A21taxvalue-SUM($F1040:AM1040),IF(A21taxremlife="N/A","n/a",A21taxvalue/A21taxremlife)),'PTRM input'!AN$599)</f>
        <v>0</v>
      </c>
      <c r="AO1040" s="617">
        <f>IF('PTRM input'!$E$574='PTRM input'!$G$573,IF(AO$3&gt;A21taxremlife,A21taxvalue-SUM($F1040:AN1040),IF(A21taxremlife="N/A","n/a",A21taxvalue/A21taxremlife)),'PTRM input'!AO$599)</f>
        <v>0</v>
      </c>
      <c r="AP1040" s="617">
        <f>IF('PTRM input'!$E$574='PTRM input'!$G$573,IF(AP$3&gt;A21taxremlife,A21taxvalue-SUM($F1040:AO1040),IF(A21taxremlife="N/A","n/a",A21taxvalue/A21taxremlife)),'PTRM input'!AP$599)</f>
        <v>0</v>
      </c>
      <c r="AQ1040" s="617">
        <f>IF('PTRM input'!$E$574='PTRM input'!$G$573,IF(AQ$3&gt;A21taxremlife,A21taxvalue-SUM($F1040:AP1040),IF(A21taxremlife="N/A","n/a",A21taxvalue/A21taxremlife)),'PTRM input'!AQ$599)</f>
        <v>0</v>
      </c>
      <c r="AR1040" s="617">
        <f>IF('PTRM input'!$E$574='PTRM input'!$G$573,IF(AR$3&gt;A21taxremlife,A21taxvalue-SUM($F1040:AQ1040),IF(A21taxremlife="N/A","n/a",A21taxvalue/A21taxremlife)),'PTRM input'!AR$599)</f>
        <v>0</v>
      </c>
      <c r="AS1040" s="617">
        <f>IF('PTRM input'!$E$574='PTRM input'!$G$573,IF(AS$3&gt;A21taxremlife,A21taxvalue-SUM($F1040:AR1040),IF(A21taxremlife="N/A","n/a",A21taxvalue/A21taxremlife)),'PTRM input'!AS$599)</f>
        <v>0</v>
      </c>
      <c r="AT1040" s="617">
        <f>IF('PTRM input'!$E$574='PTRM input'!$G$573,IF(AT$3&gt;A21taxremlife,A21taxvalue-SUM($F1040:AS1040),IF(A21taxremlife="N/A","n/a",A21taxvalue/A21taxremlife)),'PTRM input'!AT$599)</f>
        <v>0</v>
      </c>
      <c r="AU1040" s="617">
        <f>IF('PTRM input'!$E$574='PTRM input'!$G$573,IF(AU$3&gt;A21taxremlife,A21taxvalue-SUM($F1040:AT1040),IF(A21taxremlife="N/A","n/a",A21taxvalue/A21taxremlife)),'PTRM input'!AU$599)</f>
        <v>0</v>
      </c>
      <c r="AV1040" s="617">
        <f>IF('PTRM input'!$E$574='PTRM input'!$G$573,IF(AV$3&gt;A21taxremlife,A21taxvalue-SUM($F1040:AU1040),IF(A21taxremlife="N/A","n/a",A21taxvalue/A21taxremlife)),'PTRM input'!AV$599)</f>
        <v>0</v>
      </c>
      <c r="AW1040" s="617">
        <f>IF('PTRM input'!$E$574='PTRM input'!$G$573,IF(AW$3&gt;A21taxremlife,A21taxvalue-SUM($F1040:AV1040),IF(A21taxremlife="N/A","n/a",A21taxvalue/A21taxremlife)),'PTRM input'!AW$599)</f>
        <v>0</v>
      </c>
      <c r="AX1040" s="617">
        <f>IF('PTRM input'!$E$574='PTRM input'!$G$573,IF(AX$3&gt;A21taxremlife,A21taxvalue-SUM($F1040:AW1040),IF(A21taxremlife="N/A","n/a",A21taxvalue/A21taxremlife)),'PTRM input'!AX$599)</f>
        <v>0</v>
      </c>
      <c r="AY1040" s="617">
        <f>IF('PTRM input'!$E$574='PTRM input'!$G$573,IF(AY$3&gt;A21taxremlife,A21taxvalue-SUM($F1040:AX1040),IF(A21taxremlife="N/A","n/a",A21taxvalue/A21taxremlife)),'PTRM input'!AY$599)</f>
        <v>0</v>
      </c>
      <c r="AZ1040" s="617">
        <f>IF('PTRM input'!$E$574='PTRM input'!$G$573,IF(AZ$3&gt;A21taxremlife,A21taxvalue-SUM($F1040:AY1040),IF(A21taxremlife="N/A","n/a",A21taxvalue/A21taxremlife)),'PTRM input'!AZ$599)</f>
        <v>0</v>
      </c>
      <c r="BA1040" s="617">
        <f>IF('PTRM input'!$E$574='PTRM input'!$G$573,IF(BA$3&gt;A21taxremlife,A21taxvalue-SUM($F1040:AZ1040),IF(A21taxremlife="N/A","n/a",A21taxvalue/A21taxremlife)),'PTRM input'!BA$599)</f>
        <v>0</v>
      </c>
      <c r="BB1040" s="617">
        <f>IF('PTRM input'!$E$574='PTRM input'!$G$573,IF(BB$3&gt;A21taxremlife,A21taxvalue-SUM($F1040:BA1040),IF(A21taxremlife="N/A","n/a",A21taxvalue/A21taxremlife)),'PTRM input'!BB$599)</f>
        <v>0</v>
      </c>
      <c r="BC1040" s="617">
        <f>IF('PTRM input'!$E$574='PTRM input'!$G$573,IF(BC$3&gt;A21taxremlife,A21taxvalue-SUM($F1040:BB1040),IF(A21taxremlife="N/A","n/a",A21taxvalue/A21taxremlife)),'PTRM input'!BC$599)</f>
        <v>0</v>
      </c>
      <c r="BD1040" s="617">
        <f>IF('PTRM input'!$E$574='PTRM input'!$G$573,IF(BD$3&gt;A21taxremlife,A21taxvalue-SUM($F1040:BC1040),IF(A21taxremlife="N/A","n/a",A21taxvalue/A21taxremlife)),'PTRM input'!BD$599)</f>
        <v>0</v>
      </c>
      <c r="BE1040" s="617">
        <f>IF('PTRM input'!$E$574='PTRM input'!$G$573,IF(BE$3&gt;A21taxremlife,A21taxvalue-SUM($F1040:BD1040),IF(A21taxremlife="N/A","n/a",A21taxvalue/A21taxremlife)),'PTRM input'!BE$599)</f>
        <v>0</v>
      </c>
      <c r="BF1040" s="617">
        <f>IF('PTRM input'!$E$574='PTRM input'!$G$573,IF(BF$3&gt;A21taxremlife,A21taxvalue-SUM($F1040:BE1040),IF(A21taxremlife="N/A","n/a",A21taxvalue/A21taxremlife)),'PTRM input'!BF$599)</f>
        <v>0</v>
      </c>
      <c r="BG1040" s="617">
        <f>IF('PTRM input'!$E$574='PTRM input'!$G$573,IF(BG$3&gt;A21taxremlife,A21taxvalue-SUM($F1040:BF1040),IF(A21taxremlife="N/A","n/a",A21taxvalue/A21taxremlife)),'PTRM input'!BG$599)</f>
        <v>0</v>
      </c>
      <c r="BH1040" s="617">
        <f>IF('PTRM input'!$E$574='PTRM input'!$G$573,IF(BH$3&gt;A21taxremlife,A21taxvalue-SUM($F1040:BG1040),IF(A21taxremlife="N/A","n/a",A21taxvalue/A21taxremlife)),'PTRM input'!BH$599)</f>
        <v>0</v>
      </c>
      <c r="BI1040" s="617">
        <f>IF('PTRM input'!$E$574='PTRM input'!$G$573,IF(BI$3&gt;A21taxremlife,A21taxvalue-SUM($F1040:BH1040),IF(A21taxremlife="N/A","n/a",A21taxvalue/A21taxremlife)),'PTRM input'!BI$599)</f>
        <v>0</v>
      </c>
      <c r="BJ1040" s="116"/>
      <c r="BK1040" s="116"/>
      <c r="BL1040" s="116"/>
      <c r="BM1040" s="116"/>
    </row>
    <row r="1041" spans="1:65" ht="12.75" hidden="1" customHeight="1" outlineLevel="2">
      <c r="A1041" s="366"/>
      <c r="B1041" s="19"/>
      <c r="C1041" s="18"/>
      <c r="D1041" s="760" t="s">
        <v>237</v>
      </c>
      <c r="E1041" s="86">
        <v>0</v>
      </c>
      <c r="F1041" s="356"/>
      <c r="G1041" s="433"/>
      <c r="H1041" s="433"/>
      <c r="I1041" s="433"/>
      <c r="J1041" s="433"/>
      <c r="K1041" s="433"/>
      <c r="L1041" s="433"/>
      <c r="M1041" s="433"/>
      <c r="N1041" s="433"/>
      <c r="O1041" s="433"/>
      <c r="P1041" s="433"/>
      <c r="Q1041" s="251"/>
      <c r="R1041" s="251"/>
      <c r="S1041" s="251"/>
      <c r="T1041" s="251"/>
      <c r="U1041" s="251"/>
      <c r="V1041" s="251"/>
      <c r="W1041" s="251"/>
      <c r="X1041" s="251"/>
      <c r="Y1041" s="251"/>
      <c r="Z1041" s="251"/>
      <c r="AA1041" s="251"/>
      <c r="AB1041" s="251"/>
      <c r="AC1041" s="251"/>
      <c r="AD1041" s="251"/>
      <c r="AE1041" s="251"/>
      <c r="AF1041" s="251"/>
      <c r="AG1041" s="251"/>
      <c r="AH1041" s="251"/>
      <c r="AI1041" s="251"/>
      <c r="AJ1041" s="251"/>
      <c r="AK1041" s="251"/>
      <c r="AL1041" s="251"/>
      <c r="AM1041" s="251"/>
      <c r="AN1041" s="251"/>
      <c r="AO1041" s="251"/>
      <c r="AP1041" s="251"/>
      <c r="AQ1041" s="251"/>
      <c r="AR1041" s="251"/>
      <c r="AS1041" s="251"/>
      <c r="AT1041" s="251"/>
      <c r="AU1041" s="251"/>
      <c r="AV1041" s="251"/>
      <c r="AW1041" s="251"/>
      <c r="AX1041" s="251"/>
      <c r="AY1041" s="251"/>
      <c r="AZ1041" s="251"/>
      <c r="BA1041" s="251"/>
      <c r="BB1041" s="251"/>
      <c r="BC1041" s="251"/>
      <c r="BD1041" s="251"/>
      <c r="BE1041" s="251"/>
      <c r="BF1041" s="251"/>
      <c r="BG1041" s="251"/>
      <c r="BH1041" s="251"/>
      <c r="BI1041" s="251"/>
      <c r="BJ1041" s="116"/>
      <c r="BK1041" s="116"/>
      <c r="BL1041" s="116"/>
      <c r="BM1041" s="116"/>
    </row>
    <row r="1042" spans="1:65" ht="12.75" hidden="1" customHeight="1" outlineLevel="2">
      <c r="A1042" s="366"/>
      <c r="B1042" s="19"/>
      <c r="C1042" s="18"/>
      <c r="D1042" s="760"/>
      <c r="E1042" s="86">
        <v>1</v>
      </c>
      <c r="F1042" s="356"/>
      <c r="G1042" s="618"/>
      <c r="H1042" s="251">
        <f ca="1">IF(A21taxstdlife="n/a","n/a",IF(A21taxstdlife="",0,IF(H$3&gt;(A21stdlife+$E1042),((INDEX('PTRM input'!$G$385:$P$434,A21offset,$E1042)-INDEX('PTRM input'!$G$277:$P$326,A21offset,$E1042))*OFFSET($F$7,0,$E1042))-SUM($G1042:G1042),(((INDEX('PTRM input'!$G$385:$P$434,A21offset,$E1042)-INDEX('PTRM input'!$G$277:$P$326,A21offset,$E1042))*OFFSET($F$7,0,$E1042))-SUM($G1042:G1042))*(OFFSET('PTRM input'!$G$477,0,$E1042-1)/A21taxstdlife))))</f>
        <v>0</v>
      </c>
      <c r="I1042" s="251">
        <f ca="1">IF(A21taxstdlife="n/a","n/a",IF(A21taxstdlife="",0,IF(I$3&gt;(A21stdlife+$E1042),((INDEX('PTRM input'!$G$385:$P$434,A21offset,$E1042)-INDEX('PTRM input'!$G$277:$P$326,A21offset,$E1042))*OFFSET($F$7,0,$E1042))-SUM($G1042:H1042),(((INDEX('PTRM input'!$G$385:$P$434,A21offset,$E1042)-INDEX('PTRM input'!$G$277:$P$326,A21offset,$E1042))*OFFSET($F$7,0,$E1042))-SUM($G1042:H1042))*(OFFSET('PTRM input'!$G$477,0,$E1042-1)/A21taxstdlife))))</f>
        <v>0</v>
      </c>
      <c r="J1042" s="251">
        <f ca="1">IF(A21taxstdlife="n/a","n/a",IF(A21taxstdlife="",0,IF(J$3&gt;(A21stdlife+$E1042),((INDEX('PTRM input'!$G$385:$P$434,A21offset,$E1042)-INDEX('PTRM input'!$G$277:$P$326,A21offset,$E1042))*OFFSET($F$7,0,$E1042))-SUM($G1042:I1042),(((INDEX('PTRM input'!$G$385:$P$434,A21offset,$E1042)-INDEX('PTRM input'!$G$277:$P$326,A21offset,$E1042))*OFFSET($F$7,0,$E1042))-SUM($G1042:I1042))*(OFFSET('PTRM input'!$G$477,0,$E1042-1)/A21taxstdlife))))</f>
        <v>0</v>
      </c>
      <c r="K1042" s="251">
        <f ca="1">IF(A21taxstdlife="n/a","n/a",IF(A21taxstdlife="",0,IF(K$3&gt;(A21stdlife+$E1042),((INDEX('PTRM input'!$G$385:$P$434,A21offset,$E1042)-INDEX('PTRM input'!$G$277:$P$326,A21offset,$E1042))*OFFSET($F$7,0,$E1042))-SUM($G1042:J1042),(((INDEX('PTRM input'!$G$385:$P$434,A21offset,$E1042)-INDEX('PTRM input'!$G$277:$P$326,A21offset,$E1042))*OFFSET($F$7,0,$E1042))-SUM($G1042:J1042))*(OFFSET('PTRM input'!$G$477,0,$E1042-1)/A21taxstdlife))))</f>
        <v>0</v>
      </c>
      <c r="L1042" s="251">
        <f ca="1">IF(A21taxstdlife="n/a","n/a",IF(A21taxstdlife="",0,IF(L$3&gt;(A21stdlife+$E1042),((INDEX('PTRM input'!$G$385:$P$434,A21offset,$E1042)-INDEX('PTRM input'!$G$277:$P$326,A21offset,$E1042))*OFFSET($F$7,0,$E1042))-SUM($G1042:K1042),(((INDEX('PTRM input'!$G$385:$P$434,A21offset,$E1042)-INDEX('PTRM input'!$G$277:$P$326,A21offset,$E1042))*OFFSET($F$7,0,$E1042))-SUM($G1042:K1042))*(OFFSET('PTRM input'!$G$477,0,$E1042-1)/A21taxstdlife))))</f>
        <v>0</v>
      </c>
      <c r="M1042" s="251">
        <f ca="1">IF(A21taxstdlife="n/a","n/a",IF(A21taxstdlife="",0,IF(M$3&gt;(A21stdlife+$E1042),((INDEX('PTRM input'!$G$385:$P$434,A21offset,$E1042)-INDEX('PTRM input'!$G$277:$P$326,A21offset,$E1042))*OFFSET($F$7,0,$E1042))-SUM($G1042:L1042),(((INDEX('PTRM input'!$G$385:$P$434,A21offset,$E1042)-INDEX('PTRM input'!$G$277:$P$326,A21offset,$E1042))*OFFSET($F$7,0,$E1042))-SUM($G1042:L1042))*(OFFSET('PTRM input'!$G$477,0,$E1042-1)/A21taxstdlife))))</f>
        <v>0</v>
      </c>
      <c r="N1042" s="251">
        <f ca="1">IF(A21taxstdlife="n/a","n/a",IF(A21taxstdlife="",0,IF(N$3&gt;(A21stdlife+$E1042),((INDEX('PTRM input'!$G$385:$P$434,A21offset,$E1042)-INDEX('PTRM input'!$G$277:$P$326,A21offset,$E1042))*OFFSET($F$7,0,$E1042))-SUM($G1042:M1042),(((INDEX('PTRM input'!$G$385:$P$434,A21offset,$E1042)-INDEX('PTRM input'!$G$277:$P$326,A21offset,$E1042))*OFFSET($F$7,0,$E1042))-SUM($G1042:M1042))*(OFFSET('PTRM input'!$G$477,0,$E1042-1)/A21taxstdlife))))</f>
        <v>0</v>
      </c>
      <c r="O1042" s="251">
        <f ca="1">IF(A21taxstdlife="n/a","n/a",IF(A21taxstdlife="",0,IF(O$3&gt;(A21stdlife+$E1042),((INDEX('PTRM input'!$G$385:$P$434,A21offset,$E1042)-INDEX('PTRM input'!$G$277:$P$326,A21offset,$E1042))*OFFSET($F$7,0,$E1042))-SUM($G1042:N1042),(((INDEX('PTRM input'!$G$385:$P$434,A21offset,$E1042)-INDEX('PTRM input'!$G$277:$P$326,A21offset,$E1042))*OFFSET($F$7,0,$E1042))-SUM($G1042:N1042))*(OFFSET('PTRM input'!$G$477,0,$E1042-1)/A21taxstdlife))))</f>
        <v>0</v>
      </c>
      <c r="P1042" s="251">
        <f ca="1">IF(A21taxstdlife="n/a","n/a",IF(A21taxstdlife="",0,IF(P$3&gt;(A21stdlife+$E1042),((INDEX('PTRM input'!$G$385:$P$434,A21offset,$E1042)-INDEX('PTRM input'!$G$277:$P$326,A21offset,$E1042))*OFFSET($F$7,0,$E1042))-SUM($G1042:O1042),(((INDEX('PTRM input'!$G$385:$P$434,A21offset,$E1042)-INDEX('PTRM input'!$G$277:$P$326,A21offset,$E1042))*OFFSET($F$7,0,$E1042))-SUM($G1042:O1042))*(OFFSET('PTRM input'!$G$477,0,$E1042-1)/A21taxstdlife))))</f>
        <v>0</v>
      </c>
      <c r="Q1042" s="251">
        <f ca="1">IF(A21taxstdlife="n/a","n/a",IF(A21taxstdlife="",0,IF(Q$3&gt;(A21stdlife+$E1042),((INDEX('PTRM input'!$G$385:$P$434,A21offset,$E1042)-INDEX('PTRM input'!$G$277:$P$326,A21offset,$E1042))*OFFSET($F$7,0,$E1042))-SUM($G1042:P1042),(((INDEX('PTRM input'!$G$385:$P$434,A21offset,$E1042)-INDEX('PTRM input'!$G$277:$P$326,A21offset,$E1042))*OFFSET($F$7,0,$E1042))-SUM($G1042:P1042))*(OFFSET('PTRM input'!$G$477,0,$E1042-1)/A21taxstdlife))))</f>
        <v>0</v>
      </c>
      <c r="R1042" s="251">
        <f ca="1">IF(A21taxstdlife="n/a","n/a",IF(A21taxstdlife="",0,IF(R$3&gt;(A21stdlife+$E1042),((INDEX('PTRM input'!$G$385:$P$434,A21offset,$E1042)-INDEX('PTRM input'!$G$277:$P$326,A21offset,$E1042))*OFFSET($F$7,0,$E1042))-SUM($G1042:Q1042),(((INDEX('PTRM input'!$G$385:$P$434,A21offset,$E1042)-INDEX('PTRM input'!$G$277:$P$326,A21offset,$E1042))*OFFSET($F$7,0,$E1042))-SUM($G1042:Q1042))*(OFFSET('PTRM input'!$G$477,0,$E1042-1)/A21taxstdlife))))</f>
        <v>0</v>
      </c>
      <c r="S1042" s="251">
        <f ca="1">IF(A21taxstdlife="n/a","n/a",IF(A21taxstdlife="",0,IF(S$3&gt;(A21stdlife+$E1042),((INDEX('PTRM input'!$G$385:$P$434,A21offset,$E1042)-INDEX('PTRM input'!$G$277:$P$326,A21offset,$E1042))*OFFSET($F$7,0,$E1042))-SUM($G1042:R1042),(((INDEX('PTRM input'!$G$385:$P$434,A21offset,$E1042)-INDEX('PTRM input'!$G$277:$P$326,A21offset,$E1042))*OFFSET($F$7,0,$E1042))-SUM($G1042:R1042))*(OFFSET('PTRM input'!$G$477,0,$E1042-1)/A21taxstdlife))))</f>
        <v>0</v>
      </c>
      <c r="T1042" s="251">
        <f ca="1">IF(A21taxstdlife="n/a","n/a",IF(A21taxstdlife="",0,IF(T$3&gt;(A21stdlife+$E1042),((INDEX('PTRM input'!$G$385:$P$434,A21offset,$E1042)-INDEX('PTRM input'!$G$277:$P$326,A21offset,$E1042))*OFFSET($F$7,0,$E1042))-SUM($G1042:S1042),(((INDEX('PTRM input'!$G$385:$P$434,A21offset,$E1042)-INDEX('PTRM input'!$G$277:$P$326,A21offset,$E1042))*OFFSET($F$7,0,$E1042))-SUM($G1042:S1042))*(OFFSET('PTRM input'!$G$477,0,$E1042-1)/A21taxstdlife))))</f>
        <v>0</v>
      </c>
      <c r="U1042" s="251">
        <f ca="1">IF(A21taxstdlife="n/a","n/a",IF(A21taxstdlife="",0,IF(U$3&gt;(A21stdlife+$E1042),((INDEX('PTRM input'!$G$385:$P$434,A21offset,$E1042)-INDEX('PTRM input'!$G$277:$P$326,A21offset,$E1042))*OFFSET($F$7,0,$E1042))-SUM($G1042:T1042),(((INDEX('PTRM input'!$G$385:$P$434,A21offset,$E1042)-INDEX('PTRM input'!$G$277:$P$326,A21offset,$E1042))*OFFSET($F$7,0,$E1042))-SUM($G1042:T1042))*(OFFSET('PTRM input'!$G$477,0,$E1042-1)/A21taxstdlife))))</f>
        <v>0</v>
      </c>
      <c r="V1042" s="251">
        <f ca="1">IF(A21taxstdlife="n/a","n/a",IF(A21taxstdlife="",0,IF(V$3&gt;(A21stdlife+$E1042),((INDEX('PTRM input'!$G$385:$P$434,A21offset,$E1042)-INDEX('PTRM input'!$G$277:$P$326,A21offset,$E1042))*OFFSET($F$7,0,$E1042))-SUM($G1042:U1042),(((INDEX('PTRM input'!$G$385:$P$434,A21offset,$E1042)-INDEX('PTRM input'!$G$277:$P$326,A21offset,$E1042))*OFFSET($F$7,0,$E1042))-SUM($G1042:U1042))*(OFFSET('PTRM input'!$G$477,0,$E1042-1)/A21taxstdlife))))</f>
        <v>0</v>
      </c>
      <c r="W1042" s="251">
        <f ca="1">IF(A21taxstdlife="n/a","n/a",IF(A21taxstdlife="",0,IF(W$3&gt;(A21stdlife+$E1042),((INDEX('PTRM input'!$G$385:$P$434,A21offset,$E1042)-INDEX('PTRM input'!$G$277:$P$326,A21offset,$E1042))*OFFSET($F$7,0,$E1042))-SUM($G1042:V1042),(((INDEX('PTRM input'!$G$385:$P$434,A21offset,$E1042)-INDEX('PTRM input'!$G$277:$P$326,A21offset,$E1042))*OFFSET($F$7,0,$E1042))-SUM($G1042:V1042))*(OFFSET('PTRM input'!$G$477,0,$E1042-1)/A21taxstdlife))))</f>
        <v>0</v>
      </c>
      <c r="X1042" s="251">
        <f ca="1">IF(A21taxstdlife="n/a","n/a",IF(A21taxstdlife="",0,IF(X$3&gt;(A21stdlife+$E1042),((INDEX('PTRM input'!$G$385:$P$434,A21offset,$E1042)-INDEX('PTRM input'!$G$277:$P$326,A21offset,$E1042))*OFFSET($F$7,0,$E1042))-SUM($G1042:W1042),(((INDEX('PTRM input'!$G$385:$P$434,A21offset,$E1042)-INDEX('PTRM input'!$G$277:$P$326,A21offset,$E1042))*OFFSET($F$7,0,$E1042))-SUM($G1042:W1042))*(OFFSET('PTRM input'!$G$477,0,$E1042-1)/A21taxstdlife))))</f>
        <v>0</v>
      </c>
      <c r="Y1042" s="251">
        <f ca="1">IF(A21taxstdlife="n/a","n/a",IF(A21taxstdlife="",0,IF(Y$3&gt;(A21stdlife+$E1042),((INDEX('PTRM input'!$G$385:$P$434,A21offset,$E1042)-INDEX('PTRM input'!$G$277:$P$326,A21offset,$E1042))*OFFSET($F$7,0,$E1042))-SUM($G1042:X1042),(((INDEX('PTRM input'!$G$385:$P$434,A21offset,$E1042)-INDEX('PTRM input'!$G$277:$P$326,A21offset,$E1042))*OFFSET($F$7,0,$E1042))-SUM($G1042:X1042))*(OFFSET('PTRM input'!$G$477,0,$E1042-1)/A21taxstdlife))))</f>
        <v>0</v>
      </c>
      <c r="Z1042" s="251">
        <f ca="1">IF(A21taxstdlife="n/a","n/a",IF(A21taxstdlife="",0,IF(Z$3&gt;(A21stdlife+$E1042),((INDEX('PTRM input'!$G$385:$P$434,A21offset,$E1042)-INDEX('PTRM input'!$G$277:$P$326,A21offset,$E1042))*OFFSET($F$7,0,$E1042))-SUM($G1042:Y1042),(((INDEX('PTRM input'!$G$385:$P$434,A21offset,$E1042)-INDEX('PTRM input'!$G$277:$P$326,A21offset,$E1042))*OFFSET($F$7,0,$E1042))-SUM($G1042:Y1042))*(OFFSET('PTRM input'!$G$477,0,$E1042-1)/A21taxstdlife))))</f>
        <v>0</v>
      </c>
      <c r="AA1042" s="251">
        <f ca="1">IF(A21taxstdlife="n/a","n/a",IF(A21taxstdlife="",0,IF(AA$3&gt;(A21stdlife+$E1042),((INDEX('PTRM input'!$G$385:$P$434,A21offset,$E1042)-INDEX('PTRM input'!$G$277:$P$326,A21offset,$E1042))*OFFSET($F$7,0,$E1042))-SUM($G1042:Z1042),(((INDEX('PTRM input'!$G$385:$P$434,A21offset,$E1042)-INDEX('PTRM input'!$G$277:$P$326,A21offset,$E1042))*OFFSET($F$7,0,$E1042))-SUM($G1042:Z1042))*(OFFSET('PTRM input'!$G$477,0,$E1042-1)/A21taxstdlife))))</f>
        <v>0</v>
      </c>
      <c r="AB1042" s="251">
        <f ca="1">IF(A21taxstdlife="n/a","n/a",IF(A21taxstdlife="",0,IF(AB$3&gt;(A21stdlife+$E1042),((INDEX('PTRM input'!$G$385:$P$434,A21offset,$E1042)-INDEX('PTRM input'!$G$277:$P$326,A21offset,$E1042))*OFFSET($F$7,0,$E1042))-SUM($G1042:AA1042),(((INDEX('PTRM input'!$G$385:$P$434,A21offset,$E1042)-INDEX('PTRM input'!$G$277:$P$326,A21offset,$E1042))*OFFSET($F$7,0,$E1042))-SUM($G1042:AA1042))*(OFFSET('PTRM input'!$G$477,0,$E1042-1)/A21taxstdlife))))</f>
        <v>0</v>
      </c>
      <c r="AC1042" s="251">
        <f ca="1">IF(A21taxstdlife="n/a","n/a",IF(A21taxstdlife="",0,IF(AC$3&gt;(A21stdlife+$E1042),((INDEX('PTRM input'!$G$385:$P$434,A21offset,$E1042)-INDEX('PTRM input'!$G$277:$P$326,A21offset,$E1042))*OFFSET($F$7,0,$E1042))-SUM($G1042:AB1042),(((INDEX('PTRM input'!$G$385:$P$434,A21offset,$E1042)-INDEX('PTRM input'!$G$277:$P$326,A21offset,$E1042))*OFFSET($F$7,0,$E1042))-SUM($G1042:AB1042))*(OFFSET('PTRM input'!$G$477,0,$E1042-1)/A21taxstdlife))))</f>
        <v>0</v>
      </c>
      <c r="AD1042" s="251">
        <f ca="1">IF(A21taxstdlife="n/a","n/a",IF(A21taxstdlife="",0,IF(AD$3&gt;(A21stdlife+$E1042),((INDEX('PTRM input'!$G$385:$P$434,A21offset,$E1042)-INDEX('PTRM input'!$G$277:$P$326,A21offset,$E1042))*OFFSET($F$7,0,$E1042))-SUM($G1042:AC1042),(((INDEX('PTRM input'!$G$385:$P$434,A21offset,$E1042)-INDEX('PTRM input'!$G$277:$P$326,A21offset,$E1042))*OFFSET($F$7,0,$E1042))-SUM($G1042:AC1042))*(OFFSET('PTRM input'!$G$477,0,$E1042-1)/A21taxstdlife))))</f>
        <v>0</v>
      </c>
      <c r="AE1042" s="251">
        <f ca="1">IF(A21taxstdlife="n/a","n/a",IF(A21taxstdlife="",0,IF(AE$3&gt;(A21stdlife+$E1042),((INDEX('PTRM input'!$G$385:$P$434,A21offset,$E1042)-INDEX('PTRM input'!$G$277:$P$326,A21offset,$E1042))*OFFSET($F$7,0,$E1042))-SUM($G1042:AD1042),(((INDEX('PTRM input'!$G$385:$P$434,A21offset,$E1042)-INDEX('PTRM input'!$G$277:$P$326,A21offset,$E1042))*OFFSET($F$7,0,$E1042))-SUM($G1042:AD1042))*(OFFSET('PTRM input'!$G$477,0,$E1042-1)/A21taxstdlife))))</f>
        <v>0</v>
      </c>
      <c r="AF1042" s="251">
        <f ca="1">IF(A21taxstdlife="n/a","n/a",IF(A21taxstdlife="",0,IF(AF$3&gt;(A21stdlife+$E1042),((INDEX('PTRM input'!$G$385:$P$434,A21offset,$E1042)-INDEX('PTRM input'!$G$277:$P$326,A21offset,$E1042))*OFFSET($F$7,0,$E1042))-SUM($G1042:AE1042),(((INDEX('PTRM input'!$G$385:$P$434,A21offset,$E1042)-INDEX('PTRM input'!$G$277:$P$326,A21offset,$E1042))*OFFSET($F$7,0,$E1042))-SUM($G1042:AE1042))*(OFFSET('PTRM input'!$G$477,0,$E1042-1)/A21taxstdlife))))</f>
        <v>0</v>
      </c>
      <c r="AG1042" s="251">
        <f ca="1">IF(A21taxstdlife="n/a","n/a",IF(A21taxstdlife="",0,IF(AG$3&gt;(A21stdlife+$E1042),((INDEX('PTRM input'!$G$385:$P$434,A21offset,$E1042)-INDEX('PTRM input'!$G$277:$P$326,A21offset,$E1042))*OFFSET($F$7,0,$E1042))-SUM($G1042:AF1042),(((INDEX('PTRM input'!$G$385:$P$434,A21offset,$E1042)-INDEX('PTRM input'!$G$277:$P$326,A21offset,$E1042))*OFFSET($F$7,0,$E1042))-SUM($G1042:AF1042))*(OFFSET('PTRM input'!$G$477,0,$E1042-1)/A21taxstdlife))))</f>
        <v>0</v>
      </c>
      <c r="AH1042" s="251">
        <f ca="1">IF(A21taxstdlife="n/a","n/a",IF(A21taxstdlife="",0,IF(AH$3&gt;(A21stdlife+$E1042),((INDEX('PTRM input'!$G$385:$P$434,A21offset,$E1042)-INDEX('PTRM input'!$G$277:$P$326,A21offset,$E1042))*OFFSET($F$7,0,$E1042))-SUM($G1042:AG1042),(((INDEX('PTRM input'!$G$385:$P$434,A21offset,$E1042)-INDEX('PTRM input'!$G$277:$P$326,A21offset,$E1042))*OFFSET($F$7,0,$E1042))-SUM($G1042:AG1042))*(OFFSET('PTRM input'!$G$477,0,$E1042-1)/A21taxstdlife))))</f>
        <v>0</v>
      </c>
      <c r="AI1042" s="251">
        <f ca="1">IF(A21taxstdlife="n/a","n/a",IF(A21taxstdlife="",0,IF(AI$3&gt;(A21stdlife+$E1042),((INDEX('PTRM input'!$G$385:$P$434,A21offset,$E1042)-INDEX('PTRM input'!$G$277:$P$326,A21offset,$E1042))*OFFSET($F$7,0,$E1042))-SUM($G1042:AH1042),(((INDEX('PTRM input'!$G$385:$P$434,A21offset,$E1042)-INDEX('PTRM input'!$G$277:$P$326,A21offset,$E1042))*OFFSET($F$7,0,$E1042))-SUM($G1042:AH1042))*(OFFSET('PTRM input'!$G$477,0,$E1042-1)/A21taxstdlife))))</f>
        <v>0</v>
      </c>
      <c r="AJ1042" s="251">
        <f ca="1">IF(A21taxstdlife="n/a","n/a",IF(A21taxstdlife="",0,IF(AJ$3&gt;(A21stdlife+$E1042),((INDEX('PTRM input'!$G$385:$P$434,A21offset,$E1042)-INDEX('PTRM input'!$G$277:$P$326,A21offset,$E1042))*OFFSET($F$7,0,$E1042))-SUM($G1042:AI1042),(((INDEX('PTRM input'!$G$385:$P$434,A21offset,$E1042)-INDEX('PTRM input'!$G$277:$P$326,A21offset,$E1042))*OFFSET($F$7,0,$E1042))-SUM($G1042:AI1042))*(OFFSET('PTRM input'!$G$477,0,$E1042-1)/A21taxstdlife))))</f>
        <v>0</v>
      </c>
      <c r="AK1042" s="251">
        <f ca="1">IF(A21taxstdlife="n/a","n/a",IF(A21taxstdlife="",0,IF(AK$3&gt;(A21stdlife+$E1042),((INDEX('PTRM input'!$G$385:$P$434,A21offset,$E1042)-INDEX('PTRM input'!$G$277:$P$326,A21offset,$E1042))*OFFSET($F$7,0,$E1042))-SUM($G1042:AJ1042),(((INDEX('PTRM input'!$G$385:$P$434,A21offset,$E1042)-INDEX('PTRM input'!$G$277:$P$326,A21offset,$E1042))*OFFSET($F$7,0,$E1042))-SUM($G1042:AJ1042))*(OFFSET('PTRM input'!$G$477,0,$E1042-1)/A21taxstdlife))))</f>
        <v>0</v>
      </c>
      <c r="AL1042" s="251">
        <f ca="1">IF(A21taxstdlife="n/a","n/a",IF(A21taxstdlife="",0,IF(AL$3&gt;(A21stdlife+$E1042),((INDEX('PTRM input'!$G$385:$P$434,A21offset,$E1042)-INDEX('PTRM input'!$G$277:$P$326,A21offset,$E1042))*OFFSET($F$7,0,$E1042))-SUM($G1042:AK1042),(((INDEX('PTRM input'!$G$385:$P$434,A21offset,$E1042)-INDEX('PTRM input'!$G$277:$P$326,A21offset,$E1042))*OFFSET($F$7,0,$E1042))-SUM($G1042:AK1042))*(OFFSET('PTRM input'!$G$477,0,$E1042-1)/A21taxstdlife))))</f>
        <v>0</v>
      </c>
      <c r="AM1042" s="251">
        <f ca="1">IF(A21taxstdlife="n/a","n/a",IF(A21taxstdlife="",0,IF(AM$3&gt;(A21stdlife+$E1042),((INDEX('PTRM input'!$G$385:$P$434,A21offset,$E1042)-INDEX('PTRM input'!$G$277:$P$326,A21offset,$E1042))*OFFSET($F$7,0,$E1042))-SUM($G1042:AL1042),(((INDEX('PTRM input'!$G$385:$P$434,A21offset,$E1042)-INDEX('PTRM input'!$G$277:$P$326,A21offset,$E1042))*OFFSET($F$7,0,$E1042))-SUM($G1042:AL1042))*(OFFSET('PTRM input'!$G$477,0,$E1042-1)/A21taxstdlife))))</f>
        <v>0</v>
      </c>
      <c r="AN1042" s="251">
        <f ca="1">IF(A21taxstdlife="n/a","n/a",IF(A21taxstdlife="",0,IF(AN$3&gt;(A21stdlife+$E1042),((INDEX('PTRM input'!$G$385:$P$434,A21offset,$E1042)-INDEX('PTRM input'!$G$277:$P$326,A21offset,$E1042))*OFFSET($F$7,0,$E1042))-SUM($G1042:AM1042),(((INDEX('PTRM input'!$G$385:$P$434,A21offset,$E1042)-INDEX('PTRM input'!$G$277:$P$326,A21offset,$E1042))*OFFSET($F$7,0,$E1042))-SUM($G1042:AM1042))*(OFFSET('PTRM input'!$G$477,0,$E1042-1)/A21taxstdlife))))</f>
        <v>0</v>
      </c>
      <c r="AO1042" s="251">
        <f ca="1">IF(A21taxstdlife="n/a","n/a",IF(A21taxstdlife="",0,IF(AO$3&gt;(A21stdlife+$E1042),((INDEX('PTRM input'!$G$385:$P$434,A21offset,$E1042)-INDEX('PTRM input'!$G$277:$P$326,A21offset,$E1042))*OFFSET($F$7,0,$E1042))-SUM($G1042:AN1042),(((INDEX('PTRM input'!$G$385:$P$434,A21offset,$E1042)-INDEX('PTRM input'!$G$277:$P$326,A21offset,$E1042))*OFFSET($F$7,0,$E1042))-SUM($G1042:AN1042))*(OFFSET('PTRM input'!$G$477,0,$E1042-1)/A21taxstdlife))))</f>
        <v>0</v>
      </c>
      <c r="AP1042" s="251">
        <f ca="1">IF(A21taxstdlife="n/a","n/a",IF(A21taxstdlife="",0,IF(AP$3&gt;(A21stdlife+$E1042),((INDEX('PTRM input'!$G$385:$P$434,A21offset,$E1042)-INDEX('PTRM input'!$G$277:$P$326,A21offset,$E1042))*OFFSET($F$7,0,$E1042))-SUM($G1042:AO1042),(((INDEX('PTRM input'!$G$385:$P$434,A21offset,$E1042)-INDEX('PTRM input'!$G$277:$P$326,A21offset,$E1042))*OFFSET($F$7,0,$E1042))-SUM($G1042:AO1042))*(OFFSET('PTRM input'!$G$477,0,$E1042-1)/A21taxstdlife))))</f>
        <v>0</v>
      </c>
      <c r="AQ1042" s="251">
        <f ca="1">IF(A21taxstdlife="n/a","n/a",IF(A21taxstdlife="",0,IF(AQ$3&gt;(A21stdlife+$E1042),((INDEX('PTRM input'!$G$385:$P$434,A21offset,$E1042)-INDEX('PTRM input'!$G$277:$P$326,A21offset,$E1042))*OFFSET($F$7,0,$E1042))-SUM($G1042:AP1042),(((INDEX('PTRM input'!$G$385:$P$434,A21offset,$E1042)-INDEX('PTRM input'!$G$277:$P$326,A21offset,$E1042))*OFFSET($F$7,0,$E1042))-SUM($G1042:AP1042))*(OFFSET('PTRM input'!$G$477,0,$E1042-1)/A21taxstdlife))))</f>
        <v>0</v>
      </c>
      <c r="AR1042" s="251">
        <f ca="1">IF(A21taxstdlife="n/a","n/a",IF(A21taxstdlife="",0,IF(AR$3&gt;(A21stdlife+$E1042),((INDEX('PTRM input'!$G$385:$P$434,A21offset,$E1042)-INDEX('PTRM input'!$G$277:$P$326,A21offset,$E1042))*OFFSET($F$7,0,$E1042))-SUM($G1042:AQ1042),(((INDEX('PTRM input'!$G$385:$P$434,A21offset,$E1042)-INDEX('PTRM input'!$G$277:$P$326,A21offset,$E1042))*OFFSET($F$7,0,$E1042))-SUM($G1042:AQ1042))*(OFFSET('PTRM input'!$G$477,0,$E1042-1)/A21taxstdlife))))</f>
        <v>0</v>
      </c>
      <c r="AS1042" s="251">
        <f ca="1">IF(A21taxstdlife="n/a","n/a",IF(A21taxstdlife="",0,IF(AS$3&gt;(A21stdlife+$E1042),((INDEX('PTRM input'!$G$385:$P$434,A21offset,$E1042)-INDEX('PTRM input'!$G$277:$P$326,A21offset,$E1042))*OFFSET($F$7,0,$E1042))-SUM($G1042:AR1042),(((INDEX('PTRM input'!$G$385:$P$434,A21offset,$E1042)-INDEX('PTRM input'!$G$277:$P$326,A21offset,$E1042))*OFFSET($F$7,0,$E1042))-SUM($G1042:AR1042))*(OFFSET('PTRM input'!$G$477,0,$E1042-1)/A21taxstdlife))))</f>
        <v>0</v>
      </c>
      <c r="AT1042" s="251">
        <f ca="1">IF(A21taxstdlife="n/a","n/a",IF(A21taxstdlife="",0,IF(AT$3&gt;(A21stdlife+$E1042),((INDEX('PTRM input'!$G$385:$P$434,A21offset,$E1042)-INDEX('PTRM input'!$G$277:$P$326,A21offset,$E1042))*OFFSET($F$7,0,$E1042))-SUM($G1042:AS1042),(((INDEX('PTRM input'!$G$385:$P$434,A21offset,$E1042)-INDEX('PTRM input'!$G$277:$P$326,A21offset,$E1042))*OFFSET($F$7,0,$E1042))-SUM($G1042:AS1042))*(OFFSET('PTRM input'!$G$477,0,$E1042-1)/A21taxstdlife))))</f>
        <v>0</v>
      </c>
      <c r="AU1042" s="251">
        <f ca="1">IF(A21taxstdlife="n/a","n/a",IF(A21taxstdlife="",0,IF(AU$3&gt;(A21stdlife+$E1042),((INDEX('PTRM input'!$G$385:$P$434,A21offset,$E1042)-INDEX('PTRM input'!$G$277:$P$326,A21offset,$E1042))*OFFSET($F$7,0,$E1042))-SUM($G1042:AT1042),(((INDEX('PTRM input'!$G$385:$P$434,A21offset,$E1042)-INDEX('PTRM input'!$G$277:$P$326,A21offset,$E1042))*OFFSET($F$7,0,$E1042))-SUM($G1042:AT1042))*(OFFSET('PTRM input'!$G$477,0,$E1042-1)/A21taxstdlife))))</f>
        <v>0</v>
      </c>
      <c r="AV1042" s="251">
        <f ca="1">IF(A21taxstdlife="n/a","n/a",IF(A21taxstdlife="",0,IF(AV$3&gt;(A21stdlife+$E1042),((INDEX('PTRM input'!$G$385:$P$434,A21offset,$E1042)-INDEX('PTRM input'!$G$277:$P$326,A21offset,$E1042))*OFFSET($F$7,0,$E1042))-SUM($G1042:AU1042),(((INDEX('PTRM input'!$G$385:$P$434,A21offset,$E1042)-INDEX('PTRM input'!$G$277:$P$326,A21offset,$E1042))*OFFSET($F$7,0,$E1042))-SUM($G1042:AU1042))*(OFFSET('PTRM input'!$G$477,0,$E1042-1)/A21taxstdlife))))</f>
        <v>0</v>
      </c>
      <c r="AW1042" s="251">
        <f ca="1">IF(A21taxstdlife="n/a","n/a",IF(A21taxstdlife="",0,IF(AW$3&gt;(A21stdlife+$E1042),((INDEX('PTRM input'!$G$385:$P$434,A21offset,$E1042)-INDEX('PTRM input'!$G$277:$P$326,A21offset,$E1042))*OFFSET($F$7,0,$E1042))-SUM($G1042:AV1042),(((INDEX('PTRM input'!$G$385:$P$434,A21offset,$E1042)-INDEX('PTRM input'!$G$277:$P$326,A21offset,$E1042))*OFFSET($F$7,0,$E1042))-SUM($G1042:AV1042))*(OFFSET('PTRM input'!$G$477,0,$E1042-1)/A21taxstdlife))))</f>
        <v>0</v>
      </c>
      <c r="AX1042" s="251">
        <f ca="1">IF(A21taxstdlife="n/a","n/a",IF(A21taxstdlife="",0,IF(AX$3&gt;(A21stdlife+$E1042),((INDEX('PTRM input'!$G$385:$P$434,A21offset,$E1042)-INDEX('PTRM input'!$G$277:$P$326,A21offset,$E1042))*OFFSET($F$7,0,$E1042))-SUM($G1042:AW1042),(((INDEX('PTRM input'!$G$385:$P$434,A21offset,$E1042)-INDEX('PTRM input'!$G$277:$P$326,A21offset,$E1042))*OFFSET($F$7,0,$E1042))-SUM($G1042:AW1042))*(OFFSET('PTRM input'!$G$477,0,$E1042-1)/A21taxstdlife))))</f>
        <v>0</v>
      </c>
      <c r="AY1042" s="251">
        <f ca="1">IF(A21taxstdlife="n/a","n/a",IF(A21taxstdlife="",0,IF(AY$3&gt;(A21stdlife+$E1042),((INDEX('PTRM input'!$G$385:$P$434,A21offset,$E1042)-INDEX('PTRM input'!$G$277:$P$326,A21offset,$E1042))*OFFSET($F$7,0,$E1042))-SUM($G1042:AX1042),(((INDEX('PTRM input'!$G$385:$P$434,A21offset,$E1042)-INDEX('PTRM input'!$G$277:$P$326,A21offset,$E1042))*OFFSET($F$7,0,$E1042))-SUM($G1042:AX1042))*(OFFSET('PTRM input'!$G$477,0,$E1042-1)/A21taxstdlife))))</f>
        <v>0</v>
      </c>
      <c r="AZ1042" s="251">
        <f ca="1">IF(A21taxstdlife="n/a","n/a",IF(A21taxstdlife="",0,IF(AZ$3&gt;(A21stdlife+$E1042),((INDEX('PTRM input'!$G$385:$P$434,A21offset,$E1042)-INDEX('PTRM input'!$G$277:$P$326,A21offset,$E1042))*OFFSET($F$7,0,$E1042))-SUM($G1042:AY1042),(((INDEX('PTRM input'!$G$385:$P$434,A21offset,$E1042)-INDEX('PTRM input'!$G$277:$P$326,A21offset,$E1042))*OFFSET($F$7,0,$E1042))-SUM($G1042:AY1042))*(OFFSET('PTRM input'!$G$477,0,$E1042-1)/A21taxstdlife))))</f>
        <v>0</v>
      </c>
      <c r="BA1042" s="251">
        <f ca="1">IF(A21taxstdlife="n/a","n/a",IF(A21taxstdlife="",0,IF(BA$3&gt;(A21stdlife+$E1042),((INDEX('PTRM input'!$G$385:$P$434,A21offset,$E1042)-INDEX('PTRM input'!$G$277:$P$326,A21offset,$E1042))*OFFSET($F$7,0,$E1042))-SUM($G1042:AZ1042),(((INDEX('PTRM input'!$G$385:$P$434,A21offset,$E1042)-INDEX('PTRM input'!$G$277:$P$326,A21offset,$E1042))*OFFSET($F$7,0,$E1042))-SUM($G1042:AZ1042))*(OFFSET('PTRM input'!$G$477,0,$E1042-1)/A21taxstdlife))))</f>
        <v>0</v>
      </c>
      <c r="BB1042" s="251">
        <f ca="1">IF(A21taxstdlife="n/a","n/a",IF(A21taxstdlife="",0,IF(BB$3&gt;(A21stdlife+$E1042),((INDEX('PTRM input'!$G$385:$P$434,A21offset,$E1042)-INDEX('PTRM input'!$G$277:$P$326,A21offset,$E1042))*OFFSET($F$7,0,$E1042))-SUM($G1042:BA1042),(((INDEX('PTRM input'!$G$385:$P$434,A21offset,$E1042)-INDEX('PTRM input'!$G$277:$P$326,A21offset,$E1042))*OFFSET($F$7,0,$E1042))-SUM($G1042:BA1042))*(OFFSET('PTRM input'!$G$477,0,$E1042-1)/A21taxstdlife))))</f>
        <v>0</v>
      </c>
      <c r="BC1042" s="251">
        <f ca="1">IF(A21taxstdlife="n/a","n/a",IF(A21taxstdlife="",0,IF(BC$3&gt;(A21stdlife+$E1042),((INDEX('PTRM input'!$G$385:$P$434,A21offset,$E1042)-INDEX('PTRM input'!$G$277:$P$326,A21offset,$E1042))*OFFSET($F$7,0,$E1042))-SUM($G1042:BB1042),(((INDEX('PTRM input'!$G$385:$P$434,A21offset,$E1042)-INDEX('PTRM input'!$G$277:$P$326,A21offset,$E1042))*OFFSET($F$7,0,$E1042))-SUM($G1042:BB1042))*(OFFSET('PTRM input'!$G$477,0,$E1042-1)/A21taxstdlife))))</f>
        <v>0</v>
      </c>
      <c r="BD1042" s="251">
        <f ca="1">IF(A21taxstdlife="n/a","n/a",IF(A21taxstdlife="",0,IF(BD$3&gt;(A21stdlife+$E1042),((INDEX('PTRM input'!$G$385:$P$434,A21offset,$E1042)-INDEX('PTRM input'!$G$277:$P$326,A21offset,$E1042))*OFFSET($F$7,0,$E1042))-SUM($G1042:BC1042),(((INDEX('PTRM input'!$G$385:$P$434,A21offset,$E1042)-INDEX('PTRM input'!$G$277:$P$326,A21offset,$E1042))*OFFSET($F$7,0,$E1042))-SUM($G1042:BC1042))*(OFFSET('PTRM input'!$G$477,0,$E1042-1)/A21taxstdlife))))</f>
        <v>0</v>
      </c>
      <c r="BE1042" s="251">
        <f ca="1">IF(A21taxstdlife="n/a","n/a",IF(A21taxstdlife="",0,IF(BE$3&gt;(A21stdlife+$E1042),((INDEX('PTRM input'!$G$385:$P$434,A21offset,$E1042)-INDEX('PTRM input'!$G$277:$P$326,A21offset,$E1042))*OFFSET($F$7,0,$E1042))-SUM($G1042:BD1042),(((INDEX('PTRM input'!$G$385:$P$434,A21offset,$E1042)-INDEX('PTRM input'!$G$277:$P$326,A21offset,$E1042))*OFFSET($F$7,0,$E1042))-SUM($G1042:BD1042))*(OFFSET('PTRM input'!$G$477,0,$E1042-1)/A21taxstdlife))))</f>
        <v>0</v>
      </c>
      <c r="BF1042" s="251">
        <f ca="1">IF(A21taxstdlife="n/a","n/a",IF(A21taxstdlife="",0,IF(BF$3&gt;(A21stdlife+$E1042),((INDEX('PTRM input'!$G$385:$P$434,A21offset,$E1042)-INDEX('PTRM input'!$G$277:$P$326,A21offset,$E1042))*OFFSET($F$7,0,$E1042))-SUM($G1042:BE1042),(((INDEX('PTRM input'!$G$385:$P$434,A21offset,$E1042)-INDEX('PTRM input'!$G$277:$P$326,A21offset,$E1042))*OFFSET($F$7,0,$E1042))-SUM($G1042:BE1042))*(OFFSET('PTRM input'!$G$477,0,$E1042-1)/A21taxstdlife))))</f>
        <v>0</v>
      </c>
      <c r="BG1042" s="251">
        <f ca="1">IF(A21taxstdlife="n/a","n/a",IF(A21taxstdlife="",0,IF(BG$3&gt;(A21stdlife+$E1042),((INDEX('PTRM input'!$G$385:$P$434,A21offset,$E1042)-INDEX('PTRM input'!$G$277:$P$326,A21offset,$E1042))*OFFSET($F$7,0,$E1042))-SUM($G1042:BF1042),(((INDEX('PTRM input'!$G$385:$P$434,A21offset,$E1042)-INDEX('PTRM input'!$G$277:$P$326,A21offset,$E1042))*OFFSET($F$7,0,$E1042))-SUM($G1042:BF1042))*(OFFSET('PTRM input'!$G$477,0,$E1042-1)/A21taxstdlife))))</f>
        <v>0</v>
      </c>
      <c r="BH1042" s="251">
        <f ca="1">IF(A21taxstdlife="n/a","n/a",IF(A21taxstdlife="",0,IF(BH$3&gt;(A21stdlife+$E1042),((INDEX('PTRM input'!$G$385:$P$434,A21offset,$E1042)-INDEX('PTRM input'!$G$277:$P$326,A21offset,$E1042))*OFFSET($F$7,0,$E1042))-SUM($G1042:BG1042),(((INDEX('PTRM input'!$G$385:$P$434,A21offset,$E1042)-INDEX('PTRM input'!$G$277:$P$326,A21offset,$E1042))*OFFSET($F$7,0,$E1042))-SUM($G1042:BG1042))*(OFFSET('PTRM input'!$G$477,0,$E1042-1)/A21taxstdlife))))</f>
        <v>0</v>
      </c>
      <c r="BI1042" s="251">
        <f ca="1">IF(A21taxstdlife="n/a","n/a",IF(A21taxstdlife="",0,IF(BI$3&gt;(A21stdlife+$E1042),((INDEX('PTRM input'!$G$385:$P$434,A21offset,$E1042)-INDEX('PTRM input'!$G$277:$P$326,A21offset,$E1042))*OFFSET($F$7,0,$E1042))-SUM($G1042:BH1042),(((INDEX('PTRM input'!$G$385:$P$434,A21offset,$E1042)-INDEX('PTRM input'!$G$277:$P$326,A21offset,$E1042))*OFFSET($F$7,0,$E1042))-SUM($G1042:BH1042))*(OFFSET('PTRM input'!$G$477,0,$E1042-1)/A21taxstdlife))))</f>
        <v>0</v>
      </c>
      <c r="BJ1042" s="116"/>
      <c r="BK1042" s="116"/>
      <c r="BL1042" s="116"/>
      <c r="BM1042" s="116"/>
    </row>
    <row r="1043" spans="1:65" ht="12.75" hidden="1" customHeight="1" outlineLevel="2">
      <c r="A1043" s="366"/>
      <c r="B1043" s="19"/>
      <c r="C1043" s="18"/>
      <c r="D1043" s="760"/>
      <c r="E1043" s="86">
        <v>2</v>
      </c>
      <c r="F1043" s="356"/>
      <c r="G1043" s="434"/>
      <c r="H1043" s="619"/>
      <c r="I1043" s="251">
        <f ca="1">IF(A21taxstdlife="n/a","n/a",IF(A21taxstdlife="",0,IF(I$3&gt;(A21stdlife+$E1043),((INDEX('PTRM input'!$G$385:$P$434,A21offset,$E1043)-INDEX('PTRM input'!$G$277:$P$326,A21offset,$E1043))*OFFSET($F$7,0,$E1043))-SUM($G1043:H1043),(((INDEX('PTRM input'!$G$385:$P$434,A21offset,$E1043)-INDEX('PTRM input'!$G$277:$P$326,A21offset,$E1043))*OFFSET($F$7,0,$E1043))-SUM($G1043:H1043))*(OFFSET('PTRM input'!$G$477,0,$E1043-1)/A21taxstdlife))))</f>
        <v>0</v>
      </c>
      <c r="J1043" s="251">
        <f ca="1">IF(A21taxstdlife="n/a","n/a",IF(A21taxstdlife="",0,IF(J$3&gt;(A21stdlife+$E1043),((INDEX('PTRM input'!$G$385:$P$434,A21offset,$E1043)-INDEX('PTRM input'!$G$277:$P$326,A21offset,$E1043))*OFFSET($F$7,0,$E1043))-SUM($G1043:I1043),(((INDEX('PTRM input'!$G$385:$P$434,A21offset,$E1043)-INDEX('PTRM input'!$G$277:$P$326,A21offset,$E1043))*OFFSET($F$7,0,$E1043))-SUM($G1043:I1043))*(OFFSET('PTRM input'!$G$477,0,$E1043-1)/A21taxstdlife))))</f>
        <v>0</v>
      </c>
      <c r="K1043" s="251">
        <f ca="1">IF(A21taxstdlife="n/a","n/a",IF(A21taxstdlife="",0,IF(K$3&gt;(A21stdlife+$E1043),((INDEX('PTRM input'!$G$385:$P$434,A21offset,$E1043)-INDEX('PTRM input'!$G$277:$P$326,A21offset,$E1043))*OFFSET($F$7,0,$E1043))-SUM($G1043:J1043),(((INDEX('PTRM input'!$G$385:$P$434,A21offset,$E1043)-INDEX('PTRM input'!$G$277:$P$326,A21offset,$E1043))*OFFSET($F$7,0,$E1043))-SUM($G1043:J1043))*(OFFSET('PTRM input'!$G$477,0,$E1043-1)/A21taxstdlife))))</f>
        <v>0</v>
      </c>
      <c r="L1043" s="251">
        <f ca="1">IF(A21taxstdlife="n/a","n/a",IF(A21taxstdlife="",0,IF(L$3&gt;(A21stdlife+$E1043),((INDEX('PTRM input'!$G$385:$P$434,A21offset,$E1043)-INDEX('PTRM input'!$G$277:$P$326,A21offset,$E1043))*OFFSET($F$7,0,$E1043))-SUM($G1043:K1043),(((INDEX('PTRM input'!$G$385:$P$434,A21offset,$E1043)-INDEX('PTRM input'!$G$277:$P$326,A21offset,$E1043))*OFFSET($F$7,0,$E1043))-SUM($G1043:K1043))*(OFFSET('PTRM input'!$G$477,0,$E1043-1)/A21taxstdlife))))</f>
        <v>0</v>
      </c>
      <c r="M1043" s="251">
        <f ca="1">IF(A21taxstdlife="n/a","n/a",IF(A21taxstdlife="",0,IF(M$3&gt;(A21stdlife+$E1043),((INDEX('PTRM input'!$G$385:$P$434,A21offset,$E1043)-INDEX('PTRM input'!$G$277:$P$326,A21offset,$E1043))*OFFSET($F$7,0,$E1043))-SUM($G1043:L1043),(((INDEX('PTRM input'!$G$385:$P$434,A21offset,$E1043)-INDEX('PTRM input'!$G$277:$P$326,A21offset,$E1043))*OFFSET($F$7,0,$E1043))-SUM($G1043:L1043))*(OFFSET('PTRM input'!$G$477,0,$E1043-1)/A21taxstdlife))))</f>
        <v>0</v>
      </c>
      <c r="N1043" s="251">
        <f ca="1">IF(A21taxstdlife="n/a","n/a",IF(A21taxstdlife="",0,IF(N$3&gt;(A21stdlife+$E1043),((INDEX('PTRM input'!$G$385:$P$434,A21offset,$E1043)-INDEX('PTRM input'!$G$277:$P$326,A21offset,$E1043))*OFFSET($F$7,0,$E1043))-SUM($G1043:M1043),(((INDEX('PTRM input'!$G$385:$P$434,A21offset,$E1043)-INDEX('PTRM input'!$G$277:$P$326,A21offset,$E1043))*OFFSET($F$7,0,$E1043))-SUM($G1043:M1043))*(OFFSET('PTRM input'!$G$477,0,$E1043-1)/A21taxstdlife))))</f>
        <v>0</v>
      </c>
      <c r="O1043" s="251">
        <f ca="1">IF(A21taxstdlife="n/a","n/a",IF(A21taxstdlife="",0,IF(O$3&gt;(A21stdlife+$E1043),((INDEX('PTRM input'!$G$385:$P$434,A21offset,$E1043)-INDEX('PTRM input'!$G$277:$P$326,A21offset,$E1043))*OFFSET($F$7,0,$E1043))-SUM($G1043:N1043),(((INDEX('PTRM input'!$G$385:$P$434,A21offset,$E1043)-INDEX('PTRM input'!$G$277:$P$326,A21offset,$E1043))*OFFSET($F$7,0,$E1043))-SUM($G1043:N1043))*(OFFSET('PTRM input'!$G$477,0,$E1043-1)/A21taxstdlife))))</f>
        <v>0</v>
      </c>
      <c r="P1043" s="251">
        <f ca="1">IF(A21taxstdlife="n/a","n/a",IF(A21taxstdlife="",0,IF(P$3&gt;(A21stdlife+$E1043),((INDEX('PTRM input'!$G$385:$P$434,A21offset,$E1043)-INDEX('PTRM input'!$G$277:$P$326,A21offset,$E1043))*OFFSET($F$7,0,$E1043))-SUM($G1043:O1043),(((INDEX('PTRM input'!$G$385:$P$434,A21offset,$E1043)-INDEX('PTRM input'!$G$277:$P$326,A21offset,$E1043))*OFFSET($F$7,0,$E1043))-SUM($G1043:O1043))*(OFFSET('PTRM input'!$G$477,0,$E1043-1)/A21taxstdlife))))</f>
        <v>0</v>
      </c>
      <c r="Q1043" s="251">
        <f ca="1">IF(A21taxstdlife="n/a","n/a",IF(A21taxstdlife="",0,IF(Q$3&gt;(A21stdlife+$E1043),((INDEX('PTRM input'!$G$385:$P$434,A21offset,$E1043)-INDEX('PTRM input'!$G$277:$P$326,A21offset,$E1043))*OFFSET($F$7,0,$E1043))-SUM($G1043:P1043),(((INDEX('PTRM input'!$G$385:$P$434,A21offset,$E1043)-INDEX('PTRM input'!$G$277:$P$326,A21offset,$E1043))*OFFSET($F$7,0,$E1043))-SUM($G1043:P1043))*(OFFSET('PTRM input'!$G$477,0,$E1043-1)/A21taxstdlife))))</f>
        <v>0</v>
      </c>
      <c r="R1043" s="251">
        <f ca="1">IF(A21taxstdlife="n/a","n/a",IF(A21taxstdlife="",0,IF(R$3&gt;(A21stdlife+$E1043),((INDEX('PTRM input'!$G$385:$P$434,A21offset,$E1043)-INDEX('PTRM input'!$G$277:$P$326,A21offset,$E1043))*OFFSET($F$7,0,$E1043))-SUM($G1043:Q1043),(((INDEX('PTRM input'!$G$385:$P$434,A21offset,$E1043)-INDEX('PTRM input'!$G$277:$P$326,A21offset,$E1043))*OFFSET($F$7,0,$E1043))-SUM($G1043:Q1043))*(OFFSET('PTRM input'!$G$477,0,$E1043-1)/A21taxstdlife))))</f>
        <v>0</v>
      </c>
      <c r="S1043" s="251">
        <f ca="1">IF(A21taxstdlife="n/a","n/a",IF(A21taxstdlife="",0,IF(S$3&gt;(A21stdlife+$E1043),((INDEX('PTRM input'!$G$385:$P$434,A21offset,$E1043)-INDEX('PTRM input'!$G$277:$P$326,A21offset,$E1043))*OFFSET($F$7,0,$E1043))-SUM($G1043:R1043),(((INDEX('PTRM input'!$G$385:$P$434,A21offset,$E1043)-INDEX('PTRM input'!$G$277:$P$326,A21offset,$E1043))*OFFSET($F$7,0,$E1043))-SUM($G1043:R1043))*(OFFSET('PTRM input'!$G$477,0,$E1043-1)/A21taxstdlife))))</f>
        <v>0</v>
      </c>
      <c r="T1043" s="251">
        <f ca="1">IF(A21taxstdlife="n/a","n/a",IF(A21taxstdlife="",0,IF(T$3&gt;(A21stdlife+$E1043),((INDEX('PTRM input'!$G$385:$P$434,A21offset,$E1043)-INDEX('PTRM input'!$G$277:$P$326,A21offset,$E1043))*OFFSET($F$7,0,$E1043))-SUM($G1043:S1043),(((INDEX('PTRM input'!$G$385:$P$434,A21offset,$E1043)-INDEX('PTRM input'!$G$277:$P$326,A21offset,$E1043))*OFFSET($F$7,0,$E1043))-SUM($G1043:S1043))*(OFFSET('PTRM input'!$G$477,0,$E1043-1)/A21taxstdlife))))</f>
        <v>0</v>
      </c>
      <c r="U1043" s="251">
        <f ca="1">IF(A21taxstdlife="n/a","n/a",IF(A21taxstdlife="",0,IF(U$3&gt;(A21stdlife+$E1043),((INDEX('PTRM input'!$G$385:$P$434,A21offset,$E1043)-INDEX('PTRM input'!$G$277:$P$326,A21offset,$E1043))*OFFSET($F$7,0,$E1043))-SUM($G1043:T1043),(((INDEX('PTRM input'!$G$385:$P$434,A21offset,$E1043)-INDEX('PTRM input'!$G$277:$P$326,A21offset,$E1043))*OFFSET($F$7,0,$E1043))-SUM($G1043:T1043))*(OFFSET('PTRM input'!$G$477,0,$E1043-1)/A21taxstdlife))))</f>
        <v>0</v>
      </c>
      <c r="V1043" s="251">
        <f ca="1">IF(A21taxstdlife="n/a","n/a",IF(A21taxstdlife="",0,IF(V$3&gt;(A21stdlife+$E1043),((INDEX('PTRM input'!$G$385:$P$434,A21offset,$E1043)-INDEX('PTRM input'!$G$277:$P$326,A21offset,$E1043))*OFFSET($F$7,0,$E1043))-SUM($G1043:U1043),(((INDEX('PTRM input'!$G$385:$P$434,A21offset,$E1043)-INDEX('PTRM input'!$G$277:$P$326,A21offset,$E1043))*OFFSET($F$7,0,$E1043))-SUM($G1043:U1043))*(OFFSET('PTRM input'!$G$477,0,$E1043-1)/A21taxstdlife))))</f>
        <v>0</v>
      </c>
      <c r="W1043" s="251">
        <f ca="1">IF(A21taxstdlife="n/a","n/a",IF(A21taxstdlife="",0,IF(W$3&gt;(A21stdlife+$E1043),((INDEX('PTRM input'!$G$385:$P$434,A21offset,$E1043)-INDEX('PTRM input'!$G$277:$P$326,A21offset,$E1043))*OFFSET($F$7,0,$E1043))-SUM($G1043:V1043),(((INDEX('PTRM input'!$G$385:$P$434,A21offset,$E1043)-INDEX('PTRM input'!$G$277:$P$326,A21offset,$E1043))*OFFSET($F$7,0,$E1043))-SUM($G1043:V1043))*(OFFSET('PTRM input'!$G$477,0,$E1043-1)/A21taxstdlife))))</f>
        <v>0</v>
      </c>
      <c r="X1043" s="251">
        <f ca="1">IF(A21taxstdlife="n/a","n/a",IF(A21taxstdlife="",0,IF(X$3&gt;(A21stdlife+$E1043),((INDEX('PTRM input'!$G$385:$P$434,A21offset,$E1043)-INDEX('PTRM input'!$G$277:$P$326,A21offset,$E1043))*OFFSET($F$7,0,$E1043))-SUM($G1043:W1043),(((INDEX('PTRM input'!$G$385:$P$434,A21offset,$E1043)-INDEX('PTRM input'!$G$277:$P$326,A21offset,$E1043))*OFFSET($F$7,0,$E1043))-SUM($G1043:W1043))*(OFFSET('PTRM input'!$G$477,0,$E1043-1)/A21taxstdlife))))</f>
        <v>0</v>
      </c>
      <c r="Y1043" s="251">
        <f ca="1">IF(A21taxstdlife="n/a","n/a",IF(A21taxstdlife="",0,IF(Y$3&gt;(A21stdlife+$E1043),((INDEX('PTRM input'!$G$385:$P$434,A21offset,$E1043)-INDEX('PTRM input'!$G$277:$P$326,A21offset,$E1043))*OFFSET($F$7,0,$E1043))-SUM($G1043:X1043),(((INDEX('PTRM input'!$G$385:$P$434,A21offset,$E1043)-INDEX('PTRM input'!$G$277:$P$326,A21offset,$E1043))*OFFSET($F$7,0,$E1043))-SUM($G1043:X1043))*(OFFSET('PTRM input'!$G$477,0,$E1043-1)/A21taxstdlife))))</f>
        <v>0</v>
      </c>
      <c r="Z1043" s="251">
        <f ca="1">IF(A21taxstdlife="n/a","n/a",IF(A21taxstdlife="",0,IF(Z$3&gt;(A21stdlife+$E1043),((INDEX('PTRM input'!$G$385:$P$434,A21offset,$E1043)-INDEX('PTRM input'!$G$277:$P$326,A21offset,$E1043))*OFFSET($F$7,0,$E1043))-SUM($G1043:Y1043),(((INDEX('PTRM input'!$G$385:$P$434,A21offset,$E1043)-INDEX('PTRM input'!$G$277:$P$326,A21offset,$E1043))*OFFSET($F$7,0,$E1043))-SUM($G1043:Y1043))*(OFFSET('PTRM input'!$G$477,0,$E1043-1)/A21taxstdlife))))</f>
        <v>0</v>
      </c>
      <c r="AA1043" s="251">
        <f ca="1">IF(A21taxstdlife="n/a","n/a",IF(A21taxstdlife="",0,IF(AA$3&gt;(A21stdlife+$E1043),((INDEX('PTRM input'!$G$385:$P$434,A21offset,$E1043)-INDEX('PTRM input'!$G$277:$P$326,A21offset,$E1043))*OFFSET($F$7,0,$E1043))-SUM($G1043:Z1043),(((INDEX('PTRM input'!$G$385:$P$434,A21offset,$E1043)-INDEX('PTRM input'!$G$277:$P$326,A21offset,$E1043))*OFFSET($F$7,0,$E1043))-SUM($G1043:Z1043))*(OFFSET('PTRM input'!$G$477,0,$E1043-1)/A21taxstdlife))))</f>
        <v>0</v>
      </c>
      <c r="AB1043" s="251">
        <f ca="1">IF(A21taxstdlife="n/a","n/a",IF(A21taxstdlife="",0,IF(AB$3&gt;(A21stdlife+$E1043),((INDEX('PTRM input'!$G$385:$P$434,A21offset,$E1043)-INDEX('PTRM input'!$G$277:$P$326,A21offset,$E1043))*OFFSET($F$7,0,$E1043))-SUM($G1043:AA1043),(((INDEX('PTRM input'!$G$385:$P$434,A21offset,$E1043)-INDEX('PTRM input'!$G$277:$P$326,A21offset,$E1043))*OFFSET($F$7,0,$E1043))-SUM($G1043:AA1043))*(OFFSET('PTRM input'!$G$477,0,$E1043-1)/A21taxstdlife))))</f>
        <v>0</v>
      </c>
      <c r="AC1043" s="251">
        <f ca="1">IF(A21taxstdlife="n/a","n/a",IF(A21taxstdlife="",0,IF(AC$3&gt;(A21stdlife+$E1043),((INDEX('PTRM input'!$G$385:$P$434,A21offset,$E1043)-INDEX('PTRM input'!$G$277:$P$326,A21offset,$E1043))*OFFSET($F$7,0,$E1043))-SUM($G1043:AB1043),(((INDEX('PTRM input'!$G$385:$P$434,A21offset,$E1043)-INDEX('PTRM input'!$G$277:$P$326,A21offset,$E1043))*OFFSET($F$7,0,$E1043))-SUM($G1043:AB1043))*(OFFSET('PTRM input'!$G$477,0,$E1043-1)/A21taxstdlife))))</f>
        <v>0</v>
      </c>
      <c r="AD1043" s="251">
        <f ca="1">IF(A21taxstdlife="n/a","n/a",IF(A21taxstdlife="",0,IF(AD$3&gt;(A21stdlife+$E1043),((INDEX('PTRM input'!$G$385:$P$434,A21offset,$E1043)-INDEX('PTRM input'!$G$277:$P$326,A21offset,$E1043))*OFFSET($F$7,0,$E1043))-SUM($G1043:AC1043),(((INDEX('PTRM input'!$G$385:$P$434,A21offset,$E1043)-INDEX('PTRM input'!$G$277:$P$326,A21offset,$E1043))*OFFSET($F$7,0,$E1043))-SUM($G1043:AC1043))*(OFFSET('PTRM input'!$G$477,0,$E1043-1)/A21taxstdlife))))</f>
        <v>0</v>
      </c>
      <c r="AE1043" s="251">
        <f ca="1">IF(A21taxstdlife="n/a","n/a",IF(A21taxstdlife="",0,IF(AE$3&gt;(A21stdlife+$E1043),((INDEX('PTRM input'!$G$385:$P$434,A21offset,$E1043)-INDEX('PTRM input'!$G$277:$P$326,A21offset,$E1043))*OFFSET($F$7,0,$E1043))-SUM($G1043:AD1043),(((INDEX('PTRM input'!$G$385:$P$434,A21offset,$E1043)-INDEX('PTRM input'!$G$277:$P$326,A21offset,$E1043))*OFFSET($F$7,0,$E1043))-SUM($G1043:AD1043))*(OFFSET('PTRM input'!$G$477,0,$E1043-1)/A21taxstdlife))))</f>
        <v>0</v>
      </c>
      <c r="AF1043" s="251">
        <f ca="1">IF(A21taxstdlife="n/a","n/a",IF(A21taxstdlife="",0,IF(AF$3&gt;(A21stdlife+$E1043),((INDEX('PTRM input'!$G$385:$P$434,A21offset,$E1043)-INDEX('PTRM input'!$G$277:$P$326,A21offset,$E1043))*OFFSET($F$7,0,$E1043))-SUM($G1043:AE1043),(((INDEX('PTRM input'!$G$385:$P$434,A21offset,$E1043)-INDEX('PTRM input'!$G$277:$P$326,A21offset,$E1043))*OFFSET($F$7,0,$E1043))-SUM($G1043:AE1043))*(OFFSET('PTRM input'!$G$477,0,$E1043-1)/A21taxstdlife))))</f>
        <v>0</v>
      </c>
      <c r="AG1043" s="251">
        <f ca="1">IF(A21taxstdlife="n/a","n/a",IF(A21taxstdlife="",0,IF(AG$3&gt;(A21stdlife+$E1043),((INDEX('PTRM input'!$G$385:$P$434,A21offset,$E1043)-INDEX('PTRM input'!$G$277:$P$326,A21offset,$E1043))*OFFSET($F$7,0,$E1043))-SUM($G1043:AF1043),(((INDEX('PTRM input'!$G$385:$P$434,A21offset,$E1043)-INDEX('PTRM input'!$G$277:$P$326,A21offset,$E1043))*OFFSET($F$7,0,$E1043))-SUM($G1043:AF1043))*(OFFSET('PTRM input'!$G$477,0,$E1043-1)/A21taxstdlife))))</f>
        <v>0</v>
      </c>
      <c r="AH1043" s="251">
        <f ca="1">IF(A21taxstdlife="n/a","n/a",IF(A21taxstdlife="",0,IF(AH$3&gt;(A21stdlife+$E1043),((INDEX('PTRM input'!$G$385:$P$434,A21offset,$E1043)-INDEX('PTRM input'!$G$277:$P$326,A21offset,$E1043))*OFFSET($F$7,0,$E1043))-SUM($G1043:AG1043),(((INDEX('PTRM input'!$G$385:$P$434,A21offset,$E1043)-INDEX('PTRM input'!$G$277:$P$326,A21offset,$E1043))*OFFSET($F$7,0,$E1043))-SUM($G1043:AG1043))*(OFFSET('PTRM input'!$G$477,0,$E1043-1)/A21taxstdlife))))</f>
        <v>0</v>
      </c>
      <c r="AI1043" s="251">
        <f ca="1">IF(A21taxstdlife="n/a","n/a",IF(A21taxstdlife="",0,IF(AI$3&gt;(A21stdlife+$E1043),((INDEX('PTRM input'!$G$385:$P$434,A21offset,$E1043)-INDEX('PTRM input'!$G$277:$P$326,A21offset,$E1043))*OFFSET($F$7,0,$E1043))-SUM($G1043:AH1043),(((INDEX('PTRM input'!$G$385:$P$434,A21offset,$E1043)-INDEX('PTRM input'!$G$277:$P$326,A21offset,$E1043))*OFFSET($F$7,0,$E1043))-SUM($G1043:AH1043))*(OFFSET('PTRM input'!$G$477,0,$E1043-1)/A21taxstdlife))))</f>
        <v>0</v>
      </c>
      <c r="AJ1043" s="251">
        <f ca="1">IF(A21taxstdlife="n/a","n/a",IF(A21taxstdlife="",0,IF(AJ$3&gt;(A21stdlife+$E1043),((INDEX('PTRM input'!$G$385:$P$434,A21offset,$E1043)-INDEX('PTRM input'!$G$277:$P$326,A21offset,$E1043))*OFFSET($F$7,0,$E1043))-SUM($G1043:AI1043),(((INDEX('PTRM input'!$G$385:$P$434,A21offset,$E1043)-INDEX('PTRM input'!$G$277:$P$326,A21offset,$E1043))*OFFSET($F$7,0,$E1043))-SUM($G1043:AI1043))*(OFFSET('PTRM input'!$G$477,0,$E1043-1)/A21taxstdlife))))</f>
        <v>0</v>
      </c>
      <c r="AK1043" s="251">
        <f ca="1">IF(A21taxstdlife="n/a","n/a",IF(A21taxstdlife="",0,IF(AK$3&gt;(A21stdlife+$E1043),((INDEX('PTRM input'!$G$385:$P$434,A21offset,$E1043)-INDEX('PTRM input'!$G$277:$P$326,A21offset,$E1043))*OFFSET($F$7,0,$E1043))-SUM($G1043:AJ1043),(((INDEX('PTRM input'!$G$385:$P$434,A21offset,$E1043)-INDEX('PTRM input'!$G$277:$P$326,A21offset,$E1043))*OFFSET($F$7,0,$E1043))-SUM($G1043:AJ1043))*(OFFSET('PTRM input'!$G$477,0,$E1043-1)/A21taxstdlife))))</f>
        <v>0</v>
      </c>
      <c r="AL1043" s="251">
        <f ca="1">IF(A21taxstdlife="n/a","n/a",IF(A21taxstdlife="",0,IF(AL$3&gt;(A21stdlife+$E1043),((INDEX('PTRM input'!$G$385:$P$434,A21offset,$E1043)-INDEX('PTRM input'!$G$277:$P$326,A21offset,$E1043))*OFFSET($F$7,0,$E1043))-SUM($G1043:AK1043),(((INDEX('PTRM input'!$G$385:$P$434,A21offset,$E1043)-INDEX('PTRM input'!$G$277:$P$326,A21offset,$E1043))*OFFSET($F$7,0,$E1043))-SUM($G1043:AK1043))*(OFFSET('PTRM input'!$G$477,0,$E1043-1)/A21taxstdlife))))</f>
        <v>0</v>
      </c>
      <c r="AM1043" s="251">
        <f ca="1">IF(A21taxstdlife="n/a","n/a",IF(A21taxstdlife="",0,IF(AM$3&gt;(A21stdlife+$E1043),((INDEX('PTRM input'!$G$385:$P$434,A21offset,$E1043)-INDEX('PTRM input'!$G$277:$P$326,A21offset,$E1043))*OFFSET($F$7,0,$E1043))-SUM($G1043:AL1043),(((INDEX('PTRM input'!$G$385:$P$434,A21offset,$E1043)-INDEX('PTRM input'!$G$277:$P$326,A21offset,$E1043))*OFFSET($F$7,0,$E1043))-SUM($G1043:AL1043))*(OFFSET('PTRM input'!$G$477,0,$E1043-1)/A21taxstdlife))))</f>
        <v>0</v>
      </c>
      <c r="AN1043" s="251">
        <f ca="1">IF(A21taxstdlife="n/a","n/a",IF(A21taxstdlife="",0,IF(AN$3&gt;(A21stdlife+$E1043),((INDEX('PTRM input'!$G$385:$P$434,A21offset,$E1043)-INDEX('PTRM input'!$G$277:$P$326,A21offset,$E1043))*OFFSET($F$7,0,$E1043))-SUM($G1043:AM1043),(((INDEX('PTRM input'!$G$385:$P$434,A21offset,$E1043)-INDEX('PTRM input'!$G$277:$P$326,A21offset,$E1043))*OFFSET($F$7,0,$E1043))-SUM($G1043:AM1043))*(OFFSET('PTRM input'!$G$477,0,$E1043-1)/A21taxstdlife))))</f>
        <v>0</v>
      </c>
      <c r="AO1043" s="251">
        <f ca="1">IF(A21taxstdlife="n/a","n/a",IF(A21taxstdlife="",0,IF(AO$3&gt;(A21stdlife+$E1043),((INDEX('PTRM input'!$G$385:$P$434,A21offset,$E1043)-INDEX('PTRM input'!$G$277:$P$326,A21offset,$E1043))*OFFSET($F$7,0,$E1043))-SUM($G1043:AN1043),(((INDEX('PTRM input'!$G$385:$P$434,A21offset,$E1043)-INDEX('PTRM input'!$G$277:$P$326,A21offset,$E1043))*OFFSET($F$7,0,$E1043))-SUM($G1043:AN1043))*(OFFSET('PTRM input'!$G$477,0,$E1043-1)/A21taxstdlife))))</f>
        <v>0</v>
      </c>
      <c r="AP1043" s="251">
        <f ca="1">IF(A21taxstdlife="n/a","n/a",IF(A21taxstdlife="",0,IF(AP$3&gt;(A21stdlife+$E1043),((INDEX('PTRM input'!$G$385:$P$434,A21offset,$E1043)-INDEX('PTRM input'!$G$277:$P$326,A21offset,$E1043))*OFFSET($F$7,0,$E1043))-SUM($G1043:AO1043),(((INDEX('PTRM input'!$G$385:$P$434,A21offset,$E1043)-INDEX('PTRM input'!$G$277:$P$326,A21offset,$E1043))*OFFSET($F$7,0,$E1043))-SUM($G1043:AO1043))*(OFFSET('PTRM input'!$G$477,0,$E1043-1)/A21taxstdlife))))</f>
        <v>0</v>
      </c>
      <c r="AQ1043" s="251">
        <f ca="1">IF(A21taxstdlife="n/a","n/a",IF(A21taxstdlife="",0,IF(AQ$3&gt;(A21stdlife+$E1043),((INDEX('PTRM input'!$G$385:$P$434,A21offset,$E1043)-INDEX('PTRM input'!$G$277:$P$326,A21offset,$E1043))*OFFSET($F$7,0,$E1043))-SUM($G1043:AP1043),(((INDEX('PTRM input'!$G$385:$P$434,A21offset,$E1043)-INDEX('PTRM input'!$G$277:$P$326,A21offset,$E1043))*OFFSET($F$7,0,$E1043))-SUM($G1043:AP1043))*(OFFSET('PTRM input'!$G$477,0,$E1043-1)/A21taxstdlife))))</f>
        <v>0</v>
      </c>
      <c r="AR1043" s="251">
        <f ca="1">IF(A21taxstdlife="n/a","n/a",IF(A21taxstdlife="",0,IF(AR$3&gt;(A21stdlife+$E1043),((INDEX('PTRM input'!$G$385:$P$434,A21offset,$E1043)-INDEX('PTRM input'!$G$277:$P$326,A21offset,$E1043))*OFFSET($F$7,0,$E1043))-SUM($G1043:AQ1043),(((INDEX('PTRM input'!$G$385:$P$434,A21offset,$E1043)-INDEX('PTRM input'!$G$277:$P$326,A21offset,$E1043))*OFFSET($F$7,0,$E1043))-SUM($G1043:AQ1043))*(OFFSET('PTRM input'!$G$477,0,$E1043-1)/A21taxstdlife))))</f>
        <v>0</v>
      </c>
      <c r="AS1043" s="251">
        <f ca="1">IF(A21taxstdlife="n/a","n/a",IF(A21taxstdlife="",0,IF(AS$3&gt;(A21stdlife+$E1043),((INDEX('PTRM input'!$G$385:$P$434,A21offset,$E1043)-INDEX('PTRM input'!$G$277:$P$326,A21offset,$E1043))*OFFSET($F$7,0,$E1043))-SUM($G1043:AR1043),(((INDEX('PTRM input'!$G$385:$P$434,A21offset,$E1043)-INDEX('PTRM input'!$G$277:$P$326,A21offset,$E1043))*OFFSET($F$7,0,$E1043))-SUM($G1043:AR1043))*(OFFSET('PTRM input'!$G$477,0,$E1043-1)/A21taxstdlife))))</f>
        <v>0</v>
      </c>
      <c r="AT1043" s="251">
        <f ca="1">IF(A21taxstdlife="n/a","n/a",IF(A21taxstdlife="",0,IF(AT$3&gt;(A21stdlife+$E1043),((INDEX('PTRM input'!$G$385:$P$434,A21offset,$E1043)-INDEX('PTRM input'!$G$277:$P$326,A21offset,$E1043))*OFFSET($F$7,0,$E1043))-SUM($G1043:AS1043),(((INDEX('PTRM input'!$G$385:$P$434,A21offset,$E1043)-INDEX('PTRM input'!$G$277:$P$326,A21offset,$E1043))*OFFSET($F$7,0,$E1043))-SUM($G1043:AS1043))*(OFFSET('PTRM input'!$G$477,0,$E1043-1)/A21taxstdlife))))</f>
        <v>0</v>
      </c>
      <c r="AU1043" s="251">
        <f ca="1">IF(A21taxstdlife="n/a","n/a",IF(A21taxstdlife="",0,IF(AU$3&gt;(A21stdlife+$E1043),((INDEX('PTRM input'!$G$385:$P$434,A21offset,$E1043)-INDEX('PTRM input'!$G$277:$P$326,A21offset,$E1043))*OFFSET($F$7,0,$E1043))-SUM($G1043:AT1043),(((INDEX('PTRM input'!$G$385:$P$434,A21offset,$E1043)-INDEX('PTRM input'!$G$277:$P$326,A21offset,$E1043))*OFFSET($F$7,0,$E1043))-SUM($G1043:AT1043))*(OFFSET('PTRM input'!$G$477,0,$E1043-1)/A21taxstdlife))))</f>
        <v>0</v>
      </c>
      <c r="AV1043" s="251">
        <f ca="1">IF(A21taxstdlife="n/a","n/a",IF(A21taxstdlife="",0,IF(AV$3&gt;(A21stdlife+$E1043),((INDEX('PTRM input'!$G$385:$P$434,A21offset,$E1043)-INDEX('PTRM input'!$G$277:$P$326,A21offset,$E1043))*OFFSET($F$7,0,$E1043))-SUM($G1043:AU1043),(((INDEX('PTRM input'!$G$385:$P$434,A21offset,$E1043)-INDEX('PTRM input'!$G$277:$P$326,A21offset,$E1043))*OFFSET($F$7,0,$E1043))-SUM($G1043:AU1043))*(OFFSET('PTRM input'!$G$477,0,$E1043-1)/A21taxstdlife))))</f>
        <v>0</v>
      </c>
      <c r="AW1043" s="251">
        <f ca="1">IF(A21taxstdlife="n/a","n/a",IF(A21taxstdlife="",0,IF(AW$3&gt;(A21stdlife+$E1043),((INDEX('PTRM input'!$G$385:$P$434,A21offset,$E1043)-INDEX('PTRM input'!$G$277:$P$326,A21offset,$E1043))*OFFSET($F$7,0,$E1043))-SUM($G1043:AV1043),(((INDEX('PTRM input'!$G$385:$P$434,A21offset,$E1043)-INDEX('PTRM input'!$G$277:$P$326,A21offset,$E1043))*OFFSET($F$7,0,$E1043))-SUM($G1043:AV1043))*(OFFSET('PTRM input'!$G$477,0,$E1043-1)/A21taxstdlife))))</f>
        <v>0</v>
      </c>
      <c r="AX1043" s="251">
        <f ca="1">IF(A21taxstdlife="n/a","n/a",IF(A21taxstdlife="",0,IF(AX$3&gt;(A21stdlife+$E1043),((INDEX('PTRM input'!$G$385:$P$434,A21offset,$E1043)-INDEX('PTRM input'!$G$277:$P$326,A21offset,$E1043))*OFFSET($F$7,0,$E1043))-SUM($G1043:AW1043),(((INDEX('PTRM input'!$G$385:$P$434,A21offset,$E1043)-INDEX('PTRM input'!$G$277:$P$326,A21offset,$E1043))*OFFSET($F$7,0,$E1043))-SUM($G1043:AW1043))*(OFFSET('PTRM input'!$G$477,0,$E1043-1)/A21taxstdlife))))</f>
        <v>0</v>
      </c>
      <c r="AY1043" s="251">
        <f ca="1">IF(A21taxstdlife="n/a","n/a",IF(A21taxstdlife="",0,IF(AY$3&gt;(A21stdlife+$E1043),((INDEX('PTRM input'!$G$385:$P$434,A21offset,$E1043)-INDEX('PTRM input'!$G$277:$P$326,A21offset,$E1043))*OFFSET($F$7,0,$E1043))-SUM($G1043:AX1043),(((INDEX('PTRM input'!$G$385:$P$434,A21offset,$E1043)-INDEX('PTRM input'!$G$277:$P$326,A21offset,$E1043))*OFFSET($F$7,0,$E1043))-SUM($G1043:AX1043))*(OFFSET('PTRM input'!$G$477,0,$E1043-1)/A21taxstdlife))))</f>
        <v>0</v>
      </c>
      <c r="AZ1043" s="251">
        <f ca="1">IF(A21taxstdlife="n/a","n/a",IF(A21taxstdlife="",0,IF(AZ$3&gt;(A21stdlife+$E1043),((INDEX('PTRM input'!$G$385:$P$434,A21offset,$E1043)-INDEX('PTRM input'!$G$277:$P$326,A21offset,$E1043))*OFFSET($F$7,0,$E1043))-SUM($G1043:AY1043),(((INDEX('PTRM input'!$G$385:$P$434,A21offset,$E1043)-INDEX('PTRM input'!$G$277:$P$326,A21offset,$E1043))*OFFSET($F$7,0,$E1043))-SUM($G1043:AY1043))*(OFFSET('PTRM input'!$G$477,0,$E1043-1)/A21taxstdlife))))</f>
        <v>0</v>
      </c>
      <c r="BA1043" s="251">
        <f ca="1">IF(A21taxstdlife="n/a","n/a",IF(A21taxstdlife="",0,IF(BA$3&gt;(A21stdlife+$E1043),((INDEX('PTRM input'!$G$385:$P$434,A21offset,$E1043)-INDEX('PTRM input'!$G$277:$P$326,A21offset,$E1043))*OFFSET($F$7,0,$E1043))-SUM($G1043:AZ1043),(((INDEX('PTRM input'!$G$385:$P$434,A21offset,$E1043)-INDEX('PTRM input'!$G$277:$P$326,A21offset,$E1043))*OFFSET($F$7,0,$E1043))-SUM($G1043:AZ1043))*(OFFSET('PTRM input'!$G$477,0,$E1043-1)/A21taxstdlife))))</f>
        <v>0</v>
      </c>
      <c r="BB1043" s="251">
        <f ca="1">IF(A21taxstdlife="n/a","n/a",IF(A21taxstdlife="",0,IF(BB$3&gt;(A21stdlife+$E1043),((INDEX('PTRM input'!$G$385:$P$434,A21offset,$E1043)-INDEX('PTRM input'!$G$277:$P$326,A21offset,$E1043))*OFFSET($F$7,0,$E1043))-SUM($G1043:BA1043),(((INDEX('PTRM input'!$G$385:$P$434,A21offset,$E1043)-INDEX('PTRM input'!$G$277:$P$326,A21offset,$E1043))*OFFSET($F$7,0,$E1043))-SUM($G1043:BA1043))*(OFFSET('PTRM input'!$G$477,0,$E1043-1)/A21taxstdlife))))</f>
        <v>0</v>
      </c>
      <c r="BC1043" s="251">
        <f ca="1">IF(A21taxstdlife="n/a","n/a",IF(A21taxstdlife="",0,IF(BC$3&gt;(A21stdlife+$E1043),((INDEX('PTRM input'!$G$385:$P$434,A21offset,$E1043)-INDEX('PTRM input'!$G$277:$P$326,A21offset,$E1043))*OFFSET($F$7,0,$E1043))-SUM($G1043:BB1043),(((INDEX('PTRM input'!$G$385:$P$434,A21offset,$E1043)-INDEX('PTRM input'!$G$277:$P$326,A21offset,$E1043))*OFFSET($F$7,0,$E1043))-SUM($G1043:BB1043))*(OFFSET('PTRM input'!$G$477,0,$E1043-1)/A21taxstdlife))))</f>
        <v>0</v>
      </c>
      <c r="BD1043" s="251">
        <f ca="1">IF(A21taxstdlife="n/a","n/a",IF(A21taxstdlife="",0,IF(BD$3&gt;(A21stdlife+$E1043),((INDEX('PTRM input'!$G$385:$P$434,A21offset,$E1043)-INDEX('PTRM input'!$G$277:$P$326,A21offset,$E1043))*OFFSET($F$7,0,$E1043))-SUM($G1043:BC1043),(((INDEX('PTRM input'!$G$385:$P$434,A21offset,$E1043)-INDEX('PTRM input'!$G$277:$P$326,A21offset,$E1043))*OFFSET($F$7,0,$E1043))-SUM($G1043:BC1043))*(OFFSET('PTRM input'!$G$477,0,$E1043-1)/A21taxstdlife))))</f>
        <v>0</v>
      </c>
      <c r="BE1043" s="251">
        <f ca="1">IF(A21taxstdlife="n/a","n/a",IF(A21taxstdlife="",0,IF(BE$3&gt;(A21stdlife+$E1043),((INDEX('PTRM input'!$G$385:$P$434,A21offset,$E1043)-INDEX('PTRM input'!$G$277:$P$326,A21offset,$E1043))*OFFSET($F$7,0,$E1043))-SUM($G1043:BD1043),(((INDEX('PTRM input'!$G$385:$P$434,A21offset,$E1043)-INDEX('PTRM input'!$G$277:$P$326,A21offset,$E1043))*OFFSET($F$7,0,$E1043))-SUM($G1043:BD1043))*(OFFSET('PTRM input'!$G$477,0,$E1043-1)/A21taxstdlife))))</f>
        <v>0</v>
      </c>
      <c r="BF1043" s="251">
        <f ca="1">IF(A21taxstdlife="n/a","n/a",IF(A21taxstdlife="",0,IF(BF$3&gt;(A21stdlife+$E1043),((INDEX('PTRM input'!$G$385:$P$434,A21offset,$E1043)-INDEX('PTRM input'!$G$277:$P$326,A21offset,$E1043))*OFFSET($F$7,0,$E1043))-SUM($G1043:BE1043),(((INDEX('PTRM input'!$G$385:$P$434,A21offset,$E1043)-INDEX('PTRM input'!$G$277:$P$326,A21offset,$E1043))*OFFSET($F$7,0,$E1043))-SUM($G1043:BE1043))*(OFFSET('PTRM input'!$G$477,0,$E1043-1)/A21taxstdlife))))</f>
        <v>0</v>
      </c>
      <c r="BG1043" s="251">
        <f ca="1">IF(A21taxstdlife="n/a","n/a",IF(A21taxstdlife="",0,IF(BG$3&gt;(A21stdlife+$E1043),((INDEX('PTRM input'!$G$385:$P$434,A21offset,$E1043)-INDEX('PTRM input'!$G$277:$P$326,A21offset,$E1043))*OFFSET($F$7,0,$E1043))-SUM($G1043:BF1043),(((INDEX('PTRM input'!$G$385:$P$434,A21offset,$E1043)-INDEX('PTRM input'!$G$277:$P$326,A21offset,$E1043))*OFFSET($F$7,0,$E1043))-SUM($G1043:BF1043))*(OFFSET('PTRM input'!$G$477,0,$E1043-1)/A21taxstdlife))))</f>
        <v>0</v>
      </c>
      <c r="BH1043" s="251">
        <f ca="1">IF(A21taxstdlife="n/a","n/a",IF(A21taxstdlife="",0,IF(BH$3&gt;(A21stdlife+$E1043),((INDEX('PTRM input'!$G$385:$P$434,A21offset,$E1043)-INDEX('PTRM input'!$G$277:$P$326,A21offset,$E1043))*OFFSET($F$7,0,$E1043))-SUM($G1043:BG1043),(((INDEX('PTRM input'!$G$385:$P$434,A21offset,$E1043)-INDEX('PTRM input'!$G$277:$P$326,A21offset,$E1043))*OFFSET($F$7,0,$E1043))-SUM($G1043:BG1043))*(OFFSET('PTRM input'!$G$477,0,$E1043-1)/A21taxstdlife))))</f>
        <v>0</v>
      </c>
      <c r="BI1043" s="251">
        <f ca="1">IF(A21taxstdlife="n/a","n/a",IF(A21taxstdlife="",0,IF(BI$3&gt;(A21stdlife+$E1043),((INDEX('PTRM input'!$G$385:$P$434,A21offset,$E1043)-INDEX('PTRM input'!$G$277:$P$326,A21offset,$E1043))*OFFSET($F$7,0,$E1043))-SUM($G1043:BH1043),(((INDEX('PTRM input'!$G$385:$P$434,A21offset,$E1043)-INDEX('PTRM input'!$G$277:$P$326,A21offset,$E1043))*OFFSET($F$7,0,$E1043))-SUM($G1043:BH1043))*(OFFSET('PTRM input'!$G$477,0,$E1043-1)/A21taxstdlife))))</f>
        <v>0</v>
      </c>
      <c r="BJ1043" s="116"/>
      <c r="BK1043" s="116"/>
      <c r="BL1043" s="116"/>
      <c r="BM1043" s="116"/>
    </row>
    <row r="1044" spans="1:65" ht="12.75" hidden="1" customHeight="1" outlineLevel="2">
      <c r="A1044" s="366"/>
      <c r="B1044" s="19"/>
      <c r="C1044" s="18"/>
      <c r="D1044" s="760"/>
      <c r="E1044" s="86">
        <v>3</v>
      </c>
      <c r="F1044" s="356"/>
      <c r="G1044" s="434"/>
      <c r="H1044" s="435"/>
      <c r="I1044" s="619"/>
      <c r="J1044" s="251">
        <f ca="1">IF(A21taxstdlife="n/a","n/a",IF(A21taxstdlife="",0,IF(J$3&gt;(A21stdlife+$E1044),((INDEX('PTRM input'!$G$385:$P$434,A21offset,$E1044)-INDEX('PTRM input'!$G$277:$P$326,A21offset,$E1044))*OFFSET($F$7,0,$E1044))-SUM($G1044:I1044),(((INDEX('PTRM input'!$G$385:$P$434,A21offset,$E1044)-INDEX('PTRM input'!$G$277:$P$326,A21offset,$E1044))*OFFSET($F$7,0,$E1044))-SUM($G1044:I1044))*(OFFSET('PTRM input'!$G$477,0,$E1044-1)/A21taxstdlife))))</f>
        <v>0</v>
      </c>
      <c r="K1044" s="251">
        <f ca="1">IF(A21taxstdlife="n/a","n/a",IF(A21taxstdlife="",0,IF(K$3&gt;(A21stdlife+$E1044),((INDEX('PTRM input'!$G$385:$P$434,A21offset,$E1044)-INDEX('PTRM input'!$G$277:$P$326,A21offset,$E1044))*OFFSET($F$7,0,$E1044))-SUM($G1044:J1044),(((INDEX('PTRM input'!$G$385:$P$434,A21offset,$E1044)-INDEX('PTRM input'!$G$277:$P$326,A21offset,$E1044))*OFFSET($F$7,0,$E1044))-SUM($G1044:J1044))*(OFFSET('PTRM input'!$G$477,0,$E1044-1)/A21taxstdlife))))</f>
        <v>0</v>
      </c>
      <c r="L1044" s="251">
        <f ca="1">IF(A21taxstdlife="n/a","n/a",IF(A21taxstdlife="",0,IF(L$3&gt;(A21stdlife+$E1044),((INDEX('PTRM input'!$G$385:$P$434,A21offset,$E1044)-INDEX('PTRM input'!$G$277:$P$326,A21offset,$E1044))*OFFSET($F$7,0,$E1044))-SUM($G1044:K1044),(((INDEX('PTRM input'!$G$385:$P$434,A21offset,$E1044)-INDEX('PTRM input'!$G$277:$P$326,A21offset,$E1044))*OFFSET($F$7,0,$E1044))-SUM($G1044:K1044))*(OFFSET('PTRM input'!$G$477,0,$E1044-1)/A21taxstdlife))))</f>
        <v>0</v>
      </c>
      <c r="M1044" s="251">
        <f ca="1">IF(A21taxstdlife="n/a","n/a",IF(A21taxstdlife="",0,IF(M$3&gt;(A21stdlife+$E1044),((INDEX('PTRM input'!$G$385:$P$434,A21offset,$E1044)-INDEX('PTRM input'!$G$277:$P$326,A21offset,$E1044))*OFFSET($F$7,0,$E1044))-SUM($G1044:L1044),(((INDEX('PTRM input'!$G$385:$P$434,A21offset,$E1044)-INDEX('PTRM input'!$G$277:$P$326,A21offset,$E1044))*OFFSET($F$7,0,$E1044))-SUM($G1044:L1044))*(OFFSET('PTRM input'!$G$477,0,$E1044-1)/A21taxstdlife))))</f>
        <v>0</v>
      </c>
      <c r="N1044" s="251">
        <f ca="1">IF(A21taxstdlife="n/a","n/a",IF(A21taxstdlife="",0,IF(N$3&gt;(A21stdlife+$E1044),((INDEX('PTRM input'!$G$385:$P$434,A21offset,$E1044)-INDEX('PTRM input'!$G$277:$P$326,A21offset,$E1044))*OFFSET($F$7,0,$E1044))-SUM($G1044:M1044),(((INDEX('PTRM input'!$G$385:$P$434,A21offset,$E1044)-INDEX('PTRM input'!$G$277:$P$326,A21offset,$E1044))*OFFSET($F$7,0,$E1044))-SUM($G1044:M1044))*(OFFSET('PTRM input'!$G$477,0,$E1044-1)/A21taxstdlife))))</f>
        <v>0</v>
      </c>
      <c r="O1044" s="251">
        <f ca="1">IF(A21taxstdlife="n/a","n/a",IF(A21taxstdlife="",0,IF(O$3&gt;(A21stdlife+$E1044),((INDEX('PTRM input'!$G$385:$P$434,A21offset,$E1044)-INDEX('PTRM input'!$G$277:$P$326,A21offset,$E1044))*OFFSET($F$7,0,$E1044))-SUM($G1044:N1044),(((INDEX('PTRM input'!$G$385:$P$434,A21offset,$E1044)-INDEX('PTRM input'!$G$277:$P$326,A21offset,$E1044))*OFFSET($F$7,0,$E1044))-SUM($G1044:N1044))*(OFFSET('PTRM input'!$G$477,0,$E1044-1)/A21taxstdlife))))</f>
        <v>0</v>
      </c>
      <c r="P1044" s="251">
        <f ca="1">IF(A21taxstdlife="n/a","n/a",IF(A21taxstdlife="",0,IF(P$3&gt;(A21stdlife+$E1044),((INDEX('PTRM input'!$G$385:$P$434,A21offset,$E1044)-INDEX('PTRM input'!$G$277:$P$326,A21offset,$E1044))*OFFSET($F$7,0,$E1044))-SUM($G1044:O1044),(((INDEX('PTRM input'!$G$385:$P$434,A21offset,$E1044)-INDEX('PTRM input'!$G$277:$P$326,A21offset,$E1044))*OFFSET($F$7,0,$E1044))-SUM($G1044:O1044))*(OFFSET('PTRM input'!$G$477,0,$E1044-1)/A21taxstdlife))))</f>
        <v>0</v>
      </c>
      <c r="Q1044" s="251">
        <f ca="1">IF(A21taxstdlife="n/a","n/a",IF(A21taxstdlife="",0,IF(Q$3&gt;(A21stdlife+$E1044),((INDEX('PTRM input'!$G$385:$P$434,A21offset,$E1044)-INDEX('PTRM input'!$G$277:$P$326,A21offset,$E1044))*OFFSET($F$7,0,$E1044))-SUM($G1044:P1044),(((INDEX('PTRM input'!$G$385:$P$434,A21offset,$E1044)-INDEX('PTRM input'!$G$277:$P$326,A21offset,$E1044))*OFFSET($F$7,0,$E1044))-SUM($G1044:P1044))*(OFFSET('PTRM input'!$G$477,0,$E1044-1)/A21taxstdlife))))</f>
        <v>0</v>
      </c>
      <c r="R1044" s="251">
        <f ca="1">IF(A21taxstdlife="n/a","n/a",IF(A21taxstdlife="",0,IF(R$3&gt;(A21stdlife+$E1044),((INDEX('PTRM input'!$G$385:$P$434,A21offset,$E1044)-INDEX('PTRM input'!$G$277:$P$326,A21offset,$E1044))*OFFSET($F$7,0,$E1044))-SUM($G1044:Q1044),(((INDEX('PTRM input'!$G$385:$P$434,A21offset,$E1044)-INDEX('PTRM input'!$G$277:$P$326,A21offset,$E1044))*OFFSET($F$7,0,$E1044))-SUM($G1044:Q1044))*(OFFSET('PTRM input'!$G$477,0,$E1044-1)/A21taxstdlife))))</f>
        <v>0</v>
      </c>
      <c r="S1044" s="251">
        <f ca="1">IF(A21taxstdlife="n/a","n/a",IF(A21taxstdlife="",0,IF(S$3&gt;(A21stdlife+$E1044),((INDEX('PTRM input'!$G$385:$P$434,A21offset,$E1044)-INDEX('PTRM input'!$G$277:$P$326,A21offset,$E1044))*OFFSET($F$7,0,$E1044))-SUM($G1044:R1044),(((INDEX('PTRM input'!$G$385:$P$434,A21offset,$E1044)-INDEX('PTRM input'!$G$277:$P$326,A21offset,$E1044))*OFFSET($F$7,0,$E1044))-SUM($G1044:R1044))*(OFFSET('PTRM input'!$G$477,0,$E1044-1)/A21taxstdlife))))</f>
        <v>0</v>
      </c>
      <c r="T1044" s="251">
        <f ca="1">IF(A21taxstdlife="n/a","n/a",IF(A21taxstdlife="",0,IF(T$3&gt;(A21stdlife+$E1044),((INDEX('PTRM input'!$G$385:$P$434,A21offset,$E1044)-INDEX('PTRM input'!$G$277:$P$326,A21offset,$E1044))*OFFSET($F$7,0,$E1044))-SUM($G1044:S1044),(((INDEX('PTRM input'!$G$385:$P$434,A21offset,$E1044)-INDEX('PTRM input'!$G$277:$P$326,A21offset,$E1044))*OFFSET($F$7,0,$E1044))-SUM($G1044:S1044))*(OFFSET('PTRM input'!$G$477,0,$E1044-1)/A21taxstdlife))))</f>
        <v>0</v>
      </c>
      <c r="U1044" s="251">
        <f ca="1">IF(A21taxstdlife="n/a","n/a",IF(A21taxstdlife="",0,IF(U$3&gt;(A21stdlife+$E1044),((INDEX('PTRM input'!$G$385:$P$434,A21offset,$E1044)-INDEX('PTRM input'!$G$277:$P$326,A21offset,$E1044))*OFFSET($F$7,0,$E1044))-SUM($G1044:T1044),(((INDEX('PTRM input'!$G$385:$P$434,A21offset,$E1044)-INDEX('PTRM input'!$G$277:$P$326,A21offset,$E1044))*OFFSET($F$7,0,$E1044))-SUM($G1044:T1044))*(OFFSET('PTRM input'!$G$477,0,$E1044-1)/A21taxstdlife))))</f>
        <v>0</v>
      </c>
      <c r="V1044" s="251">
        <f ca="1">IF(A21taxstdlife="n/a","n/a",IF(A21taxstdlife="",0,IF(V$3&gt;(A21stdlife+$E1044),((INDEX('PTRM input'!$G$385:$P$434,A21offset,$E1044)-INDEX('PTRM input'!$G$277:$P$326,A21offset,$E1044))*OFFSET($F$7,0,$E1044))-SUM($G1044:U1044),(((INDEX('PTRM input'!$G$385:$P$434,A21offset,$E1044)-INDEX('PTRM input'!$G$277:$P$326,A21offset,$E1044))*OFFSET($F$7,0,$E1044))-SUM($G1044:U1044))*(OFFSET('PTRM input'!$G$477,0,$E1044-1)/A21taxstdlife))))</f>
        <v>0</v>
      </c>
      <c r="W1044" s="251">
        <f ca="1">IF(A21taxstdlife="n/a","n/a",IF(A21taxstdlife="",0,IF(W$3&gt;(A21stdlife+$E1044),((INDEX('PTRM input'!$G$385:$P$434,A21offset,$E1044)-INDEX('PTRM input'!$G$277:$P$326,A21offset,$E1044))*OFFSET($F$7,0,$E1044))-SUM($G1044:V1044),(((INDEX('PTRM input'!$G$385:$P$434,A21offset,$E1044)-INDEX('PTRM input'!$G$277:$P$326,A21offset,$E1044))*OFFSET($F$7,0,$E1044))-SUM($G1044:V1044))*(OFFSET('PTRM input'!$G$477,0,$E1044-1)/A21taxstdlife))))</f>
        <v>0</v>
      </c>
      <c r="X1044" s="251">
        <f ca="1">IF(A21taxstdlife="n/a","n/a",IF(A21taxstdlife="",0,IF(X$3&gt;(A21stdlife+$E1044),((INDEX('PTRM input'!$G$385:$P$434,A21offset,$E1044)-INDEX('PTRM input'!$G$277:$P$326,A21offset,$E1044))*OFFSET($F$7,0,$E1044))-SUM($G1044:W1044),(((INDEX('PTRM input'!$G$385:$P$434,A21offset,$E1044)-INDEX('PTRM input'!$G$277:$P$326,A21offset,$E1044))*OFFSET($F$7,0,$E1044))-SUM($G1044:W1044))*(OFFSET('PTRM input'!$G$477,0,$E1044-1)/A21taxstdlife))))</f>
        <v>0</v>
      </c>
      <c r="Y1044" s="251">
        <f ca="1">IF(A21taxstdlife="n/a","n/a",IF(A21taxstdlife="",0,IF(Y$3&gt;(A21stdlife+$E1044),((INDEX('PTRM input'!$G$385:$P$434,A21offset,$E1044)-INDEX('PTRM input'!$G$277:$P$326,A21offset,$E1044))*OFFSET($F$7,0,$E1044))-SUM($G1044:X1044),(((INDEX('PTRM input'!$G$385:$P$434,A21offset,$E1044)-INDEX('PTRM input'!$G$277:$P$326,A21offset,$E1044))*OFFSET($F$7,0,$E1044))-SUM($G1044:X1044))*(OFFSET('PTRM input'!$G$477,0,$E1044-1)/A21taxstdlife))))</f>
        <v>0</v>
      </c>
      <c r="Z1044" s="251">
        <f ca="1">IF(A21taxstdlife="n/a","n/a",IF(A21taxstdlife="",0,IF(Z$3&gt;(A21stdlife+$E1044),((INDEX('PTRM input'!$G$385:$P$434,A21offset,$E1044)-INDEX('PTRM input'!$G$277:$P$326,A21offset,$E1044))*OFFSET($F$7,0,$E1044))-SUM($G1044:Y1044),(((INDEX('PTRM input'!$G$385:$P$434,A21offset,$E1044)-INDEX('PTRM input'!$G$277:$P$326,A21offset,$E1044))*OFFSET($F$7,0,$E1044))-SUM($G1044:Y1044))*(OFFSET('PTRM input'!$G$477,0,$E1044-1)/A21taxstdlife))))</f>
        <v>0</v>
      </c>
      <c r="AA1044" s="251">
        <f ca="1">IF(A21taxstdlife="n/a","n/a",IF(A21taxstdlife="",0,IF(AA$3&gt;(A21stdlife+$E1044),((INDEX('PTRM input'!$G$385:$P$434,A21offset,$E1044)-INDEX('PTRM input'!$G$277:$P$326,A21offset,$E1044))*OFFSET($F$7,0,$E1044))-SUM($G1044:Z1044),(((INDEX('PTRM input'!$G$385:$P$434,A21offset,$E1044)-INDEX('PTRM input'!$G$277:$P$326,A21offset,$E1044))*OFFSET($F$7,0,$E1044))-SUM($G1044:Z1044))*(OFFSET('PTRM input'!$G$477,0,$E1044-1)/A21taxstdlife))))</f>
        <v>0</v>
      </c>
      <c r="AB1044" s="251">
        <f ca="1">IF(A21taxstdlife="n/a","n/a",IF(A21taxstdlife="",0,IF(AB$3&gt;(A21stdlife+$E1044),((INDEX('PTRM input'!$G$385:$P$434,A21offset,$E1044)-INDEX('PTRM input'!$G$277:$P$326,A21offset,$E1044))*OFFSET($F$7,0,$E1044))-SUM($G1044:AA1044),(((INDEX('PTRM input'!$G$385:$P$434,A21offset,$E1044)-INDEX('PTRM input'!$G$277:$P$326,A21offset,$E1044))*OFFSET($F$7,0,$E1044))-SUM($G1044:AA1044))*(OFFSET('PTRM input'!$G$477,0,$E1044-1)/A21taxstdlife))))</f>
        <v>0</v>
      </c>
      <c r="AC1044" s="251">
        <f ca="1">IF(A21taxstdlife="n/a","n/a",IF(A21taxstdlife="",0,IF(AC$3&gt;(A21stdlife+$E1044),((INDEX('PTRM input'!$G$385:$P$434,A21offset,$E1044)-INDEX('PTRM input'!$G$277:$P$326,A21offset,$E1044))*OFFSET($F$7,0,$E1044))-SUM($G1044:AB1044),(((INDEX('PTRM input'!$G$385:$P$434,A21offset,$E1044)-INDEX('PTRM input'!$G$277:$P$326,A21offset,$E1044))*OFFSET($F$7,0,$E1044))-SUM($G1044:AB1044))*(OFFSET('PTRM input'!$G$477,0,$E1044-1)/A21taxstdlife))))</f>
        <v>0</v>
      </c>
      <c r="AD1044" s="251">
        <f ca="1">IF(A21taxstdlife="n/a","n/a",IF(A21taxstdlife="",0,IF(AD$3&gt;(A21stdlife+$E1044),((INDEX('PTRM input'!$G$385:$P$434,A21offset,$E1044)-INDEX('PTRM input'!$G$277:$P$326,A21offset,$E1044))*OFFSET($F$7,0,$E1044))-SUM($G1044:AC1044),(((INDEX('PTRM input'!$G$385:$P$434,A21offset,$E1044)-INDEX('PTRM input'!$G$277:$P$326,A21offset,$E1044))*OFFSET($F$7,0,$E1044))-SUM($G1044:AC1044))*(OFFSET('PTRM input'!$G$477,0,$E1044-1)/A21taxstdlife))))</f>
        <v>0</v>
      </c>
      <c r="AE1044" s="251">
        <f ca="1">IF(A21taxstdlife="n/a","n/a",IF(A21taxstdlife="",0,IF(AE$3&gt;(A21stdlife+$E1044),((INDEX('PTRM input'!$G$385:$P$434,A21offset,$E1044)-INDEX('PTRM input'!$G$277:$P$326,A21offset,$E1044))*OFFSET($F$7,0,$E1044))-SUM($G1044:AD1044),(((INDEX('PTRM input'!$G$385:$P$434,A21offset,$E1044)-INDEX('PTRM input'!$G$277:$P$326,A21offset,$E1044))*OFFSET($F$7,0,$E1044))-SUM($G1044:AD1044))*(OFFSET('PTRM input'!$G$477,0,$E1044-1)/A21taxstdlife))))</f>
        <v>0</v>
      </c>
      <c r="AF1044" s="251">
        <f ca="1">IF(A21taxstdlife="n/a","n/a",IF(A21taxstdlife="",0,IF(AF$3&gt;(A21stdlife+$E1044),((INDEX('PTRM input'!$G$385:$P$434,A21offset,$E1044)-INDEX('PTRM input'!$G$277:$P$326,A21offset,$E1044))*OFFSET($F$7,0,$E1044))-SUM($G1044:AE1044),(((INDEX('PTRM input'!$G$385:$P$434,A21offset,$E1044)-INDEX('PTRM input'!$G$277:$P$326,A21offset,$E1044))*OFFSET($F$7,0,$E1044))-SUM($G1044:AE1044))*(OFFSET('PTRM input'!$G$477,0,$E1044-1)/A21taxstdlife))))</f>
        <v>0</v>
      </c>
      <c r="AG1044" s="251">
        <f ca="1">IF(A21taxstdlife="n/a","n/a",IF(A21taxstdlife="",0,IF(AG$3&gt;(A21stdlife+$E1044),((INDEX('PTRM input'!$G$385:$P$434,A21offset,$E1044)-INDEX('PTRM input'!$G$277:$P$326,A21offset,$E1044))*OFFSET($F$7,0,$E1044))-SUM($G1044:AF1044),(((INDEX('PTRM input'!$G$385:$P$434,A21offset,$E1044)-INDEX('PTRM input'!$G$277:$P$326,A21offset,$E1044))*OFFSET($F$7,0,$E1044))-SUM($G1044:AF1044))*(OFFSET('PTRM input'!$G$477,0,$E1044-1)/A21taxstdlife))))</f>
        <v>0</v>
      </c>
      <c r="AH1044" s="251">
        <f ca="1">IF(A21taxstdlife="n/a","n/a",IF(A21taxstdlife="",0,IF(AH$3&gt;(A21stdlife+$E1044),((INDEX('PTRM input'!$G$385:$P$434,A21offset,$E1044)-INDEX('PTRM input'!$G$277:$P$326,A21offset,$E1044))*OFFSET($F$7,0,$E1044))-SUM($G1044:AG1044),(((INDEX('PTRM input'!$G$385:$P$434,A21offset,$E1044)-INDEX('PTRM input'!$G$277:$P$326,A21offset,$E1044))*OFFSET($F$7,0,$E1044))-SUM($G1044:AG1044))*(OFFSET('PTRM input'!$G$477,0,$E1044-1)/A21taxstdlife))))</f>
        <v>0</v>
      </c>
      <c r="AI1044" s="251">
        <f ca="1">IF(A21taxstdlife="n/a","n/a",IF(A21taxstdlife="",0,IF(AI$3&gt;(A21stdlife+$E1044),((INDEX('PTRM input'!$G$385:$P$434,A21offset,$E1044)-INDEX('PTRM input'!$G$277:$P$326,A21offset,$E1044))*OFFSET($F$7,0,$E1044))-SUM($G1044:AH1044),(((INDEX('PTRM input'!$G$385:$P$434,A21offset,$E1044)-INDEX('PTRM input'!$G$277:$P$326,A21offset,$E1044))*OFFSET($F$7,0,$E1044))-SUM($G1044:AH1044))*(OFFSET('PTRM input'!$G$477,0,$E1044-1)/A21taxstdlife))))</f>
        <v>0</v>
      </c>
      <c r="AJ1044" s="251">
        <f ca="1">IF(A21taxstdlife="n/a","n/a",IF(A21taxstdlife="",0,IF(AJ$3&gt;(A21stdlife+$E1044),((INDEX('PTRM input'!$G$385:$P$434,A21offset,$E1044)-INDEX('PTRM input'!$G$277:$P$326,A21offset,$E1044))*OFFSET($F$7,0,$E1044))-SUM($G1044:AI1044),(((INDEX('PTRM input'!$G$385:$P$434,A21offset,$E1044)-INDEX('PTRM input'!$G$277:$P$326,A21offset,$E1044))*OFFSET($F$7,0,$E1044))-SUM($G1044:AI1044))*(OFFSET('PTRM input'!$G$477,0,$E1044-1)/A21taxstdlife))))</f>
        <v>0</v>
      </c>
      <c r="AK1044" s="251">
        <f ca="1">IF(A21taxstdlife="n/a","n/a",IF(A21taxstdlife="",0,IF(AK$3&gt;(A21stdlife+$E1044),((INDEX('PTRM input'!$G$385:$P$434,A21offset,$E1044)-INDEX('PTRM input'!$G$277:$P$326,A21offset,$E1044))*OFFSET($F$7,0,$E1044))-SUM($G1044:AJ1044),(((INDEX('PTRM input'!$G$385:$P$434,A21offset,$E1044)-INDEX('PTRM input'!$G$277:$P$326,A21offset,$E1044))*OFFSET($F$7,0,$E1044))-SUM($G1044:AJ1044))*(OFFSET('PTRM input'!$G$477,0,$E1044-1)/A21taxstdlife))))</f>
        <v>0</v>
      </c>
      <c r="AL1044" s="251">
        <f ca="1">IF(A21taxstdlife="n/a","n/a",IF(A21taxstdlife="",0,IF(AL$3&gt;(A21stdlife+$E1044),((INDEX('PTRM input'!$G$385:$P$434,A21offset,$E1044)-INDEX('PTRM input'!$G$277:$P$326,A21offset,$E1044))*OFFSET($F$7,0,$E1044))-SUM($G1044:AK1044),(((INDEX('PTRM input'!$G$385:$P$434,A21offset,$E1044)-INDEX('PTRM input'!$G$277:$P$326,A21offset,$E1044))*OFFSET($F$7,0,$E1044))-SUM($G1044:AK1044))*(OFFSET('PTRM input'!$G$477,0,$E1044-1)/A21taxstdlife))))</f>
        <v>0</v>
      </c>
      <c r="AM1044" s="251">
        <f ca="1">IF(A21taxstdlife="n/a","n/a",IF(A21taxstdlife="",0,IF(AM$3&gt;(A21stdlife+$E1044),((INDEX('PTRM input'!$G$385:$P$434,A21offset,$E1044)-INDEX('PTRM input'!$G$277:$P$326,A21offset,$E1044))*OFFSET($F$7,0,$E1044))-SUM($G1044:AL1044),(((INDEX('PTRM input'!$G$385:$P$434,A21offset,$E1044)-INDEX('PTRM input'!$G$277:$P$326,A21offset,$E1044))*OFFSET($F$7,0,$E1044))-SUM($G1044:AL1044))*(OFFSET('PTRM input'!$G$477,0,$E1044-1)/A21taxstdlife))))</f>
        <v>0</v>
      </c>
      <c r="AN1044" s="251">
        <f ca="1">IF(A21taxstdlife="n/a","n/a",IF(A21taxstdlife="",0,IF(AN$3&gt;(A21stdlife+$E1044),((INDEX('PTRM input'!$G$385:$P$434,A21offset,$E1044)-INDEX('PTRM input'!$G$277:$P$326,A21offset,$E1044))*OFFSET($F$7,0,$E1044))-SUM($G1044:AM1044),(((INDEX('PTRM input'!$G$385:$P$434,A21offset,$E1044)-INDEX('PTRM input'!$G$277:$P$326,A21offset,$E1044))*OFFSET($F$7,0,$E1044))-SUM($G1044:AM1044))*(OFFSET('PTRM input'!$G$477,0,$E1044-1)/A21taxstdlife))))</f>
        <v>0</v>
      </c>
      <c r="AO1044" s="251">
        <f ca="1">IF(A21taxstdlife="n/a","n/a",IF(A21taxstdlife="",0,IF(AO$3&gt;(A21stdlife+$E1044),((INDEX('PTRM input'!$G$385:$P$434,A21offset,$E1044)-INDEX('PTRM input'!$G$277:$P$326,A21offset,$E1044))*OFFSET($F$7,0,$E1044))-SUM($G1044:AN1044),(((INDEX('PTRM input'!$G$385:$P$434,A21offset,$E1044)-INDEX('PTRM input'!$G$277:$P$326,A21offset,$E1044))*OFFSET($F$7,0,$E1044))-SUM($G1044:AN1044))*(OFFSET('PTRM input'!$G$477,0,$E1044-1)/A21taxstdlife))))</f>
        <v>0</v>
      </c>
      <c r="AP1044" s="251">
        <f ca="1">IF(A21taxstdlife="n/a","n/a",IF(A21taxstdlife="",0,IF(AP$3&gt;(A21stdlife+$E1044),((INDEX('PTRM input'!$G$385:$P$434,A21offset,$E1044)-INDEX('PTRM input'!$G$277:$P$326,A21offset,$E1044))*OFFSET($F$7,0,$E1044))-SUM($G1044:AO1044),(((INDEX('PTRM input'!$G$385:$P$434,A21offset,$E1044)-INDEX('PTRM input'!$G$277:$P$326,A21offset,$E1044))*OFFSET($F$7,0,$E1044))-SUM($G1044:AO1044))*(OFFSET('PTRM input'!$G$477,0,$E1044-1)/A21taxstdlife))))</f>
        <v>0</v>
      </c>
      <c r="AQ1044" s="251">
        <f ca="1">IF(A21taxstdlife="n/a","n/a",IF(A21taxstdlife="",0,IF(AQ$3&gt;(A21stdlife+$E1044),((INDEX('PTRM input'!$G$385:$P$434,A21offset,$E1044)-INDEX('PTRM input'!$G$277:$P$326,A21offset,$E1044))*OFFSET($F$7,0,$E1044))-SUM($G1044:AP1044),(((INDEX('PTRM input'!$G$385:$P$434,A21offset,$E1044)-INDEX('PTRM input'!$G$277:$P$326,A21offset,$E1044))*OFFSET($F$7,0,$E1044))-SUM($G1044:AP1044))*(OFFSET('PTRM input'!$G$477,0,$E1044-1)/A21taxstdlife))))</f>
        <v>0</v>
      </c>
      <c r="AR1044" s="251">
        <f ca="1">IF(A21taxstdlife="n/a","n/a",IF(A21taxstdlife="",0,IF(AR$3&gt;(A21stdlife+$E1044),((INDEX('PTRM input'!$G$385:$P$434,A21offset,$E1044)-INDEX('PTRM input'!$G$277:$P$326,A21offset,$E1044))*OFFSET($F$7,0,$E1044))-SUM($G1044:AQ1044),(((INDEX('PTRM input'!$G$385:$P$434,A21offset,$E1044)-INDEX('PTRM input'!$G$277:$P$326,A21offset,$E1044))*OFFSET($F$7,0,$E1044))-SUM($G1044:AQ1044))*(OFFSET('PTRM input'!$G$477,0,$E1044-1)/A21taxstdlife))))</f>
        <v>0</v>
      </c>
      <c r="AS1044" s="251">
        <f ca="1">IF(A21taxstdlife="n/a","n/a",IF(A21taxstdlife="",0,IF(AS$3&gt;(A21stdlife+$E1044),((INDEX('PTRM input'!$G$385:$P$434,A21offset,$E1044)-INDEX('PTRM input'!$G$277:$P$326,A21offset,$E1044))*OFFSET($F$7,0,$E1044))-SUM($G1044:AR1044),(((INDEX('PTRM input'!$G$385:$P$434,A21offset,$E1044)-INDEX('PTRM input'!$G$277:$P$326,A21offset,$E1044))*OFFSET($F$7,0,$E1044))-SUM($G1044:AR1044))*(OFFSET('PTRM input'!$G$477,0,$E1044-1)/A21taxstdlife))))</f>
        <v>0</v>
      </c>
      <c r="AT1044" s="251">
        <f ca="1">IF(A21taxstdlife="n/a","n/a",IF(A21taxstdlife="",0,IF(AT$3&gt;(A21stdlife+$E1044),((INDEX('PTRM input'!$G$385:$P$434,A21offset,$E1044)-INDEX('PTRM input'!$G$277:$P$326,A21offset,$E1044))*OFFSET($F$7,0,$E1044))-SUM($G1044:AS1044),(((INDEX('PTRM input'!$G$385:$P$434,A21offset,$E1044)-INDEX('PTRM input'!$G$277:$P$326,A21offset,$E1044))*OFFSET($F$7,0,$E1044))-SUM($G1044:AS1044))*(OFFSET('PTRM input'!$G$477,0,$E1044-1)/A21taxstdlife))))</f>
        <v>0</v>
      </c>
      <c r="AU1044" s="251">
        <f ca="1">IF(A21taxstdlife="n/a","n/a",IF(A21taxstdlife="",0,IF(AU$3&gt;(A21stdlife+$E1044),((INDEX('PTRM input'!$G$385:$P$434,A21offset,$E1044)-INDEX('PTRM input'!$G$277:$P$326,A21offset,$E1044))*OFFSET($F$7,0,$E1044))-SUM($G1044:AT1044),(((INDEX('PTRM input'!$G$385:$P$434,A21offset,$E1044)-INDEX('PTRM input'!$G$277:$P$326,A21offset,$E1044))*OFFSET($F$7,0,$E1044))-SUM($G1044:AT1044))*(OFFSET('PTRM input'!$G$477,0,$E1044-1)/A21taxstdlife))))</f>
        <v>0</v>
      </c>
      <c r="AV1044" s="251">
        <f ca="1">IF(A21taxstdlife="n/a","n/a",IF(A21taxstdlife="",0,IF(AV$3&gt;(A21stdlife+$E1044),((INDEX('PTRM input'!$G$385:$P$434,A21offset,$E1044)-INDEX('PTRM input'!$G$277:$P$326,A21offset,$E1044))*OFFSET($F$7,0,$E1044))-SUM($G1044:AU1044),(((INDEX('PTRM input'!$G$385:$P$434,A21offset,$E1044)-INDEX('PTRM input'!$G$277:$P$326,A21offset,$E1044))*OFFSET($F$7,0,$E1044))-SUM($G1044:AU1044))*(OFFSET('PTRM input'!$G$477,0,$E1044-1)/A21taxstdlife))))</f>
        <v>0</v>
      </c>
      <c r="AW1044" s="251">
        <f ca="1">IF(A21taxstdlife="n/a","n/a",IF(A21taxstdlife="",0,IF(AW$3&gt;(A21stdlife+$E1044),((INDEX('PTRM input'!$G$385:$P$434,A21offset,$E1044)-INDEX('PTRM input'!$G$277:$P$326,A21offset,$E1044))*OFFSET($F$7,0,$E1044))-SUM($G1044:AV1044),(((INDEX('PTRM input'!$G$385:$P$434,A21offset,$E1044)-INDEX('PTRM input'!$G$277:$P$326,A21offset,$E1044))*OFFSET($F$7,0,$E1044))-SUM($G1044:AV1044))*(OFFSET('PTRM input'!$G$477,0,$E1044-1)/A21taxstdlife))))</f>
        <v>0</v>
      </c>
      <c r="AX1044" s="251">
        <f ca="1">IF(A21taxstdlife="n/a","n/a",IF(A21taxstdlife="",0,IF(AX$3&gt;(A21stdlife+$E1044),((INDEX('PTRM input'!$G$385:$P$434,A21offset,$E1044)-INDEX('PTRM input'!$G$277:$P$326,A21offset,$E1044))*OFFSET($F$7,0,$E1044))-SUM($G1044:AW1044),(((INDEX('PTRM input'!$G$385:$P$434,A21offset,$E1044)-INDEX('PTRM input'!$G$277:$P$326,A21offset,$E1044))*OFFSET($F$7,0,$E1044))-SUM($G1044:AW1044))*(OFFSET('PTRM input'!$G$477,0,$E1044-1)/A21taxstdlife))))</f>
        <v>0</v>
      </c>
      <c r="AY1044" s="251">
        <f ca="1">IF(A21taxstdlife="n/a","n/a",IF(A21taxstdlife="",0,IF(AY$3&gt;(A21stdlife+$E1044),((INDEX('PTRM input'!$G$385:$P$434,A21offset,$E1044)-INDEX('PTRM input'!$G$277:$P$326,A21offset,$E1044))*OFFSET($F$7,0,$E1044))-SUM($G1044:AX1044),(((INDEX('PTRM input'!$G$385:$P$434,A21offset,$E1044)-INDEX('PTRM input'!$G$277:$P$326,A21offset,$E1044))*OFFSET($F$7,0,$E1044))-SUM($G1044:AX1044))*(OFFSET('PTRM input'!$G$477,0,$E1044-1)/A21taxstdlife))))</f>
        <v>0</v>
      </c>
      <c r="AZ1044" s="251">
        <f ca="1">IF(A21taxstdlife="n/a","n/a",IF(A21taxstdlife="",0,IF(AZ$3&gt;(A21stdlife+$E1044),((INDEX('PTRM input'!$G$385:$P$434,A21offset,$E1044)-INDEX('PTRM input'!$G$277:$P$326,A21offset,$E1044))*OFFSET($F$7,0,$E1044))-SUM($G1044:AY1044),(((INDEX('PTRM input'!$G$385:$P$434,A21offset,$E1044)-INDEX('PTRM input'!$G$277:$P$326,A21offset,$E1044))*OFFSET($F$7,0,$E1044))-SUM($G1044:AY1044))*(OFFSET('PTRM input'!$G$477,0,$E1044-1)/A21taxstdlife))))</f>
        <v>0</v>
      </c>
      <c r="BA1044" s="251">
        <f ca="1">IF(A21taxstdlife="n/a","n/a",IF(A21taxstdlife="",0,IF(BA$3&gt;(A21stdlife+$E1044),((INDEX('PTRM input'!$G$385:$P$434,A21offset,$E1044)-INDEX('PTRM input'!$G$277:$P$326,A21offset,$E1044))*OFFSET($F$7,0,$E1044))-SUM($G1044:AZ1044),(((INDEX('PTRM input'!$G$385:$P$434,A21offset,$E1044)-INDEX('PTRM input'!$G$277:$P$326,A21offset,$E1044))*OFFSET($F$7,0,$E1044))-SUM($G1044:AZ1044))*(OFFSET('PTRM input'!$G$477,0,$E1044-1)/A21taxstdlife))))</f>
        <v>0</v>
      </c>
      <c r="BB1044" s="251">
        <f ca="1">IF(A21taxstdlife="n/a","n/a",IF(A21taxstdlife="",0,IF(BB$3&gt;(A21stdlife+$E1044),((INDEX('PTRM input'!$G$385:$P$434,A21offset,$E1044)-INDEX('PTRM input'!$G$277:$P$326,A21offset,$E1044))*OFFSET($F$7,0,$E1044))-SUM($G1044:BA1044),(((INDEX('PTRM input'!$G$385:$P$434,A21offset,$E1044)-INDEX('PTRM input'!$G$277:$P$326,A21offset,$E1044))*OFFSET($F$7,0,$E1044))-SUM($G1044:BA1044))*(OFFSET('PTRM input'!$G$477,0,$E1044-1)/A21taxstdlife))))</f>
        <v>0</v>
      </c>
      <c r="BC1044" s="251">
        <f ca="1">IF(A21taxstdlife="n/a","n/a",IF(A21taxstdlife="",0,IF(BC$3&gt;(A21stdlife+$E1044),((INDEX('PTRM input'!$G$385:$P$434,A21offset,$E1044)-INDEX('PTRM input'!$G$277:$P$326,A21offset,$E1044))*OFFSET($F$7,0,$E1044))-SUM($G1044:BB1044),(((INDEX('PTRM input'!$G$385:$P$434,A21offset,$E1044)-INDEX('PTRM input'!$G$277:$P$326,A21offset,$E1044))*OFFSET($F$7,0,$E1044))-SUM($G1044:BB1044))*(OFFSET('PTRM input'!$G$477,0,$E1044-1)/A21taxstdlife))))</f>
        <v>0</v>
      </c>
      <c r="BD1044" s="251">
        <f ca="1">IF(A21taxstdlife="n/a","n/a",IF(A21taxstdlife="",0,IF(BD$3&gt;(A21stdlife+$E1044),((INDEX('PTRM input'!$G$385:$P$434,A21offset,$E1044)-INDEX('PTRM input'!$G$277:$P$326,A21offset,$E1044))*OFFSET($F$7,0,$E1044))-SUM($G1044:BC1044),(((INDEX('PTRM input'!$G$385:$P$434,A21offset,$E1044)-INDEX('PTRM input'!$G$277:$P$326,A21offset,$E1044))*OFFSET($F$7,0,$E1044))-SUM($G1044:BC1044))*(OFFSET('PTRM input'!$G$477,0,$E1044-1)/A21taxstdlife))))</f>
        <v>0</v>
      </c>
      <c r="BE1044" s="251">
        <f ca="1">IF(A21taxstdlife="n/a","n/a",IF(A21taxstdlife="",0,IF(BE$3&gt;(A21stdlife+$E1044),((INDEX('PTRM input'!$G$385:$P$434,A21offset,$E1044)-INDEX('PTRM input'!$G$277:$P$326,A21offset,$E1044))*OFFSET($F$7,0,$E1044))-SUM($G1044:BD1044),(((INDEX('PTRM input'!$G$385:$P$434,A21offset,$E1044)-INDEX('PTRM input'!$G$277:$P$326,A21offset,$E1044))*OFFSET($F$7,0,$E1044))-SUM($G1044:BD1044))*(OFFSET('PTRM input'!$G$477,0,$E1044-1)/A21taxstdlife))))</f>
        <v>0</v>
      </c>
      <c r="BF1044" s="251">
        <f ca="1">IF(A21taxstdlife="n/a","n/a",IF(A21taxstdlife="",0,IF(BF$3&gt;(A21stdlife+$E1044),((INDEX('PTRM input'!$G$385:$P$434,A21offset,$E1044)-INDEX('PTRM input'!$G$277:$P$326,A21offset,$E1044))*OFFSET($F$7,0,$E1044))-SUM($G1044:BE1044),(((INDEX('PTRM input'!$G$385:$P$434,A21offset,$E1044)-INDEX('PTRM input'!$G$277:$P$326,A21offset,$E1044))*OFFSET($F$7,0,$E1044))-SUM($G1044:BE1044))*(OFFSET('PTRM input'!$G$477,0,$E1044-1)/A21taxstdlife))))</f>
        <v>0</v>
      </c>
      <c r="BG1044" s="251">
        <f ca="1">IF(A21taxstdlife="n/a","n/a",IF(A21taxstdlife="",0,IF(BG$3&gt;(A21stdlife+$E1044),((INDEX('PTRM input'!$G$385:$P$434,A21offset,$E1044)-INDEX('PTRM input'!$G$277:$P$326,A21offset,$E1044))*OFFSET($F$7,0,$E1044))-SUM($G1044:BF1044),(((INDEX('PTRM input'!$G$385:$P$434,A21offset,$E1044)-INDEX('PTRM input'!$G$277:$P$326,A21offset,$E1044))*OFFSET($F$7,0,$E1044))-SUM($G1044:BF1044))*(OFFSET('PTRM input'!$G$477,0,$E1044-1)/A21taxstdlife))))</f>
        <v>0</v>
      </c>
      <c r="BH1044" s="251">
        <f ca="1">IF(A21taxstdlife="n/a","n/a",IF(A21taxstdlife="",0,IF(BH$3&gt;(A21stdlife+$E1044),((INDEX('PTRM input'!$G$385:$P$434,A21offset,$E1044)-INDEX('PTRM input'!$G$277:$P$326,A21offset,$E1044))*OFFSET($F$7,0,$E1044))-SUM($G1044:BG1044),(((INDEX('PTRM input'!$G$385:$P$434,A21offset,$E1044)-INDEX('PTRM input'!$G$277:$P$326,A21offset,$E1044))*OFFSET($F$7,0,$E1044))-SUM($G1044:BG1044))*(OFFSET('PTRM input'!$G$477,0,$E1044-1)/A21taxstdlife))))</f>
        <v>0</v>
      </c>
      <c r="BI1044" s="251">
        <f ca="1">IF(A21taxstdlife="n/a","n/a",IF(A21taxstdlife="",0,IF(BI$3&gt;(A21stdlife+$E1044),((INDEX('PTRM input'!$G$385:$P$434,A21offset,$E1044)-INDEX('PTRM input'!$G$277:$P$326,A21offset,$E1044))*OFFSET($F$7,0,$E1044))-SUM($G1044:BH1044),(((INDEX('PTRM input'!$G$385:$P$434,A21offset,$E1044)-INDEX('PTRM input'!$G$277:$P$326,A21offset,$E1044))*OFFSET($F$7,0,$E1044))-SUM($G1044:BH1044))*(OFFSET('PTRM input'!$G$477,0,$E1044-1)/A21taxstdlife))))</f>
        <v>0</v>
      </c>
      <c r="BJ1044" s="163"/>
      <c r="BK1044" s="116"/>
      <c r="BL1044" s="116"/>
      <c r="BM1044" s="116"/>
    </row>
    <row r="1045" spans="1:65" ht="12.75" hidden="1" customHeight="1" outlineLevel="2">
      <c r="A1045" s="366"/>
      <c r="B1045" s="19"/>
      <c r="C1045" s="18"/>
      <c r="D1045" s="760"/>
      <c r="E1045" s="86">
        <v>4</v>
      </c>
      <c r="F1045" s="356"/>
      <c r="G1045" s="434"/>
      <c r="H1045" s="435"/>
      <c r="I1045" s="435"/>
      <c r="J1045" s="619"/>
      <c r="K1045" s="251">
        <f ca="1">IF(A21taxstdlife="n/a","n/a",IF(A21taxstdlife="",0,IF(K$3&gt;(A21stdlife+$E1045),((INDEX('PTRM input'!$G$385:$P$434,A21offset,$E1045)-INDEX('PTRM input'!$G$277:$P$326,A21offset,$E1045))*OFFSET($F$7,0,$E1045))-SUM($G1045:J1045),(((INDEX('PTRM input'!$G$385:$P$434,A21offset,$E1045)-INDEX('PTRM input'!$G$277:$P$326,A21offset,$E1045))*OFFSET($F$7,0,$E1045))-SUM($G1045:J1045))*(OFFSET('PTRM input'!$G$477,0,$E1045-1)/A21taxstdlife))))</f>
        <v>0</v>
      </c>
      <c r="L1045" s="251">
        <f ca="1">IF(A21taxstdlife="n/a","n/a",IF(A21taxstdlife="",0,IF(L$3&gt;(A21stdlife+$E1045),((INDEX('PTRM input'!$G$385:$P$434,A21offset,$E1045)-INDEX('PTRM input'!$G$277:$P$326,A21offset,$E1045))*OFFSET($F$7,0,$E1045))-SUM($G1045:K1045),(((INDEX('PTRM input'!$G$385:$P$434,A21offset,$E1045)-INDEX('PTRM input'!$G$277:$P$326,A21offset,$E1045))*OFFSET($F$7,0,$E1045))-SUM($G1045:K1045))*(OFFSET('PTRM input'!$G$477,0,$E1045-1)/A21taxstdlife))))</f>
        <v>0</v>
      </c>
      <c r="M1045" s="251">
        <f ca="1">IF(A21taxstdlife="n/a","n/a",IF(A21taxstdlife="",0,IF(M$3&gt;(A21stdlife+$E1045),((INDEX('PTRM input'!$G$385:$P$434,A21offset,$E1045)-INDEX('PTRM input'!$G$277:$P$326,A21offset,$E1045))*OFFSET($F$7,0,$E1045))-SUM($G1045:L1045),(((INDEX('PTRM input'!$G$385:$P$434,A21offset,$E1045)-INDEX('PTRM input'!$G$277:$P$326,A21offset,$E1045))*OFFSET($F$7,0,$E1045))-SUM($G1045:L1045))*(OFFSET('PTRM input'!$G$477,0,$E1045-1)/A21taxstdlife))))</f>
        <v>0</v>
      </c>
      <c r="N1045" s="251">
        <f ca="1">IF(A21taxstdlife="n/a","n/a",IF(A21taxstdlife="",0,IF(N$3&gt;(A21stdlife+$E1045),((INDEX('PTRM input'!$G$385:$P$434,A21offset,$E1045)-INDEX('PTRM input'!$G$277:$P$326,A21offset,$E1045))*OFFSET($F$7,0,$E1045))-SUM($G1045:M1045),(((INDEX('PTRM input'!$G$385:$P$434,A21offset,$E1045)-INDEX('PTRM input'!$G$277:$P$326,A21offset,$E1045))*OFFSET($F$7,0,$E1045))-SUM($G1045:M1045))*(OFFSET('PTRM input'!$G$477,0,$E1045-1)/A21taxstdlife))))</f>
        <v>0</v>
      </c>
      <c r="O1045" s="251">
        <f ca="1">IF(A21taxstdlife="n/a","n/a",IF(A21taxstdlife="",0,IF(O$3&gt;(A21stdlife+$E1045),((INDEX('PTRM input'!$G$385:$P$434,A21offset,$E1045)-INDEX('PTRM input'!$G$277:$P$326,A21offset,$E1045))*OFFSET($F$7,0,$E1045))-SUM($G1045:N1045),(((INDEX('PTRM input'!$G$385:$P$434,A21offset,$E1045)-INDEX('PTRM input'!$G$277:$P$326,A21offset,$E1045))*OFFSET($F$7,0,$E1045))-SUM($G1045:N1045))*(OFFSET('PTRM input'!$G$477,0,$E1045-1)/A21taxstdlife))))</f>
        <v>0</v>
      </c>
      <c r="P1045" s="251">
        <f ca="1">IF(A21taxstdlife="n/a","n/a",IF(A21taxstdlife="",0,IF(P$3&gt;(A21stdlife+$E1045),((INDEX('PTRM input'!$G$385:$P$434,A21offset,$E1045)-INDEX('PTRM input'!$G$277:$P$326,A21offset,$E1045))*OFFSET($F$7,0,$E1045))-SUM($G1045:O1045),(((INDEX('PTRM input'!$G$385:$P$434,A21offset,$E1045)-INDEX('PTRM input'!$G$277:$P$326,A21offset,$E1045))*OFFSET($F$7,0,$E1045))-SUM($G1045:O1045))*(OFFSET('PTRM input'!$G$477,0,$E1045-1)/A21taxstdlife))))</f>
        <v>0</v>
      </c>
      <c r="Q1045" s="251">
        <f ca="1">IF(A21taxstdlife="n/a","n/a",IF(A21taxstdlife="",0,IF(Q$3&gt;(A21stdlife+$E1045),((INDEX('PTRM input'!$G$385:$P$434,A21offset,$E1045)-INDEX('PTRM input'!$G$277:$P$326,A21offset,$E1045))*OFFSET($F$7,0,$E1045))-SUM($G1045:P1045),(((INDEX('PTRM input'!$G$385:$P$434,A21offset,$E1045)-INDEX('PTRM input'!$G$277:$P$326,A21offset,$E1045))*OFFSET($F$7,0,$E1045))-SUM($G1045:P1045))*(OFFSET('PTRM input'!$G$477,0,$E1045-1)/A21taxstdlife))))</f>
        <v>0</v>
      </c>
      <c r="R1045" s="251">
        <f ca="1">IF(A21taxstdlife="n/a","n/a",IF(A21taxstdlife="",0,IF(R$3&gt;(A21stdlife+$E1045),((INDEX('PTRM input'!$G$385:$P$434,A21offset,$E1045)-INDEX('PTRM input'!$G$277:$P$326,A21offset,$E1045))*OFFSET($F$7,0,$E1045))-SUM($G1045:Q1045),(((INDEX('PTRM input'!$G$385:$P$434,A21offset,$E1045)-INDEX('PTRM input'!$G$277:$P$326,A21offset,$E1045))*OFFSET($F$7,0,$E1045))-SUM($G1045:Q1045))*(OFFSET('PTRM input'!$G$477,0,$E1045-1)/A21taxstdlife))))</f>
        <v>0</v>
      </c>
      <c r="S1045" s="251">
        <f ca="1">IF(A21taxstdlife="n/a","n/a",IF(A21taxstdlife="",0,IF(S$3&gt;(A21stdlife+$E1045),((INDEX('PTRM input'!$G$385:$P$434,A21offset,$E1045)-INDEX('PTRM input'!$G$277:$P$326,A21offset,$E1045))*OFFSET($F$7,0,$E1045))-SUM($G1045:R1045),(((INDEX('PTRM input'!$G$385:$P$434,A21offset,$E1045)-INDEX('PTRM input'!$G$277:$P$326,A21offset,$E1045))*OFFSET($F$7,0,$E1045))-SUM($G1045:R1045))*(OFFSET('PTRM input'!$G$477,0,$E1045-1)/A21taxstdlife))))</f>
        <v>0</v>
      </c>
      <c r="T1045" s="251">
        <f ca="1">IF(A21taxstdlife="n/a","n/a",IF(A21taxstdlife="",0,IF(T$3&gt;(A21stdlife+$E1045),((INDEX('PTRM input'!$G$385:$P$434,A21offset,$E1045)-INDEX('PTRM input'!$G$277:$P$326,A21offset,$E1045))*OFFSET($F$7,0,$E1045))-SUM($G1045:S1045),(((INDEX('PTRM input'!$G$385:$P$434,A21offset,$E1045)-INDEX('PTRM input'!$G$277:$P$326,A21offset,$E1045))*OFFSET($F$7,0,$E1045))-SUM($G1045:S1045))*(OFFSET('PTRM input'!$G$477,0,$E1045-1)/A21taxstdlife))))</f>
        <v>0</v>
      </c>
      <c r="U1045" s="251">
        <f ca="1">IF(A21taxstdlife="n/a","n/a",IF(A21taxstdlife="",0,IF(U$3&gt;(A21stdlife+$E1045),((INDEX('PTRM input'!$G$385:$P$434,A21offset,$E1045)-INDEX('PTRM input'!$G$277:$P$326,A21offset,$E1045))*OFFSET($F$7,0,$E1045))-SUM($G1045:T1045),(((INDEX('PTRM input'!$G$385:$P$434,A21offset,$E1045)-INDEX('PTRM input'!$G$277:$P$326,A21offset,$E1045))*OFFSET($F$7,0,$E1045))-SUM($G1045:T1045))*(OFFSET('PTRM input'!$G$477,0,$E1045-1)/A21taxstdlife))))</f>
        <v>0</v>
      </c>
      <c r="V1045" s="251">
        <f ca="1">IF(A21taxstdlife="n/a","n/a",IF(A21taxstdlife="",0,IF(V$3&gt;(A21stdlife+$E1045),((INDEX('PTRM input'!$G$385:$P$434,A21offset,$E1045)-INDEX('PTRM input'!$G$277:$P$326,A21offset,$E1045))*OFFSET($F$7,0,$E1045))-SUM($G1045:U1045),(((INDEX('PTRM input'!$G$385:$P$434,A21offset,$E1045)-INDEX('PTRM input'!$G$277:$P$326,A21offset,$E1045))*OFFSET($F$7,0,$E1045))-SUM($G1045:U1045))*(OFFSET('PTRM input'!$G$477,0,$E1045-1)/A21taxstdlife))))</f>
        <v>0</v>
      </c>
      <c r="W1045" s="251">
        <f ca="1">IF(A21taxstdlife="n/a","n/a",IF(A21taxstdlife="",0,IF(W$3&gt;(A21stdlife+$E1045),((INDEX('PTRM input'!$G$385:$P$434,A21offset,$E1045)-INDEX('PTRM input'!$G$277:$P$326,A21offset,$E1045))*OFFSET($F$7,0,$E1045))-SUM($G1045:V1045),(((INDEX('PTRM input'!$G$385:$P$434,A21offset,$E1045)-INDEX('PTRM input'!$G$277:$P$326,A21offset,$E1045))*OFFSET($F$7,0,$E1045))-SUM($G1045:V1045))*(OFFSET('PTRM input'!$G$477,0,$E1045-1)/A21taxstdlife))))</f>
        <v>0</v>
      </c>
      <c r="X1045" s="251">
        <f ca="1">IF(A21taxstdlife="n/a","n/a",IF(A21taxstdlife="",0,IF(X$3&gt;(A21stdlife+$E1045),((INDEX('PTRM input'!$G$385:$P$434,A21offset,$E1045)-INDEX('PTRM input'!$G$277:$P$326,A21offset,$E1045))*OFFSET($F$7,0,$E1045))-SUM($G1045:W1045),(((INDEX('PTRM input'!$G$385:$P$434,A21offset,$E1045)-INDEX('PTRM input'!$G$277:$P$326,A21offset,$E1045))*OFFSET($F$7,0,$E1045))-SUM($G1045:W1045))*(OFFSET('PTRM input'!$G$477,0,$E1045-1)/A21taxstdlife))))</f>
        <v>0</v>
      </c>
      <c r="Y1045" s="251">
        <f ca="1">IF(A21taxstdlife="n/a","n/a",IF(A21taxstdlife="",0,IF(Y$3&gt;(A21stdlife+$E1045),((INDEX('PTRM input'!$G$385:$P$434,A21offset,$E1045)-INDEX('PTRM input'!$G$277:$P$326,A21offset,$E1045))*OFFSET($F$7,0,$E1045))-SUM($G1045:X1045),(((INDEX('PTRM input'!$G$385:$P$434,A21offset,$E1045)-INDEX('PTRM input'!$G$277:$P$326,A21offset,$E1045))*OFFSET($F$7,0,$E1045))-SUM($G1045:X1045))*(OFFSET('PTRM input'!$G$477,0,$E1045-1)/A21taxstdlife))))</f>
        <v>0</v>
      </c>
      <c r="Z1045" s="251">
        <f ca="1">IF(A21taxstdlife="n/a","n/a",IF(A21taxstdlife="",0,IF(Z$3&gt;(A21stdlife+$E1045),((INDEX('PTRM input'!$G$385:$P$434,A21offset,$E1045)-INDEX('PTRM input'!$G$277:$P$326,A21offset,$E1045))*OFFSET($F$7,0,$E1045))-SUM($G1045:Y1045),(((INDEX('PTRM input'!$G$385:$P$434,A21offset,$E1045)-INDEX('PTRM input'!$G$277:$P$326,A21offset,$E1045))*OFFSET($F$7,0,$E1045))-SUM($G1045:Y1045))*(OFFSET('PTRM input'!$G$477,0,$E1045-1)/A21taxstdlife))))</f>
        <v>0</v>
      </c>
      <c r="AA1045" s="251">
        <f ca="1">IF(A21taxstdlife="n/a","n/a",IF(A21taxstdlife="",0,IF(AA$3&gt;(A21stdlife+$E1045),((INDEX('PTRM input'!$G$385:$P$434,A21offset,$E1045)-INDEX('PTRM input'!$G$277:$P$326,A21offset,$E1045))*OFFSET($F$7,0,$E1045))-SUM($G1045:Z1045),(((INDEX('PTRM input'!$G$385:$P$434,A21offset,$E1045)-INDEX('PTRM input'!$G$277:$P$326,A21offset,$E1045))*OFFSET($F$7,0,$E1045))-SUM($G1045:Z1045))*(OFFSET('PTRM input'!$G$477,0,$E1045-1)/A21taxstdlife))))</f>
        <v>0</v>
      </c>
      <c r="AB1045" s="251">
        <f ca="1">IF(A21taxstdlife="n/a","n/a",IF(A21taxstdlife="",0,IF(AB$3&gt;(A21stdlife+$E1045),((INDEX('PTRM input'!$G$385:$P$434,A21offset,$E1045)-INDEX('PTRM input'!$G$277:$P$326,A21offset,$E1045))*OFFSET($F$7,0,$E1045))-SUM($G1045:AA1045),(((INDEX('PTRM input'!$G$385:$P$434,A21offset,$E1045)-INDEX('PTRM input'!$G$277:$P$326,A21offset,$E1045))*OFFSET($F$7,0,$E1045))-SUM($G1045:AA1045))*(OFFSET('PTRM input'!$G$477,0,$E1045-1)/A21taxstdlife))))</f>
        <v>0</v>
      </c>
      <c r="AC1045" s="251">
        <f ca="1">IF(A21taxstdlife="n/a","n/a",IF(A21taxstdlife="",0,IF(AC$3&gt;(A21stdlife+$E1045),((INDEX('PTRM input'!$G$385:$P$434,A21offset,$E1045)-INDEX('PTRM input'!$G$277:$P$326,A21offset,$E1045))*OFFSET($F$7,0,$E1045))-SUM($G1045:AB1045),(((INDEX('PTRM input'!$G$385:$P$434,A21offset,$E1045)-INDEX('PTRM input'!$G$277:$P$326,A21offset,$E1045))*OFFSET($F$7,0,$E1045))-SUM($G1045:AB1045))*(OFFSET('PTRM input'!$G$477,0,$E1045-1)/A21taxstdlife))))</f>
        <v>0</v>
      </c>
      <c r="AD1045" s="251">
        <f ca="1">IF(A21taxstdlife="n/a","n/a",IF(A21taxstdlife="",0,IF(AD$3&gt;(A21stdlife+$E1045),((INDEX('PTRM input'!$G$385:$P$434,A21offset,$E1045)-INDEX('PTRM input'!$G$277:$P$326,A21offset,$E1045))*OFFSET($F$7,0,$E1045))-SUM($G1045:AC1045),(((INDEX('PTRM input'!$G$385:$P$434,A21offset,$E1045)-INDEX('PTRM input'!$G$277:$P$326,A21offset,$E1045))*OFFSET($F$7,0,$E1045))-SUM($G1045:AC1045))*(OFFSET('PTRM input'!$G$477,0,$E1045-1)/A21taxstdlife))))</f>
        <v>0</v>
      </c>
      <c r="AE1045" s="251">
        <f ca="1">IF(A21taxstdlife="n/a","n/a",IF(A21taxstdlife="",0,IF(AE$3&gt;(A21stdlife+$E1045),((INDEX('PTRM input'!$G$385:$P$434,A21offset,$E1045)-INDEX('PTRM input'!$G$277:$P$326,A21offset,$E1045))*OFFSET($F$7,0,$E1045))-SUM($G1045:AD1045),(((INDEX('PTRM input'!$G$385:$P$434,A21offset,$E1045)-INDEX('PTRM input'!$G$277:$P$326,A21offset,$E1045))*OFFSET($F$7,0,$E1045))-SUM($G1045:AD1045))*(OFFSET('PTRM input'!$G$477,0,$E1045-1)/A21taxstdlife))))</f>
        <v>0</v>
      </c>
      <c r="AF1045" s="251">
        <f ca="1">IF(A21taxstdlife="n/a","n/a",IF(A21taxstdlife="",0,IF(AF$3&gt;(A21stdlife+$E1045),((INDEX('PTRM input'!$G$385:$P$434,A21offset,$E1045)-INDEX('PTRM input'!$G$277:$P$326,A21offset,$E1045))*OFFSET($F$7,0,$E1045))-SUM($G1045:AE1045),(((INDEX('PTRM input'!$G$385:$P$434,A21offset,$E1045)-INDEX('PTRM input'!$G$277:$P$326,A21offset,$E1045))*OFFSET($F$7,0,$E1045))-SUM($G1045:AE1045))*(OFFSET('PTRM input'!$G$477,0,$E1045-1)/A21taxstdlife))))</f>
        <v>0</v>
      </c>
      <c r="AG1045" s="251">
        <f ca="1">IF(A21taxstdlife="n/a","n/a",IF(A21taxstdlife="",0,IF(AG$3&gt;(A21stdlife+$E1045),((INDEX('PTRM input'!$G$385:$P$434,A21offset,$E1045)-INDEX('PTRM input'!$G$277:$P$326,A21offset,$E1045))*OFFSET($F$7,0,$E1045))-SUM($G1045:AF1045),(((INDEX('PTRM input'!$G$385:$P$434,A21offset,$E1045)-INDEX('PTRM input'!$G$277:$P$326,A21offset,$E1045))*OFFSET($F$7,0,$E1045))-SUM($G1045:AF1045))*(OFFSET('PTRM input'!$G$477,0,$E1045-1)/A21taxstdlife))))</f>
        <v>0</v>
      </c>
      <c r="AH1045" s="251">
        <f ca="1">IF(A21taxstdlife="n/a","n/a",IF(A21taxstdlife="",0,IF(AH$3&gt;(A21stdlife+$E1045),((INDEX('PTRM input'!$G$385:$P$434,A21offset,$E1045)-INDEX('PTRM input'!$G$277:$P$326,A21offset,$E1045))*OFFSET($F$7,0,$E1045))-SUM($G1045:AG1045),(((INDEX('PTRM input'!$G$385:$P$434,A21offset,$E1045)-INDEX('PTRM input'!$G$277:$P$326,A21offset,$E1045))*OFFSET($F$7,0,$E1045))-SUM($G1045:AG1045))*(OFFSET('PTRM input'!$G$477,0,$E1045-1)/A21taxstdlife))))</f>
        <v>0</v>
      </c>
      <c r="AI1045" s="251">
        <f ca="1">IF(A21taxstdlife="n/a","n/a",IF(A21taxstdlife="",0,IF(AI$3&gt;(A21stdlife+$E1045),((INDEX('PTRM input'!$G$385:$P$434,A21offset,$E1045)-INDEX('PTRM input'!$G$277:$P$326,A21offset,$E1045))*OFFSET($F$7,0,$E1045))-SUM($G1045:AH1045),(((INDEX('PTRM input'!$G$385:$P$434,A21offset,$E1045)-INDEX('PTRM input'!$G$277:$P$326,A21offset,$E1045))*OFFSET($F$7,0,$E1045))-SUM($G1045:AH1045))*(OFFSET('PTRM input'!$G$477,0,$E1045-1)/A21taxstdlife))))</f>
        <v>0</v>
      </c>
      <c r="AJ1045" s="251">
        <f ca="1">IF(A21taxstdlife="n/a","n/a",IF(A21taxstdlife="",0,IF(AJ$3&gt;(A21stdlife+$E1045),((INDEX('PTRM input'!$G$385:$P$434,A21offset,$E1045)-INDEX('PTRM input'!$G$277:$P$326,A21offset,$E1045))*OFFSET($F$7,0,$E1045))-SUM($G1045:AI1045),(((INDEX('PTRM input'!$G$385:$P$434,A21offset,$E1045)-INDEX('PTRM input'!$G$277:$P$326,A21offset,$E1045))*OFFSET($F$7,0,$E1045))-SUM($G1045:AI1045))*(OFFSET('PTRM input'!$G$477,0,$E1045-1)/A21taxstdlife))))</f>
        <v>0</v>
      </c>
      <c r="AK1045" s="251">
        <f ca="1">IF(A21taxstdlife="n/a","n/a",IF(A21taxstdlife="",0,IF(AK$3&gt;(A21stdlife+$E1045),((INDEX('PTRM input'!$G$385:$P$434,A21offset,$E1045)-INDEX('PTRM input'!$G$277:$P$326,A21offset,$E1045))*OFFSET($F$7,0,$E1045))-SUM($G1045:AJ1045),(((INDEX('PTRM input'!$G$385:$P$434,A21offset,$E1045)-INDEX('PTRM input'!$G$277:$P$326,A21offset,$E1045))*OFFSET($F$7,0,$E1045))-SUM($G1045:AJ1045))*(OFFSET('PTRM input'!$G$477,0,$E1045-1)/A21taxstdlife))))</f>
        <v>0</v>
      </c>
      <c r="AL1045" s="251">
        <f ca="1">IF(A21taxstdlife="n/a","n/a",IF(A21taxstdlife="",0,IF(AL$3&gt;(A21stdlife+$E1045),((INDEX('PTRM input'!$G$385:$P$434,A21offset,$E1045)-INDEX('PTRM input'!$G$277:$P$326,A21offset,$E1045))*OFFSET($F$7,0,$E1045))-SUM($G1045:AK1045),(((INDEX('PTRM input'!$G$385:$P$434,A21offset,$E1045)-INDEX('PTRM input'!$G$277:$P$326,A21offset,$E1045))*OFFSET($F$7,0,$E1045))-SUM($G1045:AK1045))*(OFFSET('PTRM input'!$G$477,0,$E1045-1)/A21taxstdlife))))</f>
        <v>0</v>
      </c>
      <c r="AM1045" s="251">
        <f ca="1">IF(A21taxstdlife="n/a","n/a",IF(A21taxstdlife="",0,IF(AM$3&gt;(A21stdlife+$E1045),((INDEX('PTRM input'!$G$385:$P$434,A21offset,$E1045)-INDEX('PTRM input'!$G$277:$P$326,A21offset,$E1045))*OFFSET($F$7,0,$E1045))-SUM($G1045:AL1045),(((INDEX('PTRM input'!$G$385:$P$434,A21offset,$E1045)-INDEX('PTRM input'!$G$277:$P$326,A21offset,$E1045))*OFFSET($F$7,0,$E1045))-SUM($G1045:AL1045))*(OFFSET('PTRM input'!$G$477,0,$E1045-1)/A21taxstdlife))))</f>
        <v>0</v>
      </c>
      <c r="AN1045" s="251">
        <f ca="1">IF(A21taxstdlife="n/a","n/a",IF(A21taxstdlife="",0,IF(AN$3&gt;(A21stdlife+$E1045),((INDEX('PTRM input'!$G$385:$P$434,A21offset,$E1045)-INDEX('PTRM input'!$G$277:$P$326,A21offset,$E1045))*OFFSET($F$7,0,$E1045))-SUM($G1045:AM1045),(((INDEX('PTRM input'!$G$385:$P$434,A21offset,$E1045)-INDEX('PTRM input'!$G$277:$P$326,A21offset,$E1045))*OFFSET($F$7,0,$E1045))-SUM($G1045:AM1045))*(OFFSET('PTRM input'!$G$477,0,$E1045-1)/A21taxstdlife))))</f>
        <v>0</v>
      </c>
      <c r="AO1045" s="251">
        <f ca="1">IF(A21taxstdlife="n/a","n/a",IF(A21taxstdlife="",0,IF(AO$3&gt;(A21stdlife+$E1045),((INDEX('PTRM input'!$G$385:$P$434,A21offset,$E1045)-INDEX('PTRM input'!$G$277:$P$326,A21offset,$E1045))*OFFSET($F$7,0,$E1045))-SUM($G1045:AN1045),(((INDEX('PTRM input'!$G$385:$P$434,A21offset,$E1045)-INDEX('PTRM input'!$G$277:$P$326,A21offset,$E1045))*OFFSET($F$7,0,$E1045))-SUM($G1045:AN1045))*(OFFSET('PTRM input'!$G$477,0,$E1045-1)/A21taxstdlife))))</f>
        <v>0</v>
      </c>
      <c r="AP1045" s="251">
        <f ca="1">IF(A21taxstdlife="n/a","n/a",IF(A21taxstdlife="",0,IF(AP$3&gt;(A21stdlife+$E1045),((INDEX('PTRM input'!$G$385:$P$434,A21offset,$E1045)-INDEX('PTRM input'!$G$277:$P$326,A21offset,$E1045))*OFFSET($F$7,0,$E1045))-SUM($G1045:AO1045),(((INDEX('PTRM input'!$G$385:$P$434,A21offset,$E1045)-INDEX('PTRM input'!$G$277:$P$326,A21offset,$E1045))*OFFSET($F$7,0,$E1045))-SUM($G1045:AO1045))*(OFFSET('PTRM input'!$G$477,0,$E1045-1)/A21taxstdlife))))</f>
        <v>0</v>
      </c>
      <c r="AQ1045" s="251">
        <f ca="1">IF(A21taxstdlife="n/a","n/a",IF(A21taxstdlife="",0,IF(AQ$3&gt;(A21stdlife+$E1045),((INDEX('PTRM input'!$G$385:$P$434,A21offset,$E1045)-INDEX('PTRM input'!$G$277:$P$326,A21offset,$E1045))*OFFSET($F$7,0,$E1045))-SUM($G1045:AP1045),(((INDEX('PTRM input'!$G$385:$P$434,A21offset,$E1045)-INDEX('PTRM input'!$G$277:$P$326,A21offset,$E1045))*OFFSET($F$7,0,$E1045))-SUM($G1045:AP1045))*(OFFSET('PTRM input'!$G$477,0,$E1045-1)/A21taxstdlife))))</f>
        <v>0</v>
      </c>
      <c r="AR1045" s="251">
        <f ca="1">IF(A21taxstdlife="n/a","n/a",IF(A21taxstdlife="",0,IF(AR$3&gt;(A21stdlife+$E1045),((INDEX('PTRM input'!$G$385:$P$434,A21offset,$E1045)-INDEX('PTRM input'!$G$277:$P$326,A21offset,$E1045))*OFFSET($F$7,0,$E1045))-SUM($G1045:AQ1045),(((INDEX('PTRM input'!$G$385:$P$434,A21offset,$E1045)-INDEX('PTRM input'!$G$277:$P$326,A21offset,$E1045))*OFFSET($F$7,0,$E1045))-SUM($G1045:AQ1045))*(OFFSET('PTRM input'!$G$477,0,$E1045-1)/A21taxstdlife))))</f>
        <v>0</v>
      </c>
      <c r="AS1045" s="251">
        <f ca="1">IF(A21taxstdlife="n/a","n/a",IF(A21taxstdlife="",0,IF(AS$3&gt;(A21stdlife+$E1045),((INDEX('PTRM input'!$G$385:$P$434,A21offset,$E1045)-INDEX('PTRM input'!$G$277:$P$326,A21offset,$E1045))*OFFSET($F$7,0,$E1045))-SUM($G1045:AR1045),(((INDEX('PTRM input'!$G$385:$P$434,A21offset,$E1045)-INDEX('PTRM input'!$G$277:$P$326,A21offset,$E1045))*OFFSET($F$7,0,$E1045))-SUM($G1045:AR1045))*(OFFSET('PTRM input'!$G$477,0,$E1045-1)/A21taxstdlife))))</f>
        <v>0</v>
      </c>
      <c r="AT1045" s="251">
        <f ca="1">IF(A21taxstdlife="n/a","n/a",IF(A21taxstdlife="",0,IF(AT$3&gt;(A21stdlife+$E1045),((INDEX('PTRM input'!$G$385:$P$434,A21offset,$E1045)-INDEX('PTRM input'!$G$277:$P$326,A21offset,$E1045))*OFFSET($F$7,0,$E1045))-SUM($G1045:AS1045),(((INDEX('PTRM input'!$G$385:$P$434,A21offset,$E1045)-INDEX('PTRM input'!$G$277:$P$326,A21offset,$E1045))*OFFSET($F$7,0,$E1045))-SUM($G1045:AS1045))*(OFFSET('PTRM input'!$G$477,0,$E1045-1)/A21taxstdlife))))</f>
        <v>0</v>
      </c>
      <c r="AU1045" s="251">
        <f ca="1">IF(A21taxstdlife="n/a","n/a",IF(A21taxstdlife="",0,IF(AU$3&gt;(A21stdlife+$E1045),((INDEX('PTRM input'!$G$385:$P$434,A21offset,$E1045)-INDEX('PTRM input'!$G$277:$P$326,A21offset,$E1045))*OFFSET($F$7,0,$E1045))-SUM($G1045:AT1045),(((INDEX('PTRM input'!$G$385:$P$434,A21offset,$E1045)-INDEX('PTRM input'!$G$277:$P$326,A21offset,$E1045))*OFFSET($F$7,0,$E1045))-SUM($G1045:AT1045))*(OFFSET('PTRM input'!$G$477,0,$E1045-1)/A21taxstdlife))))</f>
        <v>0</v>
      </c>
      <c r="AV1045" s="251">
        <f ca="1">IF(A21taxstdlife="n/a","n/a",IF(A21taxstdlife="",0,IF(AV$3&gt;(A21stdlife+$E1045),((INDEX('PTRM input'!$G$385:$P$434,A21offset,$E1045)-INDEX('PTRM input'!$G$277:$P$326,A21offset,$E1045))*OFFSET($F$7,0,$E1045))-SUM($G1045:AU1045),(((INDEX('PTRM input'!$G$385:$P$434,A21offset,$E1045)-INDEX('PTRM input'!$G$277:$P$326,A21offset,$E1045))*OFFSET($F$7,0,$E1045))-SUM($G1045:AU1045))*(OFFSET('PTRM input'!$G$477,0,$E1045-1)/A21taxstdlife))))</f>
        <v>0</v>
      </c>
      <c r="AW1045" s="251">
        <f ca="1">IF(A21taxstdlife="n/a","n/a",IF(A21taxstdlife="",0,IF(AW$3&gt;(A21stdlife+$E1045),((INDEX('PTRM input'!$G$385:$P$434,A21offset,$E1045)-INDEX('PTRM input'!$G$277:$P$326,A21offset,$E1045))*OFFSET($F$7,0,$E1045))-SUM($G1045:AV1045),(((INDEX('PTRM input'!$G$385:$P$434,A21offset,$E1045)-INDEX('PTRM input'!$G$277:$P$326,A21offset,$E1045))*OFFSET($F$7,0,$E1045))-SUM($G1045:AV1045))*(OFFSET('PTRM input'!$G$477,0,$E1045-1)/A21taxstdlife))))</f>
        <v>0</v>
      </c>
      <c r="AX1045" s="251">
        <f ca="1">IF(A21taxstdlife="n/a","n/a",IF(A21taxstdlife="",0,IF(AX$3&gt;(A21stdlife+$E1045),((INDEX('PTRM input'!$G$385:$P$434,A21offset,$E1045)-INDEX('PTRM input'!$G$277:$P$326,A21offset,$E1045))*OFFSET($F$7,0,$E1045))-SUM($G1045:AW1045),(((INDEX('PTRM input'!$G$385:$P$434,A21offset,$E1045)-INDEX('PTRM input'!$G$277:$P$326,A21offset,$E1045))*OFFSET($F$7,0,$E1045))-SUM($G1045:AW1045))*(OFFSET('PTRM input'!$G$477,0,$E1045-1)/A21taxstdlife))))</f>
        <v>0</v>
      </c>
      <c r="AY1045" s="251">
        <f ca="1">IF(A21taxstdlife="n/a","n/a",IF(A21taxstdlife="",0,IF(AY$3&gt;(A21stdlife+$E1045),((INDEX('PTRM input'!$G$385:$P$434,A21offset,$E1045)-INDEX('PTRM input'!$G$277:$P$326,A21offset,$E1045))*OFFSET($F$7,0,$E1045))-SUM($G1045:AX1045),(((INDEX('PTRM input'!$G$385:$P$434,A21offset,$E1045)-INDEX('PTRM input'!$G$277:$P$326,A21offset,$E1045))*OFFSET($F$7,0,$E1045))-SUM($G1045:AX1045))*(OFFSET('PTRM input'!$G$477,0,$E1045-1)/A21taxstdlife))))</f>
        <v>0</v>
      </c>
      <c r="AZ1045" s="251">
        <f ca="1">IF(A21taxstdlife="n/a","n/a",IF(A21taxstdlife="",0,IF(AZ$3&gt;(A21stdlife+$E1045),((INDEX('PTRM input'!$G$385:$P$434,A21offset,$E1045)-INDEX('PTRM input'!$G$277:$P$326,A21offset,$E1045))*OFFSET($F$7,0,$E1045))-SUM($G1045:AY1045),(((INDEX('PTRM input'!$G$385:$P$434,A21offset,$E1045)-INDEX('PTRM input'!$G$277:$P$326,A21offset,$E1045))*OFFSET($F$7,0,$E1045))-SUM($G1045:AY1045))*(OFFSET('PTRM input'!$G$477,0,$E1045-1)/A21taxstdlife))))</f>
        <v>0</v>
      </c>
      <c r="BA1045" s="251">
        <f ca="1">IF(A21taxstdlife="n/a","n/a",IF(A21taxstdlife="",0,IF(BA$3&gt;(A21stdlife+$E1045),((INDEX('PTRM input'!$G$385:$P$434,A21offset,$E1045)-INDEX('PTRM input'!$G$277:$P$326,A21offset,$E1045))*OFFSET($F$7,0,$E1045))-SUM($G1045:AZ1045),(((INDEX('PTRM input'!$G$385:$P$434,A21offset,$E1045)-INDEX('PTRM input'!$G$277:$P$326,A21offset,$E1045))*OFFSET($F$7,0,$E1045))-SUM($G1045:AZ1045))*(OFFSET('PTRM input'!$G$477,0,$E1045-1)/A21taxstdlife))))</f>
        <v>0</v>
      </c>
      <c r="BB1045" s="251">
        <f ca="1">IF(A21taxstdlife="n/a","n/a",IF(A21taxstdlife="",0,IF(BB$3&gt;(A21stdlife+$E1045),((INDEX('PTRM input'!$G$385:$P$434,A21offset,$E1045)-INDEX('PTRM input'!$G$277:$P$326,A21offset,$E1045))*OFFSET($F$7,0,$E1045))-SUM($G1045:BA1045),(((INDEX('PTRM input'!$G$385:$P$434,A21offset,$E1045)-INDEX('PTRM input'!$G$277:$P$326,A21offset,$E1045))*OFFSET($F$7,0,$E1045))-SUM($G1045:BA1045))*(OFFSET('PTRM input'!$G$477,0,$E1045-1)/A21taxstdlife))))</f>
        <v>0</v>
      </c>
      <c r="BC1045" s="251">
        <f ca="1">IF(A21taxstdlife="n/a","n/a",IF(A21taxstdlife="",0,IF(BC$3&gt;(A21stdlife+$E1045),((INDEX('PTRM input'!$G$385:$P$434,A21offset,$E1045)-INDEX('PTRM input'!$G$277:$P$326,A21offset,$E1045))*OFFSET($F$7,0,$E1045))-SUM($G1045:BB1045),(((INDEX('PTRM input'!$G$385:$P$434,A21offset,$E1045)-INDEX('PTRM input'!$G$277:$P$326,A21offset,$E1045))*OFFSET($F$7,0,$E1045))-SUM($G1045:BB1045))*(OFFSET('PTRM input'!$G$477,0,$E1045-1)/A21taxstdlife))))</f>
        <v>0</v>
      </c>
      <c r="BD1045" s="251">
        <f ca="1">IF(A21taxstdlife="n/a","n/a",IF(A21taxstdlife="",0,IF(BD$3&gt;(A21stdlife+$E1045),((INDEX('PTRM input'!$G$385:$P$434,A21offset,$E1045)-INDEX('PTRM input'!$G$277:$P$326,A21offset,$E1045))*OFFSET($F$7,0,$E1045))-SUM($G1045:BC1045),(((INDEX('PTRM input'!$G$385:$P$434,A21offset,$E1045)-INDEX('PTRM input'!$G$277:$P$326,A21offset,$E1045))*OFFSET($F$7,0,$E1045))-SUM($G1045:BC1045))*(OFFSET('PTRM input'!$G$477,0,$E1045-1)/A21taxstdlife))))</f>
        <v>0</v>
      </c>
      <c r="BE1045" s="251">
        <f ca="1">IF(A21taxstdlife="n/a","n/a",IF(A21taxstdlife="",0,IF(BE$3&gt;(A21stdlife+$E1045),((INDEX('PTRM input'!$G$385:$P$434,A21offset,$E1045)-INDEX('PTRM input'!$G$277:$P$326,A21offset,$E1045))*OFFSET($F$7,0,$E1045))-SUM($G1045:BD1045),(((INDEX('PTRM input'!$G$385:$P$434,A21offset,$E1045)-INDEX('PTRM input'!$G$277:$P$326,A21offset,$E1045))*OFFSET($F$7,0,$E1045))-SUM($G1045:BD1045))*(OFFSET('PTRM input'!$G$477,0,$E1045-1)/A21taxstdlife))))</f>
        <v>0</v>
      </c>
      <c r="BF1045" s="251">
        <f ca="1">IF(A21taxstdlife="n/a","n/a",IF(A21taxstdlife="",0,IF(BF$3&gt;(A21stdlife+$E1045),((INDEX('PTRM input'!$G$385:$P$434,A21offset,$E1045)-INDEX('PTRM input'!$G$277:$P$326,A21offset,$E1045))*OFFSET($F$7,0,$E1045))-SUM($G1045:BE1045),(((INDEX('PTRM input'!$G$385:$P$434,A21offset,$E1045)-INDEX('PTRM input'!$G$277:$P$326,A21offset,$E1045))*OFFSET($F$7,0,$E1045))-SUM($G1045:BE1045))*(OFFSET('PTRM input'!$G$477,0,$E1045-1)/A21taxstdlife))))</f>
        <v>0</v>
      </c>
      <c r="BG1045" s="251">
        <f ca="1">IF(A21taxstdlife="n/a","n/a",IF(A21taxstdlife="",0,IF(BG$3&gt;(A21stdlife+$E1045),((INDEX('PTRM input'!$G$385:$P$434,A21offset,$E1045)-INDEX('PTRM input'!$G$277:$P$326,A21offset,$E1045))*OFFSET($F$7,0,$E1045))-SUM($G1045:BF1045),(((INDEX('PTRM input'!$G$385:$P$434,A21offset,$E1045)-INDEX('PTRM input'!$G$277:$P$326,A21offset,$E1045))*OFFSET($F$7,0,$E1045))-SUM($G1045:BF1045))*(OFFSET('PTRM input'!$G$477,0,$E1045-1)/A21taxstdlife))))</f>
        <v>0</v>
      </c>
      <c r="BH1045" s="251">
        <f ca="1">IF(A21taxstdlife="n/a","n/a",IF(A21taxstdlife="",0,IF(BH$3&gt;(A21stdlife+$E1045),((INDEX('PTRM input'!$G$385:$P$434,A21offset,$E1045)-INDEX('PTRM input'!$G$277:$P$326,A21offset,$E1045))*OFFSET($F$7,0,$E1045))-SUM($G1045:BG1045),(((INDEX('PTRM input'!$G$385:$P$434,A21offset,$E1045)-INDEX('PTRM input'!$G$277:$P$326,A21offset,$E1045))*OFFSET($F$7,0,$E1045))-SUM($G1045:BG1045))*(OFFSET('PTRM input'!$G$477,0,$E1045-1)/A21taxstdlife))))</f>
        <v>0</v>
      </c>
      <c r="BI1045" s="251">
        <f ca="1">IF(A21taxstdlife="n/a","n/a",IF(A21taxstdlife="",0,IF(BI$3&gt;(A21stdlife+$E1045),((INDEX('PTRM input'!$G$385:$P$434,A21offset,$E1045)-INDEX('PTRM input'!$G$277:$P$326,A21offset,$E1045))*OFFSET($F$7,0,$E1045))-SUM($G1045:BH1045),(((INDEX('PTRM input'!$G$385:$P$434,A21offset,$E1045)-INDEX('PTRM input'!$G$277:$P$326,A21offset,$E1045))*OFFSET($F$7,0,$E1045))-SUM($G1045:BH1045))*(OFFSET('PTRM input'!$G$477,0,$E1045-1)/A21taxstdlife))))</f>
        <v>0</v>
      </c>
      <c r="BJ1045" s="116"/>
      <c r="BK1045" s="116"/>
      <c r="BL1045" s="116"/>
      <c r="BM1045" s="116"/>
    </row>
    <row r="1046" spans="1:65" ht="12.75" hidden="1" customHeight="1" outlineLevel="2">
      <c r="A1046" s="366"/>
      <c r="B1046" s="19"/>
      <c r="C1046" s="18"/>
      <c r="D1046" s="760"/>
      <c r="E1046" s="86">
        <v>5</v>
      </c>
      <c r="F1046" s="356"/>
      <c r="G1046" s="434"/>
      <c r="H1046" s="435"/>
      <c r="I1046" s="435"/>
      <c r="J1046" s="435"/>
      <c r="K1046" s="619"/>
      <c r="L1046" s="251">
        <f ca="1">IF(A21taxstdlife="n/a","n/a",IF(A21taxstdlife="",0,IF(L$3&gt;(A21stdlife+$E1046),((INDEX('PTRM input'!$G$385:$P$434,A21offset,$E1046)-INDEX('PTRM input'!$G$277:$P$326,A21offset,$E1046))*OFFSET($F$7,0,$E1046))-SUM($G1046:K1046),(((INDEX('PTRM input'!$G$385:$P$434,A21offset,$E1046)-INDEX('PTRM input'!$G$277:$P$326,A21offset,$E1046))*OFFSET($F$7,0,$E1046))-SUM($G1046:K1046))*(OFFSET('PTRM input'!$G$477,0,$E1046-1)/A21taxstdlife))))</f>
        <v>0</v>
      </c>
      <c r="M1046" s="251">
        <f ca="1">IF(A21taxstdlife="n/a","n/a",IF(A21taxstdlife="",0,IF(M$3&gt;(A21stdlife+$E1046),((INDEX('PTRM input'!$G$385:$P$434,A21offset,$E1046)-INDEX('PTRM input'!$G$277:$P$326,A21offset,$E1046))*OFFSET($F$7,0,$E1046))-SUM($G1046:L1046),(((INDEX('PTRM input'!$G$385:$P$434,A21offset,$E1046)-INDEX('PTRM input'!$G$277:$P$326,A21offset,$E1046))*OFFSET($F$7,0,$E1046))-SUM($G1046:L1046))*(OFFSET('PTRM input'!$G$477,0,$E1046-1)/A21taxstdlife))))</f>
        <v>0</v>
      </c>
      <c r="N1046" s="251">
        <f ca="1">IF(A21taxstdlife="n/a","n/a",IF(A21taxstdlife="",0,IF(N$3&gt;(A21stdlife+$E1046),((INDEX('PTRM input'!$G$385:$P$434,A21offset,$E1046)-INDEX('PTRM input'!$G$277:$P$326,A21offset,$E1046))*OFFSET($F$7,0,$E1046))-SUM($G1046:M1046),(((INDEX('PTRM input'!$G$385:$P$434,A21offset,$E1046)-INDEX('PTRM input'!$G$277:$P$326,A21offset,$E1046))*OFFSET($F$7,0,$E1046))-SUM($G1046:M1046))*(OFFSET('PTRM input'!$G$477,0,$E1046-1)/A21taxstdlife))))</f>
        <v>0</v>
      </c>
      <c r="O1046" s="251">
        <f ca="1">IF(A21taxstdlife="n/a","n/a",IF(A21taxstdlife="",0,IF(O$3&gt;(A21stdlife+$E1046),((INDEX('PTRM input'!$G$385:$P$434,A21offset,$E1046)-INDEX('PTRM input'!$G$277:$P$326,A21offset,$E1046))*OFFSET($F$7,0,$E1046))-SUM($G1046:N1046),(((INDEX('PTRM input'!$G$385:$P$434,A21offset,$E1046)-INDEX('PTRM input'!$G$277:$P$326,A21offset,$E1046))*OFFSET($F$7,0,$E1046))-SUM($G1046:N1046))*(OFFSET('PTRM input'!$G$477,0,$E1046-1)/A21taxstdlife))))</f>
        <v>0</v>
      </c>
      <c r="P1046" s="251">
        <f ca="1">IF(A21taxstdlife="n/a","n/a",IF(A21taxstdlife="",0,IF(P$3&gt;(A21stdlife+$E1046),((INDEX('PTRM input'!$G$385:$P$434,A21offset,$E1046)-INDEX('PTRM input'!$G$277:$P$326,A21offset,$E1046))*OFFSET($F$7,0,$E1046))-SUM($G1046:O1046),(((INDEX('PTRM input'!$G$385:$P$434,A21offset,$E1046)-INDEX('PTRM input'!$G$277:$P$326,A21offset,$E1046))*OFFSET($F$7,0,$E1046))-SUM($G1046:O1046))*(OFFSET('PTRM input'!$G$477,0,$E1046-1)/A21taxstdlife))))</f>
        <v>0</v>
      </c>
      <c r="Q1046" s="251">
        <f ca="1">IF(A21taxstdlife="n/a","n/a",IF(A21taxstdlife="",0,IF(Q$3&gt;(A21stdlife+$E1046),((INDEX('PTRM input'!$G$385:$P$434,A21offset,$E1046)-INDEX('PTRM input'!$G$277:$P$326,A21offset,$E1046))*OFFSET($F$7,0,$E1046))-SUM($G1046:P1046),(((INDEX('PTRM input'!$G$385:$P$434,A21offset,$E1046)-INDEX('PTRM input'!$G$277:$P$326,A21offset,$E1046))*OFFSET($F$7,0,$E1046))-SUM($G1046:P1046))*(OFFSET('PTRM input'!$G$477,0,$E1046-1)/A21taxstdlife))))</f>
        <v>0</v>
      </c>
      <c r="R1046" s="251">
        <f ca="1">IF(A21taxstdlife="n/a","n/a",IF(A21taxstdlife="",0,IF(R$3&gt;(A21stdlife+$E1046),((INDEX('PTRM input'!$G$385:$P$434,A21offset,$E1046)-INDEX('PTRM input'!$G$277:$P$326,A21offset,$E1046))*OFFSET($F$7,0,$E1046))-SUM($G1046:Q1046),(((INDEX('PTRM input'!$G$385:$P$434,A21offset,$E1046)-INDEX('PTRM input'!$G$277:$P$326,A21offset,$E1046))*OFFSET($F$7,0,$E1046))-SUM($G1046:Q1046))*(OFFSET('PTRM input'!$G$477,0,$E1046-1)/A21taxstdlife))))</f>
        <v>0</v>
      </c>
      <c r="S1046" s="251">
        <f ca="1">IF(A21taxstdlife="n/a","n/a",IF(A21taxstdlife="",0,IF(S$3&gt;(A21stdlife+$E1046),((INDEX('PTRM input'!$G$385:$P$434,A21offset,$E1046)-INDEX('PTRM input'!$G$277:$P$326,A21offset,$E1046))*OFFSET($F$7,0,$E1046))-SUM($G1046:R1046),(((INDEX('PTRM input'!$G$385:$P$434,A21offset,$E1046)-INDEX('PTRM input'!$G$277:$P$326,A21offset,$E1046))*OFFSET($F$7,0,$E1046))-SUM($G1046:R1046))*(OFFSET('PTRM input'!$G$477,0,$E1046-1)/A21taxstdlife))))</f>
        <v>0</v>
      </c>
      <c r="T1046" s="251">
        <f ca="1">IF(A21taxstdlife="n/a","n/a",IF(A21taxstdlife="",0,IF(T$3&gt;(A21stdlife+$E1046),((INDEX('PTRM input'!$G$385:$P$434,A21offset,$E1046)-INDEX('PTRM input'!$G$277:$P$326,A21offset,$E1046))*OFFSET($F$7,0,$E1046))-SUM($G1046:S1046),(((INDEX('PTRM input'!$G$385:$P$434,A21offset,$E1046)-INDEX('PTRM input'!$G$277:$P$326,A21offset,$E1046))*OFFSET($F$7,0,$E1046))-SUM($G1046:S1046))*(OFFSET('PTRM input'!$G$477,0,$E1046-1)/A21taxstdlife))))</f>
        <v>0</v>
      </c>
      <c r="U1046" s="251">
        <f ca="1">IF(A21taxstdlife="n/a","n/a",IF(A21taxstdlife="",0,IF(U$3&gt;(A21stdlife+$E1046),((INDEX('PTRM input'!$G$385:$P$434,A21offset,$E1046)-INDEX('PTRM input'!$G$277:$P$326,A21offset,$E1046))*OFFSET($F$7,0,$E1046))-SUM($G1046:T1046),(((INDEX('PTRM input'!$G$385:$P$434,A21offset,$E1046)-INDEX('PTRM input'!$G$277:$P$326,A21offset,$E1046))*OFFSET($F$7,0,$E1046))-SUM($G1046:T1046))*(OFFSET('PTRM input'!$G$477,0,$E1046-1)/A21taxstdlife))))</f>
        <v>0</v>
      </c>
      <c r="V1046" s="251">
        <f ca="1">IF(A21taxstdlife="n/a","n/a",IF(A21taxstdlife="",0,IF(V$3&gt;(A21stdlife+$E1046),((INDEX('PTRM input'!$G$385:$P$434,A21offset,$E1046)-INDEX('PTRM input'!$G$277:$P$326,A21offset,$E1046))*OFFSET($F$7,0,$E1046))-SUM($G1046:U1046),(((INDEX('PTRM input'!$G$385:$P$434,A21offset,$E1046)-INDEX('PTRM input'!$G$277:$P$326,A21offset,$E1046))*OFFSET($F$7,0,$E1046))-SUM($G1046:U1046))*(OFFSET('PTRM input'!$G$477,0,$E1046-1)/A21taxstdlife))))</f>
        <v>0</v>
      </c>
      <c r="W1046" s="251">
        <f ca="1">IF(A21taxstdlife="n/a","n/a",IF(A21taxstdlife="",0,IF(W$3&gt;(A21stdlife+$E1046),((INDEX('PTRM input'!$G$385:$P$434,A21offset,$E1046)-INDEX('PTRM input'!$G$277:$P$326,A21offset,$E1046))*OFFSET($F$7,0,$E1046))-SUM($G1046:V1046),(((INDEX('PTRM input'!$G$385:$P$434,A21offset,$E1046)-INDEX('PTRM input'!$G$277:$P$326,A21offset,$E1046))*OFFSET($F$7,0,$E1046))-SUM($G1046:V1046))*(OFFSET('PTRM input'!$G$477,0,$E1046-1)/A21taxstdlife))))</f>
        <v>0</v>
      </c>
      <c r="X1046" s="251">
        <f ca="1">IF(A21taxstdlife="n/a","n/a",IF(A21taxstdlife="",0,IF(X$3&gt;(A21stdlife+$E1046),((INDEX('PTRM input'!$G$385:$P$434,A21offset,$E1046)-INDEX('PTRM input'!$G$277:$P$326,A21offset,$E1046))*OFFSET($F$7,0,$E1046))-SUM($G1046:W1046),(((INDEX('PTRM input'!$G$385:$P$434,A21offset,$E1046)-INDEX('PTRM input'!$G$277:$P$326,A21offset,$E1046))*OFFSET($F$7,0,$E1046))-SUM($G1046:W1046))*(OFFSET('PTRM input'!$G$477,0,$E1046-1)/A21taxstdlife))))</f>
        <v>0</v>
      </c>
      <c r="Y1046" s="251">
        <f ca="1">IF(A21taxstdlife="n/a","n/a",IF(A21taxstdlife="",0,IF(Y$3&gt;(A21stdlife+$E1046),((INDEX('PTRM input'!$G$385:$P$434,A21offset,$E1046)-INDEX('PTRM input'!$G$277:$P$326,A21offset,$E1046))*OFFSET($F$7,0,$E1046))-SUM($G1046:X1046),(((INDEX('PTRM input'!$G$385:$P$434,A21offset,$E1046)-INDEX('PTRM input'!$G$277:$P$326,A21offset,$E1046))*OFFSET($F$7,0,$E1046))-SUM($G1046:X1046))*(OFFSET('PTRM input'!$G$477,0,$E1046-1)/A21taxstdlife))))</f>
        <v>0</v>
      </c>
      <c r="Z1046" s="251">
        <f ca="1">IF(A21taxstdlife="n/a","n/a",IF(A21taxstdlife="",0,IF(Z$3&gt;(A21stdlife+$E1046),((INDEX('PTRM input'!$G$385:$P$434,A21offset,$E1046)-INDEX('PTRM input'!$G$277:$P$326,A21offset,$E1046))*OFFSET($F$7,0,$E1046))-SUM($G1046:Y1046),(((INDEX('PTRM input'!$G$385:$P$434,A21offset,$E1046)-INDEX('PTRM input'!$G$277:$P$326,A21offset,$E1046))*OFFSET($F$7,0,$E1046))-SUM($G1046:Y1046))*(OFFSET('PTRM input'!$G$477,0,$E1046-1)/A21taxstdlife))))</f>
        <v>0</v>
      </c>
      <c r="AA1046" s="251">
        <f ca="1">IF(A21taxstdlife="n/a","n/a",IF(A21taxstdlife="",0,IF(AA$3&gt;(A21stdlife+$E1046),((INDEX('PTRM input'!$G$385:$P$434,A21offset,$E1046)-INDEX('PTRM input'!$G$277:$P$326,A21offset,$E1046))*OFFSET($F$7,0,$E1046))-SUM($G1046:Z1046),(((INDEX('PTRM input'!$G$385:$P$434,A21offset,$E1046)-INDEX('PTRM input'!$G$277:$P$326,A21offset,$E1046))*OFFSET($F$7,0,$E1046))-SUM($G1046:Z1046))*(OFFSET('PTRM input'!$G$477,0,$E1046-1)/A21taxstdlife))))</f>
        <v>0</v>
      </c>
      <c r="AB1046" s="251">
        <f ca="1">IF(A21taxstdlife="n/a","n/a",IF(A21taxstdlife="",0,IF(AB$3&gt;(A21stdlife+$E1046),((INDEX('PTRM input'!$G$385:$P$434,A21offset,$E1046)-INDEX('PTRM input'!$G$277:$P$326,A21offset,$E1046))*OFFSET($F$7,0,$E1046))-SUM($G1046:AA1046),(((INDEX('PTRM input'!$G$385:$P$434,A21offset,$E1046)-INDEX('PTRM input'!$G$277:$P$326,A21offset,$E1046))*OFFSET($F$7,0,$E1046))-SUM($G1046:AA1046))*(OFFSET('PTRM input'!$G$477,0,$E1046-1)/A21taxstdlife))))</f>
        <v>0</v>
      </c>
      <c r="AC1046" s="251">
        <f ca="1">IF(A21taxstdlife="n/a","n/a",IF(A21taxstdlife="",0,IF(AC$3&gt;(A21stdlife+$E1046),((INDEX('PTRM input'!$G$385:$P$434,A21offset,$E1046)-INDEX('PTRM input'!$G$277:$P$326,A21offset,$E1046))*OFFSET($F$7,0,$E1046))-SUM($G1046:AB1046),(((INDEX('PTRM input'!$G$385:$P$434,A21offset,$E1046)-INDEX('PTRM input'!$G$277:$P$326,A21offset,$E1046))*OFFSET($F$7,0,$E1046))-SUM($G1046:AB1046))*(OFFSET('PTRM input'!$G$477,0,$E1046-1)/A21taxstdlife))))</f>
        <v>0</v>
      </c>
      <c r="AD1046" s="251">
        <f ca="1">IF(A21taxstdlife="n/a","n/a",IF(A21taxstdlife="",0,IF(AD$3&gt;(A21stdlife+$E1046),((INDEX('PTRM input'!$G$385:$P$434,A21offset,$E1046)-INDEX('PTRM input'!$G$277:$P$326,A21offset,$E1046))*OFFSET($F$7,0,$E1046))-SUM($G1046:AC1046),(((INDEX('PTRM input'!$G$385:$P$434,A21offset,$E1046)-INDEX('PTRM input'!$G$277:$P$326,A21offset,$E1046))*OFFSET($F$7,0,$E1046))-SUM($G1046:AC1046))*(OFFSET('PTRM input'!$G$477,0,$E1046-1)/A21taxstdlife))))</f>
        <v>0</v>
      </c>
      <c r="AE1046" s="251">
        <f ca="1">IF(A21taxstdlife="n/a","n/a",IF(A21taxstdlife="",0,IF(AE$3&gt;(A21stdlife+$E1046),((INDEX('PTRM input'!$G$385:$P$434,A21offset,$E1046)-INDEX('PTRM input'!$G$277:$P$326,A21offset,$E1046))*OFFSET($F$7,0,$E1046))-SUM($G1046:AD1046),(((INDEX('PTRM input'!$G$385:$P$434,A21offset,$E1046)-INDEX('PTRM input'!$G$277:$P$326,A21offset,$E1046))*OFFSET($F$7,0,$E1046))-SUM($G1046:AD1046))*(OFFSET('PTRM input'!$G$477,0,$E1046-1)/A21taxstdlife))))</f>
        <v>0</v>
      </c>
      <c r="AF1046" s="251">
        <f ca="1">IF(A21taxstdlife="n/a","n/a",IF(A21taxstdlife="",0,IF(AF$3&gt;(A21stdlife+$E1046),((INDEX('PTRM input'!$G$385:$P$434,A21offset,$E1046)-INDEX('PTRM input'!$G$277:$P$326,A21offset,$E1046))*OFFSET($F$7,0,$E1046))-SUM($G1046:AE1046),(((INDEX('PTRM input'!$G$385:$P$434,A21offset,$E1046)-INDEX('PTRM input'!$G$277:$P$326,A21offset,$E1046))*OFFSET($F$7,0,$E1046))-SUM($G1046:AE1046))*(OFFSET('PTRM input'!$G$477,0,$E1046-1)/A21taxstdlife))))</f>
        <v>0</v>
      </c>
      <c r="AG1046" s="251">
        <f ca="1">IF(A21taxstdlife="n/a","n/a",IF(A21taxstdlife="",0,IF(AG$3&gt;(A21stdlife+$E1046),((INDEX('PTRM input'!$G$385:$P$434,A21offset,$E1046)-INDEX('PTRM input'!$G$277:$P$326,A21offset,$E1046))*OFFSET($F$7,0,$E1046))-SUM($G1046:AF1046),(((INDEX('PTRM input'!$G$385:$P$434,A21offset,$E1046)-INDEX('PTRM input'!$G$277:$P$326,A21offset,$E1046))*OFFSET($F$7,0,$E1046))-SUM($G1046:AF1046))*(OFFSET('PTRM input'!$G$477,0,$E1046-1)/A21taxstdlife))))</f>
        <v>0</v>
      </c>
      <c r="AH1046" s="251">
        <f ca="1">IF(A21taxstdlife="n/a","n/a",IF(A21taxstdlife="",0,IF(AH$3&gt;(A21stdlife+$E1046),((INDEX('PTRM input'!$G$385:$P$434,A21offset,$E1046)-INDEX('PTRM input'!$G$277:$P$326,A21offset,$E1046))*OFFSET($F$7,0,$E1046))-SUM($G1046:AG1046),(((INDEX('PTRM input'!$G$385:$P$434,A21offset,$E1046)-INDEX('PTRM input'!$G$277:$P$326,A21offset,$E1046))*OFFSET($F$7,0,$E1046))-SUM($G1046:AG1046))*(OFFSET('PTRM input'!$G$477,0,$E1046-1)/A21taxstdlife))))</f>
        <v>0</v>
      </c>
      <c r="AI1046" s="251">
        <f ca="1">IF(A21taxstdlife="n/a","n/a",IF(A21taxstdlife="",0,IF(AI$3&gt;(A21stdlife+$E1046),((INDEX('PTRM input'!$G$385:$P$434,A21offset,$E1046)-INDEX('PTRM input'!$G$277:$P$326,A21offset,$E1046))*OFFSET($F$7,0,$E1046))-SUM($G1046:AH1046),(((INDEX('PTRM input'!$G$385:$P$434,A21offset,$E1046)-INDEX('PTRM input'!$G$277:$P$326,A21offset,$E1046))*OFFSET($F$7,0,$E1046))-SUM($G1046:AH1046))*(OFFSET('PTRM input'!$G$477,0,$E1046-1)/A21taxstdlife))))</f>
        <v>0</v>
      </c>
      <c r="AJ1046" s="251">
        <f ca="1">IF(A21taxstdlife="n/a","n/a",IF(A21taxstdlife="",0,IF(AJ$3&gt;(A21stdlife+$E1046),((INDEX('PTRM input'!$G$385:$P$434,A21offset,$E1046)-INDEX('PTRM input'!$G$277:$P$326,A21offset,$E1046))*OFFSET($F$7,0,$E1046))-SUM($G1046:AI1046),(((INDEX('PTRM input'!$G$385:$P$434,A21offset,$E1046)-INDEX('PTRM input'!$G$277:$P$326,A21offset,$E1046))*OFFSET($F$7,0,$E1046))-SUM($G1046:AI1046))*(OFFSET('PTRM input'!$G$477,0,$E1046-1)/A21taxstdlife))))</f>
        <v>0</v>
      </c>
      <c r="AK1046" s="251">
        <f ca="1">IF(A21taxstdlife="n/a","n/a",IF(A21taxstdlife="",0,IF(AK$3&gt;(A21stdlife+$E1046),((INDEX('PTRM input'!$G$385:$P$434,A21offset,$E1046)-INDEX('PTRM input'!$G$277:$P$326,A21offset,$E1046))*OFFSET($F$7,0,$E1046))-SUM($G1046:AJ1046),(((INDEX('PTRM input'!$G$385:$P$434,A21offset,$E1046)-INDEX('PTRM input'!$G$277:$P$326,A21offset,$E1046))*OFFSET($F$7,0,$E1046))-SUM($G1046:AJ1046))*(OFFSET('PTRM input'!$G$477,0,$E1046-1)/A21taxstdlife))))</f>
        <v>0</v>
      </c>
      <c r="AL1046" s="251">
        <f ca="1">IF(A21taxstdlife="n/a","n/a",IF(A21taxstdlife="",0,IF(AL$3&gt;(A21stdlife+$E1046),((INDEX('PTRM input'!$G$385:$P$434,A21offset,$E1046)-INDEX('PTRM input'!$G$277:$P$326,A21offset,$E1046))*OFFSET($F$7,0,$E1046))-SUM($G1046:AK1046),(((INDEX('PTRM input'!$G$385:$P$434,A21offset,$E1046)-INDEX('PTRM input'!$G$277:$P$326,A21offset,$E1046))*OFFSET($F$7,0,$E1046))-SUM($G1046:AK1046))*(OFFSET('PTRM input'!$G$477,0,$E1046-1)/A21taxstdlife))))</f>
        <v>0</v>
      </c>
      <c r="AM1046" s="251">
        <f ca="1">IF(A21taxstdlife="n/a","n/a",IF(A21taxstdlife="",0,IF(AM$3&gt;(A21stdlife+$E1046),((INDEX('PTRM input'!$G$385:$P$434,A21offset,$E1046)-INDEX('PTRM input'!$G$277:$P$326,A21offset,$E1046))*OFFSET($F$7,0,$E1046))-SUM($G1046:AL1046),(((INDEX('PTRM input'!$G$385:$P$434,A21offset,$E1046)-INDEX('PTRM input'!$G$277:$P$326,A21offset,$E1046))*OFFSET($F$7,0,$E1046))-SUM($G1046:AL1046))*(OFFSET('PTRM input'!$G$477,0,$E1046-1)/A21taxstdlife))))</f>
        <v>0</v>
      </c>
      <c r="AN1046" s="251">
        <f ca="1">IF(A21taxstdlife="n/a","n/a",IF(A21taxstdlife="",0,IF(AN$3&gt;(A21stdlife+$E1046),((INDEX('PTRM input'!$G$385:$P$434,A21offset,$E1046)-INDEX('PTRM input'!$G$277:$P$326,A21offset,$E1046))*OFFSET($F$7,0,$E1046))-SUM($G1046:AM1046),(((INDEX('PTRM input'!$G$385:$P$434,A21offset,$E1046)-INDEX('PTRM input'!$G$277:$P$326,A21offset,$E1046))*OFFSET($F$7,0,$E1046))-SUM($G1046:AM1046))*(OFFSET('PTRM input'!$G$477,0,$E1046-1)/A21taxstdlife))))</f>
        <v>0</v>
      </c>
      <c r="AO1046" s="251">
        <f ca="1">IF(A21taxstdlife="n/a","n/a",IF(A21taxstdlife="",0,IF(AO$3&gt;(A21stdlife+$E1046),((INDEX('PTRM input'!$G$385:$P$434,A21offset,$E1046)-INDEX('PTRM input'!$G$277:$P$326,A21offset,$E1046))*OFFSET($F$7,0,$E1046))-SUM($G1046:AN1046),(((INDEX('PTRM input'!$G$385:$P$434,A21offset,$E1046)-INDEX('PTRM input'!$G$277:$P$326,A21offset,$E1046))*OFFSET($F$7,0,$E1046))-SUM($G1046:AN1046))*(OFFSET('PTRM input'!$G$477,0,$E1046-1)/A21taxstdlife))))</f>
        <v>0</v>
      </c>
      <c r="AP1046" s="251">
        <f ca="1">IF(A21taxstdlife="n/a","n/a",IF(A21taxstdlife="",0,IF(AP$3&gt;(A21stdlife+$E1046),((INDEX('PTRM input'!$G$385:$P$434,A21offset,$E1046)-INDEX('PTRM input'!$G$277:$P$326,A21offset,$E1046))*OFFSET($F$7,0,$E1046))-SUM($G1046:AO1046),(((INDEX('PTRM input'!$G$385:$P$434,A21offset,$E1046)-INDEX('PTRM input'!$G$277:$P$326,A21offset,$E1046))*OFFSET($F$7,0,$E1046))-SUM($G1046:AO1046))*(OFFSET('PTRM input'!$G$477,0,$E1046-1)/A21taxstdlife))))</f>
        <v>0</v>
      </c>
      <c r="AQ1046" s="251">
        <f ca="1">IF(A21taxstdlife="n/a","n/a",IF(A21taxstdlife="",0,IF(AQ$3&gt;(A21stdlife+$E1046),((INDEX('PTRM input'!$G$385:$P$434,A21offset,$E1046)-INDEX('PTRM input'!$G$277:$P$326,A21offset,$E1046))*OFFSET($F$7,0,$E1046))-SUM($G1046:AP1046),(((INDEX('PTRM input'!$G$385:$P$434,A21offset,$E1046)-INDEX('PTRM input'!$G$277:$P$326,A21offset,$E1046))*OFFSET($F$7,0,$E1046))-SUM($G1046:AP1046))*(OFFSET('PTRM input'!$G$477,0,$E1046-1)/A21taxstdlife))))</f>
        <v>0</v>
      </c>
      <c r="AR1046" s="251">
        <f ca="1">IF(A21taxstdlife="n/a","n/a",IF(A21taxstdlife="",0,IF(AR$3&gt;(A21stdlife+$E1046),((INDEX('PTRM input'!$G$385:$P$434,A21offset,$E1046)-INDEX('PTRM input'!$G$277:$P$326,A21offset,$E1046))*OFFSET($F$7,0,$E1046))-SUM($G1046:AQ1046),(((INDEX('PTRM input'!$G$385:$P$434,A21offset,$E1046)-INDEX('PTRM input'!$G$277:$P$326,A21offset,$E1046))*OFFSET($F$7,0,$E1046))-SUM($G1046:AQ1046))*(OFFSET('PTRM input'!$G$477,0,$E1046-1)/A21taxstdlife))))</f>
        <v>0</v>
      </c>
      <c r="AS1046" s="251">
        <f ca="1">IF(A21taxstdlife="n/a","n/a",IF(A21taxstdlife="",0,IF(AS$3&gt;(A21stdlife+$E1046),((INDEX('PTRM input'!$G$385:$P$434,A21offset,$E1046)-INDEX('PTRM input'!$G$277:$P$326,A21offset,$E1046))*OFFSET($F$7,0,$E1046))-SUM($G1046:AR1046),(((INDEX('PTRM input'!$G$385:$P$434,A21offset,$E1046)-INDEX('PTRM input'!$G$277:$P$326,A21offset,$E1046))*OFFSET($F$7,0,$E1046))-SUM($G1046:AR1046))*(OFFSET('PTRM input'!$G$477,0,$E1046-1)/A21taxstdlife))))</f>
        <v>0</v>
      </c>
      <c r="AT1046" s="251">
        <f ca="1">IF(A21taxstdlife="n/a","n/a",IF(A21taxstdlife="",0,IF(AT$3&gt;(A21stdlife+$E1046),((INDEX('PTRM input'!$G$385:$P$434,A21offset,$E1046)-INDEX('PTRM input'!$G$277:$P$326,A21offset,$E1046))*OFFSET($F$7,0,$E1046))-SUM($G1046:AS1046),(((INDEX('PTRM input'!$G$385:$P$434,A21offset,$E1046)-INDEX('PTRM input'!$G$277:$P$326,A21offset,$E1046))*OFFSET($F$7,0,$E1046))-SUM($G1046:AS1046))*(OFFSET('PTRM input'!$G$477,0,$E1046-1)/A21taxstdlife))))</f>
        <v>0</v>
      </c>
      <c r="AU1046" s="251">
        <f ca="1">IF(A21taxstdlife="n/a","n/a",IF(A21taxstdlife="",0,IF(AU$3&gt;(A21stdlife+$E1046),((INDEX('PTRM input'!$G$385:$P$434,A21offset,$E1046)-INDEX('PTRM input'!$G$277:$P$326,A21offset,$E1046))*OFFSET($F$7,0,$E1046))-SUM($G1046:AT1046),(((INDEX('PTRM input'!$G$385:$P$434,A21offset,$E1046)-INDEX('PTRM input'!$G$277:$P$326,A21offset,$E1046))*OFFSET($F$7,0,$E1046))-SUM($G1046:AT1046))*(OFFSET('PTRM input'!$G$477,0,$E1046-1)/A21taxstdlife))))</f>
        <v>0</v>
      </c>
      <c r="AV1046" s="251">
        <f ca="1">IF(A21taxstdlife="n/a","n/a",IF(A21taxstdlife="",0,IF(AV$3&gt;(A21stdlife+$E1046),((INDEX('PTRM input'!$G$385:$P$434,A21offset,$E1046)-INDEX('PTRM input'!$G$277:$P$326,A21offset,$E1046))*OFFSET($F$7,0,$E1046))-SUM($G1046:AU1046),(((INDEX('PTRM input'!$G$385:$P$434,A21offset,$E1046)-INDEX('PTRM input'!$G$277:$P$326,A21offset,$E1046))*OFFSET($F$7,0,$E1046))-SUM($G1046:AU1046))*(OFFSET('PTRM input'!$G$477,0,$E1046-1)/A21taxstdlife))))</f>
        <v>0</v>
      </c>
      <c r="AW1046" s="251">
        <f ca="1">IF(A21taxstdlife="n/a","n/a",IF(A21taxstdlife="",0,IF(AW$3&gt;(A21stdlife+$E1046),((INDEX('PTRM input'!$G$385:$P$434,A21offset,$E1046)-INDEX('PTRM input'!$G$277:$P$326,A21offset,$E1046))*OFFSET($F$7,0,$E1046))-SUM($G1046:AV1046),(((INDEX('PTRM input'!$G$385:$P$434,A21offset,$E1046)-INDEX('PTRM input'!$G$277:$P$326,A21offset,$E1046))*OFFSET($F$7,0,$E1046))-SUM($G1046:AV1046))*(OFFSET('PTRM input'!$G$477,0,$E1046-1)/A21taxstdlife))))</f>
        <v>0</v>
      </c>
      <c r="AX1046" s="251">
        <f ca="1">IF(A21taxstdlife="n/a","n/a",IF(A21taxstdlife="",0,IF(AX$3&gt;(A21stdlife+$E1046),((INDEX('PTRM input'!$G$385:$P$434,A21offset,$E1046)-INDEX('PTRM input'!$G$277:$P$326,A21offset,$E1046))*OFFSET($F$7,0,$E1046))-SUM($G1046:AW1046),(((INDEX('PTRM input'!$G$385:$P$434,A21offset,$E1046)-INDEX('PTRM input'!$G$277:$P$326,A21offset,$E1046))*OFFSET($F$7,0,$E1046))-SUM($G1046:AW1046))*(OFFSET('PTRM input'!$G$477,0,$E1046-1)/A21taxstdlife))))</f>
        <v>0</v>
      </c>
      <c r="AY1046" s="251">
        <f ca="1">IF(A21taxstdlife="n/a","n/a",IF(A21taxstdlife="",0,IF(AY$3&gt;(A21stdlife+$E1046),((INDEX('PTRM input'!$G$385:$P$434,A21offset,$E1046)-INDEX('PTRM input'!$G$277:$P$326,A21offset,$E1046))*OFFSET($F$7,0,$E1046))-SUM($G1046:AX1046),(((INDEX('PTRM input'!$G$385:$P$434,A21offset,$E1046)-INDEX('PTRM input'!$G$277:$P$326,A21offset,$E1046))*OFFSET($F$7,0,$E1046))-SUM($G1046:AX1046))*(OFFSET('PTRM input'!$G$477,0,$E1046-1)/A21taxstdlife))))</f>
        <v>0</v>
      </c>
      <c r="AZ1046" s="251">
        <f ca="1">IF(A21taxstdlife="n/a","n/a",IF(A21taxstdlife="",0,IF(AZ$3&gt;(A21stdlife+$E1046),((INDEX('PTRM input'!$G$385:$P$434,A21offset,$E1046)-INDEX('PTRM input'!$G$277:$P$326,A21offset,$E1046))*OFFSET($F$7,0,$E1046))-SUM($G1046:AY1046),(((INDEX('PTRM input'!$G$385:$P$434,A21offset,$E1046)-INDEX('PTRM input'!$G$277:$P$326,A21offset,$E1046))*OFFSET($F$7,0,$E1046))-SUM($G1046:AY1046))*(OFFSET('PTRM input'!$G$477,0,$E1046-1)/A21taxstdlife))))</f>
        <v>0</v>
      </c>
      <c r="BA1046" s="251">
        <f ca="1">IF(A21taxstdlife="n/a","n/a",IF(A21taxstdlife="",0,IF(BA$3&gt;(A21stdlife+$E1046),((INDEX('PTRM input'!$G$385:$P$434,A21offset,$E1046)-INDEX('PTRM input'!$G$277:$P$326,A21offset,$E1046))*OFFSET($F$7,0,$E1046))-SUM($G1046:AZ1046),(((INDEX('PTRM input'!$G$385:$P$434,A21offset,$E1046)-INDEX('PTRM input'!$G$277:$P$326,A21offset,$E1046))*OFFSET($F$7,0,$E1046))-SUM($G1046:AZ1046))*(OFFSET('PTRM input'!$G$477,0,$E1046-1)/A21taxstdlife))))</f>
        <v>0</v>
      </c>
      <c r="BB1046" s="251">
        <f ca="1">IF(A21taxstdlife="n/a","n/a",IF(A21taxstdlife="",0,IF(BB$3&gt;(A21stdlife+$E1046),((INDEX('PTRM input'!$G$385:$P$434,A21offset,$E1046)-INDEX('PTRM input'!$G$277:$P$326,A21offset,$E1046))*OFFSET($F$7,0,$E1046))-SUM($G1046:BA1046),(((INDEX('PTRM input'!$G$385:$P$434,A21offset,$E1046)-INDEX('PTRM input'!$G$277:$P$326,A21offset,$E1046))*OFFSET($F$7,0,$E1046))-SUM($G1046:BA1046))*(OFFSET('PTRM input'!$G$477,0,$E1046-1)/A21taxstdlife))))</f>
        <v>0</v>
      </c>
      <c r="BC1046" s="251">
        <f ca="1">IF(A21taxstdlife="n/a","n/a",IF(A21taxstdlife="",0,IF(BC$3&gt;(A21stdlife+$E1046),((INDEX('PTRM input'!$G$385:$P$434,A21offset,$E1046)-INDEX('PTRM input'!$G$277:$P$326,A21offset,$E1046))*OFFSET($F$7,0,$E1046))-SUM($G1046:BB1046),(((INDEX('PTRM input'!$G$385:$P$434,A21offset,$E1046)-INDEX('PTRM input'!$G$277:$P$326,A21offset,$E1046))*OFFSET($F$7,0,$E1046))-SUM($G1046:BB1046))*(OFFSET('PTRM input'!$G$477,0,$E1046-1)/A21taxstdlife))))</f>
        <v>0</v>
      </c>
      <c r="BD1046" s="251">
        <f ca="1">IF(A21taxstdlife="n/a","n/a",IF(A21taxstdlife="",0,IF(BD$3&gt;(A21stdlife+$E1046),((INDEX('PTRM input'!$G$385:$P$434,A21offset,$E1046)-INDEX('PTRM input'!$G$277:$P$326,A21offset,$E1046))*OFFSET($F$7,0,$E1046))-SUM($G1046:BC1046),(((INDEX('PTRM input'!$G$385:$P$434,A21offset,$E1046)-INDEX('PTRM input'!$G$277:$P$326,A21offset,$E1046))*OFFSET($F$7,0,$E1046))-SUM($G1046:BC1046))*(OFFSET('PTRM input'!$G$477,0,$E1046-1)/A21taxstdlife))))</f>
        <v>0</v>
      </c>
      <c r="BE1046" s="251">
        <f ca="1">IF(A21taxstdlife="n/a","n/a",IF(A21taxstdlife="",0,IF(BE$3&gt;(A21stdlife+$E1046),((INDEX('PTRM input'!$G$385:$P$434,A21offset,$E1046)-INDEX('PTRM input'!$G$277:$P$326,A21offset,$E1046))*OFFSET($F$7,0,$E1046))-SUM($G1046:BD1046),(((INDEX('PTRM input'!$G$385:$P$434,A21offset,$E1046)-INDEX('PTRM input'!$G$277:$P$326,A21offset,$E1046))*OFFSET($F$7,0,$E1046))-SUM($G1046:BD1046))*(OFFSET('PTRM input'!$G$477,0,$E1046-1)/A21taxstdlife))))</f>
        <v>0</v>
      </c>
      <c r="BF1046" s="251">
        <f ca="1">IF(A21taxstdlife="n/a","n/a",IF(A21taxstdlife="",0,IF(BF$3&gt;(A21stdlife+$E1046),((INDEX('PTRM input'!$G$385:$P$434,A21offset,$E1046)-INDEX('PTRM input'!$G$277:$P$326,A21offset,$E1046))*OFFSET($F$7,0,$E1046))-SUM($G1046:BE1046),(((INDEX('PTRM input'!$G$385:$P$434,A21offset,$E1046)-INDEX('PTRM input'!$G$277:$P$326,A21offset,$E1046))*OFFSET($F$7,0,$E1046))-SUM($G1046:BE1046))*(OFFSET('PTRM input'!$G$477,0,$E1046-1)/A21taxstdlife))))</f>
        <v>0</v>
      </c>
      <c r="BG1046" s="251">
        <f ca="1">IF(A21taxstdlife="n/a","n/a",IF(A21taxstdlife="",0,IF(BG$3&gt;(A21stdlife+$E1046),((INDEX('PTRM input'!$G$385:$P$434,A21offset,$E1046)-INDEX('PTRM input'!$G$277:$P$326,A21offset,$E1046))*OFFSET($F$7,0,$E1046))-SUM($G1046:BF1046),(((INDEX('PTRM input'!$G$385:$P$434,A21offset,$E1046)-INDEX('PTRM input'!$G$277:$P$326,A21offset,$E1046))*OFFSET($F$7,0,$E1046))-SUM($G1046:BF1046))*(OFFSET('PTRM input'!$G$477,0,$E1046-1)/A21taxstdlife))))</f>
        <v>0</v>
      </c>
      <c r="BH1046" s="251">
        <f ca="1">IF(A21taxstdlife="n/a","n/a",IF(A21taxstdlife="",0,IF(BH$3&gt;(A21stdlife+$E1046),((INDEX('PTRM input'!$G$385:$P$434,A21offset,$E1046)-INDEX('PTRM input'!$G$277:$P$326,A21offset,$E1046))*OFFSET($F$7,0,$E1046))-SUM($G1046:BG1046),(((INDEX('PTRM input'!$G$385:$P$434,A21offset,$E1046)-INDEX('PTRM input'!$G$277:$P$326,A21offset,$E1046))*OFFSET($F$7,0,$E1046))-SUM($G1046:BG1046))*(OFFSET('PTRM input'!$G$477,0,$E1046-1)/A21taxstdlife))))</f>
        <v>0</v>
      </c>
      <c r="BI1046" s="251">
        <f ca="1">IF(A21taxstdlife="n/a","n/a",IF(A21taxstdlife="",0,IF(BI$3&gt;(A21stdlife+$E1046),((INDEX('PTRM input'!$G$385:$P$434,A21offset,$E1046)-INDEX('PTRM input'!$G$277:$P$326,A21offset,$E1046))*OFFSET($F$7,0,$E1046))-SUM($G1046:BH1046),(((INDEX('PTRM input'!$G$385:$P$434,A21offset,$E1046)-INDEX('PTRM input'!$G$277:$P$326,A21offset,$E1046))*OFFSET($F$7,0,$E1046))-SUM($G1046:BH1046))*(OFFSET('PTRM input'!$G$477,0,$E1046-1)/A21taxstdlife))))</f>
        <v>0</v>
      </c>
      <c r="BJ1046" s="116"/>
      <c r="BK1046" s="116"/>
      <c r="BL1046" s="116"/>
      <c r="BM1046" s="116"/>
    </row>
    <row r="1047" spans="1:65" ht="12.75" hidden="1" customHeight="1" outlineLevel="2">
      <c r="A1047" s="366"/>
      <c r="B1047" s="19"/>
      <c r="C1047" s="18"/>
      <c r="D1047" s="760"/>
      <c r="E1047" s="86">
        <v>6</v>
      </c>
      <c r="F1047" s="356"/>
      <c r="G1047" s="434"/>
      <c r="H1047" s="435"/>
      <c r="I1047" s="435"/>
      <c r="J1047" s="435"/>
      <c r="K1047" s="435"/>
      <c r="L1047" s="619"/>
      <c r="M1047" s="251">
        <f ca="1">IF(A21taxstdlife="n/a","n/a",IF(A21taxstdlife="",0,IF(M$3&gt;(A21stdlife+$E1047),((INDEX('PTRM input'!$G$385:$P$434,A21offset,$E1047)-INDEX('PTRM input'!$G$277:$P$326,A21offset,$E1047))*OFFSET($F$7,0,$E1047))-SUM($G1047:L1047),(((INDEX('PTRM input'!$G$385:$P$434,A21offset,$E1047)-INDEX('PTRM input'!$G$277:$P$326,A21offset,$E1047))*OFFSET($F$7,0,$E1047))-SUM($G1047:L1047))*(OFFSET('PTRM input'!$G$477,0,$E1047-1)/A21taxstdlife))))</f>
        <v>0</v>
      </c>
      <c r="N1047" s="251">
        <f ca="1">IF(A21taxstdlife="n/a","n/a",IF(A21taxstdlife="",0,IF(N$3&gt;(A21stdlife+$E1047),((INDEX('PTRM input'!$G$385:$P$434,A21offset,$E1047)-INDEX('PTRM input'!$G$277:$P$326,A21offset,$E1047))*OFFSET($F$7,0,$E1047))-SUM($G1047:M1047),(((INDEX('PTRM input'!$G$385:$P$434,A21offset,$E1047)-INDEX('PTRM input'!$G$277:$P$326,A21offset,$E1047))*OFFSET($F$7,0,$E1047))-SUM($G1047:M1047))*(OFFSET('PTRM input'!$G$477,0,$E1047-1)/A21taxstdlife))))</f>
        <v>0</v>
      </c>
      <c r="O1047" s="251">
        <f ca="1">IF(A21taxstdlife="n/a","n/a",IF(A21taxstdlife="",0,IF(O$3&gt;(A21stdlife+$E1047),((INDEX('PTRM input'!$G$385:$P$434,A21offset,$E1047)-INDEX('PTRM input'!$G$277:$P$326,A21offset,$E1047))*OFFSET($F$7,0,$E1047))-SUM($G1047:N1047),(((INDEX('PTRM input'!$G$385:$P$434,A21offset,$E1047)-INDEX('PTRM input'!$G$277:$P$326,A21offset,$E1047))*OFFSET($F$7,0,$E1047))-SUM($G1047:N1047))*(OFFSET('PTRM input'!$G$477,0,$E1047-1)/A21taxstdlife))))</f>
        <v>0</v>
      </c>
      <c r="P1047" s="251">
        <f ca="1">IF(A21taxstdlife="n/a","n/a",IF(A21taxstdlife="",0,IF(P$3&gt;(A21stdlife+$E1047),((INDEX('PTRM input'!$G$385:$P$434,A21offset,$E1047)-INDEX('PTRM input'!$G$277:$P$326,A21offset,$E1047))*OFFSET($F$7,0,$E1047))-SUM($G1047:O1047),(((INDEX('PTRM input'!$G$385:$P$434,A21offset,$E1047)-INDEX('PTRM input'!$G$277:$P$326,A21offset,$E1047))*OFFSET($F$7,0,$E1047))-SUM($G1047:O1047))*(OFFSET('PTRM input'!$G$477,0,$E1047-1)/A21taxstdlife))))</f>
        <v>0</v>
      </c>
      <c r="Q1047" s="251">
        <f ca="1">IF(A21taxstdlife="n/a","n/a",IF(A21taxstdlife="",0,IF(Q$3&gt;(A21stdlife+$E1047),((INDEX('PTRM input'!$G$385:$P$434,A21offset,$E1047)-INDEX('PTRM input'!$G$277:$P$326,A21offset,$E1047))*OFFSET($F$7,0,$E1047))-SUM($G1047:P1047),(((INDEX('PTRM input'!$G$385:$P$434,A21offset,$E1047)-INDEX('PTRM input'!$G$277:$P$326,A21offset,$E1047))*OFFSET($F$7,0,$E1047))-SUM($G1047:P1047))*(OFFSET('PTRM input'!$G$477,0,$E1047-1)/A21taxstdlife))))</f>
        <v>0</v>
      </c>
      <c r="R1047" s="251">
        <f ca="1">IF(A21taxstdlife="n/a","n/a",IF(A21taxstdlife="",0,IF(R$3&gt;(A21stdlife+$E1047),((INDEX('PTRM input'!$G$385:$P$434,A21offset,$E1047)-INDEX('PTRM input'!$G$277:$P$326,A21offset,$E1047))*OFFSET($F$7,0,$E1047))-SUM($G1047:Q1047),(((INDEX('PTRM input'!$G$385:$P$434,A21offset,$E1047)-INDEX('PTRM input'!$G$277:$P$326,A21offset,$E1047))*OFFSET($F$7,0,$E1047))-SUM($G1047:Q1047))*(OFFSET('PTRM input'!$G$477,0,$E1047-1)/A21taxstdlife))))</f>
        <v>0</v>
      </c>
      <c r="S1047" s="251">
        <f ca="1">IF(A21taxstdlife="n/a","n/a",IF(A21taxstdlife="",0,IF(S$3&gt;(A21stdlife+$E1047),((INDEX('PTRM input'!$G$385:$P$434,A21offset,$E1047)-INDEX('PTRM input'!$G$277:$P$326,A21offset,$E1047))*OFFSET($F$7,0,$E1047))-SUM($G1047:R1047),(((INDEX('PTRM input'!$G$385:$P$434,A21offset,$E1047)-INDEX('PTRM input'!$G$277:$P$326,A21offset,$E1047))*OFFSET($F$7,0,$E1047))-SUM($G1047:R1047))*(OFFSET('PTRM input'!$G$477,0,$E1047-1)/A21taxstdlife))))</f>
        <v>0</v>
      </c>
      <c r="T1047" s="251">
        <f ca="1">IF(A21taxstdlife="n/a","n/a",IF(A21taxstdlife="",0,IF(T$3&gt;(A21stdlife+$E1047),((INDEX('PTRM input'!$G$385:$P$434,A21offset,$E1047)-INDEX('PTRM input'!$G$277:$P$326,A21offset,$E1047))*OFFSET($F$7,0,$E1047))-SUM($G1047:S1047),(((INDEX('PTRM input'!$G$385:$P$434,A21offset,$E1047)-INDEX('PTRM input'!$G$277:$P$326,A21offset,$E1047))*OFFSET($F$7,0,$E1047))-SUM($G1047:S1047))*(OFFSET('PTRM input'!$G$477,0,$E1047-1)/A21taxstdlife))))</f>
        <v>0</v>
      </c>
      <c r="U1047" s="251">
        <f ca="1">IF(A21taxstdlife="n/a","n/a",IF(A21taxstdlife="",0,IF(U$3&gt;(A21stdlife+$E1047),((INDEX('PTRM input'!$G$385:$P$434,A21offset,$E1047)-INDEX('PTRM input'!$G$277:$P$326,A21offset,$E1047))*OFFSET($F$7,0,$E1047))-SUM($G1047:T1047),(((INDEX('PTRM input'!$G$385:$P$434,A21offset,$E1047)-INDEX('PTRM input'!$G$277:$P$326,A21offset,$E1047))*OFFSET($F$7,0,$E1047))-SUM($G1047:T1047))*(OFFSET('PTRM input'!$G$477,0,$E1047-1)/A21taxstdlife))))</f>
        <v>0</v>
      </c>
      <c r="V1047" s="251">
        <f ca="1">IF(A21taxstdlife="n/a","n/a",IF(A21taxstdlife="",0,IF(V$3&gt;(A21stdlife+$E1047),((INDEX('PTRM input'!$G$385:$P$434,A21offset,$E1047)-INDEX('PTRM input'!$G$277:$P$326,A21offset,$E1047))*OFFSET($F$7,0,$E1047))-SUM($G1047:U1047),(((INDEX('PTRM input'!$G$385:$P$434,A21offset,$E1047)-INDEX('PTRM input'!$G$277:$P$326,A21offset,$E1047))*OFFSET($F$7,0,$E1047))-SUM($G1047:U1047))*(OFFSET('PTRM input'!$G$477,0,$E1047-1)/A21taxstdlife))))</f>
        <v>0</v>
      </c>
      <c r="W1047" s="251">
        <f ca="1">IF(A21taxstdlife="n/a","n/a",IF(A21taxstdlife="",0,IF(W$3&gt;(A21stdlife+$E1047),((INDEX('PTRM input'!$G$385:$P$434,A21offset,$E1047)-INDEX('PTRM input'!$G$277:$P$326,A21offset,$E1047))*OFFSET($F$7,0,$E1047))-SUM($G1047:V1047),(((INDEX('PTRM input'!$G$385:$P$434,A21offset,$E1047)-INDEX('PTRM input'!$G$277:$P$326,A21offset,$E1047))*OFFSET($F$7,0,$E1047))-SUM($G1047:V1047))*(OFFSET('PTRM input'!$G$477,0,$E1047-1)/A21taxstdlife))))</f>
        <v>0</v>
      </c>
      <c r="X1047" s="251">
        <f ca="1">IF(A21taxstdlife="n/a","n/a",IF(A21taxstdlife="",0,IF(X$3&gt;(A21stdlife+$E1047),((INDEX('PTRM input'!$G$385:$P$434,A21offset,$E1047)-INDEX('PTRM input'!$G$277:$P$326,A21offset,$E1047))*OFFSET($F$7,0,$E1047))-SUM($G1047:W1047),(((INDEX('PTRM input'!$G$385:$P$434,A21offset,$E1047)-INDEX('PTRM input'!$G$277:$P$326,A21offset,$E1047))*OFFSET($F$7,0,$E1047))-SUM($G1047:W1047))*(OFFSET('PTRM input'!$G$477,0,$E1047-1)/A21taxstdlife))))</f>
        <v>0</v>
      </c>
      <c r="Y1047" s="251">
        <f ca="1">IF(A21taxstdlife="n/a","n/a",IF(A21taxstdlife="",0,IF(Y$3&gt;(A21stdlife+$E1047),((INDEX('PTRM input'!$G$385:$P$434,A21offset,$E1047)-INDEX('PTRM input'!$G$277:$P$326,A21offset,$E1047))*OFFSET($F$7,0,$E1047))-SUM($G1047:X1047),(((INDEX('PTRM input'!$G$385:$P$434,A21offset,$E1047)-INDEX('PTRM input'!$G$277:$P$326,A21offset,$E1047))*OFFSET($F$7,0,$E1047))-SUM($G1047:X1047))*(OFFSET('PTRM input'!$G$477,0,$E1047-1)/A21taxstdlife))))</f>
        <v>0</v>
      </c>
      <c r="Z1047" s="251">
        <f ca="1">IF(A21taxstdlife="n/a","n/a",IF(A21taxstdlife="",0,IF(Z$3&gt;(A21stdlife+$E1047),((INDEX('PTRM input'!$G$385:$P$434,A21offset,$E1047)-INDEX('PTRM input'!$G$277:$P$326,A21offset,$E1047))*OFFSET($F$7,0,$E1047))-SUM($G1047:Y1047),(((INDEX('PTRM input'!$G$385:$P$434,A21offset,$E1047)-INDEX('PTRM input'!$G$277:$P$326,A21offset,$E1047))*OFFSET($F$7,0,$E1047))-SUM($G1047:Y1047))*(OFFSET('PTRM input'!$G$477,0,$E1047-1)/A21taxstdlife))))</f>
        <v>0</v>
      </c>
      <c r="AA1047" s="251">
        <f ca="1">IF(A21taxstdlife="n/a","n/a",IF(A21taxstdlife="",0,IF(AA$3&gt;(A21stdlife+$E1047),((INDEX('PTRM input'!$G$385:$P$434,A21offset,$E1047)-INDEX('PTRM input'!$G$277:$P$326,A21offset,$E1047))*OFFSET($F$7,0,$E1047))-SUM($G1047:Z1047),(((INDEX('PTRM input'!$G$385:$P$434,A21offset,$E1047)-INDEX('PTRM input'!$G$277:$P$326,A21offset,$E1047))*OFFSET($F$7,0,$E1047))-SUM($G1047:Z1047))*(OFFSET('PTRM input'!$G$477,0,$E1047-1)/A21taxstdlife))))</f>
        <v>0</v>
      </c>
      <c r="AB1047" s="251">
        <f ca="1">IF(A21taxstdlife="n/a","n/a",IF(A21taxstdlife="",0,IF(AB$3&gt;(A21stdlife+$E1047),((INDEX('PTRM input'!$G$385:$P$434,A21offset,$E1047)-INDEX('PTRM input'!$G$277:$P$326,A21offset,$E1047))*OFFSET($F$7,0,$E1047))-SUM($G1047:AA1047),(((INDEX('PTRM input'!$G$385:$P$434,A21offset,$E1047)-INDEX('PTRM input'!$G$277:$P$326,A21offset,$E1047))*OFFSET($F$7,0,$E1047))-SUM($G1047:AA1047))*(OFFSET('PTRM input'!$G$477,0,$E1047-1)/A21taxstdlife))))</f>
        <v>0</v>
      </c>
      <c r="AC1047" s="251">
        <f ca="1">IF(A21taxstdlife="n/a","n/a",IF(A21taxstdlife="",0,IF(AC$3&gt;(A21stdlife+$E1047),((INDEX('PTRM input'!$G$385:$P$434,A21offset,$E1047)-INDEX('PTRM input'!$G$277:$P$326,A21offset,$E1047))*OFFSET($F$7,0,$E1047))-SUM($G1047:AB1047),(((INDEX('PTRM input'!$G$385:$P$434,A21offset,$E1047)-INDEX('PTRM input'!$G$277:$P$326,A21offset,$E1047))*OFFSET($F$7,0,$E1047))-SUM($G1047:AB1047))*(OFFSET('PTRM input'!$G$477,0,$E1047-1)/A21taxstdlife))))</f>
        <v>0</v>
      </c>
      <c r="AD1047" s="251">
        <f ca="1">IF(A21taxstdlife="n/a","n/a",IF(A21taxstdlife="",0,IF(AD$3&gt;(A21stdlife+$E1047),((INDEX('PTRM input'!$G$385:$P$434,A21offset,$E1047)-INDEX('PTRM input'!$G$277:$P$326,A21offset,$E1047))*OFFSET($F$7,0,$E1047))-SUM($G1047:AC1047),(((INDEX('PTRM input'!$G$385:$P$434,A21offset,$E1047)-INDEX('PTRM input'!$G$277:$P$326,A21offset,$E1047))*OFFSET($F$7,0,$E1047))-SUM($G1047:AC1047))*(OFFSET('PTRM input'!$G$477,0,$E1047-1)/A21taxstdlife))))</f>
        <v>0</v>
      </c>
      <c r="AE1047" s="251">
        <f ca="1">IF(A21taxstdlife="n/a","n/a",IF(A21taxstdlife="",0,IF(AE$3&gt;(A21stdlife+$E1047),((INDEX('PTRM input'!$G$385:$P$434,A21offset,$E1047)-INDEX('PTRM input'!$G$277:$P$326,A21offset,$E1047))*OFFSET($F$7,0,$E1047))-SUM($G1047:AD1047),(((INDEX('PTRM input'!$G$385:$P$434,A21offset,$E1047)-INDEX('PTRM input'!$G$277:$P$326,A21offset,$E1047))*OFFSET($F$7,0,$E1047))-SUM($G1047:AD1047))*(OFFSET('PTRM input'!$G$477,0,$E1047-1)/A21taxstdlife))))</f>
        <v>0</v>
      </c>
      <c r="AF1047" s="251">
        <f ca="1">IF(A21taxstdlife="n/a","n/a",IF(A21taxstdlife="",0,IF(AF$3&gt;(A21stdlife+$E1047),((INDEX('PTRM input'!$G$385:$P$434,A21offset,$E1047)-INDEX('PTRM input'!$G$277:$P$326,A21offset,$E1047))*OFFSET($F$7,0,$E1047))-SUM($G1047:AE1047),(((INDEX('PTRM input'!$G$385:$P$434,A21offset,$E1047)-INDEX('PTRM input'!$G$277:$P$326,A21offset,$E1047))*OFFSET($F$7,0,$E1047))-SUM($G1047:AE1047))*(OFFSET('PTRM input'!$G$477,0,$E1047-1)/A21taxstdlife))))</f>
        <v>0</v>
      </c>
      <c r="AG1047" s="251">
        <f ca="1">IF(A21taxstdlife="n/a","n/a",IF(A21taxstdlife="",0,IF(AG$3&gt;(A21stdlife+$E1047),((INDEX('PTRM input'!$G$385:$P$434,A21offset,$E1047)-INDEX('PTRM input'!$G$277:$P$326,A21offset,$E1047))*OFFSET($F$7,0,$E1047))-SUM($G1047:AF1047),(((INDEX('PTRM input'!$G$385:$P$434,A21offset,$E1047)-INDEX('PTRM input'!$G$277:$P$326,A21offset,$E1047))*OFFSET($F$7,0,$E1047))-SUM($G1047:AF1047))*(OFFSET('PTRM input'!$G$477,0,$E1047-1)/A21taxstdlife))))</f>
        <v>0</v>
      </c>
      <c r="AH1047" s="251">
        <f ca="1">IF(A21taxstdlife="n/a","n/a",IF(A21taxstdlife="",0,IF(AH$3&gt;(A21stdlife+$E1047),((INDEX('PTRM input'!$G$385:$P$434,A21offset,$E1047)-INDEX('PTRM input'!$G$277:$P$326,A21offset,$E1047))*OFFSET($F$7,0,$E1047))-SUM($G1047:AG1047),(((INDEX('PTRM input'!$G$385:$P$434,A21offset,$E1047)-INDEX('PTRM input'!$G$277:$P$326,A21offset,$E1047))*OFFSET($F$7,0,$E1047))-SUM($G1047:AG1047))*(OFFSET('PTRM input'!$G$477,0,$E1047-1)/A21taxstdlife))))</f>
        <v>0</v>
      </c>
      <c r="AI1047" s="251">
        <f ca="1">IF(A21taxstdlife="n/a","n/a",IF(A21taxstdlife="",0,IF(AI$3&gt;(A21stdlife+$E1047),((INDEX('PTRM input'!$G$385:$P$434,A21offset,$E1047)-INDEX('PTRM input'!$G$277:$P$326,A21offset,$E1047))*OFFSET($F$7,0,$E1047))-SUM($G1047:AH1047),(((INDEX('PTRM input'!$G$385:$P$434,A21offset,$E1047)-INDEX('PTRM input'!$G$277:$P$326,A21offset,$E1047))*OFFSET($F$7,0,$E1047))-SUM($G1047:AH1047))*(OFFSET('PTRM input'!$G$477,0,$E1047-1)/A21taxstdlife))))</f>
        <v>0</v>
      </c>
      <c r="AJ1047" s="251">
        <f ca="1">IF(A21taxstdlife="n/a","n/a",IF(A21taxstdlife="",0,IF(AJ$3&gt;(A21stdlife+$E1047),((INDEX('PTRM input'!$G$385:$P$434,A21offset,$E1047)-INDEX('PTRM input'!$G$277:$P$326,A21offset,$E1047))*OFFSET($F$7,0,$E1047))-SUM($G1047:AI1047),(((INDEX('PTRM input'!$G$385:$P$434,A21offset,$E1047)-INDEX('PTRM input'!$G$277:$P$326,A21offset,$E1047))*OFFSET($F$7,0,$E1047))-SUM($G1047:AI1047))*(OFFSET('PTRM input'!$G$477,0,$E1047-1)/A21taxstdlife))))</f>
        <v>0</v>
      </c>
      <c r="AK1047" s="251">
        <f ca="1">IF(A21taxstdlife="n/a","n/a",IF(A21taxstdlife="",0,IF(AK$3&gt;(A21stdlife+$E1047),((INDEX('PTRM input'!$G$385:$P$434,A21offset,$E1047)-INDEX('PTRM input'!$G$277:$P$326,A21offset,$E1047))*OFFSET($F$7,0,$E1047))-SUM($G1047:AJ1047),(((INDEX('PTRM input'!$G$385:$P$434,A21offset,$E1047)-INDEX('PTRM input'!$G$277:$P$326,A21offset,$E1047))*OFFSET($F$7,0,$E1047))-SUM($G1047:AJ1047))*(OFFSET('PTRM input'!$G$477,0,$E1047-1)/A21taxstdlife))))</f>
        <v>0</v>
      </c>
      <c r="AL1047" s="251">
        <f ca="1">IF(A21taxstdlife="n/a","n/a",IF(A21taxstdlife="",0,IF(AL$3&gt;(A21stdlife+$E1047),((INDEX('PTRM input'!$G$385:$P$434,A21offset,$E1047)-INDEX('PTRM input'!$G$277:$P$326,A21offset,$E1047))*OFFSET($F$7,0,$E1047))-SUM($G1047:AK1047),(((INDEX('PTRM input'!$G$385:$P$434,A21offset,$E1047)-INDEX('PTRM input'!$G$277:$P$326,A21offset,$E1047))*OFFSET($F$7,0,$E1047))-SUM($G1047:AK1047))*(OFFSET('PTRM input'!$G$477,0,$E1047-1)/A21taxstdlife))))</f>
        <v>0</v>
      </c>
      <c r="AM1047" s="251">
        <f ca="1">IF(A21taxstdlife="n/a","n/a",IF(A21taxstdlife="",0,IF(AM$3&gt;(A21stdlife+$E1047),((INDEX('PTRM input'!$G$385:$P$434,A21offset,$E1047)-INDEX('PTRM input'!$G$277:$P$326,A21offset,$E1047))*OFFSET($F$7,0,$E1047))-SUM($G1047:AL1047),(((INDEX('PTRM input'!$G$385:$P$434,A21offset,$E1047)-INDEX('PTRM input'!$G$277:$P$326,A21offset,$E1047))*OFFSET($F$7,0,$E1047))-SUM($G1047:AL1047))*(OFFSET('PTRM input'!$G$477,0,$E1047-1)/A21taxstdlife))))</f>
        <v>0</v>
      </c>
      <c r="AN1047" s="251">
        <f ca="1">IF(A21taxstdlife="n/a","n/a",IF(A21taxstdlife="",0,IF(AN$3&gt;(A21stdlife+$E1047),((INDEX('PTRM input'!$G$385:$P$434,A21offset,$E1047)-INDEX('PTRM input'!$G$277:$P$326,A21offset,$E1047))*OFFSET($F$7,0,$E1047))-SUM($G1047:AM1047),(((INDEX('PTRM input'!$G$385:$P$434,A21offset,$E1047)-INDEX('PTRM input'!$G$277:$P$326,A21offset,$E1047))*OFFSET($F$7,0,$E1047))-SUM($G1047:AM1047))*(OFFSET('PTRM input'!$G$477,0,$E1047-1)/A21taxstdlife))))</f>
        <v>0</v>
      </c>
      <c r="AO1047" s="251">
        <f ca="1">IF(A21taxstdlife="n/a","n/a",IF(A21taxstdlife="",0,IF(AO$3&gt;(A21stdlife+$E1047),((INDEX('PTRM input'!$G$385:$P$434,A21offset,$E1047)-INDEX('PTRM input'!$G$277:$P$326,A21offset,$E1047))*OFFSET($F$7,0,$E1047))-SUM($G1047:AN1047),(((INDEX('PTRM input'!$G$385:$P$434,A21offset,$E1047)-INDEX('PTRM input'!$G$277:$P$326,A21offset,$E1047))*OFFSET($F$7,0,$E1047))-SUM($G1047:AN1047))*(OFFSET('PTRM input'!$G$477,0,$E1047-1)/A21taxstdlife))))</f>
        <v>0</v>
      </c>
      <c r="AP1047" s="251">
        <f ca="1">IF(A21taxstdlife="n/a","n/a",IF(A21taxstdlife="",0,IF(AP$3&gt;(A21stdlife+$E1047),((INDEX('PTRM input'!$G$385:$P$434,A21offset,$E1047)-INDEX('PTRM input'!$G$277:$P$326,A21offset,$E1047))*OFFSET($F$7,0,$E1047))-SUM($G1047:AO1047),(((INDEX('PTRM input'!$G$385:$P$434,A21offset,$E1047)-INDEX('PTRM input'!$G$277:$P$326,A21offset,$E1047))*OFFSET($F$7,0,$E1047))-SUM($G1047:AO1047))*(OFFSET('PTRM input'!$G$477,0,$E1047-1)/A21taxstdlife))))</f>
        <v>0</v>
      </c>
      <c r="AQ1047" s="251">
        <f ca="1">IF(A21taxstdlife="n/a","n/a",IF(A21taxstdlife="",0,IF(AQ$3&gt;(A21stdlife+$E1047),((INDEX('PTRM input'!$G$385:$P$434,A21offset,$E1047)-INDEX('PTRM input'!$G$277:$P$326,A21offset,$E1047))*OFFSET($F$7,0,$E1047))-SUM($G1047:AP1047),(((INDEX('PTRM input'!$G$385:$P$434,A21offset,$E1047)-INDEX('PTRM input'!$G$277:$P$326,A21offset,$E1047))*OFFSET($F$7,0,$E1047))-SUM($G1047:AP1047))*(OFFSET('PTRM input'!$G$477,0,$E1047-1)/A21taxstdlife))))</f>
        <v>0</v>
      </c>
      <c r="AR1047" s="251">
        <f ca="1">IF(A21taxstdlife="n/a","n/a",IF(A21taxstdlife="",0,IF(AR$3&gt;(A21stdlife+$E1047),((INDEX('PTRM input'!$G$385:$P$434,A21offset,$E1047)-INDEX('PTRM input'!$G$277:$P$326,A21offset,$E1047))*OFFSET($F$7,0,$E1047))-SUM($G1047:AQ1047),(((INDEX('PTRM input'!$G$385:$P$434,A21offset,$E1047)-INDEX('PTRM input'!$G$277:$P$326,A21offset,$E1047))*OFFSET($F$7,0,$E1047))-SUM($G1047:AQ1047))*(OFFSET('PTRM input'!$G$477,0,$E1047-1)/A21taxstdlife))))</f>
        <v>0</v>
      </c>
      <c r="AS1047" s="251">
        <f ca="1">IF(A21taxstdlife="n/a","n/a",IF(A21taxstdlife="",0,IF(AS$3&gt;(A21stdlife+$E1047),((INDEX('PTRM input'!$G$385:$P$434,A21offset,$E1047)-INDEX('PTRM input'!$G$277:$P$326,A21offset,$E1047))*OFFSET($F$7,0,$E1047))-SUM($G1047:AR1047),(((INDEX('PTRM input'!$G$385:$P$434,A21offset,$E1047)-INDEX('PTRM input'!$G$277:$P$326,A21offset,$E1047))*OFFSET($F$7,0,$E1047))-SUM($G1047:AR1047))*(OFFSET('PTRM input'!$G$477,0,$E1047-1)/A21taxstdlife))))</f>
        <v>0</v>
      </c>
      <c r="AT1047" s="251">
        <f ca="1">IF(A21taxstdlife="n/a","n/a",IF(A21taxstdlife="",0,IF(AT$3&gt;(A21stdlife+$E1047),((INDEX('PTRM input'!$G$385:$P$434,A21offset,$E1047)-INDEX('PTRM input'!$G$277:$P$326,A21offset,$E1047))*OFFSET($F$7,0,$E1047))-SUM($G1047:AS1047),(((INDEX('PTRM input'!$G$385:$P$434,A21offset,$E1047)-INDEX('PTRM input'!$G$277:$P$326,A21offset,$E1047))*OFFSET($F$7,0,$E1047))-SUM($G1047:AS1047))*(OFFSET('PTRM input'!$G$477,0,$E1047-1)/A21taxstdlife))))</f>
        <v>0</v>
      </c>
      <c r="AU1047" s="251">
        <f ca="1">IF(A21taxstdlife="n/a","n/a",IF(A21taxstdlife="",0,IF(AU$3&gt;(A21stdlife+$E1047),((INDEX('PTRM input'!$G$385:$P$434,A21offset,$E1047)-INDEX('PTRM input'!$G$277:$P$326,A21offset,$E1047))*OFFSET($F$7,0,$E1047))-SUM($G1047:AT1047),(((INDEX('PTRM input'!$G$385:$P$434,A21offset,$E1047)-INDEX('PTRM input'!$G$277:$P$326,A21offset,$E1047))*OFFSET($F$7,0,$E1047))-SUM($G1047:AT1047))*(OFFSET('PTRM input'!$G$477,0,$E1047-1)/A21taxstdlife))))</f>
        <v>0</v>
      </c>
      <c r="AV1047" s="251">
        <f ca="1">IF(A21taxstdlife="n/a","n/a",IF(A21taxstdlife="",0,IF(AV$3&gt;(A21stdlife+$E1047),((INDEX('PTRM input'!$G$385:$P$434,A21offset,$E1047)-INDEX('PTRM input'!$G$277:$P$326,A21offset,$E1047))*OFFSET($F$7,0,$E1047))-SUM($G1047:AU1047),(((INDEX('PTRM input'!$G$385:$P$434,A21offset,$E1047)-INDEX('PTRM input'!$G$277:$P$326,A21offset,$E1047))*OFFSET($F$7,0,$E1047))-SUM($G1047:AU1047))*(OFFSET('PTRM input'!$G$477,0,$E1047-1)/A21taxstdlife))))</f>
        <v>0</v>
      </c>
      <c r="AW1047" s="251">
        <f ca="1">IF(A21taxstdlife="n/a","n/a",IF(A21taxstdlife="",0,IF(AW$3&gt;(A21stdlife+$E1047),((INDEX('PTRM input'!$G$385:$P$434,A21offset,$E1047)-INDEX('PTRM input'!$G$277:$P$326,A21offset,$E1047))*OFFSET($F$7,0,$E1047))-SUM($G1047:AV1047),(((INDEX('PTRM input'!$G$385:$P$434,A21offset,$E1047)-INDEX('PTRM input'!$G$277:$P$326,A21offset,$E1047))*OFFSET($F$7,0,$E1047))-SUM($G1047:AV1047))*(OFFSET('PTRM input'!$G$477,0,$E1047-1)/A21taxstdlife))))</f>
        <v>0</v>
      </c>
      <c r="AX1047" s="251">
        <f ca="1">IF(A21taxstdlife="n/a","n/a",IF(A21taxstdlife="",0,IF(AX$3&gt;(A21stdlife+$E1047),((INDEX('PTRM input'!$G$385:$P$434,A21offset,$E1047)-INDEX('PTRM input'!$G$277:$P$326,A21offset,$E1047))*OFFSET($F$7,0,$E1047))-SUM($G1047:AW1047),(((INDEX('PTRM input'!$G$385:$P$434,A21offset,$E1047)-INDEX('PTRM input'!$G$277:$P$326,A21offset,$E1047))*OFFSET($F$7,0,$E1047))-SUM($G1047:AW1047))*(OFFSET('PTRM input'!$G$477,0,$E1047-1)/A21taxstdlife))))</f>
        <v>0</v>
      </c>
      <c r="AY1047" s="251">
        <f ca="1">IF(A21taxstdlife="n/a","n/a",IF(A21taxstdlife="",0,IF(AY$3&gt;(A21stdlife+$E1047),((INDEX('PTRM input'!$G$385:$P$434,A21offset,$E1047)-INDEX('PTRM input'!$G$277:$P$326,A21offset,$E1047))*OFFSET($F$7,0,$E1047))-SUM($G1047:AX1047),(((INDEX('PTRM input'!$G$385:$P$434,A21offset,$E1047)-INDEX('PTRM input'!$G$277:$P$326,A21offset,$E1047))*OFFSET($F$7,0,$E1047))-SUM($G1047:AX1047))*(OFFSET('PTRM input'!$G$477,0,$E1047-1)/A21taxstdlife))))</f>
        <v>0</v>
      </c>
      <c r="AZ1047" s="251">
        <f ca="1">IF(A21taxstdlife="n/a","n/a",IF(A21taxstdlife="",0,IF(AZ$3&gt;(A21stdlife+$E1047),((INDEX('PTRM input'!$G$385:$P$434,A21offset,$E1047)-INDEX('PTRM input'!$G$277:$P$326,A21offset,$E1047))*OFFSET($F$7,0,$E1047))-SUM($G1047:AY1047),(((INDEX('PTRM input'!$G$385:$P$434,A21offset,$E1047)-INDEX('PTRM input'!$G$277:$P$326,A21offset,$E1047))*OFFSET($F$7,0,$E1047))-SUM($G1047:AY1047))*(OFFSET('PTRM input'!$G$477,0,$E1047-1)/A21taxstdlife))))</f>
        <v>0</v>
      </c>
      <c r="BA1047" s="251">
        <f ca="1">IF(A21taxstdlife="n/a","n/a",IF(A21taxstdlife="",0,IF(BA$3&gt;(A21stdlife+$E1047),((INDEX('PTRM input'!$G$385:$P$434,A21offset,$E1047)-INDEX('PTRM input'!$G$277:$P$326,A21offset,$E1047))*OFFSET($F$7,0,$E1047))-SUM($G1047:AZ1047),(((INDEX('PTRM input'!$G$385:$P$434,A21offset,$E1047)-INDEX('PTRM input'!$G$277:$P$326,A21offset,$E1047))*OFFSET($F$7,0,$E1047))-SUM($G1047:AZ1047))*(OFFSET('PTRM input'!$G$477,0,$E1047-1)/A21taxstdlife))))</f>
        <v>0</v>
      </c>
      <c r="BB1047" s="251">
        <f ca="1">IF(A21taxstdlife="n/a","n/a",IF(A21taxstdlife="",0,IF(BB$3&gt;(A21stdlife+$E1047),((INDEX('PTRM input'!$G$385:$P$434,A21offset,$E1047)-INDEX('PTRM input'!$G$277:$P$326,A21offset,$E1047))*OFFSET($F$7,0,$E1047))-SUM($G1047:BA1047),(((INDEX('PTRM input'!$G$385:$P$434,A21offset,$E1047)-INDEX('PTRM input'!$G$277:$P$326,A21offset,$E1047))*OFFSET($F$7,0,$E1047))-SUM($G1047:BA1047))*(OFFSET('PTRM input'!$G$477,0,$E1047-1)/A21taxstdlife))))</f>
        <v>0</v>
      </c>
      <c r="BC1047" s="251">
        <f ca="1">IF(A21taxstdlife="n/a","n/a",IF(A21taxstdlife="",0,IF(BC$3&gt;(A21stdlife+$E1047),((INDEX('PTRM input'!$G$385:$P$434,A21offset,$E1047)-INDEX('PTRM input'!$G$277:$P$326,A21offset,$E1047))*OFFSET($F$7,0,$E1047))-SUM($G1047:BB1047),(((INDEX('PTRM input'!$G$385:$P$434,A21offset,$E1047)-INDEX('PTRM input'!$G$277:$P$326,A21offset,$E1047))*OFFSET($F$7,0,$E1047))-SUM($G1047:BB1047))*(OFFSET('PTRM input'!$G$477,0,$E1047-1)/A21taxstdlife))))</f>
        <v>0</v>
      </c>
      <c r="BD1047" s="251">
        <f ca="1">IF(A21taxstdlife="n/a","n/a",IF(A21taxstdlife="",0,IF(BD$3&gt;(A21stdlife+$E1047),((INDEX('PTRM input'!$G$385:$P$434,A21offset,$E1047)-INDEX('PTRM input'!$G$277:$P$326,A21offset,$E1047))*OFFSET($F$7,0,$E1047))-SUM($G1047:BC1047),(((INDEX('PTRM input'!$G$385:$P$434,A21offset,$E1047)-INDEX('PTRM input'!$G$277:$P$326,A21offset,$E1047))*OFFSET($F$7,0,$E1047))-SUM($G1047:BC1047))*(OFFSET('PTRM input'!$G$477,0,$E1047-1)/A21taxstdlife))))</f>
        <v>0</v>
      </c>
      <c r="BE1047" s="251">
        <f ca="1">IF(A21taxstdlife="n/a","n/a",IF(A21taxstdlife="",0,IF(BE$3&gt;(A21stdlife+$E1047),((INDEX('PTRM input'!$G$385:$P$434,A21offset,$E1047)-INDEX('PTRM input'!$G$277:$P$326,A21offset,$E1047))*OFFSET($F$7,0,$E1047))-SUM($G1047:BD1047),(((INDEX('PTRM input'!$G$385:$P$434,A21offset,$E1047)-INDEX('PTRM input'!$G$277:$P$326,A21offset,$E1047))*OFFSET($F$7,0,$E1047))-SUM($G1047:BD1047))*(OFFSET('PTRM input'!$G$477,0,$E1047-1)/A21taxstdlife))))</f>
        <v>0</v>
      </c>
      <c r="BF1047" s="251">
        <f ca="1">IF(A21taxstdlife="n/a","n/a",IF(A21taxstdlife="",0,IF(BF$3&gt;(A21stdlife+$E1047),((INDEX('PTRM input'!$G$385:$P$434,A21offset,$E1047)-INDEX('PTRM input'!$G$277:$P$326,A21offset,$E1047))*OFFSET($F$7,0,$E1047))-SUM($G1047:BE1047),(((INDEX('PTRM input'!$G$385:$P$434,A21offset,$E1047)-INDEX('PTRM input'!$G$277:$P$326,A21offset,$E1047))*OFFSET($F$7,0,$E1047))-SUM($G1047:BE1047))*(OFFSET('PTRM input'!$G$477,0,$E1047-1)/A21taxstdlife))))</f>
        <v>0</v>
      </c>
      <c r="BG1047" s="251">
        <f ca="1">IF(A21taxstdlife="n/a","n/a",IF(A21taxstdlife="",0,IF(BG$3&gt;(A21stdlife+$E1047),((INDEX('PTRM input'!$G$385:$P$434,A21offset,$E1047)-INDEX('PTRM input'!$G$277:$P$326,A21offset,$E1047))*OFFSET($F$7,0,$E1047))-SUM($G1047:BF1047),(((INDEX('PTRM input'!$G$385:$P$434,A21offset,$E1047)-INDEX('PTRM input'!$G$277:$P$326,A21offset,$E1047))*OFFSET($F$7,0,$E1047))-SUM($G1047:BF1047))*(OFFSET('PTRM input'!$G$477,0,$E1047-1)/A21taxstdlife))))</f>
        <v>0</v>
      </c>
      <c r="BH1047" s="251">
        <f ca="1">IF(A21taxstdlife="n/a","n/a",IF(A21taxstdlife="",0,IF(BH$3&gt;(A21stdlife+$E1047),((INDEX('PTRM input'!$G$385:$P$434,A21offset,$E1047)-INDEX('PTRM input'!$G$277:$P$326,A21offset,$E1047))*OFFSET($F$7,0,$E1047))-SUM($G1047:BG1047),(((INDEX('PTRM input'!$G$385:$P$434,A21offset,$E1047)-INDEX('PTRM input'!$G$277:$P$326,A21offset,$E1047))*OFFSET($F$7,0,$E1047))-SUM($G1047:BG1047))*(OFFSET('PTRM input'!$G$477,0,$E1047-1)/A21taxstdlife))))</f>
        <v>0</v>
      </c>
      <c r="BI1047" s="251">
        <f ca="1">IF(A21taxstdlife="n/a","n/a",IF(A21taxstdlife="",0,IF(BI$3&gt;(A21stdlife+$E1047),((INDEX('PTRM input'!$G$385:$P$434,A21offset,$E1047)-INDEX('PTRM input'!$G$277:$P$326,A21offset,$E1047))*OFFSET($F$7,0,$E1047))-SUM($G1047:BH1047),(((INDEX('PTRM input'!$G$385:$P$434,A21offset,$E1047)-INDEX('PTRM input'!$G$277:$P$326,A21offset,$E1047))*OFFSET($F$7,0,$E1047))-SUM($G1047:BH1047))*(OFFSET('PTRM input'!$G$477,0,$E1047-1)/A21taxstdlife))))</f>
        <v>0</v>
      </c>
      <c r="BJ1047" s="116"/>
      <c r="BK1047" s="116"/>
      <c r="BL1047" s="116"/>
      <c r="BM1047" s="116"/>
    </row>
    <row r="1048" spans="1:65" ht="12.75" hidden="1" customHeight="1" outlineLevel="2">
      <c r="A1048" s="366"/>
      <c r="B1048" s="19"/>
      <c r="C1048" s="18"/>
      <c r="D1048" s="760"/>
      <c r="E1048" s="86">
        <v>7</v>
      </c>
      <c r="F1048" s="356"/>
      <c r="G1048" s="434"/>
      <c r="H1048" s="435"/>
      <c r="I1048" s="435"/>
      <c r="J1048" s="435"/>
      <c r="K1048" s="435"/>
      <c r="L1048" s="435"/>
      <c r="M1048" s="619"/>
      <c r="N1048" s="251">
        <f ca="1">IF(A21taxstdlife="n/a","n/a",IF(A21taxstdlife="",0,IF(N$3&gt;(A21stdlife+$E1048),((INDEX('PTRM input'!$G$385:$P$434,A21offset,$E1048)-INDEX('PTRM input'!$G$277:$P$326,A21offset,$E1048))*OFFSET($F$7,0,$E1048))-SUM($G1048:M1048),(((INDEX('PTRM input'!$G$385:$P$434,A21offset,$E1048)-INDEX('PTRM input'!$G$277:$P$326,A21offset,$E1048))*OFFSET($F$7,0,$E1048))-SUM($G1048:M1048))*(OFFSET('PTRM input'!$G$477,0,$E1048-1)/A21taxstdlife))))</f>
        <v>0</v>
      </c>
      <c r="O1048" s="251">
        <f ca="1">IF(A21taxstdlife="n/a","n/a",IF(A21taxstdlife="",0,IF(O$3&gt;(A21stdlife+$E1048),((INDEX('PTRM input'!$G$385:$P$434,A21offset,$E1048)-INDEX('PTRM input'!$G$277:$P$326,A21offset,$E1048))*OFFSET($F$7,0,$E1048))-SUM($G1048:N1048),(((INDEX('PTRM input'!$G$385:$P$434,A21offset,$E1048)-INDEX('PTRM input'!$G$277:$P$326,A21offset,$E1048))*OFFSET($F$7,0,$E1048))-SUM($G1048:N1048))*(OFFSET('PTRM input'!$G$477,0,$E1048-1)/A21taxstdlife))))</f>
        <v>0</v>
      </c>
      <c r="P1048" s="251">
        <f ca="1">IF(A21taxstdlife="n/a","n/a",IF(A21taxstdlife="",0,IF(P$3&gt;(A21stdlife+$E1048),((INDEX('PTRM input'!$G$385:$P$434,A21offset,$E1048)-INDEX('PTRM input'!$G$277:$P$326,A21offset,$E1048))*OFFSET($F$7,0,$E1048))-SUM($G1048:O1048),(((INDEX('PTRM input'!$G$385:$P$434,A21offset,$E1048)-INDEX('PTRM input'!$G$277:$P$326,A21offset,$E1048))*OFFSET($F$7,0,$E1048))-SUM($G1048:O1048))*(OFFSET('PTRM input'!$G$477,0,$E1048-1)/A21taxstdlife))))</f>
        <v>0</v>
      </c>
      <c r="Q1048" s="251">
        <f ca="1">IF(A21taxstdlife="n/a","n/a",IF(A21taxstdlife="",0,IF(Q$3&gt;(A21stdlife+$E1048),((INDEX('PTRM input'!$G$385:$P$434,A21offset,$E1048)-INDEX('PTRM input'!$G$277:$P$326,A21offset,$E1048))*OFFSET($F$7,0,$E1048))-SUM($G1048:P1048),(((INDEX('PTRM input'!$G$385:$P$434,A21offset,$E1048)-INDEX('PTRM input'!$G$277:$P$326,A21offset,$E1048))*OFFSET($F$7,0,$E1048))-SUM($G1048:P1048))*(OFFSET('PTRM input'!$G$477,0,$E1048-1)/A21taxstdlife))))</f>
        <v>0</v>
      </c>
      <c r="R1048" s="251">
        <f ca="1">IF(A21taxstdlife="n/a","n/a",IF(A21taxstdlife="",0,IF(R$3&gt;(A21stdlife+$E1048),((INDEX('PTRM input'!$G$385:$P$434,A21offset,$E1048)-INDEX('PTRM input'!$G$277:$P$326,A21offset,$E1048))*OFFSET($F$7,0,$E1048))-SUM($G1048:Q1048),(((INDEX('PTRM input'!$G$385:$P$434,A21offset,$E1048)-INDEX('PTRM input'!$G$277:$P$326,A21offset,$E1048))*OFFSET($F$7,0,$E1048))-SUM($G1048:Q1048))*(OFFSET('PTRM input'!$G$477,0,$E1048-1)/A21taxstdlife))))</f>
        <v>0</v>
      </c>
      <c r="S1048" s="251">
        <f ca="1">IF(A21taxstdlife="n/a","n/a",IF(A21taxstdlife="",0,IF(S$3&gt;(A21stdlife+$E1048),((INDEX('PTRM input'!$G$385:$P$434,A21offset,$E1048)-INDEX('PTRM input'!$G$277:$P$326,A21offset,$E1048))*OFFSET($F$7,0,$E1048))-SUM($G1048:R1048),(((INDEX('PTRM input'!$G$385:$P$434,A21offset,$E1048)-INDEX('PTRM input'!$G$277:$P$326,A21offset,$E1048))*OFFSET($F$7,0,$E1048))-SUM($G1048:R1048))*(OFFSET('PTRM input'!$G$477,0,$E1048-1)/A21taxstdlife))))</f>
        <v>0</v>
      </c>
      <c r="T1048" s="251">
        <f ca="1">IF(A21taxstdlife="n/a","n/a",IF(A21taxstdlife="",0,IF(T$3&gt;(A21stdlife+$E1048),((INDEX('PTRM input'!$G$385:$P$434,A21offset,$E1048)-INDEX('PTRM input'!$G$277:$P$326,A21offset,$E1048))*OFFSET($F$7,0,$E1048))-SUM($G1048:S1048),(((INDEX('PTRM input'!$G$385:$P$434,A21offset,$E1048)-INDEX('PTRM input'!$G$277:$P$326,A21offset,$E1048))*OFFSET($F$7,0,$E1048))-SUM($G1048:S1048))*(OFFSET('PTRM input'!$G$477,0,$E1048-1)/A21taxstdlife))))</f>
        <v>0</v>
      </c>
      <c r="U1048" s="251">
        <f ca="1">IF(A21taxstdlife="n/a","n/a",IF(A21taxstdlife="",0,IF(U$3&gt;(A21stdlife+$E1048),((INDEX('PTRM input'!$G$385:$P$434,A21offset,$E1048)-INDEX('PTRM input'!$G$277:$P$326,A21offset,$E1048))*OFFSET($F$7,0,$E1048))-SUM($G1048:T1048),(((INDEX('PTRM input'!$G$385:$P$434,A21offset,$E1048)-INDEX('PTRM input'!$G$277:$P$326,A21offset,$E1048))*OFFSET($F$7,0,$E1048))-SUM($G1048:T1048))*(OFFSET('PTRM input'!$G$477,0,$E1048-1)/A21taxstdlife))))</f>
        <v>0</v>
      </c>
      <c r="V1048" s="251">
        <f ca="1">IF(A21taxstdlife="n/a","n/a",IF(A21taxstdlife="",0,IF(V$3&gt;(A21stdlife+$E1048),((INDEX('PTRM input'!$G$385:$P$434,A21offset,$E1048)-INDEX('PTRM input'!$G$277:$P$326,A21offset,$E1048))*OFFSET($F$7,0,$E1048))-SUM($G1048:U1048),(((INDEX('PTRM input'!$G$385:$P$434,A21offset,$E1048)-INDEX('PTRM input'!$G$277:$P$326,A21offset,$E1048))*OFFSET($F$7,0,$E1048))-SUM($G1048:U1048))*(OFFSET('PTRM input'!$G$477,0,$E1048-1)/A21taxstdlife))))</f>
        <v>0</v>
      </c>
      <c r="W1048" s="251">
        <f ca="1">IF(A21taxstdlife="n/a","n/a",IF(A21taxstdlife="",0,IF(W$3&gt;(A21stdlife+$E1048),((INDEX('PTRM input'!$G$385:$P$434,A21offset,$E1048)-INDEX('PTRM input'!$G$277:$P$326,A21offset,$E1048))*OFFSET($F$7,0,$E1048))-SUM($G1048:V1048),(((INDEX('PTRM input'!$G$385:$P$434,A21offset,$E1048)-INDEX('PTRM input'!$G$277:$P$326,A21offset,$E1048))*OFFSET($F$7,0,$E1048))-SUM($G1048:V1048))*(OFFSET('PTRM input'!$G$477,0,$E1048-1)/A21taxstdlife))))</f>
        <v>0</v>
      </c>
      <c r="X1048" s="251">
        <f ca="1">IF(A21taxstdlife="n/a","n/a",IF(A21taxstdlife="",0,IF(X$3&gt;(A21stdlife+$E1048),((INDEX('PTRM input'!$G$385:$P$434,A21offset,$E1048)-INDEX('PTRM input'!$G$277:$P$326,A21offset,$E1048))*OFFSET($F$7,0,$E1048))-SUM($G1048:W1048),(((INDEX('PTRM input'!$G$385:$P$434,A21offset,$E1048)-INDEX('PTRM input'!$G$277:$P$326,A21offset,$E1048))*OFFSET($F$7,0,$E1048))-SUM($G1048:W1048))*(OFFSET('PTRM input'!$G$477,0,$E1048-1)/A21taxstdlife))))</f>
        <v>0</v>
      </c>
      <c r="Y1048" s="251">
        <f ca="1">IF(A21taxstdlife="n/a","n/a",IF(A21taxstdlife="",0,IF(Y$3&gt;(A21stdlife+$E1048),((INDEX('PTRM input'!$G$385:$P$434,A21offset,$E1048)-INDEX('PTRM input'!$G$277:$P$326,A21offset,$E1048))*OFFSET($F$7,0,$E1048))-SUM($G1048:X1048),(((INDEX('PTRM input'!$G$385:$P$434,A21offset,$E1048)-INDEX('PTRM input'!$G$277:$P$326,A21offset,$E1048))*OFFSET($F$7,0,$E1048))-SUM($G1048:X1048))*(OFFSET('PTRM input'!$G$477,0,$E1048-1)/A21taxstdlife))))</f>
        <v>0</v>
      </c>
      <c r="Z1048" s="251">
        <f ca="1">IF(A21taxstdlife="n/a","n/a",IF(A21taxstdlife="",0,IF(Z$3&gt;(A21stdlife+$E1048),((INDEX('PTRM input'!$G$385:$P$434,A21offset,$E1048)-INDEX('PTRM input'!$G$277:$P$326,A21offset,$E1048))*OFFSET($F$7,0,$E1048))-SUM($G1048:Y1048),(((INDEX('PTRM input'!$G$385:$P$434,A21offset,$E1048)-INDEX('PTRM input'!$G$277:$P$326,A21offset,$E1048))*OFFSET($F$7,0,$E1048))-SUM($G1048:Y1048))*(OFFSET('PTRM input'!$G$477,0,$E1048-1)/A21taxstdlife))))</f>
        <v>0</v>
      </c>
      <c r="AA1048" s="251">
        <f ca="1">IF(A21taxstdlife="n/a","n/a",IF(A21taxstdlife="",0,IF(AA$3&gt;(A21stdlife+$E1048),((INDEX('PTRM input'!$G$385:$P$434,A21offset,$E1048)-INDEX('PTRM input'!$G$277:$P$326,A21offset,$E1048))*OFFSET($F$7,0,$E1048))-SUM($G1048:Z1048),(((INDEX('PTRM input'!$G$385:$P$434,A21offset,$E1048)-INDEX('PTRM input'!$G$277:$P$326,A21offset,$E1048))*OFFSET($F$7,0,$E1048))-SUM($G1048:Z1048))*(OFFSET('PTRM input'!$G$477,0,$E1048-1)/A21taxstdlife))))</f>
        <v>0</v>
      </c>
      <c r="AB1048" s="251">
        <f ca="1">IF(A21taxstdlife="n/a","n/a",IF(A21taxstdlife="",0,IF(AB$3&gt;(A21stdlife+$E1048),((INDEX('PTRM input'!$G$385:$P$434,A21offset,$E1048)-INDEX('PTRM input'!$G$277:$P$326,A21offset,$E1048))*OFFSET($F$7,0,$E1048))-SUM($G1048:AA1048),(((INDEX('PTRM input'!$G$385:$P$434,A21offset,$E1048)-INDEX('PTRM input'!$G$277:$P$326,A21offset,$E1048))*OFFSET($F$7,0,$E1048))-SUM($G1048:AA1048))*(OFFSET('PTRM input'!$G$477,0,$E1048-1)/A21taxstdlife))))</f>
        <v>0</v>
      </c>
      <c r="AC1048" s="251">
        <f ca="1">IF(A21taxstdlife="n/a","n/a",IF(A21taxstdlife="",0,IF(AC$3&gt;(A21stdlife+$E1048),((INDEX('PTRM input'!$G$385:$P$434,A21offset,$E1048)-INDEX('PTRM input'!$G$277:$P$326,A21offset,$E1048))*OFFSET($F$7,0,$E1048))-SUM($G1048:AB1048),(((INDEX('PTRM input'!$G$385:$P$434,A21offset,$E1048)-INDEX('PTRM input'!$G$277:$P$326,A21offset,$E1048))*OFFSET($F$7,0,$E1048))-SUM($G1048:AB1048))*(OFFSET('PTRM input'!$G$477,0,$E1048-1)/A21taxstdlife))))</f>
        <v>0</v>
      </c>
      <c r="AD1048" s="251">
        <f ca="1">IF(A21taxstdlife="n/a","n/a",IF(A21taxstdlife="",0,IF(AD$3&gt;(A21stdlife+$E1048),((INDEX('PTRM input'!$G$385:$P$434,A21offset,$E1048)-INDEX('PTRM input'!$G$277:$P$326,A21offset,$E1048))*OFFSET($F$7,0,$E1048))-SUM($G1048:AC1048),(((INDEX('PTRM input'!$G$385:$P$434,A21offset,$E1048)-INDEX('PTRM input'!$G$277:$P$326,A21offset,$E1048))*OFFSET($F$7,0,$E1048))-SUM($G1048:AC1048))*(OFFSET('PTRM input'!$G$477,0,$E1048-1)/A21taxstdlife))))</f>
        <v>0</v>
      </c>
      <c r="AE1048" s="251">
        <f ca="1">IF(A21taxstdlife="n/a","n/a",IF(A21taxstdlife="",0,IF(AE$3&gt;(A21stdlife+$E1048),((INDEX('PTRM input'!$G$385:$P$434,A21offset,$E1048)-INDEX('PTRM input'!$G$277:$P$326,A21offset,$E1048))*OFFSET($F$7,0,$E1048))-SUM($G1048:AD1048),(((INDEX('PTRM input'!$G$385:$P$434,A21offset,$E1048)-INDEX('PTRM input'!$G$277:$P$326,A21offset,$E1048))*OFFSET($F$7,0,$E1048))-SUM($G1048:AD1048))*(OFFSET('PTRM input'!$G$477,0,$E1048-1)/A21taxstdlife))))</f>
        <v>0</v>
      </c>
      <c r="AF1048" s="251">
        <f ca="1">IF(A21taxstdlife="n/a","n/a",IF(A21taxstdlife="",0,IF(AF$3&gt;(A21stdlife+$E1048),((INDEX('PTRM input'!$G$385:$P$434,A21offset,$E1048)-INDEX('PTRM input'!$G$277:$P$326,A21offset,$E1048))*OFFSET($F$7,0,$E1048))-SUM($G1048:AE1048),(((INDEX('PTRM input'!$G$385:$P$434,A21offset,$E1048)-INDEX('PTRM input'!$G$277:$P$326,A21offset,$E1048))*OFFSET($F$7,0,$E1048))-SUM($G1048:AE1048))*(OFFSET('PTRM input'!$G$477,0,$E1048-1)/A21taxstdlife))))</f>
        <v>0</v>
      </c>
      <c r="AG1048" s="251">
        <f ca="1">IF(A21taxstdlife="n/a","n/a",IF(A21taxstdlife="",0,IF(AG$3&gt;(A21stdlife+$E1048),((INDEX('PTRM input'!$G$385:$P$434,A21offset,$E1048)-INDEX('PTRM input'!$G$277:$P$326,A21offset,$E1048))*OFFSET($F$7,0,$E1048))-SUM($G1048:AF1048),(((INDEX('PTRM input'!$G$385:$P$434,A21offset,$E1048)-INDEX('PTRM input'!$G$277:$P$326,A21offset,$E1048))*OFFSET($F$7,0,$E1048))-SUM($G1048:AF1048))*(OFFSET('PTRM input'!$G$477,0,$E1048-1)/A21taxstdlife))))</f>
        <v>0</v>
      </c>
      <c r="AH1048" s="251">
        <f ca="1">IF(A21taxstdlife="n/a","n/a",IF(A21taxstdlife="",0,IF(AH$3&gt;(A21stdlife+$E1048),((INDEX('PTRM input'!$G$385:$P$434,A21offset,$E1048)-INDEX('PTRM input'!$G$277:$P$326,A21offset,$E1048))*OFFSET($F$7,0,$E1048))-SUM($G1048:AG1048),(((INDEX('PTRM input'!$G$385:$P$434,A21offset,$E1048)-INDEX('PTRM input'!$G$277:$P$326,A21offset,$E1048))*OFFSET($F$7,0,$E1048))-SUM($G1048:AG1048))*(OFFSET('PTRM input'!$G$477,0,$E1048-1)/A21taxstdlife))))</f>
        <v>0</v>
      </c>
      <c r="AI1048" s="251">
        <f ca="1">IF(A21taxstdlife="n/a","n/a",IF(A21taxstdlife="",0,IF(AI$3&gt;(A21stdlife+$E1048),((INDEX('PTRM input'!$G$385:$P$434,A21offset,$E1048)-INDEX('PTRM input'!$G$277:$P$326,A21offset,$E1048))*OFFSET($F$7,0,$E1048))-SUM($G1048:AH1048),(((INDEX('PTRM input'!$G$385:$P$434,A21offset,$E1048)-INDEX('PTRM input'!$G$277:$P$326,A21offset,$E1048))*OFFSET($F$7,0,$E1048))-SUM($G1048:AH1048))*(OFFSET('PTRM input'!$G$477,0,$E1048-1)/A21taxstdlife))))</f>
        <v>0</v>
      </c>
      <c r="AJ1048" s="251">
        <f ca="1">IF(A21taxstdlife="n/a","n/a",IF(A21taxstdlife="",0,IF(AJ$3&gt;(A21stdlife+$E1048),((INDEX('PTRM input'!$G$385:$P$434,A21offset,$E1048)-INDEX('PTRM input'!$G$277:$P$326,A21offset,$E1048))*OFFSET($F$7,0,$E1048))-SUM($G1048:AI1048),(((INDEX('PTRM input'!$G$385:$P$434,A21offset,$E1048)-INDEX('PTRM input'!$G$277:$P$326,A21offset,$E1048))*OFFSET($F$7,0,$E1048))-SUM($G1048:AI1048))*(OFFSET('PTRM input'!$G$477,0,$E1048-1)/A21taxstdlife))))</f>
        <v>0</v>
      </c>
      <c r="AK1048" s="251">
        <f ca="1">IF(A21taxstdlife="n/a","n/a",IF(A21taxstdlife="",0,IF(AK$3&gt;(A21stdlife+$E1048),((INDEX('PTRM input'!$G$385:$P$434,A21offset,$E1048)-INDEX('PTRM input'!$G$277:$P$326,A21offset,$E1048))*OFFSET($F$7,0,$E1048))-SUM($G1048:AJ1048),(((INDEX('PTRM input'!$G$385:$P$434,A21offset,$E1048)-INDEX('PTRM input'!$G$277:$P$326,A21offset,$E1048))*OFFSET($F$7,0,$E1048))-SUM($G1048:AJ1048))*(OFFSET('PTRM input'!$G$477,0,$E1048-1)/A21taxstdlife))))</f>
        <v>0</v>
      </c>
      <c r="AL1048" s="251">
        <f ca="1">IF(A21taxstdlife="n/a","n/a",IF(A21taxstdlife="",0,IF(AL$3&gt;(A21stdlife+$E1048),((INDEX('PTRM input'!$G$385:$P$434,A21offset,$E1048)-INDEX('PTRM input'!$G$277:$P$326,A21offset,$E1048))*OFFSET($F$7,0,$E1048))-SUM($G1048:AK1048),(((INDEX('PTRM input'!$G$385:$P$434,A21offset,$E1048)-INDEX('PTRM input'!$G$277:$P$326,A21offset,$E1048))*OFFSET($F$7,0,$E1048))-SUM($G1048:AK1048))*(OFFSET('PTRM input'!$G$477,0,$E1048-1)/A21taxstdlife))))</f>
        <v>0</v>
      </c>
      <c r="AM1048" s="251">
        <f ca="1">IF(A21taxstdlife="n/a","n/a",IF(A21taxstdlife="",0,IF(AM$3&gt;(A21stdlife+$E1048),((INDEX('PTRM input'!$G$385:$P$434,A21offset,$E1048)-INDEX('PTRM input'!$G$277:$P$326,A21offset,$E1048))*OFFSET($F$7,0,$E1048))-SUM($G1048:AL1048),(((INDEX('PTRM input'!$G$385:$P$434,A21offset,$E1048)-INDEX('PTRM input'!$G$277:$P$326,A21offset,$E1048))*OFFSET($F$7,0,$E1048))-SUM($G1048:AL1048))*(OFFSET('PTRM input'!$G$477,0,$E1048-1)/A21taxstdlife))))</f>
        <v>0</v>
      </c>
      <c r="AN1048" s="251">
        <f ca="1">IF(A21taxstdlife="n/a","n/a",IF(A21taxstdlife="",0,IF(AN$3&gt;(A21stdlife+$E1048),((INDEX('PTRM input'!$G$385:$P$434,A21offset,$E1048)-INDEX('PTRM input'!$G$277:$P$326,A21offset,$E1048))*OFFSET($F$7,0,$E1048))-SUM($G1048:AM1048),(((INDEX('PTRM input'!$G$385:$P$434,A21offset,$E1048)-INDEX('PTRM input'!$G$277:$P$326,A21offset,$E1048))*OFFSET($F$7,0,$E1048))-SUM($G1048:AM1048))*(OFFSET('PTRM input'!$G$477,0,$E1048-1)/A21taxstdlife))))</f>
        <v>0</v>
      </c>
      <c r="AO1048" s="251">
        <f ca="1">IF(A21taxstdlife="n/a","n/a",IF(A21taxstdlife="",0,IF(AO$3&gt;(A21stdlife+$E1048),((INDEX('PTRM input'!$G$385:$P$434,A21offset,$E1048)-INDEX('PTRM input'!$G$277:$P$326,A21offset,$E1048))*OFFSET($F$7,0,$E1048))-SUM($G1048:AN1048),(((INDEX('PTRM input'!$G$385:$P$434,A21offset,$E1048)-INDEX('PTRM input'!$G$277:$P$326,A21offset,$E1048))*OFFSET($F$7,0,$E1048))-SUM($G1048:AN1048))*(OFFSET('PTRM input'!$G$477,0,$E1048-1)/A21taxstdlife))))</f>
        <v>0</v>
      </c>
      <c r="AP1048" s="251">
        <f ca="1">IF(A21taxstdlife="n/a","n/a",IF(A21taxstdlife="",0,IF(AP$3&gt;(A21stdlife+$E1048),((INDEX('PTRM input'!$G$385:$P$434,A21offset,$E1048)-INDEX('PTRM input'!$G$277:$P$326,A21offset,$E1048))*OFFSET($F$7,0,$E1048))-SUM($G1048:AO1048),(((INDEX('PTRM input'!$G$385:$P$434,A21offset,$E1048)-INDEX('PTRM input'!$G$277:$P$326,A21offset,$E1048))*OFFSET($F$7,0,$E1048))-SUM($G1048:AO1048))*(OFFSET('PTRM input'!$G$477,0,$E1048-1)/A21taxstdlife))))</f>
        <v>0</v>
      </c>
      <c r="AQ1048" s="251">
        <f ca="1">IF(A21taxstdlife="n/a","n/a",IF(A21taxstdlife="",0,IF(AQ$3&gt;(A21stdlife+$E1048),((INDEX('PTRM input'!$G$385:$P$434,A21offset,$E1048)-INDEX('PTRM input'!$G$277:$P$326,A21offset,$E1048))*OFFSET($F$7,0,$E1048))-SUM($G1048:AP1048),(((INDEX('PTRM input'!$G$385:$P$434,A21offset,$E1048)-INDEX('PTRM input'!$G$277:$P$326,A21offset,$E1048))*OFFSET($F$7,0,$E1048))-SUM($G1048:AP1048))*(OFFSET('PTRM input'!$G$477,0,$E1048-1)/A21taxstdlife))))</f>
        <v>0</v>
      </c>
      <c r="AR1048" s="251">
        <f ca="1">IF(A21taxstdlife="n/a","n/a",IF(A21taxstdlife="",0,IF(AR$3&gt;(A21stdlife+$E1048),((INDEX('PTRM input'!$G$385:$P$434,A21offset,$E1048)-INDEX('PTRM input'!$G$277:$P$326,A21offset,$E1048))*OFFSET($F$7,0,$E1048))-SUM($G1048:AQ1048),(((INDEX('PTRM input'!$G$385:$P$434,A21offset,$E1048)-INDEX('PTRM input'!$G$277:$P$326,A21offset,$E1048))*OFFSET($F$7,0,$E1048))-SUM($G1048:AQ1048))*(OFFSET('PTRM input'!$G$477,0,$E1048-1)/A21taxstdlife))))</f>
        <v>0</v>
      </c>
      <c r="AS1048" s="251">
        <f ca="1">IF(A21taxstdlife="n/a","n/a",IF(A21taxstdlife="",0,IF(AS$3&gt;(A21stdlife+$E1048),((INDEX('PTRM input'!$G$385:$P$434,A21offset,$E1048)-INDEX('PTRM input'!$G$277:$P$326,A21offset,$E1048))*OFFSET($F$7,0,$E1048))-SUM($G1048:AR1048),(((INDEX('PTRM input'!$G$385:$P$434,A21offset,$E1048)-INDEX('PTRM input'!$G$277:$P$326,A21offset,$E1048))*OFFSET($F$7,0,$E1048))-SUM($G1048:AR1048))*(OFFSET('PTRM input'!$G$477,0,$E1048-1)/A21taxstdlife))))</f>
        <v>0</v>
      </c>
      <c r="AT1048" s="251">
        <f ca="1">IF(A21taxstdlife="n/a","n/a",IF(A21taxstdlife="",0,IF(AT$3&gt;(A21stdlife+$E1048),((INDEX('PTRM input'!$G$385:$P$434,A21offset,$E1048)-INDEX('PTRM input'!$G$277:$P$326,A21offset,$E1048))*OFFSET($F$7,0,$E1048))-SUM($G1048:AS1048),(((INDEX('PTRM input'!$G$385:$P$434,A21offset,$E1048)-INDEX('PTRM input'!$G$277:$P$326,A21offset,$E1048))*OFFSET($F$7,0,$E1048))-SUM($G1048:AS1048))*(OFFSET('PTRM input'!$G$477,0,$E1048-1)/A21taxstdlife))))</f>
        <v>0</v>
      </c>
      <c r="AU1048" s="251">
        <f ca="1">IF(A21taxstdlife="n/a","n/a",IF(A21taxstdlife="",0,IF(AU$3&gt;(A21stdlife+$E1048),((INDEX('PTRM input'!$G$385:$P$434,A21offset,$E1048)-INDEX('PTRM input'!$G$277:$P$326,A21offset,$E1048))*OFFSET($F$7,0,$E1048))-SUM($G1048:AT1048),(((INDEX('PTRM input'!$G$385:$P$434,A21offset,$E1048)-INDEX('PTRM input'!$G$277:$P$326,A21offset,$E1048))*OFFSET($F$7,0,$E1048))-SUM($G1048:AT1048))*(OFFSET('PTRM input'!$G$477,0,$E1048-1)/A21taxstdlife))))</f>
        <v>0</v>
      </c>
      <c r="AV1048" s="251">
        <f ca="1">IF(A21taxstdlife="n/a","n/a",IF(A21taxstdlife="",0,IF(AV$3&gt;(A21stdlife+$E1048),((INDEX('PTRM input'!$G$385:$P$434,A21offset,$E1048)-INDEX('PTRM input'!$G$277:$P$326,A21offset,$E1048))*OFFSET($F$7,0,$E1048))-SUM($G1048:AU1048),(((INDEX('PTRM input'!$G$385:$P$434,A21offset,$E1048)-INDEX('PTRM input'!$G$277:$P$326,A21offset,$E1048))*OFFSET($F$7,0,$E1048))-SUM($G1048:AU1048))*(OFFSET('PTRM input'!$G$477,0,$E1048-1)/A21taxstdlife))))</f>
        <v>0</v>
      </c>
      <c r="AW1048" s="251">
        <f ca="1">IF(A21taxstdlife="n/a","n/a",IF(A21taxstdlife="",0,IF(AW$3&gt;(A21stdlife+$E1048),((INDEX('PTRM input'!$G$385:$P$434,A21offset,$E1048)-INDEX('PTRM input'!$G$277:$P$326,A21offset,$E1048))*OFFSET($F$7,0,$E1048))-SUM($G1048:AV1048),(((INDEX('PTRM input'!$G$385:$P$434,A21offset,$E1048)-INDEX('PTRM input'!$G$277:$P$326,A21offset,$E1048))*OFFSET($F$7,0,$E1048))-SUM($G1048:AV1048))*(OFFSET('PTRM input'!$G$477,0,$E1048-1)/A21taxstdlife))))</f>
        <v>0</v>
      </c>
      <c r="AX1048" s="251">
        <f ca="1">IF(A21taxstdlife="n/a","n/a",IF(A21taxstdlife="",0,IF(AX$3&gt;(A21stdlife+$E1048),((INDEX('PTRM input'!$G$385:$P$434,A21offset,$E1048)-INDEX('PTRM input'!$G$277:$P$326,A21offset,$E1048))*OFFSET($F$7,0,$E1048))-SUM($G1048:AW1048),(((INDEX('PTRM input'!$G$385:$P$434,A21offset,$E1048)-INDEX('PTRM input'!$G$277:$P$326,A21offset,$E1048))*OFFSET($F$7,0,$E1048))-SUM($G1048:AW1048))*(OFFSET('PTRM input'!$G$477,0,$E1048-1)/A21taxstdlife))))</f>
        <v>0</v>
      </c>
      <c r="AY1048" s="251">
        <f ca="1">IF(A21taxstdlife="n/a","n/a",IF(A21taxstdlife="",0,IF(AY$3&gt;(A21stdlife+$E1048),((INDEX('PTRM input'!$G$385:$P$434,A21offset,$E1048)-INDEX('PTRM input'!$G$277:$P$326,A21offset,$E1048))*OFFSET($F$7,0,$E1048))-SUM($G1048:AX1048),(((INDEX('PTRM input'!$G$385:$P$434,A21offset,$E1048)-INDEX('PTRM input'!$G$277:$P$326,A21offset,$E1048))*OFFSET($F$7,0,$E1048))-SUM($G1048:AX1048))*(OFFSET('PTRM input'!$G$477,0,$E1048-1)/A21taxstdlife))))</f>
        <v>0</v>
      </c>
      <c r="AZ1048" s="251">
        <f ca="1">IF(A21taxstdlife="n/a","n/a",IF(A21taxstdlife="",0,IF(AZ$3&gt;(A21stdlife+$E1048),((INDEX('PTRM input'!$G$385:$P$434,A21offset,$E1048)-INDEX('PTRM input'!$G$277:$P$326,A21offset,$E1048))*OFFSET($F$7,0,$E1048))-SUM($G1048:AY1048),(((INDEX('PTRM input'!$G$385:$P$434,A21offset,$E1048)-INDEX('PTRM input'!$G$277:$P$326,A21offset,$E1048))*OFFSET($F$7,0,$E1048))-SUM($G1048:AY1048))*(OFFSET('PTRM input'!$G$477,0,$E1048-1)/A21taxstdlife))))</f>
        <v>0</v>
      </c>
      <c r="BA1048" s="251">
        <f ca="1">IF(A21taxstdlife="n/a","n/a",IF(A21taxstdlife="",0,IF(BA$3&gt;(A21stdlife+$E1048),((INDEX('PTRM input'!$G$385:$P$434,A21offset,$E1048)-INDEX('PTRM input'!$G$277:$P$326,A21offset,$E1048))*OFFSET($F$7,0,$E1048))-SUM($G1048:AZ1048),(((INDEX('PTRM input'!$G$385:$P$434,A21offset,$E1048)-INDEX('PTRM input'!$G$277:$P$326,A21offset,$E1048))*OFFSET($F$7,0,$E1048))-SUM($G1048:AZ1048))*(OFFSET('PTRM input'!$G$477,0,$E1048-1)/A21taxstdlife))))</f>
        <v>0</v>
      </c>
      <c r="BB1048" s="251">
        <f ca="1">IF(A21taxstdlife="n/a","n/a",IF(A21taxstdlife="",0,IF(BB$3&gt;(A21stdlife+$E1048),((INDEX('PTRM input'!$G$385:$P$434,A21offset,$E1048)-INDEX('PTRM input'!$G$277:$P$326,A21offset,$E1048))*OFFSET($F$7,0,$E1048))-SUM($G1048:BA1048),(((INDEX('PTRM input'!$G$385:$P$434,A21offset,$E1048)-INDEX('PTRM input'!$G$277:$P$326,A21offset,$E1048))*OFFSET($F$7,0,$E1048))-SUM($G1048:BA1048))*(OFFSET('PTRM input'!$G$477,0,$E1048-1)/A21taxstdlife))))</f>
        <v>0</v>
      </c>
      <c r="BC1048" s="251">
        <f ca="1">IF(A21taxstdlife="n/a","n/a",IF(A21taxstdlife="",0,IF(BC$3&gt;(A21stdlife+$E1048),((INDEX('PTRM input'!$G$385:$P$434,A21offset,$E1048)-INDEX('PTRM input'!$G$277:$P$326,A21offset,$E1048))*OFFSET($F$7,0,$E1048))-SUM($G1048:BB1048),(((INDEX('PTRM input'!$G$385:$P$434,A21offset,$E1048)-INDEX('PTRM input'!$G$277:$P$326,A21offset,$E1048))*OFFSET($F$7,0,$E1048))-SUM($G1048:BB1048))*(OFFSET('PTRM input'!$G$477,0,$E1048-1)/A21taxstdlife))))</f>
        <v>0</v>
      </c>
      <c r="BD1048" s="251">
        <f ca="1">IF(A21taxstdlife="n/a","n/a",IF(A21taxstdlife="",0,IF(BD$3&gt;(A21stdlife+$E1048),((INDEX('PTRM input'!$G$385:$P$434,A21offset,$E1048)-INDEX('PTRM input'!$G$277:$P$326,A21offset,$E1048))*OFFSET($F$7,0,$E1048))-SUM($G1048:BC1048),(((INDEX('PTRM input'!$G$385:$P$434,A21offset,$E1048)-INDEX('PTRM input'!$G$277:$P$326,A21offset,$E1048))*OFFSET($F$7,0,$E1048))-SUM($G1048:BC1048))*(OFFSET('PTRM input'!$G$477,0,$E1048-1)/A21taxstdlife))))</f>
        <v>0</v>
      </c>
      <c r="BE1048" s="251">
        <f ca="1">IF(A21taxstdlife="n/a","n/a",IF(A21taxstdlife="",0,IF(BE$3&gt;(A21stdlife+$E1048),((INDEX('PTRM input'!$G$385:$P$434,A21offset,$E1048)-INDEX('PTRM input'!$G$277:$P$326,A21offset,$E1048))*OFFSET($F$7,0,$E1048))-SUM($G1048:BD1048),(((INDEX('PTRM input'!$G$385:$P$434,A21offset,$E1048)-INDEX('PTRM input'!$G$277:$P$326,A21offset,$E1048))*OFFSET($F$7,0,$E1048))-SUM($G1048:BD1048))*(OFFSET('PTRM input'!$G$477,0,$E1048-1)/A21taxstdlife))))</f>
        <v>0</v>
      </c>
      <c r="BF1048" s="251">
        <f ca="1">IF(A21taxstdlife="n/a","n/a",IF(A21taxstdlife="",0,IF(BF$3&gt;(A21stdlife+$E1048),((INDEX('PTRM input'!$G$385:$P$434,A21offset,$E1048)-INDEX('PTRM input'!$G$277:$P$326,A21offset,$E1048))*OFFSET($F$7,0,$E1048))-SUM($G1048:BE1048),(((INDEX('PTRM input'!$G$385:$P$434,A21offset,$E1048)-INDEX('PTRM input'!$G$277:$P$326,A21offset,$E1048))*OFFSET($F$7,0,$E1048))-SUM($G1048:BE1048))*(OFFSET('PTRM input'!$G$477,0,$E1048-1)/A21taxstdlife))))</f>
        <v>0</v>
      </c>
      <c r="BG1048" s="251">
        <f ca="1">IF(A21taxstdlife="n/a","n/a",IF(A21taxstdlife="",0,IF(BG$3&gt;(A21stdlife+$E1048),((INDEX('PTRM input'!$G$385:$P$434,A21offset,$E1048)-INDEX('PTRM input'!$G$277:$P$326,A21offset,$E1048))*OFFSET($F$7,0,$E1048))-SUM($G1048:BF1048),(((INDEX('PTRM input'!$G$385:$P$434,A21offset,$E1048)-INDEX('PTRM input'!$G$277:$P$326,A21offset,$E1048))*OFFSET($F$7,0,$E1048))-SUM($G1048:BF1048))*(OFFSET('PTRM input'!$G$477,0,$E1048-1)/A21taxstdlife))))</f>
        <v>0</v>
      </c>
      <c r="BH1048" s="251">
        <f ca="1">IF(A21taxstdlife="n/a","n/a",IF(A21taxstdlife="",0,IF(BH$3&gt;(A21stdlife+$E1048),((INDEX('PTRM input'!$G$385:$P$434,A21offset,$E1048)-INDEX('PTRM input'!$G$277:$P$326,A21offset,$E1048))*OFFSET($F$7,0,$E1048))-SUM($G1048:BG1048),(((INDEX('PTRM input'!$G$385:$P$434,A21offset,$E1048)-INDEX('PTRM input'!$G$277:$P$326,A21offset,$E1048))*OFFSET($F$7,0,$E1048))-SUM($G1048:BG1048))*(OFFSET('PTRM input'!$G$477,0,$E1048-1)/A21taxstdlife))))</f>
        <v>0</v>
      </c>
      <c r="BI1048" s="251">
        <f ca="1">IF(A21taxstdlife="n/a","n/a",IF(A21taxstdlife="",0,IF(BI$3&gt;(A21stdlife+$E1048),((INDEX('PTRM input'!$G$385:$P$434,A21offset,$E1048)-INDEX('PTRM input'!$G$277:$P$326,A21offset,$E1048))*OFFSET($F$7,0,$E1048))-SUM($G1048:BH1048),(((INDEX('PTRM input'!$G$385:$P$434,A21offset,$E1048)-INDEX('PTRM input'!$G$277:$P$326,A21offset,$E1048))*OFFSET($F$7,0,$E1048))-SUM($G1048:BH1048))*(OFFSET('PTRM input'!$G$477,0,$E1048-1)/A21taxstdlife))))</f>
        <v>0</v>
      </c>
      <c r="BJ1048" s="116"/>
      <c r="BK1048" s="116"/>
      <c r="BL1048" s="116"/>
      <c r="BM1048" s="116"/>
    </row>
    <row r="1049" spans="1:65" ht="12.75" hidden="1" customHeight="1" outlineLevel="2">
      <c r="A1049" s="366"/>
      <c r="B1049" s="19"/>
      <c r="C1049" s="18"/>
      <c r="D1049" s="760"/>
      <c r="E1049" s="86">
        <v>8</v>
      </c>
      <c r="F1049" s="356"/>
      <c r="G1049" s="434"/>
      <c r="H1049" s="435"/>
      <c r="I1049" s="435"/>
      <c r="J1049" s="435"/>
      <c r="K1049" s="435"/>
      <c r="L1049" s="435"/>
      <c r="M1049" s="435"/>
      <c r="N1049" s="619"/>
      <c r="O1049" s="251">
        <f ca="1">IF(A21taxstdlife="n/a","n/a",IF(A21taxstdlife="",0,IF(O$3&gt;(A21stdlife+$E1049),((INDEX('PTRM input'!$G$385:$P$434,A21offset,$E1049)-INDEX('PTRM input'!$G$277:$P$326,A21offset,$E1049))*OFFSET($F$7,0,$E1049))-SUM($G1049:N1049),(((INDEX('PTRM input'!$G$385:$P$434,A21offset,$E1049)-INDEX('PTRM input'!$G$277:$P$326,A21offset,$E1049))*OFFSET($F$7,0,$E1049))-SUM($G1049:N1049))*(OFFSET('PTRM input'!$G$477,0,$E1049-1)/A21taxstdlife))))</f>
        <v>0</v>
      </c>
      <c r="P1049" s="251">
        <f ca="1">IF(A21taxstdlife="n/a","n/a",IF(A21taxstdlife="",0,IF(P$3&gt;(A21stdlife+$E1049),((INDEX('PTRM input'!$G$385:$P$434,A21offset,$E1049)-INDEX('PTRM input'!$G$277:$P$326,A21offset,$E1049))*OFFSET($F$7,0,$E1049))-SUM($G1049:O1049),(((INDEX('PTRM input'!$G$385:$P$434,A21offset,$E1049)-INDEX('PTRM input'!$G$277:$P$326,A21offset,$E1049))*OFFSET($F$7,0,$E1049))-SUM($G1049:O1049))*(OFFSET('PTRM input'!$G$477,0,$E1049-1)/A21taxstdlife))))</f>
        <v>0</v>
      </c>
      <c r="Q1049" s="251">
        <f ca="1">IF(A21taxstdlife="n/a","n/a",IF(A21taxstdlife="",0,IF(Q$3&gt;(A21stdlife+$E1049),((INDEX('PTRM input'!$G$385:$P$434,A21offset,$E1049)-INDEX('PTRM input'!$G$277:$P$326,A21offset,$E1049))*OFFSET($F$7,0,$E1049))-SUM($G1049:P1049),(((INDEX('PTRM input'!$G$385:$P$434,A21offset,$E1049)-INDEX('PTRM input'!$G$277:$P$326,A21offset,$E1049))*OFFSET($F$7,0,$E1049))-SUM($G1049:P1049))*(OFFSET('PTRM input'!$G$477,0,$E1049-1)/A21taxstdlife))))</f>
        <v>0</v>
      </c>
      <c r="R1049" s="251">
        <f ca="1">IF(A21taxstdlife="n/a","n/a",IF(A21taxstdlife="",0,IF(R$3&gt;(A21stdlife+$E1049),((INDEX('PTRM input'!$G$385:$P$434,A21offset,$E1049)-INDEX('PTRM input'!$G$277:$P$326,A21offset,$E1049))*OFFSET($F$7,0,$E1049))-SUM($G1049:Q1049),(((INDEX('PTRM input'!$G$385:$P$434,A21offset,$E1049)-INDEX('PTRM input'!$G$277:$P$326,A21offset,$E1049))*OFFSET($F$7,0,$E1049))-SUM($G1049:Q1049))*(OFFSET('PTRM input'!$G$477,0,$E1049-1)/A21taxstdlife))))</f>
        <v>0</v>
      </c>
      <c r="S1049" s="251">
        <f ca="1">IF(A21taxstdlife="n/a","n/a",IF(A21taxstdlife="",0,IF(S$3&gt;(A21stdlife+$E1049),((INDEX('PTRM input'!$G$385:$P$434,A21offset,$E1049)-INDEX('PTRM input'!$G$277:$P$326,A21offset,$E1049))*OFFSET($F$7,0,$E1049))-SUM($G1049:R1049),(((INDEX('PTRM input'!$G$385:$P$434,A21offset,$E1049)-INDEX('PTRM input'!$G$277:$P$326,A21offset,$E1049))*OFFSET($F$7,0,$E1049))-SUM($G1049:R1049))*(OFFSET('PTRM input'!$G$477,0,$E1049-1)/A21taxstdlife))))</f>
        <v>0</v>
      </c>
      <c r="T1049" s="251">
        <f ca="1">IF(A21taxstdlife="n/a","n/a",IF(A21taxstdlife="",0,IF(T$3&gt;(A21stdlife+$E1049),((INDEX('PTRM input'!$G$385:$P$434,A21offset,$E1049)-INDEX('PTRM input'!$G$277:$P$326,A21offset,$E1049))*OFFSET($F$7,0,$E1049))-SUM($G1049:S1049),(((INDEX('PTRM input'!$G$385:$P$434,A21offset,$E1049)-INDEX('PTRM input'!$G$277:$P$326,A21offset,$E1049))*OFFSET($F$7,0,$E1049))-SUM($G1049:S1049))*(OFFSET('PTRM input'!$G$477,0,$E1049-1)/A21taxstdlife))))</f>
        <v>0</v>
      </c>
      <c r="U1049" s="251">
        <f ca="1">IF(A21taxstdlife="n/a","n/a",IF(A21taxstdlife="",0,IF(U$3&gt;(A21stdlife+$E1049),((INDEX('PTRM input'!$G$385:$P$434,A21offset,$E1049)-INDEX('PTRM input'!$G$277:$P$326,A21offset,$E1049))*OFFSET($F$7,0,$E1049))-SUM($G1049:T1049),(((INDEX('PTRM input'!$G$385:$P$434,A21offset,$E1049)-INDEX('PTRM input'!$G$277:$P$326,A21offset,$E1049))*OFFSET($F$7,0,$E1049))-SUM($G1049:T1049))*(OFFSET('PTRM input'!$G$477,0,$E1049-1)/A21taxstdlife))))</f>
        <v>0</v>
      </c>
      <c r="V1049" s="251">
        <f ca="1">IF(A21taxstdlife="n/a","n/a",IF(A21taxstdlife="",0,IF(V$3&gt;(A21stdlife+$E1049),((INDEX('PTRM input'!$G$385:$P$434,A21offset,$E1049)-INDEX('PTRM input'!$G$277:$P$326,A21offset,$E1049))*OFFSET($F$7,0,$E1049))-SUM($G1049:U1049),(((INDEX('PTRM input'!$G$385:$P$434,A21offset,$E1049)-INDEX('PTRM input'!$G$277:$P$326,A21offset,$E1049))*OFFSET($F$7,0,$E1049))-SUM($G1049:U1049))*(OFFSET('PTRM input'!$G$477,0,$E1049-1)/A21taxstdlife))))</f>
        <v>0</v>
      </c>
      <c r="W1049" s="251">
        <f ca="1">IF(A21taxstdlife="n/a","n/a",IF(A21taxstdlife="",0,IF(W$3&gt;(A21stdlife+$E1049),((INDEX('PTRM input'!$G$385:$P$434,A21offset,$E1049)-INDEX('PTRM input'!$G$277:$P$326,A21offset,$E1049))*OFFSET($F$7,0,$E1049))-SUM($G1049:V1049),(((INDEX('PTRM input'!$G$385:$P$434,A21offset,$E1049)-INDEX('PTRM input'!$G$277:$P$326,A21offset,$E1049))*OFFSET($F$7,0,$E1049))-SUM($G1049:V1049))*(OFFSET('PTRM input'!$G$477,0,$E1049-1)/A21taxstdlife))))</f>
        <v>0</v>
      </c>
      <c r="X1049" s="251">
        <f ca="1">IF(A21taxstdlife="n/a","n/a",IF(A21taxstdlife="",0,IF(X$3&gt;(A21stdlife+$E1049),((INDEX('PTRM input'!$G$385:$P$434,A21offset,$E1049)-INDEX('PTRM input'!$G$277:$P$326,A21offset,$E1049))*OFFSET($F$7,0,$E1049))-SUM($G1049:W1049),(((INDEX('PTRM input'!$G$385:$P$434,A21offset,$E1049)-INDEX('PTRM input'!$G$277:$P$326,A21offset,$E1049))*OFFSET($F$7,0,$E1049))-SUM($G1049:W1049))*(OFFSET('PTRM input'!$G$477,0,$E1049-1)/A21taxstdlife))))</f>
        <v>0</v>
      </c>
      <c r="Y1049" s="251">
        <f ca="1">IF(A21taxstdlife="n/a","n/a",IF(A21taxstdlife="",0,IF(Y$3&gt;(A21stdlife+$E1049),((INDEX('PTRM input'!$G$385:$P$434,A21offset,$E1049)-INDEX('PTRM input'!$G$277:$P$326,A21offset,$E1049))*OFFSET($F$7,0,$E1049))-SUM($G1049:X1049),(((INDEX('PTRM input'!$G$385:$P$434,A21offset,$E1049)-INDEX('PTRM input'!$G$277:$P$326,A21offset,$E1049))*OFFSET($F$7,0,$E1049))-SUM($G1049:X1049))*(OFFSET('PTRM input'!$G$477,0,$E1049-1)/A21taxstdlife))))</f>
        <v>0</v>
      </c>
      <c r="Z1049" s="251">
        <f ca="1">IF(A21taxstdlife="n/a","n/a",IF(A21taxstdlife="",0,IF(Z$3&gt;(A21stdlife+$E1049),((INDEX('PTRM input'!$G$385:$P$434,A21offset,$E1049)-INDEX('PTRM input'!$G$277:$P$326,A21offset,$E1049))*OFFSET($F$7,0,$E1049))-SUM($G1049:Y1049),(((INDEX('PTRM input'!$G$385:$P$434,A21offset,$E1049)-INDEX('PTRM input'!$G$277:$P$326,A21offset,$E1049))*OFFSET($F$7,0,$E1049))-SUM($G1049:Y1049))*(OFFSET('PTRM input'!$G$477,0,$E1049-1)/A21taxstdlife))))</f>
        <v>0</v>
      </c>
      <c r="AA1049" s="251">
        <f ca="1">IF(A21taxstdlife="n/a","n/a",IF(A21taxstdlife="",0,IF(AA$3&gt;(A21stdlife+$E1049),((INDEX('PTRM input'!$G$385:$P$434,A21offset,$E1049)-INDEX('PTRM input'!$G$277:$P$326,A21offset,$E1049))*OFFSET($F$7,0,$E1049))-SUM($G1049:Z1049),(((INDEX('PTRM input'!$G$385:$P$434,A21offset,$E1049)-INDEX('PTRM input'!$G$277:$P$326,A21offset,$E1049))*OFFSET($F$7,0,$E1049))-SUM($G1049:Z1049))*(OFFSET('PTRM input'!$G$477,0,$E1049-1)/A21taxstdlife))))</f>
        <v>0</v>
      </c>
      <c r="AB1049" s="251">
        <f ca="1">IF(A21taxstdlife="n/a","n/a",IF(A21taxstdlife="",0,IF(AB$3&gt;(A21stdlife+$E1049),((INDEX('PTRM input'!$G$385:$P$434,A21offset,$E1049)-INDEX('PTRM input'!$G$277:$P$326,A21offset,$E1049))*OFFSET($F$7,0,$E1049))-SUM($G1049:AA1049),(((INDEX('PTRM input'!$G$385:$P$434,A21offset,$E1049)-INDEX('PTRM input'!$G$277:$P$326,A21offset,$E1049))*OFFSET($F$7,0,$E1049))-SUM($G1049:AA1049))*(OFFSET('PTRM input'!$G$477,0,$E1049-1)/A21taxstdlife))))</f>
        <v>0</v>
      </c>
      <c r="AC1049" s="251">
        <f ca="1">IF(A21taxstdlife="n/a","n/a",IF(A21taxstdlife="",0,IF(AC$3&gt;(A21stdlife+$E1049),((INDEX('PTRM input'!$G$385:$P$434,A21offset,$E1049)-INDEX('PTRM input'!$G$277:$P$326,A21offset,$E1049))*OFFSET($F$7,0,$E1049))-SUM($G1049:AB1049),(((INDEX('PTRM input'!$G$385:$P$434,A21offset,$E1049)-INDEX('PTRM input'!$G$277:$P$326,A21offset,$E1049))*OFFSET($F$7,0,$E1049))-SUM($G1049:AB1049))*(OFFSET('PTRM input'!$G$477,0,$E1049-1)/A21taxstdlife))))</f>
        <v>0</v>
      </c>
      <c r="AD1049" s="251">
        <f ca="1">IF(A21taxstdlife="n/a","n/a",IF(A21taxstdlife="",0,IF(AD$3&gt;(A21stdlife+$E1049),((INDEX('PTRM input'!$G$385:$P$434,A21offset,$E1049)-INDEX('PTRM input'!$G$277:$P$326,A21offset,$E1049))*OFFSET($F$7,0,$E1049))-SUM($G1049:AC1049),(((INDEX('PTRM input'!$G$385:$P$434,A21offset,$E1049)-INDEX('PTRM input'!$G$277:$P$326,A21offset,$E1049))*OFFSET($F$7,0,$E1049))-SUM($G1049:AC1049))*(OFFSET('PTRM input'!$G$477,0,$E1049-1)/A21taxstdlife))))</f>
        <v>0</v>
      </c>
      <c r="AE1049" s="251">
        <f ca="1">IF(A21taxstdlife="n/a","n/a",IF(A21taxstdlife="",0,IF(AE$3&gt;(A21stdlife+$E1049),((INDEX('PTRM input'!$G$385:$P$434,A21offset,$E1049)-INDEX('PTRM input'!$G$277:$P$326,A21offset,$E1049))*OFFSET($F$7,0,$E1049))-SUM($G1049:AD1049),(((INDEX('PTRM input'!$G$385:$P$434,A21offset,$E1049)-INDEX('PTRM input'!$G$277:$P$326,A21offset,$E1049))*OFFSET($F$7,0,$E1049))-SUM($G1049:AD1049))*(OFFSET('PTRM input'!$G$477,0,$E1049-1)/A21taxstdlife))))</f>
        <v>0</v>
      </c>
      <c r="AF1049" s="251">
        <f ca="1">IF(A21taxstdlife="n/a","n/a",IF(A21taxstdlife="",0,IF(AF$3&gt;(A21stdlife+$E1049),((INDEX('PTRM input'!$G$385:$P$434,A21offset,$E1049)-INDEX('PTRM input'!$G$277:$P$326,A21offset,$E1049))*OFFSET($F$7,0,$E1049))-SUM($G1049:AE1049),(((INDEX('PTRM input'!$G$385:$P$434,A21offset,$E1049)-INDEX('PTRM input'!$G$277:$P$326,A21offset,$E1049))*OFFSET($F$7,0,$E1049))-SUM($G1049:AE1049))*(OFFSET('PTRM input'!$G$477,0,$E1049-1)/A21taxstdlife))))</f>
        <v>0</v>
      </c>
      <c r="AG1049" s="251">
        <f ca="1">IF(A21taxstdlife="n/a","n/a",IF(A21taxstdlife="",0,IF(AG$3&gt;(A21stdlife+$E1049),((INDEX('PTRM input'!$G$385:$P$434,A21offset,$E1049)-INDEX('PTRM input'!$G$277:$P$326,A21offset,$E1049))*OFFSET($F$7,0,$E1049))-SUM($G1049:AF1049),(((INDEX('PTRM input'!$G$385:$P$434,A21offset,$E1049)-INDEX('PTRM input'!$G$277:$P$326,A21offset,$E1049))*OFFSET($F$7,0,$E1049))-SUM($G1049:AF1049))*(OFFSET('PTRM input'!$G$477,0,$E1049-1)/A21taxstdlife))))</f>
        <v>0</v>
      </c>
      <c r="AH1049" s="251">
        <f ca="1">IF(A21taxstdlife="n/a","n/a",IF(A21taxstdlife="",0,IF(AH$3&gt;(A21stdlife+$E1049),((INDEX('PTRM input'!$G$385:$P$434,A21offset,$E1049)-INDEX('PTRM input'!$G$277:$P$326,A21offset,$E1049))*OFFSET($F$7,0,$E1049))-SUM($G1049:AG1049),(((INDEX('PTRM input'!$G$385:$P$434,A21offset,$E1049)-INDEX('PTRM input'!$G$277:$P$326,A21offset,$E1049))*OFFSET($F$7,0,$E1049))-SUM($G1049:AG1049))*(OFFSET('PTRM input'!$G$477,0,$E1049-1)/A21taxstdlife))))</f>
        <v>0</v>
      </c>
      <c r="AI1049" s="251">
        <f ca="1">IF(A21taxstdlife="n/a","n/a",IF(A21taxstdlife="",0,IF(AI$3&gt;(A21stdlife+$E1049),((INDEX('PTRM input'!$G$385:$P$434,A21offset,$E1049)-INDEX('PTRM input'!$G$277:$P$326,A21offset,$E1049))*OFFSET($F$7,0,$E1049))-SUM($G1049:AH1049),(((INDEX('PTRM input'!$G$385:$P$434,A21offset,$E1049)-INDEX('PTRM input'!$G$277:$P$326,A21offset,$E1049))*OFFSET($F$7,0,$E1049))-SUM($G1049:AH1049))*(OFFSET('PTRM input'!$G$477,0,$E1049-1)/A21taxstdlife))))</f>
        <v>0</v>
      </c>
      <c r="AJ1049" s="251">
        <f ca="1">IF(A21taxstdlife="n/a","n/a",IF(A21taxstdlife="",0,IF(AJ$3&gt;(A21stdlife+$E1049),((INDEX('PTRM input'!$G$385:$P$434,A21offset,$E1049)-INDEX('PTRM input'!$G$277:$P$326,A21offset,$E1049))*OFFSET($F$7,0,$E1049))-SUM($G1049:AI1049),(((INDEX('PTRM input'!$G$385:$P$434,A21offset,$E1049)-INDEX('PTRM input'!$G$277:$P$326,A21offset,$E1049))*OFFSET($F$7,0,$E1049))-SUM($G1049:AI1049))*(OFFSET('PTRM input'!$G$477,0,$E1049-1)/A21taxstdlife))))</f>
        <v>0</v>
      </c>
      <c r="AK1049" s="251">
        <f ca="1">IF(A21taxstdlife="n/a","n/a",IF(A21taxstdlife="",0,IF(AK$3&gt;(A21stdlife+$E1049),((INDEX('PTRM input'!$G$385:$P$434,A21offset,$E1049)-INDEX('PTRM input'!$G$277:$P$326,A21offset,$E1049))*OFFSET($F$7,0,$E1049))-SUM($G1049:AJ1049),(((INDEX('PTRM input'!$G$385:$P$434,A21offset,$E1049)-INDEX('PTRM input'!$G$277:$P$326,A21offset,$E1049))*OFFSET($F$7,0,$E1049))-SUM($G1049:AJ1049))*(OFFSET('PTRM input'!$G$477,0,$E1049-1)/A21taxstdlife))))</f>
        <v>0</v>
      </c>
      <c r="AL1049" s="251">
        <f ca="1">IF(A21taxstdlife="n/a","n/a",IF(A21taxstdlife="",0,IF(AL$3&gt;(A21stdlife+$E1049),((INDEX('PTRM input'!$G$385:$P$434,A21offset,$E1049)-INDEX('PTRM input'!$G$277:$P$326,A21offset,$E1049))*OFFSET($F$7,0,$E1049))-SUM($G1049:AK1049),(((INDEX('PTRM input'!$G$385:$P$434,A21offset,$E1049)-INDEX('PTRM input'!$G$277:$P$326,A21offset,$E1049))*OFFSET($F$7,0,$E1049))-SUM($G1049:AK1049))*(OFFSET('PTRM input'!$G$477,0,$E1049-1)/A21taxstdlife))))</f>
        <v>0</v>
      </c>
      <c r="AM1049" s="251">
        <f ca="1">IF(A21taxstdlife="n/a","n/a",IF(A21taxstdlife="",0,IF(AM$3&gt;(A21stdlife+$E1049),((INDEX('PTRM input'!$G$385:$P$434,A21offset,$E1049)-INDEX('PTRM input'!$G$277:$P$326,A21offset,$E1049))*OFFSET($F$7,0,$E1049))-SUM($G1049:AL1049),(((INDEX('PTRM input'!$G$385:$P$434,A21offset,$E1049)-INDEX('PTRM input'!$G$277:$P$326,A21offset,$E1049))*OFFSET($F$7,0,$E1049))-SUM($G1049:AL1049))*(OFFSET('PTRM input'!$G$477,0,$E1049-1)/A21taxstdlife))))</f>
        <v>0</v>
      </c>
      <c r="AN1049" s="251">
        <f ca="1">IF(A21taxstdlife="n/a","n/a",IF(A21taxstdlife="",0,IF(AN$3&gt;(A21stdlife+$E1049),((INDEX('PTRM input'!$G$385:$P$434,A21offset,$E1049)-INDEX('PTRM input'!$G$277:$P$326,A21offset,$E1049))*OFFSET($F$7,0,$E1049))-SUM($G1049:AM1049),(((INDEX('PTRM input'!$G$385:$P$434,A21offset,$E1049)-INDEX('PTRM input'!$G$277:$P$326,A21offset,$E1049))*OFFSET($F$7,0,$E1049))-SUM($G1049:AM1049))*(OFFSET('PTRM input'!$G$477,0,$E1049-1)/A21taxstdlife))))</f>
        <v>0</v>
      </c>
      <c r="AO1049" s="251">
        <f ca="1">IF(A21taxstdlife="n/a","n/a",IF(A21taxstdlife="",0,IF(AO$3&gt;(A21stdlife+$E1049),((INDEX('PTRM input'!$G$385:$P$434,A21offset,$E1049)-INDEX('PTRM input'!$G$277:$P$326,A21offset,$E1049))*OFFSET($F$7,0,$E1049))-SUM($G1049:AN1049),(((INDEX('PTRM input'!$G$385:$P$434,A21offset,$E1049)-INDEX('PTRM input'!$G$277:$P$326,A21offset,$E1049))*OFFSET($F$7,0,$E1049))-SUM($G1049:AN1049))*(OFFSET('PTRM input'!$G$477,0,$E1049-1)/A21taxstdlife))))</f>
        <v>0</v>
      </c>
      <c r="AP1049" s="251">
        <f ca="1">IF(A21taxstdlife="n/a","n/a",IF(A21taxstdlife="",0,IF(AP$3&gt;(A21stdlife+$E1049),((INDEX('PTRM input'!$G$385:$P$434,A21offset,$E1049)-INDEX('PTRM input'!$G$277:$P$326,A21offset,$E1049))*OFFSET($F$7,0,$E1049))-SUM($G1049:AO1049),(((INDEX('PTRM input'!$G$385:$P$434,A21offset,$E1049)-INDEX('PTRM input'!$G$277:$P$326,A21offset,$E1049))*OFFSET($F$7,0,$E1049))-SUM($G1049:AO1049))*(OFFSET('PTRM input'!$G$477,0,$E1049-1)/A21taxstdlife))))</f>
        <v>0</v>
      </c>
      <c r="AQ1049" s="251">
        <f ca="1">IF(A21taxstdlife="n/a","n/a",IF(A21taxstdlife="",0,IF(AQ$3&gt;(A21stdlife+$E1049),((INDEX('PTRM input'!$G$385:$P$434,A21offset,$E1049)-INDEX('PTRM input'!$G$277:$P$326,A21offset,$E1049))*OFFSET($F$7,0,$E1049))-SUM($G1049:AP1049),(((INDEX('PTRM input'!$G$385:$P$434,A21offset,$E1049)-INDEX('PTRM input'!$G$277:$P$326,A21offset,$E1049))*OFFSET($F$7,0,$E1049))-SUM($G1049:AP1049))*(OFFSET('PTRM input'!$G$477,0,$E1049-1)/A21taxstdlife))))</f>
        <v>0</v>
      </c>
      <c r="AR1049" s="251">
        <f ca="1">IF(A21taxstdlife="n/a","n/a",IF(A21taxstdlife="",0,IF(AR$3&gt;(A21stdlife+$E1049),((INDEX('PTRM input'!$G$385:$P$434,A21offset,$E1049)-INDEX('PTRM input'!$G$277:$P$326,A21offset,$E1049))*OFFSET($F$7,0,$E1049))-SUM($G1049:AQ1049),(((INDEX('PTRM input'!$G$385:$P$434,A21offset,$E1049)-INDEX('PTRM input'!$G$277:$P$326,A21offset,$E1049))*OFFSET($F$7,0,$E1049))-SUM($G1049:AQ1049))*(OFFSET('PTRM input'!$G$477,0,$E1049-1)/A21taxstdlife))))</f>
        <v>0</v>
      </c>
      <c r="AS1049" s="251">
        <f ca="1">IF(A21taxstdlife="n/a","n/a",IF(A21taxstdlife="",0,IF(AS$3&gt;(A21stdlife+$E1049),((INDEX('PTRM input'!$G$385:$P$434,A21offset,$E1049)-INDEX('PTRM input'!$G$277:$P$326,A21offset,$E1049))*OFFSET($F$7,0,$E1049))-SUM($G1049:AR1049),(((INDEX('PTRM input'!$G$385:$P$434,A21offset,$E1049)-INDEX('PTRM input'!$G$277:$P$326,A21offset,$E1049))*OFFSET($F$7,0,$E1049))-SUM($G1049:AR1049))*(OFFSET('PTRM input'!$G$477,0,$E1049-1)/A21taxstdlife))))</f>
        <v>0</v>
      </c>
      <c r="AT1049" s="251">
        <f ca="1">IF(A21taxstdlife="n/a","n/a",IF(A21taxstdlife="",0,IF(AT$3&gt;(A21stdlife+$E1049),((INDEX('PTRM input'!$G$385:$P$434,A21offset,$E1049)-INDEX('PTRM input'!$G$277:$P$326,A21offset,$E1049))*OFFSET($F$7,0,$E1049))-SUM($G1049:AS1049),(((INDEX('PTRM input'!$G$385:$P$434,A21offset,$E1049)-INDEX('PTRM input'!$G$277:$P$326,A21offset,$E1049))*OFFSET($F$7,0,$E1049))-SUM($G1049:AS1049))*(OFFSET('PTRM input'!$G$477,0,$E1049-1)/A21taxstdlife))))</f>
        <v>0</v>
      </c>
      <c r="AU1049" s="251">
        <f ca="1">IF(A21taxstdlife="n/a","n/a",IF(A21taxstdlife="",0,IF(AU$3&gt;(A21stdlife+$E1049),((INDEX('PTRM input'!$G$385:$P$434,A21offset,$E1049)-INDEX('PTRM input'!$G$277:$P$326,A21offset,$E1049))*OFFSET($F$7,0,$E1049))-SUM($G1049:AT1049),(((INDEX('PTRM input'!$G$385:$P$434,A21offset,$E1049)-INDEX('PTRM input'!$G$277:$P$326,A21offset,$E1049))*OFFSET($F$7,0,$E1049))-SUM($G1049:AT1049))*(OFFSET('PTRM input'!$G$477,0,$E1049-1)/A21taxstdlife))))</f>
        <v>0</v>
      </c>
      <c r="AV1049" s="251">
        <f ca="1">IF(A21taxstdlife="n/a","n/a",IF(A21taxstdlife="",0,IF(AV$3&gt;(A21stdlife+$E1049),((INDEX('PTRM input'!$G$385:$P$434,A21offset,$E1049)-INDEX('PTRM input'!$G$277:$P$326,A21offset,$E1049))*OFFSET($F$7,0,$E1049))-SUM($G1049:AU1049),(((INDEX('PTRM input'!$G$385:$P$434,A21offset,$E1049)-INDEX('PTRM input'!$G$277:$P$326,A21offset,$E1049))*OFFSET($F$7,0,$E1049))-SUM($G1049:AU1049))*(OFFSET('PTRM input'!$G$477,0,$E1049-1)/A21taxstdlife))))</f>
        <v>0</v>
      </c>
      <c r="AW1049" s="251">
        <f ca="1">IF(A21taxstdlife="n/a","n/a",IF(A21taxstdlife="",0,IF(AW$3&gt;(A21stdlife+$E1049),((INDEX('PTRM input'!$G$385:$P$434,A21offset,$E1049)-INDEX('PTRM input'!$G$277:$P$326,A21offset,$E1049))*OFFSET($F$7,0,$E1049))-SUM($G1049:AV1049),(((INDEX('PTRM input'!$G$385:$P$434,A21offset,$E1049)-INDEX('PTRM input'!$G$277:$P$326,A21offset,$E1049))*OFFSET($F$7,0,$E1049))-SUM($G1049:AV1049))*(OFFSET('PTRM input'!$G$477,0,$E1049-1)/A21taxstdlife))))</f>
        <v>0</v>
      </c>
      <c r="AX1049" s="251">
        <f ca="1">IF(A21taxstdlife="n/a","n/a",IF(A21taxstdlife="",0,IF(AX$3&gt;(A21stdlife+$E1049),((INDEX('PTRM input'!$G$385:$P$434,A21offset,$E1049)-INDEX('PTRM input'!$G$277:$P$326,A21offset,$E1049))*OFFSET($F$7,0,$E1049))-SUM($G1049:AW1049),(((INDEX('PTRM input'!$G$385:$P$434,A21offset,$E1049)-INDEX('PTRM input'!$G$277:$P$326,A21offset,$E1049))*OFFSET($F$7,0,$E1049))-SUM($G1049:AW1049))*(OFFSET('PTRM input'!$G$477,0,$E1049-1)/A21taxstdlife))))</f>
        <v>0</v>
      </c>
      <c r="AY1049" s="251">
        <f ca="1">IF(A21taxstdlife="n/a","n/a",IF(A21taxstdlife="",0,IF(AY$3&gt;(A21stdlife+$E1049),((INDEX('PTRM input'!$G$385:$P$434,A21offset,$E1049)-INDEX('PTRM input'!$G$277:$P$326,A21offset,$E1049))*OFFSET($F$7,0,$E1049))-SUM($G1049:AX1049),(((INDEX('PTRM input'!$G$385:$P$434,A21offset,$E1049)-INDEX('PTRM input'!$G$277:$P$326,A21offset,$E1049))*OFFSET($F$7,0,$E1049))-SUM($G1049:AX1049))*(OFFSET('PTRM input'!$G$477,0,$E1049-1)/A21taxstdlife))))</f>
        <v>0</v>
      </c>
      <c r="AZ1049" s="251">
        <f ca="1">IF(A21taxstdlife="n/a","n/a",IF(A21taxstdlife="",0,IF(AZ$3&gt;(A21stdlife+$E1049),((INDEX('PTRM input'!$G$385:$P$434,A21offset,$E1049)-INDEX('PTRM input'!$G$277:$P$326,A21offset,$E1049))*OFFSET($F$7,0,$E1049))-SUM($G1049:AY1049),(((INDEX('PTRM input'!$G$385:$P$434,A21offset,$E1049)-INDEX('PTRM input'!$G$277:$P$326,A21offset,$E1049))*OFFSET($F$7,0,$E1049))-SUM($G1049:AY1049))*(OFFSET('PTRM input'!$G$477,0,$E1049-1)/A21taxstdlife))))</f>
        <v>0</v>
      </c>
      <c r="BA1049" s="251">
        <f ca="1">IF(A21taxstdlife="n/a","n/a",IF(A21taxstdlife="",0,IF(BA$3&gt;(A21stdlife+$E1049),((INDEX('PTRM input'!$G$385:$P$434,A21offset,$E1049)-INDEX('PTRM input'!$G$277:$P$326,A21offset,$E1049))*OFFSET($F$7,0,$E1049))-SUM($G1049:AZ1049),(((INDEX('PTRM input'!$G$385:$P$434,A21offset,$E1049)-INDEX('PTRM input'!$G$277:$P$326,A21offset,$E1049))*OFFSET($F$7,0,$E1049))-SUM($G1049:AZ1049))*(OFFSET('PTRM input'!$G$477,0,$E1049-1)/A21taxstdlife))))</f>
        <v>0</v>
      </c>
      <c r="BB1049" s="251">
        <f ca="1">IF(A21taxstdlife="n/a","n/a",IF(A21taxstdlife="",0,IF(BB$3&gt;(A21stdlife+$E1049),((INDEX('PTRM input'!$G$385:$P$434,A21offset,$E1049)-INDEX('PTRM input'!$G$277:$P$326,A21offset,$E1049))*OFFSET($F$7,0,$E1049))-SUM($G1049:BA1049),(((INDEX('PTRM input'!$G$385:$P$434,A21offset,$E1049)-INDEX('PTRM input'!$G$277:$P$326,A21offset,$E1049))*OFFSET($F$7,0,$E1049))-SUM($G1049:BA1049))*(OFFSET('PTRM input'!$G$477,0,$E1049-1)/A21taxstdlife))))</f>
        <v>0</v>
      </c>
      <c r="BC1049" s="251">
        <f ca="1">IF(A21taxstdlife="n/a","n/a",IF(A21taxstdlife="",0,IF(BC$3&gt;(A21stdlife+$E1049),((INDEX('PTRM input'!$G$385:$P$434,A21offset,$E1049)-INDEX('PTRM input'!$G$277:$P$326,A21offset,$E1049))*OFFSET($F$7,0,$E1049))-SUM($G1049:BB1049),(((INDEX('PTRM input'!$G$385:$P$434,A21offset,$E1049)-INDEX('PTRM input'!$G$277:$P$326,A21offset,$E1049))*OFFSET($F$7,0,$E1049))-SUM($G1049:BB1049))*(OFFSET('PTRM input'!$G$477,0,$E1049-1)/A21taxstdlife))))</f>
        <v>0</v>
      </c>
      <c r="BD1049" s="251">
        <f ca="1">IF(A21taxstdlife="n/a","n/a",IF(A21taxstdlife="",0,IF(BD$3&gt;(A21stdlife+$E1049),((INDEX('PTRM input'!$G$385:$P$434,A21offset,$E1049)-INDEX('PTRM input'!$G$277:$P$326,A21offset,$E1049))*OFFSET($F$7,0,$E1049))-SUM($G1049:BC1049),(((INDEX('PTRM input'!$G$385:$P$434,A21offset,$E1049)-INDEX('PTRM input'!$G$277:$P$326,A21offset,$E1049))*OFFSET($F$7,0,$E1049))-SUM($G1049:BC1049))*(OFFSET('PTRM input'!$G$477,0,$E1049-1)/A21taxstdlife))))</f>
        <v>0</v>
      </c>
      <c r="BE1049" s="251">
        <f ca="1">IF(A21taxstdlife="n/a","n/a",IF(A21taxstdlife="",0,IF(BE$3&gt;(A21stdlife+$E1049),((INDEX('PTRM input'!$G$385:$P$434,A21offset,$E1049)-INDEX('PTRM input'!$G$277:$P$326,A21offset,$E1049))*OFFSET($F$7,0,$E1049))-SUM($G1049:BD1049),(((INDEX('PTRM input'!$G$385:$P$434,A21offset,$E1049)-INDEX('PTRM input'!$G$277:$P$326,A21offset,$E1049))*OFFSET($F$7,0,$E1049))-SUM($G1049:BD1049))*(OFFSET('PTRM input'!$G$477,0,$E1049-1)/A21taxstdlife))))</f>
        <v>0</v>
      </c>
      <c r="BF1049" s="251">
        <f ca="1">IF(A21taxstdlife="n/a","n/a",IF(A21taxstdlife="",0,IF(BF$3&gt;(A21stdlife+$E1049),((INDEX('PTRM input'!$G$385:$P$434,A21offset,$E1049)-INDEX('PTRM input'!$G$277:$P$326,A21offset,$E1049))*OFFSET($F$7,0,$E1049))-SUM($G1049:BE1049),(((INDEX('PTRM input'!$G$385:$P$434,A21offset,$E1049)-INDEX('PTRM input'!$G$277:$P$326,A21offset,$E1049))*OFFSET($F$7,0,$E1049))-SUM($G1049:BE1049))*(OFFSET('PTRM input'!$G$477,0,$E1049-1)/A21taxstdlife))))</f>
        <v>0</v>
      </c>
      <c r="BG1049" s="251">
        <f ca="1">IF(A21taxstdlife="n/a","n/a",IF(A21taxstdlife="",0,IF(BG$3&gt;(A21stdlife+$E1049),((INDEX('PTRM input'!$G$385:$P$434,A21offset,$E1049)-INDEX('PTRM input'!$G$277:$P$326,A21offset,$E1049))*OFFSET($F$7,0,$E1049))-SUM($G1049:BF1049),(((INDEX('PTRM input'!$G$385:$P$434,A21offset,$E1049)-INDEX('PTRM input'!$G$277:$P$326,A21offset,$E1049))*OFFSET($F$7,0,$E1049))-SUM($G1049:BF1049))*(OFFSET('PTRM input'!$G$477,0,$E1049-1)/A21taxstdlife))))</f>
        <v>0</v>
      </c>
      <c r="BH1049" s="251">
        <f ca="1">IF(A21taxstdlife="n/a","n/a",IF(A21taxstdlife="",0,IF(BH$3&gt;(A21stdlife+$E1049),((INDEX('PTRM input'!$G$385:$P$434,A21offset,$E1049)-INDEX('PTRM input'!$G$277:$P$326,A21offset,$E1049))*OFFSET($F$7,0,$E1049))-SUM($G1049:BG1049),(((INDEX('PTRM input'!$G$385:$P$434,A21offset,$E1049)-INDEX('PTRM input'!$G$277:$P$326,A21offset,$E1049))*OFFSET($F$7,0,$E1049))-SUM($G1049:BG1049))*(OFFSET('PTRM input'!$G$477,0,$E1049-1)/A21taxstdlife))))</f>
        <v>0</v>
      </c>
      <c r="BI1049" s="251">
        <f ca="1">IF(A21taxstdlife="n/a","n/a",IF(A21taxstdlife="",0,IF(BI$3&gt;(A21stdlife+$E1049),((INDEX('PTRM input'!$G$385:$P$434,A21offset,$E1049)-INDEX('PTRM input'!$G$277:$P$326,A21offset,$E1049))*OFFSET($F$7,0,$E1049))-SUM($G1049:BH1049),(((INDEX('PTRM input'!$G$385:$P$434,A21offset,$E1049)-INDEX('PTRM input'!$G$277:$P$326,A21offset,$E1049))*OFFSET($F$7,0,$E1049))-SUM($G1049:BH1049))*(OFFSET('PTRM input'!$G$477,0,$E1049-1)/A21taxstdlife))))</f>
        <v>0</v>
      </c>
      <c r="BJ1049" s="116"/>
      <c r="BK1049" s="116"/>
      <c r="BL1049" s="116"/>
      <c r="BM1049" s="116"/>
    </row>
    <row r="1050" spans="1:65" ht="12.75" hidden="1" customHeight="1" outlineLevel="2">
      <c r="A1050" s="366"/>
      <c r="B1050" s="19"/>
      <c r="C1050" s="18"/>
      <c r="D1050" s="760"/>
      <c r="E1050" s="86">
        <v>9</v>
      </c>
      <c r="F1050" s="356"/>
      <c r="G1050" s="434"/>
      <c r="H1050" s="435"/>
      <c r="I1050" s="435"/>
      <c r="J1050" s="435"/>
      <c r="K1050" s="435"/>
      <c r="L1050" s="435"/>
      <c r="M1050" s="435"/>
      <c r="N1050" s="435"/>
      <c r="O1050" s="619"/>
      <c r="P1050" s="251">
        <f ca="1">IF(A21taxstdlife="n/a","n/a",IF(A21taxstdlife="",0,IF(P$3&gt;(A21stdlife+$E1050),((INDEX('PTRM input'!$G$385:$P$434,A21offset,$E1050)-INDEX('PTRM input'!$G$277:$P$326,A21offset,$E1050))*OFFSET($F$7,0,$E1050))-SUM($G1050:O1050),(((INDEX('PTRM input'!$G$385:$P$434,A21offset,$E1050)-INDEX('PTRM input'!$G$277:$P$326,A21offset,$E1050))*OFFSET($F$7,0,$E1050))-SUM($G1050:O1050))*(OFFSET('PTRM input'!$G$477,0,$E1050-1)/A21taxstdlife))))</f>
        <v>0</v>
      </c>
      <c r="Q1050" s="251">
        <f ca="1">IF(A21taxstdlife="n/a","n/a",IF(A21taxstdlife="",0,IF(Q$3&gt;(A21stdlife+$E1050),((INDEX('PTRM input'!$G$385:$P$434,A21offset,$E1050)-INDEX('PTRM input'!$G$277:$P$326,A21offset,$E1050))*OFFSET($F$7,0,$E1050))-SUM($G1050:P1050),(((INDEX('PTRM input'!$G$385:$P$434,A21offset,$E1050)-INDEX('PTRM input'!$G$277:$P$326,A21offset,$E1050))*OFFSET($F$7,0,$E1050))-SUM($G1050:P1050))*(OFFSET('PTRM input'!$G$477,0,$E1050-1)/A21taxstdlife))))</f>
        <v>0</v>
      </c>
      <c r="R1050" s="251">
        <f ca="1">IF(A21taxstdlife="n/a","n/a",IF(A21taxstdlife="",0,IF(R$3&gt;(A21stdlife+$E1050),((INDEX('PTRM input'!$G$385:$P$434,A21offset,$E1050)-INDEX('PTRM input'!$G$277:$P$326,A21offset,$E1050))*OFFSET($F$7,0,$E1050))-SUM($G1050:Q1050),(((INDEX('PTRM input'!$G$385:$P$434,A21offset,$E1050)-INDEX('PTRM input'!$G$277:$P$326,A21offset,$E1050))*OFFSET($F$7,0,$E1050))-SUM($G1050:Q1050))*(OFFSET('PTRM input'!$G$477,0,$E1050-1)/A21taxstdlife))))</f>
        <v>0</v>
      </c>
      <c r="S1050" s="251">
        <f ca="1">IF(A21taxstdlife="n/a","n/a",IF(A21taxstdlife="",0,IF(S$3&gt;(A21stdlife+$E1050),((INDEX('PTRM input'!$G$385:$P$434,A21offset,$E1050)-INDEX('PTRM input'!$G$277:$P$326,A21offset,$E1050))*OFFSET($F$7,0,$E1050))-SUM($G1050:R1050),(((INDEX('PTRM input'!$G$385:$P$434,A21offset,$E1050)-INDEX('PTRM input'!$G$277:$P$326,A21offset,$E1050))*OFFSET($F$7,0,$E1050))-SUM($G1050:R1050))*(OFFSET('PTRM input'!$G$477,0,$E1050-1)/A21taxstdlife))))</f>
        <v>0</v>
      </c>
      <c r="T1050" s="251">
        <f ca="1">IF(A21taxstdlife="n/a","n/a",IF(A21taxstdlife="",0,IF(T$3&gt;(A21stdlife+$E1050),((INDEX('PTRM input'!$G$385:$P$434,A21offset,$E1050)-INDEX('PTRM input'!$G$277:$P$326,A21offset,$E1050))*OFFSET($F$7,0,$E1050))-SUM($G1050:S1050),(((INDEX('PTRM input'!$G$385:$P$434,A21offset,$E1050)-INDEX('PTRM input'!$G$277:$P$326,A21offset,$E1050))*OFFSET($F$7,0,$E1050))-SUM($G1050:S1050))*(OFFSET('PTRM input'!$G$477,0,$E1050-1)/A21taxstdlife))))</f>
        <v>0</v>
      </c>
      <c r="U1050" s="251">
        <f ca="1">IF(A21taxstdlife="n/a","n/a",IF(A21taxstdlife="",0,IF(U$3&gt;(A21stdlife+$E1050),((INDEX('PTRM input'!$G$385:$P$434,A21offset,$E1050)-INDEX('PTRM input'!$G$277:$P$326,A21offset,$E1050))*OFFSET($F$7,0,$E1050))-SUM($G1050:T1050),(((INDEX('PTRM input'!$G$385:$P$434,A21offset,$E1050)-INDEX('PTRM input'!$G$277:$P$326,A21offset,$E1050))*OFFSET($F$7,0,$E1050))-SUM($G1050:T1050))*(OFFSET('PTRM input'!$G$477,0,$E1050-1)/A21taxstdlife))))</f>
        <v>0</v>
      </c>
      <c r="V1050" s="251">
        <f ca="1">IF(A21taxstdlife="n/a","n/a",IF(A21taxstdlife="",0,IF(V$3&gt;(A21stdlife+$E1050),((INDEX('PTRM input'!$G$385:$P$434,A21offset,$E1050)-INDEX('PTRM input'!$G$277:$P$326,A21offset,$E1050))*OFFSET($F$7,0,$E1050))-SUM($G1050:U1050),(((INDEX('PTRM input'!$G$385:$P$434,A21offset,$E1050)-INDEX('PTRM input'!$G$277:$P$326,A21offset,$E1050))*OFFSET($F$7,0,$E1050))-SUM($G1050:U1050))*(OFFSET('PTRM input'!$G$477,0,$E1050-1)/A21taxstdlife))))</f>
        <v>0</v>
      </c>
      <c r="W1050" s="251">
        <f ca="1">IF(A21taxstdlife="n/a","n/a",IF(A21taxstdlife="",0,IF(W$3&gt;(A21stdlife+$E1050),((INDEX('PTRM input'!$G$385:$P$434,A21offset,$E1050)-INDEX('PTRM input'!$G$277:$P$326,A21offset,$E1050))*OFFSET($F$7,0,$E1050))-SUM($G1050:V1050),(((INDEX('PTRM input'!$G$385:$P$434,A21offset,$E1050)-INDEX('PTRM input'!$G$277:$P$326,A21offset,$E1050))*OFFSET($F$7,0,$E1050))-SUM($G1050:V1050))*(OFFSET('PTRM input'!$G$477,0,$E1050-1)/A21taxstdlife))))</f>
        <v>0</v>
      </c>
      <c r="X1050" s="251">
        <f ca="1">IF(A21taxstdlife="n/a","n/a",IF(A21taxstdlife="",0,IF(X$3&gt;(A21stdlife+$E1050),((INDEX('PTRM input'!$G$385:$P$434,A21offset,$E1050)-INDEX('PTRM input'!$G$277:$P$326,A21offset,$E1050))*OFFSET($F$7,0,$E1050))-SUM($G1050:W1050),(((INDEX('PTRM input'!$G$385:$P$434,A21offset,$E1050)-INDEX('PTRM input'!$G$277:$P$326,A21offset,$E1050))*OFFSET($F$7,0,$E1050))-SUM($G1050:W1050))*(OFFSET('PTRM input'!$G$477,0,$E1050-1)/A21taxstdlife))))</f>
        <v>0</v>
      </c>
      <c r="Y1050" s="251">
        <f ca="1">IF(A21taxstdlife="n/a","n/a",IF(A21taxstdlife="",0,IF(Y$3&gt;(A21stdlife+$E1050),((INDEX('PTRM input'!$G$385:$P$434,A21offset,$E1050)-INDEX('PTRM input'!$G$277:$P$326,A21offset,$E1050))*OFFSET($F$7,0,$E1050))-SUM($G1050:X1050),(((INDEX('PTRM input'!$G$385:$P$434,A21offset,$E1050)-INDEX('PTRM input'!$G$277:$P$326,A21offset,$E1050))*OFFSET($F$7,0,$E1050))-SUM($G1050:X1050))*(OFFSET('PTRM input'!$G$477,0,$E1050-1)/A21taxstdlife))))</f>
        <v>0</v>
      </c>
      <c r="Z1050" s="251">
        <f ca="1">IF(A21taxstdlife="n/a","n/a",IF(A21taxstdlife="",0,IF(Z$3&gt;(A21stdlife+$E1050),((INDEX('PTRM input'!$G$385:$P$434,A21offset,$E1050)-INDEX('PTRM input'!$G$277:$P$326,A21offset,$E1050))*OFFSET($F$7,0,$E1050))-SUM($G1050:Y1050),(((INDEX('PTRM input'!$G$385:$P$434,A21offset,$E1050)-INDEX('PTRM input'!$G$277:$P$326,A21offset,$E1050))*OFFSET($F$7,0,$E1050))-SUM($G1050:Y1050))*(OFFSET('PTRM input'!$G$477,0,$E1050-1)/A21taxstdlife))))</f>
        <v>0</v>
      </c>
      <c r="AA1050" s="251">
        <f ca="1">IF(A21taxstdlife="n/a","n/a",IF(A21taxstdlife="",0,IF(AA$3&gt;(A21stdlife+$E1050),((INDEX('PTRM input'!$G$385:$P$434,A21offset,$E1050)-INDEX('PTRM input'!$G$277:$P$326,A21offset,$E1050))*OFFSET($F$7,0,$E1050))-SUM($G1050:Z1050),(((INDEX('PTRM input'!$G$385:$P$434,A21offset,$E1050)-INDEX('PTRM input'!$G$277:$P$326,A21offset,$E1050))*OFFSET($F$7,0,$E1050))-SUM($G1050:Z1050))*(OFFSET('PTRM input'!$G$477,0,$E1050-1)/A21taxstdlife))))</f>
        <v>0</v>
      </c>
      <c r="AB1050" s="251">
        <f ca="1">IF(A21taxstdlife="n/a","n/a",IF(A21taxstdlife="",0,IF(AB$3&gt;(A21stdlife+$E1050),((INDEX('PTRM input'!$G$385:$P$434,A21offset,$E1050)-INDEX('PTRM input'!$G$277:$P$326,A21offset,$E1050))*OFFSET($F$7,0,$E1050))-SUM($G1050:AA1050),(((INDEX('PTRM input'!$G$385:$P$434,A21offset,$E1050)-INDEX('PTRM input'!$G$277:$P$326,A21offset,$E1050))*OFFSET($F$7,0,$E1050))-SUM($G1050:AA1050))*(OFFSET('PTRM input'!$G$477,0,$E1050-1)/A21taxstdlife))))</f>
        <v>0</v>
      </c>
      <c r="AC1050" s="251">
        <f ca="1">IF(A21taxstdlife="n/a","n/a",IF(A21taxstdlife="",0,IF(AC$3&gt;(A21stdlife+$E1050),((INDEX('PTRM input'!$G$385:$P$434,A21offset,$E1050)-INDEX('PTRM input'!$G$277:$P$326,A21offset,$E1050))*OFFSET($F$7,0,$E1050))-SUM($G1050:AB1050),(((INDEX('PTRM input'!$G$385:$P$434,A21offset,$E1050)-INDEX('PTRM input'!$G$277:$P$326,A21offset,$E1050))*OFFSET($F$7,0,$E1050))-SUM($G1050:AB1050))*(OFFSET('PTRM input'!$G$477,0,$E1050-1)/A21taxstdlife))))</f>
        <v>0</v>
      </c>
      <c r="AD1050" s="251">
        <f ca="1">IF(A21taxstdlife="n/a","n/a",IF(A21taxstdlife="",0,IF(AD$3&gt;(A21stdlife+$E1050),((INDEX('PTRM input'!$G$385:$P$434,A21offset,$E1050)-INDEX('PTRM input'!$G$277:$P$326,A21offset,$E1050))*OFFSET($F$7,0,$E1050))-SUM($G1050:AC1050),(((INDEX('PTRM input'!$G$385:$P$434,A21offset,$E1050)-INDEX('PTRM input'!$G$277:$P$326,A21offset,$E1050))*OFFSET($F$7,0,$E1050))-SUM($G1050:AC1050))*(OFFSET('PTRM input'!$G$477,0,$E1050-1)/A21taxstdlife))))</f>
        <v>0</v>
      </c>
      <c r="AE1050" s="251">
        <f ca="1">IF(A21taxstdlife="n/a","n/a",IF(A21taxstdlife="",0,IF(AE$3&gt;(A21stdlife+$E1050),((INDEX('PTRM input'!$G$385:$P$434,A21offset,$E1050)-INDEX('PTRM input'!$G$277:$P$326,A21offset,$E1050))*OFFSET($F$7,0,$E1050))-SUM($G1050:AD1050),(((INDEX('PTRM input'!$G$385:$P$434,A21offset,$E1050)-INDEX('PTRM input'!$G$277:$P$326,A21offset,$E1050))*OFFSET($F$7,0,$E1050))-SUM($G1050:AD1050))*(OFFSET('PTRM input'!$G$477,0,$E1050-1)/A21taxstdlife))))</f>
        <v>0</v>
      </c>
      <c r="AF1050" s="251">
        <f ca="1">IF(A21taxstdlife="n/a","n/a",IF(A21taxstdlife="",0,IF(AF$3&gt;(A21stdlife+$E1050),((INDEX('PTRM input'!$G$385:$P$434,A21offset,$E1050)-INDEX('PTRM input'!$G$277:$P$326,A21offset,$E1050))*OFFSET($F$7,0,$E1050))-SUM($G1050:AE1050),(((INDEX('PTRM input'!$G$385:$P$434,A21offset,$E1050)-INDEX('PTRM input'!$G$277:$P$326,A21offset,$E1050))*OFFSET($F$7,0,$E1050))-SUM($G1050:AE1050))*(OFFSET('PTRM input'!$G$477,0,$E1050-1)/A21taxstdlife))))</f>
        <v>0</v>
      </c>
      <c r="AG1050" s="251">
        <f ca="1">IF(A21taxstdlife="n/a","n/a",IF(A21taxstdlife="",0,IF(AG$3&gt;(A21stdlife+$E1050),((INDEX('PTRM input'!$G$385:$P$434,A21offset,$E1050)-INDEX('PTRM input'!$G$277:$P$326,A21offset,$E1050))*OFFSET($F$7,0,$E1050))-SUM($G1050:AF1050),(((INDEX('PTRM input'!$G$385:$P$434,A21offset,$E1050)-INDEX('PTRM input'!$G$277:$P$326,A21offset,$E1050))*OFFSET($F$7,0,$E1050))-SUM($G1050:AF1050))*(OFFSET('PTRM input'!$G$477,0,$E1050-1)/A21taxstdlife))))</f>
        <v>0</v>
      </c>
      <c r="AH1050" s="251">
        <f ca="1">IF(A21taxstdlife="n/a","n/a",IF(A21taxstdlife="",0,IF(AH$3&gt;(A21stdlife+$E1050),((INDEX('PTRM input'!$G$385:$P$434,A21offset,$E1050)-INDEX('PTRM input'!$G$277:$P$326,A21offset,$E1050))*OFFSET($F$7,0,$E1050))-SUM($G1050:AG1050),(((INDEX('PTRM input'!$G$385:$P$434,A21offset,$E1050)-INDEX('PTRM input'!$G$277:$P$326,A21offset,$E1050))*OFFSET($F$7,0,$E1050))-SUM($G1050:AG1050))*(OFFSET('PTRM input'!$G$477,0,$E1050-1)/A21taxstdlife))))</f>
        <v>0</v>
      </c>
      <c r="AI1050" s="251">
        <f ca="1">IF(A21taxstdlife="n/a","n/a",IF(A21taxstdlife="",0,IF(AI$3&gt;(A21stdlife+$E1050),((INDEX('PTRM input'!$G$385:$P$434,A21offset,$E1050)-INDEX('PTRM input'!$G$277:$P$326,A21offset,$E1050))*OFFSET($F$7,0,$E1050))-SUM($G1050:AH1050),(((INDEX('PTRM input'!$G$385:$P$434,A21offset,$E1050)-INDEX('PTRM input'!$G$277:$P$326,A21offset,$E1050))*OFFSET($F$7,0,$E1050))-SUM($G1050:AH1050))*(OFFSET('PTRM input'!$G$477,0,$E1050-1)/A21taxstdlife))))</f>
        <v>0</v>
      </c>
      <c r="AJ1050" s="251">
        <f ca="1">IF(A21taxstdlife="n/a","n/a",IF(A21taxstdlife="",0,IF(AJ$3&gt;(A21stdlife+$E1050),((INDEX('PTRM input'!$G$385:$P$434,A21offset,$E1050)-INDEX('PTRM input'!$G$277:$P$326,A21offset,$E1050))*OFFSET($F$7,0,$E1050))-SUM($G1050:AI1050),(((INDEX('PTRM input'!$G$385:$P$434,A21offset,$E1050)-INDEX('PTRM input'!$G$277:$P$326,A21offset,$E1050))*OFFSET($F$7,0,$E1050))-SUM($G1050:AI1050))*(OFFSET('PTRM input'!$G$477,0,$E1050-1)/A21taxstdlife))))</f>
        <v>0</v>
      </c>
      <c r="AK1050" s="251">
        <f ca="1">IF(A21taxstdlife="n/a","n/a",IF(A21taxstdlife="",0,IF(AK$3&gt;(A21stdlife+$E1050),((INDEX('PTRM input'!$G$385:$P$434,A21offset,$E1050)-INDEX('PTRM input'!$G$277:$P$326,A21offset,$E1050))*OFFSET($F$7,0,$E1050))-SUM($G1050:AJ1050),(((INDEX('PTRM input'!$G$385:$P$434,A21offset,$E1050)-INDEX('PTRM input'!$G$277:$P$326,A21offset,$E1050))*OFFSET($F$7,0,$E1050))-SUM($G1050:AJ1050))*(OFFSET('PTRM input'!$G$477,0,$E1050-1)/A21taxstdlife))))</f>
        <v>0</v>
      </c>
      <c r="AL1050" s="251">
        <f ca="1">IF(A21taxstdlife="n/a","n/a",IF(A21taxstdlife="",0,IF(AL$3&gt;(A21stdlife+$E1050),((INDEX('PTRM input'!$G$385:$P$434,A21offset,$E1050)-INDEX('PTRM input'!$G$277:$P$326,A21offset,$E1050))*OFFSET($F$7,0,$E1050))-SUM($G1050:AK1050),(((INDEX('PTRM input'!$G$385:$P$434,A21offset,$E1050)-INDEX('PTRM input'!$G$277:$P$326,A21offset,$E1050))*OFFSET($F$7,0,$E1050))-SUM($G1050:AK1050))*(OFFSET('PTRM input'!$G$477,0,$E1050-1)/A21taxstdlife))))</f>
        <v>0</v>
      </c>
      <c r="AM1050" s="251">
        <f ca="1">IF(A21taxstdlife="n/a","n/a",IF(A21taxstdlife="",0,IF(AM$3&gt;(A21stdlife+$E1050),((INDEX('PTRM input'!$G$385:$P$434,A21offset,$E1050)-INDEX('PTRM input'!$G$277:$P$326,A21offset,$E1050))*OFFSET($F$7,0,$E1050))-SUM($G1050:AL1050),(((INDEX('PTRM input'!$G$385:$P$434,A21offset,$E1050)-INDEX('PTRM input'!$G$277:$P$326,A21offset,$E1050))*OFFSET($F$7,0,$E1050))-SUM($G1050:AL1050))*(OFFSET('PTRM input'!$G$477,0,$E1050-1)/A21taxstdlife))))</f>
        <v>0</v>
      </c>
      <c r="AN1050" s="251">
        <f ca="1">IF(A21taxstdlife="n/a","n/a",IF(A21taxstdlife="",0,IF(AN$3&gt;(A21stdlife+$E1050),((INDEX('PTRM input'!$G$385:$P$434,A21offset,$E1050)-INDEX('PTRM input'!$G$277:$P$326,A21offset,$E1050))*OFFSET($F$7,0,$E1050))-SUM($G1050:AM1050),(((INDEX('PTRM input'!$G$385:$P$434,A21offset,$E1050)-INDEX('PTRM input'!$G$277:$P$326,A21offset,$E1050))*OFFSET($F$7,0,$E1050))-SUM($G1050:AM1050))*(OFFSET('PTRM input'!$G$477,0,$E1050-1)/A21taxstdlife))))</f>
        <v>0</v>
      </c>
      <c r="AO1050" s="251">
        <f ca="1">IF(A21taxstdlife="n/a","n/a",IF(A21taxstdlife="",0,IF(AO$3&gt;(A21stdlife+$E1050),((INDEX('PTRM input'!$G$385:$P$434,A21offset,$E1050)-INDEX('PTRM input'!$G$277:$P$326,A21offset,$E1050))*OFFSET($F$7,0,$E1050))-SUM($G1050:AN1050),(((INDEX('PTRM input'!$G$385:$P$434,A21offset,$E1050)-INDEX('PTRM input'!$G$277:$P$326,A21offset,$E1050))*OFFSET($F$7,0,$E1050))-SUM($G1050:AN1050))*(OFFSET('PTRM input'!$G$477,0,$E1050-1)/A21taxstdlife))))</f>
        <v>0</v>
      </c>
      <c r="AP1050" s="251">
        <f ca="1">IF(A21taxstdlife="n/a","n/a",IF(A21taxstdlife="",0,IF(AP$3&gt;(A21stdlife+$E1050),((INDEX('PTRM input'!$G$385:$P$434,A21offset,$E1050)-INDEX('PTRM input'!$G$277:$P$326,A21offset,$E1050))*OFFSET($F$7,0,$E1050))-SUM($G1050:AO1050),(((INDEX('PTRM input'!$G$385:$P$434,A21offset,$E1050)-INDEX('PTRM input'!$G$277:$P$326,A21offset,$E1050))*OFFSET($F$7,0,$E1050))-SUM($G1050:AO1050))*(OFFSET('PTRM input'!$G$477,0,$E1050-1)/A21taxstdlife))))</f>
        <v>0</v>
      </c>
      <c r="AQ1050" s="251">
        <f ca="1">IF(A21taxstdlife="n/a","n/a",IF(A21taxstdlife="",0,IF(AQ$3&gt;(A21stdlife+$E1050),((INDEX('PTRM input'!$G$385:$P$434,A21offset,$E1050)-INDEX('PTRM input'!$G$277:$P$326,A21offset,$E1050))*OFFSET($F$7,0,$E1050))-SUM($G1050:AP1050),(((INDEX('PTRM input'!$G$385:$P$434,A21offset,$E1050)-INDEX('PTRM input'!$G$277:$P$326,A21offset,$E1050))*OFFSET($F$7,0,$E1050))-SUM($G1050:AP1050))*(OFFSET('PTRM input'!$G$477,0,$E1050-1)/A21taxstdlife))))</f>
        <v>0</v>
      </c>
      <c r="AR1050" s="251">
        <f ca="1">IF(A21taxstdlife="n/a","n/a",IF(A21taxstdlife="",0,IF(AR$3&gt;(A21stdlife+$E1050),((INDEX('PTRM input'!$G$385:$P$434,A21offset,$E1050)-INDEX('PTRM input'!$G$277:$P$326,A21offset,$E1050))*OFFSET($F$7,0,$E1050))-SUM($G1050:AQ1050),(((INDEX('PTRM input'!$G$385:$P$434,A21offset,$E1050)-INDEX('PTRM input'!$G$277:$P$326,A21offset,$E1050))*OFFSET($F$7,0,$E1050))-SUM($G1050:AQ1050))*(OFFSET('PTRM input'!$G$477,0,$E1050-1)/A21taxstdlife))))</f>
        <v>0</v>
      </c>
      <c r="AS1050" s="251">
        <f ca="1">IF(A21taxstdlife="n/a","n/a",IF(A21taxstdlife="",0,IF(AS$3&gt;(A21stdlife+$E1050),((INDEX('PTRM input'!$G$385:$P$434,A21offset,$E1050)-INDEX('PTRM input'!$G$277:$P$326,A21offset,$E1050))*OFFSET($F$7,0,$E1050))-SUM($G1050:AR1050),(((INDEX('PTRM input'!$G$385:$P$434,A21offset,$E1050)-INDEX('PTRM input'!$G$277:$P$326,A21offset,$E1050))*OFFSET($F$7,0,$E1050))-SUM($G1050:AR1050))*(OFFSET('PTRM input'!$G$477,0,$E1050-1)/A21taxstdlife))))</f>
        <v>0</v>
      </c>
      <c r="AT1050" s="251">
        <f ca="1">IF(A21taxstdlife="n/a","n/a",IF(A21taxstdlife="",0,IF(AT$3&gt;(A21stdlife+$E1050),((INDEX('PTRM input'!$G$385:$P$434,A21offset,$E1050)-INDEX('PTRM input'!$G$277:$P$326,A21offset,$E1050))*OFFSET($F$7,0,$E1050))-SUM($G1050:AS1050),(((INDEX('PTRM input'!$G$385:$P$434,A21offset,$E1050)-INDEX('PTRM input'!$G$277:$P$326,A21offset,$E1050))*OFFSET($F$7,0,$E1050))-SUM($G1050:AS1050))*(OFFSET('PTRM input'!$G$477,0,$E1050-1)/A21taxstdlife))))</f>
        <v>0</v>
      </c>
      <c r="AU1050" s="251">
        <f ca="1">IF(A21taxstdlife="n/a","n/a",IF(A21taxstdlife="",0,IF(AU$3&gt;(A21stdlife+$E1050),((INDEX('PTRM input'!$G$385:$P$434,A21offset,$E1050)-INDEX('PTRM input'!$G$277:$P$326,A21offset,$E1050))*OFFSET($F$7,0,$E1050))-SUM($G1050:AT1050),(((INDEX('PTRM input'!$G$385:$P$434,A21offset,$E1050)-INDEX('PTRM input'!$G$277:$P$326,A21offset,$E1050))*OFFSET($F$7,0,$E1050))-SUM($G1050:AT1050))*(OFFSET('PTRM input'!$G$477,0,$E1050-1)/A21taxstdlife))))</f>
        <v>0</v>
      </c>
      <c r="AV1050" s="251">
        <f ca="1">IF(A21taxstdlife="n/a","n/a",IF(A21taxstdlife="",0,IF(AV$3&gt;(A21stdlife+$E1050),((INDEX('PTRM input'!$G$385:$P$434,A21offset,$E1050)-INDEX('PTRM input'!$G$277:$P$326,A21offset,$E1050))*OFFSET($F$7,0,$E1050))-SUM($G1050:AU1050),(((INDEX('PTRM input'!$G$385:$P$434,A21offset,$E1050)-INDEX('PTRM input'!$G$277:$P$326,A21offset,$E1050))*OFFSET($F$7,0,$E1050))-SUM($G1050:AU1050))*(OFFSET('PTRM input'!$G$477,0,$E1050-1)/A21taxstdlife))))</f>
        <v>0</v>
      </c>
      <c r="AW1050" s="251">
        <f ca="1">IF(A21taxstdlife="n/a","n/a",IF(A21taxstdlife="",0,IF(AW$3&gt;(A21stdlife+$E1050),((INDEX('PTRM input'!$G$385:$P$434,A21offset,$E1050)-INDEX('PTRM input'!$G$277:$P$326,A21offset,$E1050))*OFFSET($F$7,0,$E1050))-SUM($G1050:AV1050),(((INDEX('PTRM input'!$G$385:$P$434,A21offset,$E1050)-INDEX('PTRM input'!$G$277:$P$326,A21offset,$E1050))*OFFSET($F$7,0,$E1050))-SUM($G1050:AV1050))*(OFFSET('PTRM input'!$G$477,0,$E1050-1)/A21taxstdlife))))</f>
        <v>0</v>
      </c>
      <c r="AX1050" s="251">
        <f ca="1">IF(A21taxstdlife="n/a","n/a",IF(A21taxstdlife="",0,IF(AX$3&gt;(A21stdlife+$E1050),((INDEX('PTRM input'!$G$385:$P$434,A21offset,$E1050)-INDEX('PTRM input'!$G$277:$P$326,A21offset,$E1050))*OFFSET($F$7,0,$E1050))-SUM($G1050:AW1050),(((INDEX('PTRM input'!$G$385:$P$434,A21offset,$E1050)-INDEX('PTRM input'!$G$277:$P$326,A21offset,$E1050))*OFFSET($F$7,0,$E1050))-SUM($G1050:AW1050))*(OFFSET('PTRM input'!$G$477,0,$E1050-1)/A21taxstdlife))))</f>
        <v>0</v>
      </c>
      <c r="AY1050" s="251">
        <f ca="1">IF(A21taxstdlife="n/a","n/a",IF(A21taxstdlife="",0,IF(AY$3&gt;(A21stdlife+$E1050),((INDEX('PTRM input'!$G$385:$P$434,A21offset,$E1050)-INDEX('PTRM input'!$G$277:$P$326,A21offset,$E1050))*OFFSET($F$7,0,$E1050))-SUM($G1050:AX1050),(((INDEX('PTRM input'!$G$385:$P$434,A21offset,$E1050)-INDEX('PTRM input'!$G$277:$P$326,A21offset,$E1050))*OFFSET($F$7,0,$E1050))-SUM($G1050:AX1050))*(OFFSET('PTRM input'!$G$477,0,$E1050-1)/A21taxstdlife))))</f>
        <v>0</v>
      </c>
      <c r="AZ1050" s="251">
        <f ca="1">IF(A21taxstdlife="n/a","n/a",IF(A21taxstdlife="",0,IF(AZ$3&gt;(A21stdlife+$E1050),((INDEX('PTRM input'!$G$385:$P$434,A21offset,$E1050)-INDEX('PTRM input'!$G$277:$P$326,A21offset,$E1050))*OFFSET($F$7,0,$E1050))-SUM($G1050:AY1050),(((INDEX('PTRM input'!$G$385:$P$434,A21offset,$E1050)-INDEX('PTRM input'!$G$277:$P$326,A21offset,$E1050))*OFFSET($F$7,0,$E1050))-SUM($G1050:AY1050))*(OFFSET('PTRM input'!$G$477,0,$E1050-1)/A21taxstdlife))))</f>
        <v>0</v>
      </c>
      <c r="BA1050" s="251">
        <f ca="1">IF(A21taxstdlife="n/a","n/a",IF(A21taxstdlife="",0,IF(BA$3&gt;(A21stdlife+$E1050),((INDEX('PTRM input'!$G$385:$P$434,A21offset,$E1050)-INDEX('PTRM input'!$G$277:$P$326,A21offset,$E1050))*OFFSET($F$7,0,$E1050))-SUM($G1050:AZ1050),(((INDEX('PTRM input'!$G$385:$P$434,A21offset,$E1050)-INDEX('PTRM input'!$G$277:$P$326,A21offset,$E1050))*OFFSET($F$7,0,$E1050))-SUM($G1050:AZ1050))*(OFFSET('PTRM input'!$G$477,0,$E1050-1)/A21taxstdlife))))</f>
        <v>0</v>
      </c>
      <c r="BB1050" s="251">
        <f ca="1">IF(A21taxstdlife="n/a","n/a",IF(A21taxstdlife="",0,IF(BB$3&gt;(A21stdlife+$E1050),((INDEX('PTRM input'!$G$385:$P$434,A21offset,$E1050)-INDEX('PTRM input'!$G$277:$P$326,A21offset,$E1050))*OFFSET($F$7,0,$E1050))-SUM($G1050:BA1050),(((INDEX('PTRM input'!$G$385:$P$434,A21offset,$E1050)-INDEX('PTRM input'!$G$277:$P$326,A21offset,$E1050))*OFFSET($F$7,0,$E1050))-SUM($G1050:BA1050))*(OFFSET('PTRM input'!$G$477,0,$E1050-1)/A21taxstdlife))))</f>
        <v>0</v>
      </c>
      <c r="BC1050" s="251">
        <f ca="1">IF(A21taxstdlife="n/a","n/a",IF(A21taxstdlife="",0,IF(BC$3&gt;(A21stdlife+$E1050),((INDEX('PTRM input'!$G$385:$P$434,A21offset,$E1050)-INDEX('PTRM input'!$G$277:$P$326,A21offset,$E1050))*OFFSET($F$7,0,$E1050))-SUM($G1050:BB1050),(((INDEX('PTRM input'!$G$385:$P$434,A21offset,$E1050)-INDEX('PTRM input'!$G$277:$P$326,A21offset,$E1050))*OFFSET($F$7,0,$E1050))-SUM($G1050:BB1050))*(OFFSET('PTRM input'!$G$477,0,$E1050-1)/A21taxstdlife))))</f>
        <v>0</v>
      </c>
      <c r="BD1050" s="251">
        <f ca="1">IF(A21taxstdlife="n/a","n/a",IF(A21taxstdlife="",0,IF(BD$3&gt;(A21stdlife+$E1050),((INDEX('PTRM input'!$G$385:$P$434,A21offset,$E1050)-INDEX('PTRM input'!$G$277:$P$326,A21offset,$E1050))*OFFSET($F$7,0,$E1050))-SUM($G1050:BC1050),(((INDEX('PTRM input'!$G$385:$P$434,A21offset,$E1050)-INDEX('PTRM input'!$G$277:$P$326,A21offset,$E1050))*OFFSET($F$7,0,$E1050))-SUM($G1050:BC1050))*(OFFSET('PTRM input'!$G$477,0,$E1050-1)/A21taxstdlife))))</f>
        <v>0</v>
      </c>
      <c r="BE1050" s="251">
        <f ca="1">IF(A21taxstdlife="n/a","n/a",IF(A21taxstdlife="",0,IF(BE$3&gt;(A21stdlife+$E1050),((INDEX('PTRM input'!$G$385:$P$434,A21offset,$E1050)-INDEX('PTRM input'!$G$277:$P$326,A21offset,$E1050))*OFFSET($F$7,0,$E1050))-SUM($G1050:BD1050),(((INDEX('PTRM input'!$G$385:$P$434,A21offset,$E1050)-INDEX('PTRM input'!$G$277:$P$326,A21offset,$E1050))*OFFSET($F$7,0,$E1050))-SUM($G1050:BD1050))*(OFFSET('PTRM input'!$G$477,0,$E1050-1)/A21taxstdlife))))</f>
        <v>0</v>
      </c>
      <c r="BF1050" s="251">
        <f ca="1">IF(A21taxstdlife="n/a","n/a",IF(A21taxstdlife="",0,IF(BF$3&gt;(A21stdlife+$E1050),((INDEX('PTRM input'!$G$385:$P$434,A21offset,$E1050)-INDEX('PTRM input'!$G$277:$P$326,A21offset,$E1050))*OFFSET($F$7,0,$E1050))-SUM($G1050:BE1050),(((INDEX('PTRM input'!$G$385:$P$434,A21offset,$E1050)-INDEX('PTRM input'!$G$277:$P$326,A21offset,$E1050))*OFFSET($F$7,0,$E1050))-SUM($G1050:BE1050))*(OFFSET('PTRM input'!$G$477,0,$E1050-1)/A21taxstdlife))))</f>
        <v>0</v>
      </c>
      <c r="BG1050" s="251">
        <f ca="1">IF(A21taxstdlife="n/a","n/a",IF(A21taxstdlife="",0,IF(BG$3&gt;(A21stdlife+$E1050),((INDEX('PTRM input'!$G$385:$P$434,A21offset,$E1050)-INDEX('PTRM input'!$G$277:$P$326,A21offset,$E1050))*OFFSET($F$7,0,$E1050))-SUM($G1050:BF1050),(((INDEX('PTRM input'!$G$385:$P$434,A21offset,$E1050)-INDEX('PTRM input'!$G$277:$P$326,A21offset,$E1050))*OFFSET($F$7,0,$E1050))-SUM($G1050:BF1050))*(OFFSET('PTRM input'!$G$477,0,$E1050-1)/A21taxstdlife))))</f>
        <v>0</v>
      </c>
      <c r="BH1050" s="251">
        <f ca="1">IF(A21taxstdlife="n/a","n/a",IF(A21taxstdlife="",0,IF(BH$3&gt;(A21stdlife+$E1050),((INDEX('PTRM input'!$G$385:$P$434,A21offset,$E1050)-INDEX('PTRM input'!$G$277:$P$326,A21offset,$E1050))*OFFSET($F$7,0,$E1050))-SUM($G1050:BG1050),(((INDEX('PTRM input'!$G$385:$P$434,A21offset,$E1050)-INDEX('PTRM input'!$G$277:$P$326,A21offset,$E1050))*OFFSET($F$7,0,$E1050))-SUM($G1050:BG1050))*(OFFSET('PTRM input'!$G$477,0,$E1050-1)/A21taxstdlife))))</f>
        <v>0</v>
      </c>
      <c r="BI1050" s="251">
        <f ca="1">IF(A21taxstdlife="n/a","n/a",IF(A21taxstdlife="",0,IF(BI$3&gt;(A21stdlife+$E1050),((INDEX('PTRM input'!$G$385:$P$434,A21offset,$E1050)-INDEX('PTRM input'!$G$277:$P$326,A21offset,$E1050))*OFFSET($F$7,0,$E1050))-SUM($G1050:BH1050),(((INDEX('PTRM input'!$G$385:$P$434,A21offset,$E1050)-INDEX('PTRM input'!$G$277:$P$326,A21offset,$E1050))*OFFSET($F$7,0,$E1050))-SUM($G1050:BH1050))*(OFFSET('PTRM input'!$G$477,0,$E1050-1)/A21taxstdlife))))</f>
        <v>0</v>
      </c>
      <c r="BJ1050" s="116"/>
      <c r="BK1050" s="116"/>
      <c r="BL1050" s="116"/>
      <c r="BM1050" s="116"/>
    </row>
    <row r="1051" spans="1:65" ht="12.75" hidden="1" customHeight="1" outlineLevel="2">
      <c r="A1051" s="366"/>
      <c r="B1051" s="19"/>
      <c r="C1051" s="18"/>
      <c r="D1051" s="760"/>
      <c r="E1051" s="87">
        <v>10</v>
      </c>
      <c r="F1051" s="356"/>
      <c r="G1051" s="434"/>
      <c r="H1051" s="435"/>
      <c r="I1051" s="435"/>
      <c r="J1051" s="435"/>
      <c r="K1051" s="435"/>
      <c r="L1051" s="435"/>
      <c r="M1051" s="435"/>
      <c r="N1051" s="435"/>
      <c r="O1051" s="435"/>
      <c r="P1051" s="619"/>
      <c r="Q1051" s="251">
        <f ca="1">IF(A21taxstdlife="n/a","n/a",IF(A21taxstdlife="",0,IF(Q$3&gt;(A21stdlife+$E1051),((INDEX('PTRM input'!$G$385:$P$434,A21offset,$E1051)-INDEX('PTRM input'!$G$277:$P$326,A21offset,$E1051))*OFFSET($F$7,0,$E1051))-SUM($G1051:P1051),(((INDEX('PTRM input'!$G$385:$P$434,A21offset,$E1051)-INDEX('PTRM input'!$G$277:$P$326,A21offset,$E1051))*OFFSET($F$7,0,$E1051))-SUM($G1051:P1051))*(OFFSET('PTRM input'!$G$477,0,$E1051-1)/A21taxstdlife))))</f>
        <v>0</v>
      </c>
      <c r="R1051" s="251">
        <f ca="1">IF(A21taxstdlife="n/a","n/a",IF(A21taxstdlife="",0,IF(R$3&gt;(A21stdlife+$E1051),((INDEX('PTRM input'!$G$385:$P$434,A21offset,$E1051)-INDEX('PTRM input'!$G$277:$P$326,A21offset,$E1051))*OFFSET($F$7,0,$E1051))-SUM($G1051:Q1051),(((INDEX('PTRM input'!$G$385:$P$434,A21offset,$E1051)-INDEX('PTRM input'!$G$277:$P$326,A21offset,$E1051))*OFFSET($F$7,0,$E1051))-SUM($G1051:Q1051))*(OFFSET('PTRM input'!$G$477,0,$E1051-1)/A21taxstdlife))))</f>
        <v>0</v>
      </c>
      <c r="S1051" s="251">
        <f ca="1">IF(A21taxstdlife="n/a","n/a",IF(A21taxstdlife="",0,IF(S$3&gt;(A21stdlife+$E1051),((INDEX('PTRM input'!$G$385:$P$434,A21offset,$E1051)-INDEX('PTRM input'!$G$277:$P$326,A21offset,$E1051))*OFFSET($F$7,0,$E1051))-SUM($G1051:R1051),(((INDEX('PTRM input'!$G$385:$P$434,A21offset,$E1051)-INDEX('PTRM input'!$G$277:$P$326,A21offset,$E1051))*OFFSET($F$7,0,$E1051))-SUM($G1051:R1051))*(OFFSET('PTRM input'!$G$477,0,$E1051-1)/A21taxstdlife))))</f>
        <v>0</v>
      </c>
      <c r="T1051" s="251">
        <f ca="1">IF(A21taxstdlife="n/a","n/a",IF(A21taxstdlife="",0,IF(T$3&gt;(A21stdlife+$E1051),((INDEX('PTRM input'!$G$385:$P$434,A21offset,$E1051)-INDEX('PTRM input'!$G$277:$P$326,A21offset,$E1051))*OFFSET($F$7,0,$E1051))-SUM($G1051:S1051),(((INDEX('PTRM input'!$G$385:$P$434,A21offset,$E1051)-INDEX('PTRM input'!$G$277:$P$326,A21offset,$E1051))*OFFSET($F$7,0,$E1051))-SUM($G1051:S1051))*(OFFSET('PTRM input'!$G$477,0,$E1051-1)/A21taxstdlife))))</f>
        <v>0</v>
      </c>
      <c r="U1051" s="251">
        <f ca="1">IF(A21taxstdlife="n/a","n/a",IF(A21taxstdlife="",0,IF(U$3&gt;(A21stdlife+$E1051),((INDEX('PTRM input'!$G$385:$P$434,A21offset,$E1051)-INDEX('PTRM input'!$G$277:$P$326,A21offset,$E1051))*OFFSET($F$7,0,$E1051))-SUM($G1051:T1051),(((INDEX('PTRM input'!$G$385:$P$434,A21offset,$E1051)-INDEX('PTRM input'!$G$277:$P$326,A21offset,$E1051))*OFFSET($F$7,0,$E1051))-SUM($G1051:T1051))*(OFFSET('PTRM input'!$G$477,0,$E1051-1)/A21taxstdlife))))</f>
        <v>0</v>
      </c>
      <c r="V1051" s="251">
        <f ca="1">IF(A21taxstdlife="n/a","n/a",IF(A21taxstdlife="",0,IF(V$3&gt;(A21stdlife+$E1051),((INDEX('PTRM input'!$G$385:$P$434,A21offset,$E1051)-INDEX('PTRM input'!$G$277:$P$326,A21offset,$E1051))*OFFSET($F$7,0,$E1051))-SUM($G1051:U1051),(((INDEX('PTRM input'!$G$385:$P$434,A21offset,$E1051)-INDEX('PTRM input'!$G$277:$P$326,A21offset,$E1051))*OFFSET($F$7,0,$E1051))-SUM($G1051:U1051))*(OFFSET('PTRM input'!$G$477,0,$E1051-1)/A21taxstdlife))))</f>
        <v>0</v>
      </c>
      <c r="W1051" s="251">
        <f ca="1">IF(A21taxstdlife="n/a","n/a",IF(A21taxstdlife="",0,IF(W$3&gt;(A21stdlife+$E1051),((INDEX('PTRM input'!$G$385:$P$434,A21offset,$E1051)-INDEX('PTRM input'!$G$277:$P$326,A21offset,$E1051))*OFFSET($F$7,0,$E1051))-SUM($G1051:V1051),(((INDEX('PTRM input'!$G$385:$P$434,A21offset,$E1051)-INDEX('PTRM input'!$G$277:$P$326,A21offset,$E1051))*OFFSET($F$7,0,$E1051))-SUM($G1051:V1051))*(OFFSET('PTRM input'!$G$477,0,$E1051-1)/A21taxstdlife))))</f>
        <v>0</v>
      </c>
      <c r="X1051" s="251">
        <f ca="1">IF(A21taxstdlife="n/a","n/a",IF(A21taxstdlife="",0,IF(X$3&gt;(A21stdlife+$E1051),((INDEX('PTRM input'!$G$385:$P$434,A21offset,$E1051)-INDEX('PTRM input'!$G$277:$P$326,A21offset,$E1051))*OFFSET($F$7,0,$E1051))-SUM($G1051:W1051),(((INDEX('PTRM input'!$G$385:$P$434,A21offset,$E1051)-INDEX('PTRM input'!$G$277:$P$326,A21offset,$E1051))*OFFSET($F$7,0,$E1051))-SUM($G1051:W1051))*(OFFSET('PTRM input'!$G$477,0,$E1051-1)/A21taxstdlife))))</f>
        <v>0</v>
      </c>
      <c r="Y1051" s="251">
        <f ca="1">IF(A21taxstdlife="n/a","n/a",IF(A21taxstdlife="",0,IF(Y$3&gt;(A21stdlife+$E1051),((INDEX('PTRM input'!$G$385:$P$434,A21offset,$E1051)-INDEX('PTRM input'!$G$277:$P$326,A21offset,$E1051))*OFFSET($F$7,0,$E1051))-SUM($G1051:X1051),(((INDEX('PTRM input'!$G$385:$P$434,A21offset,$E1051)-INDEX('PTRM input'!$G$277:$P$326,A21offset,$E1051))*OFFSET($F$7,0,$E1051))-SUM($G1051:X1051))*(OFFSET('PTRM input'!$G$477,0,$E1051-1)/A21taxstdlife))))</f>
        <v>0</v>
      </c>
      <c r="Z1051" s="251">
        <f ca="1">IF(A21taxstdlife="n/a","n/a",IF(A21taxstdlife="",0,IF(Z$3&gt;(A21stdlife+$E1051),((INDEX('PTRM input'!$G$385:$P$434,A21offset,$E1051)-INDEX('PTRM input'!$G$277:$P$326,A21offset,$E1051))*OFFSET($F$7,0,$E1051))-SUM($G1051:Y1051),(((INDEX('PTRM input'!$G$385:$P$434,A21offset,$E1051)-INDEX('PTRM input'!$G$277:$P$326,A21offset,$E1051))*OFFSET($F$7,0,$E1051))-SUM($G1051:Y1051))*(OFFSET('PTRM input'!$G$477,0,$E1051-1)/A21taxstdlife))))</f>
        <v>0</v>
      </c>
      <c r="AA1051" s="251">
        <f ca="1">IF(A21taxstdlife="n/a","n/a",IF(A21taxstdlife="",0,IF(AA$3&gt;(A21stdlife+$E1051),((INDEX('PTRM input'!$G$385:$P$434,A21offset,$E1051)-INDEX('PTRM input'!$G$277:$P$326,A21offset,$E1051))*OFFSET($F$7,0,$E1051))-SUM($G1051:Z1051),(((INDEX('PTRM input'!$G$385:$P$434,A21offset,$E1051)-INDEX('PTRM input'!$G$277:$P$326,A21offset,$E1051))*OFFSET($F$7,0,$E1051))-SUM($G1051:Z1051))*(OFFSET('PTRM input'!$G$477,0,$E1051-1)/A21taxstdlife))))</f>
        <v>0</v>
      </c>
      <c r="AB1051" s="251">
        <f ca="1">IF(A21taxstdlife="n/a","n/a",IF(A21taxstdlife="",0,IF(AB$3&gt;(A21stdlife+$E1051),((INDEX('PTRM input'!$G$385:$P$434,A21offset,$E1051)-INDEX('PTRM input'!$G$277:$P$326,A21offset,$E1051))*OFFSET($F$7,0,$E1051))-SUM($G1051:AA1051),(((INDEX('PTRM input'!$G$385:$P$434,A21offset,$E1051)-INDEX('PTRM input'!$G$277:$P$326,A21offset,$E1051))*OFFSET($F$7,0,$E1051))-SUM($G1051:AA1051))*(OFFSET('PTRM input'!$G$477,0,$E1051-1)/A21taxstdlife))))</f>
        <v>0</v>
      </c>
      <c r="AC1051" s="251">
        <f ca="1">IF(A21taxstdlife="n/a","n/a",IF(A21taxstdlife="",0,IF(AC$3&gt;(A21stdlife+$E1051),((INDEX('PTRM input'!$G$385:$P$434,A21offset,$E1051)-INDEX('PTRM input'!$G$277:$P$326,A21offset,$E1051))*OFFSET($F$7,0,$E1051))-SUM($G1051:AB1051),(((INDEX('PTRM input'!$G$385:$P$434,A21offset,$E1051)-INDEX('PTRM input'!$G$277:$P$326,A21offset,$E1051))*OFFSET($F$7,0,$E1051))-SUM($G1051:AB1051))*(OFFSET('PTRM input'!$G$477,0,$E1051-1)/A21taxstdlife))))</f>
        <v>0</v>
      </c>
      <c r="AD1051" s="251">
        <f ca="1">IF(A21taxstdlife="n/a","n/a",IF(A21taxstdlife="",0,IF(AD$3&gt;(A21stdlife+$E1051),((INDEX('PTRM input'!$G$385:$P$434,A21offset,$E1051)-INDEX('PTRM input'!$G$277:$P$326,A21offset,$E1051))*OFFSET($F$7,0,$E1051))-SUM($G1051:AC1051),(((INDEX('PTRM input'!$G$385:$P$434,A21offset,$E1051)-INDEX('PTRM input'!$G$277:$P$326,A21offset,$E1051))*OFFSET($F$7,0,$E1051))-SUM($G1051:AC1051))*(OFFSET('PTRM input'!$G$477,0,$E1051-1)/A21taxstdlife))))</f>
        <v>0</v>
      </c>
      <c r="AE1051" s="251">
        <f ca="1">IF(A21taxstdlife="n/a","n/a",IF(A21taxstdlife="",0,IF(AE$3&gt;(A21stdlife+$E1051),((INDEX('PTRM input'!$G$385:$P$434,A21offset,$E1051)-INDEX('PTRM input'!$G$277:$P$326,A21offset,$E1051))*OFFSET($F$7,0,$E1051))-SUM($G1051:AD1051),(((INDEX('PTRM input'!$G$385:$P$434,A21offset,$E1051)-INDEX('PTRM input'!$G$277:$P$326,A21offset,$E1051))*OFFSET($F$7,0,$E1051))-SUM($G1051:AD1051))*(OFFSET('PTRM input'!$G$477,0,$E1051-1)/A21taxstdlife))))</f>
        <v>0</v>
      </c>
      <c r="AF1051" s="251">
        <f ca="1">IF(A21taxstdlife="n/a","n/a",IF(A21taxstdlife="",0,IF(AF$3&gt;(A21stdlife+$E1051),((INDEX('PTRM input'!$G$385:$P$434,A21offset,$E1051)-INDEX('PTRM input'!$G$277:$P$326,A21offset,$E1051))*OFFSET($F$7,0,$E1051))-SUM($G1051:AE1051),(((INDEX('PTRM input'!$G$385:$P$434,A21offset,$E1051)-INDEX('PTRM input'!$G$277:$P$326,A21offset,$E1051))*OFFSET($F$7,0,$E1051))-SUM($G1051:AE1051))*(OFFSET('PTRM input'!$G$477,0,$E1051-1)/A21taxstdlife))))</f>
        <v>0</v>
      </c>
      <c r="AG1051" s="251">
        <f ca="1">IF(A21taxstdlife="n/a","n/a",IF(A21taxstdlife="",0,IF(AG$3&gt;(A21stdlife+$E1051),((INDEX('PTRM input'!$G$385:$P$434,A21offset,$E1051)-INDEX('PTRM input'!$G$277:$P$326,A21offset,$E1051))*OFFSET($F$7,0,$E1051))-SUM($G1051:AF1051),(((INDEX('PTRM input'!$G$385:$P$434,A21offset,$E1051)-INDEX('PTRM input'!$G$277:$P$326,A21offset,$E1051))*OFFSET($F$7,0,$E1051))-SUM($G1051:AF1051))*(OFFSET('PTRM input'!$G$477,0,$E1051-1)/A21taxstdlife))))</f>
        <v>0</v>
      </c>
      <c r="AH1051" s="251">
        <f ca="1">IF(A21taxstdlife="n/a","n/a",IF(A21taxstdlife="",0,IF(AH$3&gt;(A21stdlife+$E1051),((INDEX('PTRM input'!$G$385:$P$434,A21offset,$E1051)-INDEX('PTRM input'!$G$277:$P$326,A21offset,$E1051))*OFFSET($F$7,0,$E1051))-SUM($G1051:AG1051),(((INDEX('PTRM input'!$G$385:$P$434,A21offset,$E1051)-INDEX('PTRM input'!$G$277:$P$326,A21offset,$E1051))*OFFSET($F$7,0,$E1051))-SUM($G1051:AG1051))*(OFFSET('PTRM input'!$G$477,0,$E1051-1)/A21taxstdlife))))</f>
        <v>0</v>
      </c>
      <c r="AI1051" s="251">
        <f ca="1">IF(A21taxstdlife="n/a","n/a",IF(A21taxstdlife="",0,IF(AI$3&gt;(A21stdlife+$E1051),((INDEX('PTRM input'!$G$385:$P$434,A21offset,$E1051)-INDEX('PTRM input'!$G$277:$P$326,A21offset,$E1051))*OFFSET($F$7,0,$E1051))-SUM($G1051:AH1051),(((INDEX('PTRM input'!$G$385:$P$434,A21offset,$E1051)-INDEX('PTRM input'!$G$277:$P$326,A21offset,$E1051))*OFFSET($F$7,0,$E1051))-SUM($G1051:AH1051))*(OFFSET('PTRM input'!$G$477,0,$E1051-1)/A21taxstdlife))))</f>
        <v>0</v>
      </c>
      <c r="AJ1051" s="251">
        <f ca="1">IF(A21taxstdlife="n/a","n/a",IF(A21taxstdlife="",0,IF(AJ$3&gt;(A21stdlife+$E1051),((INDEX('PTRM input'!$G$385:$P$434,A21offset,$E1051)-INDEX('PTRM input'!$G$277:$P$326,A21offset,$E1051))*OFFSET($F$7,0,$E1051))-SUM($G1051:AI1051),(((INDEX('PTRM input'!$G$385:$P$434,A21offset,$E1051)-INDEX('PTRM input'!$G$277:$P$326,A21offset,$E1051))*OFFSET($F$7,0,$E1051))-SUM($G1051:AI1051))*(OFFSET('PTRM input'!$G$477,0,$E1051-1)/A21taxstdlife))))</f>
        <v>0</v>
      </c>
      <c r="AK1051" s="251">
        <f ca="1">IF(A21taxstdlife="n/a","n/a",IF(A21taxstdlife="",0,IF(AK$3&gt;(A21stdlife+$E1051),((INDEX('PTRM input'!$G$385:$P$434,A21offset,$E1051)-INDEX('PTRM input'!$G$277:$P$326,A21offset,$E1051))*OFFSET($F$7,0,$E1051))-SUM($G1051:AJ1051),(((INDEX('PTRM input'!$G$385:$P$434,A21offset,$E1051)-INDEX('PTRM input'!$G$277:$P$326,A21offset,$E1051))*OFFSET($F$7,0,$E1051))-SUM($G1051:AJ1051))*(OFFSET('PTRM input'!$G$477,0,$E1051-1)/A21taxstdlife))))</f>
        <v>0</v>
      </c>
      <c r="AL1051" s="251">
        <f ca="1">IF(A21taxstdlife="n/a","n/a",IF(A21taxstdlife="",0,IF(AL$3&gt;(A21stdlife+$E1051),((INDEX('PTRM input'!$G$385:$P$434,A21offset,$E1051)-INDEX('PTRM input'!$G$277:$P$326,A21offset,$E1051))*OFFSET($F$7,0,$E1051))-SUM($G1051:AK1051),(((INDEX('PTRM input'!$G$385:$P$434,A21offset,$E1051)-INDEX('PTRM input'!$G$277:$P$326,A21offset,$E1051))*OFFSET($F$7,0,$E1051))-SUM($G1051:AK1051))*(OFFSET('PTRM input'!$G$477,0,$E1051-1)/A21taxstdlife))))</f>
        <v>0</v>
      </c>
      <c r="AM1051" s="251">
        <f ca="1">IF(A21taxstdlife="n/a","n/a",IF(A21taxstdlife="",0,IF(AM$3&gt;(A21stdlife+$E1051),((INDEX('PTRM input'!$G$385:$P$434,A21offset,$E1051)-INDEX('PTRM input'!$G$277:$P$326,A21offset,$E1051))*OFFSET($F$7,0,$E1051))-SUM($G1051:AL1051),(((INDEX('PTRM input'!$G$385:$P$434,A21offset,$E1051)-INDEX('PTRM input'!$G$277:$P$326,A21offset,$E1051))*OFFSET($F$7,0,$E1051))-SUM($G1051:AL1051))*(OFFSET('PTRM input'!$G$477,0,$E1051-1)/A21taxstdlife))))</f>
        <v>0</v>
      </c>
      <c r="AN1051" s="251">
        <f ca="1">IF(A21taxstdlife="n/a","n/a",IF(A21taxstdlife="",0,IF(AN$3&gt;(A21stdlife+$E1051),((INDEX('PTRM input'!$G$385:$P$434,A21offset,$E1051)-INDEX('PTRM input'!$G$277:$P$326,A21offset,$E1051))*OFFSET($F$7,0,$E1051))-SUM($G1051:AM1051),(((INDEX('PTRM input'!$G$385:$P$434,A21offset,$E1051)-INDEX('PTRM input'!$G$277:$P$326,A21offset,$E1051))*OFFSET($F$7,0,$E1051))-SUM($G1051:AM1051))*(OFFSET('PTRM input'!$G$477,0,$E1051-1)/A21taxstdlife))))</f>
        <v>0</v>
      </c>
      <c r="AO1051" s="251">
        <f ca="1">IF(A21taxstdlife="n/a","n/a",IF(A21taxstdlife="",0,IF(AO$3&gt;(A21stdlife+$E1051),((INDEX('PTRM input'!$G$385:$P$434,A21offset,$E1051)-INDEX('PTRM input'!$G$277:$P$326,A21offset,$E1051))*OFFSET($F$7,0,$E1051))-SUM($G1051:AN1051),(((INDEX('PTRM input'!$G$385:$P$434,A21offset,$E1051)-INDEX('PTRM input'!$G$277:$P$326,A21offset,$E1051))*OFFSET($F$7,0,$E1051))-SUM($G1051:AN1051))*(OFFSET('PTRM input'!$G$477,0,$E1051-1)/A21taxstdlife))))</f>
        <v>0</v>
      </c>
      <c r="AP1051" s="251">
        <f ca="1">IF(A21taxstdlife="n/a","n/a",IF(A21taxstdlife="",0,IF(AP$3&gt;(A21stdlife+$E1051),((INDEX('PTRM input'!$G$385:$P$434,A21offset,$E1051)-INDEX('PTRM input'!$G$277:$P$326,A21offset,$E1051))*OFFSET($F$7,0,$E1051))-SUM($G1051:AO1051),(((INDEX('PTRM input'!$G$385:$P$434,A21offset,$E1051)-INDEX('PTRM input'!$G$277:$P$326,A21offset,$E1051))*OFFSET($F$7,0,$E1051))-SUM($G1051:AO1051))*(OFFSET('PTRM input'!$G$477,0,$E1051-1)/A21taxstdlife))))</f>
        <v>0</v>
      </c>
      <c r="AQ1051" s="251">
        <f ca="1">IF(A21taxstdlife="n/a","n/a",IF(A21taxstdlife="",0,IF(AQ$3&gt;(A21stdlife+$E1051),((INDEX('PTRM input'!$G$385:$P$434,A21offset,$E1051)-INDEX('PTRM input'!$G$277:$P$326,A21offset,$E1051))*OFFSET($F$7,0,$E1051))-SUM($G1051:AP1051),(((INDEX('PTRM input'!$G$385:$P$434,A21offset,$E1051)-INDEX('PTRM input'!$G$277:$P$326,A21offset,$E1051))*OFFSET($F$7,0,$E1051))-SUM($G1051:AP1051))*(OFFSET('PTRM input'!$G$477,0,$E1051-1)/A21taxstdlife))))</f>
        <v>0</v>
      </c>
      <c r="AR1051" s="251">
        <f ca="1">IF(A21taxstdlife="n/a","n/a",IF(A21taxstdlife="",0,IF(AR$3&gt;(A21stdlife+$E1051),((INDEX('PTRM input'!$G$385:$P$434,A21offset,$E1051)-INDEX('PTRM input'!$G$277:$P$326,A21offset,$E1051))*OFFSET($F$7,0,$E1051))-SUM($G1051:AQ1051),(((INDEX('PTRM input'!$G$385:$P$434,A21offset,$E1051)-INDEX('PTRM input'!$G$277:$P$326,A21offset,$E1051))*OFFSET($F$7,0,$E1051))-SUM($G1051:AQ1051))*(OFFSET('PTRM input'!$G$477,0,$E1051-1)/A21taxstdlife))))</f>
        <v>0</v>
      </c>
      <c r="AS1051" s="251">
        <f ca="1">IF(A21taxstdlife="n/a","n/a",IF(A21taxstdlife="",0,IF(AS$3&gt;(A21stdlife+$E1051),((INDEX('PTRM input'!$G$385:$P$434,A21offset,$E1051)-INDEX('PTRM input'!$G$277:$P$326,A21offset,$E1051))*OFFSET($F$7,0,$E1051))-SUM($G1051:AR1051),(((INDEX('PTRM input'!$G$385:$P$434,A21offset,$E1051)-INDEX('PTRM input'!$G$277:$P$326,A21offset,$E1051))*OFFSET($F$7,0,$E1051))-SUM($G1051:AR1051))*(OFFSET('PTRM input'!$G$477,0,$E1051-1)/A21taxstdlife))))</f>
        <v>0</v>
      </c>
      <c r="AT1051" s="251">
        <f ca="1">IF(A21taxstdlife="n/a","n/a",IF(A21taxstdlife="",0,IF(AT$3&gt;(A21stdlife+$E1051),((INDEX('PTRM input'!$G$385:$P$434,A21offset,$E1051)-INDEX('PTRM input'!$G$277:$P$326,A21offset,$E1051))*OFFSET($F$7,0,$E1051))-SUM($G1051:AS1051),(((INDEX('PTRM input'!$G$385:$P$434,A21offset,$E1051)-INDEX('PTRM input'!$G$277:$P$326,A21offset,$E1051))*OFFSET($F$7,0,$E1051))-SUM($G1051:AS1051))*(OFFSET('PTRM input'!$G$477,0,$E1051-1)/A21taxstdlife))))</f>
        <v>0</v>
      </c>
      <c r="AU1051" s="251">
        <f ca="1">IF(A21taxstdlife="n/a","n/a",IF(A21taxstdlife="",0,IF(AU$3&gt;(A21stdlife+$E1051),((INDEX('PTRM input'!$G$385:$P$434,A21offset,$E1051)-INDEX('PTRM input'!$G$277:$P$326,A21offset,$E1051))*OFFSET($F$7,0,$E1051))-SUM($G1051:AT1051),(((INDEX('PTRM input'!$G$385:$P$434,A21offset,$E1051)-INDEX('PTRM input'!$G$277:$P$326,A21offset,$E1051))*OFFSET($F$7,0,$E1051))-SUM($G1051:AT1051))*(OFFSET('PTRM input'!$G$477,0,$E1051-1)/A21taxstdlife))))</f>
        <v>0</v>
      </c>
      <c r="AV1051" s="251">
        <f ca="1">IF(A21taxstdlife="n/a","n/a",IF(A21taxstdlife="",0,IF(AV$3&gt;(A21stdlife+$E1051),((INDEX('PTRM input'!$G$385:$P$434,A21offset,$E1051)-INDEX('PTRM input'!$G$277:$P$326,A21offset,$E1051))*OFFSET($F$7,0,$E1051))-SUM($G1051:AU1051),(((INDEX('PTRM input'!$G$385:$P$434,A21offset,$E1051)-INDEX('PTRM input'!$G$277:$P$326,A21offset,$E1051))*OFFSET($F$7,0,$E1051))-SUM($G1051:AU1051))*(OFFSET('PTRM input'!$G$477,0,$E1051-1)/A21taxstdlife))))</f>
        <v>0</v>
      </c>
      <c r="AW1051" s="251">
        <f ca="1">IF(A21taxstdlife="n/a","n/a",IF(A21taxstdlife="",0,IF(AW$3&gt;(A21stdlife+$E1051),((INDEX('PTRM input'!$G$385:$P$434,A21offset,$E1051)-INDEX('PTRM input'!$G$277:$P$326,A21offset,$E1051))*OFFSET($F$7,0,$E1051))-SUM($G1051:AV1051),(((INDEX('PTRM input'!$G$385:$P$434,A21offset,$E1051)-INDEX('PTRM input'!$G$277:$P$326,A21offset,$E1051))*OFFSET($F$7,0,$E1051))-SUM($G1051:AV1051))*(OFFSET('PTRM input'!$G$477,0,$E1051-1)/A21taxstdlife))))</f>
        <v>0</v>
      </c>
      <c r="AX1051" s="251">
        <f ca="1">IF(A21taxstdlife="n/a","n/a",IF(A21taxstdlife="",0,IF(AX$3&gt;(A21stdlife+$E1051),((INDEX('PTRM input'!$G$385:$P$434,A21offset,$E1051)-INDEX('PTRM input'!$G$277:$P$326,A21offset,$E1051))*OFFSET($F$7,0,$E1051))-SUM($G1051:AW1051),(((INDEX('PTRM input'!$G$385:$P$434,A21offset,$E1051)-INDEX('PTRM input'!$G$277:$P$326,A21offset,$E1051))*OFFSET($F$7,0,$E1051))-SUM($G1051:AW1051))*(OFFSET('PTRM input'!$G$477,0,$E1051-1)/A21taxstdlife))))</f>
        <v>0</v>
      </c>
      <c r="AY1051" s="251">
        <f ca="1">IF(A21taxstdlife="n/a","n/a",IF(A21taxstdlife="",0,IF(AY$3&gt;(A21stdlife+$E1051),((INDEX('PTRM input'!$G$385:$P$434,A21offset,$E1051)-INDEX('PTRM input'!$G$277:$P$326,A21offset,$E1051))*OFFSET($F$7,0,$E1051))-SUM($G1051:AX1051),(((INDEX('PTRM input'!$G$385:$P$434,A21offset,$E1051)-INDEX('PTRM input'!$G$277:$P$326,A21offset,$E1051))*OFFSET($F$7,0,$E1051))-SUM($G1051:AX1051))*(OFFSET('PTRM input'!$G$477,0,$E1051-1)/A21taxstdlife))))</f>
        <v>0</v>
      </c>
      <c r="AZ1051" s="251">
        <f ca="1">IF(A21taxstdlife="n/a","n/a",IF(A21taxstdlife="",0,IF(AZ$3&gt;(A21stdlife+$E1051),((INDEX('PTRM input'!$G$385:$P$434,A21offset,$E1051)-INDEX('PTRM input'!$G$277:$P$326,A21offset,$E1051))*OFFSET($F$7,0,$E1051))-SUM($G1051:AY1051),(((INDEX('PTRM input'!$G$385:$P$434,A21offset,$E1051)-INDEX('PTRM input'!$G$277:$P$326,A21offset,$E1051))*OFFSET($F$7,0,$E1051))-SUM($G1051:AY1051))*(OFFSET('PTRM input'!$G$477,0,$E1051-1)/A21taxstdlife))))</f>
        <v>0</v>
      </c>
      <c r="BA1051" s="251">
        <f ca="1">IF(A21taxstdlife="n/a","n/a",IF(A21taxstdlife="",0,IF(BA$3&gt;(A21stdlife+$E1051),((INDEX('PTRM input'!$G$385:$P$434,A21offset,$E1051)-INDEX('PTRM input'!$G$277:$P$326,A21offset,$E1051))*OFFSET($F$7,0,$E1051))-SUM($G1051:AZ1051),(((INDEX('PTRM input'!$G$385:$P$434,A21offset,$E1051)-INDEX('PTRM input'!$G$277:$P$326,A21offset,$E1051))*OFFSET($F$7,0,$E1051))-SUM($G1051:AZ1051))*(OFFSET('PTRM input'!$G$477,0,$E1051-1)/A21taxstdlife))))</f>
        <v>0</v>
      </c>
      <c r="BB1051" s="251">
        <f ca="1">IF(A21taxstdlife="n/a","n/a",IF(A21taxstdlife="",0,IF(BB$3&gt;(A21stdlife+$E1051),((INDEX('PTRM input'!$G$385:$P$434,A21offset,$E1051)-INDEX('PTRM input'!$G$277:$P$326,A21offset,$E1051))*OFFSET($F$7,0,$E1051))-SUM($G1051:BA1051),(((INDEX('PTRM input'!$G$385:$P$434,A21offset,$E1051)-INDEX('PTRM input'!$G$277:$P$326,A21offset,$E1051))*OFFSET($F$7,0,$E1051))-SUM($G1051:BA1051))*(OFFSET('PTRM input'!$G$477,0,$E1051-1)/A21taxstdlife))))</f>
        <v>0</v>
      </c>
      <c r="BC1051" s="251">
        <f ca="1">IF(A21taxstdlife="n/a","n/a",IF(A21taxstdlife="",0,IF(BC$3&gt;(A21stdlife+$E1051),((INDEX('PTRM input'!$G$385:$P$434,A21offset,$E1051)-INDEX('PTRM input'!$G$277:$P$326,A21offset,$E1051))*OFFSET($F$7,0,$E1051))-SUM($G1051:BB1051),(((INDEX('PTRM input'!$G$385:$P$434,A21offset,$E1051)-INDEX('PTRM input'!$G$277:$P$326,A21offset,$E1051))*OFFSET($F$7,0,$E1051))-SUM($G1051:BB1051))*(OFFSET('PTRM input'!$G$477,0,$E1051-1)/A21taxstdlife))))</f>
        <v>0</v>
      </c>
      <c r="BD1051" s="251">
        <f ca="1">IF(A21taxstdlife="n/a","n/a",IF(A21taxstdlife="",0,IF(BD$3&gt;(A21stdlife+$E1051),((INDEX('PTRM input'!$G$385:$P$434,A21offset,$E1051)-INDEX('PTRM input'!$G$277:$P$326,A21offset,$E1051))*OFFSET($F$7,0,$E1051))-SUM($G1051:BC1051),(((INDEX('PTRM input'!$G$385:$P$434,A21offset,$E1051)-INDEX('PTRM input'!$G$277:$P$326,A21offset,$E1051))*OFFSET($F$7,0,$E1051))-SUM($G1051:BC1051))*(OFFSET('PTRM input'!$G$477,0,$E1051-1)/A21taxstdlife))))</f>
        <v>0</v>
      </c>
      <c r="BE1051" s="251">
        <f ca="1">IF(A21taxstdlife="n/a","n/a",IF(A21taxstdlife="",0,IF(BE$3&gt;(A21stdlife+$E1051),((INDEX('PTRM input'!$G$385:$P$434,A21offset,$E1051)-INDEX('PTRM input'!$G$277:$P$326,A21offset,$E1051))*OFFSET($F$7,0,$E1051))-SUM($G1051:BD1051),(((INDEX('PTRM input'!$G$385:$P$434,A21offset,$E1051)-INDEX('PTRM input'!$G$277:$P$326,A21offset,$E1051))*OFFSET($F$7,0,$E1051))-SUM($G1051:BD1051))*(OFFSET('PTRM input'!$G$477,0,$E1051-1)/A21taxstdlife))))</f>
        <v>0</v>
      </c>
      <c r="BF1051" s="251">
        <f ca="1">IF(A21taxstdlife="n/a","n/a",IF(A21taxstdlife="",0,IF(BF$3&gt;(A21stdlife+$E1051),((INDEX('PTRM input'!$G$385:$P$434,A21offset,$E1051)-INDEX('PTRM input'!$G$277:$P$326,A21offset,$E1051))*OFFSET($F$7,0,$E1051))-SUM($G1051:BE1051),(((INDEX('PTRM input'!$G$385:$P$434,A21offset,$E1051)-INDEX('PTRM input'!$G$277:$P$326,A21offset,$E1051))*OFFSET($F$7,0,$E1051))-SUM($G1051:BE1051))*(OFFSET('PTRM input'!$G$477,0,$E1051-1)/A21taxstdlife))))</f>
        <v>0</v>
      </c>
      <c r="BG1051" s="251">
        <f ca="1">IF(A21taxstdlife="n/a","n/a",IF(A21taxstdlife="",0,IF(BG$3&gt;(A21stdlife+$E1051),((INDEX('PTRM input'!$G$385:$P$434,A21offset,$E1051)-INDEX('PTRM input'!$G$277:$P$326,A21offset,$E1051))*OFFSET($F$7,0,$E1051))-SUM($G1051:BF1051),(((INDEX('PTRM input'!$G$385:$P$434,A21offset,$E1051)-INDEX('PTRM input'!$G$277:$P$326,A21offset,$E1051))*OFFSET($F$7,0,$E1051))-SUM($G1051:BF1051))*(OFFSET('PTRM input'!$G$477,0,$E1051-1)/A21taxstdlife))))</f>
        <v>0</v>
      </c>
      <c r="BH1051" s="251">
        <f ca="1">IF(A21taxstdlife="n/a","n/a",IF(A21taxstdlife="",0,IF(BH$3&gt;(A21stdlife+$E1051),((INDEX('PTRM input'!$G$385:$P$434,A21offset,$E1051)-INDEX('PTRM input'!$G$277:$P$326,A21offset,$E1051))*OFFSET($F$7,0,$E1051))-SUM($G1051:BG1051),(((INDEX('PTRM input'!$G$385:$P$434,A21offset,$E1051)-INDEX('PTRM input'!$G$277:$P$326,A21offset,$E1051))*OFFSET($F$7,0,$E1051))-SUM($G1051:BG1051))*(OFFSET('PTRM input'!$G$477,0,$E1051-1)/A21taxstdlife))))</f>
        <v>0</v>
      </c>
      <c r="BI1051" s="251">
        <f ca="1">IF(A21taxstdlife="n/a","n/a",IF(A21taxstdlife="",0,IF(BI$3&gt;(A21stdlife+$E1051),((INDEX('PTRM input'!$G$385:$P$434,A21offset,$E1051)-INDEX('PTRM input'!$G$277:$P$326,A21offset,$E1051))*OFFSET($F$7,0,$E1051))-SUM($G1051:BH1051),(((INDEX('PTRM input'!$G$385:$P$434,A21offset,$E1051)-INDEX('PTRM input'!$G$277:$P$326,A21offset,$E1051))*OFFSET($F$7,0,$E1051))-SUM($G1051:BH1051))*(OFFSET('PTRM input'!$G$477,0,$E1051-1)/A21taxstdlife))))</f>
        <v>0</v>
      </c>
      <c r="BJ1051" s="116"/>
      <c r="BK1051" s="116"/>
      <c r="BL1051" s="116"/>
      <c r="BM1051" s="116"/>
    </row>
    <row r="1052" spans="1:65" ht="12.75" customHeight="1" outlineLevel="1" collapsed="1">
      <c r="A1052" s="366"/>
      <c r="B1052" s="9"/>
      <c r="C1052" s="19">
        <f>Asset21</f>
        <v>0</v>
      </c>
      <c r="D1052" s="9"/>
      <c r="E1052" s="9"/>
      <c r="F1052" s="357"/>
      <c r="G1052" s="371">
        <f ca="1">SUM(G1040:G1051)+'PTRM input'!G$297*G$7</f>
        <v>0</v>
      </c>
      <c r="H1052" s="371">
        <f ca="1">SUM(H1040:H1051)+'PTRM input'!H$297*H$7</f>
        <v>0</v>
      </c>
      <c r="I1052" s="371">
        <f ca="1">SUM(I1040:I1051)+'PTRM input'!I$297*I$7</f>
        <v>0</v>
      </c>
      <c r="J1052" s="371">
        <f ca="1">SUM(J1040:J1051)+'PTRM input'!J$297*J$7</f>
        <v>0</v>
      </c>
      <c r="K1052" s="371">
        <f ca="1">SUM(K1040:K1051)+'PTRM input'!K$297*K$7</f>
        <v>0</v>
      </c>
      <c r="L1052" s="371">
        <f ca="1">SUM(L1040:L1051)+'PTRM input'!L$297*L$7</f>
        <v>0</v>
      </c>
      <c r="M1052" s="371">
        <f ca="1">SUM(M1040:M1051)+'PTRM input'!M$297*M$7</f>
        <v>0</v>
      </c>
      <c r="N1052" s="371">
        <f ca="1">SUM(N1040:N1051)+'PTRM input'!N$297*N$7</f>
        <v>0</v>
      </c>
      <c r="O1052" s="371">
        <f ca="1">SUM(O1040:O1051)+'PTRM input'!O$297*O$7</f>
        <v>0</v>
      </c>
      <c r="P1052" s="371">
        <f ca="1">SUM(P1040:P1051)+'PTRM input'!P$297*P$7</f>
        <v>0</v>
      </c>
      <c r="Q1052" s="371">
        <f t="shared" ref="Q1052:AL1052" ca="1" si="242">SUM(Q1040:Q1051)</f>
        <v>0</v>
      </c>
      <c r="R1052" s="371">
        <f t="shared" ca="1" si="242"/>
        <v>0</v>
      </c>
      <c r="S1052" s="371">
        <f t="shared" ca="1" si="242"/>
        <v>0</v>
      </c>
      <c r="T1052" s="371">
        <f t="shared" ca="1" si="242"/>
        <v>0</v>
      </c>
      <c r="U1052" s="371">
        <f t="shared" ca="1" si="242"/>
        <v>0</v>
      </c>
      <c r="V1052" s="371">
        <f t="shared" ca="1" si="242"/>
        <v>0</v>
      </c>
      <c r="W1052" s="371">
        <f t="shared" ca="1" si="242"/>
        <v>0</v>
      </c>
      <c r="X1052" s="371">
        <f t="shared" ca="1" si="242"/>
        <v>0</v>
      </c>
      <c r="Y1052" s="371">
        <f t="shared" ca="1" si="242"/>
        <v>0</v>
      </c>
      <c r="Z1052" s="371">
        <f t="shared" ca="1" si="242"/>
        <v>0</v>
      </c>
      <c r="AA1052" s="371">
        <f t="shared" ca="1" si="242"/>
        <v>0</v>
      </c>
      <c r="AB1052" s="371">
        <f t="shared" ca="1" si="242"/>
        <v>0</v>
      </c>
      <c r="AC1052" s="371">
        <f t="shared" ca="1" si="242"/>
        <v>0</v>
      </c>
      <c r="AD1052" s="371">
        <f t="shared" ca="1" si="242"/>
        <v>0</v>
      </c>
      <c r="AE1052" s="371">
        <f t="shared" ca="1" si="242"/>
        <v>0</v>
      </c>
      <c r="AF1052" s="371">
        <f t="shared" ca="1" si="242"/>
        <v>0</v>
      </c>
      <c r="AG1052" s="371">
        <f t="shared" ca="1" si="242"/>
        <v>0</v>
      </c>
      <c r="AH1052" s="371">
        <f t="shared" ca="1" si="242"/>
        <v>0</v>
      </c>
      <c r="AI1052" s="371">
        <f t="shared" ca="1" si="242"/>
        <v>0</v>
      </c>
      <c r="AJ1052" s="371">
        <f t="shared" ca="1" si="242"/>
        <v>0</v>
      </c>
      <c r="AK1052" s="371">
        <f t="shared" ca="1" si="242"/>
        <v>0</v>
      </c>
      <c r="AL1052" s="371">
        <f t="shared" ca="1" si="242"/>
        <v>0</v>
      </c>
      <c r="AM1052" s="371">
        <f t="shared" ref="AM1052:BI1052" ca="1" si="243">SUM(AM1040:AM1051)</f>
        <v>0</v>
      </c>
      <c r="AN1052" s="371">
        <f t="shared" ca="1" si="243"/>
        <v>0</v>
      </c>
      <c r="AO1052" s="371">
        <f t="shared" ca="1" si="243"/>
        <v>0</v>
      </c>
      <c r="AP1052" s="371">
        <f t="shared" ca="1" si="243"/>
        <v>0</v>
      </c>
      <c r="AQ1052" s="371">
        <f t="shared" ca="1" si="243"/>
        <v>0</v>
      </c>
      <c r="AR1052" s="371">
        <f t="shared" ca="1" si="243"/>
        <v>0</v>
      </c>
      <c r="AS1052" s="371">
        <f t="shared" ca="1" si="243"/>
        <v>0</v>
      </c>
      <c r="AT1052" s="371">
        <f t="shared" ca="1" si="243"/>
        <v>0</v>
      </c>
      <c r="AU1052" s="371">
        <f t="shared" ca="1" si="243"/>
        <v>0</v>
      </c>
      <c r="AV1052" s="371">
        <f t="shared" ca="1" si="243"/>
        <v>0</v>
      </c>
      <c r="AW1052" s="371">
        <f t="shared" ca="1" si="243"/>
        <v>0</v>
      </c>
      <c r="AX1052" s="371">
        <f t="shared" ca="1" si="243"/>
        <v>0</v>
      </c>
      <c r="AY1052" s="371">
        <f t="shared" ca="1" si="243"/>
        <v>0</v>
      </c>
      <c r="AZ1052" s="371">
        <f t="shared" ca="1" si="243"/>
        <v>0</v>
      </c>
      <c r="BA1052" s="371">
        <f t="shared" ca="1" si="243"/>
        <v>0</v>
      </c>
      <c r="BB1052" s="371">
        <f t="shared" ca="1" si="243"/>
        <v>0</v>
      </c>
      <c r="BC1052" s="371">
        <f t="shared" ca="1" si="243"/>
        <v>0</v>
      </c>
      <c r="BD1052" s="371">
        <f t="shared" ca="1" si="243"/>
        <v>0</v>
      </c>
      <c r="BE1052" s="371">
        <f t="shared" ca="1" si="243"/>
        <v>0</v>
      </c>
      <c r="BF1052" s="371">
        <f t="shared" ca="1" si="243"/>
        <v>0</v>
      </c>
      <c r="BG1052" s="371">
        <f t="shared" ca="1" si="243"/>
        <v>0</v>
      </c>
      <c r="BH1052" s="371">
        <f t="shared" ca="1" si="243"/>
        <v>0</v>
      </c>
      <c r="BI1052" s="371">
        <f t="shared" ca="1" si="243"/>
        <v>0</v>
      </c>
      <c r="BJ1052" s="116"/>
      <c r="BK1052" s="116"/>
      <c r="BL1052" s="116"/>
      <c r="BM1052" s="116"/>
    </row>
    <row r="1053" spans="1:65" ht="12.75" hidden="1" customHeight="1" outlineLevel="2">
      <c r="A1053" s="366"/>
      <c r="B1053" s="106">
        <f>C1065</f>
        <v>0</v>
      </c>
      <c r="C1053" s="614"/>
      <c r="D1053" s="615" t="s">
        <v>236</v>
      </c>
      <c r="E1053" s="614"/>
      <c r="F1053" s="622"/>
      <c r="G1053" s="617">
        <f>IF('PTRM input'!$E$574='PTRM input'!$G$573,IF(G$3&gt;A22taxremlife,A22taxvalue-SUM(F1053:$F1053),IF(A22taxremlife="N/A","n/a",A22taxvalue/A22taxremlife)),'PTRM input'!G$600)</f>
        <v>0</v>
      </c>
      <c r="H1053" s="617">
        <f>IF('PTRM input'!$E$574='PTRM input'!$G$573,IF(H$3&gt;A22taxremlife,A22taxvalue-SUM($F1053:G1053),IF(A22taxremlife="N/A","n/a",A22taxvalue/A22taxremlife)),'PTRM input'!H$600)</f>
        <v>0</v>
      </c>
      <c r="I1053" s="617">
        <f>IF('PTRM input'!$E$574='PTRM input'!$G$573,IF(I$3&gt;A22taxremlife,A22taxvalue-SUM($F1053:H1053),IF(A22taxremlife="N/A","n/a",A22taxvalue/A22taxremlife)),'PTRM input'!I$600)</f>
        <v>0</v>
      </c>
      <c r="J1053" s="617">
        <f>IF('PTRM input'!$E$574='PTRM input'!$G$573,IF(J$3&gt;A22taxremlife,A22taxvalue-SUM($F1053:I1053),IF(A22taxremlife="N/A","n/a",A22taxvalue/A22taxremlife)),'PTRM input'!J$600)</f>
        <v>0</v>
      </c>
      <c r="K1053" s="617">
        <f>IF('PTRM input'!$E$574='PTRM input'!$G$573,IF(K$3&gt;A22taxremlife,A22taxvalue-SUM($F1053:J1053),IF(A22taxremlife="N/A","n/a",A22taxvalue/A22taxremlife)),'PTRM input'!K$600)</f>
        <v>0</v>
      </c>
      <c r="L1053" s="617">
        <f>IF('PTRM input'!$E$574='PTRM input'!$G$573,IF(L$3&gt;A22taxremlife,A22taxvalue-SUM($F1053:K1053),IF(A22taxremlife="N/A","n/a",A22taxvalue/A22taxremlife)),'PTRM input'!L$600)</f>
        <v>0</v>
      </c>
      <c r="M1053" s="617">
        <f>IF('PTRM input'!$E$574='PTRM input'!$G$573,IF(M$3&gt;A22taxremlife,A22taxvalue-SUM($F1053:L1053),IF(A22taxremlife="N/A","n/a",A22taxvalue/A22taxremlife)),'PTRM input'!M$600)</f>
        <v>0</v>
      </c>
      <c r="N1053" s="617">
        <f>IF('PTRM input'!$E$574='PTRM input'!$G$573,IF(N$3&gt;A22taxremlife,A22taxvalue-SUM($F1053:M1053),IF(A22taxremlife="N/A","n/a",A22taxvalue/A22taxremlife)),'PTRM input'!N$600)</f>
        <v>0</v>
      </c>
      <c r="O1053" s="617">
        <f>IF('PTRM input'!$E$574='PTRM input'!$G$573,IF(O$3&gt;A22taxremlife,A22taxvalue-SUM($F1053:N1053),IF(A22taxremlife="N/A","n/a",A22taxvalue/A22taxremlife)),'PTRM input'!O$600)</f>
        <v>0</v>
      </c>
      <c r="P1053" s="617">
        <f>IF('PTRM input'!$E$574='PTRM input'!$G$573,IF(P$3&gt;A22taxremlife,A22taxvalue-SUM($F1053:O1053),IF(A22taxremlife="N/A","n/a",A22taxvalue/A22taxremlife)),'PTRM input'!P$600)</f>
        <v>0</v>
      </c>
      <c r="Q1053" s="617">
        <f>IF('PTRM input'!$E$574='PTRM input'!$G$573,IF(Q$3&gt;A22taxremlife,A22taxvalue-SUM($F1053:P1053),IF(A22taxremlife="N/A","n/a",A22taxvalue/A22taxremlife)),'PTRM input'!Q$600)</f>
        <v>0</v>
      </c>
      <c r="R1053" s="617">
        <f>IF('PTRM input'!$E$574='PTRM input'!$G$573,IF(R$3&gt;A22taxremlife,A22taxvalue-SUM($F1053:Q1053),IF(A22taxremlife="N/A","n/a",A22taxvalue/A22taxremlife)),'PTRM input'!R$600)</f>
        <v>0</v>
      </c>
      <c r="S1053" s="617">
        <f>IF('PTRM input'!$E$574='PTRM input'!$G$573,IF(S$3&gt;A22taxremlife,A22taxvalue-SUM($F1053:R1053),IF(A22taxremlife="N/A","n/a",A22taxvalue/A22taxremlife)),'PTRM input'!S$600)</f>
        <v>0</v>
      </c>
      <c r="T1053" s="617">
        <f>IF('PTRM input'!$E$574='PTRM input'!$G$573,IF(T$3&gt;A22taxremlife,A22taxvalue-SUM($F1053:S1053),IF(A22taxremlife="N/A","n/a",A22taxvalue/A22taxremlife)),'PTRM input'!T$600)</f>
        <v>0</v>
      </c>
      <c r="U1053" s="617">
        <f>IF('PTRM input'!$E$574='PTRM input'!$G$573,IF(U$3&gt;A22taxremlife,A22taxvalue-SUM($F1053:T1053),IF(A22taxremlife="N/A","n/a",A22taxvalue/A22taxremlife)),'PTRM input'!U$600)</f>
        <v>0</v>
      </c>
      <c r="V1053" s="617">
        <f>IF('PTRM input'!$E$574='PTRM input'!$G$573,IF(V$3&gt;A22taxremlife,A22taxvalue-SUM($F1053:U1053),IF(A22taxremlife="N/A","n/a",A22taxvalue/A22taxremlife)),'PTRM input'!V$600)</f>
        <v>0</v>
      </c>
      <c r="W1053" s="617">
        <f>IF('PTRM input'!$E$574='PTRM input'!$G$573,IF(W$3&gt;A22taxremlife,A22taxvalue-SUM($F1053:V1053),IF(A22taxremlife="N/A","n/a",A22taxvalue/A22taxremlife)),'PTRM input'!W$600)</f>
        <v>0</v>
      </c>
      <c r="X1053" s="617">
        <f>IF('PTRM input'!$E$574='PTRM input'!$G$573,IF(X$3&gt;A22taxremlife,A22taxvalue-SUM($F1053:W1053),IF(A22taxremlife="N/A","n/a",A22taxvalue/A22taxremlife)),'PTRM input'!X$600)</f>
        <v>0</v>
      </c>
      <c r="Y1053" s="617">
        <f>IF('PTRM input'!$E$574='PTRM input'!$G$573,IF(Y$3&gt;A22taxremlife,A22taxvalue-SUM($F1053:X1053),IF(A22taxremlife="N/A","n/a",A22taxvalue/A22taxremlife)),'PTRM input'!Y$600)</f>
        <v>0</v>
      </c>
      <c r="Z1053" s="617">
        <f>IF('PTRM input'!$E$574='PTRM input'!$G$573,IF(Z$3&gt;A22taxremlife,A22taxvalue-SUM($F1053:Y1053),IF(A22taxremlife="N/A","n/a",A22taxvalue/A22taxremlife)),'PTRM input'!Z$600)</f>
        <v>0</v>
      </c>
      <c r="AA1053" s="617">
        <f>IF('PTRM input'!$E$574='PTRM input'!$G$573,IF(AA$3&gt;A22taxremlife,A22taxvalue-SUM($F1053:Z1053),IF(A22taxremlife="N/A","n/a",A22taxvalue/A22taxremlife)),'PTRM input'!AA$600)</f>
        <v>0</v>
      </c>
      <c r="AB1053" s="617">
        <f>IF('PTRM input'!$E$574='PTRM input'!$G$573,IF(AB$3&gt;A22taxremlife,A22taxvalue-SUM($F1053:AA1053),IF(A22taxremlife="N/A","n/a",A22taxvalue/A22taxremlife)),'PTRM input'!AB$600)</f>
        <v>0</v>
      </c>
      <c r="AC1053" s="617">
        <f>IF('PTRM input'!$E$574='PTRM input'!$G$573,IF(AC$3&gt;A22taxremlife,A22taxvalue-SUM($F1053:AB1053),IF(A22taxremlife="N/A","n/a",A22taxvalue/A22taxremlife)),'PTRM input'!AC$600)</f>
        <v>0</v>
      </c>
      <c r="AD1053" s="617">
        <f>IF('PTRM input'!$E$574='PTRM input'!$G$573,IF(AD$3&gt;A22taxremlife,A22taxvalue-SUM($F1053:AC1053),IF(A22taxremlife="N/A","n/a",A22taxvalue/A22taxremlife)),'PTRM input'!AD$600)</f>
        <v>0</v>
      </c>
      <c r="AE1053" s="617">
        <f>IF('PTRM input'!$E$574='PTRM input'!$G$573,IF(AE$3&gt;A22taxremlife,A22taxvalue-SUM($F1053:AD1053),IF(A22taxremlife="N/A","n/a",A22taxvalue/A22taxremlife)),'PTRM input'!AE$600)</f>
        <v>0</v>
      </c>
      <c r="AF1053" s="617">
        <f>IF('PTRM input'!$E$574='PTRM input'!$G$573,IF(AF$3&gt;A22taxremlife,A22taxvalue-SUM($F1053:AE1053),IF(A22taxremlife="N/A","n/a",A22taxvalue/A22taxremlife)),'PTRM input'!AF$600)</f>
        <v>0</v>
      </c>
      <c r="AG1053" s="617">
        <f>IF('PTRM input'!$E$574='PTRM input'!$G$573,IF(AG$3&gt;A22taxremlife,A22taxvalue-SUM($F1053:AF1053),IF(A22taxremlife="N/A","n/a",A22taxvalue/A22taxremlife)),'PTRM input'!AG$600)</f>
        <v>0</v>
      </c>
      <c r="AH1053" s="617">
        <f>IF('PTRM input'!$E$574='PTRM input'!$G$573,IF(AH$3&gt;A22taxremlife,A22taxvalue-SUM($F1053:AG1053),IF(A22taxremlife="N/A","n/a",A22taxvalue/A22taxremlife)),'PTRM input'!AH$600)</f>
        <v>0</v>
      </c>
      <c r="AI1053" s="617">
        <f>IF('PTRM input'!$E$574='PTRM input'!$G$573,IF(AI$3&gt;A22taxremlife,A22taxvalue-SUM($F1053:AH1053),IF(A22taxremlife="N/A","n/a",A22taxvalue/A22taxremlife)),'PTRM input'!AI$600)</f>
        <v>0</v>
      </c>
      <c r="AJ1053" s="617">
        <f>IF('PTRM input'!$E$574='PTRM input'!$G$573,IF(AJ$3&gt;A22taxremlife,A22taxvalue-SUM($F1053:AI1053),IF(A22taxremlife="N/A","n/a",A22taxvalue/A22taxremlife)),'PTRM input'!AJ$600)</f>
        <v>0</v>
      </c>
      <c r="AK1053" s="617">
        <f>IF('PTRM input'!$E$574='PTRM input'!$G$573,IF(AK$3&gt;A22taxremlife,A22taxvalue-SUM($F1053:AJ1053),IF(A22taxremlife="N/A","n/a",A22taxvalue/A22taxremlife)),'PTRM input'!AK$600)</f>
        <v>0</v>
      </c>
      <c r="AL1053" s="617">
        <f>IF('PTRM input'!$E$574='PTRM input'!$G$573,IF(AL$3&gt;A22taxremlife,A22taxvalue-SUM($F1053:AK1053),IF(A22taxremlife="N/A","n/a",A22taxvalue/A22taxremlife)),'PTRM input'!AL$600)</f>
        <v>0</v>
      </c>
      <c r="AM1053" s="617">
        <f>IF('PTRM input'!$E$574='PTRM input'!$G$573,IF(AM$3&gt;A22taxremlife,A22taxvalue-SUM($F1053:AL1053),IF(A22taxremlife="N/A","n/a",A22taxvalue/A22taxremlife)),'PTRM input'!AM$600)</f>
        <v>0</v>
      </c>
      <c r="AN1053" s="617">
        <f>IF('PTRM input'!$E$574='PTRM input'!$G$573,IF(AN$3&gt;A22taxremlife,A22taxvalue-SUM($F1053:AM1053),IF(A22taxremlife="N/A","n/a",A22taxvalue/A22taxremlife)),'PTRM input'!AN$600)</f>
        <v>0</v>
      </c>
      <c r="AO1053" s="617">
        <f>IF('PTRM input'!$E$574='PTRM input'!$G$573,IF(AO$3&gt;A22taxremlife,A22taxvalue-SUM($F1053:AN1053),IF(A22taxremlife="N/A","n/a",A22taxvalue/A22taxremlife)),'PTRM input'!AO$600)</f>
        <v>0</v>
      </c>
      <c r="AP1053" s="617">
        <f>IF('PTRM input'!$E$574='PTRM input'!$G$573,IF(AP$3&gt;A22taxremlife,A22taxvalue-SUM($F1053:AO1053),IF(A22taxremlife="N/A","n/a",A22taxvalue/A22taxremlife)),'PTRM input'!AP$600)</f>
        <v>0</v>
      </c>
      <c r="AQ1053" s="617">
        <f>IF('PTRM input'!$E$574='PTRM input'!$G$573,IF(AQ$3&gt;A22taxremlife,A22taxvalue-SUM($F1053:AP1053),IF(A22taxremlife="N/A","n/a",A22taxvalue/A22taxremlife)),'PTRM input'!AQ$600)</f>
        <v>0</v>
      </c>
      <c r="AR1053" s="617">
        <f>IF('PTRM input'!$E$574='PTRM input'!$G$573,IF(AR$3&gt;A22taxremlife,A22taxvalue-SUM($F1053:AQ1053),IF(A22taxremlife="N/A","n/a",A22taxvalue/A22taxremlife)),'PTRM input'!AR$600)</f>
        <v>0</v>
      </c>
      <c r="AS1053" s="617">
        <f>IF('PTRM input'!$E$574='PTRM input'!$G$573,IF(AS$3&gt;A22taxremlife,A22taxvalue-SUM($F1053:AR1053),IF(A22taxremlife="N/A","n/a",A22taxvalue/A22taxremlife)),'PTRM input'!AS$600)</f>
        <v>0</v>
      </c>
      <c r="AT1053" s="617">
        <f>IF('PTRM input'!$E$574='PTRM input'!$G$573,IF(AT$3&gt;A22taxremlife,A22taxvalue-SUM($F1053:AS1053),IF(A22taxremlife="N/A","n/a",A22taxvalue/A22taxremlife)),'PTRM input'!AT$600)</f>
        <v>0</v>
      </c>
      <c r="AU1053" s="617">
        <f>IF('PTRM input'!$E$574='PTRM input'!$G$573,IF(AU$3&gt;A22taxremlife,A22taxvalue-SUM($F1053:AT1053),IF(A22taxremlife="N/A","n/a",A22taxvalue/A22taxremlife)),'PTRM input'!AU$600)</f>
        <v>0</v>
      </c>
      <c r="AV1053" s="617">
        <f>IF('PTRM input'!$E$574='PTRM input'!$G$573,IF(AV$3&gt;A22taxremlife,A22taxvalue-SUM($F1053:AU1053),IF(A22taxremlife="N/A","n/a",A22taxvalue/A22taxremlife)),'PTRM input'!AV$600)</f>
        <v>0</v>
      </c>
      <c r="AW1053" s="617">
        <f>IF('PTRM input'!$E$574='PTRM input'!$G$573,IF(AW$3&gt;A22taxremlife,A22taxvalue-SUM($F1053:AV1053),IF(A22taxremlife="N/A","n/a",A22taxvalue/A22taxremlife)),'PTRM input'!AW$600)</f>
        <v>0</v>
      </c>
      <c r="AX1053" s="617">
        <f>IF('PTRM input'!$E$574='PTRM input'!$G$573,IF(AX$3&gt;A22taxremlife,A22taxvalue-SUM($F1053:AW1053),IF(A22taxremlife="N/A","n/a",A22taxvalue/A22taxremlife)),'PTRM input'!AX$600)</f>
        <v>0</v>
      </c>
      <c r="AY1053" s="617">
        <f>IF('PTRM input'!$E$574='PTRM input'!$G$573,IF(AY$3&gt;A22taxremlife,A22taxvalue-SUM($F1053:AX1053),IF(A22taxremlife="N/A","n/a",A22taxvalue/A22taxremlife)),'PTRM input'!AY$600)</f>
        <v>0</v>
      </c>
      <c r="AZ1053" s="617">
        <f>IF('PTRM input'!$E$574='PTRM input'!$G$573,IF(AZ$3&gt;A22taxremlife,A22taxvalue-SUM($F1053:AY1053),IF(A22taxremlife="N/A","n/a",A22taxvalue/A22taxremlife)),'PTRM input'!AZ$600)</f>
        <v>0</v>
      </c>
      <c r="BA1053" s="617">
        <f>IF('PTRM input'!$E$574='PTRM input'!$G$573,IF(BA$3&gt;A22taxremlife,A22taxvalue-SUM($F1053:AZ1053),IF(A22taxremlife="N/A","n/a",A22taxvalue/A22taxremlife)),'PTRM input'!BA$600)</f>
        <v>0</v>
      </c>
      <c r="BB1053" s="617">
        <f>IF('PTRM input'!$E$574='PTRM input'!$G$573,IF(BB$3&gt;A22taxremlife,A22taxvalue-SUM($F1053:BA1053),IF(A22taxremlife="N/A","n/a",A22taxvalue/A22taxremlife)),'PTRM input'!BB$600)</f>
        <v>0</v>
      </c>
      <c r="BC1053" s="617">
        <f>IF('PTRM input'!$E$574='PTRM input'!$G$573,IF(BC$3&gt;A22taxremlife,A22taxvalue-SUM($F1053:BB1053),IF(A22taxremlife="N/A","n/a",A22taxvalue/A22taxremlife)),'PTRM input'!BC$600)</f>
        <v>0</v>
      </c>
      <c r="BD1053" s="617">
        <f>IF('PTRM input'!$E$574='PTRM input'!$G$573,IF(BD$3&gt;A22taxremlife,A22taxvalue-SUM($F1053:BC1053),IF(A22taxremlife="N/A","n/a",A22taxvalue/A22taxremlife)),'PTRM input'!BD$600)</f>
        <v>0</v>
      </c>
      <c r="BE1053" s="617">
        <f>IF('PTRM input'!$E$574='PTRM input'!$G$573,IF(BE$3&gt;A22taxremlife,A22taxvalue-SUM($F1053:BD1053),IF(A22taxremlife="N/A","n/a",A22taxvalue/A22taxremlife)),'PTRM input'!BE$600)</f>
        <v>0</v>
      </c>
      <c r="BF1053" s="617">
        <f>IF('PTRM input'!$E$574='PTRM input'!$G$573,IF(BF$3&gt;A22taxremlife,A22taxvalue-SUM($F1053:BE1053),IF(A22taxremlife="N/A","n/a",A22taxvalue/A22taxremlife)),'PTRM input'!BF$600)</f>
        <v>0</v>
      </c>
      <c r="BG1053" s="617">
        <f>IF('PTRM input'!$E$574='PTRM input'!$G$573,IF(BG$3&gt;A22taxremlife,A22taxvalue-SUM($F1053:BF1053),IF(A22taxremlife="N/A","n/a",A22taxvalue/A22taxremlife)),'PTRM input'!BG$600)</f>
        <v>0</v>
      </c>
      <c r="BH1053" s="617">
        <f>IF('PTRM input'!$E$574='PTRM input'!$G$573,IF(BH$3&gt;A22taxremlife,A22taxvalue-SUM($F1053:BG1053),IF(A22taxremlife="N/A","n/a",A22taxvalue/A22taxremlife)),'PTRM input'!BH$600)</f>
        <v>0</v>
      </c>
      <c r="BI1053" s="617">
        <f>IF('PTRM input'!$E$574='PTRM input'!$G$573,IF(BI$3&gt;A22taxremlife,A22taxvalue-SUM($F1053:BH1053),IF(A22taxremlife="N/A","n/a",A22taxvalue/A22taxremlife)),'PTRM input'!BI$600)</f>
        <v>0</v>
      </c>
      <c r="BJ1053" s="116"/>
      <c r="BK1053" s="116"/>
      <c r="BL1053" s="116"/>
      <c r="BM1053" s="116"/>
    </row>
    <row r="1054" spans="1:65" ht="12.75" hidden="1" customHeight="1" outlineLevel="2">
      <c r="A1054" s="366"/>
      <c r="B1054" s="19"/>
      <c r="C1054" s="18"/>
      <c r="D1054" s="760" t="s">
        <v>237</v>
      </c>
      <c r="E1054" s="86">
        <v>0</v>
      </c>
      <c r="F1054" s="356"/>
      <c r="G1054" s="433"/>
      <c r="H1054" s="433"/>
      <c r="I1054" s="433"/>
      <c r="J1054" s="433"/>
      <c r="K1054" s="433"/>
      <c r="L1054" s="433"/>
      <c r="M1054" s="433"/>
      <c r="N1054" s="433"/>
      <c r="O1054" s="433"/>
      <c r="P1054" s="433"/>
      <c r="Q1054" s="251"/>
      <c r="R1054" s="251"/>
      <c r="S1054" s="251"/>
      <c r="T1054" s="251"/>
      <c r="U1054" s="251"/>
      <c r="V1054" s="251"/>
      <c r="W1054" s="251"/>
      <c r="X1054" s="251"/>
      <c r="Y1054" s="251"/>
      <c r="Z1054" s="251"/>
      <c r="AA1054" s="251"/>
      <c r="AB1054" s="251"/>
      <c r="AC1054" s="251"/>
      <c r="AD1054" s="251"/>
      <c r="AE1054" s="251"/>
      <c r="AF1054" s="251"/>
      <c r="AG1054" s="251"/>
      <c r="AH1054" s="251"/>
      <c r="AI1054" s="251"/>
      <c r="AJ1054" s="251"/>
      <c r="AK1054" s="251"/>
      <c r="AL1054" s="251"/>
      <c r="AM1054" s="251"/>
      <c r="AN1054" s="251"/>
      <c r="AO1054" s="251"/>
      <c r="AP1054" s="251"/>
      <c r="AQ1054" s="251"/>
      <c r="AR1054" s="251"/>
      <c r="AS1054" s="251"/>
      <c r="AT1054" s="251"/>
      <c r="AU1054" s="251"/>
      <c r="AV1054" s="251"/>
      <c r="AW1054" s="251"/>
      <c r="AX1054" s="251"/>
      <c r="AY1054" s="251"/>
      <c r="AZ1054" s="251"/>
      <c r="BA1054" s="251"/>
      <c r="BB1054" s="251"/>
      <c r="BC1054" s="251"/>
      <c r="BD1054" s="251"/>
      <c r="BE1054" s="251"/>
      <c r="BF1054" s="251"/>
      <c r="BG1054" s="251"/>
      <c r="BH1054" s="251"/>
      <c r="BI1054" s="251"/>
      <c r="BJ1054" s="116"/>
      <c r="BK1054" s="116"/>
      <c r="BL1054" s="116"/>
      <c r="BM1054" s="116"/>
    </row>
    <row r="1055" spans="1:65" ht="12.75" hidden="1" customHeight="1" outlineLevel="2">
      <c r="A1055" s="366"/>
      <c r="B1055" s="19"/>
      <c r="C1055" s="18"/>
      <c r="D1055" s="760"/>
      <c r="E1055" s="86">
        <v>1</v>
      </c>
      <c r="F1055" s="356"/>
      <c r="G1055" s="618"/>
      <c r="H1055" s="251">
        <f ca="1">IF(A22taxstdlife="n/a","n/a",IF(A22taxstdlife="",0,IF(H$3&gt;(A22stdlife+$E1055),((INDEX('PTRM input'!$G$385:$P$434,A22offset,$E1055)-INDEX('PTRM input'!$G$277:$P$326,A22offset,$E1055))*OFFSET($F$7,0,$E1055))-SUM($G1055:G1055),(((INDEX('PTRM input'!$G$385:$P$434,A22offset,$E1055)-INDEX('PTRM input'!$G$277:$P$326,A22offset,$E1055))*OFFSET($F$7,0,$E1055))-SUM($G1055:G1055))*(OFFSET('PTRM input'!$G$477,0,$E1055-1)/A22taxstdlife))))</f>
        <v>0</v>
      </c>
      <c r="I1055" s="251">
        <f ca="1">IF(A22taxstdlife="n/a","n/a",IF(A22taxstdlife="",0,IF(I$3&gt;(A22stdlife+$E1055),((INDEX('PTRM input'!$G$385:$P$434,A22offset,$E1055)-INDEX('PTRM input'!$G$277:$P$326,A22offset,$E1055))*OFFSET($F$7,0,$E1055))-SUM($G1055:H1055),(((INDEX('PTRM input'!$G$385:$P$434,A22offset,$E1055)-INDEX('PTRM input'!$G$277:$P$326,A22offset,$E1055))*OFFSET($F$7,0,$E1055))-SUM($G1055:H1055))*(OFFSET('PTRM input'!$G$477,0,$E1055-1)/A22taxstdlife))))</f>
        <v>0</v>
      </c>
      <c r="J1055" s="251">
        <f ca="1">IF(A22taxstdlife="n/a","n/a",IF(A22taxstdlife="",0,IF(J$3&gt;(A22stdlife+$E1055),((INDEX('PTRM input'!$G$385:$P$434,A22offset,$E1055)-INDEX('PTRM input'!$G$277:$P$326,A22offset,$E1055))*OFFSET($F$7,0,$E1055))-SUM($G1055:I1055),(((INDEX('PTRM input'!$G$385:$P$434,A22offset,$E1055)-INDEX('PTRM input'!$G$277:$P$326,A22offset,$E1055))*OFFSET($F$7,0,$E1055))-SUM($G1055:I1055))*(OFFSET('PTRM input'!$G$477,0,$E1055-1)/A22taxstdlife))))</f>
        <v>0</v>
      </c>
      <c r="K1055" s="251">
        <f ca="1">IF(A22taxstdlife="n/a","n/a",IF(A22taxstdlife="",0,IF(K$3&gt;(A22stdlife+$E1055),((INDEX('PTRM input'!$G$385:$P$434,A22offset,$E1055)-INDEX('PTRM input'!$G$277:$P$326,A22offset,$E1055))*OFFSET($F$7,0,$E1055))-SUM($G1055:J1055),(((INDEX('PTRM input'!$G$385:$P$434,A22offset,$E1055)-INDEX('PTRM input'!$G$277:$P$326,A22offset,$E1055))*OFFSET($F$7,0,$E1055))-SUM($G1055:J1055))*(OFFSET('PTRM input'!$G$477,0,$E1055-1)/A22taxstdlife))))</f>
        <v>0</v>
      </c>
      <c r="L1055" s="251">
        <f ca="1">IF(A22taxstdlife="n/a","n/a",IF(A22taxstdlife="",0,IF(L$3&gt;(A22stdlife+$E1055),((INDEX('PTRM input'!$G$385:$P$434,A22offset,$E1055)-INDEX('PTRM input'!$G$277:$P$326,A22offset,$E1055))*OFFSET($F$7,0,$E1055))-SUM($G1055:K1055),(((INDEX('PTRM input'!$G$385:$P$434,A22offset,$E1055)-INDEX('PTRM input'!$G$277:$P$326,A22offset,$E1055))*OFFSET($F$7,0,$E1055))-SUM($G1055:K1055))*(OFFSET('PTRM input'!$G$477,0,$E1055-1)/A22taxstdlife))))</f>
        <v>0</v>
      </c>
      <c r="M1055" s="251">
        <f ca="1">IF(A22taxstdlife="n/a","n/a",IF(A22taxstdlife="",0,IF(M$3&gt;(A22stdlife+$E1055),((INDEX('PTRM input'!$G$385:$P$434,A22offset,$E1055)-INDEX('PTRM input'!$G$277:$P$326,A22offset,$E1055))*OFFSET($F$7,0,$E1055))-SUM($G1055:L1055),(((INDEX('PTRM input'!$G$385:$P$434,A22offset,$E1055)-INDEX('PTRM input'!$G$277:$P$326,A22offset,$E1055))*OFFSET($F$7,0,$E1055))-SUM($G1055:L1055))*(OFFSET('PTRM input'!$G$477,0,$E1055-1)/A22taxstdlife))))</f>
        <v>0</v>
      </c>
      <c r="N1055" s="251">
        <f ca="1">IF(A22taxstdlife="n/a","n/a",IF(A22taxstdlife="",0,IF(N$3&gt;(A22stdlife+$E1055),((INDEX('PTRM input'!$G$385:$P$434,A22offset,$E1055)-INDEX('PTRM input'!$G$277:$P$326,A22offset,$E1055))*OFFSET($F$7,0,$E1055))-SUM($G1055:M1055),(((INDEX('PTRM input'!$G$385:$P$434,A22offset,$E1055)-INDEX('PTRM input'!$G$277:$P$326,A22offset,$E1055))*OFFSET($F$7,0,$E1055))-SUM($G1055:M1055))*(OFFSET('PTRM input'!$G$477,0,$E1055-1)/A22taxstdlife))))</f>
        <v>0</v>
      </c>
      <c r="O1055" s="251">
        <f ca="1">IF(A22taxstdlife="n/a","n/a",IF(A22taxstdlife="",0,IF(O$3&gt;(A22stdlife+$E1055),((INDEX('PTRM input'!$G$385:$P$434,A22offset,$E1055)-INDEX('PTRM input'!$G$277:$P$326,A22offset,$E1055))*OFFSET($F$7,0,$E1055))-SUM($G1055:N1055),(((INDEX('PTRM input'!$G$385:$P$434,A22offset,$E1055)-INDEX('PTRM input'!$G$277:$P$326,A22offset,$E1055))*OFFSET($F$7,0,$E1055))-SUM($G1055:N1055))*(OFFSET('PTRM input'!$G$477,0,$E1055-1)/A22taxstdlife))))</f>
        <v>0</v>
      </c>
      <c r="P1055" s="251">
        <f ca="1">IF(A22taxstdlife="n/a","n/a",IF(A22taxstdlife="",0,IF(P$3&gt;(A22stdlife+$E1055),((INDEX('PTRM input'!$G$385:$P$434,A22offset,$E1055)-INDEX('PTRM input'!$G$277:$P$326,A22offset,$E1055))*OFFSET($F$7,0,$E1055))-SUM($G1055:O1055),(((INDEX('PTRM input'!$G$385:$P$434,A22offset,$E1055)-INDEX('PTRM input'!$G$277:$P$326,A22offset,$E1055))*OFFSET($F$7,0,$E1055))-SUM($G1055:O1055))*(OFFSET('PTRM input'!$G$477,0,$E1055-1)/A22taxstdlife))))</f>
        <v>0</v>
      </c>
      <c r="Q1055" s="251">
        <f ca="1">IF(A22taxstdlife="n/a","n/a",IF(A22taxstdlife="",0,IF(Q$3&gt;(A22stdlife+$E1055),((INDEX('PTRM input'!$G$385:$P$434,A22offset,$E1055)-INDEX('PTRM input'!$G$277:$P$326,A22offset,$E1055))*OFFSET($F$7,0,$E1055))-SUM($G1055:P1055),(((INDEX('PTRM input'!$G$385:$P$434,A22offset,$E1055)-INDEX('PTRM input'!$G$277:$P$326,A22offset,$E1055))*OFFSET($F$7,0,$E1055))-SUM($G1055:P1055))*(OFFSET('PTRM input'!$G$477,0,$E1055-1)/A22taxstdlife))))</f>
        <v>0</v>
      </c>
      <c r="R1055" s="251">
        <f ca="1">IF(A22taxstdlife="n/a","n/a",IF(A22taxstdlife="",0,IF(R$3&gt;(A22stdlife+$E1055),((INDEX('PTRM input'!$G$385:$P$434,A22offset,$E1055)-INDEX('PTRM input'!$G$277:$P$326,A22offset,$E1055))*OFFSET($F$7,0,$E1055))-SUM($G1055:Q1055),(((INDEX('PTRM input'!$G$385:$P$434,A22offset,$E1055)-INDEX('PTRM input'!$G$277:$P$326,A22offset,$E1055))*OFFSET($F$7,0,$E1055))-SUM($G1055:Q1055))*(OFFSET('PTRM input'!$G$477,0,$E1055-1)/A22taxstdlife))))</f>
        <v>0</v>
      </c>
      <c r="S1055" s="251">
        <f ca="1">IF(A22taxstdlife="n/a","n/a",IF(A22taxstdlife="",0,IF(S$3&gt;(A22stdlife+$E1055),((INDEX('PTRM input'!$G$385:$P$434,A22offset,$E1055)-INDEX('PTRM input'!$G$277:$P$326,A22offset,$E1055))*OFFSET($F$7,0,$E1055))-SUM($G1055:R1055),(((INDEX('PTRM input'!$G$385:$P$434,A22offset,$E1055)-INDEX('PTRM input'!$G$277:$P$326,A22offset,$E1055))*OFFSET($F$7,0,$E1055))-SUM($G1055:R1055))*(OFFSET('PTRM input'!$G$477,0,$E1055-1)/A22taxstdlife))))</f>
        <v>0</v>
      </c>
      <c r="T1055" s="251">
        <f ca="1">IF(A22taxstdlife="n/a","n/a",IF(A22taxstdlife="",0,IF(T$3&gt;(A22stdlife+$E1055),((INDEX('PTRM input'!$G$385:$P$434,A22offset,$E1055)-INDEX('PTRM input'!$G$277:$P$326,A22offset,$E1055))*OFFSET($F$7,0,$E1055))-SUM($G1055:S1055),(((INDEX('PTRM input'!$G$385:$P$434,A22offset,$E1055)-INDEX('PTRM input'!$G$277:$P$326,A22offset,$E1055))*OFFSET($F$7,0,$E1055))-SUM($G1055:S1055))*(OFFSET('PTRM input'!$G$477,0,$E1055-1)/A22taxstdlife))))</f>
        <v>0</v>
      </c>
      <c r="U1055" s="251">
        <f ca="1">IF(A22taxstdlife="n/a","n/a",IF(A22taxstdlife="",0,IF(U$3&gt;(A22stdlife+$E1055),((INDEX('PTRM input'!$G$385:$P$434,A22offset,$E1055)-INDEX('PTRM input'!$G$277:$P$326,A22offset,$E1055))*OFFSET($F$7,0,$E1055))-SUM($G1055:T1055),(((INDEX('PTRM input'!$G$385:$P$434,A22offset,$E1055)-INDEX('PTRM input'!$G$277:$P$326,A22offset,$E1055))*OFFSET($F$7,0,$E1055))-SUM($G1055:T1055))*(OFFSET('PTRM input'!$G$477,0,$E1055-1)/A22taxstdlife))))</f>
        <v>0</v>
      </c>
      <c r="V1055" s="251">
        <f ca="1">IF(A22taxstdlife="n/a","n/a",IF(A22taxstdlife="",0,IF(V$3&gt;(A22stdlife+$E1055),((INDEX('PTRM input'!$G$385:$P$434,A22offset,$E1055)-INDEX('PTRM input'!$G$277:$P$326,A22offset,$E1055))*OFFSET($F$7,0,$E1055))-SUM($G1055:U1055),(((INDEX('PTRM input'!$G$385:$P$434,A22offset,$E1055)-INDEX('PTRM input'!$G$277:$P$326,A22offset,$E1055))*OFFSET($F$7,0,$E1055))-SUM($G1055:U1055))*(OFFSET('PTRM input'!$G$477,0,$E1055-1)/A22taxstdlife))))</f>
        <v>0</v>
      </c>
      <c r="W1055" s="251">
        <f ca="1">IF(A22taxstdlife="n/a","n/a",IF(A22taxstdlife="",0,IF(W$3&gt;(A22stdlife+$E1055),((INDEX('PTRM input'!$G$385:$P$434,A22offset,$E1055)-INDEX('PTRM input'!$G$277:$P$326,A22offset,$E1055))*OFFSET($F$7,0,$E1055))-SUM($G1055:V1055),(((INDEX('PTRM input'!$G$385:$P$434,A22offset,$E1055)-INDEX('PTRM input'!$G$277:$P$326,A22offset,$E1055))*OFFSET($F$7,0,$E1055))-SUM($G1055:V1055))*(OFFSET('PTRM input'!$G$477,0,$E1055-1)/A22taxstdlife))))</f>
        <v>0</v>
      </c>
      <c r="X1055" s="251">
        <f ca="1">IF(A22taxstdlife="n/a","n/a",IF(A22taxstdlife="",0,IF(X$3&gt;(A22stdlife+$E1055),((INDEX('PTRM input'!$G$385:$P$434,A22offset,$E1055)-INDEX('PTRM input'!$G$277:$P$326,A22offset,$E1055))*OFFSET($F$7,0,$E1055))-SUM($G1055:W1055),(((INDEX('PTRM input'!$G$385:$P$434,A22offset,$E1055)-INDEX('PTRM input'!$G$277:$P$326,A22offset,$E1055))*OFFSET($F$7,0,$E1055))-SUM($G1055:W1055))*(OFFSET('PTRM input'!$G$477,0,$E1055-1)/A22taxstdlife))))</f>
        <v>0</v>
      </c>
      <c r="Y1055" s="251">
        <f ca="1">IF(A22taxstdlife="n/a","n/a",IF(A22taxstdlife="",0,IF(Y$3&gt;(A22stdlife+$E1055),((INDEX('PTRM input'!$G$385:$P$434,A22offset,$E1055)-INDEX('PTRM input'!$G$277:$P$326,A22offset,$E1055))*OFFSET($F$7,0,$E1055))-SUM($G1055:X1055),(((INDEX('PTRM input'!$G$385:$P$434,A22offset,$E1055)-INDEX('PTRM input'!$G$277:$P$326,A22offset,$E1055))*OFFSET($F$7,0,$E1055))-SUM($G1055:X1055))*(OFFSET('PTRM input'!$G$477,0,$E1055-1)/A22taxstdlife))))</f>
        <v>0</v>
      </c>
      <c r="Z1055" s="251">
        <f ca="1">IF(A22taxstdlife="n/a","n/a",IF(A22taxstdlife="",0,IF(Z$3&gt;(A22stdlife+$E1055),((INDEX('PTRM input'!$G$385:$P$434,A22offset,$E1055)-INDEX('PTRM input'!$G$277:$P$326,A22offset,$E1055))*OFFSET($F$7,0,$E1055))-SUM($G1055:Y1055),(((INDEX('PTRM input'!$G$385:$P$434,A22offset,$E1055)-INDEX('PTRM input'!$G$277:$P$326,A22offset,$E1055))*OFFSET($F$7,0,$E1055))-SUM($G1055:Y1055))*(OFFSET('PTRM input'!$G$477,0,$E1055-1)/A22taxstdlife))))</f>
        <v>0</v>
      </c>
      <c r="AA1055" s="251">
        <f ca="1">IF(A22taxstdlife="n/a","n/a",IF(A22taxstdlife="",0,IF(AA$3&gt;(A22stdlife+$E1055),((INDEX('PTRM input'!$G$385:$P$434,A22offset,$E1055)-INDEX('PTRM input'!$G$277:$P$326,A22offset,$E1055))*OFFSET($F$7,0,$E1055))-SUM($G1055:Z1055),(((INDEX('PTRM input'!$G$385:$P$434,A22offset,$E1055)-INDEX('PTRM input'!$G$277:$P$326,A22offset,$E1055))*OFFSET($F$7,0,$E1055))-SUM($G1055:Z1055))*(OFFSET('PTRM input'!$G$477,0,$E1055-1)/A22taxstdlife))))</f>
        <v>0</v>
      </c>
      <c r="AB1055" s="251">
        <f ca="1">IF(A22taxstdlife="n/a","n/a",IF(A22taxstdlife="",0,IF(AB$3&gt;(A22stdlife+$E1055),((INDEX('PTRM input'!$G$385:$P$434,A22offset,$E1055)-INDEX('PTRM input'!$G$277:$P$326,A22offset,$E1055))*OFFSET($F$7,0,$E1055))-SUM($G1055:AA1055),(((INDEX('PTRM input'!$G$385:$P$434,A22offset,$E1055)-INDEX('PTRM input'!$G$277:$P$326,A22offset,$E1055))*OFFSET($F$7,0,$E1055))-SUM($G1055:AA1055))*(OFFSET('PTRM input'!$G$477,0,$E1055-1)/A22taxstdlife))))</f>
        <v>0</v>
      </c>
      <c r="AC1055" s="251">
        <f ca="1">IF(A22taxstdlife="n/a","n/a",IF(A22taxstdlife="",0,IF(AC$3&gt;(A22stdlife+$E1055),((INDEX('PTRM input'!$G$385:$P$434,A22offset,$E1055)-INDEX('PTRM input'!$G$277:$P$326,A22offset,$E1055))*OFFSET($F$7,0,$E1055))-SUM($G1055:AB1055),(((INDEX('PTRM input'!$G$385:$P$434,A22offset,$E1055)-INDEX('PTRM input'!$G$277:$P$326,A22offset,$E1055))*OFFSET($F$7,0,$E1055))-SUM($G1055:AB1055))*(OFFSET('PTRM input'!$G$477,0,$E1055-1)/A22taxstdlife))))</f>
        <v>0</v>
      </c>
      <c r="AD1055" s="251">
        <f ca="1">IF(A22taxstdlife="n/a","n/a",IF(A22taxstdlife="",0,IF(AD$3&gt;(A22stdlife+$E1055),((INDEX('PTRM input'!$G$385:$P$434,A22offset,$E1055)-INDEX('PTRM input'!$G$277:$P$326,A22offset,$E1055))*OFFSET($F$7,0,$E1055))-SUM($G1055:AC1055),(((INDEX('PTRM input'!$G$385:$P$434,A22offset,$E1055)-INDEX('PTRM input'!$G$277:$P$326,A22offset,$E1055))*OFFSET($F$7,0,$E1055))-SUM($G1055:AC1055))*(OFFSET('PTRM input'!$G$477,0,$E1055-1)/A22taxstdlife))))</f>
        <v>0</v>
      </c>
      <c r="AE1055" s="251">
        <f ca="1">IF(A22taxstdlife="n/a","n/a",IF(A22taxstdlife="",0,IF(AE$3&gt;(A22stdlife+$E1055),((INDEX('PTRM input'!$G$385:$P$434,A22offset,$E1055)-INDEX('PTRM input'!$G$277:$P$326,A22offset,$E1055))*OFFSET($F$7,0,$E1055))-SUM($G1055:AD1055),(((INDEX('PTRM input'!$G$385:$P$434,A22offset,$E1055)-INDEX('PTRM input'!$G$277:$P$326,A22offset,$E1055))*OFFSET($F$7,0,$E1055))-SUM($G1055:AD1055))*(OFFSET('PTRM input'!$G$477,0,$E1055-1)/A22taxstdlife))))</f>
        <v>0</v>
      </c>
      <c r="AF1055" s="251">
        <f ca="1">IF(A22taxstdlife="n/a","n/a",IF(A22taxstdlife="",0,IF(AF$3&gt;(A22stdlife+$E1055),((INDEX('PTRM input'!$G$385:$P$434,A22offset,$E1055)-INDEX('PTRM input'!$G$277:$P$326,A22offset,$E1055))*OFFSET($F$7,0,$E1055))-SUM($G1055:AE1055),(((INDEX('PTRM input'!$G$385:$P$434,A22offset,$E1055)-INDEX('PTRM input'!$G$277:$P$326,A22offset,$E1055))*OFFSET($F$7,0,$E1055))-SUM($G1055:AE1055))*(OFFSET('PTRM input'!$G$477,0,$E1055-1)/A22taxstdlife))))</f>
        <v>0</v>
      </c>
      <c r="AG1055" s="251">
        <f ca="1">IF(A22taxstdlife="n/a","n/a",IF(A22taxstdlife="",0,IF(AG$3&gt;(A22stdlife+$E1055),((INDEX('PTRM input'!$G$385:$P$434,A22offset,$E1055)-INDEX('PTRM input'!$G$277:$P$326,A22offset,$E1055))*OFFSET($F$7,0,$E1055))-SUM($G1055:AF1055),(((INDEX('PTRM input'!$G$385:$P$434,A22offset,$E1055)-INDEX('PTRM input'!$G$277:$P$326,A22offset,$E1055))*OFFSET($F$7,0,$E1055))-SUM($G1055:AF1055))*(OFFSET('PTRM input'!$G$477,0,$E1055-1)/A22taxstdlife))))</f>
        <v>0</v>
      </c>
      <c r="AH1055" s="251">
        <f ca="1">IF(A22taxstdlife="n/a","n/a",IF(A22taxstdlife="",0,IF(AH$3&gt;(A22stdlife+$E1055),((INDEX('PTRM input'!$G$385:$P$434,A22offset,$E1055)-INDEX('PTRM input'!$G$277:$P$326,A22offset,$E1055))*OFFSET($F$7,0,$E1055))-SUM($G1055:AG1055),(((INDEX('PTRM input'!$G$385:$P$434,A22offset,$E1055)-INDEX('PTRM input'!$G$277:$P$326,A22offset,$E1055))*OFFSET($F$7,0,$E1055))-SUM($G1055:AG1055))*(OFFSET('PTRM input'!$G$477,0,$E1055-1)/A22taxstdlife))))</f>
        <v>0</v>
      </c>
      <c r="AI1055" s="251">
        <f ca="1">IF(A22taxstdlife="n/a","n/a",IF(A22taxstdlife="",0,IF(AI$3&gt;(A22stdlife+$E1055),((INDEX('PTRM input'!$G$385:$P$434,A22offset,$E1055)-INDEX('PTRM input'!$G$277:$P$326,A22offset,$E1055))*OFFSET($F$7,0,$E1055))-SUM($G1055:AH1055),(((INDEX('PTRM input'!$G$385:$P$434,A22offset,$E1055)-INDEX('PTRM input'!$G$277:$P$326,A22offset,$E1055))*OFFSET($F$7,0,$E1055))-SUM($G1055:AH1055))*(OFFSET('PTRM input'!$G$477,0,$E1055-1)/A22taxstdlife))))</f>
        <v>0</v>
      </c>
      <c r="AJ1055" s="251">
        <f ca="1">IF(A22taxstdlife="n/a","n/a",IF(A22taxstdlife="",0,IF(AJ$3&gt;(A22stdlife+$E1055),((INDEX('PTRM input'!$G$385:$P$434,A22offset,$E1055)-INDEX('PTRM input'!$G$277:$P$326,A22offset,$E1055))*OFFSET($F$7,0,$E1055))-SUM($G1055:AI1055),(((INDEX('PTRM input'!$G$385:$P$434,A22offset,$E1055)-INDEX('PTRM input'!$G$277:$P$326,A22offset,$E1055))*OFFSET($F$7,0,$E1055))-SUM($G1055:AI1055))*(OFFSET('PTRM input'!$G$477,0,$E1055-1)/A22taxstdlife))))</f>
        <v>0</v>
      </c>
      <c r="AK1055" s="251">
        <f ca="1">IF(A22taxstdlife="n/a","n/a",IF(A22taxstdlife="",0,IF(AK$3&gt;(A22stdlife+$E1055),((INDEX('PTRM input'!$G$385:$P$434,A22offset,$E1055)-INDEX('PTRM input'!$G$277:$P$326,A22offset,$E1055))*OFFSET($F$7,0,$E1055))-SUM($G1055:AJ1055),(((INDEX('PTRM input'!$G$385:$P$434,A22offset,$E1055)-INDEX('PTRM input'!$G$277:$P$326,A22offset,$E1055))*OFFSET($F$7,0,$E1055))-SUM($G1055:AJ1055))*(OFFSET('PTRM input'!$G$477,0,$E1055-1)/A22taxstdlife))))</f>
        <v>0</v>
      </c>
      <c r="AL1055" s="251">
        <f ca="1">IF(A22taxstdlife="n/a","n/a",IF(A22taxstdlife="",0,IF(AL$3&gt;(A22stdlife+$E1055),((INDEX('PTRM input'!$G$385:$P$434,A22offset,$E1055)-INDEX('PTRM input'!$G$277:$P$326,A22offset,$E1055))*OFFSET($F$7,0,$E1055))-SUM($G1055:AK1055),(((INDEX('PTRM input'!$G$385:$P$434,A22offset,$E1055)-INDEX('PTRM input'!$G$277:$P$326,A22offset,$E1055))*OFFSET($F$7,0,$E1055))-SUM($G1055:AK1055))*(OFFSET('PTRM input'!$G$477,0,$E1055-1)/A22taxstdlife))))</f>
        <v>0</v>
      </c>
      <c r="AM1055" s="251">
        <f ca="1">IF(A22taxstdlife="n/a","n/a",IF(A22taxstdlife="",0,IF(AM$3&gt;(A22stdlife+$E1055),((INDEX('PTRM input'!$G$385:$P$434,A22offset,$E1055)-INDEX('PTRM input'!$G$277:$P$326,A22offset,$E1055))*OFFSET($F$7,0,$E1055))-SUM($G1055:AL1055),(((INDEX('PTRM input'!$G$385:$P$434,A22offset,$E1055)-INDEX('PTRM input'!$G$277:$P$326,A22offset,$E1055))*OFFSET($F$7,0,$E1055))-SUM($G1055:AL1055))*(OFFSET('PTRM input'!$G$477,0,$E1055-1)/A22taxstdlife))))</f>
        <v>0</v>
      </c>
      <c r="AN1055" s="251">
        <f ca="1">IF(A22taxstdlife="n/a","n/a",IF(A22taxstdlife="",0,IF(AN$3&gt;(A22stdlife+$E1055),((INDEX('PTRM input'!$G$385:$P$434,A22offset,$E1055)-INDEX('PTRM input'!$G$277:$P$326,A22offset,$E1055))*OFFSET($F$7,0,$E1055))-SUM($G1055:AM1055),(((INDEX('PTRM input'!$G$385:$P$434,A22offset,$E1055)-INDEX('PTRM input'!$G$277:$P$326,A22offset,$E1055))*OFFSET($F$7,0,$E1055))-SUM($G1055:AM1055))*(OFFSET('PTRM input'!$G$477,0,$E1055-1)/A22taxstdlife))))</f>
        <v>0</v>
      </c>
      <c r="AO1055" s="251">
        <f ca="1">IF(A22taxstdlife="n/a","n/a",IF(A22taxstdlife="",0,IF(AO$3&gt;(A22stdlife+$E1055),((INDEX('PTRM input'!$G$385:$P$434,A22offset,$E1055)-INDEX('PTRM input'!$G$277:$P$326,A22offset,$E1055))*OFFSET($F$7,0,$E1055))-SUM($G1055:AN1055),(((INDEX('PTRM input'!$G$385:$P$434,A22offset,$E1055)-INDEX('PTRM input'!$G$277:$P$326,A22offset,$E1055))*OFFSET($F$7,0,$E1055))-SUM($G1055:AN1055))*(OFFSET('PTRM input'!$G$477,0,$E1055-1)/A22taxstdlife))))</f>
        <v>0</v>
      </c>
      <c r="AP1055" s="251">
        <f ca="1">IF(A22taxstdlife="n/a","n/a",IF(A22taxstdlife="",0,IF(AP$3&gt;(A22stdlife+$E1055),((INDEX('PTRM input'!$G$385:$P$434,A22offset,$E1055)-INDEX('PTRM input'!$G$277:$P$326,A22offset,$E1055))*OFFSET($F$7,0,$E1055))-SUM($G1055:AO1055),(((INDEX('PTRM input'!$G$385:$P$434,A22offset,$E1055)-INDEX('PTRM input'!$G$277:$P$326,A22offset,$E1055))*OFFSET($F$7,0,$E1055))-SUM($G1055:AO1055))*(OFFSET('PTRM input'!$G$477,0,$E1055-1)/A22taxstdlife))))</f>
        <v>0</v>
      </c>
      <c r="AQ1055" s="251">
        <f ca="1">IF(A22taxstdlife="n/a","n/a",IF(A22taxstdlife="",0,IF(AQ$3&gt;(A22stdlife+$E1055),((INDEX('PTRM input'!$G$385:$P$434,A22offset,$E1055)-INDEX('PTRM input'!$G$277:$P$326,A22offset,$E1055))*OFFSET($F$7,0,$E1055))-SUM($G1055:AP1055),(((INDEX('PTRM input'!$G$385:$P$434,A22offset,$E1055)-INDEX('PTRM input'!$G$277:$P$326,A22offset,$E1055))*OFFSET($F$7,0,$E1055))-SUM($G1055:AP1055))*(OFFSET('PTRM input'!$G$477,0,$E1055-1)/A22taxstdlife))))</f>
        <v>0</v>
      </c>
      <c r="AR1055" s="251">
        <f ca="1">IF(A22taxstdlife="n/a","n/a",IF(A22taxstdlife="",0,IF(AR$3&gt;(A22stdlife+$E1055),((INDEX('PTRM input'!$G$385:$P$434,A22offset,$E1055)-INDEX('PTRM input'!$G$277:$P$326,A22offset,$E1055))*OFFSET($F$7,0,$E1055))-SUM($G1055:AQ1055),(((INDEX('PTRM input'!$G$385:$P$434,A22offset,$E1055)-INDEX('PTRM input'!$G$277:$P$326,A22offset,$E1055))*OFFSET($F$7,0,$E1055))-SUM($G1055:AQ1055))*(OFFSET('PTRM input'!$G$477,0,$E1055-1)/A22taxstdlife))))</f>
        <v>0</v>
      </c>
      <c r="AS1055" s="251">
        <f ca="1">IF(A22taxstdlife="n/a","n/a",IF(A22taxstdlife="",0,IF(AS$3&gt;(A22stdlife+$E1055),((INDEX('PTRM input'!$G$385:$P$434,A22offset,$E1055)-INDEX('PTRM input'!$G$277:$P$326,A22offset,$E1055))*OFFSET($F$7,0,$E1055))-SUM($G1055:AR1055),(((INDEX('PTRM input'!$G$385:$P$434,A22offset,$E1055)-INDEX('PTRM input'!$G$277:$P$326,A22offset,$E1055))*OFFSET($F$7,0,$E1055))-SUM($G1055:AR1055))*(OFFSET('PTRM input'!$G$477,0,$E1055-1)/A22taxstdlife))))</f>
        <v>0</v>
      </c>
      <c r="AT1055" s="251">
        <f ca="1">IF(A22taxstdlife="n/a","n/a",IF(A22taxstdlife="",0,IF(AT$3&gt;(A22stdlife+$E1055),((INDEX('PTRM input'!$G$385:$P$434,A22offset,$E1055)-INDEX('PTRM input'!$G$277:$P$326,A22offset,$E1055))*OFFSET($F$7,0,$E1055))-SUM($G1055:AS1055),(((INDEX('PTRM input'!$G$385:$P$434,A22offset,$E1055)-INDEX('PTRM input'!$G$277:$P$326,A22offset,$E1055))*OFFSET($F$7,0,$E1055))-SUM($G1055:AS1055))*(OFFSET('PTRM input'!$G$477,0,$E1055-1)/A22taxstdlife))))</f>
        <v>0</v>
      </c>
      <c r="AU1055" s="251">
        <f ca="1">IF(A22taxstdlife="n/a","n/a",IF(A22taxstdlife="",0,IF(AU$3&gt;(A22stdlife+$E1055),((INDEX('PTRM input'!$G$385:$P$434,A22offset,$E1055)-INDEX('PTRM input'!$G$277:$P$326,A22offset,$E1055))*OFFSET($F$7,0,$E1055))-SUM($G1055:AT1055),(((INDEX('PTRM input'!$G$385:$P$434,A22offset,$E1055)-INDEX('PTRM input'!$G$277:$P$326,A22offset,$E1055))*OFFSET($F$7,0,$E1055))-SUM($G1055:AT1055))*(OFFSET('PTRM input'!$G$477,0,$E1055-1)/A22taxstdlife))))</f>
        <v>0</v>
      </c>
      <c r="AV1055" s="251">
        <f ca="1">IF(A22taxstdlife="n/a","n/a",IF(A22taxstdlife="",0,IF(AV$3&gt;(A22stdlife+$E1055),((INDEX('PTRM input'!$G$385:$P$434,A22offset,$E1055)-INDEX('PTRM input'!$G$277:$P$326,A22offset,$E1055))*OFFSET($F$7,0,$E1055))-SUM($G1055:AU1055),(((INDEX('PTRM input'!$G$385:$P$434,A22offset,$E1055)-INDEX('PTRM input'!$G$277:$P$326,A22offset,$E1055))*OFFSET($F$7,0,$E1055))-SUM($G1055:AU1055))*(OFFSET('PTRM input'!$G$477,0,$E1055-1)/A22taxstdlife))))</f>
        <v>0</v>
      </c>
      <c r="AW1055" s="251">
        <f ca="1">IF(A22taxstdlife="n/a","n/a",IF(A22taxstdlife="",0,IF(AW$3&gt;(A22stdlife+$E1055),((INDEX('PTRM input'!$G$385:$P$434,A22offset,$E1055)-INDEX('PTRM input'!$G$277:$P$326,A22offset,$E1055))*OFFSET($F$7,0,$E1055))-SUM($G1055:AV1055),(((INDEX('PTRM input'!$G$385:$P$434,A22offset,$E1055)-INDEX('PTRM input'!$G$277:$P$326,A22offset,$E1055))*OFFSET($F$7,0,$E1055))-SUM($G1055:AV1055))*(OFFSET('PTRM input'!$G$477,0,$E1055-1)/A22taxstdlife))))</f>
        <v>0</v>
      </c>
      <c r="AX1055" s="251">
        <f ca="1">IF(A22taxstdlife="n/a","n/a",IF(A22taxstdlife="",0,IF(AX$3&gt;(A22stdlife+$E1055),((INDEX('PTRM input'!$G$385:$P$434,A22offset,$E1055)-INDEX('PTRM input'!$G$277:$P$326,A22offset,$E1055))*OFFSET($F$7,0,$E1055))-SUM($G1055:AW1055),(((INDEX('PTRM input'!$G$385:$P$434,A22offset,$E1055)-INDEX('PTRM input'!$G$277:$P$326,A22offset,$E1055))*OFFSET($F$7,0,$E1055))-SUM($G1055:AW1055))*(OFFSET('PTRM input'!$G$477,0,$E1055-1)/A22taxstdlife))))</f>
        <v>0</v>
      </c>
      <c r="AY1055" s="251">
        <f ca="1">IF(A22taxstdlife="n/a","n/a",IF(A22taxstdlife="",0,IF(AY$3&gt;(A22stdlife+$E1055),((INDEX('PTRM input'!$G$385:$P$434,A22offset,$E1055)-INDEX('PTRM input'!$G$277:$P$326,A22offset,$E1055))*OFFSET($F$7,0,$E1055))-SUM($G1055:AX1055),(((INDEX('PTRM input'!$G$385:$P$434,A22offset,$E1055)-INDEX('PTRM input'!$G$277:$P$326,A22offset,$E1055))*OFFSET($F$7,0,$E1055))-SUM($G1055:AX1055))*(OFFSET('PTRM input'!$G$477,0,$E1055-1)/A22taxstdlife))))</f>
        <v>0</v>
      </c>
      <c r="AZ1055" s="251">
        <f ca="1">IF(A22taxstdlife="n/a","n/a",IF(A22taxstdlife="",0,IF(AZ$3&gt;(A22stdlife+$E1055),((INDEX('PTRM input'!$G$385:$P$434,A22offset,$E1055)-INDEX('PTRM input'!$G$277:$P$326,A22offset,$E1055))*OFFSET($F$7,0,$E1055))-SUM($G1055:AY1055),(((INDEX('PTRM input'!$G$385:$P$434,A22offset,$E1055)-INDEX('PTRM input'!$G$277:$P$326,A22offset,$E1055))*OFFSET($F$7,0,$E1055))-SUM($G1055:AY1055))*(OFFSET('PTRM input'!$G$477,0,$E1055-1)/A22taxstdlife))))</f>
        <v>0</v>
      </c>
      <c r="BA1055" s="251">
        <f ca="1">IF(A22taxstdlife="n/a","n/a",IF(A22taxstdlife="",0,IF(BA$3&gt;(A22stdlife+$E1055),((INDEX('PTRM input'!$G$385:$P$434,A22offset,$E1055)-INDEX('PTRM input'!$G$277:$P$326,A22offset,$E1055))*OFFSET($F$7,0,$E1055))-SUM($G1055:AZ1055),(((INDEX('PTRM input'!$G$385:$P$434,A22offset,$E1055)-INDEX('PTRM input'!$G$277:$P$326,A22offset,$E1055))*OFFSET($F$7,0,$E1055))-SUM($G1055:AZ1055))*(OFFSET('PTRM input'!$G$477,0,$E1055-1)/A22taxstdlife))))</f>
        <v>0</v>
      </c>
      <c r="BB1055" s="251">
        <f ca="1">IF(A22taxstdlife="n/a","n/a",IF(A22taxstdlife="",0,IF(BB$3&gt;(A22stdlife+$E1055),((INDEX('PTRM input'!$G$385:$P$434,A22offset,$E1055)-INDEX('PTRM input'!$G$277:$P$326,A22offset,$E1055))*OFFSET($F$7,0,$E1055))-SUM($G1055:BA1055),(((INDEX('PTRM input'!$G$385:$P$434,A22offset,$E1055)-INDEX('PTRM input'!$G$277:$P$326,A22offset,$E1055))*OFFSET($F$7,0,$E1055))-SUM($G1055:BA1055))*(OFFSET('PTRM input'!$G$477,0,$E1055-1)/A22taxstdlife))))</f>
        <v>0</v>
      </c>
      <c r="BC1055" s="251">
        <f ca="1">IF(A22taxstdlife="n/a","n/a",IF(A22taxstdlife="",0,IF(BC$3&gt;(A22stdlife+$E1055),((INDEX('PTRM input'!$G$385:$P$434,A22offset,$E1055)-INDEX('PTRM input'!$G$277:$P$326,A22offset,$E1055))*OFFSET($F$7,0,$E1055))-SUM($G1055:BB1055),(((INDEX('PTRM input'!$G$385:$P$434,A22offset,$E1055)-INDEX('PTRM input'!$G$277:$P$326,A22offset,$E1055))*OFFSET($F$7,0,$E1055))-SUM($G1055:BB1055))*(OFFSET('PTRM input'!$G$477,0,$E1055-1)/A22taxstdlife))))</f>
        <v>0</v>
      </c>
      <c r="BD1055" s="251">
        <f ca="1">IF(A22taxstdlife="n/a","n/a",IF(A22taxstdlife="",0,IF(BD$3&gt;(A22stdlife+$E1055),((INDEX('PTRM input'!$G$385:$P$434,A22offset,$E1055)-INDEX('PTRM input'!$G$277:$P$326,A22offset,$E1055))*OFFSET($F$7,0,$E1055))-SUM($G1055:BC1055),(((INDEX('PTRM input'!$G$385:$P$434,A22offset,$E1055)-INDEX('PTRM input'!$G$277:$P$326,A22offset,$E1055))*OFFSET($F$7,0,$E1055))-SUM($G1055:BC1055))*(OFFSET('PTRM input'!$G$477,0,$E1055-1)/A22taxstdlife))))</f>
        <v>0</v>
      </c>
      <c r="BE1055" s="251">
        <f ca="1">IF(A22taxstdlife="n/a","n/a",IF(A22taxstdlife="",0,IF(BE$3&gt;(A22stdlife+$E1055),((INDEX('PTRM input'!$G$385:$P$434,A22offset,$E1055)-INDEX('PTRM input'!$G$277:$P$326,A22offset,$E1055))*OFFSET($F$7,0,$E1055))-SUM($G1055:BD1055),(((INDEX('PTRM input'!$G$385:$P$434,A22offset,$E1055)-INDEX('PTRM input'!$G$277:$P$326,A22offset,$E1055))*OFFSET($F$7,0,$E1055))-SUM($G1055:BD1055))*(OFFSET('PTRM input'!$G$477,0,$E1055-1)/A22taxstdlife))))</f>
        <v>0</v>
      </c>
      <c r="BF1055" s="251">
        <f ca="1">IF(A22taxstdlife="n/a","n/a",IF(A22taxstdlife="",0,IF(BF$3&gt;(A22stdlife+$E1055),((INDEX('PTRM input'!$G$385:$P$434,A22offset,$E1055)-INDEX('PTRM input'!$G$277:$P$326,A22offset,$E1055))*OFFSET($F$7,0,$E1055))-SUM($G1055:BE1055),(((INDEX('PTRM input'!$G$385:$P$434,A22offset,$E1055)-INDEX('PTRM input'!$G$277:$P$326,A22offset,$E1055))*OFFSET($F$7,0,$E1055))-SUM($G1055:BE1055))*(OFFSET('PTRM input'!$G$477,0,$E1055-1)/A22taxstdlife))))</f>
        <v>0</v>
      </c>
      <c r="BG1055" s="251">
        <f ca="1">IF(A22taxstdlife="n/a","n/a",IF(A22taxstdlife="",0,IF(BG$3&gt;(A22stdlife+$E1055),((INDEX('PTRM input'!$G$385:$P$434,A22offset,$E1055)-INDEX('PTRM input'!$G$277:$P$326,A22offset,$E1055))*OFFSET($F$7,0,$E1055))-SUM($G1055:BF1055),(((INDEX('PTRM input'!$G$385:$P$434,A22offset,$E1055)-INDEX('PTRM input'!$G$277:$P$326,A22offset,$E1055))*OFFSET($F$7,0,$E1055))-SUM($G1055:BF1055))*(OFFSET('PTRM input'!$G$477,0,$E1055-1)/A22taxstdlife))))</f>
        <v>0</v>
      </c>
      <c r="BH1055" s="251">
        <f ca="1">IF(A22taxstdlife="n/a","n/a",IF(A22taxstdlife="",0,IF(BH$3&gt;(A22stdlife+$E1055),((INDEX('PTRM input'!$G$385:$P$434,A22offset,$E1055)-INDEX('PTRM input'!$G$277:$P$326,A22offset,$E1055))*OFFSET($F$7,0,$E1055))-SUM($G1055:BG1055),(((INDEX('PTRM input'!$G$385:$P$434,A22offset,$E1055)-INDEX('PTRM input'!$G$277:$P$326,A22offset,$E1055))*OFFSET($F$7,0,$E1055))-SUM($G1055:BG1055))*(OFFSET('PTRM input'!$G$477,0,$E1055-1)/A22taxstdlife))))</f>
        <v>0</v>
      </c>
      <c r="BI1055" s="251">
        <f ca="1">IF(A22taxstdlife="n/a","n/a",IF(A22taxstdlife="",0,IF(BI$3&gt;(A22stdlife+$E1055),((INDEX('PTRM input'!$G$385:$P$434,A22offset,$E1055)-INDEX('PTRM input'!$G$277:$P$326,A22offset,$E1055))*OFFSET($F$7,0,$E1055))-SUM($G1055:BH1055),(((INDEX('PTRM input'!$G$385:$P$434,A22offset,$E1055)-INDEX('PTRM input'!$G$277:$P$326,A22offset,$E1055))*OFFSET($F$7,0,$E1055))-SUM($G1055:BH1055))*(OFFSET('PTRM input'!$G$477,0,$E1055-1)/A22taxstdlife))))</f>
        <v>0</v>
      </c>
      <c r="BJ1055" s="116"/>
      <c r="BK1055" s="116"/>
      <c r="BL1055" s="116"/>
      <c r="BM1055" s="116"/>
    </row>
    <row r="1056" spans="1:65" ht="12.75" hidden="1" customHeight="1" outlineLevel="2">
      <c r="A1056" s="366"/>
      <c r="B1056" s="19"/>
      <c r="C1056" s="18"/>
      <c r="D1056" s="760"/>
      <c r="E1056" s="86">
        <v>2</v>
      </c>
      <c r="F1056" s="356"/>
      <c r="G1056" s="434"/>
      <c r="H1056" s="619"/>
      <c r="I1056" s="251">
        <f ca="1">IF(A22taxstdlife="n/a","n/a",IF(A22taxstdlife="",0,IF(I$3&gt;(A22stdlife+$E1056),((INDEX('PTRM input'!$G$385:$P$434,A22offset,$E1056)-INDEX('PTRM input'!$G$277:$P$326,A22offset,$E1056))*OFFSET($F$7,0,$E1056))-SUM($G1056:H1056),(((INDEX('PTRM input'!$G$385:$P$434,A22offset,$E1056)-INDEX('PTRM input'!$G$277:$P$326,A22offset,$E1056))*OFFSET($F$7,0,$E1056))-SUM($G1056:H1056))*(OFFSET('PTRM input'!$G$477,0,$E1056-1)/A22taxstdlife))))</f>
        <v>0</v>
      </c>
      <c r="J1056" s="251">
        <f ca="1">IF(A22taxstdlife="n/a","n/a",IF(A22taxstdlife="",0,IF(J$3&gt;(A22stdlife+$E1056),((INDEX('PTRM input'!$G$385:$P$434,A22offset,$E1056)-INDEX('PTRM input'!$G$277:$P$326,A22offset,$E1056))*OFFSET($F$7,0,$E1056))-SUM($G1056:I1056),(((INDEX('PTRM input'!$G$385:$P$434,A22offset,$E1056)-INDEX('PTRM input'!$G$277:$P$326,A22offset,$E1056))*OFFSET($F$7,0,$E1056))-SUM($G1056:I1056))*(OFFSET('PTRM input'!$G$477,0,$E1056-1)/A22taxstdlife))))</f>
        <v>0</v>
      </c>
      <c r="K1056" s="251">
        <f ca="1">IF(A22taxstdlife="n/a","n/a",IF(A22taxstdlife="",0,IF(K$3&gt;(A22stdlife+$E1056),((INDEX('PTRM input'!$G$385:$P$434,A22offset,$E1056)-INDEX('PTRM input'!$G$277:$P$326,A22offset,$E1056))*OFFSET($F$7,0,$E1056))-SUM($G1056:J1056),(((INDEX('PTRM input'!$G$385:$P$434,A22offset,$E1056)-INDEX('PTRM input'!$G$277:$P$326,A22offset,$E1056))*OFFSET($F$7,0,$E1056))-SUM($G1056:J1056))*(OFFSET('PTRM input'!$G$477,0,$E1056-1)/A22taxstdlife))))</f>
        <v>0</v>
      </c>
      <c r="L1056" s="251">
        <f ca="1">IF(A22taxstdlife="n/a","n/a",IF(A22taxstdlife="",0,IF(L$3&gt;(A22stdlife+$E1056),((INDEX('PTRM input'!$G$385:$P$434,A22offset,$E1056)-INDEX('PTRM input'!$G$277:$P$326,A22offset,$E1056))*OFFSET($F$7,0,$E1056))-SUM($G1056:K1056),(((INDEX('PTRM input'!$G$385:$P$434,A22offset,$E1056)-INDEX('PTRM input'!$G$277:$P$326,A22offset,$E1056))*OFFSET($F$7,0,$E1056))-SUM($G1056:K1056))*(OFFSET('PTRM input'!$G$477,0,$E1056-1)/A22taxstdlife))))</f>
        <v>0</v>
      </c>
      <c r="M1056" s="251">
        <f ca="1">IF(A22taxstdlife="n/a","n/a",IF(A22taxstdlife="",0,IF(M$3&gt;(A22stdlife+$E1056),((INDEX('PTRM input'!$G$385:$P$434,A22offset,$E1056)-INDEX('PTRM input'!$G$277:$P$326,A22offset,$E1056))*OFFSET($F$7,0,$E1056))-SUM($G1056:L1056),(((INDEX('PTRM input'!$G$385:$P$434,A22offset,$E1056)-INDEX('PTRM input'!$G$277:$P$326,A22offset,$E1056))*OFFSET($F$7,0,$E1056))-SUM($G1056:L1056))*(OFFSET('PTRM input'!$G$477,0,$E1056-1)/A22taxstdlife))))</f>
        <v>0</v>
      </c>
      <c r="N1056" s="251">
        <f ca="1">IF(A22taxstdlife="n/a","n/a",IF(A22taxstdlife="",0,IF(N$3&gt;(A22stdlife+$E1056),((INDEX('PTRM input'!$G$385:$P$434,A22offset,$E1056)-INDEX('PTRM input'!$G$277:$P$326,A22offset,$E1056))*OFFSET($F$7,0,$E1056))-SUM($G1056:M1056),(((INDEX('PTRM input'!$G$385:$P$434,A22offset,$E1056)-INDEX('PTRM input'!$G$277:$P$326,A22offset,$E1056))*OFFSET($F$7,0,$E1056))-SUM($G1056:M1056))*(OFFSET('PTRM input'!$G$477,0,$E1056-1)/A22taxstdlife))))</f>
        <v>0</v>
      </c>
      <c r="O1056" s="251">
        <f ca="1">IF(A22taxstdlife="n/a","n/a",IF(A22taxstdlife="",0,IF(O$3&gt;(A22stdlife+$E1056),((INDEX('PTRM input'!$G$385:$P$434,A22offset,$E1056)-INDEX('PTRM input'!$G$277:$P$326,A22offset,$E1056))*OFFSET($F$7,0,$E1056))-SUM($G1056:N1056),(((INDEX('PTRM input'!$G$385:$P$434,A22offset,$E1056)-INDEX('PTRM input'!$G$277:$P$326,A22offset,$E1056))*OFFSET($F$7,0,$E1056))-SUM($G1056:N1056))*(OFFSET('PTRM input'!$G$477,0,$E1056-1)/A22taxstdlife))))</f>
        <v>0</v>
      </c>
      <c r="P1056" s="251">
        <f ca="1">IF(A22taxstdlife="n/a","n/a",IF(A22taxstdlife="",0,IF(P$3&gt;(A22stdlife+$E1056),((INDEX('PTRM input'!$G$385:$P$434,A22offset,$E1056)-INDEX('PTRM input'!$G$277:$P$326,A22offset,$E1056))*OFFSET($F$7,0,$E1056))-SUM($G1056:O1056),(((INDEX('PTRM input'!$G$385:$P$434,A22offset,$E1056)-INDEX('PTRM input'!$G$277:$P$326,A22offset,$E1056))*OFFSET($F$7,0,$E1056))-SUM($G1056:O1056))*(OFFSET('PTRM input'!$G$477,0,$E1056-1)/A22taxstdlife))))</f>
        <v>0</v>
      </c>
      <c r="Q1056" s="251">
        <f ca="1">IF(A22taxstdlife="n/a","n/a",IF(A22taxstdlife="",0,IF(Q$3&gt;(A22stdlife+$E1056),((INDEX('PTRM input'!$G$385:$P$434,A22offset,$E1056)-INDEX('PTRM input'!$G$277:$P$326,A22offset,$E1056))*OFFSET($F$7,0,$E1056))-SUM($G1056:P1056),(((INDEX('PTRM input'!$G$385:$P$434,A22offset,$E1056)-INDEX('PTRM input'!$G$277:$P$326,A22offset,$E1056))*OFFSET($F$7,0,$E1056))-SUM($G1056:P1056))*(OFFSET('PTRM input'!$G$477,0,$E1056-1)/A22taxstdlife))))</f>
        <v>0</v>
      </c>
      <c r="R1056" s="251">
        <f ca="1">IF(A22taxstdlife="n/a","n/a",IF(A22taxstdlife="",0,IF(R$3&gt;(A22stdlife+$E1056),((INDEX('PTRM input'!$G$385:$P$434,A22offset,$E1056)-INDEX('PTRM input'!$G$277:$P$326,A22offset,$E1056))*OFFSET($F$7,0,$E1056))-SUM($G1056:Q1056),(((INDEX('PTRM input'!$G$385:$P$434,A22offset,$E1056)-INDEX('PTRM input'!$G$277:$P$326,A22offset,$E1056))*OFFSET($F$7,0,$E1056))-SUM($G1056:Q1056))*(OFFSET('PTRM input'!$G$477,0,$E1056-1)/A22taxstdlife))))</f>
        <v>0</v>
      </c>
      <c r="S1056" s="251">
        <f ca="1">IF(A22taxstdlife="n/a","n/a",IF(A22taxstdlife="",0,IF(S$3&gt;(A22stdlife+$E1056),((INDEX('PTRM input'!$G$385:$P$434,A22offset,$E1056)-INDEX('PTRM input'!$G$277:$P$326,A22offset,$E1056))*OFFSET($F$7,0,$E1056))-SUM($G1056:R1056),(((INDEX('PTRM input'!$G$385:$P$434,A22offset,$E1056)-INDEX('PTRM input'!$G$277:$P$326,A22offset,$E1056))*OFFSET($F$7,0,$E1056))-SUM($G1056:R1056))*(OFFSET('PTRM input'!$G$477,0,$E1056-1)/A22taxstdlife))))</f>
        <v>0</v>
      </c>
      <c r="T1056" s="251">
        <f ca="1">IF(A22taxstdlife="n/a","n/a",IF(A22taxstdlife="",0,IF(T$3&gt;(A22stdlife+$E1056),((INDEX('PTRM input'!$G$385:$P$434,A22offset,$E1056)-INDEX('PTRM input'!$G$277:$P$326,A22offset,$E1056))*OFFSET($F$7,0,$E1056))-SUM($G1056:S1056),(((INDEX('PTRM input'!$G$385:$P$434,A22offset,$E1056)-INDEX('PTRM input'!$G$277:$P$326,A22offset,$E1056))*OFFSET($F$7,0,$E1056))-SUM($G1056:S1056))*(OFFSET('PTRM input'!$G$477,0,$E1056-1)/A22taxstdlife))))</f>
        <v>0</v>
      </c>
      <c r="U1056" s="251">
        <f ca="1">IF(A22taxstdlife="n/a","n/a",IF(A22taxstdlife="",0,IF(U$3&gt;(A22stdlife+$E1056),((INDEX('PTRM input'!$G$385:$P$434,A22offset,$E1056)-INDEX('PTRM input'!$G$277:$P$326,A22offset,$E1056))*OFFSET($F$7,0,$E1056))-SUM($G1056:T1056),(((INDEX('PTRM input'!$G$385:$P$434,A22offset,$E1056)-INDEX('PTRM input'!$G$277:$P$326,A22offset,$E1056))*OFFSET($F$7,0,$E1056))-SUM($G1056:T1056))*(OFFSET('PTRM input'!$G$477,0,$E1056-1)/A22taxstdlife))))</f>
        <v>0</v>
      </c>
      <c r="V1056" s="251">
        <f ca="1">IF(A22taxstdlife="n/a","n/a",IF(A22taxstdlife="",0,IF(V$3&gt;(A22stdlife+$E1056),((INDEX('PTRM input'!$G$385:$P$434,A22offset,$E1056)-INDEX('PTRM input'!$G$277:$P$326,A22offset,$E1056))*OFFSET($F$7,0,$E1056))-SUM($G1056:U1056),(((INDEX('PTRM input'!$G$385:$P$434,A22offset,$E1056)-INDEX('PTRM input'!$G$277:$P$326,A22offset,$E1056))*OFFSET($F$7,0,$E1056))-SUM($G1056:U1056))*(OFFSET('PTRM input'!$G$477,0,$E1056-1)/A22taxstdlife))))</f>
        <v>0</v>
      </c>
      <c r="W1056" s="251">
        <f ca="1">IF(A22taxstdlife="n/a","n/a",IF(A22taxstdlife="",0,IF(W$3&gt;(A22stdlife+$E1056),((INDEX('PTRM input'!$G$385:$P$434,A22offset,$E1056)-INDEX('PTRM input'!$G$277:$P$326,A22offset,$E1056))*OFFSET($F$7,0,$E1056))-SUM($G1056:V1056),(((INDEX('PTRM input'!$G$385:$P$434,A22offset,$E1056)-INDEX('PTRM input'!$G$277:$P$326,A22offset,$E1056))*OFFSET($F$7,0,$E1056))-SUM($G1056:V1056))*(OFFSET('PTRM input'!$G$477,0,$E1056-1)/A22taxstdlife))))</f>
        <v>0</v>
      </c>
      <c r="X1056" s="251">
        <f ca="1">IF(A22taxstdlife="n/a","n/a",IF(A22taxstdlife="",0,IF(X$3&gt;(A22stdlife+$E1056),((INDEX('PTRM input'!$G$385:$P$434,A22offset,$E1056)-INDEX('PTRM input'!$G$277:$P$326,A22offset,$E1056))*OFFSET($F$7,0,$E1056))-SUM($G1056:W1056),(((INDEX('PTRM input'!$G$385:$P$434,A22offset,$E1056)-INDEX('PTRM input'!$G$277:$P$326,A22offset,$E1056))*OFFSET($F$7,0,$E1056))-SUM($G1056:W1056))*(OFFSET('PTRM input'!$G$477,0,$E1056-1)/A22taxstdlife))))</f>
        <v>0</v>
      </c>
      <c r="Y1056" s="251">
        <f ca="1">IF(A22taxstdlife="n/a","n/a",IF(A22taxstdlife="",0,IF(Y$3&gt;(A22stdlife+$E1056),((INDEX('PTRM input'!$G$385:$P$434,A22offset,$E1056)-INDEX('PTRM input'!$G$277:$P$326,A22offset,$E1056))*OFFSET($F$7,0,$E1056))-SUM($G1056:X1056),(((INDEX('PTRM input'!$G$385:$P$434,A22offset,$E1056)-INDEX('PTRM input'!$G$277:$P$326,A22offset,$E1056))*OFFSET($F$7,0,$E1056))-SUM($G1056:X1056))*(OFFSET('PTRM input'!$G$477,0,$E1056-1)/A22taxstdlife))))</f>
        <v>0</v>
      </c>
      <c r="Z1056" s="251">
        <f ca="1">IF(A22taxstdlife="n/a","n/a",IF(A22taxstdlife="",0,IF(Z$3&gt;(A22stdlife+$E1056),((INDEX('PTRM input'!$G$385:$P$434,A22offset,$E1056)-INDEX('PTRM input'!$G$277:$P$326,A22offset,$E1056))*OFFSET($F$7,0,$E1056))-SUM($G1056:Y1056),(((INDEX('PTRM input'!$G$385:$P$434,A22offset,$E1056)-INDEX('PTRM input'!$G$277:$P$326,A22offset,$E1056))*OFFSET($F$7,0,$E1056))-SUM($G1056:Y1056))*(OFFSET('PTRM input'!$G$477,0,$E1056-1)/A22taxstdlife))))</f>
        <v>0</v>
      </c>
      <c r="AA1056" s="251">
        <f ca="1">IF(A22taxstdlife="n/a","n/a",IF(A22taxstdlife="",0,IF(AA$3&gt;(A22stdlife+$E1056),((INDEX('PTRM input'!$G$385:$P$434,A22offset,$E1056)-INDEX('PTRM input'!$G$277:$P$326,A22offset,$E1056))*OFFSET($F$7,0,$E1056))-SUM($G1056:Z1056),(((INDEX('PTRM input'!$G$385:$P$434,A22offset,$E1056)-INDEX('PTRM input'!$G$277:$P$326,A22offset,$E1056))*OFFSET($F$7,0,$E1056))-SUM($G1056:Z1056))*(OFFSET('PTRM input'!$G$477,0,$E1056-1)/A22taxstdlife))))</f>
        <v>0</v>
      </c>
      <c r="AB1056" s="251">
        <f ca="1">IF(A22taxstdlife="n/a","n/a",IF(A22taxstdlife="",0,IF(AB$3&gt;(A22stdlife+$E1056),((INDEX('PTRM input'!$G$385:$P$434,A22offset,$E1056)-INDEX('PTRM input'!$G$277:$P$326,A22offset,$E1056))*OFFSET($F$7,0,$E1056))-SUM($G1056:AA1056),(((INDEX('PTRM input'!$G$385:$P$434,A22offset,$E1056)-INDEX('PTRM input'!$G$277:$P$326,A22offset,$E1056))*OFFSET($F$7,0,$E1056))-SUM($G1056:AA1056))*(OFFSET('PTRM input'!$G$477,0,$E1056-1)/A22taxstdlife))))</f>
        <v>0</v>
      </c>
      <c r="AC1056" s="251">
        <f ca="1">IF(A22taxstdlife="n/a","n/a",IF(A22taxstdlife="",0,IF(AC$3&gt;(A22stdlife+$E1056),((INDEX('PTRM input'!$G$385:$P$434,A22offset,$E1056)-INDEX('PTRM input'!$G$277:$P$326,A22offset,$E1056))*OFFSET($F$7,0,$E1056))-SUM($G1056:AB1056),(((INDEX('PTRM input'!$G$385:$P$434,A22offset,$E1056)-INDEX('PTRM input'!$G$277:$P$326,A22offset,$E1056))*OFFSET($F$7,0,$E1056))-SUM($G1056:AB1056))*(OFFSET('PTRM input'!$G$477,0,$E1056-1)/A22taxstdlife))))</f>
        <v>0</v>
      </c>
      <c r="AD1056" s="251">
        <f ca="1">IF(A22taxstdlife="n/a","n/a",IF(A22taxstdlife="",0,IF(AD$3&gt;(A22stdlife+$E1056),((INDEX('PTRM input'!$G$385:$P$434,A22offset,$E1056)-INDEX('PTRM input'!$G$277:$P$326,A22offset,$E1056))*OFFSET($F$7,0,$E1056))-SUM($G1056:AC1056),(((INDEX('PTRM input'!$G$385:$P$434,A22offset,$E1056)-INDEX('PTRM input'!$G$277:$P$326,A22offset,$E1056))*OFFSET($F$7,0,$E1056))-SUM($G1056:AC1056))*(OFFSET('PTRM input'!$G$477,0,$E1056-1)/A22taxstdlife))))</f>
        <v>0</v>
      </c>
      <c r="AE1056" s="251">
        <f ca="1">IF(A22taxstdlife="n/a","n/a",IF(A22taxstdlife="",0,IF(AE$3&gt;(A22stdlife+$E1056),((INDEX('PTRM input'!$G$385:$P$434,A22offset,$E1056)-INDEX('PTRM input'!$G$277:$P$326,A22offset,$E1056))*OFFSET($F$7,0,$E1056))-SUM($G1056:AD1056),(((INDEX('PTRM input'!$G$385:$P$434,A22offset,$E1056)-INDEX('PTRM input'!$G$277:$P$326,A22offset,$E1056))*OFFSET($F$7,0,$E1056))-SUM($G1056:AD1056))*(OFFSET('PTRM input'!$G$477,0,$E1056-1)/A22taxstdlife))))</f>
        <v>0</v>
      </c>
      <c r="AF1056" s="251">
        <f ca="1">IF(A22taxstdlife="n/a","n/a",IF(A22taxstdlife="",0,IF(AF$3&gt;(A22stdlife+$E1056),((INDEX('PTRM input'!$G$385:$P$434,A22offset,$E1056)-INDEX('PTRM input'!$G$277:$P$326,A22offset,$E1056))*OFFSET($F$7,0,$E1056))-SUM($G1056:AE1056),(((INDEX('PTRM input'!$G$385:$P$434,A22offset,$E1056)-INDEX('PTRM input'!$G$277:$P$326,A22offset,$E1056))*OFFSET($F$7,0,$E1056))-SUM($G1056:AE1056))*(OFFSET('PTRM input'!$G$477,0,$E1056-1)/A22taxstdlife))))</f>
        <v>0</v>
      </c>
      <c r="AG1056" s="251">
        <f ca="1">IF(A22taxstdlife="n/a","n/a",IF(A22taxstdlife="",0,IF(AG$3&gt;(A22stdlife+$E1056),((INDEX('PTRM input'!$G$385:$P$434,A22offset,$E1056)-INDEX('PTRM input'!$G$277:$P$326,A22offset,$E1056))*OFFSET($F$7,0,$E1056))-SUM($G1056:AF1056),(((INDEX('PTRM input'!$G$385:$P$434,A22offset,$E1056)-INDEX('PTRM input'!$G$277:$P$326,A22offset,$E1056))*OFFSET($F$7,0,$E1056))-SUM($G1056:AF1056))*(OFFSET('PTRM input'!$G$477,0,$E1056-1)/A22taxstdlife))))</f>
        <v>0</v>
      </c>
      <c r="AH1056" s="251">
        <f ca="1">IF(A22taxstdlife="n/a","n/a",IF(A22taxstdlife="",0,IF(AH$3&gt;(A22stdlife+$E1056),((INDEX('PTRM input'!$G$385:$P$434,A22offset,$E1056)-INDEX('PTRM input'!$G$277:$P$326,A22offset,$E1056))*OFFSET($F$7,0,$E1056))-SUM($G1056:AG1056),(((INDEX('PTRM input'!$G$385:$P$434,A22offset,$E1056)-INDEX('PTRM input'!$G$277:$P$326,A22offset,$E1056))*OFFSET($F$7,0,$E1056))-SUM($G1056:AG1056))*(OFFSET('PTRM input'!$G$477,0,$E1056-1)/A22taxstdlife))))</f>
        <v>0</v>
      </c>
      <c r="AI1056" s="251">
        <f ca="1">IF(A22taxstdlife="n/a","n/a",IF(A22taxstdlife="",0,IF(AI$3&gt;(A22stdlife+$E1056),((INDEX('PTRM input'!$G$385:$P$434,A22offset,$E1056)-INDEX('PTRM input'!$G$277:$P$326,A22offset,$E1056))*OFFSET($F$7,0,$E1056))-SUM($G1056:AH1056),(((INDEX('PTRM input'!$G$385:$P$434,A22offset,$E1056)-INDEX('PTRM input'!$G$277:$P$326,A22offset,$E1056))*OFFSET($F$7,0,$E1056))-SUM($G1056:AH1056))*(OFFSET('PTRM input'!$G$477,0,$E1056-1)/A22taxstdlife))))</f>
        <v>0</v>
      </c>
      <c r="AJ1056" s="251">
        <f ca="1">IF(A22taxstdlife="n/a","n/a",IF(A22taxstdlife="",0,IF(AJ$3&gt;(A22stdlife+$E1056),((INDEX('PTRM input'!$G$385:$P$434,A22offset,$E1056)-INDEX('PTRM input'!$G$277:$P$326,A22offset,$E1056))*OFFSET($F$7,0,$E1056))-SUM($G1056:AI1056),(((INDEX('PTRM input'!$G$385:$P$434,A22offset,$E1056)-INDEX('PTRM input'!$G$277:$P$326,A22offset,$E1056))*OFFSET($F$7,0,$E1056))-SUM($G1056:AI1056))*(OFFSET('PTRM input'!$G$477,0,$E1056-1)/A22taxstdlife))))</f>
        <v>0</v>
      </c>
      <c r="AK1056" s="251">
        <f ca="1">IF(A22taxstdlife="n/a","n/a",IF(A22taxstdlife="",0,IF(AK$3&gt;(A22stdlife+$E1056),((INDEX('PTRM input'!$G$385:$P$434,A22offset,$E1056)-INDEX('PTRM input'!$G$277:$P$326,A22offset,$E1056))*OFFSET($F$7,0,$E1056))-SUM($G1056:AJ1056),(((INDEX('PTRM input'!$G$385:$P$434,A22offset,$E1056)-INDEX('PTRM input'!$G$277:$P$326,A22offset,$E1056))*OFFSET($F$7,0,$E1056))-SUM($G1056:AJ1056))*(OFFSET('PTRM input'!$G$477,0,$E1056-1)/A22taxstdlife))))</f>
        <v>0</v>
      </c>
      <c r="AL1056" s="251">
        <f ca="1">IF(A22taxstdlife="n/a","n/a",IF(A22taxstdlife="",0,IF(AL$3&gt;(A22stdlife+$E1056),((INDEX('PTRM input'!$G$385:$P$434,A22offset,$E1056)-INDEX('PTRM input'!$G$277:$P$326,A22offset,$E1056))*OFFSET($F$7,0,$E1056))-SUM($G1056:AK1056),(((INDEX('PTRM input'!$G$385:$P$434,A22offset,$E1056)-INDEX('PTRM input'!$G$277:$P$326,A22offset,$E1056))*OFFSET($F$7,0,$E1056))-SUM($G1056:AK1056))*(OFFSET('PTRM input'!$G$477,0,$E1056-1)/A22taxstdlife))))</f>
        <v>0</v>
      </c>
      <c r="AM1056" s="251">
        <f ca="1">IF(A22taxstdlife="n/a","n/a",IF(A22taxstdlife="",0,IF(AM$3&gt;(A22stdlife+$E1056),((INDEX('PTRM input'!$G$385:$P$434,A22offset,$E1056)-INDEX('PTRM input'!$G$277:$P$326,A22offset,$E1056))*OFFSET($F$7,0,$E1056))-SUM($G1056:AL1056),(((INDEX('PTRM input'!$G$385:$P$434,A22offset,$E1056)-INDEX('PTRM input'!$G$277:$P$326,A22offset,$E1056))*OFFSET($F$7,0,$E1056))-SUM($G1056:AL1056))*(OFFSET('PTRM input'!$G$477,0,$E1056-1)/A22taxstdlife))))</f>
        <v>0</v>
      </c>
      <c r="AN1056" s="251">
        <f ca="1">IF(A22taxstdlife="n/a","n/a",IF(A22taxstdlife="",0,IF(AN$3&gt;(A22stdlife+$E1056),((INDEX('PTRM input'!$G$385:$P$434,A22offset,$E1056)-INDEX('PTRM input'!$G$277:$P$326,A22offset,$E1056))*OFFSET($F$7,0,$E1056))-SUM($G1056:AM1056),(((INDEX('PTRM input'!$G$385:$P$434,A22offset,$E1056)-INDEX('PTRM input'!$G$277:$P$326,A22offset,$E1056))*OFFSET($F$7,0,$E1056))-SUM($G1056:AM1056))*(OFFSET('PTRM input'!$G$477,0,$E1056-1)/A22taxstdlife))))</f>
        <v>0</v>
      </c>
      <c r="AO1056" s="251">
        <f ca="1">IF(A22taxstdlife="n/a","n/a",IF(A22taxstdlife="",0,IF(AO$3&gt;(A22stdlife+$E1056),((INDEX('PTRM input'!$G$385:$P$434,A22offset,$E1056)-INDEX('PTRM input'!$G$277:$P$326,A22offset,$E1056))*OFFSET($F$7,0,$E1056))-SUM($G1056:AN1056),(((INDEX('PTRM input'!$G$385:$P$434,A22offset,$E1056)-INDEX('PTRM input'!$G$277:$P$326,A22offset,$E1056))*OFFSET($F$7,0,$E1056))-SUM($G1056:AN1056))*(OFFSET('PTRM input'!$G$477,0,$E1056-1)/A22taxstdlife))))</f>
        <v>0</v>
      </c>
      <c r="AP1056" s="251">
        <f ca="1">IF(A22taxstdlife="n/a","n/a",IF(A22taxstdlife="",0,IF(AP$3&gt;(A22stdlife+$E1056),((INDEX('PTRM input'!$G$385:$P$434,A22offset,$E1056)-INDEX('PTRM input'!$G$277:$P$326,A22offset,$E1056))*OFFSET($F$7,0,$E1056))-SUM($G1056:AO1056),(((INDEX('PTRM input'!$G$385:$P$434,A22offset,$E1056)-INDEX('PTRM input'!$G$277:$P$326,A22offset,$E1056))*OFFSET($F$7,0,$E1056))-SUM($G1056:AO1056))*(OFFSET('PTRM input'!$G$477,0,$E1056-1)/A22taxstdlife))))</f>
        <v>0</v>
      </c>
      <c r="AQ1056" s="251">
        <f ca="1">IF(A22taxstdlife="n/a","n/a",IF(A22taxstdlife="",0,IF(AQ$3&gt;(A22stdlife+$E1056),((INDEX('PTRM input'!$G$385:$P$434,A22offset,$E1056)-INDEX('PTRM input'!$G$277:$P$326,A22offset,$E1056))*OFFSET($F$7,0,$E1056))-SUM($G1056:AP1056),(((INDEX('PTRM input'!$G$385:$P$434,A22offset,$E1056)-INDEX('PTRM input'!$G$277:$P$326,A22offset,$E1056))*OFFSET($F$7,0,$E1056))-SUM($G1056:AP1056))*(OFFSET('PTRM input'!$G$477,0,$E1056-1)/A22taxstdlife))))</f>
        <v>0</v>
      </c>
      <c r="AR1056" s="251">
        <f ca="1">IF(A22taxstdlife="n/a","n/a",IF(A22taxstdlife="",0,IF(AR$3&gt;(A22stdlife+$E1056),((INDEX('PTRM input'!$G$385:$P$434,A22offset,$E1056)-INDEX('PTRM input'!$G$277:$P$326,A22offset,$E1056))*OFFSET($F$7,0,$E1056))-SUM($G1056:AQ1056),(((INDEX('PTRM input'!$G$385:$P$434,A22offset,$E1056)-INDEX('PTRM input'!$G$277:$P$326,A22offset,$E1056))*OFFSET($F$7,0,$E1056))-SUM($G1056:AQ1056))*(OFFSET('PTRM input'!$G$477,0,$E1056-1)/A22taxstdlife))))</f>
        <v>0</v>
      </c>
      <c r="AS1056" s="251">
        <f ca="1">IF(A22taxstdlife="n/a","n/a",IF(A22taxstdlife="",0,IF(AS$3&gt;(A22stdlife+$E1056),((INDEX('PTRM input'!$G$385:$P$434,A22offset,$E1056)-INDEX('PTRM input'!$G$277:$P$326,A22offset,$E1056))*OFFSET($F$7,0,$E1056))-SUM($G1056:AR1056),(((INDEX('PTRM input'!$G$385:$P$434,A22offset,$E1056)-INDEX('PTRM input'!$G$277:$P$326,A22offset,$E1056))*OFFSET($F$7,0,$E1056))-SUM($G1056:AR1056))*(OFFSET('PTRM input'!$G$477,0,$E1056-1)/A22taxstdlife))))</f>
        <v>0</v>
      </c>
      <c r="AT1056" s="251">
        <f ca="1">IF(A22taxstdlife="n/a","n/a",IF(A22taxstdlife="",0,IF(AT$3&gt;(A22stdlife+$E1056),((INDEX('PTRM input'!$G$385:$P$434,A22offset,$E1056)-INDEX('PTRM input'!$G$277:$P$326,A22offset,$E1056))*OFFSET($F$7,0,$E1056))-SUM($G1056:AS1056),(((INDEX('PTRM input'!$G$385:$P$434,A22offset,$E1056)-INDEX('PTRM input'!$G$277:$P$326,A22offset,$E1056))*OFFSET($F$7,0,$E1056))-SUM($G1056:AS1056))*(OFFSET('PTRM input'!$G$477,0,$E1056-1)/A22taxstdlife))))</f>
        <v>0</v>
      </c>
      <c r="AU1056" s="251">
        <f ca="1">IF(A22taxstdlife="n/a","n/a",IF(A22taxstdlife="",0,IF(AU$3&gt;(A22stdlife+$E1056),((INDEX('PTRM input'!$G$385:$P$434,A22offset,$E1056)-INDEX('PTRM input'!$G$277:$P$326,A22offset,$E1056))*OFFSET($F$7,0,$E1056))-SUM($G1056:AT1056),(((INDEX('PTRM input'!$G$385:$P$434,A22offset,$E1056)-INDEX('PTRM input'!$G$277:$P$326,A22offset,$E1056))*OFFSET($F$7,0,$E1056))-SUM($G1056:AT1056))*(OFFSET('PTRM input'!$G$477,0,$E1056-1)/A22taxstdlife))))</f>
        <v>0</v>
      </c>
      <c r="AV1056" s="251">
        <f ca="1">IF(A22taxstdlife="n/a","n/a",IF(A22taxstdlife="",0,IF(AV$3&gt;(A22stdlife+$E1056),((INDEX('PTRM input'!$G$385:$P$434,A22offset,$E1056)-INDEX('PTRM input'!$G$277:$P$326,A22offset,$E1056))*OFFSET($F$7,0,$E1056))-SUM($G1056:AU1056),(((INDEX('PTRM input'!$G$385:$P$434,A22offset,$E1056)-INDEX('PTRM input'!$G$277:$P$326,A22offset,$E1056))*OFFSET($F$7,0,$E1056))-SUM($G1056:AU1056))*(OFFSET('PTRM input'!$G$477,0,$E1056-1)/A22taxstdlife))))</f>
        <v>0</v>
      </c>
      <c r="AW1056" s="251">
        <f ca="1">IF(A22taxstdlife="n/a","n/a",IF(A22taxstdlife="",0,IF(AW$3&gt;(A22stdlife+$E1056),((INDEX('PTRM input'!$G$385:$P$434,A22offset,$E1056)-INDEX('PTRM input'!$G$277:$P$326,A22offset,$E1056))*OFFSET($F$7,0,$E1056))-SUM($G1056:AV1056),(((INDEX('PTRM input'!$G$385:$P$434,A22offset,$E1056)-INDEX('PTRM input'!$G$277:$P$326,A22offset,$E1056))*OFFSET($F$7,0,$E1056))-SUM($G1056:AV1056))*(OFFSET('PTRM input'!$G$477,0,$E1056-1)/A22taxstdlife))))</f>
        <v>0</v>
      </c>
      <c r="AX1056" s="251">
        <f ca="1">IF(A22taxstdlife="n/a","n/a",IF(A22taxstdlife="",0,IF(AX$3&gt;(A22stdlife+$E1056),((INDEX('PTRM input'!$G$385:$P$434,A22offset,$E1056)-INDEX('PTRM input'!$G$277:$P$326,A22offset,$E1056))*OFFSET($F$7,0,$E1056))-SUM($G1056:AW1056),(((INDEX('PTRM input'!$G$385:$P$434,A22offset,$E1056)-INDEX('PTRM input'!$G$277:$P$326,A22offset,$E1056))*OFFSET($F$7,0,$E1056))-SUM($G1056:AW1056))*(OFFSET('PTRM input'!$G$477,0,$E1056-1)/A22taxstdlife))))</f>
        <v>0</v>
      </c>
      <c r="AY1056" s="251">
        <f ca="1">IF(A22taxstdlife="n/a","n/a",IF(A22taxstdlife="",0,IF(AY$3&gt;(A22stdlife+$E1056),((INDEX('PTRM input'!$G$385:$P$434,A22offset,$E1056)-INDEX('PTRM input'!$G$277:$P$326,A22offset,$E1056))*OFFSET($F$7,0,$E1056))-SUM($G1056:AX1056),(((INDEX('PTRM input'!$G$385:$P$434,A22offset,$E1056)-INDEX('PTRM input'!$G$277:$P$326,A22offset,$E1056))*OFFSET($F$7,0,$E1056))-SUM($G1056:AX1056))*(OFFSET('PTRM input'!$G$477,0,$E1056-1)/A22taxstdlife))))</f>
        <v>0</v>
      </c>
      <c r="AZ1056" s="251">
        <f ca="1">IF(A22taxstdlife="n/a","n/a",IF(A22taxstdlife="",0,IF(AZ$3&gt;(A22stdlife+$E1056),((INDEX('PTRM input'!$G$385:$P$434,A22offset,$E1056)-INDEX('PTRM input'!$G$277:$P$326,A22offset,$E1056))*OFFSET($F$7,0,$E1056))-SUM($G1056:AY1056),(((INDEX('PTRM input'!$G$385:$P$434,A22offset,$E1056)-INDEX('PTRM input'!$G$277:$P$326,A22offset,$E1056))*OFFSET($F$7,0,$E1056))-SUM($G1056:AY1056))*(OFFSET('PTRM input'!$G$477,0,$E1056-1)/A22taxstdlife))))</f>
        <v>0</v>
      </c>
      <c r="BA1056" s="251">
        <f ca="1">IF(A22taxstdlife="n/a","n/a",IF(A22taxstdlife="",0,IF(BA$3&gt;(A22stdlife+$E1056),((INDEX('PTRM input'!$G$385:$P$434,A22offset,$E1056)-INDEX('PTRM input'!$G$277:$P$326,A22offset,$E1056))*OFFSET($F$7,0,$E1056))-SUM($G1056:AZ1056),(((INDEX('PTRM input'!$G$385:$P$434,A22offset,$E1056)-INDEX('PTRM input'!$G$277:$P$326,A22offset,$E1056))*OFFSET($F$7,0,$E1056))-SUM($G1056:AZ1056))*(OFFSET('PTRM input'!$G$477,0,$E1056-1)/A22taxstdlife))))</f>
        <v>0</v>
      </c>
      <c r="BB1056" s="251">
        <f ca="1">IF(A22taxstdlife="n/a","n/a",IF(A22taxstdlife="",0,IF(BB$3&gt;(A22stdlife+$E1056),((INDEX('PTRM input'!$G$385:$P$434,A22offset,$E1056)-INDEX('PTRM input'!$G$277:$P$326,A22offset,$E1056))*OFFSET($F$7,0,$E1056))-SUM($G1056:BA1056),(((INDEX('PTRM input'!$G$385:$P$434,A22offset,$E1056)-INDEX('PTRM input'!$G$277:$P$326,A22offset,$E1056))*OFFSET($F$7,0,$E1056))-SUM($G1056:BA1056))*(OFFSET('PTRM input'!$G$477,0,$E1056-1)/A22taxstdlife))))</f>
        <v>0</v>
      </c>
      <c r="BC1056" s="251">
        <f ca="1">IF(A22taxstdlife="n/a","n/a",IF(A22taxstdlife="",0,IF(BC$3&gt;(A22stdlife+$E1056),((INDEX('PTRM input'!$G$385:$P$434,A22offset,$E1056)-INDEX('PTRM input'!$G$277:$P$326,A22offset,$E1056))*OFFSET($F$7,0,$E1056))-SUM($G1056:BB1056),(((INDEX('PTRM input'!$G$385:$P$434,A22offset,$E1056)-INDEX('PTRM input'!$G$277:$P$326,A22offset,$E1056))*OFFSET($F$7,0,$E1056))-SUM($G1056:BB1056))*(OFFSET('PTRM input'!$G$477,0,$E1056-1)/A22taxstdlife))))</f>
        <v>0</v>
      </c>
      <c r="BD1056" s="251">
        <f ca="1">IF(A22taxstdlife="n/a","n/a",IF(A22taxstdlife="",0,IF(BD$3&gt;(A22stdlife+$E1056),((INDEX('PTRM input'!$G$385:$P$434,A22offset,$E1056)-INDEX('PTRM input'!$G$277:$P$326,A22offset,$E1056))*OFFSET($F$7,0,$E1056))-SUM($G1056:BC1056),(((INDEX('PTRM input'!$G$385:$P$434,A22offset,$E1056)-INDEX('PTRM input'!$G$277:$P$326,A22offset,$E1056))*OFFSET($F$7,0,$E1056))-SUM($G1056:BC1056))*(OFFSET('PTRM input'!$G$477,0,$E1056-1)/A22taxstdlife))))</f>
        <v>0</v>
      </c>
      <c r="BE1056" s="251">
        <f ca="1">IF(A22taxstdlife="n/a","n/a",IF(A22taxstdlife="",0,IF(BE$3&gt;(A22stdlife+$E1056),((INDEX('PTRM input'!$G$385:$P$434,A22offset,$E1056)-INDEX('PTRM input'!$G$277:$P$326,A22offset,$E1056))*OFFSET($F$7,0,$E1056))-SUM($G1056:BD1056),(((INDEX('PTRM input'!$G$385:$P$434,A22offset,$E1056)-INDEX('PTRM input'!$G$277:$P$326,A22offset,$E1056))*OFFSET($F$7,0,$E1056))-SUM($G1056:BD1056))*(OFFSET('PTRM input'!$G$477,0,$E1056-1)/A22taxstdlife))))</f>
        <v>0</v>
      </c>
      <c r="BF1056" s="251">
        <f ca="1">IF(A22taxstdlife="n/a","n/a",IF(A22taxstdlife="",0,IF(BF$3&gt;(A22stdlife+$E1056),((INDEX('PTRM input'!$G$385:$P$434,A22offset,$E1056)-INDEX('PTRM input'!$G$277:$P$326,A22offset,$E1056))*OFFSET($F$7,0,$E1056))-SUM($G1056:BE1056),(((INDEX('PTRM input'!$G$385:$P$434,A22offset,$E1056)-INDEX('PTRM input'!$G$277:$P$326,A22offset,$E1056))*OFFSET($F$7,0,$E1056))-SUM($G1056:BE1056))*(OFFSET('PTRM input'!$G$477,0,$E1056-1)/A22taxstdlife))))</f>
        <v>0</v>
      </c>
      <c r="BG1056" s="251">
        <f ca="1">IF(A22taxstdlife="n/a","n/a",IF(A22taxstdlife="",0,IF(BG$3&gt;(A22stdlife+$E1056),((INDEX('PTRM input'!$G$385:$P$434,A22offset,$E1056)-INDEX('PTRM input'!$G$277:$P$326,A22offset,$E1056))*OFFSET($F$7,0,$E1056))-SUM($G1056:BF1056),(((INDEX('PTRM input'!$G$385:$P$434,A22offset,$E1056)-INDEX('PTRM input'!$G$277:$P$326,A22offset,$E1056))*OFFSET($F$7,0,$E1056))-SUM($G1056:BF1056))*(OFFSET('PTRM input'!$G$477,0,$E1056-1)/A22taxstdlife))))</f>
        <v>0</v>
      </c>
      <c r="BH1056" s="251">
        <f ca="1">IF(A22taxstdlife="n/a","n/a",IF(A22taxstdlife="",0,IF(BH$3&gt;(A22stdlife+$E1056),((INDEX('PTRM input'!$G$385:$P$434,A22offset,$E1056)-INDEX('PTRM input'!$G$277:$P$326,A22offset,$E1056))*OFFSET($F$7,0,$E1056))-SUM($G1056:BG1056),(((INDEX('PTRM input'!$G$385:$P$434,A22offset,$E1056)-INDEX('PTRM input'!$G$277:$P$326,A22offset,$E1056))*OFFSET($F$7,0,$E1056))-SUM($G1056:BG1056))*(OFFSET('PTRM input'!$G$477,0,$E1056-1)/A22taxstdlife))))</f>
        <v>0</v>
      </c>
      <c r="BI1056" s="251">
        <f ca="1">IF(A22taxstdlife="n/a","n/a",IF(A22taxstdlife="",0,IF(BI$3&gt;(A22stdlife+$E1056),((INDEX('PTRM input'!$G$385:$P$434,A22offset,$E1056)-INDEX('PTRM input'!$G$277:$P$326,A22offset,$E1056))*OFFSET($F$7,0,$E1056))-SUM($G1056:BH1056),(((INDEX('PTRM input'!$G$385:$P$434,A22offset,$E1056)-INDEX('PTRM input'!$G$277:$P$326,A22offset,$E1056))*OFFSET($F$7,0,$E1056))-SUM($G1056:BH1056))*(OFFSET('PTRM input'!$G$477,0,$E1056-1)/A22taxstdlife))))</f>
        <v>0</v>
      </c>
      <c r="BJ1056" s="116"/>
      <c r="BK1056" s="116"/>
      <c r="BL1056" s="116"/>
      <c r="BM1056" s="116"/>
    </row>
    <row r="1057" spans="1:65" ht="12.75" hidden="1" customHeight="1" outlineLevel="2">
      <c r="A1057" s="366"/>
      <c r="B1057" s="19"/>
      <c r="C1057" s="18"/>
      <c r="D1057" s="760"/>
      <c r="E1057" s="86">
        <v>3</v>
      </c>
      <c r="F1057" s="356"/>
      <c r="G1057" s="434"/>
      <c r="H1057" s="435"/>
      <c r="I1057" s="619"/>
      <c r="J1057" s="251">
        <f ca="1">IF(A22taxstdlife="n/a","n/a",IF(A22taxstdlife="",0,IF(J$3&gt;(A22stdlife+$E1057),((INDEX('PTRM input'!$G$385:$P$434,A22offset,$E1057)-INDEX('PTRM input'!$G$277:$P$326,A22offset,$E1057))*OFFSET($F$7,0,$E1057))-SUM($G1057:I1057),(((INDEX('PTRM input'!$G$385:$P$434,A22offset,$E1057)-INDEX('PTRM input'!$G$277:$P$326,A22offset,$E1057))*OFFSET($F$7,0,$E1057))-SUM($G1057:I1057))*(OFFSET('PTRM input'!$G$477,0,$E1057-1)/A22taxstdlife))))</f>
        <v>0</v>
      </c>
      <c r="K1057" s="251">
        <f ca="1">IF(A22taxstdlife="n/a","n/a",IF(A22taxstdlife="",0,IF(K$3&gt;(A22stdlife+$E1057),((INDEX('PTRM input'!$G$385:$P$434,A22offset,$E1057)-INDEX('PTRM input'!$G$277:$P$326,A22offset,$E1057))*OFFSET($F$7,0,$E1057))-SUM($G1057:J1057),(((INDEX('PTRM input'!$G$385:$P$434,A22offset,$E1057)-INDEX('PTRM input'!$G$277:$P$326,A22offset,$E1057))*OFFSET($F$7,0,$E1057))-SUM($G1057:J1057))*(OFFSET('PTRM input'!$G$477,0,$E1057-1)/A22taxstdlife))))</f>
        <v>0</v>
      </c>
      <c r="L1057" s="251">
        <f ca="1">IF(A22taxstdlife="n/a","n/a",IF(A22taxstdlife="",0,IF(L$3&gt;(A22stdlife+$E1057),((INDEX('PTRM input'!$G$385:$P$434,A22offset,$E1057)-INDEX('PTRM input'!$G$277:$P$326,A22offset,$E1057))*OFFSET($F$7,0,$E1057))-SUM($G1057:K1057),(((INDEX('PTRM input'!$G$385:$P$434,A22offset,$E1057)-INDEX('PTRM input'!$G$277:$P$326,A22offset,$E1057))*OFFSET($F$7,0,$E1057))-SUM($G1057:K1057))*(OFFSET('PTRM input'!$G$477,0,$E1057-1)/A22taxstdlife))))</f>
        <v>0</v>
      </c>
      <c r="M1057" s="251">
        <f ca="1">IF(A22taxstdlife="n/a","n/a",IF(A22taxstdlife="",0,IF(M$3&gt;(A22stdlife+$E1057),((INDEX('PTRM input'!$G$385:$P$434,A22offset,$E1057)-INDEX('PTRM input'!$G$277:$P$326,A22offset,$E1057))*OFFSET($F$7,0,$E1057))-SUM($G1057:L1057),(((INDEX('PTRM input'!$G$385:$P$434,A22offset,$E1057)-INDEX('PTRM input'!$G$277:$P$326,A22offset,$E1057))*OFFSET($F$7,0,$E1057))-SUM($G1057:L1057))*(OFFSET('PTRM input'!$G$477,0,$E1057-1)/A22taxstdlife))))</f>
        <v>0</v>
      </c>
      <c r="N1057" s="251">
        <f ca="1">IF(A22taxstdlife="n/a","n/a",IF(A22taxstdlife="",0,IF(N$3&gt;(A22stdlife+$E1057),((INDEX('PTRM input'!$G$385:$P$434,A22offset,$E1057)-INDEX('PTRM input'!$G$277:$P$326,A22offset,$E1057))*OFFSET($F$7,0,$E1057))-SUM($G1057:M1057),(((INDEX('PTRM input'!$G$385:$P$434,A22offset,$E1057)-INDEX('PTRM input'!$G$277:$P$326,A22offset,$E1057))*OFFSET($F$7,0,$E1057))-SUM($G1057:M1057))*(OFFSET('PTRM input'!$G$477,0,$E1057-1)/A22taxstdlife))))</f>
        <v>0</v>
      </c>
      <c r="O1057" s="251">
        <f ca="1">IF(A22taxstdlife="n/a","n/a",IF(A22taxstdlife="",0,IF(O$3&gt;(A22stdlife+$E1057),((INDEX('PTRM input'!$G$385:$P$434,A22offset,$E1057)-INDEX('PTRM input'!$G$277:$P$326,A22offset,$E1057))*OFFSET($F$7,0,$E1057))-SUM($G1057:N1057),(((INDEX('PTRM input'!$G$385:$P$434,A22offset,$E1057)-INDEX('PTRM input'!$G$277:$P$326,A22offset,$E1057))*OFFSET($F$7,0,$E1057))-SUM($G1057:N1057))*(OFFSET('PTRM input'!$G$477,0,$E1057-1)/A22taxstdlife))))</f>
        <v>0</v>
      </c>
      <c r="P1057" s="251">
        <f ca="1">IF(A22taxstdlife="n/a","n/a",IF(A22taxstdlife="",0,IF(P$3&gt;(A22stdlife+$E1057),((INDEX('PTRM input'!$G$385:$P$434,A22offset,$E1057)-INDEX('PTRM input'!$G$277:$P$326,A22offset,$E1057))*OFFSET($F$7,0,$E1057))-SUM($G1057:O1057),(((INDEX('PTRM input'!$G$385:$P$434,A22offset,$E1057)-INDEX('PTRM input'!$G$277:$P$326,A22offset,$E1057))*OFFSET($F$7,0,$E1057))-SUM($G1057:O1057))*(OFFSET('PTRM input'!$G$477,0,$E1057-1)/A22taxstdlife))))</f>
        <v>0</v>
      </c>
      <c r="Q1057" s="251">
        <f ca="1">IF(A22taxstdlife="n/a","n/a",IF(A22taxstdlife="",0,IF(Q$3&gt;(A22stdlife+$E1057),((INDEX('PTRM input'!$G$385:$P$434,A22offset,$E1057)-INDEX('PTRM input'!$G$277:$P$326,A22offset,$E1057))*OFFSET($F$7,0,$E1057))-SUM($G1057:P1057),(((INDEX('PTRM input'!$G$385:$P$434,A22offset,$E1057)-INDEX('PTRM input'!$G$277:$P$326,A22offset,$E1057))*OFFSET($F$7,0,$E1057))-SUM($G1057:P1057))*(OFFSET('PTRM input'!$G$477,0,$E1057-1)/A22taxstdlife))))</f>
        <v>0</v>
      </c>
      <c r="R1057" s="251">
        <f ca="1">IF(A22taxstdlife="n/a","n/a",IF(A22taxstdlife="",0,IF(R$3&gt;(A22stdlife+$E1057),((INDEX('PTRM input'!$G$385:$P$434,A22offset,$E1057)-INDEX('PTRM input'!$G$277:$P$326,A22offset,$E1057))*OFFSET($F$7,0,$E1057))-SUM($G1057:Q1057),(((INDEX('PTRM input'!$G$385:$P$434,A22offset,$E1057)-INDEX('PTRM input'!$G$277:$P$326,A22offset,$E1057))*OFFSET($F$7,0,$E1057))-SUM($G1057:Q1057))*(OFFSET('PTRM input'!$G$477,0,$E1057-1)/A22taxstdlife))))</f>
        <v>0</v>
      </c>
      <c r="S1057" s="251">
        <f ca="1">IF(A22taxstdlife="n/a","n/a",IF(A22taxstdlife="",0,IF(S$3&gt;(A22stdlife+$E1057),((INDEX('PTRM input'!$G$385:$P$434,A22offset,$E1057)-INDEX('PTRM input'!$G$277:$P$326,A22offset,$E1057))*OFFSET($F$7,0,$E1057))-SUM($G1057:R1057),(((INDEX('PTRM input'!$G$385:$P$434,A22offset,$E1057)-INDEX('PTRM input'!$G$277:$P$326,A22offset,$E1057))*OFFSET($F$7,0,$E1057))-SUM($G1057:R1057))*(OFFSET('PTRM input'!$G$477,0,$E1057-1)/A22taxstdlife))))</f>
        <v>0</v>
      </c>
      <c r="T1057" s="251">
        <f ca="1">IF(A22taxstdlife="n/a","n/a",IF(A22taxstdlife="",0,IF(T$3&gt;(A22stdlife+$E1057),((INDEX('PTRM input'!$G$385:$P$434,A22offset,$E1057)-INDEX('PTRM input'!$G$277:$P$326,A22offset,$E1057))*OFFSET($F$7,0,$E1057))-SUM($G1057:S1057),(((INDEX('PTRM input'!$G$385:$P$434,A22offset,$E1057)-INDEX('PTRM input'!$G$277:$P$326,A22offset,$E1057))*OFFSET($F$7,0,$E1057))-SUM($G1057:S1057))*(OFFSET('PTRM input'!$G$477,0,$E1057-1)/A22taxstdlife))))</f>
        <v>0</v>
      </c>
      <c r="U1057" s="251">
        <f ca="1">IF(A22taxstdlife="n/a","n/a",IF(A22taxstdlife="",0,IF(U$3&gt;(A22stdlife+$E1057),((INDEX('PTRM input'!$G$385:$P$434,A22offset,$E1057)-INDEX('PTRM input'!$G$277:$P$326,A22offset,$E1057))*OFFSET($F$7,0,$E1057))-SUM($G1057:T1057),(((INDEX('PTRM input'!$G$385:$P$434,A22offset,$E1057)-INDEX('PTRM input'!$G$277:$P$326,A22offset,$E1057))*OFFSET($F$7,0,$E1057))-SUM($G1057:T1057))*(OFFSET('PTRM input'!$G$477,0,$E1057-1)/A22taxstdlife))))</f>
        <v>0</v>
      </c>
      <c r="V1057" s="251">
        <f ca="1">IF(A22taxstdlife="n/a","n/a",IF(A22taxstdlife="",0,IF(V$3&gt;(A22stdlife+$E1057),((INDEX('PTRM input'!$G$385:$P$434,A22offset,$E1057)-INDEX('PTRM input'!$G$277:$P$326,A22offset,$E1057))*OFFSET($F$7,0,$E1057))-SUM($G1057:U1057),(((INDEX('PTRM input'!$G$385:$P$434,A22offset,$E1057)-INDEX('PTRM input'!$G$277:$P$326,A22offset,$E1057))*OFFSET($F$7,0,$E1057))-SUM($G1057:U1057))*(OFFSET('PTRM input'!$G$477,0,$E1057-1)/A22taxstdlife))))</f>
        <v>0</v>
      </c>
      <c r="W1057" s="251">
        <f ca="1">IF(A22taxstdlife="n/a","n/a",IF(A22taxstdlife="",0,IF(W$3&gt;(A22stdlife+$E1057),((INDEX('PTRM input'!$G$385:$P$434,A22offset,$E1057)-INDEX('PTRM input'!$G$277:$P$326,A22offset,$E1057))*OFFSET($F$7,0,$E1057))-SUM($G1057:V1057),(((INDEX('PTRM input'!$G$385:$P$434,A22offset,$E1057)-INDEX('PTRM input'!$G$277:$P$326,A22offset,$E1057))*OFFSET($F$7,0,$E1057))-SUM($G1057:V1057))*(OFFSET('PTRM input'!$G$477,0,$E1057-1)/A22taxstdlife))))</f>
        <v>0</v>
      </c>
      <c r="X1057" s="251">
        <f ca="1">IF(A22taxstdlife="n/a","n/a",IF(A22taxstdlife="",0,IF(X$3&gt;(A22stdlife+$E1057),((INDEX('PTRM input'!$G$385:$P$434,A22offset,$E1057)-INDEX('PTRM input'!$G$277:$P$326,A22offset,$E1057))*OFFSET($F$7,0,$E1057))-SUM($G1057:W1057),(((INDEX('PTRM input'!$G$385:$P$434,A22offset,$E1057)-INDEX('PTRM input'!$G$277:$P$326,A22offset,$E1057))*OFFSET($F$7,0,$E1057))-SUM($G1057:W1057))*(OFFSET('PTRM input'!$G$477,0,$E1057-1)/A22taxstdlife))))</f>
        <v>0</v>
      </c>
      <c r="Y1057" s="251">
        <f ca="1">IF(A22taxstdlife="n/a","n/a",IF(A22taxstdlife="",0,IF(Y$3&gt;(A22stdlife+$E1057),((INDEX('PTRM input'!$G$385:$P$434,A22offset,$E1057)-INDEX('PTRM input'!$G$277:$P$326,A22offset,$E1057))*OFFSET($F$7,0,$E1057))-SUM($G1057:X1057),(((INDEX('PTRM input'!$G$385:$P$434,A22offset,$E1057)-INDEX('PTRM input'!$G$277:$P$326,A22offset,$E1057))*OFFSET($F$7,0,$E1057))-SUM($G1057:X1057))*(OFFSET('PTRM input'!$G$477,0,$E1057-1)/A22taxstdlife))))</f>
        <v>0</v>
      </c>
      <c r="Z1057" s="251">
        <f ca="1">IF(A22taxstdlife="n/a","n/a",IF(A22taxstdlife="",0,IF(Z$3&gt;(A22stdlife+$E1057),((INDEX('PTRM input'!$G$385:$P$434,A22offset,$E1057)-INDEX('PTRM input'!$G$277:$P$326,A22offset,$E1057))*OFFSET($F$7,0,$E1057))-SUM($G1057:Y1057),(((INDEX('PTRM input'!$G$385:$P$434,A22offset,$E1057)-INDEX('PTRM input'!$G$277:$P$326,A22offset,$E1057))*OFFSET($F$7,0,$E1057))-SUM($G1057:Y1057))*(OFFSET('PTRM input'!$G$477,0,$E1057-1)/A22taxstdlife))))</f>
        <v>0</v>
      </c>
      <c r="AA1057" s="251">
        <f ca="1">IF(A22taxstdlife="n/a","n/a",IF(A22taxstdlife="",0,IF(AA$3&gt;(A22stdlife+$E1057),((INDEX('PTRM input'!$G$385:$P$434,A22offset,$E1057)-INDEX('PTRM input'!$G$277:$P$326,A22offset,$E1057))*OFFSET($F$7,0,$E1057))-SUM($G1057:Z1057),(((INDEX('PTRM input'!$G$385:$P$434,A22offset,$E1057)-INDEX('PTRM input'!$G$277:$P$326,A22offset,$E1057))*OFFSET($F$7,0,$E1057))-SUM($G1057:Z1057))*(OFFSET('PTRM input'!$G$477,0,$E1057-1)/A22taxstdlife))))</f>
        <v>0</v>
      </c>
      <c r="AB1057" s="251">
        <f ca="1">IF(A22taxstdlife="n/a","n/a",IF(A22taxstdlife="",0,IF(AB$3&gt;(A22stdlife+$E1057),((INDEX('PTRM input'!$G$385:$P$434,A22offset,$E1057)-INDEX('PTRM input'!$G$277:$P$326,A22offset,$E1057))*OFFSET($F$7,0,$E1057))-SUM($G1057:AA1057),(((INDEX('PTRM input'!$G$385:$P$434,A22offset,$E1057)-INDEX('PTRM input'!$G$277:$P$326,A22offset,$E1057))*OFFSET($F$7,0,$E1057))-SUM($G1057:AA1057))*(OFFSET('PTRM input'!$G$477,0,$E1057-1)/A22taxstdlife))))</f>
        <v>0</v>
      </c>
      <c r="AC1057" s="251">
        <f ca="1">IF(A22taxstdlife="n/a","n/a",IF(A22taxstdlife="",0,IF(AC$3&gt;(A22stdlife+$E1057),((INDEX('PTRM input'!$G$385:$P$434,A22offset,$E1057)-INDEX('PTRM input'!$G$277:$P$326,A22offset,$E1057))*OFFSET($F$7,0,$E1057))-SUM($G1057:AB1057),(((INDEX('PTRM input'!$G$385:$P$434,A22offset,$E1057)-INDEX('PTRM input'!$G$277:$P$326,A22offset,$E1057))*OFFSET($F$7,0,$E1057))-SUM($G1057:AB1057))*(OFFSET('PTRM input'!$G$477,0,$E1057-1)/A22taxstdlife))))</f>
        <v>0</v>
      </c>
      <c r="AD1057" s="251">
        <f ca="1">IF(A22taxstdlife="n/a","n/a",IF(A22taxstdlife="",0,IF(AD$3&gt;(A22stdlife+$E1057),((INDEX('PTRM input'!$G$385:$P$434,A22offset,$E1057)-INDEX('PTRM input'!$G$277:$P$326,A22offset,$E1057))*OFFSET($F$7,0,$E1057))-SUM($G1057:AC1057),(((INDEX('PTRM input'!$G$385:$P$434,A22offset,$E1057)-INDEX('PTRM input'!$G$277:$P$326,A22offset,$E1057))*OFFSET($F$7,0,$E1057))-SUM($G1057:AC1057))*(OFFSET('PTRM input'!$G$477,0,$E1057-1)/A22taxstdlife))))</f>
        <v>0</v>
      </c>
      <c r="AE1057" s="251">
        <f ca="1">IF(A22taxstdlife="n/a","n/a",IF(A22taxstdlife="",0,IF(AE$3&gt;(A22stdlife+$E1057),((INDEX('PTRM input'!$G$385:$P$434,A22offset,$E1057)-INDEX('PTRM input'!$G$277:$P$326,A22offset,$E1057))*OFFSET($F$7,0,$E1057))-SUM($G1057:AD1057),(((INDEX('PTRM input'!$G$385:$P$434,A22offset,$E1057)-INDEX('PTRM input'!$G$277:$P$326,A22offset,$E1057))*OFFSET($F$7,0,$E1057))-SUM($G1057:AD1057))*(OFFSET('PTRM input'!$G$477,0,$E1057-1)/A22taxstdlife))))</f>
        <v>0</v>
      </c>
      <c r="AF1057" s="251">
        <f ca="1">IF(A22taxstdlife="n/a","n/a",IF(A22taxstdlife="",0,IF(AF$3&gt;(A22stdlife+$E1057),((INDEX('PTRM input'!$G$385:$P$434,A22offset,$E1057)-INDEX('PTRM input'!$G$277:$P$326,A22offset,$E1057))*OFFSET($F$7,0,$E1057))-SUM($G1057:AE1057),(((INDEX('PTRM input'!$G$385:$P$434,A22offset,$E1057)-INDEX('PTRM input'!$G$277:$P$326,A22offset,$E1057))*OFFSET($F$7,0,$E1057))-SUM($G1057:AE1057))*(OFFSET('PTRM input'!$G$477,0,$E1057-1)/A22taxstdlife))))</f>
        <v>0</v>
      </c>
      <c r="AG1057" s="251">
        <f ca="1">IF(A22taxstdlife="n/a","n/a",IF(A22taxstdlife="",0,IF(AG$3&gt;(A22stdlife+$E1057),((INDEX('PTRM input'!$G$385:$P$434,A22offset,$E1057)-INDEX('PTRM input'!$G$277:$P$326,A22offset,$E1057))*OFFSET($F$7,0,$E1057))-SUM($G1057:AF1057),(((INDEX('PTRM input'!$G$385:$P$434,A22offset,$E1057)-INDEX('PTRM input'!$G$277:$P$326,A22offset,$E1057))*OFFSET($F$7,0,$E1057))-SUM($G1057:AF1057))*(OFFSET('PTRM input'!$G$477,0,$E1057-1)/A22taxstdlife))))</f>
        <v>0</v>
      </c>
      <c r="AH1057" s="251">
        <f ca="1">IF(A22taxstdlife="n/a","n/a",IF(A22taxstdlife="",0,IF(AH$3&gt;(A22stdlife+$E1057),((INDEX('PTRM input'!$G$385:$P$434,A22offset,$E1057)-INDEX('PTRM input'!$G$277:$P$326,A22offset,$E1057))*OFFSET($F$7,0,$E1057))-SUM($G1057:AG1057),(((INDEX('PTRM input'!$G$385:$P$434,A22offset,$E1057)-INDEX('PTRM input'!$G$277:$P$326,A22offset,$E1057))*OFFSET($F$7,0,$E1057))-SUM($G1057:AG1057))*(OFFSET('PTRM input'!$G$477,0,$E1057-1)/A22taxstdlife))))</f>
        <v>0</v>
      </c>
      <c r="AI1057" s="251">
        <f ca="1">IF(A22taxstdlife="n/a","n/a",IF(A22taxstdlife="",0,IF(AI$3&gt;(A22stdlife+$E1057),((INDEX('PTRM input'!$G$385:$P$434,A22offset,$E1057)-INDEX('PTRM input'!$G$277:$P$326,A22offset,$E1057))*OFFSET($F$7,0,$E1057))-SUM($G1057:AH1057),(((INDEX('PTRM input'!$G$385:$P$434,A22offset,$E1057)-INDEX('PTRM input'!$G$277:$P$326,A22offset,$E1057))*OFFSET($F$7,0,$E1057))-SUM($G1057:AH1057))*(OFFSET('PTRM input'!$G$477,0,$E1057-1)/A22taxstdlife))))</f>
        <v>0</v>
      </c>
      <c r="AJ1057" s="251">
        <f ca="1">IF(A22taxstdlife="n/a","n/a",IF(A22taxstdlife="",0,IF(AJ$3&gt;(A22stdlife+$E1057),((INDEX('PTRM input'!$G$385:$P$434,A22offset,$E1057)-INDEX('PTRM input'!$G$277:$P$326,A22offset,$E1057))*OFFSET($F$7,0,$E1057))-SUM($G1057:AI1057),(((INDEX('PTRM input'!$G$385:$P$434,A22offset,$E1057)-INDEX('PTRM input'!$G$277:$P$326,A22offset,$E1057))*OFFSET($F$7,0,$E1057))-SUM($G1057:AI1057))*(OFFSET('PTRM input'!$G$477,0,$E1057-1)/A22taxstdlife))))</f>
        <v>0</v>
      </c>
      <c r="AK1057" s="251">
        <f ca="1">IF(A22taxstdlife="n/a","n/a",IF(A22taxstdlife="",0,IF(AK$3&gt;(A22stdlife+$E1057),((INDEX('PTRM input'!$G$385:$P$434,A22offset,$E1057)-INDEX('PTRM input'!$G$277:$P$326,A22offset,$E1057))*OFFSET($F$7,0,$E1057))-SUM($G1057:AJ1057),(((INDEX('PTRM input'!$G$385:$P$434,A22offset,$E1057)-INDEX('PTRM input'!$G$277:$P$326,A22offset,$E1057))*OFFSET($F$7,0,$E1057))-SUM($G1057:AJ1057))*(OFFSET('PTRM input'!$G$477,0,$E1057-1)/A22taxstdlife))))</f>
        <v>0</v>
      </c>
      <c r="AL1057" s="251">
        <f ca="1">IF(A22taxstdlife="n/a","n/a",IF(A22taxstdlife="",0,IF(AL$3&gt;(A22stdlife+$E1057),((INDEX('PTRM input'!$G$385:$P$434,A22offset,$E1057)-INDEX('PTRM input'!$G$277:$P$326,A22offset,$E1057))*OFFSET($F$7,0,$E1057))-SUM($G1057:AK1057),(((INDEX('PTRM input'!$G$385:$P$434,A22offset,$E1057)-INDEX('PTRM input'!$G$277:$P$326,A22offset,$E1057))*OFFSET($F$7,0,$E1057))-SUM($G1057:AK1057))*(OFFSET('PTRM input'!$G$477,0,$E1057-1)/A22taxstdlife))))</f>
        <v>0</v>
      </c>
      <c r="AM1057" s="251">
        <f ca="1">IF(A22taxstdlife="n/a","n/a",IF(A22taxstdlife="",0,IF(AM$3&gt;(A22stdlife+$E1057),((INDEX('PTRM input'!$G$385:$P$434,A22offset,$E1057)-INDEX('PTRM input'!$G$277:$P$326,A22offset,$E1057))*OFFSET($F$7,0,$E1057))-SUM($G1057:AL1057),(((INDEX('PTRM input'!$G$385:$P$434,A22offset,$E1057)-INDEX('PTRM input'!$G$277:$P$326,A22offset,$E1057))*OFFSET($F$7,0,$E1057))-SUM($G1057:AL1057))*(OFFSET('PTRM input'!$G$477,0,$E1057-1)/A22taxstdlife))))</f>
        <v>0</v>
      </c>
      <c r="AN1057" s="251">
        <f ca="1">IF(A22taxstdlife="n/a","n/a",IF(A22taxstdlife="",0,IF(AN$3&gt;(A22stdlife+$E1057),((INDEX('PTRM input'!$G$385:$P$434,A22offset,$E1057)-INDEX('PTRM input'!$G$277:$P$326,A22offset,$E1057))*OFFSET($F$7,0,$E1057))-SUM($G1057:AM1057),(((INDEX('PTRM input'!$G$385:$P$434,A22offset,$E1057)-INDEX('PTRM input'!$G$277:$P$326,A22offset,$E1057))*OFFSET($F$7,0,$E1057))-SUM($G1057:AM1057))*(OFFSET('PTRM input'!$G$477,0,$E1057-1)/A22taxstdlife))))</f>
        <v>0</v>
      </c>
      <c r="AO1057" s="251">
        <f ca="1">IF(A22taxstdlife="n/a","n/a",IF(A22taxstdlife="",0,IF(AO$3&gt;(A22stdlife+$E1057),((INDEX('PTRM input'!$G$385:$P$434,A22offset,$E1057)-INDEX('PTRM input'!$G$277:$P$326,A22offset,$E1057))*OFFSET($F$7,0,$E1057))-SUM($G1057:AN1057),(((INDEX('PTRM input'!$G$385:$P$434,A22offset,$E1057)-INDEX('PTRM input'!$G$277:$P$326,A22offset,$E1057))*OFFSET($F$7,0,$E1057))-SUM($G1057:AN1057))*(OFFSET('PTRM input'!$G$477,0,$E1057-1)/A22taxstdlife))))</f>
        <v>0</v>
      </c>
      <c r="AP1057" s="251">
        <f ca="1">IF(A22taxstdlife="n/a","n/a",IF(A22taxstdlife="",0,IF(AP$3&gt;(A22stdlife+$E1057),((INDEX('PTRM input'!$G$385:$P$434,A22offset,$E1057)-INDEX('PTRM input'!$G$277:$P$326,A22offset,$E1057))*OFFSET($F$7,0,$E1057))-SUM($G1057:AO1057),(((INDEX('PTRM input'!$G$385:$P$434,A22offset,$E1057)-INDEX('PTRM input'!$G$277:$P$326,A22offset,$E1057))*OFFSET($F$7,0,$E1057))-SUM($G1057:AO1057))*(OFFSET('PTRM input'!$G$477,0,$E1057-1)/A22taxstdlife))))</f>
        <v>0</v>
      </c>
      <c r="AQ1057" s="251">
        <f ca="1">IF(A22taxstdlife="n/a","n/a",IF(A22taxstdlife="",0,IF(AQ$3&gt;(A22stdlife+$E1057),((INDEX('PTRM input'!$G$385:$P$434,A22offset,$E1057)-INDEX('PTRM input'!$G$277:$P$326,A22offset,$E1057))*OFFSET($F$7,0,$E1057))-SUM($G1057:AP1057),(((INDEX('PTRM input'!$G$385:$P$434,A22offset,$E1057)-INDEX('PTRM input'!$G$277:$P$326,A22offset,$E1057))*OFFSET($F$7,0,$E1057))-SUM($G1057:AP1057))*(OFFSET('PTRM input'!$G$477,0,$E1057-1)/A22taxstdlife))))</f>
        <v>0</v>
      </c>
      <c r="AR1057" s="251">
        <f ca="1">IF(A22taxstdlife="n/a","n/a",IF(A22taxstdlife="",0,IF(AR$3&gt;(A22stdlife+$E1057),((INDEX('PTRM input'!$G$385:$P$434,A22offset,$E1057)-INDEX('PTRM input'!$G$277:$P$326,A22offset,$E1057))*OFFSET($F$7,0,$E1057))-SUM($G1057:AQ1057),(((INDEX('PTRM input'!$G$385:$P$434,A22offset,$E1057)-INDEX('PTRM input'!$G$277:$P$326,A22offset,$E1057))*OFFSET($F$7,0,$E1057))-SUM($G1057:AQ1057))*(OFFSET('PTRM input'!$G$477,0,$E1057-1)/A22taxstdlife))))</f>
        <v>0</v>
      </c>
      <c r="AS1057" s="251">
        <f ca="1">IF(A22taxstdlife="n/a","n/a",IF(A22taxstdlife="",0,IF(AS$3&gt;(A22stdlife+$E1057),((INDEX('PTRM input'!$G$385:$P$434,A22offset,$E1057)-INDEX('PTRM input'!$G$277:$P$326,A22offset,$E1057))*OFFSET($F$7,0,$E1057))-SUM($G1057:AR1057),(((INDEX('PTRM input'!$G$385:$P$434,A22offset,$E1057)-INDEX('PTRM input'!$G$277:$P$326,A22offset,$E1057))*OFFSET($F$7,0,$E1057))-SUM($G1057:AR1057))*(OFFSET('PTRM input'!$G$477,0,$E1057-1)/A22taxstdlife))))</f>
        <v>0</v>
      </c>
      <c r="AT1057" s="251">
        <f ca="1">IF(A22taxstdlife="n/a","n/a",IF(A22taxstdlife="",0,IF(AT$3&gt;(A22stdlife+$E1057),((INDEX('PTRM input'!$G$385:$P$434,A22offset,$E1057)-INDEX('PTRM input'!$G$277:$P$326,A22offset,$E1057))*OFFSET($F$7,0,$E1057))-SUM($G1057:AS1057),(((INDEX('PTRM input'!$G$385:$P$434,A22offset,$E1057)-INDEX('PTRM input'!$G$277:$P$326,A22offset,$E1057))*OFFSET($F$7,0,$E1057))-SUM($G1057:AS1057))*(OFFSET('PTRM input'!$G$477,0,$E1057-1)/A22taxstdlife))))</f>
        <v>0</v>
      </c>
      <c r="AU1057" s="251">
        <f ca="1">IF(A22taxstdlife="n/a","n/a",IF(A22taxstdlife="",0,IF(AU$3&gt;(A22stdlife+$E1057),((INDEX('PTRM input'!$G$385:$P$434,A22offset,$E1057)-INDEX('PTRM input'!$G$277:$P$326,A22offset,$E1057))*OFFSET($F$7,0,$E1057))-SUM($G1057:AT1057),(((INDEX('PTRM input'!$G$385:$P$434,A22offset,$E1057)-INDEX('PTRM input'!$G$277:$P$326,A22offset,$E1057))*OFFSET($F$7,0,$E1057))-SUM($G1057:AT1057))*(OFFSET('PTRM input'!$G$477,0,$E1057-1)/A22taxstdlife))))</f>
        <v>0</v>
      </c>
      <c r="AV1057" s="251">
        <f ca="1">IF(A22taxstdlife="n/a","n/a",IF(A22taxstdlife="",0,IF(AV$3&gt;(A22stdlife+$E1057),((INDEX('PTRM input'!$G$385:$P$434,A22offset,$E1057)-INDEX('PTRM input'!$G$277:$P$326,A22offset,$E1057))*OFFSET($F$7,0,$E1057))-SUM($G1057:AU1057),(((INDEX('PTRM input'!$G$385:$P$434,A22offset,$E1057)-INDEX('PTRM input'!$G$277:$P$326,A22offset,$E1057))*OFFSET($F$7,0,$E1057))-SUM($G1057:AU1057))*(OFFSET('PTRM input'!$G$477,0,$E1057-1)/A22taxstdlife))))</f>
        <v>0</v>
      </c>
      <c r="AW1057" s="251">
        <f ca="1">IF(A22taxstdlife="n/a","n/a",IF(A22taxstdlife="",0,IF(AW$3&gt;(A22stdlife+$E1057),((INDEX('PTRM input'!$G$385:$P$434,A22offset,$E1057)-INDEX('PTRM input'!$G$277:$P$326,A22offset,$E1057))*OFFSET($F$7,0,$E1057))-SUM($G1057:AV1057),(((INDEX('PTRM input'!$G$385:$P$434,A22offset,$E1057)-INDEX('PTRM input'!$G$277:$P$326,A22offset,$E1057))*OFFSET($F$7,0,$E1057))-SUM($G1057:AV1057))*(OFFSET('PTRM input'!$G$477,0,$E1057-1)/A22taxstdlife))))</f>
        <v>0</v>
      </c>
      <c r="AX1057" s="251">
        <f ca="1">IF(A22taxstdlife="n/a","n/a",IF(A22taxstdlife="",0,IF(AX$3&gt;(A22stdlife+$E1057),((INDEX('PTRM input'!$G$385:$P$434,A22offset,$E1057)-INDEX('PTRM input'!$G$277:$P$326,A22offset,$E1057))*OFFSET($F$7,0,$E1057))-SUM($G1057:AW1057),(((INDEX('PTRM input'!$G$385:$P$434,A22offset,$E1057)-INDEX('PTRM input'!$G$277:$P$326,A22offset,$E1057))*OFFSET($F$7,0,$E1057))-SUM($G1057:AW1057))*(OFFSET('PTRM input'!$G$477,0,$E1057-1)/A22taxstdlife))))</f>
        <v>0</v>
      </c>
      <c r="AY1057" s="251">
        <f ca="1">IF(A22taxstdlife="n/a","n/a",IF(A22taxstdlife="",0,IF(AY$3&gt;(A22stdlife+$E1057),((INDEX('PTRM input'!$G$385:$P$434,A22offset,$E1057)-INDEX('PTRM input'!$G$277:$P$326,A22offset,$E1057))*OFFSET($F$7,0,$E1057))-SUM($G1057:AX1057),(((INDEX('PTRM input'!$G$385:$P$434,A22offset,$E1057)-INDEX('PTRM input'!$G$277:$P$326,A22offset,$E1057))*OFFSET($F$7,0,$E1057))-SUM($G1057:AX1057))*(OFFSET('PTRM input'!$G$477,0,$E1057-1)/A22taxstdlife))))</f>
        <v>0</v>
      </c>
      <c r="AZ1057" s="251">
        <f ca="1">IF(A22taxstdlife="n/a","n/a",IF(A22taxstdlife="",0,IF(AZ$3&gt;(A22stdlife+$E1057),((INDEX('PTRM input'!$G$385:$P$434,A22offset,$E1057)-INDEX('PTRM input'!$G$277:$P$326,A22offset,$E1057))*OFFSET($F$7,0,$E1057))-SUM($G1057:AY1057),(((INDEX('PTRM input'!$G$385:$P$434,A22offset,$E1057)-INDEX('PTRM input'!$G$277:$P$326,A22offset,$E1057))*OFFSET($F$7,0,$E1057))-SUM($G1057:AY1057))*(OFFSET('PTRM input'!$G$477,0,$E1057-1)/A22taxstdlife))))</f>
        <v>0</v>
      </c>
      <c r="BA1057" s="251">
        <f ca="1">IF(A22taxstdlife="n/a","n/a",IF(A22taxstdlife="",0,IF(BA$3&gt;(A22stdlife+$E1057),((INDEX('PTRM input'!$G$385:$P$434,A22offset,$E1057)-INDEX('PTRM input'!$G$277:$P$326,A22offset,$E1057))*OFFSET($F$7,0,$E1057))-SUM($G1057:AZ1057),(((INDEX('PTRM input'!$G$385:$P$434,A22offset,$E1057)-INDEX('PTRM input'!$G$277:$P$326,A22offset,$E1057))*OFFSET($F$7,0,$E1057))-SUM($G1057:AZ1057))*(OFFSET('PTRM input'!$G$477,0,$E1057-1)/A22taxstdlife))))</f>
        <v>0</v>
      </c>
      <c r="BB1057" s="251">
        <f ca="1">IF(A22taxstdlife="n/a","n/a",IF(A22taxstdlife="",0,IF(BB$3&gt;(A22stdlife+$E1057),((INDEX('PTRM input'!$G$385:$P$434,A22offset,$E1057)-INDEX('PTRM input'!$G$277:$P$326,A22offset,$E1057))*OFFSET($F$7,0,$E1057))-SUM($G1057:BA1057),(((INDEX('PTRM input'!$G$385:$P$434,A22offset,$E1057)-INDEX('PTRM input'!$G$277:$P$326,A22offset,$E1057))*OFFSET($F$7,0,$E1057))-SUM($G1057:BA1057))*(OFFSET('PTRM input'!$G$477,0,$E1057-1)/A22taxstdlife))))</f>
        <v>0</v>
      </c>
      <c r="BC1057" s="251">
        <f ca="1">IF(A22taxstdlife="n/a","n/a",IF(A22taxstdlife="",0,IF(BC$3&gt;(A22stdlife+$E1057),((INDEX('PTRM input'!$G$385:$P$434,A22offset,$E1057)-INDEX('PTRM input'!$G$277:$P$326,A22offset,$E1057))*OFFSET($F$7,0,$E1057))-SUM($G1057:BB1057),(((INDEX('PTRM input'!$G$385:$P$434,A22offset,$E1057)-INDEX('PTRM input'!$G$277:$P$326,A22offset,$E1057))*OFFSET($F$7,0,$E1057))-SUM($G1057:BB1057))*(OFFSET('PTRM input'!$G$477,0,$E1057-1)/A22taxstdlife))))</f>
        <v>0</v>
      </c>
      <c r="BD1057" s="251">
        <f ca="1">IF(A22taxstdlife="n/a","n/a",IF(A22taxstdlife="",0,IF(BD$3&gt;(A22stdlife+$E1057),((INDEX('PTRM input'!$G$385:$P$434,A22offset,$E1057)-INDEX('PTRM input'!$G$277:$P$326,A22offset,$E1057))*OFFSET($F$7,0,$E1057))-SUM($G1057:BC1057),(((INDEX('PTRM input'!$G$385:$P$434,A22offset,$E1057)-INDEX('PTRM input'!$G$277:$P$326,A22offset,$E1057))*OFFSET($F$7,0,$E1057))-SUM($G1057:BC1057))*(OFFSET('PTRM input'!$G$477,0,$E1057-1)/A22taxstdlife))))</f>
        <v>0</v>
      </c>
      <c r="BE1057" s="251">
        <f ca="1">IF(A22taxstdlife="n/a","n/a",IF(A22taxstdlife="",0,IF(BE$3&gt;(A22stdlife+$E1057),((INDEX('PTRM input'!$G$385:$P$434,A22offset,$E1057)-INDEX('PTRM input'!$G$277:$P$326,A22offset,$E1057))*OFFSET($F$7,0,$E1057))-SUM($G1057:BD1057),(((INDEX('PTRM input'!$G$385:$P$434,A22offset,$E1057)-INDEX('PTRM input'!$G$277:$P$326,A22offset,$E1057))*OFFSET($F$7,0,$E1057))-SUM($G1057:BD1057))*(OFFSET('PTRM input'!$G$477,0,$E1057-1)/A22taxstdlife))))</f>
        <v>0</v>
      </c>
      <c r="BF1057" s="251">
        <f ca="1">IF(A22taxstdlife="n/a","n/a",IF(A22taxstdlife="",0,IF(BF$3&gt;(A22stdlife+$E1057),((INDEX('PTRM input'!$G$385:$P$434,A22offset,$E1057)-INDEX('PTRM input'!$G$277:$P$326,A22offset,$E1057))*OFFSET($F$7,0,$E1057))-SUM($G1057:BE1057),(((INDEX('PTRM input'!$G$385:$P$434,A22offset,$E1057)-INDEX('PTRM input'!$G$277:$P$326,A22offset,$E1057))*OFFSET($F$7,0,$E1057))-SUM($G1057:BE1057))*(OFFSET('PTRM input'!$G$477,0,$E1057-1)/A22taxstdlife))))</f>
        <v>0</v>
      </c>
      <c r="BG1057" s="251">
        <f ca="1">IF(A22taxstdlife="n/a","n/a",IF(A22taxstdlife="",0,IF(BG$3&gt;(A22stdlife+$E1057),((INDEX('PTRM input'!$G$385:$P$434,A22offset,$E1057)-INDEX('PTRM input'!$G$277:$P$326,A22offset,$E1057))*OFFSET($F$7,0,$E1057))-SUM($G1057:BF1057),(((INDEX('PTRM input'!$G$385:$P$434,A22offset,$E1057)-INDEX('PTRM input'!$G$277:$P$326,A22offset,$E1057))*OFFSET($F$7,0,$E1057))-SUM($G1057:BF1057))*(OFFSET('PTRM input'!$G$477,0,$E1057-1)/A22taxstdlife))))</f>
        <v>0</v>
      </c>
      <c r="BH1057" s="251">
        <f ca="1">IF(A22taxstdlife="n/a","n/a",IF(A22taxstdlife="",0,IF(BH$3&gt;(A22stdlife+$E1057),((INDEX('PTRM input'!$G$385:$P$434,A22offset,$E1057)-INDEX('PTRM input'!$G$277:$P$326,A22offset,$E1057))*OFFSET($F$7,0,$E1057))-SUM($G1057:BG1057),(((INDEX('PTRM input'!$G$385:$P$434,A22offset,$E1057)-INDEX('PTRM input'!$G$277:$P$326,A22offset,$E1057))*OFFSET($F$7,0,$E1057))-SUM($G1057:BG1057))*(OFFSET('PTRM input'!$G$477,0,$E1057-1)/A22taxstdlife))))</f>
        <v>0</v>
      </c>
      <c r="BI1057" s="251">
        <f ca="1">IF(A22taxstdlife="n/a","n/a",IF(A22taxstdlife="",0,IF(BI$3&gt;(A22stdlife+$E1057),((INDEX('PTRM input'!$G$385:$P$434,A22offset,$E1057)-INDEX('PTRM input'!$G$277:$P$326,A22offset,$E1057))*OFFSET($F$7,0,$E1057))-SUM($G1057:BH1057),(((INDEX('PTRM input'!$G$385:$P$434,A22offset,$E1057)-INDEX('PTRM input'!$G$277:$P$326,A22offset,$E1057))*OFFSET($F$7,0,$E1057))-SUM($G1057:BH1057))*(OFFSET('PTRM input'!$G$477,0,$E1057-1)/A22taxstdlife))))</f>
        <v>0</v>
      </c>
      <c r="BJ1057" s="163"/>
      <c r="BK1057" s="116"/>
      <c r="BL1057" s="116"/>
      <c r="BM1057" s="116"/>
    </row>
    <row r="1058" spans="1:65" ht="12.75" hidden="1" customHeight="1" outlineLevel="2">
      <c r="A1058" s="366"/>
      <c r="B1058" s="19"/>
      <c r="C1058" s="18"/>
      <c r="D1058" s="760"/>
      <c r="E1058" s="86">
        <v>4</v>
      </c>
      <c r="F1058" s="356"/>
      <c r="G1058" s="434"/>
      <c r="H1058" s="435"/>
      <c r="I1058" s="435"/>
      <c r="J1058" s="619"/>
      <c r="K1058" s="251">
        <f ca="1">IF(A22taxstdlife="n/a","n/a",IF(A22taxstdlife="",0,IF(K$3&gt;(A22stdlife+$E1058),((INDEX('PTRM input'!$G$385:$P$434,A22offset,$E1058)-INDEX('PTRM input'!$G$277:$P$326,A22offset,$E1058))*OFFSET($F$7,0,$E1058))-SUM($G1058:J1058),(((INDEX('PTRM input'!$G$385:$P$434,A22offset,$E1058)-INDEX('PTRM input'!$G$277:$P$326,A22offset,$E1058))*OFFSET($F$7,0,$E1058))-SUM($G1058:J1058))*(OFFSET('PTRM input'!$G$477,0,$E1058-1)/A22taxstdlife))))</f>
        <v>0</v>
      </c>
      <c r="L1058" s="251">
        <f ca="1">IF(A22taxstdlife="n/a","n/a",IF(A22taxstdlife="",0,IF(L$3&gt;(A22stdlife+$E1058),((INDEX('PTRM input'!$G$385:$P$434,A22offset,$E1058)-INDEX('PTRM input'!$G$277:$P$326,A22offset,$E1058))*OFFSET($F$7,0,$E1058))-SUM($G1058:K1058),(((INDEX('PTRM input'!$G$385:$P$434,A22offset,$E1058)-INDEX('PTRM input'!$G$277:$P$326,A22offset,$E1058))*OFFSET($F$7,0,$E1058))-SUM($G1058:K1058))*(OFFSET('PTRM input'!$G$477,0,$E1058-1)/A22taxstdlife))))</f>
        <v>0</v>
      </c>
      <c r="M1058" s="251">
        <f ca="1">IF(A22taxstdlife="n/a","n/a",IF(A22taxstdlife="",0,IF(M$3&gt;(A22stdlife+$E1058),((INDEX('PTRM input'!$G$385:$P$434,A22offset,$E1058)-INDEX('PTRM input'!$G$277:$P$326,A22offset,$E1058))*OFFSET($F$7,0,$E1058))-SUM($G1058:L1058),(((INDEX('PTRM input'!$G$385:$P$434,A22offset,$E1058)-INDEX('PTRM input'!$G$277:$P$326,A22offset,$E1058))*OFFSET($F$7,0,$E1058))-SUM($G1058:L1058))*(OFFSET('PTRM input'!$G$477,0,$E1058-1)/A22taxstdlife))))</f>
        <v>0</v>
      </c>
      <c r="N1058" s="251">
        <f ca="1">IF(A22taxstdlife="n/a","n/a",IF(A22taxstdlife="",0,IF(N$3&gt;(A22stdlife+$E1058),((INDEX('PTRM input'!$G$385:$P$434,A22offset,$E1058)-INDEX('PTRM input'!$G$277:$P$326,A22offset,$E1058))*OFFSET($F$7,0,$E1058))-SUM($G1058:M1058),(((INDEX('PTRM input'!$G$385:$P$434,A22offset,$E1058)-INDEX('PTRM input'!$G$277:$P$326,A22offset,$E1058))*OFFSET($F$7,0,$E1058))-SUM($G1058:M1058))*(OFFSET('PTRM input'!$G$477,0,$E1058-1)/A22taxstdlife))))</f>
        <v>0</v>
      </c>
      <c r="O1058" s="251">
        <f ca="1">IF(A22taxstdlife="n/a","n/a",IF(A22taxstdlife="",0,IF(O$3&gt;(A22stdlife+$E1058),((INDEX('PTRM input'!$G$385:$P$434,A22offset,$E1058)-INDEX('PTRM input'!$G$277:$P$326,A22offset,$E1058))*OFFSET($F$7,0,$E1058))-SUM($G1058:N1058),(((INDEX('PTRM input'!$G$385:$P$434,A22offset,$E1058)-INDEX('PTRM input'!$G$277:$P$326,A22offset,$E1058))*OFFSET($F$7,0,$E1058))-SUM($G1058:N1058))*(OFFSET('PTRM input'!$G$477,0,$E1058-1)/A22taxstdlife))))</f>
        <v>0</v>
      </c>
      <c r="P1058" s="251">
        <f ca="1">IF(A22taxstdlife="n/a","n/a",IF(A22taxstdlife="",0,IF(P$3&gt;(A22stdlife+$E1058),((INDEX('PTRM input'!$G$385:$P$434,A22offset,$E1058)-INDEX('PTRM input'!$G$277:$P$326,A22offset,$E1058))*OFFSET($F$7,0,$E1058))-SUM($G1058:O1058),(((INDEX('PTRM input'!$G$385:$P$434,A22offset,$E1058)-INDEX('PTRM input'!$G$277:$P$326,A22offset,$E1058))*OFFSET($F$7,0,$E1058))-SUM($G1058:O1058))*(OFFSET('PTRM input'!$G$477,0,$E1058-1)/A22taxstdlife))))</f>
        <v>0</v>
      </c>
      <c r="Q1058" s="251">
        <f ca="1">IF(A22taxstdlife="n/a","n/a",IF(A22taxstdlife="",0,IF(Q$3&gt;(A22stdlife+$E1058),((INDEX('PTRM input'!$G$385:$P$434,A22offset,$E1058)-INDEX('PTRM input'!$G$277:$P$326,A22offset,$E1058))*OFFSET($F$7,0,$E1058))-SUM($G1058:P1058),(((INDEX('PTRM input'!$G$385:$P$434,A22offset,$E1058)-INDEX('PTRM input'!$G$277:$P$326,A22offset,$E1058))*OFFSET($F$7,0,$E1058))-SUM($G1058:P1058))*(OFFSET('PTRM input'!$G$477,0,$E1058-1)/A22taxstdlife))))</f>
        <v>0</v>
      </c>
      <c r="R1058" s="251">
        <f ca="1">IF(A22taxstdlife="n/a","n/a",IF(A22taxstdlife="",0,IF(R$3&gt;(A22stdlife+$E1058),((INDEX('PTRM input'!$G$385:$P$434,A22offset,$E1058)-INDEX('PTRM input'!$G$277:$P$326,A22offset,$E1058))*OFFSET($F$7,0,$E1058))-SUM($G1058:Q1058),(((INDEX('PTRM input'!$G$385:$P$434,A22offset,$E1058)-INDEX('PTRM input'!$G$277:$P$326,A22offset,$E1058))*OFFSET($F$7,0,$E1058))-SUM($G1058:Q1058))*(OFFSET('PTRM input'!$G$477,0,$E1058-1)/A22taxstdlife))))</f>
        <v>0</v>
      </c>
      <c r="S1058" s="251">
        <f ca="1">IF(A22taxstdlife="n/a","n/a",IF(A22taxstdlife="",0,IF(S$3&gt;(A22stdlife+$E1058),((INDEX('PTRM input'!$G$385:$P$434,A22offset,$E1058)-INDEX('PTRM input'!$G$277:$P$326,A22offset,$E1058))*OFFSET($F$7,0,$E1058))-SUM($G1058:R1058),(((INDEX('PTRM input'!$G$385:$P$434,A22offset,$E1058)-INDEX('PTRM input'!$G$277:$P$326,A22offset,$E1058))*OFFSET($F$7,0,$E1058))-SUM($G1058:R1058))*(OFFSET('PTRM input'!$G$477,0,$E1058-1)/A22taxstdlife))))</f>
        <v>0</v>
      </c>
      <c r="T1058" s="251">
        <f ca="1">IF(A22taxstdlife="n/a","n/a",IF(A22taxstdlife="",0,IF(T$3&gt;(A22stdlife+$E1058),((INDEX('PTRM input'!$G$385:$P$434,A22offset,$E1058)-INDEX('PTRM input'!$G$277:$P$326,A22offset,$E1058))*OFFSET($F$7,0,$E1058))-SUM($G1058:S1058),(((INDEX('PTRM input'!$G$385:$P$434,A22offset,$E1058)-INDEX('PTRM input'!$G$277:$P$326,A22offset,$E1058))*OFFSET($F$7,0,$E1058))-SUM($G1058:S1058))*(OFFSET('PTRM input'!$G$477,0,$E1058-1)/A22taxstdlife))))</f>
        <v>0</v>
      </c>
      <c r="U1058" s="251">
        <f ca="1">IF(A22taxstdlife="n/a","n/a",IF(A22taxstdlife="",0,IF(U$3&gt;(A22stdlife+$E1058),((INDEX('PTRM input'!$G$385:$P$434,A22offset,$E1058)-INDEX('PTRM input'!$G$277:$P$326,A22offset,$E1058))*OFFSET($F$7,0,$E1058))-SUM($G1058:T1058),(((INDEX('PTRM input'!$G$385:$P$434,A22offset,$E1058)-INDEX('PTRM input'!$G$277:$P$326,A22offset,$E1058))*OFFSET($F$7,0,$E1058))-SUM($G1058:T1058))*(OFFSET('PTRM input'!$G$477,0,$E1058-1)/A22taxstdlife))))</f>
        <v>0</v>
      </c>
      <c r="V1058" s="251">
        <f ca="1">IF(A22taxstdlife="n/a","n/a",IF(A22taxstdlife="",0,IF(V$3&gt;(A22stdlife+$E1058),((INDEX('PTRM input'!$G$385:$P$434,A22offset,$E1058)-INDEX('PTRM input'!$G$277:$P$326,A22offset,$E1058))*OFFSET($F$7,0,$E1058))-SUM($G1058:U1058),(((INDEX('PTRM input'!$G$385:$P$434,A22offset,$E1058)-INDEX('PTRM input'!$G$277:$P$326,A22offset,$E1058))*OFFSET($F$7,0,$E1058))-SUM($G1058:U1058))*(OFFSET('PTRM input'!$G$477,0,$E1058-1)/A22taxstdlife))))</f>
        <v>0</v>
      </c>
      <c r="W1058" s="251">
        <f ca="1">IF(A22taxstdlife="n/a","n/a",IF(A22taxstdlife="",0,IF(W$3&gt;(A22stdlife+$E1058),((INDEX('PTRM input'!$G$385:$P$434,A22offset,$E1058)-INDEX('PTRM input'!$G$277:$P$326,A22offset,$E1058))*OFFSET($F$7,0,$E1058))-SUM($G1058:V1058),(((INDEX('PTRM input'!$G$385:$P$434,A22offset,$E1058)-INDEX('PTRM input'!$G$277:$P$326,A22offset,$E1058))*OFFSET($F$7,0,$E1058))-SUM($G1058:V1058))*(OFFSET('PTRM input'!$G$477,0,$E1058-1)/A22taxstdlife))))</f>
        <v>0</v>
      </c>
      <c r="X1058" s="251">
        <f ca="1">IF(A22taxstdlife="n/a","n/a",IF(A22taxstdlife="",0,IF(X$3&gt;(A22stdlife+$E1058),((INDEX('PTRM input'!$G$385:$P$434,A22offset,$E1058)-INDEX('PTRM input'!$G$277:$P$326,A22offset,$E1058))*OFFSET($F$7,0,$E1058))-SUM($G1058:W1058),(((INDEX('PTRM input'!$G$385:$P$434,A22offset,$E1058)-INDEX('PTRM input'!$G$277:$P$326,A22offset,$E1058))*OFFSET($F$7,0,$E1058))-SUM($G1058:W1058))*(OFFSET('PTRM input'!$G$477,0,$E1058-1)/A22taxstdlife))))</f>
        <v>0</v>
      </c>
      <c r="Y1058" s="251">
        <f ca="1">IF(A22taxstdlife="n/a","n/a",IF(A22taxstdlife="",0,IF(Y$3&gt;(A22stdlife+$E1058),((INDEX('PTRM input'!$G$385:$P$434,A22offset,$E1058)-INDEX('PTRM input'!$G$277:$P$326,A22offset,$E1058))*OFFSET($F$7,0,$E1058))-SUM($G1058:X1058),(((INDEX('PTRM input'!$G$385:$P$434,A22offset,$E1058)-INDEX('PTRM input'!$G$277:$P$326,A22offset,$E1058))*OFFSET($F$7,0,$E1058))-SUM($G1058:X1058))*(OFFSET('PTRM input'!$G$477,0,$E1058-1)/A22taxstdlife))))</f>
        <v>0</v>
      </c>
      <c r="Z1058" s="251">
        <f ca="1">IF(A22taxstdlife="n/a","n/a",IF(A22taxstdlife="",0,IF(Z$3&gt;(A22stdlife+$E1058),((INDEX('PTRM input'!$G$385:$P$434,A22offset,$E1058)-INDEX('PTRM input'!$G$277:$P$326,A22offset,$E1058))*OFFSET($F$7,0,$E1058))-SUM($G1058:Y1058),(((INDEX('PTRM input'!$G$385:$P$434,A22offset,$E1058)-INDEX('PTRM input'!$G$277:$P$326,A22offset,$E1058))*OFFSET($F$7,0,$E1058))-SUM($G1058:Y1058))*(OFFSET('PTRM input'!$G$477,0,$E1058-1)/A22taxstdlife))))</f>
        <v>0</v>
      </c>
      <c r="AA1058" s="251">
        <f ca="1">IF(A22taxstdlife="n/a","n/a",IF(A22taxstdlife="",0,IF(AA$3&gt;(A22stdlife+$E1058),((INDEX('PTRM input'!$G$385:$P$434,A22offset,$E1058)-INDEX('PTRM input'!$G$277:$P$326,A22offset,$E1058))*OFFSET($F$7,0,$E1058))-SUM($G1058:Z1058),(((INDEX('PTRM input'!$G$385:$P$434,A22offset,$E1058)-INDEX('PTRM input'!$G$277:$P$326,A22offset,$E1058))*OFFSET($F$7,0,$E1058))-SUM($G1058:Z1058))*(OFFSET('PTRM input'!$G$477,0,$E1058-1)/A22taxstdlife))))</f>
        <v>0</v>
      </c>
      <c r="AB1058" s="251">
        <f ca="1">IF(A22taxstdlife="n/a","n/a",IF(A22taxstdlife="",0,IF(AB$3&gt;(A22stdlife+$E1058),((INDEX('PTRM input'!$G$385:$P$434,A22offset,$E1058)-INDEX('PTRM input'!$G$277:$P$326,A22offset,$E1058))*OFFSET($F$7,0,$E1058))-SUM($G1058:AA1058),(((INDEX('PTRM input'!$G$385:$P$434,A22offset,$E1058)-INDEX('PTRM input'!$G$277:$P$326,A22offset,$E1058))*OFFSET($F$7,0,$E1058))-SUM($G1058:AA1058))*(OFFSET('PTRM input'!$G$477,0,$E1058-1)/A22taxstdlife))))</f>
        <v>0</v>
      </c>
      <c r="AC1058" s="251">
        <f ca="1">IF(A22taxstdlife="n/a","n/a",IF(A22taxstdlife="",0,IF(AC$3&gt;(A22stdlife+$E1058),((INDEX('PTRM input'!$G$385:$P$434,A22offset,$E1058)-INDEX('PTRM input'!$G$277:$P$326,A22offset,$E1058))*OFFSET($F$7,0,$E1058))-SUM($G1058:AB1058),(((INDEX('PTRM input'!$G$385:$P$434,A22offset,$E1058)-INDEX('PTRM input'!$G$277:$P$326,A22offset,$E1058))*OFFSET($F$7,0,$E1058))-SUM($G1058:AB1058))*(OFFSET('PTRM input'!$G$477,0,$E1058-1)/A22taxstdlife))))</f>
        <v>0</v>
      </c>
      <c r="AD1058" s="251">
        <f ca="1">IF(A22taxstdlife="n/a","n/a",IF(A22taxstdlife="",0,IF(AD$3&gt;(A22stdlife+$E1058),((INDEX('PTRM input'!$G$385:$P$434,A22offset,$E1058)-INDEX('PTRM input'!$G$277:$P$326,A22offset,$E1058))*OFFSET($F$7,0,$E1058))-SUM($G1058:AC1058),(((INDEX('PTRM input'!$G$385:$P$434,A22offset,$E1058)-INDEX('PTRM input'!$G$277:$P$326,A22offset,$E1058))*OFFSET($F$7,0,$E1058))-SUM($G1058:AC1058))*(OFFSET('PTRM input'!$G$477,0,$E1058-1)/A22taxstdlife))))</f>
        <v>0</v>
      </c>
      <c r="AE1058" s="251">
        <f ca="1">IF(A22taxstdlife="n/a","n/a",IF(A22taxstdlife="",0,IF(AE$3&gt;(A22stdlife+$E1058),((INDEX('PTRM input'!$G$385:$P$434,A22offset,$E1058)-INDEX('PTRM input'!$G$277:$P$326,A22offset,$E1058))*OFFSET($F$7,0,$E1058))-SUM($G1058:AD1058),(((INDEX('PTRM input'!$G$385:$P$434,A22offset,$E1058)-INDEX('PTRM input'!$G$277:$P$326,A22offset,$E1058))*OFFSET($F$7,0,$E1058))-SUM($G1058:AD1058))*(OFFSET('PTRM input'!$G$477,0,$E1058-1)/A22taxstdlife))))</f>
        <v>0</v>
      </c>
      <c r="AF1058" s="251">
        <f ca="1">IF(A22taxstdlife="n/a","n/a",IF(A22taxstdlife="",0,IF(AF$3&gt;(A22stdlife+$E1058),((INDEX('PTRM input'!$G$385:$P$434,A22offset,$E1058)-INDEX('PTRM input'!$G$277:$P$326,A22offset,$E1058))*OFFSET($F$7,0,$E1058))-SUM($G1058:AE1058),(((INDEX('PTRM input'!$G$385:$P$434,A22offset,$E1058)-INDEX('PTRM input'!$G$277:$P$326,A22offset,$E1058))*OFFSET($F$7,0,$E1058))-SUM($G1058:AE1058))*(OFFSET('PTRM input'!$G$477,0,$E1058-1)/A22taxstdlife))))</f>
        <v>0</v>
      </c>
      <c r="AG1058" s="251">
        <f ca="1">IF(A22taxstdlife="n/a","n/a",IF(A22taxstdlife="",0,IF(AG$3&gt;(A22stdlife+$E1058),((INDEX('PTRM input'!$G$385:$P$434,A22offset,$E1058)-INDEX('PTRM input'!$G$277:$P$326,A22offset,$E1058))*OFFSET($F$7,0,$E1058))-SUM($G1058:AF1058),(((INDEX('PTRM input'!$G$385:$P$434,A22offset,$E1058)-INDEX('PTRM input'!$G$277:$P$326,A22offset,$E1058))*OFFSET($F$7,0,$E1058))-SUM($G1058:AF1058))*(OFFSET('PTRM input'!$G$477,0,$E1058-1)/A22taxstdlife))))</f>
        <v>0</v>
      </c>
      <c r="AH1058" s="251">
        <f ca="1">IF(A22taxstdlife="n/a","n/a",IF(A22taxstdlife="",0,IF(AH$3&gt;(A22stdlife+$E1058),((INDEX('PTRM input'!$G$385:$P$434,A22offset,$E1058)-INDEX('PTRM input'!$G$277:$P$326,A22offset,$E1058))*OFFSET($F$7,0,$E1058))-SUM($G1058:AG1058),(((INDEX('PTRM input'!$G$385:$P$434,A22offset,$E1058)-INDEX('PTRM input'!$G$277:$P$326,A22offset,$E1058))*OFFSET($F$7,0,$E1058))-SUM($G1058:AG1058))*(OFFSET('PTRM input'!$G$477,0,$E1058-1)/A22taxstdlife))))</f>
        <v>0</v>
      </c>
      <c r="AI1058" s="251">
        <f ca="1">IF(A22taxstdlife="n/a","n/a",IF(A22taxstdlife="",0,IF(AI$3&gt;(A22stdlife+$E1058),((INDEX('PTRM input'!$G$385:$P$434,A22offset,$E1058)-INDEX('PTRM input'!$G$277:$P$326,A22offset,$E1058))*OFFSET($F$7,0,$E1058))-SUM($G1058:AH1058),(((INDEX('PTRM input'!$G$385:$P$434,A22offset,$E1058)-INDEX('PTRM input'!$G$277:$P$326,A22offset,$E1058))*OFFSET($F$7,0,$E1058))-SUM($G1058:AH1058))*(OFFSET('PTRM input'!$G$477,0,$E1058-1)/A22taxstdlife))))</f>
        <v>0</v>
      </c>
      <c r="AJ1058" s="251">
        <f ca="1">IF(A22taxstdlife="n/a","n/a",IF(A22taxstdlife="",0,IF(AJ$3&gt;(A22stdlife+$E1058),((INDEX('PTRM input'!$G$385:$P$434,A22offset,$E1058)-INDEX('PTRM input'!$G$277:$P$326,A22offset,$E1058))*OFFSET($F$7,0,$E1058))-SUM($G1058:AI1058),(((INDEX('PTRM input'!$G$385:$P$434,A22offset,$E1058)-INDEX('PTRM input'!$G$277:$P$326,A22offset,$E1058))*OFFSET($F$7,0,$E1058))-SUM($G1058:AI1058))*(OFFSET('PTRM input'!$G$477,0,$E1058-1)/A22taxstdlife))))</f>
        <v>0</v>
      </c>
      <c r="AK1058" s="251">
        <f ca="1">IF(A22taxstdlife="n/a","n/a",IF(A22taxstdlife="",0,IF(AK$3&gt;(A22stdlife+$E1058),((INDEX('PTRM input'!$G$385:$P$434,A22offset,$E1058)-INDEX('PTRM input'!$G$277:$P$326,A22offset,$E1058))*OFFSET($F$7,0,$E1058))-SUM($G1058:AJ1058),(((INDEX('PTRM input'!$G$385:$P$434,A22offset,$E1058)-INDEX('PTRM input'!$G$277:$P$326,A22offset,$E1058))*OFFSET($F$7,0,$E1058))-SUM($G1058:AJ1058))*(OFFSET('PTRM input'!$G$477,0,$E1058-1)/A22taxstdlife))))</f>
        <v>0</v>
      </c>
      <c r="AL1058" s="251">
        <f ca="1">IF(A22taxstdlife="n/a","n/a",IF(A22taxstdlife="",0,IF(AL$3&gt;(A22stdlife+$E1058),((INDEX('PTRM input'!$G$385:$P$434,A22offset,$E1058)-INDEX('PTRM input'!$G$277:$P$326,A22offset,$E1058))*OFFSET($F$7,0,$E1058))-SUM($G1058:AK1058),(((INDEX('PTRM input'!$G$385:$P$434,A22offset,$E1058)-INDEX('PTRM input'!$G$277:$P$326,A22offset,$E1058))*OFFSET($F$7,0,$E1058))-SUM($G1058:AK1058))*(OFFSET('PTRM input'!$G$477,0,$E1058-1)/A22taxstdlife))))</f>
        <v>0</v>
      </c>
      <c r="AM1058" s="251">
        <f ca="1">IF(A22taxstdlife="n/a","n/a",IF(A22taxstdlife="",0,IF(AM$3&gt;(A22stdlife+$E1058),((INDEX('PTRM input'!$G$385:$P$434,A22offset,$E1058)-INDEX('PTRM input'!$G$277:$P$326,A22offset,$E1058))*OFFSET($F$7,0,$E1058))-SUM($G1058:AL1058),(((INDEX('PTRM input'!$G$385:$P$434,A22offset,$E1058)-INDEX('PTRM input'!$G$277:$P$326,A22offset,$E1058))*OFFSET($F$7,0,$E1058))-SUM($G1058:AL1058))*(OFFSET('PTRM input'!$G$477,0,$E1058-1)/A22taxstdlife))))</f>
        <v>0</v>
      </c>
      <c r="AN1058" s="251">
        <f ca="1">IF(A22taxstdlife="n/a","n/a",IF(A22taxstdlife="",0,IF(AN$3&gt;(A22stdlife+$E1058),((INDEX('PTRM input'!$G$385:$P$434,A22offset,$E1058)-INDEX('PTRM input'!$G$277:$P$326,A22offset,$E1058))*OFFSET($F$7,0,$E1058))-SUM($G1058:AM1058),(((INDEX('PTRM input'!$G$385:$P$434,A22offset,$E1058)-INDEX('PTRM input'!$G$277:$P$326,A22offset,$E1058))*OFFSET($F$7,0,$E1058))-SUM($G1058:AM1058))*(OFFSET('PTRM input'!$G$477,0,$E1058-1)/A22taxstdlife))))</f>
        <v>0</v>
      </c>
      <c r="AO1058" s="251">
        <f ca="1">IF(A22taxstdlife="n/a","n/a",IF(A22taxstdlife="",0,IF(AO$3&gt;(A22stdlife+$E1058),((INDEX('PTRM input'!$G$385:$P$434,A22offset,$E1058)-INDEX('PTRM input'!$G$277:$P$326,A22offset,$E1058))*OFFSET($F$7,0,$E1058))-SUM($G1058:AN1058),(((INDEX('PTRM input'!$G$385:$P$434,A22offset,$E1058)-INDEX('PTRM input'!$G$277:$P$326,A22offset,$E1058))*OFFSET($F$7,0,$E1058))-SUM($G1058:AN1058))*(OFFSET('PTRM input'!$G$477,0,$E1058-1)/A22taxstdlife))))</f>
        <v>0</v>
      </c>
      <c r="AP1058" s="251">
        <f ca="1">IF(A22taxstdlife="n/a","n/a",IF(A22taxstdlife="",0,IF(AP$3&gt;(A22stdlife+$E1058),((INDEX('PTRM input'!$G$385:$P$434,A22offset,$E1058)-INDEX('PTRM input'!$G$277:$P$326,A22offset,$E1058))*OFFSET($F$7,0,$E1058))-SUM($G1058:AO1058),(((INDEX('PTRM input'!$G$385:$P$434,A22offset,$E1058)-INDEX('PTRM input'!$G$277:$P$326,A22offset,$E1058))*OFFSET($F$7,0,$E1058))-SUM($G1058:AO1058))*(OFFSET('PTRM input'!$G$477,0,$E1058-1)/A22taxstdlife))))</f>
        <v>0</v>
      </c>
      <c r="AQ1058" s="251">
        <f ca="1">IF(A22taxstdlife="n/a","n/a",IF(A22taxstdlife="",0,IF(AQ$3&gt;(A22stdlife+$E1058),((INDEX('PTRM input'!$G$385:$P$434,A22offset,$E1058)-INDEX('PTRM input'!$G$277:$P$326,A22offset,$E1058))*OFFSET($F$7,0,$E1058))-SUM($G1058:AP1058),(((INDEX('PTRM input'!$G$385:$P$434,A22offset,$E1058)-INDEX('PTRM input'!$G$277:$P$326,A22offset,$E1058))*OFFSET($F$7,0,$E1058))-SUM($G1058:AP1058))*(OFFSET('PTRM input'!$G$477,0,$E1058-1)/A22taxstdlife))))</f>
        <v>0</v>
      </c>
      <c r="AR1058" s="251">
        <f ca="1">IF(A22taxstdlife="n/a","n/a",IF(A22taxstdlife="",0,IF(AR$3&gt;(A22stdlife+$E1058),((INDEX('PTRM input'!$G$385:$P$434,A22offset,$E1058)-INDEX('PTRM input'!$G$277:$P$326,A22offset,$E1058))*OFFSET($F$7,0,$E1058))-SUM($G1058:AQ1058),(((INDEX('PTRM input'!$G$385:$P$434,A22offset,$E1058)-INDEX('PTRM input'!$G$277:$P$326,A22offset,$E1058))*OFFSET($F$7,0,$E1058))-SUM($G1058:AQ1058))*(OFFSET('PTRM input'!$G$477,0,$E1058-1)/A22taxstdlife))))</f>
        <v>0</v>
      </c>
      <c r="AS1058" s="251">
        <f ca="1">IF(A22taxstdlife="n/a","n/a",IF(A22taxstdlife="",0,IF(AS$3&gt;(A22stdlife+$E1058),((INDEX('PTRM input'!$G$385:$P$434,A22offset,$E1058)-INDEX('PTRM input'!$G$277:$P$326,A22offset,$E1058))*OFFSET($F$7,0,$E1058))-SUM($G1058:AR1058),(((INDEX('PTRM input'!$G$385:$P$434,A22offset,$E1058)-INDEX('PTRM input'!$G$277:$P$326,A22offset,$E1058))*OFFSET($F$7,0,$E1058))-SUM($G1058:AR1058))*(OFFSET('PTRM input'!$G$477,0,$E1058-1)/A22taxstdlife))))</f>
        <v>0</v>
      </c>
      <c r="AT1058" s="251">
        <f ca="1">IF(A22taxstdlife="n/a","n/a",IF(A22taxstdlife="",0,IF(AT$3&gt;(A22stdlife+$E1058),((INDEX('PTRM input'!$G$385:$P$434,A22offset,$E1058)-INDEX('PTRM input'!$G$277:$P$326,A22offset,$E1058))*OFFSET($F$7,0,$E1058))-SUM($G1058:AS1058),(((INDEX('PTRM input'!$G$385:$P$434,A22offset,$E1058)-INDEX('PTRM input'!$G$277:$P$326,A22offset,$E1058))*OFFSET($F$7,0,$E1058))-SUM($G1058:AS1058))*(OFFSET('PTRM input'!$G$477,0,$E1058-1)/A22taxstdlife))))</f>
        <v>0</v>
      </c>
      <c r="AU1058" s="251">
        <f ca="1">IF(A22taxstdlife="n/a","n/a",IF(A22taxstdlife="",0,IF(AU$3&gt;(A22stdlife+$E1058),((INDEX('PTRM input'!$G$385:$P$434,A22offset,$E1058)-INDEX('PTRM input'!$G$277:$P$326,A22offset,$E1058))*OFFSET($F$7,0,$E1058))-SUM($G1058:AT1058),(((INDEX('PTRM input'!$G$385:$P$434,A22offset,$E1058)-INDEX('PTRM input'!$G$277:$P$326,A22offset,$E1058))*OFFSET($F$7,0,$E1058))-SUM($G1058:AT1058))*(OFFSET('PTRM input'!$G$477,0,$E1058-1)/A22taxstdlife))))</f>
        <v>0</v>
      </c>
      <c r="AV1058" s="251">
        <f ca="1">IF(A22taxstdlife="n/a","n/a",IF(A22taxstdlife="",0,IF(AV$3&gt;(A22stdlife+$E1058),((INDEX('PTRM input'!$G$385:$P$434,A22offset,$E1058)-INDEX('PTRM input'!$G$277:$P$326,A22offset,$E1058))*OFFSET($F$7,0,$E1058))-SUM($G1058:AU1058),(((INDEX('PTRM input'!$G$385:$P$434,A22offset,$E1058)-INDEX('PTRM input'!$G$277:$P$326,A22offset,$E1058))*OFFSET($F$7,0,$E1058))-SUM($G1058:AU1058))*(OFFSET('PTRM input'!$G$477,0,$E1058-1)/A22taxstdlife))))</f>
        <v>0</v>
      </c>
      <c r="AW1058" s="251">
        <f ca="1">IF(A22taxstdlife="n/a","n/a",IF(A22taxstdlife="",0,IF(AW$3&gt;(A22stdlife+$E1058),((INDEX('PTRM input'!$G$385:$P$434,A22offset,$E1058)-INDEX('PTRM input'!$G$277:$P$326,A22offset,$E1058))*OFFSET($F$7,0,$E1058))-SUM($G1058:AV1058),(((INDEX('PTRM input'!$G$385:$P$434,A22offset,$E1058)-INDEX('PTRM input'!$G$277:$P$326,A22offset,$E1058))*OFFSET($F$7,0,$E1058))-SUM($G1058:AV1058))*(OFFSET('PTRM input'!$G$477,0,$E1058-1)/A22taxstdlife))))</f>
        <v>0</v>
      </c>
      <c r="AX1058" s="251">
        <f ca="1">IF(A22taxstdlife="n/a","n/a",IF(A22taxstdlife="",0,IF(AX$3&gt;(A22stdlife+$E1058),((INDEX('PTRM input'!$G$385:$P$434,A22offset,$E1058)-INDEX('PTRM input'!$G$277:$P$326,A22offset,$E1058))*OFFSET($F$7,0,$E1058))-SUM($G1058:AW1058),(((INDEX('PTRM input'!$G$385:$P$434,A22offset,$E1058)-INDEX('PTRM input'!$G$277:$P$326,A22offset,$E1058))*OFFSET($F$7,0,$E1058))-SUM($G1058:AW1058))*(OFFSET('PTRM input'!$G$477,0,$E1058-1)/A22taxstdlife))))</f>
        <v>0</v>
      </c>
      <c r="AY1058" s="251">
        <f ca="1">IF(A22taxstdlife="n/a","n/a",IF(A22taxstdlife="",0,IF(AY$3&gt;(A22stdlife+$E1058),((INDEX('PTRM input'!$G$385:$P$434,A22offset,$E1058)-INDEX('PTRM input'!$G$277:$P$326,A22offset,$E1058))*OFFSET($F$7,0,$E1058))-SUM($G1058:AX1058),(((INDEX('PTRM input'!$G$385:$P$434,A22offset,$E1058)-INDEX('PTRM input'!$G$277:$P$326,A22offset,$E1058))*OFFSET($F$7,0,$E1058))-SUM($G1058:AX1058))*(OFFSET('PTRM input'!$G$477,0,$E1058-1)/A22taxstdlife))))</f>
        <v>0</v>
      </c>
      <c r="AZ1058" s="251">
        <f ca="1">IF(A22taxstdlife="n/a","n/a",IF(A22taxstdlife="",0,IF(AZ$3&gt;(A22stdlife+$E1058),((INDEX('PTRM input'!$G$385:$P$434,A22offset,$E1058)-INDEX('PTRM input'!$G$277:$P$326,A22offset,$E1058))*OFFSET($F$7,0,$E1058))-SUM($G1058:AY1058),(((INDEX('PTRM input'!$G$385:$P$434,A22offset,$E1058)-INDEX('PTRM input'!$G$277:$P$326,A22offset,$E1058))*OFFSET($F$7,0,$E1058))-SUM($G1058:AY1058))*(OFFSET('PTRM input'!$G$477,0,$E1058-1)/A22taxstdlife))))</f>
        <v>0</v>
      </c>
      <c r="BA1058" s="251">
        <f ca="1">IF(A22taxstdlife="n/a","n/a",IF(A22taxstdlife="",0,IF(BA$3&gt;(A22stdlife+$E1058),((INDEX('PTRM input'!$G$385:$P$434,A22offset,$E1058)-INDEX('PTRM input'!$G$277:$P$326,A22offset,$E1058))*OFFSET($F$7,0,$E1058))-SUM($G1058:AZ1058),(((INDEX('PTRM input'!$G$385:$P$434,A22offset,$E1058)-INDEX('PTRM input'!$G$277:$P$326,A22offset,$E1058))*OFFSET($F$7,0,$E1058))-SUM($G1058:AZ1058))*(OFFSET('PTRM input'!$G$477,0,$E1058-1)/A22taxstdlife))))</f>
        <v>0</v>
      </c>
      <c r="BB1058" s="251">
        <f ca="1">IF(A22taxstdlife="n/a","n/a",IF(A22taxstdlife="",0,IF(BB$3&gt;(A22stdlife+$E1058),((INDEX('PTRM input'!$G$385:$P$434,A22offset,$E1058)-INDEX('PTRM input'!$G$277:$P$326,A22offset,$E1058))*OFFSET($F$7,0,$E1058))-SUM($G1058:BA1058),(((INDEX('PTRM input'!$G$385:$P$434,A22offset,$E1058)-INDEX('PTRM input'!$G$277:$P$326,A22offset,$E1058))*OFFSET($F$7,0,$E1058))-SUM($G1058:BA1058))*(OFFSET('PTRM input'!$G$477,0,$E1058-1)/A22taxstdlife))))</f>
        <v>0</v>
      </c>
      <c r="BC1058" s="251">
        <f ca="1">IF(A22taxstdlife="n/a","n/a",IF(A22taxstdlife="",0,IF(BC$3&gt;(A22stdlife+$E1058),((INDEX('PTRM input'!$G$385:$P$434,A22offset,$E1058)-INDEX('PTRM input'!$G$277:$P$326,A22offset,$E1058))*OFFSET($F$7,0,$E1058))-SUM($G1058:BB1058),(((INDEX('PTRM input'!$G$385:$P$434,A22offset,$E1058)-INDEX('PTRM input'!$G$277:$P$326,A22offset,$E1058))*OFFSET($F$7,0,$E1058))-SUM($G1058:BB1058))*(OFFSET('PTRM input'!$G$477,0,$E1058-1)/A22taxstdlife))))</f>
        <v>0</v>
      </c>
      <c r="BD1058" s="251">
        <f ca="1">IF(A22taxstdlife="n/a","n/a",IF(A22taxstdlife="",0,IF(BD$3&gt;(A22stdlife+$E1058),((INDEX('PTRM input'!$G$385:$P$434,A22offset,$E1058)-INDEX('PTRM input'!$G$277:$P$326,A22offset,$E1058))*OFFSET($F$7,0,$E1058))-SUM($G1058:BC1058),(((INDEX('PTRM input'!$G$385:$P$434,A22offset,$E1058)-INDEX('PTRM input'!$G$277:$P$326,A22offset,$E1058))*OFFSET($F$7,0,$E1058))-SUM($G1058:BC1058))*(OFFSET('PTRM input'!$G$477,0,$E1058-1)/A22taxstdlife))))</f>
        <v>0</v>
      </c>
      <c r="BE1058" s="251">
        <f ca="1">IF(A22taxstdlife="n/a","n/a",IF(A22taxstdlife="",0,IF(BE$3&gt;(A22stdlife+$E1058),((INDEX('PTRM input'!$G$385:$P$434,A22offset,$E1058)-INDEX('PTRM input'!$G$277:$P$326,A22offset,$E1058))*OFFSET($F$7,0,$E1058))-SUM($G1058:BD1058),(((INDEX('PTRM input'!$G$385:$P$434,A22offset,$E1058)-INDEX('PTRM input'!$G$277:$P$326,A22offset,$E1058))*OFFSET($F$7,0,$E1058))-SUM($G1058:BD1058))*(OFFSET('PTRM input'!$G$477,0,$E1058-1)/A22taxstdlife))))</f>
        <v>0</v>
      </c>
      <c r="BF1058" s="251">
        <f ca="1">IF(A22taxstdlife="n/a","n/a",IF(A22taxstdlife="",0,IF(BF$3&gt;(A22stdlife+$E1058),((INDEX('PTRM input'!$G$385:$P$434,A22offset,$E1058)-INDEX('PTRM input'!$G$277:$P$326,A22offset,$E1058))*OFFSET($F$7,0,$E1058))-SUM($G1058:BE1058),(((INDEX('PTRM input'!$G$385:$P$434,A22offset,$E1058)-INDEX('PTRM input'!$G$277:$P$326,A22offset,$E1058))*OFFSET($F$7,0,$E1058))-SUM($G1058:BE1058))*(OFFSET('PTRM input'!$G$477,0,$E1058-1)/A22taxstdlife))))</f>
        <v>0</v>
      </c>
      <c r="BG1058" s="251">
        <f ca="1">IF(A22taxstdlife="n/a","n/a",IF(A22taxstdlife="",0,IF(BG$3&gt;(A22stdlife+$E1058),((INDEX('PTRM input'!$G$385:$P$434,A22offset,$E1058)-INDEX('PTRM input'!$G$277:$P$326,A22offset,$E1058))*OFFSET($F$7,0,$E1058))-SUM($G1058:BF1058),(((INDEX('PTRM input'!$G$385:$P$434,A22offset,$E1058)-INDEX('PTRM input'!$G$277:$P$326,A22offset,$E1058))*OFFSET($F$7,0,$E1058))-SUM($G1058:BF1058))*(OFFSET('PTRM input'!$G$477,0,$E1058-1)/A22taxstdlife))))</f>
        <v>0</v>
      </c>
      <c r="BH1058" s="251">
        <f ca="1">IF(A22taxstdlife="n/a","n/a",IF(A22taxstdlife="",0,IF(BH$3&gt;(A22stdlife+$E1058),((INDEX('PTRM input'!$G$385:$P$434,A22offset,$E1058)-INDEX('PTRM input'!$G$277:$P$326,A22offset,$E1058))*OFFSET($F$7,0,$E1058))-SUM($G1058:BG1058),(((INDEX('PTRM input'!$G$385:$P$434,A22offset,$E1058)-INDEX('PTRM input'!$G$277:$P$326,A22offset,$E1058))*OFFSET($F$7,0,$E1058))-SUM($G1058:BG1058))*(OFFSET('PTRM input'!$G$477,0,$E1058-1)/A22taxstdlife))))</f>
        <v>0</v>
      </c>
      <c r="BI1058" s="251">
        <f ca="1">IF(A22taxstdlife="n/a","n/a",IF(A22taxstdlife="",0,IF(BI$3&gt;(A22stdlife+$E1058),((INDEX('PTRM input'!$G$385:$P$434,A22offset,$E1058)-INDEX('PTRM input'!$G$277:$P$326,A22offset,$E1058))*OFFSET($F$7,0,$E1058))-SUM($G1058:BH1058),(((INDEX('PTRM input'!$G$385:$P$434,A22offset,$E1058)-INDEX('PTRM input'!$G$277:$P$326,A22offset,$E1058))*OFFSET($F$7,0,$E1058))-SUM($G1058:BH1058))*(OFFSET('PTRM input'!$G$477,0,$E1058-1)/A22taxstdlife))))</f>
        <v>0</v>
      </c>
      <c r="BJ1058" s="116"/>
      <c r="BK1058" s="116"/>
      <c r="BL1058" s="116"/>
      <c r="BM1058" s="116"/>
    </row>
    <row r="1059" spans="1:65" ht="12.75" hidden="1" customHeight="1" outlineLevel="2">
      <c r="A1059" s="366"/>
      <c r="B1059" s="19"/>
      <c r="C1059" s="18"/>
      <c r="D1059" s="760"/>
      <c r="E1059" s="86">
        <v>5</v>
      </c>
      <c r="F1059" s="356"/>
      <c r="G1059" s="434"/>
      <c r="H1059" s="435"/>
      <c r="I1059" s="435"/>
      <c r="J1059" s="435"/>
      <c r="K1059" s="619"/>
      <c r="L1059" s="251">
        <f ca="1">IF(A22taxstdlife="n/a","n/a",IF(A22taxstdlife="",0,IF(L$3&gt;(A22stdlife+$E1059),((INDEX('PTRM input'!$G$385:$P$434,A22offset,$E1059)-INDEX('PTRM input'!$G$277:$P$326,A22offset,$E1059))*OFFSET($F$7,0,$E1059))-SUM($G1059:K1059),(((INDEX('PTRM input'!$G$385:$P$434,A22offset,$E1059)-INDEX('PTRM input'!$G$277:$P$326,A22offset,$E1059))*OFFSET($F$7,0,$E1059))-SUM($G1059:K1059))*(OFFSET('PTRM input'!$G$477,0,$E1059-1)/A22taxstdlife))))</f>
        <v>0</v>
      </c>
      <c r="M1059" s="251">
        <f ca="1">IF(A22taxstdlife="n/a","n/a",IF(A22taxstdlife="",0,IF(M$3&gt;(A22stdlife+$E1059),((INDEX('PTRM input'!$G$385:$P$434,A22offset,$E1059)-INDEX('PTRM input'!$G$277:$P$326,A22offset,$E1059))*OFFSET($F$7,0,$E1059))-SUM($G1059:L1059),(((INDEX('PTRM input'!$G$385:$P$434,A22offset,$E1059)-INDEX('PTRM input'!$G$277:$P$326,A22offset,$E1059))*OFFSET($F$7,0,$E1059))-SUM($G1059:L1059))*(OFFSET('PTRM input'!$G$477,0,$E1059-1)/A22taxstdlife))))</f>
        <v>0</v>
      </c>
      <c r="N1059" s="251">
        <f ca="1">IF(A22taxstdlife="n/a","n/a",IF(A22taxstdlife="",0,IF(N$3&gt;(A22stdlife+$E1059),((INDEX('PTRM input'!$G$385:$P$434,A22offset,$E1059)-INDEX('PTRM input'!$G$277:$P$326,A22offset,$E1059))*OFFSET($F$7,0,$E1059))-SUM($G1059:M1059),(((INDEX('PTRM input'!$G$385:$P$434,A22offset,$E1059)-INDEX('PTRM input'!$G$277:$P$326,A22offset,$E1059))*OFFSET($F$7,0,$E1059))-SUM($G1059:M1059))*(OFFSET('PTRM input'!$G$477,0,$E1059-1)/A22taxstdlife))))</f>
        <v>0</v>
      </c>
      <c r="O1059" s="251">
        <f ca="1">IF(A22taxstdlife="n/a","n/a",IF(A22taxstdlife="",0,IF(O$3&gt;(A22stdlife+$E1059),((INDEX('PTRM input'!$G$385:$P$434,A22offset,$E1059)-INDEX('PTRM input'!$G$277:$P$326,A22offset,$E1059))*OFFSET($F$7,0,$E1059))-SUM($G1059:N1059),(((INDEX('PTRM input'!$G$385:$P$434,A22offset,$E1059)-INDEX('PTRM input'!$G$277:$P$326,A22offset,$E1059))*OFFSET($F$7,0,$E1059))-SUM($G1059:N1059))*(OFFSET('PTRM input'!$G$477,0,$E1059-1)/A22taxstdlife))))</f>
        <v>0</v>
      </c>
      <c r="P1059" s="251">
        <f ca="1">IF(A22taxstdlife="n/a","n/a",IF(A22taxstdlife="",0,IF(P$3&gt;(A22stdlife+$E1059),((INDEX('PTRM input'!$G$385:$P$434,A22offset,$E1059)-INDEX('PTRM input'!$G$277:$P$326,A22offset,$E1059))*OFFSET($F$7,0,$E1059))-SUM($G1059:O1059),(((INDEX('PTRM input'!$G$385:$P$434,A22offset,$E1059)-INDEX('PTRM input'!$G$277:$P$326,A22offset,$E1059))*OFFSET($F$7,0,$E1059))-SUM($G1059:O1059))*(OFFSET('PTRM input'!$G$477,0,$E1059-1)/A22taxstdlife))))</f>
        <v>0</v>
      </c>
      <c r="Q1059" s="251">
        <f ca="1">IF(A22taxstdlife="n/a","n/a",IF(A22taxstdlife="",0,IF(Q$3&gt;(A22stdlife+$E1059),((INDEX('PTRM input'!$G$385:$P$434,A22offset,$E1059)-INDEX('PTRM input'!$G$277:$P$326,A22offset,$E1059))*OFFSET($F$7,0,$E1059))-SUM($G1059:P1059),(((INDEX('PTRM input'!$G$385:$P$434,A22offset,$E1059)-INDEX('PTRM input'!$G$277:$P$326,A22offset,$E1059))*OFFSET($F$7,0,$E1059))-SUM($G1059:P1059))*(OFFSET('PTRM input'!$G$477,0,$E1059-1)/A22taxstdlife))))</f>
        <v>0</v>
      </c>
      <c r="R1059" s="251">
        <f ca="1">IF(A22taxstdlife="n/a","n/a",IF(A22taxstdlife="",0,IF(R$3&gt;(A22stdlife+$E1059),((INDEX('PTRM input'!$G$385:$P$434,A22offset,$E1059)-INDEX('PTRM input'!$G$277:$P$326,A22offset,$E1059))*OFFSET($F$7,0,$E1059))-SUM($G1059:Q1059),(((INDEX('PTRM input'!$G$385:$P$434,A22offset,$E1059)-INDEX('PTRM input'!$G$277:$P$326,A22offset,$E1059))*OFFSET($F$7,0,$E1059))-SUM($G1059:Q1059))*(OFFSET('PTRM input'!$G$477,0,$E1059-1)/A22taxstdlife))))</f>
        <v>0</v>
      </c>
      <c r="S1059" s="251">
        <f ca="1">IF(A22taxstdlife="n/a","n/a",IF(A22taxstdlife="",0,IF(S$3&gt;(A22stdlife+$E1059),((INDEX('PTRM input'!$G$385:$P$434,A22offset,$E1059)-INDEX('PTRM input'!$G$277:$P$326,A22offset,$E1059))*OFFSET($F$7,0,$E1059))-SUM($G1059:R1059),(((INDEX('PTRM input'!$G$385:$P$434,A22offset,$E1059)-INDEX('PTRM input'!$G$277:$P$326,A22offset,$E1059))*OFFSET($F$7,0,$E1059))-SUM($G1059:R1059))*(OFFSET('PTRM input'!$G$477,0,$E1059-1)/A22taxstdlife))))</f>
        <v>0</v>
      </c>
      <c r="T1059" s="251">
        <f ca="1">IF(A22taxstdlife="n/a","n/a",IF(A22taxstdlife="",0,IF(T$3&gt;(A22stdlife+$E1059),((INDEX('PTRM input'!$G$385:$P$434,A22offset,$E1059)-INDEX('PTRM input'!$G$277:$P$326,A22offset,$E1059))*OFFSET($F$7,0,$E1059))-SUM($G1059:S1059),(((INDEX('PTRM input'!$G$385:$P$434,A22offset,$E1059)-INDEX('PTRM input'!$G$277:$P$326,A22offset,$E1059))*OFFSET($F$7,0,$E1059))-SUM($G1059:S1059))*(OFFSET('PTRM input'!$G$477,0,$E1059-1)/A22taxstdlife))))</f>
        <v>0</v>
      </c>
      <c r="U1059" s="251">
        <f ca="1">IF(A22taxstdlife="n/a","n/a",IF(A22taxstdlife="",0,IF(U$3&gt;(A22stdlife+$E1059),((INDEX('PTRM input'!$G$385:$P$434,A22offset,$E1059)-INDEX('PTRM input'!$G$277:$P$326,A22offset,$E1059))*OFFSET($F$7,0,$E1059))-SUM($G1059:T1059),(((INDEX('PTRM input'!$G$385:$P$434,A22offset,$E1059)-INDEX('PTRM input'!$G$277:$P$326,A22offset,$E1059))*OFFSET($F$7,0,$E1059))-SUM($G1059:T1059))*(OFFSET('PTRM input'!$G$477,0,$E1059-1)/A22taxstdlife))))</f>
        <v>0</v>
      </c>
      <c r="V1059" s="251">
        <f ca="1">IF(A22taxstdlife="n/a","n/a",IF(A22taxstdlife="",0,IF(V$3&gt;(A22stdlife+$E1059),((INDEX('PTRM input'!$G$385:$P$434,A22offset,$E1059)-INDEX('PTRM input'!$G$277:$P$326,A22offset,$E1059))*OFFSET($F$7,0,$E1059))-SUM($G1059:U1059),(((INDEX('PTRM input'!$G$385:$P$434,A22offset,$E1059)-INDEX('PTRM input'!$G$277:$P$326,A22offset,$E1059))*OFFSET($F$7,0,$E1059))-SUM($G1059:U1059))*(OFFSET('PTRM input'!$G$477,0,$E1059-1)/A22taxstdlife))))</f>
        <v>0</v>
      </c>
      <c r="W1059" s="251">
        <f ca="1">IF(A22taxstdlife="n/a","n/a",IF(A22taxstdlife="",0,IF(W$3&gt;(A22stdlife+$E1059),((INDEX('PTRM input'!$G$385:$P$434,A22offset,$E1059)-INDEX('PTRM input'!$G$277:$P$326,A22offset,$E1059))*OFFSET($F$7,0,$E1059))-SUM($G1059:V1059),(((INDEX('PTRM input'!$G$385:$P$434,A22offset,$E1059)-INDEX('PTRM input'!$G$277:$P$326,A22offset,$E1059))*OFFSET($F$7,0,$E1059))-SUM($G1059:V1059))*(OFFSET('PTRM input'!$G$477,0,$E1059-1)/A22taxstdlife))))</f>
        <v>0</v>
      </c>
      <c r="X1059" s="251">
        <f ca="1">IF(A22taxstdlife="n/a","n/a",IF(A22taxstdlife="",0,IF(X$3&gt;(A22stdlife+$E1059),((INDEX('PTRM input'!$G$385:$P$434,A22offset,$E1059)-INDEX('PTRM input'!$G$277:$P$326,A22offset,$E1059))*OFFSET($F$7,0,$E1059))-SUM($G1059:W1059),(((INDEX('PTRM input'!$G$385:$P$434,A22offset,$E1059)-INDEX('PTRM input'!$G$277:$P$326,A22offset,$E1059))*OFFSET($F$7,0,$E1059))-SUM($G1059:W1059))*(OFFSET('PTRM input'!$G$477,0,$E1059-1)/A22taxstdlife))))</f>
        <v>0</v>
      </c>
      <c r="Y1059" s="251">
        <f ca="1">IF(A22taxstdlife="n/a","n/a",IF(A22taxstdlife="",0,IF(Y$3&gt;(A22stdlife+$E1059),((INDEX('PTRM input'!$G$385:$P$434,A22offset,$E1059)-INDEX('PTRM input'!$G$277:$P$326,A22offset,$E1059))*OFFSET($F$7,0,$E1059))-SUM($G1059:X1059),(((INDEX('PTRM input'!$G$385:$P$434,A22offset,$E1059)-INDEX('PTRM input'!$G$277:$P$326,A22offset,$E1059))*OFFSET($F$7,0,$E1059))-SUM($G1059:X1059))*(OFFSET('PTRM input'!$G$477,0,$E1059-1)/A22taxstdlife))))</f>
        <v>0</v>
      </c>
      <c r="Z1059" s="251">
        <f ca="1">IF(A22taxstdlife="n/a","n/a",IF(A22taxstdlife="",0,IF(Z$3&gt;(A22stdlife+$E1059),((INDEX('PTRM input'!$G$385:$P$434,A22offset,$E1059)-INDEX('PTRM input'!$G$277:$P$326,A22offset,$E1059))*OFFSET($F$7,0,$E1059))-SUM($G1059:Y1059),(((INDEX('PTRM input'!$G$385:$P$434,A22offset,$E1059)-INDEX('PTRM input'!$G$277:$P$326,A22offset,$E1059))*OFFSET($F$7,0,$E1059))-SUM($G1059:Y1059))*(OFFSET('PTRM input'!$G$477,0,$E1059-1)/A22taxstdlife))))</f>
        <v>0</v>
      </c>
      <c r="AA1059" s="251">
        <f ca="1">IF(A22taxstdlife="n/a","n/a",IF(A22taxstdlife="",0,IF(AA$3&gt;(A22stdlife+$E1059),((INDEX('PTRM input'!$G$385:$P$434,A22offset,$E1059)-INDEX('PTRM input'!$G$277:$P$326,A22offset,$E1059))*OFFSET($F$7,0,$E1059))-SUM($G1059:Z1059),(((INDEX('PTRM input'!$G$385:$P$434,A22offset,$E1059)-INDEX('PTRM input'!$G$277:$P$326,A22offset,$E1059))*OFFSET($F$7,0,$E1059))-SUM($G1059:Z1059))*(OFFSET('PTRM input'!$G$477,0,$E1059-1)/A22taxstdlife))))</f>
        <v>0</v>
      </c>
      <c r="AB1059" s="251">
        <f ca="1">IF(A22taxstdlife="n/a","n/a",IF(A22taxstdlife="",0,IF(AB$3&gt;(A22stdlife+$E1059),((INDEX('PTRM input'!$G$385:$P$434,A22offset,$E1059)-INDEX('PTRM input'!$G$277:$P$326,A22offset,$E1059))*OFFSET($F$7,0,$E1059))-SUM($G1059:AA1059),(((INDEX('PTRM input'!$G$385:$P$434,A22offset,$E1059)-INDEX('PTRM input'!$G$277:$P$326,A22offset,$E1059))*OFFSET($F$7,0,$E1059))-SUM($G1059:AA1059))*(OFFSET('PTRM input'!$G$477,0,$E1059-1)/A22taxstdlife))))</f>
        <v>0</v>
      </c>
      <c r="AC1059" s="251">
        <f ca="1">IF(A22taxstdlife="n/a","n/a",IF(A22taxstdlife="",0,IF(AC$3&gt;(A22stdlife+$E1059),((INDEX('PTRM input'!$G$385:$P$434,A22offset,$E1059)-INDEX('PTRM input'!$G$277:$P$326,A22offset,$E1059))*OFFSET($F$7,0,$E1059))-SUM($G1059:AB1059),(((INDEX('PTRM input'!$G$385:$P$434,A22offset,$E1059)-INDEX('PTRM input'!$G$277:$P$326,A22offset,$E1059))*OFFSET($F$7,0,$E1059))-SUM($G1059:AB1059))*(OFFSET('PTRM input'!$G$477,0,$E1059-1)/A22taxstdlife))))</f>
        <v>0</v>
      </c>
      <c r="AD1059" s="251">
        <f ca="1">IF(A22taxstdlife="n/a","n/a",IF(A22taxstdlife="",0,IF(AD$3&gt;(A22stdlife+$E1059),((INDEX('PTRM input'!$G$385:$P$434,A22offset,$E1059)-INDEX('PTRM input'!$G$277:$P$326,A22offset,$E1059))*OFFSET($F$7,0,$E1059))-SUM($G1059:AC1059),(((INDEX('PTRM input'!$G$385:$P$434,A22offset,$E1059)-INDEX('PTRM input'!$G$277:$P$326,A22offset,$E1059))*OFFSET($F$7,0,$E1059))-SUM($G1059:AC1059))*(OFFSET('PTRM input'!$G$477,0,$E1059-1)/A22taxstdlife))))</f>
        <v>0</v>
      </c>
      <c r="AE1059" s="251">
        <f ca="1">IF(A22taxstdlife="n/a","n/a",IF(A22taxstdlife="",0,IF(AE$3&gt;(A22stdlife+$E1059),((INDEX('PTRM input'!$G$385:$P$434,A22offset,$E1059)-INDEX('PTRM input'!$G$277:$P$326,A22offset,$E1059))*OFFSET($F$7,0,$E1059))-SUM($G1059:AD1059),(((INDEX('PTRM input'!$G$385:$P$434,A22offset,$E1059)-INDEX('PTRM input'!$G$277:$P$326,A22offset,$E1059))*OFFSET($F$7,0,$E1059))-SUM($G1059:AD1059))*(OFFSET('PTRM input'!$G$477,0,$E1059-1)/A22taxstdlife))))</f>
        <v>0</v>
      </c>
      <c r="AF1059" s="251">
        <f ca="1">IF(A22taxstdlife="n/a","n/a",IF(A22taxstdlife="",0,IF(AF$3&gt;(A22stdlife+$E1059),((INDEX('PTRM input'!$G$385:$P$434,A22offset,$E1059)-INDEX('PTRM input'!$G$277:$P$326,A22offset,$E1059))*OFFSET($F$7,0,$E1059))-SUM($G1059:AE1059),(((INDEX('PTRM input'!$G$385:$P$434,A22offset,$E1059)-INDEX('PTRM input'!$G$277:$P$326,A22offset,$E1059))*OFFSET($F$7,0,$E1059))-SUM($G1059:AE1059))*(OFFSET('PTRM input'!$G$477,0,$E1059-1)/A22taxstdlife))))</f>
        <v>0</v>
      </c>
      <c r="AG1059" s="251">
        <f ca="1">IF(A22taxstdlife="n/a","n/a",IF(A22taxstdlife="",0,IF(AG$3&gt;(A22stdlife+$E1059),((INDEX('PTRM input'!$G$385:$P$434,A22offset,$E1059)-INDEX('PTRM input'!$G$277:$P$326,A22offset,$E1059))*OFFSET($F$7,0,$E1059))-SUM($G1059:AF1059),(((INDEX('PTRM input'!$G$385:$P$434,A22offset,$E1059)-INDEX('PTRM input'!$G$277:$P$326,A22offset,$E1059))*OFFSET($F$7,0,$E1059))-SUM($G1059:AF1059))*(OFFSET('PTRM input'!$G$477,0,$E1059-1)/A22taxstdlife))))</f>
        <v>0</v>
      </c>
      <c r="AH1059" s="251">
        <f ca="1">IF(A22taxstdlife="n/a","n/a",IF(A22taxstdlife="",0,IF(AH$3&gt;(A22stdlife+$E1059),((INDEX('PTRM input'!$G$385:$P$434,A22offset,$E1059)-INDEX('PTRM input'!$G$277:$P$326,A22offset,$E1059))*OFFSET($F$7,0,$E1059))-SUM($G1059:AG1059),(((INDEX('PTRM input'!$G$385:$P$434,A22offset,$E1059)-INDEX('PTRM input'!$G$277:$P$326,A22offset,$E1059))*OFFSET($F$7,0,$E1059))-SUM($G1059:AG1059))*(OFFSET('PTRM input'!$G$477,0,$E1059-1)/A22taxstdlife))))</f>
        <v>0</v>
      </c>
      <c r="AI1059" s="251">
        <f ca="1">IF(A22taxstdlife="n/a","n/a",IF(A22taxstdlife="",0,IF(AI$3&gt;(A22stdlife+$E1059),((INDEX('PTRM input'!$G$385:$P$434,A22offset,$E1059)-INDEX('PTRM input'!$G$277:$P$326,A22offset,$E1059))*OFFSET($F$7,0,$E1059))-SUM($G1059:AH1059),(((INDEX('PTRM input'!$G$385:$P$434,A22offset,$E1059)-INDEX('PTRM input'!$G$277:$P$326,A22offset,$E1059))*OFFSET($F$7,0,$E1059))-SUM($G1059:AH1059))*(OFFSET('PTRM input'!$G$477,0,$E1059-1)/A22taxstdlife))))</f>
        <v>0</v>
      </c>
      <c r="AJ1059" s="251">
        <f ca="1">IF(A22taxstdlife="n/a","n/a",IF(A22taxstdlife="",0,IF(AJ$3&gt;(A22stdlife+$E1059),((INDEX('PTRM input'!$G$385:$P$434,A22offset,$E1059)-INDEX('PTRM input'!$G$277:$P$326,A22offset,$E1059))*OFFSET($F$7,0,$E1059))-SUM($G1059:AI1059),(((INDEX('PTRM input'!$G$385:$P$434,A22offset,$E1059)-INDEX('PTRM input'!$G$277:$P$326,A22offset,$E1059))*OFFSET($F$7,0,$E1059))-SUM($G1059:AI1059))*(OFFSET('PTRM input'!$G$477,0,$E1059-1)/A22taxstdlife))))</f>
        <v>0</v>
      </c>
      <c r="AK1059" s="251">
        <f ca="1">IF(A22taxstdlife="n/a","n/a",IF(A22taxstdlife="",0,IF(AK$3&gt;(A22stdlife+$E1059),((INDEX('PTRM input'!$G$385:$P$434,A22offset,$E1059)-INDEX('PTRM input'!$G$277:$P$326,A22offset,$E1059))*OFFSET($F$7,0,$E1059))-SUM($G1059:AJ1059),(((INDEX('PTRM input'!$G$385:$P$434,A22offset,$E1059)-INDEX('PTRM input'!$G$277:$P$326,A22offset,$E1059))*OFFSET($F$7,0,$E1059))-SUM($G1059:AJ1059))*(OFFSET('PTRM input'!$G$477,0,$E1059-1)/A22taxstdlife))))</f>
        <v>0</v>
      </c>
      <c r="AL1059" s="251">
        <f ca="1">IF(A22taxstdlife="n/a","n/a",IF(A22taxstdlife="",0,IF(AL$3&gt;(A22stdlife+$E1059),((INDEX('PTRM input'!$G$385:$P$434,A22offset,$E1059)-INDEX('PTRM input'!$G$277:$P$326,A22offset,$E1059))*OFFSET($F$7,0,$E1059))-SUM($G1059:AK1059),(((INDEX('PTRM input'!$G$385:$P$434,A22offset,$E1059)-INDEX('PTRM input'!$G$277:$P$326,A22offset,$E1059))*OFFSET($F$7,0,$E1059))-SUM($G1059:AK1059))*(OFFSET('PTRM input'!$G$477,0,$E1059-1)/A22taxstdlife))))</f>
        <v>0</v>
      </c>
      <c r="AM1059" s="251">
        <f ca="1">IF(A22taxstdlife="n/a","n/a",IF(A22taxstdlife="",0,IF(AM$3&gt;(A22stdlife+$E1059),((INDEX('PTRM input'!$G$385:$P$434,A22offset,$E1059)-INDEX('PTRM input'!$G$277:$P$326,A22offset,$E1059))*OFFSET($F$7,0,$E1059))-SUM($G1059:AL1059),(((INDEX('PTRM input'!$G$385:$P$434,A22offset,$E1059)-INDEX('PTRM input'!$G$277:$P$326,A22offset,$E1059))*OFFSET($F$7,0,$E1059))-SUM($G1059:AL1059))*(OFFSET('PTRM input'!$G$477,0,$E1059-1)/A22taxstdlife))))</f>
        <v>0</v>
      </c>
      <c r="AN1059" s="251">
        <f ca="1">IF(A22taxstdlife="n/a","n/a",IF(A22taxstdlife="",0,IF(AN$3&gt;(A22stdlife+$E1059),((INDEX('PTRM input'!$G$385:$P$434,A22offset,$E1059)-INDEX('PTRM input'!$G$277:$P$326,A22offset,$E1059))*OFFSET($F$7,0,$E1059))-SUM($G1059:AM1059),(((INDEX('PTRM input'!$G$385:$P$434,A22offset,$E1059)-INDEX('PTRM input'!$G$277:$P$326,A22offset,$E1059))*OFFSET($F$7,0,$E1059))-SUM($G1059:AM1059))*(OFFSET('PTRM input'!$G$477,0,$E1059-1)/A22taxstdlife))))</f>
        <v>0</v>
      </c>
      <c r="AO1059" s="251">
        <f ca="1">IF(A22taxstdlife="n/a","n/a",IF(A22taxstdlife="",0,IF(AO$3&gt;(A22stdlife+$E1059),((INDEX('PTRM input'!$G$385:$P$434,A22offset,$E1059)-INDEX('PTRM input'!$G$277:$P$326,A22offset,$E1059))*OFFSET($F$7,0,$E1059))-SUM($G1059:AN1059),(((INDEX('PTRM input'!$G$385:$P$434,A22offset,$E1059)-INDEX('PTRM input'!$G$277:$P$326,A22offset,$E1059))*OFFSET($F$7,0,$E1059))-SUM($G1059:AN1059))*(OFFSET('PTRM input'!$G$477,0,$E1059-1)/A22taxstdlife))))</f>
        <v>0</v>
      </c>
      <c r="AP1059" s="251">
        <f ca="1">IF(A22taxstdlife="n/a","n/a",IF(A22taxstdlife="",0,IF(AP$3&gt;(A22stdlife+$E1059),((INDEX('PTRM input'!$G$385:$P$434,A22offset,$E1059)-INDEX('PTRM input'!$G$277:$P$326,A22offset,$E1059))*OFFSET($F$7,0,$E1059))-SUM($G1059:AO1059),(((INDEX('PTRM input'!$G$385:$P$434,A22offset,$E1059)-INDEX('PTRM input'!$G$277:$P$326,A22offset,$E1059))*OFFSET($F$7,0,$E1059))-SUM($G1059:AO1059))*(OFFSET('PTRM input'!$G$477,0,$E1059-1)/A22taxstdlife))))</f>
        <v>0</v>
      </c>
      <c r="AQ1059" s="251">
        <f ca="1">IF(A22taxstdlife="n/a","n/a",IF(A22taxstdlife="",0,IF(AQ$3&gt;(A22stdlife+$E1059),((INDEX('PTRM input'!$G$385:$P$434,A22offset,$E1059)-INDEX('PTRM input'!$G$277:$P$326,A22offset,$E1059))*OFFSET($F$7,0,$E1059))-SUM($G1059:AP1059),(((INDEX('PTRM input'!$G$385:$P$434,A22offset,$E1059)-INDEX('PTRM input'!$G$277:$P$326,A22offset,$E1059))*OFFSET($F$7,0,$E1059))-SUM($G1059:AP1059))*(OFFSET('PTRM input'!$G$477,0,$E1059-1)/A22taxstdlife))))</f>
        <v>0</v>
      </c>
      <c r="AR1059" s="251">
        <f ca="1">IF(A22taxstdlife="n/a","n/a",IF(A22taxstdlife="",0,IF(AR$3&gt;(A22stdlife+$E1059),((INDEX('PTRM input'!$G$385:$P$434,A22offset,$E1059)-INDEX('PTRM input'!$G$277:$P$326,A22offset,$E1059))*OFFSET($F$7,0,$E1059))-SUM($G1059:AQ1059),(((INDEX('PTRM input'!$G$385:$P$434,A22offset,$E1059)-INDEX('PTRM input'!$G$277:$P$326,A22offset,$E1059))*OFFSET($F$7,0,$E1059))-SUM($G1059:AQ1059))*(OFFSET('PTRM input'!$G$477,0,$E1059-1)/A22taxstdlife))))</f>
        <v>0</v>
      </c>
      <c r="AS1059" s="251">
        <f ca="1">IF(A22taxstdlife="n/a","n/a",IF(A22taxstdlife="",0,IF(AS$3&gt;(A22stdlife+$E1059),((INDEX('PTRM input'!$G$385:$P$434,A22offset,$E1059)-INDEX('PTRM input'!$G$277:$P$326,A22offset,$E1059))*OFFSET($F$7,0,$E1059))-SUM($G1059:AR1059),(((INDEX('PTRM input'!$G$385:$P$434,A22offset,$E1059)-INDEX('PTRM input'!$G$277:$P$326,A22offset,$E1059))*OFFSET($F$7,0,$E1059))-SUM($G1059:AR1059))*(OFFSET('PTRM input'!$G$477,0,$E1059-1)/A22taxstdlife))))</f>
        <v>0</v>
      </c>
      <c r="AT1059" s="251">
        <f ca="1">IF(A22taxstdlife="n/a","n/a",IF(A22taxstdlife="",0,IF(AT$3&gt;(A22stdlife+$E1059),((INDEX('PTRM input'!$G$385:$P$434,A22offset,$E1059)-INDEX('PTRM input'!$G$277:$P$326,A22offset,$E1059))*OFFSET($F$7,0,$E1059))-SUM($G1059:AS1059),(((INDEX('PTRM input'!$G$385:$P$434,A22offset,$E1059)-INDEX('PTRM input'!$G$277:$P$326,A22offset,$E1059))*OFFSET($F$7,0,$E1059))-SUM($G1059:AS1059))*(OFFSET('PTRM input'!$G$477,0,$E1059-1)/A22taxstdlife))))</f>
        <v>0</v>
      </c>
      <c r="AU1059" s="251">
        <f ca="1">IF(A22taxstdlife="n/a","n/a",IF(A22taxstdlife="",0,IF(AU$3&gt;(A22stdlife+$E1059),((INDEX('PTRM input'!$G$385:$P$434,A22offset,$E1059)-INDEX('PTRM input'!$G$277:$P$326,A22offset,$E1059))*OFFSET($F$7,0,$E1059))-SUM($G1059:AT1059),(((INDEX('PTRM input'!$G$385:$P$434,A22offset,$E1059)-INDEX('PTRM input'!$G$277:$P$326,A22offset,$E1059))*OFFSET($F$7,0,$E1059))-SUM($G1059:AT1059))*(OFFSET('PTRM input'!$G$477,0,$E1059-1)/A22taxstdlife))))</f>
        <v>0</v>
      </c>
      <c r="AV1059" s="251">
        <f ca="1">IF(A22taxstdlife="n/a","n/a",IF(A22taxstdlife="",0,IF(AV$3&gt;(A22stdlife+$E1059),((INDEX('PTRM input'!$G$385:$P$434,A22offset,$E1059)-INDEX('PTRM input'!$G$277:$P$326,A22offset,$E1059))*OFFSET($F$7,0,$E1059))-SUM($G1059:AU1059),(((INDEX('PTRM input'!$G$385:$P$434,A22offset,$E1059)-INDEX('PTRM input'!$G$277:$P$326,A22offset,$E1059))*OFFSET($F$7,0,$E1059))-SUM($G1059:AU1059))*(OFFSET('PTRM input'!$G$477,0,$E1059-1)/A22taxstdlife))))</f>
        <v>0</v>
      </c>
      <c r="AW1059" s="251">
        <f ca="1">IF(A22taxstdlife="n/a","n/a",IF(A22taxstdlife="",0,IF(AW$3&gt;(A22stdlife+$E1059),((INDEX('PTRM input'!$G$385:$P$434,A22offset,$E1059)-INDEX('PTRM input'!$G$277:$P$326,A22offset,$E1059))*OFFSET($F$7,0,$E1059))-SUM($G1059:AV1059),(((INDEX('PTRM input'!$G$385:$P$434,A22offset,$E1059)-INDEX('PTRM input'!$G$277:$P$326,A22offset,$E1059))*OFFSET($F$7,0,$E1059))-SUM($G1059:AV1059))*(OFFSET('PTRM input'!$G$477,0,$E1059-1)/A22taxstdlife))))</f>
        <v>0</v>
      </c>
      <c r="AX1059" s="251">
        <f ca="1">IF(A22taxstdlife="n/a","n/a",IF(A22taxstdlife="",0,IF(AX$3&gt;(A22stdlife+$E1059),((INDEX('PTRM input'!$G$385:$P$434,A22offset,$E1059)-INDEX('PTRM input'!$G$277:$P$326,A22offset,$E1059))*OFFSET($F$7,0,$E1059))-SUM($G1059:AW1059),(((INDEX('PTRM input'!$G$385:$P$434,A22offset,$E1059)-INDEX('PTRM input'!$G$277:$P$326,A22offset,$E1059))*OFFSET($F$7,0,$E1059))-SUM($G1059:AW1059))*(OFFSET('PTRM input'!$G$477,0,$E1059-1)/A22taxstdlife))))</f>
        <v>0</v>
      </c>
      <c r="AY1059" s="251">
        <f ca="1">IF(A22taxstdlife="n/a","n/a",IF(A22taxstdlife="",0,IF(AY$3&gt;(A22stdlife+$E1059),((INDEX('PTRM input'!$G$385:$P$434,A22offset,$E1059)-INDEX('PTRM input'!$G$277:$P$326,A22offset,$E1059))*OFFSET($F$7,0,$E1059))-SUM($G1059:AX1059),(((INDEX('PTRM input'!$G$385:$P$434,A22offset,$E1059)-INDEX('PTRM input'!$G$277:$P$326,A22offset,$E1059))*OFFSET($F$7,0,$E1059))-SUM($G1059:AX1059))*(OFFSET('PTRM input'!$G$477,0,$E1059-1)/A22taxstdlife))))</f>
        <v>0</v>
      </c>
      <c r="AZ1059" s="251">
        <f ca="1">IF(A22taxstdlife="n/a","n/a",IF(A22taxstdlife="",0,IF(AZ$3&gt;(A22stdlife+$E1059),((INDEX('PTRM input'!$G$385:$P$434,A22offset,$E1059)-INDEX('PTRM input'!$G$277:$P$326,A22offset,$E1059))*OFFSET($F$7,0,$E1059))-SUM($G1059:AY1059),(((INDEX('PTRM input'!$G$385:$P$434,A22offset,$E1059)-INDEX('PTRM input'!$G$277:$P$326,A22offset,$E1059))*OFFSET($F$7,0,$E1059))-SUM($G1059:AY1059))*(OFFSET('PTRM input'!$G$477,0,$E1059-1)/A22taxstdlife))))</f>
        <v>0</v>
      </c>
      <c r="BA1059" s="251">
        <f ca="1">IF(A22taxstdlife="n/a","n/a",IF(A22taxstdlife="",0,IF(BA$3&gt;(A22stdlife+$E1059),((INDEX('PTRM input'!$G$385:$P$434,A22offset,$E1059)-INDEX('PTRM input'!$G$277:$P$326,A22offset,$E1059))*OFFSET($F$7,0,$E1059))-SUM($G1059:AZ1059),(((INDEX('PTRM input'!$G$385:$P$434,A22offset,$E1059)-INDEX('PTRM input'!$G$277:$P$326,A22offset,$E1059))*OFFSET($F$7,0,$E1059))-SUM($G1059:AZ1059))*(OFFSET('PTRM input'!$G$477,0,$E1059-1)/A22taxstdlife))))</f>
        <v>0</v>
      </c>
      <c r="BB1059" s="251">
        <f ca="1">IF(A22taxstdlife="n/a","n/a",IF(A22taxstdlife="",0,IF(BB$3&gt;(A22stdlife+$E1059),((INDEX('PTRM input'!$G$385:$P$434,A22offset,$E1059)-INDEX('PTRM input'!$G$277:$P$326,A22offset,$E1059))*OFFSET($F$7,0,$E1059))-SUM($G1059:BA1059),(((INDEX('PTRM input'!$G$385:$P$434,A22offset,$E1059)-INDEX('PTRM input'!$G$277:$P$326,A22offset,$E1059))*OFFSET($F$7,0,$E1059))-SUM($G1059:BA1059))*(OFFSET('PTRM input'!$G$477,0,$E1059-1)/A22taxstdlife))))</f>
        <v>0</v>
      </c>
      <c r="BC1059" s="251">
        <f ca="1">IF(A22taxstdlife="n/a","n/a",IF(A22taxstdlife="",0,IF(BC$3&gt;(A22stdlife+$E1059),((INDEX('PTRM input'!$G$385:$P$434,A22offset,$E1059)-INDEX('PTRM input'!$G$277:$P$326,A22offset,$E1059))*OFFSET($F$7,0,$E1059))-SUM($G1059:BB1059),(((INDEX('PTRM input'!$G$385:$P$434,A22offset,$E1059)-INDEX('PTRM input'!$G$277:$P$326,A22offset,$E1059))*OFFSET($F$7,0,$E1059))-SUM($G1059:BB1059))*(OFFSET('PTRM input'!$G$477,0,$E1059-1)/A22taxstdlife))))</f>
        <v>0</v>
      </c>
      <c r="BD1059" s="251">
        <f ca="1">IF(A22taxstdlife="n/a","n/a",IF(A22taxstdlife="",0,IF(BD$3&gt;(A22stdlife+$E1059),((INDEX('PTRM input'!$G$385:$P$434,A22offset,$E1059)-INDEX('PTRM input'!$G$277:$P$326,A22offset,$E1059))*OFFSET($F$7,0,$E1059))-SUM($G1059:BC1059),(((INDEX('PTRM input'!$G$385:$P$434,A22offset,$E1059)-INDEX('PTRM input'!$G$277:$P$326,A22offset,$E1059))*OFFSET($F$7,0,$E1059))-SUM($G1059:BC1059))*(OFFSET('PTRM input'!$G$477,0,$E1059-1)/A22taxstdlife))))</f>
        <v>0</v>
      </c>
      <c r="BE1059" s="251">
        <f ca="1">IF(A22taxstdlife="n/a","n/a",IF(A22taxstdlife="",0,IF(BE$3&gt;(A22stdlife+$E1059),((INDEX('PTRM input'!$G$385:$P$434,A22offset,$E1059)-INDEX('PTRM input'!$G$277:$P$326,A22offset,$E1059))*OFFSET($F$7,0,$E1059))-SUM($G1059:BD1059),(((INDEX('PTRM input'!$G$385:$P$434,A22offset,$E1059)-INDEX('PTRM input'!$G$277:$P$326,A22offset,$E1059))*OFFSET($F$7,0,$E1059))-SUM($G1059:BD1059))*(OFFSET('PTRM input'!$G$477,0,$E1059-1)/A22taxstdlife))))</f>
        <v>0</v>
      </c>
      <c r="BF1059" s="251">
        <f ca="1">IF(A22taxstdlife="n/a","n/a",IF(A22taxstdlife="",0,IF(BF$3&gt;(A22stdlife+$E1059),((INDEX('PTRM input'!$G$385:$P$434,A22offset,$E1059)-INDEX('PTRM input'!$G$277:$P$326,A22offset,$E1059))*OFFSET($F$7,0,$E1059))-SUM($G1059:BE1059),(((INDEX('PTRM input'!$G$385:$P$434,A22offset,$E1059)-INDEX('PTRM input'!$G$277:$P$326,A22offset,$E1059))*OFFSET($F$7,0,$E1059))-SUM($G1059:BE1059))*(OFFSET('PTRM input'!$G$477,0,$E1059-1)/A22taxstdlife))))</f>
        <v>0</v>
      </c>
      <c r="BG1059" s="251">
        <f ca="1">IF(A22taxstdlife="n/a","n/a",IF(A22taxstdlife="",0,IF(BG$3&gt;(A22stdlife+$E1059),((INDEX('PTRM input'!$G$385:$P$434,A22offset,$E1059)-INDEX('PTRM input'!$G$277:$P$326,A22offset,$E1059))*OFFSET($F$7,0,$E1059))-SUM($G1059:BF1059),(((INDEX('PTRM input'!$G$385:$P$434,A22offset,$E1059)-INDEX('PTRM input'!$G$277:$P$326,A22offset,$E1059))*OFFSET($F$7,0,$E1059))-SUM($G1059:BF1059))*(OFFSET('PTRM input'!$G$477,0,$E1059-1)/A22taxstdlife))))</f>
        <v>0</v>
      </c>
      <c r="BH1059" s="251">
        <f ca="1">IF(A22taxstdlife="n/a","n/a",IF(A22taxstdlife="",0,IF(BH$3&gt;(A22stdlife+$E1059),((INDEX('PTRM input'!$G$385:$P$434,A22offset,$E1059)-INDEX('PTRM input'!$G$277:$P$326,A22offset,$E1059))*OFFSET($F$7,0,$E1059))-SUM($G1059:BG1059),(((INDEX('PTRM input'!$G$385:$P$434,A22offset,$E1059)-INDEX('PTRM input'!$G$277:$P$326,A22offset,$E1059))*OFFSET($F$7,0,$E1059))-SUM($G1059:BG1059))*(OFFSET('PTRM input'!$G$477,0,$E1059-1)/A22taxstdlife))))</f>
        <v>0</v>
      </c>
      <c r="BI1059" s="251">
        <f ca="1">IF(A22taxstdlife="n/a","n/a",IF(A22taxstdlife="",0,IF(BI$3&gt;(A22stdlife+$E1059),((INDEX('PTRM input'!$G$385:$P$434,A22offset,$E1059)-INDEX('PTRM input'!$G$277:$P$326,A22offset,$E1059))*OFFSET($F$7,0,$E1059))-SUM($G1059:BH1059),(((INDEX('PTRM input'!$G$385:$P$434,A22offset,$E1059)-INDEX('PTRM input'!$G$277:$P$326,A22offset,$E1059))*OFFSET($F$7,0,$E1059))-SUM($G1059:BH1059))*(OFFSET('PTRM input'!$G$477,0,$E1059-1)/A22taxstdlife))))</f>
        <v>0</v>
      </c>
      <c r="BJ1059" s="116"/>
      <c r="BK1059" s="116"/>
      <c r="BL1059" s="116"/>
      <c r="BM1059" s="116"/>
    </row>
    <row r="1060" spans="1:65" ht="12.75" hidden="1" customHeight="1" outlineLevel="2">
      <c r="A1060" s="366"/>
      <c r="B1060" s="19"/>
      <c r="C1060" s="18"/>
      <c r="D1060" s="760"/>
      <c r="E1060" s="86">
        <v>6</v>
      </c>
      <c r="F1060" s="356"/>
      <c r="G1060" s="434"/>
      <c r="H1060" s="435"/>
      <c r="I1060" s="435"/>
      <c r="J1060" s="435"/>
      <c r="K1060" s="435"/>
      <c r="L1060" s="619"/>
      <c r="M1060" s="251">
        <f ca="1">IF(A22taxstdlife="n/a","n/a",IF(A22taxstdlife="",0,IF(M$3&gt;(A22stdlife+$E1060),((INDEX('PTRM input'!$G$385:$P$434,A22offset,$E1060)-INDEX('PTRM input'!$G$277:$P$326,A22offset,$E1060))*OFFSET($F$7,0,$E1060))-SUM($G1060:L1060),(((INDEX('PTRM input'!$G$385:$P$434,A22offset,$E1060)-INDEX('PTRM input'!$G$277:$P$326,A22offset,$E1060))*OFFSET($F$7,0,$E1060))-SUM($G1060:L1060))*(OFFSET('PTRM input'!$G$477,0,$E1060-1)/A22taxstdlife))))</f>
        <v>0</v>
      </c>
      <c r="N1060" s="251">
        <f ca="1">IF(A22taxstdlife="n/a","n/a",IF(A22taxstdlife="",0,IF(N$3&gt;(A22stdlife+$E1060),((INDEX('PTRM input'!$G$385:$P$434,A22offset,$E1060)-INDEX('PTRM input'!$G$277:$P$326,A22offset,$E1060))*OFFSET($F$7,0,$E1060))-SUM($G1060:M1060),(((INDEX('PTRM input'!$G$385:$P$434,A22offset,$E1060)-INDEX('PTRM input'!$G$277:$P$326,A22offset,$E1060))*OFFSET($F$7,0,$E1060))-SUM($G1060:M1060))*(OFFSET('PTRM input'!$G$477,0,$E1060-1)/A22taxstdlife))))</f>
        <v>0</v>
      </c>
      <c r="O1060" s="251">
        <f ca="1">IF(A22taxstdlife="n/a","n/a",IF(A22taxstdlife="",0,IF(O$3&gt;(A22stdlife+$E1060),((INDEX('PTRM input'!$G$385:$P$434,A22offset,$E1060)-INDEX('PTRM input'!$G$277:$P$326,A22offset,$E1060))*OFFSET($F$7,0,$E1060))-SUM($G1060:N1060),(((INDEX('PTRM input'!$G$385:$P$434,A22offset,$E1060)-INDEX('PTRM input'!$G$277:$P$326,A22offset,$E1060))*OFFSET($F$7,0,$E1060))-SUM($G1060:N1060))*(OFFSET('PTRM input'!$G$477,0,$E1060-1)/A22taxstdlife))))</f>
        <v>0</v>
      </c>
      <c r="P1060" s="251">
        <f ca="1">IF(A22taxstdlife="n/a","n/a",IF(A22taxstdlife="",0,IF(P$3&gt;(A22stdlife+$E1060),((INDEX('PTRM input'!$G$385:$P$434,A22offset,$E1060)-INDEX('PTRM input'!$G$277:$P$326,A22offset,$E1060))*OFFSET($F$7,0,$E1060))-SUM($G1060:O1060),(((INDEX('PTRM input'!$G$385:$P$434,A22offset,$E1060)-INDEX('PTRM input'!$G$277:$P$326,A22offset,$E1060))*OFFSET($F$7,0,$E1060))-SUM($G1060:O1060))*(OFFSET('PTRM input'!$G$477,0,$E1060-1)/A22taxstdlife))))</f>
        <v>0</v>
      </c>
      <c r="Q1060" s="251">
        <f ca="1">IF(A22taxstdlife="n/a","n/a",IF(A22taxstdlife="",0,IF(Q$3&gt;(A22stdlife+$E1060),((INDEX('PTRM input'!$G$385:$P$434,A22offset,$E1060)-INDEX('PTRM input'!$G$277:$P$326,A22offset,$E1060))*OFFSET($F$7,0,$E1060))-SUM($G1060:P1060),(((INDEX('PTRM input'!$G$385:$P$434,A22offset,$E1060)-INDEX('PTRM input'!$G$277:$P$326,A22offset,$E1060))*OFFSET($F$7,0,$E1060))-SUM($G1060:P1060))*(OFFSET('PTRM input'!$G$477,0,$E1060-1)/A22taxstdlife))))</f>
        <v>0</v>
      </c>
      <c r="R1060" s="251">
        <f ca="1">IF(A22taxstdlife="n/a","n/a",IF(A22taxstdlife="",0,IF(R$3&gt;(A22stdlife+$E1060),((INDEX('PTRM input'!$G$385:$P$434,A22offset,$E1060)-INDEX('PTRM input'!$G$277:$P$326,A22offset,$E1060))*OFFSET($F$7,0,$E1060))-SUM($G1060:Q1060),(((INDEX('PTRM input'!$G$385:$P$434,A22offset,$E1060)-INDEX('PTRM input'!$G$277:$P$326,A22offset,$E1060))*OFFSET($F$7,0,$E1060))-SUM($G1060:Q1060))*(OFFSET('PTRM input'!$G$477,0,$E1060-1)/A22taxstdlife))))</f>
        <v>0</v>
      </c>
      <c r="S1060" s="251">
        <f ca="1">IF(A22taxstdlife="n/a","n/a",IF(A22taxstdlife="",0,IF(S$3&gt;(A22stdlife+$E1060),((INDEX('PTRM input'!$G$385:$P$434,A22offset,$E1060)-INDEX('PTRM input'!$G$277:$P$326,A22offset,$E1060))*OFFSET($F$7,0,$E1060))-SUM($G1060:R1060),(((INDEX('PTRM input'!$G$385:$P$434,A22offset,$E1060)-INDEX('PTRM input'!$G$277:$P$326,A22offset,$E1060))*OFFSET($F$7,0,$E1060))-SUM($G1060:R1060))*(OFFSET('PTRM input'!$G$477,0,$E1060-1)/A22taxstdlife))))</f>
        <v>0</v>
      </c>
      <c r="T1060" s="251">
        <f ca="1">IF(A22taxstdlife="n/a","n/a",IF(A22taxstdlife="",0,IF(T$3&gt;(A22stdlife+$E1060),((INDEX('PTRM input'!$G$385:$P$434,A22offset,$E1060)-INDEX('PTRM input'!$G$277:$P$326,A22offset,$E1060))*OFFSET($F$7,0,$E1060))-SUM($G1060:S1060),(((INDEX('PTRM input'!$G$385:$P$434,A22offset,$E1060)-INDEX('PTRM input'!$G$277:$P$326,A22offset,$E1060))*OFFSET($F$7,0,$E1060))-SUM($G1060:S1060))*(OFFSET('PTRM input'!$G$477,0,$E1060-1)/A22taxstdlife))))</f>
        <v>0</v>
      </c>
      <c r="U1060" s="251">
        <f ca="1">IF(A22taxstdlife="n/a","n/a",IF(A22taxstdlife="",0,IF(U$3&gt;(A22stdlife+$E1060),((INDEX('PTRM input'!$G$385:$P$434,A22offset,$E1060)-INDEX('PTRM input'!$G$277:$P$326,A22offset,$E1060))*OFFSET($F$7,0,$E1060))-SUM($G1060:T1060),(((INDEX('PTRM input'!$G$385:$P$434,A22offset,$E1060)-INDEX('PTRM input'!$G$277:$P$326,A22offset,$E1060))*OFFSET($F$7,0,$E1060))-SUM($G1060:T1060))*(OFFSET('PTRM input'!$G$477,0,$E1060-1)/A22taxstdlife))))</f>
        <v>0</v>
      </c>
      <c r="V1060" s="251">
        <f ca="1">IF(A22taxstdlife="n/a","n/a",IF(A22taxstdlife="",0,IF(V$3&gt;(A22stdlife+$E1060),((INDEX('PTRM input'!$G$385:$P$434,A22offset,$E1060)-INDEX('PTRM input'!$G$277:$P$326,A22offset,$E1060))*OFFSET($F$7,0,$E1060))-SUM($G1060:U1060),(((INDEX('PTRM input'!$G$385:$P$434,A22offset,$E1060)-INDEX('PTRM input'!$G$277:$P$326,A22offset,$E1060))*OFFSET($F$7,0,$E1060))-SUM($G1060:U1060))*(OFFSET('PTRM input'!$G$477,0,$E1060-1)/A22taxstdlife))))</f>
        <v>0</v>
      </c>
      <c r="W1060" s="251">
        <f ca="1">IF(A22taxstdlife="n/a","n/a",IF(A22taxstdlife="",0,IF(W$3&gt;(A22stdlife+$E1060),((INDEX('PTRM input'!$G$385:$P$434,A22offset,$E1060)-INDEX('PTRM input'!$G$277:$P$326,A22offset,$E1060))*OFFSET($F$7,0,$E1060))-SUM($G1060:V1060),(((INDEX('PTRM input'!$G$385:$P$434,A22offset,$E1060)-INDEX('PTRM input'!$G$277:$P$326,A22offset,$E1060))*OFFSET($F$7,0,$E1060))-SUM($G1060:V1060))*(OFFSET('PTRM input'!$G$477,0,$E1060-1)/A22taxstdlife))))</f>
        <v>0</v>
      </c>
      <c r="X1060" s="251">
        <f ca="1">IF(A22taxstdlife="n/a","n/a",IF(A22taxstdlife="",0,IF(X$3&gt;(A22stdlife+$E1060),((INDEX('PTRM input'!$G$385:$P$434,A22offset,$E1060)-INDEX('PTRM input'!$G$277:$P$326,A22offset,$E1060))*OFFSET($F$7,0,$E1060))-SUM($G1060:W1060),(((INDEX('PTRM input'!$G$385:$P$434,A22offset,$E1060)-INDEX('PTRM input'!$G$277:$P$326,A22offset,$E1060))*OFFSET($F$7,0,$E1060))-SUM($G1060:W1060))*(OFFSET('PTRM input'!$G$477,0,$E1060-1)/A22taxstdlife))))</f>
        <v>0</v>
      </c>
      <c r="Y1060" s="251">
        <f ca="1">IF(A22taxstdlife="n/a","n/a",IF(A22taxstdlife="",0,IF(Y$3&gt;(A22stdlife+$E1060),((INDEX('PTRM input'!$G$385:$P$434,A22offset,$E1060)-INDEX('PTRM input'!$G$277:$P$326,A22offset,$E1060))*OFFSET($F$7,0,$E1060))-SUM($G1060:X1060),(((INDEX('PTRM input'!$G$385:$P$434,A22offset,$E1060)-INDEX('PTRM input'!$G$277:$P$326,A22offset,$E1060))*OFFSET($F$7,0,$E1060))-SUM($G1060:X1060))*(OFFSET('PTRM input'!$G$477,0,$E1060-1)/A22taxstdlife))))</f>
        <v>0</v>
      </c>
      <c r="Z1060" s="251">
        <f ca="1">IF(A22taxstdlife="n/a","n/a",IF(A22taxstdlife="",0,IF(Z$3&gt;(A22stdlife+$E1060),((INDEX('PTRM input'!$G$385:$P$434,A22offset,$E1060)-INDEX('PTRM input'!$G$277:$P$326,A22offset,$E1060))*OFFSET($F$7,0,$E1060))-SUM($G1060:Y1060),(((INDEX('PTRM input'!$G$385:$P$434,A22offset,$E1060)-INDEX('PTRM input'!$G$277:$P$326,A22offset,$E1060))*OFFSET($F$7,0,$E1060))-SUM($G1060:Y1060))*(OFFSET('PTRM input'!$G$477,0,$E1060-1)/A22taxstdlife))))</f>
        <v>0</v>
      </c>
      <c r="AA1060" s="251">
        <f ca="1">IF(A22taxstdlife="n/a","n/a",IF(A22taxstdlife="",0,IF(AA$3&gt;(A22stdlife+$E1060),((INDEX('PTRM input'!$G$385:$P$434,A22offset,$E1060)-INDEX('PTRM input'!$G$277:$P$326,A22offset,$E1060))*OFFSET($F$7,0,$E1060))-SUM($G1060:Z1060),(((INDEX('PTRM input'!$G$385:$P$434,A22offset,$E1060)-INDEX('PTRM input'!$G$277:$P$326,A22offset,$E1060))*OFFSET($F$7,0,$E1060))-SUM($G1060:Z1060))*(OFFSET('PTRM input'!$G$477,0,$E1060-1)/A22taxstdlife))))</f>
        <v>0</v>
      </c>
      <c r="AB1060" s="251">
        <f ca="1">IF(A22taxstdlife="n/a","n/a",IF(A22taxstdlife="",0,IF(AB$3&gt;(A22stdlife+$E1060),((INDEX('PTRM input'!$G$385:$P$434,A22offset,$E1060)-INDEX('PTRM input'!$G$277:$P$326,A22offset,$E1060))*OFFSET($F$7,0,$E1060))-SUM($G1060:AA1060),(((INDEX('PTRM input'!$G$385:$P$434,A22offset,$E1060)-INDEX('PTRM input'!$G$277:$P$326,A22offset,$E1060))*OFFSET($F$7,0,$E1060))-SUM($G1060:AA1060))*(OFFSET('PTRM input'!$G$477,0,$E1060-1)/A22taxstdlife))))</f>
        <v>0</v>
      </c>
      <c r="AC1060" s="251">
        <f ca="1">IF(A22taxstdlife="n/a","n/a",IF(A22taxstdlife="",0,IF(AC$3&gt;(A22stdlife+$E1060),((INDEX('PTRM input'!$G$385:$P$434,A22offset,$E1060)-INDEX('PTRM input'!$G$277:$P$326,A22offset,$E1060))*OFFSET($F$7,0,$E1060))-SUM($G1060:AB1060),(((INDEX('PTRM input'!$G$385:$P$434,A22offset,$E1060)-INDEX('PTRM input'!$G$277:$P$326,A22offset,$E1060))*OFFSET($F$7,0,$E1060))-SUM($G1060:AB1060))*(OFFSET('PTRM input'!$G$477,0,$E1060-1)/A22taxstdlife))))</f>
        <v>0</v>
      </c>
      <c r="AD1060" s="251">
        <f ca="1">IF(A22taxstdlife="n/a","n/a",IF(A22taxstdlife="",0,IF(AD$3&gt;(A22stdlife+$E1060),((INDEX('PTRM input'!$G$385:$P$434,A22offset,$E1060)-INDEX('PTRM input'!$G$277:$P$326,A22offset,$E1060))*OFFSET($F$7,0,$E1060))-SUM($G1060:AC1060),(((INDEX('PTRM input'!$G$385:$P$434,A22offset,$E1060)-INDEX('PTRM input'!$G$277:$P$326,A22offset,$E1060))*OFFSET($F$7,0,$E1060))-SUM($G1060:AC1060))*(OFFSET('PTRM input'!$G$477,0,$E1060-1)/A22taxstdlife))))</f>
        <v>0</v>
      </c>
      <c r="AE1060" s="251">
        <f ca="1">IF(A22taxstdlife="n/a","n/a",IF(A22taxstdlife="",0,IF(AE$3&gt;(A22stdlife+$E1060),((INDEX('PTRM input'!$G$385:$P$434,A22offset,$E1060)-INDEX('PTRM input'!$G$277:$P$326,A22offset,$E1060))*OFFSET($F$7,0,$E1060))-SUM($G1060:AD1060),(((INDEX('PTRM input'!$G$385:$P$434,A22offset,$E1060)-INDEX('PTRM input'!$G$277:$P$326,A22offset,$E1060))*OFFSET($F$7,0,$E1060))-SUM($G1060:AD1060))*(OFFSET('PTRM input'!$G$477,0,$E1060-1)/A22taxstdlife))))</f>
        <v>0</v>
      </c>
      <c r="AF1060" s="251">
        <f ca="1">IF(A22taxstdlife="n/a","n/a",IF(A22taxstdlife="",0,IF(AF$3&gt;(A22stdlife+$E1060),((INDEX('PTRM input'!$G$385:$P$434,A22offset,$E1060)-INDEX('PTRM input'!$G$277:$P$326,A22offset,$E1060))*OFFSET($F$7,0,$E1060))-SUM($G1060:AE1060),(((INDEX('PTRM input'!$G$385:$P$434,A22offset,$E1060)-INDEX('PTRM input'!$G$277:$P$326,A22offset,$E1060))*OFFSET($F$7,0,$E1060))-SUM($G1060:AE1060))*(OFFSET('PTRM input'!$G$477,0,$E1060-1)/A22taxstdlife))))</f>
        <v>0</v>
      </c>
      <c r="AG1060" s="251">
        <f ca="1">IF(A22taxstdlife="n/a","n/a",IF(A22taxstdlife="",0,IF(AG$3&gt;(A22stdlife+$E1060),((INDEX('PTRM input'!$G$385:$P$434,A22offset,$E1060)-INDEX('PTRM input'!$G$277:$P$326,A22offset,$E1060))*OFFSET($F$7,0,$E1060))-SUM($G1060:AF1060),(((INDEX('PTRM input'!$G$385:$P$434,A22offset,$E1060)-INDEX('PTRM input'!$G$277:$P$326,A22offset,$E1060))*OFFSET($F$7,0,$E1060))-SUM($G1060:AF1060))*(OFFSET('PTRM input'!$G$477,0,$E1060-1)/A22taxstdlife))))</f>
        <v>0</v>
      </c>
      <c r="AH1060" s="251">
        <f ca="1">IF(A22taxstdlife="n/a","n/a",IF(A22taxstdlife="",0,IF(AH$3&gt;(A22stdlife+$E1060),((INDEX('PTRM input'!$G$385:$P$434,A22offset,$E1060)-INDEX('PTRM input'!$G$277:$P$326,A22offset,$E1060))*OFFSET($F$7,0,$E1060))-SUM($G1060:AG1060),(((INDEX('PTRM input'!$G$385:$P$434,A22offset,$E1060)-INDEX('PTRM input'!$G$277:$P$326,A22offset,$E1060))*OFFSET($F$7,0,$E1060))-SUM($G1060:AG1060))*(OFFSET('PTRM input'!$G$477,0,$E1060-1)/A22taxstdlife))))</f>
        <v>0</v>
      </c>
      <c r="AI1060" s="251">
        <f ca="1">IF(A22taxstdlife="n/a","n/a",IF(A22taxstdlife="",0,IF(AI$3&gt;(A22stdlife+$E1060),((INDEX('PTRM input'!$G$385:$P$434,A22offset,$E1060)-INDEX('PTRM input'!$G$277:$P$326,A22offset,$E1060))*OFFSET($F$7,0,$E1060))-SUM($G1060:AH1060),(((INDEX('PTRM input'!$G$385:$P$434,A22offset,$E1060)-INDEX('PTRM input'!$G$277:$P$326,A22offset,$E1060))*OFFSET($F$7,0,$E1060))-SUM($G1060:AH1060))*(OFFSET('PTRM input'!$G$477,0,$E1060-1)/A22taxstdlife))))</f>
        <v>0</v>
      </c>
      <c r="AJ1060" s="251">
        <f ca="1">IF(A22taxstdlife="n/a","n/a",IF(A22taxstdlife="",0,IF(AJ$3&gt;(A22stdlife+$E1060),((INDEX('PTRM input'!$G$385:$P$434,A22offset,$E1060)-INDEX('PTRM input'!$G$277:$P$326,A22offset,$E1060))*OFFSET($F$7,0,$E1060))-SUM($G1060:AI1060),(((INDEX('PTRM input'!$G$385:$P$434,A22offset,$E1060)-INDEX('PTRM input'!$G$277:$P$326,A22offset,$E1060))*OFFSET($F$7,0,$E1060))-SUM($G1060:AI1060))*(OFFSET('PTRM input'!$G$477,0,$E1060-1)/A22taxstdlife))))</f>
        <v>0</v>
      </c>
      <c r="AK1060" s="251">
        <f ca="1">IF(A22taxstdlife="n/a","n/a",IF(A22taxstdlife="",0,IF(AK$3&gt;(A22stdlife+$E1060),((INDEX('PTRM input'!$G$385:$P$434,A22offset,$E1060)-INDEX('PTRM input'!$G$277:$P$326,A22offset,$E1060))*OFFSET($F$7,0,$E1060))-SUM($G1060:AJ1060),(((INDEX('PTRM input'!$G$385:$P$434,A22offset,$E1060)-INDEX('PTRM input'!$G$277:$P$326,A22offset,$E1060))*OFFSET($F$7,0,$E1060))-SUM($G1060:AJ1060))*(OFFSET('PTRM input'!$G$477,0,$E1060-1)/A22taxstdlife))))</f>
        <v>0</v>
      </c>
      <c r="AL1060" s="251">
        <f ca="1">IF(A22taxstdlife="n/a","n/a",IF(A22taxstdlife="",0,IF(AL$3&gt;(A22stdlife+$E1060),((INDEX('PTRM input'!$G$385:$P$434,A22offset,$E1060)-INDEX('PTRM input'!$G$277:$P$326,A22offset,$E1060))*OFFSET($F$7,0,$E1060))-SUM($G1060:AK1060),(((INDEX('PTRM input'!$G$385:$P$434,A22offset,$E1060)-INDEX('PTRM input'!$G$277:$P$326,A22offset,$E1060))*OFFSET($F$7,0,$E1060))-SUM($G1060:AK1060))*(OFFSET('PTRM input'!$G$477,0,$E1060-1)/A22taxstdlife))))</f>
        <v>0</v>
      </c>
      <c r="AM1060" s="251">
        <f ca="1">IF(A22taxstdlife="n/a","n/a",IF(A22taxstdlife="",0,IF(AM$3&gt;(A22stdlife+$E1060),((INDEX('PTRM input'!$G$385:$P$434,A22offset,$E1060)-INDEX('PTRM input'!$G$277:$P$326,A22offset,$E1060))*OFFSET($F$7,0,$E1060))-SUM($G1060:AL1060),(((INDEX('PTRM input'!$G$385:$P$434,A22offset,$E1060)-INDEX('PTRM input'!$G$277:$P$326,A22offset,$E1060))*OFFSET($F$7,0,$E1060))-SUM($G1060:AL1060))*(OFFSET('PTRM input'!$G$477,0,$E1060-1)/A22taxstdlife))))</f>
        <v>0</v>
      </c>
      <c r="AN1060" s="251">
        <f ca="1">IF(A22taxstdlife="n/a","n/a",IF(A22taxstdlife="",0,IF(AN$3&gt;(A22stdlife+$E1060),((INDEX('PTRM input'!$G$385:$P$434,A22offset,$E1060)-INDEX('PTRM input'!$G$277:$P$326,A22offset,$E1060))*OFFSET($F$7,0,$E1060))-SUM($G1060:AM1060),(((INDEX('PTRM input'!$G$385:$P$434,A22offset,$E1060)-INDEX('PTRM input'!$G$277:$P$326,A22offset,$E1060))*OFFSET($F$7,0,$E1060))-SUM($G1060:AM1060))*(OFFSET('PTRM input'!$G$477,0,$E1060-1)/A22taxstdlife))))</f>
        <v>0</v>
      </c>
      <c r="AO1060" s="251">
        <f ca="1">IF(A22taxstdlife="n/a","n/a",IF(A22taxstdlife="",0,IF(AO$3&gt;(A22stdlife+$E1060),((INDEX('PTRM input'!$G$385:$P$434,A22offset,$E1060)-INDEX('PTRM input'!$G$277:$P$326,A22offset,$E1060))*OFFSET($F$7,0,$E1060))-SUM($G1060:AN1060),(((INDEX('PTRM input'!$G$385:$P$434,A22offset,$E1060)-INDEX('PTRM input'!$G$277:$P$326,A22offset,$E1060))*OFFSET($F$7,0,$E1060))-SUM($G1060:AN1060))*(OFFSET('PTRM input'!$G$477,0,$E1060-1)/A22taxstdlife))))</f>
        <v>0</v>
      </c>
      <c r="AP1060" s="251">
        <f ca="1">IF(A22taxstdlife="n/a","n/a",IF(A22taxstdlife="",0,IF(AP$3&gt;(A22stdlife+$E1060),((INDEX('PTRM input'!$G$385:$P$434,A22offset,$E1060)-INDEX('PTRM input'!$G$277:$P$326,A22offset,$E1060))*OFFSET($F$7,0,$E1060))-SUM($G1060:AO1060),(((INDEX('PTRM input'!$G$385:$P$434,A22offset,$E1060)-INDEX('PTRM input'!$G$277:$P$326,A22offset,$E1060))*OFFSET($F$7,0,$E1060))-SUM($G1060:AO1060))*(OFFSET('PTRM input'!$G$477,0,$E1060-1)/A22taxstdlife))))</f>
        <v>0</v>
      </c>
      <c r="AQ1060" s="251">
        <f ca="1">IF(A22taxstdlife="n/a","n/a",IF(A22taxstdlife="",0,IF(AQ$3&gt;(A22stdlife+$E1060),((INDEX('PTRM input'!$G$385:$P$434,A22offset,$E1060)-INDEX('PTRM input'!$G$277:$P$326,A22offset,$E1060))*OFFSET($F$7,0,$E1060))-SUM($G1060:AP1060),(((INDEX('PTRM input'!$G$385:$P$434,A22offset,$E1060)-INDEX('PTRM input'!$G$277:$P$326,A22offset,$E1060))*OFFSET($F$7,0,$E1060))-SUM($G1060:AP1060))*(OFFSET('PTRM input'!$G$477,0,$E1060-1)/A22taxstdlife))))</f>
        <v>0</v>
      </c>
      <c r="AR1060" s="251">
        <f ca="1">IF(A22taxstdlife="n/a","n/a",IF(A22taxstdlife="",0,IF(AR$3&gt;(A22stdlife+$E1060),((INDEX('PTRM input'!$G$385:$P$434,A22offset,$E1060)-INDEX('PTRM input'!$G$277:$P$326,A22offset,$E1060))*OFFSET($F$7,0,$E1060))-SUM($G1060:AQ1060),(((INDEX('PTRM input'!$G$385:$P$434,A22offset,$E1060)-INDEX('PTRM input'!$G$277:$P$326,A22offset,$E1060))*OFFSET($F$7,0,$E1060))-SUM($G1060:AQ1060))*(OFFSET('PTRM input'!$G$477,0,$E1060-1)/A22taxstdlife))))</f>
        <v>0</v>
      </c>
      <c r="AS1060" s="251">
        <f ca="1">IF(A22taxstdlife="n/a","n/a",IF(A22taxstdlife="",0,IF(AS$3&gt;(A22stdlife+$E1060),((INDEX('PTRM input'!$G$385:$P$434,A22offset,$E1060)-INDEX('PTRM input'!$G$277:$P$326,A22offset,$E1060))*OFFSET($F$7,0,$E1060))-SUM($G1060:AR1060),(((INDEX('PTRM input'!$G$385:$P$434,A22offset,$E1060)-INDEX('PTRM input'!$G$277:$P$326,A22offset,$E1060))*OFFSET($F$7,0,$E1060))-SUM($G1060:AR1060))*(OFFSET('PTRM input'!$G$477,0,$E1060-1)/A22taxstdlife))))</f>
        <v>0</v>
      </c>
      <c r="AT1060" s="251">
        <f ca="1">IF(A22taxstdlife="n/a","n/a",IF(A22taxstdlife="",0,IF(AT$3&gt;(A22stdlife+$E1060),((INDEX('PTRM input'!$G$385:$P$434,A22offset,$E1060)-INDEX('PTRM input'!$G$277:$P$326,A22offset,$E1060))*OFFSET($F$7,0,$E1060))-SUM($G1060:AS1060),(((INDEX('PTRM input'!$G$385:$P$434,A22offset,$E1060)-INDEX('PTRM input'!$G$277:$P$326,A22offset,$E1060))*OFFSET($F$7,0,$E1060))-SUM($G1060:AS1060))*(OFFSET('PTRM input'!$G$477,0,$E1060-1)/A22taxstdlife))))</f>
        <v>0</v>
      </c>
      <c r="AU1060" s="251">
        <f ca="1">IF(A22taxstdlife="n/a","n/a",IF(A22taxstdlife="",0,IF(AU$3&gt;(A22stdlife+$E1060),((INDEX('PTRM input'!$G$385:$P$434,A22offset,$E1060)-INDEX('PTRM input'!$G$277:$P$326,A22offset,$E1060))*OFFSET($F$7,0,$E1060))-SUM($G1060:AT1060),(((INDEX('PTRM input'!$G$385:$P$434,A22offset,$E1060)-INDEX('PTRM input'!$G$277:$P$326,A22offset,$E1060))*OFFSET($F$7,0,$E1060))-SUM($G1060:AT1060))*(OFFSET('PTRM input'!$G$477,0,$E1060-1)/A22taxstdlife))))</f>
        <v>0</v>
      </c>
      <c r="AV1060" s="251">
        <f ca="1">IF(A22taxstdlife="n/a","n/a",IF(A22taxstdlife="",0,IF(AV$3&gt;(A22stdlife+$E1060),((INDEX('PTRM input'!$G$385:$P$434,A22offset,$E1060)-INDEX('PTRM input'!$G$277:$P$326,A22offset,$E1060))*OFFSET($F$7,0,$E1060))-SUM($G1060:AU1060),(((INDEX('PTRM input'!$G$385:$P$434,A22offset,$E1060)-INDEX('PTRM input'!$G$277:$P$326,A22offset,$E1060))*OFFSET($F$7,0,$E1060))-SUM($G1060:AU1060))*(OFFSET('PTRM input'!$G$477,0,$E1060-1)/A22taxstdlife))))</f>
        <v>0</v>
      </c>
      <c r="AW1060" s="251">
        <f ca="1">IF(A22taxstdlife="n/a","n/a",IF(A22taxstdlife="",0,IF(AW$3&gt;(A22stdlife+$E1060),((INDEX('PTRM input'!$G$385:$P$434,A22offset,$E1060)-INDEX('PTRM input'!$G$277:$P$326,A22offset,$E1060))*OFFSET($F$7,0,$E1060))-SUM($G1060:AV1060),(((INDEX('PTRM input'!$G$385:$P$434,A22offset,$E1060)-INDEX('PTRM input'!$G$277:$P$326,A22offset,$E1060))*OFFSET($F$7,0,$E1060))-SUM($G1060:AV1060))*(OFFSET('PTRM input'!$G$477,0,$E1060-1)/A22taxstdlife))))</f>
        <v>0</v>
      </c>
      <c r="AX1060" s="251">
        <f ca="1">IF(A22taxstdlife="n/a","n/a",IF(A22taxstdlife="",0,IF(AX$3&gt;(A22stdlife+$E1060),((INDEX('PTRM input'!$G$385:$P$434,A22offset,$E1060)-INDEX('PTRM input'!$G$277:$P$326,A22offset,$E1060))*OFFSET($F$7,0,$E1060))-SUM($G1060:AW1060),(((INDEX('PTRM input'!$G$385:$P$434,A22offset,$E1060)-INDEX('PTRM input'!$G$277:$P$326,A22offset,$E1060))*OFFSET($F$7,0,$E1060))-SUM($G1060:AW1060))*(OFFSET('PTRM input'!$G$477,0,$E1060-1)/A22taxstdlife))))</f>
        <v>0</v>
      </c>
      <c r="AY1060" s="251">
        <f ca="1">IF(A22taxstdlife="n/a","n/a",IF(A22taxstdlife="",0,IF(AY$3&gt;(A22stdlife+$E1060),((INDEX('PTRM input'!$G$385:$P$434,A22offset,$E1060)-INDEX('PTRM input'!$G$277:$P$326,A22offset,$E1060))*OFFSET($F$7,0,$E1060))-SUM($G1060:AX1060),(((INDEX('PTRM input'!$G$385:$P$434,A22offset,$E1060)-INDEX('PTRM input'!$G$277:$P$326,A22offset,$E1060))*OFFSET($F$7,0,$E1060))-SUM($G1060:AX1060))*(OFFSET('PTRM input'!$G$477,0,$E1060-1)/A22taxstdlife))))</f>
        <v>0</v>
      </c>
      <c r="AZ1060" s="251">
        <f ca="1">IF(A22taxstdlife="n/a","n/a",IF(A22taxstdlife="",0,IF(AZ$3&gt;(A22stdlife+$E1060),((INDEX('PTRM input'!$G$385:$P$434,A22offset,$E1060)-INDEX('PTRM input'!$G$277:$P$326,A22offset,$E1060))*OFFSET($F$7,0,$E1060))-SUM($G1060:AY1060),(((INDEX('PTRM input'!$G$385:$P$434,A22offset,$E1060)-INDEX('PTRM input'!$G$277:$P$326,A22offset,$E1060))*OFFSET($F$7,0,$E1060))-SUM($G1060:AY1060))*(OFFSET('PTRM input'!$G$477,0,$E1060-1)/A22taxstdlife))))</f>
        <v>0</v>
      </c>
      <c r="BA1060" s="251">
        <f ca="1">IF(A22taxstdlife="n/a","n/a",IF(A22taxstdlife="",0,IF(BA$3&gt;(A22stdlife+$E1060),((INDEX('PTRM input'!$G$385:$P$434,A22offset,$E1060)-INDEX('PTRM input'!$G$277:$P$326,A22offset,$E1060))*OFFSET($F$7,0,$E1060))-SUM($G1060:AZ1060),(((INDEX('PTRM input'!$G$385:$P$434,A22offset,$E1060)-INDEX('PTRM input'!$G$277:$P$326,A22offset,$E1060))*OFFSET($F$7,0,$E1060))-SUM($G1060:AZ1060))*(OFFSET('PTRM input'!$G$477,0,$E1060-1)/A22taxstdlife))))</f>
        <v>0</v>
      </c>
      <c r="BB1060" s="251">
        <f ca="1">IF(A22taxstdlife="n/a","n/a",IF(A22taxstdlife="",0,IF(BB$3&gt;(A22stdlife+$E1060),((INDEX('PTRM input'!$G$385:$P$434,A22offset,$E1060)-INDEX('PTRM input'!$G$277:$P$326,A22offset,$E1060))*OFFSET($F$7,0,$E1060))-SUM($G1060:BA1060),(((INDEX('PTRM input'!$G$385:$P$434,A22offset,$E1060)-INDEX('PTRM input'!$G$277:$P$326,A22offset,$E1060))*OFFSET($F$7,0,$E1060))-SUM($G1060:BA1060))*(OFFSET('PTRM input'!$G$477,0,$E1060-1)/A22taxstdlife))))</f>
        <v>0</v>
      </c>
      <c r="BC1060" s="251">
        <f ca="1">IF(A22taxstdlife="n/a","n/a",IF(A22taxstdlife="",0,IF(BC$3&gt;(A22stdlife+$E1060),((INDEX('PTRM input'!$G$385:$P$434,A22offset,$E1060)-INDEX('PTRM input'!$G$277:$P$326,A22offset,$E1060))*OFFSET($F$7,0,$E1060))-SUM($G1060:BB1060),(((INDEX('PTRM input'!$G$385:$P$434,A22offset,$E1060)-INDEX('PTRM input'!$G$277:$P$326,A22offset,$E1060))*OFFSET($F$7,0,$E1060))-SUM($G1060:BB1060))*(OFFSET('PTRM input'!$G$477,0,$E1060-1)/A22taxstdlife))))</f>
        <v>0</v>
      </c>
      <c r="BD1060" s="251">
        <f ca="1">IF(A22taxstdlife="n/a","n/a",IF(A22taxstdlife="",0,IF(BD$3&gt;(A22stdlife+$E1060),((INDEX('PTRM input'!$G$385:$P$434,A22offset,$E1060)-INDEX('PTRM input'!$G$277:$P$326,A22offset,$E1060))*OFFSET($F$7,0,$E1060))-SUM($G1060:BC1060),(((INDEX('PTRM input'!$G$385:$P$434,A22offset,$E1060)-INDEX('PTRM input'!$G$277:$P$326,A22offset,$E1060))*OFFSET($F$7,0,$E1060))-SUM($G1060:BC1060))*(OFFSET('PTRM input'!$G$477,0,$E1060-1)/A22taxstdlife))))</f>
        <v>0</v>
      </c>
      <c r="BE1060" s="251">
        <f ca="1">IF(A22taxstdlife="n/a","n/a",IF(A22taxstdlife="",0,IF(BE$3&gt;(A22stdlife+$E1060),((INDEX('PTRM input'!$G$385:$P$434,A22offset,$E1060)-INDEX('PTRM input'!$G$277:$P$326,A22offset,$E1060))*OFFSET($F$7,0,$E1060))-SUM($G1060:BD1060),(((INDEX('PTRM input'!$G$385:$P$434,A22offset,$E1060)-INDEX('PTRM input'!$G$277:$P$326,A22offset,$E1060))*OFFSET($F$7,0,$E1060))-SUM($G1060:BD1060))*(OFFSET('PTRM input'!$G$477,0,$E1060-1)/A22taxstdlife))))</f>
        <v>0</v>
      </c>
      <c r="BF1060" s="251">
        <f ca="1">IF(A22taxstdlife="n/a","n/a",IF(A22taxstdlife="",0,IF(BF$3&gt;(A22stdlife+$E1060),((INDEX('PTRM input'!$G$385:$P$434,A22offset,$E1060)-INDEX('PTRM input'!$G$277:$P$326,A22offset,$E1060))*OFFSET($F$7,0,$E1060))-SUM($G1060:BE1060),(((INDEX('PTRM input'!$G$385:$P$434,A22offset,$E1060)-INDEX('PTRM input'!$G$277:$P$326,A22offset,$E1060))*OFFSET($F$7,0,$E1060))-SUM($G1060:BE1060))*(OFFSET('PTRM input'!$G$477,0,$E1060-1)/A22taxstdlife))))</f>
        <v>0</v>
      </c>
      <c r="BG1060" s="251">
        <f ca="1">IF(A22taxstdlife="n/a","n/a",IF(A22taxstdlife="",0,IF(BG$3&gt;(A22stdlife+$E1060),((INDEX('PTRM input'!$G$385:$P$434,A22offset,$E1060)-INDEX('PTRM input'!$G$277:$P$326,A22offset,$E1060))*OFFSET($F$7,0,$E1060))-SUM($G1060:BF1060),(((INDEX('PTRM input'!$G$385:$P$434,A22offset,$E1060)-INDEX('PTRM input'!$G$277:$P$326,A22offset,$E1060))*OFFSET($F$7,0,$E1060))-SUM($G1060:BF1060))*(OFFSET('PTRM input'!$G$477,0,$E1060-1)/A22taxstdlife))))</f>
        <v>0</v>
      </c>
      <c r="BH1060" s="251">
        <f ca="1">IF(A22taxstdlife="n/a","n/a",IF(A22taxstdlife="",0,IF(BH$3&gt;(A22stdlife+$E1060),((INDEX('PTRM input'!$G$385:$P$434,A22offset,$E1060)-INDEX('PTRM input'!$G$277:$P$326,A22offset,$E1060))*OFFSET($F$7,0,$E1060))-SUM($G1060:BG1060),(((INDEX('PTRM input'!$G$385:$P$434,A22offset,$E1060)-INDEX('PTRM input'!$G$277:$P$326,A22offset,$E1060))*OFFSET($F$7,0,$E1060))-SUM($G1060:BG1060))*(OFFSET('PTRM input'!$G$477,0,$E1060-1)/A22taxstdlife))))</f>
        <v>0</v>
      </c>
      <c r="BI1060" s="251">
        <f ca="1">IF(A22taxstdlife="n/a","n/a",IF(A22taxstdlife="",0,IF(BI$3&gt;(A22stdlife+$E1060),((INDEX('PTRM input'!$G$385:$P$434,A22offset,$E1060)-INDEX('PTRM input'!$G$277:$P$326,A22offset,$E1060))*OFFSET($F$7,0,$E1060))-SUM($G1060:BH1060),(((INDEX('PTRM input'!$G$385:$P$434,A22offset,$E1060)-INDEX('PTRM input'!$G$277:$P$326,A22offset,$E1060))*OFFSET($F$7,0,$E1060))-SUM($G1060:BH1060))*(OFFSET('PTRM input'!$G$477,0,$E1060-1)/A22taxstdlife))))</f>
        <v>0</v>
      </c>
      <c r="BJ1060" s="116"/>
      <c r="BK1060" s="116"/>
      <c r="BL1060" s="116"/>
      <c r="BM1060" s="116"/>
    </row>
    <row r="1061" spans="1:65" ht="12.75" hidden="1" customHeight="1" outlineLevel="2">
      <c r="A1061" s="366"/>
      <c r="B1061" s="19"/>
      <c r="C1061" s="18"/>
      <c r="D1061" s="760"/>
      <c r="E1061" s="86">
        <v>7</v>
      </c>
      <c r="F1061" s="356"/>
      <c r="G1061" s="434"/>
      <c r="H1061" s="435"/>
      <c r="I1061" s="435"/>
      <c r="J1061" s="435"/>
      <c r="K1061" s="435"/>
      <c r="L1061" s="435"/>
      <c r="M1061" s="619"/>
      <c r="N1061" s="251">
        <f ca="1">IF(A22taxstdlife="n/a","n/a",IF(A22taxstdlife="",0,IF(N$3&gt;(A22stdlife+$E1061),((INDEX('PTRM input'!$G$385:$P$434,A22offset,$E1061)-INDEX('PTRM input'!$G$277:$P$326,A22offset,$E1061))*OFFSET($F$7,0,$E1061))-SUM($G1061:M1061),(((INDEX('PTRM input'!$G$385:$P$434,A22offset,$E1061)-INDEX('PTRM input'!$G$277:$P$326,A22offset,$E1061))*OFFSET($F$7,0,$E1061))-SUM($G1061:M1061))*(OFFSET('PTRM input'!$G$477,0,$E1061-1)/A22taxstdlife))))</f>
        <v>0</v>
      </c>
      <c r="O1061" s="251">
        <f ca="1">IF(A22taxstdlife="n/a","n/a",IF(A22taxstdlife="",0,IF(O$3&gt;(A22stdlife+$E1061),((INDEX('PTRM input'!$G$385:$P$434,A22offset,$E1061)-INDEX('PTRM input'!$G$277:$P$326,A22offset,$E1061))*OFFSET($F$7,0,$E1061))-SUM($G1061:N1061),(((INDEX('PTRM input'!$G$385:$P$434,A22offset,$E1061)-INDEX('PTRM input'!$G$277:$P$326,A22offset,$E1061))*OFFSET($F$7,0,$E1061))-SUM($G1061:N1061))*(OFFSET('PTRM input'!$G$477,0,$E1061-1)/A22taxstdlife))))</f>
        <v>0</v>
      </c>
      <c r="P1061" s="251">
        <f ca="1">IF(A22taxstdlife="n/a","n/a",IF(A22taxstdlife="",0,IF(P$3&gt;(A22stdlife+$E1061),((INDEX('PTRM input'!$G$385:$P$434,A22offset,$E1061)-INDEX('PTRM input'!$G$277:$P$326,A22offset,$E1061))*OFFSET($F$7,0,$E1061))-SUM($G1061:O1061),(((INDEX('PTRM input'!$G$385:$P$434,A22offset,$E1061)-INDEX('PTRM input'!$G$277:$P$326,A22offset,$E1061))*OFFSET($F$7,0,$E1061))-SUM($G1061:O1061))*(OFFSET('PTRM input'!$G$477,0,$E1061-1)/A22taxstdlife))))</f>
        <v>0</v>
      </c>
      <c r="Q1061" s="251">
        <f ca="1">IF(A22taxstdlife="n/a","n/a",IF(A22taxstdlife="",0,IF(Q$3&gt;(A22stdlife+$E1061),((INDEX('PTRM input'!$G$385:$P$434,A22offset,$E1061)-INDEX('PTRM input'!$G$277:$P$326,A22offset,$E1061))*OFFSET($F$7,0,$E1061))-SUM($G1061:P1061),(((INDEX('PTRM input'!$G$385:$P$434,A22offset,$E1061)-INDEX('PTRM input'!$G$277:$P$326,A22offset,$E1061))*OFFSET($F$7,0,$E1061))-SUM($G1061:P1061))*(OFFSET('PTRM input'!$G$477,0,$E1061-1)/A22taxstdlife))))</f>
        <v>0</v>
      </c>
      <c r="R1061" s="251">
        <f ca="1">IF(A22taxstdlife="n/a","n/a",IF(A22taxstdlife="",0,IF(R$3&gt;(A22stdlife+$E1061),((INDEX('PTRM input'!$G$385:$P$434,A22offset,$E1061)-INDEX('PTRM input'!$G$277:$P$326,A22offset,$E1061))*OFFSET($F$7,0,$E1061))-SUM($G1061:Q1061),(((INDEX('PTRM input'!$G$385:$P$434,A22offset,$E1061)-INDEX('PTRM input'!$G$277:$P$326,A22offset,$E1061))*OFFSET($F$7,0,$E1061))-SUM($G1061:Q1061))*(OFFSET('PTRM input'!$G$477,0,$E1061-1)/A22taxstdlife))))</f>
        <v>0</v>
      </c>
      <c r="S1061" s="251">
        <f ca="1">IF(A22taxstdlife="n/a","n/a",IF(A22taxstdlife="",0,IF(S$3&gt;(A22stdlife+$E1061),((INDEX('PTRM input'!$G$385:$P$434,A22offset,$E1061)-INDEX('PTRM input'!$G$277:$P$326,A22offset,$E1061))*OFFSET($F$7,0,$E1061))-SUM($G1061:R1061),(((INDEX('PTRM input'!$G$385:$P$434,A22offset,$E1061)-INDEX('PTRM input'!$G$277:$P$326,A22offset,$E1061))*OFFSET($F$7,0,$E1061))-SUM($G1061:R1061))*(OFFSET('PTRM input'!$G$477,0,$E1061-1)/A22taxstdlife))))</f>
        <v>0</v>
      </c>
      <c r="T1061" s="251">
        <f ca="1">IF(A22taxstdlife="n/a","n/a",IF(A22taxstdlife="",0,IF(T$3&gt;(A22stdlife+$E1061),((INDEX('PTRM input'!$G$385:$P$434,A22offset,$E1061)-INDEX('PTRM input'!$G$277:$P$326,A22offset,$E1061))*OFFSET($F$7,0,$E1061))-SUM($G1061:S1061),(((INDEX('PTRM input'!$G$385:$P$434,A22offset,$E1061)-INDEX('PTRM input'!$G$277:$P$326,A22offset,$E1061))*OFFSET($F$7,0,$E1061))-SUM($G1061:S1061))*(OFFSET('PTRM input'!$G$477,0,$E1061-1)/A22taxstdlife))))</f>
        <v>0</v>
      </c>
      <c r="U1061" s="251">
        <f ca="1">IF(A22taxstdlife="n/a","n/a",IF(A22taxstdlife="",0,IF(U$3&gt;(A22stdlife+$E1061),((INDEX('PTRM input'!$G$385:$P$434,A22offset,$E1061)-INDEX('PTRM input'!$G$277:$P$326,A22offset,$E1061))*OFFSET($F$7,0,$E1061))-SUM($G1061:T1061),(((INDEX('PTRM input'!$G$385:$P$434,A22offset,$E1061)-INDEX('PTRM input'!$G$277:$P$326,A22offset,$E1061))*OFFSET($F$7,0,$E1061))-SUM($G1061:T1061))*(OFFSET('PTRM input'!$G$477,0,$E1061-1)/A22taxstdlife))))</f>
        <v>0</v>
      </c>
      <c r="V1061" s="251">
        <f ca="1">IF(A22taxstdlife="n/a","n/a",IF(A22taxstdlife="",0,IF(V$3&gt;(A22stdlife+$E1061),((INDEX('PTRM input'!$G$385:$P$434,A22offset,$E1061)-INDEX('PTRM input'!$G$277:$P$326,A22offset,$E1061))*OFFSET($F$7,0,$E1061))-SUM($G1061:U1061),(((INDEX('PTRM input'!$G$385:$P$434,A22offset,$E1061)-INDEX('PTRM input'!$G$277:$P$326,A22offset,$E1061))*OFFSET($F$7,0,$E1061))-SUM($G1061:U1061))*(OFFSET('PTRM input'!$G$477,0,$E1061-1)/A22taxstdlife))))</f>
        <v>0</v>
      </c>
      <c r="W1061" s="251">
        <f ca="1">IF(A22taxstdlife="n/a","n/a",IF(A22taxstdlife="",0,IF(W$3&gt;(A22stdlife+$E1061),((INDEX('PTRM input'!$G$385:$P$434,A22offset,$E1061)-INDEX('PTRM input'!$G$277:$P$326,A22offset,$E1061))*OFFSET($F$7,0,$E1061))-SUM($G1061:V1061),(((INDEX('PTRM input'!$G$385:$P$434,A22offset,$E1061)-INDEX('PTRM input'!$G$277:$P$326,A22offset,$E1061))*OFFSET($F$7,0,$E1061))-SUM($G1061:V1061))*(OFFSET('PTRM input'!$G$477,0,$E1061-1)/A22taxstdlife))))</f>
        <v>0</v>
      </c>
      <c r="X1061" s="251">
        <f ca="1">IF(A22taxstdlife="n/a","n/a",IF(A22taxstdlife="",0,IF(X$3&gt;(A22stdlife+$E1061),((INDEX('PTRM input'!$G$385:$P$434,A22offset,$E1061)-INDEX('PTRM input'!$G$277:$P$326,A22offset,$E1061))*OFFSET($F$7,0,$E1061))-SUM($G1061:W1061),(((INDEX('PTRM input'!$G$385:$P$434,A22offset,$E1061)-INDEX('PTRM input'!$G$277:$P$326,A22offset,$E1061))*OFFSET($F$7,0,$E1061))-SUM($G1061:W1061))*(OFFSET('PTRM input'!$G$477,0,$E1061-1)/A22taxstdlife))))</f>
        <v>0</v>
      </c>
      <c r="Y1061" s="251">
        <f ca="1">IF(A22taxstdlife="n/a","n/a",IF(A22taxstdlife="",0,IF(Y$3&gt;(A22stdlife+$E1061),((INDEX('PTRM input'!$G$385:$P$434,A22offset,$E1061)-INDEX('PTRM input'!$G$277:$P$326,A22offset,$E1061))*OFFSET($F$7,0,$E1061))-SUM($G1061:X1061),(((INDEX('PTRM input'!$G$385:$P$434,A22offset,$E1061)-INDEX('PTRM input'!$G$277:$P$326,A22offset,$E1061))*OFFSET($F$7,0,$E1061))-SUM($G1061:X1061))*(OFFSET('PTRM input'!$G$477,0,$E1061-1)/A22taxstdlife))))</f>
        <v>0</v>
      </c>
      <c r="Z1061" s="251">
        <f ca="1">IF(A22taxstdlife="n/a","n/a",IF(A22taxstdlife="",0,IF(Z$3&gt;(A22stdlife+$E1061),((INDEX('PTRM input'!$G$385:$P$434,A22offset,$E1061)-INDEX('PTRM input'!$G$277:$P$326,A22offset,$E1061))*OFFSET($F$7,0,$E1061))-SUM($G1061:Y1061),(((INDEX('PTRM input'!$G$385:$P$434,A22offset,$E1061)-INDEX('PTRM input'!$G$277:$P$326,A22offset,$E1061))*OFFSET($F$7,0,$E1061))-SUM($G1061:Y1061))*(OFFSET('PTRM input'!$G$477,0,$E1061-1)/A22taxstdlife))))</f>
        <v>0</v>
      </c>
      <c r="AA1061" s="251">
        <f ca="1">IF(A22taxstdlife="n/a","n/a",IF(A22taxstdlife="",0,IF(AA$3&gt;(A22stdlife+$E1061),((INDEX('PTRM input'!$G$385:$P$434,A22offset,$E1061)-INDEX('PTRM input'!$G$277:$P$326,A22offset,$E1061))*OFFSET($F$7,0,$E1061))-SUM($G1061:Z1061),(((INDEX('PTRM input'!$G$385:$P$434,A22offset,$E1061)-INDEX('PTRM input'!$G$277:$P$326,A22offset,$E1061))*OFFSET($F$7,0,$E1061))-SUM($G1061:Z1061))*(OFFSET('PTRM input'!$G$477,0,$E1061-1)/A22taxstdlife))))</f>
        <v>0</v>
      </c>
      <c r="AB1061" s="251">
        <f ca="1">IF(A22taxstdlife="n/a","n/a",IF(A22taxstdlife="",0,IF(AB$3&gt;(A22stdlife+$E1061),((INDEX('PTRM input'!$G$385:$P$434,A22offset,$E1061)-INDEX('PTRM input'!$G$277:$P$326,A22offset,$E1061))*OFFSET($F$7,0,$E1061))-SUM($G1061:AA1061),(((INDEX('PTRM input'!$G$385:$P$434,A22offset,$E1061)-INDEX('PTRM input'!$G$277:$P$326,A22offset,$E1061))*OFFSET($F$7,0,$E1061))-SUM($G1061:AA1061))*(OFFSET('PTRM input'!$G$477,0,$E1061-1)/A22taxstdlife))))</f>
        <v>0</v>
      </c>
      <c r="AC1061" s="251">
        <f ca="1">IF(A22taxstdlife="n/a","n/a",IF(A22taxstdlife="",0,IF(AC$3&gt;(A22stdlife+$E1061),((INDEX('PTRM input'!$G$385:$P$434,A22offset,$E1061)-INDEX('PTRM input'!$G$277:$P$326,A22offset,$E1061))*OFFSET($F$7,0,$E1061))-SUM($G1061:AB1061),(((INDEX('PTRM input'!$G$385:$P$434,A22offset,$E1061)-INDEX('PTRM input'!$G$277:$P$326,A22offset,$E1061))*OFFSET($F$7,0,$E1061))-SUM($G1061:AB1061))*(OFFSET('PTRM input'!$G$477,0,$E1061-1)/A22taxstdlife))))</f>
        <v>0</v>
      </c>
      <c r="AD1061" s="251">
        <f ca="1">IF(A22taxstdlife="n/a","n/a",IF(A22taxstdlife="",0,IF(AD$3&gt;(A22stdlife+$E1061),((INDEX('PTRM input'!$G$385:$P$434,A22offset,$E1061)-INDEX('PTRM input'!$G$277:$P$326,A22offset,$E1061))*OFFSET($F$7,0,$E1061))-SUM($G1061:AC1061),(((INDEX('PTRM input'!$G$385:$P$434,A22offset,$E1061)-INDEX('PTRM input'!$G$277:$P$326,A22offset,$E1061))*OFFSET($F$7,0,$E1061))-SUM($G1061:AC1061))*(OFFSET('PTRM input'!$G$477,0,$E1061-1)/A22taxstdlife))))</f>
        <v>0</v>
      </c>
      <c r="AE1061" s="251">
        <f ca="1">IF(A22taxstdlife="n/a","n/a",IF(A22taxstdlife="",0,IF(AE$3&gt;(A22stdlife+$E1061),((INDEX('PTRM input'!$G$385:$P$434,A22offset,$E1061)-INDEX('PTRM input'!$G$277:$P$326,A22offset,$E1061))*OFFSET($F$7,0,$E1061))-SUM($G1061:AD1061),(((INDEX('PTRM input'!$G$385:$P$434,A22offset,$E1061)-INDEX('PTRM input'!$G$277:$P$326,A22offset,$E1061))*OFFSET($F$7,0,$E1061))-SUM($G1061:AD1061))*(OFFSET('PTRM input'!$G$477,0,$E1061-1)/A22taxstdlife))))</f>
        <v>0</v>
      </c>
      <c r="AF1061" s="251">
        <f ca="1">IF(A22taxstdlife="n/a","n/a",IF(A22taxstdlife="",0,IF(AF$3&gt;(A22stdlife+$E1061),((INDEX('PTRM input'!$G$385:$P$434,A22offset,$E1061)-INDEX('PTRM input'!$G$277:$P$326,A22offset,$E1061))*OFFSET($F$7,0,$E1061))-SUM($G1061:AE1061),(((INDEX('PTRM input'!$G$385:$P$434,A22offset,$E1061)-INDEX('PTRM input'!$G$277:$P$326,A22offset,$E1061))*OFFSET($F$7,0,$E1061))-SUM($G1061:AE1061))*(OFFSET('PTRM input'!$G$477,0,$E1061-1)/A22taxstdlife))))</f>
        <v>0</v>
      </c>
      <c r="AG1061" s="251">
        <f ca="1">IF(A22taxstdlife="n/a","n/a",IF(A22taxstdlife="",0,IF(AG$3&gt;(A22stdlife+$E1061),((INDEX('PTRM input'!$G$385:$P$434,A22offset,$E1061)-INDEX('PTRM input'!$G$277:$P$326,A22offset,$E1061))*OFFSET($F$7,0,$E1061))-SUM($G1061:AF1061),(((INDEX('PTRM input'!$G$385:$P$434,A22offset,$E1061)-INDEX('PTRM input'!$G$277:$P$326,A22offset,$E1061))*OFFSET($F$7,0,$E1061))-SUM($G1061:AF1061))*(OFFSET('PTRM input'!$G$477,0,$E1061-1)/A22taxstdlife))))</f>
        <v>0</v>
      </c>
      <c r="AH1061" s="251">
        <f ca="1">IF(A22taxstdlife="n/a","n/a",IF(A22taxstdlife="",0,IF(AH$3&gt;(A22stdlife+$E1061),((INDEX('PTRM input'!$G$385:$P$434,A22offset,$E1061)-INDEX('PTRM input'!$G$277:$P$326,A22offset,$E1061))*OFFSET($F$7,0,$E1061))-SUM($G1061:AG1061),(((INDEX('PTRM input'!$G$385:$P$434,A22offset,$E1061)-INDEX('PTRM input'!$G$277:$P$326,A22offset,$E1061))*OFFSET($F$7,0,$E1061))-SUM($G1061:AG1061))*(OFFSET('PTRM input'!$G$477,0,$E1061-1)/A22taxstdlife))))</f>
        <v>0</v>
      </c>
      <c r="AI1061" s="251">
        <f ca="1">IF(A22taxstdlife="n/a","n/a",IF(A22taxstdlife="",0,IF(AI$3&gt;(A22stdlife+$E1061),((INDEX('PTRM input'!$G$385:$P$434,A22offset,$E1061)-INDEX('PTRM input'!$G$277:$P$326,A22offset,$E1061))*OFFSET($F$7,0,$E1061))-SUM($G1061:AH1061),(((INDEX('PTRM input'!$G$385:$P$434,A22offset,$E1061)-INDEX('PTRM input'!$G$277:$P$326,A22offset,$E1061))*OFFSET($F$7,0,$E1061))-SUM($G1061:AH1061))*(OFFSET('PTRM input'!$G$477,0,$E1061-1)/A22taxstdlife))))</f>
        <v>0</v>
      </c>
      <c r="AJ1061" s="251">
        <f ca="1">IF(A22taxstdlife="n/a","n/a",IF(A22taxstdlife="",0,IF(AJ$3&gt;(A22stdlife+$E1061),((INDEX('PTRM input'!$G$385:$P$434,A22offset,$E1061)-INDEX('PTRM input'!$G$277:$P$326,A22offset,$E1061))*OFFSET($F$7,0,$E1061))-SUM($G1061:AI1061),(((INDEX('PTRM input'!$G$385:$P$434,A22offset,$E1061)-INDEX('PTRM input'!$G$277:$P$326,A22offset,$E1061))*OFFSET($F$7,0,$E1061))-SUM($G1061:AI1061))*(OFFSET('PTRM input'!$G$477,0,$E1061-1)/A22taxstdlife))))</f>
        <v>0</v>
      </c>
      <c r="AK1061" s="251">
        <f ca="1">IF(A22taxstdlife="n/a","n/a",IF(A22taxstdlife="",0,IF(AK$3&gt;(A22stdlife+$E1061),((INDEX('PTRM input'!$G$385:$P$434,A22offset,$E1061)-INDEX('PTRM input'!$G$277:$P$326,A22offset,$E1061))*OFFSET($F$7,0,$E1061))-SUM($G1061:AJ1061),(((INDEX('PTRM input'!$G$385:$P$434,A22offset,$E1061)-INDEX('PTRM input'!$G$277:$P$326,A22offset,$E1061))*OFFSET($F$7,0,$E1061))-SUM($G1061:AJ1061))*(OFFSET('PTRM input'!$G$477,0,$E1061-1)/A22taxstdlife))))</f>
        <v>0</v>
      </c>
      <c r="AL1061" s="251">
        <f ca="1">IF(A22taxstdlife="n/a","n/a",IF(A22taxstdlife="",0,IF(AL$3&gt;(A22stdlife+$E1061),((INDEX('PTRM input'!$G$385:$P$434,A22offset,$E1061)-INDEX('PTRM input'!$G$277:$P$326,A22offset,$E1061))*OFFSET($F$7,0,$E1061))-SUM($G1061:AK1061),(((INDEX('PTRM input'!$G$385:$P$434,A22offset,$E1061)-INDEX('PTRM input'!$G$277:$P$326,A22offset,$E1061))*OFFSET($F$7,0,$E1061))-SUM($G1061:AK1061))*(OFFSET('PTRM input'!$G$477,0,$E1061-1)/A22taxstdlife))))</f>
        <v>0</v>
      </c>
      <c r="AM1061" s="251">
        <f ca="1">IF(A22taxstdlife="n/a","n/a",IF(A22taxstdlife="",0,IF(AM$3&gt;(A22stdlife+$E1061),((INDEX('PTRM input'!$G$385:$P$434,A22offset,$E1061)-INDEX('PTRM input'!$G$277:$P$326,A22offset,$E1061))*OFFSET($F$7,0,$E1061))-SUM($G1061:AL1061),(((INDEX('PTRM input'!$G$385:$P$434,A22offset,$E1061)-INDEX('PTRM input'!$G$277:$P$326,A22offset,$E1061))*OFFSET($F$7,0,$E1061))-SUM($G1061:AL1061))*(OFFSET('PTRM input'!$G$477,0,$E1061-1)/A22taxstdlife))))</f>
        <v>0</v>
      </c>
      <c r="AN1061" s="251">
        <f ca="1">IF(A22taxstdlife="n/a","n/a",IF(A22taxstdlife="",0,IF(AN$3&gt;(A22stdlife+$E1061),((INDEX('PTRM input'!$G$385:$P$434,A22offset,$E1061)-INDEX('PTRM input'!$G$277:$P$326,A22offset,$E1061))*OFFSET($F$7,0,$E1061))-SUM($G1061:AM1061),(((INDEX('PTRM input'!$G$385:$P$434,A22offset,$E1061)-INDEX('PTRM input'!$G$277:$P$326,A22offset,$E1061))*OFFSET($F$7,0,$E1061))-SUM($G1061:AM1061))*(OFFSET('PTRM input'!$G$477,0,$E1061-1)/A22taxstdlife))))</f>
        <v>0</v>
      </c>
      <c r="AO1061" s="251">
        <f ca="1">IF(A22taxstdlife="n/a","n/a",IF(A22taxstdlife="",0,IF(AO$3&gt;(A22stdlife+$E1061),((INDEX('PTRM input'!$G$385:$P$434,A22offset,$E1061)-INDEX('PTRM input'!$G$277:$P$326,A22offset,$E1061))*OFFSET($F$7,0,$E1061))-SUM($G1061:AN1061),(((INDEX('PTRM input'!$G$385:$P$434,A22offset,$E1061)-INDEX('PTRM input'!$G$277:$P$326,A22offset,$E1061))*OFFSET($F$7,0,$E1061))-SUM($G1061:AN1061))*(OFFSET('PTRM input'!$G$477,0,$E1061-1)/A22taxstdlife))))</f>
        <v>0</v>
      </c>
      <c r="AP1061" s="251">
        <f ca="1">IF(A22taxstdlife="n/a","n/a",IF(A22taxstdlife="",0,IF(AP$3&gt;(A22stdlife+$E1061),((INDEX('PTRM input'!$G$385:$P$434,A22offset,$E1061)-INDEX('PTRM input'!$G$277:$P$326,A22offset,$E1061))*OFFSET($F$7,0,$E1061))-SUM($G1061:AO1061),(((INDEX('PTRM input'!$G$385:$P$434,A22offset,$E1061)-INDEX('PTRM input'!$G$277:$P$326,A22offset,$E1061))*OFFSET($F$7,0,$E1061))-SUM($G1061:AO1061))*(OFFSET('PTRM input'!$G$477,0,$E1061-1)/A22taxstdlife))))</f>
        <v>0</v>
      </c>
      <c r="AQ1061" s="251">
        <f ca="1">IF(A22taxstdlife="n/a","n/a",IF(A22taxstdlife="",0,IF(AQ$3&gt;(A22stdlife+$E1061),((INDEX('PTRM input'!$G$385:$P$434,A22offset,$E1061)-INDEX('PTRM input'!$G$277:$P$326,A22offset,$E1061))*OFFSET($F$7,0,$E1061))-SUM($G1061:AP1061),(((INDEX('PTRM input'!$G$385:$P$434,A22offset,$E1061)-INDEX('PTRM input'!$G$277:$P$326,A22offset,$E1061))*OFFSET($F$7,0,$E1061))-SUM($G1061:AP1061))*(OFFSET('PTRM input'!$G$477,0,$E1061-1)/A22taxstdlife))))</f>
        <v>0</v>
      </c>
      <c r="AR1061" s="251">
        <f ca="1">IF(A22taxstdlife="n/a","n/a",IF(A22taxstdlife="",0,IF(AR$3&gt;(A22stdlife+$E1061),((INDEX('PTRM input'!$G$385:$P$434,A22offset,$E1061)-INDEX('PTRM input'!$G$277:$P$326,A22offset,$E1061))*OFFSET($F$7,0,$E1061))-SUM($G1061:AQ1061),(((INDEX('PTRM input'!$G$385:$P$434,A22offset,$E1061)-INDEX('PTRM input'!$G$277:$P$326,A22offset,$E1061))*OFFSET($F$7,0,$E1061))-SUM($G1061:AQ1061))*(OFFSET('PTRM input'!$G$477,0,$E1061-1)/A22taxstdlife))))</f>
        <v>0</v>
      </c>
      <c r="AS1061" s="251">
        <f ca="1">IF(A22taxstdlife="n/a","n/a",IF(A22taxstdlife="",0,IF(AS$3&gt;(A22stdlife+$E1061),((INDEX('PTRM input'!$G$385:$P$434,A22offset,$E1061)-INDEX('PTRM input'!$G$277:$P$326,A22offset,$E1061))*OFFSET($F$7,0,$E1061))-SUM($G1061:AR1061),(((INDEX('PTRM input'!$G$385:$P$434,A22offset,$E1061)-INDEX('PTRM input'!$G$277:$P$326,A22offset,$E1061))*OFFSET($F$7,0,$E1061))-SUM($G1061:AR1061))*(OFFSET('PTRM input'!$G$477,0,$E1061-1)/A22taxstdlife))))</f>
        <v>0</v>
      </c>
      <c r="AT1061" s="251">
        <f ca="1">IF(A22taxstdlife="n/a","n/a",IF(A22taxstdlife="",0,IF(AT$3&gt;(A22stdlife+$E1061),((INDEX('PTRM input'!$G$385:$P$434,A22offset,$E1061)-INDEX('PTRM input'!$G$277:$P$326,A22offset,$E1061))*OFFSET($F$7,0,$E1061))-SUM($G1061:AS1061),(((INDEX('PTRM input'!$G$385:$P$434,A22offset,$E1061)-INDEX('PTRM input'!$G$277:$P$326,A22offset,$E1061))*OFFSET($F$7,0,$E1061))-SUM($G1061:AS1061))*(OFFSET('PTRM input'!$G$477,0,$E1061-1)/A22taxstdlife))))</f>
        <v>0</v>
      </c>
      <c r="AU1061" s="251">
        <f ca="1">IF(A22taxstdlife="n/a","n/a",IF(A22taxstdlife="",0,IF(AU$3&gt;(A22stdlife+$E1061),((INDEX('PTRM input'!$G$385:$P$434,A22offset,$E1061)-INDEX('PTRM input'!$G$277:$P$326,A22offset,$E1061))*OFFSET($F$7,0,$E1061))-SUM($G1061:AT1061),(((INDEX('PTRM input'!$G$385:$P$434,A22offset,$E1061)-INDEX('PTRM input'!$G$277:$P$326,A22offset,$E1061))*OFFSET($F$7,0,$E1061))-SUM($G1061:AT1061))*(OFFSET('PTRM input'!$G$477,0,$E1061-1)/A22taxstdlife))))</f>
        <v>0</v>
      </c>
      <c r="AV1061" s="251">
        <f ca="1">IF(A22taxstdlife="n/a","n/a",IF(A22taxstdlife="",0,IF(AV$3&gt;(A22stdlife+$E1061),((INDEX('PTRM input'!$G$385:$P$434,A22offset,$E1061)-INDEX('PTRM input'!$G$277:$P$326,A22offset,$E1061))*OFFSET($F$7,0,$E1061))-SUM($G1061:AU1061),(((INDEX('PTRM input'!$G$385:$P$434,A22offset,$E1061)-INDEX('PTRM input'!$G$277:$P$326,A22offset,$E1061))*OFFSET($F$7,0,$E1061))-SUM($G1061:AU1061))*(OFFSET('PTRM input'!$G$477,0,$E1061-1)/A22taxstdlife))))</f>
        <v>0</v>
      </c>
      <c r="AW1061" s="251">
        <f ca="1">IF(A22taxstdlife="n/a","n/a",IF(A22taxstdlife="",0,IF(AW$3&gt;(A22stdlife+$E1061),((INDEX('PTRM input'!$G$385:$P$434,A22offset,$E1061)-INDEX('PTRM input'!$G$277:$P$326,A22offset,$E1061))*OFFSET($F$7,0,$E1061))-SUM($G1061:AV1061),(((INDEX('PTRM input'!$G$385:$P$434,A22offset,$E1061)-INDEX('PTRM input'!$G$277:$P$326,A22offset,$E1061))*OFFSET($F$7,0,$E1061))-SUM($G1061:AV1061))*(OFFSET('PTRM input'!$G$477,0,$E1061-1)/A22taxstdlife))))</f>
        <v>0</v>
      </c>
      <c r="AX1061" s="251">
        <f ca="1">IF(A22taxstdlife="n/a","n/a",IF(A22taxstdlife="",0,IF(AX$3&gt;(A22stdlife+$E1061),((INDEX('PTRM input'!$G$385:$P$434,A22offset,$E1061)-INDEX('PTRM input'!$G$277:$P$326,A22offset,$E1061))*OFFSET($F$7,0,$E1061))-SUM($G1061:AW1061),(((INDEX('PTRM input'!$G$385:$P$434,A22offset,$E1061)-INDEX('PTRM input'!$G$277:$P$326,A22offset,$E1061))*OFFSET($F$7,0,$E1061))-SUM($G1061:AW1061))*(OFFSET('PTRM input'!$G$477,0,$E1061-1)/A22taxstdlife))))</f>
        <v>0</v>
      </c>
      <c r="AY1061" s="251">
        <f ca="1">IF(A22taxstdlife="n/a","n/a",IF(A22taxstdlife="",0,IF(AY$3&gt;(A22stdlife+$E1061),((INDEX('PTRM input'!$G$385:$P$434,A22offset,$E1061)-INDEX('PTRM input'!$G$277:$P$326,A22offset,$E1061))*OFFSET($F$7,0,$E1061))-SUM($G1061:AX1061),(((INDEX('PTRM input'!$G$385:$P$434,A22offset,$E1061)-INDEX('PTRM input'!$G$277:$P$326,A22offset,$E1061))*OFFSET($F$7,0,$E1061))-SUM($G1061:AX1061))*(OFFSET('PTRM input'!$G$477,0,$E1061-1)/A22taxstdlife))))</f>
        <v>0</v>
      </c>
      <c r="AZ1061" s="251">
        <f ca="1">IF(A22taxstdlife="n/a","n/a",IF(A22taxstdlife="",0,IF(AZ$3&gt;(A22stdlife+$E1061),((INDEX('PTRM input'!$G$385:$P$434,A22offset,$E1061)-INDEX('PTRM input'!$G$277:$P$326,A22offset,$E1061))*OFFSET($F$7,0,$E1061))-SUM($G1061:AY1061),(((INDEX('PTRM input'!$G$385:$P$434,A22offset,$E1061)-INDEX('PTRM input'!$G$277:$P$326,A22offset,$E1061))*OFFSET($F$7,0,$E1061))-SUM($G1061:AY1061))*(OFFSET('PTRM input'!$G$477,0,$E1061-1)/A22taxstdlife))))</f>
        <v>0</v>
      </c>
      <c r="BA1061" s="251">
        <f ca="1">IF(A22taxstdlife="n/a","n/a",IF(A22taxstdlife="",0,IF(BA$3&gt;(A22stdlife+$E1061),((INDEX('PTRM input'!$G$385:$P$434,A22offset,$E1061)-INDEX('PTRM input'!$G$277:$P$326,A22offset,$E1061))*OFFSET($F$7,0,$E1061))-SUM($G1061:AZ1061),(((INDEX('PTRM input'!$G$385:$P$434,A22offset,$E1061)-INDEX('PTRM input'!$G$277:$P$326,A22offset,$E1061))*OFFSET($F$7,0,$E1061))-SUM($G1061:AZ1061))*(OFFSET('PTRM input'!$G$477,0,$E1061-1)/A22taxstdlife))))</f>
        <v>0</v>
      </c>
      <c r="BB1061" s="251">
        <f ca="1">IF(A22taxstdlife="n/a","n/a",IF(A22taxstdlife="",0,IF(BB$3&gt;(A22stdlife+$E1061),((INDEX('PTRM input'!$G$385:$P$434,A22offset,$E1061)-INDEX('PTRM input'!$G$277:$P$326,A22offset,$E1061))*OFFSET($F$7,0,$E1061))-SUM($G1061:BA1061),(((INDEX('PTRM input'!$G$385:$P$434,A22offset,$E1061)-INDEX('PTRM input'!$G$277:$P$326,A22offset,$E1061))*OFFSET($F$7,0,$E1061))-SUM($G1061:BA1061))*(OFFSET('PTRM input'!$G$477,0,$E1061-1)/A22taxstdlife))))</f>
        <v>0</v>
      </c>
      <c r="BC1061" s="251">
        <f ca="1">IF(A22taxstdlife="n/a","n/a",IF(A22taxstdlife="",0,IF(BC$3&gt;(A22stdlife+$E1061),((INDEX('PTRM input'!$G$385:$P$434,A22offset,$E1061)-INDEX('PTRM input'!$G$277:$P$326,A22offset,$E1061))*OFFSET($F$7,0,$E1061))-SUM($G1061:BB1061),(((INDEX('PTRM input'!$G$385:$P$434,A22offset,$E1061)-INDEX('PTRM input'!$G$277:$P$326,A22offset,$E1061))*OFFSET($F$7,0,$E1061))-SUM($G1061:BB1061))*(OFFSET('PTRM input'!$G$477,0,$E1061-1)/A22taxstdlife))))</f>
        <v>0</v>
      </c>
      <c r="BD1061" s="251">
        <f ca="1">IF(A22taxstdlife="n/a","n/a",IF(A22taxstdlife="",0,IF(BD$3&gt;(A22stdlife+$E1061),((INDEX('PTRM input'!$G$385:$P$434,A22offset,$E1061)-INDEX('PTRM input'!$G$277:$P$326,A22offset,$E1061))*OFFSET($F$7,0,$E1061))-SUM($G1061:BC1061),(((INDEX('PTRM input'!$G$385:$P$434,A22offset,$E1061)-INDEX('PTRM input'!$G$277:$P$326,A22offset,$E1061))*OFFSET($F$7,0,$E1061))-SUM($G1061:BC1061))*(OFFSET('PTRM input'!$G$477,0,$E1061-1)/A22taxstdlife))))</f>
        <v>0</v>
      </c>
      <c r="BE1061" s="251">
        <f ca="1">IF(A22taxstdlife="n/a","n/a",IF(A22taxstdlife="",0,IF(BE$3&gt;(A22stdlife+$E1061),((INDEX('PTRM input'!$G$385:$P$434,A22offset,$E1061)-INDEX('PTRM input'!$G$277:$P$326,A22offset,$E1061))*OFFSET($F$7,0,$E1061))-SUM($G1061:BD1061),(((INDEX('PTRM input'!$G$385:$P$434,A22offset,$E1061)-INDEX('PTRM input'!$G$277:$P$326,A22offset,$E1061))*OFFSET($F$7,0,$E1061))-SUM($G1061:BD1061))*(OFFSET('PTRM input'!$G$477,0,$E1061-1)/A22taxstdlife))))</f>
        <v>0</v>
      </c>
      <c r="BF1061" s="251">
        <f ca="1">IF(A22taxstdlife="n/a","n/a",IF(A22taxstdlife="",0,IF(BF$3&gt;(A22stdlife+$E1061),((INDEX('PTRM input'!$G$385:$P$434,A22offset,$E1061)-INDEX('PTRM input'!$G$277:$P$326,A22offset,$E1061))*OFFSET($F$7,0,$E1061))-SUM($G1061:BE1061),(((INDEX('PTRM input'!$G$385:$P$434,A22offset,$E1061)-INDEX('PTRM input'!$G$277:$P$326,A22offset,$E1061))*OFFSET($F$7,0,$E1061))-SUM($G1061:BE1061))*(OFFSET('PTRM input'!$G$477,0,$E1061-1)/A22taxstdlife))))</f>
        <v>0</v>
      </c>
      <c r="BG1061" s="251">
        <f ca="1">IF(A22taxstdlife="n/a","n/a",IF(A22taxstdlife="",0,IF(BG$3&gt;(A22stdlife+$E1061),((INDEX('PTRM input'!$G$385:$P$434,A22offset,$E1061)-INDEX('PTRM input'!$G$277:$P$326,A22offset,$E1061))*OFFSET($F$7,0,$E1061))-SUM($G1061:BF1061),(((INDEX('PTRM input'!$G$385:$P$434,A22offset,$E1061)-INDEX('PTRM input'!$G$277:$P$326,A22offset,$E1061))*OFFSET($F$7,0,$E1061))-SUM($G1061:BF1061))*(OFFSET('PTRM input'!$G$477,0,$E1061-1)/A22taxstdlife))))</f>
        <v>0</v>
      </c>
      <c r="BH1061" s="251">
        <f ca="1">IF(A22taxstdlife="n/a","n/a",IF(A22taxstdlife="",0,IF(BH$3&gt;(A22stdlife+$E1061),((INDEX('PTRM input'!$G$385:$P$434,A22offset,$E1061)-INDEX('PTRM input'!$G$277:$P$326,A22offset,$E1061))*OFFSET($F$7,0,$E1061))-SUM($G1061:BG1061),(((INDEX('PTRM input'!$G$385:$P$434,A22offset,$E1061)-INDEX('PTRM input'!$G$277:$P$326,A22offset,$E1061))*OFFSET($F$7,0,$E1061))-SUM($G1061:BG1061))*(OFFSET('PTRM input'!$G$477,0,$E1061-1)/A22taxstdlife))))</f>
        <v>0</v>
      </c>
      <c r="BI1061" s="251">
        <f ca="1">IF(A22taxstdlife="n/a","n/a",IF(A22taxstdlife="",0,IF(BI$3&gt;(A22stdlife+$E1061),((INDEX('PTRM input'!$G$385:$P$434,A22offset,$E1061)-INDEX('PTRM input'!$G$277:$P$326,A22offset,$E1061))*OFFSET($F$7,0,$E1061))-SUM($G1061:BH1061),(((INDEX('PTRM input'!$G$385:$P$434,A22offset,$E1061)-INDEX('PTRM input'!$G$277:$P$326,A22offset,$E1061))*OFFSET($F$7,0,$E1061))-SUM($G1061:BH1061))*(OFFSET('PTRM input'!$G$477,0,$E1061-1)/A22taxstdlife))))</f>
        <v>0</v>
      </c>
      <c r="BJ1061" s="116"/>
      <c r="BK1061" s="116"/>
      <c r="BL1061" s="116"/>
      <c r="BM1061" s="116"/>
    </row>
    <row r="1062" spans="1:65" ht="12.75" hidden="1" customHeight="1" outlineLevel="2">
      <c r="A1062" s="366"/>
      <c r="B1062" s="19"/>
      <c r="C1062" s="18"/>
      <c r="D1062" s="760"/>
      <c r="E1062" s="86">
        <v>8</v>
      </c>
      <c r="F1062" s="356"/>
      <c r="G1062" s="434"/>
      <c r="H1062" s="435"/>
      <c r="I1062" s="435"/>
      <c r="J1062" s="435"/>
      <c r="K1062" s="435"/>
      <c r="L1062" s="435"/>
      <c r="M1062" s="435"/>
      <c r="N1062" s="619"/>
      <c r="O1062" s="251">
        <f ca="1">IF(A22taxstdlife="n/a","n/a",IF(A22taxstdlife="",0,IF(O$3&gt;(A22stdlife+$E1062),((INDEX('PTRM input'!$G$385:$P$434,A22offset,$E1062)-INDEX('PTRM input'!$G$277:$P$326,A22offset,$E1062))*OFFSET($F$7,0,$E1062))-SUM($G1062:N1062),(((INDEX('PTRM input'!$G$385:$P$434,A22offset,$E1062)-INDEX('PTRM input'!$G$277:$P$326,A22offset,$E1062))*OFFSET($F$7,0,$E1062))-SUM($G1062:N1062))*(OFFSET('PTRM input'!$G$477,0,$E1062-1)/A22taxstdlife))))</f>
        <v>0</v>
      </c>
      <c r="P1062" s="251">
        <f ca="1">IF(A22taxstdlife="n/a","n/a",IF(A22taxstdlife="",0,IF(P$3&gt;(A22stdlife+$E1062),((INDEX('PTRM input'!$G$385:$P$434,A22offset,$E1062)-INDEX('PTRM input'!$G$277:$P$326,A22offset,$E1062))*OFFSET($F$7,0,$E1062))-SUM($G1062:O1062),(((INDEX('PTRM input'!$G$385:$P$434,A22offset,$E1062)-INDEX('PTRM input'!$G$277:$P$326,A22offset,$E1062))*OFFSET($F$7,0,$E1062))-SUM($G1062:O1062))*(OFFSET('PTRM input'!$G$477,0,$E1062-1)/A22taxstdlife))))</f>
        <v>0</v>
      </c>
      <c r="Q1062" s="251">
        <f ca="1">IF(A22taxstdlife="n/a","n/a",IF(A22taxstdlife="",0,IF(Q$3&gt;(A22stdlife+$E1062),((INDEX('PTRM input'!$G$385:$P$434,A22offset,$E1062)-INDEX('PTRM input'!$G$277:$P$326,A22offset,$E1062))*OFFSET($F$7,0,$E1062))-SUM($G1062:P1062),(((INDEX('PTRM input'!$G$385:$P$434,A22offset,$E1062)-INDEX('PTRM input'!$G$277:$P$326,A22offset,$E1062))*OFFSET($F$7,0,$E1062))-SUM($G1062:P1062))*(OFFSET('PTRM input'!$G$477,0,$E1062-1)/A22taxstdlife))))</f>
        <v>0</v>
      </c>
      <c r="R1062" s="251">
        <f ca="1">IF(A22taxstdlife="n/a","n/a",IF(A22taxstdlife="",0,IF(R$3&gt;(A22stdlife+$E1062),((INDEX('PTRM input'!$G$385:$P$434,A22offset,$E1062)-INDEX('PTRM input'!$G$277:$P$326,A22offset,$E1062))*OFFSET($F$7,0,$E1062))-SUM($G1062:Q1062),(((INDEX('PTRM input'!$G$385:$P$434,A22offset,$E1062)-INDEX('PTRM input'!$G$277:$P$326,A22offset,$E1062))*OFFSET($F$7,0,$E1062))-SUM($G1062:Q1062))*(OFFSET('PTRM input'!$G$477,0,$E1062-1)/A22taxstdlife))))</f>
        <v>0</v>
      </c>
      <c r="S1062" s="251">
        <f ca="1">IF(A22taxstdlife="n/a","n/a",IF(A22taxstdlife="",0,IF(S$3&gt;(A22stdlife+$E1062),((INDEX('PTRM input'!$G$385:$P$434,A22offset,$E1062)-INDEX('PTRM input'!$G$277:$P$326,A22offset,$E1062))*OFFSET($F$7,0,$E1062))-SUM($G1062:R1062),(((INDEX('PTRM input'!$G$385:$P$434,A22offset,$E1062)-INDEX('PTRM input'!$G$277:$P$326,A22offset,$E1062))*OFFSET($F$7,0,$E1062))-SUM($G1062:R1062))*(OFFSET('PTRM input'!$G$477,0,$E1062-1)/A22taxstdlife))))</f>
        <v>0</v>
      </c>
      <c r="T1062" s="251">
        <f ca="1">IF(A22taxstdlife="n/a","n/a",IF(A22taxstdlife="",0,IF(T$3&gt;(A22stdlife+$E1062),((INDEX('PTRM input'!$G$385:$P$434,A22offset,$E1062)-INDEX('PTRM input'!$G$277:$P$326,A22offset,$E1062))*OFFSET($F$7,0,$E1062))-SUM($G1062:S1062),(((INDEX('PTRM input'!$G$385:$P$434,A22offset,$E1062)-INDEX('PTRM input'!$G$277:$P$326,A22offset,$E1062))*OFFSET($F$7,0,$E1062))-SUM($G1062:S1062))*(OFFSET('PTRM input'!$G$477,0,$E1062-1)/A22taxstdlife))))</f>
        <v>0</v>
      </c>
      <c r="U1062" s="251">
        <f ca="1">IF(A22taxstdlife="n/a","n/a",IF(A22taxstdlife="",0,IF(U$3&gt;(A22stdlife+$E1062),((INDEX('PTRM input'!$G$385:$P$434,A22offset,$E1062)-INDEX('PTRM input'!$G$277:$P$326,A22offset,$E1062))*OFFSET($F$7,0,$E1062))-SUM($G1062:T1062),(((INDEX('PTRM input'!$G$385:$P$434,A22offset,$E1062)-INDEX('PTRM input'!$G$277:$P$326,A22offset,$E1062))*OFFSET($F$7,0,$E1062))-SUM($G1062:T1062))*(OFFSET('PTRM input'!$G$477,0,$E1062-1)/A22taxstdlife))))</f>
        <v>0</v>
      </c>
      <c r="V1062" s="251">
        <f ca="1">IF(A22taxstdlife="n/a","n/a",IF(A22taxstdlife="",0,IF(V$3&gt;(A22stdlife+$E1062),((INDEX('PTRM input'!$G$385:$P$434,A22offset,$E1062)-INDEX('PTRM input'!$G$277:$P$326,A22offset,$E1062))*OFFSET($F$7,0,$E1062))-SUM($G1062:U1062),(((INDEX('PTRM input'!$G$385:$P$434,A22offset,$E1062)-INDEX('PTRM input'!$G$277:$P$326,A22offset,$E1062))*OFFSET($F$7,0,$E1062))-SUM($G1062:U1062))*(OFFSET('PTRM input'!$G$477,0,$E1062-1)/A22taxstdlife))))</f>
        <v>0</v>
      </c>
      <c r="W1062" s="251">
        <f ca="1">IF(A22taxstdlife="n/a","n/a",IF(A22taxstdlife="",0,IF(W$3&gt;(A22stdlife+$E1062),((INDEX('PTRM input'!$G$385:$P$434,A22offset,$E1062)-INDEX('PTRM input'!$G$277:$P$326,A22offset,$E1062))*OFFSET($F$7,0,$E1062))-SUM($G1062:V1062),(((INDEX('PTRM input'!$G$385:$P$434,A22offset,$E1062)-INDEX('PTRM input'!$G$277:$P$326,A22offset,$E1062))*OFFSET($F$7,0,$E1062))-SUM($G1062:V1062))*(OFFSET('PTRM input'!$G$477,0,$E1062-1)/A22taxstdlife))))</f>
        <v>0</v>
      </c>
      <c r="X1062" s="251">
        <f ca="1">IF(A22taxstdlife="n/a","n/a",IF(A22taxstdlife="",0,IF(X$3&gt;(A22stdlife+$E1062),((INDEX('PTRM input'!$G$385:$P$434,A22offset,$E1062)-INDEX('PTRM input'!$G$277:$P$326,A22offset,$E1062))*OFFSET($F$7,0,$E1062))-SUM($G1062:W1062),(((INDEX('PTRM input'!$G$385:$P$434,A22offset,$E1062)-INDEX('PTRM input'!$G$277:$P$326,A22offset,$E1062))*OFFSET($F$7,0,$E1062))-SUM($G1062:W1062))*(OFFSET('PTRM input'!$G$477,0,$E1062-1)/A22taxstdlife))))</f>
        <v>0</v>
      </c>
      <c r="Y1062" s="251">
        <f ca="1">IF(A22taxstdlife="n/a","n/a",IF(A22taxstdlife="",0,IF(Y$3&gt;(A22stdlife+$E1062),((INDEX('PTRM input'!$G$385:$P$434,A22offset,$E1062)-INDEX('PTRM input'!$G$277:$P$326,A22offset,$E1062))*OFFSET($F$7,0,$E1062))-SUM($G1062:X1062),(((INDEX('PTRM input'!$G$385:$P$434,A22offset,$E1062)-INDEX('PTRM input'!$G$277:$P$326,A22offset,$E1062))*OFFSET($F$7,0,$E1062))-SUM($G1062:X1062))*(OFFSET('PTRM input'!$G$477,0,$E1062-1)/A22taxstdlife))))</f>
        <v>0</v>
      </c>
      <c r="Z1062" s="251">
        <f ca="1">IF(A22taxstdlife="n/a","n/a",IF(A22taxstdlife="",0,IF(Z$3&gt;(A22stdlife+$E1062),((INDEX('PTRM input'!$G$385:$P$434,A22offset,$E1062)-INDEX('PTRM input'!$G$277:$P$326,A22offset,$E1062))*OFFSET($F$7,0,$E1062))-SUM($G1062:Y1062),(((INDEX('PTRM input'!$G$385:$P$434,A22offset,$E1062)-INDEX('PTRM input'!$G$277:$P$326,A22offset,$E1062))*OFFSET($F$7,0,$E1062))-SUM($G1062:Y1062))*(OFFSET('PTRM input'!$G$477,0,$E1062-1)/A22taxstdlife))))</f>
        <v>0</v>
      </c>
      <c r="AA1062" s="251">
        <f ca="1">IF(A22taxstdlife="n/a","n/a",IF(A22taxstdlife="",0,IF(AA$3&gt;(A22stdlife+$E1062),((INDEX('PTRM input'!$G$385:$P$434,A22offset,$E1062)-INDEX('PTRM input'!$G$277:$P$326,A22offset,$E1062))*OFFSET($F$7,0,$E1062))-SUM($G1062:Z1062),(((INDEX('PTRM input'!$G$385:$P$434,A22offset,$E1062)-INDEX('PTRM input'!$G$277:$P$326,A22offset,$E1062))*OFFSET($F$7,0,$E1062))-SUM($G1062:Z1062))*(OFFSET('PTRM input'!$G$477,0,$E1062-1)/A22taxstdlife))))</f>
        <v>0</v>
      </c>
      <c r="AB1062" s="251">
        <f ca="1">IF(A22taxstdlife="n/a","n/a",IF(A22taxstdlife="",0,IF(AB$3&gt;(A22stdlife+$E1062),((INDEX('PTRM input'!$G$385:$P$434,A22offset,$E1062)-INDEX('PTRM input'!$G$277:$P$326,A22offset,$E1062))*OFFSET($F$7,0,$E1062))-SUM($G1062:AA1062),(((INDEX('PTRM input'!$G$385:$P$434,A22offset,$E1062)-INDEX('PTRM input'!$G$277:$P$326,A22offset,$E1062))*OFFSET($F$7,0,$E1062))-SUM($G1062:AA1062))*(OFFSET('PTRM input'!$G$477,0,$E1062-1)/A22taxstdlife))))</f>
        <v>0</v>
      </c>
      <c r="AC1062" s="251">
        <f ca="1">IF(A22taxstdlife="n/a","n/a",IF(A22taxstdlife="",0,IF(AC$3&gt;(A22stdlife+$E1062),((INDEX('PTRM input'!$G$385:$P$434,A22offset,$E1062)-INDEX('PTRM input'!$G$277:$P$326,A22offset,$E1062))*OFFSET($F$7,0,$E1062))-SUM($G1062:AB1062),(((INDEX('PTRM input'!$G$385:$P$434,A22offset,$E1062)-INDEX('PTRM input'!$G$277:$P$326,A22offset,$E1062))*OFFSET($F$7,0,$E1062))-SUM($G1062:AB1062))*(OFFSET('PTRM input'!$G$477,0,$E1062-1)/A22taxstdlife))))</f>
        <v>0</v>
      </c>
      <c r="AD1062" s="251">
        <f ca="1">IF(A22taxstdlife="n/a","n/a",IF(A22taxstdlife="",0,IF(AD$3&gt;(A22stdlife+$E1062),((INDEX('PTRM input'!$G$385:$P$434,A22offset,$E1062)-INDEX('PTRM input'!$G$277:$P$326,A22offset,$E1062))*OFFSET($F$7,0,$E1062))-SUM($G1062:AC1062),(((INDEX('PTRM input'!$G$385:$P$434,A22offset,$E1062)-INDEX('PTRM input'!$G$277:$P$326,A22offset,$E1062))*OFFSET($F$7,0,$E1062))-SUM($G1062:AC1062))*(OFFSET('PTRM input'!$G$477,0,$E1062-1)/A22taxstdlife))))</f>
        <v>0</v>
      </c>
      <c r="AE1062" s="251">
        <f ca="1">IF(A22taxstdlife="n/a","n/a",IF(A22taxstdlife="",0,IF(AE$3&gt;(A22stdlife+$E1062),((INDEX('PTRM input'!$G$385:$P$434,A22offset,$E1062)-INDEX('PTRM input'!$G$277:$P$326,A22offset,$E1062))*OFFSET($F$7,0,$E1062))-SUM($G1062:AD1062),(((INDEX('PTRM input'!$G$385:$P$434,A22offset,$E1062)-INDEX('PTRM input'!$G$277:$P$326,A22offset,$E1062))*OFFSET($F$7,0,$E1062))-SUM($G1062:AD1062))*(OFFSET('PTRM input'!$G$477,0,$E1062-1)/A22taxstdlife))))</f>
        <v>0</v>
      </c>
      <c r="AF1062" s="251">
        <f ca="1">IF(A22taxstdlife="n/a","n/a",IF(A22taxstdlife="",0,IF(AF$3&gt;(A22stdlife+$E1062),((INDEX('PTRM input'!$G$385:$P$434,A22offset,$E1062)-INDEX('PTRM input'!$G$277:$P$326,A22offset,$E1062))*OFFSET($F$7,0,$E1062))-SUM($G1062:AE1062),(((INDEX('PTRM input'!$G$385:$P$434,A22offset,$E1062)-INDEX('PTRM input'!$G$277:$P$326,A22offset,$E1062))*OFFSET($F$7,0,$E1062))-SUM($G1062:AE1062))*(OFFSET('PTRM input'!$G$477,0,$E1062-1)/A22taxstdlife))))</f>
        <v>0</v>
      </c>
      <c r="AG1062" s="251">
        <f ca="1">IF(A22taxstdlife="n/a","n/a",IF(A22taxstdlife="",0,IF(AG$3&gt;(A22stdlife+$E1062),((INDEX('PTRM input'!$G$385:$P$434,A22offset,$E1062)-INDEX('PTRM input'!$G$277:$P$326,A22offset,$E1062))*OFFSET($F$7,0,$E1062))-SUM($G1062:AF1062),(((INDEX('PTRM input'!$G$385:$P$434,A22offset,$E1062)-INDEX('PTRM input'!$G$277:$P$326,A22offset,$E1062))*OFFSET($F$7,0,$E1062))-SUM($G1062:AF1062))*(OFFSET('PTRM input'!$G$477,0,$E1062-1)/A22taxstdlife))))</f>
        <v>0</v>
      </c>
      <c r="AH1062" s="251">
        <f ca="1">IF(A22taxstdlife="n/a","n/a",IF(A22taxstdlife="",0,IF(AH$3&gt;(A22stdlife+$E1062),((INDEX('PTRM input'!$G$385:$P$434,A22offset,$E1062)-INDEX('PTRM input'!$G$277:$P$326,A22offset,$E1062))*OFFSET($F$7,0,$E1062))-SUM($G1062:AG1062),(((INDEX('PTRM input'!$G$385:$P$434,A22offset,$E1062)-INDEX('PTRM input'!$G$277:$P$326,A22offset,$E1062))*OFFSET($F$7,0,$E1062))-SUM($G1062:AG1062))*(OFFSET('PTRM input'!$G$477,0,$E1062-1)/A22taxstdlife))))</f>
        <v>0</v>
      </c>
      <c r="AI1062" s="251">
        <f ca="1">IF(A22taxstdlife="n/a","n/a",IF(A22taxstdlife="",0,IF(AI$3&gt;(A22stdlife+$E1062),((INDEX('PTRM input'!$G$385:$P$434,A22offset,$E1062)-INDEX('PTRM input'!$G$277:$P$326,A22offset,$E1062))*OFFSET($F$7,0,$E1062))-SUM($G1062:AH1062),(((INDEX('PTRM input'!$G$385:$P$434,A22offset,$E1062)-INDEX('PTRM input'!$G$277:$P$326,A22offset,$E1062))*OFFSET($F$7,0,$E1062))-SUM($G1062:AH1062))*(OFFSET('PTRM input'!$G$477,0,$E1062-1)/A22taxstdlife))))</f>
        <v>0</v>
      </c>
      <c r="AJ1062" s="251">
        <f ca="1">IF(A22taxstdlife="n/a","n/a",IF(A22taxstdlife="",0,IF(AJ$3&gt;(A22stdlife+$E1062),((INDEX('PTRM input'!$G$385:$P$434,A22offset,$E1062)-INDEX('PTRM input'!$G$277:$P$326,A22offset,$E1062))*OFFSET($F$7,0,$E1062))-SUM($G1062:AI1062),(((INDEX('PTRM input'!$G$385:$P$434,A22offset,$E1062)-INDEX('PTRM input'!$G$277:$P$326,A22offset,$E1062))*OFFSET($F$7,0,$E1062))-SUM($G1062:AI1062))*(OFFSET('PTRM input'!$G$477,0,$E1062-1)/A22taxstdlife))))</f>
        <v>0</v>
      </c>
      <c r="AK1062" s="251">
        <f ca="1">IF(A22taxstdlife="n/a","n/a",IF(A22taxstdlife="",0,IF(AK$3&gt;(A22stdlife+$E1062),((INDEX('PTRM input'!$G$385:$P$434,A22offset,$E1062)-INDEX('PTRM input'!$G$277:$P$326,A22offset,$E1062))*OFFSET($F$7,0,$E1062))-SUM($G1062:AJ1062),(((INDEX('PTRM input'!$G$385:$P$434,A22offset,$E1062)-INDEX('PTRM input'!$G$277:$P$326,A22offset,$E1062))*OFFSET($F$7,0,$E1062))-SUM($G1062:AJ1062))*(OFFSET('PTRM input'!$G$477,0,$E1062-1)/A22taxstdlife))))</f>
        <v>0</v>
      </c>
      <c r="AL1062" s="251">
        <f ca="1">IF(A22taxstdlife="n/a","n/a",IF(A22taxstdlife="",0,IF(AL$3&gt;(A22stdlife+$E1062),((INDEX('PTRM input'!$G$385:$P$434,A22offset,$E1062)-INDEX('PTRM input'!$G$277:$P$326,A22offset,$E1062))*OFFSET($F$7,0,$E1062))-SUM($G1062:AK1062),(((INDEX('PTRM input'!$G$385:$P$434,A22offset,$E1062)-INDEX('PTRM input'!$G$277:$P$326,A22offset,$E1062))*OFFSET($F$7,0,$E1062))-SUM($G1062:AK1062))*(OFFSET('PTRM input'!$G$477,0,$E1062-1)/A22taxstdlife))))</f>
        <v>0</v>
      </c>
      <c r="AM1062" s="251">
        <f ca="1">IF(A22taxstdlife="n/a","n/a",IF(A22taxstdlife="",0,IF(AM$3&gt;(A22stdlife+$E1062),((INDEX('PTRM input'!$G$385:$P$434,A22offset,$E1062)-INDEX('PTRM input'!$G$277:$P$326,A22offset,$E1062))*OFFSET($F$7,0,$E1062))-SUM($G1062:AL1062),(((INDEX('PTRM input'!$G$385:$P$434,A22offset,$E1062)-INDEX('PTRM input'!$G$277:$P$326,A22offset,$E1062))*OFFSET($F$7,0,$E1062))-SUM($G1062:AL1062))*(OFFSET('PTRM input'!$G$477,0,$E1062-1)/A22taxstdlife))))</f>
        <v>0</v>
      </c>
      <c r="AN1062" s="251">
        <f ca="1">IF(A22taxstdlife="n/a","n/a",IF(A22taxstdlife="",0,IF(AN$3&gt;(A22stdlife+$E1062),((INDEX('PTRM input'!$G$385:$P$434,A22offset,$E1062)-INDEX('PTRM input'!$G$277:$P$326,A22offset,$E1062))*OFFSET($F$7,0,$E1062))-SUM($G1062:AM1062),(((INDEX('PTRM input'!$G$385:$P$434,A22offset,$E1062)-INDEX('PTRM input'!$G$277:$P$326,A22offset,$E1062))*OFFSET($F$7,0,$E1062))-SUM($G1062:AM1062))*(OFFSET('PTRM input'!$G$477,0,$E1062-1)/A22taxstdlife))))</f>
        <v>0</v>
      </c>
      <c r="AO1062" s="251">
        <f ca="1">IF(A22taxstdlife="n/a","n/a",IF(A22taxstdlife="",0,IF(AO$3&gt;(A22stdlife+$E1062),((INDEX('PTRM input'!$G$385:$P$434,A22offset,$E1062)-INDEX('PTRM input'!$G$277:$P$326,A22offset,$E1062))*OFFSET($F$7,0,$E1062))-SUM($G1062:AN1062),(((INDEX('PTRM input'!$G$385:$P$434,A22offset,$E1062)-INDEX('PTRM input'!$G$277:$P$326,A22offset,$E1062))*OFFSET($F$7,0,$E1062))-SUM($G1062:AN1062))*(OFFSET('PTRM input'!$G$477,0,$E1062-1)/A22taxstdlife))))</f>
        <v>0</v>
      </c>
      <c r="AP1062" s="251">
        <f ca="1">IF(A22taxstdlife="n/a","n/a",IF(A22taxstdlife="",0,IF(AP$3&gt;(A22stdlife+$E1062),((INDEX('PTRM input'!$G$385:$P$434,A22offset,$E1062)-INDEX('PTRM input'!$G$277:$P$326,A22offset,$E1062))*OFFSET($F$7,0,$E1062))-SUM($G1062:AO1062),(((INDEX('PTRM input'!$G$385:$P$434,A22offset,$E1062)-INDEX('PTRM input'!$G$277:$P$326,A22offset,$E1062))*OFFSET($F$7,0,$E1062))-SUM($G1062:AO1062))*(OFFSET('PTRM input'!$G$477,0,$E1062-1)/A22taxstdlife))))</f>
        <v>0</v>
      </c>
      <c r="AQ1062" s="251">
        <f ca="1">IF(A22taxstdlife="n/a","n/a",IF(A22taxstdlife="",0,IF(AQ$3&gt;(A22stdlife+$E1062),((INDEX('PTRM input'!$G$385:$P$434,A22offset,$E1062)-INDEX('PTRM input'!$G$277:$P$326,A22offset,$E1062))*OFFSET($F$7,0,$E1062))-SUM($G1062:AP1062),(((INDEX('PTRM input'!$G$385:$P$434,A22offset,$E1062)-INDEX('PTRM input'!$G$277:$P$326,A22offset,$E1062))*OFFSET($F$7,0,$E1062))-SUM($G1062:AP1062))*(OFFSET('PTRM input'!$G$477,0,$E1062-1)/A22taxstdlife))))</f>
        <v>0</v>
      </c>
      <c r="AR1062" s="251">
        <f ca="1">IF(A22taxstdlife="n/a","n/a",IF(A22taxstdlife="",0,IF(AR$3&gt;(A22stdlife+$E1062),((INDEX('PTRM input'!$G$385:$P$434,A22offset,$E1062)-INDEX('PTRM input'!$G$277:$P$326,A22offset,$E1062))*OFFSET($F$7,0,$E1062))-SUM($G1062:AQ1062),(((INDEX('PTRM input'!$G$385:$P$434,A22offset,$E1062)-INDEX('PTRM input'!$G$277:$P$326,A22offset,$E1062))*OFFSET($F$7,0,$E1062))-SUM($G1062:AQ1062))*(OFFSET('PTRM input'!$G$477,0,$E1062-1)/A22taxstdlife))))</f>
        <v>0</v>
      </c>
      <c r="AS1062" s="251">
        <f ca="1">IF(A22taxstdlife="n/a","n/a",IF(A22taxstdlife="",0,IF(AS$3&gt;(A22stdlife+$E1062),((INDEX('PTRM input'!$G$385:$P$434,A22offset,$E1062)-INDEX('PTRM input'!$G$277:$P$326,A22offset,$E1062))*OFFSET($F$7,0,$E1062))-SUM($G1062:AR1062),(((INDEX('PTRM input'!$G$385:$P$434,A22offset,$E1062)-INDEX('PTRM input'!$G$277:$P$326,A22offset,$E1062))*OFFSET($F$7,0,$E1062))-SUM($G1062:AR1062))*(OFFSET('PTRM input'!$G$477,0,$E1062-1)/A22taxstdlife))))</f>
        <v>0</v>
      </c>
      <c r="AT1062" s="251">
        <f ca="1">IF(A22taxstdlife="n/a","n/a",IF(A22taxstdlife="",0,IF(AT$3&gt;(A22stdlife+$E1062),((INDEX('PTRM input'!$G$385:$P$434,A22offset,$E1062)-INDEX('PTRM input'!$G$277:$P$326,A22offset,$E1062))*OFFSET($F$7,0,$E1062))-SUM($G1062:AS1062),(((INDEX('PTRM input'!$G$385:$P$434,A22offset,$E1062)-INDEX('PTRM input'!$G$277:$P$326,A22offset,$E1062))*OFFSET($F$7,0,$E1062))-SUM($G1062:AS1062))*(OFFSET('PTRM input'!$G$477,0,$E1062-1)/A22taxstdlife))))</f>
        <v>0</v>
      </c>
      <c r="AU1062" s="251">
        <f ca="1">IF(A22taxstdlife="n/a","n/a",IF(A22taxstdlife="",0,IF(AU$3&gt;(A22stdlife+$E1062),((INDEX('PTRM input'!$G$385:$P$434,A22offset,$E1062)-INDEX('PTRM input'!$G$277:$P$326,A22offset,$E1062))*OFFSET($F$7,0,$E1062))-SUM($G1062:AT1062),(((INDEX('PTRM input'!$G$385:$P$434,A22offset,$E1062)-INDEX('PTRM input'!$G$277:$P$326,A22offset,$E1062))*OFFSET($F$7,0,$E1062))-SUM($G1062:AT1062))*(OFFSET('PTRM input'!$G$477,0,$E1062-1)/A22taxstdlife))))</f>
        <v>0</v>
      </c>
      <c r="AV1062" s="251">
        <f ca="1">IF(A22taxstdlife="n/a","n/a",IF(A22taxstdlife="",0,IF(AV$3&gt;(A22stdlife+$E1062),((INDEX('PTRM input'!$G$385:$P$434,A22offset,$E1062)-INDEX('PTRM input'!$G$277:$P$326,A22offset,$E1062))*OFFSET($F$7,0,$E1062))-SUM($G1062:AU1062),(((INDEX('PTRM input'!$G$385:$P$434,A22offset,$E1062)-INDEX('PTRM input'!$G$277:$P$326,A22offset,$E1062))*OFFSET($F$7,0,$E1062))-SUM($G1062:AU1062))*(OFFSET('PTRM input'!$G$477,0,$E1062-1)/A22taxstdlife))))</f>
        <v>0</v>
      </c>
      <c r="AW1062" s="251">
        <f ca="1">IF(A22taxstdlife="n/a","n/a",IF(A22taxstdlife="",0,IF(AW$3&gt;(A22stdlife+$E1062),((INDEX('PTRM input'!$G$385:$P$434,A22offset,$E1062)-INDEX('PTRM input'!$G$277:$P$326,A22offset,$E1062))*OFFSET($F$7,0,$E1062))-SUM($G1062:AV1062),(((INDEX('PTRM input'!$G$385:$P$434,A22offset,$E1062)-INDEX('PTRM input'!$G$277:$P$326,A22offset,$E1062))*OFFSET($F$7,0,$E1062))-SUM($G1062:AV1062))*(OFFSET('PTRM input'!$G$477,0,$E1062-1)/A22taxstdlife))))</f>
        <v>0</v>
      </c>
      <c r="AX1062" s="251">
        <f ca="1">IF(A22taxstdlife="n/a","n/a",IF(A22taxstdlife="",0,IF(AX$3&gt;(A22stdlife+$E1062),((INDEX('PTRM input'!$G$385:$P$434,A22offset,$E1062)-INDEX('PTRM input'!$G$277:$P$326,A22offset,$E1062))*OFFSET($F$7,0,$E1062))-SUM($G1062:AW1062),(((INDEX('PTRM input'!$G$385:$P$434,A22offset,$E1062)-INDEX('PTRM input'!$G$277:$P$326,A22offset,$E1062))*OFFSET($F$7,0,$E1062))-SUM($G1062:AW1062))*(OFFSET('PTRM input'!$G$477,0,$E1062-1)/A22taxstdlife))))</f>
        <v>0</v>
      </c>
      <c r="AY1062" s="251">
        <f ca="1">IF(A22taxstdlife="n/a","n/a",IF(A22taxstdlife="",0,IF(AY$3&gt;(A22stdlife+$E1062),((INDEX('PTRM input'!$G$385:$P$434,A22offset,$E1062)-INDEX('PTRM input'!$G$277:$P$326,A22offset,$E1062))*OFFSET($F$7,0,$E1062))-SUM($G1062:AX1062),(((INDEX('PTRM input'!$G$385:$P$434,A22offset,$E1062)-INDEX('PTRM input'!$G$277:$P$326,A22offset,$E1062))*OFFSET($F$7,0,$E1062))-SUM($G1062:AX1062))*(OFFSET('PTRM input'!$G$477,0,$E1062-1)/A22taxstdlife))))</f>
        <v>0</v>
      </c>
      <c r="AZ1062" s="251">
        <f ca="1">IF(A22taxstdlife="n/a","n/a",IF(A22taxstdlife="",0,IF(AZ$3&gt;(A22stdlife+$E1062),((INDEX('PTRM input'!$G$385:$P$434,A22offset,$E1062)-INDEX('PTRM input'!$G$277:$P$326,A22offset,$E1062))*OFFSET($F$7,0,$E1062))-SUM($G1062:AY1062),(((INDEX('PTRM input'!$G$385:$P$434,A22offset,$E1062)-INDEX('PTRM input'!$G$277:$P$326,A22offset,$E1062))*OFFSET($F$7,0,$E1062))-SUM($G1062:AY1062))*(OFFSET('PTRM input'!$G$477,0,$E1062-1)/A22taxstdlife))))</f>
        <v>0</v>
      </c>
      <c r="BA1062" s="251">
        <f ca="1">IF(A22taxstdlife="n/a","n/a",IF(A22taxstdlife="",0,IF(BA$3&gt;(A22stdlife+$E1062),((INDEX('PTRM input'!$G$385:$P$434,A22offset,$E1062)-INDEX('PTRM input'!$G$277:$P$326,A22offset,$E1062))*OFFSET($F$7,0,$E1062))-SUM($G1062:AZ1062),(((INDEX('PTRM input'!$G$385:$P$434,A22offset,$E1062)-INDEX('PTRM input'!$G$277:$P$326,A22offset,$E1062))*OFFSET($F$7,0,$E1062))-SUM($G1062:AZ1062))*(OFFSET('PTRM input'!$G$477,0,$E1062-1)/A22taxstdlife))))</f>
        <v>0</v>
      </c>
      <c r="BB1062" s="251">
        <f ca="1">IF(A22taxstdlife="n/a","n/a",IF(A22taxstdlife="",0,IF(BB$3&gt;(A22stdlife+$E1062),((INDEX('PTRM input'!$G$385:$P$434,A22offset,$E1062)-INDEX('PTRM input'!$G$277:$P$326,A22offset,$E1062))*OFFSET($F$7,0,$E1062))-SUM($G1062:BA1062),(((INDEX('PTRM input'!$G$385:$P$434,A22offset,$E1062)-INDEX('PTRM input'!$G$277:$P$326,A22offset,$E1062))*OFFSET($F$7,0,$E1062))-SUM($G1062:BA1062))*(OFFSET('PTRM input'!$G$477,0,$E1062-1)/A22taxstdlife))))</f>
        <v>0</v>
      </c>
      <c r="BC1062" s="251">
        <f ca="1">IF(A22taxstdlife="n/a","n/a",IF(A22taxstdlife="",0,IF(BC$3&gt;(A22stdlife+$E1062),((INDEX('PTRM input'!$G$385:$P$434,A22offset,$E1062)-INDEX('PTRM input'!$G$277:$P$326,A22offset,$E1062))*OFFSET($F$7,0,$E1062))-SUM($G1062:BB1062),(((INDEX('PTRM input'!$G$385:$P$434,A22offset,$E1062)-INDEX('PTRM input'!$G$277:$P$326,A22offset,$E1062))*OFFSET($F$7,0,$E1062))-SUM($G1062:BB1062))*(OFFSET('PTRM input'!$G$477,0,$E1062-1)/A22taxstdlife))))</f>
        <v>0</v>
      </c>
      <c r="BD1062" s="251">
        <f ca="1">IF(A22taxstdlife="n/a","n/a",IF(A22taxstdlife="",0,IF(BD$3&gt;(A22stdlife+$E1062),((INDEX('PTRM input'!$G$385:$P$434,A22offset,$E1062)-INDEX('PTRM input'!$G$277:$P$326,A22offset,$E1062))*OFFSET($F$7,0,$E1062))-SUM($G1062:BC1062),(((INDEX('PTRM input'!$G$385:$P$434,A22offset,$E1062)-INDEX('PTRM input'!$G$277:$P$326,A22offset,$E1062))*OFFSET($F$7,0,$E1062))-SUM($G1062:BC1062))*(OFFSET('PTRM input'!$G$477,0,$E1062-1)/A22taxstdlife))))</f>
        <v>0</v>
      </c>
      <c r="BE1062" s="251">
        <f ca="1">IF(A22taxstdlife="n/a","n/a",IF(A22taxstdlife="",0,IF(BE$3&gt;(A22stdlife+$E1062),((INDEX('PTRM input'!$G$385:$P$434,A22offset,$E1062)-INDEX('PTRM input'!$G$277:$P$326,A22offset,$E1062))*OFFSET($F$7,0,$E1062))-SUM($G1062:BD1062),(((INDEX('PTRM input'!$G$385:$P$434,A22offset,$E1062)-INDEX('PTRM input'!$G$277:$P$326,A22offset,$E1062))*OFFSET($F$7,0,$E1062))-SUM($G1062:BD1062))*(OFFSET('PTRM input'!$G$477,0,$E1062-1)/A22taxstdlife))))</f>
        <v>0</v>
      </c>
      <c r="BF1062" s="251">
        <f ca="1">IF(A22taxstdlife="n/a","n/a",IF(A22taxstdlife="",0,IF(BF$3&gt;(A22stdlife+$E1062),((INDEX('PTRM input'!$G$385:$P$434,A22offset,$E1062)-INDEX('PTRM input'!$G$277:$P$326,A22offset,$E1062))*OFFSET($F$7,0,$E1062))-SUM($G1062:BE1062),(((INDEX('PTRM input'!$G$385:$P$434,A22offset,$E1062)-INDEX('PTRM input'!$G$277:$P$326,A22offset,$E1062))*OFFSET($F$7,0,$E1062))-SUM($G1062:BE1062))*(OFFSET('PTRM input'!$G$477,0,$E1062-1)/A22taxstdlife))))</f>
        <v>0</v>
      </c>
      <c r="BG1062" s="251">
        <f ca="1">IF(A22taxstdlife="n/a","n/a",IF(A22taxstdlife="",0,IF(BG$3&gt;(A22stdlife+$E1062),((INDEX('PTRM input'!$G$385:$P$434,A22offset,$E1062)-INDEX('PTRM input'!$G$277:$P$326,A22offset,$E1062))*OFFSET($F$7,0,$E1062))-SUM($G1062:BF1062),(((INDEX('PTRM input'!$G$385:$P$434,A22offset,$E1062)-INDEX('PTRM input'!$G$277:$P$326,A22offset,$E1062))*OFFSET($F$7,0,$E1062))-SUM($G1062:BF1062))*(OFFSET('PTRM input'!$G$477,0,$E1062-1)/A22taxstdlife))))</f>
        <v>0</v>
      </c>
      <c r="BH1062" s="251">
        <f ca="1">IF(A22taxstdlife="n/a","n/a",IF(A22taxstdlife="",0,IF(BH$3&gt;(A22stdlife+$E1062),((INDEX('PTRM input'!$G$385:$P$434,A22offset,$E1062)-INDEX('PTRM input'!$G$277:$P$326,A22offset,$E1062))*OFFSET($F$7,0,$E1062))-SUM($G1062:BG1062),(((INDEX('PTRM input'!$G$385:$P$434,A22offset,$E1062)-INDEX('PTRM input'!$G$277:$P$326,A22offset,$E1062))*OFFSET($F$7,0,$E1062))-SUM($G1062:BG1062))*(OFFSET('PTRM input'!$G$477,0,$E1062-1)/A22taxstdlife))))</f>
        <v>0</v>
      </c>
      <c r="BI1062" s="251">
        <f ca="1">IF(A22taxstdlife="n/a","n/a",IF(A22taxstdlife="",0,IF(BI$3&gt;(A22stdlife+$E1062),((INDEX('PTRM input'!$G$385:$P$434,A22offset,$E1062)-INDEX('PTRM input'!$G$277:$P$326,A22offset,$E1062))*OFFSET($F$7,0,$E1062))-SUM($G1062:BH1062),(((INDEX('PTRM input'!$G$385:$P$434,A22offset,$E1062)-INDEX('PTRM input'!$G$277:$P$326,A22offset,$E1062))*OFFSET($F$7,0,$E1062))-SUM($G1062:BH1062))*(OFFSET('PTRM input'!$G$477,0,$E1062-1)/A22taxstdlife))))</f>
        <v>0</v>
      </c>
      <c r="BJ1062" s="116"/>
      <c r="BK1062" s="116"/>
      <c r="BL1062" s="116"/>
      <c r="BM1062" s="116"/>
    </row>
    <row r="1063" spans="1:65" ht="12.75" hidden="1" customHeight="1" outlineLevel="2">
      <c r="A1063" s="366"/>
      <c r="B1063" s="19"/>
      <c r="C1063" s="18"/>
      <c r="D1063" s="760"/>
      <c r="E1063" s="86">
        <v>9</v>
      </c>
      <c r="F1063" s="356"/>
      <c r="G1063" s="434"/>
      <c r="H1063" s="435"/>
      <c r="I1063" s="435"/>
      <c r="J1063" s="435"/>
      <c r="K1063" s="435"/>
      <c r="L1063" s="435"/>
      <c r="M1063" s="435"/>
      <c r="N1063" s="435"/>
      <c r="O1063" s="619"/>
      <c r="P1063" s="251">
        <f ca="1">IF(A22taxstdlife="n/a","n/a",IF(A22taxstdlife="",0,IF(P$3&gt;(A22stdlife+$E1063),((INDEX('PTRM input'!$G$385:$P$434,A22offset,$E1063)-INDEX('PTRM input'!$G$277:$P$326,A22offset,$E1063))*OFFSET($F$7,0,$E1063))-SUM($G1063:O1063),(((INDEX('PTRM input'!$G$385:$P$434,A22offset,$E1063)-INDEX('PTRM input'!$G$277:$P$326,A22offset,$E1063))*OFFSET($F$7,0,$E1063))-SUM($G1063:O1063))*(OFFSET('PTRM input'!$G$477,0,$E1063-1)/A22taxstdlife))))</f>
        <v>0</v>
      </c>
      <c r="Q1063" s="251">
        <f ca="1">IF(A22taxstdlife="n/a","n/a",IF(A22taxstdlife="",0,IF(Q$3&gt;(A22stdlife+$E1063),((INDEX('PTRM input'!$G$385:$P$434,A22offset,$E1063)-INDEX('PTRM input'!$G$277:$P$326,A22offset,$E1063))*OFFSET($F$7,0,$E1063))-SUM($G1063:P1063),(((INDEX('PTRM input'!$G$385:$P$434,A22offset,$E1063)-INDEX('PTRM input'!$G$277:$P$326,A22offset,$E1063))*OFFSET($F$7,0,$E1063))-SUM($G1063:P1063))*(OFFSET('PTRM input'!$G$477,0,$E1063-1)/A22taxstdlife))))</f>
        <v>0</v>
      </c>
      <c r="R1063" s="251">
        <f ca="1">IF(A22taxstdlife="n/a","n/a",IF(A22taxstdlife="",0,IF(R$3&gt;(A22stdlife+$E1063),((INDEX('PTRM input'!$G$385:$P$434,A22offset,$E1063)-INDEX('PTRM input'!$G$277:$P$326,A22offset,$E1063))*OFFSET($F$7,0,$E1063))-SUM($G1063:Q1063),(((INDEX('PTRM input'!$G$385:$P$434,A22offset,$E1063)-INDEX('PTRM input'!$G$277:$P$326,A22offset,$E1063))*OFFSET($F$7,0,$E1063))-SUM($G1063:Q1063))*(OFFSET('PTRM input'!$G$477,0,$E1063-1)/A22taxstdlife))))</f>
        <v>0</v>
      </c>
      <c r="S1063" s="251">
        <f ca="1">IF(A22taxstdlife="n/a","n/a",IF(A22taxstdlife="",0,IF(S$3&gt;(A22stdlife+$E1063),((INDEX('PTRM input'!$G$385:$P$434,A22offset,$E1063)-INDEX('PTRM input'!$G$277:$P$326,A22offset,$E1063))*OFFSET($F$7,0,$E1063))-SUM($G1063:R1063),(((INDEX('PTRM input'!$G$385:$P$434,A22offset,$E1063)-INDEX('PTRM input'!$G$277:$P$326,A22offset,$E1063))*OFFSET($F$7,0,$E1063))-SUM($G1063:R1063))*(OFFSET('PTRM input'!$G$477,0,$E1063-1)/A22taxstdlife))))</f>
        <v>0</v>
      </c>
      <c r="T1063" s="251">
        <f ca="1">IF(A22taxstdlife="n/a","n/a",IF(A22taxstdlife="",0,IF(T$3&gt;(A22stdlife+$E1063),((INDEX('PTRM input'!$G$385:$P$434,A22offset,$E1063)-INDEX('PTRM input'!$G$277:$P$326,A22offset,$E1063))*OFFSET($F$7,0,$E1063))-SUM($G1063:S1063),(((INDEX('PTRM input'!$G$385:$P$434,A22offset,$E1063)-INDEX('PTRM input'!$G$277:$P$326,A22offset,$E1063))*OFFSET($F$7,0,$E1063))-SUM($G1063:S1063))*(OFFSET('PTRM input'!$G$477,0,$E1063-1)/A22taxstdlife))))</f>
        <v>0</v>
      </c>
      <c r="U1063" s="251">
        <f ca="1">IF(A22taxstdlife="n/a","n/a",IF(A22taxstdlife="",0,IF(U$3&gt;(A22stdlife+$E1063),((INDEX('PTRM input'!$G$385:$P$434,A22offset,$E1063)-INDEX('PTRM input'!$G$277:$P$326,A22offset,$E1063))*OFFSET($F$7,0,$E1063))-SUM($G1063:T1063),(((INDEX('PTRM input'!$G$385:$P$434,A22offset,$E1063)-INDEX('PTRM input'!$G$277:$P$326,A22offset,$E1063))*OFFSET($F$7,0,$E1063))-SUM($G1063:T1063))*(OFFSET('PTRM input'!$G$477,0,$E1063-1)/A22taxstdlife))))</f>
        <v>0</v>
      </c>
      <c r="V1063" s="251">
        <f ca="1">IF(A22taxstdlife="n/a","n/a",IF(A22taxstdlife="",0,IF(V$3&gt;(A22stdlife+$E1063),((INDEX('PTRM input'!$G$385:$P$434,A22offset,$E1063)-INDEX('PTRM input'!$G$277:$P$326,A22offset,$E1063))*OFFSET($F$7,0,$E1063))-SUM($G1063:U1063),(((INDEX('PTRM input'!$G$385:$P$434,A22offset,$E1063)-INDEX('PTRM input'!$G$277:$P$326,A22offset,$E1063))*OFFSET($F$7,0,$E1063))-SUM($G1063:U1063))*(OFFSET('PTRM input'!$G$477,0,$E1063-1)/A22taxstdlife))))</f>
        <v>0</v>
      </c>
      <c r="W1063" s="251">
        <f ca="1">IF(A22taxstdlife="n/a","n/a",IF(A22taxstdlife="",0,IF(W$3&gt;(A22stdlife+$E1063),((INDEX('PTRM input'!$G$385:$P$434,A22offset,$E1063)-INDEX('PTRM input'!$G$277:$P$326,A22offset,$E1063))*OFFSET($F$7,0,$E1063))-SUM($G1063:V1063),(((INDEX('PTRM input'!$G$385:$P$434,A22offset,$E1063)-INDEX('PTRM input'!$G$277:$P$326,A22offset,$E1063))*OFFSET($F$7,0,$E1063))-SUM($G1063:V1063))*(OFFSET('PTRM input'!$G$477,0,$E1063-1)/A22taxstdlife))))</f>
        <v>0</v>
      </c>
      <c r="X1063" s="251">
        <f ca="1">IF(A22taxstdlife="n/a","n/a",IF(A22taxstdlife="",0,IF(X$3&gt;(A22stdlife+$E1063),((INDEX('PTRM input'!$G$385:$P$434,A22offset,$E1063)-INDEX('PTRM input'!$G$277:$P$326,A22offset,$E1063))*OFFSET($F$7,0,$E1063))-SUM($G1063:W1063),(((INDEX('PTRM input'!$G$385:$P$434,A22offset,$E1063)-INDEX('PTRM input'!$G$277:$P$326,A22offset,$E1063))*OFFSET($F$7,0,$E1063))-SUM($G1063:W1063))*(OFFSET('PTRM input'!$G$477,0,$E1063-1)/A22taxstdlife))))</f>
        <v>0</v>
      </c>
      <c r="Y1063" s="251">
        <f ca="1">IF(A22taxstdlife="n/a","n/a",IF(A22taxstdlife="",0,IF(Y$3&gt;(A22stdlife+$E1063),((INDEX('PTRM input'!$G$385:$P$434,A22offset,$E1063)-INDEX('PTRM input'!$G$277:$P$326,A22offset,$E1063))*OFFSET($F$7,0,$E1063))-SUM($G1063:X1063),(((INDEX('PTRM input'!$G$385:$P$434,A22offset,$E1063)-INDEX('PTRM input'!$G$277:$P$326,A22offset,$E1063))*OFFSET($F$7,0,$E1063))-SUM($G1063:X1063))*(OFFSET('PTRM input'!$G$477,0,$E1063-1)/A22taxstdlife))))</f>
        <v>0</v>
      </c>
      <c r="Z1063" s="251">
        <f ca="1">IF(A22taxstdlife="n/a","n/a",IF(A22taxstdlife="",0,IF(Z$3&gt;(A22stdlife+$E1063),((INDEX('PTRM input'!$G$385:$P$434,A22offset,$E1063)-INDEX('PTRM input'!$G$277:$P$326,A22offset,$E1063))*OFFSET($F$7,0,$E1063))-SUM($G1063:Y1063),(((INDEX('PTRM input'!$G$385:$P$434,A22offset,$E1063)-INDEX('PTRM input'!$G$277:$P$326,A22offset,$E1063))*OFFSET($F$7,0,$E1063))-SUM($G1063:Y1063))*(OFFSET('PTRM input'!$G$477,0,$E1063-1)/A22taxstdlife))))</f>
        <v>0</v>
      </c>
      <c r="AA1063" s="251">
        <f ca="1">IF(A22taxstdlife="n/a","n/a",IF(A22taxstdlife="",0,IF(AA$3&gt;(A22stdlife+$E1063),((INDEX('PTRM input'!$G$385:$P$434,A22offset,$E1063)-INDEX('PTRM input'!$G$277:$P$326,A22offset,$E1063))*OFFSET($F$7,0,$E1063))-SUM($G1063:Z1063),(((INDEX('PTRM input'!$G$385:$P$434,A22offset,$E1063)-INDEX('PTRM input'!$G$277:$P$326,A22offset,$E1063))*OFFSET($F$7,0,$E1063))-SUM($G1063:Z1063))*(OFFSET('PTRM input'!$G$477,0,$E1063-1)/A22taxstdlife))))</f>
        <v>0</v>
      </c>
      <c r="AB1063" s="251">
        <f ca="1">IF(A22taxstdlife="n/a","n/a",IF(A22taxstdlife="",0,IF(AB$3&gt;(A22stdlife+$E1063),((INDEX('PTRM input'!$G$385:$P$434,A22offset,$E1063)-INDEX('PTRM input'!$G$277:$P$326,A22offset,$E1063))*OFFSET($F$7,0,$E1063))-SUM($G1063:AA1063),(((INDEX('PTRM input'!$G$385:$P$434,A22offset,$E1063)-INDEX('PTRM input'!$G$277:$P$326,A22offset,$E1063))*OFFSET($F$7,0,$E1063))-SUM($G1063:AA1063))*(OFFSET('PTRM input'!$G$477,0,$E1063-1)/A22taxstdlife))))</f>
        <v>0</v>
      </c>
      <c r="AC1063" s="251">
        <f ca="1">IF(A22taxstdlife="n/a","n/a",IF(A22taxstdlife="",0,IF(AC$3&gt;(A22stdlife+$E1063),((INDEX('PTRM input'!$G$385:$P$434,A22offset,$E1063)-INDEX('PTRM input'!$G$277:$P$326,A22offset,$E1063))*OFFSET($F$7,0,$E1063))-SUM($G1063:AB1063),(((INDEX('PTRM input'!$G$385:$P$434,A22offset,$E1063)-INDEX('PTRM input'!$G$277:$P$326,A22offset,$E1063))*OFFSET($F$7,0,$E1063))-SUM($G1063:AB1063))*(OFFSET('PTRM input'!$G$477,0,$E1063-1)/A22taxstdlife))))</f>
        <v>0</v>
      </c>
      <c r="AD1063" s="251">
        <f ca="1">IF(A22taxstdlife="n/a","n/a",IF(A22taxstdlife="",0,IF(AD$3&gt;(A22stdlife+$E1063),((INDEX('PTRM input'!$G$385:$P$434,A22offset,$E1063)-INDEX('PTRM input'!$G$277:$P$326,A22offset,$E1063))*OFFSET($F$7,0,$E1063))-SUM($G1063:AC1063),(((INDEX('PTRM input'!$G$385:$P$434,A22offset,$E1063)-INDEX('PTRM input'!$G$277:$P$326,A22offset,$E1063))*OFFSET($F$7,0,$E1063))-SUM($G1063:AC1063))*(OFFSET('PTRM input'!$G$477,0,$E1063-1)/A22taxstdlife))))</f>
        <v>0</v>
      </c>
      <c r="AE1063" s="251">
        <f ca="1">IF(A22taxstdlife="n/a","n/a",IF(A22taxstdlife="",0,IF(AE$3&gt;(A22stdlife+$E1063),((INDEX('PTRM input'!$G$385:$P$434,A22offset,$E1063)-INDEX('PTRM input'!$G$277:$P$326,A22offset,$E1063))*OFFSET($F$7,0,$E1063))-SUM($G1063:AD1063),(((INDEX('PTRM input'!$G$385:$P$434,A22offset,$E1063)-INDEX('PTRM input'!$G$277:$P$326,A22offset,$E1063))*OFFSET($F$7,0,$E1063))-SUM($G1063:AD1063))*(OFFSET('PTRM input'!$G$477,0,$E1063-1)/A22taxstdlife))))</f>
        <v>0</v>
      </c>
      <c r="AF1063" s="251">
        <f ca="1">IF(A22taxstdlife="n/a","n/a",IF(A22taxstdlife="",0,IF(AF$3&gt;(A22stdlife+$E1063),((INDEX('PTRM input'!$G$385:$P$434,A22offset,$E1063)-INDEX('PTRM input'!$G$277:$P$326,A22offset,$E1063))*OFFSET($F$7,0,$E1063))-SUM($G1063:AE1063),(((INDEX('PTRM input'!$G$385:$P$434,A22offset,$E1063)-INDEX('PTRM input'!$G$277:$P$326,A22offset,$E1063))*OFFSET($F$7,0,$E1063))-SUM($G1063:AE1063))*(OFFSET('PTRM input'!$G$477,0,$E1063-1)/A22taxstdlife))))</f>
        <v>0</v>
      </c>
      <c r="AG1063" s="251">
        <f ca="1">IF(A22taxstdlife="n/a","n/a",IF(A22taxstdlife="",0,IF(AG$3&gt;(A22stdlife+$E1063),((INDEX('PTRM input'!$G$385:$P$434,A22offset,$E1063)-INDEX('PTRM input'!$G$277:$P$326,A22offset,$E1063))*OFFSET($F$7,0,$E1063))-SUM($G1063:AF1063),(((INDEX('PTRM input'!$G$385:$P$434,A22offset,$E1063)-INDEX('PTRM input'!$G$277:$P$326,A22offset,$E1063))*OFFSET($F$7,0,$E1063))-SUM($G1063:AF1063))*(OFFSET('PTRM input'!$G$477,0,$E1063-1)/A22taxstdlife))))</f>
        <v>0</v>
      </c>
      <c r="AH1063" s="251">
        <f ca="1">IF(A22taxstdlife="n/a","n/a",IF(A22taxstdlife="",0,IF(AH$3&gt;(A22stdlife+$E1063),((INDEX('PTRM input'!$G$385:$P$434,A22offset,$E1063)-INDEX('PTRM input'!$G$277:$P$326,A22offset,$E1063))*OFFSET($F$7,0,$E1063))-SUM($G1063:AG1063),(((INDEX('PTRM input'!$G$385:$P$434,A22offset,$E1063)-INDEX('PTRM input'!$G$277:$P$326,A22offset,$E1063))*OFFSET($F$7,0,$E1063))-SUM($G1063:AG1063))*(OFFSET('PTRM input'!$G$477,0,$E1063-1)/A22taxstdlife))))</f>
        <v>0</v>
      </c>
      <c r="AI1063" s="251">
        <f ca="1">IF(A22taxstdlife="n/a","n/a",IF(A22taxstdlife="",0,IF(AI$3&gt;(A22stdlife+$E1063),((INDEX('PTRM input'!$G$385:$P$434,A22offset,$E1063)-INDEX('PTRM input'!$G$277:$P$326,A22offset,$E1063))*OFFSET($F$7,0,$E1063))-SUM($G1063:AH1063),(((INDEX('PTRM input'!$G$385:$P$434,A22offset,$E1063)-INDEX('PTRM input'!$G$277:$P$326,A22offset,$E1063))*OFFSET($F$7,0,$E1063))-SUM($G1063:AH1063))*(OFFSET('PTRM input'!$G$477,0,$E1063-1)/A22taxstdlife))))</f>
        <v>0</v>
      </c>
      <c r="AJ1063" s="251">
        <f ca="1">IF(A22taxstdlife="n/a","n/a",IF(A22taxstdlife="",0,IF(AJ$3&gt;(A22stdlife+$E1063),((INDEX('PTRM input'!$G$385:$P$434,A22offset,$E1063)-INDEX('PTRM input'!$G$277:$P$326,A22offset,$E1063))*OFFSET($F$7,0,$E1063))-SUM($G1063:AI1063),(((INDEX('PTRM input'!$G$385:$P$434,A22offset,$E1063)-INDEX('PTRM input'!$G$277:$P$326,A22offset,$E1063))*OFFSET($F$7,0,$E1063))-SUM($G1063:AI1063))*(OFFSET('PTRM input'!$G$477,0,$E1063-1)/A22taxstdlife))))</f>
        <v>0</v>
      </c>
      <c r="AK1063" s="251">
        <f ca="1">IF(A22taxstdlife="n/a","n/a",IF(A22taxstdlife="",0,IF(AK$3&gt;(A22stdlife+$E1063),((INDEX('PTRM input'!$G$385:$P$434,A22offset,$E1063)-INDEX('PTRM input'!$G$277:$P$326,A22offset,$E1063))*OFFSET($F$7,0,$E1063))-SUM($G1063:AJ1063),(((INDEX('PTRM input'!$G$385:$P$434,A22offset,$E1063)-INDEX('PTRM input'!$G$277:$P$326,A22offset,$E1063))*OFFSET($F$7,0,$E1063))-SUM($G1063:AJ1063))*(OFFSET('PTRM input'!$G$477,0,$E1063-1)/A22taxstdlife))))</f>
        <v>0</v>
      </c>
      <c r="AL1063" s="251">
        <f ca="1">IF(A22taxstdlife="n/a","n/a",IF(A22taxstdlife="",0,IF(AL$3&gt;(A22stdlife+$E1063),((INDEX('PTRM input'!$G$385:$P$434,A22offset,$E1063)-INDEX('PTRM input'!$G$277:$P$326,A22offset,$E1063))*OFFSET($F$7,0,$E1063))-SUM($G1063:AK1063),(((INDEX('PTRM input'!$G$385:$P$434,A22offset,$E1063)-INDEX('PTRM input'!$G$277:$P$326,A22offset,$E1063))*OFFSET($F$7,0,$E1063))-SUM($G1063:AK1063))*(OFFSET('PTRM input'!$G$477,0,$E1063-1)/A22taxstdlife))))</f>
        <v>0</v>
      </c>
      <c r="AM1063" s="251">
        <f ca="1">IF(A22taxstdlife="n/a","n/a",IF(A22taxstdlife="",0,IF(AM$3&gt;(A22stdlife+$E1063),((INDEX('PTRM input'!$G$385:$P$434,A22offset,$E1063)-INDEX('PTRM input'!$G$277:$P$326,A22offset,$E1063))*OFFSET($F$7,0,$E1063))-SUM($G1063:AL1063),(((INDEX('PTRM input'!$G$385:$P$434,A22offset,$E1063)-INDEX('PTRM input'!$G$277:$P$326,A22offset,$E1063))*OFFSET($F$7,0,$E1063))-SUM($G1063:AL1063))*(OFFSET('PTRM input'!$G$477,0,$E1063-1)/A22taxstdlife))))</f>
        <v>0</v>
      </c>
      <c r="AN1063" s="251">
        <f ca="1">IF(A22taxstdlife="n/a","n/a",IF(A22taxstdlife="",0,IF(AN$3&gt;(A22stdlife+$E1063),((INDEX('PTRM input'!$G$385:$P$434,A22offset,$E1063)-INDEX('PTRM input'!$G$277:$P$326,A22offset,$E1063))*OFFSET($F$7,0,$E1063))-SUM($G1063:AM1063),(((INDEX('PTRM input'!$G$385:$P$434,A22offset,$E1063)-INDEX('PTRM input'!$G$277:$P$326,A22offset,$E1063))*OFFSET($F$7,0,$E1063))-SUM($G1063:AM1063))*(OFFSET('PTRM input'!$G$477,0,$E1063-1)/A22taxstdlife))))</f>
        <v>0</v>
      </c>
      <c r="AO1063" s="251">
        <f ca="1">IF(A22taxstdlife="n/a","n/a",IF(A22taxstdlife="",0,IF(AO$3&gt;(A22stdlife+$E1063),((INDEX('PTRM input'!$G$385:$P$434,A22offset,$E1063)-INDEX('PTRM input'!$G$277:$P$326,A22offset,$E1063))*OFFSET($F$7,0,$E1063))-SUM($G1063:AN1063),(((INDEX('PTRM input'!$G$385:$P$434,A22offset,$E1063)-INDEX('PTRM input'!$G$277:$P$326,A22offset,$E1063))*OFFSET($F$7,0,$E1063))-SUM($G1063:AN1063))*(OFFSET('PTRM input'!$G$477,0,$E1063-1)/A22taxstdlife))))</f>
        <v>0</v>
      </c>
      <c r="AP1063" s="251">
        <f ca="1">IF(A22taxstdlife="n/a","n/a",IF(A22taxstdlife="",0,IF(AP$3&gt;(A22stdlife+$E1063),((INDEX('PTRM input'!$G$385:$P$434,A22offset,$E1063)-INDEX('PTRM input'!$G$277:$P$326,A22offset,$E1063))*OFFSET($F$7,0,$E1063))-SUM($G1063:AO1063),(((INDEX('PTRM input'!$G$385:$P$434,A22offset,$E1063)-INDEX('PTRM input'!$G$277:$P$326,A22offset,$E1063))*OFFSET($F$7,0,$E1063))-SUM($G1063:AO1063))*(OFFSET('PTRM input'!$G$477,0,$E1063-1)/A22taxstdlife))))</f>
        <v>0</v>
      </c>
      <c r="AQ1063" s="251">
        <f ca="1">IF(A22taxstdlife="n/a","n/a",IF(A22taxstdlife="",0,IF(AQ$3&gt;(A22stdlife+$E1063),((INDEX('PTRM input'!$G$385:$P$434,A22offset,$E1063)-INDEX('PTRM input'!$G$277:$P$326,A22offset,$E1063))*OFFSET($F$7,0,$E1063))-SUM($G1063:AP1063),(((INDEX('PTRM input'!$G$385:$P$434,A22offset,$E1063)-INDEX('PTRM input'!$G$277:$P$326,A22offset,$E1063))*OFFSET($F$7,0,$E1063))-SUM($G1063:AP1063))*(OFFSET('PTRM input'!$G$477,0,$E1063-1)/A22taxstdlife))))</f>
        <v>0</v>
      </c>
      <c r="AR1063" s="251">
        <f ca="1">IF(A22taxstdlife="n/a","n/a",IF(A22taxstdlife="",0,IF(AR$3&gt;(A22stdlife+$E1063),((INDEX('PTRM input'!$G$385:$P$434,A22offset,$E1063)-INDEX('PTRM input'!$G$277:$P$326,A22offset,$E1063))*OFFSET($F$7,0,$E1063))-SUM($G1063:AQ1063),(((INDEX('PTRM input'!$G$385:$P$434,A22offset,$E1063)-INDEX('PTRM input'!$G$277:$P$326,A22offset,$E1063))*OFFSET($F$7,0,$E1063))-SUM($G1063:AQ1063))*(OFFSET('PTRM input'!$G$477,0,$E1063-1)/A22taxstdlife))))</f>
        <v>0</v>
      </c>
      <c r="AS1063" s="251">
        <f ca="1">IF(A22taxstdlife="n/a","n/a",IF(A22taxstdlife="",0,IF(AS$3&gt;(A22stdlife+$E1063),((INDEX('PTRM input'!$G$385:$P$434,A22offset,$E1063)-INDEX('PTRM input'!$G$277:$P$326,A22offset,$E1063))*OFFSET($F$7,0,$E1063))-SUM($G1063:AR1063),(((INDEX('PTRM input'!$G$385:$P$434,A22offset,$E1063)-INDEX('PTRM input'!$G$277:$P$326,A22offset,$E1063))*OFFSET($F$7,0,$E1063))-SUM($G1063:AR1063))*(OFFSET('PTRM input'!$G$477,0,$E1063-1)/A22taxstdlife))))</f>
        <v>0</v>
      </c>
      <c r="AT1063" s="251">
        <f ca="1">IF(A22taxstdlife="n/a","n/a",IF(A22taxstdlife="",0,IF(AT$3&gt;(A22stdlife+$E1063),((INDEX('PTRM input'!$G$385:$P$434,A22offset,$E1063)-INDEX('PTRM input'!$G$277:$P$326,A22offset,$E1063))*OFFSET($F$7,0,$E1063))-SUM($G1063:AS1063),(((INDEX('PTRM input'!$G$385:$P$434,A22offset,$E1063)-INDEX('PTRM input'!$G$277:$P$326,A22offset,$E1063))*OFFSET($F$7,0,$E1063))-SUM($G1063:AS1063))*(OFFSET('PTRM input'!$G$477,0,$E1063-1)/A22taxstdlife))))</f>
        <v>0</v>
      </c>
      <c r="AU1063" s="251">
        <f ca="1">IF(A22taxstdlife="n/a","n/a",IF(A22taxstdlife="",0,IF(AU$3&gt;(A22stdlife+$E1063),((INDEX('PTRM input'!$G$385:$P$434,A22offset,$E1063)-INDEX('PTRM input'!$G$277:$P$326,A22offset,$E1063))*OFFSET($F$7,0,$E1063))-SUM($G1063:AT1063),(((INDEX('PTRM input'!$G$385:$P$434,A22offset,$E1063)-INDEX('PTRM input'!$G$277:$P$326,A22offset,$E1063))*OFFSET($F$7,0,$E1063))-SUM($G1063:AT1063))*(OFFSET('PTRM input'!$G$477,0,$E1063-1)/A22taxstdlife))))</f>
        <v>0</v>
      </c>
      <c r="AV1063" s="251">
        <f ca="1">IF(A22taxstdlife="n/a","n/a",IF(A22taxstdlife="",0,IF(AV$3&gt;(A22stdlife+$E1063),((INDEX('PTRM input'!$G$385:$P$434,A22offset,$E1063)-INDEX('PTRM input'!$G$277:$P$326,A22offset,$E1063))*OFFSET($F$7,0,$E1063))-SUM($G1063:AU1063),(((INDEX('PTRM input'!$G$385:$P$434,A22offset,$E1063)-INDEX('PTRM input'!$G$277:$P$326,A22offset,$E1063))*OFFSET($F$7,0,$E1063))-SUM($G1063:AU1063))*(OFFSET('PTRM input'!$G$477,0,$E1063-1)/A22taxstdlife))))</f>
        <v>0</v>
      </c>
      <c r="AW1063" s="251">
        <f ca="1">IF(A22taxstdlife="n/a","n/a",IF(A22taxstdlife="",0,IF(AW$3&gt;(A22stdlife+$E1063),((INDEX('PTRM input'!$G$385:$P$434,A22offset,$E1063)-INDEX('PTRM input'!$G$277:$P$326,A22offset,$E1063))*OFFSET($F$7,0,$E1063))-SUM($G1063:AV1063),(((INDEX('PTRM input'!$G$385:$P$434,A22offset,$E1063)-INDEX('PTRM input'!$G$277:$P$326,A22offset,$E1063))*OFFSET($F$7,0,$E1063))-SUM($G1063:AV1063))*(OFFSET('PTRM input'!$G$477,0,$E1063-1)/A22taxstdlife))))</f>
        <v>0</v>
      </c>
      <c r="AX1063" s="251">
        <f ca="1">IF(A22taxstdlife="n/a","n/a",IF(A22taxstdlife="",0,IF(AX$3&gt;(A22stdlife+$E1063),((INDEX('PTRM input'!$G$385:$P$434,A22offset,$E1063)-INDEX('PTRM input'!$G$277:$P$326,A22offset,$E1063))*OFFSET($F$7,0,$E1063))-SUM($G1063:AW1063),(((INDEX('PTRM input'!$G$385:$P$434,A22offset,$E1063)-INDEX('PTRM input'!$G$277:$P$326,A22offset,$E1063))*OFFSET($F$7,0,$E1063))-SUM($G1063:AW1063))*(OFFSET('PTRM input'!$G$477,0,$E1063-1)/A22taxstdlife))))</f>
        <v>0</v>
      </c>
      <c r="AY1063" s="251">
        <f ca="1">IF(A22taxstdlife="n/a","n/a",IF(A22taxstdlife="",0,IF(AY$3&gt;(A22stdlife+$E1063),((INDEX('PTRM input'!$G$385:$P$434,A22offset,$E1063)-INDEX('PTRM input'!$G$277:$P$326,A22offset,$E1063))*OFFSET($F$7,0,$E1063))-SUM($G1063:AX1063),(((INDEX('PTRM input'!$G$385:$P$434,A22offset,$E1063)-INDEX('PTRM input'!$G$277:$P$326,A22offset,$E1063))*OFFSET($F$7,0,$E1063))-SUM($G1063:AX1063))*(OFFSET('PTRM input'!$G$477,0,$E1063-1)/A22taxstdlife))))</f>
        <v>0</v>
      </c>
      <c r="AZ1063" s="251">
        <f ca="1">IF(A22taxstdlife="n/a","n/a",IF(A22taxstdlife="",0,IF(AZ$3&gt;(A22stdlife+$E1063),((INDEX('PTRM input'!$G$385:$P$434,A22offset,$E1063)-INDEX('PTRM input'!$G$277:$P$326,A22offset,$E1063))*OFFSET($F$7,0,$E1063))-SUM($G1063:AY1063),(((INDEX('PTRM input'!$G$385:$P$434,A22offset,$E1063)-INDEX('PTRM input'!$G$277:$P$326,A22offset,$E1063))*OFFSET($F$7,0,$E1063))-SUM($G1063:AY1063))*(OFFSET('PTRM input'!$G$477,0,$E1063-1)/A22taxstdlife))))</f>
        <v>0</v>
      </c>
      <c r="BA1063" s="251">
        <f ca="1">IF(A22taxstdlife="n/a","n/a",IF(A22taxstdlife="",0,IF(BA$3&gt;(A22stdlife+$E1063),((INDEX('PTRM input'!$G$385:$P$434,A22offset,$E1063)-INDEX('PTRM input'!$G$277:$P$326,A22offset,$E1063))*OFFSET($F$7,0,$E1063))-SUM($G1063:AZ1063),(((INDEX('PTRM input'!$G$385:$P$434,A22offset,$E1063)-INDEX('PTRM input'!$G$277:$P$326,A22offset,$E1063))*OFFSET($F$7,0,$E1063))-SUM($G1063:AZ1063))*(OFFSET('PTRM input'!$G$477,0,$E1063-1)/A22taxstdlife))))</f>
        <v>0</v>
      </c>
      <c r="BB1063" s="251">
        <f ca="1">IF(A22taxstdlife="n/a","n/a",IF(A22taxstdlife="",0,IF(BB$3&gt;(A22stdlife+$E1063),((INDEX('PTRM input'!$G$385:$P$434,A22offset,$E1063)-INDEX('PTRM input'!$G$277:$P$326,A22offset,$E1063))*OFFSET($F$7,0,$E1063))-SUM($G1063:BA1063),(((INDEX('PTRM input'!$G$385:$P$434,A22offset,$E1063)-INDEX('PTRM input'!$G$277:$P$326,A22offset,$E1063))*OFFSET($F$7,0,$E1063))-SUM($G1063:BA1063))*(OFFSET('PTRM input'!$G$477,0,$E1063-1)/A22taxstdlife))))</f>
        <v>0</v>
      </c>
      <c r="BC1063" s="251">
        <f ca="1">IF(A22taxstdlife="n/a","n/a",IF(A22taxstdlife="",0,IF(BC$3&gt;(A22stdlife+$E1063),((INDEX('PTRM input'!$G$385:$P$434,A22offset,$E1063)-INDEX('PTRM input'!$G$277:$P$326,A22offset,$E1063))*OFFSET($F$7,0,$E1063))-SUM($G1063:BB1063),(((INDEX('PTRM input'!$G$385:$P$434,A22offset,$E1063)-INDEX('PTRM input'!$G$277:$P$326,A22offset,$E1063))*OFFSET($F$7,0,$E1063))-SUM($G1063:BB1063))*(OFFSET('PTRM input'!$G$477,0,$E1063-1)/A22taxstdlife))))</f>
        <v>0</v>
      </c>
      <c r="BD1063" s="251">
        <f ca="1">IF(A22taxstdlife="n/a","n/a",IF(A22taxstdlife="",0,IF(BD$3&gt;(A22stdlife+$E1063),((INDEX('PTRM input'!$G$385:$P$434,A22offset,$E1063)-INDEX('PTRM input'!$G$277:$P$326,A22offset,$E1063))*OFFSET($F$7,0,$E1063))-SUM($G1063:BC1063),(((INDEX('PTRM input'!$G$385:$P$434,A22offset,$E1063)-INDEX('PTRM input'!$G$277:$P$326,A22offset,$E1063))*OFFSET($F$7,0,$E1063))-SUM($G1063:BC1063))*(OFFSET('PTRM input'!$G$477,0,$E1063-1)/A22taxstdlife))))</f>
        <v>0</v>
      </c>
      <c r="BE1063" s="251">
        <f ca="1">IF(A22taxstdlife="n/a","n/a",IF(A22taxstdlife="",0,IF(BE$3&gt;(A22stdlife+$E1063),((INDEX('PTRM input'!$G$385:$P$434,A22offset,$E1063)-INDEX('PTRM input'!$G$277:$P$326,A22offset,$E1063))*OFFSET($F$7,0,$E1063))-SUM($G1063:BD1063),(((INDEX('PTRM input'!$G$385:$P$434,A22offset,$E1063)-INDEX('PTRM input'!$G$277:$P$326,A22offset,$E1063))*OFFSET($F$7,0,$E1063))-SUM($G1063:BD1063))*(OFFSET('PTRM input'!$G$477,0,$E1063-1)/A22taxstdlife))))</f>
        <v>0</v>
      </c>
      <c r="BF1063" s="251">
        <f ca="1">IF(A22taxstdlife="n/a","n/a",IF(A22taxstdlife="",0,IF(BF$3&gt;(A22stdlife+$E1063),((INDEX('PTRM input'!$G$385:$P$434,A22offset,$E1063)-INDEX('PTRM input'!$G$277:$P$326,A22offset,$E1063))*OFFSET($F$7,0,$E1063))-SUM($G1063:BE1063),(((INDEX('PTRM input'!$G$385:$P$434,A22offset,$E1063)-INDEX('PTRM input'!$G$277:$P$326,A22offset,$E1063))*OFFSET($F$7,0,$E1063))-SUM($G1063:BE1063))*(OFFSET('PTRM input'!$G$477,0,$E1063-1)/A22taxstdlife))))</f>
        <v>0</v>
      </c>
      <c r="BG1063" s="251">
        <f ca="1">IF(A22taxstdlife="n/a","n/a",IF(A22taxstdlife="",0,IF(BG$3&gt;(A22stdlife+$E1063),((INDEX('PTRM input'!$G$385:$P$434,A22offset,$E1063)-INDEX('PTRM input'!$G$277:$P$326,A22offset,$E1063))*OFFSET($F$7,0,$E1063))-SUM($G1063:BF1063),(((INDEX('PTRM input'!$G$385:$P$434,A22offset,$E1063)-INDEX('PTRM input'!$G$277:$P$326,A22offset,$E1063))*OFFSET($F$7,0,$E1063))-SUM($G1063:BF1063))*(OFFSET('PTRM input'!$G$477,0,$E1063-1)/A22taxstdlife))))</f>
        <v>0</v>
      </c>
      <c r="BH1063" s="251">
        <f ca="1">IF(A22taxstdlife="n/a","n/a",IF(A22taxstdlife="",0,IF(BH$3&gt;(A22stdlife+$E1063),((INDEX('PTRM input'!$G$385:$P$434,A22offset,$E1063)-INDEX('PTRM input'!$G$277:$P$326,A22offset,$E1063))*OFFSET($F$7,0,$E1063))-SUM($G1063:BG1063),(((INDEX('PTRM input'!$G$385:$P$434,A22offset,$E1063)-INDEX('PTRM input'!$G$277:$P$326,A22offset,$E1063))*OFFSET($F$7,0,$E1063))-SUM($G1063:BG1063))*(OFFSET('PTRM input'!$G$477,0,$E1063-1)/A22taxstdlife))))</f>
        <v>0</v>
      </c>
      <c r="BI1063" s="251">
        <f ca="1">IF(A22taxstdlife="n/a","n/a",IF(A22taxstdlife="",0,IF(BI$3&gt;(A22stdlife+$E1063),((INDEX('PTRM input'!$G$385:$P$434,A22offset,$E1063)-INDEX('PTRM input'!$G$277:$P$326,A22offset,$E1063))*OFFSET($F$7,0,$E1063))-SUM($G1063:BH1063),(((INDEX('PTRM input'!$G$385:$P$434,A22offset,$E1063)-INDEX('PTRM input'!$G$277:$P$326,A22offset,$E1063))*OFFSET($F$7,0,$E1063))-SUM($G1063:BH1063))*(OFFSET('PTRM input'!$G$477,0,$E1063-1)/A22taxstdlife))))</f>
        <v>0</v>
      </c>
      <c r="BJ1063" s="116"/>
      <c r="BK1063" s="116"/>
      <c r="BL1063" s="116"/>
      <c r="BM1063" s="116"/>
    </row>
    <row r="1064" spans="1:65" ht="12.75" hidden="1" customHeight="1" outlineLevel="2">
      <c r="A1064" s="366"/>
      <c r="B1064" s="19"/>
      <c r="C1064" s="18"/>
      <c r="D1064" s="760"/>
      <c r="E1064" s="87">
        <v>10</v>
      </c>
      <c r="F1064" s="356"/>
      <c r="G1064" s="434"/>
      <c r="H1064" s="435"/>
      <c r="I1064" s="435"/>
      <c r="J1064" s="435"/>
      <c r="K1064" s="435"/>
      <c r="L1064" s="435"/>
      <c r="M1064" s="435"/>
      <c r="N1064" s="435"/>
      <c r="O1064" s="435"/>
      <c r="P1064" s="619"/>
      <c r="Q1064" s="251">
        <f ca="1">IF(A22taxstdlife="n/a","n/a",IF(A22taxstdlife="",0,IF(Q$3&gt;(A22stdlife+$E1064),((INDEX('PTRM input'!$G$385:$P$434,A22offset,$E1064)-INDEX('PTRM input'!$G$277:$P$326,A22offset,$E1064))*OFFSET($F$7,0,$E1064))-SUM($G1064:P1064),(((INDEX('PTRM input'!$G$385:$P$434,A22offset,$E1064)-INDEX('PTRM input'!$G$277:$P$326,A22offset,$E1064))*OFFSET($F$7,0,$E1064))-SUM($G1064:P1064))*(OFFSET('PTRM input'!$G$477,0,$E1064-1)/A22taxstdlife))))</f>
        <v>0</v>
      </c>
      <c r="R1064" s="251">
        <f ca="1">IF(A22taxstdlife="n/a","n/a",IF(A22taxstdlife="",0,IF(R$3&gt;(A22stdlife+$E1064),((INDEX('PTRM input'!$G$385:$P$434,A22offset,$E1064)-INDEX('PTRM input'!$G$277:$P$326,A22offset,$E1064))*OFFSET($F$7,0,$E1064))-SUM($G1064:Q1064),(((INDEX('PTRM input'!$G$385:$P$434,A22offset,$E1064)-INDEX('PTRM input'!$G$277:$P$326,A22offset,$E1064))*OFFSET($F$7,0,$E1064))-SUM($G1064:Q1064))*(OFFSET('PTRM input'!$G$477,0,$E1064-1)/A22taxstdlife))))</f>
        <v>0</v>
      </c>
      <c r="S1064" s="251">
        <f ca="1">IF(A22taxstdlife="n/a","n/a",IF(A22taxstdlife="",0,IF(S$3&gt;(A22stdlife+$E1064),((INDEX('PTRM input'!$G$385:$P$434,A22offset,$E1064)-INDEX('PTRM input'!$G$277:$P$326,A22offset,$E1064))*OFFSET($F$7,0,$E1064))-SUM($G1064:R1064),(((INDEX('PTRM input'!$G$385:$P$434,A22offset,$E1064)-INDEX('PTRM input'!$G$277:$P$326,A22offset,$E1064))*OFFSET($F$7,0,$E1064))-SUM($G1064:R1064))*(OFFSET('PTRM input'!$G$477,0,$E1064-1)/A22taxstdlife))))</f>
        <v>0</v>
      </c>
      <c r="T1064" s="251">
        <f ca="1">IF(A22taxstdlife="n/a","n/a",IF(A22taxstdlife="",0,IF(T$3&gt;(A22stdlife+$E1064),((INDEX('PTRM input'!$G$385:$P$434,A22offset,$E1064)-INDEX('PTRM input'!$G$277:$P$326,A22offset,$E1064))*OFFSET($F$7,0,$E1064))-SUM($G1064:S1064),(((INDEX('PTRM input'!$G$385:$P$434,A22offset,$E1064)-INDEX('PTRM input'!$G$277:$P$326,A22offset,$E1064))*OFFSET($F$7,0,$E1064))-SUM($G1064:S1064))*(OFFSET('PTRM input'!$G$477,0,$E1064-1)/A22taxstdlife))))</f>
        <v>0</v>
      </c>
      <c r="U1064" s="251">
        <f ca="1">IF(A22taxstdlife="n/a","n/a",IF(A22taxstdlife="",0,IF(U$3&gt;(A22stdlife+$E1064),((INDEX('PTRM input'!$G$385:$P$434,A22offset,$E1064)-INDEX('PTRM input'!$G$277:$P$326,A22offset,$E1064))*OFFSET($F$7,0,$E1064))-SUM($G1064:T1064),(((INDEX('PTRM input'!$G$385:$P$434,A22offset,$E1064)-INDEX('PTRM input'!$G$277:$P$326,A22offset,$E1064))*OFFSET($F$7,0,$E1064))-SUM($G1064:T1064))*(OFFSET('PTRM input'!$G$477,0,$E1064-1)/A22taxstdlife))))</f>
        <v>0</v>
      </c>
      <c r="V1064" s="251">
        <f ca="1">IF(A22taxstdlife="n/a","n/a",IF(A22taxstdlife="",0,IF(V$3&gt;(A22stdlife+$E1064),((INDEX('PTRM input'!$G$385:$P$434,A22offset,$E1064)-INDEX('PTRM input'!$G$277:$P$326,A22offset,$E1064))*OFFSET($F$7,0,$E1064))-SUM($G1064:U1064),(((INDEX('PTRM input'!$G$385:$P$434,A22offset,$E1064)-INDEX('PTRM input'!$G$277:$P$326,A22offset,$E1064))*OFFSET($F$7,0,$E1064))-SUM($G1064:U1064))*(OFFSET('PTRM input'!$G$477,0,$E1064-1)/A22taxstdlife))))</f>
        <v>0</v>
      </c>
      <c r="W1064" s="251">
        <f ca="1">IF(A22taxstdlife="n/a","n/a",IF(A22taxstdlife="",0,IF(W$3&gt;(A22stdlife+$E1064),((INDEX('PTRM input'!$G$385:$P$434,A22offset,$E1064)-INDEX('PTRM input'!$G$277:$P$326,A22offset,$E1064))*OFFSET($F$7,0,$E1064))-SUM($G1064:V1064),(((INDEX('PTRM input'!$G$385:$P$434,A22offset,$E1064)-INDEX('PTRM input'!$G$277:$P$326,A22offset,$E1064))*OFFSET($F$7,0,$E1064))-SUM($G1064:V1064))*(OFFSET('PTRM input'!$G$477,0,$E1064-1)/A22taxstdlife))))</f>
        <v>0</v>
      </c>
      <c r="X1064" s="251">
        <f ca="1">IF(A22taxstdlife="n/a","n/a",IF(A22taxstdlife="",0,IF(X$3&gt;(A22stdlife+$E1064),((INDEX('PTRM input'!$G$385:$P$434,A22offset,$E1064)-INDEX('PTRM input'!$G$277:$P$326,A22offset,$E1064))*OFFSET($F$7,0,$E1064))-SUM($G1064:W1064),(((INDEX('PTRM input'!$G$385:$P$434,A22offset,$E1064)-INDEX('PTRM input'!$G$277:$P$326,A22offset,$E1064))*OFFSET($F$7,0,$E1064))-SUM($G1064:W1064))*(OFFSET('PTRM input'!$G$477,0,$E1064-1)/A22taxstdlife))))</f>
        <v>0</v>
      </c>
      <c r="Y1064" s="251">
        <f ca="1">IF(A22taxstdlife="n/a","n/a",IF(A22taxstdlife="",0,IF(Y$3&gt;(A22stdlife+$E1064),((INDEX('PTRM input'!$G$385:$P$434,A22offset,$E1064)-INDEX('PTRM input'!$G$277:$P$326,A22offset,$E1064))*OFFSET($F$7,0,$E1064))-SUM($G1064:X1064),(((INDEX('PTRM input'!$G$385:$P$434,A22offset,$E1064)-INDEX('PTRM input'!$G$277:$P$326,A22offset,$E1064))*OFFSET($F$7,0,$E1064))-SUM($G1064:X1064))*(OFFSET('PTRM input'!$G$477,0,$E1064-1)/A22taxstdlife))))</f>
        <v>0</v>
      </c>
      <c r="Z1064" s="251">
        <f ca="1">IF(A22taxstdlife="n/a","n/a",IF(A22taxstdlife="",0,IF(Z$3&gt;(A22stdlife+$E1064),((INDEX('PTRM input'!$G$385:$P$434,A22offset,$E1064)-INDEX('PTRM input'!$G$277:$P$326,A22offset,$E1064))*OFFSET($F$7,0,$E1064))-SUM($G1064:Y1064),(((INDEX('PTRM input'!$G$385:$P$434,A22offset,$E1064)-INDEX('PTRM input'!$G$277:$P$326,A22offset,$E1064))*OFFSET($F$7,0,$E1064))-SUM($G1064:Y1064))*(OFFSET('PTRM input'!$G$477,0,$E1064-1)/A22taxstdlife))))</f>
        <v>0</v>
      </c>
      <c r="AA1064" s="251">
        <f ca="1">IF(A22taxstdlife="n/a","n/a",IF(A22taxstdlife="",0,IF(AA$3&gt;(A22stdlife+$E1064),((INDEX('PTRM input'!$G$385:$P$434,A22offset,$E1064)-INDEX('PTRM input'!$G$277:$P$326,A22offset,$E1064))*OFFSET($F$7,0,$E1064))-SUM($G1064:Z1064),(((INDEX('PTRM input'!$G$385:$P$434,A22offset,$E1064)-INDEX('PTRM input'!$G$277:$P$326,A22offset,$E1064))*OFFSET($F$7,0,$E1064))-SUM($G1064:Z1064))*(OFFSET('PTRM input'!$G$477,0,$E1064-1)/A22taxstdlife))))</f>
        <v>0</v>
      </c>
      <c r="AB1064" s="251">
        <f ca="1">IF(A22taxstdlife="n/a","n/a",IF(A22taxstdlife="",0,IF(AB$3&gt;(A22stdlife+$E1064),((INDEX('PTRM input'!$G$385:$P$434,A22offset,$E1064)-INDEX('PTRM input'!$G$277:$P$326,A22offset,$E1064))*OFFSET($F$7,0,$E1064))-SUM($G1064:AA1064),(((INDEX('PTRM input'!$G$385:$P$434,A22offset,$E1064)-INDEX('PTRM input'!$G$277:$P$326,A22offset,$E1064))*OFFSET($F$7,0,$E1064))-SUM($G1064:AA1064))*(OFFSET('PTRM input'!$G$477,0,$E1064-1)/A22taxstdlife))))</f>
        <v>0</v>
      </c>
      <c r="AC1064" s="251">
        <f ca="1">IF(A22taxstdlife="n/a","n/a",IF(A22taxstdlife="",0,IF(AC$3&gt;(A22stdlife+$E1064),((INDEX('PTRM input'!$G$385:$P$434,A22offset,$E1064)-INDEX('PTRM input'!$G$277:$P$326,A22offset,$E1064))*OFFSET($F$7,0,$E1064))-SUM($G1064:AB1064),(((INDEX('PTRM input'!$G$385:$P$434,A22offset,$E1064)-INDEX('PTRM input'!$G$277:$P$326,A22offset,$E1064))*OFFSET($F$7,0,$E1064))-SUM($G1064:AB1064))*(OFFSET('PTRM input'!$G$477,0,$E1064-1)/A22taxstdlife))))</f>
        <v>0</v>
      </c>
      <c r="AD1064" s="251">
        <f ca="1">IF(A22taxstdlife="n/a","n/a",IF(A22taxstdlife="",0,IF(AD$3&gt;(A22stdlife+$E1064),((INDEX('PTRM input'!$G$385:$P$434,A22offset,$E1064)-INDEX('PTRM input'!$G$277:$P$326,A22offset,$E1064))*OFFSET($F$7,0,$E1064))-SUM($G1064:AC1064),(((INDEX('PTRM input'!$G$385:$P$434,A22offset,$E1064)-INDEX('PTRM input'!$G$277:$P$326,A22offset,$E1064))*OFFSET($F$7,0,$E1064))-SUM($G1064:AC1064))*(OFFSET('PTRM input'!$G$477,0,$E1064-1)/A22taxstdlife))))</f>
        <v>0</v>
      </c>
      <c r="AE1064" s="251">
        <f ca="1">IF(A22taxstdlife="n/a","n/a",IF(A22taxstdlife="",0,IF(AE$3&gt;(A22stdlife+$E1064),((INDEX('PTRM input'!$G$385:$P$434,A22offset,$E1064)-INDEX('PTRM input'!$G$277:$P$326,A22offset,$E1064))*OFFSET($F$7,0,$E1064))-SUM($G1064:AD1064),(((INDEX('PTRM input'!$G$385:$P$434,A22offset,$E1064)-INDEX('PTRM input'!$G$277:$P$326,A22offset,$E1064))*OFFSET($F$7,0,$E1064))-SUM($G1064:AD1064))*(OFFSET('PTRM input'!$G$477,0,$E1064-1)/A22taxstdlife))))</f>
        <v>0</v>
      </c>
      <c r="AF1064" s="251">
        <f ca="1">IF(A22taxstdlife="n/a","n/a",IF(A22taxstdlife="",0,IF(AF$3&gt;(A22stdlife+$E1064),((INDEX('PTRM input'!$G$385:$P$434,A22offset,$E1064)-INDEX('PTRM input'!$G$277:$P$326,A22offset,$E1064))*OFFSET($F$7,0,$E1064))-SUM($G1064:AE1064),(((INDEX('PTRM input'!$G$385:$P$434,A22offset,$E1064)-INDEX('PTRM input'!$G$277:$P$326,A22offset,$E1064))*OFFSET($F$7,0,$E1064))-SUM($G1064:AE1064))*(OFFSET('PTRM input'!$G$477,0,$E1064-1)/A22taxstdlife))))</f>
        <v>0</v>
      </c>
      <c r="AG1064" s="251">
        <f ca="1">IF(A22taxstdlife="n/a","n/a",IF(A22taxstdlife="",0,IF(AG$3&gt;(A22stdlife+$E1064),((INDEX('PTRM input'!$G$385:$P$434,A22offset,$E1064)-INDEX('PTRM input'!$G$277:$P$326,A22offset,$E1064))*OFFSET($F$7,0,$E1064))-SUM($G1064:AF1064),(((INDEX('PTRM input'!$G$385:$P$434,A22offset,$E1064)-INDEX('PTRM input'!$G$277:$P$326,A22offset,$E1064))*OFFSET($F$7,0,$E1064))-SUM($G1064:AF1064))*(OFFSET('PTRM input'!$G$477,0,$E1064-1)/A22taxstdlife))))</f>
        <v>0</v>
      </c>
      <c r="AH1064" s="251">
        <f ca="1">IF(A22taxstdlife="n/a","n/a",IF(A22taxstdlife="",0,IF(AH$3&gt;(A22stdlife+$E1064),((INDEX('PTRM input'!$G$385:$P$434,A22offset,$E1064)-INDEX('PTRM input'!$G$277:$P$326,A22offset,$E1064))*OFFSET($F$7,0,$E1064))-SUM($G1064:AG1064),(((INDEX('PTRM input'!$G$385:$P$434,A22offset,$E1064)-INDEX('PTRM input'!$G$277:$P$326,A22offset,$E1064))*OFFSET($F$7,0,$E1064))-SUM($G1064:AG1064))*(OFFSET('PTRM input'!$G$477,0,$E1064-1)/A22taxstdlife))))</f>
        <v>0</v>
      </c>
      <c r="AI1064" s="251">
        <f ca="1">IF(A22taxstdlife="n/a","n/a",IF(A22taxstdlife="",0,IF(AI$3&gt;(A22stdlife+$E1064),((INDEX('PTRM input'!$G$385:$P$434,A22offset,$E1064)-INDEX('PTRM input'!$G$277:$P$326,A22offset,$E1064))*OFFSET($F$7,0,$E1064))-SUM($G1064:AH1064),(((INDEX('PTRM input'!$G$385:$P$434,A22offset,$E1064)-INDEX('PTRM input'!$G$277:$P$326,A22offset,$E1064))*OFFSET($F$7,0,$E1064))-SUM($G1064:AH1064))*(OFFSET('PTRM input'!$G$477,0,$E1064-1)/A22taxstdlife))))</f>
        <v>0</v>
      </c>
      <c r="AJ1064" s="251">
        <f ca="1">IF(A22taxstdlife="n/a","n/a",IF(A22taxstdlife="",0,IF(AJ$3&gt;(A22stdlife+$E1064),((INDEX('PTRM input'!$G$385:$P$434,A22offset,$E1064)-INDEX('PTRM input'!$G$277:$P$326,A22offset,$E1064))*OFFSET($F$7,0,$E1064))-SUM($G1064:AI1064),(((INDEX('PTRM input'!$G$385:$P$434,A22offset,$E1064)-INDEX('PTRM input'!$G$277:$P$326,A22offset,$E1064))*OFFSET($F$7,0,$E1064))-SUM($G1064:AI1064))*(OFFSET('PTRM input'!$G$477,0,$E1064-1)/A22taxstdlife))))</f>
        <v>0</v>
      </c>
      <c r="AK1064" s="251">
        <f ca="1">IF(A22taxstdlife="n/a","n/a",IF(A22taxstdlife="",0,IF(AK$3&gt;(A22stdlife+$E1064),((INDEX('PTRM input'!$G$385:$P$434,A22offset,$E1064)-INDEX('PTRM input'!$G$277:$P$326,A22offset,$E1064))*OFFSET($F$7,0,$E1064))-SUM($G1064:AJ1064),(((INDEX('PTRM input'!$G$385:$P$434,A22offset,$E1064)-INDEX('PTRM input'!$G$277:$P$326,A22offset,$E1064))*OFFSET($F$7,0,$E1064))-SUM($G1064:AJ1064))*(OFFSET('PTRM input'!$G$477,0,$E1064-1)/A22taxstdlife))))</f>
        <v>0</v>
      </c>
      <c r="AL1064" s="251">
        <f ca="1">IF(A22taxstdlife="n/a","n/a",IF(A22taxstdlife="",0,IF(AL$3&gt;(A22stdlife+$E1064),((INDEX('PTRM input'!$G$385:$P$434,A22offset,$E1064)-INDEX('PTRM input'!$G$277:$P$326,A22offset,$E1064))*OFFSET($F$7,0,$E1064))-SUM($G1064:AK1064),(((INDEX('PTRM input'!$G$385:$P$434,A22offset,$E1064)-INDEX('PTRM input'!$G$277:$P$326,A22offset,$E1064))*OFFSET($F$7,0,$E1064))-SUM($G1064:AK1064))*(OFFSET('PTRM input'!$G$477,0,$E1064-1)/A22taxstdlife))))</f>
        <v>0</v>
      </c>
      <c r="AM1064" s="251">
        <f ca="1">IF(A22taxstdlife="n/a","n/a",IF(A22taxstdlife="",0,IF(AM$3&gt;(A22stdlife+$E1064),((INDEX('PTRM input'!$G$385:$P$434,A22offset,$E1064)-INDEX('PTRM input'!$G$277:$P$326,A22offset,$E1064))*OFFSET($F$7,0,$E1064))-SUM($G1064:AL1064),(((INDEX('PTRM input'!$G$385:$P$434,A22offset,$E1064)-INDEX('PTRM input'!$G$277:$P$326,A22offset,$E1064))*OFFSET($F$7,0,$E1064))-SUM($G1064:AL1064))*(OFFSET('PTRM input'!$G$477,0,$E1064-1)/A22taxstdlife))))</f>
        <v>0</v>
      </c>
      <c r="AN1064" s="251">
        <f ca="1">IF(A22taxstdlife="n/a","n/a",IF(A22taxstdlife="",0,IF(AN$3&gt;(A22stdlife+$E1064),((INDEX('PTRM input'!$G$385:$P$434,A22offset,$E1064)-INDEX('PTRM input'!$G$277:$P$326,A22offset,$E1064))*OFFSET($F$7,0,$E1064))-SUM($G1064:AM1064),(((INDEX('PTRM input'!$G$385:$P$434,A22offset,$E1064)-INDEX('PTRM input'!$G$277:$P$326,A22offset,$E1064))*OFFSET($F$7,0,$E1064))-SUM($G1064:AM1064))*(OFFSET('PTRM input'!$G$477,0,$E1064-1)/A22taxstdlife))))</f>
        <v>0</v>
      </c>
      <c r="AO1064" s="251">
        <f ca="1">IF(A22taxstdlife="n/a","n/a",IF(A22taxstdlife="",0,IF(AO$3&gt;(A22stdlife+$E1064),((INDEX('PTRM input'!$G$385:$P$434,A22offset,$E1064)-INDEX('PTRM input'!$G$277:$P$326,A22offset,$E1064))*OFFSET($F$7,0,$E1064))-SUM($G1064:AN1064),(((INDEX('PTRM input'!$G$385:$P$434,A22offset,$E1064)-INDEX('PTRM input'!$G$277:$P$326,A22offset,$E1064))*OFFSET($F$7,0,$E1064))-SUM($G1064:AN1064))*(OFFSET('PTRM input'!$G$477,0,$E1064-1)/A22taxstdlife))))</f>
        <v>0</v>
      </c>
      <c r="AP1064" s="251">
        <f ca="1">IF(A22taxstdlife="n/a","n/a",IF(A22taxstdlife="",0,IF(AP$3&gt;(A22stdlife+$E1064),((INDEX('PTRM input'!$G$385:$P$434,A22offset,$E1064)-INDEX('PTRM input'!$G$277:$P$326,A22offset,$E1064))*OFFSET($F$7,0,$E1064))-SUM($G1064:AO1064),(((INDEX('PTRM input'!$G$385:$P$434,A22offset,$E1064)-INDEX('PTRM input'!$G$277:$P$326,A22offset,$E1064))*OFFSET($F$7,0,$E1064))-SUM($G1064:AO1064))*(OFFSET('PTRM input'!$G$477,0,$E1064-1)/A22taxstdlife))))</f>
        <v>0</v>
      </c>
      <c r="AQ1064" s="251">
        <f ca="1">IF(A22taxstdlife="n/a","n/a",IF(A22taxstdlife="",0,IF(AQ$3&gt;(A22stdlife+$E1064),((INDEX('PTRM input'!$G$385:$P$434,A22offset,$E1064)-INDEX('PTRM input'!$G$277:$P$326,A22offset,$E1064))*OFFSET($F$7,0,$E1064))-SUM($G1064:AP1064),(((INDEX('PTRM input'!$G$385:$P$434,A22offset,$E1064)-INDEX('PTRM input'!$G$277:$P$326,A22offset,$E1064))*OFFSET($F$7,0,$E1064))-SUM($G1064:AP1064))*(OFFSET('PTRM input'!$G$477,0,$E1064-1)/A22taxstdlife))))</f>
        <v>0</v>
      </c>
      <c r="AR1064" s="251">
        <f ca="1">IF(A22taxstdlife="n/a","n/a",IF(A22taxstdlife="",0,IF(AR$3&gt;(A22stdlife+$E1064),((INDEX('PTRM input'!$G$385:$P$434,A22offset,$E1064)-INDEX('PTRM input'!$G$277:$P$326,A22offset,$E1064))*OFFSET($F$7,0,$E1064))-SUM($G1064:AQ1064),(((INDEX('PTRM input'!$G$385:$P$434,A22offset,$E1064)-INDEX('PTRM input'!$G$277:$P$326,A22offset,$E1064))*OFFSET($F$7,0,$E1064))-SUM($G1064:AQ1064))*(OFFSET('PTRM input'!$G$477,0,$E1064-1)/A22taxstdlife))))</f>
        <v>0</v>
      </c>
      <c r="AS1064" s="251">
        <f ca="1">IF(A22taxstdlife="n/a","n/a",IF(A22taxstdlife="",0,IF(AS$3&gt;(A22stdlife+$E1064),((INDEX('PTRM input'!$G$385:$P$434,A22offset,$E1064)-INDEX('PTRM input'!$G$277:$P$326,A22offset,$E1064))*OFFSET($F$7,0,$E1064))-SUM($G1064:AR1064),(((INDEX('PTRM input'!$G$385:$P$434,A22offset,$E1064)-INDEX('PTRM input'!$G$277:$P$326,A22offset,$E1064))*OFFSET($F$7,0,$E1064))-SUM($G1064:AR1064))*(OFFSET('PTRM input'!$G$477,0,$E1064-1)/A22taxstdlife))))</f>
        <v>0</v>
      </c>
      <c r="AT1064" s="251">
        <f ca="1">IF(A22taxstdlife="n/a","n/a",IF(A22taxstdlife="",0,IF(AT$3&gt;(A22stdlife+$E1064),((INDEX('PTRM input'!$G$385:$P$434,A22offset,$E1064)-INDEX('PTRM input'!$G$277:$P$326,A22offset,$E1064))*OFFSET($F$7,0,$E1064))-SUM($G1064:AS1064),(((INDEX('PTRM input'!$G$385:$P$434,A22offset,$E1064)-INDEX('PTRM input'!$G$277:$P$326,A22offset,$E1064))*OFFSET($F$7,0,$E1064))-SUM($G1064:AS1064))*(OFFSET('PTRM input'!$G$477,0,$E1064-1)/A22taxstdlife))))</f>
        <v>0</v>
      </c>
      <c r="AU1064" s="251">
        <f ca="1">IF(A22taxstdlife="n/a","n/a",IF(A22taxstdlife="",0,IF(AU$3&gt;(A22stdlife+$E1064),((INDEX('PTRM input'!$G$385:$P$434,A22offset,$E1064)-INDEX('PTRM input'!$G$277:$P$326,A22offset,$E1064))*OFFSET($F$7,0,$E1064))-SUM($G1064:AT1064),(((INDEX('PTRM input'!$G$385:$P$434,A22offset,$E1064)-INDEX('PTRM input'!$G$277:$P$326,A22offset,$E1064))*OFFSET($F$7,0,$E1064))-SUM($G1064:AT1064))*(OFFSET('PTRM input'!$G$477,0,$E1064-1)/A22taxstdlife))))</f>
        <v>0</v>
      </c>
      <c r="AV1064" s="251">
        <f ca="1">IF(A22taxstdlife="n/a","n/a",IF(A22taxstdlife="",0,IF(AV$3&gt;(A22stdlife+$E1064),((INDEX('PTRM input'!$G$385:$P$434,A22offset,$E1064)-INDEX('PTRM input'!$G$277:$P$326,A22offset,$E1064))*OFFSET($F$7,0,$E1064))-SUM($G1064:AU1064),(((INDEX('PTRM input'!$G$385:$P$434,A22offset,$E1064)-INDEX('PTRM input'!$G$277:$P$326,A22offset,$E1064))*OFFSET($F$7,0,$E1064))-SUM($G1064:AU1064))*(OFFSET('PTRM input'!$G$477,0,$E1064-1)/A22taxstdlife))))</f>
        <v>0</v>
      </c>
      <c r="AW1064" s="251">
        <f ca="1">IF(A22taxstdlife="n/a","n/a",IF(A22taxstdlife="",0,IF(AW$3&gt;(A22stdlife+$E1064),((INDEX('PTRM input'!$G$385:$P$434,A22offset,$E1064)-INDEX('PTRM input'!$G$277:$P$326,A22offset,$E1064))*OFFSET($F$7,0,$E1064))-SUM($G1064:AV1064),(((INDEX('PTRM input'!$G$385:$P$434,A22offset,$E1064)-INDEX('PTRM input'!$G$277:$P$326,A22offset,$E1064))*OFFSET($F$7,0,$E1064))-SUM($G1064:AV1064))*(OFFSET('PTRM input'!$G$477,0,$E1064-1)/A22taxstdlife))))</f>
        <v>0</v>
      </c>
      <c r="AX1064" s="251">
        <f ca="1">IF(A22taxstdlife="n/a","n/a",IF(A22taxstdlife="",0,IF(AX$3&gt;(A22stdlife+$E1064),((INDEX('PTRM input'!$G$385:$P$434,A22offset,$E1064)-INDEX('PTRM input'!$G$277:$P$326,A22offset,$E1064))*OFFSET($F$7,0,$E1064))-SUM($G1064:AW1064),(((INDEX('PTRM input'!$G$385:$P$434,A22offset,$E1064)-INDEX('PTRM input'!$G$277:$P$326,A22offset,$E1064))*OFFSET($F$7,0,$E1064))-SUM($G1064:AW1064))*(OFFSET('PTRM input'!$G$477,0,$E1064-1)/A22taxstdlife))))</f>
        <v>0</v>
      </c>
      <c r="AY1064" s="251">
        <f ca="1">IF(A22taxstdlife="n/a","n/a",IF(A22taxstdlife="",0,IF(AY$3&gt;(A22stdlife+$E1064),((INDEX('PTRM input'!$G$385:$P$434,A22offset,$E1064)-INDEX('PTRM input'!$G$277:$P$326,A22offset,$E1064))*OFFSET($F$7,0,$E1064))-SUM($G1064:AX1064),(((INDEX('PTRM input'!$G$385:$P$434,A22offset,$E1064)-INDEX('PTRM input'!$G$277:$P$326,A22offset,$E1064))*OFFSET($F$7,0,$E1064))-SUM($G1064:AX1064))*(OFFSET('PTRM input'!$G$477,0,$E1064-1)/A22taxstdlife))))</f>
        <v>0</v>
      </c>
      <c r="AZ1064" s="251">
        <f ca="1">IF(A22taxstdlife="n/a","n/a",IF(A22taxstdlife="",0,IF(AZ$3&gt;(A22stdlife+$E1064),((INDEX('PTRM input'!$G$385:$P$434,A22offset,$E1064)-INDEX('PTRM input'!$G$277:$P$326,A22offset,$E1064))*OFFSET($F$7,0,$E1064))-SUM($G1064:AY1064),(((INDEX('PTRM input'!$G$385:$P$434,A22offset,$E1064)-INDEX('PTRM input'!$G$277:$P$326,A22offset,$E1064))*OFFSET($F$7,0,$E1064))-SUM($G1064:AY1064))*(OFFSET('PTRM input'!$G$477,0,$E1064-1)/A22taxstdlife))))</f>
        <v>0</v>
      </c>
      <c r="BA1064" s="251">
        <f ca="1">IF(A22taxstdlife="n/a","n/a",IF(A22taxstdlife="",0,IF(BA$3&gt;(A22stdlife+$E1064),((INDEX('PTRM input'!$G$385:$P$434,A22offset,$E1064)-INDEX('PTRM input'!$G$277:$P$326,A22offset,$E1064))*OFFSET($F$7,0,$E1064))-SUM($G1064:AZ1064),(((INDEX('PTRM input'!$G$385:$P$434,A22offset,$E1064)-INDEX('PTRM input'!$G$277:$P$326,A22offset,$E1064))*OFFSET($F$7,0,$E1064))-SUM($G1064:AZ1064))*(OFFSET('PTRM input'!$G$477,0,$E1064-1)/A22taxstdlife))))</f>
        <v>0</v>
      </c>
      <c r="BB1064" s="251">
        <f ca="1">IF(A22taxstdlife="n/a","n/a",IF(A22taxstdlife="",0,IF(BB$3&gt;(A22stdlife+$E1064),((INDEX('PTRM input'!$G$385:$P$434,A22offset,$E1064)-INDEX('PTRM input'!$G$277:$P$326,A22offset,$E1064))*OFFSET($F$7,0,$E1064))-SUM($G1064:BA1064),(((INDEX('PTRM input'!$G$385:$P$434,A22offset,$E1064)-INDEX('PTRM input'!$G$277:$P$326,A22offset,$E1064))*OFFSET($F$7,0,$E1064))-SUM($G1064:BA1064))*(OFFSET('PTRM input'!$G$477,0,$E1064-1)/A22taxstdlife))))</f>
        <v>0</v>
      </c>
      <c r="BC1064" s="251">
        <f ca="1">IF(A22taxstdlife="n/a","n/a",IF(A22taxstdlife="",0,IF(BC$3&gt;(A22stdlife+$E1064),((INDEX('PTRM input'!$G$385:$P$434,A22offset,$E1064)-INDEX('PTRM input'!$G$277:$P$326,A22offset,$E1064))*OFFSET($F$7,0,$E1064))-SUM($G1064:BB1064),(((INDEX('PTRM input'!$G$385:$P$434,A22offset,$E1064)-INDEX('PTRM input'!$G$277:$P$326,A22offset,$E1064))*OFFSET($F$7,0,$E1064))-SUM($G1064:BB1064))*(OFFSET('PTRM input'!$G$477,0,$E1064-1)/A22taxstdlife))))</f>
        <v>0</v>
      </c>
      <c r="BD1064" s="251">
        <f ca="1">IF(A22taxstdlife="n/a","n/a",IF(A22taxstdlife="",0,IF(BD$3&gt;(A22stdlife+$E1064),((INDEX('PTRM input'!$G$385:$P$434,A22offset,$E1064)-INDEX('PTRM input'!$G$277:$P$326,A22offset,$E1064))*OFFSET($F$7,0,$E1064))-SUM($G1064:BC1064),(((INDEX('PTRM input'!$G$385:$P$434,A22offset,$E1064)-INDEX('PTRM input'!$G$277:$P$326,A22offset,$E1064))*OFFSET($F$7,0,$E1064))-SUM($G1064:BC1064))*(OFFSET('PTRM input'!$G$477,0,$E1064-1)/A22taxstdlife))))</f>
        <v>0</v>
      </c>
      <c r="BE1064" s="251">
        <f ca="1">IF(A22taxstdlife="n/a","n/a",IF(A22taxstdlife="",0,IF(BE$3&gt;(A22stdlife+$E1064),((INDEX('PTRM input'!$G$385:$P$434,A22offset,$E1064)-INDEX('PTRM input'!$G$277:$P$326,A22offset,$E1064))*OFFSET($F$7,0,$E1064))-SUM($G1064:BD1064),(((INDEX('PTRM input'!$G$385:$P$434,A22offset,$E1064)-INDEX('PTRM input'!$G$277:$P$326,A22offset,$E1064))*OFFSET($F$7,0,$E1064))-SUM($G1064:BD1064))*(OFFSET('PTRM input'!$G$477,0,$E1064-1)/A22taxstdlife))))</f>
        <v>0</v>
      </c>
      <c r="BF1064" s="251">
        <f ca="1">IF(A22taxstdlife="n/a","n/a",IF(A22taxstdlife="",0,IF(BF$3&gt;(A22stdlife+$E1064),((INDEX('PTRM input'!$G$385:$P$434,A22offset,$E1064)-INDEX('PTRM input'!$G$277:$P$326,A22offset,$E1064))*OFFSET($F$7,0,$E1064))-SUM($G1064:BE1064),(((INDEX('PTRM input'!$G$385:$P$434,A22offset,$E1064)-INDEX('PTRM input'!$G$277:$P$326,A22offset,$E1064))*OFFSET($F$7,0,$E1064))-SUM($G1064:BE1064))*(OFFSET('PTRM input'!$G$477,0,$E1064-1)/A22taxstdlife))))</f>
        <v>0</v>
      </c>
      <c r="BG1064" s="251">
        <f ca="1">IF(A22taxstdlife="n/a","n/a",IF(A22taxstdlife="",0,IF(BG$3&gt;(A22stdlife+$E1064),((INDEX('PTRM input'!$G$385:$P$434,A22offset,$E1064)-INDEX('PTRM input'!$G$277:$P$326,A22offset,$E1064))*OFFSET($F$7,0,$E1064))-SUM($G1064:BF1064),(((INDEX('PTRM input'!$G$385:$P$434,A22offset,$E1064)-INDEX('PTRM input'!$G$277:$P$326,A22offset,$E1064))*OFFSET($F$7,0,$E1064))-SUM($G1064:BF1064))*(OFFSET('PTRM input'!$G$477,0,$E1064-1)/A22taxstdlife))))</f>
        <v>0</v>
      </c>
      <c r="BH1064" s="251">
        <f ca="1">IF(A22taxstdlife="n/a","n/a",IF(A22taxstdlife="",0,IF(BH$3&gt;(A22stdlife+$E1064),((INDEX('PTRM input'!$G$385:$P$434,A22offset,$E1064)-INDEX('PTRM input'!$G$277:$P$326,A22offset,$E1064))*OFFSET($F$7,0,$E1064))-SUM($G1064:BG1064),(((INDEX('PTRM input'!$G$385:$P$434,A22offset,$E1064)-INDEX('PTRM input'!$G$277:$P$326,A22offset,$E1064))*OFFSET($F$7,0,$E1064))-SUM($G1064:BG1064))*(OFFSET('PTRM input'!$G$477,0,$E1064-1)/A22taxstdlife))))</f>
        <v>0</v>
      </c>
      <c r="BI1064" s="251">
        <f ca="1">IF(A22taxstdlife="n/a","n/a",IF(A22taxstdlife="",0,IF(BI$3&gt;(A22stdlife+$E1064),((INDEX('PTRM input'!$G$385:$P$434,A22offset,$E1064)-INDEX('PTRM input'!$G$277:$P$326,A22offset,$E1064))*OFFSET($F$7,0,$E1064))-SUM($G1064:BH1064),(((INDEX('PTRM input'!$G$385:$P$434,A22offset,$E1064)-INDEX('PTRM input'!$G$277:$P$326,A22offset,$E1064))*OFFSET($F$7,0,$E1064))-SUM($G1064:BH1064))*(OFFSET('PTRM input'!$G$477,0,$E1064-1)/A22taxstdlife))))</f>
        <v>0</v>
      </c>
      <c r="BJ1064" s="116"/>
      <c r="BK1064" s="116"/>
      <c r="BL1064" s="116"/>
      <c r="BM1064" s="116"/>
    </row>
    <row r="1065" spans="1:65" ht="12.75" customHeight="1" outlineLevel="1" collapsed="1">
      <c r="A1065" s="366"/>
      <c r="B1065" s="9"/>
      <c r="C1065" s="19">
        <f>Asset22</f>
        <v>0</v>
      </c>
      <c r="D1065" s="9"/>
      <c r="E1065" s="9"/>
      <c r="F1065" s="357"/>
      <c r="G1065" s="371">
        <f ca="1">SUM(G1053:G1064)+'PTRM input'!G$298*G$7</f>
        <v>0</v>
      </c>
      <c r="H1065" s="371">
        <f ca="1">SUM(H1053:H1064)+'PTRM input'!H$298*H$7</f>
        <v>0</v>
      </c>
      <c r="I1065" s="371">
        <f ca="1">SUM(I1053:I1064)+'PTRM input'!I$298*I$7</f>
        <v>0</v>
      </c>
      <c r="J1065" s="371">
        <f ca="1">SUM(J1053:J1064)+'PTRM input'!J$298*J$7</f>
        <v>0</v>
      </c>
      <c r="K1065" s="371">
        <f ca="1">SUM(K1053:K1064)+'PTRM input'!K$298*K$7</f>
        <v>0</v>
      </c>
      <c r="L1065" s="371">
        <f ca="1">SUM(L1053:L1064)+'PTRM input'!L$298*L$7</f>
        <v>0</v>
      </c>
      <c r="M1065" s="371">
        <f ca="1">SUM(M1053:M1064)+'PTRM input'!M$298*M$7</f>
        <v>0</v>
      </c>
      <c r="N1065" s="371">
        <f ca="1">SUM(N1053:N1064)+'PTRM input'!N$298*N$7</f>
        <v>0</v>
      </c>
      <c r="O1065" s="371">
        <f ca="1">SUM(O1053:O1064)+'PTRM input'!O$298*O$7</f>
        <v>0</v>
      </c>
      <c r="P1065" s="371">
        <f ca="1">SUM(P1053:P1064)+'PTRM input'!P$298*P$7</f>
        <v>0</v>
      </c>
      <c r="Q1065" s="371">
        <f t="shared" ref="Q1065:AL1065" ca="1" si="244">SUM(Q1053:Q1064)</f>
        <v>0</v>
      </c>
      <c r="R1065" s="371">
        <f t="shared" ca="1" si="244"/>
        <v>0</v>
      </c>
      <c r="S1065" s="371">
        <f t="shared" ca="1" si="244"/>
        <v>0</v>
      </c>
      <c r="T1065" s="371">
        <f t="shared" ca="1" si="244"/>
        <v>0</v>
      </c>
      <c r="U1065" s="371">
        <f t="shared" ca="1" si="244"/>
        <v>0</v>
      </c>
      <c r="V1065" s="371">
        <f t="shared" ca="1" si="244"/>
        <v>0</v>
      </c>
      <c r="W1065" s="371">
        <f t="shared" ca="1" si="244"/>
        <v>0</v>
      </c>
      <c r="X1065" s="371">
        <f t="shared" ca="1" si="244"/>
        <v>0</v>
      </c>
      <c r="Y1065" s="371">
        <f t="shared" ca="1" si="244"/>
        <v>0</v>
      </c>
      <c r="Z1065" s="371">
        <f t="shared" ca="1" si="244"/>
        <v>0</v>
      </c>
      <c r="AA1065" s="371">
        <f t="shared" ca="1" si="244"/>
        <v>0</v>
      </c>
      <c r="AB1065" s="371">
        <f t="shared" ca="1" si="244"/>
        <v>0</v>
      </c>
      <c r="AC1065" s="371">
        <f t="shared" ca="1" si="244"/>
        <v>0</v>
      </c>
      <c r="AD1065" s="371">
        <f t="shared" ca="1" si="244"/>
        <v>0</v>
      </c>
      <c r="AE1065" s="371">
        <f t="shared" ca="1" si="244"/>
        <v>0</v>
      </c>
      <c r="AF1065" s="371">
        <f t="shared" ca="1" si="244"/>
        <v>0</v>
      </c>
      <c r="AG1065" s="371">
        <f t="shared" ca="1" si="244"/>
        <v>0</v>
      </c>
      <c r="AH1065" s="371">
        <f t="shared" ca="1" si="244"/>
        <v>0</v>
      </c>
      <c r="AI1065" s="371">
        <f t="shared" ca="1" si="244"/>
        <v>0</v>
      </c>
      <c r="AJ1065" s="371">
        <f t="shared" ca="1" si="244"/>
        <v>0</v>
      </c>
      <c r="AK1065" s="371">
        <f t="shared" ca="1" si="244"/>
        <v>0</v>
      </c>
      <c r="AL1065" s="371">
        <f t="shared" ca="1" si="244"/>
        <v>0</v>
      </c>
      <c r="AM1065" s="371">
        <f t="shared" ref="AM1065:BI1065" ca="1" si="245">SUM(AM1053:AM1064)</f>
        <v>0</v>
      </c>
      <c r="AN1065" s="371">
        <f t="shared" ca="1" si="245"/>
        <v>0</v>
      </c>
      <c r="AO1065" s="371">
        <f t="shared" ca="1" si="245"/>
        <v>0</v>
      </c>
      <c r="AP1065" s="371">
        <f t="shared" ca="1" si="245"/>
        <v>0</v>
      </c>
      <c r="AQ1065" s="371">
        <f t="shared" ca="1" si="245"/>
        <v>0</v>
      </c>
      <c r="AR1065" s="371">
        <f t="shared" ca="1" si="245"/>
        <v>0</v>
      </c>
      <c r="AS1065" s="371">
        <f t="shared" ca="1" si="245"/>
        <v>0</v>
      </c>
      <c r="AT1065" s="371">
        <f t="shared" ca="1" si="245"/>
        <v>0</v>
      </c>
      <c r="AU1065" s="371">
        <f t="shared" ca="1" si="245"/>
        <v>0</v>
      </c>
      <c r="AV1065" s="371">
        <f t="shared" ca="1" si="245"/>
        <v>0</v>
      </c>
      <c r="AW1065" s="371">
        <f t="shared" ca="1" si="245"/>
        <v>0</v>
      </c>
      <c r="AX1065" s="371">
        <f t="shared" ca="1" si="245"/>
        <v>0</v>
      </c>
      <c r="AY1065" s="371">
        <f t="shared" ca="1" si="245"/>
        <v>0</v>
      </c>
      <c r="AZ1065" s="371">
        <f t="shared" ca="1" si="245"/>
        <v>0</v>
      </c>
      <c r="BA1065" s="371">
        <f t="shared" ca="1" si="245"/>
        <v>0</v>
      </c>
      <c r="BB1065" s="371">
        <f t="shared" ca="1" si="245"/>
        <v>0</v>
      </c>
      <c r="BC1065" s="371">
        <f t="shared" ca="1" si="245"/>
        <v>0</v>
      </c>
      <c r="BD1065" s="371">
        <f t="shared" ca="1" si="245"/>
        <v>0</v>
      </c>
      <c r="BE1065" s="371">
        <f t="shared" ca="1" si="245"/>
        <v>0</v>
      </c>
      <c r="BF1065" s="371">
        <f t="shared" ca="1" si="245"/>
        <v>0</v>
      </c>
      <c r="BG1065" s="371">
        <f t="shared" ca="1" si="245"/>
        <v>0</v>
      </c>
      <c r="BH1065" s="371">
        <f t="shared" ca="1" si="245"/>
        <v>0</v>
      </c>
      <c r="BI1065" s="371">
        <f t="shared" ca="1" si="245"/>
        <v>0</v>
      </c>
      <c r="BJ1065" s="116"/>
      <c r="BK1065" s="116"/>
      <c r="BL1065" s="116"/>
      <c r="BM1065" s="116"/>
    </row>
    <row r="1066" spans="1:65" ht="12.75" hidden="1" customHeight="1" outlineLevel="2">
      <c r="A1066" s="366"/>
      <c r="B1066" s="106">
        <f>C1078</f>
        <v>0</v>
      </c>
      <c r="C1066" s="614"/>
      <c r="D1066" s="615" t="s">
        <v>236</v>
      </c>
      <c r="E1066" s="614"/>
      <c r="F1066" s="622"/>
      <c r="G1066" s="617">
        <f>IF('PTRM input'!$E$574='PTRM input'!$G$573,IF(G$3&gt;A23taxremlife,A23taxvalue-SUM(F1066:$F1066),IF(A23taxremlife="N/A","n/a",A23taxvalue/A23taxremlife)),'PTRM input'!G$601)</f>
        <v>0</v>
      </c>
      <c r="H1066" s="617">
        <f>IF('PTRM input'!$E$574='PTRM input'!$G$573,IF(H$3&gt;A23taxremlife,A23taxvalue-SUM($F1066:G1066),IF(A23taxremlife="N/A","n/a",A23taxvalue/A23taxremlife)),'PTRM input'!H$601)</f>
        <v>0</v>
      </c>
      <c r="I1066" s="617">
        <f>IF('PTRM input'!$E$574='PTRM input'!$G$573,IF(I$3&gt;A23taxremlife,A23taxvalue-SUM($F1066:H1066),IF(A23taxremlife="N/A","n/a",A23taxvalue/A23taxremlife)),'PTRM input'!I$601)</f>
        <v>0</v>
      </c>
      <c r="J1066" s="617">
        <f>IF('PTRM input'!$E$574='PTRM input'!$G$573,IF(J$3&gt;A23taxremlife,A23taxvalue-SUM($F1066:I1066),IF(A23taxremlife="N/A","n/a",A23taxvalue/A23taxremlife)),'PTRM input'!J$601)</f>
        <v>0</v>
      </c>
      <c r="K1066" s="617">
        <f>IF('PTRM input'!$E$574='PTRM input'!$G$573,IF(K$3&gt;A23taxremlife,A23taxvalue-SUM($F1066:J1066),IF(A23taxremlife="N/A","n/a",A23taxvalue/A23taxremlife)),'PTRM input'!K$601)</f>
        <v>0</v>
      </c>
      <c r="L1066" s="617">
        <f>IF('PTRM input'!$E$574='PTRM input'!$G$573,IF(L$3&gt;A23taxremlife,A23taxvalue-SUM($F1066:K1066),IF(A23taxremlife="N/A","n/a",A23taxvalue/A23taxremlife)),'PTRM input'!L$601)</f>
        <v>0</v>
      </c>
      <c r="M1066" s="617">
        <f>IF('PTRM input'!$E$574='PTRM input'!$G$573,IF(M$3&gt;A23taxremlife,A23taxvalue-SUM($F1066:L1066),IF(A23taxremlife="N/A","n/a",A23taxvalue/A23taxremlife)),'PTRM input'!M$601)</f>
        <v>0</v>
      </c>
      <c r="N1066" s="617">
        <f>IF('PTRM input'!$E$574='PTRM input'!$G$573,IF(N$3&gt;A23taxremlife,A23taxvalue-SUM($F1066:M1066),IF(A23taxremlife="N/A","n/a",A23taxvalue/A23taxremlife)),'PTRM input'!N$601)</f>
        <v>0</v>
      </c>
      <c r="O1066" s="617">
        <f>IF('PTRM input'!$E$574='PTRM input'!$G$573,IF(O$3&gt;A23taxremlife,A23taxvalue-SUM($F1066:N1066),IF(A23taxremlife="N/A","n/a",A23taxvalue/A23taxremlife)),'PTRM input'!O$601)</f>
        <v>0</v>
      </c>
      <c r="P1066" s="617">
        <f>IF('PTRM input'!$E$574='PTRM input'!$G$573,IF(P$3&gt;A23taxremlife,A23taxvalue-SUM($F1066:O1066),IF(A23taxremlife="N/A","n/a",A23taxvalue/A23taxremlife)),'PTRM input'!P$601)</f>
        <v>0</v>
      </c>
      <c r="Q1066" s="617">
        <f>IF('PTRM input'!$E$574='PTRM input'!$G$573,IF(Q$3&gt;A23taxremlife,A23taxvalue-SUM($F1066:P1066),IF(A23taxremlife="N/A","n/a",A23taxvalue/A23taxremlife)),'PTRM input'!Q$601)</f>
        <v>0</v>
      </c>
      <c r="R1066" s="617">
        <f>IF('PTRM input'!$E$574='PTRM input'!$G$573,IF(R$3&gt;A23taxremlife,A23taxvalue-SUM($F1066:Q1066),IF(A23taxremlife="N/A","n/a",A23taxvalue/A23taxremlife)),'PTRM input'!R$601)</f>
        <v>0</v>
      </c>
      <c r="S1066" s="617">
        <f>IF('PTRM input'!$E$574='PTRM input'!$G$573,IF(S$3&gt;A23taxremlife,A23taxvalue-SUM($F1066:R1066),IF(A23taxremlife="N/A","n/a",A23taxvalue/A23taxremlife)),'PTRM input'!S$601)</f>
        <v>0</v>
      </c>
      <c r="T1066" s="617">
        <f>IF('PTRM input'!$E$574='PTRM input'!$G$573,IF(T$3&gt;A23taxremlife,A23taxvalue-SUM($F1066:S1066),IF(A23taxremlife="N/A","n/a",A23taxvalue/A23taxremlife)),'PTRM input'!T$601)</f>
        <v>0</v>
      </c>
      <c r="U1066" s="617">
        <f>IF('PTRM input'!$E$574='PTRM input'!$G$573,IF(U$3&gt;A23taxremlife,A23taxvalue-SUM($F1066:T1066),IF(A23taxremlife="N/A","n/a",A23taxvalue/A23taxremlife)),'PTRM input'!U$601)</f>
        <v>0</v>
      </c>
      <c r="V1066" s="617">
        <f>IF('PTRM input'!$E$574='PTRM input'!$G$573,IF(V$3&gt;A23taxremlife,A23taxvalue-SUM($F1066:U1066),IF(A23taxremlife="N/A","n/a",A23taxvalue/A23taxremlife)),'PTRM input'!V$601)</f>
        <v>0</v>
      </c>
      <c r="W1066" s="617">
        <f>IF('PTRM input'!$E$574='PTRM input'!$G$573,IF(W$3&gt;A23taxremlife,A23taxvalue-SUM($F1066:V1066),IF(A23taxremlife="N/A","n/a",A23taxvalue/A23taxremlife)),'PTRM input'!W$601)</f>
        <v>0</v>
      </c>
      <c r="X1066" s="617">
        <f>IF('PTRM input'!$E$574='PTRM input'!$G$573,IF(X$3&gt;A23taxremlife,A23taxvalue-SUM($F1066:W1066),IF(A23taxremlife="N/A","n/a",A23taxvalue/A23taxremlife)),'PTRM input'!X$601)</f>
        <v>0</v>
      </c>
      <c r="Y1066" s="617">
        <f>IF('PTRM input'!$E$574='PTRM input'!$G$573,IF(Y$3&gt;A23taxremlife,A23taxvalue-SUM($F1066:X1066),IF(A23taxremlife="N/A","n/a",A23taxvalue/A23taxremlife)),'PTRM input'!Y$601)</f>
        <v>0</v>
      </c>
      <c r="Z1066" s="617">
        <f>IF('PTRM input'!$E$574='PTRM input'!$G$573,IF(Z$3&gt;A23taxremlife,A23taxvalue-SUM($F1066:Y1066),IF(A23taxremlife="N/A","n/a",A23taxvalue/A23taxremlife)),'PTRM input'!Z$601)</f>
        <v>0</v>
      </c>
      <c r="AA1066" s="617">
        <f>IF('PTRM input'!$E$574='PTRM input'!$G$573,IF(AA$3&gt;A23taxremlife,A23taxvalue-SUM($F1066:Z1066),IF(A23taxremlife="N/A","n/a",A23taxvalue/A23taxremlife)),'PTRM input'!AA$601)</f>
        <v>0</v>
      </c>
      <c r="AB1066" s="617">
        <f>IF('PTRM input'!$E$574='PTRM input'!$G$573,IF(AB$3&gt;A23taxremlife,A23taxvalue-SUM($F1066:AA1066),IF(A23taxremlife="N/A","n/a",A23taxvalue/A23taxremlife)),'PTRM input'!AB$601)</f>
        <v>0</v>
      </c>
      <c r="AC1066" s="617">
        <f>IF('PTRM input'!$E$574='PTRM input'!$G$573,IF(AC$3&gt;A23taxremlife,A23taxvalue-SUM($F1066:AB1066),IF(A23taxremlife="N/A","n/a",A23taxvalue/A23taxremlife)),'PTRM input'!AC$601)</f>
        <v>0</v>
      </c>
      <c r="AD1066" s="617">
        <f>IF('PTRM input'!$E$574='PTRM input'!$G$573,IF(AD$3&gt;A23taxremlife,A23taxvalue-SUM($F1066:AC1066),IF(A23taxremlife="N/A","n/a",A23taxvalue/A23taxremlife)),'PTRM input'!AD$601)</f>
        <v>0</v>
      </c>
      <c r="AE1066" s="617">
        <f>IF('PTRM input'!$E$574='PTRM input'!$G$573,IF(AE$3&gt;A23taxremlife,A23taxvalue-SUM($F1066:AD1066),IF(A23taxremlife="N/A","n/a",A23taxvalue/A23taxremlife)),'PTRM input'!AE$601)</f>
        <v>0</v>
      </c>
      <c r="AF1066" s="617">
        <f>IF('PTRM input'!$E$574='PTRM input'!$G$573,IF(AF$3&gt;A23taxremlife,A23taxvalue-SUM($F1066:AE1066),IF(A23taxremlife="N/A","n/a",A23taxvalue/A23taxremlife)),'PTRM input'!AF$601)</f>
        <v>0</v>
      </c>
      <c r="AG1066" s="617">
        <f>IF('PTRM input'!$E$574='PTRM input'!$G$573,IF(AG$3&gt;A23taxremlife,A23taxvalue-SUM($F1066:AF1066),IF(A23taxremlife="N/A","n/a",A23taxvalue/A23taxremlife)),'PTRM input'!AG$601)</f>
        <v>0</v>
      </c>
      <c r="AH1066" s="617">
        <f>IF('PTRM input'!$E$574='PTRM input'!$G$573,IF(AH$3&gt;A23taxremlife,A23taxvalue-SUM($F1066:AG1066),IF(A23taxremlife="N/A","n/a",A23taxvalue/A23taxremlife)),'PTRM input'!AH$601)</f>
        <v>0</v>
      </c>
      <c r="AI1066" s="617">
        <f>IF('PTRM input'!$E$574='PTRM input'!$G$573,IF(AI$3&gt;A23taxremlife,A23taxvalue-SUM($F1066:AH1066),IF(A23taxremlife="N/A","n/a",A23taxvalue/A23taxremlife)),'PTRM input'!AI$601)</f>
        <v>0</v>
      </c>
      <c r="AJ1066" s="617">
        <f>IF('PTRM input'!$E$574='PTRM input'!$G$573,IF(AJ$3&gt;A23taxremlife,A23taxvalue-SUM($F1066:AI1066),IF(A23taxremlife="N/A","n/a",A23taxvalue/A23taxremlife)),'PTRM input'!AJ$601)</f>
        <v>0</v>
      </c>
      <c r="AK1066" s="617">
        <f>IF('PTRM input'!$E$574='PTRM input'!$G$573,IF(AK$3&gt;A23taxremlife,A23taxvalue-SUM($F1066:AJ1066),IF(A23taxremlife="N/A","n/a",A23taxvalue/A23taxremlife)),'PTRM input'!AK$601)</f>
        <v>0</v>
      </c>
      <c r="AL1066" s="617">
        <f>IF('PTRM input'!$E$574='PTRM input'!$G$573,IF(AL$3&gt;A23taxremlife,A23taxvalue-SUM($F1066:AK1066),IF(A23taxremlife="N/A","n/a",A23taxvalue/A23taxremlife)),'PTRM input'!AL$601)</f>
        <v>0</v>
      </c>
      <c r="AM1066" s="617">
        <f>IF('PTRM input'!$E$574='PTRM input'!$G$573,IF(AM$3&gt;A23taxremlife,A23taxvalue-SUM($F1066:AL1066),IF(A23taxremlife="N/A","n/a",A23taxvalue/A23taxremlife)),'PTRM input'!AM$601)</f>
        <v>0</v>
      </c>
      <c r="AN1066" s="617">
        <f>IF('PTRM input'!$E$574='PTRM input'!$G$573,IF(AN$3&gt;A23taxremlife,A23taxvalue-SUM($F1066:AM1066),IF(A23taxremlife="N/A","n/a",A23taxvalue/A23taxremlife)),'PTRM input'!AN$601)</f>
        <v>0</v>
      </c>
      <c r="AO1066" s="617">
        <f>IF('PTRM input'!$E$574='PTRM input'!$G$573,IF(AO$3&gt;A23taxremlife,A23taxvalue-SUM($F1066:AN1066),IF(A23taxremlife="N/A","n/a",A23taxvalue/A23taxremlife)),'PTRM input'!AO$601)</f>
        <v>0</v>
      </c>
      <c r="AP1066" s="617">
        <f>IF('PTRM input'!$E$574='PTRM input'!$G$573,IF(AP$3&gt;A23taxremlife,A23taxvalue-SUM($F1066:AO1066),IF(A23taxremlife="N/A","n/a",A23taxvalue/A23taxremlife)),'PTRM input'!AP$601)</f>
        <v>0</v>
      </c>
      <c r="AQ1066" s="617">
        <f>IF('PTRM input'!$E$574='PTRM input'!$G$573,IF(AQ$3&gt;A23taxremlife,A23taxvalue-SUM($F1066:AP1066),IF(A23taxremlife="N/A","n/a",A23taxvalue/A23taxremlife)),'PTRM input'!AQ$601)</f>
        <v>0</v>
      </c>
      <c r="AR1066" s="617">
        <f>IF('PTRM input'!$E$574='PTRM input'!$G$573,IF(AR$3&gt;A23taxremlife,A23taxvalue-SUM($F1066:AQ1066),IF(A23taxremlife="N/A","n/a",A23taxvalue/A23taxremlife)),'PTRM input'!AR$601)</f>
        <v>0</v>
      </c>
      <c r="AS1066" s="617">
        <f>IF('PTRM input'!$E$574='PTRM input'!$G$573,IF(AS$3&gt;A23taxremlife,A23taxvalue-SUM($F1066:AR1066),IF(A23taxremlife="N/A","n/a",A23taxvalue/A23taxremlife)),'PTRM input'!AS$601)</f>
        <v>0</v>
      </c>
      <c r="AT1066" s="617">
        <f>IF('PTRM input'!$E$574='PTRM input'!$G$573,IF(AT$3&gt;A23taxremlife,A23taxvalue-SUM($F1066:AS1066),IF(A23taxremlife="N/A","n/a",A23taxvalue/A23taxremlife)),'PTRM input'!AT$601)</f>
        <v>0</v>
      </c>
      <c r="AU1066" s="617">
        <f>IF('PTRM input'!$E$574='PTRM input'!$G$573,IF(AU$3&gt;A23taxremlife,A23taxvalue-SUM($F1066:AT1066),IF(A23taxremlife="N/A","n/a",A23taxvalue/A23taxremlife)),'PTRM input'!AU$601)</f>
        <v>0</v>
      </c>
      <c r="AV1066" s="617">
        <f>IF('PTRM input'!$E$574='PTRM input'!$G$573,IF(AV$3&gt;A23taxremlife,A23taxvalue-SUM($F1066:AU1066),IF(A23taxremlife="N/A","n/a",A23taxvalue/A23taxremlife)),'PTRM input'!AV$601)</f>
        <v>0</v>
      </c>
      <c r="AW1066" s="617">
        <f>IF('PTRM input'!$E$574='PTRM input'!$G$573,IF(AW$3&gt;A23taxremlife,A23taxvalue-SUM($F1066:AV1066),IF(A23taxremlife="N/A","n/a",A23taxvalue/A23taxremlife)),'PTRM input'!AW$601)</f>
        <v>0</v>
      </c>
      <c r="AX1066" s="617">
        <f>IF('PTRM input'!$E$574='PTRM input'!$G$573,IF(AX$3&gt;A23taxremlife,A23taxvalue-SUM($F1066:AW1066),IF(A23taxremlife="N/A","n/a",A23taxvalue/A23taxremlife)),'PTRM input'!AX$601)</f>
        <v>0</v>
      </c>
      <c r="AY1066" s="617">
        <f>IF('PTRM input'!$E$574='PTRM input'!$G$573,IF(AY$3&gt;A23taxremlife,A23taxvalue-SUM($F1066:AX1066),IF(A23taxremlife="N/A","n/a",A23taxvalue/A23taxremlife)),'PTRM input'!AY$601)</f>
        <v>0</v>
      </c>
      <c r="AZ1066" s="617">
        <f>IF('PTRM input'!$E$574='PTRM input'!$G$573,IF(AZ$3&gt;A23taxremlife,A23taxvalue-SUM($F1066:AY1066),IF(A23taxremlife="N/A","n/a",A23taxvalue/A23taxremlife)),'PTRM input'!AZ$601)</f>
        <v>0</v>
      </c>
      <c r="BA1066" s="617">
        <f>IF('PTRM input'!$E$574='PTRM input'!$G$573,IF(BA$3&gt;A23taxremlife,A23taxvalue-SUM($F1066:AZ1066),IF(A23taxremlife="N/A","n/a",A23taxvalue/A23taxremlife)),'PTRM input'!BA$601)</f>
        <v>0</v>
      </c>
      <c r="BB1066" s="617">
        <f>IF('PTRM input'!$E$574='PTRM input'!$G$573,IF(BB$3&gt;A23taxremlife,A23taxvalue-SUM($F1066:BA1066),IF(A23taxremlife="N/A","n/a",A23taxvalue/A23taxremlife)),'PTRM input'!BB$601)</f>
        <v>0</v>
      </c>
      <c r="BC1066" s="617">
        <f>IF('PTRM input'!$E$574='PTRM input'!$G$573,IF(BC$3&gt;A23taxremlife,A23taxvalue-SUM($F1066:BB1066),IF(A23taxremlife="N/A","n/a",A23taxvalue/A23taxremlife)),'PTRM input'!BC$601)</f>
        <v>0</v>
      </c>
      <c r="BD1066" s="617">
        <f>IF('PTRM input'!$E$574='PTRM input'!$G$573,IF(BD$3&gt;A23taxremlife,A23taxvalue-SUM($F1066:BC1066),IF(A23taxremlife="N/A","n/a",A23taxvalue/A23taxremlife)),'PTRM input'!BD$601)</f>
        <v>0</v>
      </c>
      <c r="BE1066" s="617">
        <f>IF('PTRM input'!$E$574='PTRM input'!$G$573,IF(BE$3&gt;A23taxremlife,A23taxvalue-SUM($F1066:BD1066),IF(A23taxremlife="N/A","n/a",A23taxvalue/A23taxremlife)),'PTRM input'!BE$601)</f>
        <v>0</v>
      </c>
      <c r="BF1066" s="617">
        <f>IF('PTRM input'!$E$574='PTRM input'!$G$573,IF(BF$3&gt;A23taxremlife,A23taxvalue-SUM($F1066:BE1066),IF(A23taxremlife="N/A","n/a",A23taxvalue/A23taxremlife)),'PTRM input'!BF$601)</f>
        <v>0</v>
      </c>
      <c r="BG1066" s="617">
        <f>IF('PTRM input'!$E$574='PTRM input'!$G$573,IF(BG$3&gt;A23taxremlife,A23taxvalue-SUM($F1066:BF1066),IF(A23taxremlife="N/A","n/a",A23taxvalue/A23taxremlife)),'PTRM input'!BG$601)</f>
        <v>0</v>
      </c>
      <c r="BH1066" s="617">
        <f>IF('PTRM input'!$E$574='PTRM input'!$G$573,IF(BH$3&gt;A23taxremlife,A23taxvalue-SUM($F1066:BG1066),IF(A23taxremlife="N/A","n/a",A23taxvalue/A23taxremlife)),'PTRM input'!BH$601)</f>
        <v>0</v>
      </c>
      <c r="BI1066" s="617">
        <f>IF('PTRM input'!$E$574='PTRM input'!$G$573,IF(BI$3&gt;A23taxremlife,A23taxvalue-SUM($F1066:BH1066),IF(A23taxremlife="N/A","n/a",A23taxvalue/A23taxremlife)),'PTRM input'!BI$601)</f>
        <v>0</v>
      </c>
      <c r="BJ1066" s="116"/>
      <c r="BK1066" s="116"/>
      <c r="BL1066" s="116"/>
      <c r="BM1066" s="116"/>
    </row>
    <row r="1067" spans="1:65" ht="12.75" hidden="1" customHeight="1" outlineLevel="2">
      <c r="A1067" s="366"/>
      <c r="B1067" s="19"/>
      <c r="C1067" s="18"/>
      <c r="D1067" s="760" t="s">
        <v>237</v>
      </c>
      <c r="E1067" s="86">
        <v>0</v>
      </c>
      <c r="F1067" s="356"/>
      <c r="G1067" s="433"/>
      <c r="H1067" s="251"/>
      <c r="I1067" s="251"/>
      <c r="J1067" s="251"/>
      <c r="K1067" s="251"/>
      <c r="L1067" s="433"/>
      <c r="M1067" s="433"/>
      <c r="N1067" s="433"/>
      <c r="O1067" s="433"/>
      <c r="P1067" s="433"/>
      <c r="Q1067" s="251"/>
      <c r="R1067" s="251"/>
      <c r="S1067" s="251"/>
      <c r="T1067" s="251"/>
      <c r="U1067" s="251"/>
      <c r="V1067" s="251"/>
      <c r="W1067" s="251"/>
      <c r="X1067" s="251"/>
      <c r="Y1067" s="251"/>
      <c r="Z1067" s="251"/>
      <c r="AA1067" s="251"/>
      <c r="AB1067" s="251"/>
      <c r="AC1067" s="251"/>
      <c r="AD1067" s="251"/>
      <c r="AE1067" s="251"/>
      <c r="AF1067" s="251"/>
      <c r="AG1067" s="251"/>
      <c r="AH1067" s="251"/>
      <c r="AI1067" s="251"/>
      <c r="AJ1067" s="251"/>
      <c r="AK1067" s="251"/>
      <c r="AL1067" s="251"/>
      <c r="AM1067" s="251"/>
      <c r="AN1067" s="251"/>
      <c r="AO1067" s="251"/>
      <c r="AP1067" s="251"/>
      <c r="AQ1067" s="251"/>
      <c r="AR1067" s="251"/>
      <c r="AS1067" s="251"/>
      <c r="AT1067" s="251"/>
      <c r="AU1067" s="251"/>
      <c r="AV1067" s="251"/>
      <c r="AW1067" s="251"/>
      <c r="AX1067" s="251"/>
      <c r="AY1067" s="251"/>
      <c r="AZ1067" s="251"/>
      <c r="BA1067" s="251"/>
      <c r="BB1067" s="251"/>
      <c r="BC1067" s="251"/>
      <c r="BD1067" s="251"/>
      <c r="BE1067" s="251"/>
      <c r="BF1067" s="251"/>
      <c r="BG1067" s="251"/>
      <c r="BH1067" s="251"/>
      <c r="BI1067" s="251"/>
      <c r="BJ1067" s="116"/>
      <c r="BK1067" s="116"/>
      <c r="BL1067" s="116"/>
      <c r="BM1067" s="116"/>
    </row>
    <row r="1068" spans="1:65" ht="12.75" hidden="1" customHeight="1" outlineLevel="2">
      <c r="A1068" s="366"/>
      <c r="B1068" s="19"/>
      <c r="C1068" s="18"/>
      <c r="D1068" s="760"/>
      <c r="E1068" s="86">
        <v>1</v>
      </c>
      <c r="F1068" s="356"/>
      <c r="G1068" s="618"/>
      <c r="H1068" s="251">
        <f ca="1">IF(A23taxstdlife="n/a","n/a",IF(A23taxstdlife="",0,IF(H$3&gt;(A23stdlife+$E1068),((INDEX('PTRM input'!$G$385:$P$434,A23offset,$E1068)-INDEX('PTRM input'!$G$277:$P$326,A23offset,$E1068))*OFFSET($F$7,0,$E1068))-SUM($G1068:G1068),(((INDEX('PTRM input'!$G$385:$P$434,A23offset,$E1068)-INDEX('PTRM input'!$G$277:$P$326,A23offset,$E1068))*OFFSET($F$7,0,$E1068))-SUM($G1068:G1068))*(OFFSET('PTRM input'!$G$477,0,$E1068-1)/A23taxstdlife))))</f>
        <v>0</v>
      </c>
      <c r="I1068" s="251">
        <f ca="1">IF(A23taxstdlife="n/a","n/a",IF(A23taxstdlife="",0,IF(I$3&gt;(A23stdlife+$E1068),((INDEX('PTRM input'!$G$385:$P$434,A23offset,$E1068)-INDEX('PTRM input'!$G$277:$P$326,A23offset,$E1068))*OFFSET($F$7,0,$E1068))-SUM($G1068:H1068),(((INDEX('PTRM input'!$G$385:$P$434,A23offset,$E1068)-INDEX('PTRM input'!$G$277:$P$326,A23offset,$E1068))*OFFSET($F$7,0,$E1068))-SUM($G1068:H1068))*(OFFSET('PTRM input'!$G$477,0,$E1068-1)/A23taxstdlife))))</f>
        <v>0</v>
      </c>
      <c r="J1068" s="251">
        <f ca="1">IF(A23taxstdlife="n/a","n/a",IF(A23taxstdlife="",0,IF(J$3&gt;(A23stdlife+$E1068),((INDEX('PTRM input'!$G$385:$P$434,A23offset,$E1068)-INDEX('PTRM input'!$G$277:$P$326,A23offset,$E1068))*OFFSET($F$7,0,$E1068))-SUM($G1068:I1068),(((INDEX('PTRM input'!$G$385:$P$434,A23offset,$E1068)-INDEX('PTRM input'!$G$277:$P$326,A23offset,$E1068))*OFFSET($F$7,0,$E1068))-SUM($G1068:I1068))*(OFFSET('PTRM input'!$G$477,0,$E1068-1)/A23taxstdlife))))</f>
        <v>0</v>
      </c>
      <c r="K1068" s="251">
        <f ca="1">IF(A23taxstdlife="n/a","n/a",IF(A23taxstdlife="",0,IF(K$3&gt;(A23stdlife+$E1068),((INDEX('PTRM input'!$G$385:$P$434,A23offset,$E1068)-INDEX('PTRM input'!$G$277:$P$326,A23offset,$E1068))*OFFSET($F$7,0,$E1068))-SUM($G1068:J1068),(((INDEX('PTRM input'!$G$385:$P$434,A23offset,$E1068)-INDEX('PTRM input'!$G$277:$P$326,A23offset,$E1068))*OFFSET($F$7,0,$E1068))-SUM($G1068:J1068))*(OFFSET('PTRM input'!$G$477,0,$E1068-1)/A23taxstdlife))))</f>
        <v>0</v>
      </c>
      <c r="L1068" s="251">
        <f ca="1">IF(A23taxstdlife="n/a","n/a",IF(A23taxstdlife="",0,IF(L$3&gt;(A23stdlife+$E1068),((INDEX('PTRM input'!$G$385:$P$434,A23offset,$E1068)-INDEX('PTRM input'!$G$277:$P$326,A23offset,$E1068))*OFFSET($F$7,0,$E1068))-SUM($G1068:K1068),(((INDEX('PTRM input'!$G$385:$P$434,A23offset,$E1068)-INDEX('PTRM input'!$G$277:$P$326,A23offset,$E1068))*OFFSET($F$7,0,$E1068))-SUM($G1068:K1068))*(OFFSET('PTRM input'!$G$477,0,$E1068-1)/A23taxstdlife))))</f>
        <v>0</v>
      </c>
      <c r="M1068" s="251">
        <f ca="1">IF(A23taxstdlife="n/a","n/a",IF(A23taxstdlife="",0,IF(M$3&gt;(A23stdlife+$E1068),((INDEX('PTRM input'!$G$385:$P$434,A23offset,$E1068)-INDEX('PTRM input'!$G$277:$P$326,A23offset,$E1068))*OFFSET($F$7,0,$E1068))-SUM($G1068:L1068),(((INDEX('PTRM input'!$G$385:$P$434,A23offset,$E1068)-INDEX('PTRM input'!$G$277:$P$326,A23offset,$E1068))*OFFSET($F$7,0,$E1068))-SUM($G1068:L1068))*(OFFSET('PTRM input'!$G$477,0,$E1068-1)/A23taxstdlife))))</f>
        <v>0</v>
      </c>
      <c r="N1068" s="251">
        <f ca="1">IF(A23taxstdlife="n/a","n/a",IF(A23taxstdlife="",0,IF(N$3&gt;(A23stdlife+$E1068),((INDEX('PTRM input'!$G$385:$P$434,A23offset,$E1068)-INDEX('PTRM input'!$G$277:$P$326,A23offset,$E1068))*OFFSET($F$7,0,$E1068))-SUM($G1068:M1068),(((INDEX('PTRM input'!$G$385:$P$434,A23offset,$E1068)-INDEX('PTRM input'!$G$277:$P$326,A23offset,$E1068))*OFFSET($F$7,0,$E1068))-SUM($G1068:M1068))*(OFFSET('PTRM input'!$G$477,0,$E1068-1)/A23taxstdlife))))</f>
        <v>0</v>
      </c>
      <c r="O1068" s="251">
        <f ca="1">IF(A23taxstdlife="n/a","n/a",IF(A23taxstdlife="",0,IF(O$3&gt;(A23stdlife+$E1068),((INDEX('PTRM input'!$G$385:$P$434,A23offset,$E1068)-INDEX('PTRM input'!$G$277:$P$326,A23offset,$E1068))*OFFSET($F$7,0,$E1068))-SUM($G1068:N1068),(((INDEX('PTRM input'!$G$385:$P$434,A23offset,$E1068)-INDEX('PTRM input'!$G$277:$P$326,A23offset,$E1068))*OFFSET($F$7,0,$E1068))-SUM($G1068:N1068))*(OFFSET('PTRM input'!$G$477,0,$E1068-1)/A23taxstdlife))))</f>
        <v>0</v>
      </c>
      <c r="P1068" s="251">
        <f ca="1">IF(A23taxstdlife="n/a","n/a",IF(A23taxstdlife="",0,IF(P$3&gt;(A23stdlife+$E1068),((INDEX('PTRM input'!$G$385:$P$434,A23offset,$E1068)-INDEX('PTRM input'!$G$277:$P$326,A23offset,$E1068))*OFFSET($F$7,0,$E1068))-SUM($G1068:O1068),(((INDEX('PTRM input'!$G$385:$P$434,A23offset,$E1068)-INDEX('PTRM input'!$G$277:$P$326,A23offset,$E1068))*OFFSET($F$7,0,$E1068))-SUM($G1068:O1068))*(OFFSET('PTRM input'!$G$477,0,$E1068-1)/A23taxstdlife))))</f>
        <v>0</v>
      </c>
      <c r="Q1068" s="251">
        <f ca="1">IF(A23taxstdlife="n/a","n/a",IF(A23taxstdlife="",0,IF(Q$3&gt;(A23stdlife+$E1068),((INDEX('PTRM input'!$G$385:$P$434,A23offset,$E1068)-INDEX('PTRM input'!$G$277:$P$326,A23offset,$E1068))*OFFSET($F$7,0,$E1068))-SUM($G1068:P1068),(((INDEX('PTRM input'!$G$385:$P$434,A23offset,$E1068)-INDEX('PTRM input'!$G$277:$P$326,A23offset,$E1068))*OFFSET($F$7,0,$E1068))-SUM($G1068:P1068))*(OFFSET('PTRM input'!$G$477,0,$E1068-1)/A23taxstdlife))))</f>
        <v>0</v>
      </c>
      <c r="R1068" s="251">
        <f ca="1">IF(A23taxstdlife="n/a","n/a",IF(A23taxstdlife="",0,IF(R$3&gt;(A23stdlife+$E1068),((INDEX('PTRM input'!$G$385:$P$434,A23offset,$E1068)-INDEX('PTRM input'!$G$277:$P$326,A23offset,$E1068))*OFFSET($F$7,0,$E1068))-SUM($G1068:Q1068),(((INDEX('PTRM input'!$G$385:$P$434,A23offset,$E1068)-INDEX('PTRM input'!$G$277:$P$326,A23offset,$E1068))*OFFSET($F$7,0,$E1068))-SUM($G1068:Q1068))*(OFFSET('PTRM input'!$G$477,0,$E1068-1)/A23taxstdlife))))</f>
        <v>0</v>
      </c>
      <c r="S1068" s="251">
        <f ca="1">IF(A23taxstdlife="n/a","n/a",IF(A23taxstdlife="",0,IF(S$3&gt;(A23stdlife+$E1068),((INDEX('PTRM input'!$G$385:$P$434,A23offset,$E1068)-INDEX('PTRM input'!$G$277:$P$326,A23offset,$E1068))*OFFSET($F$7,0,$E1068))-SUM($G1068:R1068),(((INDEX('PTRM input'!$G$385:$P$434,A23offset,$E1068)-INDEX('PTRM input'!$G$277:$P$326,A23offset,$E1068))*OFFSET($F$7,0,$E1068))-SUM($G1068:R1068))*(OFFSET('PTRM input'!$G$477,0,$E1068-1)/A23taxstdlife))))</f>
        <v>0</v>
      </c>
      <c r="T1068" s="251">
        <f ca="1">IF(A23taxstdlife="n/a","n/a",IF(A23taxstdlife="",0,IF(T$3&gt;(A23stdlife+$E1068),((INDEX('PTRM input'!$G$385:$P$434,A23offset,$E1068)-INDEX('PTRM input'!$G$277:$P$326,A23offset,$E1068))*OFFSET($F$7,0,$E1068))-SUM($G1068:S1068),(((INDEX('PTRM input'!$G$385:$P$434,A23offset,$E1068)-INDEX('PTRM input'!$G$277:$P$326,A23offset,$E1068))*OFFSET($F$7,0,$E1068))-SUM($G1068:S1068))*(OFFSET('PTRM input'!$G$477,0,$E1068-1)/A23taxstdlife))))</f>
        <v>0</v>
      </c>
      <c r="U1068" s="251">
        <f ca="1">IF(A23taxstdlife="n/a","n/a",IF(A23taxstdlife="",0,IF(U$3&gt;(A23stdlife+$E1068),((INDEX('PTRM input'!$G$385:$P$434,A23offset,$E1068)-INDEX('PTRM input'!$G$277:$P$326,A23offset,$E1068))*OFFSET($F$7,0,$E1068))-SUM($G1068:T1068),(((INDEX('PTRM input'!$G$385:$P$434,A23offset,$E1068)-INDEX('PTRM input'!$G$277:$P$326,A23offset,$E1068))*OFFSET($F$7,0,$E1068))-SUM($G1068:T1068))*(OFFSET('PTRM input'!$G$477,0,$E1068-1)/A23taxstdlife))))</f>
        <v>0</v>
      </c>
      <c r="V1068" s="251">
        <f ca="1">IF(A23taxstdlife="n/a","n/a",IF(A23taxstdlife="",0,IF(V$3&gt;(A23stdlife+$E1068),((INDEX('PTRM input'!$G$385:$P$434,A23offset,$E1068)-INDEX('PTRM input'!$G$277:$P$326,A23offset,$E1068))*OFFSET($F$7,0,$E1068))-SUM($G1068:U1068),(((INDEX('PTRM input'!$G$385:$P$434,A23offset,$E1068)-INDEX('PTRM input'!$G$277:$P$326,A23offset,$E1068))*OFFSET($F$7,0,$E1068))-SUM($G1068:U1068))*(OFFSET('PTRM input'!$G$477,0,$E1068-1)/A23taxstdlife))))</f>
        <v>0</v>
      </c>
      <c r="W1068" s="251">
        <f ca="1">IF(A23taxstdlife="n/a","n/a",IF(A23taxstdlife="",0,IF(W$3&gt;(A23stdlife+$E1068),((INDEX('PTRM input'!$G$385:$P$434,A23offset,$E1068)-INDEX('PTRM input'!$G$277:$P$326,A23offset,$E1068))*OFFSET($F$7,0,$E1068))-SUM($G1068:V1068),(((INDEX('PTRM input'!$G$385:$P$434,A23offset,$E1068)-INDEX('PTRM input'!$G$277:$P$326,A23offset,$E1068))*OFFSET($F$7,0,$E1068))-SUM($G1068:V1068))*(OFFSET('PTRM input'!$G$477,0,$E1068-1)/A23taxstdlife))))</f>
        <v>0</v>
      </c>
      <c r="X1068" s="251">
        <f ca="1">IF(A23taxstdlife="n/a","n/a",IF(A23taxstdlife="",0,IF(X$3&gt;(A23stdlife+$E1068),((INDEX('PTRM input'!$G$385:$P$434,A23offset,$E1068)-INDEX('PTRM input'!$G$277:$P$326,A23offset,$E1068))*OFFSET($F$7,0,$E1068))-SUM($G1068:W1068),(((INDEX('PTRM input'!$G$385:$P$434,A23offset,$E1068)-INDEX('PTRM input'!$G$277:$P$326,A23offset,$E1068))*OFFSET($F$7,0,$E1068))-SUM($G1068:W1068))*(OFFSET('PTRM input'!$G$477,0,$E1068-1)/A23taxstdlife))))</f>
        <v>0</v>
      </c>
      <c r="Y1068" s="251">
        <f ca="1">IF(A23taxstdlife="n/a","n/a",IF(A23taxstdlife="",0,IF(Y$3&gt;(A23stdlife+$E1068),((INDEX('PTRM input'!$G$385:$P$434,A23offset,$E1068)-INDEX('PTRM input'!$G$277:$P$326,A23offset,$E1068))*OFFSET($F$7,0,$E1068))-SUM($G1068:X1068),(((INDEX('PTRM input'!$G$385:$P$434,A23offset,$E1068)-INDEX('PTRM input'!$G$277:$P$326,A23offset,$E1068))*OFFSET($F$7,0,$E1068))-SUM($G1068:X1068))*(OFFSET('PTRM input'!$G$477,0,$E1068-1)/A23taxstdlife))))</f>
        <v>0</v>
      </c>
      <c r="Z1068" s="251">
        <f ca="1">IF(A23taxstdlife="n/a","n/a",IF(A23taxstdlife="",0,IF(Z$3&gt;(A23stdlife+$E1068),((INDEX('PTRM input'!$G$385:$P$434,A23offset,$E1068)-INDEX('PTRM input'!$G$277:$P$326,A23offset,$E1068))*OFFSET($F$7,0,$E1068))-SUM($G1068:Y1068),(((INDEX('PTRM input'!$G$385:$P$434,A23offset,$E1068)-INDEX('PTRM input'!$G$277:$P$326,A23offset,$E1068))*OFFSET($F$7,0,$E1068))-SUM($G1068:Y1068))*(OFFSET('PTRM input'!$G$477,0,$E1068-1)/A23taxstdlife))))</f>
        <v>0</v>
      </c>
      <c r="AA1068" s="251">
        <f ca="1">IF(A23taxstdlife="n/a","n/a",IF(A23taxstdlife="",0,IF(AA$3&gt;(A23stdlife+$E1068),((INDEX('PTRM input'!$G$385:$P$434,A23offset,$E1068)-INDEX('PTRM input'!$G$277:$P$326,A23offset,$E1068))*OFFSET($F$7,0,$E1068))-SUM($G1068:Z1068),(((INDEX('PTRM input'!$G$385:$P$434,A23offset,$E1068)-INDEX('PTRM input'!$G$277:$P$326,A23offset,$E1068))*OFFSET($F$7,0,$E1068))-SUM($G1068:Z1068))*(OFFSET('PTRM input'!$G$477,0,$E1068-1)/A23taxstdlife))))</f>
        <v>0</v>
      </c>
      <c r="AB1068" s="251">
        <f ca="1">IF(A23taxstdlife="n/a","n/a",IF(A23taxstdlife="",0,IF(AB$3&gt;(A23stdlife+$E1068),((INDEX('PTRM input'!$G$385:$P$434,A23offset,$E1068)-INDEX('PTRM input'!$G$277:$P$326,A23offset,$E1068))*OFFSET($F$7,0,$E1068))-SUM($G1068:AA1068),(((INDEX('PTRM input'!$G$385:$P$434,A23offset,$E1068)-INDEX('PTRM input'!$G$277:$P$326,A23offset,$E1068))*OFFSET($F$7,0,$E1068))-SUM($G1068:AA1068))*(OFFSET('PTRM input'!$G$477,0,$E1068-1)/A23taxstdlife))))</f>
        <v>0</v>
      </c>
      <c r="AC1068" s="251">
        <f ca="1">IF(A23taxstdlife="n/a","n/a",IF(A23taxstdlife="",0,IF(AC$3&gt;(A23stdlife+$E1068),((INDEX('PTRM input'!$G$385:$P$434,A23offset,$E1068)-INDEX('PTRM input'!$G$277:$P$326,A23offset,$E1068))*OFFSET($F$7,0,$E1068))-SUM($G1068:AB1068),(((INDEX('PTRM input'!$G$385:$P$434,A23offset,$E1068)-INDEX('PTRM input'!$G$277:$P$326,A23offset,$E1068))*OFFSET($F$7,0,$E1068))-SUM($G1068:AB1068))*(OFFSET('PTRM input'!$G$477,0,$E1068-1)/A23taxstdlife))))</f>
        <v>0</v>
      </c>
      <c r="AD1068" s="251">
        <f ca="1">IF(A23taxstdlife="n/a","n/a",IF(A23taxstdlife="",0,IF(AD$3&gt;(A23stdlife+$E1068),((INDEX('PTRM input'!$G$385:$P$434,A23offset,$E1068)-INDEX('PTRM input'!$G$277:$P$326,A23offset,$E1068))*OFFSET($F$7,0,$E1068))-SUM($G1068:AC1068),(((INDEX('PTRM input'!$G$385:$P$434,A23offset,$E1068)-INDEX('PTRM input'!$G$277:$P$326,A23offset,$E1068))*OFFSET($F$7,0,$E1068))-SUM($G1068:AC1068))*(OFFSET('PTRM input'!$G$477,0,$E1068-1)/A23taxstdlife))))</f>
        <v>0</v>
      </c>
      <c r="AE1068" s="251">
        <f ca="1">IF(A23taxstdlife="n/a","n/a",IF(A23taxstdlife="",0,IF(AE$3&gt;(A23stdlife+$E1068),((INDEX('PTRM input'!$G$385:$P$434,A23offset,$E1068)-INDEX('PTRM input'!$G$277:$P$326,A23offset,$E1068))*OFFSET($F$7,0,$E1068))-SUM($G1068:AD1068),(((INDEX('PTRM input'!$G$385:$P$434,A23offset,$E1068)-INDEX('PTRM input'!$G$277:$P$326,A23offset,$E1068))*OFFSET($F$7,0,$E1068))-SUM($G1068:AD1068))*(OFFSET('PTRM input'!$G$477,0,$E1068-1)/A23taxstdlife))))</f>
        <v>0</v>
      </c>
      <c r="AF1068" s="251">
        <f ca="1">IF(A23taxstdlife="n/a","n/a",IF(A23taxstdlife="",0,IF(AF$3&gt;(A23stdlife+$E1068),((INDEX('PTRM input'!$G$385:$P$434,A23offset,$E1068)-INDEX('PTRM input'!$G$277:$P$326,A23offset,$E1068))*OFFSET($F$7,0,$E1068))-SUM($G1068:AE1068),(((INDEX('PTRM input'!$G$385:$P$434,A23offset,$E1068)-INDEX('PTRM input'!$G$277:$P$326,A23offset,$E1068))*OFFSET($F$7,0,$E1068))-SUM($G1068:AE1068))*(OFFSET('PTRM input'!$G$477,0,$E1068-1)/A23taxstdlife))))</f>
        <v>0</v>
      </c>
      <c r="AG1068" s="251">
        <f ca="1">IF(A23taxstdlife="n/a","n/a",IF(A23taxstdlife="",0,IF(AG$3&gt;(A23stdlife+$E1068),((INDEX('PTRM input'!$G$385:$P$434,A23offset,$E1068)-INDEX('PTRM input'!$G$277:$P$326,A23offset,$E1068))*OFFSET($F$7,0,$E1068))-SUM($G1068:AF1068),(((INDEX('PTRM input'!$G$385:$P$434,A23offset,$E1068)-INDEX('PTRM input'!$G$277:$P$326,A23offset,$E1068))*OFFSET($F$7,0,$E1068))-SUM($G1068:AF1068))*(OFFSET('PTRM input'!$G$477,0,$E1068-1)/A23taxstdlife))))</f>
        <v>0</v>
      </c>
      <c r="AH1068" s="251">
        <f ca="1">IF(A23taxstdlife="n/a","n/a",IF(A23taxstdlife="",0,IF(AH$3&gt;(A23stdlife+$E1068),((INDEX('PTRM input'!$G$385:$P$434,A23offset,$E1068)-INDEX('PTRM input'!$G$277:$P$326,A23offset,$E1068))*OFFSET($F$7,0,$E1068))-SUM($G1068:AG1068),(((INDEX('PTRM input'!$G$385:$P$434,A23offset,$E1068)-INDEX('PTRM input'!$G$277:$P$326,A23offset,$E1068))*OFFSET($F$7,0,$E1068))-SUM($G1068:AG1068))*(OFFSET('PTRM input'!$G$477,0,$E1068-1)/A23taxstdlife))))</f>
        <v>0</v>
      </c>
      <c r="AI1068" s="251">
        <f ca="1">IF(A23taxstdlife="n/a","n/a",IF(A23taxstdlife="",0,IF(AI$3&gt;(A23stdlife+$E1068),((INDEX('PTRM input'!$G$385:$P$434,A23offset,$E1068)-INDEX('PTRM input'!$G$277:$P$326,A23offset,$E1068))*OFFSET($F$7,0,$E1068))-SUM($G1068:AH1068),(((INDEX('PTRM input'!$G$385:$P$434,A23offset,$E1068)-INDEX('PTRM input'!$G$277:$P$326,A23offset,$E1068))*OFFSET($F$7,0,$E1068))-SUM($G1068:AH1068))*(OFFSET('PTRM input'!$G$477,0,$E1068-1)/A23taxstdlife))))</f>
        <v>0</v>
      </c>
      <c r="AJ1068" s="251">
        <f ca="1">IF(A23taxstdlife="n/a","n/a",IF(A23taxstdlife="",0,IF(AJ$3&gt;(A23stdlife+$E1068),((INDEX('PTRM input'!$G$385:$P$434,A23offset,$E1068)-INDEX('PTRM input'!$G$277:$P$326,A23offset,$E1068))*OFFSET($F$7,0,$E1068))-SUM($G1068:AI1068),(((INDEX('PTRM input'!$G$385:$P$434,A23offset,$E1068)-INDEX('PTRM input'!$G$277:$P$326,A23offset,$E1068))*OFFSET($F$7,0,$E1068))-SUM($G1068:AI1068))*(OFFSET('PTRM input'!$G$477,0,$E1068-1)/A23taxstdlife))))</f>
        <v>0</v>
      </c>
      <c r="AK1068" s="251">
        <f ca="1">IF(A23taxstdlife="n/a","n/a",IF(A23taxstdlife="",0,IF(AK$3&gt;(A23stdlife+$E1068),((INDEX('PTRM input'!$G$385:$P$434,A23offset,$E1068)-INDEX('PTRM input'!$G$277:$P$326,A23offset,$E1068))*OFFSET($F$7,0,$E1068))-SUM($G1068:AJ1068),(((INDEX('PTRM input'!$G$385:$P$434,A23offset,$E1068)-INDEX('PTRM input'!$G$277:$P$326,A23offset,$E1068))*OFFSET($F$7,0,$E1068))-SUM($G1068:AJ1068))*(OFFSET('PTRM input'!$G$477,0,$E1068-1)/A23taxstdlife))))</f>
        <v>0</v>
      </c>
      <c r="AL1068" s="251">
        <f ca="1">IF(A23taxstdlife="n/a","n/a",IF(A23taxstdlife="",0,IF(AL$3&gt;(A23stdlife+$E1068),((INDEX('PTRM input'!$G$385:$P$434,A23offset,$E1068)-INDEX('PTRM input'!$G$277:$P$326,A23offset,$E1068))*OFFSET($F$7,0,$E1068))-SUM($G1068:AK1068),(((INDEX('PTRM input'!$G$385:$P$434,A23offset,$E1068)-INDEX('PTRM input'!$G$277:$P$326,A23offset,$E1068))*OFFSET($F$7,0,$E1068))-SUM($G1068:AK1068))*(OFFSET('PTRM input'!$G$477,0,$E1068-1)/A23taxstdlife))))</f>
        <v>0</v>
      </c>
      <c r="AM1068" s="251">
        <f ca="1">IF(A23taxstdlife="n/a","n/a",IF(A23taxstdlife="",0,IF(AM$3&gt;(A23stdlife+$E1068),((INDEX('PTRM input'!$G$385:$P$434,A23offset,$E1068)-INDEX('PTRM input'!$G$277:$P$326,A23offset,$E1068))*OFFSET($F$7,0,$E1068))-SUM($G1068:AL1068),(((INDEX('PTRM input'!$G$385:$P$434,A23offset,$E1068)-INDEX('PTRM input'!$G$277:$P$326,A23offset,$E1068))*OFFSET($F$7,0,$E1068))-SUM($G1068:AL1068))*(OFFSET('PTRM input'!$G$477,0,$E1068-1)/A23taxstdlife))))</f>
        <v>0</v>
      </c>
      <c r="AN1068" s="251">
        <f ca="1">IF(A23taxstdlife="n/a","n/a",IF(A23taxstdlife="",0,IF(AN$3&gt;(A23stdlife+$E1068),((INDEX('PTRM input'!$G$385:$P$434,A23offset,$E1068)-INDEX('PTRM input'!$G$277:$P$326,A23offset,$E1068))*OFFSET($F$7,0,$E1068))-SUM($G1068:AM1068),(((INDEX('PTRM input'!$G$385:$P$434,A23offset,$E1068)-INDEX('PTRM input'!$G$277:$P$326,A23offset,$E1068))*OFFSET($F$7,0,$E1068))-SUM($G1068:AM1068))*(OFFSET('PTRM input'!$G$477,0,$E1068-1)/A23taxstdlife))))</f>
        <v>0</v>
      </c>
      <c r="AO1068" s="251">
        <f ca="1">IF(A23taxstdlife="n/a","n/a",IF(A23taxstdlife="",0,IF(AO$3&gt;(A23stdlife+$E1068),((INDEX('PTRM input'!$G$385:$P$434,A23offset,$E1068)-INDEX('PTRM input'!$G$277:$P$326,A23offset,$E1068))*OFFSET($F$7,0,$E1068))-SUM($G1068:AN1068),(((INDEX('PTRM input'!$G$385:$P$434,A23offset,$E1068)-INDEX('PTRM input'!$G$277:$P$326,A23offset,$E1068))*OFFSET($F$7,0,$E1068))-SUM($G1068:AN1068))*(OFFSET('PTRM input'!$G$477,0,$E1068-1)/A23taxstdlife))))</f>
        <v>0</v>
      </c>
      <c r="AP1068" s="251">
        <f ca="1">IF(A23taxstdlife="n/a","n/a",IF(A23taxstdlife="",0,IF(AP$3&gt;(A23stdlife+$E1068),((INDEX('PTRM input'!$G$385:$P$434,A23offset,$E1068)-INDEX('PTRM input'!$G$277:$P$326,A23offset,$E1068))*OFFSET($F$7,0,$E1068))-SUM($G1068:AO1068),(((INDEX('PTRM input'!$G$385:$P$434,A23offset,$E1068)-INDEX('PTRM input'!$G$277:$P$326,A23offset,$E1068))*OFFSET($F$7,0,$E1068))-SUM($G1068:AO1068))*(OFFSET('PTRM input'!$G$477,0,$E1068-1)/A23taxstdlife))))</f>
        <v>0</v>
      </c>
      <c r="AQ1068" s="251">
        <f ca="1">IF(A23taxstdlife="n/a","n/a",IF(A23taxstdlife="",0,IF(AQ$3&gt;(A23stdlife+$E1068),((INDEX('PTRM input'!$G$385:$P$434,A23offset,$E1068)-INDEX('PTRM input'!$G$277:$P$326,A23offset,$E1068))*OFFSET($F$7,0,$E1068))-SUM($G1068:AP1068),(((INDEX('PTRM input'!$G$385:$P$434,A23offset,$E1068)-INDEX('PTRM input'!$G$277:$P$326,A23offset,$E1068))*OFFSET($F$7,0,$E1068))-SUM($G1068:AP1068))*(OFFSET('PTRM input'!$G$477,0,$E1068-1)/A23taxstdlife))))</f>
        <v>0</v>
      </c>
      <c r="AR1068" s="251">
        <f ca="1">IF(A23taxstdlife="n/a","n/a",IF(A23taxstdlife="",0,IF(AR$3&gt;(A23stdlife+$E1068),((INDEX('PTRM input'!$G$385:$P$434,A23offset,$E1068)-INDEX('PTRM input'!$G$277:$P$326,A23offset,$E1068))*OFFSET($F$7,0,$E1068))-SUM($G1068:AQ1068),(((INDEX('PTRM input'!$G$385:$P$434,A23offset,$E1068)-INDEX('PTRM input'!$G$277:$P$326,A23offset,$E1068))*OFFSET($F$7,0,$E1068))-SUM($G1068:AQ1068))*(OFFSET('PTRM input'!$G$477,0,$E1068-1)/A23taxstdlife))))</f>
        <v>0</v>
      </c>
      <c r="AS1068" s="251">
        <f ca="1">IF(A23taxstdlife="n/a","n/a",IF(A23taxstdlife="",0,IF(AS$3&gt;(A23stdlife+$E1068),((INDEX('PTRM input'!$G$385:$P$434,A23offset,$E1068)-INDEX('PTRM input'!$G$277:$P$326,A23offset,$E1068))*OFFSET($F$7,0,$E1068))-SUM($G1068:AR1068),(((INDEX('PTRM input'!$G$385:$P$434,A23offset,$E1068)-INDEX('PTRM input'!$G$277:$P$326,A23offset,$E1068))*OFFSET($F$7,0,$E1068))-SUM($G1068:AR1068))*(OFFSET('PTRM input'!$G$477,0,$E1068-1)/A23taxstdlife))))</f>
        <v>0</v>
      </c>
      <c r="AT1068" s="251">
        <f ca="1">IF(A23taxstdlife="n/a","n/a",IF(A23taxstdlife="",0,IF(AT$3&gt;(A23stdlife+$E1068),((INDEX('PTRM input'!$G$385:$P$434,A23offset,$E1068)-INDEX('PTRM input'!$G$277:$P$326,A23offset,$E1068))*OFFSET($F$7,0,$E1068))-SUM($G1068:AS1068),(((INDEX('PTRM input'!$G$385:$P$434,A23offset,$E1068)-INDEX('PTRM input'!$G$277:$P$326,A23offset,$E1068))*OFFSET($F$7,0,$E1068))-SUM($G1068:AS1068))*(OFFSET('PTRM input'!$G$477,0,$E1068-1)/A23taxstdlife))))</f>
        <v>0</v>
      </c>
      <c r="AU1068" s="251">
        <f ca="1">IF(A23taxstdlife="n/a","n/a",IF(A23taxstdlife="",0,IF(AU$3&gt;(A23stdlife+$E1068),((INDEX('PTRM input'!$G$385:$P$434,A23offset,$E1068)-INDEX('PTRM input'!$G$277:$P$326,A23offset,$E1068))*OFFSET($F$7,0,$E1068))-SUM($G1068:AT1068),(((INDEX('PTRM input'!$G$385:$P$434,A23offset,$E1068)-INDEX('PTRM input'!$G$277:$P$326,A23offset,$E1068))*OFFSET($F$7,0,$E1068))-SUM($G1068:AT1068))*(OFFSET('PTRM input'!$G$477,0,$E1068-1)/A23taxstdlife))))</f>
        <v>0</v>
      </c>
      <c r="AV1068" s="251">
        <f ca="1">IF(A23taxstdlife="n/a","n/a",IF(A23taxstdlife="",0,IF(AV$3&gt;(A23stdlife+$E1068),((INDEX('PTRM input'!$G$385:$P$434,A23offset,$E1068)-INDEX('PTRM input'!$G$277:$P$326,A23offset,$E1068))*OFFSET($F$7,0,$E1068))-SUM($G1068:AU1068),(((INDEX('PTRM input'!$G$385:$P$434,A23offset,$E1068)-INDEX('PTRM input'!$G$277:$P$326,A23offset,$E1068))*OFFSET($F$7,0,$E1068))-SUM($G1068:AU1068))*(OFFSET('PTRM input'!$G$477,0,$E1068-1)/A23taxstdlife))))</f>
        <v>0</v>
      </c>
      <c r="AW1068" s="251">
        <f ca="1">IF(A23taxstdlife="n/a","n/a",IF(A23taxstdlife="",0,IF(AW$3&gt;(A23stdlife+$E1068),((INDEX('PTRM input'!$G$385:$P$434,A23offset,$E1068)-INDEX('PTRM input'!$G$277:$P$326,A23offset,$E1068))*OFFSET($F$7,0,$E1068))-SUM($G1068:AV1068),(((INDEX('PTRM input'!$G$385:$P$434,A23offset,$E1068)-INDEX('PTRM input'!$G$277:$P$326,A23offset,$E1068))*OFFSET($F$7,0,$E1068))-SUM($G1068:AV1068))*(OFFSET('PTRM input'!$G$477,0,$E1068-1)/A23taxstdlife))))</f>
        <v>0</v>
      </c>
      <c r="AX1068" s="251">
        <f ca="1">IF(A23taxstdlife="n/a","n/a",IF(A23taxstdlife="",0,IF(AX$3&gt;(A23stdlife+$E1068),((INDEX('PTRM input'!$G$385:$P$434,A23offset,$E1068)-INDEX('PTRM input'!$G$277:$P$326,A23offset,$E1068))*OFFSET($F$7,0,$E1068))-SUM($G1068:AW1068),(((INDEX('PTRM input'!$G$385:$P$434,A23offset,$E1068)-INDEX('PTRM input'!$G$277:$P$326,A23offset,$E1068))*OFFSET($F$7,0,$E1068))-SUM($G1068:AW1068))*(OFFSET('PTRM input'!$G$477,0,$E1068-1)/A23taxstdlife))))</f>
        <v>0</v>
      </c>
      <c r="AY1068" s="251">
        <f ca="1">IF(A23taxstdlife="n/a","n/a",IF(A23taxstdlife="",0,IF(AY$3&gt;(A23stdlife+$E1068),((INDEX('PTRM input'!$G$385:$P$434,A23offset,$E1068)-INDEX('PTRM input'!$G$277:$P$326,A23offset,$E1068))*OFFSET($F$7,0,$E1068))-SUM($G1068:AX1068),(((INDEX('PTRM input'!$G$385:$P$434,A23offset,$E1068)-INDEX('PTRM input'!$G$277:$P$326,A23offset,$E1068))*OFFSET($F$7,0,$E1068))-SUM($G1068:AX1068))*(OFFSET('PTRM input'!$G$477,0,$E1068-1)/A23taxstdlife))))</f>
        <v>0</v>
      </c>
      <c r="AZ1068" s="251">
        <f ca="1">IF(A23taxstdlife="n/a","n/a",IF(A23taxstdlife="",0,IF(AZ$3&gt;(A23stdlife+$E1068),((INDEX('PTRM input'!$G$385:$P$434,A23offset,$E1068)-INDEX('PTRM input'!$G$277:$P$326,A23offset,$E1068))*OFFSET($F$7,0,$E1068))-SUM($G1068:AY1068),(((INDEX('PTRM input'!$G$385:$P$434,A23offset,$E1068)-INDEX('PTRM input'!$G$277:$P$326,A23offset,$E1068))*OFFSET($F$7,0,$E1068))-SUM($G1068:AY1068))*(OFFSET('PTRM input'!$G$477,0,$E1068-1)/A23taxstdlife))))</f>
        <v>0</v>
      </c>
      <c r="BA1068" s="251">
        <f ca="1">IF(A23taxstdlife="n/a","n/a",IF(A23taxstdlife="",0,IF(BA$3&gt;(A23stdlife+$E1068),((INDEX('PTRM input'!$G$385:$P$434,A23offset,$E1068)-INDEX('PTRM input'!$G$277:$P$326,A23offset,$E1068))*OFFSET($F$7,0,$E1068))-SUM($G1068:AZ1068),(((INDEX('PTRM input'!$G$385:$P$434,A23offset,$E1068)-INDEX('PTRM input'!$G$277:$P$326,A23offset,$E1068))*OFFSET($F$7,0,$E1068))-SUM($G1068:AZ1068))*(OFFSET('PTRM input'!$G$477,0,$E1068-1)/A23taxstdlife))))</f>
        <v>0</v>
      </c>
      <c r="BB1068" s="251">
        <f ca="1">IF(A23taxstdlife="n/a","n/a",IF(A23taxstdlife="",0,IF(BB$3&gt;(A23stdlife+$E1068),((INDEX('PTRM input'!$G$385:$P$434,A23offset,$E1068)-INDEX('PTRM input'!$G$277:$P$326,A23offset,$E1068))*OFFSET($F$7,0,$E1068))-SUM($G1068:BA1068),(((INDEX('PTRM input'!$G$385:$P$434,A23offset,$E1068)-INDEX('PTRM input'!$G$277:$P$326,A23offset,$E1068))*OFFSET($F$7,0,$E1068))-SUM($G1068:BA1068))*(OFFSET('PTRM input'!$G$477,0,$E1068-1)/A23taxstdlife))))</f>
        <v>0</v>
      </c>
      <c r="BC1068" s="251">
        <f ca="1">IF(A23taxstdlife="n/a","n/a",IF(A23taxstdlife="",0,IF(BC$3&gt;(A23stdlife+$E1068),((INDEX('PTRM input'!$G$385:$P$434,A23offset,$E1068)-INDEX('PTRM input'!$G$277:$P$326,A23offset,$E1068))*OFFSET($F$7,0,$E1068))-SUM($G1068:BB1068),(((INDEX('PTRM input'!$G$385:$P$434,A23offset,$E1068)-INDEX('PTRM input'!$G$277:$P$326,A23offset,$E1068))*OFFSET($F$7,0,$E1068))-SUM($G1068:BB1068))*(OFFSET('PTRM input'!$G$477,0,$E1068-1)/A23taxstdlife))))</f>
        <v>0</v>
      </c>
      <c r="BD1068" s="251">
        <f ca="1">IF(A23taxstdlife="n/a","n/a",IF(A23taxstdlife="",0,IF(BD$3&gt;(A23stdlife+$E1068),((INDEX('PTRM input'!$G$385:$P$434,A23offset,$E1068)-INDEX('PTRM input'!$G$277:$P$326,A23offset,$E1068))*OFFSET($F$7,0,$E1068))-SUM($G1068:BC1068),(((INDEX('PTRM input'!$G$385:$P$434,A23offset,$E1068)-INDEX('PTRM input'!$G$277:$P$326,A23offset,$E1068))*OFFSET($F$7,0,$E1068))-SUM($G1068:BC1068))*(OFFSET('PTRM input'!$G$477,0,$E1068-1)/A23taxstdlife))))</f>
        <v>0</v>
      </c>
      <c r="BE1068" s="251">
        <f ca="1">IF(A23taxstdlife="n/a","n/a",IF(A23taxstdlife="",0,IF(BE$3&gt;(A23stdlife+$E1068),((INDEX('PTRM input'!$G$385:$P$434,A23offset,$E1068)-INDEX('PTRM input'!$G$277:$P$326,A23offset,$E1068))*OFFSET($F$7,0,$E1068))-SUM($G1068:BD1068),(((INDEX('PTRM input'!$G$385:$P$434,A23offset,$E1068)-INDEX('PTRM input'!$G$277:$P$326,A23offset,$E1068))*OFFSET($F$7,0,$E1068))-SUM($G1068:BD1068))*(OFFSET('PTRM input'!$G$477,0,$E1068-1)/A23taxstdlife))))</f>
        <v>0</v>
      </c>
      <c r="BF1068" s="251">
        <f ca="1">IF(A23taxstdlife="n/a","n/a",IF(A23taxstdlife="",0,IF(BF$3&gt;(A23stdlife+$E1068),((INDEX('PTRM input'!$G$385:$P$434,A23offset,$E1068)-INDEX('PTRM input'!$G$277:$P$326,A23offset,$E1068))*OFFSET($F$7,0,$E1068))-SUM($G1068:BE1068),(((INDEX('PTRM input'!$G$385:$P$434,A23offset,$E1068)-INDEX('PTRM input'!$G$277:$P$326,A23offset,$E1068))*OFFSET($F$7,0,$E1068))-SUM($G1068:BE1068))*(OFFSET('PTRM input'!$G$477,0,$E1068-1)/A23taxstdlife))))</f>
        <v>0</v>
      </c>
      <c r="BG1068" s="251">
        <f ca="1">IF(A23taxstdlife="n/a","n/a",IF(A23taxstdlife="",0,IF(BG$3&gt;(A23stdlife+$E1068),((INDEX('PTRM input'!$G$385:$P$434,A23offset,$E1068)-INDEX('PTRM input'!$G$277:$P$326,A23offset,$E1068))*OFFSET($F$7,0,$E1068))-SUM($G1068:BF1068),(((INDEX('PTRM input'!$G$385:$P$434,A23offset,$E1068)-INDEX('PTRM input'!$G$277:$P$326,A23offset,$E1068))*OFFSET($F$7,0,$E1068))-SUM($G1068:BF1068))*(OFFSET('PTRM input'!$G$477,0,$E1068-1)/A23taxstdlife))))</f>
        <v>0</v>
      </c>
      <c r="BH1068" s="251">
        <f ca="1">IF(A23taxstdlife="n/a","n/a",IF(A23taxstdlife="",0,IF(BH$3&gt;(A23stdlife+$E1068),((INDEX('PTRM input'!$G$385:$P$434,A23offset,$E1068)-INDEX('PTRM input'!$G$277:$P$326,A23offset,$E1068))*OFFSET($F$7,0,$E1068))-SUM($G1068:BG1068),(((INDEX('PTRM input'!$G$385:$P$434,A23offset,$E1068)-INDEX('PTRM input'!$G$277:$P$326,A23offset,$E1068))*OFFSET($F$7,0,$E1068))-SUM($G1068:BG1068))*(OFFSET('PTRM input'!$G$477,0,$E1068-1)/A23taxstdlife))))</f>
        <v>0</v>
      </c>
      <c r="BI1068" s="251">
        <f ca="1">IF(A23taxstdlife="n/a","n/a",IF(A23taxstdlife="",0,IF(BI$3&gt;(A23stdlife+$E1068),((INDEX('PTRM input'!$G$385:$P$434,A23offset,$E1068)-INDEX('PTRM input'!$G$277:$P$326,A23offset,$E1068))*OFFSET($F$7,0,$E1068))-SUM($G1068:BH1068),(((INDEX('PTRM input'!$G$385:$P$434,A23offset,$E1068)-INDEX('PTRM input'!$G$277:$P$326,A23offset,$E1068))*OFFSET($F$7,0,$E1068))-SUM($G1068:BH1068))*(OFFSET('PTRM input'!$G$477,0,$E1068-1)/A23taxstdlife))))</f>
        <v>0</v>
      </c>
      <c r="BJ1068" s="116"/>
      <c r="BK1068" s="116"/>
      <c r="BL1068" s="116"/>
      <c r="BM1068" s="116"/>
    </row>
    <row r="1069" spans="1:65" ht="12.75" hidden="1" customHeight="1" outlineLevel="2">
      <c r="A1069" s="366"/>
      <c r="B1069" s="19"/>
      <c r="C1069" s="18"/>
      <c r="D1069" s="760"/>
      <c r="E1069" s="86">
        <v>2</v>
      </c>
      <c r="F1069" s="356"/>
      <c r="G1069" s="434"/>
      <c r="H1069" s="619"/>
      <c r="I1069" s="251">
        <f ca="1">IF(A23taxstdlife="n/a","n/a",IF(A23taxstdlife="",0,IF(I$3&gt;(A23stdlife+$E1069),((INDEX('PTRM input'!$G$385:$P$434,A23offset,$E1069)-INDEX('PTRM input'!$G$277:$P$326,A23offset,$E1069))*OFFSET($F$7,0,$E1069))-SUM($G1069:H1069),(((INDEX('PTRM input'!$G$385:$P$434,A23offset,$E1069)-INDEX('PTRM input'!$G$277:$P$326,A23offset,$E1069))*OFFSET($F$7,0,$E1069))-SUM($G1069:H1069))*(OFFSET('PTRM input'!$G$477,0,$E1069-1)/A23taxstdlife))))</f>
        <v>0</v>
      </c>
      <c r="J1069" s="251">
        <f ca="1">IF(A23taxstdlife="n/a","n/a",IF(A23taxstdlife="",0,IF(J$3&gt;(A23stdlife+$E1069),((INDEX('PTRM input'!$G$385:$P$434,A23offset,$E1069)-INDEX('PTRM input'!$G$277:$P$326,A23offset,$E1069))*OFFSET($F$7,0,$E1069))-SUM($G1069:I1069),(((INDEX('PTRM input'!$G$385:$P$434,A23offset,$E1069)-INDEX('PTRM input'!$G$277:$P$326,A23offset,$E1069))*OFFSET($F$7,0,$E1069))-SUM($G1069:I1069))*(OFFSET('PTRM input'!$G$477,0,$E1069-1)/A23taxstdlife))))</f>
        <v>0</v>
      </c>
      <c r="K1069" s="251">
        <f ca="1">IF(A23taxstdlife="n/a","n/a",IF(A23taxstdlife="",0,IF(K$3&gt;(A23stdlife+$E1069),((INDEX('PTRM input'!$G$385:$P$434,A23offset,$E1069)-INDEX('PTRM input'!$G$277:$P$326,A23offset,$E1069))*OFFSET($F$7,0,$E1069))-SUM($G1069:J1069),(((INDEX('PTRM input'!$G$385:$P$434,A23offset,$E1069)-INDEX('PTRM input'!$G$277:$P$326,A23offset,$E1069))*OFFSET($F$7,0,$E1069))-SUM($G1069:J1069))*(OFFSET('PTRM input'!$G$477,0,$E1069-1)/A23taxstdlife))))</f>
        <v>0</v>
      </c>
      <c r="L1069" s="251">
        <f ca="1">IF(A23taxstdlife="n/a","n/a",IF(A23taxstdlife="",0,IF(L$3&gt;(A23stdlife+$E1069),((INDEX('PTRM input'!$G$385:$P$434,A23offset,$E1069)-INDEX('PTRM input'!$G$277:$P$326,A23offset,$E1069))*OFFSET($F$7,0,$E1069))-SUM($G1069:K1069),(((INDEX('PTRM input'!$G$385:$P$434,A23offset,$E1069)-INDEX('PTRM input'!$G$277:$P$326,A23offset,$E1069))*OFFSET($F$7,0,$E1069))-SUM($G1069:K1069))*(OFFSET('PTRM input'!$G$477,0,$E1069-1)/A23taxstdlife))))</f>
        <v>0</v>
      </c>
      <c r="M1069" s="251">
        <f ca="1">IF(A23taxstdlife="n/a","n/a",IF(A23taxstdlife="",0,IF(M$3&gt;(A23stdlife+$E1069),((INDEX('PTRM input'!$G$385:$P$434,A23offset,$E1069)-INDEX('PTRM input'!$G$277:$P$326,A23offset,$E1069))*OFFSET($F$7,0,$E1069))-SUM($G1069:L1069),(((INDEX('PTRM input'!$G$385:$P$434,A23offset,$E1069)-INDEX('PTRM input'!$G$277:$P$326,A23offset,$E1069))*OFFSET($F$7,0,$E1069))-SUM($G1069:L1069))*(OFFSET('PTRM input'!$G$477,0,$E1069-1)/A23taxstdlife))))</f>
        <v>0</v>
      </c>
      <c r="N1069" s="251">
        <f ca="1">IF(A23taxstdlife="n/a","n/a",IF(A23taxstdlife="",0,IF(N$3&gt;(A23stdlife+$E1069),((INDEX('PTRM input'!$G$385:$P$434,A23offset,$E1069)-INDEX('PTRM input'!$G$277:$P$326,A23offset,$E1069))*OFFSET($F$7,0,$E1069))-SUM($G1069:M1069),(((INDEX('PTRM input'!$G$385:$P$434,A23offset,$E1069)-INDEX('PTRM input'!$G$277:$P$326,A23offset,$E1069))*OFFSET($F$7,0,$E1069))-SUM($G1069:M1069))*(OFFSET('PTRM input'!$G$477,0,$E1069-1)/A23taxstdlife))))</f>
        <v>0</v>
      </c>
      <c r="O1069" s="251">
        <f ca="1">IF(A23taxstdlife="n/a","n/a",IF(A23taxstdlife="",0,IF(O$3&gt;(A23stdlife+$E1069),((INDEX('PTRM input'!$G$385:$P$434,A23offset,$E1069)-INDEX('PTRM input'!$G$277:$P$326,A23offset,$E1069))*OFFSET($F$7,0,$E1069))-SUM($G1069:N1069),(((INDEX('PTRM input'!$G$385:$P$434,A23offset,$E1069)-INDEX('PTRM input'!$G$277:$P$326,A23offset,$E1069))*OFFSET($F$7,0,$E1069))-SUM($G1069:N1069))*(OFFSET('PTRM input'!$G$477,0,$E1069-1)/A23taxstdlife))))</f>
        <v>0</v>
      </c>
      <c r="P1069" s="251">
        <f ca="1">IF(A23taxstdlife="n/a","n/a",IF(A23taxstdlife="",0,IF(P$3&gt;(A23stdlife+$E1069),((INDEX('PTRM input'!$G$385:$P$434,A23offset,$E1069)-INDEX('PTRM input'!$G$277:$P$326,A23offset,$E1069))*OFFSET($F$7,0,$E1069))-SUM($G1069:O1069),(((INDEX('PTRM input'!$G$385:$P$434,A23offset,$E1069)-INDEX('PTRM input'!$G$277:$P$326,A23offset,$E1069))*OFFSET($F$7,0,$E1069))-SUM($G1069:O1069))*(OFFSET('PTRM input'!$G$477,0,$E1069-1)/A23taxstdlife))))</f>
        <v>0</v>
      </c>
      <c r="Q1069" s="251">
        <f ca="1">IF(A23taxstdlife="n/a","n/a",IF(A23taxstdlife="",0,IF(Q$3&gt;(A23stdlife+$E1069),((INDEX('PTRM input'!$G$385:$P$434,A23offset,$E1069)-INDEX('PTRM input'!$G$277:$P$326,A23offset,$E1069))*OFFSET($F$7,0,$E1069))-SUM($G1069:P1069),(((INDEX('PTRM input'!$G$385:$P$434,A23offset,$E1069)-INDEX('PTRM input'!$G$277:$P$326,A23offset,$E1069))*OFFSET($F$7,0,$E1069))-SUM($G1069:P1069))*(OFFSET('PTRM input'!$G$477,0,$E1069-1)/A23taxstdlife))))</f>
        <v>0</v>
      </c>
      <c r="R1069" s="251">
        <f ca="1">IF(A23taxstdlife="n/a","n/a",IF(A23taxstdlife="",0,IF(R$3&gt;(A23stdlife+$E1069),((INDEX('PTRM input'!$G$385:$P$434,A23offset,$E1069)-INDEX('PTRM input'!$G$277:$P$326,A23offset,$E1069))*OFFSET($F$7,0,$E1069))-SUM($G1069:Q1069),(((INDEX('PTRM input'!$G$385:$P$434,A23offset,$E1069)-INDEX('PTRM input'!$G$277:$P$326,A23offset,$E1069))*OFFSET($F$7,0,$E1069))-SUM($G1069:Q1069))*(OFFSET('PTRM input'!$G$477,0,$E1069-1)/A23taxstdlife))))</f>
        <v>0</v>
      </c>
      <c r="S1069" s="251">
        <f ca="1">IF(A23taxstdlife="n/a","n/a",IF(A23taxstdlife="",0,IF(S$3&gt;(A23stdlife+$E1069),((INDEX('PTRM input'!$G$385:$P$434,A23offset,$E1069)-INDEX('PTRM input'!$G$277:$P$326,A23offset,$E1069))*OFFSET($F$7,0,$E1069))-SUM($G1069:R1069),(((INDEX('PTRM input'!$G$385:$P$434,A23offset,$E1069)-INDEX('PTRM input'!$G$277:$P$326,A23offset,$E1069))*OFFSET($F$7,0,$E1069))-SUM($G1069:R1069))*(OFFSET('PTRM input'!$G$477,0,$E1069-1)/A23taxstdlife))))</f>
        <v>0</v>
      </c>
      <c r="T1069" s="251">
        <f ca="1">IF(A23taxstdlife="n/a","n/a",IF(A23taxstdlife="",0,IF(T$3&gt;(A23stdlife+$E1069),((INDEX('PTRM input'!$G$385:$P$434,A23offset,$E1069)-INDEX('PTRM input'!$G$277:$P$326,A23offset,$E1069))*OFFSET($F$7,0,$E1069))-SUM($G1069:S1069),(((INDEX('PTRM input'!$G$385:$P$434,A23offset,$E1069)-INDEX('PTRM input'!$G$277:$P$326,A23offset,$E1069))*OFFSET($F$7,0,$E1069))-SUM($G1069:S1069))*(OFFSET('PTRM input'!$G$477,0,$E1069-1)/A23taxstdlife))))</f>
        <v>0</v>
      </c>
      <c r="U1069" s="251">
        <f ca="1">IF(A23taxstdlife="n/a","n/a",IF(A23taxstdlife="",0,IF(U$3&gt;(A23stdlife+$E1069),((INDEX('PTRM input'!$G$385:$P$434,A23offset,$E1069)-INDEX('PTRM input'!$G$277:$P$326,A23offset,$E1069))*OFFSET($F$7,0,$E1069))-SUM($G1069:T1069),(((INDEX('PTRM input'!$G$385:$P$434,A23offset,$E1069)-INDEX('PTRM input'!$G$277:$P$326,A23offset,$E1069))*OFFSET($F$7,0,$E1069))-SUM($G1069:T1069))*(OFFSET('PTRM input'!$G$477,0,$E1069-1)/A23taxstdlife))))</f>
        <v>0</v>
      </c>
      <c r="V1069" s="251">
        <f ca="1">IF(A23taxstdlife="n/a","n/a",IF(A23taxstdlife="",0,IF(V$3&gt;(A23stdlife+$E1069),((INDEX('PTRM input'!$G$385:$P$434,A23offset,$E1069)-INDEX('PTRM input'!$G$277:$P$326,A23offset,$E1069))*OFFSET($F$7,0,$E1069))-SUM($G1069:U1069),(((INDEX('PTRM input'!$G$385:$P$434,A23offset,$E1069)-INDEX('PTRM input'!$G$277:$P$326,A23offset,$E1069))*OFFSET($F$7,0,$E1069))-SUM($G1069:U1069))*(OFFSET('PTRM input'!$G$477,0,$E1069-1)/A23taxstdlife))))</f>
        <v>0</v>
      </c>
      <c r="W1069" s="251">
        <f ca="1">IF(A23taxstdlife="n/a","n/a",IF(A23taxstdlife="",0,IF(W$3&gt;(A23stdlife+$E1069),((INDEX('PTRM input'!$G$385:$P$434,A23offset,$E1069)-INDEX('PTRM input'!$G$277:$P$326,A23offset,$E1069))*OFFSET($F$7,0,$E1069))-SUM($G1069:V1069),(((INDEX('PTRM input'!$G$385:$P$434,A23offset,$E1069)-INDEX('PTRM input'!$G$277:$P$326,A23offset,$E1069))*OFFSET($F$7,0,$E1069))-SUM($G1069:V1069))*(OFFSET('PTRM input'!$G$477,0,$E1069-1)/A23taxstdlife))))</f>
        <v>0</v>
      </c>
      <c r="X1069" s="251">
        <f ca="1">IF(A23taxstdlife="n/a","n/a",IF(A23taxstdlife="",0,IF(X$3&gt;(A23stdlife+$E1069),((INDEX('PTRM input'!$G$385:$P$434,A23offset,$E1069)-INDEX('PTRM input'!$G$277:$P$326,A23offset,$E1069))*OFFSET($F$7,0,$E1069))-SUM($G1069:W1069),(((INDEX('PTRM input'!$G$385:$P$434,A23offset,$E1069)-INDEX('PTRM input'!$G$277:$P$326,A23offset,$E1069))*OFFSET($F$7,0,$E1069))-SUM($G1069:W1069))*(OFFSET('PTRM input'!$G$477,0,$E1069-1)/A23taxstdlife))))</f>
        <v>0</v>
      </c>
      <c r="Y1069" s="251">
        <f ca="1">IF(A23taxstdlife="n/a","n/a",IF(A23taxstdlife="",0,IF(Y$3&gt;(A23stdlife+$E1069),((INDEX('PTRM input'!$G$385:$P$434,A23offset,$E1069)-INDEX('PTRM input'!$G$277:$P$326,A23offset,$E1069))*OFFSET($F$7,0,$E1069))-SUM($G1069:X1069),(((INDEX('PTRM input'!$G$385:$P$434,A23offset,$E1069)-INDEX('PTRM input'!$G$277:$P$326,A23offset,$E1069))*OFFSET($F$7,0,$E1069))-SUM($G1069:X1069))*(OFFSET('PTRM input'!$G$477,0,$E1069-1)/A23taxstdlife))))</f>
        <v>0</v>
      </c>
      <c r="Z1069" s="251">
        <f ca="1">IF(A23taxstdlife="n/a","n/a",IF(A23taxstdlife="",0,IF(Z$3&gt;(A23stdlife+$E1069),((INDEX('PTRM input'!$G$385:$P$434,A23offset,$E1069)-INDEX('PTRM input'!$G$277:$P$326,A23offset,$E1069))*OFFSET($F$7,0,$E1069))-SUM($G1069:Y1069),(((INDEX('PTRM input'!$G$385:$P$434,A23offset,$E1069)-INDEX('PTRM input'!$G$277:$P$326,A23offset,$E1069))*OFFSET($F$7,0,$E1069))-SUM($G1069:Y1069))*(OFFSET('PTRM input'!$G$477,0,$E1069-1)/A23taxstdlife))))</f>
        <v>0</v>
      </c>
      <c r="AA1069" s="251">
        <f ca="1">IF(A23taxstdlife="n/a","n/a",IF(A23taxstdlife="",0,IF(AA$3&gt;(A23stdlife+$E1069),((INDEX('PTRM input'!$G$385:$P$434,A23offset,$E1069)-INDEX('PTRM input'!$G$277:$P$326,A23offset,$E1069))*OFFSET($F$7,0,$E1069))-SUM($G1069:Z1069),(((INDEX('PTRM input'!$G$385:$P$434,A23offset,$E1069)-INDEX('PTRM input'!$G$277:$P$326,A23offset,$E1069))*OFFSET($F$7,0,$E1069))-SUM($G1069:Z1069))*(OFFSET('PTRM input'!$G$477,0,$E1069-1)/A23taxstdlife))))</f>
        <v>0</v>
      </c>
      <c r="AB1069" s="251">
        <f ca="1">IF(A23taxstdlife="n/a","n/a",IF(A23taxstdlife="",0,IF(AB$3&gt;(A23stdlife+$E1069),((INDEX('PTRM input'!$G$385:$P$434,A23offset,$E1069)-INDEX('PTRM input'!$G$277:$P$326,A23offset,$E1069))*OFFSET($F$7,0,$E1069))-SUM($G1069:AA1069),(((INDEX('PTRM input'!$G$385:$P$434,A23offset,$E1069)-INDEX('PTRM input'!$G$277:$P$326,A23offset,$E1069))*OFFSET($F$7,0,$E1069))-SUM($G1069:AA1069))*(OFFSET('PTRM input'!$G$477,0,$E1069-1)/A23taxstdlife))))</f>
        <v>0</v>
      </c>
      <c r="AC1069" s="251">
        <f ca="1">IF(A23taxstdlife="n/a","n/a",IF(A23taxstdlife="",0,IF(AC$3&gt;(A23stdlife+$E1069),((INDEX('PTRM input'!$G$385:$P$434,A23offset,$E1069)-INDEX('PTRM input'!$G$277:$P$326,A23offset,$E1069))*OFFSET($F$7,0,$E1069))-SUM($G1069:AB1069),(((INDEX('PTRM input'!$G$385:$P$434,A23offset,$E1069)-INDEX('PTRM input'!$G$277:$P$326,A23offset,$E1069))*OFFSET($F$7,0,$E1069))-SUM($G1069:AB1069))*(OFFSET('PTRM input'!$G$477,0,$E1069-1)/A23taxstdlife))))</f>
        <v>0</v>
      </c>
      <c r="AD1069" s="251">
        <f ca="1">IF(A23taxstdlife="n/a","n/a",IF(A23taxstdlife="",0,IF(AD$3&gt;(A23stdlife+$E1069),((INDEX('PTRM input'!$G$385:$P$434,A23offset,$E1069)-INDEX('PTRM input'!$G$277:$P$326,A23offset,$E1069))*OFFSET($F$7,0,$E1069))-SUM($G1069:AC1069),(((INDEX('PTRM input'!$G$385:$P$434,A23offset,$E1069)-INDEX('PTRM input'!$G$277:$P$326,A23offset,$E1069))*OFFSET($F$7,0,$E1069))-SUM($G1069:AC1069))*(OFFSET('PTRM input'!$G$477,0,$E1069-1)/A23taxstdlife))))</f>
        <v>0</v>
      </c>
      <c r="AE1069" s="251">
        <f ca="1">IF(A23taxstdlife="n/a","n/a",IF(A23taxstdlife="",0,IF(AE$3&gt;(A23stdlife+$E1069),((INDEX('PTRM input'!$G$385:$P$434,A23offset,$E1069)-INDEX('PTRM input'!$G$277:$P$326,A23offset,$E1069))*OFFSET($F$7,0,$E1069))-SUM($G1069:AD1069),(((INDEX('PTRM input'!$G$385:$P$434,A23offset,$E1069)-INDEX('PTRM input'!$G$277:$P$326,A23offset,$E1069))*OFFSET($F$7,0,$E1069))-SUM($G1069:AD1069))*(OFFSET('PTRM input'!$G$477,0,$E1069-1)/A23taxstdlife))))</f>
        <v>0</v>
      </c>
      <c r="AF1069" s="251">
        <f ca="1">IF(A23taxstdlife="n/a","n/a",IF(A23taxstdlife="",0,IF(AF$3&gt;(A23stdlife+$E1069),((INDEX('PTRM input'!$G$385:$P$434,A23offset,$E1069)-INDEX('PTRM input'!$G$277:$P$326,A23offset,$E1069))*OFFSET($F$7,0,$E1069))-SUM($G1069:AE1069),(((INDEX('PTRM input'!$G$385:$P$434,A23offset,$E1069)-INDEX('PTRM input'!$G$277:$P$326,A23offset,$E1069))*OFFSET($F$7,0,$E1069))-SUM($G1069:AE1069))*(OFFSET('PTRM input'!$G$477,0,$E1069-1)/A23taxstdlife))))</f>
        <v>0</v>
      </c>
      <c r="AG1069" s="251">
        <f ca="1">IF(A23taxstdlife="n/a","n/a",IF(A23taxstdlife="",0,IF(AG$3&gt;(A23stdlife+$E1069),((INDEX('PTRM input'!$G$385:$P$434,A23offset,$E1069)-INDEX('PTRM input'!$G$277:$P$326,A23offset,$E1069))*OFFSET($F$7,0,$E1069))-SUM($G1069:AF1069),(((INDEX('PTRM input'!$G$385:$P$434,A23offset,$E1069)-INDEX('PTRM input'!$G$277:$P$326,A23offset,$E1069))*OFFSET($F$7,0,$E1069))-SUM($G1069:AF1069))*(OFFSET('PTRM input'!$G$477,0,$E1069-1)/A23taxstdlife))))</f>
        <v>0</v>
      </c>
      <c r="AH1069" s="251">
        <f ca="1">IF(A23taxstdlife="n/a","n/a",IF(A23taxstdlife="",0,IF(AH$3&gt;(A23stdlife+$E1069),((INDEX('PTRM input'!$G$385:$P$434,A23offset,$E1069)-INDEX('PTRM input'!$G$277:$P$326,A23offset,$E1069))*OFFSET($F$7,0,$E1069))-SUM($G1069:AG1069),(((INDEX('PTRM input'!$G$385:$P$434,A23offset,$E1069)-INDEX('PTRM input'!$G$277:$P$326,A23offset,$E1069))*OFFSET($F$7,0,$E1069))-SUM($G1069:AG1069))*(OFFSET('PTRM input'!$G$477,0,$E1069-1)/A23taxstdlife))))</f>
        <v>0</v>
      </c>
      <c r="AI1069" s="251">
        <f ca="1">IF(A23taxstdlife="n/a","n/a",IF(A23taxstdlife="",0,IF(AI$3&gt;(A23stdlife+$E1069),((INDEX('PTRM input'!$G$385:$P$434,A23offset,$E1069)-INDEX('PTRM input'!$G$277:$P$326,A23offset,$E1069))*OFFSET($F$7,0,$E1069))-SUM($G1069:AH1069),(((INDEX('PTRM input'!$G$385:$P$434,A23offset,$E1069)-INDEX('PTRM input'!$G$277:$P$326,A23offset,$E1069))*OFFSET($F$7,0,$E1069))-SUM($G1069:AH1069))*(OFFSET('PTRM input'!$G$477,0,$E1069-1)/A23taxstdlife))))</f>
        <v>0</v>
      </c>
      <c r="AJ1069" s="251">
        <f ca="1">IF(A23taxstdlife="n/a","n/a",IF(A23taxstdlife="",0,IF(AJ$3&gt;(A23stdlife+$E1069),((INDEX('PTRM input'!$G$385:$P$434,A23offset,$E1069)-INDEX('PTRM input'!$G$277:$P$326,A23offset,$E1069))*OFFSET($F$7,0,$E1069))-SUM($G1069:AI1069),(((INDEX('PTRM input'!$G$385:$P$434,A23offset,$E1069)-INDEX('PTRM input'!$G$277:$P$326,A23offset,$E1069))*OFFSET($F$7,0,$E1069))-SUM($G1069:AI1069))*(OFFSET('PTRM input'!$G$477,0,$E1069-1)/A23taxstdlife))))</f>
        <v>0</v>
      </c>
      <c r="AK1069" s="251">
        <f ca="1">IF(A23taxstdlife="n/a","n/a",IF(A23taxstdlife="",0,IF(AK$3&gt;(A23stdlife+$E1069),((INDEX('PTRM input'!$G$385:$P$434,A23offset,$E1069)-INDEX('PTRM input'!$G$277:$P$326,A23offset,$E1069))*OFFSET($F$7,0,$E1069))-SUM($G1069:AJ1069),(((INDEX('PTRM input'!$G$385:$P$434,A23offset,$E1069)-INDEX('PTRM input'!$G$277:$P$326,A23offset,$E1069))*OFFSET($F$7,0,$E1069))-SUM($G1069:AJ1069))*(OFFSET('PTRM input'!$G$477,0,$E1069-1)/A23taxstdlife))))</f>
        <v>0</v>
      </c>
      <c r="AL1069" s="251">
        <f ca="1">IF(A23taxstdlife="n/a","n/a",IF(A23taxstdlife="",0,IF(AL$3&gt;(A23stdlife+$E1069),((INDEX('PTRM input'!$G$385:$P$434,A23offset,$E1069)-INDEX('PTRM input'!$G$277:$P$326,A23offset,$E1069))*OFFSET($F$7,0,$E1069))-SUM($G1069:AK1069),(((INDEX('PTRM input'!$G$385:$P$434,A23offset,$E1069)-INDEX('PTRM input'!$G$277:$P$326,A23offset,$E1069))*OFFSET($F$7,0,$E1069))-SUM($G1069:AK1069))*(OFFSET('PTRM input'!$G$477,0,$E1069-1)/A23taxstdlife))))</f>
        <v>0</v>
      </c>
      <c r="AM1069" s="251">
        <f ca="1">IF(A23taxstdlife="n/a","n/a",IF(A23taxstdlife="",0,IF(AM$3&gt;(A23stdlife+$E1069),((INDEX('PTRM input'!$G$385:$P$434,A23offset,$E1069)-INDEX('PTRM input'!$G$277:$P$326,A23offset,$E1069))*OFFSET($F$7,0,$E1069))-SUM($G1069:AL1069),(((INDEX('PTRM input'!$G$385:$P$434,A23offset,$E1069)-INDEX('PTRM input'!$G$277:$P$326,A23offset,$E1069))*OFFSET($F$7,0,$E1069))-SUM($G1069:AL1069))*(OFFSET('PTRM input'!$G$477,0,$E1069-1)/A23taxstdlife))))</f>
        <v>0</v>
      </c>
      <c r="AN1069" s="251">
        <f ca="1">IF(A23taxstdlife="n/a","n/a",IF(A23taxstdlife="",0,IF(AN$3&gt;(A23stdlife+$E1069),((INDEX('PTRM input'!$G$385:$P$434,A23offset,$E1069)-INDEX('PTRM input'!$G$277:$P$326,A23offset,$E1069))*OFFSET($F$7,0,$E1069))-SUM($G1069:AM1069),(((INDEX('PTRM input'!$G$385:$P$434,A23offset,$E1069)-INDEX('PTRM input'!$G$277:$P$326,A23offset,$E1069))*OFFSET($F$7,0,$E1069))-SUM($G1069:AM1069))*(OFFSET('PTRM input'!$G$477,0,$E1069-1)/A23taxstdlife))))</f>
        <v>0</v>
      </c>
      <c r="AO1069" s="251">
        <f ca="1">IF(A23taxstdlife="n/a","n/a",IF(A23taxstdlife="",0,IF(AO$3&gt;(A23stdlife+$E1069),((INDEX('PTRM input'!$G$385:$P$434,A23offset,$E1069)-INDEX('PTRM input'!$G$277:$P$326,A23offset,$E1069))*OFFSET($F$7,0,$E1069))-SUM($G1069:AN1069),(((INDEX('PTRM input'!$G$385:$P$434,A23offset,$E1069)-INDEX('PTRM input'!$G$277:$P$326,A23offset,$E1069))*OFFSET($F$7,0,$E1069))-SUM($G1069:AN1069))*(OFFSET('PTRM input'!$G$477,0,$E1069-1)/A23taxstdlife))))</f>
        <v>0</v>
      </c>
      <c r="AP1069" s="251">
        <f ca="1">IF(A23taxstdlife="n/a","n/a",IF(A23taxstdlife="",0,IF(AP$3&gt;(A23stdlife+$E1069),((INDEX('PTRM input'!$G$385:$P$434,A23offset,$E1069)-INDEX('PTRM input'!$G$277:$P$326,A23offset,$E1069))*OFFSET($F$7,0,$E1069))-SUM($G1069:AO1069),(((INDEX('PTRM input'!$G$385:$P$434,A23offset,$E1069)-INDEX('PTRM input'!$G$277:$P$326,A23offset,$E1069))*OFFSET($F$7,0,$E1069))-SUM($G1069:AO1069))*(OFFSET('PTRM input'!$G$477,0,$E1069-1)/A23taxstdlife))))</f>
        <v>0</v>
      </c>
      <c r="AQ1069" s="251">
        <f ca="1">IF(A23taxstdlife="n/a","n/a",IF(A23taxstdlife="",0,IF(AQ$3&gt;(A23stdlife+$E1069),((INDEX('PTRM input'!$G$385:$P$434,A23offset,$E1069)-INDEX('PTRM input'!$G$277:$P$326,A23offset,$E1069))*OFFSET($F$7,0,$E1069))-SUM($G1069:AP1069),(((INDEX('PTRM input'!$G$385:$P$434,A23offset,$E1069)-INDEX('PTRM input'!$G$277:$P$326,A23offset,$E1069))*OFFSET($F$7,0,$E1069))-SUM($G1069:AP1069))*(OFFSET('PTRM input'!$G$477,0,$E1069-1)/A23taxstdlife))))</f>
        <v>0</v>
      </c>
      <c r="AR1069" s="251">
        <f ca="1">IF(A23taxstdlife="n/a","n/a",IF(A23taxstdlife="",0,IF(AR$3&gt;(A23stdlife+$E1069),((INDEX('PTRM input'!$G$385:$P$434,A23offset,$E1069)-INDEX('PTRM input'!$G$277:$P$326,A23offset,$E1069))*OFFSET($F$7,0,$E1069))-SUM($G1069:AQ1069),(((INDEX('PTRM input'!$G$385:$P$434,A23offset,$E1069)-INDEX('PTRM input'!$G$277:$P$326,A23offset,$E1069))*OFFSET($F$7,0,$E1069))-SUM($G1069:AQ1069))*(OFFSET('PTRM input'!$G$477,0,$E1069-1)/A23taxstdlife))))</f>
        <v>0</v>
      </c>
      <c r="AS1069" s="251">
        <f ca="1">IF(A23taxstdlife="n/a","n/a",IF(A23taxstdlife="",0,IF(AS$3&gt;(A23stdlife+$E1069),((INDEX('PTRM input'!$G$385:$P$434,A23offset,$E1069)-INDEX('PTRM input'!$G$277:$P$326,A23offset,$E1069))*OFFSET($F$7,0,$E1069))-SUM($G1069:AR1069),(((INDEX('PTRM input'!$G$385:$P$434,A23offset,$E1069)-INDEX('PTRM input'!$G$277:$P$326,A23offset,$E1069))*OFFSET($F$7,0,$E1069))-SUM($G1069:AR1069))*(OFFSET('PTRM input'!$G$477,0,$E1069-1)/A23taxstdlife))))</f>
        <v>0</v>
      </c>
      <c r="AT1069" s="251">
        <f ca="1">IF(A23taxstdlife="n/a","n/a",IF(A23taxstdlife="",0,IF(AT$3&gt;(A23stdlife+$E1069),((INDEX('PTRM input'!$G$385:$P$434,A23offset,$E1069)-INDEX('PTRM input'!$G$277:$P$326,A23offset,$E1069))*OFFSET($F$7,0,$E1069))-SUM($G1069:AS1069),(((INDEX('PTRM input'!$G$385:$P$434,A23offset,$E1069)-INDEX('PTRM input'!$G$277:$P$326,A23offset,$E1069))*OFFSET($F$7,0,$E1069))-SUM($G1069:AS1069))*(OFFSET('PTRM input'!$G$477,0,$E1069-1)/A23taxstdlife))))</f>
        <v>0</v>
      </c>
      <c r="AU1069" s="251">
        <f ca="1">IF(A23taxstdlife="n/a","n/a",IF(A23taxstdlife="",0,IF(AU$3&gt;(A23stdlife+$E1069),((INDEX('PTRM input'!$G$385:$P$434,A23offset,$E1069)-INDEX('PTRM input'!$G$277:$P$326,A23offset,$E1069))*OFFSET($F$7,0,$E1069))-SUM($G1069:AT1069),(((INDEX('PTRM input'!$G$385:$P$434,A23offset,$E1069)-INDEX('PTRM input'!$G$277:$P$326,A23offset,$E1069))*OFFSET($F$7,0,$E1069))-SUM($G1069:AT1069))*(OFFSET('PTRM input'!$G$477,0,$E1069-1)/A23taxstdlife))))</f>
        <v>0</v>
      </c>
      <c r="AV1069" s="251">
        <f ca="1">IF(A23taxstdlife="n/a","n/a",IF(A23taxstdlife="",0,IF(AV$3&gt;(A23stdlife+$E1069),((INDEX('PTRM input'!$G$385:$P$434,A23offset,$E1069)-INDEX('PTRM input'!$G$277:$P$326,A23offset,$E1069))*OFFSET($F$7,0,$E1069))-SUM($G1069:AU1069),(((INDEX('PTRM input'!$G$385:$P$434,A23offset,$E1069)-INDEX('PTRM input'!$G$277:$P$326,A23offset,$E1069))*OFFSET($F$7,0,$E1069))-SUM($G1069:AU1069))*(OFFSET('PTRM input'!$G$477,0,$E1069-1)/A23taxstdlife))))</f>
        <v>0</v>
      </c>
      <c r="AW1069" s="251">
        <f ca="1">IF(A23taxstdlife="n/a","n/a",IF(A23taxstdlife="",0,IF(AW$3&gt;(A23stdlife+$E1069),((INDEX('PTRM input'!$G$385:$P$434,A23offset,$E1069)-INDEX('PTRM input'!$G$277:$P$326,A23offset,$E1069))*OFFSET($F$7,0,$E1069))-SUM($G1069:AV1069),(((INDEX('PTRM input'!$G$385:$P$434,A23offset,$E1069)-INDEX('PTRM input'!$G$277:$P$326,A23offset,$E1069))*OFFSET($F$7,0,$E1069))-SUM($G1069:AV1069))*(OFFSET('PTRM input'!$G$477,0,$E1069-1)/A23taxstdlife))))</f>
        <v>0</v>
      </c>
      <c r="AX1069" s="251">
        <f ca="1">IF(A23taxstdlife="n/a","n/a",IF(A23taxstdlife="",0,IF(AX$3&gt;(A23stdlife+$E1069),((INDEX('PTRM input'!$G$385:$P$434,A23offset,$E1069)-INDEX('PTRM input'!$G$277:$P$326,A23offset,$E1069))*OFFSET($F$7,0,$E1069))-SUM($G1069:AW1069),(((INDEX('PTRM input'!$G$385:$P$434,A23offset,$E1069)-INDEX('PTRM input'!$G$277:$P$326,A23offset,$E1069))*OFFSET($F$7,0,$E1069))-SUM($G1069:AW1069))*(OFFSET('PTRM input'!$G$477,0,$E1069-1)/A23taxstdlife))))</f>
        <v>0</v>
      </c>
      <c r="AY1069" s="251">
        <f ca="1">IF(A23taxstdlife="n/a","n/a",IF(A23taxstdlife="",0,IF(AY$3&gt;(A23stdlife+$E1069),((INDEX('PTRM input'!$G$385:$P$434,A23offset,$E1069)-INDEX('PTRM input'!$G$277:$P$326,A23offset,$E1069))*OFFSET($F$7,0,$E1069))-SUM($G1069:AX1069),(((INDEX('PTRM input'!$G$385:$P$434,A23offset,$E1069)-INDEX('PTRM input'!$G$277:$P$326,A23offset,$E1069))*OFFSET($F$7,0,$E1069))-SUM($G1069:AX1069))*(OFFSET('PTRM input'!$G$477,0,$E1069-1)/A23taxstdlife))))</f>
        <v>0</v>
      </c>
      <c r="AZ1069" s="251">
        <f ca="1">IF(A23taxstdlife="n/a","n/a",IF(A23taxstdlife="",0,IF(AZ$3&gt;(A23stdlife+$E1069),((INDEX('PTRM input'!$G$385:$P$434,A23offset,$E1069)-INDEX('PTRM input'!$G$277:$P$326,A23offset,$E1069))*OFFSET($F$7,0,$E1069))-SUM($G1069:AY1069),(((INDEX('PTRM input'!$G$385:$P$434,A23offset,$E1069)-INDEX('PTRM input'!$G$277:$P$326,A23offset,$E1069))*OFFSET($F$7,0,$E1069))-SUM($G1069:AY1069))*(OFFSET('PTRM input'!$G$477,0,$E1069-1)/A23taxstdlife))))</f>
        <v>0</v>
      </c>
      <c r="BA1069" s="251">
        <f ca="1">IF(A23taxstdlife="n/a","n/a",IF(A23taxstdlife="",0,IF(BA$3&gt;(A23stdlife+$E1069),((INDEX('PTRM input'!$G$385:$P$434,A23offset,$E1069)-INDEX('PTRM input'!$G$277:$P$326,A23offset,$E1069))*OFFSET($F$7,0,$E1069))-SUM($G1069:AZ1069),(((INDEX('PTRM input'!$G$385:$P$434,A23offset,$E1069)-INDEX('PTRM input'!$G$277:$P$326,A23offset,$E1069))*OFFSET($F$7,0,$E1069))-SUM($G1069:AZ1069))*(OFFSET('PTRM input'!$G$477,0,$E1069-1)/A23taxstdlife))))</f>
        <v>0</v>
      </c>
      <c r="BB1069" s="251">
        <f ca="1">IF(A23taxstdlife="n/a","n/a",IF(A23taxstdlife="",0,IF(BB$3&gt;(A23stdlife+$E1069),((INDEX('PTRM input'!$G$385:$P$434,A23offset,$E1069)-INDEX('PTRM input'!$G$277:$P$326,A23offset,$E1069))*OFFSET($F$7,0,$E1069))-SUM($G1069:BA1069),(((INDEX('PTRM input'!$G$385:$P$434,A23offset,$E1069)-INDEX('PTRM input'!$G$277:$P$326,A23offset,$E1069))*OFFSET($F$7,0,$E1069))-SUM($G1069:BA1069))*(OFFSET('PTRM input'!$G$477,0,$E1069-1)/A23taxstdlife))))</f>
        <v>0</v>
      </c>
      <c r="BC1069" s="251">
        <f ca="1">IF(A23taxstdlife="n/a","n/a",IF(A23taxstdlife="",0,IF(BC$3&gt;(A23stdlife+$E1069),((INDEX('PTRM input'!$G$385:$P$434,A23offset,$E1069)-INDEX('PTRM input'!$G$277:$P$326,A23offset,$E1069))*OFFSET($F$7,0,$E1069))-SUM($G1069:BB1069),(((INDEX('PTRM input'!$G$385:$P$434,A23offset,$E1069)-INDEX('PTRM input'!$G$277:$P$326,A23offset,$E1069))*OFFSET($F$7,0,$E1069))-SUM($G1069:BB1069))*(OFFSET('PTRM input'!$G$477,0,$E1069-1)/A23taxstdlife))))</f>
        <v>0</v>
      </c>
      <c r="BD1069" s="251">
        <f ca="1">IF(A23taxstdlife="n/a","n/a",IF(A23taxstdlife="",0,IF(BD$3&gt;(A23stdlife+$E1069),((INDEX('PTRM input'!$G$385:$P$434,A23offset,$E1069)-INDEX('PTRM input'!$G$277:$P$326,A23offset,$E1069))*OFFSET($F$7,0,$E1069))-SUM($G1069:BC1069),(((INDEX('PTRM input'!$G$385:$P$434,A23offset,$E1069)-INDEX('PTRM input'!$G$277:$P$326,A23offset,$E1069))*OFFSET($F$7,0,$E1069))-SUM($G1069:BC1069))*(OFFSET('PTRM input'!$G$477,0,$E1069-1)/A23taxstdlife))))</f>
        <v>0</v>
      </c>
      <c r="BE1069" s="251">
        <f ca="1">IF(A23taxstdlife="n/a","n/a",IF(A23taxstdlife="",0,IF(BE$3&gt;(A23stdlife+$E1069),((INDEX('PTRM input'!$G$385:$P$434,A23offset,$E1069)-INDEX('PTRM input'!$G$277:$P$326,A23offset,$E1069))*OFFSET($F$7,0,$E1069))-SUM($G1069:BD1069),(((INDEX('PTRM input'!$G$385:$P$434,A23offset,$E1069)-INDEX('PTRM input'!$G$277:$P$326,A23offset,$E1069))*OFFSET($F$7,0,$E1069))-SUM($G1069:BD1069))*(OFFSET('PTRM input'!$G$477,0,$E1069-1)/A23taxstdlife))))</f>
        <v>0</v>
      </c>
      <c r="BF1069" s="251">
        <f ca="1">IF(A23taxstdlife="n/a","n/a",IF(A23taxstdlife="",0,IF(BF$3&gt;(A23stdlife+$E1069),((INDEX('PTRM input'!$G$385:$P$434,A23offset,$E1069)-INDEX('PTRM input'!$G$277:$P$326,A23offset,$E1069))*OFFSET($F$7,0,$E1069))-SUM($G1069:BE1069),(((INDEX('PTRM input'!$G$385:$P$434,A23offset,$E1069)-INDEX('PTRM input'!$G$277:$P$326,A23offset,$E1069))*OFFSET($F$7,0,$E1069))-SUM($G1069:BE1069))*(OFFSET('PTRM input'!$G$477,0,$E1069-1)/A23taxstdlife))))</f>
        <v>0</v>
      </c>
      <c r="BG1069" s="251">
        <f ca="1">IF(A23taxstdlife="n/a","n/a",IF(A23taxstdlife="",0,IF(BG$3&gt;(A23stdlife+$E1069),((INDEX('PTRM input'!$G$385:$P$434,A23offset,$E1069)-INDEX('PTRM input'!$G$277:$P$326,A23offset,$E1069))*OFFSET($F$7,0,$E1069))-SUM($G1069:BF1069),(((INDEX('PTRM input'!$G$385:$P$434,A23offset,$E1069)-INDEX('PTRM input'!$G$277:$P$326,A23offset,$E1069))*OFFSET($F$7,0,$E1069))-SUM($G1069:BF1069))*(OFFSET('PTRM input'!$G$477,0,$E1069-1)/A23taxstdlife))))</f>
        <v>0</v>
      </c>
      <c r="BH1069" s="251">
        <f ca="1">IF(A23taxstdlife="n/a","n/a",IF(A23taxstdlife="",0,IF(BH$3&gt;(A23stdlife+$E1069),((INDEX('PTRM input'!$G$385:$P$434,A23offset,$E1069)-INDEX('PTRM input'!$G$277:$P$326,A23offset,$E1069))*OFFSET($F$7,0,$E1069))-SUM($G1069:BG1069),(((INDEX('PTRM input'!$G$385:$P$434,A23offset,$E1069)-INDEX('PTRM input'!$G$277:$P$326,A23offset,$E1069))*OFFSET($F$7,0,$E1069))-SUM($G1069:BG1069))*(OFFSET('PTRM input'!$G$477,0,$E1069-1)/A23taxstdlife))))</f>
        <v>0</v>
      </c>
      <c r="BI1069" s="251">
        <f ca="1">IF(A23taxstdlife="n/a","n/a",IF(A23taxstdlife="",0,IF(BI$3&gt;(A23stdlife+$E1069),((INDEX('PTRM input'!$G$385:$P$434,A23offset,$E1069)-INDEX('PTRM input'!$G$277:$P$326,A23offset,$E1069))*OFFSET($F$7,0,$E1069))-SUM($G1069:BH1069),(((INDEX('PTRM input'!$G$385:$P$434,A23offset,$E1069)-INDEX('PTRM input'!$G$277:$P$326,A23offset,$E1069))*OFFSET($F$7,0,$E1069))-SUM($G1069:BH1069))*(OFFSET('PTRM input'!$G$477,0,$E1069-1)/A23taxstdlife))))</f>
        <v>0</v>
      </c>
      <c r="BJ1069" s="116"/>
      <c r="BK1069" s="116"/>
      <c r="BL1069" s="116"/>
      <c r="BM1069" s="116"/>
    </row>
    <row r="1070" spans="1:65" ht="12.75" hidden="1" customHeight="1" outlineLevel="2">
      <c r="A1070" s="366"/>
      <c r="B1070" s="19"/>
      <c r="C1070" s="18"/>
      <c r="D1070" s="760"/>
      <c r="E1070" s="86">
        <v>3</v>
      </c>
      <c r="F1070" s="356"/>
      <c r="G1070" s="434"/>
      <c r="H1070" s="435"/>
      <c r="I1070" s="619"/>
      <c r="J1070" s="251">
        <f ca="1">IF(A23taxstdlife="n/a","n/a",IF(A23taxstdlife="",0,IF(J$3&gt;(A23stdlife+$E1070),((INDEX('PTRM input'!$G$385:$P$434,A23offset,$E1070)-INDEX('PTRM input'!$G$277:$P$326,A23offset,$E1070))*OFFSET($F$7,0,$E1070))-SUM($G1070:I1070),(((INDEX('PTRM input'!$G$385:$P$434,A23offset,$E1070)-INDEX('PTRM input'!$G$277:$P$326,A23offset,$E1070))*OFFSET($F$7,0,$E1070))-SUM($G1070:I1070))*(OFFSET('PTRM input'!$G$477,0,$E1070-1)/A23taxstdlife))))</f>
        <v>0</v>
      </c>
      <c r="K1070" s="251">
        <f ca="1">IF(A23taxstdlife="n/a","n/a",IF(A23taxstdlife="",0,IF(K$3&gt;(A23stdlife+$E1070),((INDEX('PTRM input'!$G$385:$P$434,A23offset,$E1070)-INDEX('PTRM input'!$G$277:$P$326,A23offset,$E1070))*OFFSET($F$7,0,$E1070))-SUM($G1070:J1070),(((INDEX('PTRM input'!$G$385:$P$434,A23offset,$E1070)-INDEX('PTRM input'!$G$277:$P$326,A23offset,$E1070))*OFFSET($F$7,0,$E1070))-SUM($G1070:J1070))*(OFFSET('PTRM input'!$G$477,0,$E1070-1)/A23taxstdlife))))</f>
        <v>0</v>
      </c>
      <c r="L1070" s="251">
        <f ca="1">IF(A23taxstdlife="n/a","n/a",IF(A23taxstdlife="",0,IF(L$3&gt;(A23stdlife+$E1070),((INDEX('PTRM input'!$G$385:$P$434,A23offset,$E1070)-INDEX('PTRM input'!$G$277:$P$326,A23offset,$E1070))*OFFSET($F$7,0,$E1070))-SUM($G1070:K1070),(((INDEX('PTRM input'!$G$385:$P$434,A23offset,$E1070)-INDEX('PTRM input'!$G$277:$P$326,A23offset,$E1070))*OFFSET($F$7,0,$E1070))-SUM($G1070:K1070))*(OFFSET('PTRM input'!$G$477,0,$E1070-1)/A23taxstdlife))))</f>
        <v>0</v>
      </c>
      <c r="M1070" s="251">
        <f ca="1">IF(A23taxstdlife="n/a","n/a",IF(A23taxstdlife="",0,IF(M$3&gt;(A23stdlife+$E1070),((INDEX('PTRM input'!$G$385:$P$434,A23offset,$E1070)-INDEX('PTRM input'!$G$277:$P$326,A23offset,$E1070))*OFFSET($F$7,0,$E1070))-SUM($G1070:L1070),(((INDEX('PTRM input'!$G$385:$P$434,A23offset,$E1070)-INDEX('PTRM input'!$G$277:$P$326,A23offset,$E1070))*OFFSET($F$7,0,$E1070))-SUM($G1070:L1070))*(OFFSET('PTRM input'!$G$477,0,$E1070-1)/A23taxstdlife))))</f>
        <v>0</v>
      </c>
      <c r="N1070" s="251">
        <f ca="1">IF(A23taxstdlife="n/a","n/a",IF(A23taxstdlife="",0,IF(N$3&gt;(A23stdlife+$E1070),((INDEX('PTRM input'!$G$385:$P$434,A23offset,$E1070)-INDEX('PTRM input'!$G$277:$P$326,A23offset,$E1070))*OFFSET($F$7,0,$E1070))-SUM($G1070:M1070),(((INDEX('PTRM input'!$G$385:$P$434,A23offset,$E1070)-INDEX('PTRM input'!$G$277:$P$326,A23offset,$E1070))*OFFSET($F$7,0,$E1070))-SUM($G1070:M1070))*(OFFSET('PTRM input'!$G$477,0,$E1070-1)/A23taxstdlife))))</f>
        <v>0</v>
      </c>
      <c r="O1070" s="251">
        <f ca="1">IF(A23taxstdlife="n/a","n/a",IF(A23taxstdlife="",0,IF(O$3&gt;(A23stdlife+$E1070),((INDEX('PTRM input'!$G$385:$P$434,A23offset,$E1070)-INDEX('PTRM input'!$G$277:$P$326,A23offset,$E1070))*OFFSET($F$7,0,$E1070))-SUM($G1070:N1070),(((INDEX('PTRM input'!$G$385:$P$434,A23offset,$E1070)-INDEX('PTRM input'!$G$277:$P$326,A23offset,$E1070))*OFFSET($F$7,0,$E1070))-SUM($G1070:N1070))*(OFFSET('PTRM input'!$G$477,0,$E1070-1)/A23taxstdlife))))</f>
        <v>0</v>
      </c>
      <c r="P1070" s="251">
        <f ca="1">IF(A23taxstdlife="n/a","n/a",IF(A23taxstdlife="",0,IF(P$3&gt;(A23stdlife+$E1070),((INDEX('PTRM input'!$G$385:$P$434,A23offset,$E1070)-INDEX('PTRM input'!$G$277:$P$326,A23offset,$E1070))*OFFSET($F$7,0,$E1070))-SUM($G1070:O1070),(((INDEX('PTRM input'!$G$385:$P$434,A23offset,$E1070)-INDEX('PTRM input'!$G$277:$P$326,A23offset,$E1070))*OFFSET($F$7,0,$E1070))-SUM($G1070:O1070))*(OFFSET('PTRM input'!$G$477,0,$E1070-1)/A23taxstdlife))))</f>
        <v>0</v>
      </c>
      <c r="Q1070" s="251">
        <f ca="1">IF(A23taxstdlife="n/a","n/a",IF(A23taxstdlife="",0,IF(Q$3&gt;(A23stdlife+$E1070),((INDEX('PTRM input'!$G$385:$P$434,A23offset,$E1070)-INDEX('PTRM input'!$G$277:$P$326,A23offset,$E1070))*OFFSET($F$7,0,$E1070))-SUM($G1070:P1070),(((INDEX('PTRM input'!$G$385:$P$434,A23offset,$E1070)-INDEX('PTRM input'!$G$277:$P$326,A23offset,$E1070))*OFFSET($F$7,0,$E1070))-SUM($G1070:P1070))*(OFFSET('PTRM input'!$G$477,0,$E1070-1)/A23taxstdlife))))</f>
        <v>0</v>
      </c>
      <c r="R1070" s="251">
        <f ca="1">IF(A23taxstdlife="n/a","n/a",IF(A23taxstdlife="",0,IF(R$3&gt;(A23stdlife+$E1070),((INDEX('PTRM input'!$G$385:$P$434,A23offset,$E1070)-INDEX('PTRM input'!$G$277:$P$326,A23offset,$E1070))*OFFSET($F$7,0,$E1070))-SUM($G1070:Q1070),(((INDEX('PTRM input'!$G$385:$P$434,A23offset,$E1070)-INDEX('PTRM input'!$G$277:$P$326,A23offset,$E1070))*OFFSET($F$7,0,$E1070))-SUM($G1070:Q1070))*(OFFSET('PTRM input'!$G$477,0,$E1070-1)/A23taxstdlife))))</f>
        <v>0</v>
      </c>
      <c r="S1070" s="251">
        <f ca="1">IF(A23taxstdlife="n/a","n/a",IF(A23taxstdlife="",0,IF(S$3&gt;(A23stdlife+$E1070),((INDEX('PTRM input'!$G$385:$P$434,A23offset,$E1070)-INDEX('PTRM input'!$G$277:$P$326,A23offset,$E1070))*OFFSET($F$7,0,$E1070))-SUM($G1070:R1070),(((INDEX('PTRM input'!$G$385:$P$434,A23offset,$E1070)-INDEX('PTRM input'!$G$277:$P$326,A23offset,$E1070))*OFFSET($F$7,0,$E1070))-SUM($G1070:R1070))*(OFFSET('PTRM input'!$G$477,0,$E1070-1)/A23taxstdlife))))</f>
        <v>0</v>
      </c>
      <c r="T1070" s="251">
        <f ca="1">IF(A23taxstdlife="n/a","n/a",IF(A23taxstdlife="",0,IF(T$3&gt;(A23stdlife+$E1070),((INDEX('PTRM input'!$G$385:$P$434,A23offset,$E1070)-INDEX('PTRM input'!$G$277:$P$326,A23offset,$E1070))*OFFSET($F$7,0,$E1070))-SUM($G1070:S1070),(((INDEX('PTRM input'!$G$385:$P$434,A23offset,$E1070)-INDEX('PTRM input'!$G$277:$P$326,A23offset,$E1070))*OFFSET($F$7,0,$E1070))-SUM($G1070:S1070))*(OFFSET('PTRM input'!$G$477,0,$E1070-1)/A23taxstdlife))))</f>
        <v>0</v>
      </c>
      <c r="U1070" s="251">
        <f ca="1">IF(A23taxstdlife="n/a","n/a",IF(A23taxstdlife="",0,IF(U$3&gt;(A23stdlife+$E1070),((INDEX('PTRM input'!$G$385:$P$434,A23offset,$E1070)-INDEX('PTRM input'!$G$277:$P$326,A23offset,$E1070))*OFFSET($F$7,0,$E1070))-SUM($G1070:T1070),(((INDEX('PTRM input'!$G$385:$P$434,A23offset,$E1070)-INDEX('PTRM input'!$G$277:$P$326,A23offset,$E1070))*OFFSET($F$7,0,$E1070))-SUM($G1070:T1070))*(OFFSET('PTRM input'!$G$477,0,$E1070-1)/A23taxstdlife))))</f>
        <v>0</v>
      </c>
      <c r="V1070" s="251">
        <f ca="1">IF(A23taxstdlife="n/a","n/a",IF(A23taxstdlife="",0,IF(V$3&gt;(A23stdlife+$E1070),((INDEX('PTRM input'!$G$385:$P$434,A23offset,$E1070)-INDEX('PTRM input'!$G$277:$P$326,A23offset,$E1070))*OFFSET($F$7,0,$E1070))-SUM($G1070:U1070),(((INDEX('PTRM input'!$G$385:$P$434,A23offset,$E1070)-INDEX('PTRM input'!$G$277:$P$326,A23offset,$E1070))*OFFSET($F$7,0,$E1070))-SUM($G1070:U1070))*(OFFSET('PTRM input'!$G$477,0,$E1070-1)/A23taxstdlife))))</f>
        <v>0</v>
      </c>
      <c r="W1070" s="251">
        <f ca="1">IF(A23taxstdlife="n/a","n/a",IF(A23taxstdlife="",0,IF(W$3&gt;(A23stdlife+$E1070),((INDEX('PTRM input'!$G$385:$P$434,A23offset,$E1070)-INDEX('PTRM input'!$G$277:$P$326,A23offset,$E1070))*OFFSET($F$7,0,$E1070))-SUM($G1070:V1070),(((INDEX('PTRM input'!$G$385:$P$434,A23offset,$E1070)-INDEX('PTRM input'!$G$277:$P$326,A23offset,$E1070))*OFFSET($F$7,0,$E1070))-SUM($G1070:V1070))*(OFFSET('PTRM input'!$G$477,0,$E1070-1)/A23taxstdlife))))</f>
        <v>0</v>
      </c>
      <c r="X1070" s="251">
        <f ca="1">IF(A23taxstdlife="n/a","n/a",IF(A23taxstdlife="",0,IF(X$3&gt;(A23stdlife+$E1070),((INDEX('PTRM input'!$G$385:$P$434,A23offset,$E1070)-INDEX('PTRM input'!$G$277:$P$326,A23offset,$E1070))*OFFSET($F$7,0,$E1070))-SUM($G1070:W1070),(((INDEX('PTRM input'!$G$385:$P$434,A23offset,$E1070)-INDEX('PTRM input'!$G$277:$P$326,A23offset,$E1070))*OFFSET($F$7,0,$E1070))-SUM($G1070:W1070))*(OFFSET('PTRM input'!$G$477,0,$E1070-1)/A23taxstdlife))))</f>
        <v>0</v>
      </c>
      <c r="Y1070" s="251">
        <f ca="1">IF(A23taxstdlife="n/a","n/a",IF(A23taxstdlife="",0,IF(Y$3&gt;(A23stdlife+$E1070),((INDEX('PTRM input'!$G$385:$P$434,A23offset,$E1070)-INDEX('PTRM input'!$G$277:$P$326,A23offset,$E1070))*OFFSET($F$7,0,$E1070))-SUM($G1070:X1070),(((INDEX('PTRM input'!$G$385:$P$434,A23offset,$E1070)-INDEX('PTRM input'!$G$277:$P$326,A23offset,$E1070))*OFFSET($F$7,0,$E1070))-SUM($G1070:X1070))*(OFFSET('PTRM input'!$G$477,0,$E1070-1)/A23taxstdlife))))</f>
        <v>0</v>
      </c>
      <c r="Z1070" s="251">
        <f ca="1">IF(A23taxstdlife="n/a","n/a",IF(A23taxstdlife="",0,IF(Z$3&gt;(A23stdlife+$E1070),((INDEX('PTRM input'!$G$385:$P$434,A23offset,$E1070)-INDEX('PTRM input'!$G$277:$P$326,A23offset,$E1070))*OFFSET($F$7,0,$E1070))-SUM($G1070:Y1070),(((INDEX('PTRM input'!$G$385:$P$434,A23offset,$E1070)-INDEX('PTRM input'!$G$277:$P$326,A23offset,$E1070))*OFFSET($F$7,0,$E1070))-SUM($G1070:Y1070))*(OFFSET('PTRM input'!$G$477,0,$E1070-1)/A23taxstdlife))))</f>
        <v>0</v>
      </c>
      <c r="AA1070" s="251">
        <f ca="1">IF(A23taxstdlife="n/a","n/a",IF(A23taxstdlife="",0,IF(AA$3&gt;(A23stdlife+$E1070),((INDEX('PTRM input'!$G$385:$P$434,A23offset,$E1070)-INDEX('PTRM input'!$G$277:$P$326,A23offset,$E1070))*OFFSET($F$7,0,$E1070))-SUM($G1070:Z1070),(((INDEX('PTRM input'!$G$385:$P$434,A23offset,$E1070)-INDEX('PTRM input'!$G$277:$P$326,A23offset,$E1070))*OFFSET($F$7,0,$E1070))-SUM($G1070:Z1070))*(OFFSET('PTRM input'!$G$477,0,$E1070-1)/A23taxstdlife))))</f>
        <v>0</v>
      </c>
      <c r="AB1070" s="251">
        <f ca="1">IF(A23taxstdlife="n/a","n/a",IF(A23taxstdlife="",0,IF(AB$3&gt;(A23stdlife+$E1070),((INDEX('PTRM input'!$G$385:$P$434,A23offset,$E1070)-INDEX('PTRM input'!$G$277:$P$326,A23offset,$E1070))*OFFSET($F$7,0,$E1070))-SUM($G1070:AA1070),(((INDEX('PTRM input'!$G$385:$P$434,A23offset,$E1070)-INDEX('PTRM input'!$G$277:$P$326,A23offset,$E1070))*OFFSET($F$7,0,$E1070))-SUM($G1070:AA1070))*(OFFSET('PTRM input'!$G$477,0,$E1070-1)/A23taxstdlife))))</f>
        <v>0</v>
      </c>
      <c r="AC1070" s="251">
        <f ca="1">IF(A23taxstdlife="n/a","n/a",IF(A23taxstdlife="",0,IF(AC$3&gt;(A23stdlife+$E1070),((INDEX('PTRM input'!$G$385:$P$434,A23offset,$E1070)-INDEX('PTRM input'!$G$277:$P$326,A23offset,$E1070))*OFFSET($F$7,0,$E1070))-SUM($G1070:AB1070),(((INDEX('PTRM input'!$G$385:$P$434,A23offset,$E1070)-INDEX('PTRM input'!$G$277:$P$326,A23offset,$E1070))*OFFSET($F$7,0,$E1070))-SUM($G1070:AB1070))*(OFFSET('PTRM input'!$G$477,0,$E1070-1)/A23taxstdlife))))</f>
        <v>0</v>
      </c>
      <c r="AD1070" s="251">
        <f ca="1">IF(A23taxstdlife="n/a","n/a",IF(A23taxstdlife="",0,IF(AD$3&gt;(A23stdlife+$E1070),((INDEX('PTRM input'!$G$385:$P$434,A23offset,$E1070)-INDEX('PTRM input'!$G$277:$P$326,A23offset,$E1070))*OFFSET($F$7,0,$E1070))-SUM($G1070:AC1070),(((INDEX('PTRM input'!$G$385:$P$434,A23offset,$E1070)-INDEX('PTRM input'!$G$277:$P$326,A23offset,$E1070))*OFFSET($F$7,0,$E1070))-SUM($G1070:AC1070))*(OFFSET('PTRM input'!$G$477,0,$E1070-1)/A23taxstdlife))))</f>
        <v>0</v>
      </c>
      <c r="AE1070" s="251">
        <f ca="1">IF(A23taxstdlife="n/a","n/a",IF(A23taxstdlife="",0,IF(AE$3&gt;(A23stdlife+$E1070),((INDEX('PTRM input'!$G$385:$P$434,A23offset,$E1070)-INDEX('PTRM input'!$G$277:$P$326,A23offset,$E1070))*OFFSET($F$7,0,$E1070))-SUM($G1070:AD1070),(((INDEX('PTRM input'!$G$385:$P$434,A23offset,$E1070)-INDEX('PTRM input'!$G$277:$P$326,A23offset,$E1070))*OFFSET($F$7,0,$E1070))-SUM($G1070:AD1070))*(OFFSET('PTRM input'!$G$477,0,$E1070-1)/A23taxstdlife))))</f>
        <v>0</v>
      </c>
      <c r="AF1070" s="251">
        <f ca="1">IF(A23taxstdlife="n/a","n/a",IF(A23taxstdlife="",0,IF(AF$3&gt;(A23stdlife+$E1070),((INDEX('PTRM input'!$G$385:$P$434,A23offset,$E1070)-INDEX('PTRM input'!$G$277:$P$326,A23offset,$E1070))*OFFSET($F$7,0,$E1070))-SUM($G1070:AE1070),(((INDEX('PTRM input'!$G$385:$P$434,A23offset,$E1070)-INDEX('PTRM input'!$G$277:$P$326,A23offset,$E1070))*OFFSET($F$7,0,$E1070))-SUM($G1070:AE1070))*(OFFSET('PTRM input'!$G$477,0,$E1070-1)/A23taxstdlife))))</f>
        <v>0</v>
      </c>
      <c r="AG1070" s="251">
        <f ca="1">IF(A23taxstdlife="n/a","n/a",IF(A23taxstdlife="",0,IF(AG$3&gt;(A23stdlife+$E1070),((INDEX('PTRM input'!$G$385:$P$434,A23offset,$E1070)-INDEX('PTRM input'!$G$277:$P$326,A23offset,$E1070))*OFFSET($F$7,0,$E1070))-SUM($G1070:AF1070),(((INDEX('PTRM input'!$G$385:$P$434,A23offset,$E1070)-INDEX('PTRM input'!$G$277:$P$326,A23offset,$E1070))*OFFSET($F$7,0,$E1070))-SUM($G1070:AF1070))*(OFFSET('PTRM input'!$G$477,0,$E1070-1)/A23taxstdlife))))</f>
        <v>0</v>
      </c>
      <c r="AH1070" s="251">
        <f ca="1">IF(A23taxstdlife="n/a","n/a",IF(A23taxstdlife="",0,IF(AH$3&gt;(A23stdlife+$E1070),((INDEX('PTRM input'!$G$385:$P$434,A23offset,$E1070)-INDEX('PTRM input'!$G$277:$P$326,A23offset,$E1070))*OFFSET($F$7,0,$E1070))-SUM($G1070:AG1070),(((INDEX('PTRM input'!$G$385:$P$434,A23offset,$E1070)-INDEX('PTRM input'!$G$277:$P$326,A23offset,$E1070))*OFFSET($F$7,0,$E1070))-SUM($G1070:AG1070))*(OFFSET('PTRM input'!$G$477,0,$E1070-1)/A23taxstdlife))))</f>
        <v>0</v>
      </c>
      <c r="AI1070" s="251">
        <f ca="1">IF(A23taxstdlife="n/a","n/a",IF(A23taxstdlife="",0,IF(AI$3&gt;(A23stdlife+$E1070),((INDEX('PTRM input'!$G$385:$P$434,A23offset,$E1070)-INDEX('PTRM input'!$G$277:$P$326,A23offset,$E1070))*OFFSET($F$7,0,$E1070))-SUM($G1070:AH1070),(((INDEX('PTRM input'!$G$385:$P$434,A23offset,$E1070)-INDEX('PTRM input'!$G$277:$P$326,A23offset,$E1070))*OFFSET($F$7,0,$E1070))-SUM($G1070:AH1070))*(OFFSET('PTRM input'!$G$477,0,$E1070-1)/A23taxstdlife))))</f>
        <v>0</v>
      </c>
      <c r="AJ1070" s="251">
        <f ca="1">IF(A23taxstdlife="n/a","n/a",IF(A23taxstdlife="",0,IF(AJ$3&gt;(A23stdlife+$E1070),((INDEX('PTRM input'!$G$385:$P$434,A23offset,$E1070)-INDEX('PTRM input'!$G$277:$P$326,A23offset,$E1070))*OFFSET($F$7,0,$E1070))-SUM($G1070:AI1070),(((INDEX('PTRM input'!$G$385:$P$434,A23offset,$E1070)-INDEX('PTRM input'!$G$277:$P$326,A23offset,$E1070))*OFFSET($F$7,0,$E1070))-SUM($G1070:AI1070))*(OFFSET('PTRM input'!$G$477,0,$E1070-1)/A23taxstdlife))))</f>
        <v>0</v>
      </c>
      <c r="AK1070" s="251">
        <f ca="1">IF(A23taxstdlife="n/a","n/a",IF(A23taxstdlife="",0,IF(AK$3&gt;(A23stdlife+$E1070),((INDEX('PTRM input'!$G$385:$P$434,A23offset,$E1070)-INDEX('PTRM input'!$G$277:$P$326,A23offset,$E1070))*OFFSET($F$7,0,$E1070))-SUM($G1070:AJ1070),(((INDEX('PTRM input'!$G$385:$P$434,A23offset,$E1070)-INDEX('PTRM input'!$G$277:$P$326,A23offset,$E1070))*OFFSET($F$7,0,$E1070))-SUM($G1070:AJ1070))*(OFFSET('PTRM input'!$G$477,0,$E1070-1)/A23taxstdlife))))</f>
        <v>0</v>
      </c>
      <c r="AL1070" s="251">
        <f ca="1">IF(A23taxstdlife="n/a","n/a",IF(A23taxstdlife="",0,IF(AL$3&gt;(A23stdlife+$E1070),((INDEX('PTRM input'!$G$385:$P$434,A23offset,$E1070)-INDEX('PTRM input'!$G$277:$P$326,A23offset,$E1070))*OFFSET($F$7,0,$E1070))-SUM($G1070:AK1070),(((INDEX('PTRM input'!$G$385:$P$434,A23offset,$E1070)-INDEX('PTRM input'!$G$277:$P$326,A23offset,$E1070))*OFFSET($F$7,0,$E1070))-SUM($G1070:AK1070))*(OFFSET('PTRM input'!$G$477,0,$E1070-1)/A23taxstdlife))))</f>
        <v>0</v>
      </c>
      <c r="AM1070" s="251">
        <f ca="1">IF(A23taxstdlife="n/a","n/a",IF(A23taxstdlife="",0,IF(AM$3&gt;(A23stdlife+$E1070),((INDEX('PTRM input'!$G$385:$P$434,A23offset,$E1070)-INDEX('PTRM input'!$G$277:$P$326,A23offset,$E1070))*OFFSET($F$7,0,$E1070))-SUM($G1070:AL1070),(((INDEX('PTRM input'!$G$385:$P$434,A23offset,$E1070)-INDEX('PTRM input'!$G$277:$P$326,A23offset,$E1070))*OFFSET($F$7,0,$E1070))-SUM($G1070:AL1070))*(OFFSET('PTRM input'!$G$477,0,$E1070-1)/A23taxstdlife))))</f>
        <v>0</v>
      </c>
      <c r="AN1070" s="251">
        <f ca="1">IF(A23taxstdlife="n/a","n/a",IF(A23taxstdlife="",0,IF(AN$3&gt;(A23stdlife+$E1070),((INDEX('PTRM input'!$G$385:$P$434,A23offset,$E1070)-INDEX('PTRM input'!$G$277:$P$326,A23offset,$E1070))*OFFSET($F$7,0,$E1070))-SUM($G1070:AM1070),(((INDEX('PTRM input'!$G$385:$P$434,A23offset,$E1070)-INDEX('PTRM input'!$G$277:$P$326,A23offset,$E1070))*OFFSET($F$7,0,$E1070))-SUM($G1070:AM1070))*(OFFSET('PTRM input'!$G$477,0,$E1070-1)/A23taxstdlife))))</f>
        <v>0</v>
      </c>
      <c r="AO1070" s="251">
        <f ca="1">IF(A23taxstdlife="n/a","n/a",IF(A23taxstdlife="",0,IF(AO$3&gt;(A23stdlife+$E1070),((INDEX('PTRM input'!$G$385:$P$434,A23offset,$E1070)-INDEX('PTRM input'!$G$277:$P$326,A23offset,$E1070))*OFFSET($F$7,0,$E1070))-SUM($G1070:AN1070),(((INDEX('PTRM input'!$G$385:$P$434,A23offset,$E1070)-INDEX('PTRM input'!$G$277:$P$326,A23offset,$E1070))*OFFSET($F$7,0,$E1070))-SUM($G1070:AN1070))*(OFFSET('PTRM input'!$G$477,0,$E1070-1)/A23taxstdlife))))</f>
        <v>0</v>
      </c>
      <c r="AP1070" s="251">
        <f ca="1">IF(A23taxstdlife="n/a","n/a",IF(A23taxstdlife="",0,IF(AP$3&gt;(A23stdlife+$E1070),((INDEX('PTRM input'!$G$385:$P$434,A23offset,$E1070)-INDEX('PTRM input'!$G$277:$P$326,A23offset,$E1070))*OFFSET($F$7,0,$E1070))-SUM($G1070:AO1070),(((INDEX('PTRM input'!$G$385:$P$434,A23offset,$E1070)-INDEX('PTRM input'!$G$277:$P$326,A23offset,$E1070))*OFFSET($F$7,0,$E1070))-SUM($G1070:AO1070))*(OFFSET('PTRM input'!$G$477,0,$E1070-1)/A23taxstdlife))))</f>
        <v>0</v>
      </c>
      <c r="AQ1070" s="251">
        <f ca="1">IF(A23taxstdlife="n/a","n/a",IF(A23taxstdlife="",0,IF(AQ$3&gt;(A23stdlife+$E1070),((INDEX('PTRM input'!$G$385:$P$434,A23offset,$E1070)-INDEX('PTRM input'!$G$277:$P$326,A23offset,$E1070))*OFFSET($F$7,0,$E1070))-SUM($G1070:AP1070),(((INDEX('PTRM input'!$G$385:$P$434,A23offset,$E1070)-INDEX('PTRM input'!$G$277:$P$326,A23offset,$E1070))*OFFSET($F$7,0,$E1070))-SUM($G1070:AP1070))*(OFFSET('PTRM input'!$G$477,0,$E1070-1)/A23taxstdlife))))</f>
        <v>0</v>
      </c>
      <c r="AR1070" s="251">
        <f ca="1">IF(A23taxstdlife="n/a","n/a",IF(A23taxstdlife="",0,IF(AR$3&gt;(A23stdlife+$E1070),((INDEX('PTRM input'!$G$385:$P$434,A23offset,$E1070)-INDEX('PTRM input'!$G$277:$P$326,A23offset,$E1070))*OFFSET($F$7,0,$E1070))-SUM($G1070:AQ1070),(((INDEX('PTRM input'!$G$385:$P$434,A23offset,$E1070)-INDEX('PTRM input'!$G$277:$P$326,A23offset,$E1070))*OFFSET($F$7,0,$E1070))-SUM($G1070:AQ1070))*(OFFSET('PTRM input'!$G$477,0,$E1070-1)/A23taxstdlife))))</f>
        <v>0</v>
      </c>
      <c r="AS1070" s="251">
        <f ca="1">IF(A23taxstdlife="n/a","n/a",IF(A23taxstdlife="",0,IF(AS$3&gt;(A23stdlife+$E1070),((INDEX('PTRM input'!$G$385:$P$434,A23offset,$E1070)-INDEX('PTRM input'!$G$277:$P$326,A23offset,$E1070))*OFFSET($F$7,0,$E1070))-SUM($G1070:AR1070),(((INDEX('PTRM input'!$G$385:$P$434,A23offset,$E1070)-INDEX('PTRM input'!$G$277:$P$326,A23offset,$E1070))*OFFSET($F$7,0,$E1070))-SUM($G1070:AR1070))*(OFFSET('PTRM input'!$G$477,0,$E1070-1)/A23taxstdlife))))</f>
        <v>0</v>
      </c>
      <c r="AT1070" s="251">
        <f ca="1">IF(A23taxstdlife="n/a","n/a",IF(A23taxstdlife="",0,IF(AT$3&gt;(A23stdlife+$E1070),((INDEX('PTRM input'!$G$385:$P$434,A23offset,$E1070)-INDEX('PTRM input'!$G$277:$P$326,A23offset,$E1070))*OFFSET($F$7,0,$E1070))-SUM($G1070:AS1070),(((INDEX('PTRM input'!$G$385:$P$434,A23offset,$E1070)-INDEX('PTRM input'!$G$277:$P$326,A23offset,$E1070))*OFFSET($F$7,0,$E1070))-SUM($G1070:AS1070))*(OFFSET('PTRM input'!$G$477,0,$E1070-1)/A23taxstdlife))))</f>
        <v>0</v>
      </c>
      <c r="AU1070" s="251">
        <f ca="1">IF(A23taxstdlife="n/a","n/a",IF(A23taxstdlife="",0,IF(AU$3&gt;(A23stdlife+$E1070),((INDEX('PTRM input'!$G$385:$P$434,A23offset,$E1070)-INDEX('PTRM input'!$G$277:$P$326,A23offset,$E1070))*OFFSET($F$7,0,$E1070))-SUM($G1070:AT1070),(((INDEX('PTRM input'!$G$385:$P$434,A23offset,$E1070)-INDEX('PTRM input'!$G$277:$P$326,A23offset,$E1070))*OFFSET($F$7,0,$E1070))-SUM($G1070:AT1070))*(OFFSET('PTRM input'!$G$477,0,$E1070-1)/A23taxstdlife))))</f>
        <v>0</v>
      </c>
      <c r="AV1070" s="251">
        <f ca="1">IF(A23taxstdlife="n/a","n/a",IF(A23taxstdlife="",0,IF(AV$3&gt;(A23stdlife+$E1070),((INDEX('PTRM input'!$G$385:$P$434,A23offset,$E1070)-INDEX('PTRM input'!$G$277:$P$326,A23offset,$E1070))*OFFSET($F$7,0,$E1070))-SUM($G1070:AU1070),(((INDEX('PTRM input'!$G$385:$P$434,A23offset,$E1070)-INDEX('PTRM input'!$G$277:$P$326,A23offset,$E1070))*OFFSET($F$7,0,$E1070))-SUM($G1070:AU1070))*(OFFSET('PTRM input'!$G$477,0,$E1070-1)/A23taxstdlife))))</f>
        <v>0</v>
      </c>
      <c r="AW1070" s="251">
        <f ca="1">IF(A23taxstdlife="n/a","n/a",IF(A23taxstdlife="",0,IF(AW$3&gt;(A23stdlife+$E1070),((INDEX('PTRM input'!$G$385:$P$434,A23offset,$E1070)-INDEX('PTRM input'!$G$277:$P$326,A23offset,$E1070))*OFFSET($F$7,0,$E1070))-SUM($G1070:AV1070),(((INDEX('PTRM input'!$G$385:$P$434,A23offset,$E1070)-INDEX('PTRM input'!$G$277:$P$326,A23offset,$E1070))*OFFSET($F$7,0,$E1070))-SUM($G1070:AV1070))*(OFFSET('PTRM input'!$G$477,0,$E1070-1)/A23taxstdlife))))</f>
        <v>0</v>
      </c>
      <c r="AX1070" s="251">
        <f ca="1">IF(A23taxstdlife="n/a","n/a",IF(A23taxstdlife="",0,IF(AX$3&gt;(A23stdlife+$E1070),((INDEX('PTRM input'!$G$385:$P$434,A23offset,$E1070)-INDEX('PTRM input'!$G$277:$P$326,A23offset,$E1070))*OFFSET($F$7,0,$E1070))-SUM($G1070:AW1070),(((INDEX('PTRM input'!$G$385:$P$434,A23offset,$E1070)-INDEX('PTRM input'!$G$277:$P$326,A23offset,$E1070))*OFFSET($F$7,0,$E1070))-SUM($G1070:AW1070))*(OFFSET('PTRM input'!$G$477,0,$E1070-1)/A23taxstdlife))))</f>
        <v>0</v>
      </c>
      <c r="AY1070" s="251">
        <f ca="1">IF(A23taxstdlife="n/a","n/a",IF(A23taxstdlife="",0,IF(AY$3&gt;(A23stdlife+$E1070),((INDEX('PTRM input'!$G$385:$P$434,A23offset,$E1070)-INDEX('PTRM input'!$G$277:$P$326,A23offset,$E1070))*OFFSET($F$7,0,$E1070))-SUM($G1070:AX1070),(((INDEX('PTRM input'!$G$385:$P$434,A23offset,$E1070)-INDEX('PTRM input'!$G$277:$P$326,A23offset,$E1070))*OFFSET($F$7,0,$E1070))-SUM($G1070:AX1070))*(OFFSET('PTRM input'!$G$477,0,$E1070-1)/A23taxstdlife))))</f>
        <v>0</v>
      </c>
      <c r="AZ1070" s="251">
        <f ca="1">IF(A23taxstdlife="n/a","n/a",IF(A23taxstdlife="",0,IF(AZ$3&gt;(A23stdlife+$E1070),((INDEX('PTRM input'!$G$385:$P$434,A23offset,$E1070)-INDEX('PTRM input'!$G$277:$P$326,A23offset,$E1070))*OFFSET($F$7,0,$E1070))-SUM($G1070:AY1070),(((INDEX('PTRM input'!$G$385:$P$434,A23offset,$E1070)-INDEX('PTRM input'!$G$277:$P$326,A23offset,$E1070))*OFFSET($F$7,0,$E1070))-SUM($G1070:AY1070))*(OFFSET('PTRM input'!$G$477,0,$E1070-1)/A23taxstdlife))))</f>
        <v>0</v>
      </c>
      <c r="BA1070" s="251">
        <f ca="1">IF(A23taxstdlife="n/a","n/a",IF(A23taxstdlife="",0,IF(BA$3&gt;(A23stdlife+$E1070),((INDEX('PTRM input'!$G$385:$P$434,A23offset,$E1070)-INDEX('PTRM input'!$G$277:$P$326,A23offset,$E1070))*OFFSET($F$7,0,$E1070))-SUM($G1070:AZ1070),(((INDEX('PTRM input'!$G$385:$P$434,A23offset,$E1070)-INDEX('PTRM input'!$G$277:$P$326,A23offset,$E1070))*OFFSET($F$7,0,$E1070))-SUM($G1070:AZ1070))*(OFFSET('PTRM input'!$G$477,0,$E1070-1)/A23taxstdlife))))</f>
        <v>0</v>
      </c>
      <c r="BB1070" s="251">
        <f ca="1">IF(A23taxstdlife="n/a","n/a",IF(A23taxstdlife="",0,IF(BB$3&gt;(A23stdlife+$E1070),((INDEX('PTRM input'!$G$385:$P$434,A23offset,$E1070)-INDEX('PTRM input'!$G$277:$P$326,A23offset,$E1070))*OFFSET($F$7,0,$E1070))-SUM($G1070:BA1070),(((INDEX('PTRM input'!$G$385:$P$434,A23offset,$E1070)-INDEX('PTRM input'!$G$277:$P$326,A23offset,$E1070))*OFFSET($F$7,0,$E1070))-SUM($G1070:BA1070))*(OFFSET('PTRM input'!$G$477,0,$E1070-1)/A23taxstdlife))))</f>
        <v>0</v>
      </c>
      <c r="BC1070" s="251">
        <f ca="1">IF(A23taxstdlife="n/a","n/a",IF(A23taxstdlife="",0,IF(BC$3&gt;(A23stdlife+$E1070),((INDEX('PTRM input'!$G$385:$P$434,A23offset,$E1070)-INDEX('PTRM input'!$G$277:$P$326,A23offset,$E1070))*OFFSET($F$7,0,$E1070))-SUM($G1070:BB1070),(((INDEX('PTRM input'!$G$385:$P$434,A23offset,$E1070)-INDEX('PTRM input'!$G$277:$P$326,A23offset,$E1070))*OFFSET($F$7,0,$E1070))-SUM($G1070:BB1070))*(OFFSET('PTRM input'!$G$477,0,$E1070-1)/A23taxstdlife))))</f>
        <v>0</v>
      </c>
      <c r="BD1070" s="251">
        <f ca="1">IF(A23taxstdlife="n/a","n/a",IF(A23taxstdlife="",0,IF(BD$3&gt;(A23stdlife+$E1070),((INDEX('PTRM input'!$G$385:$P$434,A23offset,$E1070)-INDEX('PTRM input'!$G$277:$P$326,A23offset,$E1070))*OFFSET($F$7,0,$E1070))-SUM($G1070:BC1070),(((INDEX('PTRM input'!$G$385:$P$434,A23offset,$E1070)-INDEX('PTRM input'!$G$277:$P$326,A23offset,$E1070))*OFFSET($F$7,0,$E1070))-SUM($G1070:BC1070))*(OFFSET('PTRM input'!$G$477,0,$E1070-1)/A23taxstdlife))))</f>
        <v>0</v>
      </c>
      <c r="BE1070" s="251">
        <f ca="1">IF(A23taxstdlife="n/a","n/a",IF(A23taxstdlife="",0,IF(BE$3&gt;(A23stdlife+$E1070),((INDEX('PTRM input'!$G$385:$P$434,A23offset,$E1070)-INDEX('PTRM input'!$G$277:$P$326,A23offset,$E1070))*OFFSET($F$7,0,$E1070))-SUM($G1070:BD1070),(((INDEX('PTRM input'!$G$385:$P$434,A23offset,$E1070)-INDEX('PTRM input'!$G$277:$P$326,A23offset,$E1070))*OFFSET($F$7,0,$E1070))-SUM($G1070:BD1070))*(OFFSET('PTRM input'!$G$477,0,$E1070-1)/A23taxstdlife))))</f>
        <v>0</v>
      </c>
      <c r="BF1070" s="251">
        <f ca="1">IF(A23taxstdlife="n/a","n/a",IF(A23taxstdlife="",0,IF(BF$3&gt;(A23stdlife+$E1070),((INDEX('PTRM input'!$G$385:$P$434,A23offset,$E1070)-INDEX('PTRM input'!$G$277:$P$326,A23offset,$E1070))*OFFSET($F$7,0,$E1070))-SUM($G1070:BE1070),(((INDEX('PTRM input'!$G$385:$P$434,A23offset,$E1070)-INDEX('PTRM input'!$G$277:$P$326,A23offset,$E1070))*OFFSET($F$7,0,$E1070))-SUM($G1070:BE1070))*(OFFSET('PTRM input'!$G$477,0,$E1070-1)/A23taxstdlife))))</f>
        <v>0</v>
      </c>
      <c r="BG1070" s="251">
        <f ca="1">IF(A23taxstdlife="n/a","n/a",IF(A23taxstdlife="",0,IF(BG$3&gt;(A23stdlife+$E1070),((INDEX('PTRM input'!$G$385:$P$434,A23offset,$E1070)-INDEX('PTRM input'!$G$277:$P$326,A23offset,$E1070))*OFFSET($F$7,0,$E1070))-SUM($G1070:BF1070),(((INDEX('PTRM input'!$G$385:$P$434,A23offset,$E1070)-INDEX('PTRM input'!$G$277:$P$326,A23offset,$E1070))*OFFSET($F$7,0,$E1070))-SUM($G1070:BF1070))*(OFFSET('PTRM input'!$G$477,0,$E1070-1)/A23taxstdlife))))</f>
        <v>0</v>
      </c>
      <c r="BH1070" s="251">
        <f ca="1">IF(A23taxstdlife="n/a","n/a",IF(A23taxstdlife="",0,IF(BH$3&gt;(A23stdlife+$E1070),((INDEX('PTRM input'!$G$385:$P$434,A23offset,$E1070)-INDEX('PTRM input'!$G$277:$P$326,A23offset,$E1070))*OFFSET($F$7,0,$E1070))-SUM($G1070:BG1070),(((INDEX('PTRM input'!$G$385:$P$434,A23offset,$E1070)-INDEX('PTRM input'!$G$277:$P$326,A23offset,$E1070))*OFFSET($F$7,0,$E1070))-SUM($G1070:BG1070))*(OFFSET('PTRM input'!$G$477,0,$E1070-1)/A23taxstdlife))))</f>
        <v>0</v>
      </c>
      <c r="BI1070" s="251">
        <f ca="1">IF(A23taxstdlife="n/a","n/a",IF(A23taxstdlife="",0,IF(BI$3&gt;(A23stdlife+$E1070),((INDEX('PTRM input'!$G$385:$P$434,A23offset,$E1070)-INDEX('PTRM input'!$G$277:$P$326,A23offset,$E1070))*OFFSET($F$7,0,$E1070))-SUM($G1070:BH1070),(((INDEX('PTRM input'!$G$385:$P$434,A23offset,$E1070)-INDEX('PTRM input'!$G$277:$P$326,A23offset,$E1070))*OFFSET($F$7,0,$E1070))-SUM($G1070:BH1070))*(OFFSET('PTRM input'!$G$477,0,$E1070-1)/A23taxstdlife))))</f>
        <v>0</v>
      </c>
      <c r="BJ1070" s="163"/>
      <c r="BK1070" s="116"/>
      <c r="BL1070" s="116"/>
      <c r="BM1070" s="116"/>
    </row>
    <row r="1071" spans="1:65" ht="12.75" hidden="1" customHeight="1" outlineLevel="2">
      <c r="A1071" s="366"/>
      <c r="B1071" s="19"/>
      <c r="C1071" s="18"/>
      <c r="D1071" s="760"/>
      <c r="E1071" s="86">
        <v>4</v>
      </c>
      <c r="F1071" s="356"/>
      <c r="G1071" s="434"/>
      <c r="H1071" s="435"/>
      <c r="I1071" s="435"/>
      <c r="J1071" s="619"/>
      <c r="K1071" s="251">
        <f ca="1">IF(A23taxstdlife="n/a","n/a",IF(A23taxstdlife="",0,IF(K$3&gt;(A23stdlife+$E1071),((INDEX('PTRM input'!$G$385:$P$434,A23offset,$E1071)-INDEX('PTRM input'!$G$277:$P$326,A23offset,$E1071))*OFFSET($F$7,0,$E1071))-SUM($G1071:J1071),(((INDEX('PTRM input'!$G$385:$P$434,A23offset,$E1071)-INDEX('PTRM input'!$G$277:$P$326,A23offset,$E1071))*OFFSET($F$7,0,$E1071))-SUM($G1071:J1071))*(OFFSET('PTRM input'!$G$477,0,$E1071-1)/A23taxstdlife))))</f>
        <v>0</v>
      </c>
      <c r="L1071" s="251">
        <f ca="1">IF(A23taxstdlife="n/a","n/a",IF(A23taxstdlife="",0,IF(L$3&gt;(A23stdlife+$E1071),((INDEX('PTRM input'!$G$385:$P$434,A23offset,$E1071)-INDEX('PTRM input'!$G$277:$P$326,A23offset,$E1071))*OFFSET($F$7,0,$E1071))-SUM($G1071:K1071),(((INDEX('PTRM input'!$G$385:$P$434,A23offset,$E1071)-INDEX('PTRM input'!$G$277:$P$326,A23offset,$E1071))*OFFSET($F$7,0,$E1071))-SUM($G1071:K1071))*(OFFSET('PTRM input'!$G$477,0,$E1071-1)/A23taxstdlife))))</f>
        <v>0</v>
      </c>
      <c r="M1071" s="251">
        <f ca="1">IF(A23taxstdlife="n/a","n/a",IF(A23taxstdlife="",0,IF(M$3&gt;(A23stdlife+$E1071),((INDEX('PTRM input'!$G$385:$P$434,A23offset,$E1071)-INDEX('PTRM input'!$G$277:$P$326,A23offset,$E1071))*OFFSET($F$7,0,$E1071))-SUM($G1071:L1071),(((INDEX('PTRM input'!$G$385:$P$434,A23offset,$E1071)-INDEX('PTRM input'!$G$277:$P$326,A23offset,$E1071))*OFFSET($F$7,0,$E1071))-SUM($G1071:L1071))*(OFFSET('PTRM input'!$G$477,0,$E1071-1)/A23taxstdlife))))</f>
        <v>0</v>
      </c>
      <c r="N1071" s="251">
        <f ca="1">IF(A23taxstdlife="n/a","n/a",IF(A23taxstdlife="",0,IF(N$3&gt;(A23stdlife+$E1071),((INDEX('PTRM input'!$G$385:$P$434,A23offset,$E1071)-INDEX('PTRM input'!$G$277:$P$326,A23offset,$E1071))*OFFSET($F$7,0,$E1071))-SUM($G1071:M1071),(((INDEX('PTRM input'!$G$385:$P$434,A23offset,$E1071)-INDEX('PTRM input'!$G$277:$P$326,A23offset,$E1071))*OFFSET($F$7,0,$E1071))-SUM($G1071:M1071))*(OFFSET('PTRM input'!$G$477,0,$E1071-1)/A23taxstdlife))))</f>
        <v>0</v>
      </c>
      <c r="O1071" s="251">
        <f ca="1">IF(A23taxstdlife="n/a","n/a",IF(A23taxstdlife="",0,IF(O$3&gt;(A23stdlife+$E1071),((INDEX('PTRM input'!$G$385:$P$434,A23offset,$E1071)-INDEX('PTRM input'!$G$277:$P$326,A23offset,$E1071))*OFFSET($F$7,0,$E1071))-SUM($G1071:N1071),(((INDEX('PTRM input'!$G$385:$P$434,A23offset,$E1071)-INDEX('PTRM input'!$G$277:$P$326,A23offset,$E1071))*OFFSET($F$7,0,$E1071))-SUM($G1071:N1071))*(OFFSET('PTRM input'!$G$477,0,$E1071-1)/A23taxstdlife))))</f>
        <v>0</v>
      </c>
      <c r="P1071" s="251">
        <f ca="1">IF(A23taxstdlife="n/a","n/a",IF(A23taxstdlife="",0,IF(P$3&gt;(A23stdlife+$E1071),((INDEX('PTRM input'!$G$385:$P$434,A23offset,$E1071)-INDEX('PTRM input'!$G$277:$P$326,A23offset,$E1071))*OFFSET($F$7,0,$E1071))-SUM($G1071:O1071),(((INDEX('PTRM input'!$G$385:$P$434,A23offset,$E1071)-INDEX('PTRM input'!$G$277:$P$326,A23offset,$E1071))*OFFSET($F$7,0,$E1071))-SUM($G1071:O1071))*(OFFSET('PTRM input'!$G$477,0,$E1071-1)/A23taxstdlife))))</f>
        <v>0</v>
      </c>
      <c r="Q1071" s="251">
        <f ca="1">IF(A23taxstdlife="n/a","n/a",IF(A23taxstdlife="",0,IF(Q$3&gt;(A23stdlife+$E1071),((INDEX('PTRM input'!$G$385:$P$434,A23offset,$E1071)-INDEX('PTRM input'!$G$277:$P$326,A23offset,$E1071))*OFFSET($F$7,0,$E1071))-SUM($G1071:P1071),(((INDEX('PTRM input'!$G$385:$P$434,A23offset,$E1071)-INDEX('PTRM input'!$G$277:$P$326,A23offset,$E1071))*OFFSET($F$7,0,$E1071))-SUM($G1071:P1071))*(OFFSET('PTRM input'!$G$477,0,$E1071-1)/A23taxstdlife))))</f>
        <v>0</v>
      </c>
      <c r="R1071" s="251">
        <f ca="1">IF(A23taxstdlife="n/a","n/a",IF(A23taxstdlife="",0,IF(R$3&gt;(A23stdlife+$E1071),((INDEX('PTRM input'!$G$385:$P$434,A23offset,$E1071)-INDEX('PTRM input'!$G$277:$P$326,A23offset,$E1071))*OFFSET($F$7,0,$E1071))-SUM($G1071:Q1071),(((INDEX('PTRM input'!$G$385:$P$434,A23offset,$E1071)-INDEX('PTRM input'!$G$277:$P$326,A23offset,$E1071))*OFFSET($F$7,0,$E1071))-SUM($G1071:Q1071))*(OFFSET('PTRM input'!$G$477,0,$E1071-1)/A23taxstdlife))))</f>
        <v>0</v>
      </c>
      <c r="S1071" s="251">
        <f ca="1">IF(A23taxstdlife="n/a","n/a",IF(A23taxstdlife="",0,IF(S$3&gt;(A23stdlife+$E1071),((INDEX('PTRM input'!$G$385:$P$434,A23offset,$E1071)-INDEX('PTRM input'!$G$277:$P$326,A23offset,$E1071))*OFFSET($F$7,0,$E1071))-SUM($G1071:R1071),(((INDEX('PTRM input'!$G$385:$P$434,A23offset,$E1071)-INDEX('PTRM input'!$G$277:$P$326,A23offset,$E1071))*OFFSET($F$7,0,$E1071))-SUM($G1071:R1071))*(OFFSET('PTRM input'!$G$477,0,$E1071-1)/A23taxstdlife))))</f>
        <v>0</v>
      </c>
      <c r="T1071" s="251">
        <f ca="1">IF(A23taxstdlife="n/a","n/a",IF(A23taxstdlife="",0,IF(T$3&gt;(A23stdlife+$E1071),((INDEX('PTRM input'!$G$385:$P$434,A23offset,$E1071)-INDEX('PTRM input'!$G$277:$P$326,A23offset,$E1071))*OFFSET($F$7,0,$E1071))-SUM($G1071:S1071),(((INDEX('PTRM input'!$G$385:$P$434,A23offset,$E1071)-INDEX('PTRM input'!$G$277:$P$326,A23offset,$E1071))*OFFSET($F$7,0,$E1071))-SUM($G1071:S1071))*(OFFSET('PTRM input'!$G$477,0,$E1071-1)/A23taxstdlife))))</f>
        <v>0</v>
      </c>
      <c r="U1071" s="251">
        <f ca="1">IF(A23taxstdlife="n/a","n/a",IF(A23taxstdlife="",0,IF(U$3&gt;(A23stdlife+$E1071),((INDEX('PTRM input'!$G$385:$P$434,A23offset,$E1071)-INDEX('PTRM input'!$G$277:$P$326,A23offset,$E1071))*OFFSET($F$7,0,$E1071))-SUM($G1071:T1071),(((INDEX('PTRM input'!$G$385:$P$434,A23offset,$E1071)-INDEX('PTRM input'!$G$277:$P$326,A23offset,$E1071))*OFFSET($F$7,0,$E1071))-SUM($G1071:T1071))*(OFFSET('PTRM input'!$G$477,0,$E1071-1)/A23taxstdlife))))</f>
        <v>0</v>
      </c>
      <c r="V1071" s="251">
        <f ca="1">IF(A23taxstdlife="n/a","n/a",IF(A23taxstdlife="",0,IF(V$3&gt;(A23stdlife+$E1071),((INDEX('PTRM input'!$G$385:$P$434,A23offset,$E1071)-INDEX('PTRM input'!$G$277:$P$326,A23offset,$E1071))*OFFSET($F$7,0,$E1071))-SUM($G1071:U1071),(((INDEX('PTRM input'!$G$385:$P$434,A23offset,$E1071)-INDEX('PTRM input'!$G$277:$P$326,A23offset,$E1071))*OFFSET($F$7,0,$E1071))-SUM($G1071:U1071))*(OFFSET('PTRM input'!$G$477,0,$E1071-1)/A23taxstdlife))))</f>
        <v>0</v>
      </c>
      <c r="W1071" s="251">
        <f ca="1">IF(A23taxstdlife="n/a","n/a",IF(A23taxstdlife="",0,IF(W$3&gt;(A23stdlife+$E1071),((INDEX('PTRM input'!$G$385:$P$434,A23offset,$E1071)-INDEX('PTRM input'!$G$277:$P$326,A23offset,$E1071))*OFFSET($F$7,0,$E1071))-SUM($G1071:V1071),(((INDEX('PTRM input'!$G$385:$P$434,A23offset,$E1071)-INDEX('PTRM input'!$G$277:$P$326,A23offset,$E1071))*OFFSET($F$7,0,$E1071))-SUM($G1071:V1071))*(OFFSET('PTRM input'!$G$477,0,$E1071-1)/A23taxstdlife))))</f>
        <v>0</v>
      </c>
      <c r="X1071" s="251">
        <f ca="1">IF(A23taxstdlife="n/a","n/a",IF(A23taxstdlife="",0,IF(X$3&gt;(A23stdlife+$E1071),((INDEX('PTRM input'!$G$385:$P$434,A23offset,$E1071)-INDEX('PTRM input'!$G$277:$P$326,A23offset,$E1071))*OFFSET($F$7,0,$E1071))-SUM($G1071:W1071),(((INDEX('PTRM input'!$G$385:$P$434,A23offset,$E1071)-INDEX('PTRM input'!$G$277:$P$326,A23offset,$E1071))*OFFSET($F$7,0,$E1071))-SUM($G1071:W1071))*(OFFSET('PTRM input'!$G$477,0,$E1071-1)/A23taxstdlife))))</f>
        <v>0</v>
      </c>
      <c r="Y1071" s="251">
        <f ca="1">IF(A23taxstdlife="n/a","n/a",IF(A23taxstdlife="",0,IF(Y$3&gt;(A23stdlife+$E1071),((INDEX('PTRM input'!$G$385:$P$434,A23offset,$E1071)-INDEX('PTRM input'!$G$277:$P$326,A23offset,$E1071))*OFFSET($F$7,0,$E1071))-SUM($G1071:X1071),(((INDEX('PTRM input'!$G$385:$P$434,A23offset,$E1071)-INDEX('PTRM input'!$G$277:$P$326,A23offset,$E1071))*OFFSET($F$7,0,$E1071))-SUM($G1071:X1071))*(OFFSET('PTRM input'!$G$477,0,$E1071-1)/A23taxstdlife))))</f>
        <v>0</v>
      </c>
      <c r="Z1071" s="251">
        <f ca="1">IF(A23taxstdlife="n/a","n/a",IF(A23taxstdlife="",0,IF(Z$3&gt;(A23stdlife+$E1071),((INDEX('PTRM input'!$G$385:$P$434,A23offset,$E1071)-INDEX('PTRM input'!$G$277:$P$326,A23offset,$E1071))*OFFSET($F$7,0,$E1071))-SUM($G1071:Y1071),(((INDEX('PTRM input'!$G$385:$P$434,A23offset,$E1071)-INDEX('PTRM input'!$G$277:$P$326,A23offset,$E1071))*OFFSET($F$7,0,$E1071))-SUM($G1071:Y1071))*(OFFSET('PTRM input'!$G$477,0,$E1071-1)/A23taxstdlife))))</f>
        <v>0</v>
      </c>
      <c r="AA1071" s="251">
        <f ca="1">IF(A23taxstdlife="n/a","n/a",IF(A23taxstdlife="",0,IF(AA$3&gt;(A23stdlife+$E1071),((INDEX('PTRM input'!$G$385:$P$434,A23offset,$E1071)-INDEX('PTRM input'!$G$277:$P$326,A23offset,$E1071))*OFFSET($F$7,0,$E1071))-SUM($G1071:Z1071),(((INDEX('PTRM input'!$G$385:$P$434,A23offset,$E1071)-INDEX('PTRM input'!$G$277:$P$326,A23offset,$E1071))*OFFSET($F$7,0,$E1071))-SUM($G1071:Z1071))*(OFFSET('PTRM input'!$G$477,0,$E1071-1)/A23taxstdlife))))</f>
        <v>0</v>
      </c>
      <c r="AB1071" s="251">
        <f ca="1">IF(A23taxstdlife="n/a","n/a",IF(A23taxstdlife="",0,IF(AB$3&gt;(A23stdlife+$E1071),((INDEX('PTRM input'!$G$385:$P$434,A23offset,$E1071)-INDEX('PTRM input'!$G$277:$P$326,A23offset,$E1071))*OFFSET($F$7,0,$E1071))-SUM($G1071:AA1071),(((INDEX('PTRM input'!$G$385:$P$434,A23offset,$E1071)-INDEX('PTRM input'!$G$277:$P$326,A23offset,$E1071))*OFFSET($F$7,0,$E1071))-SUM($G1071:AA1071))*(OFFSET('PTRM input'!$G$477,0,$E1071-1)/A23taxstdlife))))</f>
        <v>0</v>
      </c>
      <c r="AC1071" s="251">
        <f ca="1">IF(A23taxstdlife="n/a","n/a",IF(A23taxstdlife="",0,IF(AC$3&gt;(A23stdlife+$E1071),((INDEX('PTRM input'!$G$385:$P$434,A23offset,$E1071)-INDEX('PTRM input'!$G$277:$P$326,A23offset,$E1071))*OFFSET($F$7,0,$E1071))-SUM($G1071:AB1071),(((INDEX('PTRM input'!$G$385:$P$434,A23offset,$E1071)-INDEX('PTRM input'!$G$277:$P$326,A23offset,$E1071))*OFFSET($F$7,0,$E1071))-SUM($G1071:AB1071))*(OFFSET('PTRM input'!$G$477,0,$E1071-1)/A23taxstdlife))))</f>
        <v>0</v>
      </c>
      <c r="AD1071" s="251">
        <f ca="1">IF(A23taxstdlife="n/a","n/a",IF(A23taxstdlife="",0,IF(AD$3&gt;(A23stdlife+$E1071),((INDEX('PTRM input'!$G$385:$P$434,A23offset,$E1071)-INDEX('PTRM input'!$G$277:$P$326,A23offset,$E1071))*OFFSET($F$7,0,$E1071))-SUM($G1071:AC1071),(((INDEX('PTRM input'!$G$385:$P$434,A23offset,$E1071)-INDEX('PTRM input'!$G$277:$P$326,A23offset,$E1071))*OFFSET($F$7,0,$E1071))-SUM($G1071:AC1071))*(OFFSET('PTRM input'!$G$477,0,$E1071-1)/A23taxstdlife))))</f>
        <v>0</v>
      </c>
      <c r="AE1071" s="251">
        <f ca="1">IF(A23taxstdlife="n/a","n/a",IF(A23taxstdlife="",0,IF(AE$3&gt;(A23stdlife+$E1071),((INDEX('PTRM input'!$G$385:$P$434,A23offset,$E1071)-INDEX('PTRM input'!$G$277:$P$326,A23offset,$E1071))*OFFSET($F$7,0,$E1071))-SUM($G1071:AD1071),(((INDEX('PTRM input'!$G$385:$P$434,A23offset,$E1071)-INDEX('PTRM input'!$G$277:$P$326,A23offset,$E1071))*OFFSET($F$7,0,$E1071))-SUM($G1071:AD1071))*(OFFSET('PTRM input'!$G$477,0,$E1071-1)/A23taxstdlife))))</f>
        <v>0</v>
      </c>
      <c r="AF1071" s="251">
        <f ca="1">IF(A23taxstdlife="n/a","n/a",IF(A23taxstdlife="",0,IF(AF$3&gt;(A23stdlife+$E1071),((INDEX('PTRM input'!$G$385:$P$434,A23offset,$E1071)-INDEX('PTRM input'!$G$277:$P$326,A23offset,$E1071))*OFFSET($F$7,0,$E1071))-SUM($G1071:AE1071),(((INDEX('PTRM input'!$G$385:$P$434,A23offset,$E1071)-INDEX('PTRM input'!$G$277:$P$326,A23offset,$E1071))*OFFSET($F$7,0,$E1071))-SUM($G1071:AE1071))*(OFFSET('PTRM input'!$G$477,0,$E1071-1)/A23taxstdlife))))</f>
        <v>0</v>
      </c>
      <c r="AG1071" s="251">
        <f ca="1">IF(A23taxstdlife="n/a","n/a",IF(A23taxstdlife="",0,IF(AG$3&gt;(A23stdlife+$E1071),((INDEX('PTRM input'!$G$385:$P$434,A23offset,$E1071)-INDEX('PTRM input'!$G$277:$P$326,A23offset,$E1071))*OFFSET($F$7,0,$E1071))-SUM($G1071:AF1071),(((INDEX('PTRM input'!$G$385:$P$434,A23offset,$E1071)-INDEX('PTRM input'!$G$277:$P$326,A23offset,$E1071))*OFFSET($F$7,0,$E1071))-SUM($G1071:AF1071))*(OFFSET('PTRM input'!$G$477,0,$E1071-1)/A23taxstdlife))))</f>
        <v>0</v>
      </c>
      <c r="AH1071" s="251">
        <f ca="1">IF(A23taxstdlife="n/a","n/a",IF(A23taxstdlife="",0,IF(AH$3&gt;(A23stdlife+$E1071),((INDEX('PTRM input'!$G$385:$P$434,A23offset,$E1071)-INDEX('PTRM input'!$G$277:$P$326,A23offset,$E1071))*OFFSET($F$7,0,$E1071))-SUM($G1071:AG1071),(((INDEX('PTRM input'!$G$385:$P$434,A23offset,$E1071)-INDEX('PTRM input'!$G$277:$P$326,A23offset,$E1071))*OFFSET($F$7,0,$E1071))-SUM($G1071:AG1071))*(OFFSET('PTRM input'!$G$477,0,$E1071-1)/A23taxstdlife))))</f>
        <v>0</v>
      </c>
      <c r="AI1071" s="251">
        <f ca="1">IF(A23taxstdlife="n/a","n/a",IF(A23taxstdlife="",0,IF(AI$3&gt;(A23stdlife+$E1071),((INDEX('PTRM input'!$G$385:$P$434,A23offset,$E1071)-INDEX('PTRM input'!$G$277:$P$326,A23offset,$E1071))*OFFSET($F$7,0,$E1071))-SUM($G1071:AH1071),(((INDEX('PTRM input'!$G$385:$P$434,A23offset,$E1071)-INDEX('PTRM input'!$G$277:$P$326,A23offset,$E1071))*OFFSET($F$7,0,$E1071))-SUM($G1071:AH1071))*(OFFSET('PTRM input'!$G$477,0,$E1071-1)/A23taxstdlife))))</f>
        <v>0</v>
      </c>
      <c r="AJ1071" s="251">
        <f ca="1">IF(A23taxstdlife="n/a","n/a",IF(A23taxstdlife="",0,IF(AJ$3&gt;(A23stdlife+$E1071),((INDEX('PTRM input'!$G$385:$P$434,A23offset,$E1071)-INDEX('PTRM input'!$G$277:$P$326,A23offset,$E1071))*OFFSET($F$7,0,$E1071))-SUM($G1071:AI1071),(((INDEX('PTRM input'!$G$385:$P$434,A23offset,$E1071)-INDEX('PTRM input'!$G$277:$P$326,A23offset,$E1071))*OFFSET($F$7,0,$E1071))-SUM($G1071:AI1071))*(OFFSET('PTRM input'!$G$477,0,$E1071-1)/A23taxstdlife))))</f>
        <v>0</v>
      </c>
      <c r="AK1071" s="251">
        <f ca="1">IF(A23taxstdlife="n/a","n/a",IF(A23taxstdlife="",0,IF(AK$3&gt;(A23stdlife+$E1071),((INDEX('PTRM input'!$G$385:$P$434,A23offset,$E1071)-INDEX('PTRM input'!$G$277:$P$326,A23offset,$E1071))*OFFSET($F$7,0,$E1071))-SUM($G1071:AJ1071),(((INDEX('PTRM input'!$G$385:$P$434,A23offset,$E1071)-INDEX('PTRM input'!$G$277:$P$326,A23offset,$E1071))*OFFSET($F$7,0,$E1071))-SUM($G1071:AJ1071))*(OFFSET('PTRM input'!$G$477,0,$E1071-1)/A23taxstdlife))))</f>
        <v>0</v>
      </c>
      <c r="AL1071" s="251">
        <f ca="1">IF(A23taxstdlife="n/a","n/a",IF(A23taxstdlife="",0,IF(AL$3&gt;(A23stdlife+$E1071),((INDEX('PTRM input'!$G$385:$P$434,A23offset,$E1071)-INDEX('PTRM input'!$G$277:$P$326,A23offset,$E1071))*OFFSET($F$7,0,$E1071))-SUM($G1071:AK1071),(((INDEX('PTRM input'!$G$385:$P$434,A23offset,$E1071)-INDEX('PTRM input'!$G$277:$P$326,A23offset,$E1071))*OFFSET($F$7,0,$E1071))-SUM($G1071:AK1071))*(OFFSET('PTRM input'!$G$477,0,$E1071-1)/A23taxstdlife))))</f>
        <v>0</v>
      </c>
      <c r="AM1071" s="251">
        <f ca="1">IF(A23taxstdlife="n/a","n/a",IF(A23taxstdlife="",0,IF(AM$3&gt;(A23stdlife+$E1071),((INDEX('PTRM input'!$G$385:$P$434,A23offset,$E1071)-INDEX('PTRM input'!$G$277:$P$326,A23offset,$E1071))*OFFSET($F$7,0,$E1071))-SUM($G1071:AL1071),(((INDEX('PTRM input'!$G$385:$P$434,A23offset,$E1071)-INDEX('PTRM input'!$G$277:$P$326,A23offset,$E1071))*OFFSET($F$7,0,$E1071))-SUM($G1071:AL1071))*(OFFSET('PTRM input'!$G$477,0,$E1071-1)/A23taxstdlife))))</f>
        <v>0</v>
      </c>
      <c r="AN1071" s="251">
        <f ca="1">IF(A23taxstdlife="n/a","n/a",IF(A23taxstdlife="",0,IF(AN$3&gt;(A23stdlife+$E1071),((INDEX('PTRM input'!$G$385:$P$434,A23offset,$E1071)-INDEX('PTRM input'!$G$277:$P$326,A23offset,$E1071))*OFFSET($F$7,0,$E1071))-SUM($G1071:AM1071),(((INDEX('PTRM input'!$G$385:$P$434,A23offset,$E1071)-INDEX('PTRM input'!$G$277:$P$326,A23offset,$E1071))*OFFSET($F$7,0,$E1071))-SUM($G1071:AM1071))*(OFFSET('PTRM input'!$G$477,0,$E1071-1)/A23taxstdlife))))</f>
        <v>0</v>
      </c>
      <c r="AO1071" s="251">
        <f ca="1">IF(A23taxstdlife="n/a","n/a",IF(A23taxstdlife="",0,IF(AO$3&gt;(A23stdlife+$E1071),((INDEX('PTRM input'!$G$385:$P$434,A23offset,$E1071)-INDEX('PTRM input'!$G$277:$P$326,A23offset,$E1071))*OFFSET($F$7,0,$E1071))-SUM($G1071:AN1071),(((INDEX('PTRM input'!$G$385:$P$434,A23offset,$E1071)-INDEX('PTRM input'!$G$277:$P$326,A23offset,$E1071))*OFFSET($F$7,0,$E1071))-SUM($G1071:AN1071))*(OFFSET('PTRM input'!$G$477,0,$E1071-1)/A23taxstdlife))))</f>
        <v>0</v>
      </c>
      <c r="AP1071" s="251">
        <f ca="1">IF(A23taxstdlife="n/a","n/a",IF(A23taxstdlife="",0,IF(AP$3&gt;(A23stdlife+$E1071),((INDEX('PTRM input'!$G$385:$P$434,A23offset,$E1071)-INDEX('PTRM input'!$G$277:$P$326,A23offset,$E1071))*OFFSET($F$7,0,$E1071))-SUM($G1071:AO1071),(((INDEX('PTRM input'!$G$385:$P$434,A23offset,$E1071)-INDEX('PTRM input'!$G$277:$P$326,A23offset,$E1071))*OFFSET($F$7,0,$E1071))-SUM($G1071:AO1071))*(OFFSET('PTRM input'!$G$477,0,$E1071-1)/A23taxstdlife))))</f>
        <v>0</v>
      </c>
      <c r="AQ1071" s="251">
        <f ca="1">IF(A23taxstdlife="n/a","n/a",IF(A23taxstdlife="",0,IF(AQ$3&gt;(A23stdlife+$E1071),((INDEX('PTRM input'!$G$385:$P$434,A23offset,$E1071)-INDEX('PTRM input'!$G$277:$P$326,A23offset,$E1071))*OFFSET($F$7,0,$E1071))-SUM($G1071:AP1071),(((INDEX('PTRM input'!$G$385:$P$434,A23offset,$E1071)-INDEX('PTRM input'!$G$277:$P$326,A23offset,$E1071))*OFFSET($F$7,0,$E1071))-SUM($G1071:AP1071))*(OFFSET('PTRM input'!$G$477,0,$E1071-1)/A23taxstdlife))))</f>
        <v>0</v>
      </c>
      <c r="AR1071" s="251">
        <f ca="1">IF(A23taxstdlife="n/a","n/a",IF(A23taxstdlife="",0,IF(AR$3&gt;(A23stdlife+$E1071),((INDEX('PTRM input'!$G$385:$P$434,A23offset,$E1071)-INDEX('PTRM input'!$G$277:$P$326,A23offset,$E1071))*OFFSET($F$7,0,$E1071))-SUM($G1071:AQ1071),(((INDEX('PTRM input'!$G$385:$P$434,A23offset,$E1071)-INDEX('PTRM input'!$G$277:$P$326,A23offset,$E1071))*OFFSET($F$7,0,$E1071))-SUM($G1071:AQ1071))*(OFFSET('PTRM input'!$G$477,0,$E1071-1)/A23taxstdlife))))</f>
        <v>0</v>
      </c>
      <c r="AS1071" s="251">
        <f ca="1">IF(A23taxstdlife="n/a","n/a",IF(A23taxstdlife="",0,IF(AS$3&gt;(A23stdlife+$E1071),((INDEX('PTRM input'!$G$385:$P$434,A23offset,$E1071)-INDEX('PTRM input'!$G$277:$P$326,A23offset,$E1071))*OFFSET($F$7,0,$E1071))-SUM($G1071:AR1071),(((INDEX('PTRM input'!$G$385:$P$434,A23offset,$E1071)-INDEX('PTRM input'!$G$277:$P$326,A23offset,$E1071))*OFFSET($F$7,0,$E1071))-SUM($G1071:AR1071))*(OFFSET('PTRM input'!$G$477,0,$E1071-1)/A23taxstdlife))))</f>
        <v>0</v>
      </c>
      <c r="AT1071" s="251">
        <f ca="1">IF(A23taxstdlife="n/a","n/a",IF(A23taxstdlife="",0,IF(AT$3&gt;(A23stdlife+$E1071),((INDEX('PTRM input'!$G$385:$P$434,A23offset,$E1071)-INDEX('PTRM input'!$G$277:$P$326,A23offset,$E1071))*OFFSET($F$7,0,$E1071))-SUM($G1071:AS1071),(((INDEX('PTRM input'!$G$385:$P$434,A23offset,$E1071)-INDEX('PTRM input'!$G$277:$P$326,A23offset,$E1071))*OFFSET($F$7,0,$E1071))-SUM($G1071:AS1071))*(OFFSET('PTRM input'!$G$477,0,$E1071-1)/A23taxstdlife))))</f>
        <v>0</v>
      </c>
      <c r="AU1071" s="251">
        <f ca="1">IF(A23taxstdlife="n/a","n/a",IF(A23taxstdlife="",0,IF(AU$3&gt;(A23stdlife+$E1071),((INDEX('PTRM input'!$G$385:$P$434,A23offset,$E1071)-INDEX('PTRM input'!$G$277:$P$326,A23offset,$E1071))*OFFSET($F$7,0,$E1071))-SUM($G1071:AT1071),(((INDEX('PTRM input'!$G$385:$P$434,A23offset,$E1071)-INDEX('PTRM input'!$G$277:$P$326,A23offset,$E1071))*OFFSET($F$7,0,$E1071))-SUM($G1071:AT1071))*(OFFSET('PTRM input'!$G$477,0,$E1071-1)/A23taxstdlife))))</f>
        <v>0</v>
      </c>
      <c r="AV1071" s="251">
        <f ca="1">IF(A23taxstdlife="n/a","n/a",IF(A23taxstdlife="",0,IF(AV$3&gt;(A23stdlife+$E1071),((INDEX('PTRM input'!$G$385:$P$434,A23offset,$E1071)-INDEX('PTRM input'!$G$277:$P$326,A23offset,$E1071))*OFFSET($F$7,0,$E1071))-SUM($G1071:AU1071),(((INDEX('PTRM input'!$G$385:$P$434,A23offset,$E1071)-INDEX('PTRM input'!$G$277:$P$326,A23offset,$E1071))*OFFSET($F$7,0,$E1071))-SUM($G1071:AU1071))*(OFFSET('PTRM input'!$G$477,0,$E1071-1)/A23taxstdlife))))</f>
        <v>0</v>
      </c>
      <c r="AW1071" s="251">
        <f ca="1">IF(A23taxstdlife="n/a","n/a",IF(A23taxstdlife="",0,IF(AW$3&gt;(A23stdlife+$E1071),((INDEX('PTRM input'!$G$385:$P$434,A23offset,$E1071)-INDEX('PTRM input'!$G$277:$P$326,A23offset,$E1071))*OFFSET($F$7,0,$E1071))-SUM($G1071:AV1071),(((INDEX('PTRM input'!$G$385:$P$434,A23offset,$E1071)-INDEX('PTRM input'!$G$277:$P$326,A23offset,$E1071))*OFFSET($F$7,0,$E1071))-SUM($G1071:AV1071))*(OFFSET('PTRM input'!$G$477,0,$E1071-1)/A23taxstdlife))))</f>
        <v>0</v>
      </c>
      <c r="AX1071" s="251">
        <f ca="1">IF(A23taxstdlife="n/a","n/a",IF(A23taxstdlife="",0,IF(AX$3&gt;(A23stdlife+$E1071),((INDEX('PTRM input'!$G$385:$P$434,A23offset,$E1071)-INDEX('PTRM input'!$G$277:$P$326,A23offset,$E1071))*OFFSET($F$7,0,$E1071))-SUM($G1071:AW1071),(((INDEX('PTRM input'!$G$385:$P$434,A23offset,$E1071)-INDEX('PTRM input'!$G$277:$P$326,A23offset,$E1071))*OFFSET($F$7,0,$E1071))-SUM($G1071:AW1071))*(OFFSET('PTRM input'!$G$477,0,$E1071-1)/A23taxstdlife))))</f>
        <v>0</v>
      </c>
      <c r="AY1071" s="251">
        <f ca="1">IF(A23taxstdlife="n/a","n/a",IF(A23taxstdlife="",0,IF(AY$3&gt;(A23stdlife+$E1071),((INDEX('PTRM input'!$G$385:$P$434,A23offset,$E1071)-INDEX('PTRM input'!$G$277:$P$326,A23offset,$E1071))*OFFSET($F$7,0,$E1071))-SUM($G1071:AX1071),(((INDEX('PTRM input'!$G$385:$P$434,A23offset,$E1071)-INDEX('PTRM input'!$G$277:$P$326,A23offset,$E1071))*OFFSET($F$7,0,$E1071))-SUM($G1071:AX1071))*(OFFSET('PTRM input'!$G$477,0,$E1071-1)/A23taxstdlife))))</f>
        <v>0</v>
      </c>
      <c r="AZ1071" s="251">
        <f ca="1">IF(A23taxstdlife="n/a","n/a",IF(A23taxstdlife="",0,IF(AZ$3&gt;(A23stdlife+$E1071),((INDEX('PTRM input'!$G$385:$P$434,A23offset,$E1071)-INDEX('PTRM input'!$G$277:$P$326,A23offset,$E1071))*OFFSET($F$7,0,$E1071))-SUM($G1071:AY1071),(((INDEX('PTRM input'!$G$385:$P$434,A23offset,$E1071)-INDEX('PTRM input'!$G$277:$P$326,A23offset,$E1071))*OFFSET($F$7,0,$E1071))-SUM($G1071:AY1071))*(OFFSET('PTRM input'!$G$477,0,$E1071-1)/A23taxstdlife))))</f>
        <v>0</v>
      </c>
      <c r="BA1071" s="251">
        <f ca="1">IF(A23taxstdlife="n/a","n/a",IF(A23taxstdlife="",0,IF(BA$3&gt;(A23stdlife+$E1071),((INDEX('PTRM input'!$G$385:$P$434,A23offset,$E1071)-INDEX('PTRM input'!$G$277:$P$326,A23offset,$E1071))*OFFSET($F$7,0,$E1071))-SUM($G1071:AZ1071),(((INDEX('PTRM input'!$G$385:$P$434,A23offset,$E1071)-INDEX('PTRM input'!$G$277:$P$326,A23offset,$E1071))*OFFSET($F$7,0,$E1071))-SUM($G1071:AZ1071))*(OFFSET('PTRM input'!$G$477,0,$E1071-1)/A23taxstdlife))))</f>
        <v>0</v>
      </c>
      <c r="BB1071" s="251">
        <f ca="1">IF(A23taxstdlife="n/a","n/a",IF(A23taxstdlife="",0,IF(BB$3&gt;(A23stdlife+$E1071),((INDEX('PTRM input'!$G$385:$P$434,A23offset,$E1071)-INDEX('PTRM input'!$G$277:$P$326,A23offset,$E1071))*OFFSET($F$7,0,$E1071))-SUM($G1071:BA1071),(((INDEX('PTRM input'!$G$385:$P$434,A23offset,$E1071)-INDEX('PTRM input'!$G$277:$P$326,A23offset,$E1071))*OFFSET($F$7,0,$E1071))-SUM($G1071:BA1071))*(OFFSET('PTRM input'!$G$477,0,$E1071-1)/A23taxstdlife))))</f>
        <v>0</v>
      </c>
      <c r="BC1071" s="251">
        <f ca="1">IF(A23taxstdlife="n/a","n/a",IF(A23taxstdlife="",0,IF(BC$3&gt;(A23stdlife+$E1071),((INDEX('PTRM input'!$G$385:$P$434,A23offset,$E1071)-INDEX('PTRM input'!$G$277:$P$326,A23offset,$E1071))*OFFSET($F$7,0,$E1071))-SUM($G1071:BB1071),(((INDEX('PTRM input'!$G$385:$P$434,A23offset,$E1071)-INDEX('PTRM input'!$G$277:$P$326,A23offset,$E1071))*OFFSET($F$7,0,$E1071))-SUM($G1071:BB1071))*(OFFSET('PTRM input'!$G$477,0,$E1071-1)/A23taxstdlife))))</f>
        <v>0</v>
      </c>
      <c r="BD1071" s="251">
        <f ca="1">IF(A23taxstdlife="n/a","n/a",IF(A23taxstdlife="",0,IF(BD$3&gt;(A23stdlife+$E1071),((INDEX('PTRM input'!$G$385:$P$434,A23offset,$E1071)-INDEX('PTRM input'!$G$277:$P$326,A23offset,$E1071))*OFFSET($F$7,0,$E1071))-SUM($G1071:BC1071),(((INDEX('PTRM input'!$G$385:$P$434,A23offset,$E1071)-INDEX('PTRM input'!$G$277:$P$326,A23offset,$E1071))*OFFSET($F$7,0,$E1071))-SUM($G1071:BC1071))*(OFFSET('PTRM input'!$G$477,0,$E1071-1)/A23taxstdlife))))</f>
        <v>0</v>
      </c>
      <c r="BE1071" s="251">
        <f ca="1">IF(A23taxstdlife="n/a","n/a",IF(A23taxstdlife="",0,IF(BE$3&gt;(A23stdlife+$E1071),((INDEX('PTRM input'!$G$385:$P$434,A23offset,$E1071)-INDEX('PTRM input'!$G$277:$P$326,A23offset,$E1071))*OFFSET($F$7,0,$E1071))-SUM($G1071:BD1071),(((INDEX('PTRM input'!$G$385:$P$434,A23offset,$E1071)-INDEX('PTRM input'!$G$277:$P$326,A23offset,$E1071))*OFFSET($F$7,0,$E1071))-SUM($G1071:BD1071))*(OFFSET('PTRM input'!$G$477,0,$E1071-1)/A23taxstdlife))))</f>
        <v>0</v>
      </c>
      <c r="BF1071" s="251">
        <f ca="1">IF(A23taxstdlife="n/a","n/a",IF(A23taxstdlife="",0,IF(BF$3&gt;(A23stdlife+$E1071),((INDEX('PTRM input'!$G$385:$P$434,A23offset,$E1071)-INDEX('PTRM input'!$G$277:$P$326,A23offset,$E1071))*OFFSET($F$7,0,$E1071))-SUM($G1071:BE1071),(((INDEX('PTRM input'!$G$385:$P$434,A23offset,$E1071)-INDEX('PTRM input'!$G$277:$P$326,A23offset,$E1071))*OFFSET($F$7,0,$E1071))-SUM($G1071:BE1071))*(OFFSET('PTRM input'!$G$477,0,$E1071-1)/A23taxstdlife))))</f>
        <v>0</v>
      </c>
      <c r="BG1071" s="251">
        <f ca="1">IF(A23taxstdlife="n/a","n/a",IF(A23taxstdlife="",0,IF(BG$3&gt;(A23stdlife+$E1071),((INDEX('PTRM input'!$G$385:$P$434,A23offset,$E1071)-INDEX('PTRM input'!$G$277:$P$326,A23offset,$E1071))*OFFSET($F$7,0,$E1071))-SUM($G1071:BF1071),(((INDEX('PTRM input'!$G$385:$P$434,A23offset,$E1071)-INDEX('PTRM input'!$G$277:$P$326,A23offset,$E1071))*OFFSET($F$7,0,$E1071))-SUM($G1071:BF1071))*(OFFSET('PTRM input'!$G$477,0,$E1071-1)/A23taxstdlife))))</f>
        <v>0</v>
      </c>
      <c r="BH1071" s="251">
        <f ca="1">IF(A23taxstdlife="n/a","n/a",IF(A23taxstdlife="",0,IF(BH$3&gt;(A23stdlife+$E1071),((INDEX('PTRM input'!$G$385:$P$434,A23offset,$E1071)-INDEX('PTRM input'!$G$277:$P$326,A23offset,$E1071))*OFFSET($F$7,0,$E1071))-SUM($G1071:BG1071),(((INDEX('PTRM input'!$G$385:$P$434,A23offset,$E1071)-INDEX('PTRM input'!$G$277:$P$326,A23offset,$E1071))*OFFSET($F$7,0,$E1071))-SUM($G1071:BG1071))*(OFFSET('PTRM input'!$G$477,0,$E1071-1)/A23taxstdlife))))</f>
        <v>0</v>
      </c>
      <c r="BI1071" s="251">
        <f ca="1">IF(A23taxstdlife="n/a","n/a",IF(A23taxstdlife="",0,IF(BI$3&gt;(A23stdlife+$E1071),((INDEX('PTRM input'!$G$385:$P$434,A23offset,$E1071)-INDEX('PTRM input'!$G$277:$P$326,A23offset,$E1071))*OFFSET($F$7,0,$E1071))-SUM($G1071:BH1071),(((INDEX('PTRM input'!$G$385:$P$434,A23offset,$E1071)-INDEX('PTRM input'!$G$277:$P$326,A23offset,$E1071))*OFFSET($F$7,0,$E1071))-SUM($G1071:BH1071))*(OFFSET('PTRM input'!$G$477,0,$E1071-1)/A23taxstdlife))))</f>
        <v>0</v>
      </c>
      <c r="BJ1071" s="116"/>
      <c r="BK1071" s="116"/>
      <c r="BL1071" s="116"/>
      <c r="BM1071" s="116"/>
    </row>
    <row r="1072" spans="1:65" ht="12.75" hidden="1" customHeight="1" outlineLevel="2">
      <c r="A1072" s="366"/>
      <c r="B1072" s="19"/>
      <c r="C1072" s="18"/>
      <c r="D1072" s="760"/>
      <c r="E1072" s="86">
        <v>5</v>
      </c>
      <c r="F1072" s="356"/>
      <c r="G1072" s="434"/>
      <c r="H1072" s="435"/>
      <c r="I1072" s="435"/>
      <c r="J1072" s="435"/>
      <c r="K1072" s="619"/>
      <c r="L1072" s="251">
        <f ca="1">IF(A23taxstdlife="n/a","n/a",IF(A23taxstdlife="",0,IF(L$3&gt;(A23stdlife+$E1072),((INDEX('PTRM input'!$G$385:$P$434,A23offset,$E1072)-INDEX('PTRM input'!$G$277:$P$326,A23offset,$E1072))*OFFSET($F$7,0,$E1072))-SUM($G1072:K1072),(((INDEX('PTRM input'!$G$385:$P$434,A23offset,$E1072)-INDEX('PTRM input'!$G$277:$P$326,A23offset,$E1072))*OFFSET($F$7,0,$E1072))-SUM($G1072:K1072))*(OFFSET('PTRM input'!$G$477,0,$E1072-1)/A23taxstdlife))))</f>
        <v>0</v>
      </c>
      <c r="M1072" s="251">
        <f ca="1">IF(A23taxstdlife="n/a","n/a",IF(A23taxstdlife="",0,IF(M$3&gt;(A23stdlife+$E1072),((INDEX('PTRM input'!$G$385:$P$434,A23offset,$E1072)-INDEX('PTRM input'!$G$277:$P$326,A23offset,$E1072))*OFFSET($F$7,0,$E1072))-SUM($G1072:L1072),(((INDEX('PTRM input'!$G$385:$P$434,A23offset,$E1072)-INDEX('PTRM input'!$G$277:$P$326,A23offset,$E1072))*OFFSET($F$7,0,$E1072))-SUM($G1072:L1072))*(OFFSET('PTRM input'!$G$477,0,$E1072-1)/A23taxstdlife))))</f>
        <v>0</v>
      </c>
      <c r="N1072" s="251">
        <f ca="1">IF(A23taxstdlife="n/a","n/a",IF(A23taxstdlife="",0,IF(N$3&gt;(A23stdlife+$E1072),((INDEX('PTRM input'!$G$385:$P$434,A23offset,$E1072)-INDEX('PTRM input'!$G$277:$P$326,A23offset,$E1072))*OFFSET($F$7,0,$E1072))-SUM($G1072:M1072),(((INDEX('PTRM input'!$G$385:$P$434,A23offset,$E1072)-INDEX('PTRM input'!$G$277:$P$326,A23offset,$E1072))*OFFSET($F$7,0,$E1072))-SUM($G1072:M1072))*(OFFSET('PTRM input'!$G$477,0,$E1072-1)/A23taxstdlife))))</f>
        <v>0</v>
      </c>
      <c r="O1072" s="251">
        <f ca="1">IF(A23taxstdlife="n/a","n/a",IF(A23taxstdlife="",0,IF(O$3&gt;(A23stdlife+$E1072),((INDEX('PTRM input'!$G$385:$P$434,A23offset,$E1072)-INDEX('PTRM input'!$G$277:$P$326,A23offset,$E1072))*OFFSET($F$7,0,$E1072))-SUM($G1072:N1072),(((INDEX('PTRM input'!$G$385:$P$434,A23offset,$E1072)-INDEX('PTRM input'!$G$277:$P$326,A23offset,$E1072))*OFFSET($F$7,0,$E1072))-SUM($G1072:N1072))*(OFFSET('PTRM input'!$G$477,0,$E1072-1)/A23taxstdlife))))</f>
        <v>0</v>
      </c>
      <c r="P1072" s="251">
        <f ca="1">IF(A23taxstdlife="n/a","n/a",IF(A23taxstdlife="",0,IF(P$3&gt;(A23stdlife+$E1072),((INDEX('PTRM input'!$G$385:$P$434,A23offset,$E1072)-INDEX('PTRM input'!$G$277:$P$326,A23offset,$E1072))*OFFSET($F$7,0,$E1072))-SUM($G1072:O1072),(((INDEX('PTRM input'!$G$385:$P$434,A23offset,$E1072)-INDEX('PTRM input'!$G$277:$P$326,A23offset,$E1072))*OFFSET($F$7,0,$E1072))-SUM($G1072:O1072))*(OFFSET('PTRM input'!$G$477,0,$E1072-1)/A23taxstdlife))))</f>
        <v>0</v>
      </c>
      <c r="Q1072" s="251">
        <f ca="1">IF(A23taxstdlife="n/a","n/a",IF(A23taxstdlife="",0,IF(Q$3&gt;(A23stdlife+$E1072),((INDEX('PTRM input'!$G$385:$P$434,A23offset,$E1072)-INDEX('PTRM input'!$G$277:$P$326,A23offset,$E1072))*OFFSET($F$7,0,$E1072))-SUM($G1072:P1072),(((INDEX('PTRM input'!$G$385:$P$434,A23offset,$E1072)-INDEX('PTRM input'!$G$277:$P$326,A23offset,$E1072))*OFFSET($F$7,0,$E1072))-SUM($G1072:P1072))*(OFFSET('PTRM input'!$G$477,0,$E1072-1)/A23taxstdlife))))</f>
        <v>0</v>
      </c>
      <c r="R1072" s="251">
        <f ca="1">IF(A23taxstdlife="n/a","n/a",IF(A23taxstdlife="",0,IF(R$3&gt;(A23stdlife+$E1072),((INDEX('PTRM input'!$G$385:$P$434,A23offset,$E1072)-INDEX('PTRM input'!$G$277:$P$326,A23offset,$E1072))*OFFSET($F$7,0,$E1072))-SUM($G1072:Q1072),(((INDEX('PTRM input'!$G$385:$P$434,A23offset,$E1072)-INDEX('PTRM input'!$G$277:$P$326,A23offset,$E1072))*OFFSET($F$7,0,$E1072))-SUM($G1072:Q1072))*(OFFSET('PTRM input'!$G$477,0,$E1072-1)/A23taxstdlife))))</f>
        <v>0</v>
      </c>
      <c r="S1072" s="251">
        <f ca="1">IF(A23taxstdlife="n/a","n/a",IF(A23taxstdlife="",0,IF(S$3&gt;(A23stdlife+$E1072),((INDEX('PTRM input'!$G$385:$P$434,A23offset,$E1072)-INDEX('PTRM input'!$G$277:$P$326,A23offset,$E1072))*OFFSET($F$7,0,$E1072))-SUM($G1072:R1072),(((INDEX('PTRM input'!$G$385:$P$434,A23offset,$E1072)-INDEX('PTRM input'!$G$277:$P$326,A23offset,$E1072))*OFFSET($F$7,0,$E1072))-SUM($G1072:R1072))*(OFFSET('PTRM input'!$G$477,0,$E1072-1)/A23taxstdlife))))</f>
        <v>0</v>
      </c>
      <c r="T1072" s="251">
        <f ca="1">IF(A23taxstdlife="n/a","n/a",IF(A23taxstdlife="",0,IF(T$3&gt;(A23stdlife+$E1072),((INDEX('PTRM input'!$G$385:$P$434,A23offset,$E1072)-INDEX('PTRM input'!$G$277:$P$326,A23offset,$E1072))*OFFSET($F$7,0,$E1072))-SUM($G1072:S1072),(((INDEX('PTRM input'!$G$385:$P$434,A23offset,$E1072)-INDEX('PTRM input'!$G$277:$P$326,A23offset,$E1072))*OFFSET($F$7,0,$E1072))-SUM($G1072:S1072))*(OFFSET('PTRM input'!$G$477,0,$E1072-1)/A23taxstdlife))))</f>
        <v>0</v>
      </c>
      <c r="U1072" s="251">
        <f ca="1">IF(A23taxstdlife="n/a","n/a",IF(A23taxstdlife="",0,IF(U$3&gt;(A23stdlife+$E1072),((INDEX('PTRM input'!$G$385:$P$434,A23offset,$E1072)-INDEX('PTRM input'!$G$277:$P$326,A23offset,$E1072))*OFFSET($F$7,0,$E1072))-SUM($G1072:T1072),(((INDEX('PTRM input'!$G$385:$P$434,A23offset,$E1072)-INDEX('PTRM input'!$G$277:$P$326,A23offset,$E1072))*OFFSET($F$7,0,$E1072))-SUM($G1072:T1072))*(OFFSET('PTRM input'!$G$477,0,$E1072-1)/A23taxstdlife))))</f>
        <v>0</v>
      </c>
      <c r="V1072" s="251">
        <f ca="1">IF(A23taxstdlife="n/a","n/a",IF(A23taxstdlife="",0,IF(V$3&gt;(A23stdlife+$E1072),((INDEX('PTRM input'!$G$385:$P$434,A23offset,$E1072)-INDEX('PTRM input'!$G$277:$P$326,A23offset,$E1072))*OFFSET($F$7,0,$E1072))-SUM($G1072:U1072),(((INDEX('PTRM input'!$G$385:$P$434,A23offset,$E1072)-INDEX('PTRM input'!$G$277:$P$326,A23offset,$E1072))*OFFSET($F$7,0,$E1072))-SUM($G1072:U1072))*(OFFSET('PTRM input'!$G$477,0,$E1072-1)/A23taxstdlife))))</f>
        <v>0</v>
      </c>
      <c r="W1072" s="251">
        <f ca="1">IF(A23taxstdlife="n/a","n/a",IF(A23taxstdlife="",0,IF(W$3&gt;(A23stdlife+$E1072),((INDEX('PTRM input'!$G$385:$P$434,A23offset,$E1072)-INDEX('PTRM input'!$G$277:$P$326,A23offset,$E1072))*OFFSET($F$7,0,$E1072))-SUM($G1072:V1072),(((INDEX('PTRM input'!$G$385:$P$434,A23offset,$E1072)-INDEX('PTRM input'!$G$277:$P$326,A23offset,$E1072))*OFFSET($F$7,0,$E1072))-SUM($G1072:V1072))*(OFFSET('PTRM input'!$G$477,0,$E1072-1)/A23taxstdlife))))</f>
        <v>0</v>
      </c>
      <c r="X1072" s="251">
        <f ca="1">IF(A23taxstdlife="n/a","n/a",IF(A23taxstdlife="",0,IF(X$3&gt;(A23stdlife+$E1072),((INDEX('PTRM input'!$G$385:$P$434,A23offset,$E1072)-INDEX('PTRM input'!$G$277:$P$326,A23offset,$E1072))*OFFSET($F$7,0,$E1072))-SUM($G1072:W1072),(((INDEX('PTRM input'!$G$385:$P$434,A23offset,$E1072)-INDEX('PTRM input'!$G$277:$P$326,A23offset,$E1072))*OFFSET($F$7,0,$E1072))-SUM($G1072:W1072))*(OFFSET('PTRM input'!$G$477,0,$E1072-1)/A23taxstdlife))))</f>
        <v>0</v>
      </c>
      <c r="Y1072" s="251">
        <f ca="1">IF(A23taxstdlife="n/a","n/a",IF(A23taxstdlife="",0,IF(Y$3&gt;(A23stdlife+$E1072),((INDEX('PTRM input'!$G$385:$P$434,A23offset,$E1072)-INDEX('PTRM input'!$G$277:$P$326,A23offset,$E1072))*OFFSET($F$7,0,$E1072))-SUM($G1072:X1072),(((INDEX('PTRM input'!$G$385:$P$434,A23offset,$E1072)-INDEX('PTRM input'!$G$277:$P$326,A23offset,$E1072))*OFFSET($F$7,0,$E1072))-SUM($G1072:X1072))*(OFFSET('PTRM input'!$G$477,0,$E1072-1)/A23taxstdlife))))</f>
        <v>0</v>
      </c>
      <c r="Z1072" s="251">
        <f ca="1">IF(A23taxstdlife="n/a","n/a",IF(A23taxstdlife="",0,IF(Z$3&gt;(A23stdlife+$E1072),((INDEX('PTRM input'!$G$385:$P$434,A23offset,$E1072)-INDEX('PTRM input'!$G$277:$P$326,A23offset,$E1072))*OFFSET($F$7,0,$E1072))-SUM($G1072:Y1072),(((INDEX('PTRM input'!$G$385:$P$434,A23offset,$E1072)-INDEX('PTRM input'!$G$277:$P$326,A23offset,$E1072))*OFFSET($F$7,0,$E1072))-SUM($G1072:Y1072))*(OFFSET('PTRM input'!$G$477,0,$E1072-1)/A23taxstdlife))))</f>
        <v>0</v>
      </c>
      <c r="AA1072" s="251">
        <f ca="1">IF(A23taxstdlife="n/a","n/a",IF(A23taxstdlife="",0,IF(AA$3&gt;(A23stdlife+$E1072),((INDEX('PTRM input'!$G$385:$P$434,A23offset,$E1072)-INDEX('PTRM input'!$G$277:$P$326,A23offset,$E1072))*OFFSET($F$7,0,$E1072))-SUM($G1072:Z1072),(((INDEX('PTRM input'!$G$385:$P$434,A23offset,$E1072)-INDEX('PTRM input'!$G$277:$P$326,A23offset,$E1072))*OFFSET($F$7,0,$E1072))-SUM($G1072:Z1072))*(OFFSET('PTRM input'!$G$477,0,$E1072-1)/A23taxstdlife))))</f>
        <v>0</v>
      </c>
      <c r="AB1072" s="251">
        <f ca="1">IF(A23taxstdlife="n/a","n/a",IF(A23taxstdlife="",0,IF(AB$3&gt;(A23stdlife+$E1072),((INDEX('PTRM input'!$G$385:$P$434,A23offset,$E1072)-INDEX('PTRM input'!$G$277:$P$326,A23offset,$E1072))*OFFSET($F$7,0,$E1072))-SUM($G1072:AA1072),(((INDEX('PTRM input'!$G$385:$P$434,A23offset,$E1072)-INDEX('PTRM input'!$G$277:$P$326,A23offset,$E1072))*OFFSET($F$7,0,$E1072))-SUM($G1072:AA1072))*(OFFSET('PTRM input'!$G$477,0,$E1072-1)/A23taxstdlife))))</f>
        <v>0</v>
      </c>
      <c r="AC1072" s="251">
        <f ca="1">IF(A23taxstdlife="n/a","n/a",IF(A23taxstdlife="",0,IF(AC$3&gt;(A23stdlife+$E1072),((INDEX('PTRM input'!$G$385:$P$434,A23offset,$E1072)-INDEX('PTRM input'!$G$277:$P$326,A23offset,$E1072))*OFFSET($F$7,0,$E1072))-SUM($G1072:AB1072),(((INDEX('PTRM input'!$G$385:$P$434,A23offset,$E1072)-INDEX('PTRM input'!$G$277:$P$326,A23offset,$E1072))*OFFSET($F$7,0,$E1072))-SUM($G1072:AB1072))*(OFFSET('PTRM input'!$G$477,0,$E1072-1)/A23taxstdlife))))</f>
        <v>0</v>
      </c>
      <c r="AD1072" s="251">
        <f ca="1">IF(A23taxstdlife="n/a","n/a",IF(A23taxstdlife="",0,IF(AD$3&gt;(A23stdlife+$E1072),((INDEX('PTRM input'!$G$385:$P$434,A23offset,$E1072)-INDEX('PTRM input'!$G$277:$P$326,A23offset,$E1072))*OFFSET($F$7,0,$E1072))-SUM($G1072:AC1072),(((INDEX('PTRM input'!$G$385:$P$434,A23offset,$E1072)-INDEX('PTRM input'!$G$277:$P$326,A23offset,$E1072))*OFFSET($F$7,0,$E1072))-SUM($G1072:AC1072))*(OFFSET('PTRM input'!$G$477,0,$E1072-1)/A23taxstdlife))))</f>
        <v>0</v>
      </c>
      <c r="AE1072" s="251">
        <f ca="1">IF(A23taxstdlife="n/a","n/a",IF(A23taxstdlife="",0,IF(AE$3&gt;(A23stdlife+$E1072),((INDEX('PTRM input'!$G$385:$P$434,A23offset,$E1072)-INDEX('PTRM input'!$G$277:$P$326,A23offset,$E1072))*OFFSET($F$7,0,$E1072))-SUM($G1072:AD1072),(((INDEX('PTRM input'!$G$385:$P$434,A23offset,$E1072)-INDEX('PTRM input'!$G$277:$P$326,A23offset,$E1072))*OFFSET($F$7,0,$E1072))-SUM($G1072:AD1072))*(OFFSET('PTRM input'!$G$477,0,$E1072-1)/A23taxstdlife))))</f>
        <v>0</v>
      </c>
      <c r="AF1072" s="251">
        <f ca="1">IF(A23taxstdlife="n/a","n/a",IF(A23taxstdlife="",0,IF(AF$3&gt;(A23stdlife+$E1072),((INDEX('PTRM input'!$G$385:$P$434,A23offset,$E1072)-INDEX('PTRM input'!$G$277:$P$326,A23offset,$E1072))*OFFSET($F$7,0,$E1072))-SUM($G1072:AE1072),(((INDEX('PTRM input'!$G$385:$P$434,A23offset,$E1072)-INDEX('PTRM input'!$G$277:$P$326,A23offset,$E1072))*OFFSET($F$7,0,$E1072))-SUM($G1072:AE1072))*(OFFSET('PTRM input'!$G$477,0,$E1072-1)/A23taxstdlife))))</f>
        <v>0</v>
      </c>
      <c r="AG1072" s="251">
        <f ca="1">IF(A23taxstdlife="n/a","n/a",IF(A23taxstdlife="",0,IF(AG$3&gt;(A23stdlife+$E1072),((INDEX('PTRM input'!$G$385:$P$434,A23offset,$E1072)-INDEX('PTRM input'!$G$277:$P$326,A23offset,$E1072))*OFFSET($F$7,0,$E1072))-SUM($G1072:AF1072),(((INDEX('PTRM input'!$G$385:$P$434,A23offset,$E1072)-INDEX('PTRM input'!$G$277:$P$326,A23offset,$E1072))*OFFSET($F$7,0,$E1072))-SUM($G1072:AF1072))*(OFFSET('PTRM input'!$G$477,0,$E1072-1)/A23taxstdlife))))</f>
        <v>0</v>
      </c>
      <c r="AH1072" s="251">
        <f ca="1">IF(A23taxstdlife="n/a","n/a",IF(A23taxstdlife="",0,IF(AH$3&gt;(A23stdlife+$E1072),((INDEX('PTRM input'!$G$385:$P$434,A23offset,$E1072)-INDEX('PTRM input'!$G$277:$P$326,A23offset,$E1072))*OFFSET($F$7,0,$E1072))-SUM($G1072:AG1072),(((INDEX('PTRM input'!$G$385:$P$434,A23offset,$E1072)-INDEX('PTRM input'!$G$277:$P$326,A23offset,$E1072))*OFFSET($F$7,0,$E1072))-SUM($G1072:AG1072))*(OFFSET('PTRM input'!$G$477,0,$E1072-1)/A23taxstdlife))))</f>
        <v>0</v>
      </c>
      <c r="AI1072" s="251">
        <f ca="1">IF(A23taxstdlife="n/a","n/a",IF(A23taxstdlife="",0,IF(AI$3&gt;(A23stdlife+$E1072),((INDEX('PTRM input'!$G$385:$P$434,A23offset,$E1072)-INDEX('PTRM input'!$G$277:$P$326,A23offset,$E1072))*OFFSET($F$7,0,$E1072))-SUM($G1072:AH1072),(((INDEX('PTRM input'!$G$385:$P$434,A23offset,$E1072)-INDEX('PTRM input'!$G$277:$P$326,A23offset,$E1072))*OFFSET($F$7,0,$E1072))-SUM($G1072:AH1072))*(OFFSET('PTRM input'!$G$477,0,$E1072-1)/A23taxstdlife))))</f>
        <v>0</v>
      </c>
      <c r="AJ1072" s="251">
        <f ca="1">IF(A23taxstdlife="n/a","n/a",IF(A23taxstdlife="",0,IF(AJ$3&gt;(A23stdlife+$E1072),((INDEX('PTRM input'!$G$385:$P$434,A23offset,$E1072)-INDEX('PTRM input'!$G$277:$P$326,A23offset,$E1072))*OFFSET($F$7,0,$E1072))-SUM($G1072:AI1072),(((INDEX('PTRM input'!$G$385:$P$434,A23offset,$E1072)-INDEX('PTRM input'!$G$277:$P$326,A23offset,$E1072))*OFFSET($F$7,0,$E1072))-SUM($G1072:AI1072))*(OFFSET('PTRM input'!$G$477,0,$E1072-1)/A23taxstdlife))))</f>
        <v>0</v>
      </c>
      <c r="AK1072" s="251">
        <f ca="1">IF(A23taxstdlife="n/a","n/a",IF(A23taxstdlife="",0,IF(AK$3&gt;(A23stdlife+$E1072),((INDEX('PTRM input'!$G$385:$P$434,A23offset,$E1072)-INDEX('PTRM input'!$G$277:$P$326,A23offset,$E1072))*OFFSET($F$7,0,$E1072))-SUM($G1072:AJ1072),(((INDEX('PTRM input'!$G$385:$P$434,A23offset,$E1072)-INDEX('PTRM input'!$G$277:$P$326,A23offset,$E1072))*OFFSET($F$7,0,$E1072))-SUM($G1072:AJ1072))*(OFFSET('PTRM input'!$G$477,0,$E1072-1)/A23taxstdlife))))</f>
        <v>0</v>
      </c>
      <c r="AL1072" s="251">
        <f ca="1">IF(A23taxstdlife="n/a","n/a",IF(A23taxstdlife="",0,IF(AL$3&gt;(A23stdlife+$E1072),((INDEX('PTRM input'!$G$385:$P$434,A23offset,$E1072)-INDEX('PTRM input'!$G$277:$P$326,A23offset,$E1072))*OFFSET($F$7,0,$E1072))-SUM($G1072:AK1072),(((INDEX('PTRM input'!$G$385:$P$434,A23offset,$E1072)-INDEX('PTRM input'!$G$277:$P$326,A23offset,$E1072))*OFFSET($F$7,0,$E1072))-SUM($G1072:AK1072))*(OFFSET('PTRM input'!$G$477,0,$E1072-1)/A23taxstdlife))))</f>
        <v>0</v>
      </c>
      <c r="AM1072" s="251">
        <f ca="1">IF(A23taxstdlife="n/a","n/a",IF(A23taxstdlife="",0,IF(AM$3&gt;(A23stdlife+$E1072),((INDEX('PTRM input'!$G$385:$P$434,A23offset,$E1072)-INDEX('PTRM input'!$G$277:$P$326,A23offset,$E1072))*OFFSET($F$7,0,$E1072))-SUM($G1072:AL1072),(((INDEX('PTRM input'!$G$385:$P$434,A23offset,$E1072)-INDEX('PTRM input'!$G$277:$P$326,A23offset,$E1072))*OFFSET($F$7,0,$E1072))-SUM($G1072:AL1072))*(OFFSET('PTRM input'!$G$477,0,$E1072-1)/A23taxstdlife))))</f>
        <v>0</v>
      </c>
      <c r="AN1072" s="251">
        <f ca="1">IF(A23taxstdlife="n/a","n/a",IF(A23taxstdlife="",0,IF(AN$3&gt;(A23stdlife+$E1072),((INDEX('PTRM input'!$G$385:$P$434,A23offset,$E1072)-INDEX('PTRM input'!$G$277:$P$326,A23offset,$E1072))*OFFSET($F$7,0,$E1072))-SUM($G1072:AM1072),(((INDEX('PTRM input'!$G$385:$P$434,A23offset,$E1072)-INDEX('PTRM input'!$G$277:$P$326,A23offset,$E1072))*OFFSET($F$7,0,$E1072))-SUM($G1072:AM1072))*(OFFSET('PTRM input'!$G$477,0,$E1072-1)/A23taxstdlife))))</f>
        <v>0</v>
      </c>
      <c r="AO1072" s="251">
        <f ca="1">IF(A23taxstdlife="n/a","n/a",IF(A23taxstdlife="",0,IF(AO$3&gt;(A23stdlife+$E1072),((INDEX('PTRM input'!$G$385:$P$434,A23offset,$E1072)-INDEX('PTRM input'!$G$277:$P$326,A23offset,$E1072))*OFFSET($F$7,0,$E1072))-SUM($G1072:AN1072),(((INDEX('PTRM input'!$G$385:$P$434,A23offset,$E1072)-INDEX('PTRM input'!$G$277:$P$326,A23offset,$E1072))*OFFSET($F$7,0,$E1072))-SUM($G1072:AN1072))*(OFFSET('PTRM input'!$G$477,0,$E1072-1)/A23taxstdlife))))</f>
        <v>0</v>
      </c>
      <c r="AP1072" s="251">
        <f ca="1">IF(A23taxstdlife="n/a","n/a",IF(A23taxstdlife="",0,IF(AP$3&gt;(A23stdlife+$E1072),((INDEX('PTRM input'!$G$385:$P$434,A23offset,$E1072)-INDEX('PTRM input'!$G$277:$P$326,A23offset,$E1072))*OFFSET($F$7,0,$E1072))-SUM($G1072:AO1072),(((INDEX('PTRM input'!$G$385:$P$434,A23offset,$E1072)-INDEX('PTRM input'!$G$277:$P$326,A23offset,$E1072))*OFFSET($F$7,0,$E1072))-SUM($G1072:AO1072))*(OFFSET('PTRM input'!$G$477,0,$E1072-1)/A23taxstdlife))))</f>
        <v>0</v>
      </c>
      <c r="AQ1072" s="251">
        <f ca="1">IF(A23taxstdlife="n/a","n/a",IF(A23taxstdlife="",0,IF(AQ$3&gt;(A23stdlife+$E1072),((INDEX('PTRM input'!$G$385:$P$434,A23offset,$E1072)-INDEX('PTRM input'!$G$277:$P$326,A23offset,$E1072))*OFFSET($F$7,0,$E1072))-SUM($G1072:AP1072),(((INDEX('PTRM input'!$G$385:$P$434,A23offset,$E1072)-INDEX('PTRM input'!$G$277:$P$326,A23offset,$E1072))*OFFSET($F$7,0,$E1072))-SUM($G1072:AP1072))*(OFFSET('PTRM input'!$G$477,0,$E1072-1)/A23taxstdlife))))</f>
        <v>0</v>
      </c>
      <c r="AR1072" s="251">
        <f ca="1">IF(A23taxstdlife="n/a","n/a",IF(A23taxstdlife="",0,IF(AR$3&gt;(A23stdlife+$E1072),((INDEX('PTRM input'!$G$385:$P$434,A23offset,$E1072)-INDEX('PTRM input'!$G$277:$P$326,A23offset,$E1072))*OFFSET($F$7,0,$E1072))-SUM($G1072:AQ1072),(((INDEX('PTRM input'!$G$385:$P$434,A23offset,$E1072)-INDEX('PTRM input'!$G$277:$P$326,A23offset,$E1072))*OFFSET($F$7,0,$E1072))-SUM($G1072:AQ1072))*(OFFSET('PTRM input'!$G$477,0,$E1072-1)/A23taxstdlife))))</f>
        <v>0</v>
      </c>
      <c r="AS1072" s="251">
        <f ca="1">IF(A23taxstdlife="n/a","n/a",IF(A23taxstdlife="",0,IF(AS$3&gt;(A23stdlife+$E1072),((INDEX('PTRM input'!$G$385:$P$434,A23offset,$E1072)-INDEX('PTRM input'!$G$277:$P$326,A23offset,$E1072))*OFFSET($F$7,0,$E1072))-SUM($G1072:AR1072),(((INDEX('PTRM input'!$G$385:$P$434,A23offset,$E1072)-INDEX('PTRM input'!$G$277:$P$326,A23offset,$E1072))*OFFSET($F$7,0,$E1072))-SUM($G1072:AR1072))*(OFFSET('PTRM input'!$G$477,0,$E1072-1)/A23taxstdlife))))</f>
        <v>0</v>
      </c>
      <c r="AT1072" s="251">
        <f ca="1">IF(A23taxstdlife="n/a","n/a",IF(A23taxstdlife="",0,IF(AT$3&gt;(A23stdlife+$E1072),((INDEX('PTRM input'!$G$385:$P$434,A23offset,$E1072)-INDEX('PTRM input'!$G$277:$P$326,A23offset,$E1072))*OFFSET($F$7,0,$E1072))-SUM($G1072:AS1072),(((INDEX('PTRM input'!$G$385:$P$434,A23offset,$E1072)-INDEX('PTRM input'!$G$277:$P$326,A23offset,$E1072))*OFFSET($F$7,0,$E1072))-SUM($G1072:AS1072))*(OFFSET('PTRM input'!$G$477,0,$E1072-1)/A23taxstdlife))))</f>
        <v>0</v>
      </c>
      <c r="AU1072" s="251">
        <f ca="1">IF(A23taxstdlife="n/a","n/a",IF(A23taxstdlife="",0,IF(AU$3&gt;(A23stdlife+$E1072),((INDEX('PTRM input'!$G$385:$P$434,A23offset,$E1072)-INDEX('PTRM input'!$G$277:$P$326,A23offset,$E1072))*OFFSET($F$7,0,$E1072))-SUM($G1072:AT1072),(((INDEX('PTRM input'!$G$385:$P$434,A23offset,$E1072)-INDEX('PTRM input'!$G$277:$P$326,A23offset,$E1072))*OFFSET($F$7,0,$E1072))-SUM($G1072:AT1072))*(OFFSET('PTRM input'!$G$477,0,$E1072-1)/A23taxstdlife))))</f>
        <v>0</v>
      </c>
      <c r="AV1072" s="251">
        <f ca="1">IF(A23taxstdlife="n/a","n/a",IF(A23taxstdlife="",0,IF(AV$3&gt;(A23stdlife+$E1072),((INDEX('PTRM input'!$G$385:$P$434,A23offset,$E1072)-INDEX('PTRM input'!$G$277:$P$326,A23offset,$E1072))*OFFSET($F$7,0,$E1072))-SUM($G1072:AU1072),(((INDEX('PTRM input'!$G$385:$P$434,A23offset,$E1072)-INDEX('PTRM input'!$G$277:$P$326,A23offset,$E1072))*OFFSET($F$7,0,$E1072))-SUM($G1072:AU1072))*(OFFSET('PTRM input'!$G$477,0,$E1072-1)/A23taxstdlife))))</f>
        <v>0</v>
      </c>
      <c r="AW1072" s="251">
        <f ca="1">IF(A23taxstdlife="n/a","n/a",IF(A23taxstdlife="",0,IF(AW$3&gt;(A23stdlife+$E1072),((INDEX('PTRM input'!$G$385:$P$434,A23offset,$E1072)-INDEX('PTRM input'!$G$277:$P$326,A23offset,$E1072))*OFFSET($F$7,0,$E1072))-SUM($G1072:AV1072),(((INDEX('PTRM input'!$G$385:$P$434,A23offset,$E1072)-INDEX('PTRM input'!$G$277:$P$326,A23offset,$E1072))*OFFSET($F$7,0,$E1072))-SUM($G1072:AV1072))*(OFFSET('PTRM input'!$G$477,0,$E1072-1)/A23taxstdlife))))</f>
        <v>0</v>
      </c>
      <c r="AX1072" s="251">
        <f ca="1">IF(A23taxstdlife="n/a","n/a",IF(A23taxstdlife="",0,IF(AX$3&gt;(A23stdlife+$E1072),((INDEX('PTRM input'!$G$385:$P$434,A23offset,$E1072)-INDEX('PTRM input'!$G$277:$P$326,A23offset,$E1072))*OFFSET($F$7,0,$E1072))-SUM($G1072:AW1072),(((INDEX('PTRM input'!$G$385:$P$434,A23offset,$E1072)-INDEX('PTRM input'!$G$277:$P$326,A23offset,$E1072))*OFFSET($F$7,0,$E1072))-SUM($G1072:AW1072))*(OFFSET('PTRM input'!$G$477,0,$E1072-1)/A23taxstdlife))))</f>
        <v>0</v>
      </c>
      <c r="AY1072" s="251">
        <f ca="1">IF(A23taxstdlife="n/a","n/a",IF(A23taxstdlife="",0,IF(AY$3&gt;(A23stdlife+$E1072),((INDEX('PTRM input'!$G$385:$P$434,A23offset,$E1072)-INDEX('PTRM input'!$G$277:$P$326,A23offset,$E1072))*OFFSET($F$7,0,$E1072))-SUM($G1072:AX1072),(((INDEX('PTRM input'!$G$385:$P$434,A23offset,$E1072)-INDEX('PTRM input'!$G$277:$P$326,A23offset,$E1072))*OFFSET($F$7,0,$E1072))-SUM($G1072:AX1072))*(OFFSET('PTRM input'!$G$477,0,$E1072-1)/A23taxstdlife))))</f>
        <v>0</v>
      </c>
      <c r="AZ1072" s="251">
        <f ca="1">IF(A23taxstdlife="n/a","n/a",IF(A23taxstdlife="",0,IF(AZ$3&gt;(A23stdlife+$E1072),((INDEX('PTRM input'!$G$385:$P$434,A23offset,$E1072)-INDEX('PTRM input'!$G$277:$P$326,A23offset,$E1072))*OFFSET($F$7,0,$E1072))-SUM($G1072:AY1072),(((INDEX('PTRM input'!$G$385:$P$434,A23offset,$E1072)-INDEX('PTRM input'!$G$277:$P$326,A23offset,$E1072))*OFFSET($F$7,0,$E1072))-SUM($G1072:AY1072))*(OFFSET('PTRM input'!$G$477,0,$E1072-1)/A23taxstdlife))))</f>
        <v>0</v>
      </c>
      <c r="BA1072" s="251">
        <f ca="1">IF(A23taxstdlife="n/a","n/a",IF(A23taxstdlife="",0,IF(BA$3&gt;(A23stdlife+$E1072),((INDEX('PTRM input'!$G$385:$P$434,A23offset,$E1072)-INDEX('PTRM input'!$G$277:$P$326,A23offset,$E1072))*OFFSET($F$7,0,$E1072))-SUM($G1072:AZ1072),(((INDEX('PTRM input'!$G$385:$P$434,A23offset,$E1072)-INDEX('PTRM input'!$G$277:$P$326,A23offset,$E1072))*OFFSET($F$7,0,$E1072))-SUM($G1072:AZ1072))*(OFFSET('PTRM input'!$G$477,0,$E1072-1)/A23taxstdlife))))</f>
        <v>0</v>
      </c>
      <c r="BB1072" s="251">
        <f ca="1">IF(A23taxstdlife="n/a","n/a",IF(A23taxstdlife="",0,IF(BB$3&gt;(A23stdlife+$E1072),((INDEX('PTRM input'!$G$385:$P$434,A23offset,$E1072)-INDEX('PTRM input'!$G$277:$P$326,A23offset,$E1072))*OFFSET($F$7,0,$E1072))-SUM($G1072:BA1072),(((INDEX('PTRM input'!$G$385:$P$434,A23offset,$E1072)-INDEX('PTRM input'!$G$277:$P$326,A23offset,$E1072))*OFFSET($F$7,0,$E1072))-SUM($G1072:BA1072))*(OFFSET('PTRM input'!$G$477,0,$E1072-1)/A23taxstdlife))))</f>
        <v>0</v>
      </c>
      <c r="BC1072" s="251">
        <f ca="1">IF(A23taxstdlife="n/a","n/a",IF(A23taxstdlife="",0,IF(BC$3&gt;(A23stdlife+$E1072),((INDEX('PTRM input'!$G$385:$P$434,A23offset,$E1072)-INDEX('PTRM input'!$G$277:$P$326,A23offset,$E1072))*OFFSET($F$7,0,$E1072))-SUM($G1072:BB1072),(((INDEX('PTRM input'!$G$385:$P$434,A23offset,$E1072)-INDEX('PTRM input'!$G$277:$P$326,A23offset,$E1072))*OFFSET($F$7,0,$E1072))-SUM($G1072:BB1072))*(OFFSET('PTRM input'!$G$477,0,$E1072-1)/A23taxstdlife))))</f>
        <v>0</v>
      </c>
      <c r="BD1072" s="251">
        <f ca="1">IF(A23taxstdlife="n/a","n/a",IF(A23taxstdlife="",0,IF(BD$3&gt;(A23stdlife+$E1072),((INDEX('PTRM input'!$G$385:$P$434,A23offset,$E1072)-INDEX('PTRM input'!$G$277:$P$326,A23offset,$E1072))*OFFSET($F$7,0,$E1072))-SUM($G1072:BC1072),(((INDEX('PTRM input'!$G$385:$P$434,A23offset,$E1072)-INDEX('PTRM input'!$G$277:$P$326,A23offset,$E1072))*OFFSET($F$7,0,$E1072))-SUM($G1072:BC1072))*(OFFSET('PTRM input'!$G$477,0,$E1072-1)/A23taxstdlife))))</f>
        <v>0</v>
      </c>
      <c r="BE1072" s="251">
        <f ca="1">IF(A23taxstdlife="n/a","n/a",IF(A23taxstdlife="",0,IF(BE$3&gt;(A23stdlife+$E1072),((INDEX('PTRM input'!$G$385:$P$434,A23offset,$E1072)-INDEX('PTRM input'!$G$277:$P$326,A23offset,$E1072))*OFFSET($F$7,0,$E1072))-SUM($G1072:BD1072),(((INDEX('PTRM input'!$G$385:$P$434,A23offset,$E1072)-INDEX('PTRM input'!$G$277:$P$326,A23offset,$E1072))*OFFSET($F$7,0,$E1072))-SUM($G1072:BD1072))*(OFFSET('PTRM input'!$G$477,0,$E1072-1)/A23taxstdlife))))</f>
        <v>0</v>
      </c>
      <c r="BF1072" s="251">
        <f ca="1">IF(A23taxstdlife="n/a","n/a",IF(A23taxstdlife="",0,IF(BF$3&gt;(A23stdlife+$E1072),((INDEX('PTRM input'!$G$385:$P$434,A23offset,$E1072)-INDEX('PTRM input'!$G$277:$P$326,A23offset,$E1072))*OFFSET($F$7,0,$E1072))-SUM($G1072:BE1072),(((INDEX('PTRM input'!$G$385:$P$434,A23offset,$E1072)-INDEX('PTRM input'!$G$277:$P$326,A23offset,$E1072))*OFFSET($F$7,0,$E1072))-SUM($G1072:BE1072))*(OFFSET('PTRM input'!$G$477,0,$E1072-1)/A23taxstdlife))))</f>
        <v>0</v>
      </c>
      <c r="BG1072" s="251">
        <f ca="1">IF(A23taxstdlife="n/a","n/a",IF(A23taxstdlife="",0,IF(BG$3&gt;(A23stdlife+$E1072),((INDEX('PTRM input'!$G$385:$P$434,A23offset,$E1072)-INDEX('PTRM input'!$G$277:$P$326,A23offset,$E1072))*OFFSET($F$7,0,$E1072))-SUM($G1072:BF1072),(((INDEX('PTRM input'!$G$385:$P$434,A23offset,$E1072)-INDEX('PTRM input'!$G$277:$P$326,A23offset,$E1072))*OFFSET($F$7,0,$E1072))-SUM($G1072:BF1072))*(OFFSET('PTRM input'!$G$477,0,$E1072-1)/A23taxstdlife))))</f>
        <v>0</v>
      </c>
      <c r="BH1072" s="251">
        <f ca="1">IF(A23taxstdlife="n/a","n/a",IF(A23taxstdlife="",0,IF(BH$3&gt;(A23stdlife+$E1072),((INDEX('PTRM input'!$G$385:$P$434,A23offset,$E1072)-INDEX('PTRM input'!$G$277:$P$326,A23offset,$E1072))*OFFSET($F$7,0,$E1072))-SUM($G1072:BG1072),(((INDEX('PTRM input'!$G$385:$P$434,A23offset,$E1072)-INDEX('PTRM input'!$G$277:$P$326,A23offset,$E1072))*OFFSET($F$7,0,$E1072))-SUM($G1072:BG1072))*(OFFSET('PTRM input'!$G$477,0,$E1072-1)/A23taxstdlife))))</f>
        <v>0</v>
      </c>
      <c r="BI1072" s="251">
        <f ca="1">IF(A23taxstdlife="n/a","n/a",IF(A23taxstdlife="",0,IF(BI$3&gt;(A23stdlife+$E1072),((INDEX('PTRM input'!$G$385:$P$434,A23offset,$E1072)-INDEX('PTRM input'!$G$277:$P$326,A23offset,$E1072))*OFFSET($F$7,0,$E1072))-SUM($G1072:BH1072),(((INDEX('PTRM input'!$G$385:$P$434,A23offset,$E1072)-INDEX('PTRM input'!$G$277:$P$326,A23offset,$E1072))*OFFSET($F$7,0,$E1072))-SUM($G1072:BH1072))*(OFFSET('PTRM input'!$G$477,0,$E1072-1)/A23taxstdlife))))</f>
        <v>0</v>
      </c>
      <c r="BJ1072" s="116"/>
      <c r="BK1072" s="116"/>
      <c r="BL1072" s="116"/>
      <c r="BM1072" s="116"/>
    </row>
    <row r="1073" spans="1:65" ht="12.75" hidden="1" customHeight="1" outlineLevel="2">
      <c r="A1073" s="366"/>
      <c r="B1073" s="19"/>
      <c r="C1073" s="18"/>
      <c r="D1073" s="760"/>
      <c r="E1073" s="86">
        <v>6</v>
      </c>
      <c r="F1073" s="356"/>
      <c r="G1073" s="434"/>
      <c r="H1073" s="435"/>
      <c r="I1073" s="435"/>
      <c r="J1073" s="435"/>
      <c r="K1073" s="435"/>
      <c r="L1073" s="619"/>
      <c r="M1073" s="251">
        <f ca="1">IF(A23taxstdlife="n/a","n/a",IF(A23taxstdlife="",0,IF(M$3&gt;(A23stdlife+$E1073),((INDEX('PTRM input'!$G$385:$P$434,A23offset,$E1073)-INDEX('PTRM input'!$G$277:$P$326,A23offset,$E1073))*OFFSET($F$7,0,$E1073))-SUM($G1073:L1073),(((INDEX('PTRM input'!$G$385:$P$434,A23offset,$E1073)-INDEX('PTRM input'!$G$277:$P$326,A23offset,$E1073))*OFFSET($F$7,0,$E1073))-SUM($G1073:L1073))*(OFFSET('PTRM input'!$G$477,0,$E1073-1)/A23taxstdlife))))</f>
        <v>0</v>
      </c>
      <c r="N1073" s="251">
        <f ca="1">IF(A23taxstdlife="n/a","n/a",IF(A23taxstdlife="",0,IF(N$3&gt;(A23stdlife+$E1073),((INDEX('PTRM input'!$G$385:$P$434,A23offset,$E1073)-INDEX('PTRM input'!$G$277:$P$326,A23offset,$E1073))*OFFSET($F$7,0,$E1073))-SUM($G1073:M1073),(((INDEX('PTRM input'!$G$385:$P$434,A23offset,$E1073)-INDEX('PTRM input'!$G$277:$P$326,A23offset,$E1073))*OFFSET($F$7,0,$E1073))-SUM($G1073:M1073))*(OFFSET('PTRM input'!$G$477,0,$E1073-1)/A23taxstdlife))))</f>
        <v>0</v>
      </c>
      <c r="O1073" s="251">
        <f ca="1">IF(A23taxstdlife="n/a","n/a",IF(A23taxstdlife="",0,IF(O$3&gt;(A23stdlife+$E1073),((INDEX('PTRM input'!$G$385:$P$434,A23offset,$E1073)-INDEX('PTRM input'!$G$277:$P$326,A23offset,$E1073))*OFFSET($F$7,0,$E1073))-SUM($G1073:N1073),(((INDEX('PTRM input'!$G$385:$P$434,A23offset,$E1073)-INDEX('PTRM input'!$G$277:$P$326,A23offset,$E1073))*OFFSET($F$7,0,$E1073))-SUM($G1073:N1073))*(OFFSET('PTRM input'!$G$477,0,$E1073-1)/A23taxstdlife))))</f>
        <v>0</v>
      </c>
      <c r="P1073" s="251">
        <f ca="1">IF(A23taxstdlife="n/a","n/a",IF(A23taxstdlife="",0,IF(P$3&gt;(A23stdlife+$E1073),((INDEX('PTRM input'!$G$385:$P$434,A23offset,$E1073)-INDEX('PTRM input'!$G$277:$P$326,A23offset,$E1073))*OFFSET($F$7,0,$E1073))-SUM($G1073:O1073),(((INDEX('PTRM input'!$G$385:$P$434,A23offset,$E1073)-INDEX('PTRM input'!$G$277:$P$326,A23offset,$E1073))*OFFSET($F$7,0,$E1073))-SUM($G1073:O1073))*(OFFSET('PTRM input'!$G$477,0,$E1073-1)/A23taxstdlife))))</f>
        <v>0</v>
      </c>
      <c r="Q1073" s="251">
        <f ca="1">IF(A23taxstdlife="n/a","n/a",IF(A23taxstdlife="",0,IF(Q$3&gt;(A23stdlife+$E1073),((INDEX('PTRM input'!$G$385:$P$434,A23offset,$E1073)-INDEX('PTRM input'!$G$277:$P$326,A23offset,$E1073))*OFFSET($F$7,0,$E1073))-SUM($G1073:P1073),(((INDEX('PTRM input'!$G$385:$P$434,A23offset,$E1073)-INDEX('PTRM input'!$G$277:$P$326,A23offset,$E1073))*OFFSET($F$7,0,$E1073))-SUM($G1073:P1073))*(OFFSET('PTRM input'!$G$477,0,$E1073-1)/A23taxstdlife))))</f>
        <v>0</v>
      </c>
      <c r="R1073" s="251">
        <f ca="1">IF(A23taxstdlife="n/a","n/a",IF(A23taxstdlife="",0,IF(R$3&gt;(A23stdlife+$E1073),((INDEX('PTRM input'!$G$385:$P$434,A23offset,$E1073)-INDEX('PTRM input'!$G$277:$P$326,A23offset,$E1073))*OFFSET($F$7,0,$E1073))-SUM($G1073:Q1073),(((INDEX('PTRM input'!$G$385:$P$434,A23offset,$E1073)-INDEX('PTRM input'!$G$277:$P$326,A23offset,$E1073))*OFFSET($F$7,0,$E1073))-SUM($G1073:Q1073))*(OFFSET('PTRM input'!$G$477,0,$E1073-1)/A23taxstdlife))))</f>
        <v>0</v>
      </c>
      <c r="S1073" s="251">
        <f ca="1">IF(A23taxstdlife="n/a","n/a",IF(A23taxstdlife="",0,IF(S$3&gt;(A23stdlife+$E1073),((INDEX('PTRM input'!$G$385:$P$434,A23offset,$E1073)-INDEX('PTRM input'!$G$277:$P$326,A23offset,$E1073))*OFFSET($F$7,0,$E1073))-SUM($G1073:R1073),(((INDEX('PTRM input'!$G$385:$P$434,A23offset,$E1073)-INDEX('PTRM input'!$G$277:$P$326,A23offset,$E1073))*OFFSET($F$7,0,$E1073))-SUM($G1073:R1073))*(OFFSET('PTRM input'!$G$477,0,$E1073-1)/A23taxstdlife))))</f>
        <v>0</v>
      </c>
      <c r="T1073" s="251">
        <f ca="1">IF(A23taxstdlife="n/a","n/a",IF(A23taxstdlife="",0,IF(T$3&gt;(A23stdlife+$E1073),((INDEX('PTRM input'!$G$385:$P$434,A23offset,$E1073)-INDEX('PTRM input'!$G$277:$P$326,A23offset,$E1073))*OFFSET($F$7,0,$E1073))-SUM($G1073:S1073),(((INDEX('PTRM input'!$G$385:$P$434,A23offset,$E1073)-INDEX('PTRM input'!$G$277:$P$326,A23offset,$E1073))*OFFSET($F$7,0,$E1073))-SUM($G1073:S1073))*(OFFSET('PTRM input'!$G$477,0,$E1073-1)/A23taxstdlife))))</f>
        <v>0</v>
      </c>
      <c r="U1073" s="251">
        <f ca="1">IF(A23taxstdlife="n/a","n/a",IF(A23taxstdlife="",0,IF(U$3&gt;(A23stdlife+$E1073),((INDEX('PTRM input'!$G$385:$P$434,A23offset,$E1073)-INDEX('PTRM input'!$G$277:$P$326,A23offset,$E1073))*OFFSET($F$7,0,$E1073))-SUM($G1073:T1073),(((INDEX('PTRM input'!$G$385:$P$434,A23offset,$E1073)-INDEX('PTRM input'!$G$277:$P$326,A23offset,$E1073))*OFFSET($F$7,0,$E1073))-SUM($G1073:T1073))*(OFFSET('PTRM input'!$G$477,0,$E1073-1)/A23taxstdlife))))</f>
        <v>0</v>
      </c>
      <c r="V1073" s="251">
        <f ca="1">IF(A23taxstdlife="n/a","n/a",IF(A23taxstdlife="",0,IF(V$3&gt;(A23stdlife+$E1073),((INDEX('PTRM input'!$G$385:$P$434,A23offset,$E1073)-INDEX('PTRM input'!$G$277:$P$326,A23offset,$E1073))*OFFSET($F$7,0,$E1073))-SUM($G1073:U1073),(((INDEX('PTRM input'!$G$385:$P$434,A23offset,$E1073)-INDEX('PTRM input'!$G$277:$P$326,A23offset,$E1073))*OFFSET($F$7,0,$E1073))-SUM($G1073:U1073))*(OFFSET('PTRM input'!$G$477,0,$E1073-1)/A23taxstdlife))))</f>
        <v>0</v>
      </c>
      <c r="W1073" s="251">
        <f ca="1">IF(A23taxstdlife="n/a","n/a",IF(A23taxstdlife="",0,IF(W$3&gt;(A23stdlife+$E1073),((INDEX('PTRM input'!$G$385:$P$434,A23offset,$E1073)-INDEX('PTRM input'!$G$277:$P$326,A23offset,$E1073))*OFFSET($F$7,0,$E1073))-SUM($G1073:V1073),(((INDEX('PTRM input'!$G$385:$P$434,A23offset,$E1073)-INDEX('PTRM input'!$G$277:$P$326,A23offset,$E1073))*OFFSET($F$7,0,$E1073))-SUM($G1073:V1073))*(OFFSET('PTRM input'!$G$477,0,$E1073-1)/A23taxstdlife))))</f>
        <v>0</v>
      </c>
      <c r="X1073" s="251">
        <f ca="1">IF(A23taxstdlife="n/a","n/a",IF(A23taxstdlife="",0,IF(X$3&gt;(A23stdlife+$E1073),((INDEX('PTRM input'!$G$385:$P$434,A23offset,$E1073)-INDEX('PTRM input'!$G$277:$P$326,A23offset,$E1073))*OFFSET($F$7,0,$E1073))-SUM($G1073:W1073),(((INDEX('PTRM input'!$G$385:$P$434,A23offset,$E1073)-INDEX('PTRM input'!$G$277:$P$326,A23offset,$E1073))*OFFSET($F$7,0,$E1073))-SUM($G1073:W1073))*(OFFSET('PTRM input'!$G$477,0,$E1073-1)/A23taxstdlife))))</f>
        <v>0</v>
      </c>
      <c r="Y1073" s="251">
        <f ca="1">IF(A23taxstdlife="n/a","n/a",IF(A23taxstdlife="",0,IF(Y$3&gt;(A23stdlife+$E1073),((INDEX('PTRM input'!$G$385:$P$434,A23offset,$E1073)-INDEX('PTRM input'!$G$277:$P$326,A23offset,$E1073))*OFFSET($F$7,0,$E1073))-SUM($G1073:X1073),(((INDEX('PTRM input'!$G$385:$P$434,A23offset,$E1073)-INDEX('PTRM input'!$G$277:$P$326,A23offset,$E1073))*OFFSET($F$7,0,$E1073))-SUM($G1073:X1073))*(OFFSET('PTRM input'!$G$477,0,$E1073-1)/A23taxstdlife))))</f>
        <v>0</v>
      </c>
      <c r="Z1073" s="251">
        <f ca="1">IF(A23taxstdlife="n/a","n/a",IF(A23taxstdlife="",0,IF(Z$3&gt;(A23stdlife+$E1073),((INDEX('PTRM input'!$G$385:$P$434,A23offset,$E1073)-INDEX('PTRM input'!$G$277:$P$326,A23offset,$E1073))*OFFSET($F$7,0,$E1073))-SUM($G1073:Y1073),(((INDEX('PTRM input'!$G$385:$P$434,A23offset,$E1073)-INDEX('PTRM input'!$G$277:$P$326,A23offset,$E1073))*OFFSET($F$7,0,$E1073))-SUM($G1073:Y1073))*(OFFSET('PTRM input'!$G$477,0,$E1073-1)/A23taxstdlife))))</f>
        <v>0</v>
      </c>
      <c r="AA1073" s="251">
        <f ca="1">IF(A23taxstdlife="n/a","n/a",IF(A23taxstdlife="",0,IF(AA$3&gt;(A23stdlife+$E1073),((INDEX('PTRM input'!$G$385:$P$434,A23offset,$E1073)-INDEX('PTRM input'!$G$277:$P$326,A23offset,$E1073))*OFFSET($F$7,0,$E1073))-SUM($G1073:Z1073),(((INDEX('PTRM input'!$G$385:$P$434,A23offset,$E1073)-INDEX('PTRM input'!$G$277:$P$326,A23offset,$E1073))*OFFSET($F$7,0,$E1073))-SUM($G1073:Z1073))*(OFFSET('PTRM input'!$G$477,0,$E1073-1)/A23taxstdlife))))</f>
        <v>0</v>
      </c>
      <c r="AB1073" s="251">
        <f ca="1">IF(A23taxstdlife="n/a","n/a",IF(A23taxstdlife="",0,IF(AB$3&gt;(A23stdlife+$E1073),((INDEX('PTRM input'!$G$385:$P$434,A23offset,$E1073)-INDEX('PTRM input'!$G$277:$P$326,A23offset,$E1073))*OFFSET($F$7,0,$E1073))-SUM($G1073:AA1073),(((INDEX('PTRM input'!$G$385:$P$434,A23offset,$E1073)-INDEX('PTRM input'!$G$277:$P$326,A23offset,$E1073))*OFFSET($F$7,0,$E1073))-SUM($G1073:AA1073))*(OFFSET('PTRM input'!$G$477,0,$E1073-1)/A23taxstdlife))))</f>
        <v>0</v>
      </c>
      <c r="AC1073" s="251">
        <f ca="1">IF(A23taxstdlife="n/a","n/a",IF(A23taxstdlife="",0,IF(AC$3&gt;(A23stdlife+$E1073),((INDEX('PTRM input'!$G$385:$P$434,A23offset,$E1073)-INDEX('PTRM input'!$G$277:$P$326,A23offset,$E1073))*OFFSET($F$7,0,$E1073))-SUM($G1073:AB1073),(((INDEX('PTRM input'!$G$385:$P$434,A23offset,$E1073)-INDEX('PTRM input'!$G$277:$P$326,A23offset,$E1073))*OFFSET($F$7,0,$E1073))-SUM($G1073:AB1073))*(OFFSET('PTRM input'!$G$477,0,$E1073-1)/A23taxstdlife))))</f>
        <v>0</v>
      </c>
      <c r="AD1073" s="251">
        <f ca="1">IF(A23taxstdlife="n/a","n/a",IF(A23taxstdlife="",0,IF(AD$3&gt;(A23stdlife+$E1073),((INDEX('PTRM input'!$G$385:$P$434,A23offset,$E1073)-INDEX('PTRM input'!$G$277:$P$326,A23offset,$E1073))*OFFSET($F$7,0,$E1073))-SUM($G1073:AC1073),(((INDEX('PTRM input'!$G$385:$P$434,A23offset,$E1073)-INDEX('PTRM input'!$G$277:$P$326,A23offset,$E1073))*OFFSET($F$7,0,$E1073))-SUM($G1073:AC1073))*(OFFSET('PTRM input'!$G$477,0,$E1073-1)/A23taxstdlife))))</f>
        <v>0</v>
      </c>
      <c r="AE1073" s="251">
        <f ca="1">IF(A23taxstdlife="n/a","n/a",IF(A23taxstdlife="",0,IF(AE$3&gt;(A23stdlife+$E1073),((INDEX('PTRM input'!$G$385:$P$434,A23offset,$E1073)-INDEX('PTRM input'!$G$277:$P$326,A23offset,$E1073))*OFFSET($F$7,0,$E1073))-SUM($G1073:AD1073),(((INDEX('PTRM input'!$G$385:$P$434,A23offset,$E1073)-INDEX('PTRM input'!$G$277:$P$326,A23offset,$E1073))*OFFSET($F$7,0,$E1073))-SUM($G1073:AD1073))*(OFFSET('PTRM input'!$G$477,0,$E1073-1)/A23taxstdlife))))</f>
        <v>0</v>
      </c>
      <c r="AF1073" s="251">
        <f ca="1">IF(A23taxstdlife="n/a","n/a",IF(A23taxstdlife="",0,IF(AF$3&gt;(A23stdlife+$E1073),((INDEX('PTRM input'!$G$385:$P$434,A23offset,$E1073)-INDEX('PTRM input'!$G$277:$P$326,A23offset,$E1073))*OFFSET($F$7,0,$E1073))-SUM($G1073:AE1073),(((INDEX('PTRM input'!$G$385:$P$434,A23offset,$E1073)-INDEX('PTRM input'!$G$277:$P$326,A23offset,$E1073))*OFFSET($F$7,0,$E1073))-SUM($G1073:AE1073))*(OFFSET('PTRM input'!$G$477,0,$E1073-1)/A23taxstdlife))))</f>
        <v>0</v>
      </c>
      <c r="AG1073" s="251">
        <f ca="1">IF(A23taxstdlife="n/a","n/a",IF(A23taxstdlife="",0,IF(AG$3&gt;(A23stdlife+$E1073),((INDEX('PTRM input'!$G$385:$P$434,A23offset,$E1073)-INDEX('PTRM input'!$G$277:$P$326,A23offset,$E1073))*OFFSET($F$7,0,$E1073))-SUM($G1073:AF1073),(((INDEX('PTRM input'!$G$385:$P$434,A23offset,$E1073)-INDEX('PTRM input'!$G$277:$P$326,A23offset,$E1073))*OFFSET($F$7,0,$E1073))-SUM($G1073:AF1073))*(OFFSET('PTRM input'!$G$477,0,$E1073-1)/A23taxstdlife))))</f>
        <v>0</v>
      </c>
      <c r="AH1073" s="251">
        <f ca="1">IF(A23taxstdlife="n/a","n/a",IF(A23taxstdlife="",0,IF(AH$3&gt;(A23stdlife+$E1073),((INDEX('PTRM input'!$G$385:$P$434,A23offset,$E1073)-INDEX('PTRM input'!$G$277:$P$326,A23offset,$E1073))*OFFSET($F$7,0,$E1073))-SUM($G1073:AG1073),(((INDEX('PTRM input'!$G$385:$P$434,A23offset,$E1073)-INDEX('PTRM input'!$G$277:$P$326,A23offset,$E1073))*OFFSET($F$7,0,$E1073))-SUM($G1073:AG1073))*(OFFSET('PTRM input'!$G$477,0,$E1073-1)/A23taxstdlife))))</f>
        <v>0</v>
      </c>
      <c r="AI1073" s="251">
        <f ca="1">IF(A23taxstdlife="n/a","n/a",IF(A23taxstdlife="",0,IF(AI$3&gt;(A23stdlife+$E1073),((INDEX('PTRM input'!$G$385:$P$434,A23offset,$E1073)-INDEX('PTRM input'!$G$277:$P$326,A23offset,$E1073))*OFFSET($F$7,0,$E1073))-SUM($G1073:AH1073),(((INDEX('PTRM input'!$G$385:$P$434,A23offset,$E1073)-INDEX('PTRM input'!$G$277:$P$326,A23offset,$E1073))*OFFSET($F$7,0,$E1073))-SUM($G1073:AH1073))*(OFFSET('PTRM input'!$G$477,0,$E1073-1)/A23taxstdlife))))</f>
        <v>0</v>
      </c>
      <c r="AJ1073" s="251">
        <f ca="1">IF(A23taxstdlife="n/a","n/a",IF(A23taxstdlife="",0,IF(AJ$3&gt;(A23stdlife+$E1073),((INDEX('PTRM input'!$G$385:$P$434,A23offset,$E1073)-INDEX('PTRM input'!$G$277:$P$326,A23offset,$E1073))*OFFSET($F$7,0,$E1073))-SUM($G1073:AI1073),(((INDEX('PTRM input'!$G$385:$P$434,A23offset,$E1073)-INDEX('PTRM input'!$G$277:$P$326,A23offset,$E1073))*OFFSET($F$7,0,$E1073))-SUM($G1073:AI1073))*(OFFSET('PTRM input'!$G$477,0,$E1073-1)/A23taxstdlife))))</f>
        <v>0</v>
      </c>
      <c r="AK1073" s="251">
        <f ca="1">IF(A23taxstdlife="n/a","n/a",IF(A23taxstdlife="",0,IF(AK$3&gt;(A23stdlife+$E1073),((INDEX('PTRM input'!$G$385:$P$434,A23offset,$E1073)-INDEX('PTRM input'!$G$277:$P$326,A23offset,$E1073))*OFFSET($F$7,0,$E1073))-SUM($G1073:AJ1073),(((INDEX('PTRM input'!$G$385:$P$434,A23offset,$E1073)-INDEX('PTRM input'!$G$277:$P$326,A23offset,$E1073))*OFFSET($F$7,0,$E1073))-SUM($G1073:AJ1073))*(OFFSET('PTRM input'!$G$477,0,$E1073-1)/A23taxstdlife))))</f>
        <v>0</v>
      </c>
      <c r="AL1073" s="251">
        <f ca="1">IF(A23taxstdlife="n/a","n/a",IF(A23taxstdlife="",0,IF(AL$3&gt;(A23stdlife+$E1073),((INDEX('PTRM input'!$G$385:$P$434,A23offset,$E1073)-INDEX('PTRM input'!$G$277:$P$326,A23offset,$E1073))*OFFSET($F$7,0,$E1073))-SUM($G1073:AK1073),(((INDEX('PTRM input'!$G$385:$P$434,A23offset,$E1073)-INDEX('PTRM input'!$G$277:$P$326,A23offset,$E1073))*OFFSET($F$7,0,$E1073))-SUM($G1073:AK1073))*(OFFSET('PTRM input'!$G$477,0,$E1073-1)/A23taxstdlife))))</f>
        <v>0</v>
      </c>
      <c r="AM1073" s="251">
        <f ca="1">IF(A23taxstdlife="n/a","n/a",IF(A23taxstdlife="",0,IF(AM$3&gt;(A23stdlife+$E1073),((INDEX('PTRM input'!$G$385:$P$434,A23offset,$E1073)-INDEX('PTRM input'!$G$277:$P$326,A23offset,$E1073))*OFFSET($F$7,0,$E1073))-SUM($G1073:AL1073),(((INDEX('PTRM input'!$G$385:$P$434,A23offset,$E1073)-INDEX('PTRM input'!$G$277:$P$326,A23offset,$E1073))*OFFSET($F$7,0,$E1073))-SUM($G1073:AL1073))*(OFFSET('PTRM input'!$G$477,0,$E1073-1)/A23taxstdlife))))</f>
        <v>0</v>
      </c>
      <c r="AN1073" s="251">
        <f ca="1">IF(A23taxstdlife="n/a","n/a",IF(A23taxstdlife="",0,IF(AN$3&gt;(A23stdlife+$E1073),((INDEX('PTRM input'!$G$385:$P$434,A23offset,$E1073)-INDEX('PTRM input'!$G$277:$P$326,A23offset,$E1073))*OFFSET($F$7,0,$E1073))-SUM($G1073:AM1073),(((INDEX('PTRM input'!$G$385:$P$434,A23offset,$E1073)-INDEX('PTRM input'!$G$277:$P$326,A23offset,$E1073))*OFFSET($F$7,0,$E1073))-SUM($G1073:AM1073))*(OFFSET('PTRM input'!$G$477,0,$E1073-1)/A23taxstdlife))))</f>
        <v>0</v>
      </c>
      <c r="AO1073" s="251">
        <f ca="1">IF(A23taxstdlife="n/a","n/a",IF(A23taxstdlife="",0,IF(AO$3&gt;(A23stdlife+$E1073),((INDEX('PTRM input'!$G$385:$P$434,A23offset,$E1073)-INDEX('PTRM input'!$G$277:$P$326,A23offset,$E1073))*OFFSET($F$7,0,$E1073))-SUM($G1073:AN1073),(((INDEX('PTRM input'!$G$385:$P$434,A23offset,$E1073)-INDEX('PTRM input'!$G$277:$P$326,A23offset,$E1073))*OFFSET($F$7,0,$E1073))-SUM($G1073:AN1073))*(OFFSET('PTRM input'!$G$477,0,$E1073-1)/A23taxstdlife))))</f>
        <v>0</v>
      </c>
      <c r="AP1073" s="251">
        <f ca="1">IF(A23taxstdlife="n/a","n/a",IF(A23taxstdlife="",0,IF(AP$3&gt;(A23stdlife+$E1073),((INDEX('PTRM input'!$G$385:$P$434,A23offset,$E1073)-INDEX('PTRM input'!$G$277:$P$326,A23offset,$E1073))*OFFSET($F$7,0,$E1073))-SUM($G1073:AO1073),(((INDEX('PTRM input'!$G$385:$P$434,A23offset,$E1073)-INDEX('PTRM input'!$G$277:$P$326,A23offset,$E1073))*OFFSET($F$7,0,$E1073))-SUM($G1073:AO1073))*(OFFSET('PTRM input'!$G$477,0,$E1073-1)/A23taxstdlife))))</f>
        <v>0</v>
      </c>
      <c r="AQ1073" s="251">
        <f ca="1">IF(A23taxstdlife="n/a","n/a",IF(A23taxstdlife="",0,IF(AQ$3&gt;(A23stdlife+$E1073),((INDEX('PTRM input'!$G$385:$P$434,A23offset,$E1073)-INDEX('PTRM input'!$G$277:$P$326,A23offset,$E1073))*OFFSET($F$7,0,$E1073))-SUM($G1073:AP1073),(((INDEX('PTRM input'!$G$385:$P$434,A23offset,$E1073)-INDEX('PTRM input'!$G$277:$P$326,A23offset,$E1073))*OFFSET($F$7,0,$E1073))-SUM($G1073:AP1073))*(OFFSET('PTRM input'!$G$477,0,$E1073-1)/A23taxstdlife))))</f>
        <v>0</v>
      </c>
      <c r="AR1073" s="251">
        <f ca="1">IF(A23taxstdlife="n/a","n/a",IF(A23taxstdlife="",0,IF(AR$3&gt;(A23stdlife+$E1073),((INDEX('PTRM input'!$G$385:$P$434,A23offset,$E1073)-INDEX('PTRM input'!$G$277:$P$326,A23offset,$E1073))*OFFSET($F$7,0,$E1073))-SUM($G1073:AQ1073),(((INDEX('PTRM input'!$G$385:$P$434,A23offset,$E1073)-INDEX('PTRM input'!$G$277:$P$326,A23offset,$E1073))*OFFSET($F$7,0,$E1073))-SUM($G1073:AQ1073))*(OFFSET('PTRM input'!$G$477,0,$E1073-1)/A23taxstdlife))))</f>
        <v>0</v>
      </c>
      <c r="AS1073" s="251">
        <f ca="1">IF(A23taxstdlife="n/a","n/a",IF(A23taxstdlife="",0,IF(AS$3&gt;(A23stdlife+$E1073),((INDEX('PTRM input'!$G$385:$P$434,A23offset,$E1073)-INDEX('PTRM input'!$G$277:$P$326,A23offset,$E1073))*OFFSET($F$7,0,$E1073))-SUM($G1073:AR1073),(((INDEX('PTRM input'!$G$385:$P$434,A23offset,$E1073)-INDEX('PTRM input'!$G$277:$P$326,A23offset,$E1073))*OFFSET($F$7,0,$E1073))-SUM($G1073:AR1073))*(OFFSET('PTRM input'!$G$477,0,$E1073-1)/A23taxstdlife))))</f>
        <v>0</v>
      </c>
      <c r="AT1073" s="251">
        <f ca="1">IF(A23taxstdlife="n/a","n/a",IF(A23taxstdlife="",0,IF(AT$3&gt;(A23stdlife+$E1073),((INDEX('PTRM input'!$G$385:$P$434,A23offset,$E1073)-INDEX('PTRM input'!$G$277:$P$326,A23offset,$E1073))*OFFSET($F$7,0,$E1073))-SUM($G1073:AS1073),(((INDEX('PTRM input'!$G$385:$P$434,A23offset,$E1073)-INDEX('PTRM input'!$G$277:$P$326,A23offset,$E1073))*OFFSET($F$7,0,$E1073))-SUM($G1073:AS1073))*(OFFSET('PTRM input'!$G$477,0,$E1073-1)/A23taxstdlife))))</f>
        <v>0</v>
      </c>
      <c r="AU1073" s="251">
        <f ca="1">IF(A23taxstdlife="n/a","n/a",IF(A23taxstdlife="",0,IF(AU$3&gt;(A23stdlife+$E1073),((INDEX('PTRM input'!$G$385:$P$434,A23offset,$E1073)-INDEX('PTRM input'!$G$277:$P$326,A23offset,$E1073))*OFFSET($F$7,0,$E1073))-SUM($G1073:AT1073),(((INDEX('PTRM input'!$G$385:$P$434,A23offset,$E1073)-INDEX('PTRM input'!$G$277:$P$326,A23offset,$E1073))*OFFSET($F$7,0,$E1073))-SUM($G1073:AT1073))*(OFFSET('PTRM input'!$G$477,0,$E1073-1)/A23taxstdlife))))</f>
        <v>0</v>
      </c>
      <c r="AV1073" s="251">
        <f ca="1">IF(A23taxstdlife="n/a","n/a",IF(A23taxstdlife="",0,IF(AV$3&gt;(A23stdlife+$E1073),((INDEX('PTRM input'!$G$385:$P$434,A23offset,$E1073)-INDEX('PTRM input'!$G$277:$P$326,A23offset,$E1073))*OFFSET($F$7,0,$E1073))-SUM($G1073:AU1073),(((INDEX('PTRM input'!$G$385:$P$434,A23offset,$E1073)-INDEX('PTRM input'!$G$277:$P$326,A23offset,$E1073))*OFFSET($F$7,0,$E1073))-SUM($G1073:AU1073))*(OFFSET('PTRM input'!$G$477,0,$E1073-1)/A23taxstdlife))))</f>
        <v>0</v>
      </c>
      <c r="AW1073" s="251">
        <f ca="1">IF(A23taxstdlife="n/a","n/a",IF(A23taxstdlife="",0,IF(AW$3&gt;(A23stdlife+$E1073),((INDEX('PTRM input'!$G$385:$P$434,A23offset,$E1073)-INDEX('PTRM input'!$G$277:$P$326,A23offset,$E1073))*OFFSET($F$7,0,$E1073))-SUM($G1073:AV1073),(((INDEX('PTRM input'!$G$385:$P$434,A23offset,$E1073)-INDEX('PTRM input'!$G$277:$P$326,A23offset,$E1073))*OFFSET($F$7,0,$E1073))-SUM($G1073:AV1073))*(OFFSET('PTRM input'!$G$477,0,$E1073-1)/A23taxstdlife))))</f>
        <v>0</v>
      </c>
      <c r="AX1073" s="251">
        <f ca="1">IF(A23taxstdlife="n/a","n/a",IF(A23taxstdlife="",0,IF(AX$3&gt;(A23stdlife+$E1073),((INDEX('PTRM input'!$G$385:$P$434,A23offset,$E1073)-INDEX('PTRM input'!$G$277:$P$326,A23offset,$E1073))*OFFSET($F$7,0,$E1073))-SUM($G1073:AW1073),(((INDEX('PTRM input'!$G$385:$P$434,A23offset,$E1073)-INDEX('PTRM input'!$G$277:$P$326,A23offset,$E1073))*OFFSET($F$7,0,$E1073))-SUM($G1073:AW1073))*(OFFSET('PTRM input'!$G$477,0,$E1073-1)/A23taxstdlife))))</f>
        <v>0</v>
      </c>
      <c r="AY1073" s="251">
        <f ca="1">IF(A23taxstdlife="n/a","n/a",IF(A23taxstdlife="",0,IF(AY$3&gt;(A23stdlife+$E1073),((INDEX('PTRM input'!$G$385:$P$434,A23offset,$E1073)-INDEX('PTRM input'!$G$277:$P$326,A23offset,$E1073))*OFFSET($F$7,0,$E1073))-SUM($G1073:AX1073),(((INDEX('PTRM input'!$G$385:$P$434,A23offset,$E1073)-INDEX('PTRM input'!$G$277:$P$326,A23offset,$E1073))*OFFSET($F$7,0,$E1073))-SUM($G1073:AX1073))*(OFFSET('PTRM input'!$G$477,0,$E1073-1)/A23taxstdlife))))</f>
        <v>0</v>
      </c>
      <c r="AZ1073" s="251">
        <f ca="1">IF(A23taxstdlife="n/a","n/a",IF(A23taxstdlife="",0,IF(AZ$3&gt;(A23stdlife+$E1073),((INDEX('PTRM input'!$G$385:$P$434,A23offset,$E1073)-INDEX('PTRM input'!$G$277:$P$326,A23offset,$E1073))*OFFSET($F$7,0,$E1073))-SUM($G1073:AY1073),(((INDEX('PTRM input'!$G$385:$P$434,A23offset,$E1073)-INDEX('PTRM input'!$G$277:$P$326,A23offset,$E1073))*OFFSET($F$7,0,$E1073))-SUM($G1073:AY1073))*(OFFSET('PTRM input'!$G$477,0,$E1073-1)/A23taxstdlife))))</f>
        <v>0</v>
      </c>
      <c r="BA1073" s="251">
        <f ca="1">IF(A23taxstdlife="n/a","n/a",IF(A23taxstdlife="",0,IF(BA$3&gt;(A23stdlife+$E1073),((INDEX('PTRM input'!$G$385:$P$434,A23offset,$E1073)-INDEX('PTRM input'!$G$277:$P$326,A23offset,$E1073))*OFFSET($F$7,0,$E1073))-SUM($G1073:AZ1073),(((INDEX('PTRM input'!$G$385:$P$434,A23offset,$E1073)-INDEX('PTRM input'!$G$277:$P$326,A23offset,$E1073))*OFFSET($F$7,0,$E1073))-SUM($G1073:AZ1073))*(OFFSET('PTRM input'!$G$477,0,$E1073-1)/A23taxstdlife))))</f>
        <v>0</v>
      </c>
      <c r="BB1073" s="251">
        <f ca="1">IF(A23taxstdlife="n/a","n/a",IF(A23taxstdlife="",0,IF(BB$3&gt;(A23stdlife+$E1073),((INDEX('PTRM input'!$G$385:$P$434,A23offset,$E1073)-INDEX('PTRM input'!$G$277:$P$326,A23offset,$E1073))*OFFSET($F$7,0,$E1073))-SUM($G1073:BA1073),(((INDEX('PTRM input'!$G$385:$P$434,A23offset,$E1073)-INDEX('PTRM input'!$G$277:$P$326,A23offset,$E1073))*OFFSET($F$7,0,$E1073))-SUM($G1073:BA1073))*(OFFSET('PTRM input'!$G$477,0,$E1073-1)/A23taxstdlife))))</f>
        <v>0</v>
      </c>
      <c r="BC1073" s="251">
        <f ca="1">IF(A23taxstdlife="n/a","n/a",IF(A23taxstdlife="",0,IF(BC$3&gt;(A23stdlife+$E1073),((INDEX('PTRM input'!$G$385:$P$434,A23offset,$E1073)-INDEX('PTRM input'!$G$277:$P$326,A23offset,$E1073))*OFFSET($F$7,0,$E1073))-SUM($G1073:BB1073),(((INDEX('PTRM input'!$G$385:$P$434,A23offset,$E1073)-INDEX('PTRM input'!$G$277:$P$326,A23offset,$E1073))*OFFSET($F$7,0,$E1073))-SUM($G1073:BB1073))*(OFFSET('PTRM input'!$G$477,0,$E1073-1)/A23taxstdlife))))</f>
        <v>0</v>
      </c>
      <c r="BD1073" s="251">
        <f ca="1">IF(A23taxstdlife="n/a","n/a",IF(A23taxstdlife="",0,IF(BD$3&gt;(A23stdlife+$E1073),((INDEX('PTRM input'!$G$385:$P$434,A23offset,$E1073)-INDEX('PTRM input'!$G$277:$P$326,A23offset,$E1073))*OFFSET($F$7,0,$E1073))-SUM($G1073:BC1073),(((INDEX('PTRM input'!$G$385:$P$434,A23offset,$E1073)-INDEX('PTRM input'!$G$277:$P$326,A23offset,$E1073))*OFFSET($F$7,0,$E1073))-SUM($G1073:BC1073))*(OFFSET('PTRM input'!$G$477,0,$E1073-1)/A23taxstdlife))))</f>
        <v>0</v>
      </c>
      <c r="BE1073" s="251">
        <f ca="1">IF(A23taxstdlife="n/a","n/a",IF(A23taxstdlife="",0,IF(BE$3&gt;(A23stdlife+$E1073),((INDEX('PTRM input'!$G$385:$P$434,A23offset,$E1073)-INDEX('PTRM input'!$G$277:$P$326,A23offset,$E1073))*OFFSET($F$7,0,$E1073))-SUM($G1073:BD1073),(((INDEX('PTRM input'!$G$385:$P$434,A23offset,$E1073)-INDEX('PTRM input'!$G$277:$P$326,A23offset,$E1073))*OFFSET($F$7,0,$E1073))-SUM($G1073:BD1073))*(OFFSET('PTRM input'!$G$477,0,$E1073-1)/A23taxstdlife))))</f>
        <v>0</v>
      </c>
      <c r="BF1073" s="251">
        <f ca="1">IF(A23taxstdlife="n/a","n/a",IF(A23taxstdlife="",0,IF(BF$3&gt;(A23stdlife+$E1073),((INDEX('PTRM input'!$G$385:$P$434,A23offset,$E1073)-INDEX('PTRM input'!$G$277:$P$326,A23offset,$E1073))*OFFSET($F$7,0,$E1073))-SUM($G1073:BE1073),(((INDEX('PTRM input'!$G$385:$P$434,A23offset,$E1073)-INDEX('PTRM input'!$G$277:$P$326,A23offset,$E1073))*OFFSET($F$7,0,$E1073))-SUM($G1073:BE1073))*(OFFSET('PTRM input'!$G$477,0,$E1073-1)/A23taxstdlife))))</f>
        <v>0</v>
      </c>
      <c r="BG1073" s="251">
        <f ca="1">IF(A23taxstdlife="n/a","n/a",IF(A23taxstdlife="",0,IF(BG$3&gt;(A23stdlife+$E1073),((INDEX('PTRM input'!$G$385:$P$434,A23offset,$E1073)-INDEX('PTRM input'!$G$277:$P$326,A23offset,$E1073))*OFFSET($F$7,0,$E1073))-SUM($G1073:BF1073),(((INDEX('PTRM input'!$G$385:$P$434,A23offset,$E1073)-INDEX('PTRM input'!$G$277:$P$326,A23offset,$E1073))*OFFSET($F$7,0,$E1073))-SUM($G1073:BF1073))*(OFFSET('PTRM input'!$G$477,0,$E1073-1)/A23taxstdlife))))</f>
        <v>0</v>
      </c>
      <c r="BH1073" s="251">
        <f ca="1">IF(A23taxstdlife="n/a","n/a",IF(A23taxstdlife="",0,IF(BH$3&gt;(A23stdlife+$E1073),((INDEX('PTRM input'!$G$385:$P$434,A23offset,$E1073)-INDEX('PTRM input'!$G$277:$P$326,A23offset,$E1073))*OFFSET($F$7,0,$E1073))-SUM($G1073:BG1073),(((INDEX('PTRM input'!$G$385:$P$434,A23offset,$E1073)-INDEX('PTRM input'!$G$277:$P$326,A23offset,$E1073))*OFFSET($F$7,0,$E1073))-SUM($G1073:BG1073))*(OFFSET('PTRM input'!$G$477,0,$E1073-1)/A23taxstdlife))))</f>
        <v>0</v>
      </c>
      <c r="BI1073" s="251">
        <f ca="1">IF(A23taxstdlife="n/a","n/a",IF(A23taxstdlife="",0,IF(BI$3&gt;(A23stdlife+$E1073),((INDEX('PTRM input'!$G$385:$P$434,A23offset,$E1073)-INDEX('PTRM input'!$G$277:$P$326,A23offset,$E1073))*OFFSET($F$7,0,$E1073))-SUM($G1073:BH1073),(((INDEX('PTRM input'!$G$385:$P$434,A23offset,$E1073)-INDEX('PTRM input'!$G$277:$P$326,A23offset,$E1073))*OFFSET($F$7,0,$E1073))-SUM($G1073:BH1073))*(OFFSET('PTRM input'!$G$477,0,$E1073-1)/A23taxstdlife))))</f>
        <v>0</v>
      </c>
      <c r="BJ1073" s="116"/>
      <c r="BK1073" s="116"/>
      <c r="BL1073" s="116"/>
      <c r="BM1073" s="116"/>
    </row>
    <row r="1074" spans="1:65" ht="12.75" hidden="1" customHeight="1" outlineLevel="2">
      <c r="A1074" s="366"/>
      <c r="B1074" s="19"/>
      <c r="C1074" s="18"/>
      <c r="D1074" s="760"/>
      <c r="E1074" s="86">
        <v>7</v>
      </c>
      <c r="F1074" s="356"/>
      <c r="G1074" s="434"/>
      <c r="H1074" s="435"/>
      <c r="I1074" s="435"/>
      <c r="J1074" s="435"/>
      <c r="K1074" s="435"/>
      <c r="L1074" s="435"/>
      <c r="M1074" s="619"/>
      <c r="N1074" s="251">
        <f ca="1">IF(A23taxstdlife="n/a","n/a",IF(A23taxstdlife="",0,IF(N$3&gt;(A23stdlife+$E1074),((INDEX('PTRM input'!$G$385:$P$434,A23offset,$E1074)-INDEX('PTRM input'!$G$277:$P$326,A23offset,$E1074))*OFFSET($F$7,0,$E1074))-SUM($G1074:M1074),(((INDEX('PTRM input'!$G$385:$P$434,A23offset,$E1074)-INDEX('PTRM input'!$G$277:$P$326,A23offset,$E1074))*OFFSET($F$7,0,$E1074))-SUM($G1074:M1074))*(OFFSET('PTRM input'!$G$477,0,$E1074-1)/A23taxstdlife))))</f>
        <v>0</v>
      </c>
      <c r="O1074" s="251">
        <f ca="1">IF(A23taxstdlife="n/a","n/a",IF(A23taxstdlife="",0,IF(O$3&gt;(A23stdlife+$E1074),((INDEX('PTRM input'!$G$385:$P$434,A23offset,$E1074)-INDEX('PTRM input'!$G$277:$P$326,A23offset,$E1074))*OFFSET($F$7,0,$E1074))-SUM($G1074:N1074),(((INDEX('PTRM input'!$G$385:$P$434,A23offset,$E1074)-INDEX('PTRM input'!$G$277:$P$326,A23offset,$E1074))*OFFSET($F$7,0,$E1074))-SUM($G1074:N1074))*(OFFSET('PTRM input'!$G$477,0,$E1074-1)/A23taxstdlife))))</f>
        <v>0</v>
      </c>
      <c r="P1074" s="251">
        <f ca="1">IF(A23taxstdlife="n/a","n/a",IF(A23taxstdlife="",0,IF(P$3&gt;(A23stdlife+$E1074),((INDEX('PTRM input'!$G$385:$P$434,A23offset,$E1074)-INDEX('PTRM input'!$G$277:$P$326,A23offset,$E1074))*OFFSET($F$7,0,$E1074))-SUM($G1074:O1074),(((INDEX('PTRM input'!$G$385:$P$434,A23offset,$E1074)-INDEX('PTRM input'!$G$277:$P$326,A23offset,$E1074))*OFFSET($F$7,0,$E1074))-SUM($G1074:O1074))*(OFFSET('PTRM input'!$G$477,0,$E1074-1)/A23taxstdlife))))</f>
        <v>0</v>
      </c>
      <c r="Q1074" s="251">
        <f ca="1">IF(A23taxstdlife="n/a","n/a",IF(A23taxstdlife="",0,IF(Q$3&gt;(A23stdlife+$E1074),((INDEX('PTRM input'!$G$385:$P$434,A23offset,$E1074)-INDEX('PTRM input'!$G$277:$P$326,A23offset,$E1074))*OFFSET($F$7,0,$E1074))-SUM($G1074:P1074),(((INDEX('PTRM input'!$G$385:$P$434,A23offset,$E1074)-INDEX('PTRM input'!$G$277:$P$326,A23offset,$E1074))*OFFSET($F$7,0,$E1074))-SUM($G1074:P1074))*(OFFSET('PTRM input'!$G$477,0,$E1074-1)/A23taxstdlife))))</f>
        <v>0</v>
      </c>
      <c r="R1074" s="251">
        <f ca="1">IF(A23taxstdlife="n/a","n/a",IF(A23taxstdlife="",0,IF(R$3&gt;(A23stdlife+$E1074),((INDEX('PTRM input'!$G$385:$P$434,A23offset,$E1074)-INDEX('PTRM input'!$G$277:$P$326,A23offset,$E1074))*OFFSET($F$7,0,$E1074))-SUM($G1074:Q1074),(((INDEX('PTRM input'!$G$385:$P$434,A23offset,$E1074)-INDEX('PTRM input'!$G$277:$P$326,A23offset,$E1074))*OFFSET($F$7,0,$E1074))-SUM($G1074:Q1074))*(OFFSET('PTRM input'!$G$477,0,$E1074-1)/A23taxstdlife))))</f>
        <v>0</v>
      </c>
      <c r="S1074" s="251">
        <f ca="1">IF(A23taxstdlife="n/a","n/a",IF(A23taxstdlife="",0,IF(S$3&gt;(A23stdlife+$E1074),((INDEX('PTRM input'!$G$385:$P$434,A23offset,$E1074)-INDEX('PTRM input'!$G$277:$P$326,A23offset,$E1074))*OFFSET($F$7,0,$E1074))-SUM($G1074:R1074),(((INDEX('PTRM input'!$G$385:$P$434,A23offset,$E1074)-INDEX('PTRM input'!$G$277:$P$326,A23offset,$E1074))*OFFSET($F$7,0,$E1074))-SUM($G1074:R1074))*(OFFSET('PTRM input'!$G$477,0,$E1074-1)/A23taxstdlife))))</f>
        <v>0</v>
      </c>
      <c r="T1074" s="251">
        <f ca="1">IF(A23taxstdlife="n/a","n/a",IF(A23taxstdlife="",0,IF(T$3&gt;(A23stdlife+$E1074),((INDEX('PTRM input'!$G$385:$P$434,A23offset,$E1074)-INDEX('PTRM input'!$G$277:$P$326,A23offset,$E1074))*OFFSET($F$7,0,$E1074))-SUM($G1074:S1074),(((INDEX('PTRM input'!$G$385:$P$434,A23offset,$E1074)-INDEX('PTRM input'!$G$277:$P$326,A23offset,$E1074))*OFFSET($F$7,0,$E1074))-SUM($G1074:S1074))*(OFFSET('PTRM input'!$G$477,0,$E1074-1)/A23taxstdlife))))</f>
        <v>0</v>
      </c>
      <c r="U1074" s="251">
        <f ca="1">IF(A23taxstdlife="n/a","n/a",IF(A23taxstdlife="",0,IF(U$3&gt;(A23stdlife+$E1074),((INDEX('PTRM input'!$G$385:$P$434,A23offset,$E1074)-INDEX('PTRM input'!$G$277:$P$326,A23offset,$E1074))*OFFSET($F$7,0,$E1074))-SUM($G1074:T1074),(((INDEX('PTRM input'!$G$385:$P$434,A23offset,$E1074)-INDEX('PTRM input'!$G$277:$P$326,A23offset,$E1074))*OFFSET($F$7,0,$E1074))-SUM($G1074:T1074))*(OFFSET('PTRM input'!$G$477,0,$E1074-1)/A23taxstdlife))))</f>
        <v>0</v>
      </c>
      <c r="V1074" s="251">
        <f ca="1">IF(A23taxstdlife="n/a","n/a",IF(A23taxstdlife="",0,IF(V$3&gt;(A23stdlife+$E1074),((INDEX('PTRM input'!$G$385:$P$434,A23offset,$E1074)-INDEX('PTRM input'!$G$277:$P$326,A23offset,$E1074))*OFFSET($F$7,0,$E1074))-SUM($G1074:U1074),(((INDEX('PTRM input'!$G$385:$P$434,A23offset,$E1074)-INDEX('PTRM input'!$G$277:$P$326,A23offset,$E1074))*OFFSET($F$7,0,$E1074))-SUM($G1074:U1074))*(OFFSET('PTRM input'!$G$477,0,$E1074-1)/A23taxstdlife))))</f>
        <v>0</v>
      </c>
      <c r="W1074" s="251">
        <f ca="1">IF(A23taxstdlife="n/a","n/a",IF(A23taxstdlife="",0,IF(W$3&gt;(A23stdlife+$E1074),((INDEX('PTRM input'!$G$385:$P$434,A23offset,$E1074)-INDEX('PTRM input'!$G$277:$P$326,A23offset,$E1074))*OFFSET($F$7,0,$E1074))-SUM($G1074:V1074),(((INDEX('PTRM input'!$G$385:$P$434,A23offset,$E1074)-INDEX('PTRM input'!$G$277:$P$326,A23offset,$E1074))*OFFSET($F$7,0,$E1074))-SUM($G1074:V1074))*(OFFSET('PTRM input'!$G$477,0,$E1074-1)/A23taxstdlife))))</f>
        <v>0</v>
      </c>
      <c r="X1074" s="251">
        <f ca="1">IF(A23taxstdlife="n/a","n/a",IF(A23taxstdlife="",0,IF(X$3&gt;(A23stdlife+$E1074),((INDEX('PTRM input'!$G$385:$P$434,A23offset,$E1074)-INDEX('PTRM input'!$G$277:$P$326,A23offset,$E1074))*OFFSET($F$7,0,$E1074))-SUM($G1074:W1074),(((INDEX('PTRM input'!$G$385:$P$434,A23offset,$E1074)-INDEX('PTRM input'!$G$277:$P$326,A23offset,$E1074))*OFFSET($F$7,0,$E1074))-SUM($G1074:W1074))*(OFFSET('PTRM input'!$G$477,0,$E1074-1)/A23taxstdlife))))</f>
        <v>0</v>
      </c>
      <c r="Y1074" s="251">
        <f ca="1">IF(A23taxstdlife="n/a","n/a",IF(A23taxstdlife="",0,IF(Y$3&gt;(A23stdlife+$E1074),((INDEX('PTRM input'!$G$385:$P$434,A23offset,$E1074)-INDEX('PTRM input'!$G$277:$P$326,A23offset,$E1074))*OFFSET($F$7,0,$E1074))-SUM($G1074:X1074),(((INDEX('PTRM input'!$G$385:$P$434,A23offset,$E1074)-INDEX('PTRM input'!$G$277:$P$326,A23offset,$E1074))*OFFSET($F$7,0,$E1074))-SUM($G1074:X1074))*(OFFSET('PTRM input'!$G$477,0,$E1074-1)/A23taxstdlife))))</f>
        <v>0</v>
      </c>
      <c r="Z1074" s="251">
        <f ca="1">IF(A23taxstdlife="n/a","n/a",IF(A23taxstdlife="",0,IF(Z$3&gt;(A23stdlife+$E1074),((INDEX('PTRM input'!$G$385:$P$434,A23offset,$E1074)-INDEX('PTRM input'!$G$277:$P$326,A23offset,$E1074))*OFFSET($F$7,0,$E1074))-SUM($G1074:Y1074),(((INDEX('PTRM input'!$G$385:$P$434,A23offset,$E1074)-INDEX('PTRM input'!$G$277:$P$326,A23offset,$E1074))*OFFSET($F$7,0,$E1074))-SUM($G1074:Y1074))*(OFFSET('PTRM input'!$G$477,0,$E1074-1)/A23taxstdlife))))</f>
        <v>0</v>
      </c>
      <c r="AA1074" s="251">
        <f ca="1">IF(A23taxstdlife="n/a","n/a",IF(A23taxstdlife="",0,IF(AA$3&gt;(A23stdlife+$E1074),((INDEX('PTRM input'!$G$385:$P$434,A23offset,$E1074)-INDEX('PTRM input'!$G$277:$P$326,A23offset,$E1074))*OFFSET($F$7,0,$E1074))-SUM($G1074:Z1074),(((INDEX('PTRM input'!$G$385:$P$434,A23offset,$E1074)-INDEX('PTRM input'!$G$277:$P$326,A23offset,$E1074))*OFFSET($F$7,0,$E1074))-SUM($G1074:Z1074))*(OFFSET('PTRM input'!$G$477,0,$E1074-1)/A23taxstdlife))))</f>
        <v>0</v>
      </c>
      <c r="AB1074" s="251">
        <f ca="1">IF(A23taxstdlife="n/a","n/a",IF(A23taxstdlife="",0,IF(AB$3&gt;(A23stdlife+$E1074),((INDEX('PTRM input'!$G$385:$P$434,A23offset,$E1074)-INDEX('PTRM input'!$G$277:$P$326,A23offset,$E1074))*OFFSET($F$7,0,$E1074))-SUM($G1074:AA1074),(((INDEX('PTRM input'!$G$385:$P$434,A23offset,$E1074)-INDEX('PTRM input'!$G$277:$P$326,A23offset,$E1074))*OFFSET($F$7,0,$E1074))-SUM($G1074:AA1074))*(OFFSET('PTRM input'!$G$477,0,$E1074-1)/A23taxstdlife))))</f>
        <v>0</v>
      </c>
      <c r="AC1074" s="251">
        <f ca="1">IF(A23taxstdlife="n/a","n/a",IF(A23taxstdlife="",0,IF(AC$3&gt;(A23stdlife+$E1074),((INDEX('PTRM input'!$G$385:$P$434,A23offset,$E1074)-INDEX('PTRM input'!$G$277:$P$326,A23offset,$E1074))*OFFSET($F$7,0,$E1074))-SUM($G1074:AB1074),(((INDEX('PTRM input'!$G$385:$P$434,A23offset,$E1074)-INDEX('PTRM input'!$G$277:$P$326,A23offset,$E1074))*OFFSET($F$7,0,$E1074))-SUM($G1074:AB1074))*(OFFSET('PTRM input'!$G$477,0,$E1074-1)/A23taxstdlife))))</f>
        <v>0</v>
      </c>
      <c r="AD1074" s="251">
        <f ca="1">IF(A23taxstdlife="n/a","n/a",IF(A23taxstdlife="",0,IF(AD$3&gt;(A23stdlife+$E1074),((INDEX('PTRM input'!$G$385:$P$434,A23offset,$E1074)-INDEX('PTRM input'!$G$277:$P$326,A23offset,$E1074))*OFFSET($F$7,0,$E1074))-SUM($G1074:AC1074),(((INDEX('PTRM input'!$G$385:$P$434,A23offset,$E1074)-INDEX('PTRM input'!$G$277:$P$326,A23offset,$E1074))*OFFSET($F$7,0,$E1074))-SUM($G1074:AC1074))*(OFFSET('PTRM input'!$G$477,0,$E1074-1)/A23taxstdlife))))</f>
        <v>0</v>
      </c>
      <c r="AE1074" s="251">
        <f ca="1">IF(A23taxstdlife="n/a","n/a",IF(A23taxstdlife="",0,IF(AE$3&gt;(A23stdlife+$E1074),((INDEX('PTRM input'!$G$385:$P$434,A23offset,$E1074)-INDEX('PTRM input'!$G$277:$P$326,A23offset,$E1074))*OFFSET($F$7,0,$E1074))-SUM($G1074:AD1074),(((INDEX('PTRM input'!$G$385:$P$434,A23offset,$E1074)-INDEX('PTRM input'!$G$277:$P$326,A23offset,$E1074))*OFFSET($F$7,0,$E1074))-SUM($G1074:AD1074))*(OFFSET('PTRM input'!$G$477,0,$E1074-1)/A23taxstdlife))))</f>
        <v>0</v>
      </c>
      <c r="AF1074" s="251">
        <f ca="1">IF(A23taxstdlife="n/a","n/a",IF(A23taxstdlife="",0,IF(AF$3&gt;(A23stdlife+$E1074),((INDEX('PTRM input'!$G$385:$P$434,A23offset,$E1074)-INDEX('PTRM input'!$G$277:$P$326,A23offset,$E1074))*OFFSET($F$7,0,$E1074))-SUM($G1074:AE1074),(((INDEX('PTRM input'!$G$385:$P$434,A23offset,$E1074)-INDEX('PTRM input'!$G$277:$P$326,A23offset,$E1074))*OFFSET($F$7,0,$E1074))-SUM($G1074:AE1074))*(OFFSET('PTRM input'!$G$477,0,$E1074-1)/A23taxstdlife))))</f>
        <v>0</v>
      </c>
      <c r="AG1074" s="251">
        <f ca="1">IF(A23taxstdlife="n/a","n/a",IF(A23taxstdlife="",0,IF(AG$3&gt;(A23stdlife+$E1074),((INDEX('PTRM input'!$G$385:$P$434,A23offset,$E1074)-INDEX('PTRM input'!$G$277:$P$326,A23offset,$E1074))*OFFSET($F$7,0,$E1074))-SUM($G1074:AF1074),(((INDEX('PTRM input'!$G$385:$P$434,A23offset,$E1074)-INDEX('PTRM input'!$G$277:$P$326,A23offset,$E1074))*OFFSET($F$7,0,$E1074))-SUM($G1074:AF1074))*(OFFSET('PTRM input'!$G$477,0,$E1074-1)/A23taxstdlife))))</f>
        <v>0</v>
      </c>
      <c r="AH1074" s="251">
        <f ca="1">IF(A23taxstdlife="n/a","n/a",IF(A23taxstdlife="",0,IF(AH$3&gt;(A23stdlife+$E1074),((INDEX('PTRM input'!$G$385:$P$434,A23offset,$E1074)-INDEX('PTRM input'!$G$277:$P$326,A23offset,$E1074))*OFFSET($F$7,0,$E1074))-SUM($G1074:AG1074),(((INDEX('PTRM input'!$G$385:$P$434,A23offset,$E1074)-INDEX('PTRM input'!$G$277:$P$326,A23offset,$E1074))*OFFSET($F$7,0,$E1074))-SUM($G1074:AG1074))*(OFFSET('PTRM input'!$G$477,0,$E1074-1)/A23taxstdlife))))</f>
        <v>0</v>
      </c>
      <c r="AI1074" s="251">
        <f ca="1">IF(A23taxstdlife="n/a","n/a",IF(A23taxstdlife="",0,IF(AI$3&gt;(A23stdlife+$E1074),((INDEX('PTRM input'!$G$385:$P$434,A23offset,$E1074)-INDEX('PTRM input'!$G$277:$P$326,A23offset,$E1074))*OFFSET($F$7,0,$E1074))-SUM($G1074:AH1074),(((INDEX('PTRM input'!$G$385:$P$434,A23offset,$E1074)-INDEX('PTRM input'!$G$277:$P$326,A23offset,$E1074))*OFFSET($F$7,0,$E1074))-SUM($G1074:AH1074))*(OFFSET('PTRM input'!$G$477,0,$E1074-1)/A23taxstdlife))))</f>
        <v>0</v>
      </c>
      <c r="AJ1074" s="251">
        <f ca="1">IF(A23taxstdlife="n/a","n/a",IF(A23taxstdlife="",0,IF(AJ$3&gt;(A23stdlife+$E1074),((INDEX('PTRM input'!$G$385:$P$434,A23offset,$E1074)-INDEX('PTRM input'!$G$277:$P$326,A23offset,$E1074))*OFFSET($F$7,0,$E1074))-SUM($G1074:AI1074),(((INDEX('PTRM input'!$G$385:$P$434,A23offset,$E1074)-INDEX('PTRM input'!$G$277:$P$326,A23offset,$E1074))*OFFSET($F$7,0,$E1074))-SUM($G1074:AI1074))*(OFFSET('PTRM input'!$G$477,0,$E1074-1)/A23taxstdlife))))</f>
        <v>0</v>
      </c>
      <c r="AK1074" s="251">
        <f ca="1">IF(A23taxstdlife="n/a","n/a",IF(A23taxstdlife="",0,IF(AK$3&gt;(A23stdlife+$E1074),((INDEX('PTRM input'!$G$385:$P$434,A23offset,$E1074)-INDEX('PTRM input'!$G$277:$P$326,A23offset,$E1074))*OFFSET($F$7,0,$E1074))-SUM($G1074:AJ1074),(((INDEX('PTRM input'!$G$385:$P$434,A23offset,$E1074)-INDEX('PTRM input'!$G$277:$P$326,A23offset,$E1074))*OFFSET($F$7,0,$E1074))-SUM($G1074:AJ1074))*(OFFSET('PTRM input'!$G$477,0,$E1074-1)/A23taxstdlife))))</f>
        <v>0</v>
      </c>
      <c r="AL1074" s="251">
        <f ca="1">IF(A23taxstdlife="n/a","n/a",IF(A23taxstdlife="",0,IF(AL$3&gt;(A23stdlife+$E1074),((INDEX('PTRM input'!$G$385:$P$434,A23offset,$E1074)-INDEX('PTRM input'!$G$277:$P$326,A23offset,$E1074))*OFFSET($F$7,0,$E1074))-SUM($G1074:AK1074),(((INDEX('PTRM input'!$G$385:$P$434,A23offset,$E1074)-INDEX('PTRM input'!$G$277:$P$326,A23offset,$E1074))*OFFSET($F$7,0,$E1074))-SUM($G1074:AK1074))*(OFFSET('PTRM input'!$G$477,0,$E1074-1)/A23taxstdlife))))</f>
        <v>0</v>
      </c>
      <c r="AM1074" s="251">
        <f ca="1">IF(A23taxstdlife="n/a","n/a",IF(A23taxstdlife="",0,IF(AM$3&gt;(A23stdlife+$E1074),((INDEX('PTRM input'!$G$385:$P$434,A23offset,$E1074)-INDEX('PTRM input'!$G$277:$P$326,A23offset,$E1074))*OFFSET($F$7,0,$E1074))-SUM($G1074:AL1074),(((INDEX('PTRM input'!$G$385:$P$434,A23offset,$E1074)-INDEX('PTRM input'!$G$277:$P$326,A23offset,$E1074))*OFFSET($F$7,0,$E1074))-SUM($G1074:AL1074))*(OFFSET('PTRM input'!$G$477,0,$E1074-1)/A23taxstdlife))))</f>
        <v>0</v>
      </c>
      <c r="AN1074" s="251">
        <f ca="1">IF(A23taxstdlife="n/a","n/a",IF(A23taxstdlife="",0,IF(AN$3&gt;(A23stdlife+$E1074),((INDEX('PTRM input'!$G$385:$P$434,A23offset,$E1074)-INDEX('PTRM input'!$G$277:$P$326,A23offset,$E1074))*OFFSET($F$7,0,$E1074))-SUM($G1074:AM1074),(((INDEX('PTRM input'!$G$385:$P$434,A23offset,$E1074)-INDEX('PTRM input'!$G$277:$P$326,A23offset,$E1074))*OFFSET($F$7,0,$E1074))-SUM($G1074:AM1074))*(OFFSET('PTRM input'!$G$477,0,$E1074-1)/A23taxstdlife))))</f>
        <v>0</v>
      </c>
      <c r="AO1074" s="251">
        <f ca="1">IF(A23taxstdlife="n/a","n/a",IF(A23taxstdlife="",0,IF(AO$3&gt;(A23stdlife+$E1074),((INDEX('PTRM input'!$G$385:$P$434,A23offset,$E1074)-INDEX('PTRM input'!$G$277:$P$326,A23offset,$E1074))*OFFSET($F$7,0,$E1074))-SUM($G1074:AN1074),(((INDEX('PTRM input'!$G$385:$P$434,A23offset,$E1074)-INDEX('PTRM input'!$G$277:$P$326,A23offset,$E1074))*OFFSET($F$7,0,$E1074))-SUM($G1074:AN1074))*(OFFSET('PTRM input'!$G$477,0,$E1074-1)/A23taxstdlife))))</f>
        <v>0</v>
      </c>
      <c r="AP1074" s="251">
        <f ca="1">IF(A23taxstdlife="n/a","n/a",IF(A23taxstdlife="",0,IF(AP$3&gt;(A23stdlife+$E1074),((INDEX('PTRM input'!$G$385:$P$434,A23offset,$E1074)-INDEX('PTRM input'!$G$277:$P$326,A23offset,$E1074))*OFFSET($F$7,0,$E1074))-SUM($G1074:AO1074),(((INDEX('PTRM input'!$G$385:$P$434,A23offset,$E1074)-INDEX('PTRM input'!$G$277:$P$326,A23offset,$E1074))*OFFSET($F$7,0,$E1074))-SUM($G1074:AO1074))*(OFFSET('PTRM input'!$G$477,0,$E1074-1)/A23taxstdlife))))</f>
        <v>0</v>
      </c>
      <c r="AQ1074" s="251">
        <f ca="1">IF(A23taxstdlife="n/a","n/a",IF(A23taxstdlife="",0,IF(AQ$3&gt;(A23stdlife+$E1074),((INDEX('PTRM input'!$G$385:$P$434,A23offset,$E1074)-INDEX('PTRM input'!$G$277:$P$326,A23offset,$E1074))*OFFSET($F$7,0,$E1074))-SUM($G1074:AP1074),(((INDEX('PTRM input'!$G$385:$P$434,A23offset,$E1074)-INDEX('PTRM input'!$G$277:$P$326,A23offset,$E1074))*OFFSET($F$7,0,$E1074))-SUM($G1074:AP1074))*(OFFSET('PTRM input'!$G$477,0,$E1074-1)/A23taxstdlife))))</f>
        <v>0</v>
      </c>
      <c r="AR1074" s="251">
        <f ca="1">IF(A23taxstdlife="n/a","n/a",IF(A23taxstdlife="",0,IF(AR$3&gt;(A23stdlife+$E1074),((INDEX('PTRM input'!$G$385:$P$434,A23offset,$E1074)-INDEX('PTRM input'!$G$277:$P$326,A23offset,$E1074))*OFFSET($F$7,0,$E1074))-SUM($G1074:AQ1074),(((INDEX('PTRM input'!$G$385:$P$434,A23offset,$E1074)-INDEX('PTRM input'!$G$277:$P$326,A23offset,$E1074))*OFFSET($F$7,0,$E1074))-SUM($G1074:AQ1074))*(OFFSET('PTRM input'!$G$477,0,$E1074-1)/A23taxstdlife))))</f>
        <v>0</v>
      </c>
      <c r="AS1074" s="251">
        <f ca="1">IF(A23taxstdlife="n/a","n/a",IF(A23taxstdlife="",0,IF(AS$3&gt;(A23stdlife+$E1074),((INDEX('PTRM input'!$G$385:$P$434,A23offset,$E1074)-INDEX('PTRM input'!$G$277:$P$326,A23offset,$E1074))*OFFSET($F$7,0,$E1074))-SUM($G1074:AR1074),(((INDEX('PTRM input'!$G$385:$P$434,A23offset,$E1074)-INDEX('PTRM input'!$G$277:$P$326,A23offset,$E1074))*OFFSET($F$7,0,$E1074))-SUM($G1074:AR1074))*(OFFSET('PTRM input'!$G$477,0,$E1074-1)/A23taxstdlife))))</f>
        <v>0</v>
      </c>
      <c r="AT1074" s="251">
        <f ca="1">IF(A23taxstdlife="n/a","n/a",IF(A23taxstdlife="",0,IF(AT$3&gt;(A23stdlife+$E1074),((INDEX('PTRM input'!$G$385:$P$434,A23offset,$E1074)-INDEX('PTRM input'!$G$277:$P$326,A23offset,$E1074))*OFFSET($F$7,0,$E1074))-SUM($G1074:AS1074),(((INDEX('PTRM input'!$G$385:$P$434,A23offset,$E1074)-INDEX('PTRM input'!$G$277:$P$326,A23offset,$E1074))*OFFSET($F$7,0,$E1074))-SUM($G1074:AS1074))*(OFFSET('PTRM input'!$G$477,0,$E1074-1)/A23taxstdlife))))</f>
        <v>0</v>
      </c>
      <c r="AU1074" s="251">
        <f ca="1">IF(A23taxstdlife="n/a","n/a",IF(A23taxstdlife="",0,IF(AU$3&gt;(A23stdlife+$E1074),((INDEX('PTRM input'!$G$385:$P$434,A23offset,$E1074)-INDEX('PTRM input'!$G$277:$P$326,A23offset,$E1074))*OFFSET($F$7,0,$E1074))-SUM($G1074:AT1074),(((INDEX('PTRM input'!$G$385:$P$434,A23offset,$E1074)-INDEX('PTRM input'!$G$277:$P$326,A23offset,$E1074))*OFFSET($F$7,0,$E1074))-SUM($G1074:AT1074))*(OFFSET('PTRM input'!$G$477,0,$E1074-1)/A23taxstdlife))))</f>
        <v>0</v>
      </c>
      <c r="AV1074" s="251">
        <f ca="1">IF(A23taxstdlife="n/a","n/a",IF(A23taxstdlife="",0,IF(AV$3&gt;(A23stdlife+$E1074),((INDEX('PTRM input'!$G$385:$P$434,A23offset,$E1074)-INDEX('PTRM input'!$G$277:$P$326,A23offset,$E1074))*OFFSET($F$7,0,$E1074))-SUM($G1074:AU1074),(((INDEX('PTRM input'!$G$385:$P$434,A23offset,$E1074)-INDEX('PTRM input'!$G$277:$P$326,A23offset,$E1074))*OFFSET($F$7,0,$E1074))-SUM($G1074:AU1074))*(OFFSET('PTRM input'!$G$477,0,$E1074-1)/A23taxstdlife))))</f>
        <v>0</v>
      </c>
      <c r="AW1074" s="251">
        <f ca="1">IF(A23taxstdlife="n/a","n/a",IF(A23taxstdlife="",0,IF(AW$3&gt;(A23stdlife+$E1074),((INDEX('PTRM input'!$G$385:$P$434,A23offset,$E1074)-INDEX('PTRM input'!$G$277:$P$326,A23offset,$E1074))*OFFSET($F$7,0,$E1074))-SUM($G1074:AV1074),(((INDEX('PTRM input'!$G$385:$P$434,A23offset,$E1074)-INDEX('PTRM input'!$G$277:$P$326,A23offset,$E1074))*OFFSET($F$7,0,$E1074))-SUM($G1074:AV1074))*(OFFSET('PTRM input'!$G$477,0,$E1074-1)/A23taxstdlife))))</f>
        <v>0</v>
      </c>
      <c r="AX1074" s="251">
        <f ca="1">IF(A23taxstdlife="n/a","n/a",IF(A23taxstdlife="",0,IF(AX$3&gt;(A23stdlife+$E1074),((INDEX('PTRM input'!$G$385:$P$434,A23offset,$E1074)-INDEX('PTRM input'!$G$277:$P$326,A23offset,$E1074))*OFFSET($F$7,0,$E1074))-SUM($G1074:AW1074),(((INDEX('PTRM input'!$G$385:$P$434,A23offset,$E1074)-INDEX('PTRM input'!$G$277:$P$326,A23offset,$E1074))*OFFSET($F$7,0,$E1074))-SUM($G1074:AW1074))*(OFFSET('PTRM input'!$G$477,0,$E1074-1)/A23taxstdlife))))</f>
        <v>0</v>
      </c>
      <c r="AY1074" s="251">
        <f ca="1">IF(A23taxstdlife="n/a","n/a",IF(A23taxstdlife="",0,IF(AY$3&gt;(A23stdlife+$E1074),((INDEX('PTRM input'!$G$385:$P$434,A23offset,$E1074)-INDEX('PTRM input'!$G$277:$P$326,A23offset,$E1074))*OFFSET($F$7,0,$E1074))-SUM($G1074:AX1074),(((INDEX('PTRM input'!$G$385:$P$434,A23offset,$E1074)-INDEX('PTRM input'!$G$277:$P$326,A23offset,$E1074))*OFFSET($F$7,0,$E1074))-SUM($G1074:AX1074))*(OFFSET('PTRM input'!$G$477,0,$E1074-1)/A23taxstdlife))))</f>
        <v>0</v>
      </c>
      <c r="AZ1074" s="251">
        <f ca="1">IF(A23taxstdlife="n/a","n/a",IF(A23taxstdlife="",0,IF(AZ$3&gt;(A23stdlife+$E1074),((INDEX('PTRM input'!$G$385:$P$434,A23offset,$E1074)-INDEX('PTRM input'!$G$277:$P$326,A23offset,$E1074))*OFFSET($F$7,0,$E1074))-SUM($G1074:AY1074),(((INDEX('PTRM input'!$G$385:$P$434,A23offset,$E1074)-INDEX('PTRM input'!$G$277:$P$326,A23offset,$E1074))*OFFSET($F$7,0,$E1074))-SUM($G1074:AY1074))*(OFFSET('PTRM input'!$G$477,0,$E1074-1)/A23taxstdlife))))</f>
        <v>0</v>
      </c>
      <c r="BA1074" s="251">
        <f ca="1">IF(A23taxstdlife="n/a","n/a",IF(A23taxstdlife="",0,IF(BA$3&gt;(A23stdlife+$E1074),((INDEX('PTRM input'!$G$385:$P$434,A23offset,$E1074)-INDEX('PTRM input'!$G$277:$P$326,A23offset,$E1074))*OFFSET($F$7,0,$E1074))-SUM($G1074:AZ1074),(((INDEX('PTRM input'!$G$385:$P$434,A23offset,$E1074)-INDEX('PTRM input'!$G$277:$P$326,A23offset,$E1074))*OFFSET($F$7,0,$E1074))-SUM($G1074:AZ1074))*(OFFSET('PTRM input'!$G$477,0,$E1074-1)/A23taxstdlife))))</f>
        <v>0</v>
      </c>
      <c r="BB1074" s="251">
        <f ca="1">IF(A23taxstdlife="n/a","n/a",IF(A23taxstdlife="",0,IF(BB$3&gt;(A23stdlife+$E1074),((INDEX('PTRM input'!$G$385:$P$434,A23offset,$E1074)-INDEX('PTRM input'!$G$277:$P$326,A23offset,$E1074))*OFFSET($F$7,0,$E1074))-SUM($G1074:BA1074),(((INDEX('PTRM input'!$G$385:$P$434,A23offset,$E1074)-INDEX('PTRM input'!$G$277:$P$326,A23offset,$E1074))*OFFSET($F$7,0,$E1074))-SUM($G1074:BA1074))*(OFFSET('PTRM input'!$G$477,0,$E1074-1)/A23taxstdlife))))</f>
        <v>0</v>
      </c>
      <c r="BC1074" s="251">
        <f ca="1">IF(A23taxstdlife="n/a","n/a",IF(A23taxstdlife="",0,IF(BC$3&gt;(A23stdlife+$E1074),((INDEX('PTRM input'!$G$385:$P$434,A23offset,$E1074)-INDEX('PTRM input'!$G$277:$P$326,A23offset,$E1074))*OFFSET($F$7,0,$E1074))-SUM($G1074:BB1074),(((INDEX('PTRM input'!$G$385:$P$434,A23offset,$E1074)-INDEX('PTRM input'!$G$277:$P$326,A23offset,$E1074))*OFFSET($F$7,0,$E1074))-SUM($G1074:BB1074))*(OFFSET('PTRM input'!$G$477,0,$E1074-1)/A23taxstdlife))))</f>
        <v>0</v>
      </c>
      <c r="BD1074" s="251">
        <f ca="1">IF(A23taxstdlife="n/a","n/a",IF(A23taxstdlife="",0,IF(BD$3&gt;(A23stdlife+$E1074),((INDEX('PTRM input'!$G$385:$P$434,A23offset,$E1074)-INDEX('PTRM input'!$G$277:$P$326,A23offset,$E1074))*OFFSET($F$7,0,$E1074))-SUM($G1074:BC1074),(((INDEX('PTRM input'!$G$385:$P$434,A23offset,$E1074)-INDEX('PTRM input'!$G$277:$P$326,A23offset,$E1074))*OFFSET($F$7,0,$E1074))-SUM($G1074:BC1074))*(OFFSET('PTRM input'!$G$477,0,$E1074-1)/A23taxstdlife))))</f>
        <v>0</v>
      </c>
      <c r="BE1074" s="251">
        <f ca="1">IF(A23taxstdlife="n/a","n/a",IF(A23taxstdlife="",0,IF(BE$3&gt;(A23stdlife+$E1074),((INDEX('PTRM input'!$G$385:$P$434,A23offset,$E1074)-INDEX('PTRM input'!$G$277:$P$326,A23offset,$E1074))*OFFSET($F$7,0,$E1074))-SUM($G1074:BD1074),(((INDEX('PTRM input'!$G$385:$P$434,A23offset,$E1074)-INDEX('PTRM input'!$G$277:$P$326,A23offset,$E1074))*OFFSET($F$7,0,$E1074))-SUM($G1074:BD1074))*(OFFSET('PTRM input'!$G$477,0,$E1074-1)/A23taxstdlife))))</f>
        <v>0</v>
      </c>
      <c r="BF1074" s="251">
        <f ca="1">IF(A23taxstdlife="n/a","n/a",IF(A23taxstdlife="",0,IF(BF$3&gt;(A23stdlife+$E1074),((INDEX('PTRM input'!$G$385:$P$434,A23offset,$E1074)-INDEX('PTRM input'!$G$277:$P$326,A23offset,$E1074))*OFFSET($F$7,0,$E1074))-SUM($G1074:BE1074),(((INDEX('PTRM input'!$G$385:$P$434,A23offset,$E1074)-INDEX('PTRM input'!$G$277:$P$326,A23offset,$E1074))*OFFSET($F$7,0,$E1074))-SUM($G1074:BE1074))*(OFFSET('PTRM input'!$G$477,0,$E1074-1)/A23taxstdlife))))</f>
        <v>0</v>
      </c>
      <c r="BG1074" s="251">
        <f ca="1">IF(A23taxstdlife="n/a","n/a",IF(A23taxstdlife="",0,IF(BG$3&gt;(A23stdlife+$E1074),((INDEX('PTRM input'!$G$385:$P$434,A23offset,$E1074)-INDEX('PTRM input'!$G$277:$P$326,A23offset,$E1074))*OFFSET($F$7,0,$E1074))-SUM($G1074:BF1074),(((INDEX('PTRM input'!$G$385:$P$434,A23offset,$E1074)-INDEX('PTRM input'!$G$277:$P$326,A23offset,$E1074))*OFFSET($F$7,0,$E1074))-SUM($G1074:BF1074))*(OFFSET('PTRM input'!$G$477,0,$E1074-1)/A23taxstdlife))))</f>
        <v>0</v>
      </c>
      <c r="BH1074" s="251">
        <f ca="1">IF(A23taxstdlife="n/a","n/a",IF(A23taxstdlife="",0,IF(BH$3&gt;(A23stdlife+$E1074),((INDEX('PTRM input'!$G$385:$P$434,A23offset,$E1074)-INDEX('PTRM input'!$G$277:$P$326,A23offset,$E1074))*OFFSET($F$7,0,$E1074))-SUM($G1074:BG1074),(((INDEX('PTRM input'!$G$385:$P$434,A23offset,$E1074)-INDEX('PTRM input'!$G$277:$P$326,A23offset,$E1074))*OFFSET($F$7,0,$E1074))-SUM($G1074:BG1074))*(OFFSET('PTRM input'!$G$477,0,$E1074-1)/A23taxstdlife))))</f>
        <v>0</v>
      </c>
      <c r="BI1074" s="251">
        <f ca="1">IF(A23taxstdlife="n/a","n/a",IF(A23taxstdlife="",0,IF(BI$3&gt;(A23stdlife+$E1074),((INDEX('PTRM input'!$G$385:$P$434,A23offset,$E1074)-INDEX('PTRM input'!$G$277:$P$326,A23offset,$E1074))*OFFSET($F$7,0,$E1074))-SUM($G1074:BH1074),(((INDEX('PTRM input'!$G$385:$P$434,A23offset,$E1074)-INDEX('PTRM input'!$G$277:$P$326,A23offset,$E1074))*OFFSET($F$7,0,$E1074))-SUM($G1074:BH1074))*(OFFSET('PTRM input'!$G$477,0,$E1074-1)/A23taxstdlife))))</f>
        <v>0</v>
      </c>
      <c r="BJ1074" s="116"/>
      <c r="BK1074" s="116"/>
      <c r="BL1074" s="116"/>
      <c r="BM1074" s="116"/>
    </row>
    <row r="1075" spans="1:65" ht="12.75" hidden="1" customHeight="1" outlineLevel="2">
      <c r="A1075" s="366"/>
      <c r="B1075" s="19"/>
      <c r="C1075" s="18"/>
      <c r="D1075" s="760"/>
      <c r="E1075" s="86">
        <v>8</v>
      </c>
      <c r="F1075" s="356"/>
      <c r="G1075" s="434"/>
      <c r="H1075" s="435"/>
      <c r="I1075" s="435"/>
      <c r="J1075" s="435"/>
      <c r="K1075" s="435"/>
      <c r="L1075" s="435"/>
      <c r="M1075" s="435"/>
      <c r="N1075" s="619"/>
      <c r="O1075" s="251">
        <f ca="1">IF(A23taxstdlife="n/a","n/a",IF(A23taxstdlife="",0,IF(O$3&gt;(A23stdlife+$E1075),((INDEX('PTRM input'!$G$385:$P$434,A23offset,$E1075)-INDEX('PTRM input'!$G$277:$P$326,A23offset,$E1075))*OFFSET($F$7,0,$E1075))-SUM($G1075:N1075),(((INDEX('PTRM input'!$G$385:$P$434,A23offset,$E1075)-INDEX('PTRM input'!$G$277:$P$326,A23offset,$E1075))*OFFSET($F$7,0,$E1075))-SUM($G1075:N1075))*(OFFSET('PTRM input'!$G$477,0,$E1075-1)/A23taxstdlife))))</f>
        <v>0</v>
      </c>
      <c r="P1075" s="251">
        <f ca="1">IF(A23taxstdlife="n/a","n/a",IF(A23taxstdlife="",0,IF(P$3&gt;(A23stdlife+$E1075),((INDEX('PTRM input'!$G$385:$P$434,A23offset,$E1075)-INDEX('PTRM input'!$G$277:$P$326,A23offset,$E1075))*OFFSET($F$7,0,$E1075))-SUM($G1075:O1075),(((INDEX('PTRM input'!$G$385:$P$434,A23offset,$E1075)-INDEX('PTRM input'!$G$277:$P$326,A23offset,$E1075))*OFFSET($F$7,0,$E1075))-SUM($G1075:O1075))*(OFFSET('PTRM input'!$G$477,0,$E1075-1)/A23taxstdlife))))</f>
        <v>0</v>
      </c>
      <c r="Q1075" s="251">
        <f ca="1">IF(A23taxstdlife="n/a","n/a",IF(A23taxstdlife="",0,IF(Q$3&gt;(A23stdlife+$E1075),((INDEX('PTRM input'!$G$385:$P$434,A23offset,$E1075)-INDEX('PTRM input'!$G$277:$P$326,A23offset,$E1075))*OFFSET($F$7,0,$E1075))-SUM($G1075:P1075),(((INDEX('PTRM input'!$G$385:$P$434,A23offset,$E1075)-INDEX('PTRM input'!$G$277:$P$326,A23offset,$E1075))*OFFSET($F$7,0,$E1075))-SUM($G1075:P1075))*(OFFSET('PTRM input'!$G$477,0,$E1075-1)/A23taxstdlife))))</f>
        <v>0</v>
      </c>
      <c r="R1075" s="251">
        <f ca="1">IF(A23taxstdlife="n/a","n/a",IF(A23taxstdlife="",0,IF(R$3&gt;(A23stdlife+$E1075),((INDEX('PTRM input'!$G$385:$P$434,A23offset,$E1075)-INDEX('PTRM input'!$G$277:$P$326,A23offset,$E1075))*OFFSET($F$7,0,$E1075))-SUM($G1075:Q1075),(((INDEX('PTRM input'!$G$385:$P$434,A23offset,$E1075)-INDEX('PTRM input'!$G$277:$P$326,A23offset,$E1075))*OFFSET($F$7,0,$E1075))-SUM($G1075:Q1075))*(OFFSET('PTRM input'!$G$477,0,$E1075-1)/A23taxstdlife))))</f>
        <v>0</v>
      </c>
      <c r="S1075" s="251">
        <f ca="1">IF(A23taxstdlife="n/a","n/a",IF(A23taxstdlife="",0,IF(S$3&gt;(A23stdlife+$E1075),((INDEX('PTRM input'!$G$385:$P$434,A23offset,$E1075)-INDEX('PTRM input'!$G$277:$P$326,A23offset,$E1075))*OFFSET($F$7,0,$E1075))-SUM($G1075:R1075),(((INDEX('PTRM input'!$G$385:$P$434,A23offset,$E1075)-INDEX('PTRM input'!$G$277:$P$326,A23offset,$E1075))*OFFSET($F$7,0,$E1075))-SUM($G1075:R1075))*(OFFSET('PTRM input'!$G$477,0,$E1075-1)/A23taxstdlife))))</f>
        <v>0</v>
      </c>
      <c r="T1075" s="251">
        <f ca="1">IF(A23taxstdlife="n/a","n/a",IF(A23taxstdlife="",0,IF(T$3&gt;(A23stdlife+$E1075),((INDEX('PTRM input'!$G$385:$P$434,A23offset,$E1075)-INDEX('PTRM input'!$G$277:$P$326,A23offset,$E1075))*OFFSET($F$7,0,$E1075))-SUM($G1075:S1075),(((INDEX('PTRM input'!$G$385:$P$434,A23offset,$E1075)-INDEX('PTRM input'!$G$277:$P$326,A23offset,$E1075))*OFFSET($F$7,0,$E1075))-SUM($G1075:S1075))*(OFFSET('PTRM input'!$G$477,0,$E1075-1)/A23taxstdlife))))</f>
        <v>0</v>
      </c>
      <c r="U1075" s="251">
        <f ca="1">IF(A23taxstdlife="n/a","n/a",IF(A23taxstdlife="",0,IF(U$3&gt;(A23stdlife+$E1075),((INDEX('PTRM input'!$G$385:$P$434,A23offset,$E1075)-INDEX('PTRM input'!$G$277:$P$326,A23offset,$E1075))*OFFSET($F$7,0,$E1075))-SUM($G1075:T1075),(((INDEX('PTRM input'!$G$385:$P$434,A23offset,$E1075)-INDEX('PTRM input'!$G$277:$P$326,A23offset,$E1075))*OFFSET($F$7,0,$E1075))-SUM($G1075:T1075))*(OFFSET('PTRM input'!$G$477,0,$E1075-1)/A23taxstdlife))))</f>
        <v>0</v>
      </c>
      <c r="V1075" s="251">
        <f ca="1">IF(A23taxstdlife="n/a","n/a",IF(A23taxstdlife="",0,IF(V$3&gt;(A23stdlife+$E1075),((INDEX('PTRM input'!$G$385:$P$434,A23offset,$E1075)-INDEX('PTRM input'!$G$277:$P$326,A23offset,$E1075))*OFFSET($F$7,0,$E1075))-SUM($G1075:U1075),(((INDEX('PTRM input'!$G$385:$P$434,A23offset,$E1075)-INDEX('PTRM input'!$G$277:$P$326,A23offset,$E1075))*OFFSET($F$7,0,$E1075))-SUM($G1075:U1075))*(OFFSET('PTRM input'!$G$477,0,$E1075-1)/A23taxstdlife))))</f>
        <v>0</v>
      </c>
      <c r="W1075" s="251">
        <f ca="1">IF(A23taxstdlife="n/a","n/a",IF(A23taxstdlife="",0,IF(W$3&gt;(A23stdlife+$E1075),((INDEX('PTRM input'!$G$385:$P$434,A23offset,$E1075)-INDEX('PTRM input'!$G$277:$P$326,A23offset,$E1075))*OFFSET($F$7,0,$E1075))-SUM($G1075:V1075),(((INDEX('PTRM input'!$G$385:$P$434,A23offset,$E1075)-INDEX('PTRM input'!$G$277:$P$326,A23offset,$E1075))*OFFSET($F$7,0,$E1075))-SUM($G1075:V1075))*(OFFSET('PTRM input'!$G$477,0,$E1075-1)/A23taxstdlife))))</f>
        <v>0</v>
      </c>
      <c r="X1075" s="251">
        <f ca="1">IF(A23taxstdlife="n/a","n/a",IF(A23taxstdlife="",0,IF(X$3&gt;(A23stdlife+$E1075),((INDEX('PTRM input'!$G$385:$P$434,A23offset,$E1075)-INDEX('PTRM input'!$G$277:$P$326,A23offset,$E1075))*OFFSET($F$7,0,$E1075))-SUM($G1075:W1075),(((INDEX('PTRM input'!$G$385:$P$434,A23offset,$E1075)-INDEX('PTRM input'!$G$277:$P$326,A23offset,$E1075))*OFFSET($F$7,0,$E1075))-SUM($G1075:W1075))*(OFFSET('PTRM input'!$G$477,0,$E1075-1)/A23taxstdlife))))</f>
        <v>0</v>
      </c>
      <c r="Y1075" s="251">
        <f ca="1">IF(A23taxstdlife="n/a","n/a",IF(A23taxstdlife="",0,IF(Y$3&gt;(A23stdlife+$E1075),((INDEX('PTRM input'!$G$385:$P$434,A23offset,$E1075)-INDEX('PTRM input'!$G$277:$P$326,A23offset,$E1075))*OFFSET($F$7,0,$E1075))-SUM($G1075:X1075),(((INDEX('PTRM input'!$G$385:$P$434,A23offset,$E1075)-INDEX('PTRM input'!$G$277:$P$326,A23offset,$E1075))*OFFSET($F$7,0,$E1075))-SUM($G1075:X1075))*(OFFSET('PTRM input'!$G$477,0,$E1075-1)/A23taxstdlife))))</f>
        <v>0</v>
      </c>
      <c r="Z1075" s="251">
        <f ca="1">IF(A23taxstdlife="n/a","n/a",IF(A23taxstdlife="",0,IF(Z$3&gt;(A23stdlife+$E1075),((INDEX('PTRM input'!$G$385:$P$434,A23offset,$E1075)-INDEX('PTRM input'!$G$277:$P$326,A23offset,$E1075))*OFFSET($F$7,0,$E1075))-SUM($G1075:Y1075),(((INDEX('PTRM input'!$G$385:$P$434,A23offset,$E1075)-INDEX('PTRM input'!$G$277:$P$326,A23offset,$E1075))*OFFSET($F$7,0,$E1075))-SUM($G1075:Y1075))*(OFFSET('PTRM input'!$G$477,0,$E1075-1)/A23taxstdlife))))</f>
        <v>0</v>
      </c>
      <c r="AA1075" s="251">
        <f ca="1">IF(A23taxstdlife="n/a","n/a",IF(A23taxstdlife="",0,IF(AA$3&gt;(A23stdlife+$E1075),((INDEX('PTRM input'!$G$385:$P$434,A23offset,$E1075)-INDEX('PTRM input'!$G$277:$P$326,A23offset,$E1075))*OFFSET($F$7,0,$E1075))-SUM($G1075:Z1075),(((INDEX('PTRM input'!$G$385:$P$434,A23offset,$E1075)-INDEX('PTRM input'!$G$277:$P$326,A23offset,$E1075))*OFFSET($F$7,0,$E1075))-SUM($G1075:Z1075))*(OFFSET('PTRM input'!$G$477,0,$E1075-1)/A23taxstdlife))))</f>
        <v>0</v>
      </c>
      <c r="AB1075" s="251">
        <f ca="1">IF(A23taxstdlife="n/a","n/a",IF(A23taxstdlife="",0,IF(AB$3&gt;(A23stdlife+$E1075),((INDEX('PTRM input'!$G$385:$P$434,A23offset,$E1075)-INDEX('PTRM input'!$G$277:$P$326,A23offset,$E1075))*OFFSET($F$7,0,$E1075))-SUM($G1075:AA1075),(((INDEX('PTRM input'!$G$385:$P$434,A23offset,$E1075)-INDEX('PTRM input'!$G$277:$P$326,A23offset,$E1075))*OFFSET($F$7,0,$E1075))-SUM($G1075:AA1075))*(OFFSET('PTRM input'!$G$477,0,$E1075-1)/A23taxstdlife))))</f>
        <v>0</v>
      </c>
      <c r="AC1075" s="251">
        <f ca="1">IF(A23taxstdlife="n/a","n/a",IF(A23taxstdlife="",0,IF(AC$3&gt;(A23stdlife+$E1075),((INDEX('PTRM input'!$G$385:$P$434,A23offset,$E1075)-INDEX('PTRM input'!$G$277:$P$326,A23offset,$E1075))*OFFSET($F$7,0,$E1075))-SUM($G1075:AB1075),(((INDEX('PTRM input'!$G$385:$P$434,A23offset,$E1075)-INDEX('PTRM input'!$G$277:$P$326,A23offset,$E1075))*OFFSET($F$7,0,$E1075))-SUM($G1075:AB1075))*(OFFSET('PTRM input'!$G$477,0,$E1075-1)/A23taxstdlife))))</f>
        <v>0</v>
      </c>
      <c r="AD1075" s="251">
        <f ca="1">IF(A23taxstdlife="n/a","n/a",IF(A23taxstdlife="",0,IF(AD$3&gt;(A23stdlife+$E1075),((INDEX('PTRM input'!$G$385:$P$434,A23offset,$E1075)-INDEX('PTRM input'!$G$277:$P$326,A23offset,$E1075))*OFFSET($F$7,0,$E1075))-SUM($G1075:AC1075),(((INDEX('PTRM input'!$G$385:$P$434,A23offset,$E1075)-INDEX('PTRM input'!$G$277:$P$326,A23offset,$E1075))*OFFSET($F$7,0,$E1075))-SUM($G1075:AC1075))*(OFFSET('PTRM input'!$G$477,0,$E1075-1)/A23taxstdlife))))</f>
        <v>0</v>
      </c>
      <c r="AE1075" s="251">
        <f ca="1">IF(A23taxstdlife="n/a","n/a",IF(A23taxstdlife="",0,IF(AE$3&gt;(A23stdlife+$E1075),((INDEX('PTRM input'!$G$385:$P$434,A23offset,$E1075)-INDEX('PTRM input'!$G$277:$P$326,A23offset,$E1075))*OFFSET($F$7,0,$E1075))-SUM($G1075:AD1075),(((INDEX('PTRM input'!$G$385:$P$434,A23offset,$E1075)-INDEX('PTRM input'!$G$277:$P$326,A23offset,$E1075))*OFFSET($F$7,0,$E1075))-SUM($G1075:AD1075))*(OFFSET('PTRM input'!$G$477,0,$E1075-1)/A23taxstdlife))))</f>
        <v>0</v>
      </c>
      <c r="AF1075" s="251">
        <f ca="1">IF(A23taxstdlife="n/a","n/a",IF(A23taxstdlife="",0,IF(AF$3&gt;(A23stdlife+$E1075),((INDEX('PTRM input'!$G$385:$P$434,A23offset,$E1075)-INDEX('PTRM input'!$G$277:$P$326,A23offset,$E1075))*OFFSET($F$7,0,$E1075))-SUM($G1075:AE1075),(((INDEX('PTRM input'!$G$385:$P$434,A23offset,$E1075)-INDEX('PTRM input'!$G$277:$P$326,A23offset,$E1075))*OFFSET($F$7,0,$E1075))-SUM($G1075:AE1075))*(OFFSET('PTRM input'!$G$477,0,$E1075-1)/A23taxstdlife))))</f>
        <v>0</v>
      </c>
      <c r="AG1075" s="251">
        <f ca="1">IF(A23taxstdlife="n/a","n/a",IF(A23taxstdlife="",0,IF(AG$3&gt;(A23stdlife+$E1075),((INDEX('PTRM input'!$G$385:$P$434,A23offset,$E1075)-INDEX('PTRM input'!$G$277:$P$326,A23offset,$E1075))*OFFSET($F$7,0,$E1075))-SUM($G1075:AF1075),(((INDEX('PTRM input'!$G$385:$P$434,A23offset,$E1075)-INDEX('PTRM input'!$G$277:$P$326,A23offset,$E1075))*OFFSET($F$7,0,$E1075))-SUM($G1075:AF1075))*(OFFSET('PTRM input'!$G$477,0,$E1075-1)/A23taxstdlife))))</f>
        <v>0</v>
      </c>
      <c r="AH1075" s="251">
        <f ca="1">IF(A23taxstdlife="n/a","n/a",IF(A23taxstdlife="",0,IF(AH$3&gt;(A23stdlife+$E1075),((INDEX('PTRM input'!$G$385:$P$434,A23offset,$E1075)-INDEX('PTRM input'!$G$277:$P$326,A23offset,$E1075))*OFFSET($F$7,0,$E1075))-SUM($G1075:AG1075),(((INDEX('PTRM input'!$G$385:$P$434,A23offset,$E1075)-INDEX('PTRM input'!$G$277:$P$326,A23offset,$E1075))*OFFSET($F$7,0,$E1075))-SUM($G1075:AG1075))*(OFFSET('PTRM input'!$G$477,0,$E1075-1)/A23taxstdlife))))</f>
        <v>0</v>
      </c>
      <c r="AI1075" s="251">
        <f ca="1">IF(A23taxstdlife="n/a","n/a",IF(A23taxstdlife="",0,IF(AI$3&gt;(A23stdlife+$E1075),((INDEX('PTRM input'!$G$385:$P$434,A23offset,$E1075)-INDEX('PTRM input'!$G$277:$P$326,A23offset,$E1075))*OFFSET($F$7,0,$E1075))-SUM($G1075:AH1075),(((INDEX('PTRM input'!$G$385:$P$434,A23offset,$E1075)-INDEX('PTRM input'!$G$277:$P$326,A23offset,$E1075))*OFFSET($F$7,0,$E1075))-SUM($G1075:AH1075))*(OFFSET('PTRM input'!$G$477,0,$E1075-1)/A23taxstdlife))))</f>
        <v>0</v>
      </c>
      <c r="AJ1075" s="251">
        <f ca="1">IF(A23taxstdlife="n/a","n/a",IF(A23taxstdlife="",0,IF(AJ$3&gt;(A23stdlife+$E1075),((INDEX('PTRM input'!$G$385:$P$434,A23offset,$E1075)-INDEX('PTRM input'!$G$277:$P$326,A23offset,$E1075))*OFFSET($F$7,0,$E1075))-SUM($G1075:AI1075),(((INDEX('PTRM input'!$G$385:$P$434,A23offset,$E1075)-INDEX('PTRM input'!$G$277:$P$326,A23offset,$E1075))*OFFSET($F$7,0,$E1075))-SUM($G1075:AI1075))*(OFFSET('PTRM input'!$G$477,0,$E1075-1)/A23taxstdlife))))</f>
        <v>0</v>
      </c>
      <c r="AK1075" s="251">
        <f ca="1">IF(A23taxstdlife="n/a","n/a",IF(A23taxstdlife="",0,IF(AK$3&gt;(A23stdlife+$E1075),((INDEX('PTRM input'!$G$385:$P$434,A23offset,$E1075)-INDEX('PTRM input'!$G$277:$P$326,A23offset,$E1075))*OFFSET($F$7,0,$E1075))-SUM($G1075:AJ1075),(((INDEX('PTRM input'!$G$385:$P$434,A23offset,$E1075)-INDEX('PTRM input'!$G$277:$P$326,A23offset,$E1075))*OFFSET($F$7,0,$E1075))-SUM($G1075:AJ1075))*(OFFSET('PTRM input'!$G$477,0,$E1075-1)/A23taxstdlife))))</f>
        <v>0</v>
      </c>
      <c r="AL1075" s="251">
        <f ca="1">IF(A23taxstdlife="n/a","n/a",IF(A23taxstdlife="",0,IF(AL$3&gt;(A23stdlife+$E1075),((INDEX('PTRM input'!$G$385:$P$434,A23offset,$E1075)-INDEX('PTRM input'!$G$277:$P$326,A23offset,$E1075))*OFFSET($F$7,0,$E1075))-SUM($G1075:AK1075),(((INDEX('PTRM input'!$G$385:$P$434,A23offset,$E1075)-INDEX('PTRM input'!$G$277:$P$326,A23offset,$E1075))*OFFSET($F$7,0,$E1075))-SUM($G1075:AK1075))*(OFFSET('PTRM input'!$G$477,0,$E1075-1)/A23taxstdlife))))</f>
        <v>0</v>
      </c>
      <c r="AM1075" s="251">
        <f ca="1">IF(A23taxstdlife="n/a","n/a",IF(A23taxstdlife="",0,IF(AM$3&gt;(A23stdlife+$E1075),((INDEX('PTRM input'!$G$385:$P$434,A23offset,$E1075)-INDEX('PTRM input'!$G$277:$P$326,A23offset,$E1075))*OFFSET($F$7,0,$E1075))-SUM($G1075:AL1075),(((INDEX('PTRM input'!$G$385:$P$434,A23offset,$E1075)-INDEX('PTRM input'!$G$277:$P$326,A23offset,$E1075))*OFFSET($F$7,0,$E1075))-SUM($G1075:AL1075))*(OFFSET('PTRM input'!$G$477,0,$E1075-1)/A23taxstdlife))))</f>
        <v>0</v>
      </c>
      <c r="AN1075" s="251">
        <f ca="1">IF(A23taxstdlife="n/a","n/a",IF(A23taxstdlife="",0,IF(AN$3&gt;(A23stdlife+$E1075),((INDEX('PTRM input'!$G$385:$P$434,A23offset,$E1075)-INDEX('PTRM input'!$G$277:$P$326,A23offset,$E1075))*OFFSET($F$7,0,$E1075))-SUM($G1075:AM1075),(((INDEX('PTRM input'!$G$385:$P$434,A23offset,$E1075)-INDEX('PTRM input'!$G$277:$P$326,A23offset,$E1075))*OFFSET($F$7,0,$E1075))-SUM($G1075:AM1075))*(OFFSET('PTRM input'!$G$477,0,$E1075-1)/A23taxstdlife))))</f>
        <v>0</v>
      </c>
      <c r="AO1075" s="251">
        <f ca="1">IF(A23taxstdlife="n/a","n/a",IF(A23taxstdlife="",0,IF(AO$3&gt;(A23stdlife+$E1075),((INDEX('PTRM input'!$G$385:$P$434,A23offset,$E1075)-INDEX('PTRM input'!$G$277:$P$326,A23offset,$E1075))*OFFSET($F$7,0,$E1075))-SUM($G1075:AN1075),(((INDEX('PTRM input'!$G$385:$P$434,A23offset,$E1075)-INDEX('PTRM input'!$G$277:$P$326,A23offset,$E1075))*OFFSET($F$7,0,$E1075))-SUM($G1075:AN1075))*(OFFSET('PTRM input'!$G$477,0,$E1075-1)/A23taxstdlife))))</f>
        <v>0</v>
      </c>
      <c r="AP1075" s="251">
        <f ca="1">IF(A23taxstdlife="n/a","n/a",IF(A23taxstdlife="",0,IF(AP$3&gt;(A23stdlife+$E1075),((INDEX('PTRM input'!$G$385:$P$434,A23offset,$E1075)-INDEX('PTRM input'!$G$277:$P$326,A23offset,$E1075))*OFFSET($F$7,0,$E1075))-SUM($G1075:AO1075),(((INDEX('PTRM input'!$G$385:$P$434,A23offset,$E1075)-INDEX('PTRM input'!$G$277:$P$326,A23offset,$E1075))*OFFSET($F$7,0,$E1075))-SUM($G1075:AO1075))*(OFFSET('PTRM input'!$G$477,0,$E1075-1)/A23taxstdlife))))</f>
        <v>0</v>
      </c>
      <c r="AQ1075" s="251">
        <f ca="1">IF(A23taxstdlife="n/a","n/a",IF(A23taxstdlife="",0,IF(AQ$3&gt;(A23stdlife+$E1075),((INDEX('PTRM input'!$G$385:$P$434,A23offset,$E1075)-INDEX('PTRM input'!$G$277:$P$326,A23offset,$E1075))*OFFSET($F$7,0,$E1075))-SUM($G1075:AP1075),(((INDEX('PTRM input'!$G$385:$P$434,A23offset,$E1075)-INDEX('PTRM input'!$G$277:$P$326,A23offset,$E1075))*OFFSET($F$7,0,$E1075))-SUM($G1075:AP1075))*(OFFSET('PTRM input'!$G$477,0,$E1075-1)/A23taxstdlife))))</f>
        <v>0</v>
      </c>
      <c r="AR1075" s="251">
        <f ca="1">IF(A23taxstdlife="n/a","n/a",IF(A23taxstdlife="",0,IF(AR$3&gt;(A23stdlife+$E1075),((INDEX('PTRM input'!$G$385:$P$434,A23offset,$E1075)-INDEX('PTRM input'!$G$277:$P$326,A23offset,$E1075))*OFFSET($F$7,0,$E1075))-SUM($G1075:AQ1075),(((INDEX('PTRM input'!$G$385:$P$434,A23offset,$E1075)-INDEX('PTRM input'!$G$277:$P$326,A23offset,$E1075))*OFFSET($F$7,0,$E1075))-SUM($G1075:AQ1075))*(OFFSET('PTRM input'!$G$477,0,$E1075-1)/A23taxstdlife))))</f>
        <v>0</v>
      </c>
      <c r="AS1075" s="251">
        <f ca="1">IF(A23taxstdlife="n/a","n/a",IF(A23taxstdlife="",0,IF(AS$3&gt;(A23stdlife+$E1075),((INDEX('PTRM input'!$G$385:$P$434,A23offset,$E1075)-INDEX('PTRM input'!$G$277:$P$326,A23offset,$E1075))*OFFSET($F$7,0,$E1075))-SUM($G1075:AR1075),(((INDEX('PTRM input'!$G$385:$P$434,A23offset,$E1075)-INDEX('PTRM input'!$G$277:$P$326,A23offset,$E1075))*OFFSET($F$7,0,$E1075))-SUM($G1075:AR1075))*(OFFSET('PTRM input'!$G$477,0,$E1075-1)/A23taxstdlife))))</f>
        <v>0</v>
      </c>
      <c r="AT1075" s="251">
        <f ca="1">IF(A23taxstdlife="n/a","n/a",IF(A23taxstdlife="",0,IF(AT$3&gt;(A23stdlife+$E1075),((INDEX('PTRM input'!$G$385:$P$434,A23offset,$E1075)-INDEX('PTRM input'!$G$277:$P$326,A23offset,$E1075))*OFFSET($F$7,0,$E1075))-SUM($G1075:AS1075),(((INDEX('PTRM input'!$G$385:$P$434,A23offset,$E1075)-INDEX('PTRM input'!$G$277:$P$326,A23offset,$E1075))*OFFSET($F$7,0,$E1075))-SUM($G1075:AS1075))*(OFFSET('PTRM input'!$G$477,0,$E1075-1)/A23taxstdlife))))</f>
        <v>0</v>
      </c>
      <c r="AU1075" s="251">
        <f ca="1">IF(A23taxstdlife="n/a","n/a",IF(A23taxstdlife="",0,IF(AU$3&gt;(A23stdlife+$E1075),((INDEX('PTRM input'!$G$385:$P$434,A23offset,$E1075)-INDEX('PTRM input'!$G$277:$P$326,A23offset,$E1075))*OFFSET($F$7,0,$E1075))-SUM($G1075:AT1075),(((INDEX('PTRM input'!$G$385:$P$434,A23offset,$E1075)-INDEX('PTRM input'!$G$277:$P$326,A23offset,$E1075))*OFFSET($F$7,0,$E1075))-SUM($G1075:AT1075))*(OFFSET('PTRM input'!$G$477,0,$E1075-1)/A23taxstdlife))))</f>
        <v>0</v>
      </c>
      <c r="AV1075" s="251">
        <f ca="1">IF(A23taxstdlife="n/a","n/a",IF(A23taxstdlife="",0,IF(AV$3&gt;(A23stdlife+$E1075),((INDEX('PTRM input'!$G$385:$P$434,A23offset,$E1075)-INDEX('PTRM input'!$G$277:$P$326,A23offset,$E1075))*OFFSET($F$7,0,$E1075))-SUM($G1075:AU1075),(((INDEX('PTRM input'!$G$385:$P$434,A23offset,$E1075)-INDEX('PTRM input'!$G$277:$P$326,A23offset,$E1075))*OFFSET($F$7,0,$E1075))-SUM($G1075:AU1075))*(OFFSET('PTRM input'!$G$477,0,$E1075-1)/A23taxstdlife))))</f>
        <v>0</v>
      </c>
      <c r="AW1075" s="251">
        <f ca="1">IF(A23taxstdlife="n/a","n/a",IF(A23taxstdlife="",0,IF(AW$3&gt;(A23stdlife+$E1075),((INDEX('PTRM input'!$G$385:$P$434,A23offset,$E1075)-INDEX('PTRM input'!$G$277:$P$326,A23offset,$E1075))*OFFSET($F$7,0,$E1075))-SUM($G1075:AV1075),(((INDEX('PTRM input'!$G$385:$P$434,A23offset,$E1075)-INDEX('PTRM input'!$G$277:$P$326,A23offset,$E1075))*OFFSET($F$7,0,$E1075))-SUM($G1075:AV1075))*(OFFSET('PTRM input'!$G$477,0,$E1075-1)/A23taxstdlife))))</f>
        <v>0</v>
      </c>
      <c r="AX1075" s="251">
        <f ca="1">IF(A23taxstdlife="n/a","n/a",IF(A23taxstdlife="",0,IF(AX$3&gt;(A23stdlife+$E1075),((INDEX('PTRM input'!$G$385:$P$434,A23offset,$E1075)-INDEX('PTRM input'!$G$277:$P$326,A23offset,$E1075))*OFFSET($F$7,0,$E1075))-SUM($G1075:AW1075),(((INDEX('PTRM input'!$G$385:$P$434,A23offset,$E1075)-INDEX('PTRM input'!$G$277:$P$326,A23offset,$E1075))*OFFSET($F$7,0,$E1075))-SUM($G1075:AW1075))*(OFFSET('PTRM input'!$G$477,0,$E1075-1)/A23taxstdlife))))</f>
        <v>0</v>
      </c>
      <c r="AY1075" s="251">
        <f ca="1">IF(A23taxstdlife="n/a","n/a",IF(A23taxstdlife="",0,IF(AY$3&gt;(A23stdlife+$E1075),((INDEX('PTRM input'!$G$385:$P$434,A23offset,$E1075)-INDEX('PTRM input'!$G$277:$P$326,A23offset,$E1075))*OFFSET($F$7,0,$E1075))-SUM($G1075:AX1075),(((INDEX('PTRM input'!$G$385:$P$434,A23offset,$E1075)-INDEX('PTRM input'!$G$277:$P$326,A23offset,$E1075))*OFFSET($F$7,0,$E1075))-SUM($G1075:AX1075))*(OFFSET('PTRM input'!$G$477,0,$E1075-1)/A23taxstdlife))))</f>
        <v>0</v>
      </c>
      <c r="AZ1075" s="251">
        <f ca="1">IF(A23taxstdlife="n/a","n/a",IF(A23taxstdlife="",0,IF(AZ$3&gt;(A23stdlife+$E1075),((INDEX('PTRM input'!$G$385:$P$434,A23offset,$E1075)-INDEX('PTRM input'!$G$277:$P$326,A23offset,$E1075))*OFFSET($F$7,0,$E1075))-SUM($G1075:AY1075),(((INDEX('PTRM input'!$G$385:$P$434,A23offset,$E1075)-INDEX('PTRM input'!$G$277:$P$326,A23offset,$E1075))*OFFSET($F$7,0,$E1075))-SUM($G1075:AY1075))*(OFFSET('PTRM input'!$G$477,0,$E1075-1)/A23taxstdlife))))</f>
        <v>0</v>
      </c>
      <c r="BA1075" s="251">
        <f ca="1">IF(A23taxstdlife="n/a","n/a",IF(A23taxstdlife="",0,IF(BA$3&gt;(A23stdlife+$E1075),((INDEX('PTRM input'!$G$385:$P$434,A23offset,$E1075)-INDEX('PTRM input'!$G$277:$P$326,A23offset,$E1075))*OFFSET($F$7,0,$E1075))-SUM($G1075:AZ1075),(((INDEX('PTRM input'!$G$385:$P$434,A23offset,$E1075)-INDEX('PTRM input'!$G$277:$P$326,A23offset,$E1075))*OFFSET($F$7,0,$E1075))-SUM($G1075:AZ1075))*(OFFSET('PTRM input'!$G$477,0,$E1075-1)/A23taxstdlife))))</f>
        <v>0</v>
      </c>
      <c r="BB1075" s="251">
        <f ca="1">IF(A23taxstdlife="n/a","n/a",IF(A23taxstdlife="",0,IF(BB$3&gt;(A23stdlife+$E1075),((INDEX('PTRM input'!$G$385:$P$434,A23offset,$E1075)-INDEX('PTRM input'!$G$277:$P$326,A23offset,$E1075))*OFFSET($F$7,0,$E1075))-SUM($G1075:BA1075),(((INDEX('PTRM input'!$G$385:$P$434,A23offset,$E1075)-INDEX('PTRM input'!$G$277:$P$326,A23offset,$E1075))*OFFSET($F$7,0,$E1075))-SUM($G1075:BA1075))*(OFFSET('PTRM input'!$G$477,0,$E1075-1)/A23taxstdlife))))</f>
        <v>0</v>
      </c>
      <c r="BC1075" s="251">
        <f ca="1">IF(A23taxstdlife="n/a","n/a",IF(A23taxstdlife="",0,IF(BC$3&gt;(A23stdlife+$E1075),((INDEX('PTRM input'!$G$385:$P$434,A23offset,$E1075)-INDEX('PTRM input'!$G$277:$P$326,A23offset,$E1075))*OFFSET($F$7,0,$E1075))-SUM($G1075:BB1075),(((INDEX('PTRM input'!$G$385:$P$434,A23offset,$E1075)-INDEX('PTRM input'!$G$277:$P$326,A23offset,$E1075))*OFFSET($F$7,0,$E1075))-SUM($G1075:BB1075))*(OFFSET('PTRM input'!$G$477,0,$E1075-1)/A23taxstdlife))))</f>
        <v>0</v>
      </c>
      <c r="BD1075" s="251">
        <f ca="1">IF(A23taxstdlife="n/a","n/a",IF(A23taxstdlife="",0,IF(BD$3&gt;(A23stdlife+$E1075),((INDEX('PTRM input'!$G$385:$P$434,A23offset,$E1075)-INDEX('PTRM input'!$G$277:$P$326,A23offset,$E1075))*OFFSET($F$7,0,$E1075))-SUM($G1075:BC1075),(((INDEX('PTRM input'!$G$385:$P$434,A23offset,$E1075)-INDEX('PTRM input'!$G$277:$P$326,A23offset,$E1075))*OFFSET($F$7,0,$E1075))-SUM($G1075:BC1075))*(OFFSET('PTRM input'!$G$477,0,$E1075-1)/A23taxstdlife))))</f>
        <v>0</v>
      </c>
      <c r="BE1075" s="251">
        <f ca="1">IF(A23taxstdlife="n/a","n/a",IF(A23taxstdlife="",0,IF(BE$3&gt;(A23stdlife+$E1075),((INDEX('PTRM input'!$G$385:$P$434,A23offset,$E1075)-INDEX('PTRM input'!$G$277:$P$326,A23offset,$E1075))*OFFSET($F$7,0,$E1075))-SUM($G1075:BD1075),(((INDEX('PTRM input'!$G$385:$P$434,A23offset,$E1075)-INDEX('PTRM input'!$G$277:$P$326,A23offset,$E1075))*OFFSET($F$7,0,$E1075))-SUM($G1075:BD1075))*(OFFSET('PTRM input'!$G$477,0,$E1075-1)/A23taxstdlife))))</f>
        <v>0</v>
      </c>
      <c r="BF1075" s="251">
        <f ca="1">IF(A23taxstdlife="n/a","n/a",IF(A23taxstdlife="",0,IF(BF$3&gt;(A23stdlife+$E1075),((INDEX('PTRM input'!$G$385:$P$434,A23offset,$E1075)-INDEX('PTRM input'!$G$277:$P$326,A23offset,$E1075))*OFFSET($F$7,0,$E1075))-SUM($G1075:BE1075),(((INDEX('PTRM input'!$G$385:$P$434,A23offset,$E1075)-INDEX('PTRM input'!$G$277:$P$326,A23offset,$E1075))*OFFSET($F$7,0,$E1075))-SUM($G1075:BE1075))*(OFFSET('PTRM input'!$G$477,0,$E1075-1)/A23taxstdlife))))</f>
        <v>0</v>
      </c>
      <c r="BG1075" s="251">
        <f ca="1">IF(A23taxstdlife="n/a","n/a",IF(A23taxstdlife="",0,IF(BG$3&gt;(A23stdlife+$E1075),((INDEX('PTRM input'!$G$385:$P$434,A23offset,$E1075)-INDEX('PTRM input'!$G$277:$P$326,A23offset,$E1075))*OFFSET($F$7,0,$E1075))-SUM($G1075:BF1075),(((INDEX('PTRM input'!$G$385:$P$434,A23offset,$E1075)-INDEX('PTRM input'!$G$277:$P$326,A23offset,$E1075))*OFFSET($F$7,0,$E1075))-SUM($G1075:BF1075))*(OFFSET('PTRM input'!$G$477,0,$E1075-1)/A23taxstdlife))))</f>
        <v>0</v>
      </c>
      <c r="BH1075" s="251">
        <f ca="1">IF(A23taxstdlife="n/a","n/a",IF(A23taxstdlife="",0,IF(BH$3&gt;(A23stdlife+$E1075),((INDEX('PTRM input'!$G$385:$P$434,A23offset,$E1075)-INDEX('PTRM input'!$G$277:$P$326,A23offset,$E1075))*OFFSET($F$7,0,$E1075))-SUM($G1075:BG1075),(((INDEX('PTRM input'!$G$385:$P$434,A23offset,$E1075)-INDEX('PTRM input'!$G$277:$P$326,A23offset,$E1075))*OFFSET($F$7,0,$E1075))-SUM($G1075:BG1075))*(OFFSET('PTRM input'!$G$477,0,$E1075-1)/A23taxstdlife))))</f>
        <v>0</v>
      </c>
      <c r="BI1075" s="251">
        <f ca="1">IF(A23taxstdlife="n/a","n/a",IF(A23taxstdlife="",0,IF(BI$3&gt;(A23stdlife+$E1075),((INDEX('PTRM input'!$G$385:$P$434,A23offset,$E1075)-INDEX('PTRM input'!$G$277:$P$326,A23offset,$E1075))*OFFSET($F$7,0,$E1075))-SUM($G1075:BH1075),(((INDEX('PTRM input'!$G$385:$P$434,A23offset,$E1075)-INDEX('PTRM input'!$G$277:$P$326,A23offset,$E1075))*OFFSET($F$7,0,$E1075))-SUM($G1075:BH1075))*(OFFSET('PTRM input'!$G$477,0,$E1075-1)/A23taxstdlife))))</f>
        <v>0</v>
      </c>
      <c r="BJ1075" s="116"/>
      <c r="BK1075" s="116"/>
      <c r="BL1075" s="116"/>
      <c r="BM1075" s="116"/>
    </row>
    <row r="1076" spans="1:65" ht="12.75" hidden="1" customHeight="1" outlineLevel="2">
      <c r="A1076" s="366"/>
      <c r="B1076" s="19"/>
      <c r="C1076" s="18"/>
      <c r="D1076" s="760"/>
      <c r="E1076" s="86">
        <v>9</v>
      </c>
      <c r="F1076" s="356"/>
      <c r="G1076" s="434"/>
      <c r="H1076" s="435"/>
      <c r="I1076" s="435"/>
      <c r="J1076" s="435"/>
      <c r="K1076" s="435"/>
      <c r="L1076" s="435"/>
      <c r="M1076" s="435"/>
      <c r="N1076" s="435"/>
      <c r="O1076" s="619"/>
      <c r="P1076" s="251">
        <f ca="1">IF(A23taxstdlife="n/a","n/a",IF(A23taxstdlife="",0,IF(P$3&gt;(A23stdlife+$E1076),((INDEX('PTRM input'!$G$385:$P$434,A23offset,$E1076)-INDEX('PTRM input'!$G$277:$P$326,A23offset,$E1076))*OFFSET($F$7,0,$E1076))-SUM($G1076:O1076),(((INDEX('PTRM input'!$G$385:$P$434,A23offset,$E1076)-INDEX('PTRM input'!$G$277:$P$326,A23offset,$E1076))*OFFSET($F$7,0,$E1076))-SUM($G1076:O1076))*(OFFSET('PTRM input'!$G$477,0,$E1076-1)/A23taxstdlife))))</f>
        <v>0</v>
      </c>
      <c r="Q1076" s="251">
        <f ca="1">IF(A23taxstdlife="n/a","n/a",IF(A23taxstdlife="",0,IF(Q$3&gt;(A23stdlife+$E1076),((INDEX('PTRM input'!$G$385:$P$434,A23offset,$E1076)-INDEX('PTRM input'!$G$277:$P$326,A23offset,$E1076))*OFFSET($F$7,0,$E1076))-SUM($G1076:P1076),(((INDEX('PTRM input'!$G$385:$P$434,A23offset,$E1076)-INDEX('PTRM input'!$G$277:$P$326,A23offset,$E1076))*OFFSET($F$7,0,$E1076))-SUM($G1076:P1076))*(OFFSET('PTRM input'!$G$477,0,$E1076-1)/A23taxstdlife))))</f>
        <v>0</v>
      </c>
      <c r="R1076" s="251">
        <f ca="1">IF(A23taxstdlife="n/a","n/a",IF(A23taxstdlife="",0,IF(R$3&gt;(A23stdlife+$E1076),((INDEX('PTRM input'!$G$385:$P$434,A23offset,$E1076)-INDEX('PTRM input'!$G$277:$P$326,A23offset,$E1076))*OFFSET($F$7,0,$E1076))-SUM($G1076:Q1076),(((INDEX('PTRM input'!$G$385:$P$434,A23offset,$E1076)-INDEX('PTRM input'!$G$277:$P$326,A23offset,$E1076))*OFFSET($F$7,0,$E1076))-SUM($G1076:Q1076))*(OFFSET('PTRM input'!$G$477,0,$E1076-1)/A23taxstdlife))))</f>
        <v>0</v>
      </c>
      <c r="S1076" s="251">
        <f ca="1">IF(A23taxstdlife="n/a","n/a",IF(A23taxstdlife="",0,IF(S$3&gt;(A23stdlife+$E1076),((INDEX('PTRM input'!$G$385:$P$434,A23offset,$E1076)-INDEX('PTRM input'!$G$277:$P$326,A23offset,$E1076))*OFFSET($F$7,0,$E1076))-SUM($G1076:R1076),(((INDEX('PTRM input'!$G$385:$P$434,A23offset,$E1076)-INDEX('PTRM input'!$G$277:$P$326,A23offset,$E1076))*OFFSET($F$7,0,$E1076))-SUM($G1076:R1076))*(OFFSET('PTRM input'!$G$477,0,$E1076-1)/A23taxstdlife))))</f>
        <v>0</v>
      </c>
      <c r="T1076" s="251">
        <f ca="1">IF(A23taxstdlife="n/a","n/a",IF(A23taxstdlife="",0,IF(T$3&gt;(A23stdlife+$E1076),((INDEX('PTRM input'!$G$385:$P$434,A23offset,$E1076)-INDEX('PTRM input'!$G$277:$P$326,A23offset,$E1076))*OFFSET($F$7,0,$E1076))-SUM($G1076:S1076),(((INDEX('PTRM input'!$G$385:$P$434,A23offset,$E1076)-INDEX('PTRM input'!$G$277:$P$326,A23offset,$E1076))*OFFSET($F$7,0,$E1076))-SUM($G1076:S1076))*(OFFSET('PTRM input'!$G$477,0,$E1076-1)/A23taxstdlife))))</f>
        <v>0</v>
      </c>
      <c r="U1076" s="251">
        <f ca="1">IF(A23taxstdlife="n/a","n/a",IF(A23taxstdlife="",0,IF(U$3&gt;(A23stdlife+$E1076),((INDEX('PTRM input'!$G$385:$P$434,A23offset,$E1076)-INDEX('PTRM input'!$G$277:$P$326,A23offset,$E1076))*OFFSET($F$7,0,$E1076))-SUM($G1076:T1076),(((INDEX('PTRM input'!$G$385:$P$434,A23offset,$E1076)-INDEX('PTRM input'!$G$277:$P$326,A23offset,$E1076))*OFFSET($F$7,0,$E1076))-SUM($G1076:T1076))*(OFFSET('PTRM input'!$G$477,0,$E1076-1)/A23taxstdlife))))</f>
        <v>0</v>
      </c>
      <c r="V1076" s="251">
        <f ca="1">IF(A23taxstdlife="n/a","n/a",IF(A23taxstdlife="",0,IF(V$3&gt;(A23stdlife+$E1076),((INDEX('PTRM input'!$G$385:$P$434,A23offset,$E1076)-INDEX('PTRM input'!$G$277:$P$326,A23offset,$E1076))*OFFSET($F$7,0,$E1076))-SUM($G1076:U1076),(((INDEX('PTRM input'!$G$385:$P$434,A23offset,$E1076)-INDEX('PTRM input'!$G$277:$P$326,A23offset,$E1076))*OFFSET($F$7,0,$E1076))-SUM($G1076:U1076))*(OFFSET('PTRM input'!$G$477,0,$E1076-1)/A23taxstdlife))))</f>
        <v>0</v>
      </c>
      <c r="W1076" s="251">
        <f ca="1">IF(A23taxstdlife="n/a","n/a",IF(A23taxstdlife="",0,IF(W$3&gt;(A23stdlife+$E1076),((INDEX('PTRM input'!$G$385:$P$434,A23offset,$E1076)-INDEX('PTRM input'!$G$277:$P$326,A23offset,$E1076))*OFFSET($F$7,0,$E1076))-SUM($G1076:V1076),(((INDEX('PTRM input'!$G$385:$P$434,A23offset,$E1076)-INDEX('PTRM input'!$G$277:$P$326,A23offset,$E1076))*OFFSET($F$7,0,$E1076))-SUM($G1076:V1076))*(OFFSET('PTRM input'!$G$477,0,$E1076-1)/A23taxstdlife))))</f>
        <v>0</v>
      </c>
      <c r="X1076" s="251">
        <f ca="1">IF(A23taxstdlife="n/a","n/a",IF(A23taxstdlife="",0,IF(X$3&gt;(A23stdlife+$E1076),((INDEX('PTRM input'!$G$385:$P$434,A23offset,$E1076)-INDEX('PTRM input'!$G$277:$P$326,A23offset,$E1076))*OFFSET($F$7,0,$E1076))-SUM($G1076:W1076),(((INDEX('PTRM input'!$G$385:$P$434,A23offset,$E1076)-INDEX('PTRM input'!$G$277:$P$326,A23offset,$E1076))*OFFSET($F$7,0,$E1076))-SUM($G1076:W1076))*(OFFSET('PTRM input'!$G$477,0,$E1076-1)/A23taxstdlife))))</f>
        <v>0</v>
      </c>
      <c r="Y1076" s="251">
        <f ca="1">IF(A23taxstdlife="n/a","n/a",IF(A23taxstdlife="",0,IF(Y$3&gt;(A23stdlife+$E1076),((INDEX('PTRM input'!$G$385:$P$434,A23offset,$E1076)-INDEX('PTRM input'!$G$277:$P$326,A23offset,$E1076))*OFFSET($F$7,0,$E1076))-SUM($G1076:X1076),(((INDEX('PTRM input'!$G$385:$P$434,A23offset,$E1076)-INDEX('PTRM input'!$G$277:$P$326,A23offset,$E1076))*OFFSET($F$7,0,$E1076))-SUM($G1076:X1076))*(OFFSET('PTRM input'!$G$477,0,$E1076-1)/A23taxstdlife))))</f>
        <v>0</v>
      </c>
      <c r="Z1076" s="251">
        <f ca="1">IF(A23taxstdlife="n/a","n/a",IF(A23taxstdlife="",0,IF(Z$3&gt;(A23stdlife+$E1076),((INDEX('PTRM input'!$G$385:$P$434,A23offset,$E1076)-INDEX('PTRM input'!$G$277:$P$326,A23offset,$E1076))*OFFSET($F$7,0,$E1076))-SUM($G1076:Y1076),(((INDEX('PTRM input'!$G$385:$P$434,A23offset,$E1076)-INDEX('PTRM input'!$G$277:$P$326,A23offset,$E1076))*OFFSET($F$7,0,$E1076))-SUM($G1076:Y1076))*(OFFSET('PTRM input'!$G$477,0,$E1076-1)/A23taxstdlife))))</f>
        <v>0</v>
      </c>
      <c r="AA1076" s="251">
        <f ca="1">IF(A23taxstdlife="n/a","n/a",IF(A23taxstdlife="",0,IF(AA$3&gt;(A23stdlife+$E1076),((INDEX('PTRM input'!$G$385:$P$434,A23offset,$E1076)-INDEX('PTRM input'!$G$277:$P$326,A23offset,$E1076))*OFFSET($F$7,0,$E1076))-SUM($G1076:Z1076),(((INDEX('PTRM input'!$G$385:$P$434,A23offset,$E1076)-INDEX('PTRM input'!$G$277:$P$326,A23offset,$E1076))*OFFSET($F$7,0,$E1076))-SUM($G1076:Z1076))*(OFFSET('PTRM input'!$G$477,0,$E1076-1)/A23taxstdlife))))</f>
        <v>0</v>
      </c>
      <c r="AB1076" s="251">
        <f ca="1">IF(A23taxstdlife="n/a","n/a",IF(A23taxstdlife="",0,IF(AB$3&gt;(A23stdlife+$E1076),((INDEX('PTRM input'!$G$385:$P$434,A23offset,$E1076)-INDEX('PTRM input'!$G$277:$P$326,A23offset,$E1076))*OFFSET($F$7,0,$E1076))-SUM($G1076:AA1076),(((INDEX('PTRM input'!$G$385:$P$434,A23offset,$E1076)-INDEX('PTRM input'!$G$277:$P$326,A23offset,$E1076))*OFFSET($F$7,0,$E1076))-SUM($G1076:AA1076))*(OFFSET('PTRM input'!$G$477,0,$E1076-1)/A23taxstdlife))))</f>
        <v>0</v>
      </c>
      <c r="AC1076" s="251">
        <f ca="1">IF(A23taxstdlife="n/a","n/a",IF(A23taxstdlife="",0,IF(AC$3&gt;(A23stdlife+$E1076),((INDEX('PTRM input'!$G$385:$P$434,A23offset,$E1076)-INDEX('PTRM input'!$G$277:$P$326,A23offset,$E1076))*OFFSET($F$7,0,$E1076))-SUM($G1076:AB1076),(((INDEX('PTRM input'!$G$385:$P$434,A23offset,$E1076)-INDEX('PTRM input'!$G$277:$P$326,A23offset,$E1076))*OFFSET($F$7,0,$E1076))-SUM($G1076:AB1076))*(OFFSET('PTRM input'!$G$477,0,$E1076-1)/A23taxstdlife))))</f>
        <v>0</v>
      </c>
      <c r="AD1076" s="251">
        <f ca="1">IF(A23taxstdlife="n/a","n/a",IF(A23taxstdlife="",0,IF(AD$3&gt;(A23stdlife+$E1076),((INDEX('PTRM input'!$G$385:$P$434,A23offset,$E1076)-INDEX('PTRM input'!$G$277:$P$326,A23offset,$E1076))*OFFSET($F$7,0,$E1076))-SUM($G1076:AC1076),(((INDEX('PTRM input'!$G$385:$P$434,A23offset,$E1076)-INDEX('PTRM input'!$G$277:$P$326,A23offset,$E1076))*OFFSET($F$7,0,$E1076))-SUM($G1076:AC1076))*(OFFSET('PTRM input'!$G$477,0,$E1076-1)/A23taxstdlife))))</f>
        <v>0</v>
      </c>
      <c r="AE1076" s="251">
        <f ca="1">IF(A23taxstdlife="n/a","n/a",IF(A23taxstdlife="",0,IF(AE$3&gt;(A23stdlife+$E1076),((INDEX('PTRM input'!$G$385:$P$434,A23offset,$E1076)-INDEX('PTRM input'!$G$277:$P$326,A23offset,$E1076))*OFFSET($F$7,0,$E1076))-SUM($G1076:AD1076),(((INDEX('PTRM input'!$G$385:$P$434,A23offset,$E1076)-INDEX('PTRM input'!$G$277:$P$326,A23offset,$E1076))*OFFSET($F$7,0,$E1076))-SUM($G1076:AD1076))*(OFFSET('PTRM input'!$G$477,0,$E1076-1)/A23taxstdlife))))</f>
        <v>0</v>
      </c>
      <c r="AF1076" s="251">
        <f ca="1">IF(A23taxstdlife="n/a","n/a",IF(A23taxstdlife="",0,IF(AF$3&gt;(A23stdlife+$E1076),((INDEX('PTRM input'!$G$385:$P$434,A23offset,$E1076)-INDEX('PTRM input'!$G$277:$P$326,A23offset,$E1076))*OFFSET($F$7,0,$E1076))-SUM($G1076:AE1076),(((INDEX('PTRM input'!$G$385:$P$434,A23offset,$E1076)-INDEX('PTRM input'!$G$277:$P$326,A23offset,$E1076))*OFFSET($F$7,0,$E1076))-SUM($G1076:AE1076))*(OFFSET('PTRM input'!$G$477,0,$E1076-1)/A23taxstdlife))))</f>
        <v>0</v>
      </c>
      <c r="AG1076" s="251">
        <f ca="1">IF(A23taxstdlife="n/a","n/a",IF(A23taxstdlife="",0,IF(AG$3&gt;(A23stdlife+$E1076),((INDEX('PTRM input'!$G$385:$P$434,A23offset,$E1076)-INDEX('PTRM input'!$G$277:$P$326,A23offset,$E1076))*OFFSET($F$7,0,$E1076))-SUM($G1076:AF1076),(((INDEX('PTRM input'!$G$385:$P$434,A23offset,$E1076)-INDEX('PTRM input'!$G$277:$P$326,A23offset,$E1076))*OFFSET($F$7,0,$E1076))-SUM($G1076:AF1076))*(OFFSET('PTRM input'!$G$477,0,$E1076-1)/A23taxstdlife))))</f>
        <v>0</v>
      </c>
      <c r="AH1076" s="251">
        <f ca="1">IF(A23taxstdlife="n/a","n/a",IF(A23taxstdlife="",0,IF(AH$3&gt;(A23stdlife+$E1076),((INDEX('PTRM input'!$G$385:$P$434,A23offset,$E1076)-INDEX('PTRM input'!$G$277:$P$326,A23offset,$E1076))*OFFSET($F$7,0,$E1076))-SUM($G1076:AG1076),(((INDEX('PTRM input'!$G$385:$P$434,A23offset,$E1076)-INDEX('PTRM input'!$G$277:$P$326,A23offset,$E1076))*OFFSET($F$7,0,$E1076))-SUM($G1076:AG1076))*(OFFSET('PTRM input'!$G$477,0,$E1076-1)/A23taxstdlife))))</f>
        <v>0</v>
      </c>
      <c r="AI1076" s="251">
        <f ca="1">IF(A23taxstdlife="n/a","n/a",IF(A23taxstdlife="",0,IF(AI$3&gt;(A23stdlife+$E1076),((INDEX('PTRM input'!$G$385:$P$434,A23offset,$E1076)-INDEX('PTRM input'!$G$277:$P$326,A23offset,$E1076))*OFFSET($F$7,0,$E1076))-SUM($G1076:AH1076),(((INDEX('PTRM input'!$G$385:$P$434,A23offset,$E1076)-INDEX('PTRM input'!$G$277:$P$326,A23offset,$E1076))*OFFSET($F$7,0,$E1076))-SUM($G1076:AH1076))*(OFFSET('PTRM input'!$G$477,0,$E1076-1)/A23taxstdlife))))</f>
        <v>0</v>
      </c>
      <c r="AJ1076" s="251">
        <f ca="1">IF(A23taxstdlife="n/a","n/a",IF(A23taxstdlife="",0,IF(AJ$3&gt;(A23stdlife+$E1076),((INDEX('PTRM input'!$G$385:$P$434,A23offset,$E1076)-INDEX('PTRM input'!$G$277:$P$326,A23offset,$E1076))*OFFSET($F$7,0,$E1076))-SUM($G1076:AI1076),(((INDEX('PTRM input'!$G$385:$P$434,A23offset,$E1076)-INDEX('PTRM input'!$G$277:$P$326,A23offset,$E1076))*OFFSET($F$7,0,$E1076))-SUM($G1076:AI1076))*(OFFSET('PTRM input'!$G$477,0,$E1076-1)/A23taxstdlife))))</f>
        <v>0</v>
      </c>
      <c r="AK1076" s="251">
        <f ca="1">IF(A23taxstdlife="n/a","n/a",IF(A23taxstdlife="",0,IF(AK$3&gt;(A23stdlife+$E1076),((INDEX('PTRM input'!$G$385:$P$434,A23offset,$E1076)-INDEX('PTRM input'!$G$277:$P$326,A23offset,$E1076))*OFFSET($F$7,0,$E1076))-SUM($G1076:AJ1076),(((INDEX('PTRM input'!$G$385:$P$434,A23offset,$E1076)-INDEX('PTRM input'!$G$277:$P$326,A23offset,$E1076))*OFFSET($F$7,0,$E1076))-SUM($G1076:AJ1076))*(OFFSET('PTRM input'!$G$477,0,$E1076-1)/A23taxstdlife))))</f>
        <v>0</v>
      </c>
      <c r="AL1076" s="251">
        <f ca="1">IF(A23taxstdlife="n/a","n/a",IF(A23taxstdlife="",0,IF(AL$3&gt;(A23stdlife+$E1076),((INDEX('PTRM input'!$G$385:$P$434,A23offset,$E1076)-INDEX('PTRM input'!$G$277:$P$326,A23offset,$E1076))*OFFSET($F$7,0,$E1076))-SUM($G1076:AK1076),(((INDEX('PTRM input'!$G$385:$P$434,A23offset,$E1076)-INDEX('PTRM input'!$G$277:$P$326,A23offset,$E1076))*OFFSET($F$7,0,$E1076))-SUM($G1076:AK1076))*(OFFSET('PTRM input'!$G$477,0,$E1076-1)/A23taxstdlife))))</f>
        <v>0</v>
      </c>
      <c r="AM1076" s="251">
        <f ca="1">IF(A23taxstdlife="n/a","n/a",IF(A23taxstdlife="",0,IF(AM$3&gt;(A23stdlife+$E1076),((INDEX('PTRM input'!$G$385:$P$434,A23offset,$E1076)-INDEX('PTRM input'!$G$277:$P$326,A23offset,$E1076))*OFFSET($F$7,0,$E1076))-SUM($G1076:AL1076),(((INDEX('PTRM input'!$G$385:$P$434,A23offset,$E1076)-INDEX('PTRM input'!$G$277:$P$326,A23offset,$E1076))*OFFSET($F$7,0,$E1076))-SUM($G1076:AL1076))*(OFFSET('PTRM input'!$G$477,0,$E1076-1)/A23taxstdlife))))</f>
        <v>0</v>
      </c>
      <c r="AN1076" s="251">
        <f ca="1">IF(A23taxstdlife="n/a","n/a",IF(A23taxstdlife="",0,IF(AN$3&gt;(A23stdlife+$E1076),((INDEX('PTRM input'!$G$385:$P$434,A23offset,$E1076)-INDEX('PTRM input'!$G$277:$P$326,A23offset,$E1076))*OFFSET($F$7,0,$E1076))-SUM($G1076:AM1076),(((INDEX('PTRM input'!$G$385:$P$434,A23offset,$E1076)-INDEX('PTRM input'!$G$277:$P$326,A23offset,$E1076))*OFFSET($F$7,0,$E1076))-SUM($G1076:AM1076))*(OFFSET('PTRM input'!$G$477,0,$E1076-1)/A23taxstdlife))))</f>
        <v>0</v>
      </c>
      <c r="AO1076" s="251">
        <f ca="1">IF(A23taxstdlife="n/a","n/a",IF(A23taxstdlife="",0,IF(AO$3&gt;(A23stdlife+$E1076),((INDEX('PTRM input'!$G$385:$P$434,A23offset,$E1076)-INDEX('PTRM input'!$G$277:$P$326,A23offset,$E1076))*OFFSET($F$7,0,$E1076))-SUM($G1076:AN1076),(((INDEX('PTRM input'!$G$385:$P$434,A23offset,$E1076)-INDEX('PTRM input'!$G$277:$P$326,A23offset,$E1076))*OFFSET($F$7,0,$E1076))-SUM($G1076:AN1076))*(OFFSET('PTRM input'!$G$477,0,$E1076-1)/A23taxstdlife))))</f>
        <v>0</v>
      </c>
      <c r="AP1076" s="251">
        <f ca="1">IF(A23taxstdlife="n/a","n/a",IF(A23taxstdlife="",0,IF(AP$3&gt;(A23stdlife+$E1076),((INDEX('PTRM input'!$G$385:$P$434,A23offset,$E1076)-INDEX('PTRM input'!$G$277:$P$326,A23offset,$E1076))*OFFSET($F$7,0,$E1076))-SUM($G1076:AO1076),(((INDEX('PTRM input'!$G$385:$P$434,A23offset,$E1076)-INDEX('PTRM input'!$G$277:$P$326,A23offset,$E1076))*OFFSET($F$7,0,$E1076))-SUM($G1076:AO1076))*(OFFSET('PTRM input'!$G$477,0,$E1076-1)/A23taxstdlife))))</f>
        <v>0</v>
      </c>
      <c r="AQ1076" s="251">
        <f ca="1">IF(A23taxstdlife="n/a","n/a",IF(A23taxstdlife="",0,IF(AQ$3&gt;(A23stdlife+$E1076),((INDEX('PTRM input'!$G$385:$P$434,A23offset,$E1076)-INDEX('PTRM input'!$G$277:$P$326,A23offset,$E1076))*OFFSET($F$7,0,$E1076))-SUM($G1076:AP1076),(((INDEX('PTRM input'!$G$385:$P$434,A23offset,$E1076)-INDEX('PTRM input'!$G$277:$P$326,A23offset,$E1076))*OFFSET($F$7,0,$E1076))-SUM($G1076:AP1076))*(OFFSET('PTRM input'!$G$477,0,$E1076-1)/A23taxstdlife))))</f>
        <v>0</v>
      </c>
      <c r="AR1076" s="251">
        <f ca="1">IF(A23taxstdlife="n/a","n/a",IF(A23taxstdlife="",0,IF(AR$3&gt;(A23stdlife+$E1076),((INDEX('PTRM input'!$G$385:$P$434,A23offset,$E1076)-INDEX('PTRM input'!$G$277:$P$326,A23offset,$E1076))*OFFSET($F$7,0,$E1076))-SUM($G1076:AQ1076),(((INDEX('PTRM input'!$G$385:$P$434,A23offset,$E1076)-INDEX('PTRM input'!$G$277:$P$326,A23offset,$E1076))*OFFSET($F$7,0,$E1076))-SUM($G1076:AQ1076))*(OFFSET('PTRM input'!$G$477,0,$E1076-1)/A23taxstdlife))))</f>
        <v>0</v>
      </c>
      <c r="AS1076" s="251">
        <f ca="1">IF(A23taxstdlife="n/a","n/a",IF(A23taxstdlife="",0,IF(AS$3&gt;(A23stdlife+$E1076),((INDEX('PTRM input'!$G$385:$P$434,A23offset,$E1076)-INDEX('PTRM input'!$G$277:$P$326,A23offset,$E1076))*OFFSET($F$7,0,$E1076))-SUM($G1076:AR1076),(((INDEX('PTRM input'!$G$385:$P$434,A23offset,$E1076)-INDEX('PTRM input'!$G$277:$P$326,A23offset,$E1076))*OFFSET($F$7,0,$E1076))-SUM($G1076:AR1076))*(OFFSET('PTRM input'!$G$477,0,$E1076-1)/A23taxstdlife))))</f>
        <v>0</v>
      </c>
      <c r="AT1076" s="251">
        <f ca="1">IF(A23taxstdlife="n/a","n/a",IF(A23taxstdlife="",0,IF(AT$3&gt;(A23stdlife+$E1076),((INDEX('PTRM input'!$G$385:$P$434,A23offset,$E1076)-INDEX('PTRM input'!$G$277:$P$326,A23offset,$E1076))*OFFSET($F$7,0,$E1076))-SUM($G1076:AS1076),(((INDEX('PTRM input'!$G$385:$P$434,A23offset,$E1076)-INDEX('PTRM input'!$G$277:$P$326,A23offset,$E1076))*OFFSET($F$7,0,$E1076))-SUM($G1076:AS1076))*(OFFSET('PTRM input'!$G$477,0,$E1076-1)/A23taxstdlife))))</f>
        <v>0</v>
      </c>
      <c r="AU1076" s="251">
        <f ca="1">IF(A23taxstdlife="n/a","n/a",IF(A23taxstdlife="",0,IF(AU$3&gt;(A23stdlife+$E1076),((INDEX('PTRM input'!$G$385:$P$434,A23offset,$E1076)-INDEX('PTRM input'!$G$277:$P$326,A23offset,$E1076))*OFFSET($F$7,0,$E1076))-SUM($G1076:AT1076),(((INDEX('PTRM input'!$G$385:$P$434,A23offset,$E1076)-INDEX('PTRM input'!$G$277:$P$326,A23offset,$E1076))*OFFSET($F$7,0,$E1076))-SUM($G1076:AT1076))*(OFFSET('PTRM input'!$G$477,0,$E1076-1)/A23taxstdlife))))</f>
        <v>0</v>
      </c>
      <c r="AV1076" s="251">
        <f ca="1">IF(A23taxstdlife="n/a","n/a",IF(A23taxstdlife="",0,IF(AV$3&gt;(A23stdlife+$E1076),((INDEX('PTRM input'!$G$385:$P$434,A23offset,$E1076)-INDEX('PTRM input'!$G$277:$P$326,A23offset,$E1076))*OFFSET($F$7,0,$E1076))-SUM($G1076:AU1076),(((INDEX('PTRM input'!$G$385:$P$434,A23offset,$E1076)-INDEX('PTRM input'!$G$277:$P$326,A23offset,$E1076))*OFFSET($F$7,0,$E1076))-SUM($G1076:AU1076))*(OFFSET('PTRM input'!$G$477,0,$E1076-1)/A23taxstdlife))))</f>
        <v>0</v>
      </c>
      <c r="AW1076" s="251">
        <f ca="1">IF(A23taxstdlife="n/a","n/a",IF(A23taxstdlife="",0,IF(AW$3&gt;(A23stdlife+$E1076),((INDEX('PTRM input'!$G$385:$P$434,A23offset,$E1076)-INDEX('PTRM input'!$G$277:$P$326,A23offset,$E1076))*OFFSET($F$7,0,$E1076))-SUM($G1076:AV1076),(((INDEX('PTRM input'!$G$385:$P$434,A23offset,$E1076)-INDEX('PTRM input'!$G$277:$P$326,A23offset,$E1076))*OFFSET($F$7,0,$E1076))-SUM($G1076:AV1076))*(OFFSET('PTRM input'!$G$477,0,$E1076-1)/A23taxstdlife))))</f>
        <v>0</v>
      </c>
      <c r="AX1076" s="251">
        <f ca="1">IF(A23taxstdlife="n/a","n/a",IF(A23taxstdlife="",0,IF(AX$3&gt;(A23stdlife+$E1076),((INDEX('PTRM input'!$G$385:$P$434,A23offset,$E1076)-INDEX('PTRM input'!$G$277:$P$326,A23offset,$E1076))*OFFSET($F$7,0,$E1076))-SUM($G1076:AW1076),(((INDEX('PTRM input'!$G$385:$P$434,A23offset,$E1076)-INDEX('PTRM input'!$G$277:$P$326,A23offset,$E1076))*OFFSET($F$7,0,$E1076))-SUM($G1076:AW1076))*(OFFSET('PTRM input'!$G$477,0,$E1076-1)/A23taxstdlife))))</f>
        <v>0</v>
      </c>
      <c r="AY1076" s="251">
        <f ca="1">IF(A23taxstdlife="n/a","n/a",IF(A23taxstdlife="",0,IF(AY$3&gt;(A23stdlife+$E1076),((INDEX('PTRM input'!$G$385:$P$434,A23offset,$E1076)-INDEX('PTRM input'!$G$277:$P$326,A23offset,$E1076))*OFFSET($F$7,0,$E1076))-SUM($G1076:AX1076),(((INDEX('PTRM input'!$G$385:$P$434,A23offset,$E1076)-INDEX('PTRM input'!$G$277:$P$326,A23offset,$E1076))*OFFSET($F$7,0,$E1076))-SUM($G1076:AX1076))*(OFFSET('PTRM input'!$G$477,0,$E1076-1)/A23taxstdlife))))</f>
        <v>0</v>
      </c>
      <c r="AZ1076" s="251">
        <f ca="1">IF(A23taxstdlife="n/a","n/a",IF(A23taxstdlife="",0,IF(AZ$3&gt;(A23stdlife+$E1076),((INDEX('PTRM input'!$G$385:$P$434,A23offset,$E1076)-INDEX('PTRM input'!$G$277:$P$326,A23offset,$E1076))*OFFSET($F$7,0,$E1076))-SUM($G1076:AY1076),(((INDEX('PTRM input'!$G$385:$P$434,A23offset,$E1076)-INDEX('PTRM input'!$G$277:$P$326,A23offset,$E1076))*OFFSET($F$7,0,$E1076))-SUM($G1076:AY1076))*(OFFSET('PTRM input'!$G$477,0,$E1076-1)/A23taxstdlife))))</f>
        <v>0</v>
      </c>
      <c r="BA1076" s="251">
        <f ca="1">IF(A23taxstdlife="n/a","n/a",IF(A23taxstdlife="",0,IF(BA$3&gt;(A23stdlife+$E1076),((INDEX('PTRM input'!$G$385:$P$434,A23offset,$E1076)-INDEX('PTRM input'!$G$277:$P$326,A23offset,$E1076))*OFFSET($F$7,0,$E1076))-SUM($G1076:AZ1076),(((INDEX('PTRM input'!$G$385:$P$434,A23offset,$E1076)-INDEX('PTRM input'!$G$277:$P$326,A23offset,$E1076))*OFFSET($F$7,0,$E1076))-SUM($G1076:AZ1076))*(OFFSET('PTRM input'!$G$477,0,$E1076-1)/A23taxstdlife))))</f>
        <v>0</v>
      </c>
      <c r="BB1076" s="251">
        <f ca="1">IF(A23taxstdlife="n/a","n/a",IF(A23taxstdlife="",0,IF(BB$3&gt;(A23stdlife+$E1076),((INDEX('PTRM input'!$G$385:$P$434,A23offset,$E1076)-INDEX('PTRM input'!$G$277:$P$326,A23offset,$E1076))*OFFSET($F$7,0,$E1076))-SUM($G1076:BA1076),(((INDEX('PTRM input'!$G$385:$P$434,A23offset,$E1076)-INDEX('PTRM input'!$G$277:$P$326,A23offset,$E1076))*OFFSET($F$7,0,$E1076))-SUM($G1076:BA1076))*(OFFSET('PTRM input'!$G$477,0,$E1076-1)/A23taxstdlife))))</f>
        <v>0</v>
      </c>
      <c r="BC1076" s="251">
        <f ca="1">IF(A23taxstdlife="n/a","n/a",IF(A23taxstdlife="",0,IF(BC$3&gt;(A23stdlife+$E1076),((INDEX('PTRM input'!$G$385:$P$434,A23offset,$E1076)-INDEX('PTRM input'!$G$277:$P$326,A23offset,$E1076))*OFFSET($F$7,0,$E1076))-SUM($G1076:BB1076),(((INDEX('PTRM input'!$G$385:$P$434,A23offset,$E1076)-INDEX('PTRM input'!$G$277:$P$326,A23offset,$E1076))*OFFSET($F$7,0,$E1076))-SUM($G1076:BB1076))*(OFFSET('PTRM input'!$G$477,0,$E1076-1)/A23taxstdlife))))</f>
        <v>0</v>
      </c>
      <c r="BD1076" s="251">
        <f ca="1">IF(A23taxstdlife="n/a","n/a",IF(A23taxstdlife="",0,IF(BD$3&gt;(A23stdlife+$E1076),((INDEX('PTRM input'!$G$385:$P$434,A23offset,$E1076)-INDEX('PTRM input'!$G$277:$P$326,A23offset,$E1076))*OFFSET($F$7,0,$E1076))-SUM($G1076:BC1076),(((INDEX('PTRM input'!$G$385:$P$434,A23offset,$E1076)-INDEX('PTRM input'!$G$277:$P$326,A23offset,$E1076))*OFFSET($F$7,0,$E1076))-SUM($G1076:BC1076))*(OFFSET('PTRM input'!$G$477,0,$E1076-1)/A23taxstdlife))))</f>
        <v>0</v>
      </c>
      <c r="BE1076" s="251">
        <f ca="1">IF(A23taxstdlife="n/a","n/a",IF(A23taxstdlife="",0,IF(BE$3&gt;(A23stdlife+$E1076),((INDEX('PTRM input'!$G$385:$P$434,A23offset,$E1076)-INDEX('PTRM input'!$G$277:$P$326,A23offset,$E1076))*OFFSET($F$7,0,$E1076))-SUM($G1076:BD1076),(((INDEX('PTRM input'!$G$385:$P$434,A23offset,$E1076)-INDEX('PTRM input'!$G$277:$P$326,A23offset,$E1076))*OFFSET($F$7,0,$E1076))-SUM($G1076:BD1076))*(OFFSET('PTRM input'!$G$477,0,$E1076-1)/A23taxstdlife))))</f>
        <v>0</v>
      </c>
      <c r="BF1076" s="251">
        <f ca="1">IF(A23taxstdlife="n/a","n/a",IF(A23taxstdlife="",0,IF(BF$3&gt;(A23stdlife+$E1076),((INDEX('PTRM input'!$G$385:$P$434,A23offset,$E1076)-INDEX('PTRM input'!$G$277:$P$326,A23offset,$E1076))*OFFSET($F$7,0,$E1076))-SUM($G1076:BE1076),(((INDEX('PTRM input'!$G$385:$P$434,A23offset,$E1076)-INDEX('PTRM input'!$G$277:$P$326,A23offset,$E1076))*OFFSET($F$7,0,$E1076))-SUM($G1076:BE1076))*(OFFSET('PTRM input'!$G$477,0,$E1076-1)/A23taxstdlife))))</f>
        <v>0</v>
      </c>
      <c r="BG1076" s="251">
        <f ca="1">IF(A23taxstdlife="n/a","n/a",IF(A23taxstdlife="",0,IF(BG$3&gt;(A23stdlife+$E1076),((INDEX('PTRM input'!$G$385:$P$434,A23offset,$E1076)-INDEX('PTRM input'!$G$277:$P$326,A23offset,$E1076))*OFFSET($F$7,0,$E1076))-SUM($G1076:BF1076),(((INDEX('PTRM input'!$G$385:$P$434,A23offset,$E1076)-INDEX('PTRM input'!$G$277:$P$326,A23offset,$E1076))*OFFSET($F$7,0,$E1076))-SUM($G1076:BF1076))*(OFFSET('PTRM input'!$G$477,0,$E1076-1)/A23taxstdlife))))</f>
        <v>0</v>
      </c>
      <c r="BH1076" s="251">
        <f ca="1">IF(A23taxstdlife="n/a","n/a",IF(A23taxstdlife="",0,IF(BH$3&gt;(A23stdlife+$E1076),((INDEX('PTRM input'!$G$385:$P$434,A23offset,$E1076)-INDEX('PTRM input'!$G$277:$P$326,A23offset,$E1076))*OFFSET($F$7,0,$E1076))-SUM($G1076:BG1076),(((INDEX('PTRM input'!$G$385:$P$434,A23offset,$E1076)-INDEX('PTRM input'!$G$277:$P$326,A23offset,$E1076))*OFFSET($F$7,0,$E1076))-SUM($G1076:BG1076))*(OFFSET('PTRM input'!$G$477,0,$E1076-1)/A23taxstdlife))))</f>
        <v>0</v>
      </c>
      <c r="BI1076" s="251">
        <f ca="1">IF(A23taxstdlife="n/a","n/a",IF(A23taxstdlife="",0,IF(BI$3&gt;(A23stdlife+$E1076),((INDEX('PTRM input'!$G$385:$P$434,A23offset,$E1076)-INDEX('PTRM input'!$G$277:$P$326,A23offset,$E1076))*OFFSET($F$7,0,$E1076))-SUM($G1076:BH1076),(((INDEX('PTRM input'!$G$385:$P$434,A23offset,$E1076)-INDEX('PTRM input'!$G$277:$P$326,A23offset,$E1076))*OFFSET($F$7,0,$E1076))-SUM($G1076:BH1076))*(OFFSET('PTRM input'!$G$477,0,$E1076-1)/A23taxstdlife))))</f>
        <v>0</v>
      </c>
      <c r="BJ1076" s="116"/>
      <c r="BK1076" s="116"/>
      <c r="BL1076" s="116"/>
      <c r="BM1076" s="116"/>
    </row>
    <row r="1077" spans="1:65" ht="12.75" hidden="1" customHeight="1" outlineLevel="2">
      <c r="A1077" s="366"/>
      <c r="B1077" s="19"/>
      <c r="C1077" s="18"/>
      <c r="D1077" s="760"/>
      <c r="E1077" s="87">
        <v>10</v>
      </c>
      <c r="F1077" s="356"/>
      <c r="G1077" s="434"/>
      <c r="H1077" s="435"/>
      <c r="I1077" s="435"/>
      <c r="J1077" s="435"/>
      <c r="K1077" s="435"/>
      <c r="L1077" s="435"/>
      <c r="M1077" s="435"/>
      <c r="N1077" s="435"/>
      <c r="O1077" s="435"/>
      <c r="P1077" s="619"/>
      <c r="Q1077" s="251">
        <f ca="1">IF(A23taxstdlife="n/a","n/a",IF(A23taxstdlife="",0,IF(Q$3&gt;(A23stdlife+$E1077),((INDEX('PTRM input'!$G$385:$P$434,A23offset,$E1077)-INDEX('PTRM input'!$G$277:$P$326,A23offset,$E1077))*OFFSET($F$7,0,$E1077))-SUM($G1077:P1077),(((INDEX('PTRM input'!$G$385:$P$434,A23offset,$E1077)-INDEX('PTRM input'!$G$277:$P$326,A23offset,$E1077))*OFFSET($F$7,0,$E1077))-SUM($G1077:P1077))*(OFFSET('PTRM input'!$G$477,0,$E1077-1)/A23taxstdlife))))</f>
        <v>0</v>
      </c>
      <c r="R1077" s="251">
        <f ca="1">IF(A23taxstdlife="n/a","n/a",IF(A23taxstdlife="",0,IF(R$3&gt;(A23stdlife+$E1077),((INDEX('PTRM input'!$G$385:$P$434,A23offset,$E1077)-INDEX('PTRM input'!$G$277:$P$326,A23offset,$E1077))*OFFSET($F$7,0,$E1077))-SUM($G1077:Q1077),(((INDEX('PTRM input'!$G$385:$P$434,A23offset,$E1077)-INDEX('PTRM input'!$G$277:$P$326,A23offset,$E1077))*OFFSET($F$7,0,$E1077))-SUM($G1077:Q1077))*(OFFSET('PTRM input'!$G$477,0,$E1077-1)/A23taxstdlife))))</f>
        <v>0</v>
      </c>
      <c r="S1077" s="251">
        <f ca="1">IF(A23taxstdlife="n/a","n/a",IF(A23taxstdlife="",0,IF(S$3&gt;(A23stdlife+$E1077),((INDEX('PTRM input'!$G$385:$P$434,A23offset,$E1077)-INDEX('PTRM input'!$G$277:$P$326,A23offset,$E1077))*OFFSET($F$7,0,$E1077))-SUM($G1077:R1077),(((INDEX('PTRM input'!$G$385:$P$434,A23offset,$E1077)-INDEX('PTRM input'!$G$277:$P$326,A23offset,$E1077))*OFFSET($F$7,0,$E1077))-SUM($G1077:R1077))*(OFFSET('PTRM input'!$G$477,0,$E1077-1)/A23taxstdlife))))</f>
        <v>0</v>
      </c>
      <c r="T1077" s="251">
        <f ca="1">IF(A23taxstdlife="n/a","n/a",IF(A23taxstdlife="",0,IF(T$3&gt;(A23stdlife+$E1077),((INDEX('PTRM input'!$G$385:$P$434,A23offset,$E1077)-INDEX('PTRM input'!$G$277:$P$326,A23offset,$E1077))*OFFSET($F$7,0,$E1077))-SUM($G1077:S1077),(((INDEX('PTRM input'!$G$385:$P$434,A23offset,$E1077)-INDEX('PTRM input'!$G$277:$P$326,A23offset,$E1077))*OFFSET($F$7,0,$E1077))-SUM($G1077:S1077))*(OFFSET('PTRM input'!$G$477,0,$E1077-1)/A23taxstdlife))))</f>
        <v>0</v>
      </c>
      <c r="U1077" s="251">
        <f ca="1">IF(A23taxstdlife="n/a","n/a",IF(A23taxstdlife="",0,IF(U$3&gt;(A23stdlife+$E1077),((INDEX('PTRM input'!$G$385:$P$434,A23offset,$E1077)-INDEX('PTRM input'!$G$277:$P$326,A23offset,$E1077))*OFFSET($F$7,0,$E1077))-SUM($G1077:T1077),(((INDEX('PTRM input'!$G$385:$P$434,A23offset,$E1077)-INDEX('PTRM input'!$G$277:$P$326,A23offset,$E1077))*OFFSET($F$7,0,$E1077))-SUM($G1077:T1077))*(OFFSET('PTRM input'!$G$477,0,$E1077-1)/A23taxstdlife))))</f>
        <v>0</v>
      </c>
      <c r="V1077" s="251">
        <f ca="1">IF(A23taxstdlife="n/a","n/a",IF(A23taxstdlife="",0,IF(V$3&gt;(A23stdlife+$E1077),((INDEX('PTRM input'!$G$385:$P$434,A23offset,$E1077)-INDEX('PTRM input'!$G$277:$P$326,A23offset,$E1077))*OFFSET($F$7,0,$E1077))-SUM($G1077:U1077),(((INDEX('PTRM input'!$G$385:$P$434,A23offset,$E1077)-INDEX('PTRM input'!$G$277:$P$326,A23offset,$E1077))*OFFSET($F$7,0,$E1077))-SUM($G1077:U1077))*(OFFSET('PTRM input'!$G$477,0,$E1077-1)/A23taxstdlife))))</f>
        <v>0</v>
      </c>
      <c r="W1077" s="251">
        <f ca="1">IF(A23taxstdlife="n/a","n/a",IF(A23taxstdlife="",0,IF(W$3&gt;(A23stdlife+$E1077),((INDEX('PTRM input'!$G$385:$P$434,A23offset,$E1077)-INDEX('PTRM input'!$G$277:$P$326,A23offset,$E1077))*OFFSET($F$7,0,$E1077))-SUM($G1077:V1077),(((INDEX('PTRM input'!$G$385:$P$434,A23offset,$E1077)-INDEX('PTRM input'!$G$277:$P$326,A23offset,$E1077))*OFFSET($F$7,0,$E1077))-SUM($G1077:V1077))*(OFFSET('PTRM input'!$G$477,0,$E1077-1)/A23taxstdlife))))</f>
        <v>0</v>
      </c>
      <c r="X1077" s="251">
        <f ca="1">IF(A23taxstdlife="n/a","n/a",IF(A23taxstdlife="",0,IF(X$3&gt;(A23stdlife+$E1077),((INDEX('PTRM input'!$G$385:$P$434,A23offset,$E1077)-INDEX('PTRM input'!$G$277:$P$326,A23offset,$E1077))*OFFSET($F$7,0,$E1077))-SUM($G1077:W1077),(((INDEX('PTRM input'!$G$385:$P$434,A23offset,$E1077)-INDEX('PTRM input'!$G$277:$P$326,A23offset,$E1077))*OFFSET($F$7,0,$E1077))-SUM($G1077:W1077))*(OFFSET('PTRM input'!$G$477,0,$E1077-1)/A23taxstdlife))))</f>
        <v>0</v>
      </c>
      <c r="Y1077" s="251">
        <f ca="1">IF(A23taxstdlife="n/a","n/a",IF(A23taxstdlife="",0,IF(Y$3&gt;(A23stdlife+$E1077),((INDEX('PTRM input'!$G$385:$P$434,A23offset,$E1077)-INDEX('PTRM input'!$G$277:$P$326,A23offset,$E1077))*OFFSET($F$7,0,$E1077))-SUM($G1077:X1077),(((INDEX('PTRM input'!$G$385:$P$434,A23offset,$E1077)-INDEX('PTRM input'!$G$277:$P$326,A23offset,$E1077))*OFFSET($F$7,0,$E1077))-SUM($G1077:X1077))*(OFFSET('PTRM input'!$G$477,0,$E1077-1)/A23taxstdlife))))</f>
        <v>0</v>
      </c>
      <c r="Z1077" s="251">
        <f ca="1">IF(A23taxstdlife="n/a","n/a",IF(A23taxstdlife="",0,IF(Z$3&gt;(A23stdlife+$E1077),((INDEX('PTRM input'!$G$385:$P$434,A23offset,$E1077)-INDEX('PTRM input'!$G$277:$P$326,A23offset,$E1077))*OFFSET($F$7,0,$E1077))-SUM($G1077:Y1077),(((INDEX('PTRM input'!$G$385:$P$434,A23offset,$E1077)-INDEX('PTRM input'!$G$277:$P$326,A23offset,$E1077))*OFFSET($F$7,0,$E1077))-SUM($G1077:Y1077))*(OFFSET('PTRM input'!$G$477,0,$E1077-1)/A23taxstdlife))))</f>
        <v>0</v>
      </c>
      <c r="AA1077" s="251">
        <f ca="1">IF(A23taxstdlife="n/a","n/a",IF(A23taxstdlife="",0,IF(AA$3&gt;(A23stdlife+$E1077),((INDEX('PTRM input'!$G$385:$P$434,A23offset,$E1077)-INDEX('PTRM input'!$G$277:$P$326,A23offset,$E1077))*OFFSET($F$7,0,$E1077))-SUM($G1077:Z1077),(((INDEX('PTRM input'!$G$385:$P$434,A23offset,$E1077)-INDEX('PTRM input'!$G$277:$P$326,A23offset,$E1077))*OFFSET($F$7,0,$E1077))-SUM($G1077:Z1077))*(OFFSET('PTRM input'!$G$477,0,$E1077-1)/A23taxstdlife))))</f>
        <v>0</v>
      </c>
      <c r="AB1077" s="251">
        <f ca="1">IF(A23taxstdlife="n/a","n/a",IF(A23taxstdlife="",0,IF(AB$3&gt;(A23stdlife+$E1077),((INDEX('PTRM input'!$G$385:$P$434,A23offset,$E1077)-INDEX('PTRM input'!$G$277:$P$326,A23offset,$E1077))*OFFSET($F$7,0,$E1077))-SUM($G1077:AA1077),(((INDEX('PTRM input'!$G$385:$P$434,A23offset,$E1077)-INDEX('PTRM input'!$G$277:$P$326,A23offset,$E1077))*OFFSET($F$7,0,$E1077))-SUM($G1077:AA1077))*(OFFSET('PTRM input'!$G$477,0,$E1077-1)/A23taxstdlife))))</f>
        <v>0</v>
      </c>
      <c r="AC1077" s="251">
        <f ca="1">IF(A23taxstdlife="n/a","n/a",IF(A23taxstdlife="",0,IF(AC$3&gt;(A23stdlife+$E1077),((INDEX('PTRM input'!$G$385:$P$434,A23offset,$E1077)-INDEX('PTRM input'!$G$277:$P$326,A23offset,$E1077))*OFFSET($F$7,0,$E1077))-SUM($G1077:AB1077),(((INDEX('PTRM input'!$G$385:$P$434,A23offset,$E1077)-INDEX('PTRM input'!$G$277:$P$326,A23offset,$E1077))*OFFSET($F$7,0,$E1077))-SUM($G1077:AB1077))*(OFFSET('PTRM input'!$G$477,0,$E1077-1)/A23taxstdlife))))</f>
        <v>0</v>
      </c>
      <c r="AD1077" s="251">
        <f ca="1">IF(A23taxstdlife="n/a","n/a",IF(A23taxstdlife="",0,IF(AD$3&gt;(A23stdlife+$E1077),((INDEX('PTRM input'!$G$385:$P$434,A23offset,$E1077)-INDEX('PTRM input'!$G$277:$P$326,A23offset,$E1077))*OFFSET($F$7,0,$E1077))-SUM($G1077:AC1077),(((INDEX('PTRM input'!$G$385:$P$434,A23offset,$E1077)-INDEX('PTRM input'!$G$277:$P$326,A23offset,$E1077))*OFFSET($F$7,0,$E1077))-SUM($G1077:AC1077))*(OFFSET('PTRM input'!$G$477,0,$E1077-1)/A23taxstdlife))))</f>
        <v>0</v>
      </c>
      <c r="AE1077" s="251">
        <f ca="1">IF(A23taxstdlife="n/a","n/a",IF(A23taxstdlife="",0,IF(AE$3&gt;(A23stdlife+$E1077),((INDEX('PTRM input'!$G$385:$P$434,A23offset,$E1077)-INDEX('PTRM input'!$G$277:$P$326,A23offset,$E1077))*OFFSET($F$7,0,$E1077))-SUM($G1077:AD1077),(((INDEX('PTRM input'!$G$385:$P$434,A23offset,$E1077)-INDEX('PTRM input'!$G$277:$P$326,A23offset,$E1077))*OFFSET($F$7,0,$E1077))-SUM($G1077:AD1077))*(OFFSET('PTRM input'!$G$477,0,$E1077-1)/A23taxstdlife))))</f>
        <v>0</v>
      </c>
      <c r="AF1077" s="251">
        <f ca="1">IF(A23taxstdlife="n/a","n/a",IF(A23taxstdlife="",0,IF(AF$3&gt;(A23stdlife+$E1077),((INDEX('PTRM input'!$G$385:$P$434,A23offset,$E1077)-INDEX('PTRM input'!$G$277:$P$326,A23offset,$E1077))*OFFSET($F$7,0,$E1077))-SUM($G1077:AE1077),(((INDEX('PTRM input'!$G$385:$P$434,A23offset,$E1077)-INDEX('PTRM input'!$G$277:$P$326,A23offset,$E1077))*OFFSET($F$7,0,$E1077))-SUM($G1077:AE1077))*(OFFSET('PTRM input'!$G$477,0,$E1077-1)/A23taxstdlife))))</f>
        <v>0</v>
      </c>
      <c r="AG1077" s="251">
        <f ca="1">IF(A23taxstdlife="n/a","n/a",IF(A23taxstdlife="",0,IF(AG$3&gt;(A23stdlife+$E1077),((INDEX('PTRM input'!$G$385:$P$434,A23offset,$E1077)-INDEX('PTRM input'!$G$277:$P$326,A23offset,$E1077))*OFFSET($F$7,0,$E1077))-SUM($G1077:AF1077),(((INDEX('PTRM input'!$G$385:$P$434,A23offset,$E1077)-INDEX('PTRM input'!$G$277:$P$326,A23offset,$E1077))*OFFSET($F$7,0,$E1077))-SUM($G1077:AF1077))*(OFFSET('PTRM input'!$G$477,0,$E1077-1)/A23taxstdlife))))</f>
        <v>0</v>
      </c>
      <c r="AH1077" s="251">
        <f ca="1">IF(A23taxstdlife="n/a","n/a",IF(A23taxstdlife="",0,IF(AH$3&gt;(A23stdlife+$E1077),((INDEX('PTRM input'!$G$385:$P$434,A23offset,$E1077)-INDEX('PTRM input'!$G$277:$P$326,A23offset,$E1077))*OFFSET($F$7,0,$E1077))-SUM($G1077:AG1077),(((INDEX('PTRM input'!$G$385:$P$434,A23offset,$E1077)-INDEX('PTRM input'!$G$277:$P$326,A23offset,$E1077))*OFFSET($F$7,0,$E1077))-SUM($G1077:AG1077))*(OFFSET('PTRM input'!$G$477,0,$E1077-1)/A23taxstdlife))))</f>
        <v>0</v>
      </c>
      <c r="AI1077" s="251">
        <f ca="1">IF(A23taxstdlife="n/a","n/a",IF(A23taxstdlife="",0,IF(AI$3&gt;(A23stdlife+$E1077),((INDEX('PTRM input'!$G$385:$P$434,A23offset,$E1077)-INDEX('PTRM input'!$G$277:$P$326,A23offset,$E1077))*OFFSET($F$7,0,$E1077))-SUM($G1077:AH1077),(((INDEX('PTRM input'!$G$385:$P$434,A23offset,$E1077)-INDEX('PTRM input'!$G$277:$P$326,A23offset,$E1077))*OFFSET($F$7,0,$E1077))-SUM($G1077:AH1077))*(OFFSET('PTRM input'!$G$477,0,$E1077-1)/A23taxstdlife))))</f>
        <v>0</v>
      </c>
      <c r="AJ1077" s="251">
        <f ca="1">IF(A23taxstdlife="n/a","n/a",IF(A23taxstdlife="",0,IF(AJ$3&gt;(A23stdlife+$E1077),((INDEX('PTRM input'!$G$385:$P$434,A23offset,$E1077)-INDEX('PTRM input'!$G$277:$P$326,A23offset,$E1077))*OFFSET($F$7,0,$E1077))-SUM($G1077:AI1077),(((INDEX('PTRM input'!$G$385:$P$434,A23offset,$E1077)-INDEX('PTRM input'!$G$277:$P$326,A23offset,$E1077))*OFFSET($F$7,0,$E1077))-SUM($G1077:AI1077))*(OFFSET('PTRM input'!$G$477,0,$E1077-1)/A23taxstdlife))))</f>
        <v>0</v>
      </c>
      <c r="AK1077" s="251">
        <f ca="1">IF(A23taxstdlife="n/a","n/a",IF(A23taxstdlife="",0,IF(AK$3&gt;(A23stdlife+$E1077),((INDEX('PTRM input'!$G$385:$P$434,A23offset,$E1077)-INDEX('PTRM input'!$G$277:$P$326,A23offset,$E1077))*OFFSET($F$7,0,$E1077))-SUM($G1077:AJ1077),(((INDEX('PTRM input'!$G$385:$P$434,A23offset,$E1077)-INDEX('PTRM input'!$G$277:$P$326,A23offset,$E1077))*OFFSET($F$7,0,$E1077))-SUM($G1077:AJ1077))*(OFFSET('PTRM input'!$G$477,0,$E1077-1)/A23taxstdlife))))</f>
        <v>0</v>
      </c>
      <c r="AL1077" s="251">
        <f ca="1">IF(A23taxstdlife="n/a","n/a",IF(A23taxstdlife="",0,IF(AL$3&gt;(A23stdlife+$E1077),((INDEX('PTRM input'!$G$385:$P$434,A23offset,$E1077)-INDEX('PTRM input'!$G$277:$P$326,A23offset,$E1077))*OFFSET($F$7,0,$E1077))-SUM($G1077:AK1077),(((INDEX('PTRM input'!$G$385:$P$434,A23offset,$E1077)-INDEX('PTRM input'!$G$277:$P$326,A23offset,$E1077))*OFFSET($F$7,0,$E1077))-SUM($G1077:AK1077))*(OFFSET('PTRM input'!$G$477,0,$E1077-1)/A23taxstdlife))))</f>
        <v>0</v>
      </c>
      <c r="AM1077" s="251">
        <f ca="1">IF(A23taxstdlife="n/a","n/a",IF(A23taxstdlife="",0,IF(AM$3&gt;(A23stdlife+$E1077),((INDEX('PTRM input'!$G$385:$P$434,A23offset,$E1077)-INDEX('PTRM input'!$G$277:$P$326,A23offset,$E1077))*OFFSET($F$7,0,$E1077))-SUM($G1077:AL1077),(((INDEX('PTRM input'!$G$385:$P$434,A23offset,$E1077)-INDEX('PTRM input'!$G$277:$P$326,A23offset,$E1077))*OFFSET($F$7,0,$E1077))-SUM($G1077:AL1077))*(OFFSET('PTRM input'!$G$477,0,$E1077-1)/A23taxstdlife))))</f>
        <v>0</v>
      </c>
      <c r="AN1077" s="251">
        <f ca="1">IF(A23taxstdlife="n/a","n/a",IF(A23taxstdlife="",0,IF(AN$3&gt;(A23stdlife+$E1077),((INDEX('PTRM input'!$G$385:$P$434,A23offset,$E1077)-INDEX('PTRM input'!$G$277:$P$326,A23offset,$E1077))*OFFSET($F$7,0,$E1077))-SUM($G1077:AM1077),(((INDEX('PTRM input'!$G$385:$P$434,A23offset,$E1077)-INDEX('PTRM input'!$G$277:$P$326,A23offset,$E1077))*OFFSET($F$7,0,$E1077))-SUM($G1077:AM1077))*(OFFSET('PTRM input'!$G$477,0,$E1077-1)/A23taxstdlife))))</f>
        <v>0</v>
      </c>
      <c r="AO1077" s="251">
        <f ca="1">IF(A23taxstdlife="n/a","n/a",IF(A23taxstdlife="",0,IF(AO$3&gt;(A23stdlife+$E1077),((INDEX('PTRM input'!$G$385:$P$434,A23offset,$E1077)-INDEX('PTRM input'!$G$277:$P$326,A23offset,$E1077))*OFFSET($F$7,0,$E1077))-SUM($G1077:AN1077),(((INDEX('PTRM input'!$G$385:$P$434,A23offset,$E1077)-INDEX('PTRM input'!$G$277:$P$326,A23offset,$E1077))*OFFSET($F$7,0,$E1077))-SUM($G1077:AN1077))*(OFFSET('PTRM input'!$G$477,0,$E1077-1)/A23taxstdlife))))</f>
        <v>0</v>
      </c>
      <c r="AP1077" s="251">
        <f ca="1">IF(A23taxstdlife="n/a","n/a",IF(A23taxstdlife="",0,IF(AP$3&gt;(A23stdlife+$E1077),((INDEX('PTRM input'!$G$385:$P$434,A23offset,$E1077)-INDEX('PTRM input'!$G$277:$P$326,A23offset,$E1077))*OFFSET($F$7,0,$E1077))-SUM($G1077:AO1077),(((INDEX('PTRM input'!$G$385:$P$434,A23offset,$E1077)-INDEX('PTRM input'!$G$277:$P$326,A23offset,$E1077))*OFFSET($F$7,0,$E1077))-SUM($G1077:AO1077))*(OFFSET('PTRM input'!$G$477,0,$E1077-1)/A23taxstdlife))))</f>
        <v>0</v>
      </c>
      <c r="AQ1077" s="251">
        <f ca="1">IF(A23taxstdlife="n/a","n/a",IF(A23taxstdlife="",0,IF(AQ$3&gt;(A23stdlife+$E1077),((INDEX('PTRM input'!$G$385:$P$434,A23offset,$E1077)-INDEX('PTRM input'!$G$277:$P$326,A23offset,$E1077))*OFFSET($F$7,0,$E1077))-SUM($G1077:AP1077),(((INDEX('PTRM input'!$G$385:$P$434,A23offset,$E1077)-INDEX('PTRM input'!$G$277:$P$326,A23offset,$E1077))*OFFSET($F$7,0,$E1077))-SUM($G1077:AP1077))*(OFFSET('PTRM input'!$G$477,0,$E1077-1)/A23taxstdlife))))</f>
        <v>0</v>
      </c>
      <c r="AR1077" s="251">
        <f ca="1">IF(A23taxstdlife="n/a","n/a",IF(A23taxstdlife="",0,IF(AR$3&gt;(A23stdlife+$E1077),((INDEX('PTRM input'!$G$385:$P$434,A23offset,$E1077)-INDEX('PTRM input'!$G$277:$P$326,A23offset,$E1077))*OFFSET($F$7,0,$E1077))-SUM($G1077:AQ1077),(((INDEX('PTRM input'!$G$385:$P$434,A23offset,$E1077)-INDEX('PTRM input'!$G$277:$P$326,A23offset,$E1077))*OFFSET($F$7,0,$E1077))-SUM($G1077:AQ1077))*(OFFSET('PTRM input'!$G$477,0,$E1077-1)/A23taxstdlife))))</f>
        <v>0</v>
      </c>
      <c r="AS1077" s="251">
        <f ca="1">IF(A23taxstdlife="n/a","n/a",IF(A23taxstdlife="",0,IF(AS$3&gt;(A23stdlife+$E1077),((INDEX('PTRM input'!$G$385:$P$434,A23offset,$E1077)-INDEX('PTRM input'!$G$277:$P$326,A23offset,$E1077))*OFFSET($F$7,0,$E1077))-SUM($G1077:AR1077),(((INDEX('PTRM input'!$G$385:$P$434,A23offset,$E1077)-INDEX('PTRM input'!$G$277:$P$326,A23offset,$E1077))*OFFSET($F$7,0,$E1077))-SUM($G1077:AR1077))*(OFFSET('PTRM input'!$G$477,0,$E1077-1)/A23taxstdlife))))</f>
        <v>0</v>
      </c>
      <c r="AT1077" s="251">
        <f ca="1">IF(A23taxstdlife="n/a","n/a",IF(A23taxstdlife="",0,IF(AT$3&gt;(A23stdlife+$E1077),((INDEX('PTRM input'!$G$385:$P$434,A23offset,$E1077)-INDEX('PTRM input'!$G$277:$P$326,A23offset,$E1077))*OFFSET($F$7,0,$E1077))-SUM($G1077:AS1077),(((INDEX('PTRM input'!$G$385:$P$434,A23offset,$E1077)-INDEX('PTRM input'!$G$277:$P$326,A23offset,$E1077))*OFFSET($F$7,0,$E1077))-SUM($G1077:AS1077))*(OFFSET('PTRM input'!$G$477,0,$E1077-1)/A23taxstdlife))))</f>
        <v>0</v>
      </c>
      <c r="AU1077" s="251">
        <f ca="1">IF(A23taxstdlife="n/a","n/a",IF(A23taxstdlife="",0,IF(AU$3&gt;(A23stdlife+$E1077),((INDEX('PTRM input'!$G$385:$P$434,A23offset,$E1077)-INDEX('PTRM input'!$G$277:$P$326,A23offset,$E1077))*OFFSET($F$7,0,$E1077))-SUM($G1077:AT1077),(((INDEX('PTRM input'!$G$385:$P$434,A23offset,$E1077)-INDEX('PTRM input'!$G$277:$P$326,A23offset,$E1077))*OFFSET($F$7,0,$E1077))-SUM($G1077:AT1077))*(OFFSET('PTRM input'!$G$477,0,$E1077-1)/A23taxstdlife))))</f>
        <v>0</v>
      </c>
      <c r="AV1077" s="251">
        <f ca="1">IF(A23taxstdlife="n/a","n/a",IF(A23taxstdlife="",0,IF(AV$3&gt;(A23stdlife+$E1077),((INDEX('PTRM input'!$G$385:$P$434,A23offset,$E1077)-INDEX('PTRM input'!$G$277:$P$326,A23offset,$E1077))*OFFSET($F$7,0,$E1077))-SUM($G1077:AU1077),(((INDEX('PTRM input'!$G$385:$P$434,A23offset,$E1077)-INDEX('PTRM input'!$G$277:$P$326,A23offset,$E1077))*OFFSET($F$7,0,$E1077))-SUM($G1077:AU1077))*(OFFSET('PTRM input'!$G$477,0,$E1077-1)/A23taxstdlife))))</f>
        <v>0</v>
      </c>
      <c r="AW1077" s="251">
        <f ca="1">IF(A23taxstdlife="n/a","n/a",IF(A23taxstdlife="",0,IF(AW$3&gt;(A23stdlife+$E1077),((INDEX('PTRM input'!$G$385:$P$434,A23offset,$E1077)-INDEX('PTRM input'!$G$277:$P$326,A23offset,$E1077))*OFFSET($F$7,0,$E1077))-SUM($G1077:AV1077),(((INDEX('PTRM input'!$G$385:$P$434,A23offset,$E1077)-INDEX('PTRM input'!$G$277:$P$326,A23offset,$E1077))*OFFSET($F$7,0,$E1077))-SUM($G1077:AV1077))*(OFFSET('PTRM input'!$G$477,0,$E1077-1)/A23taxstdlife))))</f>
        <v>0</v>
      </c>
      <c r="AX1077" s="251">
        <f ca="1">IF(A23taxstdlife="n/a","n/a",IF(A23taxstdlife="",0,IF(AX$3&gt;(A23stdlife+$E1077),((INDEX('PTRM input'!$G$385:$P$434,A23offset,$E1077)-INDEX('PTRM input'!$G$277:$P$326,A23offset,$E1077))*OFFSET($F$7,0,$E1077))-SUM($G1077:AW1077),(((INDEX('PTRM input'!$G$385:$P$434,A23offset,$E1077)-INDEX('PTRM input'!$G$277:$P$326,A23offset,$E1077))*OFFSET($F$7,0,$E1077))-SUM($G1077:AW1077))*(OFFSET('PTRM input'!$G$477,0,$E1077-1)/A23taxstdlife))))</f>
        <v>0</v>
      </c>
      <c r="AY1077" s="251">
        <f ca="1">IF(A23taxstdlife="n/a","n/a",IF(A23taxstdlife="",0,IF(AY$3&gt;(A23stdlife+$E1077),((INDEX('PTRM input'!$G$385:$P$434,A23offset,$E1077)-INDEX('PTRM input'!$G$277:$P$326,A23offset,$E1077))*OFFSET($F$7,0,$E1077))-SUM($G1077:AX1077),(((INDEX('PTRM input'!$G$385:$P$434,A23offset,$E1077)-INDEX('PTRM input'!$G$277:$P$326,A23offset,$E1077))*OFFSET($F$7,0,$E1077))-SUM($G1077:AX1077))*(OFFSET('PTRM input'!$G$477,0,$E1077-1)/A23taxstdlife))))</f>
        <v>0</v>
      </c>
      <c r="AZ1077" s="251">
        <f ca="1">IF(A23taxstdlife="n/a","n/a",IF(A23taxstdlife="",0,IF(AZ$3&gt;(A23stdlife+$E1077),((INDEX('PTRM input'!$G$385:$P$434,A23offset,$E1077)-INDEX('PTRM input'!$G$277:$P$326,A23offset,$E1077))*OFFSET($F$7,0,$E1077))-SUM($G1077:AY1077),(((INDEX('PTRM input'!$G$385:$P$434,A23offset,$E1077)-INDEX('PTRM input'!$G$277:$P$326,A23offset,$E1077))*OFFSET($F$7,0,$E1077))-SUM($G1077:AY1077))*(OFFSET('PTRM input'!$G$477,0,$E1077-1)/A23taxstdlife))))</f>
        <v>0</v>
      </c>
      <c r="BA1077" s="251">
        <f ca="1">IF(A23taxstdlife="n/a","n/a",IF(A23taxstdlife="",0,IF(BA$3&gt;(A23stdlife+$E1077),((INDEX('PTRM input'!$G$385:$P$434,A23offset,$E1077)-INDEX('PTRM input'!$G$277:$P$326,A23offset,$E1077))*OFFSET($F$7,0,$E1077))-SUM($G1077:AZ1077),(((INDEX('PTRM input'!$G$385:$P$434,A23offset,$E1077)-INDEX('PTRM input'!$G$277:$P$326,A23offset,$E1077))*OFFSET($F$7,0,$E1077))-SUM($G1077:AZ1077))*(OFFSET('PTRM input'!$G$477,0,$E1077-1)/A23taxstdlife))))</f>
        <v>0</v>
      </c>
      <c r="BB1077" s="251">
        <f ca="1">IF(A23taxstdlife="n/a","n/a",IF(A23taxstdlife="",0,IF(BB$3&gt;(A23stdlife+$E1077),((INDEX('PTRM input'!$G$385:$P$434,A23offset,$E1077)-INDEX('PTRM input'!$G$277:$P$326,A23offset,$E1077))*OFFSET($F$7,0,$E1077))-SUM($G1077:BA1077),(((INDEX('PTRM input'!$G$385:$P$434,A23offset,$E1077)-INDEX('PTRM input'!$G$277:$P$326,A23offset,$E1077))*OFFSET($F$7,0,$E1077))-SUM($G1077:BA1077))*(OFFSET('PTRM input'!$G$477,0,$E1077-1)/A23taxstdlife))))</f>
        <v>0</v>
      </c>
      <c r="BC1077" s="251">
        <f ca="1">IF(A23taxstdlife="n/a","n/a",IF(A23taxstdlife="",0,IF(BC$3&gt;(A23stdlife+$E1077),((INDEX('PTRM input'!$G$385:$P$434,A23offset,$E1077)-INDEX('PTRM input'!$G$277:$P$326,A23offset,$E1077))*OFFSET($F$7,0,$E1077))-SUM($G1077:BB1077),(((INDEX('PTRM input'!$G$385:$P$434,A23offset,$E1077)-INDEX('PTRM input'!$G$277:$P$326,A23offset,$E1077))*OFFSET($F$7,0,$E1077))-SUM($G1077:BB1077))*(OFFSET('PTRM input'!$G$477,0,$E1077-1)/A23taxstdlife))))</f>
        <v>0</v>
      </c>
      <c r="BD1077" s="251">
        <f ca="1">IF(A23taxstdlife="n/a","n/a",IF(A23taxstdlife="",0,IF(BD$3&gt;(A23stdlife+$E1077),((INDEX('PTRM input'!$G$385:$P$434,A23offset,$E1077)-INDEX('PTRM input'!$G$277:$P$326,A23offset,$E1077))*OFFSET($F$7,0,$E1077))-SUM($G1077:BC1077),(((INDEX('PTRM input'!$G$385:$P$434,A23offset,$E1077)-INDEX('PTRM input'!$G$277:$P$326,A23offset,$E1077))*OFFSET($F$7,0,$E1077))-SUM($G1077:BC1077))*(OFFSET('PTRM input'!$G$477,0,$E1077-1)/A23taxstdlife))))</f>
        <v>0</v>
      </c>
      <c r="BE1077" s="251">
        <f ca="1">IF(A23taxstdlife="n/a","n/a",IF(A23taxstdlife="",0,IF(BE$3&gt;(A23stdlife+$E1077),((INDEX('PTRM input'!$G$385:$P$434,A23offset,$E1077)-INDEX('PTRM input'!$G$277:$P$326,A23offset,$E1077))*OFFSET($F$7,0,$E1077))-SUM($G1077:BD1077),(((INDEX('PTRM input'!$G$385:$P$434,A23offset,$E1077)-INDEX('PTRM input'!$G$277:$P$326,A23offset,$E1077))*OFFSET($F$7,0,$E1077))-SUM($G1077:BD1077))*(OFFSET('PTRM input'!$G$477,0,$E1077-1)/A23taxstdlife))))</f>
        <v>0</v>
      </c>
      <c r="BF1077" s="251">
        <f ca="1">IF(A23taxstdlife="n/a","n/a",IF(A23taxstdlife="",0,IF(BF$3&gt;(A23stdlife+$E1077),((INDEX('PTRM input'!$G$385:$P$434,A23offset,$E1077)-INDEX('PTRM input'!$G$277:$P$326,A23offset,$E1077))*OFFSET($F$7,0,$E1077))-SUM($G1077:BE1077),(((INDEX('PTRM input'!$G$385:$P$434,A23offset,$E1077)-INDEX('PTRM input'!$G$277:$P$326,A23offset,$E1077))*OFFSET($F$7,0,$E1077))-SUM($G1077:BE1077))*(OFFSET('PTRM input'!$G$477,0,$E1077-1)/A23taxstdlife))))</f>
        <v>0</v>
      </c>
      <c r="BG1077" s="251">
        <f ca="1">IF(A23taxstdlife="n/a","n/a",IF(A23taxstdlife="",0,IF(BG$3&gt;(A23stdlife+$E1077),((INDEX('PTRM input'!$G$385:$P$434,A23offset,$E1077)-INDEX('PTRM input'!$G$277:$P$326,A23offset,$E1077))*OFFSET($F$7,0,$E1077))-SUM($G1077:BF1077),(((INDEX('PTRM input'!$G$385:$P$434,A23offset,$E1077)-INDEX('PTRM input'!$G$277:$P$326,A23offset,$E1077))*OFFSET($F$7,0,$E1077))-SUM($G1077:BF1077))*(OFFSET('PTRM input'!$G$477,0,$E1077-1)/A23taxstdlife))))</f>
        <v>0</v>
      </c>
      <c r="BH1077" s="251">
        <f ca="1">IF(A23taxstdlife="n/a","n/a",IF(A23taxstdlife="",0,IF(BH$3&gt;(A23stdlife+$E1077),((INDEX('PTRM input'!$G$385:$P$434,A23offset,$E1077)-INDEX('PTRM input'!$G$277:$P$326,A23offset,$E1077))*OFFSET($F$7,0,$E1077))-SUM($G1077:BG1077),(((INDEX('PTRM input'!$G$385:$P$434,A23offset,$E1077)-INDEX('PTRM input'!$G$277:$P$326,A23offset,$E1077))*OFFSET($F$7,0,$E1077))-SUM($G1077:BG1077))*(OFFSET('PTRM input'!$G$477,0,$E1077-1)/A23taxstdlife))))</f>
        <v>0</v>
      </c>
      <c r="BI1077" s="251">
        <f ca="1">IF(A23taxstdlife="n/a","n/a",IF(A23taxstdlife="",0,IF(BI$3&gt;(A23stdlife+$E1077),((INDEX('PTRM input'!$G$385:$P$434,A23offset,$E1077)-INDEX('PTRM input'!$G$277:$P$326,A23offset,$E1077))*OFFSET($F$7,0,$E1077))-SUM($G1077:BH1077),(((INDEX('PTRM input'!$G$385:$P$434,A23offset,$E1077)-INDEX('PTRM input'!$G$277:$P$326,A23offset,$E1077))*OFFSET($F$7,0,$E1077))-SUM($G1077:BH1077))*(OFFSET('PTRM input'!$G$477,0,$E1077-1)/A23taxstdlife))))</f>
        <v>0</v>
      </c>
      <c r="BJ1077" s="116"/>
      <c r="BK1077" s="116"/>
      <c r="BL1077" s="116"/>
      <c r="BM1077" s="116"/>
    </row>
    <row r="1078" spans="1:65" ht="12.75" customHeight="1" outlineLevel="1" collapsed="1">
      <c r="A1078" s="366"/>
      <c r="B1078" s="9"/>
      <c r="C1078" s="19">
        <f>Asset23</f>
        <v>0</v>
      </c>
      <c r="D1078" s="9"/>
      <c r="E1078" s="9"/>
      <c r="F1078" s="357"/>
      <c r="G1078" s="371">
        <f ca="1">SUM(G1066:G1077)+'PTRM input'!G$299*G$7</f>
        <v>0</v>
      </c>
      <c r="H1078" s="371">
        <f ca="1">SUM(H1066:H1077)+'PTRM input'!H$299*H$7</f>
        <v>0</v>
      </c>
      <c r="I1078" s="371">
        <f ca="1">SUM(I1066:I1077)+'PTRM input'!I$299*I$7</f>
        <v>0</v>
      </c>
      <c r="J1078" s="371">
        <f ca="1">SUM(J1066:J1077)+'PTRM input'!J$299*J$7</f>
        <v>0</v>
      </c>
      <c r="K1078" s="371">
        <f ca="1">SUM(K1066:K1077)+'PTRM input'!K$299*K$7</f>
        <v>0</v>
      </c>
      <c r="L1078" s="371">
        <f ca="1">SUM(L1066:L1077)+'PTRM input'!L$299*L$7</f>
        <v>0</v>
      </c>
      <c r="M1078" s="371">
        <f ca="1">SUM(M1066:M1077)+'PTRM input'!M$299*M$7</f>
        <v>0</v>
      </c>
      <c r="N1078" s="371">
        <f ca="1">SUM(N1066:N1077)+'PTRM input'!N$299*N$7</f>
        <v>0</v>
      </c>
      <c r="O1078" s="371">
        <f ca="1">SUM(O1066:O1077)+'PTRM input'!O$299*O$7</f>
        <v>0</v>
      </c>
      <c r="P1078" s="371">
        <f ca="1">SUM(P1066:P1077)+'PTRM input'!P$299*P$7</f>
        <v>0</v>
      </c>
      <c r="Q1078" s="371">
        <f t="shared" ref="Q1078:AL1078" ca="1" si="246">SUM(Q1066:Q1077)</f>
        <v>0</v>
      </c>
      <c r="R1078" s="371">
        <f t="shared" ca="1" si="246"/>
        <v>0</v>
      </c>
      <c r="S1078" s="371">
        <f t="shared" ca="1" si="246"/>
        <v>0</v>
      </c>
      <c r="T1078" s="371">
        <f t="shared" ca="1" si="246"/>
        <v>0</v>
      </c>
      <c r="U1078" s="371">
        <f t="shared" ca="1" si="246"/>
        <v>0</v>
      </c>
      <c r="V1078" s="371">
        <f t="shared" ca="1" si="246"/>
        <v>0</v>
      </c>
      <c r="W1078" s="371">
        <f t="shared" ca="1" si="246"/>
        <v>0</v>
      </c>
      <c r="X1078" s="371">
        <f t="shared" ca="1" si="246"/>
        <v>0</v>
      </c>
      <c r="Y1078" s="371">
        <f t="shared" ca="1" si="246"/>
        <v>0</v>
      </c>
      <c r="Z1078" s="371">
        <f t="shared" ca="1" si="246"/>
        <v>0</v>
      </c>
      <c r="AA1078" s="371">
        <f t="shared" ca="1" si="246"/>
        <v>0</v>
      </c>
      <c r="AB1078" s="371">
        <f t="shared" ca="1" si="246"/>
        <v>0</v>
      </c>
      <c r="AC1078" s="371">
        <f t="shared" ca="1" si="246"/>
        <v>0</v>
      </c>
      <c r="AD1078" s="371">
        <f t="shared" ca="1" si="246"/>
        <v>0</v>
      </c>
      <c r="AE1078" s="371">
        <f t="shared" ca="1" si="246"/>
        <v>0</v>
      </c>
      <c r="AF1078" s="371">
        <f t="shared" ca="1" si="246"/>
        <v>0</v>
      </c>
      <c r="AG1078" s="371">
        <f t="shared" ca="1" si="246"/>
        <v>0</v>
      </c>
      <c r="AH1078" s="371">
        <f t="shared" ca="1" si="246"/>
        <v>0</v>
      </c>
      <c r="AI1078" s="371">
        <f t="shared" ca="1" si="246"/>
        <v>0</v>
      </c>
      <c r="AJ1078" s="371">
        <f t="shared" ca="1" si="246"/>
        <v>0</v>
      </c>
      <c r="AK1078" s="371">
        <f t="shared" ca="1" si="246"/>
        <v>0</v>
      </c>
      <c r="AL1078" s="371">
        <f t="shared" ca="1" si="246"/>
        <v>0</v>
      </c>
      <c r="AM1078" s="371">
        <f t="shared" ref="AM1078:BI1078" ca="1" si="247">SUM(AM1066:AM1077)</f>
        <v>0</v>
      </c>
      <c r="AN1078" s="371">
        <f t="shared" ca="1" si="247"/>
        <v>0</v>
      </c>
      <c r="AO1078" s="371">
        <f t="shared" ca="1" si="247"/>
        <v>0</v>
      </c>
      <c r="AP1078" s="371">
        <f t="shared" ca="1" si="247"/>
        <v>0</v>
      </c>
      <c r="AQ1078" s="371">
        <f t="shared" ca="1" si="247"/>
        <v>0</v>
      </c>
      <c r="AR1078" s="371">
        <f t="shared" ca="1" si="247"/>
        <v>0</v>
      </c>
      <c r="AS1078" s="371">
        <f t="shared" ca="1" si="247"/>
        <v>0</v>
      </c>
      <c r="AT1078" s="371">
        <f t="shared" ca="1" si="247"/>
        <v>0</v>
      </c>
      <c r="AU1078" s="371">
        <f t="shared" ca="1" si="247"/>
        <v>0</v>
      </c>
      <c r="AV1078" s="371">
        <f t="shared" ca="1" si="247"/>
        <v>0</v>
      </c>
      <c r="AW1078" s="371">
        <f t="shared" ca="1" si="247"/>
        <v>0</v>
      </c>
      <c r="AX1078" s="371">
        <f t="shared" ca="1" si="247"/>
        <v>0</v>
      </c>
      <c r="AY1078" s="371">
        <f t="shared" ca="1" si="247"/>
        <v>0</v>
      </c>
      <c r="AZ1078" s="371">
        <f t="shared" ca="1" si="247"/>
        <v>0</v>
      </c>
      <c r="BA1078" s="371">
        <f t="shared" ca="1" si="247"/>
        <v>0</v>
      </c>
      <c r="BB1078" s="371">
        <f t="shared" ca="1" si="247"/>
        <v>0</v>
      </c>
      <c r="BC1078" s="371">
        <f t="shared" ca="1" si="247"/>
        <v>0</v>
      </c>
      <c r="BD1078" s="371">
        <f t="shared" ca="1" si="247"/>
        <v>0</v>
      </c>
      <c r="BE1078" s="371">
        <f t="shared" ca="1" si="247"/>
        <v>0</v>
      </c>
      <c r="BF1078" s="371">
        <f t="shared" ca="1" si="247"/>
        <v>0</v>
      </c>
      <c r="BG1078" s="371">
        <f t="shared" ca="1" si="247"/>
        <v>0</v>
      </c>
      <c r="BH1078" s="371">
        <f t="shared" ca="1" si="247"/>
        <v>0</v>
      </c>
      <c r="BI1078" s="371">
        <f t="shared" ca="1" si="247"/>
        <v>0</v>
      </c>
      <c r="BJ1078" s="116"/>
      <c r="BK1078" s="116"/>
      <c r="BL1078" s="116"/>
      <c r="BM1078" s="116"/>
    </row>
    <row r="1079" spans="1:65" ht="12.75" hidden="1" customHeight="1" outlineLevel="2">
      <c r="A1079" s="366"/>
      <c r="B1079" s="106">
        <f>C1091</f>
        <v>0</v>
      </c>
      <c r="C1079" s="614"/>
      <c r="D1079" s="615" t="s">
        <v>236</v>
      </c>
      <c r="E1079" s="614"/>
      <c r="F1079" s="622"/>
      <c r="G1079" s="617">
        <f>IF('PTRM input'!$E$574='PTRM input'!$G$573,IF(G$3&gt;A24taxremlife,A24taxvalue-SUM(F1079:$F1079),IF(A24taxremlife="N/A","n/a",A24taxvalue/A24taxremlife)),'PTRM input'!G$602)</f>
        <v>0</v>
      </c>
      <c r="H1079" s="617">
        <f>IF('PTRM input'!$E$574='PTRM input'!$G$573,IF(H$3&gt;A24taxremlife,A24taxvalue-SUM($F1079:G1079),IF(A24taxremlife="N/A","n/a",A24taxvalue/A24taxremlife)),'PTRM input'!H$602)</f>
        <v>0</v>
      </c>
      <c r="I1079" s="617">
        <f>IF('PTRM input'!$E$574='PTRM input'!$G$573,IF(I$3&gt;A24taxremlife,A24taxvalue-SUM($F1079:H1079),IF(A24taxremlife="N/A","n/a",A24taxvalue/A24taxremlife)),'PTRM input'!I$602)</f>
        <v>0</v>
      </c>
      <c r="J1079" s="617">
        <f>IF('PTRM input'!$E$574='PTRM input'!$G$573,IF(J$3&gt;A24taxremlife,A24taxvalue-SUM($F1079:I1079),IF(A24taxremlife="N/A","n/a",A24taxvalue/A24taxremlife)),'PTRM input'!J$602)</f>
        <v>0</v>
      </c>
      <c r="K1079" s="617">
        <f>IF('PTRM input'!$E$574='PTRM input'!$G$573,IF(K$3&gt;A24taxremlife,A24taxvalue-SUM($F1079:J1079),IF(A24taxremlife="N/A","n/a",A24taxvalue/A24taxremlife)),'PTRM input'!K$602)</f>
        <v>0</v>
      </c>
      <c r="L1079" s="617">
        <f>IF('PTRM input'!$E$574='PTRM input'!$G$573,IF(L$3&gt;A24taxremlife,A24taxvalue-SUM($F1079:K1079),IF(A24taxremlife="N/A","n/a",A24taxvalue/A24taxremlife)),'PTRM input'!L$602)</f>
        <v>0</v>
      </c>
      <c r="M1079" s="617">
        <f>IF('PTRM input'!$E$574='PTRM input'!$G$573,IF(M$3&gt;A24taxremlife,A24taxvalue-SUM($F1079:L1079),IF(A24taxremlife="N/A","n/a",A24taxvalue/A24taxremlife)),'PTRM input'!M$602)</f>
        <v>0</v>
      </c>
      <c r="N1079" s="617">
        <f>IF('PTRM input'!$E$574='PTRM input'!$G$573,IF(N$3&gt;A24taxremlife,A24taxvalue-SUM($F1079:M1079),IF(A24taxremlife="N/A","n/a",A24taxvalue/A24taxremlife)),'PTRM input'!N$602)</f>
        <v>0</v>
      </c>
      <c r="O1079" s="617">
        <f>IF('PTRM input'!$E$574='PTRM input'!$G$573,IF(O$3&gt;A24taxremlife,A24taxvalue-SUM($F1079:N1079),IF(A24taxremlife="N/A","n/a",A24taxvalue/A24taxremlife)),'PTRM input'!O$602)</f>
        <v>0</v>
      </c>
      <c r="P1079" s="617">
        <f>IF('PTRM input'!$E$574='PTRM input'!$G$573,IF(P$3&gt;A24taxremlife,A24taxvalue-SUM($F1079:O1079),IF(A24taxremlife="N/A","n/a",A24taxvalue/A24taxremlife)),'PTRM input'!P$602)</f>
        <v>0</v>
      </c>
      <c r="Q1079" s="617">
        <f>IF('PTRM input'!$E$574='PTRM input'!$G$573,IF(Q$3&gt;A24taxremlife,A24taxvalue-SUM($F1079:P1079),IF(A24taxremlife="N/A","n/a",A24taxvalue/A24taxremlife)),'PTRM input'!Q$602)</f>
        <v>0</v>
      </c>
      <c r="R1079" s="617">
        <f>IF('PTRM input'!$E$574='PTRM input'!$G$573,IF(R$3&gt;A24taxremlife,A24taxvalue-SUM($F1079:Q1079),IF(A24taxremlife="N/A","n/a",A24taxvalue/A24taxremlife)),'PTRM input'!R$602)</f>
        <v>0</v>
      </c>
      <c r="S1079" s="617">
        <f>IF('PTRM input'!$E$574='PTRM input'!$G$573,IF(S$3&gt;A24taxremlife,A24taxvalue-SUM($F1079:R1079),IF(A24taxremlife="N/A","n/a",A24taxvalue/A24taxremlife)),'PTRM input'!S$602)</f>
        <v>0</v>
      </c>
      <c r="T1079" s="617">
        <f>IF('PTRM input'!$E$574='PTRM input'!$G$573,IF(T$3&gt;A24taxremlife,A24taxvalue-SUM($F1079:S1079),IF(A24taxremlife="N/A","n/a",A24taxvalue/A24taxremlife)),'PTRM input'!T$602)</f>
        <v>0</v>
      </c>
      <c r="U1079" s="617">
        <f>IF('PTRM input'!$E$574='PTRM input'!$G$573,IF(U$3&gt;A24taxremlife,A24taxvalue-SUM($F1079:T1079),IF(A24taxremlife="N/A","n/a",A24taxvalue/A24taxremlife)),'PTRM input'!U$602)</f>
        <v>0</v>
      </c>
      <c r="V1079" s="617">
        <f>IF('PTRM input'!$E$574='PTRM input'!$G$573,IF(V$3&gt;A24taxremlife,A24taxvalue-SUM($F1079:U1079),IF(A24taxremlife="N/A","n/a",A24taxvalue/A24taxremlife)),'PTRM input'!V$602)</f>
        <v>0</v>
      </c>
      <c r="W1079" s="617">
        <f>IF('PTRM input'!$E$574='PTRM input'!$G$573,IF(W$3&gt;A24taxremlife,A24taxvalue-SUM($F1079:V1079),IF(A24taxremlife="N/A","n/a",A24taxvalue/A24taxremlife)),'PTRM input'!W$602)</f>
        <v>0</v>
      </c>
      <c r="X1079" s="617">
        <f>IF('PTRM input'!$E$574='PTRM input'!$G$573,IF(X$3&gt;A24taxremlife,A24taxvalue-SUM($F1079:W1079),IF(A24taxremlife="N/A","n/a",A24taxvalue/A24taxremlife)),'PTRM input'!X$602)</f>
        <v>0</v>
      </c>
      <c r="Y1079" s="617">
        <f>IF('PTRM input'!$E$574='PTRM input'!$G$573,IF(Y$3&gt;A24taxremlife,A24taxvalue-SUM($F1079:X1079),IF(A24taxremlife="N/A","n/a",A24taxvalue/A24taxremlife)),'PTRM input'!Y$602)</f>
        <v>0</v>
      </c>
      <c r="Z1079" s="617">
        <f>IF('PTRM input'!$E$574='PTRM input'!$G$573,IF(Z$3&gt;A24taxremlife,A24taxvalue-SUM($F1079:Y1079),IF(A24taxremlife="N/A","n/a",A24taxvalue/A24taxremlife)),'PTRM input'!Z$602)</f>
        <v>0</v>
      </c>
      <c r="AA1079" s="617">
        <f>IF('PTRM input'!$E$574='PTRM input'!$G$573,IF(AA$3&gt;A24taxremlife,A24taxvalue-SUM($F1079:Z1079),IF(A24taxremlife="N/A","n/a",A24taxvalue/A24taxremlife)),'PTRM input'!AA$602)</f>
        <v>0</v>
      </c>
      <c r="AB1079" s="617">
        <f>IF('PTRM input'!$E$574='PTRM input'!$G$573,IF(AB$3&gt;A24taxremlife,A24taxvalue-SUM($F1079:AA1079),IF(A24taxremlife="N/A","n/a",A24taxvalue/A24taxremlife)),'PTRM input'!AB$602)</f>
        <v>0</v>
      </c>
      <c r="AC1079" s="617">
        <f>IF('PTRM input'!$E$574='PTRM input'!$G$573,IF(AC$3&gt;A24taxremlife,A24taxvalue-SUM($F1079:AB1079),IF(A24taxremlife="N/A","n/a",A24taxvalue/A24taxremlife)),'PTRM input'!AC$602)</f>
        <v>0</v>
      </c>
      <c r="AD1079" s="617">
        <f>IF('PTRM input'!$E$574='PTRM input'!$G$573,IF(AD$3&gt;A24taxremlife,A24taxvalue-SUM($F1079:AC1079),IF(A24taxremlife="N/A","n/a",A24taxvalue/A24taxremlife)),'PTRM input'!AD$602)</f>
        <v>0</v>
      </c>
      <c r="AE1079" s="617">
        <f>IF('PTRM input'!$E$574='PTRM input'!$G$573,IF(AE$3&gt;A24taxremlife,A24taxvalue-SUM($F1079:AD1079),IF(A24taxremlife="N/A","n/a",A24taxvalue/A24taxremlife)),'PTRM input'!AE$602)</f>
        <v>0</v>
      </c>
      <c r="AF1079" s="617">
        <f>IF('PTRM input'!$E$574='PTRM input'!$G$573,IF(AF$3&gt;A24taxremlife,A24taxvalue-SUM($F1079:AE1079),IF(A24taxremlife="N/A","n/a",A24taxvalue/A24taxremlife)),'PTRM input'!AF$602)</f>
        <v>0</v>
      </c>
      <c r="AG1079" s="617">
        <f>IF('PTRM input'!$E$574='PTRM input'!$G$573,IF(AG$3&gt;A24taxremlife,A24taxvalue-SUM($F1079:AF1079),IF(A24taxremlife="N/A","n/a",A24taxvalue/A24taxremlife)),'PTRM input'!AG$602)</f>
        <v>0</v>
      </c>
      <c r="AH1079" s="617">
        <f>IF('PTRM input'!$E$574='PTRM input'!$G$573,IF(AH$3&gt;A24taxremlife,A24taxvalue-SUM($F1079:AG1079),IF(A24taxremlife="N/A","n/a",A24taxvalue/A24taxremlife)),'PTRM input'!AH$602)</f>
        <v>0</v>
      </c>
      <c r="AI1079" s="617">
        <f>IF('PTRM input'!$E$574='PTRM input'!$G$573,IF(AI$3&gt;A24taxremlife,A24taxvalue-SUM($F1079:AH1079),IF(A24taxremlife="N/A","n/a",A24taxvalue/A24taxremlife)),'PTRM input'!AI$602)</f>
        <v>0</v>
      </c>
      <c r="AJ1079" s="617">
        <f>IF('PTRM input'!$E$574='PTRM input'!$G$573,IF(AJ$3&gt;A24taxremlife,A24taxvalue-SUM($F1079:AI1079),IF(A24taxremlife="N/A","n/a",A24taxvalue/A24taxremlife)),'PTRM input'!AJ$602)</f>
        <v>0</v>
      </c>
      <c r="AK1079" s="617">
        <f>IF('PTRM input'!$E$574='PTRM input'!$G$573,IF(AK$3&gt;A24taxremlife,A24taxvalue-SUM($F1079:AJ1079),IF(A24taxremlife="N/A","n/a",A24taxvalue/A24taxremlife)),'PTRM input'!AK$602)</f>
        <v>0</v>
      </c>
      <c r="AL1079" s="617">
        <f>IF('PTRM input'!$E$574='PTRM input'!$G$573,IF(AL$3&gt;A24taxremlife,A24taxvalue-SUM($F1079:AK1079),IF(A24taxremlife="N/A","n/a",A24taxvalue/A24taxremlife)),'PTRM input'!AL$602)</f>
        <v>0</v>
      </c>
      <c r="AM1079" s="617">
        <f>IF('PTRM input'!$E$574='PTRM input'!$G$573,IF(AM$3&gt;A24taxremlife,A24taxvalue-SUM($F1079:AL1079),IF(A24taxremlife="N/A","n/a",A24taxvalue/A24taxremlife)),'PTRM input'!AM$602)</f>
        <v>0</v>
      </c>
      <c r="AN1079" s="617">
        <f>IF('PTRM input'!$E$574='PTRM input'!$G$573,IF(AN$3&gt;A24taxremlife,A24taxvalue-SUM($F1079:AM1079),IF(A24taxremlife="N/A","n/a",A24taxvalue/A24taxremlife)),'PTRM input'!AN$602)</f>
        <v>0</v>
      </c>
      <c r="AO1079" s="617">
        <f>IF('PTRM input'!$E$574='PTRM input'!$G$573,IF(AO$3&gt;A24taxremlife,A24taxvalue-SUM($F1079:AN1079),IF(A24taxremlife="N/A","n/a",A24taxvalue/A24taxremlife)),'PTRM input'!AO$602)</f>
        <v>0</v>
      </c>
      <c r="AP1079" s="617">
        <f>IF('PTRM input'!$E$574='PTRM input'!$G$573,IF(AP$3&gt;A24taxremlife,A24taxvalue-SUM($F1079:AO1079),IF(A24taxremlife="N/A","n/a",A24taxvalue/A24taxremlife)),'PTRM input'!AP$602)</f>
        <v>0</v>
      </c>
      <c r="AQ1079" s="617">
        <f>IF('PTRM input'!$E$574='PTRM input'!$G$573,IF(AQ$3&gt;A24taxremlife,A24taxvalue-SUM($F1079:AP1079),IF(A24taxremlife="N/A","n/a",A24taxvalue/A24taxremlife)),'PTRM input'!AQ$602)</f>
        <v>0</v>
      </c>
      <c r="AR1079" s="617">
        <f>IF('PTRM input'!$E$574='PTRM input'!$G$573,IF(AR$3&gt;A24taxremlife,A24taxvalue-SUM($F1079:AQ1079),IF(A24taxremlife="N/A","n/a",A24taxvalue/A24taxremlife)),'PTRM input'!AR$602)</f>
        <v>0</v>
      </c>
      <c r="AS1079" s="617">
        <f>IF('PTRM input'!$E$574='PTRM input'!$G$573,IF(AS$3&gt;A24taxremlife,A24taxvalue-SUM($F1079:AR1079),IF(A24taxremlife="N/A","n/a",A24taxvalue/A24taxremlife)),'PTRM input'!AS$602)</f>
        <v>0</v>
      </c>
      <c r="AT1079" s="617">
        <f>IF('PTRM input'!$E$574='PTRM input'!$G$573,IF(AT$3&gt;A24taxremlife,A24taxvalue-SUM($F1079:AS1079),IF(A24taxremlife="N/A","n/a",A24taxvalue/A24taxremlife)),'PTRM input'!AT$602)</f>
        <v>0</v>
      </c>
      <c r="AU1079" s="617">
        <f>IF('PTRM input'!$E$574='PTRM input'!$G$573,IF(AU$3&gt;A24taxremlife,A24taxvalue-SUM($F1079:AT1079),IF(A24taxremlife="N/A","n/a",A24taxvalue/A24taxremlife)),'PTRM input'!AU$602)</f>
        <v>0</v>
      </c>
      <c r="AV1079" s="617">
        <f>IF('PTRM input'!$E$574='PTRM input'!$G$573,IF(AV$3&gt;A24taxremlife,A24taxvalue-SUM($F1079:AU1079),IF(A24taxremlife="N/A","n/a",A24taxvalue/A24taxremlife)),'PTRM input'!AV$602)</f>
        <v>0</v>
      </c>
      <c r="AW1079" s="617">
        <f>IF('PTRM input'!$E$574='PTRM input'!$G$573,IF(AW$3&gt;A24taxremlife,A24taxvalue-SUM($F1079:AV1079),IF(A24taxremlife="N/A","n/a",A24taxvalue/A24taxremlife)),'PTRM input'!AW$602)</f>
        <v>0</v>
      </c>
      <c r="AX1079" s="617">
        <f>IF('PTRM input'!$E$574='PTRM input'!$G$573,IF(AX$3&gt;A24taxremlife,A24taxvalue-SUM($F1079:AW1079),IF(A24taxremlife="N/A","n/a",A24taxvalue/A24taxremlife)),'PTRM input'!AX$602)</f>
        <v>0</v>
      </c>
      <c r="AY1079" s="617">
        <f>IF('PTRM input'!$E$574='PTRM input'!$G$573,IF(AY$3&gt;A24taxremlife,A24taxvalue-SUM($F1079:AX1079),IF(A24taxremlife="N/A","n/a",A24taxvalue/A24taxremlife)),'PTRM input'!AY$602)</f>
        <v>0</v>
      </c>
      <c r="AZ1079" s="617">
        <f>IF('PTRM input'!$E$574='PTRM input'!$G$573,IF(AZ$3&gt;A24taxremlife,A24taxvalue-SUM($F1079:AY1079),IF(A24taxremlife="N/A","n/a",A24taxvalue/A24taxremlife)),'PTRM input'!AZ$602)</f>
        <v>0</v>
      </c>
      <c r="BA1079" s="617">
        <f>IF('PTRM input'!$E$574='PTRM input'!$G$573,IF(BA$3&gt;A24taxremlife,A24taxvalue-SUM($F1079:AZ1079),IF(A24taxremlife="N/A","n/a",A24taxvalue/A24taxremlife)),'PTRM input'!BA$602)</f>
        <v>0</v>
      </c>
      <c r="BB1079" s="617">
        <f>IF('PTRM input'!$E$574='PTRM input'!$G$573,IF(BB$3&gt;A24taxremlife,A24taxvalue-SUM($F1079:BA1079),IF(A24taxremlife="N/A","n/a",A24taxvalue/A24taxremlife)),'PTRM input'!BB$602)</f>
        <v>0</v>
      </c>
      <c r="BC1079" s="617">
        <f>IF('PTRM input'!$E$574='PTRM input'!$G$573,IF(BC$3&gt;A24taxremlife,A24taxvalue-SUM($F1079:BB1079),IF(A24taxremlife="N/A","n/a",A24taxvalue/A24taxremlife)),'PTRM input'!BC$602)</f>
        <v>0</v>
      </c>
      <c r="BD1079" s="617">
        <f>IF('PTRM input'!$E$574='PTRM input'!$G$573,IF(BD$3&gt;A24taxremlife,A24taxvalue-SUM($F1079:BC1079),IF(A24taxremlife="N/A","n/a",A24taxvalue/A24taxremlife)),'PTRM input'!BD$602)</f>
        <v>0</v>
      </c>
      <c r="BE1079" s="617">
        <f>IF('PTRM input'!$E$574='PTRM input'!$G$573,IF(BE$3&gt;A24taxremlife,A24taxvalue-SUM($F1079:BD1079),IF(A24taxremlife="N/A","n/a",A24taxvalue/A24taxremlife)),'PTRM input'!BE$602)</f>
        <v>0</v>
      </c>
      <c r="BF1079" s="617">
        <f>IF('PTRM input'!$E$574='PTRM input'!$G$573,IF(BF$3&gt;A24taxremlife,A24taxvalue-SUM($F1079:BE1079),IF(A24taxremlife="N/A","n/a",A24taxvalue/A24taxremlife)),'PTRM input'!BF$602)</f>
        <v>0</v>
      </c>
      <c r="BG1079" s="617">
        <f>IF('PTRM input'!$E$574='PTRM input'!$G$573,IF(BG$3&gt;A24taxremlife,A24taxvalue-SUM($F1079:BF1079),IF(A24taxremlife="N/A","n/a",A24taxvalue/A24taxremlife)),'PTRM input'!BG$602)</f>
        <v>0</v>
      </c>
      <c r="BH1079" s="617">
        <f>IF('PTRM input'!$E$574='PTRM input'!$G$573,IF(BH$3&gt;A24taxremlife,A24taxvalue-SUM($F1079:BG1079),IF(A24taxremlife="N/A","n/a",A24taxvalue/A24taxremlife)),'PTRM input'!BH$602)</f>
        <v>0</v>
      </c>
      <c r="BI1079" s="617">
        <f>IF('PTRM input'!$E$574='PTRM input'!$G$573,IF(BI$3&gt;A24taxremlife,A24taxvalue-SUM($F1079:BH1079),IF(A24taxremlife="N/A","n/a",A24taxvalue/A24taxremlife)),'PTRM input'!BI$602)</f>
        <v>0</v>
      </c>
      <c r="BJ1079" s="116"/>
      <c r="BK1079" s="116"/>
      <c r="BL1079" s="116"/>
      <c r="BM1079" s="116"/>
    </row>
    <row r="1080" spans="1:65" ht="12.75" hidden="1" customHeight="1" outlineLevel="2">
      <c r="A1080" s="366"/>
      <c r="B1080" s="19"/>
      <c r="C1080" s="18"/>
      <c r="D1080" s="760" t="s">
        <v>237</v>
      </c>
      <c r="E1080" s="86">
        <v>0</v>
      </c>
      <c r="F1080" s="356"/>
      <c r="G1080" s="433"/>
      <c r="H1080" s="433"/>
      <c r="I1080" s="433"/>
      <c r="J1080" s="433"/>
      <c r="K1080" s="433"/>
      <c r="L1080" s="251"/>
      <c r="M1080" s="251"/>
      <c r="N1080" s="251"/>
      <c r="O1080" s="251"/>
      <c r="P1080" s="251"/>
      <c r="Q1080" s="251"/>
      <c r="R1080" s="251"/>
      <c r="S1080" s="251"/>
      <c r="T1080" s="251"/>
      <c r="U1080" s="251"/>
      <c r="V1080" s="251"/>
      <c r="W1080" s="251"/>
      <c r="X1080" s="251"/>
      <c r="Y1080" s="251"/>
      <c r="Z1080" s="251"/>
      <c r="AA1080" s="251"/>
      <c r="AB1080" s="251"/>
      <c r="AC1080" s="251"/>
      <c r="AD1080" s="251"/>
      <c r="AE1080" s="251"/>
      <c r="AF1080" s="251"/>
      <c r="AG1080" s="251"/>
      <c r="AH1080" s="251"/>
      <c r="AI1080" s="251"/>
      <c r="AJ1080" s="251"/>
      <c r="AK1080" s="251"/>
      <c r="AL1080" s="251"/>
      <c r="AM1080" s="251"/>
      <c r="AN1080" s="251"/>
      <c r="AO1080" s="251"/>
      <c r="AP1080" s="251"/>
      <c r="AQ1080" s="251"/>
      <c r="AR1080" s="251"/>
      <c r="AS1080" s="251"/>
      <c r="AT1080" s="251"/>
      <c r="AU1080" s="251"/>
      <c r="AV1080" s="251"/>
      <c r="AW1080" s="251"/>
      <c r="AX1080" s="251"/>
      <c r="AY1080" s="251"/>
      <c r="AZ1080" s="251"/>
      <c r="BA1080" s="251"/>
      <c r="BB1080" s="251"/>
      <c r="BC1080" s="251"/>
      <c r="BD1080" s="251"/>
      <c r="BE1080" s="251"/>
      <c r="BF1080" s="251"/>
      <c r="BG1080" s="251"/>
      <c r="BH1080" s="251"/>
      <c r="BI1080" s="251"/>
      <c r="BJ1080" s="116"/>
      <c r="BK1080" s="116"/>
      <c r="BL1080" s="116"/>
      <c r="BM1080" s="116"/>
    </row>
    <row r="1081" spans="1:65" ht="12.75" hidden="1" customHeight="1" outlineLevel="2">
      <c r="A1081" s="366"/>
      <c r="B1081" s="19"/>
      <c r="C1081" s="18"/>
      <c r="D1081" s="760"/>
      <c r="E1081" s="86">
        <v>1</v>
      </c>
      <c r="F1081" s="356"/>
      <c r="G1081" s="618"/>
      <c r="H1081" s="251">
        <f ca="1">IF(A24taxstdlife="n/a","n/a",IF(A24taxstdlife="",0,IF(H$3&gt;(A24stdlife+$E1081),((INDEX('PTRM input'!$G$385:$P$434,A24offset,$E1081)-INDEX('PTRM input'!$G$277:$P$326,A24offset,$E1081))*OFFSET($F$7,0,$E1081))-SUM($G1081:G1081),(((INDEX('PTRM input'!$G$385:$P$434,A24offset,$E1081)-INDEX('PTRM input'!$G$277:$P$326,A24offset,$E1081))*OFFSET($F$7,0,$E1081))-SUM($G1081:G1081))*(OFFSET('PTRM input'!$G$477,0,$E1081-1)/A24taxstdlife))))</f>
        <v>0</v>
      </c>
      <c r="I1081" s="251">
        <f ca="1">IF(A24taxstdlife="n/a","n/a",IF(A24taxstdlife="",0,IF(I$3&gt;(A24stdlife+$E1081),((INDEX('PTRM input'!$G$385:$P$434,A24offset,$E1081)-INDEX('PTRM input'!$G$277:$P$326,A24offset,$E1081))*OFFSET($F$7,0,$E1081))-SUM($G1081:H1081),(((INDEX('PTRM input'!$G$385:$P$434,A24offset,$E1081)-INDEX('PTRM input'!$G$277:$P$326,A24offset,$E1081))*OFFSET($F$7,0,$E1081))-SUM($G1081:H1081))*(OFFSET('PTRM input'!$G$477,0,$E1081-1)/A24taxstdlife))))</f>
        <v>0</v>
      </c>
      <c r="J1081" s="251">
        <f ca="1">IF(A24taxstdlife="n/a","n/a",IF(A24taxstdlife="",0,IF(J$3&gt;(A24stdlife+$E1081),((INDEX('PTRM input'!$G$385:$P$434,A24offset,$E1081)-INDEX('PTRM input'!$G$277:$P$326,A24offset,$E1081))*OFFSET($F$7,0,$E1081))-SUM($G1081:I1081),(((INDEX('PTRM input'!$G$385:$P$434,A24offset,$E1081)-INDEX('PTRM input'!$G$277:$P$326,A24offset,$E1081))*OFFSET($F$7,0,$E1081))-SUM($G1081:I1081))*(OFFSET('PTRM input'!$G$477,0,$E1081-1)/A24taxstdlife))))</f>
        <v>0</v>
      </c>
      <c r="K1081" s="251">
        <f ca="1">IF(A24taxstdlife="n/a","n/a",IF(A24taxstdlife="",0,IF(K$3&gt;(A24stdlife+$E1081),((INDEX('PTRM input'!$G$385:$P$434,A24offset,$E1081)-INDEX('PTRM input'!$G$277:$P$326,A24offset,$E1081))*OFFSET($F$7,0,$E1081))-SUM($G1081:J1081),(((INDEX('PTRM input'!$G$385:$P$434,A24offset,$E1081)-INDEX('PTRM input'!$G$277:$P$326,A24offset,$E1081))*OFFSET($F$7,0,$E1081))-SUM($G1081:J1081))*(OFFSET('PTRM input'!$G$477,0,$E1081-1)/A24taxstdlife))))</f>
        <v>0</v>
      </c>
      <c r="L1081" s="251">
        <f ca="1">IF(A24taxstdlife="n/a","n/a",IF(A24taxstdlife="",0,IF(L$3&gt;(A24stdlife+$E1081),((INDEX('PTRM input'!$G$385:$P$434,A24offset,$E1081)-INDEX('PTRM input'!$G$277:$P$326,A24offset,$E1081))*OFFSET($F$7,0,$E1081))-SUM($G1081:K1081),(((INDEX('PTRM input'!$G$385:$P$434,A24offset,$E1081)-INDEX('PTRM input'!$G$277:$P$326,A24offset,$E1081))*OFFSET($F$7,0,$E1081))-SUM($G1081:K1081))*(OFFSET('PTRM input'!$G$477,0,$E1081-1)/A24taxstdlife))))</f>
        <v>0</v>
      </c>
      <c r="M1081" s="251">
        <f ca="1">IF(A24taxstdlife="n/a","n/a",IF(A24taxstdlife="",0,IF(M$3&gt;(A24stdlife+$E1081),((INDEX('PTRM input'!$G$385:$P$434,A24offset,$E1081)-INDEX('PTRM input'!$G$277:$P$326,A24offset,$E1081))*OFFSET($F$7,0,$E1081))-SUM($G1081:L1081),(((INDEX('PTRM input'!$G$385:$P$434,A24offset,$E1081)-INDEX('PTRM input'!$G$277:$P$326,A24offset,$E1081))*OFFSET($F$7,0,$E1081))-SUM($G1081:L1081))*(OFFSET('PTRM input'!$G$477,0,$E1081-1)/A24taxstdlife))))</f>
        <v>0</v>
      </c>
      <c r="N1081" s="251">
        <f ca="1">IF(A24taxstdlife="n/a","n/a",IF(A24taxstdlife="",0,IF(N$3&gt;(A24stdlife+$E1081),((INDEX('PTRM input'!$G$385:$P$434,A24offset,$E1081)-INDEX('PTRM input'!$G$277:$P$326,A24offset,$E1081))*OFFSET($F$7,0,$E1081))-SUM($G1081:M1081),(((INDEX('PTRM input'!$G$385:$P$434,A24offset,$E1081)-INDEX('PTRM input'!$G$277:$P$326,A24offset,$E1081))*OFFSET($F$7,0,$E1081))-SUM($G1081:M1081))*(OFFSET('PTRM input'!$G$477,0,$E1081-1)/A24taxstdlife))))</f>
        <v>0</v>
      </c>
      <c r="O1081" s="251">
        <f ca="1">IF(A24taxstdlife="n/a","n/a",IF(A24taxstdlife="",0,IF(O$3&gt;(A24stdlife+$E1081),((INDEX('PTRM input'!$G$385:$P$434,A24offset,$E1081)-INDEX('PTRM input'!$G$277:$P$326,A24offset,$E1081))*OFFSET($F$7,0,$E1081))-SUM($G1081:N1081),(((INDEX('PTRM input'!$G$385:$P$434,A24offset,$E1081)-INDEX('PTRM input'!$G$277:$P$326,A24offset,$E1081))*OFFSET($F$7,0,$E1081))-SUM($G1081:N1081))*(OFFSET('PTRM input'!$G$477,0,$E1081-1)/A24taxstdlife))))</f>
        <v>0</v>
      </c>
      <c r="P1081" s="251">
        <f ca="1">IF(A24taxstdlife="n/a","n/a",IF(A24taxstdlife="",0,IF(P$3&gt;(A24stdlife+$E1081),((INDEX('PTRM input'!$G$385:$P$434,A24offset,$E1081)-INDEX('PTRM input'!$G$277:$P$326,A24offset,$E1081))*OFFSET($F$7,0,$E1081))-SUM($G1081:O1081),(((INDEX('PTRM input'!$G$385:$P$434,A24offset,$E1081)-INDEX('PTRM input'!$G$277:$P$326,A24offset,$E1081))*OFFSET($F$7,0,$E1081))-SUM($G1081:O1081))*(OFFSET('PTRM input'!$G$477,0,$E1081-1)/A24taxstdlife))))</f>
        <v>0</v>
      </c>
      <c r="Q1081" s="251">
        <f ca="1">IF(A24taxstdlife="n/a","n/a",IF(A24taxstdlife="",0,IF(Q$3&gt;(A24stdlife+$E1081),((INDEX('PTRM input'!$G$385:$P$434,A24offset,$E1081)-INDEX('PTRM input'!$G$277:$P$326,A24offset,$E1081))*OFFSET($F$7,0,$E1081))-SUM($G1081:P1081),(((INDEX('PTRM input'!$G$385:$P$434,A24offset,$E1081)-INDEX('PTRM input'!$G$277:$P$326,A24offset,$E1081))*OFFSET($F$7,0,$E1081))-SUM($G1081:P1081))*(OFFSET('PTRM input'!$G$477,0,$E1081-1)/A24taxstdlife))))</f>
        <v>0</v>
      </c>
      <c r="R1081" s="251">
        <f ca="1">IF(A24taxstdlife="n/a","n/a",IF(A24taxstdlife="",0,IF(R$3&gt;(A24stdlife+$E1081),((INDEX('PTRM input'!$G$385:$P$434,A24offset,$E1081)-INDEX('PTRM input'!$G$277:$P$326,A24offset,$E1081))*OFFSET($F$7,0,$E1081))-SUM($G1081:Q1081),(((INDEX('PTRM input'!$G$385:$P$434,A24offset,$E1081)-INDEX('PTRM input'!$G$277:$P$326,A24offset,$E1081))*OFFSET($F$7,0,$E1081))-SUM($G1081:Q1081))*(OFFSET('PTRM input'!$G$477,0,$E1081-1)/A24taxstdlife))))</f>
        <v>0</v>
      </c>
      <c r="S1081" s="251">
        <f ca="1">IF(A24taxstdlife="n/a","n/a",IF(A24taxstdlife="",0,IF(S$3&gt;(A24stdlife+$E1081),((INDEX('PTRM input'!$G$385:$P$434,A24offset,$E1081)-INDEX('PTRM input'!$G$277:$P$326,A24offset,$E1081))*OFFSET($F$7,0,$E1081))-SUM($G1081:R1081),(((INDEX('PTRM input'!$G$385:$P$434,A24offset,$E1081)-INDEX('PTRM input'!$G$277:$P$326,A24offset,$E1081))*OFFSET($F$7,0,$E1081))-SUM($G1081:R1081))*(OFFSET('PTRM input'!$G$477,0,$E1081-1)/A24taxstdlife))))</f>
        <v>0</v>
      </c>
      <c r="T1081" s="251">
        <f ca="1">IF(A24taxstdlife="n/a","n/a",IF(A24taxstdlife="",0,IF(T$3&gt;(A24stdlife+$E1081),((INDEX('PTRM input'!$G$385:$P$434,A24offset,$E1081)-INDEX('PTRM input'!$G$277:$P$326,A24offset,$E1081))*OFFSET($F$7,0,$E1081))-SUM($G1081:S1081),(((INDEX('PTRM input'!$G$385:$P$434,A24offset,$E1081)-INDEX('PTRM input'!$G$277:$P$326,A24offset,$E1081))*OFFSET($F$7,0,$E1081))-SUM($G1081:S1081))*(OFFSET('PTRM input'!$G$477,0,$E1081-1)/A24taxstdlife))))</f>
        <v>0</v>
      </c>
      <c r="U1081" s="251">
        <f ca="1">IF(A24taxstdlife="n/a","n/a",IF(A24taxstdlife="",0,IF(U$3&gt;(A24stdlife+$E1081),((INDEX('PTRM input'!$G$385:$P$434,A24offset,$E1081)-INDEX('PTRM input'!$G$277:$P$326,A24offset,$E1081))*OFFSET($F$7,0,$E1081))-SUM($G1081:T1081),(((INDEX('PTRM input'!$G$385:$P$434,A24offset,$E1081)-INDEX('PTRM input'!$G$277:$P$326,A24offset,$E1081))*OFFSET($F$7,0,$E1081))-SUM($G1081:T1081))*(OFFSET('PTRM input'!$G$477,0,$E1081-1)/A24taxstdlife))))</f>
        <v>0</v>
      </c>
      <c r="V1081" s="251">
        <f ca="1">IF(A24taxstdlife="n/a","n/a",IF(A24taxstdlife="",0,IF(V$3&gt;(A24stdlife+$E1081),((INDEX('PTRM input'!$G$385:$P$434,A24offset,$E1081)-INDEX('PTRM input'!$G$277:$P$326,A24offset,$E1081))*OFFSET($F$7,0,$E1081))-SUM($G1081:U1081),(((INDEX('PTRM input'!$G$385:$P$434,A24offset,$E1081)-INDEX('PTRM input'!$G$277:$P$326,A24offset,$E1081))*OFFSET($F$7,0,$E1081))-SUM($G1081:U1081))*(OFFSET('PTRM input'!$G$477,0,$E1081-1)/A24taxstdlife))))</f>
        <v>0</v>
      </c>
      <c r="W1081" s="251">
        <f ca="1">IF(A24taxstdlife="n/a","n/a",IF(A24taxstdlife="",0,IF(W$3&gt;(A24stdlife+$E1081),((INDEX('PTRM input'!$G$385:$P$434,A24offset,$E1081)-INDEX('PTRM input'!$G$277:$P$326,A24offset,$E1081))*OFFSET($F$7,0,$E1081))-SUM($G1081:V1081),(((INDEX('PTRM input'!$G$385:$P$434,A24offset,$E1081)-INDEX('PTRM input'!$G$277:$P$326,A24offset,$E1081))*OFFSET($F$7,0,$E1081))-SUM($G1081:V1081))*(OFFSET('PTRM input'!$G$477,0,$E1081-1)/A24taxstdlife))))</f>
        <v>0</v>
      </c>
      <c r="X1081" s="251">
        <f ca="1">IF(A24taxstdlife="n/a","n/a",IF(A24taxstdlife="",0,IF(X$3&gt;(A24stdlife+$E1081),((INDEX('PTRM input'!$G$385:$P$434,A24offset,$E1081)-INDEX('PTRM input'!$G$277:$P$326,A24offset,$E1081))*OFFSET($F$7,0,$E1081))-SUM($G1081:W1081),(((INDEX('PTRM input'!$G$385:$P$434,A24offset,$E1081)-INDEX('PTRM input'!$G$277:$P$326,A24offset,$E1081))*OFFSET($F$7,0,$E1081))-SUM($G1081:W1081))*(OFFSET('PTRM input'!$G$477,0,$E1081-1)/A24taxstdlife))))</f>
        <v>0</v>
      </c>
      <c r="Y1081" s="251">
        <f ca="1">IF(A24taxstdlife="n/a","n/a",IF(A24taxstdlife="",0,IF(Y$3&gt;(A24stdlife+$E1081),((INDEX('PTRM input'!$G$385:$P$434,A24offset,$E1081)-INDEX('PTRM input'!$G$277:$P$326,A24offset,$E1081))*OFFSET($F$7,0,$E1081))-SUM($G1081:X1081),(((INDEX('PTRM input'!$G$385:$P$434,A24offset,$E1081)-INDEX('PTRM input'!$G$277:$P$326,A24offset,$E1081))*OFFSET($F$7,0,$E1081))-SUM($G1081:X1081))*(OFFSET('PTRM input'!$G$477,0,$E1081-1)/A24taxstdlife))))</f>
        <v>0</v>
      </c>
      <c r="Z1081" s="251">
        <f ca="1">IF(A24taxstdlife="n/a","n/a",IF(A24taxstdlife="",0,IF(Z$3&gt;(A24stdlife+$E1081),((INDEX('PTRM input'!$G$385:$P$434,A24offset,$E1081)-INDEX('PTRM input'!$G$277:$P$326,A24offset,$E1081))*OFFSET($F$7,0,$E1081))-SUM($G1081:Y1081),(((INDEX('PTRM input'!$G$385:$P$434,A24offset,$E1081)-INDEX('PTRM input'!$G$277:$P$326,A24offset,$E1081))*OFFSET($F$7,0,$E1081))-SUM($G1081:Y1081))*(OFFSET('PTRM input'!$G$477,0,$E1081-1)/A24taxstdlife))))</f>
        <v>0</v>
      </c>
      <c r="AA1081" s="251">
        <f ca="1">IF(A24taxstdlife="n/a","n/a",IF(A24taxstdlife="",0,IF(AA$3&gt;(A24stdlife+$E1081),((INDEX('PTRM input'!$G$385:$P$434,A24offset,$E1081)-INDEX('PTRM input'!$G$277:$P$326,A24offset,$E1081))*OFFSET($F$7,0,$E1081))-SUM($G1081:Z1081),(((INDEX('PTRM input'!$G$385:$P$434,A24offset,$E1081)-INDEX('PTRM input'!$G$277:$P$326,A24offset,$E1081))*OFFSET($F$7,0,$E1081))-SUM($G1081:Z1081))*(OFFSET('PTRM input'!$G$477,0,$E1081-1)/A24taxstdlife))))</f>
        <v>0</v>
      </c>
      <c r="AB1081" s="251">
        <f ca="1">IF(A24taxstdlife="n/a","n/a",IF(A24taxstdlife="",0,IF(AB$3&gt;(A24stdlife+$E1081),((INDEX('PTRM input'!$G$385:$P$434,A24offset,$E1081)-INDEX('PTRM input'!$G$277:$P$326,A24offset,$E1081))*OFFSET($F$7,0,$E1081))-SUM($G1081:AA1081),(((INDEX('PTRM input'!$G$385:$P$434,A24offset,$E1081)-INDEX('PTRM input'!$G$277:$P$326,A24offset,$E1081))*OFFSET($F$7,0,$E1081))-SUM($G1081:AA1081))*(OFFSET('PTRM input'!$G$477,0,$E1081-1)/A24taxstdlife))))</f>
        <v>0</v>
      </c>
      <c r="AC1081" s="251">
        <f ca="1">IF(A24taxstdlife="n/a","n/a",IF(A24taxstdlife="",0,IF(AC$3&gt;(A24stdlife+$E1081),((INDEX('PTRM input'!$G$385:$P$434,A24offset,$E1081)-INDEX('PTRM input'!$G$277:$P$326,A24offset,$E1081))*OFFSET($F$7,0,$E1081))-SUM($G1081:AB1081),(((INDEX('PTRM input'!$G$385:$P$434,A24offset,$E1081)-INDEX('PTRM input'!$G$277:$P$326,A24offset,$E1081))*OFFSET($F$7,0,$E1081))-SUM($G1081:AB1081))*(OFFSET('PTRM input'!$G$477,0,$E1081-1)/A24taxstdlife))))</f>
        <v>0</v>
      </c>
      <c r="AD1081" s="251">
        <f ca="1">IF(A24taxstdlife="n/a","n/a",IF(A24taxstdlife="",0,IF(AD$3&gt;(A24stdlife+$E1081),((INDEX('PTRM input'!$G$385:$P$434,A24offset,$E1081)-INDEX('PTRM input'!$G$277:$P$326,A24offset,$E1081))*OFFSET($F$7,0,$E1081))-SUM($G1081:AC1081),(((INDEX('PTRM input'!$G$385:$P$434,A24offset,$E1081)-INDEX('PTRM input'!$G$277:$P$326,A24offset,$E1081))*OFFSET($F$7,0,$E1081))-SUM($G1081:AC1081))*(OFFSET('PTRM input'!$G$477,0,$E1081-1)/A24taxstdlife))))</f>
        <v>0</v>
      </c>
      <c r="AE1081" s="251">
        <f ca="1">IF(A24taxstdlife="n/a","n/a",IF(A24taxstdlife="",0,IF(AE$3&gt;(A24stdlife+$E1081),((INDEX('PTRM input'!$G$385:$P$434,A24offset,$E1081)-INDEX('PTRM input'!$G$277:$P$326,A24offset,$E1081))*OFFSET($F$7,0,$E1081))-SUM($G1081:AD1081),(((INDEX('PTRM input'!$G$385:$P$434,A24offset,$E1081)-INDEX('PTRM input'!$G$277:$P$326,A24offset,$E1081))*OFFSET($F$7,0,$E1081))-SUM($G1081:AD1081))*(OFFSET('PTRM input'!$G$477,0,$E1081-1)/A24taxstdlife))))</f>
        <v>0</v>
      </c>
      <c r="AF1081" s="251">
        <f ca="1">IF(A24taxstdlife="n/a","n/a",IF(A24taxstdlife="",0,IF(AF$3&gt;(A24stdlife+$E1081),((INDEX('PTRM input'!$G$385:$P$434,A24offset,$E1081)-INDEX('PTRM input'!$G$277:$P$326,A24offset,$E1081))*OFFSET($F$7,0,$E1081))-SUM($G1081:AE1081),(((INDEX('PTRM input'!$G$385:$P$434,A24offset,$E1081)-INDEX('PTRM input'!$G$277:$P$326,A24offset,$E1081))*OFFSET($F$7,0,$E1081))-SUM($G1081:AE1081))*(OFFSET('PTRM input'!$G$477,0,$E1081-1)/A24taxstdlife))))</f>
        <v>0</v>
      </c>
      <c r="AG1081" s="251">
        <f ca="1">IF(A24taxstdlife="n/a","n/a",IF(A24taxstdlife="",0,IF(AG$3&gt;(A24stdlife+$E1081),((INDEX('PTRM input'!$G$385:$P$434,A24offset,$E1081)-INDEX('PTRM input'!$G$277:$P$326,A24offset,$E1081))*OFFSET($F$7,0,$E1081))-SUM($G1081:AF1081),(((INDEX('PTRM input'!$G$385:$P$434,A24offset,$E1081)-INDEX('PTRM input'!$G$277:$P$326,A24offset,$E1081))*OFFSET($F$7,0,$E1081))-SUM($G1081:AF1081))*(OFFSET('PTRM input'!$G$477,0,$E1081-1)/A24taxstdlife))))</f>
        <v>0</v>
      </c>
      <c r="AH1081" s="251">
        <f ca="1">IF(A24taxstdlife="n/a","n/a",IF(A24taxstdlife="",0,IF(AH$3&gt;(A24stdlife+$E1081),((INDEX('PTRM input'!$G$385:$P$434,A24offset,$E1081)-INDEX('PTRM input'!$G$277:$P$326,A24offset,$E1081))*OFFSET($F$7,0,$E1081))-SUM($G1081:AG1081),(((INDEX('PTRM input'!$G$385:$P$434,A24offset,$E1081)-INDEX('PTRM input'!$G$277:$P$326,A24offset,$E1081))*OFFSET($F$7,0,$E1081))-SUM($G1081:AG1081))*(OFFSET('PTRM input'!$G$477,0,$E1081-1)/A24taxstdlife))))</f>
        <v>0</v>
      </c>
      <c r="AI1081" s="251">
        <f ca="1">IF(A24taxstdlife="n/a","n/a",IF(A24taxstdlife="",0,IF(AI$3&gt;(A24stdlife+$E1081),((INDEX('PTRM input'!$G$385:$P$434,A24offset,$E1081)-INDEX('PTRM input'!$G$277:$P$326,A24offset,$E1081))*OFFSET($F$7,0,$E1081))-SUM($G1081:AH1081),(((INDEX('PTRM input'!$G$385:$P$434,A24offset,$E1081)-INDEX('PTRM input'!$G$277:$P$326,A24offset,$E1081))*OFFSET($F$7,0,$E1081))-SUM($G1081:AH1081))*(OFFSET('PTRM input'!$G$477,0,$E1081-1)/A24taxstdlife))))</f>
        <v>0</v>
      </c>
      <c r="AJ1081" s="251">
        <f ca="1">IF(A24taxstdlife="n/a","n/a",IF(A24taxstdlife="",0,IF(AJ$3&gt;(A24stdlife+$E1081),((INDEX('PTRM input'!$G$385:$P$434,A24offset,$E1081)-INDEX('PTRM input'!$G$277:$P$326,A24offset,$E1081))*OFFSET($F$7,0,$E1081))-SUM($G1081:AI1081),(((INDEX('PTRM input'!$G$385:$P$434,A24offset,$E1081)-INDEX('PTRM input'!$G$277:$P$326,A24offset,$E1081))*OFFSET($F$7,0,$E1081))-SUM($G1081:AI1081))*(OFFSET('PTRM input'!$G$477,0,$E1081-1)/A24taxstdlife))))</f>
        <v>0</v>
      </c>
      <c r="AK1081" s="251">
        <f ca="1">IF(A24taxstdlife="n/a","n/a",IF(A24taxstdlife="",0,IF(AK$3&gt;(A24stdlife+$E1081),((INDEX('PTRM input'!$G$385:$P$434,A24offset,$E1081)-INDEX('PTRM input'!$G$277:$P$326,A24offset,$E1081))*OFFSET($F$7,0,$E1081))-SUM($G1081:AJ1081),(((INDEX('PTRM input'!$G$385:$P$434,A24offset,$E1081)-INDEX('PTRM input'!$G$277:$P$326,A24offset,$E1081))*OFFSET($F$7,0,$E1081))-SUM($G1081:AJ1081))*(OFFSET('PTRM input'!$G$477,0,$E1081-1)/A24taxstdlife))))</f>
        <v>0</v>
      </c>
      <c r="AL1081" s="251">
        <f ca="1">IF(A24taxstdlife="n/a","n/a",IF(A24taxstdlife="",0,IF(AL$3&gt;(A24stdlife+$E1081),((INDEX('PTRM input'!$G$385:$P$434,A24offset,$E1081)-INDEX('PTRM input'!$G$277:$P$326,A24offset,$E1081))*OFFSET($F$7,0,$E1081))-SUM($G1081:AK1081),(((INDEX('PTRM input'!$G$385:$P$434,A24offset,$E1081)-INDEX('PTRM input'!$G$277:$P$326,A24offset,$E1081))*OFFSET($F$7,0,$E1081))-SUM($G1081:AK1081))*(OFFSET('PTRM input'!$G$477,0,$E1081-1)/A24taxstdlife))))</f>
        <v>0</v>
      </c>
      <c r="AM1081" s="251">
        <f ca="1">IF(A24taxstdlife="n/a","n/a",IF(A24taxstdlife="",0,IF(AM$3&gt;(A24stdlife+$E1081),((INDEX('PTRM input'!$G$385:$P$434,A24offset,$E1081)-INDEX('PTRM input'!$G$277:$P$326,A24offset,$E1081))*OFFSET($F$7,0,$E1081))-SUM($G1081:AL1081),(((INDEX('PTRM input'!$G$385:$P$434,A24offset,$E1081)-INDEX('PTRM input'!$G$277:$P$326,A24offset,$E1081))*OFFSET($F$7,0,$E1081))-SUM($G1081:AL1081))*(OFFSET('PTRM input'!$G$477,0,$E1081-1)/A24taxstdlife))))</f>
        <v>0</v>
      </c>
      <c r="AN1081" s="251">
        <f ca="1">IF(A24taxstdlife="n/a","n/a",IF(A24taxstdlife="",0,IF(AN$3&gt;(A24stdlife+$E1081),((INDEX('PTRM input'!$G$385:$P$434,A24offset,$E1081)-INDEX('PTRM input'!$G$277:$P$326,A24offset,$E1081))*OFFSET($F$7,0,$E1081))-SUM($G1081:AM1081),(((INDEX('PTRM input'!$G$385:$P$434,A24offset,$E1081)-INDEX('PTRM input'!$G$277:$P$326,A24offset,$E1081))*OFFSET($F$7,0,$E1081))-SUM($G1081:AM1081))*(OFFSET('PTRM input'!$G$477,0,$E1081-1)/A24taxstdlife))))</f>
        <v>0</v>
      </c>
      <c r="AO1081" s="251">
        <f ca="1">IF(A24taxstdlife="n/a","n/a",IF(A24taxstdlife="",0,IF(AO$3&gt;(A24stdlife+$E1081),((INDEX('PTRM input'!$G$385:$P$434,A24offset,$E1081)-INDEX('PTRM input'!$G$277:$P$326,A24offset,$E1081))*OFFSET($F$7,0,$E1081))-SUM($G1081:AN1081),(((INDEX('PTRM input'!$G$385:$P$434,A24offset,$E1081)-INDEX('PTRM input'!$G$277:$P$326,A24offset,$E1081))*OFFSET($F$7,0,$E1081))-SUM($G1081:AN1081))*(OFFSET('PTRM input'!$G$477,0,$E1081-1)/A24taxstdlife))))</f>
        <v>0</v>
      </c>
      <c r="AP1081" s="251">
        <f ca="1">IF(A24taxstdlife="n/a","n/a",IF(A24taxstdlife="",0,IF(AP$3&gt;(A24stdlife+$E1081),((INDEX('PTRM input'!$G$385:$P$434,A24offset,$E1081)-INDEX('PTRM input'!$G$277:$P$326,A24offset,$E1081))*OFFSET($F$7,0,$E1081))-SUM($G1081:AO1081),(((INDEX('PTRM input'!$G$385:$P$434,A24offset,$E1081)-INDEX('PTRM input'!$G$277:$P$326,A24offset,$E1081))*OFFSET($F$7,0,$E1081))-SUM($G1081:AO1081))*(OFFSET('PTRM input'!$G$477,0,$E1081-1)/A24taxstdlife))))</f>
        <v>0</v>
      </c>
      <c r="AQ1081" s="251">
        <f ca="1">IF(A24taxstdlife="n/a","n/a",IF(A24taxstdlife="",0,IF(AQ$3&gt;(A24stdlife+$E1081),((INDEX('PTRM input'!$G$385:$P$434,A24offset,$E1081)-INDEX('PTRM input'!$G$277:$P$326,A24offset,$E1081))*OFFSET($F$7,0,$E1081))-SUM($G1081:AP1081),(((INDEX('PTRM input'!$G$385:$P$434,A24offset,$E1081)-INDEX('PTRM input'!$G$277:$P$326,A24offset,$E1081))*OFFSET($F$7,0,$E1081))-SUM($G1081:AP1081))*(OFFSET('PTRM input'!$G$477,0,$E1081-1)/A24taxstdlife))))</f>
        <v>0</v>
      </c>
      <c r="AR1081" s="251">
        <f ca="1">IF(A24taxstdlife="n/a","n/a",IF(A24taxstdlife="",0,IF(AR$3&gt;(A24stdlife+$E1081),((INDEX('PTRM input'!$G$385:$P$434,A24offset,$E1081)-INDEX('PTRM input'!$G$277:$P$326,A24offset,$E1081))*OFFSET($F$7,0,$E1081))-SUM($G1081:AQ1081),(((INDEX('PTRM input'!$G$385:$P$434,A24offset,$E1081)-INDEX('PTRM input'!$G$277:$P$326,A24offset,$E1081))*OFFSET($F$7,0,$E1081))-SUM($G1081:AQ1081))*(OFFSET('PTRM input'!$G$477,0,$E1081-1)/A24taxstdlife))))</f>
        <v>0</v>
      </c>
      <c r="AS1081" s="251">
        <f ca="1">IF(A24taxstdlife="n/a","n/a",IF(A24taxstdlife="",0,IF(AS$3&gt;(A24stdlife+$E1081),((INDEX('PTRM input'!$G$385:$P$434,A24offset,$E1081)-INDEX('PTRM input'!$G$277:$P$326,A24offset,$E1081))*OFFSET($F$7,0,$E1081))-SUM($G1081:AR1081),(((INDEX('PTRM input'!$G$385:$P$434,A24offset,$E1081)-INDEX('PTRM input'!$G$277:$P$326,A24offset,$E1081))*OFFSET($F$7,0,$E1081))-SUM($G1081:AR1081))*(OFFSET('PTRM input'!$G$477,0,$E1081-1)/A24taxstdlife))))</f>
        <v>0</v>
      </c>
      <c r="AT1081" s="251">
        <f ca="1">IF(A24taxstdlife="n/a","n/a",IF(A24taxstdlife="",0,IF(AT$3&gt;(A24stdlife+$E1081),((INDEX('PTRM input'!$G$385:$P$434,A24offset,$E1081)-INDEX('PTRM input'!$G$277:$P$326,A24offset,$E1081))*OFFSET($F$7,0,$E1081))-SUM($G1081:AS1081),(((INDEX('PTRM input'!$G$385:$P$434,A24offset,$E1081)-INDEX('PTRM input'!$G$277:$P$326,A24offset,$E1081))*OFFSET($F$7,0,$E1081))-SUM($G1081:AS1081))*(OFFSET('PTRM input'!$G$477,0,$E1081-1)/A24taxstdlife))))</f>
        <v>0</v>
      </c>
      <c r="AU1081" s="251">
        <f ca="1">IF(A24taxstdlife="n/a","n/a",IF(A24taxstdlife="",0,IF(AU$3&gt;(A24stdlife+$E1081),((INDEX('PTRM input'!$G$385:$P$434,A24offset,$E1081)-INDEX('PTRM input'!$G$277:$P$326,A24offset,$E1081))*OFFSET($F$7,0,$E1081))-SUM($G1081:AT1081),(((INDEX('PTRM input'!$G$385:$P$434,A24offset,$E1081)-INDEX('PTRM input'!$G$277:$P$326,A24offset,$E1081))*OFFSET($F$7,0,$E1081))-SUM($G1081:AT1081))*(OFFSET('PTRM input'!$G$477,0,$E1081-1)/A24taxstdlife))))</f>
        <v>0</v>
      </c>
      <c r="AV1081" s="251">
        <f ca="1">IF(A24taxstdlife="n/a","n/a",IF(A24taxstdlife="",0,IF(AV$3&gt;(A24stdlife+$E1081),((INDEX('PTRM input'!$G$385:$P$434,A24offset,$E1081)-INDEX('PTRM input'!$G$277:$P$326,A24offset,$E1081))*OFFSET($F$7,0,$E1081))-SUM($G1081:AU1081),(((INDEX('PTRM input'!$G$385:$P$434,A24offset,$E1081)-INDEX('PTRM input'!$G$277:$P$326,A24offset,$E1081))*OFFSET($F$7,0,$E1081))-SUM($G1081:AU1081))*(OFFSET('PTRM input'!$G$477,0,$E1081-1)/A24taxstdlife))))</f>
        <v>0</v>
      </c>
      <c r="AW1081" s="251">
        <f ca="1">IF(A24taxstdlife="n/a","n/a",IF(A24taxstdlife="",0,IF(AW$3&gt;(A24stdlife+$E1081),((INDEX('PTRM input'!$G$385:$P$434,A24offset,$E1081)-INDEX('PTRM input'!$G$277:$P$326,A24offset,$E1081))*OFFSET($F$7,0,$E1081))-SUM($G1081:AV1081),(((INDEX('PTRM input'!$G$385:$P$434,A24offset,$E1081)-INDEX('PTRM input'!$G$277:$P$326,A24offset,$E1081))*OFFSET($F$7,0,$E1081))-SUM($G1081:AV1081))*(OFFSET('PTRM input'!$G$477,0,$E1081-1)/A24taxstdlife))))</f>
        <v>0</v>
      </c>
      <c r="AX1081" s="251">
        <f ca="1">IF(A24taxstdlife="n/a","n/a",IF(A24taxstdlife="",0,IF(AX$3&gt;(A24stdlife+$E1081),((INDEX('PTRM input'!$G$385:$P$434,A24offset,$E1081)-INDEX('PTRM input'!$G$277:$P$326,A24offset,$E1081))*OFFSET($F$7,0,$E1081))-SUM($G1081:AW1081),(((INDEX('PTRM input'!$G$385:$P$434,A24offset,$E1081)-INDEX('PTRM input'!$G$277:$P$326,A24offset,$E1081))*OFFSET($F$7,0,$E1081))-SUM($G1081:AW1081))*(OFFSET('PTRM input'!$G$477,0,$E1081-1)/A24taxstdlife))))</f>
        <v>0</v>
      </c>
      <c r="AY1081" s="251">
        <f ca="1">IF(A24taxstdlife="n/a","n/a",IF(A24taxstdlife="",0,IF(AY$3&gt;(A24stdlife+$E1081),((INDEX('PTRM input'!$G$385:$P$434,A24offset,$E1081)-INDEX('PTRM input'!$G$277:$P$326,A24offset,$E1081))*OFFSET($F$7,0,$E1081))-SUM($G1081:AX1081),(((INDEX('PTRM input'!$G$385:$P$434,A24offset,$E1081)-INDEX('PTRM input'!$G$277:$P$326,A24offset,$E1081))*OFFSET($F$7,0,$E1081))-SUM($G1081:AX1081))*(OFFSET('PTRM input'!$G$477,0,$E1081-1)/A24taxstdlife))))</f>
        <v>0</v>
      </c>
      <c r="AZ1081" s="251">
        <f ca="1">IF(A24taxstdlife="n/a","n/a",IF(A24taxstdlife="",0,IF(AZ$3&gt;(A24stdlife+$E1081),((INDEX('PTRM input'!$G$385:$P$434,A24offset,$E1081)-INDEX('PTRM input'!$G$277:$P$326,A24offset,$E1081))*OFFSET($F$7,0,$E1081))-SUM($G1081:AY1081),(((INDEX('PTRM input'!$G$385:$P$434,A24offset,$E1081)-INDEX('PTRM input'!$G$277:$P$326,A24offset,$E1081))*OFFSET($F$7,0,$E1081))-SUM($G1081:AY1081))*(OFFSET('PTRM input'!$G$477,0,$E1081-1)/A24taxstdlife))))</f>
        <v>0</v>
      </c>
      <c r="BA1081" s="251">
        <f ca="1">IF(A24taxstdlife="n/a","n/a",IF(A24taxstdlife="",0,IF(BA$3&gt;(A24stdlife+$E1081),((INDEX('PTRM input'!$G$385:$P$434,A24offset,$E1081)-INDEX('PTRM input'!$G$277:$P$326,A24offset,$E1081))*OFFSET($F$7,0,$E1081))-SUM($G1081:AZ1081),(((INDEX('PTRM input'!$G$385:$P$434,A24offset,$E1081)-INDEX('PTRM input'!$G$277:$P$326,A24offset,$E1081))*OFFSET($F$7,0,$E1081))-SUM($G1081:AZ1081))*(OFFSET('PTRM input'!$G$477,0,$E1081-1)/A24taxstdlife))))</f>
        <v>0</v>
      </c>
      <c r="BB1081" s="251">
        <f ca="1">IF(A24taxstdlife="n/a","n/a",IF(A24taxstdlife="",0,IF(BB$3&gt;(A24stdlife+$E1081),((INDEX('PTRM input'!$G$385:$P$434,A24offset,$E1081)-INDEX('PTRM input'!$G$277:$P$326,A24offset,$E1081))*OFFSET($F$7,0,$E1081))-SUM($G1081:BA1081),(((INDEX('PTRM input'!$G$385:$P$434,A24offset,$E1081)-INDEX('PTRM input'!$G$277:$P$326,A24offset,$E1081))*OFFSET($F$7,0,$E1081))-SUM($G1081:BA1081))*(OFFSET('PTRM input'!$G$477,0,$E1081-1)/A24taxstdlife))))</f>
        <v>0</v>
      </c>
      <c r="BC1081" s="251">
        <f ca="1">IF(A24taxstdlife="n/a","n/a",IF(A24taxstdlife="",0,IF(BC$3&gt;(A24stdlife+$E1081),((INDEX('PTRM input'!$G$385:$P$434,A24offset,$E1081)-INDEX('PTRM input'!$G$277:$P$326,A24offset,$E1081))*OFFSET($F$7,0,$E1081))-SUM($G1081:BB1081),(((INDEX('PTRM input'!$G$385:$P$434,A24offset,$E1081)-INDEX('PTRM input'!$G$277:$P$326,A24offset,$E1081))*OFFSET($F$7,0,$E1081))-SUM($G1081:BB1081))*(OFFSET('PTRM input'!$G$477,0,$E1081-1)/A24taxstdlife))))</f>
        <v>0</v>
      </c>
      <c r="BD1081" s="251">
        <f ca="1">IF(A24taxstdlife="n/a","n/a",IF(A24taxstdlife="",0,IF(BD$3&gt;(A24stdlife+$E1081),((INDEX('PTRM input'!$G$385:$P$434,A24offset,$E1081)-INDEX('PTRM input'!$G$277:$P$326,A24offset,$E1081))*OFFSET($F$7,0,$E1081))-SUM($G1081:BC1081),(((INDEX('PTRM input'!$G$385:$P$434,A24offset,$E1081)-INDEX('PTRM input'!$G$277:$P$326,A24offset,$E1081))*OFFSET($F$7,0,$E1081))-SUM($G1081:BC1081))*(OFFSET('PTRM input'!$G$477,0,$E1081-1)/A24taxstdlife))))</f>
        <v>0</v>
      </c>
      <c r="BE1081" s="251">
        <f ca="1">IF(A24taxstdlife="n/a","n/a",IF(A24taxstdlife="",0,IF(BE$3&gt;(A24stdlife+$E1081),((INDEX('PTRM input'!$G$385:$P$434,A24offset,$E1081)-INDEX('PTRM input'!$G$277:$P$326,A24offset,$E1081))*OFFSET($F$7,0,$E1081))-SUM($G1081:BD1081),(((INDEX('PTRM input'!$G$385:$P$434,A24offset,$E1081)-INDEX('PTRM input'!$G$277:$P$326,A24offset,$E1081))*OFFSET($F$7,0,$E1081))-SUM($G1081:BD1081))*(OFFSET('PTRM input'!$G$477,0,$E1081-1)/A24taxstdlife))))</f>
        <v>0</v>
      </c>
      <c r="BF1081" s="251">
        <f ca="1">IF(A24taxstdlife="n/a","n/a",IF(A24taxstdlife="",0,IF(BF$3&gt;(A24stdlife+$E1081),((INDEX('PTRM input'!$G$385:$P$434,A24offset,$E1081)-INDEX('PTRM input'!$G$277:$P$326,A24offset,$E1081))*OFFSET($F$7,0,$E1081))-SUM($G1081:BE1081),(((INDEX('PTRM input'!$G$385:$P$434,A24offset,$E1081)-INDEX('PTRM input'!$G$277:$P$326,A24offset,$E1081))*OFFSET($F$7,0,$E1081))-SUM($G1081:BE1081))*(OFFSET('PTRM input'!$G$477,0,$E1081-1)/A24taxstdlife))))</f>
        <v>0</v>
      </c>
      <c r="BG1081" s="251">
        <f ca="1">IF(A24taxstdlife="n/a","n/a",IF(A24taxstdlife="",0,IF(BG$3&gt;(A24stdlife+$E1081),((INDEX('PTRM input'!$G$385:$P$434,A24offset,$E1081)-INDEX('PTRM input'!$G$277:$P$326,A24offset,$E1081))*OFFSET($F$7,0,$E1081))-SUM($G1081:BF1081),(((INDEX('PTRM input'!$G$385:$P$434,A24offset,$E1081)-INDEX('PTRM input'!$G$277:$P$326,A24offset,$E1081))*OFFSET($F$7,0,$E1081))-SUM($G1081:BF1081))*(OFFSET('PTRM input'!$G$477,0,$E1081-1)/A24taxstdlife))))</f>
        <v>0</v>
      </c>
      <c r="BH1081" s="251">
        <f ca="1">IF(A24taxstdlife="n/a","n/a",IF(A24taxstdlife="",0,IF(BH$3&gt;(A24stdlife+$E1081),((INDEX('PTRM input'!$G$385:$P$434,A24offset,$E1081)-INDEX('PTRM input'!$G$277:$P$326,A24offset,$E1081))*OFFSET($F$7,0,$E1081))-SUM($G1081:BG1081),(((INDEX('PTRM input'!$G$385:$P$434,A24offset,$E1081)-INDEX('PTRM input'!$G$277:$P$326,A24offset,$E1081))*OFFSET($F$7,0,$E1081))-SUM($G1081:BG1081))*(OFFSET('PTRM input'!$G$477,0,$E1081-1)/A24taxstdlife))))</f>
        <v>0</v>
      </c>
      <c r="BI1081" s="251">
        <f ca="1">IF(A24taxstdlife="n/a","n/a",IF(A24taxstdlife="",0,IF(BI$3&gt;(A24stdlife+$E1081),((INDEX('PTRM input'!$G$385:$P$434,A24offset,$E1081)-INDEX('PTRM input'!$G$277:$P$326,A24offset,$E1081))*OFFSET($F$7,0,$E1081))-SUM($G1081:BH1081),(((INDEX('PTRM input'!$G$385:$P$434,A24offset,$E1081)-INDEX('PTRM input'!$G$277:$P$326,A24offset,$E1081))*OFFSET($F$7,0,$E1081))-SUM($G1081:BH1081))*(OFFSET('PTRM input'!$G$477,0,$E1081-1)/A24taxstdlife))))</f>
        <v>0</v>
      </c>
      <c r="BJ1081" s="116"/>
      <c r="BK1081" s="116"/>
      <c r="BL1081" s="116"/>
      <c r="BM1081" s="116"/>
    </row>
    <row r="1082" spans="1:65" ht="12.75" hidden="1" customHeight="1" outlineLevel="2">
      <c r="A1082" s="366"/>
      <c r="B1082" s="19"/>
      <c r="C1082" s="18"/>
      <c r="D1082" s="760"/>
      <c r="E1082" s="86">
        <v>2</v>
      </c>
      <c r="F1082" s="356"/>
      <c r="G1082" s="434"/>
      <c r="H1082" s="619"/>
      <c r="I1082" s="251">
        <f ca="1">IF(A24taxstdlife="n/a","n/a",IF(A24taxstdlife="",0,IF(I$3&gt;(A24stdlife+$E1082),((INDEX('PTRM input'!$G$385:$P$434,A24offset,$E1082)-INDEX('PTRM input'!$G$277:$P$326,A24offset,$E1082))*OFFSET($F$7,0,$E1082))-SUM($G1082:H1082),(((INDEX('PTRM input'!$G$385:$P$434,A24offset,$E1082)-INDEX('PTRM input'!$G$277:$P$326,A24offset,$E1082))*OFFSET($F$7,0,$E1082))-SUM($G1082:H1082))*(OFFSET('PTRM input'!$G$477,0,$E1082-1)/A24taxstdlife))))</f>
        <v>0</v>
      </c>
      <c r="J1082" s="251">
        <f ca="1">IF(A24taxstdlife="n/a","n/a",IF(A24taxstdlife="",0,IF(J$3&gt;(A24stdlife+$E1082),((INDEX('PTRM input'!$G$385:$P$434,A24offset,$E1082)-INDEX('PTRM input'!$G$277:$P$326,A24offset,$E1082))*OFFSET($F$7,0,$E1082))-SUM($G1082:I1082),(((INDEX('PTRM input'!$G$385:$P$434,A24offset,$E1082)-INDEX('PTRM input'!$G$277:$P$326,A24offset,$E1082))*OFFSET($F$7,0,$E1082))-SUM($G1082:I1082))*(OFFSET('PTRM input'!$G$477,0,$E1082-1)/A24taxstdlife))))</f>
        <v>0</v>
      </c>
      <c r="K1082" s="251">
        <f ca="1">IF(A24taxstdlife="n/a","n/a",IF(A24taxstdlife="",0,IF(K$3&gt;(A24stdlife+$E1082),((INDEX('PTRM input'!$G$385:$P$434,A24offset,$E1082)-INDEX('PTRM input'!$G$277:$P$326,A24offset,$E1082))*OFFSET($F$7,0,$E1082))-SUM($G1082:J1082),(((INDEX('PTRM input'!$G$385:$P$434,A24offset,$E1082)-INDEX('PTRM input'!$G$277:$P$326,A24offset,$E1082))*OFFSET($F$7,0,$E1082))-SUM($G1082:J1082))*(OFFSET('PTRM input'!$G$477,0,$E1082-1)/A24taxstdlife))))</f>
        <v>0</v>
      </c>
      <c r="L1082" s="251">
        <f ca="1">IF(A24taxstdlife="n/a","n/a",IF(A24taxstdlife="",0,IF(L$3&gt;(A24stdlife+$E1082),((INDEX('PTRM input'!$G$385:$P$434,A24offset,$E1082)-INDEX('PTRM input'!$G$277:$P$326,A24offset,$E1082))*OFFSET($F$7,0,$E1082))-SUM($G1082:K1082),(((INDEX('PTRM input'!$G$385:$P$434,A24offset,$E1082)-INDEX('PTRM input'!$G$277:$P$326,A24offset,$E1082))*OFFSET($F$7,0,$E1082))-SUM($G1082:K1082))*(OFFSET('PTRM input'!$G$477,0,$E1082-1)/A24taxstdlife))))</f>
        <v>0</v>
      </c>
      <c r="M1082" s="251">
        <f ca="1">IF(A24taxstdlife="n/a","n/a",IF(A24taxstdlife="",0,IF(M$3&gt;(A24stdlife+$E1082),((INDEX('PTRM input'!$G$385:$P$434,A24offset,$E1082)-INDEX('PTRM input'!$G$277:$P$326,A24offset,$E1082))*OFFSET($F$7,0,$E1082))-SUM($G1082:L1082),(((INDEX('PTRM input'!$G$385:$P$434,A24offset,$E1082)-INDEX('PTRM input'!$G$277:$P$326,A24offset,$E1082))*OFFSET($F$7,0,$E1082))-SUM($G1082:L1082))*(OFFSET('PTRM input'!$G$477,0,$E1082-1)/A24taxstdlife))))</f>
        <v>0</v>
      </c>
      <c r="N1082" s="251">
        <f ca="1">IF(A24taxstdlife="n/a","n/a",IF(A24taxstdlife="",0,IF(N$3&gt;(A24stdlife+$E1082),((INDEX('PTRM input'!$G$385:$P$434,A24offset,$E1082)-INDEX('PTRM input'!$G$277:$P$326,A24offset,$E1082))*OFFSET($F$7,0,$E1082))-SUM($G1082:M1082),(((INDEX('PTRM input'!$G$385:$P$434,A24offset,$E1082)-INDEX('PTRM input'!$G$277:$P$326,A24offset,$E1082))*OFFSET($F$7,0,$E1082))-SUM($G1082:M1082))*(OFFSET('PTRM input'!$G$477,0,$E1082-1)/A24taxstdlife))))</f>
        <v>0</v>
      </c>
      <c r="O1082" s="251">
        <f ca="1">IF(A24taxstdlife="n/a","n/a",IF(A24taxstdlife="",0,IF(O$3&gt;(A24stdlife+$E1082),((INDEX('PTRM input'!$G$385:$P$434,A24offset,$E1082)-INDEX('PTRM input'!$G$277:$P$326,A24offset,$E1082))*OFFSET($F$7,0,$E1082))-SUM($G1082:N1082),(((INDEX('PTRM input'!$G$385:$P$434,A24offset,$E1082)-INDEX('PTRM input'!$G$277:$P$326,A24offset,$E1082))*OFFSET($F$7,0,$E1082))-SUM($G1082:N1082))*(OFFSET('PTRM input'!$G$477,0,$E1082-1)/A24taxstdlife))))</f>
        <v>0</v>
      </c>
      <c r="P1082" s="251">
        <f ca="1">IF(A24taxstdlife="n/a","n/a",IF(A24taxstdlife="",0,IF(P$3&gt;(A24stdlife+$E1082),((INDEX('PTRM input'!$G$385:$P$434,A24offset,$E1082)-INDEX('PTRM input'!$G$277:$P$326,A24offset,$E1082))*OFFSET($F$7,0,$E1082))-SUM($G1082:O1082),(((INDEX('PTRM input'!$G$385:$P$434,A24offset,$E1082)-INDEX('PTRM input'!$G$277:$P$326,A24offset,$E1082))*OFFSET($F$7,0,$E1082))-SUM($G1082:O1082))*(OFFSET('PTRM input'!$G$477,0,$E1082-1)/A24taxstdlife))))</f>
        <v>0</v>
      </c>
      <c r="Q1082" s="251">
        <f ca="1">IF(A24taxstdlife="n/a","n/a",IF(A24taxstdlife="",0,IF(Q$3&gt;(A24stdlife+$E1082),((INDEX('PTRM input'!$G$385:$P$434,A24offset,$E1082)-INDEX('PTRM input'!$G$277:$P$326,A24offset,$E1082))*OFFSET($F$7,0,$E1082))-SUM($G1082:P1082),(((INDEX('PTRM input'!$G$385:$P$434,A24offset,$E1082)-INDEX('PTRM input'!$G$277:$P$326,A24offset,$E1082))*OFFSET($F$7,0,$E1082))-SUM($G1082:P1082))*(OFFSET('PTRM input'!$G$477,0,$E1082-1)/A24taxstdlife))))</f>
        <v>0</v>
      </c>
      <c r="R1082" s="251">
        <f ca="1">IF(A24taxstdlife="n/a","n/a",IF(A24taxstdlife="",0,IF(R$3&gt;(A24stdlife+$E1082),((INDEX('PTRM input'!$G$385:$P$434,A24offset,$E1082)-INDEX('PTRM input'!$G$277:$P$326,A24offset,$E1082))*OFFSET($F$7,0,$E1082))-SUM($G1082:Q1082),(((INDEX('PTRM input'!$G$385:$P$434,A24offset,$E1082)-INDEX('PTRM input'!$G$277:$P$326,A24offset,$E1082))*OFFSET($F$7,0,$E1082))-SUM($G1082:Q1082))*(OFFSET('PTRM input'!$G$477,0,$E1082-1)/A24taxstdlife))))</f>
        <v>0</v>
      </c>
      <c r="S1082" s="251">
        <f ca="1">IF(A24taxstdlife="n/a","n/a",IF(A24taxstdlife="",0,IF(S$3&gt;(A24stdlife+$E1082),((INDEX('PTRM input'!$G$385:$P$434,A24offset,$E1082)-INDEX('PTRM input'!$G$277:$P$326,A24offset,$E1082))*OFFSET($F$7,0,$E1082))-SUM($G1082:R1082),(((INDEX('PTRM input'!$G$385:$P$434,A24offset,$E1082)-INDEX('PTRM input'!$G$277:$P$326,A24offset,$E1082))*OFFSET($F$7,0,$E1082))-SUM($G1082:R1082))*(OFFSET('PTRM input'!$G$477,0,$E1082-1)/A24taxstdlife))))</f>
        <v>0</v>
      </c>
      <c r="T1082" s="251">
        <f ca="1">IF(A24taxstdlife="n/a","n/a",IF(A24taxstdlife="",0,IF(T$3&gt;(A24stdlife+$E1082),((INDEX('PTRM input'!$G$385:$P$434,A24offset,$E1082)-INDEX('PTRM input'!$G$277:$P$326,A24offset,$E1082))*OFFSET($F$7,0,$E1082))-SUM($G1082:S1082),(((INDEX('PTRM input'!$G$385:$P$434,A24offset,$E1082)-INDEX('PTRM input'!$G$277:$P$326,A24offset,$E1082))*OFFSET($F$7,0,$E1082))-SUM($G1082:S1082))*(OFFSET('PTRM input'!$G$477,0,$E1082-1)/A24taxstdlife))))</f>
        <v>0</v>
      </c>
      <c r="U1082" s="251">
        <f ca="1">IF(A24taxstdlife="n/a","n/a",IF(A24taxstdlife="",0,IF(U$3&gt;(A24stdlife+$E1082),((INDEX('PTRM input'!$G$385:$P$434,A24offset,$E1082)-INDEX('PTRM input'!$G$277:$P$326,A24offset,$E1082))*OFFSET($F$7,0,$E1082))-SUM($G1082:T1082),(((INDEX('PTRM input'!$G$385:$P$434,A24offset,$E1082)-INDEX('PTRM input'!$G$277:$P$326,A24offset,$E1082))*OFFSET($F$7,0,$E1082))-SUM($G1082:T1082))*(OFFSET('PTRM input'!$G$477,0,$E1082-1)/A24taxstdlife))))</f>
        <v>0</v>
      </c>
      <c r="V1082" s="251">
        <f ca="1">IF(A24taxstdlife="n/a","n/a",IF(A24taxstdlife="",0,IF(V$3&gt;(A24stdlife+$E1082),((INDEX('PTRM input'!$G$385:$P$434,A24offset,$E1082)-INDEX('PTRM input'!$G$277:$P$326,A24offset,$E1082))*OFFSET($F$7,0,$E1082))-SUM($G1082:U1082),(((INDEX('PTRM input'!$G$385:$P$434,A24offset,$E1082)-INDEX('PTRM input'!$G$277:$P$326,A24offset,$E1082))*OFFSET($F$7,0,$E1082))-SUM($G1082:U1082))*(OFFSET('PTRM input'!$G$477,0,$E1082-1)/A24taxstdlife))))</f>
        <v>0</v>
      </c>
      <c r="W1082" s="251">
        <f ca="1">IF(A24taxstdlife="n/a","n/a",IF(A24taxstdlife="",0,IF(W$3&gt;(A24stdlife+$E1082),((INDEX('PTRM input'!$G$385:$P$434,A24offset,$E1082)-INDEX('PTRM input'!$G$277:$P$326,A24offset,$E1082))*OFFSET($F$7,0,$E1082))-SUM($G1082:V1082),(((INDEX('PTRM input'!$G$385:$P$434,A24offset,$E1082)-INDEX('PTRM input'!$G$277:$P$326,A24offset,$E1082))*OFFSET($F$7,0,$E1082))-SUM($G1082:V1082))*(OFFSET('PTRM input'!$G$477,0,$E1082-1)/A24taxstdlife))))</f>
        <v>0</v>
      </c>
      <c r="X1082" s="251">
        <f ca="1">IF(A24taxstdlife="n/a","n/a",IF(A24taxstdlife="",0,IF(X$3&gt;(A24stdlife+$E1082),((INDEX('PTRM input'!$G$385:$P$434,A24offset,$E1082)-INDEX('PTRM input'!$G$277:$P$326,A24offset,$E1082))*OFFSET($F$7,0,$E1082))-SUM($G1082:W1082),(((INDEX('PTRM input'!$G$385:$P$434,A24offset,$E1082)-INDEX('PTRM input'!$G$277:$P$326,A24offset,$E1082))*OFFSET($F$7,0,$E1082))-SUM($G1082:W1082))*(OFFSET('PTRM input'!$G$477,0,$E1082-1)/A24taxstdlife))))</f>
        <v>0</v>
      </c>
      <c r="Y1082" s="251">
        <f ca="1">IF(A24taxstdlife="n/a","n/a",IF(A24taxstdlife="",0,IF(Y$3&gt;(A24stdlife+$E1082),((INDEX('PTRM input'!$G$385:$P$434,A24offset,$E1082)-INDEX('PTRM input'!$G$277:$P$326,A24offset,$E1082))*OFFSET($F$7,0,$E1082))-SUM($G1082:X1082),(((INDEX('PTRM input'!$G$385:$P$434,A24offset,$E1082)-INDEX('PTRM input'!$G$277:$P$326,A24offset,$E1082))*OFFSET($F$7,0,$E1082))-SUM($G1082:X1082))*(OFFSET('PTRM input'!$G$477,0,$E1082-1)/A24taxstdlife))))</f>
        <v>0</v>
      </c>
      <c r="Z1082" s="251">
        <f ca="1">IF(A24taxstdlife="n/a","n/a",IF(A24taxstdlife="",0,IF(Z$3&gt;(A24stdlife+$E1082),((INDEX('PTRM input'!$G$385:$P$434,A24offset,$E1082)-INDEX('PTRM input'!$G$277:$P$326,A24offset,$E1082))*OFFSET($F$7,0,$E1082))-SUM($G1082:Y1082),(((INDEX('PTRM input'!$G$385:$P$434,A24offset,$E1082)-INDEX('PTRM input'!$G$277:$P$326,A24offset,$E1082))*OFFSET($F$7,0,$E1082))-SUM($G1082:Y1082))*(OFFSET('PTRM input'!$G$477,0,$E1082-1)/A24taxstdlife))))</f>
        <v>0</v>
      </c>
      <c r="AA1082" s="251">
        <f ca="1">IF(A24taxstdlife="n/a","n/a",IF(A24taxstdlife="",0,IF(AA$3&gt;(A24stdlife+$E1082),((INDEX('PTRM input'!$G$385:$P$434,A24offset,$E1082)-INDEX('PTRM input'!$G$277:$P$326,A24offset,$E1082))*OFFSET($F$7,0,$E1082))-SUM($G1082:Z1082),(((INDEX('PTRM input'!$G$385:$P$434,A24offset,$E1082)-INDEX('PTRM input'!$G$277:$P$326,A24offset,$E1082))*OFFSET($F$7,0,$E1082))-SUM($G1082:Z1082))*(OFFSET('PTRM input'!$G$477,0,$E1082-1)/A24taxstdlife))))</f>
        <v>0</v>
      </c>
      <c r="AB1082" s="251">
        <f ca="1">IF(A24taxstdlife="n/a","n/a",IF(A24taxstdlife="",0,IF(AB$3&gt;(A24stdlife+$E1082),((INDEX('PTRM input'!$G$385:$P$434,A24offset,$E1082)-INDEX('PTRM input'!$G$277:$P$326,A24offset,$E1082))*OFFSET($F$7,0,$E1082))-SUM($G1082:AA1082),(((INDEX('PTRM input'!$G$385:$P$434,A24offset,$E1082)-INDEX('PTRM input'!$G$277:$P$326,A24offset,$E1082))*OFFSET($F$7,0,$E1082))-SUM($G1082:AA1082))*(OFFSET('PTRM input'!$G$477,0,$E1082-1)/A24taxstdlife))))</f>
        <v>0</v>
      </c>
      <c r="AC1082" s="251">
        <f ca="1">IF(A24taxstdlife="n/a","n/a",IF(A24taxstdlife="",0,IF(AC$3&gt;(A24stdlife+$E1082),((INDEX('PTRM input'!$G$385:$P$434,A24offset,$E1082)-INDEX('PTRM input'!$G$277:$P$326,A24offset,$E1082))*OFFSET($F$7,0,$E1082))-SUM($G1082:AB1082),(((INDEX('PTRM input'!$G$385:$P$434,A24offset,$E1082)-INDEX('PTRM input'!$G$277:$P$326,A24offset,$E1082))*OFFSET($F$7,0,$E1082))-SUM($G1082:AB1082))*(OFFSET('PTRM input'!$G$477,0,$E1082-1)/A24taxstdlife))))</f>
        <v>0</v>
      </c>
      <c r="AD1082" s="251">
        <f ca="1">IF(A24taxstdlife="n/a","n/a",IF(A24taxstdlife="",0,IF(AD$3&gt;(A24stdlife+$E1082),((INDEX('PTRM input'!$G$385:$P$434,A24offset,$E1082)-INDEX('PTRM input'!$G$277:$P$326,A24offset,$E1082))*OFFSET($F$7,0,$E1082))-SUM($G1082:AC1082),(((INDEX('PTRM input'!$G$385:$P$434,A24offset,$E1082)-INDEX('PTRM input'!$G$277:$P$326,A24offset,$E1082))*OFFSET($F$7,0,$E1082))-SUM($G1082:AC1082))*(OFFSET('PTRM input'!$G$477,0,$E1082-1)/A24taxstdlife))))</f>
        <v>0</v>
      </c>
      <c r="AE1082" s="251">
        <f ca="1">IF(A24taxstdlife="n/a","n/a",IF(A24taxstdlife="",0,IF(AE$3&gt;(A24stdlife+$E1082),((INDEX('PTRM input'!$G$385:$P$434,A24offset,$E1082)-INDEX('PTRM input'!$G$277:$P$326,A24offset,$E1082))*OFFSET($F$7,0,$E1082))-SUM($G1082:AD1082),(((INDEX('PTRM input'!$G$385:$P$434,A24offset,$E1082)-INDEX('PTRM input'!$G$277:$P$326,A24offset,$E1082))*OFFSET($F$7,0,$E1082))-SUM($G1082:AD1082))*(OFFSET('PTRM input'!$G$477,0,$E1082-1)/A24taxstdlife))))</f>
        <v>0</v>
      </c>
      <c r="AF1082" s="251">
        <f ca="1">IF(A24taxstdlife="n/a","n/a",IF(A24taxstdlife="",0,IF(AF$3&gt;(A24stdlife+$E1082),((INDEX('PTRM input'!$G$385:$P$434,A24offset,$E1082)-INDEX('PTRM input'!$G$277:$P$326,A24offset,$E1082))*OFFSET($F$7,0,$E1082))-SUM($G1082:AE1082),(((INDEX('PTRM input'!$G$385:$P$434,A24offset,$E1082)-INDEX('PTRM input'!$G$277:$P$326,A24offset,$E1082))*OFFSET($F$7,0,$E1082))-SUM($G1082:AE1082))*(OFFSET('PTRM input'!$G$477,0,$E1082-1)/A24taxstdlife))))</f>
        <v>0</v>
      </c>
      <c r="AG1082" s="251">
        <f ca="1">IF(A24taxstdlife="n/a","n/a",IF(A24taxstdlife="",0,IF(AG$3&gt;(A24stdlife+$E1082),((INDEX('PTRM input'!$G$385:$P$434,A24offset,$E1082)-INDEX('PTRM input'!$G$277:$P$326,A24offset,$E1082))*OFFSET($F$7,0,$E1082))-SUM($G1082:AF1082),(((INDEX('PTRM input'!$G$385:$P$434,A24offset,$E1082)-INDEX('PTRM input'!$G$277:$P$326,A24offset,$E1082))*OFFSET($F$7,0,$E1082))-SUM($G1082:AF1082))*(OFFSET('PTRM input'!$G$477,0,$E1082-1)/A24taxstdlife))))</f>
        <v>0</v>
      </c>
      <c r="AH1082" s="251">
        <f ca="1">IF(A24taxstdlife="n/a","n/a",IF(A24taxstdlife="",0,IF(AH$3&gt;(A24stdlife+$E1082),((INDEX('PTRM input'!$G$385:$P$434,A24offset,$E1082)-INDEX('PTRM input'!$G$277:$P$326,A24offset,$E1082))*OFFSET($F$7,0,$E1082))-SUM($G1082:AG1082),(((INDEX('PTRM input'!$G$385:$P$434,A24offset,$E1082)-INDEX('PTRM input'!$G$277:$P$326,A24offset,$E1082))*OFFSET($F$7,0,$E1082))-SUM($G1082:AG1082))*(OFFSET('PTRM input'!$G$477,0,$E1082-1)/A24taxstdlife))))</f>
        <v>0</v>
      </c>
      <c r="AI1082" s="251">
        <f ca="1">IF(A24taxstdlife="n/a","n/a",IF(A24taxstdlife="",0,IF(AI$3&gt;(A24stdlife+$E1082),((INDEX('PTRM input'!$G$385:$P$434,A24offset,$E1082)-INDEX('PTRM input'!$G$277:$P$326,A24offset,$E1082))*OFFSET($F$7,0,$E1082))-SUM($G1082:AH1082),(((INDEX('PTRM input'!$G$385:$P$434,A24offset,$E1082)-INDEX('PTRM input'!$G$277:$P$326,A24offset,$E1082))*OFFSET($F$7,0,$E1082))-SUM($G1082:AH1082))*(OFFSET('PTRM input'!$G$477,0,$E1082-1)/A24taxstdlife))))</f>
        <v>0</v>
      </c>
      <c r="AJ1082" s="251">
        <f ca="1">IF(A24taxstdlife="n/a","n/a",IF(A24taxstdlife="",0,IF(AJ$3&gt;(A24stdlife+$E1082),((INDEX('PTRM input'!$G$385:$P$434,A24offset,$E1082)-INDEX('PTRM input'!$G$277:$P$326,A24offset,$E1082))*OFFSET($F$7,0,$E1082))-SUM($G1082:AI1082),(((INDEX('PTRM input'!$G$385:$P$434,A24offset,$E1082)-INDEX('PTRM input'!$G$277:$P$326,A24offset,$E1082))*OFFSET($F$7,0,$E1082))-SUM($G1082:AI1082))*(OFFSET('PTRM input'!$G$477,0,$E1082-1)/A24taxstdlife))))</f>
        <v>0</v>
      </c>
      <c r="AK1082" s="251">
        <f ca="1">IF(A24taxstdlife="n/a","n/a",IF(A24taxstdlife="",0,IF(AK$3&gt;(A24stdlife+$E1082),((INDEX('PTRM input'!$G$385:$P$434,A24offset,$E1082)-INDEX('PTRM input'!$G$277:$P$326,A24offset,$E1082))*OFFSET($F$7,0,$E1082))-SUM($G1082:AJ1082),(((INDEX('PTRM input'!$G$385:$P$434,A24offset,$E1082)-INDEX('PTRM input'!$G$277:$P$326,A24offset,$E1082))*OFFSET($F$7,0,$E1082))-SUM($G1082:AJ1082))*(OFFSET('PTRM input'!$G$477,0,$E1082-1)/A24taxstdlife))))</f>
        <v>0</v>
      </c>
      <c r="AL1082" s="251">
        <f ca="1">IF(A24taxstdlife="n/a","n/a",IF(A24taxstdlife="",0,IF(AL$3&gt;(A24stdlife+$E1082),((INDEX('PTRM input'!$G$385:$P$434,A24offset,$E1082)-INDEX('PTRM input'!$G$277:$P$326,A24offset,$E1082))*OFFSET($F$7,0,$E1082))-SUM($G1082:AK1082),(((INDEX('PTRM input'!$G$385:$P$434,A24offset,$E1082)-INDEX('PTRM input'!$G$277:$P$326,A24offset,$E1082))*OFFSET($F$7,0,$E1082))-SUM($G1082:AK1082))*(OFFSET('PTRM input'!$G$477,0,$E1082-1)/A24taxstdlife))))</f>
        <v>0</v>
      </c>
      <c r="AM1082" s="251">
        <f ca="1">IF(A24taxstdlife="n/a","n/a",IF(A24taxstdlife="",0,IF(AM$3&gt;(A24stdlife+$E1082),((INDEX('PTRM input'!$G$385:$P$434,A24offset,$E1082)-INDEX('PTRM input'!$G$277:$P$326,A24offset,$E1082))*OFFSET($F$7,0,$E1082))-SUM($G1082:AL1082),(((INDEX('PTRM input'!$G$385:$P$434,A24offset,$E1082)-INDEX('PTRM input'!$G$277:$P$326,A24offset,$E1082))*OFFSET($F$7,0,$E1082))-SUM($G1082:AL1082))*(OFFSET('PTRM input'!$G$477,0,$E1082-1)/A24taxstdlife))))</f>
        <v>0</v>
      </c>
      <c r="AN1082" s="251">
        <f ca="1">IF(A24taxstdlife="n/a","n/a",IF(A24taxstdlife="",0,IF(AN$3&gt;(A24stdlife+$E1082),((INDEX('PTRM input'!$G$385:$P$434,A24offset,$E1082)-INDEX('PTRM input'!$G$277:$P$326,A24offset,$E1082))*OFFSET($F$7,0,$E1082))-SUM($G1082:AM1082),(((INDEX('PTRM input'!$G$385:$P$434,A24offset,$E1082)-INDEX('PTRM input'!$G$277:$P$326,A24offset,$E1082))*OFFSET($F$7,0,$E1082))-SUM($G1082:AM1082))*(OFFSET('PTRM input'!$G$477,0,$E1082-1)/A24taxstdlife))))</f>
        <v>0</v>
      </c>
      <c r="AO1082" s="251">
        <f ca="1">IF(A24taxstdlife="n/a","n/a",IF(A24taxstdlife="",0,IF(AO$3&gt;(A24stdlife+$E1082),((INDEX('PTRM input'!$G$385:$P$434,A24offset,$E1082)-INDEX('PTRM input'!$G$277:$P$326,A24offset,$E1082))*OFFSET($F$7,0,$E1082))-SUM($G1082:AN1082),(((INDEX('PTRM input'!$G$385:$P$434,A24offset,$E1082)-INDEX('PTRM input'!$G$277:$P$326,A24offset,$E1082))*OFFSET($F$7,0,$E1082))-SUM($G1082:AN1082))*(OFFSET('PTRM input'!$G$477,0,$E1082-1)/A24taxstdlife))))</f>
        <v>0</v>
      </c>
      <c r="AP1082" s="251">
        <f ca="1">IF(A24taxstdlife="n/a","n/a",IF(A24taxstdlife="",0,IF(AP$3&gt;(A24stdlife+$E1082),((INDEX('PTRM input'!$G$385:$P$434,A24offset,$E1082)-INDEX('PTRM input'!$G$277:$P$326,A24offset,$E1082))*OFFSET($F$7,0,$E1082))-SUM($G1082:AO1082),(((INDEX('PTRM input'!$G$385:$P$434,A24offset,$E1082)-INDEX('PTRM input'!$G$277:$P$326,A24offset,$E1082))*OFFSET($F$7,0,$E1082))-SUM($G1082:AO1082))*(OFFSET('PTRM input'!$G$477,0,$E1082-1)/A24taxstdlife))))</f>
        <v>0</v>
      </c>
      <c r="AQ1082" s="251">
        <f ca="1">IF(A24taxstdlife="n/a","n/a",IF(A24taxstdlife="",0,IF(AQ$3&gt;(A24stdlife+$E1082),((INDEX('PTRM input'!$G$385:$P$434,A24offset,$E1082)-INDEX('PTRM input'!$G$277:$P$326,A24offset,$E1082))*OFFSET($F$7,0,$E1082))-SUM($G1082:AP1082),(((INDEX('PTRM input'!$G$385:$P$434,A24offset,$E1082)-INDEX('PTRM input'!$G$277:$P$326,A24offset,$E1082))*OFFSET($F$7,0,$E1082))-SUM($G1082:AP1082))*(OFFSET('PTRM input'!$G$477,0,$E1082-1)/A24taxstdlife))))</f>
        <v>0</v>
      </c>
      <c r="AR1082" s="251">
        <f ca="1">IF(A24taxstdlife="n/a","n/a",IF(A24taxstdlife="",0,IF(AR$3&gt;(A24stdlife+$E1082),((INDEX('PTRM input'!$G$385:$P$434,A24offset,$E1082)-INDEX('PTRM input'!$G$277:$P$326,A24offset,$E1082))*OFFSET($F$7,0,$E1082))-SUM($G1082:AQ1082),(((INDEX('PTRM input'!$G$385:$P$434,A24offset,$E1082)-INDEX('PTRM input'!$G$277:$P$326,A24offset,$E1082))*OFFSET($F$7,0,$E1082))-SUM($G1082:AQ1082))*(OFFSET('PTRM input'!$G$477,0,$E1082-1)/A24taxstdlife))))</f>
        <v>0</v>
      </c>
      <c r="AS1082" s="251">
        <f ca="1">IF(A24taxstdlife="n/a","n/a",IF(A24taxstdlife="",0,IF(AS$3&gt;(A24stdlife+$E1082),((INDEX('PTRM input'!$G$385:$P$434,A24offset,$E1082)-INDEX('PTRM input'!$G$277:$P$326,A24offset,$E1082))*OFFSET($F$7,0,$E1082))-SUM($G1082:AR1082),(((INDEX('PTRM input'!$G$385:$P$434,A24offset,$E1082)-INDEX('PTRM input'!$G$277:$P$326,A24offset,$E1082))*OFFSET($F$7,0,$E1082))-SUM($G1082:AR1082))*(OFFSET('PTRM input'!$G$477,0,$E1082-1)/A24taxstdlife))))</f>
        <v>0</v>
      </c>
      <c r="AT1082" s="251">
        <f ca="1">IF(A24taxstdlife="n/a","n/a",IF(A24taxstdlife="",0,IF(AT$3&gt;(A24stdlife+$E1082),((INDEX('PTRM input'!$G$385:$P$434,A24offset,$E1082)-INDEX('PTRM input'!$G$277:$P$326,A24offset,$E1082))*OFFSET($F$7,0,$E1082))-SUM($G1082:AS1082),(((INDEX('PTRM input'!$G$385:$P$434,A24offset,$E1082)-INDEX('PTRM input'!$G$277:$P$326,A24offset,$E1082))*OFFSET($F$7,0,$E1082))-SUM($G1082:AS1082))*(OFFSET('PTRM input'!$G$477,0,$E1082-1)/A24taxstdlife))))</f>
        <v>0</v>
      </c>
      <c r="AU1082" s="251">
        <f ca="1">IF(A24taxstdlife="n/a","n/a",IF(A24taxstdlife="",0,IF(AU$3&gt;(A24stdlife+$E1082),((INDEX('PTRM input'!$G$385:$P$434,A24offset,$E1082)-INDEX('PTRM input'!$G$277:$P$326,A24offset,$E1082))*OFFSET($F$7,0,$E1082))-SUM($G1082:AT1082),(((INDEX('PTRM input'!$G$385:$P$434,A24offset,$E1082)-INDEX('PTRM input'!$G$277:$P$326,A24offset,$E1082))*OFFSET($F$7,0,$E1082))-SUM($G1082:AT1082))*(OFFSET('PTRM input'!$G$477,0,$E1082-1)/A24taxstdlife))))</f>
        <v>0</v>
      </c>
      <c r="AV1082" s="251">
        <f ca="1">IF(A24taxstdlife="n/a","n/a",IF(A24taxstdlife="",0,IF(AV$3&gt;(A24stdlife+$E1082),((INDEX('PTRM input'!$G$385:$P$434,A24offset,$E1082)-INDEX('PTRM input'!$G$277:$P$326,A24offset,$E1082))*OFFSET($F$7,0,$E1082))-SUM($G1082:AU1082),(((INDEX('PTRM input'!$G$385:$P$434,A24offset,$E1082)-INDEX('PTRM input'!$G$277:$P$326,A24offset,$E1082))*OFFSET($F$7,0,$E1082))-SUM($G1082:AU1082))*(OFFSET('PTRM input'!$G$477,0,$E1082-1)/A24taxstdlife))))</f>
        <v>0</v>
      </c>
      <c r="AW1082" s="251">
        <f ca="1">IF(A24taxstdlife="n/a","n/a",IF(A24taxstdlife="",0,IF(AW$3&gt;(A24stdlife+$E1082),((INDEX('PTRM input'!$G$385:$P$434,A24offset,$E1082)-INDEX('PTRM input'!$G$277:$P$326,A24offset,$E1082))*OFFSET($F$7,0,$E1082))-SUM($G1082:AV1082),(((INDEX('PTRM input'!$G$385:$P$434,A24offset,$E1082)-INDEX('PTRM input'!$G$277:$P$326,A24offset,$E1082))*OFFSET($F$7,0,$E1082))-SUM($G1082:AV1082))*(OFFSET('PTRM input'!$G$477,0,$E1082-1)/A24taxstdlife))))</f>
        <v>0</v>
      </c>
      <c r="AX1082" s="251">
        <f ca="1">IF(A24taxstdlife="n/a","n/a",IF(A24taxstdlife="",0,IF(AX$3&gt;(A24stdlife+$E1082),((INDEX('PTRM input'!$G$385:$P$434,A24offset,$E1082)-INDEX('PTRM input'!$G$277:$P$326,A24offset,$E1082))*OFFSET($F$7,0,$E1082))-SUM($G1082:AW1082),(((INDEX('PTRM input'!$G$385:$P$434,A24offset,$E1082)-INDEX('PTRM input'!$G$277:$P$326,A24offset,$E1082))*OFFSET($F$7,0,$E1082))-SUM($G1082:AW1082))*(OFFSET('PTRM input'!$G$477,0,$E1082-1)/A24taxstdlife))))</f>
        <v>0</v>
      </c>
      <c r="AY1082" s="251">
        <f ca="1">IF(A24taxstdlife="n/a","n/a",IF(A24taxstdlife="",0,IF(AY$3&gt;(A24stdlife+$E1082),((INDEX('PTRM input'!$G$385:$P$434,A24offset,$E1082)-INDEX('PTRM input'!$G$277:$P$326,A24offset,$E1082))*OFFSET($F$7,0,$E1082))-SUM($G1082:AX1082),(((INDEX('PTRM input'!$G$385:$P$434,A24offset,$E1082)-INDEX('PTRM input'!$G$277:$P$326,A24offset,$E1082))*OFFSET($F$7,0,$E1082))-SUM($G1082:AX1082))*(OFFSET('PTRM input'!$G$477,0,$E1082-1)/A24taxstdlife))))</f>
        <v>0</v>
      </c>
      <c r="AZ1082" s="251">
        <f ca="1">IF(A24taxstdlife="n/a","n/a",IF(A24taxstdlife="",0,IF(AZ$3&gt;(A24stdlife+$E1082),((INDEX('PTRM input'!$G$385:$P$434,A24offset,$E1082)-INDEX('PTRM input'!$G$277:$P$326,A24offset,$E1082))*OFFSET($F$7,0,$E1082))-SUM($G1082:AY1082),(((INDEX('PTRM input'!$G$385:$P$434,A24offset,$E1082)-INDEX('PTRM input'!$G$277:$P$326,A24offset,$E1082))*OFFSET($F$7,0,$E1082))-SUM($G1082:AY1082))*(OFFSET('PTRM input'!$G$477,0,$E1082-1)/A24taxstdlife))))</f>
        <v>0</v>
      </c>
      <c r="BA1082" s="251">
        <f ca="1">IF(A24taxstdlife="n/a","n/a",IF(A24taxstdlife="",0,IF(BA$3&gt;(A24stdlife+$E1082),((INDEX('PTRM input'!$G$385:$P$434,A24offset,$E1082)-INDEX('PTRM input'!$G$277:$P$326,A24offset,$E1082))*OFFSET($F$7,0,$E1082))-SUM($G1082:AZ1082),(((INDEX('PTRM input'!$G$385:$P$434,A24offset,$E1082)-INDEX('PTRM input'!$G$277:$P$326,A24offset,$E1082))*OFFSET($F$7,0,$E1082))-SUM($G1082:AZ1082))*(OFFSET('PTRM input'!$G$477,0,$E1082-1)/A24taxstdlife))))</f>
        <v>0</v>
      </c>
      <c r="BB1082" s="251">
        <f ca="1">IF(A24taxstdlife="n/a","n/a",IF(A24taxstdlife="",0,IF(BB$3&gt;(A24stdlife+$E1082),((INDEX('PTRM input'!$G$385:$P$434,A24offset,$E1082)-INDEX('PTRM input'!$G$277:$P$326,A24offset,$E1082))*OFFSET($F$7,0,$E1082))-SUM($G1082:BA1082),(((INDEX('PTRM input'!$G$385:$P$434,A24offset,$E1082)-INDEX('PTRM input'!$G$277:$P$326,A24offset,$E1082))*OFFSET($F$7,0,$E1082))-SUM($G1082:BA1082))*(OFFSET('PTRM input'!$G$477,0,$E1082-1)/A24taxstdlife))))</f>
        <v>0</v>
      </c>
      <c r="BC1082" s="251">
        <f ca="1">IF(A24taxstdlife="n/a","n/a",IF(A24taxstdlife="",0,IF(BC$3&gt;(A24stdlife+$E1082),((INDEX('PTRM input'!$G$385:$P$434,A24offset,$E1082)-INDEX('PTRM input'!$G$277:$P$326,A24offset,$E1082))*OFFSET($F$7,0,$E1082))-SUM($G1082:BB1082),(((INDEX('PTRM input'!$G$385:$P$434,A24offset,$E1082)-INDEX('PTRM input'!$G$277:$P$326,A24offset,$E1082))*OFFSET($F$7,0,$E1082))-SUM($G1082:BB1082))*(OFFSET('PTRM input'!$G$477,0,$E1082-1)/A24taxstdlife))))</f>
        <v>0</v>
      </c>
      <c r="BD1082" s="251">
        <f ca="1">IF(A24taxstdlife="n/a","n/a",IF(A24taxstdlife="",0,IF(BD$3&gt;(A24stdlife+$E1082),((INDEX('PTRM input'!$G$385:$P$434,A24offset,$E1082)-INDEX('PTRM input'!$G$277:$P$326,A24offset,$E1082))*OFFSET($F$7,0,$E1082))-SUM($G1082:BC1082),(((INDEX('PTRM input'!$G$385:$P$434,A24offset,$E1082)-INDEX('PTRM input'!$G$277:$P$326,A24offset,$E1082))*OFFSET($F$7,0,$E1082))-SUM($G1082:BC1082))*(OFFSET('PTRM input'!$G$477,0,$E1082-1)/A24taxstdlife))))</f>
        <v>0</v>
      </c>
      <c r="BE1082" s="251">
        <f ca="1">IF(A24taxstdlife="n/a","n/a",IF(A24taxstdlife="",0,IF(BE$3&gt;(A24stdlife+$E1082),((INDEX('PTRM input'!$G$385:$P$434,A24offset,$E1082)-INDEX('PTRM input'!$G$277:$P$326,A24offset,$E1082))*OFFSET($F$7,0,$E1082))-SUM($G1082:BD1082),(((INDEX('PTRM input'!$G$385:$P$434,A24offset,$E1082)-INDEX('PTRM input'!$G$277:$P$326,A24offset,$E1082))*OFFSET($F$7,0,$E1082))-SUM($G1082:BD1082))*(OFFSET('PTRM input'!$G$477,0,$E1082-1)/A24taxstdlife))))</f>
        <v>0</v>
      </c>
      <c r="BF1082" s="251">
        <f ca="1">IF(A24taxstdlife="n/a","n/a",IF(A24taxstdlife="",0,IF(BF$3&gt;(A24stdlife+$E1082),((INDEX('PTRM input'!$G$385:$P$434,A24offset,$E1082)-INDEX('PTRM input'!$G$277:$P$326,A24offset,$E1082))*OFFSET($F$7,0,$E1082))-SUM($G1082:BE1082),(((INDEX('PTRM input'!$G$385:$P$434,A24offset,$E1082)-INDEX('PTRM input'!$G$277:$P$326,A24offset,$E1082))*OFFSET($F$7,0,$E1082))-SUM($G1082:BE1082))*(OFFSET('PTRM input'!$G$477,0,$E1082-1)/A24taxstdlife))))</f>
        <v>0</v>
      </c>
      <c r="BG1082" s="251">
        <f ca="1">IF(A24taxstdlife="n/a","n/a",IF(A24taxstdlife="",0,IF(BG$3&gt;(A24stdlife+$E1082),((INDEX('PTRM input'!$G$385:$P$434,A24offset,$E1082)-INDEX('PTRM input'!$G$277:$P$326,A24offset,$E1082))*OFFSET($F$7,0,$E1082))-SUM($G1082:BF1082),(((INDEX('PTRM input'!$G$385:$P$434,A24offset,$E1082)-INDEX('PTRM input'!$G$277:$P$326,A24offset,$E1082))*OFFSET($F$7,0,$E1082))-SUM($G1082:BF1082))*(OFFSET('PTRM input'!$G$477,0,$E1082-1)/A24taxstdlife))))</f>
        <v>0</v>
      </c>
      <c r="BH1082" s="251">
        <f ca="1">IF(A24taxstdlife="n/a","n/a",IF(A24taxstdlife="",0,IF(BH$3&gt;(A24stdlife+$E1082),((INDEX('PTRM input'!$G$385:$P$434,A24offset,$E1082)-INDEX('PTRM input'!$G$277:$P$326,A24offset,$E1082))*OFFSET($F$7,0,$E1082))-SUM($G1082:BG1082),(((INDEX('PTRM input'!$G$385:$P$434,A24offset,$E1082)-INDEX('PTRM input'!$G$277:$P$326,A24offset,$E1082))*OFFSET($F$7,0,$E1082))-SUM($G1082:BG1082))*(OFFSET('PTRM input'!$G$477,0,$E1082-1)/A24taxstdlife))))</f>
        <v>0</v>
      </c>
      <c r="BI1082" s="251">
        <f ca="1">IF(A24taxstdlife="n/a","n/a",IF(A24taxstdlife="",0,IF(BI$3&gt;(A24stdlife+$E1082),((INDEX('PTRM input'!$G$385:$P$434,A24offset,$E1082)-INDEX('PTRM input'!$G$277:$P$326,A24offset,$E1082))*OFFSET($F$7,0,$E1082))-SUM($G1082:BH1082),(((INDEX('PTRM input'!$G$385:$P$434,A24offset,$E1082)-INDEX('PTRM input'!$G$277:$P$326,A24offset,$E1082))*OFFSET($F$7,0,$E1082))-SUM($G1082:BH1082))*(OFFSET('PTRM input'!$G$477,0,$E1082-1)/A24taxstdlife))))</f>
        <v>0</v>
      </c>
      <c r="BJ1082" s="116"/>
      <c r="BK1082" s="116"/>
      <c r="BL1082" s="116"/>
      <c r="BM1082" s="116"/>
    </row>
    <row r="1083" spans="1:65" ht="12.75" hidden="1" customHeight="1" outlineLevel="2">
      <c r="A1083" s="366"/>
      <c r="B1083" s="19"/>
      <c r="C1083" s="18"/>
      <c r="D1083" s="760"/>
      <c r="E1083" s="86">
        <v>3</v>
      </c>
      <c r="F1083" s="356"/>
      <c r="G1083" s="434"/>
      <c r="H1083" s="435"/>
      <c r="I1083" s="619"/>
      <c r="J1083" s="251">
        <f ca="1">IF(A24taxstdlife="n/a","n/a",IF(A24taxstdlife="",0,IF(J$3&gt;(A24stdlife+$E1083),((INDEX('PTRM input'!$G$385:$P$434,A24offset,$E1083)-INDEX('PTRM input'!$G$277:$P$326,A24offset,$E1083))*OFFSET($F$7,0,$E1083))-SUM($G1083:I1083),(((INDEX('PTRM input'!$G$385:$P$434,A24offset,$E1083)-INDEX('PTRM input'!$G$277:$P$326,A24offset,$E1083))*OFFSET($F$7,0,$E1083))-SUM($G1083:I1083))*(OFFSET('PTRM input'!$G$477,0,$E1083-1)/A24taxstdlife))))</f>
        <v>0</v>
      </c>
      <c r="K1083" s="251">
        <f ca="1">IF(A24taxstdlife="n/a","n/a",IF(A24taxstdlife="",0,IF(K$3&gt;(A24stdlife+$E1083),((INDEX('PTRM input'!$G$385:$P$434,A24offset,$E1083)-INDEX('PTRM input'!$G$277:$P$326,A24offset,$E1083))*OFFSET($F$7,0,$E1083))-SUM($G1083:J1083),(((INDEX('PTRM input'!$G$385:$P$434,A24offset,$E1083)-INDEX('PTRM input'!$G$277:$P$326,A24offset,$E1083))*OFFSET($F$7,0,$E1083))-SUM($G1083:J1083))*(OFFSET('PTRM input'!$G$477,0,$E1083-1)/A24taxstdlife))))</f>
        <v>0</v>
      </c>
      <c r="L1083" s="251">
        <f ca="1">IF(A24taxstdlife="n/a","n/a",IF(A24taxstdlife="",0,IF(L$3&gt;(A24stdlife+$E1083),((INDEX('PTRM input'!$G$385:$P$434,A24offset,$E1083)-INDEX('PTRM input'!$G$277:$P$326,A24offset,$E1083))*OFFSET($F$7,0,$E1083))-SUM($G1083:K1083),(((INDEX('PTRM input'!$G$385:$P$434,A24offset,$E1083)-INDEX('PTRM input'!$G$277:$P$326,A24offset,$E1083))*OFFSET($F$7,0,$E1083))-SUM($G1083:K1083))*(OFFSET('PTRM input'!$G$477,0,$E1083-1)/A24taxstdlife))))</f>
        <v>0</v>
      </c>
      <c r="M1083" s="251">
        <f ca="1">IF(A24taxstdlife="n/a","n/a",IF(A24taxstdlife="",0,IF(M$3&gt;(A24stdlife+$E1083),((INDEX('PTRM input'!$G$385:$P$434,A24offset,$E1083)-INDEX('PTRM input'!$G$277:$P$326,A24offset,$E1083))*OFFSET($F$7,0,$E1083))-SUM($G1083:L1083),(((INDEX('PTRM input'!$G$385:$P$434,A24offset,$E1083)-INDEX('PTRM input'!$G$277:$P$326,A24offset,$E1083))*OFFSET($F$7,0,$E1083))-SUM($G1083:L1083))*(OFFSET('PTRM input'!$G$477,0,$E1083-1)/A24taxstdlife))))</f>
        <v>0</v>
      </c>
      <c r="N1083" s="251">
        <f ca="1">IF(A24taxstdlife="n/a","n/a",IF(A24taxstdlife="",0,IF(N$3&gt;(A24stdlife+$E1083),((INDEX('PTRM input'!$G$385:$P$434,A24offset,$E1083)-INDEX('PTRM input'!$G$277:$P$326,A24offset,$E1083))*OFFSET($F$7,0,$E1083))-SUM($G1083:M1083),(((INDEX('PTRM input'!$G$385:$P$434,A24offset,$E1083)-INDEX('PTRM input'!$G$277:$P$326,A24offset,$E1083))*OFFSET($F$7,0,$E1083))-SUM($G1083:M1083))*(OFFSET('PTRM input'!$G$477,0,$E1083-1)/A24taxstdlife))))</f>
        <v>0</v>
      </c>
      <c r="O1083" s="251">
        <f ca="1">IF(A24taxstdlife="n/a","n/a",IF(A24taxstdlife="",0,IF(O$3&gt;(A24stdlife+$E1083),((INDEX('PTRM input'!$G$385:$P$434,A24offset,$E1083)-INDEX('PTRM input'!$G$277:$P$326,A24offset,$E1083))*OFFSET($F$7,0,$E1083))-SUM($G1083:N1083),(((INDEX('PTRM input'!$G$385:$P$434,A24offset,$E1083)-INDEX('PTRM input'!$G$277:$P$326,A24offset,$E1083))*OFFSET($F$7,0,$E1083))-SUM($G1083:N1083))*(OFFSET('PTRM input'!$G$477,0,$E1083-1)/A24taxstdlife))))</f>
        <v>0</v>
      </c>
      <c r="P1083" s="251">
        <f ca="1">IF(A24taxstdlife="n/a","n/a",IF(A24taxstdlife="",0,IF(P$3&gt;(A24stdlife+$E1083),((INDEX('PTRM input'!$G$385:$P$434,A24offset,$E1083)-INDEX('PTRM input'!$G$277:$P$326,A24offset,$E1083))*OFFSET($F$7,0,$E1083))-SUM($G1083:O1083),(((INDEX('PTRM input'!$G$385:$P$434,A24offset,$E1083)-INDEX('PTRM input'!$G$277:$P$326,A24offset,$E1083))*OFFSET($F$7,0,$E1083))-SUM($G1083:O1083))*(OFFSET('PTRM input'!$G$477,0,$E1083-1)/A24taxstdlife))))</f>
        <v>0</v>
      </c>
      <c r="Q1083" s="251">
        <f ca="1">IF(A24taxstdlife="n/a","n/a",IF(A24taxstdlife="",0,IF(Q$3&gt;(A24stdlife+$E1083),((INDEX('PTRM input'!$G$385:$P$434,A24offset,$E1083)-INDEX('PTRM input'!$G$277:$P$326,A24offset,$E1083))*OFFSET($F$7,0,$E1083))-SUM($G1083:P1083),(((INDEX('PTRM input'!$G$385:$P$434,A24offset,$E1083)-INDEX('PTRM input'!$G$277:$P$326,A24offset,$E1083))*OFFSET($F$7,0,$E1083))-SUM($G1083:P1083))*(OFFSET('PTRM input'!$G$477,0,$E1083-1)/A24taxstdlife))))</f>
        <v>0</v>
      </c>
      <c r="R1083" s="251">
        <f ca="1">IF(A24taxstdlife="n/a","n/a",IF(A24taxstdlife="",0,IF(R$3&gt;(A24stdlife+$E1083),((INDEX('PTRM input'!$G$385:$P$434,A24offset,$E1083)-INDEX('PTRM input'!$G$277:$P$326,A24offset,$E1083))*OFFSET($F$7,0,$E1083))-SUM($G1083:Q1083),(((INDEX('PTRM input'!$G$385:$P$434,A24offset,$E1083)-INDEX('PTRM input'!$G$277:$P$326,A24offset,$E1083))*OFFSET($F$7,0,$E1083))-SUM($G1083:Q1083))*(OFFSET('PTRM input'!$G$477,0,$E1083-1)/A24taxstdlife))))</f>
        <v>0</v>
      </c>
      <c r="S1083" s="251">
        <f ca="1">IF(A24taxstdlife="n/a","n/a",IF(A24taxstdlife="",0,IF(S$3&gt;(A24stdlife+$E1083),((INDEX('PTRM input'!$G$385:$P$434,A24offset,$E1083)-INDEX('PTRM input'!$G$277:$P$326,A24offset,$E1083))*OFFSET($F$7,0,$E1083))-SUM($G1083:R1083),(((INDEX('PTRM input'!$G$385:$P$434,A24offset,$E1083)-INDEX('PTRM input'!$G$277:$P$326,A24offset,$E1083))*OFFSET($F$7,0,$E1083))-SUM($G1083:R1083))*(OFFSET('PTRM input'!$G$477,0,$E1083-1)/A24taxstdlife))))</f>
        <v>0</v>
      </c>
      <c r="T1083" s="251">
        <f ca="1">IF(A24taxstdlife="n/a","n/a",IF(A24taxstdlife="",0,IF(T$3&gt;(A24stdlife+$E1083),((INDEX('PTRM input'!$G$385:$P$434,A24offset,$E1083)-INDEX('PTRM input'!$G$277:$P$326,A24offset,$E1083))*OFFSET($F$7,0,$E1083))-SUM($G1083:S1083),(((INDEX('PTRM input'!$G$385:$P$434,A24offset,$E1083)-INDEX('PTRM input'!$G$277:$P$326,A24offset,$E1083))*OFFSET($F$7,0,$E1083))-SUM($G1083:S1083))*(OFFSET('PTRM input'!$G$477,0,$E1083-1)/A24taxstdlife))))</f>
        <v>0</v>
      </c>
      <c r="U1083" s="251">
        <f ca="1">IF(A24taxstdlife="n/a","n/a",IF(A24taxstdlife="",0,IF(U$3&gt;(A24stdlife+$E1083),((INDEX('PTRM input'!$G$385:$P$434,A24offset,$E1083)-INDEX('PTRM input'!$G$277:$P$326,A24offset,$E1083))*OFFSET($F$7,0,$E1083))-SUM($G1083:T1083),(((INDEX('PTRM input'!$G$385:$P$434,A24offset,$E1083)-INDEX('PTRM input'!$G$277:$P$326,A24offset,$E1083))*OFFSET($F$7,0,$E1083))-SUM($G1083:T1083))*(OFFSET('PTRM input'!$G$477,0,$E1083-1)/A24taxstdlife))))</f>
        <v>0</v>
      </c>
      <c r="V1083" s="251">
        <f ca="1">IF(A24taxstdlife="n/a","n/a",IF(A24taxstdlife="",0,IF(V$3&gt;(A24stdlife+$E1083),((INDEX('PTRM input'!$G$385:$P$434,A24offset,$E1083)-INDEX('PTRM input'!$G$277:$P$326,A24offset,$E1083))*OFFSET($F$7,0,$E1083))-SUM($G1083:U1083),(((INDEX('PTRM input'!$G$385:$P$434,A24offset,$E1083)-INDEX('PTRM input'!$G$277:$P$326,A24offset,$E1083))*OFFSET($F$7,0,$E1083))-SUM($G1083:U1083))*(OFFSET('PTRM input'!$G$477,0,$E1083-1)/A24taxstdlife))))</f>
        <v>0</v>
      </c>
      <c r="W1083" s="251">
        <f ca="1">IF(A24taxstdlife="n/a","n/a",IF(A24taxstdlife="",0,IF(W$3&gt;(A24stdlife+$E1083),((INDEX('PTRM input'!$G$385:$P$434,A24offset,$E1083)-INDEX('PTRM input'!$G$277:$P$326,A24offset,$E1083))*OFFSET($F$7,0,$E1083))-SUM($G1083:V1083),(((INDEX('PTRM input'!$G$385:$P$434,A24offset,$E1083)-INDEX('PTRM input'!$G$277:$P$326,A24offset,$E1083))*OFFSET($F$7,0,$E1083))-SUM($G1083:V1083))*(OFFSET('PTRM input'!$G$477,0,$E1083-1)/A24taxstdlife))))</f>
        <v>0</v>
      </c>
      <c r="X1083" s="251">
        <f ca="1">IF(A24taxstdlife="n/a","n/a",IF(A24taxstdlife="",0,IF(X$3&gt;(A24stdlife+$E1083),((INDEX('PTRM input'!$G$385:$P$434,A24offset,$E1083)-INDEX('PTRM input'!$G$277:$P$326,A24offset,$E1083))*OFFSET($F$7,0,$E1083))-SUM($G1083:W1083),(((INDEX('PTRM input'!$G$385:$P$434,A24offset,$E1083)-INDEX('PTRM input'!$G$277:$P$326,A24offset,$E1083))*OFFSET($F$7,0,$E1083))-SUM($G1083:W1083))*(OFFSET('PTRM input'!$G$477,0,$E1083-1)/A24taxstdlife))))</f>
        <v>0</v>
      </c>
      <c r="Y1083" s="251">
        <f ca="1">IF(A24taxstdlife="n/a","n/a",IF(A24taxstdlife="",0,IF(Y$3&gt;(A24stdlife+$E1083),((INDEX('PTRM input'!$G$385:$P$434,A24offset,$E1083)-INDEX('PTRM input'!$G$277:$P$326,A24offset,$E1083))*OFFSET($F$7,0,$E1083))-SUM($G1083:X1083),(((INDEX('PTRM input'!$G$385:$P$434,A24offset,$E1083)-INDEX('PTRM input'!$G$277:$P$326,A24offset,$E1083))*OFFSET($F$7,0,$E1083))-SUM($G1083:X1083))*(OFFSET('PTRM input'!$G$477,0,$E1083-1)/A24taxstdlife))))</f>
        <v>0</v>
      </c>
      <c r="Z1083" s="251">
        <f ca="1">IF(A24taxstdlife="n/a","n/a",IF(A24taxstdlife="",0,IF(Z$3&gt;(A24stdlife+$E1083),((INDEX('PTRM input'!$G$385:$P$434,A24offset,$E1083)-INDEX('PTRM input'!$G$277:$P$326,A24offset,$E1083))*OFFSET($F$7,0,$E1083))-SUM($G1083:Y1083),(((INDEX('PTRM input'!$G$385:$P$434,A24offset,$E1083)-INDEX('PTRM input'!$G$277:$P$326,A24offset,$E1083))*OFFSET($F$7,0,$E1083))-SUM($G1083:Y1083))*(OFFSET('PTRM input'!$G$477,0,$E1083-1)/A24taxstdlife))))</f>
        <v>0</v>
      </c>
      <c r="AA1083" s="251">
        <f ca="1">IF(A24taxstdlife="n/a","n/a",IF(A24taxstdlife="",0,IF(AA$3&gt;(A24stdlife+$E1083),((INDEX('PTRM input'!$G$385:$P$434,A24offset,$E1083)-INDEX('PTRM input'!$G$277:$P$326,A24offset,$E1083))*OFFSET($F$7,0,$E1083))-SUM($G1083:Z1083),(((INDEX('PTRM input'!$G$385:$P$434,A24offset,$E1083)-INDEX('PTRM input'!$G$277:$P$326,A24offset,$E1083))*OFFSET($F$7,0,$E1083))-SUM($G1083:Z1083))*(OFFSET('PTRM input'!$G$477,0,$E1083-1)/A24taxstdlife))))</f>
        <v>0</v>
      </c>
      <c r="AB1083" s="251">
        <f ca="1">IF(A24taxstdlife="n/a","n/a",IF(A24taxstdlife="",0,IF(AB$3&gt;(A24stdlife+$E1083),((INDEX('PTRM input'!$G$385:$P$434,A24offset,$E1083)-INDEX('PTRM input'!$G$277:$P$326,A24offset,$E1083))*OFFSET($F$7,0,$E1083))-SUM($G1083:AA1083),(((INDEX('PTRM input'!$G$385:$P$434,A24offset,$E1083)-INDEX('PTRM input'!$G$277:$P$326,A24offset,$E1083))*OFFSET($F$7,0,$E1083))-SUM($G1083:AA1083))*(OFFSET('PTRM input'!$G$477,0,$E1083-1)/A24taxstdlife))))</f>
        <v>0</v>
      </c>
      <c r="AC1083" s="251">
        <f ca="1">IF(A24taxstdlife="n/a","n/a",IF(A24taxstdlife="",0,IF(AC$3&gt;(A24stdlife+$E1083),((INDEX('PTRM input'!$G$385:$P$434,A24offset,$E1083)-INDEX('PTRM input'!$G$277:$P$326,A24offset,$E1083))*OFFSET($F$7,0,$E1083))-SUM($G1083:AB1083),(((INDEX('PTRM input'!$G$385:$P$434,A24offset,$E1083)-INDEX('PTRM input'!$G$277:$P$326,A24offset,$E1083))*OFFSET($F$7,0,$E1083))-SUM($G1083:AB1083))*(OFFSET('PTRM input'!$G$477,0,$E1083-1)/A24taxstdlife))))</f>
        <v>0</v>
      </c>
      <c r="AD1083" s="251">
        <f ca="1">IF(A24taxstdlife="n/a","n/a",IF(A24taxstdlife="",0,IF(AD$3&gt;(A24stdlife+$E1083),((INDEX('PTRM input'!$G$385:$P$434,A24offset,$E1083)-INDEX('PTRM input'!$G$277:$P$326,A24offset,$E1083))*OFFSET($F$7,0,$E1083))-SUM($G1083:AC1083),(((INDEX('PTRM input'!$G$385:$P$434,A24offset,$E1083)-INDEX('PTRM input'!$G$277:$P$326,A24offset,$E1083))*OFFSET($F$7,0,$E1083))-SUM($G1083:AC1083))*(OFFSET('PTRM input'!$G$477,0,$E1083-1)/A24taxstdlife))))</f>
        <v>0</v>
      </c>
      <c r="AE1083" s="251">
        <f ca="1">IF(A24taxstdlife="n/a","n/a",IF(A24taxstdlife="",0,IF(AE$3&gt;(A24stdlife+$E1083),((INDEX('PTRM input'!$G$385:$P$434,A24offset,$E1083)-INDEX('PTRM input'!$G$277:$P$326,A24offset,$E1083))*OFFSET($F$7,0,$E1083))-SUM($G1083:AD1083),(((INDEX('PTRM input'!$G$385:$P$434,A24offset,$E1083)-INDEX('PTRM input'!$G$277:$P$326,A24offset,$E1083))*OFFSET($F$7,0,$E1083))-SUM($G1083:AD1083))*(OFFSET('PTRM input'!$G$477,0,$E1083-1)/A24taxstdlife))))</f>
        <v>0</v>
      </c>
      <c r="AF1083" s="251">
        <f ca="1">IF(A24taxstdlife="n/a","n/a",IF(A24taxstdlife="",0,IF(AF$3&gt;(A24stdlife+$E1083),((INDEX('PTRM input'!$G$385:$P$434,A24offset,$E1083)-INDEX('PTRM input'!$G$277:$P$326,A24offset,$E1083))*OFFSET($F$7,0,$E1083))-SUM($G1083:AE1083),(((INDEX('PTRM input'!$G$385:$P$434,A24offset,$E1083)-INDEX('PTRM input'!$G$277:$P$326,A24offset,$E1083))*OFFSET($F$7,0,$E1083))-SUM($G1083:AE1083))*(OFFSET('PTRM input'!$G$477,0,$E1083-1)/A24taxstdlife))))</f>
        <v>0</v>
      </c>
      <c r="AG1083" s="251">
        <f ca="1">IF(A24taxstdlife="n/a","n/a",IF(A24taxstdlife="",0,IF(AG$3&gt;(A24stdlife+$E1083),((INDEX('PTRM input'!$G$385:$P$434,A24offset,$E1083)-INDEX('PTRM input'!$G$277:$P$326,A24offset,$E1083))*OFFSET($F$7,0,$E1083))-SUM($G1083:AF1083),(((INDEX('PTRM input'!$G$385:$P$434,A24offset,$E1083)-INDEX('PTRM input'!$G$277:$P$326,A24offset,$E1083))*OFFSET($F$7,0,$E1083))-SUM($G1083:AF1083))*(OFFSET('PTRM input'!$G$477,0,$E1083-1)/A24taxstdlife))))</f>
        <v>0</v>
      </c>
      <c r="AH1083" s="251">
        <f ca="1">IF(A24taxstdlife="n/a","n/a",IF(A24taxstdlife="",0,IF(AH$3&gt;(A24stdlife+$E1083),((INDEX('PTRM input'!$G$385:$P$434,A24offset,$E1083)-INDEX('PTRM input'!$G$277:$P$326,A24offset,$E1083))*OFFSET($F$7,0,$E1083))-SUM($G1083:AG1083),(((INDEX('PTRM input'!$G$385:$P$434,A24offset,$E1083)-INDEX('PTRM input'!$G$277:$P$326,A24offset,$E1083))*OFFSET($F$7,0,$E1083))-SUM($G1083:AG1083))*(OFFSET('PTRM input'!$G$477,0,$E1083-1)/A24taxstdlife))))</f>
        <v>0</v>
      </c>
      <c r="AI1083" s="251">
        <f ca="1">IF(A24taxstdlife="n/a","n/a",IF(A24taxstdlife="",0,IF(AI$3&gt;(A24stdlife+$E1083),((INDEX('PTRM input'!$G$385:$P$434,A24offset,$E1083)-INDEX('PTRM input'!$G$277:$P$326,A24offset,$E1083))*OFFSET($F$7,0,$E1083))-SUM($G1083:AH1083),(((INDEX('PTRM input'!$G$385:$P$434,A24offset,$E1083)-INDEX('PTRM input'!$G$277:$P$326,A24offset,$E1083))*OFFSET($F$7,0,$E1083))-SUM($G1083:AH1083))*(OFFSET('PTRM input'!$G$477,0,$E1083-1)/A24taxstdlife))))</f>
        <v>0</v>
      </c>
      <c r="AJ1083" s="251">
        <f ca="1">IF(A24taxstdlife="n/a","n/a",IF(A24taxstdlife="",0,IF(AJ$3&gt;(A24stdlife+$E1083),((INDEX('PTRM input'!$G$385:$P$434,A24offset,$E1083)-INDEX('PTRM input'!$G$277:$P$326,A24offset,$E1083))*OFFSET($F$7,0,$E1083))-SUM($G1083:AI1083),(((INDEX('PTRM input'!$G$385:$P$434,A24offset,$E1083)-INDEX('PTRM input'!$G$277:$P$326,A24offset,$E1083))*OFFSET($F$7,0,$E1083))-SUM($G1083:AI1083))*(OFFSET('PTRM input'!$G$477,0,$E1083-1)/A24taxstdlife))))</f>
        <v>0</v>
      </c>
      <c r="AK1083" s="251">
        <f ca="1">IF(A24taxstdlife="n/a","n/a",IF(A24taxstdlife="",0,IF(AK$3&gt;(A24stdlife+$E1083),((INDEX('PTRM input'!$G$385:$P$434,A24offset,$E1083)-INDEX('PTRM input'!$G$277:$P$326,A24offset,$E1083))*OFFSET($F$7,0,$E1083))-SUM($G1083:AJ1083),(((INDEX('PTRM input'!$G$385:$P$434,A24offset,$E1083)-INDEX('PTRM input'!$G$277:$P$326,A24offset,$E1083))*OFFSET($F$7,0,$E1083))-SUM($G1083:AJ1083))*(OFFSET('PTRM input'!$G$477,0,$E1083-1)/A24taxstdlife))))</f>
        <v>0</v>
      </c>
      <c r="AL1083" s="251">
        <f ca="1">IF(A24taxstdlife="n/a","n/a",IF(A24taxstdlife="",0,IF(AL$3&gt;(A24stdlife+$E1083),((INDEX('PTRM input'!$G$385:$P$434,A24offset,$E1083)-INDEX('PTRM input'!$G$277:$P$326,A24offset,$E1083))*OFFSET($F$7,0,$E1083))-SUM($G1083:AK1083),(((INDEX('PTRM input'!$G$385:$P$434,A24offset,$E1083)-INDEX('PTRM input'!$G$277:$P$326,A24offset,$E1083))*OFFSET($F$7,0,$E1083))-SUM($G1083:AK1083))*(OFFSET('PTRM input'!$G$477,0,$E1083-1)/A24taxstdlife))))</f>
        <v>0</v>
      </c>
      <c r="AM1083" s="251">
        <f ca="1">IF(A24taxstdlife="n/a","n/a",IF(A24taxstdlife="",0,IF(AM$3&gt;(A24stdlife+$E1083),((INDEX('PTRM input'!$G$385:$P$434,A24offset,$E1083)-INDEX('PTRM input'!$G$277:$P$326,A24offset,$E1083))*OFFSET($F$7,0,$E1083))-SUM($G1083:AL1083),(((INDEX('PTRM input'!$G$385:$P$434,A24offset,$E1083)-INDEX('PTRM input'!$G$277:$P$326,A24offset,$E1083))*OFFSET($F$7,0,$E1083))-SUM($G1083:AL1083))*(OFFSET('PTRM input'!$G$477,0,$E1083-1)/A24taxstdlife))))</f>
        <v>0</v>
      </c>
      <c r="AN1083" s="251">
        <f ca="1">IF(A24taxstdlife="n/a","n/a",IF(A24taxstdlife="",0,IF(AN$3&gt;(A24stdlife+$E1083),((INDEX('PTRM input'!$G$385:$P$434,A24offset,$E1083)-INDEX('PTRM input'!$G$277:$P$326,A24offset,$E1083))*OFFSET($F$7,0,$E1083))-SUM($G1083:AM1083),(((INDEX('PTRM input'!$G$385:$P$434,A24offset,$E1083)-INDEX('PTRM input'!$G$277:$P$326,A24offset,$E1083))*OFFSET($F$7,0,$E1083))-SUM($G1083:AM1083))*(OFFSET('PTRM input'!$G$477,0,$E1083-1)/A24taxstdlife))))</f>
        <v>0</v>
      </c>
      <c r="AO1083" s="251">
        <f ca="1">IF(A24taxstdlife="n/a","n/a",IF(A24taxstdlife="",0,IF(AO$3&gt;(A24stdlife+$E1083),((INDEX('PTRM input'!$G$385:$P$434,A24offset,$E1083)-INDEX('PTRM input'!$G$277:$P$326,A24offset,$E1083))*OFFSET($F$7,0,$E1083))-SUM($G1083:AN1083),(((INDEX('PTRM input'!$G$385:$P$434,A24offset,$E1083)-INDEX('PTRM input'!$G$277:$P$326,A24offset,$E1083))*OFFSET($F$7,0,$E1083))-SUM($G1083:AN1083))*(OFFSET('PTRM input'!$G$477,0,$E1083-1)/A24taxstdlife))))</f>
        <v>0</v>
      </c>
      <c r="AP1083" s="251">
        <f ca="1">IF(A24taxstdlife="n/a","n/a",IF(A24taxstdlife="",0,IF(AP$3&gt;(A24stdlife+$E1083),((INDEX('PTRM input'!$G$385:$P$434,A24offset,$E1083)-INDEX('PTRM input'!$G$277:$P$326,A24offset,$E1083))*OFFSET($F$7,0,$E1083))-SUM($G1083:AO1083),(((INDEX('PTRM input'!$G$385:$P$434,A24offset,$E1083)-INDEX('PTRM input'!$G$277:$P$326,A24offset,$E1083))*OFFSET($F$7,0,$E1083))-SUM($G1083:AO1083))*(OFFSET('PTRM input'!$G$477,0,$E1083-1)/A24taxstdlife))))</f>
        <v>0</v>
      </c>
      <c r="AQ1083" s="251">
        <f ca="1">IF(A24taxstdlife="n/a","n/a",IF(A24taxstdlife="",0,IF(AQ$3&gt;(A24stdlife+$E1083),((INDEX('PTRM input'!$G$385:$P$434,A24offset,$E1083)-INDEX('PTRM input'!$G$277:$P$326,A24offset,$E1083))*OFFSET($F$7,0,$E1083))-SUM($G1083:AP1083),(((INDEX('PTRM input'!$G$385:$P$434,A24offset,$E1083)-INDEX('PTRM input'!$G$277:$P$326,A24offset,$E1083))*OFFSET($F$7,0,$E1083))-SUM($G1083:AP1083))*(OFFSET('PTRM input'!$G$477,0,$E1083-1)/A24taxstdlife))))</f>
        <v>0</v>
      </c>
      <c r="AR1083" s="251">
        <f ca="1">IF(A24taxstdlife="n/a","n/a",IF(A24taxstdlife="",0,IF(AR$3&gt;(A24stdlife+$E1083),((INDEX('PTRM input'!$G$385:$P$434,A24offset,$E1083)-INDEX('PTRM input'!$G$277:$P$326,A24offset,$E1083))*OFFSET($F$7,0,$E1083))-SUM($G1083:AQ1083),(((INDEX('PTRM input'!$G$385:$P$434,A24offset,$E1083)-INDEX('PTRM input'!$G$277:$P$326,A24offset,$E1083))*OFFSET($F$7,0,$E1083))-SUM($G1083:AQ1083))*(OFFSET('PTRM input'!$G$477,0,$E1083-1)/A24taxstdlife))))</f>
        <v>0</v>
      </c>
      <c r="AS1083" s="251">
        <f ca="1">IF(A24taxstdlife="n/a","n/a",IF(A24taxstdlife="",0,IF(AS$3&gt;(A24stdlife+$E1083),((INDEX('PTRM input'!$G$385:$P$434,A24offset,$E1083)-INDEX('PTRM input'!$G$277:$P$326,A24offset,$E1083))*OFFSET($F$7,0,$E1083))-SUM($G1083:AR1083),(((INDEX('PTRM input'!$G$385:$P$434,A24offset,$E1083)-INDEX('PTRM input'!$G$277:$P$326,A24offset,$E1083))*OFFSET($F$7,0,$E1083))-SUM($G1083:AR1083))*(OFFSET('PTRM input'!$G$477,0,$E1083-1)/A24taxstdlife))))</f>
        <v>0</v>
      </c>
      <c r="AT1083" s="251">
        <f ca="1">IF(A24taxstdlife="n/a","n/a",IF(A24taxstdlife="",0,IF(AT$3&gt;(A24stdlife+$E1083),((INDEX('PTRM input'!$G$385:$P$434,A24offset,$E1083)-INDEX('PTRM input'!$G$277:$P$326,A24offset,$E1083))*OFFSET($F$7,0,$E1083))-SUM($G1083:AS1083),(((INDEX('PTRM input'!$G$385:$P$434,A24offset,$E1083)-INDEX('PTRM input'!$G$277:$P$326,A24offset,$E1083))*OFFSET($F$7,0,$E1083))-SUM($G1083:AS1083))*(OFFSET('PTRM input'!$G$477,0,$E1083-1)/A24taxstdlife))))</f>
        <v>0</v>
      </c>
      <c r="AU1083" s="251">
        <f ca="1">IF(A24taxstdlife="n/a","n/a",IF(A24taxstdlife="",0,IF(AU$3&gt;(A24stdlife+$E1083),((INDEX('PTRM input'!$G$385:$P$434,A24offset,$E1083)-INDEX('PTRM input'!$G$277:$P$326,A24offset,$E1083))*OFFSET($F$7,0,$E1083))-SUM($G1083:AT1083),(((INDEX('PTRM input'!$G$385:$P$434,A24offset,$E1083)-INDEX('PTRM input'!$G$277:$P$326,A24offset,$E1083))*OFFSET($F$7,0,$E1083))-SUM($G1083:AT1083))*(OFFSET('PTRM input'!$G$477,0,$E1083-1)/A24taxstdlife))))</f>
        <v>0</v>
      </c>
      <c r="AV1083" s="251">
        <f ca="1">IF(A24taxstdlife="n/a","n/a",IF(A24taxstdlife="",0,IF(AV$3&gt;(A24stdlife+$E1083),((INDEX('PTRM input'!$G$385:$P$434,A24offset,$E1083)-INDEX('PTRM input'!$G$277:$P$326,A24offset,$E1083))*OFFSET($F$7,0,$E1083))-SUM($G1083:AU1083),(((INDEX('PTRM input'!$G$385:$P$434,A24offset,$E1083)-INDEX('PTRM input'!$G$277:$P$326,A24offset,$E1083))*OFFSET($F$7,0,$E1083))-SUM($G1083:AU1083))*(OFFSET('PTRM input'!$G$477,0,$E1083-1)/A24taxstdlife))))</f>
        <v>0</v>
      </c>
      <c r="AW1083" s="251">
        <f ca="1">IF(A24taxstdlife="n/a","n/a",IF(A24taxstdlife="",0,IF(AW$3&gt;(A24stdlife+$E1083),((INDEX('PTRM input'!$G$385:$P$434,A24offset,$E1083)-INDEX('PTRM input'!$G$277:$P$326,A24offset,$E1083))*OFFSET($F$7,0,$E1083))-SUM($G1083:AV1083),(((INDEX('PTRM input'!$G$385:$P$434,A24offset,$E1083)-INDEX('PTRM input'!$G$277:$P$326,A24offset,$E1083))*OFFSET($F$7,0,$E1083))-SUM($G1083:AV1083))*(OFFSET('PTRM input'!$G$477,0,$E1083-1)/A24taxstdlife))))</f>
        <v>0</v>
      </c>
      <c r="AX1083" s="251">
        <f ca="1">IF(A24taxstdlife="n/a","n/a",IF(A24taxstdlife="",0,IF(AX$3&gt;(A24stdlife+$E1083),((INDEX('PTRM input'!$G$385:$P$434,A24offset,$E1083)-INDEX('PTRM input'!$G$277:$P$326,A24offset,$E1083))*OFFSET($F$7,0,$E1083))-SUM($G1083:AW1083),(((INDEX('PTRM input'!$G$385:$P$434,A24offset,$E1083)-INDEX('PTRM input'!$G$277:$P$326,A24offset,$E1083))*OFFSET($F$7,0,$E1083))-SUM($G1083:AW1083))*(OFFSET('PTRM input'!$G$477,0,$E1083-1)/A24taxstdlife))))</f>
        <v>0</v>
      </c>
      <c r="AY1083" s="251">
        <f ca="1">IF(A24taxstdlife="n/a","n/a",IF(A24taxstdlife="",0,IF(AY$3&gt;(A24stdlife+$E1083),((INDEX('PTRM input'!$G$385:$P$434,A24offset,$E1083)-INDEX('PTRM input'!$G$277:$P$326,A24offset,$E1083))*OFFSET($F$7,0,$E1083))-SUM($G1083:AX1083),(((INDEX('PTRM input'!$G$385:$P$434,A24offset,$E1083)-INDEX('PTRM input'!$G$277:$P$326,A24offset,$E1083))*OFFSET($F$7,0,$E1083))-SUM($G1083:AX1083))*(OFFSET('PTRM input'!$G$477,0,$E1083-1)/A24taxstdlife))))</f>
        <v>0</v>
      </c>
      <c r="AZ1083" s="251">
        <f ca="1">IF(A24taxstdlife="n/a","n/a",IF(A24taxstdlife="",0,IF(AZ$3&gt;(A24stdlife+$E1083),((INDEX('PTRM input'!$G$385:$P$434,A24offset,$E1083)-INDEX('PTRM input'!$G$277:$P$326,A24offset,$E1083))*OFFSET($F$7,0,$E1083))-SUM($G1083:AY1083),(((INDEX('PTRM input'!$G$385:$P$434,A24offset,$E1083)-INDEX('PTRM input'!$G$277:$P$326,A24offset,$E1083))*OFFSET($F$7,0,$E1083))-SUM($G1083:AY1083))*(OFFSET('PTRM input'!$G$477,0,$E1083-1)/A24taxstdlife))))</f>
        <v>0</v>
      </c>
      <c r="BA1083" s="251">
        <f ca="1">IF(A24taxstdlife="n/a","n/a",IF(A24taxstdlife="",0,IF(BA$3&gt;(A24stdlife+$E1083),((INDEX('PTRM input'!$G$385:$P$434,A24offset,$E1083)-INDEX('PTRM input'!$G$277:$P$326,A24offset,$E1083))*OFFSET($F$7,0,$E1083))-SUM($G1083:AZ1083),(((INDEX('PTRM input'!$G$385:$P$434,A24offset,$E1083)-INDEX('PTRM input'!$G$277:$P$326,A24offset,$E1083))*OFFSET($F$7,0,$E1083))-SUM($G1083:AZ1083))*(OFFSET('PTRM input'!$G$477,0,$E1083-1)/A24taxstdlife))))</f>
        <v>0</v>
      </c>
      <c r="BB1083" s="251">
        <f ca="1">IF(A24taxstdlife="n/a","n/a",IF(A24taxstdlife="",0,IF(BB$3&gt;(A24stdlife+$E1083),((INDEX('PTRM input'!$G$385:$P$434,A24offset,$E1083)-INDEX('PTRM input'!$G$277:$P$326,A24offset,$E1083))*OFFSET($F$7,0,$E1083))-SUM($G1083:BA1083),(((INDEX('PTRM input'!$G$385:$P$434,A24offset,$E1083)-INDEX('PTRM input'!$G$277:$P$326,A24offset,$E1083))*OFFSET($F$7,0,$E1083))-SUM($G1083:BA1083))*(OFFSET('PTRM input'!$G$477,0,$E1083-1)/A24taxstdlife))))</f>
        <v>0</v>
      </c>
      <c r="BC1083" s="251">
        <f ca="1">IF(A24taxstdlife="n/a","n/a",IF(A24taxstdlife="",0,IF(BC$3&gt;(A24stdlife+$E1083),((INDEX('PTRM input'!$G$385:$P$434,A24offset,$E1083)-INDEX('PTRM input'!$G$277:$P$326,A24offset,$E1083))*OFFSET($F$7,0,$E1083))-SUM($G1083:BB1083),(((INDEX('PTRM input'!$G$385:$P$434,A24offset,$E1083)-INDEX('PTRM input'!$G$277:$P$326,A24offset,$E1083))*OFFSET($F$7,0,$E1083))-SUM($G1083:BB1083))*(OFFSET('PTRM input'!$G$477,0,$E1083-1)/A24taxstdlife))))</f>
        <v>0</v>
      </c>
      <c r="BD1083" s="251">
        <f ca="1">IF(A24taxstdlife="n/a","n/a",IF(A24taxstdlife="",0,IF(BD$3&gt;(A24stdlife+$E1083),((INDEX('PTRM input'!$G$385:$P$434,A24offset,$E1083)-INDEX('PTRM input'!$G$277:$P$326,A24offset,$E1083))*OFFSET($F$7,0,$E1083))-SUM($G1083:BC1083),(((INDEX('PTRM input'!$G$385:$P$434,A24offset,$E1083)-INDEX('PTRM input'!$G$277:$P$326,A24offset,$E1083))*OFFSET($F$7,0,$E1083))-SUM($G1083:BC1083))*(OFFSET('PTRM input'!$G$477,0,$E1083-1)/A24taxstdlife))))</f>
        <v>0</v>
      </c>
      <c r="BE1083" s="251">
        <f ca="1">IF(A24taxstdlife="n/a","n/a",IF(A24taxstdlife="",0,IF(BE$3&gt;(A24stdlife+$E1083),((INDEX('PTRM input'!$G$385:$P$434,A24offset,$E1083)-INDEX('PTRM input'!$G$277:$P$326,A24offset,$E1083))*OFFSET($F$7,0,$E1083))-SUM($G1083:BD1083),(((INDEX('PTRM input'!$G$385:$P$434,A24offset,$E1083)-INDEX('PTRM input'!$G$277:$P$326,A24offset,$E1083))*OFFSET($F$7,0,$E1083))-SUM($G1083:BD1083))*(OFFSET('PTRM input'!$G$477,0,$E1083-1)/A24taxstdlife))))</f>
        <v>0</v>
      </c>
      <c r="BF1083" s="251">
        <f ca="1">IF(A24taxstdlife="n/a","n/a",IF(A24taxstdlife="",0,IF(BF$3&gt;(A24stdlife+$E1083),((INDEX('PTRM input'!$G$385:$P$434,A24offset,$E1083)-INDEX('PTRM input'!$G$277:$P$326,A24offset,$E1083))*OFFSET($F$7,0,$E1083))-SUM($G1083:BE1083),(((INDEX('PTRM input'!$G$385:$P$434,A24offset,$E1083)-INDEX('PTRM input'!$G$277:$P$326,A24offset,$E1083))*OFFSET($F$7,0,$E1083))-SUM($G1083:BE1083))*(OFFSET('PTRM input'!$G$477,0,$E1083-1)/A24taxstdlife))))</f>
        <v>0</v>
      </c>
      <c r="BG1083" s="251">
        <f ca="1">IF(A24taxstdlife="n/a","n/a",IF(A24taxstdlife="",0,IF(BG$3&gt;(A24stdlife+$E1083),((INDEX('PTRM input'!$G$385:$P$434,A24offset,$E1083)-INDEX('PTRM input'!$G$277:$P$326,A24offset,$E1083))*OFFSET($F$7,0,$E1083))-SUM($G1083:BF1083),(((INDEX('PTRM input'!$G$385:$P$434,A24offset,$E1083)-INDEX('PTRM input'!$G$277:$P$326,A24offset,$E1083))*OFFSET($F$7,0,$E1083))-SUM($G1083:BF1083))*(OFFSET('PTRM input'!$G$477,0,$E1083-1)/A24taxstdlife))))</f>
        <v>0</v>
      </c>
      <c r="BH1083" s="251">
        <f ca="1">IF(A24taxstdlife="n/a","n/a",IF(A24taxstdlife="",0,IF(BH$3&gt;(A24stdlife+$E1083),((INDEX('PTRM input'!$G$385:$P$434,A24offset,$E1083)-INDEX('PTRM input'!$G$277:$P$326,A24offset,$E1083))*OFFSET($F$7,0,$E1083))-SUM($G1083:BG1083),(((INDEX('PTRM input'!$G$385:$P$434,A24offset,$E1083)-INDEX('PTRM input'!$G$277:$P$326,A24offset,$E1083))*OFFSET($F$7,0,$E1083))-SUM($G1083:BG1083))*(OFFSET('PTRM input'!$G$477,0,$E1083-1)/A24taxstdlife))))</f>
        <v>0</v>
      </c>
      <c r="BI1083" s="251">
        <f ca="1">IF(A24taxstdlife="n/a","n/a",IF(A24taxstdlife="",0,IF(BI$3&gt;(A24stdlife+$E1083),((INDEX('PTRM input'!$G$385:$P$434,A24offset,$E1083)-INDEX('PTRM input'!$G$277:$P$326,A24offset,$E1083))*OFFSET($F$7,0,$E1083))-SUM($G1083:BH1083),(((INDEX('PTRM input'!$G$385:$P$434,A24offset,$E1083)-INDEX('PTRM input'!$G$277:$P$326,A24offset,$E1083))*OFFSET($F$7,0,$E1083))-SUM($G1083:BH1083))*(OFFSET('PTRM input'!$G$477,0,$E1083-1)/A24taxstdlife))))</f>
        <v>0</v>
      </c>
      <c r="BJ1083" s="163"/>
      <c r="BK1083" s="116"/>
      <c r="BL1083" s="116"/>
      <c r="BM1083" s="116"/>
    </row>
    <row r="1084" spans="1:65" ht="12.75" hidden="1" customHeight="1" outlineLevel="2">
      <c r="A1084" s="366"/>
      <c r="B1084" s="19"/>
      <c r="C1084" s="18"/>
      <c r="D1084" s="760"/>
      <c r="E1084" s="86">
        <v>4</v>
      </c>
      <c r="F1084" s="356"/>
      <c r="G1084" s="434"/>
      <c r="H1084" s="435"/>
      <c r="I1084" s="435"/>
      <c r="J1084" s="619"/>
      <c r="K1084" s="251">
        <f ca="1">IF(A24taxstdlife="n/a","n/a",IF(A24taxstdlife="",0,IF(K$3&gt;(A24stdlife+$E1084),((INDEX('PTRM input'!$G$385:$P$434,A24offset,$E1084)-INDEX('PTRM input'!$G$277:$P$326,A24offset,$E1084))*OFFSET($F$7,0,$E1084))-SUM($G1084:J1084),(((INDEX('PTRM input'!$G$385:$P$434,A24offset,$E1084)-INDEX('PTRM input'!$G$277:$P$326,A24offset,$E1084))*OFFSET($F$7,0,$E1084))-SUM($G1084:J1084))*(OFFSET('PTRM input'!$G$477,0,$E1084-1)/A24taxstdlife))))</f>
        <v>0</v>
      </c>
      <c r="L1084" s="251">
        <f ca="1">IF(A24taxstdlife="n/a","n/a",IF(A24taxstdlife="",0,IF(L$3&gt;(A24stdlife+$E1084),((INDEX('PTRM input'!$G$385:$P$434,A24offset,$E1084)-INDEX('PTRM input'!$G$277:$P$326,A24offset,$E1084))*OFFSET($F$7,0,$E1084))-SUM($G1084:K1084),(((INDEX('PTRM input'!$G$385:$P$434,A24offset,$E1084)-INDEX('PTRM input'!$G$277:$P$326,A24offset,$E1084))*OFFSET($F$7,0,$E1084))-SUM($G1084:K1084))*(OFFSET('PTRM input'!$G$477,0,$E1084-1)/A24taxstdlife))))</f>
        <v>0</v>
      </c>
      <c r="M1084" s="251">
        <f ca="1">IF(A24taxstdlife="n/a","n/a",IF(A24taxstdlife="",0,IF(M$3&gt;(A24stdlife+$E1084),((INDEX('PTRM input'!$G$385:$P$434,A24offset,$E1084)-INDEX('PTRM input'!$G$277:$P$326,A24offset,$E1084))*OFFSET($F$7,0,$E1084))-SUM($G1084:L1084),(((INDEX('PTRM input'!$G$385:$P$434,A24offset,$E1084)-INDEX('PTRM input'!$G$277:$P$326,A24offset,$E1084))*OFFSET($F$7,0,$E1084))-SUM($G1084:L1084))*(OFFSET('PTRM input'!$G$477,0,$E1084-1)/A24taxstdlife))))</f>
        <v>0</v>
      </c>
      <c r="N1084" s="251">
        <f ca="1">IF(A24taxstdlife="n/a","n/a",IF(A24taxstdlife="",0,IF(N$3&gt;(A24stdlife+$E1084),((INDEX('PTRM input'!$G$385:$P$434,A24offset,$E1084)-INDEX('PTRM input'!$G$277:$P$326,A24offset,$E1084))*OFFSET($F$7,0,$E1084))-SUM($G1084:M1084),(((INDEX('PTRM input'!$G$385:$P$434,A24offset,$E1084)-INDEX('PTRM input'!$G$277:$P$326,A24offset,$E1084))*OFFSET($F$7,0,$E1084))-SUM($G1084:M1084))*(OFFSET('PTRM input'!$G$477,0,$E1084-1)/A24taxstdlife))))</f>
        <v>0</v>
      </c>
      <c r="O1084" s="251">
        <f ca="1">IF(A24taxstdlife="n/a","n/a",IF(A24taxstdlife="",0,IF(O$3&gt;(A24stdlife+$E1084),((INDEX('PTRM input'!$G$385:$P$434,A24offset,$E1084)-INDEX('PTRM input'!$G$277:$P$326,A24offset,$E1084))*OFFSET($F$7,0,$E1084))-SUM($G1084:N1084),(((INDEX('PTRM input'!$G$385:$P$434,A24offset,$E1084)-INDEX('PTRM input'!$G$277:$P$326,A24offset,$E1084))*OFFSET($F$7,0,$E1084))-SUM($G1084:N1084))*(OFFSET('PTRM input'!$G$477,0,$E1084-1)/A24taxstdlife))))</f>
        <v>0</v>
      </c>
      <c r="P1084" s="251">
        <f ca="1">IF(A24taxstdlife="n/a","n/a",IF(A24taxstdlife="",0,IF(P$3&gt;(A24stdlife+$E1084),((INDEX('PTRM input'!$G$385:$P$434,A24offset,$E1084)-INDEX('PTRM input'!$G$277:$P$326,A24offset,$E1084))*OFFSET($F$7,0,$E1084))-SUM($G1084:O1084),(((INDEX('PTRM input'!$G$385:$P$434,A24offset,$E1084)-INDEX('PTRM input'!$G$277:$P$326,A24offset,$E1084))*OFFSET($F$7,0,$E1084))-SUM($G1084:O1084))*(OFFSET('PTRM input'!$G$477,0,$E1084-1)/A24taxstdlife))))</f>
        <v>0</v>
      </c>
      <c r="Q1084" s="251">
        <f ca="1">IF(A24taxstdlife="n/a","n/a",IF(A24taxstdlife="",0,IF(Q$3&gt;(A24stdlife+$E1084),((INDEX('PTRM input'!$G$385:$P$434,A24offset,$E1084)-INDEX('PTRM input'!$G$277:$P$326,A24offset,$E1084))*OFFSET($F$7,0,$E1084))-SUM($G1084:P1084),(((INDEX('PTRM input'!$G$385:$P$434,A24offset,$E1084)-INDEX('PTRM input'!$G$277:$P$326,A24offset,$E1084))*OFFSET($F$7,0,$E1084))-SUM($G1084:P1084))*(OFFSET('PTRM input'!$G$477,0,$E1084-1)/A24taxstdlife))))</f>
        <v>0</v>
      </c>
      <c r="R1084" s="251">
        <f ca="1">IF(A24taxstdlife="n/a","n/a",IF(A24taxstdlife="",0,IF(R$3&gt;(A24stdlife+$E1084),((INDEX('PTRM input'!$G$385:$P$434,A24offset,$E1084)-INDEX('PTRM input'!$G$277:$P$326,A24offset,$E1084))*OFFSET($F$7,0,$E1084))-SUM($G1084:Q1084),(((INDEX('PTRM input'!$G$385:$P$434,A24offset,$E1084)-INDEX('PTRM input'!$G$277:$P$326,A24offset,$E1084))*OFFSET($F$7,0,$E1084))-SUM($G1084:Q1084))*(OFFSET('PTRM input'!$G$477,0,$E1084-1)/A24taxstdlife))))</f>
        <v>0</v>
      </c>
      <c r="S1084" s="251">
        <f ca="1">IF(A24taxstdlife="n/a","n/a",IF(A24taxstdlife="",0,IF(S$3&gt;(A24stdlife+$E1084),((INDEX('PTRM input'!$G$385:$P$434,A24offset,$E1084)-INDEX('PTRM input'!$G$277:$P$326,A24offset,$E1084))*OFFSET($F$7,0,$E1084))-SUM($G1084:R1084),(((INDEX('PTRM input'!$G$385:$P$434,A24offset,$E1084)-INDEX('PTRM input'!$G$277:$P$326,A24offset,$E1084))*OFFSET($F$7,0,$E1084))-SUM($G1084:R1084))*(OFFSET('PTRM input'!$G$477,0,$E1084-1)/A24taxstdlife))))</f>
        <v>0</v>
      </c>
      <c r="T1084" s="251">
        <f ca="1">IF(A24taxstdlife="n/a","n/a",IF(A24taxstdlife="",0,IF(T$3&gt;(A24stdlife+$E1084),((INDEX('PTRM input'!$G$385:$P$434,A24offset,$E1084)-INDEX('PTRM input'!$G$277:$P$326,A24offset,$E1084))*OFFSET($F$7,0,$E1084))-SUM($G1084:S1084),(((INDEX('PTRM input'!$G$385:$P$434,A24offset,$E1084)-INDEX('PTRM input'!$G$277:$P$326,A24offset,$E1084))*OFFSET($F$7,0,$E1084))-SUM($G1084:S1084))*(OFFSET('PTRM input'!$G$477,0,$E1084-1)/A24taxstdlife))))</f>
        <v>0</v>
      </c>
      <c r="U1084" s="251">
        <f ca="1">IF(A24taxstdlife="n/a","n/a",IF(A24taxstdlife="",0,IF(U$3&gt;(A24stdlife+$E1084),((INDEX('PTRM input'!$G$385:$P$434,A24offset,$E1084)-INDEX('PTRM input'!$G$277:$P$326,A24offset,$E1084))*OFFSET($F$7,0,$E1084))-SUM($G1084:T1084),(((INDEX('PTRM input'!$G$385:$P$434,A24offset,$E1084)-INDEX('PTRM input'!$G$277:$P$326,A24offset,$E1084))*OFFSET($F$7,0,$E1084))-SUM($G1084:T1084))*(OFFSET('PTRM input'!$G$477,0,$E1084-1)/A24taxstdlife))))</f>
        <v>0</v>
      </c>
      <c r="V1084" s="251">
        <f ca="1">IF(A24taxstdlife="n/a","n/a",IF(A24taxstdlife="",0,IF(V$3&gt;(A24stdlife+$E1084),((INDEX('PTRM input'!$G$385:$P$434,A24offset,$E1084)-INDEX('PTRM input'!$G$277:$P$326,A24offset,$E1084))*OFFSET($F$7,0,$E1084))-SUM($G1084:U1084),(((INDEX('PTRM input'!$G$385:$P$434,A24offset,$E1084)-INDEX('PTRM input'!$G$277:$P$326,A24offset,$E1084))*OFFSET($F$7,0,$E1084))-SUM($G1084:U1084))*(OFFSET('PTRM input'!$G$477,0,$E1084-1)/A24taxstdlife))))</f>
        <v>0</v>
      </c>
      <c r="W1084" s="251">
        <f ca="1">IF(A24taxstdlife="n/a","n/a",IF(A24taxstdlife="",0,IF(W$3&gt;(A24stdlife+$E1084),((INDEX('PTRM input'!$G$385:$P$434,A24offset,$E1084)-INDEX('PTRM input'!$G$277:$P$326,A24offset,$E1084))*OFFSET($F$7,0,$E1084))-SUM($G1084:V1084),(((INDEX('PTRM input'!$G$385:$P$434,A24offset,$E1084)-INDEX('PTRM input'!$G$277:$P$326,A24offset,$E1084))*OFFSET($F$7,0,$E1084))-SUM($G1084:V1084))*(OFFSET('PTRM input'!$G$477,0,$E1084-1)/A24taxstdlife))))</f>
        <v>0</v>
      </c>
      <c r="X1084" s="251">
        <f ca="1">IF(A24taxstdlife="n/a","n/a",IF(A24taxstdlife="",0,IF(X$3&gt;(A24stdlife+$E1084),((INDEX('PTRM input'!$G$385:$P$434,A24offset,$E1084)-INDEX('PTRM input'!$G$277:$P$326,A24offset,$E1084))*OFFSET($F$7,0,$E1084))-SUM($G1084:W1084),(((INDEX('PTRM input'!$G$385:$P$434,A24offset,$E1084)-INDEX('PTRM input'!$G$277:$P$326,A24offset,$E1084))*OFFSET($F$7,0,$E1084))-SUM($G1084:W1084))*(OFFSET('PTRM input'!$G$477,0,$E1084-1)/A24taxstdlife))))</f>
        <v>0</v>
      </c>
      <c r="Y1084" s="251">
        <f ca="1">IF(A24taxstdlife="n/a","n/a",IF(A24taxstdlife="",0,IF(Y$3&gt;(A24stdlife+$E1084),((INDEX('PTRM input'!$G$385:$P$434,A24offset,$E1084)-INDEX('PTRM input'!$G$277:$P$326,A24offset,$E1084))*OFFSET($F$7,0,$E1084))-SUM($G1084:X1084),(((INDEX('PTRM input'!$G$385:$P$434,A24offset,$E1084)-INDEX('PTRM input'!$G$277:$P$326,A24offset,$E1084))*OFFSET($F$7,0,$E1084))-SUM($G1084:X1084))*(OFFSET('PTRM input'!$G$477,0,$E1084-1)/A24taxstdlife))))</f>
        <v>0</v>
      </c>
      <c r="Z1084" s="251">
        <f ca="1">IF(A24taxstdlife="n/a","n/a",IF(A24taxstdlife="",0,IF(Z$3&gt;(A24stdlife+$E1084),((INDEX('PTRM input'!$G$385:$P$434,A24offset,$E1084)-INDEX('PTRM input'!$G$277:$P$326,A24offset,$E1084))*OFFSET($F$7,0,$E1084))-SUM($G1084:Y1084),(((INDEX('PTRM input'!$G$385:$P$434,A24offset,$E1084)-INDEX('PTRM input'!$G$277:$P$326,A24offset,$E1084))*OFFSET($F$7,0,$E1084))-SUM($G1084:Y1084))*(OFFSET('PTRM input'!$G$477,0,$E1084-1)/A24taxstdlife))))</f>
        <v>0</v>
      </c>
      <c r="AA1084" s="251">
        <f ca="1">IF(A24taxstdlife="n/a","n/a",IF(A24taxstdlife="",0,IF(AA$3&gt;(A24stdlife+$E1084),((INDEX('PTRM input'!$G$385:$P$434,A24offset,$E1084)-INDEX('PTRM input'!$G$277:$P$326,A24offset,$E1084))*OFFSET($F$7,0,$E1084))-SUM($G1084:Z1084),(((INDEX('PTRM input'!$G$385:$P$434,A24offset,$E1084)-INDEX('PTRM input'!$G$277:$P$326,A24offset,$E1084))*OFFSET($F$7,0,$E1084))-SUM($G1084:Z1084))*(OFFSET('PTRM input'!$G$477,0,$E1084-1)/A24taxstdlife))))</f>
        <v>0</v>
      </c>
      <c r="AB1084" s="251">
        <f ca="1">IF(A24taxstdlife="n/a","n/a",IF(A24taxstdlife="",0,IF(AB$3&gt;(A24stdlife+$E1084),((INDEX('PTRM input'!$G$385:$P$434,A24offset,$E1084)-INDEX('PTRM input'!$G$277:$P$326,A24offset,$E1084))*OFFSET($F$7,0,$E1084))-SUM($G1084:AA1084),(((INDEX('PTRM input'!$G$385:$P$434,A24offset,$E1084)-INDEX('PTRM input'!$G$277:$P$326,A24offset,$E1084))*OFFSET($F$7,0,$E1084))-SUM($G1084:AA1084))*(OFFSET('PTRM input'!$G$477,0,$E1084-1)/A24taxstdlife))))</f>
        <v>0</v>
      </c>
      <c r="AC1084" s="251">
        <f ca="1">IF(A24taxstdlife="n/a","n/a",IF(A24taxstdlife="",0,IF(AC$3&gt;(A24stdlife+$E1084),((INDEX('PTRM input'!$G$385:$P$434,A24offset,$E1084)-INDEX('PTRM input'!$G$277:$P$326,A24offset,$E1084))*OFFSET($F$7,0,$E1084))-SUM($G1084:AB1084),(((INDEX('PTRM input'!$G$385:$P$434,A24offset,$E1084)-INDEX('PTRM input'!$G$277:$P$326,A24offset,$E1084))*OFFSET($F$7,0,$E1084))-SUM($G1084:AB1084))*(OFFSET('PTRM input'!$G$477,0,$E1084-1)/A24taxstdlife))))</f>
        <v>0</v>
      </c>
      <c r="AD1084" s="251">
        <f ca="1">IF(A24taxstdlife="n/a","n/a",IF(A24taxstdlife="",0,IF(AD$3&gt;(A24stdlife+$E1084),((INDEX('PTRM input'!$G$385:$P$434,A24offset,$E1084)-INDEX('PTRM input'!$G$277:$P$326,A24offset,$E1084))*OFFSET($F$7,0,$E1084))-SUM($G1084:AC1084),(((INDEX('PTRM input'!$G$385:$P$434,A24offset,$E1084)-INDEX('PTRM input'!$G$277:$P$326,A24offset,$E1084))*OFFSET($F$7,0,$E1084))-SUM($G1084:AC1084))*(OFFSET('PTRM input'!$G$477,0,$E1084-1)/A24taxstdlife))))</f>
        <v>0</v>
      </c>
      <c r="AE1084" s="251">
        <f ca="1">IF(A24taxstdlife="n/a","n/a",IF(A24taxstdlife="",0,IF(AE$3&gt;(A24stdlife+$E1084),((INDEX('PTRM input'!$G$385:$P$434,A24offset,$E1084)-INDEX('PTRM input'!$G$277:$P$326,A24offset,$E1084))*OFFSET($F$7,0,$E1084))-SUM($G1084:AD1084),(((INDEX('PTRM input'!$G$385:$P$434,A24offset,$E1084)-INDEX('PTRM input'!$G$277:$P$326,A24offset,$E1084))*OFFSET($F$7,0,$E1084))-SUM($G1084:AD1084))*(OFFSET('PTRM input'!$G$477,0,$E1084-1)/A24taxstdlife))))</f>
        <v>0</v>
      </c>
      <c r="AF1084" s="251">
        <f ca="1">IF(A24taxstdlife="n/a","n/a",IF(A24taxstdlife="",0,IF(AF$3&gt;(A24stdlife+$E1084),((INDEX('PTRM input'!$G$385:$P$434,A24offset,$E1084)-INDEX('PTRM input'!$G$277:$P$326,A24offset,$E1084))*OFFSET($F$7,0,$E1084))-SUM($G1084:AE1084),(((INDEX('PTRM input'!$G$385:$P$434,A24offset,$E1084)-INDEX('PTRM input'!$G$277:$P$326,A24offset,$E1084))*OFFSET($F$7,0,$E1084))-SUM($G1084:AE1084))*(OFFSET('PTRM input'!$G$477,0,$E1084-1)/A24taxstdlife))))</f>
        <v>0</v>
      </c>
      <c r="AG1084" s="251">
        <f ca="1">IF(A24taxstdlife="n/a","n/a",IF(A24taxstdlife="",0,IF(AG$3&gt;(A24stdlife+$E1084),((INDEX('PTRM input'!$G$385:$P$434,A24offset,$E1084)-INDEX('PTRM input'!$G$277:$P$326,A24offset,$E1084))*OFFSET($F$7,0,$E1084))-SUM($G1084:AF1084),(((INDEX('PTRM input'!$G$385:$P$434,A24offset,$E1084)-INDEX('PTRM input'!$G$277:$P$326,A24offset,$E1084))*OFFSET($F$7,0,$E1084))-SUM($G1084:AF1084))*(OFFSET('PTRM input'!$G$477,0,$E1084-1)/A24taxstdlife))))</f>
        <v>0</v>
      </c>
      <c r="AH1084" s="251">
        <f ca="1">IF(A24taxstdlife="n/a","n/a",IF(A24taxstdlife="",0,IF(AH$3&gt;(A24stdlife+$E1084),((INDEX('PTRM input'!$G$385:$P$434,A24offset,$E1084)-INDEX('PTRM input'!$G$277:$P$326,A24offset,$E1084))*OFFSET($F$7,0,$E1084))-SUM($G1084:AG1084),(((INDEX('PTRM input'!$G$385:$P$434,A24offset,$E1084)-INDEX('PTRM input'!$G$277:$P$326,A24offset,$E1084))*OFFSET($F$7,0,$E1084))-SUM($G1084:AG1084))*(OFFSET('PTRM input'!$G$477,0,$E1084-1)/A24taxstdlife))))</f>
        <v>0</v>
      </c>
      <c r="AI1084" s="251">
        <f ca="1">IF(A24taxstdlife="n/a","n/a",IF(A24taxstdlife="",0,IF(AI$3&gt;(A24stdlife+$E1084),((INDEX('PTRM input'!$G$385:$P$434,A24offset,$E1084)-INDEX('PTRM input'!$G$277:$P$326,A24offset,$E1084))*OFFSET($F$7,0,$E1084))-SUM($G1084:AH1084),(((INDEX('PTRM input'!$G$385:$P$434,A24offset,$E1084)-INDEX('PTRM input'!$G$277:$P$326,A24offset,$E1084))*OFFSET($F$7,0,$E1084))-SUM($G1084:AH1084))*(OFFSET('PTRM input'!$G$477,0,$E1084-1)/A24taxstdlife))))</f>
        <v>0</v>
      </c>
      <c r="AJ1084" s="251">
        <f ca="1">IF(A24taxstdlife="n/a","n/a",IF(A24taxstdlife="",0,IF(AJ$3&gt;(A24stdlife+$E1084),((INDEX('PTRM input'!$G$385:$P$434,A24offset,$E1084)-INDEX('PTRM input'!$G$277:$P$326,A24offset,$E1084))*OFFSET($F$7,0,$E1084))-SUM($G1084:AI1084),(((INDEX('PTRM input'!$G$385:$P$434,A24offset,$E1084)-INDEX('PTRM input'!$G$277:$P$326,A24offset,$E1084))*OFFSET($F$7,0,$E1084))-SUM($G1084:AI1084))*(OFFSET('PTRM input'!$G$477,0,$E1084-1)/A24taxstdlife))))</f>
        <v>0</v>
      </c>
      <c r="AK1084" s="251">
        <f ca="1">IF(A24taxstdlife="n/a","n/a",IF(A24taxstdlife="",0,IF(AK$3&gt;(A24stdlife+$E1084),((INDEX('PTRM input'!$G$385:$P$434,A24offset,$E1084)-INDEX('PTRM input'!$G$277:$P$326,A24offset,$E1084))*OFFSET($F$7,0,$E1084))-SUM($G1084:AJ1084),(((INDEX('PTRM input'!$G$385:$P$434,A24offset,$E1084)-INDEX('PTRM input'!$G$277:$P$326,A24offset,$E1084))*OFFSET($F$7,0,$E1084))-SUM($G1084:AJ1084))*(OFFSET('PTRM input'!$G$477,0,$E1084-1)/A24taxstdlife))))</f>
        <v>0</v>
      </c>
      <c r="AL1084" s="251">
        <f ca="1">IF(A24taxstdlife="n/a","n/a",IF(A24taxstdlife="",0,IF(AL$3&gt;(A24stdlife+$E1084),((INDEX('PTRM input'!$G$385:$P$434,A24offset,$E1084)-INDEX('PTRM input'!$G$277:$P$326,A24offset,$E1084))*OFFSET($F$7,0,$E1084))-SUM($G1084:AK1084),(((INDEX('PTRM input'!$G$385:$P$434,A24offset,$E1084)-INDEX('PTRM input'!$G$277:$P$326,A24offset,$E1084))*OFFSET($F$7,0,$E1084))-SUM($G1084:AK1084))*(OFFSET('PTRM input'!$G$477,0,$E1084-1)/A24taxstdlife))))</f>
        <v>0</v>
      </c>
      <c r="AM1084" s="251">
        <f ca="1">IF(A24taxstdlife="n/a","n/a",IF(A24taxstdlife="",0,IF(AM$3&gt;(A24stdlife+$E1084),((INDEX('PTRM input'!$G$385:$P$434,A24offset,$E1084)-INDEX('PTRM input'!$G$277:$P$326,A24offset,$E1084))*OFFSET($F$7,0,$E1084))-SUM($G1084:AL1084),(((INDEX('PTRM input'!$G$385:$P$434,A24offset,$E1084)-INDEX('PTRM input'!$G$277:$P$326,A24offset,$E1084))*OFFSET($F$7,0,$E1084))-SUM($G1084:AL1084))*(OFFSET('PTRM input'!$G$477,0,$E1084-1)/A24taxstdlife))))</f>
        <v>0</v>
      </c>
      <c r="AN1084" s="251">
        <f ca="1">IF(A24taxstdlife="n/a","n/a",IF(A24taxstdlife="",0,IF(AN$3&gt;(A24stdlife+$E1084),((INDEX('PTRM input'!$G$385:$P$434,A24offset,$E1084)-INDEX('PTRM input'!$G$277:$P$326,A24offset,$E1084))*OFFSET($F$7,0,$E1084))-SUM($G1084:AM1084),(((INDEX('PTRM input'!$G$385:$P$434,A24offset,$E1084)-INDEX('PTRM input'!$G$277:$P$326,A24offset,$E1084))*OFFSET($F$7,0,$E1084))-SUM($G1084:AM1084))*(OFFSET('PTRM input'!$G$477,0,$E1084-1)/A24taxstdlife))))</f>
        <v>0</v>
      </c>
      <c r="AO1084" s="251">
        <f ca="1">IF(A24taxstdlife="n/a","n/a",IF(A24taxstdlife="",0,IF(AO$3&gt;(A24stdlife+$E1084),((INDEX('PTRM input'!$G$385:$P$434,A24offset,$E1084)-INDEX('PTRM input'!$G$277:$P$326,A24offset,$E1084))*OFFSET($F$7,0,$E1084))-SUM($G1084:AN1084),(((INDEX('PTRM input'!$G$385:$P$434,A24offset,$E1084)-INDEX('PTRM input'!$G$277:$P$326,A24offset,$E1084))*OFFSET($F$7,0,$E1084))-SUM($G1084:AN1084))*(OFFSET('PTRM input'!$G$477,0,$E1084-1)/A24taxstdlife))))</f>
        <v>0</v>
      </c>
      <c r="AP1084" s="251">
        <f ca="1">IF(A24taxstdlife="n/a","n/a",IF(A24taxstdlife="",0,IF(AP$3&gt;(A24stdlife+$E1084),((INDEX('PTRM input'!$G$385:$P$434,A24offset,$E1084)-INDEX('PTRM input'!$G$277:$P$326,A24offset,$E1084))*OFFSET($F$7,0,$E1084))-SUM($G1084:AO1084),(((INDEX('PTRM input'!$G$385:$P$434,A24offset,$E1084)-INDEX('PTRM input'!$G$277:$P$326,A24offset,$E1084))*OFFSET($F$7,0,$E1084))-SUM($G1084:AO1084))*(OFFSET('PTRM input'!$G$477,0,$E1084-1)/A24taxstdlife))))</f>
        <v>0</v>
      </c>
      <c r="AQ1084" s="251">
        <f ca="1">IF(A24taxstdlife="n/a","n/a",IF(A24taxstdlife="",0,IF(AQ$3&gt;(A24stdlife+$E1084),((INDEX('PTRM input'!$G$385:$P$434,A24offset,$E1084)-INDEX('PTRM input'!$G$277:$P$326,A24offset,$E1084))*OFFSET($F$7,0,$E1084))-SUM($G1084:AP1084),(((INDEX('PTRM input'!$G$385:$P$434,A24offset,$E1084)-INDEX('PTRM input'!$G$277:$P$326,A24offset,$E1084))*OFFSET($F$7,0,$E1084))-SUM($G1084:AP1084))*(OFFSET('PTRM input'!$G$477,0,$E1084-1)/A24taxstdlife))))</f>
        <v>0</v>
      </c>
      <c r="AR1084" s="251">
        <f ca="1">IF(A24taxstdlife="n/a","n/a",IF(A24taxstdlife="",0,IF(AR$3&gt;(A24stdlife+$E1084),((INDEX('PTRM input'!$G$385:$P$434,A24offset,$E1084)-INDEX('PTRM input'!$G$277:$P$326,A24offset,$E1084))*OFFSET($F$7,0,$E1084))-SUM($G1084:AQ1084),(((INDEX('PTRM input'!$G$385:$P$434,A24offset,$E1084)-INDEX('PTRM input'!$G$277:$P$326,A24offset,$E1084))*OFFSET($F$7,0,$E1084))-SUM($G1084:AQ1084))*(OFFSET('PTRM input'!$G$477,0,$E1084-1)/A24taxstdlife))))</f>
        <v>0</v>
      </c>
      <c r="AS1084" s="251">
        <f ca="1">IF(A24taxstdlife="n/a","n/a",IF(A24taxstdlife="",0,IF(AS$3&gt;(A24stdlife+$E1084),((INDEX('PTRM input'!$G$385:$P$434,A24offset,$E1084)-INDEX('PTRM input'!$G$277:$P$326,A24offset,$E1084))*OFFSET($F$7,0,$E1084))-SUM($G1084:AR1084),(((INDEX('PTRM input'!$G$385:$P$434,A24offset,$E1084)-INDEX('PTRM input'!$G$277:$P$326,A24offset,$E1084))*OFFSET($F$7,0,$E1084))-SUM($G1084:AR1084))*(OFFSET('PTRM input'!$G$477,0,$E1084-1)/A24taxstdlife))))</f>
        <v>0</v>
      </c>
      <c r="AT1084" s="251">
        <f ca="1">IF(A24taxstdlife="n/a","n/a",IF(A24taxstdlife="",0,IF(AT$3&gt;(A24stdlife+$E1084),((INDEX('PTRM input'!$G$385:$P$434,A24offset,$E1084)-INDEX('PTRM input'!$G$277:$P$326,A24offset,$E1084))*OFFSET($F$7,0,$E1084))-SUM($G1084:AS1084),(((INDEX('PTRM input'!$G$385:$P$434,A24offset,$E1084)-INDEX('PTRM input'!$G$277:$P$326,A24offset,$E1084))*OFFSET($F$7,0,$E1084))-SUM($G1084:AS1084))*(OFFSET('PTRM input'!$G$477,0,$E1084-1)/A24taxstdlife))))</f>
        <v>0</v>
      </c>
      <c r="AU1084" s="251">
        <f ca="1">IF(A24taxstdlife="n/a","n/a",IF(A24taxstdlife="",0,IF(AU$3&gt;(A24stdlife+$E1084),((INDEX('PTRM input'!$G$385:$P$434,A24offset,$E1084)-INDEX('PTRM input'!$G$277:$P$326,A24offset,$E1084))*OFFSET($F$7,0,$E1084))-SUM($G1084:AT1084),(((INDEX('PTRM input'!$G$385:$P$434,A24offset,$E1084)-INDEX('PTRM input'!$G$277:$P$326,A24offset,$E1084))*OFFSET($F$7,0,$E1084))-SUM($G1084:AT1084))*(OFFSET('PTRM input'!$G$477,0,$E1084-1)/A24taxstdlife))))</f>
        <v>0</v>
      </c>
      <c r="AV1084" s="251">
        <f ca="1">IF(A24taxstdlife="n/a","n/a",IF(A24taxstdlife="",0,IF(AV$3&gt;(A24stdlife+$E1084),((INDEX('PTRM input'!$G$385:$P$434,A24offset,$E1084)-INDEX('PTRM input'!$G$277:$P$326,A24offset,$E1084))*OFFSET($F$7,0,$E1084))-SUM($G1084:AU1084),(((INDEX('PTRM input'!$G$385:$P$434,A24offset,$E1084)-INDEX('PTRM input'!$G$277:$P$326,A24offset,$E1084))*OFFSET($F$7,0,$E1084))-SUM($G1084:AU1084))*(OFFSET('PTRM input'!$G$477,0,$E1084-1)/A24taxstdlife))))</f>
        <v>0</v>
      </c>
      <c r="AW1084" s="251">
        <f ca="1">IF(A24taxstdlife="n/a","n/a",IF(A24taxstdlife="",0,IF(AW$3&gt;(A24stdlife+$E1084),((INDEX('PTRM input'!$G$385:$P$434,A24offset,$E1084)-INDEX('PTRM input'!$G$277:$P$326,A24offset,$E1084))*OFFSET($F$7,0,$E1084))-SUM($G1084:AV1084),(((INDEX('PTRM input'!$G$385:$P$434,A24offset,$E1084)-INDEX('PTRM input'!$G$277:$P$326,A24offset,$E1084))*OFFSET($F$7,0,$E1084))-SUM($G1084:AV1084))*(OFFSET('PTRM input'!$G$477,0,$E1084-1)/A24taxstdlife))))</f>
        <v>0</v>
      </c>
      <c r="AX1084" s="251">
        <f ca="1">IF(A24taxstdlife="n/a","n/a",IF(A24taxstdlife="",0,IF(AX$3&gt;(A24stdlife+$E1084),((INDEX('PTRM input'!$G$385:$P$434,A24offset,$E1084)-INDEX('PTRM input'!$G$277:$P$326,A24offset,$E1084))*OFFSET($F$7,0,$E1084))-SUM($G1084:AW1084),(((INDEX('PTRM input'!$G$385:$P$434,A24offset,$E1084)-INDEX('PTRM input'!$G$277:$P$326,A24offset,$E1084))*OFFSET($F$7,0,$E1084))-SUM($G1084:AW1084))*(OFFSET('PTRM input'!$G$477,0,$E1084-1)/A24taxstdlife))))</f>
        <v>0</v>
      </c>
      <c r="AY1084" s="251">
        <f ca="1">IF(A24taxstdlife="n/a","n/a",IF(A24taxstdlife="",0,IF(AY$3&gt;(A24stdlife+$E1084),((INDEX('PTRM input'!$G$385:$P$434,A24offset,$E1084)-INDEX('PTRM input'!$G$277:$P$326,A24offset,$E1084))*OFFSET($F$7,0,$E1084))-SUM($G1084:AX1084),(((INDEX('PTRM input'!$G$385:$P$434,A24offset,$E1084)-INDEX('PTRM input'!$G$277:$P$326,A24offset,$E1084))*OFFSET($F$7,0,$E1084))-SUM($G1084:AX1084))*(OFFSET('PTRM input'!$G$477,0,$E1084-1)/A24taxstdlife))))</f>
        <v>0</v>
      </c>
      <c r="AZ1084" s="251">
        <f ca="1">IF(A24taxstdlife="n/a","n/a",IF(A24taxstdlife="",0,IF(AZ$3&gt;(A24stdlife+$E1084),((INDEX('PTRM input'!$G$385:$P$434,A24offset,$E1084)-INDEX('PTRM input'!$G$277:$P$326,A24offset,$E1084))*OFFSET($F$7,0,$E1084))-SUM($G1084:AY1084),(((INDEX('PTRM input'!$G$385:$P$434,A24offset,$E1084)-INDEX('PTRM input'!$G$277:$P$326,A24offset,$E1084))*OFFSET($F$7,0,$E1084))-SUM($G1084:AY1084))*(OFFSET('PTRM input'!$G$477,0,$E1084-1)/A24taxstdlife))))</f>
        <v>0</v>
      </c>
      <c r="BA1084" s="251">
        <f ca="1">IF(A24taxstdlife="n/a","n/a",IF(A24taxstdlife="",0,IF(BA$3&gt;(A24stdlife+$E1084),((INDEX('PTRM input'!$G$385:$P$434,A24offset,$E1084)-INDEX('PTRM input'!$G$277:$P$326,A24offset,$E1084))*OFFSET($F$7,0,$E1084))-SUM($G1084:AZ1084),(((INDEX('PTRM input'!$G$385:$P$434,A24offset,$E1084)-INDEX('PTRM input'!$G$277:$P$326,A24offset,$E1084))*OFFSET($F$7,0,$E1084))-SUM($G1084:AZ1084))*(OFFSET('PTRM input'!$G$477,0,$E1084-1)/A24taxstdlife))))</f>
        <v>0</v>
      </c>
      <c r="BB1084" s="251">
        <f ca="1">IF(A24taxstdlife="n/a","n/a",IF(A24taxstdlife="",0,IF(BB$3&gt;(A24stdlife+$E1084),((INDEX('PTRM input'!$G$385:$P$434,A24offset,$E1084)-INDEX('PTRM input'!$G$277:$P$326,A24offset,$E1084))*OFFSET($F$7,0,$E1084))-SUM($G1084:BA1084),(((INDEX('PTRM input'!$G$385:$P$434,A24offset,$E1084)-INDEX('PTRM input'!$G$277:$P$326,A24offset,$E1084))*OFFSET($F$7,0,$E1084))-SUM($G1084:BA1084))*(OFFSET('PTRM input'!$G$477,0,$E1084-1)/A24taxstdlife))))</f>
        <v>0</v>
      </c>
      <c r="BC1084" s="251">
        <f ca="1">IF(A24taxstdlife="n/a","n/a",IF(A24taxstdlife="",0,IF(BC$3&gt;(A24stdlife+$E1084),((INDEX('PTRM input'!$G$385:$P$434,A24offset,$E1084)-INDEX('PTRM input'!$G$277:$P$326,A24offset,$E1084))*OFFSET($F$7,0,$E1084))-SUM($G1084:BB1084),(((INDEX('PTRM input'!$G$385:$P$434,A24offset,$E1084)-INDEX('PTRM input'!$G$277:$P$326,A24offset,$E1084))*OFFSET($F$7,0,$E1084))-SUM($G1084:BB1084))*(OFFSET('PTRM input'!$G$477,0,$E1084-1)/A24taxstdlife))))</f>
        <v>0</v>
      </c>
      <c r="BD1084" s="251">
        <f ca="1">IF(A24taxstdlife="n/a","n/a",IF(A24taxstdlife="",0,IF(BD$3&gt;(A24stdlife+$E1084),((INDEX('PTRM input'!$G$385:$P$434,A24offset,$E1084)-INDEX('PTRM input'!$G$277:$P$326,A24offset,$E1084))*OFFSET($F$7,0,$E1084))-SUM($G1084:BC1084),(((INDEX('PTRM input'!$G$385:$P$434,A24offset,$E1084)-INDEX('PTRM input'!$G$277:$P$326,A24offset,$E1084))*OFFSET($F$7,0,$E1084))-SUM($G1084:BC1084))*(OFFSET('PTRM input'!$G$477,0,$E1084-1)/A24taxstdlife))))</f>
        <v>0</v>
      </c>
      <c r="BE1084" s="251">
        <f ca="1">IF(A24taxstdlife="n/a","n/a",IF(A24taxstdlife="",0,IF(BE$3&gt;(A24stdlife+$E1084),((INDEX('PTRM input'!$G$385:$P$434,A24offset,$E1084)-INDEX('PTRM input'!$G$277:$P$326,A24offset,$E1084))*OFFSET($F$7,0,$E1084))-SUM($G1084:BD1084),(((INDEX('PTRM input'!$G$385:$P$434,A24offset,$E1084)-INDEX('PTRM input'!$G$277:$P$326,A24offset,$E1084))*OFFSET($F$7,0,$E1084))-SUM($G1084:BD1084))*(OFFSET('PTRM input'!$G$477,0,$E1084-1)/A24taxstdlife))))</f>
        <v>0</v>
      </c>
      <c r="BF1084" s="251">
        <f ca="1">IF(A24taxstdlife="n/a","n/a",IF(A24taxstdlife="",0,IF(BF$3&gt;(A24stdlife+$E1084),((INDEX('PTRM input'!$G$385:$P$434,A24offset,$E1084)-INDEX('PTRM input'!$G$277:$P$326,A24offset,$E1084))*OFFSET($F$7,0,$E1084))-SUM($G1084:BE1084),(((INDEX('PTRM input'!$G$385:$P$434,A24offset,$E1084)-INDEX('PTRM input'!$G$277:$P$326,A24offset,$E1084))*OFFSET($F$7,0,$E1084))-SUM($G1084:BE1084))*(OFFSET('PTRM input'!$G$477,0,$E1084-1)/A24taxstdlife))))</f>
        <v>0</v>
      </c>
      <c r="BG1084" s="251">
        <f ca="1">IF(A24taxstdlife="n/a","n/a",IF(A24taxstdlife="",0,IF(BG$3&gt;(A24stdlife+$E1084),((INDEX('PTRM input'!$G$385:$P$434,A24offset,$E1084)-INDEX('PTRM input'!$G$277:$P$326,A24offset,$E1084))*OFFSET($F$7,0,$E1084))-SUM($G1084:BF1084),(((INDEX('PTRM input'!$G$385:$P$434,A24offset,$E1084)-INDEX('PTRM input'!$G$277:$P$326,A24offset,$E1084))*OFFSET($F$7,0,$E1084))-SUM($G1084:BF1084))*(OFFSET('PTRM input'!$G$477,0,$E1084-1)/A24taxstdlife))))</f>
        <v>0</v>
      </c>
      <c r="BH1084" s="251">
        <f ca="1">IF(A24taxstdlife="n/a","n/a",IF(A24taxstdlife="",0,IF(BH$3&gt;(A24stdlife+$E1084),((INDEX('PTRM input'!$G$385:$P$434,A24offset,$E1084)-INDEX('PTRM input'!$G$277:$P$326,A24offset,$E1084))*OFFSET($F$7,0,$E1084))-SUM($G1084:BG1084),(((INDEX('PTRM input'!$G$385:$P$434,A24offset,$E1084)-INDEX('PTRM input'!$G$277:$P$326,A24offset,$E1084))*OFFSET($F$7,0,$E1084))-SUM($G1084:BG1084))*(OFFSET('PTRM input'!$G$477,0,$E1084-1)/A24taxstdlife))))</f>
        <v>0</v>
      </c>
      <c r="BI1084" s="251">
        <f ca="1">IF(A24taxstdlife="n/a","n/a",IF(A24taxstdlife="",0,IF(BI$3&gt;(A24stdlife+$E1084),((INDEX('PTRM input'!$G$385:$P$434,A24offset,$E1084)-INDEX('PTRM input'!$G$277:$P$326,A24offset,$E1084))*OFFSET($F$7,0,$E1084))-SUM($G1084:BH1084),(((INDEX('PTRM input'!$G$385:$P$434,A24offset,$E1084)-INDEX('PTRM input'!$G$277:$P$326,A24offset,$E1084))*OFFSET($F$7,0,$E1084))-SUM($G1084:BH1084))*(OFFSET('PTRM input'!$G$477,0,$E1084-1)/A24taxstdlife))))</f>
        <v>0</v>
      </c>
      <c r="BJ1084" s="116"/>
      <c r="BK1084" s="116"/>
      <c r="BL1084" s="116"/>
      <c r="BM1084" s="116"/>
    </row>
    <row r="1085" spans="1:65" ht="12.75" hidden="1" customHeight="1" outlineLevel="2">
      <c r="A1085" s="366"/>
      <c r="B1085" s="19"/>
      <c r="C1085" s="18"/>
      <c r="D1085" s="760"/>
      <c r="E1085" s="86">
        <v>5</v>
      </c>
      <c r="F1085" s="356"/>
      <c r="G1085" s="434"/>
      <c r="H1085" s="435"/>
      <c r="I1085" s="435"/>
      <c r="J1085" s="435"/>
      <c r="K1085" s="619"/>
      <c r="L1085" s="251">
        <f ca="1">IF(A24taxstdlife="n/a","n/a",IF(A24taxstdlife="",0,IF(L$3&gt;(A24stdlife+$E1085),((INDEX('PTRM input'!$G$385:$P$434,A24offset,$E1085)-INDEX('PTRM input'!$G$277:$P$326,A24offset,$E1085))*OFFSET($F$7,0,$E1085))-SUM($G1085:K1085),(((INDEX('PTRM input'!$G$385:$P$434,A24offset,$E1085)-INDEX('PTRM input'!$G$277:$P$326,A24offset,$E1085))*OFFSET($F$7,0,$E1085))-SUM($G1085:K1085))*(OFFSET('PTRM input'!$G$477,0,$E1085-1)/A24taxstdlife))))</f>
        <v>0</v>
      </c>
      <c r="M1085" s="251">
        <f ca="1">IF(A24taxstdlife="n/a","n/a",IF(A24taxstdlife="",0,IF(M$3&gt;(A24stdlife+$E1085),((INDEX('PTRM input'!$G$385:$P$434,A24offset,$E1085)-INDEX('PTRM input'!$G$277:$P$326,A24offset,$E1085))*OFFSET($F$7,0,$E1085))-SUM($G1085:L1085),(((INDEX('PTRM input'!$G$385:$P$434,A24offset,$E1085)-INDEX('PTRM input'!$G$277:$P$326,A24offset,$E1085))*OFFSET($F$7,0,$E1085))-SUM($G1085:L1085))*(OFFSET('PTRM input'!$G$477,0,$E1085-1)/A24taxstdlife))))</f>
        <v>0</v>
      </c>
      <c r="N1085" s="251">
        <f ca="1">IF(A24taxstdlife="n/a","n/a",IF(A24taxstdlife="",0,IF(N$3&gt;(A24stdlife+$E1085),((INDEX('PTRM input'!$G$385:$P$434,A24offset,$E1085)-INDEX('PTRM input'!$G$277:$P$326,A24offset,$E1085))*OFFSET($F$7,0,$E1085))-SUM($G1085:M1085),(((INDEX('PTRM input'!$G$385:$P$434,A24offset,$E1085)-INDEX('PTRM input'!$G$277:$P$326,A24offset,$E1085))*OFFSET($F$7,0,$E1085))-SUM($G1085:M1085))*(OFFSET('PTRM input'!$G$477,0,$E1085-1)/A24taxstdlife))))</f>
        <v>0</v>
      </c>
      <c r="O1085" s="251">
        <f ca="1">IF(A24taxstdlife="n/a","n/a",IF(A24taxstdlife="",0,IF(O$3&gt;(A24stdlife+$E1085),((INDEX('PTRM input'!$G$385:$P$434,A24offset,$E1085)-INDEX('PTRM input'!$G$277:$P$326,A24offset,$E1085))*OFFSET($F$7,0,$E1085))-SUM($G1085:N1085),(((INDEX('PTRM input'!$G$385:$P$434,A24offset,$E1085)-INDEX('PTRM input'!$G$277:$P$326,A24offset,$E1085))*OFFSET($F$7,0,$E1085))-SUM($G1085:N1085))*(OFFSET('PTRM input'!$G$477,0,$E1085-1)/A24taxstdlife))))</f>
        <v>0</v>
      </c>
      <c r="P1085" s="251">
        <f ca="1">IF(A24taxstdlife="n/a","n/a",IF(A24taxstdlife="",0,IF(P$3&gt;(A24stdlife+$E1085),((INDEX('PTRM input'!$G$385:$P$434,A24offset,$E1085)-INDEX('PTRM input'!$G$277:$P$326,A24offset,$E1085))*OFFSET($F$7,0,$E1085))-SUM($G1085:O1085),(((INDEX('PTRM input'!$G$385:$P$434,A24offset,$E1085)-INDEX('PTRM input'!$G$277:$P$326,A24offset,$E1085))*OFFSET($F$7,0,$E1085))-SUM($G1085:O1085))*(OFFSET('PTRM input'!$G$477,0,$E1085-1)/A24taxstdlife))))</f>
        <v>0</v>
      </c>
      <c r="Q1085" s="251">
        <f ca="1">IF(A24taxstdlife="n/a","n/a",IF(A24taxstdlife="",0,IF(Q$3&gt;(A24stdlife+$E1085),((INDEX('PTRM input'!$G$385:$P$434,A24offset,$E1085)-INDEX('PTRM input'!$G$277:$P$326,A24offset,$E1085))*OFFSET($F$7,0,$E1085))-SUM($G1085:P1085),(((INDEX('PTRM input'!$G$385:$P$434,A24offset,$E1085)-INDEX('PTRM input'!$G$277:$P$326,A24offset,$E1085))*OFFSET($F$7,0,$E1085))-SUM($G1085:P1085))*(OFFSET('PTRM input'!$G$477,0,$E1085-1)/A24taxstdlife))))</f>
        <v>0</v>
      </c>
      <c r="R1085" s="251">
        <f ca="1">IF(A24taxstdlife="n/a","n/a",IF(A24taxstdlife="",0,IF(R$3&gt;(A24stdlife+$E1085),((INDEX('PTRM input'!$G$385:$P$434,A24offset,$E1085)-INDEX('PTRM input'!$G$277:$P$326,A24offset,$E1085))*OFFSET($F$7,0,$E1085))-SUM($G1085:Q1085),(((INDEX('PTRM input'!$G$385:$P$434,A24offset,$E1085)-INDEX('PTRM input'!$G$277:$P$326,A24offset,$E1085))*OFFSET($F$7,0,$E1085))-SUM($G1085:Q1085))*(OFFSET('PTRM input'!$G$477,0,$E1085-1)/A24taxstdlife))))</f>
        <v>0</v>
      </c>
      <c r="S1085" s="251">
        <f ca="1">IF(A24taxstdlife="n/a","n/a",IF(A24taxstdlife="",0,IF(S$3&gt;(A24stdlife+$E1085),((INDEX('PTRM input'!$G$385:$P$434,A24offset,$E1085)-INDEX('PTRM input'!$G$277:$P$326,A24offset,$E1085))*OFFSET($F$7,0,$E1085))-SUM($G1085:R1085),(((INDEX('PTRM input'!$G$385:$P$434,A24offset,$E1085)-INDEX('PTRM input'!$G$277:$P$326,A24offset,$E1085))*OFFSET($F$7,0,$E1085))-SUM($G1085:R1085))*(OFFSET('PTRM input'!$G$477,0,$E1085-1)/A24taxstdlife))))</f>
        <v>0</v>
      </c>
      <c r="T1085" s="251">
        <f ca="1">IF(A24taxstdlife="n/a","n/a",IF(A24taxstdlife="",0,IF(T$3&gt;(A24stdlife+$E1085),((INDEX('PTRM input'!$G$385:$P$434,A24offset,$E1085)-INDEX('PTRM input'!$G$277:$P$326,A24offset,$E1085))*OFFSET($F$7,0,$E1085))-SUM($G1085:S1085),(((INDEX('PTRM input'!$G$385:$P$434,A24offset,$E1085)-INDEX('PTRM input'!$G$277:$P$326,A24offset,$E1085))*OFFSET($F$7,0,$E1085))-SUM($G1085:S1085))*(OFFSET('PTRM input'!$G$477,0,$E1085-1)/A24taxstdlife))))</f>
        <v>0</v>
      </c>
      <c r="U1085" s="251">
        <f ca="1">IF(A24taxstdlife="n/a","n/a",IF(A24taxstdlife="",0,IF(U$3&gt;(A24stdlife+$E1085),((INDEX('PTRM input'!$G$385:$P$434,A24offset,$E1085)-INDEX('PTRM input'!$G$277:$P$326,A24offset,$E1085))*OFFSET($F$7,0,$E1085))-SUM($G1085:T1085),(((INDEX('PTRM input'!$G$385:$P$434,A24offset,$E1085)-INDEX('PTRM input'!$G$277:$P$326,A24offset,$E1085))*OFFSET($F$7,0,$E1085))-SUM($G1085:T1085))*(OFFSET('PTRM input'!$G$477,0,$E1085-1)/A24taxstdlife))))</f>
        <v>0</v>
      </c>
      <c r="V1085" s="251">
        <f ca="1">IF(A24taxstdlife="n/a","n/a",IF(A24taxstdlife="",0,IF(V$3&gt;(A24stdlife+$E1085),((INDEX('PTRM input'!$G$385:$P$434,A24offset,$E1085)-INDEX('PTRM input'!$G$277:$P$326,A24offset,$E1085))*OFFSET($F$7,0,$E1085))-SUM($G1085:U1085),(((INDEX('PTRM input'!$G$385:$P$434,A24offset,$E1085)-INDEX('PTRM input'!$G$277:$P$326,A24offset,$E1085))*OFFSET($F$7,0,$E1085))-SUM($G1085:U1085))*(OFFSET('PTRM input'!$G$477,0,$E1085-1)/A24taxstdlife))))</f>
        <v>0</v>
      </c>
      <c r="W1085" s="251">
        <f ca="1">IF(A24taxstdlife="n/a","n/a",IF(A24taxstdlife="",0,IF(W$3&gt;(A24stdlife+$E1085),((INDEX('PTRM input'!$G$385:$P$434,A24offset,$E1085)-INDEX('PTRM input'!$G$277:$P$326,A24offset,$E1085))*OFFSET($F$7,0,$E1085))-SUM($G1085:V1085),(((INDEX('PTRM input'!$G$385:$P$434,A24offset,$E1085)-INDEX('PTRM input'!$G$277:$P$326,A24offset,$E1085))*OFFSET($F$7,0,$E1085))-SUM($G1085:V1085))*(OFFSET('PTRM input'!$G$477,0,$E1085-1)/A24taxstdlife))))</f>
        <v>0</v>
      </c>
      <c r="X1085" s="251">
        <f ca="1">IF(A24taxstdlife="n/a","n/a",IF(A24taxstdlife="",0,IF(X$3&gt;(A24stdlife+$E1085),((INDEX('PTRM input'!$G$385:$P$434,A24offset,$E1085)-INDEX('PTRM input'!$G$277:$P$326,A24offset,$E1085))*OFFSET($F$7,0,$E1085))-SUM($G1085:W1085),(((INDEX('PTRM input'!$G$385:$P$434,A24offset,$E1085)-INDEX('PTRM input'!$G$277:$P$326,A24offset,$E1085))*OFFSET($F$7,0,$E1085))-SUM($G1085:W1085))*(OFFSET('PTRM input'!$G$477,0,$E1085-1)/A24taxstdlife))))</f>
        <v>0</v>
      </c>
      <c r="Y1085" s="251">
        <f ca="1">IF(A24taxstdlife="n/a","n/a",IF(A24taxstdlife="",0,IF(Y$3&gt;(A24stdlife+$E1085),((INDEX('PTRM input'!$G$385:$P$434,A24offset,$E1085)-INDEX('PTRM input'!$G$277:$P$326,A24offset,$E1085))*OFFSET($F$7,0,$E1085))-SUM($G1085:X1085),(((INDEX('PTRM input'!$G$385:$P$434,A24offset,$E1085)-INDEX('PTRM input'!$G$277:$P$326,A24offset,$E1085))*OFFSET($F$7,0,$E1085))-SUM($G1085:X1085))*(OFFSET('PTRM input'!$G$477,0,$E1085-1)/A24taxstdlife))))</f>
        <v>0</v>
      </c>
      <c r="Z1085" s="251">
        <f ca="1">IF(A24taxstdlife="n/a","n/a",IF(A24taxstdlife="",0,IF(Z$3&gt;(A24stdlife+$E1085),((INDEX('PTRM input'!$G$385:$P$434,A24offset,$E1085)-INDEX('PTRM input'!$G$277:$P$326,A24offset,$E1085))*OFFSET($F$7,0,$E1085))-SUM($G1085:Y1085),(((INDEX('PTRM input'!$G$385:$P$434,A24offset,$E1085)-INDEX('PTRM input'!$G$277:$P$326,A24offset,$E1085))*OFFSET($F$7,0,$E1085))-SUM($G1085:Y1085))*(OFFSET('PTRM input'!$G$477,0,$E1085-1)/A24taxstdlife))))</f>
        <v>0</v>
      </c>
      <c r="AA1085" s="251">
        <f ca="1">IF(A24taxstdlife="n/a","n/a",IF(A24taxstdlife="",0,IF(AA$3&gt;(A24stdlife+$E1085),((INDEX('PTRM input'!$G$385:$P$434,A24offset,$E1085)-INDEX('PTRM input'!$G$277:$P$326,A24offset,$E1085))*OFFSET($F$7,0,$E1085))-SUM($G1085:Z1085),(((INDEX('PTRM input'!$G$385:$P$434,A24offset,$E1085)-INDEX('PTRM input'!$G$277:$P$326,A24offset,$E1085))*OFFSET($F$7,0,$E1085))-SUM($G1085:Z1085))*(OFFSET('PTRM input'!$G$477,0,$E1085-1)/A24taxstdlife))))</f>
        <v>0</v>
      </c>
      <c r="AB1085" s="251">
        <f ca="1">IF(A24taxstdlife="n/a","n/a",IF(A24taxstdlife="",0,IF(AB$3&gt;(A24stdlife+$E1085),((INDEX('PTRM input'!$G$385:$P$434,A24offset,$E1085)-INDEX('PTRM input'!$G$277:$P$326,A24offset,$E1085))*OFFSET($F$7,0,$E1085))-SUM($G1085:AA1085),(((INDEX('PTRM input'!$G$385:$P$434,A24offset,$E1085)-INDEX('PTRM input'!$G$277:$P$326,A24offset,$E1085))*OFFSET($F$7,0,$E1085))-SUM($G1085:AA1085))*(OFFSET('PTRM input'!$G$477,0,$E1085-1)/A24taxstdlife))))</f>
        <v>0</v>
      </c>
      <c r="AC1085" s="251">
        <f ca="1">IF(A24taxstdlife="n/a","n/a",IF(A24taxstdlife="",0,IF(AC$3&gt;(A24stdlife+$E1085),((INDEX('PTRM input'!$G$385:$P$434,A24offset,$E1085)-INDEX('PTRM input'!$G$277:$P$326,A24offset,$E1085))*OFFSET($F$7,0,$E1085))-SUM($G1085:AB1085),(((INDEX('PTRM input'!$G$385:$P$434,A24offset,$E1085)-INDEX('PTRM input'!$G$277:$P$326,A24offset,$E1085))*OFFSET($F$7,0,$E1085))-SUM($G1085:AB1085))*(OFFSET('PTRM input'!$G$477,0,$E1085-1)/A24taxstdlife))))</f>
        <v>0</v>
      </c>
      <c r="AD1085" s="251">
        <f ca="1">IF(A24taxstdlife="n/a","n/a",IF(A24taxstdlife="",0,IF(AD$3&gt;(A24stdlife+$E1085),((INDEX('PTRM input'!$G$385:$P$434,A24offset,$E1085)-INDEX('PTRM input'!$G$277:$P$326,A24offset,$E1085))*OFFSET($F$7,0,$E1085))-SUM($G1085:AC1085),(((INDEX('PTRM input'!$G$385:$P$434,A24offset,$E1085)-INDEX('PTRM input'!$G$277:$P$326,A24offset,$E1085))*OFFSET($F$7,0,$E1085))-SUM($G1085:AC1085))*(OFFSET('PTRM input'!$G$477,0,$E1085-1)/A24taxstdlife))))</f>
        <v>0</v>
      </c>
      <c r="AE1085" s="251">
        <f ca="1">IF(A24taxstdlife="n/a","n/a",IF(A24taxstdlife="",0,IF(AE$3&gt;(A24stdlife+$E1085),((INDEX('PTRM input'!$G$385:$P$434,A24offset,$E1085)-INDEX('PTRM input'!$G$277:$P$326,A24offset,$E1085))*OFFSET($F$7,0,$E1085))-SUM($G1085:AD1085),(((INDEX('PTRM input'!$G$385:$P$434,A24offset,$E1085)-INDEX('PTRM input'!$G$277:$P$326,A24offset,$E1085))*OFFSET($F$7,0,$E1085))-SUM($G1085:AD1085))*(OFFSET('PTRM input'!$G$477,0,$E1085-1)/A24taxstdlife))))</f>
        <v>0</v>
      </c>
      <c r="AF1085" s="251">
        <f ca="1">IF(A24taxstdlife="n/a","n/a",IF(A24taxstdlife="",0,IF(AF$3&gt;(A24stdlife+$E1085),((INDEX('PTRM input'!$G$385:$P$434,A24offset,$E1085)-INDEX('PTRM input'!$G$277:$P$326,A24offset,$E1085))*OFFSET($F$7,0,$E1085))-SUM($G1085:AE1085),(((INDEX('PTRM input'!$G$385:$P$434,A24offset,$E1085)-INDEX('PTRM input'!$G$277:$P$326,A24offset,$E1085))*OFFSET($F$7,0,$E1085))-SUM($G1085:AE1085))*(OFFSET('PTRM input'!$G$477,0,$E1085-1)/A24taxstdlife))))</f>
        <v>0</v>
      </c>
      <c r="AG1085" s="251">
        <f ca="1">IF(A24taxstdlife="n/a","n/a",IF(A24taxstdlife="",0,IF(AG$3&gt;(A24stdlife+$E1085),((INDEX('PTRM input'!$G$385:$P$434,A24offset,$E1085)-INDEX('PTRM input'!$G$277:$P$326,A24offset,$E1085))*OFFSET($F$7,0,$E1085))-SUM($G1085:AF1085),(((INDEX('PTRM input'!$G$385:$P$434,A24offset,$E1085)-INDEX('PTRM input'!$G$277:$P$326,A24offset,$E1085))*OFFSET($F$7,0,$E1085))-SUM($G1085:AF1085))*(OFFSET('PTRM input'!$G$477,0,$E1085-1)/A24taxstdlife))))</f>
        <v>0</v>
      </c>
      <c r="AH1085" s="251">
        <f ca="1">IF(A24taxstdlife="n/a","n/a",IF(A24taxstdlife="",0,IF(AH$3&gt;(A24stdlife+$E1085),((INDEX('PTRM input'!$G$385:$P$434,A24offset,$E1085)-INDEX('PTRM input'!$G$277:$P$326,A24offset,$E1085))*OFFSET($F$7,0,$E1085))-SUM($G1085:AG1085),(((INDEX('PTRM input'!$G$385:$P$434,A24offset,$E1085)-INDEX('PTRM input'!$G$277:$P$326,A24offset,$E1085))*OFFSET($F$7,0,$E1085))-SUM($G1085:AG1085))*(OFFSET('PTRM input'!$G$477,0,$E1085-1)/A24taxstdlife))))</f>
        <v>0</v>
      </c>
      <c r="AI1085" s="251">
        <f ca="1">IF(A24taxstdlife="n/a","n/a",IF(A24taxstdlife="",0,IF(AI$3&gt;(A24stdlife+$E1085),((INDEX('PTRM input'!$G$385:$P$434,A24offset,$E1085)-INDEX('PTRM input'!$G$277:$P$326,A24offset,$E1085))*OFFSET($F$7,0,$E1085))-SUM($G1085:AH1085),(((INDEX('PTRM input'!$G$385:$P$434,A24offset,$E1085)-INDEX('PTRM input'!$G$277:$P$326,A24offset,$E1085))*OFFSET($F$7,0,$E1085))-SUM($G1085:AH1085))*(OFFSET('PTRM input'!$G$477,0,$E1085-1)/A24taxstdlife))))</f>
        <v>0</v>
      </c>
      <c r="AJ1085" s="251">
        <f ca="1">IF(A24taxstdlife="n/a","n/a",IF(A24taxstdlife="",0,IF(AJ$3&gt;(A24stdlife+$E1085),((INDEX('PTRM input'!$G$385:$P$434,A24offset,$E1085)-INDEX('PTRM input'!$G$277:$P$326,A24offset,$E1085))*OFFSET($F$7,0,$E1085))-SUM($G1085:AI1085),(((INDEX('PTRM input'!$G$385:$P$434,A24offset,$E1085)-INDEX('PTRM input'!$G$277:$P$326,A24offset,$E1085))*OFFSET($F$7,0,$E1085))-SUM($G1085:AI1085))*(OFFSET('PTRM input'!$G$477,0,$E1085-1)/A24taxstdlife))))</f>
        <v>0</v>
      </c>
      <c r="AK1085" s="251">
        <f ca="1">IF(A24taxstdlife="n/a","n/a",IF(A24taxstdlife="",0,IF(AK$3&gt;(A24stdlife+$E1085),((INDEX('PTRM input'!$G$385:$P$434,A24offset,$E1085)-INDEX('PTRM input'!$G$277:$P$326,A24offset,$E1085))*OFFSET($F$7,0,$E1085))-SUM($G1085:AJ1085),(((INDEX('PTRM input'!$G$385:$P$434,A24offset,$E1085)-INDEX('PTRM input'!$G$277:$P$326,A24offset,$E1085))*OFFSET($F$7,0,$E1085))-SUM($G1085:AJ1085))*(OFFSET('PTRM input'!$G$477,0,$E1085-1)/A24taxstdlife))))</f>
        <v>0</v>
      </c>
      <c r="AL1085" s="251">
        <f ca="1">IF(A24taxstdlife="n/a","n/a",IF(A24taxstdlife="",0,IF(AL$3&gt;(A24stdlife+$E1085),((INDEX('PTRM input'!$G$385:$P$434,A24offset,$E1085)-INDEX('PTRM input'!$G$277:$P$326,A24offset,$E1085))*OFFSET($F$7,0,$E1085))-SUM($G1085:AK1085),(((INDEX('PTRM input'!$G$385:$P$434,A24offset,$E1085)-INDEX('PTRM input'!$G$277:$P$326,A24offset,$E1085))*OFFSET($F$7,0,$E1085))-SUM($G1085:AK1085))*(OFFSET('PTRM input'!$G$477,0,$E1085-1)/A24taxstdlife))))</f>
        <v>0</v>
      </c>
      <c r="AM1085" s="251">
        <f ca="1">IF(A24taxstdlife="n/a","n/a",IF(A24taxstdlife="",0,IF(AM$3&gt;(A24stdlife+$E1085),((INDEX('PTRM input'!$G$385:$P$434,A24offset,$E1085)-INDEX('PTRM input'!$G$277:$P$326,A24offset,$E1085))*OFFSET($F$7,0,$E1085))-SUM($G1085:AL1085),(((INDEX('PTRM input'!$G$385:$P$434,A24offset,$E1085)-INDEX('PTRM input'!$G$277:$P$326,A24offset,$E1085))*OFFSET($F$7,0,$E1085))-SUM($G1085:AL1085))*(OFFSET('PTRM input'!$G$477,0,$E1085-1)/A24taxstdlife))))</f>
        <v>0</v>
      </c>
      <c r="AN1085" s="251">
        <f ca="1">IF(A24taxstdlife="n/a","n/a",IF(A24taxstdlife="",0,IF(AN$3&gt;(A24stdlife+$E1085),((INDEX('PTRM input'!$G$385:$P$434,A24offset,$E1085)-INDEX('PTRM input'!$G$277:$P$326,A24offset,$E1085))*OFFSET($F$7,0,$E1085))-SUM($G1085:AM1085),(((INDEX('PTRM input'!$G$385:$P$434,A24offset,$E1085)-INDEX('PTRM input'!$G$277:$P$326,A24offset,$E1085))*OFFSET($F$7,0,$E1085))-SUM($G1085:AM1085))*(OFFSET('PTRM input'!$G$477,0,$E1085-1)/A24taxstdlife))))</f>
        <v>0</v>
      </c>
      <c r="AO1085" s="251">
        <f ca="1">IF(A24taxstdlife="n/a","n/a",IF(A24taxstdlife="",0,IF(AO$3&gt;(A24stdlife+$E1085),((INDEX('PTRM input'!$G$385:$P$434,A24offset,$E1085)-INDEX('PTRM input'!$G$277:$P$326,A24offset,$E1085))*OFFSET($F$7,0,$E1085))-SUM($G1085:AN1085),(((INDEX('PTRM input'!$G$385:$P$434,A24offset,$E1085)-INDEX('PTRM input'!$G$277:$P$326,A24offset,$E1085))*OFFSET($F$7,0,$E1085))-SUM($G1085:AN1085))*(OFFSET('PTRM input'!$G$477,0,$E1085-1)/A24taxstdlife))))</f>
        <v>0</v>
      </c>
      <c r="AP1085" s="251">
        <f ca="1">IF(A24taxstdlife="n/a","n/a",IF(A24taxstdlife="",0,IF(AP$3&gt;(A24stdlife+$E1085),((INDEX('PTRM input'!$G$385:$P$434,A24offset,$E1085)-INDEX('PTRM input'!$G$277:$P$326,A24offset,$E1085))*OFFSET($F$7,0,$E1085))-SUM($G1085:AO1085),(((INDEX('PTRM input'!$G$385:$P$434,A24offset,$E1085)-INDEX('PTRM input'!$G$277:$P$326,A24offset,$E1085))*OFFSET($F$7,0,$E1085))-SUM($G1085:AO1085))*(OFFSET('PTRM input'!$G$477,0,$E1085-1)/A24taxstdlife))))</f>
        <v>0</v>
      </c>
      <c r="AQ1085" s="251">
        <f ca="1">IF(A24taxstdlife="n/a","n/a",IF(A24taxstdlife="",0,IF(AQ$3&gt;(A24stdlife+$E1085),((INDEX('PTRM input'!$G$385:$P$434,A24offset,$E1085)-INDEX('PTRM input'!$G$277:$P$326,A24offset,$E1085))*OFFSET($F$7,0,$E1085))-SUM($G1085:AP1085),(((INDEX('PTRM input'!$G$385:$P$434,A24offset,$E1085)-INDEX('PTRM input'!$G$277:$P$326,A24offset,$E1085))*OFFSET($F$7,0,$E1085))-SUM($G1085:AP1085))*(OFFSET('PTRM input'!$G$477,0,$E1085-1)/A24taxstdlife))))</f>
        <v>0</v>
      </c>
      <c r="AR1085" s="251">
        <f ca="1">IF(A24taxstdlife="n/a","n/a",IF(A24taxstdlife="",0,IF(AR$3&gt;(A24stdlife+$E1085),((INDEX('PTRM input'!$G$385:$P$434,A24offset,$E1085)-INDEX('PTRM input'!$G$277:$P$326,A24offset,$E1085))*OFFSET($F$7,0,$E1085))-SUM($G1085:AQ1085),(((INDEX('PTRM input'!$G$385:$P$434,A24offset,$E1085)-INDEX('PTRM input'!$G$277:$P$326,A24offset,$E1085))*OFFSET($F$7,0,$E1085))-SUM($G1085:AQ1085))*(OFFSET('PTRM input'!$G$477,0,$E1085-1)/A24taxstdlife))))</f>
        <v>0</v>
      </c>
      <c r="AS1085" s="251">
        <f ca="1">IF(A24taxstdlife="n/a","n/a",IF(A24taxstdlife="",0,IF(AS$3&gt;(A24stdlife+$E1085),((INDEX('PTRM input'!$G$385:$P$434,A24offset,$E1085)-INDEX('PTRM input'!$G$277:$P$326,A24offset,$E1085))*OFFSET($F$7,0,$E1085))-SUM($G1085:AR1085),(((INDEX('PTRM input'!$G$385:$P$434,A24offset,$E1085)-INDEX('PTRM input'!$G$277:$P$326,A24offset,$E1085))*OFFSET($F$7,0,$E1085))-SUM($G1085:AR1085))*(OFFSET('PTRM input'!$G$477,0,$E1085-1)/A24taxstdlife))))</f>
        <v>0</v>
      </c>
      <c r="AT1085" s="251">
        <f ca="1">IF(A24taxstdlife="n/a","n/a",IF(A24taxstdlife="",0,IF(AT$3&gt;(A24stdlife+$E1085),((INDEX('PTRM input'!$G$385:$P$434,A24offset,$E1085)-INDEX('PTRM input'!$G$277:$P$326,A24offset,$E1085))*OFFSET($F$7,0,$E1085))-SUM($G1085:AS1085),(((INDEX('PTRM input'!$G$385:$P$434,A24offset,$E1085)-INDEX('PTRM input'!$G$277:$P$326,A24offset,$E1085))*OFFSET($F$7,0,$E1085))-SUM($G1085:AS1085))*(OFFSET('PTRM input'!$G$477,0,$E1085-1)/A24taxstdlife))))</f>
        <v>0</v>
      </c>
      <c r="AU1085" s="251">
        <f ca="1">IF(A24taxstdlife="n/a","n/a",IF(A24taxstdlife="",0,IF(AU$3&gt;(A24stdlife+$E1085),((INDEX('PTRM input'!$G$385:$P$434,A24offset,$E1085)-INDEX('PTRM input'!$G$277:$P$326,A24offset,$E1085))*OFFSET($F$7,0,$E1085))-SUM($G1085:AT1085),(((INDEX('PTRM input'!$G$385:$P$434,A24offset,$E1085)-INDEX('PTRM input'!$G$277:$P$326,A24offset,$E1085))*OFFSET($F$7,0,$E1085))-SUM($G1085:AT1085))*(OFFSET('PTRM input'!$G$477,0,$E1085-1)/A24taxstdlife))))</f>
        <v>0</v>
      </c>
      <c r="AV1085" s="251">
        <f ca="1">IF(A24taxstdlife="n/a","n/a",IF(A24taxstdlife="",0,IF(AV$3&gt;(A24stdlife+$E1085),((INDEX('PTRM input'!$G$385:$P$434,A24offset,$E1085)-INDEX('PTRM input'!$G$277:$P$326,A24offset,$E1085))*OFFSET($F$7,0,$E1085))-SUM($G1085:AU1085),(((INDEX('PTRM input'!$G$385:$P$434,A24offset,$E1085)-INDEX('PTRM input'!$G$277:$P$326,A24offset,$E1085))*OFFSET($F$7,0,$E1085))-SUM($G1085:AU1085))*(OFFSET('PTRM input'!$G$477,0,$E1085-1)/A24taxstdlife))))</f>
        <v>0</v>
      </c>
      <c r="AW1085" s="251">
        <f ca="1">IF(A24taxstdlife="n/a","n/a",IF(A24taxstdlife="",0,IF(AW$3&gt;(A24stdlife+$E1085),((INDEX('PTRM input'!$G$385:$P$434,A24offset,$E1085)-INDEX('PTRM input'!$G$277:$P$326,A24offset,$E1085))*OFFSET($F$7,0,$E1085))-SUM($G1085:AV1085),(((INDEX('PTRM input'!$G$385:$P$434,A24offset,$E1085)-INDEX('PTRM input'!$G$277:$P$326,A24offset,$E1085))*OFFSET($F$7,0,$E1085))-SUM($G1085:AV1085))*(OFFSET('PTRM input'!$G$477,0,$E1085-1)/A24taxstdlife))))</f>
        <v>0</v>
      </c>
      <c r="AX1085" s="251">
        <f ca="1">IF(A24taxstdlife="n/a","n/a",IF(A24taxstdlife="",0,IF(AX$3&gt;(A24stdlife+$E1085),((INDEX('PTRM input'!$G$385:$P$434,A24offset,$E1085)-INDEX('PTRM input'!$G$277:$P$326,A24offset,$E1085))*OFFSET($F$7,0,$E1085))-SUM($G1085:AW1085),(((INDEX('PTRM input'!$G$385:$P$434,A24offset,$E1085)-INDEX('PTRM input'!$G$277:$P$326,A24offset,$E1085))*OFFSET($F$7,0,$E1085))-SUM($G1085:AW1085))*(OFFSET('PTRM input'!$G$477,0,$E1085-1)/A24taxstdlife))))</f>
        <v>0</v>
      </c>
      <c r="AY1085" s="251">
        <f ca="1">IF(A24taxstdlife="n/a","n/a",IF(A24taxstdlife="",0,IF(AY$3&gt;(A24stdlife+$E1085),((INDEX('PTRM input'!$G$385:$P$434,A24offset,$E1085)-INDEX('PTRM input'!$G$277:$P$326,A24offset,$E1085))*OFFSET($F$7,0,$E1085))-SUM($G1085:AX1085),(((INDEX('PTRM input'!$G$385:$P$434,A24offset,$E1085)-INDEX('PTRM input'!$G$277:$P$326,A24offset,$E1085))*OFFSET($F$7,0,$E1085))-SUM($G1085:AX1085))*(OFFSET('PTRM input'!$G$477,0,$E1085-1)/A24taxstdlife))))</f>
        <v>0</v>
      </c>
      <c r="AZ1085" s="251">
        <f ca="1">IF(A24taxstdlife="n/a","n/a",IF(A24taxstdlife="",0,IF(AZ$3&gt;(A24stdlife+$E1085),((INDEX('PTRM input'!$G$385:$P$434,A24offset,$E1085)-INDEX('PTRM input'!$G$277:$P$326,A24offset,$E1085))*OFFSET($F$7,0,$E1085))-SUM($G1085:AY1085),(((INDEX('PTRM input'!$G$385:$P$434,A24offset,$E1085)-INDEX('PTRM input'!$G$277:$P$326,A24offset,$E1085))*OFFSET($F$7,0,$E1085))-SUM($G1085:AY1085))*(OFFSET('PTRM input'!$G$477,0,$E1085-1)/A24taxstdlife))))</f>
        <v>0</v>
      </c>
      <c r="BA1085" s="251">
        <f ca="1">IF(A24taxstdlife="n/a","n/a",IF(A24taxstdlife="",0,IF(BA$3&gt;(A24stdlife+$E1085),((INDEX('PTRM input'!$G$385:$P$434,A24offset,$E1085)-INDEX('PTRM input'!$G$277:$P$326,A24offset,$E1085))*OFFSET($F$7,0,$E1085))-SUM($G1085:AZ1085),(((INDEX('PTRM input'!$G$385:$P$434,A24offset,$E1085)-INDEX('PTRM input'!$G$277:$P$326,A24offset,$E1085))*OFFSET($F$7,0,$E1085))-SUM($G1085:AZ1085))*(OFFSET('PTRM input'!$G$477,0,$E1085-1)/A24taxstdlife))))</f>
        <v>0</v>
      </c>
      <c r="BB1085" s="251">
        <f ca="1">IF(A24taxstdlife="n/a","n/a",IF(A24taxstdlife="",0,IF(BB$3&gt;(A24stdlife+$E1085),((INDEX('PTRM input'!$G$385:$P$434,A24offset,$E1085)-INDEX('PTRM input'!$G$277:$P$326,A24offset,$E1085))*OFFSET($F$7,0,$E1085))-SUM($G1085:BA1085),(((INDEX('PTRM input'!$G$385:$P$434,A24offset,$E1085)-INDEX('PTRM input'!$G$277:$P$326,A24offset,$E1085))*OFFSET($F$7,0,$E1085))-SUM($G1085:BA1085))*(OFFSET('PTRM input'!$G$477,0,$E1085-1)/A24taxstdlife))))</f>
        <v>0</v>
      </c>
      <c r="BC1085" s="251">
        <f ca="1">IF(A24taxstdlife="n/a","n/a",IF(A24taxstdlife="",0,IF(BC$3&gt;(A24stdlife+$E1085),((INDEX('PTRM input'!$G$385:$P$434,A24offset,$E1085)-INDEX('PTRM input'!$G$277:$P$326,A24offset,$E1085))*OFFSET($F$7,0,$E1085))-SUM($G1085:BB1085),(((INDEX('PTRM input'!$G$385:$P$434,A24offset,$E1085)-INDEX('PTRM input'!$G$277:$P$326,A24offset,$E1085))*OFFSET($F$7,0,$E1085))-SUM($G1085:BB1085))*(OFFSET('PTRM input'!$G$477,0,$E1085-1)/A24taxstdlife))))</f>
        <v>0</v>
      </c>
      <c r="BD1085" s="251">
        <f ca="1">IF(A24taxstdlife="n/a","n/a",IF(A24taxstdlife="",0,IF(BD$3&gt;(A24stdlife+$E1085),((INDEX('PTRM input'!$G$385:$P$434,A24offset,$E1085)-INDEX('PTRM input'!$G$277:$P$326,A24offset,$E1085))*OFFSET($F$7,0,$E1085))-SUM($G1085:BC1085),(((INDEX('PTRM input'!$G$385:$P$434,A24offset,$E1085)-INDEX('PTRM input'!$G$277:$P$326,A24offset,$E1085))*OFFSET($F$7,0,$E1085))-SUM($G1085:BC1085))*(OFFSET('PTRM input'!$G$477,0,$E1085-1)/A24taxstdlife))))</f>
        <v>0</v>
      </c>
      <c r="BE1085" s="251">
        <f ca="1">IF(A24taxstdlife="n/a","n/a",IF(A24taxstdlife="",0,IF(BE$3&gt;(A24stdlife+$E1085),((INDEX('PTRM input'!$G$385:$P$434,A24offset,$E1085)-INDEX('PTRM input'!$G$277:$P$326,A24offset,$E1085))*OFFSET($F$7,0,$E1085))-SUM($G1085:BD1085),(((INDEX('PTRM input'!$G$385:$P$434,A24offset,$E1085)-INDEX('PTRM input'!$G$277:$P$326,A24offset,$E1085))*OFFSET($F$7,0,$E1085))-SUM($G1085:BD1085))*(OFFSET('PTRM input'!$G$477,0,$E1085-1)/A24taxstdlife))))</f>
        <v>0</v>
      </c>
      <c r="BF1085" s="251">
        <f ca="1">IF(A24taxstdlife="n/a","n/a",IF(A24taxstdlife="",0,IF(BF$3&gt;(A24stdlife+$E1085),((INDEX('PTRM input'!$G$385:$P$434,A24offset,$E1085)-INDEX('PTRM input'!$G$277:$P$326,A24offset,$E1085))*OFFSET($F$7,0,$E1085))-SUM($G1085:BE1085),(((INDEX('PTRM input'!$G$385:$P$434,A24offset,$E1085)-INDEX('PTRM input'!$G$277:$P$326,A24offset,$E1085))*OFFSET($F$7,0,$E1085))-SUM($G1085:BE1085))*(OFFSET('PTRM input'!$G$477,0,$E1085-1)/A24taxstdlife))))</f>
        <v>0</v>
      </c>
      <c r="BG1085" s="251">
        <f ca="1">IF(A24taxstdlife="n/a","n/a",IF(A24taxstdlife="",0,IF(BG$3&gt;(A24stdlife+$E1085),((INDEX('PTRM input'!$G$385:$P$434,A24offset,$E1085)-INDEX('PTRM input'!$G$277:$P$326,A24offset,$E1085))*OFFSET($F$7,0,$E1085))-SUM($G1085:BF1085),(((INDEX('PTRM input'!$G$385:$P$434,A24offset,$E1085)-INDEX('PTRM input'!$G$277:$P$326,A24offset,$E1085))*OFFSET($F$7,0,$E1085))-SUM($G1085:BF1085))*(OFFSET('PTRM input'!$G$477,0,$E1085-1)/A24taxstdlife))))</f>
        <v>0</v>
      </c>
      <c r="BH1085" s="251">
        <f ca="1">IF(A24taxstdlife="n/a","n/a",IF(A24taxstdlife="",0,IF(BH$3&gt;(A24stdlife+$E1085),((INDEX('PTRM input'!$G$385:$P$434,A24offset,$E1085)-INDEX('PTRM input'!$G$277:$P$326,A24offset,$E1085))*OFFSET($F$7,0,$E1085))-SUM($G1085:BG1085),(((INDEX('PTRM input'!$G$385:$P$434,A24offset,$E1085)-INDEX('PTRM input'!$G$277:$P$326,A24offset,$E1085))*OFFSET($F$7,0,$E1085))-SUM($G1085:BG1085))*(OFFSET('PTRM input'!$G$477,0,$E1085-1)/A24taxstdlife))))</f>
        <v>0</v>
      </c>
      <c r="BI1085" s="251">
        <f ca="1">IF(A24taxstdlife="n/a","n/a",IF(A24taxstdlife="",0,IF(BI$3&gt;(A24stdlife+$E1085),((INDEX('PTRM input'!$G$385:$P$434,A24offset,$E1085)-INDEX('PTRM input'!$G$277:$P$326,A24offset,$E1085))*OFFSET($F$7,0,$E1085))-SUM($G1085:BH1085),(((INDEX('PTRM input'!$G$385:$P$434,A24offset,$E1085)-INDEX('PTRM input'!$G$277:$P$326,A24offset,$E1085))*OFFSET($F$7,0,$E1085))-SUM($G1085:BH1085))*(OFFSET('PTRM input'!$G$477,0,$E1085-1)/A24taxstdlife))))</f>
        <v>0</v>
      </c>
      <c r="BJ1085" s="116"/>
      <c r="BK1085" s="116"/>
      <c r="BL1085" s="116"/>
      <c r="BM1085" s="116"/>
    </row>
    <row r="1086" spans="1:65" ht="12.75" hidden="1" customHeight="1" outlineLevel="2">
      <c r="A1086" s="366"/>
      <c r="B1086" s="19"/>
      <c r="C1086" s="18"/>
      <c r="D1086" s="760"/>
      <c r="E1086" s="86">
        <v>6</v>
      </c>
      <c r="F1086" s="356"/>
      <c r="G1086" s="434"/>
      <c r="H1086" s="435"/>
      <c r="I1086" s="435"/>
      <c r="J1086" s="435"/>
      <c r="K1086" s="435"/>
      <c r="L1086" s="619"/>
      <c r="M1086" s="251">
        <f ca="1">IF(A24taxstdlife="n/a","n/a",IF(A24taxstdlife="",0,IF(M$3&gt;(A24stdlife+$E1086),((INDEX('PTRM input'!$G$385:$P$434,A24offset,$E1086)-INDEX('PTRM input'!$G$277:$P$326,A24offset,$E1086))*OFFSET($F$7,0,$E1086))-SUM($G1086:L1086),(((INDEX('PTRM input'!$G$385:$P$434,A24offset,$E1086)-INDEX('PTRM input'!$G$277:$P$326,A24offset,$E1086))*OFFSET($F$7,0,$E1086))-SUM($G1086:L1086))*(OFFSET('PTRM input'!$G$477,0,$E1086-1)/A24taxstdlife))))</f>
        <v>0</v>
      </c>
      <c r="N1086" s="251">
        <f ca="1">IF(A24taxstdlife="n/a","n/a",IF(A24taxstdlife="",0,IF(N$3&gt;(A24stdlife+$E1086),((INDEX('PTRM input'!$G$385:$P$434,A24offset,$E1086)-INDEX('PTRM input'!$G$277:$P$326,A24offset,$E1086))*OFFSET($F$7,0,$E1086))-SUM($G1086:M1086),(((INDEX('PTRM input'!$G$385:$P$434,A24offset,$E1086)-INDEX('PTRM input'!$G$277:$P$326,A24offset,$E1086))*OFFSET($F$7,0,$E1086))-SUM($G1086:M1086))*(OFFSET('PTRM input'!$G$477,0,$E1086-1)/A24taxstdlife))))</f>
        <v>0</v>
      </c>
      <c r="O1086" s="251">
        <f ca="1">IF(A24taxstdlife="n/a","n/a",IF(A24taxstdlife="",0,IF(O$3&gt;(A24stdlife+$E1086),((INDEX('PTRM input'!$G$385:$P$434,A24offset,$E1086)-INDEX('PTRM input'!$G$277:$P$326,A24offset,$E1086))*OFFSET($F$7,0,$E1086))-SUM($G1086:N1086),(((INDEX('PTRM input'!$G$385:$P$434,A24offset,$E1086)-INDEX('PTRM input'!$G$277:$P$326,A24offset,$E1086))*OFFSET($F$7,0,$E1086))-SUM($G1086:N1086))*(OFFSET('PTRM input'!$G$477,0,$E1086-1)/A24taxstdlife))))</f>
        <v>0</v>
      </c>
      <c r="P1086" s="251">
        <f ca="1">IF(A24taxstdlife="n/a","n/a",IF(A24taxstdlife="",0,IF(P$3&gt;(A24stdlife+$E1086),((INDEX('PTRM input'!$G$385:$P$434,A24offset,$E1086)-INDEX('PTRM input'!$G$277:$P$326,A24offset,$E1086))*OFFSET($F$7,0,$E1086))-SUM($G1086:O1086),(((INDEX('PTRM input'!$G$385:$P$434,A24offset,$E1086)-INDEX('PTRM input'!$G$277:$P$326,A24offset,$E1086))*OFFSET($F$7,0,$E1086))-SUM($G1086:O1086))*(OFFSET('PTRM input'!$G$477,0,$E1086-1)/A24taxstdlife))))</f>
        <v>0</v>
      </c>
      <c r="Q1086" s="251">
        <f ca="1">IF(A24taxstdlife="n/a","n/a",IF(A24taxstdlife="",0,IF(Q$3&gt;(A24stdlife+$E1086),((INDEX('PTRM input'!$G$385:$P$434,A24offset,$E1086)-INDEX('PTRM input'!$G$277:$P$326,A24offset,$E1086))*OFFSET($F$7,0,$E1086))-SUM($G1086:P1086),(((INDEX('PTRM input'!$G$385:$P$434,A24offset,$E1086)-INDEX('PTRM input'!$G$277:$P$326,A24offset,$E1086))*OFFSET($F$7,0,$E1086))-SUM($G1086:P1086))*(OFFSET('PTRM input'!$G$477,0,$E1086-1)/A24taxstdlife))))</f>
        <v>0</v>
      </c>
      <c r="R1086" s="251">
        <f ca="1">IF(A24taxstdlife="n/a","n/a",IF(A24taxstdlife="",0,IF(R$3&gt;(A24stdlife+$E1086),((INDEX('PTRM input'!$G$385:$P$434,A24offset,$E1086)-INDEX('PTRM input'!$G$277:$P$326,A24offset,$E1086))*OFFSET($F$7,0,$E1086))-SUM($G1086:Q1086),(((INDEX('PTRM input'!$G$385:$P$434,A24offset,$E1086)-INDEX('PTRM input'!$G$277:$P$326,A24offset,$E1086))*OFFSET($F$7,0,$E1086))-SUM($G1086:Q1086))*(OFFSET('PTRM input'!$G$477,0,$E1086-1)/A24taxstdlife))))</f>
        <v>0</v>
      </c>
      <c r="S1086" s="251">
        <f ca="1">IF(A24taxstdlife="n/a","n/a",IF(A24taxstdlife="",0,IF(S$3&gt;(A24stdlife+$E1086),((INDEX('PTRM input'!$G$385:$P$434,A24offset,$E1086)-INDEX('PTRM input'!$G$277:$P$326,A24offset,$E1086))*OFFSET($F$7,0,$E1086))-SUM($G1086:R1086),(((INDEX('PTRM input'!$G$385:$P$434,A24offset,$E1086)-INDEX('PTRM input'!$G$277:$P$326,A24offset,$E1086))*OFFSET($F$7,0,$E1086))-SUM($G1086:R1086))*(OFFSET('PTRM input'!$G$477,0,$E1086-1)/A24taxstdlife))))</f>
        <v>0</v>
      </c>
      <c r="T1086" s="251">
        <f ca="1">IF(A24taxstdlife="n/a","n/a",IF(A24taxstdlife="",0,IF(T$3&gt;(A24stdlife+$E1086),((INDEX('PTRM input'!$G$385:$P$434,A24offset,$E1086)-INDEX('PTRM input'!$G$277:$P$326,A24offset,$E1086))*OFFSET($F$7,0,$E1086))-SUM($G1086:S1086),(((INDEX('PTRM input'!$G$385:$P$434,A24offset,$E1086)-INDEX('PTRM input'!$G$277:$P$326,A24offset,$E1086))*OFFSET($F$7,0,$E1086))-SUM($G1086:S1086))*(OFFSET('PTRM input'!$G$477,0,$E1086-1)/A24taxstdlife))))</f>
        <v>0</v>
      </c>
      <c r="U1086" s="251">
        <f ca="1">IF(A24taxstdlife="n/a","n/a",IF(A24taxstdlife="",0,IF(U$3&gt;(A24stdlife+$E1086),((INDEX('PTRM input'!$G$385:$P$434,A24offset,$E1086)-INDEX('PTRM input'!$G$277:$P$326,A24offset,$E1086))*OFFSET($F$7,0,$E1086))-SUM($G1086:T1086),(((INDEX('PTRM input'!$G$385:$P$434,A24offset,$E1086)-INDEX('PTRM input'!$G$277:$P$326,A24offset,$E1086))*OFFSET($F$7,0,$E1086))-SUM($G1086:T1086))*(OFFSET('PTRM input'!$G$477,0,$E1086-1)/A24taxstdlife))))</f>
        <v>0</v>
      </c>
      <c r="V1086" s="251">
        <f ca="1">IF(A24taxstdlife="n/a","n/a",IF(A24taxstdlife="",0,IF(V$3&gt;(A24stdlife+$E1086),((INDEX('PTRM input'!$G$385:$P$434,A24offset,$E1086)-INDEX('PTRM input'!$G$277:$P$326,A24offset,$E1086))*OFFSET($F$7,0,$E1086))-SUM($G1086:U1086),(((INDEX('PTRM input'!$G$385:$P$434,A24offset,$E1086)-INDEX('PTRM input'!$G$277:$P$326,A24offset,$E1086))*OFFSET($F$7,0,$E1086))-SUM($G1086:U1086))*(OFFSET('PTRM input'!$G$477,0,$E1086-1)/A24taxstdlife))))</f>
        <v>0</v>
      </c>
      <c r="W1086" s="251">
        <f ca="1">IF(A24taxstdlife="n/a","n/a",IF(A24taxstdlife="",0,IF(W$3&gt;(A24stdlife+$E1086),((INDEX('PTRM input'!$G$385:$P$434,A24offset,$E1086)-INDEX('PTRM input'!$G$277:$P$326,A24offset,$E1086))*OFFSET($F$7,0,$E1086))-SUM($G1086:V1086),(((INDEX('PTRM input'!$G$385:$P$434,A24offset,$E1086)-INDEX('PTRM input'!$G$277:$P$326,A24offset,$E1086))*OFFSET($F$7,0,$E1086))-SUM($G1086:V1086))*(OFFSET('PTRM input'!$G$477,0,$E1086-1)/A24taxstdlife))))</f>
        <v>0</v>
      </c>
      <c r="X1086" s="251">
        <f ca="1">IF(A24taxstdlife="n/a","n/a",IF(A24taxstdlife="",0,IF(X$3&gt;(A24stdlife+$E1086),((INDEX('PTRM input'!$G$385:$P$434,A24offset,$E1086)-INDEX('PTRM input'!$G$277:$P$326,A24offset,$E1086))*OFFSET($F$7,0,$E1086))-SUM($G1086:W1086),(((INDEX('PTRM input'!$G$385:$P$434,A24offset,$E1086)-INDEX('PTRM input'!$G$277:$P$326,A24offset,$E1086))*OFFSET($F$7,0,$E1086))-SUM($G1086:W1086))*(OFFSET('PTRM input'!$G$477,0,$E1086-1)/A24taxstdlife))))</f>
        <v>0</v>
      </c>
      <c r="Y1086" s="251">
        <f ca="1">IF(A24taxstdlife="n/a","n/a",IF(A24taxstdlife="",0,IF(Y$3&gt;(A24stdlife+$E1086),((INDEX('PTRM input'!$G$385:$P$434,A24offset,$E1086)-INDEX('PTRM input'!$G$277:$P$326,A24offset,$E1086))*OFFSET($F$7,0,$E1086))-SUM($G1086:X1086),(((INDEX('PTRM input'!$G$385:$P$434,A24offset,$E1086)-INDEX('PTRM input'!$G$277:$P$326,A24offset,$E1086))*OFFSET($F$7,0,$E1086))-SUM($G1086:X1086))*(OFFSET('PTRM input'!$G$477,0,$E1086-1)/A24taxstdlife))))</f>
        <v>0</v>
      </c>
      <c r="Z1086" s="251">
        <f ca="1">IF(A24taxstdlife="n/a","n/a",IF(A24taxstdlife="",0,IF(Z$3&gt;(A24stdlife+$E1086),((INDEX('PTRM input'!$G$385:$P$434,A24offset,$E1086)-INDEX('PTRM input'!$G$277:$P$326,A24offset,$E1086))*OFFSET($F$7,0,$E1086))-SUM($G1086:Y1086),(((INDEX('PTRM input'!$G$385:$P$434,A24offset,$E1086)-INDEX('PTRM input'!$G$277:$P$326,A24offset,$E1086))*OFFSET($F$7,0,$E1086))-SUM($G1086:Y1086))*(OFFSET('PTRM input'!$G$477,0,$E1086-1)/A24taxstdlife))))</f>
        <v>0</v>
      </c>
      <c r="AA1086" s="251">
        <f ca="1">IF(A24taxstdlife="n/a","n/a",IF(A24taxstdlife="",0,IF(AA$3&gt;(A24stdlife+$E1086),((INDEX('PTRM input'!$G$385:$P$434,A24offset,$E1086)-INDEX('PTRM input'!$G$277:$P$326,A24offset,$E1086))*OFFSET($F$7,0,$E1086))-SUM($G1086:Z1086),(((INDEX('PTRM input'!$G$385:$P$434,A24offset,$E1086)-INDEX('PTRM input'!$G$277:$P$326,A24offset,$E1086))*OFFSET($F$7,0,$E1086))-SUM($G1086:Z1086))*(OFFSET('PTRM input'!$G$477,0,$E1086-1)/A24taxstdlife))))</f>
        <v>0</v>
      </c>
      <c r="AB1086" s="251">
        <f ca="1">IF(A24taxstdlife="n/a","n/a",IF(A24taxstdlife="",0,IF(AB$3&gt;(A24stdlife+$E1086),((INDEX('PTRM input'!$G$385:$P$434,A24offset,$E1086)-INDEX('PTRM input'!$G$277:$P$326,A24offset,$E1086))*OFFSET($F$7,0,$E1086))-SUM($G1086:AA1086),(((INDEX('PTRM input'!$G$385:$P$434,A24offset,$E1086)-INDEX('PTRM input'!$G$277:$P$326,A24offset,$E1086))*OFFSET($F$7,0,$E1086))-SUM($G1086:AA1086))*(OFFSET('PTRM input'!$G$477,0,$E1086-1)/A24taxstdlife))))</f>
        <v>0</v>
      </c>
      <c r="AC1086" s="251">
        <f ca="1">IF(A24taxstdlife="n/a","n/a",IF(A24taxstdlife="",0,IF(AC$3&gt;(A24stdlife+$E1086),((INDEX('PTRM input'!$G$385:$P$434,A24offset,$E1086)-INDEX('PTRM input'!$G$277:$P$326,A24offset,$E1086))*OFFSET($F$7,0,$E1086))-SUM($G1086:AB1086),(((INDEX('PTRM input'!$G$385:$P$434,A24offset,$E1086)-INDEX('PTRM input'!$G$277:$P$326,A24offset,$E1086))*OFFSET($F$7,0,$E1086))-SUM($G1086:AB1086))*(OFFSET('PTRM input'!$G$477,0,$E1086-1)/A24taxstdlife))))</f>
        <v>0</v>
      </c>
      <c r="AD1086" s="251">
        <f ca="1">IF(A24taxstdlife="n/a","n/a",IF(A24taxstdlife="",0,IF(AD$3&gt;(A24stdlife+$E1086),((INDEX('PTRM input'!$G$385:$P$434,A24offset,$E1086)-INDEX('PTRM input'!$G$277:$P$326,A24offset,$E1086))*OFFSET($F$7,0,$E1086))-SUM($G1086:AC1086),(((INDEX('PTRM input'!$G$385:$P$434,A24offset,$E1086)-INDEX('PTRM input'!$G$277:$P$326,A24offset,$E1086))*OFFSET($F$7,0,$E1086))-SUM($G1086:AC1086))*(OFFSET('PTRM input'!$G$477,0,$E1086-1)/A24taxstdlife))))</f>
        <v>0</v>
      </c>
      <c r="AE1086" s="251">
        <f ca="1">IF(A24taxstdlife="n/a","n/a",IF(A24taxstdlife="",0,IF(AE$3&gt;(A24stdlife+$E1086),((INDEX('PTRM input'!$G$385:$P$434,A24offset,$E1086)-INDEX('PTRM input'!$G$277:$P$326,A24offset,$E1086))*OFFSET($F$7,0,$E1086))-SUM($G1086:AD1086),(((INDEX('PTRM input'!$G$385:$P$434,A24offset,$E1086)-INDEX('PTRM input'!$G$277:$P$326,A24offset,$E1086))*OFFSET($F$7,0,$E1086))-SUM($G1086:AD1086))*(OFFSET('PTRM input'!$G$477,0,$E1086-1)/A24taxstdlife))))</f>
        <v>0</v>
      </c>
      <c r="AF1086" s="251">
        <f ca="1">IF(A24taxstdlife="n/a","n/a",IF(A24taxstdlife="",0,IF(AF$3&gt;(A24stdlife+$E1086),((INDEX('PTRM input'!$G$385:$P$434,A24offset,$E1086)-INDEX('PTRM input'!$G$277:$P$326,A24offset,$E1086))*OFFSET($F$7,0,$E1086))-SUM($G1086:AE1086),(((INDEX('PTRM input'!$G$385:$P$434,A24offset,$E1086)-INDEX('PTRM input'!$G$277:$P$326,A24offset,$E1086))*OFFSET($F$7,0,$E1086))-SUM($G1086:AE1086))*(OFFSET('PTRM input'!$G$477,0,$E1086-1)/A24taxstdlife))))</f>
        <v>0</v>
      </c>
      <c r="AG1086" s="251">
        <f ca="1">IF(A24taxstdlife="n/a","n/a",IF(A24taxstdlife="",0,IF(AG$3&gt;(A24stdlife+$E1086),((INDEX('PTRM input'!$G$385:$P$434,A24offset,$E1086)-INDEX('PTRM input'!$G$277:$P$326,A24offset,$E1086))*OFFSET($F$7,0,$E1086))-SUM($G1086:AF1086),(((INDEX('PTRM input'!$G$385:$P$434,A24offset,$E1086)-INDEX('PTRM input'!$G$277:$P$326,A24offset,$E1086))*OFFSET($F$7,0,$E1086))-SUM($G1086:AF1086))*(OFFSET('PTRM input'!$G$477,0,$E1086-1)/A24taxstdlife))))</f>
        <v>0</v>
      </c>
      <c r="AH1086" s="251">
        <f ca="1">IF(A24taxstdlife="n/a","n/a",IF(A24taxstdlife="",0,IF(AH$3&gt;(A24stdlife+$E1086),((INDEX('PTRM input'!$G$385:$P$434,A24offset,$E1086)-INDEX('PTRM input'!$G$277:$P$326,A24offset,$E1086))*OFFSET($F$7,0,$E1086))-SUM($G1086:AG1086),(((INDEX('PTRM input'!$G$385:$P$434,A24offset,$E1086)-INDEX('PTRM input'!$G$277:$P$326,A24offset,$E1086))*OFFSET($F$7,0,$E1086))-SUM($G1086:AG1086))*(OFFSET('PTRM input'!$G$477,0,$E1086-1)/A24taxstdlife))))</f>
        <v>0</v>
      </c>
      <c r="AI1086" s="251">
        <f ca="1">IF(A24taxstdlife="n/a","n/a",IF(A24taxstdlife="",0,IF(AI$3&gt;(A24stdlife+$E1086),((INDEX('PTRM input'!$G$385:$P$434,A24offset,$E1086)-INDEX('PTRM input'!$G$277:$P$326,A24offset,$E1086))*OFFSET($F$7,0,$E1086))-SUM($G1086:AH1086),(((INDEX('PTRM input'!$G$385:$P$434,A24offset,$E1086)-INDEX('PTRM input'!$G$277:$P$326,A24offset,$E1086))*OFFSET($F$7,0,$E1086))-SUM($G1086:AH1086))*(OFFSET('PTRM input'!$G$477,0,$E1086-1)/A24taxstdlife))))</f>
        <v>0</v>
      </c>
      <c r="AJ1086" s="251">
        <f ca="1">IF(A24taxstdlife="n/a","n/a",IF(A24taxstdlife="",0,IF(AJ$3&gt;(A24stdlife+$E1086),((INDEX('PTRM input'!$G$385:$P$434,A24offset,$E1086)-INDEX('PTRM input'!$G$277:$P$326,A24offset,$E1086))*OFFSET($F$7,0,$E1086))-SUM($G1086:AI1086),(((INDEX('PTRM input'!$G$385:$P$434,A24offset,$E1086)-INDEX('PTRM input'!$G$277:$P$326,A24offset,$E1086))*OFFSET($F$7,0,$E1086))-SUM($G1086:AI1086))*(OFFSET('PTRM input'!$G$477,0,$E1086-1)/A24taxstdlife))))</f>
        <v>0</v>
      </c>
      <c r="AK1086" s="251">
        <f ca="1">IF(A24taxstdlife="n/a","n/a",IF(A24taxstdlife="",0,IF(AK$3&gt;(A24stdlife+$E1086),((INDEX('PTRM input'!$G$385:$P$434,A24offset,$E1086)-INDEX('PTRM input'!$G$277:$P$326,A24offset,$E1086))*OFFSET($F$7,0,$E1086))-SUM($G1086:AJ1086),(((INDEX('PTRM input'!$G$385:$P$434,A24offset,$E1086)-INDEX('PTRM input'!$G$277:$P$326,A24offset,$E1086))*OFFSET($F$7,0,$E1086))-SUM($G1086:AJ1086))*(OFFSET('PTRM input'!$G$477,0,$E1086-1)/A24taxstdlife))))</f>
        <v>0</v>
      </c>
      <c r="AL1086" s="251">
        <f ca="1">IF(A24taxstdlife="n/a","n/a",IF(A24taxstdlife="",0,IF(AL$3&gt;(A24stdlife+$E1086),((INDEX('PTRM input'!$G$385:$P$434,A24offset,$E1086)-INDEX('PTRM input'!$G$277:$P$326,A24offset,$E1086))*OFFSET($F$7,0,$E1086))-SUM($G1086:AK1086),(((INDEX('PTRM input'!$G$385:$P$434,A24offset,$E1086)-INDEX('PTRM input'!$G$277:$P$326,A24offset,$E1086))*OFFSET($F$7,0,$E1086))-SUM($G1086:AK1086))*(OFFSET('PTRM input'!$G$477,0,$E1086-1)/A24taxstdlife))))</f>
        <v>0</v>
      </c>
      <c r="AM1086" s="251">
        <f ca="1">IF(A24taxstdlife="n/a","n/a",IF(A24taxstdlife="",0,IF(AM$3&gt;(A24stdlife+$E1086),((INDEX('PTRM input'!$G$385:$P$434,A24offset,$E1086)-INDEX('PTRM input'!$G$277:$P$326,A24offset,$E1086))*OFFSET($F$7,0,$E1086))-SUM($G1086:AL1086),(((INDEX('PTRM input'!$G$385:$P$434,A24offset,$E1086)-INDEX('PTRM input'!$G$277:$P$326,A24offset,$E1086))*OFFSET($F$7,0,$E1086))-SUM($G1086:AL1086))*(OFFSET('PTRM input'!$G$477,0,$E1086-1)/A24taxstdlife))))</f>
        <v>0</v>
      </c>
      <c r="AN1086" s="251">
        <f ca="1">IF(A24taxstdlife="n/a","n/a",IF(A24taxstdlife="",0,IF(AN$3&gt;(A24stdlife+$E1086),((INDEX('PTRM input'!$G$385:$P$434,A24offset,$E1086)-INDEX('PTRM input'!$G$277:$P$326,A24offset,$E1086))*OFFSET($F$7,0,$E1086))-SUM($G1086:AM1086),(((INDEX('PTRM input'!$G$385:$P$434,A24offset,$E1086)-INDEX('PTRM input'!$G$277:$P$326,A24offset,$E1086))*OFFSET($F$7,0,$E1086))-SUM($G1086:AM1086))*(OFFSET('PTRM input'!$G$477,0,$E1086-1)/A24taxstdlife))))</f>
        <v>0</v>
      </c>
      <c r="AO1086" s="251">
        <f ca="1">IF(A24taxstdlife="n/a","n/a",IF(A24taxstdlife="",0,IF(AO$3&gt;(A24stdlife+$E1086),((INDEX('PTRM input'!$G$385:$P$434,A24offset,$E1086)-INDEX('PTRM input'!$G$277:$P$326,A24offset,$E1086))*OFFSET($F$7,0,$E1086))-SUM($G1086:AN1086),(((INDEX('PTRM input'!$G$385:$P$434,A24offset,$E1086)-INDEX('PTRM input'!$G$277:$P$326,A24offset,$E1086))*OFFSET($F$7,0,$E1086))-SUM($G1086:AN1086))*(OFFSET('PTRM input'!$G$477,0,$E1086-1)/A24taxstdlife))))</f>
        <v>0</v>
      </c>
      <c r="AP1086" s="251">
        <f ca="1">IF(A24taxstdlife="n/a","n/a",IF(A24taxstdlife="",0,IF(AP$3&gt;(A24stdlife+$E1086),((INDEX('PTRM input'!$G$385:$P$434,A24offset,$E1086)-INDEX('PTRM input'!$G$277:$P$326,A24offset,$E1086))*OFFSET($F$7,0,$E1086))-SUM($G1086:AO1086),(((INDEX('PTRM input'!$G$385:$P$434,A24offset,$E1086)-INDEX('PTRM input'!$G$277:$P$326,A24offset,$E1086))*OFFSET($F$7,0,$E1086))-SUM($G1086:AO1086))*(OFFSET('PTRM input'!$G$477,0,$E1086-1)/A24taxstdlife))))</f>
        <v>0</v>
      </c>
      <c r="AQ1086" s="251">
        <f ca="1">IF(A24taxstdlife="n/a","n/a",IF(A24taxstdlife="",0,IF(AQ$3&gt;(A24stdlife+$E1086),((INDEX('PTRM input'!$G$385:$P$434,A24offset,$E1086)-INDEX('PTRM input'!$G$277:$P$326,A24offset,$E1086))*OFFSET($F$7,0,$E1086))-SUM($G1086:AP1086),(((INDEX('PTRM input'!$G$385:$P$434,A24offset,$E1086)-INDEX('PTRM input'!$G$277:$P$326,A24offset,$E1086))*OFFSET($F$7,0,$E1086))-SUM($G1086:AP1086))*(OFFSET('PTRM input'!$G$477,0,$E1086-1)/A24taxstdlife))))</f>
        <v>0</v>
      </c>
      <c r="AR1086" s="251">
        <f ca="1">IF(A24taxstdlife="n/a","n/a",IF(A24taxstdlife="",0,IF(AR$3&gt;(A24stdlife+$E1086),((INDEX('PTRM input'!$G$385:$P$434,A24offset,$E1086)-INDEX('PTRM input'!$G$277:$P$326,A24offset,$E1086))*OFFSET($F$7,0,$E1086))-SUM($G1086:AQ1086),(((INDEX('PTRM input'!$G$385:$P$434,A24offset,$E1086)-INDEX('PTRM input'!$G$277:$P$326,A24offset,$E1086))*OFFSET($F$7,0,$E1086))-SUM($G1086:AQ1086))*(OFFSET('PTRM input'!$G$477,0,$E1086-1)/A24taxstdlife))))</f>
        <v>0</v>
      </c>
      <c r="AS1086" s="251">
        <f ca="1">IF(A24taxstdlife="n/a","n/a",IF(A24taxstdlife="",0,IF(AS$3&gt;(A24stdlife+$E1086),((INDEX('PTRM input'!$G$385:$P$434,A24offset,$E1086)-INDEX('PTRM input'!$G$277:$P$326,A24offset,$E1086))*OFFSET($F$7,0,$E1086))-SUM($G1086:AR1086),(((INDEX('PTRM input'!$G$385:$P$434,A24offset,$E1086)-INDEX('PTRM input'!$G$277:$P$326,A24offset,$E1086))*OFFSET($F$7,0,$E1086))-SUM($G1086:AR1086))*(OFFSET('PTRM input'!$G$477,0,$E1086-1)/A24taxstdlife))))</f>
        <v>0</v>
      </c>
      <c r="AT1086" s="251">
        <f ca="1">IF(A24taxstdlife="n/a","n/a",IF(A24taxstdlife="",0,IF(AT$3&gt;(A24stdlife+$E1086),((INDEX('PTRM input'!$G$385:$P$434,A24offset,$E1086)-INDEX('PTRM input'!$G$277:$P$326,A24offset,$E1086))*OFFSET($F$7,0,$E1086))-SUM($G1086:AS1086),(((INDEX('PTRM input'!$G$385:$P$434,A24offset,$E1086)-INDEX('PTRM input'!$G$277:$P$326,A24offset,$E1086))*OFFSET($F$7,0,$E1086))-SUM($G1086:AS1086))*(OFFSET('PTRM input'!$G$477,0,$E1086-1)/A24taxstdlife))))</f>
        <v>0</v>
      </c>
      <c r="AU1086" s="251">
        <f ca="1">IF(A24taxstdlife="n/a","n/a",IF(A24taxstdlife="",0,IF(AU$3&gt;(A24stdlife+$E1086),((INDEX('PTRM input'!$G$385:$P$434,A24offset,$E1086)-INDEX('PTRM input'!$G$277:$P$326,A24offset,$E1086))*OFFSET($F$7,0,$E1086))-SUM($G1086:AT1086),(((INDEX('PTRM input'!$G$385:$P$434,A24offset,$E1086)-INDEX('PTRM input'!$G$277:$P$326,A24offset,$E1086))*OFFSET($F$7,0,$E1086))-SUM($G1086:AT1086))*(OFFSET('PTRM input'!$G$477,0,$E1086-1)/A24taxstdlife))))</f>
        <v>0</v>
      </c>
      <c r="AV1086" s="251">
        <f ca="1">IF(A24taxstdlife="n/a","n/a",IF(A24taxstdlife="",0,IF(AV$3&gt;(A24stdlife+$E1086),((INDEX('PTRM input'!$G$385:$P$434,A24offset,$E1086)-INDEX('PTRM input'!$G$277:$P$326,A24offset,$E1086))*OFFSET($F$7,0,$E1086))-SUM($G1086:AU1086),(((INDEX('PTRM input'!$G$385:$P$434,A24offset,$E1086)-INDEX('PTRM input'!$G$277:$P$326,A24offset,$E1086))*OFFSET($F$7,0,$E1086))-SUM($G1086:AU1086))*(OFFSET('PTRM input'!$G$477,0,$E1086-1)/A24taxstdlife))))</f>
        <v>0</v>
      </c>
      <c r="AW1086" s="251">
        <f ca="1">IF(A24taxstdlife="n/a","n/a",IF(A24taxstdlife="",0,IF(AW$3&gt;(A24stdlife+$E1086),((INDEX('PTRM input'!$G$385:$P$434,A24offset,$E1086)-INDEX('PTRM input'!$G$277:$P$326,A24offset,$E1086))*OFFSET($F$7,0,$E1086))-SUM($G1086:AV1086),(((INDEX('PTRM input'!$G$385:$P$434,A24offset,$E1086)-INDEX('PTRM input'!$G$277:$P$326,A24offset,$E1086))*OFFSET($F$7,0,$E1086))-SUM($G1086:AV1086))*(OFFSET('PTRM input'!$G$477,0,$E1086-1)/A24taxstdlife))))</f>
        <v>0</v>
      </c>
      <c r="AX1086" s="251">
        <f ca="1">IF(A24taxstdlife="n/a","n/a",IF(A24taxstdlife="",0,IF(AX$3&gt;(A24stdlife+$E1086),((INDEX('PTRM input'!$G$385:$P$434,A24offset,$E1086)-INDEX('PTRM input'!$G$277:$P$326,A24offset,$E1086))*OFFSET($F$7,0,$E1086))-SUM($G1086:AW1086),(((INDEX('PTRM input'!$G$385:$P$434,A24offset,$E1086)-INDEX('PTRM input'!$G$277:$P$326,A24offset,$E1086))*OFFSET($F$7,0,$E1086))-SUM($G1086:AW1086))*(OFFSET('PTRM input'!$G$477,0,$E1086-1)/A24taxstdlife))))</f>
        <v>0</v>
      </c>
      <c r="AY1086" s="251">
        <f ca="1">IF(A24taxstdlife="n/a","n/a",IF(A24taxstdlife="",0,IF(AY$3&gt;(A24stdlife+$E1086),((INDEX('PTRM input'!$G$385:$P$434,A24offset,$E1086)-INDEX('PTRM input'!$G$277:$P$326,A24offset,$E1086))*OFFSET($F$7,0,$E1086))-SUM($G1086:AX1086),(((INDEX('PTRM input'!$G$385:$P$434,A24offset,$E1086)-INDEX('PTRM input'!$G$277:$P$326,A24offset,$E1086))*OFFSET($F$7,0,$E1086))-SUM($G1086:AX1086))*(OFFSET('PTRM input'!$G$477,0,$E1086-1)/A24taxstdlife))))</f>
        <v>0</v>
      </c>
      <c r="AZ1086" s="251">
        <f ca="1">IF(A24taxstdlife="n/a","n/a",IF(A24taxstdlife="",0,IF(AZ$3&gt;(A24stdlife+$E1086),((INDEX('PTRM input'!$G$385:$P$434,A24offset,$E1086)-INDEX('PTRM input'!$G$277:$P$326,A24offset,$E1086))*OFFSET($F$7,0,$E1086))-SUM($G1086:AY1086),(((INDEX('PTRM input'!$G$385:$P$434,A24offset,$E1086)-INDEX('PTRM input'!$G$277:$P$326,A24offset,$E1086))*OFFSET($F$7,0,$E1086))-SUM($G1086:AY1086))*(OFFSET('PTRM input'!$G$477,0,$E1086-1)/A24taxstdlife))))</f>
        <v>0</v>
      </c>
      <c r="BA1086" s="251">
        <f ca="1">IF(A24taxstdlife="n/a","n/a",IF(A24taxstdlife="",0,IF(BA$3&gt;(A24stdlife+$E1086),((INDEX('PTRM input'!$G$385:$P$434,A24offset,$E1086)-INDEX('PTRM input'!$G$277:$P$326,A24offset,$E1086))*OFFSET($F$7,0,$E1086))-SUM($G1086:AZ1086),(((INDEX('PTRM input'!$G$385:$P$434,A24offset,$E1086)-INDEX('PTRM input'!$G$277:$P$326,A24offset,$E1086))*OFFSET($F$7,0,$E1086))-SUM($G1086:AZ1086))*(OFFSET('PTRM input'!$G$477,0,$E1086-1)/A24taxstdlife))))</f>
        <v>0</v>
      </c>
      <c r="BB1086" s="251">
        <f ca="1">IF(A24taxstdlife="n/a","n/a",IF(A24taxstdlife="",0,IF(BB$3&gt;(A24stdlife+$E1086),((INDEX('PTRM input'!$G$385:$P$434,A24offset,$E1086)-INDEX('PTRM input'!$G$277:$P$326,A24offset,$E1086))*OFFSET($F$7,0,$E1086))-SUM($G1086:BA1086),(((INDEX('PTRM input'!$G$385:$P$434,A24offset,$E1086)-INDEX('PTRM input'!$G$277:$P$326,A24offset,$E1086))*OFFSET($F$7,0,$E1086))-SUM($G1086:BA1086))*(OFFSET('PTRM input'!$G$477,0,$E1086-1)/A24taxstdlife))))</f>
        <v>0</v>
      </c>
      <c r="BC1086" s="251">
        <f ca="1">IF(A24taxstdlife="n/a","n/a",IF(A24taxstdlife="",0,IF(BC$3&gt;(A24stdlife+$E1086),((INDEX('PTRM input'!$G$385:$P$434,A24offset,$E1086)-INDEX('PTRM input'!$G$277:$P$326,A24offset,$E1086))*OFFSET($F$7,0,$E1086))-SUM($G1086:BB1086),(((INDEX('PTRM input'!$G$385:$P$434,A24offset,$E1086)-INDEX('PTRM input'!$G$277:$P$326,A24offset,$E1086))*OFFSET($F$7,0,$E1086))-SUM($G1086:BB1086))*(OFFSET('PTRM input'!$G$477,0,$E1086-1)/A24taxstdlife))))</f>
        <v>0</v>
      </c>
      <c r="BD1086" s="251">
        <f ca="1">IF(A24taxstdlife="n/a","n/a",IF(A24taxstdlife="",0,IF(BD$3&gt;(A24stdlife+$E1086),((INDEX('PTRM input'!$G$385:$P$434,A24offset,$E1086)-INDEX('PTRM input'!$G$277:$P$326,A24offset,$E1086))*OFFSET($F$7,0,$E1086))-SUM($G1086:BC1086),(((INDEX('PTRM input'!$G$385:$P$434,A24offset,$E1086)-INDEX('PTRM input'!$G$277:$P$326,A24offset,$E1086))*OFFSET($F$7,0,$E1086))-SUM($G1086:BC1086))*(OFFSET('PTRM input'!$G$477,0,$E1086-1)/A24taxstdlife))))</f>
        <v>0</v>
      </c>
      <c r="BE1086" s="251">
        <f ca="1">IF(A24taxstdlife="n/a","n/a",IF(A24taxstdlife="",0,IF(BE$3&gt;(A24stdlife+$E1086),((INDEX('PTRM input'!$G$385:$P$434,A24offset,$E1086)-INDEX('PTRM input'!$G$277:$P$326,A24offset,$E1086))*OFFSET($F$7,0,$E1086))-SUM($G1086:BD1086),(((INDEX('PTRM input'!$G$385:$P$434,A24offset,$E1086)-INDEX('PTRM input'!$G$277:$P$326,A24offset,$E1086))*OFFSET($F$7,0,$E1086))-SUM($G1086:BD1086))*(OFFSET('PTRM input'!$G$477,0,$E1086-1)/A24taxstdlife))))</f>
        <v>0</v>
      </c>
      <c r="BF1086" s="251">
        <f ca="1">IF(A24taxstdlife="n/a","n/a",IF(A24taxstdlife="",0,IF(BF$3&gt;(A24stdlife+$E1086),((INDEX('PTRM input'!$G$385:$P$434,A24offset,$E1086)-INDEX('PTRM input'!$G$277:$P$326,A24offset,$E1086))*OFFSET($F$7,0,$E1086))-SUM($G1086:BE1086),(((INDEX('PTRM input'!$G$385:$P$434,A24offset,$E1086)-INDEX('PTRM input'!$G$277:$P$326,A24offset,$E1086))*OFFSET($F$7,0,$E1086))-SUM($G1086:BE1086))*(OFFSET('PTRM input'!$G$477,0,$E1086-1)/A24taxstdlife))))</f>
        <v>0</v>
      </c>
      <c r="BG1086" s="251">
        <f ca="1">IF(A24taxstdlife="n/a","n/a",IF(A24taxstdlife="",0,IF(BG$3&gt;(A24stdlife+$E1086),((INDEX('PTRM input'!$G$385:$P$434,A24offset,$E1086)-INDEX('PTRM input'!$G$277:$P$326,A24offset,$E1086))*OFFSET($F$7,0,$E1086))-SUM($G1086:BF1086),(((INDEX('PTRM input'!$G$385:$P$434,A24offset,$E1086)-INDEX('PTRM input'!$G$277:$P$326,A24offset,$E1086))*OFFSET($F$7,0,$E1086))-SUM($G1086:BF1086))*(OFFSET('PTRM input'!$G$477,0,$E1086-1)/A24taxstdlife))))</f>
        <v>0</v>
      </c>
      <c r="BH1086" s="251">
        <f ca="1">IF(A24taxstdlife="n/a","n/a",IF(A24taxstdlife="",0,IF(BH$3&gt;(A24stdlife+$E1086),((INDEX('PTRM input'!$G$385:$P$434,A24offset,$E1086)-INDEX('PTRM input'!$G$277:$P$326,A24offset,$E1086))*OFFSET($F$7,0,$E1086))-SUM($G1086:BG1086),(((INDEX('PTRM input'!$G$385:$P$434,A24offset,$E1086)-INDEX('PTRM input'!$G$277:$P$326,A24offset,$E1086))*OFFSET($F$7,0,$E1086))-SUM($G1086:BG1086))*(OFFSET('PTRM input'!$G$477,0,$E1086-1)/A24taxstdlife))))</f>
        <v>0</v>
      </c>
      <c r="BI1086" s="251">
        <f ca="1">IF(A24taxstdlife="n/a","n/a",IF(A24taxstdlife="",0,IF(BI$3&gt;(A24stdlife+$E1086),((INDEX('PTRM input'!$G$385:$P$434,A24offset,$E1086)-INDEX('PTRM input'!$G$277:$P$326,A24offset,$E1086))*OFFSET($F$7,0,$E1086))-SUM($G1086:BH1086),(((INDEX('PTRM input'!$G$385:$P$434,A24offset,$E1086)-INDEX('PTRM input'!$G$277:$P$326,A24offset,$E1086))*OFFSET($F$7,0,$E1086))-SUM($G1086:BH1086))*(OFFSET('PTRM input'!$G$477,0,$E1086-1)/A24taxstdlife))))</f>
        <v>0</v>
      </c>
      <c r="BJ1086" s="116"/>
      <c r="BK1086" s="116"/>
      <c r="BL1086" s="116"/>
      <c r="BM1086" s="116"/>
    </row>
    <row r="1087" spans="1:65" ht="12.75" hidden="1" customHeight="1" outlineLevel="2">
      <c r="A1087" s="366"/>
      <c r="B1087" s="19"/>
      <c r="C1087" s="18"/>
      <c r="D1087" s="760"/>
      <c r="E1087" s="86">
        <v>7</v>
      </c>
      <c r="F1087" s="356"/>
      <c r="G1087" s="434"/>
      <c r="H1087" s="435"/>
      <c r="I1087" s="435"/>
      <c r="J1087" s="435"/>
      <c r="K1087" s="435"/>
      <c r="L1087" s="435"/>
      <c r="M1087" s="619"/>
      <c r="N1087" s="251">
        <f ca="1">IF(A24taxstdlife="n/a","n/a",IF(A24taxstdlife="",0,IF(N$3&gt;(A24stdlife+$E1087),((INDEX('PTRM input'!$G$385:$P$434,A24offset,$E1087)-INDEX('PTRM input'!$G$277:$P$326,A24offset,$E1087))*OFFSET($F$7,0,$E1087))-SUM($G1087:M1087),(((INDEX('PTRM input'!$G$385:$P$434,A24offset,$E1087)-INDEX('PTRM input'!$G$277:$P$326,A24offset,$E1087))*OFFSET($F$7,0,$E1087))-SUM($G1087:M1087))*(OFFSET('PTRM input'!$G$477,0,$E1087-1)/A24taxstdlife))))</f>
        <v>0</v>
      </c>
      <c r="O1087" s="251">
        <f ca="1">IF(A24taxstdlife="n/a","n/a",IF(A24taxstdlife="",0,IF(O$3&gt;(A24stdlife+$E1087),((INDEX('PTRM input'!$G$385:$P$434,A24offset,$E1087)-INDEX('PTRM input'!$G$277:$P$326,A24offset,$E1087))*OFFSET($F$7,0,$E1087))-SUM($G1087:N1087),(((INDEX('PTRM input'!$G$385:$P$434,A24offset,$E1087)-INDEX('PTRM input'!$G$277:$P$326,A24offset,$E1087))*OFFSET($F$7,0,$E1087))-SUM($G1087:N1087))*(OFFSET('PTRM input'!$G$477,0,$E1087-1)/A24taxstdlife))))</f>
        <v>0</v>
      </c>
      <c r="P1087" s="251">
        <f ca="1">IF(A24taxstdlife="n/a","n/a",IF(A24taxstdlife="",0,IF(P$3&gt;(A24stdlife+$E1087),((INDEX('PTRM input'!$G$385:$P$434,A24offset,$E1087)-INDEX('PTRM input'!$G$277:$P$326,A24offset,$E1087))*OFFSET($F$7,0,$E1087))-SUM($G1087:O1087),(((INDEX('PTRM input'!$G$385:$P$434,A24offset,$E1087)-INDEX('PTRM input'!$G$277:$P$326,A24offset,$E1087))*OFFSET($F$7,0,$E1087))-SUM($G1087:O1087))*(OFFSET('PTRM input'!$G$477,0,$E1087-1)/A24taxstdlife))))</f>
        <v>0</v>
      </c>
      <c r="Q1087" s="251">
        <f ca="1">IF(A24taxstdlife="n/a","n/a",IF(A24taxstdlife="",0,IF(Q$3&gt;(A24stdlife+$E1087),((INDEX('PTRM input'!$G$385:$P$434,A24offset,$E1087)-INDEX('PTRM input'!$G$277:$P$326,A24offset,$E1087))*OFFSET($F$7,0,$E1087))-SUM($G1087:P1087),(((INDEX('PTRM input'!$G$385:$P$434,A24offset,$E1087)-INDEX('PTRM input'!$G$277:$P$326,A24offset,$E1087))*OFFSET($F$7,0,$E1087))-SUM($G1087:P1087))*(OFFSET('PTRM input'!$G$477,0,$E1087-1)/A24taxstdlife))))</f>
        <v>0</v>
      </c>
      <c r="R1087" s="251">
        <f ca="1">IF(A24taxstdlife="n/a","n/a",IF(A24taxstdlife="",0,IF(R$3&gt;(A24stdlife+$E1087),((INDEX('PTRM input'!$G$385:$P$434,A24offset,$E1087)-INDEX('PTRM input'!$G$277:$P$326,A24offset,$E1087))*OFFSET($F$7,0,$E1087))-SUM($G1087:Q1087),(((INDEX('PTRM input'!$G$385:$P$434,A24offset,$E1087)-INDEX('PTRM input'!$G$277:$P$326,A24offset,$E1087))*OFFSET($F$7,0,$E1087))-SUM($G1087:Q1087))*(OFFSET('PTRM input'!$G$477,0,$E1087-1)/A24taxstdlife))))</f>
        <v>0</v>
      </c>
      <c r="S1087" s="251">
        <f ca="1">IF(A24taxstdlife="n/a","n/a",IF(A24taxstdlife="",0,IF(S$3&gt;(A24stdlife+$E1087),((INDEX('PTRM input'!$G$385:$P$434,A24offset,$E1087)-INDEX('PTRM input'!$G$277:$P$326,A24offset,$E1087))*OFFSET($F$7,0,$E1087))-SUM($G1087:R1087),(((INDEX('PTRM input'!$G$385:$P$434,A24offset,$E1087)-INDEX('PTRM input'!$G$277:$P$326,A24offset,$E1087))*OFFSET($F$7,0,$E1087))-SUM($G1087:R1087))*(OFFSET('PTRM input'!$G$477,0,$E1087-1)/A24taxstdlife))))</f>
        <v>0</v>
      </c>
      <c r="T1087" s="251">
        <f ca="1">IF(A24taxstdlife="n/a","n/a",IF(A24taxstdlife="",0,IF(T$3&gt;(A24stdlife+$E1087),((INDEX('PTRM input'!$G$385:$P$434,A24offset,$E1087)-INDEX('PTRM input'!$G$277:$P$326,A24offset,$E1087))*OFFSET($F$7,0,$E1087))-SUM($G1087:S1087),(((INDEX('PTRM input'!$G$385:$P$434,A24offset,$E1087)-INDEX('PTRM input'!$G$277:$P$326,A24offset,$E1087))*OFFSET($F$7,0,$E1087))-SUM($G1087:S1087))*(OFFSET('PTRM input'!$G$477,0,$E1087-1)/A24taxstdlife))))</f>
        <v>0</v>
      </c>
      <c r="U1087" s="251">
        <f ca="1">IF(A24taxstdlife="n/a","n/a",IF(A24taxstdlife="",0,IF(U$3&gt;(A24stdlife+$E1087),((INDEX('PTRM input'!$G$385:$P$434,A24offset,$E1087)-INDEX('PTRM input'!$G$277:$P$326,A24offset,$E1087))*OFFSET($F$7,0,$E1087))-SUM($G1087:T1087),(((INDEX('PTRM input'!$G$385:$P$434,A24offset,$E1087)-INDEX('PTRM input'!$G$277:$P$326,A24offset,$E1087))*OFFSET($F$7,0,$E1087))-SUM($G1087:T1087))*(OFFSET('PTRM input'!$G$477,0,$E1087-1)/A24taxstdlife))))</f>
        <v>0</v>
      </c>
      <c r="V1087" s="251">
        <f ca="1">IF(A24taxstdlife="n/a","n/a",IF(A24taxstdlife="",0,IF(V$3&gt;(A24stdlife+$E1087),((INDEX('PTRM input'!$G$385:$P$434,A24offset,$E1087)-INDEX('PTRM input'!$G$277:$P$326,A24offset,$E1087))*OFFSET($F$7,0,$E1087))-SUM($G1087:U1087),(((INDEX('PTRM input'!$G$385:$P$434,A24offset,$E1087)-INDEX('PTRM input'!$G$277:$P$326,A24offset,$E1087))*OFFSET($F$7,0,$E1087))-SUM($G1087:U1087))*(OFFSET('PTRM input'!$G$477,0,$E1087-1)/A24taxstdlife))))</f>
        <v>0</v>
      </c>
      <c r="W1087" s="251">
        <f ca="1">IF(A24taxstdlife="n/a","n/a",IF(A24taxstdlife="",0,IF(W$3&gt;(A24stdlife+$E1087),((INDEX('PTRM input'!$G$385:$P$434,A24offset,$E1087)-INDEX('PTRM input'!$G$277:$P$326,A24offset,$E1087))*OFFSET($F$7,0,$E1087))-SUM($G1087:V1087),(((INDEX('PTRM input'!$G$385:$P$434,A24offset,$E1087)-INDEX('PTRM input'!$G$277:$P$326,A24offset,$E1087))*OFFSET($F$7,0,$E1087))-SUM($G1087:V1087))*(OFFSET('PTRM input'!$G$477,0,$E1087-1)/A24taxstdlife))))</f>
        <v>0</v>
      </c>
      <c r="X1087" s="251">
        <f ca="1">IF(A24taxstdlife="n/a","n/a",IF(A24taxstdlife="",0,IF(X$3&gt;(A24stdlife+$E1087),((INDEX('PTRM input'!$G$385:$P$434,A24offset,$E1087)-INDEX('PTRM input'!$G$277:$P$326,A24offset,$E1087))*OFFSET($F$7,0,$E1087))-SUM($G1087:W1087),(((INDEX('PTRM input'!$G$385:$P$434,A24offset,$E1087)-INDEX('PTRM input'!$G$277:$P$326,A24offset,$E1087))*OFFSET($F$7,0,$E1087))-SUM($G1087:W1087))*(OFFSET('PTRM input'!$G$477,0,$E1087-1)/A24taxstdlife))))</f>
        <v>0</v>
      </c>
      <c r="Y1087" s="251">
        <f ca="1">IF(A24taxstdlife="n/a","n/a",IF(A24taxstdlife="",0,IF(Y$3&gt;(A24stdlife+$E1087),((INDEX('PTRM input'!$G$385:$P$434,A24offset,$E1087)-INDEX('PTRM input'!$G$277:$P$326,A24offset,$E1087))*OFFSET($F$7,0,$E1087))-SUM($G1087:X1087),(((INDEX('PTRM input'!$G$385:$P$434,A24offset,$E1087)-INDEX('PTRM input'!$G$277:$P$326,A24offset,$E1087))*OFFSET($F$7,0,$E1087))-SUM($G1087:X1087))*(OFFSET('PTRM input'!$G$477,0,$E1087-1)/A24taxstdlife))))</f>
        <v>0</v>
      </c>
      <c r="Z1087" s="251">
        <f ca="1">IF(A24taxstdlife="n/a","n/a",IF(A24taxstdlife="",0,IF(Z$3&gt;(A24stdlife+$E1087),((INDEX('PTRM input'!$G$385:$P$434,A24offset,$E1087)-INDEX('PTRM input'!$G$277:$P$326,A24offset,$E1087))*OFFSET($F$7,0,$E1087))-SUM($G1087:Y1087),(((INDEX('PTRM input'!$G$385:$P$434,A24offset,$E1087)-INDEX('PTRM input'!$G$277:$P$326,A24offset,$E1087))*OFFSET($F$7,0,$E1087))-SUM($G1087:Y1087))*(OFFSET('PTRM input'!$G$477,0,$E1087-1)/A24taxstdlife))))</f>
        <v>0</v>
      </c>
      <c r="AA1087" s="251">
        <f ca="1">IF(A24taxstdlife="n/a","n/a",IF(A24taxstdlife="",0,IF(AA$3&gt;(A24stdlife+$E1087),((INDEX('PTRM input'!$G$385:$P$434,A24offset,$E1087)-INDEX('PTRM input'!$G$277:$P$326,A24offset,$E1087))*OFFSET($F$7,0,$E1087))-SUM($G1087:Z1087),(((INDEX('PTRM input'!$G$385:$P$434,A24offset,$E1087)-INDEX('PTRM input'!$G$277:$P$326,A24offset,$E1087))*OFFSET($F$7,0,$E1087))-SUM($G1087:Z1087))*(OFFSET('PTRM input'!$G$477,0,$E1087-1)/A24taxstdlife))))</f>
        <v>0</v>
      </c>
      <c r="AB1087" s="251">
        <f ca="1">IF(A24taxstdlife="n/a","n/a",IF(A24taxstdlife="",0,IF(AB$3&gt;(A24stdlife+$E1087),((INDEX('PTRM input'!$G$385:$P$434,A24offset,$E1087)-INDEX('PTRM input'!$G$277:$P$326,A24offset,$E1087))*OFFSET($F$7,0,$E1087))-SUM($G1087:AA1087),(((INDEX('PTRM input'!$G$385:$P$434,A24offset,$E1087)-INDEX('PTRM input'!$G$277:$P$326,A24offset,$E1087))*OFFSET($F$7,0,$E1087))-SUM($G1087:AA1087))*(OFFSET('PTRM input'!$G$477,0,$E1087-1)/A24taxstdlife))))</f>
        <v>0</v>
      </c>
      <c r="AC1087" s="251">
        <f ca="1">IF(A24taxstdlife="n/a","n/a",IF(A24taxstdlife="",0,IF(AC$3&gt;(A24stdlife+$E1087),((INDEX('PTRM input'!$G$385:$P$434,A24offset,$E1087)-INDEX('PTRM input'!$G$277:$P$326,A24offset,$E1087))*OFFSET($F$7,0,$E1087))-SUM($G1087:AB1087),(((INDEX('PTRM input'!$G$385:$P$434,A24offset,$E1087)-INDEX('PTRM input'!$G$277:$P$326,A24offset,$E1087))*OFFSET($F$7,0,$E1087))-SUM($G1087:AB1087))*(OFFSET('PTRM input'!$G$477,0,$E1087-1)/A24taxstdlife))))</f>
        <v>0</v>
      </c>
      <c r="AD1087" s="251">
        <f ca="1">IF(A24taxstdlife="n/a","n/a",IF(A24taxstdlife="",0,IF(AD$3&gt;(A24stdlife+$E1087),((INDEX('PTRM input'!$G$385:$P$434,A24offset,$E1087)-INDEX('PTRM input'!$G$277:$P$326,A24offset,$E1087))*OFFSET($F$7,0,$E1087))-SUM($G1087:AC1087),(((INDEX('PTRM input'!$G$385:$P$434,A24offset,$E1087)-INDEX('PTRM input'!$G$277:$P$326,A24offset,$E1087))*OFFSET($F$7,0,$E1087))-SUM($G1087:AC1087))*(OFFSET('PTRM input'!$G$477,0,$E1087-1)/A24taxstdlife))))</f>
        <v>0</v>
      </c>
      <c r="AE1087" s="251">
        <f ca="1">IF(A24taxstdlife="n/a","n/a",IF(A24taxstdlife="",0,IF(AE$3&gt;(A24stdlife+$E1087),((INDEX('PTRM input'!$G$385:$P$434,A24offset,$E1087)-INDEX('PTRM input'!$G$277:$P$326,A24offset,$E1087))*OFFSET($F$7,0,$E1087))-SUM($G1087:AD1087),(((INDEX('PTRM input'!$G$385:$P$434,A24offset,$E1087)-INDEX('PTRM input'!$G$277:$P$326,A24offset,$E1087))*OFFSET($F$7,0,$E1087))-SUM($G1087:AD1087))*(OFFSET('PTRM input'!$G$477,0,$E1087-1)/A24taxstdlife))))</f>
        <v>0</v>
      </c>
      <c r="AF1087" s="251">
        <f ca="1">IF(A24taxstdlife="n/a","n/a",IF(A24taxstdlife="",0,IF(AF$3&gt;(A24stdlife+$E1087),((INDEX('PTRM input'!$G$385:$P$434,A24offset,$E1087)-INDEX('PTRM input'!$G$277:$P$326,A24offset,$E1087))*OFFSET($F$7,0,$E1087))-SUM($G1087:AE1087),(((INDEX('PTRM input'!$G$385:$P$434,A24offset,$E1087)-INDEX('PTRM input'!$G$277:$P$326,A24offset,$E1087))*OFFSET($F$7,0,$E1087))-SUM($G1087:AE1087))*(OFFSET('PTRM input'!$G$477,0,$E1087-1)/A24taxstdlife))))</f>
        <v>0</v>
      </c>
      <c r="AG1087" s="251">
        <f ca="1">IF(A24taxstdlife="n/a","n/a",IF(A24taxstdlife="",0,IF(AG$3&gt;(A24stdlife+$E1087),((INDEX('PTRM input'!$G$385:$P$434,A24offset,$E1087)-INDEX('PTRM input'!$G$277:$P$326,A24offset,$E1087))*OFFSET($F$7,0,$E1087))-SUM($G1087:AF1087),(((INDEX('PTRM input'!$G$385:$P$434,A24offset,$E1087)-INDEX('PTRM input'!$G$277:$P$326,A24offset,$E1087))*OFFSET($F$7,0,$E1087))-SUM($G1087:AF1087))*(OFFSET('PTRM input'!$G$477,0,$E1087-1)/A24taxstdlife))))</f>
        <v>0</v>
      </c>
      <c r="AH1087" s="251">
        <f ca="1">IF(A24taxstdlife="n/a","n/a",IF(A24taxstdlife="",0,IF(AH$3&gt;(A24stdlife+$E1087),((INDEX('PTRM input'!$G$385:$P$434,A24offset,$E1087)-INDEX('PTRM input'!$G$277:$P$326,A24offset,$E1087))*OFFSET($F$7,0,$E1087))-SUM($G1087:AG1087),(((INDEX('PTRM input'!$G$385:$P$434,A24offset,$E1087)-INDEX('PTRM input'!$G$277:$P$326,A24offset,$E1087))*OFFSET($F$7,0,$E1087))-SUM($G1087:AG1087))*(OFFSET('PTRM input'!$G$477,0,$E1087-1)/A24taxstdlife))))</f>
        <v>0</v>
      </c>
      <c r="AI1087" s="251">
        <f ca="1">IF(A24taxstdlife="n/a","n/a",IF(A24taxstdlife="",0,IF(AI$3&gt;(A24stdlife+$E1087),((INDEX('PTRM input'!$G$385:$P$434,A24offset,$E1087)-INDEX('PTRM input'!$G$277:$P$326,A24offset,$E1087))*OFFSET($F$7,0,$E1087))-SUM($G1087:AH1087),(((INDEX('PTRM input'!$G$385:$P$434,A24offset,$E1087)-INDEX('PTRM input'!$G$277:$P$326,A24offset,$E1087))*OFFSET($F$7,0,$E1087))-SUM($G1087:AH1087))*(OFFSET('PTRM input'!$G$477,0,$E1087-1)/A24taxstdlife))))</f>
        <v>0</v>
      </c>
      <c r="AJ1087" s="251">
        <f ca="1">IF(A24taxstdlife="n/a","n/a",IF(A24taxstdlife="",0,IF(AJ$3&gt;(A24stdlife+$E1087),((INDEX('PTRM input'!$G$385:$P$434,A24offset,$E1087)-INDEX('PTRM input'!$G$277:$P$326,A24offset,$E1087))*OFFSET($F$7,0,$E1087))-SUM($G1087:AI1087),(((INDEX('PTRM input'!$G$385:$P$434,A24offset,$E1087)-INDEX('PTRM input'!$G$277:$P$326,A24offset,$E1087))*OFFSET($F$7,0,$E1087))-SUM($G1087:AI1087))*(OFFSET('PTRM input'!$G$477,0,$E1087-1)/A24taxstdlife))))</f>
        <v>0</v>
      </c>
      <c r="AK1087" s="251">
        <f ca="1">IF(A24taxstdlife="n/a","n/a",IF(A24taxstdlife="",0,IF(AK$3&gt;(A24stdlife+$E1087),((INDEX('PTRM input'!$G$385:$P$434,A24offset,$E1087)-INDEX('PTRM input'!$G$277:$P$326,A24offset,$E1087))*OFFSET($F$7,0,$E1087))-SUM($G1087:AJ1087),(((INDEX('PTRM input'!$G$385:$P$434,A24offset,$E1087)-INDEX('PTRM input'!$G$277:$P$326,A24offset,$E1087))*OFFSET($F$7,0,$E1087))-SUM($G1087:AJ1087))*(OFFSET('PTRM input'!$G$477,0,$E1087-1)/A24taxstdlife))))</f>
        <v>0</v>
      </c>
      <c r="AL1087" s="251">
        <f ca="1">IF(A24taxstdlife="n/a","n/a",IF(A24taxstdlife="",0,IF(AL$3&gt;(A24stdlife+$E1087),((INDEX('PTRM input'!$G$385:$P$434,A24offset,$E1087)-INDEX('PTRM input'!$G$277:$P$326,A24offset,$E1087))*OFFSET($F$7,0,$E1087))-SUM($G1087:AK1087),(((INDEX('PTRM input'!$G$385:$P$434,A24offset,$E1087)-INDEX('PTRM input'!$G$277:$P$326,A24offset,$E1087))*OFFSET($F$7,0,$E1087))-SUM($G1087:AK1087))*(OFFSET('PTRM input'!$G$477,0,$E1087-1)/A24taxstdlife))))</f>
        <v>0</v>
      </c>
      <c r="AM1087" s="251">
        <f ca="1">IF(A24taxstdlife="n/a","n/a",IF(A24taxstdlife="",0,IF(AM$3&gt;(A24stdlife+$E1087),((INDEX('PTRM input'!$G$385:$P$434,A24offset,$E1087)-INDEX('PTRM input'!$G$277:$P$326,A24offset,$E1087))*OFFSET($F$7,0,$E1087))-SUM($G1087:AL1087),(((INDEX('PTRM input'!$G$385:$P$434,A24offset,$E1087)-INDEX('PTRM input'!$G$277:$P$326,A24offset,$E1087))*OFFSET($F$7,0,$E1087))-SUM($G1087:AL1087))*(OFFSET('PTRM input'!$G$477,0,$E1087-1)/A24taxstdlife))))</f>
        <v>0</v>
      </c>
      <c r="AN1087" s="251">
        <f ca="1">IF(A24taxstdlife="n/a","n/a",IF(A24taxstdlife="",0,IF(AN$3&gt;(A24stdlife+$E1087),((INDEX('PTRM input'!$G$385:$P$434,A24offset,$E1087)-INDEX('PTRM input'!$G$277:$P$326,A24offset,$E1087))*OFFSET($F$7,0,$E1087))-SUM($G1087:AM1087),(((INDEX('PTRM input'!$G$385:$P$434,A24offset,$E1087)-INDEX('PTRM input'!$G$277:$P$326,A24offset,$E1087))*OFFSET($F$7,0,$E1087))-SUM($G1087:AM1087))*(OFFSET('PTRM input'!$G$477,0,$E1087-1)/A24taxstdlife))))</f>
        <v>0</v>
      </c>
      <c r="AO1087" s="251">
        <f ca="1">IF(A24taxstdlife="n/a","n/a",IF(A24taxstdlife="",0,IF(AO$3&gt;(A24stdlife+$E1087),((INDEX('PTRM input'!$G$385:$P$434,A24offset,$E1087)-INDEX('PTRM input'!$G$277:$P$326,A24offset,$E1087))*OFFSET($F$7,0,$E1087))-SUM($G1087:AN1087),(((INDEX('PTRM input'!$G$385:$P$434,A24offset,$E1087)-INDEX('PTRM input'!$G$277:$P$326,A24offset,$E1087))*OFFSET($F$7,0,$E1087))-SUM($G1087:AN1087))*(OFFSET('PTRM input'!$G$477,0,$E1087-1)/A24taxstdlife))))</f>
        <v>0</v>
      </c>
      <c r="AP1087" s="251">
        <f ca="1">IF(A24taxstdlife="n/a","n/a",IF(A24taxstdlife="",0,IF(AP$3&gt;(A24stdlife+$E1087),((INDEX('PTRM input'!$G$385:$P$434,A24offset,$E1087)-INDEX('PTRM input'!$G$277:$P$326,A24offset,$E1087))*OFFSET($F$7,0,$E1087))-SUM($G1087:AO1087),(((INDEX('PTRM input'!$G$385:$P$434,A24offset,$E1087)-INDEX('PTRM input'!$G$277:$P$326,A24offset,$E1087))*OFFSET($F$7,0,$E1087))-SUM($G1087:AO1087))*(OFFSET('PTRM input'!$G$477,0,$E1087-1)/A24taxstdlife))))</f>
        <v>0</v>
      </c>
      <c r="AQ1087" s="251">
        <f ca="1">IF(A24taxstdlife="n/a","n/a",IF(A24taxstdlife="",0,IF(AQ$3&gt;(A24stdlife+$E1087),((INDEX('PTRM input'!$G$385:$P$434,A24offset,$E1087)-INDEX('PTRM input'!$G$277:$P$326,A24offset,$E1087))*OFFSET($F$7,0,$E1087))-SUM($G1087:AP1087),(((INDEX('PTRM input'!$G$385:$P$434,A24offset,$E1087)-INDEX('PTRM input'!$G$277:$P$326,A24offset,$E1087))*OFFSET($F$7,0,$E1087))-SUM($G1087:AP1087))*(OFFSET('PTRM input'!$G$477,0,$E1087-1)/A24taxstdlife))))</f>
        <v>0</v>
      </c>
      <c r="AR1087" s="251">
        <f ca="1">IF(A24taxstdlife="n/a","n/a",IF(A24taxstdlife="",0,IF(AR$3&gt;(A24stdlife+$E1087),((INDEX('PTRM input'!$G$385:$P$434,A24offset,$E1087)-INDEX('PTRM input'!$G$277:$P$326,A24offset,$E1087))*OFFSET($F$7,0,$E1087))-SUM($G1087:AQ1087),(((INDEX('PTRM input'!$G$385:$P$434,A24offset,$E1087)-INDEX('PTRM input'!$G$277:$P$326,A24offset,$E1087))*OFFSET($F$7,0,$E1087))-SUM($G1087:AQ1087))*(OFFSET('PTRM input'!$G$477,0,$E1087-1)/A24taxstdlife))))</f>
        <v>0</v>
      </c>
      <c r="AS1087" s="251">
        <f ca="1">IF(A24taxstdlife="n/a","n/a",IF(A24taxstdlife="",0,IF(AS$3&gt;(A24stdlife+$E1087),((INDEX('PTRM input'!$G$385:$P$434,A24offset,$E1087)-INDEX('PTRM input'!$G$277:$P$326,A24offset,$E1087))*OFFSET($F$7,0,$E1087))-SUM($G1087:AR1087),(((INDEX('PTRM input'!$G$385:$P$434,A24offset,$E1087)-INDEX('PTRM input'!$G$277:$P$326,A24offset,$E1087))*OFFSET($F$7,0,$E1087))-SUM($G1087:AR1087))*(OFFSET('PTRM input'!$G$477,0,$E1087-1)/A24taxstdlife))))</f>
        <v>0</v>
      </c>
      <c r="AT1087" s="251">
        <f ca="1">IF(A24taxstdlife="n/a","n/a",IF(A24taxstdlife="",0,IF(AT$3&gt;(A24stdlife+$E1087),((INDEX('PTRM input'!$G$385:$P$434,A24offset,$E1087)-INDEX('PTRM input'!$G$277:$P$326,A24offset,$E1087))*OFFSET($F$7,0,$E1087))-SUM($G1087:AS1087),(((INDEX('PTRM input'!$G$385:$P$434,A24offset,$E1087)-INDEX('PTRM input'!$G$277:$P$326,A24offset,$E1087))*OFFSET($F$7,0,$E1087))-SUM($G1087:AS1087))*(OFFSET('PTRM input'!$G$477,0,$E1087-1)/A24taxstdlife))))</f>
        <v>0</v>
      </c>
      <c r="AU1087" s="251">
        <f ca="1">IF(A24taxstdlife="n/a","n/a",IF(A24taxstdlife="",0,IF(AU$3&gt;(A24stdlife+$E1087),((INDEX('PTRM input'!$G$385:$P$434,A24offset,$E1087)-INDEX('PTRM input'!$G$277:$P$326,A24offset,$E1087))*OFFSET($F$7,0,$E1087))-SUM($G1087:AT1087),(((INDEX('PTRM input'!$G$385:$P$434,A24offset,$E1087)-INDEX('PTRM input'!$G$277:$P$326,A24offset,$E1087))*OFFSET($F$7,0,$E1087))-SUM($G1087:AT1087))*(OFFSET('PTRM input'!$G$477,0,$E1087-1)/A24taxstdlife))))</f>
        <v>0</v>
      </c>
      <c r="AV1087" s="251">
        <f ca="1">IF(A24taxstdlife="n/a","n/a",IF(A24taxstdlife="",0,IF(AV$3&gt;(A24stdlife+$E1087),((INDEX('PTRM input'!$G$385:$P$434,A24offset,$E1087)-INDEX('PTRM input'!$G$277:$P$326,A24offset,$E1087))*OFFSET($F$7,0,$E1087))-SUM($G1087:AU1087),(((INDEX('PTRM input'!$G$385:$P$434,A24offset,$E1087)-INDEX('PTRM input'!$G$277:$P$326,A24offset,$E1087))*OFFSET($F$7,0,$E1087))-SUM($G1087:AU1087))*(OFFSET('PTRM input'!$G$477,0,$E1087-1)/A24taxstdlife))))</f>
        <v>0</v>
      </c>
      <c r="AW1087" s="251">
        <f ca="1">IF(A24taxstdlife="n/a","n/a",IF(A24taxstdlife="",0,IF(AW$3&gt;(A24stdlife+$E1087),((INDEX('PTRM input'!$G$385:$P$434,A24offset,$E1087)-INDEX('PTRM input'!$G$277:$P$326,A24offset,$E1087))*OFFSET($F$7,0,$E1087))-SUM($G1087:AV1087),(((INDEX('PTRM input'!$G$385:$P$434,A24offset,$E1087)-INDEX('PTRM input'!$G$277:$P$326,A24offset,$E1087))*OFFSET($F$7,0,$E1087))-SUM($G1087:AV1087))*(OFFSET('PTRM input'!$G$477,0,$E1087-1)/A24taxstdlife))))</f>
        <v>0</v>
      </c>
      <c r="AX1087" s="251">
        <f ca="1">IF(A24taxstdlife="n/a","n/a",IF(A24taxstdlife="",0,IF(AX$3&gt;(A24stdlife+$E1087),((INDEX('PTRM input'!$G$385:$P$434,A24offset,$E1087)-INDEX('PTRM input'!$G$277:$P$326,A24offset,$E1087))*OFFSET($F$7,0,$E1087))-SUM($G1087:AW1087),(((INDEX('PTRM input'!$G$385:$P$434,A24offset,$E1087)-INDEX('PTRM input'!$G$277:$P$326,A24offset,$E1087))*OFFSET($F$7,0,$E1087))-SUM($G1087:AW1087))*(OFFSET('PTRM input'!$G$477,0,$E1087-1)/A24taxstdlife))))</f>
        <v>0</v>
      </c>
      <c r="AY1087" s="251">
        <f ca="1">IF(A24taxstdlife="n/a","n/a",IF(A24taxstdlife="",0,IF(AY$3&gt;(A24stdlife+$E1087),((INDEX('PTRM input'!$G$385:$P$434,A24offset,$E1087)-INDEX('PTRM input'!$G$277:$P$326,A24offset,$E1087))*OFFSET($F$7,0,$E1087))-SUM($G1087:AX1087),(((INDEX('PTRM input'!$G$385:$P$434,A24offset,$E1087)-INDEX('PTRM input'!$G$277:$P$326,A24offset,$E1087))*OFFSET($F$7,0,$E1087))-SUM($G1087:AX1087))*(OFFSET('PTRM input'!$G$477,0,$E1087-1)/A24taxstdlife))))</f>
        <v>0</v>
      </c>
      <c r="AZ1087" s="251">
        <f ca="1">IF(A24taxstdlife="n/a","n/a",IF(A24taxstdlife="",0,IF(AZ$3&gt;(A24stdlife+$E1087),((INDEX('PTRM input'!$G$385:$P$434,A24offset,$E1087)-INDEX('PTRM input'!$G$277:$P$326,A24offset,$E1087))*OFFSET($F$7,0,$E1087))-SUM($G1087:AY1087),(((INDEX('PTRM input'!$G$385:$P$434,A24offset,$E1087)-INDEX('PTRM input'!$G$277:$P$326,A24offset,$E1087))*OFFSET($F$7,0,$E1087))-SUM($G1087:AY1087))*(OFFSET('PTRM input'!$G$477,0,$E1087-1)/A24taxstdlife))))</f>
        <v>0</v>
      </c>
      <c r="BA1087" s="251">
        <f ca="1">IF(A24taxstdlife="n/a","n/a",IF(A24taxstdlife="",0,IF(BA$3&gt;(A24stdlife+$E1087),((INDEX('PTRM input'!$G$385:$P$434,A24offset,$E1087)-INDEX('PTRM input'!$G$277:$P$326,A24offset,$E1087))*OFFSET($F$7,0,$E1087))-SUM($G1087:AZ1087),(((INDEX('PTRM input'!$G$385:$P$434,A24offset,$E1087)-INDEX('PTRM input'!$G$277:$P$326,A24offset,$E1087))*OFFSET($F$7,0,$E1087))-SUM($G1087:AZ1087))*(OFFSET('PTRM input'!$G$477,0,$E1087-1)/A24taxstdlife))))</f>
        <v>0</v>
      </c>
      <c r="BB1087" s="251">
        <f ca="1">IF(A24taxstdlife="n/a","n/a",IF(A24taxstdlife="",0,IF(BB$3&gt;(A24stdlife+$E1087),((INDEX('PTRM input'!$G$385:$P$434,A24offset,$E1087)-INDEX('PTRM input'!$G$277:$P$326,A24offset,$E1087))*OFFSET($F$7,0,$E1087))-SUM($G1087:BA1087),(((INDEX('PTRM input'!$G$385:$P$434,A24offset,$E1087)-INDEX('PTRM input'!$G$277:$P$326,A24offset,$E1087))*OFFSET($F$7,0,$E1087))-SUM($G1087:BA1087))*(OFFSET('PTRM input'!$G$477,0,$E1087-1)/A24taxstdlife))))</f>
        <v>0</v>
      </c>
      <c r="BC1087" s="251">
        <f ca="1">IF(A24taxstdlife="n/a","n/a",IF(A24taxstdlife="",0,IF(BC$3&gt;(A24stdlife+$E1087),((INDEX('PTRM input'!$G$385:$P$434,A24offset,$E1087)-INDEX('PTRM input'!$G$277:$P$326,A24offset,$E1087))*OFFSET($F$7,0,$E1087))-SUM($G1087:BB1087),(((INDEX('PTRM input'!$G$385:$P$434,A24offset,$E1087)-INDEX('PTRM input'!$G$277:$P$326,A24offset,$E1087))*OFFSET($F$7,0,$E1087))-SUM($G1087:BB1087))*(OFFSET('PTRM input'!$G$477,0,$E1087-1)/A24taxstdlife))))</f>
        <v>0</v>
      </c>
      <c r="BD1087" s="251">
        <f ca="1">IF(A24taxstdlife="n/a","n/a",IF(A24taxstdlife="",0,IF(BD$3&gt;(A24stdlife+$E1087),((INDEX('PTRM input'!$G$385:$P$434,A24offset,$E1087)-INDEX('PTRM input'!$G$277:$P$326,A24offset,$E1087))*OFFSET($F$7,0,$E1087))-SUM($G1087:BC1087),(((INDEX('PTRM input'!$G$385:$P$434,A24offset,$E1087)-INDEX('PTRM input'!$G$277:$P$326,A24offset,$E1087))*OFFSET($F$7,0,$E1087))-SUM($G1087:BC1087))*(OFFSET('PTRM input'!$G$477,0,$E1087-1)/A24taxstdlife))))</f>
        <v>0</v>
      </c>
      <c r="BE1087" s="251">
        <f ca="1">IF(A24taxstdlife="n/a","n/a",IF(A24taxstdlife="",0,IF(BE$3&gt;(A24stdlife+$E1087),((INDEX('PTRM input'!$G$385:$P$434,A24offset,$E1087)-INDEX('PTRM input'!$G$277:$P$326,A24offset,$E1087))*OFFSET($F$7,0,$E1087))-SUM($G1087:BD1087),(((INDEX('PTRM input'!$G$385:$P$434,A24offset,$E1087)-INDEX('PTRM input'!$G$277:$P$326,A24offset,$E1087))*OFFSET($F$7,0,$E1087))-SUM($G1087:BD1087))*(OFFSET('PTRM input'!$G$477,0,$E1087-1)/A24taxstdlife))))</f>
        <v>0</v>
      </c>
      <c r="BF1087" s="251">
        <f ca="1">IF(A24taxstdlife="n/a","n/a",IF(A24taxstdlife="",0,IF(BF$3&gt;(A24stdlife+$E1087),((INDEX('PTRM input'!$G$385:$P$434,A24offset,$E1087)-INDEX('PTRM input'!$G$277:$P$326,A24offset,$E1087))*OFFSET($F$7,0,$E1087))-SUM($G1087:BE1087),(((INDEX('PTRM input'!$G$385:$P$434,A24offset,$E1087)-INDEX('PTRM input'!$G$277:$P$326,A24offset,$E1087))*OFFSET($F$7,0,$E1087))-SUM($G1087:BE1087))*(OFFSET('PTRM input'!$G$477,0,$E1087-1)/A24taxstdlife))))</f>
        <v>0</v>
      </c>
      <c r="BG1087" s="251">
        <f ca="1">IF(A24taxstdlife="n/a","n/a",IF(A24taxstdlife="",0,IF(BG$3&gt;(A24stdlife+$E1087),((INDEX('PTRM input'!$G$385:$P$434,A24offset,$E1087)-INDEX('PTRM input'!$G$277:$P$326,A24offset,$E1087))*OFFSET($F$7,0,$E1087))-SUM($G1087:BF1087),(((INDEX('PTRM input'!$G$385:$P$434,A24offset,$E1087)-INDEX('PTRM input'!$G$277:$P$326,A24offset,$E1087))*OFFSET($F$7,0,$E1087))-SUM($G1087:BF1087))*(OFFSET('PTRM input'!$G$477,0,$E1087-1)/A24taxstdlife))))</f>
        <v>0</v>
      </c>
      <c r="BH1087" s="251">
        <f ca="1">IF(A24taxstdlife="n/a","n/a",IF(A24taxstdlife="",0,IF(BH$3&gt;(A24stdlife+$E1087),((INDEX('PTRM input'!$G$385:$P$434,A24offset,$E1087)-INDEX('PTRM input'!$G$277:$P$326,A24offset,$E1087))*OFFSET($F$7,0,$E1087))-SUM($G1087:BG1087),(((INDEX('PTRM input'!$G$385:$P$434,A24offset,$E1087)-INDEX('PTRM input'!$G$277:$P$326,A24offset,$E1087))*OFFSET($F$7,0,$E1087))-SUM($G1087:BG1087))*(OFFSET('PTRM input'!$G$477,0,$E1087-1)/A24taxstdlife))))</f>
        <v>0</v>
      </c>
      <c r="BI1087" s="251">
        <f ca="1">IF(A24taxstdlife="n/a","n/a",IF(A24taxstdlife="",0,IF(BI$3&gt;(A24stdlife+$E1087),((INDEX('PTRM input'!$G$385:$P$434,A24offset,$E1087)-INDEX('PTRM input'!$G$277:$P$326,A24offset,$E1087))*OFFSET($F$7,0,$E1087))-SUM($G1087:BH1087),(((INDEX('PTRM input'!$G$385:$P$434,A24offset,$E1087)-INDEX('PTRM input'!$G$277:$P$326,A24offset,$E1087))*OFFSET($F$7,0,$E1087))-SUM($G1087:BH1087))*(OFFSET('PTRM input'!$G$477,0,$E1087-1)/A24taxstdlife))))</f>
        <v>0</v>
      </c>
      <c r="BJ1087" s="116"/>
      <c r="BK1087" s="116"/>
      <c r="BL1087" s="116"/>
      <c r="BM1087" s="116"/>
    </row>
    <row r="1088" spans="1:65" ht="12.75" hidden="1" customHeight="1" outlineLevel="2">
      <c r="A1088" s="366"/>
      <c r="B1088" s="19"/>
      <c r="C1088" s="18"/>
      <c r="D1088" s="760"/>
      <c r="E1088" s="86">
        <v>8</v>
      </c>
      <c r="F1088" s="356"/>
      <c r="G1088" s="434"/>
      <c r="H1088" s="435"/>
      <c r="I1088" s="435"/>
      <c r="J1088" s="435"/>
      <c r="K1088" s="435"/>
      <c r="L1088" s="435"/>
      <c r="M1088" s="435"/>
      <c r="N1088" s="619"/>
      <c r="O1088" s="251">
        <f ca="1">IF(A24taxstdlife="n/a","n/a",IF(A24taxstdlife="",0,IF(O$3&gt;(A24stdlife+$E1088),((INDEX('PTRM input'!$G$385:$P$434,A24offset,$E1088)-INDEX('PTRM input'!$G$277:$P$326,A24offset,$E1088))*OFFSET($F$7,0,$E1088))-SUM($G1088:N1088),(((INDEX('PTRM input'!$G$385:$P$434,A24offset,$E1088)-INDEX('PTRM input'!$G$277:$P$326,A24offset,$E1088))*OFFSET($F$7,0,$E1088))-SUM($G1088:N1088))*(OFFSET('PTRM input'!$G$477,0,$E1088-1)/A24taxstdlife))))</f>
        <v>0</v>
      </c>
      <c r="P1088" s="251">
        <f ca="1">IF(A24taxstdlife="n/a","n/a",IF(A24taxstdlife="",0,IF(P$3&gt;(A24stdlife+$E1088),((INDEX('PTRM input'!$G$385:$P$434,A24offset,$E1088)-INDEX('PTRM input'!$G$277:$P$326,A24offset,$E1088))*OFFSET($F$7,0,$E1088))-SUM($G1088:O1088),(((INDEX('PTRM input'!$G$385:$P$434,A24offset,$E1088)-INDEX('PTRM input'!$G$277:$P$326,A24offset,$E1088))*OFFSET($F$7,0,$E1088))-SUM($G1088:O1088))*(OFFSET('PTRM input'!$G$477,0,$E1088-1)/A24taxstdlife))))</f>
        <v>0</v>
      </c>
      <c r="Q1088" s="251">
        <f ca="1">IF(A24taxstdlife="n/a","n/a",IF(A24taxstdlife="",0,IF(Q$3&gt;(A24stdlife+$E1088),((INDEX('PTRM input'!$G$385:$P$434,A24offset,$E1088)-INDEX('PTRM input'!$G$277:$P$326,A24offset,$E1088))*OFFSET($F$7,0,$E1088))-SUM($G1088:P1088),(((INDEX('PTRM input'!$G$385:$P$434,A24offset,$E1088)-INDEX('PTRM input'!$G$277:$P$326,A24offset,$E1088))*OFFSET($F$7,0,$E1088))-SUM($G1088:P1088))*(OFFSET('PTRM input'!$G$477,0,$E1088-1)/A24taxstdlife))))</f>
        <v>0</v>
      </c>
      <c r="R1088" s="251">
        <f ca="1">IF(A24taxstdlife="n/a","n/a",IF(A24taxstdlife="",0,IF(R$3&gt;(A24stdlife+$E1088),((INDEX('PTRM input'!$G$385:$P$434,A24offset,$E1088)-INDEX('PTRM input'!$G$277:$P$326,A24offset,$E1088))*OFFSET($F$7,0,$E1088))-SUM($G1088:Q1088),(((INDEX('PTRM input'!$G$385:$P$434,A24offset,$E1088)-INDEX('PTRM input'!$G$277:$P$326,A24offset,$E1088))*OFFSET($F$7,0,$E1088))-SUM($G1088:Q1088))*(OFFSET('PTRM input'!$G$477,0,$E1088-1)/A24taxstdlife))))</f>
        <v>0</v>
      </c>
      <c r="S1088" s="251">
        <f ca="1">IF(A24taxstdlife="n/a","n/a",IF(A24taxstdlife="",0,IF(S$3&gt;(A24stdlife+$E1088),((INDEX('PTRM input'!$G$385:$P$434,A24offset,$E1088)-INDEX('PTRM input'!$G$277:$P$326,A24offset,$E1088))*OFFSET($F$7,0,$E1088))-SUM($G1088:R1088),(((INDEX('PTRM input'!$G$385:$P$434,A24offset,$E1088)-INDEX('PTRM input'!$G$277:$P$326,A24offset,$E1088))*OFFSET($F$7,0,$E1088))-SUM($G1088:R1088))*(OFFSET('PTRM input'!$G$477,0,$E1088-1)/A24taxstdlife))))</f>
        <v>0</v>
      </c>
      <c r="T1088" s="251">
        <f ca="1">IF(A24taxstdlife="n/a","n/a",IF(A24taxstdlife="",0,IF(T$3&gt;(A24stdlife+$E1088),((INDEX('PTRM input'!$G$385:$P$434,A24offset,$E1088)-INDEX('PTRM input'!$G$277:$P$326,A24offset,$E1088))*OFFSET($F$7,0,$E1088))-SUM($G1088:S1088),(((INDEX('PTRM input'!$G$385:$P$434,A24offset,$E1088)-INDEX('PTRM input'!$G$277:$P$326,A24offset,$E1088))*OFFSET($F$7,0,$E1088))-SUM($G1088:S1088))*(OFFSET('PTRM input'!$G$477,0,$E1088-1)/A24taxstdlife))))</f>
        <v>0</v>
      </c>
      <c r="U1088" s="251">
        <f ca="1">IF(A24taxstdlife="n/a","n/a",IF(A24taxstdlife="",0,IF(U$3&gt;(A24stdlife+$E1088),((INDEX('PTRM input'!$G$385:$P$434,A24offset,$E1088)-INDEX('PTRM input'!$G$277:$P$326,A24offset,$E1088))*OFFSET($F$7,0,$E1088))-SUM($G1088:T1088),(((INDEX('PTRM input'!$G$385:$P$434,A24offset,$E1088)-INDEX('PTRM input'!$G$277:$P$326,A24offset,$E1088))*OFFSET($F$7,0,$E1088))-SUM($G1088:T1088))*(OFFSET('PTRM input'!$G$477,0,$E1088-1)/A24taxstdlife))))</f>
        <v>0</v>
      </c>
      <c r="V1088" s="251">
        <f ca="1">IF(A24taxstdlife="n/a","n/a",IF(A24taxstdlife="",0,IF(V$3&gt;(A24stdlife+$E1088),((INDEX('PTRM input'!$G$385:$P$434,A24offset,$E1088)-INDEX('PTRM input'!$G$277:$P$326,A24offset,$E1088))*OFFSET($F$7,0,$E1088))-SUM($G1088:U1088),(((INDEX('PTRM input'!$G$385:$P$434,A24offset,$E1088)-INDEX('PTRM input'!$G$277:$P$326,A24offset,$E1088))*OFFSET($F$7,0,$E1088))-SUM($G1088:U1088))*(OFFSET('PTRM input'!$G$477,0,$E1088-1)/A24taxstdlife))))</f>
        <v>0</v>
      </c>
      <c r="W1088" s="251">
        <f ca="1">IF(A24taxstdlife="n/a","n/a",IF(A24taxstdlife="",0,IF(W$3&gt;(A24stdlife+$E1088),((INDEX('PTRM input'!$G$385:$P$434,A24offset,$E1088)-INDEX('PTRM input'!$G$277:$P$326,A24offset,$E1088))*OFFSET($F$7,0,$E1088))-SUM($G1088:V1088),(((INDEX('PTRM input'!$G$385:$P$434,A24offset,$E1088)-INDEX('PTRM input'!$G$277:$P$326,A24offset,$E1088))*OFFSET($F$7,0,$E1088))-SUM($G1088:V1088))*(OFFSET('PTRM input'!$G$477,0,$E1088-1)/A24taxstdlife))))</f>
        <v>0</v>
      </c>
      <c r="X1088" s="251">
        <f ca="1">IF(A24taxstdlife="n/a","n/a",IF(A24taxstdlife="",0,IF(X$3&gt;(A24stdlife+$E1088),((INDEX('PTRM input'!$G$385:$P$434,A24offset,$E1088)-INDEX('PTRM input'!$G$277:$P$326,A24offset,$E1088))*OFFSET($F$7,0,$E1088))-SUM($G1088:W1088),(((INDEX('PTRM input'!$G$385:$P$434,A24offset,$E1088)-INDEX('PTRM input'!$G$277:$P$326,A24offset,$E1088))*OFFSET($F$7,0,$E1088))-SUM($G1088:W1088))*(OFFSET('PTRM input'!$G$477,0,$E1088-1)/A24taxstdlife))))</f>
        <v>0</v>
      </c>
      <c r="Y1088" s="251">
        <f ca="1">IF(A24taxstdlife="n/a","n/a",IF(A24taxstdlife="",0,IF(Y$3&gt;(A24stdlife+$E1088),((INDEX('PTRM input'!$G$385:$P$434,A24offset,$E1088)-INDEX('PTRM input'!$G$277:$P$326,A24offset,$E1088))*OFFSET($F$7,0,$E1088))-SUM($G1088:X1088),(((INDEX('PTRM input'!$G$385:$P$434,A24offset,$E1088)-INDEX('PTRM input'!$G$277:$P$326,A24offset,$E1088))*OFFSET($F$7,0,$E1088))-SUM($G1088:X1088))*(OFFSET('PTRM input'!$G$477,0,$E1088-1)/A24taxstdlife))))</f>
        <v>0</v>
      </c>
      <c r="Z1088" s="251">
        <f ca="1">IF(A24taxstdlife="n/a","n/a",IF(A24taxstdlife="",0,IF(Z$3&gt;(A24stdlife+$E1088),((INDEX('PTRM input'!$G$385:$P$434,A24offset,$E1088)-INDEX('PTRM input'!$G$277:$P$326,A24offset,$E1088))*OFFSET($F$7,0,$E1088))-SUM($G1088:Y1088),(((INDEX('PTRM input'!$G$385:$P$434,A24offset,$E1088)-INDEX('PTRM input'!$G$277:$P$326,A24offset,$E1088))*OFFSET($F$7,0,$E1088))-SUM($G1088:Y1088))*(OFFSET('PTRM input'!$G$477,0,$E1088-1)/A24taxstdlife))))</f>
        <v>0</v>
      </c>
      <c r="AA1088" s="251">
        <f ca="1">IF(A24taxstdlife="n/a","n/a",IF(A24taxstdlife="",0,IF(AA$3&gt;(A24stdlife+$E1088),((INDEX('PTRM input'!$G$385:$P$434,A24offset,$E1088)-INDEX('PTRM input'!$G$277:$P$326,A24offset,$E1088))*OFFSET($F$7,0,$E1088))-SUM($G1088:Z1088),(((INDEX('PTRM input'!$G$385:$P$434,A24offset,$E1088)-INDEX('PTRM input'!$G$277:$P$326,A24offset,$E1088))*OFFSET($F$7,0,$E1088))-SUM($G1088:Z1088))*(OFFSET('PTRM input'!$G$477,0,$E1088-1)/A24taxstdlife))))</f>
        <v>0</v>
      </c>
      <c r="AB1088" s="251">
        <f ca="1">IF(A24taxstdlife="n/a","n/a",IF(A24taxstdlife="",0,IF(AB$3&gt;(A24stdlife+$E1088),((INDEX('PTRM input'!$G$385:$P$434,A24offset,$E1088)-INDEX('PTRM input'!$G$277:$P$326,A24offset,$E1088))*OFFSET($F$7,0,$E1088))-SUM($G1088:AA1088),(((INDEX('PTRM input'!$G$385:$P$434,A24offset,$E1088)-INDEX('PTRM input'!$G$277:$P$326,A24offset,$E1088))*OFFSET($F$7,0,$E1088))-SUM($G1088:AA1088))*(OFFSET('PTRM input'!$G$477,0,$E1088-1)/A24taxstdlife))))</f>
        <v>0</v>
      </c>
      <c r="AC1088" s="251">
        <f ca="1">IF(A24taxstdlife="n/a","n/a",IF(A24taxstdlife="",0,IF(AC$3&gt;(A24stdlife+$E1088),((INDEX('PTRM input'!$G$385:$P$434,A24offset,$E1088)-INDEX('PTRM input'!$G$277:$P$326,A24offset,$E1088))*OFFSET($F$7,0,$E1088))-SUM($G1088:AB1088),(((INDEX('PTRM input'!$G$385:$P$434,A24offset,$E1088)-INDEX('PTRM input'!$G$277:$P$326,A24offset,$E1088))*OFFSET($F$7,0,$E1088))-SUM($G1088:AB1088))*(OFFSET('PTRM input'!$G$477,0,$E1088-1)/A24taxstdlife))))</f>
        <v>0</v>
      </c>
      <c r="AD1088" s="251">
        <f ca="1">IF(A24taxstdlife="n/a","n/a",IF(A24taxstdlife="",0,IF(AD$3&gt;(A24stdlife+$E1088),((INDEX('PTRM input'!$G$385:$P$434,A24offset,$E1088)-INDEX('PTRM input'!$G$277:$P$326,A24offset,$E1088))*OFFSET($F$7,0,$E1088))-SUM($G1088:AC1088),(((INDEX('PTRM input'!$G$385:$P$434,A24offset,$E1088)-INDEX('PTRM input'!$G$277:$P$326,A24offset,$E1088))*OFFSET($F$7,0,$E1088))-SUM($G1088:AC1088))*(OFFSET('PTRM input'!$G$477,0,$E1088-1)/A24taxstdlife))))</f>
        <v>0</v>
      </c>
      <c r="AE1088" s="251">
        <f ca="1">IF(A24taxstdlife="n/a","n/a",IF(A24taxstdlife="",0,IF(AE$3&gt;(A24stdlife+$E1088),((INDEX('PTRM input'!$G$385:$P$434,A24offset,$E1088)-INDEX('PTRM input'!$G$277:$P$326,A24offset,$E1088))*OFFSET($F$7,0,$E1088))-SUM($G1088:AD1088),(((INDEX('PTRM input'!$G$385:$P$434,A24offset,$E1088)-INDEX('PTRM input'!$G$277:$P$326,A24offset,$E1088))*OFFSET($F$7,0,$E1088))-SUM($G1088:AD1088))*(OFFSET('PTRM input'!$G$477,0,$E1088-1)/A24taxstdlife))))</f>
        <v>0</v>
      </c>
      <c r="AF1088" s="251">
        <f ca="1">IF(A24taxstdlife="n/a","n/a",IF(A24taxstdlife="",0,IF(AF$3&gt;(A24stdlife+$E1088),((INDEX('PTRM input'!$G$385:$P$434,A24offset,$E1088)-INDEX('PTRM input'!$G$277:$P$326,A24offset,$E1088))*OFFSET($F$7,0,$E1088))-SUM($G1088:AE1088),(((INDEX('PTRM input'!$G$385:$P$434,A24offset,$E1088)-INDEX('PTRM input'!$G$277:$P$326,A24offset,$E1088))*OFFSET($F$7,0,$E1088))-SUM($G1088:AE1088))*(OFFSET('PTRM input'!$G$477,0,$E1088-1)/A24taxstdlife))))</f>
        <v>0</v>
      </c>
      <c r="AG1088" s="251">
        <f ca="1">IF(A24taxstdlife="n/a","n/a",IF(A24taxstdlife="",0,IF(AG$3&gt;(A24stdlife+$E1088),((INDEX('PTRM input'!$G$385:$P$434,A24offset,$E1088)-INDEX('PTRM input'!$G$277:$P$326,A24offset,$E1088))*OFFSET($F$7,0,$E1088))-SUM($G1088:AF1088),(((INDEX('PTRM input'!$G$385:$P$434,A24offset,$E1088)-INDEX('PTRM input'!$G$277:$P$326,A24offset,$E1088))*OFFSET($F$7,0,$E1088))-SUM($G1088:AF1088))*(OFFSET('PTRM input'!$G$477,0,$E1088-1)/A24taxstdlife))))</f>
        <v>0</v>
      </c>
      <c r="AH1088" s="251">
        <f ca="1">IF(A24taxstdlife="n/a","n/a",IF(A24taxstdlife="",0,IF(AH$3&gt;(A24stdlife+$E1088),((INDEX('PTRM input'!$G$385:$P$434,A24offset,$E1088)-INDEX('PTRM input'!$G$277:$P$326,A24offset,$E1088))*OFFSET($F$7,0,$E1088))-SUM($G1088:AG1088),(((INDEX('PTRM input'!$G$385:$P$434,A24offset,$E1088)-INDEX('PTRM input'!$G$277:$P$326,A24offset,$E1088))*OFFSET($F$7,0,$E1088))-SUM($G1088:AG1088))*(OFFSET('PTRM input'!$G$477,0,$E1088-1)/A24taxstdlife))))</f>
        <v>0</v>
      </c>
      <c r="AI1088" s="251">
        <f ca="1">IF(A24taxstdlife="n/a","n/a",IF(A24taxstdlife="",0,IF(AI$3&gt;(A24stdlife+$E1088),((INDEX('PTRM input'!$G$385:$P$434,A24offset,$E1088)-INDEX('PTRM input'!$G$277:$P$326,A24offset,$E1088))*OFFSET($F$7,0,$E1088))-SUM($G1088:AH1088),(((INDEX('PTRM input'!$G$385:$P$434,A24offset,$E1088)-INDEX('PTRM input'!$G$277:$P$326,A24offset,$E1088))*OFFSET($F$7,0,$E1088))-SUM($G1088:AH1088))*(OFFSET('PTRM input'!$G$477,0,$E1088-1)/A24taxstdlife))))</f>
        <v>0</v>
      </c>
      <c r="AJ1088" s="251">
        <f ca="1">IF(A24taxstdlife="n/a","n/a",IF(A24taxstdlife="",0,IF(AJ$3&gt;(A24stdlife+$E1088),((INDEX('PTRM input'!$G$385:$P$434,A24offset,$E1088)-INDEX('PTRM input'!$G$277:$P$326,A24offset,$E1088))*OFFSET($F$7,0,$E1088))-SUM($G1088:AI1088),(((INDEX('PTRM input'!$G$385:$P$434,A24offset,$E1088)-INDEX('PTRM input'!$G$277:$P$326,A24offset,$E1088))*OFFSET($F$7,0,$E1088))-SUM($G1088:AI1088))*(OFFSET('PTRM input'!$G$477,0,$E1088-1)/A24taxstdlife))))</f>
        <v>0</v>
      </c>
      <c r="AK1088" s="251">
        <f ca="1">IF(A24taxstdlife="n/a","n/a",IF(A24taxstdlife="",0,IF(AK$3&gt;(A24stdlife+$E1088),((INDEX('PTRM input'!$G$385:$P$434,A24offset,$E1088)-INDEX('PTRM input'!$G$277:$P$326,A24offset,$E1088))*OFFSET($F$7,0,$E1088))-SUM($G1088:AJ1088),(((INDEX('PTRM input'!$G$385:$P$434,A24offset,$E1088)-INDEX('PTRM input'!$G$277:$P$326,A24offset,$E1088))*OFFSET($F$7,0,$E1088))-SUM($G1088:AJ1088))*(OFFSET('PTRM input'!$G$477,0,$E1088-1)/A24taxstdlife))))</f>
        <v>0</v>
      </c>
      <c r="AL1088" s="251">
        <f ca="1">IF(A24taxstdlife="n/a","n/a",IF(A24taxstdlife="",0,IF(AL$3&gt;(A24stdlife+$E1088),((INDEX('PTRM input'!$G$385:$P$434,A24offset,$E1088)-INDEX('PTRM input'!$G$277:$P$326,A24offset,$E1088))*OFFSET($F$7,0,$E1088))-SUM($G1088:AK1088),(((INDEX('PTRM input'!$G$385:$P$434,A24offset,$E1088)-INDEX('PTRM input'!$G$277:$P$326,A24offset,$E1088))*OFFSET($F$7,0,$E1088))-SUM($G1088:AK1088))*(OFFSET('PTRM input'!$G$477,0,$E1088-1)/A24taxstdlife))))</f>
        <v>0</v>
      </c>
      <c r="AM1088" s="251">
        <f ca="1">IF(A24taxstdlife="n/a","n/a",IF(A24taxstdlife="",0,IF(AM$3&gt;(A24stdlife+$E1088),((INDEX('PTRM input'!$G$385:$P$434,A24offset,$E1088)-INDEX('PTRM input'!$G$277:$P$326,A24offset,$E1088))*OFFSET($F$7,0,$E1088))-SUM($G1088:AL1088),(((INDEX('PTRM input'!$G$385:$P$434,A24offset,$E1088)-INDEX('PTRM input'!$G$277:$P$326,A24offset,$E1088))*OFFSET($F$7,0,$E1088))-SUM($G1088:AL1088))*(OFFSET('PTRM input'!$G$477,0,$E1088-1)/A24taxstdlife))))</f>
        <v>0</v>
      </c>
      <c r="AN1088" s="251">
        <f ca="1">IF(A24taxstdlife="n/a","n/a",IF(A24taxstdlife="",0,IF(AN$3&gt;(A24stdlife+$E1088),((INDEX('PTRM input'!$G$385:$P$434,A24offset,$E1088)-INDEX('PTRM input'!$G$277:$P$326,A24offset,$E1088))*OFFSET($F$7,0,$E1088))-SUM($G1088:AM1088),(((INDEX('PTRM input'!$G$385:$P$434,A24offset,$E1088)-INDEX('PTRM input'!$G$277:$P$326,A24offset,$E1088))*OFFSET($F$7,0,$E1088))-SUM($G1088:AM1088))*(OFFSET('PTRM input'!$G$477,0,$E1088-1)/A24taxstdlife))))</f>
        <v>0</v>
      </c>
      <c r="AO1088" s="251">
        <f ca="1">IF(A24taxstdlife="n/a","n/a",IF(A24taxstdlife="",0,IF(AO$3&gt;(A24stdlife+$E1088),((INDEX('PTRM input'!$G$385:$P$434,A24offset,$E1088)-INDEX('PTRM input'!$G$277:$P$326,A24offset,$E1088))*OFFSET($F$7,0,$E1088))-SUM($G1088:AN1088),(((INDEX('PTRM input'!$G$385:$P$434,A24offset,$E1088)-INDEX('PTRM input'!$G$277:$P$326,A24offset,$E1088))*OFFSET($F$7,0,$E1088))-SUM($G1088:AN1088))*(OFFSET('PTRM input'!$G$477,0,$E1088-1)/A24taxstdlife))))</f>
        <v>0</v>
      </c>
      <c r="AP1088" s="251">
        <f ca="1">IF(A24taxstdlife="n/a","n/a",IF(A24taxstdlife="",0,IF(AP$3&gt;(A24stdlife+$E1088),((INDEX('PTRM input'!$G$385:$P$434,A24offset,$E1088)-INDEX('PTRM input'!$G$277:$P$326,A24offset,$E1088))*OFFSET($F$7,0,$E1088))-SUM($G1088:AO1088),(((INDEX('PTRM input'!$G$385:$P$434,A24offset,$E1088)-INDEX('PTRM input'!$G$277:$P$326,A24offset,$E1088))*OFFSET($F$7,0,$E1088))-SUM($G1088:AO1088))*(OFFSET('PTRM input'!$G$477,0,$E1088-1)/A24taxstdlife))))</f>
        <v>0</v>
      </c>
      <c r="AQ1088" s="251">
        <f ca="1">IF(A24taxstdlife="n/a","n/a",IF(A24taxstdlife="",0,IF(AQ$3&gt;(A24stdlife+$E1088),((INDEX('PTRM input'!$G$385:$P$434,A24offset,$E1088)-INDEX('PTRM input'!$G$277:$P$326,A24offset,$E1088))*OFFSET($F$7,0,$E1088))-SUM($G1088:AP1088),(((INDEX('PTRM input'!$G$385:$P$434,A24offset,$E1088)-INDEX('PTRM input'!$G$277:$P$326,A24offset,$E1088))*OFFSET($F$7,0,$E1088))-SUM($G1088:AP1088))*(OFFSET('PTRM input'!$G$477,0,$E1088-1)/A24taxstdlife))))</f>
        <v>0</v>
      </c>
      <c r="AR1088" s="251">
        <f ca="1">IF(A24taxstdlife="n/a","n/a",IF(A24taxstdlife="",0,IF(AR$3&gt;(A24stdlife+$E1088),((INDEX('PTRM input'!$G$385:$P$434,A24offset,$E1088)-INDEX('PTRM input'!$G$277:$P$326,A24offset,$E1088))*OFFSET($F$7,0,$E1088))-SUM($G1088:AQ1088),(((INDEX('PTRM input'!$G$385:$P$434,A24offset,$E1088)-INDEX('PTRM input'!$G$277:$P$326,A24offset,$E1088))*OFFSET($F$7,0,$E1088))-SUM($G1088:AQ1088))*(OFFSET('PTRM input'!$G$477,0,$E1088-1)/A24taxstdlife))))</f>
        <v>0</v>
      </c>
      <c r="AS1088" s="251">
        <f ca="1">IF(A24taxstdlife="n/a","n/a",IF(A24taxstdlife="",0,IF(AS$3&gt;(A24stdlife+$E1088),((INDEX('PTRM input'!$G$385:$P$434,A24offset,$E1088)-INDEX('PTRM input'!$G$277:$P$326,A24offset,$E1088))*OFFSET($F$7,0,$E1088))-SUM($G1088:AR1088),(((INDEX('PTRM input'!$G$385:$P$434,A24offset,$E1088)-INDEX('PTRM input'!$G$277:$P$326,A24offset,$E1088))*OFFSET($F$7,0,$E1088))-SUM($G1088:AR1088))*(OFFSET('PTRM input'!$G$477,0,$E1088-1)/A24taxstdlife))))</f>
        <v>0</v>
      </c>
      <c r="AT1088" s="251">
        <f ca="1">IF(A24taxstdlife="n/a","n/a",IF(A24taxstdlife="",0,IF(AT$3&gt;(A24stdlife+$E1088),((INDEX('PTRM input'!$G$385:$P$434,A24offset,$E1088)-INDEX('PTRM input'!$G$277:$P$326,A24offset,$E1088))*OFFSET($F$7,0,$E1088))-SUM($G1088:AS1088),(((INDEX('PTRM input'!$G$385:$P$434,A24offset,$E1088)-INDEX('PTRM input'!$G$277:$P$326,A24offset,$E1088))*OFFSET($F$7,0,$E1088))-SUM($G1088:AS1088))*(OFFSET('PTRM input'!$G$477,0,$E1088-1)/A24taxstdlife))))</f>
        <v>0</v>
      </c>
      <c r="AU1088" s="251">
        <f ca="1">IF(A24taxstdlife="n/a","n/a",IF(A24taxstdlife="",0,IF(AU$3&gt;(A24stdlife+$E1088),((INDEX('PTRM input'!$G$385:$P$434,A24offset,$E1088)-INDEX('PTRM input'!$G$277:$P$326,A24offset,$E1088))*OFFSET($F$7,0,$E1088))-SUM($G1088:AT1088),(((INDEX('PTRM input'!$G$385:$P$434,A24offset,$E1088)-INDEX('PTRM input'!$G$277:$P$326,A24offset,$E1088))*OFFSET($F$7,0,$E1088))-SUM($G1088:AT1088))*(OFFSET('PTRM input'!$G$477,0,$E1088-1)/A24taxstdlife))))</f>
        <v>0</v>
      </c>
      <c r="AV1088" s="251">
        <f ca="1">IF(A24taxstdlife="n/a","n/a",IF(A24taxstdlife="",0,IF(AV$3&gt;(A24stdlife+$E1088),((INDEX('PTRM input'!$G$385:$P$434,A24offset,$E1088)-INDEX('PTRM input'!$G$277:$P$326,A24offset,$E1088))*OFFSET($F$7,0,$E1088))-SUM($G1088:AU1088),(((INDEX('PTRM input'!$G$385:$P$434,A24offset,$E1088)-INDEX('PTRM input'!$G$277:$P$326,A24offset,$E1088))*OFFSET($F$7,0,$E1088))-SUM($G1088:AU1088))*(OFFSET('PTRM input'!$G$477,0,$E1088-1)/A24taxstdlife))))</f>
        <v>0</v>
      </c>
      <c r="AW1088" s="251">
        <f ca="1">IF(A24taxstdlife="n/a","n/a",IF(A24taxstdlife="",0,IF(AW$3&gt;(A24stdlife+$E1088),((INDEX('PTRM input'!$G$385:$P$434,A24offset,$E1088)-INDEX('PTRM input'!$G$277:$P$326,A24offset,$E1088))*OFFSET($F$7,0,$E1088))-SUM($G1088:AV1088),(((INDEX('PTRM input'!$G$385:$P$434,A24offset,$E1088)-INDEX('PTRM input'!$G$277:$P$326,A24offset,$E1088))*OFFSET($F$7,0,$E1088))-SUM($G1088:AV1088))*(OFFSET('PTRM input'!$G$477,0,$E1088-1)/A24taxstdlife))))</f>
        <v>0</v>
      </c>
      <c r="AX1088" s="251">
        <f ca="1">IF(A24taxstdlife="n/a","n/a",IF(A24taxstdlife="",0,IF(AX$3&gt;(A24stdlife+$E1088),((INDEX('PTRM input'!$G$385:$P$434,A24offset,$E1088)-INDEX('PTRM input'!$G$277:$P$326,A24offset,$E1088))*OFFSET($F$7,0,$E1088))-SUM($G1088:AW1088),(((INDEX('PTRM input'!$G$385:$P$434,A24offset,$E1088)-INDEX('PTRM input'!$G$277:$P$326,A24offset,$E1088))*OFFSET($F$7,0,$E1088))-SUM($G1088:AW1088))*(OFFSET('PTRM input'!$G$477,0,$E1088-1)/A24taxstdlife))))</f>
        <v>0</v>
      </c>
      <c r="AY1088" s="251">
        <f ca="1">IF(A24taxstdlife="n/a","n/a",IF(A24taxstdlife="",0,IF(AY$3&gt;(A24stdlife+$E1088),((INDEX('PTRM input'!$G$385:$P$434,A24offset,$E1088)-INDEX('PTRM input'!$G$277:$P$326,A24offset,$E1088))*OFFSET($F$7,0,$E1088))-SUM($G1088:AX1088),(((INDEX('PTRM input'!$G$385:$P$434,A24offset,$E1088)-INDEX('PTRM input'!$G$277:$P$326,A24offset,$E1088))*OFFSET($F$7,0,$E1088))-SUM($G1088:AX1088))*(OFFSET('PTRM input'!$G$477,0,$E1088-1)/A24taxstdlife))))</f>
        <v>0</v>
      </c>
      <c r="AZ1088" s="251">
        <f ca="1">IF(A24taxstdlife="n/a","n/a",IF(A24taxstdlife="",0,IF(AZ$3&gt;(A24stdlife+$E1088),((INDEX('PTRM input'!$G$385:$P$434,A24offset,$E1088)-INDEX('PTRM input'!$G$277:$P$326,A24offset,$E1088))*OFFSET($F$7,0,$E1088))-SUM($G1088:AY1088),(((INDEX('PTRM input'!$G$385:$P$434,A24offset,$E1088)-INDEX('PTRM input'!$G$277:$P$326,A24offset,$E1088))*OFFSET($F$7,0,$E1088))-SUM($G1088:AY1088))*(OFFSET('PTRM input'!$G$477,0,$E1088-1)/A24taxstdlife))))</f>
        <v>0</v>
      </c>
      <c r="BA1088" s="251">
        <f ca="1">IF(A24taxstdlife="n/a","n/a",IF(A24taxstdlife="",0,IF(BA$3&gt;(A24stdlife+$E1088),((INDEX('PTRM input'!$G$385:$P$434,A24offset,$E1088)-INDEX('PTRM input'!$G$277:$P$326,A24offset,$E1088))*OFFSET($F$7,0,$E1088))-SUM($G1088:AZ1088),(((INDEX('PTRM input'!$G$385:$P$434,A24offset,$E1088)-INDEX('PTRM input'!$G$277:$P$326,A24offset,$E1088))*OFFSET($F$7,0,$E1088))-SUM($G1088:AZ1088))*(OFFSET('PTRM input'!$G$477,0,$E1088-1)/A24taxstdlife))))</f>
        <v>0</v>
      </c>
      <c r="BB1088" s="251">
        <f ca="1">IF(A24taxstdlife="n/a","n/a",IF(A24taxstdlife="",0,IF(BB$3&gt;(A24stdlife+$E1088),((INDEX('PTRM input'!$G$385:$P$434,A24offset,$E1088)-INDEX('PTRM input'!$G$277:$P$326,A24offset,$E1088))*OFFSET($F$7,0,$E1088))-SUM($G1088:BA1088),(((INDEX('PTRM input'!$G$385:$P$434,A24offset,$E1088)-INDEX('PTRM input'!$G$277:$P$326,A24offset,$E1088))*OFFSET($F$7,0,$E1088))-SUM($G1088:BA1088))*(OFFSET('PTRM input'!$G$477,0,$E1088-1)/A24taxstdlife))))</f>
        <v>0</v>
      </c>
      <c r="BC1088" s="251">
        <f ca="1">IF(A24taxstdlife="n/a","n/a",IF(A24taxstdlife="",0,IF(BC$3&gt;(A24stdlife+$E1088),((INDEX('PTRM input'!$G$385:$P$434,A24offset,$E1088)-INDEX('PTRM input'!$G$277:$P$326,A24offset,$E1088))*OFFSET($F$7,0,$E1088))-SUM($G1088:BB1088),(((INDEX('PTRM input'!$G$385:$P$434,A24offset,$E1088)-INDEX('PTRM input'!$G$277:$P$326,A24offset,$E1088))*OFFSET($F$7,0,$E1088))-SUM($G1088:BB1088))*(OFFSET('PTRM input'!$G$477,0,$E1088-1)/A24taxstdlife))))</f>
        <v>0</v>
      </c>
      <c r="BD1088" s="251">
        <f ca="1">IF(A24taxstdlife="n/a","n/a",IF(A24taxstdlife="",0,IF(BD$3&gt;(A24stdlife+$E1088),((INDEX('PTRM input'!$G$385:$P$434,A24offset,$E1088)-INDEX('PTRM input'!$G$277:$P$326,A24offset,$E1088))*OFFSET($F$7,0,$E1088))-SUM($G1088:BC1088),(((INDEX('PTRM input'!$G$385:$P$434,A24offset,$E1088)-INDEX('PTRM input'!$G$277:$P$326,A24offset,$E1088))*OFFSET($F$7,0,$E1088))-SUM($G1088:BC1088))*(OFFSET('PTRM input'!$G$477,0,$E1088-1)/A24taxstdlife))))</f>
        <v>0</v>
      </c>
      <c r="BE1088" s="251">
        <f ca="1">IF(A24taxstdlife="n/a","n/a",IF(A24taxstdlife="",0,IF(BE$3&gt;(A24stdlife+$E1088),((INDEX('PTRM input'!$G$385:$P$434,A24offset,$E1088)-INDEX('PTRM input'!$G$277:$P$326,A24offset,$E1088))*OFFSET($F$7,0,$E1088))-SUM($G1088:BD1088),(((INDEX('PTRM input'!$G$385:$P$434,A24offset,$E1088)-INDEX('PTRM input'!$G$277:$P$326,A24offset,$E1088))*OFFSET($F$7,0,$E1088))-SUM($G1088:BD1088))*(OFFSET('PTRM input'!$G$477,0,$E1088-1)/A24taxstdlife))))</f>
        <v>0</v>
      </c>
      <c r="BF1088" s="251">
        <f ca="1">IF(A24taxstdlife="n/a","n/a",IF(A24taxstdlife="",0,IF(BF$3&gt;(A24stdlife+$E1088),((INDEX('PTRM input'!$G$385:$P$434,A24offset,$E1088)-INDEX('PTRM input'!$G$277:$P$326,A24offset,$E1088))*OFFSET($F$7,0,$E1088))-SUM($G1088:BE1088),(((INDEX('PTRM input'!$G$385:$P$434,A24offset,$E1088)-INDEX('PTRM input'!$G$277:$P$326,A24offset,$E1088))*OFFSET($F$7,0,$E1088))-SUM($G1088:BE1088))*(OFFSET('PTRM input'!$G$477,0,$E1088-1)/A24taxstdlife))))</f>
        <v>0</v>
      </c>
      <c r="BG1088" s="251">
        <f ca="1">IF(A24taxstdlife="n/a","n/a",IF(A24taxstdlife="",0,IF(BG$3&gt;(A24stdlife+$E1088),((INDEX('PTRM input'!$G$385:$P$434,A24offset,$E1088)-INDEX('PTRM input'!$G$277:$P$326,A24offset,$E1088))*OFFSET($F$7,0,$E1088))-SUM($G1088:BF1088),(((INDEX('PTRM input'!$G$385:$P$434,A24offset,$E1088)-INDEX('PTRM input'!$G$277:$P$326,A24offset,$E1088))*OFFSET($F$7,0,$E1088))-SUM($G1088:BF1088))*(OFFSET('PTRM input'!$G$477,0,$E1088-1)/A24taxstdlife))))</f>
        <v>0</v>
      </c>
      <c r="BH1088" s="251">
        <f ca="1">IF(A24taxstdlife="n/a","n/a",IF(A24taxstdlife="",0,IF(BH$3&gt;(A24stdlife+$E1088),((INDEX('PTRM input'!$G$385:$P$434,A24offset,$E1088)-INDEX('PTRM input'!$G$277:$P$326,A24offset,$E1088))*OFFSET($F$7,0,$E1088))-SUM($G1088:BG1088),(((INDEX('PTRM input'!$G$385:$P$434,A24offset,$E1088)-INDEX('PTRM input'!$G$277:$P$326,A24offset,$E1088))*OFFSET($F$7,0,$E1088))-SUM($G1088:BG1088))*(OFFSET('PTRM input'!$G$477,0,$E1088-1)/A24taxstdlife))))</f>
        <v>0</v>
      </c>
      <c r="BI1088" s="251">
        <f ca="1">IF(A24taxstdlife="n/a","n/a",IF(A24taxstdlife="",0,IF(BI$3&gt;(A24stdlife+$E1088),((INDEX('PTRM input'!$G$385:$P$434,A24offset,$E1088)-INDEX('PTRM input'!$G$277:$P$326,A24offset,$E1088))*OFFSET($F$7,0,$E1088))-SUM($G1088:BH1088),(((INDEX('PTRM input'!$G$385:$P$434,A24offset,$E1088)-INDEX('PTRM input'!$G$277:$P$326,A24offset,$E1088))*OFFSET($F$7,0,$E1088))-SUM($G1088:BH1088))*(OFFSET('PTRM input'!$G$477,0,$E1088-1)/A24taxstdlife))))</f>
        <v>0</v>
      </c>
      <c r="BJ1088" s="116"/>
      <c r="BK1088" s="116"/>
      <c r="BL1088" s="116"/>
      <c r="BM1088" s="116"/>
    </row>
    <row r="1089" spans="1:65" ht="12.75" hidden="1" customHeight="1" outlineLevel="2">
      <c r="A1089" s="366"/>
      <c r="B1089" s="19"/>
      <c r="C1089" s="18"/>
      <c r="D1089" s="760"/>
      <c r="E1089" s="86">
        <v>9</v>
      </c>
      <c r="F1089" s="356"/>
      <c r="G1089" s="434"/>
      <c r="H1089" s="435"/>
      <c r="I1089" s="435"/>
      <c r="J1089" s="435"/>
      <c r="K1089" s="435"/>
      <c r="L1089" s="435"/>
      <c r="M1089" s="435"/>
      <c r="N1089" s="435"/>
      <c r="O1089" s="619"/>
      <c r="P1089" s="251">
        <f ca="1">IF(A24taxstdlife="n/a","n/a",IF(A24taxstdlife="",0,IF(P$3&gt;(A24stdlife+$E1089),((INDEX('PTRM input'!$G$385:$P$434,A24offset,$E1089)-INDEX('PTRM input'!$G$277:$P$326,A24offset,$E1089))*OFFSET($F$7,0,$E1089))-SUM($G1089:O1089),(((INDEX('PTRM input'!$G$385:$P$434,A24offset,$E1089)-INDEX('PTRM input'!$G$277:$P$326,A24offset,$E1089))*OFFSET($F$7,0,$E1089))-SUM($G1089:O1089))*(OFFSET('PTRM input'!$G$477,0,$E1089-1)/A24taxstdlife))))</f>
        <v>0</v>
      </c>
      <c r="Q1089" s="251">
        <f ca="1">IF(A24taxstdlife="n/a","n/a",IF(A24taxstdlife="",0,IF(Q$3&gt;(A24stdlife+$E1089),((INDEX('PTRM input'!$G$385:$P$434,A24offset,$E1089)-INDEX('PTRM input'!$G$277:$P$326,A24offset,$E1089))*OFFSET($F$7,0,$E1089))-SUM($G1089:P1089),(((INDEX('PTRM input'!$G$385:$P$434,A24offset,$E1089)-INDEX('PTRM input'!$G$277:$P$326,A24offset,$E1089))*OFFSET($F$7,0,$E1089))-SUM($G1089:P1089))*(OFFSET('PTRM input'!$G$477,0,$E1089-1)/A24taxstdlife))))</f>
        <v>0</v>
      </c>
      <c r="R1089" s="251">
        <f ca="1">IF(A24taxstdlife="n/a","n/a",IF(A24taxstdlife="",0,IF(R$3&gt;(A24stdlife+$E1089),((INDEX('PTRM input'!$G$385:$P$434,A24offset,$E1089)-INDEX('PTRM input'!$G$277:$P$326,A24offset,$E1089))*OFFSET($F$7,0,$E1089))-SUM($G1089:Q1089),(((INDEX('PTRM input'!$G$385:$P$434,A24offset,$E1089)-INDEX('PTRM input'!$G$277:$P$326,A24offset,$E1089))*OFFSET($F$7,0,$E1089))-SUM($G1089:Q1089))*(OFFSET('PTRM input'!$G$477,0,$E1089-1)/A24taxstdlife))))</f>
        <v>0</v>
      </c>
      <c r="S1089" s="251">
        <f ca="1">IF(A24taxstdlife="n/a","n/a",IF(A24taxstdlife="",0,IF(S$3&gt;(A24stdlife+$E1089),((INDEX('PTRM input'!$G$385:$P$434,A24offset,$E1089)-INDEX('PTRM input'!$G$277:$P$326,A24offset,$E1089))*OFFSET($F$7,0,$E1089))-SUM($G1089:R1089),(((INDEX('PTRM input'!$G$385:$P$434,A24offset,$E1089)-INDEX('PTRM input'!$G$277:$P$326,A24offset,$E1089))*OFFSET($F$7,0,$E1089))-SUM($G1089:R1089))*(OFFSET('PTRM input'!$G$477,0,$E1089-1)/A24taxstdlife))))</f>
        <v>0</v>
      </c>
      <c r="T1089" s="251">
        <f ca="1">IF(A24taxstdlife="n/a","n/a",IF(A24taxstdlife="",0,IF(T$3&gt;(A24stdlife+$E1089),((INDEX('PTRM input'!$G$385:$P$434,A24offset,$E1089)-INDEX('PTRM input'!$G$277:$P$326,A24offset,$E1089))*OFFSET($F$7,0,$E1089))-SUM($G1089:S1089),(((INDEX('PTRM input'!$G$385:$P$434,A24offset,$E1089)-INDEX('PTRM input'!$G$277:$P$326,A24offset,$E1089))*OFFSET($F$7,0,$E1089))-SUM($G1089:S1089))*(OFFSET('PTRM input'!$G$477,0,$E1089-1)/A24taxstdlife))))</f>
        <v>0</v>
      </c>
      <c r="U1089" s="251">
        <f ca="1">IF(A24taxstdlife="n/a","n/a",IF(A24taxstdlife="",0,IF(U$3&gt;(A24stdlife+$E1089),((INDEX('PTRM input'!$G$385:$P$434,A24offset,$E1089)-INDEX('PTRM input'!$G$277:$P$326,A24offset,$E1089))*OFFSET($F$7,0,$E1089))-SUM($G1089:T1089),(((INDEX('PTRM input'!$G$385:$P$434,A24offset,$E1089)-INDEX('PTRM input'!$G$277:$P$326,A24offset,$E1089))*OFFSET($F$7,0,$E1089))-SUM($G1089:T1089))*(OFFSET('PTRM input'!$G$477,0,$E1089-1)/A24taxstdlife))))</f>
        <v>0</v>
      </c>
      <c r="V1089" s="251">
        <f ca="1">IF(A24taxstdlife="n/a","n/a",IF(A24taxstdlife="",0,IF(V$3&gt;(A24stdlife+$E1089),((INDEX('PTRM input'!$G$385:$P$434,A24offset,$E1089)-INDEX('PTRM input'!$G$277:$P$326,A24offset,$E1089))*OFFSET($F$7,0,$E1089))-SUM($G1089:U1089),(((INDEX('PTRM input'!$G$385:$P$434,A24offset,$E1089)-INDEX('PTRM input'!$G$277:$P$326,A24offset,$E1089))*OFFSET($F$7,0,$E1089))-SUM($G1089:U1089))*(OFFSET('PTRM input'!$G$477,0,$E1089-1)/A24taxstdlife))))</f>
        <v>0</v>
      </c>
      <c r="W1089" s="251">
        <f ca="1">IF(A24taxstdlife="n/a","n/a",IF(A24taxstdlife="",0,IF(W$3&gt;(A24stdlife+$E1089),((INDEX('PTRM input'!$G$385:$P$434,A24offset,$E1089)-INDEX('PTRM input'!$G$277:$P$326,A24offset,$E1089))*OFFSET($F$7,0,$E1089))-SUM($G1089:V1089),(((INDEX('PTRM input'!$G$385:$P$434,A24offset,$E1089)-INDEX('PTRM input'!$G$277:$P$326,A24offset,$E1089))*OFFSET($F$7,0,$E1089))-SUM($G1089:V1089))*(OFFSET('PTRM input'!$G$477,0,$E1089-1)/A24taxstdlife))))</f>
        <v>0</v>
      </c>
      <c r="X1089" s="251">
        <f ca="1">IF(A24taxstdlife="n/a","n/a",IF(A24taxstdlife="",0,IF(X$3&gt;(A24stdlife+$E1089),((INDEX('PTRM input'!$G$385:$P$434,A24offset,$E1089)-INDEX('PTRM input'!$G$277:$P$326,A24offset,$E1089))*OFFSET($F$7,0,$E1089))-SUM($G1089:W1089),(((INDEX('PTRM input'!$G$385:$P$434,A24offset,$E1089)-INDEX('PTRM input'!$G$277:$P$326,A24offset,$E1089))*OFFSET($F$7,0,$E1089))-SUM($G1089:W1089))*(OFFSET('PTRM input'!$G$477,0,$E1089-1)/A24taxstdlife))))</f>
        <v>0</v>
      </c>
      <c r="Y1089" s="251">
        <f ca="1">IF(A24taxstdlife="n/a","n/a",IF(A24taxstdlife="",0,IF(Y$3&gt;(A24stdlife+$E1089),((INDEX('PTRM input'!$G$385:$P$434,A24offset,$E1089)-INDEX('PTRM input'!$G$277:$P$326,A24offset,$E1089))*OFFSET($F$7,0,$E1089))-SUM($G1089:X1089),(((INDEX('PTRM input'!$G$385:$P$434,A24offset,$E1089)-INDEX('PTRM input'!$G$277:$P$326,A24offset,$E1089))*OFFSET($F$7,0,$E1089))-SUM($G1089:X1089))*(OFFSET('PTRM input'!$G$477,0,$E1089-1)/A24taxstdlife))))</f>
        <v>0</v>
      </c>
      <c r="Z1089" s="251">
        <f ca="1">IF(A24taxstdlife="n/a","n/a",IF(A24taxstdlife="",0,IF(Z$3&gt;(A24stdlife+$E1089),((INDEX('PTRM input'!$G$385:$P$434,A24offset,$E1089)-INDEX('PTRM input'!$G$277:$P$326,A24offset,$E1089))*OFFSET($F$7,0,$E1089))-SUM($G1089:Y1089),(((INDEX('PTRM input'!$G$385:$P$434,A24offset,$E1089)-INDEX('PTRM input'!$G$277:$P$326,A24offset,$E1089))*OFFSET($F$7,0,$E1089))-SUM($G1089:Y1089))*(OFFSET('PTRM input'!$G$477,0,$E1089-1)/A24taxstdlife))))</f>
        <v>0</v>
      </c>
      <c r="AA1089" s="251">
        <f ca="1">IF(A24taxstdlife="n/a","n/a",IF(A24taxstdlife="",0,IF(AA$3&gt;(A24stdlife+$E1089),((INDEX('PTRM input'!$G$385:$P$434,A24offset,$E1089)-INDEX('PTRM input'!$G$277:$P$326,A24offset,$E1089))*OFFSET($F$7,0,$E1089))-SUM($G1089:Z1089),(((INDEX('PTRM input'!$G$385:$P$434,A24offset,$E1089)-INDEX('PTRM input'!$G$277:$P$326,A24offset,$E1089))*OFFSET($F$7,0,$E1089))-SUM($G1089:Z1089))*(OFFSET('PTRM input'!$G$477,0,$E1089-1)/A24taxstdlife))))</f>
        <v>0</v>
      </c>
      <c r="AB1089" s="251">
        <f ca="1">IF(A24taxstdlife="n/a","n/a",IF(A24taxstdlife="",0,IF(AB$3&gt;(A24stdlife+$E1089),((INDEX('PTRM input'!$G$385:$P$434,A24offset,$E1089)-INDEX('PTRM input'!$G$277:$P$326,A24offset,$E1089))*OFFSET($F$7,0,$E1089))-SUM($G1089:AA1089),(((INDEX('PTRM input'!$G$385:$P$434,A24offset,$E1089)-INDEX('PTRM input'!$G$277:$P$326,A24offset,$E1089))*OFFSET($F$7,0,$E1089))-SUM($G1089:AA1089))*(OFFSET('PTRM input'!$G$477,0,$E1089-1)/A24taxstdlife))))</f>
        <v>0</v>
      </c>
      <c r="AC1089" s="251">
        <f ca="1">IF(A24taxstdlife="n/a","n/a",IF(A24taxstdlife="",0,IF(AC$3&gt;(A24stdlife+$E1089),((INDEX('PTRM input'!$G$385:$P$434,A24offset,$E1089)-INDEX('PTRM input'!$G$277:$P$326,A24offset,$E1089))*OFFSET($F$7,0,$E1089))-SUM($G1089:AB1089),(((INDEX('PTRM input'!$G$385:$P$434,A24offset,$E1089)-INDEX('PTRM input'!$G$277:$P$326,A24offset,$E1089))*OFFSET($F$7,0,$E1089))-SUM($G1089:AB1089))*(OFFSET('PTRM input'!$G$477,0,$E1089-1)/A24taxstdlife))))</f>
        <v>0</v>
      </c>
      <c r="AD1089" s="251">
        <f ca="1">IF(A24taxstdlife="n/a","n/a",IF(A24taxstdlife="",0,IF(AD$3&gt;(A24stdlife+$E1089),((INDEX('PTRM input'!$G$385:$P$434,A24offset,$E1089)-INDEX('PTRM input'!$G$277:$P$326,A24offset,$E1089))*OFFSET($F$7,0,$E1089))-SUM($G1089:AC1089),(((INDEX('PTRM input'!$G$385:$P$434,A24offset,$E1089)-INDEX('PTRM input'!$G$277:$P$326,A24offset,$E1089))*OFFSET($F$7,0,$E1089))-SUM($G1089:AC1089))*(OFFSET('PTRM input'!$G$477,0,$E1089-1)/A24taxstdlife))))</f>
        <v>0</v>
      </c>
      <c r="AE1089" s="251">
        <f ca="1">IF(A24taxstdlife="n/a","n/a",IF(A24taxstdlife="",0,IF(AE$3&gt;(A24stdlife+$E1089),((INDEX('PTRM input'!$G$385:$P$434,A24offset,$E1089)-INDEX('PTRM input'!$G$277:$P$326,A24offset,$E1089))*OFFSET($F$7,0,$E1089))-SUM($G1089:AD1089),(((INDEX('PTRM input'!$G$385:$P$434,A24offset,$E1089)-INDEX('PTRM input'!$G$277:$P$326,A24offset,$E1089))*OFFSET($F$7,0,$E1089))-SUM($G1089:AD1089))*(OFFSET('PTRM input'!$G$477,0,$E1089-1)/A24taxstdlife))))</f>
        <v>0</v>
      </c>
      <c r="AF1089" s="251">
        <f ca="1">IF(A24taxstdlife="n/a","n/a",IF(A24taxstdlife="",0,IF(AF$3&gt;(A24stdlife+$E1089),((INDEX('PTRM input'!$G$385:$P$434,A24offset,$E1089)-INDEX('PTRM input'!$G$277:$P$326,A24offset,$E1089))*OFFSET($F$7,0,$E1089))-SUM($G1089:AE1089),(((INDEX('PTRM input'!$G$385:$P$434,A24offset,$E1089)-INDEX('PTRM input'!$G$277:$P$326,A24offset,$E1089))*OFFSET($F$7,0,$E1089))-SUM($G1089:AE1089))*(OFFSET('PTRM input'!$G$477,0,$E1089-1)/A24taxstdlife))))</f>
        <v>0</v>
      </c>
      <c r="AG1089" s="251">
        <f ca="1">IF(A24taxstdlife="n/a","n/a",IF(A24taxstdlife="",0,IF(AG$3&gt;(A24stdlife+$E1089),((INDEX('PTRM input'!$G$385:$P$434,A24offset,$E1089)-INDEX('PTRM input'!$G$277:$P$326,A24offset,$E1089))*OFFSET($F$7,0,$E1089))-SUM($G1089:AF1089),(((INDEX('PTRM input'!$G$385:$P$434,A24offset,$E1089)-INDEX('PTRM input'!$G$277:$P$326,A24offset,$E1089))*OFFSET($F$7,0,$E1089))-SUM($G1089:AF1089))*(OFFSET('PTRM input'!$G$477,0,$E1089-1)/A24taxstdlife))))</f>
        <v>0</v>
      </c>
      <c r="AH1089" s="251">
        <f ca="1">IF(A24taxstdlife="n/a","n/a",IF(A24taxstdlife="",0,IF(AH$3&gt;(A24stdlife+$E1089),((INDEX('PTRM input'!$G$385:$P$434,A24offset,$E1089)-INDEX('PTRM input'!$G$277:$P$326,A24offset,$E1089))*OFFSET($F$7,0,$E1089))-SUM($G1089:AG1089),(((INDEX('PTRM input'!$G$385:$P$434,A24offset,$E1089)-INDEX('PTRM input'!$G$277:$P$326,A24offset,$E1089))*OFFSET($F$7,0,$E1089))-SUM($G1089:AG1089))*(OFFSET('PTRM input'!$G$477,0,$E1089-1)/A24taxstdlife))))</f>
        <v>0</v>
      </c>
      <c r="AI1089" s="251">
        <f ca="1">IF(A24taxstdlife="n/a","n/a",IF(A24taxstdlife="",0,IF(AI$3&gt;(A24stdlife+$E1089),((INDEX('PTRM input'!$G$385:$P$434,A24offset,$E1089)-INDEX('PTRM input'!$G$277:$P$326,A24offset,$E1089))*OFFSET($F$7,0,$E1089))-SUM($G1089:AH1089),(((INDEX('PTRM input'!$G$385:$P$434,A24offset,$E1089)-INDEX('PTRM input'!$G$277:$P$326,A24offset,$E1089))*OFFSET($F$7,0,$E1089))-SUM($G1089:AH1089))*(OFFSET('PTRM input'!$G$477,0,$E1089-1)/A24taxstdlife))))</f>
        <v>0</v>
      </c>
      <c r="AJ1089" s="251">
        <f ca="1">IF(A24taxstdlife="n/a","n/a",IF(A24taxstdlife="",0,IF(AJ$3&gt;(A24stdlife+$E1089),((INDEX('PTRM input'!$G$385:$P$434,A24offset,$E1089)-INDEX('PTRM input'!$G$277:$P$326,A24offset,$E1089))*OFFSET($F$7,0,$E1089))-SUM($G1089:AI1089),(((INDEX('PTRM input'!$G$385:$P$434,A24offset,$E1089)-INDEX('PTRM input'!$G$277:$P$326,A24offset,$E1089))*OFFSET($F$7,0,$E1089))-SUM($G1089:AI1089))*(OFFSET('PTRM input'!$G$477,0,$E1089-1)/A24taxstdlife))))</f>
        <v>0</v>
      </c>
      <c r="AK1089" s="251">
        <f ca="1">IF(A24taxstdlife="n/a","n/a",IF(A24taxstdlife="",0,IF(AK$3&gt;(A24stdlife+$E1089),((INDEX('PTRM input'!$G$385:$P$434,A24offset,$E1089)-INDEX('PTRM input'!$G$277:$P$326,A24offset,$E1089))*OFFSET($F$7,0,$E1089))-SUM($G1089:AJ1089),(((INDEX('PTRM input'!$G$385:$P$434,A24offset,$E1089)-INDEX('PTRM input'!$G$277:$P$326,A24offset,$E1089))*OFFSET($F$7,0,$E1089))-SUM($G1089:AJ1089))*(OFFSET('PTRM input'!$G$477,0,$E1089-1)/A24taxstdlife))))</f>
        <v>0</v>
      </c>
      <c r="AL1089" s="251">
        <f ca="1">IF(A24taxstdlife="n/a","n/a",IF(A24taxstdlife="",0,IF(AL$3&gt;(A24stdlife+$E1089),((INDEX('PTRM input'!$G$385:$P$434,A24offset,$E1089)-INDEX('PTRM input'!$G$277:$P$326,A24offset,$E1089))*OFFSET($F$7,0,$E1089))-SUM($G1089:AK1089),(((INDEX('PTRM input'!$G$385:$P$434,A24offset,$E1089)-INDEX('PTRM input'!$G$277:$P$326,A24offset,$E1089))*OFFSET($F$7,0,$E1089))-SUM($G1089:AK1089))*(OFFSET('PTRM input'!$G$477,0,$E1089-1)/A24taxstdlife))))</f>
        <v>0</v>
      </c>
      <c r="AM1089" s="251">
        <f ca="1">IF(A24taxstdlife="n/a","n/a",IF(A24taxstdlife="",0,IF(AM$3&gt;(A24stdlife+$E1089),((INDEX('PTRM input'!$G$385:$P$434,A24offset,$E1089)-INDEX('PTRM input'!$G$277:$P$326,A24offset,$E1089))*OFFSET($F$7,0,$E1089))-SUM($G1089:AL1089),(((INDEX('PTRM input'!$G$385:$P$434,A24offset,$E1089)-INDEX('PTRM input'!$G$277:$P$326,A24offset,$E1089))*OFFSET($F$7,0,$E1089))-SUM($G1089:AL1089))*(OFFSET('PTRM input'!$G$477,0,$E1089-1)/A24taxstdlife))))</f>
        <v>0</v>
      </c>
      <c r="AN1089" s="251">
        <f ca="1">IF(A24taxstdlife="n/a","n/a",IF(A24taxstdlife="",0,IF(AN$3&gt;(A24stdlife+$E1089),((INDEX('PTRM input'!$G$385:$P$434,A24offset,$E1089)-INDEX('PTRM input'!$G$277:$P$326,A24offset,$E1089))*OFFSET($F$7,0,$E1089))-SUM($G1089:AM1089),(((INDEX('PTRM input'!$G$385:$P$434,A24offset,$E1089)-INDEX('PTRM input'!$G$277:$P$326,A24offset,$E1089))*OFFSET($F$7,0,$E1089))-SUM($G1089:AM1089))*(OFFSET('PTRM input'!$G$477,0,$E1089-1)/A24taxstdlife))))</f>
        <v>0</v>
      </c>
      <c r="AO1089" s="251">
        <f ca="1">IF(A24taxstdlife="n/a","n/a",IF(A24taxstdlife="",0,IF(AO$3&gt;(A24stdlife+$E1089),((INDEX('PTRM input'!$G$385:$P$434,A24offset,$E1089)-INDEX('PTRM input'!$G$277:$P$326,A24offset,$E1089))*OFFSET($F$7,0,$E1089))-SUM($G1089:AN1089),(((INDEX('PTRM input'!$G$385:$P$434,A24offset,$E1089)-INDEX('PTRM input'!$G$277:$P$326,A24offset,$E1089))*OFFSET($F$7,0,$E1089))-SUM($G1089:AN1089))*(OFFSET('PTRM input'!$G$477,0,$E1089-1)/A24taxstdlife))))</f>
        <v>0</v>
      </c>
      <c r="AP1089" s="251">
        <f ca="1">IF(A24taxstdlife="n/a","n/a",IF(A24taxstdlife="",0,IF(AP$3&gt;(A24stdlife+$E1089),((INDEX('PTRM input'!$G$385:$P$434,A24offset,$E1089)-INDEX('PTRM input'!$G$277:$P$326,A24offset,$E1089))*OFFSET($F$7,0,$E1089))-SUM($G1089:AO1089),(((INDEX('PTRM input'!$G$385:$P$434,A24offset,$E1089)-INDEX('PTRM input'!$G$277:$P$326,A24offset,$E1089))*OFFSET($F$7,0,$E1089))-SUM($G1089:AO1089))*(OFFSET('PTRM input'!$G$477,0,$E1089-1)/A24taxstdlife))))</f>
        <v>0</v>
      </c>
      <c r="AQ1089" s="251">
        <f ca="1">IF(A24taxstdlife="n/a","n/a",IF(A24taxstdlife="",0,IF(AQ$3&gt;(A24stdlife+$E1089),((INDEX('PTRM input'!$G$385:$P$434,A24offset,$E1089)-INDEX('PTRM input'!$G$277:$P$326,A24offset,$E1089))*OFFSET($F$7,0,$E1089))-SUM($G1089:AP1089),(((INDEX('PTRM input'!$G$385:$P$434,A24offset,$E1089)-INDEX('PTRM input'!$G$277:$P$326,A24offset,$E1089))*OFFSET($F$7,0,$E1089))-SUM($G1089:AP1089))*(OFFSET('PTRM input'!$G$477,0,$E1089-1)/A24taxstdlife))))</f>
        <v>0</v>
      </c>
      <c r="AR1089" s="251">
        <f ca="1">IF(A24taxstdlife="n/a","n/a",IF(A24taxstdlife="",0,IF(AR$3&gt;(A24stdlife+$E1089),((INDEX('PTRM input'!$G$385:$P$434,A24offset,$E1089)-INDEX('PTRM input'!$G$277:$P$326,A24offset,$E1089))*OFFSET($F$7,0,$E1089))-SUM($G1089:AQ1089),(((INDEX('PTRM input'!$G$385:$P$434,A24offset,$E1089)-INDEX('PTRM input'!$G$277:$P$326,A24offset,$E1089))*OFFSET($F$7,0,$E1089))-SUM($G1089:AQ1089))*(OFFSET('PTRM input'!$G$477,0,$E1089-1)/A24taxstdlife))))</f>
        <v>0</v>
      </c>
      <c r="AS1089" s="251">
        <f ca="1">IF(A24taxstdlife="n/a","n/a",IF(A24taxstdlife="",0,IF(AS$3&gt;(A24stdlife+$E1089),((INDEX('PTRM input'!$G$385:$P$434,A24offset,$E1089)-INDEX('PTRM input'!$G$277:$P$326,A24offset,$E1089))*OFFSET($F$7,0,$E1089))-SUM($G1089:AR1089),(((INDEX('PTRM input'!$G$385:$P$434,A24offset,$E1089)-INDEX('PTRM input'!$G$277:$P$326,A24offset,$E1089))*OFFSET($F$7,0,$E1089))-SUM($G1089:AR1089))*(OFFSET('PTRM input'!$G$477,0,$E1089-1)/A24taxstdlife))))</f>
        <v>0</v>
      </c>
      <c r="AT1089" s="251">
        <f ca="1">IF(A24taxstdlife="n/a","n/a",IF(A24taxstdlife="",0,IF(AT$3&gt;(A24stdlife+$E1089),((INDEX('PTRM input'!$G$385:$P$434,A24offset,$E1089)-INDEX('PTRM input'!$G$277:$P$326,A24offset,$E1089))*OFFSET($F$7,0,$E1089))-SUM($G1089:AS1089),(((INDEX('PTRM input'!$G$385:$P$434,A24offset,$E1089)-INDEX('PTRM input'!$G$277:$P$326,A24offset,$E1089))*OFFSET($F$7,0,$E1089))-SUM($G1089:AS1089))*(OFFSET('PTRM input'!$G$477,0,$E1089-1)/A24taxstdlife))))</f>
        <v>0</v>
      </c>
      <c r="AU1089" s="251">
        <f ca="1">IF(A24taxstdlife="n/a","n/a",IF(A24taxstdlife="",0,IF(AU$3&gt;(A24stdlife+$E1089),((INDEX('PTRM input'!$G$385:$P$434,A24offset,$E1089)-INDEX('PTRM input'!$G$277:$P$326,A24offset,$E1089))*OFFSET($F$7,0,$E1089))-SUM($G1089:AT1089),(((INDEX('PTRM input'!$G$385:$P$434,A24offset,$E1089)-INDEX('PTRM input'!$G$277:$P$326,A24offset,$E1089))*OFFSET($F$7,0,$E1089))-SUM($G1089:AT1089))*(OFFSET('PTRM input'!$G$477,0,$E1089-1)/A24taxstdlife))))</f>
        <v>0</v>
      </c>
      <c r="AV1089" s="251">
        <f ca="1">IF(A24taxstdlife="n/a","n/a",IF(A24taxstdlife="",0,IF(AV$3&gt;(A24stdlife+$E1089),((INDEX('PTRM input'!$G$385:$P$434,A24offset,$E1089)-INDEX('PTRM input'!$G$277:$P$326,A24offset,$E1089))*OFFSET($F$7,0,$E1089))-SUM($G1089:AU1089),(((INDEX('PTRM input'!$G$385:$P$434,A24offset,$E1089)-INDEX('PTRM input'!$G$277:$P$326,A24offset,$E1089))*OFFSET($F$7,0,$E1089))-SUM($G1089:AU1089))*(OFFSET('PTRM input'!$G$477,0,$E1089-1)/A24taxstdlife))))</f>
        <v>0</v>
      </c>
      <c r="AW1089" s="251">
        <f ca="1">IF(A24taxstdlife="n/a","n/a",IF(A24taxstdlife="",0,IF(AW$3&gt;(A24stdlife+$E1089),((INDEX('PTRM input'!$G$385:$P$434,A24offset,$E1089)-INDEX('PTRM input'!$G$277:$P$326,A24offset,$E1089))*OFFSET($F$7,0,$E1089))-SUM($G1089:AV1089),(((INDEX('PTRM input'!$G$385:$P$434,A24offset,$E1089)-INDEX('PTRM input'!$G$277:$P$326,A24offset,$E1089))*OFFSET($F$7,0,$E1089))-SUM($G1089:AV1089))*(OFFSET('PTRM input'!$G$477,0,$E1089-1)/A24taxstdlife))))</f>
        <v>0</v>
      </c>
      <c r="AX1089" s="251">
        <f ca="1">IF(A24taxstdlife="n/a","n/a",IF(A24taxstdlife="",0,IF(AX$3&gt;(A24stdlife+$E1089),((INDEX('PTRM input'!$G$385:$P$434,A24offset,$E1089)-INDEX('PTRM input'!$G$277:$P$326,A24offset,$E1089))*OFFSET($F$7,0,$E1089))-SUM($G1089:AW1089),(((INDEX('PTRM input'!$G$385:$P$434,A24offset,$E1089)-INDEX('PTRM input'!$G$277:$P$326,A24offset,$E1089))*OFFSET($F$7,0,$E1089))-SUM($G1089:AW1089))*(OFFSET('PTRM input'!$G$477,0,$E1089-1)/A24taxstdlife))))</f>
        <v>0</v>
      </c>
      <c r="AY1089" s="251">
        <f ca="1">IF(A24taxstdlife="n/a","n/a",IF(A24taxstdlife="",0,IF(AY$3&gt;(A24stdlife+$E1089),((INDEX('PTRM input'!$G$385:$P$434,A24offset,$E1089)-INDEX('PTRM input'!$G$277:$P$326,A24offset,$E1089))*OFFSET($F$7,0,$E1089))-SUM($G1089:AX1089),(((INDEX('PTRM input'!$G$385:$P$434,A24offset,$E1089)-INDEX('PTRM input'!$G$277:$P$326,A24offset,$E1089))*OFFSET($F$7,0,$E1089))-SUM($G1089:AX1089))*(OFFSET('PTRM input'!$G$477,0,$E1089-1)/A24taxstdlife))))</f>
        <v>0</v>
      </c>
      <c r="AZ1089" s="251">
        <f ca="1">IF(A24taxstdlife="n/a","n/a",IF(A24taxstdlife="",0,IF(AZ$3&gt;(A24stdlife+$E1089),((INDEX('PTRM input'!$G$385:$P$434,A24offset,$E1089)-INDEX('PTRM input'!$G$277:$P$326,A24offset,$E1089))*OFFSET($F$7,0,$E1089))-SUM($G1089:AY1089),(((INDEX('PTRM input'!$G$385:$P$434,A24offset,$E1089)-INDEX('PTRM input'!$G$277:$P$326,A24offset,$E1089))*OFFSET($F$7,0,$E1089))-SUM($G1089:AY1089))*(OFFSET('PTRM input'!$G$477,0,$E1089-1)/A24taxstdlife))))</f>
        <v>0</v>
      </c>
      <c r="BA1089" s="251">
        <f ca="1">IF(A24taxstdlife="n/a","n/a",IF(A24taxstdlife="",0,IF(BA$3&gt;(A24stdlife+$E1089),((INDEX('PTRM input'!$G$385:$P$434,A24offset,$E1089)-INDEX('PTRM input'!$G$277:$P$326,A24offset,$E1089))*OFFSET($F$7,0,$E1089))-SUM($G1089:AZ1089),(((INDEX('PTRM input'!$G$385:$P$434,A24offset,$E1089)-INDEX('PTRM input'!$G$277:$P$326,A24offset,$E1089))*OFFSET($F$7,0,$E1089))-SUM($G1089:AZ1089))*(OFFSET('PTRM input'!$G$477,0,$E1089-1)/A24taxstdlife))))</f>
        <v>0</v>
      </c>
      <c r="BB1089" s="251">
        <f ca="1">IF(A24taxstdlife="n/a","n/a",IF(A24taxstdlife="",0,IF(BB$3&gt;(A24stdlife+$E1089),((INDEX('PTRM input'!$G$385:$P$434,A24offset,$E1089)-INDEX('PTRM input'!$G$277:$P$326,A24offset,$E1089))*OFFSET($F$7,0,$E1089))-SUM($G1089:BA1089),(((INDEX('PTRM input'!$G$385:$P$434,A24offset,$E1089)-INDEX('PTRM input'!$G$277:$P$326,A24offset,$E1089))*OFFSET($F$7,0,$E1089))-SUM($G1089:BA1089))*(OFFSET('PTRM input'!$G$477,0,$E1089-1)/A24taxstdlife))))</f>
        <v>0</v>
      </c>
      <c r="BC1089" s="251">
        <f ca="1">IF(A24taxstdlife="n/a","n/a",IF(A24taxstdlife="",0,IF(BC$3&gt;(A24stdlife+$E1089),((INDEX('PTRM input'!$G$385:$P$434,A24offset,$E1089)-INDEX('PTRM input'!$G$277:$P$326,A24offset,$E1089))*OFFSET($F$7,0,$E1089))-SUM($G1089:BB1089),(((INDEX('PTRM input'!$G$385:$P$434,A24offset,$E1089)-INDEX('PTRM input'!$G$277:$P$326,A24offset,$E1089))*OFFSET($F$7,0,$E1089))-SUM($G1089:BB1089))*(OFFSET('PTRM input'!$G$477,0,$E1089-1)/A24taxstdlife))))</f>
        <v>0</v>
      </c>
      <c r="BD1089" s="251">
        <f ca="1">IF(A24taxstdlife="n/a","n/a",IF(A24taxstdlife="",0,IF(BD$3&gt;(A24stdlife+$E1089),((INDEX('PTRM input'!$G$385:$P$434,A24offset,$E1089)-INDEX('PTRM input'!$G$277:$P$326,A24offset,$E1089))*OFFSET($F$7,0,$E1089))-SUM($G1089:BC1089),(((INDEX('PTRM input'!$G$385:$P$434,A24offset,$E1089)-INDEX('PTRM input'!$G$277:$P$326,A24offset,$E1089))*OFFSET($F$7,0,$E1089))-SUM($G1089:BC1089))*(OFFSET('PTRM input'!$G$477,0,$E1089-1)/A24taxstdlife))))</f>
        <v>0</v>
      </c>
      <c r="BE1089" s="251">
        <f ca="1">IF(A24taxstdlife="n/a","n/a",IF(A24taxstdlife="",0,IF(BE$3&gt;(A24stdlife+$E1089),((INDEX('PTRM input'!$G$385:$P$434,A24offset,$E1089)-INDEX('PTRM input'!$G$277:$P$326,A24offset,$E1089))*OFFSET($F$7,0,$E1089))-SUM($G1089:BD1089),(((INDEX('PTRM input'!$G$385:$P$434,A24offset,$E1089)-INDEX('PTRM input'!$G$277:$P$326,A24offset,$E1089))*OFFSET($F$7,0,$E1089))-SUM($G1089:BD1089))*(OFFSET('PTRM input'!$G$477,0,$E1089-1)/A24taxstdlife))))</f>
        <v>0</v>
      </c>
      <c r="BF1089" s="251">
        <f ca="1">IF(A24taxstdlife="n/a","n/a",IF(A24taxstdlife="",0,IF(BF$3&gt;(A24stdlife+$E1089),((INDEX('PTRM input'!$G$385:$P$434,A24offset,$E1089)-INDEX('PTRM input'!$G$277:$P$326,A24offset,$E1089))*OFFSET($F$7,0,$E1089))-SUM($G1089:BE1089),(((INDEX('PTRM input'!$G$385:$P$434,A24offset,$E1089)-INDEX('PTRM input'!$G$277:$P$326,A24offset,$E1089))*OFFSET($F$7,0,$E1089))-SUM($G1089:BE1089))*(OFFSET('PTRM input'!$G$477,0,$E1089-1)/A24taxstdlife))))</f>
        <v>0</v>
      </c>
      <c r="BG1089" s="251">
        <f ca="1">IF(A24taxstdlife="n/a","n/a",IF(A24taxstdlife="",0,IF(BG$3&gt;(A24stdlife+$E1089),((INDEX('PTRM input'!$G$385:$P$434,A24offset,$E1089)-INDEX('PTRM input'!$G$277:$P$326,A24offset,$E1089))*OFFSET($F$7,0,$E1089))-SUM($G1089:BF1089),(((INDEX('PTRM input'!$G$385:$P$434,A24offset,$E1089)-INDEX('PTRM input'!$G$277:$P$326,A24offset,$E1089))*OFFSET($F$7,0,$E1089))-SUM($G1089:BF1089))*(OFFSET('PTRM input'!$G$477,0,$E1089-1)/A24taxstdlife))))</f>
        <v>0</v>
      </c>
      <c r="BH1089" s="251">
        <f ca="1">IF(A24taxstdlife="n/a","n/a",IF(A24taxstdlife="",0,IF(BH$3&gt;(A24stdlife+$E1089),((INDEX('PTRM input'!$G$385:$P$434,A24offset,$E1089)-INDEX('PTRM input'!$G$277:$P$326,A24offset,$E1089))*OFFSET($F$7,0,$E1089))-SUM($G1089:BG1089),(((INDEX('PTRM input'!$G$385:$P$434,A24offset,$E1089)-INDEX('PTRM input'!$G$277:$P$326,A24offset,$E1089))*OFFSET($F$7,0,$E1089))-SUM($G1089:BG1089))*(OFFSET('PTRM input'!$G$477,0,$E1089-1)/A24taxstdlife))))</f>
        <v>0</v>
      </c>
      <c r="BI1089" s="251">
        <f ca="1">IF(A24taxstdlife="n/a","n/a",IF(A24taxstdlife="",0,IF(BI$3&gt;(A24stdlife+$E1089),((INDEX('PTRM input'!$G$385:$P$434,A24offset,$E1089)-INDEX('PTRM input'!$G$277:$P$326,A24offset,$E1089))*OFFSET($F$7,0,$E1089))-SUM($G1089:BH1089),(((INDEX('PTRM input'!$G$385:$P$434,A24offset,$E1089)-INDEX('PTRM input'!$G$277:$P$326,A24offset,$E1089))*OFFSET($F$7,0,$E1089))-SUM($G1089:BH1089))*(OFFSET('PTRM input'!$G$477,0,$E1089-1)/A24taxstdlife))))</f>
        <v>0</v>
      </c>
      <c r="BJ1089" s="116"/>
      <c r="BK1089" s="116"/>
      <c r="BL1089" s="116"/>
      <c r="BM1089" s="116"/>
    </row>
    <row r="1090" spans="1:65" ht="12.75" hidden="1" customHeight="1" outlineLevel="2">
      <c r="A1090" s="366"/>
      <c r="B1090" s="19"/>
      <c r="C1090" s="18"/>
      <c r="D1090" s="760"/>
      <c r="E1090" s="87">
        <v>10</v>
      </c>
      <c r="F1090" s="356"/>
      <c r="G1090" s="434"/>
      <c r="H1090" s="435"/>
      <c r="I1090" s="435"/>
      <c r="J1090" s="435"/>
      <c r="K1090" s="435"/>
      <c r="L1090" s="435"/>
      <c r="M1090" s="435"/>
      <c r="N1090" s="435"/>
      <c r="O1090" s="435"/>
      <c r="P1090" s="619"/>
      <c r="Q1090" s="251">
        <f ca="1">IF(A24taxstdlife="n/a","n/a",IF(A24taxstdlife="",0,IF(Q$3&gt;(A24stdlife+$E1090),((INDEX('PTRM input'!$G$385:$P$434,A24offset,$E1090)-INDEX('PTRM input'!$G$277:$P$326,A24offset,$E1090))*OFFSET($F$7,0,$E1090))-SUM($G1090:P1090),(((INDEX('PTRM input'!$G$385:$P$434,A24offset,$E1090)-INDEX('PTRM input'!$G$277:$P$326,A24offset,$E1090))*OFFSET($F$7,0,$E1090))-SUM($G1090:P1090))*(OFFSET('PTRM input'!$G$477,0,$E1090-1)/A24taxstdlife))))</f>
        <v>0</v>
      </c>
      <c r="R1090" s="251">
        <f ca="1">IF(A24taxstdlife="n/a","n/a",IF(A24taxstdlife="",0,IF(R$3&gt;(A24stdlife+$E1090),((INDEX('PTRM input'!$G$385:$P$434,A24offset,$E1090)-INDEX('PTRM input'!$G$277:$P$326,A24offset,$E1090))*OFFSET($F$7,0,$E1090))-SUM($G1090:Q1090),(((INDEX('PTRM input'!$G$385:$P$434,A24offset,$E1090)-INDEX('PTRM input'!$G$277:$P$326,A24offset,$E1090))*OFFSET($F$7,0,$E1090))-SUM($G1090:Q1090))*(OFFSET('PTRM input'!$G$477,0,$E1090-1)/A24taxstdlife))))</f>
        <v>0</v>
      </c>
      <c r="S1090" s="251">
        <f ca="1">IF(A24taxstdlife="n/a","n/a",IF(A24taxstdlife="",0,IF(S$3&gt;(A24stdlife+$E1090),((INDEX('PTRM input'!$G$385:$P$434,A24offset,$E1090)-INDEX('PTRM input'!$G$277:$P$326,A24offset,$E1090))*OFFSET($F$7,0,$E1090))-SUM($G1090:R1090),(((INDEX('PTRM input'!$G$385:$P$434,A24offset,$E1090)-INDEX('PTRM input'!$G$277:$P$326,A24offset,$E1090))*OFFSET($F$7,0,$E1090))-SUM($G1090:R1090))*(OFFSET('PTRM input'!$G$477,0,$E1090-1)/A24taxstdlife))))</f>
        <v>0</v>
      </c>
      <c r="T1090" s="251">
        <f ca="1">IF(A24taxstdlife="n/a","n/a",IF(A24taxstdlife="",0,IF(T$3&gt;(A24stdlife+$E1090),((INDEX('PTRM input'!$G$385:$P$434,A24offset,$E1090)-INDEX('PTRM input'!$G$277:$P$326,A24offset,$E1090))*OFFSET($F$7,0,$E1090))-SUM($G1090:S1090),(((INDEX('PTRM input'!$G$385:$P$434,A24offset,$E1090)-INDEX('PTRM input'!$G$277:$P$326,A24offset,$E1090))*OFFSET($F$7,0,$E1090))-SUM($G1090:S1090))*(OFFSET('PTRM input'!$G$477,0,$E1090-1)/A24taxstdlife))))</f>
        <v>0</v>
      </c>
      <c r="U1090" s="251">
        <f ca="1">IF(A24taxstdlife="n/a","n/a",IF(A24taxstdlife="",0,IF(U$3&gt;(A24stdlife+$E1090),((INDEX('PTRM input'!$G$385:$P$434,A24offset,$E1090)-INDEX('PTRM input'!$G$277:$P$326,A24offset,$E1090))*OFFSET($F$7,0,$E1090))-SUM($G1090:T1090),(((INDEX('PTRM input'!$G$385:$P$434,A24offset,$E1090)-INDEX('PTRM input'!$G$277:$P$326,A24offset,$E1090))*OFFSET($F$7,0,$E1090))-SUM($G1090:T1090))*(OFFSET('PTRM input'!$G$477,0,$E1090-1)/A24taxstdlife))))</f>
        <v>0</v>
      </c>
      <c r="V1090" s="251">
        <f ca="1">IF(A24taxstdlife="n/a","n/a",IF(A24taxstdlife="",0,IF(V$3&gt;(A24stdlife+$E1090),((INDEX('PTRM input'!$G$385:$P$434,A24offset,$E1090)-INDEX('PTRM input'!$G$277:$P$326,A24offset,$E1090))*OFFSET($F$7,0,$E1090))-SUM($G1090:U1090),(((INDEX('PTRM input'!$G$385:$P$434,A24offset,$E1090)-INDEX('PTRM input'!$G$277:$P$326,A24offset,$E1090))*OFFSET($F$7,0,$E1090))-SUM($G1090:U1090))*(OFFSET('PTRM input'!$G$477,0,$E1090-1)/A24taxstdlife))))</f>
        <v>0</v>
      </c>
      <c r="W1090" s="251">
        <f ca="1">IF(A24taxstdlife="n/a","n/a",IF(A24taxstdlife="",0,IF(W$3&gt;(A24stdlife+$E1090),((INDEX('PTRM input'!$G$385:$P$434,A24offset,$E1090)-INDEX('PTRM input'!$G$277:$P$326,A24offset,$E1090))*OFFSET($F$7,0,$E1090))-SUM($G1090:V1090),(((INDEX('PTRM input'!$G$385:$P$434,A24offset,$E1090)-INDEX('PTRM input'!$G$277:$P$326,A24offset,$E1090))*OFFSET($F$7,0,$E1090))-SUM($G1090:V1090))*(OFFSET('PTRM input'!$G$477,0,$E1090-1)/A24taxstdlife))))</f>
        <v>0</v>
      </c>
      <c r="X1090" s="251">
        <f ca="1">IF(A24taxstdlife="n/a","n/a",IF(A24taxstdlife="",0,IF(X$3&gt;(A24stdlife+$E1090),((INDEX('PTRM input'!$G$385:$P$434,A24offset,$E1090)-INDEX('PTRM input'!$G$277:$P$326,A24offset,$E1090))*OFFSET($F$7,0,$E1090))-SUM($G1090:W1090),(((INDEX('PTRM input'!$G$385:$P$434,A24offset,$E1090)-INDEX('PTRM input'!$G$277:$P$326,A24offset,$E1090))*OFFSET($F$7,0,$E1090))-SUM($G1090:W1090))*(OFFSET('PTRM input'!$G$477,0,$E1090-1)/A24taxstdlife))))</f>
        <v>0</v>
      </c>
      <c r="Y1090" s="251">
        <f ca="1">IF(A24taxstdlife="n/a","n/a",IF(A24taxstdlife="",0,IF(Y$3&gt;(A24stdlife+$E1090),((INDEX('PTRM input'!$G$385:$P$434,A24offset,$E1090)-INDEX('PTRM input'!$G$277:$P$326,A24offset,$E1090))*OFFSET($F$7,0,$E1090))-SUM($G1090:X1090),(((INDEX('PTRM input'!$G$385:$P$434,A24offset,$E1090)-INDEX('PTRM input'!$G$277:$P$326,A24offset,$E1090))*OFFSET($F$7,0,$E1090))-SUM($G1090:X1090))*(OFFSET('PTRM input'!$G$477,0,$E1090-1)/A24taxstdlife))))</f>
        <v>0</v>
      </c>
      <c r="Z1090" s="251">
        <f ca="1">IF(A24taxstdlife="n/a","n/a",IF(A24taxstdlife="",0,IF(Z$3&gt;(A24stdlife+$E1090),((INDEX('PTRM input'!$G$385:$P$434,A24offset,$E1090)-INDEX('PTRM input'!$G$277:$P$326,A24offset,$E1090))*OFFSET($F$7,0,$E1090))-SUM($G1090:Y1090),(((INDEX('PTRM input'!$G$385:$P$434,A24offset,$E1090)-INDEX('PTRM input'!$G$277:$P$326,A24offset,$E1090))*OFFSET($F$7,0,$E1090))-SUM($G1090:Y1090))*(OFFSET('PTRM input'!$G$477,0,$E1090-1)/A24taxstdlife))))</f>
        <v>0</v>
      </c>
      <c r="AA1090" s="251">
        <f ca="1">IF(A24taxstdlife="n/a","n/a",IF(A24taxstdlife="",0,IF(AA$3&gt;(A24stdlife+$E1090),((INDEX('PTRM input'!$G$385:$P$434,A24offset,$E1090)-INDEX('PTRM input'!$G$277:$P$326,A24offset,$E1090))*OFFSET($F$7,0,$E1090))-SUM($G1090:Z1090),(((INDEX('PTRM input'!$G$385:$P$434,A24offset,$E1090)-INDEX('PTRM input'!$G$277:$P$326,A24offset,$E1090))*OFFSET($F$7,0,$E1090))-SUM($G1090:Z1090))*(OFFSET('PTRM input'!$G$477,0,$E1090-1)/A24taxstdlife))))</f>
        <v>0</v>
      </c>
      <c r="AB1090" s="251">
        <f ca="1">IF(A24taxstdlife="n/a","n/a",IF(A24taxstdlife="",0,IF(AB$3&gt;(A24stdlife+$E1090),((INDEX('PTRM input'!$G$385:$P$434,A24offset,$E1090)-INDEX('PTRM input'!$G$277:$P$326,A24offset,$E1090))*OFFSET($F$7,0,$E1090))-SUM($G1090:AA1090),(((INDEX('PTRM input'!$G$385:$P$434,A24offset,$E1090)-INDEX('PTRM input'!$G$277:$P$326,A24offset,$E1090))*OFFSET($F$7,0,$E1090))-SUM($G1090:AA1090))*(OFFSET('PTRM input'!$G$477,0,$E1090-1)/A24taxstdlife))))</f>
        <v>0</v>
      </c>
      <c r="AC1090" s="251">
        <f ca="1">IF(A24taxstdlife="n/a","n/a",IF(A24taxstdlife="",0,IF(AC$3&gt;(A24stdlife+$E1090),((INDEX('PTRM input'!$G$385:$P$434,A24offset,$E1090)-INDEX('PTRM input'!$G$277:$P$326,A24offset,$E1090))*OFFSET($F$7,0,$E1090))-SUM($G1090:AB1090),(((INDEX('PTRM input'!$G$385:$P$434,A24offset,$E1090)-INDEX('PTRM input'!$G$277:$P$326,A24offset,$E1090))*OFFSET($F$7,0,$E1090))-SUM($G1090:AB1090))*(OFFSET('PTRM input'!$G$477,0,$E1090-1)/A24taxstdlife))))</f>
        <v>0</v>
      </c>
      <c r="AD1090" s="251">
        <f ca="1">IF(A24taxstdlife="n/a","n/a",IF(A24taxstdlife="",0,IF(AD$3&gt;(A24stdlife+$E1090),((INDEX('PTRM input'!$G$385:$P$434,A24offset,$E1090)-INDEX('PTRM input'!$G$277:$P$326,A24offset,$E1090))*OFFSET($F$7,0,$E1090))-SUM($G1090:AC1090),(((INDEX('PTRM input'!$G$385:$P$434,A24offset,$E1090)-INDEX('PTRM input'!$G$277:$P$326,A24offset,$E1090))*OFFSET($F$7,0,$E1090))-SUM($G1090:AC1090))*(OFFSET('PTRM input'!$G$477,0,$E1090-1)/A24taxstdlife))))</f>
        <v>0</v>
      </c>
      <c r="AE1090" s="251">
        <f ca="1">IF(A24taxstdlife="n/a","n/a",IF(A24taxstdlife="",0,IF(AE$3&gt;(A24stdlife+$E1090),((INDEX('PTRM input'!$G$385:$P$434,A24offset,$E1090)-INDEX('PTRM input'!$G$277:$P$326,A24offset,$E1090))*OFFSET($F$7,0,$E1090))-SUM($G1090:AD1090),(((INDEX('PTRM input'!$G$385:$P$434,A24offset,$E1090)-INDEX('PTRM input'!$G$277:$P$326,A24offset,$E1090))*OFFSET($F$7,0,$E1090))-SUM($G1090:AD1090))*(OFFSET('PTRM input'!$G$477,0,$E1090-1)/A24taxstdlife))))</f>
        <v>0</v>
      </c>
      <c r="AF1090" s="251">
        <f ca="1">IF(A24taxstdlife="n/a","n/a",IF(A24taxstdlife="",0,IF(AF$3&gt;(A24stdlife+$E1090),((INDEX('PTRM input'!$G$385:$P$434,A24offset,$E1090)-INDEX('PTRM input'!$G$277:$P$326,A24offset,$E1090))*OFFSET($F$7,0,$E1090))-SUM($G1090:AE1090),(((INDEX('PTRM input'!$G$385:$P$434,A24offset,$E1090)-INDEX('PTRM input'!$G$277:$P$326,A24offset,$E1090))*OFFSET($F$7,0,$E1090))-SUM($G1090:AE1090))*(OFFSET('PTRM input'!$G$477,0,$E1090-1)/A24taxstdlife))))</f>
        <v>0</v>
      </c>
      <c r="AG1090" s="251">
        <f ca="1">IF(A24taxstdlife="n/a","n/a",IF(A24taxstdlife="",0,IF(AG$3&gt;(A24stdlife+$E1090),((INDEX('PTRM input'!$G$385:$P$434,A24offset,$E1090)-INDEX('PTRM input'!$G$277:$P$326,A24offset,$E1090))*OFFSET($F$7,0,$E1090))-SUM($G1090:AF1090),(((INDEX('PTRM input'!$G$385:$P$434,A24offset,$E1090)-INDEX('PTRM input'!$G$277:$P$326,A24offset,$E1090))*OFFSET($F$7,0,$E1090))-SUM($G1090:AF1090))*(OFFSET('PTRM input'!$G$477,0,$E1090-1)/A24taxstdlife))))</f>
        <v>0</v>
      </c>
      <c r="AH1090" s="251">
        <f ca="1">IF(A24taxstdlife="n/a","n/a",IF(A24taxstdlife="",0,IF(AH$3&gt;(A24stdlife+$E1090),((INDEX('PTRM input'!$G$385:$P$434,A24offset,$E1090)-INDEX('PTRM input'!$G$277:$P$326,A24offset,$E1090))*OFFSET($F$7,0,$E1090))-SUM($G1090:AG1090),(((INDEX('PTRM input'!$G$385:$P$434,A24offset,$E1090)-INDEX('PTRM input'!$G$277:$P$326,A24offset,$E1090))*OFFSET($F$7,0,$E1090))-SUM($G1090:AG1090))*(OFFSET('PTRM input'!$G$477,0,$E1090-1)/A24taxstdlife))))</f>
        <v>0</v>
      </c>
      <c r="AI1090" s="251">
        <f ca="1">IF(A24taxstdlife="n/a","n/a",IF(A24taxstdlife="",0,IF(AI$3&gt;(A24stdlife+$E1090),((INDEX('PTRM input'!$G$385:$P$434,A24offset,$E1090)-INDEX('PTRM input'!$G$277:$P$326,A24offset,$E1090))*OFFSET($F$7,0,$E1090))-SUM($G1090:AH1090),(((INDEX('PTRM input'!$G$385:$P$434,A24offset,$E1090)-INDEX('PTRM input'!$G$277:$P$326,A24offset,$E1090))*OFFSET($F$7,0,$E1090))-SUM($G1090:AH1090))*(OFFSET('PTRM input'!$G$477,0,$E1090-1)/A24taxstdlife))))</f>
        <v>0</v>
      </c>
      <c r="AJ1090" s="251">
        <f ca="1">IF(A24taxstdlife="n/a","n/a",IF(A24taxstdlife="",0,IF(AJ$3&gt;(A24stdlife+$E1090),((INDEX('PTRM input'!$G$385:$P$434,A24offset,$E1090)-INDEX('PTRM input'!$G$277:$P$326,A24offset,$E1090))*OFFSET($F$7,0,$E1090))-SUM($G1090:AI1090),(((INDEX('PTRM input'!$G$385:$P$434,A24offset,$E1090)-INDEX('PTRM input'!$G$277:$P$326,A24offset,$E1090))*OFFSET($F$7,0,$E1090))-SUM($G1090:AI1090))*(OFFSET('PTRM input'!$G$477,0,$E1090-1)/A24taxstdlife))))</f>
        <v>0</v>
      </c>
      <c r="AK1090" s="251">
        <f ca="1">IF(A24taxstdlife="n/a","n/a",IF(A24taxstdlife="",0,IF(AK$3&gt;(A24stdlife+$E1090),((INDEX('PTRM input'!$G$385:$P$434,A24offset,$E1090)-INDEX('PTRM input'!$G$277:$P$326,A24offset,$E1090))*OFFSET($F$7,0,$E1090))-SUM($G1090:AJ1090),(((INDEX('PTRM input'!$G$385:$P$434,A24offset,$E1090)-INDEX('PTRM input'!$G$277:$P$326,A24offset,$E1090))*OFFSET($F$7,0,$E1090))-SUM($G1090:AJ1090))*(OFFSET('PTRM input'!$G$477,0,$E1090-1)/A24taxstdlife))))</f>
        <v>0</v>
      </c>
      <c r="AL1090" s="251">
        <f ca="1">IF(A24taxstdlife="n/a","n/a",IF(A24taxstdlife="",0,IF(AL$3&gt;(A24stdlife+$E1090),((INDEX('PTRM input'!$G$385:$P$434,A24offset,$E1090)-INDEX('PTRM input'!$G$277:$P$326,A24offset,$E1090))*OFFSET($F$7,0,$E1090))-SUM($G1090:AK1090),(((INDEX('PTRM input'!$G$385:$P$434,A24offset,$E1090)-INDEX('PTRM input'!$G$277:$P$326,A24offset,$E1090))*OFFSET($F$7,0,$E1090))-SUM($G1090:AK1090))*(OFFSET('PTRM input'!$G$477,0,$E1090-1)/A24taxstdlife))))</f>
        <v>0</v>
      </c>
      <c r="AM1090" s="251">
        <f ca="1">IF(A24taxstdlife="n/a","n/a",IF(A24taxstdlife="",0,IF(AM$3&gt;(A24stdlife+$E1090),((INDEX('PTRM input'!$G$385:$P$434,A24offset,$E1090)-INDEX('PTRM input'!$G$277:$P$326,A24offset,$E1090))*OFFSET($F$7,0,$E1090))-SUM($G1090:AL1090),(((INDEX('PTRM input'!$G$385:$P$434,A24offset,$E1090)-INDEX('PTRM input'!$G$277:$P$326,A24offset,$E1090))*OFFSET($F$7,0,$E1090))-SUM($G1090:AL1090))*(OFFSET('PTRM input'!$G$477,0,$E1090-1)/A24taxstdlife))))</f>
        <v>0</v>
      </c>
      <c r="AN1090" s="251">
        <f ca="1">IF(A24taxstdlife="n/a","n/a",IF(A24taxstdlife="",0,IF(AN$3&gt;(A24stdlife+$E1090),((INDEX('PTRM input'!$G$385:$P$434,A24offset,$E1090)-INDEX('PTRM input'!$G$277:$P$326,A24offset,$E1090))*OFFSET($F$7,0,$E1090))-SUM($G1090:AM1090),(((INDEX('PTRM input'!$G$385:$P$434,A24offset,$E1090)-INDEX('PTRM input'!$G$277:$P$326,A24offset,$E1090))*OFFSET($F$7,0,$E1090))-SUM($G1090:AM1090))*(OFFSET('PTRM input'!$G$477,0,$E1090-1)/A24taxstdlife))))</f>
        <v>0</v>
      </c>
      <c r="AO1090" s="251">
        <f ca="1">IF(A24taxstdlife="n/a","n/a",IF(A24taxstdlife="",0,IF(AO$3&gt;(A24stdlife+$E1090),((INDEX('PTRM input'!$G$385:$P$434,A24offset,$E1090)-INDEX('PTRM input'!$G$277:$P$326,A24offset,$E1090))*OFFSET($F$7,0,$E1090))-SUM($G1090:AN1090),(((INDEX('PTRM input'!$G$385:$P$434,A24offset,$E1090)-INDEX('PTRM input'!$G$277:$P$326,A24offset,$E1090))*OFFSET($F$7,0,$E1090))-SUM($G1090:AN1090))*(OFFSET('PTRM input'!$G$477,0,$E1090-1)/A24taxstdlife))))</f>
        <v>0</v>
      </c>
      <c r="AP1090" s="251">
        <f ca="1">IF(A24taxstdlife="n/a","n/a",IF(A24taxstdlife="",0,IF(AP$3&gt;(A24stdlife+$E1090),((INDEX('PTRM input'!$G$385:$P$434,A24offset,$E1090)-INDEX('PTRM input'!$G$277:$P$326,A24offset,$E1090))*OFFSET($F$7,0,$E1090))-SUM($G1090:AO1090),(((INDEX('PTRM input'!$G$385:$P$434,A24offset,$E1090)-INDEX('PTRM input'!$G$277:$P$326,A24offset,$E1090))*OFFSET($F$7,0,$E1090))-SUM($G1090:AO1090))*(OFFSET('PTRM input'!$G$477,0,$E1090-1)/A24taxstdlife))))</f>
        <v>0</v>
      </c>
      <c r="AQ1090" s="251">
        <f ca="1">IF(A24taxstdlife="n/a","n/a",IF(A24taxstdlife="",0,IF(AQ$3&gt;(A24stdlife+$E1090),((INDEX('PTRM input'!$G$385:$P$434,A24offset,$E1090)-INDEX('PTRM input'!$G$277:$P$326,A24offset,$E1090))*OFFSET($F$7,0,$E1090))-SUM($G1090:AP1090),(((INDEX('PTRM input'!$G$385:$P$434,A24offset,$E1090)-INDEX('PTRM input'!$G$277:$P$326,A24offset,$E1090))*OFFSET($F$7,0,$E1090))-SUM($G1090:AP1090))*(OFFSET('PTRM input'!$G$477,0,$E1090-1)/A24taxstdlife))))</f>
        <v>0</v>
      </c>
      <c r="AR1090" s="251">
        <f ca="1">IF(A24taxstdlife="n/a","n/a",IF(A24taxstdlife="",0,IF(AR$3&gt;(A24stdlife+$E1090),((INDEX('PTRM input'!$G$385:$P$434,A24offset,$E1090)-INDEX('PTRM input'!$G$277:$P$326,A24offset,$E1090))*OFFSET($F$7,0,$E1090))-SUM($G1090:AQ1090),(((INDEX('PTRM input'!$G$385:$P$434,A24offset,$E1090)-INDEX('PTRM input'!$G$277:$P$326,A24offset,$E1090))*OFFSET($F$7,0,$E1090))-SUM($G1090:AQ1090))*(OFFSET('PTRM input'!$G$477,0,$E1090-1)/A24taxstdlife))))</f>
        <v>0</v>
      </c>
      <c r="AS1090" s="251">
        <f ca="1">IF(A24taxstdlife="n/a","n/a",IF(A24taxstdlife="",0,IF(AS$3&gt;(A24stdlife+$E1090),((INDEX('PTRM input'!$G$385:$P$434,A24offset,$E1090)-INDEX('PTRM input'!$G$277:$P$326,A24offset,$E1090))*OFFSET($F$7,0,$E1090))-SUM($G1090:AR1090),(((INDEX('PTRM input'!$G$385:$P$434,A24offset,$E1090)-INDEX('PTRM input'!$G$277:$P$326,A24offset,$E1090))*OFFSET($F$7,0,$E1090))-SUM($G1090:AR1090))*(OFFSET('PTRM input'!$G$477,0,$E1090-1)/A24taxstdlife))))</f>
        <v>0</v>
      </c>
      <c r="AT1090" s="251">
        <f ca="1">IF(A24taxstdlife="n/a","n/a",IF(A24taxstdlife="",0,IF(AT$3&gt;(A24stdlife+$E1090),((INDEX('PTRM input'!$G$385:$P$434,A24offset,$E1090)-INDEX('PTRM input'!$G$277:$P$326,A24offset,$E1090))*OFFSET($F$7,0,$E1090))-SUM($G1090:AS1090),(((INDEX('PTRM input'!$G$385:$P$434,A24offset,$E1090)-INDEX('PTRM input'!$G$277:$P$326,A24offset,$E1090))*OFFSET($F$7,0,$E1090))-SUM($G1090:AS1090))*(OFFSET('PTRM input'!$G$477,0,$E1090-1)/A24taxstdlife))))</f>
        <v>0</v>
      </c>
      <c r="AU1090" s="251">
        <f ca="1">IF(A24taxstdlife="n/a","n/a",IF(A24taxstdlife="",0,IF(AU$3&gt;(A24stdlife+$E1090),((INDEX('PTRM input'!$G$385:$P$434,A24offset,$E1090)-INDEX('PTRM input'!$G$277:$P$326,A24offset,$E1090))*OFFSET($F$7,0,$E1090))-SUM($G1090:AT1090),(((INDEX('PTRM input'!$G$385:$P$434,A24offset,$E1090)-INDEX('PTRM input'!$G$277:$P$326,A24offset,$E1090))*OFFSET($F$7,0,$E1090))-SUM($G1090:AT1090))*(OFFSET('PTRM input'!$G$477,0,$E1090-1)/A24taxstdlife))))</f>
        <v>0</v>
      </c>
      <c r="AV1090" s="251">
        <f ca="1">IF(A24taxstdlife="n/a","n/a",IF(A24taxstdlife="",0,IF(AV$3&gt;(A24stdlife+$E1090),((INDEX('PTRM input'!$G$385:$P$434,A24offset,$E1090)-INDEX('PTRM input'!$G$277:$P$326,A24offset,$E1090))*OFFSET($F$7,0,$E1090))-SUM($G1090:AU1090),(((INDEX('PTRM input'!$G$385:$P$434,A24offset,$E1090)-INDEX('PTRM input'!$G$277:$P$326,A24offset,$E1090))*OFFSET($F$7,0,$E1090))-SUM($G1090:AU1090))*(OFFSET('PTRM input'!$G$477,0,$E1090-1)/A24taxstdlife))))</f>
        <v>0</v>
      </c>
      <c r="AW1090" s="251">
        <f ca="1">IF(A24taxstdlife="n/a","n/a",IF(A24taxstdlife="",0,IF(AW$3&gt;(A24stdlife+$E1090),((INDEX('PTRM input'!$G$385:$P$434,A24offset,$E1090)-INDEX('PTRM input'!$G$277:$P$326,A24offset,$E1090))*OFFSET($F$7,0,$E1090))-SUM($G1090:AV1090),(((INDEX('PTRM input'!$G$385:$P$434,A24offset,$E1090)-INDEX('PTRM input'!$G$277:$P$326,A24offset,$E1090))*OFFSET($F$7,0,$E1090))-SUM($G1090:AV1090))*(OFFSET('PTRM input'!$G$477,0,$E1090-1)/A24taxstdlife))))</f>
        <v>0</v>
      </c>
      <c r="AX1090" s="251">
        <f ca="1">IF(A24taxstdlife="n/a","n/a",IF(A24taxstdlife="",0,IF(AX$3&gt;(A24stdlife+$E1090),((INDEX('PTRM input'!$G$385:$P$434,A24offset,$E1090)-INDEX('PTRM input'!$G$277:$P$326,A24offset,$E1090))*OFFSET($F$7,0,$E1090))-SUM($G1090:AW1090),(((INDEX('PTRM input'!$G$385:$P$434,A24offset,$E1090)-INDEX('PTRM input'!$G$277:$P$326,A24offset,$E1090))*OFFSET($F$7,0,$E1090))-SUM($G1090:AW1090))*(OFFSET('PTRM input'!$G$477,0,$E1090-1)/A24taxstdlife))))</f>
        <v>0</v>
      </c>
      <c r="AY1090" s="251">
        <f ca="1">IF(A24taxstdlife="n/a","n/a",IF(A24taxstdlife="",0,IF(AY$3&gt;(A24stdlife+$E1090),((INDEX('PTRM input'!$G$385:$P$434,A24offset,$E1090)-INDEX('PTRM input'!$G$277:$P$326,A24offset,$E1090))*OFFSET($F$7,0,$E1090))-SUM($G1090:AX1090),(((INDEX('PTRM input'!$G$385:$P$434,A24offset,$E1090)-INDEX('PTRM input'!$G$277:$P$326,A24offset,$E1090))*OFFSET($F$7,0,$E1090))-SUM($G1090:AX1090))*(OFFSET('PTRM input'!$G$477,0,$E1090-1)/A24taxstdlife))))</f>
        <v>0</v>
      </c>
      <c r="AZ1090" s="251">
        <f ca="1">IF(A24taxstdlife="n/a","n/a",IF(A24taxstdlife="",0,IF(AZ$3&gt;(A24stdlife+$E1090),((INDEX('PTRM input'!$G$385:$P$434,A24offset,$E1090)-INDEX('PTRM input'!$G$277:$P$326,A24offset,$E1090))*OFFSET($F$7,0,$E1090))-SUM($G1090:AY1090),(((INDEX('PTRM input'!$G$385:$P$434,A24offset,$E1090)-INDEX('PTRM input'!$G$277:$P$326,A24offset,$E1090))*OFFSET($F$7,0,$E1090))-SUM($G1090:AY1090))*(OFFSET('PTRM input'!$G$477,0,$E1090-1)/A24taxstdlife))))</f>
        <v>0</v>
      </c>
      <c r="BA1090" s="251">
        <f ca="1">IF(A24taxstdlife="n/a","n/a",IF(A24taxstdlife="",0,IF(BA$3&gt;(A24stdlife+$E1090),((INDEX('PTRM input'!$G$385:$P$434,A24offset,$E1090)-INDEX('PTRM input'!$G$277:$P$326,A24offset,$E1090))*OFFSET($F$7,0,$E1090))-SUM($G1090:AZ1090),(((INDEX('PTRM input'!$G$385:$P$434,A24offset,$E1090)-INDEX('PTRM input'!$G$277:$P$326,A24offset,$E1090))*OFFSET($F$7,0,$E1090))-SUM($G1090:AZ1090))*(OFFSET('PTRM input'!$G$477,0,$E1090-1)/A24taxstdlife))))</f>
        <v>0</v>
      </c>
      <c r="BB1090" s="251">
        <f ca="1">IF(A24taxstdlife="n/a","n/a",IF(A24taxstdlife="",0,IF(BB$3&gt;(A24stdlife+$E1090),((INDEX('PTRM input'!$G$385:$P$434,A24offset,$E1090)-INDEX('PTRM input'!$G$277:$P$326,A24offset,$E1090))*OFFSET($F$7,0,$E1090))-SUM($G1090:BA1090),(((INDEX('PTRM input'!$G$385:$P$434,A24offset,$E1090)-INDEX('PTRM input'!$G$277:$P$326,A24offset,$E1090))*OFFSET($F$7,0,$E1090))-SUM($G1090:BA1090))*(OFFSET('PTRM input'!$G$477,0,$E1090-1)/A24taxstdlife))))</f>
        <v>0</v>
      </c>
      <c r="BC1090" s="251">
        <f ca="1">IF(A24taxstdlife="n/a","n/a",IF(A24taxstdlife="",0,IF(BC$3&gt;(A24stdlife+$E1090),((INDEX('PTRM input'!$G$385:$P$434,A24offset,$E1090)-INDEX('PTRM input'!$G$277:$P$326,A24offset,$E1090))*OFFSET($F$7,0,$E1090))-SUM($G1090:BB1090),(((INDEX('PTRM input'!$G$385:$P$434,A24offset,$E1090)-INDEX('PTRM input'!$G$277:$P$326,A24offset,$E1090))*OFFSET($F$7,0,$E1090))-SUM($G1090:BB1090))*(OFFSET('PTRM input'!$G$477,0,$E1090-1)/A24taxstdlife))))</f>
        <v>0</v>
      </c>
      <c r="BD1090" s="251">
        <f ca="1">IF(A24taxstdlife="n/a","n/a",IF(A24taxstdlife="",0,IF(BD$3&gt;(A24stdlife+$E1090),((INDEX('PTRM input'!$G$385:$P$434,A24offset,$E1090)-INDEX('PTRM input'!$G$277:$P$326,A24offset,$E1090))*OFFSET($F$7,0,$E1090))-SUM($G1090:BC1090),(((INDEX('PTRM input'!$G$385:$P$434,A24offset,$E1090)-INDEX('PTRM input'!$G$277:$P$326,A24offset,$E1090))*OFFSET($F$7,0,$E1090))-SUM($G1090:BC1090))*(OFFSET('PTRM input'!$G$477,0,$E1090-1)/A24taxstdlife))))</f>
        <v>0</v>
      </c>
      <c r="BE1090" s="251">
        <f ca="1">IF(A24taxstdlife="n/a","n/a",IF(A24taxstdlife="",0,IF(BE$3&gt;(A24stdlife+$E1090),((INDEX('PTRM input'!$G$385:$P$434,A24offset,$E1090)-INDEX('PTRM input'!$G$277:$P$326,A24offset,$E1090))*OFFSET($F$7,0,$E1090))-SUM($G1090:BD1090),(((INDEX('PTRM input'!$G$385:$P$434,A24offset,$E1090)-INDEX('PTRM input'!$G$277:$P$326,A24offset,$E1090))*OFFSET($F$7,0,$E1090))-SUM($G1090:BD1090))*(OFFSET('PTRM input'!$G$477,0,$E1090-1)/A24taxstdlife))))</f>
        <v>0</v>
      </c>
      <c r="BF1090" s="251">
        <f ca="1">IF(A24taxstdlife="n/a","n/a",IF(A24taxstdlife="",0,IF(BF$3&gt;(A24stdlife+$E1090),((INDEX('PTRM input'!$G$385:$P$434,A24offset,$E1090)-INDEX('PTRM input'!$G$277:$P$326,A24offset,$E1090))*OFFSET($F$7,0,$E1090))-SUM($G1090:BE1090),(((INDEX('PTRM input'!$G$385:$P$434,A24offset,$E1090)-INDEX('PTRM input'!$G$277:$P$326,A24offset,$E1090))*OFFSET($F$7,0,$E1090))-SUM($G1090:BE1090))*(OFFSET('PTRM input'!$G$477,0,$E1090-1)/A24taxstdlife))))</f>
        <v>0</v>
      </c>
      <c r="BG1090" s="251">
        <f ca="1">IF(A24taxstdlife="n/a","n/a",IF(A24taxstdlife="",0,IF(BG$3&gt;(A24stdlife+$E1090),((INDEX('PTRM input'!$G$385:$P$434,A24offset,$E1090)-INDEX('PTRM input'!$G$277:$P$326,A24offset,$E1090))*OFFSET($F$7,0,$E1090))-SUM($G1090:BF1090),(((INDEX('PTRM input'!$G$385:$P$434,A24offset,$E1090)-INDEX('PTRM input'!$G$277:$P$326,A24offset,$E1090))*OFFSET($F$7,0,$E1090))-SUM($G1090:BF1090))*(OFFSET('PTRM input'!$G$477,0,$E1090-1)/A24taxstdlife))))</f>
        <v>0</v>
      </c>
      <c r="BH1090" s="251">
        <f ca="1">IF(A24taxstdlife="n/a","n/a",IF(A24taxstdlife="",0,IF(BH$3&gt;(A24stdlife+$E1090),((INDEX('PTRM input'!$G$385:$P$434,A24offset,$E1090)-INDEX('PTRM input'!$G$277:$P$326,A24offset,$E1090))*OFFSET($F$7,0,$E1090))-SUM($G1090:BG1090),(((INDEX('PTRM input'!$G$385:$P$434,A24offset,$E1090)-INDEX('PTRM input'!$G$277:$P$326,A24offset,$E1090))*OFFSET($F$7,0,$E1090))-SUM($G1090:BG1090))*(OFFSET('PTRM input'!$G$477,0,$E1090-1)/A24taxstdlife))))</f>
        <v>0</v>
      </c>
      <c r="BI1090" s="251">
        <f ca="1">IF(A24taxstdlife="n/a","n/a",IF(A24taxstdlife="",0,IF(BI$3&gt;(A24stdlife+$E1090),((INDEX('PTRM input'!$G$385:$P$434,A24offset,$E1090)-INDEX('PTRM input'!$G$277:$P$326,A24offset,$E1090))*OFFSET($F$7,0,$E1090))-SUM($G1090:BH1090),(((INDEX('PTRM input'!$G$385:$P$434,A24offset,$E1090)-INDEX('PTRM input'!$G$277:$P$326,A24offset,$E1090))*OFFSET($F$7,0,$E1090))-SUM($G1090:BH1090))*(OFFSET('PTRM input'!$G$477,0,$E1090-1)/A24taxstdlife))))</f>
        <v>0</v>
      </c>
      <c r="BJ1090" s="116"/>
      <c r="BK1090" s="116"/>
      <c r="BL1090" s="116"/>
      <c r="BM1090" s="116"/>
    </row>
    <row r="1091" spans="1:65" ht="12.75" customHeight="1" outlineLevel="1" collapsed="1">
      <c r="A1091" s="366"/>
      <c r="B1091" s="9"/>
      <c r="C1091" s="19">
        <f>Asset24</f>
        <v>0</v>
      </c>
      <c r="D1091" s="9"/>
      <c r="E1091" s="9"/>
      <c r="F1091" s="357"/>
      <c r="G1091" s="371">
        <f ca="1">SUM(G1079:G1090)+'PTRM input'!G$300*G$7</f>
        <v>0</v>
      </c>
      <c r="H1091" s="371">
        <f ca="1">SUM(H1079:H1090)+'PTRM input'!H$300*H$7</f>
        <v>0</v>
      </c>
      <c r="I1091" s="371">
        <f ca="1">SUM(I1079:I1090)+'PTRM input'!I$300*I$7</f>
        <v>0</v>
      </c>
      <c r="J1091" s="371">
        <f ca="1">SUM(J1079:J1090)+'PTRM input'!J$300*J$7</f>
        <v>0</v>
      </c>
      <c r="K1091" s="371">
        <f ca="1">SUM(K1079:K1090)+'PTRM input'!K$300*K$7</f>
        <v>0</v>
      </c>
      <c r="L1091" s="371">
        <f ca="1">SUM(L1079:L1090)+'PTRM input'!L$300*L$7</f>
        <v>0</v>
      </c>
      <c r="M1091" s="371">
        <f ca="1">SUM(M1079:M1090)+'PTRM input'!M$300*M$7</f>
        <v>0</v>
      </c>
      <c r="N1091" s="371">
        <f ca="1">SUM(N1079:N1090)+'PTRM input'!N$300*N$7</f>
        <v>0</v>
      </c>
      <c r="O1091" s="371">
        <f ca="1">SUM(O1079:O1090)+'PTRM input'!O$300*O$7</f>
        <v>0</v>
      </c>
      <c r="P1091" s="371">
        <f ca="1">SUM(P1079:P1090)+'PTRM input'!P$300*P$7</f>
        <v>0</v>
      </c>
      <c r="Q1091" s="371">
        <f t="shared" ref="Q1091:AL1091" ca="1" si="248">SUM(Q1079:Q1090)</f>
        <v>0</v>
      </c>
      <c r="R1091" s="371">
        <f t="shared" ca="1" si="248"/>
        <v>0</v>
      </c>
      <c r="S1091" s="371">
        <f t="shared" ca="1" si="248"/>
        <v>0</v>
      </c>
      <c r="T1091" s="371">
        <f t="shared" ca="1" si="248"/>
        <v>0</v>
      </c>
      <c r="U1091" s="371">
        <f t="shared" ca="1" si="248"/>
        <v>0</v>
      </c>
      <c r="V1091" s="371">
        <f t="shared" ca="1" si="248"/>
        <v>0</v>
      </c>
      <c r="W1091" s="371">
        <f t="shared" ca="1" si="248"/>
        <v>0</v>
      </c>
      <c r="X1091" s="371">
        <f t="shared" ca="1" si="248"/>
        <v>0</v>
      </c>
      <c r="Y1091" s="371">
        <f t="shared" ca="1" si="248"/>
        <v>0</v>
      </c>
      <c r="Z1091" s="371">
        <f t="shared" ca="1" si="248"/>
        <v>0</v>
      </c>
      <c r="AA1091" s="371">
        <f t="shared" ca="1" si="248"/>
        <v>0</v>
      </c>
      <c r="AB1091" s="371">
        <f t="shared" ca="1" si="248"/>
        <v>0</v>
      </c>
      <c r="AC1091" s="371">
        <f t="shared" ca="1" si="248"/>
        <v>0</v>
      </c>
      <c r="AD1091" s="371">
        <f t="shared" ca="1" si="248"/>
        <v>0</v>
      </c>
      <c r="AE1091" s="371">
        <f t="shared" ca="1" si="248"/>
        <v>0</v>
      </c>
      <c r="AF1091" s="371">
        <f t="shared" ca="1" si="248"/>
        <v>0</v>
      </c>
      <c r="AG1091" s="371">
        <f t="shared" ca="1" si="248"/>
        <v>0</v>
      </c>
      <c r="AH1091" s="371">
        <f t="shared" ca="1" si="248"/>
        <v>0</v>
      </c>
      <c r="AI1091" s="371">
        <f t="shared" ca="1" si="248"/>
        <v>0</v>
      </c>
      <c r="AJ1091" s="371">
        <f t="shared" ca="1" si="248"/>
        <v>0</v>
      </c>
      <c r="AK1091" s="371">
        <f t="shared" ca="1" si="248"/>
        <v>0</v>
      </c>
      <c r="AL1091" s="371">
        <f t="shared" ca="1" si="248"/>
        <v>0</v>
      </c>
      <c r="AM1091" s="371">
        <f t="shared" ref="AM1091:BI1091" ca="1" si="249">SUM(AM1079:AM1090)</f>
        <v>0</v>
      </c>
      <c r="AN1091" s="371">
        <f t="shared" ca="1" si="249"/>
        <v>0</v>
      </c>
      <c r="AO1091" s="371">
        <f t="shared" ca="1" si="249"/>
        <v>0</v>
      </c>
      <c r="AP1091" s="371">
        <f t="shared" ca="1" si="249"/>
        <v>0</v>
      </c>
      <c r="AQ1091" s="371">
        <f t="shared" ca="1" si="249"/>
        <v>0</v>
      </c>
      <c r="AR1091" s="371">
        <f t="shared" ca="1" si="249"/>
        <v>0</v>
      </c>
      <c r="AS1091" s="371">
        <f t="shared" ca="1" si="249"/>
        <v>0</v>
      </c>
      <c r="AT1091" s="371">
        <f t="shared" ca="1" si="249"/>
        <v>0</v>
      </c>
      <c r="AU1091" s="371">
        <f t="shared" ca="1" si="249"/>
        <v>0</v>
      </c>
      <c r="AV1091" s="371">
        <f t="shared" ca="1" si="249"/>
        <v>0</v>
      </c>
      <c r="AW1091" s="371">
        <f t="shared" ca="1" si="249"/>
        <v>0</v>
      </c>
      <c r="AX1091" s="371">
        <f t="shared" ca="1" si="249"/>
        <v>0</v>
      </c>
      <c r="AY1091" s="371">
        <f t="shared" ca="1" si="249"/>
        <v>0</v>
      </c>
      <c r="AZ1091" s="371">
        <f t="shared" ca="1" si="249"/>
        <v>0</v>
      </c>
      <c r="BA1091" s="371">
        <f t="shared" ca="1" si="249"/>
        <v>0</v>
      </c>
      <c r="BB1091" s="371">
        <f t="shared" ca="1" si="249"/>
        <v>0</v>
      </c>
      <c r="BC1091" s="371">
        <f t="shared" ca="1" si="249"/>
        <v>0</v>
      </c>
      <c r="BD1091" s="371">
        <f t="shared" ca="1" si="249"/>
        <v>0</v>
      </c>
      <c r="BE1091" s="371">
        <f t="shared" ca="1" si="249"/>
        <v>0</v>
      </c>
      <c r="BF1091" s="371">
        <f t="shared" ca="1" si="249"/>
        <v>0</v>
      </c>
      <c r="BG1091" s="371">
        <f t="shared" ca="1" si="249"/>
        <v>0</v>
      </c>
      <c r="BH1091" s="371">
        <f t="shared" ca="1" si="249"/>
        <v>0</v>
      </c>
      <c r="BI1091" s="371">
        <f t="shared" ca="1" si="249"/>
        <v>0</v>
      </c>
      <c r="BJ1091" s="116"/>
      <c r="BK1091" s="116"/>
      <c r="BL1091" s="116"/>
      <c r="BM1091" s="116"/>
    </row>
    <row r="1092" spans="1:65" ht="12.75" hidden="1" customHeight="1" outlineLevel="2">
      <c r="A1092" s="366"/>
      <c r="B1092" s="106">
        <f>C1104</f>
        <v>0</v>
      </c>
      <c r="C1092" s="614"/>
      <c r="D1092" s="615" t="s">
        <v>236</v>
      </c>
      <c r="E1092" s="614"/>
      <c r="F1092" s="622"/>
      <c r="G1092" s="617">
        <f>IF('PTRM input'!$E$574='PTRM input'!$G$573,IF(G$3&gt;A25taxremlife,A25taxvalue-SUM(F1092:$F1092),IF(A25taxremlife="N/A","n/a",A25taxvalue/A25taxremlife)),'PTRM input'!G$603)</f>
        <v>0</v>
      </c>
      <c r="H1092" s="617">
        <f>IF('PTRM input'!$E$574='PTRM input'!$G$573,IF(H$3&gt;A25taxremlife,A25taxvalue-SUM($F1092:G1092),IF(A25taxremlife="N/A","n/a",A25taxvalue/A25taxremlife)),'PTRM input'!H$603)</f>
        <v>0</v>
      </c>
      <c r="I1092" s="617">
        <f>IF('PTRM input'!$E$574='PTRM input'!$G$573,IF(I$3&gt;A25taxremlife,A25taxvalue-SUM($F1092:H1092),IF(A25taxremlife="N/A","n/a",A25taxvalue/A25taxremlife)),'PTRM input'!I$603)</f>
        <v>0</v>
      </c>
      <c r="J1092" s="617">
        <f>IF('PTRM input'!$E$574='PTRM input'!$G$573,IF(J$3&gt;A25taxremlife,A25taxvalue-SUM($F1092:I1092),IF(A25taxremlife="N/A","n/a",A25taxvalue/A25taxremlife)),'PTRM input'!J$603)</f>
        <v>0</v>
      </c>
      <c r="K1092" s="617">
        <f>IF('PTRM input'!$E$574='PTRM input'!$G$573,IF(K$3&gt;A25taxremlife,A25taxvalue-SUM($F1092:J1092),IF(A25taxremlife="N/A","n/a",A25taxvalue/A25taxremlife)),'PTRM input'!K$603)</f>
        <v>0</v>
      </c>
      <c r="L1092" s="617">
        <f>IF('PTRM input'!$E$574='PTRM input'!$G$573,IF(L$3&gt;A25taxremlife,A25taxvalue-SUM($F1092:K1092),IF(A25taxremlife="N/A","n/a",A25taxvalue/A25taxremlife)),'PTRM input'!L$603)</f>
        <v>0</v>
      </c>
      <c r="M1092" s="617">
        <f>IF('PTRM input'!$E$574='PTRM input'!$G$573,IF(M$3&gt;A25taxremlife,A25taxvalue-SUM($F1092:L1092),IF(A25taxremlife="N/A","n/a",A25taxvalue/A25taxremlife)),'PTRM input'!M$603)</f>
        <v>0</v>
      </c>
      <c r="N1092" s="617">
        <f>IF('PTRM input'!$E$574='PTRM input'!$G$573,IF(N$3&gt;A25taxremlife,A25taxvalue-SUM($F1092:M1092),IF(A25taxremlife="N/A","n/a",A25taxvalue/A25taxremlife)),'PTRM input'!N$603)</f>
        <v>0</v>
      </c>
      <c r="O1092" s="617">
        <f>IF('PTRM input'!$E$574='PTRM input'!$G$573,IF(O$3&gt;A25taxremlife,A25taxvalue-SUM($F1092:N1092),IF(A25taxremlife="N/A","n/a",A25taxvalue/A25taxremlife)),'PTRM input'!O$603)</f>
        <v>0</v>
      </c>
      <c r="P1092" s="617">
        <f>IF('PTRM input'!$E$574='PTRM input'!$G$573,IF(P$3&gt;A25taxremlife,A25taxvalue-SUM($F1092:O1092),IF(A25taxremlife="N/A","n/a",A25taxvalue/A25taxremlife)),'PTRM input'!P$603)</f>
        <v>0</v>
      </c>
      <c r="Q1092" s="617">
        <f>IF('PTRM input'!$E$574='PTRM input'!$G$573,IF(Q$3&gt;A25taxremlife,A25taxvalue-SUM($F1092:P1092),IF(A25taxremlife="N/A","n/a",A25taxvalue/A25taxremlife)),'PTRM input'!Q$603)</f>
        <v>0</v>
      </c>
      <c r="R1092" s="617">
        <f>IF('PTRM input'!$E$574='PTRM input'!$G$573,IF(R$3&gt;A25taxremlife,A25taxvalue-SUM($F1092:Q1092),IF(A25taxremlife="N/A","n/a",A25taxvalue/A25taxremlife)),'PTRM input'!R$603)</f>
        <v>0</v>
      </c>
      <c r="S1092" s="617">
        <f>IF('PTRM input'!$E$574='PTRM input'!$G$573,IF(S$3&gt;A25taxremlife,A25taxvalue-SUM($F1092:R1092),IF(A25taxremlife="N/A","n/a",A25taxvalue/A25taxremlife)),'PTRM input'!S$603)</f>
        <v>0</v>
      </c>
      <c r="T1092" s="617">
        <f>IF('PTRM input'!$E$574='PTRM input'!$G$573,IF(T$3&gt;A25taxremlife,A25taxvalue-SUM($F1092:S1092),IF(A25taxremlife="N/A","n/a",A25taxvalue/A25taxremlife)),'PTRM input'!T$603)</f>
        <v>0</v>
      </c>
      <c r="U1092" s="617">
        <f>IF('PTRM input'!$E$574='PTRM input'!$G$573,IF(U$3&gt;A25taxremlife,A25taxvalue-SUM($F1092:T1092),IF(A25taxremlife="N/A","n/a",A25taxvalue/A25taxremlife)),'PTRM input'!U$603)</f>
        <v>0</v>
      </c>
      <c r="V1092" s="617">
        <f>IF('PTRM input'!$E$574='PTRM input'!$G$573,IF(V$3&gt;A25taxremlife,A25taxvalue-SUM($F1092:U1092),IF(A25taxremlife="N/A","n/a",A25taxvalue/A25taxremlife)),'PTRM input'!V$603)</f>
        <v>0</v>
      </c>
      <c r="W1092" s="617">
        <f>IF('PTRM input'!$E$574='PTRM input'!$G$573,IF(W$3&gt;A25taxremlife,A25taxvalue-SUM($F1092:V1092),IF(A25taxremlife="N/A","n/a",A25taxvalue/A25taxremlife)),'PTRM input'!W$603)</f>
        <v>0</v>
      </c>
      <c r="X1092" s="617">
        <f>IF('PTRM input'!$E$574='PTRM input'!$G$573,IF(X$3&gt;A25taxremlife,A25taxvalue-SUM($F1092:W1092),IF(A25taxremlife="N/A","n/a",A25taxvalue/A25taxremlife)),'PTRM input'!X$603)</f>
        <v>0</v>
      </c>
      <c r="Y1092" s="617">
        <f>IF('PTRM input'!$E$574='PTRM input'!$G$573,IF(Y$3&gt;A25taxremlife,A25taxvalue-SUM($F1092:X1092),IF(A25taxremlife="N/A","n/a",A25taxvalue/A25taxremlife)),'PTRM input'!Y$603)</f>
        <v>0</v>
      </c>
      <c r="Z1092" s="617">
        <f>IF('PTRM input'!$E$574='PTRM input'!$G$573,IF(Z$3&gt;A25taxremlife,A25taxvalue-SUM($F1092:Y1092),IF(A25taxremlife="N/A","n/a",A25taxvalue/A25taxremlife)),'PTRM input'!Z$603)</f>
        <v>0</v>
      </c>
      <c r="AA1092" s="617">
        <f>IF('PTRM input'!$E$574='PTRM input'!$G$573,IF(AA$3&gt;A25taxremlife,A25taxvalue-SUM($F1092:Z1092),IF(A25taxremlife="N/A","n/a",A25taxvalue/A25taxremlife)),'PTRM input'!AA$603)</f>
        <v>0</v>
      </c>
      <c r="AB1092" s="617">
        <f>IF('PTRM input'!$E$574='PTRM input'!$G$573,IF(AB$3&gt;A25taxremlife,A25taxvalue-SUM($F1092:AA1092),IF(A25taxremlife="N/A","n/a",A25taxvalue/A25taxremlife)),'PTRM input'!AB$603)</f>
        <v>0</v>
      </c>
      <c r="AC1092" s="617">
        <f>IF('PTRM input'!$E$574='PTRM input'!$G$573,IF(AC$3&gt;A25taxremlife,A25taxvalue-SUM($F1092:AB1092),IF(A25taxremlife="N/A","n/a",A25taxvalue/A25taxremlife)),'PTRM input'!AC$603)</f>
        <v>0</v>
      </c>
      <c r="AD1092" s="617">
        <f>IF('PTRM input'!$E$574='PTRM input'!$G$573,IF(AD$3&gt;A25taxremlife,A25taxvalue-SUM($F1092:AC1092),IF(A25taxremlife="N/A","n/a",A25taxvalue/A25taxremlife)),'PTRM input'!AD$603)</f>
        <v>0</v>
      </c>
      <c r="AE1092" s="617">
        <f>IF('PTRM input'!$E$574='PTRM input'!$G$573,IF(AE$3&gt;A25taxremlife,A25taxvalue-SUM($F1092:AD1092),IF(A25taxremlife="N/A","n/a",A25taxvalue/A25taxremlife)),'PTRM input'!AE$603)</f>
        <v>0</v>
      </c>
      <c r="AF1092" s="617">
        <f>IF('PTRM input'!$E$574='PTRM input'!$G$573,IF(AF$3&gt;A25taxremlife,A25taxvalue-SUM($F1092:AE1092),IF(A25taxremlife="N/A","n/a",A25taxvalue/A25taxremlife)),'PTRM input'!AF$603)</f>
        <v>0</v>
      </c>
      <c r="AG1092" s="617">
        <f>IF('PTRM input'!$E$574='PTRM input'!$G$573,IF(AG$3&gt;A25taxremlife,A25taxvalue-SUM($F1092:AF1092),IF(A25taxremlife="N/A","n/a",A25taxvalue/A25taxremlife)),'PTRM input'!AG$603)</f>
        <v>0</v>
      </c>
      <c r="AH1092" s="617">
        <f>IF('PTRM input'!$E$574='PTRM input'!$G$573,IF(AH$3&gt;A25taxremlife,A25taxvalue-SUM($F1092:AG1092),IF(A25taxremlife="N/A","n/a",A25taxvalue/A25taxremlife)),'PTRM input'!AH$603)</f>
        <v>0</v>
      </c>
      <c r="AI1092" s="617">
        <f>IF('PTRM input'!$E$574='PTRM input'!$G$573,IF(AI$3&gt;A25taxremlife,A25taxvalue-SUM($F1092:AH1092),IF(A25taxremlife="N/A","n/a",A25taxvalue/A25taxremlife)),'PTRM input'!AI$603)</f>
        <v>0</v>
      </c>
      <c r="AJ1092" s="617">
        <f>IF('PTRM input'!$E$574='PTRM input'!$G$573,IF(AJ$3&gt;A25taxremlife,A25taxvalue-SUM($F1092:AI1092),IF(A25taxremlife="N/A","n/a",A25taxvalue/A25taxremlife)),'PTRM input'!AJ$603)</f>
        <v>0</v>
      </c>
      <c r="AK1092" s="617">
        <f>IF('PTRM input'!$E$574='PTRM input'!$G$573,IF(AK$3&gt;A25taxremlife,A25taxvalue-SUM($F1092:AJ1092),IF(A25taxremlife="N/A","n/a",A25taxvalue/A25taxremlife)),'PTRM input'!AK$603)</f>
        <v>0</v>
      </c>
      <c r="AL1092" s="617">
        <f>IF('PTRM input'!$E$574='PTRM input'!$G$573,IF(AL$3&gt;A25taxremlife,A25taxvalue-SUM($F1092:AK1092),IF(A25taxremlife="N/A","n/a",A25taxvalue/A25taxremlife)),'PTRM input'!AL$603)</f>
        <v>0</v>
      </c>
      <c r="AM1092" s="617">
        <f>IF('PTRM input'!$E$574='PTRM input'!$G$573,IF(AM$3&gt;A25taxremlife,A25taxvalue-SUM($F1092:AL1092),IF(A25taxremlife="N/A","n/a",A25taxvalue/A25taxremlife)),'PTRM input'!AM$603)</f>
        <v>0</v>
      </c>
      <c r="AN1092" s="617">
        <f>IF('PTRM input'!$E$574='PTRM input'!$G$573,IF(AN$3&gt;A25taxremlife,A25taxvalue-SUM($F1092:AM1092),IF(A25taxremlife="N/A","n/a",A25taxvalue/A25taxremlife)),'PTRM input'!AN$603)</f>
        <v>0</v>
      </c>
      <c r="AO1092" s="617">
        <f>IF('PTRM input'!$E$574='PTRM input'!$G$573,IF(AO$3&gt;A25taxremlife,A25taxvalue-SUM($F1092:AN1092),IF(A25taxremlife="N/A","n/a",A25taxvalue/A25taxremlife)),'PTRM input'!AO$603)</f>
        <v>0</v>
      </c>
      <c r="AP1092" s="617">
        <f>IF('PTRM input'!$E$574='PTRM input'!$G$573,IF(AP$3&gt;A25taxremlife,A25taxvalue-SUM($F1092:AO1092),IF(A25taxremlife="N/A","n/a",A25taxvalue/A25taxremlife)),'PTRM input'!AP$603)</f>
        <v>0</v>
      </c>
      <c r="AQ1092" s="617">
        <f>IF('PTRM input'!$E$574='PTRM input'!$G$573,IF(AQ$3&gt;A25taxremlife,A25taxvalue-SUM($F1092:AP1092),IF(A25taxremlife="N/A","n/a",A25taxvalue/A25taxremlife)),'PTRM input'!AQ$603)</f>
        <v>0</v>
      </c>
      <c r="AR1092" s="617">
        <f>IF('PTRM input'!$E$574='PTRM input'!$G$573,IF(AR$3&gt;A25taxremlife,A25taxvalue-SUM($F1092:AQ1092),IF(A25taxremlife="N/A","n/a",A25taxvalue/A25taxremlife)),'PTRM input'!AR$603)</f>
        <v>0</v>
      </c>
      <c r="AS1092" s="617">
        <f>IF('PTRM input'!$E$574='PTRM input'!$G$573,IF(AS$3&gt;A25taxremlife,A25taxvalue-SUM($F1092:AR1092),IF(A25taxremlife="N/A","n/a",A25taxvalue/A25taxremlife)),'PTRM input'!AS$603)</f>
        <v>0</v>
      </c>
      <c r="AT1092" s="617">
        <f>IF('PTRM input'!$E$574='PTRM input'!$G$573,IF(AT$3&gt;A25taxremlife,A25taxvalue-SUM($F1092:AS1092),IF(A25taxremlife="N/A","n/a",A25taxvalue/A25taxremlife)),'PTRM input'!AT$603)</f>
        <v>0</v>
      </c>
      <c r="AU1092" s="617">
        <f>IF('PTRM input'!$E$574='PTRM input'!$G$573,IF(AU$3&gt;A25taxremlife,A25taxvalue-SUM($F1092:AT1092),IF(A25taxremlife="N/A","n/a",A25taxvalue/A25taxremlife)),'PTRM input'!AU$603)</f>
        <v>0</v>
      </c>
      <c r="AV1092" s="617">
        <f>IF('PTRM input'!$E$574='PTRM input'!$G$573,IF(AV$3&gt;A25taxremlife,A25taxvalue-SUM($F1092:AU1092),IF(A25taxremlife="N/A","n/a",A25taxvalue/A25taxremlife)),'PTRM input'!AV$603)</f>
        <v>0</v>
      </c>
      <c r="AW1092" s="617">
        <f>IF('PTRM input'!$E$574='PTRM input'!$G$573,IF(AW$3&gt;A25taxremlife,A25taxvalue-SUM($F1092:AV1092),IF(A25taxremlife="N/A","n/a",A25taxvalue/A25taxremlife)),'PTRM input'!AW$603)</f>
        <v>0</v>
      </c>
      <c r="AX1092" s="617">
        <f>IF('PTRM input'!$E$574='PTRM input'!$G$573,IF(AX$3&gt;A25taxremlife,A25taxvalue-SUM($F1092:AW1092),IF(A25taxremlife="N/A","n/a",A25taxvalue/A25taxremlife)),'PTRM input'!AX$603)</f>
        <v>0</v>
      </c>
      <c r="AY1092" s="617">
        <f>IF('PTRM input'!$E$574='PTRM input'!$G$573,IF(AY$3&gt;A25taxremlife,A25taxvalue-SUM($F1092:AX1092),IF(A25taxremlife="N/A","n/a",A25taxvalue/A25taxremlife)),'PTRM input'!AY$603)</f>
        <v>0</v>
      </c>
      <c r="AZ1092" s="617">
        <f>IF('PTRM input'!$E$574='PTRM input'!$G$573,IF(AZ$3&gt;A25taxremlife,A25taxvalue-SUM($F1092:AY1092),IF(A25taxremlife="N/A","n/a",A25taxvalue/A25taxremlife)),'PTRM input'!AZ$603)</f>
        <v>0</v>
      </c>
      <c r="BA1092" s="617">
        <f>IF('PTRM input'!$E$574='PTRM input'!$G$573,IF(BA$3&gt;A25taxremlife,A25taxvalue-SUM($F1092:AZ1092),IF(A25taxremlife="N/A","n/a",A25taxvalue/A25taxremlife)),'PTRM input'!BA$603)</f>
        <v>0</v>
      </c>
      <c r="BB1092" s="617">
        <f>IF('PTRM input'!$E$574='PTRM input'!$G$573,IF(BB$3&gt;A25taxremlife,A25taxvalue-SUM($F1092:BA1092),IF(A25taxremlife="N/A","n/a",A25taxvalue/A25taxremlife)),'PTRM input'!BB$603)</f>
        <v>0</v>
      </c>
      <c r="BC1092" s="617">
        <f>IF('PTRM input'!$E$574='PTRM input'!$G$573,IF(BC$3&gt;A25taxremlife,A25taxvalue-SUM($F1092:BB1092),IF(A25taxremlife="N/A","n/a",A25taxvalue/A25taxremlife)),'PTRM input'!BC$603)</f>
        <v>0</v>
      </c>
      <c r="BD1092" s="617">
        <f>IF('PTRM input'!$E$574='PTRM input'!$G$573,IF(BD$3&gt;A25taxremlife,A25taxvalue-SUM($F1092:BC1092),IF(A25taxremlife="N/A","n/a",A25taxvalue/A25taxremlife)),'PTRM input'!BD$603)</f>
        <v>0</v>
      </c>
      <c r="BE1092" s="617">
        <f>IF('PTRM input'!$E$574='PTRM input'!$G$573,IF(BE$3&gt;A25taxremlife,A25taxvalue-SUM($F1092:BD1092),IF(A25taxremlife="N/A","n/a",A25taxvalue/A25taxremlife)),'PTRM input'!BE$603)</f>
        <v>0</v>
      </c>
      <c r="BF1092" s="617">
        <f>IF('PTRM input'!$E$574='PTRM input'!$G$573,IF(BF$3&gt;A25taxremlife,A25taxvalue-SUM($F1092:BE1092),IF(A25taxremlife="N/A","n/a",A25taxvalue/A25taxremlife)),'PTRM input'!BF$603)</f>
        <v>0</v>
      </c>
      <c r="BG1092" s="617">
        <f>IF('PTRM input'!$E$574='PTRM input'!$G$573,IF(BG$3&gt;A25taxremlife,A25taxvalue-SUM($F1092:BF1092),IF(A25taxremlife="N/A","n/a",A25taxvalue/A25taxremlife)),'PTRM input'!BG$603)</f>
        <v>0</v>
      </c>
      <c r="BH1092" s="617">
        <f>IF('PTRM input'!$E$574='PTRM input'!$G$573,IF(BH$3&gt;A25taxremlife,A25taxvalue-SUM($F1092:BG1092),IF(A25taxremlife="N/A","n/a",A25taxvalue/A25taxremlife)),'PTRM input'!BH$603)</f>
        <v>0</v>
      </c>
      <c r="BI1092" s="617">
        <f>IF('PTRM input'!$E$574='PTRM input'!$G$573,IF(BI$3&gt;A25taxremlife,A25taxvalue-SUM($F1092:BH1092),IF(A25taxremlife="N/A","n/a",A25taxvalue/A25taxremlife)),'PTRM input'!BI$603)</f>
        <v>0</v>
      </c>
      <c r="BJ1092" s="116"/>
      <c r="BK1092" s="116"/>
      <c r="BL1092" s="116"/>
      <c r="BM1092" s="116"/>
    </row>
    <row r="1093" spans="1:65" ht="12.75" hidden="1" customHeight="1" outlineLevel="2">
      <c r="A1093" s="366"/>
      <c r="B1093" s="19"/>
      <c r="C1093" s="18"/>
      <c r="D1093" s="760" t="s">
        <v>237</v>
      </c>
      <c r="E1093" s="86">
        <v>0</v>
      </c>
      <c r="F1093" s="356"/>
      <c r="G1093" s="433"/>
      <c r="H1093" s="433"/>
      <c r="I1093" s="433"/>
      <c r="J1093" s="433"/>
      <c r="K1093" s="433"/>
      <c r="L1093" s="433"/>
      <c r="M1093" s="433"/>
      <c r="N1093" s="433"/>
      <c r="O1093" s="433"/>
      <c r="P1093" s="433"/>
      <c r="Q1093" s="251"/>
      <c r="R1093" s="251"/>
      <c r="S1093" s="251"/>
      <c r="T1093" s="251"/>
      <c r="U1093" s="251"/>
      <c r="V1093" s="251"/>
      <c r="W1093" s="251"/>
      <c r="X1093" s="251"/>
      <c r="Y1093" s="251"/>
      <c r="Z1093" s="251"/>
      <c r="AA1093" s="251"/>
      <c r="AB1093" s="251"/>
      <c r="AC1093" s="251"/>
      <c r="AD1093" s="251"/>
      <c r="AE1093" s="251"/>
      <c r="AF1093" s="251"/>
      <c r="AG1093" s="251"/>
      <c r="AH1093" s="251"/>
      <c r="AI1093" s="251"/>
      <c r="AJ1093" s="251"/>
      <c r="AK1093" s="251"/>
      <c r="AL1093" s="251"/>
      <c r="AM1093" s="251"/>
      <c r="AN1093" s="251"/>
      <c r="AO1093" s="251"/>
      <c r="AP1093" s="251"/>
      <c r="AQ1093" s="251"/>
      <c r="AR1093" s="251"/>
      <c r="AS1093" s="251"/>
      <c r="AT1093" s="251"/>
      <c r="AU1093" s="251"/>
      <c r="AV1093" s="251"/>
      <c r="AW1093" s="251"/>
      <c r="AX1093" s="251"/>
      <c r="AY1093" s="251"/>
      <c r="AZ1093" s="251"/>
      <c r="BA1093" s="251"/>
      <c r="BB1093" s="251"/>
      <c r="BC1093" s="251"/>
      <c r="BD1093" s="251"/>
      <c r="BE1093" s="251"/>
      <c r="BF1093" s="251"/>
      <c r="BG1093" s="251"/>
      <c r="BH1093" s="251"/>
      <c r="BI1093" s="251"/>
      <c r="BJ1093" s="116"/>
      <c r="BK1093" s="116"/>
      <c r="BL1093" s="116"/>
      <c r="BM1093" s="116"/>
    </row>
    <row r="1094" spans="1:65" ht="12.75" hidden="1" customHeight="1" outlineLevel="2">
      <c r="A1094" s="366"/>
      <c r="B1094" s="19"/>
      <c r="C1094" s="18"/>
      <c r="D1094" s="760"/>
      <c r="E1094" s="86">
        <v>1</v>
      </c>
      <c r="F1094" s="356"/>
      <c r="G1094" s="618"/>
      <c r="H1094" s="251">
        <f ca="1">IF(A25taxstdlife="n/a","n/a",IF(A25taxstdlife="",0,IF(H$3&gt;(A25stdlife+$E1094),((INDEX('PTRM input'!$G$385:$P$434,A25offset,$E1094)-INDEX('PTRM input'!$G$277:$P$326,A25offset,$E1094))*OFFSET($F$7,0,$E1094))-SUM($G1094:G1094),(((INDEX('PTRM input'!$G$385:$P$434,A25offset,$E1094)-INDEX('PTRM input'!$G$277:$P$326,A25offset,$E1094))*OFFSET($F$7,0,$E1094))-SUM($G1094:G1094))*(OFFSET('PTRM input'!$G$477,0,$E1094-1)/A25taxstdlife))))</f>
        <v>0</v>
      </c>
      <c r="I1094" s="251">
        <f ca="1">IF(A25taxstdlife="n/a","n/a",IF(A25taxstdlife="",0,IF(I$3&gt;(A25stdlife+$E1094),((INDEX('PTRM input'!$G$385:$P$434,A25offset,$E1094)-INDEX('PTRM input'!$G$277:$P$326,A25offset,$E1094))*OFFSET($F$7,0,$E1094))-SUM($G1094:H1094),(((INDEX('PTRM input'!$G$385:$P$434,A25offset,$E1094)-INDEX('PTRM input'!$G$277:$P$326,A25offset,$E1094))*OFFSET($F$7,0,$E1094))-SUM($G1094:H1094))*(OFFSET('PTRM input'!$G$477,0,$E1094-1)/A25taxstdlife))))</f>
        <v>0</v>
      </c>
      <c r="J1094" s="251">
        <f ca="1">IF(A25taxstdlife="n/a","n/a",IF(A25taxstdlife="",0,IF(J$3&gt;(A25stdlife+$E1094),((INDEX('PTRM input'!$G$385:$P$434,A25offset,$E1094)-INDEX('PTRM input'!$G$277:$P$326,A25offset,$E1094))*OFFSET($F$7,0,$E1094))-SUM($G1094:I1094),(((INDEX('PTRM input'!$G$385:$P$434,A25offset,$E1094)-INDEX('PTRM input'!$G$277:$P$326,A25offset,$E1094))*OFFSET($F$7,0,$E1094))-SUM($G1094:I1094))*(OFFSET('PTRM input'!$G$477,0,$E1094-1)/A25taxstdlife))))</f>
        <v>0</v>
      </c>
      <c r="K1094" s="251">
        <f ca="1">IF(A25taxstdlife="n/a","n/a",IF(A25taxstdlife="",0,IF(K$3&gt;(A25stdlife+$E1094),((INDEX('PTRM input'!$G$385:$P$434,A25offset,$E1094)-INDEX('PTRM input'!$G$277:$P$326,A25offset,$E1094))*OFFSET($F$7,0,$E1094))-SUM($G1094:J1094),(((INDEX('PTRM input'!$G$385:$P$434,A25offset,$E1094)-INDEX('PTRM input'!$G$277:$P$326,A25offset,$E1094))*OFFSET($F$7,0,$E1094))-SUM($G1094:J1094))*(OFFSET('PTRM input'!$G$477,0,$E1094-1)/A25taxstdlife))))</f>
        <v>0</v>
      </c>
      <c r="L1094" s="251">
        <f ca="1">IF(A25taxstdlife="n/a","n/a",IF(A25taxstdlife="",0,IF(L$3&gt;(A25stdlife+$E1094),((INDEX('PTRM input'!$G$385:$P$434,A25offset,$E1094)-INDEX('PTRM input'!$G$277:$P$326,A25offset,$E1094))*OFFSET($F$7,0,$E1094))-SUM($G1094:K1094),(((INDEX('PTRM input'!$G$385:$P$434,A25offset,$E1094)-INDEX('PTRM input'!$G$277:$P$326,A25offset,$E1094))*OFFSET($F$7,0,$E1094))-SUM($G1094:K1094))*(OFFSET('PTRM input'!$G$477,0,$E1094-1)/A25taxstdlife))))</f>
        <v>0</v>
      </c>
      <c r="M1094" s="251">
        <f ca="1">IF(A25taxstdlife="n/a","n/a",IF(A25taxstdlife="",0,IF(M$3&gt;(A25stdlife+$E1094),((INDEX('PTRM input'!$G$385:$P$434,A25offset,$E1094)-INDEX('PTRM input'!$G$277:$P$326,A25offset,$E1094))*OFFSET($F$7,0,$E1094))-SUM($G1094:L1094),(((INDEX('PTRM input'!$G$385:$P$434,A25offset,$E1094)-INDEX('PTRM input'!$G$277:$P$326,A25offset,$E1094))*OFFSET($F$7,0,$E1094))-SUM($G1094:L1094))*(OFFSET('PTRM input'!$G$477,0,$E1094-1)/A25taxstdlife))))</f>
        <v>0</v>
      </c>
      <c r="N1094" s="251">
        <f ca="1">IF(A25taxstdlife="n/a","n/a",IF(A25taxstdlife="",0,IF(N$3&gt;(A25stdlife+$E1094),((INDEX('PTRM input'!$G$385:$P$434,A25offset,$E1094)-INDEX('PTRM input'!$G$277:$P$326,A25offset,$E1094))*OFFSET($F$7,0,$E1094))-SUM($G1094:M1094),(((INDEX('PTRM input'!$G$385:$P$434,A25offset,$E1094)-INDEX('PTRM input'!$G$277:$P$326,A25offset,$E1094))*OFFSET($F$7,0,$E1094))-SUM($G1094:M1094))*(OFFSET('PTRM input'!$G$477,0,$E1094-1)/A25taxstdlife))))</f>
        <v>0</v>
      </c>
      <c r="O1094" s="251">
        <f ca="1">IF(A25taxstdlife="n/a","n/a",IF(A25taxstdlife="",0,IF(O$3&gt;(A25stdlife+$E1094),((INDEX('PTRM input'!$G$385:$P$434,A25offset,$E1094)-INDEX('PTRM input'!$G$277:$P$326,A25offset,$E1094))*OFFSET($F$7,0,$E1094))-SUM($G1094:N1094),(((INDEX('PTRM input'!$G$385:$P$434,A25offset,$E1094)-INDEX('PTRM input'!$G$277:$P$326,A25offset,$E1094))*OFFSET($F$7,0,$E1094))-SUM($G1094:N1094))*(OFFSET('PTRM input'!$G$477,0,$E1094-1)/A25taxstdlife))))</f>
        <v>0</v>
      </c>
      <c r="P1094" s="251">
        <f ca="1">IF(A25taxstdlife="n/a","n/a",IF(A25taxstdlife="",0,IF(P$3&gt;(A25stdlife+$E1094),((INDEX('PTRM input'!$G$385:$P$434,A25offset,$E1094)-INDEX('PTRM input'!$G$277:$P$326,A25offset,$E1094))*OFFSET($F$7,0,$E1094))-SUM($G1094:O1094),(((INDEX('PTRM input'!$G$385:$P$434,A25offset,$E1094)-INDEX('PTRM input'!$G$277:$P$326,A25offset,$E1094))*OFFSET($F$7,0,$E1094))-SUM($G1094:O1094))*(OFFSET('PTRM input'!$G$477,0,$E1094-1)/A25taxstdlife))))</f>
        <v>0</v>
      </c>
      <c r="Q1094" s="251">
        <f ca="1">IF(A25taxstdlife="n/a","n/a",IF(A25taxstdlife="",0,IF(Q$3&gt;(A25stdlife+$E1094),((INDEX('PTRM input'!$G$385:$P$434,A25offset,$E1094)-INDEX('PTRM input'!$G$277:$P$326,A25offset,$E1094))*OFFSET($F$7,0,$E1094))-SUM($G1094:P1094),(((INDEX('PTRM input'!$G$385:$P$434,A25offset,$E1094)-INDEX('PTRM input'!$G$277:$P$326,A25offset,$E1094))*OFFSET($F$7,0,$E1094))-SUM($G1094:P1094))*(OFFSET('PTRM input'!$G$477,0,$E1094-1)/A25taxstdlife))))</f>
        <v>0</v>
      </c>
      <c r="R1094" s="251">
        <f ca="1">IF(A25taxstdlife="n/a","n/a",IF(A25taxstdlife="",0,IF(R$3&gt;(A25stdlife+$E1094),((INDEX('PTRM input'!$G$385:$P$434,A25offset,$E1094)-INDEX('PTRM input'!$G$277:$P$326,A25offset,$E1094))*OFFSET($F$7,0,$E1094))-SUM($G1094:Q1094),(((INDEX('PTRM input'!$G$385:$P$434,A25offset,$E1094)-INDEX('PTRM input'!$G$277:$P$326,A25offset,$E1094))*OFFSET($F$7,0,$E1094))-SUM($G1094:Q1094))*(OFFSET('PTRM input'!$G$477,0,$E1094-1)/A25taxstdlife))))</f>
        <v>0</v>
      </c>
      <c r="S1094" s="251">
        <f ca="1">IF(A25taxstdlife="n/a","n/a",IF(A25taxstdlife="",0,IF(S$3&gt;(A25stdlife+$E1094),((INDEX('PTRM input'!$G$385:$P$434,A25offset,$E1094)-INDEX('PTRM input'!$G$277:$P$326,A25offset,$E1094))*OFFSET($F$7,0,$E1094))-SUM($G1094:R1094),(((INDEX('PTRM input'!$G$385:$P$434,A25offset,$E1094)-INDEX('PTRM input'!$G$277:$P$326,A25offset,$E1094))*OFFSET($F$7,0,$E1094))-SUM($G1094:R1094))*(OFFSET('PTRM input'!$G$477,0,$E1094-1)/A25taxstdlife))))</f>
        <v>0</v>
      </c>
      <c r="T1094" s="251">
        <f ca="1">IF(A25taxstdlife="n/a","n/a",IF(A25taxstdlife="",0,IF(T$3&gt;(A25stdlife+$E1094),((INDEX('PTRM input'!$G$385:$P$434,A25offset,$E1094)-INDEX('PTRM input'!$G$277:$P$326,A25offset,$E1094))*OFFSET($F$7,0,$E1094))-SUM($G1094:S1094),(((INDEX('PTRM input'!$G$385:$P$434,A25offset,$E1094)-INDEX('PTRM input'!$G$277:$P$326,A25offset,$E1094))*OFFSET($F$7,0,$E1094))-SUM($G1094:S1094))*(OFFSET('PTRM input'!$G$477,0,$E1094-1)/A25taxstdlife))))</f>
        <v>0</v>
      </c>
      <c r="U1094" s="251">
        <f ca="1">IF(A25taxstdlife="n/a","n/a",IF(A25taxstdlife="",0,IF(U$3&gt;(A25stdlife+$E1094),((INDEX('PTRM input'!$G$385:$P$434,A25offset,$E1094)-INDEX('PTRM input'!$G$277:$P$326,A25offset,$E1094))*OFFSET($F$7,0,$E1094))-SUM($G1094:T1094),(((INDEX('PTRM input'!$G$385:$P$434,A25offset,$E1094)-INDEX('PTRM input'!$G$277:$P$326,A25offset,$E1094))*OFFSET($F$7,0,$E1094))-SUM($G1094:T1094))*(OFFSET('PTRM input'!$G$477,0,$E1094-1)/A25taxstdlife))))</f>
        <v>0</v>
      </c>
      <c r="V1094" s="251">
        <f ca="1">IF(A25taxstdlife="n/a","n/a",IF(A25taxstdlife="",0,IF(V$3&gt;(A25stdlife+$E1094),((INDEX('PTRM input'!$G$385:$P$434,A25offset,$E1094)-INDEX('PTRM input'!$G$277:$P$326,A25offset,$E1094))*OFFSET($F$7,0,$E1094))-SUM($G1094:U1094),(((INDEX('PTRM input'!$G$385:$P$434,A25offset,$E1094)-INDEX('PTRM input'!$G$277:$P$326,A25offset,$E1094))*OFFSET($F$7,0,$E1094))-SUM($G1094:U1094))*(OFFSET('PTRM input'!$G$477,0,$E1094-1)/A25taxstdlife))))</f>
        <v>0</v>
      </c>
      <c r="W1094" s="251">
        <f ca="1">IF(A25taxstdlife="n/a","n/a",IF(A25taxstdlife="",0,IF(W$3&gt;(A25stdlife+$E1094),((INDEX('PTRM input'!$G$385:$P$434,A25offset,$E1094)-INDEX('PTRM input'!$G$277:$P$326,A25offset,$E1094))*OFFSET($F$7,0,$E1094))-SUM($G1094:V1094),(((INDEX('PTRM input'!$G$385:$P$434,A25offset,$E1094)-INDEX('PTRM input'!$G$277:$P$326,A25offset,$E1094))*OFFSET($F$7,0,$E1094))-SUM($G1094:V1094))*(OFFSET('PTRM input'!$G$477,0,$E1094-1)/A25taxstdlife))))</f>
        <v>0</v>
      </c>
      <c r="X1094" s="251">
        <f ca="1">IF(A25taxstdlife="n/a","n/a",IF(A25taxstdlife="",0,IF(X$3&gt;(A25stdlife+$E1094),((INDEX('PTRM input'!$G$385:$P$434,A25offset,$E1094)-INDEX('PTRM input'!$G$277:$P$326,A25offset,$E1094))*OFFSET($F$7,0,$E1094))-SUM($G1094:W1094),(((INDEX('PTRM input'!$G$385:$P$434,A25offset,$E1094)-INDEX('PTRM input'!$G$277:$P$326,A25offset,$E1094))*OFFSET($F$7,0,$E1094))-SUM($G1094:W1094))*(OFFSET('PTRM input'!$G$477,0,$E1094-1)/A25taxstdlife))))</f>
        <v>0</v>
      </c>
      <c r="Y1094" s="251">
        <f ca="1">IF(A25taxstdlife="n/a","n/a",IF(A25taxstdlife="",0,IF(Y$3&gt;(A25stdlife+$E1094),((INDEX('PTRM input'!$G$385:$P$434,A25offset,$E1094)-INDEX('PTRM input'!$G$277:$P$326,A25offset,$E1094))*OFFSET($F$7,0,$E1094))-SUM($G1094:X1094),(((INDEX('PTRM input'!$G$385:$P$434,A25offset,$E1094)-INDEX('PTRM input'!$G$277:$P$326,A25offset,$E1094))*OFFSET($F$7,0,$E1094))-SUM($G1094:X1094))*(OFFSET('PTRM input'!$G$477,0,$E1094-1)/A25taxstdlife))))</f>
        <v>0</v>
      </c>
      <c r="Z1094" s="251">
        <f ca="1">IF(A25taxstdlife="n/a","n/a",IF(A25taxstdlife="",0,IF(Z$3&gt;(A25stdlife+$E1094),((INDEX('PTRM input'!$G$385:$P$434,A25offset,$E1094)-INDEX('PTRM input'!$G$277:$P$326,A25offset,$E1094))*OFFSET($F$7,0,$E1094))-SUM($G1094:Y1094),(((INDEX('PTRM input'!$G$385:$P$434,A25offset,$E1094)-INDEX('PTRM input'!$G$277:$P$326,A25offset,$E1094))*OFFSET($F$7,0,$E1094))-SUM($G1094:Y1094))*(OFFSET('PTRM input'!$G$477,0,$E1094-1)/A25taxstdlife))))</f>
        <v>0</v>
      </c>
      <c r="AA1094" s="251">
        <f ca="1">IF(A25taxstdlife="n/a","n/a",IF(A25taxstdlife="",0,IF(AA$3&gt;(A25stdlife+$E1094),((INDEX('PTRM input'!$G$385:$P$434,A25offset,$E1094)-INDEX('PTRM input'!$G$277:$P$326,A25offset,$E1094))*OFFSET($F$7,0,$E1094))-SUM($G1094:Z1094),(((INDEX('PTRM input'!$G$385:$P$434,A25offset,$E1094)-INDEX('PTRM input'!$G$277:$P$326,A25offset,$E1094))*OFFSET($F$7,0,$E1094))-SUM($G1094:Z1094))*(OFFSET('PTRM input'!$G$477,0,$E1094-1)/A25taxstdlife))))</f>
        <v>0</v>
      </c>
      <c r="AB1094" s="251">
        <f ca="1">IF(A25taxstdlife="n/a","n/a",IF(A25taxstdlife="",0,IF(AB$3&gt;(A25stdlife+$E1094),((INDEX('PTRM input'!$G$385:$P$434,A25offset,$E1094)-INDEX('PTRM input'!$G$277:$P$326,A25offset,$E1094))*OFFSET($F$7,0,$E1094))-SUM($G1094:AA1094),(((INDEX('PTRM input'!$G$385:$P$434,A25offset,$E1094)-INDEX('PTRM input'!$G$277:$P$326,A25offset,$E1094))*OFFSET($F$7,0,$E1094))-SUM($G1094:AA1094))*(OFFSET('PTRM input'!$G$477,0,$E1094-1)/A25taxstdlife))))</f>
        <v>0</v>
      </c>
      <c r="AC1094" s="251">
        <f ca="1">IF(A25taxstdlife="n/a","n/a",IF(A25taxstdlife="",0,IF(AC$3&gt;(A25stdlife+$E1094),((INDEX('PTRM input'!$G$385:$P$434,A25offset,$E1094)-INDEX('PTRM input'!$G$277:$P$326,A25offset,$E1094))*OFFSET($F$7,0,$E1094))-SUM($G1094:AB1094),(((INDEX('PTRM input'!$G$385:$P$434,A25offset,$E1094)-INDEX('PTRM input'!$G$277:$P$326,A25offset,$E1094))*OFFSET($F$7,0,$E1094))-SUM($G1094:AB1094))*(OFFSET('PTRM input'!$G$477,0,$E1094-1)/A25taxstdlife))))</f>
        <v>0</v>
      </c>
      <c r="AD1094" s="251">
        <f ca="1">IF(A25taxstdlife="n/a","n/a",IF(A25taxstdlife="",0,IF(AD$3&gt;(A25stdlife+$E1094),((INDEX('PTRM input'!$G$385:$P$434,A25offset,$E1094)-INDEX('PTRM input'!$G$277:$P$326,A25offset,$E1094))*OFFSET($F$7,0,$E1094))-SUM($G1094:AC1094),(((INDEX('PTRM input'!$G$385:$P$434,A25offset,$E1094)-INDEX('PTRM input'!$G$277:$P$326,A25offset,$E1094))*OFFSET($F$7,0,$E1094))-SUM($G1094:AC1094))*(OFFSET('PTRM input'!$G$477,0,$E1094-1)/A25taxstdlife))))</f>
        <v>0</v>
      </c>
      <c r="AE1094" s="251">
        <f ca="1">IF(A25taxstdlife="n/a","n/a",IF(A25taxstdlife="",0,IF(AE$3&gt;(A25stdlife+$E1094),((INDEX('PTRM input'!$G$385:$P$434,A25offset,$E1094)-INDEX('PTRM input'!$G$277:$P$326,A25offset,$E1094))*OFFSET($F$7,0,$E1094))-SUM($G1094:AD1094),(((INDEX('PTRM input'!$G$385:$P$434,A25offset,$E1094)-INDEX('PTRM input'!$G$277:$P$326,A25offset,$E1094))*OFFSET($F$7,0,$E1094))-SUM($G1094:AD1094))*(OFFSET('PTRM input'!$G$477,0,$E1094-1)/A25taxstdlife))))</f>
        <v>0</v>
      </c>
      <c r="AF1094" s="251">
        <f ca="1">IF(A25taxstdlife="n/a","n/a",IF(A25taxstdlife="",0,IF(AF$3&gt;(A25stdlife+$E1094),((INDEX('PTRM input'!$G$385:$P$434,A25offset,$E1094)-INDEX('PTRM input'!$G$277:$P$326,A25offset,$E1094))*OFFSET($F$7,0,$E1094))-SUM($G1094:AE1094),(((INDEX('PTRM input'!$G$385:$P$434,A25offset,$E1094)-INDEX('PTRM input'!$G$277:$P$326,A25offset,$E1094))*OFFSET($F$7,0,$E1094))-SUM($G1094:AE1094))*(OFFSET('PTRM input'!$G$477,0,$E1094-1)/A25taxstdlife))))</f>
        <v>0</v>
      </c>
      <c r="AG1094" s="251">
        <f ca="1">IF(A25taxstdlife="n/a","n/a",IF(A25taxstdlife="",0,IF(AG$3&gt;(A25stdlife+$E1094),((INDEX('PTRM input'!$G$385:$P$434,A25offset,$E1094)-INDEX('PTRM input'!$G$277:$P$326,A25offset,$E1094))*OFFSET($F$7,0,$E1094))-SUM($G1094:AF1094),(((INDEX('PTRM input'!$G$385:$P$434,A25offset,$E1094)-INDEX('PTRM input'!$G$277:$P$326,A25offset,$E1094))*OFFSET($F$7,0,$E1094))-SUM($G1094:AF1094))*(OFFSET('PTRM input'!$G$477,0,$E1094-1)/A25taxstdlife))))</f>
        <v>0</v>
      </c>
      <c r="AH1094" s="251">
        <f ca="1">IF(A25taxstdlife="n/a","n/a",IF(A25taxstdlife="",0,IF(AH$3&gt;(A25stdlife+$E1094),((INDEX('PTRM input'!$G$385:$P$434,A25offset,$E1094)-INDEX('PTRM input'!$G$277:$P$326,A25offset,$E1094))*OFFSET($F$7,0,$E1094))-SUM($G1094:AG1094),(((INDEX('PTRM input'!$G$385:$P$434,A25offset,$E1094)-INDEX('PTRM input'!$G$277:$P$326,A25offset,$E1094))*OFFSET($F$7,0,$E1094))-SUM($G1094:AG1094))*(OFFSET('PTRM input'!$G$477,0,$E1094-1)/A25taxstdlife))))</f>
        <v>0</v>
      </c>
      <c r="AI1094" s="251">
        <f ca="1">IF(A25taxstdlife="n/a","n/a",IF(A25taxstdlife="",0,IF(AI$3&gt;(A25stdlife+$E1094),((INDEX('PTRM input'!$G$385:$P$434,A25offset,$E1094)-INDEX('PTRM input'!$G$277:$P$326,A25offset,$E1094))*OFFSET($F$7,0,$E1094))-SUM($G1094:AH1094),(((INDEX('PTRM input'!$G$385:$P$434,A25offset,$E1094)-INDEX('PTRM input'!$G$277:$P$326,A25offset,$E1094))*OFFSET($F$7,0,$E1094))-SUM($G1094:AH1094))*(OFFSET('PTRM input'!$G$477,0,$E1094-1)/A25taxstdlife))))</f>
        <v>0</v>
      </c>
      <c r="AJ1094" s="251">
        <f ca="1">IF(A25taxstdlife="n/a","n/a",IF(A25taxstdlife="",0,IF(AJ$3&gt;(A25stdlife+$E1094),((INDEX('PTRM input'!$G$385:$P$434,A25offset,$E1094)-INDEX('PTRM input'!$G$277:$P$326,A25offset,$E1094))*OFFSET($F$7,0,$E1094))-SUM($G1094:AI1094),(((INDEX('PTRM input'!$G$385:$P$434,A25offset,$E1094)-INDEX('PTRM input'!$G$277:$P$326,A25offset,$E1094))*OFFSET($F$7,0,$E1094))-SUM($G1094:AI1094))*(OFFSET('PTRM input'!$G$477,0,$E1094-1)/A25taxstdlife))))</f>
        <v>0</v>
      </c>
      <c r="AK1094" s="251">
        <f ca="1">IF(A25taxstdlife="n/a","n/a",IF(A25taxstdlife="",0,IF(AK$3&gt;(A25stdlife+$E1094),((INDEX('PTRM input'!$G$385:$P$434,A25offset,$E1094)-INDEX('PTRM input'!$G$277:$P$326,A25offset,$E1094))*OFFSET($F$7,0,$E1094))-SUM($G1094:AJ1094),(((INDEX('PTRM input'!$G$385:$P$434,A25offset,$E1094)-INDEX('PTRM input'!$G$277:$P$326,A25offset,$E1094))*OFFSET($F$7,0,$E1094))-SUM($G1094:AJ1094))*(OFFSET('PTRM input'!$G$477,0,$E1094-1)/A25taxstdlife))))</f>
        <v>0</v>
      </c>
      <c r="AL1094" s="251">
        <f ca="1">IF(A25taxstdlife="n/a","n/a",IF(A25taxstdlife="",0,IF(AL$3&gt;(A25stdlife+$E1094),((INDEX('PTRM input'!$G$385:$P$434,A25offset,$E1094)-INDEX('PTRM input'!$G$277:$P$326,A25offset,$E1094))*OFFSET($F$7,0,$E1094))-SUM($G1094:AK1094),(((INDEX('PTRM input'!$G$385:$P$434,A25offset,$E1094)-INDEX('PTRM input'!$G$277:$P$326,A25offset,$E1094))*OFFSET($F$7,0,$E1094))-SUM($G1094:AK1094))*(OFFSET('PTRM input'!$G$477,0,$E1094-1)/A25taxstdlife))))</f>
        <v>0</v>
      </c>
      <c r="AM1094" s="251">
        <f ca="1">IF(A25taxstdlife="n/a","n/a",IF(A25taxstdlife="",0,IF(AM$3&gt;(A25stdlife+$E1094),((INDEX('PTRM input'!$G$385:$P$434,A25offset,$E1094)-INDEX('PTRM input'!$G$277:$P$326,A25offset,$E1094))*OFFSET($F$7,0,$E1094))-SUM($G1094:AL1094),(((INDEX('PTRM input'!$G$385:$P$434,A25offset,$E1094)-INDEX('PTRM input'!$G$277:$P$326,A25offset,$E1094))*OFFSET($F$7,0,$E1094))-SUM($G1094:AL1094))*(OFFSET('PTRM input'!$G$477,0,$E1094-1)/A25taxstdlife))))</f>
        <v>0</v>
      </c>
      <c r="AN1094" s="251">
        <f ca="1">IF(A25taxstdlife="n/a","n/a",IF(A25taxstdlife="",0,IF(AN$3&gt;(A25stdlife+$E1094),((INDEX('PTRM input'!$G$385:$P$434,A25offset,$E1094)-INDEX('PTRM input'!$G$277:$P$326,A25offset,$E1094))*OFFSET($F$7,0,$E1094))-SUM($G1094:AM1094),(((INDEX('PTRM input'!$G$385:$P$434,A25offset,$E1094)-INDEX('PTRM input'!$G$277:$P$326,A25offset,$E1094))*OFFSET($F$7,0,$E1094))-SUM($G1094:AM1094))*(OFFSET('PTRM input'!$G$477,0,$E1094-1)/A25taxstdlife))))</f>
        <v>0</v>
      </c>
      <c r="AO1094" s="251">
        <f ca="1">IF(A25taxstdlife="n/a","n/a",IF(A25taxstdlife="",0,IF(AO$3&gt;(A25stdlife+$E1094),((INDEX('PTRM input'!$G$385:$P$434,A25offset,$E1094)-INDEX('PTRM input'!$G$277:$P$326,A25offset,$E1094))*OFFSET($F$7,0,$E1094))-SUM($G1094:AN1094),(((INDEX('PTRM input'!$G$385:$P$434,A25offset,$E1094)-INDEX('PTRM input'!$G$277:$P$326,A25offset,$E1094))*OFFSET($F$7,0,$E1094))-SUM($G1094:AN1094))*(OFFSET('PTRM input'!$G$477,0,$E1094-1)/A25taxstdlife))))</f>
        <v>0</v>
      </c>
      <c r="AP1094" s="251">
        <f ca="1">IF(A25taxstdlife="n/a","n/a",IF(A25taxstdlife="",0,IF(AP$3&gt;(A25stdlife+$E1094),((INDEX('PTRM input'!$G$385:$P$434,A25offset,$E1094)-INDEX('PTRM input'!$G$277:$P$326,A25offset,$E1094))*OFFSET($F$7,0,$E1094))-SUM($G1094:AO1094),(((INDEX('PTRM input'!$G$385:$P$434,A25offset,$E1094)-INDEX('PTRM input'!$G$277:$P$326,A25offset,$E1094))*OFFSET($F$7,0,$E1094))-SUM($G1094:AO1094))*(OFFSET('PTRM input'!$G$477,0,$E1094-1)/A25taxstdlife))))</f>
        <v>0</v>
      </c>
      <c r="AQ1094" s="251">
        <f ca="1">IF(A25taxstdlife="n/a","n/a",IF(A25taxstdlife="",0,IF(AQ$3&gt;(A25stdlife+$E1094),((INDEX('PTRM input'!$G$385:$P$434,A25offset,$E1094)-INDEX('PTRM input'!$G$277:$P$326,A25offset,$E1094))*OFFSET($F$7,0,$E1094))-SUM($G1094:AP1094),(((INDEX('PTRM input'!$G$385:$P$434,A25offset,$E1094)-INDEX('PTRM input'!$G$277:$P$326,A25offset,$E1094))*OFFSET($F$7,0,$E1094))-SUM($G1094:AP1094))*(OFFSET('PTRM input'!$G$477,0,$E1094-1)/A25taxstdlife))))</f>
        <v>0</v>
      </c>
      <c r="AR1094" s="251">
        <f ca="1">IF(A25taxstdlife="n/a","n/a",IF(A25taxstdlife="",0,IF(AR$3&gt;(A25stdlife+$E1094),((INDEX('PTRM input'!$G$385:$P$434,A25offset,$E1094)-INDEX('PTRM input'!$G$277:$P$326,A25offset,$E1094))*OFFSET($F$7,0,$E1094))-SUM($G1094:AQ1094),(((INDEX('PTRM input'!$G$385:$P$434,A25offset,$E1094)-INDEX('PTRM input'!$G$277:$P$326,A25offset,$E1094))*OFFSET($F$7,0,$E1094))-SUM($G1094:AQ1094))*(OFFSET('PTRM input'!$G$477,0,$E1094-1)/A25taxstdlife))))</f>
        <v>0</v>
      </c>
      <c r="AS1094" s="251">
        <f ca="1">IF(A25taxstdlife="n/a","n/a",IF(A25taxstdlife="",0,IF(AS$3&gt;(A25stdlife+$E1094),((INDEX('PTRM input'!$G$385:$P$434,A25offset,$E1094)-INDEX('PTRM input'!$G$277:$P$326,A25offset,$E1094))*OFFSET($F$7,0,$E1094))-SUM($G1094:AR1094),(((INDEX('PTRM input'!$G$385:$P$434,A25offset,$E1094)-INDEX('PTRM input'!$G$277:$P$326,A25offset,$E1094))*OFFSET($F$7,0,$E1094))-SUM($G1094:AR1094))*(OFFSET('PTRM input'!$G$477,0,$E1094-1)/A25taxstdlife))))</f>
        <v>0</v>
      </c>
      <c r="AT1094" s="251">
        <f ca="1">IF(A25taxstdlife="n/a","n/a",IF(A25taxstdlife="",0,IF(AT$3&gt;(A25stdlife+$E1094),((INDEX('PTRM input'!$G$385:$P$434,A25offset,$E1094)-INDEX('PTRM input'!$G$277:$P$326,A25offset,$E1094))*OFFSET($F$7,0,$E1094))-SUM($G1094:AS1094),(((INDEX('PTRM input'!$G$385:$P$434,A25offset,$E1094)-INDEX('PTRM input'!$G$277:$P$326,A25offset,$E1094))*OFFSET($F$7,0,$E1094))-SUM($G1094:AS1094))*(OFFSET('PTRM input'!$G$477,0,$E1094-1)/A25taxstdlife))))</f>
        <v>0</v>
      </c>
      <c r="AU1094" s="251">
        <f ca="1">IF(A25taxstdlife="n/a","n/a",IF(A25taxstdlife="",0,IF(AU$3&gt;(A25stdlife+$E1094),((INDEX('PTRM input'!$G$385:$P$434,A25offset,$E1094)-INDEX('PTRM input'!$G$277:$P$326,A25offset,$E1094))*OFFSET($F$7,0,$E1094))-SUM($G1094:AT1094),(((INDEX('PTRM input'!$G$385:$P$434,A25offset,$E1094)-INDEX('PTRM input'!$G$277:$P$326,A25offset,$E1094))*OFFSET($F$7,0,$E1094))-SUM($G1094:AT1094))*(OFFSET('PTRM input'!$G$477,0,$E1094-1)/A25taxstdlife))))</f>
        <v>0</v>
      </c>
      <c r="AV1094" s="251">
        <f ca="1">IF(A25taxstdlife="n/a","n/a",IF(A25taxstdlife="",0,IF(AV$3&gt;(A25stdlife+$E1094),((INDEX('PTRM input'!$G$385:$P$434,A25offset,$E1094)-INDEX('PTRM input'!$G$277:$P$326,A25offset,$E1094))*OFFSET($F$7,0,$E1094))-SUM($G1094:AU1094),(((INDEX('PTRM input'!$G$385:$P$434,A25offset,$E1094)-INDEX('PTRM input'!$G$277:$P$326,A25offset,$E1094))*OFFSET($F$7,0,$E1094))-SUM($G1094:AU1094))*(OFFSET('PTRM input'!$G$477,0,$E1094-1)/A25taxstdlife))))</f>
        <v>0</v>
      </c>
      <c r="AW1094" s="251">
        <f ca="1">IF(A25taxstdlife="n/a","n/a",IF(A25taxstdlife="",0,IF(AW$3&gt;(A25stdlife+$E1094),((INDEX('PTRM input'!$G$385:$P$434,A25offset,$E1094)-INDEX('PTRM input'!$G$277:$P$326,A25offset,$E1094))*OFFSET($F$7,0,$E1094))-SUM($G1094:AV1094),(((INDEX('PTRM input'!$G$385:$P$434,A25offset,$E1094)-INDEX('PTRM input'!$G$277:$P$326,A25offset,$E1094))*OFFSET($F$7,0,$E1094))-SUM($G1094:AV1094))*(OFFSET('PTRM input'!$G$477,0,$E1094-1)/A25taxstdlife))))</f>
        <v>0</v>
      </c>
      <c r="AX1094" s="251">
        <f ca="1">IF(A25taxstdlife="n/a","n/a",IF(A25taxstdlife="",0,IF(AX$3&gt;(A25stdlife+$E1094),((INDEX('PTRM input'!$G$385:$P$434,A25offset,$E1094)-INDEX('PTRM input'!$G$277:$P$326,A25offset,$E1094))*OFFSET($F$7,0,$E1094))-SUM($G1094:AW1094),(((INDEX('PTRM input'!$G$385:$P$434,A25offset,$E1094)-INDEX('PTRM input'!$G$277:$P$326,A25offset,$E1094))*OFFSET($F$7,0,$E1094))-SUM($G1094:AW1094))*(OFFSET('PTRM input'!$G$477,0,$E1094-1)/A25taxstdlife))))</f>
        <v>0</v>
      </c>
      <c r="AY1094" s="251">
        <f ca="1">IF(A25taxstdlife="n/a","n/a",IF(A25taxstdlife="",0,IF(AY$3&gt;(A25stdlife+$E1094),((INDEX('PTRM input'!$G$385:$P$434,A25offset,$E1094)-INDEX('PTRM input'!$G$277:$P$326,A25offset,$E1094))*OFFSET($F$7,0,$E1094))-SUM($G1094:AX1094),(((INDEX('PTRM input'!$G$385:$P$434,A25offset,$E1094)-INDEX('PTRM input'!$G$277:$P$326,A25offset,$E1094))*OFFSET($F$7,0,$E1094))-SUM($G1094:AX1094))*(OFFSET('PTRM input'!$G$477,0,$E1094-1)/A25taxstdlife))))</f>
        <v>0</v>
      </c>
      <c r="AZ1094" s="251">
        <f ca="1">IF(A25taxstdlife="n/a","n/a",IF(A25taxstdlife="",0,IF(AZ$3&gt;(A25stdlife+$E1094),((INDEX('PTRM input'!$G$385:$P$434,A25offset,$E1094)-INDEX('PTRM input'!$G$277:$P$326,A25offset,$E1094))*OFFSET($F$7,0,$E1094))-SUM($G1094:AY1094),(((INDEX('PTRM input'!$G$385:$P$434,A25offset,$E1094)-INDEX('PTRM input'!$G$277:$P$326,A25offset,$E1094))*OFFSET($F$7,0,$E1094))-SUM($G1094:AY1094))*(OFFSET('PTRM input'!$G$477,0,$E1094-1)/A25taxstdlife))))</f>
        <v>0</v>
      </c>
      <c r="BA1094" s="251">
        <f ca="1">IF(A25taxstdlife="n/a","n/a",IF(A25taxstdlife="",0,IF(BA$3&gt;(A25stdlife+$E1094),((INDEX('PTRM input'!$G$385:$P$434,A25offset,$E1094)-INDEX('PTRM input'!$G$277:$P$326,A25offset,$E1094))*OFFSET($F$7,0,$E1094))-SUM($G1094:AZ1094),(((INDEX('PTRM input'!$G$385:$P$434,A25offset,$E1094)-INDEX('PTRM input'!$G$277:$P$326,A25offset,$E1094))*OFFSET($F$7,0,$E1094))-SUM($G1094:AZ1094))*(OFFSET('PTRM input'!$G$477,0,$E1094-1)/A25taxstdlife))))</f>
        <v>0</v>
      </c>
      <c r="BB1094" s="251">
        <f ca="1">IF(A25taxstdlife="n/a","n/a",IF(A25taxstdlife="",0,IF(BB$3&gt;(A25stdlife+$E1094),((INDEX('PTRM input'!$G$385:$P$434,A25offset,$E1094)-INDEX('PTRM input'!$G$277:$P$326,A25offset,$E1094))*OFFSET($F$7,0,$E1094))-SUM($G1094:BA1094),(((INDEX('PTRM input'!$G$385:$P$434,A25offset,$E1094)-INDEX('PTRM input'!$G$277:$P$326,A25offset,$E1094))*OFFSET($F$7,0,$E1094))-SUM($G1094:BA1094))*(OFFSET('PTRM input'!$G$477,0,$E1094-1)/A25taxstdlife))))</f>
        <v>0</v>
      </c>
      <c r="BC1094" s="251">
        <f ca="1">IF(A25taxstdlife="n/a","n/a",IF(A25taxstdlife="",0,IF(BC$3&gt;(A25stdlife+$E1094),((INDEX('PTRM input'!$G$385:$P$434,A25offset,$E1094)-INDEX('PTRM input'!$G$277:$P$326,A25offset,$E1094))*OFFSET($F$7,0,$E1094))-SUM($G1094:BB1094),(((INDEX('PTRM input'!$G$385:$P$434,A25offset,$E1094)-INDEX('PTRM input'!$G$277:$P$326,A25offset,$E1094))*OFFSET($F$7,0,$E1094))-SUM($G1094:BB1094))*(OFFSET('PTRM input'!$G$477,0,$E1094-1)/A25taxstdlife))))</f>
        <v>0</v>
      </c>
      <c r="BD1094" s="251">
        <f ca="1">IF(A25taxstdlife="n/a","n/a",IF(A25taxstdlife="",0,IF(BD$3&gt;(A25stdlife+$E1094),((INDEX('PTRM input'!$G$385:$P$434,A25offset,$E1094)-INDEX('PTRM input'!$G$277:$P$326,A25offset,$E1094))*OFFSET($F$7,0,$E1094))-SUM($G1094:BC1094),(((INDEX('PTRM input'!$G$385:$P$434,A25offset,$E1094)-INDEX('PTRM input'!$G$277:$P$326,A25offset,$E1094))*OFFSET($F$7,0,$E1094))-SUM($G1094:BC1094))*(OFFSET('PTRM input'!$G$477,0,$E1094-1)/A25taxstdlife))))</f>
        <v>0</v>
      </c>
      <c r="BE1094" s="251">
        <f ca="1">IF(A25taxstdlife="n/a","n/a",IF(A25taxstdlife="",0,IF(BE$3&gt;(A25stdlife+$E1094),((INDEX('PTRM input'!$G$385:$P$434,A25offset,$E1094)-INDEX('PTRM input'!$G$277:$P$326,A25offset,$E1094))*OFFSET($F$7,0,$E1094))-SUM($G1094:BD1094),(((INDEX('PTRM input'!$G$385:$P$434,A25offset,$E1094)-INDEX('PTRM input'!$G$277:$P$326,A25offset,$E1094))*OFFSET($F$7,0,$E1094))-SUM($G1094:BD1094))*(OFFSET('PTRM input'!$G$477,0,$E1094-1)/A25taxstdlife))))</f>
        <v>0</v>
      </c>
      <c r="BF1094" s="251">
        <f ca="1">IF(A25taxstdlife="n/a","n/a",IF(A25taxstdlife="",0,IF(BF$3&gt;(A25stdlife+$E1094),((INDEX('PTRM input'!$G$385:$P$434,A25offset,$E1094)-INDEX('PTRM input'!$G$277:$P$326,A25offset,$E1094))*OFFSET($F$7,0,$E1094))-SUM($G1094:BE1094),(((INDEX('PTRM input'!$G$385:$P$434,A25offset,$E1094)-INDEX('PTRM input'!$G$277:$P$326,A25offset,$E1094))*OFFSET($F$7,0,$E1094))-SUM($G1094:BE1094))*(OFFSET('PTRM input'!$G$477,0,$E1094-1)/A25taxstdlife))))</f>
        <v>0</v>
      </c>
      <c r="BG1094" s="251">
        <f ca="1">IF(A25taxstdlife="n/a","n/a",IF(A25taxstdlife="",0,IF(BG$3&gt;(A25stdlife+$E1094),((INDEX('PTRM input'!$G$385:$P$434,A25offset,$E1094)-INDEX('PTRM input'!$G$277:$P$326,A25offset,$E1094))*OFFSET($F$7,0,$E1094))-SUM($G1094:BF1094),(((INDEX('PTRM input'!$G$385:$P$434,A25offset,$E1094)-INDEX('PTRM input'!$G$277:$P$326,A25offset,$E1094))*OFFSET($F$7,0,$E1094))-SUM($G1094:BF1094))*(OFFSET('PTRM input'!$G$477,0,$E1094-1)/A25taxstdlife))))</f>
        <v>0</v>
      </c>
      <c r="BH1094" s="251">
        <f ca="1">IF(A25taxstdlife="n/a","n/a",IF(A25taxstdlife="",0,IF(BH$3&gt;(A25stdlife+$E1094),((INDEX('PTRM input'!$G$385:$P$434,A25offset,$E1094)-INDEX('PTRM input'!$G$277:$P$326,A25offset,$E1094))*OFFSET($F$7,0,$E1094))-SUM($G1094:BG1094),(((INDEX('PTRM input'!$G$385:$P$434,A25offset,$E1094)-INDEX('PTRM input'!$G$277:$P$326,A25offset,$E1094))*OFFSET($F$7,0,$E1094))-SUM($G1094:BG1094))*(OFFSET('PTRM input'!$G$477,0,$E1094-1)/A25taxstdlife))))</f>
        <v>0</v>
      </c>
      <c r="BI1094" s="251">
        <f ca="1">IF(A25taxstdlife="n/a","n/a",IF(A25taxstdlife="",0,IF(BI$3&gt;(A25stdlife+$E1094),((INDEX('PTRM input'!$G$385:$P$434,A25offset,$E1094)-INDEX('PTRM input'!$G$277:$P$326,A25offset,$E1094))*OFFSET($F$7,0,$E1094))-SUM($G1094:BH1094),(((INDEX('PTRM input'!$G$385:$P$434,A25offset,$E1094)-INDEX('PTRM input'!$G$277:$P$326,A25offset,$E1094))*OFFSET($F$7,0,$E1094))-SUM($G1094:BH1094))*(OFFSET('PTRM input'!$G$477,0,$E1094-1)/A25taxstdlife))))</f>
        <v>0</v>
      </c>
      <c r="BJ1094" s="116"/>
      <c r="BK1094" s="116"/>
      <c r="BL1094" s="116"/>
      <c r="BM1094" s="116"/>
    </row>
    <row r="1095" spans="1:65" ht="12.75" hidden="1" customHeight="1" outlineLevel="2">
      <c r="A1095" s="366"/>
      <c r="B1095" s="19"/>
      <c r="C1095" s="18"/>
      <c r="D1095" s="760"/>
      <c r="E1095" s="86">
        <v>2</v>
      </c>
      <c r="F1095" s="356"/>
      <c r="G1095" s="434"/>
      <c r="H1095" s="619"/>
      <c r="I1095" s="251">
        <f ca="1">IF(A25taxstdlife="n/a","n/a",IF(A25taxstdlife="",0,IF(I$3&gt;(A25stdlife+$E1095),((INDEX('PTRM input'!$G$385:$P$434,A25offset,$E1095)-INDEX('PTRM input'!$G$277:$P$326,A25offset,$E1095))*OFFSET($F$7,0,$E1095))-SUM($G1095:H1095),(((INDEX('PTRM input'!$G$385:$P$434,A25offset,$E1095)-INDEX('PTRM input'!$G$277:$P$326,A25offset,$E1095))*OFFSET($F$7,0,$E1095))-SUM($G1095:H1095))*(OFFSET('PTRM input'!$G$477,0,$E1095-1)/A25taxstdlife))))</f>
        <v>0</v>
      </c>
      <c r="J1095" s="251">
        <f ca="1">IF(A25taxstdlife="n/a","n/a",IF(A25taxstdlife="",0,IF(J$3&gt;(A25stdlife+$E1095),((INDEX('PTRM input'!$G$385:$P$434,A25offset,$E1095)-INDEX('PTRM input'!$G$277:$P$326,A25offset,$E1095))*OFFSET($F$7,0,$E1095))-SUM($G1095:I1095),(((INDEX('PTRM input'!$G$385:$P$434,A25offset,$E1095)-INDEX('PTRM input'!$G$277:$P$326,A25offset,$E1095))*OFFSET($F$7,0,$E1095))-SUM($G1095:I1095))*(OFFSET('PTRM input'!$G$477,0,$E1095-1)/A25taxstdlife))))</f>
        <v>0</v>
      </c>
      <c r="K1095" s="251">
        <f ca="1">IF(A25taxstdlife="n/a","n/a",IF(A25taxstdlife="",0,IF(K$3&gt;(A25stdlife+$E1095),((INDEX('PTRM input'!$G$385:$P$434,A25offset,$E1095)-INDEX('PTRM input'!$G$277:$P$326,A25offset,$E1095))*OFFSET($F$7,0,$E1095))-SUM($G1095:J1095),(((INDEX('PTRM input'!$G$385:$P$434,A25offset,$E1095)-INDEX('PTRM input'!$G$277:$P$326,A25offset,$E1095))*OFFSET($F$7,0,$E1095))-SUM($G1095:J1095))*(OFFSET('PTRM input'!$G$477,0,$E1095-1)/A25taxstdlife))))</f>
        <v>0</v>
      </c>
      <c r="L1095" s="251">
        <f ca="1">IF(A25taxstdlife="n/a","n/a",IF(A25taxstdlife="",0,IF(L$3&gt;(A25stdlife+$E1095),((INDEX('PTRM input'!$G$385:$P$434,A25offset,$E1095)-INDEX('PTRM input'!$G$277:$P$326,A25offset,$E1095))*OFFSET($F$7,0,$E1095))-SUM($G1095:K1095),(((INDEX('PTRM input'!$G$385:$P$434,A25offset,$E1095)-INDEX('PTRM input'!$G$277:$P$326,A25offset,$E1095))*OFFSET($F$7,0,$E1095))-SUM($G1095:K1095))*(OFFSET('PTRM input'!$G$477,0,$E1095-1)/A25taxstdlife))))</f>
        <v>0</v>
      </c>
      <c r="M1095" s="251">
        <f ca="1">IF(A25taxstdlife="n/a","n/a",IF(A25taxstdlife="",0,IF(M$3&gt;(A25stdlife+$E1095),((INDEX('PTRM input'!$G$385:$P$434,A25offset,$E1095)-INDEX('PTRM input'!$G$277:$P$326,A25offset,$E1095))*OFFSET($F$7,0,$E1095))-SUM($G1095:L1095),(((INDEX('PTRM input'!$G$385:$P$434,A25offset,$E1095)-INDEX('PTRM input'!$G$277:$P$326,A25offset,$E1095))*OFFSET($F$7,0,$E1095))-SUM($G1095:L1095))*(OFFSET('PTRM input'!$G$477,0,$E1095-1)/A25taxstdlife))))</f>
        <v>0</v>
      </c>
      <c r="N1095" s="251">
        <f ca="1">IF(A25taxstdlife="n/a","n/a",IF(A25taxstdlife="",0,IF(N$3&gt;(A25stdlife+$E1095),((INDEX('PTRM input'!$G$385:$P$434,A25offset,$E1095)-INDEX('PTRM input'!$G$277:$P$326,A25offset,$E1095))*OFFSET($F$7,0,$E1095))-SUM($G1095:M1095),(((INDEX('PTRM input'!$G$385:$P$434,A25offset,$E1095)-INDEX('PTRM input'!$G$277:$P$326,A25offset,$E1095))*OFFSET($F$7,0,$E1095))-SUM($G1095:M1095))*(OFFSET('PTRM input'!$G$477,0,$E1095-1)/A25taxstdlife))))</f>
        <v>0</v>
      </c>
      <c r="O1095" s="251">
        <f ca="1">IF(A25taxstdlife="n/a","n/a",IF(A25taxstdlife="",0,IF(O$3&gt;(A25stdlife+$E1095),((INDEX('PTRM input'!$G$385:$P$434,A25offset,$E1095)-INDEX('PTRM input'!$G$277:$P$326,A25offset,$E1095))*OFFSET($F$7,0,$E1095))-SUM($G1095:N1095),(((INDEX('PTRM input'!$G$385:$P$434,A25offset,$E1095)-INDEX('PTRM input'!$G$277:$P$326,A25offset,$E1095))*OFFSET($F$7,0,$E1095))-SUM($G1095:N1095))*(OFFSET('PTRM input'!$G$477,0,$E1095-1)/A25taxstdlife))))</f>
        <v>0</v>
      </c>
      <c r="P1095" s="251">
        <f ca="1">IF(A25taxstdlife="n/a","n/a",IF(A25taxstdlife="",0,IF(P$3&gt;(A25stdlife+$E1095),((INDEX('PTRM input'!$G$385:$P$434,A25offset,$E1095)-INDEX('PTRM input'!$G$277:$P$326,A25offset,$E1095))*OFFSET($F$7,0,$E1095))-SUM($G1095:O1095),(((INDEX('PTRM input'!$G$385:$P$434,A25offset,$E1095)-INDEX('PTRM input'!$G$277:$P$326,A25offset,$E1095))*OFFSET($F$7,0,$E1095))-SUM($G1095:O1095))*(OFFSET('PTRM input'!$G$477,0,$E1095-1)/A25taxstdlife))))</f>
        <v>0</v>
      </c>
      <c r="Q1095" s="251">
        <f ca="1">IF(A25taxstdlife="n/a","n/a",IF(A25taxstdlife="",0,IF(Q$3&gt;(A25stdlife+$E1095),((INDEX('PTRM input'!$G$385:$P$434,A25offset,$E1095)-INDEX('PTRM input'!$G$277:$P$326,A25offset,$E1095))*OFFSET($F$7,0,$E1095))-SUM($G1095:P1095),(((INDEX('PTRM input'!$G$385:$P$434,A25offset,$E1095)-INDEX('PTRM input'!$G$277:$P$326,A25offset,$E1095))*OFFSET($F$7,0,$E1095))-SUM($G1095:P1095))*(OFFSET('PTRM input'!$G$477,0,$E1095-1)/A25taxstdlife))))</f>
        <v>0</v>
      </c>
      <c r="R1095" s="251">
        <f ca="1">IF(A25taxstdlife="n/a","n/a",IF(A25taxstdlife="",0,IF(R$3&gt;(A25stdlife+$E1095),((INDEX('PTRM input'!$G$385:$P$434,A25offset,$E1095)-INDEX('PTRM input'!$G$277:$P$326,A25offset,$E1095))*OFFSET($F$7,0,$E1095))-SUM($G1095:Q1095),(((INDEX('PTRM input'!$G$385:$P$434,A25offset,$E1095)-INDEX('PTRM input'!$G$277:$P$326,A25offset,$E1095))*OFFSET($F$7,0,$E1095))-SUM($G1095:Q1095))*(OFFSET('PTRM input'!$G$477,0,$E1095-1)/A25taxstdlife))))</f>
        <v>0</v>
      </c>
      <c r="S1095" s="251">
        <f ca="1">IF(A25taxstdlife="n/a","n/a",IF(A25taxstdlife="",0,IF(S$3&gt;(A25stdlife+$E1095),((INDEX('PTRM input'!$G$385:$P$434,A25offset,$E1095)-INDEX('PTRM input'!$G$277:$P$326,A25offset,$E1095))*OFFSET($F$7,0,$E1095))-SUM($G1095:R1095),(((INDEX('PTRM input'!$G$385:$P$434,A25offset,$E1095)-INDEX('PTRM input'!$G$277:$P$326,A25offset,$E1095))*OFFSET($F$7,0,$E1095))-SUM($G1095:R1095))*(OFFSET('PTRM input'!$G$477,0,$E1095-1)/A25taxstdlife))))</f>
        <v>0</v>
      </c>
      <c r="T1095" s="251">
        <f ca="1">IF(A25taxstdlife="n/a","n/a",IF(A25taxstdlife="",0,IF(T$3&gt;(A25stdlife+$E1095),((INDEX('PTRM input'!$G$385:$P$434,A25offset,$E1095)-INDEX('PTRM input'!$G$277:$P$326,A25offset,$E1095))*OFFSET($F$7,0,$E1095))-SUM($G1095:S1095),(((INDEX('PTRM input'!$G$385:$P$434,A25offset,$E1095)-INDEX('PTRM input'!$G$277:$P$326,A25offset,$E1095))*OFFSET($F$7,0,$E1095))-SUM($G1095:S1095))*(OFFSET('PTRM input'!$G$477,0,$E1095-1)/A25taxstdlife))))</f>
        <v>0</v>
      </c>
      <c r="U1095" s="251">
        <f ca="1">IF(A25taxstdlife="n/a","n/a",IF(A25taxstdlife="",0,IF(U$3&gt;(A25stdlife+$E1095),((INDEX('PTRM input'!$G$385:$P$434,A25offset,$E1095)-INDEX('PTRM input'!$G$277:$P$326,A25offset,$E1095))*OFFSET($F$7,0,$E1095))-SUM($G1095:T1095),(((INDEX('PTRM input'!$G$385:$P$434,A25offset,$E1095)-INDEX('PTRM input'!$G$277:$P$326,A25offset,$E1095))*OFFSET($F$7,0,$E1095))-SUM($G1095:T1095))*(OFFSET('PTRM input'!$G$477,0,$E1095-1)/A25taxstdlife))))</f>
        <v>0</v>
      </c>
      <c r="V1095" s="251">
        <f ca="1">IF(A25taxstdlife="n/a","n/a",IF(A25taxstdlife="",0,IF(V$3&gt;(A25stdlife+$E1095),((INDEX('PTRM input'!$G$385:$P$434,A25offset,$E1095)-INDEX('PTRM input'!$G$277:$P$326,A25offset,$E1095))*OFFSET($F$7,0,$E1095))-SUM($G1095:U1095),(((INDEX('PTRM input'!$G$385:$P$434,A25offset,$E1095)-INDEX('PTRM input'!$G$277:$P$326,A25offset,$E1095))*OFFSET($F$7,0,$E1095))-SUM($G1095:U1095))*(OFFSET('PTRM input'!$G$477,0,$E1095-1)/A25taxstdlife))))</f>
        <v>0</v>
      </c>
      <c r="W1095" s="251">
        <f ca="1">IF(A25taxstdlife="n/a","n/a",IF(A25taxstdlife="",0,IF(W$3&gt;(A25stdlife+$E1095),((INDEX('PTRM input'!$G$385:$P$434,A25offset,$E1095)-INDEX('PTRM input'!$G$277:$P$326,A25offset,$E1095))*OFFSET($F$7,0,$E1095))-SUM($G1095:V1095),(((INDEX('PTRM input'!$G$385:$P$434,A25offset,$E1095)-INDEX('PTRM input'!$G$277:$P$326,A25offset,$E1095))*OFFSET($F$7,0,$E1095))-SUM($G1095:V1095))*(OFFSET('PTRM input'!$G$477,0,$E1095-1)/A25taxstdlife))))</f>
        <v>0</v>
      </c>
      <c r="X1095" s="251">
        <f ca="1">IF(A25taxstdlife="n/a","n/a",IF(A25taxstdlife="",0,IF(X$3&gt;(A25stdlife+$E1095),((INDEX('PTRM input'!$G$385:$P$434,A25offset,$E1095)-INDEX('PTRM input'!$G$277:$P$326,A25offset,$E1095))*OFFSET($F$7,0,$E1095))-SUM($G1095:W1095),(((INDEX('PTRM input'!$G$385:$P$434,A25offset,$E1095)-INDEX('PTRM input'!$G$277:$P$326,A25offset,$E1095))*OFFSET($F$7,0,$E1095))-SUM($G1095:W1095))*(OFFSET('PTRM input'!$G$477,0,$E1095-1)/A25taxstdlife))))</f>
        <v>0</v>
      </c>
      <c r="Y1095" s="251">
        <f ca="1">IF(A25taxstdlife="n/a","n/a",IF(A25taxstdlife="",0,IF(Y$3&gt;(A25stdlife+$E1095),((INDEX('PTRM input'!$G$385:$P$434,A25offset,$E1095)-INDEX('PTRM input'!$G$277:$P$326,A25offset,$E1095))*OFFSET($F$7,0,$E1095))-SUM($G1095:X1095),(((INDEX('PTRM input'!$G$385:$P$434,A25offset,$E1095)-INDEX('PTRM input'!$G$277:$P$326,A25offset,$E1095))*OFFSET($F$7,0,$E1095))-SUM($G1095:X1095))*(OFFSET('PTRM input'!$G$477,0,$E1095-1)/A25taxstdlife))))</f>
        <v>0</v>
      </c>
      <c r="Z1095" s="251">
        <f ca="1">IF(A25taxstdlife="n/a","n/a",IF(A25taxstdlife="",0,IF(Z$3&gt;(A25stdlife+$E1095),((INDEX('PTRM input'!$G$385:$P$434,A25offset,$E1095)-INDEX('PTRM input'!$G$277:$P$326,A25offset,$E1095))*OFFSET($F$7,0,$E1095))-SUM($G1095:Y1095),(((INDEX('PTRM input'!$G$385:$P$434,A25offset,$E1095)-INDEX('PTRM input'!$G$277:$P$326,A25offset,$E1095))*OFFSET($F$7,0,$E1095))-SUM($G1095:Y1095))*(OFFSET('PTRM input'!$G$477,0,$E1095-1)/A25taxstdlife))))</f>
        <v>0</v>
      </c>
      <c r="AA1095" s="251">
        <f ca="1">IF(A25taxstdlife="n/a","n/a",IF(A25taxstdlife="",0,IF(AA$3&gt;(A25stdlife+$E1095),((INDEX('PTRM input'!$G$385:$P$434,A25offset,$E1095)-INDEX('PTRM input'!$G$277:$P$326,A25offset,$E1095))*OFFSET($F$7,0,$E1095))-SUM($G1095:Z1095),(((INDEX('PTRM input'!$G$385:$P$434,A25offset,$E1095)-INDEX('PTRM input'!$G$277:$P$326,A25offset,$E1095))*OFFSET($F$7,0,$E1095))-SUM($G1095:Z1095))*(OFFSET('PTRM input'!$G$477,0,$E1095-1)/A25taxstdlife))))</f>
        <v>0</v>
      </c>
      <c r="AB1095" s="251">
        <f ca="1">IF(A25taxstdlife="n/a","n/a",IF(A25taxstdlife="",0,IF(AB$3&gt;(A25stdlife+$E1095),((INDEX('PTRM input'!$G$385:$P$434,A25offset,$E1095)-INDEX('PTRM input'!$G$277:$P$326,A25offset,$E1095))*OFFSET($F$7,0,$E1095))-SUM($G1095:AA1095),(((INDEX('PTRM input'!$G$385:$P$434,A25offset,$E1095)-INDEX('PTRM input'!$G$277:$P$326,A25offset,$E1095))*OFFSET($F$7,0,$E1095))-SUM($G1095:AA1095))*(OFFSET('PTRM input'!$G$477,0,$E1095-1)/A25taxstdlife))))</f>
        <v>0</v>
      </c>
      <c r="AC1095" s="251">
        <f ca="1">IF(A25taxstdlife="n/a","n/a",IF(A25taxstdlife="",0,IF(AC$3&gt;(A25stdlife+$E1095),((INDEX('PTRM input'!$G$385:$P$434,A25offset,$E1095)-INDEX('PTRM input'!$G$277:$P$326,A25offset,$E1095))*OFFSET($F$7,0,$E1095))-SUM($G1095:AB1095),(((INDEX('PTRM input'!$G$385:$P$434,A25offset,$E1095)-INDEX('PTRM input'!$G$277:$P$326,A25offset,$E1095))*OFFSET($F$7,0,$E1095))-SUM($G1095:AB1095))*(OFFSET('PTRM input'!$G$477,0,$E1095-1)/A25taxstdlife))))</f>
        <v>0</v>
      </c>
      <c r="AD1095" s="251">
        <f ca="1">IF(A25taxstdlife="n/a","n/a",IF(A25taxstdlife="",0,IF(AD$3&gt;(A25stdlife+$E1095),((INDEX('PTRM input'!$G$385:$P$434,A25offset,$E1095)-INDEX('PTRM input'!$G$277:$P$326,A25offset,$E1095))*OFFSET($F$7,0,$E1095))-SUM($G1095:AC1095),(((INDEX('PTRM input'!$G$385:$P$434,A25offset,$E1095)-INDEX('PTRM input'!$G$277:$P$326,A25offset,$E1095))*OFFSET($F$7,0,$E1095))-SUM($G1095:AC1095))*(OFFSET('PTRM input'!$G$477,0,$E1095-1)/A25taxstdlife))))</f>
        <v>0</v>
      </c>
      <c r="AE1095" s="251">
        <f ca="1">IF(A25taxstdlife="n/a","n/a",IF(A25taxstdlife="",0,IF(AE$3&gt;(A25stdlife+$E1095),((INDEX('PTRM input'!$G$385:$P$434,A25offset,$E1095)-INDEX('PTRM input'!$G$277:$P$326,A25offset,$E1095))*OFFSET($F$7,0,$E1095))-SUM($G1095:AD1095),(((INDEX('PTRM input'!$G$385:$P$434,A25offset,$E1095)-INDEX('PTRM input'!$G$277:$P$326,A25offset,$E1095))*OFFSET($F$7,0,$E1095))-SUM($G1095:AD1095))*(OFFSET('PTRM input'!$G$477,0,$E1095-1)/A25taxstdlife))))</f>
        <v>0</v>
      </c>
      <c r="AF1095" s="251">
        <f ca="1">IF(A25taxstdlife="n/a","n/a",IF(A25taxstdlife="",0,IF(AF$3&gt;(A25stdlife+$E1095),((INDEX('PTRM input'!$G$385:$P$434,A25offset,$E1095)-INDEX('PTRM input'!$G$277:$P$326,A25offset,$E1095))*OFFSET($F$7,0,$E1095))-SUM($G1095:AE1095),(((INDEX('PTRM input'!$G$385:$P$434,A25offset,$E1095)-INDEX('PTRM input'!$G$277:$P$326,A25offset,$E1095))*OFFSET($F$7,0,$E1095))-SUM($G1095:AE1095))*(OFFSET('PTRM input'!$G$477,0,$E1095-1)/A25taxstdlife))))</f>
        <v>0</v>
      </c>
      <c r="AG1095" s="251">
        <f ca="1">IF(A25taxstdlife="n/a","n/a",IF(A25taxstdlife="",0,IF(AG$3&gt;(A25stdlife+$E1095),((INDEX('PTRM input'!$G$385:$P$434,A25offset,$E1095)-INDEX('PTRM input'!$G$277:$P$326,A25offset,$E1095))*OFFSET($F$7,0,$E1095))-SUM($G1095:AF1095),(((INDEX('PTRM input'!$G$385:$P$434,A25offset,$E1095)-INDEX('PTRM input'!$G$277:$P$326,A25offset,$E1095))*OFFSET($F$7,0,$E1095))-SUM($G1095:AF1095))*(OFFSET('PTRM input'!$G$477,0,$E1095-1)/A25taxstdlife))))</f>
        <v>0</v>
      </c>
      <c r="AH1095" s="251">
        <f ca="1">IF(A25taxstdlife="n/a","n/a",IF(A25taxstdlife="",0,IF(AH$3&gt;(A25stdlife+$E1095),((INDEX('PTRM input'!$G$385:$P$434,A25offset,$E1095)-INDEX('PTRM input'!$G$277:$P$326,A25offset,$E1095))*OFFSET($F$7,0,$E1095))-SUM($G1095:AG1095),(((INDEX('PTRM input'!$G$385:$P$434,A25offset,$E1095)-INDEX('PTRM input'!$G$277:$P$326,A25offset,$E1095))*OFFSET($F$7,0,$E1095))-SUM($G1095:AG1095))*(OFFSET('PTRM input'!$G$477,0,$E1095-1)/A25taxstdlife))))</f>
        <v>0</v>
      </c>
      <c r="AI1095" s="251">
        <f ca="1">IF(A25taxstdlife="n/a","n/a",IF(A25taxstdlife="",0,IF(AI$3&gt;(A25stdlife+$E1095),((INDEX('PTRM input'!$G$385:$P$434,A25offset,$E1095)-INDEX('PTRM input'!$G$277:$P$326,A25offset,$E1095))*OFFSET($F$7,0,$E1095))-SUM($G1095:AH1095),(((INDEX('PTRM input'!$G$385:$P$434,A25offset,$E1095)-INDEX('PTRM input'!$G$277:$P$326,A25offset,$E1095))*OFFSET($F$7,0,$E1095))-SUM($G1095:AH1095))*(OFFSET('PTRM input'!$G$477,0,$E1095-1)/A25taxstdlife))))</f>
        <v>0</v>
      </c>
      <c r="AJ1095" s="251">
        <f ca="1">IF(A25taxstdlife="n/a","n/a",IF(A25taxstdlife="",0,IF(AJ$3&gt;(A25stdlife+$E1095),((INDEX('PTRM input'!$G$385:$P$434,A25offset,$E1095)-INDEX('PTRM input'!$G$277:$P$326,A25offset,$E1095))*OFFSET($F$7,0,$E1095))-SUM($G1095:AI1095),(((INDEX('PTRM input'!$G$385:$P$434,A25offset,$E1095)-INDEX('PTRM input'!$G$277:$P$326,A25offset,$E1095))*OFFSET($F$7,0,$E1095))-SUM($G1095:AI1095))*(OFFSET('PTRM input'!$G$477,0,$E1095-1)/A25taxstdlife))))</f>
        <v>0</v>
      </c>
      <c r="AK1095" s="251">
        <f ca="1">IF(A25taxstdlife="n/a","n/a",IF(A25taxstdlife="",0,IF(AK$3&gt;(A25stdlife+$E1095),((INDEX('PTRM input'!$G$385:$P$434,A25offset,$E1095)-INDEX('PTRM input'!$G$277:$P$326,A25offset,$E1095))*OFFSET($F$7,0,$E1095))-SUM($G1095:AJ1095),(((INDEX('PTRM input'!$G$385:$P$434,A25offset,$E1095)-INDEX('PTRM input'!$G$277:$P$326,A25offset,$E1095))*OFFSET($F$7,0,$E1095))-SUM($G1095:AJ1095))*(OFFSET('PTRM input'!$G$477,0,$E1095-1)/A25taxstdlife))))</f>
        <v>0</v>
      </c>
      <c r="AL1095" s="251">
        <f ca="1">IF(A25taxstdlife="n/a","n/a",IF(A25taxstdlife="",0,IF(AL$3&gt;(A25stdlife+$E1095),((INDEX('PTRM input'!$G$385:$P$434,A25offset,$E1095)-INDEX('PTRM input'!$G$277:$P$326,A25offset,$E1095))*OFFSET($F$7,0,$E1095))-SUM($G1095:AK1095),(((INDEX('PTRM input'!$G$385:$P$434,A25offset,$E1095)-INDEX('PTRM input'!$G$277:$P$326,A25offset,$E1095))*OFFSET($F$7,0,$E1095))-SUM($G1095:AK1095))*(OFFSET('PTRM input'!$G$477,0,$E1095-1)/A25taxstdlife))))</f>
        <v>0</v>
      </c>
      <c r="AM1095" s="251">
        <f ca="1">IF(A25taxstdlife="n/a","n/a",IF(A25taxstdlife="",0,IF(AM$3&gt;(A25stdlife+$E1095),((INDEX('PTRM input'!$G$385:$P$434,A25offset,$E1095)-INDEX('PTRM input'!$G$277:$P$326,A25offset,$E1095))*OFFSET($F$7,0,$E1095))-SUM($G1095:AL1095),(((INDEX('PTRM input'!$G$385:$P$434,A25offset,$E1095)-INDEX('PTRM input'!$G$277:$P$326,A25offset,$E1095))*OFFSET($F$7,0,$E1095))-SUM($G1095:AL1095))*(OFFSET('PTRM input'!$G$477,0,$E1095-1)/A25taxstdlife))))</f>
        <v>0</v>
      </c>
      <c r="AN1095" s="251">
        <f ca="1">IF(A25taxstdlife="n/a","n/a",IF(A25taxstdlife="",0,IF(AN$3&gt;(A25stdlife+$E1095),((INDEX('PTRM input'!$G$385:$P$434,A25offset,$E1095)-INDEX('PTRM input'!$G$277:$P$326,A25offset,$E1095))*OFFSET($F$7,0,$E1095))-SUM($G1095:AM1095),(((INDEX('PTRM input'!$G$385:$P$434,A25offset,$E1095)-INDEX('PTRM input'!$G$277:$P$326,A25offset,$E1095))*OFFSET($F$7,0,$E1095))-SUM($G1095:AM1095))*(OFFSET('PTRM input'!$G$477,0,$E1095-1)/A25taxstdlife))))</f>
        <v>0</v>
      </c>
      <c r="AO1095" s="251">
        <f ca="1">IF(A25taxstdlife="n/a","n/a",IF(A25taxstdlife="",0,IF(AO$3&gt;(A25stdlife+$E1095),((INDEX('PTRM input'!$G$385:$P$434,A25offset,$E1095)-INDEX('PTRM input'!$G$277:$P$326,A25offset,$E1095))*OFFSET($F$7,0,$E1095))-SUM($G1095:AN1095),(((INDEX('PTRM input'!$G$385:$P$434,A25offset,$E1095)-INDEX('PTRM input'!$G$277:$P$326,A25offset,$E1095))*OFFSET($F$7,0,$E1095))-SUM($G1095:AN1095))*(OFFSET('PTRM input'!$G$477,0,$E1095-1)/A25taxstdlife))))</f>
        <v>0</v>
      </c>
      <c r="AP1095" s="251">
        <f ca="1">IF(A25taxstdlife="n/a","n/a",IF(A25taxstdlife="",0,IF(AP$3&gt;(A25stdlife+$E1095),((INDEX('PTRM input'!$G$385:$P$434,A25offset,$E1095)-INDEX('PTRM input'!$G$277:$P$326,A25offset,$E1095))*OFFSET($F$7,0,$E1095))-SUM($G1095:AO1095),(((INDEX('PTRM input'!$G$385:$P$434,A25offset,$E1095)-INDEX('PTRM input'!$G$277:$P$326,A25offset,$E1095))*OFFSET($F$7,0,$E1095))-SUM($G1095:AO1095))*(OFFSET('PTRM input'!$G$477,0,$E1095-1)/A25taxstdlife))))</f>
        <v>0</v>
      </c>
      <c r="AQ1095" s="251">
        <f ca="1">IF(A25taxstdlife="n/a","n/a",IF(A25taxstdlife="",0,IF(AQ$3&gt;(A25stdlife+$E1095),((INDEX('PTRM input'!$G$385:$P$434,A25offset,$E1095)-INDEX('PTRM input'!$G$277:$P$326,A25offset,$E1095))*OFFSET($F$7,0,$E1095))-SUM($G1095:AP1095),(((INDEX('PTRM input'!$G$385:$P$434,A25offset,$E1095)-INDEX('PTRM input'!$G$277:$P$326,A25offset,$E1095))*OFFSET($F$7,0,$E1095))-SUM($G1095:AP1095))*(OFFSET('PTRM input'!$G$477,0,$E1095-1)/A25taxstdlife))))</f>
        <v>0</v>
      </c>
      <c r="AR1095" s="251">
        <f ca="1">IF(A25taxstdlife="n/a","n/a",IF(A25taxstdlife="",0,IF(AR$3&gt;(A25stdlife+$E1095),((INDEX('PTRM input'!$G$385:$P$434,A25offset,$E1095)-INDEX('PTRM input'!$G$277:$P$326,A25offset,$E1095))*OFFSET($F$7,0,$E1095))-SUM($G1095:AQ1095),(((INDEX('PTRM input'!$G$385:$P$434,A25offset,$E1095)-INDEX('PTRM input'!$G$277:$P$326,A25offset,$E1095))*OFFSET($F$7,0,$E1095))-SUM($G1095:AQ1095))*(OFFSET('PTRM input'!$G$477,0,$E1095-1)/A25taxstdlife))))</f>
        <v>0</v>
      </c>
      <c r="AS1095" s="251">
        <f ca="1">IF(A25taxstdlife="n/a","n/a",IF(A25taxstdlife="",0,IF(AS$3&gt;(A25stdlife+$E1095),((INDEX('PTRM input'!$G$385:$P$434,A25offset,$E1095)-INDEX('PTRM input'!$G$277:$P$326,A25offset,$E1095))*OFFSET($F$7,0,$E1095))-SUM($G1095:AR1095),(((INDEX('PTRM input'!$G$385:$P$434,A25offset,$E1095)-INDEX('PTRM input'!$G$277:$P$326,A25offset,$E1095))*OFFSET($F$7,0,$E1095))-SUM($G1095:AR1095))*(OFFSET('PTRM input'!$G$477,0,$E1095-1)/A25taxstdlife))))</f>
        <v>0</v>
      </c>
      <c r="AT1095" s="251">
        <f ca="1">IF(A25taxstdlife="n/a","n/a",IF(A25taxstdlife="",0,IF(AT$3&gt;(A25stdlife+$E1095),((INDEX('PTRM input'!$G$385:$P$434,A25offset,$E1095)-INDEX('PTRM input'!$G$277:$P$326,A25offset,$E1095))*OFFSET($F$7,0,$E1095))-SUM($G1095:AS1095),(((INDEX('PTRM input'!$G$385:$P$434,A25offset,$E1095)-INDEX('PTRM input'!$G$277:$P$326,A25offset,$E1095))*OFFSET($F$7,0,$E1095))-SUM($G1095:AS1095))*(OFFSET('PTRM input'!$G$477,0,$E1095-1)/A25taxstdlife))))</f>
        <v>0</v>
      </c>
      <c r="AU1095" s="251">
        <f ca="1">IF(A25taxstdlife="n/a","n/a",IF(A25taxstdlife="",0,IF(AU$3&gt;(A25stdlife+$E1095),((INDEX('PTRM input'!$G$385:$P$434,A25offset,$E1095)-INDEX('PTRM input'!$G$277:$P$326,A25offset,$E1095))*OFFSET($F$7,0,$E1095))-SUM($G1095:AT1095),(((INDEX('PTRM input'!$G$385:$P$434,A25offset,$E1095)-INDEX('PTRM input'!$G$277:$P$326,A25offset,$E1095))*OFFSET($F$7,0,$E1095))-SUM($G1095:AT1095))*(OFFSET('PTRM input'!$G$477,0,$E1095-1)/A25taxstdlife))))</f>
        <v>0</v>
      </c>
      <c r="AV1095" s="251">
        <f ca="1">IF(A25taxstdlife="n/a","n/a",IF(A25taxstdlife="",0,IF(AV$3&gt;(A25stdlife+$E1095),((INDEX('PTRM input'!$G$385:$P$434,A25offset,$E1095)-INDEX('PTRM input'!$G$277:$P$326,A25offset,$E1095))*OFFSET($F$7,0,$E1095))-SUM($G1095:AU1095),(((INDEX('PTRM input'!$G$385:$P$434,A25offset,$E1095)-INDEX('PTRM input'!$G$277:$P$326,A25offset,$E1095))*OFFSET($F$7,0,$E1095))-SUM($G1095:AU1095))*(OFFSET('PTRM input'!$G$477,0,$E1095-1)/A25taxstdlife))))</f>
        <v>0</v>
      </c>
      <c r="AW1095" s="251">
        <f ca="1">IF(A25taxstdlife="n/a","n/a",IF(A25taxstdlife="",0,IF(AW$3&gt;(A25stdlife+$E1095),((INDEX('PTRM input'!$G$385:$P$434,A25offset,$E1095)-INDEX('PTRM input'!$G$277:$P$326,A25offset,$E1095))*OFFSET($F$7,0,$E1095))-SUM($G1095:AV1095),(((INDEX('PTRM input'!$G$385:$P$434,A25offset,$E1095)-INDEX('PTRM input'!$G$277:$P$326,A25offset,$E1095))*OFFSET($F$7,0,$E1095))-SUM($G1095:AV1095))*(OFFSET('PTRM input'!$G$477,0,$E1095-1)/A25taxstdlife))))</f>
        <v>0</v>
      </c>
      <c r="AX1095" s="251">
        <f ca="1">IF(A25taxstdlife="n/a","n/a",IF(A25taxstdlife="",0,IF(AX$3&gt;(A25stdlife+$E1095),((INDEX('PTRM input'!$G$385:$P$434,A25offset,$E1095)-INDEX('PTRM input'!$G$277:$P$326,A25offset,$E1095))*OFFSET($F$7,0,$E1095))-SUM($G1095:AW1095),(((INDEX('PTRM input'!$G$385:$P$434,A25offset,$E1095)-INDEX('PTRM input'!$G$277:$P$326,A25offset,$E1095))*OFFSET($F$7,0,$E1095))-SUM($G1095:AW1095))*(OFFSET('PTRM input'!$G$477,0,$E1095-1)/A25taxstdlife))))</f>
        <v>0</v>
      </c>
      <c r="AY1095" s="251">
        <f ca="1">IF(A25taxstdlife="n/a","n/a",IF(A25taxstdlife="",0,IF(AY$3&gt;(A25stdlife+$E1095),((INDEX('PTRM input'!$G$385:$P$434,A25offset,$E1095)-INDEX('PTRM input'!$G$277:$P$326,A25offset,$E1095))*OFFSET($F$7,0,$E1095))-SUM($G1095:AX1095),(((INDEX('PTRM input'!$G$385:$P$434,A25offset,$E1095)-INDEX('PTRM input'!$G$277:$P$326,A25offset,$E1095))*OFFSET($F$7,0,$E1095))-SUM($G1095:AX1095))*(OFFSET('PTRM input'!$G$477,0,$E1095-1)/A25taxstdlife))))</f>
        <v>0</v>
      </c>
      <c r="AZ1095" s="251">
        <f ca="1">IF(A25taxstdlife="n/a","n/a",IF(A25taxstdlife="",0,IF(AZ$3&gt;(A25stdlife+$E1095),((INDEX('PTRM input'!$G$385:$P$434,A25offset,$E1095)-INDEX('PTRM input'!$G$277:$P$326,A25offset,$E1095))*OFFSET($F$7,0,$E1095))-SUM($G1095:AY1095),(((INDEX('PTRM input'!$G$385:$P$434,A25offset,$E1095)-INDEX('PTRM input'!$G$277:$P$326,A25offset,$E1095))*OFFSET($F$7,0,$E1095))-SUM($G1095:AY1095))*(OFFSET('PTRM input'!$G$477,0,$E1095-1)/A25taxstdlife))))</f>
        <v>0</v>
      </c>
      <c r="BA1095" s="251">
        <f ca="1">IF(A25taxstdlife="n/a","n/a",IF(A25taxstdlife="",0,IF(BA$3&gt;(A25stdlife+$E1095),((INDEX('PTRM input'!$G$385:$P$434,A25offset,$E1095)-INDEX('PTRM input'!$G$277:$P$326,A25offset,$E1095))*OFFSET($F$7,0,$E1095))-SUM($G1095:AZ1095),(((INDEX('PTRM input'!$G$385:$P$434,A25offset,$E1095)-INDEX('PTRM input'!$G$277:$P$326,A25offset,$E1095))*OFFSET($F$7,0,$E1095))-SUM($G1095:AZ1095))*(OFFSET('PTRM input'!$G$477,0,$E1095-1)/A25taxstdlife))))</f>
        <v>0</v>
      </c>
      <c r="BB1095" s="251">
        <f ca="1">IF(A25taxstdlife="n/a","n/a",IF(A25taxstdlife="",0,IF(BB$3&gt;(A25stdlife+$E1095),((INDEX('PTRM input'!$G$385:$P$434,A25offset,$E1095)-INDEX('PTRM input'!$G$277:$P$326,A25offset,$E1095))*OFFSET($F$7,0,$E1095))-SUM($G1095:BA1095),(((INDEX('PTRM input'!$G$385:$P$434,A25offset,$E1095)-INDEX('PTRM input'!$G$277:$P$326,A25offset,$E1095))*OFFSET($F$7,0,$E1095))-SUM($G1095:BA1095))*(OFFSET('PTRM input'!$G$477,0,$E1095-1)/A25taxstdlife))))</f>
        <v>0</v>
      </c>
      <c r="BC1095" s="251">
        <f ca="1">IF(A25taxstdlife="n/a","n/a",IF(A25taxstdlife="",0,IF(BC$3&gt;(A25stdlife+$E1095),((INDEX('PTRM input'!$G$385:$P$434,A25offset,$E1095)-INDEX('PTRM input'!$G$277:$P$326,A25offset,$E1095))*OFFSET($F$7,0,$E1095))-SUM($G1095:BB1095),(((INDEX('PTRM input'!$G$385:$P$434,A25offset,$E1095)-INDEX('PTRM input'!$G$277:$P$326,A25offset,$E1095))*OFFSET($F$7,0,$E1095))-SUM($G1095:BB1095))*(OFFSET('PTRM input'!$G$477,0,$E1095-1)/A25taxstdlife))))</f>
        <v>0</v>
      </c>
      <c r="BD1095" s="251">
        <f ca="1">IF(A25taxstdlife="n/a","n/a",IF(A25taxstdlife="",0,IF(BD$3&gt;(A25stdlife+$E1095),((INDEX('PTRM input'!$G$385:$P$434,A25offset,$E1095)-INDEX('PTRM input'!$G$277:$P$326,A25offset,$E1095))*OFFSET($F$7,0,$E1095))-SUM($G1095:BC1095),(((INDEX('PTRM input'!$G$385:$P$434,A25offset,$E1095)-INDEX('PTRM input'!$G$277:$P$326,A25offset,$E1095))*OFFSET($F$7,0,$E1095))-SUM($G1095:BC1095))*(OFFSET('PTRM input'!$G$477,0,$E1095-1)/A25taxstdlife))))</f>
        <v>0</v>
      </c>
      <c r="BE1095" s="251">
        <f ca="1">IF(A25taxstdlife="n/a","n/a",IF(A25taxstdlife="",0,IF(BE$3&gt;(A25stdlife+$E1095),((INDEX('PTRM input'!$G$385:$P$434,A25offset,$E1095)-INDEX('PTRM input'!$G$277:$P$326,A25offset,$E1095))*OFFSET($F$7,0,$E1095))-SUM($G1095:BD1095),(((INDEX('PTRM input'!$G$385:$P$434,A25offset,$E1095)-INDEX('PTRM input'!$G$277:$P$326,A25offset,$E1095))*OFFSET($F$7,0,$E1095))-SUM($G1095:BD1095))*(OFFSET('PTRM input'!$G$477,0,$E1095-1)/A25taxstdlife))))</f>
        <v>0</v>
      </c>
      <c r="BF1095" s="251">
        <f ca="1">IF(A25taxstdlife="n/a","n/a",IF(A25taxstdlife="",0,IF(BF$3&gt;(A25stdlife+$E1095),((INDEX('PTRM input'!$G$385:$P$434,A25offset,$E1095)-INDEX('PTRM input'!$G$277:$P$326,A25offset,$E1095))*OFFSET($F$7,0,$E1095))-SUM($G1095:BE1095),(((INDEX('PTRM input'!$G$385:$P$434,A25offset,$E1095)-INDEX('PTRM input'!$G$277:$P$326,A25offset,$E1095))*OFFSET($F$7,0,$E1095))-SUM($G1095:BE1095))*(OFFSET('PTRM input'!$G$477,0,$E1095-1)/A25taxstdlife))))</f>
        <v>0</v>
      </c>
      <c r="BG1095" s="251">
        <f ca="1">IF(A25taxstdlife="n/a","n/a",IF(A25taxstdlife="",0,IF(BG$3&gt;(A25stdlife+$E1095),((INDEX('PTRM input'!$G$385:$P$434,A25offset,$E1095)-INDEX('PTRM input'!$G$277:$P$326,A25offset,$E1095))*OFFSET($F$7,0,$E1095))-SUM($G1095:BF1095),(((INDEX('PTRM input'!$G$385:$P$434,A25offset,$E1095)-INDEX('PTRM input'!$G$277:$P$326,A25offset,$E1095))*OFFSET($F$7,0,$E1095))-SUM($G1095:BF1095))*(OFFSET('PTRM input'!$G$477,0,$E1095-1)/A25taxstdlife))))</f>
        <v>0</v>
      </c>
      <c r="BH1095" s="251">
        <f ca="1">IF(A25taxstdlife="n/a","n/a",IF(A25taxstdlife="",0,IF(BH$3&gt;(A25stdlife+$E1095),((INDEX('PTRM input'!$G$385:$P$434,A25offset,$E1095)-INDEX('PTRM input'!$G$277:$P$326,A25offset,$E1095))*OFFSET($F$7,0,$E1095))-SUM($G1095:BG1095),(((INDEX('PTRM input'!$G$385:$P$434,A25offset,$E1095)-INDEX('PTRM input'!$G$277:$P$326,A25offset,$E1095))*OFFSET($F$7,0,$E1095))-SUM($G1095:BG1095))*(OFFSET('PTRM input'!$G$477,0,$E1095-1)/A25taxstdlife))))</f>
        <v>0</v>
      </c>
      <c r="BI1095" s="251">
        <f ca="1">IF(A25taxstdlife="n/a","n/a",IF(A25taxstdlife="",0,IF(BI$3&gt;(A25stdlife+$E1095),((INDEX('PTRM input'!$G$385:$P$434,A25offset,$E1095)-INDEX('PTRM input'!$G$277:$P$326,A25offset,$E1095))*OFFSET($F$7,0,$E1095))-SUM($G1095:BH1095),(((INDEX('PTRM input'!$G$385:$P$434,A25offset,$E1095)-INDEX('PTRM input'!$G$277:$P$326,A25offset,$E1095))*OFFSET($F$7,0,$E1095))-SUM($G1095:BH1095))*(OFFSET('PTRM input'!$G$477,0,$E1095-1)/A25taxstdlife))))</f>
        <v>0</v>
      </c>
      <c r="BJ1095" s="116"/>
      <c r="BK1095" s="116"/>
      <c r="BL1095" s="116"/>
      <c r="BM1095" s="116"/>
    </row>
    <row r="1096" spans="1:65" ht="12.75" hidden="1" customHeight="1" outlineLevel="2">
      <c r="A1096" s="366"/>
      <c r="B1096" s="19"/>
      <c r="C1096" s="18"/>
      <c r="D1096" s="760"/>
      <c r="E1096" s="86">
        <v>3</v>
      </c>
      <c r="F1096" s="356"/>
      <c r="G1096" s="434"/>
      <c r="H1096" s="435"/>
      <c r="I1096" s="619"/>
      <c r="J1096" s="251">
        <f ca="1">IF(A25taxstdlife="n/a","n/a",IF(A25taxstdlife="",0,IF(J$3&gt;(A25stdlife+$E1096),((INDEX('PTRM input'!$G$385:$P$434,A25offset,$E1096)-INDEX('PTRM input'!$G$277:$P$326,A25offset,$E1096))*OFFSET($F$7,0,$E1096))-SUM($G1096:I1096),(((INDEX('PTRM input'!$G$385:$P$434,A25offset,$E1096)-INDEX('PTRM input'!$G$277:$P$326,A25offset,$E1096))*OFFSET($F$7,0,$E1096))-SUM($G1096:I1096))*(OFFSET('PTRM input'!$G$477,0,$E1096-1)/A25taxstdlife))))</f>
        <v>0</v>
      </c>
      <c r="K1096" s="251">
        <f ca="1">IF(A25taxstdlife="n/a","n/a",IF(A25taxstdlife="",0,IF(K$3&gt;(A25stdlife+$E1096),((INDEX('PTRM input'!$G$385:$P$434,A25offset,$E1096)-INDEX('PTRM input'!$G$277:$P$326,A25offset,$E1096))*OFFSET($F$7,0,$E1096))-SUM($G1096:J1096),(((INDEX('PTRM input'!$G$385:$P$434,A25offset,$E1096)-INDEX('PTRM input'!$G$277:$P$326,A25offset,$E1096))*OFFSET($F$7,0,$E1096))-SUM($G1096:J1096))*(OFFSET('PTRM input'!$G$477,0,$E1096-1)/A25taxstdlife))))</f>
        <v>0</v>
      </c>
      <c r="L1096" s="251">
        <f ca="1">IF(A25taxstdlife="n/a","n/a",IF(A25taxstdlife="",0,IF(L$3&gt;(A25stdlife+$E1096),((INDEX('PTRM input'!$G$385:$P$434,A25offset,$E1096)-INDEX('PTRM input'!$G$277:$P$326,A25offset,$E1096))*OFFSET($F$7,0,$E1096))-SUM($G1096:K1096),(((INDEX('PTRM input'!$G$385:$P$434,A25offset,$E1096)-INDEX('PTRM input'!$G$277:$P$326,A25offset,$E1096))*OFFSET($F$7,0,$E1096))-SUM($G1096:K1096))*(OFFSET('PTRM input'!$G$477,0,$E1096-1)/A25taxstdlife))))</f>
        <v>0</v>
      </c>
      <c r="M1096" s="251">
        <f ca="1">IF(A25taxstdlife="n/a","n/a",IF(A25taxstdlife="",0,IF(M$3&gt;(A25stdlife+$E1096),((INDEX('PTRM input'!$G$385:$P$434,A25offset,$E1096)-INDEX('PTRM input'!$G$277:$P$326,A25offset,$E1096))*OFFSET($F$7,0,$E1096))-SUM($G1096:L1096),(((INDEX('PTRM input'!$G$385:$P$434,A25offset,$E1096)-INDEX('PTRM input'!$G$277:$P$326,A25offset,$E1096))*OFFSET($F$7,0,$E1096))-SUM($G1096:L1096))*(OFFSET('PTRM input'!$G$477,0,$E1096-1)/A25taxstdlife))))</f>
        <v>0</v>
      </c>
      <c r="N1096" s="251">
        <f ca="1">IF(A25taxstdlife="n/a","n/a",IF(A25taxstdlife="",0,IF(N$3&gt;(A25stdlife+$E1096),((INDEX('PTRM input'!$G$385:$P$434,A25offset,$E1096)-INDEX('PTRM input'!$G$277:$P$326,A25offset,$E1096))*OFFSET($F$7,0,$E1096))-SUM($G1096:M1096),(((INDEX('PTRM input'!$G$385:$P$434,A25offset,$E1096)-INDEX('PTRM input'!$G$277:$P$326,A25offset,$E1096))*OFFSET($F$7,0,$E1096))-SUM($G1096:M1096))*(OFFSET('PTRM input'!$G$477,0,$E1096-1)/A25taxstdlife))))</f>
        <v>0</v>
      </c>
      <c r="O1096" s="251">
        <f ca="1">IF(A25taxstdlife="n/a","n/a",IF(A25taxstdlife="",0,IF(O$3&gt;(A25stdlife+$E1096),((INDEX('PTRM input'!$G$385:$P$434,A25offset,$E1096)-INDEX('PTRM input'!$G$277:$P$326,A25offset,$E1096))*OFFSET($F$7,0,$E1096))-SUM($G1096:N1096),(((INDEX('PTRM input'!$G$385:$P$434,A25offset,$E1096)-INDEX('PTRM input'!$G$277:$P$326,A25offset,$E1096))*OFFSET($F$7,0,$E1096))-SUM($G1096:N1096))*(OFFSET('PTRM input'!$G$477,0,$E1096-1)/A25taxstdlife))))</f>
        <v>0</v>
      </c>
      <c r="P1096" s="251">
        <f ca="1">IF(A25taxstdlife="n/a","n/a",IF(A25taxstdlife="",0,IF(P$3&gt;(A25stdlife+$E1096),((INDEX('PTRM input'!$G$385:$P$434,A25offset,$E1096)-INDEX('PTRM input'!$G$277:$P$326,A25offset,$E1096))*OFFSET($F$7,0,$E1096))-SUM($G1096:O1096),(((INDEX('PTRM input'!$G$385:$P$434,A25offset,$E1096)-INDEX('PTRM input'!$G$277:$P$326,A25offset,$E1096))*OFFSET($F$7,0,$E1096))-SUM($G1096:O1096))*(OFFSET('PTRM input'!$G$477,0,$E1096-1)/A25taxstdlife))))</f>
        <v>0</v>
      </c>
      <c r="Q1096" s="251">
        <f ca="1">IF(A25taxstdlife="n/a","n/a",IF(A25taxstdlife="",0,IF(Q$3&gt;(A25stdlife+$E1096),((INDEX('PTRM input'!$G$385:$P$434,A25offset,$E1096)-INDEX('PTRM input'!$G$277:$P$326,A25offset,$E1096))*OFFSET($F$7,0,$E1096))-SUM($G1096:P1096),(((INDEX('PTRM input'!$G$385:$P$434,A25offset,$E1096)-INDEX('PTRM input'!$G$277:$P$326,A25offset,$E1096))*OFFSET($F$7,0,$E1096))-SUM($G1096:P1096))*(OFFSET('PTRM input'!$G$477,0,$E1096-1)/A25taxstdlife))))</f>
        <v>0</v>
      </c>
      <c r="R1096" s="251">
        <f ca="1">IF(A25taxstdlife="n/a","n/a",IF(A25taxstdlife="",0,IF(R$3&gt;(A25stdlife+$E1096),((INDEX('PTRM input'!$G$385:$P$434,A25offset,$E1096)-INDEX('PTRM input'!$G$277:$P$326,A25offset,$E1096))*OFFSET($F$7,0,$E1096))-SUM($G1096:Q1096),(((INDEX('PTRM input'!$G$385:$P$434,A25offset,$E1096)-INDEX('PTRM input'!$G$277:$P$326,A25offset,$E1096))*OFFSET($F$7,0,$E1096))-SUM($G1096:Q1096))*(OFFSET('PTRM input'!$G$477,0,$E1096-1)/A25taxstdlife))))</f>
        <v>0</v>
      </c>
      <c r="S1096" s="251">
        <f ca="1">IF(A25taxstdlife="n/a","n/a",IF(A25taxstdlife="",0,IF(S$3&gt;(A25stdlife+$E1096),((INDEX('PTRM input'!$G$385:$P$434,A25offset,$E1096)-INDEX('PTRM input'!$G$277:$P$326,A25offset,$E1096))*OFFSET($F$7,0,$E1096))-SUM($G1096:R1096),(((INDEX('PTRM input'!$G$385:$P$434,A25offset,$E1096)-INDEX('PTRM input'!$G$277:$P$326,A25offset,$E1096))*OFFSET($F$7,0,$E1096))-SUM($G1096:R1096))*(OFFSET('PTRM input'!$G$477,0,$E1096-1)/A25taxstdlife))))</f>
        <v>0</v>
      </c>
      <c r="T1096" s="251">
        <f ca="1">IF(A25taxstdlife="n/a","n/a",IF(A25taxstdlife="",0,IF(T$3&gt;(A25stdlife+$E1096),((INDEX('PTRM input'!$G$385:$P$434,A25offset,$E1096)-INDEX('PTRM input'!$G$277:$P$326,A25offset,$E1096))*OFFSET($F$7,0,$E1096))-SUM($G1096:S1096),(((INDEX('PTRM input'!$G$385:$P$434,A25offset,$E1096)-INDEX('PTRM input'!$G$277:$P$326,A25offset,$E1096))*OFFSET($F$7,0,$E1096))-SUM($G1096:S1096))*(OFFSET('PTRM input'!$G$477,0,$E1096-1)/A25taxstdlife))))</f>
        <v>0</v>
      </c>
      <c r="U1096" s="251">
        <f ca="1">IF(A25taxstdlife="n/a","n/a",IF(A25taxstdlife="",0,IF(U$3&gt;(A25stdlife+$E1096),((INDEX('PTRM input'!$G$385:$P$434,A25offset,$E1096)-INDEX('PTRM input'!$G$277:$P$326,A25offset,$E1096))*OFFSET($F$7,0,$E1096))-SUM($G1096:T1096),(((INDEX('PTRM input'!$G$385:$P$434,A25offset,$E1096)-INDEX('PTRM input'!$G$277:$P$326,A25offset,$E1096))*OFFSET($F$7,0,$E1096))-SUM($G1096:T1096))*(OFFSET('PTRM input'!$G$477,0,$E1096-1)/A25taxstdlife))))</f>
        <v>0</v>
      </c>
      <c r="V1096" s="251">
        <f ca="1">IF(A25taxstdlife="n/a","n/a",IF(A25taxstdlife="",0,IF(V$3&gt;(A25stdlife+$E1096),((INDEX('PTRM input'!$G$385:$P$434,A25offset,$E1096)-INDEX('PTRM input'!$G$277:$P$326,A25offset,$E1096))*OFFSET($F$7,0,$E1096))-SUM($G1096:U1096),(((INDEX('PTRM input'!$G$385:$P$434,A25offset,$E1096)-INDEX('PTRM input'!$G$277:$P$326,A25offset,$E1096))*OFFSET($F$7,0,$E1096))-SUM($G1096:U1096))*(OFFSET('PTRM input'!$G$477,0,$E1096-1)/A25taxstdlife))))</f>
        <v>0</v>
      </c>
      <c r="W1096" s="251">
        <f ca="1">IF(A25taxstdlife="n/a","n/a",IF(A25taxstdlife="",0,IF(W$3&gt;(A25stdlife+$E1096),((INDEX('PTRM input'!$G$385:$P$434,A25offset,$E1096)-INDEX('PTRM input'!$G$277:$P$326,A25offset,$E1096))*OFFSET($F$7,0,$E1096))-SUM($G1096:V1096),(((INDEX('PTRM input'!$G$385:$P$434,A25offset,$E1096)-INDEX('PTRM input'!$G$277:$P$326,A25offset,$E1096))*OFFSET($F$7,0,$E1096))-SUM($G1096:V1096))*(OFFSET('PTRM input'!$G$477,0,$E1096-1)/A25taxstdlife))))</f>
        <v>0</v>
      </c>
      <c r="X1096" s="251">
        <f ca="1">IF(A25taxstdlife="n/a","n/a",IF(A25taxstdlife="",0,IF(X$3&gt;(A25stdlife+$E1096),((INDEX('PTRM input'!$G$385:$P$434,A25offset,$E1096)-INDEX('PTRM input'!$G$277:$P$326,A25offset,$E1096))*OFFSET($F$7,0,$E1096))-SUM($G1096:W1096),(((INDEX('PTRM input'!$G$385:$P$434,A25offset,$E1096)-INDEX('PTRM input'!$G$277:$P$326,A25offset,$E1096))*OFFSET($F$7,0,$E1096))-SUM($G1096:W1096))*(OFFSET('PTRM input'!$G$477,0,$E1096-1)/A25taxstdlife))))</f>
        <v>0</v>
      </c>
      <c r="Y1096" s="251">
        <f ca="1">IF(A25taxstdlife="n/a","n/a",IF(A25taxstdlife="",0,IF(Y$3&gt;(A25stdlife+$E1096),((INDEX('PTRM input'!$G$385:$P$434,A25offset,$E1096)-INDEX('PTRM input'!$G$277:$P$326,A25offset,$E1096))*OFFSET($F$7,0,$E1096))-SUM($G1096:X1096),(((INDEX('PTRM input'!$G$385:$P$434,A25offset,$E1096)-INDEX('PTRM input'!$G$277:$P$326,A25offset,$E1096))*OFFSET($F$7,0,$E1096))-SUM($G1096:X1096))*(OFFSET('PTRM input'!$G$477,0,$E1096-1)/A25taxstdlife))))</f>
        <v>0</v>
      </c>
      <c r="Z1096" s="251">
        <f ca="1">IF(A25taxstdlife="n/a","n/a",IF(A25taxstdlife="",0,IF(Z$3&gt;(A25stdlife+$E1096),((INDEX('PTRM input'!$G$385:$P$434,A25offset,$E1096)-INDEX('PTRM input'!$G$277:$P$326,A25offset,$E1096))*OFFSET($F$7,0,$E1096))-SUM($G1096:Y1096),(((INDEX('PTRM input'!$G$385:$P$434,A25offset,$E1096)-INDEX('PTRM input'!$G$277:$P$326,A25offset,$E1096))*OFFSET($F$7,0,$E1096))-SUM($G1096:Y1096))*(OFFSET('PTRM input'!$G$477,0,$E1096-1)/A25taxstdlife))))</f>
        <v>0</v>
      </c>
      <c r="AA1096" s="251">
        <f ca="1">IF(A25taxstdlife="n/a","n/a",IF(A25taxstdlife="",0,IF(AA$3&gt;(A25stdlife+$E1096),((INDEX('PTRM input'!$G$385:$P$434,A25offset,$E1096)-INDEX('PTRM input'!$G$277:$P$326,A25offset,$E1096))*OFFSET($F$7,0,$E1096))-SUM($G1096:Z1096),(((INDEX('PTRM input'!$G$385:$P$434,A25offset,$E1096)-INDEX('PTRM input'!$G$277:$P$326,A25offset,$E1096))*OFFSET($F$7,0,$E1096))-SUM($G1096:Z1096))*(OFFSET('PTRM input'!$G$477,0,$E1096-1)/A25taxstdlife))))</f>
        <v>0</v>
      </c>
      <c r="AB1096" s="251">
        <f ca="1">IF(A25taxstdlife="n/a","n/a",IF(A25taxstdlife="",0,IF(AB$3&gt;(A25stdlife+$E1096),((INDEX('PTRM input'!$G$385:$P$434,A25offset,$E1096)-INDEX('PTRM input'!$G$277:$P$326,A25offset,$E1096))*OFFSET($F$7,0,$E1096))-SUM($G1096:AA1096),(((INDEX('PTRM input'!$G$385:$P$434,A25offset,$E1096)-INDEX('PTRM input'!$G$277:$P$326,A25offset,$E1096))*OFFSET($F$7,0,$E1096))-SUM($G1096:AA1096))*(OFFSET('PTRM input'!$G$477,0,$E1096-1)/A25taxstdlife))))</f>
        <v>0</v>
      </c>
      <c r="AC1096" s="251">
        <f ca="1">IF(A25taxstdlife="n/a","n/a",IF(A25taxstdlife="",0,IF(AC$3&gt;(A25stdlife+$E1096),((INDEX('PTRM input'!$G$385:$P$434,A25offset,$E1096)-INDEX('PTRM input'!$G$277:$P$326,A25offset,$E1096))*OFFSET($F$7,0,$E1096))-SUM($G1096:AB1096),(((INDEX('PTRM input'!$G$385:$P$434,A25offset,$E1096)-INDEX('PTRM input'!$G$277:$P$326,A25offset,$E1096))*OFFSET($F$7,0,$E1096))-SUM($G1096:AB1096))*(OFFSET('PTRM input'!$G$477,0,$E1096-1)/A25taxstdlife))))</f>
        <v>0</v>
      </c>
      <c r="AD1096" s="251">
        <f ca="1">IF(A25taxstdlife="n/a","n/a",IF(A25taxstdlife="",0,IF(AD$3&gt;(A25stdlife+$E1096),((INDEX('PTRM input'!$G$385:$P$434,A25offset,$E1096)-INDEX('PTRM input'!$G$277:$P$326,A25offset,$E1096))*OFFSET($F$7,0,$E1096))-SUM($G1096:AC1096),(((INDEX('PTRM input'!$G$385:$P$434,A25offset,$E1096)-INDEX('PTRM input'!$G$277:$P$326,A25offset,$E1096))*OFFSET($F$7,0,$E1096))-SUM($G1096:AC1096))*(OFFSET('PTRM input'!$G$477,0,$E1096-1)/A25taxstdlife))))</f>
        <v>0</v>
      </c>
      <c r="AE1096" s="251">
        <f ca="1">IF(A25taxstdlife="n/a","n/a",IF(A25taxstdlife="",0,IF(AE$3&gt;(A25stdlife+$E1096),((INDEX('PTRM input'!$G$385:$P$434,A25offset,$E1096)-INDEX('PTRM input'!$G$277:$P$326,A25offset,$E1096))*OFFSET($F$7,0,$E1096))-SUM($G1096:AD1096),(((INDEX('PTRM input'!$G$385:$P$434,A25offset,$E1096)-INDEX('PTRM input'!$G$277:$P$326,A25offset,$E1096))*OFFSET($F$7,0,$E1096))-SUM($G1096:AD1096))*(OFFSET('PTRM input'!$G$477,0,$E1096-1)/A25taxstdlife))))</f>
        <v>0</v>
      </c>
      <c r="AF1096" s="251">
        <f ca="1">IF(A25taxstdlife="n/a","n/a",IF(A25taxstdlife="",0,IF(AF$3&gt;(A25stdlife+$E1096),((INDEX('PTRM input'!$G$385:$P$434,A25offset,$E1096)-INDEX('PTRM input'!$G$277:$P$326,A25offset,$E1096))*OFFSET($F$7,0,$E1096))-SUM($G1096:AE1096),(((INDEX('PTRM input'!$G$385:$P$434,A25offset,$E1096)-INDEX('PTRM input'!$G$277:$P$326,A25offset,$E1096))*OFFSET($F$7,0,$E1096))-SUM($G1096:AE1096))*(OFFSET('PTRM input'!$G$477,0,$E1096-1)/A25taxstdlife))))</f>
        <v>0</v>
      </c>
      <c r="AG1096" s="251">
        <f ca="1">IF(A25taxstdlife="n/a","n/a",IF(A25taxstdlife="",0,IF(AG$3&gt;(A25stdlife+$E1096),((INDEX('PTRM input'!$G$385:$P$434,A25offset,$E1096)-INDEX('PTRM input'!$G$277:$P$326,A25offset,$E1096))*OFFSET($F$7,0,$E1096))-SUM($G1096:AF1096),(((INDEX('PTRM input'!$G$385:$P$434,A25offset,$E1096)-INDEX('PTRM input'!$G$277:$P$326,A25offset,$E1096))*OFFSET($F$7,0,$E1096))-SUM($G1096:AF1096))*(OFFSET('PTRM input'!$G$477,0,$E1096-1)/A25taxstdlife))))</f>
        <v>0</v>
      </c>
      <c r="AH1096" s="251">
        <f ca="1">IF(A25taxstdlife="n/a","n/a",IF(A25taxstdlife="",0,IF(AH$3&gt;(A25stdlife+$E1096),((INDEX('PTRM input'!$G$385:$P$434,A25offset,$E1096)-INDEX('PTRM input'!$G$277:$P$326,A25offset,$E1096))*OFFSET($F$7,0,$E1096))-SUM($G1096:AG1096),(((INDEX('PTRM input'!$G$385:$P$434,A25offset,$E1096)-INDEX('PTRM input'!$G$277:$P$326,A25offset,$E1096))*OFFSET($F$7,0,$E1096))-SUM($G1096:AG1096))*(OFFSET('PTRM input'!$G$477,0,$E1096-1)/A25taxstdlife))))</f>
        <v>0</v>
      </c>
      <c r="AI1096" s="251">
        <f ca="1">IF(A25taxstdlife="n/a","n/a",IF(A25taxstdlife="",0,IF(AI$3&gt;(A25stdlife+$E1096),((INDEX('PTRM input'!$G$385:$P$434,A25offset,$E1096)-INDEX('PTRM input'!$G$277:$P$326,A25offset,$E1096))*OFFSET($F$7,0,$E1096))-SUM($G1096:AH1096),(((INDEX('PTRM input'!$G$385:$P$434,A25offset,$E1096)-INDEX('PTRM input'!$G$277:$P$326,A25offset,$E1096))*OFFSET($F$7,0,$E1096))-SUM($G1096:AH1096))*(OFFSET('PTRM input'!$G$477,0,$E1096-1)/A25taxstdlife))))</f>
        <v>0</v>
      </c>
      <c r="AJ1096" s="251">
        <f ca="1">IF(A25taxstdlife="n/a","n/a",IF(A25taxstdlife="",0,IF(AJ$3&gt;(A25stdlife+$E1096),((INDEX('PTRM input'!$G$385:$P$434,A25offset,$E1096)-INDEX('PTRM input'!$G$277:$P$326,A25offset,$E1096))*OFFSET($F$7,0,$E1096))-SUM($G1096:AI1096),(((INDEX('PTRM input'!$G$385:$P$434,A25offset,$E1096)-INDEX('PTRM input'!$G$277:$P$326,A25offset,$E1096))*OFFSET($F$7,0,$E1096))-SUM($G1096:AI1096))*(OFFSET('PTRM input'!$G$477,0,$E1096-1)/A25taxstdlife))))</f>
        <v>0</v>
      </c>
      <c r="AK1096" s="251">
        <f ca="1">IF(A25taxstdlife="n/a","n/a",IF(A25taxstdlife="",0,IF(AK$3&gt;(A25stdlife+$E1096),((INDEX('PTRM input'!$G$385:$P$434,A25offset,$E1096)-INDEX('PTRM input'!$G$277:$P$326,A25offset,$E1096))*OFFSET($F$7,0,$E1096))-SUM($G1096:AJ1096),(((INDEX('PTRM input'!$G$385:$P$434,A25offset,$E1096)-INDEX('PTRM input'!$G$277:$P$326,A25offset,$E1096))*OFFSET($F$7,0,$E1096))-SUM($G1096:AJ1096))*(OFFSET('PTRM input'!$G$477,0,$E1096-1)/A25taxstdlife))))</f>
        <v>0</v>
      </c>
      <c r="AL1096" s="251">
        <f ca="1">IF(A25taxstdlife="n/a","n/a",IF(A25taxstdlife="",0,IF(AL$3&gt;(A25stdlife+$E1096),((INDEX('PTRM input'!$G$385:$P$434,A25offset,$E1096)-INDEX('PTRM input'!$G$277:$P$326,A25offset,$E1096))*OFFSET($F$7,0,$E1096))-SUM($G1096:AK1096),(((INDEX('PTRM input'!$G$385:$P$434,A25offset,$E1096)-INDEX('PTRM input'!$G$277:$P$326,A25offset,$E1096))*OFFSET($F$7,0,$E1096))-SUM($G1096:AK1096))*(OFFSET('PTRM input'!$G$477,0,$E1096-1)/A25taxstdlife))))</f>
        <v>0</v>
      </c>
      <c r="AM1096" s="251">
        <f ca="1">IF(A25taxstdlife="n/a","n/a",IF(A25taxstdlife="",0,IF(AM$3&gt;(A25stdlife+$E1096),((INDEX('PTRM input'!$G$385:$P$434,A25offset,$E1096)-INDEX('PTRM input'!$G$277:$P$326,A25offset,$E1096))*OFFSET($F$7,0,$E1096))-SUM($G1096:AL1096),(((INDEX('PTRM input'!$G$385:$P$434,A25offset,$E1096)-INDEX('PTRM input'!$G$277:$P$326,A25offset,$E1096))*OFFSET($F$7,0,$E1096))-SUM($G1096:AL1096))*(OFFSET('PTRM input'!$G$477,0,$E1096-1)/A25taxstdlife))))</f>
        <v>0</v>
      </c>
      <c r="AN1096" s="251">
        <f ca="1">IF(A25taxstdlife="n/a","n/a",IF(A25taxstdlife="",0,IF(AN$3&gt;(A25stdlife+$E1096),((INDEX('PTRM input'!$G$385:$P$434,A25offset,$E1096)-INDEX('PTRM input'!$G$277:$P$326,A25offset,$E1096))*OFFSET($F$7,0,$E1096))-SUM($G1096:AM1096),(((INDEX('PTRM input'!$G$385:$P$434,A25offset,$E1096)-INDEX('PTRM input'!$G$277:$P$326,A25offset,$E1096))*OFFSET($F$7,0,$E1096))-SUM($G1096:AM1096))*(OFFSET('PTRM input'!$G$477,0,$E1096-1)/A25taxstdlife))))</f>
        <v>0</v>
      </c>
      <c r="AO1096" s="251">
        <f ca="1">IF(A25taxstdlife="n/a","n/a",IF(A25taxstdlife="",0,IF(AO$3&gt;(A25stdlife+$E1096),((INDEX('PTRM input'!$G$385:$P$434,A25offset,$E1096)-INDEX('PTRM input'!$G$277:$P$326,A25offset,$E1096))*OFFSET($F$7,0,$E1096))-SUM($G1096:AN1096),(((INDEX('PTRM input'!$G$385:$P$434,A25offset,$E1096)-INDEX('PTRM input'!$G$277:$P$326,A25offset,$E1096))*OFFSET($F$7,0,$E1096))-SUM($G1096:AN1096))*(OFFSET('PTRM input'!$G$477,0,$E1096-1)/A25taxstdlife))))</f>
        <v>0</v>
      </c>
      <c r="AP1096" s="251">
        <f ca="1">IF(A25taxstdlife="n/a","n/a",IF(A25taxstdlife="",0,IF(AP$3&gt;(A25stdlife+$E1096),((INDEX('PTRM input'!$G$385:$P$434,A25offset,$E1096)-INDEX('PTRM input'!$G$277:$P$326,A25offset,$E1096))*OFFSET($F$7,0,$E1096))-SUM($G1096:AO1096),(((INDEX('PTRM input'!$G$385:$P$434,A25offset,$E1096)-INDEX('PTRM input'!$G$277:$P$326,A25offset,$E1096))*OFFSET($F$7,0,$E1096))-SUM($G1096:AO1096))*(OFFSET('PTRM input'!$G$477,0,$E1096-1)/A25taxstdlife))))</f>
        <v>0</v>
      </c>
      <c r="AQ1096" s="251">
        <f ca="1">IF(A25taxstdlife="n/a","n/a",IF(A25taxstdlife="",0,IF(AQ$3&gt;(A25stdlife+$E1096),((INDEX('PTRM input'!$G$385:$P$434,A25offset,$E1096)-INDEX('PTRM input'!$G$277:$P$326,A25offset,$E1096))*OFFSET($F$7,0,$E1096))-SUM($G1096:AP1096),(((INDEX('PTRM input'!$G$385:$P$434,A25offset,$E1096)-INDEX('PTRM input'!$G$277:$P$326,A25offset,$E1096))*OFFSET($F$7,0,$E1096))-SUM($G1096:AP1096))*(OFFSET('PTRM input'!$G$477,0,$E1096-1)/A25taxstdlife))))</f>
        <v>0</v>
      </c>
      <c r="AR1096" s="251">
        <f ca="1">IF(A25taxstdlife="n/a","n/a",IF(A25taxstdlife="",0,IF(AR$3&gt;(A25stdlife+$E1096),((INDEX('PTRM input'!$G$385:$P$434,A25offset,$E1096)-INDEX('PTRM input'!$G$277:$P$326,A25offset,$E1096))*OFFSET($F$7,0,$E1096))-SUM($G1096:AQ1096),(((INDEX('PTRM input'!$G$385:$P$434,A25offset,$E1096)-INDEX('PTRM input'!$G$277:$P$326,A25offset,$E1096))*OFFSET($F$7,0,$E1096))-SUM($G1096:AQ1096))*(OFFSET('PTRM input'!$G$477,0,$E1096-1)/A25taxstdlife))))</f>
        <v>0</v>
      </c>
      <c r="AS1096" s="251">
        <f ca="1">IF(A25taxstdlife="n/a","n/a",IF(A25taxstdlife="",0,IF(AS$3&gt;(A25stdlife+$E1096),((INDEX('PTRM input'!$G$385:$P$434,A25offset,$E1096)-INDEX('PTRM input'!$G$277:$P$326,A25offset,$E1096))*OFFSET($F$7,0,$E1096))-SUM($G1096:AR1096),(((INDEX('PTRM input'!$G$385:$P$434,A25offset,$E1096)-INDEX('PTRM input'!$G$277:$P$326,A25offset,$E1096))*OFFSET($F$7,0,$E1096))-SUM($G1096:AR1096))*(OFFSET('PTRM input'!$G$477,0,$E1096-1)/A25taxstdlife))))</f>
        <v>0</v>
      </c>
      <c r="AT1096" s="251">
        <f ca="1">IF(A25taxstdlife="n/a","n/a",IF(A25taxstdlife="",0,IF(AT$3&gt;(A25stdlife+$E1096),((INDEX('PTRM input'!$G$385:$P$434,A25offset,$E1096)-INDEX('PTRM input'!$G$277:$P$326,A25offset,$E1096))*OFFSET($F$7,0,$E1096))-SUM($G1096:AS1096),(((INDEX('PTRM input'!$G$385:$P$434,A25offset,$E1096)-INDEX('PTRM input'!$G$277:$P$326,A25offset,$E1096))*OFFSET($F$7,0,$E1096))-SUM($G1096:AS1096))*(OFFSET('PTRM input'!$G$477,0,$E1096-1)/A25taxstdlife))))</f>
        <v>0</v>
      </c>
      <c r="AU1096" s="251">
        <f ca="1">IF(A25taxstdlife="n/a","n/a",IF(A25taxstdlife="",0,IF(AU$3&gt;(A25stdlife+$E1096),((INDEX('PTRM input'!$G$385:$P$434,A25offset,$E1096)-INDEX('PTRM input'!$G$277:$P$326,A25offset,$E1096))*OFFSET($F$7,0,$E1096))-SUM($G1096:AT1096),(((INDEX('PTRM input'!$G$385:$P$434,A25offset,$E1096)-INDEX('PTRM input'!$G$277:$P$326,A25offset,$E1096))*OFFSET($F$7,0,$E1096))-SUM($G1096:AT1096))*(OFFSET('PTRM input'!$G$477,0,$E1096-1)/A25taxstdlife))))</f>
        <v>0</v>
      </c>
      <c r="AV1096" s="251">
        <f ca="1">IF(A25taxstdlife="n/a","n/a",IF(A25taxstdlife="",0,IF(AV$3&gt;(A25stdlife+$E1096),((INDEX('PTRM input'!$G$385:$P$434,A25offset,$E1096)-INDEX('PTRM input'!$G$277:$P$326,A25offset,$E1096))*OFFSET($F$7,0,$E1096))-SUM($G1096:AU1096),(((INDEX('PTRM input'!$G$385:$P$434,A25offset,$E1096)-INDEX('PTRM input'!$G$277:$P$326,A25offset,$E1096))*OFFSET($F$7,0,$E1096))-SUM($G1096:AU1096))*(OFFSET('PTRM input'!$G$477,0,$E1096-1)/A25taxstdlife))))</f>
        <v>0</v>
      </c>
      <c r="AW1096" s="251">
        <f ca="1">IF(A25taxstdlife="n/a","n/a",IF(A25taxstdlife="",0,IF(AW$3&gt;(A25stdlife+$E1096),((INDEX('PTRM input'!$G$385:$P$434,A25offset,$E1096)-INDEX('PTRM input'!$G$277:$P$326,A25offset,$E1096))*OFFSET($F$7,0,$E1096))-SUM($G1096:AV1096),(((INDEX('PTRM input'!$G$385:$P$434,A25offset,$E1096)-INDEX('PTRM input'!$G$277:$P$326,A25offset,$E1096))*OFFSET($F$7,0,$E1096))-SUM($G1096:AV1096))*(OFFSET('PTRM input'!$G$477,0,$E1096-1)/A25taxstdlife))))</f>
        <v>0</v>
      </c>
      <c r="AX1096" s="251">
        <f ca="1">IF(A25taxstdlife="n/a","n/a",IF(A25taxstdlife="",0,IF(AX$3&gt;(A25stdlife+$E1096),((INDEX('PTRM input'!$G$385:$P$434,A25offset,$E1096)-INDEX('PTRM input'!$G$277:$P$326,A25offset,$E1096))*OFFSET($F$7,0,$E1096))-SUM($G1096:AW1096),(((INDEX('PTRM input'!$G$385:$P$434,A25offset,$E1096)-INDEX('PTRM input'!$G$277:$P$326,A25offset,$E1096))*OFFSET($F$7,0,$E1096))-SUM($G1096:AW1096))*(OFFSET('PTRM input'!$G$477,0,$E1096-1)/A25taxstdlife))))</f>
        <v>0</v>
      </c>
      <c r="AY1096" s="251">
        <f ca="1">IF(A25taxstdlife="n/a","n/a",IF(A25taxstdlife="",0,IF(AY$3&gt;(A25stdlife+$E1096),((INDEX('PTRM input'!$G$385:$P$434,A25offset,$E1096)-INDEX('PTRM input'!$G$277:$P$326,A25offset,$E1096))*OFFSET($F$7,0,$E1096))-SUM($G1096:AX1096),(((INDEX('PTRM input'!$G$385:$P$434,A25offset,$E1096)-INDEX('PTRM input'!$G$277:$P$326,A25offset,$E1096))*OFFSET($F$7,0,$E1096))-SUM($G1096:AX1096))*(OFFSET('PTRM input'!$G$477,0,$E1096-1)/A25taxstdlife))))</f>
        <v>0</v>
      </c>
      <c r="AZ1096" s="251">
        <f ca="1">IF(A25taxstdlife="n/a","n/a",IF(A25taxstdlife="",0,IF(AZ$3&gt;(A25stdlife+$E1096),((INDEX('PTRM input'!$G$385:$P$434,A25offset,$E1096)-INDEX('PTRM input'!$G$277:$P$326,A25offset,$E1096))*OFFSET($F$7,0,$E1096))-SUM($G1096:AY1096),(((INDEX('PTRM input'!$G$385:$P$434,A25offset,$E1096)-INDEX('PTRM input'!$G$277:$P$326,A25offset,$E1096))*OFFSET($F$7,0,$E1096))-SUM($G1096:AY1096))*(OFFSET('PTRM input'!$G$477,0,$E1096-1)/A25taxstdlife))))</f>
        <v>0</v>
      </c>
      <c r="BA1096" s="251">
        <f ca="1">IF(A25taxstdlife="n/a","n/a",IF(A25taxstdlife="",0,IF(BA$3&gt;(A25stdlife+$E1096),((INDEX('PTRM input'!$G$385:$P$434,A25offset,$E1096)-INDEX('PTRM input'!$G$277:$P$326,A25offset,$E1096))*OFFSET($F$7,0,$E1096))-SUM($G1096:AZ1096),(((INDEX('PTRM input'!$G$385:$P$434,A25offset,$E1096)-INDEX('PTRM input'!$G$277:$P$326,A25offset,$E1096))*OFFSET($F$7,0,$E1096))-SUM($G1096:AZ1096))*(OFFSET('PTRM input'!$G$477,0,$E1096-1)/A25taxstdlife))))</f>
        <v>0</v>
      </c>
      <c r="BB1096" s="251">
        <f ca="1">IF(A25taxstdlife="n/a","n/a",IF(A25taxstdlife="",0,IF(BB$3&gt;(A25stdlife+$E1096),((INDEX('PTRM input'!$G$385:$P$434,A25offset,$E1096)-INDEX('PTRM input'!$G$277:$P$326,A25offset,$E1096))*OFFSET($F$7,0,$E1096))-SUM($G1096:BA1096),(((INDEX('PTRM input'!$G$385:$P$434,A25offset,$E1096)-INDEX('PTRM input'!$G$277:$P$326,A25offset,$E1096))*OFFSET($F$7,0,$E1096))-SUM($G1096:BA1096))*(OFFSET('PTRM input'!$G$477,0,$E1096-1)/A25taxstdlife))))</f>
        <v>0</v>
      </c>
      <c r="BC1096" s="251">
        <f ca="1">IF(A25taxstdlife="n/a","n/a",IF(A25taxstdlife="",0,IF(BC$3&gt;(A25stdlife+$E1096),((INDEX('PTRM input'!$G$385:$P$434,A25offset,$E1096)-INDEX('PTRM input'!$G$277:$P$326,A25offset,$E1096))*OFFSET($F$7,0,$E1096))-SUM($G1096:BB1096),(((INDEX('PTRM input'!$G$385:$P$434,A25offset,$E1096)-INDEX('PTRM input'!$G$277:$P$326,A25offset,$E1096))*OFFSET($F$7,0,$E1096))-SUM($G1096:BB1096))*(OFFSET('PTRM input'!$G$477,0,$E1096-1)/A25taxstdlife))))</f>
        <v>0</v>
      </c>
      <c r="BD1096" s="251">
        <f ca="1">IF(A25taxstdlife="n/a","n/a",IF(A25taxstdlife="",0,IF(BD$3&gt;(A25stdlife+$E1096),((INDEX('PTRM input'!$G$385:$P$434,A25offset,$E1096)-INDEX('PTRM input'!$G$277:$P$326,A25offset,$E1096))*OFFSET($F$7,0,$E1096))-SUM($G1096:BC1096),(((INDEX('PTRM input'!$G$385:$P$434,A25offset,$E1096)-INDEX('PTRM input'!$G$277:$P$326,A25offset,$E1096))*OFFSET($F$7,0,$E1096))-SUM($G1096:BC1096))*(OFFSET('PTRM input'!$G$477,0,$E1096-1)/A25taxstdlife))))</f>
        <v>0</v>
      </c>
      <c r="BE1096" s="251">
        <f ca="1">IF(A25taxstdlife="n/a","n/a",IF(A25taxstdlife="",0,IF(BE$3&gt;(A25stdlife+$E1096),((INDEX('PTRM input'!$G$385:$P$434,A25offset,$E1096)-INDEX('PTRM input'!$G$277:$P$326,A25offset,$E1096))*OFFSET($F$7,0,$E1096))-SUM($G1096:BD1096),(((INDEX('PTRM input'!$G$385:$P$434,A25offset,$E1096)-INDEX('PTRM input'!$G$277:$P$326,A25offset,$E1096))*OFFSET($F$7,0,$E1096))-SUM($G1096:BD1096))*(OFFSET('PTRM input'!$G$477,0,$E1096-1)/A25taxstdlife))))</f>
        <v>0</v>
      </c>
      <c r="BF1096" s="251">
        <f ca="1">IF(A25taxstdlife="n/a","n/a",IF(A25taxstdlife="",0,IF(BF$3&gt;(A25stdlife+$E1096),((INDEX('PTRM input'!$G$385:$P$434,A25offset,$E1096)-INDEX('PTRM input'!$G$277:$P$326,A25offset,$E1096))*OFFSET($F$7,0,$E1096))-SUM($G1096:BE1096),(((INDEX('PTRM input'!$G$385:$P$434,A25offset,$E1096)-INDEX('PTRM input'!$G$277:$P$326,A25offset,$E1096))*OFFSET($F$7,0,$E1096))-SUM($G1096:BE1096))*(OFFSET('PTRM input'!$G$477,0,$E1096-1)/A25taxstdlife))))</f>
        <v>0</v>
      </c>
      <c r="BG1096" s="251">
        <f ca="1">IF(A25taxstdlife="n/a","n/a",IF(A25taxstdlife="",0,IF(BG$3&gt;(A25stdlife+$E1096),((INDEX('PTRM input'!$G$385:$P$434,A25offset,$E1096)-INDEX('PTRM input'!$G$277:$P$326,A25offset,$E1096))*OFFSET($F$7,0,$E1096))-SUM($G1096:BF1096),(((INDEX('PTRM input'!$G$385:$P$434,A25offset,$E1096)-INDEX('PTRM input'!$G$277:$P$326,A25offset,$E1096))*OFFSET($F$7,0,$E1096))-SUM($G1096:BF1096))*(OFFSET('PTRM input'!$G$477,0,$E1096-1)/A25taxstdlife))))</f>
        <v>0</v>
      </c>
      <c r="BH1096" s="251">
        <f ca="1">IF(A25taxstdlife="n/a","n/a",IF(A25taxstdlife="",0,IF(BH$3&gt;(A25stdlife+$E1096),((INDEX('PTRM input'!$G$385:$P$434,A25offset,$E1096)-INDEX('PTRM input'!$G$277:$P$326,A25offset,$E1096))*OFFSET($F$7,0,$E1096))-SUM($G1096:BG1096),(((INDEX('PTRM input'!$G$385:$P$434,A25offset,$E1096)-INDEX('PTRM input'!$G$277:$P$326,A25offset,$E1096))*OFFSET($F$7,0,$E1096))-SUM($G1096:BG1096))*(OFFSET('PTRM input'!$G$477,0,$E1096-1)/A25taxstdlife))))</f>
        <v>0</v>
      </c>
      <c r="BI1096" s="251">
        <f ca="1">IF(A25taxstdlife="n/a","n/a",IF(A25taxstdlife="",0,IF(BI$3&gt;(A25stdlife+$E1096),((INDEX('PTRM input'!$G$385:$P$434,A25offset,$E1096)-INDEX('PTRM input'!$G$277:$P$326,A25offset,$E1096))*OFFSET($F$7,0,$E1096))-SUM($G1096:BH1096),(((INDEX('PTRM input'!$G$385:$P$434,A25offset,$E1096)-INDEX('PTRM input'!$G$277:$P$326,A25offset,$E1096))*OFFSET($F$7,0,$E1096))-SUM($G1096:BH1096))*(OFFSET('PTRM input'!$G$477,0,$E1096-1)/A25taxstdlife))))</f>
        <v>0</v>
      </c>
      <c r="BJ1096" s="163"/>
      <c r="BK1096" s="116"/>
      <c r="BL1096" s="116"/>
      <c r="BM1096" s="116"/>
    </row>
    <row r="1097" spans="1:65" ht="12.75" hidden="1" customHeight="1" outlineLevel="2">
      <c r="A1097" s="366"/>
      <c r="B1097" s="19"/>
      <c r="C1097" s="18"/>
      <c r="D1097" s="760"/>
      <c r="E1097" s="86">
        <v>4</v>
      </c>
      <c r="F1097" s="356"/>
      <c r="G1097" s="434"/>
      <c r="H1097" s="435"/>
      <c r="I1097" s="435"/>
      <c r="J1097" s="619"/>
      <c r="K1097" s="251">
        <f ca="1">IF(A25taxstdlife="n/a","n/a",IF(A25taxstdlife="",0,IF(K$3&gt;(A25stdlife+$E1097),((INDEX('PTRM input'!$G$385:$P$434,A25offset,$E1097)-INDEX('PTRM input'!$G$277:$P$326,A25offset,$E1097))*OFFSET($F$7,0,$E1097))-SUM($G1097:J1097),(((INDEX('PTRM input'!$G$385:$P$434,A25offset,$E1097)-INDEX('PTRM input'!$G$277:$P$326,A25offset,$E1097))*OFFSET($F$7,0,$E1097))-SUM($G1097:J1097))*(OFFSET('PTRM input'!$G$477,0,$E1097-1)/A25taxstdlife))))</f>
        <v>0</v>
      </c>
      <c r="L1097" s="251">
        <f ca="1">IF(A25taxstdlife="n/a","n/a",IF(A25taxstdlife="",0,IF(L$3&gt;(A25stdlife+$E1097),((INDEX('PTRM input'!$G$385:$P$434,A25offset,$E1097)-INDEX('PTRM input'!$G$277:$P$326,A25offset,$E1097))*OFFSET($F$7,0,$E1097))-SUM($G1097:K1097),(((INDEX('PTRM input'!$G$385:$P$434,A25offset,$E1097)-INDEX('PTRM input'!$G$277:$P$326,A25offset,$E1097))*OFFSET($F$7,0,$E1097))-SUM($G1097:K1097))*(OFFSET('PTRM input'!$G$477,0,$E1097-1)/A25taxstdlife))))</f>
        <v>0</v>
      </c>
      <c r="M1097" s="251">
        <f ca="1">IF(A25taxstdlife="n/a","n/a",IF(A25taxstdlife="",0,IF(M$3&gt;(A25stdlife+$E1097),((INDEX('PTRM input'!$G$385:$P$434,A25offset,$E1097)-INDEX('PTRM input'!$G$277:$P$326,A25offset,$E1097))*OFFSET($F$7,0,$E1097))-SUM($G1097:L1097),(((INDEX('PTRM input'!$G$385:$P$434,A25offset,$E1097)-INDEX('PTRM input'!$G$277:$P$326,A25offset,$E1097))*OFFSET($F$7,0,$E1097))-SUM($G1097:L1097))*(OFFSET('PTRM input'!$G$477,0,$E1097-1)/A25taxstdlife))))</f>
        <v>0</v>
      </c>
      <c r="N1097" s="251">
        <f ca="1">IF(A25taxstdlife="n/a","n/a",IF(A25taxstdlife="",0,IF(N$3&gt;(A25stdlife+$E1097),((INDEX('PTRM input'!$G$385:$P$434,A25offset,$E1097)-INDEX('PTRM input'!$G$277:$P$326,A25offset,$E1097))*OFFSET($F$7,0,$E1097))-SUM($G1097:M1097),(((INDEX('PTRM input'!$G$385:$P$434,A25offset,$E1097)-INDEX('PTRM input'!$G$277:$P$326,A25offset,$E1097))*OFFSET($F$7,0,$E1097))-SUM($G1097:M1097))*(OFFSET('PTRM input'!$G$477,0,$E1097-1)/A25taxstdlife))))</f>
        <v>0</v>
      </c>
      <c r="O1097" s="251">
        <f ca="1">IF(A25taxstdlife="n/a","n/a",IF(A25taxstdlife="",0,IF(O$3&gt;(A25stdlife+$E1097),((INDEX('PTRM input'!$G$385:$P$434,A25offset,$E1097)-INDEX('PTRM input'!$G$277:$P$326,A25offset,$E1097))*OFFSET($F$7,0,$E1097))-SUM($G1097:N1097),(((INDEX('PTRM input'!$G$385:$P$434,A25offset,$E1097)-INDEX('PTRM input'!$G$277:$P$326,A25offset,$E1097))*OFFSET($F$7,0,$E1097))-SUM($G1097:N1097))*(OFFSET('PTRM input'!$G$477,0,$E1097-1)/A25taxstdlife))))</f>
        <v>0</v>
      </c>
      <c r="P1097" s="251">
        <f ca="1">IF(A25taxstdlife="n/a","n/a",IF(A25taxstdlife="",0,IF(P$3&gt;(A25stdlife+$E1097),((INDEX('PTRM input'!$G$385:$P$434,A25offset,$E1097)-INDEX('PTRM input'!$G$277:$P$326,A25offset,$E1097))*OFFSET($F$7,0,$E1097))-SUM($G1097:O1097),(((INDEX('PTRM input'!$G$385:$P$434,A25offset,$E1097)-INDEX('PTRM input'!$G$277:$P$326,A25offset,$E1097))*OFFSET($F$7,0,$E1097))-SUM($G1097:O1097))*(OFFSET('PTRM input'!$G$477,0,$E1097-1)/A25taxstdlife))))</f>
        <v>0</v>
      </c>
      <c r="Q1097" s="251">
        <f ca="1">IF(A25taxstdlife="n/a","n/a",IF(A25taxstdlife="",0,IF(Q$3&gt;(A25stdlife+$E1097),((INDEX('PTRM input'!$G$385:$P$434,A25offset,$E1097)-INDEX('PTRM input'!$G$277:$P$326,A25offset,$E1097))*OFFSET($F$7,0,$E1097))-SUM($G1097:P1097),(((INDEX('PTRM input'!$G$385:$P$434,A25offset,$E1097)-INDEX('PTRM input'!$G$277:$P$326,A25offset,$E1097))*OFFSET($F$7,0,$E1097))-SUM($G1097:P1097))*(OFFSET('PTRM input'!$G$477,0,$E1097-1)/A25taxstdlife))))</f>
        <v>0</v>
      </c>
      <c r="R1097" s="251">
        <f ca="1">IF(A25taxstdlife="n/a","n/a",IF(A25taxstdlife="",0,IF(R$3&gt;(A25stdlife+$E1097),((INDEX('PTRM input'!$G$385:$P$434,A25offset,$E1097)-INDEX('PTRM input'!$G$277:$P$326,A25offset,$E1097))*OFFSET($F$7,0,$E1097))-SUM($G1097:Q1097),(((INDEX('PTRM input'!$G$385:$P$434,A25offset,$E1097)-INDEX('PTRM input'!$G$277:$P$326,A25offset,$E1097))*OFFSET($F$7,0,$E1097))-SUM($G1097:Q1097))*(OFFSET('PTRM input'!$G$477,0,$E1097-1)/A25taxstdlife))))</f>
        <v>0</v>
      </c>
      <c r="S1097" s="251">
        <f ca="1">IF(A25taxstdlife="n/a","n/a",IF(A25taxstdlife="",0,IF(S$3&gt;(A25stdlife+$E1097),((INDEX('PTRM input'!$G$385:$P$434,A25offset,$E1097)-INDEX('PTRM input'!$G$277:$P$326,A25offset,$E1097))*OFFSET($F$7,0,$E1097))-SUM($G1097:R1097),(((INDEX('PTRM input'!$G$385:$P$434,A25offset,$E1097)-INDEX('PTRM input'!$G$277:$P$326,A25offset,$E1097))*OFFSET($F$7,0,$E1097))-SUM($G1097:R1097))*(OFFSET('PTRM input'!$G$477,0,$E1097-1)/A25taxstdlife))))</f>
        <v>0</v>
      </c>
      <c r="T1097" s="251">
        <f ca="1">IF(A25taxstdlife="n/a","n/a",IF(A25taxstdlife="",0,IF(T$3&gt;(A25stdlife+$E1097),((INDEX('PTRM input'!$G$385:$P$434,A25offset,$E1097)-INDEX('PTRM input'!$G$277:$P$326,A25offset,$E1097))*OFFSET($F$7,0,$E1097))-SUM($G1097:S1097),(((INDEX('PTRM input'!$G$385:$P$434,A25offset,$E1097)-INDEX('PTRM input'!$G$277:$P$326,A25offset,$E1097))*OFFSET($F$7,0,$E1097))-SUM($G1097:S1097))*(OFFSET('PTRM input'!$G$477,0,$E1097-1)/A25taxstdlife))))</f>
        <v>0</v>
      </c>
      <c r="U1097" s="251">
        <f ca="1">IF(A25taxstdlife="n/a","n/a",IF(A25taxstdlife="",0,IF(U$3&gt;(A25stdlife+$E1097),((INDEX('PTRM input'!$G$385:$P$434,A25offset,$E1097)-INDEX('PTRM input'!$G$277:$P$326,A25offset,$E1097))*OFFSET($F$7,0,$E1097))-SUM($G1097:T1097),(((INDEX('PTRM input'!$G$385:$P$434,A25offset,$E1097)-INDEX('PTRM input'!$G$277:$P$326,A25offset,$E1097))*OFFSET($F$7,0,$E1097))-SUM($G1097:T1097))*(OFFSET('PTRM input'!$G$477,0,$E1097-1)/A25taxstdlife))))</f>
        <v>0</v>
      </c>
      <c r="V1097" s="251">
        <f ca="1">IF(A25taxstdlife="n/a","n/a",IF(A25taxstdlife="",0,IF(V$3&gt;(A25stdlife+$E1097),((INDEX('PTRM input'!$G$385:$P$434,A25offset,$E1097)-INDEX('PTRM input'!$G$277:$P$326,A25offset,$E1097))*OFFSET($F$7,0,$E1097))-SUM($G1097:U1097),(((INDEX('PTRM input'!$G$385:$P$434,A25offset,$E1097)-INDEX('PTRM input'!$G$277:$P$326,A25offset,$E1097))*OFFSET($F$7,0,$E1097))-SUM($G1097:U1097))*(OFFSET('PTRM input'!$G$477,0,$E1097-1)/A25taxstdlife))))</f>
        <v>0</v>
      </c>
      <c r="W1097" s="251">
        <f ca="1">IF(A25taxstdlife="n/a","n/a",IF(A25taxstdlife="",0,IF(W$3&gt;(A25stdlife+$E1097),((INDEX('PTRM input'!$G$385:$P$434,A25offset,$E1097)-INDEX('PTRM input'!$G$277:$P$326,A25offset,$E1097))*OFFSET($F$7,0,$E1097))-SUM($G1097:V1097),(((INDEX('PTRM input'!$G$385:$P$434,A25offset,$E1097)-INDEX('PTRM input'!$G$277:$P$326,A25offset,$E1097))*OFFSET($F$7,0,$E1097))-SUM($G1097:V1097))*(OFFSET('PTRM input'!$G$477,0,$E1097-1)/A25taxstdlife))))</f>
        <v>0</v>
      </c>
      <c r="X1097" s="251">
        <f ca="1">IF(A25taxstdlife="n/a","n/a",IF(A25taxstdlife="",0,IF(X$3&gt;(A25stdlife+$E1097),((INDEX('PTRM input'!$G$385:$P$434,A25offset,$E1097)-INDEX('PTRM input'!$G$277:$P$326,A25offset,$E1097))*OFFSET($F$7,0,$E1097))-SUM($G1097:W1097),(((INDEX('PTRM input'!$G$385:$P$434,A25offset,$E1097)-INDEX('PTRM input'!$G$277:$P$326,A25offset,$E1097))*OFFSET($F$7,0,$E1097))-SUM($G1097:W1097))*(OFFSET('PTRM input'!$G$477,0,$E1097-1)/A25taxstdlife))))</f>
        <v>0</v>
      </c>
      <c r="Y1097" s="251">
        <f ca="1">IF(A25taxstdlife="n/a","n/a",IF(A25taxstdlife="",0,IF(Y$3&gt;(A25stdlife+$E1097),((INDEX('PTRM input'!$G$385:$P$434,A25offset,$E1097)-INDEX('PTRM input'!$G$277:$P$326,A25offset,$E1097))*OFFSET($F$7,0,$E1097))-SUM($G1097:X1097),(((INDEX('PTRM input'!$G$385:$P$434,A25offset,$E1097)-INDEX('PTRM input'!$G$277:$P$326,A25offset,$E1097))*OFFSET($F$7,0,$E1097))-SUM($G1097:X1097))*(OFFSET('PTRM input'!$G$477,0,$E1097-1)/A25taxstdlife))))</f>
        <v>0</v>
      </c>
      <c r="Z1097" s="251">
        <f ca="1">IF(A25taxstdlife="n/a","n/a",IF(A25taxstdlife="",0,IF(Z$3&gt;(A25stdlife+$E1097),((INDEX('PTRM input'!$G$385:$P$434,A25offset,$E1097)-INDEX('PTRM input'!$G$277:$P$326,A25offset,$E1097))*OFFSET($F$7,0,$E1097))-SUM($G1097:Y1097),(((INDEX('PTRM input'!$G$385:$P$434,A25offset,$E1097)-INDEX('PTRM input'!$G$277:$P$326,A25offset,$E1097))*OFFSET($F$7,0,$E1097))-SUM($G1097:Y1097))*(OFFSET('PTRM input'!$G$477,0,$E1097-1)/A25taxstdlife))))</f>
        <v>0</v>
      </c>
      <c r="AA1097" s="251">
        <f ca="1">IF(A25taxstdlife="n/a","n/a",IF(A25taxstdlife="",0,IF(AA$3&gt;(A25stdlife+$E1097),((INDEX('PTRM input'!$G$385:$P$434,A25offset,$E1097)-INDEX('PTRM input'!$G$277:$P$326,A25offset,$E1097))*OFFSET($F$7,0,$E1097))-SUM($G1097:Z1097),(((INDEX('PTRM input'!$G$385:$P$434,A25offset,$E1097)-INDEX('PTRM input'!$G$277:$P$326,A25offset,$E1097))*OFFSET($F$7,0,$E1097))-SUM($G1097:Z1097))*(OFFSET('PTRM input'!$G$477,0,$E1097-1)/A25taxstdlife))))</f>
        <v>0</v>
      </c>
      <c r="AB1097" s="251">
        <f ca="1">IF(A25taxstdlife="n/a","n/a",IF(A25taxstdlife="",0,IF(AB$3&gt;(A25stdlife+$E1097),((INDEX('PTRM input'!$G$385:$P$434,A25offset,$E1097)-INDEX('PTRM input'!$G$277:$P$326,A25offset,$E1097))*OFFSET($F$7,0,$E1097))-SUM($G1097:AA1097),(((INDEX('PTRM input'!$G$385:$P$434,A25offset,$E1097)-INDEX('PTRM input'!$G$277:$P$326,A25offset,$E1097))*OFFSET($F$7,0,$E1097))-SUM($G1097:AA1097))*(OFFSET('PTRM input'!$G$477,0,$E1097-1)/A25taxstdlife))))</f>
        <v>0</v>
      </c>
      <c r="AC1097" s="251">
        <f ca="1">IF(A25taxstdlife="n/a","n/a",IF(A25taxstdlife="",0,IF(AC$3&gt;(A25stdlife+$E1097),((INDEX('PTRM input'!$G$385:$P$434,A25offset,$E1097)-INDEX('PTRM input'!$G$277:$P$326,A25offset,$E1097))*OFFSET($F$7,0,$E1097))-SUM($G1097:AB1097),(((INDEX('PTRM input'!$G$385:$P$434,A25offset,$E1097)-INDEX('PTRM input'!$G$277:$P$326,A25offset,$E1097))*OFFSET($F$7,0,$E1097))-SUM($G1097:AB1097))*(OFFSET('PTRM input'!$G$477,0,$E1097-1)/A25taxstdlife))))</f>
        <v>0</v>
      </c>
      <c r="AD1097" s="251">
        <f ca="1">IF(A25taxstdlife="n/a","n/a",IF(A25taxstdlife="",0,IF(AD$3&gt;(A25stdlife+$E1097),((INDEX('PTRM input'!$G$385:$P$434,A25offset,$E1097)-INDEX('PTRM input'!$G$277:$P$326,A25offset,$E1097))*OFFSET($F$7,0,$E1097))-SUM($G1097:AC1097),(((INDEX('PTRM input'!$G$385:$P$434,A25offset,$E1097)-INDEX('PTRM input'!$G$277:$P$326,A25offset,$E1097))*OFFSET($F$7,0,$E1097))-SUM($G1097:AC1097))*(OFFSET('PTRM input'!$G$477,0,$E1097-1)/A25taxstdlife))))</f>
        <v>0</v>
      </c>
      <c r="AE1097" s="251">
        <f ca="1">IF(A25taxstdlife="n/a","n/a",IF(A25taxstdlife="",0,IF(AE$3&gt;(A25stdlife+$E1097),((INDEX('PTRM input'!$G$385:$P$434,A25offset,$E1097)-INDEX('PTRM input'!$G$277:$P$326,A25offset,$E1097))*OFFSET($F$7,0,$E1097))-SUM($G1097:AD1097),(((INDEX('PTRM input'!$G$385:$P$434,A25offset,$E1097)-INDEX('PTRM input'!$G$277:$P$326,A25offset,$E1097))*OFFSET($F$7,0,$E1097))-SUM($G1097:AD1097))*(OFFSET('PTRM input'!$G$477,0,$E1097-1)/A25taxstdlife))))</f>
        <v>0</v>
      </c>
      <c r="AF1097" s="251">
        <f ca="1">IF(A25taxstdlife="n/a","n/a",IF(A25taxstdlife="",0,IF(AF$3&gt;(A25stdlife+$E1097),((INDEX('PTRM input'!$G$385:$P$434,A25offset,$E1097)-INDEX('PTRM input'!$G$277:$P$326,A25offset,$E1097))*OFFSET($F$7,0,$E1097))-SUM($G1097:AE1097),(((INDEX('PTRM input'!$G$385:$P$434,A25offset,$E1097)-INDEX('PTRM input'!$G$277:$P$326,A25offset,$E1097))*OFFSET($F$7,0,$E1097))-SUM($G1097:AE1097))*(OFFSET('PTRM input'!$G$477,0,$E1097-1)/A25taxstdlife))))</f>
        <v>0</v>
      </c>
      <c r="AG1097" s="251">
        <f ca="1">IF(A25taxstdlife="n/a","n/a",IF(A25taxstdlife="",0,IF(AG$3&gt;(A25stdlife+$E1097),((INDEX('PTRM input'!$G$385:$P$434,A25offset,$E1097)-INDEX('PTRM input'!$G$277:$P$326,A25offset,$E1097))*OFFSET($F$7,0,$E1097))-SUM($G1097:AF1097),(((INDEX('PTRM input'!$G$385:$P$434,A25offset,$E1097)-INDEX('PTRM input'!$G$277:$P$326,A25offset,$E1097))*OFFSET($F$7,0,$E1097))-SUM($G1097:AF1097))*(OFFSET('PTRM input'!$G$477,0,$E1097-1)/A25taxstdlife))))</f>
        <v>0</v>
      </c>
      <c r="AH1097" s="251">
        <f ca="1">IF(A25taxstdlife="n/a","n/a",IF(A25taxstdlife="",0,IF(AH$3&gt;(A25stdlife+$E1097),((INDEX('PTRM input'!$G$385:$P$434,A25offset,$E1097)-INDEX('PTRM input'!$G$277:$P$326,A25offset,$E1097))*OFFSET($F$7,0,$E1097))-SUM($G1097:AG1097),(((INDEX('PTRM input'!$G$385:$P$434,A25offset,$E1097)-INDEX('PTRM input'!$G$277:$P$326,A25offset,$E1097))*OFFSET($F$7,0,$E1097))-SUM($G1097:AG1097))*(OFFSET('PTRM input'!$G$477,0,$E1097-1)/A25taxstdlife))))</f>
        <v>0</v>
      </c>
      <c r="AI1097" s="251">
        <f ca="1">IF(A25taxstdlife="n/a","n/a",IF(A25taxstdlife="",0,IF(AI$3&gt;(A25stdlife+$E1097),((INDEX('PTRM input'!$G$385:$P$434,A25offset,$E1097)-INDEX('PTRM input'!$G$277:$P$326,A25offset,$E1097))*OFFSET($F$7,0,$E1097))-SUM($G1097:AH1097),(((INDEX('PTRM input'!$G$385:$P$434,A25offset,$E1097)-INDEX('PTRM input'!$G$277:$P$326,A25offset,$E1097))*OFFSET($F$7,0,$E1097))-SUM($G1097:AH1097))*(OFFSET('PTRM input'!$G$477,0,$E1097-1)/A25taxstdlife))))</f>
        <v>0</v>
      </c>
      <c r="AJ1097" s="251">
        <f ca="1">IF(A25taxstdlife="n/a","n/a",IF(A25taxstdlife="",0,IF(AJ$3&gt;(A25stdlife+$E1097),((INDEX('PTRM input'!$G$385:$P$434,A25offset,$E1097)-INDEX('PTRM input'!$G$277:$P$326,A25offset,$E1097))*OFFSET($F$7,0,$E1097))-SUM($G1097:AI1097),(((INDEX('PTRM input'!$G$385:$P$434,A25offset,$E1097)-INDEX('PTRM input'!$G$277:$P$326,A25offset,$E1097))*OFFSET($F$7,0,$E1097))-SUM($G1097:AI1097))*(OFFSET('PTRM input'!$G$477,0,$E1097-1)/A25taxstdlife))))</f>
        <v>0</v>
      </c>
      <c r="AK1097" s="251">
        <f ca="1">IF(A25taxstdlife="n/a","n/a",IF(A25taxstdlife="",0,IF(AK$3&gt;(A25stdlife+$E1097),((INDEX('PTRM input'!$G$385:$P$434,A25offset,$E1097)-INDEX('PTRM input'!$G$277:$P$326,A25offset,$E1097))*OFFSET($F$7,0,$E1097))-SUM($G1097:AJ1097),(((INDEX('PTRM input'!$G$385:$P$434,A25offset,$E1097)-INDEX('PTRM input'!$G$277:$P$326,A25offset,$E1097))*OFFSET($F$7,0,$E1097))-SUM($G1097:AJ1097))*(OFFSET('PTRM input'!$G$477,0,$E1097-1)/A25taxstdlife))))</f>
        <v>0</v>
      </c>
      <c r="AL1097" s="251">
        <f ca="1">IF(A25taxstdlife="n/a","n/a",IF(A25taxstdlife="",0,IF(AL$3&gt;(A25stdlife+$E1097),((INDEX('PTRM input'!$G$385:$P$434,A25offset,$E1097)-INDEX('PTRM input'!$G$277:$P$326,A25offset,$E1097))*OFFSET($F$7,0,$E1097))-SUM($G1097:AK1097),(((INDEX('PTRM input'!$G$385:$P$434,A25offset,$E1097)-INDEX('PTRM input'!$G$277:$P$326,A25offset,$E1097))*OFFSET($F$7,0,$E1097))-SUM($G1097:AK1097))*(OFFSET('PTRM input'!$G$477,0,$E1097-1)/A25taxstdlife))))</f>
        <v>0</v>
      </c>
      <c r="AM1097" s="251">
        <f ca="1">IF(A25taxstdlife="n/a","n/a",IF(A25taxstdlife="",0,IF(AM$3&gt;(A25stdlife+$E1097),((INDEX('PTRM input'!$G$385:$P$434,A25offset,$E1097)-INDEX('PTRM input'!$G$277:$P$326,A25offset,$E1097))*OFFSET($F$7,0,$E1097))-SUM($G1097:AL1097),(((INDEX('PTRM input'!$G$385:$P$434,A25offset,$E1097)-INDEX('PTRM input'!$G$277:$P$326,A25offset,$E1097))*OFFSET($F$7,0,$E1097))-SUM($G1097:AL1097))*(OFFSET('PTRM input'!$G$477,0,$E1097-1)/A25taxstdlife))))</f>
        <v>0</v>
      </c>
      <c r="AN1097" s="251">
        <f ca="1">IF(A25taxstdlife="n/a","n/a",IF(A25taxstdlife="",0,IF(AN$3&gt;(A25stdlife+$E1097),((INDEX('PTRM input'!$G$385:$P$434,A25offset,$E1097)-INDEX('PTRM input'!$G$277:$P$326,A25offset,$E1097))*OFFSET($F$7,0,$E1097))-SUM($G1097:AM1097),(((INDEX('PTRM input'!$G$385:$P$434,A25offset,$E1097)-INDEX('PTRM input'!$G$277:$P$326,A25offset,$E1097))*OFFSET($F$7,0,$E1097))-SUM($G1097:AM1097))*(OFFSET('PTRM input'!$G$477,0,$E1097-1)/A25taxstdlife))))</f>
        <v>0</v>
      </c>
      <c r="AO1097" s="251">
        <f ca="1">IF(A25taxstdlife="n/a","n/a",IF(A25taxstdlife="",0,IF(AO$3&gt;(A25stdlife+$E1097),((INDEX('PTRM input'!$G$385:$P$434,A25offset,$E1097)-INDEX('PTRM input'!$G$277:$P$326,A25offset,$E1097))*OFFSET($F$7,0,$E1097))-SUM($G1097:AN1097),(((INDEX('PTRM input'!$G$385:$P$434,A25offset,$E1097)-INDEX('PTRM input'!$G$277:$P$326,A25offset,$E1097))*OFFSET($F$7,0,$E1097))-SUM($G1097:AN1097))*(OFFSET('PTRM input'!$G$477,0,$E1097-1)/A25taxstdlife))))</f>
        <v>0</v>
      </c>
      <c r="AP1097" s="251">
        <f ca="1">IF(A25taxstdlife="n/a","n/a",IF(A25taxstdlife="",0,IF(AP$3&gt;(A25stdlife+$E1097),((INDEX('PTRM input'!$G$385:$P$434,A25offset,$E1097)-INDEX('PTRM input'!$G$277:$P$326,A25offset,$E1097))*OFFSET($F$7,0,$E1097))-SUM($G1097:AO1097),(((INDEX('PTRM input'!$G$385:$P$434,A25offset,$E1097)-INDEX('PTRM input'!$G$277:$P$326,A25offset,$E1097))*OFFSET($F$7,0,$E1097))-SUM($G1097:AO1097))*(OFFSET('PTRM input'!$G$477,0,$E1097-1)/A25taxstdlife))))</f>
        <v>0</v>
      </c>
      <c r="AQ1097" s="251">
        <f ca="1">IF(A25taxstdlife="n/a","n/a",IF(A25taxstdlife="",0,IF(AQ$3&gt;(A25stdlife+$E1097),((INDEX('PTRM input'!$G$385:$P$434,A25offset,$E1097)-INDEX('PTRM input'!$G$277:$P$326,A25offset,$E1097))*OFFSET($F$7,0,$E1097))-SUM($G1097:AP1097),(((INDEX('PTRM input'!$G$385:$P$434,A25offset,$E1097)-INDEX('PTRM input'!$G$277:$P$326,A25offset,$E1097))*OFFSET($F$7,0,$E1097))-SUM($G1097:AP1097))*(OFFSET('PTRM input'!$G$477,0,$E1097-1)/A25taxstdlife))))</f>
        <v>0</v>
      </c>
      <c r="AR1097" s="251">
        <f ca="1">IF(A25taxstdlife="n/a","n/a",IF(A25taxstdlife="",0,IF(AR$3&gt;(A25stdlife+$E1097),((INDEX('PTRM input'!$G$385:$P$434,A25offset,$E1097)-INDEX('PTRM input'!$G$277:$P$326,A25offset,$E1097))*OFFSET($F$7,0,$E1097))-SUM($G1097:AQ1097),(((INDEX('PTRM input'!$G$385:$P$434,A25offset,$E1097)-INDEX('PTRM input'!$G$277:$P$326,A25offset,$E1097))*OFFSET($F$7,0,$E1097))-SUM($G1097:AQ1097))*(OFFSET('PTRM input'!$G$477,0,$E1097-1)/A25taxstdlife))))</f>
        <v>0</v>
      </c>
      <c r="AS1097" s="251">
        <f ca="1">IF(A25taxstdlife="n/a","n/a",IF(A25taxstdlife="",0,IF(AS$3&gt;(A25stdlife+$E1097),((INDEX('PTRM input'!$G$385:$P$434,A25offset,$E1097)-INDEX('PTRM input'!$G$277:$P$326,A25offset,$E1097))*OFFSET($F$7,0,$E1097))-SUM($G1097:AR1097),(((INDEX('PTRM input'!$G$385:$P$434,A25offset,$E1097)-INDEX('PTRM input'!$G$277:$P$326,A25offset,$E1097))*OFFSET($F$7,0,$E1097))-SUM($G1097:AR1097))*(OFFSET('PTRM input'!$G$477,0,$E1097-1)/A25taxstdlife))))</f>
        <v>0</v>
      </c>
      <c r="AT1097" s="251">
        <f ca="1">IF(A25taxstdlife="n/a","n/a",IF(A25taxstdlife="",0,IF(AT$3&gt;(A25stdlife+$E1097),((INDEX('PTRM input'!$G$385:$P$434,A25offset,$E1097)-INDEX('PTRM input'!$G$277:$P$326,A25offset,$E1097))*OFFSET($F$7,0,$E1097))-SUM($G1097:AS1097),(((INDEX('PTRM input'!$G$385:$P$434,A25offset,$E1097)-INDEX('PTRM input'!$G$277:$P$326,A25offset,$E1097))*OFFSET($F$7,0,$E1097))-SUM($G1097:AS1097))*(OFFSET('PTRM input'!$G$477,0,$E1097-1)/A25taxstdlife))))</f>
        <v>0</v>
      </c>
      <c r="AU1097" s="251">
        <f ca="1">IF(A25taxstdlife="n/a","n/a",IF(A25taxstdlife="",0,IF(AU$3&gt;(A25stdlife+$E1097),((INDEX('PTRM input'!$G$385:$P$434,A25offset,$E1097)-INDEX('PTRM input'!$G$277:$P$326,A25offset,$E1097))*OFFSET($F$7,0,$E1097))-SUM($G1097:AT1097),(((INDEX('PTRM input'!$G$385:$P$434,A25offset,$E1097)-INDEX('PTRM input'!$G$277:$P$326,A25offset,$E1097))*OFFSET($F$7,0,$E1097))-SUM($G1097:AT1097))*(OFFSET('PTRM input'!$G$477,0,$E1097-1)/A25taxstdlife))))</f>
        <v>0</v>
      </c>
      <c r="AV1097" s="251">
        <f ca="1">IF(A25taxstdlife="n/a","n/a",IF(A25taxstdlife="",0,IF(AV$3&gt;(A25stdlife+$E1097),((INDEX('PTRM input'!$G$385:$P$434,A25offset,$E1097)-INDEX('PTRM input'!$G$277:$P$326,A25offset,$E1097))*OFFSET($F$7,0,$E1097))-SUM($G1097:AU1097),(((INDEX('PTRM input'!$G$385:$P$434,A25offset,$E1097)-INDEX('PTRM input'!$G$277:$P$326,A25offset,$E1097))*OFFSET($F$7,0,$E1097))-SUM($G1097:AU1097))*(OFFSET('PTRM input'!$G$477,0,$E1097-1)/A25taxstdlife))))</f>
        <v>0</v>
      </c>
      <c r="AW1097" s="251">
        <f ca="1">IF(A25taxstdlife="n/a","n/a",IF(A25taxstdlife="",0,IF(AW$3&gt;(A25stdlife+$E1097),((INDEX('PTRM input'!$G$385:$P$434,A25offset,$E1097)-INDEX('PTRM input'!$G$277:$P$326,A25offset,$E1097))*OFFSET($F$7,0,$E1097))-SUM($G1097:AV1097),(((INDEX('PTRM input'!$G$385:$P$434,A25offset,$E1097)-INDEX('PTRM input'!$G$277:$P$326,A25offset,$E1097))*OFFSET($F$7,0,$E1097))-SUM($G1097:AV1097))*(OFFSET('PTRM input'!$G$477,0,$E1097-1)/A25taxstdlife))))</f>
        <v>0</v>
      </c>
      <c r="AX1097" s="251">
        <f ca="1">IF(A25taxstdlife="n/a","n/a",IF(A25taxstdlife="",0,IF(AX$3&gt;(A25stdlife+$E1097),((INDEX('PTRM input'!$G$385:$P$434,A25offset,$E1097)-INDEX('PTRM input'!$G$277:$P$326,A25offset,$E1097))*OFFSET($F$7,0,$E1097))-SUM($G1097:AW1097),(((INDEX('PTRM input'!$G$385:$P$434,A25offset,$E1097)-INDEX('PTRM input'!$G$277:$P$326,A25offset,$E1097))*OFFSET($F$7,0,$E1097))-SUM($G1097:AW1097))*(OFFSET('PTRM input'!$G$477,0,$E1097-1)/A25taxstdlife))))</f>
        <v>0</v>
      </c>
      <c r="AY1097" s="251">
        <f ca="1">IF(A25taxstdlife="n/a","n/a",IF(A25taxstdlife="",0,IF(AY$3&gt;(A25stdlife+$E1097),((INDEX('PTRM input'!$G$385:$P$434,A25offset,$E1097)-INDEX('PTRM input'!$G$277:$P$326,A25offset,$E1097))*OFFSET($F$7,0,$E1097))-SUM($G1097:AX1097),(((INDEX('PTRM input'!$G$385:$P$434,A25offset,$E1097)-INDEX('PTRM input'!$G$277:$P$326,A25offset,$E1097))*OFFSET($F$7,0,$E1097))-SUM($G1097:AX1097))*(OFFSET('PTRM input'!$G$477,0,$E1097-1)/A25taxstdlife))))</f>
        <v>0</v>
      </c>
      <c r="AZ1097" s="251">
        <f ca="1">IF(A25taxstdlife="n/a","n/a",IF(A25taxstdlife="",0,IF(AZ$3&gt;(A25stdlife+$E1097),((INDEX('PTRM input'!$G$385:$P$434,A25offset,$E1097)-INDEX('PTRM input'!$G$277:$P$326,A25offset,$E1097))*OFFSET($F$7,0,$E1097))-SUM($G1097:AY1097),(((INDEX('PTRM input'!$G$385:$P$434,A25offset,$E1097)-INDEX('PTRM input'!$G$277:$P$326,A25offset,$E1097))*OFFSET($F$7,0,$E1097))-SUM($G1097:AY1097))*(OFFSET('PTRM input'!$G$477,0,$E1097-1)/A25taxstdlife))))</f>
        <v>0</v>
      </c>
      <c r="BA1097" s="251">
        <f ca="1">IF(A25taxstdlife="n/a","n/a",IF(A25taxstdlife="",0,IF(BA$3&gt;(A25stdlife+$E1097),((INDEX('PTRM input'!$G$385:$P$434,A25offset,$E1097)-INDEX('PTRM input'!$G$277:$P$326,A25offset,$E1097))*OFFSET($F$7,0,$E1097))-SUM($G1097:AZ1097),(((INDEX('PTRM input'!$G$385:$P$434,A25offset,$E1097)-INDEX('PTRM input'!$G$277:$P$326,A25offset,$E1097))*OFFSET($F$7,0,$E1097))-SUM($G1097:AZ1097))*(OFFSET('PTRM input'!$G$477,0,$E1097-1)/A25taxstdlife))))</f>
        <v>0</v>
      </c>
      <c r="BB1097" s="251">
        <f ca="1">IF(A25taxstdlife="n/a","n/a",IF(A25taxstdlife="",0,IF(BB$3&gt;(A25stdlife+$E1097),((INDEX('PTRM input'!$G$385:$P$434,A25offset,$E1097)-INDEX('PTRM input'!$G$277:$P$326,A25offset,$E1097))*OFFSET($F$7,0,$E1097))-SUM($G1097:BA1097),(((INDEX('PTRM input'!$G$385:$P$434,A25offset,$E1097)-INDEX('PTRM input'!$G$277:$P$326,A25offset,$E1097))*OFFSET($F$7,0,$E1097))-SUM($G1097:BA1097))*(OFFSET('PTRM input'!$G$477,0,$E1097-1)/A25taxstdlife))))</f>
        <v>0</v>
      </c>
      <c r="BC1097" s="251">
        <f ca="1">IF(A25taxstdlife="n/a","n/a",IF(A25taxstdlife="",0,IF(BC$3&gt;(A25stdlife+$E1097),((INDEX('PTRM input'!$G$385:$P$434,A25offset,$E1097)-INDEX('PTRM input'!$G$277:$P$326,A25offset,$E1097))*OFFSET($F$7,0,$E1097))-SUM($G1097:BB1097),(((INDEX('PTRM input'!$G$385:$P$434,A25offset,$E1097)-INDEX('PTRM input'!$G$277:$P$326,A25offset,$E1097))*OFFSET($F$7,0,$E1097))-SUM($G1097:BB1097))*(OFFSET('PTRM input'!$G$477,0,$E1097-1)/A25taxstdlife))))</f>
        <v>0</v>
      </c>
      <c r="BD1097" s="251">
        <f ca="1">IF(A25taxstdlife="n/a","n/a",IF(A25taxstdlife="",0,IF(BD$3&gt;(A25stdlife+$E1097),((INDEX('PTRM input'!$G$385:$P$434,A25offset,$E1097)-INDEX('PTRM input'!$G$277:$P$326,A25offset,$E1097))*OFFSET($F$7,0,$E1097))-SUM($G1097:BC1097),(((INDEX('PTRM input'!$G$385:$P$434,A25offset,$E1097)-INDEX('PTRM input'!$G$277:$P$326,A25offset,$E1097))*OFFSET($F$7,0,$E1097))-SUM($G1097:BC1097))*(OFFSET('PTRM input'!$G$477,0,$E1097-1)/A25taxstdlife))))</f>
        <v>0</v>
      </c>
      <c r="BE1097" s="251">
        <f ca="1">IF(A25taxstdlife="n/a","n/a",IF(A25taxstdlife="",0,IF(BE$3&gt;(A25stdlife+$E1097),((INDEX('PTRM input'!$G$385:$P$434,A25offset,$E1097)-INDEX('PTRM input'!$G$277:$P$326,A25offset,$E1097))*OFFSET($F$7,0,$E1097))-SUM($G1097:BD1097),(((INDEX('PTRM input'!$G$385:$P$434,A25offset,$E1097)-INDEX('PTRM input'!$G$277:$P$326,A25offset,$E1097))*OFFSET($F$7,0,$E1097))-SUM($G1097:BD1097))*(OFFSET('PTRM input'!$G$477,0,$E1097-1)/A25taxstdlife))))</f>
        <v>0</v>
      </c>
      <c r="BF1097" s="251">
        <f ca="1">IF(A25taxstdlife="n/a","n/a",IF(A25taxstdlife="",0,IF(BF$3&gt;(A25stdlife+$E1097),((INDEX('PTRM input'!$G$385:$P$434,A25offset,$E1097)-INDEX('PTRM input'!$G$277:$P$326,A25offset,$E1097))*OFFSET($F$7,0,$E1097))-SUM($G1097:BE1097),(((INDEX('PTRM input'!$G$385:$P$434,A25offset,$E1097)-INDEX('PTRM input'!$G$277:$P$326,A25offset,$E1097))*OFFSET($F$7,0,$E1097))-SUM($G1097:BE1097))*(OFFSET('PTRM input'!$G$477,0,$E1097-1)/A25taxstdlife))))</f>
        <v>0</v>
      </c>
      <c r="BG1097" s="251">
        <f ca="1">IF(A25taxstdlife="n/a","n/a",IF(A25taxstdlife="",0,IF(BG$3&gt;(A25stdlife+$E1097),((INDEX('PTRM input'!$G$385:$P$434,A25offset,$E1097)-INDEX('PTRM input'!$G$277:$P$326,A25offset,$E1097))*OFFSET($F$7,0,$E1097))-SUM($G1097:BF1097),(((INDEX('PTRM input'!$G$385:$P$434,A25offset,$E1097)-INDEX('PTRM input'!$G$277:$P$326,A25offset,$E1097))*OFFSET($F$7,0,$E1097))-SUM($G1097:BF1097))*(OFFSET('PTRM input'!$G$477,0,$E1097-1)/A25taxstdlife))))</f>
        <v>0</v>
      </c>
      <c r="BH1097" s="251">
        <f ca="1">IF(A25taxstdlife="n/a","n/a",IF(A25taxstdlife="",0,IF(BH$3&gt;(A25stdlife+$E1097),((INDEX('PTRM input'!$G$385:$P$434,A25offset,$E1097)-INDEX('PTRM input'!$G$277:$P$326,A25offset,$E1097))*OFFSET($F$7,0,$E1097))-SUM($G1097:BG1097),(((INDEX('PTRM input'!$G$385:$P$434,A25offset,$E1097)-INDEX('PTRM input'!$G$277:$P$326,A25offset,$E1097))*OFFSET($F$7,0,$E1097))-SUM($G1097:BG1097))*(OFFSET('PTRM input'!$G$477,0,$E1097-1)/A25taxstdlife))))</f>
        <v>0</v>
      </c>
      <c r="BI1097" s="251">
        <f ca="1">IF(A25taxstdlife="n/a","n/a",IF(A25taxstdlife="",0,IF(BI$3&gt;(A25stdlife+$E1097),((INDEX('PTRM input'!$G$385:$P$434,A25offset,$E1097)-INDEX('PTRM input'!$G$277:$P$326,A25offset,$E1097))*OFFSET($F$7,0,$E1097))-SUM($G1097:BH1097),(((INDEX('PTRM input'!$G$385:$P$434,A25offset,$E1097)-INDEX('PTRM input'!$G$277:$P$326,A25offset,$E1097))*OFFSET($F$7,0,$E1097))-SUM($G1097:BH1097))*(OFFSET('PTRM input'!$G$477,0,$E1097-1)/A25taxstdlife))))</f>
        <v>0</v>
      </c>
      <c r="BJ1097" s="116"/>
      <c r="BK1097" s="116"/>
      <c r="BL1097" s="116"/>
      <c r="BM1097" s="116"/>
    </row>
    <row r="1098" spans="1:65" ht="12.75" hidden="1" customHeight="1" outlineLevel="2">
      <c r="A1098" s="366"/>
      <c r="B1098" s="19"/>
      <c r="C1098" s="18"/>
      <c r="D1098" s="760"/>
      <c r="E1098" s="86">
        <v>5</v>
      </c>
      <c r="F1098" s="356"/>
      <c r="G1098" s="434"/>
      <c r="H1098" s="435"/>
      <c r="I1098" s="435"/>
      <c r="J1098" s="435"/>
      <c r="K1098" s="619"/>
      <c r="L1098" s="251">
        <f ca="1">IF(A25taxstdlife="n/a","n/a",IF(A25taxstdlife="",0,IF(L$3&gt;(A25stdlife+$E1098),((INDEX('PTRM input'!$G$385:$P$434,A25offset,$E1098)-INDEX('PTRM input'!$G$277:$P$326,A25offset,$E1098))*OFFSET($F$7,0,$E1098))-SUM($G1098:K1098),(((INDEX('PTRM input'!$G$385:$P$434,A25offset,$E1098)-INDEX('PTRM input'!$G$277:$P$326,A25offset,$E1098))*OFFSET($F$7,0,$E1098))-SUM($G1098:K1098))*(OFFSET('PTRM input'!$G$477,0,$E1098-1)/A25taxstdlife))))</f>
        <v>0</v>
      </c>
      <c r="M1098" s="251">
        <f ca="1">IF(A25taxstdlife="n/a","n/a",IF(A25taxstdlife="",0,IF(M$3&gt;(A25stdlife+$E1098),((INDEX('PTRM input'!$G$385:$P$434,A25offset,$E1098)-INDEX('PTRM input'!$G$277:$P$326,A25offset,$E1098))*OFFSET($F$7,0,$E1098))-SUM($G1098:L1098),(((INDEX('PTRM input'!$G$385:$P$434,A25offset,$E1098)-INDEX('PTRM input'!$G$277:$P$326,A25offset,$E1098))*OFFSET($F$7,0,$E1098))-SUM($G1098:L1098))*(OFFSET('PTRM input'!$G$477,0,$E1098-1)/A25taxstdlife))))</f>
        <v>0</v>
      </c>
      <c r="N1098" s="251">
        <f ca="1">IF(A25taxstdlife="n/a","n/a",IF(A25taxstdlife="",0,IF(N$3&gt;(A25stdlife+$E1098),((INDEX('PTRM input'!$G$385:$P$434,A25offset,$E1098)-INDEX('PTRM input'!$G$277:$P$326,A25offset,$E1098))*OFFSET($F$7,0,$E1098))-SUM($G1098:M1098),(((INDEX('PTRM input'!$G$385:$P$434,A25offset,$E1098)-INDEX('PTRM input'!$G$277:$P$326,A25offset,$E1098))*OFFSET($F$7,0,$E1098))-SUM($G1098:M1098))*(OFFSET('PTRM input'!$G$477,0,$E1098-1)/A25taxstdlife))))</f>
        <v>0</v>
      </c>
      <c r="O1098" s="251">
        <f ca="1">IF(A25taxstdlife="n/a","n/a",IF(A25taxstdlife="",0,IF(O$3&gt;(A25stdlife+$E1098),((INDEX('PTRM input'!$G$385:$P$434,A25offset,$E1098)-INDEX('PTRM input'!$G$277:$P$326,A25offset,$E1098))*OFFSET($F$7,0,$E1098))-SUM($G1098:N1098),(((INDEX('PTRM input'!$G$385:$P$434,A25offset,$E1098)-INDEX('PTRM input'!$G$277:$P$326,A25offset,$E1098))*OFFSET($F$7,0,$E1098))-SUM($G1098:N1098))*(OFFSET('PTRM input'!$G$477,0,$E1098-1)/A25taxstdlife))))</f>
        <v>0</v>
      </c>
      <c r="P1098" s="251">
        <f ca="1">IF(A25taxstdlife="n/a","n/a",IF(A25taxstdlife="",0,IF(P$3&gt;(A25stdlife+$E1098),((INDEX('PTRM input'!$G$385:$P$434,A25offset,$E1098)-INDEX('PTRM input'!$G$277:$P$326,A25offset,$E1098))*OFFSET($F$7,0,$E1098))-SUM($G1098:O1098),(((INDEX('PTRM input'!$G$385:$P$434,A25offset,$E1098)-INDEX('PTRM input'!$G$277:$P$326,A25offset,$E1098))*OFFSET($F$7,0,$E1098))-SUM($G1098:O1098))*(OFFSET('PTRM input'!$G$477,0,$E1098-1)/A25taxstdlife))))</f>
        <v>0</v>
      </c>
      <c r="Q1098" s="251">
        <f ca="1">IF(A25taxstdlife="n/a","n/a",IF(A25taxstdlife="",0,IF(Q$3&gt;(A25stdlife+$E1098),((INDEX('PTRM input'!$G$385:$P$434,A25offset,$E1098)-INDEX('PTRM input'!$G$277:$P$326,A25offset,$E1098))*OFFSET($F$7,0,$E1098))-SUM($G1098:P1098),(((INDEX('PTRM input'!$G$385:$P$434,A25offset,$E1098)-INDEX('PTRM input'!$G$277:$P$326,A25offset,$E1098))*OFFSET($F$7,0,$E1098))-SUM($G1098:P1098))*(OFFSET('PTRM input'!$G$477,0,$E1098-1)/A25taxstdlife))))</f>
        <v>0</v>
      </c>
      <c r="R1098" s="251">
        <f ca="1">IF(A25taxstdlife="n/a","n/a",IF(A25taxstdlife="",0,IF(R$3&gt;(A25stdlife+$E1098),((INDEX('PTRM input'!$G$385:$P$434,A25offset,$E1098)-INDEX('PTRM input'!$G$277:$P$326,A25offset,$E1098))*OFFSET($F$7,0,$E1098))-SUM($G1098:Q1098),(((INDEX('PTRM input'!$G$385:$P$434,A25offset,$E1098)-INDEX('PTRM input'!$G$277:$P$326,A25offset,$E1098))*OFFSET($F$7,0,$E1098))-SUM($G1098:Q1098))*(OFFSET('PTRM input'!$G$477,0,$E1098-1)/A25taxstdlife))))</f>
        <v>0</v>
      </c>
      <c r="S1098" s="251">
        <f ca="1">IF(A25taxstdlife="n/a","n/a",IF(A25taxstdlife="",0,IF(S$3&gt;(A25stdlife+$E1098),((INDEX('PTRM input'!$G$385:$P$434,A25offset,$E1098)-INDEX('PTRM input'!$G$277:$P$326,A25offset,$E1098))*OFFSET($F$7,0,$E1098))-SUM($G1098:R1098),(((INDEX('PTRM input'!$G$385:$P$434,A25offset,$E1098)-INDEX('PTRM input'!$G$277:$P$326,A25offset,$E1098))*OFFSET($F$7,0,$E1098))-SUM($G1098:R1098))*(OFFSET('PTRM input'!$G$477,0,$E1098-1)/A25taxstdlife))))</f>
        <v>0</v>
      </c>
      <c r="T1098" s="251">
        <f ca="1">IF(A25taxstdlife="n/a","n/a",IF(A25taxstdlife="",0,IF(T$3&gt;(A25stdlife+$E1098),((INDEX('PTRM input'!$G$385:$P$434,A25offset,$E1098)-INDEX('PTRM input'!$G$277:$P$326,A25offset,$E1098))*OFFSET($F$7,0,$E1098))-SUM($G1098:S1098),(((INDEX('PTRM input'!$G$385:$P$434,A25offset,$E1098)-INDEX('PTRM input'!$G$277:$P$326,A25offset,$E1098))*OFFSET($F$7,0,$E1098))-SUM($G1098:S1098))*(OFFSET('PTRM input'!$G$477,0,$E1098-1)/A25taxstdlife))))</f>
        <v>0</v>
      </c>
      <c r="U1098" s="251">
        <f ca="1">IF(A25taxstdlife="n/a","n/a",IF(A25taxstdlife="",0,IF(U$3&gt;(A25stdlife+$E1098),((INDEX('PTRM input'!$G$385:$P$434,A25offset,$E1098)-INDEX('PTRM input'!$G$277:$P$326,A25offset,$E1098))*OFFSET($F$7,0,$E1098))-SUM($G1098:T1098),(((INDEX('PTRM input'!$G$385:$P$434,A25offset,$E1098)-INDEX('PTRM input'!$G$277:$P$326,A25offset,$E1098))*OFFSET($F$7,0,$E1098))-SUM($G1098:T1098))*(OFFSET('PTRM input'!$G$477,0,$E1098-1)/A25taxstdlife))))</f>
        <v>0</v>
      </c>
      <c r="V1098" s="251">
        <f ca="1">IF(A25taxstdlife="n/a","n/a",IF(A25taxstdlife="",0,IF(V$3&gt;(A25stdlife+$E1098),((INDEX('PTRM input'!$G$385:$P$434,A25offset,$E1098)-INDEX('PTRM input'!$G$277:$P$326,A25offset,$E1098))*OFFSET($F$7,0,$E1098))-SUM($G1098:U1098),(((INDEX('PTRM input'!$G$385:$P$434,A25offset,$E1098)-INDEX('PTRM input'!$G$277:$P$326,A25offset,$E1098))*OFFSET($F$7,0,$E1098))-SUM($G1098:U1098))*(OFFSET('PTRM input'!$G$477,0,$E1098-1)/A25taxstdlife))))</f>
        <v>0</v>
      </c>
      <c r="W1098" s="251">
        <f ca="1">IF(A25taxstdlife="n/a","n/a",IF(A25taxstdlife="",0,IF(W$3&gt;(A25stdlife+$E1098),((INDEX('PTRM input'!$G$385:$P$434,A25offset,$E1098)-INDEX('PTRM input'!$G$277:$P$326,A25offset,$E1098))*OFFSET($F$7,0,$E1098))-SUM($G1098:V1098),(((INDEX('PTRM input'!$G$385:$P$434,A25offset,$E1098)-INDEX('PTRM input'!$G$277:$P$326,A25offset,$E1098))*OFFSET($F$7,0,$E1098))-SUM($G1098:V1098))*(OFFSET('PTRM input'!$G$477,0,$E1098-1)/A25taxstdlife))))</f>
        <v>0</v>
      </c>
      <c r="X1098" s="251">
        <f ca="1">IF(A25taxstdlife="n/a","n/a",IF(A25taxstdlife="",0,IF(X$3&gt;(A25stdlife+$E1098),((INDEX('PTRM input'!$G$385:$P$434,A25offset,$E1098)-INDEX('PTRM input'!$G$277:$P$326,A25offset,$E1098))*OFFSET($F$7,0,$E1098))-SUM($G1098:W1098),(((INDEX('PTRM input'!$G$385:$P$434,A25offset,$E1098)-INDEX('PTRM input'!$G$277:$P$326,A25offset,$E1098))*OFFSET($F$7,0,$E1098))-SUM($G1098:W1098))*(OFFSET('PTRM input'!$G$477,0,$E1098-1)/A25taxstdlife))))</f>
        <v>0</v>
      </c>
      <c r="Y1098" s="251">
        <f ca="1">IF(A25taxstdlife="n/a","n/a",IF(A25taxstdlife="",0,IF(Y$3&gt;(A25stdlife+$E1098),((INDEX('PTRM input'!$G$385:$P$434,A25offset,$E1098)-INDEX('PTRM input'!$G$277:$P$326,A25offset,$E1098))*OFFSET($F$7,0,$E1098))-SUM($G1098:X1098),(((INDEX('PTRM input'!$G$385:$P$434,A25offset,$E1098)-INDEX('PTRM input'!$G$277:$P$326,A25offset,$E1098))*OFFSET($F$7,0,$E1098))-SUM($G1098:X1098))*(OFFSET('PTRM input'!$G$477,0,$E1098-1)/A25taxstdlife))))</f>
        <v>0</v>
      </c>
      <c r="Z1098" s="251">
        <f ca="1">IF(A25taxstdlife="n/a","n/a",IF(A25taxstdlife="",0,IF(Z$3&gt;(A25stdlife+$E1098),((INDEX('PTRM input'!$G$385:$P$434,A25offset,$E1098)-INDEX('PTRM input'!$G$277:$P$326,A25offset,$E1098))*OFFSET($F$7,0,$E1098))-SUM($G1098:Y1098),(((INDEX('PTRM input'!$G$385:$P$434,A25offset,$E1098)-INDEX('PTRM input'!$G$277:$P$326,A25offset,$E1098))*OFFSET($F$7,0,$E1098))-SUM($G1098:Y1098))*(OFFSET('PTRM input'!$G$477,0,$E1098-1)/A25taxstdlife))))</f>
        <v>0</v>
      </c>
      <c r="AA1098" s="251">
        <f ca="1">IF(A25taxstdlife="n/a","n/a",IF(A25taxstdlife="",0,IF(AA$3&gt;(A25stdlife+$E1098),((INDEX('PTRM input'!$G$385:$P$434,A25offset,$E1098)-INDEX('PTRM input'!$G$277:$P$326,A25offset,$E1098))*OFFSET($F$7,0,$E1098))-SUM($G1098:Z1098),(((INDEX('PTRM input'!$G$385:$P$434,A25offset,$E1098)-INDEX('PTRM input'!$G$277:$P$326,A25offset,$E1098))*OFFSET($F$7,0,$E1098))-SUM($G1098:Z1098))*(OFFSET('PTRM input'!$G$477,0,$E1098-1)/A25taxstdlife))))</f>
        <v>0</v>
      </c>
      <c r="AB1098" s="251">
        <f ca="1">IF(A25taxstdlife="n/a","n/a",IF(A25taxstdlife="",0,IF(AB$3&gt;(A25stdlife+$E1098),((INDEX('PTRM input'!$G$385:$P$434,A25offset,$E1098)-INDEX('PTRM input'!$G$277:$P$326,A25offset,$E1098))*OFFSET($F$7,0,$E1098))-SUM($G1098:AA1098),(((INDEX('PTRM input'!$G$385:$P$434,A25offset,$E1098)-INDEX('PTRM input'!$G$277:$P$326,A25offset,$E1098))*OFFSET($F$7,0,$E1098))-SUM($G1098:AA1098))*(OFFSET('PTRM input'!$G$477,0,$E1098-1)/A25taxstdlife))))</f>
        <v>0</v>
      </c>
      <c r="AC1098" s="251">
        <f ca="1">IF(A25taxstdlife="n/a","n/a",IF(A25taxstdlife="",0,IF(AC$3&gt;(A25stdlife+$E1098),((INDEX('PTRM input'!$G$385:$P$434,A25offset,$E1098)-INDEX('PTRM input'!$G$277:$P$326,A25offset,$E1098))*OFFSET($F$7,0,$E1098))-SUM($G1098:AB1098),(((INDEX('PTRM input'!$G$385:$P$434,A25offset,$E1098)-INDEX('PTRM input'!$G$277:$P$326,A25offset,$E1098))*OFFSET($F$7,0,$E1098))-SUM($G1098:AB1098))*(OFFSET('PTRM input'!$G$477,0,$E1098-1)/A25taxstdlife))))</f>
        <v>0</v>
      </c>
      <c r="AD1098" s="251">
        <f ca="1">IF(A25taxstdlife="n/a","n/a",IF(A25taxstdlife="",0,IF(AD$3&gt;(A25stdlife+$E1098),((INDEX('PTRM input'!$G$385:$P$434,A25offset,$E1098)-INDEX('PTRM input'!$G$277:$P$326,A25offset,$E1098))*OFFSET($F$7,0,$E1098))-SUM($G1098:AC1098),(((INDEX('PTRM input'!$G$385:$P$434,A25offset,$E1098)-INDEX('PTRM input'!$G$277:$P$326,A25offset,$E1098))*OFFSET($F$7,0,$E1098))-SUM($G1098:AC1098))*(OFFSET('PTRM input'!$G$477,0,$E1098-1)/A25taxstdlife))))</f>
        <v>0</v>
      </c>
      <c r="AE1098" s="251">
        <f ca="1">IF(A25taxstdlife="n/a","n/a",IF(A25taxstdlife="",0,IF(AE$3&gt;(A25stdlife+$E1098),((INDEX('PTRM input'!$G$385:$P$434,A25offset,$E1098)-INDEX('PTRM input'!$G$277:$P$326,A25offset,$E1098))*OFFSET($F$7,0,$E1098))-SUM($G1098:AD1098),(((INDEX('PTRM input'!$G$385:$P$434,A25offset,$E1098)-INDEX('PTRM input'!$G$277:$P$326,A25offset,$E1098))*OFFSET($F$7,0,$E1098))-SUM($G1098:AD1098))*(OFFSET('PTRM input'!$G$477,0,$E1098-1)/A25taxstdlife))))</f>
        <v>0</v>
      </c>
      <c r="AF1098" s="251">
        <f ca="1">IF(A25taxstdlife="n/a","n/a",IF(A25taxstdlife="",0,IF(AF$3&gt;(A25stdlife+$E1098),((INDEX('PTRM input'!$G$385:$P$434,A25offset,$E1098)-INDEX('PTRM input'!$G$277:$P$326,A25offset,$E1098))*OFFSET($F$7,0,$E1098))-SUM($G1098:AE1098),(((INDEX('PTRM input'!$G$385:$P$434,A25offset,$E1098)-INDEX('PTRM input'!$G$277:$P$326,A25offset,$E1098))*OFFSET($F$7,0,$E1098))-SUM($G1098:AE1098))*(OFFSET('PTRM input'!$G$477,0,$E1098-1)/A25taxstdlife))))</f>
        <v>0</v>
      </c>
      <c r="AG1098" s="251">
        <f ca="1">IF(A25taxstdlife="n/a","n/a",IF(A25taxstdlife="",0,IF(AG$3&gt;(A25stdlife+$E1098),((INDEX('PTRM input'!$G$385:$P$434,A25offset,$E1098)-INDEX('PTRM input'!$G$277:$P$326,A25offset,$E1098))*OFFSET($F$7,0,$E1098))-SUM($G1098:AF1098),(((INDEX('PTRM input'!$G$385:$P$434,A25offset,$E1098)-INDEX('PTRM input'!$G$277:$P$326,A25offset,$E1098))*OFFSET($F$7,0,$E1098))-SUM($G1098:AF1098))*(OFFSET('PTRM input'!$G$477,0,$E1098-1)/A25taxstdlife))))</f>
        <v>0</v>
      </c>
      <c r="AH1098" s="251">
        <f ca="1">IF(A25taxstdlife="n/a","n/a",IF(A25taxstdlife="",0,IF(AH$3&gt;(A25stdlife+$E1098),((INDEX('PTRM input'!$G$385:$P$434,A25offset,$E1098)-INDEX('PTRM input'!$G$277:$P$326,A25offset,$E1098))*OFFSET($F$7,0,$E1098))-SUM($G1098:AG1098),(((INDEX('PTRM input'!$G$385:$P$434,A25offset,$E1098)-INDEX('PTRM input'!$G$277:$P$326,A25offset,$E1098))*OFFSET($F$7,0,$E1098))-SUM($G1098:AG1098))*(OFFSET('PTRM input'!$G$477,0,$E1098-1)/A25taxstdlife))))</f>
        <v>0</v>
      </c>
      <c r="AI1098" s="251">
        <f ca="1">IF(A25taxstdlife="n/a","n/a",IF(A25taxstdlife="",0,IF(AI$3&gt;(A25stdlife+$E1098),((INDEX('PTRM input'!$G$385:$P$434,A25offset,$E1098)-INDEX('PTRM input'!$G$277:$P$326,A25offset,$E1098))*OFFSET($F$7,0,$E1098))-SUM($G1098:AH1098),(((INDEX('PTRM input'!$G$385:$P$434,A25offset,$E1098)-INDEX('PTRM input'!$G$277:$P$326,A25offset,$E1098))*OFFSET($F$7,0,$E1098))-SUM($G1098:AH1098))*(OFFSET('PTRM input'!$G$477,0,$E1098-1)/A25taxstdlife))))</f>
        <v>0</v>
      </c>
      <c r="AJ1098" s="251">
        <f ca="1">IF(A25taxstdlife="n/a","n/a",IF(A25taxstdlife="",0,IF(AJ$3&gt;(A25stdlife+$E1098),((INDEX('PTRM input'!$G$385:$P$434,A25offset,$E1098)-INDEX('PTRM input'!$G$277:$P$326,A25offset,$E1098))*OFFSET($F$7,0,$E1098))-SUM($G1098:AI1098),(((INDEX('PTRM input'!$G$385:$P$434,A25offset,$E1098)-INDEX('PTRM input'!$G$277:$P$326,A25offset,$E1098))*OFFSET($F$7,0,$E1098))-SUM($G1098:AI1098))*(OFFSET('PTRM input'!$G$477,0,$E1098-1)/A25taxstdlife))))</f>
        <v>0</v>
      </c>
      <c r="AK1098" s="251">
        <f ca="1">IF(A25taxstdlife="n/a","n/a",IF(A25taxstdlife="",0,IF(AK$3&gt;(A25stdlife+$E1098),((INDEX('PTRM input'!$G$385:$P$434,A25offset,$E1098)-INDEX('PTRM input'!$G$277:$P$326,A25offset,$E1098))*OFFSET($F$7,0,$E1098))-SUM($G1098:AJ1098),(((INDEX('PTRM input'!$G$385:$P$434,A25offset,$E1098)-INDEX('PTRM input'!$G$277:$P$326,A25offset,$E1098))*OFFSET($F$7,0,$E1098))-SUM($G1098:AJ1098))*(OFFSET('PTRM input'!$G$477,0,$E1098-1)/A25taxstdlife))))</f>
        <v>0</v>
      </c>
      <c r="AL1098" s="251">
        <f ca="1">IF(A25taxstdlife="n/a","n/a",IF(A25taxstdlife="",0,IF(AL$3&gt;(A25stdlife+$E1098),((INDEX('PTRM input'!$G$385:$P$434,A25offset,$E1098)-INDEX('PTRM input'!$G$277:$P$326,A25offset,$E1098))*OFFSET($F$7,0,$E1098))-SUM($G1098:AK1098),(((INDEX('PTRM input'!$G$385:$P$434,A25offset,$E1098)-INDEX('PTRM input'!$G$277:$P$326,A25offset,$E1098))*OFFSET($F$7,0,$E1098))-SUM($G1098:AK1098))*(OFFSET('PTRM input'!$G$477,0,$E1098-1)/A25taxstdlife))))</f>
        <v>0</v>
      </c>
      <c r="AM1098" s="251">
        <f ca="1">IF(A25taxstdlife="n/a","n/a",IF(A25taxstdlife="",0,IF(AM$3&gt;(A25stdlife+$E1098),((INDEX('PTRM input'!$G$385:$P$434,A25offset,$E1098)-INDEX('PTRM input'!$G$277:$P$326,A25offset,$E1098))*OFFSET($F$7,0,$E1098))-SUM($G1098:AL1098),(((INDEX('PTRM input'!$G$385:$P$434,A25offset,$E1098)-INDEX('PTRM input'!$G$277:$P$326,A25offset,$E1098))*OFFSET($F$7,0,$E1098))-SUM($G1098:AL1098))*(OFFSET('PTRM input'!$G$477,0,$E1098-1)/A25taxstdlife))))</f>
        <v>0</v>
      </c>
      <c r="AN1098" s="251">
        <f ca="1">IF(A25taxstdlife="n/a","n/a",IF(A25taxstdlife="",0,IF(AN$3&gt;(A25stdlife+$E1098),((INDEX('PTRM input'!$G$385:$P$434,A25offset,$E1098)-INDEX('PTRM input'!$G$277:$P$326,A25offset,$E1098))*OFFSET($F$7,0,$E1098))-SUM($G1098:AM1098),(((INDEX('PTRM input'!$G$385:$P$434,A25offset,$E1098)-INDEX('PTRM input'!$G$277:$P$326,A25offset,$E1098))*OFFSET($F$7,0,$E1098))-SUM($G1098:AM1098))*(OFFSET('PTRM input'!$G$477,0,$E1098-1)/A25taxstdlife))))</f>
        <v>0</v>
      </c>
      <c r="AO1098" s="251">
        <f ca="1">IF(A25taxstdlife="n/a","n/a",IF(A25taxstdlife="",0,IF(AO$3&gt;(A25stdlife+$E1098),((INDEX('PTRM input'!$G$385:$P$434,A25offset,$E1098)-INDEX('PTRM input'!$G$277:$P$326,A25offset,$E1098))*OFFSET($F$7,0,$E1098))-SUM($G1098:AN1098),(((INDEX('PTRM input'!$G$385:$P$434,A25offset,$E1098)-INDEX('PTRM input'!$G$277:$P$326,A25offset,$E1098))*OFFSET($F$7,0,$E1098))-SUM($G1098:AN1098))*(OFFSET('PTRM input'!$G$477,0,$E1098-1)/A25taxstdlife))))</f>
        <v>0</v>
      </c>
      <c r="AP1098" s="251">
        <f ca="1">IF(A25taxstdlife="n/a","n/a",IF(A25taxstdlife="",0,IF(AP$3&gt;(A25stdlife+$E1098),((INDEX('PTRM input'!$G$385:$P$434,A25offset,$E1098)-INDEX('PTRM input'!$G$277:$P$326,A25offset,$E1098))*OFFSET($F$7,0,$E1098))-SUM($G1098:AO1098),(((INDEX('PTRM input'!$G$385:$P$434,A25offset,$E1098)-INDEX('PTRM input'!$G$277:$P$326,A25offset,$E1098))*OFFSET($F$7,0,$E1098))-SUM($G1098:AO1098))*(OFFSET('PTRM input'!$G$477,0,$E1098-1)/A25taxstdlife))))</f>
        <v>0</v>
      </c>
      <c r="AQ1098" s="251">
        <f ca="1">IF(A25taxstdlife="n/a","n/a",IF(A25taxstdlife="",0,IF(AQ$3&gt;(A25stdlife+$E1098),((INDEX('PTRM input'!$G$385:$P$434,A25offset,$E1098)-INDEX('PTRM input'!$G$277:$P$326,A25offset,$E1098))*OFFSET($F$7,0,$E1098))-SUM($G1098:AP1098),(((INDEX('PTRM input'!$G$385:$P$434,A25offset,$E1098)-INDEX('PTRM input'!$G$277:$P$326,A25offset,$E1098))*OFFSET($F$7,0,$E1098))-SUM($G1098:AP1098))*(OFFSET('PTRM input'!$G$477,0,$E1098-1)/A25taxstdlife))))</f>
        <v>0</v>
      </c>
      <c r="AR1098" s="251">
        <f ca="1">IF(A25taxstdlife="n/a","n/a",IF(A25taxstdlife="",0,IF(AR$3&gt;(A25stdlife+$E1098),((INDEX('PTRM input'!$G$385:$P$434,A25offset,$E1098)-INDEX('PTRM input'!$G$277:$P$326,A25offset,$E1098))*OFFSET($F$7,0,$E1098))-SUM($G1098:AQ1098),(((INDEX('PTRM input'!$G$385:$P$434,A25offset,$E1098)-INDEX('PTRM input'!$G$277:$P$326,A25offset,$E1098))*OFFSET($F$7,0,$E1098))-SUM($G1098:AQ1098))*(OFFSET('PTRM input'!$G$477,0,$E1098-1)/A25taxstdlife))))</f>
        <v>0</v>
      </c>
      <c r="AS1098" s="251">
        <f ca="1">IF(A25taxstdlife="n/a","n/a",IF(A25taxstdlife="",0,IF(AS$3&gt;(A25stdlife+$E1098),((INDEX('PTRM input'!$G$385:$P$434,A25offset,$E1098)-INDEX('PTRM input'!$G$277:$P$326,A25offset,$E1098))*OFFSET($F$7,0,$E1098))-SUM($G1098:AR1098),(((INDEX('PTRM input'!$G$385:$P$434,A25offset,$E1098)-INDEX('PTRM input'!$G$277:$P$326,A25offset,$E1098))*OFFSET($F$7,0,$E1098))-SUM($G1098:AR1098))*(OFFSET('PTRM input'!$G$477,0,$E1098-1)/A25taxstdlife))))</f>
        <v>0</v>
      </c>
      <c r="AT1098" s="251">
        <f ca="1">IF(A25taxstdlife="n/a","n/a",IF(A25taxstdlife="",0,IF(AT$3&gt;(A25stdlife+$E1098),((INDEX('PTRM input'!$G$385:$P$434,A25offset,$E1098)-INDEX('PTRM input'!$G$277:$P$326,A25offset,$E1098))*OFFSET($F$7,0,$E1098))-SUM($G1098:AS1098),(((INDEX('PTRM input'!$G$385:$P$434,A25offset,$E1098)-INDEX('PTRM input'!$G$277:$P$326,A25offset,$E1098))*OFFSET($F$7,0,$E1098))-SUM($G1098:AS1098))*(OFFSET('PTRM input'!$G$477,0,$E1098-1)/A25taxstdlife))))</f>
        <v>0</v>
      </c>
      <c r="AU1098" s="251">
        <f ca="1">IF(A25taxstdlife="n/a","n/a",IF(A25taxstdlife="",0,IF(AU$3&gt;(A25stdlife+$E1098),((INDEX('PTRM input'!$G$385:$P$434,A25offset,$E1098)-INDEX('PTRM input'!$G$277:$P$326,A25offset,$E1098))*OFFSET($F$7,0,$E1098))-SUM($G1098:AT1098),(((INDEX('PTRM input'!$G$385:$P$434,A25offset,$E1098)-INDEX('PTRM input'!$G$277:$P$326,A25offset,$E1098))*OFFSET($F$7,0,$E1098))-SUM($G1098:AT1098))*(OFFSET('PTRM input'!$G$477,0,$E1098-1)/A25taxstdlife))))</f>
        <v>0</v>
      </c>
      <c r="AV1098" s="251">
        <f ca="1">IF(A25taxstdlife="n/a","n/a",IF(A25taxstdlife="",0,IF(AV$3&gt;(A25stdlife+$E1098),((INDEX('PTRM input'!$G$385:$P$434,A25offset,$E1098)-INDEX('PTRM input'!$G$277:$P$326,A25offset,$E1098))*OFFSET($F$7,0,$E1098))-SUM($G1098:AU1098),(((INDEX('PTRM input'!$G$385:$P$434,A25offset,$E1098)-INDEX('PTRM input'!$G$277:$P$326,A25offset,$E1098))*OFFSET($F$7,0,$E1098))-SUM($G1098:AU1098))*(OFFSET('PTRM input'!$G$477,0,$E1098-1)/A25taxstdlife))))</f>
        <v>0</v>
      </c>
      <c r="AW1098" s="251">
        <f ca="1">IF(A25taxstdlife="n/a","n/a",IF(A25taxstdlife="",0,IF(AW$3&gt;(A25stdlife+$E1098),((INDEX('PTRM input'!$G$385:$P$434,A25offset,$E1098)-INDEX('PTRM input'!$G$277:$P$326,A25offset,$E1098))*OFFSET($F$7,0,$E1098))-SUM($G1098:AV1098),(((INDEX('PTRM input'!$G$385:$P$434,A25offset,$E1098)-INDEX('PTRM input'!$G$277:$P$326,A25offset,$E1098))*OFFSET($F$7,0,$E1098))-SUM($G1098:AV1098))*(OFFSET('PTRM input'!$G$477,0,$E1098-1)/A25taxstdlife))))</f>
        <v>0</v>
      </c>
      <c r="AX1098" s="251">
        <f ca="1">IF(A25taxstdlife="n/a","n/a",IF(A25taxstdlife="",0,IF(AX$3&gt;(A25stdlife+$E1098),((INDEX('PTRM input'!$G$385:$P$434,A25offset,$E1098)-INDEX('PTRM input'!$G$277:$P$326,A25offset,$E1098))*OFFSET($F$7,0,$E1098))-SUM($G1098:AW1098),(((INDEX('PTRM input'!$G$385:$P$434,A25offset,$E1098)-INDEX('PTRM input'!$G$277:$P$326,A25offset,$E1098))*OFFSET($F$7,0,$E1098))-SUM($G1098:AW1098))*(OFFSET('PTRM input'!$G$477,0,$E1098-1)/A25taxstdlife))))</f>
        <v>0</v>
      </c>
      <c r="AY1098" s="251">
        <f ca="1">IF(A25taxstdlife="n/a","n/a",IF(A25taxstdlife="",0,IF(AY$3&gt;(A25stdlife+$E1098),((INDEX('PTRM input'!$G$385:$P$434,A25offset,$E1098)-INDEX('PTRM input'!$G$277:$P$326,A25offset,$E1098))*OFFSET($F$7,0,$E1098))-SUM($G1098:AX1098),(((INDEX('PTRM input'!$G$385:$P$434,A25offset,$E1098)-INDEX('PTRM input'!$G$277:$P$326,A25offset,$E1098))*OFFSET($F$7,0,$E1098))-SUM($G1098:AX1098))*(OFFSET('PTRM input'!$G$477,0,$E1098-1)/A25taxstdlife))))</f>
        <v>0</v>
      </c>
      <c r="AZ1098" s="251">
        <f ca="1">IF(A25taxstdlife="n/a","n/a",IF(A25taxstdlife="",0,IF(AZ$3&gt;(A25stdlife+$E1098),((INDEX('PTRM input'!$G$385:$P$434,A25offset,$E1098)-INDEX('PTRM input'!$G$277:$P$326,A25offset,$E1098))*OFFSET($F$7,0,$E1098))-SUM($G1098:AY1098),(((INDEX('PTRM input'!$G$385:$P$434,A25offset,$E1098)-INDEX('PTRM input'!$G$277:$P$326,A25offset,$E1098))*OFFSET($F$7,0,$E1098))-SUM($G1098:AY1098))*(OFFSET('PTRM input'!$G$477,0,$E1098-1)/A25taxstdlife))))</f>
        <v>0</v>
      </c>
      <c r="BA1098" s="251">
        <f ca="1">IF(A25taxstdlife="n/a","n/a",IF(A25taxstdlife="",0,IF(BA$3&gt;(A25stdlife+$E1098),((INDEX('PTRM input'!$G$385:$P$434,A25offset,$E1098)-INDEX('PTRM input'!$G$277:$P$326,A25offset,$E1098))*OFFSET($F$7,0,$E1098))-SUM($G1098:AZ1098),(((INDEX('PTRM input'!$G$385:$P$434,A25offset,$E1098)-INDEX('PTRM input'!$G$277:$P$326,A25offset,$E1098))*OFFSET($F$7,0,$E1098))-SUM($G1098:AZ1098))*(OFFSET('PTRM input'!$G$477,0,$E1098-1)/A25taxstdlife))))</f>
        <v>0</v>
      </c>
      <c r="BB1098" s="251">
        <f ca="1">IF(A25taxstdlife="n/a","n/a",IF(A25taxstdlife="",0,IF(BB$3&gt;(A25stdlife+$E1098),((INDEX('PTRM input'!$G$385:$P$434,A25offset,$E1098)-INDEX('PTRM input'!$G$277:$P$326,A25offset,$E1098))*OFFSET($F$7,0,$E1098))-SUM($G1098:BA1098),(((INDEX('PTRM input'!$G$385:$P$434,A25offset,$E1098)-INDEX('PTRM input'!$G$277:$P$326,A25offset,$E1098))*OFFSET($F$7,0,$E1098))-SUM($G1098:BA1098))*(OFFSET('PTRM input'!$G$477,0,$E1098-1)/A25taxstdlife))))</f>
        <v>0</v>
      </c>
      <c r="BC1098" s="251">
        <f ca="1">IF(A25taxstdlife="n/a","n/a",IF(A25taxstdlife="",0,IF(BC$3&gt;(A25stdlife+$E1098),((INDEX('PTRM input'!$G$385:$P$434,A25offset,$E1098)-INDEX('PTRM input'!$G$277:$P$326,A25offset,$E1098))*OFFSET($F$7,0,$E1098))-SUM($G1098:BB1098),(((INDEX('PTRM input'!$G$385:$P$434,A25offset,$E1098)-INDEX('PTRM input'!$G$277:$P$326,A25offset,$E1098))*OFFSET($F$7,0,$E1098))-SUM($G1098:BB1098))*(OFFSET('PTRM input'!$G$477,0,$E1098-1)/A25taxstdlife))))</f>
        <v>0</v>
      </c>
      <c r="BD1098" s="251">
        <f ca="1">IF(A25taxstdlife="n/a","n/a",IF(A25taxstdlife="",0,IF(BD$3&gt;(A25stdlife+$E1098),((INDEX('PTRM input'!$G$385:$P$434,A25offset,$E1098)-INDEX('PTRM input'!$G$277:$P$326,A25offset,$E1098))*OFFSET($F$7,0,$E1098))-SUM($G1098:BC1098),(((INDEX('PTRM input'!$G$385:$P$434,A25offset,$E1098)-INDEX('PTRM input'!$G$277:$P$326,A25offset,$E1098))*OFFSET($F$7,0,$E1098))-SUM($G1098:BC1098))*(OFFSET('PTRM input'!$G$477,0,$E1098-1)/A25taxstdlife))))</f>
        <v>0</v>
      </c>
      <c r="BE1098" s="251">
        <f ca="1">IF(A25taxstdlife="n/a","n/a",IF(A25taxstdlife="",0,IF(BE$3&gt;(A25stdlife+$E1098),((INDEX('PTRM input'!$G$385:$P$434,A25offset,$E1098)-INDEX('PTRM input'!$G$277:$P$326,A25offset,$E1098))*OFFSET($F$7,0,$E1098))-SUM($G1098:BD1098),(((INDEX('PTRM input'!$G$385:$P$434,A25offset,$E1098)-INDEX('PTRM input'!$G$277:$P$326,A25offset,$E1098))*OFFSET($F$7,0,$E1098))-SUM($G1098:BD1098))*(OFFSET('PTRM input'!$G$477,0,$E1098-1)/A25taxstdlife))))</f>
        <v>0</v>
      </c>
      <c r="BF1098" s="251">
        <f ca="1">IF(A25taxstdlife="n/a","n/a",IF(A25taxstdlife="",0,IF(BF$3&gt;(A25stdlife+$E1098),((INDEX('PTRM input'!$G$385:$P$434,A25offset,$E1098)-INDEX('PTRM input'!$G$277:$P$326,A25offset,$E1098))*OFFSET($F$7,0,$E1098))-SUM($G1098:BE1098),(((INDEX('PTRM input'!$G$385:$P$434,A25offset,$E1098)-INDEX('PTRM input'!$G$277:$P$326,A25offset,$E1098))*OFFSET($F$7,0,$E1098))-SUM($G1098:BE1098))*(OFFSET('PTRM input'!$G$477,0,$E1098-1)/A25taxstdlife))))</f>
        <v>0</v>
      </c>
      <c r="BG1098" s="251">
        <f ca="1">IF(A25taxstdlife="n/a","n/a",IF(A25taxstdlife="",0,IF(BG$3&gt;(A25stdlife+$E1098),((INDEX('PTRM input'!$G$385:$P$434,A25offset,$E1098)-INDEX('PTRM input'!$G$277:$P$326,A25offset,$E1098))*OFFSET($F$7,0,$E1098))-SUM($G1098:BF1098),(((INDEX('PTRM input'!$G$385:$P$434,A25offset,$E1098)-INDEX('PTRM input'!$G$277:$P$326,A25offset,$E1098))*OFFSET($F$7,0,$E1098))-SUM($G1098:BF1098))*(OFFSET('PTRM input'!$G$477,0,$E1098-1)/A25taxstdlife))))</f>
        <v>0</v>
      </c>
      <c r="BH1098" s="251">
        <f ca="1">IF(A25taxstdlife="n/a","n/a",IF(A25taxstdlife="",0,IF(BH$3&gt;(A25stdlife+$E1098),((INDEX('PTRM input'!$G$385:$P$434,A25offset,$E1098)-INDEX('PTRM input'!$G$277:$P$326,A25offset,$E1098))*OFFSET($F$7,0,$E1098))-SUM($G1098:BG1098),(((INDEX('PTRM input'!$G$385:$P$434,A25offset,$E1098)-INDEX('PTRM input'!$G$277:$P$326,A25offset,$E1098))*OFFSET($F$7,0,$E1098))-SUM($G1098:BG1098))*(OFFSET('PTRM input'!$G$477,0,$E1098-1)/A25taxstdlife))))</f>
        <v>0</v>
      </c>
      <c r="BI1098" s="251">
        <f ca="1">IF(A25taxstdlife="n/a","n/a",IF(A25taxstdlife="",0,IF(BI$3&gt;(A25stdlife+$E1098),((INDEX('PTRM input'!$G$385:$P$434,A25offset,$E1098)-INDEX('PTRM input'!$G$277:$P$326,A25offset,$E1098))*OFFSET($F$7,0,$E1098))-SUM($G1098:BH1098),(((INDEX('PTRM input'!$G$385:$P$434,A25offset,$E1098)-INDEX('PTRM input'!$G$277:$P$326,A25offset,$E1098))*OFFSET($F$7,0,$E1098))-SUM($G1098:BH1098))*(OFFSET('PTRM input'!$G$477,0,$E1098-1)/A25taxstdlife))))</f>
        <v>0</v>
      </c>
      <c r="BJ1098" s="116"/>
      <c r="BK1098" s="116"/>
      <c r="BL1098" s="116"/>
      <c r="BM1098" s="116"/>
    </row>
    <row r="1099" spans="1:65" ht="12.75" hidden="1" customHeight="1" outlineLevel="2">
      <c r="A1099" s="366"/>
      <c r="B1099" s="19"/>
      <c r="C1099" s="18"/>
      <c r="D1099" s="760"/>
      <c r="E1099" s="86">
        <v>6</v>
      </c>
      <c r="F1099" s="356"/>
      <c r="G1099" s="434"/>
      <c r="H1099" s="435"/>
      <c r="I1099" s="435"/>
      <c r="J1099" s="435"/>
      <c r="K1099" s="435"/>
      <c r="L1099" s="619"/>
      <c r="M1099" s="251">
        <f ca="1">IF(A25taxstdlife="n/a","n/a",IF(A25taxstdlife="",0,IF(M$3&gt;(A25stdlife+$E1099),((INDEX('PTRM input'!$G$385:$P$434,A25offset,$E1099)-INDEX('PTRM input'!$G$277:$P$326,A25offset,$E1099))*OFFSET($F$7,0,$E1099))-SUM($G1099:L1099),(((INDEX('PTRM input'!$G$385:$P$434,A25offset,$E1099)-INDEX('PTRM input'!$G$277:$P$326,A25offset,$E1099))*OFFSET($F$7,0,$E1099))-SUM($G1099:L1099))*(OFFSET('PTRM input'!$G$477,0,$E1099-1)/A25taxstdlife))))</f>
        <v>0</v>
      </c>
      <c r="N1099" s="251">
        <f ca="1">IF(A25taxstdlife="n/a","n/a",IF(A25taxstdlife="",0,IF(N$3&gt;(A25stdlife+$E1099),((INDEX('PTRM input'!$G$385:$P$434,A25offset,$E1099)-INDEX('PTRM input'!$G$277:$P$326,A25offset,$E1099))*OFFSET($F$7,0,$E1099))-SUM($G1099:M1099),(((INDEX('PTRM input'!$G$385:$P$434,A25offset,$E1099)-INDEX('PTRM input'!$G$277:$P$326,A25offset,$E1099))*OFFSET($F$7,0,$E1099))-SUM($G1099:M1099))*(OFFSET('PTRM input'!$G$477,0,$E1099-1)/A25taxstdlife))))</f>
        <v>0</v>
      </c>
      <c r="O1099" s="251">
        <f ca="1">IF(A25taxstdlife="n/a","n/a",IF(A25taxstdlife="",0,IF(O$3&gt;(A25stdlife+$E1099),((INDEX('PTRM input'!$G$385:$P$434,A25offset,$E1099)-INDEX('PTRM input'!$G$277:$P$326,A25offset,$E1099))*OFFSET($F$7,0,$E1099))-SUM($G1099:N1099),(((INDEX('PTRM input'!$G$385:$P$434,A25offset,$E1099)-INDEX('PTRM input'!$G$277:$P$326,A25offset,$E1099))*OFFSET($F$7,0,$E1099))-SUM($G1099:N1099))*(OFFSET('PTRM input'!$G$477,0,$E1099-1)/A25taxstdlife))))</f>
        <v>0</v>
      </c>
      <c r="P1099" s="251">
        <f ca="1">IF(A25taxstdlife="n/a","n/a",IF(A25taxstdlife="",0,IF(P$3&gt;(A25stdlife+$E1099),((INDEX('PTRM input'!$G$385:$P$434,A25offset,$E1099)-INDEX('PTRM input'!$G$277:$P$326,A25offset,$E1099))*OFFSET($F$7,0,$E1099))-SUM($G1099:O1099),(((INDEX('PTRM input'!$G$385:$P$434,A25offset,$E1099)-INDEX('PTRM input'!$G$277:$P$326,A25offset,$E1099))*OFFSET($F$7,0,$E1099))-SUM($G1099:O1099))*(OFFSET('PTRM input'!$G$477,0,$E1099-1)/A25taxstdlife))))</f>
        <v>0</v>
      </c>
      <c r="Q1099" s="251">
        <f ca="1">IF(A25taxstdlife="n/a","n/a",IF(A25taxstdlife="",0,IF(Q$3&gt;(A25stdlife+$E1099),((INDEX('PTRM input'!$G$385:$P$434,A25offset,$E1099)-INDEX('PTRM input'!$G$277:$P$326,A25offset,$E1099))*OFFSET($F$7,0,$E1099))-SUM($G1099:P1099),(((INDEX('PTRM input'!$G$385:$P$434,A25offset,$E1099)-INDEX('PTRM input'!$G$277:$P$326,A25offset,$E1099))*OFFSET($F$7,0,$E1099))-SUM($G1099:P1099))*(OFFSET('PTRM input'!$G$477,0,$E1099-1)/A25taxstdlife))))</f>
        <v>0</v>
      </c>
      <c r="R1099" s="251">
        <f ca="1">IF(A25taxstdlife="n/a","n/a",IF(A25taxstdlife="",0,IF(R$3&gt;(A25stdlife+$E1099),((INDEX('PTRM input'!$G$385:$P$434,A25offset,$E1099)-INDEX('PTRM input'!$G$277:$P$326,A25offset,$E1099))*OFFSET($F$7,0,$E1099))-SUM($G1099:Q1099),(((INDEX('PTRM input'!$G$385:$P$434,A25offset,$E1099)-INDEX('PTRM input'!$G$277:$P$326,A25offset,$E1099))*OFFSET($F$7,0,$E1099))-SUM($G1099:Q1099))*(OFFSET('PTRM input'!$G$477,0,$E1099-1)/A25taxstdlife))))</f>
        <v>0</v>
      </c>
      <c r="S1099" s="251">
        <f ca="1">IF(A25taxstdlife="n/a","n/a",IF(A25taxstdlife="",0,IF(S$3&gt;(A25stdlife+$E1099),((INDEX('PTRM input'!$G$385:$P$434,A25offset,$E1099)-INDEX('PTRM input'!$G$277:$P$326,A25offset,$E1099))*OFFSET($F$7,0,$E1099))-SUM($G1099:R1099),(((INDEX('PTRM input'!$G$385:$P$434,A25offset,$E1099)-INDEX('PTRM input'!$G$277:$P$326,A25offset,$E1099))*OFFSET($F$7,0,$E1099))-SUM($G1099:R1099))*(OFFSET('PTRM input'!$G$477,0,$E1099-1)/A25taxstdlife))))</f>
        <v>0</v>
      </c>
      <c r="T1099" s="251">
        <f ca="1">IF(A25taxstdlife="n/a","n/a",IF(A25taxstdlife="",0,IF(T$3&gt;(A25stdlife+$E1099),((INDEX('PTRM input'!$G$385:$P$434,A25offset,$E1099)-INDEX('PTRM input'!$G$277:$P$326,A25offset,$E1099))*OFFSET($F$7,0,$E1099))-SUM($G1099:S1099),(((INDEX('PTRM input'!$G$385:$P$434,A25offset,$E1099)-INDEX('PTRM input'!$G$277:$P$326,A25offset,$E1099))*OFFSET($F$7,0,$E1099))-SUM($G1099:S1099))*(OFFSET('PTRM input'!$G$477,0,$E1099-1)/A25taxstdlife))))</f>
        <v>0</v>
      </c>
      <c r="U1099" s="251">
        <f ca="1">IF(A25taxstdlife="n/a","n/a",IF(A25taxstdlife="",0,IF(U$3&gt;(A25stdlife+$E1099),((INDEX('PTRM input'!$G$385:$P$434,A25offset,$E1099)-INDEX('PTRM input'!$G$277:$P$326,A25offset,$E1099))*OFFSET($F$7,0,$E1099))-SUM($G1099:T1099),(((INDEX('PTRM input'!$G$385:$P$434,A25offset,$E1099)-INDEX('PTRM input'!$G$277:$P$326,A25offset,$E1099))*OFFSET($F$7,0,$E1099))-SUM($G1099:T1099))*(OFFSET('PTRM input'!$G$477,0,$E1099-1)/A25taxstdlife))))</f>
        <v>0</v>
      </c>
      <c r="V1099" s="251">
        <f ca="1">IF(A25taxstdlife="n/a","n/a",IF(A25taxstdlife="",0,IF(V$3&gt;(A25stdlife+$E1099),((INDEX('PTRM input'!$G$385:$P$434,A25offset,$E1099)-INDEX('PTRM input'!$G$277:$P$326,A25offset,$E1099))*OFFSET($F$7,0,$E1099))-SUM($G1099:U1099),(((INDEX('PTRM input'!$G$385:$P$434,A25offset,$E1099)-INDEX('PTRM input'!$G$277:$P$326,A25offset,$E1099))*OFFSET($F$7,0,$E1099))-SUM($G1099:U1099))*(OFFSET('PTRM input'!$G$477,0,$E1099-1)/A25taxstdlife))))</f>
        <v>0</v>
      </c>
      <c r="W1099" s="251">
        <f ca="1">IF(A25taxstdlife="n/a","n/a",IF(A25taxstdlife="",0,IF(W$3&gt;(A25stdlife+$E1099),((INDEX('PTRM input'!$G$385:$P$434,A25offset,$E1099)-INDEX('PTRM input'!$G$277:$P$326,A25offset,$E1099))*OFFSET($F$7,0,$E1099))-SUM($G1099:V1099),(((INDEX('PTRM input'!$G$385:$P$434,A25offset,$E1099)-INDEX('PTRM input'!$G$277:$P$326,A25offset,$E1099))*OFFSET($F$7,0,$E1099))-SUM($G1099:V1099))*(OFFSET('PTRM input'!$G$477,0,$E1099-1)/A25taxstdlife))))</f>
        <v>0</v>
      </c>
      <c r="X1099" s="251">
        <f ca="1">IF(A25taxstdlife="n/a","n/a",IF(A25taxstdlife="",0,IF(X$3&gt;(A25stdlife+$E1099),((INDEX('PTRM input'!$G$385:$P$434,A25offset,$E1099)-INDEX('PTRM input'!$G$277:$P$326,A25offset,$E1099))*OFFSET($F$7,0,$E1099))-SUM($G1099:W1099),(((INDEX('PTRM input'!$G$385:$P$434,A25offset,$E1099)-INDEX('PTRM input'!$G$277:$P$326,A25offset,$E1099))*OFFSET($F$7,0,$E1099))-SUM($G1099:W1099))*(OFFSET('PTRM input'!$G$477,0,$E1099-1)/A25taxstdlife))))</f>
        <v>0</v>
      </c>
      <c r="Y1099" s="251">
        <f ca="1">IF(A25taxstdlife="n/a","n/a",IF(A25taxstdlife="",0,IF(Y$3&gt;(A25stdlife+$E1099),((INDEX('PTRM input'!$G$385:$P$434,A25offset,$E1099)-INDEX('PTRM input'!$G$277:$P$326,A25offset,$E1099))*OFFSET($F$7,0,$E1099))-SUM($G1099:X1099),(((INDEX('PTRM input'!$G$385:$P$434,A25offset,$E1099)-INDEX('PTRM input'!$G$277:$P$326,A25offset,$E1099))*OFFSET($F$7,0,$E1099))-SUM($G1099:X1099))*(OFFSET('PTRM input'!$G$477,0,$E1099-1)/A25taxstdlife))))</f>
        <v>0</v>
      </c>
      <c r="Z1099" s="251">
        <f ca="1">IF(A25taxstdlife="n/a","n/a",IF(A25taxstdlife="",0,IF(Z$3&gt;(A25stdlife+$E1099),((INDEX('PTRM input'!$G$385:$P$434,A25offset,$E1099)-INDEX('PTRM input'!$G$277:$P$326,A25offset,$E1099))*OFFSET($F$7,0,$E1099))-SUM($G1099:Y1099),(((INDEX('PTRM input'!$G$385:$P$434,A25offset,$E1099)-INDEX('PTRM input'!$G$277:$P$326,A25offset,$E1099))*OFFSET($F$7,0,$E1099))-SUM($G1099:Y1099))*(OFFSET('PTRM input'!$G$477,0,$E1099-1)/A25taxstdlife))))</f>
        <v>0</v>
      </c>
      <c r="AA1099" s="251">
        <f ca="1">IF(A25taxstdlife="n/a","n/a",IF(A25taxstdlife="",0,IF(AA$3&gt;(A25stdlife+$E1099),((INDEX('PTRM input'!$G$385:$P$434,A25offset,$E1099)-INDEX('PTRM input'!$G$277:$P$326,A25offset,$E1099))*OFFSET($F$7,0,$E1099))-SUM($G1099:Z1099),(((INDEX('PTRM input'!$G$385:$P$434,A25offset,$E1099)-INDEX('PTRM input'!$G$277:$P$326,A25offset,$E1099))*OFFSET($F$7,0,$E1099))-SUM($G1099:Z1099))*(OFFSET('PTRM input'!$G$477,0,$E1099-1)/A25taxstdlife))))</f>
        <v>0</v>
      </c>
      <c r="AB1099" s="251">
        <f ca="1">IF(A25taxstdlife="n/a","n/a",IF(A25taxstdlife="",0,IF(AB$3&gt;(A25stdlife+$E1099),((INDEX('PTRM input'!$G$385:$P$434,A25offset,$E1099)-INDEX('PTRM input'!$G$277:$P$326,A25offset,$E1099))*OFFSET($F$7,0,$E1099))-SUM($G1099:AA1099),(((INDEX('PTRM input'!$G$385:$P$434,A25offset,$E1099)-INDEX('PTRM input'!$G$277:$P$326,A25offset,$E1099))*OFFSET($F$7,0,$E1099))-SUM($G1099:AA1099))*(OFFSET('PTRM input'!$G$477,0,$E1099-1)/A25taxstdlife))))</f>
        <v>0</v>
      </c>
      <c r="AC1099" s="251">
        <f ca="1">IF(A25taxstdlife="n/a","n/a",IF(A25taxstdlife="",0,IF(AC$3&gt;(A25stdlife+$E1099),((INDEX('PTRM input'!$G$385:$P$434,A25offset,$E1099)-INDEX('PTRM input'!$G$277:$P$326,A25offset,$E1099))*OFFSET($F$7,0,$E1099))-SUM($G1099:AB1099),(((INDEX('PTRM input'!$G$385:$P$434,A25offset,$E1099)-INDEX('PTRM input'!$G$277:$P$326,A25offset,$E1099))*OFFSET($F$7,0,$E1099))-SUM($G1099:AB1099))*(OFFSET('PTRM input'!$G$477,0,$E1099-1)/A25taxstdlife))))</f>
        <v>0</v>
      </c>
      <c r="AD1099" s="251">
        <f ca="1">IF(A25taxstdlife="n/a","n/a",IF(A25taxstdlife="",0,IF(AD$3&gt;(A25stdlife+$E1099),((INDEX('PTRM input'!$G$385:$P$434,A25offset,$E1099)-INDEX('PTRM input'!$G$277:$P$326,A25offset,$E1099))*OFFSET($F$7,0,$E1099))-SUM($G1099:AC1099),(((INDEX('PTRM input'!$G$385:$P$434,A25offset,$E1099)-INDEX('PTRM input'!$G$277:$P$326,A25offset,$E1099))*OFFSET($F$7,0,$E1099))-SUM($G1099:AC1099))*(OFFSET('PTRM input'!$G$477,0,$E1099-1)/A25taxstdlife))))</f>
        <v>0</v>
      </c>
      <c r="AE1099" s="251">
        <f ca="1">IF(A25taxstdlife="n/a","n/a",IF(A25taxstdlife="",0,IF(AE$3&gt;(A25stdlife+$E1099),((INDEX('PTRM input'!$G$385:$P$434,A25offset,$E1099)-INDEX('PTRM input'!$G$277:$P$326,A25offset,$E1099))*OFFSET($F$7,0,$E1099))-SUM($G1099:AD1099),(((INDEX('PTRM input'!$G$385:$P$434,A25offset,$E1099)-INDEX('PTRM input'!$G$277:$P$326,A25offset,$E1099))*OFFSET($F$7,0,$E1099))-SUM($G1099:AD1099))*(OFFSET('PTRM input'!$G$477,0,$E1099-1)/A25taxstdlife))))</f>
        <v>0</v>
      </c>
      <c r="AF1099" s="251">
        <f ca="1">IF(A25taxstdlife="n/a","n/a",IF(A25taxstdlife="",0,IF(AF$3&gt;(A25stdlife+$E1099),((INDEX('PTRM input'!$G$385:$P$434,A25offset,$E1099)-INDEX('PTRM input'!$G$277:$P$326,A25offset,$E1099))*OFFSET($F$7,0,$E1099))-SUM($G1099:AE1099),(((INDEX('PTRM input'!$G$385:$P$434,A25offset,$E1099)-INDEX('PTRM input'!$G$277:$P$326,A25offset,$E1099))*OFFSET($F$7,0,$E1099))-SUM($G1099:AE1099))*(OFFSET('PTRM input'!$G$477,0,$E1099-1)/A25taxstdlife))))</f>
        <v>0</v>
      </c>
      <c r="AG1099" s="251">
        <f ca="1">IF(A25taxstdlife="n/a","n/a",IF(A25taxstdlife="",0,IF(AG$3&gt;(A25stdlife+$E1099),((INDEX('PTRM input'!$G$385:$P$434,A25offset,$E1099)-INDEX('PTRM input'!$G$277:$P$326,A25offset,$E1099))*OFFSET($F$7,0,$E1099))-SUM($G1099:AF1099),(((INDEX('PTRM input'!$G$385:$P$434,A25offset,$E1099)-INDEX('PTRM input'!$G$277:$P$326,A25offset,$E1099))*OFFSET($F$7,0,$E1099))-SUM($G1099:AF1099))*(OFFSET('PTRM input'!$G$477,0,$E1099-1)/A25taxstdlife))))</f>
        <v>0</v>
      </c>
      <c r="AH1099" s="251">
        <f ca="1">IF(A25taxstdlife="n/a","n/a",IF(A25taxstdlife="",0,IF(AH$3&gt;(A25stdlife+$E1099),((INDEX('PTRM input'!$G$385:$P$434,A25offset,$E1099)-INDEX('PTRM input'!$G$277:$P$326,A25offset,$E1099))*OFFSET($F$7,0,$E1099))-SUM($G1099:AG1099),(((INDEX('PTRM input'!$G$385:$P$434,A25offset,$E1099)-INDEX('PTRM input'!$G$277:$P$326,A25offset,$E1099))*OFFSET($F$7,0,$E1099))-SUM($G1099:AG1099))*(OFFSET('PTRM input'!$G$477,0,$E1099-1)/A25taxstdlife))))</f>
        <v>0</v>
      </c>
      <c r="AI1099" s="251">
        <f ca="1">IF(A25taxstdlife="n/a","n/a",IF(A25taxstdlife="",0,IF(AI$3&gt;(A25stdlife+$E1099),((INDEX('PTRM input'!$G$385:$P$434,A25offset,$E1099)-INDEX('PTRM input'!$G$277:$P$326,A25offset,$E1099))*OFFSET($F$7,0,$E1099))-SUM($G1099:AH1099),(((INDEX('PTRM input'!$G$385:$P$434,A25offset,$E1099)-INDEX('PTRM input'!$G$277:$P$326,A25offset,$E1099))*OFFSET($F$7,0,$E1099))-SUM($G1099:AH1099))*(OFFSET('PTRM input'!$G$477,0,$E1099-1)/A25taxstdlife))))</f>
        <v>0</v>
      </c>
      <c r="AJ1099" s="251">
        <f ca="1">IF(A25taxstdlife="n/a","n/a",IF(A25taxstdlife="",0,IF(AJ$3&gt;(A25stdlife+$E1099),((INDEX('PTRM input'!$G$385:$P$434,A25offset,$E1099)-INDEX('PTRM input'!$G$277:$P$326,A25offset,$E1099))*OFFSET($F$7,0,$E1099))-SUM($G1099:AI1099),(((INDEX('PTRM input'!$G$385:$P$434,A25offset,$E1099)-INDEX('PTRM input'!$G$277:$P$326,A25offset,$E1099))*OFFSET($F$7,0,$E1099))-SUM($G1099:AI1099))*(OFFSET('PTRM input'!$G$477,0,$E1099-1)/A25taxstdlife))))</f>
        <v>0</v>
      </c>
      <c r="AK1099" s="251">
        <f ca="1">IF(A25taxstdlife="n/a","n/a",IF(A25taxstdlife="",0,IF(AK$3&gt;(A25stdlife+$E1099),((INDEX('PTRM input'!$G$385:$P$434,A25offset,$E1099)-INDEX('PTRM input'!$G$277:$P$326,A25offset,$E1099))*OFFSET($F$7,0,$E1099))-SUM($G1099:AJ1099),(((INDEX('PTRM input'!$G$385:$P$434,A25offset,$E1099)-INDEX('PTRM input'!$G$277:$P$326,A25offset,$E1099))*OFFSET($F$7,0,$E1099))-SUM($G1099:AJ1099))*(OFFSET('PTRM input'!$G$477,0,$E1099-1)/A25taxstdlife))))</f>
        <v>0</v>
      </c>
      <c r="AL1099" s="251">
        <f ca="1">IF(A25taxstdlife="n/a","n/a",IF(A25taxstdlife="",0,IF(AL$3&gt;(A25stdlife+$E1099),((INDEX('PTRM input'!$G$385:$P$434,A25offset,$E1099)-INDEX('PTRM input'!$G$277:$P$326,A25offset,$E1099))*OFFSET($F$7,0,$E1099))-SUM($G1099:AK1099),(((INDEX('PTRM input'!$G$385:$P$434,A25offset,$E1099)-INDEX('PTRM input'!$G$277:$P$326,A25offset,$E1099))*OFFSET($F$7,0,$E1099))-SUM($G1099:AK1099))*(OFFSET('PTRM input'!$G$477,0,$E1099-1)/A25taxstdlife))))</f>
        <v>0</v>
      </c>
      <c r="AM1099" s="251">
        <f ca="1">IF(A25taxstdlife="n/a","n/a",IF(A25taxstdlife="",0,IF(AM$3&gt;(A25stdlife+$E1099),((INDEX('PTRM input'!$G$385:$P$434,A25offset,$E1099)-INDEX('PTRM input'!$G$277:$P$326,A25offset,$E1099))*OFFSET($F$7,0,$E1099))-SUM($G1099:AL1099),(((INDEX('PTRM input'!$G$385:$P$434,A25offset,$E1099)-INDEX('PTRM input'!$G$277:$P$326,A25offset,$E1099))*OFFSET($F$7,0,$E1099))-SUM($G1099:AL1099))*(OFFSET('PTRM input'!$G$477,0,$E1099-1)/A25taxstdlife))))</f>
        <v>0</v>
      </c>
      <c r="AN1099" s="251">
        <f ca="1">IF(A25taxstdlife="n/a","n/a",IF(A25taxstdlife="",0,IF(AN$3&gt;(A25stdlife+$E1099),((INDEX('PTRM input'!$G$385:$P$434,A25offset,$E1099)-INDEX('PTRM input'!$G$277:$P$326,A25offset,$E1099))*OFFSET($F$7,0,$E1099))-SUM($G1099:AM1099),(((INDEX('PTRM input'!$G$385:$P$434,A25offset,$E1099)-INDEX('PTRM input'!$G$277:$P$326,A25offset,$E1099))*OFFSET($F$7,0,$E1099))-SUM($G1099:AM1099))*(OFFSET('PTRM input'!$G$477,0,$E1099-1)/A25taxstdlife))))</f>
        <v>0</v>
      </c>
      <c r="AO1099" s="251">
        <f ca="1">IF(A25taxstdlife="n/a","n/a",IF(A25taxstdlife="",0,IF(AO$3&gt;(A25stdlife+$E1099),((INDEX('PTRM input'!$G$385:$P$434,A25offset,$E1099)-INDEX('PTRM input'!$G$277:$P$326,A25offset,$E1099))*OFFSET($F$7,0,$E1099))-SUM($G1099:AN1099),(((INDEX('PTRM input'!$G$385:$P$434,A25offset,$E1099)-INDEX('PTRM input'!$G$277:$P$326,A25offset,$E1099))*OFFSET($F$7,0,$E1099))-SUM($G1099:AN1099))*(OFFSET('PTRM input'!$G$477,0,$E1099-1)/A25taxstdlife))))</f>
        <v>0</v>
      </c>
      <c r="AP1099" s="251">
        <f ca="1">IF(A25taxstdlife="n/a","n/a",IF(A25taxstdlife="",0,IF(AP$3&gt;(A25stdlife+$E1099),((INDEX('PTRM input'!$G$385:$P$434,A25offset,$E1099)-INDEX('PTRM input'!$G$277:$P$326,A25offset,$E1099))*OFFSET($F$7,0,$E1099))-SUM($G1099:AO1099),(((INDEX('PTRM input'!$G$385:$P$434,A25offset,$E1099)-INDEX('PTRM input'!$G$277:$P$326,A25offset,$E1099))*OFFSET($F$7,0,$E1099))-SUM($G1099:AO1099))*(OFFSET('PTRM input'!$G$477,0,$E1099-1)/A25taxstdlife))))</f>
        <v>0</v>
      </c>
      <c r="AQ1099" s="251">
        <f ca="1">IF(A25taxstdlife="n/a","n/a",IF(A25taxstdlife="",0,IF(AQ$3&gt;(A25stdlife+$E1099),((INDEX('PTRM input'!$G$385:$P$434,A25offset,$E1099)-INDEX('PTRM input'!$G$277:$P$326,A25offset,$E1099))*OFFSET($F$7,0,$E1099))-SUM($G1099:AP1099),(((INDEX('PTRM input'!$G$385:$P$434,A25offset,$E1099)-INDEX('PTRM input'!$G$277:$P$326,A25offset,$E1099))*OFFSET($F$7,0,$E1099))-SUM($G1099:AP1099))*(OFFSET('PTRM input'!$G$477,0,$E1099-1)/A25taxstdlife))))</f>
        <v>0</v>
      </c>
      <c r="AR1099" s="251">
        <f ca="1">IF(A25taxstdlife="n/a","n/a",IF(A25taxstdlife="",0,IF(AR$3&gt;(A25stdlife+$E1099),((INDEX('PTRM input'!$G$385:$P$434,A25offset,$E1099)-INDEX('PTRM input'!$G$277:$P$326,A25offset,$E1099))*OFFSET($F$7,0,$E1099))-SUM($G1099:AQ1099),(((INDEX('PTRM input'!$G$385:$P$434,A25offset,$E1099)-INDEX('PTRM input'!$G$277:$P$326,A25offset,$E1099))*OFFSET($F$7,0,$E1099))-SUM($G1099:AQ1099))*(OFFSET('PTRM input'!$G$477,0,$E1099-1)/A25taxstdlife))))</f>
        <v>0</v>
      </c>
      <c r="AS1099" s="251">
        <f ca="1">IF(A25taxstdlife="n/a","n/a",IF(A25taxstdlife="",0,IF(AS$3&gt;(A25stdlife+$E1099),((INDEX('PTRM input'!$G$385:$P$434,A25offset,$E1099)-INDEX('PTRM input'!$G$277:$P$326,A25offset,$E1099))*OFFSET($F$7,0,$E1099))-SUM($G1099:AR1099),(((INDEX('PTRM input'!$G$385:$P$434,A25offset,$E1099)-INDEX('PTRM input'!$G$277:$P$326,A25offset,$E1099))*OFFSET($F$7,0,$E1099))-SUM($G1099:AR1099))*(OFFSET('PTRM input'!$G$477,0,$E1099-1)/A25taxstdlife))))</f>
        <v>0</v>
      </c>
      <c r="AT1099" s="251">
        <f ca="1">IF(A25taxstdlife="n/a","n/a",IF(A25taxstdlife="",0,IF(AT$3&gt;(A25stdlife+$E1099),((INDEX('PTRM input'!$G$385:$P$434,A25offset,$E1099)-INDEX('PTRM input'!$G$277:$P$326,A25offset,$E1099))*OFFSET($F$7,0,$E1099))-SUM($G1099:AS1099),(((INDEX('PTRM input'!$G$385:$P$434,A25offset,$E1099)-INDEX('PTRM input'!$G$277:$P$326,A25offset,$E1099))*OFFSET($F$7,0,$E1099))-SUM($G1099:AS1099))*(OFFSET('PTRM input'!$G$477,0,$E1099-1)/A25taxstdlife))))</f>
        <v>0</v>
      </c>
      <c r="AU1099" s="251">
        <f ca="1">IF(A25taxstdlife="n/a","n/a",IF(A25taxstdlife="",0,IF(AU$3&gt;(A25stdlife+$E1099),((INDEX('PTRM input'!$G$385:$P$434,A25offset,$E1099)-INDEX('PTRM input'!$G$277:$P$326,A25offset,$E1099))*OFFSET($F$7,0,$E1099))-SUM($G1099:AT1099),(((INDEX('PTRM input'!$G$385:$P$434,A25offset,$E1099)-INDEX('PTRM input'!$G$277:$P$326,A25offset,$E1099))*OFFSET($F$7,0,$E1099))-SUM($G1099:AT1099))*(OFFSET('PTRM input'!$G$477,0,$E1099-1)/A25taxstdlife))))</f>
        <v>0</v>
      </c>
      <c r="AV1099" s="251">
        <f ca="1">IF(A25taxstdlife="n/a","n/a",IF(A25taxstdlife="",0,IF(AV$3&gt;(A25stdlife+$E1099),((INDEX('PTRM input'!$G$385:$P$434,A25offset,$E1099)-INDEX('PTRM input'!$G$277:$P$326,A25offset,$E1099))*OFFSET($F$7,0,$E1099))-SUM($G1099:AU1099),(((INDEX('PTRM input'!$G$385:$P$434,A25offset,$E1099)-INDEX('PTRM input'!$G$277:$P$326,A25offset,$E1099))*OFFSET($F$7,0,$E1099))-SUM($G1099:AU1099))*(OFFSET('PTRM input'!$G$477,0,$E1099-1)/A25taxstdlife))))</f>
        <v>0</v>
      </c>
      <c r="AW1099" s="251">
        <f ca="1">IF(A25taxstdlife="n/a","n/a",IF(A25taxstdlife="",0,IF(AW$3&gt;(A25stdlife+$E1099),((INDEX('PTRM input'!$G$385:$P$434,A25offset,$E1099)-INDEX('PTRM input'!$G$277:$P$326,A25offset,$E1099))*OFFSET($F$7,0,$E1099))-SUM($G1099:AV1099),(((INDEX('PTRM input'!$G$385:$P$434,A25offset,$E1099)-INDEX('PTRM input'!$G$277:$P$326,A25offset,$E1099))*OFFSET($F$7,0,$E1099))-SUM($G1099:AV1099))*(OFFSET('PTRM input'!$G$477,0,$E1099-1)/A25taxstdlife))))</f>
        <v>0</v>
      </c>
      <c r="AX1099" s="251">
        <f ca="1">IF(A25taxstdlife="n/a","n/a",IF(A25taxstdlife="",0,IF(AX$3&gt;(A25stdlife+$E1099),((INDEX('PTRM input'!$G$385:$P$434,A25offset,$E1099)-INDEX('PTRM input'!$G$277:$P$326,A25offset,$E1099))*OFFSET($F$7,0,$E1099))-SUM($G1099:AW1099),(((INDEX('PTRM input'!$G$385:$P$434,A25offset,$E1099)-INDEX('PTRM input'!$G$277:$P$326,A25offset,$E1099))*OFFSET($F$7,0,$E1099))-SUM($G1099:AW1099))*(OFFSET('PTRM input'!$G$477,0,$E1099-1)/A25taxstdlife))))</f>
        <v>0</v>
      </c>
      <c r="AY1099" s="251">
        <f ca="1">IF(A25taxstdlife="n/a","n/a",IF(A25taxstdlife="",0,IF(AY$3&gt;(A25stdlife+$E1099),((INDEX('PTRM input'!$G$385:$P$434,A25offset,$E1099)-INDEX('PTRM input'!$G$277:$P$326,A25offset,$E1099))*OFFSET($F$7,0,$E1099))-SUM($G1099:AX1099),(((INDEX('PTRM input'!$G$385:$P$434,A25offset,$E1099)-INDEX('PTRM input'!$G$277:$P$326,A25offset,$E1099))*OFFSET($F$7,0,$E1099))-SUM($G1099:AX1099))*(OFFSET('PTRM input'!$G$477,0,$E1099-1)/A25taxstdlife))))</f>
        <v>0</v>
      </c>
      <c r="AZ1099" s="251">
        <f ca="1">IF(A25taxstdlife="n/a","n/a",IF(A25taxstdlife="",0,IF(AZ$3&gt;(A25stdlife+$E1099),((INDEX('PTRM input'!$G$385:$P$434,A25offset,$E1099)-INDEX('PTRM input'!$G$277:$P$326,A25offset,$E1099))*OFFSET($F$7,0,$E1099))-SUM($G1099:AY1099),(((INDEX('PTRM input'!$G$385:$P$434,A25offset,$E1099)-INDEX('PTRM input'!$G$277:$P$326,A25offset,$E1099))*OFFSET($F$7,0,$E1099))-SUM($G1099:AY1099))*(OFFSET('PTRM input'!$G$477,0,$E1099-1)/A25taxstdlife))))</f>
        <v>0</v>
      </c>
      <c r="BA1099" s="251">
        <f ca="1">IF(A25taxstdlife="n/a","n/a",IF(A25taxstdlife="",0,IF(BA$3&gt;(A25stdlife+$E1099),((INDEX('PTRM input'!$G$385:$P$434,A25offset,$E1099)-INDEX('PTRM input'!$G$277:$P$326,A25offset,$E1099))*OFFSET($F$7,0,$E1099))-SUM($G1099:AZ1099),(((INDEX('PTRM input'!$G$385:$P$434,A25offset,$E1099)-INDEX('PTRM input'!$G$277:$P$326,A25offset,$E1099))*OFFSET($F$7,0,$E1099))-SUM($G1099:AZ1099))*(OFFSET('PTRM input'!$G$477,0,$E1099-1)/A25taxstdlife))))</f>
        <v>0</v>
      </c>
      <c r="BB1099" s="251">
        <f ca="1">IF(A25taxstdlife="n/a","n/a",IF(A25taxstdlife="",0,IF(BB$3&gt;(A25stdlife+$E1099),((INDEX('PTRM input'!$G$385:$P$434,A25offset,$E1099)-INDEX('PTRM input'!$G$277:$P$326,A25offset,$E1099))*OFFSET($F$7,0,$E1099))-SUM($G1099:BA1099),(((INDEX('PTRM input'!$G$385:$P$434,A25offset,$E1099)-INDEX('PTRM input'!$G$277:$P$326,A25offset,$E1099))*OFFSET($F$7,0,$E1099))-SUM($G1099:BA1099))*(OFFSET('PTRM input'!$G$477,0,$E1099-1)/A25taxstdlife))))</f>
        <v>0</v>
      </c>
      <c r="BC1099" s="251">
        <f ca="1">IF(A25taxstdlife="n/a","n/a",IF(A25taxstdlife="",0,IF(BC$3&gt;(A25stdlife+$E1099),((INDEX('PTRM input'!$G$385:$P$434,A25offset,$E1099)-INDEX('PTRM input'!$G$277:$P$326,A25offset,$E1099))*OFFSET($F$7,0,$E1099))-SUM($G1099:BB1099),(((INDEX('PTRM input'!$G$385:$P$434,A25offset,$E1099)-INDEX('PTRM input'!$G$277:$P$326,A25offset,$E1099))*OFFSET($F$7,0,$E1099))-SUM($G1099:BB1099))*(OFFSET('PTRM input'!$G$477,0,$E1099-1)/A25taxstdlife))))</f>
        <v>0</v>
      </c>
      <c r="BD1099" s="251">
        <f ca="1">IF(A25taxstdlife="n/a","n/a",IF(A25taxstdlife="",0,IF(BD$3&gt;(A25stdlife+$E1099),((INDEX('PTRM input'!$G$385:$P$434,A25offset,$E1099)-INDEX('PTRM input'!$G$277:$P$326,A25offset,$E1099))*OFFSET($F$7,0,$E1099))-SUM($G1099:BC1099),(((INDEX('PTRM input'!$G$385:$P$434,A25offset,$E1099)-INDEX('PTRM input'!$G$277:$P$326,A25offset,$E1099))*OFFSET($F$7,0,$E1099))-SUM($G1099:BC1099))*(OFFSET('PTRM input'!$G$477,0,$E1099-1)/A25taxstdlife))))</f>
        <v>0</v>
      </c>
      <c r="BE1099" s="251">
        <f ca="1">IF(A25taxstdlife="n/a","n/a",IF(A25taxstdlife="",0,IF(BE$3&gt;(A25stdlife+$E1099),((INDEX('PTRM input'!$G$385:$P$434,A25offset,$E1099)-INDEX('PTRM input'!$G$277:$P$326,A25offset,$E1099))*OFFSET($F$7,0,$E1099))-SUM($G1099:BD1099),(((INDEX('PTRM input'!$G$385:$P$434,A25offset,$E1099)-INDEX('PTRM input'!$G$277:$P$326,A25offset,$E1099))*OFFSET($F$7,0,$E1099))-SUM($G1099:BD1099))*(OFFSET('PTRM input'!$G$477,0,$E1099-1)/A25taxstdlife))))</f>
        <v>0</v>
      </c>
      <c r="BF1099" s="251">
        <f ca="1">IF(A25taxstdlife="n/a","n/a",IF(A25taxstdlife="",0,IF(BF$3&gt;(A25stdlife+$E1099),((INDEX('PTRM input'!$G$385:$P$434,A25offset,$E1099)-INDEX('PTRM input'!$G$277:$P$326,A25offset,$E1099))*OFFSET($F$7,0,$E1099))-SUM($G1099:BE1099),(((INDEX('PTRM input'!$G$385:$P$434,A25offset,$E1099)-INDEX('PTRM input'!$G$277:$P$326,A25offset,$E1099))*OFFSET($F$7,0,$E1099))-SUM($G1099:BE1099))*(OFFSET('PTRM input'!$G$477,0,$E1099-1)/A25taxstdlife))))</f>
        <v>0</v>
      </c>
      <c r="BG1099" s="251">
        <f ca="1">IF(A25taxstdlife="n/a","n/a",IF(A25taxstdlife="",0,IF(BG$3&gt;(A25stdlife+$E1099),((INDEX('PTRM input'!$G$385:$P$434,A25offset,$E1099)-INDEX('PTRM input'!$G$277:$P$326,A25offset,$E1099))*OFFSET($F$7,0,$E1099))-SUM($G1099:BF1099),(((INDEX('PTRM input'!$G$385:$P$434,A25offset,$E1099)-INDEX('PTRM input'!$G$277:$P$326,A25offset,$E1099))*OFFSET($F$7,0,$E1099))-SUM($G1099:BF1099))*(OFFSET('PTRM input'!$G$477,0,$E1099-1)/A25taxstdlife))))</f>
        <v>0</v>
      </c>
      <c r="BH1099" s="251">
        <f ca="1">IF(A25taxstdlife="n/a","n/a",IF(A25taxstdlife="",0,IF(BH$3&gt;(A25stdlife+$E1099),((INDEX('PTRM input'!$G$385:$P$434,A25offset,$E1099)-INDEX('PTRM input'!$G$277:$P$326,A25offset,$E1099))*OFFSET($F$7,0,$E1099))-SUM($G1099:BG1099),(((INDEX('PTRM input'!$G$385:$P$434,A25offset,$E1099)-INDEX('PTRM input'!$G$277:$P$326,A25offset,$E1099))*OFFSET($F$7,0,$E1099))-SUM($G1099:BG1099))*(OFFSET('PTRM input'!$G$477,0,$E1099-1)/A25taxstdlife))))</f>
        <v>0</v>
      </c>
      <c r="BI1099" s="251">
        <f ca="1">IF(A25taxstdlife="n/a","n/a",IF(A25taxstdlife="",0,IF(BI$3&gt;(A25stdlife+$E1099),((INDEX('PTRM input'!$G$385:$P$434,A25offset,$E1099)-INDEX('PTRM input'!$G$277:$P$326,A25offset,$E1099))*OFFSET($F$7,0,$E1099))-SUM($G1099:BH1099),(((INDEX('PTRM input'!$G$385:$P$434,A25offset,$E1099)-INDEX('PTRM input'!$G$277:$P$326,A25offset,$E1099))*OFFSET($F$7,0,$E1099))-SUM($G1099:BH1099))*(OFFSET('PTRM input'!$G$477,0,$E1099-1)/A25taxstdlife))))</f>
        <v>0</v>
      </c>
      <c r="BJ1099" s="116"/>
      <c r="BK1099" s="116"/>
      <c r="BL1099" s="116"/>
      <c r="BM1099" s="116"/>
    </row>
    <row r="1100" spans="1:65" ht="12.75" hidden="1" customHeight="1" outlineLevel="2">
      <c r="A1100" s="366"/>
      <c r="B1100" s="19"/>
      <c r="C1100" s="18"/>
      <c r="D1100" s="760"/>
      <c r="E1100" s="86">
        <v>7</v>
      </c>
      <c r="F1100" s="356"/>
      <c r="G1100" s="434"/>
      <c r="H1100" s="435"/>
      <c r="I1100" s="435"/>
      <c r="J1100" s="435"/>
      <c r="K1100" s="435"/>
      <c r="L1100" s="435"/>
      <c r="M1100" s="619"/>
      <c r="N1100" s="251">
        <f ca="1">IF(A25taxstdlife="n/a","n/a",IF(A25taxstdlife="",0,IF(N$3&gt;(A25stdlife+$E1100),((INDEX('PTRM input'!$G$385:$P$434,A25offset,$E1100)-INDEX('PTRM input'!$G$277:$P$326,A25offset,$E1100))*OFFSET($F$7,0,$E1100))-SUM($G1100:M1100),(((INDEX('PTRM input'!$G$385:$P$434,A25offset,$E1100)-INDEX('PTRM input'!$G$277:$P$326,A25offset,$E1100))*OFFSET($F$7,0,$E1100))-SUM($G1100:M1100))*(OFFSET('PTRM input'!$G$477,0,$E1100-1)/A25taxstdlife))))</f>
        <v>0</v>
      </c>
      <c r="O1100" s="251">
        <f ca="1">IF(A25taxstdlife="n/a","n/a",IF(A25taxstdlife="",0,IF(O$3&gt;(A25stdlife+$E1100),((INDEX('PTRM input'!$G$385:$P$434,A25offset,$E1100)-INDEX('PTRM input'!$G$277:$P$326,A25offset,$E1100))*OFFSET($F$7,0,$E1100))-SUM($G1100:N1100),(((INDEX('PTRM input'!$G$385:$P$434,A25offset,$E1100)-INDEX('PTRM input'!$G$277:$P$326,A25offset,$E1100))*OFFSET($F$7,0,$E1100))-SUM($G1100:N1100))*(OFFSET('PTRM input'!$G$477,0,$E1100-1)/A25taxstdlife))))</f>
        <v>0</v>
      </c>
      <c r="P1100" s="251">
        <f ca="1">IF(A25taxstdlife="n/a","n/a",IF(A25taxstdlife="",0,IF(P$3&gt;(A25stdlife+$E1100),((INDEX('PTRM input'!$G$385:$P$434,A25offset,$E1100)-INDEX('PTRM input'!$G$277:$P$326,A25offset,$E1100))*OFFSET($F$7,0,$E1100))-SUM($G1100:O1100),(((INDEX('PTRM input'!$G$385:$P$434,A25offset,$E1100)-INDEX('PTRM input'!$G$277:$P$326,A25offset,$E1100))*OFFSET($F$7,0,$E1100))-SUM($G1100:O1100))*(OFFSET('PTRM input'!$G$477,0,$E1100-1)/A25taxstdlife))))</f>
        <v>0</v>
      </c>
      <c r="Q1100" s="251">
        <f ca="1">IF(A25taxstdlife="n/a","n/a",IF(A25taxstdlife="",0,IF(Q$3&gt;(A25stdlife+$E1100),((INDEX('PTRM input'!$G$385:$P$434,A25offset,$E1100)-INDEX('PTRM input'!$G$277:$P$326,A25offset,$E1100))*OFFSET($F$7,0,$E1100))-SUM($G1100:P1100),(((INDEX('PTRM input'!$G$385:$P$434,A25offset,$E1100)-INDEX('PTRM input'!$G$277:$P$326,A25offset,$E1100))*OFFSET($F$7,0,$E1100))-SUM($G1100:P1100))*(OFFSET('PTRM input'!$G$477,0,$E1100-1)/A25taxstdlife))))</f>
        <v>0</v>
      </c>
      <c r="R1100" s="251">
        <f ca="1">IF(A25taxstdlife="n/a","n/a",IF(A25taxstdlife="",0,IF(R$3&gt;(A25stdlife+$E1100),((INDEX('PTRM input'!$G$385:$P$434,A25offset,$E1100)-INDEX('PTRM input'!$G$277:$P$326,A25offset,$E1100))*OFFSET($F$7,0,$E1100))-SUM($G1100:Q1100),(((INDEX('PTRM input'!$G$385:$P$434,A25offset,$E1100)-INDEX('PTRM input'!$G$277:$P$326,A25offset,$E1100))*OFFSET($F$7,0,$E1100))-SUM($G1100:Q1100))*(OFFSET('PTRM input'!$G$477,0,$E1100-1)/A25taxstdlife))))</f>
        <v>0</v>
      </c>
      <c r="S1100" s="251">
        <f ca="1">IF(A25taxstdlife="n/a","n/a",IF(A25taxstdlife="",0,IF(S$3&gt;(A25stdlife+$E1100),((INDEX('PTRM input'!$G$385:$P$434,A25offset,$E1100)-INDEX('PTRM input'!$G$277:$P$326,A25offset,$E1100))*OFFSET($F$7,0,$E1100))-SUM($G1100:R1100),(((INDEX('PTRM input'!$G$385:$P$434,A25offset,$E1100)-INDEX('PTRM input'!$G$277:$P$326,A25offset,$E1100))*OFFSET($F$7,0,$E1100))-SUM($G1100:R1100))*(OFFSET('PTRM input'!$G$477,0,$E1100-1)/A25taxstdlife))))</f>
        <v>0</v>
      </c>
      <c r="T1100" s="251">
        <f ca="1">IF(A25taxstdlife="n/a","n/a",IF(A25taxstdlife="",0,IF(T$3&gt;(A25stdlife+$E1100),((INDEX('PTRM input'!$G$385:$P$434,A25offset,$E1100)-INDEX('PTRM input'!$G$277:$P$326,A25offset,$E1100))*OFFSET($F$7,0,$E1100))-SUM($G1100:S1100),(((INDEX('PTRM input'!$G$385:$P$434,A25offset,$E1100)-INDEX('PTRM input'!$G$277:$P$326,A25offset,$E1100))*OFFSET($F$7,0,$E1100))-SUM($G1100:S1100))*(OFFSET('PTRM input'!$G$477,0,$E1100-1)/A25taxstdlife))))</f>
        <v>0</v>
      </c>
      <c r="U1100" s="251">
        <f ca="1">IF(A25taxstdlife="n/a","n/a",IF(A25taxstdlife="",0,IF(U$3&gt;(A25stdlife+$E1100),((INDEX('PTRM input'!$G$385:$P$434,A25offset,$E1100)-INDEX('PTRM input'!$G$277:$P$326,A25offset,$E1100))*OFFSET($F$7,0,$E1100))-SUM($G1100:T1100),(((INDEX('PTRM input'!$G$385:$P$434,A25offset,$E1100)-INDEX('PTRM input'!$G$277:$P$326,A25offset,$E1100))*OFFSET($F$7,0,$E1100))-SUM($G1100:T1100))*(OFFSET('PTRM input'!$G$477,0,$E1100-1)/A25taxstdlife))))</f>
        <v>0</v>
      </c>
      <c r="V1100" s="251">
        <f ca="1">IF(A25taxstdlife="n/a","n/a",IF(A25taxstdlife="",0,IF(V$3&gt;(A25stdlife+$E1100),((INDEX('PTRM input'!$G$385:$P$434,A25offset,$E1100)-INDEX('PTRM input'!$G$277:$P$326,A25offset,$E1100))*OFFSET($F$7,0,$E1100))-SUM($G1100:U1100),(((INDEX('PTRM input'!$G$385:$P$434,A25offset,$E1100)-INDEX('PTRM input'!$G$277:$P$326,A25offset,$E1100))*OFFSET($F$7,0,$E1100))-SUM($G1100:U1100))*(OFFSET('PTRM input'!$G$477,0,$E1100-1)/A25taxstdlife))))</f>
        <v>0</v>
      </c>
      <c r="W1100" s="251">
        <f ca="1">IF(A25taxstdlife="n/a","n/a",IF(A25taxstdlife="",0,IF(W$3&gt;(A25stdlife+$E1100),((INDEX('PTRM input'!$G$385:$P$434,A25offset,$E1100)-INDEX('PTRM input'!$G$277:$P$326,A25offset,$E1100))*OFFSET($F$7,0,$E1100))-SUM($G1100:V1100),(((INDEX('PTRM input'!$G$385:$P$434,A25offset,$E1100)-INDEX('PTRM input'!$G$277:$P$326,A25offset,$E1100))*OFFSET($F$7,0,$E1100))-SUM($G1100:V1100))*(OFFSET('PTRM input'!$G$477,0,$E1100-1)/A25taxstdlife))))</f>
        <v>0</v>
      </c>
      <c r="X1100" s="251">
        <f ca="1">IF(A25taxstdlife="n/a","n/a",IF(A25taxstdlife="",0,IF(X$3&gt;(A25stdlife+$E1100),((INDEX('PTRM input'!$G$385:$P$434,A25offset,$E1100)-INDEX('PTRM input'!$G$277:$P$326,A25offset,$E1100))*OFFSET($F$7,0,$E1100))-SUM($G1100:W1100),(((INDEX('PTRM input'!$G$385:$P$434,A25offset,$E1100)-INDEX('PTRM input'!$G$277:$P$326,A25offset,$E1100))*OFFSET($F$7,0,$E1100))-SUM($G1100:W1100))*(OFFSET('PTRM input'!$G$477,0,$E1100-1)/A25taxstdlife))))</f>
        <v>0</v>
      </c>
      <c r="Y1100" s="251">
        <f ca="1">IF(A25taxstdlife="n/a","n/a",IF(A25taxstdlife="",0,IF(Y$3&gt;(A25stdlife+$E1100),((INDEX('PTRM input'!$G$385:$P$434,A25offset,$E1100)-INDEX('PTRM input'!$G$277:$P$326,A25offset,$E1100))*OFFSET($F$7,0,$E1100))-SUM($G1100:X1100),(((INDEX('PTRM input'!$G$385:$P$434,A25offset,$E1100)-INDEX('PTRM input'!$G$277:$P$326,A25offset,$E1100))*OFFSET($F$7,0,$E1100))-SUM($G1100:X1100))*(OFFSET('PTRM input'!$G$477,0,$E1100-1)/A25taxstdlife))))</f>
        <v>0</v>
      </c>
      <c r="Z1100" s="251">
        <f ca="1">IF(A25taxstdlife="n/a","n/a",IF(A25taxstdlife="",0,IF(Z$3&gt;(A25stdlife+$E1100),((INDEX('PTRM input'!$G$385:$P$434,A25offset,$E1100)-INDEX('PTRM input'!$G$277:$P$326,A25offset,$E1100))*OFFSET($F$7,0,$E1100))-SUM($G1100:Y1100),(((INDEX('PTRM input'!$G$385:$P$434,A25offset,$E1100)-INDEX('PTRM input'!$G$277:$P$326,A25offset,$E1100))*OFFSET($F$7,0,$E1100))-SUM($G1100:Y1100))*(OFFSET('PTRM input'!$G$477,0,$E1100-1)/A25taxstdlife))))</f>
        <v>0</v>
      </c>
      <c r="AA1100" s="251">
        <f ca="1">IF(A25taxstdlife="n/a","n/a",IF(A25taxstdlife="",0,IF(AA$3&gt;(A25stdlife+$E1100),((INDEX('PTRM input'!$G$385:$P$434,A25offset,$E1100)-INDEX('PTRM input'!$G$277:$P$326,A25offset,$E1100))*OFFSET($F$7,0,$E1100))-SUM($G1100:Z1100),(((INDEX('PTRM input'!$G$385:$P$434,A25offset,$E1100)-INDEX('PTRM input'!$G$277:$P$326,A25offset,$E1100))*OFFSET($F$7,0,$E1100))-SUM($G1100:Z1100))*(OFFSET('PTRM input'!$G$477,0,$E1100-1)/A25taxstdlife))))</f>
        <v>0</v>
      </c>
      <c r="AB1100" s="251">
        <f ca="1">IF(A25taxstdlife="n/a","n/a",IF(A25taxstdlife="",0,IF(AB$3&gt;(A25stdlife+$E1100),((INDEX('PTRM input'!$G$385:$P$434,A25offset,$E1100)-INDEX('PTRM input'!$G$277:$P$326,A25offset,$E1100))*OFFSET($F$7,0,$E1100))-SUM($G1100:AA1100),(((INDEX('PTRM input'!$G$385:$P$434,A25offset,$E1100)-INDEX('PTRM input'!$G$277:$P$326,A25offset,$E1100))*OFFSET($F$7,0,$E1100))-SUM($G1100:AA1100))*(OFFSET('PTRM input'!$G$477,0,$E1100-1)/A25taxstdlife))))</f>
        <v>0</v>
      </c>
      <c r="AC1100" s="251">
        <f ca="1">IF(A25taxstdlife="n/a","n/a",IF(A25taxstdlife="",0,IF(AC$3&gt;(A25stdlife+$E1100),((INDEX('PTRM input'!$G$385:$P$434,A25offset,$E1100)-INDEX('PTRM input'!$G$277:$P$326,A25offset,$E1100))*OFFSET($F$7,0,$E1100))-SUM($G1100:AB1100),(((INDEX('PTRM input'!$G$385:$P$434,A25offset,$E1100)-INDEX('PTRM input'!$G$277:$P$326,A25offset,$E1100))*OFFSET($F$7,0,$E1100))-SUM($G1100:AB1100))*(OFFSET('PTRM input'!$G$477,0,$E1100-1)/A25taxstdlife))))</f>
        <v>0</v>
      </c>
      <c r="AD1100" s="251">
        <f ca="1">IF(A25taxstdlife="n/a","n/a",IF(A25taxstdlife="",0,IF(AD$3&gt;(A25stdlife+$E1100),((INDEX('PTRM input'!$G$385:$P$434,A25offset,$E1100)-INDEX('PTRM input'!$G$277:$P$326,A25offset,$E1100))*OFFSET($F$7,0,$E1100))-SUM($G1100:AC1100),(((INDEX('PTRM input'!$G$385:$P$434,A25offset,$E1100)-INDEX('PTRM input'!$G$277:$P$326,A25offset,$E1100))*OFFSET($F$7,0,$E1100))-SUM($G1100:AC1100))*(OFFSET('PTRM input'!$G$477,0,$E1100-1)/A25taxstdlife))))</f>
        <v>0</v>
      </c>
      <c r="AE1100" s="251">
        <f ca="1">IF(A25taxstdlife="n/a","n/a",IF(A25taxstdlife="",0,IF(AE$3&gt;(A25stdlife+$E1100),((INDEX('PTRM input'!$G$385:$P$434,A25offset,$E1100)-INDEX('PTRM input'!$G$277:$P$326,A25offset,$E1100))*OFFSET($F$7,0,$E1100))-SUM($G1100:AD1100),(((INDEX('PTRM input'!$G$385:$P$434,A25offset,$E1100)-INDEX('PTRM input'!$G$277:$P$326,A25offset,$E1100))*OFFSET($F$7,0,$E1100))-SUM($G1100:AD1100))*(OFFSET('PTRM input'!$G$477,0,$E1100-1)/A25taxstdlife))))</f>
        <v>0</v>
      </c>
      <c r="AF1100" s="251">
        <f ca="1">IF(A25taxstdlife="n/a","n/a",IF(A25taxstdlife="",0,IF(AF$3&gt;(A25stdlife+$E1100),((INDEX('PTRM input'!$G$385:$P$434,A25offset,$E1100)-INDEX('PTRM input'!$G$277:$P$326,A25offset,$E1100))*OFFSET($F$7,0,$E1100))-SUM($G1100:AE1100),(((INDEX('PTRM input'!$G$385:$P$434,A25offset,$E1100)-INDEX('PTRM input'!$G$277:$P$326,A25offset,$E1100))*OFFSET($F$7,0,$E1100))-SUM($G1100:AE1100))*(OFFSET('PTRM input'!$G$477,0,$E1100-1)/A25taxstdlife))))</f>
        <v>0</v>
      </c>
      <c r="AG1100" s="251">
        <f ca="1">IF(A25taxstdlife="n/a","n/a",IF(A25taxstdlife="",0,IF(AG$3&gt;(A25stdlife+$E1100),((INDEX('PTRM input'!$G$385:$P$434,A25offset,$E1100)-INDEX('PTRM input'!$G$277:$P$326,A25offset,$E1100))*OFFSET($F$7,0,$E1100))-SUM($G1100:AF1100),(((INDEX('PTRM input'!$G$385:$P$434,A25offset,$E1100)-INDEX('PTRM input'!$G$277:$P$326,A25offset,$E1100))*OFFSET($F$7,0,$E1100))-SUM($G1100:AF1100))*(OFFSET('PTRM input'!$G$477,0,$E1100-1)/A25taxstdlife))))</f>
        <v>0</v>
      </c>
      <c r="AH1100" s="251">
        <f ca="1">IF(A25taxstdlife="n/a","n/a",IF(A25taxstdlife="",0,IF(AH$3&gt;(A25stdlife+$E1100),((INDEX('PTRM input'!$G$385:$P$434,A25offset,$E1100)-INDEX('PTRM input'!$G$277:$P$326,A25offset,$E1100))*OFFSET($F$7,0,$E1100))-SUM($G1100:AG1100),(((INDEX('PTRM input'!$G$385:$P$434,A25offset,$E1100)-INDEX('PTRM input'!$G$277:$P$326,A25offset,$E1100))*OFFSET($F$7,0,$E1100))-SUM($G1100:AG1100))*(OFFSET('PTRM input'!$G$477,0,$E1100-1)/A25taxstdlife))))</f>
        <v>0</v>
      </c>
      <c r="AI1100" s="251">
        <f ca="1">IF(A25taxstdlife="n/a","n/a",IF(A25taxstdlife="",0,IF(AI$3&gt;(A25stdlife+$E1100),((INDEX('PTRM input'!$G$385:$P$434,A25offset,$E1100)-INDEX('PTRM input'!$G$277:$P$326,A25offset,$E1100))*OFFSET($F$7,0,$E1100))-SUM($G1100:AH1100),(((INDEX('PTRM input'!$G$385:$P$434,A25offset,$E1100)-INDEX('PTRM input'!$G$277:$P$326,A25offset,$E1100))*OFFSET($F$7,0,$E1100))-SUM($G1100:AH1100))*(OFFSET('PTRM input'!$G$477,0,$E1100-1)/A25taxstdlife))))</f>
        <v>0</v>
      </c>
      <c r="AJ1100" s="251">
        <f ca="1">IF(A25taxstdlife="n/a","n/a",IF(A25taxstdlife="",0,IF(AJ$3&gt;(A25stdlife+$E1100),((INDEX('PTRM input'!$G$385:$P$434,A25offset,$E1100)-INDEX('PTRM input'!$G$277:$P$326,A25offset,$E1100))*OFFSET($F$7,0,$E1100))-SUM($G1100:AI1100),(((INDEX('PTRM input'!$G$385:$P$434,A25offset,$E1100)-INDEX('PTRM input'!$G$277:$P$326,A25offset,$E1100))*OFFSET($F$7,0,$E1100))-SUM($G1100:AI1100))*(OFFSET('PTRM input'!$G$477,0,$E1100-1)/A25taxstdlife))))</f>
        <v>0</v>
      </c>
      <c r="AK1100" s="251">
        <f ca="1">IF(A25taxstdlife="n/a","n/a",IF(A25taxstdlife="",0,IF(AK$3&gt;(A25stdlife+$E1100),((INDEX('PTRM input'!$G$385:$P$434,A25offset,$E1100)-INDEX('PTRM input'!$G$277:$P$326,A25offset,$E1100))*OFFSET($F$7,0,$E1100))-SUM($G1100:AJ1100),(((INDEX('PTRM input'!$G$385:$P$434,A25offset,$E1100)-INDEX('PTRM input'!$G$277:$P$326,A25offset,$E1100))*OFFSET($F$7,0,$E1100))-SUM($G1100:AJ1100))*(OFFSET('PTRM input'!$G$477,0,$E1100-1)/A25taxstdlife))))</f>
        <v>0</v>
      </c>
      <c r="AL1100" s="251">
        <f ca="1">IF(A25taxstdlife="n/a","n/a",IF(A25taxstdlife="",0,IF(AL$3&gt;(A25stdlife+$E1100),((INDEX('PTRM input'!$G$385:$P$434,A25offset,$E1100)-INDEX('PTRM input'!$G$277:$P$326,A25offset,$E1100))*OFFSET($F$7,0,$E1100))-SUM($G1100:AK1100),(((INDEX('PTRM input'!$G$385:$P$434,A25offset,$E1100)-INDEX('PTRM input'!$G$277:$P$326,A25offset,$E1100))*OFFSET($F$7,0,$E1100))-SUM($G1100:AK1100))*(OFFSET('PTRM input'!$G$477,0,$E1100-1)/A25taxstdlife))))</f>
        <v>0</v>
      </c>
      <c r="AM1100" s="251">
        <f ca="1">IF(A25taxstdlife="n/a","n/a",IF(A25taxstdlife="",0,IF(AM$3&gt;(A25stdlife+$E1100),((INDEX('PTRM input'!$G$385:$P$434,A25offset,$E1100)-INDEX('PTRM input'!$G$277:$P$326,A25offset,$E1100))*OFFSET($F$7,0,$E1100))-SUM($G1100:AL1100),(((INDEX('PTRM input'!$G$385:$P$434,A25offset,$E1100)-INDEX('PTRM input'!$G$277:$P$326,A25offset,$E1100))*OFFSET($F$7,0,$E1100))-SUM($G1100:AL1100))*(OFFSET('PTRM input'!$G$477,0,$E1100-1)/A25taxstdlife))))</f>
        <v>0</v>
      </c>
      <c r="AN1100" s="251">
        <f ca="1">IF(A25taxstdlife="n/a","n/a",IF(A25taxstdlife="",0,IF(AN$3&gt;(A25stdlife+$E1100),((INDEX('PTRM input'!$G$385:$P$434,A25offset,$E1100)-INDEX('PTRM input'!$G$277:$P$326,A25offset,$E1100))*OFFSET($F$7,0,$E1100))-SUM($G1100:AM1100),(((INDEX('PTRM input'!$G$385:$P$434,A25offset,$E1100)-INDEX('PTRM input'!$G$277:$P$326,A25offset,$E1100))*OFFSET($F$7,0,$E1100))-SUM($G1100:AM1100))*(OFFSET('PTRM input'!$G$477,0,$E1100-1)/A25taxstdlife))))</f>
        <v>0</v>
      </c>
      <c r="AO1100" s="251">
        <f ca="1">IF(A25taxstdlife="n/a","n/a",IF(A25taxstdlife="",0,IF(AO$3&gt;(A25stdlife+$E1100),((INDEX('PTRM input'!$G$385:$P$434,A25offset,$E1100)-INDEX('PTRM input'!$G$277:$P$326,A25offset,$E1100))*OFFSET($F$7,0,$E1100))-SUM($G1100:AN1100),(((INDEX('PTRM input'!$G$385:$P$434,A25offset,$E1100)-INDEX('PTRM input'!$G$277:$P$326,A25offset,$E1100))*OFFSET($F$7,0,$E1100))-SUM($G1100:AN1100))*(OFFSET('PTRM input'!$G$477,0,$E1100-1)/A25taxstdlife))))</f>
        <v>0</v>
      </c>
      <c r="AP1100" s="251">
        <f ca="1">IF(A25taxstdlife="n/a","n/a",IF(A25taxstdlife="",0,IF(AP$3&gt;(A25stdlife+$E1100),((INDEX('PTRM input'!$G$385:$P$434,A25offset,$E1100)-INDEX('PTRM input'!$G$277:$P$326,A25offset,$E1100))*OFFSET($F$7,0,$E1100))-SUM($G1100:AO1100),(((INDEX('PTRM input'!$G$385:$P$434,A25offset,$E1100)-INDEX('PTRM input'!$G$277:$P$326,A25offset,$E1100))*OFFSET($F$7,0,$E1100))-SUM($G1100:AO1100))*(OFFSET('PTRM input'!$G$477,0,$E1100-1)/A25taxstdlife))))</f>
        <v>0</v>
      </c>
      <c r="AQ1100" s="251">
        <f ca="1">IF(A25taxstdlife="n/a","n/a",IF(A25taxstdlife="",0,IF(AQ$3&gt;(A25stdlife+$E1100),((INDEX('PTRM input'!$G$385:$P$434,A25offset,$E1100)-INDEX('PTRM input'!$G$277:$P$326,A25offset,$E1100))*OFFSET($F$7,0,$E1100))-SUM($G1100:AP1100),(((INDEX('PTRM input'!$G$385:$P$434,A25offset,$E1100)-INDEX('PTRM input'!$G$277:$P$326,A25offset,$E1100))*OFFSET($F$7,0,$E1100))-SUM($G1100:AP1100))*(OFFSET('PTRM input'!$G$477,0,$E1100-1)/A25taxstdlife))))</f>
        <v>0</v>
      </c>
      <c r="AR1100" s="251">
        <f ca="1">IF(A25taxstdlife="n/a","n/a",IF(A25taxstdlife="",0,IF(AR$3&gt;(A25stdlife+$E1100),((INDEX('PTRM input'!$G$385:$P$434,A25offset,$E1100)-INDEX('PTRM input'!$G$277:$P$326,A25offset,$E1100))*OFFSET($F$7,0,$E1100))-SUM($G1100:AQ1100),(((INDEX('PTRM input'!$G$385:$P$434,A25offset,$E1100)-INDEX('PTRM input'!$G$277:$P$326,A25offset,$E1100))*OFFSET($F$7,0,$E1100))-SUM($G1100:AQ1100))*(OFFSET('PTRM input'!$G$477,0,$E1100-1)/A25taxstdlife))))</f>
        <v>0</v>
      </c>
      <c r="AS1100" s="251">
        <f ca="1">IF(A25taxstdlife="n/a","n/a",IF(A25taxstdlife="",0,IF(AS$3&gt;(A25stdlife+$E1100),((INDEX('PTRM input'!$G$385:$P$434,A25offset,$E1100)-INDEX('PTRM input'!$G$277:$P$326,A25offset,$E1100))*OFFSET($F$7,0,$E1100))-SUM($G1100:AR1100),(((INDEX('PTRM input'!$G$385:$P$434,A25offset,$E1100)-INDEX('PTRM input'!$G$277:$P$326,A25offset,$E1100))*OFFSET($F$7,0,$E1100))-SUM($G1100:AR1100))*(OFFSET('PTRM input'!$G$477,0,$E1100-1)/A25taxstdlife))))</f>
        <v>0</v>
      </c>
      <c r="AT1100" s="251">
        <f ca="1">IF(A25taxstdlife="n/a","n/a",IF(A25taxstdlife="",0,IF(AT$3&gt;(A25stdlife+$E1100),((INDEX('PTRM input'!$G$385:$P$434,A25offset,$E1100)-INDEX('PTRM input'!$G$277:$P$326,A25offset,$E1100))*OFFSET($F$7,0,$E1100))-SUM($G1100:AS1100),(((INDEX('PTRM input'!$G$385:$P$434,A25offset,$E1100)-INDEX('PTRM input'!$G$277:$P$326,A25offset,$E1100))*OFFSET($F$7,0,$E1100))-SUM($G1100:AS1100))*(OFFSET('PTRM input'!$G$477,0,$E1100-1)/A25taxstdlife))))</f>
        <v>0</v>
      </c>
      <c r="AU1100" s="251">
        <f ca="1">IF(A25taxstdlife="n/a","n/a",IF(A25taxstdlife="",0,IF(AU$3&gt;(A25stdlife+$E1100),((INDEX('PTRM input'!$G$385:$P$434,A25offset,$E1100)-INDEX('PTRM input'!$G$277:$P$326,A25offset,$E1100))*OFFSET($F$7,0,$E1100))-SUM($G1100:AT1100),(((INDEX('PTRM input'!$G$385:$P$434,A25offset,$E1100)-INDEX('PTRM input'!$G$277:$P$326,A25offset,$E1100))*OFFSET($F$7,0,$E1100))-SUM($G1100:AT1100))*(OFFSET('PTRM input'!$G$477,0,$E1100-1)/A25taxstdlife))))</f>
        <v>0</v>
      </c>
      <c r="AV1100" s="251">
        <f ca="1">IF(A25taxstdlife="n/a","n/a",IF(A25taxstdlife="",0,IF(AV$3&gt;(A25stdlife+$E1100),((INDEX('PTRM input'!$G$385:$P$434,A25offset,$E1100)-INDEX('PTRM input'!$G$277:$P$326,A25offset,$E1100))*OFFSET($F$7,0,$E1100))-SUM($G1100:AU1100),(((INDEX('PTRM input'!$G$385:$P$434,A25offset,$E1100)-INDEX('PTRM input'!$G$277:$P$326,A25offset,$E1100))*OFFSET($F$7,0,$E1100))-SUM($G1100:AU1100))*(OFFSET('PTRM input'!$G$477,0,$E1100-1)/A25taxstdlife))))</f>
        <v>0</v>
      </c>
      <c r="AW1100" s="251">
        <f ca="1">IF(A25taxstdlife="n/a","n/a",IF(A25taxstdlife="",0,IF(AW$3&gt;(A25stdlife+$E1100),((INDEX('PTRM input'!$G$385:$P$434,A25offset,$E1100)-INDEX('PTRM input'!$G$277:$P$326,A25offset,$E1100))*OFFSET($F$7,0,$E1100))-SUM($G1100:AV1100),(((INDEX('PTRM input'!$G$385:$P$434,A25offset,$E1100)-INDEX('PTRM input'!$G$277:$P$326,A25offset,$E1100))*OFFSET($F$7,0,$E1100))-SUM($G1100:AV1100))*(OFFSET('PTRM input'!$G$477,0,$E1100-1)/A25taxstdlife))))</f>
        <v>0</v>
      </c>
      <c r="AX1100" s="251">
        <f ca="1">IF(A25taxstdlife="n/a","n/a",IF(A25taxstdlife="",0,IF(AX$3&gt;(A25stdlife+$E1100),((INDEX('PTRM input'!$G$385:$P$434,A25offset,$E1100)-INDEX('PTRM input'!$G$277:$P$326,A25offset,$E1100))*OFFSET($F$7,0,$E1100))-SUM($G1100:AW1100),(((INDEX('PTRM input'!$G$385:$P$434,A25offset,$E1100)-INDEX('PTRM input'!$G$277:$P$326,A25offset,$E1100))*OFFSET($F$7,0,$E1100))-SUM($G1100:AW1100))*(OFFSET('PTRM input'!$G$477,0,$E1100-1)/A25taxstdlife))))</f>
        <v>0</v>
      </c>
      <c r="AY1100" s="251">
        <f ca="1">IF(A25taxstdlife="n/a","n/a",IF(A25taxstdlife="",0,IF(AY$3&gt;(A25stdlife+$E1100),((INDEX('PTRM input'!$G$385:$P$434,A25offset,$E1100)-INDEX('PTRM input'!$G$277:$P$326,A25offset,$E1100))*OFFSET($F$7,0,$E1100))-SUM($G1100:AX1100),(((INDEX('PTRM input'!$G$385:$P$434,A25offset,$E1100)-INDEX('PTRM input'!$G$277:$P$326,A25offset,$E1100))*OFFSET($F$7,0,$E1100))-SUM($G1100:AX1100))*(OFFSET('PTRM input'!$G$477,0,$E1100-1)/A25taxstdlife))))</f>
        <v>0</v>
      </c>
      <c r="AZ1100" s="251">
        <f ca="1">IF(A25taxstdlife="n/a","n/a",IF(A25taxstdlife="",0,IF(AZ$3&gt;(A25stdlife+$E1100),((INDEX('PTRM input'!$G$385:$P$434,A25offset,$E1100)-INDEX('PTRM input'!$G$277:$P$326,A25offset,$E1100))*OFFSET($F$7,0,$E1100))-SUM($G1100:AY1100),(((INDEX('PTRM input'!$G$385:$P$434,A25offset,$E1100)-INDEX('PTRM input'!$G$277:$P$326,A25offset,$E1100))*OFFSET($F$7,0,$E1100))-SUM($G1100:AY1100))*(OFFSET('PTRM input'!$G$477,0,$E1100-1)/A25taxstdlife))))</f>
        <v>0</v>
      </c>
      <c r="BA1100" s="251">
        <f ca="1">IF(A25taxstdlife="n/a","n/a",IF(A25taxstdlife="",0,IF(BA$3&gt;(A25stdlife+$E1100),((INDEX('PTRM input'!$G$385:$P$434,A25offset,$E1100)-INDEX('PTRM input'!$G$277:$P$326,A25offset,$E1100))*OFFSET($F$7,0,$E1100))-SUM($G1100:AZ1100),(((INDEX('PTRM input'!$G$385:$P$434,A25offset,$E1100)-INDEX('PTRM input'!$G$277:$P$326,A25offset,$E1100))*OFFSET($F$7,0,$E1100))-SUM($G1100:AZ1100))*(OFFSET('PTRM input'!$G$477,0,$E1100-1)/A25taxstdlife))))</f>
        <v>0</v>
      </c>
      <c r="BB1100" s="251">
        <f ca="1">IF(A25taxstdlife="n/a","n/a",IF(A25taxstdlife="",0,IF(BB$3&gt;(A25stdlife+$E1100),((INDEX('PTRM input'!$G$385:$P$434,A25offset,$E1100)-INDEX('PTRM input'!$G$277:$P$326,A25offset,$E1100))*OFFSET($F$7,0,$E1100))-SUM($G1100:BA1100),(((INDEX('PTRM input'!$G$385:$P$434,A25offset,$E1100)-INDEX('PTRM input'!$G$277:$P$326,A25offset,$E1100))*OFFSET($F$7,0,$E1100))-SUM($G1100:BA1100))*(OFFSET('PTRM input'!$G$477,0,$E1100-1)/A25taxstdlife))))</f>
        <v>0</v>
      </c>
      <c r="BC1100" s="251">
        <f ca="1">IF(A25taxstdlife="n/a","n/a",IF(A25taxstdlife="",0,IF(BC$3&gt;(A25stdlife+$E1100),((INDEX('PTRM input'!$G$385:$P$434,A25offset,$E1100)-INDEX('PTRM input'!$G$277:$P$326,A25offset,$E1100))*OFFSET($F$7,0,$E1100))-SUM($G1100:BB1100),(((INDEX('PTRM input'!$G$385:$P$434,A25offset,$E1100)-INDEX('PTRM input'!$G$277:$P$326,A25offset,$E1100))*OFFSET($F$7,0,$E1100))-SUM($G1100:BB1100))*(OFFSET('PTRM input'!$G$477,0,$E1100-1)/A25taxstdlife))))</f>
        <v>0</v>
      </c>
      <c r="BD1100" s="251">
        <f ca="1">IF(A25taxstdlife="n/a","n/a",IF(A25taxstdlife="",0,IF(BD$3&gt;(A25stdlife+$E1100),((INDEX('PTRM input'!$G$385:$P$434,A25offset,$E1100)-INDEX('PTRM input'!$G$277:$P$326,A25offset,$E1100))*OFFSET($F$7,0,$E1100))-SUM($G1100:BC1100),(((INDEX('PTRM input'!$G$385:$P$434,A25offset,$E1100)-INDEX('PTRM input'!$G$277:$P$326,A25offset,$E1100))*OFFSET($F$7,0,$E1100))-SUM($G1100:BC1100))*(OFFSET('PTRM input'!$G$477,0,$E1100-1)/A25taxstdlife))))</f>
        <v>0</v>
      </c>
      <c r="BE1100" s="251">
        <f ca="1">IF(A25taxstdlife="n/a","n/a",IF(A25taxstdlife="",0,IF(BE$3&gt;(A25stdlife+$E1100),((INDEX('PTRM input'!$G$385:$P$434,A25offset,$E1100)-INDEX('PTRM input'!$G$277:$P$326,A25offset,$E1100))*OFFSET($F$7,0,$E1100))-SUM($G1100:BD1100),(((INDEX('PTRM input'!$G$385:$P$434,A25offset,$E1100)-INDEX('PTRM input'!$G$277:$P$326,A25offset,$E1100))*OFFSET($F$7,0,$E1100))-SUM($G1100:BD1100))*(OFFSET('PTRM input'!$G$477,0,$E1100-1)/A25taxstdlife))))</f>
        <v>0</v>
      </c>
      <c r="BF1100" s="251">
        <f ca="1">IF(A25taxstdlife="n/a","n/a",IF(A25taxstdlife="",0,IF(BF$3&gt;(A25stdlife+$E1100),((INDEX('PTRM input'!$G$385:$P$434,A25offset,$E1100)-INDEX('PTRM input'!$G$277:$P$326,A25offset,$E1100))*OFFSET($F$7,0,$E1100))-SUM($G1100:BE1100),(((INDEX('PTRM input'!$G$385:$P$434,A25offset,$E1100)-INDEX('PTRM input'!$G$277:$P$326,A25offset,$E1100))*OFFSET($F$7,0,$E1100))-SUM($G1100:BE1100))*(OFFSET('PTRM input'!$G$477,0,$E1100-1)/A25taxstdlife))))</f>
        <v>0</v>
      </c>
      <c r="BG1100" s="251">
        <f ca="1">IF(A25taxstdlife="n/a","n/a",IF(A25taxstdlife="",0,IF(BG$3&gt;(A25stdlife+$E1100),((INDEX('PTRM input'!$G$385:$P$434,A25offset,$E1100)-INDEX('PTRM input'!$G$277:$P$326,A25offset,$E1100))*OFFSET($F$7,0,$E1100))-SUM($G1100:BF1100),(((INDEX('PTRM input'!$G$385:$P$434,A25offset,$E1100)-INDEX('PTRM input'!$G$277:$P$326,A25offset,$E1100))*OFFSET($F$7,0,$E1100))-SUM($G1100:BF1100))*(OFFSET('PTRM input'!$G$477,0,$E1100-1)/A25taxstdlife))))</f>
        <v>0</v>
      </c>
      <c r="BH1100" s="251">
        <f ca="1">IF(A25taxstdlife="n/a","n/a",IF(A25taxstdlife="",0,IF(BH$3&gt;(A25stdlife+$E1100),((INDEX('PTRM input'!$G$385:$P$434,A25offset,$E1100)-INDEX('PTRM input'!$G$277:$P$326,A25offset,$E1100))*OFFSET($F$7,0,$E1100))-SUM($G1100:BG1100),(((INDEX('PTRM input'!$G$385:$P$434,A25offset,$E1100)-INDEX('PTRM input'!$G$277:$P$326,A25offset,$E1100))*OFFSET($F$7,0,$E1100))-SUM($G1100:BG1100))*(OFFSET('PTRM input'!$G$477,0,$E1100-1)/A25taxstdlife))))</f>
        <v>0</v>
      </c>
      <c r="BI1100" s="251">
        <f ca="1">IF(A25taxstdlife="n/a","n/a",IF(A25taxstdlife="",0,IF(BI$3&gt;(A25stdlife+$E1100),((INDEX('PTRM input'!$G$385:$P$434,A25offset,$E1100)-INDEX('PTRM input'!$G$277:$P$326,A25offset,$E1100))*OFFSET($F$7,0,$E1100))-SUM($G1100:BH1100),(((INDEX('PTRM input'!$G$385:$P$434,A25offset,$E1100)-INDEX('PTRM input'!$G$277:$P$326,A25offset,$E1100))*OFFSET($F$7,0,$E1100))-SUM($G1100:BH1100))*(OFFSET('PTRM input'!$G$477,0,$E1100-1)/A25taxstdlife))))</f>
        <v>0</v>
      </c>
      <c r="BJ1100" s="116"/>
      <c r="BK1100" s="116"/>
      <c r="BL1100" s="116"/>
      <c r="BM1100" s="116"/>
    </row>
    <row r="1101" spans="1:65" ht="12.75" hidden="1" customHeight="1" outlineLevel="2">
      <c r="A1101" s="366"/>
      <c r="B1101" s="19"/>
      <c r="C1101" s="18"/>
      <c r="D1101" s="760"/>
      <c r="E1101" s="86">
        <v>8</v>
      </c>
      <c r="F1101" s="356"/>
      <c r="G1101" s="434"/>
      <c r="H1101" s="435"/>
      <c r="I1101" s="435"/>
      <c r="J1101" s="435"/>
      <c r="K1101" s="435"/>
      <c r="L1101" s="435"/>
      <c r="M1101" s="435"/>
      <c r="N1101" s="619"/>
      <c r="O1101" s="251">
        <f ca="1">IF(A25taxstdlife="n/a","n/a",IF(A25taxstdlife="",0,IF(O$3&gt;(A25stdlife+$E1101),((INDEX('PTRM input'!$G$385:$P$434,A25offset,$E1101)-INDEX('PTRM input'!$G$277:$P$326,A25offset,$E1101))*OFFSET($F$7,0,$E1101))-SUM($G1101:N1101),(((INDEX('PTRM input'!$G$385:$P$434,A25offset,$E1101)-INDEX('PTRM input'!$G$277:$P$326,A25offset,$E1101))*OFFSET($F$7,0,$E1101))-SUM($G1101:N1101))*(OFFSET('PTRM input'!$G$477,0,$E1101-1)/A25taxstdlife))))</f>
        <v>0</v>
      </c>
      <c r="P1101" s="251">
        <f ca="1">IF(A25taxstdlife="n/a","n/a",IF(A25taxstdlife="",0,IF(P$3&gt;(A25stdlife+$E1101),((INDEX('PTRM input'!$G$385:$P$434,A25offset,$E1101)-INDEX('PTRM input'!$G$277:$P$326,A25offset,$E1101))*OFFSET($F$7,0,$E1101))-SUM($G1101:O1101),(((INDEX('PTRM input'!$G$385:$P$434,A25offset,$E1101)-INDEX('PTRM input'!$G$277:$P$326,A25offset,$E1101))*OFFSET($F$7,0,$E1101))-SUM($G1101:O1101))*(OFFSET('PTRM input'!$G$477,0,$E1101-1)/A25taxstdlife))))</f>
        <v>0</v>
      </c>
      <c r="Q1101" s="251">
        <f ca="1">IF(A25taxstdlife="n/a","n/a",IF(A25taxstdlife="",0,IF(Q$3&gt;(A25stdlife+$E1101),((INDEX('PTRM input'!$G$385:$P$434,A25offset,$E1101)-INDEX('PTRM input'!$G$277:$P$326,A25offset,$E1101))*OFFSET($F$7,0,$E1101))-SUM($G1101:P1101),(((INDEX('PTRM input'!$G$385:$P$434,A25offset,$E1101)-INDEX('PTRM input'!$G$277:$P$326,A25offset,$E1101))*OFFSET($F$7,0,$E1101))-SUM($G1101:P1101))*(OFFSET('PTRM input'!$G$477,0,$E1101-1)/A25taxstdlife))))</f>
        <v>0</v>
      </c>
      <c r="R1101" s="251">
        <f ca="1">IF(A25taxstdlife="n/a","n/a",IF(A25taxstdlife="",0,IF(R$3&gt;(A25stdlife+$E1101),((INDEX('PTRM input'!$G$385:$P$434,A25offset,$E1101)-INDEX('PTRM input'!$G$277:$P$326,A25offset,$E1101))*OFFSET($F$7,0,$E1101))-SUM($G1101:Q1101),(((INDEX('PTRM input'!$G$385:$P$434,A25offset,$E1101)-INDEX('PTRM input'!$G$277:$P$326,A25offset,$E1101))*OFFSET($F$7,0,$E1101))-SUM($G1101:Q1101))*(OFFSET('PTRM input'!$G$477,0,$E1101-1)/A25taxstdlife))))</f>
        <v>0</v>
      </c>
      <c r="S1101" s="251">
        <f ca="1">IF(A25taxstdlife="n/a","n/a",IF(A25taxstdlife="",0,IF(S$3&gt;(A25stdlife+$E1101),((INDEX('PTRM input'!$G$385:$P$434,A25offset,$E1101)-INDEX('PTRM input'!$G$277:$P$326,A25offset,$E1101))*OFFSET($F$7,0,$E1101))-SUM($G1101:R1101),(((INDEX('PTRM input'!$G$385:$P$434,A25offset,$E1101)-INDEX('PTRM input'!$G$277:$P$326,A25offset,$E1101))*OFFSET($F$7,0,$E1101))-SUM($G1101:R1101))*(OFFSET('PTRM input'!$G$477,0,$E1101-1)/A25taxstdlife))))</f>
        <v>0</v>
      </c>
      <c r="T1101" s="251">
        <f ca="1">IF(A25taxstdlife="n/a","n/a",IF(A25taxstdlife="",0,IF(T$3&gt;(A25stdlife+$E1101),((INDEX('PTRM input'!$G$385:$P$434,A25offset,$E1101)-INDEX('PTRM input'!$G$277:$P$326,A25offset,$E1101))*OFFSET($F$7,0,$E1101))-SUM($G1101:S1101),(((INDEX('PTRM input'!$G$385:$P$434,A25offset,$E1101)-INDEX('PTRM input'!$G$277:$P$326,A25offset,$E1101))*OFFSET($F$7,0,$E1101))-SUM($G1101:S1101))*(OFFSET('PTRM input'!$G$477,0,$E1101-1)/A25taxstdlife))))</f>
        <v>0</v>
      </c>
      <c r="U1101" s="251">
        <f ca="1">IF(A25taxstdlife="n/a","n/a",IF(A25taxstdlife="",0,IF(U$3&gt;(A25stdlife+$E1101),((INDEX('PTRM input'!$G$385:$P$434,A25offset,$E1101)-INDEX('PTRM input'!$G$277:$P$326,A25offset,$E1101))*OFFSET($F$7,0,$E1101))-SUM($G1101:T1101),(((INDEX('PTRM input'!$G$385:$P$434,A25offset,$E1101)-INDEX('PTRM input'!$G$277:$P$326,A25offset,$E1101))*OFFSET($F$7,0,$E1101))-SUM($G1101:T1101))*(OFFSET('PTRM input'!$G$477,0,$E1101-1)/A25taxstdlife))))</f>
        <v>0</v>
      </c>
      <c r="V1101" s="251">
        <f ca="1">IF(A25taxstdlife="n/a","n/a",IF(A25taxstdlife="",0,IF(V$3&gt;(A25stdlife+$E1101),((INDEX('PTRM input'!$G$385:$P$434,A25offset,$E1101)-INDEX('PTRM input'!$G$277:$P$326,A25offset,$E1101))*OFFSET($F$7,0,$E1101))-SUM($G1101:U1101),(((INDEX('PTRM input'!$G$385:$P$434,A25offset,$E1101)-INDEX('PTRM input'!$G$277:$P$326,A25offset,$E1101))*OFFSET($F$7,0,$E1101))-SUM($G1101:U1101))*(OFFSET('PTRM input'!$G$477,0,$E1101-1)/A25taxstdlife))))</f>
        <v>0</v>
      </c>
      <c r="W1101" s="251">
        <f ca="1">IF(A25taxstdlife="n/a","n/a",IF(A25taxstdlife="",0,IF(W$3&gt;(A25stdlife+$E1101),((INDEX('PTRM input'!$G$385:$P$434,A25offset,$E1101)-INDEX('PTRM input'!$G$277:$P$326,A25offset,$E1101))*OFFSET($F$7,0,$E1101))-SUM($G1101:V1101),(((INDEX('PTRM input'!$G$385:$P$434,A25offset,$E1101)-INDEX('PTRM input'!$G$277:$P$326,A25offset,$E1101))*OFFSET($F$7,0,$E1101))-SUM($G1101:V1101))*(OFFSET('PTRM input'!$G$477,0,$E1101-1)/A25taxstdlife))))</f>
        <v>0</v>
      </c>
      <c r="X1101" s="251">
        <f ca="1">IF(A25taxstdlife="n/a","n/a",IF(A25taxstdlife="",0,IF(X$3&gt;(A25stdlife+$E1101),((INDEX('PTRM input'!$G$385:$P$434,A25offset,$E1101)-INDEX('PTRM input'!$G$277:$P$326,A25offset,$E1101))*OFFSET($F$7,0,$E1101))-SUM($G1101:W1101),(((INDEX('PTRM input'!$G$385:$P$434,A25offset,$E1101)-INDEX('PTRM input'!$G$277:$P$326,A25offset,$E1101))*OFFSET($F$7,0,$E1101))-SUM($G1101:W1101))*(OFFSET('PTRM input'!$G$477,0,$E1101-1)/A25taxstdlife))))</f>
        <v>0</v>
      </c>
      <c r="Y1101" s="251">
        <f ca="1">IF(A25taxstdlife="n/a","n/a",IF(A25taxstdlife="",0,IF(Y$3&gt;(A25stdlife+$E1101),((INDEX('PTRM input'!$G$385:$P$434,A25offset,$E1101)-INDEX('PTRM input'!$G$277:$P$326,A25offset,$E1101))*OFFSET($F$7,0,$E1101))-SUM($G1101:X1101),(((INDEX('PTRM input'!$G$385:$P$434,A25offset,$E1101)-INDEX('PTRM input'!$G$277:$P$326,A25offset,$E1101))*OFFSET($F$7,0,$E1101))-SUM($G1101:X1101))*(OFFSET('PTRM input'!$G$477,0,$E1101-1)/A25taxstdlife))))</f>
        <v>0</v>
      </c>
      <c r="Z1101" s="251">
        <f ca="1">IF(A25taxstdlife="n/a","n/a",IF(A25taxstdlife="",0,IF(Z$3&gt;(A25stdlife+$E1101),((INDEX('PTRM input'!$G$385:$P$434,A25offset,$E1101)-INDEX('PTRM input'!$G$277:$P$326,A25offset,$E1101))*OFFSET($F$7,0,$E1101))-SUM($G1101:Y1101),(((INDEX('PTRM input'!$G$385:$P$434,A25offset,$E1101)-INDEX('PTRM input'!$G$277:$P$326,A25offset,$E1101))*OFFSET($F$7,0,$E1101))-SUM($G1101:Y1101))*(OFFSET('PTRM input'!$G$477,0,$E1101-1)/A25taxstdlife))))</f>
        <v>0</v>
      </c>
      <c r="AA1101" s="251">
        <f ca="1">IF(A25taxstdlife="n/a","n/a",IF(A25taxstdlife="",0,IF(AA$3&gt;(A25stdlife+$E1101),((INDEX('PTRM input'!$G$385:$P$434,A25offset,$E1101)-INDEX('PTRM input'!$G$277:$P$326,A25offset,$E1101))*OFFSET($F$7,0,$E1101))-SUM($G1101:Z1101),(((INDEX('PTRM input'!$G$385:$P$434,A25offset,$E1101)-INDEX('PTRM input'!$G$277:$P$326,A25offset,$E1101))*OFFSET($F$7,0,$E1101))-SUM($G1101:Z1101))*(OFFSET('PTRM input'!$G$477,0,$E1101-1)/A25taxstdlife))))</f>
        <v>0</v>
      </c>
      <c r="AB1101" s="251">
        <f ca="1">IF(A25taxstdlife="n/a","n/a",IF(A25taxstdlife="",0,IF(AB$3&gt;(A25stdlife+$E1101),((INDEX('PTRM input'!$G$385:$P$434,A25offset,$E1101)-INDEX('PTRM input'!$G$277:$P$326,A25offset,$E1101))*OFFSET($F$7,0,$E1101))-SUM($G1101:AA1101),(((INDEX('PTRM input'!$G$385:$P$434,A25offset,$E1101)-INDEX('PTRM input'!$G$277:$P$326,A25offset,$E1101))*OFFSET($F$7,0,$E1101))-SUM($G1101:AA1101))*(OFFSET('PTRM input'!$G$477,0,$E1101-1)/A25taxstdlife))))</f>
        <v>0</v>
      </c>
      <c r="AC1101" s="251">
        <f ca="1">IF(A25taxstdlife="n/a","n/a",IF(A25taxstdlife="",0,IF(AC$3&gt;(A25stdlife+$E1101),((INDEX('PTRM input'!$G$385:$P$434,A25offset,$E1101)-INDEX('PTRM input'!$G$277:$P$326,A25offset,$E1101))*OFFSET($F$7,0,$E1101))-SUM($G1101:AB1101),(((INDEX('PTRM input'!$G$385:$P$434,A25offset,$E1101)-INDEX('PTRM input'!$G$277:$P$326,A25offset,$E1101))*OFFSET($F$7,0,$E1101))-SUM($G1101:AB1101))*(OFFSET('PTRM input'!$G$477,0,$E1101-1)/A25taxstdlife))))</f>
        <v>0</v>
      </c>
      <c r="AD1101" s="251">
        <f ca="1">IF(A25taxstdlife="n/a","n/a",IF(A25taxstdlife="",0,IF(AD$3&gt;(A25stdlife+$E1101),((INDEX('PTRM input'!$G$385:$P$434,A25offset,$E1101)-INDEX('PTRM input'!$G$277:$P$326,A25offset,$E1101))*OFFSET($F$7,0,$E1101))-SUM($G1101:AC1101),(((INDEX('PTRM input'!$G$385:$P$434,A25offset,$E1101)-INDEX('PTRM input'!$G$277:$P$326,A25offset,$E1101))*OFFSET($F$7,0,$E1101))-SUM($G1101:AC1101))*(OFFSET('PTRM input'!$G$477,0,$E1101-1)/A25taxstdlife))))</f>
        <v>0</v>
      </c>
      <c r="AE1101" s="251">
        <f ca="1">IF(A25taxstdlife="n/a","n/a",IF(A25taxstdlife="",0,IF(AE$3&gt;(A25stdlife+$E1101),((INDEX('PTRM input'!$G$385:$P$434,A25offset,$E1101)-INDEX('PTRM input'!$G$277:$P$326,A25offset,$E1101))*OFFSET($F$7,0,$E1101))-SUM($G1101:AD1101),(((INDEX('PTRM input'!$G$385:$P$434,A25offset,$E1101)-INDEX('PTRM input'!$G$277:$P$326,A25offset,$E1101))*OFFSET($F$7,0,$E1101))-SUM($G1101:AD1101))*(OFFSET('PTRM input'!$G$477,0,$E1101-1)/A25taxstdlife))))</f>
        <v>0</v>
      </c>
      <c r="AF1101" s="251">
        <f ca="1">IF(A25taxstdlife="n/a","n/a",IF(A25taxstdlife="",0,IF(AF$3&gt;(A25stdlife+$E1101),((INDEX('PTRM input'!$G$385:$P$434,A25offset,$E1101)-INDEX('PTRM input'!$G$277:$P$326,A25offset,$E1101))*OFFSET($F$7,0,$E1101))-SUM($G1101:AE1101),(((INDEX('PTRM input'!$G$385:$P$434,A25offset,$E1101)-INDEX('PTRM input'!$G$277:$P$326,A25offset,$E1101))*OFFSET($F$7,0,$E1101))-SUM($G1101:AE1101))*(OFFSET('PTRM input'!$G$477,0,$E1101-1)/A25taxstdlife))))</f>
        <v>0</v>
      </c>
      <c r="AG1101" s="251">
        <f ca="1">IF(A25taxstdlife="n/a","n/a",IF(A25taxstdlife="",0,IF(AG$3&gt;(A25stdlife+$E1101),((INDEX('PTRM input'!$G$385:$P$434,A25offset,$E1101)-INDEX('PTRM input'!$G$277:$P$326,A25offset,$E1101))*OFFSET($F$7,0,$E1101))-SUM($G1101:AF1101),(((INDEX('PTRM input'!$G$385:$P$434,A25offset,$E1101)-INDEX('PTRM input'!$G$277:$P$326,A25offset,$E1101))*OFFSET($F$7,0,$E1101))-SUM($G1101:AF1101))*(OFFSET('PTRM input'!$G$477,0,$E1101-1)/A25taxstdlife))))</f>
        <v>0</v>
      </c>
      <c r="AH1101" s="251">
        <f ca="1">IF(A25taxstdlife="n/a","n/a",IF(A25taxstdlife="",0,IF(AH$3&gt;(A25stdlife+$E1101),((INDEX('PTRM input'!$G$385:$P$434,A25offset,$E1101)-INDEX('PTRM input'!$G$277:$P$326,A25offset,$E1101))*OFFSET($F$7,0,$E1101))-SUM($G1101:AG1101),(((INDEX('PTRM input'!$G$385:$P$434,A25offset,$E1101)-INDEX('PTRM input'!$G$277:$P$326,A25offset,$E1101))*OFFSET($F$7,0,$E1101))-SUM($G1101:AG1101))*(OFFSET('PTRM input'!$G$477,0,$E1101-1)/A25taxstdlife))))</f>
        <v>0</v>
      </c>
      <c r="AI1101" s="251">
        <f ca="1">IF(A25taxstdlife="n/a","n/a",IF(A25taxstdlife="",0,IF(AI$3&gt;(A25stdlife+$E1101),((INDEX('PTRM input'!$G$385:$P$434,A25offset,$E1101)-INDEX('PTRM input'!$G$277:$P$326,A25offset,$E1101))*OFFSET($F$7,0,$E1101))-SUM($G1101:AH1101),(((INDEX('PTRM input'!$G$385:$P$434,A25offset,$E1101)-INDEX('PTRM input'!$G$277:$P$326,A25offset,$E1101))*OFFSET($F$7,0,$E1101))-SUM($G1101:AH1101))*(OFFSET('PTRM input'!$G$477,0,$E1101-1)/A25taxstdlife))))</f>
        <v>0</v>
      </c>
      <c r="AJ1101" s="251">
        <f ca="1">IF(A25taxstdlife="n/a","n/a",IF(A25taxstdlife="",0,IF(AJ$3&gt;(A25stdlife+$E1101),((INDEX('PTRM input'!$G$385:$P$434,A25offset,$E1101)-INDEX('PTRM input'!$G$277:$P$326,A25offset,$E1101))*OFFSET($F$7,0,$E1101))-SUM($G1101:AI1101),(((INDEX('PTRM input'!$G$385:$P$434,A25offset,$E1101)-INDEX('PTRM input'!$G$277:$P$326,A25offset,$E1101))*OFFSET($F$7,0,$E1101))-SUM($G1101:AI1101))*(OFFSET('PTRM input'!$G$477,0,$E1101-1)/A25taxstdlife))))</f>
        <v>0</v>
      </c>
      <c r="AK1101" s="251">
        <f ca="1">IF(A25taxstdlife="n/a","n/a",IF(A25taxstdlife="",0,IF(AK$3&gt;(A25stdlife+$E1101),((INDEX('PTRM input'!$G$385:$P$434,A25offset,$E1101)-INDEX('PTRM input'!$G$277:$P$326,A25offset,$E1101))*OFFSET($F$7,0,$E1101))-SUM($G1101:AJ1101),(((INDEX('PTRM input'!$G$385:$P$434,A25offset,$E1101)-INDEX('PTRM input'!$G$277:$P$326,A25offset,$E1101))*OFFSET($F$7,0,$E1101))-SUM($G1101:AJ1101))*(OFFSET('PTRM input'!$G$477,0,$E1101-1)/A25taxstdlife))))</f>
        <v>0</v>
      </c>
      <c r="AL1101" s="251">
        <f ca="1">IF(A25taxstdlife="n/a","n/a",IF(A25taxstdlife="",0,IF(AL$3&gt;(A25stdlife+$E1101),((INDEX('PTRM input'!$G$385:$P$434,A25offset,$E1101)-INDEX('PTRM input'!$G$277:$P$326,A25offset,$E1101))*OFFSET($F$7,0,$E1101))-SUM($G1101:AK1101),(((INDEX('PTRM input'!$G$385:$P$434,A25offset,$E1101)-INDEX('PTRM input'!$G$277:$P$326,A25offset,$E1101))*OFFSET($F$7,0,$E1101))-SUM($G1101:AK1101))*(OFFSET('PTRM input'!$G$477,0,$E1101-1)/A25taxstdlife))))</f>
        <v>0</v>
      </c>
      <c r="AM1101" s="251">
        <f ca="1">IF(A25taxstdlife="n/a","n/a",IF(A25taxstdlife="",0,IF(AM$3&gt;(A25stdlife+$E1101),((INDEX('PTRM input'!$G$385:$P$434,A25offset,$E1101)-INDEX('PTRM input'!$G$277:$P$326,A25offset,$E1101))*OFFSET($F$7,0,$E1101))-SUM($G1101:AL1101),(((INDEX('PTRM input'!$G$385:$P$434,A25offset,$E1101)-INDEX('PTRM input'!$G$277:$P$326,A25offset,$E1101))*OFFSET($F$7,0,$E1101))-SUM($G1101:AL1101))*(OFFSET('PTRM input'!$G$477,0,$E1101-1)/A25taxstdlife))))</f>
        <v>0</v>
      </c>
      <c r="AN1101" s="251">
        <f ca="1">IF(A25taxstdlife="n/a","n/a",IF(A25taxstdlife="",0,IF(AN$3&gt;(A25stdlife+$E1101),((INDEX('PTRM input'!$G$385:$P$434,A25offset,$E1101)-INDEX('PTRM input'!$G$277:$P$326,A25offset,$E1101))*OFFSET($F$7,0,$E1101))-SUM($G1101:AM1101),(((INDEX('PTRM input'!$G$385:$P$434,A25offset,$E1101)-INDEX('PTRM input'!$G$277:$P$326,A25offset,$E1101))*OFFSET($F$7,0,$E1101))-SUM($G1101:AM1101))*(OFFSET('PTRM input'!$G$477,0,$E1101-1)/A25taxstdlife))))</f>
        <v>0</v>
      </c>
      <c r="AO1101" s="251">
        <f ca="1">IF(A25taxstdlife="n/a","n/a",IF(A25taxstdlife="",0,IF(AO$3&gt;(A25stdlife+$E1101),((INDEX('PTRM input'!$G$385:$P$434,A25offset,$E1101)-INDEX('PTRM input'!$G$277:$P$326,A25offset,$E1101))*OFFSET($F$7,0,$E1101))-SUM($G1101:AN1101),(((INDEX('PTRM input'!$G$385:$P$434,A25offset,$E1101)-INDEX('PTRM input'!$G$277:$P$326,A25offset,$E1101))*OFFSET($F$7,0,$E1101))-SUM($G1101:AN1101))*(OFFSET('PTRM input'!$G$477,0,$E1101-1)/A25taxstdlife))))</f>
        <v>0</v>
      </c>
      <c r="AP1101" s="251">
        <f ca="1">IF(A25taxstdlife="n/a","n/a",IF(A25taxstdlife="",0,IF(AP$3&gt;(A25stdlife+$E1101),((INDEX('PTRM input'!$G$385:$P$434,A25offset,$E1101)-INDEX('PTRM input'!$G$277:$P$326,A25offset,$E1101))*OFFSET($F$7,0,$E1101))-SUM($G1101:AO1101),(((INDEX('PTRM input'!$G$385:$P$434,A25offset,$E1101)-INDEX('PTRM input'!$G$277:$P$326,A25offset,$E1101))*OFFSET($F$7,0,$E1101))-SUM($G1101:AO1101))*(OFFSET('PTRM input'!$G$477,0,$E1101-1)/A25taxstdlife))))</f>
        <v>0</v>
      </c>
      <c r="AQ1101" s="251">
        <f ca="1">IF(A25taxstdlife="n/a","n/a",IF(A25taxstdlife="",0,IF(AQ$3&gt;(A25stdlife+$E1101),((INDEX('PTRM input'!$G$385:$P$434,A25offset,$E1101)-INDEX('PTRM input'!$G$277:$P$326,A25offset,$E1101))*OFFSET($F$7,0,$E1101))-SUM($G1101:AP1101),(((INDEX('PTRM input'!$G$385:$P$434,A25offset,$E1101)-INDEX('PTRM input'!$G$277:$P$326,A25offset,$E1101))*OFFSET($F$7,0,$E1101))-SUM($G1101:AP1101))*(OFFSET('PTRM input'!$G$477,0,$E1101-1)/A25taxstdlife))))</f>
        <v>0</v>
      </c>
      <c r="AR1101" s="251">
        <f ca="1">IF(A25taxstdlife="n/a","n/a",IF(A25taxstdlife="",0,IF(AR$3&gt;(A25stdlife+$E1101),((INDEX('PTRM input'!$G$385:$P$434,A25offset,$E1101)-INDEX('PTRM input'!$G$277:$P$326,A25offset,$E1101))*OFFSET($F$7,0,$E1101))-SUM($G1101:AQ1101),(((INDEX('PTRM input'!$G$385:$P$434,A25offset,$E1101)-INDEX('PTRM input'!$G$277:$P$326,A25offset,$E1101))*OFFSET($F$7,0,$E1101))-SUM($G1101:AQ1101))*(OFFSET('PTRM input'!$G$477,0,$E1101-1)/A25taxstdlife))))</f>
        <v>0</v>
      </c>
      <c r="AS1101" s="251">
        <f ca="1">IF(A25taxstdlife="n/a","n/a",IF(A25taxstdlife="",0,IF(AS$3&gt;(A25stdlife+$E1101),((INDEX('PTRM input'!$G$385:$P$434,A25offset,$E1101)-INDEX('PTRM input'!$G$277:$P$326,A25offset,$E1101))*OFFSET($F$7,0,$E1101))-SUM($G1101:AR1101),(((INDEX('PTRM input'!$G$385:$P$434,A25offset,$E1101)-INDEX('PTRM input'!$G$277:$P$326,A25offset,$E1101))*OFFSET($F$7,0,$E1101))-SUM($G1101:AR1101))*(OFFSET('PTRM input'!$G$477,0,$E1101-1)/A25taxstdlife))))</f>
        <v>0</v>
      </c>
      <c r="AT1101" s="251">
        <f ca="1">IF(A25taxstdlife="n/a","n/a",IF(A25taxstdlife="",0,IF(AT$3&gt;(A25stdlife+$E1101),((INDEX('PTRM input'!$G$385:$P$434,A25offset,$E1101)-INDEX('PTRM input'!$G$277:$P$326,A25offset,$E1101))*OFFSET($F$7,0,$E1101))-SUM($G1101:AS1101),(((INDEX('PTRM input'!$G$385:$P$434,A25offset,$E1101)-INDEX('PTRM input'!$G$277:$P$326,A25offset,$E1101))*OFFSET($F$7,0,$E1101))-SUM($G1101:AS1101))*(OFFSET('PTRM input'!$G$477,0,$E1101-1)/A25taxstdlife))))</f>
        <v>0</v>
      </c>
      <c r="AU1101" s="251">
        <f ca="1">IF(A25taxstdlife="n/a","n/a",IF(A25taxstdlife="",0,IF(AU$3&gt;(A25stdlife+$E1101),((INDEX('PTRM input'!$G$385:$P$434,A25offset,$E1101)-INDEX('PTRM input'!$G$277:$P$326,A25offset,$E1101))*OFFSET($F$7,0,$E1101))-SUM($G1101:AT1101),(((INDEX('PTRM input'!$G$385:$P$434,A25offset,$E1101)-INDEX('PTRM input'!$G$277:$P$326,A25offset,$E1101))*OFFSET($F$7,0,$E1101))-SUM($G1101:AT1101))*(OFFSET('PTRM input'!$G$477,0,$E1101-1)/A25taxstdlife))))</f>
        <v>0</v>
      </c>
      <c r="AV1101" s="251">
        <f ca="1">IF(A25taxstdlife="n/a","n/a",IF(A25taxstdlife="",0,IF(AV$3&gt;(A25stdlife+$E1101),((INDEX('PTRM input'!$G$385:$P$434,A25offset,$E1101)-INDEX('PTRM input'!$G$277:$P$326,A25offset,$E1101))*OFFSET($F$7,0,$E1101))-SUM($G1101:AU1101),(((INDEX('PTRM input'!$G$385:$P$434,A25offset,$E1101)-INDEX('PTRM input'!$G$277:$P$326,A25offset,$E1101))*OFFSET($F$7,0,$E1101))-SUM($G1101:AU1101))*(OFFSET('PTRM input'!$G$477,0,$E1101-1)/A25taxstdlife))))</f>
        <v>0</v>
      </c>
      <c r="AW1101" s="251">
        <f ca="1">IF(A25taxstdlife="n/a","n/a",IF(A25taxstdlife="",0,IF(AW$3&gt;(A25stdlife+$E1101),((INDEX('PTRM input'!$G$385:$P$434,A25offset,$E1101)-INDEX('PTRM input'!$G$277:$P$326,A25offset,$E1101))*OFFSET($F$7,0,$E1101))-SUM($G1101:AV1101),(((INDEX('PTRM input'!$G$385:$P$434,A25offset,$E1101)-INDEX('PTRM input'!$G$277:$P$326,A25offset,$E1101))*OFFSET($F$7,0,$E1101))-SUM($G1101:AV1101))*(OFFSET('PTRM input'!$G$477,0,$E1101-1)/A25taxstdlife))))</f>
        <v>0</v>
      </c>
      <c r="AX1101" s="251">
        <f ca="1">IF(A25taxstdlife="n/a","n/a",IF(A25taxstdlife="",0,IF(AX$3&gt;(A25stdlife+$E1101),((INDEX('PTRM input'!$G$385:$P$434,A25offset,$E1101)-INDEX('PTRM input'!$G$277:$P$326,A25offset,$E1101))*OFFSET($F$7,0,$E1101))-SUM($G1101:AW1101),(((INDEX('PTRM input'!$G$385:$P$434,A25offset,$E1101)-INDEX('PTRM input'!$G$277:$P$326,A25offset,$E1101))*OFFSET($F$7,0,$E1101))-SUM($G1101:AW1101))*(OFFSET('PTRM input'!$G$477,0,$E1101-1)/A25taxstdlife))))</f>
        <v>0</v>
      </c>
      <c r="AY1101" s="251">
        <f ca="1">IF(A25taxstdlife="n/a","n/a",IF(A25taxstdlife="",0,IF(AY$3&gt;(A25stdlife+$E1101),((INDEX('PTRM input'!$G$385:$P$434,A25offset,$E1101)-INDEX('PTRM input'!$G$277:$P$326,A25offset,$E1101))*OFFSET($F$7,0,$E1101))-SUM($G1101:AX1101),(((INDEX('PTRM input'!$G$385:$P$434,A25offset,$E1101)-INDEX('PTRM input'!$G$277:$P$326,A25offset,$E1101))*OFFSET($F$7,0,$E1101))-SUM($G1101:AX1101))*(OFFSET('PTRM input'!$G$477,0,$E1101-1)/A25taxstdlife))))</f>
        <v>0</v>
      </c>
      <c r="AZ1101" s="251">
        <f ca="1">IF(A25taxstdlife="n/a","n/a",IF(A25taxstdlife="",0,IF(AZ$3&gt;(A25stdlife+$E1101),((INDEX('PTRM input'!$G$385:$P$434,A25offset,$E1101)-INDEX('PTRM input'!$G$277:$P$326,A25offset,$E1101))*OFFSET($F$7,0,$E1101))-SUM($G1101:AY1101),(((INDEX('PTRM input'!$G$385:$P$434,A25offset,$E1101)-INDEX('PTRM input'!$G$277:$P$326,A25offset,$E1101))*OFFSET($F$7,0,$E1101))-SUM($G1101:AY1101))*(OFFSET('PTRM input'!$G$477,0,$E1101-1)/A25taxstdlife))))</f>
        <v>0</v>
      </c>
      <c r="BA1101" s="251">
        <f ca="1">IF(A25taxstdlife="n/a","n/a",IF(A25taxstdlife="",0,IF(BA$3&gt;(A25stdlife+$E1101),((INDEX('PTRM input'!$G$385:$P$434,A25offset,$E1101)-INDEX('PTRM input'!$G$277:$P$326,A25offset,$E1101))*OFFSET($F$7,0,$E1101))-SUM($G1101:AZ1101),(((INDEX('PTRM input'!$G$385:$P$434,A25offset,$E1101)-INDEX('PTRM input'!$G$277:$P$326,A25offset,$E1101))*OFFSET($F$7,0,$E1101))-SUM($G1101:AZ1101))*(OFFSET('PTRM input'!$G$477,0,$E1101-1)/A25taxstdlife))))</f>
        <v>0</v>
      </c>
      <c r="BB1101" s="251">
        <f ca="1">IF(A25taxstdlife="n/a","n/a",IF(A25taxstdlife="",0,IF(BB$3&gt;(A25stdlife+$E1101),((INDEX('PTRM input'!$G$385:$P$434,A25offset,$E1101)-INDEX('PTRM input'!$G$277:$P$326,A25offset,$E1101))*OFFSET($F$7,0,$E1101))-SUM($G1101:BA1101),(((INDEX('PTRM input'!$G$385:$P$434,A25offset,$E1101)-INDEX('PTRM input'!$G$277:$P$326,A25offset,$E1101))*OFFSET($F$7,0,$E1101))-SUM($G1101:BA1101))*(OFFSET('PTRM input'!$G$477,0,$E1101-1)/A25taxstdlife))))</f>
        <v>0</v>
      </c>
      <c r="BC1101" s="251">
        <f ca="1">IF(A25taxstdlife="n/a","n/a",IF(A25taxstdlife="",0,IF(BC$3&gt;(A25stdlife+$E1101),((INDEX('PTRM input'!$G$385:$P$434,A25offset,$E1101)-INDEX('PTRM input'!$G$277:$P$326,A25offset,$E1101))*OFFSET($F$7,0,$E1101))-SUM($G1101:BB1101),(((INDEX('PTRM input'!$G$385:$P$434,A25offset,$E1101)-INDEX('PTRM input'!$G$277:$P$326,A25offset,$E1101))*OFFSET($F$7,0,$E1101))-SUM($G1101:BB1101))*(OFFSET('PTRM input'!$G$477,0,$E1101-1)/A25taxstdlife))))</f>
        <v>0</v>
      </c>
      <c r="BD1101" s="251">
        <f ca="1">IF(A25taxstdlife="n/a","n/a",IF(A25taxstdlife="",0,IF(BD$3&gt;(A25stdlife+$E1101),((INDEX('PTRM input'!$G$385:$P$434,A25offset,$E1101)-INDEX('PTRM input'!$G$277:$P$326,A25offset,$E1101))*OFFSET($F$7,0,$E1101))-SUM($G1101:BC1101),(((INDEX('PTRM input'!$G$385:$P$434,A25offset,$E1101)-INDEX('PTRM input'!$G$277:$P$326,A25offset,$E1101))*OFFSET($F$7,0,$E1101))-SUM($G1101:BC1101))*(OFFSET('PTRM input'!$G$477,0,$E1101-1)/A25taxstdlife))))</f>
        <v>0</v>
      </c>
      <c r="BE1101" s="251">
        <f ca="1">IF(A25taxstdlife="n/a","n/a",IF(A25taxstdlife="",0,IF(BE$3&gt;(A25stdlife+$E1101),((INDEX('PTRM input'!$G$385:$P$434,A25offset,$E1101)-INDEX('PTRM input'!$G$277:$P$326,A25offset,$E1101))*OFFSET($F$7,0,$E1101))-SUM($G1101:BD1101),(((INDEX('PTRM input'!$G$385:$P$434,A25offset,$E1101)-INDEX('PTRM input'!$G$277:$P$326,A25offset,$E1101))*OFFSET($F$7,0,$E1101))-SUM($G1101:BD1101))*(OFFSET('PTRM input'!$G$477,0,$E1101-1)/A25taxstdlife))))</f>
        <v>0</v>
      </c>
      <c r="BF1101" s="251">
        <f ca="1">IF(A25taxstdlife="n/a","n/a",IF(A25taxstdlife="",0,IF(BF$3&gt;(A25stdlife+$E1101),((INDEX('PTRM input'!$G$385:$P$434,A25offset,$E1101)-INDEX('PTRM input'!$G$277:$P$326,A25offset,$E1101))*OFFSET($F$7,0,$E1101))-SUM($G1101:BE1101),(((INDEX('PTRM input'!$G$385:$P$434,A25offset,$E1101)-INDEX('PTRM input'!$G$277:$P$326,A25offset,$E1101))*OFFSET($F$7,0,$E1101))-SUM($G1101:BE1101))*(OFFSET('PTRM input'!$G$477,0,$E1101-1)/A25taxstdlife))))</f>
        <v>0</v>
      </c>
      <c r="BG1101" s="251">
        <f ca="1">IF(A25taxstdlife="n/a","n/a",IF(A25taxstdlife="",0,IF(BG$3&gt;(A25stdlife+$E1101),((INDEX('PTRM input'!$G$385:$P$434,A25offset,$E1101)-INDEX('PTRM input'!$G$277:$P$326,A25offset,$E1101))*OFFSET($F$7,0,$E1101))-SUM($G1101:BF1101),(((INDEX('PTRM input'!$G$385:$P$434,A25offset,$E1101)-INDEX('PTRM input'!$G$277:$P$326,A25offset,$E1101))*OFFSET($F$7,0,$E1101))-SUM($G1101:BF1101))*(OFFSET('PTRM input'!$G$477,0,$E1101-1)/A25taxstdlife))))</f>
        <v>0</v>
      </c>
      <c r="BH1101" s="251">
        <f ca="1">IF(A25taxstdlife="n/a","n/a",IF(A25taxstdlife="",0,IF(BH$3&gt;(A25stdlife+$E1101),((INDEX('PTRM input'!$G$385:$P$434,A25offset,$E1101)-INDEX('PTRM input'!$G$277:$P$326,A25offset,$E1101))*OFFSET($F$7,0,$E1101))-SUM($G1101:BG1101),(((INDEX('PTRM input'!$G$385:$P$434,A25offset,$E1101)-INDEX('PTRM input'!$G$277:$P$326,A25offset,$E1101))*OFFSET($F$7,0,$E1101))-SUM($G1101:BG1101))*(OFFSET('PTRM input'!$G$477,0,$E1101-1)/A25taxstdlife))))</f>
        <v>0</v>
      </c>
      <c r="BI1101" s="251">
        <f ca="1">IF(A25taxstdlife="n/a","n/a",IF(A25taxstdlife="",0,IF(BI$3&gt;(A25stdlife+$E1101),((INDEX('PTRM input'!$G$385:$P$434,A25offset,$E1101)-INDEX('PTRM input'!$G$277:$P$326,A25offset,$E1101))*OFFSET($F$7,0,$E1101))-SUM($G1101:BH1101),(((INDEX('PTRM input'!$G$385:$P$434,A25offset,$E1101)-INDEX('PTRM input'!$G$277:$P$326,A25offset,$E1101))*OFFSET($F$7,0,$E1101))-SUM($G1101:BH1101))*(OFFSET('PTRM input'!$G$477,0,$E1101-1)/A25taxstdlife))))</f>
        <v>0</v>
      </c>
      <c r="BJ1101" s="116"/>
      <c r="BK1101" s="116"/>
      <c r="BL1101" s="116"/>
      <c r="BM1101" s="116"/>
    </row>
    <row r="1102" spans="1:65" ht="12.75" hidden="1" customHeight="1" outlineLevel="2">
      <c r="A1102" s="366"/>
      <c r="B1102" s="19"/>
      <c r="C1102" s="18"/>
      <c r="D1102" s="760"/>
      <c r="E1102" s="86">
        <v>9</v>
      </c>
      <c r="F1102" s="356"/>
      <c r="G1102" s="434"/>
      <c r="H1102" s="435"/>
      <c r="I1102" s="435"/>
      <c r="J1102" s="435"/>
      <c r="K1102" s="435"/>
      <c r="L1102" s="435"/>
      <c r="M1102" s="435"/>
      <c r="N1102" s="435"/>
      <c r="O1102" s="619"/>
      <c r="P1102" s="251">
        <f ca="1">IF(A25taxstdlife="n/a","n/a",IF(A25taxstdlife="",0,IF(P$3&gt;(A25stdlife+$E1102),((INDEX('PTRM input'!$G$385:$P$434,A25offset,$E1102)-INDEX('PTRM input'!$G$277:$P$326,A25offset,$E1102))*OFFSET($F$7,0,$E1102))-SUM($G1102:O1102),(((INDEX('PTRM input'!$G$385:$P$434,A25offset,$E1102)-INDEX('PTRM input'!$G$277:$P$326,A25offset,$E1102))*OFFSET($F$7,0,$E1102))-SUM($G1102:O1102))*(OFFSET('PTRM input'!$G$477,0,$E1102-1)/A25taxstdlife))))</f>
        <v>0</v>
      </c>
      <c r="Q1102" s="251">
        <f ca="1">IF(A25taxstdlife="n/a","n/a",IF(A25taxstdlife="",0,IF(Q$3&gt;(A25stdlife+$E1102),((INDEX('PTRM input'!$G$385:$P$434,A25offset,$E1102)-INDEX('PTRM input'!$G$277:$P$326,A25offset,$E1102))*OFFSET($F$7,0,$E1102))-SUM($G1102:P1102),(((INDEX('PTRM input'!$G$385:$P$434,A25offset,$E1102)-INDEX('PTRM input'!$G$277:$P$326,A25offset,$E1102))*OFFSET($F$7,0,$E1102))-SUM($G1102:P1102))*(OFFSET('PTRM input'!$G$477,0,$E1102-1)/A25taxstdlife))))</f>
        <v>0</v>
      </c>
      <c r="R1102" s="251">
        <f ca="1">IF(A25taxstdlife="n/a","n/a",IF(A25taxstdlife="",0,IF(R$3&gt;(A25stdlife+$E1102),((INDEX('PTRM input'!$G$385:$P$434,A25offset,$E1102)-INDEX('PTRM input'!$G$277:$P$326,A25offset,$E1102))*OFFSET($F$7,0,$E1102))-SUM($G1102:Q1102),(((INDEX('PTRM input'!$G$385:$P$434,A25offset,$E1102)-INDEX('PTRM input'!$G$277:$P$326,A25offset,$E1102))*OFFSET($F$7,0,$E1102))-SUM($G1102:Q1102))*(OFFSET('PTRM input'!$G$477,0,$E1102-1)/A25taxstdlife))))</f>
        <v>0</v>
      </c>
      <c r="S1102" s="251">
        <f ca="1">IF(A25taxstdlife="n/a","n/a",IF(A25taxstdlife="",0,IF(S$3&gt;(A25stdlife+$E1102),((INDEX('PTRM input'!$G$385:$P$434,A25offset,$E1102)-INDEX('PTRM input'!$G$277:$P$326,A25offset,$E1102))*OFFSET($F$7,0,$E1102))-SUM($G1102:R1102),(((INDEX('PTRM input'!$G$385:$P$434,A25offset,$E1102)-INDEX('PTRM input'!$G$277:$P$326,A25offset,$E1102))*OFFSET($F$7,0,$E1102))-SUM($G1102:R1102))*(OFFSET('PTRM input'!$G$477,0,$E1102-1)/A25taxstdlife))))</f>
        <v>0</v>
      </c>
      <c r="T1102" s="251">
        <f ca="1">IF(A25taxstdlife="n/a","n/a",IF(A25taxstdlife="",0,IF(T$3&gt;(A25stdlife+$E1102),((INDEX('PTRM input'!$G$385:$P$434,A25offset,$E1102)-INDEX('PTRM input'!$G$277:$P$326,A25offset,$E1102))*OFFSET($F$7,0,$E1102))-SUM($G1102:S1102),(((INDEX('PTRM input'!$G$385:$P$434,A25offset,$E1102)-INDEX('PTRM input'!$G$277:$P$326,A25offset,$E1102))*OFFSET($F$7,0,$E1102))-SUM($G1102:S1102))*(OFFSET('PTRM input'!$G$477,0,$E1102-1)/A25taxstdlife))))</f>
        <v>0</v>
      </c>
      <c r="U1102" s="251">
        <f ca="1">IF(A25taxstdlife="n/a","n/a",IF(A25taxstdlife="",0,IF(U$3&gt;(A25stdlife+$E1102),((INDEX('PTRM input'!$G$385:$P$434,A25offset,$E1102)-INDEX('PTRM input'!$G$277:$P$326,A25offset,$E1102))*OFFSET($F$7,0,$E1102))-SUM($G1102:T1102),(((INDEX('PTRM input'!$G$385:$P$434,A25offset,$E1102)-INDEX('PTRM input'!$G$277:$P$326,A25offset,$E1102))*OFFSET($F$7,0,$E1102))-SUM($G1102:T1102))*(OFFSET('PTRM input'!$G$477,0,$E1102-1)/A25taxstdlife))))</f>
        <v>0</v>
      </c>
      <c r="V1102" s="251">
        <f ca="1">IF(A25taxstdlife="n/a","n/a",IF(A25taxstdlife="",0,IF(V$3&gt;(A25stdlife+$E1102),((INDEX('PTRM input'!$G$385:$P$434,A25offset,$E1102)-INDEX('PTRM input'!$G$277:$P$326,A25offset,$E1102))*OFFSET($F$7,0,$E1102))-SUM($G1102:U1102),(((INDEX('PTRM input'!$G$385:$P$434,A25offset,$E1102)-INDEX('PTRM input'!$G$277:$P$326,A25offset,$E1102))*OFFSET($F$7,0,$E1102))-SUM($G1102:U1102))*(OFFSET('PTRM input'!$G$477,0,$E1102-1)/A25taxstdlife))))</f>
        <v>0</v>
      </c>
      <c r="W1102" s="251">
        <f ca="1">IF(A25taxstdlife="n/a","n/a",IF(A25taxstdlife="",0,IF(W$3&gt;(A25stdlife+$E1102),((INDEX('PTRM input'!$G$385:$P$434,A25offset,$E1102)-INDEX('PTRM input'!$G$277:$P$326,A25offset,$E1102))*OFFSET($F$7,0,$E1102))-SUM($G1102:V1102),(((INDEX('PTRM input'!$G$385:$P$434,A25offset,$E1102)-INDEX('PTRM input'!$G$277:$P$326,A25offset,$E1102))*OFFSET($F$7,0,$E1102))-SUM($G1102:V1102))*(OFFSET('PTRM input'!$G$477,0,$E1102-1)/A25taxstdlife))))</f>
        <v>0</v>
      </c>
      <c r="X1102" s="251">
        <f ca="1">IF(A25taxstdlife="n/a","n/a",IF(A25taxstdlife="",0,IF(X$3&gt;(A25stdlife+$E1102),((INDEX('PTRM input'!$G$385:$P$434,A25offset,$E1102)-INDEX('PTRM input'!$G$277:$P$326,A25offset,$E1102))*OFFSET($F$7,0,$E1102))-SUM($G1102:W1102),(((INDEX('PTRM input'!$G$385:$P$434,A25offset,$E1102)-INDEX('PTRM input'!$G$277:$P$326,A25offset,$E1102))*OFFSET($F$7,0,$E1102))-SUM($G1102:W1102))*(OFFSET('PTRM input'!$G$477,0,$E1102-1)/A25taxstdlife))))</f>
        <v>0</v>
      </c>
      <c r="Y1102" s="251">
        <f ca="1">IF(A25taxstdlife="n/a","n/a",IF(A25taxstdlife="",0,IF(Y$3&gt;(A25stdlife+$E1102),((INDEX('PTRM input'!$G$385:$P$434,A25offset,$E1102)-INDEX('PTRM input'!$G$277:$P$326,A25offset,$E1102))*OFFSET($F$7,0,$E1102))-SUM($G1102:X1102),(((INDEX('PTRM input'!$G$385:$P$434,A25offset,$E1102)-INDEX('PTRM input'!$G$277:$P$326,A25offset,$E1102))*OFFSET($F$7,0,$E1102))-SUM($G1102:X1102))*(OFFSET('PTRM input'!$G$477,0,$E1102-1)/A25taxstdlife))))</f>
        <v>0</v>
      </c>
      <c r="Z1102" s="251">
        <f ca="1">IF(A25taxstdlife="n/a","n/a",IF(A25taxstdlife="",0,IF(Z$3&gt;(A25stdlife+$E1102),((INDEX('PTRM input'!$G$385:$P$434,A25offset,$E1102)-INDEX('PTRM input'!$G$277:$P$326,A25offset,$E1102))*OFFSET($F$7,0,$E1102))-SUM($G1102:Y1102),(((INDEX('PTRM input'!$G$385:$P$434,A25offset,$E1102)-INDEX('PTRM input'!$G$277:$P$326,A25offset,$E1102))*OFFSET($F$7,0,$E1102))-SUM($G1102:Y1102))*(OFFSET('PTRM input'!$G$477,0,$E1102-1)/A25taxstdlife))))</f>
        <v>0</v>
      </c>
      <c r="AA1102" s="251">
        <f ca="1">IF(A25taxstdlife="n/a","n/a",IF(A25taxstdlife="",0,IF(AA$3&gt;(A25stdlife+$E1102),((INDEX('PTRM input'!$G$385:$P$434,A25offset,$E1102)-INDEX('PTRM input'!$G$277:$P$326,A25offset,$E1102))*OFFSET($F$7,0,$E1102))-SUM($G1102:Z1102),(((INDEX('PTRM input'!$G$385:$P$434,A25offset,$E1102)-INDEX('PTRM input'!$G$277:$P$326,A25offset,$E1102))*OFFSET($F$7,0,$E1102))-SUM($G1102:Z1102))*(OFFSET('PTRM input'!$G$477,0,$E1102-1)/A25taxstdlife))))</f>
        <v>0</v>
      </c>
      <c r="AB1102" s="251">
        <f ca="1">IF(A25taxstdlife="n/a","n/a",IF(A25taxstdlife="",0,IF(AB$3&gt;(A25stdlife+$E1102),((INDEX('PTRM input'!$G$385:$P$434,A25offset,$E1102)-INDEX('PTRM input'!$G$277:$P$326,A25offset,$E1102))*OFFSET($F$7,0,$E1102))-SUM($G1102:AA1102),(((INDEX('PTRM input'!$G$385:$P$434,A25offset,$E1102)-INDEX('PTRM input'!$G$277:$P$326,A25offset,$E1102))*OFFSET($F$7,0,$E1102))-SUM($G1102:AA1102))*(OFFSET('PTRM input'!$G$477,0,$E1102-1)/A25taxstdlife))))</f>
        <v>0</v>
      </c>
      <c r="AC1102" s="251">
        <f ca="1">IF(A25taxstdlife="n/a","n/a",IF(A25taxstdlife="",0,IF(AC$3&gt;(A25stdlife+$E1102),((INDEX('PTRM input'!$G$385:$P$434,A25offset,$E1102)-INDEX('PTRM input'!$G$277:$P$326,A25offset,$E1102))*OFFSET($F$7,0,$E1102))-SUM($G1102:AB1102),(((INDEX('PTRM input'!$G$385:$P$434,A25offset,$E1102)-INDEX('PTRM input'!$G$277:$P$326,A25offset,$E1102))*OFFSET($F$7,0,$E1102))-SUM($G1102:AB1102))*(OFFSET('PTRM input'!$G$477,0,$E1102-1)/A25taxstdlife))))</f>
        <v>0</v>
      </c>
      <c r="AD1102" s="251">
        <f ca="1">IF(A25taxstdlife="n/a","n/a",IF(A25taxstdlife="",0,IF(AD$3&gt;(A25stdlife+$E1102),((INDEX('PTRM input'!$G$385:$P$434,A25offset,$E1102)-INDEX('PTRM input'!$G$277:$P$326,A25offset,$E1102))*OFFSET($F$7,0,$E1102))-SUM($G1102:AC1102),(((INDEX('PTRM input'!$G$385:$P$434,A25offset,$E1102)-INDEX('PTRM input'!$G$277:$P$326,A25offset,$E1102))*OFFSET($F$7,0,$E1102))-SUM($G1102:AC1102))*(OFFSET('PTRM input'!$G$477,0,$E1102-1)/A25taxstdlife))))</f>
        <v>0</v>
      </c>
      <c r="AE1102" s="251">
        <f ca="1">IF(A25taxstdlife="n/a","n/a",IF(A25taxstdlife="",0,IF(AE$3&gt;(A25stdlife+$E1102),((INDEX('PTRM input'!$G$385:$P$434,A25offset,$E1102)-INDEX('PTRM input'!$G$277:$P$326,A25offset,$E1102))*OFFSET($F$7,0,$E1102))-SUM($G1102:AD1102),(((INDEX('PTRM input'!$G$385:$P$434,A25offset,$E1102)-INDEX('PTRM input'!$G$277:$P$326,A25offset,$E1102))*OFFSET($F$7,0,$E1102))-SUM($G1102:AD1102))*(OFFSET('PTRM input'!$G$477,0,$E1102-1)/A25taxstdlife))))</f>
        <v>0</v>
      </c>
      <c r="AF1102" s="251">
        <f ca="1">IF(A25taxstdlife="n/a","n/a",IF(A25taxstdlife="",0,IF(AF$3&gt;(A25stdlife+$E1102),((INDEX('PTRM input'!$G$385:$P$434,A25offset,$E1102)-INDEX('PTRM input'!$G$277:$P$326,A25offset,$E1102))*OFFSET($F$7,0,$E1102))-SUM($G1102:AE1102),(((INDEX('PTRM input'!$G$385:$P$434,A25offset,$E1102)-INDEX('PTRM input'!$G$277:$P$326,A25offset,$E1102))*OFFSET($F$7,0,$E1102))-SUM($G1102:AE1102))*(OFFSET('PTRM input'!$G$477,0,$E1102-1)/A25taxstdlife))))</f>
        <v>0</v>
      </c>
      <c r="AG1102" s="251">
        <f ca="1">IF(A25taxstdlife="n/a","n/a",IF(A25taxstdlife="",0,IF(AG$3&gt;(A25stdlife+$E1102),((INDEX('PTRM input'!$G$385:$P$434,A25offset,$E1102)-INDEX('PTRM input'!$G$277:$P$326,A25offset,$E1102))*OFFSET($F$7,0,$E1102))-SUM($G1102:AF1102),(((INDEX('PTRM input'!$G$385:$P$434,A25offset,$E1102)-INDEX('PTRM input'!$G$277:$P$326,A25offset,$E1102))*OFFSET($F$7,0,$E1102))-SUM($G1102:AF1102))*(OFFSET('PTRM input'!$G$477,0,$E1102-1)/A25taxstdlife))))</f>
        <v>0</v>
      </c>
      <c r="AH1102" s="251">
        <f ca="1">IF(A25taxstdlife="n/a","n/a",IF(A25taxstdlife="",0,IF(AH$3&gt;(A25stdlife+$E1102),((INDEX('PTRM input'!$G$385:$P$434,A25offset,$E1102)-INDEX('PTRM input'!$G$277:$P$326,A25offset,$E1102))*OFFSET($F$7,0,$E1102))-SUM($G1102:AG1102),(((INDEX('PTRM input'!$G$385:$P$434,A25offset,$E1102)-INDEX('PTRM input'!$G$277:$P$326,A25offset,$E1102))*OFFSET($F$7,0,$E1102))-SUM($G1102:AG1102))*(OFFSET('PTRM input'!$G$477,0,$E1102-1)/A25taxstdlife))))</f>
        <v>0</v>
      </c>
      <c r="AI1102" s="251">
        <f ca="1">IF(A25taxstdlife="n/a","n/a",IF(A25taxstdlife="",0,IF(AI$3&gt;(A25stdlife+$E1102),((INDEX('PTRM input'!$G$385:$P$434,A25offset,$E1102)-INDEX('PTRM input'!$G$277:$P$326,A25offset,$E1102))*OFFSET($F$7,0,$E1102))-SUM($G1102:AH1102),(((INDEX('PTRM input'!$G$385:$P$434,A25offset,$E1102)-INDEX('PTRM input'!$G$277:$P$326,A25offset,$E1102))*OFFSET($F$7,0,$E1102))-SUM($G1102:AH1102))*(OFFSET('PTRM input'!$G$477,0,$E1102-1)/A25taxstdlife))))</f>
        <v>0</v>
      </c>
      <c r="AJ1102" s="251">
        <f ca="1">IF(A25taxstdlife="n/a","n/a",IF(A25taxstdlife="",0,IF(AJ$3&gt;(A25stdlife+$E1102),((INDEX('PTRM input'!$G$385:$P$434,A25offset,$E1102)-INDEX('PTRM input'!$G$277:$P$326,A25offset,$E1102))*OFFSET($F$7,0,$E1102))-SUM($G1102:AI1102),(((INDEX('PTRM input'!$G$385:$P$434,A25offset,$E1102)-INDEX('PTRM input'!$G$277:$P$326,A25offset,$E1102))*OFFSET($F$7,0,$E1102))-SUM($G1102:AI1102))*(OFFSET('PTRM input'!$G$477,0,$E1102-1)/A25taxstdlife))))</f>
        <v>0</v>
      </c>
      <c r="AK1102" s="251">
        <f ca="1">IF(A25taxstdlife="n/a","n/a",IF(A25taxstdlife="",0,IF(AK$3&gt;(A25stdlife+$E1102),((INDEX('PTRM input'!$G$385:$P$434,A25offset,$E1102)-INDEX('PTRM input'!$G$277:$P$326,A25offset,$E1102))*OFFSET($F$7,0,$E1102))-SUM($G1102:AJ1102),(((INDEX('PTRM input'!$G$385:$P$434,A25offset,$E1102)-INDEX('PTRM input'!$G$277:$P$326,A25offset,$E1102))*OFFSET($F$7,0,$E1102))-SUM($G1102:AJ1102))*(OFFSET('PTRM input'!$G$477,0,$E1102-1)/A25taxstdlife))))</f>
        <v>0</v>
      </c>
      <c r="AL1102" s="251">
        <f ca="1">IF(A25taxstdlife="n/a","n/a",IF(A25taxstdlife="",0,IF(AL$3&gt;(A25stdlife+$E1102),((INDEX('PTRM input'!$G$385:$P$434,A25offset,$E1102)-INDEX('PTRM input'!$G$277:$P$326,A25offset,$E1102))*OFFSET($F$7,0,$E1102))-SUM($G1102:AK1102),(((INDEX('PTRM input'!$G$385:$P$434,A25offset,$E1102)-INDEX('PTRM input'!$G$277:$P$326,A25offset,$E1102))*OFFSET($F$7,0,$E1102))-SUM($G1102:AK1102))*(OFFSET('PTRM input'!$G$477,0,$E1102-1)/A25taxstdlife))))</f>
        <v>0</v>
      </c>
      <c r="AM1102" s="251">
        <f ca="1">IF(A25taxstdlife="n/a","n/a",IF(A25taxstdlife="",0,IF(AM$3&gt;(A25stdlife+$E1102),((INDEX('PTRM input'!$G$385:$P$434,A25offset,$E1102)-INDEX('PTRM input'!$G$277:$P$326,A25offset,$E1102))*OFFSET($F$7,0,$E1102))-SUM($G1102:AL1102),(((INDEX('PTRM input'!$G$385:$P$434,A25offset,$E1102)-INDEX('PTRM input'!$G$277:$P$326,A25offset,$E1102))*OFFSET($F$7,0,$E1102))-SUM($G1102:AL1102))*(OFFSET('PTRM input'!$G$477,0,$E1102-1)/A25taxstdlife))))</f>
        <v>0</v>
      </c>
      <c r="AN1102" s="251">
        <f ca="1">IF(A25taxstdlife="n/a","n/a",IF(A25taxstdlife="",0,IF(AN$3&gt;(A25stdlife+$E1102),((INDEX('PTRM input'!$G$385:$P$434,A25offset,$E1102)-INDEX('PTRM input'!$G$277:$P$326,A25offset,$E1102))*OFFSET($F$7,0,$E1102))-SUM($G1102:AM1102),(((INDEX('PTRM input'!$G$385:$P$434,A25offset,$E1102)-INDEX('PTRM input'!$G$277:$P$326,A25offset,$E1102))*OFFSET($F$7,0,$E1102))-SUM($G1102:AM1102))*(OFFSET('PTRM input'!$G$477,0,$E1102-1)/A25taxstdlife))))</f>
        <v>0</v>
      </c>
      <c r="AO1102" s="251">
        <f ca="1">IF(A25taxstdlife="n/a","n/a",IF(A25taxstdlife="",0,IF(AO$3&gt;(A25stdlife+$E1102),((INDEX('PTRM input'!$G$385:$P$434,A25offset,$E1102)-INDEX('PTRM input'!$G$277:$P$326,A25offset,$E1102))*OFFSET($F$7,0,$E1102))-SUM($G1102:AN1102),(((INDEX('PTRM input'!$G$385:$P$434,A25offset,$E1102)-INDEX('PTRM input'!$G$277:$P$326,A25offset,$E1102))*OFFSET($F$7,0,$E1102))-SUM($G1102:AN1102))*(OFFSET('PTRM input'!$G$477,0,$E1102-1)/A25taxstdlife))))</f>
        <v>0</v>
      </c>
      <c r="AP1102" s="251">
        <f ca="1">IF(A25taxstdlife="n/a","n/a",IF(A25taxstdlife="",0,IF(AP$3&gt;(A25stdlife+$E1102),((INDEX('PTRM input'!$G$385:$P$434,A25offset,$E1102)-INDEX('PTRM input'!$G$277:$P$326,A25offset,$E1102))*OFFSET($F$7,0,$E1102))-SUM($G1102:AO1102),(((INDEX('PTRM input'!$G$385:$P$434,A25offset,$E1102)-INDEX('PTRM input'!$G$277:$P$326,A25offset,$E1102))*OFFSET($F$7,0,$E1102))-SUM($G1102:AO1102))*(OFFSET('PTRM input'!$G$477,0,$E1102-1)/A25taxstdlife))))</f>
        <v>0</v>
      </c>
      <c r="AQ1102" s="251">
        <f ca="1">IF(A25taxstdlife="n/a","n/a",IF(A25taxstdlife="",0,IF(AQ$3&gt;(A25stdlife+$E1102),((INDEX('PTRM input'!$G$385:$P$434,A25offset,$E1102)-INDEX('PTRM input'!$G$277:$P$326,A25offset,$E1102))*OFFSET($F$7,0,$E1102))-SUM($G1102:AP1102),(((INDEX('PTRM input'!$G$385:$P$434,A25offset,$E1102)-INDEX('PTRM input'!$G$277:$P$326,A25offset,$E1102))*OFFSET($F$7,0,$E1102))-SUM($G1102:AP1102))*(OFFSET('PTRM input'!$G$477,0,$E1102-1)/A25taxstdlife))))</f>
        <v>0</v>
      </c>
      <c r="AR1102" s="251">
        <f ca="1">IF(A25taxstdlife="n/a","n/a",IF(A25taxstdlife="",0,IF(AR$3&gt;(A25stdlife+$E1102),((INDEX('PTRM input'!$G$385:$P$434,A25offset,$E1102)-INDEX('PTRM input'!$G$277:$P$326,A25offset,$E1102))*OFFSET($F$7,0,$E1102))-SUM($G1102:AQ1102),(((INDEX('PTRM input'!$G$385:$P$434,A25offset,$E1102)-INDEX('PTRM input'!$G$277:$P$326,A25offset,$E1102))*OFFSET($F$7,0,$E1102))-SUM($G1102:AQ1102))*(OFFSET('PTRM input'!$G$477,0,$E1102-1)/A25taxstdlife))))</f>
        <v>0</v>
      </c>
      <c r="AS1102" s="251">
        <f ca="1">IF(A25taxstdlife="n/a","n/a",IF(A25taxstdlife="",0,IF(AS$3&gt;(A25stdlife+$E1102),((INDEX('PTRM input'!$G$385:$P$434,A25offset,$E1102)-INDEX('PTRM input'!$G$277:$P$326,A25offset,$E1102))*OFFSET($F$7,0,$E1102))-SUM($G1102:AR1102),(((INDEX('PTRM input'!$G$385:$P$434,A25offset,$E1102)-INDEX('PTRM input'!$G$277:$P$326,A25offset,$E1102))*OFFSET($F$7,0,$E1102))-SUM($G1102:AR1102))*(OFFSET('PTRM input'!$G$477,0,$E1102-1)/A25taxstdlife))))</f>
        <v>0</v>
      </c>
      <c r="AT1102" s="251">
        <f ca="1">IF(A25taxstdlife="n/a","n/a",IF(A25taxstdlife="",0,IF(AT$3&gt;(A25stdlife+$E1102),((INDEX('PTRM input'!$G$385:$P$434,A25offset,$E1102)-INDEX('PTRM input'!$G$277:$P$326,A25offset,$E1102))*OFFSET($F$7,0,$E1102))-SUM($G1102:AS1102),(((INDEX('PTRM input'!$G$385:$P$434,A25offset,$E1102)-INDEX('PTRM input'!$G$277:$P$326,A25offset,$E1102))*OFFSET($F$7,0,$E1102))-SUM($G1102:AS1102))*(OFFSET('PTRM input'!$G$477,0,$E1102-1)/A25taxstdlife))))</f>
        <v>0</v>
      </c>
      <c r="AU1102" s="251">
        <f ca="1">IF(A25taxstdlife="n/a","n/a",IF(A25taxstdlife="",0,IF(AU$3&gt;(A25stdlife+$E1102),((INDEX('PTRM input'!$G$385:$P$434,A25offset,$E1102)-INDEX('PTRM input'!$G$277:$P$326,A25offset,$E1102))*OFFSET($F$7,0,$E1102))-SUM($G1102:AT1102),(((INDEX('PTRM input'!$G$385:$P$434,A25offset,$E1102)-INDEX('PTRM input'!$G$277:$P$326,A25offset,$E1102))*OFFSET($F$7,0,$E1102))-SUM($G1102:AT1102))*(OFFSET('PTRM input'!$G$477,0,$E1102-1)/A25taxstdlife))))</f>
        <v>0</v>
      </c>
      <c r="AV1102" s="251">
        <f ca="1">IF(A25taxstdlife="n/a","n/a",IF(A25taxstdlife="",0,IF(AV$3&gt;(A25stdlife+$E1102),((INDEX('PTRM input'!$G$385:$P$434,A25offset,$E1102)-INDEX('PTRM input'!$G$277:$P$326,A25offset,$E1102))*OFFSET($F$7,0,$E1102))-SUM($G1102:AU1102),(((INDEX('PTRM input'!$G$385:$P$434,A25offset,$E1102)-INDEX('PTRM input'!$G$277:$P$326,A25offset,$E1102))*OFFSET($F$7,0,$E1102))-SUM($G1102:AU1102))*(OFFSET('PTRM input'!$G$477,0,$E1102-1)/A25taxstdlife))))</f>
        <v>0</v>
      </c>
      <c r="AW1102" s="251">
        <f ca="1">IF(A25taxstdlife="n/a","n/a",IF(A25taxstdlife="",0,IF(AW$3&gt;(A25stdlife+$E1102),((INDEX('PTRM input'!$G$385:$P$434,A25offset,$E1102)-INDEX('PTRM input'!$G$277:$P$326,A25offset,$E1102))*OFFSET($F$7,0,$E1102))-SUM($G1102:AV1102),(((INDEX('PTRM input'!$G$385:$P$434,A25offset,$E1102)-INDEX('PTRM input'!$G$277:$P$326,A25offset,$E1102))*OFFSET($F$7,0,$E1102))-SUM($G1102:AV1102))*(OFFSET('PTRM input'!$G$477,0,$E1102-1)/A25taxstdlife))))</f>
        <v>0</v>
      </c>
      <c r="AX1102" s="251">
        <f ca="1">IF(A25taxstdlife="n/a","n/a",IF(A25taxstdlife="",0,IF(AX$3&gt;(A25stdlife+$E1102),((INDEX('PTRM input'!$G$385:$P$434,A25offset,$E1102)-INDEX('PTRM input'!$G$277:$P$326,A25offset,$E1102))*OFFSET($F$7,0,$E1102))-SUM($G1102:AW1102),(((INDEX('PTRM input'!$G$385:$P$434,A25offset,$E1102)-INDEX('PTRM input'!$G$277:$P$326,A25offset,$E1102))*OFFSET($F$7,0,$E1102))-SUM($G1102:AW1102))*(OFFSET('PTRM input'!$G$477,0,$E1102-1)/A25taxstdlife))))</f>
        <v>0</v>
      </c>
      <c r="AY1102" s="251">
        <f ca="1">IF(A25taxstdlife="n/a","n/a",IF(A25taxstdlife="",0,IF(AY$3&gt;(A25stdlife+$E1102),((INDEX('PTRM input'!$G$385:$P$434,A25offset,$E1102)-INDEX('PTRM input'!$G$277:$P$326,A25offset,$E1102))*OFFSET($F$7,0,$E1102))-SUM($G1102:AX1102),(((INDEX('PTRM input'!$G$385:$P$434,A25offset,$E1102)-INDEX('PTRM input'!$G$277:$P$326,A25offset,$E1102))*OFFSET($F$7,0,$E1102))-SUM($G1102:AX1102))*(OFFSET('PTRM input'!$G$477,0,$E1102-1)/A25taxstdlife))))</f>
        <v>0</v>
      </c>
      <c r="AZ1102" s="251">
        <f ca="1">IF(A25taxstdlife="n/a","n/a",IF(A25taxstdlife="",0,IF(AZ$3&gt;(A25stdlife+$E1102),((INDEX('PTRM input'!$G$385:$P$434,A25offset,$E1102)-INDEX('PTRM input'!$G$277:$P$326,A25offset,$E1102))*OFFSET($F$7,0,$E1102))-SUM($G1102:AY1102),(((INDEX('PTRM input'!$G$385:$P$434,A25offset,$E1102)-INDEX('PTRM input'!$G$277:$P$326,A25offset,$E1102))*OFFSET($F$7,0,$E1102))-SUM($G1102:AY1102))*(OFFSET('PTRM input'!$G$477,0,$E1102-1)/A25taxstdlife))))</f>
        <v>0</v>
      </c>
      <c r="BA1102" s="251">
        <f ca="1">IF(A25taxstdlife="n/a","n/a",IF(A25taxstdlife="",0,IF(BA$3&gt;(A25stdlife+$E1102),((INDEX('PTRM input'!$G$385:$P$434,A25offset,$E1102)-INDEX('PTRM input'!$G$277:$P$326,A25offset,$E1102))*OFFSET($F$7,0,$E1102))-SUM($G1102:AZ1102),(((INDEX('PTRM input'!$G$385:$P$434,A25offset,$E1102)-INDEX('PTRM input'!$G$277:$P$326,A25offset,$E1102))*OFFSET($F$7,0,$E1102))-SUM($G1102:AZ1102))*(OFFSET('PTRM input'!$G$477,0,$E1102-1)/A25taxstdlife))))</f>
        <v>0</v>
      </c>
      <c r="BB1102" s="251">
        <f ca="1">IF(A25taxstdlife="n/a","n/a",IF(A25taxstdlife="",0,IF(BB$3&gt;(A25stdlife+$E1102),((INDEX('PTRM input'!$G$385:$P$434,A25offset,$E1102)-INDEX('PTRM input'!$G$277:$P$326,A25offset,$E1102))*OFFSET($F$7,0,$E1102))-SUM($G1102:BA1102),(((INDEX('PTRM input'!$G$385:$P$434,A25offset,$E1102)-INDEX('PTRM input'!$G$277:$P$326,A25offset,$E1102))*OFFSET($F$7,0,$E1102))-SUM($G1102:BA1102))*(OFFSET('PTRM input'!$G$477,0,$E1102-1)/A25taxstdlife))))</f>
        <v>0</v>
      </c>
      <c r="BC1102" s="251">
        <f ca="1">IF(A25taxstdlife="n/a","n/a",IF(A25taxstdlife="",0,IF(BC$3&gt;(A25stdlife+$E1102),((INDEX('PTRM input'!$G$385:$P$434,A25offset,$E1102)-INDEX('PTRM input'!$G$277:$P$326,A25offset,$E1102))*OFFSET($F$7,0,$E1102))-SUM($G1102:BB1102),(((INDEX('PTRM input'!$G$385:$P$434,A25offset,$E1102)-INDEX('PTRM input'!$G$277:$P$326,A25offset,$E1102))*OFFSET($F$7,0,$E1102))-SUM($G1102:BB1102))*(OFFSET('PTRM input'!$G$477,0,$E1102-1)/A25taxstdlife))))</f>
        <v>0</v>
      </c>
      <c r="BD1102" s="251">
        <f ca="1">IF(A25taxstdlife="n/a","n/a",IF(A25taxstdlife="",0,IF(BD$3&gt;(A25stdlife+$E1102),((INDEX('PTRM input'!$G$385:$P$434,A25offset,$E1102)-INDEX('PTRM input'!$G$277:$P$326,A25offset,$E1102))*OFFSET($F$7,0,$E1102))-SUM($G1102:BC1102),(((INDEX('PTRM input'!$G$385:$P$434,A25offset,$E1102)-INDEX('PTRM input'!$G$277:$P$326,A25offset,$E1102))*OFFSET($F$7,0,$E1102))-SUM($G1102:BC1102))*(OFFSET('PTRM input'!$G$477,0,$E1102-1)/A25taxstdlife))))</f>
        <v>0</v>
      </c>
      <c r="BE1102" s="251">
        <f ca="1">IF(A25taxstdlife="n/a","n/a",IF(A25taxstdlife="",0,IF(BE$3&gt;(A25stdlife+$E1102),((INDEX('PTRM input'!$G$385:$P$434,A25offset,$E1102)-INDEX('PTRM input'!$G$277:$P$326,A25offset,$E1102))*OFFSET($F$7,0,$E1102))-SUM($G1102:BD1102),(((INDEX('PTRM input'!$G$385:$P$434,A25offset,$E1102)-INDEX('PTRM input'!$G$277:$P$326,A25offset,$E1102))*OFFSET($F$7,0,$E1102))-SUM($G1102:BD1102))*(OFFSET('PTRM input'!$G$477,0,$E1102-1)/A25taxstdlife))))</f>
        <v>0</v>
      </c>
      <c r="BF1102" s="251">
        <f ca="1">IF(A25taxstdlife="n/a","n/a",IF(A25taxstdlife="",0,IF(BF$3&gt;(A25stdlife+$E1102),((INDEX('PTRM input'!$G$385:$P$434,A25offset,$E1102)-INDEX('PTRM input'!$G$277:$P$326,A25offset,$E1102))*OFFSET($F$7,0,$E1102))-SUM($G1102:BE1102),(((INDEX('PTRM input'!$G$385:$P$434,A25offset,$E1102)-INDEX('PTRM input'!$G$277:$P$326,A25offset,$E1102))*OFFSET($F$7,0,$E1102))-SUM($G1102:BE1102))*(OFFSET('PTRM input'!$G$477,0,$E1102-1)/A25taxstdlife))))</f>
        <v>0</v>
      </c>
      <c r="BG1102" s="251">
        <f ca="1">IF(A25taxstdlife="n/a","n/a",IF(A25taxstdlife="",0,IF(BG$3&gt;(A25stdlife+$E1102),((INDEX('PTRM input'!$G$385:$P$434,A25offset,$E1102)-INDEX('PTRM input'!$G$277:$P$326,A25offset,$E1102))*OFFSET($F$7,0,$E1102))-SUM($G1102:BF1102),(((INDEX('PTRM input'!$G$385:$P$434,A25offset,$E1102)-INDEX('PTRM input'!$G$277:$P$326,A25offset,$E1102))*OFFSET($F$7,0,$E1102))-SUM($G1102:BF1102))*(OFFSET('PTRM input'!$G$477,0,$E1102-1)/A25taxstdlife))))</f>
        <v>0</v>
      </c>
      <c r="BH1102" s="251">
        <f ca="1">IF(A25taxstdlife="n/a","n/a",IF(A25taxstdlife="",0,IF(BH$3&gt;(A25stdlife+$E1102),((INDEX('PTRM input'!$G$385:$P$434,A25offset,$E1102)-INDEX('PTRM input'!$G$277:$P$326,A25offset,$E1102))*OFFSET($F$7,0,$E1102))-SUM($G1102:BG1102),(((INDEX('PTRM input'!$G$385:$P$434,A25offset,$E1102)-INDEX('PTRM input'!$G$277:$P$326,A25offset,$E1102))*OFFSET($F$7,0,$E1102))-SUM($G1102:BG1102))*(OFFSET('PTRM input'!$G$477,0,$E1102-1)/A25taxstdlife))))</f>
        <v>0</v>
      </c>
      <c r="BI1102" s="251">
        <f ca="1">IF(A25taxstdlife="n/a","n/a",IF(A25taxstdlife="",0,IF(BI$3&gt;(A25stdlife+$E1102),((INDEX('PTRM input'!$G$385:$P$434,A25offset,$E1102)-INDEX('PTRM input'!$G$277:$P$326,A25offset,$E1102))*OFFSET($F$7,0,$E1102))-SUM($G1102:BH1102),(((INDEX('PTRM input'!$G$385:$P$434,A25offset,$E1102)-INDEX('PTRM input'!$G$277:$P$326,A25offset,$E1102))*OFFSET($F$7,0,$E1102))-SUM($G1102:BH1102))*(OFFSET('PTRM input'!$G$477,0,$E1102-1)/A25taxstdlife))))</f>
        <v>0</v>
      </c>
      <c r="BJ1102" s="116"/>
      <c r="BK1102" s="116"/>
      <c r="BL1102" s="116"/>
      <c r="BM1102" s="116"/>
    </row>
    <row r="1103" spans="1:65" ht="12.75" hidden="1" customHeight="1" outlineLevel="2">
      <c r="A1103" s="366"/>
      <c r="B1103" s="19"/>
      <c r="C1103" s="18"/>
      <c r="D1103" s="760"/>
      <c r="E1103" s="87">
        <v>10</v>
      </c>
      <c r="F1103" s="356"/>
      <c r="G1103" s="434"/>
      <c r="H1103" s="435"/>
      <c r="I1103" s="435"/>
      <c r="J1103" s="435"/>
      <c r="K1103" s="435"/>
      <c r="L1103" s="435"/>
      <c r="M1103" s="435"/>
      <c r="N1103" s="435"/>
      <c r="O1103" s="435"/>
      <c r="P1103" s="619"/>
      <c r="Q1103" s="251">
        <f ca="1">IF(A25taxstdlife="n/a","n/a",IF(A25taxstdlife="",0,IF(Q$3&gt;(A25stdlife+$E1103),((INDEX('PTRM input'!$G$385:$P$434,A25offset,$E1103)-INDEX('PTRM input'!$G$277:$P$326,A25offset,$E1103))*OFFSET($F$7,0,$E1103))-SUM($G1103:P1103),(((INDEX('PTRM input'!$G$385:$P$434,A25offset,$E1103)-INDEX('PTRM input'!$G$277:$P$326,A25offset,$E1103))*OFFSET($F$7,0,$E1103))-SUM($G1103:P1103))*(OFFSET('PTRM input'!$G$477,0,$E1103-1)/A25taxstdlife))))</f>
        <v>0</v>
      </c>
      <c r="R1103" s="251">
        <f ca="1">IF(A25taxstdlife="n/a","n/a",IF(A25taxstdlife="",0,IF(R$3&gt;(A25stdlife+$E1103),((INDEX('PTRM input'!$G$385:$P$434,A25offset,$E1103)-INDEX('PTRM input'!$G$277:$P$326,A25offset,$E1103))*OFFSET($F$7,0,$E1103))-SUM($G1103:Q1103),(((INDEX('PTRM input'!$G$385:$P$434,A25offset,$E1103)-INDEX('PTRM input'!$G$277:$P$326,A25offset,$E1103))*OFFSET($F$7,0,$E1103))-SUM($G1103:Q1103))*(OFFSET('PTRM input'!$G$477,0,$E1103-1)/A25taxstdlife))))</f>
        <v>0</v>
      </c>
      <c r="S1103" s="251">
        <f ca="1">IF(A25taxstdlife="n/a","n/a",IF(A25taxstdlife="",0,IF(S$3&gt;(A25stdlife+$E1103),((INDEX('PTRM input'!$G$385:$P$434,A25offset,$E1103)-INDEX('PTRM input'!$G$277:$P$326,A25offset,$E1103))*OFFSET($F$7,0,$E1103))-SUM($G1103:R1103),(((INDEX('PTRM input'!$G$385:$P$434,A25offset,$E1103)-INDEX('PTRM input'!$G$277:$P$326,A25offset,$E1103))*OFFSET($F$7,0,$E1103))-SUM($G1103:R1103))*(OFFSET('PTRM input'!$G$477,0,$E1103-1)/A25taxstdlife))))</f>
        <v>0</v>
      </c>
      <c r="T1103" s="251">
        <f ca="1">IF(A25taxstdlife="n/a","n/a",IF(A25taxstdlife="",0,IF(T$3&gt;(A25stdlife+$E1103),((INDEX('PTRM input'!$G$385:$P$434,A25offset,$E1103)-INDEX('PTRM input'!$G$277:$P$326,A25offset,$E1103))*OFFSET($F$7,0,$E1103))-SUM($G1103:S1103),(((INDEX('PTRM input'!$G$385:$P$434,A25offset,$E1103)-INDEX('PTRM input'!$G$277:$P$326,A25offset,$E1103))*OFFSET($F$7,0,$E1103))-SUM($G1103:S1103))*(OFFSET('PTRM input'!$G$477,0,$E1103-1)/A25taxstdlife))))</f>
        <v>0</v>
      </c>
      <c r="U1103" s="251">
        <f ca="1">IF(A25taxstdlife="n/a","n/a",IF(A25taxstdlife="",0,IF(U$3&gt;(A25stdlife+$E1103),((INDEX('PTRM input'!$G$385:$P$434,A25offset,$E1103)-INDEX('PTRM input'!$G$277:$P$326,A25offset,$E1103))*OFFSET($F$7,0,$E1103))-SUM($G1103:T1103),(((INDEX('PTRM input'!$G$385:$P$434,A25offset,$E1103)-INDEX('PTRM input'!$G$277:$P$326,A25offset,$E1103))*OFFSET($F$7,0,$E1103))-SUM($G1103:T1103))*(OFFSET('PTRM input'!$G$477,0,$E1103-1)/A25taxstdlife))))</f>
        <v>0</v>
      </c>
      <c r="V1103" s="251">
        <f ca="1">IF(A25taxstdlife="n/a","n/a",IF(A25taxstdlife="",0,IF(V$3&gt;(A25stdlife+$E1103),((INDEX('PTRM input'!$G$385:$P$434,A25offset,$E1103)-INDEX('PTRM input'!$G$277:$P$326,A25offset,$E1103))*OFFSET($F$7,0,$E1103))-SUM($G1103:U1103),(((INDEX('PTRM input'!$G$385:$P$434,A25offset,$E1103)-INDEX('PTRM input'!$G$277:$P$326,A25offset,$E1103))*OFFSET($F$7,0,$E1103))-SUM($G1103:U1103))*(OFFSET('PTRM input'!$G$477,0,$E1103-1)/A25taxstdlife))))</f>
        <v>0</v>
      </c>
      <c r="W1103" s="251">
        <f ca="1">IF(A25taxstdlife="n/a","n/a",IF(A25taxstdlife="",0,IF(W$3&gt;(A25stdlife+$E1103),((INDEX('PTRM input'!$G$385:$P$434,A25offset,$E1103)-INDEX('PTRM input'!$G$277:$P$326,A25offset,$E1103))*OFFSET($F$7,0,$E1103))-SUM($G1103:V1103),(((INDEX('PTRM input'!$G$385:$P$434,A25offset,$E1103)-INDEX('PTRM input'!$G$277:$P$326,A25offset,$E1103))*OFFSET($F$7,0,$E1103))-SUM($G1103:V1103))*(OFFSET('PTRM input'!$G$477,0,$E1103-1)/A25taxstdlife))))</f>
        <v>0</v>
      </c>
      <c r="X1103" s="251">
        <f ca="1">IF(A25taxstdlife="n/a","n/a",IF(A25taxstdlife="",0,IF(X$3&gt;(A25stdlife+$E1103),((INDEX('PTRM input'!$G$385:$P$434,A25offset,$E1103)-INDEX('PTRM input'!$G$277:$P$326,A25offset,$E1103))*OFFSET($F$7,0,$E1103))-SUM($G1103:W1103),(((INDEX('PTRM input'!$G$385:$P$434,A25offset,$E1103)-INDEX('PTRM input'!$G$277:$P$326,A25offset,$E1103))*OFFSET($F$7,0,$E1103))-SUM($G1103:W1103))*(OFFSET('PTRM input'!$G$477,0,$E1103-1)/A25taxstdlife))))</f>
        <v>0</v>
      </c>
      <c r="Y1103" s="251">
        <f ca="1">IF(A25taxstdlife="n/a","n/a",IF(A25taxstdlife="",0,IF(Y$3&gt;(A25stdlife+$E1103),((INDEX('PTRM input'!$G$385:$P$434,A25offset,$E1103)-INDEX('PTRM input'!$G$277:$P$326,A25offset,$E1103))*OFFSET($F$7,0,$E1103))-SUM($G1103:X1103),(((INDEX('PTRM input'!$G$385:$P$434,A25offset,$E1103)-INDEX('PTRM input'!$G$277:$P$326,A25offset,$E1103))*OFFSET($F$7,0,$E1103))-SUM($G1103:X1103))*(OFFSET('PTRM input'!$G$477,0,$E1103-1)/A25taxstdlife))))</f>
        <v>0</v>
      </c>
      <c r="Z1103" s="251">
        <f ca="1">IF(A25taxstdlife="n/a","n/a",IF(A25taxstdlife="",0,IF(Z$3&gt;(A25stdlife+$E1103),((INDEX('PTRM input'!$G$385:$P$434,A25offset,$E1103)-INDEX('PTRM input'!$G$277:$P$326,A25offset,$E1103))*OFFSET($F$7,0,$E1103))-SUM($G1103:Y1103),(((INDEX('PTRM input'!$G$385:$P$434,A25offset,$E1103)-INDEX('PTRM input'!$G$277:$P$326,A25offset,$E1103))*OFFSET($F$7,0,$E1103))-SUM($G1103:Y1103))*(OFFSET('PTRM input'!$G$477,0,$E1103-1)/A25taxstdlife))))</f>
        <v>0</v>
      </c>
      <c r="AA1103" s="251">
        <f ca="1">IF(A25taxstdlife="n/a","n/a",IF(A25taxstdlife="",0,IF(AA$3&gt;(A25stdlife+$E1103),((INDEX('PTRM input'!$G$385:$P$434,A25offset,$E1103)-INDEX('PTRM input'!$G$277:$P$326,A25offset,$E1103))*OFFSET($F$7,0,$E1103))-SUM($G1103:Z1103),(((INDEX('PTRM input'!$G$385:$P$434,A25offset,$E1103)-INDEX('PTRM input'!$G$277:$P$326,A25offset,$E1103))*OFFSET($F$7,0,$E1103))-SUM($G1103:Z1103))*(OFFSET('PTRM input'!$G$477,0,$E1103-1)/A25taxstdlife))))</f>
        <v>0</v>
      </c>
      <c r="AB1103" s="251">
        <f ca="1">IF(A25taxstdlife="n/a","n/a",IF(A25taxstdlife="",0,IF(AB$3&gt;(A25stdlife+$E1103),((INDEX('PTRM input'!$G$385:$P$434,A25offset,$E1103)-INDEX('PTRM input'!$G$277:$P$326,A25offset,$E1103))*OFFSET($F$7,0,$E1103))-SUM($G1103:AA1103),(((INDEX('PTRM input'!$G$385:$P$434,A25offset,$E1103)-INDEX('PTRM input'!$G$277:$P$326,A25offset,$E1103))*OFFSET($F$7,0,$E1103))-SUM($G1103:AA1103))*(OFFSET('PTRM input'!$G$477,0,$E1103-1)/A25taxstdlife))))</f>
        <v>0</v>
      </c>
      <c r="AC1103" s="251">
        <f ca="1">IF(A25taxstdlife="n/a","n/a",IF(A25taxstdlife="",0,IF(AC$3&gt;(A25stdlife+$E1103),((INDEX('PTRM input'!$G$385:$P$434,A25offset,$E1103)-INDEX('PTRM input'!$G$277:$P$326,A25offset,$E1103))*OFFSET($F$7,0,$E1103))-SUM($G1103:AB1103),(((INDEX('PTRM input'!$G$385:$P$434,A25offset,$E1103)-INDEX('PTRM input'!$G$277:$P$326,A25offset,$E1103))*OFFSET($F$7,0,$E1103))-SUM($G1103:AB1103))*(OFFSET('PTRM input'!$G$477,0,$E1103-1)/A25taxstdlife))))</f>
        <v>0</v>
      </c>
      <c r="AD1103" s="251">
        <f ca="1">IF(A25taxstdlife="n/a","n/a",IF(A25taxstdlife="",0,IF(AD$3&gt;(A25stdlife+$E1103),((INDEX('PTRM input'!$G$385:$P$434,A25offset,$E1103)-INDEX('PTRM input'!$G$277:$P$326,A25offset,$E1103))*OFFSET($F$7,0,$E1103))-SUM($G1103:AC1103),(((INDEX('PTRM input'!$G$385:$P$434,A25offset,$E1103)-INDEX('PTRM input'!$G$277:$P$326,A25offset,$E1103))*OFFSET($F$7,0,$E1103))-SUM($G1103:AC1103))*(OFFSET('PTRM input'!$G$477,0,$E1103-1)/A25taxstdlife))))</f>
        <v>0</v>
      </c>
      <c r="AE1103" s="251">
        <f ca="1">IF(A25taxstdlife="n/a","n/a",IF(A25taxstdlife="",0,IF(AE$3&gt;(A25stdlife+$E1103),((INDEX('PTRM input'!$G$385:$P$434,A25offset,$E1103)-INDEX('PTRM input'!$G$277:$P$326,A25offset,$E1103))*OFFSET($F$7,0,$E1103))-SUM($G1103:AD1103),(((INDEX('PTRM input'!$G$385:$P$434,A25offset,$E1103)-INDEX('PTRM input'!$G$277:$P$326,A25offset,$E1103))*OFFSET($F$7,0,$E1103))-SUM($G1103:AD1103))*(OFFSET('PTRM input'!$G$477,0,$E1103-1)/A25taxstdlife))))</f>
        <v>0</v>
      </c>
      <c r="AF1103" s="251">
        <f ca="1">IF(A25taxstdlife="n/a","n/a",IF(A25taxstdlife="",0,IF(AF$3&gt;(A25stdlife+$E1103),((INDEX('PTRM input'!$G$385:$P$434,A25offset,$E1103)-INDEX('PTRM input'!$G$277:$P$326,A25offset,$E1103))*OFFSET($F$7,0,$E1103))-SUM($G1103:AE1103),(((INDEX('PTRM input'!$G$385:$P$434,A25offset,$E1103)-INDEX('PTRM input'!$G$277:$P$326,A25offset,$E1103))*OFFSET($F$7,0,$E1103))-SUM($G1103:AE1103))*(OFFSET('PTRM input'!$G$477,0,$E1103-1)/A25taxstdlife))))</f>
        <v>0</v>
      </c>
      <c r="AG1103" s="251">
        <f ca="1">IF(A25taxstdlife="n/a","n/a",IF(A25taxstdlife="",0,IF(AG$3&gt;(A25stdlife+$E1103),((INDEX('PTRM input'!$G$385:$P$434,A25offset,$E1103)-INDEX('PTRM input'!$G$277:$P$326,A25offset,$E1103))*OFFSET($F$7,0,$E1103))-SUM($G1103:AF1103),(((INDEX('PTRM input'!$G$385:$P$434,A25offset,$E1103)-INDEX('PTRM input'!$G$277:$P$326,A25offset,$E1103))*OFFSET($F$7,0,$E1103))-SUM($G1103:AF1103))*(OFFSET('PTRM input'!$G$477,0,$E1103-1)/A25taxstdlife))))</f>
        <v>0</v>
      </c>
      <c r="AH1103" s="251">
        <f ca="1">IF(A25taxstdlife="n/a","n/a",IF(A25taxstdlife="",0,IF(AH$3&gt;(A25stdlife+$E1103),((INDEX('PTRM input'!$G$385:$P$434,A25offset,$E1103)-INDEX('PTRM input'!$G$277:$P$326,A25offset,$E1103))*OFFSET($F$7,0,$E1103))-SUM($G1103:AG1103),(((INDEX('PTRM input'!$G$385:$P$434,A25offset,$E1103)-INDEX('PTRM input'!$G$277:$P$326,A25offset,$E1103))*OFFSET($F$7,0,$E1103))-SUM($G1103:AG1103))*(OFFSET('PTRM input'!$G$477,0,$E1103-1)/A25taxstdlife))))</f>
        <v>0</v>
      </c>
      <c r="AI1103" s="251">
        <f ca="1">IF(A25taxstdlife="n/a","n/a",IF(A25taxstdlife="",0,IF(AI$3&gt;(A25stdlife+$E1103),((INDEX('PTRM input'!$G$385:$P$434,A25offset,$E1103)-INDEX('PTRM input'!$G$277:$P$326,A25offset,$E1103))*OFFSET($F$7,0,$E1103))-SUM($G1103:AH1103),(((INDEX('PTRM input'!$G$385:$P$434,A25offset,$E1103)-INDEX('PTRM input'!$G$277:$P$326,A25offset,$E1103))*OFFSET($F$7,0,$E1103))-SUM($G1103:AH1103))*(OFFSET('PTRM input'!$G$477,0,$E1103-1)/A25taxstdlife))))</f>
        <v>0</v>
      </c>
      <c r="AJ1103" s="251">
        <f ca="1">IF(A25taxstdlife="n/a","n/a",IF(A25taxstdlife="",0,IF(AJ$3&gt;(A25stdlife+$E1103),((INDEX('PTRM input'!$G$385:$P$434,A25offset,$E1103)-INDEX('PTRM input'!$G$277:$P$326,A25offset,$E1103))*OFFSET($F$7,0,$E1103))-SUM($G1103:AI1103),(((INDEX('PTRM input'!$G$385:$P$434,A25offset,$E1103)-INDEX('PTRM input'!$G$277:$P$326,A25offset,$E1103))*OFFSET($F$7,0,$E1103))-SUM($G1103:AI1103))*(OFFSET('PTRM input'!$G$477,0,$E1103-1)/A25taxstdlife))))</f>
        <v>0</v>
      </c>
      <c r="AK1103" s="251">
        <f ca="1">IF(A25taxstdlife="n/a","n/a",IF(A25taxstdlife="",0,IF(AK$3&gt;(A25stdlife+$E1103),((INDEX('PTRM input'!$G$385:$P$434,A25offset,$E1103)-INDEX('PTRM input'!$G$277:$P$326,A25offset,$E1103))*OFFSET($F$7,0,$E1103))-SUM($G1103:AJ1103),(((INDEX('PTRM input'!$G$385:$P$434,A25offset,$E1103)-INDEX('PTRM input'!$G$277:$P$326,A25offset,$E1103))*OFFSET($F$7,0,$E1103))-SUM($G1103:AJ1103))*(OFFSET('PTRM input'!$G$477,0,$E1103-1)/A25taxstdlife))))</f>
        <v>0</v>
      </c>
      <c r="AL1103" s="251">
        <f ca="1">IF(A25taxstdlife="n/a","n/a",IF(A25taxstdlife="",0,IF(AL$3&gt;(A25stdlife+$E1103),((INDEX('PTRM input'!$G$385:$P$434,A25offset,$E1103)-INDEX('PTRM input'!$G$277:$P$326,A25offset,$E1103))*OFFSET($F$7,0,$E1103))-SUM($G1103:AK1103),(((INDEX('PTRM input'!$G$385:$P$434,A25offset,$E1103)-INDEX('PTRM input'!$G$277:$P$326,A25offset,$E1103))*OFFSET($F$7,0,$E1103))-SUM($G1103:AK1103))*(OFFSET('PTRM input'!$G$477,0,$E1103-1)/A25taxstdlife))))</f>
        <v>0</v>
      </c>
      <c r="AM1103" s="251">
        <f ca="1">IF(A25taxstdlife="n/a","n/a",IF(A25taxstdlife="",0,IF(AM$3&gt;(A25stdlife+$E1103),((INDEX('PTRM input'!$G$385:$P$434,A25offset,$E1103)-INDEX('PTRM input'!$G$277:$P$326,A25offset,$E1103))*OFFSET($F$7,0,$E1103))-SUM($G1103:AL1103),(((INDEX('PTRM input'!$G$385:$P$434,A25offset,$E1103)-INDEX('PTRM input'!$G$277:$P$326,A25offset,$E1103))*OFFSET($F$7,0,$E1103))-SUM($G1103:AL1103))*(OFFSET('PTRM input'!$G$477,0,$E1103-1)/A25taxstdlife))))</f>
        <v>0</v>
      </c>
      <c r="AN1103" s="251">
        <f ca="1">IF(A25taxstdlife="n/a","n/a",IF(A25taxstdlife="",0,IF(AN$3&gt;(A25stdlife+$E1103),((INDEX('PTRM input'!$G$385:$P$434,A25offset,$E1103)-INDEX('PTRM input'!$G$277:$P$326,A25offset,$E1103))*OFFSET($F$7,0,$E1103))-SUM($G1103:AM1103),(((INDEX('PTRM input'!$G$385:$P$434,A25offset,$E1103)-INDEX('PTRM input'!$G$277:$P$326,A25offset,$E1103))*OFFSET($F$7,0,$E1103))-SUM($G1103:AM1103))*(OFFSET('PTRM input'!$G$477,0,$E1103-1)/A25taxstdlife))))</f>
        <v>0</v>
      </c>
      <c r="AO1103" s="251">
        <f ca="1">IF(A25taxstdlife="n/a","n/a",IF(A25taxstdlife="",0,IF(AO$3&gt;(A25stdlife+$E1103),((INDEX('PTRM input'!$G$385:$P$434,A25offset,$E1103)-INDEX('PTRM input'!$G$277:$P$326,A25offset,$E1103))*OFFSET($F$7,0,$E1103))-SUM($G1103:AN1103),(((INDEX('PTRM input'!$G$385:$P$434,A25offset,$E1103)-INDEX('PTRM input'!$G$277:$P$326,A25offset,$E1103))*OFFSET($F$7,0,$E1103))-SUM($G1103:AN1103))*(OFFSET('PTRM input'!$G$477,0,$E1103-1)/A25taxstdlife))))</f>
        <v>0</v>
      </c>
      <c r="AP1103" s="251">
        <f ca="1">IF(A25taxstdlife="n/a","n/a",IF(A25taxstdlife="",0,IF(AP$3&gt;(A25stdlife+$E1103),((INDEX('PTRM input'!$G$385:$P$434,A25offset,$E1103)-INDEX('PTRM input'!$G$277:$P$326,A25offset,$E1103))*OFFSET($F$7,0,$E1103))-SUM($G1103:AO1103),(((INDEX('PTRM input'!$G$385:$P$434,A25offset,$E1103)-INDEX('PTRM input'!$G$277:$P$326,A25offset,$E1103))*OFFSET($F$7,0,$E1103))-SUM($G1103:AO1103))*(OFFSET('PTRM input'!$G$477,0,$E1103-1)/A25taxstdlife))))</f>
        <v>0</v>
      </c>
      <c r="AQ1103" s="251">
        <f ca="1">IF(A25taxstdlife="n/a","n/a",IF(A25taxstdlife="",0,IF(AQ$3&gt;(A25stdlife+$E1103),((INDEX('PTRM input'!$G$385:$P$434,A25offset,$E1103)-INDEX('PTRM input'!$G$277:$P$326,A25offset,$E1103))*OFFSET($F$7,0,$E1103))-SUM($G1103:AP1103),(((INDEX('PTRM input'!$G$385:$P$434,A25offset,$E1103)-INDEX('PTRM input'!$G$277:$P$326,A25offset,$E1103))*OFFSET($F$7,0,$E1103))-SUM($G1103:AP1103))*(OFFSET('PTRM input'!$G$477,0,$E1103-1)/A25taxstdlife))))</f>
        <v>0</v>
      </c>
      <c r="AR1103" s="251">
        <f ca="1">IF(A25taxstdlife="n/a","n/a",IF(A25taxstdlife="",0,IF(AR$3&gt;(A25stdlife+$E1103),((INDEX('PTRM input'!$G$385:$P$434,A25offset,$E1103)-INDEX('PTRM input'!$G$277:$P$326,A25offset,$E1103))*OFFSET($F$7,0,$E1103))-SUM($G1103:AQ1103),(((INDEX('PTRM input'!$G$385:$P$434,A25offset,$E1103)-INDEX('PTRM input'!$G$277:$P$326,A25offset,$E1103))*OFFSET($F$7,0,$E1103))-SUM($G1103:AQ1103))*(OFFSET('PTRM input'!$G$477,0,$E1103-1)/A25taxstdlife))))</f>
        <v>0</v>
      </c>
      <c r="AS1103" s="251">
        <f ca="1">IF(A25taxstdlife="n/a","n/a",IF(A25taxstdlife="",0,IF(AS$3&gt;(A25stdlife+$E1103),((INDEX('PTRM input'!$G$385:$P$434,A25offset,$E1103)-INDEX('PTRM input'!$G$277:$P$326,A25offset,$E1103))*OFFSET($F$7,0,$E1103))-SUM($G1103:AR1103),(((INDEX('PTRM input'!$G$385:$P$434,A25offset,$E1103)-INDEX('PTRM input'!$G$277:$P$326,A25offset,$E1103))*OFFSET($F$7,0,$E1103))-SUM($G1103:AR1103))*(OFFSET('PTRM input'!$G$477,0,$E1103-1)/A25taxstdlife))))</f>
        <v>0</v>
      </c>
      <c r="AT1103" s="251">
        <f ca="1">IF(A25taxstdlife="n/a","n/a",IF(A25taxstdlife="",0,IF(AT$3&gt;(A25stdlife+$E1103),((INDEX('PTRM input'!$G$385:$P$434,A25offset,$E1103)-INDEX('PTRM input'!$G$277:$P$326,A25offset,$E1103))*OFFSET($F$7,0,$E1103))-SUM($G1103:AS1103),(((INDEX('PTRM input'!$G$385:$P$434,A25offset,$E1103)-INDEX('PTRM input'!$G$277:$P$326,A25offset,$E1103))*OFFSET($F$7,0,$E1103))-SUM($G1103:AS1103))*(OFFSET('PTRM input'!$G$477,0,$E1103-1)/A25taxstdlife))))</f>
        <v>0</v>
      </c>
      <c r="AU1103" s="251">
        <f ca="1">IF(A25taxstdlife="n/a","n/a",IF(A25taxstdlife="",0,IF(AU$3&gt;(A25stdlife+$E1103),((INDEX('PTRM input'!$G$385:$P$434,A25offset,$E1103)-INDEX('PTRM input'!$G$277:$P$326,A25offset,$E1103))*OFFSET($F$7,0,$E1103))-SUM($G1103:AT1103),(((INDEX('PTRM input'!$G$385:$P$434,A25offset,$E1103)-INDEX('PTRM input'!$G$277:$P$326,A25offset,$E1103))*OFFSET($F$7,0,$E1103))-SUM($G1103:AT1103))*(OFFSET('PTRM input'!$G$477,0,$E1103-1)/A25taxstdlife))))</f>
        <v>0</v>
      </c>
      <c r="AV1103" s="251">
        <f ca="1">IF(A25taxstdlife="n/a","n/a",IF(A25taxstdlife="",0,IF(AV$3&gt;(A25stdlife+$E1103),((INDEX('PTRM input'!$G$385:$P$434,A25offset,$E1103)-INDEX('PTRM input'!$G$277:$P$326,A25offset,$E1103))*OFFSET($F$7,0,$E1103))-SUM($G1103:AU1103),(((INDEX('PTRM input'!$G$385:$P$434,A25offset,$E1103)-INDEX('PTRM input'!$G$277:$P$326,A25offset,$E1103))*OFFSET($F$7,0,$E1103))-SUM($G1103:AU1103))*(OFFSET('PTRM input'!$G$477,0,$E1103-1)/A25taxstdlife))))</f>
        <v>0</v>
      </c>
      <c r="AW1103" s="251">
        <f ca="1">IF(A25taxstdlife="n/a","n/a",IF(A25taxstdlife="",0,IF(AW$3&gt;(A25stdlife+$E1103),((INDEX('PTRM input'!$G$385:$P$434,A25offset,$E1103)-INDEX('PTRM input'!$G$277:$P$326,A25offset,$E1103))*OFFSET($F$7,0,$E1103))-SUM($G1103:AV1103),(((INDEX('PTRM input'!$G$385:$P$434,A25offset,$E1103)-INDEX('PTRM input'!$G$277:$P$326,A25offset,$E1103))*OFFSET($F$7,0,$E1103))-SUM($G1103:AV1103))*(OFFSET('PTRM input'!$G$477,0,$E1103-1)/A25taxstdlife))))</f>
        <v>0</v>
      </c>
      <c r="AX1103" s="251">
        <f ca="1">IF(A25taxstdlife="n/a","n/a",IF(A25taxstdlife="",0,IF(AX$3&gt;(A25stdlife+$E1103),((INDEX('PTRM input'!$G$385:$P$434,A25offset,$E1103)-INDEX('PTRM input'!$G$277:$P$326,A25offset,$E1103))*OFFSET($F$7,0,$E1103))-SUM($G1103:AW1103),(((INDEX('PTRM input'!$G$385:$P$434,A25offset,$E1103)-INDEX('PTRM input'!$G$277:$P$326,A25offset,$E1103))*OFFSET($F$7,0,$E1103))-SUM($G1103:AW1103))*(OFFSET('PTRM input'!$G$477,0,$E1103-1)/A25taxstdlife))))</f>
        <v>0</v>
      </c>
      <c r="AY1103" s="251">
        <f ca="1">IF(A25taxstdlife="n/a","n/a",IF(A25taxstdlife="",0,IF(AY$3&gt;(A25stdlife+$E1103),((INDEX('PTRM input'!$G$385:$P$434,A25offset,$E1103)-INDEX('PTRM input'!$G$277:$P$326,A25offset,$E1103))*OFFSET($F$7,0,$E1103))-SUM($G1103:AX1103),(((INDEX('PTRM input'!$G$385:$P$434,A25offset,$E1103)-INDEX('PTRM input'!$G$277:$P$326,A25offset,$E1103))*OFFSET($F$7,0,$E1103))-SUM($G1103:AX1103))*(OFFSET('PTRM input'!$G$477,0,$E1103-1)/A25taxstdlife))))</f>
        <v>0</v>
      </c>
      <c r="AZ1103" s="251">
        <f ca="1">IF(A25taxstdlife="n/a","n/a",IF(A25taxstdlife="",0,IF(AZ$3&gt;(A25stdlife+$E1103),((INDEX('PTRM input'!$G$385:$P$434,A25offset,$E1103)-INDEX('PTRM input'!$G$277:$P$326,A25offset,$E1103))*OFFSET($F$7,0,$E1103))-SUM($G1103:AY1103),(((INDEX('PTRM input'!$G$385:$P$434,A25offset,$E1103)-INDEX('PTRM input'!$G$277:$P$326,A25offset,$E1103))*OFFSET($F$7,0,$E1103))-SUM($G1103:AY1103))*(OFFSET('PTRM input'!$G$477,0,$E1103-1)/A25taxstdlife))))</f>
        <v>0</v>
      </c>
      <c r="BA1103" s="251">
        <f ca="1">IF(A25taxstdlife="n/a","n/a",IF(A25taxstdlife="",0,IF(BA$3&gt;(A25stdlife+$E1103),((INDEX('PTRM input'!$G$385:$P$434,A25offset,$E1103)-INDEX('PTRM input'!$G$277:$P$326,A25offset,$E1103))*OFFSET($F$7,0,$E1103))-SUM($G1103:AZ1103),(((INDEX('PTRM input'!$G$385:$P$434,A25offset,$E1103)-INDEX('PTRM input'!$G$277:$P$326,A25offset,$E1103))*OFFSET($F$7,0,$E1103))-SUM($G1103:AZ1103))*(OFFSET('PTRM input'!$G$477,0,$E1103-1)/A25taxstdlife))))</f>
        <v>0</v>
      </c>
      <c r="BB1103" s="251">
        <f ca="1">IF(A25taxstdlife="n/a","n/a",IF(A25taxstdlife="",0,IF(BB$3&gt;(A25stdlife+$E1103),((INDEX('PTRM input'!$G$385:$P$434,A25offset,$E1103)-INDEX('PTRM input'!$G$277:$P$326,A25offset,$E1103))*OFFSET($F$7,0,$E1103))-SUM($G1103:BA1103),(((INDEX('PTRM input'!$G$385:$P$434,A25offset,$E1103)-INDEX('PTRM input'!$G$277:$P$326,A25offset,$E1103))*OFFSET($F$7,0,$E1103))-SUM($G1103:BA1103))*(OFFSET('PTRM input'!$G$477,0,$E1103-1)/A25taxstdlife))))</f>
        <v>0</v>
      </c>
      <c r="BC1103" s="251">
        <f ca="1">IF(A25taxstdlife="n/a","n/a",IF(A25taxstdlife="",0,IF(BC$3&gt;(A25stdlife+$E1103),((INDEX('PTRM input'!$G$385:$P$434,A25offset,$E1103)-INDEX('PTRM input'!$G$277:$P$326,A25offset,$E1103))*OFFSET($F$7,0,$E1103))-SUM($G1103:BB1103),(((INDEX('PTRM input'!$G$385:$P$434,A25offset,$E1103)-INDEX('PTRM input'!$G$277:$P$326,A25offset,$E1103))*OFFSET($F$7,0,$E1103))-SUM($G1103:BB1103))*(OFFSET('PTRM input'!$G$477,0,$E1103-1)/A25taxstdlife))))</f>
        <v>0</v>
      </c>
      <c r="BD1103" s="251">
        <f ca="1">IF(A25taxstdlife="n/a","n/a",IF(A25taxstdlife="",0,IF(BD$3&gt;(A25stdlife+$E1103),((INDEX('PTRM input'!$G$385:$P$434,A25offset,$E1103)-INDEX('PTRM input'!$G$277:$P$326,A25offset,$E1103))*OFFSET($F$7,0,$E1103))-SUM($G1103:BC1103),(((INDEX('PTRM input'!$G$385:$P$434,A25offset,$E1103)-INDEX('PTRM input'!$G$277:$P$326,A25offset,$E1103))*OFFSET($F$7,0,$E1103))-SUM($G1103:BC1103))*(OFFSET('PTRM input'!$G$477,0,$E1103-1)/A25taxstdlife))))</f>
        <v>0</v>
      </c>
      <c r="BE1103" s="251">
        <f ca="1">IF(A25taxstdlife="n/a","n/a",IF(A25taxstdlife="",0,IF(BE$3&gt;(A25stdlife+$E1103),((INDEX('PTRM input'!$G$385:$P$434,A25offset,$E1103)-INDEX('PTRM input'!$G$277:$P$326,A25offset,$E1103))*OFFSET($F$7,0,$E1103))-SUM($G1103:BD1103),(((INDEX('PTRM input'!$G$385:$P$434,A25offset,$E1103)-INDEX('PTRM input'!$G$277:$P$326,A25offset,$E1103))*OFFSET($F$7,0,$E1103))-SUM($G1103:BD1103))*(OFFSET('PTRM input'!$G$477,0,$E1103-1)/A25taxstdlife))))</f>
        <v>0</v>
      </c>
      <c r="BF1103" s="251">
        <f ca="1">IF(A25taxstdlife="n/a","n/a",IF(A25taxstdlife="",0,IF(BF$3&gt;(A25stdlife+$E1103),((INDEX('PTRM input'!$G$385:$P$434,A25offset,$E1103)-INDEX('PTRM input'!$G$277:$P$326,A25offset,$E1103))*OFFSET($F$7,0,$E1103))-SUM($G1103:BE1103),(((INDEX('PTRM input'!$G$385:$P$434,A25offset,$E1103)-INDEX('PTRM input'!$G$277:$P$326,A25offset,$E1103))*OFFSET($F$7,0,$E1103))-SUM($G1103:BE1103))*(OFFSET('PTRM input'!$G$477,0,$E1103-1)/A25taxstdlife))))</f>
        <v>0</v>
      </c>
      <c r="BG1103" s="251">
        <f ca="1">IF(A25taxstdlife="n/a","n/a",IF(A25taxstdlife="",0,IF(BG$3&gt;(A25stdlife+$E1103),((INDEX('PTRM input'!$G$385:$P$434,A25offset,$E1103)-INDEX('PTRM input'!$G$277:$P$326,A25offset,$E1103))*OFFSET($F$7,0,$E1103))-SUM($G1103:BF1103),(((INDEX('PTRM input'!$G$385:$P$434,A25offset,$E1103)-INDEX('PTRM input'!$G$277:$P$326,A25offset,$E1103))*OFFSET($F$7,0,$E1103))-SUM($G1103:BF1103))*(OFFSET('PTRM input'!$G$477,0,$E1103-1)/A25taxstdlife))))</f>
        <v>0</v>
      </c>
      <c r="BH1103" s="251">
        <f ca="1">IF(A25taxstdlife="n/a","n/a",IF(A25taxstdlife="",0,IF(BH$3&gt;(A25stdlife+$E1103),((INDEX('PTRM input'!$G$385:$P$434,A25offset,$E1103)-INDEX('PTRM input'!$G$277:$P$326,A25offset,$E1103))*OFFSET($F$7,0,$E1103))-SUM($G1103:BG1103),(((INDEX('PTRM input'!$G$385:$P$434,A25offset,$E1103)-INDEX('PTRM input'!$G$277:$P$326,A25offset,$E1103))*OFFSET($F$7,0,$E1103))-SUM($G1103:BG1103))*(OFFSET('PTRM input'!$G$477,0,$E1103-1)/A25taxstdlife))))</f>
        <v>0</v>
      </c>
      <c r="BI1103" s="251">
        <f ca="1">IF(A25taxstdlife="n/a","n/a",IF(A25taxstdlife="",0,IF(BI$3&gt;(A25stdlife+$E1103),((INDEX('PTRM input'!$G$385:$P$434,A25offset,$E1103)-INDEX('PTRM input'!$G$277:$P$326,A25offset,$E1103))*OFFSET($F$7,0,$E1103))-SUM($G1103:BH1103),(((INDEX('PTRM input'!$G$385:$P$434,A25offset,$E1103)-INDEX('PTRM input'!$G$277:$P$326,A25offset,$E1103))*OFFSET($F$7,0,$E1103))-SUM($G1103:BH1103))*(OFFSET('PTRM input'!$G$477,0,$E1103-1)/A25taxstdlife))))</f>
        <v>0</v>
      </c>
      <c r="BJ1103" s="116"/>
      <c r="BK1103" s="116"/>
      <c r="BL1103" s="116"/>
      <c r="BM1103" s="116"/>
    </row>
    <row r="1104" spans="1:65" ht="12.75" customHeight="1" outlineLevel="1" collapsed="1">
      <c r="A1104" s="366"/>
      <c r="B1104" s="9"/>
      <c r="C1104" s="19">
        <f>Asset25</f>
        <v>0</v>
      </c>
      <c r="D1104" s="9"/>
      <c r="E1104" s="9"/>
      <c r="F1104" s="357"/>
      <c r="G1104" s="371">
        <f ca="1">SUM(G1092:G1103)+'PTRM input'!G$301*G$7</f>
        <v>0</v>
      </c>
      <c r="H1104" s="371">
        <f ca="1">SUM(H1092:H1103)+'PTRM input'!H$301*H$7</f>
        <v>0</v>
      </c>
      <c r="I1104" s="371">
        <f ca="1">SUM(I1092:I1103)+'PTRM input'!I$301*I$7</f>
        <v>0</v>
      </c>
      <c r="J1104" s="371">
        <f ca="1">SUM(J1092:J1103)+'PTRM input'!J$301*J$7</f>
        <v>0</v>
      </c>
      <c r="K1104" s="371">
        <f ca="1">SUM(K1092:K1103)+'PTRM input'!K$301*K$7</f>
        <v>0</v>
      </c>
      <c r="L1104" s="371">
        <f ca="1">SUM(L1092:L1103)+'PTRM input'!L$301*L$7</f>
        <v>0</v>
      </c>
      <c r="M1104" s="371">
        <f ca="1">SUM(M1092:M1103)+'PTRM input'!M$301*M$7</f>
        <v>0</v>
      </c>
      <c r="N1104" s="371">
        <f ca="1">SUM(N1092:N1103)+'PTRM input'!N$301*N$7</f>
        <v>0</v>
      </c>
      <c r="O1104" s="371">
        <f ca="1">SUM(O1092:O1103)+'PTRM input'!O$301*O$7</f>
        <v>0</v>
      </c>
      <c r="P1104" s="371">
        <f ca="1">SUM(P1092:P1103)+'PTRM input'!P$301*P$7</f>
        <v>0</v>
      </c>
      <c r="Q1104" s="371">
        <f t="shared" ref="Q1104:AL1104" ca="1" si="250">SUM(Q1092:Q1103)</f>
        <v>0</v>
      </c>
      <c r="R1104" s="371">
        <f t="shared" ca="1" si="250"/>
        <v>0</v>
      </c>
      <c r="S1104" s="371">
        <f t="shared" ca="1" si="250"/>
        <v>0</v>
      </c>
      <c r="T1104" s="371">
        <f t="shared" ca="1" si="250"/>
        <v>0</v>
      </c>
      <c r="U1104" s="371">
        <f t="shared" ca="1" si="250"/>
        <v>0</v>
      </c>
      <c r="V1104" s="371">
        <f t="shared" ca="1" si="250"/>
        <v>0</v>
      </c>
      <c r="W1104" s="371">
        <f t="shared" ca="1" si="250"/>
        <v>0</v>
      </c>
      <c r="X1104" s="371">
        <f t="shared" ca="1" si="250"/>
        <v>0</v>
      </c>
      <c r="Y1104" s="371">
        <f t="shared" ca="1" si="250"/>
        <v>0</v>
      </c>
      <c r="Z1104" s="371">
        <f t="shared" ca="1" si="250"/>
        <v>0</v>
      </c>
      <c r="AA1104" s="371">
        <f t="shared" ca="1" si="250"/>
        <v>0</v>
      </c>
      <c r="AB1104" s="371">
        <f t="shared" ca="1" si="250"/>
        <v>0</v>
      </c>
      <c r="AC1104" s="371">
        <f t="shared" ca="1" si="250"/>
        <v>0</v>
      </c>
      <c r="AD1104" s="371">
        <f t="shared" ca="1" si="250"/>
        <v>0</v>
      </c>
      <c r="AE1104" s="371">
        <f t="shared" ca="1" si="250"/>
        <v>0</v>
      </c>
      <c r="AF1104" s="371">
        <f t="shared" ca="1" si="250"/>
        <v>0</v>
      </c>
      <c r="AG1104" s="371">
        <f t="shared" ca="1" si="250"/>
        <v>0</v>
      </c>
      <c r="AH1104" s="371">
        <f t="shared" ca="1" si="250"/>
        <v>0</v>
      </c>
      <c r="AI1104" s="371">
        <f t="shared" ca="1" si="250"/>
        <v>0</v>
      </c>
      <c r="AJ1104" s="371">
        <f t="shared" ca="1" si="250"/>
        <v>0</v>
      </c>
      <c r="AK1104" s="371">
        <f t="shared" ca="1" si="250"/>
        <v>0</v>
      </c>
      <c r="AL1104" s="371">
        <f t="shared" ca="1" si="250"/>
        <v>0</v>
      </c>
      <c r="AM1104" s="371">
        <f t="shared" ref="AM1104:BI1104" ca="1" si="251">SUM(AM1092:AM1103)</f>
        <v>0</v>
      </c>
      <c r="AN1104" s="371">
        <f t="shared" ca="1" si="251"/>
        <v>0</v>
      </c>
      <c r="AO1104" s="371">
        <f t="shared" ca="1" si="251"/>
        <v>0</v>
      </c>
      <c r="AP1104" s="371">
        <f t="shared" ca="1" si="251"/>
        <v>0</v>
      </c>
      <c r="AQ1104" s="371">
        <f t="shared" ca="1" si="251"/>
        <v>0</v>
      </c>
      <c r="AR1104" s="371">
        <f t="shared" ca="1" si="251"/>
        <v>0</v>
      </c>
      <c r="AS1104" s="371">
        <f t="shared" ca="1" si="251"/>
        <v>0</v>
      </c>
      <c r="AT1104" s="371">
        <f t="shared" ca="1" si="251"/>
        <v>0</v>
      </c>
      <c r="AU1104" s="371">
        <f t="shared" ca="1" si="251"/>
        <v>0</v>
      </c>
      <c r="AV1104" s="371">
        <f t="shared" ca="1" si="251"/>
        <v>0</v>
      </c>
      <c r="AW1104" s="371">
        <f t="shared" ca="1" si="251"/>
        <v>0</v>
      </c>
      <c r="AX1104" s="371">
        <f t="shared" ca="1" si="251"/>
        <v>0</v>
      </c>
      <c r="AY1104" s="371">
        <f t="shared" ca="1" si="251"/>
        <v>0</v>
      </c>
      <c r="AZ1104" s="371">
        <f t="shared" ca="1" si="251"/>
        <v>0</v>
      </c>
      <c r="BA1104" s="371">
        <f t="shared" ca="1" si="251"/>
        <v>0</v>
      </c>
      <c r="BB1104" s="371">
        <f t="shared" ca="1" si="251"/>
        <v>0</v>
      </c>
      <c r="BC1104" s="371">
        <f t="shared" ca="1" si="251"/>
        <v>0</v>
      </c>
      <c r="BD1104" s="371">
        <f t="shared" ca="1" si="251"/>
        <v>0</v>
      </c>
      <c r="BE1104" s="371">
        <f t="shared" ca="1" si="251"/>
        <v>0</v>
      </c>
      <c r="BF1104" s="371">
        <f t="shared" ca="1" si="251"/>
        <v>0</v>
      </c>
      <c r="BG1104" s="371">
        <f t="shared" ca="1" si="251"/>
        <v>0</v>
      </c>
      <c r="BH1104" s="371">
        <f t="shared" ca="1" si="251"/>
        <v>0</v>
      </c>
      <c r="BI1104" s="371">
        <f t="shared" ca="1" si="251"/>
        <v>0</v>
      </c>
      <c r="BJ1104" s="116"/>
      <c r="BK1104" s="116"/>
      <c r="BL1104" s="116"/>
      <c r="BM1104" s="116"/>
    </row>
    <row r="1105" spans="1:65" ht="12.75" hidden="1" customHeight="1" outlineLevel="2">
      <c r="A1105" s="366"/>
      <c r="B1105" s="106">
        <f>C1117</f>
        <v>0</v>
      </c>
      <c r="C1105" s="614"/>
      <c r="D1105" s="615" t="s">
        <v>236</v>
      </c>
      <c r="E1105" s="614"/>
      <c r="F1105" s="622"/>
      <c r="G1105" s="617">
        <f>IF('PTRM input'!$E$574='PTRM input'!$G$573,IF(G$3&gt;A26taxremlife,A26taxvalue-SUM(F1105:$F1105),IF(A26taxremlife="N/A","n/a",A26taxvalue/A26taxremlife)),'PTRM input'!G$604)</f>
        <v>0</v>
      </c>
      <c r="H1105" s="617">
        <f>IF('PTRM input'!$E$574='PTRM input'!$G$573,IF(H$3&gt;A26taxremlife,A26taxvalue-SUM($F1105:G1105),IF(A26taxremlife="N/A","n/a",A26taxvalue/A26taxremlife)),'PTRM input'!H$604)</f>
        <v>0</v>
      </c>
      <c r="I1105" s="617">
        <f>IF('PTRM input'!$E$574='PTRM input'!$G$573,IF(I$3&gt;A26taxremlife,A26taxvalue-SUM($F1105:H1105),IF(A26taxremlife="N/A","n/a",A26taxvalue/A26taxremlife)),'PTRM input'!I$604)</f>
        <v>0</v>
      </c>
      <c r="J1105" s="617">
        <f>IF('PTRM input'!$E$574='PTRM input'!$G$573,IF(J$3&gt;A26taxremlife,A26taxvalue-SUM($F1105:I1105),IF(A26taxremlife="N/A","n/a",A26taxvalue/A26taxremlife)),'PTRM input'!J$604)</f>
        <v>0</v>
      </c>
      <c r="K1105" s="617">
        <f>IF('PTRM input'!$E$574='PTRM input'!$G$573,IF(K$3&gt;A26taxremlife,A26taxvalue-SUM($F1105:J1105),IF(A26taxremlife="N/A","n/a",A26taxvalue/A26taxremlife)),'PTRM input'!K$604)</f>
        <v>0</v>
      </c>
      <c r="L1105" s="617">
        <f>IF('PTRM input'!$E$574='PTRM input'!$G$573,IF(L$3&gt;A26taxremlife,A26taxvalue-SUM($F1105:K1105),IF(A26taxremlife="N/A","n/a",A26taxvalue/A26taxremlife)),'PTRM input'!L$604)</f>
        <v>0</v>
      </c>
      <c r="M1105" s="617">
        <f>IF('PTRM input'!$E$574='PTRM input'!$G$573,IF(M$3&gt;A26taxremlife,A26taxvalue-SUM($F1105:L1105),IF(A26taxremlife="N/A","n/a",A26taxvalue/A26taxremlife)),'PTRM input'!M$604)</f>
        <v>0</v>
      </c>
      <c r="N1105" s="617">
        <f>IF('PTRM input'!$E$574='PTRM input'!$G$573,IF(N$3&gt;A26taxremlife,A26taxvalue-SUM($F1105:M1105),IF(A26taxremlife="N/A","n/a",A26taxvalue/A26taxremlife)),'PTRM input'!N$604)</f>
        <v>0</v>
      </c>
      <c r="O1105" s="617">
        <f>IF('PTRM input'!$E$574='PTRM input'!$G$573,IF(O$3&gt;A26taxremlife,A26taxvalue-SUM($F1105:N1105),IF(A26taxremlife="N/A","n/a",A26taxvalue/A26taxremlife)),'PTRM input'!O$604)</f>
        <v>0</v>
      </c>
      <c r="P1105" s="617">
        <f>IF('PTRM input'!$E$574='PTRM input'!$G$573,IF(P$3&gt;A26taxremlife,A26taxvalue-SUM($F1105:O1105),IF(A26taxremlife="N/A","n/a",A26taxvalue/A26taxremlife)),'PTRM input'!P$604)</f>
        <v>0</v>
      </c>
      <c r="Q1105" s="617">
        <f>IF('PTRM input'!$E$574='PTRM input'!$G$573,IF(Q$3&gt;A26taxremlife,A26taxvalue-SUM($F1105:P1105),IF(A26taxremlife="N/A","n/a",A26taxvalue/A26taxremlife)),'PTRM input'!Q$604)</f>
        <v>0</v>
      </c>
      <c r="R1105" s="617">
        <f>IF('PTRM input'!$E$574='PTRM input'!$G$573,IF(R$3&gt;A26taxremlife,A26taxvalue-SUM($F1105:Q1105),IF(A26taxremlife="N/A","n/a",A26taxvalue/A26taxremlife)),'PTRM input'!R$604)</f>
        <v>0</v>
      </c>
      <c r="S1105" s="617">
        <f>IF('PTRM input'!$E$574='PTRM input'!$G$573,IF(S$3&gt;A26taxremlife,A26taxvalue-SUM($F1105:R1105),IF(A26taxremlife="N/A","n/a",A26taxvalue/A26taxremlife)),'PTRM input'!S$604)</f>
        <v>0</v>
      </c>
      <c r="T1105" s="617">
        <f>IF('PTRM input'!$E$574='PTRM input'!$G$573,IF(T$3&gt;A26taxremlife,A26taxvalue-SUM($F1105:S1105),IF(A26taxremlife="N/A","n/a",A26taxvalue/A26taxremlife)),'PTRM input'!T$604)</f>
        <v>0</v>
      </c>
      <c r="U1105" s="617">
        <f>IF('PTRM input'!$E$574='PTRM input'!$G$573,IF(U$3&gt;A26taxremlife,A26taxvalue-SUM($F1105:T1105),IF(A26taxremlife="N/A","n/a",A26taxvalue/A26taxremlife)),'PTRM input'!U$604)</f>
        <v>0</v>
      </c>
      <c r="V1105" s="617">
        <f>IF('PTRM input'!$E$574='PTRM input'!$G$573,IF(V$3&gt;A26taxremlife,A26taxvalue-SUM($F1105:U1105),IF(A26taxremlife="N/A","n/a",A26taxvalue/A26taxremlife)),'PTRM input'!V$604)</f>
        <v>0</v>
      </c>
      <c r="W1105" s="617">
        <f>IF('PTRM input'!$E$574='PTRM input'!$G$573,IF(W$3&gt;A26taxremlife,A26taxvalue-SUM($F1105:V1105),IF(A26taxremlife="N/A","n/a",A26taxvalue/A26taxremlife)),'PTRM input'!W$604)</f>
        <v>0</v>
      </c>
      <c r="X1105" s="617">
        <f>IF('PTRM input'!$E$574='PTRM input'!$G$573,IF(X$3&gt;A26taxremlife,A26taxvalue-SUM($F1105:W1105),IF(A26taxremlife="N/A","n/a",A26taxvalue/A26taxremlife)),'PTRM input'!X$604)</f>
        <v>0</v>
      </c>
      <c r="Y1105" s="617">
        <f>IF('PTRM input'!$E$574='PTRM input'!$G$573,IF(Y$3&gt;A26taxremlife,A26taxvalue-SUM($F1105:X1105),IF(A26taxremlife="N/A","n/a",A26taxvalue/A26taxremlife)),'PTRM input'!Y$604)</f>
        <v>0</v>
      </c>
      <c r="Z1105" s="617">
        <f>IF('PTRM input'!$E$574='PTRM input'!$G$573,IF(Z$3&gt;A26taxremlife,A26taxvalue-SUM($F1105:Y1105),IF(A26taxremlife="N/A","n/a",A26taxvalue/A26taxremlife)),'PTRM input'!Z$604)</f>
        <v>0</v>
      </c>
      <c r="AA1105" s="617">
        <f>IF('PTRM input'!$E$574='PTRM input'!$G$573,IF(AA$3&gt;A26taxremlife,A26taxvalue-SUM($F1105:Z1105),IF(A26taxremlife="N/A","n/a",A26taxvalue/A26taxremlife)),'PTRM input'!AA$604)</f>
        <v>0</v>
      </c>
      <c r="AB1105" s="617">
        <f>IF('PTRM input'!$E$574='PTRM input'!$G$573,IF(AB$3&gt;A26taxremlife,A26taxvalue-SUM($F1105:AA1105),IF(A26taxremlife="N/A","n/a",A26taxvalue/A26taxremlife)),'PTRM input'!AB$604)</f>
        <v>0</v>
      </c>
      <c r="AC1105" s="617">
        <f>IF('PTRM input'!$E$574='PTRM input'!$G$573,IF(AC$3&gt;A26taxremlife,A26taxvalue-SUM($F1105:AB1105),IF(A26taxremlife="N/A","n/a",A26taxvalue/A26taxremlife)),'PTRM input'!AC$604)</f>
        <v>0</v>
      </c>
      <c r="AD1105" s="617">
        <f>IF('PTRM input'!$E$574='PTRM input'!$G$573,IF(AD$3&gt;A26taxremlife,A26taxvalue-SUM($F1105:AC1105),IF(A26taxremlife="N/A","n/a",A26taxvalue/A26taxremlife)),'PTRM input'!AD$604)</f>
        <v>0</v>
      </c>
      <c r="AE1105" s="617">
        <f>IF('PTRM input'!$E$574='PTRM input'!$G$573,IF(AE$3&gt;A26taxremlife,A26taxvalue-SUM($F1105:AD1105),IF(A26taxremlife="N/A","n/a",A26taxvalue/A26taxremlife)),'PTRM input'!AE$604)</f>
        <v>0</v>
      </c>
      <c r="AF1105" s="617">
        <f>IF('PTRM input'!$E$574='PTRM input'!$G$573,IF(AF$3&gt;A26taxremlife,A26taxvalue-SUM($F1105:AE1105),IF(A26taxremlife="N/A","n/a",A26taxvalue/A26taxremlife)),'PTRM input'!AF$604)</f>
        <v>0</v>
      </c>
      <c r="AG1105" s="617">
        <f>IF('PTRM input'!$E$574='PTRM input'!$G$573,IF(AG$3&gt;A26taxremlife,A26taxvalue-SUM($F1105:AF1105),IF(A26taxremlife="N/A","n/a",A26taxvalue/A26taxremlife)),'PTRM input'!AG$604)</f>
        <v>0</v>
      </c>
      <c r="AH1105" s="617">
        <f>IF('PTRM input'!$E$574='PTRM input'!$G$573,IF(AH$3&gt;A26taxremlife,A26taxvalue-SUM($F1105:AG1105),IF(A26taxremlife="N/A","n/a",A26taxvalue/A26taxremlife)),'PTRM input'!AH$604)</f>
        <v>0</v>
      </c>
      <c r="AI1105" s="617">
        <f>IF('PTRM input'!$E$574='PTRM input'!$G$573,IF(AI$3&gt;A26taxremlife,A26taxvalue-SUM($F1105:AH1105),IF(A26taxremlife="N/A","n/a",A26taxvalue/A26taxremlife)),'PTRM input'!AI$604)</f>
        <v>0</v>
      </c>
      <c r="AJ1105" s="617">
        <f>IF('PTRM input'!$E$574='PTRM input'!$G$573,IF(AJ$3&gt;A26taxremlife,A26taxvalue-SUM($F1105:AI1105),IF(A26taxremlife="N/A","n/a",A26taxvalue/A26taxremlife)),'PTRM input'!AJ$604)</f>
        <v>0</v>
      </c>
      <c r="AK1105" s="617">
        <f>IF('PTRM input'!$E$574='PTRM input'!$G$573,IF(AK$3&gt;A26taxremlife,A26taxvalue-SUM($F1105:AJ1105),IF(A26taxremlife="N/A","n/a",A26taxvalue/A26taxremlife)),'PTRM input'!AK$604)</f>
        <v>0</v>
      </c>
      <c r="AL1105" s="617">
        <f>IF('PTRM input'!$E$574='PTRM input'!$G$573,IF(AL$3&gt;A26taxremlife,A26taxvalue-SUM($F1105:AK1105),IF(A26taxremlife="N/A","n/a",A26taxvalue/A26taxremlife)),'PTRM input'!AL$604)</f>
        <v>0</v>
      </c>
      <c r="AM1105" s="617">
        <f>IF('PTRM input'!$E$574='PTRM input'!$G$573,IF(AM$3&gt;A26taxremlife,A26taxvalue-SUM($F1105:AL1105),IF(A26taxremlife="N/A","n/a",A26taxvalue/A26taxremlife)),'PTRM input'!AM$604)</f>
        <v>0</v>
      </c>
      <c r="AN1105" s="617">
        <f>IF('PTRM input'!$E$574='PTRM input'!$G$573,IF(AN$3&gt;A26taxremlife,A26taxvalue-SUM($F1105:AM1105),IF(A26taxremlife="N/A","n/a",A26taxvalue/A26taxremlife)),'PTRM input'!AN$604)</f>
        <v>0</v>
      </c>
      <c r="AO1105" s="617">
        <f>IF('PTRM input'!$E$574='PTRM input'!$G$573,IF(AO$3&gt;A26taxremlife,A26taxvalue-SUM($F1105:AN1105),IF(A26taxremlife="N/A","n/a",A26taxvalue/A26taxremlife)),'PTRM input'!AO$604)</f>
        <v>0</v>
      </c>
      <c r="AP1105" s="617">
        <f>IF('PTRM input'!$E$574='PTRM input'!$G$573,IF(AP$3&gt;A26taxremlife,A26taxvalue-SUM($F1105:AO1105),IF(A26taxremlife="N/A","n/a",A26taxvalue/A26taxremlife)),'PTRM input'!AP$604)</f>
        <v>0</v>
      </c>
      <c r="AQ1105" s="617">
        <f>IF('PTRM input'!$E$574='PTRM input'!$G$573,IF(AQ$3&gt;A26taxremlife,A26taxvalue-SUM($F1105:AP1105),IF(A26taxremlife="N/A","n/a",A26taxvalue/A26taxremlife)),'PTRM input'!AQ$604)</f>
        <v>0</v>
      </c>
      <c r="AR1105" s="617">
        <f>IF('PTRM input'!$E$574='PTRM input'!$G$573,IF(AR$3&gt;A26taxremlife,A26taxvalue-SUM($F1105:AQ1105),IF(A26taxremlife="N/A","n/a",A26taxvalue/A26taxremlife)),'PTRM input'!AR$604)</f>
        <v>0</v>
      </c>
      <c r="AS1105" s="617">
        <f>IF('PTRM input'!$E$574='PTRM input'!$G$573,IF(AS$3&gt;A26taxremlife,A26taxvalue-SUM($F1105:AR1105),IF(A26taxremlife="N/A","n/a",A26taxvalue/A26taxremlife)),'PTRM input'!AS$604)</f>
        <v>0</v>
      </c>
      <c r="AT1105" s="617">
        <f>IF('PTRM input'!$E$574='PTRM input'!$G$573,IF(AT$3&gt;A26taxremlife,A26taxvalue-SUM($F1105:AS1105),IF(A26taxremlife="N/A","n/a",A26taxvalue/A26taxremlife)),'PTRM input'!AT$604)</f>
        <v>0</v>
      </c>
      <c r="AU1105" s="617">
        <f>IF('PTRM input'!$E$574='PTRM input'!$G$573,IF(AU$3&gt;A26taxremlife,A26taxvalue-SUM($F1105:AT1105),IF(A26taxremlife="N/A","n/a",A26taxvalue/A26taxremlife)),'PTRM input'!AU$604)</f>
        <v>0</v>
      </c>
      <c r="AV1105" s="617">
        <f>IF('PTRM input'!$E$574='PTRM input'!$G$573,IF(AV$3&gt;A26taxremlife,A26taxvalue-SUM($F1105:AU1105),IF(A26taxremlife="N/A","n/a",A26taxvalue/A26taxremlife)),'PTRM input'!AV$604)</f>
        <v>0</v>
      </c>
      <c r="AW1105" s="617">
        <f>IF('PTRM input'!$E$574='PTRM input'!$G$573,IF(AW$3&gt;A26taxremlife,A26taxvalue-SUM($F1105:AV1105),IF(A26taxremlife="N/A","n/a",A26taxvalue/A26taxremlife)),'PTRM input'!AW$604)</f>
        <v>0</v>
      </c>
      <c r="AX1105" s="617">
        <f>IF('PTRM input'!$E$574='PTRM input'!$G$573,IF(AX$3&gt;A26taxremlife,A26taxvalue-SUM($F1105:AW1105),IF(A26taxremlife="N/A","n/a",A26taxvalue/A26taxremlife)),'PTRM input'!AX$604)</f>
        <v>0</v>
      </c>
      <c r="AY1105" s="617">
        <f>IF('PTRM input'!$E$574='PTRM input'!$G$573,IF(AY$3&gt;A26taxremlife,A26taxvalue-SUM($F1105:AX1105),IF(A26taxremlife="N/A","n/a",A26taxvalue/A26taxremlife)),'PTRM input'!AY$604)</f>
        <v>0</v>
      </c>
      <c r="AZ1105" s="617">
        <f>IF('PTRM input'!$E$574='PTRM input'!$G$573,IF(AZ$3&gt;A26taxremlife,A26taxvalue-SUM($F1105:AY1105),IF(A26taxremlife="N/A","n/a",A26taxvalue/A26taxremlife)),'PTRM input'!AZ$604)</f>
        <v>0</v>
      </c>
      <c r="BA1105" s="617">
        <f>IF('PTRM input'!$E$574='PTRM input'!$G$573,IF(BA$3&gt;A26taxremlife,A26taxvalue-SUM($F1105:AZ1105),IF(A26taxremlife="N/A","n/a",A26taxvalue/A26taxremlife)),'PTRM input'!BA$604)</f>
        <v>0</v>
      </c>
      <c r="BB1105" s="617">
        <f>IF('PTRM input'!$E$574='PTRM input'!$G$573,IF(BB$3&gt;A26taxremlife,A26taxvalue-SUM($F1105:BA1105),IF(A26taxremlife="N/A","n/a",A26taxvalue/A26taxremlife)),'PTRM input'!BB$604)</f>
        <v>0</v>
      </c>
      <c r="BC1105" s="617">
        <f>IF('PTRM input'!$E$574='PTRM input'!$G$573,IF(BC$3&gt;A26taxremlife,A26taxvalue-SUM($F1105:BB1105),IF(A26taxremlife="N/A","n/a",A26taxvalue/A26taxremlife)),'PTRM input'!BC$604)</f>
        <v>0</v>
      </c>
      <c r="BD1105" s="617">
        <f>IF('PTRM input'!$E$574='PTRM input'!$G$573,IF(BD$3&gt;A26taxremlife,A26taxvalue-SUM($F1105:BC1105),IF(A26taxremlife="N/A","n/a",A26taxvalue/A26taxremlife)),'PTRM input'!BD$604)</f>
        <v>0</v>
      </c>
      <c r="BE1105" s="617">
        <f>IF('PTRM input'!$E$574='PTRM input'!$G$573,IF(BE$3&gt;A26taxremlife,A26taxvalue-SUM($F1105:BD1105),IF(A26taxremlife="N/A","n/a",A26taxvalue/A26taxremlife)),'PTRM input'!BE$604)</f>
        <v>0</v>
      </c>
      <c r="BF1105" s="617">
        <f>IF('PTRM input'!$E$574='PTRM input'!$G$573,IF(BF$3&gt;A26taxremlife,A26taxvalue-SUM($F1105:BE1105),IF(A26taxremlife="N/A","n/a",A26taxvalue/A26taxremlife)),'PTRM input'!BF$604)</f>
        <v>0</v>
      </c>
      <c r="BG1105" s="617">
        <f>IF('PTRM input'!$E$574='PTRM input'!$G$573,IF(BG$3&gt;A26taxremlife,A26taxvalue-SUM($F1105:BF1105),IF(A26taxremlife="N/A","n/a",A26taxvalue/A26taxremlife)),'PTRM input'!BG$604)</f>
        <v>0</v>
      </c>
      <c r="BH1105" s="617">
        <f>IF('PTRM input'!$E$574='PTRM input'!$G$573,IF(BH$3&gt;A26taxremlife,A26taxvalue-SUM($F1105:BG1105),IF(A26taxremlife="N/A","n/a",A26taxvalue/A26taxremlife)),'PTRM input'!BH$604)</f>
        <v>0</v>
      </c>
      <c r="BI1105" s="617">
        <f>IF('PTRM input'!$E$574='PTRM input'!$G$573,IF(BI$3&gt;A26taxremlife,A26taxvalue-SUM($F1105:BH1105),IF(A26taxremlife="N/A","n/a",A26taxvalue/A26taxremlife)),'PTRM input'!BI$604)</f>
        <v>0</v>
      </c>
      <c r="BJ1105" s="116"/>
      <c r="BK1105" s="116"/>
      <c r="BL1105" s="116"/>
      <c r="BM1105" s="116"/>
    </row>
    <row r="1106" spans="1:65" ht="12.75" hidden="1" customHeight="1" outlineLevel="2">
      <c r="A1106" s="366"/>
      <c r="B1106" s="19"/>
      <c r="C1106" s="18"/>
      <c r="D1106" s="760" t="s">
        <v>237</v>
      </c>
      <c r="E1106" s="86">
        <v>0</v>
      </c>
      <c r="F1106" s="356"/>
      <c r="G1106" s="433"/>
      <c r="H1106" s="433"/>
      <c r="I1106" s="433"/>
      <c r="J1106" s="433"/>
      <c r="K1106" s="433"/>
      <c r="L1106" s="433"/>
      <c r="M1106" s="433"/>
      <c r="N1106" s="433"/>
      <c r="O1106" s="433"/>
      <c r="P1106" s="433"/>
      <c r="Q1106" s="251"/>
      <c r="R1106" s="251"/>
      <c r="S1106" s="251"/>
      <c r="T1106" s="251"/>
      <c r="U1106" s="251"/>
      <c r="V1106" s="251"/>
      <c r="W1106" s="251"/>
      <c r="X1106" s="251"/>
      <c r="Y1106" s="251"/>
      <c r="Z1106" s="251"/>
      <c r="AA1106" s="251"/>
      <c r="AB1106" s="251"/>
      <c r="AC1106" s="251"/>
      <c r="AD1106" s="251"/>
      <c r="AE1106" s="251"/>
      <c r="AF1106" s="251"/>
      <c r="AG1106" s="251"/>
      <c r="AH1106" s="251"/>
      <c r="AI1106" s="251"/>
      <c r="AJ1106" s="251"/>
      <c r="AK1106" s="251"/>
      <c r="AL1106" s="251"/>
      <c r="AM1106" s="251"/>
      <c r="AN1106" s="251"/>
      <c r="AO1106" s="251"/>
      <c r="AP1106" s="251"/>
      <c r="AQ1106" s="251"/>
      <c r="AR1106" s="251"/>
      <c r="AS1106" s="251"/>
      <c r="AT1106" s="251"/>
      <c r="AU1106" s="251"/>
      <c r="AV1106" s="251"/>
      <c r="AW1106" s="251"/>
      <c r="AX1106" s="251"/>
      <c r="AY1106" s="251"/>
      <c r="AZ1106" s="251"/>
      <c r="BA1106" s="251"/>
      <c r="BB1106" s="251"/>
      <c r="BC1106" s="251"/>
      <c r="BD1106" s="251"/>
      <c r="BE1106" s="251"/>
      <c r="BF1106" s="251"/>
      <c r="BG1106" s="251"/>
      <c r="BH1106" s="251"/>
      <c r="BI1106" s="251"/>
      <c r="BJ1106" s="116"/>
      <c r="BK1106" s="116"/>
      <c r="BL1106" s="116"/>
      <c r="BM1106" s="116"/>
    </row>
    <row r="1107" spans="1:65" ht="12.75" hidden="1" customHeight="1" outlineLevel="2">
      <c r="A1107" s="366"/>
      <c r="B1107" s="19"/>
      <c r="C1107" s="18"/>
      <c r="D1107" s="760"/>
      <c r="E1107" s="86">
        <v>1</v>
      </c>
      <c r="F1107" s="356"/>
      <c r="G1107" s="618"/>
      <c r="H1107" s="251">
        <f ca="1">IF(A26taxstdlife="n/a","n/a",IF(A26taxstdlife="",0,IF(H$3&gt;(A26stdlife+$E1107),((INDEX('PTRM input'!$G$385:$P$434,A26offset,$E1107)-INDEX('PTRM input'!$G$277:$P$326,A26offset,$E1107))*OFFSET($F$7,0,$E1107))-SUM($G1107:G1107),(((INDEX('PTRM input'!$G$385:$P$434,A26offset,$E1107)-INDEX('PTRM input'!$G$277:$P$326,A26offset,$E1107))*OFFSET($F$7,0,$E1107))-SUM($G1107:G1107))*(OFFSET('PTRM input'!$G$477,0,$E1107-1)/A26taxstdlife))))</f>
        <v>0</v>
      </c>
      <c r="I1107" s="251">
        <f ca="1">IF(A26taxstdlife="n/a","n/a",IF(A26taxstdlife="",0,IF(I$3&gt;(A26stdlife+$E1107),((INDEX('PTRM input'!$G$385:$P$434,A26offset,$E1107)-INDEX('PTRM input'!$G$277:$P$326,A26offset,$E1107))*OFFSET($F$7,0,$E1107))-SUM($G1107:H1107),(((INDEX('PTRM input'!$G$385:$P$434,A26offset,$E1107)-INDEX('PTRM input'!$G$277:$P$326,A26offset,$E1107))*OFFSET($F$7,0,$E1107))-SUM($G1107:H1107))*(OFFSET('PTRM input'!$G$477,0,$E1107-1)/A26taxstdlife))))</f>
        <v>0</v>
      </c>
      <c r="J1107" s="251">
        <f ca="1">IF(A26taxstdlife="n/a","n/a",IF(A26taxstdlife="",0,IF(J$3&gt;(A26stdlife+$E1107),((INDEX('PTRM input'!$G$385:$P$434,A26offset,$E1107)-INDEX('PTRM input'!$G$277:$P$326,A26offset,$E1107))*OFFSET($F$7,0,$E1107))-SUM($G1107:I1107),(((INDEX('PTRM input'!$G$385:$P$434,A26offset,$E1107)-INDEX('PTRM input'!$G$277:$P$326,A26offset,$E1107))*OFFSET($F$7,0,$E1107))-SUM($G1107:I1107))*(OFFSET('PTRM input'!$G$477,0,$E1107-1)/A26taxstdlife))))</f>
        <v>0</v>
      </c>
      <c r="K1107" s="251">
        <f ca="1">IF(A26taxstdlife="n/a","n/a",IF(A26taxstdlife="",0,IF(K$3&gt;(A26stdlife+$E1107),((INDEX('PTRM input'!$G$385:$P$434,A26offset,$E1107)-INDEX('PTRM input'!$G$277:$P$326,A26offset,$E1107))*OFFSET($F$7,0,$E1107))-SUM($G1107:J1107),(((INDEX('PTRM input'!$G$385:$P$434,A26offset,$E1107)-INDEX('PTRM input'!$G$277:$P$326,A26offset,$E1107))*OFFSET($F$7,0,$E1107))-SUM($G1107:J1107))*(OFFSET('PTRM input'!$G$477,0,$E1107-1)/A26taxstdlife))))</f>
        <v>0</v>
      </c>
      <c r="L1107" s="251">
        <f ca="1">IF(A26taxstdlife="n/a","n/a",IF(A26taxstdlife="",0,IF(L$3&gt;(A26stdlife+$E1107),((INDEX('PTRM input'!$G$385:$P$434,A26offset,$E1107)-INDEX('PTRM input'!$G$277:$P$326,A26offset,$E1107))*OFFSET($F$7,0,$E1107))-SUM($G1107:K1107),(((INDEX('PTRM input'!$G$385:$P$434,A26offset,$E1107)-INDEX('PTRM input'!$G$277:$P$326,A26offset,$E1107))*OFFSET($F$7,0,$E1107))-SUM($G1107:K1107))*(OFFSET('PTRM input'!$G$477,0,$E1107-1)/A26taxstdlife))))</f>
        <v>0</v>
      </c>
      <c r="M1107" s="251">
        <f ca="1">IF(A26taxstdlife="n/a","n/a",IF(A26taxstdlife="",0,IF(M$3&gt;(A26stdlife+$E1107),((INDEX('PTRM input'!$G$385:$P$434,A26offset,$E1107)-INDEX('PTRM input'!$G$277:$P$326,A26offset,$E1107))*OFFSET($F$7,0,$E1107))-SUM($G1107:L1107),(((INDEX('PTRM input'!$G$385:$P$434,A26offset,$E1107)-INDEX('PTRM input'!$G$277:$P$326,A26offset,$E1107))*OFFSET($F$7,0,$E1107))-SUM($G1107:L1107))*(OFFSET('PTRM input'!$G$477,0,$E1107-1)/A26taxstdlife))))</f>
        <v>0</v>
      </c>
      <c r="N1107" s="251">
        <f ca="1">IF(A26taxstdlife="n/a","n/a",IF(A26taxstdlife="",0,IF(N$3&gt;(A26stdlife+$E1107),((INDEX('PTRM input'!$G$385:$P$434,A26offset,$E1107)-INDEX('PTRM input'!$G$277:$P$326,A26offset,$E1107))*OFFSET($F$7,0,$E1107))-SUM($G1107:M1107),(((INDEX('PTRM input'!$G$385:$P$434,A26offset,$E1107)-INDEX('PTRM input'!$G$277:$P$326,A26offset,$E1107))*OFFSET($F$7,0,$E1107))-SUM($G1107:M1107))*(OFFSET('PTRM input'!$G$477,0,$E1107-1)/A26taxstdlife))))</f>
        <v>0</v>
      </c>
      <c r="O1107" s="251">
        <f ca="1">IF(A26taxstdlife="n/a","n/a",IF(A26taxstdlife="",0,IF(O$3&gt;(A26stdlife+$E1107),((INDEX('PTRM input'!$G$385:$P$434,A26offset,$E1107)-INDEX('PTRM input'!$G$277:$P$326,A26offset,$E1107))*OFFSET($F$7,0,$E1107))-SUM($G1107:N1107),(((INDEX('PTRM input'!$G$385:$P$434,A26offset,$E1107)-INDEX('PTRM input'!$G$277:$P$326,A26offset,$E1107))*OFFSET($F$7,0,$E1107))-SUM($G1107:N1107))*(OFFSET('PTRM input'!$G$477,0,$E1107-1)/A26taxstdlife))))</f>
        <v>0</v>
      </c>
      <c r="P1107" s="251">
        <f ca="1">IF(A26taxstdlife="n/a","n/a",IF(A26taxstdlife="",0,IF(P$3&gt;(A26stdlife+$E1107),((INDEX('PTRM input'!$G$385:$P$434,A26offset,$E1107)-INDEX('PTRM input'!$G$277:$P$326,A26offset,$E1107))*OFFSET($F$7,0,$E1107))-SUM($G1107:O1107),(((INDEX('PTRM input'!$G$385:$P$434,A26offset,$E1107)-INDEX('PTRM input'!$G$277:$P$326,A26offset,$E1107))*OFFSET($F$7,0,$E1107))-SUM($G1107:O1107))*(OFFSET('PTRM input'!$G$477,0,$E1107-1)/A26taxstdlife))))</f>
        <v>0</v>
      </c>
      <c r="Q1107" s="251">
        <f ca="1">IF(A26taxstdlife="n/a","n/a",IF(A26taxstdlife="",0,IF(Q$3&gt;(A26stdlife+$E1107),((INDEX('PTRM input'!$G$385:$P$434,A26offset,$E1107)-INDEX('PTRM input'!$G$277:$P$326,A26offset,$E1107))*OFFSET($F$7,0,$E1107))-SUM($G1107:P1107),(((INDEX('PTRM input'!$G$385:$P$434,A26offset,$E1107)-INDEX('PTRM input'!$G$277:$P$326,A26offset,$E1107))*OFFSET($F$7,0,$E1107))-SUM($G1107:P1107))*(OFFSET('PTRM input'!$G$477,0,$E1107-1)/A26taxstdlife))))</f>
        <v>0</v>
      </c>
      <c r="R1107" s="251">
        <f ca="1">IF(A26taxstdlife="n/a","n/a",IF(A26taxstdlife="",0,IF(R$3&gt;(A26stdlife+$E1107),((INDEX('PTRM input'!$G$385:$P$434,A26offset,$E1107)-INDEX('PTRM input'!$G$277:$P$326,A26offset,$E1107))*OFFSET($F$7,0,$E1107))-SUM($G1107:Q1107),(((INDEX('PTRM input'!$G$385:$P$434,A26offset,$E1107)-INDEX('PTRM input'!$G$277:$P$326,A26offset,$E1107))*OFFSET($F$7,0,$E1107))-SUM($G1107:Q1107))*(OFFSET('PTRM input'!$G$477,0,$E1107-1)/A26taxstdlife))))</f>
        <v>0</v>
      </c>
      <c r="S1107" s="251">
        <f ca="1">IF(A26taxstdlife="n/a","n/a",IF(A26taxstdlife="",0,IF(S$3&gt;(A26stdlife+$E1107),((INDEX('PTRM input'!$G$385:$P$434,A26offset,$E1107)-INDEX('PTRM input'!$G$277:$P$326,A26offset,$E1107))*OFFSET($F$7,0,$E1107))-SUM($G1107:R1107),(((INDEX('PTRM input'!$G$385:$P$434,A26offset,$E1107)-INDEX('PTRM input'!$G$277:$P$326,A26offset,$E1107))*OFFSET($F$7,0,$E1107))-SUM($G1107:R1107))*(OFFSET('PTRM input'!$G$477,0,$E1107-1)/A26taxstdlife))))</f>
        <v>0</v>
      </c>
      <c r="T1107" s="251">
        <f ca="1">IF(A26taxstdlife="n/a","n/a",IF(A26taxstdlife="",0,IF(T$3&gt;(A26stdlife+$E1107),((INDEX('PTRM input'!$G$385:$P$434,A26offset,$E1107)-INDEX('PTRM input'!$G$277:$P$326,A26offset,$E1107))*OFFSET($F$7,0,$E1107))-SUM($G1107:S1107),(((INDEX('PTRM input'!$G$385:$P$434,A26offset,$E1107)-INDEX('PTRM input'!$G$277:$P$326,A26offset,$E1107))*OFFSET($F$7,0,$E1107))-SUM($G1107:S1107))*(OFFSET('PTRM input'!$G$477,0,$E1107-1)/A26taxstdlife))))</f>
        <v>0</v>
      </c>
      <c r="U1107" s="251">
        <f ca="1">IF(A26taxstdlife="n/a","n/a",IF(A26taxstdlife="",0,IF(U$3&gt;(A26stdlife+$E1107),((INDEX('PTRM input'!$G$385:$P$434,A26offset,$E1107)-INDEX('PTRM input'!$G$277:$P$326,A26offset,$E1107))*OFFSET($F$7,0,$E1107))-SUM($G1107:T1107),(((INDEX('PTRM input'!$G$385:$P$434,A26offset,$E1107)-INDEX('PTRM input'!$G$277:$P$326,A26offset,$E1107))*OFFSET($F$7,0,$E1107))-SUM($G1107:T1107))*(OFFSET('PTRM input'!$G$477,0,$E1107-1)/A26taxstdlife))))</f>
        <v>0</v>
      </c>
      <c r="V1107" s="251">
        <f ca="1">IF(A26taxstdlife="n/a","n/a",IF(A26taxstdlife="",0,IF(V$3&gt;(A26stdlife+$E1107),((INDEX('PTRM input'!$G$385:$P$434,A26offset,$E1107)-INDEX('PTRM input'!$G$277:$P$326,A26offset,$E1107))*OFFSET($F$7,0,$E1107))-SUM($G1107:U1107),(((INDEX('PTRM input'!$G$385:$P$434,A26offset,$E1107)-INDEX('PTRM input'!$G$277:$P$326,A26offset,$E1107))*OFFSET($F$7,0,$E1107))-SUM($G1107:U1107))*(OFFSET('PTRM input'!$G$477,0,$E1107-1)/A26taxstdlife))))</f>
        <v>0</v>
      </c>
      <c r="W1107" s="251">
        <f ca="1">IF(A26taxstdlife="n/a","n/a",IF(A26taxstdlife="",0,IF(W$3&gt;(A26stdlife+$E1107),((INDEX('PTRM input'!$G$385:$P$434,A26offset,$E1107)-INDEX('PTRM input'!$G$277:$P$326,A26offset,$E1107))*OFFSET($F$7,0,$E1107))-SUM($G1107:V1107),(((INDEX('PTRM input'!$G$385:$P$434,A26offset,$E1107)-INDEX('PTRM input'!$G$277:$P$326,A26offset,$E1107))*OFFSET($F$7,0,$E1107))-SUM($G1107:V1107))*(OFFSET('PTRM input'!$G$477,0,$E1107-1)/A26taxstdlife))))</f>
        <v>0</v>
      </c>
      <c r="X1107" s="251">
        <f ca="1">IF(A26taxstdlife="n/a","n/a",IF(A26taxstdlife="",0,IF(X$3&gt;(A26stdlife+$E1107),((INDEX('PTRM input'!$G$385:$P$434,A26offset,$E1107)-INDEX('PTRM input'!$G$277:$P$326,A26offset,$E1107))*OFFSET($F$7,0,$E1107))-SUM($G1107:W1107),(((INDEX('PTRM input'!$G$385:$P$434,A26offset,$E1107)-INDEX('PTRM input'!$G$277:$P$326,A26offset,$E1107))*OFFSET($F$7,0,$E1107))-SUM($G1107:W1107))*(OFFSET('PTRM input'!$G$477,0,$E1107-1)/A26taxstdlife))))</f>
        <v>0</v>
      </c>
      <c r="Y1107" s="251">
        <f ca="1">IF(A26taxstdlife="n/a","n/a",IF(A26taxstdlife="",0,IF(Y$3&gt;(A26stdlife+$E1107),((INDEX('PTRM input'!$G$385:$P$434,A26offset,$E1107)-INDEX('PTRM input'!$G$277:$P$326,A26offset,$E1107))*OFFSET($F$7,0,$E1107))-SUM($G1107:X1107),(((INDEX('PTRM input'!$G$385:$P$434,A26offset,$E1107)-INDEX('PTRM input'!$G$277:$P$326,A26offset,$E1107))*OFFSET($F$7,0,$E1107))-SUM($G1107:X1107))*(OFFSET('PTRM input'!$G$477,0,$E1107-1)/A26taxstdlife))))</f>
        <v>0</v>
      </c>
      <c r="Z1107" s="251">
        <f ca="1">IF(A26taxstdlife="n/a","n/a",IF(A26taxstdlife="",0,IF(Z$3&gt;(A26stdlife+$E1107),((INDEX('PTRM input'!$G$385:$P$434,A26offset,$E1107)-INDEX('PTRM input'!$G$277:$P$326,A26offset,$E1107))*OFFSET($F$7,0,$E1107))-SUM($G1107:Y1107),(((INDEX('PTRM input'!$G$385:$P$434,A26offset,$E1107)-INDEX('PTRM input'!$G$277:$P$326,A26offset,$E1107))*OFFSET($F$7,0,$E1107))-SUM($G1107:Y1107))*(OFFSET('PTRM input'!$G$477,0,$E1107-1)/A26taxstdlife))))</f>
        <v>0</v>
      </c>
      <c r="AA1107" s="251">
        <f ca="1">IF(A26taxstdlife="n/a","n/a",IF(A26taxstdlife="",0,IF(AA$3&gt;(A26stdlife+$E1107),((INDEX('PTRM input'!$G$385:$P$434,A26offset,$E1107)-INDEX('PTRM input'!$G$277:$P$326,A26offset,$E1107))*OFFSET($F$7,0,$E1107))-SUM($G1107:Z1107),(((INDEX('PTRM input'!$G$385:$P$434,A26offset,$E1107)-INDEX('PTRM input'!$G$277:$P$326,A26offset,$E1107))*OFFSET($F$7,0,$E1107))-SUM($G1107:Z1107))*(OFFSET('PTRM input'!$G$477,0,$E1107-1)/A26taxstdlife))))</f>
        <v>0</v>
      </c>
      <c r="AB1107" s="251">
        <f ca="1">IF(A26taxstdlife="n/a","n/a",IF(A26taxstdlife="",0,IF(AB$3&gt;(A26stdlife+$E1107),((INDEX('PTRM input'!$G$385:$P$434,A26offset,$E1107)-INDEX('PTRM input'!$G$277:$P$326,A26offset,$E1107))*OFFSET($F$7,0,$E1107))-SUM($G1107:AA1107),(((INDEX('PTRM input'!$G$385:$P$434,A26offset,$E1107)-INDEX('PTRM input'!$G$277:$P$326,A26offset,$E1107))*OFFSET($F$7,0,$E1107))-SUM($G1107:AA1107))*(OFFSET('PTRM input'!$G$477,0,$E1107-1)/A26taxstdlife))))</f>
        <v>0</v>
      </c>
      <c r="AC1107" s="251">
        <f ca="1">IF(A26taxstdlife="n/a","n/a",IF(A26taxstdlife="",0,IF(AC$3&gt;(A26stdlife+$E1107),((INDEX('PTRM input'!$G$385:$P$434,A26offset,$E1107)-INDEX('PTRM input'!$G$277:$P$326,A26offset,$E1107))*OFFSET($F$7,0,$E1107))-SUM($G1107:AB1107),(((INDEX('PTRM input'!$G$385:$P$434,A26offset,$E1107)-INDEX('PTRM input'!$G$277:$P$326,A26offset,$E1107))*OFFSET($F$7,0,$E1107))-SUM($G1107:AB1107))*(OFFSET('PTRM input'!$G$477,0,$E1107-1)/A26taxstdlife))))</f>
        <v>0</v>
      </c>
      <c r="AD1107" s="251">
        <f ca="1">IF(A26taxstdlife="n/a","n/a",IF(A26taxstdlife="",0,IF(AD$3&gt;(A26stdlife+$E1107),((INDEX('PTRM input'!$G$385:$P$434,A26offset,$E1107)-INDEX('PTRM input'!$G$277:$P$326,A26offset,$E1107))*OFFSET($F$7,0,$E1107))-SUM($G1107:AC1107),(((INDEX('PTRM input'!$G$385:$P$434,A26offset,$E1107)-INDEX('PTRM input'!$G$277:$P$326,A26offset,$E1107))*OFFSET($F$7,0,$E1107))-SUM($G1107:AC1107))*(OFFSET('PTRM input'!$G$477,0,$E1107-1)/A26taxstdlife))))</f>
        <v>0</v>
      </c>
      <c r="AE1107" s="251">
        <f ca="1">IF(A26taxstdlife="n/a","n/a",IF(A26taxstdlife="",0,IF(AE$3&gt;(A26stdlife+$E1107),((INDEX('PTRM input'!$G$385:$P$434,A26offset,$E1107)-INDEX('PTRM input'!$G$277:$P$326,A26offset,$E1107))*OFFSET($F$7,0,$E1107))-SUM($G1107:AD1107),(((INDEX('PTRM input'!$G$385:$P$434,A26offset,$E1107)-INDEX('PTRM input'!$G$277:$P$326,A26offset,$E1107))*OFFSET($F$7,0,$E1107))-SUM($G1107:AD1107))*(OFFSET('PTRM input'!$G$477,0,$E1107-1)/A26taxstdlife))))</f>
        <v>0</v>
      </c>
      <c r="AF1107" s="251">
        <f ca="1">IF(A26taxstdlife="n/a","n/a",IF(A26taxstdlife="",0,IF(AF$3&gt;(A26stdlife+$E1107),((INDEX('PTRM input'!$G$385:$P$434,A26offset,$E1107)-INDEX('PTRM input'!$G$277:$P$326,A26offset,$E1107))*OFFSET($F$7,0,$E1107))-SUM($G1107:AE1107),(((INDEX('PTRM input'!$G$385:$P$434,A26offset,$E1107)-INDEX('PTRM input'!$G$277:$P$326,A26offset,$E1107))*OFFSET($F$7,0,$E1107))-SUM($G1107:AE1107))*(OFFSET('PTRM input'!$G$477,0,$E1107-1)/A26taxstdlife))))</f>
        <v>0</v>
      </c>
      <c r="AG1107" s="251">
        <f ca="1">IF(A26taxstdlife="n/a","n/a",IF(A26taxstdlife="",0,IF(AG$3&gt;(A26stdlife+$E1107),((INDEX('PTRM input'!$G$385:$P$434,A26offset,$E1107)-INDEX('PTRM input'!$G$277:$P$326,A26offset,$E1107))*OFFSET($F$7,0,$E1107))-SUM($G1107:AF1107),(((INDEX('PTRM input'!$G$385:$P$434,A26offset,$E1107)-INDEX('PTRM input'!$G$277:$P$326,A26offset,$E1107))*OFFSET($F$7,0,$E1107))-SUM($G1107:AF1107))*(OFFSET('PTRM input'!$G$477,0,$E1107-1)/A26taxstdlife))))</f>
        <v>0</v>
      </c>
      <c r="AH1107" s="251">
        <f ca="1">IF(A26taxstdlife="n/a","n/a",IF(A26taxstdlife="",0,IF(AH$3&gt;(A26stdlife+$E1107),((INDEX('PTRM input'!$G$385:$P$434,A26offset,$E1107)-INDEX('PTRM input'!$G$277:$P$326,A26offset,$E1107))*OFFSET($F$7,0,$E1107))-SUM($G1107:AG1107),(((INDEX('PTRM input'!$G$385:$P$434,A26offset,$E1107)-INDEX('PTRM input'!$G$277:$P$326,A26offset,$E1107))*OFFSET($F$7,0,$E1107))-SUM($G1107:AG1107))*(OFFSET('PTRM input'!$G$477,0,$E1107-1)/A26taxstdlife))))</f>
        <v>0</v>
      </c>
      <c r="AI1107" s="251">
        <f ca="1">IF(A26taxstdlife="n/a","n/a",IF(A26taxstdlife="",0,IF(AI$3&gt;(A26stdlife+$E1107),((INDEX('PTRM input'!$G$385:$P$434,A26offset,$E1107)-INDEX('PTRM input'!$G$277:$P$326,A26offset,$E1107))*OFFSET($F$7,0,$E1107))-SUM($G1107:AH1107),(((INDEX('PTRM input'!$G$385:$P$434,A26offset,$E1107)-INDEX('PTRM input'!$G$277:$P$326,A26offset,$E1107))*OFFSET($F$7,0,$E1107))-SUM($G1107:AH1107))*(OFFSET('PTRM input'!$G$477,0,$E1107-1)/A26taxstdlife))))</f>
        <v>0</v>
      </c>
      <c r="AJ1107" s="251">
        <f ca="1">IF(A26taxstdlife="n/a","n/a",IF(A26taxstdlife="",0,IF(AJ$3&gt;(A26stdlife+$E1107),((INDEX('PTRM input'!$G$385:$P$434,A26offset,$E1107)-INDEX('PTRM input'!$G$277:$P$326,A26offset,$E1107))*OFFSET($F$7,0,$E1107))-SUM($G1107:AI1107),(((INDEX('PTRM input'!$G$385:$P$434,A26offset,$E1107)-INDEX('PTRM input'!$G$277:$P$326,A26offset,$E1107))*OFFSET($F$7,0,$E1107))-SUM($G1107:AI1107))*(OFFSET('PTRM input'!$G$477,0,$E1107-1)/A26taxstdlife))))</f>
        <v>0</v>
      </c>
      <c r="AK1107" s="251">
        <f ca="1">IF(A26taxstdlife="n/a","n/a",IF(A26taxstdlife="",0,IF(AK$3&gt;(A26stdlife+$E1107),((INDEX('PTRM input'!$G$385:$P$434,A26offset,$E1107)-INDEX('PTRM input'!$G$277:$P$326,A26offset,$E1107))*OFFSET($F$7,0,$E1107))-SUM($G1107:AJ1107),(((INDEX('PTRM input'!$G$385:$P$434,A26offset,$E1107)-INDEX('PTRM input'!$G$277:$P$326,A26offset,$E1107))*OFFSET($F$7,0,$E1107))-SUM($G1107:AJ1107))*(OFFSET('PTRM input'!$G$477,0,$E1107-1)/A26taxstdlife))))</f>
        <v>0</v>
      </c>
      <c r="AL1107" s="251">
        <f ca="1">IF(A26taxstdlife="n/a","n/a",IF(A26taxstdlife="",0,IF(AL$3&gt;(A26stdlife+$E1107),((INDEX('PTRM input'!$G$385:$P$434,A26offset,$E1107)-INDEX('PTRM input'!$G$277:$P$326,A26offset,$E1107))*OFFSET($F$7,0,$E1107))-SUM($G1107:AK1107),(((INDEX('PTRM input'!$G$385:$P$434,A26offset,$E1107)-INDEX('PTRM input'!$G$277:$P$326,A26offset,$E1107))*OFFSET($F$7,0,$E1107))-SUM($G1107:AK1107))*(OFFSET('PTRM input'!$G$477,0,$E1107-1)/A26taxstdlife))))</f>
        <v>0</v>
      </c>
      <c r="AM1107" s="251">
        <f ca="1">IF(A26taxstdlife="n/a","n/a",IF(A26taxstdlife="",0,IF(AM$3&gt;(A26stdlife+$E1107),((INDEX('PTRM input'!$G$385:$P$434,A26offset,$E1107)-INDEX('PTRM input'!$G$277:$P$326,A26offset,$E1107))*OFFSET($F$7,0,$E1107))-SUM($G1107:AL1107),(((INDEX('PTRM input'!$G$385:$P$434,A26offset,$E1107)-INDEX('PTRM input'!$G$277:$P$326,A26offset,$E1107))*OFFSET($F$7,0,$E1107))-SUM($G1107:AL1107))*(OFFSET('PTRM input'!$G$477,0,$E1107-1)/A26taxstdlife))))</f>
        <v>0</v>
      </c>
      <c r="AN1107" s="251">
        <f ca="1">IF(A26taxstdlife="n/a","n/a",IF(A26taxstdlife="",0,IF(AN$3&gt;(A26stdlife+$E1107),((INDEX('PTRM input'!$G$385:$P$434,A26offset,$E1107)-INDEX('PTRM input'!$G$277:$P$326,A26offset,$E1107))*OFFSET($F$7,0,$E1107))-SUM($G1107:AM1107),(((INDEX('PTRM input'!$G$385:$P$434,A26offset,$E1107)-INDEX('PTRM input'!$G$277:$P$326,A26offset,$E1107))*OFFSET($F$7,0,$E1107))-SUM($G1107:AM1107))*(OFFSET('PTRM input'!$G$477,0,$E1107-1)/A26taxstdlife))))</f>
        <v>0</v>
      </c>
      <c r="AO1107" s="251">
        <f ca="1">IF(A26taxstdlife="n/a","n/a",IF(A26taxstdlife="",0,IF(AO$3&gt;(A26stdlife+$E1107),((INDEX('PTRM input'!$G$385:$P$434,A26offset,$E1107)-INDEX('PTRM input'!$G$277:$P$326,A26offset,$E1107))*OFFSET($F$7,0,$E1107))-SUM($G1107:AN1107),(((INDEX('PTRM input'!$G$385:$P$434,A26offset,$E1107)-INDEX('PTRM input'!$G$277:$P$326,A26offset,$E1107))*OFFSET($F$7,0,$E1107))-SUM($G1107:AN1107))*(OFFSET('PTRM input'!$G$477,0,$E1107-1)/A26taxstdlife))))</f>
        <v>0</v>
      </c>
      <c r="AP1107" s="251">
        <f ca="1">IF(A26taxstdlife="n/a","n/a",IF(A26taxstdlife="",0,IF(AP$3&gt;(A26stdlife+$E1107),((INDEX('PTRM input'!$G$385:$P$434,A26offset,$E1107)-INDEX('PTRM input'!$G$277:$P$326,A26offset,$E1107))*OFFSET($F$7,0,$E1107))-SUM($G1107:AO1107),(((INDEX('PTRM input'!$G$385:$P$434,A26offset,$E1107)-INDEX('PTRM input'!$G$277:$P$326,A26offset,$E1107))*OFFSET($F$7,0,$E1107))-SUM($G1107:AO1107))*(OFFSET('PTRM input'!$G$477,0,$E1107-1)/A26taxstdlife))))</f>
        <v>0</v>
      </c>
      <c r="AQ1107" s="251">
        <f ca="1">IF(A26taxstdlife="n/a","n/a",IF(A26taxstdlife="",0,IF(AQ$3&gt;(A26stdlife+$E1107),((INDEX('PTRM input'!$G$385:$P$434,A26offset,$E1107)-INDEX('PTRM input'!$G$277:$P$326,A26offset,$E1107))*OFFSET($F$7,0,$E1107))-SUM($G1107:AP1107),(((INDEX('PTRM input'!$G$385:$P$434,A26offset,$E1107)-INDEX('PTRM input'!$G$277:$P$326,A26offset,$E1107))*OFFSET($F$7,0,$E1107))-SUM($G1107:AP1107))*(OFFSET('PTRM input'!$G$477,0,$E1107-1)/A26taxstdlife))))</f>
        <v>0</v>
      </c>
      <c r="AR1107" s="251">
        <f ca="1">IF(A26taxstdlife="n/a","n/a",IF(A26taxstdlife="",0,IF(AR$3&gt;(A26stdlife+$E1107),((INDEX('PTRM input'!$G$385:$P$434,A26offset,$E1107)-INDEX('PTRM input'!$G$277:$P$326,A26offset,$E1107))*OFFSET($F$7,0,$E1107))-SUM($G1107:AQ1107),(((INDEX('PTRM input'!$G$385:$P$434,A26offset,$E1107)-INDEX('PTRM input'!$G$277:$P$326,A26offset,$E1107))*OFFSET($F$7,0,$E1107))-SUM($G1107:AQ1107))*(OFFSET('PTRM input'!$G$477,0,$E1107-1)/A26taxstdlife))))</f>
        <v>0</v>
      </c>
      <c r="AS1107" s="251">
        <f ca="1">IF(A26taxstdlife="n/a","n/a",IF(A26taxstdlife="",0,IF(AS$3&gt;(A26stdlife+$E1107),((INDEX('PTRM input'!$G$385:$P$434,A26offset,$E1107)-INDEX('PTRM input'!$G$277:$P$326,A26offset,$E1107))*OFFSET($F$7,0,$E1107))-SUM($G1107:AR1107),(((INDEX('PTRM input'!$G$385:$P$434,A26offset,$E1107)-INDEX('PTRM input'!$G$277:$P$326,A26offset,$E1107))*OFFSET($F$7,0,$E1107))-SUM($G1107:AR1107))*(OFFSET('PTRM input'!$G$477,0,$E1107-1)/A26taxstdlife))))</f>
        <v>0</v>
      </c>
      <c r="AT1107" s="251">
        <f ca="1">IF(A26taxstdlife="n/a","n/a",IF(A26taxstdlife="",0,IF(AT$3&gt;(A26stdlife+$E1107),((INDEX('PTRM input'!$G$385:$P$434,A26offset,$E1107)-INDEX('PTRM input'!$G$277:$P$326,A26offset,$E1107))*OFFSET($F$7,0,$E1107))-SUM($G1107:AS1107),(((INDEX('PTRM input'!$G$385:$P$434,A26offset,$E1107)-INDEX('PTRM input'!$G$277:$P$326,A26offset,$E1107))*OFFSET($F$7,0,$E1107))-SUM($G1107:AS1107))*(OFFSET('PTRM input'!$G$477,0,$E1107-1)/A26taxstdlife))))</f>
        <v>0</v>
      </c>
      <c r="AU1107" s="251">
        <f ca="1">IF(A26taxstdlife="n/a","n/a",IF(A26taxstdlife="",0,IF(AU$3&gt;(A26stdlife+$E1107),((INDEX('PTRM input'!$G$385:$P$434,A26offset,$E1107)-INDEX('PTRM input'!$G$277:$P$326,A26offset,$E1107))*OFFSET($F$7,0,$E1107))-SUM($G1107:AT1107),(((INDEX('PTRM input'!$G$385:$P$434,A26offset,$E1107)-INDEX('PTRM input'!$G$277:$P$326,A26offset,$E1107))*OFFSET($F$7,0,$E1107))-SUM($G1107:AT1107))*(OFFSET('PTRM input'!$G$477,0,$E1107-1)/A26taxstdlife))))</f>
        <v>0</v>
      </c>
      <c r="AV1107" s="251">
        <f ca="1">IF(A26taxstdlife="n/a","n/a",IF(A26taxstdlife="",0,IF(AV$3&gt;(A26stdlife+$E1107),((INDEX('PTRM input'!$G$385:$P$434,A26offset,$E1107)-INDEX('PTRM input'!$G$277:$P$326,A26offset,$E1107))*OFFSET($F$7,0,$E1107))-SUM($G1107:AU1107),(((INDEX('PTRM input'!$G$385:$P$434,A26offset,$E1107)-INDEX('PTRM input'!$G$277:$P$326,A26offset,$E1107))*OFFSET($F$7,0,$E1107))-SUM($G1107:AU1107))*(OFFSET('PTRM input'!$G$477,0,$E1107-1)/A26taxstdlife))))</f>
        <v>0</v>
      </c>
      <c r="AW1107" s="251">
        <f ca="1">IF(A26taxstdlife="n/a","n/a",IF(A26taxstdlife="",0,IF(AW$3&gt;(A26stdlife+$E1107),((INDEX('PTRM input'!$G$385:$P$434,A26offset,$E1107)-INDEX('PTRM input'!$G$277:$P$326,A26offset,$E1107))*OFFSET($F$7,0,$E1107))-SUM($G1107:AV1107),(((INDEX('PTRM input'!$G$385:$P$434,A26offset,$E1107)-INDEX('PTRM input'!$G$277:$P$326,A26offset,$E1107))*OFFSET($F$7,0,$E1107))-SUM($G1107:AV1107))*(OFFSET('PTRM input'!$G$477,0,$E1107-1)/A26taxstdlife))))</f>
        <v>0</v>
      </c>
      <c r="AX1107" s="251">
        <f ca="1">IF(A26taxstdlife="n/a","n/a",IF(A26taxstdlife="",0,IF(AX$3&gt;(A26stdlife+$E1107),((INDEX('PTRM input'!$G$385:$P$434,A26offset,$E1107)-INDEX('PTRM input'!$G$277:$P$326,A26offset,$E1107))*OFFSET($F$7,0,$E1107))-SUM($G1107:AW1107),(((INDEX('PTRM input'!$G$385:$P$434,A26offset,$E1107)-INDEX('PTRM input'!$G$277:$P$326,A26offset,$E1107))*OFFSET($F$7,0,$E1107))-SUM($G1107:AW1107))*(OFFSET('PTRM input'!$G$477,0,$E1107-1)/A26taxstdlife))))</f>
        <v>0</v>
      </c>
      <c r="AY1107" s="251">
        <f ca="1">IF(A26taxstdlife="n/a","n/a",IF(A26taxstdlife="",0,IF(AY$3&gt;(A26stdlife+$E1107),((INDEX('PTRM input'!$G$385:$P$434,A26offset,$E1107)-INDEX('PTRM input'!$G$277:$P$326,A26offset,$E1107))*OFFSET($F$7,0,$E1107))-SUM($G1107:AX1107),(((INDEX('PTRM input'!$G$385:$P$434,A26offset,$E1107)-INDEX('PTRM input'!$G$277:$P$326,A26offset,$E1107))*OFFSET($F$7,0,$E1107))-SUM($G1107:AX1107))*(OFFSET('PTRM input'!$G$477,0,$E1107-1)/A26taxstdlife))))</f>
        <v>0</v>
      </c>
      <c r="AZ1107" s="251">
        <f ca="1">IF(A26taxstdlife="n/a","n/a",IF(A26taxstdlife="",0,IF(AZ$3&gt;(A26stdlife+$E1107),((INDEX('PTRM input'!$G$385:$P$434,A26offset,$E1107)-INDEX('PTRM input'!$G$277:$P$326,A26offset,$E1107))*OFFSET($F$7,0,$E1107))-SUM($G1107:AY1107),(((INDEX('PTRM input'!$G$385:$P$434,A26offset,$E1107)-INDEX('PTRM input'!$G$277:$P$326,A26offset,$E1107))*OFFSET($F$7,0,$E1107))-SUM($G1107:AY1107))*(OFFSET('PTRM input'!$G$477,0,$E1107-1)/A26taxstdlife))))</f>
        <v>0</v>
      </c>
      <c r="BA1107" s="251">
        <f ca="1">IF(A26taxstdlife="n/a","n/a",IF(A26taxstdlife="",0,IF(BA$3&gt;(A26stdlife+$E1107),((INDEX('PTRM input'!$G$385:$P$434,A26offset,$E1107)-INDEX('PTRM input'!$G$277:$P$326,A26offset,$E1107))*OFFSET($F$7,0,$E1107))-SUM($G1107:AZ1107),(((INDEX('PTRM input'!$G$385:$P$434,A26offset,$E1107)-INDEX('PTRM input'!$G$277:$P$326,A26offset,$E1107))*OFFSET($F$7,0,$E1107))-SUM($G1107:AZ1107))*(OFFSET('PTRM input'!$G$477,0,$E1107-1)/A26taxstdlife))))</f>
        <v>0</v>
      </c>
      <c r="BB1107" s="251">
        <f ca="1">IF(A26taxstdlife="n/a","n/a",IF(A26taxstdlife="",0,IF(BB$3&gt;(A26stdlife+$E1107),((INDEX('PTRM input'!$G$385:$P$434,A26offset,$E1107)-INDEX('PTRM input'!$G$277:$P$326,A26offset,$E1107))*OFFSET($F$7,0,$E1107))-SUM($G1107:BA1107),(((INDEX('PTRM input'!$G$385:$P$434,A26offset,$E1107)-INDEX('PTRM input'!$G$277:$P$326,A26offset,$E1107))*OFFSET($F$7,0,$E1107))-SUM($G1107:BA1107))*(OFFSET('PTRM input'!$G$477,0,$E1107-1)/A26taxstdlife))))</f>
        <v>0</v>
      </c>
      <c r="BC1107" s="251">
        <f ca="1">IF(A26taxstdlife="n/a","n/a",IF(A26taxstdlife="",0,IF(BC$3&gt;(A26stdlife+$E1107),((INDEX('PTRM input'!$G$385:$P$434,A26offset,$E1107)-INDEX('PTRM input'!$G$277:$P$326,A26offset,$E1107))*OFFSET($F$7,0,$E1107))-SUM($G1107:BB1107),(((INDEX('PTRM input'!$G$385:$P$434,A26offset,$E1107)-INDEX('PTRM input'!$G$277:$P$326,A26offset,$E1107))*OFFSET($F$7,0,$E1107))-SUM($G1107:BB1107))*(OFFSET('PTRM input'!$G$477,0,$E1107-1)/A26taxstdlife))))</f>
        <v>0</v>
      </c>
      <c r="BD1107" s="251">
        <f ca="1">IF(A26taxstdlife="n/a","n/a",IF(A26taxstdlife="",0,IF(BD$3&gt;(A26stdlife+$E1107),((INDEX('PTRM input'!$G$385:$P$434,A26offset,$E1107)-INDEX('PTRM input'!$G$277:$P$326,A26offset,$E1107))*OFFSET($F$7,0,$E1107))-SUM($G1107:BC1107),(((INDEX('PTRM input'!$G$385:$P$434,A26offset,$E1107)-INDEX('PTRM input'!$G$277:$P$326,A26offset,$E1107))*OFFSET($F$7,0,$E1107))-SUM($G1107:BC1107))*(OFFSET('PTRM input'!$G$477,0,$E1107-1)/A26taxstdlife))))</f>
        <v>0</v>
      </c>
      <c r="BE1107" s="251">
        <f ca="1">IF(A26taxstdlife="n/a","n/a",IF(A26taxstdlife="",0,IF(BE$3&gt;(A26stdlife+$E1107),((INDEX('PTRM input'!$G$385:$P$434,A26offset,$E1107)-INDEX('PTRM input'!$G$277:$P$326,A26offset,$E1107))*OFFSET($F$7,0,$E1107))-SUM($G1107:BD1107),(((INDEX('PTRM input'!$G$385:$P$434,A26offset,$E1107)-INDEX('PTRM input'!$G$277:$P$326,A26offset,$E1107))*OFFSET($F$7,0,$E1107))-SUM($G1107:BD1107))*(OFFSET('PTRM input'!$G$477,0,$E1107-1)/A26taxstdlife))))</f>
        <v>0</v>
      </c>
      <c r="BF1107" s="251">
        <f ca="1">IF(A26taxstdlife="n/a","n/a",IF(A26taxstdlife="",0,IF(BF$3&gt;(A26stdlife+$E1107),((INDEX('PTRM input'!$G$385:$P$434,A26offset,$E1107)-INDEX('PTRM input'!$G$277:$P$326,A26offset,$E1107))*OFFSET($F$7,0,$E1107))-SUM($G1107:BE1107),(((INDEX('PTRM input'!$G$385:$P$434,A26offset,$E1107)-INDEX('PTRM input'!$G$277:$P$326,A26offset,$E1107))*OFFSET($F$7,0,$E1107))-SUM($G1107:BE1107))*(OFFSET('PTRM input'!$G$477,0,$E1107-1)/A26taxstdlife))))</f>
        <v>0</v>
      </c>
      <c r="BG1107" s="251">
        <f ca="1">IF(A26taxstdlife="n/a","n/a",IF(A26taxstdlife="",0,IF(BG$3&gt;(A26stdlife+$E1107),((INDEX('PTRM input'!$G$385:$P$434,A26offset,$E1107)-INDEX('PTRM input'!$G$277:$P$326,A26offset,$E1107))*OFFSET($F$7,0,$E1107))-SUM($G1107:BF1107),(((INDEX('PTRM input'!$G$385:$P$434,A26offset,$E1107)-INDEX('PTRM input'!$G$277:$P$326,A26offset,$E1107))*OFFSET($F$7,0,$E1107))-SUM($G1107:BF1107))*(OFFSET('PTRM input'!$G$477,0,$E1107-1)/A26taxstdlife))))</f>
        <v>0</v>
      </c>
      <c r="BH1107" s="251">
        <f ca="1">IF(A26taxstdlife="n/a","n/a",IF(A26taxstdlife="",0,IF(BH$3&gt;(A26stdlife+$E1107),((INDEX('PTRM input'!$G$385:$P$434,A26offset,$E1107)-INDEX('PTRM input'!$G$277:$P$326,A26offset,$E1107))*OFFSET($F$7,0,$E1107))-SUM($G1107:BG1107),(((INDEX('PTRM input'!$G$385:$P$434,A26offset,$E1107)-INDEX('PTRM input'!$G$277:$P$326,A26offset,$E1107))*OFFSET($F$7,0,$E1107))-SUM($G1107:BG1107))*(OFFSET('PTRM input'!$G$477,0,$E1107-1)/A26taxstdlife))))</f>
        <v>0</v>
      </c>
      <c r="BI1107" s="251">
        <f ca="1">IF(A26taxstdlife="n/a","n/a",IF(A26taxstdlife="",0,IF(BI$3&gt;(A26stdlife+$E1107),((INDEX('PTRM input'!$G$385:$P$434,A26offset,$E1107)-INDEX('PTRM input'!$G$277:$P$326,A26offset,$E1107))*OFFSET($F$7,0,$E1107))-SUM($G1107:BH1107),(((INDEX('PTRM input'!$G$385:$P$434,A26offset,$E1107)-INDEX('PTRM input'!$G$277:$P$326,A26offset,$E1107))*OFFSET($F$7,0,$E1107))-SUM($G1107:BH1107))*(OFFSET('PTRM input'!$G$477,0,$E1107-1)/A26taxstdlife))))</f>
        <v>0</v>
      </c>
      <c r="BJ1107" s="116"/>
      <c r="BK1107" s="116"/>
      <c r="BL1107" s="116"/>
      <c r="BM1107" s="116"/>
    </row>
    <row r="1108" spans="1:65" ht="12.75" hidden="1" customHeight="1" outlineLevel="2">
      <c r="A1108" s="366"/>
      <c r="B1108" s="19"/>
      <c r="C1108" s="18"/>
      <c r="D1108" s="760"/>
      <c r="E1108" s="86">
        <v>2</v>
      </c>
      <c r="F1108" s="356"/>
      <c r="G1108" s="434"/>
      <c r="H1108" s="619"/>
      <c r="I1108" s="251">
        <f ca="1">IF(A26taxstdlife="n/a","n/a",IF(A26taxstdlife="",0,IF(I$3&gt;(A26stdlife+$E1108),((INDEX('PTRM input'!$G$385:$P$434,A26offset,$E1108)-INDEX('PTRM input'!$G$277:$P$326,A26offset,$E1108))*OFFSET($F$7,0,$E1108))-SUM($G1108:H1108),(((INDEX('PTRM input'!$G$385:$P$434,A26offset,$E1108)-INDEX('PTRM input'!$G$277:$P$326,A26offset,$E1108))*OFFSET($F$7,0,$E1108))-SUM($G1108:H1108))*(OFFSET('PTRM input'!$G$477,0,$E1108-1)/A26taxstdlife))))</f>
        <v>0</v>
      </c>
      <c r="J1108" s="251">
        <f ca="1">IF(A26taxstdlife="n/a","n/a",IF(A26taxstdlife="",0,IF(J$3&gt;(A26stdlife+$E1108),((INDEX('PTRM input'!$G$385:$P$434,A26offset,$E1108)-INDEX('PTRM input'!$G$277:$P$326,A26offset,$E1108))*OFFSET($F$7,0,$E1108))-SUM($G1108:I1108),(((INDEX('PTRM input'!$G$385:$P$434,A26offset,$E1108)-INDEX('PTRM input'!$G$277:$P$326,A26offset,$E1108))*OFFSET($F$7,0,$E1108))-SUM($G1108:I1108))*(OFFSET('PTRM input'!$G$477,0,$E1108-1)/A26taxstdlife))))</f>
        <v>0</v>
      </c>
      <c r="K1108" s="251">
        <f ca="1">IF(A26taxstdlife="n/a","n/a",IF(A26taxstdlife="",0,IF(K$3&gt;(A26stdlife+$E1108),((INDEX('PTRM input'!$G$385:$P$434,A26offset,$E1108)-INDEX('PTRM input'!$G$277:$P$326,A26offset,$E1108))*OFFSET($F$7,0,$E1108))-SUM($G1108:J1108),(((INDEX('PTRM input'!$G$385:$P$434,A26offset,$E1108)-INDEX('PTRM input'!$G$277:$P$326,A26offset,$E1108))*OFFSET($F$7,0,$E1108))-SUM($G1108:J1108))*(OFFSET('PTRM input'!$G$477,0,$E1108-1)/A26taxstdlife))))</f>
        <v>0</v>
      </c>
      <c r="L1108" s="251">
        <f ca="1">IF(A26taxstdlife="n/a","n/a",IF(A26taxstdlife="",0,IF(L$3&gt;(A26stdlife+$E1108),((INDEX('PTRM input'!$G$385:$P$434,A26offset,$E1108)-INDEX('PTRM input'!$G$277:$P$326,A26offset,$E1108))*OFFSET($F$7,0,$E1108))-SUM($G1108:K1108),(((INDEX('PTRM input'!$G$385:$P$434,A26offset,$E1108)-INDEX('PTRM input'!$G$277:$P$326,A26offset,$E1108))*OFFSET($F$7,0,$E1108))-SUM($G1108:K1108))*(OFFSET('PTRM input'!$G$477,0,$E1108-1)/A26taxstdlife))))</f>
        <v>0</v>
      </c>
      <c r="M1108" s="251">
        <f ca="1">IF(A26taxstdlife="n/a","n/a",IF(A26taxstdlife="",0,IF(M$3&gt;(A26stdlife+$E1108),((INDEX('PTRM input'!$G$385:$P$434,A26offset,$E1108)-INDEX('PTRM input'!$G$277:$P$326,A26offset,$E1108))*OFFSET($F$7,0,$E1108))-SUM($G1108:L1108),(((INDEX('PTRM input'!$G$385:$P$434,A26offset,$E1108)-INDEX('PTRM input'!$G$277:$P$326,A26offset,$E1108))*OFFSET($F$7,0,$E1108))-SUM($G1108:L1108))*(OFFSET('PTRM input'!$G$477,0,$E1108-1)/A26taxstdlife))))</f>
        <v>0</v>
      </c>
      <c r="N1108" s="251">
        <f ca="1">IF(A26taxstdlife="n/a","n/a",IF(A26taxstdlife="",0,IF(N$3&gt;(A26stdlife+$E1108),((INDEX('PTRM input'!$G$385:$P$434,A26offset,$E1108)-INDEX('PTRM input'!$G$277:$P$326,A26offset,$E1108))*OFFSET($F$7,0,$E1108))-SUM($G1108:M1108),(((INDEX('PTRM input'!$G$385:$P$434,A26offset,$E1108)-INDEX('PTRM input'!$G$277:$P$326,A26offset,$E1108))*OFFSET($F$7,0,$E1108))-SUM($G1108:M1108))*(OFFSET('PTRM input'!$G$477,0,$E1108-1)/A26taxstdlife))))</f>
        <v>0</v>
      </c>
      <c r="O1108" s="251">
        <f ca="1">IF(A26taxstdlife="n/a","n/a",IF(A26taxstdlife="",0,IF(O$3&gt;(A26stdlife+$E1108),((INDEX('PTRM input'!$G$385:$P$434,A26offset,$E1108)-INDEX('PTRM input'!$G$277:$P$326,A26offset,$E1108))*OFFSET($F$7,0,$E1108))-SUM($G1108:N1108),(((INDEX('PTRM input'!$G$385:$P$434,A26offset,$E1108)-INDEX('PTRM input'!$G$277:$P$326,A26offset,$E1108))*OFFSET($F$7,0,$E1108))-SUM($G1108:N1108))*(OFFSET('PTRM input'!$G$477,0,$E1108-1)/A26taxstdlife))))</f>
        <v>0</v>
      </c>
      <c r="P1108" s="251">
        <f ca="1">IF(A26taxstdlife="n/a","n/a",IF(A26taxstdlife="",0,IF(P$3&gt;(A26stdlife+$E1108),((INDEX('PTRM input'!$G$385:$P$434,A26offset,$E1108)-INDEX('PTRM input'!$G$277:$P$326,A26offset,$E1108))*OFFSET($F$7,0,$E1108))-SUM($G1108:O1108),(((INDEX('PTRM input'!$G$385:$P$434,A26offset,$E1108)-INDEX('PTRM input'!$G$277:$P$326,A26offset,$E1108))*OFFSET($F$7,0,$E1108))-SUM($G1108:O1108))*(OFFSET('PTRM input'!$G$477,0,$E1108-1)/A26taxstdlife))))</f>
        <v>0</v>
      </c>
      <c r="Q1108" s="251">
        <f ca="1">IF(A26taxstdlife="n/a","n/a",IF(A26taxstdlife="",0,IF(Q$3&gt;(A26stdlife+$E1108),((INDEX('PTRM input'!$G$385:$P$434,A26offset,$E1108)-INDEX('PTRM input'!$G$277:$P$326,A26offset,$E1108))*OFFSET($F$7,0,$E1108))-SUM($G1108:P1108),(((INDEX('PTRM input'!$G$385:$P$434,A26offset,$E1108)-INDEX('PTRM input'!$G$277:$P$326,A26offset,$E1108))*OFFSET($F$7,0,$E1108))-SUM($G1108:P1108))*(OFFSET('PTRM input'!$G$477,0,$E1108-1)/A26taxstdlife))))</f>
        <v>0</v>
      </c>
      <c r="R1108" s="251">
        <f ca="1">IF(A26taxstdlife="n/a","n/a",IF(A26taxstdlife="",0,IF(R$3&gt;(A26stdlife+$E1108),((INDEX('PTRM input'!$G$385:$P$434,A26offset,$E1108)-INDEX('PTRM input'!$G$277:$P$326,A26offset,$E1108))*OFFSET($F$7,0,$E1108))-SUM($G1108:Q1108),(((INDEX('PTRM input'!$G$385:$P$434,A26offset,$E1108)-INDEX('PTRM input'!$G$277:$P$326,A26offset,$E1108))*OFFSET($F$7,0,$E1108))-SUM($G1108:Q1108))*(OFFSET('PTRM input'!$G$477,0,$E1108-1)/A26taxstdlife))))</f>
        <v>0</v>
      </c>
      <c r="S1108" s="251">
        <f ca="1">IF(A26taxstdlife="n/a","n/a",IF(A26taxstdlife="",0,IF(S$3&gt;(A26stdlife+$E1108),((INDEX('PTRM input'!$G$385:$P$434,A26offset,$E1108)-INDEX('PTRM input'!$G$277:$P$326,A26offset,$E1108))*OFFSET($F$7,0,$E1108))-SUM($G1108:R1108),(((INDEX('PTRM input'!$G$385:$P$434,A26offset,$E1108)-INDEX('PTRM input'!$G$277:$P$326,A26offset,$E1108))*OFFSET($F$7,0,$E1108))-SUM($G1108:R1108))*(OFFSET('PTRM input'!$G$477,0,$E1108-1)/A26taxstdlife))))</f>
        <v>0</v>
      </c>
      <c r="T1108" s="251">
        <f ca="1">IF(A26taxstdlife="n/a","n/a",IF(A26taxstdlife="",0,IF(T$3&gt;(A26stdlife+$E1108),((INDEX('PTRM input'!$G$385:$P$434,A26offset,$E1108)-INDEX('PTRM input'!$G$277:$P$326,A26offset,$E1108))*OFFSET($F$7,0,$E1108))-SUM($G1108:S1108),(((INDEX('PTRM input'!$G$385:$P$434,A26offset,$E1108)-INDEX('PTRM input'!$G$277:$P$326,A26offset,$E1108))*OFFSET($F$7,0,$E1108))-SUM($G1108:S1108))*(OFFSET('PTRM input'!$G$477,0,$E1108-1)/A26taxstdlife))))</f>
        <v>0</v>
      </c>
      <c r="U1108" s="251">
        <f ca="1">IF(A26taxstdlife="n/a","n/a",IF(A26taxstdlife="",0,IF(U$3&gt;(A26stdlife+$E1108),((INDEX('PTRM input'!$G$385:$P$434,A26offset,$E1108)-INDEX('PTRM input'!$G$277:$P$326,A26offset,$E1108))*OFFSET($F$7,0,$E1108))-SUM($G1108:T1108),(((INDEX('PTRM input'!$G$385:$P$434,A26offset,$E1108)-INDEX('PTRM input'!$G$277:$P$326,A26offset,$E1108))*OFFSET($F$7,0,$E1108))-SUM($G1108:T1108))*(OFFSET('PTRM input'!$G$477,0,$E1108-1)/A26taxstdlife))))</f>
        <v>0</v>
      </c>
      <c r="V1108" s="251">
        <f ca="1">IF(A26taxstdlife="n/a","n/a",IF(A26taxstdlife="",0,IF(V$3&gt;(A26stdlife+$E1108),((INDEX('PTRM input'!$G$385:$P$434,A26offset,$E1108)-INDEX('PTRM input'!$G$277:$P$326,A26offset,$E1108))*OFFSET($F$7,0,$E1108))-SUM($G1108:U1108),(((INDEX('PTRM input'!$G$385:$P$434,A26offset,$E1108)-INDEX('PTRM input'!$G$277:$P$326,A26offset,$E1108))*OFFSET($F$7,0,$E1108))-SUM($G1108:U1108))*(OFFSET('PTRM input'!$G$477,0,$E1108-1)/A26taxstdlife))))</f>
        <v>0</v>
      </c>
      <c r="W1108" s="251">
        <f ca="1">IF(A26taxstdlife="n/a","n/a",IF(A26taxstdlife="",0,IF(W$3&gt;(A26stdlife+$E1108),((INDEX('PTRM input'!$G$385:$P$434,A26offset,$E1108)-INDEX('PTRM input'!$G$277:$P$326,A26offset,$E1108))*OFFSET($F$7,0,$E1108))-SUM($G1108:V1108),(((INDEX('PTRM input'!$G$385:$P$434,A26offset,$E1108)-INDEX('PTRM input'!$G$277:$P$326,A26offset,$E1108))*OFFSET($F$7,0,$E1108))-SUM($G1108:V1108))*(OFFSET('PTRM input'!$G$477,0,$E1108-1)/A26taxstdlife))))</f>
        <v>0</v>
      </c>
      <c r="X1108" s="251">
        <f ca="1">IF(A26taxstdlife="n/a","n/a",IF(A26taxstdlife="",0,IF(X$3&gt;(A26stdlife+$E1108),((INDEX('PTRM input'!$G$385:$P$434,A26offset,$E1108)-INDEX('PTRM input'!$G$277:$P$326,A26offset,$E1108))*OFFSET($F$7,0,$E1108))-SUM($G1108:W1108),(((INDEX('PTRM input'!$G$385:$P$434,A26offset,$E1108)-INDEX('PTRM input'!$G$277:$P$326,A26offset,$E1108))*OFFSET($F$7,0,$E1108))-SUM($G1108:W1108))*(OFFSET('PTRM input'!$G$477,0,$E1108-1)/A26taxstdlife))))</f>
        <v>0</v>
      </c>
      <c r="Y1108" s="251">
        <f ca="1">IF(A26taxstdlife="n/a","n/a",IF(A26taxstdlife="",0,IF(Y$3&gt;(A26stdlife+$E1108),((INDEX('PTRM input'!$G$385:$P$434,A26offset,$E1108)-INDEX('PTRM input'!$G$277:$P$326,A26offset,$E1108))*OFFSET($F$7,0,$E1108))-SUM($G1108:X1108),(((INDEX('PTRM input'!$G$385:$P$434,A26offset,$E1108)-INDEX('PTRM input'!$G$277:$P$326,A26offset,$E1108))*OFFSET($F$7,0,$E1108))-SUM($G1108:X1108))*(OFFSET('PTRM input'!$G$477,0,$E1108-1)/A26taxstdlife))))</f>
        <v>0</v>
      </c>
      <c r="Z1108" s="251">
        <f ca="1">IF(A26taxstdlife="n/a","n/a",IF(A26taxstdlife="",0,IF(Z$3&gt;(A26stdlife+$E1108),((INDEX('PTRM input'!$G$385:$P$434,A26offset,$E1108)-INDEX('PTRM input'!$G$277:$P$326,A26offset,$E1108))*OFFSET($F$7,0,$E1108))-SUM($G1108:Y1108),(((INDEX('PTRM input'!$G$385:$P$434,A26offset,$E1108)-INDEX('PTRM input'!$G$277:$P$326,A26offset,$E1108))*OFFSET($F$7,0,$E1108))-SUM($G1108:Y1108))*(OFFSET('PTRM input'!$G$477,0,$E1108-1)/A26taxstdlife))))</f>
        <v>0</v>
      </c>
      <c r="AA1108" s="251">
        <f ca="1">IF(A26taxstdlife="n/a","n/a",IF(A26taxstdlife="",0,IF(AA$3&gt;(A26stdlife+$E1108),((INDEX('PTRM input'!$G$385:$P$434,A26offset,$E1108)-INDEX('PTRM input'!$G$277:$P$326,A26offset,$E1108))*OFFSET($F$7,0,$E1108))-SUM($G1108:Z1108),(((INDEX('PTRM input'!$G$385:$P$434,A26offset,$E1108)-INDEX('PTRM input'!$G$277:$P$326,A26offset,$E1108))*OFFSET($F$7,0,$E1108))-SUM($G1108:Z1108))*(OFFSET('PTRM input'!$G$477,0,$E1108-1)/A26taxstdlife))))</f>
        <v>0</v>
      </c>
      <c r="AB1108" s="251">
        <f ca="1">IF(A26taxstdlife="n/a","n/a",IF(A26taxstdlife="",0,IF(AB$3&gt;(A26stdlife+$E1108),((INDEX('PTRM input'!$G$385:$P$434,A26offset,$E1108)-INDEX('PTRM input'!$G$277:$P$326,A26offset,$E1108))*OFFSET($F$7,0,$E1108))-SUM($G1108:AA1108),(((INDEX('PTRM input'!$G$385:$P$434,A26offset,$E1108)-INDEX('PTRM input'!$G$277:$P$326,A26offset,$E1108))*OFFSET($F$7,0,$E1108))-SUM($G1108:AA1108))*(OFFSET('PTRM input'!$G$477,0,$E1108-1)/A26taxstdlife))))</f>
        <v>0</v>
      </c>
      <c r="AC1108" s="251">
        <f ca="1">IF(A26taxstdlife="n/a","n/a",IF(A26taxstdlife="",0,IF(AC$3&gt;(A26stdlife+$E1108),((INDEX('PTRM input'!$G$385:$P$434,A26offset,$E1108)-INDEX('PTRM input'!$G$277:$P$326,A26offset,$E1108))*OFFSET($F$7,0,$E1108))-SUM($G1108:AB1108),(((INDEX('PTRM input'!$G$385:$P$434,A26offset,$E1108)-INDEX('PTRM input'!$G$277:$P$326,A26offset,$E1108))*OFFSET($F$7,0,$E1108))-SUM($G1108:AB1108))*(OFFSET('PTRM input'!$G$477,0,$E1108-1)/A26taxstdlife))))</f>
        <v>0</v>
      </c>
      <c r="AD1108" s="251">
        <f ca="1">IF(A26taxstdlife="n/a","n/a",IF(A26taxstdlife="",0,IF(AD$3&gt;(A26stdlife+$E1108),((INDEX('PTRM input'!$G$385:$P$434,A26offset,$E1108)-INDEX('PTRM input'!$G$277:$P$326,A26offset,$E1108))*OFFSET($F$7,0,$E1108))-SUM($G1108:AC1108),(((INDEX('PTRM input'!$G$385:$P$434,A26offset,$E1108)-INDEX('PTRM input'!$G$277:$P$326,A26offset,$E1108))*OFFSET($F$7,0,$E1108))-SUM($G1108:AC1108))*(OFFSET('PTRM input'!$G$477,0,$E1108-1)/A26taxstdlife))))</f>
        <v>0</v>
      </c>
      <c r="AE1108" s="251">
        <f ca="1">IF(A26taxstdlife="n/a","n/a",IF(A26taxstdlife="",0,IF(AE$3&gt;(A26stdlife+$E1108),((INDEX('PTRM input'!$G$385:$P$434,A26offset,$E1108)-INDEX('PTRM input'!$G$277:$P$326,A26offset,$E1108))*OFFSET($F$7,0,$E1108))-SUM($G1108:AD1108),(((INDEX('PTRM input'!$G$385:$P$434,A26offset,$E1108)-INDEX('PTRM input'!$G$277:$P$326,A26offset,$E1108))*OFFSET($F$7,0,$E1108))-SUM($G1108:AD1108))*(OFFSET('PTRM input'!$G$477,0,$E1108-1)/A26taxstdlife))))</f>
        <v>0</v>
      </c>
      <c r="AF1108" s="251">
        <f ca="1">IF(A26taxstdlife="n/a","n/a",IF(A26taxstdlife="",0,IF(AF$3&gt;(A26stdlife+$E1108),((INDEX('PTRM input'!$G$385:$P$434,A26offset,$E1108)-INDEX('PTRM input'!$G$277:$P$326,A26offset,$E1108))*OFFSET($F$7,0,$E1108))-SUM($G1108:AE1108),(((INDEX('PTRM input'!$G$385:$P$434,A26offset,$E1108)-INDEX('PTRM input'!$G$277:$P$326,A26offset,$E1108))*OFFSET($F$7,0,$E1108))-SUM($G1108:AE1108))*(OFFSET('PTRM input'!$G$477,0,$E1108-1)/A26taxstdlife))))</f>
        <v>0</v>
      </c>
      <c r="AG1108" s="251">
        <f ca="1">IF(A26taxstdlife="n/a","n/a",IF(A26taxstdlife="",0,IF(AG$3&gt;(A26stdlife+$E1108),((INDEX('PTRM input'!$G$385:$P$434,A26offset,$E1108)-INDEX('PTRM input'!$G$277:$P$326,A26offset,$E1108))*OFFSET($F$7,0,$E1108))-SUM($G1108:AF1108),(((INDEX('PTRM input'!$G$385:$P$434,A26offset,$E1108)-INDEX('PTRM input'!$G$277:$P$326,A26offset,$E1108))*OFFSET($F$7,0,$E1108))-SUM($G1108:AF1108))*(OFFSET('PTRM input'!$G$477,0,$E1108-1)/A26taxstdlife))))</f>
        <v>0</v>
      </c>
      <c r="AH1108" s="251">
        <f ca="1">IF(A26taxstdlife="n/a","n/a",IF(A26taxstdlife="",0,IF(AH$3&gt;(A26stdlife+$E1108),((INDEX('PTRM input'!$G$385:$P$434,A26offset,$E1108)-INDEX('PTRM input'!$G$277:$P$326,A26offset,$E1108))*OFFSET($F$7,0,$E1108))-SUM($G1108:AG1108),(((INDEX('PTRM input'!$G$385:$P$434,A26offset,$E1108)-INDEX('PTRM input'!$G$277:$P$326,A26offset,$E1108))*OFFSET($F$7,0,$E1108))-SUM($G1108:AG1108))*(OFFSET('PTRM input'!$G$477,0,$E1108-1)/A26taxstdlife))))</f>
        <v>0</v>
      </c>
      <c r="AI1108" s="251">
        <f ca="1">IF(A26taxstdlife="n/a","n/a",IF(A26taxstdlife="",0,IF(AI$3&gt;(A26stdlife+$E1108),((INDEX('PTRM input'!$G$385:$P$434,A26offset,$E1108)-INDEX('PTRM input'!$G$277:$P$326,A26offset,$E1108))*OFFSET($F$7,0,$E1108))-SUM($G1108:AH1108),(((INDEX('PTRM input'!$G$385:$P$434,A26offset,$E1108)-INDEX('PTRM input'!$G$277:$P$326,A26offset,$E1108))*OFFSET($F$7,0,$E1108))-SUM($G1108:AH1108))*(OFFSET('PTRM input'!$G$477,0,$E1108-1)/A26taxstdlife))))</f>
        <v>0</v>
      </c>
      <c r="AJ1108" s="251">
        <f ca="1">IF(A26taxstdlife="n/a","n/a",IF(A26taxstdlife="",0,IF(AJ$3&gt;(A26stdlife+$E1108),((INDEX('PTRM input'!$G$385:$P$434,A26offset,$E1108)-INDEX('PTRM input'!$G$277:$P$326,A26offset,$E1108))*OFFSET($F$7,0,$E1108))-SUM($G1108:AI1108),(((INDEX('PTRM input'!$G$385:$P$434,A26offset,$E1108)-INDEX('PTRM input'!$G$277:$P$326,A26offset,$E1108))*OFFSET($F$7,0,$E1108))-SUM($G1108:AI1108))*(OFFSET('PTRM input'!$G$477,0,$E1108-1)/A26taxstdlife))))</f>
        <v>0</v>
      </c>
      <c r="AK1108" s="251">
        <f ca="1">IF(A26taxstdlife="n/a","n/a",IF(A26taxstdlife="",0,IF(AK$3&gt;(A26stdlife+$E1108),((INDEX('PTRM input'!$G$385:$P$434,A26offset,$E1108)-INDEX('PTRM input'!$G$277:$P$326,A26offset,$E1108))*OFFSET($F$7,0,$E1108))-SUM($G1108:AJ1108),(((INDEX('PTRM input'!$G$385:$P$434,A26offset,$E1108)-INDEX('PTRM input'!$G$277:$P$326,A26offset,$E1108))*OFFSET($F$7,0,$E1108))-SUM($G1108:AJ1108))*(OFFSET('PTRM input'!$G$477,0,$E1108-1)/A26taxstdlife))))</f>
        <v>0</v>
      </c>
      <c r="AL1108" s="251">
        <f ca="1">IF(A26taxstdlife="n/a","n/a",IF(A26taxstdlife="",0,IF(AL$3&gt;(A26stdlife+$E1108),((INDEX('PTRM input'!$G$385:$P$434,A26offset,$E1108)-INDEX('PTRM input'!$G$277:$P$326,A26offset,$E1108))*OFFSET($F$7,0,$E1108))-SUM($G1108:AK1108),(((INDEX('PTRM input'!$G$385:$P$434,A26offset,$E1108)-INDEX('PTRM input'!$G$277:$P$326,A26offset,$E1108))*OFFSET($F$7,0,$E1108))-SUM($G1108:AK1108))*(OFFSET('PTRM input'!$G$477,0,$E1108-1)/A26taxstdlife))))</f>
        <v>0</v>
      </c>
      <c r="AM1108" s="251">
        <f ca="1">IF(A26taxstdlife="n/a","n/a",IF(A26taxstdlife="",0,IF(AM$3&gt;(A26stdlife+$E1108),((INDEX('PTRM input'!$G$385:$P$434,A26offset,$E1108)-INDEX('PTRM input'!$G$277:$P$326,A26offset,$E1108))*OFFSET($F$7,0,$E1108))-SUM($G1108:AL1108),(((INDEX('PTRM input'!$G$385:$P$434,A26offset,$E1108)-INDEX('PTRM input'!$G$277:$P$326,A26offset,$E1108))*OFFSET($F$7,0,$E1108))-SUM($G1108:AL1108))*(OFFSET('PTRM input'!$G$477,0,$E1108-1)/A26taxstdlife))))</f>
        <v>0</v>
      </c>
      <c r="AN1108" s="251">
        <f ca="1">IF(A26taxstdlife="n/a","n/a",IF(A26taxstdlife="",0,IF(AN$3&gt;(A26stdlife+$E1108),((INDEX('PTRM input'!$G$385:$P$434,A26offset,$E1108)-INDEX('PTRM input'!$G$277:$P$326,A26offset,$E1108))*OFFSET($F$7,0,$E1108))-SUM($G1108:AM1108),(((INDEX('PTRM input'!$G$385:$P$434,A26offset,$E1108)-INDEX('PTRM input'!$G$277:$P$326,A26offset,$E1108))*OFFSET($F$7,0,$E1108))-SUM($G1108:AM1108))*(OFFSET('PTRM input'!$G$477,0,$E1108-1)/A26taxstdlife))))</f>
        <v>0</v>
      </c>
      <c r="AO1108" s="251">
        <f ca="1">IF(A26taxstdlife="n/a","n/a",IF(A26taxstdlife="",0,IF(AO$3&gt;(A26stdlife+$E1108),((INDEX('PTRM input'!$G$385:$P$434,A26offset,$E1108)-INDEX('PTRM input'!$G$277:$P$326,A26offset,$E1108))*OFFSET($F$7,0,$E1108))-SUM($G1108:AN1108),(((INDEX('PTRM input'!$G$385:$P$434,A26offset,$E1108)-INDEX('PTRM input'!$G$277:$P$326,A26offset,$E1108))*OFFSET($F$7,0,$E1108))-SUM($G1108:AN1108))*(OFFSET('PTRM input'!$G$477,0,$E1108-1)/A26taxstdlife))))</f>
        <v>0</v>
      </c>
      <c r="AP1108" s="251">
        <f ca="1">IF(A26taxstdlife="n/a","n/a",IF(A26taxstdlife="",0,IF(AP$3&gt;(A26stdlife+$E1108),((INDEX('PTRM input'!$G$385:$P$434,A26offset,$E1108)-INDEX('PTRM input'!$G$277:$P$326,A26offset,$E1108))*OFFSET($F$7,0,$E1108))-SUM($G1108:AO1108),(((INDEX('PTRM input'!$G$385:$P$434,A26offset,$E1108)-INDEX('PTRM input'!$G$277:$P$326,A26offset,$E1108))*OFFSET($F$7,0,$E1108))-SUM($G1108:AO1108))*(OFFSET('PTRM input'!$G$477,0,$E1108-1)/A26taxstdlife))))</f>
        <v>0</v>
      </c>
      <c r="AQ1108" s="251">
        <f ca="1">IF(A26taxstdlife="n/a","n/a",IF(A26taxstdlife="",0,IF(AQ$3&gt;(A26stdlife+$E1108),((INDEX('PTRM input'!$G$385:$P$434,A26offset,$E1108)-INDEX('PTRM input'!$G$277:$P$326,A26offset,$E1108))*OFFSET($F$7,0,$E1108))-SUM($G1108:AP1108),(((INDEX('PTRM input'!$G$385:$P$434,A26offset,$E1108)-INDEX('PTRM input'!$G$277:$P$326,A26offset,$E1108))*OFFSET($F$7,0,$E1108))-SUM($G1108:AP1108))*(OFFSET('PTRM input'!$G$477,0,$E1108-1)/A26taxstdlife))))</f>
        <v>0</v>
      </c>
      <c r="AR1108" s="251">
        <f ca="1">IF(A26taxstdlife="n/a","n/a",IF(A26taxstdlife="",0,IF(AR$3&gt;(A26stdlife+$E1108),((INDEX('PTRM input'!$G$385:$P$434,A26offset,$E1108)-INDEX('PTRM input'!$G$277:$P$326,A26offset,$E1108))*OFFSET($F$7,0,$E1108))-SUM($G1108:AQ1108),(((INDEX('PTRM input'!$G$385:$P$434,A26offset,$E1108)-INDEX('PTRM input'!$G$277:$P$326,A26offset,$E1108))*OFFSET($F$7,0,$E1108))-SUM($G1108:AQ1108))*(OFFSET('PTRM input'!$G$477,0,$E1108-1)/A26taxstdlife))))</f>
        <v>0</v>
      </c>
      <c r="AS1108" s="251">
        <f ca="1">IF(A26taxstdlife="n/a","n/a",IF(A26taxstdlife="",0,IF(AS$3&gt;(A26stdlife+$E1108),((INDEX('PTRM input'!$G$385:$P$434,A26offset,$E1108)-INDEX('PTRM input'!$G$277:$P$326,A26offset,$E1108))*OFFSET($F$7,0,$E1108))-SUM($G1108:AR1108),(((INDEX('PTRM input'!$G$385:$P$434,A26offset,$E1108)-INDEX('PTRM input'!$G$277:$P$326,A26offset,$E1108))*OFFSET($F$7,0,$E1108))-SUM($G1108:AR1108))*(OFFSET('PTRM input'!$G$477,0,$E1108-1)/A26taxstdlife))))</f>
        <v>0</v>
      </c>
      <c r="AT1108" s="251">
        <f ca="1">IF(A26taxstdlife="n/a","n/a",IF(A26taxstdlife="",0,IF(AT$3&gt;(A26stdlife+$E1108),((INDEX('PTRM input'!$G$385:$P$434,A26offset,$E1108)-INDEX('PTRM input'!$G$277:$P$326,A26offset,$E1108))*OFFSET($F$7,0,$E1108))-SUM($G1108:AS1108),(((INDEX('PTRM input'!$G$385:$P$434,A26offset,$E1108)-INDEX('PTRM input'!$G$277:$P$326,A26offset,$E1108))*OFFSET($F$7,0,$E1108))-SUM($G1108:AS1108))*(OFFSET('PTRM input'!$G$477,0,$E1108-1)/A26taxstdlife))))</f>
        <v>0</v>
      </c>
      <c r="AU1108" s="251">
        <f ca="1">IF(A26taxstdlife="n/a","n/a",IF(A26taxstdlife="",0,IF(AU$3&gt;(A26stdlife+$E1108),((INDEX('PTRM input'!$G$385:$P$434,A26offset,$E1108)-INDEX('PTRM input'!$G$277:$P$326,A26offset,$E1108))*OFFSET($F$7,0,$E1108))-SUM($G1108:AT1108),(((INDEX('PTRM input'!$G$385:$P$434,A26offset,$E1108)-INDEX('PTRM input'!$G$277:$P$326,A26offset,$E1108))*OFFSET($F$7,0,$E1108))-SUM($G1108:AT1108))*(OFFSET('PTRM input'!$G$477,0,$E1108-1)/A26taxstdlife))))</f>
        <v>0</v>
      </c>
      <c r="AV1108" s="251">
        <f ca="1">IF(A26taxstdlife="n/a","n/a",IF(A26taxstdlife="",0,IF(AV$3&gt;(A26stdlife+$E1108),((INDEX('PTRM input'!$G$385:$P$434,A26offset,$E1108)-INDEX('PTRM input'!$G$277:$P$326,A26offset,$E1108))*OFFSET($F$7,0,$E1108))-SUM($G1108:AU1108),(((INDEX('PTRM input'!$G$385:$P$434,A26offset,$E1108)-INDEX('PTRM input'!$G$277:$P$326,A26offset,$E1108))*OFFSET($F$7,0,$E1108))-SUM($G1108:AU1108))*(OFFSET('PTRM input'!$G$477,0,$E1108-1)/A26taxstdlife))))</f>
        <v>0</v>
      </c>
      <c r="AW1108" s="251">
        <f ca="1">IF(A26taxstdlife="n/a","n/a",IF(A26taxstdlife="",0,IF(AW$3&gt;(A26stdlife+$E1108),((INDEX('PTRM input'!$G$385:$P$434,A26offset,$E1108)-INDEX('PTRM input'!$G$277:$P$326,A26offset,$E1108))*OFFSET($F$7,0,$E1108))-SUM($G1108:AV1108),(((INDEX('PTRM input'!$G$385:$P$434,A26offset,$E1108)-INDEX('PTRM input'!$G$277:$P$326,A26offset,$E1108))*OFFSET($F$7,0,$E1108))-SUM($G1108:AV1108))*(OFFSET('PTRM input'!$G$477,0,$E1108-1)/A26taxstdlife))))</f>
        <v>0</v>
      </c>
      <c r="AX1108" s="251">
        <f ca="1">IF(A26taxstdlife="n/a","n/a",IF(A26taxstdlife="",0,IF(AX$3&gt;(A26stdlife+$E1108),((INDEX('PTRM input'!$G$385:$P$434,A26offset,$E1108)-INDEX('PTRM input'!$G$277:$P$326,A26offset,$E1108))*OFFSET($F$7,0,$E1108))-SUM($G1108:AW1108),(((INDEX('PTRM input'!$G$385:$P$434,A26offset,$E1108)-INDEX('PTRM input'!$G$277:$P$326,A26offset,$E1108))*OFFSET($F$7,0,$E1108))-SUM($G1108:AW1108))*(OFFSET('PTRM input'!$G$477,0,$E1108-1)/A26taxstdlife))))</f>
        <v>0</v>
      </c>
      <c r="AY1108" s="251">
        <f ca="1">IF(A26taxstdlife="n/a","n/a",IF(A26taxstdlife="",0,IF(AY$3&gt;(A26stdlife+$E1108),((INDEX('PTRM input'!$G$385:$P$434,A26offset,$E1108)-INDEX('PTRM input'!$G$277:$P$326,A26offset,$E1108))*OFFSET($F$7,0,$E1108))-SUM($G1108:AX1108),(((INDEX('PTRM input'!$G$385:$P$434,A26offset,$E1108)-INDEX('PTRM input'!$G$277:$P$326,A26offset,$E1108))*OFFSET($F$7,0,$E1108))-SUM($G1108:AX1108))*(OFFSET('PTRM input'!$G$477,0,$E1108-1)/A26taxstdlife))))</f>
        <v>0</v>
      </c>
      <c r="AZ1108" s="251">
        <f ca="1">IF(A26taxstdlife="n/a","n/a",IF(A26taxstdlife="",0,IF(AZ$3&gt;(A26stdlife+$E1108),((INDEX('PTRM input'!$G$385:$P$434,A26offset,$E1108)-INDEX('PTRM input'!$G$277:$P$326,A26offset,$E1108))*OFFSET($F$7,0,$E1108))-SUM($G1108:AY1108),(((INDEX('PTRM input'!$G$385:$P$434,A26offset,$E1108)-INDEX('PTRM input'!$G$277:$P$326,A26offset,$E1108))*OFFSET($F$7,0,$E1108))-SUM($G1108:AY1108))*(OFFSET('PTRM input'!$G$477,0,$E1108-1)/A26taxstdlife))))</f>
        <v>0</v>
      </c>
      <c r="BA1108" s="251">
        <f ca="1">IF(A26taxstdlife="n/a","n/a",IF(A26taxstdlife="",0,IF(BA$3&gt;(A26stdlife+$E1108),((INDEX('PTRM input'!$G$385:$P$434,A26offset,$E1108)-INDEX('PTRM input'!$G$277:$P$326,A26offset,$E1108))*OFFSET($F$7,0,$E1108))-SUM($G1108:AZ1108),(((INDEX('PTRM input'!$G$385:$P$434,A26offset,$E1108)-INDEX('PTRM input'!$G$277:$P$326,A26offset,$E1108))*OFFSET($F$7,0,$E1108))-SUM($G1108:AZ1108))*(OFFSET('PTRM input'!$G$477,0,$E1108-1)/A26taxstdlife))))</f>
        <v>0</v>
      </c>
      <c r="BB1108" s="251">
        <f ca="1">IF(A26taxstdlife="n/a","n/a",IF(A26taxstdlife="",0,IF(BB$3&gt;(A26stdlife+$E1108),((INDEX('PTRM input'!$G$385:$P$434,A26offset,$E1108)-INDEX('PTRM input'!$G$277:$P$326,A26offset,$E1108))*OFFSET($F$7,0,$E1108))-SUM($G1108:BA1108),(((INDEX('PTRM input'!$G$385:$P$434,A26offset,$E1108)-INDEX('PTRM input'!$G$277:$P$326,A26offset,$E1108))*OFFSET($F$7,0,$E1108))-SUM($G1108:BA1108))*(OFFSET('PTRM input'!$G$477,0,$E1108-1)/A26taxstdlife))))</f>
        <v>0</v>
      </c>
      <c r="BC1108" s="251">
        <f ca="1">IF(A26taxstdlife="n/a","n/a",IF(A26taxstdlife="",0,IF(BC$3&gt;(A26stdlife+$E1108),((INDEX('PTRM input'!$G$385:$P$434,A26offset,$E1108)-INDEX('PTRM input'!$G$277:$P$326,A26offset,$E1108))*OFFSET($F$7,0,$E1108))-SUM($G1108:BB1108),(((INDEX('PTRM input'!$G$385:$P$434,A26offset,$E1108)-INDEX('PTRM input'!$G$277:$P$326,A26offset,$E1108))*OFFSET($F$7,0,$E1108))-SUM($G1108:BB1108))*(OFFSET('PTRM input'!$G$477,0,$E1108-1)/A26taxstdlife))))</f>
        <v>0</v>
      </c>
      <c r="BD1108" s="251">
        <f ca="1">IF(A26taxstdlife="n/a","n/a",IF(A26taxstdlife="",0,IF(BD$3&gt;(A26stdlife+$E1108),((INDEX('PTRM input'!$G$385:$P$434,A26offset,$E1108)-INDEX('PTRM input'!$G$277:$P$326,A26offset,$E1108))*OFFSET($F$7,0,$E1108))-SUM($G1108:BC1108),(((INDEX('PTRM input'!$G$385:$P$434,A26offset,$E1108)-INDEX('PTRM input'!$G$277:$P$326,A26offset,$E1108))*OFFSET($F$7,0,$E1108))-SUM($G1108:BC1108))*(OFFSET('PTRM input'!$G$477,0,$E1108-1)/A26taxstdlife))))</f>
        <v>0</v>
      </c>
      <c r="BE1108" s="251">
        <f ca="1">IF(A26taxstdlife="n/a","n/a",IF(A26taxstdlife="",0,IF(BE$3&gt;(A26stdlife+$E1108),((INDEX('PTRM input'!$G$385:$P$434,A26offset,$E1108)-INDEX('PTRM input'!$G$277:$P$326,A26offset,$E1108))*OFFSET($F$7,0,$E1108))-SUM($G1108:BD1108),(((INDEX('PTRM input'!$G$385:$P$434,A26offset,$E1108)-INDEX('PTRM input'!$G$277:$P$326,A26offset,$E1108))*OFFSET($F$7,0,$E1108))-SUM($G1108:BD1108))*(OFFSET('PTRM input'!$G$477,0,$E1108-1)/A26taxstdlife))))</f>
        <v>0</v>
      </c>
      <c r="BF1108" s="251">
        <f ca="1">IF(A26taxstdlife="n/a","n/a",IF(A26taxstdlife="",0,IF(BF$3&gt;(A26stdlife+$E1108),((INDEX('PTRM input'!$G$385:$P$434,A26offset,$E1108)-INDEX('PTRM input'!$G$277:$P$326,A26offset,$E1108))*OFFSET($F$7,0,$E1108))-SUM($G1108:BE1108),(((INDEX('PTRM input'!$G$385:$P$434,A26offset,$E1108)-INDEX('PTRM input'!$G$277:$P$326,A26offset,$E1108))*OFFSET($F$7,0,$E1108))-SUM($G1108:BE1108))*(OFFSET('PTRM input'!$G$477,0,$E1108-1)/A26taxstdlife))))</f>
        <v>0</v>
      </c>
      <c r="BG1108" s="251">
        <f ca="1">IF(A26taxstdlife="n/a","n/a",IF(A26taxstdlife="",0,IF(BG$3&gt;(A26stdlife+$E1108),((INDEX('PTRM input'!$G$385:$P$434,A26offset,$E1108)-INDEX('PTRM input'!$G$277:$P$326,A26offset,$E1108))*OFFSET($F$7,0,$E1108))-SUM($G1108:BF1108),(((INDEX('PTRM input'!$G$385:$P$434,A26offset,$E1108)-INDEX('PTRM input'!$G$277:$P$326,A26offset,$E1108))*OFFSET($F$7,0,$E1108))-SUM($G1108:BF1108))*(OFFSET('PTRM input'!$G$477,0,$E1108-1)/A26taxstdlife))))</f>
        <v>0</v>
      </c>
      <c r="BH1108" s="251">
        <f ca="1">IF(A26taxstdlife="n/a","n/a",IF(A26taxstdlife="",0,IF(BH$3&gt;(A26stdlife+$E1108),((INDEX('PTRM input'!$G$385:$P$434,A26offset,$E1108)-INDEX('PTRM input'!$G$277:$P$326,A26offset,$E1108))*OFFSET($F$7,0,$E1108))-SUM($G1108:BG1108),(((INDEX('PTRM input'!$G$385:$P$434,A26offset,$E1108)-INDEX('PTRM input'!$G$277:$P$326,A26offset,$E1108))*OFFSET($F$7,0,$E1108))-SUM($G1108:BG1108))*(OFFSET('PTRM input'!$G$477,0,$E1108-1)/A26taxstdlife))))</f>
        <v>0</v>
      </c>
      <c r="BI1108" s="251">
        <f ca="1">IF(A26taxstdlife="n/a","n/a",IF(A26taxstdlife="",0,IF(BI$3&gt;(A26stdlife+$E1108),((INDEX('PTRM input'!$G$385:$P$434,A26offset,$E1108)-INDEX('PTRM input'!$G$277:$P$326,A26offset,$E1108))*OFFSET($F$7,0,$E1108))-SUM($G1108:BH1108),(((INDEX('PTRM input'!$G$385:$P$434,A26offset,$E1108)-INDEX('PTRM input'!$G$277:$P$326,A26offset,$E1108))*OFFSET($F$7,0,$E1108))-SUM($G1108:BH1108))*(OFFSET('PTRM input'!$G$477,0,$E1108-1)/A26taxstdlife))))</f>
        <v>0</v>
      </c>
      <c r="BJ1108" s="116"/>
      <c r="BK1108" s="116"/>
      <c r="BL1108" s="116"/>
      <c r="BM1108" s="116"/>
    </row>
    <row r="1109" spans="1:65" ht="12.75" hidden="1" customHeight="1" outlineLevel="2">
      <c r="A1109" s="366"/>
      <c r="B1109" s="19"/>
      <c r="C1109" s="18"/>
      <c r="D1109" s="760"/>
      <c r="E1109" s="86">
        <v>3</v>
      </c>
      <c r="F1109" s="356"/>
      <c r="G1109" s="434"/>
      <c r="H1109" s="435"/>
      <c r="I1109" s="619"/>
      <c r="J1109" s="251">
        <f ca="1">IF(A26taxstdlife="n/a","n/a",IF(A26taxstdlife="",0,IF(J$3&gt;(A26stdlife+$E1109),((INDEX('PTRM input'!$G$385:$P$434,A26offset,$E1109)-INDEX('PTRM input'!$G$277:$P$326,A26offset,$E1109))*OFFSET($F$7,0,$E1109))-SUM($G1109:I1109),(((INDEX('PTRM input'!$G$385:$P$434,A26offset,$E1109)-INDEX('PTRM input'!$G$277:$P$326,A26offset,$E1109))*OFFSET($F$7,0,$E1109))-SUM($G1109:I1109))*(OFFSET('PTRM input'!$G$477,0,$E1109-1)/A26taxstdlife))))</f>
        <v>0</v>
      </c>
      <c r="K1109" s="251">
        <f ca="1">IF(A26taxstdlife="n/a","n/a",IF(A26taxstdlife="",0,IF(K$3&gt;(A26stdlife+$E1109),((INDEX('PTRM input'!$G$385:$P$434,A26offset,$E1109)-INDEX('PTRM input'!$G$277:$P$326,A26offset,$E1109))*OFFSET($F$7,0,$E1109))-SUM($G1109:J1109),(((INDEX('PTRM input'!$G$385:$P$434,A26offset,$E1109)-INDEX('PTRM input'!$G$277:$P$326,A26offset,$E1109))*OFFSET($F$7,0,$E1109))-SUM($G1109:J1109))*(OFFSET('PTRM input'!$G$477,0,$E1109-1)/A26taxstdlife))))</f>
        <v>0</v>
      </c>
      <c r="L1109" s="251">
        <f ca="1">IF(A26taxstdlife="n/a","n/a",IF(A26taxstdlife="",0,IF(L$3&gt;(A26stdlife+$E1109),((INDEX('PTRM input'!$G$385:$P$434,A26offset,$E1109)-INDEX('PTRM input'!$G$277:$P$326,A26offset,$E1109))*OFFSET($F$7,0,$E1109))-SUM($G1109:K1109),(((INDEX('PTRM input'!$G$385:$P$434,A26offset,$E1109)-INDEX('PTRM input'!$G$277:$P$326,A26offset,$E1109))*OFFSET($F$7,0,$E1109))-SUM($G1109:K1109))*(OFFSET('PTRM input'!$G$477,0,$E1109-1)/A26taxstdlife))))</f>
        <v>0</v>
      </c>
      <c r="M1109" s="251">
        <f ca="1">IF(A26taxstdlife="n/a","n/a",IF(A26taxstdlife="",0,IF(M$3&gt;(A26stdlife+$E1109),((INDEX('PTRM input'!$G$385:$P$434,A26offset,$E1109)-INDEX('PTRM input'!$G$277:$P$326,A26offset,$E1109))*OFFSET($F$7,0,$E1109))-SUM($G1109:L1109),(((INDEX('PTRM input'!$G$385:$P$434,A26offset,$E1109)-INDEX('PTRM input'!$G$277:$P$326,A26offset,$E1109))*OFFSET($F$7,0,$E1109))-SUM($G1109:L1109))*(OFFSET('PTRM input'!$G$477,0,$E1109-1)/A26taxstdlife))))</f>
        <v>0</v>
      </c>
      <c r="N1109" s="251">
        <f ca="1">IF(A26taxstdlife="n/a","n/a",IF(A26taxstdlife="",0,IF(N$3&gt;(A26stdlife+$E1109),((INDEX('PTRM input'!$G$385:$P$434,A26offset,$E1109)-INDEX('PTRM input'!$G$277:$P$326,A26offset,$E1109))*OFFSET($F$7,0,$E1109))-SUM($G1109:M1109),(((INDEX('PTRM input'!$G$385:$P$434,A26offset,$E1109)-INDEX('PTRM input'!$G$277:$P$326,A26offset,$E1109))*OFFSET($F$7,0,$E1109))-SUM($G1109:M1109))*(OFFSET('PTRM input'!$G$477,0,$E1109-1)/A26taxstdlife))))</f>
        <v>0</v>
      </c>
      <c r="O1109" s="251">
        <f ca="1">IF(A26taxstdlife="n/a","n/a",IF(A26taxstdlife="",0,IF(O$3&gt;(A26stdlife+$E1109),((INDEX('PTRM input'!$G$385:$P$434,A26offset,$E1109)-INDEX('PTRM input'!$G$277:$P$326,A26offset,$E1109))*OFFSET($F$7,0,$E1109))-SUM($G1109:N1109),(((INDEX('PTRM input'!$G$385:$P$434,A26offset,$E1109)-INDEX('PTRM input'!$G$277:$P$326,A26offset,$E1109))*OFFSET($F$7,0,$E1109))-SUM($G1109:N1109))*(OFFSET('PTRM input'!$G$477,0,$E1109-1)/A26taxstdlife))))</f>
        <v>0</v>
      </c>
      <c r="P1109" s="251">
        <f ca="1">IF(A26taxstdlife="n/a","n/a",IF(A26taxstdlife="",0,IF(P$3&gt;(A26stdlife+$E1109),((INDEX('PTRM input'!$G$385:$P$434,A26offset,$E1109)-INDEX('PTRM input'!$G$277:$P$326,A26offset,$E1109))*OFFSET($F$7,0,$E1109))-SUM($G1109:O1109),(((INDEX('PTRM input'!$G$385:$P$434,A26offset,$E1109)-INDEX('PTRM input'!$G$277:$P$326,A26offset,$E1109))*OFFSET($F$7,0,$E1109))-SUM($G1109:O1109))*(OFFSET('PTRM input'!$G$477,0,$E1109-1)/A26taxstdlife))))</f>
        <v>0</v>
      </c>
      <c r="Q1109" s="251">
        <f ca="1">IF(A26taxstdlife="n/a","n/a",IF(A26taxstdlife="",0,IF(Q$3&gt;(A26stdlife+$E1109),((INDEX('PTRM input'!$G$385:$P$434,A26offset,$E1109)-INDEX('PTRM input'!$G$277:$P$326,A26offset,$E1109))*OFFSET($F$7,0,$E1109))-SUM($G1109:P1109),(((INDEX('PTRM input'!$G$385:$P$434,A26offset,$E1109)-INDEX('PTRM input'!$G$277:$P$326,A26offset,$E1109))*OFFSET($F$7,0,$E1109))-SUM($G1109:P1109))*(OFFSET('PTRM input'!$G$477,0,$E1109-1)/A26taxstdlife))))</f>
        <v>0</v>
      </c>
      <c r="R1109" s="251">
        <f ca="1">IF(A26taxstdlife="n/a","n/a",IF(A26taxstdlife="",0,IF(R$3&gt;(A26stdlife+$E1109),((INDEX('PTRM input'!$G$385:$P$434,A26offset,$E1109)-INDEX('PTRM input'!$G$277:$P$326,A26offset,$E1109))*OFFSET($F$7,0,$E1109))-SUM($G1109:Q1109),(((INDEX('PTRM input'!$G$385:$P$434,A26offset,$E1109)-INDEX('PTRM input'!$G$277:$P$326,A26offset,$E1109))*OFFSET($F$7,0,$E1109))-SUM($G1109:Q1109))*(OFFSET('PTRM input'!$G$477,0,$E1109-1)/A26taxstdlife))))</f>
        <v>0</v>
      </c>
      <c r="S1109" s="251">
        <f ca="1">IF(A26taxstdlife="n/a","n/a",IF(A26taxstdlife="",0,IF(S$3&gt;(A26stdlife+$E1109),((INDEX('PTRM input'!$G$385:$P$434,A26offset,$E1109)-INDEX('PTRM input'!$G$277:$P$326,A26offset,$E1109))*OFFSET($F$7,0,$E1109))-SUM($G1109:R1109),(((INDEX('PTRM input'!$G$385:$P$434,A26offset,$E1109)-INDEX('PTRM input'!$G$277:$P$326,A26offset,$E1109))*OFFSET($F$7,0,$E1109))-SUM($G1109:R1109))*(OFFSET('PTRM input'!$G$477,0,$E1109-1)/A26taxstdlife))))</f>
        <v>0</v>
      </c>
      <c r="T1109" s="251">
        <f ca="1">IF(A26taxstdlife="n/a","n/a",IF(A26taxstdlife="",0,IF(T$3&gt;(A26stdlife+$E1109),((INDEX('PTRM input'!$G$385:$P$434,A26offset,$E1109)-INDEX('PTRM input'!$G$277:$P$326,A26offset,$E1109))*OFFSET($F$7,0,$E1109))-SUM($G1109:S1109),(((INDEX('PTRM input'!$G$385:$P$434,A26offset,$E1109)-INDEX('PTRM input'!$G$277:$P$326,A26offset,$E1109))*OFFSET($F$7,0,$E1109))-SUM($G1109:S1109))*(OFFSET('PTRM input'!$G$477,0,$E1109-1)/A26taxstdlife))))</f>
        <v>0</v>
      </c>
      <c r="U1109" s="251">
        <f ca="1">IF(A26taxstdlife="n/a","n/a",IF(A26taxstdlife="",0,IF(U$3&gt;(A26stdlife+$E1109),((INDEX('PTRM input'!$G$385:$P$434,A26offset,$E1109)-INDEX('PTRM input'!$G$277:$P$326,A26offset,$E1109))*OFFSET($F$7,0,$E1109))-SUM($G1109:T1109),(((INDEX('PTRM input'!$G$385:$P$434,A26offset,$E1109)-INDEX('PTRM input'!$G$277:$P$326,A26offset,$E1109))*OFFSET($F$7,0,$E1109))-SUM($G1109:T1109))*(OFFSET('PTRM input'!$G$477,0,$E1109-1)/A26taxstdlife))))</f>
        <v>0</v>
      </c>
      <c r="V1109" s="251">
        <f ca="1">IF(A26taxstdlife="n/a","n/a",IF(A26taxstdlife="",0,IF(V$3&gt;(A26stdlife+$E1109),((INDEX('PTRM input'!$G$385:$P$434,A26offset,$E1109)-INDEX('PTRM input'!$G$277:$P$326,A26offset,$E1109))*OFFSET($F$7,0,$E1109))-SUM($G1109:U1109),(((INDEX('PTRM input'!$G$385:$P$434,A26offset,$E1109)-INDEX('PTRM input'!$G$277:$P$326,A26offset,$E1109))*OFFSET($F$7,0,$E1109))-SUM($G1109:U1109))*(OFFSET('PTRM input'!$G$477,0,$E1109-1)/A26taxstdlife))))</f>
        <v>0</v>
      </c>
      <c r="W1109" s="251">
        <f ca="1">IF(A26taxstdlife="n/a","n/a",IF(A26taxstdlife="",0,IF(W$3&gt;(A26stdlife+$E1109),((INDEX('PTRM input'!$G$385:$P$434,A26offset,$E1109)-INDEX('PTRM input'!$G$277:$P$326,A26offset,$E1109))*OFFSET($F$7,0,$E1109))-SUM($G1109:V1109),(((INDEX('PTRM input'!$G$385:$P$434,A26offset,$E1109)-INDEX('PTRM input'!$G$277:$P$326,A26offset,$E1109))*OFFSET($F$7,0,$E1109))-SUM($G1109:V1109))*(OFFSET('PTRM input'!$G$477,0,$E1109-1)/A26taxstdlife))))</f>
        <v>0</v>
      </c>
      <c r="X1109" s="251">
        <f ca="1">IF(A26taxstdlife="n/a","n/a",IF(A26taxstdlife="",0,IF(X$3&gt;(A26stdlife+$E1109),((INDEX('PTRM input'!$G$385:$P$434,A26offset,$E1109)-INDEX('PTRM input'!$G$277:$P$326,A26offset,$E1109))*OFFSET($F$7,0,$E1109))-SUM($G1109:W1109),(((INDEX('PTRM input'!$G$385:$P$434,A26offset,$E1109)-INDEX('PTRM input'!$G$277:$P$326,A26offset,$E1109))*OFFSET($F$7,0,$E1109))-SUM($G1109:W1109))*(OFFSET('PTRM input'!$G$477,0,$E1109-1)/A26taxstdlife))))</f>
        <v>0</v>
      </c>
      <c r="Y1109" s="251">
        <f ca="1">IF(A26taxstdlife="n/a","n/a",IF(A26taxstdlife="",0,IF(Y$3&gt;(A26stdlife+$E1109),((INDEX('PTRM input'!$G$385:$P$434,A26offset,$E1109)-INDEX('PTRM input'!$G$277:$P$326,A26offset,$E1109))*OFFSET($F$7,0,$E1109))-SUM($G1109:X1109),(((INDEX('PTRM input'!$G$385:$P$434,A26offset,$E1109)-INDEX('PTRM input'!$G$277:$P$326,A26offset,$E1109))*OFFSET($F$7,0,$E1109))-SUM($G1109:X1109))*(OFFSET('PTRM input'!$G$477,0,$E1109-1)/A26taxstdlife))))</f>
        <v>0</v>
      </c>
      <c r="Z1109" s="251">
        <f ca="1">IF(A26taxstdlife="n/a","n/a",IF(A26taxstdlife="",0,IF(Z$3&gt;(A26stdlife+$E1109),((INDEX('PTRM input'!$G$385:$P$434,A26offset,$E1109)-INDEX('PTRM input'!$G$277:$P$326,A26offset,$E1109))*OFFSET($F$7,0,$E1109))-SUM($G1109:Y1109),(((INDEX('PTRM input'!$G$385:$P$434,A26offset,$E1109)-INDEX('PTRM input'!$G$277:$P$326,A26offset,$E1109))*OFFSET($F$7,0,$E1109))-SUM($G1109:Y1109))*(OFFSET('PTRM input'!$G$477,0,$E1109-1)/A26taxstdlife))))</f>
        <v>0</v>
      </c>
      <c r="AA1109" s="251">
        <f ca="1">IF(A26taxstdlife="n/a","n/a",IF(A26taxstdlife="",0,IF(AA$3&gt;(A26stdlife+$E1109),((INDEX('PTRM input'!$G$385:$P$434,A26offset,$E1109)-INDEX('PTRM input'!$G$277:$P$326,A26offset,$E1109))*OFFSET($F$7,0,$E1109))-SUM($G1109:Z1109),(((INDEX('PTRM input'!$G$385:$P$434,A26offset,$E1109)-INDEX('PTRM input'!$G$277:$P$326,A26offset,$E1109))*OFFSET($F$7,0,$E1109))-SUM($G1109:Z1109))*(OFFSET('PTRM input'!$G$477,0,$E1109-1)/A26taxstdlife))))</f>
        <v>0</v>
      </c>
      <c r="AB1109" s="251">
        <f ca="1">IF(A26taxstdlife="n/a","n/a",IF(A26taxstdlife="",0,IF(AB$3&gt;(A26stdlife+$E1109),((INDEX('PTRM input'!$G$385:$P$434,A26offset,$E1109)-INDEX('PTRM input'!$G$277:$P$326,A26offset,$E1109))*OFFSET($F$7,0,$E1109))-SUM($G1109:AA1109),(((INDEX('PTRM input'!$G$385:$P$434,A26offset,$E1109)-INDEX('PTRM input'!$G$277:$P$326,A26offset,$E1109))*OFFSET($F$7,0,$E1109))-SUM($G1109:AA1109))*(OFFSET('PTRM input'!$G$477,0,$E1109-1)/A26taxstdlife))))</f>
        <v>0</v>
      </c>
      <c r="AC1109" s="251">
        <f ca="1">IF(A26taxstdlife="n/a","n/a",IF(A26taxstdlife="",0,IF(AC$3&gt;(A26stdlife+$E1109),((INDEX('PTRM input'!$G$385:$P$434,A26offset,$E1109)-INDEX('PTRM input'!$G$277:$P$326,A26offset,$E1109))*OFFSET($F$7,0,$E1109))-SUM($G1109:AB1109),(((INDEX('PTRM input'!$G$385:$P$434,A26offset,$E1109)-INDEX('PTRM input'!$G$277:$P$326,A26offset,$E1109))*OFFSET($F$7,0,$E1109))-SUM($G1109:AB1109))*(OFFSET('PTRM input'!$G$477,0,$E1109-1)/A26taxstdlife))))</f>
        <v>0</v>
      </c>
      <c r="AD1109" s="251">
        <f ca="1">IF(A26taxstdlife="n/a","n/a",IF(A26taxstdlife="",0,IF(AD$3&gt;(A26stdlife+$E1109),((INDEX('PTRM input'!$G$385:$P$434,A26offset,$E1109)-INDEX('PTRM input'!$G$277:$P$326,A26offset,$E1109))*OFFSET($F$7,0,$E1109))-SUM($G1109:AC1109),(((INDEX('PTRM input'!$G$385:$P$434,A26offset,$E1109)-INDEX('PTRM input'!$G$277:$P$326,A26offset,$E1109))*OFFSET($F$7,0,$E1109))-SUM($G1109:AC1109))*(OFFSET('PTRM input'!$G$477,0,$E1109-1)/A26taxstdlife))))</f>
        <v>0</v>
      </c>
      <c r="AE1109" s="251">
        <f ca="1">IF(A26taxstdlife="n/a","n/a",IF(A26taxstdlife="",0,IF(AE$3&gt;(A26stdlife+$E1109),((INDEX('PTRM input'!$G$385:$P$434,A26offset,$E1109)-INDEX('PTRM input'!$G$277:$P$326,A26offset,$E1109))*OFFSET($F$7,0,$E1109))-SUM($G1109:AD1109),(((INDEX('PTRM input'!$G$385:$P$434,A26offset,$E1109)-INDEX('PTRM input'!$G$277:$P$326,A26offset,$E1109))*OFFSET($F$7,0,$E1109))-SUM($G1109:AD1109))*(OFFSET('PTRM input'!$G$477,0,$E1109-1)/A26taxstdlife))))</f>
        <v>0</v>
      </c>
      <c r="AF1109" s="251">
        <f ca="1">IF(A26taxstdlife="n/a","n/a",IF(A26taxstdlife="",0,IF(AF$3&gt;(A26stdlife+$E1109),((INDEX('PTRM input'!$G$385:$P$434,A26offset,$E1109)-INDEX('PTRM input'!$G$277:$P$326,A26offset,$E1109))*OFFSET($F$7,0,$E1109))-SUM($G1109:AE1109),(((INDEX('PTRM input'!$G$385:$P$434,A26offset,$E1109)-INDEX('PTRM input'!$G$277:$P$326,A26offset,$E1109))*OFFSET($F$7,0,$E1109))-SUM($G1109:AE1109))*(OFFSET('PTRM input'!$G$477,0,$E1109-1)/A26taxstdlife))))</f>
        <v>0</v>
      </c>
      <c r="AG1109" s="251">
        <f ca="1">IF(A26taxstdlife="n/a","n/a",IF(A26taxstdlife="",0,IF(AG$3&gt;(A26stdlife+$E1109),((INDEX('PTRM input'!$G$385:$P$434,A26offset,$E1109)-INDEX('PTRM input'!$G$277:$P$326,A26offset,$E1109))*OFFSET($F$7,0,$E1109))-SUM($G1109:AF1109),(((INDEX('PTRM input'!$G$385:$P$434,A26offset,$E1109)-INDEX('PTRM input'!$G$277:$P$326,A26offset,$E1109))*OFFSET($F$7,0,$E1109))-SUM($G1109:AF1109))*(OFFSET('PTRM input'!$G$477,0,$E1109-1)/A26taxstdlife))))</f>
        <v>0</v>
      </c>
      <c r="AH1109" s="251">
        <f ca="1">IF(A26taxstdlife="n/a","n/a",IF(A26taxstdlife="",0,IF(AH$3&gt;(A26stdlife+$E1109),((INDEX('PTRM input'!$G$385:$P$434,A26offset,$E1109)-INDEX('PTRM input'!$G$277:$P$326,A26offset,$E1109))*OFFSET($F$7,0,$E1109))-SUM($G1109:AG1109),(((INDEX('PTRM input'!$G$385:$P$434,A26offset,$E1109)-INDEX('PTRM input'!$G$277:$P$326,A26offset,$E1109))*OFFSET($F$7,0,$E1109))-SUM($G1109:AG1109))*(OFFSET('PTRM input'!$G$477,0,$E1109-1)/A26taxstdlife))))</f>
        <v>0</v>
      </c>
      <c r="AI1109" s="251">
        <f ca="1">IF(A26taxstdlife="n/a","n/a",IF(A26taxstdlife="",0,IF(AI$3&gt;(A26stdlife+$E1109),((INDEX('PTRM input'!$G$385:$P$434,A26offset,$E1109)-INDEX('PTRM input'!$G$277:$P$326,A26offset,$E1109))*OFFSET($F$7,0,$E1109))-SUM($G1109:AH1109),(((INDEX('PTRM input'!$G$385:$P$434,A26offset,$E1109)-INDEX('PTRM input'!$G$277:$P$326,A26offset,$E1109))*OFFSET($F$7,0,$E1109))-SUM($G1109:AH1109))*(OFFSET('PTRM input'!$G$477,0,$E1109-1)/A26taxstdlife))))</f>
        <v>0</v>
      </c>
      <c r="AJ1109" s="251">
        <f ca="1">IF(A26taxstdlife="n/a","n/a",IF(A26taxstdlife="",0,IF(AJ$3&gt;(A26stdlife+$E1109),((INDEX('PTRM input'!$G$385:$P$434,A26offset,$E1109)-INDEX('PTRM input'!$G$277:$P$326,A26offset,$E1109))*OFFSET($F$7,0,$E1109))-SUM($G1109:AI1109),(((INDEX('PTRM input'!$G$385:$P$434,A26offset,$E1109)-INDEX('PTRM input'!$G$277:$P$326,A26offset,$E1109))*OFFSET($F$7,0,$E1109))-SUM($G1109:AI1109))*(OFFSET('PTRM input'!$G$477,0,$E1109-1)/A26taxstdlife))))</f>
        <v>0</v>
      </c>
      <c r="AK1109" s="251">
        <f ca="1">IF(A26taxstdlife="n/a","n/a",IF(A26taxstdlife="",0,IF(AK$3&gt;(A26stdlife+$E1109),((INDEX('PTRM input'!$G$385:$P$434,A26offset,$E1109)-INDEX('PTRM input'!$G$277:$P$326,A26offset,$E1109))*OFFSET($F$7,0,$E1109))-SUM($G1109:AJ1109),(((INDEX('PTRM input'!$G$385:$P$434,A26offset,$E1109)-INDEX('PTRM input'!$G$277:$P$326,A26offset,$E1109))*OFFSET($F$7,0,$E1109))-SUM($G1109:AJ1109))*(OFFSET('PTRM input'!$G$477,0,$E1109-1)/A26taxstdlife))))</f>
        <v>0</v>
      </c>
      <c r="AL1109" s="251">
        <f ca="1">IF(A26taxstdlife="n/a","n/a",IF(A26taxstdlife="",0,IF(AL$3&gt;(A26stdlife+$E1109),((INDEX('PTRM input'!$G$385:$P$434,A26offset,$E1109)-INDEX('PTRM input'!$G$277:$P$326,A26offset,$E1109))*OFFSET($F$7,0,$E1109))-SUM($G1109:AK1109),(((INDEX('PTRM input'!$G$385:$P$434,A26offset,$E1109)-INDEX('PTRM input'!$G$277:$P$326,A26offset,$E1109))*OFFSET($F$7,0,$E1109))-SUM($G1109:AK1109))*(OFFSET('PTRM input'!$G$477,0,$E1109-1)/A26taxstdlife))))</f>
        <v>0</v>
      </c>
      <c r="AM1109" s="251">
        <f ca="1">IF(A26taxstdlife="n/a","n/a",IF(A26taxstdlife="",0,IF(AM$3&gt;(A26stdlife+$E1109),((INDEX('PTRM input'!$G$385:$P$434,A26offset,$E1109)-INDEX('PTRM input'!$G$277:$P$326,A26offset,$E1109))*OFFSET($F$7,0,$E1109))-SUM($G1109:AL1109),(((INDEX('PTRM input'!$G$385:$P$434,A26offset,$E1109)-INDEX('PTRM input'!$G$277:$P$326,A26offset,$E1109))*OFFSET($F$7,0,$E1109))-SUM($G1109:AL1109))*(OFFSET('PTRM input'!$G$477,0,$E1109-1)/A26taxstdlife))))</f>
        <v>0</v>
      </c>
      <c r="AN1109" s="251">
        <f ca="1">IF(A26taxstdlife="n/a","n/a",IF(A26taxstdlife="",0,IF(AN$3&gt;(A26stdlife+$E1109),((INDEX('PTRM input'!$G$385:$P$434,A26offset,$E1109)-INDEX('PTRM input'!$G$277:$P$326,A26offset,$E1109))*OFFSET($F$7,0,$E1109))-SUM($G1109:AM1109),(((INDEX('PTRM input'!$G$385:$P$434,A26offset,$E1109)-INDEX('PTRM input'!$G$277:$P$326,A26offset,$E1109))*OFFSET($F$7,0,$E1109))-SUM($G1109:AM1109))*(OFFSET('PTRM input'!$G$477,0,$E1109-1)/A26taxstdlife))))</f>
        <v>0</v>
      </c>
      <c r="AO1109" s="251">
        <f ca="1">IF(A26taxstdlife="n/a","n/a",IF(A26taxstdlife="",0,IF(AO$3&gt;(A26stdlife+$E1109),((INDEX('PTRM input'!$G$385:$P$434,A26offset,$E1109)-INDEX('PTRM input'!$G$277:$P$326,A26offset,$E1109))*OFFSET($F$7,0,$E1109))-SUM($G1109:AN1109),(((INDEX('PTRM input'!$G$385:$P$434,A26offset,$E1109)-INDEX('PTRM input'!$G$277:$P$326,A26offset,$E1109))*OFFSET($F$7,0,$E1109))-SUM($G1109:AN1109))*(OFFSET('PTRM input'!$G$477,0,$E1109-1)/A26taxstdlife))))</f>
        <v>0</v>
      </c>
      <c r="AP1109" s="251">
        <f ca="1">IF(A26taxstdlife="n/a","n/a",IF(A26taxstdlife="",0,IF(AP$3&gt;(A26stdlife+$E1109),((INDEX('PTRM input'!$G$385:$P$434,A26offset,$E1109)-INDEX('PTRM input'!$G$277:$P$326,A26offset,$E1109))*OFFSET($F$7,0,$E1109))-SUM($G1109:AO1109),(((INDEX('PTRM input'!$G$385:$P$434,A26offset,$E1109)-INDEX('PTRM input'!$G$277:$P$326,A26offset,$E1109))*OFFSET($F$7,0,$E1109))-SUM($G1109:AO1109))*(OFFSET('PTRM input'!$G$477,0,$E1109-1)/A26taxstdlife))))</f>
        <v>0</v>
      </c>
      <c r="AQ1109" s="251">
        <f ca="1">IF(A26taxstdlife="n/a","n/a",IF(A26taxstdlife="",0,IF(AQ$3&gt;(A26stdlife+$E1109),((INDEX('PTRM input'!$G$385:$P$434,A26offset,$E1109)-INDEX('PTRM input'!$G$277:$P$326,A26offset,$E1109))*OFFSET($F$7,0,$E1109))-SUM($G1109:AP1109),(((INDEX('PTRM input'!$G$385:$P$434,A26offset,$E1109)-INDEX('PTRM input'!$G$277:$P$326,A26offset,$E1109))*OFFSET($F$7,0,$E1109))-SUM($G1109:AP1109))*(OFFSET('PTRM input'!$G$477,0,$E1109-1)/A26taxstdlife))))</f>
        <v>0</v>
      </c>
      <c r="AR1109" s="251">
        <f ca="1">IF(A26taxstdlife="n/a","n/a",IF(A26taxstdlife="",0,IF(AR$3&gt;(A26stdlife+$E1109),((INDEX('PTRM input'!$G$385:$P$434,A26offset,$E1109)-INDEX('PTRM input'!$G$277:$P$326,A26offset,$E1109))*OFFSET($F$7,0,$E1109))-SUM($G1109:AQ1109),(((INDEX('PTRM input'!$G$385:$P$434,A26offset,$E1109)-INDEX('PTRM input'!$G$277:$P$326,A26offset,$E1109))*OFFSET($F$7,0,$E1109))-SUM($G1109:AQ1109))*(OFFSET('PTRM input'!$G$477,0,$E1109-1)/A26taxstdlife))))</f>
        <v>0</v>
      </c>
      <c r="AS1109" s="251">
        <f ca="1">IF(A26taxstdlife="n/a","n/a",IF(A26taxstdlife="",0,IF(AS$3&gt;(A26stdlife+$E1109),((INDEX('PTRM input'!$G$385:$P$434,A26offset,$E1109)-INDEX('PTRM input'!$G$277:$P$326,A26offset,$E1109))*OFFSET($F$7,0,$E1109))-SUM($G1109:AR1109),(((INDEX('PTRM input'!$G$385:$P$434,A26offset,$E1109)-INDEX('PTRM input'!$G$277:$P$326,A26offset,$E1109))*OFFSET($F$7,0,$E1109))-SUM($G1109:AR1109))*(OFFSET('PTRM input'!$G$477,0,$E1109-1)/A26taxstdlife))))</f>
        <v>0</v>
      </c>
      <c r="AT1109" s="251">
        <f ca="1">IF(A26taxstdlife="n/a","n/a",IF(A26taxstdlife="",0,IF(AT$3&gt;(A26stdlife+$E1109),((INDEX('PTRM input'!$G$385:$P$434,A26offset,$E1109)-INDEX('PTRM input'!$G$277:$P$326,A26offset,$E1109))*OFFSET($F$7,0,$E1109))-SUM($G1109:AS1109),(((INDEX('PTRM input'!$G$385:$P$434,A26offset,$E1109)-INDEX('PTRM input'!$G$277:$P$326,A26offset,$E1109))*OFFSET($F$7,0,$E1109))-SUM($G1109:AS1109))*(OFFSET('PTRM input'!$G$477,0,$E1109-1)/A26taxstdlife))))</f>
        <v>0</v>
      </c>
      <c r="AU1109" s="251">
        <f ca="1">IF(A26taxstdlife="n/a","n/a",IF(A26taxstdlife="",0,IF(AU$3&gt;(A26stdlife+$E1109),((INDEX('PTRM input'!$G$385:$P$434,A26offset,$E1109)-INDEX('PTRM input'!$G$277:$P$326,A26offset,$E1109))*OFFSET($F$7,0,$E1109))-SUM($G1109:AT1109),(((INDEX('PTRM input'!$G$385:$P$434,A26offset,$E1109)-INDEX('PTRM input'!$G$277:$P$326,A26offset,$E1109))*OFFSET($F$7,0,$E1109))-SUM($G1109:AT1109))*(OFFSET('PTRM input'!$G$477,0,$E1109-1)/A26taxstdlife))))</f>
        <v>0</v>
      </c>
      <c r="AV1109" s="251">
        <f ca="1">IF(A26taxstdlife="n/a","n/a",IF(A26taxstdlife="",0,IF(AV$3&gt;(A26stdlife+$E1109),((INDEX('PTRM input'!$G$385:$P$434,A26offset,$E1109)-INDEX('PTRM input'!$G$277:$P$326,A26offset,$E1109))*OFFSET($F$7,0,$E1109))-SUM($G1109:AU1109),(((INDEX('PTRM input'!$G$385:$P$434,A26offset,$E1109)-INDEX('PTRM input'!$G$277:$P$326,A26offset,$E1109))*OFFSET($F$7,0,$E1109))-SUM($G1109:AU1109))*(OFFSET('PTRM input'!$G$477,0,$E1109-1)/A26taxstdlife))))</f>
        <v>0</v>
      </c>
      <c r="AW1109" s="251">
        <f ca="1">IF(A26taxstdlife="n/a","n/a",IF(A26taxstdlife="",0,IF(AW$3&gt;(A26stdlife+$E1109),((INDEX('PTRM input'!$G$385:$P$434,A26offset,$E1109)-INDEX('PTRM input'!$G$277:$P$326,A26offset,$E1109))*OFFSET($F$7,0,$E1109))-SUM($G1109:AV1109),(((INDEX('PTRM input'!$G$385:$P$434,A26offset,$E1109)-INDEX('PTRM input'!$G$277:$P$326,A26offset,$E1109))*OFFSET($F$7,0,$E1109))-SUM($G1109:AV1109))*(OFFSET('PTRM input'!$G$477,0,$E1109-1)/A26taxstdlife))))</f>
        <v>0</v>
      </c>
      <c r="AX1109" s="251">
        <f ca="1">IF(A26taxstdlife="n/a","n/a",IF(A26taxstdlife="",0,IF(AX$3&gt;(A26stdlife+$E1109),((INDEX('PTRM input'!$G$385:$P$434,A26offset,$E1109)-INDEX('PTRM input'!$G$277:$P$326,A26offset,$E1109))*OFFSET($F$7,0,$E1109))-SUM($G1109:AW1109),(((INDEX('PTRM input'!$G$385:$P$434,A26offset,$E1109)-INDEX('PTRM input'!$G$277:$P$326,A26offset,$E1109))*OFFSET($F$7,0,$E1109))-SUM($G1109:AW1109))*(OFFSET('PTRM input'!$G$477,0,$E1109-1)/A26taxstdlife))))</f>
        <v>0</v>
      </c>
      <c r="AY1109" s="251">
        <f ca="1">IF(A26taxstdlife="n/a","n/a",IF(A26taxstdlife="",0,IF(AY$3&gt;(A26stdlife+$E1109),((INDEX('PTRM input'!$G$385:$P$434,A26offset,$E1109)-INDEX('PTRM input'!$G$277:$P$326,A26offset,$E1109))*OFFSET($F$7,0,$E1109))-SUM($G1109:AX1109),(((INDEX('PTRM input'!$G$385:$P$434,A26offset,$E1109)-INDEX('PTRM input'!$G$277:$P$326,A26offset,$E1109))*OFFSET($F$7,0,$E1109))-SUM($G1109:AX1109))*(OFFSET('PTRM input'!$G$477,0,$E1109-1)/A26taxstdlife))))</f>
        <v>0</v>
      </c>
      <c r="AZ1109" s="251">
        <f ca="1">IF(A26taxstdlife="n/a","n/a",IF(A26taxstdlife="",0,IF(AZ$3&gt;(A26stdlife+$E1109),((INDEX('PTRM input'!$G$385:$P$434,A26offset,$E1109)-INDEX('PTRM input'!$G$277:$P$326,A26offset,$E1109))*OFFSET($F$7,0,$E1109))-SUM($G1109:AY1109),(((INDEX('PTRM input'!$G$385:$P$434,A26offset,$E1109)-INDEX('PTRM input'!$G$277:$P$326,A26offset,$E1109))*OFFSET($F$7,0,$E1109))-SUM($G1109:AY1109))*(OFFSET('PTRM input'!$G$477,0,$E1109-1)/A26taxstdlife))))</f>
        <v>0</v>
      </c>
      <c r="BA1109" s="251">
        <f ca="1">IF(A26taxstdlife="n/a","n/a",IF(A26taxstdlife="",0,IF(BA$3&gt;(A26stdlife+$E1109),((INDEX('PTRM input'!$G$385:$P$434,A26offset,$E1109)-INDEX('PTRM input'!$G$277:$P$326,A26offset,$E1109))*OFFSET($F$7,0,$E1109))-SUM($G1109:AZ1109),(((INDEX('PTRM input'!$G$385:$P$434,A26offset,$E1109)-INDEX('PTRM input'!$G$277:$P$326,A26offset,$E1109))*OFFSET($F$7,0,$E1109))-SUM($G1109:AZ1109))*(OFFSET('PTRM input'!$G$477,0,$E1109-1)/A26taxstdlife))))</f>
        <v>0</v>
      </c>
      <c r="BB1109" s="251">
        <f ca="1">IF(A26taxstdlife="n/a","n/a",IF(A26taxstdlife="",0,IF(BB$3&gt;(A26stdlife+$E1109),((INDEX('PTRM input'!$G$385:$P$434,A26offset,$E1109)-INDEX('PTRM input'!$G$277:$P$326,A26offset,$E1109))*OFFSET($F$7,0,$E1109))-SUM($G1109:BA1109),(((INDEX('PTRM input'!$G$385:$P$434,A26offset,$E1109)-INDEX('PTRM input'!$G$277:$P$326,A26offset,$E1109))*OFFSET($F$7,0,$E1109))-SUM($G1109:BA1109))*(OFFSET('PTRM input'!$G$477,0,$E1109-1)/A26taxstdlife))))</f>
        <v>0</v>
      </c>
      <c r="BC1109" s="251">
        <f ca="1">IF(A26taxstdlife="n/a","n/a",IF(A26taxstdlife="",0,IF(BC$3&gt;(A26stdlife+$E1109),((INDEX('PTRM input'!$G$385:$P$434,A26offset,$E1109)-INDEX('PTRM input'!$G$277:$P$326,A26offset,$E1109))*OFFSET($F$7,0,$E1109))-SUM($G1109:BB1109),(((INDEX('PTRM input'!$G$385:$P$434,A26offset,$E1109)-INDEX('PTRM input'!$G$277:$P$326,A26offset,$E1109))*OFFSET($F$7,0,$E1109))-SUM($G1109:BB1109))*(OFFSET('PTRM input'!$G$477,0,$E1109-1)/A26taxstdlife))))</f>
        <v>0</v>
      </c>
      <c r="BD1109" s="251">
        <f ca="1">IF(A26taxstdlife="n/a","n/a",IF(A26taxstdlife="",0,IF(BD$3&gt;(A26stdlife+$E1109),((INDEX('PTRM input'!$G$385:$P$434,A26offset,$E1109)-INDEX('PTRM input'!$G$277:$P$326,A26offset,$E1109))*OFFSET($F$7,0,$E1109))-SUM($G1109:BC1109),(((INDEX('PTRM input'!$G$385:$P$434,A26offset,$E1109)-INDEX('PTRM input'!$G$277:$P$326,A26offset,$E1109))*OFFSET($F$7,0,$E1109))-SUM($G1109:BC1109))*(OFFSET('PTRM input'!$G$477,0,$E1109-1)/A26taxstdlife))))</f>
        <v>0</v>
      </c>
      <c r="BE1109" s="251">
        <f ca="1">IF(A26taxstdlife="n/a","n/a",IF(A26taxstdlife="",0,IF(BE$3&gt;(A26stdlife+$E1109),((INDEX('PTRM input'!$G$385:$P$434,A26offset,$E1109)-INDEX('PTRM input'!$G$277:$P$326,A26offset,$E1109))*OFFSET($F$7,0,$E1109))-SUM($G1109:BD1109),(((INDEX('PTRM input'!$G$385:$P$434,A26offset,$E1109)-INDEX('PTRM input'!$G$277:$P$326,A26offset,$E1109))*OFFSET($F$7,0,$E1109))-SUM($G1109:BD1109))*(OFFSET('PTRM input'!$G$477,0,$E1109-1)/A26taxstdlife))))</f>
        <v>0</v>
      </c>
      <c r="BF1109" s="251">
        <f ca="1">IF(A26taxstdlife="n/a","n/a",IF(A26taxstdlife="",0,IF(BF$3&gt;(A26stdlife+$E1109),((INDEX('PTRM input'!$G$385:$P$434,A26offset,$E1109)-INDEX('PTRM input'!$G$277:$P$326,A26offset,$E1109))*OFFSET($F$7,0,$E1109))-SUM($G1109:BE1109),(((INDEX('PTRM input'!$G$385:$P$434,A26offset,$E1109)-INDEX('PTRM input'!$G$277:$P$326,A26offset,$E1109))*OFFSET($F$7,0,$E1109))-SUM($G1109:BE1109))*(OFFSET('PTRM input'!$G$477,0,$E1109-1)/A26taxstdlife))))</f>
        <v>0</v>
      </c>
      <c r="BG1109" s="251">
        <f ca="1">IF(A26taxstdlife="n/a","n/a",IF(A26taxstdlife="",0,IF(BG$3&gt;(A26stdlife+$E1109),((INDEX('PTRM input'!$G$385:$P$434,A26offset,$E1109)-INDEX('PTRM input'!$G$277:$P$326,A26offset,$E1109))*OFFSET($F$7,0,$E1109))-SUM($G1109:BF1109),(((INDEX('PTRM input'!$G$385:$P$434,A26offset,$E1109)-INDEX('PTRM input'!$G$277:$P$326,A26offset,$E1109))*OFFSET($F$7,0,$E1109))-SUM($G1109:BF1109))*(OFFSET('PTRM input'!$G$477,0,$E1109-1)/A26taxstdlife))))</f>
        <v>0</v>
      </c>
      <c r="BH1109" s="251">
        <f ca="1">IF(A26taxstdlife="n/a","n/a",IF(A26taxstdlife="",0,IF(BH$3&gt;(A26stdlife+$E1109),((INDEX('PTRM input'!$G$385:$P$434,A26offset,$E1109)-INDEX('PTRM input'!$G$277:$P$326,A26offset,$E1109))*OFFSET($F$7,0,$E1109))-SUM($G1109:BG1109),(((INDEX('PTRM input'!$G$385:$P$434,A26offset,$E1109)-INDEX('PTRM input'!$G$277:$P$326,A26offset,$E1109))*OFFSET($F$7,0,$E1109))-SUM($G1109:BG1109))*(OFFSET('PTRM input'!$G$477,0,$E1109-1)/A26taxstdlife))))</f>
        <v>0</v>
      </c>
      <c r="BI1109" s="251">
        <f ca="1">IF(A26taxstdlife="n/a","n/a",IF(A26taxstdlife="",0,IF(BI$3&gt;(A26stdlife+$E1109),((INDEX('PTRM input'!$G$385:$P$434,A26offset,$E1109)-INDEX('PTRM input'!$G$277:$P$326,A26offset,$E1109))*OFFSET($F$7,0,$E1109))-SUM($G1109:BH1109),(((INDEX('PTRM input'!$G$385:$P$434,A26offset,$E1109)-INDEX('PTRM input'!$G$277:$P$326,A26offset,$E1109))*OFFSET($F$7,0,$E1109))-SUM($G1109:BH1109))*(OFFSET('PTRM input'!$G$477,0,$E1109-1)/A26taxstdlife))))</f>
        <v>0</v>
      </c>
      <c r="BJ1109" s="163"/>
      <c r="BK1109" s="116"/>
      <c r="BL1109" s="116"/>
      <c r="BM1109" s="116"/>
    </row>
    <row r="1110" spans="1:65" ht="12.75" hidden="1" customHeight="1" outlineLevel="2">
      <c r="A1110" s="366"/>
      <c r="B1110" s="19"/>
      <c r="C1110" s="18"/>
      <c r="D1110" s="760"/>
      <c r="E1110" s="86">
        <v>4</v>
      </c>
      <c r="F1110" s="356"/>
      <c r="G1110" s="434"/>
      <c r="H1110" s="435"/>
      <c r="I1110" s="435"/>
      <c r="J1110" s="619"/>
      <c r="K1110" s="251">
        <f ca="1">IF(A26taxstdlife="n/a","n/a",IF(A26taxstdlife="",0,IF(K$3&gt;(A26stdlife+$E1110),((INDEX('PTRM input'!$G$385:$P$434,A26offset,$E1110)-INDEX('PTRM input'!$G$277:$P$326,A26offset,$E1110))*OFFSET($F$7,0,$E1110))-SUM($G1110:J1110),(((INDEX('PTRM input'!$G$385:$P$434,A26offset,$E1110)-INDEX('PTRM input'!$G$277:$P$326,A26offset,$E1110))*OFFSET($F$7,0,$E1110))-SUM($G1110:J1110))*(OFFSET('PTRM input'!$G$477,0,$E1110-1)/A26taxstdlife))))</f>
        <v>0</v>
      </c>
      <c r="L1110" s="251">
        <f ca="1">IF(A26taxstdlife="n/a","n/a",IF(A26taxstdlife="",0,IF(L$3&gt;(A26stdlife+$E1110),((INDEX('PTRM input'!$G$385:$P$434,A26offset,$E1110)-INDEX('PTRM input'!$G$277:$P$326,A26offset,$E1110))*OFFSET($F$7,0,$E1110))-SUM($G1110:K1110),(((INDEX('PTRM input'!$G$385:$P$434,A26offset,$E1110)-INDEX('PTRM input'!$G$277:$P$326,A26offset,$E1110))*OFFSET($F$7,0,$E1110))-SUM($G1110:K1110))*(OFFSET('PTRM input'!$G$477,0,$E1110-1)/A26taxstdlife))))</f>
        <v>0</v>
      </c>
      <c r="M1110" s="251">
        <f ca="1">IF(A26taxstdlife="n/a","n/a",IF(A26taxstdlife="",0,IF(M$3&gt;(A26stdlife+$E1110),((INDEX('PTRM input'!$G$385:$P$434,A26offset,$E1110)-INDEX('PTRM input'!$G$277:$P$326,A26offset,$E1110))*OFFSET($F$7,0,$E1110))-SUM($G1110:L1110),(((INDEX('PTRM input'!$G$385:$P$434,A26offset,$E1110)-INDEX('PTRM input'!$G$277:$P$326,A26offset,$E1110))*OFFSET($F$7,0,$E1110))-SUM($G1110:L1110))*(OFFSET('PTRM input'!$G$477,0,$E1110-1)/A26taxstdlife))))</f>
        <v>0</v>
      </c>
      <c r="N1110" s="251">
        <f ca="1">IF(A26taxstdlife="n/a","n/a",IF(A26taxstdlife="",0,IF(N$3&gt;(A26stdlife+$E1110),((INDEX('PTRM input'!$G$385:$P$434,A26offset,$E1110)-INDEX('PTRM input'!$G$277:$P$326,A26offset,$E1110))*OFFSET($F$7,0,$E1110))-SUM($G1110:M1110),(((INDEX('PTRM input'!$G$385:$P$434,A26offset,$E1110)-INDEX('PTRM input'!$G$277:$P$326,A26offset,$E1110))*OFFSET($F$7,0,$E1110))-SUM($G1110:M1110))*(OFFSET('PTRM input'!$G$477,0,$E1110-1)/A26taxstdlife))))</f>
        <v>0</v>
      </c>
      <c r="O1110" s="251">
        <f ca="1">IF(A26taxstdlife="n/a","n/a",IF(A26taxstdlife="",0,IF(O$3&gt;(A26stdlife+$E1110),((INDEX('PTRM input'!$G$385:$P$434,A26offset,$E1110)-INDEX('PTRM input'!$G$277:$P$326,A26offset,$E1110))*OFFSET($F$7,0,$E1110))-SUM($G1110:N1110),(((INDEX('PTRM input'!$G$385:$P$434,A26offset,$E1110)-INDEX('PTRM input'!$G$277:$P$326,A26offset,$E1110))*OFFSET($F$7,0,$E1110))-SUM($G1110:N1110))*(OFFSET('PTRM input'!$G$477,0,$E1110-1)/A26taxstdlife))))</f>
        <v>0</v>
      </c>
      <c r="P1110" s="251">
        <f ca="1">IF(A26taxstdlife="n/a","n/a",IF(A26taxstdlife="",0,IF(P$3&gt;(A26stdlife+$E1110),((INDEX('PTRM input'!$G$385:$P$434,A26offset,$E1110)-INDEX('PTRM input'!$G$277:$P$326,A26offset,$E1110))*OFFSET($F$7,0,$E1110))-SUM($G1110:O1110),(((INDEX('PTRM input'!$G$385:$P$434,A26offset,$E1110)-INDEX('PTRM input'!$G$277:$P$326,A26offset,$E1110))*OFFSET($F$7,0,$E1110))-SUM($G1110:O1110))*(OFFSET('PTRM input'!$G$477,0,$E1110-1)/A26taxstdlife))))</f>
        <v>0</v>
      </c>
      <c r="Q1110" s="251">
        <f ca="1">IF(A26taxstdlife="n/a","n/a",IF(A26taxstdlife="",0,IF(Q$3&gt;(A26stdlife+$E1110),((INDEX('PTRM input'!$G$385:$P$434,A26offset,$E1110)-INDEX('PTRM input'!$G$277:$P$326,A26offset,$E1110))*OFFSET($F$7,0,$E1110))-SUM($G1110:P1110),(((INDEX('PTRM input'!$G$385:$P$434,A26offset,$E1110)-INDEX('PTRM input'!$G$277:$P$326,A26offset,$E1110))*OFFSET($F$7,0,$E1110))-SUM($G1110:P1110))*(OFFSET('PTRM input'!$G$477,0,$E1110-1)/A26taxstdlife))))</f>
        <v>0</v>
      </c>
      <c r="R1110" s="251">
        <f ca="1">IF(A26taxstdlife="n/a","n/a",IF(A26taxstdlife="",0,IF(R$3&gt;(A26stdlife+$E1110),((INDEX('PTRM input'!$G$385:$P$434,A26offset,$E1110)-INDEX('PTRM input'!$G$277:$P$326,A26offset,$E1110))*OFFSET($F$7,0,$E1110))-SUM($G1110:Q1110),(((INDEX('PTRM input'!$G$385:$P$434,A26offset,$E1110)-INDEX('PTRM input'!$G$277:$P$326,A26offset,$E1110))*OFFSET($F$7,0,$E1110))-SUM($G1110:Q1110))*(OFFSET('PTRM input'!$G$477,0,$E1110-1)/A26taxstdlife))))</f>
        <v>0</v>
      </c>
      <c r="S1110" s="251">
        <f ca="1">IF(A26taxstdlife="n/a","n/a",IF(A26taxstdlife="",0,IF(S$3&gt;(A26stdlife+$E1110),((INDEX('PTRM input'!$G$385:$P$434,A26offset,$E1110)-INDEX('PTRM input'!$G$277:$P$326,A26offset,$E1110))*OFFSET($F$7,0,$E1110))-SUM($G1110:R1110),(((INDEX('PTRM input'!$G$385:$P$434,A26offset,$E1110)-INDEX('PTRM input'!$G$277:$P$326,A26offset,$E1110))*OFFSET($F$7,0,$E1110))-SUM($G1110:R1110))*(OFFSET('PTRM input'!$G$477,0,$E1110-1)/A26taxstdlife))))</f>
        <v>0</v>
      </c>
      <c r="T1110" s="251">
        <f ca="1">IF(A26taxstdlife="n/a","n/a",IF(A26taxstdlife="",0,IF(T$3&gt;(A26stdlife+$E1110),((INDEX('PTRM input'!$G$385:$P$434,A26offset,$E1110)-INDEX('PTRM input'!$G$277:$P$326,A26offset,$E1110))*OFFSET($F$7,0,$E1110))-SUM($G1110:S1110),(((INDEX('PTRM input'!$G$385:$P$434,A26offset,$E1110)-INDEX('PTRM input'!$G$277:$P$326,A26offset,$E1110))*OFFSET($F$7,0,$E1110))-SUM($G1110:S1110))*(OFFSET('PTRM input'!$G$477,0,$E1110-1)/A26taxstdlife))))</f>
        <v>0</v>
      </c>
      <c r="U1110" s="251">
        <f ca="1">IF(A26taxstdlife="n/a","n/a",IF(A26taxstdlife="",0,IF(U$3&gt;(A26stdlife+$E1110),((INDEX('PTRM input'!$G$385:$P$434,A26offset,$E1110)-INDEX('PTRM input'!$G$277:$P$326,A26offset,$E1110))*OFFSET($F$7,0,$E1110))-SUM($G1110:T1110),(((INDEX('PTRM input'!$G$385:$P$434,A26offset,$E1110)-INDEX('PTRM input'!$G$277:$P$326,A26offset,$E1110))*OFFSET($F$7,0,$E1110))-SUM($G1110:T1110))*(OFFSET('PTRM input'!$G$477,0,$E1110-1)/A26taxstdlife))))</f>
        <v>0</v>
      </c>
      <c r="V1110" s="251">
        <f ca="1">IF(A26taxstdlife="n/a","n/a",IF(A26taxstdlife="",0,IF(V$3&gt;(A26stdlife+$E1110),((INDEX('PTRM input'!$G$385:$P$434,A26offset,$E1110)-INDEX('PTRM input'!$G$277:$P$326,A26offset,$E1110))*OFFSET($F$7,0,$E1110))-SUM($G1110:U1110),(((INDEX('PTRM input'!$G$385:$P$434,A26offset,$E1110)-INDEX('PTRM input'!$G$277:$P$326,A26offset,$E1110))*OFFSET($F$7,0,$E1110))-SUM($G1110:U1110))*(OFFSET('PTRM input'!$G$477,0,$E1110-1)/A26taxstdlife))))</f>
        <v>0</v>
      </c>
      <c r="W1110" s="251">
        <f ca="1">IF(A26taxstdlife="n/a","n/a",IF(A26taxstdlife="",0,IF(W$3&gt;(A26stdlife+$E1110),((INDEX('PTRM input'!$G$385:$P$434,A26offset,$E1110)-INDEX('PTRM input'!$G$277:$P$326,A26offset,$E1110))*OFFSET($F$7,0,$E1110))-SUM($G1110:V1110),(((INDEX('PTRM input'!$G$385:$P$434,A26offset,$E1110)-INDEX('PTRM input'!$G$277:$P$326,A26offset,$E1110))*OFFSET($F$7,0,$E1110))-SUM($G1110:V1110))*(OFFSET('PTRM input'!$G$477,0,$E1110-1)/A26taxstdlife))))</f>
        <v>0</v>
      </c>
      <c r="X1110" s="251">
        <f ca="1">IF(A26taxstdlife="n/a","n/a",IF(A26taxstdlife="",0,IF(X$3&gt;(A26stdlife+$E1110),((INDEX('PTRM input'!$G$385:$P$434,A26offset,$E1110)-INDEX('PTRM input'!$G$277:$P$326,A26offset,$E1110))*OFFSET($F$7,0,$E1110))-SUM($G1110:W1110),(((INDEX('PTRM input'!$G$385:$P$434,A26offset,$E1110)-INDEX('PTRM input'!$G$277:$P$326,A26offset,$E1110))*OFFSET($F$7,0,$E1110))-SUM($G1110:W1110))*(OFFSET('PTRM input'!$G$477,0,$E1110-1)/A26taxstdlife))))</f>
        <v>0</v>
      </c>
      <c r="Y1110" s="251">
        <f ca="1">IF(A26taxstdlife="n/a","n/a",IF(A26taxstdlife="",0,IF(Y$3&gt;(A26stdlife+$E1110),((INDEX('PTRM input'!$G$385:$P$434,A26offset,$E1110)-INDEX('PTRM input'!$G$277:$P$326,A26offset,$E1110))*OFFSET($F$7,0,$E1110))-SUM($G1110:X1110),(((INDEX('PTRM input'!$G$385:$P$434,A26offset,$E1110)-INDEX('PTRM input'!$G$277:$P$326,A26offset,$E1110))*OFFSET($F$7,0,$E1110))-SUM($G1110:X1110))*(OFFSET('PTRM input'!$G$477,0,$E1110-1)/A26taxstdlife))))</f>
        <v>0</v>
      </c>
      <c r="Z1110" s="251">
        <f ca="1">IF(A26taxstdlife="n/a","n/a",IF(A26taxstdlife="",0,IF(Z$3&gt;(A26stdlife+$E1110),((INDEX('PTRM input'!$G$385:$P$434,A26offset,$E1110)-INDEX('PTRM input'!$G$277:$P$326,A26offset,$E1110))*OFFSET($F$7,0,$E1110))-SUM($G1110:Y1110),(((INDEX('PTRM input'!$G$385:$P$434,A26offset,$E1110)-INDEX('PTRM input'!$G$277:$P$326,A26offset,$E1110))*OFFSET($F$7,0,$E1110))-SUM($G1110:Y1110))*(OFFSET('PTRM input'!$G$477,0,$E1110-1)/A26taxstdlife))))</f>
        <v>0</v>
      </c>
      <c r="AA1110" s="251">
        <f ca="1">IF(A26taxstdlife="n/a","n/a",IF(A26taxstdlife="",0,IF(AA$3&gt;(A26stdlife+$E1110),((INDEX('PTRM input'!$G$385:$P$434,A26offset,$E1110)-INDEX('PTRM input'!$G$277:$P$326,A26offset,$E1110))*OFFSET($F$7,0,$E1110))-SUM($G1110:Z1110),(((INDEX('PTRM input'!$G$385:$P$434,A26offset,$E1110)-INDEX('PTRM input'!$G$277:$P$326,A26offset,$E1110))*OFFSET($F$7,0,$E1110))-SUM($G1110:Z1110))*(OFFSET('PTRM input'!$G$477,0,$E1110-1)/A26taxstdlife))))</f>
        <v>0</v>
      </c>
      <c r="AB1110" s="251">
        <f ca="1">IF(A26taxstdlife="n/a","n/a",IF(A26taxstdlife="",0,IF(AB$3&gt;(A26stdlife+$E1110),((INDEX('PTRM input'!$G$385:$P$434,A26offset,$E1110)-INDEX('PTRM input'!$G$277:$P$326,A26offset,$E1110))*OFFSET($F$7,0,$E1110))-SUM($G1110:AA1110),(((INDEX('PTRM input'!$G$385:$P$434,A26offset,$E1110)-INDEX('PTRM input'!$G$277:$P$326,A26offset,$E1110))*OFFSET($F$7,0,$E1110))-SUM($G1110:AA1110))*(OFFSET('PTRM input'!$G$477,0,$E1110-1)/A26taxstdlife))))</f>
        <v>0</v>
      </c>
      <c r="AC1110" s="251">
        <f ca="1">IF(A26taxstdlife="n/a","n/a",IF(A26taxstdlife="",0,IF(AC$3&gt;(A26stdlife+$E1110),((INDEX('PTRM input'!$G$385:$P$434,A26offset,$E1110)-INDEX('PTRM input'!$G$277:$P$326,A26offset,$E1110))*OFFSET($F$7,0,$E1110))-SUM($G1110:AB1110),(((INDEX('PTRM input'!$G$385:$P$434,A26offset,$E1110)-INDEX('PTRM input'!$G$277:$P$326,A26offset,$E1110))*OFFSET($F$7,0,$E1110))-SUM($G1110:AB1110))*(OFFSET('PTRM input'!$G$477,0,$E1110-1)/A26taxstdlife))))</f>
        <v>0</v>
      </c>
      <c r="AD1110" s="251">
        <f ca="1">IF(A26taxstdlife="n/a","n/a",IF(A26taxstdlife="",0,IF(AD$3&gt;(A26stdlife+$E1110),((INDEX('PTRM input'!$G$385:$P$434,A26offset,$E1110)-INDEX('PTRM input'!$G$277:$P$326,A26offset,$E1110))*OFFSET($F$7,0,$E1110))-SUM($G1110:AC1110),(((INDEX('PTRM input'!$G$385:$P$434,A26offset,$E1110)-INDEX('PTRM input'!$G$277:$P$326,A26offset,$E1110))*OFFSET($F$7,0,$E1110))-SUM($G1110:AC1110))*(OFFSET('PTRM input'!$G$477,0,$E1110-1)/A26taxstdlife))))</f>
        <v>0</v>
      </c>
      <c r="AE1110" s="251">
        <f ca="1">IF(A26taxstdlife="n/a","n/a",IF(A26taxstdlife="",0,IF(AE$3&gt;(A26stdlife+$E1110),((INDEX('PTRM input'!$G$385:$P$434,A26offset,$E1110)-INDEX('PTRM input'!$G$277:$P$326,A26offset,$E1110))*OFFSET($F$7,0,$E1110))-SUM($G1110:AD1110),(((INDEX('PTRM input'!$G$385:$P$434,A26offset,$E1110)-INDEX('PTRM input'!$G$277:$P$326,A26offset,$E1110))*OFFSET($F$7,0,$E1110))-SUM($G1110:AD1110))*(OFFSET('PTRM input'!$G$477,0,$E1110-1)/A26taxstdlife))))</f>
        <v>0</v>
      </c>
      <c r="AF1110" s="251">
        <f ca="1">IF(A26taxstdlife="n/a","n/a",IF(A26taxstdlife="",0,IF(AF$3&gt;(A26stdlife+$E1110),((INDEX('PTRM input'!$G$385:$P$434,A26offset,$E1110)-INDEX('PTRM input'!$G$277:$P$326,A26offset,$E1110))*OFFSET($F$7,0,$E1110))-SUM($G1110:AE1110),(((INDEX('PTRM input'!$G$385:$P$434,A26offset,$E1110)-INDEX('PTRM input'!$G$277:$P$326,A26offset,$E1110))*OFFSET($F$7,0,$E1110))-SUM($G1110:AE1110))*(OFFSET('PTRM input'!$G$477,0,$E1110-1)/A26taxstdlife))))</f>
        <v>0</v>
      </c>
      <c r="AG1110" s="251">
        <f ca="1">IF(A26taxstdlife="n/a","n/a",IF(A26taxstdlife="",0,IF(AG$3&gt;(A26stdlife+$E1110),((INDEX('PTRM input'!$G$385:$P$434,A26offset,$E1110)-INDEX('PTRM input'!$G$277:$P$326,A26offset,$E1110))*OFFSET($F$7,0,$E1110))-SUM($G1110:AF1110),(((INDEX('PTRM input'!$G$385:$P$434,A26offset,$E1110)-INDEX('PTRM input'!$G$277:$P$326,A26offset,$E1110))*OFFSET($F$7,0,$E1110))-SUM($G1110:AF1110))*(OFFSET('PTRM input'!$G$477,0,$E1110-1)/A26taxstdlife))))</f>
        <v>0</v>
      </c>
      <c r="AH1110" s="251">
        <f ca="1">IF(A26taxstdlife="n/a","n/a",IF(A26taxstdlife="",0,IF(AH$3&gt;(A26stdlife+$E1110),((INDEX('PTRM input'!$G$385:$P$434,A26offset,$E1110)-INDEX('PTRM input'!$G$277:$P$326,A26offset,$E1110))*OFFSET($F$7,0,$E1110))-SUM($G1110:AG1110),(((INDEX('PTRM input'!$G$385:$P$434,A26offset,$E1110)-INDEX('PTRM input'!$G$277:$P$326,A26offset,$E1110))*OFFSET($F$7,0,$E1110))-SUM($G1110:AG1110))*(OFFSET('PTRM input'!$G$477,0,$E1110-1)/A26taxstdlife))))</f>
        <v>0</v>
      </c>
      <c r="AI1110" s="251">
        <f ca="1">IF(A26taxstdlife="n/a","n/a",IF(A26taxstdlife="",0,IF(AI$3&gt;(A26stdlife+$E1110),((INDEX('PTRM input'!$G$385:$P$434,A26offset,$E1110)-INDEX('PTRM input'!$G$277:$P$326,A26offset,$E1110))*OFFSET($F$7,0,$E1110))-SUM($G1110:AH1110),(((INDEX('PTRM input'!$G$385:$P$434,A26offset,$E1110)-INDEX('PTRM input'!$G$277:$P$326,A26offset,$E1110))*OFFSET($F$7,0,$E1110))-SUM($G1110:AH1110))*(OFFSET('PTRM input'!$G$477,0,$E1110-1)/A26taxstdlife))))</f>
        <v>0</v>
      </c>
      <c r="AJ1110" s="251">
        <f ca="1">IF(A26taxstdlife="n/a","n/a",IF(A26taxstdlife="",0,IF(AJ$3&gt;(A26stdlife+$E1110),((INDEX('PTRM input'!$G$385:$P$434,A26offset,$E1110)-INDEX('PTRM input'!$G$277:$P$326,A26offset,$E1110))*OFFSET($F$7,0,$E1110))-SUM($G1110:AI1110),(((INDEX('PTRM input'!$G$385:$P$434,A26offset,$E1110)-INDEX('PTRM input'!$G$277:$P$326,A26offset,$E1110))*OFFSET($F$7,0,$E1110))-SUM($G1110:AI1110))*(OFFSET('PTRM input'!$G$477,0,$E1110-1)/A26taxstdlife))))</f>
        <v>0</v>
      </c>
      <c r="AK1110" s="251">
        <f ca="1">IF(A26taxstdlife="n/a","n/a",IF(A26taxstdlife="",0,IF(AK$3&gt;(A26stdlife+$E1110),((INDEX('PTRM input'!$G$385:$P$434,A26offset,$E1110)-INDEX('PTRM input'!$G$277:$P$326,A26offset,$E1110))*OFFSET($F$7,0,$E1110))-SUM($G1110:AJ1110),(((INDEX('PTRM input'!$G$385:$P$434,A26offset,$E1110)-INDEX('PTRM input'!$G$277:$P$326,A26offset,$E1110))*OFFSET($F$7,0,$E1110))-SUM($G1110:AJ1110))*(OFFSET('PTRM input'!$G$477,0,$E1110-1)/A26taxstdlife))))</f>
        <v>0</v>
      </c>
      <c r="AL1110" s="251">
        <f ca="1">IF(A26taxstdlife="n/a","n/a",IF(A26taxstdlife="",0,IF(AL$3&gt;(A26stdlife+$E1110),((INDEX('PTRM input'!$G$385:$P$434,A26offset,$E1110)-INDEX('PTRM input'!$G$277:$P$326,A26offset,$E1110))*OFFSET($F$7,0,$E1110))-SUM($G1110:AK1110),(((INDEX('PTRM input'!$G$385:$P$434,A26offset,$E1110)-INDEX('PTRM input'!$G$277:$P$326,A26offset,$E1110))*OFFSET($F$7,0,$E1110))-SUM($G1110:AK1110))*(OFFSET('PTRM input'!$G$477,0,$E1110-1)/A26taxstdlife))))</f>
        <v>0</v>
      </c>
      <c r="AM1110" s="251">
        <f ca="1">IF(A26taxstdlife="n/a","n/a",IF(A26taxstdlife="",0,IF(AM$3&gt;(A26stdlife+$E1110),((INDEX('PTRM input'!$G$385:$P$434,A26offset,$E1110)-INDEX('PTRM input'!$G$277:$P$326,A26offset,$E1110))*OFFSET($F$7,0,$E1110))-SUM($G1110:AL1110),(((INDEX('PTRM input'!$G$385:$P$434,A26offset,$E1110)-INDEX('PTRM input'!$G$277:$P$326,A26offset,$E1110))*OFFSET($F$7,0,$E1110))-SUM($G1110:AL1110))*(OFFSET('PTRM input'!$G$477,0,$E1110-1)/A26taxstdlife))))</f>
        <v>0</v>
      </c>
      <c r="AN1110" s="251">
        <f ca="1">IF(A26taxstdlife="n/a","n/a",IF(A26taxstdlife="",0,IF(AN$3&gt;(A26stdlife+$E1110),((INDEX('PTRM input'!$G$385:$P$434,A26offset,$E1110)-INDEX('PTRM input'!$G$277:$P$326,A26offset,$E1110))*OFFSET($F$7,0,$E1110))-SUM($G1110:AM1110),(((INDEX('PTRM input'!$G$385:$P$434,A26offset,$E1110)-INDEX('PTRM input'!$G$277:$P$326,A26offset,$E1110))*OFFSET($F$7,0,$E1110))-SUM($G1110:AM1110))*(OFFSET('PTRM input'!$G$477,0,$E1110-1)/A26taxstdlife))))</f>
        <v>0</v>
      </c>
      <c r="AO1110" s="251">
        <f ca="1">IF(A26taxstdlife="n/a","n/a",IF(A26taxstdlife="",0,IF(AO$3&gt;(A26stdlife+$E1110),((INDEX('PTRM input'!$G$385:$P$434,A26offset,$E1110)-INDEX('PTRM input'!$G$277:$P$326,A26offset,$E1110))*OFFSET($F$7,0,$E1110))-SUM($G1110:AN1110),(((INDEX('PTRM input'!$G$385:$P$434,A26offset,$E1110)-INDEX('PTRM input'!$G$277:$P$326,A26offset,$E1110))*OFFSET($F$7,0,$E1110))-SUM($G1110:AN1110))*(OFFSET('PTRM input'!$G$477,0,$E1110-1)/A26taxstdlife))))</f>
        <v>0</v>
      </c>
      <c r="AP1110" s="251">
        <f ca="1">IF(A26taxstdlife="n/a","n/a",IF(A26taxstdlife="",0,IF(AP$3&gt;(A26stdlife+$E1110),((INDEX('PTRM input'!$G$385:$P$434,A26offset,$E1110)-INDEX('PTRM input'!$G$277:$P$326,A26offset,$E1110))*OFFSET($F$7,0,$E1110))-SUM($G1110:AO1110),(((INDEX('PTRM input'!$G$385:$P$434,A26offset,$E1110)-INDEX('PTRM input'!$G$277:$P$326,A26offset,$E1110))*OFFSET($F$7,0,$E1110))-SUM($G1110:AO1110))*(OFFSET('PTRM input'!$G$477,0,$E1110-1)/A26taxstdlife))))</f>
        <v>0</v>
      </c>
      <c r="AQ1110" s="251">
        <f ca="1">IF(A26taxstdlife="n/a","n/a",IF(A26taxstdlife="",0,IF(AQ$3&gt;(A26stdlife+$E1110),((INDEX('PTRM input'!$G$385:$P$434,A26offset,$E1110)-INDEX('PTRM input'!$G$277:$P$326,A26offset,$E1110))*OFFSET($F$7,0,$E1110))-SUM($G1110:AP1110),(((INDEX('PTRM input'!$G$385:$P$434,A26offset,$E1110)-INDEX('PTRM input'!$G$277:$P$326,A26offset,$E1110))*OFFSET($F$7,0,$E1110))-SUM($G1110:AP1110))*(OFFSET('PTRM input'!$G$477,0,$E1110-1)/A26taxstdlife))))</f>
        <v>0</v>
      </c>
      <c r="AR1110" s="251">
        <f ca="1">IF(A26taxstdlife="n/a","n/a",IF(A26taxstdlife="",0,IF(AR$3&gt;(A26stdlife+$E1110),((INDEX('PTRM input'!$G$385:$P$434,A26offset,$E1110)-INDEX('PTRM input'!$G$277:$P$326,A26offset,$E1110))*OFFSET($F$7,0,$E1110))-SUM($G1110:AQ1110),(((INDEX('PTRM input'!$G$385:$P$434,A26offset,$E1110)-INDEX('PTRM input'!$G$277:$P$326,A26offset,$E1110))*OFFSET($F$7,0,$E1110))-SUM($G1110:AQ1110))*(OFFSET('PTRM input'!$G$477,0,$E1110-1)/A26taxstdlife))))</f>
        <v>0</v>
      </c>
      <c r="AS1110" s="251">
        <f ca="1">IF(A26taxstdlife="n/a","n/a",IF(A26taxstdlife="",0,IF(AS$3&gt;(A26stdlife+$E1110),((INDEX('PTRM input'!$G$385:$P$434,A26offset,$E1110)-INDEX('PTRM input'!$G$277:$P$326,A26offset,$E1110))*OFFSET($F$7,0,$E1110))-SUM($G1110:AR1110),(((INDEX('PTRM input'!$G$385:$P$434,A26offset,$E1110)-INDEX('PTRM input'!$G$277:$P$326,A26offset,$E1110))*OFFSET($F$7,0,$E1110))-SUM($G1110:AR1110))*(OFFSET('PTRM input'!$G$477,0,$E1110-1)/A26taxstdlife))))</f>
        <v>0</v>
      </c>
      <c r="AT1110" s="251">
        <f ca="1">IF(A26taxstdlife="n/a","n/a",IF(A26taxstdlife="",0,IF(AT$3&gt;(A26stdlife+$E1110),((INDEX('PTRM input'!$G$385:$P$434,A26offset,$E1110)-INDEX('PTRM input'!$G$277:$P$326,A26offset,$E1110))*OFFSET($F$7,0,$E1110))-SUM($G1110:AS1110),(((INDEX('PTRM input'!$G$385:$P$434,A26offset,$E1110)-INDEX('PTRM input'!$G$277:$P$326,A26offset,$E1110))*OFFSET($F$7,0,$E1110))-SUM($G1110:AS1110))*(OFFSET('PTRM input'!$G$477,0,$E1110-1)/A26taxstdlife))))</f>
        <v>0</v>
      </c>
      <c r="AU1110" s="251">
        <f ca="1">IF(A26taxstdlife="n/a","n/a",IF(A26taxstdlife="",0,IF(AU$3&gt;(A26stdlife+$E1110),((INDEX('PTRM input'!$G$385:$P$434,A26offset,$E1110)-INDEX('PTRM input'!$G$277:$P$326,A26offset,$E1110))*OFFSET($F$7,0,$E1110))-SUM($G1110:AT1110),(((INDEX('PTRM input'!$G$385:$P$434,A26offset,$E1110)-INDEX('PTRM input'!$G$277:$P$326,A26offset,$E1110))*OFFSET($F$7,0,$E1110))-SUM($G1110:AT1110))*(OFFSET('PTRM input'!$G$477,0,$E1110-1)/A26taxstdlife))))</f>
        <v>0</v>
      </c>
      <c r="AV1110" s="251">
        <f ca="1">IF(A26taxstdlife="n/a","n/a",IF(A26taxstdlife="",0,IF(AV$3&gt;(A26stdlife+$E1110),((INDEX('PTRM input'!$G$385:$P$434,A26offset,$E1110)-INDEX('PTRM input'!$G$277:$P$326,A26offset,$E1110))*OFFSET($F$7,0,$E1110))-SUM($G1110:AU1110),(((INDEX('PTRM input'!$G$385:$P$434,A26offset,$E1110)-INDEX('PTRM input'!$G$277:$P$326,A26offset,$E1110))*OFFSET($F$7,0,$E1110))-SUM($G1110:AU1110))*(OFFSET('PTRM input'!$G$477,0,$E1110-1)/A26taxstdlife))))</f>
        <v>0</v>
      </c>
      <c r="AW1110" s="251">
        <f ca="1">IF(A26taxstdlife="n/a","n/a",IF(A26taxstdlife="",0,IF(AW$3&gt;(A26stdlife+$E1110),((INDEX('PTRM input'!$G$385:$P$434,A26offset,$E1110)-INDEX('PTRM input'!$G$277:$P$326,A26offset,$E1110))*OFFSET($F$7,0,$E1110))-SUM($G1110:AV1110),(((INDEX('PTRM input'!$G$385:$P$434,A26offset,$E1110)-INDEX('PTRM input'!$G$277:$P$326,A26offset,$E1110))*OFFSET($F$7,0,$E1110))-SUM($G1110:AV1110))*(OFFSET('PTRM input'!$G$477,0,$E1110-1)/A26taxstdlife))))</f>
        <v>0</v>
      </c>
      <c r="AX1110" s="251">
        <f ca="1">IF(A26taxstdlife="n/a","n/a",IF(A26taxstdlife="",0,IF(AX$3&gt;(A26stdlife+$E1110),((INDEX('PTRM input'!$G$385:$P$434,A26offset,$E1110)-INDEX('PTRM input'!$G$277:$P$326,A26offset,$E1110))*OFFSET($F$7,0,$E1110))-SUM($G1110:AW1110),(((INDEX('PTRM input'!$G$385:$P$434,A26offset,$E1110)-INDEX('PTRM input'!$G$277:$P$326,A26offset,$E1110))*OFFSET($F$7,0,$E1110))-SUM($G1110:AW1110))*(OFFSET('PTRM input'!$G$477,0,$E1110-1)/A26taxstdlife))))</f>
        <v>0</v>
      </c>
      <c r="AY1110" s="251">
        <f ca="1">IF(A26taxstdlife="n/a","n/a",IF(A26taxstdlife="",0,IF(AY$3&gt;(A26stdlife+$E1110),((INDEX('PTRM input'!$G$385:$P$434,A26offset,$E1110)-INDEX('PTRM input'!$G$277:$P$326,A26offset,$E1110))*OFFSET($F$7,0,$E1110))-SUM($G1110:AX1110),(((INDEX('PTRM input'!$G$385:$P$434,A26offset,$E1110)-INDEX('PTRM input'!$G$277:$P$326,A26offset,$E1110))*OFFSET($F$7,0,$E1110))-SUM($G1110:AX1110))*(OFFSET('PTRM input'!$G$477,0,$E1110-1)/A26taxstdlife))))</f>
        <v>0</v>
      </c>
      <c r="AZ1110" s="251">
        <f ca="1">IF(A26taxstdlife="n/a","n/a",IF(A26taxstdlife="",0,IF(AZ$3&gt;(A26stdlife+$E1110),((INDEX('PTRM input'!$G$385:$P$434,A26offset,$E1110)-INDEX('PTRM input'!$G$277:$P$326,A26offset,$E1110))*OFFSET($F$7,0,$E1110))-SUM($G1110:AY1110),(((INDEX('PTRM input'!$G$385:$P$434,A26offset,$E1110)-INDEX('PTRM input'!$G$277:$P$326,A26offset,$E1110))*OFFSET($F$7,0,$E1110))-SUM($G1110:AY1110))*(OFFSET('PTRM input'!$G$477,0,$E1110-1)/A26taxstdlife))))</f>
        <v>0</v>
      </c>
      <c r="BA1110" s="251">
        <f ca="1">IF(A26taxstdlife="n/a","n/a",IF(A26taxstdlife="",0,IF(BA$3&gt;(A26stdlife+$E1110),((INDEX('PTRM input'!$G$385:$P$434,A26offset,$E1110)-INDEX('PTRM input'!$G$277:$P$326,A26offset,$E1110))*OFFSET($F$7,0,$E1110))-SUM($G1110:AZ1110),(((INDEX('PTRM input'!$G$385:$P$434,A26offset,$E1110)-INDEX('PTRM input'!$G$277:$P$326,A26offset,$E1110))*OFFSET($F$7,0,$E1110))-SUM($G1110:AZ1110))*(OFFSET('PTRM input'!$G$477,0,$E1110-1)/A26taxstdlife))))</f>
        <v>0</v>
      </c>
      <c r="BB1110" s="251">
        <f ca="1">IF(A26taxstdlife="n/a","n/a",IF(A26taxstdlife="",0,IF(BB$3&gt;(A26stdlife+$E1110),((INDEX('PTRM input'!$G$385:$P$434,A26offset,$E1110)-INDEX('PTRM input'!$G$277:$P$326,A26offset,$E1110))*OFFSET($F$7,0,$E1110))-SUM($G1110:BA1110),(((INDEX('PTRM input'!$G$385:$P$434,A26offset,$E1110)-INDEX('PTRM input'!$G$277:$P$326,A26offset,$E1110))*OFFSET($F$7,0,$E1110))-SUM($G1110:BA1110))*(OFFSET('PTRM input'!$G$477,0,$E1110-1)/A26taxstdlife))))</f>
        <v>0</v>
      </c>
      <c r="BC1110" s="251">
        <f ca="1">IF(A26taxstdlife="n/a","n/a",IF(A26taxstdlife="",0,IF(BC$3&gt;(A26stdlife+$E1110),((INDEX('PTRM input'!$G$385:$P$434,A26offset,$E1110)-INDEX('PTRM input'!$G$277:$P$326,A26offset,$E1110))*OFFSET($F$7,0,$E1110))-SUM($G1110:BB1110),(((INDEX('PTRM input'!$G$385:$P$434,A26offset,$E1110)-INDEX('PTRM input'!$G$277:$P$326,A26offset,$E1110))*OFFSET($F$7,0,$E1110))-SUM($G1110:BB1110))*(OFFSET('PTRM input'!$G$477,0,$E1110-1)/A26taxstdlife))))</f>
        <v>0</v>
      </c>
      <c r="BD1110" s="251">
        <f ca="1">IF(A26taxstdlife="n/a","n/a",IF(A26taxstdlife="",0,IF(BD$3&gt;(A26stdlife+$E1110),((INDEX('PTRM input'!$G$385:$P$434,A26offset,$E1110)-INDEX('PTRM input'!$G$277:$P$326,A26offset,$E1110))*OFFSET($F$7,0,$E1110))-SUM($G1110:BC1110),(((INDEX('PTRM input'!$G$385:$P$434,A26offset,$E1110)-INDEX('PTRM input'!$G$277:$P$326,A26offset,$E1110))*OFFSET($F$7,0,$E1110))-SUM($G1110:BC1110))*(OFFSET('PTRM input'!$G$477,0,$E1110-1)/A26taxstdlife))))</f>
        <v>0</v>
      </c>
      <c r="BE1110" s="251">
        <f ca="1">IF(A26taxstdlife="n/a","n/a",IF(A26taxstdlife="",0,IF(BE$3&gt;(A26stdlife+$E1110),((INDEX('PTRM input'!$G$385:$P$434,A26offset,$E1110)-INDEX('PTRM input'!$G$277:$P$326,A26offset,$E1110))*OFFSET($F$7,0,$E1110))-SUM($G1110:BD1110),(((INDEX('PTRM input'!$G$385:$P$434,A26offset,$E1110)-INDEX('PTRM input'!$G$277:$P$326,A26offset,$E1110))*OFFSET($F$7,0,$E1110))-SUM($G1110:BD1110))*(OFFSET('PTRM input'!$G$477,0,$E1110-1)/A26taxstdlife))))</f>
        <v>0</v>
      </c>
      <c r="BF1110" s="251">
        <f ca="1">IF(A26taxstdlife="n/a","n/a",IF(A26taxstdlife="",0,IF(BF$3&gt;(A26stdlife+$E1110),((INDEX('PTRM input'!$G$385:$P$434,A26offset,$E1110)-INDEX('PTRM input'!$G$277:$P$326,A26offset,$E1110))*OFFSET($F$7,0,$E1110))-SUM($G1110:BE1110),(((INDEX('PTRM input'!$G$385:$P$434,A26offset,$E1110)-INDEX('PTRM input'!$G$277:$P$326,A26offset,$E1110))*OFFSET($F$7,0,$E1110))-SUM($G1110:BE1110))*(OFFSET('PTRM input'!$G$477,0,$E1110-1)/A26taxstdlife))))</f>
        <v>0</v>
      </c>
      <c r="BG1110" s="251">
        <f ca="1">IF(A26taxstdlife="n/a","n/a",IF(A26taxstdlife="",0,IF(BG$3&gt;(A26stdlife+$E1110),((INDEX('PTRM input'!$G$385:$P$434,A26offset,$E1110)-INDEX('PTRM input'!$G$277:$P$326,A26offset,$E1110))*OFFSET($F$7,0,$E1110))-SUM($G1110:BF1110),(((INDEX('PTRM input'!$G$385:$P$434,A26offset,$E1110)-INDEX('PTRM input'!$G$277:$P$326,A26offset,$E1110))*OFFSET($F$7,0,$E1110))-SUM($G1110:BF1110))*(OFFSET('PTRM input'!$G$477,0,$E1110-1)/A26taxstdlife))))</f>
        <v>0</v>
      </c>
      <c r="BH1110" s="251">
        <f ca="1">IF(A26taxstdlife="n/a","n/a",IF(A26taxstdlife="",0,IF(BH$3&gt;(A26stdlife+$E1110),((INDEX('PTRM input'!$G$385:$P$434,A26offset,$E1110)-INDEX('PTRM input'!$G$277:$P$326,A26offset,$E1110))*OFFSET($F$7,0,$E1110))-SUM($G1110:BG1110),(((INDEX('PTRM input'!$G$385:$P$434,A26offset,$E1110)-INDEX('PTRM input'!$G$277:$P$326,A26offset,$E1110))*OFFSET($F$7,0,$E1110))-SUM($G1110:BG1110))*(OFFSET('PTRM input'!$G$477,0,$E1110-1)/A26taxstdlife))))</f>
        <v>0</v>
      </c>
      <c r="BI1110" s="251">
        <f ca="1">IF(A26taxstdlife="n/a","n/a",IF(A26taxstdlife="",0,IF(BI$3&gt;(A26stdlife+$E1110),((INDEX('PTRM input'!$G$385:$P$434,A26offset,$E1110)-INDEX('PTRM input'!$G$277:$P$326,A26offset,$E1110))*OFFSET($F$7,0,$E1110))-SUM($G1110:BH1110),(((INDEX('PTRM input'!$G$385:$P$434,A26offset,$E1110)-INDEX('PTRM input'!$G$277:$P$326,A26offset,$E1110))*OFFSET($F$7,0,$E1110))-SUM($G1110:BH1110))*(OFFSET('PTRM input'!$G$477,0,$E1110-1)/A26taxstdlife))))</f>
        <v>0</v>
      </c>
      <c r="BJ1110" s="116"/>
      <c r="BK1110" s="116"/>
      <c r="BL1110" s="116"/>
      <c r="BM1110" s="116"/>
    </row>
    <row r="1111" spans="1:65" ht="12.75" hidden="1" customHeight="1" outlineLevel="2">
      <c r="A1111" s="366"/>
      <c r="B1111" s="19"/>
      <c r="C1111" s="18"/>
      <c r="D1111" s="760"/>
      <c r="E1111" s="86">
        <v>5</v>
      </c>
      <c r="F1111" s="356"/>
      <c r="G1111" s="434"/>
      <c r="H1111" s="435"/>
      <c r="I1111" s="435"/>
      <c r="J1111" s="435"/>
      <c r="K1111" s="619"/>
      <c r="L1111" s="251">
        <f ca="1">IF(A26taxstdlife="n/a","n/a",IF(A26taxstdlife="",0,IF(L$3&gt;(A26stdlife+$E1111),((INDEX('PTRM input'!$G$385:$P$434,A26offset,$E1111)-INDEX('PTRM input'!$G$277:$P$326,A26offset,$E1111))*OFFSET($F$7,0,$E1111))-SUM($G1111:K1111),(((INDEX('PTRM input'!$G$385:$P$434,A26offset,$E1111)-INDEX('PTRM input'!$G$277:$P$326,A26offset,$E1111))*OFFSET($F$7,0,$E1111))-SUM($G1111:K1111))*(OFFSET('PTRM input'!$G$477,0,$E1111-1)/A26taxstdlife))))</f>
        <v>0</v>
      </c>
      <c r="M1111" s="251">
        <f ca="1">IF(A26taxstdlife="n/a","n/a",IF(A26taxstdlife="",0,IF(M$3&gt;(A26stdlife+$E1111),((INDEX('PTRM input'!$G$385:$P$434,A26offset,$E1111)-INDEX('PTRM input'!$G$277:$P$326,A26offset,$E1111))*OFFSET($F$7,0,$E1111))-SUM($G1111:L1111),(((INDEX('PTRM input'!$G$385:$P$434,A26offset,$E1111)-INDEX('PTRM input'!$G$277:$P$326,A26offset,$E1111))*OFFSET($F$7,0,$E1111))-SUM($G1111:L1111))*(OFFSET('PTRM input'!$G$477,0,$E1111-1)/A26taxstdlife))))</f>
        <v>0</v>
      </c>
      <c r="N1111" s="251">
        <f ca="1">IF(A26taxstdlife="n/a","n/a",IF(A26taxstdlife="",0,IF(N$3&gt;(A26stdlife+$E1111),((INDEX('PTRM input'!$G$385:$P$434,A26offset,$E1111)-INDEX('PTRM input'!$G$277:$P$326,A26offset,$E1111))*OFFSET($F$7,0,$E1111))-SUM($G1111:M1111),(((INDEX('PTRM input'!$G$385:$P$434,A26offset,$E1111)-INDEX('PTRM input'!$G$277:$P$326,A26offset,$E1111))*OFFSET($F$7,0,$E1111))-SUM($G1111:M1111))*(OFFSET('PTRM input'!$G$477,0,$E1111-1)/A26taxstdlife))))</f>
        <v>0</v>
      </c>
      <c r="O1111" s="251">
        <f ca="1">IF(A26taxstdlife="n/a","n/a",IF(A26taxstdlife="",0,IF(O$3&gt;(A26stdlife+$E1111),((INDEX('PTRM input'!$G$385:$P$434,A26offset,$E1111)-INDEX('PTRM input'!$G$277:$P$326,A26offset,$E1111))*OFFSET($F$7,0,$E1111))-SUM($G1111:N1111),(((INDEX('PTRM input'!$G$385:$P$434,A26offset,$E1111)-INDEX('PTRM input'!$G$277:$P$326,A26offset,$E1111))*OFFSET($F$7,0,$E1111))-SUM($G1111:N1111))*(OFFSET('PTRM input'!$G$477,0,$E1111-1)/A26taxstdlife))))</f>
        <v>0</v>
      </c>
      <c r="P1111" s="251">
        <f ca="1">IF(A26taxstdlife="n/a","n/a",IF(A26taxstdlife="",0,IF(P$3&gt;(A26stdlife+$E1111),((INDEX('PTRM input'!$G$385:$P$434,A26offset,$E1111)-INDEX('PTRM input'!$G$277:$P$326,A26offset,$E1111))*OFFSET($F$7,0,$E1111))-SUM($G1111:O1111),(((INDEX('PTRM input'!$G$385:$P$434,A26offset,$E1111)-INDEX('PTRM input'!$G$277:$P$326,A26offset,$E1111))*OFFSET($F$7,0,$E1111))-SUM($G1111:O1111))*(OFFSET('PTRM input'!$G$477,0,$E1111-1)/A26taxstdlife))))</f>
        <v>0</v>
      </c>
      <c r="Q1111" s="251">
        <f ca="1">IF(A26taxstdlife="n/a","n/a",IF(A26taxstdlife="",0,IF(Q$3&gt;(A26stdlife+$E1111),((INDEX('PTRM input'!$G$385:$P$434,A26offset,$E1111)-INDEX('PTRM input'!$G$277:$P$326,A26offset,$E1111))*OFFSET($F$7,0,$E1111))-SUM($G1111:P1111),(((INDEX('PTRM input'!$G$385:$P$434,A26offset,$E1111)-INDEX('PTRM input'!$G$277:$P$326,A26offset,$E1111))*OFFSET($F$7,0,$E1111))-SUM($G1111:P1111))*(OFFSET('PTRM input'!$G$477,0,$E1111-1)/A26taxstdlife))))</f>
        <v>0</v>
      </c>
      <c r="R1111" s="251">
        <f ca="1">IF(A26taxstdlife="n/a","n/a",IF(A26taxstdlife="",0,IF(R$3&gt;(A26stdlife+$E1111),((INDEX('PTRM input'!$G$385:$P$434,A26offset,$E1111)-INDEX('PTRM input'!$G$277:$P$326,A26offset,$E1111))*OFFSET($F$7,0,$E1111))-SUM($G1111:Q1111),(((INDEX('PTRM input'!$G$385:$P$434,A26offset,$E1111)-INDEX('PTRM input'!$G$277:$P$326,A26offset,$E1111))*OFFSET($F$7,0,$E1111))-SUM($G1111:Q1111))*(OFFSET('PTRM input'!$G$477,0,$E1111-1)/A26taxstdlife))))</f>
        <v>0</v>
      </c>
      <c r="S1111" s="251">
        <f ca="1">IF(A26taxstdlife="n/a","n/a",IF(A26taxstdlife="",0,IF(S$3&gt;(A26stdlife+$E1111),((INDEX('PTRM input'!$G$385:$P$434,A26offset,$E1111)-INDEX('PTRM input'!$G$277:$P$326,A26offset,$E1111))*OFFSET($F$7,0,$E1111))-SUM($G1111:R1111),(((INDEX('PTRM input'!$G$385:$P$434,A26offset,$E1111)-INDEX('PTRM input'!$G$277:$P$326,A26offset,$E1111))*OFFSET($F$7,0,$E1111))-SUM($G1111:R1111))*(OFFSET('PTRM input'!$G$477,0,$E1111-1)/A26taxstdlife))))</f>
        <v>0</v>
      </c>
      <c r="T1111" s="251">
        <f ca="1">IF(A26taxstdlife="n/a","n/a",IF(A26taxstdlife="",0,IF(T$3&gt;(A26stdlife+$E1111),((INDEX('PTRM input'!$G$385:$P$434,A26offset,$E1111)-INDEX('PTRM input'!$G$277:$P$326,A26offset,$E1111))*OFFSET($F$7,0,$E1111))-SUM($G1111:S1111),(((INDEX('PTRM input'!$G$385:$P$434,A26offset,$E1111)-INDEX('PTRM input'!$G$277:$P$326,A26offset,$E1111))*OFFSET($F$7,0,$E1111))-SUM($G1111:S1111))*(OFFSET('PTRM input'!$G$477,0,$E1111-1)/A26taxstdlife))))</f>
        <v>0</v>
      </c>
      <c r="U1111" s="251">
        <f ca="1">IF(A26taxstdlife="n/a","n/a",IF(A26taxstdlife="",0,IF(U$3&gt;(A26stdlife+$E1111),((INDEX('PTRM input'!$G$385:$P$434,A26offset,$E1111)-INDEX('PTRM input'!$G$277:$P$326,A26offset,$E1111))*OFFSET($F$7,0,$E1111))-SUM($G1111:T1111),(((INDEX('PTRM input'!$G$385:$P$434,A26offset,$E1111)-INDEX('PTRM input'!$G$277:$P$326,A26offset,$E1111))*OFFSET($F$7,0,$E1111))-SUM($G1111:T1111))*(OFFSET('PTRM input'!$G$477,0,$E1111-1)/A26taxstdlife))))</f>
        <v>0</v>
      </c>
      <c r="V1111" s="251">
        <f ca="1">IF(A26taxstdlife="n/a","n/a",IF(A26taxstdlife="",0,IF(V$3&gt;(A26stdlife+$E1111),((INDEX('PTRM input'!$G$385:$P$434,A26offset,$E1111)-INDEX('PTRM input'!$G$277:$P$326,A26offset,$E1111))*OFFSET($F$7,0,$E1111))-SUM($G1111:U1111),(((INDEX('PTRM input'!$G$385:$P$434,A26offset,$E1111)-INDEX('PTRM input'!$G$277:$P$326,A26offset,$E1111))*OFFSET($F$7,0,$E1111))-SUM($G1111:U1111))*(OFFSET('PTRM input'!$G$477,0,$E1111-1)/A26taxstdlife))))</f>
        <v>0</v>
      </c>
      <c r="W1111" s="251">
        <f ca="1">IF(A26taxstdlife="n/a","n/a",IF(A26taxstdlife="",0,IF(W$3&gt;(A26stdlife+$E1111),((INDEX('PTRM input'!$G$385:$P$434,A26offset,$E1111)-INDEX('PTRM input'!$G$277:$P$326,A26offset,$E1111))*OFFSET($F$7,0,$E1111))-SUM($G1111:V1111),(((INDEX('PTRM input'!$G$385:$P$434,A26offset,$E1111)-INDEX('PTRM input'!$G$277:$P$326,A26offset,$E1111))*OFFSET($F$7,0,$E1111))-SUM($G1111:V1111))*(OFFSET('PTRM input'!$G$477,0,$E1111-1)/A26taxstdlife))))</f>
        <v>0</v>
      </c>
      <c r="X1111" s="251">
        <f ca="1">IF(A26taxstdlife="n/a","n/a",IF(A26taxstdlife="",0,IF(X$3&gt;(A26stdlife+$E1111),((INDEX('PTRM input'!$G$385:$P$434,A26offset,$E1111)-INDEX('PTRM input'!$G$277:$P$326,A26offset,$E1111))*OFFSET($F$7,0,$E1111))-SUM($G1111:W1111),(((INDEX('PTRM input'!$G$385:$P$434,A26offset,$E1111)-INDEX('PTRM input'!$G$277:$P$326,A26offset,$E1111))*OFFSET($F$7,0,$E1111))-SUM($G1111:W1111))*(OFFSET('PTRM input'!$G$477,0,$E1111-1)/A26taxstdlife))))</f>
        <v>0</v>
      </c>
      <c r="Y1111" s="251">
        <f ca="1">IF(A26taxstdlife="n/a","n/a",IF(A26taxstdlife="",0,IF(Y$3&gt;(A26stdlife+$E1111),((INDEX('PTRM input'!$G$385:$P$434,A26offset,$E1111)-INDEX('PTRM input'!$G$277:$P$326,A26offset,$E1111))*OFFSET($F$7,0,$E1111))-SUM($G1111:X1111),(((INDEX('PTRM input'!$G$385:$P$434,A26offset,$E1111)-INDEX('PTRM input'!$G$277:$P$326,A26offset,$E1111))*OFFSET($F$7,0,$E1111))-SUM($G1111:X1111))*(OFFSET('PTRM input'!$G$477,0,$E1111-1)/A26taxstdlife))))</f>
        <v>0</v>
      </c>
      <c r="Z1111" s="251">
        <f ca="1">IF(A26taxstdlife="n/a","n/a",IF(A26taxstdlife="",0,IF(Z$3&gt;(A26stdlife+$E1111),((INDEX('PTRM input'!$G$385:$P$434,A26offset,$E1111)-INDEX('PTRM input'!$G$277:$P$326,A26offset,$E1111))*OFFSET($F$7,0,$E1111))-SUM($G1111:Y1111),(((INDEX('PTRM input'!$G$385:$P$434,A26offset,$E1111)-INDEX('PTRM input'!$G$277:$P$326,A26offset,$E1111))*OFFSET($F$7,0,$E1111))-SUM($G1111:Y1111))*(OFFSET('PTRM input'!$G$477,0,$E1111-1)/A26taxstdlife))))</f>
        <v>0</v>
      </c>
      <c r="AA1111" s="251">
        <f ca="1">IF(A26taxstdlife="n/a","n/a",IF(A26taxstdlife="",0,IF(AA$3&gt;(A26stdlife+$E1111),((INDEX('PTRM input'!$G$385:$P$434,A26offset,$E1111)-INDEX('PTRM input'!$G$277:$P$326,A26offset,$E1111))*OFFSET($F$7,0,$E1111))-SUM($G1111:Z1111),(((INDEX('PTRM input'!$G$385:$P$434,A26offset,$E1111)-INDEX('PTRM input'!$G$277:$P$326,A26offset,$E1111))*OFFSET($F$7,0,$E1111))-SUM($G1111:Z1111))*(OFFSET('PTRM input'!$G$477,0,$E1111-1)/A26taxstdlife))))</f>
        <v>0</v>
      </c>
      <c r="AB1111" s="251">
        <f ca="1">IF(A26taxstdlife="n/a","n/a",IF(A26taxstdlife="",0,IF(AB$3&gt;(A26stdlife+$E1111),((INDEX('PTRM input'!$G$385:$P$434,A26offset,$E1111)-INDEX('PTRM input'!$G$277:$P$326,A26offset,$E1111))*OFFSET($F$7,0,$E1111))-SUM($G1111:AA1111),(((INDEX('PTRM input'!$G$385:$P$434,A26offset,$E1111)-INDEX('PTRM input'!$G$277:$P$326,A26offset,$E1111))*OFFSET($F$7,0,$E1111))-SUM($G1111:AA1111))*(OFFSET('PTRM input'!$G$477,0,$E1111-1)/A26taxstdlife))))</f>
        <v>0</v>
      </c>
      <c r="AC1111" s="251">
        <f ca="1">IF(A26taxstdlife="n/a","n/a",IF(A26taxstdlife="",0,IF(AC$3&gt;(A26stdlife+$E1111),((INDEX('PTRM input'!$G$385:$P$434,A26offset,$E1111)-INDEX('PTRM input'!$G$277:$P$326,A26offset,$E1111))*OFFSET($F$7,0,$E1111))-SUM($G1111:AB1111),(((INDEX('PTRM input'!$G$385:$P$434,A26offset,$E1111)-INDEX('PTRM input'!$G$277:$P$326,A26offset,$E1111))*OFFSET($F$7,0,$E1111))-SUM($G1111:AB1111))*(OFFSET('PTRM input'!$G$477,0,$E1111-1)/A26taxstdlife))))</f>
        <v>0</v>
      </c>
      <c r="AD1111" s="251">
        <f ca="1">IF(A26taxstdlife="n/a","n/a",IF(A26taxstdlife="",0,IF(AD$3&gt;(A26stdlife+$E1111),((INDEX('PTRM input'!$G$385:$P$434,A26offset,$E1111)-INDEX('PTRM input'!$G$277:$P$326,A26offset,$E1111))*OFFSET($F$7,0,$E1111))-SUM($G1111:AC1111),(((INDEX('PTRM input'!$G$385:$P$434,A26offset,$E1111)-INDEX('PTRM input'!$G$277:$P$326,A26offset,$E1111))*OFFSET($F$7,0,$E1111))-SUM($G1111:AC1111))*(OFFSET('PTRM input'!$G$477,0,$E1111-1)/A26taxstdlife))))</f>
        <v>0</v>
      </c>
      <c r="AE1111" s="251">
        <f ca="1">IF(A26taxstdlife="n/a","n/a",IF(A26taxstdlife="",0,IF(AE$3&gt;(A26stdlife+$E1111),((INDEX('PTRM input'!$G$385:$P$434,A26offset,$E1111)-INDEX('PTRM input'!$G$277:$P$326,A26offset,$E1111))*OFFSET($F$7,0,$E1111))-SUM($G1111:AD1111),(((INDEX('PTRM input'!$G$385:$P$434,A26offset,$E1111)-INDEX('PTRM input'!$G$277:$P$326,A26offset,$E1111))*OFFSET($F$7,0,$E1111))-SUM($G1111:AD1111))*(OFFSET('PTRM input'!$G$477,0,$E1111-1)/A26taxstdlife))))</f>
        <v>0</v>
      </c>
      <c r="AF1111" s="251">
        <f ca="1">IF(A26taxstdlife="n/a","n/a",IF(A26taxstdlife="",0,IF(AF$3&gt;(A26stdlife+$E1111),((INDEX('PTRM input'!$G$385:$P$434,A26offset,$E1111)-INDEX('PTRM input'!$G$277:$P$326,A26offset,$E1111))*OFFSET($F$7,0,$E1111))-SUM($G1111:AE1111),(((INDEX('PTRM input'!$G$385:$P$434,A26offset,$E1111)-INDEX('PTRM input'!$G$277:$P$326,A26offset,$E1111))*OFFSET($F$7,0,$E1111))-SUM($G1111:AE1111))*(OFFSET('PTRM input'!$G$477,0,$E1111-1)/A26taxstdlife))))</f>
        <v>0</v>
      </c>
      <c r="AG1111" s="251">
        <f ca="1">IF(A26taxstdlife="n/a","n/a",IF(A26taxstdlife="",0,IF(AG$3&gt;(A26stdlife+$E1111),((INDEX('PTRM input'!$G$385:$P$434,A26offset,$E1111)-INDEX('PTRM input'!$G$277:$P$326,A26offset,$E1111))*OFFSET($F$7,0,$E1111))-SUM($G1111:AF1111),(((INDEX('PTRM input'!$G$385:$P$434,A26offset,$E1111)-INDEX('PTRM input'!$G$277:$P$326,A26offset,$E1111))*OFFSET($F$7,0,$E1111))-SUM($G1111:AF1111))*(OFFSET('PTRM input'!$G$477,0,$E1111-1)/A26taxstdlife))))</f>
        <v>0</v>
      </c>
      <c r="AH1111" s="251">
        <f ca="1">IF(A26taxstdlife="n/a","n/a",IF(A26taxstdlife="",0,IF(AH$3&gt;(A26stdlife+$E1111),((INDEX('PTRM input'!$G$385:$P$434,A26offset,$E1111)-INDEX('PTRM input'!$G$277:$P$326,A26offset,$E1111))*OFFSET($F$7,0,$E1111))-SUM($G1111:AG1111),(((INDEX('PTRM input'!$G$385:$P$434,A26offset,$E1111)-INDEX('PTRM input'!$G$277:$P$326,A26offset,$E1111))*OFFSET($F$7,0,$E1111))-SUM($G1111:AG1111))*(OFFSET('PTRM input'!$G$477,0,$E1111-1)/A26taxstdlife))))</f>
        <v>0</v>
      </c>
      <c r="AI1111" s="251">
        <f ca="1">IF(A26taxstdlife="n/a","n/a",IF(A26taxstdlife="",0,IF(AI$3&gt;(A26stdlife+$E1111),((INDEX('PTRM input'!$G$385:$P$434,A26offset,$E1111)-INDEX('PTRM input'!$G$277:$P$326,A26offset,$E1111))*OFFSET($F$7,0,$E1111))-SUM($G1111:AH1111),(((INDEX('PTRM input'!$G$385:$P$434,A26offset,$E1111)-INDEX('PTRM input'!$G$277:$P$326,A26offset,$E1111))*OFFSET($F$7,0,$E1111))-SUM($G1111:AH1111))*(OFFSET('PTRM input'!$G$477,0,$E1111-1)/A26taxstdlife))))</f>
        <v>0</v>
      </c>
      <c r="AJ1111" s="251">
        <f ca="1">IF(A26taxstdlife="n/a","n/a",IF(A26taxstdlife="",0,IF(AJ$3&gt;(A26stdlife+$E1111),((INDEX('PTRM input'!$G$385:$P$434,A26offset,$E1111)-INDEX('PTRM input'!$G$277:$P$326,A26offset,$E1111))*OFFSET($F$7,0,$E1111))-SUM($G1111:AI1111),(((INDEX('PTRM input'!$G$385:$P$434,A26offset,$E1111)-INDEX('PTRM input'!$G$277:$P$326,A26offset,$E1111))*OFFSET($F$7,0,$E1111))-SUM($G1111:AI1111))*(OFFSET('PTRM input'!$G$477,0,$E1111-1)/A26taxstdlife))))</f>
        <v>0</v>
      </c>
      <c r="AK1111" s="251">
        <f ca="1">IF(A26taxstdlife="n/a","n/a",IF(A26taxstdlife="",0,IF(AK$3&gt;(A26stdlife+$E1111),((INDEX('PTRM input'!$G$385:$P$434,A26offset,$E1111)-INDEX('PTRM input'!$G$277:$P$326,A26offset,$E1111))*OFFSET($F$7,0,$E1111))-SUM($G1111:AJ1111),(((INDEX('PTRM input'!$G$385:$P$434,A26offset,$E1111)-INDEX('PTRM input'!$G$277:$P$326,A26offset,$E1111))*OFFSET($F$7,0,$E1111))-SUM($G1111:AJ1111))*(OFFSET('PTRM input'!$G$477,0,$E1111-1)/A26taxstdlife))))</f>
        <v>0</v>
      </c>
      <c r="AL1111" s="251">
        <f ca="1">IF(A26taxstdlife="n/a","n/a",IF(A26taxstdlife="",0,IF(AL$3&gt;(A26stdlife+$E1111),((INDEX('PTRM input'!$G$385:$P$434,A26offset,$E1111)-INDEX('PTRM input'!$G$277:$P$326,A26offset,$E1111))*OFFSET($F$7,0,$E1111))-SUM($G1111:AK1111),(((INDEX('PTRM input'!$G$385:$P$434,A26offset,$E1111)-INDEX('PTRM input'!$G$277:$P$326,A26offset,$E1111))*OFFSET($F$7,0,$E1111))-SUM($G1111:AK1111))*(OFFSET('PTRM input'!$G$477,0,$E1111-1)/A26taxstdlife))))</f>
        <v>0</v>
      </c>
      <c r="AM1111" s="251">
        <f ca="1">IF(A26taxstdlife="n/a","n/a",IF(A26taxstdlife="",0,IF(AM$3&gt;(A26stdlife+$E1111),((INDEX('PTRM input'!$G$385:$P$434,A26offset,$E1111)-INDEX('PTRM input'!$G$277:$P$326,A26offset,$E1111))*OFFSET($F$7,0,$E1111))-SUM($G1111:AL1111),(((INDEX('PTRM input'!$G$385:$P$434,A26offset,$E1111)-INDEX('PTRM input'!$G$277:$P$326,A26offset,$E1111))*OFFSET($F$7,0,$E1111))-SUM($G1111:AL1111))*(OFFSET('PTRM input'!$G$477,0,$E1111-1)/A26taxstdlife))))</f>
        <v>0</v>
      </c>
      <c r="AN1111" s="251">
        <f ca="1">IF(A26taxstdlife="n/a","n/a",IF(A26taxstdlife="",0,IF(AN$3&gt;(A26stdlife+$E1111),((INDEX('PTRM input'!$G$385:$P$434,A26offset,$E1111)-INDEX('PTRM input'!$G$277:$P$326,A26offset,$E1111))*OFFSET($F$7,0,$E1111))-SUM($G1111:AM1111),(((INDEX('PTRM input'!$G$385:$P$434,A26offset,$E1111)-INDEX('PTRM input'!$G$277:$P$326,A26offset,$E1111))*OFFSET($F$7,0,$E1111))-SUM($G1111:AM1111))*(OFFSET('PTRM input'!$G$477,0,$E1111-1)/A26taxstdlife))))</f>
        <v>0</v>
      </c>
      <c r="AO1111" s="251">
        <f ca="1">IF(A26taxstdlife="n/a","n/a",IF(A26taxstdlife="",0,IF(AO$3&gt;(A26stdlife+$E1111),((INDEX('PTRM input'!$G$385:$P$434,A26offset,$E1111)-INDEX('PTRM input'!$G$277:$P$326,A26offset,$E1111))*OFFSET($F$7,0,$E1111))-SUM($G1111:AN1111),(((INDEX('PTRM input'!$G$385:$P$434,A26offset,$E1111)-INDEX('PTRM input'!$G$277:$P$326,A26offset,$E1111))*OFFSET($F$7,0,$E1111))-SUM($G1111:AN1111))*(OFFSET('PTRM input'!$G$477,0,$E1111-1)/A26taxstdlife))))</f>
        <v>0</v>
      </c>
      <c r="AP1111" s="251">
        <f ca="1">IF(A26taxstdlife="n/a","n/a",IF(A26taxstdlife="",0,IF(AP$3&gt;(A26stdlife+$E1111),((INDEX('PTRM input'!$G$385:$P$434,A26offset,$E1111)-INDEX('PTRM input'!$G$277:$P$326,A26offset,$E1111))*OFFSET($F$7,0,$E1111))-SUM($G1111:AO1111),(((INDEX('PTRM input'!$G$385:$P$434,A26offset,$E1111)-INDEX('PTRM input'!$G$277:$P$326,A26offset,$E1111))*OFFSET($F$7,0,$E1111))-SUM($G1111:AO1111))*(OFFSET('PTRM input'!$G$477,0,$E1111-1)/A26taxstdlife))))</f>
        <v>0</v>
      </c>
      <c r="AQ1111" s="251">
        <f ca="1">IF(A26taxstdlife="n/a","n/a",IF(A26taxstdlife="",0,IF(AQ$3&gt;(A26stdlife+$E1111),((INDEX('PTRM input'!$G$385:$P$434,A26offset,$E1111)-INDEX('PTRM input'!$G$277:$P$326,A26offset,$E1111))*OFFSET($F$7,0,$E1111))-SUM($G1111:AP1111),(((INDEX('PTRM input'!$G$385:$P$434,A26offset,$E1111)-INDEX('PTRM input'!$G$277:$P$326,A26offset,$E1111))*OFFSET($F$7,0,$E1111))-SUM($G1111:AP1111))*(OFFSET('PTRM input'!$G$477,0,$E1111-1)/A26taxstdlife))))</f>
        <v>0</v>
      </c>
      <c r="AR1111" s="251">
        <f ca="1">IF(A26taxstdlife="n/a","n/a",IF(A26taxstdlife="",0,IF(AR$3&gt;(A26stdlife+$E1111),((INDEX('PTRM input'!$G$385:$P$434,A26offset,$E1111)-INDEX('PTRM input'!$G$277:$P$326,A26offset,$E1111))*OFFSET($F$7,0,$E1111))-SUM($G1111:AQ1111),(((INDEX('PTRM input'!$G$385:$P$434,A26offset,$E1111)-INDEX('PTRM input'!$G$277:$P$326,A26offset,$E1111))*OFFSET($F$7,0,$E1111))-SUM($G1111:AQ1111))*(OFFSET('PTRM input'!$G$477,0,$E1111-1)/A26taxstdlife))))</f>
        <v>0</v>
      </c>
      <c r="AS1111" s="251">
        <f ca="1">IF(A26taxstdlife="n/a","n/a",IF(A26taxstdlife="",0,IF(AS$3&gt;(A26stdlife+$E1111),((INDEX('PTRM input'!$G$385:$P$434,A26offset,$E1111)-INDEX('PTRM input'!$G$277:$P$326,A26offset,$E1111))*OFFSET($F$7,0,$E1111))-SUM($G1111:AR1111),(((INDEX('PTRM input'!$G$385:$P$434,A26offset,$E1111)-INDEX('PTRM input'!$G$277:$P$326,A26offset,$E1111))*OFFSET($F$7,0,$E1111))-SUM($G1111:AR1111))*(OFFSET('PTRM input'!$G$477,0,$E1111-1)/A26taxstdlife))))</f>
        <v>0</v>
      </c>
      <c r="AT1111" s="251">
        <f ca="1">IF(A26taxstdlife="n/a","n/a",IF(A26taxstdlife="",0,IF(AT$3&gt;(A26stdlife+$E1111),((INDEX('PTRM input'!$G$385:$P$434,A26offset,$E1111)-INDEX('PTRM input'!$G$277:$P$326,A26offset,$E1111))*OFFSET($F$7,0,$E1111))-SUM($G1111:AS1111),(((INDEX('PTRM input'!$G$385:$P$434,A26offset,$E1111)-INDEX('PTRM input'!$G$277:$P$326,A26offset,$E1111))*OFFSET($F$7,0,$E1111))-SUM($G1111:AS1111))*(OFFSET('PTRM input'!$G$477,0,$E1111-1)/A26taxstdlife))))</f>
        <v>0</v>
      </c>
      <c r="AU1111" s="251">
        <f ca="1">IF(A26taxstdlife="n/a","n/a",IF(A26taxstdlife="",0,IF(AU$3&gt;(A26stdlife+$E1111),((INDEX('PTRM input'!$G$385:$P$434,A26offset,$E1111)-INDEX('PTRM input'!$G$277:$P$326,A26offset,$E1111))*OFFSET($F$7,0,$E1111))-SUM($G1111:AT1111),(((INDEX('PTRM input'!$G$385:$P$434,A26offset,$E1111)-INDEX('PTRM input'!$G$277:$P$326,A26offset,$E1111))*OFFSET($F$7,0,$E1111))-SUM($G1111:AT1111))*(OFFSET('PTRM input'!$G$477,0,$E1111-1)/A26taxstdlife))))</f>
        <v>0</v>
      </c>
      <c r="AV1111" s="251">
        <f ca="1">IF(A26taxstdlife="n/a","n/a",IF(A26taxstdlife="",0,IF(AV$3&gt;(A26stdlife+$E1111),((INDEX('PTRM input'!$G$385:$P$434,A26offset,$E1111)-INDEX('PTRM input'!$G$277:$P$326,A26offset,$E1111))*OFFSET($F$7,0,$E1111))-SUM($G1111:AU1111),(((INDEX('PTRM input'!$G$385:$P$434,A26offset,$E1111)-INDEX('PTRM input'!$G$277:$P$326,A26offset,$E1111))*OFFSET($F$7,0,$E1111))-SUM($G1111:AU1111))*(OFFSET('PTRM input'!$G$477,0,$E1111-1)/A26taxstdlife))))</f>
        <v>0</v>
      </c>
      <c r="AW1111" s="251">
        <f ca="1">IF(A26taxstdlife="n/a","n/a",IF(A26taxstdlife="",0,IF(AW$3&gt;(A26stdlife+$E1111),((INDEX('PTRM input'!$G$385:$P$434,A26offset,$E1111)-INDEX('PTRM input'!$G$277:$P$326,A26offset,$E1111))*OFFSET($F$7,0,$E1111))-SUM($G1111:AV1111),(((INDEX('PTRM input'!$G$385:$P$434,A26offset,$E1111)-INDEX('PTRM input'!$G$277:$P$326,A26offset,$E1111))*OFFSET($F$7,0,$E1111))-SUM($G1111:AV1111))*(OFFSET('PTRM input'!$G$477,0,$E1111-1)/A26taxstdlife))))</f>
        <v>0</v>
      </c>
      <c r="AX1111" s="251">
        <f ca="1">IF(A26taxstdlife="n/a","n/a",IF(A26taxstdlife="",0,IF(AX$3&gt;(A26stdlife+$E1111),((INDEX('PTRM input'!$G$385:$P$434,A26offset,$E1111)-INDEX('PTRM input'!$G$277:$P$326,A26offset,$E1111))*OFFSET($F$7,0,$E1111))-SUM($G1111:AW1111),(((INDEX('PTRM input'!$G$385:$P$434,A26offset,$E1111)-INDEX('PTRM input'!$G$277:$P$326,A26offset,$E1111))*OFFSET($F$7,0,$E1111))-SUM($G1111:AW1111))*(OFFSET('PTRM input'!$G$477,0,$E1111-1)/A26taxstdlife))))</f>
        <v>0</v>
      </c>
      <c r="AY1111" s="251">
        <f ca="1">IF(A26taxstdlife="n/a","n/a",IF(A26taxstdlife="",0,IF(AY$3&gt;(A26stdlife+$E1111),((INDEX('PTRM input'!$G$385:$P$434,A26offset,$E1111)-INDEX('PTRM input'!$G$277:$P$326,A26offset,$E1111))*OFFSET($F$7,0,$E1111))-SUM($G1111:AX1111),(((INDEX('PTRM input'!$G$385:$P$434,A26offset,$E1111)-INDEX('PTRM input'!$G$277:$P$326,A26offset,$E1111))*OFFSET($F$7,0,$E1111))-SUM($G1111:AX1111))*(OFFSET('PTRM input'!$G$477,0,$E1111-1)/A26taxstdlife))))</f>
        <v>0</v>
      </c>
      <c r="AZ1111" s="251">
        <f ca="1">IF(A26taxstdlife="n/a","n/a",IF(A26taxstdlife="",0,IF(AZ$3&gt;(A26stdlife+$E1111),((INDEX('PTRM input'!$G$385:$P$434,A26offset,$E1111)-INDEX('PTRM input'!$G$277:$P$326,A26offset,$E1111))*OFFSET($F$7,0,$E1111))-SUM($G1111:AY1111),(((INDEX('PTRM input'!$G$385:$P$434,A26offset,$E1111)-INDEX('PTRM input'!$G$277:$P$326,A26offset,$E1111))*OFFSET($F$7,0,$E1111))-SUM($G1111:AY1111))*(OFFSET('PTRM input'!$G$477,0,$E1111-1)/A26taxstdlife))))</f>
        <v>0</v>
      </c>
      <c r="BA1111" s="251">
        <f ca="1">IF(A26taxstdlife="n/a","n/a",IF(A26taxstdlife="",0,IF(BA$3&gt;(A26stdlife+$E1111),((INDEX('PTRM input'!$G$385:$P$434,A26offset,$E1111)-INDEX('PTRM input'!$G$277:$P$326,A26offset,$E1111))*OFFSET($F$7,0,$E1111))-SUM($G1111:AZ1111),(((INDEX('PTRM input'!$G$385:$P$434,A26offset,$E1111)-INDEX('PTRM input'!$G$277:$P$326,A26offset,$E1111))*OFFSET($F$7,0,$E1111))-SUM($G1111:AZ1111))*(OFFSET('PTRM input'!$G$477,0,$E1111-1)/A26taxstdlife))))</f>
        <v>0</v>
      </c>
      <c r="BB1111" s="251">
        <f ca="1">IF(A26taxstdlife="n/a","n/a",IF(A26taxstdlife="",0,IF(BB$3&gt;(A26stdlife+$E1111),((INDEX('PTRM input'!$G$385:$P$434,A26offset,$E1111)-INDEX('PTRM input'!$G$277:$P$326,A26offset,$E1111))*OFFSET($F$7,0,$E1111))-SUM($G1111:BA1111),(((INDEX('PTRM input'!$G$385:$P$434,A26offset,$E1111)-INDEX('PTRM input'!$G$277:$P$326,A26offset,$E1111))*OFFSET($F$7,0,$E1111))-SUM($G1111:BA1111))*(OFFSET('PTRM input'!$G$477,0,$E1111-1)/A26taxstdlife))))</f>
        <v>0</v>
      </c>
      <c r="BC1111" s="251">
        <f ca="1">IF(A26taxstdlife="n/a","n/a",IF(A26taxstdlife="",0,IF(BC$3&gt;(A26stdlife+$E1111),((INDEX('PTRM input'!$G$385:$P$434,A26offset,$E1111)-INDEX('PTRM input'!$G$277:$P$326,A26offset,$E1111))*OFFSET($F$7,0,$E1111))-SUM($G1111:BB1111),(((INDEX('PTRM input'!$G$385:$P$434,A26offset,$E1111)-INDEX('PTRM input'!$G$277:$P$326,A26offset,$E1111))*OFFSET($F$7,0,$E1111))-SUM($G1111:BB1111))*(OFFSET('PTRM input'!$G$477,0,$E1111-1)/A26taxstdlife))))</f>
        <v>0</v>
      </c>
      <c r="BD1111" s="251">
        <f ca="1">IF(A26taxstdlife="n/a","n/a",IF(A26taxstdlife="",0,IF(BD$3&gt;(A26stdlife+$E1111),((INDEX('PTRM input'!$G$385:$P$434,A26offset,$E1111)-INDEX('PTRM input'!$G$277:$P$326,A26offset,$E1111))*OFFSET($F$7,0,$E1111))-SUM($G1111:BC1111),(((INDEX('PTRM input'!$G$385:$P$434,A26offset,$E1111)-INDEX('PTRM input'!$G$277:$P$326,A26offset,$E1111))*OFFSET($F$7,0,$E1111))-SUM($G1111:BC1111))*(OFFSET('PTRM input'!$G$477,0,$E1111-1)/A26taxstdlife))))</f>
        <v>0</v>
      </c>
      <c r="BE1111" s="251">
        <f ca="1">IF(A26taxstdlife="n/a","n/a",IF(A26taxstdlife="",0,IF(BE$3&gt;(A26stdlife+$E1111),((INDEX('PTRM input'!$G$385:$P$434,A26offset,$E1111)-INDEX('PTRM input'!$G$277:$P$326,A26offset,$E1111))*OFFSET($F$7,0,$E1111))-SUM($G1111:BD1111),(((INDEX('PTRM input'!$G$385:$P$434,A26offset,$E1111)-INDEX('PTRM input'!$G$277:$P$326,A26offset,$E1111))*OFFSET($F$7,0,$E1111))-SUM($G1111:BD1111))*(OFFSET('PTRM input'!$G$477,0,$E1111-1)/A26taxstdlife))))</f>
        <v>0</v>
      </c>
      <c r="BF1111" s="251">
        <f ca="1">IF(A26taxstdlife="n/a","n/a",IF(A26taxstdlife="",0,IF(BF$3&gt;(A26stdlife+$E1111),((INDEX('PTRM input'!$G$385:$P$434,A26offset,$E1111)-INDEX('PTRM input'!$G$277:$P$326,A26offset,$E1111))*OFFSET($F$7,0,$E1111))-SUM($G1111:BE1111),(((INDEX('PTRM input'!$G$385:$P$434,A26offset,$E1111)-INDEX('PTRM input'!$G$277:$P$326,A26offset,$E1111))*OFFSET($F$7,0,$E1111))-SUM($G1111:BE1111))*(OFFSET('PTRM input'!$G$477,0,$E1111-1)/A26taxstdlife))))</f>
        <v>0</v>
      </c>
      <c r="BG1111" s="251">
        <f ca="1">IF(A26taxstdlife="n/a","n/a",IF(A26taxstdlife="",0,IF(BG$3&gt;(A26stdlife+$E1111),((INDEX('PTRM input'!$G$385:$P$434,A26offset,$E1111)-INDEX('PTRM input'!$G$277:$P$326,A26offset,$E1111))*OFFSET($F$7,0,$E1111))-SUM($G1111:BF1111),(((INDEX('PTRM input'!$G$385:$P$434,A26offset,$E1111)-INDEX('PTRM input'!$G$277:$P$326,A26offset,$E1111))*OFFSET($F$7,0,$E1111))-SUM($G1111:BF1111))*(OFFSET('PTRM input'!$G$477,0,$E1111-1)/A26taxstdlife))))</f>
        <v>0</v>
      </c>
      <c r="BH1111" s="251">
        <f ca="1">IF(A26taxstdlife="n/a","n/a",IF(A26taxstdlife="",0,IF(BH$3&gt;(A26stdlife+$E1111),((INDEX('PTRM input'!$G$385:$P$434,A26offset,$E1111)-INDEX('PTRM input'!$G$277:$P$326,A26offset,$E1111))*OFFSET($F$7,0,$E1111))-SUM($G1111:BG1111),(((INDEX('PTRM input'!$G$385:$P$434,A26offset,$E1111)-INDEX('PTRM input'!$G$277:$P$326,A26offset,$E1111))*OFFSET($F$7,0,$E1111))-SUM($G1111:BG1111))*(OFFSET('PTRM input'!$G$477,0,$E1111-1)/A26taxstdlife))))</f>
        <v>0</v>
      </c>
      <c r="BI1111" s="251">
        <f ca="1">IF(A26taxstdlife="n/a","n/a",IF(A26taxstdlife="",0,IF(BI$3&gt;(A26stdlife+$E1111),((INDEX('PTRM input'!$G$385:$P$434,A26offset,$E1111)-INDEX('PTRM input'!$G$277:$P$326,A26offset,$E1111))*OFFSET($F$7,0,$E1111))-SUM($G1111:BH1111),(((INDEX('PTRM input'!$G$385:$P$434,A26offset,$E1111)-INDEX('PTRM input'!$G$277:$P$326,A26offset,$E1111))*OFFSET($F$7,0,$E1111))-SUM($G1111:BH1111))*(OFFSET('PTRM input'!$G$477,0,$E1111-1)/A26taxstdlife))))</f>
        <v>0</v>
      </c>
      <c r="BJ1111" s="116"/>
      <c r="BK1111" s="116"/>
      <c r="BL1111" s="116"/>
      <c r="BM1111" s="116"/>
    </row>
    <row r="1112" spans="1:65" ht="12.75" hidden="1" customHeight="1" outlineLevel="2">
      <c r="A1112" s="366"/>
      <c r="B1112" s="19"/>
      <c r="C1112" s="18"/>
      <c r="D1112" s="760"/>
      <c r="E1112" s="86">
        <v>6</v>
      </c>
      <c r="F1112" s="356"/>
      <c r="G1112" s="434"/>
      <c r="H1112" s="435"/>
      <c r="I1112" s="435"/>
      <c r="J1112" s="435"/>
      <c r="K1112" s="435"/>
      <c r="L1112" s="619"/>
      <c r="M1112" s="251">
        <f ca="1">IF(A26taxstdlife="n/a","n/a",IF(A26taxstdlife="",0,IF(M$3&gt;(A26stdlife+$E1112),((INDEX('PTRM input'!$G$385:$P$434,A26offset,$E1112)-INDEX('PTRM input'!$G$277:$P$326,A26offset,$E1112))*OFFSET($F$7,0,$E1112))-SUM($G1112:L1112),(((INDEX('PTRM input'!$G$385:$P$434,A26offset,$E1112)-INDEX('PTRM input'!$G$277:$P$326,A26offset,$E1112))*OFFSET($F$7,0,$E1112))-SUM($G1112:L1112))*(OFFSET('PTRM input'!$G$477,0,$E1112-1)/A26taxstdlife))))</f>
        <v>0</v>
      </c>
      <c r="N1112" s="251">
        <f ca="1">IF(A26taxstdlife="n/a","n/a",IF(A26taxstdlife="",0,IF(N$3&gt;(A26stdlife+$E1112),((INDEX('PTRM input'!$G$385:$P$434,A26offset,$E1112)-INDEX('PTRM input'!$G$277:$P$326,A26offset,$E1112))*OFFSET($F$7,0,$E1112))-SUM($G1112:M1112),(((INDEX('PTRM input'!$G$385:$P$434,A26offset,$E1112)-INDEX('PTRM input'!$G$277:$P$326,A26offset,$E1112))*OFFSET($F$7,0,$E1112))-SUM($G1112:M1112))*(OFFSET('PTRM input'!$G$477,0,$E1112-1)/A26taxstdlife))))</f>
        <v>0</v>
      </c>
      <c r="O1112" s="251">
        <f ca="1">IF(A26taxstdlife="n/a","n/a",IF(A26taxstdlife="",0,IF(O$3&gt;(A26stdlife+$E1112),((INDEX('PTRM input'!$G$385:$P$434,A26offset,$E1112)-INDEX('PTRM input'!$G$277:$P$326,A26offset,$E1112))*OFFSET($F$7,0,$E1112))-SUM($G1112:N1112),(((INDEX('PTRM input'!$G$385:$P$434,A26offset,$E1112)-INDEX('PTRM input'!$G$277:$P$326,A26offset,$E1112))*OFFSET($F$7,0,$E1112))-SUM($G1112:N1112))*(OFFSET('PTRM input'!$G$477,0,$E1112-1)/A26taxstdlife))))</f>
        <v>0</v>
      </c>
      <c r="P1112" s="251">
        <f ca="1">IF(A26taxstdlife="n/a","n/a",IF(A26taxstdlife="",0,IF(P$3&gt;(A26stdlife+$E1112),((INDEX('PTRM input'!$G$385:$P$434,A26offset,$E1112)-INDEX('PTRM input'!$G$277:$P$326,A26offset,$E1112))*OFFSET($F$7,0,$E1112))-SUM($G1112:O1112),(((INDEX('PTRM input'!$G$385:$P$434,A26offset,$E1112)-INDEX('PTRM input'!$G$277:$P$326,A26offset,$E1112))*OFFSET($F$7,0,$E1112))-SUM($G1112:O1112))*(OFFSET('PTRM input'!$G$477,0,$E1112-1)/A26taxstdlife))))</f>
        <v>0</v>
      </c>
      <c r="Q1112" s="251">
        <f ca="1">IF(A26taxstdlife="n/a","n/a",IF(A26taxstdlife="",0,IF(Q$3&gt;(A26stdlife+$E1112),((INDEX('PTRM input'!$G$385:$P$434,A26offset,$E1112)-INDEX('PTRM input'!$G$277:$P$326,A26offset,$E1112))*OFFSET($F$7,0,$E1112))-SUM($G1112:P1112),(((INDEX('PTRM input'!$G$385:$P$434,A26offset,$E1112)-INDEX('PTRM input'!$G$277:$P$326,A26offset,$E1112))*OFFSET($F$7,0,$E1112))-SUM($G1112:P1112))*(OFFSET('PTRM input'!$G$477,0,$E1112-1)/A26taxstdlife))))</f>
        <v>0</v>
      </c>
      <c r="R1112" s="251">
        <f ca="1">IF(A26taxstdlife="n/a","n/a",IF(A26taxstdlife="",0,IF(R$3&gt;(A26stdlife+$E1112),((INDEX('PTRM input'!$G$385:$P$434,A26offset,$E1112)-INDEX('PTRM input'!$G$277:$P$326,A26offset,$E1112))*OFFSET($F$7,0,$E1112))-SUM($G1112:Q1112),(((INDEX('PTRM input'!$G$385:$P$434,A26offset,$E1112)-INDEX('PTRM input'!$G$277:$P$326,A26offset,$E1112))*OFFSET($F$7,0,$E1112))-SUM($G1112:Q1112))*(OFFSET('PTRM input'!$G$477,0,$E1112-1)/A26taxstdlife))))</f>
        <v>0</v>
      </c>
      <c r="S1112" s="251">
        <f ca="1">IF(A26taxstdlife="n/a","n/a",IF(A26taxstdlife="",0,IF(S$3&gt;(A26stdlife+$E1112),((INDEX('PTRM input'!$G$385:$P$434,A26offset,$E1112)-INDEX('PTRM input'!$G$277:$P$326,A26offset,$E1112))*OFFSET($F$7,0,$E1112))-SUM($G1112:R1112),(((INDEX('PTRM input'!$G$385:$P$434,A26offset,$E1112)-INDEX('PTRM input'!$G$277:$P$326,A26offset,$E1112))*OFFSET($F$7,0,$E1112))-SUM($G1112:R1112))*(OFFSET('PTRM input'!$G$477,0,$E1112-1)/A26taxstdlife))))</f>
        <v>0</v>
      </c>
      <c r="T1112" s="251">
        <f ca="1">IF(A26taxstdlife="n/a","n/a",IF(A26taxstdlife="",0,IF(T$3&gt;(A26stdlife+$E1112),((INDEX('PTRM input'!$G$385:$P$434,A26offset,$E1112)-INDEX('PTRM input'!$G$277:$P$326,A26offset,$E1112))*OFFSET($F$7,0,$E1112))-SUM($G1112:S1112),(((INDEX('PTRM input'!$G$385:$P$434,A26offset,$E1112)-INDEX('PTRM input'!$G$277:$P$326,A26offset,$E1112))*OFFSET($F$7,0,$E1112))-SUM($G1112:S1112))*(OFFSET('PTRM input'!$G$477,0,$E1112-1)/A26taxstdlife))))</f>
        <v>0</v>
      </c>
      <c r="U1112" s="251">
        <f ca="1">IF(A26taxstdlife="n/a","n/a",IF(A26taxstdlife="",0,IF(U$3&gt;(A26stdlife+$E1112),((INDEX('PTRM input'!$G$385:$P$434,A26offset,$E1112)-INDEX('PTRM input'!$G$277:$P$326,A26offset,$E1112))*OFFSET($F$7,0,$E1112))-SUM($G1112:T1112),(((INDEX('PTRM input'!$G$385:$P$434,A26offset,$E1112)-INDEX('PTRM input'!$G$277:$P$326,A26offset,$E1112))*OFFSET($F$7,0,$E1112))-SUM($G1112:T1112))*(OFFSET('PTRM input'!$G$477,0,$E1112-1)/A26taxstdlife))))</f>
        <v>0</v>
      </c>
      <c r="V1112" s="251">
        <f ca="1">IF(A26taxstdlife="n/a","n/a",IF(A26taxstdlife="",0,IF(V$3&gt;(A26stdlife+$E1112),((INDEX('PTRM input'!$G$385:$P$434,A26offset,$E1112)-INDEX('PTRM input'!$G$277:$P$326,A26offset,$E1112))*OFFSET($F$7,0,$E1112))-SUM($G1112:U1112),(((INDEX('PTRM input'!$G$385:$P$434,A26offset,$E1112)-INDEX('PTRM input'!$G$277:$P$326,A26offset,$E1112))*OFFSET($F$7,0,$E1112))-SUM($G1112:U1112))*(OFFSET('PTRM input'!$G$477,0,$E1112-1)/A26taxstdlife))))</f>
        <v>0</v>
      </c>
      <c r="W1112" s="251">
        <f ca="1">IF(A26taxstdlife="n/a","n/a",IF(A26taxstdlife="",0,IF(W$3&gt;(A26stdlife+$E1112),((INDEX('PTRM input'!$G$385:$P$434,A26offset,$E1112)-INDEX('PTRM input'!$G$277:$P$326,A26offset,$E1112))*OFFSET($F$7,0,$E1112))-SUM($G1112:V1112),(((INDEX('PTRM input'!$G$385:$P$434,A26offset,$E1112)-INDEX('PTRM input'!$G$277:$P$326,A26offset,$E1112))*OFFSET($F$7,0,$E1112))-SUM($G1112:V1112))*(OFFSET('PTRM input'!$G$477,0,$E1112-1)/A26taxstdlife))))</f>
        <v>0</v>
      </c>
      <c r="X1112" s="251">
        <f ca="1">IF(A26taxstdlife="n/a","n/a",IF(A26taxstdlife="",0,IF(X$3&gt;(A26stdlife+$E1112),((INDEX('PTRM input'!$G$385:$P$434,A26offset,$E1112)-INDEX('PTRM input'!$G$277:$P$326,A26offset,$E1112))*OFFSET($F$7,0,$E1112))-SUM($G1112:W1112),(((INDEX('PTRM input'!$G$385:$P$434,A26offset,$E1112)-INDEX('PTRM input'!$G$277:$P$326,A26offset,$E1112))*OFFSET($F$7,0,$E1112))-SUM($G1112:W1112))*(OFFSET('PTRM input'!$G$477,0,$E1112-1)/A26taxstdlife))))</f>
        <v>0</v>
      </c>
      <c r="Y1112" s="251">
        <f ca="1">IF(A26taxstdlife="n/a","n/a",IF(A26taxstdlife="",0,IF(Y$3&gt;(A26stdlife+$E1112),((INDEX('PTRM input'!$G$385:$P$434,A26offset,$E1112)-INDEX('PTRM input'!$G$277:$P$326,A26offset,$E1112))*OFFSET($F$7,0,$E1112))-SUM($G1112:X1112),(((INDEX('PTRM input'!$G$385:$P$434,A26offset,$E1112)-INDEX('PTRM input'!$G$277:$P$326,A26offset,$E1112))*OFFSET($F$7,0,$E1112))-SUM($G1112:X1112))*(OFFSET('PTRM input'!$G$477,0,$E1112-1)/A26taxstdlife))))</f>
        <v>0</v>
      </c>
      <c r="Z1112" s="251">
        <f ca="1">IF(A26taxstdlife="n/a","n/a",IF(A26taxstdlife="",0,IF(Z$3&gt;(A26stdlife+$E1112),((INDEX('PTRM input'!$G$385:$P$434,A26offset,$E1112)-INDEX('PTRM input'!$G$277:$P$326,A26offset,$E1112))*OFFSET($F$7,0,$E1112))-SUM($G1112:Y1112),(((INDEX('PTRM input'!$G$385:$P$434,A26offset,$E1112)-INDEX('PTRM input'!$G$277:$P$326,A26offset,$E1112))*OFFSET($F$7,0,$E1112))-SUM($G1112:Y1112))*(OFFSET('PTRM input'!$G$477,0,$E1112-1)/A26taxstdlife))))</f>
        <v>0</v>
      </c>
      <c r="AA1112" s="251">
        <f ca="1">IF(A26taxstdlife="n/a","n/a",IF(A26taxstdlife="",0,IF(AA$3&gt;(A26stdlife+$E1112),((INDEX('PTRM input'!$G$385:$P$434,A26offset,$E1112)-INDEX('PTRM input'!$G$277:$P$326,A26offset,$E1112))*OFFSET($F$7,0,$E1112))-SUM($G1112:Z1112),(((INDEX('PTRM input'!$G$385:$P$434,A26offset,$E1112)-INDEX('PTRM input'!$G$277:$P$326,A26offset,$E1112))*OFFSET($F$7,0,$E1112))-SUM($G1112:Z1112))*(OFFSET('PTRM input'!$G$477,0,$E1112-1)/A26taxstdlife))))</f>
        <v>0</v>
      </c>
      <c r="AB1112" s="251">
        <f ca="1">IF(A26taxstdlife="n/a","n/a",IF(A26taxstdlife="",0,IF(AB$3&gt;(A26stdlife+$E1112),((INDEX('PTRM input'!$G$385:$P$434,A26offset,$E1112)-INDEX('PTRM input'!$G$277:$P$326,A26offset,$E1112))*OFFSET($F$7,0,$E1112))-SUM($G1112:AA1112),(((INDEX('PTRM input'!$G$385:$P$434,A26offset,$E1112)-INDEX('PTRM input'!$G$277:$P$326,A26offset,$E1112))*OFFSET($F$7,0,$E1112))-SUM($G1112:AA1112))*(OFFSET('PTRM input'!$G$477,0,$E1112-1)/A26taxstdlife))))</f>
        <v>0</v>
      </c>
      <c r="AC1112" s="251">
        <f ca="1">IF(A26taxstdlife="n/a","n/a",IF(A26taxstdlife="",0,IF(AC$3&gt;(A26stdlife+$E1112),((INDEX('PTRM input'!$G$385:$P$434,A26offset,$E1112)-INDEX('PTRM input'!$G$277:$P$326,A26offset,$E1112))*OFFSET($F$7,0,$E1112))-SUM($G1112:AB1112),(((INDEX('PTRM input'!$G$385:$P$434,A26offset,$E1112)-INDEX('PTRM input'!$G$277:$P$326,A26offset,$E1112))*OFFSET($F$7,0,$E1112))-SUM($G1112:AB1112))*(OFFSET('PTRM input'!$G$477,0,$E1112-1)/A26taxstdlife))))</f>
        <v>0</v>
      </c>
      <c r="AD1112" s="251">
        <f ca="1">IF(A26taxstdlife="n/a","n/a",IF(A26taxstdlife="",0,IF(AD$3&gt;(A26stdlife+$E1112),((INDEX('PTRM input'!$G$385:$P$434,A26offset,$E1112)-INDEX('PTRM input'!$G$277:$P$326,A26offset,$E1112))*OFFSET($F$7,0,$E1112))-SUM($G1112:AC1112),(((INDEX('PTRM input'!$G$385:$P$434,A26offset,$E1112)-INDEX('PTRM input'!$G$277:$P$326,A26offset,$E1112))*OFFSET($F$7,0,$E1112))-SUM($G1112:AC1112))*(OFFSET('PTRM input'!$G$477,0,$E1112-1)/A26taxstdlife))))</f>
        <v>0</v>
      </c>
      <c r="AE1112" s="251">
        <f ca="1">IF(A26taxstdlife="n/a","n/a",IF(A26taxstdlife="",0,IF(AE$3&gt;(A26stdlife+$E1112),((INDEX('PTRM input'!$G$385:$P$434,A26offset,$E1112)-INDEX('PTRM input'!$G$277:$P$326,A26offset,$E1112))*OFFSET($F$7,0,$E1112))-SUM($G1112:AD1112),(((INDEX('PTRM input'!$G$385:$P$434,A26offset,$E1112)-INDEX('PTRM input'!$G$277:$P$326,A26offset,$E1112))*OFFSET($F$7,0,$E1112))-SUM($G1112:AD1112))*(OFFSET('PTRM input'!$G$477,0,$E1112-1)/A26taxstdlife))))</f>
        <v>0</v>
      </c>
      <c r="AF1112" s="251">
        <f ca="1">IF(A26taxstdlife="n/a","n/a",IF(A26taxstdlife="",0,IF(AF$3&gt;(A26stdlife+$E1112),((INDEX('PTRM input'!$G$385:$P$434,A26offset,$E1112)-INDEX('PTRM input'!$G$277:$P$326,A26offset,$E1112))*OFFSET($F$7,0,$E1112))-SUM($G1112:AE1112),(((INDEX('PTRM input'!$G$385:$P$434,A26offset,$E1112)-INDEX('PTRM input'!$G$277:$P$326,A26offset,$E1112))*OFFSET($F$7,0,$E1112))-SUM($G1112:AE1112))*(OFFSET('PTRM input'!$G$477,0,$E1112-1)/A26taxstdlife))))</f>
        <v>0</v>
      </c>
      <c r="AG1112" s="251">
        <f ca="1">IF(A26taxstdlife="n/a","n/a",IF(A26taxstdlife="",0,IF(AG$3&gt;(A26stdlife+$E1112),((INDEX('PTRM input'!$G$385:$P$434,A26offset,$E1112)-INDEX('PTRM input'!$G$277:$P$326,A26offset,$E1112))*OFFSET($F$7,0,$E1112))-SUM($G1112:AF1112),(((INDEX('PTRM input'!$G$385:$P$434,A26offset,$E1112)-INDEX('PTRM input'!$G$277:$P$326,A26offset,$E1112))*OFFSET($F$7,0,$E1112))-SUM($G1112:AF1112))*(OFFSET('PTRM input'!$G$477,0,$E1112-1)/A26taxstdlife))))</f>
        <v>0</v>
      </c>
      <c r="AH1112" s="251">
        <f ca="1">IF(A26taxstdlife="n/a","n/a",IF(A26taxstdlife="",0,IF(AH$3&gt;(A26stdlife+$E1112),((INDEX('PTRM input'!$G$385:$P$434,A26offset,$E1112)-INDEX('PTRM input'!$G$277:$P$326,A26offset,$E1112))*OFFSET($F$7,0,$E1112))-SUM($G1112:AG1112),(((INDEX('PTRM input'!$G$385:$P$434,A26offset,$E1112)-INDEX('PTRM input'!$G$277:$P$326,A26offset,$E1112))*OFFSET($F$7,0,$E1112))-SUM($G1112:AG1112))*(OFFSET('PTRM input'!$G$477,0,$E1112-1)/A26taxstdlife))))</f>
        <v>0</v>
      </c>
      <c r="AI1112" s="251">
        <f ca="1">IF(A26taxstdlife="n/a","n/a",IF(A26taxstdlife="",0,IF(AI$3&gt;(A26stdlife+$E1112),((INDEX('PTRM input'!$G$385:$P$434,A26offset,$E1112)-INDEX('PTRM input'!$G$277:$P$326,A26offset,$E1112))*OFFSET($F$7,0,$E1112))-SUM($G1112:AH1112),(((INDEX('PTRM input'!$G$385:$P$434,A26offset,$E1112)-INDEX('PTRM input'!$G$277:$P$326,A26offset,$E1112))*OFFSET($F$7,0,$E1112))-SUM($G1112:AH1112))*(OFFSET('PTRM input'!$G$477,0,$E1112-1)/A26taxstdlife))))</f>
        <v>0</v>
      </c>
      <c r="AJ1112" s="251">
        <f ca="1">IF(A26taxstdlife="n/a","n/a",IF(A26taxstdlife="",0,IF(AJ$3&gt;(A26stdlife+$E1112),((INDEX('PTRM input'!$G$385:$P$434,A26offset,$E1112)-INDEX('PTRM input'!$G$277:$P$326,A26offset,$E1112))*OFFSET($F$7,0,$E1112))-SUM($G1112:AI1112),(((INDEX('PTRM input'!$G$385:$P$434,A26offset,$E1112)-INDEX('PTRM input'!$G$277:$P$326,A26offset,$E1112))*OFFSET($F$7,0,$E1112))-SUM($G1112:AI1112))*(OFFSET('PTRM input'!$G$477,0,$E1112-1)/A26taxstdlife))))</f>
        <v>0</v>
      </c>
      <c r="AK1112" s="251">
        <f ca="1">IF(A26taxstdlife="n/a","n/a",IF(A26taxstdlife="",0,IF(AK$3&gt;(A26stdlife+$E1112),((INDEX('PTRM input'!$G$385:$P$434,A26offset,$E1112)-INDEX('PTRM input'!$G$277:$P$326,A26offset,$E1112))*OFFSET($F$7,0,$E1112))-SUM($G1112:AJ1112),(((INDEX('PTRM input'!$G$385:$P$434,A26offset,$E1112)-INDEX('PTRM input'!$G$277:$P$326,A26offset,$E1112))*OFFSET($F$7,0,$E1112))-SUM($G1112:AJ1112))*(OFFSET('PTRM input'!$G$477,0,$E1112-1)/A26taxstdlife))))</f>
        <v>0</v>
      </c>
      <c r="AL1112" s="251">
        <f ca="1">IF(A26taxstdlife="n/a","n/a",IF(A26taxstdlife="",0,IF(AL$3&gt;(A26stdlife+$E1112),((INDEX('PTRM input'!$G$385:$P$434,A26offset,$E1112)-INDEX('PTRM input'!$G$277:$P$326,A26offset,$E1112))*OFFSET($F$7,0,$E1112))-SUM($G1112:AK1112),(((INDEX('PTRM input'!$G$385:$P$434,A26offset,$E1112)-INDEX('PTRM input'!$G$277:$P$326,A26offset,$E1112))*OFFSET($F$7,0,$E1112))-SUM($G1112:AK1112))*(OFFSET('PTRM input'!$G$477,0,$E1112-1)/A26taxstdlife))))</f>
        <v>0</v>
      </c>
      <c r="AM1112" s="251">
        <f ca="1">IF(A26taxstdlife="n/a","n/a",IF(A26taxstdlife="",0,IF(AM$3&gt;(A26stdlife+$E1112),((INDEX('PTRM input'!$G$385:$P$434,A26offset,$E1112)-INDEX('PTRM input'!$G$277:$P$326,A26offset,$E1112))*OFFSET($F$7,0,$E1112))-SUM($G1112:AL1112),(((INDEX('PTRM input'!$G$385:$P$434,A26offset,$E1112)-INDEX('PTRM input'!$G$277:$P$326,A26offset,$E1112))*OFFSET($F$7,0,$E1112))-SUM($G1112:AL1112))*(OFFSET('PTRM input'!$G$477,0,$E1112-1)/A26taxstdlife))))</f>
        <v>0</v>
      </c>
      <c r="AN1112" s="251">
        <f ca="1">IF(A26taxstdlife="n/a","n/a",IF(A26taxstdlife="",0,IF(AN$3&gt;(A26stdlife+$E1112),((INDEX('PTRM input'!$G$385:$P$434,A26offset,$E1112)-INDEX('PTRM input'!$G$277:$P$326,A26offset,$E1112))*OFFSET($F$7,0,$E1112))-SUM($G1112:AM1112),(((INDEX('PTRM input'!$G$385:$P$434,A26offset,$E1112)-INDEX('PTRM input'!$G$277:$P$326,A26offset,$E1112))*OFFSET($F$7,0,$E1112))-SUM($G1112:AM1112))*(OFFSET('PTRM input'!$G$477,0,$E1112-1)/A26taxstdlife))))</f>
        <v>0</v>
      </c>
      <c r="AO1112" s="251">
        <f ca="1">IF(A26taxstdlife="n/a","n/a",IF(A26taxstdlife="",0,IF(AO$3&gt;(A26stdlife+$E1112),((INDEX('PTRM input'!$G$385:$P$434,A26offset,$E1112)-INDEX('PTRM input'!$G$277:$P$326,A26offset,$E1112))*OFFSET($F$7,0,$E1112))-SUM($G1112:AN1112),(((INDEX('PTRM input'!$G$385:$P$434,A26offset,$E1112)-INDEX('PTRM input'!$G$277:$P$326,A26offset,$E1112))*OFFSET($F$7,0,$E1112))-SUM($G1112:AN1112))*(OFFSET('PTRM input'!$G$477,0,$E1112-1)/A26taxstdlife))))</f>
        <v>0</v>
      </c>
      <c r="AP1112" s="251">
        <f ca="1">IF(A26taxstdlife="n/a","n/a",IF(A26taxstdlife="",0,IF(AP$3&gt;(A26stdlife+$E1112),((INDEX('PTRM input'!$G$385:$P$434,A26offset,$E1112)-INDEX('PTRM input'!$G$277:$P$326,A26offset,$E1112))*OFFSET($F$7,0,$E1112))-SUM($G1112:AO1112),(((INDEX('PTRM input'!$G$385:$P$434,A26offset,$E1112)-INDEX('PTRM input'!$G$277:$P$326,A26offset,$E1112))*OFFSET($F$7,0,$E1112))-SUM($G1112:AO1112))*(OFFSET('PTRM input'!$G$477,0,$E1112-1)/A26taxstdlife))))</f>
        <v>0</v>
      </c>
      <c r="AQ1112" s="251">
        <f ca="1">IF(A26taxstdlife="n/a","n/a",IF(A26taxstdlife="",0,IF(AQ$3&gt;(A26stdlife+$E1112),((INDEX('PTRM input'!$G$385:$P$434,A26offset,$E1112)-INDEX('PTRM input'!$G$277:$P$326,A26offset,$E1112))*OFFSET($F$7,0,$E1112))-SUM($G1112:AP1112),(((INDEX('PTRM input'!$G$385:$P$434,A26offset,$E1112)-INDEX('PTRM input'!$G$277:$P$326,A26offset,$E1112))*OFFSET($F$7,0,$E1112))-SUM($G1112:AP1112))*(OFFSET('PTRM input'!$G$477,0,$E1112-1)/A26taxstdlife))))</f>
        <v>0</v>
      </c>
      <c r="AR1112" s="251">
        <f ca="1">IF(A26taxstdlife="n/a","n/a",IF(A26taxstdlife="",0,IF(AR$3&gt;(A26stdlife+$E1112),((INDEX('PTRM input'!$G$385:$P$434,A26offset,$E1112)-INDEX('PTRM input'!$G$277:$P$326,A26offset,$E1112))*OFFSET($F$7,0,$E1112))-SUM($G1112:AQ1112),(((INDEX('PTRM input'!$G$385:$P$434,A26offset,$E1112)-INDEX('PTRM input'!$G$277:$P$326,A26offset,$E1112))*OFFSET($F$7,0,$E1112))-SUM($G1112:AQ1112))*(OFFSET('PTRM input'!$G$477,0,$E1112-1)/A26taxstdlife))))</f>
        <v>0</v>
      </c>
      <c r="AS1112" s="251">
        <f ca="1">IF(A26taxstdlife="n/a","n/a",IF(A26taxstdlife="",0,IF(AS$3&gt;(A26stdlife+$E1112),((INDEX('PTRM input'!$G$385:$P$434,A26offset,$E1112)-INDEX('PTRM input'!$G$277:$P$326,A26offset,$E1112))*OFFSET($F$7,0,$E1112))-SUM($G1112:AR1112),(((INDEX('PTRM input'!$G$385:$P$434,A26offset,$E1112)-INDEX('PTRM input'!$G$277:$P$326,A26offset,$E1112))*OFFSET($F$7,0,$E1112))-SUM($G1112:AR1112))*(OFFSET('PTRM input'!$G$477,0,$E1112-1)/A26taxstdlife))))</f>
        <v>0</v>
      </c>
      <c r="AT1112" s="251">
        <f ca="1">IF(A26taxstdlife="n/a","n/a",IF(A26taxstdlife="",0,IF(AT$3&gt;(A26stdlife+$E1112),((INDEX('PTRM input'!$G$385:$P$434,A26offset,$E1112)-INDEX('PTRM input'!$G$277:$P$326,A26offset,$E1112))*OFFSET($F$7,0,$E1112))-SUM($G1112:AS1112),(((INDEX('PTRM input'!$G$385:$P$434,A26offset,$E1112)-INDEX('PTRM input'!$G$277:$P$326,A26offset,$E1112))*OFFSET($F$7,0,$E1112))-SUM($G1112:AS1112))*(OFFSET('PTRM input'!$G$477,0,$E1112-1)/A26taxstdlife))))</f>
        <v>0</v>
      </c>
      <c r="AU1112" s="251">
        <f ca="1">IF(A26taxstdlife="n/a","n/a",IF(A26taxstdlife="",0,IF(AU$3&gt;(A26stdlife+$E1112),((INDEX('PTRM input'!$G$385:$P$434,A26offset,$E1112)-INDEX('PTRM input'!$G$277:$P$326,A26offset,$E1112))*OFFSET($F$7,0,$E1112))-SUM($G1112:AT1112),(((INDEX('PTRM input'!$G$385:$P$434,A26offset,$E1112)-INDEX('PTRM input'!$G$277:$P$326,A26offset,$E1112))*OFFSET($F$7,0,$E1112))-SUM($G1112:AT1112))*(OFFSET('PTRM input'!$G$477,0,$E1112-1)/A26taxstdlife))))</f>
        <v>0</v>
      </c>
      <c r="AV1112" s="251">
        <f ca="1">IF(A26taxstdlife="n/a","n/a",IF(A26taxstdlife="",0,IF(AV$3&gt;(A26stdlife+$E1112),((INDEX('PTRM input'!$G$385:$P$434,A26offset,$E1112)-INDEX('PTRM input'!$G$277:$P$326,A26offset,$E1112))*OFFSET($F$7,0,$E1112))-SUM($G1112:AU1112),(((INDEX('PTRM input'!$G$385:$P$434,A26offset,$E1112)-INDEX('PTRM input'!$G$277:$P$326,A26offset,$E1112))*OFFSET($F$7,0,$E1112))-SUM($G1112:AU1112))*(OFFSET('PTRM input'!$G$477,0,$E1112-1)/A26taxstdlife))))</f>
        <v>0</v>
      </c>
      <c r="AW1112" s="251">
        <f ca="1">IF(A26taxstdlife="n/a","n/a",IF(A26taxstdlife="",0,IF(AW$3&gt;(A26stdlife+$E1112),((INDEX('PTRM input'!$G$385:$P$434,A26offset,$E1112)-INDEX('PTRM input'!$G$277:$P$326,A26offset,$E1112))*OFFSET($F$7,0,$E1112))-SUM($G1112:AV1112),(((INDEX('PTRM input'!$G$385:$P$434,A26offset,$E1112)-INDEX('PTRM input'!$G$277:$P$326,A26offset,$E1112))*OFFSET($F$7,0,$E1112))-SUM($G1112:AV1112))*(OFFSET('PTRM input'!$G$477,0,$E1112-1)/A26taxstdlife))))</f>
        <v>0</v>
      </c>
      <c r="AX1112" s="251">
        <f ca="1">IF(A26taxstdlife="n/a","n/a",IF(A26taxstdlife="",0,IF(AX$3&gt;(A26stdlife+$E1112),((INDEX('PTRM input'!$G$385:$P$434,A26offset,$E1112)-INDEX('PTRM input'!$G$277:$P$326,A26offset,$E1112))*OFFSET($F$7,0,$E1112))-SUM($G1112:AW1112),(((INDEX('PTRM input'!$G$385:$P$434,A26offset,$E1112)-INDEX('PTRM input'!$G$277:$P$326,A26offset,$E1112))*OFFSET($F$7,0,$E1112))-SUM($G1112:AW1112))*(OFFSET('PTRM input'!$G$477,0,$E1112-1)/A26taxstdlife))))</f>
        <v>0</v>
      </c>
      <c r="AY1112" s="251">
        <f ca="1">IF(A26taxstdlife="n/a","n/a",IF(A26taxstdlife="",0,IF(AY$3&gt;(A26stdlife+$E1112),((INDEX('PTRM input'!$G$385:$P$434,A26offset,$E1112)-INDEX('PTRM input'!$G$277:$P$326,A26offset,$E1112))*OFFSET($F$7,0,$E1112))-SUM($G1112:AX1112),(((INDEX('PTRM input'!$G$385:$P$434,A26offset,$E1112)-INDEX('PTRM input'!$G$277:$P$326,A26offset,$E1112))*OFFSET($F$7,0,$E1112))-SUM($G1112:AX1112))*(OFFSET('PTRM input'!$G$477,0,$E1112-1)/A26taxstdlife))))</f>
        <v>0</v>
      </c>
      <c r="AZ1112" s="251">
        <f ca="1">IF(A26taxstdlife="n/a","n/a",IF(A26taxstdlife="",0,IF(AZ$3&gt;(A26stdlife+$E1112),((INDEX('PTRM input'!$G$385:$P$434,A26offset,$E1112)-INDEX('PTRM input'!$G$277:$P$326,A26offset,$E1112))*OFFSET($F$7,0,$E1112))-SUM($G1112:AY1112),(((INDEX('PTRM input'!$G$385:$P$434,A26offset,$E1112)-INDEX('PTRM input'!$G$277:$P$326,A26offset,$E1112))*OFFSET($F$7,0,$E1112))-SUM($G1112:AY1112))*(OFFSET('PTRM input'!$G$477,0,$E1112-1)/A26taxstdlife))))</f>
        <v>0</v>
      </c>
      <c r="BA1112" s="251">
        <f ca="1">IF(A26taxstdlife="n/a","n/a",IF(A26taxstdlife="",0,IF(BA$3&gt;(A26stdlife+$E1112),((INDEX('PTRM input'!$G$385:$P$434,A26offset,$E1112)-INDEX('PTRM input'!$G$277:$P$326,A26offset,$E1112))*OFFSET($F$7,0,$E1112))-SUM($G1112:AZ1112),(((INDEX('PTRM input'!$G$385:$P$434,A26offset,$E1112)-INDEX('PTRM input'!$G$277:$P$326,A26offset,$E1112))*OFFSET($F$7,0,$E1112))-SUM($G1112:AZ1112))*(OFFSET('PTRM input'!$G$477,0,$E1112-1)/A26taxstdlife))))</f>
        <v>0</v>
      </c>
      <c r="BB1112" s="251">
        <f ca="1">IF(A26taxstdlife="n/a","n/a",IF(A26taxstdlife="",0,IF(BB$3&gt;(A26stdlife+$E1112),((INDEX('PTRM input'!$G$385:$P$434,A26offset,$E1112)-INDEX('PTRM input'!$G$277:$P$326,A26offset,$E1112))*OFFSET($F$7,0,$E1112))-SUM($G1112:BA1112),(((INDEX('PTRM input'!$G$385:$P$434,A26offset,$E1112)-INDEX('PTRM input'!$G$277:$P$326,A26offset,$E1112))*OFFSET($F$7,0,$E1112))-SUM($G1112:BA1112))*(OFFSET('PTRM input'!$G$477,0,$E1112-1)/A26taxstdlife))))</f>
        <v>0</v>
      </c>
      <c r="BC1112" s="251">
        <f ca="1">IF(A26taxstdlife="n/a","n/a",IF(A26taxstdlife="",0,IF(BC$3&gt;(A26stdlife+$E1112),((INDEX('PTRM input'!$G$385:$P$434,A26offset,$E1112)-INDEX('PTRM input'!$G$277:$P$326,A26offset,$E1112))*OFFSET($F$7,0,$E1112))-SUM($G1112:BB1112),(((INDEX('PTRM input'!$G$385:$P$434,A26offset,$E1112)-INDEX('PTRM input'!$G$277:$P$326,A26offset,$E1112))*OFFSET($F$7,0,$E1112))-SUM($G1112:BB1112))*(OFFSET('PTRM input'!$G$477,0,$E1112-1)/A26taxstdlife))))</f>
        <v>0</v>
      </c>
      <c r="BD1112" s="251">
        <f ca="1">IF(A26taxstdlife="n/a","n/a",IF(A26taxstdlife="",0,IF(BD$3&gt;(A26stdlife+$E1112),((INDEX('PTRM input'!$G$385:$P$434,A26offset,$E1112)-INDEX('PTRM input'!$G$277:$P$326,A26offset,$E1112))*OFFSET($F$7,0,$E1112))-SUM($G1112:BC1112),(((INDEX('PTRM input'!$G$385:$P$434,A26offset,$E1112)-INDEX('PTRM input'!$G$277:$P$326,A26offset,$E1112))*OFFSET($F$7,0,$E1112))-SUM($G1112:BC1112))*(OFFSET('PTRM input'!$G$477,0,$E1112-1)/A26taxstdlife))))</f>
        <v>0</v>
      </c>
      <c r="BE1112" s="251">
        <f ca="1">IF(A26taxstdlife="n/a","n/a",IF(A26taxstdlife="",0,IF(BE$3&gt;(A26stdlife+$E1112),((INDEX('PTRM input'!$G$385:$P$434,A26offset,$E1112)-INDEX('PTRM input'!$G$277:$P$326,A26offset,$E1112))*OFFSET($F$7,0,$E1112))-SUM($G1112:BD1112),(((INDEX('PTRM input'!$G$385:$P$434,A26offset,$E1112)-INDEX('PTRM input'!$G$277:$P$326,A26offset,$E1112))*OFFSET($F$7,0,$E1112))-SUM($G1112:BD1112))*(OFFSET('PTRM input'!$G$477,0,$E1112-1)/A26taxstdlife))))</f>
        <v>0</v>
      </c>
      <c r="BF1112" s="251">
        <f ca="1">IF(A26taxstdlife="n/a","n/a",IF(A26taxstdlife="",0,IF(BF$3&gt;(A26stdlife+$E1112),((INDEX('PTRM input'!$G$385:$P$434,A26offset,$E1112)-INDEX('PTRM input'!$G$277:$P$326,A26offset,$E1112))*OFFSET($F$7,0,$E1112))-SUM($G1112:BE1112),(((INDEX('PTRM input'!$G$385:$P$434,A26offset,$E1112)-INDEX('PTRM input'!$G$277:$P$326,A26offset,$E1112))*OFFSET($F$7,0,$E1112))-SUM($G1112:BE1112))*(OFFSET('PTRM input'!$G$477,0,$E1112-1)/A26taxstdlife))))</f>
        <v>0</v>
      </c>
      <c r="BG1112" s="251">
        <f ca="1">IF(A26taxstdlife="n/a","n/a",IF(A26taxstdlife="",0,IF(BG$3&gt;(A26stdlife+$E1112),((INDEX('PTRM input'!$G$385:$P$434,A26offset,$E1112)-INDEX('PTRM input'!$G$277:$P$326,A26offset,$E1112))*OFFSET($F$7,0,$E1112))-SUM($G1112:BF1112),(((INDEX('PTRM input'!$G$385:$P$434,A26offset,$E1112)-INDEX('PTRM input'!$G$277:$P$326,A26offset,$E1112))*OFFSET($F$7,0,$E1112))-SUM($G1112:BF1112))*(OFFSET('PTRM input'!$G$477,0,$E1112-1)/A26taxstdlife))))</f>
        <v>0</v>
      </c>
      <c r="BH1112" s="251">
        <f ca="1">IF(A26taxstdlife="n/a","n/a",IF(A26taxstdlife="",0,IF(BH$3&gt;(A26stdlife+$E1112),((INDEX('PTRM input'!$G$385:$P$434,A26offset,$E1112)-INDEX('PTRM input'!$G$277:$P$326,A26offset,$E1112))*OFFSET($F$7,0,$E1112))-SUM($G1112:BG1112),(((INDEX('PTRM input'!$G$385:$P$434,A26offset,$E1112)-INDEX('PTRM input'!$G$277:$P$326,A26offset,$E1112))*OFFSET($F$7,0,$E1112))-SUM($G1112:BG1112))*(OFFSET('PTRM input'!$G$477,0,$E1112-1)/A26taxstdlife))))</f>
        <v>0</v>
      </c>
      <c r="BI1112" s="251">
        <f ca="1">IF(A26taxstdlife="n/a","n/a",IF(A26taxstdlife="",0,IF(BI$3&gt;(A26stdlife+$E1112),((INDEX('PTRM input'!$G$385:$P$434,A26offset,$E1112)-INDEX('PTRM input'!$G$277:$P$326,A26offset,$E1112))*OFFSET($F$7,0,$E1112))-SUM($G1112:BH1112),(((INDEX('PTRM input'!$G$385:$P$434,A26offset,$E1112)-INDEX('PTRM input'!$G$277:$P$326,A26offset,$E1112))*OFFSET($F$7,0,$E1112))-SUM($G1112:BH1112))*(OFFSET('PTRM input'!$G$477,0,$E1112-1)/A26taxstdlife))))</f>
        <v>0</v>
      </c>
      <c r="BJ1112" s="116"/>
      <c r="BK1112" s="116"/>
      <c r="BL1112" s="116"/>
      <c r="BM1112" s="116"/>
    </row>
    <row r="1113" spans="1:65" ht="12.75" hidden="1" customHeight="1" outlineLevel="2">
      <c r="A1113" s="366"/>
      <c r="B1113" s="19"/>
      <c r="C1113" s="18"/>
      <c r="D1113" s="760"/>
      <c r="E1113" s="86">
        <v>7</v>
      </c>
      <c r="F1113" s="356"/>
      <c r="G1113" s="434"/>
      <c r="H1113" s="435"/>
      <c r="I1113" s="435"/>
      <c r="J1113" s="435"/>
      <c r="K1113" s="435"/>
      <c r="L1113" s="435"/>
      <c r="M1113" s="619"/>
      <c r="N1113" s="251">
        <f ca="1">IF(A26taxstdlife="n/a","n/a",IF(A26taxstdlife="",0,IF(N$3&gt;(A26stdlife+$E1113),((INDEX('PTRM input'!$G$385:$P$434,A26offset,$E1113)-INDEX('PTRM input'!$G$277:$P$326,A26offset,$E1113))*OFFSET($F$7,0,$E1113))-SUM($G1113:M1113),(((INDEX('PTRM input'!$G$385:$P$434,A26offset,$E1113)-INDEX('PTRM input'!$G$277:$P$326,A26offset,$E1113))*OFFSET($F$7,0,$E1113))-SUM($G1113:M1113))*(OFFSET('PTRM input'!$G$477,0,$E1113-1)/A26taxstdlife))))</f>
        <v>0</v>
      </c>
      <c r="O1113" s="251">
        <f ca="1">IF(A26taxstdlife="n/a","n/a",IF(A26taxstdlife="",0,IF(O$3&gt;(A26stdlife+$E1113),((INDEX('PTRM input'!$G$385:$P$434,A26offset,$E1113)-INDEX('PTRM input'!$G$277:$P$326,A26offset,$E1113))*OFFSET($F$7,0,$E1113))-SUM($G1113:N1113),(((INDEX('PTRM input'!$G$385:$P$434,A26offset,$E1113)-INDEX('PTRM input'!$G$277:$P$326,A26offset,$E1113))*OFFSET($F$7,0,$E1113))-SUM($G1113:N1113))*(OFFSET('PTRM input'!$G$477,0,$E1113-1)/A26taxstdlife))))</f>
        <v>0</v>
      </c>
      <c r="P1113" s="251">
        <f ca="1">IF(A26taxstdlife="n/a","n/a",IF(A26taxstdlife="",0,IF(P$3&gt;(A26stdlife+$E1113),((INDEX('PTRM input'!$G$385:$P$434,A26offset,$E1113)-INDEX('PTRM input'!$G$277:$P$326,A26offset,$E1113))*OFFSET($F$7,0,$E1113))-SUM($G1113:O1113),(((INDEX('PTRM input'!$G$385:$P$434,A26offset,$E1113)-INDEX('PTRM input'!$G$277:$P$326,A26offset,$E1113))*OFFSET($F$7,0,$E1113))-SUM($G1113:O1113))*(OFFSET('PTRM input'!$G$477,0,$E1113-1)/A26taxstdlife))))</f>
        <v>0</v>
      </c>
      <c r="Q1113" s="251">
        <f ca="1">IF(A26taxstdlife="n/a","n/a",IF(A26taxstdlife="",0,IF(Q$3&gt;(A26stdlife+$E1113),((INDEX('PTRM input'!$G$385:$P$434,A26offset,$E1113)-INDEX('PTRM input'!$G$277:$P$326,A26offset,$E1113))*OFFSET($F$7,0,$E1113))-SUM($G1113:P1113),(((INDEX('PTRM input'!$G$385:$P$434,A26offset,$E1113)-INDEX('PTRM input'!$G$277:$P$326,A26offset,$E1113))*OFFSET($F$7,0,$E1113))-SUM($G1113:P1113))*(OFFSET('PTRM input'!$G$477,0,$E1113-1)/A26taxstdlife))))</f>
        <v>0</v>
      </c>
      <c r="R1113" s="251">
        <f ca="1">IF(A26taxstdlife="n/a","n/a",IF(A26taxstdlife="",0,IF(R$3&gt;(A26stdlife+$E1113),((INDEX('PTRM input'!$G$385:$P$434,A26offset,$E1113)-INDEX('PTRM input'!$G$277:$P$326,A26offset,$E1113))*OFFSET($F$7,0,$E1113))-SUM($G1113:Q1113),(((INDEX('PTRM input'!$G$385:$P$434,A26offset,$E1113)-INDEX('PTRM input'!$G$277:$P$326,A26offset,$E1113))*OFFSET($F$7,0,$E1113))-SUM($G1113:Q1113))*(OFFSET('PTRM input'!$G$477,0,$E1113-1)/A26taxstdlife))))</f>
        <v>0</v>
      </c>
      <c r="S1113" s="251">
        <f ca="1">IF(A26taxstdlife="n/a","n/a",IF(A26taxstdlife="",0,IF(S$3&gt;(A26stdlife+$E1113),((INDEX('PTRM input'!$G$385:$P$434,A26offset,$E1113)-INDEX('PTRM input'!$G$277:$P$326,A26offset,$E1113))*OFFSET($F$7,0,$E1113))-SUM($G1113:R1113),(((INDEX('PTRM input'!$G$385:$P$434,A26offset,$E1113)-INDEX('PTRM input'!$G$277:$P$326,A26offset,$E1113))*OFFSET($F$7,0,$E1113))-SUM($G1113:R1113))*(OFFSET('PTRM input'!$G$477,0,$E1113-1)/A26taxstdlife))))</f>
        <v>0</v>
      </c>
      <c r="T1113" s="251">
        <f ca="1">IF(A26taxstdlife="n/a","n/a",IF(A26taxstdlife="",0,IF(T$3&gt;(A26stdlife+$E1113),((INDEX('PTRM input'!$G$385:$P$434,A26offset,$E1113)-INDEX('PTRM input'!$G$277:$P$326,A26offset,$E1113))*OFFSET($F$7,0,$E1113))-SUM($G1113:S1113),(((INDEX('PTRM input'!$G$385:$P$434,A26offset,$E1113)-INDEX('PTRM input'!$G$277:$P$326,A26offset,$E1113))*OFFSET($F$7,0,$E1113))-SUM($G1113:S1113))*(OFFSET('PTRM input'!$G$477,0,$E1113-1)/A26taxstdlife))))</f>
        <v>0</v>
      </c>
      <c r="U1113" s="251">
        <f ca="1">IF(A26taxstdlife="n/a","n/a",IF(A26taxstdlife="",0,IF(U$3&gt;(A26stdlife+$E1113),((INDEX('PTRM input'!$G$385:$P$434,A26offset,$E1113)-INDEX('PTRM input'!$G$277:$P$326,A26offset,$E1113))*OFFSET($F$7,0,$E1113))-SUM($G1113:T1113),(((INDEX('PTRM input'!$G$385:$P$434,A26offset,$E1113)-INDEX('PTRM input'!$G$277:$P$326,A26offset,$E1113))*OFFSET($F$7,0,$E1113))-SUM($G1113:T1113))*(OFFSET('PTRM input'!$G$477,0,$E1113-1)/A26taxstdlife))))</f>
        <v>0</v>
      </c>
      <c r="V1113" s="251">
        <f ca="1">IF(A26taxstdlife="n/a","n/a",IF(A26taxstdlife="",0,IF(V$3&gt;(A26stdlife+$E1113),((INDEX('PTRM input'!$G$385:$P$434,A26offset,$E1113)-INDEX('PTRM input'!$G$277:$P$326,A26offset,$E1113))*OFFSET($F$7,0,$E1113))-SUM($G1113:U1113),(((INDEX('PTRM input'!$G$385:$P$434,A26offset,$E1113)-INDEX('PTRM input'!$G$277:$P$326,A26offset,$E1113))*OFFSET($F$7,0,$E1113))-SUM($G1113:U1113))*(OFFSET('PTRM input'!$G$477,0,$E1113-1)/A26taxstdlife))))</f>
        <v>0</v>
      </c>
      <c r="W1113" s="251">
        <f ca="1">IF(A26taxstdlife="n/a","n/a",IF(A26taxstdlife="",0,IF(W$3&gt;(A26stdlife+$E1113),((INDEX('PTRM input'!$G$385:$P$434,A26offset,$E1113)-INDEX('PTRM input'!$G$277:$P$326,A26offset,$E1113))*OFFSET($F$7,0,$E1113))-SUM($G1113:V1113),(((INDEX('PTRM input'!$G$385:$P$434,A26offset,$E1113)-INDEX('PTRM input'!$G$277:$P$326,A26offset,$E1113))*OFFSET($F$7,0,$E1113))-SUM($G1113:V1113))*(OFFSET('PTRM input'!$G$477,0,$E1113-1)/A26taxstdlife))))</f>
        <v>0</v>
      </c>
      <c r="X1113" s="251">
        <f ca="1">IF(A26taxstdlife="n/a","n/a",IF(A26taxstdlife="",0,IF(X$3&gt;(A26stdlife+$E1113),((INDEX('PTRM input'!$G$385:$P$434,A26offset,$E1113)-INDEX('PTRM input'!$G$277:$P$326,A26offset,$E1113))*OFFSET($F$7,0,$E1113))-SUM($G1113:W1113),(((INDEX('PTRM input'!$G$385:$P$434,A26offset,$E1113)-INDEX('PTRM input'!$G$277:$P$326,A26offset,$E1113))*OFFSET($F$7,0,$E1113))-SUM($G1113:W1113))*(OFFSET('PTRM input'!$G$477,0,$E1113-1)/A26taxstdlife))))</f>
        <v>0</v>
      </c>
      <c r="Y1113" s="251">
        <f ca="1">IF(A26taxstdlife="n/a","n/a",IF(A26taxstdlife="",0,IF(Y$3&gt;(A26stdlife+$E1113),((INDEX('PTRM input'!$G$385:$P$434,A26offset,$E1113)-INDEX('PTRM input'!$G$277:$P$326,A26offset,$E1113))*OFFSET($F$7,0,$E1113))-SUM($G1113:X1113),(((INDEX('PTRM input'!$G$385:$P$434,A26offset,$E1113)-INDEX('PTRM input'!$G$277:$P$326,A26offset,$E1113))*OFFSET($F$7,0,$E1113))-SUM($G1113:X1113))*(OFFSET('PTRM input'!$G$477,0,$E1113-1)/A26taxstdlife))))</f>
        <v>0</v>
      </c>
      <c r="Z1113" s="251">
        <f ca="1">IF(A26taxstdlife="n/a","n/a",IF(A26taxstdlife="",0,IF(Z$3&gt;(A26stdlife+$E1113),((INDEX('PTRM input'!$G$385:$P$434,A26offset,$E1113)-INDEX('PTRM input'!$G$277:$P$326,A26offset,$E1113))*OFFSET($F$7,0,$E1113))-SUM($G1113:Y1113),(((INDEX('PTRM input'!$G$385:$P$434,A26offset,$E1113)-INDEX('PTRM input'!$G$277:$P$326,A26offset,$E1113))*OFFSET($F$7,0,$E1113))-SUM($G1113:Y1113))*(OFFSET('PTRM input'!$G$477,0,$E1113-1)/A26taxstdlife))))</f>
        <v>0</v>
      </c>
      <c r="AA1113" s="251">
        <f ca="1">IF(A26taxstdlife="n/a","n/a",IF(A26taxstdlife="",0,IF(AA$3&gt;(A26stdlife+$E1113),((INDEX('PTRM input'!$G$385:$P$434,A26offset,$E1113)-INDEX('PTRM input'!$G$277:$P$326,A26offset,$E1113))*OFFSET($F$7,0,$E1113))-SUM($G1113:Z1113),(((INDEX('PTRM input'!$G$385:$P$434,A26offset,$E1113)-INDEX('PTRM input'!$G$277:$P$326,A26offset,$E1113))*OFFSET($F$7,0,$E1113))-SUM($G1113:Z1113))*(OFFSET('PTRM input'!$G$477,0,$E1113-1)/A26taxstdlife))))</f>
        <v>0</v>
      </c>
      <c r="AB1113" s="251">
        <f ca="1">IF(A26taxstdlife="n/a","n/a",IF(A26taxstdlife="",0,IF(AB$3&gt;(A26stdlife+$E1113),((INDEX('PTRM input'!$G$385:$P$434,A26offset,$E1113)-INDEX('PTRM input'!$G$277:$P$326,A26offset,$E1113))*OFFSET($F$7,0,$E1113))-SUM($G1113:AA1113),(((INDEX('PTRM input'!$G$385:$P$434,A26offset,$E1113)-INDEX('PTRM input'!$G$277:$P$326,A26offset,$E1113))*OFFSET($F$7,0,$E1113))-SUM($G1113:AA1113))*(OFFSET('PTRM input'!$G$477,0,$E1113-1)/A26taxstdlife))))</f>
        <v>0</v>
      </c>
      <c r="AC1113" s="251">
        <f ca="1">IF(A26taxstdlife="n/a","n/a",IF(A26taxstdlife="",0,IF(AC$3&gt;(A26stdlife+$E1113),((INDEX('PTRM input'!$G$385:$P$434,A26offset,$E1113)-INDEX('PTRM input'!$G$277:$P$326,A26offset,$E1113))*OFFSET($F$7,0,$E1113))-SUM($G1113:AB1113),(((INDEX('PTRM input'!$G$385:$P$434,A26offset,$E1113)-INDEX('PTRM input'!$G$277:$P$326,A26offset,$E1113))*OFFSET($F$7,0,$E1113))-SUM($G1113:AB1113))*(OFFSET('PTRM input'!$G$477,0,$E1113-1)/A26taxstdlife))))</f>
        <v>0</v>
      </c>
      <c r="AD1113" s="251">
        <f ca="1">IF(A26taxstdlife="n/a","n/a",IF(A26taxstdlife="",0,IF(AD$3&gt;(A26stdlife+$E1113),((INDEX('PTRM input'!$G$385:$P$434,A26offset,$E1113)-INDEX('PTRM input'!$G$277:$P$326,A26offset,$E1113))*OFFSET($F$7,0,$E1113))-SUM($G1113:AC1113),(((INDEX('PTRM input'!$G$385:$P$434,A26offset,$E1113)-INDEX('PTRM input'!$G$277:$P$326,A26offset,$E1113))*OFFSET($F$7,0,$E1113))-SUM($G1113:AC1113))*(OFFSET('PTRM input'!$G$477,0,$E1113-1)/A26taxstdlife))))</f>
        <v>0</v>
      </c>
      <c r="AE1113" s="251">
        <f ca="1">IF(A26taxstdlife="n/a","n/a",IF(A26taxstdlife="",0,IF(AE$3&gt;(A26stdlife+$E1113),((INDEX('PTRM input'!$G$385:$P$434,A26offset,$E1113)-INDEX('PTRM input'!$G$277:$P$326,A26offset,$E1113))*OFFSET($F$7,0,$E1113))-SUM($G1113:AD1113),(((INDEX('PTRM input'!$G$385:$P$434,A26offset,$E1113)-INDEX('PTRM input'!$G$277:$P$326,A26offset,$E1113))*OFFSET($F$7,0,$E1113))-SUM($G1113:AD1113))*(OFFSET('PTRM input'!$G$477,0,$E1113-1)/A26taxstdlife))))</f>
        <v>0</v>
      </c>
      <c r="AF1113" s="251">
        <f ca="1">IF(A26taxstdlife="n/a","n/a",IF(A26taxstdlife="",0,IF(AF$3&gt;(A26stdlife+$E1113),((INDEX('PTRM input'!$G$385:$P$434,A26offset,$E1113)-INDEX('PTRM input'!$G$277:$P$326,A26offset,$E1113))*OFFSET($F$7,0,$E1113))-SUM($G1113:AE1113),(((INDEX('PTRM input'!$G$385:$P$434,A26offset,$E1113)-INDEX('PTRM input'!$G$277:$P$326,A26offset,$E1113))*OFFSET($F$7,0,$E1113))-SUM($G1113:AE1113))*(OFFSET('PTRM input'!$G$477,0,$E1113-1)/A26taxstdlife))))</f>
        <v>0</v>
      </c>
      <c r="AG1113" s="251">
        <f ca="1">IF(A26taxstdlife="n/a","n/a",IF(A26taxstdlife="",0,IF(AG$3&gt;(A26stdlife+$E1113),((INDEX('PTRM input'!$G$385:$P$434,A26offset,$E1113)-INDEX('PTRM input'!$G$277:$P$326,A26offset,$E1113))*OFFSET($F$7,0,$E1113))-SUM($G1113:AF1113),(((INDEX('PTRM input'!$G$385:$P$434,A26offset,$E1113)-INDEX('PTRM input'!$G$277:$P$326,A26offset,$E1113))*OFFSET($F$7,0,$E1113))-SUM($G1113:AF1113))*(OFFSET('PTRM input'!$G$477,0,$E1113-1)/A26taxstdlife))))</f>
        <v>0</v>
      </c>
      <c r="AH1113" s="251">
        <f ca="1">IF(A26taxstdlife="n/a","n/a",IF(A26taxstdlife="",0,IF(AH$3&gt;(A26stdlife+$E1113),((INDEX('PTRM input'!$G$385:$P$434,A26offset,$E1113)-INDEX('PTRM input'!$G$277:$P$326,A26offset,$E1113))*OFFSET($F$7,0,$E1113))-SUM($G1113:AG1113),(((INDEX('PTRM input'!$G$385:$P$434,A26offset,$E1113)-INDEX('PTRM input'!$G$277:$P$326,A26offset,$E1113))*OFFSET($F$7,0,$E1113))-SUM($G1113:AG1113))*(OFFSET('PTRM input'!$G$477,0,$E1113-1)/A26taxstdlife))))</f>
        <v>0</v>
      </c>
      <c r="AI1113" s="251">
        <f ca="1">IF(A26taxstdlife="n/a","n/a",IF(A26taxstdlife="",0,IF(AI$3&gt;(A26stdlife+$E1113),((INDEX('PTRM input'!$G$385:$P$434,A26offset,$E1113)-INDEX('PTRM input'!$G$277:$P$326,A26offset,$E1113))*OFFSET($F$7,0,$E1113))-SUM($G1113:AH1113),(((INDEX('PTRM input'!$G$385:$P$434,A26offset,$E1113)-INDEX('PTRM input'!$G$277:$P$326,A26offset,$E1113))*OFFSET($F$7,0,$E1113))-SUM($G1113:AH1113))*(OFFSET('PTRM input'!$G$477,0,$E1113-1)/A26taxstdlife))))</f>
        <v>0</v>
      </c>
      <c r="AJ1113" s="251">
        <f ca="1">IF(A26taxstdlife="n/a","n/a",IF(A26taxstdlife="",0,IF(AJ$3&gt;(A26stdlife+$E1113),((INDEX('PTRM input'!$G$385:$P$434,A26offset,$E1113)-INDEX('PTRM input'!$G$277:$P$326,A26offset,$E1113))*OFFSET($F$7,0,$E1113))-SUM($G1113:AI1113),(((INDEX('PTRM input'!$G$385:$P$434,A26offset,$E1113)-INDEX('PTRM input'!$G$277:$P$326,A26offset,$E1113))*OFFSET($F$7,0,$E1113))-SUM($G1113:AI1113))*(OFFSET('PTRM input'!$G$477,0,$E1113-1)/A26taxstdlife))))</f>
        <v>0</v>
      </c>
      <c r="AK1113" s="251">
        <f ca="1">IF(A26taxstdlife="n/a","n/a",IF(A26taxstdlife="",0,IF(AK$3&gt;(A26stdlife+$E1113),((INDEX('PTRM input'!$G$385:$P$434,A26offset,$E1113)-INDEX('PTRM input'!$G$277:$P$326,A26offset,$E1113))*OFFSET($F$7,0,$E1113))-SUM($G1113:AJ1113),(((INDEX('PTRM input'!$G$385:$P$434,A26offset,$E1113)-INDEX('PTRM input'!$G$277:$P$326,A26offset,$E1113))*OFFSET($F$7,0,$E1113))-SUM($G1113:AJ1113))*(OFFSET('PTRM input'!$G$477,0,$E1113-1)/A26taxstdlife))))</f>
        <v>0</v>
      </c>
      <c r="AL1113" s="251">
        <f ca="1">IF(A26taxstdlife="n/a","n/a",IF(A26taxstdlife="",0,IF(AL$3&gt;(A26stdlife+$E1113),((INDEX('PTRM input'!$G$385:$P$434,A26offset,$E1113)-INDEX('PTRM input'!$G$277:$P$326,A26offset,$E1113))*OFFSET($F$7,0,$E1113))-SUM($G1113:AK1113),(((INDEX('PTRM input'!$G$385:$P$434,A26offset,$E1113)-INDEX('PTRM input'!$G$277:$P$326,A26offset,$E1113))*OFFSET($F$7,0,$E1113))-SUM($G1113:AK1113))*(OFFSET('PTRM input'!$G$477,0,$E1113-1)/A26taxstdlife))))</f>
        <v>0</v>
      </c>
      <c r="AM1113" s="251">
        <f ca="1">IF(A26taxstdlife="n/a","n/a",IF(A26taxstdlife="",0,IF(AM$3&gt;(A26stdlife+$E1113),((INDEX('PTRM input'!$G$385:$P$434,A26offset,$E1113)-INDEX('PTRM input'!$G$277:$P$326,A26offset,$E1113))*OFFSET($F$7,0,$E1113))-SUM($G1113:AL1113),(((INDEX('PTRM input'!$G$385:$P$434,A26offset,$E1113)-INDEX('PTRM input'!$G$277:$P$326,A26offset,$E1113))*OFFSET($F$7,0,$E1113))-SUM($G1113:AL1113))*(OFFSET('PTRM input'!$G$477,0,$E1113-1)/A26taxstdlife))))</f>
        <v>0</v>
      </c>
      <c r="AN1113" s="251">
        <f ca="1">IF(A26taxstdlife="n/a","n/a",IF(A26taxstdlife="",0,IF(AN$3&gt;(A26stdlife+$E1113),((INDEX('PTRM input'!$G$385:$P$434,A26offset,$E1113)-INDEX('PTRM input'!$G$277:$P$326,A26offset,$E1113))*OFFSET($F$7,0,$E1113))-SUM($G1113:AM1113),(((INDEX('PTRM input'!$G$385:$P$434,A26offset,$E1113)-INDEX('PTRM input'!$G$277:$P$326,A26offset,$E1113))*OFFSET($F$7,0,$E1113))-SUM($G1113:AM1113))*(OFFSET('PTRM input'!$G$477,0,$E1113-1)/A26taxstdlife))))</f>
        <v>0</v>
      </c>
      <c r="AO1113" s="251">
        <f ca="1">IF(A26taxstdlife="n/a","n/a",IF(A26taxstdlife="",0,IF(AO$3&gt;(A26stdlife+$E1113),((INDEX('PTRM input'!$G$385:$P$434,A26offset,$E1113)-INDEX('PTRM input'!$G$277:$P$326,A26offset,$E1113))*OFFSET($F$7,0,$E1113))-SUM($G1113:AN1113),(((INDEX('PTRM input'!$G$385:$P$434,A26offset,$E1113)-INDEX('PTRM input'!$G$277:$P$326,A26offset,$E1113))*OFFSET($F$7,0,$E1113))-SUM($G1113:AN1113))*(OFFSET('PTRM input'!$G$477,0,$E1113-1)/A26taxstdlife))))</f>
        <v>0</v>
      </c>
      <c r="AP1113" s="251">
        <f ca="1">IF(A26taxstdlife="n/a","n/a",IF(A26taxstdlife="",0,IF(AP$3&gt;(A26stdlife+$E1113),((INDEX('PTRM input'!$G$385:$P$434,A26offset,$E1113)-INDEX('PTRM input'!$G$277:$P$326,A26offset,$E1113))*OFFSET($F$7,0,$E1113))-SUM($G1113:AO1113),(((INDEX('PTRM input'!$G$385:$P$434,A26offset,$E1113)-INDEX('PTRM input'!$G$277:$P$326,A26offset,$E1113))*OFFSET($F$7,0,$E1113))-SUM($G1113:AO1113))*(OFFSET('PTRM input'!$G$477,0,$E1113-1)/A26taxstdlife))))</f>
        <v>0</v>
      </c>
      <c r="AQ1113" s="251">
        <f ca="1">IF(A26taxstdlife="n/a","n/a",IF(A26taxstdlife="",0,IF(AQ$3&gt;(A26stdlife+$E1113),((INDEX('PTRM input'!$G$385:$P$434,A26offset,$E1113)-INDEX('PTRM input'!$G$277:$P$326,A26offset,$E1113))*OFFSET($F$7,0,$E1113))-SUM($G1113:AP1113),(((INDEX('PTRM input'!$G$385:$P$434,A26offset,$E1113)-INDEX('PTRM input'!$G$277:$P$326,A26offset,$E1113))*OFFSET($F$7,0,$E1113))-SUM($G1113:AP1113))*(OFFSET('PTRM input'!$G$477,0,$E1113-1)/A26taxstdlife))))</f>
        <v>0</v>
      </c>
      <c r="AR1113" s="251">
        <f ca="1">IF(A26taxstdlife="n/a","n/a",IF(A26taxstdlife="",0,IF(AR$3&gt;(A26stdlife+$E1113),((INDEX('PTRM input'!$G$385:$P$434,A26offset,$E1113)-INDEX('PTRM input'!$G$277:$P$326,A26offset,$E1113))*OFFSET($F$7,0,$E1113))-SUM($G1113:AQ1113),(((INDEX('PTRM input'!$G$385:$P$434,A26offset,$E1113)-INDEX('PTRM input'!$G$277:$P$326,A26offset,$E1113))*OFFSET($F$7,0,$E1113))-SUM($G1113:AQ1113))*(OFFSET('PTRM input'!$G$477,0,$E1113-1)/A26taxstdlife))))</f>
        <v>0</v>
      </c>
      <c r="AS1113" s="251">
        <f ca="1">IF(A26taxstdlife="n/a","n/a",IF(A26taxstdlife="",0,IF(AS$3&gt;(A26stdlife+$E1113),((INDEX('PTRM input'!$G$385:$P$434,A26offset,$E1113)-INDEX('PTRM input'!$G$277:$P$326,A26offset,$E1113))*OFFSET($F$7,0,$E1113))-SUM($G1113:AR1113),(((INDEX('PTRM input'!$G$385:$P$434,A26offset,$E1113)-INDEX('PTRM input'!$G$277:$P$326,A26offset,$E1113))*OFFSET($F$7,0,$E1113))-SUM($G1113:AR1113))*(OFFSET('PTRM input'!$G$477,0,$E1113-1)/A26taxstdlife))))</f>
        <v>0</v>
      </c>
      <c r="AT1113" s="251">
        <f ca="1">IF(A26taxstdlife="n/a","n/a",IF(A26taxstdlife="",0,IF(AT$3&gt;(A26stdlife+$E1113),((INDEX('PTRM input'!$G$385:$P$434,A26offset,$E1113)-INDEX('PTRM input'!$G$277:$P$326,A26offset,$E1113))*OFFSET($F$7,0,$E1113))-SUM($G1113:AS1113),(((INDEX('PTRM input'!$G$385:$P$434,A26offset,$E1113)-INDEX('PTRM input'!$G$277:$P$326,A26offset,$E1113))*OFFSET($F$7,0,$E1113))-SUM($G1113:AS1113))*(OFFSET('PTRM input'!$G$477,0,$E1113-1)/A26taxstdlife))))</f>
        <v>0</v>
      </c>
      <c r="AU1113" s="251">
        <f ca="1">IF(A26taxstdlife="n/a","n/a",IF(A26taxstdlife="",0,IF(AU$3&gt;(A26stdlife+$E1113),((INDEX('PTRM input'!$G$385:$P$434,A26offset,$E1113)-INDEX('PTRM input'!$G$277:$P$326,A26offset,$E1113))*OFFSET($F$7,0,$E1113))-SUM($G1113:AT1113),(((INDEX('PTRM input'!$G$385:$P$434,A26offset,$E1113)-INDEX('PTRM input'!$G$277:$P$326,A26offset,$E1113))*OFFSET($F$7,0,$E1113))-SUM($G1113:AT1113))*(OFFSET('PTRM input'!$G$477,0,$E1113-1)/A26taxstdlife))))</f>
        <v>0</v>
      </c>
      <c r="AV1113" s="251">
        <f ca="1">IF(A26taxstdlife="n/a","n/a",IF(A26taxstdlife="",0,IF(AV$3&gt;(A26stdlife+$E1113),((INDEX('PTRM input'!$G$385:$P$434,A26offset,$E1113)-INDEX('PTRM input'!$G$277:$P$326,A26offset,$E1113))*OFFSET($F$7,0,$E1113))-SUM($G1113:AU1113),(((INDEX('PTRM input'!$G$385:$P$434,A26offset,$E1113)-INDEX('PTRM input'!$G$277:$P$326,A26offset,$E1113))*OFFSET($F$7,0,$E1113))-SUM($G1113:AU1113))*(OFFSET('PTRM input'!$G$477,0,$E1113-1)/A26taxstdlife))))</f>
        <v>0</v>
      </c>
      <c r="AW1113" s="251">
        <f ca="1">IF(A26taxstdlife="n/a","n/a",IF(A26taxstdlife="",0,IF(AW$3&gt;(A26stdlife+$E1113),((INDEX('PTRM input'!$G$385:$P$434,A26offset,$E1113)-INDEX('PTRM input'!$G$277:$P$326,A26offset,$E1113))*OFFSET($F$7,0,$E1113))-SUM($G1113:AV1113),(((INDEX('PTRM input'!$G$385:$P$434,A26offset,$E1113)-INDEX('PTRM input'!$G$277:$P$326,A26offset,$E1113))*OFFSET($F$7,0,$E1113))-SUM($G1113:AV1113))*(OFFSET('PTRM input'!$G$477,0,$E1113-1)/A26taxstdlife))))</f>
        <v>0</v>
      </c>
      <c r="AX1113" s="251">
        <f ca="1">IF(A26taxstdlife="n/a","n/a",IF(A26taxstdlife="",0,IF(AX$3&gt;(A26stdlife+$E1113),((INDEX('PTRM input'!$G$385:$P$434,A26offset,$E1113)-INDEX('PTRM input'!$G$277:$P$326,A26offset,$E1113))*OFFSET($F$7,0,$E1113))-SUM($G1113:AW1113),(((INDEX('PTRM input'!$G$385:$P$434,A26offset,$E1113)-INDEX('PTRM input'!$G$277:$P$326,A26offset,$E1113))*OFFSET($F$7,0,$E1113))-SUM($G1113:AW1113))*(OFFSET('PTRM input'!$G$477,0,$E1113-1)/A26taxstdlife))))</f>
        <v>0</v>
      </c>
      <c r="AY1113" s="251">
        <f ca="1">IF(A26taxstdlife="n/a","n/a",IF(A26taxstdlife="",0,IF(AY$3&gt;(A26stdlife+$E1113),((INDEX('PTRM input'!$G$385:$P$434,A26offset,$E1113)-INDEX('PTRM input'!$G$277:$P$326,A26offset,$E1113))*OFFSET($F$7,0,$E1113))-SUM($G1113:AX1113),(((INDEX('PTRM input'!$G$385:$P$434,A26offset,$E1113)-INDEX('PTRM input'!$G$277:$P$326,A26offset,$E1113))*OFFSET($F$7,0,$E1113))-SUM($G1113:AX1113))*(OFFSET('PTRM input'!$G$477,0,$E1113-1)/A26taxstdlife))))</f>
        <v>0</v>
      </c>
      <c r="AZ1113" s="251">
        <f ca="1">IF(A26taxstdlife="n/a","n/a",IF(A26taxstdlife="",0,IF(AZ$3&gt;(A26stdlife+$E1113),((INDEX('PTRM input'!$G$385:$P$434,A26offset,$E1113)-INDEX('PTRM input'!$G$277:$P$326,A26offset,$E1113))*OFFSET($F$7,0,$E1113))-SUM($G1113:AY1113),(((INDEX('PTRM input'!$G$385:$P$434,A26offset,$E1113)-INDEX('PTRM input'!$G$277:$P$326,A26offset,$E1113))*OFFSET($F$7,0,$E1113))-SUM($G1113:AY1113))*(OFFSET('PTRM input'!$G$477,0,$E1113-1)/A26taxstdlife))))</f>
        <v>0</v>
      </c>
      <c r="BA1113" s="251">
        <f ca="1">IF(A26taxstdlife="n/a","n/a",IF(A26taxstdlife="",0,IF(BA$3&gt;(A26stdlife+$E1113),((INDEX('PTRM input'!$G$385:$P$434,A26offset,$E1113)-INDEX('PTRM input'!$G$277:$P$326,A26offset,$E1113))*OFFSET($F$7,0,$E1113))-SUM($G1113:AZ1113),(((INDEX('PTRM input'!$G$385:$P$434,A26offset,$E1113)-INDEX('PTRM input'!$G$277:$P$326,A26offset,$E1113))*OFFSET($F$7,0,$E1113))-SUM($G1113:AZ1113))*(OFFSET('PTRM input'!$G$477,0,$E1113-1)/A26taxstdlife))))</f>
        <v>0</v>
      </c>
      <c r="BB1113" s="251">
        <f ca="1">IF(A26taxstdlife="n/a","n/a",IF(A26taxstdlife="",0,IF(BB$3&gt;(A26stdlife+$E1113),((INDEX('PTRM input'!$G$385:$P$434,A26offset,$E1113)-INDEX('PTRM input'!$G$277:$P$326,A26offset,$E1113))*OFFSET($F$7,0,$E1113))-SUM($G1113:BA1113),(((INDEX('PTRM input'!$G$385:$P$434,A26offset,$E1113)-INDEX('PTRM input'!$G$277:$P$326,A26offset,$E1113))*OFFSET($F$7,0,$E1113))-SUM($G1113:BA1113))*(OFFSET('PTRM input'!$G$477,0,$E1113-1)/A26taxstdlife))))</f>
        <v>0</v>
      </c>
      <c r="BC1113" s="251">
        <f ca="1">IF(A26taxstdlife="n/a","n/a",IF(A26taxstdlife="",0,IF(BC$3&gt;(A26stdlife+$E1113),((INDEX('PTRM input'!$G$385:$P$434,A26offset,$E1113)-INDEX('PTRM input'!$G$277:$P$326,A26offset,$E1113))*OFFSET($F$7,0,$E1113))-SUM($G1113:BB1113),(((INDEX('PTRM input'!$G$385:$P$434,A26offset,$E1113)-INDEX('PTRM input'!$G$277:$P$326,A26offset,$E1113))*OFFSET($F$7,0,$E1113))-SUM($G1113:BB1113))*(OFFSET('PTRM input'!$G$477,0,$E1113-1)/A26taxstdlife))))</f>
        <v>0</v>
      </c>
      <c r="BD1113" s="251">
        <f ca="1">IF(A26taxstdlife="n/a","n/a",IF(A26taxstdlife="",0,IF(BD$3&gt;(A26stdlife+$E1113),((INDEX('PTRM input'!$G$385:$P$434,A26offset,$E1113)-INDEX('PTRM input'!$G$277:$P$326,A26offset,$E1113))*OFFSET($F$7,0,$E1113))-SUM($G1113:BC1113),(((INDEX('PTRM input'!$G$385:$P$434,A26offset,$E1113)-INDEX('PTRM input'!$G$277:$P$326,A26offset,$E1113))*OFFSET($F$7,0,$E1113))-SUM($G1113:BC1113))*(OFFSET('PTRM input'!$G$477,0,$E1113-1)/A26taxstdlife))))</f>
        <v>0</v>
      </c>
      <c r="BE1113" s="251">
        <f ca="1">IF(A26taxstdlife="n/a","n/a",IF(A26taxstdlife="",0,IF(BE$3&gt;(A26stdlife+$E1113),((INDEX('PTRM input'!$G$385:$P$434,A26offset,$E1113)-INDEX('PTRM input'!$G$277:$P$326,A26offset,$E1113))*OFFSET($F$7,0,$E1113))-SUM($G1113:BD1113),(((INDEX('PTRM input'!$G$385:$P$434,A26offset,$E1113)-INDEX('PTRM input'!$G$277:$P$326,A26offset,$E1113))*OFFSET($F$7,0,$E1113))-SUM($G1113:BD1113))*(OFFSET('PTRM input'!$G$477,0,$E1113-1)/A26taxstdlife))))</f>
        <v>0</v>
      </c>
      <c r="BF1113" s="251">
        <f ca="1">IF(A26taxstdlife="n/a","n/a",IF(A26taxstdlife="",0,IF(BF$3&gt;(A26stdlife+$E1113),((INDEX('PTRM input'!$G$385:$P$434,A26offset,$E1113)-INDEX('PTRM input'!$G$277:$P$326,A26offset,$E1113))*OFFSET($F$7,0,$E1113))-SUM($G1113:BE1113),(((INDEX('PTRM input'!$G$385:$P$434,A26offset,$E1113)-INDEX('PTRM input'!$G$277:$P$326,A26offset,$E1113))*OFFSET($F$7,0,$E1113))-SUM($G1113:BE1113))*(OFFSET('PTRM input'!$G$477,0,$E1113-1)/A26taxstdlife))))</f>
        <v>0</v>
      </c>
      <c r="BG1113" s="251">
        <f ca="1">IF(A26taxstdlife="n/a","n/a",IF(A26taxstdlife="",0,IF(BG$3&gt;(A26stdlife+$E1113),((INDEX('PTRM input'!$G$385:$P$434,A26offset,$E1113)-INDEX('PTRM input'!$G$277:$P$326,A26offset,$E1113))*OFFSET($F$7,0,$E1113))-SUM($G1113:BF1113),(((INDEX('PTRM input'!$G$385:$P$434,A26offset,$E1113)-INDEX('PTRM input'!$G$277:$P$326,A26offset,$E1113))*OFFSET($F$7,0,$E1113))-SUM($G1113:BF1113))*(OFFSET('PTRM input'!$G$477,0,$E1113-1)/A26taxstdlife))))</f>
        <v>0</v>
      </c>
      <c r="BH1113" s="251">
        <f ca="1">IF(A26taxstdlife="n/a","n/a",IF(A26taxstdlife="",0,IF(BH$3&gt;(A26stdlife+$E1113),((INDEX('PTRM input'!$G$385:$P$434,A26offset,$E1113)-INDEX('PTRM input'!$G$277:$P$326,A26offset,$E1113))*OFFSET($F$7,0,$E1113))-SUM($G1113:BG1113),(((INDEX('PTRM input'!$G$385:$P$434,A26offset,$E1113)-INDEX('PTRM input'!$G$277:$P$326,A26offset,$E1113))*OFFSET($F$7,0,$E1113))-SUM($G1113:BG1113))*(OFFSET('PTRM input'!$G$477,0,$E1113-1)/A26taxstdlife))))</f>
        <v>0</v>
      </c>
      <c r="BI1113" s="251">
        <f ca="1">IF(A26taxstdlife="n/a","n/a",IF(A26taxstdlife="",0,IF(BI$3&gt;(A26stdlife+$E1113),((INDEX('PTRM input'!$G$385:$P$434,A26offset,$E1113)-INDEX('PTRM input'!$G$277:$P$326,A26offset,$E1113))*OFFSET($F$7,0,$E1113))-SUM($G1113:BH1113),(((INDEX('PTRM input'!$G$385:$P$434,A26offset,$E1113)-INDEX('PTRM input'!$G$277:$P$326,A26offset,$E1113))*OFFSET($F$7,0,$E1113))-SUM($G1113:BH1113))*(OFFSET('PTRM input'!$G$477,0,$E1113-1)/A26taxstdlife))))</f>
        <v>0</v>
      </c>
      <c r="BJ1113" s="116"/>
      <c r="BK1113" s="116"/>
      <c r="BL1113" s="116"/>
      <c r="BM1113" s="116"/>
    </row>
    <row r="1114" spans="1:65" ht="12.75" hidden="1" customHeight="1" outlineLevel="2">
      <c r="A1114" s="366"/>
      <c r="B1114" s="19"/>
      <c r="C1114" s="18"/>
      <c r="D1114" s="760"/>
      <c r="E1114" s="86">
        <v>8</v>
      </c>
      <c r="F1114" s="356"/>
      <c r="G1114" s="434"/>
      <c r="H1114" s="435"/>
      <c r="I1114" s="435"/>
      <c r="J1114" s="435"/>
      <c r="K1114" s="435"/>
      <c r="L1114" s="435"/>
      <c r="M1114" s="435"/>
      <c r="N1114" s="619"/>
      <c r="O1114" s="251">
        <f ca="1">IF(A26taxstdlife="n/a","n/a",IF(A26taxstdlife="",0,IF(O$3&gt;(A26stdlife+$E1114),((INDEX('PTRM input'!$G$385:$P$434,A26offset,$E1114)-INDEX('PTRM input'!$G$277:$P$326,A26offset,$E1114))*OFFSET($F$7,0,$E1114))-SUM($G1114:N1114),(((INDEX('PTRM input'!$G$385:$P$434,A26offset,$E1114)-INDEX('PTRM input'!$G$277:$P$326,A26offset,$E1114))*OFFSET($F$7,0,$E1114))-SUM($G1114:N1114))*(OFFSET('PTRM input'!$G$477,0,$E1114-1)/A26taxstdlife))))</f>
        <v>0</v>
      </c>
      <c r="P1114" s="251">
        <f ca="1">IF(A26taxstdlife="n/a","n/a",IF(A26taxstdlife="",0,IF(P$3&gt;(A26stdlife+$E1114),((INDEX('PTRM input'!$G$385:$P$434,A26offset,$E1114)-INDEX('PTRM input'!$G$277:$P$326,A26offset,$E1114))*OFFSET($F$7,0,$E1114))-SUM($G1114:O1114),(((INDEX('PTRM input'!$G$385:$P$434,A26offset,$E1114)-INDEX('PTRM input'!$G$277:$P$326,A26offset,$E1114))*OFFSET($F$7,0,$E1114))-SUM($G1114:O1114))*(OFFSET('PTRM input'!$G$477,0,$E1114-1)/A26taxstdlife))))</f>
        <v>0</v>
      </c>
      <c r="Q1114" s="251">
        <f ca="1">IF(A26taxstdlife="n/a","n/a",IF(A26taxstdlife="",0,IF(Q$3&gt;(A26stdlife+$E1114),((INDEX('PTRM input'!$G$385:$P$434,A26offset,$E1114)-INDEX('PTRM input'!$G$277:$P$326,A26offset,$E1114))*OFFSET($F$7,0,$E1114))-SUM($G1114:P1114),(((INDEX('PTRM input'!$G$385:$P$434,A26offset,$E1114)-INDEX('PTRM input'!$G$277:$P$326,A26offset,$E1114))*OFFSET($F$7,0,$E1114))-SUM($G1114:P1114))*(OFFSET('PTRM input'!$G$477,0,$E1114-1)/A26taxstdlife))))</f>
        <v>0</v>
      </c>
      <c r="R1114" s="251">
        <f ca="1">IF(A26taxstdlife="n/a","n/a",IF(A26taxstdlife="",0,IF(R$3&gt;(A26stdlife+$E1114),((INDEX('PTRM input'!$G$385:$P$434,A26offset,$E1114)-INDEX('PTRM input'!$G$277:$P$326,A26offset,$E1114))*OFFSET($F$7,0,$E1114))-SUM($G1114:Q1114),(((INDEX('PTRM input'!$G$385:$P$434,A26offset,$E1114)-INDEX('PTRM input'!$G$277:$P$326,A26offset,$E1114))*OFFSET($F$7,0,$E1114))-SUM($G1114:Q1114))*(OFFSET('PTRM input'!$G$477,0,$E1114-1)/A26taxstdlife))))</f>
        <v>0</v>
      </c>
      <c r="S1114" s="251">
        <f ca="1">IF(A26taxstdlife="n/a","n/a",IF(A26taxstdlife="",0,IF(S$3&gt;(A26stdlife+$E1114),((INDEX('PTRM input'!$G$385:$P$434,A26offset,$E1114)-INDEX('PTRM input'!$G$277:$P$326,A26offset,$E1114))*OFFSET($F$7,0,$E1114))-SUM($G1114:R1114),(((INDEX('PTRM input'!$G$385:$P$434,A26offset,$E1114)-INDEX('PTRM input'!$G$277:$P$326,A26offset,$E1114))*OFFSET($F$7,0,$E1114))-SUM($G1114:R1114))*(OFFSET('PTRM input'!$G$477,0,$E1114-1)/A26taxstdlife))))</f>
        <v>0</v>
      </c>
      <c r="T1114" s="251">
        <f ca="1">IF(A26taxstdlife="n/a","n/a",IF(A26taxstdlife="",0,IF(T$3&gt;(A26stdlife+$E1114),((INDEX('PTRM input'!$G$385:$P$434,A26offset,$E1114)-INDEX('PTRM input'!$G$277:$P$326,A26offset,$E1114))*OFFSET($F$7,0,$E1114))-SUM($G1114:S1114),(((INDEX('PTRM input'!$G$385:$P$434,A26offset,$E1114)-INDEX('PTRM input'!$G$277:$P$326,A26offset,$E1114))*OFFSET($F$7,0,$E1114))-SUM($G1114:S1114))*(OFFSET('PTRM input'!$G$477,0,$E1114-1)/A26taxstdlife))))</f>
        <v>0</v>
      </c>
      <c r="U1114" s="251">
        <f ca="1">IF(A26taxstdlife="n/a","n/a",IF(A26taxstdlife="",0,IF(U$3&gt;(A26stdlife+$E1114),((INDEX('PTRM input'!$G$385:$P$434,A26offset,$E1114)-INDEX('PTRM input'!$G$277:$P$326,A26offset,$E1114))*OFFSET($F$7,0,$E1114))-SUM($G1114:T1114),(((INDEX('PTRM input'!$G$385:$P$434,A26offset,$E1114)-INDEX('PTRM input'!$G$277:$P$326,A26offset,$E1114))*OFFSET($F$7,0,$E1114))-SUM($G1114:T1114))*(OFFSET('PTRM input'!$G$477,0,$E1114-1)/A26taxstdlife))))</f>
        <v>0</v>
      </c>
      <c r="V1114" s="251">
        <f ca="1">IF(A26taxstdlife="n/a","n/a",IF(A26taxstdlife="",0,IF(V$3&gt;(A26stdlife+$E1114),((INDEX('PTRM input'!$G$385:$P$434,A26offset,$E1114)-INDEX('PTRM input'!$G$277:$P$326,A26offset,$E1114))*OFFSET($F$7,0,$E1114))-SUM($G1114:U1114),(((INDEX('PTRM input'!$G$385:$P$434,A26offset,$E1114)-INDEX('PTRM input'!$G$277:$P$326,A26offset,$E1114))*OFFSET($F$7,0,$E1114))-SUM($G1114:U1114))*(OFFSET('PTRM input'!$G$477,0,$E1114-1)/A26taxstdlife))))</f>
        <v>0</v>
      </c>
      <c r="W1114" s="251">
        <f ca="1">IF(A26taxstdlife="n/a","n/a",IF(A26taxstdlife="",0,IF(W$3&gt;(A26stdlife+$E1114),((INDEX('PTRM input'!$G$385:$P$434,A26offset,$E1114)-INDEX('PTRM input'!$G$277:$P$326,A26offset,$E1114))*OFFSET($F$7,0,$E1114))-SUM($G1114:V1114),(((INDEX('PTRM input'!$G$385:$P$434,A26offset,$E1114)-INDEX('PTRM input'!$G$277:$P$326,A26offset,$E1114))*OFFSET($F$7,0,$E1114))-SUM($G1114:V1114))*(OFFSET('PTRM input'!$G$477,0,$E1114-1)/A26taxstdlife))))</f>
        <v>0</v>
      </c>
      <c r="X1114" s="251">
        <f ca="1">IF(A26taxstdlife="n/a","n/a",IF(A26taxstdlife="",0,IF(X$3&gt;(A26stdlife+$E1114),((INDEX('PTRM input'!$G$385:$P$434,A26offset,$E1114)-INDEX('PTRM input'!$G$277:$P$326,A26offset,$E1114))*OFFSET($F$7,0,$E1114))-SUM($G1114:W1114),(((INDEX('PTRM input'!$G$385:$P$434,A26offset,$E1114)-INDEX('PTRM input'!$G$277:$P$326,A26offset,$E1114))*OFFSET($F$7,0,$E1114))-SUM($G1114:W1114))*(OFFSET('PTRM input'!$G$477,0,$E1114-1)/A26taxstdlife))))</f>
        <v>0</v>
      </c>
      <c r="Y1114" s="251">
        <f ca="1">IF(A26taxstdlife="n/a","n/a",IF(A26taxstdlife="",0,IF(Y$3&gt;(A26stdlife+$E1114),((INDEX('PTRM input'!$G$385:$P$434,A26offset,$E1114)-INDEX('PTRM input'!$G$277:$P$326,A26offset,$E1114))*OFFSET($F$7,0,$E1114))-SUM($G1114:X1114),(((INDEX('PTRM input'!$G$385:$P$434,A26offset,$E1114)-INDEX('PTRM input'!$G$277:$P$326,A26offset,$E1114))*OFFSET($F$7,0,$E1114))-SUM($G1114:X1114))*(OFFSET('PTRM input'!$G$477,0,$E1114-1)/A26taxstdlife))))</f>
        <v>0</v>
      </c>
      <c r="Z1114" s="251">
        <f ca="1">IF(A26taxstdlife="n/a","n/a",IF(A26taxstdlife="",0,IF(Z$3&gt;(A26stdlife+$E1114),((INDEX('PTRM input'!$G$385:$P$434,A26offset,$E1114)-INDEX('PTRM input'!$G$277:$P$326,A26offset,$E1114))*OFFSET($F$7,0,$E1114))-SUM($G1114:Y1114),(((INDEX('PTRM input'!$G$385:$P$434,A26offset,$E1114)-INDEX('PTRM input'!$G$277:$P$326,A26offset,$E1114))*OFFSET($F$7,0,$E1114))-SUM($G1114:Y1114))*(OFFSET('PTRM input'!$G$477,0,$E1114-1)/A26taxstdlife))))</f>
        <v>0</v>
      </c>
      <c r="AA1114" s="251">
        <f ca="1">IF(A26taxstdlife="n/a","n/a",IF(A26taxstdlife="",0,IF(AA$3&gt;(A26stdlife+$E1114),((INDEX('PTRM input'!$G$385:$P$434,A26offset,$E1114)-INDEX('PTRM input'!$G$277:$P$326,A26offset,$E1114))*OFFSET($F$7,0,$E1114))-SUM($G1114:Z1114),(((INDEX('PTRM input'!$G$385:$P$434,A26offset,$E1114)-INDEX('PTRM input'!$G$277:$P$326,A26offset,$E1114))*OFFSET($F$7,0,$E1114))-SUM($G1114:Z1114))*(OFFSET('PTRM input'!$G$477,0,$E1114-1)/A26taxstdlife))))</f>
        <v>0</v>
      </c>
      <c r="AB1114" s="251">
        <f ca="1">IF(A26taxstdlife="n/a","n/a",IF(A26taxstdlife="",0,IF(AB$3&gt;(A26stdlife+$E1114),((INDEX('PTRM input'!$G$385:$P$434,A26offset,$E1114)-INDEX('PTRM input'!$G$277:$P$326,A26offset,$E1114))*OFFSET($F$7,0,$E1114))-SUM($G1114:AA1114),(((INDEX('PTRM input'!$G$385:$P$434,A26offset,$E1114)-INDEX('PTRM input'!$G$277:$P$326,A26offset,$E1114))*OFFSET($F$7,0,$E1114))-SUM($G1114:AA1114))*(OFFSET('PTRM input'!$G$477,0,$E1114-1)/A26taxstdlife))))</f>
        <v>0</v>
      </c>
      <c r="AC1114" s="251">
        <f ca="1">IF(A26taxstdlife="n/a","n/a",IF(A26taxstdlife="",0,IF(AC$3&gt;(A26stdlife+$E1114),((INDEX('PTRM input'!$G$385:$P$434,A26offset,$E1114)-INDEX('PTRM input'!$G$277:$P$326,A26offset,$E1114))*OFFSET($F$7,0,$E1114))-SUM($G1114:AB1114),(((INDEX('PTRM input'!$G$385:$P$434,A26offset,$E1114)-INDEX('PTRM input'!$G$277:$P$326,A26offset,$E1114))*OFFSET($F$7,0,$E1114))-SUM($G1114:AB1114))*(OFFSET('PTRM input'!$G$477,0,$E1114-1)/A26taxstdlife))))</f>
        <v>0</v>
      </c>
      <c r="AD1114" s="251">
        <f ca="1">IF(A26taxstdlife="n/a","n/a",IF(A26taxstdlife="",0,IF(AD$3&gt;(A26stdlife+$E1114),((INDEX('PTRM input'!$G$385:$P$434,A26offset,$E1114)-INDEX('PTRM input'!$G$277:$P$326,A26offset,$E1114))*OFFSET($F$7,0,$E1114))-SUM($G1114:AC1114),(((INDEX('PTRM input'!$G$385:$P$434,A26offset,$E1114)-INDEX('PTRM input'!$G$277:$P$326,A26offset,$E1114))*OFFSET($F$7,0,$E1114))-SUM($G1114:AC1114))*(OFFSET('PTRM input'!$G$477,0,$E1114-1)/A26taxstdlife))))</f>
        <v>0</v>
      </c>
      <c r="AE1114" s="251">
        <f ca="1">IF(A26taxstdlife="n/a","n/a",IF(A26taxstdlife="",0,IF(AE$3&gt;(A26stdlife+$E1114),((INDEX('PTRM input'!$G$385:$P$434,A26offset,$E1114)-INDEX('PTRM input'!$G$277:$P$326,A26offset,$E1114))*OFFSET($F$7,0,$E1114))-SUM($G1114:AD1114),(((INDEX('PTRM input'!$G$385:$P$434,A26offset,$E1114)-INDEX('PTRM input'!$G$277:$P$326,A26offset,$E1114))*OFFSET($F$7,0,$E1114))-SUM($G1114:AD1114))*(OFFSET('PTRM input'!$G$477,0,$E1114-1)/A26taxstdlife))))</f>
        <v>0</v>
      </c>
      <c r="AF1114" s="251">
        <f ca="1">IF(A26taxstdlife="n/a","n/a",IF(A26taxstdlife="",0,IF(AF$3&gt;(A26stdlife+$E1114),((INDEX('PTRM input'!$G$385:$P$434,A26offset,$E1114)-INDEX('PTRM input'!$G$277:$P$326,A26offset,$E1114))*OFFSET($F$7,0,$E1114))-SUM($G1114:AE1114),(((INDEX('PTRM input'!$G$385:$P$434,A26offset,$E1114)-INDEX('PTRM input'!$G$277:$P$326,A26offset,$E1114))*OFFSET($F$7,0,$E1114))-SUM($G1114:AE1114))*(OFFSET('PTRM input'!$G$477,0,$E1114-1)/A26taxstdlife))))</f>
        <v>0</v>
      </c>
      <c r="AG1114" s="251">
        <f ca="1">IF(A26taxstdlife="n/a","n/a",IF(A26taxstdlife="",0,IF(AG$3&gt;(A26stdlife+$E1114),((INDEX('PTRM input'!$G$385:$P$434,A26offset,$E1114)-INDEX('PTRM input'!$G$277:$P$326,A26offset,$E1114))*OFFSET($F$7,0,$E1114))-SUM($G1114:AF1114),(((INDEX('PTRM input'!$G$385:$P$434,A26offset,$E1114)-INDEX('PTRM input'!$G$277:$P$326,A26offset,$E1114))*OFFSET($F$7,0,$E1114))-SUM($G1114:AF1114))*(OFFSET('PTRM input'!$G$477,0,$E1114-1)/A26taxstdlife))))</f>
        <v>0</v>
      </c>
      <c r="AH1114" s="251">
        <f ca="1">IF(A26taxstdlife="n/a","n/a",IF(A26taxstdlife="",0,IF(AH$3&gt;(A26stdlife+$E1114),((INDEX('PTRM input'!$G$385:$P$434,A26offset,$E1114)-INDEX('PTRM input'!$G$277:$P$326,A26offset,$E1114))*OFFSET($F$7,0,$E1114))-SUM($G1114:AG1114),(((INDEX('PTRM input'!$G$385:$P$434,A26offset,$E1114)-INDEX('PTRM input'!$G$277:$P$326,A26offset,$E1114))*OFFSET($F$7,0,$E1114))-SUM($G1114:AG1114))*(OFFSET('PTRM input'!$G$477,0,$E1114-1)/A26taxstdlife))))</f>
        <v>0</v>
      </c>
      <c r="AI1114" s="251">
        <f ca="1">IF(A26taxstdlife="n/a","n/a",IF(A26taxstdlife="",0,IF(AI$3&gt;(A26stdlife+$E1114),((INDEX('PTRM input'!$G$385:$P$434,A26offset,$E1114)-INDEX('PTRM input'!$G$277:$P$326,A26offset,$E1114))*OFFSET($F$7,0,$E1114))-SUM($G1114:AH1114),(((INDEX('PTRM input'!$G$385:$P$434,A26offset,$E1114)-INDEX('PTRM input'!$G$277:$P$326,A26offset,$E1114))*OFFSET($F$7,0,$E1114))-SUM($G1114:AH1114))*(OFFSET('PTRM input'!$G$477,0,$E1114-1)/A26taxstdlife))))</f>
        <v>0</v>
      </c>
      <c r="AJ1114" s="251">
        <f ca="1">IF(A26taxstdlife="n/a","n/a",IF(A26taxstdlife="",0,IF(AJ$3&gt;(A26stdlife+$E1114),((INDEX('PTRM input'!$G$385:$P$434,A26offset,$E1114)-INDEX('PTRM input'!$G$277:$P$326,A26offset,$E1114))*OFFSET($F$7,0,$E1114))-SUM($G1114:AI1114),(((INDEX('PTRM input'!$G$385:$P$434,A26offset,$E1114)-INDEX('PTRM input'!$G$277:$P$326,A26offset,$E1114))*OFFSET($F$7,0,$E1114))-SUM($G1114:AI1114))*(OFFSET('PTRM input'!$G$477,0,$E1114-1)/A26taxstdlife))))</f>
        <v>0</v>
      </c>
      <c r="AK1114" s="251">
        <f ca="1">IF(A26taxstdlife="n/a","n/a",IF(A26taxstdlife="",0,IF(AK$3&gt;(A26stdlife+$E1114),((INDEX('PTRM input'!$G$385:$P$434,A26offset,$E1114)-INDEX('PTRM input'!$G$277:$P$326,A26offset,$E1114))*OFFSET($F$7,0,$E1114))-SUM($G1114:AJ1114),(((INDEX('PTRM input'!$G$385:$P$434,A26offset,$E1114)-INDEX('PTRM input'!$G$277:$P$326,A26offset,$E1114))*OFFSET($F$7,0,$E1114))-SUM($G1114:AJ1114))*(OFFSET('PTRM input'!$G$477,0,$E1114-1)/A26taxstdlife))))</f>
        <v>0</v>
      </c>
      <c r="AL1114" s="251">
        <f ca="1">IF(A26taxstdlife="n/a","n/a",IF(A26taxstdlife="",0,IF(AL$3&gt;(A26stdlife+$E1114),((INDEX('PTRM input'!$G$385:$P$434,A26offset,$E1114)-INDEX('PTRM input'!$G$277:$P$326,A26offset,$E1114))*OFFSET($F$7,0,$E1114))-SUM($G1114:AK1114),(((INDEX('PTRM input'!$G$385:$P$434,A26offset,$E1114)-INDEX('PTRM input'!$G$277:$P$326,A26offset,$E1114))*OFFSET($F$7,0,$E1114))-SUM($G1114:AK1114))*(OFFSET('PTRM input'!$G$477,0,$E1114-1)/A26taxstdlife))))</f>
        <v>0</v>
      </c>
      <c r="AM1114" s="251">
        <f ca="1">IF(A26taxstdlife="n/a","n/a",IF(A26taxstdlife="",0,IF(AM$3&gt;(A26stdlife+$E1114),((INDEX('PTRM input'!$G$385:$P$434,A26offset,$E1114)-INDEX('PTRM input'!$G$277:$P$326,A26offset,$E1114))*OFFSET($F$7,0,$E1114))-SUM($G1114:AL1114),(((INDEX('PTRM input'!$G$385:$P$434,A26offset,$E1114)-INDEX('PTRM input'!$G$277:$P$326,A26offset,$E1114))*OFFSET($F$7,0,$E1114))-SUM($G1114:AL1114))*(OFFSET('PTRM input'!$G$477,0,$E1114-1)/A26taxstdlife))))</f>
        <v>0</v>
      </c>
      <c r="AN1114" s="251">
        <f ca="1">IF(A26taxstdlife="n/a","n/a",IF(A26taxstdlife="",0,IF(AN$3&gt;(A26stdlife+$E1114),((INDEX('PTRM input'!$G$385:$P$434,A26offset,$E1114)-INDEX('PTRM input'!$G$277:$P$326,A26offset,$E1114))*OFFSET($F$7,0,$E1114))-SUM($G1114:AM1114),(((INDEX('PTRM input'!$G$385:$P$434,A26offset,$E1114)-INDEX('PTRM input'!$G$277:$P$326,A26offset,$E1114))*OFFSET($F$7,0,$E1114))-SUM($G1114:AM1114))*(OFFSET('PTRM input'!$G$477,0,$E1114-1)/A26taxstdlife))))</f>
        <v>0</v>
      </c>
      <c r="AO1114" s="251">
        <f ca="1">IF(A26taxstdlife="n/a","n/a",IF(A26taxstdlife="",0,IF(AO$3&gt;(A26stdlife+$E1114),((INDEX('PTRM input'!$G$385:$P$434,A26offset,$E1114)-INDEX('PTRM input'!$G$277:$P$326,A26offset,$E1114))*OFFSET($F$7,0,$E1114))-SUM($G1114:AN1114),(((INDEX('PTRM input'!$G$385:$P$434,A26offset,$E1114)-INDEX('PTRM input'!$G$277:$P$326,A26offset,$E1114))*OFFSET($F$7,0,$E1114))-SUM($G1114:AN1114))*(OFFSET('PTRM input'!$G$477,0,$E1114-1)/A26taxstdlife))))</f>
        <v>0</v>
      </c>
      <c r="AP1114" s="251">
        <f ca="1">IF(A26taxstdlife="n/a","n/a",IF(A26taxstdlife="",0,IF(AP$3&gt;(A26stdlife+$E1114),((INDEX('PTRM input'!$G$385:$P$434,A26offset,$E1114)-INDEX('PTRM input'!$G$277:$P$326,A26offset,$E1114))*OFFSET($F$7,0,$E1114))-SUM($G1114:AO1114),(((INDEX('PTRM input'!$G$385:$P$434,A26offset,$E1114)-INDEX('PTRM input'!$G$277:$P$326,A26offset,$E1114))*OFFSET($F$7,0,$E1114))-SUM($G1114:AO1114))*(OFFSET('PTRM input'!$G$477,0,$E1114-1)/A26taxstdlife))))</f>
        <v>0</v>
      </c>
      <c r="AQ1114" s="251">
        <f ca="1">IF(A26taxstdlife="n/a","n/a",IF(A26taxstdlife="",0,IF(AQ$3&gt;(A26stdlife+$E1114),((INDEX('PTRM input'!$G$385:$P$434,A26offset,$E1114)-INDEX('PTRM input'!$G$277:$P$326,A26offset,$E1114))*OFFSET($F$7,0,$E1114))-SUM($G1114:AP1114),(((INDEX('PTRM input'!$G$385:$P$434,A26offset,$E1114)-INDEX('PTRM input'!$G$277:$P$326,A26offset,$E1114))*OFFSET($F$7,0,$E1114))-SUM($G1114:AP1114))*(OFFSET('PTRM input'!$G$477,0,$E1114-1)/A26taxstdlife))))</f>
        <v>0</v>
      </c>
      <c r="AR1114" s="251">
        <f ca="1">IF(A26taxstdlife="n/a","n/a",IF(A26taxstdlife="",0,IF(AR$3&gt;(A26stdlife+$E1114),((INDEX('PTRM input'!$G$385:$P$434,A26offset,$E1114)-INDEX('PTRM input'!$G$277:$P$326,A26offset,$E1114))*OFFSET($F$7,0,$E1114))-SUM($G1114:AQ1114),(((INDEX('PTRM input'!$G$385:$P$434,A26offset,$E1114)-INDEX('PTRM input'!$G$277:$P$326,A26offset,$E1114))*OFFSET($F$7,0,$E1114))-SUM($G1114:AQ1114))*(OFFSET('PTRM input'!$G$477,0,$E1114-1)/A26taxstdlife))))</f>
        <v>0</v>
      </c>
      <c r="AS1114" s="251">
        <f ca="1">IF(A26taxstdlife="n/a","n/a",IF(A26taxstdlife="",0,IF(AS$3&gt;(A26stdlife+$E1114),((INDEX('PTRM input'!$G$385:$P$434,A26offset,$E1114)-INDEX('PTRM input'!$G$277:$P$326,A26offset,$E1114))*OFFSET($F$7,0,$E1114))-SUM($G1114:AR1114),(((INDEX('PTRM input'!$G$385:$P$434,A26offset,$E1114)-INDEX('PTRM input'!$G$277:$P$326,A26offset,$E1114))*OFFSET($F$7,0,$E1114))-SUM($G1114:AR1114))*(OFFSET('PTRM input'!$G$477,0,$E1114-1)/A26taxstdlife))))</f>
        <v>0</v>
      </c>
      <c r="AT1114" s="251">
        <f ca="1">IF(A26taxstdlife="n/a","n/a",IF(A26taxstdlife="",0,IF(AT$3&gt;(A26stdlife+$E1114),((INDEX('PTRM input'!$G$385:$P$434,A26offset,$E1114)-INDEX('PTRM input'!$G$277:$P$326,A26offset,$E1114))*OFFSET($F$7,0,$E1114))-SUM($G1114:AS1114),(((INDEX('PTRM input'!$G$385:$P$434,A26offset,$E1114)-INDEX('PTRM input'!$G$277:$P$326,A26offset,$E1114))*OFFSET($F$7,0,$E1114))-SUM($G1114:AS1114))*(OFFSET('PTRM input'!$G$477,0,$E1114-1)/A26taxstdlife))))</f>
        <v>0</v>
      </c>
      <c r="AU1114" s="251">
        <f ca="1">IF(A26taxstdlife="n/a","n/a",IF(A26taxstdlife="",0,IF(AU$3&gt;(A26stdlife+$E1114),((INDEX('PTRM input'!$G$385:$P$434,A26offset,$E1114)-INDEX('PTRM input'!$G$277:$P$326,A26offset,$E1114))*OFFSET($F$7,0,$E1114))-SUM($G1114:AT1114),(((INDEX('PTRM input'!$G$385:$P$434,A26offset,$E1114)-INDEX('PTRM input'!$G$277:$P$326,A26offset,$E1114))*OFFSET($F$7,0,$E1114))-SUM($G1114:AT1114))*(OFFSET('PTRM input'!$G$477,0,$E1114-1)/A26taxstdlife))))</f>
        <v>0</v>
      </c>
      <c r="AV1114" s="251">
        <f ca="1">IF(A26taxstdlife="n/a","n/a",IF(A26taxstdlife="",0,IF(AV$3&gt;(A26stdlife+$E1114),((INDEX('PTRM input'!$G$385:$P$434,A26offset,$E1114)-INDEX('PTRM input'!$G$277:$P$326,A26offset,$E1114))*OFFSET($F$7,0,$E1114))-SUM($G1114:AU1114),(((INDEX('PTRM input'!$G$385:$P$434,A26offset,$E1114)-INDEX('PTRM input'!$G$277:$P$326,A26offset,$E1114))*OFFSET($F$7,0,$E1114))-SUM($G1114:AU1114))*(OFFSET('PTRM input'!$G$477,0,$E1114-1)/A26taxstdlife))))</f>
        <v>0</v>
      </c>
      <c r="AW1114" s="251">
        <f ca="1">IF(A26taxstdlife="n/a","n/a",IF(A26taxstdlife="",0,IF(AW$3&gt;(A26stdlife+$E1114),((INDEX('PTRM input'!$G$385:$P$434,A26offset,$E1114)-INDEX('PTRM input'!$G$277:$P$326,A26offset,$E1114))*OFFSET($F$7,0,$E1114))-SUM($G1114:AV1114),(((INDEX('PTRM input'!$G$385:$P$434,A26offset,$E1114)-INDEX('PTRM input'!$G$277:$P$326,A26offset,$E1114))*OFFSET($F$7,0,$E1114))-SUM($G1114:AV1114))*(OFFSET('PTRM input'!$G$477,0,$E1114-1)/A26taxstdlife))))</f>
        <v>0</v>
      </c>
      <c r="AX1114" s="251">
        <f ca="1">IF(A26taxstdlife="n/a","n/a",IF(A26taxstdlife="",0,IF(AX$3&gt;(A26stdlife+$E1114),((INDEX('PTRM input'!$G$385:$P$434,A26offset,$E1114)-INDEX('PTRM input'!$G$277:$P$326,A26offset,$E1114))*OFFSET($F$7,0,$E1114))-SUM($G1114:AW1114),(((INDEX('PTRM input'!$G$385:$P$434,A26offset,$E1114)-INDEX('PTRM input'!$G$277:$P$326,A26offset,$E1114))*OFFSET($F$7,0,$E1114))-SUM($G1114:AW1114))*(OFFSET('PTRM input'!$G$477,0,$E1114-1)/A26taxstdlife))))</f>
        <v>0</v>
      </c>
      <c r="AY1114" s="251">
        <f ca="1">IF(A26taxstdlife="n/a","n/a",IF(A26taxstdlife="",0,IF(AY$3&gt;(A26stdlife+$E1114),((INDEX('PTRM input'!$G$385:$P$434,A26offset,$E1114)-INDEX('PTRM input'!$G$277:$P$326,A26offset,$E1114))*OFFSET($F$7,0,$E1114))-SUM($G1114:AX1114),(((INDEX('PTRM input'!$G$385:$P$434,A26offset,$E1114)-INDEX('PTRM input'!$G$277:$P$326,A26offset,$E1114))*OFFSET($F$7,0,$E1114))-SUM($G1114:AX1114))*(OFFSET('PTRM input'!$G$477,0,$E1114-1)/A26taxstdlife))))</f>
        <v>0</v>
      </c>
      <c r="AZ1114" s="251">
        <f ca="1">IF(A26taxstdlife="n/a","n/a",IF(A26taxstdlife="",0,IF(AZ$3&gt;(A26stdlife+$E1114),((INDEX('PTRM input'!$G$385:$P$434,A26offset,$E1114)-INDEX('PTRM input'!$G$277:$P$326,A26offset,$E1114))*OFFSET($F$7,0,$E1114))-SUM($G1114:AY1114),(((INDEX('PTRM input'!$G$385:$P$434,A26offset,$E1114)-INDEX('PTRM input'!$G$277:$P$326,A26offset,$E1114))*OFFSET($F$7,0,$E1114))-SUM($G1114:AY1114))*(OFFSET('PTRM input'!$G$477,0,$E1114-1)/A26taxstdlife))))</f>
        <v>0</v>
      </c>
      <c r="BA1114" s="251">
        <f ca="1">IF(A26taxstdlife="n/a","n/a",IF(A26taxstdlife="",0,IF(BA$3&gt;(A26stdlife+$E1114),((INDEX('PTRM input'!$G$385:$P$434,A26offset,$E1114)-INDEX('PTRM input'!$G$277:$P$326,A26offset,$E1114))*OFFSET($F$7,0,$E1114))-SUM($G1114:AZ1114),(((INDEX('PTRM input'!$G$385:$P$434,A26offset,$E1114)-INDEX('PTRM input'!$G$277:$P$326,A26offset,$E1114))*OFFSET($F$7,0,$E1114))-SUM($G1114:AZ1114))*(OFFSET('PTRM input'!$G$477,0,$E1114-1)/A26taxstdlife))))</f>
        <v>0</v>
      </c>
      <c r="BB1114" s="251">
        <f ca="1">IF(A26taxstdlife="n/a","n/a",IF(A26taxstdlife="",0,IF(BB$3&gt;(A26stdlife+$E1114),((INDEX('PTRM input'!$G$385:$P$434,A26offset,$E1114)-INDEX('PTRM input'!$G$277:$P$326,A26offset,$E1114))*OFFSET($F$7,0,$E1114))-SUM($G1114:BA1114),(((INDEX('PTRM input'!$G$385:$P$434,A26offset,$E1114)-INDEX('PTRM input'!$G$277:$P$326,A26offset,$E1114))*OFFSET($F$7,0,$E1114))-SUM($G1114:BA1114))*(OFFSET('PTRM input'!$G$477,0,$E1114-1)/A26taxstdlife))))</f>
        <v>0</v>
      </c>
      <c r="BC1114" s="251">
        <f ca="1">IF(A26taxstdlife="n/a","n/a",IF(A26taxstdlife="",0,IF(BC$3&gt;(A26stdlife+$E1114),((INDEX('PTRM input'!$G$385:$P$434,A26offset,$E1114)-INDEX('PTRM input'!$G$277:$P$326,A26offset,$E1114))*OFFSET($F$7,0,$E1114))-SUM($G1114:BB1114),(((INDEX('PTRM input'!$G$385:$P$434,A26offset,$E1114)-INDEX('PTRM input'!$G$277:$P$326,A26offset,$E1114))*OFFSET($F$7,0,$E1114))-SUM($G1114:BB1114))*(OFFSET('PTRM input'!$G$477,0,$E1114-1)/A26taxstdlife))))</f>
        <v>0</v>
      </c>
      <c r="BD1114" s="251">
        <f ca="1">IF(A26taxstdlife="n/a","n/a",IF(A26taxstdlife="",0,IF(BD$3&gt;(A26stdlife+$E1114),((INDEX('PTRM input'!$G$385:$P$434,A26offset,$E1114)-INDEX('PTRM input'!$G$277:$P$326,A26offset,$E1114))*OFFSET($F$7,0,$E1114))-SUM($G1114:BC1114),(((INDEX('PTRM input'!$G$385:$P$434,A26offset,$E1114)-INDEX('PTRM input'!$G$277:$P$326,A26offset,$E1114))*OFFSET($F$7,0,$E1114))-SUM($G1114:BC1114))*(OFFSET('PTRM input'!$G$477,0,$E1114-1)/A26taxstdlife))))</f>
        <v>0</v>
      </c>
      <c r="BE1114" s="251">
        <f ca="1">IF(A26taxstdlife="n/a","n/a",IF(A26taxstdlife="",0,IF(BE$3&gt;(A26stdlife+$E1114),((INDEX('PTRM input'!$G$385:$P$434,A26offset,$E1114)-INDEX('PTRM input'!$G$277:$P$326,A26offset,$E1114))*OFFSET($F$7,0,$E1114))-SUM($G1114:BD1114),(((INDEX('PTRM input'!$G$385:$P$434,A26offset,$E1114)-INDEX('PTRM input'!$G$277:$P$326,A26offset,$E1114))*OFFSET($F$7,0,$E1114))-SUM($G1114:BD1114))*(OFFSET('PTRM input'!$G$477,0,$E1114-1)/A26taxstdlife))))</f>
        <v>0</v>
      </c>
      <c r="BF1114" s="251">
        <f ca="1">IF(A26taxstdlife="n/a","n/a",IF(A26taxstdlife="",0,IF(BF$3&gt;(A26stdlife+$E1114),((INDEX('PTRM input'!$G$385:$P$434,A26offset,$E1114)-INDEX('PTRM input'!$G$277:$P$326,A26offset,$E1114))*OFFSET($F$7,0,$E1114))-SUM($G1114:BE1114),(((INDEX('PTRM input'!$G$385:$P$434,A26offset,$E1114)-INDEX('PTRM input'!$G$277:$P$326,A26offset,$E1114))*OFFSET($F$7,0,$E1114))-SUM($G1114:BE1114))*(OFFSET('PTRM input'!$G$477,0,$E1114-1)/A26taxstdlife))))</f>
        <v>0</v>
      </c>
      <c r="BG1114" s="251">
        <f ca="1">IF(A26taxstdlife="n/a","n/a",IF(A26taxstdlife="",0,IF(BG$3&gt;(A26stdlife+$E1114),((INDEX('PTRM input'!$G$385:$P$434,A26offset,$E1114)-INDEX('PTRM input'!$G$277:$P$326,A26offset,$E1114))*OFFSET($F$7,0,$E1114))-SUM($G1114:BF1114),(((INDEX('PTRM input'!$G$385:$P$434,A26offset,$E1114)-INDEX('PTRM input'!$G$277:$P$326,A26offset,$E1114))*OFFSET($F$7,0,$E1114))-SUM($G1114:BF1114))*(OFFSET('PTRM input'!$G$477,0,$E1114-1)/A26taxstdlife))))</f>
        <v>0</v>
      </c>
      <c r="BH1114" s="251">
        <f ca="1">IF(A26taxstdlife="n/a","n/a",IF(A26taxstdlife="",0,IF(BH$3&gt;(A26stdlife+$E1114),((INDEX('PTRM input'!$G$385:$P$434,A26offset,$E1114)-INDEX('PTRM input'!$G$277:$P$326,A26offset,$E1114))*OFFSET($F$7,0,$E1114))-SUM($G1114:BG1114),(((INDEX('PTRM input'!$G$385:$P$434,A26offset,$E1114)-INDEX('PTRM input'!$G$277:$P$326,A26offset,$E1114))*OFFSET($F$7,0,$E1114))-SUM($G1114:BG1114))*(OFFSET('PTRM input'!$G$477,0,$E1114-1)/A26taxstdlife))))</f>
        <v>0</v>
      </c>
      <c r="BI1114" s="251">
        <f ca="1">IF(A26taxstdlife="n/a","n/a",IF(A26taxstdlife="",0,IF(BI$3&gt;(A26stdlife+$E1114),((INDEX('PTRM input'!$G$385:$P$434,A26offset,$E1114)-INDEX('PTRM input'!$G$277:$P$326,A26offset,$E1114))*OFFSET($F$7,0,$E1114))-SUM($G1114:BH1114),(((INDEX('PTRM input'!$G$385:$P$434,A26offset,$E1114)-INDEX('PTRM input'!$G$277:$P$326,A26offset,$E1114))*OFFSET($F$7,0,$E1114))-SUM($G1114:BH1114))*(OFFSET('PTRM input'!$G$477,0,$E1114-1)/A26taxstdlife))))</f>
        <v>0</v>
      </c>
      <c r="BJ1114" s="116"/>
      <c r="BK1114" s="116"/>
      <c r="BL1114" s="116"/>
      <c r="BM1114" s="116"/>
    </row>
    <row r="1115" spans="1:65" ht="12.75" hidden="1" customHeight="1" outlineLevel="2">
      <c r="A1115" s="366"/>
      <c r="B1115" s="19"/>
      <c r="C1115" s="18"/>
      <c r="D1115" s="760"/>
      <c r="E1115" s="86">
        <v>9</v>
      </c>
      <c r="F1115" s="356"/>
      <c r="G1115" s="434"/>
      <c r="H1115" s="435"/>
      <c r="I1115" s="435"/>
      <c r="J1115" s="435"/>
      <c r="K1115" s="435"/>
      <c r="L1115" s="435"/>
      <c r="M1115" s="435"/>
      <c r="N1115" s="435"/>
      <c r="O1115" s="619"/>
      <c r="P1115" s="251">
        <f ca="1">IF(A26taxstdlife="n/a","n/a",IF(A26taxstdlife="",0,IF(P$3&gt;(A26stdlife+$E1115),((INDEX('PTRM input'!$G$385:$P$434,A26offset,$E1115)-INDEX('PTRM input'!$G$277:$P$326,A26offset,$E1115))*OFFSET($F$7,0,$E1115))-SUM($G1115:O1115),(((INDEX('PTRM input'!$G$385:$P$434,A26offset,$E1115)-INDEX('PTRM input'!$G$277:$P$326,A26offset,$E1115))*OFFSET($F$7,0,$E1115))-SUM($G1115:O1115))*(OFFSET('PTRM input'!$G$477,0,$E1115-1)/A26taxstdlife))))</f>
        <v>0</v>
      </c>
      <c r="Q1115" s="251">
        <f ca="1">IF(A26taxstdlife="n/a","n/a",IF(A26taxstdlife="",0,IF(Q$3&gt;(A26stdlife+$E1115),((INDEX('PTRM input'!$G$385:$P$434,A26offset,$E1115)-INDEX('PTRM input'!$G$277:$P$326,A26offset,$E1115))*OFFSET($F$7,0,$E1115))-SUM($G1115:P1115),(((INDEX('PTRM input'!$G$385:$P$434,A26offset,$E1115)-INDEX('PTRM input'!$G$277:$P$326,A26offset,$E1115))*OFFSET($F$7,0,$E1115))-SUM($G1115:P1115))*(OFFSET('PTRM input'!$G$477,0,$E1115-1)/A26taxstdlife))))</f>
        <v>0</v>
      </c>
      <c r="R1115" s="251">
        <f ca="1">IF(A26taxstdlife="n/a","n/a",IF(A26taxstdlife="",0,IF(R$3&gt;(A26stdlife+$E1115),((INDEX('PTRM input'!$G$385:$P$434,A26offset,$E1115)-INDEX('PTRM input'!$G$277:$P$326,A26offset,$E1115))*OFFSET($F$7,0,$E1115))-SUM($G1115:Q1115),(((INDEX('PTRM input'!$G$385:$P$434,A26offset,$E1115)-INDEX('PTRM input'!$G$277:$P$326,A26offset,$E1115))*OFFSET($F$7,0,$E1115))-SUM($G1115:Q1115))*(OFFSET('PTRM input'!$G$477,0,$E1115-1)/A26taxstdlife))))</f>
        <v>0</v>
      </c>
      <c r="S1115" s="251">
        <f ca="1">IF(A26taxstdlife="n/a","n/a",IF(A26taxstdlife="",0,IF(S$3&gt;(A26stdlife+$E1115),((INDEX('PTRM input'!$G$385:$P$434,A26offset,$E1115)-INDEX('PTRM input'!$G$277:$P$326,A26offset,$E1115))*OFFSET($F$7,0,$E1115))-SUM($G1115:R1115),(((INDEX('PTRM input'!$G$385:$P$434,A26offset,$E1115)-INDEX('PTRM input'!$G$277:$P$326,A26offset,$E1115))*OFFSET($F$7,0,$E1115))-SUM($G1115:R1115))*(OFFSET('PTRM input'!$G$477,0,$E1115-1)/A26taxstdlife))))</f>
        <v>0</v>
      </c>
      <c r="T1115" s="251">
        <f ca="1">IF(A26taxstdlife="n/a","n/a",IF(A26taxstdlife="",0,IF(T$3&gt;(A26stdlife+$E1115),((INDEX('PTRM input'!$G$385:$P$434,A26offset,$E1115)-INDEX('PTRM input'!$G$277:$P$326,A26offset,$E1115))*OFFSET($F$7,0,$E1115))-SUM($G1115:S1115),(((INDEX('PTRM input'!$G$385:$P$434,A26offset,$E1115)-INDEX('PTRM input'!$G$277:$P$326,A26offset,$E1115))*OFFSET($F$7,0,$E1115))-SUM($G1115:S1115))*(OFFSET('PTRM input'!$G$477,0,$E1115-1)/A26taxstdlife))))</f>
        <v>0</v>
      </c>
      <c r="U1115" s="251">
        <f ca="1">IF(A26taxstdlife="n/a","n/a",IF(A26taxstdlife="",0,IF(U$3&gt;(A26stdlife+$E1115),((INDEX('PTRM input'!$G$385:$P$434,A26offset,$E1115)-INDEX('PTRM input'!$G$277:$P$326,A26offset,$E1115))*OFFSET($F$7,0,$E1115))-SUM($G1115:T1115),(((INDEX('PTRM input'!$G$385:$P$434,A26offset,$E1115)-INDEX('PTRM input'!$G$277:$P$326,A26offset,$E1115))*OFFSET($F$7,0,$E1115))-SUM($G1115:T1115))*(OFFSET('PTRM input'!$G$477,0,$E1115-1)/A26taxstdlife))))</f>
        <v>0</v>
      </c>
      <c r="V1115" s="251">
        <f ca="1">IF(A26taxstdlife="n/a","n/a",IF(A26taxstdlife="",0,IF(V$3&gt;(A26stdlife+$E1115),((INDEX('PTRM input'!$G$385:$P$434,A26offset,$E1115)-INDEX('PTRM input'!$G$277:$P$326,A26offset,$E1115))*OFFSET($F$7,0,$E1115))-SUM($G1115:U1115),(((INDEX('PTRM input'!$G$385:$P$434,A26offset,$E1115)-INDEX('PTRM input'!$G$277:$P$326,A26offset,$E1115))*OFFSET($F$7,0,$E1115))-SUM($G1115:U1115))*(OFFSET('PTRM input'!$G$477,0,$E1115-1)/A26taxstdlife))))</f>
        <v>0</v>
      </c>
      <c r="W1115" s="251">
        <f ca="1">IF(A26taxstdlife="n/a","n/a",IF(A26taxstdlife="",0,IF(W$3&gt;(A26stdlife+$E1115),((INDEX('PTRM input'!$G$385:$P$434,A26offset,$E1115)-INDEX('PTRM input'!$G$277:$P$326,A26offset,$E1115))*OFFSET($F$7,0,$E1115))-SUM($G1115:V1115),(((INDEX('PTRM input'!$G$385:$P$434,A26offset,$E1115)-INDEX('PTRM input'!$G$277:$P$326,A26offset,$E1115))*OFFSET($F$7,0,$E1115))-SUM($G1115:V1115))*(OFFSET('PTRM input'!$G$477,0,$E1115-1)/A26taxstdlife))))</f>
        <v>0</v>
      </c>
      <c r="X1115" s="251">
        <f ca="1">IF(A26taxstdlife="n/a","n/a",IF(A26taxstdlife="",0,IF(X$3&gt;(A26stdlife+$E1115),((INDEX('PTRM input'!$G$385:$P$434,A26offset,$E1115)-INDEX('PTRM input'!$G$277:$P$326,A26offset,$E1115))*OFFSET($F$7,0,$E1115))-SUM($G1115:W1115),(((INDEX('PTRM input'!$G$385:$P$434,A26offset,$E1115)-INDEX('PTRM input'!$G$277:$P$326,A26offset,$E1115))*OFFSET($F$7,0,$E1115))-SUM($G1115:W1115))*(OFFSET('PTRM input'!$G$477,0,$E1115-1)/A26taxstdlife))))</f>
        <v>0</v>
      </c>
      <c r="Y1115" s="251">
        <f ca="1">IF(A26taxstdlife="n/a","n/a",IF(A26taxstdlife="",0,IF(Y$3&gt;(A26stdlife+$E1115),((INDEX('PTRM input'!$G$385:$P$434,A26offset,$E1115)-INDEX('PTRM input'!$G$277:$P$326,A26offset,$E1115))*OFFSET($F$7,0,$E1115))-SUM($G1115:X1115),(((INDEX('PTRM input'!$G$385:$P$434,A26offset,$E1115)-INDEX('PTRM input'!$G$277:$P$326,A26offset,$E1115))*OFFSET($F$7,0,$E1115))-SUM($G1115:X1115))*(OFFSET('PTRM input'!$G$477,0,$E1115-1)/A26taxstdlife))))</f>
        <v>0</v>
      </c>
      <c r="Z1115" s="251">
        <f ca="1">IF(A26taxstdlife="n/a","n/a",IF(A26taxstdlife="",0,IF(Z$3&gt;(A26stdlife+$E1115),((INDEX('PTRM input'!$G$385:$P$434,A26offset,$E1115)-INDEX('PTRM input'!$G$277:$P$326,A26offset,$E1115))*OFFSET($F$7,0,$E1115))-SUM($G1115:Y1115),(((INDEX('PTRM input'!$G$385:$P$434,A26offset,$E1115)-INDEX('PTRM input'!$G$277:$P$326,A26offset,$E1115))*OFFSET($F$7,0,$E1115))-SUM($G1115:Y1115))*(OFFSET('PTRM input'!$G$477,0,$E1115-1)/A26taxstdlife))))</f>
        <v>0</v>
      </c>
      <c r="AA1115" s="251">
        <f ca="1">IF(A26taxstdlife="n/a","n/a",IF(A26taxstdlife="",0,IF(AA$3&gt;(A26stdlife+$E1115),((INDEX('PTRM input'!$G$385:$P$434,A26offset,$E1115)-INDEX('PTRM input'!$G$277:$P$326,A26offset,$E1115))*OFFSET($F$7,0,$E1115))-SUM($G1115:Z1115),(((INDEX('PTRM input'!$G$385:$P$434,A26offset,$E1115)-INDEX('PTRM input'!$G$277:$P$326,A26offset,$E1115))*OFFSET($F$7,0,$E1115))-SUM($G1115:Z1115))*(OFFSET('PTRM input'!$G$477,0,$E1115-1)/A26taxstdlife))))</f>
        <v>0</v>
      </c>
      <c r="AB1115" s="251">
        <f ca="1">IF(A26taxstdlife="n/a","n/a",IF(A26taxstdlife="",0,IF(AB$3&gt;(A26stdlife+$E1115),((INDEX('PTRM input'!$G$385:$P$434,A26offset,$E1115)-INDEX('PTRM input'!$G$277:$P$326,A26offset,$E1115))*OFFSET($F$7,0,$E1115))-SUM($G1115:AA1115),(((INDEX('PTRM input'!$G$385:$P$434,A26offset,$E1115)-INDEX('PTRM input'!$G$277:$P$326,A26offset,$E1115))*OFFSET($F$7,0,$E1115))-SUM($G1115:AA1115))*(OFFSET('PTRM input'!$G$477,0,$E1115-1)/A26taxstdlife))))</f>
        <v>0</v>
      </c>
      <c r="AC1115" s="251">
        <f ca="1">IF(A26taxstdlife="n/a","n/a",IF(A26taxstdlife="",0,IF(AC$3&gt;(A26stdlife+$E1115),((INDEX('PTRM input'!$G$385:$P$434,A26offset,$E1115)-INDEX('PTRM input'!$G$277:$P$326,A26offset,$E1115))*OFFSET($F$7,0,$E1115))-SUM($G1115:AB1115),(((INDEX('PTRM input'!$G$385:$P$434,A26offset,$E1115)-INDEX('PTRM input'!$G$277:$P$326,A26offset,$E1115))*OFFSET($F$7,0,$E1115))-SUM($G1115:AB1115))*(OFFSET('PTRM input'!$G$477,0,$E1115-1)/A26taxstdlife))))</f>
        <v>0</v>
      </c>
      <c r="AD1115" s="251">
        <f ca="1">IF(A26taxstdlife="n/a","n/a",IF(A26taxstdlife="",0,IF(AD$3&gt;(A26stdlife+$E1115),((INDEX('PTRM input'!$G$385:$P$434,A26offset,$E1115)-INDEX('PTRM input'!$G$277:$P$326,A26offset,$E1115))*OFFSET($F$7,0,$E1115))-SUM($G1115:AC1115),(((INDEX('PTRM input'!$G$385:$P$434,A26offset,$E1115)-INDEX('PTRM input'!$G$277:$P$326,A26offset,$E1115))*OFFSET($F$7,0,$E1115))-SUM($G1115:AC1115))*(OFFSET('PTRM input'!$G$477,0,$E1115-1)/A26taxstdlife))))</f>
        <v>0</v>
      </c>
      <c r="AE1115" s="251">
        <f ca="1">IF(A26taxstdlife="n/a","n/a",IF(A26taxstdlife="",0,IF(AE$3&gt;(A26stdlife+$E1115),((INDEX('PTRM input'!$G$385:$P$434,A26offset,$E1115)-INDEX('PTRM input'!$G$277:$P$326,A26offset,$E1115))*OFFSET($F$7,0,$E1115))-SUM($G1115:AD1115),(((INDEX('PTRM input'!$G$385:$P$434,A26offset,$E1115)-INDEX('PTRM input'!$G$277:$P$326,A26offset,$E1115))*OFFSET($F$7,0,$E1115))-SUM($G1115:AD1115))*(OFFSET('PTRM input'!$G$477,0,$E1115-1)/A26taxstdlife))))</f>
        <v>0</v>
      </c>
      <c r="AF1115" s="251">
        <f ca="1">IF(A26taxstdlife="n/a","n/a",IF(A26taxstdlife="",0,IF(AF$3&gt;(A26stdlife+$E1115),((INDEX('PTRM input'!$G$385:$P$434,A26offset,$E1115)-INDEX('PTRM input'!$G$277:$P$326,A26offset,$E1115))*OFFSET($F$7,0,$E1115))-SUM($G1115:AE1115),(((INDEX('PTRM input'!$G$385:$P$434,A26offset,$E1115)-INDEX('PTRM input'!$G$277:$P$326,A26offset,$E1115))*OFFSET($F$7,0,$E1115))-SUM($G1115:AE1115))*(OFFSET('PTRM input'!$G$477,0,$E1115-1)/A26taxstdlife))))</f>
        <v>0</v>
      </c>
      <c r="AG1115" s="251">
        <f ca="1">IF(A26taxstdlife="n/a","n/a",IF(A26taxstdlife="",0,IF(AG$3&gt;(A26stdlife+$E1115),((INDEX('PTRM input'!$G$385:$P$434,A26offset,$E1115)-INDEX('PTRM input'!$G$277:$P$326,A26offset,$E1115))*OFFSET($F$7,0,$E1115))-SUM($G1115:AF1115),(((INDEX('PTRM input'!$G$385:$P$434,A26offset,$E1115)-INDEX('PTRM input'!$G$277:$P$326,A26offset,$E1115))*OFFSET($F$7,0,$E1115))-SUM($G1115:AF1115))*(OFFSET('PTRM input'!$G$477,0,$E1115-1)/A26taxstdlife))))</f>
        <v>0</v>
      </c>
      <c r="AH1115" s="251">
        <f ca="1">IF(A26taxstdlife="n/a","n/a",IF(A26taxstdlife="",0,IF(AH$3&gt;(A26stdlife+$E1115),((INDEX('PTRM input'!$G$385:$P$434,A26offset,$E1115)-INDEX('PTRM input'!$G$277:$P$326,A26offset,$E1115))*OFFSET($F$7,0,$E1115))-SUM($G1115:AG1115),(((INDEX('PTRM input'!$G$385:$P$434,A26offset,$E1115)-INDEX('PTRM input'!$G$277:$P$326,A26offset,$E1115))*OFFSET($F$7,0,$E1115))-SUM($G1115:AG1115))*(OFFSET('PTRM input'!$G$477,0,$E1115-1)/A26taxstdlife))))</f>
        <v>0</v>
      </c>
      <c r="AI1115" s="251">
        <f ca="1">IF(A26taxstdlife="n/a","n/a",IF(A26taxstdlife="",0,IF(AI$3&gt;(A26stdlife+$E1115),((INDEX('PTRM input'!$G$385:$P$434,A26offset,$E1115)-INDEX('PTRM input'!$G$277:$P$326,A26offset,$E1115))*OFFSET($F$7,0,$E1115))-SUM($G1115:AH1115),(((INDEX('PTRM input'!$G$385:$P$434,A26offset,$E1115)-INDEX('PTRM input'!$G$277:$P$326,A26offset,$E1115))*OFFSET($F$7,0,$E1115))-SUM($G1115:AH1115))*(OFFSET('PTRM input'!$G$477,0,$E1115-1)/A26taxstdlife))))</f>
        <v>0</v>
      </c>
      <c r="AJ1115" s="251">
        <f ca="1">IF(A26taxstdlife="n/a","n/a",IF(A26taxstdlife="",0,IF(AJ$3&gt;(A26stdlife+$E1115),((INDEX('PTRM input'!$G$385:$P$434,A26offset,$E1115)-INDEX('PTRM input'!$G$277:$P$326,A26offset,$E1115))*OFFSET($F$7,0,$E1115))-SUM($G1115:AI1115),(((INDEX('PTRM input'!$G$385:$P$434,A26offset,$E1115)-INDEX('PTRM input'!$G$277:$P$326,A26offset,$E1115))*OFFSET($F$7,0,$E1115))-SUM($G1115:AI1115))*(OFFSET('PTRM input'!$G$477,0,$E1115-1)/A26taxstdlife))))</f>
        <v>0</v>
      </c>
      <c r="AK1115" s="251">
        <f ca="1">IF(A26taxstdlife="n/a","n/a",IF(A26taxstdlife="",0,IF(AK$3&gt;(A26stdlife+$E1115),((INDEX('PTRM input'!$G$385:$P$434,A26offset,$E1115)-INDEX('PTRM input'!$G$277:$P$326,A26offset,$E1115))*OFFSET($F$7,0,$E1115))-SUM($G1115:AJ1115),(((INDEX('PTRM input'!$G$385:$P$434,A26offset,$E1115)-INDEX('PTRM input'!$G$277:$P$326,A26offset,$E1115))*OFFSET($F$7,0,$E1115))-SUM($G1115:AJ1115))*(OFFSET('PTRM input'!$G$477,0,$E1115-1)/A26taxstdlife))))</f>
        <v>0</v>
      </c>
      <c r="AL1115" s="251">
        <f ca="1">IF(A26taxstdlife="n/a","n/a",IF(A26taxstdlife="",0,IF(AL$3&gt;(A26stdlife+$E1115),((INDEX('PTRM input'!$G$385:$P$434,A26offset,$E1115)-INDEX('PTRM input'!$G$277:$P$326,A26offset,$E1115))*OFFSET($F$7,0,$E1115))-SUM($G1115:AK1115),(((INDEX('PTRM input'!$G$385:$P$434,A26offset,$E1115)-INDEX('PTRM input'!$G$277:$P$326,A26offset,$E1115))*OFFSET($F$7,0,$E1115))-SUM($G1115:AK1115))*(OFFSET('PTRM input'!$G$477,0,$E1115-1)/A26taxstdlife))))</f>
        <v>0</v>
      </c>
      <c r="AM1115" s="251">
        <f ca="1">IF(A26taxstdlife="n/a","n/a",IF(A26taxstdlife="",0,IF(AM$3&gt;(A26stdlife+$E1115),((INDEX('PTRM input'!$G$385:$P$434,A26offset,$E1115)-INDEX('PTRM input'!$G$277:$P$326,A26offset,$E1115))*OFFSET($F$7,0,$E1115))-SUM($G1115:AL1115),(((INDEX('PTRM input'!$G$385:$P$434,A26offset,$E1115)-INDEX('PTRM input'!$G$277:$P$326,A26offset,$E1115))*OFFSET($F$7,0,$E1115))-SUM($G1115:AL1115))*(OFFSET('PTRM input'!$G$477,0,$E1115-1)/A26taxstdlife))))</f>
        <v>0</v>
      </c>
      <c r="AN1115" s="251">
        <f ca="1">IF(A26taxstdlife="n/a","n/a",IF(A26taxstdlife="",0,IF(AN$3&gt;(A26stdlife+$E1115),((INDEX('PTRM input'!$G$385:$P$434,A26offset,$E1115)-INDEX('PTRM input'!$G$277:$P$326,A26offset,$E1115))*OFFSET($F$7,0,$E1115))-SUM($G1115:AM1115),(((INDEX('PTRM input'!$G$385:$P$434,A26offset,$E1115)-INDEX('PTRM input'!$G$277:$P$326,A26offset,$E1115))*OFFSET($F$7,0,$E1115))-SUM($G1115:AM1115))*(OFFSET('PTRM input'!$G$477,0,$E1115-1)/A26taxstdlife))))</f>
        <v>0</v>
      </c>
      <c r="AO1115" s="251">
        <f ca="1">IF(A26taxstdlife="n/a","n/a",IF(A26taxstdlife="",0,IF(AO$3&gt;(A26stdlife+$E1115),((INDEX('PTRM input'!$G$385:$P$434,A26offset,$E1115)-INDEX('PTRM input'!$G$277:$P$326,A26offset,$E1115))*OFFSET($F$7,0,$E1115))-SUM($G1115:AN1115),(((INDEX('PTRM input'!$G$385:$P$434,A26offset,$E1115)-INDEX('PTRM input'!$G$277:$P$326,A26offset,$E1115))*OFFSET($F$7,0,$E1115))-SUM($G1115:AN1115))*(OFFSET('PTRM input'!$G$477,0,$E1115-1)/A26taxstdlife))))</f>
        <v>0</v>
      </c>
      <c r="AP1115" s="251">
        <f ca="1">IF(A26taxstdlife="n/a","n/a",IF(A26taxstdlife="",0,IF(AP$3&gt;(A26stdlife+$E1115),((INDEX('PTRM input'!$G$385:$P$434,A26offset,$E1115)-INDEX('PTRM input'!$G$277:$P$326,A26offset,$E1115))*OFFSET($F$7,0,$E1115))-SUM($G1115:AO1115),(((INDEX('PTRM input'!$G$385:$P$434,A26offset,$E1115)-INDEX('PTRM input'!$G$277:$P$326,A26offset,$E1115))*OFFSET($F$7,0,$E1115))-SUM($G1115:AO1115))*(OFFSET('PTRM input'!$G$477,0,$E1115-1)/A26taxstdlife))))</f>
        <v>0</v>
      </c>
      <c r="AQ1115" s="251">
        <f ca="1">IF(A26taxstdlife="n/a","n/a",IF(A26taxstdlife="",0,IF(AQ$3&gt;(A26stdlife+$E1115),((INDEX('PTRM input'!$G$385:$P$434,A26offset,$E1115)-INDEX('PTRM input'!$G$277:$P$326,A26offset,$E1115))*OFFSET($F$7,0,$E1115))-SUM($G1115:AP1115),(((INDEX('PTRM input'!$G$385:$P$434,A26offset,$E1115)-INDEX('PTRM input'!$G$277:$P$326,A26offset,$E1115))*OFFSET($F$7,0,$E1115))-SUM($G1115:AP1115))*(OFFSET('PTRM input'!$G$477,0,$E1115-1)/A26taxstdlife))))</f>
        <v>0</v>
      </c>
      <c r="AR1115" s="251">
        <f ca="1">IF(A26taxstdlife="n/a","n/a",IF(A26taxstdlife="",0,IF(AR$3&gt;(A26stdlife+$E1115),((INDEX('PTRM input'!$G$385:$P$434,A26offset,$E1115)-INDEX('PTRM input'!$G$277:$P$326,A26offset,$E1115))*OFFSET($F$7,0,$E1115))-SUM($G1115:AQ1115),(((INDEX('PTRM input'!$G$385:$P$434,A26offset,$E1115)-INDEX('PTRM input'!$G$277:$P$326,A26offset,$E1115))*OFFSET($F$7,0,$E1115))-SUM($G1115:AQ1115))*(OFFSET('PTRM input'!$G$477,0,$E1115-1)/A26taxstdlife))))</f>
        <v>0</v>
      </c>
      <c r="AS1115" s="251">
        <f ca="1">IF(A26taxstdlife="n/a","n/a",IF(A26taxstdlife="",0,IF(AS$3&gt;(A26stdlife+$E1115),((INDEX('PTRM input'!$G$385:$P$434,A26offset,$E1115)-INDEX('PTRM input'!$G$277:$P$326,A26offset,$E1115))*OFFSET($F$7,0,$E1115))-SUM($G1115:AR1115),(((INDEX('PTRM input'!$G$385:$P$434,A26offset,$E1115)-INDEX('PTRM input'!$G$277:$P$326,A26offset,$E1115))*OFFSET($F$7,0,$E1115))-SUM($G1115:AR1115))*(OFFSET('PTRM input'!$G$477,0,$E1115-1)/A26taxstdlife))))</f>
        <v>0</v>
      </c>
      <c r="AT1115" s="251">
        <f ca="1">IF(A26taxstdlife="n/a","n/a",IF(A26taxstdlife="",0,IF(AT$3&gt;(A26stdlife+$E1115),((INDEX('PTRM input'!$G$385:$P$434,A26offset,$E1115)-INDEX('PTRM input'!$G$277:$P$326,A26offset,$E1115))*OFFSET($F$7,0,$E1115))-SUM($G1115:AS1115),(((INDEX('PTRM input'!$G$385:$P$434,A26offset,$E1115)-INDEX('PTRM input'!$G$277:$P$326,A26offset,$E1115))*OFFSET($F$7,0,$E1115))-SUM($G1115:AS1115))*(OFFSET('PTRM input'!$G$477,0,$E1115-1)/A26taxstdlife))))</f>
        <v>0</v>
      </c>
      <c r="AU1115" s="251">
        <f ca="1">IF(A26taxstdlife="n/a","n/a",IF(A26taxstdlife="",0,IF(AU$3&gt;(A26stdlife+$E1115),((INDEX('PTRM input'!$G$385:$P$434,A26offset,$E1115)-INDEX('PTRM input'!$G$277:$P$326,A26offset,$E1115))*OFFSET($F$7,0,$E1115))-SUM($G1115:AT1115),(((INDEX('PTRM input'!$G$385:$P$434,A26offset,$E1115)-INDEX('PTRM input'!$G$277:$P$326,A26offset,$E1115))*OFFSET($F$7,0,$E1115))-SUM($G1115:AT1115))*(OFFSET('PTRM input'!$G$477,0,$E1115-1)/A26taxstdlife))))</f>
        <v>0</v>
      </c>
      <c r="AV1115" s="251">
        <f ca="1">IF(A26taxstdlife="n/a","n/a",IF(A26taxstdlife="",0,IF(AV$3&gt;(A26stdlife+$E1115),((INDEX('PTRM input'!$G$385:$P$434,A26offset,$E1115)-INDEX('PTRM input'!$G$277:$P$326,A26offset,$E1115))*OFFSET($F$7,0,$E1115))-SUM($G1115:AU1115),(((INDEX('PTRM input'!$G$385:$P$434,A26offset,$E1115)-INDEX('PTRM input'!$G$277:$P$326,A26offset,$E1115))*OFFSET($F$7,0,$E1115))-SUM($G1115:AU1115))*(OFFSET('PTRM input'!$G$477,0,$E1115-1)/A26taxstdlife))))</f>
        <v>0</v>
      </c>
      <c r="AW1115" s="251">
        <f ca="1">IF(A26taxstdlife="n/a","n/a",IF(A26taxstdlife="",0,IF(AW$3&gt;(A26stdlife+$E1115),((INDEX('PTRM input'!$G$385:$P$434,A26offset,$E1115)-INDEX('PTRM input'!$G$277:$P$326,A26offset,$E1115))*OFFSET($F$7,0,$E1115))-SUM($G1115:AV1115),(((INDEX('PTRM input'!$G$385:$P$434,A26offset,$E1115)-INDEX('PTRM input'!$G$277:$P$326,A26offset,$E1115))*OFFSET($F$7,0,$E1115))-SUM($G1115:AV1115))*(OFFSET('PTRM input'!$G$477,0,$E1115-1)/A26taxstdlife))))</f>
        <v>0</v>
      </c>
      <c r="AX1115" s="251">
        <f ca="1">IF(A26taxstdlife="n/a","n/a",IF(A26taxstdlife="",0,IF(AX$3&gt;(A26stdlife+$E1115),((INDEX('PTRM input'!$G$385:$P$434,A26offset,$E1115)-INDEX('PTRM input'!$G$277:$P$326,A26offset,$E1115))*OFFSET($F$7,0,$E1115))-SUM($G1115:AW1115),(((INDEX('PTRM input'!$G$385:$P$434,A26offset,$E1115)-INDEX('PTRM input'!$G$277:$P$326,A26offset,$E1115))*OFFSET($F$7,0,$E1115))-SUM($G1115:AW1115))*(OFFSET('PTRM input'!$G$477,0,$E1115-1)/A26taxstdlife))))</f>
        <v>0</v>
      </c>
      <c r="AY1115" s="251">
        <f ca="1">IF(A26taxstdlife="n/a","n/a",IF(A26taxstdlife="",0,IF(AY$3&gt;(A26stdlife+$E1115),((INDEX('PTRM input'!$G$385:$P$434,A26offset,$E1115)-INDEX('PTRM input'!$G$277:$P$326,A26offset,$E1115))*OFFSET($F$7,0,$E1115))-SUM($G1115:AX1115),(((INDEX('PTRM input'!$G$385:$P$434,A26offset,$E1115)-INDEX('PTRM input'!$G$277:$P$326,A26offset,$E1115))*OFFSET($F$7,0,$E1115))-SUM($G1115:AX1115))*(OFFSET('PTRM input'!$G$477,0,$E1115-1)/A26taxstdlife))))</f>
        <v>0</v>
      </c>
      <c r="AZ1115" s="251">
        <f ca="1">IF(A26taxstdlife="n/a","n/a",IF(A26taxstdlife="",0,IF(AZ$3&gt;(A26stdlife+$E1115),((INDEX('PTRM input'!$G$385:$P$434,A26offset,$E1115)-INDEX('PTRM input'!$G$277:$P$326,A26offset,$E1115))*OFFSET($F$7,0,$E1115))-SUM($G1115:AY1115),(((INDEX('PTRM input'!$G$385:$P$434,A26offset,$E1115)-INDEX('PTRM input'!$G$277:$P$326,A26offset,$E1115))*OFFSET($F$7,0,$E1115))-SUM($G1115:AY1115))*(OFFSET('PTRM input'!$G$477,0,$E1115-1)/A26taxstdlife))))</f>
        <v>0</v>
      </c>
      <c r="BA1115" s="251">
        <f ca="1">IF(A26taxstdlife="n/a","n/a",IF(A26taxstdlife="",0,IF(BA$3&gt;(A26stdlife+$E1115),((INDEX('PTRM input'!$G$385:$P$434,A26offset,$E1115)-INDEX('PTRM input'!$G$277:$P$326,A26offset,$E1115))*OFFSET($F$7,0,$E1115))-SUM($G1115:AZ1115),(((INDEX('PTRM input'!$G$385:$P$434,A26offset,$E1115)-INDEX('PTRM input'!$G$277:$P$326,A26offset,$E1115))*OFFSET($F$7,0,$E1115))-SUM($G1115:AZ1115))*(OFFSET('PTRM input'!$G$477,0,$E1115-1)/A26taxstdlife))))</f>
        <v>0</v>
      </c>
      <c r="BB1115" s="251">
        <f ca="1">IF(A26taxstdlife="n/a","n/a",IF(A26taxstdlife="",0,IF(BB$3&gt;(A26stdlife+$E1115),((INDEX('PTRM input'!$G$385:$P$434,A26offset,$E1115)-INDEX('PTRM input'!$G$277:$P$326,A26offset,$E1115))*OFFSET($F$7,0,$E1115))-SUM($G1115:BA1115),(((INDEX('PTRM input'!$G$385:$P$434,A26offset,$E1115)-INDEX('PTRM input'!$G$277:$P$326,A26offset,$E1115))*OFFSET($F$7,0,$E1115))-SUM($G1115:BA1115))*(OFFSET('PTRM input'!$G$477,0,$E1115-1)/A26taxstdlife))))</f>
        <v>0</v>
      </c>
      <c r="BC1115" s="251">
        <f ca="1">IF(A26taxstdlife="n/a","n/a",IF(A26taxstdlife="",0,IF(BC$3&gt;(A26stdlife+$E1115),((INDEX('PTRM input'!$G$385:$P$434,A26offset,$E1115)-INDEX('PTRM input'!$G$277:$P$326,A26offset,$E1115))*OFFSET($F$7,0,$E1115))-SUM($G1115:BB1115),(((INDEX('PTRM input'!$G$385:$P$434,A26offset,$E1115)-INDEX('PTRM input'!$G$277:$P$326,A26offset,$E1115))*OFFSET($F$7,0,$E1115))-SUM($G1115:BB1115))*(OFFSET('PTRM input'!$G$477,0,$E1115-1)/A26taxstdlife))))</f>
        <v>0</v>
      </c>
      <c r="BD1115" s="251">
        <f ca="1">IF(A26taxstdlife="n/a","n/a",IF(A26taxstdlife="",0,IF(BD$3&gt;(A26stdlife+$E1115),((INDEX('PTRM input'!$G$385:$P$434,A26offset,$E1115)-INDEX('PTRM input'!$G$277:$P$326,A26offset,$E1115))*OFFSET($F$7,0,$E1115))-SUM($G1115:BC1115),(((INDEX('PTRM input'!$G$385:$P$434,A26offset,$E1115)-INDEX('PTRM input'!$G$277:$P$326,A26offset,$E1115))*OFFSET($F$7,0,$E1115))-SUM($G1115:BC1115))*(OFFSET('PTRM input'!$G$477,0,$E1115-1)/A26taxstdlife))))</f>
        <v>0</v>
      </c>
      <c r="BE1115" s="251">
        <f ca="1">IF(A26taxstdlife="n/a","n/a",IF(A26taxstdlife="",0,IF(BE$3&gt;(A26stdlife+$E1115),((INDEX('PTRM input'!$G$385:$P$434,A26offset,$E1115)-INDEX('PTRM input'!$G$277:$P$326,A26offset,$E1115))*OFFSET($F$7,0,$E1115))-SUM($G1115:BD1115),(((INDEX('PTRM input'!$G$385:$P$434,A26offset,$E1115)-INDEX('PTRM input'!$G$277:$P$326,A26offset,$E1115))*OFFSET($F$7,0,$E1115))-SUM($G1115:BD1115))*(OFFSET('PTRM input'!$G$477,0,$E1115-1)/A26taxstdlife))))</f>
        <v>0</v>
      </c>
      <c r="BF1115" s="251">
        <f ca="1">IF(A26taxstdlife="n/a","n/a",IF(A26taxstdlife="",0,IF(BF$3&gt;(A26stdlife+$E1115),((INDEX('PTRM input'!$G$385:$P$434,A26offset,$E1115)-INDEX('PTRM input'!$G$277:$P$326,A26offset,$E1115))*OFFSET($F$7,0,$E1115))-SUM($G1115:BE1115),(((INDEX('PTRM input'!$G$385:$P$434,A26offset,$E1115)-INDEX('PTRM input'!$G$277:$P$326,A26offset,$E1115))*OFFSET($F$7,0,$E1115))-SUM($G1115:BE1115))*(OFFSET('PTRM input'!$G$477,0,$E1115-1)/A26taxstdlife))))</f>
        <v>0</v>
      </c>
      <c r="BG1115" s="251">
        <f ca="1">IF(A26taxstdlife="n/a","n/a",IF(A26taxstdlife="",0,IF(BG$3&gt;(A26stdlife+$E1115),((INDEX('PTRM input'!$G$385:$P$434,A26offset,$E1115)-INDEX('PTRM input'!$G$277:$P$326,A26offset,$E1115))*OFFSET($F$7,0,$E1115))-SUM($G1115:BF1115),(((INDEX('PTRM input'!$G$385:$P$434,A26offset,$E1115)-INDEX('PTRM input'!$G$277:$P$326,A26offset,$E1115))*OFFSET($F$7,0,$E1115))-SUM($G1115:BF1115))*(OFFSET('PTRM input'!$G$477,0,$E1115-1)/A26taxstdlife))))</f>
        <v>0</v>
      </c>
      <c r="BH1115" s="251">
        <f ca="1">IF(A26taxstdlife="n/a","n/a",IF(A26taxstdlife="",0,IF(BH$3&gt;(A26stdlife+$E1115),((INDEX('PTRM input'!$G$385:$P$434,A26offset,$E1115)-INDEX('PTRM input'!$G$277:$P$326,A26offset,$E1115))*OFFSET($F$7,0,$E1115))-SUM($G1115:BG1115),(((INDEX('PTRM input'!$G$385:$P$434,A26offset,$E1115)-INDEX('PTRM input'!$G$277:$P$326,A26offset,$E1115))*OFFSET($F$7,0,$E1115))-SUM($G1115:BG1115))*(OFFSET('PTRM input'!$G$477,0,$E1115-1)/A26taxstdlife))))</f>
        <v>0</v>
      </c>
      <c r="BI1115" s="251">
        <f ca="1">IF(A26taxstdlife="n/a","n/a",IF(A26taxstdlife="",0,IF(BI$3&gt;(A26stdlife+$E1115),((INDEX('PTRM input'!$G$385:$P$434,A26offset,$E1115)-INDEX('PTRM input'!$G$277:$P$326,A26offset,$E1115))*OFFSET($F$7,0,$E1115))-SUM($G1115:BH1115),(((INDEX('PTRM input'!$G$385:$P$434,A26offset,$E1115)-INDEX('PTRM input'!$G$277:$P$326,A26offset,$E1115))*OFFSET($F$7,0,$E1115))-SUM($G1115:BH1115))*(OFFSET('PTRM input'!$G$477,0,$E1115-1)/A26taxstdlife))))</f>
        <v>0</v>
      </c>
      <c r="BJ1115" s="116"/>
      <c r="BK1115" s="116"/>
      <c r="BL1115" s="116"/>
      <c r="BM1115" s="116"/>
    </row>
    <row r="1116" spans="1:65" ht="12.75" hidden="1" customHeight="1" outlineLevel="2">
      <c r="A1116" s="366"/>
      <c r="B1116" s="19"/>
      <c r="C1116" s="18"/>
      <c r="D1116" s="760"/>
      <c r="E1116" s="87">
        <v>10</v>
      </c>
      <c r="F1116" s="356"/>
      <c r="G1116" s="434"/>
      <c r="H1116" s="435"/>
      <c r="I1116" s="435"/>
      <c r="J1116" s="435"/>
      <c r="K1116" s="435"/>
      <c r="L1116" s="435"/>
      <c r="M1116" s="435"/>
      <c r="N1116" s="435"/>
      <c r="O1116" s="435"/>
      <c r="P1116" s="619"/>
      <c r="Q1116" s="251">
        <f ca="1">IF(A26taxstdlife="n/a","n/a",IF(A26taxstdlife="",0,IF(Q$3&gt;(A26stdlife+$E1116),((INDEX('PTRM input'!$G$385:$P$434,A26offset,$E1116)-INDEX('PTRM input'!$G$277:$P$326,A26offset,$E1116))*OFFSET($F$7,0,$E1116))-SUM($G1116:P1116),(((INDEX('PTRM input'!$G$385:$P$434,A26offset,$E1116)-INDEX('PTRM input'!$G$277:$P$326,A26offset,$E1116))*OFFSET($F$7,0,$E1116))-SUM($G1116:P1116))*(OFFSET('PTRM input'!$G$477,0,$E1116-1)/A26taxstdlife))))</f>
        <v>0</v>
      </c>
      <c r="R1116" s="251">
        <f ca="1">IF(A26taxstdlife="n/a","n/a",IF(A26taxstdlife="",0,IF(R$3&gt;(A26stdlife+$E1116),((INDEX('PTRM input'!$G$385:$P$434,A26offset,$E1116)-INDEX('PTRM input'!$G$277:$P$326,A26offset,$E1116))*OFFSET($F$7,0,$E1116))-SUM($G1116:Q1116),(((INDEX('PTRM input'!$G$385:$P$434,A26offset,$E1116)-INDEX('PTRM input'!$G$277:$P$326,A26offset,$E1116))*OFFSET($F$7,0,$E1116))-SUM($G1116:Q1116))*(OFFSET('PTRM input'!$G$477,0,$E1116-1)/A26taxstdlife))))</f>
        <v>0</v>
      </c>
      <c r="S1116" s="251">
        <f ca="1">IF(A26taxstdlife="n/a","n/a",IF(A26taxstdlife="",0,IF(S$3&gt;(A26stdlife+$E1116),((INDEX('PTRM input'!$G$385:$P$434,A26offset,$E1116)-INDEX('PTRM input'!$G$277:$P$326,A26offset,$E1116))*OFFSET($F$7,0,$E1116))-SUM($G1116:R1116),(((INDEX('PTRM input'!$G$385:$P$434,A26offset,$E1116)-INDEX('PTRM input'!$G$277:$P$326,A26offset,$E1116))*OFFSET($F$7,0,$E1116))-SUM($G1116:R1116))*(OFFSET('PTRM input'!$G$477,0,$E1116-1)/A26taxstdlife))))</f>
        <v>0</v>
      </c>
      <c r="T1116" s="251">
        <f ca="1">IF(A26taxstdlife="n/a","n/a",IF(A26taxstdlife="",0,IF(T$3&gt;(A26stdlife+$E1116),((INDEX('PTRM input'!$G$385:$P$434,A26offset,$E1116)-INDEX('PTRM input'!$G$277:$P$326,A26offset,$E1116))*OFFSET($F$7,0,$E1116))-SUM($G1116:S1116),(((INDEX('PTRM input'!$G$385:$P$434,A26offset,$E1116)-INDEX('PTRM input'!$G$277:$P$326,A26offset,$E1116))*OFFSET($F$7,0,$E1116))-SUM($G1116:S1116))*(OFFSET('PTRM input'!$G$477,0,$E1116-1)/A26taxstdlife))))</f>
        <v>0</v>
      </c>
      <c r="U1116" s="251">
        <f ca="1">IF(A26taxstdlife="n/a","n/a",IF(A26taxstdlife="",0,IF(U$3&gt;(A26stdlife+$E1116),((INDEX('PTRM input'!$G$385:$P$434,A26offset,$E1116)-INDEX('PTRM input'!$G$277:$P$326,A26offset,$E1116))*OFFSET($F$7,0,$E1116))-SUM($G1116:T1116),(((INDEX('PTRM input'!$G$385:$P$434,A26offset,$E1116)-INDEX('PTRM input'!$G$277:$P$326,A26offset,$E1116))*OFFSET($F$7,0,$E1116))-SUM($G1116:T1116))*(OFFSET('PTRM input'!$G$477,0,$E1116-1)/A26taxstdlife))))</f>
        <v>0</v>
      </c>
      <c r="V1116" s="251">
        <f ca="1">IF(A26taxstdlife="n/a","n/a",IF(A26taxstdlife="",0,IF(V$3&gt;(A26stdlife+$E1116),((INDEX('PTRM input'!$G$385:$P$434,A26offset,$E1116)-INDEX('PTRM input'!$G$277:$P$326,A26offset,$E1116))*OFFSET($F$7,0,$E1116))-SUM($G1116:U1116),(((INDEX('PTRM input'!$G$385:$P$434,A26offset,$E1116)-INDEX('PTRM input'!$G$277:$P$326,A26offset,$E1116))*OFFSET($F$7,0,$E1116))-SUM($G1116:U1116))*(OFFSET('PTRM input'!$G$477,0,$E1116-1)/A26taxstdlife))))</f>
        <v>0</v>
      </c>
      <c r="W1116" s="251">
        <f ca="1">IF(A26taxstdlife="n/a","n/a",IF(A26taxstdlife="",0,IF(W$3&gt;(A26stdlife+$E1116),((INDEX('PTRM input'!$G$385:$P$434,A26offset,$E1116)-INDEX('PTRM input'!$G$277:$P$326,A26offset,$E1116))*OFFSET($F$7,0,$E1116))-SUM($G1116:V1116),(((INDEX('PTRM input'!$G$385:$P$434,A26offset,$E1116)-INDEX('PTRM input'!$G$277:$P$326,A26offset,$E1116))*OFFSET($F$7,0,$E1116))-SUM($G1116:V1116))*(OFFSET('PTRM input'!$G$477,0,$E1116-1)/A26taxstdlife))))</f>
        <v>0</v>
      </c>
      <c r="X1116" s="251">
        <f ca="1">IF(A26taxstdlife="n/a","n/a",IF(A26taxstdlife="",0,IF(X$3&gt;(A26stdlife+$E1116),((INDEX('PTRM input'!$G$385:$P$434,A26offset,$E1116)-INDEX('PTRM input'!$G$277:$P$326,A26offset,$E1116))*OFFSET($F$7,0,$E1116))-SUM($G1116:W1116),(((INDEX('PTRM input'!$G$385:$P$434,A26offset,$E1116)-INDEX('PTRM input'!$G$277:$P$326,A26offset,$E1116))*OFFSET($F$7,0,$E1116))-SUM($G1116:W1116))*(OFFSET('PTRM input'!$G$477,0,$E1116-1)/A26taxstdlife))))</f>
        <v>0</v>
      </c>
      <c r="Y1116" s="251">
        <f ca="1">IF(A26taxstdlife="n/a","n/a",IF(A26taxstdlife="",0,IF(Y$3&gt;(A26stdlife+$E1116),((INDEX('PTRM input'!$G$385:$P$434,A26offset,$E1116)-INDEX('PTRM input'!$G$277:$P$326,A26offset,$E1116))*OFFSET($F$7,0,$E1116))-SUM($G1116:X1116),(((INDEX('PTRM input'!$G$385:$P$434,A26offset,$E1116)-INDEX('PTRM input'!$G$277:$P$326,A26offset,$E1116))*OFFSET($F$7,0,$E1116))-SUM($G1116:X1116))*(OFFSET('PTRM input'!$G$477,0,$E1116-1)/A26taxstdlife))))</f>
        <v>0</v>
      </c>
      <c r="Z1116" s="251">
        <f ca="1">IF(A26taxstdlife="n/a","n/a",IF(A26taxstdlife="",0,IF(Z$3&gt;(A26stdlife+$E1116),((INDEX('PTRM input'!$G$385:$P$434,A26offset,$E1116)-INDEX('PTRM input'!$G$277:$P$326,A26offset,$E1116))*OFFSET($F$7,0,$E1116))-SUM($G1116:Y1116),(((INDEX('PTRM input'!$G$385:$P$434,A26offset,$E1116)-INDEX('PTRM input'!$G$277:$P$326,A26offset,$E1116))*OFFSET($F$7,0,$E1116))-SUM($G1116:Y1116))*(OFFSET('PTRM input'!$G$477,0,$E1116-1)/A26taxstdlife))))</f>
        <v>0</v>
      </c>
      <c r="AA1116" s="251">
        <f ca="1">IF(A26taxstdlife="n/a","n/a",IF(A26taxstdlife="",0,IF(AA$3&gt;(A26stdlife+$E1116),((INDEX('PTRM input'!$G$385:$P$434,A26offset,$E1116)-INDEX('PTRM input'!$G$277:$P$326,A26offset,$E1116))*OFFSET($F$7,0,$E1116))-SUM($G1116:Z1116),(((INDEX('PTRM input'!$G$385:$P$434,A26offset,$E1116)-INDEX('PTRM input'!$G$277:$P$326,A26offset,$E1116))*OFFSET($F$7,0,$E1116))-SUM($G1116:Z1116))*(OFFSET('PTRM input'!$G$477,0,$E1116-1)/A26taxstdlife))))</f>
        <v>0</v>
      </c>
      <c r="AB1116" s="251">
        <f ca="1">IF(A26taxstdlife="n/a","n/a",IF(A26taxstdlife="",0,IF(AB$3&gt;(A26stdlife+$E1116),((INDEX('PTRM input'!$G$385:$P$434,A26offset,$E1116)-INDEX('PTRM input'!$G$277:$P$326,A26offset,$E1116))*OFFSET($F$7,0,$E1116))-SUM($G1116:AA1116),(((INDEX('PTRM input'!$G$385:$P$434,A26offset,$E1116)-INDEX('PTRM input'!$G$277:$P$326,A26offset,$E1116))*OFFSET($F$7,0,$E1116))-SUM($G1116:AA1116))*(OFFSET('PTRM input'!$G$477,0,$E1116-1)/A26taxstdlife))))</f>
        <v>0</v>
      </c>
      <c r="AC1116" s="251">
        <f ca="1">IF(A26taxstdlife="n/a","n/a",IF(A26taxstdlife="",0,IF(AC$3&gt;(A26stdlife+$E1116),((INDEX('PTRM input'!$G$385:$P$434,A26offset,$E1116)-INDEX('PTRM input'!$G$277:$P$326,A26offset,$E1116))*OFFSET($F$7,0,$E1116))-SUM($G1116:AB1116),(((INDEX('PTRM input'!$G$385:$P$434,A26offset,$E1116)-INDEX('PTRM input'!$G$277:$P$326,A26offset,$E1116))*OFFSET($F$7,0,$E1116))-SUM($G1116:AB1116))*(OFFSET('PTRM input'!$G$477,0,$E1116-1)/A26taxstdlife))))</f>
        <v>0</v>
      </c>
      <c r="AD1116" s="251">
        <f ca="1">IF(A26taxstdlife="n/a","n/a",IF(A26taxstdlife="",0,IF(AD$3&gt;(A26stdlife+$E1116),((INDEX('PTRM input'!$G$385:$P$434,A26offset,$E1116)-INDEX('PTRM input'!$G$277:$P$326,A26offset,$E1116))*OFFSET($F$7,0,$E1116))-SUM($G1116:AC1116),(((INDEX('PTRM input'!$G$385:$P$434,A26offset,$E1116)-INDEX('PTRM input'!$G$277:$P$326,A26offset,$E1116))*OFFSET($F$7,0,$E1116))-SUM($G1116:AC1116))*(OFFSET('PTRM input'!$G$477,0,$E1116-1)/A26taxstdlife))))</f>
        <v>0</v>
      </c>
      <c r="AE1116" s="251">
        <f ca="1">IF(A26taxstdlife="n/a","n/a",IF(A26taxstdlife="",0,IF(AE$3&gt;(A26stdlife+$E1116),((INDEX('PTRM input'!$G$385:$P$434,A26offset,$E1116)-INDEX('PTRM input'!$G$277:$P$326,A26offset,$E1116))*OFFSET($F$7,0,$E1116))-SUM($G1116:AD1116),(((INDEX('PTRM input'!$G$385:$P$434,A26offset,$E1116)-INDEX('PTRM input'!$G$277:$P$326,A26offset,$E1116))*OFFSET($F$7,0,$E1116))-SUM($G1116:AD1116))*(OFFSET('PTRM input'!$G$477,0,$E1116-1)/A26taxstdlife))))</f>
        <v>0</v>
      </c>
      <c r="AF1116" s="251">
        <f ca="1">IF(A26taxstdlife="n/a","n/a",IF(A26taxstdlife="",0,IF(AF$3&gt;(A26stdlife+$E1116),((INDEX('PTRM input'!$G$385:$P$434,A26offset,$E1116)-INDEX('PTRM input'!$G$277:$P$326,A26offset,$E1116))*OFFSET($F$7,0,$E1116))-SUM($G1116:AE1116),(((INDEX('PTRM input'!$G$385:$P$434,A26offset,$E1116)-INDEX('PTRM input'!$G$277:$P$326,A26offset,$E1116))*OFFSET($F$7,0,$E1116))-SUM($G1116:AE1116))*(OFFSET('PTRM input'!$G$477,0,$E1116-1)/A26taxstdlife))))</f>
        <v>0</v>
      </c>
      <c r="AG1116" s="251">
        <f ca="1">IF(A26taxstdlife="n/a","n/a",IF(A26taxstdlife="",0,IF(AG$3&gt;(A26stdlife+$E1116),((INDEX('PTRM input'!$G$385:$P$434,A26offset,$E1116)-INDEX('PTRM input'!$G$277:$P$326,A26offset,$E1116))*OFFSET($F$7,0,$E1116))-SUM($G1116:AF1116),(((INDEX('PTRM input'!$G$385:$P$434,A26offset,$E1116)-INDEX('PTRM input'!$G$277:$P$326,A26offset,$E1116))*OFFSET($F$7,0,$E1116))-SUM($G1116:AF1116))*(OFFSET('PTRM input'!$G$477,0,$E1116-1)/A26taxstdlife))))</f>
        <v>0</v>
      </c>
      <c r="AH1116" s="251">
        <f ca="1">IF(A26taxstdlife="n/a","n/a",IF(A26taxstdlife="",0,IF(AH$3&gt;(A26stdlife+$E1116),((INDEX('PTRM input'!$G$385:$P$434,A26offset,$E1116)-INDEX('PTRM input'!$G$277:$P$326,A26offset,$E1116))*OFFSET($F$7,0,$E1116))-SUM($G1116:AG1116),(((INDEX('PTRM input'!$G$385:$P$434,A26offset,$E1116)-INDEX('PTRM input'!$G$277:$P$326,A26offset,$E1116))*OFFSET($F$7,0,$E1116))-SUM($G1116:AG1116))*(OFFSET('PTRM input'!$G$477,0,$E1116-1)/A26taxstdlife))))</f>
        <v>0</v>
      </c>
      <c r="AI1116" s="251">
        <f ca="1">IF(A26taxstdlife="n/a","n/a",IF(A26taxstdlife="",0,IF(AI$3&gt;(A26stdlife+$E1116),((INDEX('PTRM input'!$G$385:$P$434,A26offset,$E1116)-INDEX('PTRM input'!$G$277:$P$326,A26offset,$E1116))*OFFSET($F$7,0,$E1116))-SUM($G1116:AH1116),(((INDEX('PTRM input'!$G$385:$P$434,A26offset,$E1116)-INDEX('PTRM input'!$G$277:$P$326,A26offset,$E1116))*OFFSET($F$7,0,$E1116))-SUM($G1116:AH1116))*(OFFSET('PTRM input'!$G$477,0,$E1116-1)/A26taxstdlife))))</f>
        <v>0</v>
      </c>
      <c r="AJ1116" s="251">
        <f ca="1">IF(A26taxstdlife="n/a","n/a",IF(A26taxstdlife="",0,IF(AJ$3&gt;(A26stdlife+$E1116),((INDEX('PTRM input'!$G$385:$P$434,A26offset,$E1116)-INDEX('PTRM input'!$G$277:$P$326,A26offset,$E1116))*OFFSET($F$7,0,$E1116))-SUM($G1116:AI1116),(((INDEX('PTRM input'!$G$385:$P$434,A26offset,$E1116)-INDEX('PTRM input'!$G$277:$P$326,A26offset,$E1116))*OFFSET($F$7,0,$E1116))-SUM($G1116:AI1116))*(OFFSET('PTRM input'!$G$477,0,$E1116-1)/A26taxstdlife))))</f>
        <v>0</v>
      </c>
      <c r="AK1116" s="251">
        <f ca="1">IF(A26taxstdlife="n/a","n/a",IF(A26taxstdlife="",0,IF(AK$3&gt;(A26stdlife+$E1116),((INDEX('PTRM input'!$G$385:$P$434,A26offset,$E1116)-INDEX('PTRM input'!$G$277:$P$326,A26offset,$E1116))*OFFSET($F$7,0,$E1116))-SUM($G1116:AJ1116),(((INDEX('PTRM input'!$G$385:$P$434,A26offset,$E1116)-INDEX('PTRM input'!$G$277:$P$326,A26offset,$E1116))*OFFSET($F$7,0,$E1116))-SUM($G1116:AJ1116))*(OFFSET('PTRM input'!$G$477,0,$E1116-1)/A26taxstdlife))))</f>
        <v>0</v>
      </c>
      <c r="AL1116" s="251">
        <f ca="1">IF(A26taxstdlife="n/a","n/a",IF(A26taxstdlife="",0,IF(AL$3&gt;(A26stdlife+$E1116),((INDEX('PTRM input'!$G$385:$P$434,A26offset,$E1116)-INDEX('PTRM input'!$G$277:$P$326,A26offset,$E1116))*OFFSET($F$7,0,$E1116))-SUM($G1116:AK1116),(((INDEX('PTRM input'!$G$385:$P$434,A26offset,$E1116)-INDEX('PTRM input'!$G$277:$P$326,A26offset,$E1116))*OFFSET($F$7,0,$E1116))-SUM($G1116:AK1116))*(OFFSET('PTRM input'!$G$477,0,$E1116-1)/A26taxstdlife))))</f>
        <v>0</v>
      </c>
      <c r="AM1116" s="251">
        <f ca="1">IF(A26taxstdlife="n/a","n/a",IF(A26taxstdlife="",0,IF(AM$3&gt;(A26stdlife+$E1116),((INDEX('PTRM input'!$G$385:$P$434,A26offset,$E1116)-INDEX('PTRM input'!$G$277:$P$326,A26offset,$E1116))*OFFSET($F$7,0,$E1116))-SUM($G1116:AL1116),(((INDEX('PTRM input'!$G$385:$P$434,A26offset,$E1116)-INDEX('PTRM input'!$G$277:$P$326,A26offset,$E1116))*OFFSET($F$7,0,$E1116))-SUM($G1116:AL1116))*(OFFSET('PTRM input'!$G$477,0,$E1116-1)/A26taxstdlife))))</f>
        <v>0</v>
      </c>
      <c r="AN1116" s="251">
        <f ca="1">IF(A26taxstdlife="n/a","n/a",IF(A26taxstdlife="",0,IF(AN$3&gt;(A26stdlife+$E1116),((INDEX('PTRM input'!$G$385:$P$434,A26offset,$E1116)-INDEX('PTRM input'!$G$277:$P$326,A26offset,$E1116))*OFFSET($F$7,0,$E1116))-SUM($G1116:AM1116),(((INDEX('PTRM input'!$G$385:$P$434,A26offset,$E1116)-INDEX('PTRM input'!$G$277:$P$326,A26offset,$E1116))*OFFSET($F$7,0,$E1116))-SUM($G1116:AM1116))*(OFFSET('PTRM input'!$G$477,0,$E1116-1)/A26taxstdlife))))</f>
        <v>0</v>
      </c>
      <c r="AO1116" s="251">
        <f ca="1">IF(A26taxstdlife="n/a","n/a",IF(A26taxstdlife="",0,IF(AO$3&gt;(A26stdlife+$E1116),((INDEX('PTRM input'!$G$385:$P$434,A26offset,$E1116)-INDEX('PTRM input'!$G$277:$P$326,A26offset,$E1116))*OFFSET($F$7,0,$E1116))-SUM($G1116:AN1116),(((INDEX('PTRM input'!$G$385:$P$434,A26offset,$E1116)-INDEX('PTRM input'!$G$277:$P$326,A26offset,$E1116))*OFFSET($F$7,0,$E1116))-SUM($G1116:AN1116))*(OFFSET('PTRM input'!$G$477,0,$E1116-1)/A26taxstdlife))))</f>
        <v>0</v>
      </c>
      <c r="AP1116" s="251">
        <f ca="1">IF(A26taxstdlife="n/a","n/a",IF(A26taxstdlife="",0,IF(AP$3&gt;(A26stdlife+$E1116),((INDEX('PTRM input'!$G$385:$P$434,A26offset,$E1116)-INDEX('PTRM input'!$G$277:$P$326,A26offset,$E1116))*OFFSET($F$7,0,$E1116))-SUM($G1116:AO1116),(((INDEX('PTRM input'!$G$385:$P$434,A26offset,$E1116)-INDEX('PTRM input'!$G$277:$P$326,A26offset,$E1116))*OFFSET($F$7,0,$E1116))-SUM($G1116:AO1116))*(OFFSET('PTRM input'!$G$477,0,$E1116-1)/A26taxstdlife))))</f>
        <v>0</v>
      </c>
      <c r="AQ1116" s="251">
        <f ca="1">IF(A26taxstdlife="n/a","n/a",IF(A26taxstdlife="",0,IF(AQ$3&gt;(A26stdlife+$E1116),((INDEX('PTRM input'!$G$385:$P$434,A26offset,$E1116)-INDEX('PTRM input'!$G$277:$P$326,A26offset,$E1116))*OFFSET($F$7,0,$E1116))-SUM($G1116:AP1116),(((INDEX('PTRM input'!$G$385:$P$434,A26offset,$E1116)-INDEX('PTRM input'!$G$277:$P$326,A26offset,$E1116))*OFFSET($F$7,0,$E1116))-SUM($G1116:AP1116))*(OFFSET('PTRM input'!$G$477,0,$E1116-1)/A26taxstdlife))))</f>
        <v>0</v>
      </c>
      <c r="AR1116" s="251">
        <f ca="1">IF(A26taxstdlife="n/a","n/a",IF(A26taxstdlife="",0,IF(AR$3&gt;(A26stdlife+$E1116),((INDEX('PTRM input'!$G$385:$P$434,A26offset,$E1116)-INDEX('PTRM input'!$G$277:$P$326,A26offset,$E1116))*OFFSET($F$7,0,$E1116))-SUM($G1116:AQ1116),(((INDEX('PTRM input'!$G$385:$P$434,A26offset,$E1116)-INDEX('PTRM input'!$G$277:$P$326,A26offset,$E1116))*OFFSET($F$7,0,$E1116))-SUM($G1116:AQ1116))*(OFFSET('PTRM input'!$G$477,0,$E1116-1)/A26taxstdlife))))</f>
        <v>0</v>
      </c>
      <c r="AS1116" s="251">
        <f ca="1">IF(A26taxstdlife="n/a","n/a",IF(A26taxstdlife="",0,IF(AS$3&gt;(A26stdlife+$E1116),((INDEX('PTRM input'!$G$385:$P$434,A26offset,$E1116)-INDEX('PTRM input'!$G$277:$P$326,A26offset,$E1116))*OFFSET($F$7,0,$E1116))-SUM($G1116:AR1116),(((INDEX('PTRM input'!$G$385:$P$434,A26offset,$E1116)-INDEX('PTRM input'!$G$277:$P$326,A26offset,$E1116))*OFFSET($F$7,0,$E1116))-SUM($G1116:AR1116))*(OFFSET('PTRM input'!$G$477,0,$E1116-1)/A26taxstdlife))))</f>
        <v>0</v>
      </c>
      <c r="AT1116" s="251">
        <f ca="1">IF(A26taxstdlife="n/a","n/a",IF(A26taxstdlife="",0,IF(AT$3&gt;(A26stdlife+$E1116),((INDEX('PTRM input'!$G$385:$P$434,A26offset,$E1116)-INDEX('PTRM input'!$G$277:$P$326,A26offset,$E1116))*OFFSET($F$7,0,$E1116))-SUM($G1116:AS1116),(((INDEX('PTRM input'!$G$385:$P$434,A26offset,$E1116)-INDEX('PTRM input'!$G$277:$P$326,A26offset,$E1116))*OFFSET($F$7,0,$E1116))-SUM($G1116:AS1116))*(OFFSET('PTRM input'!$G$477,0,$E1116-1)/A26taxstdlife))))</f>
        <v>0</v>
      </c>
      <c r="AU1116" s="251">
        <f ca="1">IF(A26taxstdlife="n/a","n/a",IF(A26taxstdlife="",0,IF(AU$3&gt;(A26stdlife+$E1116),((INDEX('PTRM input'!$G$385:$P$434,A26offset,$E1116)-INDEX('PTRM input'!$G$277:$P$326,A26offset,$E1116))*OFFSET($F$7,0,$E1116))-SUM($G1116:AT1116),(((INDEX('PTRM input'!$G$385:$P$434,A26offset,$E1116)-INDEX('PTRM input'!$G$277:$P$326,A26offset,$E1116))*OFFSET($F$7,0,$E1116))-SUM($G1116:AT1116))*(OFFSET('PTRM input'!$G$477,0,$E1116-1)/A26taxstdlife))))</f>
        <v>0</v>
      </c>
      <c r="AV1116" s="251">
        <f ca="1">IF(A26taxstdlife="n/a","n/a",IF(A26taxstdlife="",0,IF(AV$3&gt;(A26stdlife+$E1116),((INDEX('PTRM input'!$G$385:$P$434,A26offset,$E1116)-INDEX('PTRM input'!$G$277:$P$326,A26offset,$E1116))*OFFSET($F$7,0,$E1116))-SUM($G1116:AU1116),(((INDEX('PTRM input'!$G$385:$P$434,A26offset,$E1116)-INDEX('PTRM input'!$G$277:$P$326,A26offset,$E1116))*OFFSET($F$7,0,$E1116))-SUM($G1116:AU1116))*(OFFSET('PTRM input'!$G$477,0,$E1116-1)/A26taxstdlife))))</f>
        <v>0</v>
      </c>
      <c r="AW1116" s="251">
        <f ca="1">IF(A26taxstdlife="n/a","n/a",IF(A26taxstdlife="",0,IF(AW$3&gt;(A26stdlife+$E1116),((INDEX('PTRM input'!$G$385:$P$434,A26offset,$E1116)-INDEX('PTRM input'!$G$277:$P$326,A26offset,$E1116))*OFFSET($F$7,0,$E1116))-SUM($G1116:AV1116),(((INDEX('PTRM input'!$G$385:$P$434,A26offset,$E1116)-INDEX('PTRM input'!$G$277:$P$326,A26offset,$E1116))*OFFSET($F$7,0,$E1116))-SUM($G1116:AV1116))*(OFFSET('PTRM input'!$G$477,0,$E1116-1)/A26taxstdlife))))</f>
        <v>0</v>
      </c>
      <c r="AX1116" s="251">
        <f ca="1">IF(A26taxstdlife="n/a","n/a",IF(A26taxstdlife="",0,IF(AX$3&gt;(A26stdlife+$E1116),((INDEX('PTRM input'!$G$385:$P$434,A26offset,$E1116)-INDEX('PTRM input'!$G$277:$P$326,A26offset,$E1116))*OFFSET($F$7,0,$E1116))-SUM($G1116:AW1116),(((INDEX('PTRM input'!$G$385:$P$434,A26offset,$E1116)-INDEX('PTRM input'!$G$277:$P$326,A26offset,$E1116))*OFFSET($F$7,0,$E1116))-SUM($G1116:AW1116))*(OFFSET('PTRM input'!$G$477,0,$E1116-1)/A26taxstdlife))))</f>
        <v>0</v>
      </c>
      <c r="AY1116" s="251">
        <f ca="1">IF(A26taxstdlife="n/a","n/a",IF(A26taxstdlife="",0,IF(AY$3&gt;(A26stdlife+$E1116),((INDEX('PTRM input'!$G$385:$P$434,A26offset,$E1116)-INDEX('PTRM input'!$G$277:$P$326,A26offset,$E1116))*OFFSET($F$7,0,$E1116))-SUM($G1116:AX1116),(((INDEX('PTRM input'!$G$385:$P$434,A26offset,$E1116)-INDEX('PTRM input'!$G$277:$P$326,A26offset,$E1116))*OFFSET($F$7,0,$E1116))-SUM($G1116:AX1116))*(OFFSET('PTRM input'!$G$477,0,$E1116-1)/A26taxstdlife))))</f>
        <v>0</v>
      </c>
      <c r="AZ1116" s="251">
        <f ca="1">IF(A26taxstdlife="n/a","n/a",IF(A26taxstdlife="",0,IF(AZ$3&gt;(A26stdlife+$E1116),((INDEX('PTRM input'!$G$385:$P$434,A26offset,$E1116)-INDEX('PTRM input'!$G$277:$P$326,A26offset,$E1116))*OFFSET($F$7,0,$E1116))-SUM($G1116:AY1116),(((INDEX('PTRM input'!$G$385:$P$434,A26offset,$E1116)-INDEX('PTRM input'!$G$277:$P$326,A26offset,$E1116))*OFFSET($F$7,0,$E1116))-SUM($G1116:AY1116))*(OFFSET('PTRM input'!$G$477,0,$E1116-1)/A26taxstdlife))))</f>
        <v>0</v>
      </c>
      <c r="BA1116" s="251">
        <f ca="1">IF(A26taxstdlife="n/a","n/a",IF(A26taxstdlife="",0,IF(BA$3&gt;(A26stdlife+$E1116),((INDEX('PTRM input'!$G$385:$P$434,A26offset,$E1116)-INDEX('PTRM input'!$G$277:$P$326,A26offset,$E1116))*OFFSET($F$7,0,$E1116))-SUM($G1116:AZ1116),(((INDEX('PTRM input'!$G$385:$P$434,A26offset,$E1116)-INDEX('PTRM input'!$G$277:$P$326,A26offset,$E1116))*OFFSET($F$7,0,$E1116))-SUM($G1116:AZ1116))*(OFFSET('PTRM input'!$G$477,0,$E1116-1)/A26taxstdlife))))</f>
        <v>0</v>
      </c>
      <c r="BB1116" s="251">
        <f ca="1">IF(A26taxstdlife="n/a","n/a",IF(A26taxstdlife="",0,IF(BB$3&gt;(A26stdlife+$E1116),((INDEX('PTRM input'!$G$385:$P$434,A26offset,$E1116)-INDEX('PTRM input'!$G$277:$P$326,A26offset,$E1116))*OFFSET($F$7,0,$E1116))-SUM($G1116:BA1116),(((INDEX('PTRM input'!$G$385:$P$434,A26offset,$E1116)-INDEX('PTRM input'!$G$277:$P$326,A26offset,$E1116))*OFFSET($F$7,0,$E1116))-SUM($G1116:BA1116))*(OFFSET('PTRM input'!$G$477,0,$E1116-1)/A26taxstdlife))))</f>
        <v>0</v>
      </c>
      <c r="BC1116" s="251">
        <f ca="1">IF(A26taxstdlife="n/a","n/a",IF(A26taxstdlife="",0,IF(BC$3&gt;(A26stdlife+$E1116),((INDEX('PTRM input'!$G$385:$P$434,A26offset,$E1116)-INDEX('PTRM input'!$G$277:$P$326,A26offset,$E1116))*OFFSET($F$7,0,$E1116))-SUM($G1116:BB1116),(((INDEX('PTRM input'!$G$385:$P$434,A26offset,$E1116)-INDEX('PTRM input'!$G$277:$P$326,A26offset,$E1116))*OFFSET($F$7,0,$E1116))-SUM($G1116:BB1116))*(OFFSET('PTRM input'!$G$477,0,$E1116-1)/A26taxstdlife))))</f>
        <v>0</v>
      </c>
      <c r="BD1116" s="251">
        <f ca="1">IF(A26taxstdlife="n/a","n/a",IF(A26taxstdlife="",0,IF(BD$3&gt;(A26stdlife+$E1116),((INDEX('PTRM input'!$G$385:$P$434,A26offset,$E1116)-INDEX('PTRM input'!$G$277:$P$326,A26offset,$E1116))*OFFSET($F$7,0,$E1116))-SUM($G1116:BC1116),(((INDEX('PTRM input'!$G$385:$P$434,A26offset,$E1116)-INDEX('PTRM input'!$G$277:$P$326,A26offset,$E1116))*OFFSET($F$7,0,$E1116))-SUM($G1116:BC1116))*(OFFSET('PTRM input'!$G$477,0,$E1116-1)/A26taxstdlife))))</f>
        <v>0</v>
      </c>
      <c r="BE1116" s="251">
        <f ca="1">IF(A26taxstdlife="n/a","n/a",IF(A26taxstdlife="",0,IF(BE$3&gt;(A26stdlife+$E1116),((INDEX('PTRM input'!$G$385:$P$434,A26offset,$E1116)-INDEX('PTRM input'!$G$277:$P$326,A26offset,$E1116))*OFFSET($F$7,0,$E1116))-SUM($G1116:BD1116),(((INDEX('PTRM input'!$G$385:$P$434,A26offset,$E1116)-INDEX('PTRM input'!$G$277:$P$326,A26offset,$E1116))*OFFSET($F$7,0,$E1116))-SUM($G1116:BD1116))*(OFFSET('PTRM input'!$G$477,0,$E1116-1)/A26taxstdlife))))</f>
        <v>0</v>
      </c>
      <c r="BF1116" s="251">
        <f ca="1">IF(A26taxstdlife="n/a","n/a",IF(A26taxstdlife="",0,IF(BF$3&gt;(A26stdlife+$E1116),((INDEX('PTRM input'!$G$385:$P$434,A26offset,$E1116)-INDEX('PTRM input'!$G$277:$P$326,A26offset,$E1116))*OFFSET($F$7,0,$E1116))-SUM($G1116:BE1116),(((INDEX('PTRM input'!$G$385:$P$434,A26offset,$E1116)-INDEX('PTRM input'!$G$277:$P$326,A26offset,$E1116))*OFFSET($F$7,0,$E1116))-SUM($G1116:BE1116))*(OFFSET('PTRM input'!$G$477,0,$E1116-1)/A26taxstdlife))))</f>
        <v>0</v>
      </c>
      <c r="BG1116" s="251">
        <f ca="1">IF(A26taxstdlife="n/a","n/a",IF(A26taxstdlife="",0,IF(BG$3&gt;(A26stdlife+$E1116),((INDEX('PTRM input'!$G$385:$P$434,A26offset,$E1116)-INDEX('PTRM input'!$G$277:$P$326,A26offset,$E1116))*OFFSET($F$7,0,$E1116))-SUM($G1116:BF1116),(((INDEX('PTRM input'!$G$385:$P$434,A26offset,$E1116)-INDEX('PTRM input'!$G$277:$P$326,A26offset,$E1116))*OFFSET($F$7,0,$E1116))-SUM($G1116:BF1116))*(OFFSET('PTRM input'!$G$477,0,$E1116-1)/A26taxstdlife))))</f>
        <v>0</v>
      </c>
      <c r="BH1116" s="251">
        <f ca="1">IF(A26taxstdlife="n/a","n/a",IF(A26taxstdlife="",0,IF(BH$3&gt;(A26stdlife+$E1116),((INDEX('PTRM input'!$G$385:$P$434,A26offset,$E1116)-INDEX('PTRM input'!$G$277:$P$326,A26offset,$E1116))*OFFSET($F$7,0,$E1116))-SUM($G1116:BG1116),(((INDEX('PTRM input'!$G$385:$P$434,A26offset,$E1116)-INDEX('PTRM input'!$G$277:$P$326,A26offset,$E1116))*OFFSET($F$7,0,$E1116))-SUM($G1116:BG1116))*(OFFSET('PTRM input'!$G$477,0,$E1116-1)/A26taxstdlife))))</f>
        <v>0</v>
      </c>
      <c r="BI1116" s="251">
        <f ca="1">IF(A26taxstdlife="n/a","n/a",IF(A26taxstdlife="",0,IF(BI$3&gt;(A26stdlife+$E1116),((INDEX('PTRM input'!$G$385:$P$434,A26offset,$E1116)-INDEX('PTRM input'!$G$277:$P$326,A26offset,$E1116))*OFFSET($F$7,0,$E1116))-SUM($G1116:BH1116),(((INDEX('PTRM input'!$G$385:$P$434,A26offset,$E1116)-INDEX('PTRM input'!$G$277:$P$326,A26offset,$E1116))*OFFSET($F$7,0,$E1116))-SUM($G1116:BH1116))*(OFFSET('PTRM input'!$G$477,0,$E1116-1)/A26taxstdlife))))</f>
        <v>0</v>
      </c>
      <c r="BJ1116" s="116"/>
      <c r="BK1116" s="116"/>
      <c r="BL1116" s="116"/>
      <c r="BM1116" s="116"/>
    </row>
    <row r="1117" spans="1:65" ht="12.75" customHeight="1" outlineLevel="1" collapsed="1">
      <c r="A1117" s="366"/>
      <c r="B1117" s="9"/>
      <c r="C1117" s="19">
        <f>Asset26</f>
        <v>0</v>
      </c>
      <c r="D1117" s="9"/>
      <c r="E1117" s="9"/>
      <c r="F1117" s="357"/>
      <c r="G1117" s="371">
        <f ca="1">SUM(G1105:G1116)+'PTRM input'!G$302*G$7</f>
        <v>0</v>
      </c>
      <c r="H1117" s="371">
        <f ca="1">SUM(H1105:H1116)+'PTRM input'!H$302*H$7</f>
        <v>0</v>
      </c>
      <c r="I1117" s="371">
        <f ca="1">SUM(I1105:I1116)+'PTRM input'!I$302*I$7</f>
        <v>0</v>
      </c>
      <c r="J1117" s="371">
        <f ca="1">SUM(J1105:J1116)+'PTRM input'!J$302*J$7</f>
        <v>0</v>
      </c>
      <c r="K1117" s="371">
        <f ca="1">SUM(K1105:K1116)+'PTRM input'!K$302*K$7</f>
        <v>0</v>
      </c>
      <c r="L1117" s="371">
        <f ca="1">SUM(L1105:L1116)+'PTRM input'!L$302*L$7</f>
        <v>0</v>
      </c>
      <c r="M1117" s="371">
        <f ca="1">SUM(M1105:M1116)+'PTRM input'!M$302*M$7</f>
        <v>0</v>
      </c>
      <c r="N1117" s="371">
        <f ca="1">SUM(N1105:N1116)+'PTRM input'!N$302*N$7</f>
        <v>0</v>
      </c>
      <c r="O1117" s="371">
        <f ca="1">SUM(O1105:O1116)+'PTRM input'!O$302*O$7</f>
        <v>0</v>
      </c>
      <c r="P1117" s="371">
        <f ca="1">SUM(P1105:P1116)+'PTRM input'!P$302*P$7</f>
        <v>0</v>
      </c>
      <c r="Q1117" s="371">
        <f t="shared" ref="Q1117:AL1117" ca="1" si="252">SUM(Q1105:Q1116)</f>
        <v>0</v>
      </c>
      <c r="R1117" s="371">
        <f t="shared" ca="1" si="252"/>
        <v>0</v>
      </c>
      <c r="S1117" s="371">
        <f t="shared" ca="1" si="252"/>
        <v>0</v>
      </c>
      <c r="T1117" s="371">
        <f t="shared" ca="1" si="252"/>
        <v>0</v>
      </c>
      <c r="U1117" s="371">
        <f t="shared" ca="1" si="252"/>
        <v>0</v>
      </c>
      <c r="V1117" s="371">
        <f t="shared" ca="1" si="252"/>
        <v>0</v>
      </c>
      <c r="W1117" s="371">
        <f t="shared" ca="1" si="252"/>
        <v>0</v>
      </c>
      <c r="X1117" s="371">
        <f t="shared" ca="1" si="252"/>
        <v>0</v>
      </c>
      <c r="Y1117" s="371">
        <f t="shared" ca="1" si="252"/>
        <v>0</v>
      </c>
      <c r="Z1117" s="371">
        <f t="shared" ca="1" si="252"/>
        <v>0</v>
      </c>
      <c r="AA1117" s="371">
        <f t="shared" ca="1" si="252"/>
        <v>0</v>
      </c>
      <c r="AB1117" s="371">
        <f t="shared" ca="1" si="252"/>
        <v>0</v>
      </c>
      <c r="AC1117" s="371">
        <f t="shared" ca="1" si="252"/>
        <v>0</v>
      </c>
      <c r="AD1117" s="371">
        <f t="shared" ca="1" si="252"/>
        <v>0</v>
      </c>
      <c r="AE1117" s="371">
        <f t="shared" ca="1" si="252"/>
        <v>0</v>
      </c>
      <c r="AF1117" s="371">
        <f t="shared" ca="1" si="252"/>
        <v>0</v>
      </c>
      <c r="AG1117" s="371">
        <f t="shared" ca="1" si="252"/>
        <v>0</v>
      </c>
      <c r="AH1117" s="371">
        <f t="shared" ca="1" si="252"/>
        <v>0</v>
      </c>
      <c r="AI1117" s="371">
        <f t="shared" ca="1" si="252"/>
        <v>0</v>
      </c>
      <c r="AJ1117" s="371">
        <f t="shared" ca="1" si="252"/>
        <v>0</v>
      </c>
      <c r="AK1117" s="371">
        <f t="shared" ca="1" si="252"/>
        <v>0</v>
      </c>
      <c r="AL1117" s="371">
        <f t="shared" ca="1" si="252"/>
        <v>0</v>
      </c>
      <c r="AM1117" s="371">
        <f t="shared" ref="AM1117:BI1117" ca="1" si="253">SUM(AM1105:AM1116)</f>
        <v>0</v>
      </c>
      <c r="AN1117" s="371">
        <f t="shared" ca="1" si="253"/>
        <v>0</v>
      </c>
      <c r="AO1117" s="371">
        <f t="shared" ca="1" si="253"/>
        <v>0</v>
      </c>
      <c r="AP1117" s="371">
        <f t="shared" ca="1" si="253"/>
        <v>0</v>
      </c>
      <c r="AQ1117" s="371">
        <f t="shared" ca="1" si="253"/>
        <v>0</v>
      </c>
      <c r="AR1117" s="371">
        <f t="shared" ca="1" si="253"/>
        <v>0</v>
      </c>
      <c r="AS1117" s="371">
        <f t="shared" ca="1" si="253"/>
        <v>0</v>
      </c>
      <c r="AT1117" s="371">
        <f t="shared" ca="1" si="253"/>
        <v>0</v>
      </c>
      <c r="AU1117" s="371">
        <f t="shared" ca="1" si="253"/>
        <v>0</v>
      </c>
      <c r="AV1117" s="371">
        <f t="shared" ca="1" si="253"/>
        <v>0</v>
      </c>
      <c r="AW1117" s="371">
        <f t="shared" ca="1" si="253"/>
        <v>0</v>
      </c>
      <c r="AX1117" s="371">
        <f t="shared" ca="1" si="253"/>
        <v>0</v>
      </c>
      <c r="AY1117" s="371">
        <f t="shared" ca="1" si="253"/>
        <v>0</v>
      </c>
      <c r="AZ1117" s="371">
        <f t="shared" ca="1" si="253"/>
        <v>0</v>
      </c>
      <c r="BA1117" s="371">
        <f t="shared" ca="1" si="253"/>
        <v>0</v>
      </c>
      <c r="BB1117" s="371">
        <f t="shared" ca="1" si="253"/>
        <v>0</v>
      </c>
      <c r="BC1117" s="371">
        <f t="shared" ca="1" si="253"/>
        <v>0</v>
      </c>
      <c r="BD1117" s="371">
        <f t="shared" ca="1" si="253"/>
        <v>0</v>
      </c>
      <c r="BE1117" s="371">
        <f t="shared" ca="1" si="253"/>
        <v>0</v>
      </c>
      <c r="BF1117" s="371">
        <f t="shared" ca="1" si="253"/>
        <v>0</v>
      </c>
      <c r="BG1117" s="371">
        <f t="shared" ca="1" si="253"/>
        <v>0</v>
      </c>
      <c r="BH1117" s="371">
        <f t="shared" ca="1" si="253"/>
        <v>0</v>
      </c>
      <c r="BI1117" s="371">
        <f t="shared" ca="1" si="253"/>
        <v>0</v>
      </c>
      <c r="BJ1117" s="116"/>
      <c r="BK1117" s="116"/>
      <c r="BL1117" s="116"/>
      <c r="BM1117" s="116"/>
    </row>
    <row r="1118" spans="1:65" ht="12.75" hidden="1" customHeight="1" outlineLevel="2">
      <c r="A1118" s="366"/>
      <c r="B1118" s="106">
        <f>C1130</f>
        <v>0</v>
      </c>
      <c r="C1118" s="614"/>
      <c r="D1118" s="615" t="s">
        <v>236</v>
      </c>
      <c r="E1118" s="614"/>
      <c r="F1118" s="622"/>
      <c r="G1118" s="617">
        <f>IF('PTRM input'!$E$574='PTRM input'!$G$573,IF(G$3&gt;A27taxremlife,A27taxvalue-SUM(F1118:$F1118),IF(A27taxremlife="N/A","n/a",A27taxvalue/A27taxremlife)),'PTRM input'!G$605)</f>
        <v>0</v>
      </c>
      <c r="H1118" s="617">
        <f>IF('PTRM input'!$E$574='PTRM input'!$G$573,IF(H$3&gt;A27taxremlife,A27taxvalue-SUM($F1118:G1118),IF(A27taxremlife="N/A","n/a",A27taxvalue/A27taxremlife)),'PTRM input'!H$605)</f>
        <v>0</v>
      </c>
      <c r="I1118" s="617">
        <f>IF('PTRM input'!$E$574='PTRM input'!$G$573,IF(I$3&gt;A27taxremlife,A27taxvalue-SUM($F1118:H1118),IF(A27taxremlife="N/A","n/a",A27taxvalue/A27taxremlife)),'PTRM input'!I$605)</f>
        <v>0</v>
      </c>
      <c r="J1118" s="617">
        <f>IF('PTRM input'!$E$574='PTRM input'!$G$573,IF(J$3&gt;A27taxremlife,A27taxvalue-SUM($F1118:I1118),IF(A27taxremlife="N/A","n/a",A27taxvalue/A27taxremlife)),'PTRM input'!J$605)</f>
        <v>0</v>
      </c>
      <c r="K1118" s="617">
        <f>IF('PTRM input'!$E$574='PTRM input'!$G$573,IF(K$3&gt;A27taxremlife,A27taxvalue-SUM($F1118:J1118),IF(A27taxremlife="N/A","n/a",A27taxvalue/A27taxremlife)),'PTRM input'!K$605)</f>
        <v>0</v>
      </c>
      <c r="L1118" s="617">
        <f>IF('PTRM input'!$E$574='PTRM input'!$G$573,IF(L$3&gt;A27taxremlife,A27taxvalue-SUM($F1118:K1118),IF(A27taxremlife="N/A","n/a",A27taxvalue/A27taxremlife)),'PTRM input'!L$605)</f>
        <v>0</v>
      </c>
      <c r="M1118" s="617">
        <f>IF('PTRM input'!$E$574='PTRM input'!$G$573,IF(M$3&gt;A27taxremlife,A27taxvalue-SUM($F1118:L1118),IF(A27taxremlife="N/A","n/a",A27taxvalue/A27taxremlife)),'PTRM input'!M$605)</f>
        <v>0</v>
      </c>
      <c r="N1118" s="617">
        <f>IF('PTRM input'!$E$574='PTRM input'!$G$573,IF(N$3&gt;A27taxremlife,A27taxvalue-SUM($F1118:M1118),IF(A27taxremlife="N/A","n/a",A27taxvalue/A27taxremlife)),'PTRM input'!N$605)</f>
        <v>0</v>
      </c>
      <c r="O1118" s="617">
        <f>IF('PTRM input'!$E$574='PTRM input'!$G$573,IF(O$3&gt;A27taxremlife,A27taxvalue-SUM($F1118:N1118),IF(A27taxremlife="N/A","n/a",A27taxvalue/A27taxremlife)),'PTRM input'!O$605)</f>
        <v>0</v>
      </c>
      <c r="P1118" s="617">
        <f>IF('PTRM input'!$E$574='PTRM input'!$G$573,IF(P$3&gt;A27taxremlife,A27taxvalue-SUM($F1118:O1118),IF(A27taxremlife="N/A","n/a",A27taxvalue/A27taxremlife)),'PTRM input'!P$605)</f>
        <v>0</v>
      </c>
      <c r="Q1118" s="617">
        <f>IF('PTRM input'!$E$574='PTRM input'!$G$573,IF(Q$3&gt;A27taxremlife,A27taxvalue-SUM($F1118:P1118),IF(A27taxremlife="N/A","n/a",A27taxvalue/A27taxremlife)),'PTRM input'!Q$605)</f>
        <v>0</v>
      </c>
      <c r="R1118" s="617">
        <f>IF('PTRM input'!$E$574='PTRM input'!$G$573,IF(R$3&gt;A27taxremlife,A27taxvalue-SUM($F1118:Q1118),IF(A27taxremlife="N/A","n/a",A27taxvalue/A27taxremlife)),'PTRM input'!R$605)</f>
        <v>0</v>
      </c>
      <c r="S1118" s="617">
        <f>IF('PTRM input'!$E$574='PTRM input'!$G$573,IF(S$3&gt;A27taxremlife,A27taxvalue-SUM($F1118:R1118),IF(A27taxremlife="N/A","n/a",A27taxvalue/A27taxremlife)),'PTRM input'!S$605)</f>
        <v>0</v>
      </c>
      <c r="T1118" s="617">
        <f>IF('PTRM input'!$E$574='PTRM input'!$G$573,IF(T$3&gt;A27taxremlife,A27taxvalue-SUM($F1118:S1118),IF(A27taxremlife="N/A","n/a",A27taxvalue/A27taxremlife)),'PTRM input'!T$605)</f>
        <v>0</v>
      </c>
      <c r="U1118" s="617">
        <f>IF('PTRM input'!$E$574='PTRM input'!$G$573,IF(U$3&gt;A27taxremlife,A27taxvalue-SUM($F1118:T1118),IF(A27taxremlife="N/A","n/a",A27taxvalue/A27taxremlife)),'PTRM input'!U$605)</f>
        <v>0</v>
      </c>
      <c r="V1118" s="617">
        <f>IF('PTRM input'!$E$574='PTRM input'!$G$573,IF(V$3&gt;A27taxremlife,A27taxvalue-SUM($F1118:U1118),IF(A27taxremlife="N/A","n/a",A27taxvalue/A27taxremlife)),'PTRM input'!V$605)</f>
        <v>0</v>
      </c>
      <c r="W1118" s="617">
        <f>IF('PTRM input'!$E$574='PTRM input'!$G$573,IF(W$3&gt;A27taxremlife,A27taxvalue-SUM($F1118:V1118),IF(A27taxremlife="N/A","n/a",A27taxvalue/A27taxremlife)),'PTRM input'!W$605)</f>
        <v>0</v>
      </c>
      <c r="X1118" s="617">
        <f>IF('PTRM input'!$E$574='PTRM input'!$G$573,IF(X$3&gt;A27taxremlife,A27taxvalue-SUM($F1118:W1118),IF(A27taxremlife="N/A","n/a",A27taxvalue/A27taxremlife)),'PTRM input'!X$605)</f>
        <v>0</v>
      </c>
      <c r="Y1118" s="617">
        <f>IF('PTRM input'!$E$574='PTRM input'!$G$573,IF(Y$3&gt;A27taxremlife,A27taxvalue-SUM($F1118:X1118),IF(A27taxremlife="N/A","n/a",A27taxvalue/A27taxremlife)),'PTRM input'!Y$605)</f>
        <v>0</v>
      </c>
      <c r="Z1118" s="617">
        <f>IF('PTRM input'!$E$574='PTRM input'!$G$573,IF(Z$3&gt;A27taxremlife,A27taxvalue-SUM($F1118:Y1118),IF(A27taxremlife="N/A","n/a",A27taxvalue/A27taxremlife)),'PTRM input'!Z$605)</f>
        <v>0</v>
      </c>
      <c r="AA1118" s="617">
        <f>IF('PTRM input'!$E$574='PTRM input'!$G$573,IF(AA$3&gt;A27taxremlife,A27taxvalue-SUM($F1118:Z1118),IF(A27taxremlife="N/A","n/a",A27taxvalue/A27taxremlife)),'PTRM input'!AA$605)</f>
        <v>0</v>
      </c>
      <c r="AB1118" s="617">
        <f>IF('PTRM input'!$E$574='PTRM input'!$G$573,IF(AB$3&gt;A27taxremlife,A27taxvalue-SUM($F1118:AA1118),IF(A27taxremlife="N/A","n/a",A27taxvalue/A27taxremlife)),'PTRM input'!AB$605)</f>
        <v>0</v>
      </c>
      <c r="AC1118" s="617">
        <f>IF('PTRM input'!$E$574='PTRM input'!$G$573,IF(AC$3&gt;A27taxremlife,A27taxvalue-SUM($F1118:AB1118),IF(A27taxremlife="N/A","n/a",A27taxvalue/A27taxremlife)),'PTRM input'!AC$605)</f>
        <v>0</v>
      </c>
      <c r="AD1118" s="617">
        <f>IF('PTRM input'!$E$574='PTRM input'!$G$573,IF(AD$3&gt;A27taxremlife,A27taxvalue-SUM($F1118:AC1118),IF(A27taxremlife="N/A","n/a",A27taxvalue/A27taxremlife)),'PTRM input'!AD$605)</f>
        <v>0</v>
      </c>
      <c r="AE1118" s="617">
        <f>IF('PTRM input'!$E$574='PTRM input'!$G$573,IF(AE$3&gt;A27taxremlife,A27taxvalue-SUM($F1118:AD1118),IF(A27taxremlife="N/A","n/a",A27taxvalue/A27taxremlife)),'PTRM input'!AE$605)</f>
        <v>0</v>
      </c>
      <c r="AF1118" s="617">
        <f>IF('PTRM input'!$E$574='PTRM input'!$G$573,IF(AF$3&gt;A27taxremlife,A27taxvalue-SUM($F1118:AE1118),IF(A27taxremlife="N/A","n/a",A27taxvalue/A27taxremlife)),'PTRM input'!AF$605)</f>
        <v>0</v>
      </c>
      <c r="AG1118" s="617">
        <f>IF('PTRM input'!$E$574='PTRM input'!$G$573,IF(AG$3&gt;A27taxremlife,A27taxvalue-SUM($F1118:AF1118),IF(A27taxremlife="N/A","n/a",A27taxvalue/A27taxremlife)),'PTRM input'!AG$605)</f>
        <v>0</v>
      </c>
      <c r="AH1118" s="617">
        <f>IF('PTRM input'!$E$574='PTRM input'!$G$573,IF(AH$3&gt;A27taxremlife,A27taxvalue-SUM($F1118:AG1118),IF(A27taxremlife="N/A","n/a",A27taxvalue/A27taxremlife)),'PTRM input'!AH$605)</f>
        <v>0</v>
      </c>
      <c r="AI1118" s="617">
        <f>IF('PTRM input'!$E$574='PTRM input'!$G$573,IF(AI$3&gt;A27taxremlife,A27taxvalue-SUM($F1118:AH1118),IF(A27taxremlife="N/A","n/a",A27taxvalue/A27taxremlife)),'PTRM input'!AI$605)</f>
        <v>0</v>
      </c>
      <c r="AJ1118" s="617">
        <f>IF('PTRM input'!$E$574='PTRM input'!$G$573,IF(AJ$3&gt;A27taxremlife,A27taxvalue-SUM($F1118:AI1118),IF(A27taxremlife="N/A","n/a",A27taxvalue/A27taxremlife)),'PTRM input'!AJ$605)</f>
        <v>0</v>
      </c>
      <c r="AK1118" s="617">
        <f>IF('PTRM input'!$E$574='PTRM input'!$G$573,IF(AK$3&gt;A27taxremlife,A27taxvalue-SUM($F1118:AJ1118),IF(A27taxremlife="N/A","n/a",A27taxvalue/A27taxremlife)),'PTRM input'!AK$605)</f>
        <v>0</v>
      </c>
      <c r="AL1118" s="617">
        <f>IF('PTRM input'!$E$574='PTRM input'!$G$573,IF(AL$3&gt;A27taxremlife,A27taxvalue-SUM($F1118:AK1118),IF(A27taxremlife="N/A","n/a",A27taxvalue/A27taxremlife)),'PTRM input'!AL$605)</f>
        <v>0</v>
      </c>
      <c r="AM1118" s="617">
        <f>IF('PTRM input'!$E$574='PTRM input'!$G$573,IF(AM$3&gt;A27taxremlife,A27taxvalue-SUM($F1118:AL1118),IF(A27taxremlife="N/A","n/a",A27taxvalue/A27taxremlife)),'PTRM input'!AM$605)</f>
        <v>0</v>
      </c>
      <c r="AN1118" s="617">
        <f>IF('PTRM input'!$E$574='PTRM input'!$G$573,IF(AN$3&gt;A27taxremlife,A27taxvalue-SUM($F1118:AM1118),IF(A27taxremlife="N/A","n/a",A27taxvalue/A27taxremlife)),'PTRM input'!AN$605)</f>
        <v>0</v>
      </c>
      <c r="AO1118" s="617">
        <f>IF('PTRM input'!$E$574='PTRM input'!$G$573,IF(AO$3&gt;A27taxremlife,A27taxvalue-SUM($F1118:AN1118),IF(A27taxremlife="N/A","n/a",A27taxvalue/A27taxremlife)),'PTRM input'!AO$605)</f>
        <v>0</v>
      </c>
      <c r="AP1118" s="617">
        <f>IF('PTRM input'!$E$574='PTRM input'!$G$573,IF(AP$3&gt;A27taxremlife,A27taxvalue-SUM($F1118:AO1118),IF(A27taxremlife="N/A","n/a",A27taxvalue/A27taxremlife)),'PTRM input'!AP$605)</f>
        <v>0</v>
      </c>
      <c r="AQ1118" s="617">
        <f>IF('PTRM input'!$E$574='PTRM input'!$G$573,IF(AQ$3&gt;A27taxremlife,A27taxvalue-SUM($F1118:AP1118),IF(A27taxremlife="N/A","n/a",A27taxvalue/A27taxremlife)),'PTRM input'!AQ$605)</f>
        <v>0</v>
      </c>
      <c r="AR1118" s="617">
        <f>IF('PTRM input'!$E$574='PTRM input'!$G$573,IF(AR$3&gt;A27taxremlife,A27taxvalue-SUM($F1118:AQ1118),IF(A27taxremlife="N/A","n/a",A27taxvalue/A27taxremlife)),'PTRM input'!AR$605)</f>
        <v>0</v>
      </c>
      <c r="AS1118" s="617">
        <f>IF('PTRM input'!$E$574='PTRM input'!$G$573,IF(AS$3&gt;A27taxremlife,A27taxvalue-SUM($F1118:AR1118),IF(A27taxremlife="N/A","n/a",A27taxvalue/A27taxremlife)),'PTRM input'!AS$605)</f>
        <v>0</v>
      </c>
      <c r="AT1118" s="617">
        <f>IF('PTRM input'!$E$574='PTRM input'!$G$573,IF(AT$3&gt;A27taxremlife,A27taxvalue-SUM($F1118:AS1118),IF(A27taxremlife="N/A","n/a",A27taxvalue/A27taxremlife)),'PTRM input'!AT$605)</f>
        <v>0</v>
      </c>
      <c r="AU1118" s="617">
        <f>IF('PTRM input'!$E$574='PTRM input'!$G$573,IF(AU$3&gt;A27taxremlife,A27taxvalue-SUM($F1118:AT1118),IF(A27taxremlife="N/A","n/a",A27taxvalue/A27taxremlife)),'PTRM input'!AU$605)</f>
        <v>0</v>
      </c>
      <c r="AV1118" s="617">
        <f>IF('PTRM input'!$E$574='PTRM input'!$G$573,IF(AV$3&gt;A27taxremlife,A27taxvalue-SUM($F1118:AU1118),IF(A27taxremlife="N/A","n/a",A27taxvalue/A27taxremlife)),'PTRM input'!AV$605)</f>
        <v>0</v>
      </c>
      <c r="AW1118" s="617">
        <f>IF('PTRM input'!$E$574='PTRM input'!$G$573,IF(AW$3&gt;A27taxremlife,A27taxvalue-SUM($F1118:AV1118),IF(A27taxremlife="N/A","n/a",A27taxvalue/A27taxremlife)),'PTRM input'!AW$605)</f>
        <v>0</v>
      </c>
      <c r="AX1118" s="617">
        <f>IF('PTRM input'!$E$574='PTRM input'!$G$573,IF(AX$3&gt;A27taxremlife,A27taxvalue-SUM($F1118:AW1118),IF(A27taxremlife="N/A","n/a",A27taxvalue/A27taxremlife)),'PTRM input'!AX$605)</f>
        <v>0</v>
      </c>
      <c r="AY1118" s="617">
        <f>IF('PTRM input'!$E$574='PTRM input'!$G$573,IF(AY$3&gt;A27taxremlife,A27taxvalue-SUM($F1118:AX1118),IF(A27taxremlife="N/A","n/a",A27taxvalue/A27taxremlife)),'PTRM input'!AY$605)</f>
        <v>0</v>
      </c>
      <c r="AZ1118" s="617">
        <f>IF('PTRM input'!$E$574='PTRM input'!$G$573,IF(AZ$3&gt;A27taxremlife,A27taxvalue-SUM($F1118:AY1118),IF(A27taxremlife="N/A","n/a",A27taxvalue/A27taxremlife)),'PTRM input'!AZ$605)</f>
        <v>0</v>
      </c>
      <c r="BA1118" s="617">
        <f>IF('PTRM input'!$E$574='PTRM input'!$G$573,IF(BA$3&gt;A27taxremlife,A27taxvalue-SUM($F1118:AZ1118),IF(A27taxremlife="N/A","n/a",A27taxvalue/A27taxremlife)),'PTRM input'!BA$605)</f>
        <v>0</v>
      </c>
      <c r="BB1118" s="617">
        <f>IF('PTRM input'!$E$574='PTRM input'!$G$573,IF(BB$3&gt;A27taxremlife,A27taxvalue-SUM($F1118:BA1118),IF(A27taxremlife="N/A","n/a",A27taxvalue/A27taxremlife)),'PTRM input'!BB$605)</f>
        <v>0</v>
      </c>
      <c r="BC1118" s="617">
        <f>IF('PTRM input'!$E$574='PTRM input'!$G$573,IF(BC$3&gt;A27taxremlife,A27taxvalue-SUM($F1118:BB1118),IF(A27taxremlife="N/A","n/a",A27taxvalue/A27taxremlife)),'PTRM input'!BC$605)</f>
        <v>0</v>
      </c>
      <c r="BD1118" s="617">
        <f>IF('PTRM input'!$E$574='PTRM input'!$G$573,IF(BD$3&gt;A27taxremlife,A27taxvalue-SUM($F1118:BC1118),IF(A27taxremlife="N/A","n/a",A27taxvalue/A27taxremlife)),'PTRM input'!BD$605)</f>
        <v>0</v>
      </c>
      <c r="BE1118" s="617">
        <f>IF('PTRM input'!$E$574='PTRM input'!$G$573,IF(BE$3&gt;A27taxremlife,A27taxvalue-SUM($F1118:BD1118),IF(A27taxremlife="N/A","n/a",A27taxvalue/A27taxremlife)),'PTRM input'!BE$605)</f>
        <v>0</v>
      </c>
      <c r="BF1118" s="617">
        <f>IF('PTRM input'!$E$574='PTRM input'!$G$573,IF(BF$3&gt;A27taxremlife,A27taxvalue-SUM($F1118:BE1118),IF(A27taxremlife="N/A","n/a",A27taxvalue/A27taxremlife)),'PTRM input'!BF$605)</f>
        <v>0</v>
      </c>
      <c r="BG1118" s="617">
        <f>IF('PTRM input'!$E$574='PTRM input'!$G$573,IF(BG$3&gt;A27taxremlife,A27taxvalue-SUM($F1118:BF1118),IF(A27taxremlife="N/A","n/a",A27taxvalue/A27taxremlife)),'PTRM input'!BG$605)</f>
        <v>0</v>
      </c>
      <c r="BH1118" s="617">
        <f>IF('PTRM input'!$E$574='PTRM input'!$G$573,IF(BH$3&gt;A27taxremlife,A27taxvalue-SUM($F1118:BG1118),IF(A27taxremlife="N/A","n/a",A27taxvalue/A27taxremlife)),'PTRM input'!BH$605)</f>
        <v>0</v>
      </c>
      <c r="BI1118" s="617">
        <f>IF('PTRM input'!$E$574='PTRM input'!$G$573,IF(BI$3&gt;A27taxremlife,A27taxvalue-SUM($F1118:BH1118),IF(A27taxremlife="N/A","n/a",A27taxvalue/A27taxremlife)),'PTRM input'!BI$605)</f>
        <v>0</v>
      </c>
      <c r="BJ1118" s="116"/>
      <c r="BK1118" s="116"/>
      <c r="BL1118" s="116"/>
      <c r="BM1118" s="116"/>
    </row>
    <row r="1119" spans="1:65" ht="12.75" hidden="1" customHeight="1" outlineLevel="2">
      <c r="A1119" s="366"/>
      <c r="B1119" s="19"/>
      <c r="C1119" s="18"/>
      <c r="D1119" s="760" t="s">
        <v>237</v>
      </c>
      <c r="E1119" s="86">
        <v>0</v>
      </c>
      <c r="F1119" s="356"/>
      <c r="G1119" s="433"/>
      <c r="H1119" s="433"/>
      <c r="I1119" s="433"/>
      <c r="J1119" s="433"/>
      <c r="K1119" s="433"/>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251"/>
      <c r="AH1119" s="251"/>
      <c r="AI1119" s="251"/>
      <c r="AJ1119" s="251"/>
      <c r="AK1119" s="251"/>
      <c r="AL1119" s="251"/>
      <c r="AM1119" s="251"/>
      <c r="AN1119" s="251"/>
      <c r="AO1119" s="251"/>
      <c r="AP1119" s="251"/>
      <c r="AQ1119" s="251"/>
      <c r="AR1119" s="251"/>
      <c r="AS1119" s="251"/>
      <c r="AT1119" s="251"/>
      <c r="AU1119" s="251"/>
      <c r="AV1119" s="251"/>
      <c r="AW1119" s="251"/>
      <c r="AX1119" s="251"/>
      <c r="AY1119" s="251"/>
      <c r="AZ1119" s="251"/>
      <c r="BA1119" s="251"/>
      <c r="BB1119" s="251"/>
      <c r="BC1119" s="251"/>
      <c r="BD1119" s="251"/>
      <c r="BE1119" s="251"/>
      <c r="BF1119" s="251"/>
      <c r="BG1119" s="251"/>
      <c r="BH1119" s="251"/>
      <c r="BI1119" s="251"/>
      <c r="BJ1119" s="116"/>
      <c r="BK1119" s="116"/>
      <c r="BL1119" s="116"/>
      <c r="BM1119" s="116"/>
    </row>
    <row r="1120" spans="1:65" ht="12.75" hidden="1" customHeight="1" outlineLevel="2">
      <c r="A1120" s="366"/>
      <c r="B1120" s="19"/>
      <c r="C1120" s="18"/>
      <c r="D1120" s="760"/>
      <c r="E1120" s="86">
        <v>1</v>
      </c>
      <c r="F1120" s="356"/>
      <c r="G1120" s="618"/>
      <c r="H1120" s="251">
        <f ca="1">IF(A27taxstdlife="n/a","n/a",IF(A27taxstdlife="",0,IF(H$3&gt;(A27stdlife+$E1120),((INDEX('PTRM input'!$G$385:$P$434,A27offset,$E1120)-INDEX('PTRM input'!$G$277:$P$326,A27offset,$E1120))*OFFSET($F$7,0,$E1120))-SUM($G1120:G1120),(((INDEX('PTRM input'!$G$385:$P$434,A27offset,$E1120)-INDEX('PTRM input'!$G$277:$P$326,A27offset,$E1120))*OFFSET($F$7,0,$E1120))-SUM($G1120:G1120))*(OFFSET('PTRM input'!$G$477,0,$E1120-1)/A27taxstdlife))))</f>
        <v>0</v>
      </c>
      <c r="I1120" s="251">
        <f ca="1">IF(A27taxstdlife="n/a","n/a",IF(A27taxstdlife="",0,IF(I$3&gt;(A27stdlife+$E1120),((INDEX('PTRM input'!$G$385:$P$434,A27offset,$E1120)-INDEX('PTRM input'!$G$277:$P$326,A27offset,$E1120))*OFFSET($F$7,0,$E1120))-SUM($G1120:H1120),(((INDEX('PTRM input'!$G$385:$P$434,A27offset,$E1120)-INDEX('PTRM input'!$G$277:$P$326,A27offset,$E1120))*OFFSET($F$7,0,$E1120))-SUM($G1120:H1120))*(OFFSET('PTRM input'!$G$477,0,$E1120-1)/A27taxstdlife))))</f>
        <v>0</v>
      </c>
      <c r="J1120" s="251">
        <f ca="1">IF(A27taxstdlife="n/a","n/a",IF(A27taxstdlife="",0,IF(J$3&gt;(A27stdlife+$E1120),((INDEX('PTRM input'!$G$385:$P$434,A27offset,$E1120)-INDEX('PTRM input'!$G$277:$P$326,A27offset,$E1120))*OFFSET($F$7,0,$E1120))-SUM($G1120:I1120),(((INDEX('PTRM input'!$G$385:$P$434,A27offset,$E1120)-INDEX('PTRM input'!$G$277:$P$326,A27offset,$E1120))*OFFSET($F$7,0,$E1120))-SUM($G1120:I1120))*(OFFSET('PTRM input'!$G$477,0,$E1120-1)/A27taxstdlife))))</f>
        <v>0</v>
      </c>
      <c r="K1120" s="251">
        <f ca="1">IF(A27taxstdlife="n/a","n/a",IF(A27taxstdlife="",0,IF(K$3&gt;(A27stdlife+$E1120),((INDEX('PTRM input'!$G$385:$P$434,A27offset,$E1120)-INDEX('PTRM input'!$G$277:$P$326,A27offset,$E1120))*OFFSET($F$7,0,$E1120))-SUM($G1120:J1120),(((INDEX('PTRM input'!$G$385:$P$434,A27offset,$E1120)-INDEX('PTRM input'!$G$277:$P$326,A27offset,$E1120))*OFFSET($F$7,0,$E1120))-SUM($G1120:J1120))*(OFFSET('PTRM input'!$G$477,0,$E1120-1)/A27taxstdlife))))</f>
        <v>0</v>
      </c>
      <c r="L1120" s="251">
        <f ca="1">IF(A27taxstdlife="n/a","n/a",IF(A27taxstdlife="",0,IF(L$3&gt;(A27stdlife+$E1120),((INDEX('PTRM input'!$G$385:$P$434,A27offset,$E1120)-INDEX('PTRM input'!$G$277:$P$326,A27offset,$E1120))*OFFSET($F$7,0,$E1120))-SUM($G1120:K1120),(((INDEX('PTRM input'!$G$385:$P$434,A27offset,$E1120)-INDEX('PTRM input'!$G$277:$P$326,A27offset,$E1120))*OFFSET($F$7,0,$E1120))-SUM($G1120:K1120))*(OFFSET('PTRM input'!$G$477,0,$E1120-1)/A27taxstdlife))))</f>
        <v>0</v>
      </c>
      <c r="M1120" s="251">
        <f ca="1">IF(A27taxstdlife="n/a","n/a",IF(A27taxstdlife="",0,IF(M$3&gt;(A27stdlife+$E1120),((INDEX('PTRM input'!$G$385:$P$434,A27offset,$E1120)-INDEX('PTRM input'!$G$277:$P$326,A27offset,$E1120))*OFFSET($F$7,0,$E1120))-SUM($G1120:L1120),(((INDEX('PTRM input'!$G$385:$P$434,A27offset,$E1120)-INDEX('PTRM input'!$G$277:$P$326,A27offset,$E1120))*OFFSET($F$7,0,$E1120))-SUM($G1120:L1120))*(OFFSET('PTRM input'!$G$477,0,$E1120-1)/A27taxstdlife))))</f>
        <v>0</v>
      </c>
      <c r="N1120" s="251">
        <f ca="1">IF(A27taxstdlife="n/a","n/a",IF(A27taxstdlife="",0,IF(N$3&gt;(A27stdlife+$E1120),((INDEX('PTRM input'!$G$385:$P$434,A27offset,$E1120)-INDEX('PTRM input'!$G$277:$P$326,A27offset,$E1120))*OFFSET($F$7,0,$E1120))-SUM($G1120:M1120),(((INDEX('PTRM input'!$G$385:$P$434,A27offset,$E1120)-INDEX('PTRM input'!$G$277:$P$326,A27offset,$E1120))*OFFSET($F$7,0,$E1120))-SUM($G1120:M1120))*(OFFSET('PTRM input'!$G$477,0,$E1120-1)/A27taxstdlife))))</f>
        <v>0</v>
      </c>
      <c r="O1120" s="251">
        <f ca="1">IF(A27taxstdlife="n/a","n/a",IF(A27taxstdlife="",0,IF(O$3&gt;(A27stdlife+$E1120),((INDEX('PTRM input'!$G$385:$P$434,A27offset,$E1120)-INDEX('PTRM input'!$G$277:$P$326,A27offset,$E1120))*OFFSET($F$7,0,$E1120))-SUM($G1120:N1120),(((INDEX('PTRM input'!$G$385:$P$434,A27offset,$E1120)-INDEX('PTRM input'!$G$277:$P$326,A27offset,$E1120))*OFFSET($F$7,0,$E1120))-SUM($G1120:N1120))*(OFFSET('PTRM input'!$G$477,0,$E1120-1)/A27taxstdlife))))</f>
        <v>0</v>
      </c>
      <c r="P1120" s="251">
        <f ca="1">IF(A27taxstdlife="n/a","n/a",IF(A27taxstdlife="",0,IF(P$3&gt;(A27stdlife+$E1120),((INDEX('PTRM input'!$G$385:$P$434,A27offset,$E1120)-INDEX('PTRM input'!$G$277:$P$326,A27offset,$E1120))*OFFSET($F$7,0,$E1120))-SUM($G1120:O1120),(((INDEX('PTRM input'!$G$385:$P$434,A27offset,$E1120)-INDEX('PTRM input'!$G$277:$P$326,A27offset,$E1120))*OFFSET($F$7,0,$E1120))-SUM($G1120:O1120))*(OFFSET('PTRM input'!$G$477,0,$E1120-1)/A27taxstdlife))))</f>
        <v>0</v>
      </c>
      <c r="Q1120" s="251">
        <f ca="1">IF(A27taxstdlife="n/a","n/a",IF(A27taxstdlife="",0,IF(Q$3&gt;(A27stdlife+$E1120),((INDEX('PTRM input'!$G$385:$P$434,A27offset,$E1120)-INDEX('PTRM input'!$G$277:$P$326,A27offset,$E1120))*OFFSET($F$7,0,$E1120))-SUM($G1120:P1120),(((INDEX('PTRM input'!$G$385:$P$434,A27offset,$E1120)-INDEX('PTRM input'!$G$277:$P$326,A27offset,$E1120))*OFFSET($F$7,0,$E1120))-SUM($G1120:P1120))*(OFFSET('PTRM input'!$G$477,0,$E1120-1)/A27taxstdlife))))</f>
        <v>0</v>
      </c>
      <c r="R1120" s="251">
        <f ca="1">IF(A27taxstdlife="n/a","n/a",IF(A27taxstdlife="",0,IF(R$3&gt;(A27stdlife+$E1120),((INDEX('PTRM input'!$G$385:$P$434,A27offset,$E1120)-INDEX('PTRM input'!$G$277:$P$326,A27offset,$E1120))*OFFSET($F$7,0,$E1120))-SUM($G1120:Q1120),(((INDEX('PTRM input'!$G$385:$P$434,A27offset,$E1120)-INDEX('PTRM input'!$G$277:$P$326,A27offset,$E1120))*OFFSET($F$7,0,$E1120))-SUM($G1120:Q1120))*(OFFSET('PTRM input'!$G$477,0,$E1120-1)/A27taxstdlife))))</f>
        <v>0</v>
      </c>
      <c r="S1120" s="251">
        <f ca="1">IF(A27taxstdlife="n/a","n/a",IF(A27taxstdlife="",0,IF(S$3&gt;(A27stdlife+$E1120),((INDEX('PTRM input'!$G$385:$P$434,A27offset,$E1120)-INDEX('PTRM input'!$G$277:$P$326,A27offset,$E1120))*OFFSET($F$7,0,$E1120))-SUM($G1120:R1120),(((INDEX('PTRM input'!$G$385:$P$434,A27offset,$E1120)-INDEX('PTRM input'!$G$277:$P$326,A27offset,$E1120))*OFFSET($F$7,0,$E1120))-SUM($G1120:R1120))*(OFFSET('PTRM input'!$G$477,0,$E1120-1)/A27taxstdlife))))</f>
        <v>0</v>
      </c>
      <c r="T1120" s="251">
        <f ca="1">IF(A27taxstdlife="n/a","n/a",IF(A27taxstdlife="",0,IF(T$3&gt;(A27stdlife+$E1120),((INDEX('PTRM input'!$G$385:$P$434,A27offset,$E1120)-INDEX('PTRM input'!$G$277:$P$326,A27offset,$E1120))*OFFSET($F$7,0,$E1120))-SUM($G1120:S1120),(((INDEX('PTRM input'!$G$385:$P$434,A27offset,$E1120)-INDEX('PTRM input'!$G$277:$P$326,A27offset,$E1120))*OFFSET($F$7,0,$E1120))-SUM($G1120:S1120))*(OFFSET('PTRM input'!$G$477,0,$E1120-1)/A27taxstdlife))))</f>
        <v>0</v>
      </c>
      <c r="U1120" s="251">
        <f ca="1">IF(A27taxstdlife="n/a","n/a",IF(A27taxstdlife="",0,IF(U$3&gt;(A27stdlife+$E1120),((INDEX('PTRM input'!$G$385:$P$434,A27offset,$E1120)-INDEX('PTRM input'!$G$277:$P$326,A27offset,$E1120))*OFFSET($F$7,0,$E1120))-SUM($G1120:T1120),(((INDEX('PTRM input'!$G$385:$P$434,A27offset,$E1120)-INDEX('PTRM input'!$G$277:$P$326,A27offset,$E1120))*OFFSET($F$7,0,$E1120))-SUM($G1120:T1120))*(OFFSET('PTRM input'!$G$477,0,$E1120-1)/A27taxstdlife))))</f>
        <v>0</v>
      </c>
      <c r="V1120" s="251">
        <f ca="1">IF(A27taxstdlife="n/a","n/a",IF(A27taxstdlife="",0,IF(V$3&gt;(A27stdlife+$E1120),((INDEX('PTRM input'!$G$385:$P$434,A27offset,$E1120)-INDEX('PTRM input'!$G$277:$P$326,A27offset,$E1120))*OFFSET($F$7,0,$E1120))-SUM($G1120:U1120),(((INDEX('PTRM input'!$G$385:$P$434,A27offset,$E1120)-INDEX('PTRM input'!$G$277:$P$326,A27offset,$E1120))*OFFSET($F$7,0,$E1120))-SUM($G1120:U1120))*(OFFSET('PTRM input'!$G$477,0,$E1120-1)/A27taxstdlife))))</f>
        <v>0</v>
      </c>
      <c r="W1120" s="251">
        <f ca="1">IF(A27taxstdlife="n/a","n/a",IF(A27taxstdlife="",0,IF(W$3&gt;(A27stdlife+$E1120),((INDEX('PTRM input'!$G$385:$P$434,A27offset,$E1120)-INDEX('PTRM input'!$G$277:$P$326,A27offset,$E1120))*OFFSET($F$7,0,$E1120))-SUM($G1120:V1120),(((INDEX('PTRM input'!$G$385:$P$434,A27offset,$E1120)-INDEX('PTRM input'!$G$277:$P$326,A27offset,$E1120))*OFFSET($F$7,0,$E1120))-SUM($G1120:V1120))*(OFFSET('PTRM input'!$G$477,0,$E1120-1)/A27taxstdlife))))</f>
        <v>0</v>
      </c>
      <c r="X1120" s="251">
        <f ca="1">IF(A27taxstdlife="n/a","n/a",IF(A27taxstdlife="",0,IF(X$3&gt;(A27stdlife+$E1120),((INDEX('PTRM input'!$G$385:$P$434,A27offset,$E1120)-INDEX('PTRM input'!$G$277:$P$326,A27offset,$E1120))*OFFSET($F$7,0,$E1120))-SUM($G1120:W1120),(((INDEX('PTRM input'!$G$385:$P$434,A27offset,$E1120)-INDEX('PTRM input'!$G$277:$P$326,A27offset,$E1120))*OFFSET($F$7,0,$E1120))-SUM($G1120:W1120))*(OFFSET('PTRM input'!$G$477,0,$E1120-1)/A27taxstdlife))))</f>
        <v>0</v>
      </c>
      <c r="Y1120" s="251">
        <f ca="1">IF(A27taxstdlife="n/a","n/a",IF(A27taxstdlife="",0,IF(Y$3&gt;(A27stdlife+$E1120),((INDEX('PTRM input'!$G$385:$P$434,A27offset,$E1120)-INDEX('PTRM input'!$G$277:$P$326,A27offset,$E1120))*OFFSET($F$7,0,$E1120))-SUM($G1120:X1120),(((INDEX('PTRM input'!$G$385:$P$434,A27offset,$E1120)-INDEX('PTRM input'!$G$277:$P$326,A27offset,$E1120))*OFFSET($F$7,0,$E1120))-SUM($G1120:X1120))*(OFFSET('PTRM input'!$G$477,0,$E1120-1)/A27taxstdlife))))</f>
        <v>0</v>
      </c>
      <c r="Z1120" s="251">
        <f ca="1">IF(A27taxstdlife="n/a","n/a",IF(A27taxstdlife="",0,IF(Z$3&gt;(A27stdlife+$E1120),((INDEX('PTRM input'!$G$385:$P$434,A27offset,$E1120)-INDEX('PTRM input'!$G$277:$P$326,A27offset,$E1120))*OFFSET($F$7,0,$E1120))-SUM($G1120:Y1120),(((INDEX('PTRM input'!$G$385:$P$434,A27offset,$E1120)-INDEX('PTRM input'!$G$277:$P$326,A27offset,$E1120))*OFFSET($F$7,0,$E1120))-SUM($G1120:Y1120))*(OFFSET('PTRM input'!$G$477,0,$E1120-1)/A27taxstdlife))))</f>
        <v>0</v>
      </c>
      <c r="AA1120" s="251">
        <f ca="1">IF(A27taxstdlife="n/a","n/a",IF(A27taxstdlife="",0,IF(AA$3&gt;(A27stdlife+$E1120),((INDEX('PTRM input'!$G$385:$P$434,A27offset,$E1120)-INDEX('PTRM input'!$G$277:$P$326,A27offset,$E1120))*OFFSET($F$7,0,$E1120))-SUM($G1120:Z1120),(((INDEX('PTRM input'!$G$385:$P$434,A27offset,$E1120)-INDEX('PTRM input'!$G$277:$P$326,A27offset,$E1120))*OFFSET($F$7,0,$E1120))-SUM($G1120:Z1120))*(OFFSET('PTRM input'!$G$477,0,$E1120-1)/A27taxstdlife))))</f>
        <v>0</v>
      </c>
      <c r="AB1120" s="251">
        <f ca="1">IF(A27taxstdlife="n/a","n/a",IF(A27taxstdlife="",0,IF(AB$3&gt;(A27stdlife+$E1120),((INDEX('PTRM input'!$G$385:$P$434,A27offset,$E1120)-INDEX('PTRM input'!$G$277:$P$326,A27offset,$E1120))*OFFSET($F$7,0,$E1120))-SUM($G1120:AA1120),(((INDEX('PTRM input'!$G$385:$P$434,A27offset,$E1120)-INDEX('PTRM input'!$G$277:$P$326,A27offset,$E1120))*OFFSET($F$7,0,$E1120))-SUM($G1120:AA1120))*(OFFSET('PTRM input'!$G$477,0,$E1120-1)/A27taxstdlife))))</f>
        <v>0</v>
      </c>
      <c r="AC1120" s="251">
        <f ca="1">IF(A27taxstdlife="n/a","n/a",IF(A27taxstdlife="",0,IF(AC$3&gt;(A27stdlife+$E1120),((INDEX('PTRM input'!$G$385:$P$434,A27offset,$E1120)-INDEX('PTRM input'!$G$277:$P$326,A27offset,$E1120))*OFFSET($F$7,0,$E1120))-SUM($G1120:AB1120),(((INDEX('PTRM input'!$G$385:$P$434,A27offset,$E1120)-INDEX('PTRM input'!$G$277:$P$326,A27offset,$E1120))*OFFSET($F$7,0,$E1120))-SUM($G1120:AB1120))*(OFFSET('PTRM input'!$G$477,0,$E1120-1)/A27taxstdlife))))</f>
        <v>0</v>
      </c>
      <c r="AD1120" s="251">
        <f ca="1">IF(A27taxstdlife="n/a","n/a",IF(A27taxstdlife="",0,IF(AD$3&gt;(A27stdlife+$E1120),((INDEX('PTRM input'!$G$385:$P$434,A27offset,$E1120)-INDEX('PTRM input'!$G$277:$P$326,A27offset,$E1120))*OFFSET($F$7,0,$E1120))-SUM($G1120:AC1120),(((INDEX('PTRM input'!$G$385:$P$434,A27offset,$E1120)-INDEX('PTRM input'!$G$277:$P$326,A27offset,$E1120))*OFFSET($F$7,0,$E1120))-SUM($G1120:AC1120))*(OFFSET('PTRM input'!$G$477,0,$E1120-1)/A27taxstdlife))))</f>
        <v>0</v>
      </c>
      <c r="AE1120" s="251">
        <f ca="1">IF(A27taxstdlife="n/a","n/a",IF(A27taxstdlife="",0,IF(AE$3&gt;(A27stdlife+$E1120),((INDEX('PTRM input'!$G$385:$P$434,A27offset,$E1120)-INDEX('PTRM input'!$G$277:$P$326,A27offset,$E1120))*OFFSET($F$7,0,$E1120))-SUM($G1120:AD1120),(((INDEX('PTRM input'!$G$385:$P$434,A27offset,$E1120)-INDEX('PTRM input'!$G$277:$P$326,A27offset,$E1120))*OFFSET($F$7,0,$E1120))-SUM($G1120:AD1120))*(OFFSET('PTRM input'!$G$477,0,$E1120-1)/A27taxstdlife))))</f>
        <v>0</v>
      </c>
      <c r="AF1120" s="251">
        <f ca="1">IF(A27taxstdlife="n/a","n/a",IF(A27taxstdlife="",0,IF(AF$3&gt;(A27stdlife+$E1120),((INDEX('PTRM input'!$G$385:$P$434,A27offset,$E1120)-INDEX('PTRM input'!$G$277:$P$326,A27offset,$E1120))*OFFSET($F$7,0,$E1120))-SUM($G1120:AE1120),(((INDEX('PTRM input'!$G$385:$P$434,A27offset,$E1120)-INDEX('PTRM input'!$G$277:$P$326,A27offset,$E1120))*OFFSET($F$7,0,$E1120))-SUM($G1120:AE1120))*(OFFSET('PTRM input'!$G$477,0,$E1120-1)/A27taxstdlife))))</f>
        <v>0</v>
      </c>
      <c r="AG1120" s="251">
        <f ca="1">IF(A27taxstdlife="n/a","n/a",IF(A27taxstdlife="",0,IF(AG$3&gt;(A27stdlife+$E1120),((INDEX('PTRM input'!$G$385:$P$434,A27offset,$E1120)-INDEX('PTRM input'!$G$277:$P$326,A27offset,$E1120))*OFFSET($F$7,0,$E1120))-SUM($G1120:AF1120),(((INDEX('PTRM input'!$G$385:$P$434,A27offset,$E1120)-INDEX('PTRM input'!$G$277:$P$326,A27offset,$E1120))*OFFSET($F$7,0,$E1120))-SUM($G1120:AF1120))*(OFFSET('PTRM input'!$G$477,0,$E1120-1)/A27taxstdlife))))</f>
        <v>0</v>
      </c>
      <c r="AH1120" s="251">
        <f ca="1">IF(A27taxstdlife="n/a","n/a",IF(A27taxstdlife="",0,IF(AH$3&gt;(A27stdlife+$E1120),((INDEX('PTRM input'!$G$385:$P$434,A27offset,$E1120)-INDEX('PTRM input'!$G$277:$P$326,A27offset,$E1120))*OFFSET($F$7,0,$E1120))-SUM($G1120:AG1120),(((INDEX('PTRM input'!$G$385:$P$434,A27offset,$E1120)-INDEX('PTRM input'!$G$277:$P$326,A27offset,$E1120))*OFFSET($F$7,0,$E1120))-SUM($G1120:AG1120))*(OFFSET('PTRM input'!$G$477,0,$E1120-1)/A27taxstdlife))))</f>
        <v>0</v>
      </c>
      <c r="AI1120" s="251">
        <f ca="1">IF(A27taxstdlife="n/a","n/a",IF(A27taxstdlife="",0,IF(AI$3&gt;(A27stdlife+$E1120),((INDEX('PTRM input'!$G$385:$P$434,A27offset,$E1120)-INDEX('PTRM input'!$G$277:$P$326,A27offset,$E1120))*OFFSET($F$7,0,$E1120))-SUM($G1120:AH1120),(((INDEX('PTRM input'!$G$385:$P$434,A27offset,$E1120)-INDEX('PTRM input'!$G$277:$P$326,A27offset,$E1120))*OFFSET($F$7,0,$E1120))-SUM($G1120:AH1120))*(OFFSET('PTRM input'!$G$477,0,$E1120-1)/A27taxstdlife))))</f>
        <v>0</v>
      </c>
      <c r="AJ1120" s="251">
        <f ca="1">IF(A27taxstdlife="n/a","n/a",IF(A27taxstdlife="",0,IF(AJ$3&gt;(A27stdlife+$E1120),((INDEX('PTRM input'!$G$385:$P$434,A27offset,$E1120)-INDEX('PTRM input'!$G$277:$P$326,A27offset,$E1120))*OFFSET($F$7,0,$E1120))-SUM($G1120:AI1120),(((INDEX('PTRM input'!$G$385:$P$434,A27offset,$E1120)-INDEX('PTRM input'!$G$277:$P$326,A27offset,$E1120))*OFFSET($F$7,0,$E1120))-SUM($G1120:AI1120))*(OFFSET('PTRM input'!$G$477,0,$E1120-1)/A27taxstdlife))))</f>
        <v>0</v>
      </c>
      <c r="AK1120" s="251">
        <f ca="1">IF(A27taxstdlife="n/a","n/a",IF(A27taxstdlife="",0,IF(AK$3&gt;(A27stdlife+$E1120),((INDEX('PTRM input'!$G$385:$P$434,A27offset,$E1120)-INDEX('PTRM input'!$G$277:$P$326,A27offset,$E1120))*OFFSET($F$7,0,$E1120))-SUM($G1120:AJ1120),(((INDEX('PTRM input'!$G$385:$P$434,A27offset,$E1120)-INDEX('PTRM input'!$G$277:$P$326,A27offset,$E1120))*OFFSET($F$7,0,$E1120))-SUM($G1120:AJ1120))*(OFFSET('PTRM input'!$G$477,0,$E1120-1)/A27taxstdlife))))</f>
        <v>0</v>
      </c>
      <c r="AL1120" s="251">
        <f ca="1">IF(A27taxstdlife="n/a","n/a",IF(A27taxstdlife="",0,IF(AL$3&gt;(A27stdlife+$E1120),((INDEX('PTRM input'!$G$385:$P$434,A27offset,$E1120)-INDEX('PTRM input'!$G$277:$P$326,A27offset,$E1120))*OFFSET($F$7,0,$E1120))-SUM($G1120:AK1120),(((INDEX('PTRM input'!$G$385:$P$434,A27offset,$E1120)-INDEX('PTRM input'!$G$277:$P$326,A27offset,$E1120))*OFFSET($F$7,0,$E1120))-SUM($G1120:AK1120))*(OFFSET('PTRM input'!$G$477,0,$E1120-1)/A27taxstdlife))))</f>
        <v>0</v>
      </c>
      <c r="AM1120" s="251">
        <f ca="1">IF(A27taxstdlife="n/a","n/a",IF(A27taxstdlife="",0,IF(AM$3&gt;(A27stdlife+$E1120),((INDEX('PTRM input'!$G$385:$P$434,A27offset,$E1120)-INDEX('PTRM input'!$G$277:$P$326,A27offset,$E1120))*OFFSET($F$7,0,$E1120))-SUM($G1120:AL1120),(((INDEX('PTRM input'!$G$385:$P$434,A27offset,$E1120)-INDEX('PTRM input'!$G$277:$P$326,A27offset,$E1120))*OFFSET($F$7,0,$E1120))-SUM($G1120:AL1120))*(OFFSET('PTRM input'!$G$477,0,$E1120-1)/A27taxstdlife))))</f>
        <v>0</v>
      </c>
      <c r="AN1120" s="251">
        <f ca="1">IF(A27taxstdlife="n/a","n/a",IF(A27taxstdlife="",0,IF(AN$3&gt;(A27stdlife+$E1120),((INDEX('PTRM input'!$G$385:$P$434,A27offset,$E1120)-INDEX('PTRM input'!$G$277:$P$326,A27offset,$E1120))*OFFSET($F$7,0,$E1120))-SUM($G1120:AM1120),(((INDEX('PTRM input'!$G$385:$P$434,A27offset,$E1120)-INDEX('PTRM input'!$G$277:$P$326,A27offset,$E1120))*OFFSET($F$7,0,$E1120))-SUM($G1120:AM1120))*(OFFSET('PTRM input'!$G$477,0,$E1120-1)/A27taxstdlife))))</f>
        <v>0</v>
      </c>
      <c r="AO1120" s="251">
        <f ca="1">IF(A27taxstdlife="n/a","n/a",IF(A27taxstdlife="",0,IF(AO$3&gt;(A27stdlife+$E1120),((INDEX('PTRM input'!$G$385:$P$434,A27offset,$E1120)-INDEX('PTRM input'!$G$277:$P$326,A27offset,$E1120))*OFFSET($F$7,0,$E1120))-SUM($G1120:AN1120),(((INDEX('PTRM input'!$G$385:$P$434,A27offset,$E1120)-INDEX('PTRM input'!$G$277:$P$326,A27offset,$E1120))*OFFSET($F$7,0,$E1120))-SUM($G1120:AN1120))*(OFFSET('PTRM input'!$G$477,0,$E1120-1)/A27taxstdlife))))</f>
        <v>0</v>
      </c>
      <c r="AP1120" s="251">
        <f ca="1">IF(A27taxstdlife="n/a","n/a",IF(A27taxstdlife="",0,IF(AP$3&gt;(A27stdlife+$E1120),((INDEX('PTRM input'!$G$385:$P$434,A27offset,$E1120)-INDEX('PTRM input'!$G$277:$P$326,A27offset,$E1120))*OFFSET($F$7,0,$E1120))-SUM($G1120:AO1120),(((INDEX('PTRM input'!$G$385:$P$434,A27offset,$E1120)-INDEX('PTRM input'!$G$277:$P$326,A27offset,$E1120))*OFFSET($F$7,0,$E1120))-SUM($G1120:AO1120))*(OFFSET('PTRM input'!$G$477,0,$E1120-1)/A27taxstdlife))))</f>
        <v>0</v>
      </c>
      <c r="AQ1120" s="251">
        <f ca="1">IF(A27taxstdlife="n/a","n/a",IF(A27taxstdlife="",0,IF(AQ$3&gt;(A27stdlife+$E1120),((INDEX('PTRM input'!$G$385:$P$434,A27offset,$E1120)-INDEX('PTRM input'!$G$277:$P$326,A27offset,$E1120))*OFFSET($F$7,0,$E1120))-SUM($G1120:AP1120),(((INDEX('PTRM input'!$G$385:$P$434,A27offset,$E1120)-INDEX('PTRM input'!$G$277:$P$326,A27offset,$E1120))*OFFSET($F$7,0,$E1120))-SUM($G1120:AP1120))*(OFFSET('PTRM input'!$G$477,0,$E1120-1)/A27taxstdlife))))</f>
        <v>0</v>
      </c>
      <c r="AR1120" s="251">
        <f ca="1">IF(A27taxstdlife="n/a","n/a",IF(A27taxstdlife="",0,IF(AR$3&gt;(A27stdlife+$E1120),((INDEX('PTRM input'!$G$385:$P$434,A27offset,$E1120)-INDEX('PTRM input'!$G$277:$P$326,A27offset,$E1120))*OFFSET($F$7,0,$E1120))-SUM($G1120:AQ1120),(((INDEX('PTRM input'!$G$385:$P$434,A27offset,$E1120)-INDEX('PTRM input'!$G$277:$P$326,A27offset,$E1120))*OFFSET($F$7,0,$E1120))-SUM($G1120:AQ1120))*(OFFSET('PTRM input'!$G$477,0,$E1120-1)/A27taxstdlife))))</f>
        <v>0</v>
      </c>
      <c r="AS1120" s="251">
        <f ca="1">IF(A27taxstdlife="n/a","n/a",IF(A27taxstdlife="",0,IF(AS$3&gt;(A27stdlife+$E1120),((INDEX('PTRM input'!$G$385:$P$434,A27offset,$E1120)-INDEX('PTRM input'!$G$277:$P$326,A27offset,$E1120))*OFFSET($F$7,0,$E1120))-SUM($G1120:AR1120),(((INDEX('PTRM input'!$G$385:$P$434,A27offset,$E1120)-INDEX('PTRM input'!$G$277:$P$326,A27offset,$E1120))*OFFSET($F$7,0,$E1120))-SUM($G1120:AR1120))*(OFFSET('PTRM input'!$G$477,0,$E1120-1)/A27taxstdlife))))</f>
        <v>0</v>
      </c>
      <c r="AT1120" s="251">
        <f ca="1">IF(A27taxstdlife="n/a","n/a",IF(A27taxstdlife="",0,IF(AT$3&gt;(A27stdlife+$E1120),((INDEX('PTRM input'!$G$385:$P$434,A27offset,$E1120)-INDEX('PTRM input'!$G$277:$P$326,A27offset,$E1120))*OFFSET($F$7,0,$E1120))-SUM($G1120:AS1120),(((INDEX('PTRM input'!$G$385:$P$434,A27offset,$E1120)-INDEX('PTRM input'!$G$277:$P$326,A27offset,$E1120))*OFFSET($F$7,0,$E1120))-SUM($G1120:AS1120))*(OFFSET('PTRM input'!$G$477,0,$E1120-1)/A27taxstdlife))))</f>
        <v>0</v>
      </c>
      <c r="AU1120" s="251">
        <f ca="1">IF(A27taxstdlife="n/a","n/a",IF(A27taxstdlife="",0,IF(AU$3&gt;(A27stdlife+$E1120),((INDEX('PTRM input'!$G$385:$P$434,A27offset,$E1120)-INDEX('PTRM input'!$G$277:$P$326,A27offset,$E1120))*OFFSET($F$7,0,$E1120))-SUM($G1120:AT1120),(((INDEX('PTRM input'!$G$385:$P$434,A27offset,$E1120)-INDEX('PTRM input'!$G$277:$P$326,A27offset,$E1120))*OFFSET($F$7,0,$E1120))-SUM($G1120:AT1120))*(OFFSET('PTRM input'!$G$477,0,$E1120-1)/A27taxstdlife))))</f>
        <v>0</v>
      </c>
      <c r="AV1120" s="251">
        <f ca="1">IF(A27taxstdlife="n/a","n/a",IF(A27taxstdlife="",0,IF(AV$3&gt;(A27stdlife+$E1120),((INDEX('PTRM input'!$G$385:$P$434,A27offset,$E1120)-INDEX('PTRM input'!$G$277:$P$326,A27offset,$E1120))*OFFSET($F$7,0,$E1120))-SUM($G1120:AU1120),(((INDEX('PTRM input'!$G$385:$P$434,A27offset,$E1120)-INDEX('PTRM input'!$G$277:$P$326,A27offset,$E1120))*OFFSET($F$7,0,$E1120))-SUM($G1120:AU1120))*(OFFSET('PTRM input'!$G$477,0,$E1120-1)/A27taxstdlife))))</f>
        <v>0</v>
      </c>
      <c r="AW1120" s="251">
        <f ca="1">IF(A27taxstdlife="n/a","n/a",IF(A27taxstdlife="",0,IF(AW$3&gt;(A27stdlife+$E1120),((INDEX('PTRM input'!$G$385:$P$434,A27offset,$E1120)-INDEX('PTRM input'!$G$277:$P$326,A27offset,$E1120))*OFFSET($F$7,0,$E1120))-SUM($G1120:AV1120),(((INDEX('PTRM input'!$G$385:$P$434,A27offset,$E1120)-INDEX('PTRM input'!$G$277:$P$326,A27offset,$E1120))*OFFSET($F$7,0,$E1120))-SUM($G1120:AV1120))*(OFFSET('PTRM input'!$G$477,0,$E1120-1)/A27taxstdlife))))</f>
        <v>0</v>
      </c>
      <c r="AX1120" s="251">
        <f ca="1">IF(A27taxstdlife="n/a","n/a",IF(A27taxstdlife="",0,IF(AX$3&gt;(A27stdlife+$E1120),((INDEX('PTRM input'!$G$385:$P$434,A27offset,$E1120)-INDEX('PTRM input'!$G$277:$P$326,A27offset,$E1120))*OFFSET($F$7,0,$E1120))-SUM($G1120:AW1120),(((INDEX('PTRM input'!$G$385:$P$434,A27offset,$E1120)-INDEX('PTRM input'!$G$277:$P$326,A27offset,$E1120))*OFFSET($F$7,0,$E1120))-SUM($G1120:AW1120))*(OFFSET('PTRM input'!$G$477,0,$E1120-1)/A27taxstdlife))))</f>
        <v>0</v>
      </c>
      <c r="AY1120" s="251">
        <f ca="1">IF(A27taxstdlife="n/a","n/a",IF(A27taxstdlife="",0,IF(AY$3&gt;(A27stdlife+$E1120),((INDEX('PTRM input'!$G$385:$P$434,A27offset,$E1120)-INDEX('PTRM input'!$G$277:$P$326,A27offset,$E1120))*OFFSET($F$7,0,$E1120))-SUM($G1120:AX1120),(((INDEX('PTRM input'!$G$385:$P$434,A27offset,$E1120)-INDEX('PTRM input'!$G$277:$P$326,A27offset,$E1120))*OFFSET($F$7,0,$E1120))-SUM($G1120:AX1120))*(OFFSET('PTRM input'!$G$477,0,$E1120-1)/A27taxstdlife))))</f>
        <v>0</v>
      </c>
      <c r="AZ1120" s="251">
        <f ca="1">IF(A27taxstdlife="n/a","n/a",IF(A27taxstdlife="",0,IF(AZ$3&gt;(A27stdlife+$E1120),((INDEX('PTRM input'!$G$385:$P$434,A27offset,$E1120)-INDEX('PTRM input'!$G$277:$P$326,A27offset,$E1120))*OFFSET($F$7,0,$E1120))-SUM($G1120:AY1120),(((INDEX('PTRM input'!$G$385:$P$434,A27offset,$E1120)-INDEX('PTRM input'!$G$277:$P$326,A27offset,$E1120))*OFFSET($F$7,0,$E1120))-SUM($G1120:AY1120))*(OFFSET('PTRM input'!$G$477,0,$E1120-1)/A27taxstdlife))))</f>
        <v>0</v>
      </c>
      <c r="BA1120" s="251">
        <f ca="1">IF(A27taxstdlife="n/a","n/a",IF(A27taxstdlife="",0,IF(BA$3&gt;(A27stdlife+$E1120),((INDEX('PTRM input'!$G$385:$P$434,A27offset,$E1120)-INDEX('PTRM input'!$G$277:$P$326,A27offset,$E1120))*OFFSET($F$7,0,$E1120))-SUM($G1120:AZ1120),(((INDEX('PTRM input'!$G$385:$P$434,A27offset,$E1120)-INDEX('PTRM input'!$G$277:$P$326,A27offset,$E1120))*OFFSET($F$7,0,$E1120))-SUM($G1120:AZ1120))*(OFFSET('PTRM input'!$G$477,0,$E1120-1)/A27taxstdlife))))</f>
        <v>0</v>
      </c>
      <c r="BB1120" s="251">
        <f ca="1">IF(A27taxstdlife="n/a","n/a",IF(A27taxstdlife="",0,IF(BB$3&gt;(A27stdlife+$E1120),((INDEX('PTRM input'!$G$385:$P$434,A27offset,$E1120)-INDEX('PTRM input'!$G$277:$P$326,A27offset,$E1120))*OFFSET($F$7,0,$E1120))-SUM($G1120:BA1120),(((INDEX('PTRM input'!$G$385:$P$434,A27offset,$E1120)-INDEX('PTRM input'!$G$277:$P$326,A27offset,$E1120))*OFFSET($F$7,0,$E1120))-SUM($G1120:BA1120))*(OFFSET('PTRM input'!$G$477,0,$E1120-1)/A27taxstdlife))))</f>
        <v>0</v>
      </c>
      <c r="BC1120" s="251">
        <f ca="1">IF(A27taxstdlife="n/a","n/a",IF(A27taxstdlife="",0,IF(BC$3&gt;(A27stdlife+$E1120),((INDEX('PTRM input'!$G$385:$P$434,A27offset,$E1120)-INDEX('PTRM input'!$G$277:$P$326,A27offset,$E1120))*OFFSET($F$7,0,$E1120))-SUM($G1120:BB1120),(((INDEX('PTRM input'!$G$385:$P$434,A27offset,$E1120)-INDEX('PTRM input'!$G$277:$P$326,A27offset,$E1120))*OFFSET($F$7,0,$E1120))-SUM($G1120:BB1120))*(OFFSET('PTRM input'!$G$477,0,$E1120-1)/A27taxstdlife))))</f>
        <v>0</v>
      </c>
      <c r="BD1120" s="251">
        <f ca="1">IF(A27taxstdlife="n/a","n/a",IF(A27taxstdlife="",0,IF(BD$3&gt;(A27stdlife+$E1120),((INDEX('PTRM input'!$G$385:$P$434,A27offset,$E1120)-INDEX('PTRM input'!$G$277:$P$326,A27offset,$E1120))*OFFSET($F$7,0,$E1120))-SUM($G1120:BC1120),(((INDEX('PTRM input'!$G$385:$P$434,A27offset,$E1120)-INDEX('PTRM input'!$G$277:$P$326,A27offset,$E1120))*OFFSET($F$7,0,$E1120))-SUM($G1120:BC1120))*(OFFSET('PTRM input'!$G$477,0,$E1120-1)/A27taxstdlife))))</f>
        <v>0</v>
      </c>
      <c r="BE1120" s="251">
        <f ca="1">IF(A27taxstdlife="n/a","n/a",IF(A27taxstdlife="",0,IF(BE$3&gt;(A27stdlife+$E1120),((INDEX('PTRM input'!$G$385:$P$434,A27offset,$E1120)-INDEX('PTRM input'!$G$277:$P$326,A27offset,$E1120))*OFFSET($F$7,0,$E1120))-SUM($G1120:BD1120),(((INDEX('PTRM input'!$G$385:$P$434,A27offset,$E1120)-INDEX('PTRM input'!$G$277:$P$326,A27offset,$E1120))*OFFSET($F$7,0,$E1120))-SUM($G1120:BD1120))*(OFFSET('PTRM input'!$G$477,0,$E1120-1)/A27taxstdlife))))</f>
        <v>0</v>
      </c>
      <c r="BF1120" s="251">
        <f ca="1">IF(A27taxstdlife="n/a","n/a",IF(A27taxstdlife="",0,IF(BF$3&gt;(A27stdlife+$E1120),((INDEX('PTRM input'!$G$385:$P$434,A27offset,$E1120)-INDEX('PTRM input'!$G$277:$P$326,A27offset,$E1120))*OFFSET($F$7,0,$E1120))-SUM($G1120:BE1120),(((INDEX('PTRM input'!$G$385:$P$434,A27offset,$E1120)-INDEX('PTRM input'!$G$277:$P$326,A27offset,$E1120))*OFFSET($F$7,0,$E1120))-SUM($G1120:BE1120))*(OFFSET('PTRM input'!$G$477,0,$E1120-1)/A27taxstdlife))))</f>
        <v>0</v>
      </c>
      <c r="BG1120" s="251">
        <f ca="1">IF(A27taxstdlife="n/a","n/a",IF(A27taxstdlife="",0,IF(BG$3&gt;(A27stdlife+$E1120),((INDEX('PTRM input'!$G$385:$P$434,A27offset,$E1120)-INDEX('PTRM input'!$G$277:$P$326,A27offset,$E1120))*OFFSET($F$7,0,$E1120))-SUM($G1120:BF1120),(((INDEX('PTRM input'!$G$385:$P$434,A27offset,$E1120)-INDEX('PTRM input'!$G$277:$P$326,A27offset,$E1120))*OFFSET($F$7,0,$E1120))-SUM($G1120:BF1120))*(OFFSET('PTRM input'!$G$477,0,$E1120-1)/A27taxstdlife))))</f>
        <v>0</v>
      </c>
      <c r="BH1120" s="251">
        <f ca="1">IF(A27taxstdlife="n/a","n/a",IF(A27taxstdlife="",0,IF(BH$3&gt;(A27stdlife+$E1120),((INDEX('PTRM input'!$G$385:$P$434,A27offset,$E1120)-INDEX('PTRM input'!$G$277:$P$326,A27offset,$E1120))*OFFSET($F$7,0,$E1120))-SUM($G1120:BG1120),(((INDEX('PTRM input'!$G$385:$P$434,A27offset,$E1120)-INDEX('PTRM input'!$G$277:$P$326,A27offset,$E1120))*OFFSET($F$7,0,$E1120))-SUM($G1120:BG1120))*(OFFSET('PTRM input'!$G$477,0,$E1120-1)/A27taxstdlife))))</f>
        <v>0</v>
      </c>
      <c r="BI1120" s="251">
        <f ca="1">IF(A27taxstdlife="n/a","n/a",IF(A27taxstdlife="",0,IF(BI$3&gt;(A27stdlife+$E1120),((INDEX('PTRM input'!$G$385:$P$434,A27offset,$E1120)-INDEX('PTRM input'!$G$277:$P$326,A27offset,$E1120))*OFFSET($F$7,0,$E1120))-SUM($G1120:BH1120),(((INDEX('PTRM input'!$G$385:$P$434,A27offset,$E1120)-INDEX('PTRM input'!$G$277:$P$326,A27offset,$E1120))*OFFSET($F$7,0,$E1120))-SUM($G1120:BH1120))*(OFFSET('PTRM input'!$G$477,0,$E1120-1)/A27taxstdlife))))</f>
        <v>0</v>
      </c>
      <c r="BJ1120" s="116"/>
      <c r="BK1120" s="116"/>
      <c r="BL1120" s="116"/>
      <c r="BM1120" s="116"/>
    </row>
    <row r="1121" spans="1:65" ht="12.75" hidden="1" customHeight="1" outlineLevel="2">
      <c r="A1121" s="366"/>
      <c r="B1121" s="19"/>
      <c r="C1121" s="18"/>
      <c r="D1121" s="760"/>
      <c r="E1121" s="86">
        <v>2</v>
      </c>
      <c r="F1121" s="356"/>
      <c r="G1121" s="434"/>
      <c r="H1121" s="619"/>
      <c r="I1121" s="251">
        <f ca="1">IF(A27taxstdlife="n/a","n/a",IF(A27taxstdlife="",0,IF(I$3&gt;(A27stdlife+$E1121),((INDEX('PTRM input'!$G$385:$P$434,A27offset,$E1121)-INDEX('PTRM input'!$G$277:$P$326,A27offset,$E1121))*OFFSET($F$7,0,$E1121))-SUM($G1121:H1121),(((INDEX('PTRM input'!$G$385:$P$434,A27offset,$E1121)-INDEX('PTRM input'!$G$277:$P$326,A27offset,$E1121))*OFFSET($F$7,0,$E1121))-SUM($G1121:H1121))*(OFFSET('PTRM input'!$G$477,0,$E1121-1)/A27taxstdlife))))</f>
        <v>0</v>
      </c>
      <c r="J1121" s="251">
        <f ca="1">IF(A27taxstdlife="n/a","n/a",IF(A27taxstdlife="",0,IF(J$3&gt;(A27stdlife+$E1121),((INDEX('PTRM input'!$G$385:$P$434,A27offset,$E1121)-INDEX('PTRM input'!$G$277:$P$326,A27offset,$E1121))*OFFSET($F$7,0,$E1121))-SUM($G1121:I1121),(((INDEX('PTRM input'!$G$385:$P$434,A27offset,$E1121)-INDEX('PTRM input'!$G$277:$P$326,A27offset,$E1121))*OFFSET($F$7,0,$E1121))-SUM($G1121:I1121))*(OFFSET('PTRM input'!$G$477,0,$E1121-1)/A27taxstdlife))))</f>
        <v>0</v>
      </c>
      <c r="K1121" s="251">
        <f ca="1">IF(A27taxstdlife="n/a","n/a",IF(A27taxstdlife="",0,IF(K$3&gt;(A27stdlife+$E1121),((INDEX('PTRM input'!$G$385:$P$434,A27offset,$E1121)-INDEX('PTRM input'!$G$277:$P$326,A27offset,$E1121))*OFFSET($F$7,0,$E1121))-SUM($G1121:J1121),(((INDEX('PTRM input'!$G$385:$P$434,A27offset,$E1121)-INDEX('PTRM input'!$G$277:$P$326,A27offset,$E1121))*OFFSET($F$7,0,$E1121))-SUM($G1121:J1121))*(OFFSET('PTRM input'!$G$477,0,$E1121-1)/A27taxstdlife))))</f>
        <v>0</v>
      </c>
      <c r="L1121" s="251">
        <f ca="1">IF(A27taxstdlife="n/a","n/a",IF(A27taxstdlife="",0,IF(L$3&gt;(A27stdlife+$E1121),((INDEX('PTRM input'!$G$385:$P$434,A27offset,$E1121)-INDEX('PTRM input'!$G$277:$P$326,A27offset,$E1121))*OFFSET($F$7,0,$E1121))-SUM($G1121:K1121),(((INDEX('PTRM input'!$G$385:$P$434,A27offset,$E1121)-INDEX('PTRM input'!$G$277:$P$326,A27offset,$E1121))*OFFSET($F$7,0,$E1121))-SUM($G1121:K1121))*(OFFSET('PTRM input'!$G$477,0,$E1121-1)/A27taxstdlife))))</f>
        <v>0</v>
      </c>
      <c r="M1121" s="251">
        <f ca="1">IF(A27taxstdlife="n/a","n/a",IF(A27taxstdlife="",0,IF(M$3&gt;(A27stdlife+$E1121),((INDEX('PTRM input'!$G$385:$P$434,A27offset,$E1121)-INDEX('PTRM input'!$G$277:$P$326,A27offset,$E1121))*OFFSET($F$7,0,$E1121))-SUM($G1121:L1121),(((INDEX('PTRM input'!$G$385:$P$434,A27offset,$E1121)-INDEX('PTRM input'!$G$277:$P$326,A27offset,$E1121))*OFFSET($F$7,0,$E1121))-SUM($G1121:L1121))*(OFFSET('PTRM input'!$G$477,0,$E1121-1)/A27taxstdlife))))</f>
        <v>0</v>
      </c>
      <c r="N1121" s="251">
        <f ca="1">IF(A27taxstdlife="n/a","n/a",IF(A27taxstdlife="",0,IF(N$3&gt;(A27stdlife+$E1121),((INDEX('PTRM input'!$G$385:$P$434,A27offset,$E1121)-INDEX('PTRM input'!$G$277:$P$326,A27offset,$E1121))*OFFSET($F$7,0,$E1121))-SUM($G1121:M1121),(((INDEX('PTRM input'!$G$385:$P$434,A27offset,$E1121)-INDEX('PTRM input'!$G$277:$P$326,A27offset,$E1121))*OFFSET($F$7,0,$E1121))-SUM($G1121:M1121))*(OFFSET('PTRM input'!$G$477,0,$E1121-1)/A27taxstdlife))))</f>
        <v>0</v>
      </c>
      <c r="O1121" s="251">
        <f ca="1">IF(A27taxstdlife="n/a","n/a",IF(A27taxstdlife="",0,IF(O$3&gt;(A27stdlife+$E1121),((INDEX('PTRM input'!$G$385:$P$434,A27offset,$E1121)-INDEX('PTRM input'!$G$277:$P$326,A27offset,$E1121))*OFFSET($F$7,0,$E1121))-SUM($G1121:N1121),(((INDEX('PTRM input'!$G$385:$P$434,A27offset,$E1121)-INDEX('PTRM input'!$G$277:$P$326,A27offset,$E1121))*OFFSET($F$7,0,$E1121))-SUM($G1121:N1121))*(OFFSET('PTRM input'!$G$477,0,$E1121-1)/A27taxstdlife))))</f>
        <v>0</v>
      </c>
      <c r="P1121" s="251">
        <f ca="1">IF(A27taxstdlife="n/a","n/a",IF(A27taxstdlife="",0,IF(P$3&gt;(A27stdlife+$E1121),((INDEX('PTRM input'!$G$385:$P$434,A27offset,$E1121)-INDEX('PTRM input'!$G$277:$P$326,A27offset,$E1121))*OFFSET($F$7,0,$E1121))-SUM($G1121:O1121),(((INDEX('PTRM input'!$G$385:$P$434,A27offset,$E1121)-INDEX('PTRM input'!$G$277:$P$326,A27offset,$E1121))*OFFSET($F$7,0,$E1121))-SUM($G1121:O1121))*(OFFSET('PTRM input'!$G$477,0,$E1121-1)/A27taxstdlife))))</f>
        <v>0</v>
      </c>
      <c r="Q1121" s="251">
        <f ca="1">IF(A27taxstdlife="n/a","n/a",IF(A27taxstdlife="",0,IF(Q$3&gt;(A27stdlife+$E1121),((INDEX('PTRM input'!$G$385:$P$434,A27offset,$E1121)-INDEX('PTRM input'!$G$277:$P$326,A27offset,$E1121))*OFFSET($F$7,0,$E1121))-SUM($G1121:P1121),(((INDEX('PTRM input'!$G$385:$P$434,A27offset,$E1121)-INDEX('PTRM input'!$G$277:$P$326,A27offset,$E1121))*OFFSET($F$7,0,$E1121))-SUM($G1121:P1121))*(OFFSET('PTRM input'!$G$477,0,$E1121-1)/A27taxstdlife))))</f>
        <v>0</v>
      </c>
      <c r="R1121" s="251">
        <f ca="1">IF(A27taxstdlife="n/a","n/a",IF(A27taxstdlife="",0,IF(R$3&gt;(A27stdlife+$E1121),((INDEX('PTRM input'!$G$385:$P$434,A27offset,$E1121)-INDEX('PTRM input'!$G$277:$P$326,A27offset,$E1121))*OFFSET($F$7,0,$E1121))-SUM($G1121:Q1121),(((INDEX('PTRM input'!$G$385:$P$434,A27offset,$E1121)-INDEX('PTRM input'!$G$277:$P$326,A27offset,$E1121))*OFFSET($F$7,0,$E1121))-SUM($G1121:Q1121))*(OFFSET('PTRM input'!$G$477,0,$E1121-1)/A27taxstdlife))))</f>
        <v>0</v>
      </c>
      <c r="S1121" s="251">
        <f ca="1">IF(A27taxstdlife="n/a","n/a",IF(A27taxstdlife="",0,IF(S$3&gt;(A27stdlife+$E1121),((INDEX('PTRM input'!$G$385:$P$434,A27offset,$E1121)-INDEX('PTRM input'!$G$277:$P$326,A27offset,$E1121))*OFFSET($F$7,0,$E1121))-SUM($G1121:R1121),(((INDEX('PTRM input'!$G$385:$P$434,A27offset,$E1121)-INDEX('PTRM input'!$G$277:$P$326,A27offset,$E1121))*OFFSET($F$7,0,$E1121))-SUM($G1121:R1121))*(OFFSET('PTRM input'!$G$477,0,$E1121-1)/A27taxstdlife))))</f>
        <v>0</v>
      </c>
      <c r="T1121" s="251">
        <f ca="1">IF(A27taxstdlife="n/a","n/a",IF(A27taxstdlife="",0,IF(T$3&gt;(A27stdlife+$E1121),((INDEX('PTRM input'!$G$385:$P$434,A27offset,$E1121)-INDEX('PTRM input'!$G$277:$P$326,A27offset,$E1121))*OFFSET($F$7,0,$E1121))-SUM($G1121:S1121),(((INDEX('PTRM input'!$G$385:$P$434,A27offset,$E1121)-INDEX('PTRM input'!$G$277:$P$326,A27offset,$E1121))*OFFSET($F$7,0,$E1121))-SUM($G1121:S1121))*(OFFSET('PTRM input'!$G$477,0,$E1121-1)/A27taxstdlife))))</f>
        <v>0</v>
      </c>
      <c r="U1121" s="251">
        <f ca="1">IF(A27taxstdlife="n/a","n/a",IF(A27taxstdlife="",0,IF(U$3&gt;(A27stdlife+$E1121),((INDEX('PTRM input'!$G$385:$P$434,A27offset,$E1121)-INDEX('PTRM input'!$G$277:$P$326,A27offset,$E1121))*OFFSET($F$7,0,$E1121))-SUM($G1121:T1121),(((INDEX('PTRM input'!$G$385:$P$434,A27offset,$E1121)-INDEX('PTRM input'!$G$277:$P$326,A27offset,$E1121))*OFFSET($F$7,0,$E1121))-SUM($G1121:T1121))*(OFFSET('PTRM input'!$G$477,0,$E1121-1)/A27taxstdlife))))</f>
        <v>0</v>
      </c>
      <c r="V1121" s="251">
        <f ca="1">IF(A27taxstdlife="n/a","n/a",IF(A27taxstdlife="",0,IF(V$3&gt;(A27stdlife+$E1121),((INDEX('PTRM input'!$G$385:$P$434,A27offset,$E1121)-INDEX('PTRM input'!$G$277:$P$326,A27offset,$E1121))*OFFSET($F$7,0,$E1121))-SUM($G1121:U1121),(((INDEX('PTRM input'!$G$385:$P$434,A27offset,$E1121)-INDEX('PTRM input'!$G$277:$P$326,A27offset,$E1121))*OFFSET($F$7,0,$E1121))-SUM($G1121:U1121))*(OFFSET('PTRM input'!$G$477,0,$E1121-1)/A27taxstdlife))))</f>
        <v>0</v>
      </c>
      <c r="W1121" s="251">
        <f ca="1">IF(A27taxstdlife="n/a","n/a",IF(A27taxstdlife="",0,IF(W$3&gt;(A27stdlife+$E1121),((INDEX('PTRM input'!$G$385:$P$434,A27offset,$E1121)-INDEX('PTRM input'!$G$277:$P$326,A27offset,$E1121))*OFFSET($F$7,0,$E1121))-SUM($G1121:V1121),(((INDEX('PTRM input'!$G$385:$P$434,A27offset,$E1121)-INDEX('PTRM input'!$G$277:$P$326,A27offset,$E1121))*OFFSET($F$7,0,$E1121))-SUM($G1121:V1121))*(OFFSET('PTRM input'!$G$477,0,$E1121-1)/A27taxstdlife))))</f>
        <v>0</v>
      </c>
      <c r="X1121" s="251">
        <f ca="1">IF(A27taxstdlife="n/a","n/a",IF(A27taxstdlife="",0,IF(X$3&gt;(A27stdlife+$E1121),((INDEX('PTRM input'!$G$385:$P$434,A27offset,$E1121)-INDEX('PTRM input'!$G$277:$P$326,A27offset,$E1121))*OFFSET($F$7,0,$E1121))-SUM($G1121:W1121),(((INDEX('PTRM input'!$G$385:$P$434,A27offset,$E1121)-INDEX('PTRM input'!$G$277:$P$326,A27offset,$E1121))*OFFSET($F$7,0,$E1121))-SUM($G1121:W1121))*(OFFSET('PTRM input'!$G$477,0,$E1121-1)/A27taxstdlife))))</f>
        <v>0</v>
      </c>
      <c r="Y1121" s="251">
        <f ca="1">IF(A27taxstdlife="n/a","n/a",IF(A27taxstdlife="",0,IF(Y$3&gt;(A27stdlife+$E1121),((INDEX('PTRM input'!$G$385:$P$434,A27offset,$E1121)-INDEX('PTRM input'!$G$277:$P$326,A27offset,$E1121))*OFFSET($F$7,0,$E1121))-SUM($G1121:X1121),(((INDEX('PTRM input'!$G$385:$P$434,A27offset,$E1121)-INDEX('PTRM input'!$G$277:$P$326,A27offset,$E1121))*OFFSET($F$7,0,$E1121))-SUM($G1121:X1121))*(OFFSET('PTRM input'!$G$477,0,$E1121-1)/A27taxstdlife))))</f>
        <v>0</v>
      </c>
      <c r="Z1121" s="251">
        <f ca="1">IF(A27taxstdlife="n/a","n/a",IF(A27taxstdlife="",0,IF(Z$3&gt;(A27stdlife+$E1121),((INDEX('PTRM input'!$G$385:$P$434,A27offset,$E1121)-INDEX('PTRM input'!$G$277:$P$326,A27offset,$E1121))*OFFSET($F$7,0,$E1121))-SUM($G1121:Y1121),(((INDEX('PTRM input'!$G$385:$P$434,A27offset,$E1121)-INDEX('PTRM input'!$G$277:$P$326,A27offset,$E1121))*OFFSET($F$7,0,$E1121))-SUM($G1121:Y1121))*(OFFSET('PTRM input'!$G$477,0,$E1121-1)/A27taxstdlife))))</f>
        <v>0</v>
      </c>
      <c r="AA1121" s="251">
        <f ca="1">IF(A27taxstdlife="n/a","n/a",IF(A27taxstdlife="",0,IF(AA$3&gt;(A27stdlife+$E1121),((INDEX('PTRM input'!$G$385:$P$434,A27offset,$E1121)-INDEX('PTRM input'!$G$277:$P$326,A27offset,$E1121))*OFFSET($F$7,0,$E1121))-SUM($G1121:Z1121),(((INDEX('PTRM input'!$G$385:$P$434,A27offset,$E1121)-INDEX('PTRM input'!$G$277:$P$326,A27offset,$E1121))*OFFSET($F$7,0,$E1121))-SUM($G1121:Z1121))*(OFFSET('PTRM input'!$G$477,0,$E1121-1)/A27taxstdlife))))</f>
        <v>0</v>
      </c>
      <c r="AB1121" s="251">
        <f ca="1">IF(A27taxstdlife="n/a","n/a",IF(A27taxstdlife="",0,IF(AB$3&gt;(A27stdlife+$E1121),((INDEX('PTRM input'!$G$385:$P$434,A27offset,$E1121)-INDEX('PTRM input'!$G$277:$P$326,A27offset,$E1121))*OFFSET($F$7,0,$E1121))-SUM($G1121:AA1121),(((INDEX('PTRM input'!$G$385:$P$434,A27offset,$E1121)-INDEX('PTRM input'!$G$277:$P$326,A27offset,$E1121))*OFFSET($F$7,0,$E1121))-SUM($G1121:AA1121))*(OFFSET('PTRM input'!$G$477,0,$E1121-1)/A27taxstdlife))))</f>
        <v>0</v>
      </c>
      <c r="AC1121" s="251">
        <f ca="1">IF(A27taxstdlife="n/a","n/a",IF(A27taxstdlife="",0,IF(AC$3&gt;(A27stdlife+$E1121),((INDEX('PTRM input'!$G$385:$P$434,A27offset,$E1121)-INDEX('PTRM input'!$G$277:$P$326,A27offset,$E1121))*OFFSET($F$7,0,$E1121))-SUM($G1121:AB1121),(((INDEX('PTRM input'!$G$385:$P$434,A27offset,$E1121)-INDEX('PTRM input'!$G$277:$P$326,A27offset,$E1121))*OFFSET($F$7,0,$E1121))-SUM($G1121:AB1121))*(OFFSET('PTRM input'!$G$477,0,$E1121-1)/A27taxstdlife))))</f>
        <v>0</v>
      </c>
      <c r="AD1121" s="251">
        <f ca="1">IF(A27taxstdlife="n/a","n/a",IF(A27taxstdlife="",0,IF(AD$3&gt;(A27stdlife+$E1121),((INDEX('PTRM input'!$G$385:$P$434,A27offset,$E1121)-INDEX('PTRM input'!$G$277:$P$326,A27offset,$E1121))*OFFSET($F$7,0,$E1121))-SUM($G1121:AC1121),(((INDEX('PTRM input'!$G$385:$P$434,A27offset,$E1121)-INDEX('PTRM input'!$G$277:$P$326,A27offset,$E1121))*OFFSET($F$7,0,$E1121))-SUM($G1121:AC1121))*(OFFSET('PTRM input'!$G$477,0,$E1121-1)/A27taxstdlife))))</f>
        <v>0</v>
      </c>
      <c r="AE1121" s="251">
        <f ca="1">IF(A27taxstdlife="n/a","n/a",IF(A27taxstdlife="",0,IF(AE$3&gt;(A27stdlife+$E1121),((INDEX('PTRM input'!$G$385:$P$434,A27offset,$E1121)-INDEX('PTRM input'!$G$277:$P$326,A27offset,$E1121))*OFFSET($F$7,0,$E1121))-SUM($G1121:AD1121),(((INDEX('PTRM input'!$G$385:$P$434,A27offset,$E1121)-INDEX('PTRM input'!$G$277:$P$326,A27offset,$E1121))*OFFSET($F$7,0,$E1121))-SUM($G1121:AD1121))*(OFFSET('PTRM input'!$G$477,0,$E1121-1)/A27taxstdlife))))</f>
        <v>0</v>
      </c>
      <c r="AF1121" s="251">
        <f ca="1">IF(A27taxstdlife="n/a","n/a",IF(A27taxstdlife="",0,IF(AF$3&gt;(A27stdlife+$E1121),((INDEX('PTRM input'!$G$385:$P$434,A27offset,$E1121)-INDEX('PTRM input'!$G$277:$P$326,A27offset,$E1121))*OFFSET($F$7,0,$E1121))-SUM($G1121:AE1121),(((INDEX('PTRM input'!$G$385:$P$434,A27offset,$E1121)-INDEX('PTRM input'!$G$277:$P$326,A27offset,$E1121))*OFFSET($F$7,0,$E1121))-SUM($G1121:AE1121))*(OFFSET('PTRM input'!$G$477,0,$E1121-1)/A27taxstdlife))))</f>
        <v>0</v>
      </c>
      <c r="AG1121" s="251">
        <f ca="1">IF(A27taxstdlife="n/a","n/a",IF(A27taxstdlife="",0,IF(AG$3&gt;(A27stdlife+$E1121),((INDEX('PTRM input'!$G$385:$P$434,A27offset,$E1121)-INDEX('PTRM input'!$G$277:$P$326,A27offset,$E1121))*OFFSET($F$7,0,$E1121))-SUM($G1121:AF1121),(((INDEX('PTRM input'!$G$385:$P$434,A27offset,$E1121)-INDEX('PTRM input'!$G$277:$P$326,A27offset,$E1121))*OFFSET($F$7,0,$E1121))-SUM($G1121:AF1121))*(OFFSET('PTRM input'!$G$477,0,$E1121-1)/A27taxstdlife))))</f>
        <v>0</v>
      </c>
      <c r="AH1121" s="251">
        <f ca="1">IF(A27taxstdlife="n/a","n/a",IF(A27taxstdlife="",0,IF(AH$3&gt;(A27stdlife+$E1121),((INDEX('PTRM input'!$G$385:$P$434,A27offset,$E1121)-INDEX('PTRM input'!$G$277:$P$326,A27offset,$E1121))*OFFSET($F$7,0,$E1121))-SUM($G1121:AG1121),(((INDEX('PTRM input'!$G$385:$P$434,A27offset,$E1121)-INDEX('PTRM input'!$G$277:$P$326,A27offset,$E1121))*OFFSET($F$7,0,$E1121))-SUM($G1121:AG1121))*(OFFSET('PTRM input'!$G$477,0,$E1121-1)/A27taxstdlife))))</f>
        <v>0</v>
      </c>
      <c r="AI1121" s="251">
        <f ca="1">IF(A27taxstdlife="n/a","n/a",IF(A27taxstdlife="",0,IF(AI$3&gt;(A27stdlife+$E1121),((INDEX('PTRM input'!$G$385:$P$434,A27offset,$E1121)-INDEX('PTRM input'!$G$277:$P$326,A27offset,$E1121))*OFFSET($F$7,0,$E1121))-SUM($G1121:AH1121),(((INDEX('PTRM input'!$G$385:$P$434,A27offset,$E1121)-INDEX('PTRM input'!$G$277:$P$326,A27offset,$E1121))*OFFSET($F$7,0,$E1121))-SUM($G1121:AH1121))*(OFFSET('PTRM input'!$G$477,0,$E1121-1)/A27taxstdlife))))</f>
        <v>0</v>
      </c>
      <c r="AJ1121" s="251">
        <f ca="1">IF(A27taxstdlife="n/a","n/a",IF(A27taxstdlife="",0,IF(AJ$3&gt;(A27stdlife+$E1121),((INDEX('PTRM input'!$G$385:$P$434,A27offset,$E1121)-INDEX('PTRM input'!$G$277:$P$326,A27offset,$E1121))*OFFSET($F$7,0,$E1121))-SUM($G1121:AI1121),(((INDEX('PTRM input'!$G$385:$P$434,A27offset,$E1121)-INDEX('PTRM input'!$G$277:$P$326,A27offset,$E1121))*OFFSET($F$7,0,$E1121))-SUM($G1121:AI1121))*(OFFSET('PTRM input'!$G$477,0,$E1121-1)/A27taxstdlife))))</f>
        <v>0</v>
      </c>
      <c r="AK1121" s="251">
        <f ca="1">IF(A27taxstdlife="n/a","n/a",IF(A27taxstdlife="",0,IF(AK$3&gt;(A27stdlife+$E1121),((INDEX('PTRM input'!$G$385:$P$434,A27offset,$E1121)-INDEX('PTRM input'!$G$277:$P$326,A27offset,$E1121))*OFFSET($F$7,0,$E1121))-SUM($G1121:AJ1121),(((INDEX('PTRM input'!$G$385:$P$434,A27offset,$E1121)-INDEX('PTRM input'!$G$277:$P$326,A27offset,$E1121))*OFFSET($F$7,0,$E1121))-SUM($G1121:AJ1121))*(OFFSET('PTRM input'!$G$477,0,$E1121-1)/A27taxstdlife))))</f>
        <v>0</v>
      </c>
      <c r="AL1121" s="251">
        <f ca="1">IF(A27taxstdlife="n/a","n/a",IF(A27taxstdlife="",0,IF(AL$3&gt;(A27stdlife+$E1121),((INDEX('PTRM input'!$G$385:$P$434,A27offset,$E1121)-INDEX('PTRM input'!$G$277:$P$326,A27offset,$E1121))*OFFSET($F$7,0,$E1121))-SUM($G1121:AK1121),(((INDEX('PTRM input'!$G$385:$P$434,A27offset,$E1121)-INDEX('PTRM input'!$G$277:$P$326,A27offset,$E1121))*OFFSET($F$7,0,$E1121))-SUM($G1121:AK1121))*(OFFSET('PTRM input'!$G$477,0,$E1121-1)/A27taxstdlife))))</f>
        <v>0</v>
      </c>
      <c r="AM1121" s="251">
        <f ca="1">IF(A27taxstdlife="n/a","n/a",IF(A27taxstdlife="",0,IF(AM$3&gt;(A27stdlife+$E1121),((INDEX('PTRM input'!$G$385:$P$434,A27offset,$E1121)-INDEX('PTRM input'!$G$277:$P$326,A27offset,$E1121))*OFFSET($F$7,0,$E1121))-SUM($G1121:AL1121),(((INDEX('PTRM input'!$G$385:$P$434,A27offset,$E1121)-INDEX('PTRM input'!$G$277:$P$326,A27offset,$E1121))*OFFSET($F$7,0,$E1121))-SUM($G1121:AL1121))*(OFFSET('PTRM input'!$G$477,0,$E1121-1)/A27taxstdlife))))</f>
        <v>0</v>
      </c>
      <c r="AN1121" s="251">
        <f ca="1">IF(A27taxstdlife="n/a","n/a",IF(A27taxstdlife="",0,IF(AN$3&gt;(A27stdlife+$E1121),((INDEX('PTRM input'!$G$385:$P$434,A27offset,$E1121)-INDEX('PTRM input'!$G$277:$P$326,A27offset,$E1121))*OFFSET($F$7,0,$E1121))-SUM($G1121:AM1121),(((INDEX('PTRM input'!$G$385:$P$434,A27offset,$E1121)-INDEX('PTRM input'!$G$277:$P$326,A27offset,$E1121))*OFFSET($F$7,0,$E1121))-SUM($G1121:AM1121))*(OFFSET('PTRM input'!$G$477,0,$E1121-1)/A27taxstdlife))))</f>
        <v>0</v>
      </c>
      <c r="AO1121" s="251">
        <f ca="1">IF(A27taxstdlife="n/a","n/a",IF(A27taxstdlife="",0,IF(AO$3&gt;(A27stdlife+$E1121),((INDEX('PTRM input'!$G$385:$P$434,A27offset,$E1121)-INDEX('PTRM input'!$G$277:$P$326,A27offset,$E1121))*OFFSET($F$7,0,$E1121))-SUM($G1121:AN1121),(((INDEX('PTRM input'!$G$385:$P$434,A27offset,$E1121)-INDEX('PTRM input'!$G$277:$P$326,A27offset,$E1121))*OFFSET($F$7,0,$E1121))-SUM($G1121:AN1121))*(OFFSET('PTRM input'!$G$477,0,$E1121-1)/A27taxstdlife))))</f>
        <v>0</v>
      </c>
      <c r="AP1121" s="251">
        <f ca="1">IF(A27taxstdlife="n/a","n/a",IF(A27taxstdlife="",0,IF(AP$3&gt;(A27stdlife+$E1121),((INDEX('PTRM input'!$G$385:$P$434,A27offset,$E1121)-INDEX('PTRM input'!$G$277:$P$326,A27offset,$E1121))*OFFSET($F$7,0,$E1121))-SUM($G1121:AO1121),(((INDEX('PTRM input'!$G$385:$P$434,A27offset,$E1121)-INDEX('PTRM input'!$G$277:$P$326,A27offset,$E1121))*OFFSET($F$7,0,$E1121))-SUM($G1121:AO1121))*(OFFSET('PTRM input'!$G$477,0,$E1121-1)/A27taxstdlife))))</f>
        <v>0</v>
      </c>
      <c r="AQ1121" s="251">
        <f ca="1">IF(A27taxstdlife="n/a","n/a",IF(A27taxstdlife="",0,IF(AQ$3&gt;(A27stdlife+$E1121),((INDEX('PTRM input'!$G$385:$P$434,A27offset,$E1121)-INDEX('PTRM input'!$G$277:$P$326,A27offset,$E1121))*OFFSET($F$7,0,$E1121))-SUM($G1121:AP1121),(((INDEX('PTRM input'!$G$385:$P$434,A27offset,$E1121)-INDEX('PTRM input'!$G$277:$P$326,A27offset,$E1121))*OFFSET($F$7,0,$E1121))-SUM($G1121:AP1121))*(OFFSET('PTRM input'!$G$477,0,$E1121-1)/A27taxstdlife))))</f>
        <v>0</v>
      </c>
      <c r="AR1121" s="251">
        <f ca="1">IF(A27taxstdlife="n/a","n/a",IF(A27taxstdlife="",0,IF(AR$3&gt;(A27stdlife+$E1121),((INDEX('PTRM input'!$G$385:$P$434,A27offset,$E1121)-INDEX('PTRM input'!$G$277:$P$326,A27offset,$E1121))*OFFSET($F$7,0,$E1121))-SUM($G1121:AQ1121),(((INDEX('PTRM input'!$G$385:$P$434,A27offset,$E1121)-INDEX('PTRM input'!$G$277:$P$326,A27offset,$E1121))*OFFSET($F$7,0,$E1121))-SUM($G1121:AQ1121))*(OFFSET('PTRM input'!$G$477,0,$E1121-1)/A27taxstdlife))))</f>
        <v>0</v>
      </c>
      <c r="AS1121" s="251">
        <f ca="1">IF(A27taxstdlife="n/a","n/a",IF(A27taxstdlife="",0,IF(AS$3&gt;(A27stdlife+$E1121),((INDEX('PTRM input'!$G$385:$P$434,A27offset,$E1121)-INDEX('PTRM input'!$G$277:$P$326,A27offset,$E1121))*OFFSET($F$7,0,$E1121))-SUM($G1121:AR1121),(((INDEX('PTRM input'!$G$385:$P$434,A27offset,$E1121)-INDEX('PTRM input'!$G$277:$P$326,A27offset,$E1121))*OFFSET($F$7,0,$E1121))-SUM($G1121:AR1121))*(OFFSET('PTRM input'!$G$477,0,$E1121-1)/A27taxstdlife))))</f>
        <v>0</v>
      </c>
      <c r="AT1121" s="251">
        <f ca="1">IF(A27taxstdlife="n/a","n/a",IF(A27taxstdlife="",0,IF(AT$3&gt;(A27stdlife+$E1121),((INDEX('PTRM input'!$G$385:$P$434,A27offset,$E1121)-INDEX('PTRM input'!$G$277:$P$326,A27offset,$E1121))*OFFSET($F$7,0,$E1121))-SUM($G1121:AS1121),(((INDEX('PTRM input'!$G$385:$P$434,A27offset,$E1121)-INDEX('PTRM input'!$G$277:$P$326,A27offset,$E1121))*OFFSET($F$7,0,$E1121))-SUM($G1121:AS1121))*(OFFSET('PTRM input'!$G$477,0,$E1121-1)/A27taxstdlife))))</f>
        <v>0</v>
      </c>
      <c r="AU1121" s="251">
        <f ca="1">IF(A27taxstdlife="n/a","n/a",IF(A27taxstdlife="",0,IF(AU$3&gt;(A27stdlife+$E1121),((INDEX('PTRM input'!$G$385:$P$434,A27offset,$E1121)-INDEX('PTRM input'!$G$277:$P$326,A27offset,$E1121))*OFFSET($F$7,0,$E1121))-SUM($G1121:AT1121),(((INDEX('PTRM input'!$G$385:$P$434,A27offset,$E1121)-INDEX('PTRM input'!$G$277:$P$326,A27offset,$E1121))*OFFSET($F$7,0,$E1121))-SUM($G1121:AT1121))*(OFFSET('PTRM input'!$G$477,0,$E1121-1)/A27taxstdlife))))</f>
        <v>0</v>
      </c>
      <c r="AV1121" s="251">
        <f ca="1">IF(A27taxstdlife="n/a","n/a",IF(A27taxstdlife="",0,IF(AV$3&gt;(A27stdlife+$E1121),((INDEX('PTRM input'!$G$385:$P$434,A27offset,$E1121)-INDEX('PTRM input'!$G$277:$P$326,A27offset,$E1121))*OFFSET($F$7,0,$E1121))-SUM($G1121:AU1121),(((INDEX('PTRM input'!$G$385:$P$434,A27offset,$E1121)-INDEX('PTRM input'!$G$277:$P$326,A27offset,$E1121))*OFFSET($F$7,0,$E1121))-SUM($G1121:AU1121))*(OFFSET('PTRM input'!$G$477,0,$E1121-1)/A27taxstdlife))))</f>
        <v>0</v>
      </c>
      <c r="AW1121" s="251">
        <f ca="1">IF(A27taxstdlife="n/a","n/a",IF(A27taxstdlife="",0,IF(AW$3&gt;(A27stdlife+$E1121),((INDEX('PTRM input'!$G$385:$P$434,A27offset,$E1121)-INDEX('PTRM input'!$G$277:$P$326,A27offset,$E1121))*OFFSET($F$7,0,$E1121))-SUM($G1121:AV1121),(((INDEX('PTRM input'!$G$385:$P$434,A27offset,$E1121)-INDEX('PTRM input'!$G$277:$P$326,A27offset,$E1121))*OFFSET($F$7,0,$E1121))-SUM($G1121:AV1121))*(OFFSET('PTRM input'!$G$477,0,$E1121-1)/A27taxstdlife))))</f>
        <v>0</v>
      </c>
      <c r="AX1121" s="251">
        <f ca="1">IF(A27taxstdlife="n/a","n/a",IF(A27taxstdlife="",0,IF(AX$3&gt;(A27stdlife+$E1121),((INDEX('PTRM input'!$G$385:$P$434,A27offset,$E1121)-INDEX('PTRM input'!$G$277:$P$326,A27offset,$E1121))*OFFSET($F$7,0,$E1121))-SUM($G1121:AW1121),(((INDEX('PTRM input'!$G$385:$P$434,A27offset,$E1121)-INDEX('PTRM input'!$G$277:$P$326,A27offset,$E1121))*OFFSET($F$7,0,$E1121))-SUM($G1121:AW1121))*(OFFSET('PTRM input'!$G$477,0,$E1121-1)/A27taxstdlife))))</f>
        <v>0</v>
      </c>
      <c r="AY1121" s="251">
        <f ca="1">IF(A27taxstdlife="n/a","n/a",IF(A27taxstdlife="",0,IF(AY$3&gt;(A27stdlife+$E1121),((INDEX('PTRM input'!$G$385:$P$434,A27offset,$E1121)-INDEX('PTRM input'!$G$277:$P$326,A27offset,$E1121))*OFFSET($F$7,0,$E1121))-SUM($G1121:AX1121),(((INDEX('PTRM input'!$G$385:$P$434,A27offset,$E1121)-INDEX('PTRM input'!$G$277:$P$326,A27offset,$E1121))*OFFSET($F$7,0,$E1121))-SUM($G1121:AX1121))*(OFFSET('PTRM input'!$G$477,0,$E1121-1)/A27taxstdlife))))</f>
        <v>0</v>
      </c>
      <c r="AZ1121" s="251">
        <f ca="1">IF(A27taxstdlife="n/a","n/a",IF(A27taxstdlife="",0,IF(AZ$3&gt;(A27stdlife+$E1121),((INDEX('PTRM input'!$G$385:$P$434,A27offset,$E1121)-INDEX('PTRM input'!$G$277:$P$326,A27offset,$E1121))*OFFSET($F$7,0,$E1121))-SUM($G1121:AY1121),(((INDEX('PTRM input'!$G$385:$P$434,A27offset,$E1121)-INDEX('PTRM input'!$G$277:$P$326,A27offset,$E1121))*OFFSET($F$7,0,$E1121))-SUM($G1121:AY1121))*(OFFSET('PTRM input'!$G$477,0,$E1121-1)/A27taxstdlife))))</f>
        <v>0</v>
      </c>
      <c r="BA1121" s="251">
        <f ca="1">IF(A27taxstdlife="n/a","n/a",IF(A27taxstdlife="",0,IF(BA$3&gt;(A27stdlife+$E1121),((INDEX('PTRM input'!$G$385:$P$434,A27offset,$E1121)-INDEX('PTRM input'!$G$277:$P$326,A27offset,$E1121))*OFFSET($F$7,0,$E1121))-SUM($G1121:AZ1121),(((INDEX('PTRM input'!$G$385:$P$434,A27offset,$E1121)-INDEX('PTRM input'!$G$277:$P$326,A27offset,$E1121))*OFFSET($F$7,0,$E1121))-SUM($G1121:AZ1121))*(OFFSET('PTRM input'!$G$477,0,$E1121-1)/A27taxstdlife))))</f>
        <v>0</v>
      </c>
      <c r="BB1121" s="251">
        <f ca="1">IF(A27taxstdlife="n/a","n/a",IF(A27taxstdlife="",0,IF(BB$3&gt;(A27stdlife+$E1121),((INDEX('PTRM input'!$G$385:$P$434,A27offset,$E1121)-INDEX('PTRM input'!$G$277:$P$326,A27offset,$E1121))*OFFSET($F$7,0,$E1121))-SUM($G1121:BA1121),(((INDEX('PTRM input'!$G$385:$P$434,A27offset,$E1121)-INDEX('PTRM input'!$G$277:$P$326,A27offset,$E1121))*OFFSET($F$7,0,$E1121))-SUM($G1121:BA1121))*(OFFSET('PTRM input'!$G$477,0,$E1121-1)/A27taxstdlife))))</f>
        <v>0</v>
      </c>
      <c r="BC1121" s="251">
        <f ca="1">IF(A27taxstdlife="n/a","n/a",IF(A27taxstdlife="",0,IF(BC$3&gt;(A27stdlife+$E1121),((INDEX('PTRM input'!$G$385:$P$434,A27offset,$E1121)-INDEX('PTRM input'!$G$277:$P$326,A27offset,$E1121))*OFFSET($F$7,0,$E1121))-SUM($G1121:BB1121),(((INDEX('PTRM input'!$G$385:$P$434,A27offset,$E1121)-INDEX('PTRM input'!$G$277:$P$326,A27offset,$E1121))*OFFSET($F$7,0,$E1121))-SUM($G1121:BB1121))*(OFFSET('PTRM input'!$G$477,0,$E1121-1)/A27taxstdlife))))</f>
        <v>0</v>
      </c>
      <c r="BD1121" s="251">
        <f ca="1">IF(A27taxstdlife="n/a","n/a",IF(A27taxstdlife="",0,IF(BD$3&gt;(A27stdlife+$E1121),((INDEX('PTRM input'!$G$385:$P$434,A27offset,$E1121)-INDEX('PTRM input'!$G$277:$P$326,A27offset,$E1121))*OFFSET($F$7,0,$E1121))-SUM($G1121:BC1121),(((INDEX('PTRM input'!$G$385:$P$434,A27offset,$E1121)-INDEX('PTRM input'!$G$277:$P$326,A27offset,$E1121))*OFFSET($F$7,0,$E1121))-SUM($G1121:BC1121))*(OFFSET('PTRM input'!$G$477,0,$E1121-1)/A27taxstdlife))))</f>
        <v>0</v>
      </c>
      <c r="BE1121" s="251">
        <f ca="1">IF(A27taxstdlife="n/a","n/a",IF(A27taxstdlife="",0,IF(BE$3&gt;(A27stdlife+$E1121),((INDEX('PTRM input'!$G$385:$P$434,A27offset,$E1121)-INDEX('PTRM input'!$G$277:$P$326,A27offset,$E1121))*OFFSET($F$7,0,$E1121))-SUM($G1121:BD1121),(((INDEX('PTRM input'!$G$385:$P$434,A27offset,$E1121)-INDEX('PTRM input'!$G$277:$P$326,A27offset,$E1121))*OFFSET($F$7,0,$E1121))-SUM($G1121:BD1121))*(OFFSET('PTRM input'!$G$477,0,$E1121-1)/A27taxstdlife))))</f>
        <v>0</v>
      </c>
      <c r="BF1121" s="251">
        <f ca="1">IF(A27taxstdlife="n/a","n/a",IF(A27taxstdlife="",0,IF(BF$3&gt;(A27stdlife+$E1121),((INDEX('PTRM input'!$G$385:$P$434,A27offset,$E1121)-INDEX('PTRM input'!$G$277:$P$326,A27offset,$E1121))*OFFSET($F$7,0,$E1121))-SUM($G1121:BE1121),(((INDEX('PTRM input'!$G$385:$P$434,A27offset,$E1121)-INDEX('PTRM input'!$G$277:$P$326,A27offset,$E1121))*OFFSET($F$7,0,$E1121))-SUM($G1121:BE1121))*(OFFSET('PTRM input'!$G$477,0,$E1121-1)/A27taxstdlife))))</f>
        <v>0</v>
      </c>
      <c r="BG1121" s="251">
        <f ca="1">IF(A27taxstdlife="n/a","n/a",IF(A27taxstdlife="",0,IF(BG$3&gt;(A27stdlife+$E1121),((INDEX('PTRM input'!$G$385:$P$434,A27offset,$E1121)-INDEX('PTRM input'!$G$277:$P$326,A27offset,$E1121))*OFFSET($F$7,0,$E1121))-SUM($G1121:BF1121),(((INDEX('PTRM input'!$G$385:$P$434,A27offset,$E1121)-INDEX('PTRM input'!$G$277:$P$326,A27offset,$E1121))*OFFSET($F$7,0,$E1121))-SUM($G1121:BF1121))*(OFFSET('PTRM input'!$G$477,0,$E1121-1)/A27taxstdlife))))</f>
        <v>0</v>
      </c>
      <c r="BH1121" s="251">
        <f ca="1">IF(A27taxstdlife="n/a","n/a",IF(A27taxstdlife="",0,IF(BH$3&gt;(A27stdlife+$E1121),((INDEX('PTRM input'!$G$385:$P$434,A27offset,$E1121)-INDEX('PTRM input'!$G$277:$P$326,A27offset,$E1121))*OFFSET($F$7,0,$E1121))-SUM($G1121:BG1121),(((INDEX('PTRM input'!$G$385:$P$434,A27offset,$E1121)-INDEX('PTRM input'!$G$277:$P$326,A27offset,$E1121))*OFFSET($F$7,0,$E1121))-SUM($G1121:BG1121))*(OFFSET('PTRM input'!$G$477,0,$E1121-1)/A27taxstdlife))))</f>
        <v>0</v>
      </c>
      <c r="BI1121" s="251">
        <f ca="1">IF(A27taxstdlife="n/a","n/a",IF(A27taxstdlife="",0,IF(BI$3&gt;(A27stdlife+$E1121),((INDEX('PTRM input'!$G$385:$P$434,A27offset,$E1121)-INDEX('PTRM input'!$G$277:$P$326,A27offset,$E1121))*OFFSET($F$7,0,$E1121))-SUM($G1121:BH1121),(((INDEX('PTRM input'!$G$385:$P$434,A27offset,$E1121)-INDEX('PTRM input'!$G$277:$P$326,A27offset,$E1121))*OFFSET($F$7,0,$E1121))-SUM($G1121:BH1121))*(OFFSET('PTRM input'!$G$477,0,$E1121-1)/A27taxstdlife))))</f>
        <v>0</v>
      </c>
      <c r="BJ1121" s="116"/>
      <c r="BK1121" s="116"/>
      <c r="BL1121" s="116"/>
      <c r="BM1121" s="116"/>
    </row>
    <row r="1122" spans="1:65" ht="12.75" hidden="1" customHeight="1" outlineLevel="2">
      <c r="A1122" s="366"/>
      <c r="B1122" s="19"/>
      <c r="C1122" s="18"/>
      <c r="D1122" s="760"/>
      <c r="E1122" s="86">
        <v>3</v>
      </c>
      <c r="F1122" s="356"/>
      <c r="G1122" s="434"/>
      <c r="H1122" s="435"/>
      <c r="I1122" s="619"/>
      <c r="J1122" s="251">
        <f ca="1">IF(A27taxstdlife="n/a","n/a",IF(A27taxstdlife="",0,IF(J$3&gt;(A27stdlife+$E1122),((INDEX('PTRM input'!$G$385:$P$434,A27offset,$E1122)-INDEX('PTRM input'!$G$277:$P$326,A27offset,$E1122))*OFFSET($F$7,0,$E1122))-SUM($G1122:I1122),(((INDEX('PTRM input'!$G$385:$P$434,A27offset,$E1122)-INDEX('PTRM input'!$G$277:$P$326,A27offset,$E1122))*OFFSET($F$7,0,$E1122))-SUM($G1122:I1122))*(OFFSET('PTRM input'!$G$477,0,$E1122-1)/A27taxstdlife))))</f>
        <v>0</v>
      </c>
      <c r="K1122" s="251">
        <f ca="1">IF(A27taxstdlife="n/a","n/a",IF(A27taxstdlife="",0,IF(K$3&gt;(A27stdlife+$E1122),((INDEX('PTRM input'!$G$385:$P$434,A27offset,$E1122)-INDEX('PTRM input'!$G$277:$P$326,A27offset,$E1122))*OFFSET($F$7,0,$E1122))-SUM($G1122:J1122),(((INDEX('PTRM input'!$G$385:$P$434,A27offset,$E1122)-INDEX('PTRM input'!$G$277:$P$326,A27offset,$E1122))*OFFSET($F$7,0,$E1122))-SUM($G1122:J1122))*(OFFSET('PTRM input'!$G$477,0,$E1122-1)/A27taxstdlife))))</f>
        <v>0</v>
      </c>
      <c r="L1122" s="251">
        <f ca="1">IF(A27taxstdlife="n/a","n/a",IF(A27taxstdlife="",0,IF(L$3&gt;(A27stdlife+$E1122),((INDEX('PTRM input'!$G$385:$P$434,A27offset,$E1122)-INDEX('PTRM input'!$G$277:$P$326,A27offset,$E1122))*OFFSET($F$7,0,$E1122))-SUM($G1122:K1122),(((INDEX('PTRM input'!$G$385:$P$434,A27offset,$E1122)-INDEX('PTRM input'!$G$277:$P$326,A27offset,$E1122))*OFFSET($F$7,0,$E1122))-SUM($G1122:K1122))*(OFFSET('PTRM input'!$G$477,0,$E1122-1)/A27taxstdlife))))</f>
        <v>0</v>
      </c>
      <c r="M1122" s="251">
        <f ca="1">IF(A27taxstdlife="n/a","n/a",IF(A27taxstdlife="",0,IF(M$3&gt;(A27stdlife+$E1122),((INDEX('PTRM input'!$G$385:$P$434,A27offset,$E1122)-INDEX('PTRM input'!$G$277:$P$326,A27offset,$E1122))*OFFSET($F$7,0,$E1122))-SUM($G1122:L1122),(((INDEX('PTRM input'!$G$385:$P$434,A27offset,$E1122)-INDEX('PTRM input'!$G$277:$P$326,A27offset,$E1122))*OFFSET($F$7,0,$E1122))-SUM($G1122:L1122))*(OFFSET('PTRM input'!$G$477,0,$E1122-1)/A27taxstdlife))))</f>
        <v>0</v>
      </c>
      <c r="N1122" s="251">
        <f ca="1">IF(A27taxstdlife="n/a","n/a",IF(A27taxstdlife="",0,IF(N$3&gt;(A27stdlife+$E1122),((INDEX('PTRM input'!$G$385:$P$434,A27offset,$E1122)-INDEX('PTRM input'!$G$277:$P$326,A27offset,$E1122))*OFFSET($F$7,0,$E1122))-SUM($G1122:M1122),(((INDEX('PTRM input'!$G$385:$P$434,A27offset,$E1122)-INDEX('PTRM input'!$G$277:$P$326,A27offset,$E1122))*OFFSET($F$7,0,$E1122))-SUM($G1122:M1122))*(OFFSET('PTRM input'!$G$477,0,$E1122-1)/A27taxstdlife))))</f>
        <v>0</v>
      </c>
      <c r="O1122" s="251">
        <f ca="1">IF(A27taxstdlife="n/a","n/a",IF(A27taxstdlife="",0,IF(O$3&gt;(A27stdlife+$E1122),((INDEX('PTRM input'!$G$385:$P$434,A27offset,$E1122)-INDEX('PTRM input'!$G$277:$P$326,A27offset,$E1122))*OFFSET($F$7,0,$E1122))-SUM($G1122:N1122),(((INDEX('PTRM input'!$G$385:$P$434,A27offset,$E1122)-INDEX('PTRM input'!$G$277:$P$326,A27offset,$E1122))*OFFSET($F$7,0,$E1122))-SUM($G1122:N1122))*(OFFSET('PTRM input'!$G$477,0,$E1122-1)/A27taxstdlife))))</f>
        <v>0</v>
      </c>
      <c r="P1122" s="251">
        <f ca="1">IF(A27taxstdlife="n/a","n/a",IF(A27taxstdlife="",0,IF(P$3&gt;(A27stdlife+$E1122),((INDEX('PTRM input'!$G$385:$P$434,A27offset,$E1122)-INDEX('PTRM input'!$G$277:$P$326,A27offset,$E1122))*OFFSET($F$7,0,$E1122))-SUM($G1122:O1122),(((INDEX('PTRM input'!$G$385:$P$434,A27offset,$E1122)-INDEX('PTRM input'!$G$277:$P$326,A27offset,$E1122))*OFFSET($F$7,0,$E1122))-SUM($G1122:O1122))*(OFFSET('PTRM input'!$G$477,0,$E1122-1)/A27taxstdlife))))</f>
        <v>0</v>
      </c>
      <c r="Q1122" s="251">
        <f ca="1">IF(A27taxstdlife="n/a","n/a",IF(A27taxstdlife="",0,IF(Q$3&gt;(A27stdlife+$E1122),((INDEX('PTRM input'!$G$385:$P$434,A27offset,$E1122)-INDEX('PTRM input'!$G$277:$P$326,A27offset,$E1122))*OFFSET($F$7,0,$E1122))-SUM($G1122:P1122),(((INDEX('PTRM input'!$G$385:$P$434,A27offset,$E1122)-INDEX('PTRM input'!$G$277:$P$326,A27offset,$E1122))*OFFSET($F$7,0,$E1122))-SUM($G1122:P1122))*(OFFSET('PTRM input'!$G$477,0,$E1122-1)/A27taxstdlife))))</f>
        <v>0</v>
      </c>
      <c r="R1122" s="251">
        <f ca="1">IF(A27taxstdlife="n/a","n/a",IF(A27taxstdlife="",0,IF(R$3&gt;(A27stdlife+$E1122),((INDEX('PTRM input'!$G$385:$P$434,A27offset,$E1122)-INDEX('PTRM input'!$G$277:$P$326,A27offset,$E1122))*OFFSET($F$7,0,$E1122))-SUM($G1122:Q1122),(((INDEX('PTRM input'!$G$385:$P$434,A27offset,$E1122)-INDEX('PTRM input'!$G$277:$P$326,A27offset,$E1122))*OFFSET($F$7,0,$E1122))-SUM($G1122:Q1122))*(OFFSET('PTRM input'!$G$477,0,$E1122-1)/A27taxstdlife))))</f>
        <v>0</v>
      </c>
      <c r="S1122" s="251">
        <f ca="1">IF(A27taxstdlife="n/a","n/a",IF(A27taxstdlife="",0,IF(S$3&gt;(A27stdlife+$E1122),((INDEX('PTRM input'!$G$385:$P$434,A27offset,$E1122)-INDEX('PTRM input'!$G$277:$P$326,A27offset,$E1122))*OFFSET($F$7,0,$E1122))-SUM($G1122:R1122),(((INDEX('PTRM input'!$G$385:$P$434,A27offset,$E1122)-INDEX('PTRM input'!$G$277:$P$326,A27offset,$E1122))*OFFSET($F$7,0,$E1122))-SUM($G1122:R1122))*(OFFSET('PTRM input'!$G$477,0,$E1122-1)/A27taxstdlife))))</f>
        <v>0</v>
      </c>
      <c r="T1122" s="251">
        <f ca="1">IF(A27taxstdlife="n/a","n/a",IF(A27taxstdlife="",0,IF(T$3&gt;(A27stdlife+$E1122),((INDEX('PTRM input'!$G$385:$P$434,A27offset,$E1122)-INDEX('PTRM input'!$G$277:$P$326,A27offset,$E1122))*OFFSET($F$7,0,$E1122))-SUM($G1122:S1122),(((INDEX('PTRM input'!$G$385:$P$434,A27offset,$E1122)-INDEX('PTRM input'!$G$277:$P$326,A27offset,$E1122))*OFFSET($F$7,0,$E1122))-SUM($G1122:S1122))*(OFFSET('PTRM input'!$G$477,0,$E1122-1)/A27taxstdlife))))</f>
        <v>0</v>
      </c>
      <c r="U1122" s="251">
        <f ca="1">IF(A27taxstdlife="n/a","n/a",IF(A27taxstdlife="",0,IF(U$3&gt;(A27stdlife+$E1122),((INDEX('PTRM input'!$G$385:$P$434,A27offset,$E1122)-INDEX('PTRM input'!$G$277:$P$326,A27offset,$E1122))*OFFSET($F$7,0,$E1122))-SUM($G1122:T1122),(((INDEX('PTRM input'!$G$385:$P$434,A27offset,$E1122)-INDEX('PTRM input'!$G$277:$P$326,A27offset,$E1122))*OFFSET($F$7,0,$E1122))-SUM($G1122:T1122))*(OFFSET('PTRM input'!$G$477,0,$E1122-1)/A27taxstdlife))))</f>
        <v>0</v>
      </c>
      <c r="V1122" s="251">
        <f ca="1">IF(A27taxstdlife="n/a","n/a",IF(A27taxstdlife="",0,IF(V$3&gt;(A27stdlife+$E1122),((INDEX('PTRM input'!$G$385:$P$434,A27offset,$E1122)-INDEX('PTRM input'!$G$277:$P$326,A27offset,$E1122))*OFFSET($F$7,0,$E1122))-SUM($G1122:U1122),(((INDEX('PTRM input'!$G$385:$P$434,A27offset,$E1122)-INDEX('PTRM input'!$G$277:$P$326,A27offset,$E1122))*OFFSET($F$7,0,$E1122))-SUM($G1122:U1122))*(OFFSET('PTRM input'!$G$477,0,$E1122-1)/A27taxstdlife))))</f>
        <v>0</v>
      </c>
      <c r="W1122" s="251">
        <f ca="1">IF(A27taxstdlife="n/a","n/a",IF(A27taxstdlife="",0,IF(W$3&gt;(A27stdlife+$E1122),((INDEX('PTRM input'!$G$385:$P$434,A27offset,$E1122)-INDEX('PTRM input'!$G$277:$P$326,A27offset,$E1122))*OFFSET($F$7,0,$E1122))-SUM($G1122:V1122),(((INDEX('PTRM input'!$G$385:$P$434,A27offset,$E1122)-INDEX('PTRM input'!$G$277:$P$326,A27offset,$E1122))*OFFSET($F$7,0,$E1122))-SUM($G1122:V1122))*(OFFSET('PTRM input'!$G$477,0,$E1122-1)/A27taxstdlife))))</f>
        <v>0</v>
      </c>
      <c r="X1122" s="251">
        <f ca="1">IF(A27taxstdlife="n/a","n/a",IF(A27taxstdlife="",0,IF(X$3&gt;(A27stdlife+$E1122),((INDEX('PTRM input'!$G$385:$P$434,A27offset,$E1122)-INDEX('PTRM input'!$G$277:$P$326,A27offset,$E1122))*OFFSET($F$7,0,$E1122))-SUM($G1122:W1122),(((INDEX('PTRM input'!$G$385:$P$434,A27offset,$E1122)-INDEX('PTRM input'!$G$277:$P$326,A27offset,$E1122))*OFFSET($F$7,0,$E1122))-SUM($G1122:W1122))*(OFFSET('PTRM input'!$G$477,0,$E1122-1)/A27taxstdlife))))</f>
        <v>0</v>
      </c>
      <c r="Y1122" s="251">
        <f ca="1">IF(A27taxstdlife="n/a","n/a",IF(A27taxstdlife="",0,IF(Y$3&gt;(A27stdlife+$E1122),((INDEX('PTRM input'!$G$385:$P$434,A27offset,$E1122)-INDEX('PTRM input'!$G$277:$P$326,A27offset,$E1122))*OFFSET($F$7,0,$E1122))-SUM($G1122:X1122),(((INDEX('PTRM input'!$G$385:$P$434,A27offset,$E1122)-INDEX('PTRM input'!$G$277:$P$326,A27offset,$E1122))*OFFSET($F$7,0,$E1122))-SUM($G1122:X1122))*(OFFSET('PTRM input'!$G$477,0,$E1122-1)/A27taxstdlife))))</f>
        <v>0</v>
      </c>
      <c r="Z1122" s="251">
        <f ca="1">IF(A27taxstdlife="n/a","n/a",IF(A27taxstdlife="",0,IF(Z$3&gt;(A27stdlife+$E1122),((INDEX('PTRM input'!$G$385:$P$434,A27offset,$E1122)-INDEX('PTRM input'!$G$277:$P$326,A27offset,$E1122))*OFFSET($F$7,0,$E1122))-SUM($G1122:Y1122),(((INDEX('PTRM input'!$G$385:$P$434,A27offset,$E1122)-INDEX('PTRM input'!$G$277:$P$326,A27offset,$E1122))*OFFSET($F$7,0,$E1122))-SUM($G1122:Y1122))*(OFFSET('PTRM input'!$G$477,0,$E1122-1)/A27taxstdlife))))</f>
        <v>0</v>
      </c>
      <c r="AA1122" s="251">
        <f ca="1">IF(A27taxstdlife="n/a","n/a",IF(A27taxstdlife="",0,IF(AA$3&gt;(A27stdlife+$E1122),((INDEX('PTRM input'!$G$385:$P$434,A27offset,$E1122)-INDEX('PTRM input'!$G$277:$P$326,A27offset,$E1122))*OFFSET($F$7,0,$E1122))-SUM($G1122:Z1122),(((INDEX('PTRM input'!$G$385:$P$434,A27offset,$E1122)-INDEX('PTRM input'!$G$277:$P$326,A27offset,$E1122))*OFFSET($F$7,0,$E1122))-SUM($G1122:Z1122))*(OFFSET('PTRM input'!$G$477,0,$E1122-1)/A27taxstdlife))))</f>
        <v>0</v>
      </c>
      <c r="AB1122" s="251">
        <f ca="1">IF(A27taxstdlife="n/a","n/a",IF(A27taxstdlife="",0,IF(AB$3&gt;(A27stdlife+$E1122),((INDEX('PTRM input'!$G$385:$P$434,A27offset,$E1122)-INDEX('PTRM input'!$G$277:$P$326,A27offset,$E1122))*OFFSET($F$7,0,$E1122))-SUM($G1122:AA1122),(((INDEX('PTRM input'!$G$385:$P$434,A27offset,$E1122)-INDEX('PTRM input'!$G$277:$P$326,A27offset,$E1122))*OFFSET($F$7,0,$E1122))-SUM($G1122:AA1122))*(OFFSET('PTRM input'!$G$477,0,$E1122-1)/A27taxstdlife))))</f>
        <v>0</v>
      </c>
      <c r="AC1122" s="251">
        <f ca="1">IF(A27taxstdlife="n/a","n/a",IF(A27taxstdlife="",0,IF(AC$3&gt;(A27stdlife+$E1122),((INDEX('PTRM input'!$G$385:$P$434,A27offset,$E1122)-INDEX('PTRM input'!$G$277:$P$326,A27offset,$E1122))*OFFSET($F$7,0,$E1122))-SUM($G1122:AB1122),(((INDEX('PTRM input'!$G$385:$P$434,A27offset,$E1122)-INDEX('PTRM input'!$G$277:$P$326,A27offset,$E1122))*OFFSET($F$7,0,$E1122))-SUM($G1122:AB1122))*(OFFSET('PTRM input'!$G$477,0,$E1122-1)/A27taxstdlife))))</f>
        <v>0</v>
      </c>
      <c r="AD1122" s="251">
        <f ca="1">IF(A27taxstdlife="n/a","n/a",IF(A27taxstdlife="",0,IF(AD$3&gt;(A27stdlife+$E1122),((INDEX('PTRM input'!$G$385:$P$434,A27offset,$E1122)-INDEX('PTRM input'!$G$277:$P$326,A27offset,$E1122))*OFFSET($F$7,0,$E1122))-SUM($G1122:AC1122),(((INDEX('PTRM input'!$G$385:$P$434,A27offset,$E1122)-INDEX('PTRM input'!$G$277:$P$326,A27offset,$E1122))*OFFSET($F$7,0,$E1122))-SUM($G1122:AC1122))*(OFFSET('PTRM input'!$G$477,0,$E1122-1)/A27taxstdlife))))</f>
        <v>0</v>
      </c>
      <c r="AE1122" s="251">
        <f ca="1">IF(A27taxstdlife="n/a","n/a",IF(A27taxstdlife="",0,IF(AE$3&gt;(A27stdlife+$E1122),((INDEX('PTRM input'!$G$385:$P$434,A27offset,$E1122)-INDEX('PTRM input'!$G$277:$P$326,A27offset,$E1122))*OFFSET($F$7,0,$E1122))-SUM($G1122:AD1122),(((INDEX('PTRM input'!$G$385:$P$434,A27offset,$E1122)-INDEX('PTRM input'!$G$277:$P$326,A27offset,$E1122))*OFFSET($F$7,0,$E1122))-SUM($G1122:AD1122))*(OFFSET('PTRM input'!$G$477,0,$E1122-1)/A27taxstdlife))))</f>
        <v>0</v>
      </c>
      <c r="AF1122" s="251">
        <f ca="1">IF(A27taxstdlife="n/a","n/a",IF(A27taxstdlife="",0,IF(AF$3&gt;(A27stdlife+$E1122),((INDEX('PTRM input'!$G$385:$P$434,A27offset,$E1122)-INDEX('PTRM input'!$G$277:$P$326,A27offset,$E1122))*OFFSET($F$7,0,$E1122))-SUM($G1122:AE1122),(((INDEX('PTRM input'!$G$385:$P$434,A27offset,$E1122)-INDEX('PTRM input'!$G$277:$P$326,A27offset,$E1122))*OFFSET($F$7,0,$E1122))-SUM($G1122:AE1122))*(OFFSET('PTRM input'!$G$477,0,$E1122-1)/A27taxstdlife))))</f>
        <v>0</v>
      </c>
      <c r="AG1122" s="251">
        <f ca="1">IF(A27taxstdlife="n/a","n/a",IF(A27taxstdlife="",0,IF(AG$3&gt;(A27stdlife+$E1122),((INDEX('PTRM input'!$G$385:$P$434,A27offset,$E1122)-INDEX('PTRM input'!$G$277:$P$326,A27offset,$E1122))*OFFSET($F$7,0,$E1122))-SUM($G1122:AF1122),(((INDEX('PTRM input'!$G$385:$P$434,A27offset,$E1122)-INDEX('PTRM input'!$G$277:$P$326,A27offset,$E1122))*OFFSET($F$7,0,$E1122))-SUM($G1122:AF1122))*(OFFSET('PTRM input'!$G$477,0,$E1122-1)/A27taxstdlife))))</f>
        <v>0</v>
      </c>
      <c r="AH1122" s="251">
        <f ca="1">IF(A27taxstdlife="n/a","n/a",IF(A27taxstdlife="",0,IF(AH$3&gt;(A27stdlife+$E1122),((INDEX('PTRM input'!$G$385:$P$434,A27offset,$E1122)-INDEX('PTRM input'!$G$277:$P$326,A27offset,$E1122))*OFFSET($F$7,0,$E1122))-SUM($G1122:AG1122),(((INDEX('PTRM input'!$G$385:$P$434,A27offset,$E1122)-INDEX('PTRM input'!$G$277:$P$326,A27offset,$E1122))*OFFSET($F$7,0,$E1122))-SUM($G1122:AG1122))*(OFFSET('PTRM input'!$G$477,0,$E1122-1)/A27taxstdlife))))</f>
        <v>0</v>
      </c>
      <c r="AI1122" s="251">
        <f ca="1">IF(A27taxstdlife="n/a","n/a",IF(A27taxstdlife="",0,IF(AI$3&gt;(A27stdlife+$E1122),((INDEX('PTRM input'!$G$385:$P$434,A27offset,$E1122)-INDEX('PTRM input'!$G$277:$P$326,A27offset,$E1122))*OFFSET($F$7,0,$E1122))-SUM($G1122:AH1122),(((INDEX('PTRM input'!$G$385:$P$434,A27offset,$E1122)-INDEX('PTRM input'!$G$277:$P$326,A27offset,$E1122))*OFFSET($F$7,0,$E1122))-SUM($G1122:AH1122))*(OFFSET('PTRM input'!$G$477,0,$E1122-1)/A27taxstdlife))))</f>
        <v>0</v>
      </c>
      <c r="AJ1122" s="251">
        <f ca="1">IF(A27taxstdlife="n/a","n/a",IF(A27taxstdlife="",0,IF(AJ$3&gt;(A27stdlife+$E1122),((INDEX('PTRM input'!$G$385:$P$434,A27offset,$E1122)-INDEX('PTRM input'!$G$277:$P$326,A27offset,$E1122))*OFFSET($F$7,0,$E1122))-SUM($G1122:AI1122),(((INDEX('PTRM input'!$G$385:$P$434,A27offset,$E1122)-INDEX('PTRM input'!$G$277:$P$326,A27offset,$E1122))*OFFSET($F$7,0,$E1122))-SUM($G1122:AI1122))*(OFFSET('PTRM input'!$G$477,0,$E1122-1)/A27taxstdlife))))</f>
        <v>0</v>
      </c>
      <c r="AK1122" s="251">
        <f ca="1">IF(A27taxstdlife="n/a","n/a",IF(A27taxstdlife="",0,IF(AK$3&gt;(A27stdlife+$E1122),((INDEX('PTRM input'!$G$385:$P$434,A27offset,$E1122)-INDEX('PTRM input'!$G$277:$P$326,A27offset,$E1122))*OFFSET($F$7,0,$E1122))-SUM($G1122:AJ1122),(((INDEX('PTRM input'!$G$385:$P$434,A27offset,$E1122)-INDEX('PTRM input'!$G$277:$P$326,A27offset,$E1122))*OFFSET($F$7,0,$E1122))-SUM($G1122:AJ1122))*(OFFSET('PTRM input'!$G$477,0,$E1122-1)/A27taxstdlife))))</f>
        <v>0</v>
      </c>
      <c r="AL1122" s="251">
        <f ca="1">IF(A27taxstdlife="n/a","n/a",IF(A27taxstdlife="",0,IF(AL$3&gt;(A27stdlife+$E1122),((INDEX('PTRM input'!$G$385:$P$434,A27offset,$E1122)-INDEX('PTRM input'!$G$277:$P$326,A27offset,$E1122))*OFFSET($F$7,0,$E1122))-SUM($G1122:AK1122),(((INDEX('PTRM input'!$G$385:$P$434,A27offset,$E1122)-INDEX('PTRM input'!$G$277:$P$326,A27offset,$E1122))*OFFSET($F$7,0,$E1122))-SUM($G1122:AK1122))*(OFFSET('PTRM input'!$G$477,0,$E1122-1)/A27taxstdlife))))</f>
        <v>0</v>
      </c>
      <c r="AM1122" s="251">
        <f ca="1">IF(A27taxstdlife="n/a","n/a",IF(A27taxstdlife="",0,IF(AM$3&gt;(A27stdlife+$E1122),((INDEX('PTRM input'!$G$385:$P$434,A27offset,$E1122)-INDEX('PTRM input'!$G$277:$P$326,A27offset,$E1122))*OFFSET($F$7,0,$E1122))-SUM($G1122:AL1122),(((INDEX('PTRM input'!$G$385:$P$434,A27offset,$E1122)-INDEX('PTRM input'!$G$277:$P$326,A27offset,$E1122))*OFFSET($F$7,0,$E1122))-SUM($G1122:AL1122))*(OFFSET('PTRM input'!$G$477,0,$E1122-1)/A27taxstdlife))))</f>
        <v>0</v>
      </c>
      <c r="AN1122" s="251">
        <f ca="1">IF(A27taxstdlife="n/a","n/a",IF(A27taxstdlife="",0,IF(AN$3&gt;(A27stdlife+$E1122),((INDEX('PTRM input'!$G$385:$P$434,A27offset,$E1122)-INDEX('PTRM input'!$G$277:$P$326,A27offset,$E1122))*OFFSET($F$7,0,$E1122))-SUM($G1122:AM1122),(((INDEX('PTRM input'!$G$385:$P$434,A27offset,$E1122)-INDEX('PTRM input'!$G$277:$P$326,A27offset,$E1122))*OFFSET($F$7,0,$E1122))-SUM($G1122:AM1122))*(OFFSET('PTRM input'!$G$477,0,$E1122-1)/A27taxstdlife))))</f>
        <v>0</v>
      </c>
      <c r="AO1122" s="251">
        <f ca="1">IF(A27taxstdlife="n/a","n/a",IF(A27taxstdlife="",0,IF(AO$3&gt;(A27stdlife+$E1122),((INDEX('PTRM input'!$G$385:$P$434,A27offset,$E1122)-INDEX('PTRM input'!$G$277:$P$326,A27offset,$E1122))*OFFSET($F$7,0,$E1122))-SUM($G1122:AN1122),(((INDEX('PTRM input'!$G$385:$P$434,A27offset,$E1122)-INDEX('PTRM input'!$G$277:$P$326,A27offset,$E1122))*OFFSET($F$7,0,$E1122))-SUM($G1122:AN1122))*(OFFSET('PTRM input'!$G$477,0,$E1122-1)/A27taxstdlife))))</f>
        <v>0</v>
      </c>
      <c r="AP1122" s="251">
        <f ca="1">IF(A27taxstdlife="n/a","n/a",IF(A27taxstdlife="",0,IF(AP$3&gt;(A27stdlife+$E1122),((INDEX('PTRM input'!$G$385:$P$434,A27offset,$E1122)-INDEX('PTRM input'!$G$277:$P$326,A27offset,$E1122))*OFFSET($F$7,0,$E1122))-SUM($G1122:AO1122),(((INDEX('PTRM input'!$G$385:$P$434,A27offset,$E1122)-INDEX('PTRM input'!$G$277:$P$326,A27offset,$E1122))*OFFSET($F$7,0,$E1122))-SUM($G1122:AO1122))*(OFFSET('PTRM input'!$G$477,0,$E1122-1)/A27taxstdlife))))</f>
        <v>0</v>
      </c>
      <c r="AQ1122" s="251">
        <f ca="1">IF(A27taxstdlife="n/a","n/a",IF(A27taxstdlife="",0,IF(AQ$3&gt;(A27stdlife+$E1122),((INDEX('PTRM input'!$G$385:$P$434,A27offset,$E1122)-INDEX('PTRM input'!$G$277:$P$326,A27offset,$E1122))*OFFSET($F$7,0,$E1122))-SUM($G1122:AP1122),(((INDEX('PTRM input'!$G$385:$P$434,A27offset,$E1122)-INDEX('PTRM input'!$G$277:$P$326,A27offset,$E1122))*OFFSET($F$7,0,$E1122))-SUM($G1122:AP1122))*(OFFSET('PTRM input'!$G$477,0,$E1122-1)/A27taxstdlife))))</f>
        <v>0</v>
      </c>
      <c r="AR1122" s="251">
        <f ca="1">IF(A27taxstdlife="n/a","n/a",IF(A27taxstdlife="",0,IF(AR$3&gt;(A27stdlife+$E1122),((INDEX('PTRM input'!$G$385:$P$434,A27offset,$E1122)-INDEX('PTRM input'!$G$277:$P$326,A27offset,$E1122))*OFFSET($F$7,0,$E1122))-SUM($G1122:AQ1122),(((INDEX('PTRM input'!$G$385:$P$434,A27offset,$E1122)-INDEX('PTRM input'!$G$277:$P$326,A27offset,$E1122))*OFFSET($F$7,0,$E1122))-SUM($G1122:AQ1122))*(OFFSET('PTRM input'!$G$477,0,$E1122-1)/A27taxstdlife))))</f>
        <v>0</v>
      </c>
      <c r="AS1122" s="251">
        <f ca="1">IF(A27taxstdlife="n/a","n/a",IF(A27taxstdlife="",0,IF(AS$3&gt;(A27stdlife+$E1122),((INDEX('PTRM input'!$G$385:$P$434,A27offset,$E1122)-INDEX('PTRM input'!$G$277:$P$326,A27offset,$E1122))*OFFSET($F$7,0,$E1122))-SUM($G1122:AR1122),(((INDEX('PTRM input'!$G$385:$P$434,A27offset,$E1122)-INDEX('PTRM input'!$G$277:$P$326,A27offset,$E1122))*OFFSET($F$7,0,$E1122))-SUM($G1122:AR1122))*(OFFSET('PTRM input'!$G$477,0,$E1122-1)/A27taxstdlife))))</f>
        <v>0</v>
      </c>
      <c r="AT1122" s="251">
        <f ca="1">IF(A27taxstdlife="n/a","n/a",IF(A27taxstdlife="",0,IF(AT$3&gt;(A27stdlife+$E1122),((INDEX('PTRM input'!$G$385:$P$434,A27offset,$E1122)-INDEX('PTRM input'!$G$277:$P$326,A27offset,$E1122))*OFFSET($F$7,0,$E1122))-SUM($G1122:AS1122),(((INDEX('PTRM input'!$G$385:$P$434,A27offset,$E1122)-INDEX('PTRM input'!$G$277:$P$326,A27offset,$E1122))*OFFSET($F$7,0,$E1122))-SUM($G1122:AS1122))*(OFFSET('PTRM input'!$G$477,0,$E1122-1)/A27taxstdlife))))</f>
        <v>0</v>
      </c>
      <c r="AU1122" s="251">
        <f ca="1">IF(A27taxstdlife="n/a","n/a",IF(A27taxstdlife="",0,IF(AU$3&gt;(A27stdlife+$E1122),((INDEX('PTRM input'!$G$385:$P$434,A27offset,$E1122)-INDEX('PTRM input'!$G$277:$P$326,A27offset,$E1122))*OFFSET($F$7,0,$E1122))-SUM($G1122:AT1122),(((INDEX('PTRM input'!$G$385:$P$434,A27offset,$E1122)-INDEX('PTRM input'!$G$277:$P$326,A27offset,$E1122))*OFFSET($F$7,0,$E1122))-SUM($G1122:AT1122))*(OFFSET('PTRM input'!$G$477,0,$E1122-1)/A27taxstdlife))))</f>
        <v>0</v>
      </c>
      <c r="AV1122" s="251">
        <f ca="1">IF(A27taxstdlife="n/a","n/a",IF(A27taxstdlife="",0,IF(AV$3&gt;(A27stdlife+$E1122),((INDEX('PTRM input'!$G$385:$P$434,A27offset,$E1122)-INDEX('PTRM input'!$G$277:$P$326,A27offset,$E1122))*OFFSET($F$7,0,$E1122))-SUM($G1122:AU1122),(((INDEX('PTRM input'!$G$385:$P$434,A27offset,$E1122)-INDEX('PTRM input'!$G$277:$P$326,A27offset,$E1122))*OFFSET($F$7,0,$E1122))-SUM($G1122:AU1122))*(OFFSET('PTRM input'!$G$477,0,$E1122-1)/A27taxstdlife))))</f>
        <v>0</v>
      </c>
      <c r="AW1122" s="251">
        <f ca="1">IF(A27taxstdlife="n/a","n/a",IF(A27taxstdlife="",0,IF(AW$3&gt;(A27stdlife+$E1122),((INDEX('PTRM input'!$G$385:$P$434,A27offset,$E1122)-INDEX('PTRM input'!$G$277:$P$326,A27offset,$E1122))*OFFSET($F$7,0,$E1122))-SUM($G1122:AV1122),(((INDEX('PTRM input'!$G$385:$P$434,A27offset,$E1122)-INDEX('PTRM input'!$G$277:$P$326,A27offset,$E1122))*OFFSET($F$7,0,$E1122))-SUM($G1122:AV1122))*(OFFSET('PTRM input'!$G$477,0,$E1122-1)/A27taxstdlife))))</f>
        <v>0</v>
      </c>
      <c r="AX1122" s="251">
        <f ca="1">IF(A27taxstdlife="n/a","n/a",IF(A27taxstdlife="",0,IF(AX$3&gt;(A27stdlife+$E1122),((INDEX('PTRM input'!$G$385:$P$434,A27offset,$E1122)-INDEX('PTRM input'!$G$277:$P$326,A27offset,$E1122))*OFFSET($F$7,0,$E1122))-SUM($G1122:AW1122),(((INDEX('PTRM input'!$G$385:$P$434,A27offset,$E1122)-INDEX('PTRM input'!$G$277:$P$326,A27offset,$E1122))*OFFSET($F$7,0,$E1122))-SUM($G1122:AW1122))*(OFFSET('PTRM input'!$G$477,0,$E1122-1)/A27taxstdlife))))</f>
        <v>0</v>
      </c>
      <c r="AY1122" s="251">
        <f ca="1">IF(A27taxstdlife="n/a","n/a",IF(A27taxstdlife="",0,IF(AY$3&gt;(A27stdlife+$E1122),((INDEX('PTRM input'!$G$385:$P$434,A27offset,$E1122)-INDEX('PTRM input'!$G$277:$P$326,A27offset,$E1122))*OFFSET($F$7,0,$E1122))-SUM($G1122:AX1122),(((INDEX('PTRM input'!$G$385:$P$434,A27offset,$E1122)-INDEX('PTRM input'!$G$277:$P$326,A27offset,$E1122))*OFFSET($F$7,0,$E1122))-SUM($G1122:AX1122))*(OFFSET('PTRM input'!$G$477,0,$E1122-1)/A27taxstdlife))))</f>
        <v>0</v>
      </c>
      <c r="AZ1122" s="251">
        <f ca="1">IF(A27taxstdlife="n/a","n/a",IF(A27taxstdlife="",0,IF(AZ$3&gt;(A27stdlife+$E1122),((INDEX('PTRM input'!$G$385:$P$434,A27offset,$E1122)-INDEX('PTRM input'!$G$277:$P$326,A27offset,$E1122))*OFFSET($F$7,0,$E1122))-SUM($G1122:AY1122),(((INDEX('PTRM input'!$G$385:$P$434,A27offset,$E1122)-INDEX('PTRM input'!$G$277:$P$326,A27offset,$E1122))*OFFSET($F$7,0,$E1122))-SUM($G1122:AY1122))*(OFFSET('PTRM input'!$G$477,0,$E1122-1)/A27taxstdlife))))</f>
        <v>0</v>
      </c>
      <c r="BA1122" s="251">
        <f ca="1">IF(A27taxstdlife="n/a","n/a",IF(A27taxstdlife="",0,IF(BA$3&gt;(A27stdlife+$E1122),((INDEX('PTRM input'!$G$385:$P$434,A27offset,$E1122)-INDEX('PTRM input'!$G$277:$P$326,A27offset,$E1122))*OFFSET($F$7,0,$E1122))-SUM($G1122:AZ1122),(((INDEX('PTRM input'!$G$385:$P$434,A27offset,$E1122)-INDEX('PTRM input'!$G$277:$P$326,A27offset,$E1122))*OFFSET($F$7,0,$E1122))-SUM($G1122:AZ1122))*(OFFSET('PTRM input'!$G$477,0,$E1122-1)/A27taxstdlife))))</f>
        <v>0</v>
      </c>
      <c r="BB1122" s="251">
        <f ca="1">IF(A27taxstdlife="n/a","n/a",IF(A27taxstdlife="",0,IF(BB$3&gt;(A27stdlife+$E1122),((INDEX('PTRM input'!$G$385:$P$434,A27offset,$E1122)-INDEX('PTRM input'!$G$277:$P$326,A27offset,$E1122))*OFFSET($F$7,0,$E1122))-SUM($G1122:BA1122),(((INDEX('PTRM input'!$G$385:$P$434,A27offset,$E1122)-INDEX('PTRM input'!$G$277:$P$326,A27offset,$E1122))*OFFSET($F$7,0,$E1122))-SUM($G1122:BA1122))*(OFFSET('PTRM input'!$G$477,0,$E1122-1)/A27taxstdlife))))</f>
        <v>0</v>
      </c>
      <c r="BC1122" s="251">
        <f ca="1">IF(A27taxstdlife="n/a","n/a",IF(A27taxstdlife="",0,IF(BC$3&gt;(A27stdlife+$E1122),((INDEX('PTRM input'!$G$385:$P$434,A27offset,$E1122)-INDEX('PTRM input'!$G$277:$P$326,A27offset,$E1122))*OFFSET($F$7,0,$E1122))-SUM($G1122:BB1122),(((INDEX('PTRM input'!$G$385:$P$434,A27offset,$E1122)-INDEX('PTRM input'!$G$277:$P$326,A27offset,$E1122))*OFFSET($F$7,0,$E1122))-SUM($G1122:BB1122))*(OFFSET('PTRM input'!$G$477,0,$E1122-1)/A27taxstdlife))))</f>
        <v>0</v>
      </c>
      <c r="BD1122" s="251">
        <f ca="1">IF(A27taxstdlife="n/a","n/a",IF(A27taxstdlife="",0,IF(BD$3&gt;(A27stdlife+$E1122),((INDEX('PTRM input'!$G$385:$P$434,A27offset,$E1122)-INDEX('PTRM input'!$G$277:$P$326,A27offset,$E1122))*OFFSET($F$7,0,$E1122))-SUM($G1122:BC1122),(((INDEX('PTRM input'!$G$385:$P$434,A27offset,$E1122)-INDEX('PTRM input'!$G$277:$P$326,A27offset,$E1122))*OFFSET($F$7,0,$E1122))-SUM($G1122:BC1122))*(OFFSET('PTRM input'!$G$477,0,$E1122-1)/A27taxstdlife))))</f>
        <v>0</v>
      </c>
      <c r="BE1122" s="251">
        <f ca="1">IF(A27taxstdlife="n/a","n/a",IF(A27taxstdlife="",0,IF(BE$3&gt;(A27stdlife+$E1122),((INDEX('PTRM input'!$G$385:$P$434,A27offset,$E1122)-INDEX('PTRM input'!$G$277:$P$326,A27offset,$E1122))*OFFSET($F$7,0,$E1122))-SUM($G1122:BD1122),(((INDEX('PTRM input'!$G$385:$P$434,A27offset,$E1122)-INDEX('PTRM input'!$G$277:$P$326,A27offset,$E1122))*OFFSET($F$7,0,$E1122))-SUM($G1122:BD1122))*(OFFSET('PTRM input'!$G$477,0,$E1122-1)/A27taxstdlife))))</f>
        <v>0</v>
      </c>
      <c r="BF1122" s="251">
        <f ca="1">IF(A27taxstdlife="n/a","n/a",IF(A27taxstdlife="",0,IF(BF$3&gt;(A27stdlife+$E1122),((INDEX('PTRM input'!$G$385:$P$434,A27offset,$E1122)-INDEX('PTRM input'!$G$277:$P$326,A27offset,$E1122))*OFFSET($F$7,0,$E1122))-SUM($G1122:BE1122),(((INDEX('PTRM input'!$G$385:$P$434,A27offset,$E1122)-INDEX('PTRM input'!$G$277:$P$326,A27offset,$E1122))*OFFSET($F$7,0,$E1122))-SUM($G1122:BE1122))*(OFFSET('PTRM input'!$G$477,0,$E1122-1)/A27taxstdlife))))</f>
        <v>0</v>
      </c>
      <c r="BG1122" s="251">
        <f ca="1">IF(A27taxstdlife="n/a","n/a",IF(A27taxstdlife="",0,IF(BG$3&gt;(A27stdlife+$E1122),((INDEX('PTRM input'!$G$385:$P$434,A27offset,$E1122)-INDEX('PTRM input'!$G$277:$P$326,A27offset,$E1122))*OFFSET($F$7,0,$E1122))-SUM($G1122:BF1122),(((INDEX('PTRM input'!$G$385:$P$434,A27offset,$E1122)-INDEX('PTRM input'!$G$277:$P$326,A27offset,$E1122))*OFFSET($F$7,0,$E1122))-SUM($G1122:BF1122))*(OFFSET('PTRM input'!$G$477,0,$E1122-1)/A27taxstdlife))))</f>
        <v>0</v>
      </c>
      <c r="BH1122" s="251">
        <f ca="1">IF(A27taxstdlife="n/a","n/a",IF(A27taxstdlife="",0,IF(BH$3&gt;(A27stdlife+$E1122),((INDEX('PTRM input'!$G$385:$P$434,A27offset,$E1122)-INDEX('PTRM input'!$G$277:$P$326,A27offset,$E1122))*OFFSET($F$7,0,$E1122))-SUM($G1122:BG1122),(((INDEX('PTRM input'!$G$385:$P$434,A27offset,$E1122)-INDEX('PTRM input'!$G$277:$P$326,A27offset,$E1122))*OFFSET($F$7,0,$E1122))-SUM($G1122:BG1122))*(OFFSET('PTRM input'!$G$477,0,$E1122-1)/A27taxstdlife))))</f>
        <v>0</v>
      </c>
      <c r="BI1122" s="251">
        <f ca="1">IF(A27taxstdlife="n/a","n/a",IF(A27taxstdlife="",0,IF(BI$3&gt;(A27stdlife+$E1122),((INDEX('PTRM input'!$G$385:$P$434,A27offset,$E1122)-INDEX('PTRM input'!$G$277:$P$326,A27offset,$E1122))*OFFSET($F$7,0,$E1122))-SUM($G1122:BH1122),(((INDEX('PTRM input'!$G$385:$P$434,A27offset,$E1122)-INDEX('PTRM input'!$G$277:$P$326,A27offset,$E1122))*OFFSET($F$7,0,$E1122))-SUM($G1122:BH1122))*(OFFSET('PTRM input'!$G$477,0,$E1122-1)/A27taxstdlife))))</f>
        <v>0</v>
      </c>
      <c r="BJ1122" s="163"/>
      <c r="BK1122" s="116"/>
      <c r="BL1122" s="116"/>
      <c r="BM1122" s="116"/>
    </row>
    <row r="1123" spans="1:65" ht="12.75" hidden="1" customHeight="1" outlineLevel="2">
      <c r="A1123" s="366"/>
      <c r="B1123" s="19"/>
      <c r="C1123" s="18"/>
      <c r="D1123" s="760"/>
      <c r="E1123" s="86">
        <v>4</v>
      </c>
      <c r="F1123" s="356"/>
      <c r="G1123" s="434"/>
      <c r="H1123" s="435"/>
      <c r="I1123" s="435"/>
      <c r="J1123" s="619"/>
      <c r="K1123" s="251">
        <f ca="1">IF(A27taxstdlife="n/a","n/a",IF(A27taxstdlife="",0,IF(K$3&gt;(A27stdlife+$E1123),((INDEX('PTRM input'!$G$385:$P$434,A27offset,$E1123)-INDEX('PTRM input'!$G$277:$P$326,A27offset,$E1123))*OFFSET($F$7,0,$E1123))-SUM($G1123:J1123),(((INDEX('PTRM input'!$G$385:$P$434,A27offset,$E1123)-INDEX('PTRM input'!$G$277:$P$326,A27offset,$E1123))*OFFSET($F$7,0,$E1123))-SUM($G1123:J1123))*(OFFSET('PTRM input'!$G$477,0,$E1123-1)/A27taxstdlife))))</f>
        <v>0</v>
      </c>
      <c r="L1123" s="251">
        <f ca="1">IF(A27taxstdlife="n/a","n/a",IF(A27taxstdlife="",0,IF(L$3&gt;(A27stdlife+$E1123),((INDEX('PTRM input'!$G$385:$P$434,A27offset,$E1123)-INDEX('PTRM input'!$G$277:$P$326,A27offset,$E1123))*OFFSET($F$7,0,$E1123))-SUM($G1123:K1123),(((INDEX('PTRM input'!$G$385:$P$434,A27offset,$E1123)-INDEX('PTRM input'!$G$277:$P$326,A27offset,$E1123))*OFFSET($F$7,0,$E1123))-SUM($G1123:K1123))*(OFFSET('PTRM input'!$G$477,0,$E1123-1)/A27taxstdlife))))</f>
        <v>0</v>
      </c>
      <c r="M1123" s="251">
        <f ca="1">IF(A27taxstdlife="n/a","n/a",IF(A27taxstdlife="",0,IF(M$3&gt;(A27stdlife+$E1123),((INDEX('PTRM input'!$G$385:$P$434,A27offset,$E1123)-INDEX('PTRM input'!$G$277:$P$326,A27offset,$E1123))*OFFSET($F$7,0,$E1123))-SUM($G1123:L1123),(((INDEX('PTRM input'!$G$385:$P$434,A27offset,$E1123)-INDEX('PTRM input'!$G$277:$P$326,A27offset,$E1123))*OFFSET($F$7,0,$E1123))-SUM($G1123:L1123))*(OFFSET('PTRM input'!$G$477,0,$E1123-1)/A27taxstdlife))))</f>
        <v>0</v>
      </c>
      <c r="N1123" s="251">
        <f ca="1">IF(A27taxstdlife="n/a","n/a",IF(A27taxstdlife="",0,IF(N$3&gt;(A27stdlife+$E1123),((INDEX('PTRM input'!$G$385:$P$434,A27offset,$E1123)-INDEX('PTRM input'!$G$277:$P$326,A27offset,$E1123))*OFFSET($F$7,0,$E1123))-SUM($G1123:M1123),(((INDEX('PTRM input'!$G$385:$P$434,A27offset,$E1123)-INDEX('PTRM input'!$G$277:$P$326,A27offset,$E1123))*OFFSET($F$7,0,$E1123))-SUM($G1123:M1123))*(OFFSET('PTRM input'!$G$477,0,$E1123-1)/A27taxstdlife))))</f>
        <v>0</v>
      </c>
      <c r="O1123" s="251">
        <f ca="1">IF(A27taxstdlife="n/a","n/a",IF(A27taxstdlife="",0,IF(O$3&gt;(A27stdlife+$E1123),((INDEX('PTRM input'!$G$385:$P$434,A27offset,$E1123)-INDEX('PTRM input'!$G$277:$P$326,A27offset,$E1123))*OFFSET($F$7,0,$E1123))-SUM($G1123:N1123),(((INDEX('PTRM input'!$G$385:$P$434,A27offset,$E1123)-INDEX('PTRM input'!$G$277:$P$326,A27offset,$E1123))*OFFSET($F$7,0,$E1123))-SUM($G1123:N1123))*(OFFSET('PTRM input'!$G$477,0,$E1123-1)/A27taxstdlife))))</f>
        <v>0</v>
      </c>
      <c r="P1123" s="251">
        <f ca="1">IF(A27taxstdlife="n/a","n/a",IF(A27taxstdlife="",0,IF(P$3&gt;(A27stdlife+$E1123),((INDEX('PTRM input'!$G$385:$P$434,A27offset,$E1123)-INDEX('PTRM input'!$G$277:$P$326,A27offset,$E1123))*OFFSET($F$7,0,$E1123))-SUM($G1123:O1123),(((INDEX('PTRM input'!$G$385:$P$434,A27offset,$E1123)-INDEX('PTRM input'!$G$277:$P$326,A27offset,$E1123))*OFFSET($F$7,0,$E1123))-SUM($G1123:O1123))*(OFFSET('PTRM input'!$G$477,0,$E1123-1)/A27taxstdlife))))</f>
        <v>0</v>
      </c>
      <c r="Q1123" s="251">
        <f ca="1">IF(A27taxstdlife="n/a","n/a",IF(A27taxstdlife="",0,IF(Q$3&gt;(A27stdlife+$E1123),((INDEX('PTRM input'!$G$385:$P$434,A27offset,$E1123)-INDEX('PTRM input'!$G$277:$P$326,A27offset,$E1123))*OFFSET($F$7,0,$E1123))-SUM($G1123:P1123),(((INDEX('PTRM input'!$G$385:$P$434,A27offset,$E1123)-INDEX('PTRM input'!$G$277:$P$326,A27offset,$E1123))*OFFSET($F$7,0,$E1123))-SUM($G1123:P1123))*(OFFSET('PTRM input'!$G$477,0,$E1123-1)/A27taxstdlife))))</f>
        <v>0</v>
      </c>
      <c r="R1123" s="251">
        <f ca="1">IF(A27taxstdlife="n/a","n/a",IF(A27taxstdlife="",0,IF(R$3&gt;(A27stdlife+$E1123),((INDEX('PTRM input'!$G$385:$P$434,A27offset,$E1123)-INDEX('PTRM input'!$G$277:$P$326,A27offset,$E1123))*OFFSET($F$7,0,$E1123))-SUM($G1123:Q1123),(((INDEX('PTRM input'!$G$385:$P$434,A27offset,$E1123)-INDEX('PTRM input'!$G$277:$P$326,A27offset,$E1123))*OFFSET($F$7,0,$E1123))-SUM($G1123:Q1123))*(OFFSET('PTRM input'!$G$477,0,$E1123-1)/A27taxstdlife))))</f>
        <v>0</v>
      </c>
      <c r="S1123" s="251">
        <f ca="1">IF(A27taxstdlife="n/a","n/a",IF(A27taxstdlife="",0,IF(S$3&gt;(A27stdlife+$E1123),((INDEX('PTRM input'!$G$385:$P$434,A27offset,$E1123)-INDEX('PTRM input'!$G$277:$P$326,A27offset,$E1123))*OFFSET($F$7,0,$E1123))-SUM($G1123:R1123),(((INDEX('PTRM input'!$G$385:$P$434,A27offset,$E1123)-INDEX('PTRM input'!$G$277:$P$326,A27offset,$E1123))*OFFSET($F$7,0,$E1123))-SUM($G1123:R1123))*(OFFSET('PTRM input'!$G$477,0,$E1123-1)/A27taxstdlife))))</f>
        <v>0</v>
      </c>
      <c r="T1123" s="251">
        <f ca="1">IF(A27taxstdlife="n/a","n/a",IF(A27taxstdlife="",0,IF(T$3&gt;(A27stdlife+$E1123),((INDEX('PTRM input'!$G$385:$P$434,A27offset,$E1123)-INDEX('PTRM input'!$G$277:$P$326,A27offset,$E1123))*OFFSET($F$7,0,$E1123))-SUM($G1123:S1123),(((INDEX('PTRM input'!$G$385:$P$434,A27offset,$E1123)-INDEX('PTRM input'!$G$277:$P$326,A27offset,$E1123))*OFFSET($F$7,0,$E1123))-SUM($G1123:S1123))*(OFFSET('PTRM input'!$G$477,0,$E1123-1)/A27taxstdlife))))</f>
        <v>0</v>
      </c>
      <c r="U1123" s="251">
        <f ca="1">IF(A27taxstdlife="n/a","n/a",IF(A27taxstdlife="",0,IF(U$3&gt;(A27stdlife+$E1123),((INDEX('PTRM input'!$G$385:$P$434,A27offset,$E1123)-INDEX('PTRM input'!$G$277:$P$326,A27offset,$E1123))*OFFSET($F$7,0,$E1123))-SUM($G1123:T1123),(((INDEX('PTRM input'!$G$385:$P$434,A27offset,$E1123)-INDEX('PTRM input'!$G$277:$P$326,A27offset,$E1123))*OFFSET($F$7,0,$E1123))-SUM($G1123:T1123))*(OFFSET('PTRM input'!$G$477,0,$E1123-1)/A27taxstdlife))))</f>
        <v>0</v>
      </c>
      <c r="V1123" s="251">
        <f ca="1">IF(A27taxstdlife="n/a","n/a",IF(A27taxstdlife="",0,IF(V$3&gt;(A27stdlife+$E1123),((INDEX('PTRM input'!$G$385:$P$434,A27offset,$E1123)-INDEX('PTRM input'!$G$277:$P$326,A27offset,$E1123))*OFFSET($F$7,0,$E1123))-SUM($G1123:U1123),(((INDEX('PTRM input'!$G$385:$P$434,A27offset,$E1123)-INDEX('PTRM input'!$G$277:$P$326,A27offset,$E1123))*OFFSET($F$7,0,$E1123))-SUM($G1123:U1123))*(OFFSET('PTRM input'!$G$477,0,$E1123-1)/A27taxstdlife))))</f>
        <v>0</v>
      </c>
      <c r="W1123" s="251">
        <f ca="1">IF(A27taxstdlife="n/a","n/a",IF(A27taxstdlife="",0,IF(W$3&gt;(A27stdlife+$E1123),((INDEX('PTRM input'!$G$385:$P$434,A27offset,$E1123)-INDEX('PTRM input'!$G$277:$P$326,A27offset,$E1123))*OFFSET($F$7,0,$E1123))-SUM($G1123:V1123),(((INDEX('PTRM input'!$G$385:$P$434,A27offset,$E1123)-INDEX('PTRM input'!$G$277:$P$326,A27offset,$E1123))*OFFSET($F$7,0,$E1123))-SUM($G1123:V1123))*(OFFSET('PTRM input'!$G$477,0,$E1123-1)/A27taxstdlife))))</f>
        <v>0</v>
      </c>
      <c r="X1123" s="251">
        <f ca="1">IF(A27taxstdlife="n/a","n/a",IF(A27taxstdlife="",0,IF(X$3&gt;(A27stdlife+$E1123),((INDEX('PTRM input'!$G$385:$P$434,A27offset,$E1123)-INDEX('PTRM input'!$G$277:$P$326,A27offset,$E1123))*OFFSET($F$7,0,$E1123))-SUM($G1123:W1123),(((INDEX('PTRM input'!$G$385:$P$434,A27offset,$E1123)-INDEX('PTRM input'!$G$277:$P$326,A27offset,$E1123))*OFFSET($F$7,0,$E1123))-SUM($G1123:W1123))*(OFFSET('PTRM input'!$G$477,0,$E1123-1)/A27taxstdlife))))</f>
        <v>0</v>
      </c>
      <c r="Y1123" s="251">
        <f ca="1">IF(A27taxstdlife="n/a","n/a",IF(A27taxstdlife="",0,IF(Y$3&gt;(A27stdlife+$E1123),((INDEX('PTRM input'!$G$385:$P$434,A27offset,$E1123)-INDEX('PTRM input'!$G$277:$P$326,A27offset,$E1123))*OFFSET($F$7,0,$E1123))-SUM($G1123:X1123),(((INDEX('PTRM input'!$G$385:$P$434,A27offset,$E1123)-INDEX('PTRM input'!$G$277:$P$326,A27offset,$E1123))*OFFSET($F$7,0,$E1123))-SUM($G1123:X1123))*(OFFSET('PTRM input'!$G$477,0,$E1123-1)/A27taxstdlife))))</f>
        <v>0</v>
      </c>
      <c r="Z1123" s="251">
        <f ca="1">IF(A27taxstdlife="n/a","n/a",IF(A27taxstdlife="",0,IF(Z$3&gt;(A27stdlife+$E1123),((INDEX('PTRM input'!$G$385:$P$434,A27offset,$E1123)-INDEX('PTRM input'!$G$277:$P$326,A27offset,$E1123))*OFFSET($F$7,0,$E1123))-SUM($G1123:Y1123),(((INDEX('PTRM input'!$G$385:$P$434,A27offset,$E1123)-INDEX('PTRM input'!$G$277:$P$326,A27offset,$E1123))*OFFSET($F$7,0,$E1123))-SUM($G1123:Y1123))*(OFFSET('PTRM input'!$G$477,0,$E1123-1)/A27taxstdlife))))</f>
        <v>0</v>
      </c>
      <c r="AA1123" s="251">
        <f ca="1">IF(A27taxstdlife="n/a","n/a",IF(A27taxstdlife="",0,IF(AA$3&gt;(A27stdlife+$E1123),((INDEX('PTRM input'!$G$385:$P$434,A27offset,$E1123)-INDEX('PTRM input'!$G$277:$P$326,A27offset,$E1123))*OFFSET($F$7,0,$E1123))-SUM($G1123:Z1123),(((INDEX('PTRM input'!$G$385:$P$434,A27offset,$E1123)-INDEX('PTRM input'!$G$277:$P$326,A27offset,$E1123))*OFFSET($F$7,0,$E1123))-SUM($G1123:Z1123))*(OFFSET('PTRM input'!$G$477,0,$E1123-1)/A27taxstdlife))))</f>
        <v>0</v>
      </c>
      <c r="AB1123" s="251">
        <f ca="1">IF(A27taxstdlife="n/a","n/a",IF(A27taxstdlife="",0,IF(AB$3&gt;(A27stdlife+$E1123),((INDEX('PTRM input'!$G$385:$P$434,A27offset,$E1123)-INDEX('PTRM input'!$G$277:$P$326,A27offset,$E1123))*OFFSET($F$7,0,$E1123))-SUM($G1123:AA1123),(((INDEX('PTRM input'!$G$385:$P$434,A27offset,$E1123)-INDEX('PTRM input'!$G$277:$P$326,A27offset,$E1123))*OFFSET($F$7,0,$E1123))-SUM($G1123:AA1123))*(OFFSET('PTRM input'!$G$477,0,$E1123-1)/A27taxstdlife))))</f>
        <v>0</v>
      </c>
      <c r="AC1123" s="251">
        <f ca="1">IF(A27taxstdlife="n/a","n/a",IF(A27taxstdlife="",0,IF(AC$3&gt;(A27stdlife+$E1123),((INDEX('PTRM input'!$G$385:$P$434,A27offset,$E1123)-INDEX('PTRM input'!$G$277:$P$326,A27offset,$E1123))*OFFSET($F$7,0,$E1123))-SUM($G1123:AB1123),(((INDEX('PTRM input'!$G$385:$P$434,A27offset,$E1123)-INDEX('PTRM input'!$G$277:$P$326,A27offset,$E1123))*OFFSET($F$7,0,$E1123))-SUM($G1123:AB1123))*(OFFSET('PTRM input'!$G$477,0,$E1123-1)/A27taxstdlife))))</f>
        <v>0</v>
      </c>
      <c r="AD1123" s="251">
        <f ca="1">IF(A27taxstdlife="n/a","n/a",IF(A27taxstdlife="",0,IF(AD$3&gt;(A27stdlife+$E1123),((INDEX('PTRM input'!$G$385:$P$434,A27offset,$E1123)-INDEX('PTRM input'!$G$277:$P$326,A27offset,$E1123))*OFFSET($F$7,0,$E1123))-SUM($G1123:AC1123),(((INDEX('PTRM input'!$G$385:$P$434,A27offset,$E1123)-INDEX('PTRM input'!$G$277:$P$326,A27offset,$E1123))*OFFSET($F$7,0,$E1123))-SUM($G1123:AC1123))*(OFFSET('PTRM input'!$G$477,0,$E1123-1)/A27taxstdlife))))</f>
        <v>0</v>
      </c>
      <c r="AE1123" s="251">
        <f ca="1">IF(A27taxstdlife="n/a","n/a",IF(A27taxstdlife="",0,IF(AE$3&gt;(A27stdlife+$E1123),((INDEX('PTRM input'!$G$385:$P$434,A27offset,$E1123)-INDEX('PTRM input'!$G$277:$P$326,A27offset,$E1123))*OFFSET($F$7,0,$E1123))-SUM($G1123:AD1123),(((INDEX('PTRM input'!$G$385:$P$434,A27offset,$E1123)-INDEX('PTRM input'!$G$277:$P$326,A27offset,$E1123))*OFFSET($F$7,0,$E1123))-SUM($G1123:AD1123))*(OFFSET('PTRM input'!$G$477,0,$E1123-1)/A27taxstdlife))))</f>
        <v>0</v>
      </c>
      <c r="AF1123" s="251">
        <f ca="1">IF(A27taxstdlife="n/a","n/a",IF(A27taxstdlife="",0,IF(AF$3&gt;(A27stdlife+$E1123),((INDEX('PTRM input'!$G$385:$P$434,A27offset,$E1123)-INDEX('PTRM input'!$G$277:$P$326,A27offset,$E1123))*OFFSET($F$7,0,$E1123))-SUM($G1123:AE1123),(((INDEX('PTRM input'!$G$385:$P$434,A27offset,$E1123)-INDEX('PTRM input'!$G$277:$P$326,A27offset,$E1123))*OFFSET($F$7,0,$E1123))-SUM($G1123:AE1123))*(OFFSET('PTRM input'!$G$477,0,$E1123-1)/A27taxstdlife))))</f>
        <v>0</v>
      </c>
      <c r="AG1123" s="251">
        <f ca="1">IF(A27taxstdlife="n/a","n/a",IF(A27taxstdlife="",0,IF(AG$3&gt;(A27stdlife+$E1123),((INDEX('PTRM input'!$G$385:$P$434,A27offset,$E1123)-INDEX('PTRM input'!$G$277:$P$326,A27offset,$E1123))*OFFSET($F$7,0,$E1123))-SUM($G1123:AF1123),(((INDEX('PTRM input'!$G$385:$P$434,A27offset,$E1123)-INDEX('PTRM input'!$G$277:$P$326,A27offset,$E1123))*OFFSET($F$7,0,$E1123))-SUM($G1123:AF1123))*(OFFSET('PTRM input'!$G$477,0,$E1123-1)/A27taxstdlife))))</f>
        <v>0</v>
      </c>
      <c r="AH1123" s="251">
        <f ca="1">IF(A27taxstdlife="n/a","n/a",IF(A27taxstdlife="",0,IF(AH$3&gt;(A27stdlife+$E1123),((INDEX('PTRM input'!$G$385:$P$434,A27offset,$E1123)-INDEX('PTRM input'!$G$277:$P$326,A27offset,$E1123))*OFFSET($F$7,0,$E1123))-SUM($G1123:AG1123),(((INDEX('PTRM input'!$G$385:$P$434,A27offset,$E1123)-INDEX('PTRM input'!$G$277:$P$326,A27offset,$E1123))*OFFSET($F$7,0,$E1123))-SUM($G1123:AG1123))*(OFFSET('PTRM input'!$G$477,0,$E1123-1)/A27taxstdlife))))</f>
        <v>0</v>
      </c>
      <c r="AI1123" s="251">
        <f ca="1">IF(A27taxstdlife="n/a","n/a",IF(A27taxstdlife="",0,IF(AI$3&gt;(A27stdlife+$E1123),((INDEX('PTRM input'!$G$385:$P$434,A27offset,$E1123)-INDEX('PTRM input'!$G$277:$P$326,A27offset,$E1123))*OFFSET($F$7,0,$E1123))-SUM($G1123:AH1123),(((INDEX('PTRM input'!$G$385:$P$434,A27offset,$E1123)-INDEX('PTRM input'!$G$277:$P$326,A27offset,$E1123))*OFFSET($F$7,0,$E1123))-SUM($G1123:AH1123))*(OFFSET('PTRM input'!$G$477,0,$E1123-1)/A27taxstdlife))))</f>
        <v>0</v>
      </c>
      <c r="AJ1123" s="251">
        <f ca="1">IF(A27taxstdlife="n/a","n/a",IF(A27taxstdlife="",0,IF(AJ$3&gt;(A27stdlife+$E1123),((INDEX('PTRM input'!$G$385:$P$434,A27offset,$E1123)-INDEX('PTRM input'!$G$277:$P$326,A27offset,$E1123))*OFFSET($F$7,0,$E1123))-SUM($G1123:AI1123),(((INDEX('PTRM input'!$G$385:$P$434,A27offset,$E1123)-INDEX('PTRM input'!$G$277:$P$326,A27offset,$E1123))*OFFSET($F$7,0,$E1123))-SUM($G1123:AI1123))*(OFFSET('PTRM input'!$G$477,0,$E1123-1)/A27taxstdlife))))</f>
        <v>0</v>
      </c>
      <c r="AK1123" s="251">
        <f ca="1">IF(A27taxstdlife="n/a","n/a",IF(A27taxstdlife="",0,IF(AK$3&gt;(A27stdlife+$E1123),((INDEX('PTRM input'!$G$385:$P$434,A27offset,$E1123)-INDEX('PTRM input'!$G$277:$P$326,A27offset,$E1123))*OFFSET($F$7,0,$E1123))-SUM($G1123:AJ1123),(((INDEX('PTRM input'!$G$385:$P$434,A27offset,$E1123)-INDEX('PTRM input'!$G$277:$P$326,A27offset,$E1123))*OFFSET($F$7,0,$E1123))-SUM($G1123:AJ1123))*(OFFSET('PTRM input'!$G$477,0,$E1123-1)/A27taxstdlife))))</f>
        <v>0</v>
      </c>
      <c r="AL1123" s="251">
        <f ca="1">IF(A27taxstdlife="n/a","n/a",IF(A27taxstdlife="",0,IF(AL$3&gt;(A27stdlife+$E1123),((INDEX('PTRM input'!$G$385:$P$434,A27offset,$E1123)-INDEX('PTRM input'!$G$277:$P$326,A27offset,$E1123))*OFFSET($F$7,0,$E1123))-SUM($G1123:AK1123),(((INDEX('PTRM input'!$G$385:$P$434,A27offset,$E1123)-INDEX('PTRM input'!$G$277:$P$326,A27offset,$E1123))*OFFSET($F$7,0,$E1123))-SUM($G1123:AK1123))*(OFFSET('PTRM input'!$G$477,0,$E1123-1)/A27taxstdlife))))</f>
        <v>0</v>
      </c>
      <c r="AM1123" s="251">
        <f ca="1">IF(A27taxstdlife="n/a","n/a",IF(A27taxstdlife="",0,IF(AM$3&gt;(A27stdlife+$E1123),((INDEX('PTRM input'!$G$385:$P$434,A27offset,$E1123)-INDEX('PTRM input'!$G$277:$P$326,A27offset,$E1123))*OFFSET($F$7,0,$E1123))-SUM($G1123:AL1123),(((INDEX('PTRM input'!$G$385:$P$434,A27offset,$E1123)-INDEX('PTRM input'!$G$277:$P$326,A27offset,$E1123))*OFFSET($F$7,0,$E1123))-SUM($G1123:AL1123))*(OFFSET('PTRM input'!$G$477,0,$E1123-1)/A27taxstdlife))))</f>
        <v>0</v>
      </c>
      <c r="AN1123" s="251">
        <f ca="1">IF(A27taxstdlife="n/a","n/a",IF(A27taxstdlife="",0,IF(AN$3&gt;(A27stdlife+$E1123),((INDEX('PTRM input'!$G$385:$P$434,A27offset,$E1123)-INDEX('PTRM input'!$G$277:$P$326,A27offset,$E1123))*OFFSET($F$7,0,$E1123))-SUM($G1123:AM1123),(((INDEX('PTRM input'!$G$385:$P$434,A27offset,$E1123)-INDEX('PTRM input'!$G$277:$P$326,A27offset,$E1123))*OFFSET($F$7,0,$E1123))-SUM($G1123:AM1123))*(OFFSET('PTRM input'!$G$477,0,$E1123-1)/A27taxstdlife))))</f>
        <v>0</v>
      </c>
      <c r="AO1123" s="251">
        <f ca="1">IF(A27taxstdlife="n/a","n/a",IF(A27taxstdlife="",0,IF(AO$3&gt;(A27stdlife+$E1123),((INDEX('PTRM input'!$G$385:$P$434,A27offset,$E1123)-INDEX('PTRM input'!$G$277:$P$326,A27offset,$E1123))*OFFSET($F$7,0,$E1123))-SUM($G1123:AN1123),(((INDEX('PTRM input'!$G$385:$P$434,A27offset,$E1123)-INDEX('PTRM input'!$G$277:$P$326,A27offset,$E1123))*OFFSET($F$7,0,$E1123))-SUM($G1123:AN1123))*(OFFSET('PTRM input'!$G$477,0,$E1123-1)/A27taxstdlife))))</f>
        <v>0</v>
      </c>
      <c r="AP1123" s="251">
        <f ca="1">IF(A27taxstdlife="n/a","n/a",IF(A27taxstdlife="",0,IF(AP$3&gt;(A27stdlife+$E1123),((INDEX('PTRM input'!$G$385:$P$434,A27offset,$E1123)-INDEX('PTRM input'!$G$277:$P$326,A27offset,$E1123))*OFFSET($F$7,0,$E1123))-SUM($G1123:AO1123),(((INDEX('PTRM input'!$G$385:$P$434,A27offset,$E1123)-INDEX('PTRM input'!$G$277:$P$326,A27offset,$E1123))*OFFSET($F$7,0,$E1123))-SUM($G1123:AO1123))*(OFFSET('PTRM input'!$G$477,0,$E1123-1)/A27taxstdlife))))</f>
        <v>0</v>
      </c>
      <c r="AQ1123" s="251">
        <f ca="1">IF(A27taxstdlife="n/a","n/a",IF(A27taxstdlife="",0,IF(AQ$3&gt;(A27stdlife+$E1123),((INDEX('PTRM input'!$G$385:$P$434,A27offset,$E1123)-INDEX('PTRM input'!$G$277:$P$326,A27offset,$E1123))*OFFSET($F$7,0,$E1123))-SUM($G1123:AP1123),(((INDEX('PTRM input'!$G$385:$P$434,A27offset,$E1123)-INDEX('PTRM input'!$G$277:$P$326,A27offset,$E1123))*OFFSET($F$7,0,$E1123))-SUM($G1123:AP1123))*(OFFSET('PTRM input'!$G$477,0,$E1123-1)/A27taxstdlife))))</f>
        <v>0</v>
      </c>
      <c r="AR1123" s="251">
        <f ca="1">IF(A27taxstdlife="n/a","n/a",IF(A27taxstdlife="",0,IF(AR$3&gt;(A27stdlife+$E1123),((INDEX('PTRM input'!$G$385:$P$434,A27offset,$E1123)-INDEX('PTRM input'!$G$277:$P$326,A27offset,$E1123))*OFFSET($F$7,0,$E1123))-SUM($G1123:AQ1123),(((INDEX('PTRM input'!$G$385:$P$434,A27offset,$E1123)-INDEX('PTRM input'!$G$277:$P$326,A27offset,$E1123))*OFFSET($F$7,0,$E1123))-SUM($G1123:AQ1123))*(OFFSET('PTRM input'!$G$477,0,$E1123-1)/A27taxstdlife))))</f>
        <v>0</v>
      </c>
      <c r="AS1123" s="251">
        <f ca="1">IF(A27taxstdlife="n/a","n/a",IF(A27taxstdlife="",0,IF(AS$3&gt;(A27stdlife+$E1123),((INDEX('PTRM input'!$G$385:$P$434,A27offset,$E1123)-INDEX('PTRM input'!$G$277:$P$326,A27offset,$E1123))*OFFSET($F$7,0,$E1123))-SUM($G1123:AR1123),(((INDEX('PTRM input'!$G$385:$P$434,A27offset,$E1123)-INDEX('PTRM input'!$G$277:$P$326,A27offset,$E1123))*OFFSET($F$7,0,$E1123))-SUM($G1123:AR1123))*(OFFSET('PTRM input'!$G$477,0,$E1123-1)/A27taxstdlife))))</f>
        <v>0</v>
      </c>
      <c r="AT1123" s="251">
        <f ca="1">IF(A27taxstdlife="n/a","n/a",IF(A27taxstdlife="",0,IF(AT$3&gt;(A27stdlife+$E1123),((INDEX('PTRM input'!$G$385:$P$434,A27offset,$E1123)-INDEX('PTRM input'!$G$277:$P$326,A27offset,$E1123))*OFFSET($F$7,0,$E1123))-SUM($G1123:AS1123),(((INDEX('PTRM input'!$G$385:$P$434,A27offset,$E1123)-INDEX('PTRM input'!$G$277:$P$326,A27offset,$E1123))*OFFSET($F$7,0,$E1123))-SUM($G1123:AS1123))*(OFFSET('PTRM input'!$G$477,0,$E1123-1)/A27taxstdlife))))</f>
        <v>0</v>
      </c>
      <c r="AU1123" s="251">
        <f ca="1">IF(A27taxstdlife="n/a","n/a",IF(A27taxstdlife="",0,IF(AU$3&gt;(A27stdlife+$E1123),((INDEX('PTRM input'!$G$385:$P$434,A27offset,$E1123)-INDEX('PTRM input'!$G$277:$P$326,A27offset,$E1123))*OFFSET($F$7,0,$E1123))-SUM($G1123:AT1123),(((INDEX('PTRM input'!$G$385:$P$434,A27offset,$E1123)-INDEX('PTRM input'!$G$277:$P$326,A27offset,$E1123))*OFFSET($F$7,0,$E1123))-SUM($G1123:AT1123))*(OFFSET('PTRM input'!$G$477,0,$E1123-1)/A27taxstdlife))))</f>
        <v>0</v>
      </c>
      <c r="AV1123" s="251">
        <f ca="1">IF(A27taxstdlife="n/a","n/a",IF(A27taxstdlife="",0,IF(AV$3&gt;(A27stdlife+$E1123),((INDEX('PTRM input'!$G$385:$P$434,A27offset,$E1123)-INDEX('PTRM input'!$G$277:$P$326,A27offset,$E1123))*OFFSET($F$7,0,$E1123))-SUM($G1123:AU1123),(((INDEX('PTRM input'!$G$385:$P$434,A27offset,$E1123)-INDEX('PTRM input'!$G$277:$P$326,A27offset,$E1123))*OFFSET($F$7,0,$E1123))-SUM($G1123:AU1123))*(OFFSET('PTRM input'!$G$477,0,$E1123-1)/A27taxstdlife))))</f>
        <v>0</v>
      </c>
      <c r="AW1123" s="251">
        <f ca="1">IF(A27taxstdlife="n/a","n/a",IF(A27taxstdlife="",0,IF(AW$3&gt;(A27stdlife+$E1123),((INDEX('PTRM input'!$G$385:$P$434,A27offset,$E1123)-INDEX('PTRM input'!$G$277:$P$326,A27offset,$E1123))*OFFSET($F$7,0,$E1123))-SUM($G1123:AV1123),(((INDEX('PTRM input'!$G$385:$P$434,A27offset,$E1123)-INDEX('PTRM input'!$G$277:$P$326,A27offset,$E1123))*OFFSET($F$7,0,$E1123))-SUM($G1123:AV1123))*(OFFSET('PTRM input'!$G$477,0,$E1123-1)/A27taxstdlife))))</f>
        <v>0</v>
      </c>
      <c r="AX1123" s="251">
        <f ca="1">IF(A27taxstdlife="n/a","n/a",IF(A27taxstdlife="",0,IF(AX$3&gt;(A27stdlife+$E1123),((INDEX('PTRM input'!$G$385:$P$434,A27offset,$E1123)-INDEX('PTRM input'!$G$277:$P$326,A27offset,$E1123))*OFFSET($F$7,0,$E1123))-SUM($G1123:AW1123),(((INDEX('PTRM input'!$G$385:$P$434,A27offset,$E1123)-INDEX('PTRM input'!$G$277:$P$326,A27offset,$E1123))*OFFSET($F$7,0,$E1123))-SUM($G1123:AW1123))*(OFFSET('PTRM input'!$G$477,0,$E1123-1)/A27taxstdlife))))</f>
        <v>0</v>
      </c>
      <c r="AY1123" s="251">
        <f ca="1">IF(A27taxstdlife="n/a","n/a",IF(A27taxstdlife="",0,IF(AY$3&gt;(A27stdlife+$E1123),((INDEX('PTRM input'!$G$385:$P$434,A27offset,$E1123)-INDEX('PTRM input'!$G$277:$P$326,A27offset,$E1123))*OFFSET($F$7,0,$E1123))-SUM($G1123:AX1123),(((INDEX('PTRM input'!$G$385:$P$434,A27offset,$E1123)-INDEX('PTRM input'!$G$277:$P$326,A27offset,$E1123))*OFFSET($F$7,0,$E1123))-SUM($G1123:AX1123))*(OFFSET('PTRM input'!$G$477,0,$E1123-1)/A27taxstdlife))))</f>
        <v>0</v>
      </c>
      <c r="AZ1123" s="251">
        <f ca="1">IF(A27taxstdlife="n/a","n/a",IF(A27taxstdlife="",0,IF(AZ$3&gt;(A27stdlife+$E1123),((INDEX('PTRM input'!$G$385:$P$434,A27offset,$E1123)-INDEX('PTRM input'!$G$277:$P$326,A27offset,$E1123))*OFFSET($F$7,0,$E1123))-SUM($G1123:AY1123),(((INDEX('PTRM input'!$G$385:$P$434,A27offset,$E1123)-INDEX('PTRM input'!$G$277:$P$326,A27offset,$E1123))*OFFSET($F$7,0,$E1123))-SUM($G1123:AY1123))*(OFFSET('PTRM input'!$G$477,0,$E1123-1)/A27taxstdlife))))</f>
        <v>0</v>
      </c>
      <c r="BA1123" s="251">
        <f ca="1">IF(A27taxstdlife="n/a","n/a",IF(A27taxstdlife="",0,IF(BA$3&gt;(A27stdlife+$E1123),((INDEX('PTRM input'!$G$385:$P$434,A27offset,$E1123)-INDEX('PTRM input'!$G$277:$P$326,A27offset,$E1123))*OFFSET($F$7,0,$E1123))-SUM($G1123:AZ1123),(((INDEX('PTRM input'!$G$385:$P$434,A27offset,$E1123)-INDEX('PTRM input'!$G$277:$P$326,A27offset,$E1123))*OFFSET($F$7,0,$E1123))-SUM($G1123:AZ1123))*(OFFSET('PTRM input'!$G$477,0,$E1123-1)/A27taxstdlife))))</f>
        <v>0</v>
      </c>
      <c r="BB1123" s="251">
        <f ca="1">IF(A27taxstdlife="n/a","n/a",IF(A27taxstdlife="",0,IF(BB$3&gt;(A27stdlife+$E1123),((INDEX('PTRM input'!$G$385:$P$434,A27offset,$E1123)-INDEX('PTRM input'!$G$277:$P$326,A27offset,$E1123))*OFFSET($F$7,0,$E1123))-SUM($G1123:BA1123),(((INDEX('PTRM input'!$G$385:$P$434,A27offset,$E1123)-INDEX('PTRM input'!$G$277:$P$326,A27offset,$E1123))*OFFSET($F$7,0,$E1123))-SUM($G1123:BA1123))*(OFFSET('PTRM input'!$G$477,0,$E1123-1)/A27taxstdlife))))</f>
        <v>0</v>
      </c>
      <c r="BC1123" s="251">
        <f ca="1">IF(A27taxstdlife="n/a","n/a",IF(A27taxstdlife="",0,IF(BC$3&gt;(A27stdlife+$E1123),((INDEX('PTRM input'!$G$385:$P$434,A27offset,$E1123)-INDEX('PTRM input'!$G$277:$P$326,A27offset,$E1123))*OFFSET($F$7,0,$E1123))-SUM($G1123:BB1123),(((INDEX('PTRM input'!$G$385:$P$434,A27offset,$E1123)-INDEX('PTRM input'!$G$277:$P$326,A27offset,$E1123))*OFFSET($F$7,0,$E1123))-SUM($G1123:BB1123))*(OFFSET('PTRM input'!$G$477,0,$E1123-1)/A27taxstdlife))))</f>
        <v>0</v>
      </c>
      <c r="BD1123" s="251">
        <f ca="1">IF(A27taxstdlife="n/a","n/a",IF(A27taxstdlife="",0,IF(BD$3&gt;(A27stdlife+$E1123),((INDEX('PTRM input'!$G$385:$P$434,A27offset,$E1123)-INDEX('PTRM input'!$G$277:$P$326,A27offset,$E1123))*OFFSET($F$7,0,$E1123))-SUM($G1123:BC1123),(((INDEX('PTRM input'!$G$385:$P$434,A27offset,$E1123)-INDEX('PTRM input'!$G$277:$P$326,A27offset,$E1123))*OFFSET($F$7,0,$E1123))-SUM($G1123:BC1123))*(OFFSET('PTRM input'!$G$477,0,$E1123-1)/A27taxstdlife))))</f>
        <v>0</v>
      </c>
      <c r="BE1123" s="251">
        <f ca="1">IF(A27taxstdlife="n/a","n/a",IF(A27taxstdlife="",0,IF(BE$3&gt;(A27stdlife+$E1123),((INDEX('PTRM input'!$G$385:$P$434,A27offset,$E1123)-INDEX('PTRM input'!$G$277:$P$326,A27offset,$E1123))*OFFSET($F$7,0,$E1123))-SUM($G1123:BD1123),(((INDEX('PTRM input'!$G$385:$P$434,A27offset,$E1123)-INDEX('PTRM input'!$G$277:$P$326,A27offset,$E1123))*OFFSET($F$7,0,$E1123))-SUM($G1123:BD1123))*(OFFSET('PTRM input'!$G$477,0,$E1123-1)/A27taxstdlife))))</f>
        <v>0</v>
      </c>
      <c r="BF1123" s="251">
        <f ca="1">IF(A27taxstdlife="n/a","n/a",IF(A27taxstdlife="",0,IF(BF$3&gt;(A27stdlife+$E1123),((INDEX('PTRM input'!$G$385:$P$434,A27offset,$E1123)-INDEX('PTRM input'!$G$277:$P$326,A27offset,$E1123))*OFFSET($F$7,0,$E1123))-SUM($G1123:BE1123),(((INDEX('PTRM input'!$G$385:$P$434,A27offset,$E1123)-INDEX('PTRM input'!$G$277:$P$326,A27offset,$E1123))*OFFSET($F$7,0,$E1123))-SUM($G1123:BE1123))*(OFFSET('PTRM input'!$G$477,0,$E1123-1)/A27taxstdlife))))</f>
        <v>0</v>
      </c>
      <c r="BG1123" s="251">
        <f ca="1">IF(A27taxstdlife="n/a","n/a",IF(A27taxstdlife="",0,IF(BG$3&gt;(A27stdlife+$E1123),((INDEX('PTRM input'!$G$385:$P$434,A27offset,$E1123)-INDEX('PTRM input'!$G$277:$P$326,A27offset,$E1123))*OFFSET($F$7,0,$E1123))-SUM($G1123:BF1123),(((INDEX('PTRM input'!$G$385:$P$434,A27offset,$E1123)-INDEX('PTRM input'!$G$277:$P$326,A27offset,$E1123))*OFFSET($F$7,0,$E1123))-SUM($G1123:BF1123))*(OFFSET('PTRM input'!$G$477,0,$E1123-1)/A27taxstdlife))))</f>
        <v>0</v>
      </c>
      <c r="BH1123" s="251">
        <f ca="1">IF(A27taxstdlife="n/a","n/a",IF(A27taxstdlife="",0,IF(BH$3&gt;(A27stdlife+$E1123),((INDEX('PTRM input'!$G$385:$P$434,A27offset,$E1123)-INDEX('PTRM input'!$G$277:$P$326,A27offset,$E1123))*OFFSET($F$7,0,$E1123))-SUM($G1123:BG1123),(((INDEX('PTRM input'!$G$385:$P$434,A27offset,$E1123)-INDEX('PTRM input'!$G$277:$P$326,A27offset,$E1123))*OFFSET($F$7,0,$E1123))-SUM($G1123:BG1123))*(OFFSET('PTRM input'!$G$477,0,$E1123-1)/A27taxstdlife))))</f>
        <v>0</v>
      </c>
      <c r="BI1123" s="251">
        <f ca="1">IF(A27taxstdlife="n/a","n/a",IF(A27taxstdlife="",0,IF(BI$3&gt;(A27stdlife+$E1123),((INDEX('PTRM input'!$G$385:$P$434,A27offset,$E1123)-INDEX('PTRM input'!$G$277:$P$326,A27offset,$E1123))*OFFSET($F$7,0,$E1123))-SUM($G1123:BH1123),(((INDEX('PTRM input'!$G$385:$P$434,A27offset,$E1123)-INDEX('PTRM input'!$G$277:$P$326,A27offset,$E1123))*OFFSET($F$7,0,$E1123))-SUM($G1123:BH1123))*(OFFSET('PTRM input'!$G$477,0,$E1123-1)/A27taxstdlife))))</f>
        <v>0</v>
      </c>
      <c r="BJ1123" s="116"/>
      <c r="BK1123" s="116"/>
      <c r="BL1123" s="116"/>
      <c r="BM1123" s="116"/>
    </row>
    <row r="1124" spans="1:65" ht="12.75" hidden="1" customHeight="1" outlineLevel="2">
      <c r="A1124" s="366"/>
      <c r="B1124" s="19"/>
      <c r="C1124" s="18"/>
      <c r="D1124" s="760"/>
      <c r="E1124" s="86">
        <v>5</v>
      </c>
      <c r="F1124" s="356"/>
      <c r="G1124" s="434"/>
      <c r="H1124" s="435"/>
      <c r="I1124" s="435"/>
      <c r="J1124" s="435"/>
      <c r="K1124" s="619"/>
      <c r="L1124" s="251">
        <f ca="1">IF(A27taxstdlife="n/a","n/a",IF(A27taxstdlife="",0,IF(L$3&gt;(A27stdlife+$E1124),((INDEX('PTRM input'!$G$385:$P$434,A27offset,$E1124)-INDEX('PTRM input'!$G$277:$P$326,A27offset,$E1124))*OFFSET($F$7,0,$E1124))-SUM($G1124:K1124),(((INDEX('PTRM input'!$G$385:$P$434,A27offset,$E1124)-INDEX('PTRM input'!$G$277:$P$326,A27offset,$E1124))*OFFSET($F$7,0,$E1124))-SUM($G1124:K1124))*(OFFSET('PTRM input'!$G$477,0,$E1124-1)/A27taxstdlife))))</f>
        <v>0</v>
      </c>
      <c r="M1124" s="251">
        <f ca="1">IF(A27taxstdlife="n/a","n/a",IF(A27taxstdlife="",0,IF(M$3&gt;(A27stdlife+$E1124),((INDEX('PTRM input'!$G$385:$P$434,A27offset,$E1124)-INDEX('PTRM input'!$G$277:$P$326,A27offset,$E1124))*OFFSET($F$7,0,$E1124))-SUM($G1124:L1124),(((INDEX('PTRM input'!$G$385:$P$434,A27offset,$E1124)-INDEX('PTRM input'!$G$277:$P$326,A27offset,$E1124))*OFFSET($F$7,0,$E1124))-SUM($G1124:L1124))*(OFFSET('PTRM input'!$G$477,0,$E1124-1)/A27taxstdlife))))</f>
        <v>0</v>
      </c>
      <c r="N1124" s="251">
        <f ca="1">IF(A27taxstdlife="n/a","n/a",IF(A27taxstdlife="",0,IF(N$3&gt;(A27stdlife+$E1124),((INDEX('PTRM input'!$G$385:$P$434,A27offset,$E1124)-INDEX('PTRM input'!$G$277:$P$326,A27offset,$E1124))*OFFSET($F$7,0,$E1124))-SUM($G1124:M1124),(((INDEX('PTRM input'!$G$385:$P$434,A27offset,$E1124)-INDEX('PTRM input'!$G$277:$P$326,A27offset,$E1124))*OFFSET($F$7,0,$E1124))-SUM($G1124:M1124))*(OFFSET('PTRM input'!$G$477,0,$E1124-1)/A27taxstdlife))))</f>
        <v>0</v>
      </c>
      <c r="O1124" s="251">
        <f ca="1">IF(A27taxstdlife="n/a","n/a",IF(A27taxstdlife="",0,IF(O$3&gt;(A27stdlife+$E1124),((INDEX('PTRM input'!$G$385:$P$434,A27offset,$E1124)-INDEX('PTRM input'!$G$277:$P$326,A27offset,$E1124))*OFFSET($F$7,0,$E1124))-SUM($G1124:N1124),(((INDEX('PTRM input'!$G$385:$P$434,A27offset,$E1124)-INDEX('PTRM input'!$G$277:$P$326,A27offset,$E1124))*OFFSET($F$7,0,$E1124))-SUM($G1124:N1124))*(OFFSET('PTRM input'!$G$477,0,$E1124-1)/A27taxstdlife))))</f>
        <v>0</v>
      </c>
      <c r="P1124" s="251">
        <f ca="1">IF(A27taxstdlife="n/a","n/a",IF(A27taxstdlife="",0,IF(P$3&gt;(A27stdlife+$E1124),((INDEX('PTRM input'!$G$385:$P$434,A27offset,$E1124)-INDEX('PTRM input'!$G$277:$P$326,A27offset,$E1124))*OFFSET($F$7,0,$E1124))-SUM($G1124:O1124),(((INDEX('PTRM input'!$G$385:$P$434,A27offset,$E1124)-INDEX('PTRM input'!$G$277:$P$326,A27offset,$E1124))*OFFSET($F$7,0,$E1124))-SUM($G1124:O1124))*(OFFSET('PTRM input'!$G$477,0,$E1124-1)/A27taxstdlife))))</f>
        <v>0</v>
      </c>
      <c r="Q1124" s="251">
        <f ca="1">IF(A27taxstdlife="n/a","n/a",IF(A27taxstdlife="",0,IF(Q$3&gt;(A27stdlife+$E1124),((INDEX('PTRM input'!$G$385:$P$434,A27offset,$E1124)-INDEX('PTRM input'!$G$277:$P$326,A27offset,$E1124))*OFFSET($F$7,0,$E1124))-SUM($G1124:P1124),(((INDEX('PTRM input'!$G$385:$P$434,A27offset,$E1124)-INDEX('PTRM input'!$G$277:$P$326,A27offset,$E1124))*OFFSET($F$7,0,$E1124))-SUM($G1124:P1124))*(OFFSET('PTRM input'!$G$477,0,$E1124-1)/A27taxstdlife))))</f>
        <v>0</v>
      </c>
      <c r="R1124" s="251">
        <f ca="1">IF(A27taxstdlife="n/a","n/a",IF(A27taxstdlife="",0,IF(R$3&gt;(A27stdlife+$E1124),((INDEX('PTRM input'!$G$385:$P$434,A27offset,$E1124)-INDEX('PTRM input'!$G$277:$P$326,A27offset,$E1124))*OFFSET($F$7,0,$E1124))-SUM($G1124:Q1124),(((INDEX('PTRM input'!$G$385:$P$434,A27offset,$E1124)-INDEX('PTRM input'!$G$277:$P$326,A27offset,$E1124))*OFFSET($F$7,0,$E1124))-SUM($G1124:Q1124))*(OFFSET('PTRM input'!$G$477,0,$E1124-1)/A27taxstdlife))))</f>
        <v>0</v>
      </c>
      <c r="S1124" s="251">
        <f ca="1">IF(A27taxstdlife="n/a","n/a",IF(A27taxstdlife="",0,IF(S$3&gt;(A27stdlife+$E1124),((INDEX('PTRM input'!$G$385:$P$434,A27offset,$E1124)-INDEX('PTRM input'!$G$277:$P$326,A27offset,$E1124))*OFFSET($F$7,0,$E1124))-SUM($G1124:R1124),(((INDEX('PTRM input'!$G$385:$P$434,A27offset,$E1124)-INDEX('PTRM input'!$G$277:$P$326,A27offset,$E1124))*OFFSET($F$7,0,$E1124))-SUM($G1124:R1124))*(OFFSET('PTRM input'!$G$477,0,$E1124-1)/A27taxstdlife))))</f>
        <v>0</v>
      </c>
      <c r="T1124" s="251">
        <f ca="1">IF(A27taxstdlife="n/a","n/a",IF(A27taxstdlife="",0,IF(T$3&gt;(A27stdlife+$E1124),((INDEX('PTRM input'!$G$385:$P$434,A27offset,$E1124)-INDEX('PTRM input'!$G$277:$P$326,A27offset,$E1124))*OFFSET($F$7,0,$E1124))-SUM($G1124:S1124),(((INDEX('PTRM input'!$G$385:$P$434,A27offset,$E1124)-INDEX('PTRM input'!$G$277:$P$326,A27offset,$E1124))*OFFSET($F$7,0,$E1124))-SUM($G1124:S1124))*(OFFSET('PTRM input'!$G$477,0,$E1124-1)/A27taxstdlife))))</f>
        <v>0</v>
      </c>
      <c r="U1124" s="251">
        <f ca="1">IF(A27taxstdlife="n/a","n/a",IF(A27taxstdlife="",0,IF(U$3&gt;(A27stdlife+$E1124),((INDEX('PTRM input'!$G$385:$P$434,A27offset,$E1124)-INDEX('PTRM input'!$G$277:$P$326,A27offset,$E1124))*OFFSET($F$7,0,$E1124))-SUM($G1124:T1124),(((INDEX('PTRM input'!$G$385:$P$434,A27offset,$E1124)-INDEX('PTRM input'!$G$277:$P$326,A27offset,$E1124))*OFFSET($F$7,0,$E1124))-SUM($G1124:T1124))*(OFFSET('PTRM input'!$G$477,0,$E1124-1)/A27taxstdlife))))</f>
        <v>0</v>
      </c>
      <c r="V1124" s="251">
        <f ca="1">IF(A27taxstdlife="n/a","n/a",IF(A27taxstdlife="",0,IF(V$3&gt;(A27stdlife+$E1124),((INDEX('PTRM input'!$G$385:$P$434,A27offset,$E1124)-INDEX('PTRM input'!$G$277:$P$326,A27offset,$E1124))*OFFSET($F$7,0,$E1124))-SUM($G1124:U1124),(((INDEX('PTRM input'!$G$385:$P$434,A27offset,$E1124)-INDEX('PTRM input'!$G$277:$P$326,A27offset,$E1124))*OFFSET($F$7,0,$E1124))-SUM($G1124:U1124))*(OFFSET('PTRM input'!$G$477,0,$E1124-1)/A27taxstdlife))))</f>
        <v>0</v>
      </c>
      <c r="W1124" s="251">
        <f ca="1">IF(A27taxstdlife="n/a","n/a",IF(A27taxstdlife="",0,IF(W$3&gt;(A27stdlife+$E1124),((INDEX('PTRM input'!$G$385:$P$434,A27offset,$E1124)-INDEX('PTRM input'!$G$277:$P$326,A27offset,$E1124))*OFFSET($F$7,0,$E1124))-SUM($G1124:V1124),(((INDEX('PTRM input'!$G$385:$P$434,A27offset,$E1124)-INDEX('PTRM input'!$G$277:$P$326,A27offset,$E1124))*OFFSET($F$7,0,$E1124))-SUM($G1124:V1124))*(OFFSET('PTRM input'!$G$477,0,$E1124-1)/A27taxstdlife))))</f>
        <v>0</v>
      </c>
      <c r="X1124" s="251">
        <f ca="1">IF(A27taxstdlife="n/a","n/a",IF(A27taxstdlife="",0,IF(X$3&gt;(A27stdlife+$E1124),((INDEX('PTRM input'!$G$385:$P$434,A27offset,$E1124)-INDEX('PTRM input'!$G$277:$P$326,A27offset,$E1124))*OFFSET($F$7,0,$E1124))-SUM($G1124:W1124),(((INDEX('PTRM input'!$G$385:$P$434,A27offset,$E1124)-INDEX('PTRM input'!$G$277:$P$326,A27offset,$E1124))*OFFSET($F$7,0,$E1124))-SUM($G1124:W1124))*(OFFSET('PTRM input'!$G$477,0,$E1124-1)/A27taxstdlife))))</f>
        <v>0</v>
      </c>
      <c r="Y1124" s="251">
        <f ca="1">IF(A27taxstdlife="n/a","n/a",IF(A27taxstdlife="",0,IF(Y$3&gt;(A27stdlife+$E1124),((INDEX('PTRM input'!$G$385:$P$434,A27offset,$E1124)-INDEX('PTRM input'!$G$277:$P$326,A27offset,$E1124))*OFFSET($F$7,0,$E1124))-SUM($G1124:X1124),(((INDEX('PTRM input'!$G$385:$P$434,A27offset,$E1124)-INDEX('PTRM input'!$G$277:$P$326,A27offset,$E1124))*OFFSET($F$7,0,$E1124))-SUM($G1124:X1124))*(OFFSET('PTRM input'!$G$477,0,$E1124-1)/A27taxstdlife))))</f>
        <v>0</v>
      </c>
      <c r="Z1124" s="251">
        <f ca="1">IF(A27taxstdlife="n/a","n/a",IF(A27taxstdlife="",0,IF(Z$3&gt;(A27stdlife+$E1124),((INDEX('PTRM input'!$G$385:$P$434,A27offset,$E1124)-INDEX('PTRM input'!$G$277:$P$326,A27offset,$E1124))*OFFSET($F$7,0,$E1124))-SUM($G1124:Y1124),(((INDEX('PTRM input'!$G$385:$P$434,A27offset,$E1124)-INDEX('PTRM input'!$G$277:$P$326,A27offset,$E1124))*OFFSET($F$7,0,$E1124))-SUM($G1124:Y1124))*(OFFSET('PTRM input'!$G$477,0,$E1124-1)/A27taxstdlife))))</f>
        <v>0</v>
      </c>
      <c r="AA1124" s="251">
        <f ca="1">IF(A27taxstdlife="n/a","n/a",IF(A27taxstdlife="",0,IF(AA$3&gt;(A27stdlife+$E1124),((INDEX('PTRM input'!$G$385:$P$434,A27offset,$E1124)-INDEX('PTRM input'!$G$277:$P$326,A27offset,$E1124))*OFFSET($F$7,0,$E1124))-SUM($G1124:Z1124),(((INDEX('PTRM input'!$G$385:$P$434,A27offset,$E1124)-INDEX('PTRM input'!$G$277:$P$326,A27offset,$E1124))*OFFSET($F$7,0,$E1124))-SUM($G1124:Z1124))*(OFFSET('PTRM input'!$G$477,0,$E1124-1)/A27taxstdlife))))</f>
        <v>0</v>
      </c>
      <c r="AB1124" s="251">
        <f ca="1">IF(A27taxstdlife="n/a","n/a",IF(A27taxstdlife="",0,IF(AB$3&gt;(A27stdlife+$E1124),((INDEX('PTRM input'!$G$385:$P$434,A27offset,$E1124)-INDEX('PTRM input'!$G$277:$P$326,A27offset,$E1124))*OFFSET($F$7,0,$E1124))-SUM($G1124:AA1124),(((INDEX('PTRM input'!$G$385:$P$434,A27offset,$E1124)-INDEX('PTRM input'!$G$277:$P$326,A27offset,$E1124))*OFFSET($F$7,0,$E1124))-SUM($G1124:AA1124))*(OFFSET('PTRM input'!$G$477,0,$E1124-1)/A27taxstdlife))))</f>
        <v>0</v>
      </c>
      <c r="AC1124" s="251">
        <f ca="1">IF(A27taxstdlife="n/a","n/a",IF(A27taxstdlife="",0,IF(AC$3&gt;(A27stdlife+$E1124),((INDEX('PTRM input'!$G$385:$P$434,A27offset,$E1124)-INDEX('PTRM input'!$G$277:$P$326,A27offset,$E1124))*OFFSET($F$7,0,$E1124))-SUM($G1124:AB1124),(((INDEX('PTRM input'!$G$385:$P$434,A27offset,$E1124)-INDEX('PTRM input'!$G$277:$P$326,A27offset,$E1124))*OFFSET($F$7,0,$E1124))-SUM($G1124:AB1124))*(OFFSET('PTRM input'!$G$477,0,$E1124-1)/A27taxstdlife))))</f>
        <v>0</v>
      </c>
      <c r="AD1124" s="251">
        <f ca="1">IF(A27taxstdlife="n/a","n/a",IF(A27taxstdlife="",0,IF(AD$3&gt;(A27stdlife+$E1124),((INDEX('PTRM input'!$G$385:$P$434,A27offset,$E1124)-INDEX('PTRM input'!$G$277:$P$326,A27offset,$E1124))*OFFSET($F$7,0,$E1124))-SUM($G1124:AC1124),(((INDEX('PTRM input'!$G$385:$P$434,A27offset,$E1124)-INDEX('PTRM input'!$G$277:$P$326,A27offset,$E1124))*OFFSET($F$7,0,$E1124))-SUM($G1124:AC1124))*(OFFSET('PTRM input'!$G$477,0,$E1124-1)/A27taxstdlife))))</f>
        <v>0</v>
      </c>
      <c r="AE1124" s="251">
        <f ca="1">IF(A27taxstdlife="n/a","n/a",IF(A27taxstdlife="",0,IF(AE$3&gt;(A27stdlife+$E1124),((INDEX('PTRM input'!$G$385:$P$434,A27offset,$E1124)-INDEX('PTRM input'!$G$277:$P$326,A27offset,$E1124))*OFFSET($F$7,0,$E1124))-SUM($G1124:AD1124),(((INDEX('PTRM input'!$G$385:$P$434,A27offset,$E1124)-INDEX('PTRM input'!$G$277:$P$326,A27offset,$E1124))*OFFSET($F$7,0,$E1124))-SUM($G1124:AD1124))*(OFFSET('PTRM input'!$G$477,0,$E1124-1)/A27taxstdlife))))</f>
        <v>0</v>
      </c>
      <c r="AF1124" s="251">
        <f ca="1">IF(A27taxstdlife="n/a","n/a",IF(A27taxstdlife="",0,IF(AF$3&gt;(A27stdlife+$E1124),((INDEX('PTRM input'!$G$385:$P$434,A27offset,$E1124)-INDEX('PTRM input'!$G$277:$P$326,A27offset,$E1124))*OFFSET($F$7,0,$E1124))-SUM($G1124:AE1124),(((INDEX('PTRM input'!$G$385:$P$434,A27offset,$E1124)-INDEX('PTRM input'!$G$277:$P$326,A27offset,$E1124))*OFFSET($F$7,0,$E1124))-SUM($G1124:AE1124))*(OFFSET('PTRM input'!$G$477,0,$E1124-1)/A27taxstdlife))))</f>
        <v>0</v>
      </c>
      <c r="AG1124" s="251">
        <f ca="1">IF(A27taxstdlife="n/a","n/a",IF(A27taxstdlife="",0,IF(AG$3&gt;(A27stdlife+$E1124),((INDEX('PTRM input'!$G$385:$P$434,A27offset,$E1124)-INDEX('PTRM input'!$G$277:$P$326,A27offset,$E1124))*OFFSET($F$7,0,$E1124))-SUM($G1124:AF1124),(((INDEX('PTRM input'!$G$385:$P$434,A27offset,$E1124)-INDEX('PTRM input'!$G$277:$P$326,A27offset,$E1124))*OFFSET($F$7,0,$E1124))-SUM($G1124:AF1124))*(OFFSET('PTRM input'!$G$477,0,$E1124-1)/A27taxstdlife))))</f>
        <v>0</v>
      </c>
      <c r="AH1124" s="251">
        <f ca="1">IF(A27taxstdlife="n/a","n/a",IF(A27taxstdlife="",0,IF(AH$3&gt;(A27stdlife+$E1124),((INDEX('PTRM input'!$G$385:$P$434,A27offset,$E1124)-INDEX('PTRM input'!$G$277:$P$326,A27offset,$E1124))*OFFSET($F$7,0,$E1124))-SUM($G1124:AG1124),(((INDEX('PTRM input'!$G$385:$P$434,A27offset,$E1124)-INDEX('PTRM input'!$G$277:$P$326,A27offset,$E1124))*OFFSET($F$7,0,$E1124))-SUM($G1124:AG1124))*(OFFSET('PTRM input'!$G$477,0,$E1124-1)/A27taxstdlife))))</f>
        <v>0</v>
      </c>
      <c r="AI1124" s="251">
        <f ca="1">IF(A27taxstdlife="n/a","n/a",IF(A27taxstdlife="",0,IF(AI$3&gt;(A27stdlife+$E1124),((INDEX('PTRM input'!$G$385:$P$434,A27offset,$E1124)-INDEX('PTRM input'!$G$277:$P$326,A27offset,$E1124))*OFFSET($F$7,0,$E1124))-SUM($G1124:AH1124),(((INDEX('PTRM input'!$G$385:$P$434,A27offset,$E1124)-INDEX('PTRM input'!$G$277:$P$326,A27offset,$E1124))*OFFSET($F$7,0,$E1124))-SUM($G1124:AH1124))*(OFFSET('PTRM input'!$G$477,0,$E1124-1)/A27taxstdlife))))</f>
        <v>0</v>
      </c>
      <c r="AJ1124" s="251">
        <f ca="1">IF(A27taxstdlife="n/a","n/a",IF(A27taxstdlife="",0,IF(AJ$3&gt;(A27stdlife+$E1124),((INDEX('PTRM input'!$G$385:$P$434,A27offset,$E1124)-INDEX('PTRM input'!$G$277:$P$326,A27offset,$E1124))*OFFSET($F$7,0,$E1124))-SUM($G1124:AI1124),(((INDEX('PTRM input'!$G$385:$P$434,A27offset,$E1124)-INDEX('PTRM input'!$G$277:$P$326,A27offset,$E1124))*OFFSET($F$7,0,$E1124))-SUM($G1124:AI1124))*(OFFSET('PTRM input'!$G$477,0,$E1124-1)/A27taxstdlife))))</f>
        <v>0</v>
      </c>
      <c r="AK1124" s="251">
        <f ca="1">IF(A27taxstdlife="n/a","n/a",IF(A27taxstdlife="",0,IF(AK$3&gt;(A27stdlife+$E1124),((INDEX('PTRM input'!$G$385:$P$434,A27offset,$E1124)-INDEX('PTRM input'!$G$277:$P$326,A27offset,$E1124))*OFFSET($F$7,0,$E1124))-SUM($G1124:AJ1124),(((INDEX('PTRM input'!$G$385:$P$434,A27offset,$E1124)-INDEX('PTRM input'!$G$277:$P$326,A27offset,$E1124))*OFFSET($F$7,0,$E1124))-SUM($G1124:AJ1124))*(OFFSET('PTRM input'!$G$477,0,$E1124-1)/A27taxstdlife))))</f>
        <v>0</v>
      </c>
      <c r="AL1124" s="251">
        <f ca="1">IF(A27taxstdlife="n/a","n/a",IF(A27taxstdlife="",0,IF(AL$3&gt;(A27stdlife+$E1124),((INDEX('PTRM input'!$G$385:$P$434,A27offset,$E1124)-INDEX('PTRM input'!$G$277:$P$326,A27offset,$E1124))*OFFSET($F$7,0,$E1124))-SUM($G1124:AK1124),(((INDEX('PTRM input'!$G$385:$P$434,A27offset,$E1124)-INDEX('PTRM input'!$G$277:$P$326,A27offset,$E1124))*OFFSET($F$7,0,$E1124))-SUM($G1124:AK1124))*(OFFSET('PTRM input'!$G$477,0,$E1124-1)/A27taxstdlife))))</f>
        <v>0</v>
      </c>
      <c r="AM1124" s="251">
        <f ca="1">IF(A27taxstdlife="n/a","n/a",IF(A27taxstdlife="",0,IF(AM$3&gt;(A27stdlife+$E1124),((INDEX('PTRM input'!$G$385:$P$434,A27offset,$E1124)-INDEX('PTRM input'!$G$277:$P$326,A27offset,$E1124))*OFFSET($F$7,0,$E1124))-SUM($G1124:AL1124),(((INDEX('PTRM input'!$G$385:$P$434,A27offset,$E1124)-INDEX('PTRM input'!$G$277:$P$326,A27offset,$E1124))*OFFSET($F$7,0,$E1124))-SUM($G1124:AL1124))*(OFFSET('PTRM input'!$G$477,0,$E1124-1)/A27taxstdlife))))</f>
        <v>0</v>
      </c>
      <c r="AN1124" s="251">
        <f ca="1">IF(A27taxstdlife="n/a","n/a",IF(A27taxstdlife="",0,IF(AN$3&gt;(A27stdlife+$E1124),((INDEX('PTRM input'!$G$385:$P$434,A27offset,$E1124)-INDEX('PTRM input'!$G$277:$P$326,A27offset,$E1124))*OFFSET($F$7,0,$E1124))-SUM($G1124:AM1124),(((INDEX('PTRM input'!$G$385:$P$434,A27offset,$E1124)-INDEX('PTRM input'!$G$277:$P$326,A27offset,$E1124))*OFFSET($F$7,0,$E1124))-SUM($G1124:AM1124))*(OFFSET('PTRM input'!$G$477,0,$E1124-1)/A27taxstdlife))))</f>
        <v>0</v>
      </c>
      <c r="AO1124" s="251">
        <f ca="1">IF(A27taxstdlife="n/a","n/a",IF(A27taxstdlife="",0,IF(AO$3&gt;(A27stdlife+$E1124),((INDEX('PTRM input'!$G$385:$P$434,A27offset,$E1124)-INDEX('PTRM input'!$G$277:$P$326,A27offset,$E1124))*OFFSET($F$7,0,$E1124))-SUM($G1124:AN1124),(((INDEX('PTRM input'!$G$385:$P$434,A27offset,$E1124)-INDEX('PTRM input'!$G$277:$P$326,A27offset,$E1124))*OFFSET($F$7,0,$E1124))-SUM($G1124:AN1124))*(OFFSET('PTRM input'!$G$477,0,$E1124-1)/A27taxstdlife))))</f>
        <v>0</v>
      </c>
      <c r="AP1124" s="251">
        <f ca="1">IF(A27taxstdlife="n/a","n/a",IF(A27taxstdlife="",0,IF(AP$3&gt;(A27stdlife+$E1124),((INDEX('PTRM input'!$G$385:$P$434,A27offset,$E1124)-INDEX('PTRM input'!$G$277:$P$326,A27offset,$E1124))*OFFSET($F$7,0,$E1124))-SUM($G1124:AO1124),(((INDEX('PTRM input'!$G$385:$P$434,A27offset,$E1124)-INDEX('PTRM input'!$G$277:$P$326,A27offset,$E1124))*OFFSET($F$7,0,$E1124))-SUM($G1124:AO1124))*(OFFSET('PTRM input'!$G$477,0,$E1124-1)/A27taxstdlife))))</f>
        <v>0</v>
      </c>
      <c r="AQ1124" s="251">
        <f ca="1">IF(A27taxstdlife="n/a","n/a",IF(A27taxstdlife="",0,IF(AQ$3&gt;(A27stdlife+$E1124),((INDEX('PTRM input'!$G$385:$P$434,A27offset,$E1124)-INDEX('PTRM input'!$G$277:$P$326,A27offset,$E1124))*OFFSET($F$7,0,$E1124))-SUM($G1124:AP1124),(((INDEX('PTRM input'!$G$385:$P$434,A27offset,$E1124)-INDEX('PTRM input'!$G$277:$P$326,A27offset,$E1124))*OFFSET($F$7,0,$E1124))-SUM($G1124:AP1124))*(OFFSET('PTRM input'!$G$477,0,$E1124-1)/A27taxstdlife))))</f>
        <v>0</v>
      </c>
      <c r="AR1124" s="251">
        <f ca="1">IF(A27taxstdlife="n/a","n/a",IF(A27taxstdlife="",0,IF(AR$3&gt;(A27stdlife+$E1124),((INDEX('PTRM input'!$G$385:$P$434,A27offset,$E1124)-INDEX('PTRM input'!$G$277:$P$326,A27offset,$E1124))*OFFSET($F$7,0,$E1124))-SUM($G1124:AQ1124),(((INDEX('PTRM input'!$G$385:$P$434,A27offset,$E1124)-INDEX('PTRM input'!$G$277:$P$326,A27offset,$E1124))*OFFSET($F$7,0,$E1124))-SUM($G1124:AQ1124))*(OFFSET('PTRM input'!$G$477,0,$E1124-1)/A27taxstdlife))))</f>
        <v>0</v>
      </c>
      <c r="AS1124" s="251">
        <f ca="1">IF(A27taxstdlife="n/a","n/a",IF(A27taxstdlife="",0,IF(AS$3&gt;(A27stdlife+$E1124),((INDEX('PTRM input'!$G$385:$P$434,A27offset,$E1124)-INDEX('PTRM input'!$G$277:$P$326,A27offset,$E1124))*OFFSET($F$7,0,$E1124))-SUM($G1124:AR1124),(((INDEX('PTRM input'!$G$385:$P$434,A27offset,$E1124)-INDEX('PTRM input'!$G$277:$P$326,A27offset,$E1124))*OFFSET($F$7,0,$E1124))-SUM($G1124:AR1124))*(OFFSET('PTRM input'!$G$477,0,$E1124-1)/A27taxstdlife))))</f>
        <v>0</v>
      </c>
      <c r="AT1124" s="251">
        <f ca="1">IF(A27taxstdlife="n/a","n/a",IF(A27taxstdlife="",0,IF(AT$3&gt;(A27stdlife+$E1124),((INDEX('PTRM input'!$G$385:$P$434,A27offset,$E1124)-INDEX('PTRM input'!$G$277:$P$326,A27offset,$E1124))*OFFSET($F$7,0,$E1124))-SUM($G1124:AS1124),(((INDEX('PTRM input'!$G$385:$P$434,A27offset,$E1124)-INDEX('PTRM input'!$G$277:$P$326,A27offset,$E1124))*OFFSET($F$7,0,$E1124))-SUM($G1124:AS1124))*(OFFSET('PTRM input'!$G$477,0,$E1124-1)/A27taxstdlife))))</f>
        <v>0</v>
      </c>
      <c r="AU1124" s="251">
        <f ca="1">IF(A27taxstdlife="n/a","n/a",IF(A27taxstdlife="",0,IF(AU$3&gt;(A27stdlife+$E1124),((INDEX('PTRM input'!$G$385:$P$434,A27offset,$E1124)-INDEX('PTRM input'!$G$277:$P$326,A27offset,$E1124))*OFFSET($F$7,0,$E1124))-SUM($G1124:AT1124),(((INDEX('PTRM input'!$G$385:$P$434,A27offset,$E1124)-INDEX('PTRM input'!$G$277:$P$326,A27offset,$E1124))*OFFSET($F$7,0,$E1124))-SUM($G1124:AT1124))*(OFFSET('PTRM input'!$G$477,0,$E1124-1)/A27taxstdlife))))</f>
        <v>0</v>
      </c>
      <c r="AV1124" s="251">
        <f ca="1">IF(A27taxstdlife="n/a","n/a",IF(A27taxstdlife="",0,IF(AV$3&gt;(A27stdlife+$E1124),((INDEX('PTRM input'!$G$385:$P$434,A27offset,$E1124)-INDEX('PTRM input'!$G$277:$P$326,A27offset,$E1124))*OFFSET($F$7,0,$E1124))-SUM($G1124:AU1124),(((INDEX('PTRM input'!$G$385:$P$434,A27offset,$E1124)-INDEX('PTRM input'!$G$277:$P$326,A27offset,$E1124))*OFFSET($F$7,0,$E1124))-SUM($G1124:AU1124))*(OFFSET('PTRM input'!$G$477,0,$E1124-1)/A27taxstdlife))))</f>
        <v>0</v>
      </c>
      <c r="AW1124" s="251">
        <f ca="1">IF(A27taxstdlife="n/a","n/a",IF(A27taxstdlife="",0,IF(AW$3&gt;(A27stdlife+$E1124),((INDEX('PTRM input'!$G$385:$P$434,A27offset,$E1124)-INDEX('PTRM input'!$G$277:$P$326,A27offset,$E1124))*OFFSET($F$7,0,$E1124))-SUM($G1124:AV1124),(((INDEX('PTRM input'!$G$385:$P$434,A27offset,$E1124)-INDEX('PTRM input'!$G$277:$P$326,A27offset,$E1124))*OFFSET($F$7,0,$E1124))-SUM($G1124:AV1124))*(OFFSET('PTRM input'!$G$477,0,$E1124-1)/A27taxstdlife))))</f>
        <v>0</v>
      </c>
      <c r="AX1124" s="251">
        <f ca="1">IF(A27taxstdlife="n/a","n/a",IF(A27taxstdlife="",0,IF(AX$3&gt;(A27stdlife+$E1124),((INDEX('PTRM input'!$G$385:$P$434,A27offset,$E1124)-INDEX('PTRM input'!$G$277:$P$326,A27offset,$E1124))*OFFSET($F$7,0,$E1124))-SUM($G1124:AW1124),(((INDEX('PTRM input'!$G$385:$P$434,A27offset,$E1124)-INDEX('PTRM input'!$G$277:$P$326,A27offset,$E1124))*OFFSET($F$7,0,$E1124))-SUM($G1124:AW1124))*(OFFSET('PTRM input'!$G$477,0,$E1124-1)/A27taxstdlife))))</f>
        <v>0</v>
      </c>
      <c r="AY1124" s="251">
        <f ca="1">IF(A27taxstdlife="n/a","n/a",IF(A27taxstdlife="",0,IF(AY$3&gt;(A27stdlife+$E1124),((INDEX('PTRM input'!$G$385:$P$434,A27offset,$E1124)-INDEX('PTRM input'!$G$277:$P$326,A27offset,$E1124))*OFFSET($F$7,0,$E1124))-SUM($G1124:AX1124),(((INDEX('PTRM input'!$G$385:$P$434,A27offset,$E1124)-INDEX('PTRM input'!$G$277:$P$326,A27offset,$E1124))*OFFSET($F$7,0,$E1124))-SUM($G1124:AX1124))*(OFFSET('PTRM input'!$G$477,0,$E1124-1)/A27taxstdlife))))</f>
        <v>0</v>
      </c>
      <c r="AZ1124" s="251">
        <f ca="1">IF(A27taxstdlife="n/a","n/a",IF(A27taxstdlife="",0,IF(AZ$3&gt;(A27stdlife+$E1124),((INDEX('PTRM input'!$G$385:$P$434,A27offset,$E1124)-INDEX('PTRM input'!$G$277:$P$326,A27offset,$E1124))*OFFSET($F$7,0,$E1124))-SUM($G1124:AY1124),(((INDEX('PTRM input'!$G$385:$P$434,A27offset,$E1124)-INDEX('PTRM input'!$G$277:$P$326,A27offset,$E1124))*OFFSET($F$7,0,$E1124))-SUM($G1124:AY1124))*(OFFSET('PTRM input'!$G$477,0,$E1124-1)/A27taxstdlife))))</f>
        <v>0</v>
      </c>
      <c r="BA1124" s="251">
        <f ca="1">IF(A27taxstdlife="n/a","n/a",IF(A27taxstdlife="",0,IF(BA$3&gt;(A27stdlife+$E1124),((INDEX('PTRM input'!$G$385:$P$434,A27offset,$E1124)-INDEX('PTRM input'!$G$277:$P$326,A27offset,$E1124))*OFFSET($F$7,0,$E1124))-SUM($G1124:AZ1124),(((INDEX('PTRM input'!$G$385:$P$434,A27offset,$E1124)-INDEX('PTRM input'!$G$277:$P$326,A27offset,$E1124))*OFFSET($F$7,0,$E1124))-SUM($G1124:AZ1124))*(OFFSET('PTRM input'!$G$477,0,$E1124-1)/A27taxstdlife))))</f>
        <v>0</v>
      </c>
      <c r="BB1124" s="251">
        <f ca="1">IF(A27taxstdlife="n/a","n/a",IF(A27taxstdlife="",0,IF(BB$3&gt;(A27stdlife+$E1124),((INDEX('PTRM input'!$G$385:$P$434,A27offset,$E1124)-INDEX('PTRM input'!$G$277:$P$326,A27offset,$E1124))*OFFSET($F$7,0,$E1124))-SUM($G1124:BA1124),(((INDEX('PTRM input'!$G$385:$P$434,A27offset,$E1124)-INDEX('PTRM input'!$G$277:$P$326,A27offset,$E1124))*OFFSET($F$7,0,$E1124))-SUM($G1124:BA1124))*(OFFSET('PTRM input'!$G$477,0,$E1124-1)/A27taxstdlife))))</f>
        <v>0</v>
      </c>
      <c r="BC1124" s="251">
        <f ca="1">IF(A27taxstdlife="n/a","n/a",IF(A27taxstdlife="",0,IF(BC$3&gt;(A27stdlife+$E1124),((INDEX('PTRM input'!$G$385:$P$434,A27offset,$E1124)-INDEX('PTRM input'!$G$277:$P$326,A27offset,$E1124))*OFFSET($F$7,0,$E1124))-SUM($G1124:BB1124),(((INDEX('PTRM input'!$G$385:$P$434,A27offset,$E1124)-INDEX('PTRM input'!$G$277:$P$326,A27offset,$E1124))*OFFSET($F$7,0,$E1124))-SUM($G1124:BB1124))*(OFFSET('PTRM input'!$G$477,0,$E1124-1)/A27taxstdlife))))</f>
        <v>0</v>
      </c>
      <c r="BD1124" s="251">
        <f ca="1">IF(A27taxstdlife="n/a","n/a",IF(A27taxstdlife="",0,IF(BD$3&gt;(A27stdlife+$E1124),((INDEX('PTRM input'!$G$385:$P$434,A27offset,$E1124)-INDEX('PTRM input'!$G$277:$P$326,A27offset,$E1124))*OFFSET($F$7,0,$E1124))-SUM($G1124:BC1124),(((INDEX('PTRM input'!$G$385:$P$434,A27offset,$E1124)-INDEX('PTRM input'!$G$277:$P$326,A27offset,$E1124))*OFFSET($F$7,0,$E1124))-SUM($G1124:BC1124))*(OFFSET('PTRM input'!$G$477,0,$E1124-1)/A27taxstdlife))))</f>
        <v>0</v>
      </c>
      <c r="BE1124" s="251">
        <f ca="1">IF(A27taxstdlife="n/a","n/a",IF(A27taxstdlife="",0,IF(BE$3&gt;(A27stdlife+$E1124),((INDEX('PTRM input'!$G$385:$P$434,A27offset,$E1124)-INDEX('PTRM input'!$G$277:$P$326,A27offset,$E1124))*OFFSET($F$7,0,$E1124))-SUM($G1124:BD1124),(((INDEX('PTRM input'!$G$385:$P$434,A27offset,$E1124)-INDEX('PTRM input'!$G$277:$P$326,A27offset,$E1124))*OFFSET($F$7,0,$E1124))-SUM($G1124:BD1124))*(OFFSET('PTRM input'!$G$477,0,$E1124-1)/A27taxstdlife))))</f>
        <v>0</v>
      </c>
      <c r="BF1124" s="251">
        <f ca="1">IF(A27taxstdlife="n/a","n/a",IF(A27taxstdlife="",0,IF(BF$3&gt;(A27stdlife+$E1124),((INDEX('PTRM input'!$G$385:$P$434,A27offset,$E1124)-INDEX('PTRM input'!$G$277:$P$326,A27offset,$E1124))*OFFSET($F$7,0,$E1124))-SUM($G1124:BE1124),(((INDEX('PTRM input'!$G$385:$P$434,A27offset,$E1124)-INDEX('PTRM input'!$G$277:$P$326,A27offset,$E1124))*OFFSET($F$7,0,$E1124))-SUM($G1124:BE1124))*(OFFSET('PTRM input'!$G$477,0,$E1124-1)/A27taxstdlife))))</f>
        <v>0</v>
      </c>
      <c r="BG1124" s="251">
        <f ca="1">IF(A27taxstdlife="n/a","n/a",IF(A27taxstdlife="",0,IF(BG$3&gt;(A27stdlife+$E1124),((INDEX('PTRM input'!$G$385:$P$434,A27offset,$E1124)-INDEX('PTRM input'!$G$277:$P$326,A27offset,$E1124))*OFFSET($F$7,0,$E1124))-SUM($G1124:BF1124),(((INDEX('PTRM input'!$G$385:$P$434,A27offset,$E1124)-INDEX('PTRM input'!$G$277:$P$326,A27offset,$E1124))*OFFSET($F$7,0,$E1124))-SUM($G1124:BF1124))*(OFFSET('PTRM input'!$G$477,0,$E1124-1)/A27taxstdlife))))</f>
        <v>0</v>
      </c>
      <c r="BH1124" s="251">
        <f ca="1">IF(A27taxstdlife="n/a","n/a",IF(A27taxstdlife="",0,IF(BH$3&gt;(A27stdlife+$E1124),((INDEX('PTRM input'!$G$385:$P$434,A27offset,$E1124)-INDEX('PTRM input'!$G$277:$P$326,A27offset,$E1124))*OFFSET($F$7,0,$E1124))-SUM($G1124:BG1124),(((INDEX('PTRM input'!$G$385:$P$434,A27offset,$E1124)-INDEX('PTRM input'!$G$277:$P$326,A27offset,$E1124))*OFFSET($F$7,0,$E1124))-SUM($G1124:BG1124))*(OFFSET('PTRM input'!$G$477,0,$E1124-1)/A27taxstdlife))))</f>
        <v>0</v>
      </c>
      <c r="BI1124" s="251">
        <f ca="1">IF(A27taxstdlife="n/a","n/a",IF(A27taxstdlife="",0,IF(BI$3&gt;(A27stdlife+$E1124),((INDEX('PTRM input'!$G$385:$P$434,A27offset,$E1124)-INDEX('PTRM input'!$G$277:$P$326,A27offset,$E1124))*OFFSET($F$7,0,$E1124))-SUM($G1124:BH1124),(((INDEX('PTRM input'!$G$385:$P$434,A27offset,$E1124)-INDEX('PTRM input'!$G$277:$P$326,A27offset,$E1124))*OFFSET($F$7,0,$E1124))-SUM($G1124:BH1124))*(OFFSET('PTRM input'!$G$477,0,$E1124-1)/A27taxstdlife))))</f>
        <v>0</v>
      </c>
      <c r="BJ1124" s="116"/>
      <c r="BK1124" s="116"/>
      <c r="BL1124" s="116"/>
      <c r="BM1124" s="116"/>
    </row>
    <row r="1125" spans="1:65" ht="12.75" hidden="1" customHeight="1" outlineLevel="2">
      <c r="A1125" s="366"/>
      <c r="B1125" s="19"/>
      <c r="C1125" s="18"/>
      <c r="D1125" s="760"/>
      <c r="E1125" s="86">
        <v>6</v>
      </c>
      <c r="F1125" s="356"/>
      <c r="G1125" s="434"/>
      <c r="H1125" s="435"/>
      <c r="I1125" s="435"/>
      <c r="J1125" s="435"/>
      <c r="K1125" s="435"/>
      <c r="L1125" s="619"/>
      <c r="M1125" s="251">
        <f ca="1">IF(A27taxstdlife="n/a","n/a",IF(A27taxstdlife="",0,IF(M$3&gt;(A27stdlife+$E1125),((INDEX('PTRM input'!$G$385:$P$434,A27offset,$E1125)-INDEX('PTRM input'!$G$277:$P$326,A27offset,$E1125))*OFFSET($F$7,0,$E1125))-SUM($G1125:L1125),(((INDEX('PTRM input'!$G$385:$P$434,A27offset,$E1125)-INDEX('PTRM input'!$G$277:$P$326,A27offset,$E1125))*OFFSET($F$7,0,$E1125))-SUM($G1125:L1125))*(OFFSET('PTRM input'!$G$477,0,$E1125-1)/A27taxstdlife))))</f>
        <v>0</v>
      </c>
      <c r="N1125" s="251">
        <f ca="1">IF(A27taxstdlife="n/a","n/a",IF(A27taxstdlife="",0,IF(N$3&gt;(A27stdlife+$E1125),((INDEX('PTRM input'!$G$385:$P$434,A27offset,$E1125)-INDEX('PTRM input'!$G$277:$P$326,A27offset,$E1125))*OFFSET($F$7,0,$E1125))-SUM($G1125:M1125),(((INDEX('PTRM input'!$G$385:$P$434,A27offset,$E1125)-INDEX('PTRM input'!$G$277:$P$326,A27offset,$E1125))*OFFSET($F$7,0,$E1125))-SUM($G1125:M1125))*(OFFSET('PTRM input'!$G$477,0,$E1125-1)/A27taxstdlife))))</f>
        <v>0</v>
      </c>
      <c r="O1125" s="251">
        <f ca="1">IF(A27taxstdlife="n/a","n/a",IF(A27taxstdlife="",0,IF(O$3&gt;(A27stdlife+$E1125),((INDEX('PTRM input'!$G$385:$P$434,A27offset,$E1125)-INDEX('PTRM input'!$G$277:$P$326,A27offset,$E1125))*OFFSET($F$7,0,$E1125))-SUM($G1125:N1125),(((INDEX('PTRM input'!$G$385:$P$434,A27offset,$E1125)-INDEX('PTRM input'!$G$277:$P$326,A27offset,$E1125))*OFFSET($F$7,0,$E1125))-SUM($G1125:N1125))*(OFFSET('PTRM input'!$G$477,0,$E1125-1)/A27taxstdlife))))</f>
        <v>0</v>
      </c>
      <c r="P1125" s="251">
        <f ca="1">IF(A27taxstdlife="n/a","n/a",IF(A27taxstdlife="",0,IF(P$3&gt;(A27stdlife+$E1125),((INDEX('PTRM input'!$G$385:$P$434,A27offset,$E1125)-INDEX('PTRM input'!$G$277:$P$326,A27offset,$E1125))*OFFSET($F$7,0,$E1125))-SUM($G1125:O1125),(((INDEX('PTRM input'!$G$385:$P$434,A27offset,$E1125)-INDEX('PTRM input'!$G$277:$P$326,A27offset,$E1125))*OFFSET($F$7,0,$E1125))-SUM($G1125:O1125))*(OFFSET('PTRM input'!$G$477,0,$E1125-1)/A27taxstdlife))))</f>
        <v>0</v>
      </c>
      <c r="Q1125" s="251">
        <f ca="1">IF(A27taxstdlife="n/a","n/a",IF(A27taxstdlife="",0,IF(Q$3&gt;(A27stdlife+$E1125),((INDEX('PTRM input'!$G$385:$P$434,A27offset,$E1125)-INDEX('PTRM input'!$G$277:$P$326,A27offset,$E1125))*OFFSET($F$7,0,$E1125))-SUM($G1125:P1125),(((INDEX('PTRM input'!$G$385:$P$434,A27offset,$E1125)-INDEX('PTRM input'!$G$277:$P$326,A27offset,$E1125))*OFFSET($F$7,0,$E1125))-SUM($G1125:P1125))*(OFFSET('PTRM input'!$G$477,0,$E1125-1)/A27taxstdlife))))</f>
        <v>0</v>
      </c>
      <c r="R1125" s="251">
        <f ca="1">IF(A27taxstdlife="n/a","n/a",IF(A27taxstdlife="",0,IF(R$3&gt;(A27stdlife+$E1125),((INDEX('PTRM input'!$G$385:$P$434,A27offset,$E1125)-INDEX('PTRM input'!$G$277:$P$326,A27offset,$E1125))*OFFSET($F$7,0,$E1125))-SUM($G1125:Q1125),(((INDEX('PTRM input'!$G$385:$P$434,A27offset,$E1125)-INDEX('PTRM input'!$G$277:$P$326,A27offset,$E1125))*OFFSET($F$7,0,$E1125))-SUM($G1125:Q1125))*(OFFSET('PTRM input'!$G$477,0,$E1125-1)/A27taxstdlife))))</f>
        <v>0</v>
      </c>
      <c r="S1125" s="251">
        <f ca="1">IF(A27taxstdlife="n/a","n/a",IF(A27taxstdlife="",0,IF(S$3&gt;(A27stdlife+$E1125),((INDEX('PTRM input'!$G$385:$P$434,A27offset,$E1125)-INDEX('PTRM input'!$G$277:$P$326,A27offset,$E1125))*OFFSET($F$7,0,$E1125))-SUM($G1125:R1125),(((INDEX('PTRM input'!$G$385:$P$434,A27offset,$E1125)-INDEX('PTRM input'!$G$277:$P$326,A27offset,$E1125))*OFFSET($F$7,0,$E1125))-SUM($G1125:R1125))*(OFFSET('PTRM input'!$G$477,0,$E1125-1)/A27taxstdlife))))</f>
        <v>0</v>
      </c>
      <c r="T1125" s="251">
        <f ca="1">IF(A27taxstdlife="n/a","n/a",IF(A27taxstdlife="",0,IF(T$3&gt;(A27stdlife+$E1125),((INDEX('PTRM input'!$G$385:$P$434,A27offset,$E1125)-INDEX('PTRM input'!$G$277:$P$326,A27offset,$E1125))*OFFSET($F$7,0,$E1125))-SUM($G1125:S1125),(((INDEX('PTRM input'!$G$385:$P$434,A27offset,$E1125)-INDEX('PTRM input'!$G$277:$P$326,A27offset,$E1125))*OFFSET($F$7,0,$E1125))-SUM($G1125:S1125))*(OFFSET('PTRM input'!$G$477,0,$E1125-1)/A27taxstdlife))))</f>
        <v>0</v>
      </c>
      <c r="U1125" s="251">
        <f ca="1">IF(A27taxstdlife="n/a","n/a",IF(A27taxstdlife="",0,IF(U$3&gt;(A27stdlife+$E1125),((INDEX('PTRM input'!$G$385:$P$434,A27offset,$E1125)-INDEX('PTRM input'!$G$277:$P$326,A27offset,$E1125))*OFFSET($F$7,0,$E1125))-SUM($G1125:T1125),(((INDEX('PTRM input'!$G$385:$P$434,A27offset,$E1125)-INDEX('PTRM input'!$G$277:$P$326,A27offset,$E1125))*OFFSET($F$7,0,$E1125))-SUM($G1125:T1125))*(OFFSET('PTRM input'!$G$477,0,$E1125-1)/A27taxstdlife))))</f>
        <v>0</v>
      </c>
      <c r="V1125" s="251">
        <f ca="1">IF(A27taxstdlife="n/a","n/a",IF(A27taxstdlife="",0,IF(V$3&gt;(A27stdlife+$E1125),((INDEX('PTRM input'!$G$385:$P$434,A27offset,$E1125)-INDEX('PTRM input'!$G$277:$P$326,A27offset,$E1125))*OFFSET($F$7,0,$E1125))-SUM($G1125:U1125),(((INDEX('PTRM input'!$G$385:$P$434,A27offset,$E1125)-INDEX('PTRM input'!$G$277:$P$326,A27offset,$E1125))*OFFSET($F$7,0,$E1125))-SUM($G1125:U1125))*(OFFSET('PTRM input'!$G$477,0,$E1125-1)/A27taxstdlife))))</f>
        <v>0</v>
      </c>
      <c r="W1125" s="251">
        <f ca="1">IF(A27taxstdlife="n/a","n/a",IF(A27taxstdlife="",0,IF(W$3&gt;(A27stdlife+$E1125),((INDEX('PTRM input'!$G$385:$P$434,A27offset,$E1125)-INDEX('PTRM input'!$G$277:$P$326,A27offset,$E1125))*OFFSET($F$7,0,$E1125))-SUM($G1125:V1125),(((INDEX('PTRM input'!$G$385:$P$434,A27offset,$E1125)-INDEX('PTRM input'!$G$277:$P$326,A27offset,$E1125))*OFFSET($F$7,0,$E1125))-SUM($G1125:V1125))*(OFFSET('PTRM input'!$G$477,0,$E1125-1)/A27taxstdlife))))</f>
        <v>0</v>
      </c>
      <c r="X1125" s="251">
        <f ca="1">IF(A27taxstdlife="n/a","n/a",IF(A27taxstdlife="",0,IF(X$3&gt;(A27stdlife+$E1125),((INDEX('PTRM input'!$G$385:$P$434,A27offset,$E1125)-INDEX('PTRM input'!$G$277:$P$326,A27offset,$E1125))*OFFSET($F$7,0,$E1125))-SUM($G1125:W1125),(((INDEX('PTRM input'!$G$385:$P$434,A27offset,$E1125)-INDEX('PTRM input'!$G$277:$P$326,A27offset,$E1125))*OFFSET($F$7,0,$E1125))-SUM($G1125:W1125))*(OFFSET('PTRM input'!$G$477,0,$E1125-1)/A27taxstdlife))))</f>
        <v>0</v>
      </c>
      <c r="Y1125" s="251">
        <f ca="1">IF(A27taxstdlife="n/a","n/a",IF(A27taxstdlife="",0,IF(Y$3&gt;(A27stdlife+$E1125),((INDEX('PTRM input'!$G$385:$P$434,A27offset,$E1125)-INDEX('PTRM input'!$G$277:$P$326,A27offset,$E1125))*OFFSET($F$7,0,$E1125))-SUM($G1125:X1125),(((INDEX('PTRM input'!$G$385:$P$434,A27offset,$E1125)-INDEX('PTRM input'!$G$277:$P$326,A27offset,$E1125))*OFFSET($F$7,0,$E1125))-SUM($G1125:X1125))*(OFFSET('PTRM input'!$G$477,0,$E1125-1)/A27taxstdlife))))</f>
        <v>0</v>
      </c>
      <c r="Z1125" s="251">
        <f ca="1">IF(A27taxstdlife="n/a","n/a",IF(A27taxstdlife="",0,IF(Z$3&gt;(A27stdlife+$E1125),((INDEX('PTRM input'!$G$385:$P$434,A27offset,$E1125)-INDEX('PTRM input'!$G$277:$P$326,A27offset,$E1125))*OFFSET($F$7,0,$E1125))-SUM($G1125:Y1125),(((INDEX('PTRM input'!$G$385:$P$434,A27offset,$E1125)-INDEX('PTRM input'!$G$277:$P$326,A27offset,$E1125))*OFFSET($F$7,0,$E1125))-SUM($G1125:Y1125))*(OFFSET('PTRM input'!$G$477,0,$E1125-1)/A27taxstdlife))))</f>
        <v>0</v>
      </c>
      <c r="AA1125" s="251">
        <f ca="1">IF(A27taxstdlife="n/a","n/a",IF(A27taxstdlife="",0,IF(AA$3&gt;(A27stdlife+$E1125),((INDEX('PTRM input'!$G$385:$P$434,A27offset,$E1125)-INDEX('PTRM input'!$G$277:$P$326,A27offset,$E1125))*OFFSET($F$7,0,$E1125))-SUM($G1125:Z1125),(((INDEX('PTRM input'!$G$385:$P$434,A27offset,$E1125)-INDEX('PTRM input'!$G$277:$P$326,A27offset,$E1125))*OFFSET($F$7,0,$E1125))-SUM($G1125:Z1125))*(OFFSET('PTRM input'!$G$477,0,$E1125-1)/A27taxstdlife))))</f>
        <v>0</v>
      </c>
      <c r="AB1125" s="251">
        <f ca="1">IF(A27taxstdlife="n/a","n/a",IF(A27taxstdlife="",0,IF(AB$3&gt;(A27stdlife+$E1125),((INDEX('PTRM input'!$G$385:$P$434,A27offset,$E1125)-INDEX('PTRM input'!$G$277:$P$326,A27offset,$E1125))*OFFSET($F$7,0,$E1125))-SUM($G1125:AA1125),(((INDEX('PTRM input'!$G$385:$P$434,A27offset,$E1125)-INDEX('PTRM input'!$G$277:$P$326,A27offset,$E1125))*OFFSET($F$7,0,$E1125))-SUM($G1125:AA1125))*(OFFSET('PTRM input'!$G$477,0,$E1125-1)/A27taxstdlife))))</f>
        <v>0</v>
      </c>
      <c r="AC1125" s="251">
        <f ca="1">IF(A27taxstdlife="n/a","n/a",IF(A27taxstdlife="",0,IF(AC$3&gt;(A27stdlife+$E1125),((INDEX('PTRM input'!$G$385:$P$434,A27offset,$E1125)-INDEX('PTRM input'!$G$277:$P$326,A27offset,$E1125))*OFFSET($F$7,0,$E1125))-SUM($G1125:AB1125),(((INDEX('PTRM input'!$G$385:$P$434,A27offset,$E1125)-INDEX('PTRM input'!$G$277:$P$326,A27offset,$E1125))*OFFSET($F$7,0,$E1125))-SUM($G1125:AB1125))*(OFFSET('PTRM input'!$G$477,0,$E1125-1)/A27taxstdlife))))</f>
        <v>0</v>
      </c>
      <c r="AD1125" s="251">
        <f ca="1">IF(A27taxstdlife="n/a","n/a",IF(A27taxstdlife="",0,IF(AD$3&gt;(A27stdlife+$E1125),((INDEX('PTRM input'!$G$385:$P$434,A27offset,$E1125)-INDEX('PTRM input'!$G$277:$P$326,A27offset,$E1125))*OFFSET($F$7,0,$E1125))-SUM($G1125:AC1125),(((INDEX('PTRM input'!$G$385:$P$434,A27offset,$E1125)-INDEX('PTRM input'!$G$277:$P$326,A27offset,$E1125))*OFFSET($F$7,0,$E1125))-SUM($G1125:AC1125))*(OFFSET('PTRM input'!$G$477,0,$E1125-1)/A27taxstdlife))))</f>
        <v>0</v>
      </c>
      <c r="AE1125" s="251">
        <f ca="1">IF(A27taxstdlife="n/a","n/a",IF(A27taxstdlife="",0,IF(AE$3&gt;(A27stdlife+$E1125),((INDEX('PTRM input'!$G$385:$P$434,A27offset,$E1125)-INDEX('PTRM input'!$G$277:$P$326,A27offset,$E1125))*OFFSET($F$7,0,$E1125))-SUM($G1125:AD1125),(((INDEX('PTRM input'!$G$385:$P$434,A27offset,$E1125)-INDEX('PTRM input'!$G$277:$P$326,A27offset,$E1125))*OFFSET($F$7,0,$E1125))-SUM($G1125:AD1125))*(OFFSET('PTRM input'!$G$477,0,$E1125-1)/A27taxstdlife))))</f>
        <v>0</v>
      </c>
      <c r="AF1125" s="251">
        <f ca="1">IF(A27taxstdlife="n/a","n/a",IF(A27taxstdlife="",0,IF(AF$3&gt;(A27stdlife+$E1125),((INDEX('PTRM input'!$G$385:$P$434,A27offset,$E1125)-INDEX('PTRM input'!$G$277:$P$326,A27offset,$E1125))*OFFSET($F$7,0,$E1125))-SUM($G1125:AE1125),(((INDEX('PTRM input'!$G$385:$P$434,A27offset,$E1125)-INDEX('PTRM input'!$G$277:$P$326,A27offset,$E1125))*OFFSET($F$7,0,$E1125))-SUM($G1125:AE1125))*(OFFSET('PTRM input'!$G$477,0,$E1125-1)/A27taxstdlife))))</f>
        <v>0</v>
      </c>
      <c r="AG1125" s="251">
        <f ca="1">IF(A27taxstdlife="n/a","n/a",IF(A27taxstdlife="",0,IF(AG$3&gt;(A27stdlife+$E1125),((INDEX('PTRM input'!$G$385:$P$434,A27offset,$E1125)-INDEX('PTRM input'!$G$277:$P$326,A27offset,$E1125))*OFFSET($F$7,0,$E1125))-SUM($G1125:AF1125),(((INDEX('PTRM input'!$G$385:$P$434,A27offset,$E1125)-INDEX('PTRM input'!$G$277:$P$326,A27offset,$E1125))*OFFSET($F$7,0,$E1125))-SUM($G1125:AF1125))*(OFFSET('PTRM input'!$G$477,0,$E1125-1)/A27taxstdlife))))</f>
        <v>0</v>
      </c>
      <c r="AH1125" s="251">
        <f ca="1">IF(A27taxstdlife="n/a","n/a",IF(A27taxstdlife="",0,IF(AH$3&gt;(A27stdlife+$E1125),((INDEX('PTRM input'!$G$385:$P$434,A27offset,$E1125)-INDEX('PTRM input'!$G$277:$P$326,A27offset,$E1125))*OFFSET($F$7,0,$E1125))-SUM($G1125:AG1125),(((INDEX('PTRM input'!$G$385:$P$434,A27offset,$E1125)-INDEX('PTRM input'!$G$277:$P$326,A27offset,$E1125))*OFFSET($F$7,0,$E1125))-SUM($G1125:AG1125))*(OFFSET('PTRM input'!$G$477,0,$E1125-1)/A27taxstdlife))))</f>
        <v>0</v>
      </c>
      <c r="AI1125" s="251">
        <f ca="1">IF(A27taxstdlife="n/a","n/a",IF(A27taxstdlife="",0,IF(AI$3&gt;(A27stdlife+$E1125),((INDEX('PTRM input'!$G$385:$P$434,A27offset,$E1125)-INDEX('PTRM input'!$G$277:$P$326,A27offset,$E1125))*OFFSET($F$7,0,$E1125))-SUM($G1125:AH1125),(((INDEX('PTRM input'!$G$385:$P$434,A27offset,$E1125)-INDEX('PTRM input'!$G$277:$P$326,A27offset,$E1125))*OFFSET($F$7,0,$E1125))-SUM($G1125:AH1125))*(OFFSET('PTRM input'!$G$477,0,$E1125-1)/A27taxstdlife))))</f>
        <v>0</v>
      </c>
      <c r="AJ1125" s="251">
        <f ca="1">IF(A27taxstdlife="n/a","n/a",IF(A27taxstdlife="",0,IF(AJ$3&gt;(A27stdlife+$E1125),((INDEX('PTRM input'!$G$385:$P$434,A27offset,$E1125)-INDEX('PTRM input'!$G$277:$P$326,A27offset,$E1125))*OFFSET($F$7,0,$E1125))-SUM($G1125:AI1125),(((INDEX('PTRM input'!$G$385:$P$434,A27offset,$E1125)-INDEX('PTRM input'!$G$277:$P$326,A27offset,$E1125))*OFFSET($F$7,0,$E1125))-SUM($G1125:AI1125))*(OFFSET('PTRM input'!$G$477,0,$E1125-1)/A27taxstdlife))))</f>
        <v>0</v>
      </c>
      <c r="AK1125" s="251">
        <f ca="1">IF(A27taxstdlife="n/a","n/a",IF(A27taxstdlife="",0,IF(AK$3&gt;(A27stdlife+$E1125),((INDEX('PTRM input'!$G$385:$P$434,A27offset,$E1125)-INDEX('PTRM input'!$G$277:$P$326,A27offset,$E1125))*OFFSET($F$7,0,$E1125))-SUM($G1125:AJ1125),(((INDEX('PTRM input'!$G$385:$P$434,A27offset,$E1125)-INDEX('PTRM input'!$G$277:$P$326,A27offset,$E1125))*OFFSET($F$7,0,$E1125))-SUM($G1125:AJ1125))*(OFFSET('PTRM input'!$G$477,0,$E1125-1)/A27taxstdlife))))</f>
        <v>0</v>
      </c>
      <c r="AL1125" s="251">
        <f ca="1">IF(A27taxstdlife="n/a","n/a",IF(A27taxstdlife="",0,IF(AL$3&gt;(A27stdlife+$E1125),((INDEX('PTRM input'!$G$385:$P$434,A27offset,$E1125)-INDEX('PTRM input'!$G$277:$P$326,A27offset,$E1125))*OFFSET($F$7,0,$E1125))-SUM($G1125:AK1125),(((INDEX('PTRM input'!$G$385:$P$434,A27offset,$E1125)-INDEX('PTRM input'!$G$277:$P$326,A27offset,$E1125))*OFFSET($F$7,0,$E1125))-SUM($G1125:AK1125))*(OFFSET('PTRM input'!$G$477,0,$E1125-1)/A27taxstdlife))))</f>
        <v>0</v>
      </c>
      <c r="AM1125" s="251">
        <f ca="1">IF(A27taxstdlife="n/a","n/a",IF(A27taxstdlife="",0,IF(AM$3&gt;(A27stdlife+$E1125),((INDEX('PTRM input'!$G$385:$P$434,A27offset,$E1125)-INDEX('PTRM input'!$G$277:$P$326,A27offset,$E1125))*OFFSET($F$7,0,$E1125))-SUM($G1125:AL1125),(((INDEX('PTRM input'!$G$385:$P$434,A27offset,$E1125)-INDEX('PTRM input'!$G$277:$P$326,A27offset,$E1125))*OFFSET($F$7,0,$E1125))-SUM($G1125:AL1125))*(OFFSET('PTRM input'!$G$477,0,$E1125-1)/A27taxstdlife))))</f>
        <v>0</v>
      </c>
      <c r="AN1125" s="251">
        <f ca="1">IF(A27taxstdlife="n/a","n/a",IF(A27taxstdlife="",0,IF(AN$3&gt;(A27stdlife+$E1125),((INDEX('PTRM input'!$G$385:$P$434,A27offset,$E1125)-INDEX('PTRM input'!$G$277:$P$326,A27offset,$E1125))*OFFSET($F$7,0,$E1125))-SUM($G1125:AM1125),(((INDEX('PTRM input'!$G$385:$P$434,A27offset,$E1125)-INDEX('PTRM input'!$G$277:$P$326,A27offset,$E1125))*OFFSET($F$7,0,$E1125))-SUM($G1125:AM1125))*(OFFSET('PTRM input'!$G$477,0,$E1125-1)/A27taxstdlife))))</f>
        <v>0</v>
      </c>
      <c r="AO1125" s="251">
        <f ca="1">IF(A27taxstdlife="n/a","n/a",IF(A27taxstdlife="",0,IF(AO$3&gt;(A27stdlife+$E1125),((INDEX('PTRM input'!$G$385:$P$434,A27offset,$E1125)-INDEX('PTRM input'!$G$277:$P$326,A27offset,$E1125))*OFFSET($F$7,0,$E1125))-SUM($G1125:AN1125),(((INDEX('PTRM input'!$G$385:$P$434,A27offset,$E1125)-INDEX('PTRM input'!$G$277:$P$326,A27offset,$E1125))*OFFSET($F$7,0,$E1125))-SUM($G1125:AN1125))*(OFFSET('PTRM input'!$G$477,0,$E1125-1)/A27taxstdlife))))</f>
        <v>0</v>
      </c>
      <c r="AP1125" s="251">
        <f ca="1">IF(A27taxstdlife="n/a","n/a",IF(A27taxstdlife="",0,IF(AP$3&gt;(A27stdlife+$E1125),((INDEX('PTRM input'!$G$385:$P$434,A27offset,$E1125)-INDEX('PTRM input'!$G$277:$P$326,A27offset,$E1125))*OFFSET($F$7,0,$E1125))-SUM($G1125:AO1125),(((INDEX('PTRM input'!$G$385:$P$434,A27offset,$E1125)-INDEX('PTRM input'!$G$277:$P$326,A27offset,$E1125))*OFFSET($F$7,0,$E1125))-SUM($G1125:AO1125))*(OFFSET('PTRM input'!$G$477,0,$E1125-1)/A27taxstdlife))))</f>
        <v>0</v>
      </c>
      <c r="AQ1125" s="251">
        <f ca="1">IF(A27taxstdlife="n/a","n/a",IF(A27taxstdlife="",0,IF(AQ$3&gt;(A27stdlife+$E1125),((INDEX('PTRM input'!$G$385:$P$434,A27offset,$E1125)-INDEX('PTRM input'!$G$277:$P$326,A27offset,$E1125))*OFFSET($F$7,0,$E1125))-SUM($G1125:AP1125),(((INDEX('PTRM input'!$G$385:$P$434,A27offset,$E1125)-INDEX('PTRM input'!$G$277:$P$326,A27offset,$E1125))*OFFSET($F$7,0,$E1125))-SUM($G1125:AP1125))*(OFFSET('PTRM input'!$G$477,0,$E1125-1)/A27taxstdlife))))</f>
        <v>0</v>
      </c>
      <c r="AR1125" s="251">
        <f ca="1">IF(A27taxstdlife="n/a","n/a",IF(A27taxstdlife="",0,IF(AR$3&gt;(A27stdlife+$E1125),((INDEX('PTRM input'!$G$385:$P$434,A27offset,$E1125)-INDEX('PTRM input'!$G$277:$P$326,A27offset,$E1125))*OFFSET($F$7,0,$E1125))-SUM($G1125:AQ1125),(((INDEX('PTRM input'!$G$385:$P$434,A27offset,$E1125)-INDEX('PTRM input'!$G$277:$P$326,A27offset,$E1125))*OFFSET($F$7,0,$E1125))-SUM($G1125:AQ1125))*(OFFSET('PTRM input'!$G$477,0,$E1125-1)/A27taxstdlife))))</f>
        <v>0</v>
      </c>
      <c r="AS1125" s="251">
        <f ca="1">IF(A27taxstdlife="n/a","n/a",IF(A27taxstdlife="",0,IF(AS$3&gt;(A27stdlife+$E1125),((INDEX('PTRM input'!$G$385:$P$434,A27offset,$E1125)-INDEX('PTRM input'!$G$277:$P$326,A27offset,$E1125))*OFFSET($F$7,0,$E1125))-SUM($G1125:AR1125),(((INDEX('PTRM input'!$G$385:$P$434,A27offset,$E1125)-INDEX('PTRM input'!$G$277:$P$326,A27offset,$E1125))*OFFSET($F$7,0,$E1125))-SUM($G1125:AR1125))*(OFFSET('PTRM input'!$G$477,0,$E1125-1)/A27taxstdlife))))</f>
        <v>0</v>
      </c>
      <c r="AT1125" s="251">
        <f ca="1">IF(A27taxstdlife="n/a","n/a",IF(A27taxstdlife="",0,IF(AT$3&gt;(A27stdlife+$E1125),((INDEX('PTRM input'!$G$385:$P$434,A27offset,$E1125)-INDEX('PTRM input'!$G$277:$P$326,A27offset,$E1125))*OFFSET($F$7,0,$E1125))-SUM($G1125:AS1125),(((INDEX('PTRM input'!$G$385:$P$434,A27offset,$E1125)-INDEX('PTRM input'!$G$277:$P$326,A27offset,$E1125))*OFFSET($F$7,0,$E1125))-SUM($G1125:AS1125))*(OFFSET('PTRM input'!$G$477,0,$E1125-1)/A27taxstdlife))))</f>
        <v>0</v>
      </c>
      <c r="AU1125" s="251">
        <f ca="1">IF(A27taxstdlife="n/a","n/a",IF(A27taxstdlife="",0,IF(AU$3&gt;(A27stdlife+$E1125),((INDEX('PTRM input'!$G$385:$P$434,A27offset,$E1125)-INDEX('PTRM input'!$G$277:$P$326,A27offset,$E1125))*OFFSET($F$7,0,$E1125))-SUM($G1125:AT1125),(((INDEX('PTRM input'!$G$385:$P$434,A27offset,$E1125)-INDEX('PTRM input'!$G$277:$P$326,A27offset,$E1125))*OFFSET($F$7,0,$E1125))-SUM($G1125:AT1125))*(OFFSET('PTRM input'!$G$477,0,$E1125-1)/A27taxstdlife))))</f>
        <v>0</v>
      </c>
      <c r="AV1125" s="251">
        <f ca="1">IF(A27taxstdlife="n/a","n/a",IF(A27taxstdlife="",0,IF(AV$3&gt;(A27stdlife+$E1125),((INDEX('PTRM input'!$G$385:$P$434,A27offset,$E1125)-INDEX('PTRM input'!$G$277:$P$326,A27offset,$E1125))*OFFSET($F$7,0,$E1125))-SUM($G1125:AU1125),(((INDEX('PTRM input'!$G$385:$P$434,A27offset,$E1125)-INDEX('PTRM input'!$G$277:$P$326,A27offset,$E1125))*OFFSET($F$7,0,$E1125))-SUM($G1125:AU1125))*(OFFSET('PTRM input'!$G$477,0,$E1125-1)/A27taxstdlife))))</f>
        <v>0</v>
      </c>
      <c r="AW1125" s="251">
        <f ca="1">IF(A27taxstdlife="n/a","n/a",IF(A27taxstdlife="",0,IF(AW$3&gt;(A27stdlife+$E1125),((INDEX('PTRM input'!$G$385:$P$434,A27offset,$E1125)-INDEX('PTRM input'!$G$277:$P$326,A27offset,$E1125))*OFFSET($F$7,0,$E1125))-SUM($G1125:AV1125),(((INDEX('PTRM input'!$G$385:$P$434,A27offset,$E1125)-INDEX('PTRM input'!$G$277:$P$326,A27offset,$E1125))*OFFSET($F$7,0,$E1125))-SUM($G1125:AV1125))*(OFFSET('PTRM input'!$G$477,0,$E1125-1)/A27taxstdlife))))</f>
        <v>0</v>
      </c>
      <c r="AX1125" s="251">
        <f ca="1">IF(A27taxstdlife="n/a","n/a",IF(A27taxstdlife="",0,IF(AX$3&gt;(A27stdlife+$E1125),((INDEX('PTRM input'!$G$385:$P$434,A27offset,$E1125)-INDEX('PTRM input'!$G$277:$P$326,A27offset,$E1125))*OFFSET($F$7,0,$E1125))-SUM($G1125:AW1125),(((INDEX('PTRM input'!$G$385:$P$434,A27offset,$E1125)-INDEX('PTRM input'!$G$277:$P$326,A27offset,$E1125))*OFFSET($F$7,0,$E1125))-SUM($G1125:AW1125))*(OFFSET('PTRM input'!$G$477,0,$E1125-1)/A27taxstdlife))))</f>
        <v>0</v>
      </c>
      <c r="AY1125" s="251">
        <f ca="1">IF(A27taxstdlife="n/a","n/a",IF(A27taxstdlife="",0,IF(AY$3&gt;(A27stdlife+$E1125),((INDEX('PTRM input'!$G$385:$P$434,A27offset,$E1125)-INDEX('PTRM input'!$G$277:$P$326,A27offset,$E1125))*OFFSET($F$7,0,$E1125))-SUM($G1125:AX1125),(((INDEX('PTRM input'!$G$385:$P$434,A27offset,$E1125)-INDEX('PTRM input'!$G$277:$P$326,A27offset,$E1125))*OFFSET($F$7,0,$E1125))-SUM($G1125:AX1125))*(OFFSET('PTRM input'!$G$477,0,$E1125-1)/A27taxstdlife))))</f>
        <v>0</v>
      </c>
      <c r="AZ1125" s="251">
        <f ca="1">IF(A27taxstdlife="n/a","n/a",IF(A27taxstdlife="",0,IF(AZ$3&gt;(A27stdlife+$E1125),((INDEX('PTRM input'!$G$385:$P$434,A27offset,$E1125)-INDEX('PTRM input'!$G$277:$P$326,A27offset,$E1125))*OFFSET($F$7,0,$E1125))-SUM($G1125:AY1125),(((INDEX('PTRM input'!$G$385:$P$434,A27offset,$E1125)-INDEX('PTRM input'!$G$277:$P$326,A27offset,$E1125))*OFFSET($F$7,0,$E1125))-SUM($G1125:AY1125))*(OFFSET('PTRM input'!$G$477,0,$E1125-1)/A27taxstdlife))))</f>
        <v>0</v>
      </c>
      <c r="BA1125" s="251">
        <f ca="1">IF(A27taxstdlife="n/a","n/a",IF(A27taxstdlife="",0,IF(BA$3&gt;(A27stdlife+$E1125),((INDEX('PTRM input'!$G$385:$P$434,A27offset,$E1125)-INDEX('PTRM input'!$G$277:$P$326,A27offset,$E1125))*OFFSET($F$7,0,$E1125))-SUM($G1125:AZ1125),(((INDEX('PTRM input'!$G$385:$P$434,A27offset,$E1125)-INDEX('PTRM input'!$G$277:$P$326,A27offset,$E1125))*OFFSET($F$7,0,$E1125))-SUM($G1125:AZ1125))*(OFFSET('PTRM input'!$G$477,0,$E1125-1)/A27taxstdlife))))</f>
        <v>0</v>
      </c>
      <c r="BB1125" s="251">
        <f ca="1">IF(A27taxstdlife="n/a","n/a",IF(A27taxstdlife="",0,IF(BB$3&gt;(A27stdlife+$E1125),((INDEX('PTRM input'!$G$385:$P$434,A27offset,$E1125)-INDEX('PTRM input'!$G$277:$P$326,A27offset,$E1125))*OFFSET($F$7,0,$E1125))-SUM($G1125:BA1125),(((INDEX('PTRM input'!$G$385:$P$434,A27offset,$E1125)-INDEX('PTRM input'!$G$277:$P$326,A27offset,$E1125))*OFFSET($F$7,0,$E1125))-SUM($G1125:BA1125))*(OFFSET('PTRM input'!$G$477,0,$E1125-1)/A27taxstdlife))))</f>
        <v>0</v>
      </c>
      <c r="BC1125" s="251">
        <f ca="1">IF(A27taxstdlife="n/a","n/a",IF(A27taxstdlife="",0,IF(BC$3&gt;(A27stdlife+$E1125),((INDEX('PTRM input'!$G$385:$P$434,A27offset,$E1125)-INDEX('PTRM input'!$G$277:$P$326,A27offset,$E1125))*OFFSET($F$7,0,$E1125))-SUM($G1125:BB1125),(((INDEX('PTRM input'!$G$385:$P$434,A27offset,$E1125)-INDEX('PTRM input'!$G$277:$P$326,A27offset,$E1125))*OFFSET($F$7,0,$E1125))-SUM($G1125:BB1125))*(OFFSET('PTRM input'!$G$477,0,$E1125-1)/A27taxstdlife))))</f>
        <v>0</v>
      </c>
      <c r="BD1125" s="251">
        <f ca="1">IF(A27taxstdlife="n/a","n/a",IF(A27taxstdlife="",0,IF(BD$3&gt;(A27stdlife+$E1125),((INDEX('PTRM input'!$G$385:$P$434,A27offset,$E1125)-INDEX('PTRM input'!$G$277:$P$326,A27offset,$E1125))*OFFSET($F$7,0,$E1125))-SUM($G1125:BC1125),(((INDEX('PTRM input'!$G$385:$P$434,A27offset,$E1125)-INDEX('PTRM input'!$G$277:$P$326,A27offset,$E1125))*OFFSET($F$7,0,$E1125))-SUM($G1125:BC1125))*(OFFSET('PTRM input'!$G$477,0,$E1125-1)/A27taxstdlife))))</f>
        <v>0</v>
      </c>
      <c r="BE1125" s="251">
        <f ca="1">IF(A27taxstdlife="n/a","n/a",IF(A27taxstdlife="",0,IF(BE$3&gt;(A27stdlife+$E1125),((INDEX('PTRM input'!$G$385:$P$434,A27offset,$E1125)-INDEX('PTRM input'!$G$277:$P$326,A27offset,$E1125))*OFFSET($F$7,0,$E1125))-SUM($G1125:BD1125),(((INDEX('PTRM input'!$G$385:$P$434,A27offset,$E1125)-INDEX('PTRM input'!$G$277:$P$326,A27offset,$E1125))*OFFSET($F$7,0,$E1125))-SUM($G1125:BD1125))*(OFFSET('PTRM input'!$G$477,0,$E1125-1)/A27taxstdlife))))</f>
        <v>0</v>
      </c>
      <c r="BF1125" s="251">
        <f ca="1">IF(A27taxstdlife="n/a","n/a",IF(A27taxstdlife="",0,IF(BF$3&gt;(A27stdlife+$E1125),((INDEX('PTRM input'!$G$385:$P$434,A27offset,$E1125)-INDEX('PTRM input'!$G$277:$P$326,A27offset,$E1125))*OFFSET($F$7,0,$E1125))-SUM($G1125:BE1125),(((INDEX('PTRM input'!$G$385:$P$434,A27offset,$E1125)-INDEX('PTRM input'!$G$277:$P$326,A27offset,$E1125))*OFFSET($F$7,0,$E1125))-SUM($G1125:BE1125))*(OFFSET('PTRM input'!$G$477,0,$E1125-1)/A27taxstdlife))))</f>
        <v>0</v>
      </c>
      <c r="BG1125" s="251">
        <f ca="1">IF(A27taxstdlife="n/a","n/a",IF(A27taxstdlife="",0,IF(BG$3&gt;(A27stdlife+$E1125),((INDEX('PTRM input'!$G$385:$P$434,A27offset,$E1125)-INDEX('PTRM input'!$G$277:$P$326,A27offset,$E1125))*OFFSET($F$7,0,$E1125))-SUM($G1125:BF1125),(((INDEX('PTRM input'!$G$385:$P$434,A27offset,$E1125)-INDEX('PTRM input'!$G$277:$P$326,A27offset,$E1125))*OFFSET($F$7,0,$E1125))-SUM($G1125:BF1125))*(OFFSET('PTRM input'!$G$477,0,$E1125-1)/A27taxstdlife))))</f>
        <v>0</v>
      </c>
      <c r="BH1125" s="251">
        <f ca="1">IF(A27taxstdlife="n/a","n/a",IF(A27taxstdlife="",0,IF(BH$3&gt;(A27stdlife+$E1125),((INDEX('PTRM input'!$G$385:$P$434,A27offset,$E1125)-INDEX('PTRM input'!$G$277:$P$326,A27offset,$E1125))*OFFSET($F$7,0,$E1125))-SUM($G1125:BG1125),(((INDEX('PTRM input'!$G$385:$P$434,A27offset,$E1125)-INDEX('PTRM input'!$G$277:$P$326,A27offset,$E1125))*OFFSET($F$7,0,$E1125))-SUM($G1125:BG1125))*(OFFSET('PTRM input'!$G$477,0,$E1125-1)/A27taxstdlife))))</f>
        <v>0</v>
      </c>
      <c r="BI1125" s="251">
        <f ca="1">IF(A27taxstdlife="n/a","n/a",IF(A27taxstdlife="",0,IF(BI$3&gt;(A27stdlife+$E1125),((INDEX('PTRM input'!$G$385:$P$434,A27offset,$E1125)-INDEX('PTRM input'!$G$277:$P$326,A27offset,$E1125))*OFFSET($F$7,0,$E1125))-SUM($G1125:BH1125),(((INDEX('PTRM input'!$G$385:$P$434,A27offset,$E1125)-INDEX('PTRM input'!$G$277:$P$326,A27offset,$E1125))*OFFSET($F$7,0,$E1125))-SUM($G1125:BH1125))*(OFFSET('PTRM input'!$G$477,0,$E1125-1)/A27taxstdlife))))</f>
        <v>0</v>
      </c>
      <c r="BJ1125" s="116"/>
      <c r="BK1125" s="116"/>
      <c r="BL1125" s="116"/>
      <c r="BM1125" s="116"/>
    </row>
    <row r="1126" spans="1:65" ht="12.75" hidden="1" customHeight="1" outlineLevel="2">
      <c r="A1126" s="366"/>
      <c r="B1126" s="19"/>
      <c r="C1126" s="18"/>
      <c r="D1126" s="760"/>
      <c r="E1126" s="86">
        <v>7</v>
      </c>
      <c r="F1126" s="356"/>
      <c r="G1126" s="434"/>
      <c r="H1126" s="435"/>
      <c r="I1126" s="435"/>
      <c r="J1126" s="435"/>
      <c r="K1126" s="435"/>
      <c r="L1126" s="435"/>
      <c r="M1126" s="619"/>
      <c r="N1126" s="251">
        <f ca="1">IF(A27taxstdlife="n/a","n/a",IF(A27taxstdlife="",0,IF(N$3&gt;(A27stdlife+$E1126),((INDEX('PTRM input'!$G$385:$P$434,A27offset,$E1126)-INDEX('PTRM input'!$G$277:$P$326,A27offset,$E1126))*OFFSET($F$7,0,$E1126))-SUM($G1126:M1126),(((INDEX('PTRM input'!$G$385:$P$434,A27offset,$E1126)-INDEX('PTRM input'!$G$277:$P$326,A27offset,$E1126))*OFFSET($F$7,0,$E1126))-SUM($G1126:M1126))*(OFFSET('PTRM input'!$G$477,0,$E1126-1)/A27taxstdlife))))</f>
        <v>0</v>
      </c>
      <c r="O1126" s="251">
        <f ca="1">IF(A27taxstdlife="n/a","n/a",IF(A27taxstdlife="",0,IF(O$3&gt;(A27stdlife+$E1126),((INDEX('PTRM input'!$G$385:$P$434,A27offset,$E1126)-INDEX('PTRM input'!$G$277:$P$326,A27offset,$E1126))*OFFSET($F$7,0,$E1126))-SUM($G1126:N1126),(((INDEX('PTRM input'!$G$385:$P$434,A27offset,$E1126)-INDEX('PTRM input'!$G$277:$P$326,A27offset,$E1126))*OFFSET($F$7,0,$E1126))-SUM($G1126:N1126))*(OFFSET('PTRM input'!$G$477,0,$E1126-1)/A27taxstdlife))))</f>
        <v>0</v>
      </c>
      <c r="P1126" s="251">
        <f ca="1">IF(A27taxstdlife="n/a","n/a",IF(A27taxstdlife="",0,IF(P$3&gt;(A27stdlife+$E1126),((INDEX('PTRM input'!$G$385:$P$434,A27offset,$E1126)-INDEX('PTRM input'!$G$277:$P$326,A27offset,$E1126))*OFFSET($F$7,0,$E1126))-SUM($G1126:O1126),(((INDEX('PTRM input'!$G$385:$P$434,A27offset,$E1126)-INDEX('PTRM input'!$G$277:$P$326,A27offset,$E1126))*OFFSET($F$7,0,$E1126))-SUM($G1126:O1126))*(OFFSET('PTRM input'!$G$477,0,$E1126-1)/A27taxstdlife))))</f>
        <v>0</v>
      </c>
      <c r="Q1126" s="251">
        <f ca="1">IF(A27taxstdlife="n/a","n/a",IF(A27taxstdlife="",0,IF(Q$3&gt;(A27stdlife+$E1126),((INDEX('PTRM input'!$G$385:$P$434,A27offset,$E1126)-INDEX('PTRM input'!$G$277:$P$326,A27offset,$E1126))*OFFSET($F$7,0,$E1126))-SUM($G1126:P1126),(((INDEX('PTRM input'!$G$385:$P$434,A27offset,$E1126)-INDEX('PTRM input'!$G$277:$P$326,A27offset,$E1126))*OFFSET($F$7,0,$E1126))-SUM($G1126:P1126))*(OFFSET('PTRM input'!$G$477,0,$E1126-1)/A27taxstdlife))))</f>
        <v>0</v>
      </c>
      <c r="R1126" s="251">
        <f ca="1">IF(A27taxstdlife="n/a","n/a",IF(A27taxstdlife="",0,IF(R$3&gt;(A27stdlife+$E1126),((INDEX('PTRM input'!$G$385:$P$434,A27offset,$E1126)-INDEX('PTRM input'!$G$277:$P$326,A27offset,$E1126))*OFFSET($F$7,0,$E1126))-SUM($G1126:Q1126),(((INDEX('PTRM input'!$G$385:$P$434,A27offset,$E1126)-INDEX('PTRM input'!$G$277:$P$326,A27offset,$E1126))*OFFSET($F$7,0,$E1126))-SUM($G1126:Q1126))*(OFFSET('PTRM input'!$G$477,0,$E1126-1)/A27taxstdlife))))</f>
        <v>0</v>
      </c>
      <c r="S1126" s="251">
        <f ca="1">IF(A27taxstdlife="n/a","n/a",IF(A27taxstdlife="",0,IF(S$3&gt;(A27stdlife+$E1126),((INDEX('PTRM input'!$G$385:$P$434,A27offset,$E1126)-INDEX('PTRM input'!$G$277:$P$326,A27offset,$E1126))*OFFSET($F$7,0,$E1126))-SUM($G1126:R1126),(((INDEX('PTRM input'!$G$385:$P$434,A27offset,$E1126)-INDEX('PTRM input'!$G$277:$P$326,A27offset,$E1126))*OFFSET($F$7,0,$E1126))-SUM($G1126:R1126))*(OFFSET('PTRM input'!$G$477,0,$E1126-1)/A27taxstdlife))))</f>
        <v>0</v>
      </c>
      <c r="T1126" s="251">
        <f ca="1">IF(A27taxstdlife="n/a","n/a",IF(A27taxstdlife="",0,IF(T$3&gt;(A27stdlife+$E1126),((INDEX('PTRM input'!$G$385:$P$434,A27offset,$E1126)-INDEX('PTRM input'!$G$277:$P$326,A27offset,$E1126))*OFFSET($F$7,0,$E1126))-SUM($G1126:S1126),(((INDEX('PTRM input'!$G$385:$P$434,A27offset,$E1126)-INDEX('PTRM input'!$G$277:$P$326,A27offset,$E1126))*OFFSET($F$7,0,$E1126))-SUM($G1126:S1126))*(OFFSET('PTRM input'!$G$477,0,$E1126-1)/A27taxstdlife))))</f>
        <v>0</v>
      </c>
      <c r="U1126" s="251">
        <f ca="1">IF(A27taxstdlife="n/a","n/a",IF(A27taxstdlife="",0,IF(U$3&gt;(A27stdlife+$E1126),((INDEX('PTRM input'!$G$385:$P$434,A27offset,$E1126)-INDEX('PTRM input'!$G$277:$P$326,A27offset,$E1126))*OFFSET($F$7,0,$E1126))-SUM($G1126:T1126),(((INDEX('PTRM input'!$G$385:$P$434,A27offset,$E1126)-INDEX('PTRM input'!$G$277:$P$326,A27offset,$E1126))*OFFSET($F$7,0,$E1126))-SUM($G1126:T1126))*(OFFSET('PTRM input'!$G$477,0,$E1126-1)/A27taxstdlife))))</f>
        <v>0</v>
      </c>
      <c r="V1126" s="251">
        <f ca="1">IF(A27taxstdlife="n/a","n/a",IF(A27taxstdlife="",0,IF(V$3&gt;(A27stdlife+$E1126),((INDEX('PTRM input'!$G$385:$P$434,A27offset,$E1126)-INDEX('PTRM input'!$G$277:$P$326,A27offset,$E1126))*OFFSET($F$7,0,$E1126))-SUM($G1126:U1126),(((INDEX('PTRM input'!$G$385:$P$434,A27offset,$E1126)-INDEX('PTRM input'!$G$277:$P$326,A27offset,$E1126))*OFFSET($F$7,0,$E1126))-SUM($G1126:U1126))*(OFFSET('PTRM input'!$G$477,0,$E1126-1)/A27taxstdlife))))</f>
        <v>0</v>
      </c>
      <c r="W1126" s="251">
        <f ca="1">IF(A27taxstdlife="n/a","n/a",IF(A27taxstdlife="",0,IF(W$3&gt;(A27stdlife+$E1126),((INDEX('PTRM input'!$G$385:$P$434,A27offset,$E1126)-INDEX('PTRM input'!$G$277:$P$326,A27offset,$E1126))*OFFSET($F$7,0,$E1126))-SUM($G1126:V1126),(((INDEX('PTRM input'!$G$385:$P$434,A27offset,$E1126)-INDEX('PTRM input'!$G$277:$P$326,A27offset,$E1126))*OFFSET($F$7,0,$E1126))-SUM($G1126:V1126))*(OFFSET('PTRM input'!$G$477,0,$E1126-1)/A27taxstdlife))))</f>
        <v>0</v>
      </c>
      <c r="X1126" s="251">
        <f ca="1">IF(A27taxstdlife="n/a","n/a",IF(A27taxstdlife="",0,IF(X$3&gt;(A27stdlife+$E1126),((INDEX('PTRM input'!$G$385:$P$434,A27offset,$E1126)-INDEX('PTRM input'!$G$277:$P$326,A27offset,$E1126))*OFFSET($F$7,0,$E1126))-SUM($G1126:W1126),(((INDEX('PTRM input'!$G$385:$P$434,A27offset,$E1126)-INDEX('PTRM input'!$G$277:$P$326,A27offset,$E1126))*OFFSET($F$7,0,$E1126))-SUM($G1126:W1126))*(OFFSET('PTRM input'!$G$477,0,$E1126-1)/A27taxstdlife))))</f>
        <v>0</v>
      </c>
      <c r="Y1126" s="251">
        <f ca="1">IF(A27taxstdlife="n/a","n/a",IF(A27taxstdlife="",0,IF(Y$3&gt;(A27stdlife+$E1126),((INDEX('PTRM input'!$G$385:$P$434,A27offset,$E1126)-INDEX('PTRM input'!$G$277:$P$326,A27offset,$E1126))*OFFSET($F$7,0,$E1126))-SUM($G1126:X1126),(((INDEX('PTRM input'!$G$385:$P$434,A27offset,$E1126)-INDEX('PTRM input'!$G$277:$P$326,A27offset,$E1126))*OFFSET($F$7,0,$E1126))-SUM($G1126:X1126))*(OFFSET('PTRM input'!$G$477,0,$E1126-1)/A27taxstdlife))))</f>
        <v>0</v>
      </c>
      <c r="Z1126" s="251">
        <f ca="1">IF(A27taxstdlife="n/a","n/a",IF(A27taxstdlife="",0,IF(Z$3&gt;(A27stdlife+$E1126),((INDEX('PTRM input'!$G$385:$P$434,A27offset,$E1126)-INDEX('PTRM input'!$G$277:$P$326,A27offset,$E1126))*OFFSET($F$7,0,$E1126))-SUM($G1126:Y1126),(((INDEX('PTRM input'!$G$385:$P$434,A27offset,$E1126)-INDEX('PTRM input'!$G$277:$P$326,A27offset,$E1126))*OFFSET($F$7,0,$E1126))-SUM($G1126:Y1126))*(OFFSET('PTRM input'!$G$477,0,$E1126-1)/A27taxstdlife))))</f>
        <v>0</v>
      </c>
      <c r="AA1126" s="251">
        <f ca="1">IF(A27taxstdlife="n/a","n/a",IF(A27taxstdlife="",0,IF(AA$3&gt;(A27stdlife+$E1126),((INDEX('PTRM input'!$G$385:$P$434,A27offset,$E1126)-INDEX('PTRM input'!$G$277:$P$326,A27offset,$E1126))*OFFSET($F$7,0,$E1126))-SUM($G1126:Z1126),(((INDEX('PTRM input'!$G$385:$P$434,A27offset,$E1126)-INDEX('PTRM input'!$G$277:$P$326,A27offset,$E1126))*OFFSET($F$7,0,$E1126))-SUM($G1126:Z1126))*(OFFSET('PTRM input'!$G$477,0,$E1126-1)/A27taxstdlife))))</f>
        <v>0</v>
      </c>
      <c r="AB1126" s="251">
        <f ca="1">IF(A27taxstdlife="n/a","n/a",IF(A27taxstdlife="",0,IF(AB$3&gt;(A27stdlife+$E1126),((INDEX('PTRM input'!$G$385:$P$434,A27offset,$E1126)-INDEX('PTRM input'!$G$277:$P$326,A27offset,$E1126))*OFFSET($F$7,0,$E1126))-SUM($G1126:AA1126),(((INDEX('PTRM input'!$G$385:$P$434,A27offset,$E1126)-INDEX('PTRM input'!$G$277:$P$326,A27offset,$E1126))*OFFSET($F$7,0,$E1126))-SUM($G1126:AA1126))*(OFFSET('PTRM input'!$G$477,0,$E1126-1)/A27taxstdlife))))</f>
        <v>0</v>
      </c>
      <c r="AC1126" s="251">
        <f ca="1">IF(A27taxstdlife="n/a","n/a",IF(A27taxstdlife="",0,IF(AC$3&gt;(A27stdlife+$E1126),((INDEX('PTRM input'!$G$385:$P$434,A27offset,$E1126)-INDEX('PTRM input'!$G$277:$P$326,A27offset,$E1126))*OFFSET($F$7,0,$E1126))-SUM($G1126:AB1126),(((INDEX('PTRM input'!$G$385:$P$434,A27offset,$E1126)-INDEX('PTRM input'!$G$277:$P$326,A27offset,$E1126))*OFFSET($F$7,0,$E1126))-SUM($G1126:AB1126))*(OFFSET('PTRM input'!$G$477,0,$E1126-1)/A27taxstdlife))))</f>
        <v>0</v>
      </c>
      <c r="AD1126" s="251">
        <f ca="1">IF(A27taxstdlife="n/a","n/a",IF(A27taxstdlife="",0,IF(AD$3&gt;(A27stdlife+$E1126),((INDEX('PTRM input'!$G$385:$P$434,A27offset,$E1126)-INDEX('PTRM input'!$G$277:$P$326,A27offset,$E1126))*OFFSET($F$7,0,$E1126))-SUM($G1126:AC1126),(((INDEX('PTRM input'!$G$385:$P$434,A27offset,$E1126)-INDEX('PTRM input'!$G$277:$P$326,A27offset,$E1126))*OFFSET($F$7,0,$E1126))-SUM($G1126:AC1126))*(OFFSET('PTRM input'!$G$477,0,$E1126-1)/A27taxstdlife))))</f>
        <v>0</v>
      </c>
      <c r="AE1126" s="251">
        <f ca="1">IF(A27taxstdlife="n/a","n/a",IF(A27taxstdlife="",0,IF(AE$3&gt;(A27stdlife+$E1126),((INDEX('PTRM input'!$G$385:$P$434,A27offset,$E1126)-INDEX('PTRM input'!$G$277:$P$326,A27offset,$E1126))*OFFSET($F$7,0,$E1126))-SUM($G1126:AD1126),(((INDEX('PTRM input'!$G$385:$P$434,A27offset,$E1126)-INDEX('PTRM input'!$G$277:$P$326,A27offset,$E1126))*OFFSET($F$7,0,$E1126))-SUM($G1126:AD1126))*(OFFSET('PTRM input'!$G$477,0,$E1126-1)/A27taxstdlife))))</f>
        <v>0</v>
      </c>
      <c r="AF1126" s="251">
        <f ca="1">IF(A27taxstdlife="n/a","n/a",IF(A27taxstdlife="",0,IF(AF$3&gt;(A27stdlife+$E1126),((INDEX('PTRM input'!$G$385:$P$434,A27offset,$E1126)-INDEX('PTRM input'!$G$277:$P$326,A27offset,$E1126))*OFFSET($F$7,0,$E1126))-SUM($G1126:AE1126),(((INDEX('PTRM input'!$G$385:$P$434,A27offset,$E1126)-INDEX('PTRM input'!$G$277:$P$326,A27offset,$E1126))*OFFSET($F$7,0,$E1126))-SUM($G1126:AE1126))*(OFFSET('PTRM input'!$G$477,0,$E1126-1)/A27taxstdlife))))</f>
        <v>0</v>
      </c>
      <c r="AG1126" s="251">
        <f ca="1">IF(A27taxstdlife="n/a","n/a",IF(A27taxstdlife="",0,IF(AG$3&gt;(A27stdlife+$E1126),((INDEX('PTRM input'!$G$385:$P$434,A27offset,$E1126)-INDEX('PTRM input'!$G$277:$P$326,A27offset,$E1126))*OFFSET($F$7,0,$E1126))-SUM($G1126:AF1126),(((INDEX('PTRM input'!$G$385:$P$434,A27offset,$E1126)-INDEX('PTRM input'!$G$277:$P$326,A27offset,$E1126))*OFFSET($F$7,0,$E1126))-SUM($G1126:AF1126))*(OFFSET('PTRM input'!$G$477,0,$E1126-1)/A27taxstdlife))))</f>
        <v>0</v>
      </c>
      <c r="AH1126" s="251">
        <f ca="1">IF(A27taxstdlife="n/a","n/a",IF(A27taxstdlife="",0,IF(AH$3&gt;(A27stdlife+$E1126),((INDEX('PTRM input'!$G$385:$P$434,A27offset,$E1126)-INDEX('PTRM input'!$G$277:$P$326,A27offset,$E1126))*OFFSET($F$7,0,$E1126))-SUM($G1126:AG1126),(((INDEX('PTRM input'!$G$385:$P$434,A27offset,$E1126)-INDEX('PTRM input'!$G$277:$P$326,A27offset,$E1126))*OFFSET($F$7,0,$E1126))-SUM($G1126:AG1126))*(OFFSET('PTRM input'!$G$477,0,$E1126-1)/A27taxstdlife))))</f>
        <v>0</v>
      </c>
      <c r="AI1126" s="251">
        <f ca="1">IF(A27taxstdlife="n/a","n/a",IF(A27taxstdlife="",0,IF(AI$3&gt;(A27stdlife+$E1126),((INDEX('PTRM input'!$G$385:$P$434,A27offset,$E1126)-INDEX('PTRM input'!$G$277:$P$326,A27offset,$E1126))*OFFSET($F$7,0,$E1126))-SUM($G1126:AH1126),(((INDEX('PTRM input'!$G$385:$P$434,A27offset,$E1126)-INDEX('PTRM input'!$G$277:$P$326,A27offset,$E1126))*OFFSET($F$7,0,$E1126))-SUM($G1126:AH1126))*(OFFSET('PTRM input'!$G$477,0,$E1126-1)/A27taxstdlife))))</f>
        <v>0</v>
      </c>
      <c r="AJ1126" s="251">
        <f ca="1">IF(A27taxstdlife="n/a","n/a",IF(A27taxstdlife="",0,IF(AJ$3&gt;(A27stdlife+$E1126),((INDEX('PTRM input'!$G$385:$P$434,A27offset,$E1126)-INDEX('PTRM input'!$G$277:$P$326,A27offset,$E1126))*OFFSET($F$7,0,$E1126))-SUM($G1126:AI1126),(((INDEX('PTRM input'!$G$385:$P$434,A27offset,$E1126)-INDEX('PTRM input'!$G$277:$P$326,A27offset,$E1126))*OFFSET($F$7,0,$E1126))-SUM($G1126:AI1126))*(OFFSET('PTRM input'!$G$477,0,$E1126-1)/A27taxstdlife))))</f>
        <v>0</v>
      </c>
      <c r="AK1126" s="251">
        <f ca="1">IF(A27taxstdlife="n/a","n/a",IF(A27taxstdlife="",0,IF(AK$3&gt;(A27stdlife+$E1126),((INDEX('PTRM input'!$G$385:$P$434,A27offset,$E1126)-INDEX('PTRM input'!$G$277:$P$326,A27offset,$E1126))*OFFSET($F$7,0,$E1126))-SUM($G1126:AJ1126),(((INDEX('PTRM input'!$G$385:$P$434,A27offset,$E1126)-INDEX('PTRM input'!$G$277:$P$326,A27offset,$E1126))*OFFSET($F$7,0,$E1126))-SUM($G1126:AJ1126))*(OFFSET('PTRM input'!$G$477,0,$E1126-1)/A27taxstdlife))))</f>
        <v>0</v>
      </c>
      <c r="AL1126" s="251">
        <f ca="1">IF(A27taxstdlife="n/a","n/a",IF(A27taxstdlife="",0,IF(AL$3&gt;(A27stdlife+$E1126),((INDEX('PTRM input'!$G$385:$P$434,A27offset,$E1126)-INDEX('PTRM input'!$G$277:$P$326,A27offset,$E1126))*OFFSET($F$7,0,$E1126))-SUM($G1126:AK1126),(((INDEX('PTRM input'!$G$385:$P$434,A27offset,$E1126)-INDEX('PTRM input'!$G$277:$P$326,A27offset,$E1126))*OFFSET($F$7,0,$E1126))-SUM($G1126:AK1126))*(OFFSET('PTRM input'!$G$477,0,$E1126-1)/A27taxstdlife))))</f>
        <v>0</v>
      </c>
      <c r="AM1126" s="251">
        <f ca="1">IF(A27taxstdlife="n/a","n/a",IF(A27taxstdlife="",0,IF(AM$3&gt;(A27stdlife+$E1126),((INDEX('PTRM input'!$G$385:$P$434,A27offset,$E1126)-INDEX('PTRM input'!$G$277:$P$326,A27offset,$E1126))*OFFSET($F$7,0,$E1126))-SUM($G1126:AL1126),(((INDEX('PTRM input'!$G$385:$P$434,A27offset,$E1126)-INDEX('PTRM input'!$G$277:$P$326,A27offset,$E1126))*OFFSET($F$7,0,$E1126))-SUM($G1126:AL1126))*(OFFSET('PTRM input'!$G$477,0,$E1126-1)/A27taxstdlife))))</f>
        <v>0</v>
      </c>
      <c r="AN1126" s="251">
        <f ca="1">IF(A27taxstdlife="n/a","n/a",IF(A27taxstdlife="",0,IF(AN$3&gt;(A27stdlife+$E1126),((INDEX('PTRM input'!$G$385:$P$434,A27offset,$E1126)-INDEX('PTRM input'!$G$277:$P$326,A27offset,$E1126))*OFFSET($F$7,0,$E1126))-SUM($G1126:AM1126),(((INDEX('PTRM input'!$G$385:$P$434,A27offset,$E1126)-INDEX('PTRM input'!$G$277:$P$326,A27offset,$E1126))*OFFSET($F$7,0,$E1126))-SUM($G1126:AM1126))*(OFFSET('PTRM input'!$G$477,0,$E1126-1)/A27taxstdlife))))</f>
        <v>0</v>
      </c>
      <c r="AO1126" s="251">
        <f ca="1">IF(A27taxstdlife="n/a","n/a",IF(A27taxstdlife="",0,IF(AO$3&gt;(A27stdlife+$E1126),((INDEX('PTRM input'!$G$385:$P$434,A27offset,$E1126)-INDEX('PTRM input'!$G$277:$P$326,A27offset,$E1126))*OFFSET($F$7,0,$E1126))-SUM($G1126:AN1126),(((INDEX('PTRM input'!$G$385:$P$434,A27offset,$E1126)-INDEX('PTRM input'!$G$277:$P$326,A27offset,$E1126))*OFFSET($F$7,0,$E1126))-SUM($G1126:AN1126))*(OFFSET('PTRM input'!$G$477,0,$E1126-1)/A27taxstdlife))))</f>
        <v>0</v>
      </c>
      <c r="AP1126" s="251">
        <f ca="1">IF(A27taxstdlife="n/a","n/a",IF(A27taxstdlife="",0,IF(AP$3&gt;(A27stdlife+$E1126),((INDEX('PTRM input'!$G$385:$P$434,A27offset,$E1126)-INDEX('PTRM input'!$G$277:$P$326,A27offset,$E1126))*OFFSET($F$7,0,$E1126))-SUM($G1126:AO1126),(((INDEX('PTRM input'!$G$385:$P$434,A27offset,$E1126)-INDEX('PTRM input'!$G$277:$P$326,A27offset,$E1126))*OFFSET($F$7,0,$E1126))-SUM($G1126:AO1126))*(OFFSET('PTRM input'!$G$477,0,$E1126-1)/A27taxstdlife))))</f>
        <v>0</v>
      </c>
      <c r="AQ1126" s="251">
        <f ca="1">IF(A27taxstdlife="n/a","n/a",IF(A27taxstdlife="",0,IF(AQ$3&gt;(A27stdlife+$E1126),((INDEX('PTRM input'!$G$385:$P$434,A27offset,$E1126)-INDEX('PTRM input'!$G$277:$P$326,A27offset,$E1126))*OFFSET($F$7,0,$E1126))-SUM($G1126:AP1126),(((INDEX('PTRM input'!$G$385:$P$434,A27offset,$E1126)-INDEX('PTRM input'!$G$277:$P$326,A27offset,$E1126))*OFFSET($F$7,0,$E1126))-SUM($G1126:AP1126))*(OFFSET('PTRM input'!$G$477,0,$E1126-1)/A27taxstdlife))))</f>
        <v>0</v>
      </c>
      <c r="AR1126" s="251">
        <f ca="1">IF(A27taxstdlife="n/a","n/a",IF(A27taxstdlife="",0,IF(AR$3&gt;(A27stdlife+$E1126),((INDEX('PTRM input'!$G$385:$P$434,A27offset,$E1126)-INDEX('PTRM input'!$G$277:$P$326,A27offset,$E1126))*OFFSET($F$7,0,$E1126))-SUM($G1126:AQ1126),(((INDEX('PTRM input'!$G$385:$P$434,A27offset,$E1126)-INDEX('PTRM input'!$G$277:$P$326,A27offset,$E1126))*OFFSET($F$7,0,$E1126))-SUM($G1126:AQ1126))*(OFFSET('PTRM input'!$G$477,0,$E1126-1)/A27taxstdlife))))</f>
        <v>0</v>
      </c>
      <c r="AS1126" s="251">
        <f ca="1">IF(A27taxstdlife="n/a","n/a",IF(A27taxstdlife="",0,IF(AS$3&gt;(A27stdlife+$E1126),((INDEX('PTRM input'!$G$385:$P$434,A27offset,$E1126)-INDEX('PTRM input'!$G$277:$P$326,A27offset,$E1126))*OFFSET($F$7,0,$E1126))-SUM($G1126:AR1126),(((INDEX('PTRM input'!$G$385:$P$434,A27offset,$E1126)-INDEX('PTRM input'!$G$277:$P$326,A27offset,$E1126))*OFFSET($F$7,0,$E1126))-SUM($G1126:AR1126))*(OFFSET('PTRM input'!$G$477,0,$E1126-1)/A27taxstdlife))))</f>
        <v>0</v>
      </c>
      <c r="AT1126" s="251">
        <f ca="1">IF(A27taxstdlife="n/a","n/a",IF(A27taxstdlife="",0,IF(AT$3&gt;(A27stdlife+$E1126),((INDEX('PTRM input'!$G$385:$P$434,A27offset,$E1126)-INDEX('PTRM input'!$G$277:$P$326,A27offset,$E1126))*OFFSET($F$7,0,$E1126))-SUM($G1126:AS1126),(((INDEX('PTRM input'!$G$385:$P$434,A27offset,$E1126)-INDEX('PTRM input'!$G$277:$P$326,A27offset,$E1126))*OFFSET($F$7,0,$E1126))-SUM($G1126:AS1126))*(OFFSET('PTRM input'!$G$477,0,$E1126-1)/A27taxstdlife))))</f>
        <v>0</v>
      </c>
      <c r="AU1126" s="251">
        <f ca="1">IF(A27taxstdlife="n/a","n/a",IF(A27taxstdlife="",0,IF(AU$3&gt;(A27stdlife+$E1126),((INDEX('PTRM input'!$G$385:$P$434,A27offset,$E1126)-INDEX('PTRM input'!$G$277:$P$326,A27offset,$E1126))*OFFSET($F$7,0,$E1126))-SUM($G1126:AT1126),(((INDEX('PTRM input'!$G$385:$P$434,A27offset,$E1126)-INDEX('PTRM input'!$G$277:$P$326,A27offset,$E1126))*OFFSET($F$7,0,$E1126))-SUM($G1126:AT1126))*(OFFSET('PTRM input'!$G$477,0,$E1126-1)/A27taxstdlife))))</f>
        <v>0</v>
      </c>
      <c r="AV1126" s="251">
        <f ca="1">IF(A27taxstdlife="n/a","n/a",IF(A27taxstdlife="",0,IF(AV$3&gt;(A27stdlife+$E1126),((INDEX('PTRM input'!$G$385:$P$434,A27offset,$E1126)-INDEX('PTRM input'!$G$277:$P$326,A27offset,$E1126))*OFFSET($F$7,0,$E1126))-SUM($G1126:AU1126),(((INDEX('PTRM input'!$G$385:$P$434,A27offset,$E1126)-INDEX('PTRM input'!$G$277:$P$326,A27offset,$E1126))*OFFSET($F$7,0,$E1126))-SUM($G1126:AU1126))*(OFFSET('PTRM input'!$G$477,0,$E1126-1)/A27taxstdlife))))</f>
        <v>0</v>
      </c>
      <c r="AW1126" s="251">
        <f ca="1">IF(A27taxstdlife="n/a","n/a",IF(A27taxstdlife="",0,IF(AW$3&gt;(A27stdlife+$E1126),((INDEX('PTRM input'!$G$385:$P$434,A27offset,$E1126)-INDEX('PTRM input'!$G$277:$P$326,A27offset,$E1126))*OFFSET($F$7,0,$E1126))-SUM($G1126:AV1126),(((INDEX('PTRM input'!$G$385:$P$434,A27offset,$E1126)-INDEX('PTRM input'!$G$277:$P$326,A27offset,$E1126))*OFFSET($F$7,0,$E1126))-SUM($G1126:AV1126))*(OFFSET('PTRM input'!$G$477,0,$E1126-1)/A27taxstdlife))))</f>
        <v>0</v>
      </c>
      <c r="AX1126" s="251">
        <f ca="1">IF(A27taxstdlife="n/a","n/a",IF(A27taxstdlife="",0,IF(AX$3&gt;(A27stdlife+$E1126),((INDEX('PTRM input'!$G$385:$P$434,A27offset,$E1126)-INDEX('PTRM input'!$G$277:$P$326,A27offset,$E1126))*OFFSET($F$7,0,$E1126))-SUM($G1126:AW1126),(((INDEX('PTRM input'!$G$385:$P$434,A27offset,$E1126)-INDEX('PTRM input'!$G$277:$P$326,A27offset,$E1126))*OFFSET($F$7,0,$E1126))-SUM($G1126:AW1126))*(OFFSET('PTRM input'!$G$477,0,$E1126-1)/A27taxstdlife))))</f>
        <v>0</v>
      </c>
      <c r="AY1126" s="251">
        <f ca="1">IF(A27taxstdlife="n/a","n/a",IF(A27taxstdlife="",0,IF(AY$3&gt;(A27stdlife+$E1126),((INDEX('PTRM input'!$G$385:$P$434,A27offset,$E1126)-INDEX('PTRM input'!$G$277:$P$326,A27offset,$E1126))*OFFSET($F$7,0,$E1126))-SUM($G1126:AX1126),(((INDEX('PTRM input'!$G$385:$P$434,A27offset,$E1126)-INDEX('PTRM input'!$G$277:$P$326,A27offset,$E1126))*OFFSET($F$7,0,$E1126))-SUM($G1126:AX1126))*(OFFSET('PTRM input'!$G$477,0,$E1126-1)/A27taxstdlife))))</f>
        <v>0</v>
      </c>
      <c r="AZ1126" s="251">
        <f ca="1">IF(A27taxstdlife="n/a","n/a",IF(A27taxstdlife="",0,IF(AZ$3&gt;(A27stdlife+$E1126),((INDEX('PTRM input'!$G$385:$P$434,A27offset,$E1126)-INDEX('PTRM input'!$G$277:$P$326,A27offset,$E1126))*OFFSET($F$7,0,$E1126))-SUM($G1126:AY1126),(((INDEX('PTRM input'!$G$385:$P$434,A27offset,$E1126)-INDEX('PTRM input'!$G$277:$P$326,A27offset,$E1126))*OFFSET($F$7,0,$E1126))-SUM($G1126:AY1126))*(OFFSET('PTRM input'!$G$477,0,$E1126-1)/A27taxstdlife))))</f>
        <v>0</v>
      </c>
      <c r="BA1126" s="251">
        <f ca="1">IF(A27taxstdlife="n/a","n/a",IF(A27taxstdlife="",0,IF(BA$3&gt;(A27stdlife+$E1126),((INDEX('PTRM input'!$G$385:$P$434,A27offset,$E1126)-INDEX('PTRM input'!$G$277:$P$326,A27offset,$E1126))*OFFSET($F$7,0,$E1126))-SUM($G1126:AZ1126),(((INDEX('PTRM input'!$G$385:$P$434,A27offset,$E1126)-INDEX('PTRM input'!$G$277:$P$326,A27offset,$E1126))*OFFSET($F$7,0,$E1126))-SUM($G1126:AZ1126))*(OFFSET('PTRM input'!$G$477,0,$E1126-1)/A27taxstdlife))))</f>
        <v>0</v>
      </c>
      <c r="BB1126" s="251">
        <f ca="1">IF(A27taxstdlife="n/a","n/a",IF(A27taxstdlife="",0,IF(BB$3&gt;(A27stdlife+$E1126),((INDEX('PTRM input'!$G$385:$P$434,A27offset,$E1126)-INDEX('PTRM input'!$G$277:$P$326,A27offset,$E1126))*OFFSET($F$7,0,$E1126))-SUM($G1126:BA1126),(((INDEX('PTRM input'!$G$385:$P$434,A27offset,$E1126)-INDEX('PTRM input'!$G$277:$P$326,A27offset,$E1126))*OFFSET($F$7,0,$E1126))-SUM($G1126:BA1126))*(OFFSET('PTRM input'!$G$477,0,$E1126-1)/A27taxstdlife))))</f>
        <v>0</v>
      </c>
      <c r="BC1126" s="251">
        <f ca="1">IF(A27taxstdlife="n/a","n/a",IF(A27taxstdlife="",0,IF(BC$3&gt;(A27stdlife+$E1126),((INDEX('PTRM input'!$G$385:$P$434,A27offset,$E1126)-INDEX('PTRM input'!$G$277:$P$326,A27offset,$E1126))*OFFSET($F$7,0,$E1126))-SUM($G1126:BB1126),(((INDEX('PTRM input'!$G$385:$P$434,A27offset,$E1126)-INDEX('PTRM input'!$G$277:$P$326,A27offset,$E1126))*OFFSET($F$7,0,$E1126))-SUM($G1126:BB1126))*(OFFSET('PTRM input'!$G$477,0,$E1126-1)/A27taxstdlife))))</f>
        <v>0</v>
      </c>
      <c r="BD1126" s="251">
        <f ca="1">IF(A27taxstdlife="n/a","n/a",IF(A27taxstdlife="",0,IF(BD$3&gt;(A27stdlife+$E1126),((INDEX('PTRM input'!$G$385:$P$434,A27offset,$E1126)-INDEX('PTRM input'!$G$277:$P$326,A27offset,$E1126))*OFFSET($F$7,0,$E1126))-SUM($G1126:BC1126),(((INDEX('PTRM input'!$G$385:$P$434,A27offset,$E1126)-INDEX('PTRM input'!$G$277:$P$326,A27offset,$E1126))*OFFSET($F$7,0,$E1126))-SUM($G1126:BC1126))*(OFFSET('PTRM input'!$G$477,0,$E1126-1)/A27taxstdlife))))</f>
        <v>0</v>
      </c>
      <c r="BE1126" s="251">
        <f ca="1">IF(A27taxstdlife="n/a","n/a",IF(A27taxstdlife="",0,IF(BE$3&gt;(A27stdlife+$E1126),((INDEX('PTRM input'!$G$385:$P$434,A27offset,$E1126)-INDEX('PTRM input'!$G$277:$P$326,A27offset,$E1126))*OFFSET($F$7,0,$E1126))-SUM($G1126:BD1126),(((INDEX('PTRM input'!$G$385:$P$434,A27offset,$E1126)-INDEX('PTRM input'!$G$277:$P$326,A27offset,$E1126))*OFFSET($F$7,0,$E1126))-SUM($G1126:BD1126))*(OFFSET('PTRM input'!$G$477,0,$E1126-1)/A27taxstdlife))))</f>
        <v>0</v>
      </c>
      <c r="BF1126" s="251">
        <f ca="1">IF(A27taxstdlife="n/a","n/a",IF(A27taxstdlife="",0,IF(BF$3&gt;(A27stdlife+$E1126),((INDEX('PTRM input'!$G$385:$P$434,A27offset,$E1126)-INDEX('PTRM input'!$G$277:$P$326,A27offset,$E1126))*OFFSET($F$7,0,$E1126))-SUM($G1126:BE1126),(((INDEX('PTRM input'!$G$385:$P$434,A27offset,$E1126)-INDEX('PTRM input'!$G$277:$P$326,A27offset,$E1126))*OFFSET($F$7,0,$E1126))-SUM($G1126:BE1126))*(OFFSET('PTRM input'!$G$477,0,$E1126-1)/A27taxstdlife))))</f>
        <v>0</v>
      </c>
      <c r="BG1126" s="251">
        <f ca="1">IF(A27taxstdlife="n/a","n/a",IF(A27taxstdlife="",0,IF(BG$3&gt;(A27stdlife+$E1126),((INDEX('PTRM input'!$G$385:$P$434,A27offset,$E1126)-INDEX('PTRM input'!$G$277:$P$326,A27offset,$E1126))*OFFSET($F$7,0,$E1126))-SUM($G1126:BF1126),(((INDEX('PTRM input'!$G$385:$P$434,A27offset,$E1126)-INDEX('PTRM input'!$G$277:$P$326,A27offset,$E1126))*OFFSET($F$7,0,$E1126))-SUM($G1126:BF1126))*(OFFSET('PTRM input'!$G$477,0,$E1126-1)/A27taxstdlife))))</f>
        <v>0</v>
      </c>
      <c r="BH1126" s="251">
        <f ca="1">IF(A27taxstdlife="n/a","n/a",IF(A27taxstdlife="",0,IF(BH$3&gt;(A27stdlife+$E1126),((INDEX('PTRM input'!$G$385:$P$434,A27offset,$E1126)-INDEX('PTRM input'!$G$277:$P$326,A27offset,$E1126))*OFFSET($F$7,0,$E1126))-SUM($G1126:BG1126),(((INDEX('PTRM input'!$G$385:$P$434,A27offset,$E1126)-INDEX('PTRM input'!$G$277:$P$326,A27offset,$E1126))*OFFSET($F$7,0,$E1126))-SUM($G1126:BG1126))*(OFFSET('PTRM input'!$G$477,0,$E1126-1)/A27taxstdlife))))</f>
        <v>0</v>
      </c>
      <c r="BI1126" s="251">
        <f ca="1">IF(A27taxstdlife="n/a","n/a",IF(A27taxstdlife="",0,IF(BI$3&gt;(A27stdlife+$E1126),((INDEX('PTRM input'!$G$385:$P$434,A27offset,$E1126)-INDEX('PTRM input'!$G$277:$P$326,A27offset,$E1126))*OFFSET($F$7,0,$E1126))-SUM($G1126:BH1126),(((INDEX('PTRM input'!$G$385:$P$434,A27offset,$E1126)-INDEX('PTRM input'!$G$277:$P$326,A27offset,$E1126))*OFFSET($F$7,0,$E1126))-SUM($G1126:BH1126))*(OFFSET('PTRM input'!$G$477,0,$E1126-1)/A27taxstdlife))))</f>
        <v>0</v>
      </c>
      <c r="BJ1126" s="116"/>
      <c r="BK1126" s="116"/>
      <c r="BL1126" s="116"/>
      <c r="BM1126" s="116"/>
    </row>
    <row r="1127" spans="1:65" ht="12.75" hidden="1" customHeight="1" outlineLevel="2">
      <c r="A1127" s="366"/>
      <c r="B1127" s="19"/>
      <c r="C1127" s="18"/>
      <c r="D1127" s="760"/>
      <c r="E1127" s="86">
        <v>8</v>
      </c>
      <c r="F1127" s="356"/>
      <c r="G1127" s="434"/>
      <c r="H1127" s="435"/>
      <c r="I1127" s="435"/>
      <c r="J1127" s="435"/>
      <c r="K1127" s="435"/>
      <c r="L1127" s="435"/>
      <c r="M1127" s="435"/>
      <c r="N1127" s="619"/>
      <c r="O1127" s="251">
        <f ca="1">IF(A27taxstdlife="n/a","n/a",IF(A27taxstdlife="",0,IF(O$3&gt;(A27stdlife+$E1127),((INDEX('PTRM input'!$G$385:$P$434,A27offset,$E1127)-INDEX('PTRM input'!$G$277:$P$326,A27offset,$E1127))*OFFSET($F$7,0,$E1127))-SUM($G1127:N1127),(((INDEX('PTRM input'!$G$385:$P$434,A27offset,$E1127)-INDEX('PTRM input'!$G$277:$P$326,A27offset,$E1127))*OFFSET($F$7,0,$E1127))-SUM($G1127:N1127))*(OFFSET('PTRM input'!$G$477,0,$E1127-1)/A27taxstdlife))))</f>
        <v>0</v>
      </c>
      <c r="P1127" s="251">
        <f ca="1">IF(A27taxstdlife="n/a","n/a",IF(A27taxstdlife="",0,IF(P$3&gt;(A27stdlife+$E1127),((INDEX('PTRM input'!$G$385:$P$434,A27offset,$E1127)-INDEX('PTRM input'!$G$277:$P$326,A27offset,$E1127))*OFFSET($F$7,0,$E1127))-SUM($G1127:O1127),(((INDEX('PTRM input'!$G$385:$P$434,A27offset,$E1127)-INDEX('PTRM input'!$G$277:$P$326,A27offset,$E1127))*OFFSET($F$7,0,$E1127))-SUM($G1127:O1127))*(OFFSET('PTRM input'!$G$477,0,$E1127-1)/A27taxstdlife))))</f>
        <v>0</v>
      </c>
      <c r="Q1127" s="251">
        <f ca="1">IF(A27taxstdlife="n/a","n/a",IF(A27taxstdlife="",0,IF(Q$3&gt;(A27stdlife+$E1127),((INDEX('PTRM input'!$G$385:$P$434,A27offset,$E1127)-INDEX('PTRM input'!$G$277:$P$326,A27offset,$E1127))*OFFSET($F$7,0,$E1127))-SUM($G1127:P1127),(((INDEX('PTRM input'!$G$385:$P$434,A27offset,$E1127)-INDEX('PTRM input'!$G$277:$P$326,A27offset,$E1127))*OFFSET($F$7,0,$E1127))-SUM($G1127:P1127))*(OFFSET('PTRM input'!$G$477,0,$E1127-1)/A27taxstdlife))))</f>
        <v>0</v>
      </c>
      <c r="R1127" s="251">
        <f ca="1">IF(A27taxstdlife="n/a","n/a",IF(A27taxstdlife="",0,IF(R$3&gt;(A27stdlife+$E1127),((INDEX('PTRM input'!$G$385:$P$434,A27offset,$E1127)-INDEX('PTRM input'!$G$277:$P$326,A27offset,$E1127))*OFFSET($F$7,0,$E1127))-SUM($G1127:Q1127),(((INDEX('PTRM input'!$G$385:$P$434,A27offset,$E1127)-INDEX('PTRM input'!$G$277:$P$326,A27offset,$E1127))*OFFSET($F$7,0,$E1127))-SUM($G1127:Q1127))*(OFFSET('PTRM input'!$G$477,0,$E1127-1)/A27taxstdlife))))</f>
        <v>0</v>
      </c>
      <c r="S1127" s="251">
        <f ca="1">IF(A27taxstdlife="n/a","n/a",IF(A27taxstdlife="",0,IF(S$3&gt;(A27stdlife+$E1127),((INDEX('PTRM input'!$G$385:$P$434,A27offset,$E1127)-INDEX('PTRM input'!$G$277:$P$326,A27offset,$E1127))*OFFSET($F$7,0,$E1127))-SUM($G1127:R1127),(((INDEX('PTRM input'!$G$385:$P$434,A27offset,$E1127)-INDEX('PTRM input'!$G$277:$P$326,A27offset,$E1127))*OFFSET($F$7,0,$E1127))-SUM($G1127:R1127))*(OFFSET('PTRM input'!$G$477,0,$E1127-1)/A27taxstdlife))))</f>
        <v>0</v>
      </c>
      <c r="T1127" s="251">
        <f ca="1">IF(A27taxstdlife="n/a","n/a",IF(A27taxstdlife="",0,IF(T$3&gt;(A27stdlife+$E1127),((INDEX('PTRM input'!$G$385:$P$434,A27offset,$E1127)-INDEX('PTRM input'!$G$277:$P$326,A27offset,$E1127))*OFFSET($F$7,0,$E1127))-SUM($G1127:S1127),(((INDEX('PTRM input'!$G$385:$P$434,A27offset,$E1127)-INDEX('PTRM input'!$G$277:$P$326,A27offset,$E1127))*OFFSET($F$7,0,$E1127))-SUM($G1127:S1127))*(OFFSET('PTRM input'!$G$477,0,$E1127-1)/A27taxstdlife))))</f>
        <v>0</v>
      </c>
      <c r="U1127" s="251">
        <f ca="1">IF(A27taxstdlife="n/a","n/a",IF(A27taxstdlife="",0,IF(U$3&gt;(A27stdlife+$E1127),((INDEX('PTRM input'!$G$385:$P$434,A27offset,$E1127)-INDEX('PTRM input'!$G$277:$P$326,A27offset,$E1127))*OFFSET($F$7,0,$E1127))-SUM($G1127:T1127),(((INDEX('PTRM input'!$G$385:$P$434,A27offset,$E1127)-INDEX('PTRM input'!$G$277:$P$326,A27offset,$E1127))*OFFSET($F$7,0,$E1127))-SUM($G1127:T1127))*(OFFSET('PTRM input'!$G$477,0,$E1127-1)/A27taxstdlife))))</f>
        <v>0</v>
      </c>
      <c r="V1127" s="251">
        <f ca="1">IF(A27taxstdlife="n/a","n/a",IF(A27taxstdlife="",0,IF(V$3&gt;(A27stdlife+$E1127),((INDEX('PTRM input'!$G$385:$P$434,A27offset,$E1127)-INDEX('PTRM input'!$G$277:$P$326,A27offset,$E1127))*OFFSET($F$7,0,$E1127))-SUM($G1127:U1127),(((INDEX('PTRM input'!$G$385:$P$434,A27offset,$E1127)-INDEX('PTRM input'!$G$277:$P$326,A27offset,$E1127))*OFFSET($F$7,0,$E1127))-SUM($G1127:U1127))*(OFFSET('PTRM input'!$G$477,0,$E1127-1)/A27taxstdlife))))</f>
        <v>0</v>
      </c>
      <c r="W1127" s="251">
        <f ca="1">IF(A27taxstdlife="n/a","n/a",IF(A27taxstdlife="",0,IF(W$3&gt;(A27stdlife+$E1127),((INDEX('PTRM input'!$G$385:$P$434,A27offset,$E1127)-INDEX('PTRM input'!$G$277:$P$326,A27offset,$E1127))*OFFSET($F$7,0,$E1127))-SUM($G1127:V1127),(((INDEX('PTRM input'!$G$385:$P$434,A27offset,$E1127)-INDEX('PTRM input'!$G$277:$P$326,A27offset,$E1127))*OFFSET($F$7,0,$E1127))-SUM($G1127:V1127))*(OFFSET('PTRM input'!$G$477,0,$E1127-1)/A27taxstdlife))))</f>
        <v>0</v>
      </c>
      <c r="X1127" s="251">
        <f ca="1">IF(A27taxstdlife="n/a","n/a",IF(A27taxstdlife="",0,IF(X$3&gt;(A27stdlife+$E1127),((INDEX('PTRM input'!$G$385:$P$434,A27offset,$E1127)-INDEX('PTRM input'!$G$277:$P$326,A27offset,$E1127))*OFFSET($F$7,0,$E1127))-SUM($G1127:W1127),(((INDEX('PTRM input'!$G$385:$P$434,A27offset,$E1127)-INDEX('PTRM input'!$G$277:$P$326,A27offset,$E1127))*OFFSET($F$7,0,$E1127))-SUM($G1127:W1127))*(OFFSET('PTRM input'!$G$477,0,$E1127-1)/A27taxstdlife))))</f>
        <v>0</v>
      </c>
      <c r="Y1127" s="251">
        <f ca="1">IF(A27taxstdlife="n/a","n/a",IF(A27taxstdlife="",0,IF(Y$3&gt;(A27stdlife+$E1127),((INDEX('PTRM input'!$G$385:$P$434,A27offset,$E1127)-INDEX('PTRM input'!$G$277:$P$326,A27offset,$E1127))*OFFSET($F$7,0,$E1127))-SUM($G1127:X1127),(((INDEX('PTRM input'!$G$385:$P$434,A27offset,$E1127)-INDEX('PTRM input'!$G$277:$P$326,A27offset,$E1127))*OFFSET($F$7,0,$E1127))-SUM($G1127:X1127))*(OFFSET('PTRM input'!$G$477,0,$E1127-1)/A27taxstdlife))))</f>
        <v>0</v>
      </c>
      <c r="Z1127" s="251">
        <f ca="1">IF(A27taxstdlife="n/a","n/a",IF(A27taxstdlife="",0,IF(Z$3&gt;(A27stdlife+$E1127),((INDEX('PTRM input'!$G$385:$P$434,A27offset,$E1127)-INDEX('PTRM input'!$G$277:$P$326,A27offset,$E1127))*OFFSET($F$7,0,$E1127))-SUM($G1127:Y1127),(((INDEX('PTRM input'!$G$385:$P$434,A27offset,$E1127)-INDEX('PTRM input'!$G$277:$P$326,A27offset,$E1127))*OFFSET($F$7,0,$E1127))-SUM($G1127:Y1127))*(OFFSET('PTRM input'!$G$477,0,$E1127-1)/A27taxstdlife))))</f>
        <v>0</v>
      </c>
      <c r="AA1127" s="251">
        <f ca="1">IF(A27taxstdlife="n/a","n/a",IF(A27taxstdlife="",0,IF(AA$3&gt;(A27stdlife+$E1127),((INDEX('PTRM input'!$G$385:$P$434,A27offset,$E1127)-INDEX('PTRM input'!$G$277:$P$326,A27offset,$E1127))*OFFSET($F$7,0,$E1127))-SUM($G1127:Z1127),(((INDEX('PTRM input'!$G$385:$P$434,A27offset,$E1127)-INDEX('PTRM input'!$G$277:$P$326,A27offset,$E1127))*OFFSET($F$7,0,$E1127))-SUM($G1127:Z1127))*(OFFSET('PTRM input'!$G$477,0,$E1127-1)/A27taxstdlife))))</f>
        <v>0</v>
      </c>
      <c r="AB1127" s="251">
        <f ca="1">IF(A27taxstdlife="n/a","n/a",IF(A27taxstdlife="",0,IF(AB$3&gt;(A27stdlife+$E1127),((INDEX('PTRM input'!$G$385:$P$434,A27offset,$E1127)-INDEX('PTRM input'!$G$277:$P$326,A27offset,$E1127))*OFFSET($F$7,0,$E1127))-SUM($G1127:AA1127),(((INDEX('PTRM input'!$G$385:$P$434,A27offset,$E1127)-INDEX('PTRM input'!$G$277:$P$326,A27offset,$E1127))*OFFSET($F$7,0,$E1127))-SUM($G1127:AA1127))*(OFFSET('PTRM input'!$G$477,0,$E1127-1)/A27taxstdlife))))</f>
        <v>0</v>
      </c>
      <c r="AC1127" s="251">
        <f ca="1">IF(A27taxstdlife="n/a","n/a",IF(A27taxstdlife="",0,IF(AC$3&gt;(A27stdlife+$E1127),((INDEX('PTRM input'!$G$385:$P$434,A27offset,$E1127)-INDEX('PTRM input'!$G$277:$P$326,A27offset,$E1127))*OFFSET($F$7,0,$E1127))-SUM($G1127:AB1127),(((INDEX('PTRM input'!$G$385:$P$434,A27offset,$E1127)-INDEX('PTRM input'!$G$277:$P$326,A27offset,$E1127))*OFFSET($F$7,0,$E1127))-SUM($G1127:AB1127))*(OFFSET('PTRM input'!$G$477,0,$E1127-1)/A27taxstdlife))))</f>
        <v>0</v>
      </c>
      <c r="AD1127" s="251">
        <f ca="1">IF(A27taxstdlife="n/a","n/a",IF(A27taxstdlife="",0,IF(AD$3&gt;(A27stdlife+$E1127),((INDEX('PTRM input'!$G$385:$P$434,A27offset,$E1127)-INDEX('PTRM input'!$G$277:$P$326,A27offset,$E1127))*OFFSET($F$7,0,$E1127))-SUM($G1127:AC1127),(((INDEX('PTRM input'!$G$385:$P$434,A27offset,$E1127)-INDEX('PTRM input'!$G$277:$P$326,A27offset,$E1127))*OFFSET($F$7,0,$E1127))-SUM($G1127:AC1127))*(OFFSET('PTRM input'!$G$477,0,$E1127-1)/A27taxstdlife))))</f>
        <v>0</v>
      </c>
      <c r="AE1127" s="251">
        <f ca="1">IF(A27taxstdlife="n/a","n/a",IF(A27taxstdlife="",0,IF(AE$3&gt;(A27stdlife+$E1127),((INDEX('PTRM input'!$G$385:$P$434,A27offset,$E1127)-INDEX('PTRM input'!$G$277:$P$326,A27offset,$E1127))*OFFSET($F$7,0,$E1127))-SUM($G1127:AD1127),(((INDEX('PTRM input'!$G$385:$P$434,A27offset,$E1127)-INDEX('PTRM input'!$G$277:$P$326,A27offset,$E1127))*OFFSET($F$7,0,$E1127))-SUM($G1127:AD1127))*(OFFSET('PTRM input'!$G$477,0,$E1127-1)/A27taxstdlife))))</f>
        <v>0</v>
      </c>
      <c r="AF1127" s="251">
        <f ca="1">IF(A27taxstdlife="n/a","n/a",IF(A27taxstdlife="",0,IF(AF$3&gt;(A27stdlife+$E1127),((INDEX('PTRM input'!$G$385:$P$434,A27offset,$E1127)-INDEX('PTRM input'!$G$277:$P$326,A27offset,$E1127))*OFFSET($F$7,0,$E1127))-SUM($G1127:AE1127),(((INDEX('PTRM input'!$G$385:$P$434,A27offset,$E1127)-INDEX('PTRM input'!$G$277:$P$326,A27offset,$E1127))*OFFSET($F$7,0,$E1127))-SUM($G1127:AE1127))*(OFFSET('PTRM input'!$G$477,0,$E1127-1)/A27taxstdlife))))</f>
        <v>0</v>
      </c>
      <c r="AG1127" s="251">
        <f ca="1">IF(A27taxstdlife="n/a","n/a",IF(A27taxstdlife="",0,IF(AG$3&gt;(A27stdlife+$E1127),((INDEX('PTRM input'!$G$385:$P$434,A27offset,$E1127)-INDEX('PTRM input'!$G$277:$P$326,A27offset,$E1127))*OFFSET($F$7,0,$E1127))-SUM($G1127:AF1127),(((INDEX('PTRM input'!$G$385:$P$434,A27offset,$E1127)-INDEX('PTRM input'!$G$277:$P$326,A27offset,$E1127))*OFFSET($F$7,0,$E1127))-SUM($G1127:AF1127))*(OFFSET('PTRM input'!$G$477,0,$E1127-1)/A27taxstdlife))))</f>
        <v>0</v>
      </c>
      <c r="AH1127" s="251">
        <f ca="1">IF(A27taxstdlife="n/a","n/a",IF(A27taxstdlife="",0,IF(AH$3&gt;(A27stdlife+$E1127),((INDEX('PTRM input'!$G$385:$P$434,A27offset,$E1127)-INDEX('PTRM input'!$G$277:$P$326,A27offset,$E1127))*OFFSET($F$7,0,$E1127))-SUM($G1127:AG1127),(((INDEX('PTRM input'!$G$385:$P$434,A27offset,$E1127)-INDEX('PTRM input'!$G$277:$P$326,A27offset,$E1127))*OFFSET($F$7,0,$E1127))-SUM($G1127:AG1127))*(OFFSET('PTRM input'!$G$477,0,$E1127-1)/A27taxstdlife))))</f>
        <v>0</v>
      </c>
      <c r="AI1127" s="251">
        <f ca="1">IF(A27taxstdlife="n/a","n/a",IF(A27taxstdlife="",0,IF(AI$3&gt;(A27stdlife+$E1127),((INDEX('PTRM input'!$G$385:$P$434,A27offset,$E1127)-INDEX('PTRM input'!$G$277:$P$326,A27offset,$E1127))*OFFSET($F$7,0,$E1127))-SUM($G1127:AH1127),(((INDEX('PTRM input'!$G$385:$P$434,A27offset,$E1127)-INDEX('PTRM input'!$G$277:$P$326,A27offset,$E1127))*OFFSET($F$7,0,$E1127))-SUM($G1127:AH1127))*(OFFSET('PTRM input'!$G$477,0,$E1127-1)/A27taxstdlife))))</f>
        <v>0</v>
      </c>
      <c r="AJ1127" s="251">
        <f ca="1">IF(A27taxstdlife="n/a","n/a",IF(A27taxstdlife="",0,IF(AJ$3&gt;(A27stdlife+$E1127),((INDEX('PTRM input'!$G$385:$P$434,A27offset,$E1127)-INDEX('PTRM input'!$G$277:$P$326,A27offset,$E1127))*OFFSET($F$7,0,$E1127))-SUM($G1127:AI1127),(((INDEX('PTRM input'!$G$385:$P$434,A27offset,$E1127)-INDEX('PTRM input'!$G$277:$P$326,A27offset,$E1127))*OFFSET($F$7,0,$E1127))-SUM($G1127:AI1127))*(OFFSET('PTRM input'!$G$477,0,$E1127-1)/A27taxstdlife))))</f>
        <v>0</v>
      </c>
      <c r="AK1127" s="251">
        <f ca="1">IF(A27taxstdlife="n/a","n/a",IF(A27taxstdlife="",0,IF(AK$3&gt;(A27stdlife+$E1127),((INDEX('PTRM input'!$G$385:$P$434,A27offset,$E1127)-INDEX('PTRM input'!$G$277:$P$326,A27offset,$E1127))*OFFSET($F$7,0,$E1127))-SUM($G1127:AJ1127),(((INDEX('PTRM input'!$G$385:$P$434,A27offset,$E1127)-INDEX('PTRM input'!$G$277:$P$326,A27offset,$E1127))*OFFSET($F$7,0,$E1127))-SUM($G1127:AJ1127))*(OFFSET('PTRM input'!$G$477,0,$E1127-1)/A27taxstdlife))))</f>
        <v>0</v>
      </c>
      <c r="AL1127" s="251">
        <f ca="1">IF(A27taxstdlife="n/a","n/a",IF(A27taxstdlife="",0,IF(AL$3&gt;(A27stdlife+$E1127),((INDEX('PTRM input'!$G$385:$P$434,A27offset,$E1127)-INDEX('PTRM input'!$G$277:$P$326,A27offset,$E1127))*OFFSET($F$7,0,$E1127))-SUM($G1127:AK1127),(((INDEX('PTRM input'!$G$385:$P$434,A27offset,$E1127)-INDEX('PTRM input'!$G$277:$P$326,A27offset,$E1127))*OFFSET($F$7,0,$E1127))-SUM($G1127:AK1127))*(OFFSET('PTRM input'!$G$477,0,$E1127-1)/A27taxstdlife))))</f>
        <v>0</v>
      </c>
      <c r="AM1127" s="251">
        <f ca="1">IF(A27taxstdlife="n/a","n/a",IF(A27taxstdlife="",0,IF(AM$3&gt;(A27stdlife+$E1127),((INDEX('PTRM input'!$G$385:$P$434,A27offset,$E1127)-INDEX('PTRM input'!$G$277:$P$326,A27offset,$E1127))*OFFSET($F$7,0,$E1127))-SUM($G1127:AL1127),(((INDEX('PTRM input'!$G$385:$P$434,A27offset,$E1127)-INDEX('PTRM input'!$G$277:$P$326,A27offset,$E1127))*OFFSET($F$7,0,$E1127))-SUM($G1127:AL1127))*(OFFSET('PTRM input'!$G$477,0,$E1127-1)/A27taxstdlife))))</f>
        <v>0</v>
      </c>
      <c r="AN1127" s="251">
        <f ca="1">IF(A27taxstdlife="n/a","n/a",IF(A27taxstdlife="",0,IF(AN$3&gt;(A27stdlife+$E1127),((INDEX('PTRM input'!$G$385:$P$434,A27offset,$E1127)-INDEX('PTRM input'!$G$277:$P$326,A27offset,$E1127))*OFFSET($F$7,0,$E1127))-SUM($G1127:AM1127),(((INDEX('PTRM input'!$G$385:$P$434,A27offset,$E1127)-INDEX('PTRM input'!$G$277:$P$326,A27offset,$E1127))*OFFSET($F$7,0,$E1127))-SUM($G1127:AM1127))*(OFFSET('PTRM input'!$G$477,0,$E1127-1)/A27taxstdlife))))</f>
        <v>0</v>
      </c>
      <c r="AO1127" s="251">
        <f ca="1">IF(A27taxstdlife="n/a","n/a",IF(A27taxstdlife="",0,IF(AO$3&gt;(A27stdlife+$E1127),((INDEX('PTRM input'!$G$385:$P$434,A27offset,$E1127)-INDEX('PTRM input'!$G$277:$P$326,A27offset,$E1127))*OFFSET($F$7,0,$E1127))-SUM($G1127:AN1127),(((INDEX('PTRM input'!$G$385:$P$434,A27offset,$E1127)-INDEX('PTRM input'!$G$277:$P$326,A27offset,$E1127))*OFFSET($F$7,0,$E1127))-SUM($G1127:AN1127))*(OFFSET('PTRM input'!$G$477,0,$E1127-1)/A27taxstdlife))))</f>
        <v>0</v>
      </c>
      <c r="AP1127" s="251">
        <f ca="1">IF(A27taxstdlife="n/a","n/a",IF(A27taxstdlife="",0,IF(AP$3&gt;(A27stdlife+$E1127),((INDEX('PTRM input'!$G$385:$P$434,A27offset,$E1127)-INDEX('PTRM input'!$G$277:$P$326,A27offset,$E1127))*OFFSET($F$7,0,$E1127))-SUM($G1127:AO1127),(((INDEX('PTRM input'!$G$385:$P$434,A27offset,$E1127)-INDEX('PTRM input'!$G$277:$P$326,A27offset,$E1127))*OFFSET($F$7,0,$E1127))-SUM($G1127:AO1127))*(OFFSET('PTRM input'!$G$477,0,$E1127-1)/A27taxstdlife))))</f>
        <v>0</v>
      </c>
      <c r="AQ1127" s="251">
        <f ca="1">IF(A27taxstdlife="n/a","n/a",IF(A27taxstdlife="",0,IF(AQ$3&gt;(A27stdlife+$E1127),((INDEX('PTRM input'!$G$385:$P$434,A27offset,$E1127)-INDEX('PTRM input'!$G$277:$P$326,A27offset,$E1127))*OFFSET($F$7,0,$E1127))-SUM($G1127:AP1127),(((INDEX('PTRM input'!$G$385:$P$434,A27offset,$E1127)-INDEX('PTRM input'!$G$277:$P$326,A27offset,$E1127))*OFFSET($F$7,0,$E1127))-SUM($G1127:AP1127))*(OFFSET('PTRM input'!$G$477,0,$E1127-1)/A27taxstdlife))))</f>
        <v>0</v>
      </c>
      <c r="AR1127" s="251">
        <f ca="1">IF(A27taxstdlife="n/a","n/a",IF(A27taxstdlife="",0,IF(AR$3&gt;(A27stdlife+$E1127),((INDEX('PTRM input'!$G$385:$P$434,A27offset,$E1127)-INDEX('PTRM input'!$G$277:$P$326,A27offset,$E1127))*OFFSET($F$7,0,$E1127))-SUM($G1127:AQ1127),(((INDEX('PTRM input'!$G$385:$P$434,A27offset,$E1127)-INDEX('PTRM input'!$G$277:$P$326,A27offset,$E1127))*OFFSET($F$7,0,$E1127))-SUM($G1127:AQ1127))*(OFFSET('PTRM input'!$G$477,0,$E1127-1)/A27taxstdlife))))</f>
        <v>0</v>
      </c>
      <c r="AS1127" s="251">
        <f ca="1">IF(A27taxstdlife="n/a","n/a",IF(A27taxstdlife="",0,IF(AS$3&gt;(A27stdlife+$E1127),((INDEX('PTRM input'!$G$385:$P$434,A27offset,$E1127)-INDEX('PTRM input'!$G$277:$P$326,A27offset,$E1127))*OFFSET($F$7,0,$E1127))-SUM($G1127:AR1127),(((INDEX('PTRM input'!$G$385:$P$434,A27offset,$E1127)-INDEX('PTRM input'!$G$277:$P$326,A27offset,$E1127))*OFFSET($F$7,0,$E1127))-SUM($G1127:AR1127))*(OFFSET('PTRM input'!$G$477,0,$E1127-1)/A27taxstdlife))))</f>
        <v>0</v>
      </c>
      <c r="AT1127" s="251">
        <f ca="1">IF(A27taxstdlife="n/a","n/a",IF(A27taxstdlife="",0,IF(AT$3&gt;(A27stdlife+$E1127),((INDEX('PTRM input'!$G$385:$P$434,A27offset,$E1127)-INDEX('PTRM input'!$G$277:$P$326,A27offset,$E1127))*OFFSET($F$7,0,$E1127))-SUM($G1127:AS1127),(((INDEX('PTRM input'!$G$385:$P$434,A27offset,$E1127)-INDEX('PTRM input'!$G$277:$P$326,A27offset,$E1127))*OFFSET($F$7,0,$E1127))-SUM($G1127:AS1127))*(OFFSET('PTRM input'!$G$477,0,$E1127-1)/A27taxstdlife))))</f>
        <v>0</v>
      </c>
      <c r="AU1127" s="251">
        <f ca="1">IF(A27taxstdlife="n/a","n/a",IF(A27taxstdlife="",0,IF(AU$3&gt;(A27stdlife+$E1127),((INDEX('PTRM input'!$G$385:$P$434,A27offset,$E1127)-INDEX('PTRM input'!$G$277:$P$326,A27offset,$E1127))*OFFSET($F$7,0,$E1127))-SUM($G1127:AT1127),(((INDEX('PTRM input'!$G$385:$P$434,A27offset,$E1127)-INDEX('PTRM input'!$G$277:$P$326,A27offset,$E1127))*OFFSET($F$7,0,$E1127))-SUM($G1127:AT1127))*(OFFSET('PTRM input'!$G$477,0,$E1127-1)/A27taxstdlife))))</f>
        <v>0</v>
      </c>
      <c r="AV1127" s="251">
        <f ca="1">IF(A27taxstdlife="n/a","n/a",IF(A27taxstdlife="",0,IF(AV$3&gt;(A27stdlife+$E1127),((INDEX('PTRM input'!$G$385:$P$434,A27offset,$E1127)-INDEX('PTRM input'!$G$277:$P$326,A27offset,$E1127))*OFFSET($F$7,0,$E1127))-SUM($G1127:AU1127),(((INDEX('PTRM input'!$G$385:$P$434,A27offset,$E1127)-INDEX('PTRM input'!$G$277:$P$326,A27offset,$E1127))*OFFSET($F$7,0,$E1127))-SUM($G1127:AU1127))*(OFFSET('PTRM input'!$G$477,0,$E1127-1)/A27taxstdlife))))</f>
        <v>0</v>
      </c>
      <c r="AW1127" s="251">
        <f ca="1">IF(A27taxstdlife="n/a","n/a",IF(A27taxstdlife="",0,IF(AW$3&gt;(A27stdlife+$E1127),((INDEX('PTRM input'!$G$385:$P$434,A27offset,$E1127)-INDEX('PTRM input'!$G$277:$P$326,A27offset,$E1127))*OFFSET($F$7,0,$E1127))-SUM($G1127:AV1127),(((INDEX('PTRM input'!$G$385:$P$434,A27offset,$E1127)-INDEX('PTRM input'!$G$277:$P$326,A27offset,$E1127))*OFFSET($F$7,0,$E1127))-SUM($G1127:AV1127))*(OFFSET('PTRM input'!$G$477,0,$E1127-1)/A27taxstdlife))))</f>
        <v>0</v>
      </c>
      <c r="AX1127" s="251">
        <f ca="1">IF(A27taxstdlife="n/a","n/a",IF(A27taxstdlife="",0,IF(AX$3&gt;(A27stdlife+$E1127),((INDEX('PTRM input'!$G$385:$P$434,A27offset,$E1127)-INDEX('PTRM input'!$G$277:$P$326,A27offset,$E1127))*OFFSET($F$7,0,$E1127))-SUM($G1127:AW1127),(((INDEX('PTRM input'!$G$385:$P$434,A27offset,$E1127)-INDEX('PTRM input'!$G$277:$P$326,A27offset,$E1127))*OFFSET($F$7,0,$E1127))-SUM($G1127:AW1127))*(OFFSET('PTRM input'!$G$477,0,$E1127-1)/A27taxstdlife))))</f>
        <v>0</v>
      </c>
      <c r="AY1127" s="251">
        <f ca="1">IF(A27taxstdlife="n/a","n/a",IF(A27taxstdlife="",0,IF(AY$3&gt;(A27stdlife+$E1127),((INDEX('PTRM input'!$G$385:$P$434,A27offset,$E1127)-INDEX('PTRM input'!$G$277:$P$326,A27offset,$E1127))*OFFSET($F$7,0,$E1127))-SUM($G1127:AX1127),(((INDEX('PTRM input'!$G$385:$P$434,A27offset,$E1127)-INDEX('PTRM input'!$G$277:$P$326,A27offset,$E1127))*OFFSET($F$7,0,$E1127))-SUM($G1127:AX1127))*(OFFSET('PTRM input'!$G$477,0,$E1127-1)/A27taxstdlife))))</f>
        <v>0</v>
      </c>
      <c r="AZ1127" s="251">
        <f ca="1">IF(A27taxstdlife="n/a","n/a",IF(A27taxstdlife="",0,IF(AZ$3&gt;(A27stdlife+$E1127),((INDEX('PTRM input'!$G$385:$P$434,A27offset,$E1127)-INDEX('PTRM input'!$G$277:$P$326,A27offset,$E1127))*OFFSET($F$7,0,$E1127))-SUM($G1127:AY1127),(((INDEX('PTRM input'!$G$385:$P$434,A27offset,$E1127)-INDEX('PTRM input'!$G$277:$P$326,A27offset,$E1127))*OFFSET($F$7,0,$E1127))-SUM($G1127:AY1127))*(OFFSET('PTRM input'!$G$477,0,$E1127-1)/A27taxstdlife))))</f>
        <v>0</v>
      </c>
      <c r="BA1127" s="251">
        <f ca="1">IF(A27taxstdlife="n/a","n/a",IF(A27taxstdlife="",0,IF(BA$3&gt;(A27stdlife+$E1127),((INDEX('PTRM input'!$G$385:$P$434,A27offset,$E1127)-INDEX('PTRM input'!$G$277:$P$326,A27offset,$E1127))*OFFSET($F$7,0,$E1127))-SUM($G1127:AZ1127),(((INDEX('PTRM input'!$G$385:$P$434,A27offset,$E1127)-INDEX('PTRM input'!$G$277:$P$326,A27offset,$E1127))*OFFSET($F$7,0,$E1127))-SUM($G1127:AZ1127))*(OFFSET('PTRM input'!$G$477,0,$E1127-1)/A27taxstdlife))))</f>
        <v>0</v>
      </c>
      <c r="BB1127" s="251">
        <f ca="1">IF(A27taxstdlife="n/a","n/a",IF(A27taxstdlife="",0,IF(BB$3&gt;(A27stdlife+$E1127),((INDEX('PTRM input'!$G$385:$P$434,A27offset,$E1127)-INDEX('PTRM input'!$G$277:$P$326,A27offset,$E1127))*OFFSET($F$7,0,$E1127))-SUM($G1127:BA1127),(((INDEX('PTRM input'!$G$385:$P$434,A27offset,$E1127)-INDEX('PTRM input'!$G$277:$P$326,A27offset,$E1127))*OFFSET($F$7,0,$E1127))-SUM($G1127:BA1127))*(OFFSET('PTRM input'!$G$477,0,$E1127-1)/A27taxstdlife))))</f>
        <v>0</v>
      </c>
      <c r="BC1127" s="251">
        <f ca="1">IF(A27taxstdlife="n/a","n/a",IF(A27taxstdlife="",0,IF(BC$3&gt;(A27stdlife+$E1127),((INDEX('PTRM input'!$G$385:$P$434,A27offset,$E1127)-INDEX('PTRM input'!$G$277:$P$326,A27offset,$E1127))*OFFSET($F$7,0,$E1127))-SUM($G1127:BB1127),(((INDEX('PTRM input'!$G$385:$P$434,A27offset,$E1127)-INDEX('PTRM input'!$G$277:$P$326,A27offset,$E1127))*OFFSET($F$7,0,$E1127))-SUM($G1127:BB1127))*(OFFSET('PTRM input'!$G$477,0,$E1127-1)/A27taxstdlife))))</f>
        <v>0</v>
      </c>
      <c r="BD1127" s="251">
        <f ca="1">IF(A27taxstdlife="n/a","n/a",IF(A27taxstdlife="",0,IF(BD$3&gt;(A27stdlife+$E1127),((INDEX('PTRM input'!$G$385:$P$434,A27offset,$E1127)-INDEX('PTRM input'!$G$277:$P$326,A27offset,$E1127))*OFFSET($F$7,0,$E1127))-SUM($G1127:BC1127),(((INDEX('PTRM input'!$G$385:$P$434,A27offset,$E1127)-INDEX('PTRM input'!$G$277:$P$326,A27offset,$E1127))*OFFSET($F$7,0,$E1127))-SUM($G1127:BC1127))*(OFFSET('PTRM input'!$G$477,0,$E1127-1)/A27taxstdlife))))</f>
        <v>0</v>
      </c>
      <c r="BE1127" s="251">
        <f ca="1">IF(A27taxstdlife="n/a","n/a",IF(A27taxstdlife="",0,IF(BE$3&gt;(A27stdlife+$E1127),((INDEX('PTRM input'!$G$385:$P$434,A27offset,$E1127)-INDEX('PTRM input'!$G$277:$P$326,A27offset,$E1127))*OFFSET($F$7,0,$E1127))-SUM($G1127:BD1127),(((INDEX('PTRM input'!$G$385:$P$434,A27offset,$E1127)-INDEX('PTRM input'!$G$277:$P$326,A27offset,$E1127))*OFFSET($F$7,0,$E1127))-SUM($G1127:BD1127))*(OFFSET('PTRM input'!$G$477,0,$E1127-1)/A27taxstdlife))))</f>
        <v>0</v>
      </c>
      <c r="BF1127" s="251">
        <f ca="1">IF(A27taxstdlife="n/a","n/a",IF(A27taxstdlife="",0,IF(BF$3&gt;(A27stdlife+$E1127),((INDEX('PTRM input'!$G$385:$P$434,A27offset,$E1127)-INDEX('PTRM input'!$G$277:$P$326,A27offset,$E1127))*OFFSET($F$7,0,$E1127))-SUM($G1127:BE1127),(((INDEX('PTRM input'!$G$385:$P$434,A27offset,$E1127)-INDEX('PTRM input'!$G$277:$P$326,A27offset,$E1127))*OFFSET($F$7,0,$E1127))-SUM($G1127:BE1127))*(OFFSET('PTRM input'!$G$477,0,$E1127-1)/A27taxstdlife))))</f>
        <v>0</v>
      </c>
      <c r="BG1127" s="251">
        <f ca="1">IF(A27taxstdlife="n/a","n/a",IF(A27taxstdlife="",0,IF(BG$3&gt;(A27stdlife+$E1127),((INDEX('PTRM input'!$G$385:$P$434,A27offset,$E1127)-INDEX('PTRM input'!$G$277:$P$326,A27offset,$E1127))*OFFSET($F$7,0,$E1127))-SUM($G1127:BF1127),(((INDEX('PTRM input'!$G$385:$P$434,A27offset,$E1127)-INDEX('PTRM input'!$G$277:$P$326,A27offset,$E1127))*OFFSET($F$7,0,$E1127))-SUM($G1127:BF1127))*(OFFSET('PTRM input'!$G$477,0,$E1127-1)/A27taxstdlife))))</f>
        <v>0</v>
      </c>
      <c r="BH1127" s="251">
        <f ca="1">IF(A27taxstdlife="n/a","n/a",IF(A27taxstdlife="",0,IF(BH$3&gt;(A27stdlife+$E1127),((INDEX('PTRM input'!$G$385:$P$434,A27offset,$E1127)-INDEX('PTRM input'!$G$277:$P$326,A27offset,$E1127))*OFFSET($F$7,0,$E1127))-SUM($G1127:BG1127),(((INDEX('PTRM input'!$G$385:$P$434,A27offset,$E1127)-INDEX('PTRM input'!$G$277:$P$326,A27offset,$E1127))*OFFSET($F$7,0,$E1127))-SUM($G1127:BG1127))*(OFFSET('PTRM input'!$G$477,0,$E1127-1)/A27taxstdlife))))</f>
        <v>0</v>
      </c>
      <c r="BI1127" s="251">
        <f ca="1">IF(A27taxstdlife="n/a","n/a",IF(A27taxstdlife="",0,IF(BI$3&gt;(A27stdlife+$E1127),((INDEX('PTRM input'!$G$385:$P$434,A27offset,$E1127)-INDEX('PTRM input'!$G$277:$P$326,A27offset,$E1127))*OFFSET($F$7,0,$E1127))-SUM($G1127:BH1127),(((INDEX('PTRM input'!$G$385:$P$434,A27offset,$E1127)-INDEX('PTRM input'!$G$277:$P$326,A27offset,$E1127))*OFFSET($F$7,0,$E1127))-SUM($G1127:BH1127))*(OFFSET('PTRM input'!$G$477,0,$E1127-1)/A27taxstdlife))))</f>
        <v>0</v>
      </c>
      <c r="BJ1127" s="116"/>
      <c r="BK1127" s="116"/>
      <c r="BL1127" s="116"/>
      <c r="BM1127" s="116"/>
    </row>
    <row r="1128" spans="1:65" ht="12.75" hidden="1" customHeight="1" outlineLevel="2">
      <c r="A1128" s="366"/>
      <c r="B1128" s="19"/>
      <c r="C1128" s="18"/>
      <c r="D1128" s="760"/>
      <c r="E1128" s="86">
        <v>9</v>
      </c>
      <c r="F1128" s="356"/>
      <c r="G1128" s="434"/>
      <c r="H1128" s="435"/>
      <c r="I1128" s="435"/>
      <c r="J1128" s="435"/>
      <c r="K1128" s="435"/>
      <c r="L1128" s="435"/>
      <c r="M1128" s="435"/>
      <c r="N1128" s="435"/>
      <c r="O1128" s="619"/>
      <c r="P1128" s="251">
        <f ca="1">IF(A27taxstdlife="n/a","n/a",IF(A27taxstdlife="",0,IF(P$3&gt;(A27stdlife+$E1128),((INDEX('PTRM input'!$G$385:$P$434,A27offset,$E1128)-INDEX('PTRM input'!$G$277:$P$326,A27offset,$E1128))*OFFSET($F$7,0,$E1128))-SUM($G1128:O1128),(((INDEX('PTRM input'!$G$385:$P$434,A27offset,$E1128)-INDEX('PTRM input'!$G$277:$P$326,A27offset,$E1128))*OFFSET($F$7,0,$E1128))-SUM($G1128:O1128))*(OFFSET('PTRM input'!$G$477,0,$E1128-1)/A27taxstdlife))))</f>
        <v>0</v>
      </c>
      <c r="Q1128" s="251">
        <f ca="1">IF(A27taxstdlife="n/a","n/a",IF(A27taxstdlife="",0,IF(Q$3&gt;(A27stdlife+$E1128),((INDEX('PTRM input'!$G$385:$P$434,A27offset,$E1128)-INDEX('PTRM input'!$G$277:$P$326,A27offset,$E1128))*OFFSET($F$7,0,$E1128))-SUM($G1128:P1128),(((INDEX('PTRM input'!$G$385:$P$434,A27offset,$E1128)-INDEX('PTRM input'!$G$277:$P$326,A27offset,$E1128))*OFFSET($F$7,0,$E1128))-SUM($G1128:P1128))*(OFFSET('PTRM input'!$G$477,0,$E1128-1)/A27taxstdlife))))</f>
        <v>0</v>
      </c>
      <c r="R1128" s="251">
        <f ca="1">IF(A27taxstdlife="n/a","n/a",IF(A27taxstdlife="",0,IF(R$3&gt;(A27stdlife+$E1128),((INDEX('PTRM input'!$G$385:$P$434,A27offset,$E1128)-INDEX('PTRM input'!$G$277:$P$326,A27offset,$E1128))*OFFSET($F$7,0,$E1128))-SUM($G1128:Q1128),(((INDEX('PTRM input'!$G$385:$P$434,A27offset,$E1128)-INDEX('PTRM input'!$G$277:$P$326,A27offset,$E1128))*OFFSET($F$7,0,$E1128))-SUM($G1128:Q1128))*(OFFSET('PTRM input'!$G$477,0,$E1128-1)/A27taxstdlife))))</f>
        <v>0</v>
      </c>
      <c r="S1128" s="251">
        <f ca="1">IF(A27taxstdlife="n/a","n/a",IF(A27taxstdlife="",0,IF(S$3&gt;(A27stdlife+$E1128),((INDEX('PTRM input'!$G$385:$P$434,A27offset,$E1128)-INDEX('PTRM input'!$G$277:$P$326,A27offset,$E1128))*OFFSET($F$7,0,$E1128))-SUM($G1128:R1128),(((INDEX('PTRM input'!$G$385:$P$434,A27offset,$E1128)-INDEX('PTRM input'!$G$277:$P$326,A27offset,$E1128))*OFFSET($F$7,0,$E1128))-SUM($G1128:R1128))*(OFFSET('PTRM input'!$G$477,0,$E1128-1)/A27taxstdlife))))</f>
        <v>0</v>
      </c>
      <c r="T1128" s="251">
        <f ca="1">IF(A27taxstdlife="n/a","n/a",IF(A27taxstdlife="",0,IF(T$3&gt;(A27stdlife+$E1128),((INDEX('PTRM input'!$G$385:$P$434,A27offset,$E1128)-INDEX('PTRM input'!$G$277:$P$326,A27offset,$E1128))*OFFSET($F$7,0,$E1128))-SUM($G1128:S1128),(((INDEX('PTRM input'!$G$385:$P$434,A27offset,$E1128)-INDEX('PTRM input'!$G$277:$P$326,A27offset,$E1128))*OFFSET($F$7,0,$E1128))-SUM($G1128:S1128))*(OFFSET('PTRM input'!$G$477,0,$E1128-1)/A27taxstdlife))))</f>
        <v>0</v>
      </c>
      <c r="U1128" s="251">
        <f ca="1">IF(A27taxstdlife="n/a","n/a",IF(A27taxstdlife="",0,IF(U$3&gt;(A27stdlife+$E1128),((INDEX('PTRM input'!$G$385:$P$434,A27offset,$E1128)-INDEX('PTRM input'!$G$277:$P$326,A27offset,$E1128))*OFFSET($F$7,0,$E1128))-SUM($G1128:T1128),(((INDEX('PTRM input'!$G$385:$P$434,A27offset,$E1128)-INDEX('PTRM input'!$G$277:$P$326,A27offset,$E1128))*OFFSET($F$7,0,$E1128))-SUM($G1128:T1128))*(OFFSET('PTRM input'!$G$477,0,$E1128-1)/A27taxstdlife))))</f>
        <v>0</v>
      </c>
      <c r="V1128" s="251">
        <f ca="1">IF(A27taxstdlife="n/a","n/a",IF(A27taxstdlife="",0,IF(V$3&gt;(A27stdlife+$E1128),((INDEX('PTRM input'!$G$385:$P$434,A27offset,$E1128)-INDEX('PTRM input'!$G$277:$P$326,A27offset,$E1128))*OFFSET($F$7,0,$E1128))-SUM($G1128:U1128),(((INDEX('PTRM input'!$G$385:$P$434,A27offset,$E1128)-INDEX('PTRM input'!$G$277:$P$326,A27offset,$E1128))*OFFSET($F$7,0,$E1128))-SUM($G1128:U1128))*(OFFSET('PTRM input'!$G$477,0,$E1128-1)/A27taxstdlife))))</f>
        <v>0</v>
      </c>
      <c r="W1128" s="251">
        <f ca="1">IF(A27taxstdlife="n/a","n/a",IF(A27taxstdlife="",0,IF(W$3&gt;(A27stdlife+$E1128),((INDEX('PTRM input'!$G$385:$P$434,A27offset,$E1128)-INDEX('PTRM input'!$G$277:$P$326,A27offset,$E1128))*OFFSET($F$7,0,$E1128))-SUM($G1128:V1128),(((INDEX('PTRM input'!$G$385:$P$434,A27offset,$E1128)-INDEX('PTRM input'!$G$277:$P$326,A27offset,$E1128))*OFFSET($F$7,0,$E1128))-SUM($G1128:V1128))*(OFFSET('PTRM input'!$G$477,0,$E1128-1)/A27taxstdlife))))</f>
        <v>0</v>
      </c>
      <c r="X1128" s="251">
        <f ca="1">IF(A27taxstdlife="n/a","n/a",IF(A27taxstdlife="",0,IF(X$3&gt;(A27stdlife+$E1128),((INDEX('PTRM input'!$G$385:$P$434,A27offset,$E1128)-INDEX('PTRM input'!$G$277:$P$326,A27offset,$E1128))*OFFSET($F$7,0,$E1128))-SUM($G1128:W1128),(((INDEX('PTRM input'!$G$385:$P$434,A27offset,$E1128)-INDEX('PTRM input'!$G$277:$P$326,A27offset,$E1128))*OFFSET($F$7,0,$E1128))-SUM($G1128:W1128))*(OFFSET('PTRM input'!$G$477,0,$E1128-1)/A27taxstdlife))))</f>
        <v>0</v>
      </c>
      <c r="Y1128" s="251">
        <f ca="1">IF(A27taxstdlife="n/a","n/a",IF(A27taxstdlife="",0,IF(Y$3&gt;(A27stdlife+$E1128),((INDEX('PTRM input'!$G$385:$P$434,A27offset,$E1128)-INDEX('PTRM input'!$G$277:$P$326,A27offset,$E1128))*OFFSET($F$7,0,$E1128))-SUM($G1128:X1128),(((INDEX('PTRM input'!$G$385:$P$434,A27offset,$E1128)-INDEX('PTRM input'!$G$277:$P$326,A27offset,$E1128))*OFFSET($F$7,0,$E1128))-SUM($G1128:X1128))*(OFFSET('PTRM input'!$G$477,0,$E1128-1)/A27taxstdlife))))</f>
        <v>0</v>
      </c>
      <c r="Z1128" s="251">
        <f ca="1">IF(A27taxstdlife="n/a","n/a",IF(A27taxstdlife="",0,IF(Z$3&gt;(A27stdlife+$E1128),((INDEX('PTRM input'!$G$385:$P$434,A27offset,$E1128)-INDEX('PTRM input'!$G$277:$P$326,A27offset,$E1128))*OFFSET($F$7,0,$E1128))-SUM($G1128:Y1128),(((INDEX('PTRM input'!$G$385:$P$434,A27offset,$E1128)-INDEX('PTRM input'!$G$277:$P$326,A27offset,$E1128))*OFFSET($F$7,0,$E1128))-SUM($G1128:Y1128))*(OFFSET('PTRM input'!$G$477,0,$E1128-1)/A27taxstdlife))))</f>
        <v>0</v>
      </c>
      <c r="AA1128" s="251">
        <f ca="1">IF(A27taxstdlife="n/a","n/a",IF(A27taxstdlife="",0,IF(AA$3&gt;(A27stdlife+$E1128),((INDEX('PTRM input'!$G$385:$P$434,A27offset,$E1128)-INDEX('PTRM input'!$G$277:$P$326,A27offset,$E1128))*OFFSET($F$7,0,$E1128))-SUM($G1128:Z1128),(((INDEX('PTRM input'!$G$385:$P$434,A27offset,$E1128)-INDEX('PTRM input'!$G$277:$P$326,A27offset,$E1128))*OFFSET($F$7,0,$E1128))-SUM($G1128:Z1128))*(OFFSET('PTRM input'!$G$477,0,$E1128-1)/A27taxstdlife))))</f>
        <v>0</v>
      </c>
      <c r="AB1128" s="251">
        <f ca="1">IF(A27taxstdlife="n/a","n/a",IF(A27taxstdlife="",0,IF(AB$3&gt;(A27stdlife+$E1128),((INDEX('PTRM input'!$G$385:$P$434,A27offset,$E1128)-INDEX('PTRM input'!$G$277:$P$326,A27offset,$E1128))*OFFSET($F$7,0,$E1128))-SUM($G1128:AA1128),(((INDEX('PTRM input'!$G$385:$P$434,A27offset,$E1128)-INDEX('PTRM input'!$G$277:$P$326,A27offset,$E1128))*OFFSET($F$7,0,$E1128))-SUM($G1128:AA1128))*(OFFSET('PTRM input'!$G$477,0,$E1128-1)/A27taxstdlife))))</f>
        <v>0</v>
      </c>
      <c r="AC1128" s="251">
        <f ca="1">IF(A27taxstdlife="n/a","n/a",IF(A27taxstdlife="",0,IF(AC$3&gt;(A27stdlife+$E1128),((INDEX('PTRM input'!$G$385:$P$434,A27offset,$E1128)-INDEX('PTRM input'!$G$277:$P$326,A27offset,$E1128))*OFFSET($F$7,0,$E1128))-SUM($G1128:AB1128),(((INDEX('PTRM input'!$G$385:$P$434,A27offset,$E1128)-INDEX('PTRM input'!$G$277:$P$326,A27offset,$E1128))*OFFSET($F$7,0,$E1128))-SUM($G1128:AB1128))*(OFFSET('PTRM input'!$G$477,0,$E1128-1)/A27taxstdlife))))</f>
        <v>0</v>
      </c>
      <c r="AD1128" s="251">
        <f ca="1">IF(A27taxstdlife="n/a","n/a",IF(A27taxstdlife="",0,IF(AD$3&gt;(A27stdlife+$E1128),((INDEX('PTRM input'!$G$385:$P$434,A27offset,$E1128)-INDEX('PTRM input'!$G$277:$P$326,A27offset,$E1128))*OFFSET($F$7,0,$E1128))-SUM($G1128:AC1128),(((INDEX('PTRM input'!$G$385:$P$434,A27offset,$E1128)-INDEX('PTRM input'!$G$277:$P$326,A27offset,$E1128))*OFFSET($F$7,0,$E1128))-SUM($G1128:AC1128))*(OFFSET('PTRM input'!$G$477,0,$E1128-1)/A27taxstdlife))))</f>
        <v>0</v>
      </c>
      <c r="AE1128" s="251">
        <f ca="1">IF(A27taxstdlife="n/a","n/a",IF(A27taxstdlife="",0,IF(AE$3&gt;(A27stdlife+$E1128),((INDEX('PTRM input'!$G$385:$P$434,A27offset,$E1128)-INDEX('PTRM input'!$G$277:$P$326,A27offset,$E1128))*OFFSET($F$7,0,$E1128))-SUM($G1128:AD1128),(((INDEX('PTRM input'!$G$385:$P$434,A27offset,$E1128)-INDEX('PTRM input'!$G$277:$P$326,A27offset,$E1128))*OFFSET($F$7,0,$E1128))-SUM($G1128:AD1128))*(OFFSET('PTRM input'!$G$477,0,$E1128-1)/A27taxstdlife))))</f>
        <v>0</v>
      </c>
      <c r="AF1128" s="251">
        <f ca="1">IF(A27taxstdlife="n/a","n/a",IF(A27taxstdlife="",0,IF(AF$3&gt;(A27stdlife+$E1128),((INDEX('PTRM input'!$G$385:$P$434,A27offset,$E1128)-INDEX('PTRM input'!$G$277:$P$326,A27offset,$E1128))*OFFSET($F$7,0,$E1128))-SUM($G1128:AE1128),(((INDEX('PTRM input'!$G$385:$P$434,A27offset,$E1128)-INDEX('PTRM input'!$G$277:$P$326,A27offset,$E1128))*OFFSET($F$7,0,$E1128))-SUM($G1128:AE1128))*(OFFSET('PTRM input'!$G$477,0,$E1128-1)/A27taxstdlife))))</f>
        <v>0</v>
      </c>
      <c r="AG1128" s="251">
        <f ca="1">IF(A27taxstdlife="n/a","n/a",IF(A27taxstdlife="",0,IF(AG$3&gt;(A27stdlife+$E1128),((INDEX('PTRM input'!$G$385:$P$434,A27offset,$E1128)-INDEX('PTRM input'!$G$277:$P$326,A27offset,$E1128))*OFFSET($F$7,0,$E1128))-SUM($G1128:AF1128),(((INDEX('PTRM input'!$G$385:$P$434,A27offset,$E1128)-INDEX('PTRM input'!$G$277:$P$326,A27offset,$E1128))*OFFSET($F$7,0,$E1128))-SUM($G1128:AF1128))*(OFFSET('PTRM input'!$G$477,0,$E1128-1)/A27taxstdlife))))</f>
        <v>0</v>
      </c>
      <c r="AH1128" s="251">
        <f ca="1">IF(A27taxstdlife="n/a","n/a",IF(A27taxstdlife="",0,IF(AH$3&gt;(A27stdlife+$E1128),((INDEX('PTRM input'!$G$385:$P$434,A27offset,$E1128)-INDEX('PTRM input'!$G$277:$P$326,A27offset,$E1128))*OFFSET($F$7,0,$E1128))-SUM($G1128:AG1128),(((INDEX('PTRM input'!$G$385:$P$434,A27offset,$E1128)-INDEX('PTRM input'!$G$277:$P$326,A27offset,$E1128))*OFFSET($F$7,0,$E1128))-SUM($G1128:AG1128))*(OFFSET('PTRM input'!$G$477,0,$E1128-1)/A27taxstdlife))))</f>
        <v>0</v>
      </c>
      <c r="AI1128" s="251">
        <f ca="1">IF(A27taxstdlife="n/a","n/a",IF(A27taxstdlife="",0,IF(AI$3&gt;(A27stdlife+$E1128),((INDEX('PTRM input'!$G$385:$P$434,A27offset,$E1128)-INDEX('PTRM input'!$G$277:$P$326,A27offset,$E1128))*OFFSET($F$7,0,$E1128))-SUM($G1128:AH1128),(((INDEX('PTRM input'!$G$385:$P$434,A27offset,$E1128)-INDEX('PTRM input'!$G$277:$P$326,A27offset,$E1128))*OFFSET($F$7,0,$E1128))-SUM($G1128:AH1128))*(OFFSET('PTRM input'!$G$477,0,$E1128-1)/A27taxstdlife))))</f>
        <v>0</v>
      </c>
      <c r="AJ1128" s="251">
        <f ca="1">IF(A27taxstdlife="n/a","n/a",IF(A27taxstdlife="",0,IF(AJ$3&gt;(A27stdlife+$E1128),((INDEX('PTRM input'!$G$385:$P$434,A27offset,$E1128)-INDEX('PTRM input'!$G$277:$P$326,A27offset,$E1128))*OFFSET($F$7,0,$E1128))-SUM($G1128:AI1128),(((INDEX('PTRM input'!$G$385:$P$434,A27offset,$E1128)-INDEX('PTRM input'!$G$277:$P$326,A27offset,$E1128))*OFFSET($F$7,0,$E1128))-SUM($G1128:AI1128))*(OFFSET('PTRM input'!$G$477,0,$E1128-1)/A27taxstdlife))))</f>
        <v>0</v>
      </c>
      <c r="AK1128" s="251">
        <f ca="1">IF(A27taxstdlife="n/a","n/a",IF(A27taxstdlife="",0,IF(AK$3&gt;(A27stdlife+$E1128),((INDEX('PTRM input'!$G$385:$P$434,A27offset,$E1128)-INDEX('PTRM input'!$G$277:$P$326,A27offset,$E1128))*OFFSET($F$7,0,$E1128))-SUM($G1128:AJ1128),(((INDEX('PTRM input'!$G$385:$P$434,A27offset,$E1128)-INDEX('PTRM input'!$G$277:$P$326,A27offset,$E1128))*OFFSET($F$7,0,$E1128))-SUM($G1128:AJ1128))*(OFFSET('PTRM input'!$G$477,0,$E1128-1)/A27taxstdlife))))</f>
        <v>0</v>
      </c>
      <c r="AL1128" s="251">
        <f ca="1">IF(A27taxstdlife="n/a","n/a",IF(A27taxstdlife="",0,IF(AL$3&gt;(A27stdlife+$E1128),((INDEX('PTRM input'!$G$385:$P$434,A27offset,$E1128)-INDEX('PTRM input'!$G$277:$P$326,A27offset,$E1128))*OFFSET($F$7,0,$E1128))-SUM($G1128:AK1128),(((INDEX('PTRM input'!$G$385:$P$434,A27offset,$E1128)-INDEX('PTRM input'!$G$277:$P$326,A27offset,$E1128))*OFFSET($F$7,0,$E1128))-SUM($G1128:AK1128))*(OFFSET('PTRM input'!$G$477,0,$E1128-1)/A27taxstdlife))))</f>
        <v>0</v>
      </c>
      <c r="AM1128" s="251">
        <f ca="1">IF(A27taxstdlife="n/a","n/a",IF(A27taxstdlife="",0,IF(AM$3&gt;(A27stdlife+$E1128),((INDEX('PTRM input'!$G$385:$P$434,A27offset,$E1128)-INDEX('PTRM input'!$G$277:$P$326,A27offset,$E1128))*OFFSET($F$7,0,$E1128))-SUM($G1128:AL1128),(((INDEX('PTRM input'!$G$385:$P$434,A27offset,$E1128)-INDEX('PTRM input'!$G$277:$P$326,A27offset,$E1128))*OFFSET($F$7,0,$E1128))-SUM($G1128:AL1128))*(OFFSET('PTRM input'!$G$477,0,$E1128-1)/A27taxstdlife))))</f>
        <v>0</v>
      </c>
      <c r="AN1128" s="251">
        <f ca="1">IF(A27taxstdlife="n/a","n/a",IF(A27taxstdlife="",0,IF(AN$3&gt;(A27stdlife+$E1128),((INDEX('PTRM input'!$G$385:$P$434,A27offset,$E1128)-INDEX('PTRM input'!$G$277:$P$326,A27offset,$E1128))*OFFSET($F$7,0,$E1128))-SUM($G1128:AM1128),(((INDEX('PTRM input'!$G$385:$P$434,A27offset,$E1128)-INDEX('PTRM input'!$G$277:$P$326,A27offset,$E1128))*OFFSET($F$7,0,$E1128))-SUM($G1128:AM1128))*(OFFSET('PTRM input'!$G$477,0,$E1128-1)/A27taxstdlife))))</f>
        <v>0</v>
      </c>
      <c r="AO1128" s="251">
        <f ca="1">IF(A27taxstdlife="n/a","n/a",IF(A27taxstdlife="",0,IF(AO$3&gt;(A27stdlife+$E1128),((INDEX('PTRM input'!$G$385:$P$434,A27offset,$E1128)-INDEX('PTRM input'!$G$277:$P$326,A27offset,$E1128))*OFFSET($F$7,0,$E1128))-SUM($G1128:AN1128),(((INDEX('PTRM input'!$G$385:$P$434,A27offset,$E1128)-INDEX('PTRM input'!$G$277:$P$326,A27offset,$E1128))*OFFSET($F$7,0,$E1128))-SUM($G1128:AN1128))*(OFFSET('PTRM input'!$G$477,0,$E1128-1)/A27taxstdlife))))</f>
        <v>0</v>
      </c>
      <c r="AP1128" s="251">
        <f ca="1">IF(A27taxstdlife="n/a","n/a",IF(A27taxstdlife="",0,IF(AP$3&gt;(A27stdlife+$E1128),((INDEX('PTRM input'!$G$385:$P$434,A27offset,$E1128)-INDEX('PTRM input'!$G$277:$P$326,A27offset,$E1128))*OFFSET($F$7,0,$E1128))-SUM($G1128:AO1128),(((INDEX('PTRM input'!$G$385:$P$434,A27offset,$E1128)-INDEX('PTRM input'!$G$277:$P$326,A27offset,$E1128))*OFFSET($F$7,0,$E1128))-SUM($G1128:AO1128))*(OFFSET('PTRM input'!$G$477,0,$E1128-1)/A27taxstdlife))))</f>
        <v>0</v>
      </c>
      <c r="AQ1128" s="251">
        <f ca="1">IF(A27taxstdlife="n/a","n/a",IF(A27taxstdlife="",0,IF(AQ$3&gt;(A27stdlife+$E1128),((INDEX('PTRM input'!$G$385:$P$434,A27offset,$E1128)-INDEX('PTRM input'!$G$277:$P$326,A27offset,$E1128))*OFFSET($F$7,0,$E1128))-SUM($G1128:AP1128),(((INDEX('PTRM input'!$G$385:$P$434,A27offset,$E1128)-INDEX('PTRM input'!$G$277:$P$326,A27offset,$E1128))*OFFSET($F$7,0,$E1128))-SUM($G1128:AP1128))*(OFFSET('PTRM input'!$G$477,0,$E1128-1)/A27taxstdlife))))</f>
        <v>0</v>
      </c>
      <c r="AR1128" s="251">
        <f ca="1">IF(A27taxstdlife="n/a","n/a",IF(A27taxstdlife="",0,IF(AR$3&gt;(A27stdlife+$E1128),((INDEX('PTRM input'!$G$385:$P$434,A27offset,$E1128)-INDEX('PTRM input'!$G$277:$P$326,A27offset,$E1128))*OFFSET($F$7,0,$E1128))-SUM($G1128:AQ1128),(((INDEX('PTRM input'!$G$385:$P$434,A27offset,$E1128)-INDEX('PTRM input'!$G$277:$P$326,A27offset,$E1128))*OFFSET($F$7,0,$E1128))-SUM($G1128:AQ1128))*(OFFSET('PTRM input'!$G$477,0,$E1128-1)/A27taxstdlife))))</f>
        <v>0</v>
      </c>
      <c r="AS1128" s="251">
        <f ca="1">IF(A27taxstdlife="n/a","n/a",IF(A27taxstdlife="",0,IF(AS$3&gt;(A27stdlife+$E1128),((INDEX('PTRM input'!$G$385:$P$434,A27offset,$E1128)-INDEX('PTRM input'!$G$277:$P$326,A27offset,$E1128))*OFFSET($F$7,0,$E1128))-SUM($G1128:AR1128),(((INDEX('PTRM input'!$G$385:$P$434,A27offset,$E1128)-INDEX('PTRM input'!$G$277:$P$326,A27offset,$E1128))*OFFSET($F$7,0,$E1128))-SUM($G1128:AR1128))*(OFFSET('PTRM input'!$G$477,0,$E1128-1)/A27taxstdlife))))</f>
        <v>0</v>
      </c>
      <c r="AT1128" s="251">
        <f ca="1">IF(A27taxstdlife="n/a","n/a",IF(A27taxstdlife="",0,IF(AT$3&gt;(A27stdlife+$E1128),((INDEX('PTRM input'!$G$385:$P$434,A27offset,$E1128)-INDEX('PTRM input'!$G$277:$P$326,A27offset,$E1128))*OFFSET($F$7,0,$E1128))-SUM($G1128:AS1128),(((INDEX('PTRM input'!$G$385:$P$434,A27offset,$E1128)-INDEX('PTRM input'!$G$277:$P$326,A27offset,$E1128))*OFFSET($F$7,0,$E1128))-SUM($G1128:AS1128))*(OFFSET('PTRM input'!$G$477,0,$E1128-1)/A27taxstdlife))))</f>
        <v>0</v>
      </c>
      <c r="AU1128" s="251">
        <f ca="1">IF(A27taxstdlife="n/a","n/a",IF(A27taxstdlife="",0,IF(AU$3&gt;(A27stdlife+$E1128),((INDEX('PTRM input'!$G$385:$P$434,A27offset,$E1128)-INDEX('PTRM input'!$G$277:$P$326,A27offset,$E1128))*OFFSET($F$7,0,$E1128))-SUM($G1128:AT1128),(((INDEX('PTRM input'!$G$385:$P$434,A27offset,$E1128)-INDEX('PTRM input'!$G$277:$P$326,A27offset,$E1128))*OFFSET($F$7,0,$E1128))-SUM($G1128:AT1128))*(OFFSET('PTRM input'!$G$477,0,$E1128-1)/A27taxstdlife))))</f>
        <v>0</v>
      </c>
      <c r="AV1128" s="251">
        <f ca="1">IF(A27taxstdlife="n/a","n/a",IF(A27taxstdlife="",0,IF(AV$3&gt;(A27stdlife+$E1128),((INDEX('PTRM input'!$G$385:$P$434,A27offset,$E1128)-INDEX('PTRM input'!$G$277:$P$326,A27offset,$E1128))*OFFSET($F$7,0,$E1128))-SUM($G1128:AU1128),(((INDEX('PTRM input'!$G$385:$P$434,A27offset,$E1128)-INDEX('PTRM input'!$G$277:$P$326,A27offset,$E1128))*OFFSET($F$7,0,$E1128))-SUM($G1128:AU1128))*(OFFSET('PTRM input'!$G$477,0,$E1128-1)/A27taxstdlife))))</f>
        <v>0</v>
      </c>
      <c r="AW1128" s="251">
        <f ca="1">IF(A27taxstdlife="n/a","n/a",IF(A27taxstdlife="",0,IF(AW$3&gt;(A27stdlife+$E1128),((INDEX('PTRM input'!$G$385:$P$434,A27offset,$E1128)-INDEX('PTRM input'!$G$277:$P$326,A27offset,$E1128))*OFFSET($F$7,0,$E1128))-SUM($G1128:AV1128),(((INDEX('PTRM input'!$G$385:$P$434,A27offset,$E1128)-INDEX('PTRM input'!$G$277:$P$326,A27offset,$E1128))*OFFSET($F$7,0,$E1128))-SUM($G1128:AV1128))*(OFFSET('PTRM input'!$G$477,0,$E1128-1)/A27taxstdlife))))</f>
        <v>0</v>
      </c>
      <c r="AX1128" s="251">
        <f ca="1">IF(A27taxstdlife="n/a","n/a",IF(A27taxstdlife="",0,IF(AX$3&gt;(A27stdlife+$E1128),((INDEX('PTRM input'!$G$385:$P$434,A27offset,$E1128)-INDEX('PTRM input'!$G$277:$P$326,A27offset,$E1128))*OFFSET($F$7,0,$E1128))-SUM($G1128:AW1128),(((INDEX('PTRM input'!$G$385:$P$434,A27offset,$E1128)-INDEX('PTRM input'!$G$277:$P$326,A27offset,$E1128))*OFFSET($F$7,0,$E1128))-SUM($G1128:AW1128))*(OFFSET('PTRM input'!$G$477,0,$E1128-1)/A27taxstdlife))))</f>
        <v>0</v>
      </c>
      <c r="AY1128" s="251">
        <f ca="1">IF(A27taxstdlife="n/a","n/a",IF(A27taxstdlife="",0,IF(AY$3&gt;(A27stdlife+$E1128),((INDEX('PTRM input'!$G$385:$P$434,A27offset,$E1128)-INDEX('PTRM input'!$G$277:$P$326,A27offset,$E1128))*OFFSET($F$7,0,$E1128))-SUM($G1128:AX1128),(((INDEX('PTRM input'!$G$385:$P$434,A27offset,$E1128)-INDEX('PTRM input'!$G$277:$P$326,A27offset,$E1128))*OFFSET($F$7,0,$E1128))-SUM($G1128:AX1128))*(OFFSET('PTRM input'!$G$477,0,$E1128-1)/A27taxstdlife))))</f>
        <v>0</v>
      </c>
      <c r="AZ1128" s="251">
        <f ca="1">IF(A27taxstdlife="n/a","n/a",IF(A27taxstdlife="",0,IF(AZ$3&gt;(A27stdlife+$E1128),((INDEX('PTRM input'!$G$385:$P$434,A27offset,$E1128)-INDEX('PTRM input'!$G$277:$P$326,A27offset,$E1128))*OFFSET($F$7,0,$E1128))-SUM($G1128:AY1128),(((INDEX('PTRM input'!$G$385:$P$434,A27offset,$E1128)-INDEX('PTRM input'!$G$277:$P$326,A27offset,$E1128))*OFFSET($F$7,0,$E1128))-SUM($G1128:AY1128))*(OFFSET('PTRM input'!$G$477,0,$E1128-1)/A27taxstdlife))))</f>
        <v>0</v>
      </c>
      <c r="BA1128" s="251">
        <f ca="1">IF(A27taxstdlife="n/a","n/a",IF(A27taxstdlife="",0,IF(BA$3&gt;(A27stdlife+$E1128),((INDEX('PTRM input'!$G$385:$P$434,A27offset,$E1128)-INDEX('PTRM input'!$G$277:$P$326,A27offset,$E1128))*OFFSET($F$7,0,$E1128))-SUM($G1128:AZ1128),(((INDEX('PTRM input'!$G$385:$P$434,A27offset,$E1128)-INDEX('PTRM input'!$G$277:$P$326,A27offset,$E1128))*OFFSET($F$7,0,$E1128))-SUM($G1128:AZ1128))*(OFFSET('PTRM input'!$G$477,0,$E1128-1)/A27taxstdlife))))</f>
        <v>0</v>
      </c>
      <c r="BB1128" s="251">
        <f ca="1">IF(A27taxstdlife="n/a","n/a",IF(A27taxstdlife="",0,IF(BB$3&gt;(A27stdlife+$E1128),((INDEX('PTRM input'!$G$385:$P$434,A27offset,$E1128)-INDEX('PTRM input'!$G$277:$P$326,A27offset,$E1128))*OFFSET($F$7,0,$E1128))-SUM($G1128:BA1128),(((INDEX('PTRM input'!$G$385:$P$434,A27offset,$E1128)-INDEX('PTRM input'!$G$277:$P$326,A27offset,$E1128))*OFFSET($F$7,0,$E1128))-SUM($G1128:BA1128))*(OFFSET('PTRM input'!$G$477,0,$E1128-1)/A27taxstdlife))))</f>
        <v>0</v>
      </c>
      <c r="BC1128" s="251">
        <f ca="1">IF(A27taxstdlife="n/a","n/a",IF(A27taxstdlife="",0,IF(BC$3&gt;(A27stdlife+$E1128),((INDEX('PTRM input'!$G$385:$P$434,A27offset,$E1128)-INDEX('PTRM input'!$G$277:$P$326,A27offset,$E1128))*OFFSET($F$7,0,$E1128))-SUM($G1128:BB1128),(((INDEX('PTRM input'!$G$385:$P$434,A27offset,$E1128)-INDEX('PTRM input'!$G$277:$P$326,A27offset,$E1128))*OFFSET($F$7,0,$E1128))-SUM($G1128:BB1128))*(OFFSET('PTRM input'!$G$477,0,$E1128-1)/A27taxstdlife))))</f>
        <v>0</v>
      </c>
      <c r="BD1128" s="251">
        <f ca="1">IF(A27taxstdlife="n/a","n/a",IF(A27taxstdlife="",0,IF(BD$3&gt;(A27stdlife+$E1128),((INDEX('PTRM input'!$G$385:$P$434,A27offset,$E1128)-INDEX('PTRM input'!$G$277:$P$326,A27offset,$E1128))*OFFSET($F$7,0,$E1128))-SUM($G1128:BC1128),(((INDEX('PTRM input'!$G$385:$P$434,A27offset,$E1128)-INDEX('PTRM input'!$G$277:$P$326,A27offset,$E1128))*OFFSET($F$7,0,$E1128))-SUM($G1128:BC1128))*(OFFSET('PTRM input'!$G$477,0,$E1128-1)/A27taxstdlife))))</f>
        <v>0</v>
      </c>
      <c r="BE1128" s="251">
        <f ca="1">IF(A27taxstdlife="n/a","n/a",IF(A27taxstdlife="",0,IF(BE$3&gt;(A27stdlife+$E1128),((INDEX('PTRM input'!$G$385:$P$434,A27offset,$E1128)-INDEX('PTRM input'!$G$277:$P$326,A27offset,$E1128))*OFFSET($F$7,0,$E1128))-SUM($G1128:BD1128),(((INDEX('PTRM input'!$G$385:$P$434,A27offset,$E1128)-INDEX('PTRM input'!$G$277:$P$326,A27offset,$E1128))*OFFSET($F$7,0,$E1128))-SUM($G1128:BD1128))*(OFFSET('PTRM input'!$G$477,0,$E1128-1)/A27taxstdlife))))</f>
        <v>0</v>
      </c>
      <c r="BF1128" s="251">
        <f ca="1">IF(A27taxstdlife="n/a","n/a",IF(A27taxstdlife="",0,IF(BF$3&gt;(A27stdlife+$E1128),((INDEX('PTRM input'!$G$385:$P$434,A27offset,$E1128)-INDEX('PTRM input'!$G$277:$P$326,A27offset,$E1128))*OFFSET($F$7,0,$E1128))-SUM($G1128:BE1128),(((INDEX('PTRM input'!$G$385:$P$434,A27offset,$E1128)-INDEX('PTRM input'!$G$277:$P$326,A27offset,$E1128))*OFFSET($F$7,0,$E1128))-SUM($G1128:BE1128))*(OFFSET('PTRM input'!$G$477,0,$E1128-1)/A27taxstdlife))))</f>
        <v>0</v>
      </c>
      <c r="BG1128" s="251">
        <f ca="1">IF(A27taxstdlife="n/a","n/a",IF(A27taxstdlife="",0,IF(BG$3&gt;(A27stdlife+$E1128),((INDEX('PTRM input'!$G$385:$P$434,A27offset,$E1128)-INDEX('PTRM input'!$G$277:$P$326,A27offset,$E1128))*OFFSET($F$7,0,$E1128))-SUM($G1128:BF1128),(((INDEX('PTRM input'!$G$385:$P$434,A27offset,$E1128)-INDEX('PTRM input'!$G$277:$P$326,A27offset,$E1128))*OFFSET($F$7,0,$E1128))-SUM($G1128:BF1128))*(OFFSET('PTRM input'!$G$477,0,$E1128-1)/A27taxstdlife))))</f>
        <v>0</v>
      </c>
      <c r="BH1128" s="251">
        <f ca="1">IF(A27taxstdlife="n/a","n/a",IF(A27taxstdlife="",0,IF(BH$3&gt;(A27stdlife+$E1128),((INDEX('PTRM input'!$G$385:$P$434,A27offset,$E1128)-INDEX('PTRM input'!$G$277:$P$326,A27offset,$E1128))*OFFSET($F$7,0,$E1128))-SUM($G1128:BG1128),(((INDEX('PTRM input'!$G$385:$P$434,A27offset,$E1128)-INDEX('PTRM input'!$G$277:$P$326,A27offset,$E1128))*OFFSET($F$7,0,$E1128))-SUM($G1128:BG1128))*(OFFSET('PTRM input'!$G$477,0,$E1128-1)/A27taxstdlife))))</f>
        <v>0</v>
      </c>
      <c r="BI1128" s="251">
        <f ca="1">IF(A27taxstdlife="n/a","n/a",IF(A27taxstdlife="",0,IF(BI$3&gt;(A27stdlife+$E1128),((INDEX('PTRM input'!$G$385:$P$434,A27offset,$E1128)-INDEX('PTRM input'!$G$277:$P$326,A27offset,$E1128))*OFFSET($F$7,0,$E1128))-SUM($G1128:BH1128),(((INDEX('PTRM input'!$G$385:$P$434,A27offset,$E1128)-INDEX('PTRM input'!$G$277:$P$326,A27offset,$E1128))*OFFSET($F$7,0,$E1128))-SUM($G1128:BH1128))*(OFFSET('PTRM input'!$G$477,0,$E1128-1)/A27taxstdlife))))</f>
        <v>0</v>
      </c>
      <c r="BJ1128" s="116"/>
      <c r="BK1128" s="116"/>
      <c r="BL1128" s="116"/>
      <c r="BM1128" s="116"/>
    </row>
    <row r="1129" spans="1:65" ht="12.75" hidden="1" customHeight="1" outlineLevel="2">
      <c r="A1129" s="366"/>
      <c r="B1129" s="19"/>
      <c r="C1129" s="18"/>
      <c r="D1129" s="760"/>
      <c r="E1129" s="87">
        <v>10</v>
      </c>
      <c r="F1129" s="356"/>
      <c r="G1129" s="434"/>
      <c r="H1129" s="435"/>
      <c r="I1129" s="435"/>
      <c r="J1129" s="435"/>
      <c r="K1129" s="435"/>
      <c r="L1129" s="435"/>
      <c r="M1129" s="435"/>
      <c r="N1129" s="435"/>
      <c r="O1129" s="435"/>
      <c r="P1129" s="619"/>
      <c r="Q1129" s="251">
        <f ca="1">IF(A27taxstdlife="n/a","n/a",IF(A27taxstdlife="",0,IF(Q$3&gt;(A27stdlife+$E1129),((INDEX('PTRM input'!$G$385:$P$434,A27offset,$E1129)-INDEX('PTRM input'!$G$277:$P$326,A27offset,$E1129))*OFFSET($F$7,0,$E1129))-SUM($G1129:P1129),(((INDEX('PTRM input'!$G$385:$P$434,A27offset,$E1129)-INDEX('PTRM input'!$G$277:$P$326,A27offset,$E1129))*OFFSET($F$7,0,$E1129))-SUM($G1129:P1129))*(OFFSET('PTRM input'!$G$477,0,$E1129-1)/A27taxstdlife))))</f>
        <v>0</v>
      </c>
      <c r="R1129" s="251">
        <f ca="1">IF(A27taxstdlife="n/a","n/a",IF(A27taxstdlife="",0,IF(R$3&gt;(A27stdlife+$E1129),((INDEX('PTRM input'!$G$385:$P$434,A27offset,$E1129)-INDEX('PTRM input'!$G$277:$P$326,A27offset,$E1129))*OFFSET($F$7,0,$E1129))-SUM($G1129:Q1129),(((INDEX('PTRM input'!$G$385:$P$434,A27offset,$E1129)-INDEX('PTRM input'!$G$277:$P$326,A27offset,$E1129))*OFFSET($F$7,0,$E1129))-SUM($G1129:Q1129))*(OFFSET('PTRM input'!$G$477,0,$E1129-1)/A27taxstdlife))))</f>
        <v>0</v>
      </c>
      <c r="S1129" s="251">
        <f ca="1">IF(A27taxstdlife="n/a","n/a",IF(A27taxstdlife="",0,IF(S$3&gt;(A27stdlife+$E1129),((INDEX('PTRM input'!$G$385:$P$434,A27offset,$E1129)-INDEX('PTRM input'!$G$277:$P$326,A27offset,$E1129))*OFFSET($F$7,0,$E1129))-SUM($G1129:R1129),(((INDEX('PTRM input'!$G$385:$P$434,A27offset,$E1129)-INDEX('PTRM input'!$G$277:$P$326,A27offset,$E1129))*OFFSET($F$7,0,$E1129))-SUM($G1129:R1129))*(OFFSET('PTRM input'!$G$477,0,$E1129-1)/A27taxstdlife))))</f>
        <v>0</v>
      </c>
      <c r="T1129" s="251">
        <f ca="1">IF(A27taxstdlife="n/a","n/a",IF(A27taxstdlife="",0,IF(T$3&gt;(A27stdlife+$E1129),((INDEX('PTRM input'!$G$385:$P$434,A27offset,$E1129)-INDEX('PTRM input'!$G$277:$P$326,A27offset,$E1129))*OFFSET($F$7,0,$E1129))-SUM($G1129:S1129),(((INDEX('PTRM input'!$G$385:$P$434,A27offset,$E1129)-INDEX('PTRM input'!$G$277:$P$326,A27offset,$E1129))*OFFSET($F$7,0,$E1129))-SUM($G1129:S1129))*(OFFSET('PTRM input'!$G$477,0,$E1129-1)/A27taxstdlife))))</f>
        <v>0</v>
      </c>
      <c r="U1129" s="251">
        <f ca="1">IF(A27taxstdlife="n/a","n/a",IF(A27taxstdlife="",0,IF(U$3&gt;(A27stdlife+$E1129),((INDEX('PTRM input'!$G$385:$P$434,A27offset,$E1129)-INDEX('PTRM input'!$G$277:$P$326,A27offset,$E1129))*OFFSET($F$7,0,$E1129))-SUM($G1129:T1129),(((INDEX('PTRM input'!$G$385:$P$434,A27offset,$E1129)-INDEX('PTRM input'!$G$277:$P$326,A27offset,$E1129))*OFFSET($F$7,0,$E1129))-SUM($G1129:T1129))*(OFFSET('PTRM input'!$G$477,0,$E1129-1)/A27taxstdlife))))</f>
        <v>0</v>
      </c>
      <c r="V1129" s="251">
        <f ca="1">IF(A27taxstdlife="n/a","n/a",IF(A27taxstdlife="",0,IF(V$3&gt;(A27stdlife+$E1129),((INDEX('PTRM input'!$G$385:$P$434,A27offset,$E1129)-INDEX('PTRM input'!$G$277:$P$326,A27offset,$E1129))*OFFSET($F$7,0,$E1129))-SUM($G1129:U1129),(((INDEX('PTRM input'!$G$385:$P$434,A27offset,$E1129)-INDEX('PTRM input'!$G$277:$P$326,A27offset,$E1129))*OFFSET($F$7,0,$E1129))-SUM($G1129:U1129))*(OFFSET('PTRM input'!$G$477,0,$E1129-1)/A27taxstdlife))))</f>
        <v>0</v>
      </c>
      <c r="W1129" s="251">
        <f ca="1">IF(A27taxstdlife="n/a","n/a",IF(A27taxstdlife="",0,IF(W$3&gt;(A27stdlife+$E1129),((INDEX('PTRM input'!$G$385:$P$434,A27offset,$E1129)-INDEX('PTRM input'!$G$277:$P$326,A27offset,$E1129))*OFFSET($F$7,0,$E1129))-SUM($G1129:V1129),(((INDEX('PTRM input'!$G$385:$P$434,A27offset,$E1129)-INDEX('PTRM input'!$G$277:$P$326,A27offset,$E1129))*OFFSET($F$7,0,$E1129))-SUM($G1129:V1129))*(OFFSET('PTRM input'!$G$477,0,$E1129-1)/A27taxstdlife))))</f>
        <v>0</v>
      </c>
      <c r="X1129" s="251">
        <f ca="1">IF(A27taxstdlife="n/a","n/a",IF(A27taxstdlife="",0,IF(X$3&gt;(A27stdlife+$E1129),((INDEX('PTRM input'!$G$385:$P$434,A27offset,$E1129)-INDEX('PTRM input'!$G$277:$P$326,A27offset,$E1129))*OFFSET($F$7,0,$E1129))-SUM($G1129:W1129),(((INDEX('PTRM input'!$G$385:$P$434,A27offset,$E1129)-INDEX('PTRM input'!$G$277:$P$326,A27offset,$E1129))*OFFSET($F$7,0,$E1129))-SUM($G1129:W1129))*(OFFSET('PTRM input'!$G$477,0,$E1129-1)/A27taxstdlife))))</f>
        <v>0</v>
      </c>
      <c r="Y1129" s="251">
        <f ca="1">IF(A27taxstdlife="n/a","n/a",IF(A27taxstdlife="",0,IF(Y$3&gt;(A27stdlife+$E1129),((INDEX('PTRM input'!$G$385:$P$434,A27offset,$E1129)-INDEX('PTRM input'!$G$277:$P$326,A27offset,$E1129))*OFFSET($F$7,0,$E1129))-SUM($G1129:X1129),(((INDEX('PTRM input'!$G$385:$P$434,A27offset,$E1129)-INDEX('PTRM input'!$G$277:$P$326,A27offset,$E1129))*OFFSET($F$7,0,$E1129))-SUM($G1129:X1129))*(OFFSET('PTRM input'!$G$477,0,$E1129-1)/A27taxstdlife))))</f>
        <v>0</v>
      </c>
      <c r="Z1129" s="251">
        <f ca="1">IF(A27taxstdlife="n/a","n/a",IF(A27taxstdlife="",0,IF(Z$3&gt;(A27stdlife+$E1129),((INDEX('PTRM input'!$G$385:$P$434,A27offset,$E1129)-INDEX('PTRM input'!$G$277:$P$326,A27offset,$E1129))*OFFSET($F$7,0,$E1129))-SUM($G1129:Y1129),(((INDEX('PTRM input'!$G$385:$P$434,A27offset,$E1129)-INDEX('PTRM input'!$G$277:$P$326,A27offset,$E1129))*OFFSET($F$7,0,$E1129))-SUM($G1129:Y1129))*(OFFSET('PTRM input'!$G$477,0,$E1129-1)/A27taxstdlife))))</f>
        <v>0</v>
      </c>
      <c r="AA1129" s="251">
        <f ca="1">IF(A27taxstdlife="n/a","n/a",IF(A27taxstdlife="",0,IF(AA$3&gt;(A27stdlife+$E1129),((INDEX('PTRM input'!$G$385:$P$434,A27offset,$E1129)-INDEX('PTRM input'!$G$277:$P$326,A27offset,$E1129))*OFFSET($F$7,0,$E1129))-SUM($G1129:Z1129),(((INDEX('PTRM input'!$G$385:$P$434,A27offset,$E1129)-INDEX('PTRM input'!$G$277:$P$326,A27offset,$E1129))*OFFSET($F$7,0,$E1129))-SUM($G1129:Z1129))*(OFFSET('PTRM input'!$G$477,0,$E1129-1)/A27taxstdlife))))</f>
        <v>0</v>
      </c>
      <c r="AB1129" s="251">
        <f ca="1">IF(A27taxstdlife="n/a","n/a",IF(A27taxstdlife="",0,IF(AB$3&gt;(A27stdlife+$E1129),((INDEX('PTRM input'!$G$385:$P$434,A27offset,$E1129)-INDEX('PTRM input'!$G$277:$P$326,A27offset,$E1129))*OFFSET($F$7,0,$E1129))-SUM($G1129:AA1129),(((INDEX('PTRM input'!$G$385:$P$434,A27offset,$E1129)-INDEX('PTRM input'!$G$277:$P$326,A27offset,$E1129))*OFFSET($F$7,0,$E1129))-SUM($G1129:AA1129))*(OFFSET('PTRM input'!$G$477,0,$E1129-1)/A27taxstdlife))))</f>
        <v>0</v>
      </c>
      <c r="AC1129" s="251">
        <f ca="1">IF(A27taxstdlife="n/a","n/a",IF(A27taxstdlife="",0,IF(AC$3&gt;(A27stdlife+$E1129),((INDEX('PTRM input'!$G$385:$P$434,A27offset,$E1129)-INDEX('PTRM input'!$G$277:$P$326,A27offset,$E1129))*OFFSET($F$7,0,$E1129))-SUM($G1129:AB1129),(((INDEX('PTRM input'!$G$385:$P$434,A27offset,$E1129)-INDEX('PTRM input'!$G$277:$P$326,A27offset,$E1129))*OFFSET($F$7,0,$E1129))-SUM($G1129:AB1129))*(OFFSET('PTRM input'!$G$477,0,$E1129-1)/A27taxstdlife))))</f>
        <v>0</v>
      </c>
      <c r="AD1129" s="251">
        <f ca="1">IF(A27taxstdlife="n/a","n/a",IF(A27taxstdlife="",0,IF(AD$3&gt;(A27stdlife+$E1129),((INDEX('PTRM input'!$G$385:$P$434,A27offset,$E1129)-INDEX('PTRM input'!$G$277:$P$326,A27offset,$E1129))*OFFSET($F$7,0,$E1129))-SUM($G1129:AC1129),(((INDEX('PTRM input'!$G$385:$P$434,A27offset,$E1129)-INDEX('PTRM input'!$G$277:$P$326,A27offset,$E1129))*OFFSET($F$7,0,$E1129))-SUM($G1129:AC1129))*(OFFSET('PTRM input'!$G$477,0,$E1129-1)/A27taxstdlife))))</f>
        <v>0</v>
      </c>
      <c r="AE1129" s="251">
        <f ca="1">IF(A27taxstdlife="n/a","n/a",IF(A27taxstdlife="",0,IF(AE$3&gt;(A27stdlife+$E1129),((INDEX('PTRM input'!$G$385:$P$434,A27offset,$E1129)-INDEX('PTRM input'!$G$277:$P$326,A27offset,$E1129))*OFFSET($F$7,0,$E1129))-SUM($G1129:AD1129),(((INDEX('PTRM input'!$G$385:$P$434,A27offset,$E1129)-INDEX('PTRM input'!$G$277:$P$326,A27offset,$E1129))*OFFSET($F$7,0,$E1129))-SUM($G1129:AD1129))*(OFFSET('PTRM input'!$G$477,0,$E1129-1)/A27taxstdlife))))</f>
        <v>0</v>
      </c>
      <c r="AF1129" s="251">
        <f ca="1">IF(A27taxstdlife="n/a","n/a",IF(A27taxstdlife="",0,IF(AF$3&gt;(A27stdlife+$E1129),((INDEX('PTRM input'!$G$385:$P$434,A27offset,$E1129)-INDEX('PTRM input'!$G$277:$P$326,A27offset,$E1129))*OFFSET($F$7,0,$E1129))-SUM($G1129:AE1129),(((INDEX('PTRM input'!$G$385:$P$434,A27offset,$E1129)-INDEX('PTRM input'!$G$277:$P$326,A27offset,$E1129))*OFFSET($F$7,0,$E1129))-SUM($G1129:AE1129))*(OFFSET('PTRM input'!$G$477,0,$E1129-1)/A27taxstdlife))))</f>
        <v>0</v>
      </c>
      <c r="AG1129" s="251">
        <f ca="1">IF(A27taxstdlife="n/a","n/a",IF(A27taxstdlife="",0,IF(AG$3&gt;(A27stdlife+$E1129),((INDEX('PTRM input'!$G$385:$P$434,A27offset,$E1129)-INDEX('PTRM input'!$G$277:$P$326,A27offset,$E1129))*OFFSET($F$7,0,$E1129))-SUM($G1129:AF1129),(((INDEX('PTRM input'!$G$385:$P$434,A27offset,$E1129)-INDEX('PTRM input'!$G$277:$P$326,A27offset,$E1129))*OFFSET($F$7,0,$E1129))-SUM($G1129:AF1129))*(OFFSET('PTRM input'!$G$477,0,$E1129-1)/A27taxstdlife))))</f>
        <v>0</v>
      </c>
      <c r="AH1129" s="251">
        <f ca="1">IF(A27taxstdlife="n/a","n/a",IF(A27taxstdlife="",0,IF(AH$3&gt;(A27stdlife+$E1129),((INDEX('PTRM input'!$G$385:$P$434,A27offset,$E1129)-INDEX('PTRM input'!$G$277:$P$326,A27offset,$E1129))*OFFSET($F$7,0,$E1129))-SUM($G1129:AG1129),(((INDEX('PTRM input'!$G$385:$P$434,A27offset,$E1129)-INDEX('PTRM input'!$G$277:$P$326,A27offset,$E1129))*OFFSET($F$7,0,$E1129))-SUM($G1129:AG1129))*(OFFSET('PTRM input'!$G$477,0,$E1129-1)/A27taxstdlife))))</f>
        <v>0</v>
      </c>
      <c r="AI1129" s="251">
        <f ca="1">IF(A27taxstdlife="n/a","n/a",IF(A27taxstdlife="",0,IF(AI$3&gt;(A27stdlife+$E1129),((INDEX('PTRM input'!$G$385:$P$434,A27offset,$E1129)-INDEX('PTRM input'!$G$277:$P$326,A27offset,$E1129))*OFFSET($F$7,0,$E1129))-SUM($G1129:AH1129),(((INDEX('PTRM input'!$G$385:$P$434,A27offset,$E1129)-INDEX('PTRM input'!$G$277:$P$326,A27offset,$E1129))*OFFSET($F$7,0,$E1129))-SUM($G1129:AH1129))*(OFFSET('PTRM input'!$G$477,0,$E1129-1)/A27taxstdlife))))</f>
        <v>0</v>
      </c>
      <c r="AJ1129" s="251">
        <f ca="1">IF(A27taxstdlife="n/a","n/a",IF(A27taxstdlife="",0,IF(AJ$3&gt;(A27stdlife+$E1129),((INDEX('PTRM input'!$G$385:$P$434,A27offset,$E1129)-INDEX('PTRM input'!$G$277:$P$326,A27offset,$E1129))*OFFSET($F$7,0,$E1129))-SUM($G1129:AI1129),(((INDEX('PTRM input'!$G$385:$P$434,A27offset,$E1129)-INDEX('PTRM input'!$G$277:$P$326,A27offset,$E1129))*OFFSET($F$7,0,$E1129))-SUM($G1129:AI1129))*(OFFSET('PTRM input'!$G$477,0,$E1129-1)/A27taxstdlife))))</f>
        <v>0</v>
      </c>
      <c r="AK1129" s="251">
        <f ca="1">IF(A27taxstdlife="n/a","n/a",IF(A27taxstdlife="",0,IF(AK$3&gt;(A27stdlife+$E1129),((INDEX('PTRM input'!$G$385:$P$434,A27offset,$E1129)-INDEX('PTRM input'!$G$277:$P$326,A27offset,$E1129))*OFFSET($F$7,0,$E1129))-SUM($G1129:AJ1129),(((INDEX('PTRM input'!$G$385:$P$434,A27offset,$E1129)-INDEX('PTRM input'!$G$277:$P$326,A27offset,$E1129))*OFFSET($F$7,0,$E1129))-SUM($G1129:AJ1129))*(OFFSET('PTRM input'!$G$477,0,$E1129-1)/A27taxstdlife))))</f>
        <v>0</v>
      </c>
      <c r="AL1129" s="251">
        <f ca="1">IF(A27taxstdlife="n/a","n/a",IF(A27taxstdlife="",0,IF(AL$3&gt;(A27stdlife+$E1129),((INDEX('PTRM input'!$G$385:$P$434,A27offset,$E1129)-INDEX('PTRM input'!$G$277:$P$326,A27offset,$E1129))*OFFSET($F$7,0,$E1129))-SUM($G1129:AK1129),(((INDEX('PTRM input'!$G$385:$P$434,A27offset,$E1129)-INDEX('PTRM input'!$G$277:$P$326,A27offset,$E1129))*OFFSET($F$7,0,$E1129))-SUM($G1129:AK1129))*(OFFSET('PTRM input'!$G$477,0,$E1129-1)/A27taxstdlife))))</f>
        <v>0</v>
      </c>
      <c r="AM1129" s="251">
        <f ca="1">IF(A27taxstdlife="n/a","n/a",IF(A27taxstdlife="",0,IF(AM$3&gt;(A27stdlife+$E1129),((INDEX('PTRM input'!$G$385:$P$434,A27offset,$E1129)-INDEX('PTRM input'!$G$277:$P$326,A27offset,$E1129))*OFFSET($F$7,0,$E1129))-SUM($G1129:AL1129),(((INDEX('PTRM input'!$G$385:$P$434,A27offset,$E1129)-INDEX('PTRM input'!$G$277:$P$326,A27offset,$E1129))*OFFSET($F$7,0,$E1129))-SUM($G1129:AL1129))*(OFFSET('PTRM input'!$G$477,0,$E1129-1)/A27taxstdlife))))</f>
        <v>0</v>
      </c>
      <c r="AN1129" s="251">
        <f ca="1">IF(A27taxstdlife="n/a","n/a",IF(A27taxstdlife="",0,IF(AN$3&gt;(A27stdlife+$E1129),((INDEX('PTRM input'!$G$385:$P$434,A27offset,$E1129)-INDEX('PTRM input'!$G$277:$P$326,A27offset,$E1129))*OFFSET($F$7,0,$E1129))-SUM($G1129:AM1129),(((INDEX('PTRM input'!$G$385:$P$434,A27offset,$E1129)-INDEX('PTRM input'!$G$277:$P$326,A27offset,$E1129))*OFFSET($F$7,0,$E1129))-SUM($G1129:AM1129))*(OFFSET('PTRM input'!$G$477,0,$E1129-1)/A27taxstdlife))))</f>
        <v>0</v>
      </c>
      <c r="AO1129" s="251">
        <f ca="1">IF(A27taxstdlife="n/a","n/a",IF(A27taxstdlife="",0,IF(AO$3&gt;(A27stdlife+$E1129),((INDEX('PTRM input'!$G$385:$P$434,A27offset,$E1129)-INDEX('PTRM input'!$G$277:$P$326,A27offset,$E1129))*OFFSET($F$7,0,$E1129))-SUM($G1129:AN1129),(((INDEX('PTRM input'!$G$385:$P$434,A27offset,$E1129)-INDEX('PTRM input'!$G$277:$P$326,A27offset,$E1129))*OFFSET($F$7,0,$E1129))-SUM($G1129:AN1129))*(OFFSET('PTRM input'!$G$477,0,$E1129-1)/A27taxstdlife))))</f>
        <v>0</v>
      </c>
      <c r="AP1129" s="251">
        <f ca="1">IF(A27taxstdlife="n/a","n/a",IF(A27taxstdlife="",0,IF(AP$3&gt;(A27stdlife+$E1129),((INDEX('PTRM input'!$G$385:$P$434,A27offset,$E1129)-INDEX('PTRM input'!$G$277:$P$326,A27offset,$E1129))*OFFSET($F$7,0,$E1129))-SUM($G1129:AO1129),(((INDEX('PTRM input'!$G$385:$P$434,A27offset,$E1129)-INDEX('PTRM input'!$G$277:$P$326,A27offset,$E1129))*OFFSET($F$7,0,$E1129))-SUM($G1129:AO1129))*(OFFSET('PTRM input'!$G$477,0,$E1129-1)/A27taxstdlife))))</f>
        <v>0</v>
      </c>
      <c r="AQ1129" s="251">
        <f ca="1">IF(A27taxstdlife="n/a","n/a",IF(A27taxstdlife="",0,IF(AQ$3&gt;(A27stdlife+$E1129),((INDEX('PTRM input'!$G$385:$P$434,A27offset,$E1129)-INDEX('PTRM input'!$G$277:$P$326,A27offset,$E1129))*OFFSET($F$7,0,$E1129))-SUM($G1129:AP1129),(((INDEX('PTRM input'!$G$385:$P$434,A27offset,$E1129)-INDEX('PTRM input'!$G$277:$P$326,A27offset,$E1129))*OFFSET($F$7,0,$E1129))-SUM($G1129:AP1129))*(OFFSET('PTRM input'!$G$477,0,$E1129-1)/A27taxstdlife))))</f>
        <v>0</v>
      </c>
      <c r="AR1129" s="251">
        <f ca="1">IF(A27taxstdlife="n/a","n/a",IF(A27taxstdlife="",0,IF(AR$3&gt;(A27stdlife+$E1129),((INDEX('PTRM input'!$G$385:$P$434,A27offset,$E1129)-INDEX('PTRM input'!$G$277:$P$326,A27offset,$E1129))*OFFSET($F$7,0,$E1129))-SUM($G1129:AQ1129),(((INDEX('PTRM input'!$G$385:$P$434,A27offset,$E1129)-INDEX('PTRM input'!$G$277:$P$326,A27offset,$E1129))*OFFSET($F$7,0,$E1129))-SUM($G1129:AQ1129))*(OFFSET('PTRM input'!$G$477,0,$E1129-1)/A27taxstdlife))))</f>
        <v>0</v>
      </c>
      <c r="AS1129" s="251">
        <f ca="1">IF(A27taxstdlife="n/a","n/a",IF(A27taxstdlife="",0,IF(AS$3&gt;(A27stdlife+$E1129),((INDEX('PTRM input'!$G$385:$P$434,A27offset,$E1129)-INDEX('PTRM input'!$G$277:$P$326,A27offset,$E1129))*OFFSET($F$7,0,$E1129))-SUM($G1129:AR1129),(((INDEX('PTRM input'!$G$385:$P$434,A27offset,$E1129)-INDEX('PTRM input'!$G$277:$P$326,A27offset,$E1129))*OFFSET($F$7,0,$E1129))-SUM($G1129:AR1129))*(OFFSET('PTRM input'!$G$477,0,$E1129-1)/A27taxstdlife))))</f>
        <v>0</v>
      </c>
      <c r="AT1129" s="251">
        <f ca="1">IF(A27taxstdlife="n/a","n/a",IF(A27taxstdlife="",0,IF(AT$3&gt;(A27stdlife+$E1129),((INDEX('PTRM input'!$G$385:$P$434,A27offset,$E1129)-INDEX('PTRM input'!$G$277:$P$326,A27offset,$E1129))*OFFSET($F$7,0,$E1129))-SUM($G1129:AS1129),(((INDEX('PTRM input'!$G$385:$P$434,A27offset,$E1129)-INDEX('PTRM input'!$G$277:$P$326,A27offset,$E1129))*OFFSET($F$7,0,$E1129))-SUM($G1129:AS1129))*(OFFSET('PTRM input'!$G$477,0,$E1129-1)/A27taxstdlife))))</f>
        <v>0</v>
      </c>
      <c r="AU1129" s="251">
        <f ca="1">IF(A27taxstdlife="n/a","n/a",IF(A27taxstdlife="",0,IF(AU$3&gt;(A27stdlife+$E1129),((INDEX('PTRM input'!$G$385:$P$434,A27offset,$E1129)-INDEX('PTRM input'!$G$277:$P$326,A27offset,$E1129))*OFFSET($F$7,0,$E1129))-SUM($G1129:AT1129),(((INDEX('PTRM input'!$G$385:$P$434,A27offset,$E1129)-INDEX('PTRM input'!$G$277:$P$326,A27offset,$E1129))*OFFSET($F$7,0,$E1129))-SUM($G1129:AT1129))*(OFFSET('PTRM input'!$G$477,0,$E1129-1)/A27taxstdlife))))</f>
        <v>0</v>
      </c>
      <c r="AV1129" s="251">
        <f ca="1">IF(A27taxstdlife="n/a","n/a",IF(A27taxstdlife="",0,IF(AV$3&gt;(A27stdlife+$E1129),((INDEX('PTRM input'!$G$385:$P$434,A27offset,$E1129)-INDEX('PTRM input'!$G$277:$P$326,A27offset,$E1129))*OFFSET($F$7,0,$E1129))-SUM($G1129:AU1129),(((INDEX('PTRM input'!$G$385:$P$434,A27offset,$E1129)-INDEX('PTRM input'!$G$277:$P$326,A27offset,$E1129))*OFFSET($F$7,0,$E1129))-SUM($G1129:AU1129))*(OFFSET('PTRM input'!$G$477,0,$E1129-1)/A27taxstdlife))))</f>
        <v>0</v>
      </c>
      <c r="AW1129" s="251">
        <f ca="1">IF(A27taxstdlife="n/a","n/a",IF(A27taxstdlife="",0,IF(AW$3&gt;(A27stdlife+$E1129),((INDEX('PTRM input'!$G$385:$P$434,A27offset,$E1129)-INDEX('PTRM input'!$G$277:$P$326,A27offset,$E1129))*OFFSET($F$7,0,$E1129))-SUM($G1129:AV1129),(((INDEX('PTRM input'!$G$385:$P$434,A27offset,$E1129)-INDEX('PTRM input'!$G$277:$P$326,A27offset,$E1129))*OFFSET($F$7,0,$E1129))-SUM($G1129:AV1129))*(OFFSET('PTRM input'!$G$477,0,$E1129-1)/A27taxstdlife))))</f>
        <v>0</v>
      </c>
      <c r="AX1129" s="251">
        <f ca="1">IF(A27taxstdlife="n/a","n/a",IF(A27taxstdlife="",0,IF(AX$3&gt;(A27stdlife+$E1129),((INDEX('PTRM input'!$G$385:$P$434,A27offset,$E1129)-INDEX('PTRM input'!$G$277:$P$326,A27offset,$E1129))*OFFSET($F$7,0,$E1129))-SUM($G1129:AW1129),(((INDEX('PTRM input'!$G$385:$P$434,A27offset,$E1129)-INDEX('PTRM input'!$G$277:$P$326,A27offset,$E1129))*OFFSET($F$7,0,$E1129))-SUM($G1129:AW1129))*(OFFSET('PTRM input'!$G$477,0,$E1129-1)/A27taxstdlife))))</f>
        <v>0</v>
      </c>
      <c r="AY1129" s="251">
        <f ca="1">IF(A27taxstdlife="n/a","n/a",IF(A27taxstdlife="",0,IF(AY$3&gt;(A27stdlife+$E1129),((INDEX('PTRM input'!$G$385:$P$434,A27offset,$E1129)-INDEX('PTRM input'!$G$277:$P$326,A27offset,$E1129))*OFFSET($F$7,0,$E1129))-SUM($G1129:AX1129),(((INDEX('PTRM input'!$G$385:$P$434,A27offset,$E1129)-INDEX('PTRM input'!$G$277:$P$326,A27offset,$E1129))*OFFSET($F$7,0,$E1129))-SUM($G1129:AX1129))*(OFFSET('PTRM input'!$G$477,0,$E1129-1)/A27taxstdlife))))</f>
        <v>0</v>
      </c>
      <c r="AZ1129" s="251">
        <f ca="1">IF(A27taxstdlife="n/a","n/a",IF(A27taxstdlife="",0,IF(AZ$3&gt;(A27stdlife+$E1129),((INDEX('PTRM input'!$G$385:$P$434,A27offset,$E1129)-INDEX('PTRM input'!$G$277:$P$326,A27offset,$E1129))*OFFSET($F$7,0,$E1129))-SUM($G1129:AY1129),(((INDEX('PTRM input'!$G$385:$P$434,A27offset,$E1129)-INDEX('PTRM input'!$G$277:$P$326,A27offset,$E1129))*OFFSET($F$7,0,$E1129))-SUM($G1129:AY1129))*(OFFSET('PTRM input'!$G$477,0,$E1129-1)/A27taxstdlife))))</f>
        <v>0</v>
      </c>
      <c r="BA1129" s="251">
        <f ca="1">IF(A27taxstdlife="n/a","n/a",IF(A27taxstdlife="",0,IF(BA$3&gt;(A27stdlife+$E1129),((INDEX('PTRM input'!$G$385:$P$434,A27offset,$E1129)-INDEX('PTRM input'!$G$277:$P$326,A27offset,$E1129))*OFFSET($F$7,0,$E1129))-SUM($G1129:AZ1129),(((INDEX('PTRM input'!$G$385:$P$434,A27offset,$E1129)-INDEX('PTRM input'!$G$277:$P$326,A27offset,$E1129))*OFFSET($F$7,0,$E1129))-SUM($G1129:AZ1129))*(OFFSET('PTRM input'!$G$477,0,$E1129-1)/A27taxstdlife))))</f>
        <v>0</v>
      </c>
      <c r="BB1129" s="251">
        <f ca="1">IF(A27taxstdlife="n/a","n/a",IF(A27taxstdlife="",0,IF(BB$3&gt;(A27stdlife+$E1129),((INDEX('PTRM input'!$G$385:$P$434,A27offset,$E1129)-INDEX('PTRM input'!$G$277:$P$326,A27offset,$E1129))*OFFSET($F$7,0,$E1129))-SUM($G1129:BA1129),(((INDEX('PTRM input'!$G$385:$P$434,A27offset,$E1129)-INDEX('PTRM input'!$G$277:$P$326,A27offset,$E1129))*OFFSET($F$7,0,$E1129))-SUM($G1129:BA1129))*(OFFSET('PTRM input'!$G$477,0,$E1129-1)/A27taxstdlife))))</f>
        <v>0</v>
      </c>
      <c r="BC1129" s="251">
        <f ca="1">IF(A27taxstdlife="n/a","n/a",IF(A27taxstdlife="",0,IF(BC$3&gt;(A27stdlife+$E1129),((INDEX('PTRM input'!$G$385:$P$434,A27offset,$E1129)-INDEX('PTRM input'!$G$277:$P$326,A27offset,$E1129))*OFFSET($F$7,0,$E1129))-SUM($G1129:BB1129),(((INDEX('PTRM input'!$G$385:$P$434,A27offset,$E1129)-INDEX('PTRM input'!$G$277:$P$326,A27offset,$E1129))*OFFSET($F$7,0,$E1129))-SUM($G1129:BB1129))*(OFFSET('PTRM input'!$G$477,0,$E1129-1)/A27taxstdlife))))</f>
        <v>0</v>
      </c>
      <c r="BD1129" s="251">
        <f ca="1">IF(A27taxstdlife="n/a","n/a",IF(A27taxstdlife="",0,IF(BD$3&gt;(A27stdlife+$E1129),((INDEX('PTRM input'!$G$385:$P$434,A27offset,$E1129)-INDEX('PTRM input'!$G$277:$P$326,A27offset,$E1129))*OFFSET($F$7,0,$E1129))-SUM($G1129:BC1129),(((INDEX('PTRM input'!$G$385:$P$434,A27offset,$E1129)-INDEX('PTRM input'!$G$277:$P$326,A27offset,$E1129))*OFFSET($F$7,0,$E1129))-SUM($G1129:BC1129))*(OFFSET('PTRM input'!$G$477,0,$E1129-1)/A27taxstdlife))))</f>
        <v>0</v>
      </c>
      <c r="BE1129" s="251">
        <f ca="1">IF(A27taxstdlife="n/a","n/a",IF(A27taxstdlife="",0,IF(BE$3&gt;(A27stdlife+$E1129),((INDEX('PTRM input'!$G$385:$P$434,A27offset,$E1129)-INDEX('PTRM input'!$G$277:$P$326,A27offset,$E1129))*OFFSET($F$7,0,$E1129))-SUM($G1129:BD1129),(((INDEX('PTRM input'!$G$385:$P$434,A27offset,$E1129)-INDEX('PTRM input'!$G$277:$P$326,A27offset,$E1129))*OFFSET($F$7,0,$E1129))-SUM($G1129:BD1129))*(OFFSET('PTRM input'!$G$477,0,$E1129-1)/A27taxstdlife))))</f>
        <v>0</v>
      </c>
      <c r="BF1129" s="251">
        <f ca="1">IF(A27taxstdlife="n/a","n/a",IF(A27taxstdlife="",0,IF(BF$3&gt;(A27stdlife+$E1129),((INDEX('PTRM input'!$G$385:$P$434,A27offset,$E1129)-INDEX('PTRM input'!$G$277:$P$326,A27offset,$E1129))*OFFSET($F$7,0,$E1129))-SUM($G1129:BE1129),(((INDEX('PTRM input'!$G$385:$P$434,A27offset,$E1129)-INDEX('PTRM input'!$G$277:$P$326,A27offset,$E1129))*OFFSET($F$7,0,$E1129))-SUM($G1129:BE1129))*(OFFSET('PTRM input'!$G$477,0,$E1129-1)/A27taxstdlife))))</f>
        <v>0</v>
      </c>
      <c r="BG1129" s="251">
        <f ca="1">IF(A27taxstdlife="n/a","n/a",IF(A27taxstdlife="",0,IF(BG$3&gt;(A27stdlife+$E1129),((INDEX('PTRM input'!$G$385:$P$434,A27offset,$E1129)-INDEX('PTRM input'!$G$277:$P$326,A27offset,$E1129))*OFFSET($F$7,0,$E1129))-SUM($G1129:BF1129),(((INDEX('PTRM input'!$G$385:$P$434,A27offset,$E1129)-INDEX('PTRM input'!$G$277:$P$326,A27offset,$E1129))*OFFSET($F$7,0,$E1129))-SUM($G1129:BF1129))*(OFFSET('PTRM input'!$G$477,0,$E1129-1)/A27taxstdlife))))</f>
        <v>0</v>
      </c>
      <c r="BH1129" s="251">
        <f ca="1">IF(A27taxstdlife="n/a","n/a",IF(A27taxstdlife="",0,IF(BH$3&gt;(A27stdlife+$E1129),((INDEX('PTRM input'!$G$385:$P$434,A27offset,$E1129)-INDEX('PTRM input'!$G$277:$P$326,A27offset,$E1129))*OFFSET($F$7,0,$E1129))-SUM($G1129:BG1129),(((INDEX('PTRM input'!$G$385:$P$434,A27offset,$E1129)-INDEX('PTRM input'!$G$277:$P$326,A27offset,$E1129))*OFFSET($F$7,0,$E1129))-SUM($G1129:BG1129))*(OFFSET('PTRM input'!$G$477,0,$E1129-1)/A27taxstdlife))))</f>
        <v>0</v>
      </c>
      <c r="BI1129" s="251">
        <f ca="1">IF(A27taxstdlife="n/a","n/a",IF(A27taxstdlife="",0,IF(BI$3&gt;(A27stdlife+$E1129),((INDEX('PTRM input'!$G$385:$P$434,A27offset,$E1129)-INDEX('PTRM input'!$G$277:$P$326,A27offset,$E1129))*OFFSET($F$7,0,$E1129))-SUM($G1129:BH1129),(((INDEX('PTRM input'!$G$385:$P$434,A27offset,$E1129)-INDEX('PTRM input'!$G$277:$P$326,A27offset,$E1129))*OFFSET($F$7,0,$E1129))-SUM($G1129:BH1129))*(OFFSET('PTRM input'!$G$477,0,$E1129-1)/A27taxstdlife))))</f>
        <v>0</v>
      </c>
      <c r="BJ1129" s="116"/>
      <c r="BK1129" s="116"/>
      <c r="BL1129" s="116"/>
      <c r="BM1129" s="116"/>
    </row>
    <row r="1130" spans="1:65" ht="12.75" customHeight="1" outlineLevel="1" collapsed="1">
      <c r="A1130" s="366"/>
      <c r="B1130" s="9"/>
      <c r="C1130" s="19">
        <f>Asset27</f>
        <v>0</v>
      </c>
      <c r="D1130" s="9"/>
      <c r="E1130" s="9"/>
      <c r="F1130" s="357"/>
      <c r="G1130" s="371">
        <f ca="1">SUM(G1118:G1129)+'PTRM input'!G$303*G$7</f>
        <v>0</v>
      </c>
      <c r="H1130" s="371">
        <f ca="1">SUM(H1118:H1129)+'PTRM input'!H$303*H$7</f>
        <v>0</v>
      </c>
      <c r="I1130" s="371">
        <f ca="1">SUM(I1118:I1129)+'PTRM input'!I$303*I$7</f>
        <v>0</v>
      </c>
      <c r="J1130" s="371">
        <f ca="1">SUM(J1118:J1129)+'PTRM input'!J$303*J$7</f>
        <v>0</v>
      </c>
      <c r="K1130" s="371">
        <f ca="1">SUM(K1118:K1129)+'PTRM input'!K$303*K$7</f>
        <v>0</v>
      </c>
      <c r="L1130" s="371">
        <f ca="1">SUM(L1118:L1129)+'PTRM input'!L$303*L$7</f>
        <v>0</v>
      </c>
      <c r="M1130" s="371">
        <f ca="1">SUM(M1118:M1129)+'PTRM input'!M$303*M$7</f>
        <v>0</v>
      </c>
      <c r="N1130" s="371">
        <f ca="1">SUM(N1118:N1129)+'PTRM input'!N$303*N$7</f>
        <v>0</v>
      </c>
      <c r="O1130" s="371">
        <f ca="1">SUM(O1118:O1129)+'PTRM input'!O$303*O$7</f>
        <v>0</v>
      </c>
      <c r="P1130" s="371">
        <f ca="1">SUM(P1118:P1129)+'PTRM input'!P$303*P$7</f>
        <v>0</v>
      </c>
      <c r="Q1130" s="371">
        <f t="shared" ref="Q1130:AL1130" ca="1" si="254">SUM(Q1118:Q1129)</f>
        <v>0</v>
      </c>
      <c r="R1130" s="371">
        <f t="shared" ca="1" si="254"/>
        <v>0</v>
      </c>
      <c r="S1130" s="371">
        <f t="shared" ca="1" si="254"/>
        <v>0</v>
      </c>
      <c r="T1130" s="371">
        <f t="shared" ca="1" si="254"/>
        <v>0</v>
      </c>
      <c r="U1130" s="371">
        <f t="shared" ca="1" si="254"/>
        <v>0</v>
      </c>
      <c r="V1130" s="371">
        <f t="shared" ca="1" si="254"/>
        <v>0</v>
      </c>
      <c r="W1130" s="371">
        <f t="shared" ca="1" si="254"/>
        <v>0</v>
      </c>
      <c r="X1130" s="371">
        <f t="shared" ca="1" si="254"/>
        <v>0</v>
      </c>
      <c r="Y1130" s="371">
        <f t="shared" ca="1" si="254"/>
        <v>0</v>
      </c>
      <c r="Z1130" s="371">
        <f t="shared" ca="1" si="254"/>
        <v>0</v>
      </c>
      <c r="AA1130" s="371">
        <f t="shared" ca="1" si="254"/>
        <v>0</v>
      </c>
      <c r="AB1130" s="371">
        <f t="shared" ca="1" si="254"/>
        <v>0</v>
      </c>
      <c r="AC1130" s="371">
        <f t="shared" ca="1" si="254"/>
        <v>0</v>
      </c>
      <c r="AD1130" s="371">
        <f t="shared" ca="1" si="254"/>
        <v>0</v>
      </c>
      <c r="AE1130" s="371">
        <f t="shared" ca="1" si="254"/>
        <v>0</v>
      </c>
      <c r="AF1130" s="371">
        <f t="shared" ca="1" si="254"/>
        <v>0</v>
      </c>
      <c r="AG1130" s="371">
        <f t="shared" ca="1" si="254"/>
        <v>0</v>
      </c>
      <c r="AH1130" s="371">
        <f t="shared" ca="1" si="254"/>
        <v>0</v>
      </c>
      <c r="AI1130" s="371">
        <f t="shared" ca="1" si="254"/>
        <v>0</v>
      </c>
      <c r="AJ1130" s="371">
        <f t="shared" ca="1" si="254"/>
        <v>0</v>
      </c>
      <c r="AK1130" s="371">
        <f t="shared" ca="1" si="254"/>
        <v>0</v>
      </c>
      <c r="AL1130" s="371">
        <f t="shared" ca="1" si="254"/>
        <v>0</v>
      </c>
      <c r="AM1130" s="371">
        <f t="shared" ref="AM1130:BI1130" ca="1" si="255">SUM(AM1118:AM1129)</f>
        <v>0</v>
      </c>
      <c r="AN1130" s="371">
        <f t="shared" ca="1" si="255"/>
        <v>0</v>
      </c>
      <c r="AO1130" s="371">
        <f t="shared" ca="1" si="255"/>
        <v>0</v>
      </c>
      <c r="AP1130" s="371">
        <f t="shared" ca="1" si="255"/>
        <v>0</v>
      </c>
      <c r="AQ1130" s="371">
        <f t="shared" ca="1" si="255"/>
        <v>0</v>
      </c>
      <c r="AR1130" s="371">
        <f t="shared" ca="1" si="255"/>
        <v>0</v>
      </c>
      <c r="AS1130" s="371">
        <f t="shared" ca="1" si="255"/>
        <v>0</v>
      </c>
      <c r="AT1130" s="371">
        <f t="shared" ca="1" si="255"/>
        <v>0</v>
      </c>
      <c r="AU1130" s="371">
        <f t="shared" ca="1" si="255"/>
        <v>0</v>
      </c>
      <c r="AV1130" s="371">
        <f t="shared" ca="1" si="255"/>
        <v>0</v>
      </c>
      <c r="AW1130" s="371">
        <f t="shared" ca="1" si="255"/>
        <v>0</v>
      </c>
      <c r="AX1130" s="371">
        <f t="shared" ca="1" si="255"/>
        <v>0</v>
      </c>
      <c r="AY1130" s="371">
        <f t="shared" ca="1" si="255"/>
        <v>0</v>
      </c>
      <c r="AZ1130" s="371">
        <f t="shared" ca="1" si="255"/>
        <v>0</v>
      </c>
      <c r="BA1130" s="371">
        <f t="shared" ca="1" si="255"/>
        <v>0</v>
      </c>
      <c r="BB1130" s="371">
        <f t="shared" ca="1" si="255"/>
        <v>0</v>
      </c>
      <c r="BC1130" s="371">
        <f t="shared" ca="1" si="255"/>
        <v>0</v>
      </c>
      <c r="BD1130" s="371">
        <f t="shared" ca="1" si="255"/>
        <v>0</v>
      </c>
      <c r="BE1130" s="371">
        <f t="shared" ca="1" si="255"/>
        <v>0</v>
      </c>
      <c r="BF1130" s="371">
        <f t="shared" ca="1" si="255"/>
        <v>0</v>
      </c>
      <c r="BG1130" s="371">
        <f t="shared" ca="1" si="255"/>
        <v>0</v>
      </c>
      <c r="BH1130" s="371">
        <f t="shared" ca="1" si="255"/>
        <v>0</v>
      </c>
      <c r="BI1130" s="371">
        <f t="shared" ca="1" si="255"/>
        <v>0</v>
      </c>
      <c r="BJ1130" s="116"/>
      <c r="BK1130" s="116"/>
      <c r="BL1130" s="116"/>
      <c r="BM1130" s="116"/>
    </row>
    <row r="1131" spans="1:65" ht="12.75" hidden="1" customHeight="1" outlineLevel="2">
      <c r="A1131" s="366"/>
      <c r="B1131" s="106">
        <f>C1143</f>
        <v>0</v>
      </c>
      <c r="C1131" s="614"/>
      <c r="D1131" s="615" t="s">
        <v>236</v>
      </c>
      <c r="E1131" s="614"/>
      <c r="F1131" s="622"/>
      <c r="G1131" s="617">
        <f>IF('PTRM input'!$E$574='PTRM input'!$G$573,IF(G$3&gt;A28taxremlife,A28taxvalue-SUM(F1131:$F1131),IF(A28taxremlife="N/A","n/a",A28taxvalue/A28taxremlife)),'PTRM input'!G$606)</f>
        <v>0</v>
      </c>
      <c r="H1131" s="617">
        <f>IF('PTRM input'!$E$574='PTRM input'!$G$573,IF(H$3&gt;A28taxremlife,A28taxvalue-SUM($F1131:G1131),IF(A28taxremlife="N/A","n/a",A28taxvalue/A28taxremlife)),'PTRM input'!H$606)</f>
        <v>0</v>
      </c>
      <c r="I1131" s="617">
        <f>IF('PTRM input'!$E$574='PTRM input'!$G$573,IF(I$3&gt;A28taxremlife,A28taxvalue-SUM($F1131:H1131),IF(A28taxremlife="N/A","n/a",A28taxvalue/A28taxremlife)),'PTRM input'!I$606)</f>
        <v>0</v>
      </c>
      <c r="J1131" s="617">
        <f>IF('PTRM input'!$E$574='PTRM input'!$G$573,IF(J$3&gt;A28taxremlife,A28taxvalue-SUM($F1131:I1131),IF(A28taxremlife="N/A","n/a",A28taxvalue/A28taxremlife)),'PTRM input'!J$606)</f>
        <v>0</v>
      </c>
      <c r="K1131" s="617">
        <f>IF('PTRM input'!$E$574='PTRM input'!$G$573,IF(K$3&gt;A28taxremlife,A28taxvalue-SUM($F1131:J1131),IF(A28taxremlife="N/A","n/a",A28taxvalue/A28taxremlife)),'PTRM input'!K$606)</f>
        <v>0</v>
      </c>
      <c r="L1131" s="617">
        <f>IF('PTRM input'!$E$574='PTRM input'!$G$573,IF(L$3&gt;A28taxremlife,A28taxvalue-SUM($F1131:K1131),IF(A28taxremlife="N/A","n/a",A28taxvalue/A28taxremlife)),'PTRM input'!L$606)</f>
        <v>0</v>
      </c>
      <c r="M1131" s="617">
        <f>IF('PTRM input'!$E$574='PTRM input'!$G$573,IF(M$3&gt;A28taxremlife,A28taxvalue-SUM($F1131:L1131),IF(A28taxremlife="N/A","n/a",A28taxvalue/A28taxremlife)),'PTRM input'!M$606)</f>
        <v>0</v>
      </c>
      <c r="N1131" s="617">
        <f>IF('PTRM input'!$E$574='PTRM input'!$G$573,IF(N$3&gt;A28taxremlife,A28taxvalue-SUM($F1131:M1131),IF(A28taxremlife="N/A","n/a",A28taxvalue/A28taxremlife)),'PTRM input'!N$606)</f>
        <v>0</v>
      </c>
      <c r="O1131" s="617">
        <f>IF('PTRM input'!$E$574='PTRM input'!$G$573,IF(O$3&gt;A28taxremlife,A28taxvalue-SUM($F1131:N1131),IF(A28taxremlife="N/A","n/a",A28taxvalue/A28taxremlife)),'PTRM input'!O$606)</f>
        <v>0</v>
      </c>
      <c r="P1131" s="617">
        <f>IF('PTRM input'!$E$574='PTRM input'!$G$573,IF(P$3&gt;A28taxremlife,A28taxvalue-SUM($F1131:O1131),IF(A28taxremlife="N/A","n/a",A28taxvalue/A28taxremlife)),'PTRM input'!P$606)</f>
        <v>0</v>
      </c>
      <c r="Q1131" s="617">
        <f>IF('PTRM input'!$E$574='PTRM input'!$G$573,IF(Q$3&gt;A28taxremlife,A28taxvalue-SUM($F1131:P1131),IF(A28taxremlife="N/A","n/a",A28taxvalue/A28taxremlife)),'PTRM input'!Q$606)</f>
        <v>0</v>
      </c>
      <c r="R1131" s="617">
        <f>IF('PTRM input'!$E$574='PTRM input'!$G$573,IF(R$3&gt;A28taxremlife,A28taxvalue-SUM($F1131:Q1131),IF(A28taxremlife="N/A","n/a",A28taxvalue/A28taxremlife)),'PTRM input'!R$606)</f>
        <v>0</v>
      </c>
      <c r="S1131" s="617">
        <f>IF('PTRM input'!$E$574='PTRM input'!$G$573,IF(S$3&gt;A28taxremlife,A28taxvalue-SUM($F1131:R1131),IF(A28taxremlife="N/A","n/a",A28taxvalue/A28taxremlife)),'PTRM input'!S$606)</f>
        <v>0</v>
      </c>
      <c r="T1131" s="617">
        <f>IF('PTRM input'!$E$574='PTRM input'!$G$573,IF(T$3&gt;A28taxremlife,A28taxvalue-SUM($F1131:S1131),IF(A28taxremlife="N/A","n/a",A28taxvalue/A28taxremlife)),'PTRM input'!T$606)</f>
        <v>0</v>
      </c>
      <c r="U1131" s="617">
        <f>IF('PTRM input'!$E$574='PTRM input'!$G$573,IF(U$3&gt;A28taxremlife,A28taxvalue-SUM($F1131:T1131),IF(A28taxremlife="N/A","n/a",A28taxvalue/A28taxremlife)),'PTRM input'!U$606)</f>
        <v>0</v>
      </c>
      <c r="V1131" s="617">
        <f>IF('PTRM input'!$E$574='PTRM input'!$G$573,IF(V$3&gt;A28taxremlife,A28taxvalue-SUM($F1131:U1131),IF(A28taxremlife="N/A","n/a",A28taxvalue/A28taxremlife)),'PTRM input'!V$606)</f>
        <v>0</v>
      </c>
      <c r="W1131" s="617">
        <f>IF('PTRM input'!$E$574='PTRM input'!$G$573,IF(W$3&gt;A28taxremlife,A28taxvalue-SUM($F1131:V1131),IF(A28taxremlife="N/A","n/a",A28taxvalue/A28taxremlife)),'PTRM input'!W$606)</f>
        <v>0</v>
      </c>
      <c r="X1131" s="617">
        <f>IF('PTRM input'!$E$574='PTRM input'!$G$573,IF(X$3&gt;A28taxremlife,A28taxvalue-SUM($F1131:W1131),IF(A28taxremlife="N/A","n/a",A28taxvalue/A28taxremlife)),'PTRM input'!X$606)</f>
        <v>0</v>
      </c>
      <c r="Y1131" s="617">
        <f>IF('PTRM input'!$E$574='PTRM input'!$G$573,IF(Y$3&gt;A28taxremlife,A28taxvalue-SUM($F1131:X1131),IF(A28taxremlife="N/A","n/a",A28taxvalue/A28taxremlife)),'PTRM input'!Y$606)</f>
        <v>0</v>
      </c>
      <c r="Z1131" s="617">
        <f>IF('PTRM input'!$E$574='PTRM input'!$G$573,IF(Z$3&gt;A28taxremlife,A28taxvalue-SUM($F1131:Y1131),IF(A28taxremlife="N/A","n/a",A28taxvalue/A28taxremlife)),'PTRM input'!Z$606)</f>
        <v>0</v>
      </c>
      <c r="AA1131" s="617">
        <f>IF('PTRM input'!$E$574='PTRM input'!$G$573,IF(AA$3&gt;A28taxremlife,A28taxvalue-SUM($F1131:Z1131),IF(A28taxremlife="N/A","n/a",A28taxvalue/A28taxremlife)),'PTRM input'!AA$606)</f>
        <v>0</v>
      </c>
      <c r="AB1131" s="617">
        <f>IF('PTRM input'!$E$574='PTRM input'!$G$573,IF(AB$3&gt;A28taxremlife,A28taxvalue-SUM($F1131:AA1131),IF(A28taxremlife="N/A","n/a",A28taxvalue/A28taxremlife)),'PTRM input'!AB$606)</f>
        <v>0</v>
      </c>
      <c r="AC1131" s="617">
        <f>IF('PTRM input'!$E$574='PTRM input'!$G$573,IF(AC$3&gt;A28taxremlife,A28taxvalue-SUM($F1131:AB1131),IF(A28taxremlife="N/A","n/a",A28taxvalue/A28taxremlife)),'PTRM input'!AC$606)</f>
        <v>0</v>
      </c>
      <c r="AD1131" s="617">
        <f>IF('PTRM input'!$E$574='PTRM input'!$G$573,IF(AD$3&gt;A28taxremlife,A28taxvalue-SUM($F1131:AC1131),IF(A28taxremlife="N/A","n/a",A28taxvalue/A28taxremlife)),'PTRM input'!AD$606)</f>
        <v>0</v>
      </c>
      <c r="AE1131" s="617">
        <f>IF('PTRM input'!$E$574='PTRM input'!$G$573,IF(AE$3&gt;A28taxremlife,A28taxvalue-SUM($F1131:AD1131),IF(A28taxremlife="N/A","n/a",A28taxvalue/A28taxremlife)),'PTRM input'!AE$606)</f>
        <v>0</v>
      </c>
      <c r="AF1131" s="617">
        <f>IF('PTRM input'!$E$574='PTRM input'!$G$573,IF(AF$3&gt;A28taxremlife,A28taxvalue-SUM($F1131:AE1131),IF(A28taxremlife="N/A","n/a",A28taxvalue/A28taxremlife)),'PTRM input'!AF$606)</f>
        <v>0</v>
      </c>
      <c r="AG1131" s="617">
        <f>IF('PTRM input'!$E$574='PTRM input'!$G$573,IF(AG$3&gt;A28taxremlife,A28taxvalue-SUM($F1131:AF1131),IF(A28taxremlife="N/A","n/a",A28taxvalue/A28taxremlife)),'PTRM input'!AG$606)</f>
        <v>0</v>
      </c>
      <c r="AH1131" s="617">
        <f>IF('PTRM input'!$E$574='PTRM input'!$G$573,IF(AH$3&gt;A28taxremlife,A28taxvalue-SUM($F1131:AG1131),IF(A28taxremlife="N/A","n/a",A28taxvalue/A28taxremlife)),'PTRM input'!AH$606)</f>
        <v>0</v>
      </c>
      <c r="AI1131" s="617">
        <f>IF('PTRM input'!$E$574='PTRM input'!$G$573,IF(AI$3&gt;A28taxremlife,A28taxvalue-SUM($F1131:AH1131),IF(A28taxremlife="N/A","n/a",A28taxvalue/A28taxremlife)),'PTRM input'!AI$606)</f>
        <v>0</v>
      </c>
      <c r="AJ1131" s="617">
        <f>IF('PTRM input'!$E$574='PTRM input'!$G$573,IF(AJ$3&gt;A28taxremlife,A28taxvalue-SUM($F1131:AI1131),IF(A28taxremlife="N/A","n/a",A28taxvalue/A28taxremlife)),'PTRM input'!AJ$606)</f>
        <v>0</v>
      </c>
      <c r="AK1131" s="617">
        <f>IF('PTRM input'!$E$574='PTRM input'!$G$573,IF(AK$3&gt;A28taxremlife,A28taxvalue-SUM($F1131:AJ1131),IF(A28taxremlife="N/A","n/a",A28taxvalue/A28taxremlife)),'PTRM input'!AK$606)</f>
        <v>0</v>
      </c>
      <c r="AL1131" s="617">
        <f>IF('PTRM input'!$E$574='PTRM input'!$G$573,IF(AL$3&gt;A28taxremlife,A28taxvalue-SUM($F1131:AK1131),IF(A28taxremlife="N/A","n/a",A28taxvalue/A28taxremlife)),'PTRM input'!AL$606)</f>
        <v>0</v>
      </c>
      <c r="AM1131" s="617">
        <f>IF('PTRM input'!$E$574='PTRM input'!$G$573,IF(AM$3&gt;A28taxremlife,A28taxvalue-SUM($F1131:AL1131),IF(A28taxremlife="N/A","n/a",A28taxvalue/A28taxremlife)),'PTRM input'!AM$606)</f>
        <v>0</v>
      </c>
      <c r="AN1131" s="617">
        <f>IF('PTRM input'!$E$574='PTRM input'!$G$573,IF(AN$3&gt;A28taxremlife,A28taxvalue-SUM($F1131:AM1131),IF(A28taxremlife="N/A","n/a",A28taxvalue/A28taxremlife)),'PTRM input'!AN$606)</f>
        <v>0</v>
      </c>
      <c r="AO1131" s="617">
        <f>IF('PTRM input'!$E$574='PTRM input'!$G$573,IF(AO$3&gt;A28taxremlife,A28taxvalue-SUM($F1131:AN1131),IF(A28taxremlife="N/A","n/a",A28taxvalue/A28taxremlife)),'PTRM input'!AO$606)</f>
        <v>0</v>
      </c>
      <c r="AP1131" s="617">
        <f>IF('PTRM input'!$E$574='PTRM input'!$G$573,IF(AP$3&gt;A28taxremlife,A28taxvalue-SUM($F1131:AO1131),IF(A28taxremlife="N/A","n/a",A28taxvalue/A28taxremlife)),'PTRM input'!AP$606)</f>
        <v>0</v>
      </c>
      <c r="AQ1131" s="617">
        <f>IF('PTRM input'!$E$574='PTRM input'!$G$573,IF(AQ$3&gt;A28taxremlife,A28taxvalue-SUM($F1131:AP1131),IF(A28taxremlife="N/A","n/a",A28taxvalue/A28taxremlife)),'PTRM input'!AQ$606)</f>
        <v>0</v>
      </c>
      <c r="AR1131" s="617">
        <f>IF('PTRM input'!$E$574='PTRM input'!$G$573,IF(AR$3&gt;A28taxremlife,A28taxvalue-SUM($F1131:AQ1131),IF(A28taxremlife="N/A","n/a",A28taxvalue/A28taxremlife)),'PTRM input'!AR$606)</f>
        <v>0</v>
      </c>
      <c r="AS1131" s="617">
        <f>IF('PTRM input'!$E$574='PTRM input'!$G$573,IF(AS$3&gt;A28taxremlife,A28taxvalue-SUM($F1131:AR1131),IF(A28taxremlife="N/A","n/a",A28taxvalue/A28taxremlife)),'PTRM input'!AS$606)</f>
        <v>0</v>
      </c>
      <c r="AT1131" s="617">
        <f>IF('PTRM input'!$E$574='PTRM input'!$G$573,IF(AT$3&gt;A28taxremlife,A28taxvalue-SUM($F1131:AS1131),IF(A28taxremlife="N/A","n/a",A28taxvalue/A28taxremlife)),'PTRM input'!AT$606)</f>
        <v>0</v>
      </c>
      <c r="AU1131" s="617">
        <f>IF('PTRM input'!$E$574='PTRM input'!$G$573,IF(AU$3&gt;A28taxremlife,A28taxvalue-SUM($F1131:AT1131),IF(A28taxremlife="N/A","n/a",A28taxvalue/A28taxremlife)),'PTRM input'!AU$606)</f>
        <v>0</v>
      </c>
      <c r="AV1131" s="617">
        <f>IF('PTRM input'!$E$574='PTRM input'!$G$573,IF(AV$3&gt;A28taxremlife,A28taxvalue-SUM($F1131:AU1131),IF(A28taxremlife="N/A","n/a",A28taxvalue/A28taxremlife)),'PTRM input'!AV$606)</f>
        <v>0</v>
      </c>
      <c r="AW1131" s="617">
        <f>IF('PTRM input'!$E$574='PTRM input'!$G$573,IF(AW$3&gt;A28taxremlife,A28taxvalue-SUM($F1131:AV1131),IF(A28taxremlife="N/A","n/a",A28taxvalue/A28taxremlife)),'PTRM input'!AW$606)</f>
        <v>0</v>
      </c>
      <c r="AX1131" s="617">
        <f>IF('PTRM input'!$E$574='PTRM input'!$G$573,IF(AX$3&gt;A28taxremlife,A28taxvalue-SUM($F1131:AW1131),IF(A28taxremlife="N/A","n/a",A28taxvalue/A28taxremlife)),'PTRM input'!AX$606)</f>
        <v>0</v>
      </c>
      <c r="AY1131" s="617">
        <f>IF('PTRM input'!$E$574='PTRM input'!$G$573,IF(AY$3&gt;A28taxremlife,A28taxvalue-SUM($F1131:AX1131),IF(A28taxremlife="N/A","n/a",A28taxvalue/A28taxremlife)),'PTRM input'!AY$606)</f>
        <v>0</v>
      </c>
      <c r="AZ1131" s="617">
        <f>IF('PTRM input'!$E$574='PTRM input'!$G$573,IF(AZ$3&gt;A28taxremlife,A28taxvalue-SUM($F1131:AY1131),IF(A28taxremlife="N/A","n/a",A28taxvalue/A28taxremlife)),'PTRM input'!AZ$606)</f>
        <v>0</v>
      </c>
      <c r="BA1131" s="617">
        <f>IF('PTRM input'!$E$574='PTRM input'!$G$573,IF(BA$3&gt;A28taxremlife,A28taxvalue-SUM($F1131:AZ1131),IF(A28taxremlife="N/A","n/a",A28taxvalue/A28taxremlife)),'PTRM input'!BA$606)</f>
        <v>0</v>
      </c>
      <c r="BB1131" s="617">
        <f>IF('PTRM input'!$E$574='PTRM input'!$G$573,IF(BB$3&gt;A28taxremlife,A28taxvalue-SUM($F1131:BA1131),IF(A28taxremlife="N/A","n/a",A28taxvalue/A28taxremlife)),'PTRM input'!BB$606)</f>
        <v>0</v>
      </c>
      <c r="BC1131" s="617">
        <f>IF('PTRM input'!$E$574='PTRM input'!$G$573,IF(BC$3&gt;A28taxremlife,A28taxvalue-SUM($F1131:BB1131),IF(A28taxremlife="N/A","n/a",A28taxvalue/A28taxremlife)),'PTRM input'!BC$606)</f>
        <v>0</v>
      </c>
      <c r="BD1131" s="617">
        <f>IF('PTRM input'!$E$574='PTRM input'!$G$573,IF(BD$3&gt;A28taxremlife,A28taxvalue-SUM($F1131:BC1131),IF(A28taxremlife="N/A","n/a",A28taxvalue/A28taxremlife)),'PTRM input'!BD$606)</f>
        <v>0</v>
      </c>
      <c r="BE1131" s="617">
        <f>IF('PTRM input'!$E$574='PTRM input'!$G$573,IF(BE$3&gt;A28taxremlife,A28taxvalue-SUM($F1131:BD1131),IF(A28taxremlife="N/A","n/a",A28taxvalue/A28taxremlife)),'PTRM input'!BE$606)</f>
        <v>0</v>
      </c>
      <c r="BF1131" s="617">
        <f>IF('PTRM input'!$E$574='PTRM input'!$G$573,IF(BF$3&gt;A28taxremlife,A28taxvalue-SUM($F1131:BE1131),IF(A28taxremlife="N/A","n/a",A28taxvalue/A28taxremlife)),'PTRM input'!BF$606)</f>
        <v>0</v>
      </c>
      <c r="BG1131" s="617">
        <f>IF('PTRM input'!$E$574='PTRM input'!$G$573,IF(BG$3&gt;A28taxremlife,A28taxvalue-SUM($F1131:BF1131),IF(A28taxremlife="N/A","n/a",A28taxvalue/A28taxremlife)),'PTRM input'!BG$606)</f>
        <v>0</v>
      </c>
      <c r="BH1131" s="617">
        <f>IF('PTRM input'!$E$574='PTRM input'!$G$573,IF(BH$3&gt;A28taxremlife,A28taxvalue-SUM($F1131:BG1131),IF(A28taxremlife="N/A","n/a",A28taxvalue/A28taxremlife)),'PTRM input'!BH$606)</f>
        <v>0</v>
      </c>
      <c r="BI1131" s="617">
        <f>IF('PTRM input'!$E$574='PTRM input'!$G$573,IF(BI$3&gt;A28taxremlife,A28taxvalue-SUM($F1131:BH1131),IF(A28taxremlife="N/A","n/a",A28taxvalue/A28taxremlife)),'PTRM input'!BI$606)</f>
        <v>0</v>
      </c>
      <c r="BJ1131" s="116"/>
      <c r="BK1131" s="116"/>
      <c r="BL1131" s="116"/>
      <c r="BM1131" s="116"/>
    </row>
    <row r="1132" spans="1:65" ht="12.75" hidden="1" customHeight="1" outlineLevel="2">
      <c r="A1132" s="366"/>
      <c r="B1132" s="19"/>
      <c r="C1132" s="18"/>
      <c r="D1132" s="760" t="s">
        <v>237</v>
      </c>
      <c r="E1132" s="86">
        <v>0</v>
      </c>
      <c r="F1132" s="356"/>
      <c r="G1132" s="433"/>
      <c r="H1132" s="433"/>
      <c r="I1132" s="433"/>
      <c r="J1132" s="433"/>
      <c r="K1132" s="433"/>
      <c r="L1132" s="251"/>
      <c r="M1132" s="251"/>
      <c r="N1132" s="251"/>
      <c r="O1132" s="251"/>
      <c r="P1132" s="251"/>
      <c r="Q1132" s="251"/>
      <c r="R1132" s="251"/>
      <c r="S1132" s="251"/>
      <c r="T1132" s="251"/>
      <c r="U1132" s="251"/>
      <c r="V1132" s="251"/>
      <c r="W1132" s="251"/>
      <c r="X1132" s="251"/>
      <c r="Y1132" s="251"/>
      <c r="Z1132" s="251"/>
      <c r="AA1132" s="251"/>
      <c r="AB1132" s="251"/>
      <c r="AC1132" s="251"/>
      <c r="AD1132" s="251"/>
      <c r="AE1132" s="251"/>
      <c r="AF1132" s="251"/>
      <c r="AG1132" s="251"/>
      <c r="AH1132" s="251"/>
      <c r="AI1132" s="251"/>
      <c r="AJ1132" s="251"/>
      <c r="AK1132" s="251"/>
      <c r="AL1132" s="251"/>
      <c r="AM1132" s="251"/>
      <c r="AN1132" s="251"/>
      <c r="AO1132" s="251"/>
      <c r="AP1132" s="251"/>
      <c r="AQ1132" s="251"/>
      <c r="AR1132" s="251"/>
      <c r="AS1132" s="251"/>
      <c r="AT1132" s="251"/>
      <c r="AU1132" s="251"/>
      <c r="AV1132" s="251"/>
      <c r="AW1132" s="251"/>
      <c r="AX1132" s="251"/>
      <c r="AY1132" s="251"/>
      <c r="AZ1132" s="251"/>
      <c r="BA1132" s="251"/>
      <c r="BB1132" s="251"/>
      <c r="BC1132" s="251"/>
      <c r="BD1132" s="251"/>
      <c r="BE1132" s="251"/>
      <c r="BF1132" s="251"/>
      <c r="BG1132" s="251"/>
      <c r="BH1132" s="251"/>
      <c r="BI1132" s="251"/>
      <c r="BJ1132" s="116"/>
      <c r="BK1132" s="116"/>
      <c r="BL1132" s="116"/>
      <c r="BM1132" s="116"/>
    </row>
    <row r="1133" spans="1:65" ht="12.75" hidden="1" customHeight="1" outlineLevel="2">
      <c r="A1133" s="366"/>
      <c r="B1133" s="19"/>
      <c r="C1133" s="18"/>
      <c r="D1133" s="760"/>
      <c r="E1133" s="86">
        <v>1</v>
      </c>
      <c r="F1133" s="356"/>
      <c r="G1133" s="618"/>
      <c r="H1133" s="251">
        <f ca="1">IF(A28taxstdlife="n/a","n/a",IF(A28taxstdlife="",0,IF(H$3&gt;(A28stdlife+$E1133),((INDEX('PTRM input'!$G$385:$P$434,A28offset,$E1133)-INDEX('PTRM input'!$G$277:$P$326,A28offset,$E1133))*OFFSET($F$7,0,$E1133))-SUM($G1133:G1133),(((INDEX('PTRM input'!$G$385:$P$434,A28offset,$E1133)-INDEX('PTRM input'!$G$277:$P$326,A28offset,$E1133))*OFFSET($F$7,0,$E1133))-SUM($G1133:G1133))*(OFFSET('PTRM input'!$G$477,0,$E1133-1)/A28taxstdlife))))</f>
        <v>0</v>
      </c>
      <c r="I1133" s="251">
        <f ca="1">IF(A28taxstdlife="n/a","n/a",IF(A28taxstdlife="",0,IF(I$3&gt;(A28stdlife+$E1133),((INDEX('PTRM input'!$G$385:$P$434,A28offset,$E1133)-INDEX('PTRM input'!$G$277:$P$326,A28offset,$E1133))*OFFSET($F$7,0,$E1133))-SUM($G1133:H1133),(((INDEX('PTRM input'!$G$385:$P$434,A28offset,$E1133)-INDEX('PTRM input'!$G$277:$P$326,A28offset,$E1133))*OFFSET($F$7,0,$E1133))-SUM($G1133:H1133))*(OFFSET('PTRM input'!$G$477,0,$E1133-1)/A28taxstdlife))))</f>
        <v>0</v>
      </c>
      <c r="J1133" s="251">
        <f ca="1">IF(A28taxstdlife="n/a","n/a",IF(A28taxstdlife="",0,IF(J$3&gt;(A28stdlife+$E1133),((INDEX('PTRM input'!$G$385:$P$434,A28offset,$E1133)-INDEX('PTRM input'!$G$277:$P$326,A28offset,$E1133))*OFFSET($F$7,0,$E1133))-SUM($G1133:I1133),(((INDEX('PTRM input'!$G$385:$P$434,A28offset,$E1133)-INDEX('PTRM input'!$G$277:$P$326,A28offset,$E1133))*OFFSET($F$7,0,$E1133))-SUM($G1133:I1133))*(OFFSET('PTRM input'!$G$477,0,$E1133-1)/A28taxstdlife))))</f>
        <v>0</v>
      </c>
      <c r="K1133" s="251">
        <f ca="1">IF(A28taxstdlife="n/a","n/a",IF(A28taxstdlife="",0,IF(K$3&gt;(A28stdlife+$E1133),((INDEX('PTRM input'!$G$385:$P$434,A28offset,$E1133)-INDEX('PTRM input'!$G$277:$P$326,A28offset,$E1133))*OFFSET($F$7,0,$E1133))-SUM($G1133:J1133),(((INDEX('PTRM input'!$G$385:$P$434,A28offset,$E1133)-INDEX('PTRM input'!$G$277:$P$326,A28offset,$E1133))*OFFSET($F$7,0,$E1133))-SUM($G1133:J1133))*(OFFSET('PTRM input'!$G$477,0,$E1133-1)/A28taxstdlife))))</f>
        <v>0</v>
      </c>
      <c r="L1133" s="251">
        <f ca="1">IF(A28taxstdlife="n/a","n/a",IF(A28taxstdlife="",0,IF(L$3&gt;(A28stdlife+$E1133),((INDEX('PTRM input'!$G$385:$P$434,A28offset,$E1133)-INDEX('PTRM input'!$G$277:$P$326,A28offset,$E1133))*OFFSET($F$7,0,$E1133))-SUM($G1133:K1133),(((INDEX('PTRM input'!$G$385:$P$434,A28offset,$E1133)-INDEX('PTRM input'!$G$277:$P$326,A28offset,$E1133))*OFFSET($F$7,0,$E1133))-SUM($G1133:K1133))*(OFFSET('PTRM input'!$G$477,0,$E1133-1)/A28taxstdlife))))</f>
        <v>0</v>
      </c>
      <c r="M1133" s="251">
        <f ca="1">IF(A28taxstdlife="n/a","n/a",IF(A28taxstdlife="",0,IF(M$3&gt;(A28stdlife+$E1133),((INDEX('PTRM input'!$G$385:$P$434,A28offset,$E1133)-INDEX('PTRM input'!$G$277:$P$326,A28offset,$E1133))*OFFSET($F$7,0,$E1133))-SUM($G1133:L1133),(((INDEX('PTRM input'!$G$385:$P$434,A28offset,$E1133)-INDEX('PTRM input'!$G$277:$P$326,A28offset,$E1133))*OFFSET($F$7,0,$E1133))-SUM($G1133:L1133))*(OFFSET('PTRM input'!$G$477,0,$E1133-1)/A28taxstdlife))))</f>
        <v>0</v>
      </c>
      <c r="N1133" s="251">
        <f ca="1">IF(A28taxstdlife="n/a","n/a",IF(A28taxstdlife="",0,IF(N$3&gt;(A28stdlife+$E1133),((INDEX('PTRM input'!$G$385:$P$434,A28offset,$E1133)-INDEX('PTRM input'!$G$277:$P$326,A28offset,$E1133))*OFFSET($F$7,0,$E1133))-SUM($G1133:M1133),(((INDEX('PTRM input'!$G$385:$P$434,A28offset,$E1133)-INDEX('PTRM input'!$G$277:$P$326,A28offset,$E1133))*OFFSET($F$7,0,$E1133))-SUM($G1133:M1133))*(OFFSET('PTRM input'!$G$477,0,$E1133-1)/A28taxstdlife))))</f>
        <v>0</v>
      </c>
      <c r="O1133" s="251">
        <f ca="1">IF(A28taxstdlife="n/a","n/a",IF(A28taxstdlife="",0,IF(O$3&gt;(A28stdlife+$E1133),((INDEX('PTRM input'!$G$385:$P$434,A28offset,$E1133)-INDEX('PTRM input'!$G$277:$P$326,A28offset,$E1133))*OFFSET($F$7,0,$E1133))-SUM($G1133:N1133),(((INDEX('PTRM input'!$G$385:$P$434,A28offset,$E1133)-INDEX('PTRM input'!$G$277:$P$326,A28offset,$E1133))*OFFSET($F$7,0,$E1133))-SUM($G1133:N1133))*(OFFSET('PTRM input'!$G$477,0,$E1133-1)/A28taxstdlife))))</f>
        <v>0</v>
      </c>
      <c r="P1133" s="251">
        <f ca="1">IF(A28taxstdlife="n/a","n/a",IF(A28taxstdlife="",0,IF(P$3&gt;(A28stdlife+$E1133),((INDEX('PTRM input'!$G$385:$P$434,A28offset,$E1133)-INDEX('PTRM input'!$G$277:$P$326,A28offset,$E1133))*OFFSET($F$7,0,$E1133))-SUM($G1133:O1133),(((INDEX('PTRM input'!$G$385:$P$434,A28offset,$E1133)-INDEX('PTRM input'!$G$277:$P$326,A28offset,$E1133))*OFFSET($F$7,0,$E1133))-SUM($G1133:O1133))*(OFFSET('PTRM input'!$G$477,0,$E1133-1)/A28taxstdlife))))</f>
        <v>0</v>
      </c>
      <c r="Q1133" s="251">
        <f ca="1">IF(A28taxstdlife="n/a","n/a",IF(A28taxstdlife="",0,IF(Q$3&gt;(A28stdlife+$E1133),((INDEX('PTRM input'!$G$385:$P$434,A28offset,$E1133)-INDEX('PTRM input'!$G$277:$P$326,A28offset,$E1133))*OFFSET($F$7,0,$E1133))-SUM($G1133:P1133),(((INDEX('PTRM input'!$G$385:$P$434,A28offset,$E1133)-INDEX('PTRM input'!$G$277:$P$326,A28offset,$E1133))*OFFSET($F$7,0,$E1133))-SUM($G1133:P1133))*(OFFSET('PTRM input'!$G$477,0,$E1133-1)/A28taxstdlife))))</f>
        <v>0</v>
      </c>
      <c r="R1133" s="251">
        <f ca="1">IF(A28taxstdlife="n/a","n/a",IF(A28taxstdlife="",0,IF(R$3&gt;(A28stdlife+$E1133),((INDEX('PTRM input'!$G$385:$P$434,A28offset,$E1133)-INDEX('PTRM input'!$G$277:$P$326,A28offset,$E1133))*OFFSET($F$7,0,$E1133))-SUM($G1133:Q1133),(((INDEX('PTRM input'!$G$385:$P$434,A28offset,$E1133)-INDEX('PTRM input'!$G$277:$P$326,A28offset,$E1133))*OFFSET($F$7,0,$E1133))-SUM($G1133:Q1133))*(OFFSET('PTRM input'!$G$477,0,$E1133-1)/A28taxstdlife))))</f>
        <v>0</v>
      </c>
      <c r="S1133" s="251">
        <f ca="1">IF(A28taxstdlife="n/a","n/a",IF(A28taxstdlife="",0,IF(S$3&gt;(A28stdlife+$E1133),((INDEX('PTRM input'!$G$385:$P$434,A28offset,$E1133)-INDEX('PTRM input'!$G$277:$P$326,A28offset,$E1133))*OFFSET($F$7,0,$E1133))-SUM($G1133:R1133),(((INDEX('PTRM input'!$G$385:$P$434,A28offset,$E1133)-INDEX('PTRM input'!$G$277:$P$326,A28offset,$E1133))*OFFSET($F$7,0,$E1133))-SUM($G1133:R1133))*(OFFSET('PTRM input'!$G$477,0,$E1133-1)/A28taxstdlife))))</f>
        <v>0</v>
      </c>
      <c r="T1133" s="251">
        <f ca="1">IF(A28taxstdlife="n/a","n/a",IF(A28taxstdlife="",0,IF(T$3&gt;(A28stdlife+$E1133),((INDEX('PTRM input'!$G$385:$P$434,A28offset,$E1133)-INDEX('PTRM input'!$G$277:$P$326,A28offset,$E1133))*OFFSET($F$7,0,$E1133))-SUM($G1133:S1133),(((INDEX('PTRM input'!$G$385:$P$434,A28offset,$E1133)-INDEX('PTRM input'!$G$277:$P$326,A28offset,$E1133))*OFFSET($F$7,0,$E1133))-SUM($G1133:S1133))*(OFFSET('PTRM input'!$G$477,0,$E1133-1)/A28taxstdlife))))</f>
        <v>0</v>
      </c>
      <c r="U1133" s="251">
        <f ca="1">IF(A28taxstdlife="n/a","n/a",IF(A28taxstdlife="",0,IF(U$3&gt;(A28stdlife+$E1133),((INDEX('PTRM input'!$G$385:$P$434,A28offset,$E1133)-INDEX('PTRM input'!$G$277:$P$326,A28offset,$E1133))*OFFSET($F$7,0,$E1133))-SUM($G1133:T1133),(((INDEX('PTRM input'!$G$385:$P$434,A28offset,$E1133)-INDEX('PTRM input'!$G$277:$P$326,A28offset,$E1133))*OFFSET($F$7,0,$E1133))-SUM($G1133:T1133))*(OFFSET('PTRM input'!$G$477,0,$E1133-1)/A28taxstdlife))))</f>
        <v>0</v>
      </c>
      <c r="V1133" s="251">
        <f ca="1">IF(A28taxstdlife="n/a","n/a",IF(A28taxstdlife="",0,IF(V$3&gt;(A28stdlife+$E1133),((INDEX('PTRM input'!$G$385:$P$434,A28offset,$E1133)-INDEX('PTRM input'!$G$277:$P$326,A28offset,$E1133))*OFFSET($F$7,0,$E1133))-SUM($G1133:U1133),(((INDEX('PTRM input'!$G$385:$P$434,A28offset,$E1133)-INDEX('PTRM input'!$G$277:$P$326,A28offset,$E1133))*OFFSET($F$7,0,$E1133))-SUM($G1133:U1133))*(OFFSET('PTRM input'!$G$477,0,$E1133-1)/A28taxstdlife))))</f>
        <v>0</v>
      </c>
      <c r="W1133" s="251">
        <f ca="1">IF(A28taxstdlife="n/a","n/a",IF(A28taxstdlife="",0,IF(W$3&gt;(A28stdlife+$E1133),((INDEX('PTRM input'!$G$385:$P$434,A28offset,$E1133)-INDEX('PTRM input'!$G$277:$P$326,A28offset,$E1133))*OFFSET($F$7,0,$E1133))-SUM($G1133:V1133),(((INDEX('PTRM input'!$G$385:$P$434,A28offset,$E1133)-INDEX('PTRM input'!$G$277:$P$326,A28offset,$E1133))*OFFSET($F$7,0,$E1133))-SUM($G1133:V1133))*(OFFSET('PTRM input'!$G$477,0,$E1133-1)/A28taxstdlife))))</f>
        <v>0</v>
      </c>
      <c r="X1133" s="251">
        <f ca="1">IF(A28taxstdlife="n/a","n/a",IF(A28taxstdlife="",0,IF(X$3&gt;(A28stdlife+$E1133),((INDEX('PTRM input'!$G$385:$P$434,A28offset,$E1133)-INDEX('PTRM input'!$G$277:$P$326,A28offset,$E1133))*OFFSET($F$7,0,$E1133))-SUM($G1133:W1133),(((INDEX('PTRM input'!$G$385:$P$434,A28offset,$E1133)-INDEX('PTRM input'!$G$277:$P$326,A28offset,$E1133))*OFFSET($F$7,0,$E1133))-SUM($G1133:W1133))*(OFFSET('PTRM input'!$G$477,0,$E1133-1)/A28taxstdlife))))</f>
        <v>0</v>
      </c>
      <c r="Y1133" s="251">
        <f ca="1">IF(A28taxstdlife="n/a","n/a",IF(A28taxstdlife="",0,IF(Y$3&gt;(A28stdlife+$E1133),((INDEX('PTRM input'!$G$385:$P$434,A28offset,$E1133)-INDEX('PTRM input'!$G$277:$P$326,A28offset,$E1133))*OFFSET($F$7,0,$E1133))-SUM($G1133:X1133),(((INDEX('PTRM input'!$G$385:$P$434,A28offset,$E1133)-INDEX('PTRM input'!$G$277:$P$326,A28offset,$E1133))*OFFSET($F$7,0,$E1133))-SUM($G1133:X1133))*(OFFSET('PTRM input'!$G$477,0,$E1133-1)/A28taxstdlife))))</f>
        <v>0</v>
      </c>
      <c r="Z1133" s="251">
        <f ca="1">IF(A28taxstdlife="n/a","n/a",IF(A28taxstdlife="",0,IF(Z$3&gt;(A28stdlife+$E1133),((INDEX('PTRM input'!$G$385:$P$434,A28offset,$E1133)-INDEX('PTRM input'!$G$277:$P$326,A28offset,$E1133))*OFFSET($F$7,0,$E1133))-SUM($G1133:Y1133),(((INDEX('PTRM input'!$G$385:$P$434,A28offset,$E1133)-INDEX('PTRM input'!$G$277:$P$326,A28offset,$E1133))*OFFSET($F$7,0,$E1133))-SUM($G1133:Y1133))*(OFFSET('PTRM input'!$G$477,0,$E1133-1)/A28taxstdlife))))</f>
        <v>0</v>
      </c>
      <c r="AA1133" s="251">
        <f ca="1">IF(A28taxstdlife="n/a","n/a",IF(A28taxstdlife="",0,IF(AA$3&gt;(A28stdlife+$E1133),((INDEX('PTRM input'!$G$385:$P$434,A28offset,$E1133)-INDEX('PTRM input'!$G$277:$P$326,A28offset,$E1133))*OFFSET($F$7,0,$E1133))-SUM($G1133:Z1133),(((INDEX('PTRM input'!$G$385:$P$434,A28offset,$E1133)-INDEX('PTRM input'!$G$277:$P$326,A28offset,$E1133))*OFFSET($F$7,0,$E1133))-SUM($G1133:Z1133))*(OFFSET('PTRM input'!$G$477,0,$E1133-1)/A28taxstdlife))))</f>
        <v>0</v>
      </c>
      <c r="AB1133" s="251">
        <f ca="1">IF(A28taxstdlife="n/a","n/a",IF(A28taxstdlife="",0,IF(AB$3&gt;(A28stdlife+$E1133),((INDEX('PTRM input'!$G$385:$P$434,A28offset,$E1133)-INDEX('PTRM input'!$G$277:$P$326,A28offset,$E1133))*OFFSET($F$7,0,$E1133))-SUM($G1133:AA1133),(((INDEX('PTRM input'!$G$385:$P$434,A28offset,$E1133)-INDEX('PTRM input'!$G$277:$P$326,A28offset,$E1133))*OFFSET($F$7,0,$E1133))-SUM($G1133:AA1133))*(OFFSET('PTRM input'!$G$477,0,$E1133-1)/A28taxstdlife))))</f>
        <v>0</v>
      </c>
      <c r="AC1133" s="251">
        <f ca="1">IF(A28taxstdlife="n/a","n/a",IF(A28taxstdlife="",0,IF(AC$3&gt;(A28stdlife+$E1133),((INDEX('PTRM input'!$G$385:$P$434,A28offset,$E1133)-INDEX('PTRM input'!$G$277:$P$326,A28offset,$E1133))*OFFSET($F$7,0,$E1133))-SUM($G1133:AB1133),(((INDEX('PTRM input'!$G$385:$P$434,A28offset,$E1133)-INDEX('PTRM input'!$G$277:$P$326,A28offset,$E1133))*OFFSET($F$7,0,$E1133))-SUM($G1133:AB1133))*(OFFSET('PTRM input'!$G$477,0,$E1133-1)/A28taxstdlife))))</f>
        <v>0</v>
      </c>
      <c r="AD1133" s="251">
        <f ca="1">IF(A28taxstdlife="n/a","n/a",IF(A28taxstdlife="",0,IF(AD$3&gt;(A28stdlife+$E1133),((INDEX('PTRM input'!$G$385:$P$434,A28offset,$E1133)-INDEX('PTRM input'!$G$277:$P$326,A28offset,$E1133))*OFFSET($F$7,0,$E1133))-SUM($G1133:AC1133),(((INDEX('PTRM input'!$G$385:$P$434,A28offset,$E1133)-INDEX('PTRM input'!$G$277:$P$326,A28offset,$E1133))*OFFSET($F$7,0,$E1133))-SUM($G1133:AC1133))*(OFFSET('PTRM input'!$G$477,0,$E1133-1)/A28taxstdlife))))</f>
        <v>0</v>
      </c>
      <c r="AE1133" s="251">
        <f ca="1">IF(A28taxstdlife="n/a","n/a",IF(A28taxstdlife="",0,IF(AE$3&gt;(A28stdlife+$E1133),((INDEX('PTRM input'!$G$385:$P$434,A28offset,$E1133)-INDEX('PTRM input'!$G$277:$P$326,A28offset,$E1133))*OFFSET($F$7,0,$E1133))-SUM($G1133:AD1133),(((INDEX('PTRM input'!$G$385:$P$434,A28offset,$E1133)-INDEX('PTRM input'!$G$277:$P$326,A28offset,$E1133))*OFFSET($F$7,0,$E1133))-SUM($G1133:AD1133))*(OFFSET('PTRM input'!$G$477,0,$E1133-1)/A28taxstdlife))))</f>
        <v>0</v>
      </c>
      <c r="AF1133" s="251">
        <f ca="1">IF(A28taxstdlife="n/a","n/a",IF(A28taxstdlife="",0,IF(AF$3&gt;(A28stdlife+$E1133),((INDEX('PTRM input'!$G$385:$P$434,A28offset,$E1133)-INDEX('PTRM input'!$G$277:$P$326,A28offset,$E1133))*OFFSET($F$7,0,$E1133))-SUM($G1133:AE1133),(((INDEX('PTRM input'!$G$385:$P$434,A28offset,$E1133)-INDEX('PTRM input'!$G$277:$P$326,A28offset,$E1133))*OFFSET($F$7,0,$E1133))-SUM($G1133:AE1133))*(OFFSET('PTRM input'!$G$477,0,$E1133-1)/A28taxstdlife))))</f>
        <v>0</v>
      </c>
      <c r="AG1133" s="251">
        <f ca="1">IF(A28taxstdlife="n/a","n/a",IF(A28taxstdlife="",0,IF(AG$3&gt;(A28stdlife+$E1133),((INDEX('PTRM input'!$G$385:$P$434,A28offset,$E1133)-INDEX('PTRM input'!$G$277:$P$326,A28offset,$E1133))*OFFSET($F$7,0,$E1133))-SUM($G1133:AF1133),(((INDEX('PTRM input'!$G$385:$P$434,A28offset,$E1133)-INDEX('PTRM input'!$G$277:$P$326,A28offset,$E1133))*OFFSET($F$7,0,$E1133))-SUM($G1133:AF1133))*(OFFSET('PTRM input'!$G$477,0,$E1133-1)/A28taxstdlife))))</f>
        <v>0</v>
      </c>
      <c r="AH1133" s="251">
        <f ca="1">IF(A28taxstdlife="n/a","n/a",IF(A28taxstdlife="",0,IF(AH$3&gt;(A28stdlife+$E1133),((INDEX('PTRM input'!$G$385:$P$434,A28offset,$E1133)-INDEX('PTRM input'!$G$277:$P$326,A28offset,$E1133))*OFFSET($F$7,0,$E1133))-SUM($G1133:AG1133),(((INDEX('PTRM input'!$G$385:$P$434,A28offset,$E1133)-INDEX('PTRM input'!$G$277:$P$326,A28offset,$E1133))*OFFSET($F$7,0,$E1133))-SUM($G1133:AG1133))*(OFFSET('PTRM input'!$G$477,0,$E1133-1)/A28taxstdlife))))</f>
        <v>0</v>
      </c>
      <c r="AI1133" s="251">
        <f ca="1">IF(A28taxstdlife="n/a","n/a",IF(A28taxstdlife="",0,IF(AI$3&gt;(A28stdlife+$E1133),((INDEX('PTRM input'!$G$385:$P$434,A28offset,$E1133)-INDEX('PTRM input'!$G$277:$P$326,A28offset,$E1133))*OFFSET($F$7,0,$E1133))-SUM($G1133:AH1133),(((INDEX('PTRM input'!$G$385:$P$434,A28offset,$E1133)-INDEX('PTRM input'!$G$277:$P$326,A28offset,$E1133))*OFFSET($F$7,0,$E1133))-SUM($G1133:AH1133))*(OFFSET('PTRM input'!$G$477,0,$E1133-1)/A28taxstdlife))))</f>
        <v>0</v>
      </c>
      <c r="AJ1133" s="251">
        <f ca="1">IF(A28taxstdlife="n/a","n/a",IF(A28taxstdlife="",0,IF(AJ$3&gt;(A28stdlife+$E1133),((INDEX('PTRM input'!$G$385:$P$434,A28offset,$E1133)-INDEX('PTRM input'!$G$277:$P$326,A28offset,$E1133))*OFFSET($F$7,0,$E1133))-SUM($G1133:AI1133),(((INDEX('PTRM input'!$G$385:$P$434,A28offset,$E1133)-INDEX('PTRM input'!$G$277:$P$326,A28offset,$E1133))*OFFSET($F$7,0,$E1133))-SUM($G1133:AI1133))*(OFFSET('PTRM input'!$G$477,0,$E1133-1)/A28taxstdlife))))</f>
        <v>0</v>
      </c>
      <c r="AK1133" s="251">
        <f ca="1">IF(A28taxstdlife="n/a","n/a",IF(A28taxstdlife="",0,IF(AK$3&gt;(A28stdlife+$E1133),((INDEX('PTRM input'!$G$385:$P$434,A28offset,$E1133)-INDEX('PTRM input'!$G$277:$P$326,A28offset,$E1133))*OFFSET($F$7,0,$E1133))-SUM($G1133:AJ1133),(((INDEX('PTRM input'!$G$385:$P$434,A28offset,$E1133)-INDEX('PTRM input'!$G$277:$P$326,A28offset,$E1133))*OFFSET($F$7,0,$E1133))-SUM($G1133:AJ1133))*(OFFSET('PTRM input'!$G$477,0,$E1133-1)/A28taxstdlife))))</f>
        <v>0</v>
      </c>
      <c r="AL1133" s="251">
        <f ca="1">IF(A28taxstdlife="n/a","n/a",IF(A28taxstdlife="",0,IF(AL$3&gt;(A28stdlife+$E1133),((INDEX('PTRM input'!$G$385:$P$434,A28offset,$E1133)-INDEX('PTRM input'!$G$277:$P$326,A28offset,$E1133))*OFFSET($F$7,0,$E1133))-SUM($G1133:AK1133),(((INDEX('PTRM input'!$G$385:$P$434,A28offset,$E1133)-INDEX('PTRM input'!$G$277:$P$326,A28offset,$E1133))*OFFSET($F$7,0,$E1133))-SUM($G1133:AK1133))*(OFFSET('PTRM input'!$G$477,0,$E1133-1)/A28taxstdlife))))</f>
        <v>0</v>
      </c>
      <c r="AM1133" s="251">
        <f ca="1">IF(A28taxstdlife="n/a","n/a",IF(A28taxstdlife="",0,IF(AM$3&gt;(A28stdlife+$E1133),((INDEX('PTRM input'!$G$385:$P$434,A28offset,$E1133)-INDEX('PTRM input'!$G$277:$P$326,A28offset,$E1133))*OFFSET($F$7,0,$E1133))-SUM($G1133:AL1133),(((INDEX('PTRM input'!$G$385:$P$434,A28offset,$E1133)-INDEX('PTRM input'!$G$277:$P$326,A28offset,$E1133))*OFFSET($F$7,0,$E1133))-SUM($G1133:AL1133))*(OFFSET('PTRM input'!$G$477,0,$E1133-1)/A28taxstdlife))))</f>
        <v>0</v>
      </c>
      <c r="AN1133" s="251">
        <f ca="1">IF(A28taxstdlife="n/a","n/a",IF(A28taxstdlife="",0,IF(AN$3&gt;(A28stdlife+$E1133),((INDEX('PTRM input'!$G$385:$P$434,A28offset,$E1133)-INDEX('PTRM input'!$G$277:$P$326,A28offset,$E1133))*OFFSET($F$7,0,$E1133))-SUM($G1133:AM1133),(((INDEX('PTRM input'!$G$385:$P$434,A28offset,$E1133)-INDEX('PTRM input'!$G$277:$P$326,A28offset,$E1133))*OFFSET($F$7,0,$E1133))-SUM($G1133:AM1133))*(OFFSET('PTRM input'!$G$477,0,$E1133-1)/A28taxstdlife))))</f>
        <v>0</v>
      </c>
      <c r="AO1133" s="251">
        <f ca="1">IF(A28taxstdlife="n/a","n/a",IF(A28taxstdlife="",0,IF(AO$3&gt;(A28stdlife+$E1133),((INDEX('PTRM input'!$G$385:$P$434,A28offset,$E1133)-INDEX('PTRM input'!$G$277:$P$326,A28offset,$E1133))*OFFSET($F$7,0,$E1133))-SUM($G1133:AN1133),(((INDEX('PTRM input'!$G$385:$P$434,A28offset,$E1133)-INDEX('PTRM input'!$G$277:$P$326,A28offset,$E1133))*OFFSET($F$7,0,$E1133))-SUM($G1133:AN1133))*(OFFSET('PTRM input'!$G$477,0,$E1133-1)/A28taxstdlife))))</f>
        <v>0</v>
      </c>
      <c r="AP1133" s="251">
        <f ca="1">IF(A28taxstdlife="n/a","n/a",IF(A28taxstdlife="",0,IF(AP$3&gt;(A28stdlife+$E1133),((INDEX('PTRM input'!$G$385:$P$434,A28offset,$E1133)-INDEX('PTRM input'!$G$277:$P$326,A28offset,$E1133))*OFFSET($F$7,0,$E1133))-SUM($G1133:AO1133),(((INDEX('PTRM input'!$G$385:$P$434,A28offset,$E1133)-INDEX('PTRM input'!$G$277:$P$326,A28offset,$E1133))*OFFSET($F$7,0,$E1133))-SUM($G1133:AO1133))*(OFFSET('PTRM input'!$G$477,0,$E1133-1)/A28taxstdlife))))</f>
        <v>0</v>
      </c>
      <c r="AQ1133" s="251">
        <f ca="1">IF(A28taxstdlife="n/a","n/a",IF(A28taxstdlife="",0,IF(AQ$3&gt;(A28stdlife+$E1133),((INDEX('PTRM input'!$G$385:$P$434,A28offset,$E1133)-INDEX('PTRM input'!$G$277:$P$326,A28offset,$E1133))*OFFSET($F$7,0,$E1133))-SUM($G1133:AP1133),(((INDEX('PTRM input'!$G$385:$P$434,A28offset,$E1133)-INDEX('PTRM input'!$G$277:$P$326,A28offset,$E1133))*OFFSET($F$7,0,$E1133))-SUM($G1133:AP1133))*(OFFSET('PTRM input'!$G$477,0,$E1133-1)/A28taxstdlife))))</f>
        <v>0</v>
      </c>
      <c r="AR1133" s="251">
        <f ca="1">IF(A28taxstdlife="n/a","n/a",IF(A28taxstdlife="",0,IF(AR$3&gt;(A28stdlife+$E1133),((INDEX('PTRM input'!$G$385:$P$434,A28offset,$E1133)-INDEX('PTRM input'!$G$277:$P$326,A28offset,$E1133))*OFFSET($F$7,0,$E1133))-SUM($G1133:AQ1133),(((INDEX('PTRM input'!$G$385:$P$434,A28offset,$E1133)-INDEX('PTRM input'!$G$277:$P$326,A28offset,$E1133))*OFFSET($F$7,0,$E1133))-SUM($G1133:AQ1133))*(OFFSET('PTRM input'!$G$477,0,$E1133-1)/A28taxstdlife))))</f>
        <v>0</v>
      </c>
      <c r="AS1133" s="251">
        <f ca="1">IF(A28taxstdlife="n/a","n/a",IF(A28taxstdlife="",0,IF(AS$3&gt;(A28stdlife+$E1133),((INDEX('PTRM input'!$G$385:$P$434,A28offset,$E1133)-INDEX('PTRM input'!$G$277:$P$326,A28offset,$E1133))*OFFSET($F$7,0,$E1133))-SUM($G1133:AR1133),(((INDEX('PTRM input'!$G$385:$P$434,A28offset,$E1133)-INDEX('PTRM input'!$G$277:$P$326,A28offset,$E1133))*OFFSET($F$7,0,$E1133))-SUM($G1133:AR1133))*(OFFSET('PTRM input'!$G$477,0,$E1133-1)/A28taxstdlife))))</f>
        <v>0</v>
      </c>
      <c r="AT1133" s="251">
        <f ca="1">IF(A28taxstdlife="n/a","n/a",IF(A28taxstdlife="",0,IF(AT$3&gt;(A28stdlife+$E1133),((INDEX('PTRM input'!$G$385:$P$434,A28offset,$E1133)-INDEX('PTRM input'!$G$277:$P$326,A28offset,$E1133))*OFFSET($F$7,0,$E1133))-SUM($G1133:AS1133),(((INDEX('PTRM input'!$G$385:$P$434,A28offset,$E1133)-INDEX('PTRM input'!$G$277:$P$326,A28offset,$E1133))*OFFSET($F$7,0,$E1133))-SUM($G1133:AS1133))*(OFFSET('PTRM input'!$G$477,0,$E1133-1)/A28taxstdlife))))</f>
        <v>0</v>
      </c>
      <c r="AU1133" s="251">
        <f ca="1">IF(A28taxstdlife="n/a","n/a",IF(A28taxstdlife="",0,IF(AU$3&gt;(A28stdlife+$E1133),((INDEX('PTRM input'!$G$385:$P$434,A28offset,$E1133)-INDEX('PTRM input'!$G$277:$P$326,A28offset,$E1133))*OFFSET($F$7,0,$E1133))-SUM($G1133:AT1133),(((INDEX('PTRM input'!$G$385:$P$434,A28offset,$E1133)-INDEX('PTRM input'!$G$277:$P$326,A28offset,$E1133))*OFFSET($F$7,0,$E1133))-SUM($G1133:AT1133))*(OFFSET('PTRM input'!$G$477,0,$E1133-1)/A28taxstdlife))))</f>
        <v>0</v>
      </c>
      <c r="AV1133" s="251">
        <f ca="1">IF(A28taxstdlife="n/a","n/a",IF(A28taxstdlife="",0,IF(AV$3&gt;(A28stdlife+$E1133),((INDEX('PTRM input'!$G$385:$P$434,A28offset,$E1133)-INDEX('PTRM input'!$G$277:$P$326,A28offset,$E1133))*OFFSET($F$7,0,$E1133))-SUM($G1133:AU1133),(((INDEX('PTRM input'!$G$385:$P$434,A28offset,$E1133)-INDEX('PTRM input'!$G$277:$P$326,A28offset,$E1133))*OFFSET($F$7,0,$E1133))-SUM($G1133:AU1133))*(OFFSET('PTRM input'!$G$477,0,$E1133-1)/A28taxstdlife))))</f>
        <v>0</v>
      </c>
      <c r="AW1133" s="251">
        <f ca="1">IF(A28taxstdlife="n/a","n/a",IF(A28taxstdlife="",0,IF(AW$3&gt;(A28stdlife+$E1133),((INDEX('PTRM input'!$G$385:$P$434,A28offset,$E1133)-INDEX('PTRM input'!$G$277:$P$326,A28offset,$E1133))*OFFSET($F$7,0,$E1133))-SUM($G1133:AV1133),(((INDEX('PTRM input'!$G$385:$P$434,A28offset,$E1133)-INDEX('PTRM input'!$G$277:$P$326,A28offset,$E1133))*OFFSET($F$7,0,$E1133))-SUM($G1133:AV1133))*(OFFSET('PTRM input'!$G$477,0,$E1133-1)/A28taxstdlife))))</f>
        <v>0</v>
      </c>
      <c r="AX1133" s="251">
        <f ca="1">IF(A28taxstdlife="n/a","n/a",IF(A28taxstdlife="",0,IF(AX$3&gt;(A28stdlife+$E1133),((INDEX('PTRM input'!$G$385:$P$434,A28offset,$E1133)-INDEX('PTRM input'!$G$277:$P$326,A28offset,$E1133))*OFFSET($F$7,0,$E1133))-SUM($G1133:AW1133),(((INDEX('PTRM input'!$G$385:$P$434,A28offset,$E1133)-INDEX('PTRM input'!$G$277:$P$326,A28offset,$E1133))*OFFSET($F$7,0,$E1133))-SUM($G1133:AW1133))*(OFFSET('PTRM input'!$G$477,0,$E1133-1)/A28taxstdlife))))</f>
        <v>0</v>
      </c>
      <c r="AY1133" s="251">
        <f ca="1">IF(A28taxstdlife="n/a","n/a",IF(A28taxstdlife="",0,IF(AY$3&gt;(A28stdlife+$E1133),((INDEX('PTRM input'!$G$385:$P$434,A28offset,$E1133)-INDEX('PTRM input'!$G$277:$P$326,A28offset,$E1133))*OFFSET($F$7,0,$E1133))-SUM($G1133:AX1133),(((INDEX('PTRM input'!$G$385:$P$434,A28offset,$E1133)-INDEX('PTRM input'!$G$277:$P$326,A28offset,$E1133))*OFFSET($F$7,0,$E1133))-SUM($G1133:AX1133))*(OFFSET('PTRM input'!$G$477,0,$E1133-1)/A28taxstdlife))))</f>
        <v>0</v>
      </c>
      <c r="AZ1133" s="251">
        <f ca="1">IF(A28taxstdlife="n/a","n/a",IF(A28taxstdlife="",0,IF(AZ$3&gt;(A28stdlife+$E1133),((INDEX('PTRM input'!$G$385:$P$434,A28offset,$E1133)-INDEX('PTRM input'!$G$277:$P$326,A28offset,$E1133))*OFFSET($F$7,0,$E1133))-SUM($G1133:AY1133),(((INDEX('PTRM input'!$G$385:$P$434,A28offset,$E1133)-INDEX('PTRM input'!$G$277:$P$326,A28offset,$E1133))*OFFSET($F$7,0,$E1133))-SUM($G1133:AY1133))*(OFFSET('PTRM input'!$G$477,0,$E1133-1)/A28taxstdlife))))</f>
        <v>0</v>
      </c>
      <c r="BA1133" s="251">
        <f ca="1">IF(A28taxstdlife="n/a","n/a",IF(A28taxstdlife="",0,IF(BA$3&gt;(A28stdlife+$E1133),((INDEX('PTRM input'!$G$385:$P$434,A28offset,$E1133)-INDEX('PTRM input'!$G$277:$P$326,A28offset,$E1133))*OFFSET($F$7,0,$E1133))-SUM($G1133:AZ1133),(((INDEX('PTRM input'!$G$385:$P$434,A28offset,$E1133)-INDEX('PTRM input'!$G$277:$P$326,A28offset,$E1133))*OFFSET($F$7,0,$E1133))-SUM($G1133:AZ1133))*(OFFSET('PTRM input'!$G$477,0,$E1133-1)/A28taxstdlife))))</f>
        <v>0</v>
      </c>
      <c r="BB1133" s="251">
        <f ca="1">IF(A28taxstdlife="n/a","n/a",IF(A28taxstdlife="",0,IF(BB$3&gt;(A28stdlife+$E1133),((INDEX('PTRM input'!$G$385:$P$434,A28offset,$E1133)-INDEX('PTRM input'!$G$277:$P$326,A28offset,$E1133))*OFFSET($F$7,0,$E1133))-SUM($G1133:BA1133),(((INDEX('PTRM input'!$G$385:$P$434,A28offset,$E1133)-INDEX('PTRM input'!$G$277:$P$326,A28offset,$E1133))*OFFSET($F$7,0,$E1133))-SUM($G1133:BA1133))*(OFFSET('PTRM input'!$G$477,0,$E1133-1)/A28taxstdlife))))</f>
        <v>0</v>
      </c>
      <c r="BC1133" s="251">
        <f ca="1">IF(A28taxstdlife="n/a","n/a",IF(A28taxstdlife="",0,IF(BC$3&gt;(A28stdlife+$E1133),((INDEX('PTRM input'!$G$385:$P$434,A28offset,$E1133)-INDEX('PTRM input'!$G$277:$P$326,A28offset,$E1133))*OFFSET($F$7,0,$E1133))-SUM($G1133:BB1133),(((INDEX('PTRM input'!$G$385:$P$434,A28offset,$E1133)-INDEX('PTRM input'!$G$277:$P$326,A28offset,$E1133))*OFFSET($F$7,0,$E1133))-SUM($G1133:BB1133))*(OFFSET('PTRM input'!$G$477,0,$E1133-1)/A28taxstdlife))))</f>
        <v>0</v>
      </c>
      <c r="BD1133" s="251">
        <f ca="1">IF(A28taxstdlife="n/a","n/a",IF(A28taxstdlife="",0,IF(BD$3&gt;(A28stdlife+$E1133),((INDEX('PTRM input'!$G$385:$P$434,A28offset,$E1133)-INDEX('PTRM input'!$G$277:$P$326,A28offset,$E1133))*OFFSET($F$7,0,$E1133))-SUM($G1133:BC1133),(((INDEX('PTRM input'!$G$385:$P$434,A28offset,$E1133)-INDEX('PTRM input'!$G$277:$P$326,A28offset,$E1133))*OFFSET($F$7,0,$E1133))-SUM($G1133:BC1133))*(OFFSET('PTRM input'!$G$477,0,$E1133-1)/A28taxstdlife))))</f>
        <v>0</v>
      </c>
      <c r="BE1133" s="251">
        <f ca="1">IF(A28taxstdlife="n/a","n/a",IF(A28taxstdlife="",0,IF(BE$3&gt;(A28stdlife+$E1133),((INDEX('PTRM input'!$G$385:$P$434,A28offset,$E1133)-INDEX('PTRM input'!$G$277:$P$326,A28offset,$E1133))*OFFSET($F$7,0,$E1133))-SUM($G1133:BD1133),(((INDEX('PTRM input'!$G$385:$P$434,A28offset,$E1133)-INDEX('PTRM input'!$G$277:$P$326,A28offset,$E1133))*OFFSET($F$7,0,$E1133))-SUM($G1133:BD1133))*(OFFSET('PTRM input'!$G$477,0,$E1133-1)/A28taxstdlife))))</f>
        <v>0</v>
      </c>
      <c r="BF1133" s="251">
        <f ca="1">IF(A28taxstdlife="n/a","n/a",IF(A28taxstdlife="",0,IF(BF$3&gt;(A28stdlife+$E1133),((INDEX('PTRM input'!$G$385:$P$434,A28offset,$E1133)-INDEX('PTRM input'!$G$277:$P$326,A28offset,$E1133))*OFFSET($F$7,0,$E1133))-SUM($G1133:BE1133),(((INDEX('PTRM input'!$G$385:$P$434,A28offset,$E1133)-INDEX('PTRM input'!$G$277:$P$326,A28offset,$E1133))*OFFSET($F$7,0,$E1133))-SUM($G1133:BE1133))*(OFFSET('PTRM input'!$G$477,0,$E1133-1)/A28taxstdlife))))</f>
        <v>0</v>
      </c>
      <c r="BG1133" s="251">
        <f ca="1">IF(A28taxstdlife="n/a","n/a",IF(A28taxstdlife="",0,IF(BG$3&gt;(A28stdlife+$E1133),((INDEX('PTRM input'!$G$385:$P$434,A28offset,$E1133)-INDEX('PTRM input'!$G$277:$P$326,A28offset,$E1133))*OFFSET($F$7,0,$E1133))-SUM($G1133:BF1133),(((INDEX('PTRM input'!$G$385:$P$434,A28offset,$E1133)-INDEX('PTRM input'!$G$277:$P$326,A28offset,$E1133))*OFFSET($F$7,0,$E1133))-SUM($G1133:BF1133))*(OFFSET('PTRM input'!$G$477,0,$E1133-1)/A28taxstdlife))))</f>
        <v>0</v>
      </c>
      <c r="BH1133" s="251">
        <f ca="1">IF(A28taxstdlife="n/a","n/a",IF(A28taxstdlife="",0,IF(BH$3&gt;(A28stdlife+$E1133),((INDEX('PTRM input'!$G$385:$P$434,A28offset,$E1133)-INDEX('PTRM input'!$G$277:$P$326,A28offset,$E1133))*OFFSET($F$7,0,$E1133))-SUM($G1133:BG1133),(((INDEX('PTRM input'!$G$385:$P$434,A28offset,$E1133)-INDEX('PTRM input'!$G$277:$P$326,A28offset,$E1133))*OFFSET($F$7,0,$E1133))-SUM($G1133:BG1133))*(OFFSET('PTRM input'!$G$477,0,$E1133-1)/A28taxstdlife))))</f>
        <v>0</v>
      </c>
      <c r="BI1133" s="251">
        <f ca="1">IF(A28taxstdlife="n/a","n/a",IF(A28taxstdlife="",0,IF(BI$3&gt;(A28stdlife+$E1133),((INDEX('PTRM input'!$G$385:$P$434,A28offset,$E1133)-INDEX('PTRM input'!$G$277:$P$326,A28offset,$E1133))*OFFSET($F$7,0,$E1133))-SUM($G1133:BH1133),(((INDEX('PTRM input'!$G$385:$P$434,A28offset,$E1133)-INDEX('PTRM input'!$G$277:$P$326,A28offset,$E1133))*OFFSET($F$7,0,$E1133))-SUM($G1133:BH1133))*(OFFSET('PTRM input'!$G$477,0,$E1133-1)/A28taxstdlife))))</f>
        <v>0</v>
      </c>
      <c r="BJ1133" s="116"/>
      <c r="BK1133" s="116"/>
      <c r="BL1133" s="116"/>
      <c r="BM1133" s="116"/>
    </row>
    <row r="1134" spans="1:65" ht="12.75" hidden="1" customHeight="1" outlineLevel="2">
      <c r="A1134" s="366"/>
      <c r="B1134" s="19"/>
      <c r="C1134" s="18"/>
      <c r="D1134" s="760"/>
      <c r="E1134" s="86">
        <v>2</v>
      </c>
      <c r="F1134" s="356"/>
      <c r="G1134" s="434"/>
      <c r="H1134" s="619"/>
      <c r="I1134" s="251">
        <f ca="1">IF(A28taxstdlife="n/a","n/a",IF(A28taxstdlife="",0,IF(I$3&gt;(A28stdlife+$E1134),((INDEX('PTRM input'!$G$385:$P$434,A28offset,$E1134)-INDEX('PTRM input'!$G$277:$P$326,A28offset,$E1134))*OFFSET($F$7,0,$E1134))-SUM($G1134:H1134),(((INDEX('PTRM input'!$G$385:$P$434,A28offset,$E1134)-INDEX('PTRM input'!$G$277:$P$326,A28offset,$E1134))*OFFSET($F$7,0,$E1134))-SUM($G1134:H1134))*(OFFSET('PTRM input'!$G$477,0,$E1134-1)/A28taxstdlife))))</f>
        <v>0</v>
      </c>
      <c r="J1134" s="251">
        <f ca="1">IF(A28taxstdlife="n/a","n/a",IF(A28taxstdlife="",0,IF(J$3&gt;(A28stdlife+$E1134),((INDEX('PTRM input'!$G$385:$P$434,A28offset,$E1134)-INDEX('PTRM input'!$G$277:$P$326,A28offset,$E1134))*OFFSET($F$7,0,$E1134))-SUM($G1134:I1134),(((INDEX('PTRM input'!$G$385:$P$434,A28offset,$E1134)-INDEX('PTRM input'!$G$277:$P$326,A28offset,$E1134))*OFFSET($F$7,0,$E1134))-SUM($G1134:I1134))*(OFFSET('PTRM input'!$G$477,0,$E1134-1)/A28taxstdlife))))</f>
        <v>0</v>
      </c>
      <c r="K1134" s="251">
        <f ca="1">IF(A28taxstdlife="n/a","n/a",IF(A28taxstdlife="",0,IF(K$3&gt;(A28stdlife+$E1134),((INDEX('PTRM input'!$G$385:$P$434,A28offset,$E1134)-INDEX('PTRM input'!$G$277:$P$326,A28offset,$E1134))*OFFSET($F$7,0,$E1134))-SUM($G1134:J1134),(((INDEX('PTRM input'!$G$385:$P$434,A28offset,$E1134)-INDEX('PTRM input'!$G$277:$P$326,A28offset,$E1134))*OFFSET($F$7,0,$E1134))-SUM($G1134:J1134))*(OFFSET('PTRM input'!$G$477,0,$E1134-1)/A28taxstdlife))))</f>
        <v>0</v>
      </c>
      <c r="L1134" s="251">
        <f ca="1">IF(A28taxstdlife="n/a","n/a",IF(A28taxstdlife="",0,IF(L$3&gt;(A28stdlife+$E1134),((INDEX('PTRM input'!$G$385:$P$434,A28offset,$E1134)-INDEX('PTRM input'!$G$277:$P$326,A28offset,$E1134))*OFFSET($F$7,0,$E1134))-SUM($G1134:K1134),(((INDEX('PTRM input'!$G$385:$P$434,A28offset,$E1134)-INDEX('PTRM input'!$G$277:$P$326,A28offset,$E1134))*OFFSET($F$7,0,$E1134))-SUM($G1134:K1134))*(OFFSET('PTRM input'!$G$477,0,$E1134-1)/A28taxstdlife))))</f>
        <v>0</v>
      </c>
      <c r="M1134" s="251">
        <f ca="1">IF(A28taxstdlife="n/a","n/a",IF(A28taxstdlife="",0,IF(M$3&gt;(A28stdlife+$E1134),((INDEX('PTRM input'!$G$385:$P$434,A28offset,$E1134)-INDEX('PTRM input'!$G$277:$P$326,A28offset,$E1134))*OFFSET($F$7,0,$E1134))-SUM($G1134:L1134),(((INDEX('PTRM input'!$G$385:$P$434,A28offset,$E1134)-INDEX('PTRM input'!$G$277:$P$326,A28offset,$E1134))*OFFSET($F$7,0,$E1134))-SUM($G1134:L1134))*(OFFSET('PTRM input'!$G$477,0,$E1134-1)/A28taxstdlife))))</f>
        <v>0</v>
      </c>
      <c r="N1134" s="251">
        <f ca="1">IF(A28taxstdlife="n/a","n/a",IF(A28taxstdlife="",0,IF(N$3&gt;(A28stdlife+$E1134),((INDEX('PTRM input'!$G$385:$P$434,A28offset,$E1134)-INDEX('PTRM input'!$G$277:$P$326,A28offset,$E1134))*OFFSET($F$7,0,$E1134))-SUM($G1134:M1134),(((INDEX('PTRM input'!$G$385:$P$434,A28offset,$E1134)-INDEX('PTRM input'!$G$277:$P$326,A28offset,$E1134))*OFFSET($F$7,0,$E1134))-SUM($G1134:M1134))*(OFFSET('PTRM input'!$G$477,0,$E1134-1)/A28taxstdlife))))</f>
        <v>0</v>
      </c>
      <c r="O1134" s="251">
        <f ca="1">IF(A28taxstdlife="n/a","n/a",IF(A28taxstdlife="",0,IF(O$3&gt;(A28stdlife+$E1134),((INDEX('PTRM input'!$G$385:$P$434,A28offset,$E1134)-INDEX('PTRM input'!$G$277:$P$326,A28offset,$E1134))*OFFSET($F$7,0,$E1134))-SUM($G1134:N1134),(((INDEX('PTRM input'!$G$385:$P$434,A28offset,$E1134)-INDEX('PTRM input'!$G$277:$P$326,A28offset,$E1134))*OFFSET($F$7,0,$E1134))-SUM($G1134:N1134))*(OFFSET('PTRM input'!$G$477,0,$E1134-1)/A28taxstdlife))))</f>
        <v>0</v>
      </c>
      <c r="P1134" s="251">
        <f ca="1">IF(A28taxstdlife="n/a","n/a",IF(A28taxstdlife="",0,IF(P$3&gt;(A28stdlife+$E1134),((INDEX('PTRM input'!$G$385:$P$434,A28offset,$E1134)-INDEX('PTRM input'!$G$277:$P$326,A28offset,$E1134))*OFFSET($F$7,0,$E1134))-SUM($G1134:O1134),(((INDEX('PTRM input'!$G$385:$P$434,A28offset,$E1134)-INDEX('PTRM input'!$G$277:$P$326,A28offset,$E1134))*OFFSET($F$7,0,$E1134))-SUM($G1134:O1134))*(OFFSET('PTRM input'!$G$477,0,$E1134-1)/A28taxstdlife))))</f>
        <v>0</v>
      </c>
      <c r="Q1134" s="251">
        <f ca="1">IF(A28taxstdlife="n/a","n/a",IF(A28taxstdlife="",0,IF(Q$3&gt;(A28stdlife+$E1134),((INDEX('PTRM input'!$G$385:$P$434,A28offset,$E1134)-INDEX('PTRM input'!$G$277:$P$326,A28offset,$E1134))*OFFSET($F$7,0,$E1134))-SUM($G1134:P1134),(((INDEX('PTRM input'!$G$385:$P$434,A28offset,$E1134)-INDEX('PTRM input'!$G$277:$P$326,A28offset,$E1134))*OFFSET($F$7,0,$E1134))-SUM($G1134:P1134))*(OFFSET('PTRM input'!$G$477,0,$E1134-1)/A28taxstdlife))))</f>
        <v>0</v>
      </c>
      <c r="R1134" s="251">
        <f ca="1">IF(A28taxstdlife="n/a","n/a",IF(A28taxstdlife="",0,IF(R$3&gt;(A28stdlife+$E1134),((INDEX('PTRM input'!$G$385:$P$434,A28offset,$E1134)-INDEX('PTRM input'!$G$277:$P$326,A28offset,$E1134))*OFFSET($F$7,0,$E1134))-SUM($G1134:Q1134),(((INDEX('PTRM input'!$G$385:$P$434,A28offset,$E1134)-INDEX('PTRM input'!$G$277:$P$326,A28offset,$E1134))*OFFSET($F$7,0,$E1134))-SUM($G1134:Q1134))*(OFFSET('PTRM input'!$G$477,0,$E1134-1)/A28taxstdlife))))</f>
        <v>0</v>
      </c>
      <c r="S1134" s="251">
        <f ca="1">IF(A28taxstdlife="n/a","n/a",IF(A28taxstdlife="",0,IF(S$3&gt;(A28stdlife+$E1134),((INDEX('PTRM input'!$G$385:$P$434,A28offset,$E1134)-INDEX('PTRM input'!$G$277:$P$326,A28offset,$E1134))*OFFSET($F$7,0,$E1134))-SUM($G1134:R1134),(((INDEX('PTRM input'!$G$385:$P$434,A28offset,$E1134)-INDEX('PTRM input'!$G$277:$P$326,A28offset,$E1134))*OFFSET($F$7,0,$E1134))-SUM($G1134:R1134))*(OFFSET('PTRM input'!$G$477,0,$E1134-1)/A28taxstdlife))))</f>
        <v>0</v>
      </c>
      <c r="T1134" s="251">
        <f ca="1">IF(A28taxstdlife="n/a","n/a",IF(A28taxstdlife="",0,IF(T$3&gt;(A28stdlife+$E1134),((INDEX('PTRM input'!$G$385:$P$434,A28offset,$E1134)-INDEX('PTRM input'!$G$277:$P$326,A28offset,$E1134))*OFFSET($F$7,0,$E1134))-SUM($G1134:S1134),(((INDEX('PTRM input'!$G$385:$P$434,A28offset,$E1134)-INDEX('PTRM input'!$G$277:$P$326,A28offset,$E1134))*OFFSET($F$7,0,$E1134))-SUM($G1134:S1134))*(OFFSET('PTRM input'!$G$477,0,$E1134-1)/A28taxstdlife))))</f>
        <v>0</v>
      </c>
      <c r="U1134" s="251">
        <f ca="1">IF(A28taxstdlife="n/a","n/a",IF(A28taxstdlife="",0,IF(U$3&gt;(A28stdlife+$E1134),((INDEX('PTRM input'!$G$385:$P$434,A28offset,$E1134)-INDEX('PTRM input'!$G$277:$P$326,A28offset,$E1134))*OFFSET($F$7,0,$E1134))-SUM($G1134:T1134),(((INDEX('PTRM input'!$G$385:$P$434,A28offset,$E1134)-INDEX('PTRM input'!$G$277:$P$326,A28offset,$E1134))*OFFSET($F$7,0,$E1134))-SUM($G1134:T1134))*(OFFSET('PTRM input'!$G$477,0,$E1134-1)/A28taxstdlife))))</f>
        <v>0</v>
      </c>
      <c r="V1134" s="251">
        <f ca="1">IF(A28taxstdlife="n/a","n/a",IF(A28taxstdlife="",0,IF(V$3&gt;(A28stdlife+$E1134),((INDEX('PTRM input'!$G$385:$P$434,A28offset,$E1134)-INDEX('PTRM input'!$G$277:$P$326,A28offset,$E1134))*OFFSET($F$7,0,$E1134))-SUM($G1134:U1134),(((INDEX('PTRM input'!$G$385:$P$434,A28offset,$E1134)-INDEX('PTRM input'!$G$277:$P$326,A28offset,$E1134))*OFFSET($F$7,0,$E1134))-SUM($G1134:U1134))*(OFFSET('PTRM input'!$G$477,0,$E1134-1)/A28taxstdlife))))</f>
        <v>0</v>
      </c>
      <c r="W1134" s="251">
        <f ca="1">IF(A28taxstdlife="n/a","n/a",IF(A28taxstdlife="",0,IF(W$3&gt;(A28stdlife+$E1134),((INDEX('PTRM input'!$G$385:$P$434,A28offset,$E1134)-INDEX('PTRM input'!$G$277:$P$326,A28offset,$E1134))*OFFSET($F$7,0,$E1134))-SUM($G1134:V1134),(((INDEX('PTRM input'!$G$385:$P$434,A28offset,$E1134)-INDEX('PTRM input'!$G$277:$P$326,A28offset,$E1134))*OFFSET($F$7,0,$E1134))-SUM($G1134:V1134))*(OFFSET('PTRM input'!$G$477,0,$E1134-1)/A28taxstdlife))))</f>
        <v>0</v>
      </c>
      <c r="X1134" s="251">
        <f ca="1">IF(A28taxstdlife="n/a","n/a",IF(A28taxstdlife="",0,IF(X$3&gt;(A28stdlife+$E1134),((INDEX('PTRM input'!$G$385:$P$434,A28offset,$E1134)-INDEX('PTRM input'!$G$277:$P$326,A28offset,$E1134))*OFFSET($F$7,0,$E1134))-SUM($G1134:W1134),(((INDEX('PTRM input'!$G$385:$P$434,A28offset,$E1134)-INDEX('PTRM input'!$G$277:$P$326,A28offset,$E1134))*OFFSET($F$7,0,$E1134))-SUM($G1134:W1134))*(OFFSET('PTRM input'!$G$477,0,$E1134-1)/A28taxstdlife))))</f>
        <v>0</v>
      </c>
      <c r="Y1134" s="251">
        <f ca="1">IF(A28taxstdlife="n/a","n/a",IF(A28taxstdlife="",0,IF(Y$3&gt;(A28stdlife+$E1134),((INDEX('PTRM input'!$G$385:$P$434,A28offset,$E1134)-INDEX('PTRM input'!$G$277:$P$326,A28offset,$E1134))*OFFSET($F$7,0,$E1134))-SUM($G1134:X1134),(((INDEX('PTRM input'!$G$385:$P$434,A28offset,$E1134)-INDEX('PTRM input'!$G$277:$P$326,A28offset,$E1134))*OFFSET($F$7,0,$E1134))-SUM($G1134:X1134))*(OFFSET('PTRM input'!$G$477,0,$E1134-1)/A28taxstdlife))))</f>
        <v>0</v>
      </c>
      <c r="Z1134" s="251">
        <f ca="1">IF(A28taxstdlife="n/a","n/a",IF(A28taxstdlife="",0,IF(Z$3&gt;(A28stdlife+$E1134),((INDEX('PTRM input'!$G$385:$P$434,A28offset,$E1134)-INDEX('PTRM input'!$G$277:$P$326,A28offset,$E1134))*OFFSET($F$7,0,$E1134))-SUM($G1134:Y1134),(((INDEX('PTRM input'!$G$385:$P$434,A28offset,$E1134)-INDEX('PTRM input'!$G$277:$P$326,A28offset,$E1134))*OFFSET($F$7,0,$E1134))-SUM($G1134:Y1134))*(OFFSET('PTRM input'!$G$477,0,$E1134-1)/A28taxstdlife))))</f>
        <v>0</v>
      </c>
      <c r="AA1134" s="251">
        <f ca="1">IF(A28taxstdlife="n/a","n/a",IF(A28taxstdlife="",0,IF(AA$3&gt;(A28stdlife+$E1134),((INDEX('PTRM input'!$G$385:$P$434,A28offset,$E1134)-INDEX('PTRM input'!$G$277:$P$326,A28offset,$E1134))*OFFSET($F$7,0,$E1134))-SUM($G1134:Z1134),(((INDEX('PTRM input'!$G$385:$P$434,A28offset,$E1134)-INDEX('PTRM input'!$G$277:$P$326,A28offset,$E1134))*OFFSET($F$7,0,$E1134))-SUM($G1134:Z1134))*(OFFSET('PTRM input'!$G$477,0,$E1134-1)/A28taxstdlife))))</f>
        <v>0</v>
      </c>
      <c r="AB1134" s="251">
        <f ca="1">IF(A28taxstdlife="n/a","n/a",IF(A28taxstdlife="",0,IF(AB$3&gt;(A28stdlife+$E1134),((INDEX('PTRM input'!$G$385:$P$434,A28offset,$E1134)-INDEX('PTRM input'!$G$277:$P$326,A28offset,$E1134))*OFFSET($F$7,0,$E1134))-SUM($G1134:AA1134),(((INDEX('PTRM input'!$G$385:$P$434,A28offset,$E1134)-INDEX('PTRM input'!$G$277:$P$326,A28offset,$E1134))*OFFSET($F$7,0,$E1134))-SUM($G1134:AA1134))*(OFFSET('PTRM input'!$G$477,0,$E1134-1)/A28taxstdlife))))</f>
        <v>0</v>
      </c>
      <c r="AC1134" s="251">
        <f ca="1">IF(A28taxstdlife="n/a","n/a",IF(A28taxstdlife="",0,IF(AC$3&gt;(A28stdlife+$E1134),((INDEX('PTRM input'!$G$385:$P$434,A28offset,$E1134)-INDEX('PTRM input'!$G$277:$P$326,A28offset,$E1134))*OFFSET($F$7,0,$E1134))-SUM($G1134:AB1134),(((INDEX('PTRM input'!$G$385:$P$434,A28offset,$E1134)-INDEX('PTRM input'!$G$277:$P$326,A28offset,$E1134))*OFFSET($F$7,0,$E1134))-SUM($G1134:AB1134))*(OFFSET('PTRM input'!$G$477,0,$E1134-1)/A28taxstdlife))))</f>
        <v>0</v>
      </c>
      <c r="AD1134" s="251">
        <f ca="1">IF(A28taxstdlife="n/a","n/a",IF(A28taxstdlife="",0,IF(AD$3&gt;(A28stdlife+$E1134),((INDEX('PTRM input'!$G$385:$P$434,A28offset,$E1134)-INDEX('PTRM input'!$G$277:$P$326,A28offset,$E1134))*OFFSET($F$7,0,$E1134))-SUM($G1134:AC1134),(((INDEX('PTRM input'!$G$385:$P$434,A28offset,$E1134)-INDEX('PTRM input'!$G$277:$P$326,A28offset,$E1134))*OFFSET($F$7,0,$E1134))-SUM($G1134:AC1134))*(OFFSET('PTRM input'!$G$477,0,$E1134-1)/A28taxstdlife))))</f>
        <v>0</v>
      </c>
      <c r="AE1134" s="251">
        <f ca="1">IF(A28taxstdlife="n/a","n/a",IF(A28taxstdlife="",0,IF(AE$3&gt;(A28stdlife+$E1134),((INDEX('PTRM input'!$G$385:$P$434,A28offset,$E1134)-INDEX('PTRM input'!$G$277:$P$326,A28offset,$E1134))*OFFSET($F$7,0,$E1134))-SUM($G1134:AD1134),(((INDEX('PTRM input'!$G$385:$P$434,A28offset,$E1134)-INDEX('PTRM input'!$G$277:$P$326,A28offset,$E1134))*OFFSET($F$7,0,$E1134))-SUM($G1134:AD1134))*(OFFSET('PTRM input'!$G$477,0,$E1134-1)/A28taxstdlife))))</f>
        <v>0</v>
      </c>
      <c r="AF1134" s="251">
        <f ca="1">IF(A28taxstdlife="n/a","n/a",IF(A28taxstdlife="",0,IF(AF$3&gt;(A28stdlife+$E1134),((INDEX('PTRM input'!$G$385:$P$434,A28offset,$E1134)-INDEX('PTRM input'!$G$277:$P$326,A28offset,$E1134))*OFFSET($F$7,0,$E1134))-SUM($G1134:AE1134),(((INDEX('PTRM input'!$G$385:$P$434,A28offset,$E1134)-INDEX('PTRM input'!$G$277:$P$326,A28offset,$E1134))*OFFSET($F$7,0,$E1134))-SUM($G1134:AE1134))*(OFFSET('PTRM input'!$G$477,0,$E1134-1)/A28taxstdlife))))</f>
        <v>0</v>
      </c>
      <c r="AG1134" s="251">
        <f ca="1">IF(A28taxstdlife="n/a","n/a",IF(A28taxstdlife="",0,IF(AG$3&gt;(A28stdlife+$E1134),((INDEX('PTRM input'!$G$385:$P$434,A28offset,$E1134)-INDEX('PTRM input'!$G$277:$P$326,A28offset,$E1134))*OFFSET($F$7,0,$E1134))-SUM($G1134:AF1134),(((INDEX('PTRM input'!$G$385:$P$434,A28offset,$E1134)-INDEX('PTRM input'!$G$277:$P$326,A28offset,$E1134))*OFFSET($F$7,0,$E1134))-SUM($G1134:AF1134))*(OFFSET('PTRM input'!$G$477,0,$E1134-1)/A28taxstdlife))))</f>
        <v>0</v>
      </c>
      <c r="AH1134" s="251">
        <f ca="1">IF(A28taxstdlife="n/a","n/a",IF(A28taxstdlife="",0,IF(AH$3&gt;(A28stdlife+$E1134),((INDEX('PTRM input'!$G$385:$P$434,A28offset,$E1134)-INDEX('PTRM input'!$G$277:$P$326,A28offset,$E1134))*OFFSET($F$7,0,$E1134))-SUM($G1134:AG1134),(((INDEX('PTRM input'!$G$385:$P$434,A28offset,$E1134)-INDEX('PTRM input'!$G$277:$P$326,A28offset,$E1134))*OFFSET($F$7,0,$E1134))-SUM($G1134:AG1134))*(OFFSET('PTRM input'!$G$477,0,$E1134-1)/A28taxstdlife))))</f>
        <v>0</v>
      </c>
      <c r="AI1134" s="251">
        <f ca="1">IF(A28taxstdlife="n/a","n/a",IF(A28taxstdlife="",0,IF(AI$3&gt;(A28stdlife+$E1134),((INDEX('PTRM input'!$G$385:$P$434,A28offset,$E1134)-INDEX('PTRM input'!$G$277:$P$326,A28offset,$E1134))*OFFSET($F$7,0,$E1134))-SUM($G1134:AH1134),(((INDEX('PTRM input'!$G$385:$P$434,A28offset,$E1134)-INDEX('PTRM input'!$G$277:$P$326,A28offset,$E1134))*OFFSET($F$7,0,$E1134))-SUM($G1134:AH1134))*(OFFSET('PTRM input'!$G$477,0,$E1134-1)/A28taxstdlife))))</f>
        <v>0</v>
      </c>
      <c r="AJ1134" s="251">
        <f ca="1">IF(A28taxstdlife="n/a","n/a",IF(A28taxstdlife="",0,IF(AJ$3&gt;(A28stdlife+$E1134),((INDEX('PTRM input'!$G$385:$P$434,A28offset,$E1134)-INDEX('PTRM input'!$G$277:$P$326,A28offset,$E1134))*OFFSET($F$7,0,$E1134))-SUM($G1134:AI1134),(((INDEX('PTRM input'!$G$385:$P$434,A28offset,$E1134)-INDEX('PTRM input'!$G$277:$P$326,A28offset,$E1134))*OFFSET($F$7,0,$E1134))-SUM($G1134:AI1134))*(OFFSET('PTRM input'!$G$477,0,$E1134-1)/A28taxstdlife))))</f>
        <v>0</v>
      </c>
      <c r="AK1134" s="251">
        <f ca="1">IF(A28taxstdlife="n/a","n/a",IF(A28taxstdlife="",0,IF(AK$3&gt;(A28stdlife+$E1134),((INDEX('PTRM input'!$G$385:$P$434,A28offset,$E1134)-INDEX('PTRM input'!$G$277:$P$326,A28offset,$E1134))*OFFSET($F$7,0,$E1134))-SUM($G1134:AJ1134),(((INDEX('PTRM input'!$G$385:$P$434,A28offset,$E1134)-INDEX('PTRM input'!$G$277:$P$326,A28offset,$E1134))*OFFSET($F$7,0,$E1134))-SUM($G1134:AJ1134))*(OFFSET('PTRM input'!$G$477,0,$E1134-1)/A28taxstdlife))))</f>
        <v>0</v>
      </c>
      <c r="AL1134" s="251">
        <f ca="1">IF(A28taxstdlife="n/a","n/a",IF(A28taxstdlife="",0,IF(AL$3&gt;(A28stdlife+$E1134),((INDEX('PTRM input'!$G$385:$P$434,A28offset,$E1134)-INDEX('PTRM input'!$G$277:$P$326,A28offset,$E1134))*OFFSET($F$7,0,$E1134))-SUM($G1134:AK1134),(((INDEX('PTRM input'!$G$385:$P$434,A28offset,$E1134)-INDEX('PTRM input'!$G$277:$P$326,A28offset,$E1134))*OFFSET($F$7,0,$E1134))-SUM($G1134:AK1134))*(OFFSET('PTRM input'!$G$477,0,$E1134-1)/A28taxstdlife))))</f>
        <v>0</v>
      </c>
      <c r="AM1134" s="251">
        <f ca="1">IF(A28taxstdlife="n/a","n/a",IF(A28taxstdlife="",0,IF(AM$3&gt;(A28stdlife+$E1134),((INDEX('PTRM input'!$G$385:$P$434,A28offset,$E1134)-INDEX('PTRM input'!$G$277:$P$326,A28offset,$E1134))*OFFSET($F$7,0,$E1134))-SUM($G1134:AL1134),(((INDEX('PTRM input'!$G$385:$P$434,A28offset,$E1134)-INDEX('PTRM input'!$G$277:$P$326,A28offset,$E1134))*OFFSET($F$7,0,$E1134))-SUM($G1134:AL1134))*(OFFSET('PTRM input'!$G$477,0,$E1134-1)/A28taxstdlife))))</f>
        <v>0</v>
      </c>
      <c r="AN1134" s="251">
        <f ca="1">IF(A28taxstdlife="n/a","n/a",IF(A28taxstdlife="",0,IF(AN$3&gt;(A28stdlife+$E1134),((INDEX('PTRM input'!$G$385:$P$434,A28offset,$E1134)-INDEX('PTRM input'!$G$277:$P$326,A28offset,$E1134))*OFFSET($F$7,0,$E1134))-SUM($G1134:AM1134),(((INDEX('PTRM input'!$G$385:$P$434,A28offset,$E1134)-INDEX('PTRM input'!$G$277:$P$326,A28offset,$E1134))*OFFSET($F$7,0,$E1134))-SUM($G1134:AM1134))*(OFFSET('PTRM input'!$G$477,0,$E1134-1)/A28taxstdlife))))</f>
        <v>0</v>
      </c>
      <c r="AO1134" s="251">
        <f ca="1">IF(A28taxstdlife="n/a","n/a",IF(A28taxstdlife="",0,IF(AO$3&gt;(A28stdlife+$E1134),((INDEX('PTRM input'!$G$385:$P$434,A28offset,$E1134)-INDEX('PTRM input'!$G$277:$P$326,A28offset,$E1134))*OFFSET($F$7,0,$E1134))-SUM($G1134:AN1134),(((INDEX('PTRM input'!$G$385:$P$434,A28offset,$E1134)-INDEX('PTRM input'!$G$277:$P$326,A28offset,$E1134))*OFFSET($F$7,0,$E1134))-SUM($G1134:AN1134))*(OFFSET('PTRM input'!$G$477,0,$E1134-1)/A28taxstdlife))))</f>
        <v>0</v>
      </c>
      <c r="AP1134" s="251">
        <f ca="1">IF(A28taxstdlife="n/a","n/a",IF(A28taxstdlife="",0,IF(AP$3&gt;(A28stdlife+$E1134),((INDEX('PTRM input'!$G$385:$P$434,A28offset,$E1134)-INDEX('PTRM input'!$G$277:$P$326,A28offset,$E1134))*OFFSET($F$7,0,$E1134))-SUM($G1134:AO1134),(((INDEX('PTRM input'!$G$385:$P$434,A28offset,$E1134)-INDEX('PTRM input'!$G$277:$P$326,A28offset,$E1134))*OFFSET($F$7,0,$E1134))-SUM($G1134:AO1134))*(OFFSET('PTRM input'!$G$477,0,$E1134-1)/A28taxstdlife))))</f>
        <v>0</v>
      </c>
      <c r="AQ1134" s="251">
        <f ca="1">IF(A28taxstdlife="n/a","n/a",IF(A28taxstdlife="",0,IF(AQ$3&gt;(A28stdlife+$E1134),((INDEX('PTRM input'!$G$385:$P$434,A28offset,$E1134)-INDEX('PTRM input'!$G$277:$P$326,A28offset,$E1134))*OFFSET($F$7,0,$E1134))-SUM($G1134:AP1134),(((INDEX('PTRM input'!$G$385:$P$434,A28offset,$E1134)-INDEX('PTRM input'!$G$277:$P$326,A28offset,$E1134))*OFFSET($F$7,0,$E1134))-SUM($G1134:AP1134))*(OFFSET('PTRM input'!$G$477,0,$E1134-1)/A28taxstdlife))))</f>
        <v>0</v>
      </c>
      <c r="AR1134" s="251">
        <f ca="1">IF(A28taxstdlife="n/a","n/a",IF(A28taxstdlife="",0,IF(AR$3&gt;(A28stdlife+$E1134),((INDEX('PTRM input'!$G$385:$P$434,A28offset,$E1134)-INDEX('PTRM input'!$G$277:$P$326,A28offset,$E1134))*OFFSET($F$7,0,$E1134))-SUM($G1134:AQ1134),(((INDEX('PTRM input'!$G$385:$P$434,A28offset,$E1134)-INDEX('PTRM input'!$G$277:$P$326,A28offset,$E1134))*OFFSET($F$7,0,$E1134))-SUM($G1134:AQ1134))*(OFFSET('PTRM input'!$G$477,0,$E1134-1)/A28taxstdlife))))</f>
        <v>0</v>
      </c>
      <c r="AS1134" s="251">
        <f ca="1">IF(A28taxstdlife="n/a","n/a",IF(A28taxstdlife="",0,IF(AS$3&gt;(A28stdlife+$E1134),((INDEX('PTRM input'!$G$385:$P$434,A28offset,$E1134)-INDEX('PTRM input'!$G$277:$P$326,A28offset,$E1134))*OFFSET($F$7,0,$E1134))-SUM($G1134:AR1134),(((INDEX('PTRM input'!$G$385:$P$434,A28offset,$E1134)-INDEX('PTRM input'!$G$277:$P$326,A28offset,$E1134))*OFFSET($F$7,0,$E1134))-SUM($G1134:AR1134))*(OFFSET('PTRM input'!$G$477,0,$E1134-1)/A28taxstdlife))))</f>
        <v>0</v>
      </c>
      <c r="AT1134" s="251">
        <f ca="1">IF(A28taxstdlife="n/a","n/a",IF(A28taxstdlife="",0,IF(AT$3&gt;(A28stdlife+$E1134),((INDEX('PTRM input'!$G$385:$P$434,A28offset,$E1134)-INDEX('PTRM input'!$G$277:$P$326,A28offset,$E1134))*OFFSET($F$7,0,$E1134))-SUM($G1134:AS1134),(((INDEX('PTRM input'!$G$385:$P$434,A28offset,$E1134)-INDEX('PTRM input'!$G$277:$P$326,A28offset,$E1134))*OFFSET($F$7,0,$E1134))-SUM($G1134:AS1134))*(OFFSET('PTRM input'!$G$477,0,$E1134-1)/A28taxstdlife))))</f>
        <v>0</v>
      </c>
      <c r="AU1134" s="251">
        <f ca="1">IF(A28taxstdlife="n/a","n/a",IF(A28taxstdlife="",0,IF(AU$3&gt;(A28stdlife+$E1134),((INDEX('PTRM input'!$G$385:$P$434,A28offset,$E1134)-INDEX('PTRM input'!$G$277:$P$326,A28offset,$E1134))*OFFSET($F$7,0,$E1134))-SUM($G1134:AT1134),(((INDEX('PTRM input'!$G$385:$P$434,A28offset,$E1134)-INDEX('PTRM input'!$G$277:$P$326,A28offset,$E1134))*OFFSET($F$7,0,$E1134))-SUM($G1134:AT1134))*(OFFSET('PTRM input'!$G$477,0,$E1134-1)/A28taxstdlife))))</f>
        <v>0</v>
      </c>
      <c r="AV1134" s="251">
        <f ca="1">IF(A28taxstdlife="n/a","n/a",IF(A28taxstdlife="",0,IF(AV$3&gt;(A28stdlife+$E1134),((INDEX('PTRM input'!$G$385:$P$434,A28offset,$E1134)-INDEX('PTRM input'!$G$277:$P$326,A28offset,$E1134))*OFFSET($F$7,0,$E1134))-SUM($G1134:AU1134),(((INDEX('PTRM input'!$G$385:$P$434,A28offset,$E1134)-INDEX('PTRM input'!$G$277:$P$326,A28offset,$E1134))*OFFSET($F$7,0,$E1134))-SUM($G1134:AU1134))*(OFFSET('PTRM input'!$G$477,0,$E1134-1)/A28taxstdlife))))</f>
        <v>0</v>
      </c>
      <c r="AW1134" s="251">
        <f ca="1">IF(A28taxstdlife="n/a","n/a",IF(A28taxstdlife="",0,IF(AW$3&gt;(A28stdlife+$E1134),((INDEX('PTRM input'!$G$385:$P$434,A28offset,$E1134)-INDEX('PTRM input'!$G$277:$P$326,A28offset,$E1134))*OFFSET($F$7,0,$E1134))-SUM($G1134:AV1134),(((INDEX('PTRM input'!$G$385:$P$434,A28offset,$E1134)-INDEX('PTRM input'!$G$277:$P$326,A28offset,$E1134))*OFFSET($F$7,0,$E1134))-SUM($G1134:AV1134))*(OFFSET('PTRM input'!$G$477,0,$E1134-1)/A28taxstdlife))))</f>
        <v>0</v>
      </c>
      <c r="AX1134" s="251">
        <f ca="1">IF(A28taxstdlife="n/a","n/a",IF(A28taxstdlife="",0,IF(AX$3&gt;(A28stdlife+$E1134),((INDEX('PTRM input'!$G$385:$P$434,A28offset,$E1134)-INDEX('PTRM input'!$G$277:$P$326,A28offset,$E1134))*OFFSET($F$7,0,$E1134))-SUM($G1134:AW1134),(((INDEX('PTRM input'!$G$385:$P$434,A28offset,$E1134)-INDEX('PTRM input'!$G$277:$P$326,A28offset,$E1134))*OFFSET($F$7,0,$E1134))-SUM($G1134:AW1134))*(OFFSET('PTRM input'!$G$477,0,$E1134-1)/A28taxstdlife))))</f>
        <v>0</v>
      </c>
      <c r="AY1134" s="251">
        <f ca="1">IF(A28taxstdlife="n/a","n/a",IF(A28taxstdlife="",0,IF(AY$3&gt;(A28stdlife+$E1134),((INDEX('PTRM input'!$G$385:$P$434,A28offset,$E1134)-INDEX('PTRM input'!$G$277:$P$326,A28offset,$E1134))*OFFSET($F$7,0,$E1134))-SUM($G1134:AX1134),(((INDEX('PTRM input'!$G$385:$P$434,A28offset,$E1134)-INDEX('PTRM input'!$G$277:$P$326,A28offset,$E1134))*OFFSET($F$7,0,$E1134))-SUM($G1134:AX1134))*(OFFSET('PTRM input'!$G$477,0,$E1134-1)/A28taxstdlife))))</f>
        <v>0</v>
      </c>
      <c r="AZ1134" s="251">
        <f ca="1">IF(A28taxstdlife="n/a","n/a",IF(A28taxstdlife="",0,IF(AZ$3&gt;(A28stdlife+$E1134),((INDEX('PTRM input'!$G$385:$P$434,A28offset,$E1134)-INDEX('PTRM input'!$G$277:$P$326,A28offset,$E1134))*OFFSET($F$7,0,$E1134))-SUM($G1134:AY1134),(((INDEX('PTRM input'!$G$385:$P$434,A28offset,$E1134)-INDEX('PTRM input'!$G$277:$P$326,A28offset,$E1134))*OFFSET($F$7,0,$E1134))-SUM($G1134:AY1134))*(OFFSET('PTRM input'!$G$477,0,$E1134-1)/A28taxstdlife))))</f>
        <v>0</v>
      </c>
      <c r="BA1134" s="251">
        <f ca="1">IF(A28taxstdlife="n/a","n/a",IF(A28taxstdlife="",0,IF(BA$3&gt;(A28stdlife+$E1134),((INDEX('PTRM input'!$G$385:$P$434,A28offset,$E1134)-INDEX('PTRM input'!$G$277:$P$326,A28offset,$E1134))*OFFSET($F$7,0,$E1134))-SUM($G1134:AZ1134),(((INDEX('PTRM input'!$G$385:$P$434,A28offset,$E1134)-INDEX('PTRM input'!$G$277:$P$326,A28offset,$E1134))*OFFSET($F$7,0,$E1134))-SUM($G1134:AZ1134))*(OFFSET('PTRM input'!$G$477,0,$E1134-1)/A28taxstdlife))))</f>
        <v>0</v>
      </c>
      <c r="BB1134" s="251">
        <f ca="1">IF(A28taxstdlife="n/a","n/a",IF(A28taxstdlife="",0,IF(BB$3&gt;(A28stdlife+$E1134),((INDEX('PTRM input'!$G$385:$P$434,A28offset,$E1134)-INDEX('PTRM input'!$G$277:$P$326,A28offset,$E1134))*OFFSET($F$7,0,$E1134))-SUM($G1134:BA1134),(((INDEX('PTRM input'!$G$385:$P$434,A28offset,$E1134)-INDEX('PTRM input'!$G$277:$P$326,A28offset,$E1134))*OFFSET($F$7,0,$E1134))-SUM($G1134:BA1134))*(OFFSET('PTRM input'!$G$477,0,$E1134-1)/A28taxstdlife))))</f>
        <v>0</v>
      </c>
      <c r="BC1134" s="251">
        <f ca="1">IF(A28taxstdlife="n/a","n/a",IF(A28taxstdlife="",0,IF(BC$3&gt;(A28stdlife+$E1134),((INDEX('PTRM input'!$G$385:$P$434,A28offset,$E1134)-INDEX('PTRM input'!$G$277:$P$326,A28offset,$E1134))*OFFSET($F$7,0,$E1134))-SUM($G1134:BB1134),(((INDEX('PTRM input'!$G$385:$P$434,A28offset,$E1134)-INDEX('PTRM input'!$G$277:$P$326,A28offset,$E1134))*OFFSET($F$7,0,$E1134))-SUM($G1134:BB1134))*(OFFSET('PTRM input'!$G$477,0,$E1134-1)/A28taxstdlife))))</f>
        <v>0</v>
      </c>
      <c r="BD1134" s="251">
        <f ca="1">IF(A28taxstdlife="n/a","n/a",IF(A28taxstdlife="",0,IF(BD$3&gt;(A28stdlife+$E1134),((INDEX('PTRM input'!$G$385:$P$434,A28offset,$E1134)-INDEX('PTRM input'!$G$277:$P$326,A28offset,$E1134))*OFFSET($F$7,0,$E1134))-SUM($G1134:BC1134),(((INDEX('PTRM input'!$G$385:$P$434,A28offset,$E1134)-INDEX('PTRM input'!$G$277:$P$326,A28offset,$E1134))*OFFSET($F$7,0,$E1134))-SUM($G1134:BC1134))*(OFFSET('PTRM input'!$G$477,0,$E1134-1)/A28taxstdlife))))</f>
        <v>0</v>
      </c>
      <c r="BE1134" s="251">
        <f ca="1">IF(A28taxstdlife="n/a","n/a",IF(A28taxstdlife="",0,IF(BE$3&gt;(A28stdlife+$E1134),((INDEX('PTRM input'!$G$385:$P$434,A28offset,$E1134)-INDEX('PTRM input'!$G$277:$P$326,A28offset,$E1134))*OFFSET($F$7,0,$E1134))-SUM($G1134:BD1134),(((INDEX('PTRM input'!$G$385:$P$434,A28offset,$E1134)-INDEX('PTRM input'!$G$277:$P$326,A28offset,$E1134))*OFFSET($F$7,0,$E1134))-SUM($G1134:BD1134))*(OFFSET('PTRM input'!$G$477,0,$E1134-1)/A28taxstdlife))))</f>
        <v>0</v>
      </c>
      <c r="BF1134" s="251">
        <f ca="1">IF(A28taxstdlife="n/a","n/a",IF(A28taxstdlife="",0,IF(BF$3&gt;(A28stdlife+$E1134),((INDEX('PTRM input'!$G$385:$P$434,A28offset,$E1134)-INDEX('PTRM input'!$G$277:$P$326,A28offset,$E1134))*OFFSET($F$7,0,$E1134))-SUM($G1134:BE1134),(((INDEX('PTRM input'!$G$385:$P$434,A28offset,$E1134)-INDEX('PTRM input'!$G$277:$P$326,A28offset,$E1134))*OFFSET($F$7,0,$E1134))-SUM($G1134:BE1134))*(OFFSET('PTRM input'!$G$477,0,$E1134-1)/A28taxstdlife))))</f>
        <v>0</v>
      </c>
      <c r="BG1134" s="251">
        <f ca="1">IF(A28taxstdlife="n/a","n/a",IF(A28taxstdlife="",0,IF(BG$3&gt;(A28stdlife+$E1134),((INDEX('PTRM input'!$G$385:$P$434,A28offset,$E1134)-INDEX('PTRM input'!$G$277:$P$326,A28offset,$E1134))*OFFSET($F$7,0,$E1134))-SUM($G1134:BF1134),(((INDEX('PTRM input'!$G$385:$P$434,A28offset,$E1134)-INDEX('PTRM input'!$G$277:$P$326,A28offset,$E1134))*OFFSET($F$7,0,$E1134))-SUM($G1134:BF1134))*(OFFSET('PTRM input'!$G$477,0,$E1134-1)/A28taxstdlife))))</f>
        <v>0</v>
      </c>
      <c r="BH1134" s="251">
        <f ca="1">IF(A28taxstdlife="n/a","n/a",IF(A28taxstdlife="",0,IF(BH$3&gt;(A28stdlife+$E1134),((INDEX('PTRM input'!$G$385:$P$434,A28offset,$E1134)-INDEX('PTRM input'!$G$277:$P$326,A28offset,$E1134))*OFFSET($F$7,0,$E1134))-SUM($G1134:BG1134),(((INDEX('PTRM input'!$G$385:$P$434,A28offset,$E1134)-INDEX('PTRM input'!$G$277:$P$326,A28offset,$E1134))*OFFSET($F$7,0,$E1134))-SUM($G1134:BG1134))*(OFFSET('PTRM input'!$G$477,0,$E1134-1)/A28taxstdlife))))</f>
        <v>0</v>
      </c>
      <c r="BI1134" s="251">
        <f ca="1">IF(A28taxstdlife="n/a","n/a",IF(A28taxstdlife="",0,IF(BI$3&gt;(A28stdlife+$E1134),((INDEX('PTRM input'!$G$385:$P$434,A28offset,$E1134)-INDEX('PTRM input'!$G$277:$P$326,A28offset,$E1134))*OFFSET($F$7,0,$E1134))-SUM($G1134:BH1134),(((INDEX('PTRM input'!$G$385:$P$434,A28offset,$E1134)-INDEX('PTRM input'!$G$277:$P$326,A28offset,$E1134))*OFFSET($F$7,0,$E1134))-SUM($G1134:BH1134))*(OFFSET('PTRM input'!$G$477,0,$E1134-1)/A28taxstdlife))))</f>
        <v>0</v>
      </c>
      <c r="BJ1134" s="116"/>
      <c r="BK1134" s="116"/>
      <c r="BL1134" s="116"/>
      <c r="BM1134" s="116"/>
    </row>
    <row r="1135" spans="1:65" ht="12.75" hidden="1" customHeight="1" outlineLevel="2">
      <c r="A1135" s="366"/>
      <c r="B1135" s="19"/>
      <c r="C1135" s="18"/>
      <c r="D1135" s="760"/>
      <c r="E1135" s="86">
        <v>3</v>
      </c>
      <c r="F1135" s="356"/>
      <c r="G1135" s="434"/>
      <c r="H1135" s="435"/>
      <c r="I1135" s="619"/>
      <c r="J1135" s="251">
        <f ca="1">IF(A28taxstdlife="n/a","n/a",IF(A28taxstdlife="",0,IF(J$3&gt;(A28stdlife+$E1135),((INDEX('PTRM input'!$G$385:$P$434,A28offset,$E1135)-INDEX('PTRM input'!$G$277:$P$326,A28offset,$E1135))*OFFSET($F$7,0,$E1135))-SUM($G1135:I1135),(((INDEX('PTRM input'!$G$385:$P$434,A28offset,$E1135)-INDEX('PTRM input'!$G$277:$P$326,A28offset,$E1135))*OFFSET($F$7,0,$E1135))-SUM($G1135:I1135))*(OFFSET('PTRM input'!$G$477,0,$E1135-1)/A28taxstdlife))))</f>
        <v>0</v>
      </c>
      <c r="K1135" s="251">
        <f ca="1">IF(A28taxstdlife="n/a","n/a",IF(A28taxstdlife="",0,IF(K$3&gt;(A28stdlife+$E1135),((INDEX('PTRM input'!$G$385:$P$434,A28offset,$E1135)-INDEX('PTRM input'!$G$277:$P$326,A28offset,$E1135))*OFFSET($F$7,0,$E1135))-SUM($G1135:J1135),(((INDEX('PTRM input'!$G$385:$P$434,A28offset,$E1135)-INDEX('PTRM input'!$G$277:$P$326,A28offset,$E1135))*OFFSET($F$7,0,$E1135))-SUM($G1135:J1135))*(OFFSET('PTRM input'!$G$477,0,$E1135-1)/A28taxstdlife))))</f>
        <v>0</v>
      </c>
      <c r="L1135" s="251">
        <f ca="1">IF(A28taxstdlife="n/a","n/a",IF(A28taxstdlife="",0,IF(L$3&gt;(A28stdlife+$E1135),((INDEX('PTRM input'!$G$385:$P$434,A28offset,$E1135)-INDEX('PTRM input'!$G$277:$P$326,A28offset,$E1135))*OFFSET($F$7,0,$E1135))-SUM($G1135:K1135),(((INDEX('PTRM input'!$G$385:$P$434,A28offset,$E1135)-INDEX('PTRM input'!$G$277:$P$326,A28offset,$E1135))*OFFSET($F$7,0,$E1135))-SUM($G1135:K1135))*(OFFSET('PTRM input'!$G$477,0,$E1135-1)/A28taxstdlife))))</f>
        <v>0</v>
      </c>
      <c r="M1135" s="251">
        <f ca="1">IF(A28taxstdlife="n/a","n/a",IF(A28taxstdlife="",0,IF(M$3&gt;(A28stdlife+$E1135),((INDEX('PTRM input'!$G$385:$P$434,A28offset,$E1135)-INDEX('PTRM input'!$G$277:$P$326,A28offset,$E1135))*OFFSET($F$7,0,$E1135))-SUM($G1135:L1135),(((INDEX('PTRM input'!$G$385:$P$434,A28offset,$E1135)-INDEX('PTRM input'!$G$277:$P$326,A28offset,$E1135))*OFFSET($F$7,0,$E1135))-SUM($G1135:L1135))*(OFFSET('PTRM input'!$G$477,0,$E1135-1)/A28taxstdlife))))</f>
        <v>0</v>
      </c>
      <c r="N1135" s="251">
        <f ca="1">IF(A28taxstdlife="n/a","n/a",IF(A28taxstdlife="",0,IF(N$3&gt;(A28stdlife+$E1135),((INDEX('PTRM input'!$G$385:$P$434,A28offset,$E1135)-INDEX('PTRM input'!$G$277:$P$326,A28offset,$E1135))*OFFSET($F$7,0,$E1135))-SUM($G1135:M1135),(((INDEX('PTRM input'!$G$385:$P$434,A28offset,$E1135)-INDEX('PTRM input'!$G$277:$P$326,A28offset,$E1135))*OFFSET($F$7,0,$E1135))-SUM($G1135:M1135))*(OFFSET('PTRM input'!$G$477,0,$E1135-1)/A28taxstdlife))))</f>
        <v>0</v>
      </c>
      <c r="O1135" s="251">
        <f ca="1">IF(A28taxstdlife="n/a","n/a",IF(A28taxstdlife="",0,IF(O$3&gt;(A28stdlife+$E1135),((INDEX('PTRM input'!$G$385:$P$434,A28offset,$E1135)-INDEX('PTRM input'!$G$277:$P$326,A28offset,$E1135))*OFFSET($F$7,0,$E1135))-SUM($G1135:N1135),(((INDEX('PTRM input'!$G$385:$P$434,A28offset,$E1135)-INDEX('PTRM input'!$G$277:$P$326,A28offset,$E1135))*OFFSET($F$7,0,$E1135))-SUM($G1135:N1135))*(OFFSET('PTRM input'!$G$477,0,$E1135-1)/A28taxstdlife))))</f>
        <v>0</v>
      </c>
      <c r="P1135" s="251">
        <f ca="1">IF(A28taxstdlife="n/a","n/a",IF(A28taxstdlife="",0,IF(P$3&gt;(A28stdlife+$E1135),((INDEX('PTRM input'!$G$385:$P$434,A28offset,$E1135)-INDEX('PTRM input'!$G$277:$P$326,A28offset,$E1135))*OFFSET($F$7,0,$E1135))-SUM($G1135:O1135),(((INDEX('PTRM input'!$G$385:$P$434,A28offset,$E1135)-INDEX('PTRM input'!$G$277:$P$326,A28offset,$E1135))*OFFSET($F$7,0,$E1135))-SUM($G1135:O1135))*(OFFSET('PTRM input'!$G$477,0,$E1135-1)/A28taxstdlife))))</f>
        <v>0</v>
      </c>
      <c r="Q1135" s="251">
        <f ca="1">IF(A28taxstdlife="n/a","n/a",IF(A28taxstdlife="",0,IF(Q$3&gt;(A28stdlife+$E1135),((INDEX('PTRM input'!$G$385:$P$434,A28offset,$E1135)-INDEX('PTRM input'!$G$277:$P$326,A28offset,$E1135))*OFFSET($F$7,0,$E1135))-SUM($G1135:P1135),(((INDEX('PTRM input'!$G$385:$P$434,A28offset,$E1135)-INDEX('PTRM input'!$G$277:$P$326,A28offset,$E1135))*OFFSET($F$7,0,$E1135))-SUM($G1135:P1135))*(OFFSET('PTRM input'!$G$477,0,$E1135-1)/A28taxstdlife))))</f>
        <v>0</v>
      </c>
      <c r="R1135" s="251">
        <f ca="1">IF(A28taxstdlife="n/a","n/a",IF(A28taxstdlife="",0,IF(R$3&gt;(A28stdlife+$E1135),((INDEX('PTRM input'!$G$385:$P$434,A28offset,$E1135)-INDEX('PTRM input'!$G$277:$P$326,A28offset,$E1135))*OFFSET($F$7,0,$E1135))-SUM($G1135:Q1135),(((INDEX('PTRM input'!$G$385:$P$434,A28offset,$E1135)-INDEX('PTRM input'!$G$277:$P$326,A28offset,$E1135))*OFFSET($F$7,0,$E1135))-SUM($G1135:Q1135))*(OFFSET('PTRM input'!$G$477,0,$E1135-1)/A28taxstdlife))))</f>
        <v>0</v>
      </c>
      <c r="S1135" s="251">
        <f ca="1">IF(A28taxstdlife="n/a","n/a",IF(A28taxstdlife="",0,IF(S$3&gt;(A28stdlife+$E1135),((INDEX('PTRM input'!$G$385:$P$434,A28offset,$E1135)-INDEX('PTRM input'!$G$277:$P$326,A28offset,$E1135))*OFFSET($F$7,0,$E1135))-SUM($G1135:R1135),(((INDEX('PTRM input'!$G$385:$P$434,A28offset,$E1135)-INDEX('PTRM input'!$G$277:$P$326,A28offset,$E1135))*OFFSET($F$7,0,$E1135))-SUM($G1135:R1135))*(OFFSET('PTRM input'!$G$477,0,$E1135-1)/A28taxstdlife))))</f>
        <v>0</v>
      </c>
      <c r="T1135" s="251">
        <f ca="1">IF(A28taxstdlife="n/a","n/a",IF(A28taxstdlife="",0,IF(T$3&gt;(A28stdlife+$E1135),((INDEX('PTRM input'!$G$385:$P$434,A28offset,$E1135)-INDEX('PTRM input'!$G$277:$P$326,A28offset,$E1135))*OFFSET($F$7,0,$E1135))-SUM($G1135:S1135),(((INDEX('PTRM input'!$G$385:$P$434,A28offset,$E1135)-INDEX('PTRM input'!$G$277:$P$326,A28offset,$E1135))*OFFSET($F$7,0,$E1135))-SUM($G1135:S1135))*(OFFSET('PTRM input'!$G$477,0,$E1135-1)/A28taxstdlife))))</f>
        <v>0</v>
      </c>
      <c r="U1135" s="251">
        <f ca="1">IF(A28taxstdlife="n/a","n/a",IF(A28taxstdlife="",0,IF(U$3&gt;(A28stdlife+$E1135),((INDEX('PTRM input'!$G$385:$P$434,A28offset,$E1135)-INDEX('PTRM input'!$G$277:$P$326,A28offset,$E1135))*OFFSET($F$7,0,$E1135))-SUM($G1135:T1135),(((INDEX('PTRM input'!$G$385:$P$434,A28offset,$E1135)-INDEX('PTRM input'!$G$277:$P$326,A28offset,$E1135))*OFFSET($F$7,0,$E1135))-SUM($G1135:T1135))*(OFFSET('PTRM input'!$G$477,0,$E1135-1)/A28taxstdlife))))</f>
        <v>0</v>
      </c>
      <c r="V1135" s="251">
        <f ca="1">IF(A28taxstdlife="n/a","n/a",IF(A28taxstdlife="",0,IF(V$3&gt;(A28stdlife+$E1135),((INDEX('PTRM input'!$G$385:$P$434,A28offset,$E1135)-INDEX('PTRM input'!$G$277:$P$326,A28offset,$E1135))*OFFSET($F$7,0,$E1135))-SUM($G1135:U1135),(((INDEX('PTRM input'!$G$385:$P$434,A28offset,$E1135)-INDEX('PTRM input'!$G$277:$P$326,A28offset,$E1135))*OFFSET($F$7,0,$E1135))-SUM($G1135:U1135))*(OFFSET('PTRM input'!$G$477,0,$E1135-1)/A28taxstdlife))))</f>
        <v>0</v>
      </c>
      <c r="W1135" s="251">
        <f ca="1">IF(A28taxstdlife="n/a","n/a",IF(A28taxstdlife="",0,IF(W$3&gt;(A28stdlife+$E1135),((INDEX('PTRM input'!$G$385:$P$434,A28offset,$E1135)-INDEX('PTRM input'!$G$277:$P$326,A28offset,$E1135))*OFFSET($F$7,0,$E1135))-SUM($G1135:V1135),(((INDEX('PTRM input'!$G$385:$P$434,A28offset,$E1135)-INDEX('PTRM input'!$G$277:$P$326,A28offset,$E1135))*OFFSET($F$7,0,$E1135))-SUM($G1135:V1135))*(OFFSET('PTRM input'!$G$477,0,$E1135-1)/A28taxstdlife))))</f>
        <v>0</v>
      </c>
      <c r="X1135" s="251">
        <f ca="1">IF(A28taxstdlife="n/a","n/a",IF(A28taxstdlife="",0,IF(X$3&gt;(A28stdlife+$E1135),((INDEX('PTRM input'!$G$385:$P$434,A28offset,$E1135)-INDEX('PTRM input'!$G$277:$P$326,A28offset,$E1135))*OFFSET($F$7,0,$E1135))-SUM($G1135:W1135),(((INDEX('PTRM input'!$G$385:$P$434,A28offset,$E1135)-INDEX('PTRM input'!$G$277:$P$326,A28offset,$E1135))*OFFSET($F$7,0,$E1135))-SUM($G1135:W1135))*(OFFSET('PTRM input'!$G$477,0,$E1135-1)/A28taxstdlife))))</f>
        <v>0</v>
      </c>
      <c r="Y1135" s="251">
        <f ca="1">IF(A28taxstdlife="n/a","n/a",IF(A28taxstdlife="",0,IF(Y$3&gt;(A28stdlife+$E1135),((INDEX('PTRM input'!$G$385:$P$434,A28offset,$E1135)-INDEX('PTRM input'!$G$277:$P$326,A28offset,$E1135))*OFFSET($F$7,0,$E1135))-SUM($G1135:X1135),(((INDEX('PTRM input'!$G$385:$P$434,A28offset,$E1135)-INDEX('PTRM input'!$G$277:$P$326,A28offset,$E1135))*OFFSET($F$7,0,$E1135))-SUM($G1135:X1135))*(OFFSET('PTRM input'!$G$477,0,$E1135-1)/A28taxstdlife))))</f>
        <v>0</v>
      </c>
      <c r="Z1135" s="251">
        <f ca="1">IF(A28taxstdlife="n/a","n/a",IF(A28taxstdlife="",0,IF(Z$3&gt;(A28stdlife+$E1135),((INDEX('PTRM input'!$G$385:$P$434,A28offset,$E1135)-INDEX('PTRM input'!$G$277:$P$326,A28offset,$E1135))*OFFSET($F$7,0,$E1135))-SUM($G1135:Y1135),(((INDEX('PTRM input'!$G$385:$P$434,A28offset,$E1135)-INDEX('PTRM input'!$G$277:$P$326,A28offset,$E1135))*OFFSET($F$7,0,$E1135))-SUM($G1135:Y1135))*(OFFSET('PTRM input'!$G$477,0,$E1135-1)/A28taxstdlife))))</f>
        <v>0</v>
      </c>
      <c r="AA1135" s="251">
        <f ca="1">IF(A28taxstdlife="n/a","n/a",IF(A28taxstdlife="",0,IF(AA$3&gt;(A28stdlife+$E1135),((INDEX('PTRM input'!$G$385:$P$434,A28offset,$E1135)-INDEX('PTRM input'!$G$277:$P$326,A28offset,$E1135))*OFFSET($F$7,0,$E1135))-SUM($G1135:Z1135),(((INDEX('PTRM input'!$G$385:$P$434,A28offset,$E1135)-INDEX('PTRM input'!$G$277:$P$326,A28offset,$E1135))*OFFSET($F$7,0,$E1135))-SUM($G1135:Z1135))*(OFFSET('PTRM input'!$G$477,0,$E1135-1)/A28taxstdlife))))</f>
        <v>0</v>
      </c>
      <c r="AB1135" s="251">
        <f ca="1">IF(A28taxstdlife="n/a","n/a",IF(A28taxstdlife="",0,IF(AB$3&gt;(A28stdlife+$E1135),((INDEX('PTRM input'!$G$385:$P$434,A28offset,$E1135)-INDEX('PTRM input'!$G$277:$P$326,A28offset,$E1135))*OFFSET($F$7,0,$E1135))-SUM($G1135:AA1135),(((INDEX('PTRM input'!$G$385:$P$434,A28offset,$E1135)-INDEX('PTRM input'!$G$277:$P$326,A28offset,$E1135))*OFFSET($F$7,0,$E1135))-SUM($G1135:AA1135))*(OFFSET('PTRM input'!$G$477,0,$E1135-1)/A28taxstdlife))))</f>
        <v>0</v>
      </c>
      <c r="AC1135" s="251">
        <f ca="1">IF(A28taxstdlife="n/a","n/a",IF(A28taxstdlife="",0,IF(AC$3&gt;(A28stdlife+$E1135),((INDEX('PTRM input'!$G$385:$P$434,A28offset,$E1135)-INDEX('PTRM input'!$G$277:$P$326,A28offset,$E1135))*OFFSET($F$7,0,$E1135))-SUM($G1135:AB1135),(((INDEX('PTRM input'!$G$385:$P$434,A28offset,$E1135)-INDEX('PTRM input'!$G$277:$P$326,A28offset,$E1135))*OFFSET($F$7,0,$E1135))-SUM($G1135:AB1135))*(OFFSET('PTRM input'!$G$477,0,$E1135-1)/A28taxstdlife))))</f>
        <v>0</v>
      </c>
      <c r="AD1135" s="251">
        <f ca="1">IF(A28taxstdlife="n/a","n/a",IF(A28taxstdlife="",0,IF(AD$3&gt;(A28stdlife+$E1135),((INDEX('PTRM input'!$G$385:$P$434,A28offset,$E1135)-INDEX('PTRM input'!$G$277:$P$326,A28offset,$E1135))*OFFSET($F$7,0,$E1135))-SUM($G1135:AC1135),(((INDEX('PTRM input'!$G$385:$P$434,A28offset,$E1135)-INDEX('PTRM input'!$G$277:$P$326,A28offset,$E1135))*OFFSET($F$7,0,$E1135))-SUM($G1135:AC1135))*(OFFSET('PTRM input'!$G$477,0,$E1135-1)/A28taxstdlife))))</f>
        <v>0</v>
      </c>
      <c r="AE1135" s="251">
        <f ca="1">IF(A28taxstdlife="n/a","n/a",IF(A28taxstdlife="",0,IF(AE$3&gt;(A28stdlife+$E1135),((INDEX('PTRM input'!$G$385:$P$434,A28offset,$E1135)-INDEX('PTRM input'!$G$277:$P$326,A28offset,$E1135))*OFFSET($F$7,0,$E1135))-SUM($G1135:AD1135),(((INDEX('PTRM input'!$G$385:$P$434,A28offset,$E1135)-INDEX('PTRM input'!$G$277:$P$326,A28offset,$E1135))*OFFSET($F$7,0,$E1135))-SUM($G1135:AD1135))*(OFFSET('PTRM input'!$G$477,0,$E1135-1)/A28taxstdlife))))</f>
        <v>0</v>
      </c>
      <c r="AF1135" s="251">
        <f ca="1">IF(A28taxstdlife="n/a","n/a",IF(A28taxstdlife="",0,IF(AF$3&gt;(A28stdlife+$E1135),((INDEX('PTRM input'!$G$385:$P$434,A28offset,$E1135)-INDEX('PTRM input'!$G$277:$P$326,A28offset,$E1135))*OFFSET($F$7,0,$E1135))-SUM($G1135:AE1135),(((INDEX('PTRM input'!$G$385:$P$434,A28offset,$E1135)-INDEX('PTRM input'!$G$277:$P$326,A28offset,$E1135))*OFFSET($F$7,0,$E1135))-SUM($G1135:AE1135))*(OFFSET('PTRM input'!$G$477,0,$E1135-1)/A28taxstdlife))))</f>
        <v>0</v>
      </c>
      <c r="AG1135" s="251">
        <f ca="1">IF(A28taxstdlife="n/a","n/a",IF(A28taxstdlife="",0,IF(AG$3&gt;(A28stdlife+$E1135),((INDEX('PTRM input'!$G$385:$P$434,A28offset,$E1135)-INDEX('PTRM input'!$G$277:$P$326,A28offset,$E1135))*OFFSET($F$7,0,$E1135))-SUM($G1135:AF1135),(((INDEX('PTRM input'!$G$385:$P$434,A28offset,$E1135)-INDEX('PTRM input'!$G$277:$P$326,A28offset,$E1135))*OFFSET($F$7,0,$E1135))-SUM($G1135:AF1135))*(OFFSET('PTRM input'!$G$477,0,$E1135-1)/A28taxstdlife))))</f>
        <v>0</v>
      </c>
      <c r="AH1135" s="251">
        <f ca="1">IF(A28taxstdlife="n/a","n/a",IF(A28taxstdlife="",0,IF(AH$3&gt;(A28stdlife+$E1135),((INDEX('PTRM input'!$G$385:$P$434,A28offset,$E1135)-INDEX('PTRM input'!$G$277:$P$326,A28offset,$E1135))*OFFSET($F$7,0,$E1135))-SUM($G1135:AG1135),(((INDEX('PTRM input'!$G$385:$P$434,A28offset,$E1135)-INDEX('PTRM input'!$G$277:$P$326,A28offset,$E1135))*OFFSET($F$7,0,$E1135))-SUM($G1135:AG1135))*(OFFSET('PTRM input'!$G$477,0,$E1135-1)/A28taxstdlife))))</f>
        <v>0</v>
      </c>
      <c r="AI1135" s="251">
        <f ca="1">IF(A28taxstdlife="n/a","n/a",IF(A28taxstdlife="",0,IF(AI$3&gt;(A28stdlife+$E1135),((INDEX('PTRM input'!$G$385:$P$434,A28offset,$E1135)-INDEX('PTRM input'!$G$277:$P$326,A28offset,$E1135))*OFFSET($F$7,0,$E1135))-SUM($G1135:AH1135),(((INDEX('PTRM input'!$G$385:$P$434,A28offset,$E1135)-INDEX('PTRM input'!$G$277:$P$326,A28offset,$E1135))*OFFSET($F$7,0,$E1135))-SUM($G1135:AH1135))*(OFFSET('PTRM input'!$G$477,0,$E1135-1)/A28taxstdlife))))</f>
        <v>0</v>
      </c>
      <c r="AJ1135" s="251">
        <f ca="1">IF(A28taxstdlife="n/a","n/a",IF(A28taxstdlife="",0,IF(AJ$3&gt;(A28stdlife+$E1135),((INDEX('PTRM input'!$G$385:$P$434,A28offset,$E1135)-INDEX('PTRM input'!$G$277:$P$326,A28offset,$E1135))*OFFSET($F$7,0,$E1135))-SUM($G1135:AI1135),(((INDEX('PTRM input'!$G$385:$P$434,A28offset,$E1135)-INDEX('PTRM input'!$G$277:$P$326,A28offset,$E1135))*OFFSET($F$7,0,$E1135))-SUM($G1135:AI1135))*(OFFSET('PTRM input'!$G$477,0,$E1135-1)/A28taxstdlife))))</f>
        <v>0</v>
      </c>
      <c r="AK1135" s="251">
        <f ca="1">IF(A28taxstdlife="n/a","n/a",IF(A28taxstdlife="",0,IF(AK$3&gt;(A28stdlife+$E1135),((INDEX('PTRM input'!$G$385:$P$434,A28offset,$E1135)-INDEX('PTRM input'!$G$277:$P$326,A28offset,$E1135))*OFFSET($F$7,0,$E1135))-SUM($G1135:AJ1135),(((INDEX('PTRM input'!$G$385:$P$434,A28offset,$E1135)-INDEX('PTRM input'!$G$277:$P$326,A28offset,$E1135))*OFFSET($F$7,0,$E1135))-SUM($G1135:AJ1135))*(OFFSET('PTRM input'!$G$477,0,$E1135-1)/A28taxstdlife))))</f>
        <v>0</v>
      </c>
      <c r="AL1135" s="251">
        <f ca="1">IF(A28taxstdlife="n/a","n/a",IF(A28taxstdlife="",0,IF(AL$3&gt;(A28stdlife+$E1135),((INDEX('PTRM input'!$G$385:$P$434,A28offset,$E1135)-INDEX('PTRM input'!$G$277:$P$326,A28offset,$E1135))*OFFSET($F$7,0,$E1135))-SUM($G1135:AK1135),(((INDEX('PTRM input'!$G$385:$P$434,A28offset,$E1135)-INDEX('PTRM input'!$G$277:$P$326,A28offset,$E1135))*OFFSET($F$7,0,$E1135))-SUM($G1135:AK1135))*(OFFSET('PTRM input'!$G$477,0,$E1135-1)/A28taxstdlife))))</f>
        <v>0</v>
      </c>
      <c r="AM1135" s="251">
        <f ca="1">IF(A28taxstdlife="n/a","n/a",IF(A28taxstdlife="",0,IF(AM$3&gt;(A28stdlife+$E1135),((INDEX('PTRM input'!$G$385:$P$434,A28offset,$E1135)-INDEX('PTRM input'!$G$277:$P$326,A28offset,$E1135))*OFFSET($F$7,0,$E1135))-SUM($G1135:AL1135),(((INDEX('PTRM input'!$G$385:$P$434,A28offset,$E1135)-INDEX('PTRM input'!$G$277:$P$326,A28offset,$E1135))*OFFSET($F$7,0,$E1135))-SUM($G1135:AL1135))*(OFFSET('PTRM input'!$G$477,0,$E1135-1)/A28taxstdlife))))</f>
        <v>0</v>
      </c>
      <c r="AN1135" s="251">
        <f ca="1">IF(A28taxstdlife="n/a","n/a",IF(A28taxstdlife="",0,IF(AN$3&gt;(A28stdlife+$E1135),((INDEX('PTRM input'!$G$385:$P$434,A28offset,$E1135)-INDEX('PTRM input'!$G$277:$P$326,A28offset,$E1135))*OFFSET($F$7,0,$E1135))-SUM($G1135:AM1135),(((INDEX('PTRM input'!$G$385:$P$434,A28offset,$E1135)-INDEX('PTRM input'!$G$277:$P$326,A28offset,$E1135))*OFFSET($F$7,0,$E1135))-SUM($G1135:AM1135))*(OFFSET('PTRM input'!$G$477,0,$E1135-1)/A28taxstdlife))))</f>
        <v>0</v>
      </c>
      <c r="AO1135" s="251">
        <f ca="1">IF(A28taxstdlife="n/a","n/a",IF(A28taxstdlife="",0,IF(AO$3&gt;(A28stdlife+$E1135),((INDEX('PTRM input'!$G$385:$P$434,A28offset,$E1135)-INDEX('PTRM input'!$G$277:$P$326,A28offset,$E1135))*OFFSET($F$7,0,$E1135))-SUM($G1135:AN1135),(((INDEX('PTRM input'!$G$385:$P$434,A28offset,$E1135)-INDEX('PTRM input'!$G$277:$P$326,A28offset,$E1135))*OFFSET($F$7,0,$E1135))-SUM($G1135:AN1135))*(OFFSET('PTRM input'!$G$477,0,$E1135-1)/A28taxstdlife))))</f>
        <v>0</v>
      </c>
      <c r="AP1135" s="251">
        <f ca="1">IF(A28taxstdlife="n/a","n/a",IF(A28taxstdlife="",0,IF(AP$3&gt;(A28stdlife+$E1135),((INDEX('PTRM input'!$G$385:$P$434,A28offset,$E1135)-INDEX('PTRM input'!$G$277:$P$326,A28offset,$E1135))*OFFSET($F$7,0,$E1135))-SUM($G1135:AO1135),(((INDEX('PTRM input'!$G$385:$P$434,A28offset,$E1135)-INDEX('PTRM input'!$G$277:$P$326,A28offset,$E1135))*OFFSET($F$7,0,$E1135))-SUM($G1135:AO1135))*(OFFSET('PTRM input'!$G$477,0,$E1135-1)/A28taxstdlife))))</f>
        <v>0</v>
      </c>
      <c r="AQ1135" s="251">
        <f ca="1">IF(A28taxstdlife="n/a","n/a",IF(A28taxstdlife="",0,IF(AQ$3&gt;(A28stdlife+$E1135),((INDEX('PTRM input'!$G$385:$P$434,A28offset,$E1135)-INDEX('PTRM input'!$G$277:$P$326,A28offset,$E1135))*OFFSET($F$7,0,$E1135))-SUM($G1135:AP1135),(((INDEX('PTRM input'!$G$385:$P$434,A28offset,$E1135)-INDEX('PTRM input'!$G$277:$P$326,A28offset,$E1135))*OFFSET($F$7,0,$E1135))-SUM($G1135:AP1135))*(OFFSET('PTRM input'!$G$477,0,$E1135-1)/A28taxstdlife))))</f>
        <v>0</v>
      </c>
      <c r="AR1135" s="251">
        <f ca="1">IF(A28taxstdlife="n/a","n/a",IF(A28taxstdlife="",0,IF(AR$3&gt;(A28stdlife+$E1135),((INDEX('PTRM input'!$G$385:$P$434,A28offset,$E1135)-INDEX('PTRM input'!$G$277:$P$326,A28offset,$E1135))*OFFSET($F$7,0,$E1135))-SUM($G1135:AQ1135),(((INDEX('PTRM input'!$G$385:$P$434,A28offset,$E1135)-INDEX('PTRM input'!$G$277:$P$326,A28offset,$E1135))*OFFSET($F$7,0,$E1135))-SUM($G1135:AQ1135))*(OFFSET('PTRM input'!$G$477,0,$E1135-1)/A28taxstdlife))))</f>
        <v>0</v>
      </c>
      <c r="AS1135" s="251">
        <f ca="1">IF(A28taxstdlife="n/a","n/a",IF(A28taxstdlife="",0,IF(AS$3&gt;(A28stdlife+$E1135),((INDEX('PTRM input'!$G$385:$P$434,A28offset,$E1135)-INDEX('PTRM input'!$G$277:$P$326,A28offset,$E1135))*OFFSET($F$7,0,$E1135))-SUM($G1135:AR1135),(((INDEX('PTRM input'!$G$385:$P$434,A28offset,$E1135)-INDEX('PTRM input'!$G$277:$P$326,A28offset,$E1135))*OFFSET($F$7,0,$E1135))-SUM($G1135:AR1135))*(OFFSET('PTRM input'!$G$477,0,$E1135-1)/A28taxstdlife))))</f>
        <v>0</v>
      </c>
      <c r="AT1135" s="251">
        <f ca="1">IF(A28taxstdlife="n/a","n/a",IF(A28taxstdlife="",0,IF(AT$3&gt;(A28stdlife+$E1135),((INDEX('PTRM input'!$G$385:$P$434,A28offset,$E1135)-INDEX('PTRM input'!$G$277:$P$326,A28offset,$E1135))*OFFSET($F$7,0,$E1135))-SUM($G1135:AS1135),(((INDEX('PTRM input'!$G$385:$P$434,A28offset,$E1135)-INDEX('PTRM input'!$G$277:$P$326,A28offset,$E1135))*OFFSET($F$7,0,$E1135))-SUM($G1135:AS1135))*(OFFSET('PTRM input'!$G$477,0,$E1135-1)/A28taxstdlife))))</f>
        <v>0</v>
      </c>
      <c r="AU1135" s="251">
        <f ca="1">IF(A28taxstdlife="n/a","n/a",IF(A28taxstdlife="",0,IF(AU$3&gt;(A28stdlife+$E1135),((INDEX('PTRM input'!$G$385:$P$434,A28offset,$E1135)-INDEX('PTRM input'!$G$277:$P$326,A28offset,$E1135))*OFFSET($F$7,0,$E1135))-SUM($G1135:AT1135),(((INDEX('PTRM input'!$G$385:$P$434,A28offset,$E1135)-INDEX('PTRM input'!$G$277:$P$326,A28offset,$E1135))*OFFSET($F$7,0,$E1135))-SUM($G1135:AT1135))*(OFFSET('PTRM input'!$G$477,0,$E1135-1)/A28taxstdlife))))</f>
        <v>0</v>
      </c>
      <c r="AV1135" s="251">
        <f ca="1">IF(A28taxstdlife="n/a","n/a",IF(A28taxstdlife="",0,IF(AV$3&gt;(A28stdlife+$E1135),((INDEX('PTRM input'!$G$385:$P$434,A28offset,$E1135)-INDEX('PTRM input'!$G$277:$P$326,A28offset,$E1135))*OFFSET($F$7,0,$E1135))-SUM($G1135:AU1135),(((INDEX('PTRM input'!$G$385:$P$434,A28offset,$E1135)-INDEX('PTRM input'!$G$277:$P$326,A28offset,$E1135))*OFFSET($F$7,0,$E1135))-SUM($G1135:AU1135))*(OFFSET('PTRM input'!$G$477,0,$E1135-1)/A28taxstdlife))))</f>
        <v>0</v>
      </c>
      <c r="AW1135" s="251">
        <f ca="1">IF(A28taxstdlife="n/a","n/a",IF(A28taxstdlife="",0,IF(AW$3&gt;(A28stdlife+$E1135),((INDEX('PTRM input'!$G$385:$P$434,A28offset,$E1135)-INDEX('PTRM input'!$G$277:$P$326,A28offset,$E1135))*OFFSET($F$7,0,$E1135))-SUM($G1135:AV1135),(((INDEX('PTRM input'!$G$385:$P$434,A28offset,$E1135)-INDEX('PTRM input'!$G$277:$P$326,A28offset,$E1135))*OFFSET($F$7,0,$E1135))-SUM($G1135:AV1135))*(OFFSET('PTRM input'!$G$477,0,$E1135-1)/A28taxstdlife))))</f>
        <v>0</v>
      </c>
      <c r="AX1135" s="251">
        <f ca="1">IF(A28taxstdlife="n/a","n/a",IF(A28taxstdlife="",0,IF(AX$3&gt;(A28stdlife+$E1135),((INDEX('PTRM input'!$G$385:$P$434,A28offset,$E1135)-INDEX('PTRM input'!$G$277:$P$326,A28offset,$E1135))*OFFSET($F$7,0,$E1135))-SUM($G1135:AW1135),(((INDEX('PTRM input'!$G$385:$P$434,A28offset,$E1135)-INDEX('PTRM input'!$G$277:$P$326,A28offset,$E1135))*OFFSET($F$7,0,$E1135))-SUM($G1135:AW1135))*(OFFSET('PTRM input'!$G$477,0,$E1135-1)/A28taxstdlife))))</f>
        <v>0</v>
      </c>
      <c r="AY1135" s="251">
        <f ca="1">IF(A28taxstdlife="n/a","n/a",IF(A28taxstdlife="",0,IF(AY$3&gt;(A28stdlife+$E1135),((INDEX('PTRM input'!$G$385:$P$434,A28offset,$E1135)-INDEX('PTRM input'!$G$277:$P$326,A28offset,$E1135))*OFFSET($F$7,0,$E1135))-SUM($G1135:AX1135),(((INDEX('PTRM input'!$G$385:$P$434,A28offset,$E1135)-INDEX('PTRM input'!$G$277:$P$326,A28offset,$E1135))*OFFSET($F$7,0,$E1135))-SUM($G1135:AX1135))*(OFFSET('PTRM input'!$G$477,0,$E1135-1)/A28taxstdlife))))</f>
        <v>0</v>
      </c>
      <c r="AZ1135" s="251">
        <f ca="1">IF(A28taxstdlife="n/a","n/a",IF(A28taxstdlife="",0,IF(AZ$3&gt;(A28stdlife+$E1135),((INDEX('PTRM input'!$G$385:$P$434,A28offset,$E1135)-INDEX('PTRM input'!$G$277:$P$326,A28offset,$E1135))*OFFSET($F$7,0,$E1135))-SUM($G1135:AY1135),(((INDEX('PTRM input'!$G$385:$P$434,A28offset,$E1135)-INDEX('PTRM input'!$G$277:$P$326,A28offset,$E1135))*OFFSET($F$7,0,$E1135))-SUM($G1135:AY1135))*(OFFSET('PTRM input'!$G$477,0,$E1135-1)/A28taxstdlife))))</f>
        <v>0</v>
      </c>
      <c r="BA1135" s="251">
        <f ca="1">IF(A28taxstdlife="n/a","n/a",IF(A28taxstdlife="",0,IF(BA$3&gt;(A28stdlife+$E1135),((INDEX('PTRM input'!$G$385:$P$434,A28offset,$E1135)-INDEX('PTRM input'!$G$277:$P$326,A28offset,$E1135))*OFFSET($F$7,0,$E1135))-SUM($G1135:AZ1135),(((INDEX('PTRM input'!$G$385:$P$434,A28offset,$E1135)-INDEX('PTRM input'!$G$277:$P$326,A28offset,$E1135))*OFFSET($F$7,0,$E1135))-SUM($G1135:AZ1135))*(OFFSET('PTRM input'!$G$477,0,$E1135-1)/A28taxstdlife))))</f>
        <v>0</v>
      </c>
      <c r="BB1135" s="251">
        <f ca="1">IF(A28taxstdlife="n/a","n/a",IF(A28taxstdlife="",0,IF(BB$3&gt;(A28stdlife+$E1135),((INDEX('PTRM input'!$G$385:$P$434,A28offset,$E1135)-INDEX('PTRM input'!$G$277:$P$326,A28offset,$E1135))*OFFSET($F$7,0,$E1135))-SUM($G1135:BA1135),(((INDEX('PTRM input'!$G$385:$P$434,A28offset,$E1135)-INDEX('PTRM input'!$G$277:$P$326,A28offset,$E1135))*OFFSET($F$7,0,$E1135))-SUM($G1135:BA1135))*(OFFSET('PTRM input'!$G$477,0,$E1135-1)/A28taxstdlife))))</f>
        <v>0</v>
      </c>
      <c r="BC1135" s="251">
        <f ca="1">IF(A28taxstdlife="n/a","n/a",IF(A28taxstdlife="",0,IF(BC$3&gt;(A28stdlife+$E1135),((INDEX('PTRM input'!$G$385:$P$434,A28offset,$E1135)-INDEX('PTRM input'!$G$277:$P$326,A28offset,$E1135))*OFFSET($F$7,0,$E1135))-SUM($G1135:BB1135),(((INDEX('PTRM input'!$G$385:$P$434,A28offset,$E1135)-INDEX('PTRM input'!$G$277:$P$326,A28offset,$E1135))*OFFSET($F$7,0,$E1135))-SUM($G1135:BB1135))*(OFFSET('PTRM input'!$G$477,0,$E1135-1)/A28taxstdlife))))</f>
        <v>0</v>
      </c>
      <c r="BD1135" s="251">
        <f ca="1">IF(A28taxstdlife="n/a","n/a",IF(A28taxstdlife="",0,IF(BD$3&gt;(A28stdlife+$E1135),((INDEX('PTRM input'!$G$385:$P$434,A28offset,$E1135)-INDEX('PTRM input'!$G$277:$P$326,A28offset,$E1135))*OFFSET($F$7,0,$E1135))-SUM($G1135:BC1135),(((INDEX('PTRM input'!$G$385:$P$434,A28offset,$E1135)-INDEX('PTRM input'!$G$277:$P$326,A28offset,$E1135))*OFFSET($F$7,0,$E1135))-SUM($G1135:BC1135))*(OFFSET('PTRM input'!$G$477,0,$E1135-1)/A28taxstdlife))))</f>
        <v>0</v>
      </c>
      <c r="BE1135" s="251">
        <f ca="1">IF(A28taxstdlife="n/a","n/a",IF(A28taxstdlife="",0,IF(BE$3&gt;(A28stdlife+$E1135),((INDEX('PTRM input'!$G$385:$P$434,A28offset,$E1135)-INDEX('PTRM input'!$G$277:$P$326,A28offset,$E1135))*OFFSET($F$7,0,$E1135))-SUM($G1135:BD1135),(((INDEX('PTRM input'!$G$385:$P$434,A28offset,$E1135)-INDEX('PTRM input'!$G$277:$P$326,A28offset,$E1135))*OFFSET($F$7,0,$E1135))-SUM($G1135:BD1135))*(OFFSET('PTRM input'!$G$477,0,$E1135-1)/A28taxstdlife))))</f>
        <v>0</v>
      </c>
      <c r="BF1135" s="251">
        <f ca="1">IF(A28taxstdlife="n/a","n/a",IF(A28taxstdlife="",0,IF(BF$3&gt;(A28stdlife+$E1135),((INDEX('PTRM input'!$G$385:$P$434,A28offset,$E1135)-INDEX('PTRM input'!$G$277:$P$326,A28offset,$E1135))*OFFSET($F$7,0,$E1135))-SUM($G1135:BE1135),(((INDEX('PTRM input'!$G$385:$P$434,A28offset,$E1135)-INDEX('PTRM input'!$G$277:$P$326,A28offset,$E1135))*OFFSET($F$7,0,$E1135))-SUM($G1135:BE1135))*(OFFSET('PTRM input'!$G$477,0,$E1135-1)/A28taxstdlife))))</f>
        <v>0</v>
      </c>
      <c r="BG1135" s="251">
        <f ca="1">IF(A28taxstdlife="n/a","n/a",IF(A28taxstdlife="",0,IF(BG$3&gt;(A28stdlife+$E1135),((INDEX('PTRM input'!$G$385:$P$434,A28offset,$E1135)-INDEX('PTRM input'!$G$277:$P$326,A28offset,$E1135))*OFFSET($F$7,0,$E1135))-SUM($G1135:BF1135),(((INDEX('PTRM input'!$G$385:$P$434,A28offset,$E1135)-INDEX('PTRM input'!$G$277:$P$326,A28offset,$E1135))*OFFSET($F$7,0,$E1135))-SUM($G1135:BF1135))*(OFFSET('PTRM input'!$G$477,0,$E1135-1)/A28taxstdlife))))</f>
        <v>0</v>
      </c>
      <c r="BH1135" s="251">
        <f ca="1">IF(A28taxstdlife="n/a","n/a",IF(A28taxstdlife="",0,IF(BH$3&gt;(A28stdlife+$E1135),((INDEX('PTRM input'!$G$385:$P$434,A28offset,$E1135)-INDEX('PTRM input'!$G$277:$P$326,A28offset,$E1135))*OFFSET($F$7,0,$E1135))-SUM($G1135:BG1135),(((INDEX('PTRM input'!$G$385:$P$434,A28offset,$E1135)-INDEX('PTRM input'!$G$277:$P$326,A28offset,$E1135))*OFFSET($F$7,0,$E1135))-SUM($G1135:BG1135))*(OFFSET('PTRM input'!$G$477,0,$E1135-1)/A28taxstdlife))))</f>
        <v>0</v>
      </c>
      <c r="BI1135" s="251">
        <f ca="1">IF(A28taxstdlife="n/a","n/a",IF(A28taxstdlife="",0,IF(BI$3&gt;(A28stdlife+$E1135),((INDEX('PTRM input'!$G$385:$P$434,A28offset,$E1135)-INDEX('PTRM input'!$G$277:$P$326,A28offset,$E1135))*OFFSET($F$7,0,$E1135))-SUM($G1135:BH1135),(((INDEX('PTRM input'!$G$385:$P$434,A28offset,$E1135)-INDEX('PTRM input'!$G$277:$P$326,A28offset,$E1135))*OFFSET($F$7,0,$E1135))-SUM($G1135:BH1135))*(OFFSET('PTRM input'!$G$477,0,$E1135-1)/A28taxstdlife))))</f>
        <v>0</v>
      </c>
      <c r="BJ1135" s="163"/>
      <c r="BK1135" s="116"/>
      <c r="BL1135" s="116"/>
      <c r="BM1135" s="116"/>
    </row>
    <row r="1136" spans="1:65" ht="12.75" hidden="1" customHeight="1" outlineLevel="2">
      <c r="A1136" s="366"/>
      <c r="B1136" s="19"/>
      <c r="C1136" s="18"/>
      <c r="D1136" s="760"/>
      <c r="E1136" s="86">
        <v>4</v>
      </c>
      <c r="F1136" s="356"/>
      <c r="G1136" s="434"/>
      <c r="H1136" s="435"/>
      <c r="I1136" s="435"/>
      <c r="J1136" s="619"/>
      <c r="K1136" s="251">
        <f ca="1">IF(A28taxstdlife="n/a","n/a",IF(A28taxstdlife="",0,IF(K$3&gt;(A28stdlife+$E1136),((INDEX('PTRM input'!$G$385:$P$434,A28offset,$E1136)-INDEX('PTRM input'!$G$277:$P$326,A28offset,$E1136))*OFFSET($F$7,0,$E1136))-SUM($G1136:J1136),(((INDEX('PTRM input'!$G$385:$P$434,A28offset,$E1136)-INDEX('PTRM input'!$G$277:$P$326,A28offset,$E1136))*OFFSET($F$7,0,$E1136))-SUM($G1136:J1136))*(OFFSET('PTRM input'!$G$477,0,$E1136-1)/A28taxstdlife))))</f>
        <v>0</v>
      </c>
      <c r="L1136" s="251">
        <f ca="1">IF(A28taxstdlife="n/a","n/a",IF(A28taxstdlife="",0,IF(L$3&gt;(A28stdlife+$E1136),((INDEX('PTRM input'!$G$385:$P$434,A28offset,$E1136)-INDEX('PTRM input'!$G$277:$P$326,A28offset,$E1136))*OFFSET($F$7,0,$E1136))-SUM($G1136:K1136),(((INDEX('PTRM input'!$G$385:$P$434,A28offset,$E1136)-INDEX('PTRM input'!$G$277:$P$326,A28offset,$E1136))*OFFSET($F$7,0,$E1136))-SUM($G1136:K1136))*(OFFSET('PTRM input'!$G$477,0,$E1136-1)/A28taxstdlife))))</f>
        <v>0</v>
      </c>
      <c r="M1136" s="251">
        <f ca="1">IF(A28taxstdlife="n/a","n/a",IF(A28taxstdlife="",0,IF(M$3&gt;(A28stdlife+$E1136),((INDEX('PTRM input'!$G$385:$P$434,A28offset,$E1136)-INDEX('PTRM input'!$G$277:$P$326,A28offset,$E1136))*OFFSET($F$7,0,$E1136))-SUM($G1136:L1136),(((INDEX('PTRM input'!$G$385:$P$434,A28offset,$E1136)-INDEX('PTRM input'!$G$277:$P$326,A28offset,$E1136))*OFFSET($F$7,0,$E1136))-SUM($G1136:L1136))*(OFFSET('PTRM input'!$G$477,0,$E1136-1)/A28taxstdlife))))</f>
        <v>0</v>
      </c>
      <c r="N1136" s="251">
        <f ca="1">IF(A28taxstdlife="n/a","n/a",IF(A28taxstdlife="",0,IF(N$3&gt;(A28stdlife+$E1136),((INDEX('PTRM input'!$G$385:$P$434,A28offset,$E1136)-INDEX('PTRM input'!$G$277:$P$326,A28offset,$E1136))*OFFSET($F$7,0,$E1136))-SUM($G1136:M1136),(((INDEX('PTRM input'!$G$385:$P$434,A28offset,$E1136)-INDEX('PTRM input'!$G$277:$P$326,A28offset,$E1136))*OFFSET($F$7,0,$E1136))-SUM($G1136:M1136))*(OFFSET('PTRM input'!$G$477,0,$E1136-1)/A28taxstdlife))))</f>
        <v>0</v>
      </c>
      <c r="O1136" s="251">
        <f ca="1">IF(A28taxstdlife="n/a","n/a",IF(A28taxstdlife="",0,IF(O$3&gt;(A28stdlife+$E1136),((INDEX('PTRM input'!$G$385:$P$434,A28offset,$E1136)-INDEX('PTRM input'!$G$277:$P$326,A28offset,$E1136))*OFFSET($F$7,0,$E1136))-SUM($G1136:N1136),(((INDEX('PTRM input'!$G$385:$P$434,A28offset,$E1136)-INDEX('PTRM input'!$G$277:$P$326,A28offset,$E1136))*OFFSET($F$7,0,$E1136))-SUM($G1136:N1136))*(OFFSET('PTRM input'!$G$477,0,$E1136-1)/A28taxstdlife))))</f>
        <v>0</v>
      </c>
      <c r="P1136" s="251">
        <f ca="1">IF(A28taxstdlife="n/a","n/a",IF(A28taxstdlife="",0,IF(P$3&gt;(A28stdlife+$E1136),((INDEX('PTRM input'!$G$385:$P$434,A28offset,$E1136)-INDEX('PTRM input'!$G$277:$P$326,A28offset,$E1136))*OFFSET($F$7,0,$E1136))-SUM($G1136:O1136),(((INDEX('PTRM input'!$G$385:$P$434,A28offset,$E1136)-INDEX('PTRM input'!$G$277:$P$326,A28offset,$E1136))*OFFSET($F$7,0,$E1136))-SUM($G1136:O1136))*(OFFSET('PTRM input'!$G$477,0,$E1136-1)/A28taxstdlife))))</f>
        <v>0</v>
      </c>
      <c r="Q1136" s="251">
        <f ca="1">IF(A28taxstdlife="n/a","n/a",IF(A28taxstdlife="",0,IF(Q$3&gt;(A28stdlife+$E1136),((INDEX('PTRM input'!$G$385:$P$434,A28offset,$E1136)-INDEX('PTRM input'!$G$277:$P$326,A28offset,$E1136))*OFFSET($F$7,0,$E1136))-SUM($G1136:P1136),(((INDEX('PTRM input'!$G$385:$P$434,A28offset,$E1136)-INDEX('PTRM input'!$G$277:$P$326,A28offset,$E1136))*OFFSET($F$7,0,$E1136))-SUM($G1136:P1136))*(OFFSET('PTRM input'!$G$477,0,$E1136-1)/A28taxstdlife))))</f>
        <v>0</v>
      </c>
      <c r="R1136" s="251">
        <f ca="1">IF(A28taxstdlife="n/a","n/a",IF(A28taxstdlife="",0,IF(R$3&gt;(A28stdlife+$E1136),((INDEX('PTRM input'!$G$385:$P$434,A28offset,$E1136)-INDEX('PTRM input'!$G$277:$P$326,A28offset,$E1136))*OFFSET($F$7,0,$E1136))-SUM($G1136:Q1136),(((INDEX('PTRM input'!$G$385:$P$434,A28offset,$E1136)-INDEX('PTRM input'!$G$277:$P$326,A28offset,$E1136))*OFFSET($F$7,0,$E1136))-SUM($G1136:Q1136))*(OFFSET('PTRM input'!$G$477,0,$E1136-1)/A28taxstdlife))))</f>
        <v>0</v>
      </c>
      <c r="S1136" s="251">
        <f ca="1">IF(A28taxstdlife="n/a","n/a",IF(A28taxstdlife="",0,IF(S$3&gt;(A28stdlife+$E1136),((INDEX('PTRM input'!$G$385:$P$434,A28offset,$E1136)-INDEX('PTRM input'!$G$277:$P$326,A28offset,$E1136))*OFFSET($F$7,0,$E1136))-SUM($G1136:R1136),(((INDEX('PTRM input'!$G$385:$P$434,A28offset,$E1136)-INDEX('PTRM input'!$G$277:$P$326,A28offset,$E1136))*OFFSET($F$7,0,$E1136))-SUM($G1136:R1136))*(OFFSET('PTRM input'!$G$477,0,$E1136-1)/A28taxstdlife))))</f>
        <v>0</v>
      </c>
      <c r="T1136" s="251">
        <f ca="1">IF(A28taxstdlife="n/a","n/a",IF(A28taxstdlife="",0,IF(T$3&gt;(A28stdlife+$E1136),((INDEX('PTRM input'!$G$385:$P$434,A28offset,$E1136)-INDEX('PTRM input'!$G$277:$P$326,A28offset,$E1136))*OFFSET($F$7,0,$E1136))-SUM($G1136:S1136),(((INDEX('PTRM input'!$G$385:$P$434,A28offset,$E1136)-INDEX('PTRM input'!$G$277:$P$326,A28offset,$E1136))*OFFSET($F$7,0,$E1136))-SUM($G1136:S1136))*(OFFSET('PTRM input'!$G$477,0,$E1136-1)/A28taxstdlife))))</f>
        <v>0</v>
      </c>
      <c r="U1136" s="251">
        <f ca="1">IF(A28taxstdlife="n/a","n/a",IF(A28taxstdlife="",0,IF(U$3&gt;(A28stdlife+$E1136),((INDEX('PTRM input'!$G$385:$P$434,A28offset,$E1136)-INDEX('PTRM input'!$G$277:$P$326,A28offset,$E1136))*OFFSET($F$7,0,$E1136))-SUM($G1136:T1136),(((INDEX('PTRM input'!$G$385:$P$434,A28offset,$E1136)-INDEX('PTRM input'!$G$277:$P$326,A28offset,$E1136))*OFFSET($F$7,0,$E1136))-SUM($G1136:T1136))*(OFFSET('PTRM input'!$G$477,0,$E1136-1)/A28taxstdlife))))</f>
        <v>0</v>
      </c>
      <c r="V1136" s="251">
        <f ca="1">IF(A28taxstdlife="n/a","n/a",IF(A28taxstdlife="",0,IF(V$3&gt;(A28stdlife+$E1136),((INDEX('PTRM input'!$G$385:$P$434,A28offset,$E1136)-INDEX('PTRM input'!$G$277:$P$326,A28offset,$E1136))*OFFSET($F$7,0,$E1136))-SUM($G1136:U1136),(((INDEX('PTRM input'!$G$385:$P$434,A28offset,$E1136)-INDEX('PTRM input'!$G$277:$P$326,A28offset,$E1136))*OFFSET($F$7,0,$E1136))-SUM($G1136:U1136))*(OFFSET('PTRM input'!$G$477,0,$E1136-1)/A28taxstdlife))))</f>
        <v>0</v>
      </c>
      <c r="W1136" s="251">
        <f ca="1">IF(A28taxstdlife="n/a","n/a",IF(A28taxstdlife="",0,IF(W$3&gt;(A28stdlife+$E1136),((INDEX('PTRM input'!$G$385:$P$434,A28offset,$E1136)-INDEX('PTRM input'!$G$277:$P$326,A28offset,$E1136))*OFFSET($F$7,0,$E1136))-SUM($G1136:V1136),(((INDEX('PTRM input'!$G$385:$P$434,A28offset,$E1136)-INDEX('PTRM input'!$G$277:$P$326,A28offset,$E1136))*OFFSET($F$7,0,$E1136))-SUM($G1136:V1136))*(OFFSET('PTRM input'!$G$477,0,$E1136-1)/A28taxstdlife))))</f>
        <v>0</v>
      </c>
      <c r="X1136" s="251">
        <f ca="1">IF(A28taxstdlife="n/a","n/a",IF(A28taxstdlife="",0,IF(X$3&gt;(A28stdlife+$E1136),((INDEX('PTRM input'!$G$385:$P$434,A28offset,$E1136)-INDEX('PTRM input'!$G$277:$P$326,A28offset,$E1136))*OFFSET($F$7,0,$E1136))-SUM($G1136:W1136),(((INDEX('PTRM input'!$G$385:$P$434,A28offset,$E1136)-INDEX('PTRM input'!$G$277:$P$326,A28offset,$E1136))*OFFSET($F$7,0,$E1136))-SUM($G1136:W1136))*(OFFSET('PTRM input'!$G$477,0,$E1136-1)/A28taxstdlife))))</f>
        <v>0</v>
      </c>
      <c r="Y1136" s="251">
        <f ca="1">IF(A28taxstdlife="n/a","n/a",IF(A28taxstdlife="",0,IF(Y$3&gt;(A28stdlife+$E1136),((INDEX('PTRM input'!$G$385:$P$434,A28offset,$E1136)-INDEX('PTRM input'!$G$277:$P$326,A28offset,$E1136))*OFFSET($F$7,0,$E1136))-SUM($G1136:X1136),(((INDEX('PTRM input'!$G$385:$P$434,A28offset,$E1136)-INDEX('PTRM input'!$G$277:$P$326,A28offset,$E1136))*OFFSET($F$7,0,$E1136))-SUM($G1136:X1136))*(OFFSET('PTRM input'!$G$477,0,$E1136-1)/A28taxstdlife))))</f>
        <v>0</v>
      </c>
      <c r="Z1136" s="251">
        <f ca="1">IF(A28taxstdlife="n/a","n/a",IF(A28taxstdlife="",0,IF(Z$3&gt;(A28stdlife+$E1136),((INDEX('PTRM input'!$G$385:$P$434,A28offset,$E1136)-INDEX('PTRM input'!$G$277:$P$326,A28offset,$E1136))*OFFSET($F$7,0,$E1136))-SUM($G1136:Y1136),(((INDEX('PTRM input'!$G$385:$P$434,A28offset,$E1136)-INDEX('PTRM input'!$G$277:$P$326,A28offset,$E1136))*OFFSET($F$7,0,$E1136))-SUM($G1136:Y1136))*(OFFSET('PTRM input'!$G$477,0,$E1136-1)/A28taxstdlife))))</f>
        <v>0</v>
      </c>
      <c r="AA1136" s="251">
        <f ca="1">IF(A28taxstdlife="n/a","n/a",IF(A28taxstdlife="",0,IF(AA$3&gt;(A28stdlife+$E1136),((INDEX('PTRM input'!$G$385:$P$434,A28offset,$E1136)-INDEX('PTRM input'!$G$277:$P$326,A28offset,$E1136))*OFFSET($F$7,0,$E1136))-SUM($G1136:Z1136),(((INDEX('PTRM input'!$G$385:$P$434,A28offset,$E1136)-INDEX('PTRM input'!$G$277:$P$326,A28offset,$E1136))*OFFSET($F$7,0,$E1136))-SUM($G1136:Z1136))*(OFFSET('PTRM input'!$G$477,0,$E1136-1)/A28taxstdlife))))</f>
        <v>0</v>
      </c>
      <c r="AB1136" s="251">
        <f ca="1">IF(A28taxstdlife="n/a","n/a",IF(A28taxstdlife="",0,IF(AB$3&gt;(A28stdlife+$E1136),((INDEX('PTRM input'!$G$385:$P$434,A28offset,$E1136)-INDEX('PTRM input'!$G$277:$P$326,A28offset,$E1136))*OFFSET($F$7,0,$E1136))-SUM($G1136:AA1136),(((INDEX('PTRM input'!$G$385:$P$434,A28offset,$E1136)-INDEX('PTRM input'!$G$277:$P$326,A28offset,$E1136))*OFFSET($F$7,0,$E1136))-SUM($G1136:AA1136))*(OFFSET('PTRM input'!$G$477,0,$E1136-1)/A28taxstdlife))))</f>
        <v>0</v>
      </c>
      <c r="AC1136" s="251">
        <f ca="1">IF(A28taxstdlife="n/a","n/a",IF(A28taxstdlife="",0,IF(AC$3&gt;(A28stdlife+$E1136),((INDEX('PTRM input'!$G$385:$P$434,A28offset,$E1136)-INDEX('PTRM input'!$G$277:$P$326,A28offset,$E1136))*OFFSET($F$7,0,$E1136))-SUM($G1136:AB1136),(((INDEX('PTRM input'!$G$385:$P$434,A28offset,$E1136)-INDEX('PTRM input'!$G$277:$P$326,A28offset,$E1136))*OFFSET($F$7,0,$E1136))-SUM($G1136:AB1136))*(OFFSET('PTRM input'!$G$477,0,$E1136-1)/A28taxstdlife))))</f>
        <v>0</v>
      </c>
      <c r="AD1136" s="251">
        <f ca="1">IF(A28taxstdlife="n/a","n/a",IF(A28taxstdlife="",0,IF(AD$3&gt;(A28stdlife+$E1136),((INDEX('PTRM input'!$G$385:$P$434,A28offset,$E1136)-INDEX('PTRM input'!$G$277:$P$326,A28offset,$E1136))*OFFSET($F$7,0,$E1136))-SUM($G1136:AC1136),(((INDEX('PTRM input'!$G$385:$P$434,A28offset,$E1136)-INDEX('PTRM input'!$G$277:$P$326,A28offset,$E1136))*OFFSET($F$7,0,$E1136))-SUM($G1136:AC1136))*(OFFSET('PTRM input'!$G$477,0,$E1136-1)/A28taxstdlife))))</f>
        <v>0</v>
      </c>
      <c r="AE1136" s="251">
        <f ca="1">IF(A28taxstdlife="n/a","n/a",IF(A28taxstdlife="",0,IF(AE$3&gt;(A28stdlife+$E1136),((INDEX('PTRM input'!$G$385:$P$434,A28offset,$E1136)-INDEX('PTRM input'!$G$277:$P$326,A28offset,$E1136))*OFFSET($F$7,0,$E1136))-SUM($G1136:AD1136),(((INDEX('PTRM input'!$G$385:$P$434,A28offset,$E1136)-INDEX('PTRM input'!$G$277:$P$326,A28offset,$E1136))*OFFSET($F$7,0,$E1136))-SUM($G1136:AD1136))*(OFFSET('PTRM input'!$G$477,0,$E1136-1)/A28taxstdlife))))</f>
        <v>0</v>
      </c>
      <c r="AF1136" s="251">
        <f ca="1">IF(A28taxstdlife="n/a","n/a",IF(A28taxstdlife="",0,IF(AF$3&gt;(A28stdlife+$E1136),((INDEX('PTRM input'!$G$385:$P$434,A28offset,$E1136)-INDEX('PTRM input'!$G$277:$P$326,A28offset,$E1136))*OFFSET($F$7,0,$E1136))-SUM($G1136:AE1136),(((INDEX('PTRM input'!$G$385:$P$434,A28offset,$E1136)-INDEX('PTRM input'!$G$277:$P$326,A28offset,$E1136))*OFFSET($F$7,0,$E1136))-SUM($G1136:AE1136))*(OFFSET('PTRM input'!$G$477,0,$E1136-1)/A28taxstdlife))))</f>
        <v>0</v>
      </c>
      <c r="AG1136" s="251">
        <f ca="1">IF(A28taxstdlife="n/a","n/a",IF(A28taxstdlife="",0,IF(AG$3&gt;(A28stdlife+$E1136),((INDEX('PTRM input'!$G$385:$P$434,A28offset,$E1136)-INDEX('PTRM input'!$G$277:$P$326,A28offset,$E1136))*OFFSET($F$7,0,$E1136))-SUM($G1136:AF1136),(((INDEX('PTRM input'!$G$385:$P$434,A28offset,$E1136)-INDEX('PTRM input'!$G$277:$P$326,A28offset,$E1136))*OFFSET($F$7,0,$E1136))-SUM($G1136:AF1136))*(OFFSET('PTRM input'!$G$477,0,$E1136-1)/A28taxstdlife))))</f>
        <v>0</v>
      </c>
      <c r="AH1136" s="251">
        <f ca="1">IF(A28taxstdlife="n/a","n/a",IF(A28taxstdlife="",0,IF(AH$3&gt;(A28stdlife+$E1136),((INDEX('PTRM input'!$G$385:$P$434,A28offset,$E1136)-INDEX('PTRM input'!$G$277:$P$326,A28offset,$E1136))*OFFSET($F$7,0,$E1136))-SUM($G1136:AG1136),(((INDEX('PTRM input'!$G$385:$P$434,A28offset,$E1136)-INDEX('PTRM input'!$G$277:$P$326,A28offset,$E1136))*OFFSET($F$7,0,$E1136))-SUM($G1136:AG1136))*(OFFSET('PTRM input'!$G$477,0,$E1136-1)/A28taxstdlife))))</f>
        <v>0</v>
      </c>
      <c r="AI1136" s="251">
        <f ca="1">IF(A28taxstdlife="n/a","n/a",IF(A28taxstdlife="",0,IF(AI$3&gt;(A28stdlife+$E1136),((INDEX('PTRM input'!$G$385:$P$434,A28offset,$E1136)-INDEX('PTRM input'!$G$277:$P$326,A28offset,$E1136))*OFFSET($F$7,0,$E1136))-SUM($G1136:AH1136),(((INDEX('PTRM input'!$G$385:$P$434,A28offset,$E1136)-INDEX('PTRM input'!$G$277:$P$326,A28offset,$E1136))*OFFSET($F$7,0,$E1136))-SUM($G1136:AH1136))*(OFFSET('PTRM input'!$G$477,0,$E1136-1)/A28taxstdlife))))</f>
        <v>0</v>
      </c>
      <c r="AJ1136" s="251">
        <f ca="1">IF(A28taxstdlife="n/a","n/a",IF(A28taxstdlife="",0,IF(AJ$3&gt;(A28stdlife+$E1136),((INDEX('PTRM input'!$G$385:$P$434,A28offset,$E1136)-INDEX('PTRM input'!$G$277:$P$326,A28offset,$E1136))*OFFSET($F$7,0,$E1136))-SUM($G1136:AI1136),(((INDEX('PTRM input'!$G$385:$P$434,A28offset,$E1136)-INDEX('PTRM input'!$G$277:$P$326,A28offset,$E1136))*OFFSET($F$7,0,$E1136))-SUM($G1136:AI1136))*(OFFSET('PTRM input'!$G$477,0,$E1136-1)/A28taxstdlife))))</f>
        <v>0</v>
      </c>
      <c r="AK1136" s="251">
        <f ca="1">IF(A28taxstdlife="n/a","n/a",IF(A28taxstdlife="",0,IF(AK$3&gt;(A28stdlife+$E1136),((INDEX('PTRM input'!$G$385:$P$434,A28offset,$E1136)-INDEX('PTRM input'!$G$277:$P$326,A28offset,$E1136))*OFFSET($F$7,0,$E1136))-SUM($G1136:AJ1136),(((INDEX('PTRM input'!$G$385:$P$434,A28offset,$E1136)-INDEX('PTRM input'!$G$277:$P$326,A28offset,$E1136))*OFFSET($F$7,0,$E1136))-SUM($G1136:AJ1136))*(OFFSET('PTRM input'!$G$477,0,$E1136-1)/A28taxstdlife))))</f>
        <v>0</v>
      </c>
      <c r="AL1136" s="251">
        <f ca="1">IF(A28taxstdlife="n/a","n/a",IF(A28taxstdlife="",0,IF(AL$3&gt;(A28stdlife+$E1136),((INDEX('PTRM input'!$G$385:$P$434,A28offset,$E1136)-INDEX('PTRM input'!$G$277:$P$326,A28offset,$E1136))*OFFSET($F$7,0,$E1136))-SUM($G1136:AK1136),(((INDEX('PTRM input'!$G$385:$P$434,A28offset,$E1136)-INDEX('PTRM input'!$G$277:$P$326,A28offset,$E1136))*OFFSET($F$7,0,$E1136))-SUM($G1136:AK1136))*(OFFSET('PTRM input'!$G$477,0,$E1136-1)/A28taxstdlife))))</f>
        <v>0</v>
      </c>
      <c r="AM1136" s="251">
        <f ca="1">IF(A28taxstdlife="n/a","n/a",IF(A28taxstdlife="",0,IF(AM$3&gt;(A28stdlife+$E1136),((INDEX('PTRM input'!$G$385:$P$434,A28offset,$E1136)-INDEX('PTRM input'!$G$277:$P$326,A28offset,$E1136))*OFFSET($F$7,0,$E1136))-SUM($G1136:AL1136),(((INDEX('PTRM input'!$G$385:$P$434,A28offset,$E1136)-INDEX('PTRM input'!$G$277:$P$326,A28offset,$E1136))*OFFSET($F$7,0,$E1136))-SUM($G1136:AL1136))*(OFFSET('PTRM input'!$G$477,0,$E1136-1)/A28taxstdlife))))</f>
        <v>0</v>
      </c>
      <c r="AN1136" s="251">
        <f ca="1">IF(A28taxstdlife="n/a","n/a",IF(A28taxstdlife="",0,IF(AN$3&gt;(A28stdlife+$E1136),((INDEX('PTRM input'!$G$385:$P$434,A28offset,$E1136)-INDEX('PTRM input'!$G$277:$P$326,A28offset,$E1136))*OFFSET($F$7,0,$E1136))-SUM($G1136:AM1136),(((INDEX('PTRM input'!$G$385:$P$434,A28offset,$E1136)-INDEX('PTRM input'!$G$277:$P$326,A28offset,$E1136))*OFFSET($F$7,0,$E1136))-SUM($G1136:AM1136))*(OFFSET('PTRM input'!$G$477,0,$E1136-1)/A28taxstdlife))))</f>
        <v>0</v>
      </c>
      <c r="AO1136" s="251">
        <f ca="1">IF(A28taxstdlife="n/a","n/a",IF(A28taxstdlife="",0,IF(AO$3&gt;(A28stdlife+$E1136),((INDEX('PTRM input'!$G$385:$P$434,A28offset,$E1136)-INDEX('PTRM input'!$G$277:$P$326,A28offset,$E1136))*OFFSET($F$7,0,$E1136))-SUM($G1136:AN1136),(((INDEX('PTRM input'!$G$385:$P$434,A28offset,$E1136)-INDEX('PTRM input'!$G$277:$P$326,A28offset,$E1136))*OFFSET($F$7,0,$E1136))-SUM($G1136:AN1136))*(OFFSET('PTRM input'!$G$477,0,$E1136-1)/A28taxstdlife))))</f>
        <v>0</v>
      </c>
      <c r="AP1136" s="251">
        <f ca="1">IF(A28taxstdlife="n/a","n/a",IF(A28taxstdlife="",0,IF(AP$3&gt;(A28stdlife+$E1136),((INDEX('PTRM input'!$G$385:$P$434,A28offset,$E1136)-INDEX('PTRM input'!$G$277:$P$326,A28offset,$E1136))*OFFSET($F$7,0,$E1136))-SUM($G1136:AO1136),(((INDEX('PTRM input'!$G$385:$P$434,A28offset,$E1136)-INDEX('PTRM input'!$G$277:$P$326,A28offset,$E1136))*OFFSET($F$7,0,$E1136))-SUM($G1136:AO1136))*(OFFSET('PTRM input'!$G$477,0,$E1136-1)/A28taxstdlife))))</f>
        <v>0</v>
      </c>
      <c r="AQ1136" s="251">
        <f ca="1">IF(A28taxstdlife="n/a","n/a",IF(A28taxstdlife="",0,IF(AQ$3&gt;(A28stdlife+$E1136),((INDEX('PTRM input'!$G$385:$P$434,A28offset,$E1136)-INDEX('PTRM input'!$G$277:$P$326,A28offset,$E1136))*OFFSET($F$7,0,$E1136))-SUM($G1136:AP1136),(((INDEX('PTRM input'!$G$385:$P$434,A28offset,$E1136)-INDEX('PTRM input'!$G$277:$P$326,A28offset,$E1136))*OFFSET($F$7,0,$E1136))-SUM($G1136:AP1136))*(OFFSET('PTRM input'!$G$477,0,$E1136-1)/A28taxstdlife))))</f>
        <v>0</v>
      </c>
      <c r="AR1136" s="251">
        <f ca="1">IF(A28taxstdlife="n/a","n/a",IF(A28taxstdlife="",0,IF(AR$3&gt;(A28stdlife+$E1136),((INDEX('PTRM input'!$G$385:$P$434,A28offset,$E1136)-INDEX('PTRM input'!$G$277:$P$326,A28offset,$E1136))*OFFSET($F$7,0,$E1136))-SUM($G1136:AQ1136),(((INDEX('PTRM input'!$G$385:$P$434,A28offset,$E1136)-INDEX('PTRM input'!$G$277:$P$326,A28offset,$E1136))*OFFSET($F$7,0,$E1136))-SUM($G1136:AQ1136))*(OFFSET('PTRM input'!$G$477,0,$E1136-1)/A28taxstdlife))))</f>
        <v>0</v>
      </c>
      <c r="AS1136" s="251">
        <f ca="1">IF(A28taxstdlife="n/a","n/a",IF(A28taxstdlife="",0,IF(AS$3&gt;(A28stdlife+$E1136),((INDEX('PTRM input'!$G$385:$P$434,A28offset,$E1136)-INDEX('PTRM input'!$G$277:$P$326,A28offset,$E1136))*OFFSET($F$7,0,$E1136))-SUM($G1136:AR1136),(((INDEX('PTRM input'!$G$385:$P$434,A28offset,$E1136)-INDEX('PTRM input'!$G$277:$P$326,A28offset,$E1136))*OFFSET($F$7,0,$E1136))-SUM($G1136:AR1136))*(OFFSET('PTRM input'!$G$477,0,$E1136-1)/A28taxstdlife))))</f>
        <v>0</v>
      </c>
      <c r="AT1136" s="251">
        <f ca="1">IF(A28taxstdlife="n/a","n/a",IF(A28taxstdlife="",0,IF(AT$3&gt;(A28stdlife+$E1136),((INDEX('PTRM input'!$G$385:$P$434,A28offset,$E1136)-INDEX('PTRM input'!$G$277:$P$326,A28offset,$E1136))*OFFSET($F$7,0,$E1136))-SUM($G1136:AS1136),(((INDEX('PTRM input'!$G$385:$P$434,A28offset,$E1136)-INDEX('PTRM input'!$G$277:$P$326,A28offset,$E1136))*OFFSET($F$7,0,$E1136))-SUM($G1136:AS1136))*(OFFSET('PTRM input'!$G$477,0,$E1136-1)/A28taxstdlife))))</f>
        <v>0</v>
      </c>
      <c r="AU1136" s="251">
        <f ca="1">IF(A28taxstdlife="n/a","n/a",IF(A28taxstdlife="",0,IF(AU$3&gt;(A28stdlife+$E1136),((INDEX('PTRM input'!$G$385:$P$434,A28offset,$E1136)-INDEX('PTRM input'!$G$277:$P$326,A28offset,$E1136))*OFFSET($F$7,0,$E1136))-SUM($G1136:AT1136),(((INDEX('PTRM input'!$G$385:$P$434,A28offset,$E1136)-INDEX('PTRM input'!$G$277:$P$326,A28offset,$E1136))*OFFSET($F$7,0,$E1136))-SUM($G1136:AT1136))*(OFFSET('PTRM input'!$G$477,0,$E1136-1)/A28taxstdlife))))</f>
        <v>0</v>
      </c>
      <c r="AV1136" s="251">
        <f ca="1">IF(A28taxstdlife="n/a","n/a",IF(A28taxstdlife="",0,IF(AV$3&gt;(A28stdlife+$E1136),((INDEX('PTRM input'!$G$385:$P$434,A28offset,$E1136)-INDEX('PTRM input'!$G$277:$P$326,A28offset,$E1136))*OFFSET($F$7,0,$E1136))-SUM($G1136:AU1136),(((INDEX('PTRM input'!$G$385:$P$434,A28offset,$E1136)-INDEX('PTRM input'!$G$277:$P$326,A28offset,$E1136))*OFFSET($F$7,0,$E1136))-SUM($G1136:AU1136))*(OFFSET('PTRM input'!$G$477,0,$E1136-1)/A28taxstdlife))))</f>
        <v>0</v>
      </c>
      <c r="AW1136" s="251">
        <f ca="1">IF(A28taxstdlife="n/a","n/a",IF(A28taxstdlife="",0,IF(AW$3&gt;(A28stdlife+$E1136),((INDEX('PTRM input'!$G$385:$P$434,A28offset,$E1136)-INDEX('PTRM input'!$G$277:$P$326,A28offset,$E1136))*OFFSET($F$7,0,$E1136))-SUM($G1136:AV1136),(((INDEX('PTRM input'!$G$385:$P$434,A28offset,$E1136)-INDEX('PTRM input'!$G$277:$P$326,A28offset,$E1136))*OFFSET($F$7,0,$E1136))-SUM($G1136:AV1136))*(OFFSET('PTRM input'!$G$477,0,$E1136-1)/A28taxstdlife))))</f>
        <v>0</v>
      </c>
      <c r="AX1136" s="251">
        <f ca="1">IF(A28taxstdlife="n/a","n/a",IF(A28taxstdlife="",0,IF(AX$3&gt;(A28stdlife+$E1136),((INDEX('PTRM input'!$G$385:$P$434,A28offset,$E1136)-INDEX('PTRM input'!$G$277:$P$326,A28offset,$E1136))*OFFSET($F$7,0,$E1136))-SUM($G1136:AW1136),(((INDEX('PTRM input'!$G$385:$P$434,A28offset,$E1136)-INDEX('PTRM input'!$G$277:$P$326,A28offset,$E1136))*OFFSET($F$7,0,$E1136))-SUM($G1136:AW1136))*(OFFSET('PTRM input'!$G$477,0,$E1136-1)/A28taxstdlife))))</f>
        <v>0</v>
      </c>
      <c r="AY1136" s="251">
        <f ca="1">IF(A28taxstdlife="n/a","n/a",IF(A28taxstdlife="",0,IF(AY$3&gt;(A28stdlife+$E1136),((INDEX('PTRM input'!$G$385:$P$434,A28offset,$E1136)-INDEX('PTRM input'!$G$277:$P$326,A28offset,$E1136))*OFFSET($F$7,0,$E1136))-SUM($G1136:AX1136),(((INDEX('PTRM input'!$G$385:$P$434,A28offset,$E1136)-INDEX('PTRM input'!$G$277:$P$326,A28offset,$E1136))*OFFSET($F$7,0,$E1136))-SUM($G1136:AX1136))*(OFFSET('PTRM input'!$G$477,0,$E1136-1)/A28taxstdlife))))</f>
        <v>0</v>
      </c>
      <c r="AZ1136" s="251">
        <f ca="1">IF(A28taxstdlife="n/a","n/a",IF(A28taxstdlife="",0,IF(AZ$3&gt;(A28stdlife+$E1136),((INDEX('PTRM input'!$G$385:$P$434,A28offset,$E1136)-INDEX('PTRM input'!$G$277:$P$326,A28offset,$E1136))*OFFSET($F$7,0,$E1136))-SUM($G1136:AY1136),(((INDEX('PTRM input'!$G$385:$P$434,A28offset,$E1136)-INDEX('PTRM input'!$G$277:$P$326,A28offset,$E1136))*OFFSET($F$7,0,$E1136))-SUM($G1136:AY1136))*(OFFSET('PTRM input'!$G$477,0,$E1136-1)/A28taxstdlife))))</f>
        <v>0</v>
      </c>
      <c r="BA1136" s="251">
        <f ca="1">IF(A28taxstdlife="n/a","n/a",IF(A28taxstdlife="",0,IF(BA$3&gt;(A28stdlife+$E1136),((INDEX('PTRM input'!$G$385:$P$434,A28offset,$E1136)-INDEX('PTRM input'!$G$277:$P$326,A28offset,$E1136))*OFFSET($F$7,0,$E1136))-SUM($G1136:AZ1136),(((INDEX('PTRM input'!$G$385:$P$434,A28offset,$E1136)-INDEX('PTRM input'!$G$277:$P$326,A28offset,$E1136))*OFFSET($F$7,0,$E1136))-SUM($G1136:AZ1136))*(OFFSET('PTRM input'!$G$477,0,$E1136-1)/A28taxstdlife))))</f>
        <v>0</v>
      </c>
      <c r="BB1136" s="251">
        <f ca="1">IF(A28taxstdlife="n/a","n/a",IF(A28taxstdlife="",0,IF(BB$3&gt;(A28stdlife+$E1136),((INDEX('PTRM input'!$G$385:$P$434,A28offset,$E1136)-INDEX('PTRM input'!$G$277:$P$326,A28offset,$E1136))*OFFSET($F$7,0,$E1136))-SUM($G1136:BA1136),(((INDEX('PTRM input'!$G$385:$P$434,A28offset,$E1136)-INDEX('PTRM input'!$G$277:$P$326,A28offset,$E1136))*OFFSET($F$7,0,$E1136))-SUM($G1136:BA1136))*(OFFSET('PTRM input'!$G$477,0,$E1136-1)/A28taxstdlife))))</f>
        <v>0</v>
      </c>
      <c r="BC1136" s="251">
        <f ca="1">IF(A28taxstdlife="n/a","n/a",IF(A28taxstdlife="",0,IF(BC$3&gt;(A28stdlife+$E1136),((INDEX('PTRM input'!$G$385:$P$434,A28offset,$E1136)-INDEX('PTRM input'!$G$277:$P$326,A28offset,$E1136))*OFFSET($F$7,0,$E1136))-SUM($G1136:BB1136),(((INDEX('PTRM input'!$G$385:$P$434,A28offset,$E1136)-INDEX('PTRM input'!$G$277:$P$326,A28offset,$E1136))*OFFSET($F$7,0,$E1136))-SUM($G1136:BB1136))*(OFFSET('PTRM input'!$G$477,0,$E1136-1)/A28taxstdlife))))</f>
        <v>0</v>
      </c>
      <c r="BD1136" s="251">
        <f ca="1">IF(A28taxstdlife="n/a","n/a",IF(A28taxstdlife="",0,IF(BD$3&gt;(A28stdlife+$E1136),((INDEX('PTRM input'!$G$385:$P$434,A28offset,$E1136)-INDEX('PTRM input'!$G$277:$P$326,A28offset,$E1136))*OFFSET($F$7,0,$E1136))-SUM($G1136:BC1136),(((INDEX('PTRM input'!$G$385:$P$434,A28offset,$E1136)-INDEX('PTRM input'!$G$277:$P$326,A28offset,$E1136))*OFFSET($F$7,0,$E1136))-SUM($G1136:BC1136))*(OFFSET('PTRM input'!$G$477,0,$E1136-1)/A28taxstdlife))))</f>
        <v>0</v>
      </c>
      <c r="BE1136" s="251">
        <f ca="1">IF(A28taxstdlife="n/a","n/a",IF(A28taxstdlife="",0,IF(BE$3&gt;(A28stdlife+$E1136),((INDEX('PTRM input'!$G$385:$P$434,A28offset,$E1136)-INDEX('PTRM input'!$G$277:$P$326,A28offset,$E1136))*OFFSET($F$7,0,$E1136))-SUM($G1136:BD1136),(((INDEX('PTRM input'!$G$385:$P$434,A28offset,$E1136)-INDEX('PTRM input'!$G$277:$P$326,A28offset,$E1136))*OFFSET($F$7,0,$E1136))-SUM($G1136:BD1136))*(OFFSET('PTRM input'!$G$477,0,$E1136-1)/A28taxstdlife))))</f>
        <v>0</v>
      </c>
      <c r="BF1136" s="251">
        <f ca="1">IF(A28taxstdlife="n/a","n/a",IF(A28taxstdlife="",0,IF(BF$3&gt;(A28stdlife+$E1136),((INDEX('PTRM input'!$G$385:$P$434,A28offset,$E1136)-INDEX('PTRM input'!$G$277:$P$326,A28offset,$E1136))*OFFSET($F$7,0,$E1136))-SUM($G1136:BE1136),(((INDEX('PTRM input'!$G$385:$P$434,A28offset,$E1136)-INDEX('PTRM input'!$G$277:$P$326,A28offset,$E1136))*OFFSET($F$7,0,$E1136))-SUM($G1136:BE1136))*(OFFSET('PTRM input'!$G$477,0,$E1136-1)/A28taxstdlife))))</f>
        <v>0</v>
      </c>
      <c r="BG1136" s="251">
        <f ca="1">IF(A28taxstdlife="n/a","n/a",IF(A28taxstdlife="",0,IF(BG$3&gt;(A28stdlife+$E1136),((INDEX('PTRM input'!$G$385:$P$434,A28offset,$E1136)-INDEX('PTRM input'!$G$277:$P$326,A28offset,$E1136))*OFFSET($F$7,0,$E1136))-SUM($G1136:BF1136),(((INDEX('PTRM input'!$G$385:$P$434,A28offset,$E1136)-INDEX('PTRM input'!$G$277:$P$326,A28offset,$E1136))*OFFSET($F$7,0,$E1136))-SUM($G1136:BF1136))*(OFFSET('PTRM input'!$G$477,0,$E1136-1)/A28taxstdlife))))</f>
        <v>0</v>
      </c>
      <c r="BH1136" s="251">
        <f ca="1">IF(A28taxstdlife="n/a","n/a",IF(A28taxstdlife="",0,IF(BH$3&gt;(A28stdlife+$E1136),((INDEX('PTRM input'!$G$385:$P$434,A28offset,$E1136)-INDEX('PTRM input'!$G$277:$P$326,A28offset,$E1136))*OFFSET($F$7,0,$E1136))-SUM($G1136:BG1136),(((INDEX('PTRM input'!$G$385:$P$434,A28offset,$E1136)-INDEX('PTRM input'!$G$277:$P$326,A28offset,$E1136))*OFFSET($F$7,0,$E1136))-SUM($G1136:BG1136))*(OFFSET('PTRM input'!$G$477,0,$E1136-1)/A28taxstdlife))))</f>
        <v>0</v>
      </c>
      <c r="BI1136" s="251">
        <f ca="1">IF(A28taxstdlife="n/a","n/a",IF(A28taxstdlife="",0,IF(BI$3&gt;(A28stdlife+$E1136),((INDEX('PTRM input'!$G$385:$P$434,A28offset,$E1136)-INDEX('PTRM input'!$G$277:$P$326,A28offset,$E1136))*OFFSET($F$7,0,$E1136))-SUM($G1136:BH1136),(((INDEX('PTRM input'!$G$385:$P$434,A28offset,$E1136)-INDEX('PTRM input'!$G$277:$P$326,A28offset,$E1136))*OFFSET($F$7,0,$E1136))-SUM($G1136:BH1136))*(OFFSET('PTRM input'!$G$477,0,$E1136-1)/A28taxstdlife))))</f>
        <v>0</v>
      </c>
      <c r="BJ1136" s="116"/>
      <c r="BK1136" s="116"/>
      <c r="BL1136" s="116"/>
      <c r="BM1136" s="116"/>
    </row>
    <row r="1137" spans="1:65" ht="12.75" hidden="1" customHeight="1" outlineLevel="2">
      <c r="A1137" s="366"/>
      <c r="B1137" s="19"/>
      <c r="C1137" s="18"/>
      <c r="D1137" s="760"/>
      <c r="E1137" s="86">
        <v>5</v>
      </c>
      <c r="F1137" s="356"/>
      <c r="G1137" s="434"/>
      <c r="H1137" s="435"/>
      <c r="I1137" s="435"/>
      <c r="J1137" s="435"/>
      <c r="K1137" s="619"/>
      <c r="L1137" s="251">
        <f ca="1">IF(A28taxstdlife="n/a","n/a",IF(A28taxstdlife="",0,IF(L$3&gt;(A28stdlife+$E1137),((INDEX('PTRM input'!$G$385:$P$434,A28offset,$E1137)-INDEX('PTRM input'!$G$277:$P$326,A28offset,$E1137))*OFFSET($F$7,0,$E1137))-SUM($G1137:K1137),(((INDEX('PTRM input'!$G$385:$P$434,A28offset,$E1137)-INDEX('PTRM input'!$G$277:$P$326,A28offset,$E1137))*OFFSET($F$7,0,$E1137))-SUM($G1137:K1137))*(OFFSET('PTRM input'!$G$477,0,$E1137-1)/A28taxstdlife))))</f>
        <v>0</v>
      </c>
      <c r="M1137" s="251">
        <f ca="1">IF(A28taxstdlife="n/a","n/a",IF(A28taxstdlife="",0,IF(M$3&gt;(A28stdlife+$E1137),((INDEX('PTRM input'!$G$385:$P$434,A28offset,$E1137)-INDEX('PTRM input'!$G$277:$P$326,A28offset,$E1137))*OFFSET($F$7,0,$E1137))-SUM($G1137:L1137),(((INDEX('PTRM input'!$G$385:$P$434,A28offset,$E1137)-INDEX('PTRM input'!$G$277:$P$326,A28offset,$E1137))*OFFSET($F$7,0,$E1137))-SUM($G1137:L1137))*(OFFSET('PTRM input'!$G$477,0,$E1137-1)/A28taxstdlife))))</f>
        <v>0</v>
      </c>
      <c r="N1137" s="251">
        <f ca="1">IF(A28taxstdlife="n/a","n/a",IF(A28taxstdlife="",0,IF(N$3&gt;(A28stdlife+$E1137),((INDEX('PTRM input'!$G$385:$P$434,A28offset,$E1137)-INDEX('PTRM input'!$G$277:$P$326,A28offset,$E1137))*OFFSET($F$7,0,$E1137))-SUM($G1137:M1137),(((INDEX('PTRM input'!$G$385:$P$434,A28offset,$E1137)-INDEX('PTRM input'!$G$277:$P$326,A28offset,$E1137))*OFFSET($F$7,0,$E1137))-SUM($G1137:M1137))*(OFFSET('PTRM input'!$G$477,0,$E1137-1)/A28taxstdlife))))</f>
        <v>0</v>
      </c>
      <c r="O1137" s="251">
        <f ca="1">IF(A28taxstdlife="n/a","n/a",IF(A28taxstdlife="",0,IF(O$3&gt;(A28stdlife+$E1137),((INDEX('PTRM input'!$G$385:$P$434,A28offset,$E1137)-INDEX('PTRM input'!$G$277:$P$326,A28offset,$E1137))*OFFSET($F$7,0,$E1137))-SUM($G1137:N1137),(((INDEX('PTRM input'!$G$385:$P$434,A28offset,$E1137)-INDEX('PTRM input'!$G$277:$P$326,A28offset,$E1137))*OFFSET($F$7,0,$E1137))-SUM($G1137:N1137))*(OFFSET('PTRM input'!$G$477,0,$E1137-1)/A28taxstdlife))))</f>
        <v>0</v>
      </c>
      <c r="P1137" s="251">
        <f ca="1">IF(A28taxstdlife="n/a","n/a",IF(A28taxstdlife="",0,IF(P$3&gt;(A28stdlife+$E1137),((INDEX('PTRM input'!$G$385:$P$434,A28offset,$E1137)-INDEX('PTRM input'!$G$277:$P$326,A28offset,$E1137))*OFFSET($F$7,0,$E1137))-SUM($G1137:O1137),(((INDEX('PTRM input'!$G$385:$P$434,A28offset,$E1137)-INDEX('PTRM input'!$G$277:$P$326,A28offset,$E1137))*OFFSET($F$7,0,$E1137))-SUM($G1137:O1137))*(OFFSET('PTRM input'!$G$477,0,$E1137-1)/A28taxstdlife))))</f>
        <v>0</v>
      </c>
      <c r="Q1137" s="251">
        <f ca="1">IF(A28taxstdlife="n/a","n/a",IF(A28taxstdlife="",0,IF(Q$3&gt;(A28stdlife+$E1137),((INDEX('PTRM input'!$G$385:$P$434,A28offset,$E1137)-INDEX('PTRM input'!$G$277:$P$326,A28offset,$E1137))*OFFSET($F$7,0,$E1137))-SUM($G1137:P1137),(((INDEX('PTRM input'!$G$385:$P$434,A28offset,$E1137)-INDEX('PTRM input'!$G$277:$P$326,A28offset,$E1137))*OFFSET($F$7,0,$E1137))-SUM($G1137:P1137))*(OFFSET('PTRM input'!$G$477,0,$E1137-1)/A28taxstdlife))))</f>
        <v>0</v>
      </c>
      <c r="R1137" s="251">
        <f ca="1">IF(A28taxstdlife="n/a","n/a",IF(A28taxstdlife="",0,IF(R$3&gt;(A28stdlife+$E1137),((INDEX('PTRM input'!$G$385:$P$434,A28offset,$E1137)-INDEX('PTRM input'!$G$277:$P$326,A28offset,$E1137))*OFFSET($F$7,0,$E1137))-SUM($G1137:Q1137),(((INDEX('PTRM input'!$G$385:$P$434,A28offset,$E1137)-INDEX('PTRM input'!$G$277:$P$326,A28offset,$E1137))*OFFSET($F$7,0,$E1137))-SUM($G1137:Q1137))*(OFFSET('PTRM input'!$G$477,0,$E1137-1)/A28taxstdlife))))</f>
        <v>0</v>
      </c>
      <c r="S1137" s="251">
        <f ca="1">IF(A28taxstdlife="n/a","n/a",IF(A28taxstdlife="",0,IF(S$3&gt;(A28stdlife+$E1137),((INDEX('PTRM input'!$G$385:$P$434,A28offset,$E1137)-INDEX('PTRM input'!$G$277:$P$326,A28offset,$E1137))*OFFSET($F$7,0,$E1137))-SUM($G1137:R1137),(((INDEX('PTRM input'!$G$385:$P$434,A28offset,$E1137)-INDEX('PTRM input'!$G$277:$P$326,A28offset,$E1137))*OFFSET($F$7,0,$E1137))-SUM($G1137:R1137))*(OFFSET('PTRM input'!$G$477,0,$E1137-1)/A28taxstdlife))))</f>
        <v>0</v>
      </c>
      <c r="T1137" s="251">
        <f ca="1">IF(A28taxstdlife="n/a","n/a",IF(A28taxstdlife="",0,IF(T$3&gt;(A28stdlife+$E1137),((INDEX('PTRM input'!$G$385:$P$434,A28offset,$E1137)-INDEX('PTRM input'!$G$277:$P$326,A28offset,$E1137))*OFFSET($F$7,0,$E1137))-SUM($G1137:S1137),(((INDEX('PTRM input'!$G$385:$P$434,A28offset,$E1137)-INDEX('PTRM input'!$G$277:$P$326,A28offset,$E1137))*OFFSET($F$7,0,$E1137))-SUM($G1137:S1137))*(OFFSET('PTRM input'!$G$477,0,$E1137-1)/A28taxstdlife))))</f>
        <v>0</v>
      </c>
      <c r="U1137" s="251">
        <f ca="1">IF(A28taxstdlife="n/a","n/a",IF(A28taxstdlife="",0,IF(U$3&gt;(A28stdlife+$E1137),((INDEX('PTRM input'!$G$385:$P$434,A28offset,$E1137)-INDEX('PTRM input'!$G$277:$P$326,A28offset,$E1137))*OFFSET($F$7,0,$E1137))-SUM($G1137:T1137),(((INDEX('PTRM input'!$G$385:$P$434,A28offset,$E1137)-INDEX('PTRM input'!$G$277:$P$326,A28offset,$E1137))*OFFSET($F$7,0,$E1137))-SUM($G1137:T1137))*(OFFSET('PTRM input'!$G$477,0,$E1137-1)/A28taxstdlife))))</f>
        <v>0</v>
      </c>
      <c r="V1137" s="251">
        <f ca="1">IF(A28taxstdlife="n/a","n/a",IF(A28taxstdlife="",0,IF(V$3&gt;(A28stdlife+$E1137),((INDEX('PTRM input'!$G$385:$P$434,A28offset,$E1137)-INDEX('PTRM input'!$G$277:$P$326,A28offset,$E1137))*OFFSET($F$7,0,$E1137))-SUM($G1137:U1137),(((INDEX('PTRM input'!$G$385:$P$434,A28offset,$E1137)-INDEX('PTRM input'!$G$277:$P$326,A28offset,$E1137))*OFFSET($F$7,0,$E1137))-SUM($G1137:U1137))*(OFFSET('PTRM input'!$G$477,0,$E1137-1)/A28taxstdlife))))</f>
        <v>0</v>
      </c>
      <c r="W1137" s="251">
        <f ca="1">IF(A28taxstdlife="n/a","n/a",IF(A28taxstdlife="",0,IF(W$3&gt;(A28stdlife+$E1137),((INDEX('PTRM input'!$G$385:$P$434,A28offset,$E1137)-INDEX('PTRM input'!$G$277:$P$326,A28offset,$E1137))*OFFSET($F$7,0,$E1137))-SUM($G1137:V1137),(((INDEX('PTRM input'!$G$385:$P$434,A28offset,$E1137)-INDEX('PTRM input'!$G$277:$P$326,A28offset,$E1137))*OFFSET($F$7,0,$E1137))-SUM($G1137:V1137))*(OFFSET('PTRM input'!$G$477,0,$E1137-1)/A28taxstdlife))))</f>
        <v>0</v>
      </c>
      <c r="X1137" s="251">
        <f ca="1">IF(A28taxstdlife="n/a","n/a",IF(A28taxstdlife="",0,IF(X$3&gt;(A28stdlife+$E1137),((INDEX('PTRM input'!$G$385:$P$434,A28offset,$E1137)-INDEX('PTRM input'!$G$277:$P$326,A28offset,$E1137))*OFFSET($F$7,0,$E1137))-SUM($G1137:W1137),(((INDEX('PTRM input'!$G$385:$P$434,A28offset,$E1137)-INDEX('PTRM input'!$G$277:$P$326,A28offset,$E1137))*OFFSET($F$7,0,$E1137))-SUM($G1137:W1137))*(OFFSET('PTRM input'!$G$477,0,$E1137-1)/A28taxstdlife))))</f>
        <v>0</v>
      </c>
      <c r="Y1137" s="251">
        <f ca="1">IF(A28taxstdlife="n/a","n/a",IF(A28taxstdlife="",0,IF(Y$3&gt;(A28stdlife+$E1137),((INDEX('PTRM input'!$G$385:$P$434,A28offset,$E1137)-INDEX('PTRM input'!$G$277:$P$326,A28offset,$E1137))*OFFSET($F$7,0,$E1137))-SUM($G1137:X1137),(((INDEX('PTRM input'!$G$385:$P$434,A28offset,$E1137)-INDEX('PTRM input'!$G$277:$P$326,A28offset,$E1137))*OFFSET($F$7,0,$E1137))-SUM($G1137:X1137))*(OFFSET('PTRM input'!$G$477,0,$E1137-1)/A28taxstdlife))))</f>
        <v>0</v>
      </c>
      <c r="Z1137" s="251">
        <f ca="1">IF(A28taxstdlife="n/a","n/a",IF(A28taxstdlife="",0,IF(Z$3&gt;(A28stdlife+$E1137),((INDEX('PTRM input'!$G$385:$P$434,A28offset,$E1137)-INDEX('PTRM input'!$G$277:$P$326,A28offset,$E1137))*OFFSET($F$7,0,$E1137))-SUM($G1137:Y1137),(((INDEX('PTRM input'!$G$385:$P$434,A28offset,$E1137)-INDEX('PTRM input'!$G$277:$P$326,A28offset,$E1137))*OFFSET($F$7,0,$E1137))-SUM($G1137:Y1137))*(OFFSET('PTRM input'!$G$477,0,$E1137-1)/A28taxstdlife))))</f>
        <v>0</v>
      </c>
      <c r="AA1137" s="251">
        <f ca="1">IF(A28taxstdlife="n/a","n/a",IF(A28taxstdlife="",0,IF(AA$3&gt;(A28stdlife+$E1137),((INDEX('PTRM input'!$G$385:$P$434,A28offset,$E1137)-INDEX('PTRM input'!$G$277:$P$326,A28offset,$E1137))*OFFSET($F$7,0,$E1137))-SUM($G1137:Z1137),(((INDEX('PTRM input'!$G$385:$P$434,A28offset,$E1137)-INDEX('PTRM input'!$G$277:$P$326,A28offset,$E1137))*OFFSET($F$7,0,$E1137))-SUM($G1137:Z1137))*(OFFSET('PTRM input'!$G$477,0,$E1137-1)/A28taxstdlife))))</f>
        <v>0</v>
      </c>
      <c r="AB1137" s="251">
        <f ca="1">IF(A28taxstdlife="n/a","n/a",IF(A28taxstdlife="",0,IF(AB$3&gt;(A28stdlife+$E1137),((INDEX('PTRM input'!$G$385:$P$434,A28offset,$E1137)-INDEX('PTRM input'!$G$277:$P$326,A28offset,$E1137))*OFFSET($F$7,0,$E1137))-SUM($G1137:AA1137),(((INDEX('PTRM input'!$G$385:$P$434,A28offset,$E1137)-INDEX('PTRM input'!$G$277:$P$326,A28offset,$E1137))*OFFSET($F$7,0,$E1137))-SUM($G1137:AA1137))*(OFFSET('PTRM input'!$G$477,0,$E1137-1)/A28taxstdlife))))</f>
        <v>0</v>
      </c>
      <c r="AC1137" s="251">
        <f ca="1">IF(A28taxstdlife="n/a","n/a",IF(A28taxstdlife="",0,IF(AC$3&gt;(A28stdlife+$E1137),((INDEX('PTRM input'!$G$385:$P$434,A28offset,$E1137)-INDEX('PTRM input'!$G$277:$P$326,A28offset,$E1137))*OFFSET($F$7,0,$E1137))-SUM($G1137:AB1137),(((INDEX('PTRM input'!$G$385:$P$434,A28offset,$E1137)-INDEX('PTRM input'!$G$277:$P$326,A28offset,$E1137))*OFFSET($F$7,0,$E1137))-SUM($G1137:AB1137))*(OFFSET('PTRM input'!$G$477,0,$E1137-1)/A28taxstdlife))))</f>
        <v>0</v>
      </c>
      <c r="AD1137" s="251">
        <f ca="1">IF(A28taxstdlife="n/a","n/a",IF(A28taxstdlife="",0,IF(AD$3&gt;(A28stdlife+$E1137),((INDEX('PTRM input'!$G$385:$P$434,A28offset,$E1137)-INDEX('PTRM input'!$G$277:$P$326,A28offset,$E1137))*OFFSET($F$7,0,$E1137))-SUM($G1137:AC1137),(((INDEX('PTRM input'!$G$385:$P$434,A28offset,$E1137)-INDEX('PTRM input'!$G$277:$P$326,A28offset,$E1137))*OFFSET($F$7,0,$E1137))-SUM($G1137:AC1137))*(OFFSET('PTRM input'!$G$477,0,$E1137-1)/A28taxstdlife))))</f>
        <v>0</v>
      </c>
      <c r="AE1137" s="251">
        <f ca="1">IF(A28taxstdlife="n/a","n/a",IF(A28taxstdlife="",0,IF(AE$3&gt;(A28stdlife+$E1137),((INDEX('PTRM input'!$G$385:$P$434,A28offset,$E1137)-INDEX('PTRM input'!$G$277:$P$326,A28offset,$E1137))*OFFSET($F$7,0,$E1137))-SUM($G1137:AD1137),(((INDEX('PTRM input'!$G$385:$P$434,A28offset,$E1137)-INDEX('PTRM input'!$G$277:$P$326,A28offset,$E1137))*OFFSET($F$7,0,$E1137))-SUM($G1137:AD1137))*(OFFSET('PTRM input'!$G$477,0,$E1137-1)/A28taxstdlife))))</f>
        <v>0</v>
      </c>
      <c r="AF1137" s="251">
        <f ca="1">IF(A28taxstdlife="n/a","n/a",IF(A28taxstdlife="",0,IF(AF$3&gt;(A28stdlife+$E1137),((INDEX('PTRM input'!$G$385:$P$434,A28offset,$E1137)-INDEX('PTRM input'!$G$277:$P$326,A28offset,$E1137))*OFFSET($F$7,0,$E1137))-SUM($G1137:AE1137),(((INDEX('PTRM input'!$G$385:$P$434,A28offset,$E1137)-INDEX('PTRM input'!$G$277:$P$326,A28offset,$E1137))*OFFSET($F$7,0,$E1137))-SUM($G1137:AE1137))*(OFFSET('PTRM input'!$G$477,0,$E1137-1)/A28taxstdlife))))</f>
        <v>0</v>
      </c>
      <c r="AG1137" s="251">
        <f ca="1">IF(A28taxstdlife="n/a","n/a",IF(A28taxstdlife="",0,IF(AG$3&gt;(A28stdlife+$E1137),((INDEX('PTRM input'!$G$385:$P$434,A28offset,$E1137)-INDEX('PTRM input'!$G$277:$P$326,A28offset,$E1137))*OFFSET($F$7,0,$E1137))-SUM($G1137:AF1137),(((INDEX('PTRM input'!$G$385:$P$434,A28offset,$E1137)-INDEX('PTRM input'!$G$277:$P$326,A28offset,$E1137))*OFFSET($F$7,0,$E1137))-SUM($G1137:AF1137))*(OFFSET('PTRM input'!$G$477,0,$E1137-1)/A28taxstdlife))))</f>
        <v>0</v>
      </c>
      <c r="AH1137" s="251">
        <f ca="1">IF(A28taxstdlife="n/a","n/a",IF(A28taxstdlife="",0,IF(AH$3&gt;(A28stdlife+$E1137),((INDEX('PTRM input'!$G$385:$P$434,A28offset,$E1137)-INDEX('PTRM input'!$G$277:$P$326,A28offset,$E1137))*OFFSET($F$7,0,$E1137))-SUM($G1137:AG1137),(((INDEX('PTRM input'!$G$385:$P$434,A28offset,$E1137)-INDEX('PTRM input'!$G$277:$P$326,A28offset,$E1137))*OFFSET($F$7,0,$E1137))-SUM($G1137:AG1137))*(OFFSET('PTRM input'!$G$477,0,$E1137-1)/A28taxstdlife))))</f>
        <v>0</v>
      </c>
      <c r="AI1137" s="251">
        <f ca="1">IF(A28taxstdlife="n/a","n/a",IF(A28taxstdlife="",0,IF(AI$3&gt;(A28stdlife+$E1137),((INDEX('PTRM input'!$G$385:$P$434,A28offset,$E1137)-INDEX('PTRM input'!$G$277:$P$326,A28offset,$E1137))*OFFSET($F$7,0,$E1137))-SUM($G1137:AH1137),(((INDEX('PTRM input'!$G$385:$P$434,A28offset,$E1137)-INDEX('PTRM input'!$G$277:$P$326,A28offset,$E1137))*OFFSET($F$7,0,$E1137))-SUM($G1137:AH1137))*(OFFSET('PTRM input'!$G$477,0,$E1137-1)/A28taxstdlife))))</f>
        <v>0</v>
      </c>
      <c r="AJ1137" s="251">
        <f ca="1">IF(A28taxstdlife="n/a","n/a",IF(A28taxstdlife="",0,IF(AJ$3&gt;(A28stdlife+$E1137),((INDEX('PTRM input'!$G$385:$P$434,A28offset,$E1137)-INDEX('PTRM input'!$G$277:$P$326,A28offset,$E1137))*OFFSET($F$7,0,$E1137))-SUM($G1137:AI1137),(((INDEX('PTRM input'!$G$385:$P$434,A28offset,$E1137)-INDEX('PTRM input'!$G$277:$P$326,A28offset,$E1137))*OFFSET($F$7,0,$E1137))-SUM($G1137:AI1137))*(OFFSET('PTRM input'!$G$477,0,$E1137-1)/A28taxstdlife))))</f>
        <v>0</v>
      </c>
      <c r="AK1137" s="251">
        <f ca="1">IF(A28taxstdlife="n/a","n/a",IF(A28taxstdlife="",0,IF(AK$3&gt;(A28stdlife+$E1137),((INDEX('PTRM input'!$G$385:$P$434,A28offset,$E1137)-INDEX('PTRM input'!$G$277:$P$326,A28offset,$E1137))*OFFSET($F$7,0,$E1137))-SUM($G1137:AJ1137),(((INDEX('PTRM input'!$G$385:$P$434,A28offset,$E1137)-INDEX('PTRM input'!$G$277:$P$326,A28offset,$E1137))*OFFSET($F$7,0,$E1137))-SUM($G1137:AJ1137))*(OFFSET('PTRM input'!$G$477,0,$E1137-1)/A28taxstdlife))))</f>
        <v>0</v>
      </c>
      <c r="AL1137" s="251">
        <f ca="1">IF(A28taxstdlife="n/a","n/a",IF(A28taxstdlife="",0,IF(AL$3&gt;(A28stdlife+$E1137),((INDEX('PTRM input'!$G$385:$P$434,A28offset,$E1137)-INDEX('PTRM input'!$G$277:$P$326,A28offset,$E1137))*OFFSET($F$7,0,$E1137))-SUM($G1137:AK1137),(((INDEX('PTRM input'!$G$385:$P$434,A28offset,$E1137)-INDEX('PTRM input'!$G$277:$P$326,A28offset,$E1137))*OFFSET($F$7,0,$E1137))-SUM($G1137:AK1137))*(OFFSET('PTRM input'!$G$477,0,$E1137-1)/A28taxstdlife))))</f>
        <v>0</v>
      </c>
      <c r="AM1137" s="251">
        <f ca="1">IF(A28taxstdlife="n/a","n/a",IF(A28taxstdlife="",0,IF(AM$3&gt;(A28stdlife+$E1137),((INDEX('PTRM input'!$G$385:$P$434,A28offset,$E1137)-INDEX('PTRM input'!$G$277:$P$326,A28offset,$E1137))*OFFSET($F$7,0,$E1137))-SUM($G1137:AL1137),(((INDEX('PTRM input'!$G$385:$P$434,A28offset,$E1137)-INDEX('PTRM input'!$G$277:$P$326,A28offset,$E1137))*OFFSET($F$7,0,$E1137))-SUM($G1137:AL1137))*(OFFSET('PTRM input'!$G$477,0,$E1137-1)/A28taxstdlife))))</f>
        <v>0</v>
      </c>
      <c r="AN1137" s="251">
        <f ca="1">IF(A28taxstdlife="n/a","n/a",IF(A28taxstdlife="",0,IF(AN$3&gt;(A28stdlife+$E1137),((INDEX('PTRM input'!$G$385:$P$434,A28offset,$E1137)-INDEX('PTRM input'!$G$277:$P$326,A28offset,$E1137))*OFFSET($F$7,0,$E1137))-SUM($G1137:AM1137),(((INDEX('PTRM input'!$G$385:$P$434,A28offset,$E1137)-INDEX('PTRM input'!$G$277:$P$326,A28offset,$E1137))*OFFSET($F$7,0,$E1137))-SUM($G1137:AM1137))*(OFFSET('PTRM input'!$G$477,0,$E1137-1)/A28taxstdlife))))</f>
        <v>0</v>
      </c>
      <c r="AO1137" s="251">
        <f ca="1">IF(A28taxstdlife="n/a","n/a",IF(A28taxstdlife="",0,IF(AO$3&gt;(A28stdlife+$E1137),((INDEX('PTRM input'!$G$385:$P$434,A28offset,$E1137)-INDEX('PTRM input'!$G$277:$P$326,A28offset,$E1137))*OFFSET($F$7,0,$E1137))-SUM($G1137:AN1137),(((INDEX('PTRM input'!$G$385:$P$434,A28offset,$E1137)-INDEX('PTRM input'!$G$277:$P$326,A28offset,$E1137))*OFFSET($F$7,0,$E1137))-SUM($G1137:AN1137))*(OFFSET('PTRM input'!$G$477,0,$E1137-1)/A28taxstdlife))))</f>
        <v>0</v>
      </c>
      <c r="AP1137" s="251">
        <f ca="1">IF(A28taxstdlife="n/a","n/a",IF(A28taxstdlife="",0,IF(AP$3&gt;(A28stdlife+$E1137),((INDEX('PTRM input'!$G$385:$P$434,A28offset,$E1137)-INDEX('PTRM input'!$G$277:$P$326,A28offset,$E1137))*OFFSET($F$7,0,$E1137))-SUM($G1137:AO1137),(((INDEX('PTRM input'!$G$385:$P$434,A28offset,$E1137)-INDEX('PTRM input'!$G$277:$P$326,A28offset,$E1137))*OFFSET($F$7,0,$E1137))-SUM($G1137:AO1137))*(OFFSET('PTRM input'!$G$477,0,$E1137-1)/A28taxstdlife))))</f>
        <v>0</v>
      </c>
      <c r="AQ1137" s="251">
        <f ca="1">IF(A28taxstdlife="n/a","n/a",IF(A28taxstdlife="",0,IF(AQ$3&gt;(A28stdlife+$E1137),((INDEX('PTRM input'!$G$385:$P$434,A28offset,$E1137)-INDEX('PTRM input'!$G$277:$P$326,A28offset,$E1137))*OFFSET($F$7,0,$E1137))-SUM($G1137:AP1137),(((INDEX('PTRM input'!$G$385:$P$434,A28offset,$E1137)-INDEX('PTRM input'!$G$277:$P$326,A28offset,$E1137))*OFFSET($F$7,0,$E1137))-SUM($G1137:AP1137))*(OFFSET('PTRM input'!$G$477,0,$E1137-1)/A28taxstdlife))))</f>
        <v>0</v>
      </c>
      <c r="AR1137" s="251">
        <f ca="1">IF(A28taxstdlife="n/a","n/a",IF(A28taxstdlife="",0,IF(AR$3&gt;(A28stdlife+$E1137),((INDEX('PTRM input'!$G$385:$P$434,A28offset,$E1137)-INDEX('PTRM input'!$G$277:$P$326,A28offset,$E1137))*OFFSET($F$7,0,$E1137))-SUM($G1137:AQ1137),(((INDEX('PTRM input'!$G$385:$P$434,A28offset,$E1137)-INDEX('PTRM input'!$G$277:$P$326,A28offset,$E1137))*OFFSET($F$7,0,$E1137))-SUM($G1137:AQ1137))*(OFFSET('PTRM input'!$G$477,0,$E1137-1)/A28taxstdlife))))</f>
        <v>0</v>
      </c>
      <c r="AS1137" s="251">
        <f ca="1">IF(A28taxstdlife="n/a","n/a",IF(A28taxstdlife="",0,IF(AS$3&gt;(A28stdlife+$E1137),((INDEX('PTRM input'!$G$385:$P$434,A28offset,$E1137)-INDEX('PTRM input'!$G$277:$P$326,A28offset,$E1137))*OFFSET($F$7,0,$E1137))-SUM($G1137:AR1137),(((INDEX('PTRM input'!$G$385:$P$434,A28offset,$E1137)-INDEX('PTRM input'!$G$277:$P$326,A28offset,$E1137))*OFFSET($F$7,0,$E1137))-SUM($G1137:AR1137))*(OFFSET('PTRM input'!$G$477,0,$E1137-1)/A28taxstdlife))))</f>
        <v>0</v>
      </c>
      <c r="AT1137" s="251">
        <f ca="1">IF(A28taxstdlife="n/a","n/a",IF(A28taxstdlife="",0,IF(AT$3&gt;(A28stdlife+$E1137),((INDEX('PTRM input'!$G$385:$P$434,A28offset,$E1137)-INDEX('PTRM input'!$G$277:$P$326,A28offset,$E1137))*OFFSET($F$7,0,$E1137))-SUM($G1137:AS1137),(((INDEX('PTRM input'!$G$385:$P$434,A28offset,$E1137)-INDEX('PTRM input'!$G$277:$P$326,A28offset,$E1137))*OFFSET($F$7,0,$E1137))-SUM($G1137:AS1137))*(OFFSET('PTRM input'!$G$477,0,$E1137-1)/A28taxstdlife))))</f>
        <v>0</v>
      </c>
      <c r="AU1137" s="251">
        <f ca="1">IF(A28taxstdlife="n/a","n/a",IF(A28taxstdlife="",0,IF(AU$3&gt;(A28stdlife+$E1137),((INDEX('PTRM input'!$G$385:$P$434,A28offset,$E1137)-INDEX('PTRM input'!$G$277:$P$326,A28offset,$E1137))*OFFSET($F$7,0,$E1137))-SUM($G1137:AT1137),(((INDEX('PTRM input'!$G$385:$P$434,A28offset,$E1137)-INDEX('PTRM input'!$G$277:$P$326,A28offset,$E1137))*OFFSET($F$7,0,$E1137))-SUM($G1137:AT1137))*(OFFSET('PTRM input'!$G$477,0,$E1137-1)/A28taxstdlife))))</f>
        <v>0</v>
      </c>
      <c r="AV1137" s="251">
        <f ca="1">IF(A28taxstdlife="n/a","n/a",IF(A28taxstdlife="",0,IF(AV$3&gt;(A28stdlife+$E1137),((INDEX('PTRM input'!$G$385:$P$434,A28offset,$E1137)-INDEX('PTRM input'!$G$277:$P$326,A28offset,$E1137))*OFFSET($F$7,0,$E1137))-SUM($G1137:AU1137),(((INDEX('PTRM input'!$G$385:$P$434,A28offset,$E1137)-INDEX('PTRM input'!$G$277:$P$326,A28offset,$E1137))*OFFSET($F$7,0,$E1137))-SUM($G1137:AU1137))*(OFFSET('PTRM input'!$G$477,0,$E1137-1)/A28taxstdlife))))</f>
        <v>0</v>
      </c>
      <c r="AW1137" s="251">
        <f ca="1">IF(A28taxstdlife="n/a","n/a",IF(A28taxstdlife="",0,IF(AW$3&gt;(A28stdlife+$E1137),((INDEX('PTRM input'!$G$385:$P$434,A28offset,$E1137)-INDEX('PTRM input'!$G$277:$P$326,A28offset,$E1137))*OFFSET($F$7,0,$E1137))-SUM($G1137:AV1137),(((INDEX('PTRM input'!$G$385:$P$434,A28offset,$E1137)-INDEX('PTRM input'!$G$277:$P$326,A28offset,$E1137))*OFFSET($F$7,0,$E1137))-SUM($G1137:AV1137))*(OFFSET('PTRM input'!$G$477,0,$E1137-1)/A28taxstdlife))))</f>
        <v>0</v>
      </c>
      <c r="AX1137" s="251">
        <f ca="1">IF(A28taxstdlife="n/a","n/a",IF(A28taxstdlife="",0,IF(AX$3&gt;(A28stdlife+$E1137),((INDEX('PTRM input'!$G$385:$P$434,A28offset,$E1137)-INDEX('PTRM input'!$G$277:$P$326,A28offset,$E1137))*OFFSET($F$7,0,$E1137))-SUM($G1137:AW1137),(((INDEX('PTRM input'!$G$385:$P$434,A28offset,$E1137)-INDEX('PTRM input'!$G$277:$P$326,A28offset,$E1137))*OFFSET($F$7,0,$E1137))-SUM($G1137:AW1137))*(OFFSET('PTRM input'!$G$477,0,$E1137-1)/A28taxstdlife))))</f>
        <v>0</v>
      </c>
      <c r="AY1137" s="251">
        <f ca="1">IF(A28taxstdlife="n/a","n/a",IF(A28taxstdlife="",0,IF(AY$3&gt;(A28stdlife+$E1137),((INDEX('PTRM input'!$G$385:$P$434,A28offset,$E1137)-INDEX('PTRM input'!$G$277:$P$326,A28offset,$E1137))*OFFSET($F$7,0,$E1137))-SUM($G1137:AX1137),(((INDEX('PTRM input'!$G$385:$P$434,A28offset,$E1137)-INDEX('PTRM input'!$G$277:$P$326,A28offset,$E1137))*OFFSET($F$7,0,$E1137))-SUM($G1137:AX1137))*(OFFSET('PTRM input'!$G$477,0,$E1137-1)/A28taxstdlife))))</f>
        <v>0</v>
      </c>
      <c r="AZ1137" s="251">
        <f ca="1">IF(A28taxstdlife="n/a","n/a",IF(A28taxstdlife="",0,IF(AZ$3&gt;(A28stdlife+$E1137),((INDEX('PTRM input'!$G$385:$P$434,A28offset,$E1137)-INDEX('PTRM input'!$G$277:$P$326,A28offset,$E1137))*OFFSET($F$7,0,$E1137))-SUM($G1137:AY1137),(((INDEX('PTRM input'!$G$385:$P$434,A28offset,$E1137)-INDEX('PTRM input'!$G$277:$P$326,A28offset,$E1137))*OFFSET($F$7,0,$E1137))-SUM($G1137:AY1137))*(OFFSET('PTRM input'!$G$477,0,$E1137-1)/A28taxstdlife))))</f>
        <v>0</v>
      </c>
      <c r="BA1137" s="251">
        <f ca="1">IF(A28taxstdlife="n/a","n/a",IF(A28taxstdlife="",0,IF(BA$3&gt;(A28stdlife+$E1137),((INDEX('PTRM input'!$G$385:$P$434,A28offset,$E1137)-INDEX('PTRM input'!$G$277:$P$326,A28offset,$E1137))*OFFSET($F$7,0,$E1137))-SUM($G1137:AZ1137),(((INDEX('PTRM input'!$G$385:$P$434,A28offset,$E1137)-INDEX('PTRM input'!$G$277:$P$326,A28offset,$E1137))*OFFSET($F$7,0,$E1137))-SUM($G1137:AZ1137))*(OFFSET('PTRM input'!$G$477,0,$E1137-1)/A28taxstdlife))))</f>
        <v>0</v>
      </c>
      <c r="BB1137" s="251">
        <f ca="1">IF(A28taxstdlife="n/a","n/a",IF(A28taxstdlife="",0,IF(BB$3&gt;(A28stdlife+$E1137),((INDEX('PTRM input'!$G$385:$P$434,A28offset,$E1137)-INDEX('PTRM input'!$G$277:$P$326,A28offset,$E1137))*OFFSET($F$7,0,$E1137))-SUM($G1137:BA1137),(((INDEX('PTRM input'!$G$385:$P$434,A28offset,$E1137)-INDEX('PTRM input'!$G$277:$P$326,A28offset,$E1137))*OFFSET($F$7,0,$E1137))-SUM($G1137:BA1137))*(OFFSET('PTRM input'!$G$477,0,$E1137-1)/A28taxstdlife))))</f>
        <v>0</v>
      </c>
      <c r="BC1137" s="251">
        <f ca="1">IF(A28taxstdlife="n/a","n/a",IF(A28taxstdlife="",0,IF(BC$3&gt;(A28stdlife+$E1137),((INDEX('PTRM input'!$G$385:$P$434,A28offset,$E1137)-INDEX('PTRM input'!$G$277:$P$326,A28offset,$E1137))*OFFSET($F$7,0,$E1137))-SUM($G1137:BB1137),(((INDEX('PTRM input'!$G$385:$P$434,A28offset,$E1137)-INDEX('PTRM input'!$G$277:$P$326,A28offset,$E1137))*OFFSET($F$7,0,$E1137))-SUM($G1137:BB1137))*(OFFSET('PTRM input'!$G$477,0,$E1137-1)/A28taxstdlife))))</f>
        <v>0</v>
      </c>
      <c r="BD1137" s="251">
        <f ca="1">IF(A28taxstdlife="n/a","n/a",IF(A28taxstdlife="",0,IF(BD$3&gt;(A28stdlife+$E1137),((INDEX('PTRM input'!$G$385:$P$434,A28offset,$E1137)-INDEX('PTRM input'!$G$277:$P$326,A28offset,$E1137))*OFFSET($F$7,0,$E1137))-SUM($G1137:BC1137),(((INDEX('PTRM input'!$G$385:$P$434,A28offset,$E1137)-INDEX('PTRM input'!$G$277:$P$326,A28offset,$E1137))*OFFSET($F$7,0,$E1137))-SUM($G1137:BC1137))*(OFFSET('PTRM input'!$G$477,0,$E1137-1)/A28taxstdlife))))</f>
        <v>0</v>
      </c>
      <c r="BE1137" s="251">
        <f ca="1">IF(A28taxstdlife="n/a","n/a",IF(A28taxstdlife="",0,IF(BE$3&gt;(A28stdlife+$E1137),((INDEX('PTRM input'!$G$385:$P$434,A28offset,$E1137)-INDEX('PTRM input'!$G$277:$P$326,A28offset,$E1137))*OFFSET($F$7,0,$E1137))-SUM($G1137:BD1137),(((INDEX('PTRM input'!$G$385:$P$434,A28offset,$E1137)-INDEX('PTRM input'!$G$277:$P$326,A28offset,$E1137))*OFFSET($F$7,0,$E1137))-SUM($G1137:BD1137))*(OFFSET('PTRM input'!$G$477,0,$E1137-1)/A28taxstdlife))))</f>
        <v>0</v>
      </c>
      <c r="BF1137" s="251">
        <f ca="1">IF(A28taxstdlife="n/a","n/a",IF(A28taxstdlife="",0,IF(BF$3&gt;(A28stdlife+$E1137),((INDEX('PTRM input'!$G$385:$P$434,A28offset,$E1137)-INDEX('PTRM input'!$G$277:$P$326,A28offset,$E1137))*OFFSET($F$7,0,$E1137))-SUM($G1137:BE1137),(((INDEX('PTRM input'!$G$385:$P$434,A28offset,$E1137)-INDEX('PTRM input'!$G$277:$P$326,A28offset,$E1137))*OFFSET($F$7,0,$E1137))-SUM($G1137:BE1137))*(OFFSET('PTRM input'!$G$477,0,$E1137-1)/A28taxstdlife))))</f>
        <v>0</v>
      </c>
      <c r="BG1137" s="251">
        <f ca="1">IF(A28taxstdlife="n/a","n/a",IF(A28taxstdlife="",0,IF(BG$3&gt;(A28stdlife+$E1137),((INDEX('PTRM input'!$G$385:$P$434,A28offset,$E1137)-INDEX('PTRM input'!$G$277:$P$326,A28offset,$E1137))*OFFSET($F$7,0,$E1137))-SUM($G1137:BF1137),(((INDEX('PTRM input'!$G$385:$P$434,A28offset,$E1137)-INDEX('PTRM input'!$G$277:$P$326,A28offset,$E1137))*OFFSET($F$7,0,$E1137))-SUM($G1137:BF1137))*(OFFSET('PTRM input'!$G$477,0,$E1137-1)/A28taxstdlife))))</f>
        <v>0</v>
      </c>
      <c r="BH1137" s="251">
        <f ca="1">IF(A28taxstdlife="n/a","n/a",IF(A28taxstdlife="",0,IF(BH$3&gt;(A28stdlife+$E1137),((INDEX('PTRM input'!$G$385:$P$434,A28offset,$E1137)-INDEX('PTRM input'!$G$277:$P$326,A28offset,$E1137))*OFFSET($F$7,0,$E1137))-SUM($G1137:BG1137),(((INDEX('PTRM input'!$G$385:$P$434,A28offset,$E1137)-INDEX('PTRM input'!$G$277:$P$326,A28offset,$E1137))*OFFSET($F$7,0,$E1137))-SUM($G1137:BG1137))*(OFFSET('PTRM input'!$G$477,0,$E1137-1)/A28taxstdlife))))</f>
        <v>0</v>
      </c>
      <c r="BI1137" s="251">
        <f ca="1">IF(A28taxstdlife="n/a","n/a",IF(A28taxstdlife="",0,IF(BI$3&gt;(A28stdlife+$E1137),((INDEX('PTRM input'!$G$385:$P$434,A28offset,$E1137)-INDEX('PTRM input'!$G$277:$P$326,A28offset,$E1137))*OFFSET($F$7,0,$E1137))-SUM($G1137:BH1137),(((INDEX('PTRM input'!$G$385:$P$434,A28offset,$E1137)-INDEX('PTRM input'!$G$277:$P$326,A28offset,$E1137))*OFFSET($F$7,0,$E1137))-SUM($G1137:BH1137))*(OFFSET('PTRM input'!$G$477,0,$E1137-1)/A28taxstdlife))))</f>
        <v>0</v>
      </c>
      <c r="BJ1137" s="116"/>
      <c r="BK1137" s="116"/>
      <c r="BL1137" s="116"/>
      <c r="BM1137" s="116"/>
    </row>
    <row r="1138" spans="1:65" ht="12.75" hidden="1" customHeight="1" outlineLevel="2">
      <c r="A1138" s="366"/>
      <c r="B1138" s="19"/>
      <c r="C1138" s="18"/>
      <c r="D1138" s="760"/>
      <c r="E1138" s="86">
        <v>6</v>
      </c>
      <c r="F1138" s="356"/>
      <c r="G1138" s="434"/>
      <c r="H1138" s="435"/>
      <c r="I1138" s="435"/>
      <c r="J1138" s="435"/>
      <c r="K1138" s="435"/>
      <c r="L1138" s="619"/>
      <c r="M1138" s="251">
        <f ca="1">IF(A28taxstdlife="n/a","n/a",IF(A28taxstdlife="",0,IF(M$3&gt;(A28stdlife+$E1138),((INDEX('PTRM input'!$G$385:$P$434,A28offset,$E1138)-INDEX('PTRM input'!$G$277:$P$326,A28offset,$E1138))*OFFSET($F$7,0,$E1138))-SUM($G1138:L1138),(((INDEX('PTRM input'!$G$385:$P$434,A28offset,$E1138)-INDEX('PTRM input'!$G$277:$P$326,A28offset,$E1138))*OFFSET($F$7,0,$E1138))-SUM($G1138:L1138))*(OFFSET('PTRM input'!$G$477,0,$E1138-1)/A28taxstdlife))))</f>
        <v>0</v>
      </c>
      <c r="N1138" s="251">
        <f ca="1">IF(A28taxstdlife="n/a","n/a",IF(A28taxstdlife="",0,IF(N$3&gt;(A28stdlife+$E1138),((INDEX('PTRM input'!$G$385:$P$434,A28offset,$E1138)-INDEX('PTRM input'!$G$277:$P$326,A28offset,$E1138))*OFFSET($F$7,0,$E1138))-SUM($G1138:M1138),(((INDEX('PTRM input'!$G$385:$P$434,A28offset,$E1138)-INDEX('PTRM input'!$G$277:$P$326,A28offset,$E1138))*OFFSET($F$7,0,$E1138))-SUM($G1138:M1138))*(OFFSET('PTRM input'!$G$477,0,$E1138-1)/A28taxstdlife))))</f>
        <v>0</v>
      </c>
      <c r="O1138" s="251">
        <f ca="1">IF(A28taxstdlife="n/a","n/a",IF(A28taxstdlife="",0,IF(O$3&gt;(A28stdlife+$E1138),((INDEX('PTRM input'!$G$385:$P$434,A28offset,$E1138)-INDEX('PTRM input'!$G$277:$P$326,A28offset,$E1138))*OFFSET($F$7,0,$E1138))-SUM($G1138:N1138),(((INDEX('PTRM input'!$G$385:$P$434,A28offset,$E1138)-INDEX('PTRM input'!$G$277:$P$326,A28offset,$E1138))*OFFSET($F$7,0,$E1138))-SUM($G1138:N1138))*(OFFSET('PTRM input'!$G$477,0,$E1138-1)/A28taxstdlife))))</f>
        <v>0</v>
      </c>
      <c r="P1138" s="251">
        <f ca="1">IF(A28taxstdlife="n/a","n/a",IF(A28taxstdlife="",0,IF(P$3&gt;(A28stdlife+$E1138),((INDEX('PTRM input'!$G$385:$P$434,A28offset,$E1138)-INDEX('PTRM input'!$G$277:$P$326,A28offset,$E1138))*OFFSET($F$7,0,$E1138))-SUM($G1138:O1138),(((INDEX('PTRM input'!$G$385:$P$434,A28offset,$E1138)-INDEX('PTRM input'!$G$277:$P$326,A28offset,$E1138))*OFFSET($F$7,0,$E1138))-SUM($G1138:O1138))*(OFFSET('PTRM input'!$G$477,0,$E1138-1)/A28taxstdlife))))</f>
        <v>0</v>
      </c>
      <c r="Q1138" s="251">
        <f ca="1">IF(A28taxstdlife="n/a","n/a",IF(A28taxstdlife="",0,IF(Q$3&gt;(A28stdlife+$E1138),((INDEX('PTRM input'!$G$385:$P$434,A28offset,$E1138)-INDEX('PTRM input'!$G$277:$P$326,A28offset,$E1138))*OFFSET($F$7,0,$E1138))-SUM($G1138:P1138),(((INDEX('PTRM input'!$G$385:$P$434,A28offset,$E1138)-INDEX('PTRM input'!$G$277:$P$326,A28offset,$E1138))*OFFSET($F$7,0,$E1138))-SUM($G1138:P1138))*(OFFSET('PTRM input'!$G$477,0,$E1138-1)/A28taxstdlife))))</f>
        <v>0</v>
      </c>
      <c r="R1138" s="251">
        <f ca="1">IF(A28taxstdlife="n/a","n/a",IF(A28taxstdlife="",0,IF(R$3&gt;(A28stdlife+$E1138),((INDEX('PTRM input'!$G$385:$P$434,A28offset,$E1138)-INDEX('PTRM input'!$G$277:$P$326,A28offset,$E1138))*OFFSET($F$7,0,$E1138))-SUM($G1138:Q1138),(((INDEX('PTRM input'!$G$385:$P$434,A28offset,$E1138)-INDEX('PTRM input'!$G$277:$P$326,A28offset,$E1138))*OFFSET($F$7,0,$E1138))-SUM($G1138:Q1138))*(OFFSET('PTRM input'!$G$477,0,$E1138-1)/A28taxstdlife))))</f>
        <v>0</v>
      </c>
      <c r="S1138" s="251">
        <f ca="1">IF(A28taxstdlife="n/a","n/a",IF(A28taxstdlife="",0,IF(S$3&gt;(A28stdlife+$E1138),((INDEX('PTRM input'!$G$385:$P$434,A28offset,$E1138)-INDEX('PTRM input'!$G$277:$P$326,A28offset,$E1138))*OFFSET($F$7,0,$E1138))-SUM($G1138:R1138),(((INDEX('PTRM input'!$G$385:$P$434,A28offset,$E1138)-INDEX('PTRM input'!$G$277:$P$326,A28offset,$E1138))*OFFSET($F$7,0,$E1138))-SUM($G1138:R1138))*(OFFSET('PTRM input'!$G$477,0,$E1138-1)/A28taxstdlife))))</f>
        <v>0</v>
      </c>
      <c r="T1138" s="251">
        <f ca="1">IF(A28taxstdlife="n/a","n/a",IF(A28taxstdlife="",0,IF(T$3&gt;(A28stdlife+$E1138),((INDEX('PTRM input'!$G$385:$P$434,A28offset,$E1138)-INDEX('PTRM input'!$G$277:$P$326,A28offset,$E1138))*OFFSET($F$7,0,$E1138))-SUM($G1138:S1138),(((INDEX('PTRM input'!$G$385:$P$434,A28offset,$E1138)-INDEX('PTRM input'!$G$277:$P$326,A28offset,$E1138))*OFFSET($F$7,0,$E1138))-SUM($G1138:S1138))*(OFFSET('PTRM input'!$G$477,0,$E1138-1)/A28taxstdlife))))</f>
        <v>0</v>
      </c>
      <c r="U1138" s="251">
        <f ca="1">IF(A28taxstdlife="n/a","n/a",IF(A28taxstdlife="",0,IF(U$3&gt;(A28stdlife+$E1138),((INDEX('PTRM input'!$G$385:$P$434,A28offset,$E1138)-INDEX('PTRM input'!$G$277:$P$326,A28offset,$E1138))*OFFSET($F$7,0,$E1138))-SUM($G1138:T1138),(((INDEX('PTRM input'!$G$385:$P$434,A28offset,$E1138)-INDEX('PTRM input'!$G$277:$P$326,A28offset,$E1138))*OFFSET($F$7,0,$E1138))-SUM($G1138:T1138))*(OFFSET('PTRM input'!$G$477,0,$E1138-1)/A28taxstdlife))))</f>
        <v>0</v>
      </c>
      <c r="V1138" s="251">
        <f ca="1">IF(A28taxstdlife="n/a","n/a",IF(A28taxstdlife="",0,IF(V$3&gt;(A28stdlife+$E1138),((INDEX('PTRM input'!$G$385:$P$434,A28offset,$E1138)-INDEX('PTRM input'!$G$277:$P$326,A28offset,$E1138))*OFFSET($F$7,0,$E1138))-SUM($G1138:U1138),(((INDEX('PTRM input'!$G$385:$P$434,A28offset,$E1138)-INDEX('PTRM input'!$G$277:$P$326,A28offset,$E1138))*OFFSET($F$7,0,$E1138))-SUM($G1138:U1138))*(OFFSET('PTRM input'!$G$477,0,$E1138-1)/A28taxstdlife))))</f>
        <v>0</v>
      </c>
      <c r="W1138" s="251">
        <f ca="1">IF(A28taxstdlife="n/a","n/a",IF(A28taxstdlife="",0,IF(W$3&gt;(A28stdlife+$E1138),((INDEX('PTRM input'!$G$385:$P$434,A28offset,$E1138)-INDEX('PTRM input'!$G$277:$P$326,A28offset,$E1138))*OFFSET($F$7,0,$E1138))-SUM($G1138:V1138),(((INDEX('PTRM input'!$G$385:$P$434,A28offset,$E1138)-INDEX('PTRM input'!$G$277:$P$326,A28offset,$E1138))*OFFSET($F$7,0,$E1138))-SUM($G1138:V1138))*(OFFSET('PTRM input'!$G$477,0,$E1138-1)/A28taxstdlife))))</f>
        <v>0</v>
      </c>
      <c r="X1138" s="251">
        <f ca="1">IF(A28taxstdlife="n/a","n/a",IF(A28taxstdlife="",0,IF(X$3&gt;(A28stdlife+$E1138),((INDEX('PTRM input'!$G$385:$P$434,A28offset,$E1138)-INDEX('PTRM input'!$G$277:$P$326,A28offset,$E1138))*OFFSET($F$7,0,$E1138))-SUM($G1138:W1138),(((INDEX('PTRM input'!$G$385:$P$434,A28offset,$E1138)-INDEX('PTRM input'!$G$277:$P$326,A28offset,$E1138))*OFFSET($F$7,0,$E1138))-SUM($G1138:W1138))*(OFFSET('PTRM input'!$G$477,0,$E1138-1)/A28taxstdlife))))</f>
        <v>0</v>
      </c>
      <c r="Y1138" s="251">
        <f ca="1">IF(A28taxstdlife="n/a","n/a",IF(A28taxstdlife="",0,IF(Y$3&gt;(A28stdlife+$E1138),((INDEX('PTRM input'!$G$385:$P$434,A28offset,$E1138)-INDEX('PTRM input'!$G$277:$P$326,A28offset,$E1138))*OFFSET($F$7,0,$E1138))-SUM($G1138:X1138),(((INDEX('PTRM input'!$G$385:$P$434,A28offset,$E1138)-INDEX('PTRM input'!$G$277:$P$326,A28offset,$E1138))*OFFSET($F$7,0,$E1138))-SUM($G1138:X1138))*(OFFSET('PTRM input'!$G$477,0,$E1138-1)/A28taxstdlife))))</f>
        <v>0</v>
      </c>
      <c r="Z1138" s="251">
        <f ca="1">IF(A28taxstdlife="n/a","n/a",IF(A28taxstdlife="",0,IF(Z$3&gt;(A28stdlife+$E1138),((INDEX('PTRM input'!$G$385:$P$434,A28offset,$E1138)-INDEX('PTRM input'!$G$277:$P$326,A28offset,$E1138))*OFFSET($F$7,0,$E1138))-SUM($G1138:Y1138),(((INDEX('PTRM input'!$G$385:$P$434,A28offset,$E1138)-INDEX('PTRM input'!$G$277:$P$326,A28offset,$E1138))*OFFSET($F$7,0,$E1138))-SUM($G1138:Y1138))*(OFFSET('PTRM input'!$G$477,0,$E1138-1)/A28taxstdlife))))</f>
        <v>0</v>
      </c>
      <c r="AA1138" s="251">
        <f ca="1">IF(A28taxstdlife="n/a","n/a",IF(A28taxstdlife="",0,IF(AA$3&gt;(A28stdlife+$E1138),((INDEX('PTRM input'!$G$385:$P$434,A28offset,$E1138)-INDEX('PTRM input'!$G$277:$P$326,A28offset,$E1138))*OFFSET($F$7,0,$E1138))-SUM($G1138:Z1138),(((INDEX('PTRM input'!$G$385:$P$434,A28offset,$E1138)-INDEX('PTRM input'!$G$277:$P$326,A28offset,$E1138))*OFFSET($F$7,0,$E1138))-SUM($G1138:Z1138))*(OFFSET('PTRM input'!$G$477,0,$E1138-1)/A28taxstdlife))))</f>
        <v>0</v>
      </c>
      <c r="AB1138" s="251">
        <f ca="1">IF(A28taxstdlife="n/a","n/a",IF(A28taxstdlife="",0,IF(AB$3&gt;(A28stdlife+$E1138),((INDEX('PTRM input'!$G$385:$P$434,A28offset,$E1138)-INDEX('PTRM input'!$G$277:$P$326,A28offset,$E1138))*OFFSET($F$7,0,$E1138))-SUM($G1138:AA1138),(((INDEX('PTRM input'!$G$385:$P$434,A28offset,$E1138)-INDEX('PTRM input'!$G$277:$P$326,A28offset,$E1138))*OFFSET($F$7,0,$E1138))-SUM($G1138:AA1138))*(OFFSET('PTRM input'!$G$477,0,$E1138-1)/A28taxstdlife))))</f>
        <v>0</v>
      </c>
      <c r="AC1138" s="251">
        <f ca="1">IF(A28taxstdlife="n/a","n/a",IF(A28taxstdlife="",0,IF(AC$3&gt;(A28stdlife+$E1138),((INDEX('PTRM input'!$G$385:$P$434,A28offset,$E1138)-INDEX('PTRM input'!$G$277:$P$326,A28offset,$E1138))*OFFSET($F$7,0,$E1138))-SUM($G1138:AB1138),(((INDEX('PTRM input'!$G$385:$P$434,A28offset,$E1138)-INDEX('PTRM input'!$G$277:$P$326,A28offset,$E1138))*OFFSET($F$7,0,$E1138))-SUM($G1138:AB1138))*(OFFSET('PTRM input'!$G$477,0,$E1138-1)/A28taxstdlife))))</f>
        <v>0</v>
      </c>
      <c r="AD1138" s="251">
        <f ca="1">IF(A28taxstdlife="n/a","n/a",IF(A28taxstdlife="",0,IF(AD$3&gt;(A28stdlife+$E1138),((INDEX('PTRM input'!$G$385:$P$434,A28offset,$E1138)-INDEX('PTRM input'!$G$277:$P$326,A28offset,$E1138))*OFFSET($F$7,0,$E1138))-SUM($G1138:AC1138),(((INDEX('PTRM input'!$G$385:$P$434,A28offset,$E1138)-INDEX('PTRM input'!$G$277:$P$326,A28offset,$E1138))*OFFSET($F$7,0,$E1138))-SUM($G1138:AC1138))*(OFFSET('PTRM input'!$G$477,0,$E1138-1)/A28taxstdlife))))</f>
        <v>0</v>
      </c>
      <c r="AE1138" s="251">
        <f ca="1">IF(A28taxstdlife="n/a","n/a",IF(A28taxstdlife="",0,IF(AE$3&gt;(A28stdlife+$E1138),((INDEX('PTRM input'!$G$385:$P$434,A28offset,$E1138)-INDEX('PTRM input'!$G$277:$P$326,A28offset,$E1138))*OFFSET($F$7,0,$E1138))-SUM($G1138:AD1138),(((INDEX('PTRM input'!$G$385:$P$434,A28offset,$E1138)-INDEX('PTRM input'!$G$277:$P$326,A28offset,$E1138))*OFFSET($F$7,0,$E1138))-SUM($G1138:AD1138))*(OFFSET('PTRM input'!$G$477,0,$E1138-1)/A28taxstdlife))))</f>
        <v>0</v>
      </c>
      <c r="AF1138" s="251">
        <f ca="1">IF(A28taxstdlife="n/a","n/a",IF(A28taxstdlife="",0,IF(AF$3&gt;(A28stdlife+$E1138),((INDEX('PTRM input'!$G$385:$P$434,A28offset,$E1138)-INDEX('PTRM input'!$G$277:$P$326,A28offset,$E1138))*OFFSET($F$7,0,$E1138))-SUM($G1138:AE1138),(((INDEX('PTRM input'!$G$385:$P$434,A28offset,$E1138)-INDEX('PTRM input'!$G$277:$P$326,A28offset,$E1138))*OFFSET($F$7,0,$E1138))-SUM($G1138:AE1138))*(OFFSET('PTRM input'!$G$477,0,$E1138-1)/A28taxstdlife))))</f>
        <v>0</v>
      </c>
      <c r="AG1138" s="251">
        <f ca="1">IF(A28taxstdlife="n/a","n/a",IF(A28taxstdlife="",0,IF(AG$3&gt;(A28stdlife+$E1138),((INDEX('PTRM input'!$G$385:$P$434,A28offset,$E1138)-INDEX('PTRM input'!$G$277:$P$326,A28offset,$E1138))*OFFSET($F$7,0,$E1138))-SUM($G1138:AF1138),(((INDEX('PTRM input'!$G$385:$P$434,A28offset,$E1138)-INDEX('PTRM input'!$G$277:$P$326,A28offset,$E1138))*OFFSET($F$7,0,$E1138))-SUM($G1138:AF1138))*(OFFSET('PTRM input'!$G$477,0,$E1138-1)/A28taxstdlife))))</f>
        <v>0</v>
      </c>
      <c r="AH1138" s="251">
        <f ca="1">IF(A28taxstdlife="n/a","n/a",IF(A28taxstdlife="",0,IF(AH$3&gt;(A28stdlife+$E1138),((INDEX('PTRM input'!$G$385:$P$434,A28offset,$E1138)-INDEX('PTRM input'!$G$277:$P$326,A28offset,$E1138))*OFFSET($F$7,0,$E1138))-SUM($G1138:AG1138),(((INDEX('PTRM input'!$G$385:$P$434,A28offset,$E1138)-INDEX('PTRM input'!$G$277:$P$326,A28offset,$E1138))*OFFSET($F$7,0,$E1138))-SUM($G1138:AG1138))*(OFFSET('PTRM input'!$G$477,0,$E1138-1)/A28taxstdlife))))</f>
        <v>0</v>
      </c>
      <c r="AI1138" s="251">
        <f ca="1">IF(A28taxstdlife="n/a","n/a",IF(A28taxstdlife="",0,IF(AI$3&gt;(A28stdlife+$E1138),((INDEX('PTRM input'!$G$385:$P$434,A28offset,$E1138)-INDEX('PTRM input'!$G$277:$P$326,A28offset,$E1138))*OFFSET($F$7,0,$E1138))-SUM($G1138:AH1138),(((INDEX('PTRM input'!$G$385:$P$434,A28offset,$E1138)-INDEX('PTRM input'!$G$277:$P$326,A28offset,$E1138))*OFFSET($F$7,0,$E1138))-SUM($G1138:AH1138))*(OFFSET('PTRM input'!$G$477,0,$E1138-1)/A28taxstdlife))))</f>
        <v>0</v>
      </c>
      <c r="AJ1138" s="251">
        <f ca="1">IF(A28taxstdlife="n/a","n/a",IF(A28taxstdlife="",0,IF(AJ$3&gt;(A28stdlife+$E1138),((INDEX('PTRM input'!$G$385:$P$434,A28offset,$E1138)-INDEX('PTRM input'!$G$277:$P$326,A28offset,$E1138))*OFFSET($F$7,0,$E1138))-SUM($G1138:AI1138),(((INDEX('PTRM input'!$G$385:$P$434,A28offset,$E1138)-INDEX('PTRM input'!$G$277:$P$326,A28offset,$E1138))*OFFSET($F$7,0,$E1138))-SUM($G1138:AI1138))*(OFFSET('PTRM input'!$G$477,0,$E1138-1)/A28taxstdlife))))</f>
        <v>0</v>
      </c>
      <c r="AK1138" s="251">
        <f ca="1">IF(A28taxstdlife="n/a","n/a",IF(A28taxstdlife="",0,IF(AK$3&gt;(A28stdlife+$E1138),((INDEX('PTRM input'!$G$385:$P$434,A28offset,$E1138)-INDEX('PTRM input'!$G$277:$P$326,A28offset,$E1138))*OFFSET($F$7,0,$E1138))-SUM($G1138:AJ1138),(((INDEX('PTRM input'!$G$385:$P$434,A28offset,$E1138)-INDEX('PTRM input'!$G$277:$P$326,A28offset,$E1138))*OFFSET($F$7,0,$E1138))-SUM($G1138:AJ1138))*(OFFSET('PTRM input'!$G$477,0,$E1138-1)/A28taxstdlife))))</f>
        <v>0</v>
      </c>
      <c r="AL1138" s="251">
        <f ca="1">IF(A28taxstdlife="n/a","n/a",IF(A28taxstdlife="",0,IF(AL$3&gt;(A28stdlife+$E1138),((INDEX('PTRM input'!$G$385:$P$434,A28offset,$E1138)-INDEX('PTRM input'!$G$277:$P$326,A28offset,$E1138))*OFFSET($F$7,0,$E1138))-SUM($G1138:AK1138),(((INDEX('PTRM input'!$G$385:$P$434,A28offset,$E1138)-INDEX('PTRM input'!$G$277:$P$326,A28offset,$E1138))*OFFSET($F$7,0,$E1138))-SUM($G1138:AK1138))*(OFFSET('PTRM input'!$G$477,0,$E1138-1)/A28taxstdlife))))</f>
        <v>0</v>
      </c>
      <c r="AM1138" s="251">
        <f ca="1">IF(A28taxstdlife="n/a","n/a",IF(A28taxstdlife="",0,IF(AM$3&gt;(A28stdlife+$E1138),((INDEX('PTRM input'!$G$385:$P$434,A28offset,$E1138)-INDEX('PTRM input'!$G$277:$P$326,A28offset,$E1138))*OFFSET($F$7,0,$E1138))-SUM($G1138:AL1138),(((INDEX('PTRM input'!$G$385:$P$434,A28offset,$E1138)-INDEX('PTRM input'!$G$277:$P$326,A28offset,$E1138))*OFFSET($F$7,0,$E1138))-SUM($G1138:AL1138))*(OFFSET('PTRM input'!$G$477,0,$E1138-1)/A28taxstdlife))))</f>
        <v>0</v>
      </c>
      <c r="AN1138" s="251">
        <f ca="1">IF(A28taxstdlife="n/a","n/a",IF(A28taxstdlife="",0,IF(AN$3&gt;(A28stdlife+$E1138),((INDEX('PTRM input'!$G$385:$P$434,A28offset,$E1138)-INDEX('PTRM input'!$G$277:$P$326,A28offset,$E1138))*OFFSET($F$7,0,$E1138))-SUM($G1138:AM1138),(((INDEX('PTRM input'!$G$385:$P$434,A28offset,$E1138)-INDEX('PTRM input'!$G$277:$P$326,A28offset,$E1138))*OFFSET($F$7,0,$E1138))-SUM($G1138:AM1138))*(OFFSET('PTRM input'!$G$477,0,$E1138-1)/A28taxstdlife))))</f>
        <v>0</v>
      </c>
      <c r="AO1138" s="251">
        <f ca="1">IF(A28taxstdlife="n/a","n/a",IF(A28taxstdlife="",0,IF(AO$3&gt;(A28stdlife+$E1138),((INDEX('PTRM input'!$G$385:$P$434,A28offset,$E1138)-INDEX('PTRM input'!$G$277:$P$326,A28offset,$E1138))*OFFSET($F$7,0,$E1138))-SUM($G1138:AN1138),(((INDEX('PTRM input'!$G$385:$P$434,A28offset,$E1138)-INDEX('PTRM input'!$G$277:$P$326,A28offset,$E1138))*OFFSET($F$7,0,$E1138))-SUM($G1138:AN1138))*(OFFSET('PTRM input'!$G$477,0,$E1138-1)/A28taxstdlife))))</f>
        <v>0</v>
      </c>
      <c r="AP1138" s="251">
        <f ca="1">IF(A28taxstdlife="n/a","n/a",IF(A28taxstdlife="",0,IF(AP$3&gt;(A28stdlife+$E1138),((INDEX('PTRM input'!$G$385:$P$434,A28offset,$E1138)-INDEX('PTRM input'!$G$277:$P$326,A28offset,$E1138))*OFFSET($F$7,0,$E1138))-SUM($G1138:AO1138),(((INDEX('PTRM input'!$G$385:$P$434,A28offset,$E1138)-INDEX('PTRM input'!$G$277:$P$326,A28offset,$E1138))*OFFSET($F$7,0,$E1138))-SUM($G1138:AO1138))*(OFFSET('PTRM input'!$G$477,0,$E1138-1)/A28taxstdlife))))</f>
        <v>0</v>
      </c>
      <c r="AQ1138" s="251">
        <f ca="1">IF(A28taxstdlife="n/a","n/a",IF(A28taxstdlife="",0,IF(AQ$3&gt;(A28stdlife+$E1138),((INDEX('PTRM input'!$G$385:$P$434,A28offset,$E1138)-INDEX('PTRM input'!$G$277:$P$326,A28offset,$E1138))*OFFSET($F$7,0,$E1138))-SUM($G1138:AP1138),(((INDEX('PTRM input'!$G$385:$P$434,A28offset,$E1138)-INDEX('PTRM input'!$G$277:$P$326,A28offset,$E1138))*OFFSET($F$7,0,$E1138))-SUM($G1138:AP1138))*(OFFSET('PTRM input'!$G$477,0,$E1138-1)/A28taxstdlife))))</f>
        <v>0</v>
      </c>
      <c r="AR1138" s="251">
        <f ca="1">IF(A28taxstdlife="n/a","n/a",IF(A28taxstdlife="",0,IF(AR$3&gt;(A28stdlife+$E1138),((INDEX('PTRM input'!$G$385:$P$434,A28offset,$E1138)-INDEX('PTRM input'!$G$277:$P$326,A28offset,$E1138))*OFFSET($F$7,0,$E1138))-SUM($G1138:AQ1138),(((INDEX('PTRM input'!$G$385:$P$434,A28offset,$E1138)-INDEX('PTRM input'!$G$277:$P$326,A28offset,$E1138))*OFFSET($F$7,0,$E1138))-SUM($G1138:AQ1138))*(OFFSET('PTRM input'!$G$477,0,$E1138-1)/A28taxstdlife))))</f>
        <v>0</v>
      </c>
      <c r="AS1138" s="251">
        <f ca="1">IF(A28taxstdlife="n/a","n/a",IF(A28taxstdlife="",0,IF(AS$3&gt;(A28stdlife+$E1138),((INDEX('PTRM input'!$G$385:$P$434,A28offset,$E1138)-INDEX('PTRM input'!$G$277:$P$326,A28offset,$E1138))*OFFSET($F$7,0,$E1138))-SUM($G1138:AR1138),(((INDEX('PTRM input'!$G$385:$P$434,A28offset,$E1138)-INDEX('PTRM input'!$G$277:$P$326,A28offset,$E1138))*OFFSET($F$7,0,$E1138))-SUM($G1138:AR1138))*(OFFSET('PTRM input'!$G$477,0,$E1138-1)/A28taxstdlife))))</f>
        <v>0</v>
      </c>
      <c r="AT1138" s="251">
        <f ca="1">IF(A28taxstdlife="n/a","n/a",IF(A28taxstdlife="",0,IF(AT$3&gt;(A28stdlife+$E1138),((INDEX('PTRM input'!$G$385:$P$434,A28offset,$E1138)-INDEX('PTRM input'!$G$277:$P$326,A28offset,$E1138))*OFFSET($F$7,0,$E1138))-SUM($G1138:AS1138),(((INDEX('PTRM input'!$G$385:$P$434,A28offset,$E1138)-INDEX('PTRM input'!$G$277:$P$326,A28offset,$E1138))*OFFSET($F$7,0,$E1138))-SUM($G1138:AS1138))*(OFFSET('PTRM input'!$G$477,0,$E1138-1)/A28taxstdlife))))</f>
        <v>0</v>
      </c>
      <c r="AU1138" s="251">
        <f ca="1">IF(A28taxstdlife="n/a","n/a",IF(A28taxstdlife="",0,IF(AU$3&gt;(A28stdlife+$E1138),((INDEX('PTRM input'!$G$385:$P$434,A28offset,$E1138)-INDEX('PTRM input'!$G$277:$P$326,A28offset,$E1138))*OFFSET($F$7,0,$E1138))-SUM($G1138:AT1138),(((INDEX('PTRM input'!$G$385:$P$434,A28offset,$E1138)-INDEX('PTRM input'!$G$277:$P$326,A28offset,$E1138))*OFFSET($F$7,0,$E1138))-SUM($G1138:AT1138))*(OFFSET('PTRM input'!$G$477,0,$E1138-1)/A28taxstdlife))))</f>
        <v>0</v>
      </c>
      <c r="AV1138" s="251">
        <f ca="1">IF(A28taxstdlife="n/a","n/a",IF(A28taxstdlife="",0,IF(AV$3&gt;(A28stdlife+$E1138),((INDEX('PTRM input'!$G$385:$P$434,A28offset,$E1138)-INDEX('PTRM input'!$G$277:$P$326,A28offset,$E1138))*OFFSET($F$7,0,$E1138))-SUM($G1138:AU1138),(((INDEX('PTRM input'!$G$385:$P$434,A28offset,$E1138)-INDEX('PTRM input'!$G$277:$P$326,A28offset,$E1138))*OFFSET($F$7,0,$E1138))-SUM($G1138:AU1138))*(OFFSET('PTRM input'!$G$477,0,$E1138-1)/A28taxstdlife))))</f>
        <v>0</v>
      </c>
      <c r="AW1138" s="251">
        <f ca="1">IF(A28taxstdlife="n/a","n/a",IF(A28taxstdlife="",0,IF(AW$3&gt;(A28stdlife+$E1138),((INDEX('PTRM input'!$G$385:$P$434,A28offset,$E1138)-INDEX('PTRM input'!$G$277:$P$326,A28offset,$E1138))*OFFSET($F$7,0,$E1138))-SUM($G1138:AV1138),(((INDEX('PTRM input'!$G$385:$P$434,A28offset,$E1138)-INDEX('PTRM input'!$G$277:$P$326,A28offset,$E1138))*OFFSET($F$7,0,$E1138))-SUM($G1138:AV1138))*(OFFSET('PTRM input'!$G$477,0,$E1138-1)/A28taxstdlife))))</f>
        <v>0</v>
      </c>
      <c r="AX1138" s="251">
        <f ca="1">IF(A28taxstdlife="n/a","n/a",IF(A28taxstdlife="",0,IF(AX$3&gt;(A28stdlife+$E1138),((INDEX('PTRM input'!$G$385:$P$434,A28offset,$E1138)-INDEX('PTRM input'!$G$277:$P$326,A28offset,$E1138))*OFFSET($F$7,0,$E1138))-SUM($G1138:AW1138),(((INDEX('PTRM input'!$G$385:$P$434,A28offset,$E1138)-INDEX('PTRM input'!$G$277:$P$326,A28offset,$E1138))*OFFSET($F$7,0,$E1138))-SUM($G1138:AW1138))*(OFFSET('PTRM input'!$G$477,0,$E1138-1)/A28taxstdlife))))</f>
        <v>0</v>
      </c>
      <c r="AY1138" s="251">
        <f ca="1">IF(A28taxstdlife="n/a","n/a",IF(A28taxstdlife="",0,IF(AY$3&gt;(A28stdlife+$E1138),((INDEX('PTRM input'!$G$385:$P$434,A28offset,$E1138)-INDEX('PTRM input'!$G$277:$P$326,A28offset,$E1138))*OFFSET($F$7,0,$E1138))-SUM($G1138:AX1138),(((INDEX('PTRM input'!$G$385:$P$434,A28offset,$E1138)-INDEX('PTRM input'!$G$277:$P$326,A28offset,$E1138))*OFFSET($F$7,0,$E1138))-SUM($G1138:AX1138))*(OFFSET('PTRM input'!$G$477,0,$E1138-1)/A28taxstdlife))))</f>
        <v>0</v>
      </c>
      <c r="AZ1138" s="251">
        <f ca="1">IF(A28taxstdlife="n/a","n/a",IF(A28taxstdlife="",0,IF(AZ$3&gt;(A28stdlife+$E1138),((INDEX('PTRM input'!$G$385:$P$434,A28offset,$E1138)-INDEX('PTRM input'!$G$277:$P$326,A28offset,$E1138))*OFFSET($F$7,0,$E1138))-SUM($G1138:AY1138),(((INDEX('PTRM input'!$G$385:$P$434,A28offset,$E1138)-INDEX('PTRM input'!$G$277:$P$326,A28offset,$E1138))*OFFSET($F$7,0,$E1138))-SUM($G1138:AY1138))*(OFFSET('PTRM input'!$G$477,0,$E1138-1)/A28taxstdlife))))</f>
        <v>0</v>
      </c>
      <c r="BA1138" s="251">
        <f ca="1">IF(A28taxstdlife="n/a","n/a",IF(A28taxstdlife="",0,IF(BA$3&gt;(A28stdlife+$E1138),((INDEX('PTRM input'!$G$385:$P$434,A28offset,$E1138)-INDEX('PTRM input'!$G$277:$P$326,A28offset,$E1138))*OFFSET($F$7,0,$E1138))-SUM($G1138:AZ1138),(((INDEX('PTRM input'!$G$385:$P$434,A28offset,$E1138)-INDEX('PTRM input'!$G$277:$P$326,A28offset,$E1138))*OFFSET($F$7,0,$E1138))-SUM($G1138:AZ1138))*(OFFSET('PTRM input'!$G$477,0,$E1138-1)/A28taxstdlife))))</f>
        <v>0</v>
      </c>
      <c r="BB1138" s="251">
        <f ca="1">IF(A28taxstdlife="n/a","n/a",IF(A28taxstdlife="",0,IF(BB$3&gt;(A28stdlife+$E1138),((INDEX('PTRM input'!$G$385:$P$434,A28offset,$E1138)-INDEX('PTRM input'!$G$277:$P$326,A28offset,$E1138))*OFFSET($F$7,0,$E1138))-SUM($G1138:BA1138),(((INDEX('PTRM input'!$G$385:$P$434,A28offset,$E1138)-INDEX('PTRM input'!$G$277:$P$326,A28offset,$E1138))*OFFSET($F$7,0,$E1138))-SUM($G1138:BA1138))*(OFFSET('PTRM input'!$G$477,0,$E1138-1)/A28taxstdlife))))</f>
        <v>0</v>
      </c>
      <c r="BC1138" s="251">
        <f ca="1">IF(A28taxstdlife="n/a","n/a",IF(A28taxstdlife="",0,IF(BC$3&gt;(A28stdlife+$E1138),((INDEX('PTRM input'!$G$385:$P$434,A28offset,$E1138)-INDEX('PTRM input'!$G$277:$P$326,A28offset,$E1138))*OFFSET($F$7,0,$E1138))-SUM($G1138:BB1138),(((INDEX('PTRM input'!$G$385:$P$434,A28offset,$E1138)-INDEX('PTRM input'!$G$277:$P$326,A28offset,$E1138))*OFFSET($F$7,0,$E1138))-SUM($G1138:BB1138))*(OFFSET('PTRM input'!$G$477,0,$E1138-1)/A28taxstdlife))))</f>
        <v>0</v>
      </c>
      <c r="BD1138" s="251">
        <f ca="1">IF(A28taxstdlife="n/a","n/a",IF(A28taxstdlife="",0,IF(BD$3&gt;(A28stdlife+$E1138),((INDEX('PTRM input'!$G$385:$P$434,A28offset,$E1138)-INDEX('PTRM input'!$G$277:$P$326,A28offset,$E1138))*OFFSET($F$7,0,$E1138))-SUM($G1138:BC1138),(((INDEX('PTRM input'!$G$385:$P$434,A28offset,$E1138)-INDEX('PTRM input'!$G$277:$P$326,A28offset,$E1138))*OFFSET($F$7,0,$E1138))-SUM($G1138:BC1138))*(OFFSET('PTRM input'!$G$477,0,$E1138-1)/A28taxstdlife))))</f>
        <v>0</v>
      </c>
      <c r="BE1138" s="251">
        <f ca="1">IF(A28taxstdlife="n/a","n/a",IF(A28taxstdlife="",0,IF(BE$3&gt;(A28stdlife+$E1138),((INDEX('PTRM input'!$G$385:$P$434,A28offset,$E1138)-INDEX('PTRM input'!$G$277:$P$326,A28offset,$E1138))*OFFSET($F$7,0,$E1138))-SUM($G1138:BD1138),(((INDEX('PTRM input'!$G$385:$P$434,A28offset,$E1138)-INDEX('PTRM input'!$G$277:$P$326,A28offset,$E1138))*OFFSET($F$7,0,$E1138))-SUM($G1138:BD1138))*(OFFSET('PTRM input'!$G$477,0,$E1138-1)/A28taxstdlife))))</f>
        <v>0</v>
      </c>
      <c r="BF1138" s="251">
        <f ca="1">IF(A28taxstdlife="n/a","n/a",IF(A28taxstdlife="",0,IF(BF$3&gt;(A28stdlife+$E1138),((INDEX('PTRM input'!$G$385:$P$434,A28offset,$E1138)-INDEX('PTRM input'!$G$277:$P$326,A28offset,$E1138))*OFFSET($F$7,0,$E1138))-SUM($G1138:BE1138),(((INDEX('PTRM input'!$G$385:$P$434,A28offset,$E1138)-INDEX('PTRM input'!$G$277:$P$326,A28offset,$E1138))*OFFSET($F$7,0,$E1138))-SUM($G1138:BE1138))*(OFFSET('PTRM input'!$G$477,0,$E1138-1)/A28taxstdlife))))</f>
        <v>0</v>
      </c>
      <c r="BG1138" s="251">
        <f ca="1">IF(A28taxstdlife="n/a","n/a",IF(A28taxstdlife="",0,IF(BG$3&gt;(A28stdlife+$E1138),((INDEX('PTRM input'!$G$385:$P$434,A28offset,$E1138)-INDEX('PTRM input'!$G$277:$P$326,A28offset,$E1138))*OFFSET($F$7,0,$E1138))-SUM($G1138:BF1138),(((INDEX('PTRM input'!$G$385:$P$434,A28offset,$E1138)-INDEX('PTRM input'!$G$277:$P$326,A28offset,$E1138))*OFFSET($F$7,0,$E1138))-SUM($G1138:BF1138))*(OFFSET('PTRM input'!$G$477,0,$E1138-1)/A28taxstdlife))))</f>
        <v>0</v>
      </c>
      <c r="BH1138" s="251">
        <f ca="1">IF(A28taxstdlife="n/a","n/a",IF(A28taxstdlife="",0,IF(BH$3&gt;(A28stdlife+$E1138),((INDEX('PTRM input'!$G$385:$P$434,A28offset,$E1138)-INDEX('PTRM input'!$G$277:$P$326,A28offset,$E1138))*OFFSET($F$7,0,$E1138))-SUM($G1138:BG1138),(((INDEX('PTRM input'!$G$385:$P$434,A28offset,$E1138)-INDEX('PTRM input'!$G$277:$P$326,A28offset,$E1138))*OFFSET($F$7,0,$E1138))-SUM($G1138:BG1138))*(OFFSET('PTRM input'!$G$477,0,$E1138-1)/A28taxstdlife))))</f>
        <v>0</v>
      </c>
      <c r="BI1138" s="251">
        <f ca="1">IF(A28taxstdlife="n/a","n/a",IF(A28taxstdlife="",0,IF(BI$3&gt;(A28stdlife+$E1138),((INDEX('PTRM input'!$G$385:$P$434,A28offset,$E1138)-INDEX('PTRM input'!$G$277:$P$326,A28offset,$E1138))*OFFSET($F$7,0,$E1138))-SUM($G1138:BH1138),(((INDEX('PTRM input'!$G$385:$P$434,A28offset,$E1138)-INDEX('PTRM input'!$G$277:$P$326,A28offset,$E1138))*OFFSET($F$7,0,$E1138))-SUM($G1138:BH1138))*(OFFSET('PTRM input'!$G$477,0,$E1138-1)/A28taxstdlife))))</f>
        <v>0</v>
      </c>
      <c r="BJ1138" s="116"/>
      <c r="BK1138" s="116"/>
      <c r="BL1138" s="116"/>
      <c r="BM1138" s="116"/>
    </row>
    <row r="1139" spans="1:65" ht="12.75" hidden="1" customHeight="1" outlineLevel="2">
      <c r="A1139" s="366"/>
      <c r="B1139" s="19"/>
      <c r="C1139" s="18"/>
      <c r="D1139" s="760"/>
      <c r="E1139" s="86">
        <v>7</v>
      </c>
      <c r="F1139" s="356"/>
      <c r="G1139" s="434"/>
      <c r="H1139" s="435"/>
      <c r="I1139" s="435"/>
      <c r="J1139" s="435"/>
      <c r="K1139" s="435"/>
      <c r="L1139" s="435"/>
      <c r="M1139" s="619"/>
      <c r="N1139" s="251">
        <f ca="1">IF(A28taxstdlife="n/a","n/a",IF(A28taxstdlife="",0,IF(N$3&gt;(A28stdlife+$E1139),((INDEX('PTRM input'!$G$385:$P$434,A28offset,$E1139)-INDEX('PTRM input'!$G$277:$P$326,A28offset,$E1139))*OFFSET($F$7,0,$E1139))-SUM($G1139:M1139),(((INDEX('PTRM input'!$G$385:$P$434,A28offset,$E1139)-INDEX('PTRM input'!$G$277:$P$326,A28offset,$E1139))*OFFSET($F$7,0,$E1139))-SUM($G1139:M1139))*(OFFSET('PTRM input'!$G$477,0,$E1139-1)/A28taxstdlife))))</f>
        <v>0</v>
      </c>
      <c r="O1139" s="251">
        <f ca="1">IF(A28taxstdlife="n/a","n/a",IF(A28taxstdlife="",0,IF(O$3&gt;(A28stdlife+$E1139),((INDEX('PTRM input'!$G$385:$P$434,A28offset,$E1139)-INDEX('PTRM input'!$G$277:$P$326,A28offset,$E1139))*OFFSET($F$7,0,$E1139))-SUM($G1139:N1139),(((INDEX('PTRM input'!$G$385:$P$434,A28offset,$E1139)-INDEX('PTRM input'!$G$277:$P$326,A28offset,$E1139))*OFFSET($F$7,0,$E1139))-SUM($G1139:N1139))*(OFFSET('PTRM input'!$G$477,0,$E1139-1)/A28taxstdlife))))</f>
        <v>0</v>
      </c>
      <c r="P1139" s="251">
        <f ca="1">IF(A28taxstdlife="n/a","n/a",IF(A28taxstdlife="",0,IF(P$3&gt;(A28stdlife+$E1139),((INDEX('PTRM input'!$G$385:$P$434,A28offset,$E1139)-INDEX('PTRM input'!$G$277:$P$326,A28offset,$E1139))*OFFSET($F$7,0,$E1139))-SUM($G1139:O1139),(((INDEX('PTRM input'!$G$385:$P$434,A28offset,$E1139)-INDEX('PTRM input'!$G$277:$P$326,A28offset,$E1139))*OFFSET($F$7,0,$E1139))-SUM($G1139:O1139))*(OFFSET('PTRM input'!$G$477,0,$E1139-1)/A28taxstdlife))))</f>
        <v>0</v>
      </c>
      <c r="Q1139" s="251">
        <f ca="1">IF(A28taxstdlife="n/a","n/a",IF(A28taxstdlife="",0,IF(Q$3&gt;(A28stdlife+$E1139),((INDEX('PTRM input'!$G$385:$P$434,A28offset,$E1139)-INDEX('PTRM input'!$G$277:$P$326,A28offset,$E1139))*OFFSET($F$7,0,$E1139))-SUM($G1139:P1139),(((INDEX('PTRM input'!$G$385:$P$434,A28offset,$E1139)-INDEX('PTRM input'!$G$277:$P$326,A28offset,$E1139))*OFFSET($F$7,0,$E1139))-SUM($G1139:P1139))*(OFFSET('PTRM input'!$G$477,0,$E1139-1)/A28taxstdlife))))</f>
        <v>0</v>
      </c>
      <c r="R1139" s="251">
        <f ca="1">IF(A28taxstdlife="n/a","n/a",IF(A28taxstdlife="",0,IF(R$3&gt;(A28stdlife+$E1139),((INDEX('PTRM input'!$G$385:$P$434,A28offset,$E1139)-INDEX('PTRM input'!$G$277:$P$326,A28offset,$E1139))*OFFSET($F$7,0,$E1139))-SUM($G1139:Q1139),(((INDEX('PTRM input'!$G$385:$P$434,A28offset,$E1139)-INDEX('PTRM input'!$G$277:$P$326,A28offset,$E1139))*OFFSET($F$7,0,$E1139))-SUM($G1139:Q1139))*(OFFSET('PTRM input'!$G$477,0,$E1139-1)/A28taxstdlife))))</f>
        <v>0</v>
      </c>
      <c r="S1139" s="251">
        <f ca="1">IF(A28taxstdlife="n/a","n/a",IF(A28taxstdlife="",0,IF(S$3&gt;(A28stdlife+$E1139),((INDEX('PTRM input'!$G$385:$P$434,A28offset,$E1139)-INDEX('PTRM input'!$G$277:$P$326,A28offset,$E1139))*OFFSET($F$7,0,$E1139))-SUM($G1139:R1139),(((INDEX('PTRM input'!$G$385:$P$434,A28offset,$E1139)-INDEX('PTRM input'!$G$277:$P$326,A28offset,$E1139))*OFFSET($F$7,0,$E1139))-SUM($G1139:R1139))*(OFFSET('PTRM input'!$G$477,0,$E1139-1)/A28taxstdlife))))</f>
        <v>0</v>
      </c>
      <c r="T1139" s="251">
        <f ca="1">IF(A28taxstdlife="n/a","n/a",IF(A28taxstdlife="",0,IF(T$3&gt;(A28stdlife+$E1139),((INDEX('PTRM input'!$G$385:$P$434,A28offset,$E1139)-INDEX('PTRM input'!$G$277:$P$326,A28offset,$E1139))*OFFSET($F$7,0,$E1139))-SUM($G1139:S1139),(((INDEX('PTRM input'!$G$385:$P$434,A28offset,$E1139)-INDEX('PTRM input'!$G$277:$P$326,A28offset,$E1139))*OFFSET($F$7,0,$E1139))-SUM($G1139:S1139))*(OFFSET('PTRM input'!$G$477,0,$E1139-1)/A28taxstdlife))))</f>
        <v>0</v>
      </c>
      <c r="U1139" s="251">
        <f ca="1">IF(A28taxstdlife="n/a","n/a",IF(A28taxstdlife="",0,IF(U$3&gt;(A28stdlife+$E1139),((INDEX('PTRM input'!$G$385:$P$434,A28offset,$E1139)-INDEX('PTRM input'!$G$277:$P$326,A28offset,$E1139))*OFFSET($F$7,0,$E1139))-SUM($G1139:T1139),(((INDEX('PTRM input'!$G$385:$P$434,A28offset,$E1139)-INDEX('PTRM input'!$G$277:$P$326,A28offset,$E1139))*OFFSET($F$7,0,$E1139))-SUM($G1139:T1139))*(OFFSET('PTRM input'!$G$477,0,$E1139-1)/A28taxstdlife))))</f>
        <v>0</v>
      </c>
      <c r="V1139" s="251">
        <f ca="1">IF(A28taxstdlife="n/a","n/a",IF(A28taxstdlife="",0,IF(V$3&gt;(A28stdlife+$E1139),((INDEX('PTRM input'!$G$385:$P$434,A28offset,$E1139)-INDEX('PTRM input'!$G$277:$P$326,A28offset,$E1139))*OFFSET($F$7,0,$E1139))-SUM($G1139:U1139),(((INDEX('PTRM input'!$G$385:$P$434,A28offset,$E1139)-INDEX('PTRM input'!$G$277:$P$326,A28offset,$E1139))*OFFSET($F$7,0,$E1139))-SUM($G1139:U1139))*(OFFSET('PTRM input'!$G$477,0,$E1139-1)/A28taxstdlife))))</f>
        <v>0</v>
      </c>
      <c r="W1139" s="251">
        <f ca="1">IF(A28taxstdlife="n/a","n/a",IF(A28taxstdlife="",0,IF(W$3&gt;(A28stdlife+$E1139),((INDEX('PTRM input'!$G$385:$P$434,A28offset,$E1139)-INDEX('PTRM input'!$G$277:$P$326,A28offset,$E1139))*OFFSET($F$7,0,$E1139))-SUM($G1139:V1139),(((INDEX('PTRM input'!$G$385:$P$434,A28offset,$E1139)-INDEX('PTRM input'!$G$277:$P$326,A28offset,$E1139))*OFFSET($F$7,0,$E1139))-SUM($G1139:V1139))*(OFFSET('PTRM input'!$G$477,0,$E1139-1)/A28taxstdlife))))</f>
        <v>0</v>
      </c>
      <c r="X1139" s="251">
        <f ca="1">IF(A28taxstdlife="n/a","n/a",IF(A28taxstdlife="",0,IF(X$3&gt;(A28stdlife+$E1139),((INDEX('PTRM input'!$G$385:$P$434,A28offset,$E1139)-INDEX('PTRM input'!$G$277:$P$326,A28offset,$E1139))*OFFSET($F$7,0,$E1139))-SUM($G1139:W1139),(((INDEX('PTRM input'!$G$385:$P$434,A28offset,$E1139)-INDEX('PTRM input'!$G$277:$P$326,A28offset,$E1139))*OFFSET($F$7,0,$E1139))-SUM($G1139:W1139))*(OFFSET('PTRM input'!$G$477,0,$E1139-1)/A28taxstdlife))))</f>
        <v>0</v>
      </c>
      <c r="Y1139" s="251">
        <f ca="1">IF(A28taxstdlife="n/a","n/a",IF(A28taxstdlife="",0,IF(Y$3&gt;(A28stdlife+$E1139),((INDEX('PTRM input'!$G$385:$P$434,A28offset,$E1139)-INDEX('PTRM input'!$G$277:$P$326,A28offset,$E1139))*OFFSET($F$7,0,$E1139))-SUM($G1139:X1139),(((INDEX('PTRM input'!$G$385:$P$434,A28offset,$E1139)-INDEX('PTRM input'!$G$277:$P$326,A28offset,$E1139))*OFFSET($F$7,0,$E1139))-SUM($G1139:X1139))*(OFFSET('PTRM input'!$G$477,0,$E1139-1)/A28taxstdlife))))</f>
        <v>0</v>
      </c>
      <c r="Z1139" s="251">
        <f ca="1">IF(A28taxstdlife="n/a","n/a",IF(A28taxstdlife="",0,IF(Z$3&gt;(A28stdlife+$E1139),((INDEX('PTRM input'!$G$385:$P$434,A28offset,$E1139)-INDEX('PTRM input'!$G$277:$P$326,A28offset,$E1139))*OFFSET($F$7,0,$E1139))-SUM($G1139:Y1139),(((INDEX('PTRM input'!$G$385:$P$434,A28offset,$E1139)-INDEX('PTRM input'!$G$277:$P$326,A28offset,$E1139))*OFFSET($F$7,0,$E1139))-SUM($G1139:Y1139))*(OFFSET('PTRM input'!$G$477,0,$E1139-1)/A28taxstdlife))))</f>
        <v>0</v>
      </c>
      <c r="AA1139" s="251">
        <f ca="1">IF(A28taxstdlife="n/a","n/a",IF(A28taxstdlife="",0,IF(AA$3&gt;(A28stdlife+$E1139),((INDEX('PTRM input'!$G$385:$P$434,A28offset,$E1139)-INDEX('PTRM input'!$G$277:$P$326,A28offset,$E1139))*OFFSET($F$7,0,$E1139))-SUM($G1139:Z1139),(((INDEX('PTRM input'!$G$385:$P$434,A28offset,$E1139)-INDEX('PTRM input'!$G$277:$P$326,A28offset,$E1139))*OFFSET($F$7,0,$E1139))-SUM($G1139:Z1139))*(OFFSET('PTRM input'!$G$477,0,$E1139-1)/A28taxstdlife))))</f>
        <v>0</v>
      </c>
      <c r="AB1139" s="251">
        <f ca="1">IF(A28taxstdlife="n/a","n/a",IF(A28taxstdlife="",0,IF(AB$3&gt;(A28stdlife+$E1139),((INDEX('PTRM input'!$G$385:$P$434,A28offset,$E1139)-INDEX('PTRM input'!$G$277:$P$326,A28offset,$E1139))*OFFSET($F$7,0,$E1139))-SUM($G1139:AA1139),(((INDEX('PTRM input'!$G$385:$P$434,A28offset,$E1139)-INDEX('PTRM input'!$G$277:$P$326,A28offset,$E1139))*OFFSET($F$7,0,$E1139))-SUM($G1139:AA1139))*(OFFSET('PTRM input'!$G$477,0,$E1139-1)/A28taxstdlife))))</f>
        <v>0</v>
      </c>
      <c r="AC1139" s="251">
        <f ca="1">IF(A28taxstdlife="n/a","n/a",IF(A28taxstdlife="",0,IF(AC$3&gt;(A28stdlife+$E1139),((INDEX('PTRM input'!$G$385:$P$434,A28offset,$E1139)-INDEX('PTRM input'!$G$277:$P$326,A28offset,$E1139))*OFFSET($F$7,0,$E1139))-SUM($G1139:AB1139),(((INDEX('PTRM input'!$G$385:$P$434,A28offset,$E1139)-INDEX('PTRM input'!$G$277:$P$326,A28offset,$E1139))*OFFSET($F$7,0,$E1139))-SUM($G1139:AB1139))*(OFFSET('PTRM input'!$G$477,0,$E1139-1)/A28taxstdlife))))</f>
        <v>0</v>
      </c>
      <c r="AD1139" s="251">
        <f ca="1">IF(A28taxstdlife="n/a","n/a",IF(A28taxstdlife="",0,IF(AD$3&gt;(A28stdlife+$E1139),((INDEX('PTRM input'!$G$385:$P$434,A28offset,$E1139)-INDEX('PTRM input'!$G$277:$P$326,A28offset,$E1139))*OFFSET($F$7,0,$E1139))-SUM($G1139:AC1139),(((INDEX('PTRM input'!$G$385:$P$434,A28offset,$E1139)-INDEX('PTRM input'!$G$277:$P$326,A28offset,$E1139))*OFFSET($F$7,0,$E1139))-SUM($G1139:AC1139))*(OFFSET('PTRM input'!$G$477,0,$E1139-1)/A28taxstdlife))))</f>
        <v>0</v>
      </c>
      <c r="AE1139" s="251">
        <f ca="1">IF(A28taxstdlife="n/a","n/a",IF(A28taxstdlife="",0,IF(AE$3&gt;(A28stdlife+$E1139),((INDEX('PTRM input'!$G$385:$P$434,A28offset,$E1139)-INDEX('PTRM input'!$G$277:$P$326,A28offset,$E1139))*OFFSET($F$7,0,$E1139))-SUM($G1139:AD1139),(((INDEX('PTRM input'!$G$385:$P$434,A28offset,$E1139)-INDEX('PTRM input'!$G$277:$P$326,A28offset,$E1139))*OFFSET($F$7,0,$E1139))-SUM($G1139:AD1139))*(OFFSET('PTRM input'!$G$477,0,$E1139-1)/A28taxstdlife))))</f>
        <v>0</v>
      </c>
      <c r="AF1139" s="251">
        <f ca="1">IF(A28taxstdlife="n/a","n/a",IF(A28taxstdlife="",0,IF(AF$3&gt;(A28stdlife+$E1139),((INDEX('PTRM input'!$G$385:$P$434,A28offset,$E1139)-INDEX('PTRM input'!$G$277:$P$326,A28offset,$E1139))*OFFSET($F$7,0,$E1139))-SUM($G1139:AE1139),(((INDEX('PTRM input'!$G$385:$P$434,A28offset,$E1139)-INDEX('PTRM input'!$G$277:$P$326,A28offset,$E1139))*OFFSET($F$7,0,$E1139))-SUM($G1139:AE1139))*(OFFSET('PTRM input'!$G$477,0,$E1139-1)/A28taxstdlife))))</f>
        <v>0</v>
      </c>
      <c r="AG1139" s="251">
        <f ca="1">IF(A28taxstdlife="n/a","n/a",IF(A28taxstdlife="",0,IF(AG$3&gt;(A28stdlife+$E1139),((INDEX('PTRM input'!$G$385:$P$434,A28offset,$E1139)-INDEX('PTRM input'!$G$277:$P$326,A28offset,$E1139))*OFFSET($F$7,0,$E1139))-SUM($G1139:AF1139),(((INDEX('PTRM input'!$G$385:$P$434,A28offset,$E1139)-INDEX('PTRM input'!$G$277:$P$326,A28offset,$E1139))*OFFSET($F$7,0,$E1139))-SUM($G1139:AF1139))*(OFFSET('PTRM input'!$G$477,0,$E1139-1)/A28taxstdlife))))</f>
        <v>0</v>
      </c>
      <c r="AH1139" s="251">
        <f ca="1">IF(A28taxstdlife="n/a","n/a",IF(A28taxstdlife="",0,IF(AH$3&gt;(A28stdlife+$E1139),((INDEX('PTRM input'!$G$385:$P$434,A28offset,$E1139)-INDEX('PTRM input'!$G$277:$P$326,A28offset,$E1139))*OFFSET($F$7,0,$E1139))-SUM($G1139:AG1139),(((INDEX('PTRM input'!$G$385:$P$434,A28offset,$E1139)-INDEX('PTRM input'!$G$277:$P$326,A28offset,$E1139))*OFFSET($F$7,0,$E1139))-SUM($G1139:AG1139))*(OFFSET('PTRM input'!$G$477,0,$E1139-1)/A28taxstdlife))))</f>
        <v>0</v>
      </c>
      <c r="AI1139" s="251">
        <f ca="1">IF(A28taxstdlife="n/a","n/a",IF(A28taxstdlife="",0,IF(AI$3&gt;(A28stdlife+$E1139),((INDEX('PTRM input'!$G$385:$P$434,A28offset,$E1139)-INDEX('PTRM input'!$G$277:$P$326,A28offset,$E1139))*OFFSET($F$7,0,$E1139))-SUM($G1139:AH1139),(((INDEX('PTRM input'!$G$385:$P$434,A28offset,$E1139)-INDEX('PTRM input'!$G$277:$P$326,A28offset,$E1139))*OFFSET($F$7,0,$E1139))-SUM($G1139:AH1139))*(OFFSET('PTRM input'!$G$477,0,$E1139-1)/A28taxstdlife))))</f>
        <v>0</v>
      </c>
      <c r="AJ1139" s="251">
        <f ca="1">IF(A28taxstdlife="n/a","n/a",IF(A28taxstdlife="",0,IF(AJ$3&gt;(A28stdlife+$E1139),((INDEX('PTRM input'!$G$385:$P$434,A28offset,$E1139)-INDEX('PTRM input'!$G$277:$P$326,A28offset,$E1139))*OFFSET($F$7,0,$E1139))-SUM($G1139:AI1139),(((INDEX('PTRM input'!$G$385:$P$434,A28offset,$E1139)-INDEX('PTRM input'!$G$277:$P$326,A28offset,$E1139))*OFFSET($F$7,0,$E1139))-SUM($G1139:AI1139))*(OFFSET('PTRM input'!$G$477,0,$E1139-1)/A28taxstdlife))))</f>
        <v>0</v>
      </c>
      <c r="AK1139" s="251">
        <f ca="1">IF(A28taxstdlife="n/a","n/a",IF(A28taxstdlife="",0,IF(AK$3&gt;(A28stdlife+$E1139),((INDEX('PTRM input'!$G$385:$P$434,A28offset,$E1139)-INDEX('PTRM input'!$G$277:$P$326,A28offset,$E1139))*OFFSET($F$7,0,$E1139))-SUM($G1139:AJ1139),(((INDEX('PTRM input'!$G$385:$P$434,A28offset,$E1139)-INDEX('PTRM input'!$G$277:$P$326,A28offset,$E1139))*OFFSET($F$7,0,$E1139))-SUM($G1139:AJ1139))*(OFFSET('PTRM input'!$G$477,0,$E1139-1)/A28taxstdlife))))</f>
        <v>0</v>
      </c>
      <c r="AL1139" s="251">
        <f ca="1">IF(A28taxstdlife="n/a","n/a",IF(A28taxstdlife="",0,IF(AL$3&gt;(A28stdlife+$E1139),((INDEX('PTRM input'!$G$385:$P$434,A28offset,$E1139)-INDEX('PTRM input'!$G$277:$P$326,A28offset,$E1139))*OFFSET($F$7,0,$E1139))-SUM($G1139:AK1139),(((INDEX('PTRM input'!$G$385:$P$434,A28offset,$E1139)-INDEX('PTRM input'!$G$277:$P$326,A28offset,$E1139))*OFFSET($F$7,0,$E1139))-SUM($G1139:AK1139))*(OFFSET('PTRM input'!$G$477,0,$E1139-1)/A28taxstdlife))))</f>
        <v>0</v>
      </c>
      <c r="AM1139" s="251">
        <f ca="1">IF(A28taxstdlife="n/a","n/a",IF(A28taxstdlife="",0,IF(AM$3&gt;(A28stdlife+$E1139),((INDEX('PTRM input'!$G$385:$P$434,A28offset,$E1139)-INDEX('PTRM input'!$G$277:$P$326,A28offset,$E1139))*OFFSET($F$7,0,$E1139))-SUM($G1139:AL1139),(((INDEX('PTRM input'!$G$385:$P$434,A28offset,$E1139)-INDEX('PTRM input'!$G$277:$P$326,A28offset,$E1139))*OFFSET($F$7,0,$E1139))-SUM($G1139:AL1139))*(OFFSET('PTRM input'!$G$477,0,$E1139-1)/A28taxstdlife))))</f>
        <v>0</v>
      </c>
      <c r="AN1139" s="251">
        <f ca="1">IF(A28taxstdlife="n/a","n/a",IF(A28taxstdlife="",0,IF(AN$3&gt;(A28stdlife+$E1139),((INDEX('PTRM input'!$G$385:$P$434,A28offset,$E1139)-INDEX('PTRM input'!$G$277:$P$326,A28offset,$E1139))*OFFSET($F$7,0,$E1139))-SUM($G1139:AM1139),(((INDEX('PTRM input'!$G$385:$P$434,A28offset,$E1139)-INDEX('PTRM input'!$G$277:$P$326,A28offset,$E1139))*OFFSET($F$7,0,$E1139))-SUM($G1139:AM1139))*(OFFSET('PTRM input'!$G$477,0,$E1139-1)/A28taxstdlife))))</f>
        <v>0</v>
      </c>
      <c r="AO1139" s="251">
        <f ca="1">IF(A28taxstdlife="n/a","n/a",IF(A28taxstdlife="",0,IF(AO$3&gt;(A28stdlife+$E1139),((INDEX('PTRM input'!$G$385:$P$434,A28offset,$E1139)-INDEX('PTRM input'!$G$277:$P$326,A28offset,$E1139))*OFFSET($F$7,0,$E1139))-SUM($G1139:AN1139),(((INDEX('PTRM input'!$G$385:$P$434,A28offset,$E1139)-INDEX('PTRM input'!$G$277:$P$326,A28offset,$E1139))*OFFSET($F$7,0,$E1139))-SUM($G1139:AN1139))*(OFFSET('PTRM input'!$G$477,0,$E1139-1)/A28taxstdlife))))</f>
        <v>0</v>
      </c>
      <c r="AP1139" s="251">
        <f ca="1">IF(A28taxstdlife="n/a","n/a",IF(A28taxstdlife="",0,IF(AP$3&gt;(A28stdlife+$E1139),((INDEX('PTRM input'!$G$385:$P$434,A28offset,$E1139)-INDEX('PTRM input'!$G$277:$P$326,A28offset,$E1139))*OFFSET($F$7,0,$E1139))-SUM($G1139:AO1139),(((INDEX('PTRM input'!$G$385:$P$434,A28offset,$E1139)-INDEX('PTRM input'!$G$277:$P$326,A28offset,$E1139))*OFFSET($F$7,0,$E1139))-SUM($G1139:AO1139))*(OFFSET('PTRM input'!$G$477,0,$E1139-1)/A28taxstdlife))))</f>
        <v>0</v>
      </c>
      <c r="AQ1139" s="251">
        <f ca="1">IF(A28taxstdlife="n/a","n/a",IF(A28taxstdlife="",0,IF(AQ$3&gt;(A28stdlife+$E1139),((INDEX('PTRM input'!$G$385:$P$434,A28offset,$E1139)-INDEX('PTRM input'!$G$277:$P$326,A28offset,$E1139))*OFFSET($F$7,0,$E1139))-SUM($G1139:AP1139),(((INDEX('PTRM input'!$G$385:$P$434,A28offset,$E1139)-INDEX('PTRM input'!$G$277:$P$326,A28offset,$E1139))*OFFSET($F$7,0,$E1139))-SUM($G1139:AP1139))*(OFFSET('PTRM input'!$G$477,0,$E1139-1)/A28taxstdlife))))</f>
        <v>0</v>
      </c>
      <c r="AR1139" s="251">
        <f ca="1">IF(A28taxstdlife="n/a","n/a",IF(A28taxstdlife="",0,IF(AR$3&gt;(A28stdlife+$E1139),((INDEX('PTRM input'!$G$385:$P$434,A28offset,$E1139)-INDEX('PTRM input'!$G$277:$P$326,A28offset,$E1139))*OFFSET($F$7,0,$E1139))-SUM($G1139:AQ1139),(((INDEX('PTRM input'!$G$385:$P$434,A28offset,$E1139)-INDEX('PTRM input'!$G$277:$P$326,A28offset,$E1139))*OFFSET($F$7,0,$E1139))-SUM($G1139:AQ1139))*(OFFSET('PTRM input'!$G$477,0,$E1139-1)/A28taxstdlife))))</f>
        <v>0</v>
      </c>
      <c r="AS1139" s="251">
        <f ca="1">IF(A28taxstdlife="n/a","n/a",IF(A28taxstdlife="",0,IF(AS$3&gt;(A28stdlife+$E1139),((INDEX('PTRM input'!$G$385:$P$434,A28offset,$E1139)-INDEX('PTRM input'!$G$277:$P$326,A28offset,$E1139))*OFFSET($F$7,0,$E1139))-SUM($G1139:AR1139),(((INDEX('PTRM input'!$G$385:$P$434,A28offset,$E1139)-INDEX('PTRM input'!$G$277:$P$326,A28offset,$E1139))*OFFSET($F$7,0,$E1139))-SUM($G1139:AR1139))*(OFFSET('PTRM input'!$G$477,0,$E1139-1)/A28taxstdlife))))</f>
        <v>0</v>
      </c>
      <c r="AT1139" s="251">
        <f ca="1">IF(A28taxstdlife="n/a","n/a",IF(A28taxstdlife="",0,IF(AT$3&gt;(A28stdlife+$E1139),((INDEX('PTRM input'!$G$385:$P$434,A28offset,$E1139)-INDEX('PTRM input'!$G$277:$P$326,A28offset,$E1139))*OFFSET($F$7,0,$E1139))-SUM($G1139:AS1139),(((INDEX('PTRM input'!$G$385:$P$434,A28offset,$E1139)-INDEX('PTRM input'!$G$277:$P$326,A28offset,$E1139))*OFFSET($F$7,0,$E1139))-SUM($G1139:AS1139))*(OFFSET('PTRM input'!$G$477,0,$E1139-1)/A28taxstdlife))))</f>
        <v>0</v>
      </c>
      <c r="AU1139" s="251">
        <f ca="1">IF(A28taxstdlife="n/a","n/a",IF(A28taxstdlife="",0,IF(AU$3&gt;(A28stdlife+$E1139),((INDEX('PTRM input'!$G$385:$P$434,A28offset,$E1139)-INDEX('PTRM input'!$G$277:$P$326,A28offset,$E1139))*OFFSET($F$7,0,$E1139))-SUM($G1139:AT1139),(((INDEX('PTRM input'!$G$385:$P$434,A28offset,$E1139)-INDEX('PTRM input'!$G$277:$P$326,A28offset,$E1139))*OFFSET($F$7,0,$E1139))-SUM($G1139:AT1139))*(OFFSET('PTRM input'!$G$477,0,$E1139-1)/A28taxstdlife))))</f>
        <v>0</v>
      </c>
      <c r="AV1139" s="251">
        <f ca="1">IF(A28taxstdlife="n/a","n/a",IF(A28taxstdlife="",0,IF(AV$3&gt;(A28stdlife+$E1139),((INDEX('PTRM input'!$G$385:$P$434,A28offset,$E1139)-INDEX('PTRM input'!$G$277:$P$326,A28offset,$E1139))*OFFSET($F$7,0,$E1139))-SUM($G1139:AU1139),(((INDEX('PTRM input'!$G$385:$P$434,A28offset,$E1139)-INDEX('PTRM input'!$G$277:$P$326,A28offset,$E1139))*OFFSET($F$7,0,$E1139))-SUM($G1139:AU1139))*(OFFSET('PTRM input'!$G$477,0,$E1139-1)/A28taxstdlife))))</f>
        <v>0</v>
      </c>
      <c r="AW1139" s="251">
        <f ca="1">IF(A28taxstdlife="n/a","n/a",IF(A28taxstdlife="",0,IF(AW$3&gt;(A28stdlife+$E1139),((INDEX('PTRM input'!$G$385:$P$434,A28offset,$E1139)-INDEX('PTRM input'!$G$277:$P$326,A28offset,$E1139))*OFFSET($F$7,0,$E1139))-SUM($G1139:AV1139),(((INDEX('PTRM input'!$G$385:$P$434,A28offset,$E1139)-INDEX('PTRM input'!$G$277:$P$326,A28offset,$E1139))*OFFSET($F$7,0,$E1139))-SUM($G1139:AV1139))*(OFFSET('PTRM input'!$G$477,0,$E1139-1)/A28taxstdlife))))</f>
        <v>0</v>
      </c>
      <c r="AX1139" s="251">
        <f ca="1">IF(A28taxstdlife="n/a","n/a",IF(A28taxstdlife="",0,IF(AX$3&gt;(A28stdlife+$E1139),((INDEX('PTRM input'!$G$385:$P$434,A28offset,$E1139)-INDEX('PTRM input'!$G$277:$P$326,A28offset,$E1139))*OFFSET($F$7,0,$E1139))-SUM($G1139:AW1139),(((INDEX('PTRM input'!$G$385:$P$434,A28offset,$E1139)-INDEX('PTRM input'!$G$277:$P$326,A28offset,$E1139))*OFFSET($F$7,0,$E1139))-SUM($G1139:AW1139))*(OFFSET('PTRM input'!$G$477,0,$E1139-1)/A28taxstdlife))))</f>
        <v>0</v>
      </c>
      <c r="AY1139" s="251">
        <f ca="1">IF(A28taxstdlife="n/a","n/a",IF(A28taxstdlife="",0,IF(AY$3&gt;(A28stdlife+$E1139),((INDEX('PTRM input'!$G$385:$P$434,A28offset,$E1139)-INDEX('PTRM input'!$G$277:$P$326,A28offset,$E1139))*OFFSET($F$7,0,$E1139))-SUM($G1139:AX1139),(((INDEX('PTRM input'!$G$385:$P$434,A28offset,$E1139)-INDEX('PTRM input'!$G$277:$P$326,A28offset,$E1139))*OFFSET($F$7,0,$E1139))-SUM($G1139:AX1139))*(OFFSET('PTRM input'!$G$477,0,$E1139-1)/A28taxstdlife))))</f>
        <v>0</v>
      </c>
      <c r="AZ1139" s="251">
        <f ca="1">IF(A28taxstdlife="n/a","n/a",IF(A28taxstdlife="",0,IF(AZ$3&gt;(A28stdlife+$E1139),((INDEX('PTRM input'!$G$385:$P$434,A28offset,$E1139)-INDEX('PTRM input'!$G$277:$P$326,A28offset,$E1139))*OFFSET($F$7,0,$E1139))-SUM($G1139:AY1139),(((INDEX('PTRM input'!$G$385:$P$434,A28offset,$E1139)-INDEX('PTRM input'!$G$277:$P$326,A28offset,$E1139))*OFFSET($F$7,0,$E1139))-SUM($G1139:AY1139))*(OFFSET('PTRM input'!$G$477,0,$E1139-1)/A28taxstdlife))))</f>
        <v>0</v>
      </c>
      <c r="BA1139" s="251">
        <f ca="1">IF(A28taxstdlife="n/a","n/a",IF(A28taxstdlife="",0,IF(BA$3&gt;(A28stdlife+$E1139),((INDEX('PTRM input'!$G$385:$P$434,A28offset,$E1139)-INDEX('PTRM input'!$G$277:$P$326,A28offset,$E1139))*OFFSET($F$7,0,$E1139))-SUM($G1139:AZ1139),(((INDEX('PTRM input'!$G$385:$P$434,A28offset,$E1139)-INDEX('PTRM input'!$G$277:$P$326,A28offset,$E1139))*OFFSET($F$7,0,$E1139))-SUM($G1139:AZ1139))*(OFFSET('PTRM input'!$G$477,0,$E1139-1)/A28taxstdlife))))</f>
        <v>0</v>
      </c>
      <c r="BB1139" s="251">
        <f ca="1">IF(A28taxstdlife="n/a","n/a",IF(A28taxstdlife="",0,IF(BB$3&gt;(A28stdlife+$E1139),((INDEX('PTRM input'!$G$385:$P$434,A28offset,$E1139)-INDEX('PTRM input'!$G$277:$P$326,A28offset,$E1139))*OFFSET($F$7,0,$E1139))-SUM($G1139:BA1139),(((INDEX('PTRM input'!$G$385:$P$434,A28offset,$E1139)-INDEX('PTRM input'!$G$277:$P$326,A28offset,$E1139))*OFFSET($F$7,0,$E1139))-SUM($G1139:BA1139))*(OFFSET('PTRM input'!$G$477,0,$E1139-1)/A28taxstdlife))))</f>
        <v>0</v>
      </c>
      <c r="BC1139" s="251">
        <f ca="1">IF(A28taxstdlife="n/a","n/a",IF(A28taxstdlife="",0,IF(BC$3&gt;(A28stdlife+$E1139),((INDEX('PTRM input'!$G$385:$P$434,A28offset,$E1139)-INDEX('PTRM input'!$G$277:$P$326,A28offset,$E1139))*OFFSET($F$7,0,$E1139))-SUM($G1139:BB1139),(((INDEX('PTRM input'!$G$385:$P$434,A28offset,$E1139)-INDEX('PTRM input'!$G$277:$P$326,A28offset,$E1139))*OFFSET($F$7,0,$E1139))-SUM($G1139:BB1139))*(OFFSET('PTRM input'!$G$477,0,$E1139-1)/A28taxstdlife))))</f>
        <v>0</v>
      </c>
      <c r="BD1139" s="251">
        <f ca="1">IF(A28taxstdlife="n/a","n/a",IF(A28taxstdlife="",0,IF(BD$3&gt;(A28stdlife+$E1139),((INDEX('PTRM input'!$G$385:$P$434,A28offset,$E1139)-INDEX('PTRM input'!$G$277:$P$326,A28offset,$E1139))*OFFSET($F$7,0,$E1139))-SUM($G1139:BC1139),(((INDEX('PTRM input'!$G$385:$P$434,A28offset,$E1139)-INDEX('PTRM input'!$G$277:$P$326,A28offset,$E1139))*OFFSET($F$7,0,$E1139))-SUM($G1139:BC1139))*(OFFSET('PTRM input'!$G$477,0,$E1139-1)/A28taxstdlife))))</f>
        <v>0</v>
      </c>
      <c r="BE1139" s="251">
        <f ca="1">IF(A28taxstdlife="n/a","n/a",IF(A28taxstdlife="",0,IF(BE$3&gt;(A28stdlife+$E1139),((INDEX('PTRM input'!$G$385:$P$434,A28offset,$E1139)-INDEX('PTRM input'!$G$277:$P$326,A28offset,$E1139))*OFFSET($F$7,0,$E1139))-SUM($G1139:BD1139),(((INDEX('PTRM input'!$G$385:$P$434,A28offset,$E1139)-INDEX('PTRM input'!$G$277:$P$326,A28offset,$E1139))*OFFSET($F$7,0,$E1139))-SUM($G1139:BD1139))*(OFFSET('PTRM input'!$G$477,0,$E1139-1)/A28taxstdlife))))</f>
        <v>0</v>
      </c>
      <c r="BF1139" s="251">
        <f ca="1">IF(A28taxstdlife="n/a","n/a",IF(A28taxstdlife="",0,IF(BF$3&gt;(A28stdlife+$E1139),((INDEX('PTRM input'!$G$385:$P$434,A28offset,$E1139)-INDEX('PTRM input'!$G$277:$P$326,A28offset,$E1139))*OFFSET($F$7,0,$E1139))-SUM($G1139:BE1139),(((INDEX('PTRM input'!$G$385:$P$434,A28offset,$E1139)-INDEX('PTRM input'!$G$277:$P$326,A28offset,$E1139))*OFFSET($F$7,0,$E1139))-SUM($G1139:BE1139))*(OFFSET('PTRM input'!$G$477,0,$E1139-1)/A28taxstdlife))))</f>
        <v>0</v>
      </c>
      <c r="BG1139" s="251">
        <f ca="1">IF(A28taxstdlife="n/a","n/a",IF(A28taxstdlife="",0,IF(BG$3&gt;(A28stdlife+$E1139),((INDEX('PTRM input'!$G$385:$P$434,A28offset,$E1139)-INDEX('PTRM input'!$G$277:$P$326,A28offset,$E1139))*OFFSET($F$7,0,$E1139))-SUM($G1139:BF1139),(((INDEX('PTRM input'!$G$385:$P$434,A28offset,$E1139)-INDEX('PTRM input'!$G$277:$P$326,A28offset,$E1139))*OFFSET($F$7,0,$E1139))-SUM($G1139:BF1139))*(OFFSET('PTRM input'!$G$477,0,$E1139-1)/A28taxstdlife))))</f>
        <v>0</v>
      </c>
      <c r="BH1139" s="251">
        <f ca="1">IF(A28taxstdlife="n/a","n/a",IF(A28taxstdlife="",0,IF(BH$3&gt;(A28stdlife+$E1139),((INDEX('PTRM input'!$G$385:$P$434,A28offset,$E1139)-INDEX('PTRM input'!$G$277:$P$326,A28offset,$E1139))*OFFSET($F$7,0,$E1139))-SUM($G1139:BG1139),(((INDEX('PTRM input'!$G$385:$P$434,A28offset,$E1139)-INDEX('PTRM input'!$G$277:$P$326,A28offset,$E1139))*OFFSET($F$7,0,$E1139))-SUM($G1139:BG1139))*(OFFSET('PTRM input'!$G$477,0,$E1139-1)/A28taxstdlife))))</f>
        <v>0</v>
      </c>
      <c r="BI1139" s="251">
        <f ca="1">IF(A28taxstdlife="n/a","n/a",IF(A28taxstdlife="",0,IF(BI$3&gt;(A28stdlife+$E1139),((INDEX('PTRM input'!$G$385:$P$434,A28offset,$E1139)-INDEX('PTRM input'!$G$277:$P$326,A28offset,$E1139))*OFFSET($F$7,0,$E1139))-SUM($G1139:BH1139),(((INDEX('PTRM input'!$G$385:$P$434,A28offset,$E1139)-INDEX('PTRM input'!$G$277:$P$326,A28offset,$E1139))*OFFSET($F$7,0,$E1139))-SUM($G1139:BH1139))*(OFFSET('PTRM input'!$G$477,0,$E1139-1)/A28taxstdlife))))</f>
        <v>0</v>
      </c>
      <c r="BJ1139" s="116"/>
      <c r="BK1139" s="116"/>
      <c r="BL1139" s="116"/>
      <c r="BM1139" s="116"/>
    </row>
    <row r="1140" spans="1:65" ht="12.75" hidden="1" customHeight="1" outlineLevel="2">
      <c r="A1140" s="366"/>
      <c r="B1140" s="19"/>
      <c r="C1140" s="18"/>
      <c r="D1140" s="760"/>
      <c r="E1140" s="86">
        <v>8</v>
      </c>
      <c r="F1140" s="356"/>
      <c r="G1140" s="434"/>
      <c r="H1140" s="435"/>
      <c r="I1140" s="435"/>
      <c r="J1140" s="435"/>
      <c r="K1140" s="435"/>
      <c r="L1140" s="435"/>
      <c r="M1140" s="435"/>
      <c r="N1140" s="619"/>
      <c r="O1140" s="251">
        <f ca="1">IF(A28taxstdlife="n/a","n/a",IF(A28taxstdlife="",0,IF(O$3&gt;(A28stdlife+$E1140),((INDEX('PTRM input'!$G$385:$P$434,A28offset,$E1140)-INDEX('PTRM input'!$G$277:$P$326,A28offset,$E1140))*OFFSET($F$7,0,$E1140))-SUM($G1140:N1140),(((INDEX('PTRM input'!$G$385:$P$434,A28offset,$E1140)-INDEX('PTRM input'!$G$277:$P$326,A28offset,$E1140))*OFFSET($F$7,0,$E1140))-SUM($G1140:N1140))*(OFFSET('PTRM input'!$G$477,0,$E1140-1)/A28taxstdlife))))</f>
        <v>0</v>
      </c>
      <c r="P1140" s="251">
        <f ca="1">IF(A28taxstdlife="n/a","n/a",IF(A28taxstdlife="",0,IF(P$3&gt;(A28stdlife+$E1140),((INDEX('PTRM input'!$G$385:$P$434,A28offset,$E1140)-INDEX('PTRM input'!$G$277:$P$326,A28offset,$E1140))*OFFSET($F$7,0,$E1140))-SUM($G1140:O1140),(((INDEX('PTRM input'!$G$385:$P$434,A28offset,$E1140)-INDEX('PTRM input'!$G$277:$P$326,A28offset,$E1140))*OFFSET($F$7,0,$E1140))-SUM($G1140:O1140))*(OFFSET('PTRM input'!$G$477,0,$E1140-1)/A28taxstdlife))))</f>
        <v>0</v>
      </c>
      <c r="Q1140" s="251">
        <f ca="1">IF(A28taxstdlife="n/a","n/a",IF(A28taxstdlife="",0,IF(Q$3&gt;(A28stdlife+$E1140),((INDEX('PTRM input'!$G$385:$P$434,A28offset,$E1140)-INDEX('PTRM input'!$G$277:$P$326,A28offset,$E1140))*OFFSET($F$7,0,$E1140))-SUM($G1140:P1140),(((INDEX('PTRM input'!$G$385:$P$434,A28offset,$E1140)-INDEX('PTRM input'!$G$277:$P$326,A28offset,$E1140))*OFFSET($F$7,0,$E1140))-SUM($G1140:P1140))*(OFFSET('PTRM input'!$G$477,0,$E1140-1)/A28taxstdlife))))</f>
        <v>0</v>
      </c>
      <c r="R1140" s="251">
        <f ca="1">IF(A28taxstdlife="n/a","n/a",IF(A28taxstdlife="",0,IF(R$3&gt;(A28stdlife+$E1140),((INDEX('PTRM input'!$G$385:$P$434,A28offset,$E1140)-INDEX('PTRM input'!$G$277:$P$326,A28offset,$E1140))*OFFSET($F$7,0,$E1140))-SUM($G1140:Q1140),(((INDEX('PTRM input'!$G$385:$P$434,A28offset,$E1140)-INDEX('PTRM input'!$G$277:$P$326,A28offset,$E1140))*OFFSET($F$7,0,$E1140))-SUM($G1140:Q1140))*(OFFSET('PTRM input'!$G$477,0,$E1140-1)/A28taxstdlife))))</f>
        <v>0</v>
      </c>
      <c r="S1140" s="251">
        <f ca="1">IF(A28taxstdlife="n/a","n/a",IF(A28taxstdlife="",0,IF(S$3&gt;(A28stdlife+$E1140),((INDEX('PTRM input'!$G$385:$P$434,A28offset,$E1140)-INDEX('PTRM input'!$G$277:$P$326,A28offset,$E1140))*OFFSET($F$7,0,$E1140))-SUM($G1140:R1140),(((INDEX('PTRM input'!$G$385:$P$434,A28offset,$E1140)-INDEX('PTRM input'!$G$277:$P$326,A28offset,$E1140))*OFFSET($F$7,0,$E1140))-SUM($G1140:R1140))*(OFFSET('PTRM input'!$G$477,0,$E1140-1)/A28taxstdlife))))</f>
        <v>0</v>
      </c>
      <c r="T1140" s="251">
        <f ca="1">IF(A28taxstdlife="n/a","n/a",IF(A28taxstdlife="",0,IF(T$3&gt;(A28stdlife+$E1140),((INDEX('PTRM input'!$G$385:$P$434,A28offset,$E1140)-INDEX('PTRM input'!$G$277:$P$326,A28offset,$E1140))*OFFSET($F$7,0,$E1140))-SUM($G1140:S1140),(((INDEX('PTRM input'!$G$385:$P$434,A28offset,$E1140)-INDEX('PTRM input'!$G$277:$P$326,A28offset,$E1140))*OFFSET($F$7,0,$E1140))-SUM($G1140:S1140))*(OFFSET('PTRM input'!$G$477,0,$E1140-1)/A28taxstdlife))))</f>
        <v>0</v>
      </c>
      <c r="U1140" s="251">
        <f ca="1">IF(A28taxstdlife="n/a","n/a",IF(A28taxstdlife="",0,IF(U$3&gt;(A28stdlife+$E1140),((INDEX('PTRM input'!$G$385:$P$434,A28offset,$E1140)-INDEX('PTRM input'!$G$277:$P$326,A28offset,$E1140))*OFFSET($F$7,0,$E1140))-SUM($G1140:T1140),(((INDEX('PTRM input'!$G$385:$P$434,A28offset,$E1140)-INDEX('PTRM input'!$G$277:$P$326,A28offset,$E1140))*OFFSET($F$7,0,$E1140))-SUM($G1140:T1140))*(OFFSET('PTRM input'!$G$477,0,$E1140-1)/A28taxstdlife))))</f>
        <v>0</v>
      </c>
      <c r="V1140" s="251">
        <f ca="1">IF(A28taxstdlife="n/a","n/a",IF(A28taxstdlife="",0,IF(V$3&gt;(A28stdlife+$E1140),((INDEX('PTRM input'!$G$385:$P$434,A28offset,$E1140)-INDEX('PTRM input'!$G$277:$P$326,A28offset,$E1140))*OFFSET($F$7,0,$E1140))-SUM($G1140:U1140),(((INDEX('PTRM input'!$G$385:$P$434,A28offset,$E1140)-INDEX('PTRM input'!$G$277:$P$326,A28offset,$E1140))*OFFSET($F$7,0,$E1140))-SUM($G1140:U1140))*(OFFSET('PTRM input'!$G$477,0,$E1140-1)/A28taxstdlife))))</f>
        <v>0</v>
      </c>
      <c r="W1140" s="251">
        <f ca="1">IF(A28taxstdlife="n/a","n/a",IF(A28taxstdlife="",0,IF(W$3&gt;(A28stdlife+$E1140),((INDEX('PTRM input'!$G$385:$P$434,A28offset,$E1140)-INDEX('PTRM input'!$G$277:$P$326,A28offset,$E1140))*OFFSET($F$7,0,$E1140))-SUM($G1140:V1140),(((INDEX('PTRM input'!$G$385:$P$434,A28offset,$E1140)-INDEX('PTRM input'!$G$277:$P$326,A28offset,$E1140))*OFFSET($F$7,0,$E1140))-SUM($G1140:V1140))*(OFFSET('PTRM input'!$G$477,0,$E1140-1)/A28taxstdlife))))</f>
        <v>0</v>
      </c>
      <c r="X1140" s="251">
        <f ca="1">IF(A28taxstdlife="n/a","n/a",IF(A28taxstdlife="",0,IF(X$3&gt;(A28stdlife+$E1140),((INDEX('PTRM input'!$G$385:$P$434,A28offset,$E1140)-INDEX('PTRM input'!$G$277:$P$326,A28offset,$E1140))*OFFSET($F$7,0,$E1140))-SUM($G1140:W1140),(((INDEX('PTRM input'!$G$385:$P$434,A28offset,$E1140)-INDEX('PTRM input'!$G$277:$P$326,A28offset,$E1140))*OFFSET($F$7,0,$E1140))-SUM($G1140:W1140))*(OFFSET('PTRM input'!$G$477,0,$E1140-1)/A28taxstdlife))))</f>
        <v>0</v>
      </c>
      <c r="Y1140" s="251">
        <f ca="1">IF(A28taxstdlife="n/a","n/a",IF(A28taxstdlife="",0,IF(Y$3&gt;(A28stdlife+$E1140),((INDEX('PTRM input'!$G$385:$P$434,A28offset,$E1140)-INDEX('PTRM input'!$G$277:$P$326,A28offset,$E1140))*OFFSET($F$7,0,$E1140))-SUM($G1140:X1140),(((INDEX('PTRM input'!$G$385:$P$434,A28offset,$E1140)-INDEX('PTRM input'!$G$277:$P$326,A28offset,$E1140))*OFFSET($F$7,0,$E1140))-SUM($G1140:X1140))*(OFFSET('PTRM input'!$G$477,0,$E1140-1)/A28taxstdlife))))</f>
        <v>0</v>
      </c>
      <c r="Z1140" s="251">
        <f ca="1">IF(A28taxstdlife="n/a","n/a",IF(A28taxstdlife="",0,IF(Z$3&gt;(A28stdlife+$E1140),((INDEX('PTRM input'!$G$385:$P$434,A28offset,$E1140)-INDEX('PTRM input'!$G$277:$P$326,A28offset,$E1140))*OFFSET($F$7,0,$E1140))-SUM($G1140:Y1140),(((INDEX('PTRM input'!$G$385:$P$434,A28offset,$E1140)-INDEX('PTRM input'!$G$277:$P$326,A28offset,$E1140))*OFFSET($F$7,0,$E1140))-SUM($G1140:Y1140))*(OFFSET('PTRM input'!$G$477,0,$E1140-1)/A28taxstdlife))))</f>
        <v>0</v>
      </c>
      <c r="AA1140" s="251">
        <f ca="1">IF(A28taxstdlife="n/a","n/a",IF(A28taxstdlife="",0,IF(AA$3&gt;(A28stdlife+$E1140),((INDEX('PTRM input'!$G$385:$P$434,A28offset,$E1140)-INDEX('PTRM input'!$G$277:$P$326,A28offset,$E1140))*OFFSET($F$7,0,$E1140))-SUM($G1140:Z1140),(((INDEX('PTRM input'!$G$385:$P$434,A28offset,$E1140)-INDEX('PTRM input'!$G$277:$P$326,A28offset,$E1140))*OFFSET($F$7,0,$E1140))-SUM($G1140:Z1140))*(OFFSET('PTRM input'!$G$477,0,$E1140-1)/A28taxstdlife))))</f>
        <v>0</v>
      </c>
      <c r="AB1140" s="251">
        <f ca="1">IF(A28taxstdlife="n/a","n/a",IF(A28taxstdlife="",0,IF(AB$3&gt;(A28stdlife+$E1140),((INDEX('PTRM input'!$G$385:$P$434,A28offset,$E1140)-INDEX('PTRM input'!$G$277:$P$326,A28offset,$E1140))*OFFSET($F$7,0,$E1140))-SUM($G1140:AA1140),(((INDEX('PTRM input'!$G$385:$P$434,A28offset,$E1140)-INDEX('PTRM input'!$G$277:$P$326,A28offset,$E1140))*OFFSET($F$7,0,$E1140))-SUM($G1140:AA1140))*(OFFSET('PTRM input'!$G$477,0,$E1140-1)/A28taxstdlife))))</f>
        <v>0</v>
      </c>
      <c r="AC1140" s="251">
        <f ca="1">IF(A28taxstdlife="n/a","n/a",IF(A28taxstdlife="",0,IF(AC$3&gt;(A28stdlife+$E1140),((INDEX('PTRM input'!$G$385:$P$434,A28offset,$E1140)-INDEX('PTRM input'!$G$277:$P$326,A28offset,$E1140))*OFFSET($F$7,0,$E1140))-SUM($G1140:AB1140),(((INDEX('PTRM input'!$G$385:$P$434,A28offset,$E1140)-INDEX('PTRM input'!$G$277:$P$326,A28offset,$E1140))*OFFSET($F$7,0,$E1140))-SUM($G1140:AB1140))*(OFFSET('PTRM input'!$G$477,0,$E1140-1)/A28taxstdlife))))</f>
        <v>0</v>
      </c>
      <c r="AD1140" s="251">
        <f ca="1">IF(A28taxstdlife="n/a","n/a",IF(A28taxstdlife="",0,IF(AD$3&gt;(A28stdlife+$E1140),((INDEX('PTRM input'!$G$385:$P$434,A28offset,$E1140)-INDEX('PTRM input'!$G$277:$P$326,A28offset,$E1140))*OFFSET($F$7,0,$E1140))-SUM($G1140:AC1140),(((INDEX('PTRM input'!$G$385:$P$434,A28offset,$E1140)-INDEX('PTRM input'!$G$277:$P$326,A28offset,$E1140))*OFFSET($F$7,0,$E1140))-SUM($G1140:AC1140))*(OFFSET('PTRM input'!$G$477,0,$E1140-1)/A28taxstdlife))))</f>
        <v>0</v>
      </c>
      <c r="AE1140" s="251">
        <f ca="1">IF(A28taxstdlife="n/a","n/a",IF(A28taxstdlife="",0,IF(AE$3&gt;(A28stdlife+$E1140),((INDEX('PTRM input'!$G$385:$P$434,A28offset,$E1140)-INDEX('PTRM input'!$G$277:$P$326,A28offset,$E1140))*OFFSET($F$7,0,$E1140))-SUM($G1140:AD1140),(((INDEX('PTRM input'!$G$385:$P$434,A28offset,$E1140)-INDEX('PTRM input'!$G$277:$P$326,A28offset,$E1140))*OFFSET($F$7,0,$E1140))-SUM($G1140:AD1140))*(OFFSET('PTRM input'!$G$477,0,$E1140-1)/A28taxstdlife))))</f>
        <v>0</v>
      </c>
      <c r="AF1140" s="251">
        <f ca="1">IF(A28taxstdlife="n/a","n/a",IF(A28taxstdlife="",0,IF(AF$3&gt;(A28stdlife+$E1140),((INDEX('PTRM input'!$G$385:$P$434,A28offset,$E1140)-INDEX('PTRM input'!$G$277:$P$326,A28offset,$E1140))*OFFSET($F$7,0,$E1140))-SUM($G1140:AE1140),(((INDEX('PTRM input'!$G$385:$P$434,A28offset,$E1140)-INDEX('PTRM input'!$G$277:$P$326,A28offset,$E1140))*OFFSET($F$7,0,$E1140))-SUM($G1140:AE1140))*(OFFSET('PTRM input'!$G$477,0,$E1140-1)/A28taxstdlife))))</f>
        <v>0</v>
      </c>
      <c r="AG1140" s="251">
        <f ca="1">IF(A28taxstdlife="n/a","n/a",IF(A28taxstdlife="",0,IF(AG$3&gt;(A28stdlife+$E1140),((INDEX('PTRM input'!$G$385:$P$434,A28offset,$E1140)-INDEX('PTRM input'!$G$277:$P$326,A28offset,$E1140))*OFFSET($F$7,0,$E1140))-SUM($G1140:AF1140),(((INDEX('PTRM input'!$G$385:$P$434,A28offset,$E1140)-INDEX('PTRM input'!$G$277:$P$326,A28offset,$E1140))*OFFSET($F$7,0,$E1140))-SUM($G1140:AF1140))*(OFFSET('PTRM input'!$G$477,0,$E1140-1)/A28taxstdlife))))</f>
        <v>0</v>
      </c>
      <c r="AH1140" s="251">
        <f ca="1">IF(A28taxstdlife="n/a","n/a",IF(A28taxstdlife="",0,IF(AH$3&gt;(A28stdlife+$E1140),((INDEX('PTRM input'!$G$385:$P$434,A28offset,$E1140)-INDEX('PTRM input'!$G$277:$P$326,A28offset,$E1140))*OFFSET($F$7,0,$E1140))-SUM($G1140:AG1140),(((INDEX('PTRM input'!$G$385:$P$434,A28offset,$E1140)-INDEX('PTRM input'!$G$277:$P$326,A28offset,$E1140))*OFFSET($F$7,0,$E1140))-SUM($G1140:AG1140))*(OFFSET('PTRM input'!$G$477,0,$E1140-1)/A28taxstdlife))))</f>
        <v>0</v>
      </c>
      <c r="AI1140" s="251">
        <f ca="1">IF(A28taxstdlife="n/a","n/a",IF(A28taxstdlife="",0,IF(AI$3&gt;(A28stdlife+$E1140),((INDEX('PTRM input'!$G$385:$P$434,A28offset,$E1140)-INDEX('PTRM input'!$G$277:$P$326,A28offset,$E1140))*OFFSET($F$7,0,$E1140))-SUM($G1140:AH1140),(((INDEX('PTRM input'!$G$385:$P$434,A28offset,$E1140)-INDEX('PTRM input'!$G$277:$P$326,A28offset,$E1140))*OFFSET($F$7,0,$E1140))-SUM($G1140:AH1140))*(OFFSET('PTRM input'!$G$477,0,$E1140-1)/A28taxstdlife))))</f>
        <v>0</v>
      </c>
      <c r="AJ1140" s="251">
        <f ca="1">IF(A28taxstdlife="n/a","n/a",IF(A28taxstdlife="",0,IF(AJ$3&gt;(A28stdlife+$E1140),((INDEX('PTRM input'!$G$385:$P$434,A28offset,$E1140)-INDEX('PTRM input'!$G$277:$P$326,A28offset,$E1140))*OFFSET($F$7,0,$E1140))-SUM($G1140:AI1140),(((INDEX('PTRM input'!$G$385:$P$434,A28offset,$E1140)-INDEX('PTRM input'!$G$277:$P$326,A28offset,$E1140))*OFFSET($F$7,0,$E1140))-SUM($G1140:AI1140))*(OFFSET('PTRM input'!$G$477,0,$E1140-1)/A28taxstdlife))))</f>
        <v>0</v>
      </c>
      <c r="AK1140" s="251">
        <f ca="1">IF(A28taxstdlife="n/a","n/a",IF(A28taxstdlife="",0,IF(AK$3&gt;(A28stdlife+$E1140),((INDEX('PTRM input'!$G$385:$P$434,A28offset,$E1140)-INDEX('PTRM input'!$G$277:$P$326,A28offset,$E1140))*OFFSET($F$7,0,$E1140))-SUM($G1140:AJ1140),(((INDEX('PTRM input'!$G$385:$P$434,A28offset,$E1140)-INDEX('PTRM input'!$G$277:$P$326,A28offset,$E1140))*OFFSET($F$7,0,$E1140))-SUM($G1140:AJ1140))*(OFFSET('PTRM input'!$G$477,0,$E1140-1)/A28taxstdlife))))</f>
        <v>0</v>
      </c>
      <c r="AL1140" s="251">
        <f ca="1">IF(A28taxstdlife="n/a","n/a",IF(A28taxstdlife="",0,IF(AL$3&gt;(A28stdlife+$E1140),((INDEX('PTRM input'!$G$385:$P$434,A28offset,$E1140)-INDEX('PTRM input'!$G$277:$P$326,A28offset,$E1140))*OFFSET($F$7,0,$E1140))-SUM($G1140:AK1140),(((INDEX('PTRM input'!$G$385:$P$434,A28offset,$E1140)-INDEX('PTRM input'!$G$277:$P$326,A28offset,$E1140))*OFFSET($F$7,0,$E1140))-SUM($G1140:AK1140))*(OFFSET('PTRM input'!$G$477,0,$E1140-1)/A28taxstdlife))))</f>
        <v>0</v>
      </c>
      <c r="AM1140" s="251">
        <f ca="1">IF(A28taxstdlife="n/a","n/a",IF(A28taxstdlife="",0,IF(AM$3&gt;(A28stdlife+$E1140),((INDEX('PTRM input'!$G$385:$P$434,A28offset,$E1140)-INDEX('PTRM input'!$G$277:$P$326,A28offset,$E1140))*OFFSET($F$7,0,$E1140))-SUM($G1140:AL1140),(((INDEX('PTRM input'!$G$385:$P$434,A28offset,$E1140)-INDEX('PTRM input'!$G$277:$P$326,A28offset,$E1140))*OFFSET($F$7,0,$E1140))-SUM($G1140:AL1140))*(OFFSET('PTRM input'!$G$477,0,$E1140-1)/A28taxstdlife))))</f>
        <v>0</v>
      </c>
      <c r="AN1140" s="251">
        <f ca="1">IF(A28taxstdlife="n/a","n/a",IF(A28taxstdlife="",0,IF(AN$3&gt;(A28stdlife+$E1140),((INDEX('PTRM input'!$G$385:$P$434,A28offset,$E1140)-INDEX('PTRM input'!$G$277:$P$326,A28offset,$E1140))*OFFSET($F$7,0,$E1140))-SUM($G1140:AM1140),(((INDEX('PTRM input'!$G$385:$P$434,A28offset,$E1140)-INDEX('PTRM input'!$G$277:$P$326,A28offset,$E1140))*OFFSET($F$7,0,$E1140))-SUM($G1140:AM1140))*(OFFSET('PTRM input'!$G$477,0,$E1140-1)/A28taxstdlife))))</f>
        <v>0</v>
      </c>
      <c r="AO1140" s="251">
        <f ca="1">IF(A28taxstdlife="n/a","n/a",IF(A28taxstdlife="",0,IF(AO$3&gt;(A28stdlife+$E1140),((INDEX('PTRM input'!$G$385:$P$434,A28offset,$E1140)-INDEX('PTRM input'!$G$277:$P$326,A28offset,$E1140))*OFFSET($F$7,0,$E1140))-SUM($G1140:AN1140),(((INDEX('PTRM input'!$G$385:$P$434,A28offset,$E1140)-INDEX('PTRM input'!$G$277:$P$326,A28offset,$E1140))*OFFSET($F$7,0,$E1140))-SUM($G1140:AN1140))*(OFFSET('PTRM input'!$G$477,0,$E1140-1)/A28taxstdlife))))</f>
        <v>0</v>
      </c>
      <c r="AP1140" s="251">
        <f ca="1">IF(A28taxstdlife="n/a","n/a",IF(A28taxstdlife="",0,IF(AP$3&gt;(A28stdlife+$E1140),((INDEX('PTRM input'!$G$385:$P$434,A28offset,$E1140)-INDEX('PTRM input'!$G$277:$P$326,A28offset,$E1140))*OFFSET($F$7,0,$E1140))-SUM($G1140:AO1140),(((INDEX('PTRM input'!$G$385:$P$434,A28offset,$E1140)-INDEX('PTRM input'!$G$277:$P$326,A28offset,$E1140))*OFFSET($F$7,0,$E1140))-SUM($G1140:AO1140))*(OFFSET('PTRM input'!$G$477,0,$E1140-1)/A28taxstdlife))))</f>
        <v>0</v>
      </c>
      <c r="AQ1140" s="251">
        <f ca="1">IF(A28taxstdlife="n/a","n/a",IF(A28taxstdlife="",0,IF(AQ$3&gt;(A28stdlife+$E1140),((INDEX('PTRM input'!$G$385:$P$434,A28offset,$E1140)-INDEX('PTRM input'!$G$277:$P$326,A28offset,$E1140))*OFFSET($F$7,0,$E1140))-SUM($G1140:AP1140),(((INDEX('PTRM input'!$G$385:$P$434,A28offset,$E1140)-INDEX('PTRM input'!$G$277:$P$326,A28offset,$E1140))*OFFSET($F$7,0,$E1140))-SUM($G1140:AP1140))*(OFFSET('PTRM input'!$G$477,0,$E1140-1)/A28taxstdlife))))</f>
        <v>0</v>
      </c>
      <c r="AR1140" s="251">
        <f ca="1">IF(A28taxstdlife="n/a","n/a",IF(A28taxstdlife="",0,IF(AR$3&gt;(A28stdlife+$E1140),((INDEX('PTRM input'!$G$385:$P$434,A28offset,$E1140)-INDEX('PTRM input'!$G$277:$P$326,A28offset,$E1140))*OFFSET($F$7,0,$E1140))-SUM($G1140:AQ1140),(((INDEX('PTRM input'!$G$385:$P$434,A28offset,$E1140)-INDEX('PTRM input'!$G$277:$P$326,A28offset,$E1140))*OFFSET($F$7,0,$E1140))-SUM($G1140:AQ1140))*(OFFSET('PTRM input'!$G$477,0,$E1140-1)/A28taxstdlife))))</f>
        <v>0</v>
      </c>
      <c r="AS1140" s="251">
        <f ca="1">IF(A28taxstdlife="n/a","n/a",IF(A28taxstdlife="",0,IF(AS$3&gt;(A28stdlife+$E1140),((INDEX('PTRM input'!$G$385:$P$434,A28offset,$E1140)-INDEX('PTRM input'!$G$277:$P$326,A28offset,$E1140))*OFFSET($F$7,0,$E1140))-SUM($G1140:AR1140),(((INDEX('PTRM input'!$G$385:$P$434,A28offset,$E1140)-INDEX('PTRM input'!$G$277:$P$326,A28offset,$E1140))*OFFSET($F$7,0,$E1140))-SUM($G1140:AR1140))*(OFFSET('PTRM input'!$G$477,0,$E1140-1)/A28taxstdlife))))</f>
        <v>0</v>
      </c>
      <c r="AT1140" s="251">
        <f ca="1">IF(A28taxstdlife="n/a","n/a",IF(A28taxstdlife="",0,IF(AT$3&gt;(A28stdlife+$E1140),((INDEX('PTRM input'!$G$385:$P$434,A28offset,$E1140)-INDEX('PTRM input'!$G$277:$P$326,A28offset,$E1140))*OFFSET($F$7,0,$E1140))-SUM($G1140:AS1140),(((INDEX('PTRM input'!$G$385:$P$434,A28offset,$E1140)-INDEX('PTRM input'!$G$277:$P$326,A28offset,$E1140))*OFFSET($F$7,0,$E1140))-SUM($G1140:AS1140))*(OFFSET('PTRM input'!$G$477,0,$E1140-1)/A28taxstdlife))))</f>
        <v>0</v>
      </c>
      <c r="AU1140" s="251">
        <f ca="1">IF(A28taxstdlife="n/a","n/a",IF(A28taxstdlife="",0,IF(AU$3&gt;(A28stdlife+$E1140),((INDEX('PTRM input'!$G$385:$P$434,A28offset,$E1140)-INDEX('PTRM input'!$G$277:$P$326,A28offset,$E1140))*OFFSET($F$7,0,$E1140))-SUM($G1140:AT1140),(((INDEX('PTRM input'!$G$385:$P$434,A28offset,$E1140)-INDEX('PTRM input'!$G$277:$P$326,A28offset,$E1140))*OFFSET($F$7,0,$E1140))-SUM($G1140:AT1140))*(OFFSET('PTRM input'!$G$477,0,$E1140-1)/A28taxstdlife))))</f>
        <v>0</v>
      </c>
      <c r="AV1140" s="251">
        <f ca="1">IF(A28taxstdlife="n/a","n/a",IF(A28taxstdlife="",0,IF(AV$3&gt;(A28stdlife+$E1140),((INDEX('PTRM input'!$G$385:$P$434,A28offset,$E1140)-INDEX('PTRM input'!$G$277:$P$326,A28offset,$E1140))*OFFSET($F$7,0,$E1140))-SUM($G1140:AU1140),(((INDEX('PTRM input'!$G$385:$P$434,A28offset,$E1140)-INDEX('PTRM input'!$G$277:$P$326,A28offset,$E1140))*OFFSET($F$7,0,$E1140))-SUM($G1140:AU1140))*(OFFSET('PTRM input'!$G$477,0,$E1140-1)/A28taxstdlife))))</f>
        <v>0</v>
      </c>
      <c r="AW1140" s="251">
        <f ca="1">IF(A28taxstdlife="n/a","n/a",IF(A28taxstdlife="",0,IF(AW$3&gt;(A28stdlife+$E1140),((INDEX('PTRM input'!$G$385:$P$434,A28offset,$E1140)-INDEX('PTRM input'!$G$277:$P$326,A28offset,$E1140))*OFFSET($F$7,0,$E1140))-SUM($G1140:AV1140),(((INDEX('PTRM input'!$G$385:$P$434,A28offset,$E1140)-INDEX('PTRM input'!$G$277:$P$326,A28offset,$E1140))*OFFSET($F$7,0,$E1140))-SUM($G1140:AV1140))*(OFFSET('PTRM input'!$G$477,0,$E1140-1)/A28taxstdlife))))</f>
        <v>0</v>
      </c>
      <c r="AX1140" s="251">
        <f ca="1">IF(A28taxstdlife="n/a","n/a",IF(A28taxstdlife="",0,IF(AX$3&gt;(A28stdlife+$E1140),((INDEX('PTRM input'!$G$385:$P$434,A28offset,$E1140)-INDEX('PTRM input'!$G$277:$P$326,A28offset,$E1140))*OFFSET($F$7,0,$E1140))-SUM($G1140:AW1140),(((INDEX('PTRM input'!$G$385:$P$434,A28offset,$E1140)-INDEX('PTRM input'!$G$277:$P$326,A28offset,$E1140))*OFFSET($F$7,0,$E1140))-SUM($G1140:AW1140))*(OFFSET('PTRM input'!$G$477,0,$E1140-1)/A28taxstdlife))))</f>
        <v>0</v>
      </c>
      <c r="AY1140" s="251">
        <f ca="1">IF(A28taxstdlife="n/a","n/a",IF(A28taxstdlife="",0,IF(AY$3&gt;(A28stdlife+$E1140),((INDEX('PTRM input'!$G$385:$P$434,A28offset,$E1140)-INDEX('PTRM input'!$G$277:$P$326,A28offset,$E1140))*OFFSET($F$7,0,$E1140))-SUM($G1140:AX1140),(((INDEX('PTRM input'!$G$385:$P$434,A28offset,$E1140)-INDEX('PTRM input'!$G$277:$P$326,A28offset,$E1140))*OFFSET($F$7,0,$E1140))-SUM($G1140:AX1140))*(OFFSET('PTRM input'!$G$477,0,$E1140-1)/A28taxstdlife))))</f>
        <v>0</v>
      </c>
      <c r="AZ1140" s="251">
        <f ca="1">IF(A28taxstdlife="n/a","n/a",IF(A28taxstdlife="",0,IF(AZ$3&gt;(A28stdlife+$E1140),((INDEX('PTRM input'!$G$385:$P$434,A28offset,$E1140)-INDEX('PTRM input'!$G$277:$P$326,A28offset,$E1140))*OFFSET($F$7,0,$E1140))-SUM($G1140:AY1140),(((INDEX('PTRM input'!$G$385:$P$434,A28offset,$E1140)-INDEX('PTRM input'!$G$277:$P$326,A28offset,$E1140))*OFFSET($F$7,0,$E1140))-SUM($G1140:AY1140))*(OFFSET('PTRM input'!$G$477,0,$E1140-1)/A28taxstdlife))))</f>
        <v>0</v>
      </c>
      <c r="BA1140" s="251">
        <f ca="1">IF(A28taxstdlife="n/a","n/a",IF(A28taxstdlife="",0,IF(BA$3&gt;(A28stdlife+$E1140),((INDEX('PTRM input'!$G$385:$P$434,A28offset,$E1140)-INDEX('PTRM input'!$G$277:$P$326,A28offset,$E1140))*OFFSET($F$7,0,$E1140))-SUM($G1140:AZ1140),(((INDEX('PTRM input'!$G$385:$P$434,A28offset,$E1140)-INDEX('PTRM input'!$G$277:$P$326,A28offset,$E1140))*OFFSET($F$7,0,$E1140))-SUM($G1140:AZ1140))*(OFFSET('PTRM input'!$G$477,0,$E1140-1)/A28taxstdlife))))</f>
        <v>0</v>
      </c>
      <c r="BB1140" s="251">
        <f ca="1">IF(A28taxstdlife="n/a","n/a",IF(A28taxstdlife="",0,IF(BB$3&gt;(A28stdlife+$E1140),((INDEX('PTRM input'!$G$385:$P$434,A28offset,$E1140)-INDEX('PTRM input'!$G$277:$P$326,A28offset,$E1140))*OFFSET($F$7,0,$E1140))-SUM($G1140:BA1140),(((INDEX('PTRM input'!$G$385:$P$434,A28offset,$E1140)-INDEX('PTRM input'!$G$277:$P$326,A28offset,$E1140))*OFFSET($F$7,0,$E1140))-SUM($G1140:BA1140))*(OFFSET('PTRM input'!$G$477,0,$E1140-1)/A28taxstdlife))))</f>
        <v>0</v>
      </c>
      <c r="BC1140" s="251">
        <f ca="1">IF(A28taxstdlife="n/a","n/a",IF(A28taxstdlife="",0,IF(BC$3&gt;(A28stdlife+$E1140),((INDEX('PTRM input'!$G$385:$P$434,A28offset,$E1140)-INDEX('PTRM input'!$G$277:$P$326,A28offset,$E1140))*OFFSET($F$7,0,$E1140))-SUM($G1140:BB1140),(((INDEX('PTRM input'!$G$385:$P$434,A28offset,$E1140)-INDEX('PTRM input'!$G$277:$P$326,A28offset,$E1140))*OFFSET($F$7,0,$E1140))-SUM($G1140:BB1140))*(OFFSET('PTRM input'!$G$477,0,$E1140-1)/A28taxstdlife))))</f>
        <v>0</v>
      </c>
      <c r="BD1140" s="251">
        <f ca="1">IF(A28taxstdlife="n/a","n/a",IF(A28taxstdlife="",0,IF(BD$3&gt;(A28stdlife+$E1140),((INDEX('PTRM input'!$G$385:$P$434,A28offset,$E1140)-INDEX('PTRM input'!$G$277:$P$326,A28offset,$E1140))*OFFSET($F$7,0,$E1140))-SUM($G1140:BC1140),(((INDEX('PTRM input'!$G$385:$P$434,A28offset,$E1140)-INDEX('PTRM input'!$G$277:$P$326,A28offset,$E1140))*OFFSET($F$7,0,$E1140))-SUM($G1140:BC1140))*(OFFSET('PTRM input'!$G$477,0,$E1140-1)/A28taxstdlife))))</f>
        <v>0</v>
      </c>
      <c r="BE1140" s="251">
        <f ca="1">IF(A28taxstdlife="n/a","n/a",IF(A28taxstdlife="",0,IF(BE$3&gt;(A28stdlife+$E1140),((INDEX('PTRM input'!$G$385:$P$434,A28offset,$E1140)-INDEX('PTRM input'!$G$277:$P$326,A28offset,$E1140))*OFFSET($F$7,0,$E1140))-SUM($G1140:BD1140),(((INDEX('PTRM input'!$G$385:$P$434,A28offset,$E1140)-INDEX('PTRM input'!$G$277:$P$326,A28offset,$E1140))*OFFSET($F$7,0,$E1140))-SUM($G1140:BD1140))*(OFFSET('PTRM input'!$G$477,0,$E1140-1)/A28taxstdlife))))</f>
        <v>0</v>
      </c>
      <c r="BF1140" s="251">
        <f ca="1">IF(A28taxstdlife="n/a","n/a",IF(A28taxstdlife="",0,IF(BF$3&gt;(A28stdlife+$E1140),((INDEX('PTRM input'!$G$385:$P$434,A28offset,$E1140)-INDEX('PTRM input'!$G$277:$P$326,A28offset,$E1140))*OFFSET($F$7,0,$E1140))-SUM($G1140:BE1140),(((INDEX('PTRM input'!$G$385:$P$434,A28offset,$E1140)-INDEX('PTRM input'!$G$277:$P$326,A28offset,$E1140))*OFFSET($F$7,0,$E1140))-SUM($G1140:BE1140))*(OFFSET('PTRM input'!$G$477,0,$E1140-1)/A28taxstdlife))))</f>
        <v>0</v>
      </c>
      <c r="BG1140" s="251">
        <f ca="1">IF(A28taxstdlife="n/a","n/a",IF(A28taxstdlife="",0,IF(BG$3&gt;(A28stdlife+$E1140),((INDEX('PTRM input'!$G$385:$P$434,A28offset,$E1140)-INDEX('PTRM input'!$G$277:$P$326,A28offset,$E1140))*OFFSET($F$7,0,$E1140))-SUM($G1140:BF1140),(((INDEX('PTRM input'!$G$385:$P$434,A28offset,$E1140)-INDEX('PTRM input'!$G$277:$P$326,A28offset,$E1140))*OFFSET($F$7,0,$E1140))-SUM($G1140:BF1140))*(OFFSET('PTRM input'!$G$477,0,$E1140-1)/A28taxstdlife))))</f>
        <v>0</v>
      </c>
      <c r="BH1140" s="251">
        <f ca="1">IF(A28taxstdlife="n/a","n/a",IF(A28taxstdlife="",0,IF(BH$3&gt;(A28stdlife+$E1140),((INDEX('PTRM input'!$G$385:$P$434,A28offset,$E1140)-INDEX('PTRM input'!$G$277:$P$326,A28offset,$E1140))*OFFSET($F$7,0,$E1140))-SUM($G1140:BG1140),(((INDEX('PTRM input'!$G$385:$P$434,A28offset,$E1140)-INDEX('PTRM input'!$G$277:$P$326,A28offset,$E1140))*OFFSET($F$7,0,$E1140))-SUM($G1140:BG1140))*(OFFSET('PTRM input'!$G$477,0,$E1140-1)/A28taxstdlife))))</f>
        <v>0</v>
      </c>
      <c r="BI1140" s="251">
        <f ca="1">IF(A28taxstdlife="n/a","n/a",IF(A28taxstdlife="",0,IF(BI$3&gt;(A28stdlife+$E1140),((INDEX('PTRM input'!$G$385:$P$434,A28offset,$E1140)-INDEX('PTRM input'!$G$277:$P$326,A28offset,$E1140))*OFFSET($F$7,0,$E1140))-SUM($G1140:BH1140),(((INDEX('PTRM input'!$G$385:$P$434,A28offset,$E1140)-INDEX('PTRM input'!$G$277:$P$326,A28offset,$E1140))*OFFSET($F$7,0,$E1140))-SUM($G1140:BH1140))*(OFFSET('PTRM input'!$G$477,0,$E1140-1)/A28taxstdlife))))</f>
        <v>0</v>
      </c>
      <c r="BJ1140" s="116"/>
      <c r="BK1140" s="116"/>
      <c r="BL1140" s="116"/>
      <c r="BM1140" s="116"/>
    </row>
    <row r="1141" spans="1:65" ht="12.75" hidden="1" customHeight="1" outlineLevel="2">
      <c r="A1141" s="366"/>
      <c r="B1141" s="19"/>
      <c r="C1141" s="18"/>
      <c r="D1141" s="760"/>
      <c r="E1141" s="86">
        <v>9</v>
      </c>
      <c r="F1141" s="356"/>
      <c r="G1141" s="434"/>
      <c r="H1141" s="435"/>
      <c r="I1141" s="435"/>
      <c r="J1141" s="435"/>
      <c r="K1141" s="435"/>
      <c r="L1141" s="435"/>
      <c r="M1141" s="435"/>
      <c r="N1141" s="435"/>
      <c r="O1141" s="619"/>
      <c r="P1141" s="251">
        <f ca="1">IF(A28taxstdlife="n/a","n/a",IF(A28taxstdlife="",0,IF(P$3&gt;(A28stdlife+$E1141),((INDEX('PTRM input'!$G$385:$P$434,A28offset,$E1141)-INDEX('PTRM input'!$G$277:$P$326,A28offset,$E1141))*OFFSET($F$7,0,$E1141))-SUM($G1141:O1141),(((INDEX('PTRM input'!$G$385:$P$434,A28offset,$E1141)-INDEX('PTRM input'!$G$277:$P$326,A28offset,$E1141))*OFFSET($F$7,0,$E1141))-SUM($G1141:O1141))*(OFFSET('PTRM input'!$G$477,0,$E1141-1)/A28taxstdlife))))</f>
        <v>0</v>
      </c>
      <c r="Q1141" s="251">
        <f ca="1">IF(A28taxstdlife="n/a","n/a",IF(A28taxstdlife="",0,IF(Q$3&gt;(A28stdlife+$E1141),((INDEX('PTRM input'!$G$385:$P$434,A28offset,$E1141)-INDEX('PTRM input'!$G$277:$P$326,A28offset,$E1141))*OFFSET($F$7,0,$E1141))-SUM($G1141:P1141),(((INDEX('PTRM input'!$G$385:$P$434,A28offset,$E1141)-INDEX('PTRM input'!$G$277:$P$326,A28offset,$E1141))*OFFSET($F$7,0,$E1141))-SUM($G1141:P1141))*(OFFSET('PTRM input'!$G$477,0,$E1141-1)/A28taxstdlife))))</f>
        <v>0</v>
      </c>
      <c r="R1141" s="251">
        <f ca="1">IF(A28taxstdlife="n/a","n/a",IF(A28taxstdlife="",0,IF(R$3&gt;(A28stdlife+$E1141),((INDEX('PTRM input'!$G$385:$P$434,A28offset,$E1141)-INDEX('PTRM input'!$G$277:$P$326,A28offset,$E1141))*OFFSET($F$7,0,$E1141))-SUM($G1141:Q1141),(((INDEX('PTRM input'!$G$385:$P$434,A28offset,$E1141)-INDEX('PTRM input'!$G$277:$P$326,A28offset,$E1141))*OFFSET($F$7,0,$E1141))-SUM($G1141:Q1141))*(OFFSET('PTRM input'!$G$477,0,$E1141-1)/A28taxstdlife))))</f>
        <v>0</v>
      </c>
      <c r="S1141" s="251">
        <f ca="1">IF(A28taxstdlife="n/a","n/a",IF(A28taxstdlife="",0,IF(S$3&gt;(A28stdlife+$E1141),((INDEX('PTRM input'!$G$385:$P$434,A28offset,$E1141)-INDEX('PTRM input'!$G$277:$P$326,A28offset,$E1141))*OFFSET($F$7,0,$E1141))-SUM($G1141:R1141),(((INDEX('PTRM input'!$G$385:$P$434,A28offset,$E1141)-INDEX('PTRM input'!$G$277:$P$326,A28offset,$E1141))*OFFSET($F$7,0,$E1141))-SUM($G1141:R1141))*(OFFSET('PTRM input'!$G$477,0,$E1141-1)/A28taxstdlife))))</f>
        <v>0</v>
      </c>
      <c r="T1141" s="251">
        <f ca="1">IF(A28taxstdlife="n/a","n/a",IF(A28taxstdlife="",0,IF(T$3&gt;(A28stdlife+$E1141),((INDEX('PTRM input'!$G$385:$P$434,A28offset,$E1141)-INDEX('PTRM input'!$G$277:$P$326,A28offset,$E1141))*OFFSET($F$7,0,$E1141))-SUM($G1141:S1141),(((INDEX('PTRM input'!$G$385:$P$434,A28offset,$E1141)-INDEX('PTRM input'!$G$277:$P$326,A28offset,$E1141))*OFFSET($F$7,0,$E1141))-SUM($G1141:S1141))*(OFFSET('PTRM input'!$G$477,0,$E1141-1)/A28taxstdlife))))</f>
        <v>0</v>
      </c>
      <c r="U1141" s="251">
        <f ca="1">IF(A28taxstdlife="n/a","n/a",IF(A28taxstdlife="",0,IF(U$3&gt;(A28stdlife+$E1141),((INDEX('PTRM input'!$G$385:$P$434,A28offset,$E1141)-INDEX('PTRM input'!$G$277:$P$326,A28offset,$E1141))*OFFSET($F$7,0,$E1141))-SUM($G1141:T1141),(((INDEX('PTRM input'!$G$385:$P$434,A28offset,$E1141)-INDEX('PTRM input'!$G$277:$P$326,A28offset,$E1141))*OFFSET($F$7,0,$E1141))-SUM($G1141:T1141))*(OFFSET('PTRM input'!$G$477,0,$E1141-1)/A28taxstdlife))))</f>
        <v>0</v>
      </c>
      <c r="V1141" s="251">
        <f ca="1">IF(A28taxstdlife="n/a","n/a",IF(A28taxstdlife="",0,IF(V$3&gt;(A28stdlife+$E1141),((INDEX('PTRM input'!$G$385:$P$434,A28offset,$E1141)-INDEX('PTRM input'!$G$277:$P$326,A28offset,$E1141))*OFFSET($F$7,0,$E1141))-SUM($G1141:U1141),(((INDEX('PTRM input'!$G$385:$P$434,A28offset,$E1141)-INDEX('PTRM input'!$G$277:$P$326,A28offset,$E1141))*OFFSET($F$7,0,$E1141))-SUM($G1141:U1141))*(OFFSET('PTRM input'!$G$477,0,$E1141-1)/A28taxstdlife))))</f>
        <v>0</v>
      </c>
      <c r="W1141" s="251">
        <f ca="1">IF(A28taxstdlife="n/a","n/a",IF(A28taxstdlife="",0,IF(W$3&gt;(A28stdlife+$E1141),((INDEX('PTRM input'!$G$385:$P$434,A28offset,$E1141)-INDEX('PTRM input'!$G$277:$P$326,A28offset,$E1141))*OFFSET($F$7,0,$E1141))-SUM($G1141:V1141),(((INDEX('PTRM input'!$G$385:$P$434,A28offset,$E1141)-INDEX('PTRM input'!$G$277:$P$326,A28offset,$E1141))*OFFSET($F$7,0,$E1141))-SUM($G1141:V1141))*(OFFSET('PTRM input'!$G$477,0,$E1141-1)/A28taxstdlife))))</f>
        <v>0</v>
      </c>
      <c r="X1141" s="251">
        <f ca="1">IF(A28taxstdlife="n/a","n/a",IF(A28taxstdlife="",0,IF(X$3&gt;(A28stdlife+$E1141),((INDEX('PTRM input'!$G$385:$P$434,A28offset,$E1141)-INDEX('PTRM input'!$G$277:$P$326,A28offset,$E1141))*OFFSET($F$7,0,$E1141))-SUM($G1141:W1141),(((INDEX('PTRM input'!$G$385:$P$434,A28offset,$E1141)-INDEX('PTRM input'!$G$277:$P$326,A28offset,$E1141))*OFFSET($F$7,0,$E1141))-SUM($G1141:W1141))*(OFFSET('PTRM input'!$G$477,0,$E1141-1)/A28taxstdlife))))</f>
        <v>0</v>
      </c>
      <c r="Y1141" s="251">
        <f ca="1">IF(A28taxstdlife="n/a","n/a",IF(A28taxstdlife="",0,IF(Y$3&gt;(A28stdlife+$E1141),((INDEX('PTRM input'!$G$385:$P$434,A28offset,$E1141)-INDEX('PTRM input'!$G$277:$P$326,A28offset,$E1141))*OFFSET($F$7,0,$E1141))-SUM($G1141:X1141),(((INDEX('PTRM input'!$G$385:$P$434,A28offset,$E1141)-INDEX('PTRM input'!$G$277:$P$326,A28offset,$E1141))*OFFSET($F$7,0,$E1141))-SUM($G1141:X1141))*(OFFSET('PTRM input'!$G$477,0,$E1141-1)/A28taxstdlife))))</f>
        <v>0</v>
      </c>
      <c r="Z1141" s="251">
        <f ca="1">IF(A28taxstdlife="n/a","n/a",IF(A28taxstdlife="",0,IF(Z$3&gt;(A28stdlife+$E1141),((INDEX('PTRM input'!$G$385:$P$434,A28offset,$E1141)-INDEX('PTRM input'!$G$277:$P$326,A28offset,$E1141))*OFFSET($F$7,0,$E1141))-SUM($G1141:Y1141),(((INDEX('PTRM input'!$G$385:$P$434,A28offset,$E1141)-INDEX('PTRM input'!$G$277:$P$326,A28offset,$E1141))*OFFSET($F$7,0,$E1141))-SUM($G1141:Y1141))*(OFFSET('PTRM input'!$G$477,0,$E1141-1)/A28taxstdlife))))</f>
        <v>0</v>
      </c>
      <c r="AA1141" s="251">
        <f ca="1">IF(A28taxstdlife="n/a","n/a",IF(A28taxstdlife="",0,IF(AA$3&gt;(A28stdlife+$E1141),((INDEX('PTRM input'!$G$385:$P$434,A28offset,$E1141)-INDEX('PTRM input'!$G$277:$P$326,A28offset,$E1141))*OFFSET($F$7,0,$E1141))-SUM($G1141:Z1141),(((INDEX('PTRM input'!$G$385:$P$434,A28offset,$E1141)-INDEX('PTRM input'!$G$277:$P$326,A28offset,$E1141))*OFFSET($F$7,0,$E1141))-SUM($G1141:Z1141))*(OFFSET('PTRM input'!$G$477,0,$E1141-1)/A28taxstdlife))))</f>
        <v>0</v>
      </c>
      <c r="AB1141" s="251">
        <f ca="1">IF(A28taxstdlife="n/a","n/a",IF(A28taxstdlife="",0,IF(AB$3&gt;(A28stdlife+$E1141),((INDEX('PTRM input'!$G$385:$P$434,A28offset,$E1141)-INDEX('PTRM input'!$G$277:$P$326,A28offset,$E1141))*OFFSET($F$7,0,$E1141))-SUM($G1141:AA1141),(((INDEX('PTRM input'!$G$385:$P$434,A28offset,$E1141)-INDEX('PTRM input'!$G$277:$P$326,A28offset,$E1141))*OFFSET($F$7,0,$E1141))-SUM($G1141:AA1141))*(OFFSET('PTRM input'!$G$477,0,$E1141-1)/A28taxstdlife))))</f>
        <v>0</v>
      </c>
      <c r="AC1141" s="251">
        <f ca="1">IF(A28taxstdlife="n/a","n/a",IF(A28taxstdlife="",0,IF(AC$3&gt;(A28stdlife+$E1141),((INDEX('PTRM input'!$G$385:$P$434,A28offset,$E1141)-INDEX('PTRM input'!$G$277:$P$326,A28offset,$E1141))*OFFSET($F$7,0,$E1141))-SUM($G1141:AB1141),(((INDEX('PTRM input'!$G$385:$P$434,A28offset,$E1141)-INDEX('PTRM input'!$G$277:$P$326,A28offset,$E1141))*OFFSET($F$7,0,$E1141))-SUM($G1141:AB1141))*(OFFSET('PTRM input'!$G$477,0,$E1141-1)/A28taxstdlife))))</f>
        <v>0</v>
      </c>
      <c r="AD1141" s="251">
        <f ca="1">IF(A28taxstdlife="n/a","n/a",IF(A28taxstdlife="",0,IF(AD$3&gt;(A28stdlife+$E1141),((INDEX('PTRM input'!$G$385:$P$434,A28offset,$E1141)-INDEX('PTRM input'!$G$277:$P$326,A28offset,$E1141))*OFFSET($F$7,0,$E1141))-SUM($G1141:AC1141),(((INDEX('PTRM input'!$G$385:$P$434,A28offset,$E1141)-INDEX('PTRM input'!$G$277:$P$326,A28offset,$E1141))*OFFSET($F$7,0,$E1141))-SUM($G1141:AC1141))*(OFFSET('PTRM input'!$G$477,0,$E1141-1)/A28taxstdlife))))</f>
        <v>0</v>
      </c>
      <c r="AE1141" s="251">
        <f ca="1">IF(A28taxstdlife="n/a","n/a",IF(A28taxstdlife="",0,IF(AE$3&gt;(A28stdlife+$E1141),((INDEX('PTRM input'!$G$385:$P$434,A28offset,$E1141)-INDEX('PTRM input'!$G$277:$P$326,A28offset,$E1141))*OFFSET($F$7,0,$E1141))-SUM($G1141:AD1141),(((INDEX('PTRM input'!$G$385:$P$434,A28offset,$E1141)-INDEX('PTRM input'!$G$277:$P$326,A28offset,$E1141))*OFFSET($F$7,0,$E1141))-SUM($G1141:AD1141))*(OFFSET('PTRM input'!$G$477,0,$E1141-1)/A28taxstdlife))))</f>
        <v>0</v>
      </c>
      <c r="AF1141" s="251">
        <f ca="1">IF(A28taxstdlife="n/a","n/a",IF(A28taxstdlife="",0,IF(AF$3&gt;(A28stdlife+$E1141),((INDEX('PTRM input'!$G$385:$P$434,A28offset,$E1141)-INDEX('PTRM input'!$G$277:$P$326,A28offset,$E1141))*OFFSET($F$7,0,$E1141))-SUM($G1141:AE1141),(((INDEX('PTRM input'!$G$385:$P$434,A28offset,$E1141)-INDEX('PTRM input'!$G$277:$P$326,A28offset,$E1141))*OFFSET($F$7,0,$E1141))-SUM($G1141:AE1141))*(OFFSET('PTRM input'!$G$477,0,$E1141-1)/A28taxstdlife))))</f>
        <v>0</v>
      </c>
      <c r="AG1141" s="251">
        <f ca="1">IF(A28taxstdlife="n/a","n/a",IF(A28taxstdlife="",0,IF(AG$3&gt;(A28stdlife+$E1141),((INDEX('PTRM input'!$G$385:$P$434,A28offset,$E1141)-INDEX('PTRM input'!$G$277:$P$326,A28offset,$E1141))*OFFSET($F$7,0,$E1141))-SUM($G1141:AF1141),(((INDEX('PTRM input'!$G$385:$P$434,A28offset,$E1141)-INDEX('PTRM input'!$G$277:$P$326,A28offset,$E1141))*OFFSET($F$7,0,$E1141))-SUM($G1141:AF1141))*(OFFSET('PTRM input'!$G$477,0,$E1141-1)/A28taxstdlife))))</f>
        <v>0</v>
      </c>
      <c r="AH1141" s="251">
        <f ca="1">IF(A28taxstdlife="n/a","n/a",IF(A28taxstdlife="",0,IF(AH$3&gt;(A28stdlife+$E1141),((INDEX('PTRM input'!$G$385:$P$434,A28offset,$E1141)-INDEX('PTRM input'!$G$277:$P$326,A28offset,$E1141))*OFFSET($F$7,0,$E1141))-SUM($G1141:AG1141),(((INDEX('PTRM input'!$G$385:$P$434,A28offset,$E1141)-INDEX('PTRM input'!$G$277:$P$326,A28offset,$E1141))*OFFSET($F$7,0,$E1141))-SUM($G1141:AG1141))*(OFFSET('PTRM input'!$G$477,0,$E1141-1)/A28taxstdlife))))</f>
        <v>0</v>
      </c>
      <c r="AI1141" s="251">
        <f ca="1">IF(A28taxstdlife="n/a","n/a",IF(A28taxstdlife="",0,IF(AI$3&gt;(A28stdlife+$E1141),((INDEX('PTRM input'!$G$385:$P$434,A28offset,$E1141)-INDEX('PTRM input'!$G$277:$P$326,A28offset,$E1141))*OFFSET($F$7,0,$E1141))-SUM($G1141:AH1141),(((INDEX('PTRM input'!$G$385:$P$434,A28offset,$E1141)-INDEX('PTRM input'!$G$277:$P$326,A28offset,$E1141))*OFFSET($F$7,0,$E1141))-SUM($G1141:AH1141))*(OFFSET('PTRM input'!$G$477,0,$E1141-1)/A28taxstdlife))))</f>
        <v>0</v>
      </c>
      <c r="AJ1141" s="251">
        <f ca="1">IF(A28taxstdlife="n/a","n/a",IF(A28taxstdlife="",0,IF(AJ$3&gt;(A28stdlife+$E1141),((INDEX('PTRM input'!$G$385:$P$434,A28offset,$E1141)-INDEX('PTRM input'!$G$277:$P$326,A28offset,$E1141))*OFFSET($F$7,0,$E1141))-SUM($G1141:AI1141),(((INDEX('PTRM input'!$G$385:$P$434,A28offset,$E1141)-INDEX('PTRM input'!$G$277:$P$326,A28offset,$E1141))*OFFSET($F$7,0,$E1141))-SUM($G1141:AI1141))*(OFFSET('PTRM input'!$G$477,0,$E1141-1)/A28taxstdlife))))</f>
        <v>0</v>
      </c>
      <c r="AK1141" s="251">
        <f ca="1">IF(A28taxstdlife="n/a","n/a",IF(A28taxstdlife="",0,IF(AK$3&gt;(A28stdlife+$E1141),((INDEX('PTRM input'!$G$385:$P$434,A28offset,$E1141)-INDEX('PTRM input'!$G$277:$P$326,A28offset,$E1141))*OFFSET($F$7,0,$E1141))-SUM($G1141:AJ1141),(((INDEX('PTRM input'!$G$385:$P$434,A28offset,$E1141)-INDEX('PTRM input'!$G$277:$P$326,A28offset,$E1141))*OFFSET($F$7,0,$E1141))-SUM($G1141:AJ1141))*(OFFSET('PTRM input'!$G$477,0,$E1141-1)/A28taxstdlife))))</f>
        <v>0</v>
      </c>
      <c r="AL1141" s="251">
        <f ca="1">IF(A28taxstdlife="n/a","n/a",IF(A28taxstdlife="",0,IF(AL$3&gt;(A28stdlife+$E1141),((INDEX('PTRM input'!$G$385:$P$434,A28offset,$E1141)-INDEX('PTRM input'!$G$277:$P$326,A28offset,$E1141))*OFFSET($F$7,0,$E1141))-SUM($G1141:AK1141),(((INDEX('PTRM input'!$G$385:$P$434,A28offset,$E1141)-INDEX('PTRM input'!$G$277:$P$326,A28offset,$E1141))*OFFSET($F$7,0,$E1141))-SUM($G1141:AK1141))*(OFFSET('PTRM input'!$G$477,0,$E1141-1)/A28taxstdlife))))</f>
        <v>0</v>
      </c>
      <c r="AM1141" s="251">
        <f ca="1">IF(A28taxstdlife="n/a","n/a",IF(A28taxstdlife="",0,IF(AM$3&gt;(A28stdlife+$E1141),((INDEX('PTRM input'!$G$385:$P$434,A28offset,$E1141)-INDEX('PTRM input'!$G$277:$P$326,A28offset,$E1141))*OFFSET($F$7,0,$E1141))-SUM($G1141:AL1141),(((INDEX('PTRM input'!$G$385:$P$434,A28offset,$E1141)-INDEX('PTRM input'!$G$277:$P$326,A28offset,$E1141))*OFFSET($F$7,0,$E1141))-SUM($G1141:AL1141))*(OFFSET('PTRM input'!$G$477,0,$E1141-1)/A28taxstdlife))))</f>
        <v>0</v>
      </c>
      <c r="AN1141" s="251">
        <f ca="1">IF(A28taxstdlife="n/a","n/a",IF(A28taxstdlife="",0,IF(AN$3&gt;(A28stdlife+$E1141),((INDEX('PTRM input'!$G$385:$P$434,A28offset,$E1141)-INDEX('PTRM input'!$G$277:$P$326,A28offset,$E1141))*OFFSET($F$7,0,$E1141))-SUM($G1141:AM1141),(((INDEX('PTRM input'!$G$385:$P$434,A28offset,$E1141)-INDEX('PTRM input'!$G$277:$P$326,A28offset,$E1141))*OFFSET($F$7,0,$E1141))-SUM($G1141:AM1141))*(OFFSET('PTRM input'!$G$477,0,$E1141-1)/A28taxstdlife))))</f>
        <v>0</v>
      </c>
      <c r="AO1141" s="251">
        <f ca="1">IF(A28taxstdlife="n/a","n/a",IF(A28taxstdlife="",0,IF(AO$3&gt;(A28stdlife+$E1141),((INDEX('PTRM input'!$G$385:$P$434,A28offset,$E1141)-INDEX('PTRM input'!$G$277:$P$326,A28offset,$E1141))*OFFSET($F$7,0,$E1141))-SUM($G1141:AN1141),(((INDEX('PTRM input'!$G$385:$P$434,A28offset,$E1141)-INDEX('PTRM input'!$G$277:$P$326,A28offset,$E1141))*OFFSET($F$7,0,$E1141))-SUM($G1141:AN1141))*(OFFSET('PTRM input'!$G$477,0,$E1141-1)/A28taxstdlife))))</f>
        <v>0</v>
      </c>
      <c r="AP1141" s="251">
        <f ca="1">IF(A28taxstdlife="n/a","n/a",IF(A28taxstdlife="",0,IF(AP$3&gt;(A28stdlife+$E1141),((INDEX('PTRM input'!$G$385:$P$434,A28offset,$E1141)-INDEX('PTRM input'!$G$277:$P$326,A28offset,$E1141))*OFFSET($F$7,0,$E1141))-SUM($G1141:AO1141),(((INDEX('PTRM input'!$G$385:$P$434,A28offset,$E1141)-INDEX('PTRM input'!$G$277:$P$326,A28offset,$E1141))*OFFSET($F$7,0,$E1141))-SUM($G1141:AO1141))*(OFFSET('PTRM input'!$G$477,0,$E1141-1)/A28taxstdlife))))</f>
        <v>0</v>
      </c>
      <c r="AQ1141" s="251">
        <f ca="1">IF(A28taxstdlife="n/a","n/a",IF(A28taxstdlife="",0,IF(AQ$3&gt;(A28stdlife+$E1141),((INDEX('PTRM input'!$G$385:$P$434,A28offset,$E1141)-INDEX('PTRM input'!$G$277:$P$326,A28offset,$E1141))*OFFSET($F$7,0,$E1141))-SUM($G1141:AP1141),(((INDEX('PTRM input'!$G$385:$P$434,A28offset,$E1141)-INDEX('PTRM input'!$G$277:$P$326,A28offset,$E1141))*OFFSET($F$7,0,$E1141))-SUM($G1141:AP1141))*(OFFSET('PTRM input'!$G$477,0,$E1141-1)/A28taxstdlife))))</f>
        <v>0</v>
      </c>
      <c r="AR1141" s="251">
        <f ca="1">IF(A28taxstdlife="n/a","n/a",IF(A28taxstdlife="",0,IF(AR$3&gt;(A28stdlife+$E1141),((INDEX('PTRM input'!$G$385:$P$434,A28offset,$E1141)-INDEX('PTRM input'!$G$277:$P$326,A28offset,$E1141))*OFFSET($F$7,0,$E1141))-SUM($G1141:AQ1141),(((INDEX('PTRM input'!$G$385:$P$434,A28offset,$E1141)-INDEX('PTRM input'!$G$277:$P$326,A28offset,$E1141))*OFFSET($F$7,0,$E1141))-SUM($G1141:AQ1141))*(OFFSET('PTRM input'!$G$477,0,$E1141-1)/A28taxstdlife))))</f>
        <v>0</v>
      </c>
      <c r="AS1141" s="251">
        <f ca="1">IF(A28taxstdlife="n/a","n/a",IF(A28taxstdlife="",0,IF(AS$3&gt;(A28stdlife+$E1141),((INDEX('PTRM input'!$G$385:$P$434,A28offset,$E1141)-INDEX('PTRM input'!$G$277:$P$326,A28offset,$E1141))*OFFSET($F$7,0,$E1141))-SUM($G1141:AR1141),(((INDEX('PTRM input'!$G$385:$P$434,A28offset,$E1141)-INDEX('PTRM input'!$G$277:$P$326,A28offset,$E1141))*OFFSET($F$7,0,$E1141))-SUM($G1141:AR1141))*(OFFSET('PTRM input'!$G$477,0,$E1141-1)/A28taxstdlife))))</f>
        <v>0</v>
      </c>
      <c r="AT1141" s="251">
        <f ca="1">IF(A28taxstdlife="n/a","n/a",IF(A28taxstdlife="",0,IF(AT$3&gt;(A28stdlife+$E1141),((INDEX('PTRM input'!$G$385:$P$434,A28offset,$E1141)-INDEX('PTRM input'!$G$277:$P$326,A28offset,$E1141))*OFFSET($F$7,0,$E1141))-SUM($G1141:AS1141),(((INDEX('PTRM input'!$G$385:$P$434,A28offset,$E1141)-INDEX('PTRM input'!$G$277:$P$326,A28offset,$E1141))*OFFSET($F$7,0,$E1141))-SUM($G1141:AS1141))*(OFFSET('PTRM input'!$G$477,0,$E1141-1)/A28taxstdlife))))</f>
        <v>0</v>
      </c>
      <c r="AU1141" s="251">
        <f ca="1">IF(A28taxstdlife="n/a","n/a",IF(A28taxstdlife="",0,IF(AU$3&gt;(A28stdlife+$E1141),((INDEX('PTRM input'!$G$385:$P$434,A28offset,$E1141)-INDEX('PTRM input'!$G$277:$P$326,A28offset,$E1141))*OFFSET($F$7,0,$E1141))-SUM($G1141:AT1141),(((INDEX('PTRM input'!$G$385:$P$434,A28offset,$E1141)-INDEX('PTRM input'!$G$277:$P$326,A28offset,$E1141))*OFFSET($F$7,0,$E1141))-SUM($G1141:AT1141))*(OFFSET('PTRM input'!$G$477,0,$E1141-1)/A28taxstdlife))))</f>
        <v>0</v>
      </c>
      <c r="AV1141" s="251">
        <f ca="1">IF(A28taxstdlife="n/a","n/a",IF(A28taxstdlife="",0,IF(AV$3&gt;(A28stdlife+$E1141),((INDEX('PTRM input'!$G$385:$P$434,A28offset,$E1141)-INDEX('PTRM input'!$G$277:$P$326,A28offset,$E1141))*OFFSET($F$7,0,$E1141))-SUM($G1141:AU1141),(((INDEX('PTRM input'!$G$385:$P$434,A28offset,$E1141)-INDEX('PTRM input'!$G$277:$P$326,A28offset,$E1141))*OFFSET($F$7,0,$E1141))-SUM($G1141:AU1141))*(OFFSET('PTRM input'!$G$477,0,$E1141-1)/A28taxstdlife))))</f>
        <v>0</v>
      </c>
      <c r="AW1141" s="251">
        <f ca="1">IF(A28taxstdlife="n/a","n/a",IF(A28taxstdlife="",0,IF(AW$3&gt;(A28stdlife+$E1141),((INDEX('PTRM input'!$G$385:$P$434,A28offset,$E1141)-INDEX('PTRM input'!$G$277:$P$326,A28offset,$E1141))*OFFSET($F$7,0,$E1141))-SUM($G1141:AV1141),(((INDEX('PTRM input'!$G$385:$P$434,A28offset,$E1141)-INDEX('PTRM input'!$G$277:$P$326,A28offset,$E1141))*OFFSET($F$7,0,$E1141))-SUM($G1141:AV1141))*(OFFSET('PTRM input'!$G$477,0,$E1141-1)/A28taxstdlife))))</f>
        <v>0</v>
      </c>
      <c r="AX1141" s="251">
        <f ca="1">IF(A28taxstdlife="n/a","n/a",IF(A28taxstdlife="",0,IF(AX$3&gt;(A28stdlife+$E1141),((INDEX('PTRM input'!$G$385:$P$434,A28offset,$E1141)-INDEX('PTRM input'!$G$277:$P$326,A28offset,$E1141))*OFFSET($F$7,0,$E1141))-SUM($G1141:AW1141),(((INDEX('PTRM input'!$G$385:$P$434,A28offset,$E1141)-INDEX('PTRM input'!$G$277:$P$326,A28offset,$E1141))*OFFSET($F$7,0,$E1141))-SUM($G1141:AW1141))*(OFFSET('PTRM input'!$G$477,0,$E1141-1)/A28taxstdlife))))</f>
        <v>0</v>
      </c>
      <c r="AY1141" s="251">
        <f ca="1">IF(A28taxstdlife="n/a","n/a",IF(A28taxstdlife="",0,IF(AY$3&gt;(A28stdlife+$E1141),((INDEX('PTRM input'!$G$385:$P$434,A28offset,$E1141)-INDEX('PTRM input'!$G$277:$P$326,A28offset,$E1141))*OFFSET($F$7,0,$E1141))-SUM($G1141:AX1141),(((INDEX('PTRM input'!$G$385:$P$434,A28offset,$E1141)-INDEX('PTRM input'!$G$277:$P$326,A28offset,$E1141))*OFFSET($F$7,0,$E1141))-SUM($G1141:AX1141))*(OFFSET('PTRM input'!$G$477,0,$E1141-1)/A28taxstdlife))))</f>
        <v>0</v>
      </c>
      <c r="AZ1141" s="251">
        <f ca="1">IF(A28taxstdlife="n/a","n/a",IF(A28taxstdlife="",0,IF(AZ$3&gt;(A28stdlife+$E1141),((INDEX('PTRM input'!$G$385:$P$434,A28offset,$E1141)-INDEX('PTRM input'!$G$277:$P$326,A28offset,$E1141))*OFFSET($F$7,0,$E1141))-SUM($G1141:AY1141),(((INDEX('PTRM input'!$G$385:$P$434,A28offset,$E1141)-INDEX('PTRM input'!$G$277:$P$326,A28offset,$E1141))*OFFSET($F$7,0,$E1141))-SUM($G1141:AY1141))*(OFFSET('PTRM input'!$G$477,0,$E1141-1)/A28taxstdlife))))</f>
        <v>0</v>
      </c>
      <c r="BA1141" s="251">
        <f ca="1">IF(A28taxstdlife="n/a","n/a",IF(A28taxstdlife="",0,IF(BA$3&gt;(A28stdlife+$E1141),((INDEX('PTRM input'!$G$385:$P$434,A28offset,$E1141)-INDEX('PTRM input'!$G$277:$P$326,A28offset,$E1141))*OFFSET($F$7,0,$E1141))-SUM($G1141:AZ1141),(((INDEX('PTRM input'!$G$385:$P$434,A28offset,$E1141)-INDEX('PTRM input'!$G$277:$P$326,A28offset,$E1141))*OFFSET($F$7,0,$E1141))-SUM($G1141:AZ1141))*(OFFSET('PTRM input'!$G$477,0,$E1141-1)/A28taxstdlife))))</f>
        <v>0</v>
      </c>
      <c r="BB1141" s="251">
        <f ca="1">IF(A28taxstdlife="n/a","n/a",IF(A28taxstdlife="",0,IF(BB$3&gt;(A28stdlife+$E1141),((INDEX('PTRM input'!$G$385:$P$434,A28offset,$E1141)-INDEX('PTRM input'!$G$277:$P$326,A28offset,$E1141))*OFFSET($F$7,0,$E1141))-SUM($G1141:BA1141),(((INDEX('PTRM input'!$G$385:$P$434,A28offset,$E1141)-INDEX('PTRM input'!$G$277:$P$326,A28offset,$E1141))*OFFSET($F$7,0,$E1141))-SUM($G1141:BA1141))*(OFFSET('PTRM input'!$G$477,0,$E1141-1)/A28taxstdlife))))</f>
        <v>0</v>
      </c>
      <c r="BC1141" s="251">
        <f ca="1">IF(A28taxstdlife="n/a","n/a",IF(A28taxstdlife="",0,IF(BC$3&gt;(A28stdlife+$E1141),((INDEX('PTRM input'!$G$385:$P$434,A28offset,$E1141)-INDEX('PTRM input'!$G$277:$P$326,A28offset,$E1141))*OFFSET($F$7,0,$E1141))-SUM($G1141:BB1141),(((INDEX('PTRM input'!$G$385:$P$434,A28offset,$E1141)-INDEX('PTRM input'!$G$277:$P$326,A28offset,$E1141))*OFFSET($F$7,0,$E1141))-SUM($G1141:BB1141))*(OFFSET('PTRM input'!$G$477,0,$E1141-1)/A28taxstdlife))))</f>
        <v>0</v>
      </c>
      <c r="BD1141" s="251">
        <f ca="1">IF(A28taxstdlife="n/a","n/a",IF(A28taxstdlife="",0,IF(BD$3&gt;(A28stdlife+$E1141),((INDEX('PTRM input'!$G$385:$P$434,A28offset,$E1141)-INDEX('PTRM input'!$G$277:$P$326,A28offset,$E1141))*OFFSET($F$7,0,$E1141))-SUM($G1141:BC1141),(((INDEX('PTRM input'!$G$385:$P$434,A28offset,$E1141)-INDEX('PTRM input'!$G$277:$P$326,A28offset,$E1141))*OFFSET($F$7,0,$E1141))-SUM($G1141:BC1141))*(OFFSET('PTRM input'!$G$477,0,$E1141-1)/A28taxstdlife))))</f>
        <v>0</v>
      </c>
      <c r="BE1141" s="251">
        <f ca="1">IF(A28taxstdlife="n/a","n/a",IF(A28taxstdlife="",0,IF(BE$3&gt;(A28stdlife+$E1141),((INDEX('PTRM input'!$G$385:$P$434,A28offset,$E1141)-INDEX('PTRM input'!$G$277:$P$326,A28offset,$E1141))*OFFSET($F$7,0,$E1141))-SUM($G1141:BD1141),(((INDEX('PTRM input'!$G$385:$P$434,A28offset,$E1141)-INDEX('PTRM input'!$G$277:$P$326,A28offset,$E1141))*OFFSET($F$7,0,$E1141))-SUM($G1141:BD1141))*(OFFSET('PTRM input'!$G$477,0,$E1141-1)/A28taxstdlife))))</f>
        <v>0</v>
      </c>
      <c r="BF1141" s="251">
        <f ca="1">IF(A28taxstdlife="n/a","n/a",IF(A28taxstdlife="",0,IF(BF$3&gt;(A28stdlife+$E1141),((INDEX('PTRM input'!$G$385:$P$434,A28offset,$E1141)-INDEX('PTRM input'!$G$277:$P$326,A28offset,$E1141))*OFFSET($F$7,0,$E1141))-SUM($G1141:BE1141),(((INDEX('PTRM input'!$G$385:$P$434,A28offset,$E1141)-INDEX('PTRM input'!$G$277:$P$326,A28offset,$E1141))*OFFSET($F$7,0,$E1141))-SUM($G1141:BE1141))*(OFFSET('PTRM input'!$G$477,0,$E1141-1)/A28taxstdlife))))</f>
        <v>0</v>
      </c>
      <c r="BG1141" s="251">
        <f ca="1">IF(A28taxstdlife="n/a","n/a",IF(A28taxstdlife="",0,IF(BG$3&gt;(A28stdlife+$E1141),((INDEX('PTRM input'!$G$385:$P$434,A28offset,$E1141)-INDEX('PTRM input'!$G$277:$P$326,A28offset,$E1141))*OFFSET($F$7,0,$E1141))-SUM($G1141:BF1141),(((INDEX('PTRM input'!$G$385:$P$434,A28offset,$E1141)-INDEX('PTRM input'!$G$277:$P$326,A28offset,$E1141))*OFFSET($F$7,0,$E1141))-SUM($G1141:BF1141))*(OFFSET('PTRM input'!$G$477,0,$E1141-1)/A28taxstdlife))))</f>
        <v>0</v>
      </c>
      <c r="BH1141" s="251">
        <f ca="1">IF(A28taxstdlife="n/a","n/a",IF(A28taxstdlife="",0,IF(BH$3&gt;(A28stdlife+$E1141),((INDEX('PTRM input'!$G$385:$P$434,A28offset,$E1141)-INDEX('PTRM input'!$G$277:$P$326,A28offset,$E1141))*OFFSET($F$7,0,$E1141))-SUM($G1141:BG1141),(((INDEX('PTRM input'!$G$385:$P$434,A28offset,$E1141)-INDEX('PTRM input'!$G$277:$P$326,A28offset,$E1141))*OFFSET($F$7,0,$E1141))-SUM($G1141:BG1141))*(OFFSET('PTRM input'!$G$477,0,$E1141-1)/A28taxstdlife))))</f>
        <v>0</v>
      </c>
      <c r="BI1141" s="251">
        <f ca="1">IF(A28taxstdlife="n/a","n/a",IF(A28taxstdlife="",0,IF(BI$3&gt;(A28stdlife+$E1141),((INDEX('PTRM input'!$G$385:$P$434,A28offset,$E1141)-INDEX('PTRM input'!$G$277:$P$326,A28offset,$E1141))*OFFSET($F$7,0,$E1141))-SUM($G1141:BH1141),(((INDEX('PTRM input'!$G$385:$P$434,A28offset,$E1141)-INDEX('PTRM input'!$G$277:$P$326,A28offset,$E1141))*OFFSET($F$7,0,$E1141))-SUM($G1141:BH1141))*(OFFSET('PTRM input'!$G$477,0,$E1141-1)/A28taxstdlife))))</f>
        <v>0</v>
      </c>
      <c r="BJ1141" s="116"/>
      <c r="BK1141" s="116"/>
      <c r="BL1141" s="116"/>
      <c r="BM1141" s="116"/>
    </row>
    <row r="1142" spans="1:65" ht="12.75" hidden="1" customHeight="1" outlineLevel="2">
      <c r="A1142" s="366"/>
      <c r="B1142" s="19"/>
      <c r="C1142" s="18"/>
      <c r="D1142" s="760"/>
      <c r="E1142" s="87">
        <v>10</v>
      </c>
      <c r="F1142" s="356"/>
      <c r="G1142" s="434"/>
      <c r="H1142" s="435"/>
      <c r="I1142" s="435"/>
      <c r="J1142" s="435"/>
      <c r="K1142" s="435"/>
      <c r="L1142" s="435"/>
      <c r="M1142" s="435"/>
      <c r="N1142" s="435"/>
      <c r="O1142" s="435"/>
      <c r="P1142" s="619"/>
      <c r="Q1142" s="251">
        <f ca="1">IF(A28taxstdlife="n/a","n/a",IF(A28taxstdlife="",0,IF(Q$3&gt;(A28stdlife+$E1142),((INDEX('PTRM input'!$G$385:$P$434,A28offset,$E1142)-INDEX('PTRM input'!$G$277:$P$326,A28offset,$E1142))*OFFSET($F$7,0,$E1142))-SUM($G1142:P1142),(((INDEX('PTRM input'!$G$385:$P$434,A28offset,$E1142)-INDEX('PTRM input'!$G$277:$P$326,A28offset,$E1142))*OFFSET($F$7,0,$E1142))-SUM($G1142:P1142))*(OFFSET('PTRM input'!$G$477,0,$E1142-1)/A28taxstdlife))))</f>
        <v>0</v>
      </c>
      <c r="R1142" s="251">
        <f ca="1">IF(A28taxstdlife="n/a","n/a",IF(A28taxstdlife="",0,IF(R$3&gt;(A28stdlife+$E1142),((INDEX('PTRM input'!$G$385:$P$434,A28offset,$E1142)-INDEX('PTRM input'!$G$277:$P$326,A28offset,$E1142))*OFFSET($F$7,0,$E1142))-SUM($G1142:Q1142),(((INDEX('PTRM input'!$G$385:$P$434,A28offset,$E1142)-INDEX('PTRM input'!$G$277:$P$326,A28offset,$E1142))*OFFSET($F$7,0,$E1142))-SUM($G1142:Q1142))*(OFFSET('PTRM input'!$G$477,0,$E1142-1)/A28taxstdlife))))</f>
        <v>0</v>
      </c>
      <c r="S1142" s="251">
        <f ca="1">IF(A28taxstdlife="n/a","n/a",IF(A28taxstdlife="",0,IF(S$3&gt;(A28stdlife+$E1142),((INDEX('PTRM input'!$G$385:$P$434,A28offset,$E1142)-INDEX('PTRM input'!$G$277:$P$326,A28offset,$E1142))*OFFSET($F$7,0,$E1142))-SUM($G1142:R1142),(((INDEX('PTRM input'!$G$385:$P$434,A28offset,$E1142)-INDEX('PTRM input'!$G$277:$P$326,A28offset,$E1142))*OFFSET($F$7,0,$E1142))-SUM($G1142:R1142))*(OFFSET('PTRM input'!$G$477,0,$E1142-1)/A28taxstdlife))))</f>
        <v>0</v>
      </c>
      <c r="T1142" s="251">
        <f ca="1">IF(A28taxstdlife="n/a","n/a",IF(A28taxstdlife="",0,IF(T$3&gt;(A28stdlife+$E1142),((INDEX('PTRM input'!$G$385:$P$434,A28offset,$E1142)-INDEX('PTRM input'!$G$277:$P$326,A28offset,$E1142))*OFFSET($F$7,0,$E1142))-SUM($G1142:S1142),(((INDEX('PTRM input'!$G$385:$P$434,A28offset,$E1142)-INDEX('PTRM input'!$G$277:$P$326,A28offset,$E1142))*OFFSET($F$7,0,$E1142))-SUM($G1142:S1142))*(OFFSET('PTRM input'!$G$477,0,$E1142-1)/A28taxstdlife))))</f>
        <v>0</v>
      </c>
      <c r="U1142" s="251">
        <f ca="1">IF(A28taxstdlife="n/a","n/a",IF(A28taxstdlife="",0,IF(U$3&gt;(A28stdlife+$E1142),((INDEX('PTRM input'!$G$385:$P$434,A28offset,$E1142)-INDEX('PTRM input'!$G$277:$P$326,A28offset,$E1142))*OFFSET($F$7,0,$E1142))-SUM($G1142:T1142),(((INDEX('PTRM input'!$G$385:$P$434,A28offset,$E1142)-INDEX('PTRM input'!$G$277:$P$326,A28offset,$E1142))*OFFSET($F$7,0,$E1142))-SUM($G1142:T1142))*(OFFSET('PTRM input'!$G$477,0,$E1142-1)/A28taxstdlife))))</f>
        <v>0</v>
      </c>
      <c r="V1142" s="251">
        <f ca="1">IF(A28taxstdlife="n/a","n/a",IF(A28taxstdlife="",0,IF(V$3&gt;(A28stdlife+$E1142),((INDEX('PTRM input'!$G$385:$P$434,A28offset,$E1142)-INDEX('PTRM input'!$G$277:$P$326,A28offset,$E1142))*OFFSET($F$7,0,$E1142))-SUM($G1142:U1142),(((INDEX('PTRM input'!$G$385:$P$434,A28offset,$E1142)-INDEX('PTRM input'!$G$277:$P$326,A28offset,$E1142))*OFFSET($F$7,0,$E1142))-SUM($G1142:U1142))*(OFFSET('PTRM input'!$G$477,0,$E1142-1)/A28taxstdlife))))</f>
        <v>0</v>
      </c>
      <c r="W1142" s="251">
        <f ca="1">IF(A28taxstdlife="n/a","n/a",IF(A28taxstdlife="",0,IF(W$3&gt;(A28stdlife+$E1142),((INDEX('PTRM input'!$G$385:$P$434,A28offset,$E1142)-INDEX('PTRM input'!$G$277:$P$326,A28offset,$E1142))*OFFSET($F$7,0,$E1142))-SUM($G1142:V1142),(((INDEX('PTRM input'!$G$385:$P$434,A28offset,$E1142)-INDEX('PTRM input'!$G$277:$P$326,A28offset,$E1142))*OFFSET($F$7,0,$E1142))-SUM($G1142:V1142))*(OFFSET('PTRM input'!$G$477,0,$E1142-1)/A28taxstdlife))))</f>
        <v>0</v>
      </c>
      <c r="X1142" s="251">
        <f ca="1">IF(A28taxstdlife="n/a","n/a",IF(A28taxstdlife="",0,IF(X$3&gt;(A28stdlife+$E1142),((INDEX('PTRM input'!$G$385:$P$434,A28offset,$E1142)-INDEX('PTRM input'!$G$277:$P$326,A28offset,$E1142))*OFFSET($F$7,0,$E1142))-SUM($G1142:W1142),(((INDEX('PTRM input'!$G$385:$P$434,A28offset,$E1142)-INDEX('PTRM input'!$G$277:$P$326,A28offset,$E1142))*OFFSET($F$7,0,$E1142))-SUM($G1142:W1142))*(OFFSET('PTRM input'!$G$477,0,$E1142-1)/A28taxstdlife))))</f>
        <v>0</v>
      </c>
      <c r="Y1142" s="251">
        <f ca="1">IF(A28taxstdlife="n/a","n/a",IF(A28taxstdlife="",0,IF(Y$3&gt;(A28stdlife+$E1142),((INDEX('PTRM input'!$G$385:$P$434,A28offset,$E1142)-INDEX('PTRM input'!$G$277:$P$326,A28offset,$E1142))*OFFSET($F$7,0,$E1142))-SUM($G1142:X1142),(((INDEX('PTRM input'!$G$385:$P$434,A28offset,$E1142)-INDEX('PTRM input'!$G$277:$P$326,A28offset,$E1142))*OFFSET($F$7,0,$E1142))-SUM($G1142:X1142))*(OFFSET('PTRM input'!$G$477,0,$E1142-1)/A28taxstdlife))))</f>
        <v>0</v>
      </c>
      <c r="Z1142" s="251">
        <f ca="1">IF(A28taxstdlife="n/a","n/a",IF(A28taxstdlife="",0,IF(Z$3&gt;(A28stdlife+$E1142),((INDEX('PTRM input'!$G$385:$P$434,A28offset,$E1142)-INDEX('PTRM input'!$G$277:$P$326,A28offset,$E1142))*OFFSET($F$7,0,$E1142))-SUM($G1142:Y1142),(((INDEX('PTRM input'!$G$385:$P$434,A28offset,$E1142)-INDEX('PTRM input'!$G$277:$P$326,A28offset,$E1142))*OFFSET($F$7,0,$E1142))-SUM($G1142:Y1142))*(OFFSET('PTRM input'!$G$477,0,$E1142-1)/A28taxstdlife))))</f>
        <v>0</v>
      </c>
      <c r="AA1142" s="251">
        <f ca="1">IF(A28taxstdlife="n/a","n/a",IF(A28taxstdlife="",0,IF(AA$3&gt;(A28stdlife+$E1142),((INDEX('PTRM input'!$G$385:$P$434,A28offset,$E1142)-INDEX('PTRM input'!$G$277:$P$326,A28offset,$E1142))*OFFSET($F$7,0,$E1142))-SUM($G1142:Z1142),(((INDEX('PTRM input'!$G$385:$P$434,A28offset,$E1142)-INDEX('PTRM input'!$G$277:$P$326,A28offset,$E1142))*OFFSET($F$7,0,$E1142))-SUM($G1142:Z1142))*(OFFSET('PTRM input'!$G$477,0,$E1142-1)/A28taxstdlife))))</f>
        <v>0</v>
      </c>
      <c r="AB1142" s="251">
        <f ca="1">IF(A28taxstdlife="n/a","n/a",IF(A28taxstdlife="",0,IF(AB$3&gt;(A28stdlife+$E1142),((INDEX('PTRM input'!$G$385:$P$434,A28offset,$E1142)-INDEX('PTRM input'!$G$277:$P$326,A28offset,$E1142))*OFFSET($F$7,0,$E1142))-SUM($G1142:AA1142),(((INDEX('PTRM input'!$G$385:$P$434,A28offset,$E1142)-INDEX('PTRM input'!$G$277:$P$326,A28offset,$E1142))*OFFSET($F$7,0,$E1142))-SUM($G1142:AA1142))*(OFFSET('PTRM input'!$G$477,0,$E1142-1)/A28taxstdlife))))</f>
        <v>0</v>
      </c>
      <c r="AC1142" s="251">
        <f ca="1">IF(A28taxstdlife="n/a","n/a",IF(A28taxstdlife="",0,IF(AC$3&gt;(A28stdlife+$E1142),((INDEX('PTRM input'!$G$385:$P$434,A28offset,$E1142)-INDEX('PTRM input'!$G$277:$P$326,A28offset,$E1142))*OFFSET($F$7,0,$E1142))-SUM($G1142:AB1142),(((INDEX('PTRM input'!$G$385:$P$434,A28offset,$E1142)-INDEX('PTRM input'!$G$277:$P$326,A28offset,$E1142))*OFFSET($F$7,0,$E1142))-SUM($G1142:AB1142))*(OFFSET('PTRM input'!$G$477,0,$E1142-1)/A28taxstdlife))))</f>
        <v>0</v>
      </c>
      <c r="AD1142" s="251">
        <f ca="1">IF(A28taxstdlife="n/a","n/a",IF(A28taxstdlife="",0,IF(AD$3&gt;(A28stdlife+$E1142),((INDEX('PTRM input'!$G$385:$P$434,A28offset,$E1142)-INDEX('PTRM input'!$G$277:$P$326,A28offset,$E1142))*OFFSET($F$7,0,$E1142))-SUM($G1142:AC1142),(((INDEX('PTRM input'!$G$385:$P$434,A28offset,$E1142)-INDEX('PTRM input'!$G$277:$P$326,A28offset,$E1142))*OFFSET($F$7,0,$E1142))-SUM($G1142:AC1142))*(OFFSET('PTRM input'!$G$477,0,$E1142-1)/A28taxstdlife))))</f>
        <v>0</v>
      </c>
      <c r="AE1142" s="251">
        <f ca="1">IF(A28taxstdlife="n/a","n/a",IF(A28taxstdlife="",0,IF(AE$3&gt;(A28stdlife+$E1142),((INDEX('PTRM input'!$G$385:$P$434,A28offset,$E1142)-INDEX('PTRM input'!$G$277:$P$326,A28offset,$E1142))*OFFSET($F$7,0,$E1142))-SUM($G1142:AD1142),(((INDEX('PTRM input'!$G$385:$P$434,A28offset,$E1142)-INDEX('PTRM input'!$G$277:$P$326,A28offset,$E1142))*OFFSET($F$7,0,$E1142))-SUM($G1142:AD1142))*(OFFSET('PTRM input'!$G$477,0,$E1142-1)/A28taxstdlife))))</f>
        <v>0</v>
      </c>
      <c r="AF1142" s="251">
        <f ca="1">IF(A28taxstdlife="n/a","n/a",IF(A28taxstdlife="",0,IF(AF$3&gt;(A28stdlife+$E1142),((INDEX('PTRM input'!$G$385:$P$434,A28offset,$E1142)-INDEX('PTRM input'!$G$277:$P$326,A28offset,$E1142))*OFFSET($F$7,0,$E1142))-SUM($G1142:AE1142),(((INDEX('PTRM input'!$G$385:$P$434,A28offset,$E1142)-INDEX('PTRM input'!$G$277:$P$326,A28offset,$E1142))*OFFSET($F$7,0,$E1142))-SUM($G1142:AE1142))*(OFFSET('PTRM input'!$G$477,0,$E1142-1)/A28taxstdlife))))</f>
        <v>0</v>
      </c>
      <c r="AG1142" s="251">
        <f ca="1">IF(A28taxstdlife="n/a","n/a",IF(A28taxstdlife="",0,IF(AG$3&gt;(A28stdlife+$E1142),((INDEX('PTRM input'!$G$385:$P$434,A28offset,$E1142)-INDEX('PTRM input'!$G$277:$P$326,A28offset,$E1142))*OFFSET($F$7,0,$E1142))-SUM($G1142:AF1142),(((INDEX('PTRM input'!$G$385:$P$434,A28offset,$E1142)-INDEX('PTRM input'!$G$277:$P$326,A28offset,$E1142))*OFFSET($F$7,0,$E1142))-SUM($G1142:AF1142))*(OFFSET('PTRM input'!$G$477,0,$E1142-1)/A28taxstdlife))))</f>
        <v>0</v>
      </c>
      <c r="AH1142" s="251">
        <f ca="1">IF(A28taxstdlife="n/a","n/a",IF(A28taxstdlife="",0,IF(AH$3&gt;(A28stdlife+$E1142),((INDEX('PTRM input'!$G$385:$P$434,A28offset,$E1142)-INDEX('PTRM input'!$G$277:$P$326,A28offset,$E1142))*OFFSET($F$7,0,$E1142))-SUM($G1142:AG1142),(((INDEX('PTRM input'!$G$385:$P$434,A28offset,$E1142)-INDEX('PTRM input'!$G$277:$P$326,A28offset,$E1142))*OFFSET($F$7,0,$E1142))-SUM($G1142:AG1142))*(OFFSET('PTRM input'!$G$477,0,$E1142-1)/A28taxstdlife))))</f>
        <v>0</v>
      </c>
      <c r="AI1142" s="251">
        <f ca="1">IF(A28taxstdlife="n/a","n/a",IF(A28taxstdlife="",0,IF(AI$3&gt;(A28stdlife+$E1142),((INDEX('PTRM input'!$G$385:$P$434,A28offset,$E1142)-INDEX('PTRM input'!$G$277:$P$326,A28offset,$E1142))*OFFSET($F$7,0,$E1142))-SUM($G1142:AH1142),(((INDEX('PTRM input'!$G$385:$P$434,A28offset,$E1142)-INDEX('PTRM input'!$G$277:$P$326,A28offset,$E1142))*OFFSET($F$7,0,$E1142))-SUM($G1142:AH1142))*(OFFSET('PTRM input'!$G$477,0,$E1142-1)/A28taxstdlife))))</f>
        <v>0</v>
      </c>
      <c r="AJ1142" s="251">
        <f ca="1">IF(A28taxstdlife="n/a","n/a",IF(A28taxstdlife="",0,IF(AJ$3&gt;(A28stdlife+$E1142),((INDEX('PTRM input'!$G$385:$P$434,A28offset,$E1142)-INDEX('PTRM input'!$G$277:$P$326,A28offset,$E1142))*OFFSET($F$7,0,$E1142))-SUM($G1142:AI1142),(((INDEX('PTRM input'!$G$385:$P$434,A28offset,$E1142)-INDEX('PTRM input'!$G$277:$P$326,A28offset,$E1142))*OFFSET($F$7,0,$E1142))-SUM($G1142:AI1142))*(OFFSET('PTRM input'!$G$477,0,$E1142-1)/A28taxstdlife))))</f>
        <v>0</v>
      </c>
      <c r="AK1142" s="251">
        <f ca="1">IF(A28taxstdlife="n/a","n/a",IF(A28taxstdlife="",0,IF(AK$3&gt;(A28stdlife+$E1142),((INDEX('PTRM input'!$G$385:$P$434,A28offset,$E1142)-INDEX('PTRM input'!$G$277:$P$326,A28offset,$E1142))*OFFSET($F$7,0,$E1142))-SUM($G1142:AJ1142),(((INDEX('PTRM input'!$G$385:$P$434,A28offset,$E1142)-INDEX('PTRM input'!$G$277:$P$326,A28offset,$E1142))*OFFSET($F$7,0,$E1142))-SUM($G1142:AJ1142))*(OFFSET('PTRM input'!$G$477,0,$E1142-1)/A28taxstdlife))))</f>
        <v>0</v>
      </c>
      <c r="AL1142" s="251">
        <f ca="1">IF(A28taxstdlife="n/a","n/a",IF(A28taxstdlife="",0,IF(AL$3&gt;(A28stdlife+$E1142),((INDEX('PTRM input'!$G$385:$P$434,A28offset,$E1142)-INDEX('PTRM input'!$G$277:$P$326,A28offset,$E1142))*OFFSET($F$7,0,$E1142))-SUM($G1142:AK1142),(((INDEX('PTRM input'!$G$385:$P$434,A28offset,$E1142)-INDEX('PTRM input'!$G$277:$P$326,A28offset,$E1142))*OFFSET($F$7,0,$E1142))-SUM($G1142:AK1142))*(OFFSET('PTRM input'!$G$477,0,$E1142-1)/A28taxstdlife))))</f>
        <v>0</v>
      </c>
      <c r="AM1142" s="251">
        <f ca="1">IF(A28taxstdlife="n/a","n/a",IF(A28taxstdlife="",0,IF(AM$3&gt;(A28stdlife+$E1142),((INDEX('PTRM input'!$G$385:$P$434,A28offset,$E1142)-INDEX('PTRM input'!$G$277:$P$326,A28offset,$E1142))*OFFSET($F$7,0,$E1142))-SUM($G1142:AL1142),(((INDEX('PTRM input'!$G$385:$P$434,A28offset,$E1142)-INDEX('PTRM input'!$G$277:$P$326,A28offset,$E1142))*OFFSET($F$7,0,$E1142))-SUM($G1142:AL1142))*(OFFSET('PTRM input'!$G$477,0,$E1142-1)/A28taxstdlife))))</f>
        <v>0</v>
      </c>
      <c r="AN1142" s="251">
        <f ca="1">IF(A28taxstdlife="n/a","n/a",IF(A28taxstdlife="",0,IF(AN$3&gt;(A28stdlife+$E1142),((INDEX('PTRM input'!$G$385:$P$434,A28offset,$E1142)-INDEX('PTRM input'!$G$277:$P$326,A28offset,$E1142))*OFFSET($F$7,0,$E1142))-SUM($G1142:AM1142),(((INDEX('PTRM input'!$G$385:$P$434,A28offset,$E1142)-INDEX('PTRM input'!$G$277:$P$326,A28offset,$E1142))*OFFSET($F$7,0,$E1142))-SUM($G1142:AM1142))*(OFFSET('PTRM input'!$G$477,0,$E1142-1)/A28taxstdlife))))</f>
        <v>0</v>
      </c>
      <c r="AO1142" s="251">
        <f ca="1">IF(A28taxstdlife="n/a","n/a",IF(A28taxstdlife="",0,IF(AO$3&gt;(A28stdlife+$E1142),((INDEX('PTRM input'!$G$385:$P$434,A28offset,$E1142)-INDEX('PTRM input'!$G$277:$P$326,A28offset,$E1142))*OFFSET($F$7,0,$E1142))-SUM($G1142:AN1142),(((INDEX('PTRM input'!$G$385:$P$434,A28offset,$E1142)-INDEX('PTRM input'!$G$277:$P$326,A28offset,$E1142))*OFFSET($F$7,0,$E1142))-SUM($G1142:AN1142))*(OFFSET('PTRM input'!$G$477,0,$E1142-1)/A28taxstdlife))))</f>
        <v>0</v>
      </c>
      <c r="AP1142" s="251">
        <f ca="1">IF(A28taxstdlife="n/a","n/a",IF(A28taxstdlife="",0,IF(AP$3&gt;(A28stdlife+$E1142),((INDEX('PTRM input'!$G$385:$P$434,A28offset,$E1142)-INDEX('PTRM input'!$G$277:$P$326,A28offset,$E1142))*OFFSET($F$7,0,$E1142))-SUM($G1142:AO1142),(((INDEX('PTRM input'!$G$385:$P$434,A28offset,$E1142)-INDEX('PTRM input'!$G$277:$P$326,A28offset,$E1142))*OFFSET($F$7,0,$E1142))-SUM($G1142:AO1142))*(OFFSET('PTRM input'!$G$477,0,$E1142-1)/A28taxstdlife))))</f>
        <v>0</v>
      </c>
      <c r="AQ1142" s="251">
        <f ca="1">IF(A28taxstdlife="n/a","n/a",IF(A28taxstdlife="",0,IF(AQ$3&gt;(A28stdlife+$E1142),((INDEX('PTRM input'!$G$385:$P$434,A28offset,$E1142)-INDEX('PTRM input'!$G$277:$P$326,A28offset,$E1142))*OFFSET($F$7,0,$E1142))-SUM($G1142:AP1142),(((INDEX('PTRM input'!$G$385:$P$434,A28offset,$E1142)-INDEX('PTRM input'!$G$277:$P$326,A28offset,$E1142))*OFFSET($F$7,0,$E1142))-SUM($G1142:AP1142))*(OFFSET('PTRM input'!$G$477,0,$E1142-1)/A28taxstdlife))))</f>
        <v>0</v>
      </c>
      <c r="AR1142" s="251">
        <f ca="1">IF(A28taxstdlife="n/a","n/a",IF(A28taxstdlife="",0,IF(AR$3&gt;(A28stdlife+$E1142),((INDEX('PTRM input'!$G$385:$P$434,A28offset,$E1142)-INDEX('PTRM input'!$G$277:$P$326,A28offset,$E1142))*OFFSET($F$7,0,$E1142))-SUM($G1142:AQ1142),(((INDEX('PTRM input'!$G$385:$P$434,A28offset,$E1142)-INDEX('PTRM input'!$G$277:$P$326,A28offset,$E1142))*OFFSET($F$7,0,$E1142))-SUM($G1142:AQ1142))*(OFFSET('PTRM input'!$G$477,0,$E1142-1)/A28taxstdlife))))</f>
        <v>0</v>
      </c>
      <c r="AS1142" s="251">
        <f ca="1">IF(A28taxstdlife="n/a","n/a",IF(A28taxstdlife="",0,IF(AS$3&gt;(A28stdlife+$E1142),((INDEX('PTRM input'!$G$385:$P$434,A28offset,$E1142)-INDEX('PTRM input'!$G$277:$P$326,A28offset,$E1142))*OFFSET($F$7,0,$E1142))-SUM($G1142:AR1142),(((INDEX('PTRM input'!$G$385:$P$434,A28offset,$E1142)-INDEX('PTRM input'!$G$277:$P$326,A28offset,$E1142))*OFFSET($F$7,0,$E1142))-SUM($G1142:AR1142))*(OFFSET('PTRM input'!$G$477,0,$E1142-1)/A28taxstdlife))))</f>
        <v>0</v>
      </c>
      <c r="AT1142" s="251">
        <f ca="1">IF(A28taxstdlife="n/a","n/a",IF(A28taxstdlife="",0,IF(AT$3&gt;(A28stdlife+$E1142),((INDEX('PTRM input'!$G$385:$P$434,A28offset,$E1142)-INDEX('PTRM input'!$G$277:$P$326,A28offset,$E1142))*OFFSET($F$7,0,$E1142))-SUM($G1142:AS1142),(((INDEX('PTRM input'!$G$385:$P$434,A28offset,$E1142)-INDEX('PTRM input'!$G$277:$P$326,A28offset,$E1142))*OFFSET($F$7,0,$E1142))-SUM($G1142:AS1142))*(OFFSET('PTRM input'!$G$477,0,$E1142-1)/A28taxstdlife))))</f>
        <v>0</v>
      </c>
      <c r="AU1142" s="251">
        <f ca="1">IF(A28taxstdlife="n/a","n/a",IF(A28taxstdlife="",0,IF(AU$3&gt;(A28stdlife+$E1142),((INDEX('PTRM input'!$G$385:$P$434,A28offset,$E1142)-INDEX('PTRM input'!$G$277:$P$326,A28offset,$E1142))*OFFSET($F$7,0,$E1142))-SUM($G1142:AT1142),(((INDEX('PTRM input'!$G$385:$P$434,A28offset,$E1142)-INDEX('PTRM input'!$G$277:$P$326,A28offset,$E1142))*OFFSET($F$7,0,$E1142))-SUM($G1142:AT1142))*(OFFSET('PTRM input'!$G$477,0,$E1142-1)/A28taxstdlife))))</f>
        <v>0</v>
      </c>
      <c r="AV1142" s="251">
        <f ca="1">IF(A28taxstdlife="n/a","n/a",IF(A28taxstdlife="",0,IF(AV$3&gt;(A28stdlife+$E1142),((INDEX('PTRM input'!$G$385:$P$434,A28offset,$E1142)-INDEX('PTRM input'!$G$277:$P$326,A28offset,$E1142))*OFFSET($F$7,0,$E1142))-SUM($G1142:AU1142),(((INDEX('PTRM input'!$G$385:$P$434,A28offset,$E1142)-INDEX('PTRM input'!$G$277:$P$326,A28offset,$E1142))*OFFSET($F$7,0,$E1142))-SUM($G1142:AU1142))*(OFFSET('PTRM input'!$G$477,0,$E1142-1)/A28taxstdlife))))</f>
        <v>0</v>
      </c>
      <c r="AW1142" s="251">
        <f ca="1">IF(A28taxstdlife="n/a","n/a",IF(A28taxstdlife="",0,IF(AW$3&gt;(A28stdlife+$E1142),((INDEX('PTRM input'!$G$385:$P$434,A28offset,$E1142)-INDEX('PTRM input'!$G$277:$P$326,A28offset,$E1142))*OFFSET($F$7,0,$E1142))-SUM($G1142:AV1142),(((INDEX('PTRM input'!$G$385:$P$434,A28offset,$E1142)-INDEX('PTRM input'!$G$277:$P$326,A28offset,$E1142))*OFFSET($F$7,0,$E1142))-SUM($G1142:AV1142))*(OFFSET('PTRM input'!$G$477,0,$E1142-1)/A28taxstdlife))))</f>
        <v>0</v>
      </c>
      <c r="AX1142" s="251">
        <f ca="1">IF(A28taxstdlife="n/a","n/a",IF(A28taxstdlife="",0,IF(AX$3&gt;(A28stdlife+$E1142),((INDEX('PTRM input'!$G$385:$P$434,A28offset,$E1142)-INDEX('PTRM input'!$G$277:$P$326,A28offset,$E1142))*OFFSET($F$7,0,$E1142))-SUM($G1142:AW1142),(((INDEX('PTRM input'!$G$385:$P$434,A28offset,$E1142)-INDEX('PTRM input'!$G$277:$P$326,A28offset,$E1142))*OFFSET($F$7,0,$E1142))-SUM($G1142:AW1142))*(OFFSET('PTRM input'!$G$477,0,$E1142-1)/A28taxstdlife))))</f>
        <v>0</v>
      </c>
      <c r="AY1142" s="251">
        <f ca="1">IF(A28taxstdlife="n/a","n/a",IF(A28taxstdlife="",0,IF(AY$3&gt;(A28stdlife+$E1142),((INDEX('PTRM input'!$G$385:$P$434,A28offset,$E1142)-INDEX('PTRM input'!$G$277:$P$326,A28offset,$E1142))*OFFSET($F$7,0,$E1142))-SUM($G1142:AX1142),(((INDEX('PTRM input'!$G$385:$P$434,A28offset,$E1142)-INDEX('PTRM input'!$G$277:$P$326,A28offset,$E1142))*OFFSET($F$7,0,$E1142))-SUM($G1142:AX1142))*(OFFSET('PTRM input'!$G$477,0,$E1142-1)/A28taxstdlife))))</f>
        <v>0</v>
      </c>
      <c r="AZ1142" s="251">
        <f ca="1">IF(A28taxstdlife="n/a","n/a",IF(A28taxstdlife="",0,IF(AZ$3&gt;(A28stdlife+$E1142),((INDEX('PTRM input'!$G$385:$P$434,A28offset,$E1142)-INDEX('PTRM input'!$G$277:$P$326,A28offset,$E1142))*OFFSET($F$7,0,$E1142))-SUM($G1142:AY1142),(((INDEX('PTRM input'!$G$385:$P$434,A28offset,$E1142)-INDEX('PTRM input'!$G$277:$P$326,A28offset,$E1142))*OFFSET($F$7,0,$E1142))-SUM($G1142:AY1142))*(OFFSET('PTRM input'!$G$477,0,$E1142-1)/A28taxstdlife))))</f>
        <v>0</v>
      </c>
      <c r="BA1142" s="251">
        <f ca="1">IF(A28taxstdlife="n/a","n/a",IF(A28taxstdlife="",0,IF(BA$3&gt;(A28stdlife+$E1142),((INDEX('PTRM input'!$G$385:$P$434,A28offset,$E1142)-INDEX('PTRM input'!$G$277:$P$326,A28offset,$E1142))*OFFSET($F$7,0,$E1142))-SUM($G1142:AZ1142),(((INDEX('PTRM input'!$G$385:$P$434,A28offset,$E1142)-INDEX('PTRM input'!$G$277:$P$326,A28offset,$E1142))*OFFSET($F$7,0,$E1142))-SUM($G1142:AZ1142))*(OFFSET('PTRM input'!$G$477,0,$E1142-1)/A28taxstdlife))))</f>
        <v>0</v>
      </c>
      <c r="BB1142" s="251">
        <f ca="1">IF(A28taxstdlife="n/a","n/a",IF(A28taxstdlife="",0,IF(BB$3&gt;(A28stdlife+$E1142),((INDEX('PTRM input'!$G$385:$P$434,A28offset,$E1142)-INDEX('PTRM input'!$G$277:$P$326,A28offset,$E1142))*OFFSET($F$7,0,$E1142))-SUM($G1142:BA1142),(((INDEX('PTRM input'!$G$385:$P$434,A28offset,$E1142)-INDEX('PTRM input'!$G$277:$P$326,A28offset,$E1142))*OFFSET($F$7,0,$E1142))-SUM($G1142:BA1142))*(OFFSET('PTRM input'!$G$477,0,$E1142-1)/A28taxstdlife))))</f>
        <v>0</v>
      </c>
      <c r="BC1142" s="251">
        <f ca="1">IF(A28taxstdlife="n/a","n/a",IF(A28taxstdlife="",0,IF(BC$3&gt;(A28stdlife+$E1142),((INDEX('PTRM input'!$G$385:$P$434,A28offset,$E1142)-INDEX('PTRM input'!$G$277:$P$326,A28offset,$E1142))*OFFSET($F$7,0,$E1142))-SUM($G1142:BB1142),(((INDEX('PTRM input'!$G$385:$P$434,A28offset,$E1142)-INDEX('PTRM input'!$G$277:$P$326,A28offset,$E1142))*OFFSET($F$7,0,$E1142))-SUM($G1142:BB1142))*(OFFSET('PTRM input'!$G$477,0,$E1142-1)/A28taxstdlife))))</f>
        <v>0</v>
      </c>
      <c r="BD1142" s="251">
        <f ca="1">IF(A28taxstdlife="n/a","n/a",IF(A28taxstdlife="",0,IF(BD$3&gt;(A28stdlife+$E1142),((INDEX('PTRM input'!$G$385:$P$434,A28offset,$E1142)-INDEX('PTRM input'!$G$277:$P$326,A28offset,$E1142))*OFFSET($F$7,0,$E1142))-SUM($G1142:BC1142),(((INDEX('PTRM input'!$G$385:$P$434,A28offset,$E1142)-INDEX('PTRM input'!$G$277:$P$326,A28offset,$E1142))*OFFSET($F$7,0,$E1142))-SUM($G1142:BC1142))*(OFFSET('PTRM input'!$G$477,0,$E1142-1)/A28taxstdlife))))</f>
        <v>0</v>
      </c>
      <c r="BE1142" s="251">
        <f ca="1">IF(A28taxstdlife="n/a","n/a",IF(A28taxstdlife="",0,IF(BE$3&gt;(A28stdlife+$E1142),((INDEX('PTRM input'!$G$385:$P$434,A28offset,$E1142)-INDEX('PTRM input'!$G$277:$P$326,A28offset,$E1142))*OFFSET($F$7,0,$E1142))-SUM($G1142:BD1142),(((INDEX('PTRM input'!$G$385:$P$434,A28offset,$E1142)-INDEX('PTRM input'!$G$277:$P$326,A28offset,$E1142))*OFFSET($F$7,0,$E1142))-SUM($G1142:BD1142))*(OFFSET('PTRM input'!$G$477,0,$E1142-1)/A28taxstdlife))))</f>
        <v>0</v>
      </c>
      <c r="BF1142" s="251">
        <f ca="1">IF(A28taxstdlife="n/a","n/a",IF(A28taxstdlife="",0,IF(BF$3&gt;(A28stdlife+$E1142),((INDEX('PTRM input'!$G$385:$P$434,A28offset,$E1142)-INDEX('PTRM input'!$G$277:$P$326,A28offset,$E1142))*OFFSET($F$7,0,$E1142))-SUM($G1142:BE1142),(((INDEX('PTRM input'!$G$385:$P$434,A28offset,$E1142)-INDEX('PTRM input'!$G$277:$P$326,A28offset,$E1142))*OFFSET($F$7,0,$E1142))-SUM($G1142:BE1142))*(OFFSET('PTRM input'!$G$477,0,$E1142-1)/A28taxstdlife))))</f>
        <v>0</v>
      </c>
      <c r="BG1142" s="251">
        <f ca="1">IF(A28taxstdlife="n/a","n/a",IF(A28taxstdlife="",0,IF(BG$3&gt;(A28stdlife+$E1142),((INDEX('PTRM input'!$G$385:$P$434,A28offset,$E1142)-INDEX('PTRM input'!$G$277:$P$326,A28offset,$E1142))*OFFSET($F$7,0,$E1142))-SUM($G1142:BF1142),(((INDEX('PTRM input'!$G$385:$P$434,A28offset,$E1142)-INDEX('PTRM input'!$G$277:$P$326,A28offset,$E1142))*OFFSET($F$7,0,$E1142))-SUM($G1142:BF1142))*(OFFSET('PTRM input'!$G$477,0,$E1142-1)/A28taxstdlife))))</f>
        <v>0</v>
      </c>
      <c r="BH1142" s="251">
        <f ca="1">IF(A28taxstdlife="n/a","n/a",IF(A28taxstdlife="",0,IF(BH$3&gt;(A28stdlife+$E1142),((INDEX('PTRM input'!$G$385:$P$434,A28offset,$E1142)-INDEX('PTRM input'!$G$277:$P$326,A28offset,$E1142))*OFFSET($F$7,0,$E1142))-SUM($G1142:BG1142),(((INDEX('PTRM input'!$G$385:$P$434,A28offset,$E1142)-INDEX('PTRM input'!$G$277:$P$326,A28offset,$E1142))*OFFSET($F$7,0,$E1142))-SUM($G1142:BG1142))*(OFFSET('PTRM input'!$G$477,0,$E1142-1)/A28taxstdlife))))</f>
        <v>0</v>
      </c>
      <c r="BI1142" s="251">
        <f ca="1">IF(A28taxstdlife="n/a","n/a",IF(A28taxstdlife="",0,IF(BI$3&gt;(A28stdlife+$E1142),((INDEX('PTRM input'!$G$385:$P$434,A28offset,$E1142)-INDEX('PTRM input'!$G$277:$P$326,A28offset,$E1142))*OFFSET($F$7,0,$E1142))-SUM($G1142:BH1142),(((INDEX('PTRM input'!$G$385:$P$434,A28offset,$E1142)-INDEX('PTRM input'!$G$277:$P$326,A28offset,$E1142))*OFFSET($F$7,0,$E1142))-SUM($G1142:BH1142))*(OFFSET('PTRM input'!$G$477,0,$E1142-1)/A28taxstdlife))))</f>
        <v>0</v>
      </c>
      <c r="BJ1142" s="116"/>
      <c r="BK1142" s="116"/>
      <c r="BL1142" s="116"/>
      <c r="BM1142" s="116"/>
    </row>
    <row r="1143" spans="1:65" ht="12.75" customHeight="1" outlineLevel="1" collapsed="1">
      <c r="A1143" s="366"/>
      <c r="B1143" s="9"/>
      <c r="C1143" s="19">
        <f>Asset28</f>
        <v>0</v>
      </c>
      <c r="D1143" s="9"/>
      <c r="E1143" s="9"/>
      <c r="F1143" s="357"/>
      <c r="G1143" s="371">
        <f ca="1">SUM(G1131:G1142)+'PTRM input'!G$304*G$7</f>
        <v>0</v>
      </c>
      <c r="H1143" s="371">
        <f ca="1">SUM(H1131:H1142)+'PTRM input'!H$304*H$7</f>
        <v>0</v>
      </c>
      <c r="I1143" s="371">
        <f ca="1">SUM(I1131:I1142)+'PTRM input'!I$304*I$7</f>
        <v>0</v>
      </c>
      <c r="J1143" s="371">
        <f ca="1">SUM(J1131:J1142)+'PTRM input'!J$304*J$7</f>
        <v>0</v>
      </c>
      <c r="K1143" s="371">
        <f ca="1">SUM(K1131:K1142)+'PTRM input'!K$304*K$7</f>
        <v>0</v>
      </c>
      <c r="L1143" s="371">
        <f ca="1">SUM(L1131:L1142)+'PTRM input'!L$304*L$7</f>
        <v>0</v>
      </c>
      <c r="M1143" s="371">
        <f ca="1">SUM(M1131:M1142)+'PTRM input'!M$304*M$7</f>
        <v>0</v>
      </c>
      <c r="N1143" s="371">
        <f ca="1">SUM(N1131:N1142)+'PTRM input'!N$304*N$7</f>
        <v>0</v>
      </c>
      <c r="O1143" s="371">
        <f ca="1">SUM(O1131:O1142)+'PTRM input'!O$304*O$7</f>
        <v>0</v>
      </c>
      <c r="P1143" s="371">
        <f ca="1">SUM(P1131:P1142)+'PTRM input'!P$304*P$7</f>
        <v>0</v>
      </c>
      <c r="Q1143" s="371">
        <f t="shared" ref="Q1143:AL1143" ca="1" si="256">SUM(Q1131:Q1142)</f>
        <v>0</v>
      </c>
      <c r="R1143" s="371">
        <f t="shared" ca="1" si="256"/>
        <v>0</v>
      </c>
      <c r="S1143" s="371">
        <f t="shared" ca="1" si="256"/>
        <v>0</v>
      </c>
      <c r="T1143" s="371">
        <f t="shared" ca="1" si="256"/>
        <v>0</v>
      </c>
      <c r="U1143" s="371">
        <f t="shared" ca="1" si="256"/>
        <v>0</v>
      </c>
      <c r="V1143" s="371">
        <f t="shared" ca="1" si="256"/>
        <v>0</v>
      </c>
      <c r="W1143" s="371">
        <f t="shared" ca="1" si="256"/>
        <v>0</v>
      </c>
      <c r="X1143" s="371">
        <f t="shared" ca="1" si="256"/>
        <v>0</v>
      </c>
      <c r="Y1143" s="371">
        <f t="shared" ca="1" si="256"/>
        <v>0</v>
      </c>
      <c r="Z1143" s="371">
        <f t="shared" ca="1" si="256"/>
        <v>0</v>
      </c>
      <c r="AA1143" s="371">
        <f t="shared" ca="1" si="256"/>
        <v>0</v>
      </c>
      <c r="AB1143" s="371">
        <f t="shared" ca="1" si="256"/>
        <v>0</v>
      </c>
      <c r="AC1143" s="371">
        <f t="shared" ca="1" si="256"/>
        <v>0</v>
      </c>
      <c r="AD1143" s="371">
        <f t="shared" ca="1" si="256"/>
        <v>0</v>
      </c>
      <c r="AE1143" s="371">
        <f t="shared" ca="1" si="256"/>
        <v>0</v>
      </c>
      <c r="AF1143" s="371">
        <f t="shared" ca="1" si="256"/>
        <v>0</v>
      </c>
      <c r="AG1143" s="371">
        <f t="shared" ca="1" si="256"/>
        <v>0</v>
      </c>
      <c r="AH1143" s="371">
        <f t="shared" ca="1" si="256"/>
        <v>0</v>
      </c>
      <c r="AI1143" s="371">
        <f t="shared" ca="1" si="256"/>
        <v>0</v>
      </c>
      <c r="AJ1143" s="371">
        <f t="shared" ca="1" si="256"/>
        <v>0</v>
      </c>
      <c r="AK1143" s="371">
        <f t="shared" ca="1" si="256"/>
        <v>0</v>
      </c>
      <c r="AL1143" s="371">
        <f t="shared" ca="1" si="256"/>
        <v>0</v>
      </c>
      <c r="AM1143" s="371">
        <f t="shared" ref="AM1143:BI1143" ca="1" si="257">SUM(AM1131:AM1142)</f>
        <v>0</v>
      </c>
      <c r="AN1143" s="371">
        <f t="shared" ca="1" si="257"/>
        <v>0</v>
      </c>
      <c r="AO1143" s="371">
        <f t="shared" ca="1" si="257"/>
        <v>0</v>
      </c>
      <c r="AP1143" s="371">
        <f t="shared" ca="1" si="257"/>
        <v>0</v>
      </c>
      <c r="AQ1143" s="371">
        <f t="shared" ca="1" si="257"/>
        <v>0</v>
      </c>
      <c r="AR1143" s="371">
        <f t="shared" ca="1" si="257"/>
        <v>0</v>
      </c>
      <c r="AS1143" s="371">
        <f t="shared" ca="1" si="257"/>
        <v>0</v>
      </c>
      <c r="AT1143" s="371">
        <f t="shared" ca="1" si="257"/>
        <v>0</v>
      </c>
      <c r="AU1143" s="371">
        <f t="shared" ca="1" si="257"/>
        <v>0</v>
      </c>
      <c r="AV1143" s="371">
        <f t="shared" ca="1" si="257"/>
        <v>0</v>
      </c>
      <c r="AW1143" s="371">
        <f t="shared" ca="1" si="257"/>
        <v>0</v>
      </c>
      <c r="AX1143" s="371">
        <f t="shared" ca="1" si="257"/>
        <v>0</v>
      </c>
      <c r="AY1143" s="371">
        <f t="shared" ca="1" si="257"/>
        <v>0</v>
      </c>
      <c r="AZ1143" s="371">
        <f t="shared" ca="1" si="257"/>
        <v>0</v>
      </c>
      <c r="BA1143" s="371">
        <f t="shared" ca="1" si="257"/>
        <v>0</v>
      </c>
      <c r="BB1143" s="371">
        <f t="shared" ca="1" si="257"/>
        <v>0</v>
      </c>
      <c r="BC1143" s="371">
        <f t="shared" ca="1" si="257"/>
        <v>0</v>
      </c>
      <c r="BD1143" s="371">
        <f t="shared" ca="1" si="257"/>
        <v>0</v>
      </c>
      <c r="BE1143" s="371">
        <f t="shared" ca="1" si="257"/>
        <v>0</v>
      </c>
      <c r="BF1143" s="371">
        <f t="shared" ca="1" si="257"/>
        <v>0</v>
      </c>
      <c r="BG1143" s="371">
        <f t="shared" ca="1" si="257"/>
        <v>0</v>
      </c>
      <c r="BH1143" s="371">
        <f t="shared" ca="1" si="257"/>
        <v>0</v>
      </c>
      <c r="BI1143" s="371">
        <f t="shared" ca="1" si="257"/>
        <v>0</v>
      </c>
      <c r="BJ1143" s="116"/>
      <c r="BK1143" s="116"/>
      <c r="BL1143" s="116"/>
      <c r="BM1143" s="116"/>
    </row>
    <row r="1144" spans="1:65" ht="12.75" hidden="1" customHeight="1" outlineLevel="2">
      <c r="A1144" s="366"/>
      <c r="B1144" s="106">
        <f>C1156</f>
        <v>0</v>
      </c>
      <c r="C1144" s="614"/>
      <c r="D1144" s="615" t="s">
        <v>236</v>
      </c>
      <c r="E1144" s="614"/>
      <c r="F1144" s="622"/>
      <c r="G1144" s="617">
        <f>IF('PTRM input'!$E$574='PTRM input'!$G$573,IF(G$3&gt;A29taxremlife,A29taxvalue-SUM(F1144:$F1144),IF(A29taxremlife="N/A","n/a",A29taxvalue/A29taxremlife)),'PTRM input'!G$607)</f>
        <v>0</v>
      </c>
      <c r="H1144" s="617">
        <f>IF('PTRM input'!$E$574='PTRM input'!$G$573,IF(H$3&gt;A29taxremlife,A29taxvalue-SUM($F1144:G1144),IF(A29taxremlife="N/A","n/a",A29taxvalue/A29taxremlife)),'PTRM input'!H$607)</f>
        <v>0</v>
      </c>
      <c r="I1144" s="617">
        <f>IF('PTRM input'!$E$574='PTRM input'!$G$573,IF(I$3&gt;A29taxremlife,A29taxvalue-SUM($F1144:H1144),IF(A29taxremlife="N/A","n/a",A29taxvalue/A29taxremlife)),'PTRM input'!I$607)</f>
        <v>0</v>
      </c>
      <c r="J1144" s="617">
        <f>IF('PTRM input'!$E$574='PTRM input'!$G$573,IF(J$3&gt;A29taxremlife,A29taxvalue-SUM($F1144:I1144),IF(A29taxremlife="N/A","n/a",A29taxvalue/A29taxremlife)),'PTRM input'!J$607)</f>
        <v>0</v>
      </c>
      <c r="K1144" s="617">
        <f>IF('PTRM input'!$E$574='PTRM input'!$G$573,IF(K$3&gt;A29taxremlife,A29taxvalue-SUM($F1144:J1144),IF(A29taxremlife="N/A","n/a",A29taxvalue/A29taxremlife)),'PTRM input'!K$607)</f>
        <v>0</v>
      </c>
      <c r="L1144" s="617">
        <f>IF('PTRM input'!$E$574='PTRM input'!$G$573,IF(L$3&gt;A29taxremlife,A29taxvalue-SUM($F1144:K1144),IF(A29taxremlife="N/A","n/a",A29taxvalue/A29taxremlife)),'PTRM input'!L$607)</f>
        <v>0</v>
      </c>
      <c r="M1144" s="617">
        <f>IF('PTRM input'!$E$574='PTRM input'!$G$573,IF(M$3&gt;A29taxremlife,A29taxvalue-SUM($F1144:L1144),IF(A29taxremlife="N/A","n/a",A29taxvalue/A29taxremlife)),'PTRM input'!M$607)</f>
        <v>0</v>
      </c>
      <c r="N1144" s="617">
        <f>IF('PTRM input'!$E$574='PTRM input'!$G$573,IF(N$3&gt;A29taxremlife,A29taxvalue-SUM($F1144:M1144),IF(A29taxremlife="N/A","n/a",A29taxvalue/A29taxremlife)),'PTRM input'!N$607)</f>
        <v>0</v>
      </c>
      <c r="O1144" s="617">
        <f>IF('PTRM input'!$E$574='PTRM input'!$G$573,IF(O$3&gt;A29taxremlife,A29taxvalue-SUM($F1144:N1144),IF(A29taxremlife="N/A","n/a",A29taxvalue/A29taxremlife)),'PTRM input'!O$607)</f>
        <v>0</v>
      </c>
      <c r="P1144" s="617">
        <f>IF('PTRM input'!$E$574='PTRM input'!$G$573,IF(P$3&gt;A29taxremlife,A29taxvalue-SUM($F1144:O1144),IF(A29taxremlife="N/A","n/a",A29taxvalue/A29taxremlife)),'PTRM input'!P$607)</f>
        <v>0</v>
      </c>
      <c r="Q1144" s="617">
        <f>IF('PTRM input'!$E$574='PTRM input'!$G$573,IF(Q$3&gt;A29taxremlife,A29taxvalue-SUM($F1144:P1144),IF(A29taxremlife="N/A","n/a",A29taxvalue/A29taxremlife)),'PTRM input'!Q$607)</f>
        <v>0</v>
      </c>
      <c r="R1144" s="617">
        <f>IF('PTRM input'!$E$574='PTRM input'!$G$573,IF(R$3&gt;A29taxremlife,A29taxvalue-SUM($F1144:Q1144),IF(A29taxremlife="N/A","n/a",A29taxvalue/A29taxremlife)),'PTRM input'!R$607)</f>
        <v>0</v>
      </c>
      <c r="S1144" s="617">
        <f>IF('PTRM input'!$E$574='PTRM input'!$G$573,IF(S$3&gt;A29taxremlife,A29taxvalue-SUM($F1144:R1144),IF(A29taxremlife="N/A","n/a",A29taxvalue/A29taxremlife)),'PTRM input'!S$607)</f>
        <v>0</v>
      </c>
      <c r="T1144" s="617">
        <f>IF('PTRM input'!$E$574='PTRM input'!$G$573,IF(T$3&gt;A29taxremlife,A29taxvalue-SUM($F1144:S1144),IF(A29taxremlife="N/A","n/a",A29taxvalue/A29taxremlife)),'PTRM input'!T$607)</f>
        <v>0</v>
      </c>
      <c r="U1144" s="617">
        <f>IF('PTRM input'!$E$574='PTRM input'!$G$573,IF(U$3&gt;A29taxremlife,A29taxvalue-SUM($F1144:T1144),IF(A29taxremlife="N/A","n/a",A29taxvalue/A29taxremlife)),'PTRM input'!U$607)</f>
        <v>0</v>
      </c>
      <c r="V1144" s="617">
        <f>IF('PTRM input'!$E$574='PTRM input'!$G$573,IF(V$3&gt;A29taxremlife,A29taxvalue-SUM($F1144:U1144),IF(A29taxremlife="N/A","n/a",A29taxvalue/A29taxremlife)),'PTRM input'!V$607)</f>
        <v>0</v>
      </c>
      <c r="W1144" s="617">
        <f>IF('PTRM input'!$E$574='PTRM input'!$G$573,IF(W$3&gt;A29taxremlife,A29taxvalue-SUM($F1144:V1144),IF(A29taxremlife="N/A","n/a",A29taxvalue/A29taxremlife)),'PTRM input'!W$607)</f>
        <v>0</v>
      </c>
      <c r="X1144" s="617">
        <f>IF('PTRM input'!$E$574='PTRM input'!$G$573,IF(X$3&gt;A29taxremlife,A29taxvalue-SUM($F1144:W1144),IF(A29taxremlife="N/A","n/a",A29taxvalue/A29taxremlife)),'PTRM input'!X$607)</f>
        <v>0</v>
      </c>
      <c r="Y1144" s="617">
        <f>IF('PTRM input'!$E$574='PTRM input'!$G$573,IF(Y$3&gt;A29taxremlife,A29taxvalue-SUM($F1144:X1144),IF(A29taxremlife="N/A","n/a",A29taxvalue/A29taxremlife)),'PTRM input'!Y$607)</f>
        <v>0</v>
      </c>
      <c r="Z1144" s="617">
        <f>IF('PTRM input'!$E$574='PTRM input'!$G$573,IF(Z$3&gt;A29taxremlife,A29taxvalue-SUM($F1144:Y1144),IF(A29taxremlife="N/A","n/a",A29taxvalue/A29taxremlife)),'PTRM input'!Z$607)</f>
        <v>0</v>
      </c>
      <c r="AA1144" s="617">
        <f>IF('PTRM input'!$E$574='PTRM input'!$G$573,IF(AA$3&gt;A29taxremlife,A29taxvalue-SUM($F1144:Z1144),IF(A29taxremlife="N/A","n/a",A29taxvalue/A29taxremlife)),'PTRM input'!AA$607)</f>
        <v>0</v>
      </c>
      <c r="AB1144" s="617">
        <f>IF('PTRM input'!$E$574='PTRM input'!$G$573,IF(AB$3&gt;A29taxremlife,A29taxvalue-SUM($F1144:AA1144),IF(A29taxremlife="N/A","n/a",A29taxvalue/A29taxremlife)),'PTRM input'!AB$607)</f>
        <v>0</v>
      </c>
      <c r="AC1144" s="617">
        <f>IF('PTRM input'!$E$574='PTRM input'!$G$573,IF(AC$3&gt;A29taxremlife,A29taxvalue-SUM($F1144:AB1144),IF(A29taxremlife="N/A","n/a",A29taxvalue/A29taxremlife)),'PTRM input'!AC$607)</f>
        <v>0</v>
      </c>
      <c r="AD1144" s="617">
        <f>IF('PTRM input'!$E$574='PTRM input'!$G$573,IF(AD$3&gt;A29taxremlife,A29taxvalue-SUM($F1144:AC1144),IF(A29taxremlife="N/A","n/a",A29taxvalue/A29taxremlife)),'PTRM input'!AD$607)</f>
        <v>0</v>
      </c>
      <c r="AE1144" s="617">
        <f>IF('PTRM input'!$E$574='PTRM input'!$G$573,IF(AE$3&gt;A29taxremlife,A29taxvalue-SUM($F1144:AD1144),IF(A29taxremlife="N/A","n/a",A29taxvalue/A29taxremlife)),'PTRM input'!AE$607)</f>
        <v>0</v>
      </c>
      <c r="AF1144" s="617">
        <f>IF('PTRM input'!$E$574='PTRM input'!$G$573,IF(AF$3&gt;A29taxremlife,A29taxvalue-SUM($F1144:AE1144),IF(A29taxremlife="N/A","n/a",A29taxvalue/A29taxremlife)),'PTRM input'!AF$607)</f>
        <v>0</v>
      </c>
      <c r="AG1144" s="617">
        <f>IF('PTRM input'!$E$574='PTRM input'!$G$573,IF(AG$3&gt;A29taxremlife,A29taxvalue-SUM($F1144:AF1144),IF(A29taxremlife="N/A","n/a",A29taxvalue/A29taxremlife)),'PTRM input'!AG$607)</f>
        <v>0</v>
      </c>
      <c r="AH1144" s="617">
        <f>IF('PTRM input'!$E$574='PTRM input'!$G$573,IF(AH$3&gt;A29taxremlife,A29taxvalue-SUM($F1144:AG1144),IF(A29taxremlife="N/A","n/a",A29taxvalue/A29taxremlife)),'PTRM input'!AH$607)</f>
        <v>0</v>
      </c>
      <c r="AI1144" s="617">
        <f>IF('PTRM input'!$E$574='PTRM input'!$G$573,IF(AI$3&gt;A29taxremlife,A29taxvalue-SUM($F1144:AH1144),IF(A29taxremlife="N/A","n/a",A29taxvalue/A29taxremlife)),'PTRM input'!AI$607)</f>
        <v>0</v>
      </c>
      <c r="AJ1144" s="617">
        <f>IF('PTRM input'!$E$574='PTRM input'!$G$573,IF(AJ$3&gt;A29taxremlife,A29taxvalue-SUM($F1144:AI1144),IF(A29taxremlife="N/A","n/a",A29taxvalue/A29taxremlife)),'PTRM input'!AJ$607)</f>
        <v>0</v>
      </c>
      <c r="AK1144" s="617">
        <f>IF('PTRM input'!$E$574='PTRM input'!$G$573,IF(AK$3&gt;A29taxremlife,A29taxvalue-SUM($F1144:AJ1144),IF(A29taxremlife="N/A","n/a",A29taxvalue/A29taxremlife)),'PTRM input'!AK$607)</f>
        <v>0</v>
      </c>
      <c r="AL1144" s="617">
        <f>IF('PTRM input'!$E$574='PTRM input'!$G$573,IF(AL$3&gt;A29taxremlife,A29taxvalue-SUM($F1144:AK1144),IF(A29taxremlife="N/A","n/a",A29taxvalue/A29taxremlife)),'PTRM input'!AL$607)</f>
        <v>0</v>
      </c>
      <c r="AM1144" s="617">
        <f>IF('PTRM input'!$E$574='PTRM input'!$G$573,IF(AM$3&gt;A29taxremlife,A29taxvalue-SUM($F1144:AL1144),IF(A29taxremlife="N/A","n/a",A29taxvalue/A29taxremlife)),'PTRM input'!AM$607)</f>
        <v>0</v>
      </c>
      <c r="AN1144" s="617">
        <f>IF('PTRM input'!$E$574='PTRM input'!$G$573,IF(AN$3&gt;A29taxremlife,A29taxvalue-SUM($F1144:AM1144),IF(A29taxremlife="N/A","n/a",A29taxvalue/A29taxremlife)),'PTRM input'!AN$607)</f>
        <v>0</v>
      </c>
      <c r="AO1144" s="617">
        <f>IF('PTRM input'!$E$574='PTRM input'!$G$573,IF(AO$3&gt;A29taxremlife,A29taxvalue-SUM($F1144:AN1144),IF(A29taxremlife="N/A","n/a",A29taxvalue/A29taxremlife)),'PTRM input'!AO$607)</f>
        <v>0</v>
      </c>
      <c r="AP1144" s="617">
        <f>IF('PTRM input'!$E$574='PTRM input'!$G$573,IF(AP$3&gt;A29taxremlife,A29taxvalue-SUM($F1144:AO1144),IF(A29taxremlife="N/A","n/a",A29taxvalue/A29taxremlife)),'PTRM input'!AP$607)</f>
        <v>0</v>
      </c>
      <c r="AQ1144" s="617">
        <f>IF('PTRM input'!$E$574='PTRM input'!$G$573,IF(AQ$3&gt;A29taxremlife,A29taxvalue-SUM($F1144:AP1144),IF(A29taxremlife="N/A","n/a",A29taxvalue/A29taxremlife)),'PTRM input'!AQ$607)</f>
        <v>0</v>
      </c>
      <c r="AR1144" s="617">
        <f>IF('PTRM input'!$E$574='PTRM input'!$G$573,IF(AR$3&gt;A29taxremlife,A29taxvalue-SUM($F1144:AQ1144),IF(A29taxremlife="N/A","n/a",A29taxvalue/A29taxremlife)),'PTRM input'!AR$607)</f>
        <v>0</v>
      </c>
      <c r="AS1144" s="617">
        <f>IF('PTRM input'!$E$574='PTRM input'!$G$573,IF(AS$3&gt;A29taxremlife,A29taxvalue-SUM($F1144:AR1144),IF(A29taxremlife="N/A","n/a",A29taxvalue/A29taxremlife)),'PTRM input'!AS$607)</f>
        <v>0</v>
      </c>
      <c r="AT1144" s="617">
        <f>IF('PTRM input'!$E$574='PTRM input'!$G$573,IF(AT$3&gt;A29taxremlife,A29taxvalue-SUM($F1144:AS1144),IF(A29taxremlife="N/A","n/a",A29taxvalue/A29taxremlife)),'PTRM input'!AT$607)</f>
        <v>0</v>
      </c>
      <c r="AU1144" s="617">
        <f>IF('PTRM input'!$E$574='PTRM input'!$G$573,IF(AU$3&gt;A29taxremlife,A29taxvalue-SUM($F1144:AT1144),IF(A29taxremlife="N/A","n/a",A29taxvalue/A29taxremlife)),'PTRM input'!AU$607)</f>
        <v>0</v>
      </c>
      <c r="AV1144" s="617">
        <f>IF('PTRM input'!$E$574='PTRM input'!$G$573,IF(AV$3&gt;A29taxremlife,A29taxvalue-SUM($F1144:AU1144),IF(A29taxremlife="N/A","n/a",A29taxvalue/A29taxremlife)),'PTRM input'!AV$607)</f>
        <v>0</v>
      </c>
      <c r="AW1144" s="617">
        <f>IF('PTRM input'!$E$574='PTRM input'!$G$573,IF(AW$3&gt;A29taxremlife,A29taxvalue-SUM($F1144:AV1144),IF(A29taxremlife="N/A","n/a",A29taxvalue/A29taxremlife)),'PTRM input'!AW$607)</f>
        <v>0</v>
      </c>
      <c r="AX1144" s="617">
        <f>IF('PTRM input'!$E$574='PTRM input'!$G$573,IF(AX$3&gt;A29taxremlife,A29taxvalue-SUM($F1144:AW1144),IF(A29taxremlife="N/A","n/a",A29taxvalue/A29taxremlife)),'PTRM input'!AX$607)</f>
        <v>0</v>
      </c>
      <c r="AY1144" s="617">
        <f>IF('PTRM input'!$E$574='PTRM input'!$G$573,IF(AY$3&gt;A29taxremlife,A29taxvalue-SUM($F1144:AX1144),IF(A29taxremlife="N/A","n/a",A29taxvalue/A29taxremlife)),'PTRM input'!AY$607)</f>
        <v>0</v>
      </c>
      <c r="AZ1144" s="617">
        <f>IF('PTRM input'!$E$574='PTRM input'!$G$573,IF(AZ$3&gt;A29taxremlife,A29taxvalue-SUM($F1144:AY1144),IF(A29taxremlife="N/A","n/a",A29taxvalue/A29taxremlife)),'PTRM input'!AZ$607)</f>
        <v>0</v>
      </c>
      <c r="BA1144" s="617">
        <f>IF('PTRM input'!$E$574='PTRM input'!$G$573,IF(BA$3&gt;A29taxremlife,A29taxvalue-SUM($F1144:AZ1144),IF(A29taxremlife="N/A","n/a",A29taxvalue/A29taxremlife)),'PTRM input'!BA$607)</f>
        <v>0</v>
      </c>
      <c r="BB1144" s="617">
        <f>IF('PTRM input'!$E$574='PTRM input'!$G$573,IF(BB$3&gt;A29taxremlife,A29taxvalue-SUM($F1144:BA1144),IF(A29taxremlife="N/A","n/a",A29taxvalue/A29taxremlife)),'PTRM input'!BB$607)</f>
        <v>0</v>
      </c>
      <c r="BC1144" s="617">
        <f>IF('PTRM input'!$E$574='PTRM input'!$G$573,IF(BC$3&gt;A29taxremlife,A29taxvalue-SUM($F1144:BB1144),IF(A29taxremlife="N/A","n/a",A29taxvalue/A29taxremlife)),'PTRM input'!BC$607)</f>
        <v>0</v>
      </c>
      <c r="BD1144" s="617">
        <f>IF('PTRM input'!$E$574='PTRM input'!$G$573,IF(BD$3&gt;A29taxremlife,A29taxvalue-SUM($F1144:BC1144),IF(A29taxremlife="N/A","n/a",A29taxvalue/A29taxremlife)),'PTRM input'!BD$607)</f>
        <v>0</v>
      </c>
      <c r="BE1144" s="617">
        <f>IF('PTRM input'!$E$574='PTRM input'!$G$573,IF(BE$3&gt;A29taxremlife,A29taxvalue-SUM($F1144:BD1144),IF(A29taxremlife="N/A","n/a",A29taxvalue/A29taxremlife)),'PTRM input'!BE$607)</f>
        <v>0</v>
      </c>
      <c r="BF1144" s="617">
        <f>IF('PTRM input'!$E$574='PTRM input'!$G$573,IF(BF$3&gt;A29taxremlife,A29taxvalue-SUM($F1144:BE1144),IF(A29taxremlife="N/A","n/a",A29taxvalue/A29taxremlife)),'PTRM input'!BF$607)</f>
        <v>0</v>
      </c>
      <c r="BG1144" s="617">
        <f>IF('PTRM input'!$E$574='PTRM input'!$G$573,IF(BG$3&gt;A29taxremlife,A29taxvalue-SUM($F1144:BF1144),IF(A29taxremlife="N/A","n/a",A29taxvalue/A29taxremlife)),'PTRM input'!BG$607)</f>
        <v>0</v>
      </c>
      <c r="BH1144" s="617">
        <f>IF('PTRM input'!$E$574='PTRM input'!$G$573,IF(BH$3&gt;A29taxremlife,A29taxvalue-SUM($F1144:BG1144),IF(A29taxremlife="N/A","n/a",A29taxvalue/A29taxremlife)),'PTRM input'!BH$607)</f>
        <v>0</v>
      </c>
      <c r="BI1144" s="617">
        <f>IF('PTRM input'!$E$574='PTRM input'!$G$573,IF(BI$3&gt;A29taxremlife,A29taxvalue-SUM($F1144:BH1144),IF(A29taxremlife="N/A","n/a",A29taxvalue/A29taxremlife)),'PTRM input'!BI$607)</f>
        <v>0</v>
      </c>
      <c r="BJ1144" s="116"/>
      <c r="BK1144" s="116"/>
      <c r="BL1144" s="116"/>
      <c r="BM1144" s="116"/>
    </row>
    <row r="1145" spans="1:65" ht="12.75" hidden="1" customHeight="1" outlineLevel="2">
      <c r="A1145" s="366"/>
      <c r="B1145" s="19"/>
      <c r="C1145" s="18"/>
      <c r="D1145" s="760" t="s">
        <v>237</v>
      </c>
      <c r="E1145" s="86">
        <v>0</v>
      </c>
      <c r="F1145" s="356"/>
      <c r="G1145" s="433"/>
      <c r="H1145" s="433"/>
      <c r="I1145" s="433"/>
      <c r="J1145" s="433"/>
      <c r="K1145" s="433"/>
      <c r="L1145" s="433"/>
      <c r="M1145" s="433"/>
      <c r="N1145" s="433"/>
      <c r="O1145" s="433"/>
      <c r="P1145" s="433"/>
      <c r="Q1145" s="251"/>
      <c r="R1145" s="251"/>
      <c r="S1145" s="251"/>
      <c r="T1145" s="251"/>
      <c r="U1145" s="251"/>
      <c r="V1145" s="251"/>
      <c r="W1145" s="251"/>
      <c r="X1145" s="251"/>
      <c r="Y1145" s="251"/>
      <c r="Z1145" s="251"/>
      <c r="AA1145" s="251"/>
      <c r="AB1145" s="251"/>
      <c r="AC1145" s="251"/>
      <c r="AD1145" s="251"/>
      <c r="AE1145" s="251"/>
      <c r="AF1145" s="251"/>
      <c r="AG1145" s="251"/>
      <c r="AH1145" s="251"/>
      <c r="AI1145" s="251"/>
      <c r="AJ1145" s="251"/>
      <c r="AK1145" s="251"/>
      <c r="AL1145" s="251"/>
      <c r="AM1145" s="251"/>
      <c r="AN1145" s="251"/>
      <c r="AO1145" s="251"/>
      <c r="AP1145" s="251"/>
      <c r="AQ1145" s="251"/>
      <c r="AR1145" s="251"/>
      <c r="AS1145" s="251"/>
      <c r="AT1145" s="251"/>
      <c r="AU1145" s="251"/>
      <c r="AV1145" s="251"/>
      <c r="AW1145" s="251"/>
      <c r="AX1145" s="251"/>
      <c r="AY1145" s="251"/>
      <c r="AZ1145" s="251"/>
      <c r="BA1145" s="251"/>
      <c r="BB1145" s="251"/>
      <c r="BC1145" s="251"/>
      <c r="BD1145" s="251"/>
      <c r="BE1145" s="251"/>
      <c r="BF1145" s="251"/>
      <c r="BG1145" s="251"/>
      <c r="BH1145" s="251"/>
      <c r="BI1145" s="251"/>
      <c r="BJ1145" s="116"/>
      <c r="BK1145" s="116"/>
      <c r="BL1145" s="116"/>
      <c r="BM1145" s="116"/>
    </row>
    <row r="1146" spans="1:65" ht="12.75" hidden="1" customHeight="1" outlineLevel="2">
      <c r="A1146" s="366"/>
      <c r="B1146" s="19"/>
      <c r="C1146" s="18"/>
      <c r="D1146" s="760"/>
      <c r="E1146" s="86">
        <v>1</v>
      </c>
      <c r="F1146" s="356"/>
      <c r="G1146" s="618"/>
      <c r="H1146" s="251">
        <f ca="1">IF(A29taxstdlife="n/a","n/a",IF(A29taxstdlife="",0,IF(H$3&gt;(A29stdlife+$E1146),((INDEX('PTRM input'!$G$385:$P$434,A29offset,$E1146)-INDEX('PTRM input'!$G$277:$P$326,A29offset,$E1146))*OFFSET($F$7,0,$E1146))-SUM($G1146:G1146),(((INDEX('PTRM input'!$G$385:$P$434,A29offset,$E1146)-INDEX('PTRM input'!$G$277:$P$326,A29offset,$E1146))*OFFSET($F$7,0,$E1146))-SUM($G1146:G1146))*(OFFSET('PTRM input'!$G$477,0,$E1146-1)/A29taxstdlife))))</f>
        <v>0</v>
      </c>
      <c r="I1146" s="251">
        <f ca="1">IF(A29taxstdlife="n/a","n/a",IF(A29taxstdlife="",0,IF(I$3&gt;(A29stdlife+$E1146),((INDEX('PTRM input'!$G$385:$P$434,A29offset,$E1146)-INDEX('PTRM input'!$G$277:$P$326,A29offset,$E1146))*OFFSET($F$7,0,$E1146))-SUM($G1146:H1146),(((INDEX('PTRM input'!$G$385:$P$434,A29offset,$E1146)-INDEX('PTRM input'!$G$277:$P$326,A29offset,$E1146))*OFFSET($F$7,0,$E1146))-SUM($G1146:H1146))*(OFFSET('PTRM input'!$G$477,0,$E1146-1)/A29taxstdlife))))</f>
        <v>0</v>
      </c>
      <c r="J1146" s="251">
        <f ca="1">IF(A29taxstdlife="n/a","n/a",IF(A29taxstdlife="",0,IF(J$3&gt;(A29stdlife+$E1146),((INDEX('PTRM input'!$G$385:$P$434,A29offset,$E1146)-INDEX('PTRM input'!$G$277:$P$326,A29offset,$E1146))*OFFSET($F$7,0,$E1146))-SUM($G1146:I1146),(((INDEX('PTRM input'!$G$385:$P$434,A29offset,$E1146)-INDEX('PTRM input'!$G$277:$P$326,A29offset,$E1146))*OFFSET($F$7,0,$E1146))-SUM($G1146:I1146))*(OFFSET('PTRM input'!$G$477,0,$E1146-1)/A29taxstdlife))))</f>
        <v>0</v>
      </c>
      <c r="K1146" s="251">
        <f ca="1">IF(A29taxstdlife="n/a","n/a",IF(A29taxstdlife="",0,IF(K$3&gt;(A29stdlife+$E1146),((INDEX('PTRM input'!$G$385:$P$434,A29offset,$E1146)-INDEX('PTRM input'!$G$277:$P$326,A29offset,$E1146))*OFFSET($F$7,0,$E1146))-SUM($G1146:J1146),(((INDEX('PTRM input'!$G$385:$P$434,A29offset,$E1146)-INDEX('PTRM input'!$G$277:$P$326,A29offset,$E1146))*OFFSET($F$7,0,$E1146))-SUM($G1146:J1146))*(OFFSET('PTRM input'!$G$477,0,$E1146-1)/A29taxstdlife))))</f>
        <v>0</v>
      </c>
      <c r="L1146" s="251">
        <f ca="1">IF(A29taxstdlife="n/a","n/a",IF(A29taxstdlife="",0,IF(L$3&gt;(A29stdlife+$E1146),((INDEX('PTRM input'!$G$385:$P$434,A29offset,$E1146)-INDEX('PTRM input'!$G$277:$P$326,A29offset,$E1146))*OFFSET($F$7,0,$E1146))-SUM($G1146:K1146),(((INDEX('PTRM input'!$G$385:$P$434,A29offset,$E1146)-INDEX('PTRM input'!$G$277:$P$326,A29offset,$E1146))*OFFSET($F$7,0,$E1146))-SUM($G1146:K1146))*(OFFSET('PTRM input'!$G$477,0,$E1146-1)/A29taxstdlife))))</f>
        <v>0</v>
      </c>
      <c r="M1146" s="251">
        <f ca="1">IF(A29taxstdlife="n/a","n/a",IF(A29taxstdlife="",0,IF(M$3&gt;(A29stdlife+$E1146),((INDEX('PTRM input'!$G$385:$P$434,A29offset,$E1146)-INDEX('PTRM input'!$G$277:$P$326,A29offset,$E1146))*OFFSET($F$7,0,$E1146))-SUM($G1146:L1146),(((INDEX('PTRM input'!$G$385:$P$434,A29offset,$E1146)-INDEX('PTRM input'!$G$277:$P$326,A29offset,$E1146))*OFFSET($F$7,0,$E1146))-SUM($G1146:L1146))*(OFFSET('PTRM input'!$G$477,0,$E1146-1)/A29taxstdlife))))</f>
        <v>0</v>
      </c>
      <c r="N1146" s="251">
        <f ca="1">IF(A29taxstdlife="n/a","n/a",IF(A29taxstdlife="",0,IF(N$3&gt;(A29stdlife+$E1146),((INDEX('PTRM input'!$G$385:$P$434,A29offset,$E1146)-INDEX('PTRM input'!$G$277:$P$326,A29offset,$E1146))*OFFSET($F$7,0,$E1146))-SUM($G1146:M1146),(((INDEX('PTRM input'!$G$385:$P$434,A29offset,$E1146)-INDEX('PTRM input'!$G$277:$P$326,A29offset,$E1146))*OFFSET($F$7,0,$E1146))-SUM($G1146:M1146))*(OFFSET('PTRM input'!$G$477,0,$E1146-1)/A29taxstdlife))))</f>
        <v>0</v>
      </c>
      <c r="O1146" s="251">
        <f ca="1">IF(A29taxstdlife="n/a","n/a",IF(A29taxstdlife="",0,IF(O$3&gt;(A29stdlife+$E1146),((INDEX('PTRM input'!$G$385:$P$434,A29offset,$E1146)-INDEX('PTRM input'!$G$277:$P$326,A29offset,$E1146))*OFFSET($F$7,0,$E1146))-SUM($G1146:N1146),(((INDEX('PTRM input'!$G$385:$P$434,A29offset,$E1146)-INDEX('PTRM input'!$G$277:$P$326,A29offset,$E1146))*OFFSET($F$7,0,$E1146))-SUM($G1146:N1146))*(OFFSET('PTRM input'!$G$477,0,$E1146-1)/A29taxstdlife))))</f>
        <v>0</v>
      </c>
      <c r="P1146" s="251">
        <f ca="1">IF(A29taxstdlife="n/a","n/a",IF(A29taxstdlife="",0,IF(P$3&gt;(A29stdlife+$E1146),((INDEX('PTRM input'!$G$385:$P$434,A29offset,$E1146)-INDEX('PTRM input'!$G$277:$P$326,A29offset,$E1146))*OFFSET($F$7,0,$E1146))-SUM($G1146:O1146),(((INDEX('PTRM input'!$G$385:$P$434,A29offset,$E1146)-INDEX('PTRM input'!$G$277:$P$326,A29offset,$E1146))*OFFSET($F$7,0,$E1146))-SUM($G1146:O1146))*(OFFSET('PTRM input'!$G$477,0,$E1146-1)/A29taxstdlife))))</f>
        <v>0</v>
      </c>
      <c r="Q1146" s="251">
        <f ca="1">IF(A29taxstdlife="n/a","n/a",IF(A29taxstdlife="",0,IF(Q$3&gt;(A29stdlife+$E1146),((INDEX('PTRM input'!$G$385:$P$434,A29offset,$E1146)-INDEX('PTRM input'!$G$277:$P$326,A29offset,$E1146))*OFFSET($F$7,0,$E1146))-SUM($G1146:P1146),(((INDEX('PTRM input'!$G$385:$P$434,A29offset,$E1146)-INDEX('PTRM input'!$G$277:$P$326,A29offset,$E1146))*OFFSET($F$7,0,$E1146))-SUM($G1146:P1146))*(OFFSET('PTRM input'!$G$477,0,$E1146-1)/A29taxstdlife))))</f>
        <v>0</v>
      </c>
      <c r="R1146" s="251">
        <f ca="1">IF(A29taxstdlife="n/a","n/a",IF(A29taxstdlife="",0,IF(R$3&gt;(A29stdlife+$E1146),((INDEX('PTRM input'!$G$385:$P$434,A29offset,$E1146)-INDEX('PTRM input'!$G$277:$P$326,A29offset,$E1146))*OFFSET($F$7,0,$E1146))-SUM($G1146:Q1146),(((INDEX('PTRM input'!$G$385:$P$434,A29offset,$E1146)-INDEX('PTRM input'!$G$277:$P$326,A29offset,$E1146))*OFFSET($F$7,0,$E1146))-SUM($G1146:Q1146))*(OFFSET('PTRM input'!$G$477,0,$E1146-1)/A29taxstdlife))))</f>
        <v>0</v>
      </c>
      <c r="S1146" s="251">
        <f ca="1">IF(A29taxstdlife="n/a","n/a",IF(A29taxstdlife="",0,IF(S$3&gt;(A29stdlife+$E1146),((INDEX('PTRM input'!$G$385:$P$434,A29offset,$E1146)-INDEX('PTRM input'!$G$277:$P$326,A29offset,$E1146))*OFFSET($F$7,0,$E1146))-SUM($G1146:R1146),(((INDEX('PTRM input'!$G$385:$P$434,A29offset,$E1146)-INDEX('PTRM input'!$G$277:$P$326,A29offset,$E1146))*OFFSET($F$7,0,$E1146))-SUM($G1146:R1146))*(OFFSET('PTRM input'!$G$477,0,$E1146-1)/A29taxstdlife))))</f>
        <v>0</v>
      </c>
      <c r="T1146" s="251">
        <f ca="1">IF(A29taxstdlife="n/a","n/a",IF(A29taxstdlife="",0,IF(T$3&gt;(A29stdlife+$E1146),((INDEX('PTRM input'!$G$385:$P$434,A29offset,$E1146)-INDEX('PTRM input'!$G$277:$P$326,A29offset,$E1146))*OFFSET($F$7,0,$E1146))-SUM($G1146:S1146),(((INDEX('PTRM input'!$G$385:$P$434,A29offset,$E1146)-INDEX('PTRM input'!$G$277:$P$326,A29offset,$E1146))*OFFSET($F$7,0,$E1146))-SUM($G1146:S1146))*(OFFSET('PTRM input'!$G$477,0,$E1146-1)/A29taxstdlife))))</f>
        <v>0</v>
      </c>
      <c r="U1146" s="251">
        <f ca="1">IF(A29taxstdlife="n/a","n/a",IF(A29taxstdlife="",0,IF(U$3&gt;(A29stdlife+$E1146),((INDEX('PTRM input'!$G$385:$P$434,A29offset,$E1146)-INDEX('PTRM input'!$G$277:$P$326,A29offset,$E1146))*OFFSET($F$7,0,$E1146))-SUM($G1146:T1146),(((INDEX('PTRM input'!$G$385:$P$434,A29offset,$E1146)-INDEX('PTRM input'!$G$277:$P$326,A29offset,$E1146))*OFFSET($F$7,0,$E1146))-SUM($G1146:T1146))*(OFFSET('PTRM input'!$G$477,0,$E1146-1)/A29taxstdlife))))</f>
        <v>0</v>
      </c>
      <c r="V1146" s="251">
        <f ca="1">IF(A29taxstdlife="n/a","n/a",IF(A29taxstdlife="",0,IF(V$3&gt;(A29stdlife+$E1146),((INDEX('PTRM input'!$G$385:$P$434,A29offset,$E1146)-INDEX('PTRM input'!$G$277:$P$326,A29offset,$E1146))*OFFSET($F$7,0,$E1146))-SUM($G1146:U1146),(((INDEX('PTRM input'!$G$385:$P$434,A29offset,$E1146)-INDEX('PTRM input'!$G$277:$P$326,A29offset,$E1146))*OFFSET($F$7,0,$E1146))-SUM($G1146:U1146))*(OFFSET('PTRM input'!$G$477,0,$E1146-1)/A29taxstdlife))))</f>
        <v>0</v>
      </c>
      <c r="W1146" s="251">
        <f ca="1">IF(A29taxstdlife="n/a","n/a",IF(A29taxstdlife="",0,IF(W$3&gt;(A29stdlife+$E1146),((INDEX('PTRM input'!$G$385:$P$434,A29offset,$E1146)-INDEX('PTRM input'!$G$277:$P$326,A29offset,$E1146))*OFFSET($F$7,0,$E1146))-SUM($G1146:V1146),(((INDEX('PTRM input'!$G$385:$P$434,A29offset,$E1146)-INDEX('PTRM input'!$G$277:$P$326,A29offset,$E1146))*OFFSET($F$7,0,$E1146))-SUM($G1146:V1146))*(OFFSET('PTRM input'!$G$477,0,$E1146-1)/A29taxstdlife))))</f>
        <v>0</v>
      </c>
      <c r="X1146" s="251">
        <f ca="1">IF(A29taxstdlife="n/a","n/a",IF(A29taxstdlife="",0,IF(X$3&gt;(A29stdlife+$E1146),((INDEX('PTRM input'!$G$385:$P$434,A29offset,$E1146)-INDEX('PTRM input'!$G$277:$P$326,A29offset,$E1146))*OFFSET($F$7,0,$E1146))-SUM($G1146:W1146),(((INDEX('PTRM input'!$G$385:$P$434,A29offset,$E1146)-INDEX('PTRM input'!$G$277:$P$326,A29offset,$E1146))*OFFSET($F$7,0,$E1146))-SUM($G1146:W1146))*(OFFSET('PTRM input'!$G$477,0,$E1146-1)/A29taxstdlife))))</f>
        <v>0</v>
      </c>
      <c r="Y1146" s="251">
        <f ca="1">IF(A29taxstdlife="n/a","n/a",IF(A29taxstdlife="",0,IF(Y$3&gt;(A29stdlife+$E1146),((INDEX('PTRM input'!$G$385:$P$434,A29offset,$E1146)-INDEX('PTRM input'!$G$277:$P$326,A29offset,$E1146))*OFFSET($F$7,0,$E1146))-SUM($G1146:X1146),(((INDEX('PTRM input'!$G$385:$P$434,A29offset,$E1146)-INDEX('PTRM input'!$G$277:$P$326,A29offset,$E1146))*OFFSET($F$7,0,$E1146))-SUM($G1146:X1146))*(OFFSET('PTRM input'!$G$477,0,$E1146-1)/A29taxstdlife))))</f>
        <v>0</v>
      </c>
      <c r="Z1146" s="251">
        <f ca="1">IF(A29taxstdlife="n/a","n/a",IF(A29taxstdlife="",0,IF(Z$3&gt;(A29stdlife+$E1146),((INDEX('PTRM input'!$G$385:$P$434,A29offset,$E1146)-INDEX('PTRM input'!$G$277:$P$326,A29offset,$E1146))*OFFSET($F$7,0,$E1146))-SUM($G1146:Y1146),(((INDEX('PTRM input'!$G$385:$P$434,A29offset,$E1146)-INDEX('PTRM input'!$G$277:$P$326,A29offset,$E1146))*OFFSET($F$7,0,$E1146))-SUM($G1146:Y1146))*(OFFSET('PTRM input'!$G$477,0,$E1146-1)/A29taxstdlife))))</f>
        <v>0</v>
      </c>
      <c r="AA1146" s="251">
        <f ca="1">IF(A29taxstdlife="n/a","n/a",IF(A29taxstdlife="",0,IF(AA$3&gt;(A29stdlife+$E1146),((INDEX('PTRM input'!$G$385:$P$434,A29offset,$E1146)-INDEX('PTRM input'!$G$277:$P$326,A29offset,$E1146))*OFFSET($F$7,0,$E1146))-SUM($G1146:Z1146),(((INDEX('PTRM input'!$G$385:$P$434,A29offset,$E1146)-INDEX('PTRM input'!$G$277:$P$326,A29offset,$E1146))*OFFSET($F$7,0,$E1146))-SUM($G1146:Z1146))*(OFFSET('PTRM input'!$G$477,0,$E1146-1)/A29taxstdlife))))</f>
        <v>0</v>
      </c>
      <c r="AB1146" s="251">
        <f ca="1">IF(A29taxstdlife="n/a","n/a",IF(A29taxstdlife="",0,IF(AB$3&gt;(A29stdlife+$E1146),((INDEX('PTRM input'!$G$385:$P$434,A29offset,$E1146)-INDEX('PTRM input'!$G$277:$P$326,A29offset,$E1146))*OFFSET($F$7,0,$E1146))-SUM($G1146:AA1146),(((INDEX('PTRM input'!$G$385:$P$434,A29offset,$E1146)-INDEX('PTRM input'!$G$277:$P$326,A29offset,$E1146))*OFFSET($F$7,0,$E1146))-SUM($G1146:AA1146))*(OFFSET('PTRM input'!$G$477,0,$E1146-1)/A29taxstdlife))))</f>
        <v>0</v>
      </c>
      <c r="AC1146" s="251">
        <f ca="1">IF(A29taxstdlife="n/a","n/a",IF(A29taxstdlife="",0,IF(AC$3&gt;(A29stdlife+$E1146),((INDEX('PTRM input'!$G$385:$P$434,A29offset,$E1146)-INDEX('PTRM input'!$G$277:$P$326,A29offset,$E1146))*OFFSET($F$7,0,$E1146))-SUM($G1146:AB1146),(((INDEX('PTRM input'!$G$385:$P$434,A29offset,$E1146)-INDEX('PTRM input'!$G$277:$P$326,A29offset,$E1146))*OFFSET($F$7,0,$E1146))-SUM($G1146:AB1146))*(OFFSET('PTRM input'!$G$477,0,$E1146-1)/A29taxstdlife))))</f>
        <v>0</v>
      </c>
      <c r="AD1146" s="251">
        <f ca="1">IF(A29taxstdlife="n/a","n/a",IF(A29taxstdlife="",0,IF(AD$3&gt;(A29stdlife+$E1146),((INDEX('PTRM input'!$G$385:$P$434,A29offset,$E1146)-INDEX('PTRM input'!$G$277:$P$326,A29offset,$E1146))*OFFSET($F$7,0,$E1146))-SUM($G1146:AC1146),(((INDEX('PTRM input'!$G$385:$P$434,A29offset,$E1146)-INDEX('PTRM input'!$G$277:$P$326,A29offset,$E1146))*OFFSET($F$7,0,$E1146))-SUM($G1146:AC1146))*(OFFSET('PTRM input'!$G$477,0,$E1146-1)/A29taxstdlife))))</f>
        <v>0</v>
      </c>
      <c r="AE1146" s="251">
        <f ca="1">IF(A29taxstdlife="n/a","n/a",IF(A29taxstdlife="",0,IF(AE$3&gt;(A29stdlife+$E1146),((INDEX('PTRM input'!$G$385:$P$434,A29offset,$E1146)-INDEX('PTRM input'!$G$277:$P$326,A29offset,$E1146))*OFFSET($F$7,0,$E1146))-SUM($G1146:AD1146),(((INDEX('PTRM input'!$G$385:$P$434,A29offset,$E1146)-INDEX('PTRM input'!$G$277:$P$326,A29offset,$E1146))*OFFSET($F$7,0,$E1146))-SUM($G1146:AD1146))*(OFFSET('PTRM input'!$G$477,0,$E1146-1)/A29taxstdlife))))</f>
        <v>0</v>
      </c>
      <c r="AF1146" s="251">
        <f ca="1">IF(A29taxstdlife="n/a","n/a",IF(A29taxstdlife="",0,IF(AF$3&gt;(A29stdlife+$E1146),((INDEX('PTRM input'!$G$385:$P$434,A29offset,$E1146)-INDEX('PTRM input'!$G$277:$P$326,A29offset,$E1146))*OFFSET($F$7,0,$E1146))-SUM($G1146:AE1146),(((INDEX('PTRM input'!$G$385:$P$434,A29offset,$E1146)-INDEX('PTRM input'!$G$277:$P$326,A29offset,$E1146))*OFFSET($F$7,0,$E1146))-SUM($G1146:AE1146))*(OFFSET('PTRM input'!$G$477,0,$E1146-1)/A29taxstdlife))))</f>
        <v>0</v>
      </c>
      <c r="AG1146" s="251">
        <f ca="1">IF(A29taxstdlife="n/a","n/a",IF(A29taxstdlife="",0,IF(AG$3&gt;(A29stdlife+$E1146),((INDEX('PTRM input'!$G$385:$P$434,A29offset,$E1146)-INDEX('PTRM input'!$G$277:$P$326,A29offset,$E1146))*OFFSET($F$7,0,$E1146))-SUM($G1146:AF1146),(((INDEX('PTRM input'!$G$385:$P$434,A29offset,$E1146)-INDEX('PTRM input'!$G$277:$P$326,A29offset,$E1146))*OFFSET($F$7,0,$E1146))-SUM($G1146:AF1146))*(OFFSET('PTRM input'!$G$477,0,$E1146-1)/A29taxstdlife))))</f>
        <v>0</v>
      </c>
      <c r="AH1146" s="251">
        <f ca="1">IF(A29taxstdlife="n/a","n/a",IF(A29taxstdlife="",0,IF(AH$3&gt;(A29stdlife+$E1146),((INDEX('PTRM input'!$G$385:$P$434,A29offset,$E1146)-INDEX('PTRM input'!$G$277:$P$326,A29offset,$E1146))*OFFSET($F$7,0,$E1146))-SUM($G1146:AG1146),(((INDEX('PTRM input'!$G$385:$P$434,A29offset,$E1146)-INDEX('PTRM input'!$G$277:$P$326,A29offset,$E1146))*OFFSET($F$7,0,$E1146))-SUM($G1146:AG1146))*(OFFSET('PTRM input'!$G$477,0,$E1146-1)/A29taxstdlife))))</f>
        <v>0</v>
      </c>
      <c r="AI1146" s="251">
        <f ca="1">IF(A29taxstdlife="n/a","n/a",IF(A29taxstdlife="",0,IF(AI$3&gt;(A29stdlife+$E1146),((INDEX('PTRM input'!$G$385:$P$434,A29offset,$E1146)-INDEX('PTRM input'!$G$277:$P$326,A29offset,$E1146))*OFFSET($F$7,0,$E1146))-SUM($G1146:AH1146),(((INDEX('PTRM input'!$G$385:$P$434,A29offset,$E1146)-INDEX('PTRM input'!$G$277:$P$326,A29offset,$E1146))*OFFSET($F$7,0,$E1146))-SUM($G1146:AH1146))*(OFFSET('PTRM input'!$G$477,0,$E1146-1)/A29taxstdlife))))</f>
        <v>0</v>
      </c>
      <c r="AJ1146" s="251">
        <f ca="1">IF(A29taxstdlife="n/a","n/a",IF(A29taxstdlife="",0,IF(AJ$3&gt;(A29stdlife+$E1146),((INDEX('PTRM input'!$G$385:$P$434,A29offset,$E1146)-INDEX('PTRM input'!$G$277:$P$326,A29offset,$E1146))*OFFSET($F$7,0,$E1146))-SUM($G1146:AI1146),(((INDEX('PTRM input'!$G$385:$P$434,A29offset,$E1146)-INDEX('PTRM input'!$G$277:$P$326,A29offset,$E1146))*OFFSET($F$7,0,$E1146))-SUM($G1146:AI1146))*(OFFSET('PTRM input'!$G$477,0,$E1146-1)/A29taxstdlife))))</f>
        <v>0</v>
      </c>
      <c r="AK1146" s="251">
        <f ca="1">IF(A29taxstdlife="n/a","n/a",IF(A29taxstdlife="",0,IF(AK$3&gt;(A29stdlife+$E1146),((INDEX('PTRM input'!$G$385:$P$434,A29offset,$E1146)-INDEX('PTRM input'!$G$277:$P$326,A29offset,$E1146))*OFFSET($F$7,0,$E1146))-SUM($G1146:AJ1146),(((INDEX('PTRM input'!$G$385:$P$434,A29offset,$E1146)-INDEX('PTRM input'!$G$277:$P$326,A29offset,$E1146))*OFFSET($F$7,0,$E1146))-SUM($G1146:AJ1146))*(OFFSET('PTRM input'!$G$477,0,$E1146-1)/A29taxstdlife))))</f>
        <v>0</v>
      </c>
      <c r="AL1146" s="251">
        <f ca="1">IF(A29taxstdlife="n/a","n/a",IF(A29taxstdlife="",0,IF(AL$3&gt;(A29stdlife+$E1146),((INDEX('PTRM input'!$G$385:$P$434,A29offset,$E1146)-INDEX('PTRM input'!$G$277:$P$326,A29offset,$E1146))*OFFSET($F$7,0,$E1146))-SUM($G1146:AK1146),(((INDEX('PTRM input'!$G$385:$P$434,A29offset,$E1146)-INDEX('PTRM input'!$G$277:$P$326,A29offset,$E1146))*OFFSET($F$7,0,$E1146))-SUM($G1146:AK1146))*(OFFSET('PTRM input'!$G$477,0,$E1146-1)/A29taxstdlife))))</f>
        <v>0</v>
      </c>
      <c r="AM1146" s="251">
        <f ca="1">IF(A29taxstdlife="n/a","n/a",IF(A29taxstdlife="",0,IF(AM$3&gt;(A29stdlife+$E1146),((INDEX('PTRM input'!$G$385:$P$434,A29offset,$E1146)-INDEX('PTRM input'!$G$277:$P$326,A29offset,$E1146))*OFFSET($F$7,0,$E1146))-SUM($G1146:AL1146),(((INDEX('PTRM input'!$G$385:$P$434,A29offset,$E1146)-INDEX('PTRM input'!$G$277:$P$326,A29offset,$E1146))*OFFSET($F$7,0,$E1146))-SUM($G1146:AL1146))*(OFFSET('PTRM input'!$G$477,0,$E1146-1)/A29taxstdlife))))</f>
        <v>0</v>
      </c>
      <c r="AN1146" s="251">
        <f ca="1">IF(A29taxstdlife="n/a","n/a",IF(A29taxstdlife="",0,IF(AN$3&gt;(A29stdlife+$E1146),((INDEX('PTRM input'!$G$385:$P$434,A29offset,$E1146)-INDEX('PTRM input'!$G$277:$P$326,A29offset,$E1146))*OFFSET($F$7,0,$E1146))-SUM($G1146:AM1146),(((INDEX('PTRM input'!$G$385:$P$434,A29offset,$E1146)-INDEX('PTRM input'!$G$277:$P$326,A29offset,$E1146))*OFFSET($F$7,0,$E1146))-SUM($G1146:AM1146))*(OFFSET('PTRM input'!$G$477,0,$E1146-1)/A29taxstdlife))))</f>
        <v>0</v>
      </c>
      <c r="AO1146" s="251">
        <f ca="1">IF(A29taxstdlife="n/a","n/a",IF(A29taxstdlife="",0,IF(AO$3&gt;(A29stdlife+$E1146),((INDEX('PTRM input'!$G$385:$P$434,A29offset,$E1146)-INDEX('PTRM input'!$G$277:$P$326,A29offset,$E1146))*OFFSET($F$7,0,$E1146))-SUM($G1146:AN1146),(((INDEX('PTRM input'!$G$385:$P$434,A29offset,$E1146)-INDEX('PTRM input'!$G$277:$P$326,A29offset,$E1146))*OFFSET($F$7,0,$E1146))-SUM($G1146:AN1146))*(OFFSET('PTRM input'!$G$477,0,$E1146-1)/A29taxstdlife))))</f>
        <v>0</v>
      </c>
      <c r="AP1146" s="251">
        <f ca="1">IF(A29taxstdlife="n/a","n/a",IF(A29taxstdlife="",0,IF(AP$3&gt;(A29stdlife+$E1146),((INDEX('PTRM input'!$G$385:$P$434,A29offset,$E1146)-INDEX('PTRM input'!$G$277:$P$326,A29offset,$E1146))*OFFSET($F$7,0,$E1146))-SUM($G1146:AO1146),(((INDEX('PTRM input'!$G$385:$P$434,A29offset,$E1146)-INDEX('PTRM input'!$G$277:$P$326,A29offset,$E1146))*OFFSET($F$7,0,$E1146))-SUM($G1146:AO1146))*(OFFSET('PTRM input'!$G$477,0,$E1146-1)/A29taxstdlife))))</f>
        <v>0</v>
      </c>
      <c r="AQ1146" s="251">
        <f ca="1">IF(A29taxstdlife="n/a","n/a",IF(A29taxstdlife="",0,IF(AQ$3&gt;(A29stdlife+$E1146),((INDEX('PTRM input'!$G$385:$P$434,A29offset,$E1146)-INDEX('PTRM input'!$G$277:$P$326,A29offset,$E1146))*OFFSET($F$7,0,$E1146))-SUM($G1146:AP1146),(((INDEX('PTRM input'!$G$385:$P$434,A29offset,$E1146)-INDEX('PTRM input'!$G$277:$P$326,A29offset,$E1146))*OFFSET($F$7,0,$E1146))-SUM($G1146:AP1146))*(OFFSET('PTRM input'!$G$477,0,$E1146-1)/A29taxstdlife))))</f>
        <v>0</v>
      </c>
      <c r="AR1146" s="251">
        <f ca="1">IF(A29taxstdlife="n/a","n/a",IF(A29taxstdlife="",0,IF(AR$3&gt;(A29stdlife+$E1146),((INDEX('PTRM input'!$G$385:$P$434,A29offset,$E1146)-INDEX('PTRM input'!$G$277:$P$326,A29offset,$E1146))*OFFSET($F$7,0,$E1146))-SUM($G1146:AQ1146),(((INDEX('PTRM input'!$G$385:$P$434,A29offset,$E1146)-INDEX('PTRM input'!$G$277:$P$326,A29offset,$E1146))*OFFSET($F$7,0,$E1146))-SUM($G1146:AQ1146))*(OFFSET('PTRM input'!$G$477,0,$E1146-1)/A29taxstdlife))))</f>
        <v>0</v>
      </c>
      <c r="AS1146" s="251">
        <f ca="1">IF(A29taxstdlife="n/a","n/a",IF(A29taxstdlife="",0,IF(AS$3&gt;(A29stdlife+$E1146),((INDEX('PTRM input'!$G$385:$P$434,A29offset,$E1146)-INDEX('PTRM input'!$G$277:$P$326,A29offset,$E1146))*OFFSET($F$7,0,$E1146))-SUM($G1146:AR1146),(((INDEX('PTRM input'!$G$385:$P$434,A29offset,$E1146)-INDEX('PTRM input'!$G$277:$P$326,A29offset,$E1146))*OFFSET($F$7,0,$E1146))-SUM($G1146:AR1146))*(OFFSET('PTRM input'!$G$477,0,$E1146-1)/A29taxstdlife))))</f>
        <v>0</v>
      </c>
      <c r="AT1146" s="251">
        <f ca="1">IF(A29taxstdlife="n/a","n/a",IF(A29taxstdlife="",0,IF(AT$3&gt;(A29stdlife+$E1146),((INDEX('PTRM input'!$G$385:$P$434,A29offset,$E1146)-INDEX('PTRM input'!$G$277:$P$326,A29offset,$E1146))*OFFSET($F$7,0,$E1146))-SUM($G1146:AS1146),(((INDEX('PTRM input'!$G$385:$P$434,A29offset,$E1146)-INDEX('PTRM input'!$G$277:$P$326,A29offset,$E1146))*OFFSET($F$7,0,$E1146))-SUM($G1146:AS1146))*(OFFSET('PTRM input'!$G$477,0,$E1146-1)/A29taxstdlife))))</f>
        <v>0</v>
      </c>
      <c r="AU1146" s="251">
        <f ca="1">IF(A29taxstdlife="n/a","n/a",IF(A29taxstdlife="",0,IF(AU$3&gt;(A29stdlife+$E1146),((INDEX('PTRM input'!$G$385:$P$434,A29offset,$E1146)-INDEX('PTRM input'!$G$277:$P$326,A29offset,$E1146))*OFFSET($F$7,0,$E1146))-SUM($G1146:AT1146),(((INDEX('PTRM input'!$G$385:$P$434,A29offset,$E1146)-INDEX('PTRM input'!$G$277:$P$326,A29offset,$E1146))*OFFSET($F$7,0,$E1146))-SUM($G1146:AT1146))*(OFFSET('PTRM input'!$G$477,0,$E1146-1)/A29taxstdlife))))</f>
        <v>0</v>
      </c>
      <c r="AV1146" s="251">
        <f ca="1">IF(A29taxstdlife="n/a","n/a",IF(A29taxstdlife="",0,IF(AV$3&gt;(A29stdlife+$E1146),((INDEX('PTRM input'!$G$385:$P$434,A29offset,$E1146)-INDEX('PTRM input'!$G$277:$P$326,A29offset,$E1146))*OFFSET($F$7,0,$E1146))-SUM($G1146:AU1146),(((INDEX('PTRM input'!$G$385:$P$434,A29offset,$E1146)-INDEX('PTRM input'!$G$277:$P$326,A29offset,$E1146))*OFFSET($F$7,0,$E1146))-SUM($G1146:AU1146))*(OFFSET('PTRM input'!$G$477,0,$E1146-1)/A29taxstdlife))))</f>
        <v>0</v>
      </c>
      <c r="AW1146" s="251">
        <f ca="1">IF(A29taxstdlife="n/a","n/a",IF(A29taxstdlife="",0,IF(AW$3&gt;(A29stdlife+$E1146),((INDEX('PTRM input'!$G$385:$P$434,A29offset,$E1146)-INDEX('PTRM input'!$G$277:$P$326,A29offset,$E1146))*OFFSET($F$7,0,$E1146))-SUM($G1146:AV1146),(((INDEX('PTRM input'!$G$385:$P$434,A29offset,$E1146)-INDEX('PTRM input'!$G$277:$P$326,A29offset,$E1146))*OFFSET($F$7,0,$E1146))-SUM($G1146:AV1146))*(OFFSET('PTRM input'!$G$477,0,$E1146-1)/A29taxstdlife))))</f>
        <v>0</v>
      </c>
      <c r="AX1146" s="251">
        <f ca="1">IF(A29taxstdlife="n/a","n/a",IF(A29taxstdlife="",0,IF(AX$3&gt;(A29stdlife+$E1146),((INDEX('PTRM input'!$G$385:$P$434,A29offset,$E1146)-INDEX('PTRM input'!$G$277:$P$326,A29offset,$E1146))*OFFSET($F$7,0,$E1146))-SUM($G1146:AW1146),(((INDEX('PTRM input'!$G$385:$P$434,A29offset,$E1146)-INDEX('PTRM input'!$G$277:$P$326,A29offset,$E1146))*OFFSET($F$7,0,$E1146))-SUM($G1146:AW1146))*(OFFSET('PTRM input'!$G$477,0,$E1146-1)/A29taxstdlife))))</f>
        <v>0</v>
      </c>
      <c r="AY1146" s="251">
        <f ca="1">IF(A29taxstdlife="n/a","n/a",IF(A29taxstdlife="",0,IF(AY$3&gt;(A29stdlife+$E1146),((INDEX('PTRM input'!$G$385:$P$434,A29offset,$E1146)-INDEX('PTRM input'!$G$277:$P$326,A29offset,$E1146))*OFFSET($F$7,0,$E1146))-SUM($G1146:AX1146),(((INDEX('PTRM input'!$G$385:$P$434,A29offset,$E1146)-INDEX('PTRM input'!$G$277:$P$326,A29offset,$E1146))*OFFSET($F$7,0,$E1146))-SUM($G1146:AX1146))*(OFFSET('PTRM input'!$G$477,0,$E1146-1)/A29taxstdlife))))</f>
        <v>0</v>
      </c>
      <c r="AZ1146" s="251">
        <f ca="1">IF(A29taxstdlife="n/a","n/a",IF(A29taxstdlife="",0,IF(AZ$3&gt;(A29stdlife+$E1146),((INDEX('PTRM input'!$G$385:$P$434,A29offset,$E1146)-INDEX('PTRM input'!$G$277:$P$326,A29offset,$E1146))*OFFSET($F$7,0,$E1146))-SUM($G1146:AY1146),(((INDEX('PTRM input'!$G$385:$P$434,A29offset,$E1146)-INDEX('PTRM input'!$G$277:$P$326,A29offset,$E1146))*OFFSET($F$7,0,$E1146))-SUM($G1146:AY1146))*(OFFSET('PTRM input'!$G$477,0,$E1146-1)/A29taxstdlife))))</f>
        <v>0</v>
      </c>
      <c r="BA1146" s="251">
        <f ca="1">IF(A29taxstdlife="n/a","n/a",IF(A29taxstdlife="",0,IF(BA$3&gt;(A29stdlife+$E1146),((INDEX('PTRM input'!$G$385:$P$434,A29offset,$E1146)-INDEX('PTRM input'!$G$277:$P$326,A29offset,$E1146))*OFFSET($F$7,0,$E1146))-SUM($G1146:AZ1146),(((INDEX('PTRM input'!$G$385:$P$434,A29offset,$E1146)-INDEX('PTRM input'!$G$277:$P$326,A29offset,$E1146))*OFFSET($F$7,0,$E1146))-SUM($G1146:AZ1146))*(OFFSET('PTRM input'!$G$477,0,$E1146-1)/A29taxstdlife))))</f>
        <v>0</v>
      </c>
      <c r="BB1146" s="251">
        <f ca="1">IF(A29taxstdlife="n/a","n/a",IF(A29taxstdlife="",0,IF(BB$3&gt;(A29stdlife+$E1146),((INDEX('PTRM input'!$G$385:$P$434,A29offset,$E1146)-INDEX('PTRM input'!$G$277:$P$326,A29offset,$E1146))*OFFSET($F$7,0,$E1146))-SUM($G1146:BA1146),(((INDEX('PTRM input'!$G$385:$P$434,A29offset,$E1146)-INDEX('PTRM input'!$G$277:$P$326,A29offset,$E1146))*OFFSET($F$7,0,$E1146))-SUM($G1146:BA1146))*(OFFSET('PTRM input'!$G$477,0,$E1146-1)/A29taxstdlife))))</f>
        <v>0</v>
      </c>
      <c r="BC1146" s="251">
        <f ca="1">IF(A29taxstdlife="n/a","n/a",IF(A29taxstdlife="",0,IF(BC$3&gt;(A29stdlife+$E1146),((INDEX('PTRM input'!$G$385:$P$434,A29offset,$E1146)-INDEX('PTRM input'!$G$277:$P$326,A29offset,$E1146))*OFFSET($F$7,0,$E1146))-SUM($G1146:BB1146),(((INDEX('PTRM input'!$G$385:$P$434,A29offset,$E1146)-INDEX('PTRM input'!$G$277:$P$326,A29offset,$E1146))*OFFSET($F$7,0,$E1146))-SUM($G1146:BB1146))*(OFFSET('PTRM input'!$G$477,0,$E1146-1)/A29taxstdlife))))</f>
        <v>0</v>
      </c>
      <c r="BD1146" s="251">
        <f ca="1">IF(A29taxstdlife="n/a","n/a",IF(A29taxstdlife="",0,IF(BD$3&gt;(A29stdlife+$E1146),((INDEX('PTRM input'!$G$385:$P$434,A29offset,$E1146)-INDEX('PTRM input'!$G$277:$P$326,A29offset,$E1146))*OFFSET($F$7,0,$E1146))-SUM($G1146:BC1146),(((INDEX('PTRM input'!$G$385:$P$434,A29offset,$E1146)-INDEX('PTRM input'!$G$277:$P$326,A29offset,$E1146))*OFFSET($F$7,0,$E1146))-SUM($G1146:BC1146))*(OFFSET('PTRM input'!$G$477,0,$E1146-1)/A29taxstdlife))))</f>
        <v>0</v>
      </c>
      <c r="BE1146" s="251">
        <f ca="1">IF(A29taxstdlife="n/a","n/a",IF(A29taxstdlife="",0,IF(BE$3&gt;(A29stdlife+$E1146),((INDEX('PTRM input'!$G$385:$P$434,A29offset,$E1146)-INDEX('PTRM input'!$G$277:$P$326,A29offset,$E1146))*OFFSET($F$7,0,$E1146))-SUM($G1146:BD1146),(((INDEX('PTRM input'!$G$385:$P$434,A29offset,$E1146)-INDEX('PTRM input'!$G$277:$P$326,A29offset,$E1146))*OFFSET($F$7,0,$E1146))-SUM($G1146:BD1146))*(OFFSET('PTRM input'!$G$477,0,$E1146-1)/A29taxstdlife))))</f>
        <v>0</v>
      </c>
      <c r="BF1146" s="251">
        <f ca="1">IF(A29taxstdlife="n/a","n/a",IF(A29taxstdlife="",0,IF(BF$3&gt;(A29stdlife+$E1146),((INDEX('PTRM input'!$G$385:$P$434,A29offset,$E1146)-INDEX('PTRM input'!$G$277:$P$326,A29offset,$E1146))*OFFSET($F$7,0,$E1146))-SUM($G1146:BE1146),(((INDEX('PTRM input'!$G$385:$P$434,A29offset,$E1146)-INDEX('PTRM input'!$G$277:$P$326,A29offset,$E1146))*OFFSET($F$7,0,$E1146))-SUM($G1146:BE1146))*(OFFSET('PTRM input'!$G$477,0,$E1146-1)/A29taxstdlife))))</f>
        <v>0</v>
      </c>
      <c r="BG1146" s="251">
        <f ca="1">IF(A29taxstdlife="n/a","n/a",IF(A29taxstdlife="",0,IF(BG$3&gt;(A29stdlife+$E1146),((INDEX('PTRM input'!$G$385:$P$434,A29offset,$E1146)-INDEX('PTRM input'!$G$277:$P$326,A29offset,$E1146))*OFFSET($F$7,0,$E1146))-SUM($G1146:BF1146),(((INDEX('PTRM input'!$G$385:$P$434,A29offset,$E1146)-INDEX('PTRM input'!$G$277:$P$326,A29offset,$E1146))*OFFSET($F$7,0,$E1146))-SUM($G1146:BF1146))*(OFFSET('PTRM input'!$G$477,0,$E1146-1)/A29taxstdlife))))</f>
        <v>0</v>
      </c>
      <c r="BH1146" s="251">
        <f ca="1">IF(A29taxstdlife="n/a","n/a",IF(A29taxstdlife="",0,IF(BH$3&gt;(A29stdlife+$E1146),((INDEX('PTRM input'!$G$385:$P$434,A29offset,$E1146)-INDEX('PTRM input'!$G$277:$P$326,A29offset,$E1146))*OFFSET($F$7,0,$E1146))-SUM($G1146:BG1146),(((INDEX('PTRM input'!$G$385:$P$434,A29offset,$E1146)-INDEX('PTRM input'!$G$277:$P$326,A29offset,$E1146))*OFFSET($F$7,0,$E1146))-SUM($G1146:BG1146))*(OFFSET('PTRM input'!$G$477,0,$E1146-1)/A29taxstdlife))))</f>
        <v>0</v>
      </c>
      <c r="BI1146" s="251">
        <f ca="1">IF(A29taxstdlife="n/a","n/a",IF(A29taxstdlife="",0,IF(BI$3&gt;(A29stdlife+$E1146),((INDEX('PTRM input'!$G$385:$P$434,A29offset,$E1146)-INDEX('PTRM input'!$G$277:$P$326,A29offset,$E1146))*OFFSET($F$7,0,$E1146))-SUM($G1146:BH1146),(((INDEX('PTRM input'!$G$385:$P$434,A29offset,$E1146)-INDEX('PTRM input'!$G$277:$P$326,A29offset,$E1146))*OFFSET($F$7,0,$E1146))-SUM($G1146:BH1146))*(OFFSET('PTRM input'!$G$477,0,$E1146-1)/A29taxstdlife))))</f>
        <v>0</v>
      </c>
      <c r="BJ1146" s="116"/>
      <c r="BK1146" s="116"/>
      <c r="BL1146" s="116"/>
      <c r="BM1146" s="116"/>
    </row>
    <row r="1147" spans="1:65" ht="12.75" hidden="1" customHeight="1" outlineLevel="2">
      <c r="A1147" s="366"/>
      <c r="B1147" s="19"/>
      <c r="C1147" s="18"/>
      <c r="D1147" s="760"/>
      <c r="E1147" s="86">
        <v>2</v>
      </c>
      <c r="F1147" s="356"/>
      <c r="G1147" s="434"/>
      <c r="H1147" s="619"/>
      <c r="I1147" s="251">
        <f ca="1">IF(A29taxstdlife="n/a","n/a",IF(A29taxstdlife="",0,IF(I$3&gt;(A29stdlife+$E1147),((INDEX('PTRM input'!$G$385:$P$434,A29offset,$E1147)-INDEX('PTRM input'!$G$277:$P$326,A29offset,$E1147))*OFFSET($F$7,0,$E1147))-SUM($G1147:H1147),(((INDEX('PTRM input'!$G$385:$P$434,A29offset,$E1147)-INDEX('PTRM input'!$G$277:$P$326,A29offset,$E1147))*OFFSET($F$7,0,$E1147))-SUM($G1147:H1147))*(OFFSET('PTRM input'!$G$477,0,$E1147-1)/A29taxstdlife))))</f>
        <v>0</v>
      </c>
      <c r="J1147" s="251">
        <f ca="1">IF(A29taxstdlife="n/a","n/a",IF(A29taxstdlife="",0,IF(J$3&gt;(A29stdlife+$E1147),((INDEX('PTRM input'!$G$385:$P$434,A29offset,$E1147)-INDEX('PTRM input'!$G$277:$P$326,A29offset,$E1147))*OFFSET($F$7,0,$E1147))-SUM($G1147:I1147),(((INDEX('PTRM input'!$G$385:$P$434,A29offset,$E1147)-INDEX('PTRM input'!$G$277:$P$326,A29offset,$E1147))*OFFSET($F$7,0,$E1147))-SUM($G1147:I1147))*(OFFSET('PTRM input'!$G$477,0,$E1147-1)/A29taxstdlife))))</f>
        <v>0</v>
      </c>
      <c r="K1147" s="251">
        <f ca="1">IF(A29taxstdlife="n/a","n/a",IF(A29taxstdlife="",0,IF(K$3&gt;(A29stdlife+$E1147),((INDEX('PTRM input'!$G$385:$P$434,A29offset,$E1147)-INDEX('PTRM input'!$G$277:$P$326,A29offset,$E1147))*OFFSET($F$7,0,$E1147))-SUM($G1147:J1147),(((INDEX('PTRM input'!$G$385:$P$434,A29offset,$E1147)-INDEX('PTRM input'!$G$277:$P$326,A29offset,$E1147))*OFFSET($F$7,0,$E1147))-SUM($G1147:J1147))*(OFFSET('PTRM input'!$G$477,0,$E1147-1)/A29taxstdlife))))</f>
        <v>0</v>
      </c>
      <c r="L1147" s="251">
        <f ca="1">IF(A29taxstdlife="n/a","n/a",IF(A29taxstdlife="",0,IF(L$3&gt;(A29stdlife+$E1147),((INDEX('PTRM input'!$G$385:$P$434,A29offset,$E1147)-INDEX('PTRM input'!$G$277:$P$326,A29offset,$E1147))*OFFSET($F$7,0,$E1147))-SUM($G1147:K1147),(((INDEX('PTRM input'!$G$385:$P$434,A29offset,$E1147)-INDEX('PTRM input'!$G$277:$P$326,A29offset,$E1147))*OFFSET($F$7,0,$E1147))-SUM($G1147:K1147))*(OFFSET('PTRM input'!$G$477,0,$E1147-1)/A29taxstdlife))))</f>
        <v>0</v>
      </c>
      <c r="M1147" s="251">
        <f ca="1">IF(A29taxstdlife="n/a","n/a",IF(A29taxstdlife="",0,IF(M$3&gt;(A29stdlife+$E1147),((INDEX('PTRM input'!$G$385:$P$434,A29offset,$E1147)-INDEX('PTRM input'!$G$277:$P$326,A29offset,$E1147))*OFFSET($F$7,0,$E1147))-SUM($G1147:L1147),(((INDEX('PTRM input'!$G$385:$P$434,A29offset,$E1147)-INDEX('PTRM input'!$G$277:$P$326,A29offset,$E1147))*OFFSET($F$7,0,$E1147))-SUM($G1147:L1147))*(OFFSET('PTRM input'!$G$477,0,$E1147-1)/A29taxstdlife))))</f>
        <v>0</v>
      </c>
      <c r="N1147" s="251">
        <f ca="1">IF(A29taxstdlife="n/a","n/a",IF(A29taxstdlife="",0,IF(N$3&gt;(A29stdlife+$E1147),((INDEX('PTRM input'!$G$385:$P$434,A29offset,$E1147)-INDEX('PTRM input'!$G$277:$P$326,A29offset,$E1147))*OFFSET($F$7,0,$E1147))-SUM($G1147:M1147),(((INDEX('PTRM input'!$G$385:$P$434,A29offset,$E1147)-INDEX('PTRM input'!$G$277:$P$326,A29offset,$E1147))*OFFSET($F$7,0,$E1147))-SUM($G1147:M1147))*(OFFSET('PTRM input'!$G$477,0,$E1147-1)/A29taxstdlife))))</f>
        <v>0</v>
      </c>
      <c r="O1147" s="251">
        <f ca="1">IF(A29taxstdlife="n/a","n/a",IF(A29taxstdlife="",0,IF(O$3&gt;(A29stdlife+$E1147),((INDEX('PTRM input'!$G$385:$P$434,A29offset,$E1147)-INDEX('PTRM input'!$G$277:$P$326,A29offset,$E1147))*OFFSET($F$7,0,$E1147))-SUM($G1147:N1147),(((INDEX('PTRM input'!$G$385:$P$434,A29offset,$E1147)-INDEX('PTRM input'!$G$277:$P$326,A29offset,$E1147))*OFFSET($F$7,0,$E1147))-SUM($G1147:N1147))*(OFFSET('PTRM input'!$G$477,0,$E1147-1)/A29taxstdlife))))</f>
        <v>0</v>
      </c>
      <c r="P1147" s="251">
        <f ca="1">IF(A29taxstdlife="n/a","n/a",IF(A29taxstdlife="",0,IF(P$3&gt;(A29stdlife+$E1147),((INDEX('PTRM input'!$G$385:$P$434,A29offset,$E1147)-INDEX('PTRM input'!$G$277:$P$326,A29offset,$E1147))*OFFSET($F$7,0,$E1147))-SUM($G1147:O1147),(((INDEX('PTRM input'!$G$385:$P$434,A29offset,$E1147)-INDEX('PTRM input'!$G$277:$P$326,A29offset,$E1147))*OFFSET($F$7,0,$E1147))-SUM($G1147:O1147))*(OFFSET('PTRM input'!$G$477,0,$E1147-1)/A29taxstdlife))))</f>
        <v>0</v>
      </c>
      <c r="Q1147" s="251">
        <f ca="1">IF(A29taxstdlife="n/a","n/a",IF(A29taxstdlife="",0,IF(Q$3&gt;(A29stdlife+$E1147),((INDEX('PTRM input'!$G$385:$P$434,A29offset,$E1147)-INDEX('PTRM input'!$G$277:$P$326,A29offset,$E1147))*OFFSET($F$7,0,$E1147))-SUM($G1147:P1147),(((INDEX('PTRM input'!$G$385:$P$434,A29offset,$E1147)-INDEX('PTRM input'!$G$277:$P$326,A29offset,$E1147))*OFFSET($F$7,0,$E1147))-SUM($G1147:P1147))*(OFFSET('PTRM input'!$G$477,0,$E1147-1)/A29taxstdlife))))</f>
        <v>0</v>
      </c>
      <c r="R1147" s="251">
        <f ca="1">IF(A29taxstdlife="n/a","n/a",IF(A29taxstdlife="",0,IF(R$3&gt;(A29stdlife+$E1147),((INDEX('PTRM input'!$G$385:$P$434,A29offset,$E1147)-INDEX('PTRM input'!$G$277:$P$326,A29offset,$E1147))*OFFSET($F$7,0,$E1147))-SUM($G1147:Q1147),(((INDEX('PTRM input'!$G$385:$P$434,A29offset,$E1147)-INDEX('PTRM input'!$G$277:$P$326,A29offset,$E1147))*OFFSET($F$7,0,$E1147))-SUM($G1147:Q1147))*(OFFSET('PTRM input'!$G$477,0,$E1147-1)/A29taxstdlife))))</f>
        <v>0</v>
      </c>
      <c r="S1147" s="251">
        <f ca="1">IF(A29taxstdlife="n/a","n/a",IF(A29taxstdlife="",0,IF(S$3&gt;(A29stdlife+$E1147),((INDEX('PTRM input'!$G$385:$P$434,A29offset,$E1147)-INDEX('PTRM input'!$G$277:$P$326,A29offset,$E1147))*OFFSET($F$7,0,$E1147))-SUM($G1147:R1147),(((INDEX('PTRM input'!$G$385:$P$434,A29offset,$E1147)-INDEX('PTRM input'!$G$277:$P$326,A29offset,$E1147))*OFFSET($F$7,0,$E1147))-SUM($G1147:R1147))*(OFFSET('PTRM input'!$G$477,0,$E1147-1)/A29taxstdlife))))</f>
        <v>0</v>
      </c>
      <c r="T1147" s="251">
        <f ca="1">IF(A29taxstdlife="n/a","n/a",IF(A29taxstdlife="",0,IF(T$3&gt;(A29stdlife+$E1147),((INDEX('PTRM input'!$G$385:$P$434,A29offset,$E1147)-INDEX('PTRM input'!$G$277:$P$326,A29offset,$E1147))*OFFSET($F$7,0,$E1147))-SUM($G1147:S1147),(((INDEX('PTRM input'!$G$385:$P$434,A29offset,$E1147)-INDEX('PTRM input'!$G$277:$P$326,A29offset,$E1147))*OFFSET($F$7,0,$E1147))-SUM($G1147:S1147))*(OFFSET('PTRM input'!$G$477,0,$E1147-1)/A29taxstdlife))))</f>
        <v>0</v>
      </c>
      <c r="U1147" s="251">
        <f ca="1">IF(A29taxstdlife="n/a","n/a",IF(A29taxstdlife="",0,IF(U$3&gt;(A29stdlife+$E1147),((INDEX('PTRM input'!$G$385:$P$434,A29offset,$E1147)-INDEX('PTRM input'!$G$277:$P$326,A29offset,$E1147))*OFFSET($F$7,0,$E1147))-SUM($G1147:T1147),(((INDEX('PTRM input'!$G$385:$P$434,A29offset,$E1147)-INDEX('PTRM input'!$G$277:$P$326,A29offset,$E1147))*OFFSET($F$7,0,$E1147))-SUM($G1147:T1147))*(OFFSET('PTRM input'!$G$477,0,$E1147-1)/A29taxstdlife))))</f>
        <v>0</v>
      </c>
      <c r="V1147" s="251">
        <f ca="1">IF(A29taxstdlife="n/a","n/a",IF(A29taxstdlife="",0,IF(V$3&gt;(A29stdlife+$E1147),((INDEX('PTRM input'!$G$385:$P$434,A29offset,$E1147)-INDEX('PTRM input'!$G$277:$P$326,A29offset,$E1147))*OFFSET($F$7,0,$E1147))-SUM($G1147:U1147),(((INDEX('PTRM input'!$G$385:$P$434,A29offset,$E1147)-INDEX('PTRM input'!$G$277:$P$326,A29offset,$E1147))*OFFSET($F$7,0,$E1147))-SUM($G1147:U1147))*(OFFSET('PTRM input'!$G$477,0,$E1147-1)/A29taxstdlife))))</f>
        <v>0</v>
      </c>
      <c r="W1147" s="251">
        <f ca="1">IF(A29taxstdlife="n/a","n/a",IF(A29taxstdlife="",0,IF(W$3&gt;(A29stdlife+$E1147),((INDEX('PTRM input'!$G$385:$P$434,A29offset,$E1147)-INDEX('PTRM input'!$G$277:$P$326,A29offset,$E1147))*OFFSET($F$7,0,$E1147))-SUM($G1147:V1147),(((INDEX('PTRM input'!$G$385:$P$434,A29offset,$E1147)-INDEX('PTRM input'!$G$277:$P$326,A29offset,$E1147))*OFFSET($F$7,0,$E1147))-SUM($G1147:V1147))*(OFFSET('PTRM input'!$G$477,0,$E1147-1)/A29taxstdlife))))</f>
        <v>0</v>
      </c>
      <c r="X1147" s="251">
        <f ca="1">IF(A29taxstdlife="n/a","n/a",IF(A29taxstdlife="",0,IF(X$3&gt;(A29stdlife+$E1147),((INDEX('PTRM input'!$G$385:$P$434,A29offset,$E1147)-INDEX('PTRM input'!$G$277:$P$326,A29offset,$E1147))*OFFSET($F$7,0,$E1147))-SUM($G1147:W1147),(((INDEX('PTRM input'!$G$385:$P$434,A29offset,$E1147)-INDEX('PTRM input'!$G$277:$P$326,A29offset,$E1147))*OFFSET($F$7,0,$E1147))-SUM($G1147:W1147))*(OFFSET('PTRM input'!$G$477,0,$E1147-1)/A29taxstdlife))))</f>
        <v>0</v>
      </c>
      <c r="Y1147" s="251">
        <f ca="1">IF(A29taxstdlife="n/a","n/a",IF(A29taxstdlife="",0,IF(Y$3&gt;(A29stdlife+$E1147),((INDEX('PTRM input'!$G$385:$P$434,A29offset,$E1147)-INDEX('PTRM input'!$G$277:$P$326,A29offset,$E1147))*OFFSET($F$7,0,$E1147))-SUM($G1147:X1147),(((INDEX('PTRM input'!$G$385:$P$434,A29offset,$E1147)-INDEX('PTRM input'!$G$277:$P$326,A29offset,$E1147))*OFFSET($F$7,0,$E1147))-SUM($G1147:X1147))*(OFFSET('PTRM input'!$G$477,0,$E1147-1)/A29taxstdlife))))</f>
        <v>0</v>
      </c>
      <c r="Z1147" s="251">
        <f ca="1">IF(A29taxstdlife="n/a","n/a",IF(A29taxstdlife="",0,IF(Z$3&gt;(A29stdlife+$E1147),((INDEX('PTRM input'!$G$385:$P$434,A29offset,$E1147)-INDEX('PTRM input'!$G$277:$P$326,A29offset,$E1147))*OFFSET($F$7,0,$E1147))-SUM($G1147:Y1147),(((INDEX('PTRM input'!$G$385:$P$434,A29offset,$E1147)-INDEX('PTRM input'!$G$277:$P$326,A29offset,$E1147))*OFFSET($F$7,0,$E1147))-SUM($G1147:Y1147))*(OFFSET('PTRM input'!$G$477,0,$E1147-1)/A29taxstdlife))))</f>
        <v>0</v>
      </c>
      <c r="AA1147" s="251">
        <f ca="1">IF(A29taxstdlife="n/a","n/a",IF(A29taxstdlife="",0,IF(AA$3&gt;(A29stdlife+$E1147),((INDEX('PTRM input'!$G$385:$P$434,A29offset,$E1147)-INDEX('PTRM input'!$G$277:$P$326,A29offset,$E1147))*OFFSET($F$7,0,$E1147))-SUM($G1147:Z1147),(((INDEX('PTRM input'!$G$385:$P$434,A29offset,$E1147)-INDEX('PTRM input'!$G$277:$P$326,A29offset,$E1147))*OFFSET($F$7,0,$E1147))-SUM($G1147:Z1147))*(OFFSET('PTRM input'!$G$477,0,$E1147-1)/A29taxstdlife))))</f>
        <v>0</v>
      </c>
      <c r="AB1147" s="251">
        <f ca="1">IF(A29taxstdlife="n/a","n/a",IF(A29taxstdlife="",0,IF(AB$3&gt;(A29stdlife+$E1147),((INDEX('PTRM input'!$G$385:$P$434,A29offset,$E1147)-INDEX('PTRM input'!$G$277:$P$326,A29offset,$E1147))*OFFSET($F$7,0,$E1147))-SUM($G1147:AA1147),(((INDEX('PTRM input'!$G$385:$P$434,A29offset,$E1147)-INDEX('PTRM input'!$G$277:$P$326,A29offset,$E1147))*OFFSET($F$7,0,$E1147))-SUM($G1147:AA1147))*(OFFSET('PTRM input'!$G$477,0,$E1147-1)/A29taxstdlife))))</f>
        <v>0</v>
      </c>
      <c r="AC1147" s="251">
        <f ca="1">IF(A29taxstdlife="n/a","n/a",IF(A29taxstdlife="",0,IF(AC$3&gt;(A29stdlife+$E1147),((INDEX('PTRM input'!$G$385:$P$434,A29offset,$E1147)-INDEX('PTRM input'!$G$277:$P$326,A29offset,$E1147))*OFFSET($F$7,0,$E1147))-SUM($G1147:AB1147),(((INDEX('PTRM input'!$G$385:$P$434,A29offset,$E1147)-INDEX('PTRM input'!$G$277:$P$326,A29offset,$E1147))*OFFSET($F$7,0,$E1147))-SUM($G1147:AB1147))*(OFFSET('PTRM input'!$G$477,0,$E1147-1)/A29taxstdlife))))</f>
        <v>0</v>
      </c>
      <c r="AD1147" s="251">
        <f ca="1">IF(A29taxstdlife="n/a","n/a",IF(A29taxstdlife="",0,IF(AD$3&gt;(A29stdlife+$E1147),((INDEX('PTRM input'!$G$385:$P$434,A29offset,$E1147)-INDEX('PTRM input'!$G$277:$P$326,A29offset,$E1147))*OFFSET($F$7,0,$E1147))-SUM($G1147:AC1147),(((INDEX('PTRM input'!$G$385:$P$434,A29offset,$E1147)-INDEX('PTRM input'!$G$277:$P$326,A29offset,$E1147))*OFFSET($F$7,0,$E1147))-SUM($G1147:AC1147))*(OFFSET('PTRM input'!$G$477,0,$E1147-1)/A29taxstdlife))))</f>
        <v>0</v>
      </c>
      <c r="AE1147" s="251">
        <f ca="1">IF(A29taxstdlife="n/a","n/a",IF(A29taxstdlife="",0,IF(AE$3&gt;(A29stdlife+$E1147),((INDEX('PTRM input'!$G$385:$P$434,A29offset,$E1147)-INDEX('PTRM input'!$G$277:$P$326,A29offset,$E1147))*OFFSET($F$7,0,$E1147))-SUM($G1147:AD1147),(((INDEX('PTRM input'!$G$385:$P$434,A29offset,$E1147)-INDEX('PTRM input'!$G$277:$P$326,A29offset,$E1147))*OFFSET($F$7,0,$E1147))-SUM($G1147:AD1147))*(OFFSET('PTRM input'!$G$477,0,$E1147-1)/A29taxstdlife))))</f>
        <v>0</v>
      </c>
      <c r="AF1147" s="251">
        <f ca="1">IF(A29taxstdlife="n/a","n/a",IF(A29taxstdlife="",0,IF(AF$3&gt;(A29stdlife+$E1147),((INDEX('PTRM input'!$G$385:$P$434,A29offset,$E1147)-INDEX('PTRM input'!$G$277:$P$326,A29offset,$E1147))*OFFSET($F$7,0,$E1147))-SUM($G1147:AE1147),(((INDEX('PTRM input'!$G$385:$P$434,A29offset,$E1147)-INDEX('PTRM input'!$G$277:$P$326,A29offset,$E1147))*OFFSET($F$7,0,$E1147))-SUM($G1147:AE1147))*(OFFSET('PTRM input'!$G$477,0,$E1147-1)/A29taxstdlife))))</f>
        <v>0</v>
      </c>
      <c r="AG1147" s="251">
        <f ca="1">IF(A29taxstdlife="n/a","n/a",IF(A29taxstdlife="",0,IF(AG$3&gt;(A29stdlife+$E1147),((INDEX('PTRM input'!$G$385:$P$434,A29offset,$E1147)-INDEX('PTRM input'!$G$277:$P$326,A29offset,$E1147))*OFFSET($F$7,0,$E1147))-SUM($G1147:AF1147),(((INDEX('PTRM input'!$G$385:$P$434,A29offset,$E1147)-INDEX('PTRM input'!$G$277:$P$326,A29offset,$E1147))*OFFSET($F$7,0,$E1147))-SUM($G1147:AF1147))*(OFFSET('PTRM input'!$G$477,0,$E1147-1)/A29taxstdlife))))</f>
        <v>0</v>
      </c>
      <c r="AH1147" s="251">
        <f ca="1">IF(A29taxstdlife="n/a","n/a",IF(A29taxstdlife="",0,IF(AH$3&gt;(A29stdlife+$E1147),((INDEX('PTRM input'!$G$385:$P$434,A29offset,$E1147)-INDEX('PTRM input'!$G$277:$P$326,A29offset,$E1147))*OFFSET($F$7,0,$E1147))-SUM($G1147:AG1147),(((INDEX('PTRM input'!$G$385:$P$434,A29offset,$E1147)-INDEX('PTRM input'!$G$277:$P$326,A29offset,$E1147))*OFFSET($F$7,0,$E1147))-SUM($G1147:AG1147))*(OFFSET('PTRM input'!$G$477,0,$E1147-1)/A29taxstdlife))))</f>
        <v>0</v>
      </c>
      <c r="AI1147" s="251">
        <f ca="1">IF(A29taxstdlife="n/a","n/a",IF(A29taxstdlife="",0,IF(AI$3&gt;(A29stdlife+$E1147),((INDEX('PTRM input'!$G$385:$P$434,A29offset,$E1147)-INDEX('PTRM input'!$G$277:$P$326,A29offset,$E1147))*OFFSET($F$7,0,$E1147))-SUM($G1147:AH1147),(((INDEX('PTRM input'!$G$385:$P$434,A29offset,$E1147)-INDEX('PTRM input'!$G$277:$P$326,A29offset,$E1147))*OFFSET($F$7,0,$E1147))-SUM($G1147:AH1147))*(OFFSET('PTRM input'!$G$477,0,$E1147-1)/A29taxstdlife))))</f>
        <v>0</v>
      </c>
      <c r="AJ1147" s="251">
        <f ca="1">IF(A29taxstdlife="n/a","n/a",IF(A29taxstdlife="",0,IF(AJ$3&gt;(A29stdlife+$E1147),((INDEX('PTRM input'!$G$385:$P$434,A29offset,$E1147)-INDEX('PTRM input'!$G$277:$P$326,A29offset,$E1147))*OFFSET($F$7,0,$E1147))-SUM($G1147:AI1147),(((INDEX('PTRM input'!$G$385:$P$434,A29offset,$E1147)-INDEX('PTRM input'!$G$277:$P$326,A29offset,$E1147))*OFFSET($F$7,0,$E1147))-SUM($G1147:AI1147))*(OFFSET('PTRM input'!$G$477,0,$E1147-1)/A29taxstdlife))))</f>
        <v>0</v>
      </c>
      <c r="AK1147" s="251">
        <f ca="1">IF(A29taxstdlife="n/a","n/a",IF(A29taxstdlife="",0,IF(AK$3&gt;(A29stdlife+$E1147),((INDEX('PTRM input'!$G$385:$P$434,A29offset,$E1147)-INDEX('PTRM input'!$G$277:$P$326,A29offset,$E1147))*OFFSET($F$7,0,$E1147))-SUM($G1147:AJ1147),(((INDEX('PTRM input'!$G$385:$P$434,A29offset,$E1147)-INDEX('PTRM input'!$G$277:$P$326,A29offset,$E1147))*OFFSET($F$7,0,$E1147))-SUM($G1147:AJ1147))*(OFFSET('PTRM input'!$G$477,0,$E1147-1)/A29taxstdlife))))</f>
        <v>0</v>
      </c>
      <c r="AL1147" s="251">
        <f ca="1">IF(A29taxstdlife="n/a","n/a",IF(A29taxstdlife="",0,IF(AL$3&gt;(A29stdlife+$E1147),((INDEX('PTRM input'!$G$385:$P$434,A29offset,$E1147)-INDEX('PTRM input'!$G$277:$P$326,A29offset,$E1147))*OFFSET($F$7,0,$E1147))-SUM($G1147:AK1147),(((INDEX('PTRM input'!$G$385:$P$434,A29offset,$E1147)-INDEX('PTRM input'!$G$277:$P$326,A29offset,$E1147))*OFFSET($F$7,0,$E1147))-SUM($G1147:AK1147))*(OFFSET('PTRM input'!$G$477,0,$E1147-1)/A29taxstdlife))))</f>
        <v>0</v>
      </c>
      <c r="AM1147" s="251">
        <f ca="1">IF(A29taxstdlife="n/a","n/a",IF(A29taxstdlife="",0,IF(AM$3&gt;(A29stdlife+$E1147),((INDEX('PTRM input'!$G$385:$P$434,A29offset,$E1147)-INDEX('PTRM input'!$G$277:$P$326,A29offset,$E1147))*OFFSET($F$7,0,$E1147))-SUM($G1147:AL1147),(((INDEX('PTRM input'!$G$385:$P$434,A29offset,$E1147)-INDEX('PTRM input'!$G$277:$P$326,A29offset,$E1147))*OFFSET($F$7,0,$E1147))-SUM($G1147:AL1147))*(OFFSET('PTRM input'!$G$477,0,$E1147-1)/A29taxstdlife))))</f>
        <v>0</v>
      </c>
      <c r="AN1147" s="251">
        <f ca="1">IF(A29taxstdlife="n/a","n/a",IF(A29taxstdlife="",0,IF(AN$3&gt;(A29stdlife+$E1147),((INDEX('PTRM input'!$G$385:$P$434,A29offset,$E1147)-INDEX('PTRM input'!$G$277:$P$326,A29offset,$E1147))*OFFSET($F$7,0,$E1147))-SUM($G1147:AM1147),(((INDEX('PTRM input'!$G$385:$P$434,A29offset,$E1147)-INDEX('PTRM input'!$G$277:$P$326,A29offset,$E1147))*OFFSET($F$7,0,$E1147))-SUM($G1147:AM1147))*(OFFSET('PTRM input'!$G$477,0,$E1147-1)/A29taxstdlife))))</f>
        <v>0</v>
      </c>
      <c r="AO1147" s="251">
        <f ca="1">IF(A29taxstdlife="n/a","n/a",IF(A29taxstdlife="",0,IF(AO$3&gt;(A29stdlife+$E1147),((INDEX('PTRM input'!$G$385:$P$434,A29offset,$E1147)-INDEX('PTRM input'!$G$277:$P$326,A29offset,$E1147))*OFFSET($F$7,0,$E1147))-SUM($G1147:AN1147),(((INDEX('PTRM input'!$G$385:$P$434,A29offset,$E1147)-INDEX('PTRM input'!$G$277:$P$326,A29offset,$E1147))*OFFSET($F$7,0,$E1147))-SUM($G1147:AN1147))*(OFFSET('PTRM input'!$G$477,0,$E1147-1)/A29taxstdlife))))</f>
        <v>0</v>
      </c>
      <c r="AP1147" s="251">
        <f ca="1">IF(A29taxstdlife="n/a","n/a",IF(A29taxstdlife="",0,IF(AP$3&gt;(A29stdlife+$E1147),((INDEX('PTRM input'!$G$385:$P$434,A29offset,$E1147)-INDEX('PTRM input'!$G$277:$P$326,A29offset,$E1147))*OFFSET($F$7,0,$E1147))-SUM($G1147:AO1147),(((INDEX('PTRM input'!$G$385:$P$434,A29offset,$E1147)-INDEX('PTRM input'!$G$277:$P$326,A29offset,$E1147))*OFFSET($F$7,0,$E1147))-SUM($G1147:AO1147))*(OFFSET('PTRM input'!$G$477,0,$E1147-1)/A29taxstdlife))))</f>
        <v>0</v>
      </c>
      <c r="AQ1147" s="251">
        <f ca="1">IF(A29taxstdlife="n/a","n/a",IF(A29taxstdlife="",0,IF(AQ$3&gt;(A29stdlife+$E1147),((INDEX('PTRM input'!$G$385:$P$434,A29offset,$E1147)-INDEX('PTRM input'!$G$277:$P$326,A29offset,$E1147))*OFFSET($F$7,0,$E1147))-SUM($G1147:AP1147),(((INDEX('PTRM input'!$G$385:$P$434,A29offset,$E1147)-INDEX('PTRM input'!$G$277:$P$326,A29offset,$E1147))*OFFSET($F$7,0,$E1147))-SUM($G1147:AP1147))*(OFFSET('PTRM input'!$G$477,0,$E1147-1)/A29taxstdlife))))</f>
        <v>0</v>
      </c>
      <c r="AR1147" s="251">
        <f ca="1">IF(A29taxstdlife="n/a","n/a",IF(A29taxstdlife="",0,IF(AR$3&gt;(A29stdlife+$E1147),((INDEX('PTRM input'!$G$385:$P$434,A29offset,$E1147)-INDEX('PTRM input'!$G$277:$P$326,A29offset,$E1147))*OFFSET($F$7,0,$E1147))-SUM($G1147:AQ1147),(((INDEX('PTRM input'!$G$385:$P$434,A29offset,$E1147)-INDEX('PTRM input'!$G$277:$P$326,A29offset,$E1147))*OFFSET($F$7,0,$E1147))-SUM($G1147:AQ1147))*(OFFSET('PTRM input'!$G$477,0,$E1147-1)/A29taxstdlife))))</f>
        <v>0</v>
      </c>
      <c r="AS1147" s="251">
        <f ca="1">IF(A29taxstdlife="n/a","n/a",IF(A29taxstdlife="",0,IF(AS$3&gt;(A29stdlife+$E1147),((INDEX('PTRM input'!$G$385:$P$434,A29offset,$E1147)-INDEX('PTRM input'!$G$277:$P$326,A29offset,$E1147))*OFFSET($F$7,0,$E1147))-SUM($G1147:AR1147),(((INDEX('PTRM input'!$G$385:$P$434,A29offset,$E1147)-INDEX('PTRM input'!$G$277:$P$326,A29offset,$E1147))*OFFSET($F$7,0,$E1147))-SUM($G1147:AR1147))*(OFFSET('PTRM input'!$G$477,0,$E1147-1)/A29taxstdlife))))</f>
        <v>0</v>
      </c>
      <c r="AT1147" s="251">
        <f ca="1">IF(A29taxstdlife="n/a","n/a",IF(A29taxstdlife="",0,IF(AT$3&gt;(A29stdlife+$E1147),((INDEX('PTRM input'!$G$385:$P$434,A29offset,$E1147)-INDEX('PTRM input'!$G$277:$P$326,A29offset,$E1147))*OFFSET($F$7,0,$E1147))-SUM($G1147:AS1147),(((INDEX('PTRM input'!$G$385:$P$434,A29offset,$E1147)-INDEX('PTRM input'!$G$277:$P$326,A29offset,$E1147))*OFFSET($F$7,0,$E1147))-SUM($G1147:AS1147))*(OFFSET('PTRM input'!$G$477,0,$E1147-1)/A29taxstdlife))))</f>
        <v>0</v>
      </c>
      <c r="AU1147" s="251">
        <f ca="1">IF(A29taxstdlife="n/a","n/a",IF(A29taxstdlife="",0,IF(AU$3&gt;(A29stdlife+$E1147),((INDEX('PTRM input'!$G$385:$P$434,A29offset,$E1147)-INDEX('PTRM input'!$G$277:$P$326,A29offset,$E1147))*OFFSET($F$7,0,$E1147))-SUM($G1147:AT1147),(((INDEX('PTRM input'!$G$385:$P$434,A29offset,$E1147)-INDEX('PTRM input'!$G$277:$P$326,A29offset,$E1147))*OFFSET($F$7,0,$E1147))-SUM($G1147:AT1147))*(OFFSET('PTRM input'!$G$477,0,$E1147-1)/A29taxstdlife))))</f>
        <v>0</v>
      </c>
      <c r="AV1147" s="251">
        <f ca="1">IF(A29taxstdlife="n/a","n/a",IF(A29taxstdlife="",0,IF(AV$3&gt;(A29stdlife+$E1147),((INDEX('PTRM input'!$G$385:$P$434,A29offset,$E1147)-INDEX('PTRM input'!$G$277:$P$326,A29offset,$E1147))*OFFSET($F$7,0,$E1147))-SUM($G1147:AU1147),(((INDEX('PTRM input'!$G$385:$P$434,A29offset,$E1147)-INDEX('PTRM input'!$G$277:$P$326,A29offset,$E1147))*OFFSET($F$7,0,$E1147))-SUM($G1147:AU1147))*(OFFSET('PTRM input'!$G$477,0,$E1147-1)/A29taxstdlife))))</f>
        <v>0</v>
      </c>
      <c r="AW1147" s="251">
        <f ca="1">IF(A29taxstdlife="n/a","n/a",IF(A29taxstdlife="",0,IF(AW$3&gt;(A29stdlife+$E1147),((INDEX('PTRM input'!$G$385:$P$434,A29offset,$E1147)-INDEX('PTRM input'!$G$277:$P$326,A29offset,$E1147))*OFFSET($F$7,0,$E1147))-SUM($G1147:AV1147),(((INDEX('PTRM input'!$G$385:$P$434,A29offset,$E1147)-INDEX('PTRM input'!$G$277:$P$326,A29offset,$E1147))*OFFSET($F$7,0,$E1147))-SUM($G1147:AV1147))*(OFFSET('PTRM input'!$G$477,0,$E1147-1)/A29taxstdlife))))</f>
        <v>0</v>
      </c>
      <c r="AX1147" s="251">
        <f ca="1">IF(A29taxstdlife="n/a","n/a",IF(A29taxstdlife="",0,IF(AX$3&gt;(A29stdlife+$E1147),((INDEX('PTRM input'!$G$385:$P$434,A29offset,$E1147)-INDEX('PTRM input'!$G$277:$P$326,A29offset,$E1147))*OFFSET($F$7,0,$E1147))-SUM($G1147:AW1147),(((INDEX('PTRM input'!$G$385:$P$434,A29offset,$E1147)-INDEX('PTRM input'!$G$277:$P$326,A29offset,$E1147))*OFFSET($F$7,0,$E1147))-SUM($G1147:AW1147))*(OFFSET('PTRM input'!$G$477,0,$E1147-1)/A29taxstdlife))))</f>
        <v>0</v>
      </c>
      <c r="AY1147" s="251">
        <f ca="1">IF(A29taxstdlife="n/a","n/a",IF(A29taxstdlife="",0,IF(AY$3&gt;(A29stdlife+$E1147),((INDEX('PTRM input'!$G$385:$P$434,A29offset,$E1147)-INDEX('PTRM input'!$G$277:$P$326,A29offset,$E1147))*OFFSET($F$7,0,$E1147))-SUM($G1147:AX1147),(((INDEX('PTRM input'!$G$385:$P$434,A29offset,$E1147)-INDEX('PTRM input'!$G$277:$P$326,A29offset,$E1147))*OFFSET($F$7,0,$E1147))-SUM($G1147:AX1147))*(OFFSET('PTRM input'!$G$477,0,$E1147-1)/A29taxstdlife))))</f>
        <v>0</v>
      </c>
      <c r="AZ1147" s="251">
        <f ca="1">IF(A29taxstdlife="n/a","n/a",IF(A29taxstdlife="",0,IF(AZ$3&gt;(A29stdlife+$E1147),((INDEX('PTRM input'!$G$385:$P$434,A29offset,$E1147)-INDEX('PTRM input'!$G$277:$P$326,A29offset,$E1147))*OFFSET($F$7,0,$E1147))-SUM($G1147:AY1147),(((INDEX('PTRM input'!$G$385:$P$434,A29offset,$E1147)-INDEX('PTRM input'!$G$277:$P$326,A29offset,$E1147))*OFFSET($F$7,0,$E1147))-SUM($G1147:AY1147))*(OFFSET('PTRM input'!$G$477,0,$E1147-1)/A29taxstdlife))))</f>
        <v>0</v>
      </c>
      <c r="BA1147" s="251">
        <f ca="1">IF(A29taxstdlife="n/a","n/a",IF(A29taxstdlife="",0,IF(BA$3&gt;(A29stdlife+$E1147),((INDEX('PTRM input'!$G$385:$P$434,A29offset,$E1147)-INDEX('PTRM input'!$G$277:$P$326,A29offset,$E1147))*OFFSET($F$7,0,$E1147))-SUM($G1147:AZ1147),(((INDEX('PTRM input'!$G$385:$P$434,A29offset,$E1147)-INDEX('PTRM input'!$G$277:$P$326,A29offset,$E1147))*OFFSET($F$7,0,$E1147))-SUM($G1147:AZ1147))*(OFFSET('PTRM input'!$G$477,0,$E1147-1)/A29taxstdlife))))</f>
        <v>0</v>
      </c>
      <c r="BB1147" s="251">
        <f ca="1">IF(A29taxstdlife="n/a","n/a",IF(A29taxstdlife="",0,IF(BB$3&gt;(A29stdlife+$E1147),((INDEX('PTRM input'!$G$385:$P$434,A29offset,$E1147)-INDEX('PTRM input'!$G$277:$P$326,A29offset,$E1147))*OFFSET($F$7,0,$E1147))-SUM($G1147:BA1147),(((INDEX('PTRM input'!$G$385:$P$434,A29offset,$E1147)-INDEX('PTRM input'!$G$277:$P$326,A29offset,$E1147))*OFFSET($F$7,0,$E1147))-SUM($G1147:BA1147))*(OFFSET('PTRM input'!$G$477,0,$E1147-1)/A29taxstdlife))))</f>
        <v>0</v>
      </c>
      <c r="BC1147" s="251">
        <f ca="1">IF(A29taxstdlife="n/a","n/a",IF(A29taxstdlife="",0,IF(BC$3&gt;(A29stdlife+$E1147),((INDEX('PTRM input'!$G$385:$P$434,A29offset,$E1147)-INDEX('PTRM input'!$G$277:$P$326,A29offset,$E1147))*OFFSET($F$7,0,$E1147))-SUM($G1147:BB1147),(((INDEX('PTRM input'!$G$385:$P$434,A29offset,$E1147)-INDEX('PTRM input'!$G$277:$P$326,A29offset,$E1147))*OFFSET($F$7,0,$E1147))-SUM($G1147:BB1147))*(OFFSET('PTRM input'!$G$477,0,$E1147-1)/A29taxstdlife))))</f>
        <v>0</v>
      </c>
      <c r="BD1147" s="251">
        <f ca="1">IF(A29taxstdlife="n/a","n/a",IF(A29taxstdlife="",0,IF(BD$3&gt;(A29stdlife+$E1147),((INDEX('PTRM input'!$G$385:$P$434,A29offset,$E1147)-INDEX('PTRM input'!$G$277:$P$326,A29offset,$E1147))*OFFSET($F$7,0,$E1147))-SUM($G1147:BC1147),(((INDEX('PTRM input'!$G$385:$P$434,A29offset,$E1147)-INDEX('PTRM input'!$G$277:$P$326,A29offset,$E1147))*OFFSET($F$7,0,$E1147))-SUM($G1147:BC1147))*(OFFSET('PTRM input'!$G$477,0,$E1147-1)/A29taxstdlife))))</f>
        <v>0</v>
      </c>
      <c r="BE1147" s="251">
        <f ca="1">IF(A29taxstdlife="n/a","n/a",IF(A29taxstdlife="",0,IF(BE$3&gt;(A29stdlife+$E1147),((INDEX('PTRM input'!$G$385:$P$434,A29offset,$E1147)-INDEX('PTRM input'!$G$277:$P$326,A29offset,$E1147))*OFFSET($F$7,0,$E1147))-SUM($G1147:BD1147),(((INDEX('PTRM input'!$G$385:$P$434,A29offset,$E1147)-INDEX('PTRM input'!$G$277:$P$326,A29offset,$E1147))*OFFSET($F$7,0,$E1147))-SUM($G1147:BD1147))*(OFFSET('PTRM input'!$G$477,0,$E1147-1)/A29taxstdlife))))</f>
        <v>0</v>
      </c>
      <c r="BF1147" s="251">
        <f ca="1">IF(A29taxstdlife="n/a","n/a",IF(A29taxstdlife="",0,IF(BF$3&gt;(A29stdlife+$E1147),((INDEX('PTRM input'!$G$385:$P$434,A29offset,$E1147)-INDEX('PTRM input'!$G$277:$P$326,A29offset,$E1147))*OFFSET($F$7,0,$E1147))-SUM($G1147:BE1147),(((INDEX('PTRM input'!$G$385:$P$434,A29offset,$E1147)-INDEX('PTRM input'!$G$277:$P$326,A29offset,$E1147))*OFFSET($F$7,0,$E1147))-SUM($G1147:BE1147))*(OFFSET('PTRM input'!$G$477,0,$E1147-1)/A29taxstdlife))))</f>
        <v>0</v>
      </c>
      <c r="BG1147" s="251">
        <f ca="1">IF(A29taxstdlife="n/a","n/a",IF(A29taxstdlife="",0,IF(BG$3&gt;(A29stdlife+$E1147),((INDEX('PTRM input'!$G$385:$P$434,A29offset,$E1147)-INDEX('PTRM input'!$G$277:$P$326,A29offset,$E1147))*OFFSET($F$7,0,$E1147))-SUM($G1147:BF1147),(((INDEX('PTRM input'!$G$385:$P$434,A29offset,$E1147)-INDEX('PTRM input'!$G$277:$P$326,A29offset,$E1147))*OFFSET($F$7,0,$E1147))-SUM($G1147:BF1147))*(OFFSET('PTRM input'!$G$477,0,$E1147-1)/A29taxstdlife))))</f>
        <v>0</v>
      </c>
      <c r="BH1147" s="251">
        <f ca="1">IF(A29taxstdlife="n/a","n/a",IF(A29taxstdlife="",0,IF(BH$3&gt;(A29stdlife+$E1147),((INDEX('PTRM input'!$G$385:$P$434,A29offset,$E1147)-INDEX('PTRM input'!$G$277:$P$326,A29offset,$E1147))*OFFSET($F$7,0,$E1147))-SUM($G1147:BG1147),(((INDEX('PTRM input'!$G$385:$P$434,A29offset,$E1147)-INDEX('PTRM input'!$G$277:$P$326,A29offset,$E1147))*OFFSET($F$7,0,$E1147))-SUM($G1147:BG1147))*(OFFSET('PTRM input'!$G$477,0,$E1147-1)/A29taxstdlife))))</f>
        <v>0</v>
      </c>
      <c r="BI1147" s="251">
        <f ca="1">IF(A29taxstdlife="n/a","n/a",IF(A29taxstdlife="",0,IF(BI$3&gt;(A29stdlife+$E1147),((INDEX('PTRM input'!$G$385:$P$434,A29offset,$E1147)-INDEX('PTRM input'!$G$277:$P$326,A29offset,$E1147))*OFFSET($F$7,0,$E1147))-SUM($G1147:BH1147),(((INDEX('PTRM input'!$G$385:$P$434,A29offset,$E1147)-INDEX('PTRM input'!$G$277:$P$326,A29offset,$E1147))*OFFSET($F$7,0,$E1147))-SUM($G1147:BH1147))*(OFFSET('PTRM input'!$G$477,0,$E1147-1)/A29taxstdlife))))</f>
        <v>0</v>
      </c>
      <c r="BJ1147" s="116"/>
      <c r="BK1147" s="116"/>
      <c r="BL1147" s="116"/>
      <c r="BM1147" s="116"/>
    </row>
    <row r="1148" spans="1:65" ht="12.75" hidden="1" customHeight="1" outlineLevel="2">
      <c r="A1148" s="366"/>
      <c r="B1148" s="19"/>
      <c r="C1148" s="18"/>
      <c r="D1148" s="760"/>
      <c r="E1148" s="86">
        <v>3</v>
      </c>
      <c r="F1148" s="356"/>
      <c r="G1148" s="434"/>
      <c r="H1148" s="435"/>
      <c r="I1148" s="619"/>
      <c r="J1148" s="251">
        <f ca="1">IF(A29taxstdlife="n/a","n/a",IF(A29taxstdlife="",0,IF(J$3&gt;(A29stdlife+$E1148),((INDEX('PTRM input'!$G$385:$P$434,A29offset,$E1148)-INDEX('PTRM input'!$G$277:$P$326,A29offset,$E1148))*OFFSET($F$7,0,$E1148))-SUM($G1148:I1148),(((INDEX('PTRM input'!$G$385:$P$434,A29offset,$E1148)-INDEX('PTRM input'!$G$277:$P$326,A29offset,$E1148))*OFFSET($F$7,0,$E1148))-SUM($G1148:I1148))*(OFFSET('PTRM input'!$G$477,0,$E1148-1)/A29taxstdlife))))</f>
        <v>0</v>
      </c>
      <c r="K1148" s="251">
        <f ca="1">IF(A29taxstdlife="n/a","n/a",IF(A29taxstdlife="",0,IF(K$3&gt;(A29stdlife+$E1148),((INDEX('PTRM input'!$G$385:$P$434,A29offset,$E1148)-INDEX('PTRM input'!$G$277:$P$326,A29offset,$E1148))*OFFSET($F$7,0,$E1148))-SUM($G1148:J1148),(((INDEX('PTRM input'!$G$385:$P$434,A29offset,$E1148)-INDEX('PTRM input'!$G$277:$P$326,A29offset,$E1148))*OFFSET($F$7,0,$E1148))-SUM($G1148:J1148))*(OFFSET('PTRM input'!$G$477,0,$E1148-1)/A29taxstdlife))))</f>
        <v>0</v>
      </c>
      <c r="L1148" s="251">
        <f ca="1">IF(A29taxstdlife="n/a","n/a",IF(A29taxstdlife="",0,IF(L$3&gt;(A29stdlife+$E1148),((INDEX('PTRM input'!$G$385:$P$434,A29offset,$E1148)-INDEX('PTRM input'!$G$277:$P$326,A29offset,$E1148))*OFFSET($F$7,0,$E1148))-SUM($G1148:K1148),(((INDEX('PTRM input'!$G$385:$P$434,A29offset,$E1148)-INDEX('PTRM input'!$G$277:$P$326,A29offset,$E1148))*OFFSET($F$7,0,$E1148))-SUM($G1148:K1148))*(OFFSET('PTRM input'!$G$477,0,$E1148-1)/A29taxstdlife))))</f>
        <v>0</v>
      </c>
      <c r="M1148" s="251">
        <f ca="1">IF(A29taxstdlife="n/a","n/a",IF(A29taxstdlife="",0,IF(M$3&gt;(A29stdlife+$E1148),((INDEX('PTRM input'!$G$385:$P$434,A29offset,$E1148)-INDEX('PTRM input'!$G$277:$P$326,A29offset,$E1148))*OFFSET($F$7,0,$E1148))-SUM($G1148:L1148),(((INDEX('PTRM input'!$G$385:$P$434,A29offset,$E1148)-INDEX('PTRM input'!$G$277:$P$326,A29offset,$E1148))*OFFSET($F$7,0,$E1148))-SUM($G1148:L1148))*(OFFSET('PTRM input'!$G$477,0,$E1148-1)/A29taxstdlife))))</f>
        <v>0</v>
      </c>
      <c r="N1148" s="251">
        <f ca="1">IF(A29taxstdlife="n/a","n/a",IF(A29taxstdlife="",0,IF(N$3&gt;(A29stdlife+$E1148),((INDEX('PTRM input'!$G$385:$P$434,A29offset,$E1148)-INDEX('PTRM input'!$G$277:$P$326,A29offset,$E1148))*OFFSET($F$7,0,$E1148))-SUM($G1148:M1148),(((INDEX('PTRM input'!$G$385:$P$434,A29offset,$E1148)-INDEX('PTRM input'!$G$277:$P$326,A29offset,$E1148))*OFFSET($F$7,0,$E1148))-SUM($G1148:M1148))*(OFFSET('PTRM input'!$G$477,0,$E1148-1)/A29taxstdlife))))</f>
        <v>0</v>
      </c>
      <c r="O1148" s="251">
        <f ca="1">IF(A29taxstdlife="n/a","n/a",IF(A29taxstdlife="",0,IF(O$3&gt;(A29stdlife+$E1148),((INDEX('PTRM input'!$G$385:$P$434,A29offset,$E1148)-INDEX('PTRM input'!$G$277:$P$326,A29offset,$E1148))*OFFSET($F$7,0,$E1148))-SUM($G1148:N1148),(((INDEX('PTRM input'!$G$385:$P$434,A29offset,$E1148)-INDEX('PTRM input'!$G$277:$P$326,A29offset,$E1148))*OFFSET($F$7,0,$E1148))-SUM($G1148:N1148))*(OFFSET('PTRM input'!$G$477,0,$E1148-1)/A29taxstdlife))))</f>
        <v>0</v>
      </c>
      <c r="P1148" s="251">
        <f ca="1">IF(A29taxstdlife="n/a","n/a",IF(A29taxstdlife="",0,IF(P$3&gt;(A29stdlife+$E1148),((INDEX('PTRM input'!$G$385:$P$434,A29offset,$E1148)-INDEX('PTRM input'!$G$277:$P$326,A29offset,$E1148))*OFFSET($F$7,0,$E1148))-SUM($G1148:O1148),(((INDEX('PTRM input'!$G$385:$P$434,A29offset,$E1148)-INDEX('PTRM input'!$G$277:$P$326,A29offset,$E1148))*OFFSET($F$7,0,$E1148))-SUM($G1148:O1148))*(OFFSET('PTRM input'!$G$477,0,$E1148-1)/A29taxstdlife))))</f>
        <v>0</v>
      </c>
      <c r="Q1148" s="251">
        <f ca="1">IF(A29taxstdlife="n/a","n/a",IF(A29taxstdlife="",0,IF(Q$3&gt;(A29stdlife+$E1148),((INDEX('PTRM input'!$G$385:$P$434,A29offset,$E1148)-INDEX('PTRM input'!$G$277:$P$326,A29offset,$E1148))*OFFSET($F$7,0,$E1148))-SUM($G1148:P1148),(((INDEX('PTRM input'!$G$385:$P$434,A29offset,$E1148)-INDEX('PTRM input'!$G$277:$P$326,A29offset,$E1148))*OFFSET($F$7,0,$E1148))-SUM($G1148:P1148))*(OFFSET('PTRM input'!$G$477,0,$E1148-1)/A29taxstdlife))))</f>
        <v>0</v>
      </c>
      <c r="R1148" s="251">
        <f ca="1">IF(A29taxstdlife="n/a","n/a",IF(A29taxstdlife="",0,IF(R$3&gt;(A29stdlife+$E1148),((INDEX('PTRM input'!$G$385:$P$434,A29offset,$E1148)-INDEX('PTRM input'!$G$277:$P$326,A29offset,$E1148))*OFFSET($F$7,0,$E1148))-SUM($G1148:Q1148),(((INDEX('PTRM input'!$G$385:$P$434,A29offset,$E1148)-INDEX('PTRM input'!$G$277:$P$326,A29offset,$E1148))*OFFSET($F$7,0,$E1148))-SUM($G1148:Q1148))*(OFFSET('PTRM input'!$G$477,0,$E1148-1)/A29taxstdlife))))</f>
        <v>0</v>
      </c>
      <c r="S1148" s="251">
        <f ca="1">IF(A29taxstdlife="n/a","n/a",IF(A29taxstdlife="",0,IF(S$3&gt;(A29stdlife+$E1148),((INDEX('PTRM input'!$G$385:$P$434,A29offset,$E1148)-INDEX('PTRM input'!$G$277:$P$326,A29offset,$E1148))*OFFSET($F$7,0,$E1148))-SUM($G1148:R1148),(((INDEX('PTRM input'!$G$385:$P$434,A29offset,$E1148)-INDEX('PTRM input'!$G$277:$P$326,A29offset,$E1148))*OFFSET($F$7,0,$E1148))-SUM($G1148:R1148))*(OFFSET('PTRM input'!$G$477,0,$E1148-1)/A29taxstdlife))))</f>
        <v>0</v>
      </c>
      <c r="T1148" s="251">
        <f ca="1">IF(A29taxstdlife="n/a","n/a",IF(A29taxstdlife="",0,IF(T$3&gt;(A29stdlife+$E1148),((INDEX('PTRM input'!$G$385:$P$434,A29offset,$E1148)-INDEX('PTRM input'!$G$277:$P$326,A29offset,$E1148))*OFFSET($F$7,0,$E1148))-SUM($G1148:S1148),(((INDEX('PTRM input'!$G$385:$P$434,A29offset,$E1148)-INDEX('PTRM input'!$G$277:$P$326,A29offset,$E1148))*OFFSET($F$7,0,$E1148))-SUM($G1148:S1148))*(OFFSET('PTRM input'!$G$477,0,$E1148-1)/A29taxstdlife))))</f>
        <v>0</v>
      </c>
      <c r="U1148" s="251">
        <f ca="1">IF(A29taxstdlife="n/a","n/a",IF(A29taxstdlife="",0,IF(U$3&gt;(A29stdlife+$E1148),((INDEX('PTRM input'!$G$385:$P$434,A29offset,$E1148)-INDEX('PTRM input'!$G$277:$P$326,A29offset,$E1148))*OFFSET($F$7,0,$E1148))-SUM($G1148:T1148),(((INDEX('PTRM input'!$G$385:$P$434,A29offset,$E1148)-INDEX('PTRM input'!$G$277:$P$326,A29offset,$E1148))*OFFSET($F$7,0,$E1148))-SUM($G1148:T1148))*(OFFSET('PTRM input'!$G$477,0,$E1148-1)/A29taxstdlife))))</f>
        <v>0</v>
      </c>
      <c r="V1148" s="251">
        <f ca="1">IF(A29taxstdlife="n/a","n/a",IF(A29taxstdlife="",0,IF(V$3&gt;(A29stdlife+$E1148),((INDEX('PTRM input'!$G$385:$P$434,A29offset,$E1148)-INDEX('PTRM input'!$G$277:$P$326,A29offset,$E1148))*OFFSET($F$7,0,$E1148))-SUM($G1148:U1148),(((INDEX('PTRM input'!$G$385:$P$434,A29offset,$E1148)-INDEX('PTRM input'!$G$277:$P$326,A29offset,$E1148))*OFFSET($F$7,0,$E1148))-SUM($G1148:U1148))*(OFFSET('PTRM input'!$G$477,0,$E1148-1)/A29taxstdlife))))</f>
        <v>0</v>
      </c>
      <c r="W1148" s="251">
        <f ca="1">IF(A29taxstdlife="n/a","n/a",IF(A29taxstdlife="",0,IF(W$3&gt;(A29stdlife+$E1148),((INDEX('PTRM input'!$G$385:$P$434,A29offset,$E1148)-INDEX('PTRM input'!$G$277:$P$326,A29offset,$E1148))*OFFSET($F$7,0,$E1148))-SUM($G1148:V1148),(((INDEX('PTRM input'!$G$385:$P$434,A29offset,$E1148)-INDEX('PTRM input'!$G$277:$P$326,A29offset,$E1148))*OFFSET($F$7,0,$E1148))-SUM($G1148:V1148))*(OFFSET('PTRM input'!$G$477,0,$E1148-1)/A29taxstdlife))))</f>
        <v>0</v>
      </c>
      <c r="X1148" s="251">
        <f ca="1">IF(A29taxstdlife="n/a","n/a",IF(A29taxstdlife="",0,IF(X$3&gt;(A29stdlife+$E1148),((INDEX('PTRM input'!$G$385:$P$434,A29offset,$E1148)-INDEX('PTRM input'!$G$277:$P$326,A29offset,$E1148))*OFFSET($F$7,0,$E1148))-SUM($G1148:W1148),(((INDEX('PTRM input'!$G$385:$P$434,A29offset,$E1148)-INDEX('PTRM input'!$G$277:$P$326,A29offset,$E1148))*OFFSET($F$7,0,$E1148))-SUM($G1148:W1148))*(OFFSET('PTRM input'!$G$477,0,$E1148-1)/A29taxstdlife))))</f>
        <v>0</v>
      </c>
      <c r="Y1148" s="251">
        <f ca="1">IF(A29taxstdlife="n/a","n/a",IF(A29taxstdlife="",0,IF(Y$3&gt;(A29stdlife+$E1148),((INDEX('PTRM input'!$G$385:$P$434,A29offset,$E1148)-INDEX('PTRM input'!$G$277:$P$326,A29offset,$E1148))*OFFSET($F$7,0,$E1148))-SUM($G1148:X1148),(((INDEX('PTRM input'!$G$385:$P$434,A29offset,$E1148)-INDEX('PTRM input'!$G$277:$P$326,A29offset,$E1148))*OFFSET($F$7,0,$E1148))-SUM($G1148:X1148))*(OFFSET('PTRM input'!$G$477,0,$E1148-1)/A29taxstdlife))))</f>
        <v>0</v>
      </c>
      <c r="Z1148" s="251">
        <f ca="1">IF(A29taxstdlife="n/a","n/a",IF(A29taxstdlife="",0,IF(Z$3&gt;(A29stdlife+$E1148),((INDEX('PTRM input'!$G$385:$P$434,A29offset,$E1148)-INDEX('PTRM input'!$G$277:$P$326,A29offset,$E1148))*OFFSET($F$7,0,$E1148))-SUM($G1148:Y1148),(((INDEX('PTRM input'!$G$385:$P$434,A29offset,$E1148)-INDEX('PTRM input'!$G$277:$P$326,A29offset,$E1148))*OFFSET($F$7,0,$E1148))-SUM($G1148:Y1148))*(OFFSET('PTRM input'!$G$477,0,$E1148-1)/A29taxstdlife))))</f>
        <v>0</v>
      </c>
      <c r="AA1148" s="251">
        <f ca="1">IF(A29taxstdlife="n/a","n/a",IF(A29taxstdlife="",0,IF(AA$3&gt;(A29stdlife+$E1148),((INDEX('PTRM input'!$G$385:$P$434,A29offset,$E1148)-INDEX('PTRM input'!$G$277:$P$326,A29offset,$E1148))*OFFSET($F$7,0,$E1148))-SUM($G1148:Z1148),(((INDEX('PTRM input'!$G$385:$P$434,A29offset,$E1148)-INDEX('PTRM input'!$G$277:$P$326,A29offset,$E1148))*OFFSET($F$7,0,$E1148))-SUM($G1148:Z1148))*(OFFSET('PTRM input'!$G$477,0,$E1148-1)/A29taxstdlife))))</f>
        <v>0</v>
      </c>
      <c r="AB1148" s="251">
        <f ca="1">IF(A29taxstdlife="n/a","n/a",IF(A29taxstdlife="",0,IF(AB$3&gt;(A29stdlife+$E1148),((INDEX('PTRM input'!$G$385:$P$434,A29offset,$E1148)-INDEX('PTRM input'!$G$277:$P$326,A29offset,$E1148))*OFFSET($F$7,0,$E1148))-SUM($G1148:AA1148),(((INDEX('PTRM input'!$G$385:$P$434,A29offset,$E1148)-INDEX('PTRM input'!$G$277:$P$326,A29offset,$E1148))*OFFSET($F$7,0,$E1148))-SUM($G1148:AA1148))*(OFFSET('PTRM input'!$G$477,0,$E1148-1)/A29taxstdlife))))</f>
        <v>0</v>
      </c>
      <c r="AC1148" s="251">
        <f ca="1">IF(A29taxstdlife="n/a","n/a",IF(A29taxstdlife="",0,IF(AC$3&gt;(A29stdlife+$E1148),((INDEX('PTRM input'!$G$385:$P$434,A29offset,$E1148)-INDEX('PTRM input'!$G$277:$P$326,A29offset,$E1148))*OFFSET($F$7,0,$E1148))-SUM($G1148:AB1148),(((INDEX('PTRM input'!$G$385:$P$434,A29offset,$E1148)-INDEX('PTRM input'!$G$277:$P$326,A29offset,$E1148))*OFFSET($F$7,0,$E1148))-SUM($G1148:AB1148))*(OFFSET('PTRM input'!$G$477,0,$E1148-1)/A29taxstdlife))))</f>
        <v>0</v>
      </c>
      <c r="AD1148" s="251">
        <f ca="1">IF(A29taxstdlife="n/a","n/a",IF(A29taxstdlife="",0,IF(AD$3&gt;(A29stdlife+$E1148),((INDEX('PTRM input'!$G$385:$P$434,A29offset,$E1148)-INDEX('PTRM input'!$G$277:$P$326,A29offset,$E1148))*OFFSET($F$7,0,$E1148))-SUM($G1148:AC1148),(((INDEX('PTRM input'!$G$385:$P$434,A29offset,$E1148)-INDEX('PTRM input'!$G$277:$P$326,A29offset,$E1148))*OFFSET($F$7,0,$E1148))-SUM($G1148:AC1148))*(OFFSET('PTRM input'!$G$477,0,$E1148-1)/A29taxstdlife))))</f>
        <v>0</v>
      </c>
      <c r="AE1148" s="251">
        <f ca="1">IF(A29taxstdlife="n/a","n/a",IF(A29taxstdlife="",0,IF(AE$3&gt;(A29stdlife+$E1148),((INDEX('PTRM input'!$G$385:$P$434,A29offset,$E1148)-INDEX('PTRM input'!$G$277:$P$326,A29offset,$E1148))*OFFSET($F$7,0,$E1148))-SUM($G1148:AD1148),(((INDEX('PTRM input'!$G$385:$P$434,A29offset,$E1148)-INDEX('PTRM input'!$G$277:$P$326,A29offset,$E1148))*OFFSET($F$7,0,$E1148))-SUM($G1148:AD1148))*(OFFSET('PTRM input'!$G$477,0,$E1148-1)/A29taxstdlife))))</f>
        <v>0</v>
      </c>
      <c r="AF1148" s="251">
        <f ca="1">IF(A29taxstdlife="n/a","n/a",IF(A29taxstdlife="",0,IF(AF$3&gt;(A29stdlife+$E1148),((INDEX('PTRM input'!$G$385:$P$434,A29offset,$E1148)-INDEX('PTRM input'!$G$277:$P$326,A29offset,$E1148))*OFFSET($F$7,0,$E1148))-SUM($G1148:AE1148),(((INDEX('PTRM input'!$G$385:$P$434,A29offset,$E1148)-INDEX('PTRM input'!$G$277:$P$326,A29offset,$E1148))*OFFSET($F$7,0,$E1148))-SUM($G1148:AE1148))*(OFFSET('PTRM input'!$G$477,0,$E1148-1)/A29taxstdlife))))</f>
        <v>0</v>
      </c>
      <c r="AG1148" s="251">
        <f ca="1">IF(A29taxstdlife="n/a","n/a",IF(A29taxstdlife="",0,IF(AG$3&gt;(A29stdlife+$E1148),((INDEX('PTRM input'!$G$385:$P$434,A29offset,$E1148)-INDEX('PTRM input'!$G$277:$P$326,A29offset,$E1148))*OFFSET($F$7,0,$E1148))-SUM($G1148:AF1148),(((INDEX('PTRM input'!$G$385:$P$434,A29offset,$E1148)-INDEX('PTRM input'!$G$277:$P$326,A29offset,$E1148))*OFFSET($F$7,0,$E1148))-SUM($G1148:AF1148))*(OFFSET('PTRM input'!$G$477,0,$E1148-1)/A29taxstdlife))))</f>
        <v>0</v>
      </c>
      <c r="AH1148" s="251">
        <f ca="1">IF(A29taxstdlife="n/a","n/a",IF(A29taxstdlife="",0,IF(AH$3&gt;(A29stdlife+$E1148),((INDEX('PTRM input'!$G$385:$P$434,A29offset,$E1148)-INDEX('PTRM input'!$G$277:$P$326,A29offset,$E1148))*OFFSET($F$7,0,$E1148))-SUM($G1148:AG1148),(((INDEX('PTRM input'!$G$385:$P$434,A29offset,$E1148)-INDEX('PTRM input'!$G$277:$P$326,A29offset,$E1148))*OFFSET($F$7,0,$E1148))-SUM($G1148:AG1148))*(OFFSET('PTRM input'!$G$477,0,$E1148-1)/A29taxstdlife))))</f>
        <v>0</v>
      </c>
      <c r="AI1148" s="251">
        <f ca="1">IF(A29taxstdlife="n/a","n/a",IF(A29taxstdlife="",0,IF(AI$3&gt;(A29stdlife+$E1148),((INDEX('PTRM input'!$G$385:$P$434,A29offset,$E1148)-INDEX('PTRM input'!$G$277:$P$326,A29offset,$E1148))*OFFSET($F$7,0,$E1148))-SUM($G1148:AH1148),(((INDEX('PTRM input'!$G$385:$P$434,A29offset,$E1148)-INDEX('PTRM input'!$G$277:$P$326,A29offset,$E1148))*OFFSET($F$7,0,$E1148))-SUM($G1148:AH1148))*(OFFSET('PTRM input'!$G$477,0,$E1148-1)/A29taxstdlife))))</f>
        <v>0</v>
      </c>
      <c r="AJ1148" s="251">
        <f ca="1">IF(A29taxstdlife="n/a","n/a",IF(A29taxstdlife="",0,IF(AJ$3&gt;(A29stdlife+$E1148),((INDEX('PTRM input'!$G$385:$P$434,A29offset,$E1148)-INDEX('PTRM input'!$G$277:$P$326,A29offset,$E1148))*OFFSET($F$7,0,$E1148))-SUM($G1148:AI1148),(((INDEX('PTRM input'!$G$385:$P$434,A29offset,$E1148)-INDEX('PTRM input'!$G$277:$P$326,A29offset,$E1148))*OFFSET($F$7,0,$E1148))-SUM($G1148:AI1148))*(OFFSET('PTRM input'!$G$477,0,$E1148-1)/A29taxstdlife))))</f>
        <v>0</v>
      </c>
      <c r="AK1148" s="251">
        <f ca="1">IF(A29taxstdlife="n/a","n/a",IF(A29taxstdlife="",0,IF(AK$3&gt;(A29stdlife+$E1148),((INDEX('PTRM input'!$G$385:$P$434,A29offset,$E1148)-INDEX('PTRM input'!$G$277:$P$326,A29offset,$E1148))*OFFSET($F$7,0,$E1148))-SUM($G1148:AJ1148),(((INDEX('PTRM input'!$G$385:$P$434,A29offset,$E1148)-INDEX('PTRM input'!$G$277:$P$326,A29offset,$E1148))*OFFSET($F$7,0,$E1148))-SUM($G1148:AJ1148))*(OFFSET('PTRM input'!$G$477,0,$E1148-1)/A29taxstdlife))))</f>
        <v>0</v>
      </c>
      <c r="AL1148" s="251">
        <f ca="1">IF(A29taxstdlife="n/a","n/a",IF(A29taxstdlife="",0,IF(AL$3&gt;(A29stdlife+$E1148),((INDEX('PTRM input'!$G$385:$P$434,A29offset,$E1148)-INDEX('PTRM input'!$G$277:$P$326,A29offset,$E1148))*OFFSET($F$7,0,$E1148))-SUM($G1148:AK1148),(((INDEX('PTRM input'!$G$385:$P$434,A29offset,$E1148)-INDEX('PTRM input'!$G$277:$P$326,A29offset,$E1148))*OFFSET($F$7,0,$E1148))-SUM($G1148:AK1148))*(OFFSET('PTRM input'!$G$477,0,$E1148-1)/A29taxstdlife))))</f>
        <v>0</v>
      </c>
      <c r="AM1148" s="251">
        <f ca="1">IF(A29taxstdlife="n/a","n/a",IF(A29taxstdlife="",0,IF(AM$3&gt;(A29stdlife+$E1148),((INDEX('PTRM input'!$G$385:$P$434,A29offset,$E1148)-INDEX('PTRM input'!$G$277:$P$326,A29offset,$E1148))*OFFSET($F$7,0,$E1148))-SUM($G1148:AL1148),(((INDEX('PTRM input'!$G$385:$P$434,A29offset,$E1148)-INDEX('PTRM input'!$G$277:$P$326,A29offset,$E1148))*OFFSET($F$7,0,$E1148))-SUM($G1148:AL1148))*(OFFSET('PTRM input'!$G$477,0,$E1148-1)/A29taxstdlife))))</f>
        <v>0</v>
      </c>
      <c r="AN1148" s="251">
        <f ca="1">IF(A29taxstdlife="n/a","n/a",IF(A29taxstdlife="",0,IF(AN$3&gt;(A29stdlife+$E1148),((INDEX('PTRM input'!$G$385:$P$434,A29offset,$E1148)-INDEX('PTRM input'!$G$277:$P$326,A29offset,$E1148))*OFFSET($F$7,0,$E1148))-SUM($G1148:AM1148),(((INDEX('PTRM input'!$G$385:$P$434,A29offset,$E1148)-INDEX('PTRM input'!$G$277:$P$326,A29offset,$E1148))*OFFSET($F$7,0,$E1148))-SUM($G1148:AM1148))*(OFFSET('PTRM input'!$G$477,0,$E1148-1)/A29taxstdlife))))</f>
        <v>0</v>
      </c>
      <c r="AO1148" s="251">
        <f ca="1">IF(A29taxstdlife="n/a","n/a",IF(A29taxstdlife="",0,IF(AO$3&gt;(A29stdlife+$E1148),((INDEX('PTRM input'!$G$385:$P$434,A29offset,$E1148)-INDEX('PTRM input'!$G$277:$P$326,A29offset,$E1148))*OFFSET($F$7,0,$E1148))-SUM($G1148:AN1148),(((INDEX('PTRM input'!$G$385:$P$434,A29offset,$E1148)-INDEX('PTRM input'!$G$277:$P$326,A29offset,$E1148))*OFFSET($F$7,0,$E1148))-SUM($G1148:AN1148))*(OFFSET('PTRM input'!$G$477,0,$E1148-1)/A29taxstdlife))))</f>
        <v>0</v>
      </c>
      <c r="AP1148" s="251">
        <f ca="1">IF(A29taxstdlife="n/a","n/a",IF(A29taxstdlife="",0,IF(AP$3&gt;(A29stdlife+$E1148),((INDEX('PTRM input'!$G$385:$P$434,A29offset,$E1148)-INDEX('PTRM input'!$G$277:$P$326,A29offset,$E1148))*OFFSET($F$7,0,$E1148))-SUM($G1148:AO1148),(((INDEX('PTRM input'!$G$385:$P$434,A29offset,$E1148)-INDEX('PTRM input'!$G$277:$P$326,A29offset,$E1148))*OFFSET($F$7,0,$E1148))-SUM($G1148:AO1148))*(OFFSET('PTRM input'!$G$477,0,$E1148-1)/A29taxstdlife))))</f>
        <v>0</v>
      </c>
      <c r="AQ1148" s="251">
        <f ca="1">IF(A29taxstdlife="n/a","n/a",IF(A29taxstdlife="",0,IF(AQ$3&gt;(A29stdlife+$E1148),((INDEX('PTRM input'!$G$385:$P$434,A29offset,$E1148)-INDEX('PTRM input'!$G$277:$P$326,A29offset,$E1148))*OFFSET($F$7,0,$E1148))-SUM($G1148:AP1148),(((INDEX('PTRM input'!$G$385:$P$434,A29offset,$E1148)-INDEX('PTRM input'!$G$277:$P$326,A29offset,$E1148))*OFFSET($F$7,0,$E1148))-SUM($G1148:AP1148))*(OFFSET('PTRM input'!$G$477,0,$E1148-1)/A29taxstdlife))))</f>
        <v>0</v>
      </c>
      <c r="AR1148" s="251">
        <f ca="1">IF(A29taxstdlife="n/a","n/a",IF(A29taxstdlife="",0,IF(AR$3&gt;(A29stdlife+$E1148),((INDEX('PTRM input'!$G$385:$P$434,A29offset,$E1148)-INDEX('PTRM input'!$G$277:$P$326,A29offset,$E1148))*OFFSET($F$7,0,$E1148))-SUM($G1148:AQ1148),(((INDEX('PTRM input'!$G$385:$P$434,A29offset,$E1148)-INDEX('PTRM input'!$G$277:$P$326,A29offset,$E1148))*OFFSET($F$7,0,$E1148))-SUM($G1148:AQ1148))*(OFFSET('PTRM input'!$G$477,0,$E1148-1)/A29taxstdlife))))</f>
        <v>0</v>
      </c>
      <c r="AS1148" s="251">
        <f ca="1">IF(A29taxstdlife="n/a","n/a",IF(A29taxstdlife="",0,IF(AS$3&gt;(A29stdlife+$E1148),((INDEX('PTRM input'!$G$385:$P$434,A29offset,$E1148)-INDEX('PTRM input'!$G$277:$P$326,A29offset,$E1148))*OFFSET($F$7,0,$E1148))-SUM($G1148:AR1148),(((INDEX('PTRM input'!$G$385:$P$434,A29offset,$E1148)-INDEX('PTRM input'!$G$277:$P$326,A29offset,$E1148))*OFFSET($F$7,0,$E1148))-SUM($G1148:AR1148))*(OFFSET('PTRM input'!$G$477,0,$E1148-1)/A29taxstdlife))))</f>
        <v>0</v>
      </c>
      <c r="AT1148" s="251">
        <f ca="1">IF(A29taxstdlife="n/a","n/a",IF(A29taxstdlife="",0,IF(AT$3&gt;(A29stdlife+$E1148),((INDEX('PTRM input'!$G$385:$P$434,A29offset,$E1148)-INDEX('PTRM input'!$G$277:$P$326,A29offset,$E1148))*OFFSET($F$7,0,$E1148))-SUM($G1148:AS1148),(((INDEX('PTRM input'!$G$385:$P$434,A29offset,$E1148)-INDEX('PTRM input'!$G$277:$P$326,A29offset,$E1148))*OFFSET($F$7,0,$E1148))-SUM($G1148:AS1148))*(OFFSET('PTRM input'!$G$477,0,$E1148-1)/A29taxstdlife))))</f>
        <v>0</v>
      </c>
      <c r="AU1148" s="251">
        <f ca="1">IF(A29taxstdlife="n/a","n/a",IF(A29taxstdlife="",0,IF(AU$3&gt;(A29stdlife+$E1148),((INDEX('PTRM input'!$G$385:$P$434,A29offset,$E1148)-INDEX('PTRM input'!$G$277:$P$326,A29offset,$E1148))*OFFSET($F$7,0,$E1148))-SUM($G1148:AT1148),(((INDEX('PTRM input'!$G$385:$P$434,A29offset,$E1148)-INDEX('PTRM input'!$G$277:$P$326,A29offset,$E1148))*OFFSET($F$7,0,$E1148))-SUM($G1148:AT1148))*(OFFSET('PTRM input'!$G$477,0,$E1148-1)/A29taxstdlife))))</f>
        <v>0</v>
      </c>
      <c r="AV1148" s="251">
        <f ca="1">IF(A29taxstdlife="n/a","n/a",IF(A29taxstdlife="",0,IF(AV$3&gt;(A29stdlife+$E1148),((INDEX('PTRM input'!$G$385:$P$434,A29offset,$E1148)-INDEX('PTRM input'!$G$277:$P$326,A29offset,$E1148))*OFFSET($F$7,0,$E1148))-SUM($G1148:AU1148),(((INDEX('PTRM input'!$G$385:$P$434,A29offset,$E1148)-INDEX('PTRM input'!$G$277:$P$326,A29offset,$E1148))*OFFSET($F$7,0,$E1148))-SUM($G1148:AU1148))*(OFFSET('PTRM input'!$G$477,0,$E1148-1)/A29taxstdlife))))</f>
        <v>0</v>
      </c>
      <c r="AW1148" s="251">
        <f ca="1">IF(A29taxstdlife="n/a","n/a",IF(A29taxstdlife="",0,IF(AW$3&gt;(A29stdlife+$E1148),((INDEX('PTRM input'!$G$385:$P$434,A29offset,$E1148)-INDEX('PTRM input'!$G$277:$P$326,A29offset,$E1148))*OFFSET($F$7,0,$E1148))-SUM($G1148:AV1148),(((INDEX('PTRM input'!$G$385:$P$434,A29offset,$E1148)-INDEX('PTRM input'!$G$277:$P$326,A29offset,$E1148))*OFFSET($F$7,0,$E1148))-SUM($G1148:AV1148))*(OFFSET('PTRM input'!$G$477,0,$E1148-1)/A29taxstdlife))))</f>
        <v>0</v>
      </c>
      <c r="AX1148" s="251">
        <f ca="1">IF(A29taxstdlife="n/a","n/a",IF(A29taxstdlife="",0,IF(AX$3&gt;(A29stdlife+$E1148),((INDEX('PTRM input'!$G$385:$P$434,A29offset,$E1148)-INDEX('PTRM input'!$G$277:$P$326,A29offset,$E1148))*OFFSET($F$7,0,$E1148))-SUM($G1148:AW1148),(((INDEX('PTRM input'!$G$385:$P$434,A29offset,$E1148)-INDEX('PTRM input'!$G$277:$P$326,A29offset,$E1148))*OFFSET($F$7,0,$E1148))-SUM($G1148:AW1148))*(OFFSET('PTRM input'!$G$477,0,$E1148-1)/A29taxstdlife))))</f>
        <v>0</v>
      </c>
      <c r="AY1148" s="251">
        <f ca="1">IF(A29taxstdlife="n/a","n/a",IF(A29taxstdlife="",0,IF(AY$3&gt;(A29stdlife+$E1148),((INDEX('PTRM input'!$G$385:$P$434,A29offset,$E1148)-INDEX('PTRM input'!$G$277:$P$326,A29offset,$E1148))*OFFSET($F$7,0,$E1148))-SUM($G1148:AX1148),(((INDEX('PTRM input'!$G$385:$P$434,A29offset,$E1148)-INDEX('PTRM input'!$G$277:$P$326,A29offset,$E1148))*OFFSET($F$7,0,$E1148))-SUM($G1148:AX1148))*(OFFSET('PTRM input'!$G$477,0,$E1148-1)/A29taxstdlife))))</f>
        <v>0</v>
      </c>
      <c r="AZ1148" s="251">
        <f ca="1">IF(A29taxstdlife="n/a","n/a",IF(A29taxstdlife="",0,IF(AZ$3&gt;(A29stdlife+$E1148),((INDEX('PTRM input'!$G$385:$P$434,A29offset,$E1148)-INDEX('PTRM input'!$G$277:$P$326,A29offset,$E1148))*OFFSET($F$7,0,$E1148))-SUM($G1148:AY1148),(((INDEX('PTRM input'!$G$385:$P$434,A29offset,$E1148)-INDEX('PTRM input'!$G$277:$P$326,A29offset,$E1148))*OFFSET($F$7,0,$E1148))-SUM($G1148:AY1148))*(OFFSET('PTRM input'!$G$477,0,$E1148-1)/A29taxstdlife))))</f>
        <v>0</v>
      </c>
      <c r="BA1148" s="251">
        <f ca="1">IF(A29taxstdlife="n/a","n/a",IF(A29taxstdlife="",0,IF(BA$3&gt;(A29stdlife+$E1148),((INDEX('PTRM input'!$G$385:$P$434,A29offset,$E1148)-INDEX('PTRM input'!$G$277:$P$326,A29offset,$E1148))*OFFSET($F$7,0,$E1148))-SUM($G1148:AZ1148),(((INDEX('PTRM input'!$G$385:$P$434,A29offset,$E1148)-INDEX('PTRM input'!$G$277:$P$326,A29offset,$E1148))*OFFSET($F$7,0,$E1148))-SUM($G1148:AZ1148))*(OFFSET('PTRM input'!$G$477,0,$E1148-1)/A29taxstdlife))))</f>
        <v>0</v>
      </c>
      <c r="BB1148" s="251">
        <f ca="1">IF(A29taxstdlife="n/a","n/a",IF(A29taxstdlife="",0,IF(BB$3&gt;(A29stdlife+$E1148),((INDEX('PTRM input'!$G$385:$P$434,A29offset,$E1148)-INDEX('PTRM input'!$G$277:$P$326,A29offset,$E1148))*OFFSET($F$7,0,$E1148))-SUM($G1148:BA1148),(((INDEX('PTRM input'!$G$385:$P$434,A29offset,$E1148)-INDEX('PTRM input'!$G$277:$P$326,A29offset,$E1148))*OFFSET($F$7,0,$E1148))-SUM($G1148:BA1148))*(OFFSET('PTRM input'!$G$477,0,$E1148-1)/A29taxstdlife))))</f>
        <v>0</v>
      </c>
      <c r="BC1148" s="251">
        <f ca="1">IF(A29taxstdlife="n/a","n/a",IF(A29taxstdlife="",0,IF(BC$3&gt;(A29stdlife+$E1148),((INDEX('PTRM input'!$G$385:$P$434,A29offset,$E1148)-INDEX('PTRM input'!$G$277:$P$326,A29offset,$E1148))*OFFSET($F$7,0,$E1148))-SUM($G1148:BB1148),(((INDEX('PTRM input'!$G$385:$P$434,A29offset,$E1148)-INDEX('PTRM input'!$G$277:$P$326,A29offset,$E1148))*OFFSET($F$7,0,$E1148))-SUM($G1148:BB1148))*(OFFSET('PTRM input'!$G$477,0,$E1148-1)/A29taxstdlife))))</f>
        <v>0</v>
      </c>
      <c r="BD1148" s="251">
        <f ca="1">IF(A29taxstdlife="n/a","n/a",IF(A29taxstdlife="",0,IF(BD$3&gt;(A29stdlife+$E1148),((INDEX('PTRM input'!$G$385:$P$434,A29offset,$E1148)-INDEX('PTRM input'!$G$277:$P$326,A29offset,$E1148))*OFFSET($F$7,0,$E1148))-SUM($G1148:BC1148),(((INDEX('PTRM input'!$G$385:$P$434,A29offset,$E1148)-INDEX('PTRM input'!$G$277:$P$326,A29offset,$E1148))*OFFSET($F$7,0,$E1148))-SUM($G1148:BC1148))*(OFFSET('PTRM input'!$G$477,0,$E1148-1)/A29taxstdlife))))</f>
        <v>0</v>
      </c>
      <c r="BE1148" s="251">
        <f ca="1">IF(A29taxstdlife="n/a","n/a",IF(A29taxstdlife="",0,IF(BE$3&gt;(A29stdlife+$E1148),((INDEX('PTRM input'!$G$385:$P$434,A29offset,$E1148)-INDEX('PTRM input'!$G$277:$P$326,A29offset,$E1148))*OFFSET($F$7,0,$E1148))-SUM($G1148:BD1148),(((INDEX('PTRM input'!$G$385:$P$434,A29offset,$E1148)-INDEX('PTRM input'!$G$277:$P$326,A29offset,$E1148))*OFFSET($F$7,0,$E1148))-SUM($G1148:BD1148))*(OFFSET('PTRM input'!$G$477,0,$E1148-1)/A29taxstdlife))))</f>
        <v>0</v>
      </c>
      <c r="BF1148" s="251">
        <f ca="1">IF(A29taxstdlife="n/a","n/a",IF(A29taxstdlife="",0,IF(BF$3&gt;(A29stdlife+$E1148),((INDEX('PTRM input'!$G$385:$P$434,A29offset,$E1148)-INDEX('PTRM input'!$G$277:$P$326,A29offset,$E1148))*OFFSET($F$7,0,$E1148))-SUM($G1148:BE1148),(((INDEX('PTRM input'!$G$385:$P$434,A29offset,$E1148)-INDEX('PTRM input'!$G$277:$P$326,A29offset,$E1148))*OFFSET($F$7,0,$E1148))-SUM($G1148:BE1148))*(OFFSET('PTRM input'!$G$477,0,$E1148-1)/A29taxstdlife))))</f>
        <v>0</v>
      </c>
      <c r="BG1148" s="251">
        <f ca="1">IF(A29taxstdlife="n/a","n/a",IF(A29taxstdlife="",0,IF(BG$3&gt;(A29stdlife+$E1148),((INDEX('PTRM input'!$G$385:$P$434,A29offset,$E1148)-INDEX('PTRM input'!$G$277:$P$326,A29offset,$E1148))*OFFSET($F$7,0,$E1148))-SUM($G1148:BF1148),(((INDEX('PTRM input'!$G$385:$P$434,A29offset,$E1148)-INDEX('PTRM input'!$G$277:$P$326,A29offset,$E1148))*OFFSET($F$7,0,$E1148))-SUM($G1148:BF1148))*(OFFSET('PTRM input'!$G$477,0,$E1148-1)/A29taxstdlife))))</f>
        <v>0</v>
      </c>
      <c r="BH1148" s="251">
        <f ca="1">IF(A29taxstdlife="n/a","n/a",IF(A29taxstdlife="",0,IF(BH$3&gt;(A29stdlife+$E1148),((INDEX('PTRM input'!$G$385:$P$434,A29offset,$E1148)-INDEX('PTRM input'!$G$277:$P$326,A29offset,$E1148))*OFFSET($F$7,0,$E1148))-SUM($G1148:BG1148),(((INDEX('PTRM input'!$G$385:$P$434,A29offset,$E1148)-INDEX('PTRM input'!$G$277:$P$326,A29offset,$E1148))*OFFSET($F$7,0,$E1148))-SUM($G1148:BG1148))*(OFFSET('PTRM input'!$G$477,0,$E1148-1)/A29taxstdlife))))</f>
        <v>0</v>
      </c>
      <c r="BI1148" s="251">
        <f ca="1">IF(A29taxstdlife="n/a","n/a",IF(A29taxstdlife="",0,IF(BI$3&gt;(A29stdlife+$E1148),((INDEX('PTRM input'!$G$385:$P$434,A29offset,$E1148)-INDEX('PTRM input'!$G$277:$P$326,A29offset,$E1148))*OFFSET($F$7,0,$E1148))-SUM($G1148:BH1148),(((INDEX('PTRM input'!$G$385:$P$434,A29offset,$E1148)-INDEX('PTRM input'!$G$277:$P$326,A29offset,$E1148))*OFFSET($F$7,0,$E1148))-SUM($G1148:BH1148))*(OFFSET('PTRM input'!$G$477,0,$E1148-1)/A29taxstdlife))))</f>
        <v>0</v>
      </c>
      <c r="BJ1148" s="163"/>
      <c r="BK1148" s="116"/>
      <c r="BL1148" s="116"/>
      <c r="BM1148" s="116"/>
    </row>
    <row r="1149" spans="1:65" ht="12.75" hidden="1" customHeight="1" outlineLevel="2">
      <c r="A1149" s="366"/>
      <c r="B1149" s="19"/>
      <c r="C1149" s="18"/>
      <c r="D1149" s="760"/>
      <c r="E1149" s="86">
        <v>4</v>
      </c>
      <c r="F1149" s="356"/>
      <c r="G1149" s="434"/>
      <c r="H1149" s="435"/>
      <c r="I1149" s="435"/>
      <c r="J1149" s="619"/>
      <c r="K1149" s="251">
        <f ca="1">IF(A29taxstdlife="n/a","n/a",IF(A29taxstdlife="",0,IF(K$3&gt;(A29stdlife+$E1149),((INDEX('PTRM input'!$G$385:$P$434,A29offset,$E1149)-INDEX('PTRM input'!$G$277:$P$326,A29offset,$E1149))*OFFSET($F$7,0,$E1149))-SUM($G1149:J1149),(((INDEX('PTRM input'!$G$385:$P$434,A29offset,$E1149)-INDEX('PTRM input'!$G$277:$P$326,A29offset,$E1149))*OFFSET($F$7,0,$E1149))-SUM($G1149:J1149))*(OFFSET('PTRM input'!$G$477,0,$E1149-1)/A29taxstdlife))))</f>
        <v>0</v>
      </c>
      <c r="L1149" s="251">
        <f ca="1">IF(A29taxstdlife="n/a","n/a",IF(A29taxstdlife="",0,IF(L$3&gt;(A29stdlife+$E1149),((INDEX('PTRM input'!$G$385:$P$434,A29offset,$E1149)-INDEX('PTRM input'!$G$277:$P$326,A29offset,$E1149))*OFFSET($F$7,0,$E1149))-SUM($G1149:K1149),(((INDEX('PTRM input'!$G$385:$P$434,A29offset,$E1149)-INDEX('PTRM input'!$G$277:$P$326,A29offset,$E1149))*OFFSET($F$7,0,$E1149))-SUM($G1149:K1149))*(OFFSET('PTRM input'!$G$477,0,$E1149-1)/A29taxstdlife))))</f>
        <v>0</v>
      </c>
      <c r="M1149" s="251">
        <f ca="1">IF(A29taxstdlife="n/a","n/a",IF(A29taxstdlife="",0,IF(M$3&gt;(A29stdlife+$E1149),((INDEX('PTRM input'!$G$385:$P$434,A29offset,$E1149)-INDEX('PTRM input'!$G$277:$P$326,A29offset,$E1149))*OFFSET($F$7,0,$E1149))-SUM($G1149:L1149),(((INDEX('PTRM input'!$G$385:$P$434,A29offset,$E1149)-INDEX('PTRM input'!$G$277:$P$326,A29offset,$E1149))*OFFSET($F$7,0,$E1149))-SUM($G1149:L1149))*(OFFSET('PTRM input'!$G$477,0,$E1149-1)/A29taxstdlife))))</f>
        <v>0</v>
      </c>
      <c r="N1149" s="251">
        <f ca="1">IF(A29taxstdlife="n/a","n/a",IF(A29taxstdlife="",0,IF(N$3&gt;(A29stdlife+$E1149),((INDEX('PTRM input'!$G$385:$P$434,A29offset,$E1149)-INDEX('PTRM input'!$G$277:$P$326,A29offset,$E1149))*OFFSET($F$7,0,$E1149))-SUM($G1149:M1149),(((INDEX('PTRM input'!$G$385:$P$434,A29offset,$E1149)-INDEX('PTRM input'!$G$277:$P$326,A29offset,$E1149))*OFFSET($F$7,0,$E1149))-SUM($G1149:M1149))*(OFFSET('PTRM input'!$G$477,0,$E1149-1)/A29taxstdlife))))</f>
        <v>0</v>
      </c>
      <c r="O1149" s="251">
        <f ca="1">IF(A29taxstdlife="n/a","n/a",IF(A29taxstdlife="",0,IF(O$3&gt;(A29stdlife+$E1149),((INDEX('PTRM input'!$G$385:$P$434,A29offset,$E1149)-INDEX('PTRM input'!$G$277:$P$326,A29offset,$E1149))*OFFSET($F$7,0,$E1149))-SUM($G1149:N1149),(((INDEX('PTRM input'!$G$385:$P$434,A29offset,$E1149)-INDEX('PTRM input'!$G$277:$P$326,A29offset,$E1149))*OFFSET($F$7,0,$E1149))-SUM($G1149:N1149))*(OFFSET('PTRM input'!$G$477,0,$E1149-1)/A29taxstdlife))))</f>
        <v>0</v>
      </c>
      <c r="P1149" s="251">
        <f ca="1">IF(A29taxstdlife="n/a","n/a",IF(A29taxstdlife="",0,IF(P$3&gt;(A29stdlife+$E1149),((INDEX('PTRM input'!$G$385:$P$434,A29offset,$E1149)-INDEX('PTRM input'!$G$277:$P$326,A29offset,$E1149))*OFFSET($F$7,0,$E1149))-SUM($G1149:O1149),(((INDEX('PTRM input'!$G$385:$P$434,A29offset,$E1149)-INDEX('PTRM input'!$G$277:$P$326,A29offset,$E1149))*OFFSET($F$7,0,$E1149))-SUM($G1149:O1149))*(OFFSET('PTRM input'!$G$477,0,$E1149-1)/A29taxstdlife))))</f>
        <v>0</v>
      </c>
      <c r="Q1149" s="251">
        <f ca="1">IF(A29taxstdlife="n/a","n/a",IF(A29taxstdlife="",0,IF(Q$3&gt;(A29stdlife+$E1149),((INDEX('PTRM input'!$G$385:$P$434,A29offset,$E1149)-INDEX('PTRM input'!$G$277:$P$326,A29offset,$E1149))*OFFSET($F$7,0,$E1149))-SUM($G1149:P1149),(((INDEX('PTRM input'!$G$385:$P$434,A29offset,$E1149)-INDEX('PTRM input'!$G$277:$P$326,A29offset,$E1149))*OFFSET($F$7,0,$E1149))-SUM($G1149:P1149))*(OFFSET('PTRM input'!$G$477,0,$E1149-1)/A29taxstdlife))))</f>
        <v>0</v>
      </c>
      <c r="R1149" s="251">
        <f ca="1">IF(A29taxstdlife="n/a","n/a",IF(A29taxstdlife="",0,IF(R$3&gt;(A29stdlife+$E1149),((INDEX('PTRM input'!$G$385:$P$434,A29offset,$E1149)-INDEX('PTRM input'!$G$277:$P$326,A29offset,$E1149))*OFFSET($F$7,0,$E1149))-SUM($G1149:Q1149),(((INDEX('PTRM input'!$G$385:$P$434,A29offset,$E1149)-INDEX('PTRM input'!$G$277:$P$326,A29offset,$E1149))*OFFSET($F$7,0,$E1149))-SUM($G1149:Q1149))*(OFFSET('PTRM input'!$G$477,0,$E1149-1)/A29taxstdlife))))</f>
        <v>0</v>
      </c>
      <c r="S1149" s="251">
        <f ca="1">IF(A29taxstdlife="n/a","n/a",IF(A29taxstdlife="",0,IF(S$3&gt;(A29stdlife+$E1149),((INDEX('PTRM input'!$G$385:$P$434,A29offset,$E1149)-INDEX('PTRM input'!$G$277:$P$326,A29offset,$E1149))*OFFSET($F$7,0,$E1149))-SUM($G1149:R1149),(((INDEX('PTRM input'!$G$385:$P$434,A29offset,$E1149)-INDEX('PTRM input'!$G$277:$P$326,A29offset,$E1149))*OFFSET($F$7,0,$E1149))-SUM($G1149:R1149))*(OFFSET('PTRM input'!$G$477,0,$E1149-1)/A29taxstdlife))))</f>
        <v>0</v>
      </c>
      <c r="T1149" s="251">
        <f ca="1">IF(A29taxstdlife="n/a","n/a",IF(A29taxstdlife="",0,IF(T$3&gt;(A29stdlife+$E1149),((INDEX('PTRM input'!$G$385:$P$434,A29offset,$E1149)-INDEX('PTRM input'!$G$277:$P$326,A29offset,$E1149))*OFFSET($F$7,0,$E1149))-SUM($G1149:S1149),(((INDEX('PTRM input'!$G$385:$P$434,A29offset,$E1149)-INDEX('PTRM input'!$G$277:$P$326,A29offset,$E1149))*OFFSET($F$7,0,$E1149))-SUM($G1149:S1149))*(OFFSET('PTRM input'!$G$477,0,$E1149-1)/A29taxstdlife))))</f>
        <v>0</v>
      </c>
      <c r="U1149" s="251">
        <f ca="1">IF(A29taxstdlife="n/a","n/a",IF(A29taxstdlife="",0,IF(U$3&gt;(A29stdlife+$E1149),((INDEX('PTRM input'!$G$385:$P$434,A29offset,$E1149)-INDEX('PTRM input'!$G$277:$P$326,A29offset,$E1149))*OFFSET($F$7,0,$E1149))-SUM($G1149:T1149),(((INDEX('PTRM input'!$G$385:$P$434,A29offset,$E1149)-INDEX('PTRM input'!$G$277:$P$326,A29offset,$E1149))*OFFSET($F$7,0,$E1149))-SUM($G1149:T1149))*(OFFSET('PTRM input'!$G$477,0,$E1149-1)/A29taxstdlife))))</f>
        <v>0</v>
      </c>
      <c r="V1149" s="251">
        <f ca="1">IF(A29taxstdlife="n/a","n/a",IF(A29taxstdlife="",0,IF(V$3&gt;(A29stdlife+$E1149),((INDEX('PTRM input'!$G$385:$P$434,A29offset,$E1149)-INDEX('PTRM input'!$G$277:$P$326,A29offset,$E1149))*OFFSET($F$7,0,$E1149))-SUM($G1149:U1149),(((INDEX('PTRM input'!$G$385:$P$434,A29offset,$E1149)-INDEX('PTRM input'!$G$277:$P$326,A29offset,$E1149))*OFFSET($F$7,0,$E1149))-SUM($G1149:U1149))*(OFFSET('PTRM input'!$G$477,0,$E1149-1)/A29taxstdlife))))</f>
        <v>0</v>
      </c>
      <c r="W1149" s="251">
        <f ca="1">IF(A29taxstdlife="n/a","n/a",IF(A29taxstdlife="",0,IF(W$3&gt;(A29stdlife+$E1149),((INDEX('PTRM input'!$G$385:$P$434,A29offset,$E1149)-INDEX('PTRM input'!$G$277:$P$326,A29offset,$E1149))*OFFSET($F$7,0,$E1149))-SUM($G1149:V1149),(((INDEX('PTRM input'!$G$385:$P$434,A29offset,$E1149)-INDEX('PTRM input'!$G$277:$P$326,A29offset,$E1149))*OFFSET($F$7,0,$E1149))-SUM($G1149:V1149))*(OFFSET('PTRM input'!$G$477,0,$E1149-1)/A29taxstdlife))))</f>
        <v>0</v>
      </c>
      <c r="X1149" s="251">
        <f ca="1">IF(A29taxstdlife="n/a","n/a",IF(A29taxstdlife="",0,IF(X$3&gt;(A29stdlife+$E1149),((INDEX('PTRM input'!$G$385:$P$434,A29offset,$E1149)-INDEX('PTRM input'!$G$277:$P$326,A29offset,$E1149))*OFFSET($F$7,0,$E1149))-SUM($G1149:W1149),(((INDEX('PTRM input'!$G$385:$P$434,A29offset,$E1149)-INDEX('PTRM input'!$G$277:$P$326,A29offset,$E1149))*OFFSET($F$7,0,$E1149))-SUM($G1149:W1149))*(OFFSET('PTRM input'!$G$477,0,$E1149-1)/A29taxstdlife))))</f>
        <v>0</v>
      </c>
      <c r="Y1149" s="251">
        <f ca="1">IF(A29taxstdlife="n/a","n/a",IF(A29taxstdlife="",0,IF(Y$3&gt;(A29stdlife+$E1149),((INDEX('PTRM input'!$G$385:$P$434,A29offset,$E1149)-INDEX('PTRM input'!$G$277:$P$326,A29offset,$E1149))*OFFSET($F$7,0,$E1149))-SUM($G1149:X1149),(((INDEX('PTRM input'!$G$385:$P$434,A29offset,$E1149)-INDEX('PTRM input'!$G$277:$P$326,A29offset,$E1149))*OFFSET($F$7,0,$E1149))-SUM($G1149:X1149))*(OFFSET('PTRM input'!$G$477,0,$E1149-1)/A29taxstdlife))))</f>
        <v>0</v>
      </c>
      <c r="Z1149" s="251">
        <f ca="1">IF(A29taxstdlife="n/a","n/a",IF(A29taxstdlife="",0,IF(Z$3&gt;(A29stdlife+$E1149),((INDEX('PTRM input'!$G$385:$P$434,A29offset,$E1149)-INDEX('PTRM input'!$G$277:$P$326,A29offset,$E1149))*OFFSET($F$7,0,$E1149))-SUM($G1149:Y1149),(((INDEX('PTRM input'!$G$385:$P$434,A29offset,$E1149)-INDEX('PTRM input'!$G$277:$P$326,A29offset,$E1149))*OFFSET($F$7,0,$E1149))-SUM($G1149:Y1149))*(OFFSET('PTRM input'!$G$477,0,$E1149-1)/A29taxstdlife))))</f>
        <v>0</v>
      </c>
      <c r="AA1149" s="251">
        <f ca="1">IF(A29taxstdlife="n/a","n/a",IF(A29taxstdlife="",0,IF(AA$3&gt;(A29stdlife+$E1149),((INDEX('PTRM input'!$G$385:$P$434,A29offset,$E1149)-INDEX('PTRM input'!$G$277:$P$326,A29offset,$E1149))*OFFSET($F$7,0,$E1149))-SUM($G1149:Z1149),(((INDEX('PTRM input'!$G$385:$P$434,A29offset,$E1149)-INDEX('PTRM input'!$G$277:$P$326,A29offset,$E1149))*OFFSET($F$7,0,$E1149))-SUM($G1149:Z1149))*(OFFSET('PTRM input'!$G$477,0,$E1149-1)/A29taxstdlife))))</f>
        <v>0</v>
      </c>
      <c r="AB1149" s="251">
        <f ca="1">IF(A29taxstdlife="n/a","n/a",IF(A29taxstdlife="",0,IF(AB$3&gt;(A29stdlife+$E1149),((INDEX('PTRM input'!$G$385:$P$434,A29offset,$E1149)-INDEX('PTRM input'!$G$277:$P$326,A29offset,$E1149))*OFFSET($F$7,0,$E1149))-SUM($G1149:AA1149),(((INDEX('PTRM input'!$G$385:$P$434,A29offset,$E1149)-INDEX('PTRM input'!$G$277:$P$326,A29offset,$E1149))*OFFSET($F$7,0,$E1149))-SUM($G1149:AA1149))*(OFFSET('PTRM input'!$G$477,0,$E1149-1)/A29taxstdlife))))</f>
        <v>0</v>
      </c>
      <c r="AC1149" s="251">
        <f ca="1">IF(A29taxstdlife="n/a","n/a",IF(A29taxstdlife="",0,IF(AC$3&gt;(A29stdlife+$E1149),((INDEX('PTRM input'!$G$385:$P$434,A29offset,$E1149)-INDEX('PTRM input'!$G$277:$P$326,A29offset,$E1149))*OFFSET($F$7,0,$E1149))-SUM($G1149:AB1149),(((INDEX('PTRM input'!$G$385:$P$434,A29offset,$E1149)-INDEX('PTRM input'!$G$277:$P$326,A29offset,$E1149))*OFFSET($F$7,0,$E1149))-SUM($G1149:AB1149))*(OFFSET('PTRM input'!$G$477,0,$E1149-1)/A29taxstdlife))))</f>
        <v>0</v>
      </c>
      <c r="AD1149" s="251">
        <f ca="1">IF(A29taxstdlife="n/a","n/a",IF(A29taxstdlife="",0,IF(AD$3&gt;(A29stdlife+$E1149),((INDEX('PTRM input'!$G$385:$P$434,A29offset,$E1149)-INDEX('PTRM input'!$G$277:$P$326,A29offset,$E1149))*OFFSET($F$7,0,$E1149))-SUM($G1149:AC1149),(((INDEX('PTRM input'!$G$385:$P$434,A29offset,$E1149)-INDEX('PTRM input'!$G$277:$P$326,A29offset,$E1149))*OFFSET($F$7,0,$E1149))-SUM($G1149:AC1149))*(OFFSET('PTRM input'!$G$477,0,$E1149-1)/A29taxstdlife))))</f>
        <v>0</v>
      </c>
      <c r="AE1149" s="251">
        <f ca="1">IF(A29taxstdlife="n/a","n/a",IF(A29taxstdlife="",0,IF(AE$3&gt;(A29stdlife+$E1149),((INDEX('PTRM input'!$G$385:$P$434,A29offset,$E1149)-INDEX('PTRM input'!$G$277:$P$326,A29offset,$E1149))*OFFSET($F$7,0,$E1149))-SUM($G1149:AD1149),(((INDEX('PTRM input'!$G$385:$P$434,A29offset,$E1149)-INDEX('PTRM input'!$G$277:$P$326,A29offset,$E1149))*OFFSET($F$7,0,$E1149))-SUM($G1149:AD1149))*(OFFSET('PTRM input'!$G$477,0,$E1149-1)/A29taxstdlife))))</f>
        <v>0</v>
      </c>
      <c r="AF1149" s="251">
        <f ca="1">IF(A29taxstdlife="n/a","n/a",IF(A29taxstdlife="",0,IF(AF$3&gt;(A29stdlife+$E1149),((INDEX('PTRM input'!$G$385:$P$434,A29offset,$E1149)-INDEX('PTRM input'!$G$277:$P$326,A29offset,$E1149))*OFFSET($F$7,0,$E1149))-SUM($G1149:AE1149),(((INDEX('PTRM input'!$G$385:$P$434,A29offset,$E1149)-INDEX('PTRM input'!$G$277:$P$326,A29offset,$E1149))*OFFSET($F$7,0,$E1149))-SUM($G1149:AE1149))*(OFFSET('PTRM input'!$G$477,0,$E1149-1)/A29taxstdlife))))</f>
        <v>0</v>
      </c>
      <c r="AG1149" s="251">
        <f ca="1">IF(A29taxstdlife="n/a","n/a",IF(A29taxstdlife="",0,IF(AG$3&gt;(A29stdlife+$E1149),((INDEX('PTRM input'!$G$385:$P$434,A29offset,$E1149)-INDEX('PTRM input'!$G$277:$P$326,A29offset,$E1149))*OFFSET($F$7,0,$E1149))-SUM($G1149:AF1149),(((INDEX('PTRM input'!$G$385:$P$434,A29offset,$E1149)-INDEX('PTRM input'!$G$277:$P$326,A29offset,$E1149))*OFFSET($F$7,0,$E1149))-SUM($G1149:AF1149))*(OFFSET('PTRM input'!$G$477,0,$E1149-1)/A29taxstdlife))))</f>
        <v>0</v>
      </c>
      <c r="AH1149" s="251">
        <f ca="1">IF(A29taxstdlife="n/a","n/a",IF(A29taxstdlife="",0,IF(AH$3&gt;(A29stdlife+$E1149),((INDEX('PTRM input'!$G$385:$P$434,A29offset,$E1149)-INDEX('PTRM input'!$G$277:$P$326,A29offset,$E1149))*OFFSET($F$7,0,$E1149))-SUM($G1149:AG1149),(((INDEX('PTRM input'!$G$385:$P$434,A29offset,$E1149)-INDEX('PTRM input'!$G$277:$P$326,A29offset,$E1149))*OFFSET($F$7,0,$E1149))-SUM($G1149:AG1149))*(OFFSET('PTRM input'!$G$477,0,$E1149-1)/A29taxstdlife))))</f>
        <v>0</v>
      </c>
      <c r="AI1149" s="251">
        <f ca="1">IF(A29taxstdlife="n/a","n/a",IF(A29taxstdlife="",0,IF(AI$3&gt;(A29stdlife+$E1149),((INDEX('PTRM input'!$G$385:$P$434,A29offset,$E1149)-INDEX('PTRM input'!$G$277:$P$326,A29offset,$E1149))*OFFSET($F$7,0,$E1149))-SUM($G1149:AH1149),(((INDEX('PTRM input'!$G$385:$P$434,A29offset,$E1149)-INDEX('PTRM input'!$G$277:$P$326,A29offset,$E1149))*OFFSET($F$7,0,$E1149))-SUM($G1149:AH1149))*(OFFSET('PTRM input'!$G$477,0,$E1149-1)/A29taxstdlife))))</f>
        <v>0</v>
      </c>
      <c r="AJ1149" s="251">
        <f ca="1">IF(A29taxstdlife="n/a","n/a",IF(A29taxstdlife="",0,IF(AJ$3&gt;(A29stdlife+$E1149),((INDEX('PTRM input'!$G$385:$P$434,A29offset,$E1149)-INDEX('PTRM input'!$G$277:$P$326,A29offset,$E1149))*OFFSET($F$7,0,$E1149))-SUM($G1149:AI1149),(((INDEX('PTRM input'!$G$385:$P$434,A29offset,$E1149)-INDEX('PTRM input'!$G$277:$P$326,A29offset,$E1149))*OFFSET($F$7,0,$E1149))-SUM($G1149:AI1149))*(OFFSET('PTRM input'!$G$477,0,$E1149-1)/A29taxstdlife))))</f>
        <v>0</v>
      </c>
      <c r="AK1149" s="251">
        <f ca="1">IF(A29taxstdlife="n/a","n/a",IF(A29taxstdlife="",0,IF(AK$3&gt;(A29stdlife+$E1149),((INDEX('PTRM input'!$G$385:$P$434,A29offset,$E1149)-INDEX('PTRM input'!$G$277:$P$326,A29offset,$E1149))*OFFSET($F$7,0,$E1149))-SUM($G1149:AJ1149),(((INDEX('PTRM input'!$G$385:$P$434,A29offset,$E1149)-INDEX('PTRM input'!$G$277:$P$326,A29offset,$E1149))*OFFSET($F$7,0,$E1149))-SUM($G1149:AJ1149))*(OFFSET('PTRM input'!$G$477,0,$E1149-1)/A29taxstdlife))))</f>
        <v>0</v>
      </c>
      <c r="AL1149" s="251">
        <f ca="1">IF(A29taxstdlife="n/a","n/a",IF(A29taxstdlife="",0,IF(AL$3&gt;(A29stdlife+$E1149),((INDEX('PTRM input'!$G$385:$P$434,A29offset,$E1149)-INDEX('PTRM input'!$G$277:$P$326,A29offset,$E1149))*OFFSET($F$7,0,$E1149))-SUM($G1149:AK1149),(((INDEX('PTRM input'!$G$385:$P$434,A29offset,$E1149)-INDEX('PTRM input'!$G$277:$P$326,A29offset,$E1149))*OFFSET($F$7,0,$E1149))-SUM($G1149:AK1149))*(OFFSET('PTRM input'!$G$477,0,$E1149-1)/A29taxstdlife))))</f>
        <v>0</v>
      </c>
      <c r="AM1149" s="251">
        <f ca="1">IF(A29taxstdlife="n/a","n/a",IF(A29taxstdlife="",0,IF(AM$3&gt;(A29stdlife+$E1149),((INDEX('PTRM input'!$G$385:$P$434,A29offset,$E1149)-INDEX('PTRM input'!$G$277:$P$326,A29offset,$E1149))*OFFSET($F$7,0,$E1149))-SUM($G1149:AL1149),(((INDEX('PTRM input'!$G$385:$P$434,A29offset,$E1149)-INDEX('PTRM input'!$G$277:$P$326,A29offset,$E1149))*OFFSET($F$7,0,$E1149))-SUM($G1149:AL1149))*(OFFSET('PTRM input'!$G$477,0,$E1149-1)/A29taxstdlife))))</f>
        <v>0</v>
      </c>
      <c r="AN1149" s="251">
        <f ca="1">IF(A29taxstdlife="n/a","n/a",IF(A29taxstdlife="",0,IF(AN$3&gt;(A29stdlife+$E1149),((INDEX('PTRM input'!$G$385:$P$434,A29offset,$E1149)-INDEX('PTRM input'!$G$277:$P$326,A29offset,$E1149))*OFFSET($F$7,0,$E1149))-SUM($G1149:AM1149),(((INDEX('PTRM input'!$G$385:$P$434,A29offset,$E1149)-INDEX('PTRM input'!$G$277:$P$326,A29offset,$E1149))*OFFSET($F$7,0,$E1149))-SUM($G1149:AM1149))*(OFFSET('PTRM input'!$G$477,0,$E1149-1)/A29taxstdlife))))</f>
        <v>0</v>
      </c>
      <c r="AO1149" s="251">
        <f ca="1">IF(A29taxstdlife="n/a","n/a",IF(A29taxstdlife="",0,IF(AO$3&gt;(A29stdlife+$E1149),((INDEX('PTRM input'!$G$385:$P$434,A29offset,$E1149)-INDEX('PTRM input'!$G$277:$P$326,A29offset,$E1149))*OFFSET($F$7,0,$E1149))-SUM($G1149:AN1149),(((INDEX('PTRM input'!$G$385:$P$434,A29offset,$E1149)-INDEX('PTRM input'!$G$277:$P$326,A29offset,$E1149))*OFFSET($F$7,0,$E1149))-SUM($G1149:AN1149))*(OFFSET('PTRM input'!$G$477,0,$E1149-1)/A29taxstdlife))))</f>
        <v>0</v>
      </c>
      <c r="AP1149" s="251">
        <f ca="1">IF(A29taxstdlife="n/a","n/a",IF(A29taxstdlife="",0,IF(AP$3&gt;(A29stdlife+$E1149),((INDEX('PTRM input'!$G$385:$P$434,A29offset,$E1149)-INDEX('PTRM input'!$G$277:$P$326,A29offset,$E1149))*OFFSET($F$7,0,$E1149))-SUM($G1149:AO1149),(((INDEX('PTRM input'!$G$385:$P$434,A29offset,$E1149)-INDEX('PTRM input'!$G$277:$P$326,A29offset,$E1149))*OFFSET($F$7,0,$E1149))-SUM($G1149:AO1149))*(OFFSET('PTRM input'!$G$477,0,$E1149-1)/A29taxstdlife))))</f>
        <v>0</v>
      </c>
      <c r="AQ1149" s="251">
        <f ca="1">IF(A29taxstdlife="n/a","n/a",IF(A29taxstdlife="",0,IF(AQ$3&gt;(A29stdlife+$E1149),((INDEX('PTRM input'!$G$385:$P$434,A29offset,$E1149)-INDEX('PTRM input'!$G$277:$P$326,A29offset,$E1149))*OFFSET($F$7,0,$E1149))-SUM($G1149:AP1149),(((INDEX('PTRM input'!$G$385:$P$434,A29offset,$E1149)-INDEX('PTRM input'!$G$277:$P$326,A29offset,$E1149))*OFFSET($F$7,0,$E1149))-SUM($G1149:AP1149))*(OFFSET('PTRM input'!$G$477,0,$E1149-1)/A29taxstdlife))))</f>
        <v>0</v>
      </c>
      <c r="AR1149" s="251">
        <f ca="1">IF(A29taxstdlife="n/a","n/a",IF(A29taxstdlife="",0,IF(AR$3&gt;(A29stdlife+$E1149),((INDEX('PTRM input'!$G$385:$P$434,A29offset,$E1149)-INDEX('PTRM input'!$G$277:$P$326,A29offset,$E1149))*OFFSET($F$7,0,$E1149))-SUM($G1149:AQ1149),(((INDEX('PTRM input'!$G$385:$P$434,A29offset,$E1149)-INDEX('PTRM input'!$G$277:$P$326,A29offset,$E1149))*OFFSET($F$7,0,$E1149))-SUM($G1149:AQ1149))*(OFFSET('PTRM input'!$G$477,0,$E1149-1)/A29taxstdlife))))</f>
        <v>0</v>
      </c>
      <c r="AS1149" s="251">
        <f ca="1">IF(A29taxstdlife="n/a","n/a",IF(A29taxstdlife="",0,IF(AS$3&gt;(A29stdlife+$E1149),((INDEX('PTRM input'!$G$385:$P$434,A29offset,$E1149)-INDEX('PTRM input'!$G$277:$P$326,A29offset,$E1149))*OFFSET($F$7,0,$E1149))-SUM($G1149:AR1149),(((INDEX('PTRM input'!$G$385:$P$434,A29offset,$E1149)-INDEX('PTRM input'!$G$277:$P$326,A29offset,$E1149))*OFFSET($F$7,0,$E1149))-SUM($G1149:AR1149))*(OFFSET('PTRM input'!$G$477,0,$E1149-1)/A29taxstdlife))))</f>
        <v>0</v>
      </c>
      <c r="AT1149" s="251">
        <f ca="1">IF(A29taxstdlife="n/a","n/a",IF(A29taxstdlife="",0,IF(AT$3&gt;(A29stdlife+$E1149),((INDEX('PTRM input'!$G$385:$P$434,A29offset,$E1149)-INDEX('PTRM input'!$G$277:$P$326,A29offset,$E1149))*OFFSET($F$7,0,$E1149))-SUM($G1149:AS1149),(((INDEX('PTRM input'!$G$385:$P$434,A29offset,$E1149)-INDEX('PTRM input'!$G$277:$P$326,A29offset,$E1149))*OFFSET($F$7,0,$E1149))-SUM($G1149:AS1149))*(OFFSET('PTRM input'!$G$477,0,$E1149-1)/A29taxstdlife))))</f>
        <v>0</v>
      </c>
      <c r="AU1149" s="251">
        <f ca="1">IF(A29taxstdlife="n/a","n/a",IF(A29taxstdlife="",0,IF(AU$3&gt;(A29stdlife+$E1149),((INDEX('PTRM input'!$G$385:$P$434,A29offset,$E1149)-INDEX('PTRM input'!$G$277:$P$326,A29offset,$E1149))*OFFSET($F$7,0,$E1149))-SUM($G1149:AT1149),(((INDEX('PTRM input'!$G$385:$P$434,A29offset,$E1149)-INDEX('PTRM input'!$G$277:$P$326,A29offset,$E1149))*OFFSET($F$7,0,$E1149))-SUM($G1149:AT1149))*(OFFSET('PTRM input'!$G$477,0,$E1149-1)/A29taxstdlife))))</f>
        <v>0</v>
      </c>
      <c r="AV1149" s="251">
        <f ca="1">IF(A29taxstdlife="n/a","n/a",IF(A29taxstdlife="",0,IF(AV$3&gt;(A29stdlife+$E1149),((INDEX('PTRM input'!$G$385:$P$434,A29offset,$E1149)-INDEX('PTRM input'!$G$277:$P$326,A29offset,$E1149))*OFFSET($F$7,0,$E1149))-SUM($G1149:AU1149),(((INDEX('PTRM input'!$G$385:$P$434,A29offset,$E1149)-INDEX('PTRM input'!$G$277:$P$326,A29offset,$E1149))*OFFSET($F$7,0,$E1149))-SUM($G1149:AU1149))*(OFFSET('PTRM input'!$G$477,0,$E1149-1)/A29taxstdlife))))</f>
        <v>0</v>
      </c>
      <c r="AW1149" s="251">
        <f ca="1">IF(A29taxstdlife="n/a","n/a",IF(A29taxstdlife="",0,IF(AW$3&gt;(A29stdlife+$E1149),((INDEX('PTRM input'!$G$385:$P$434,A29offset,$E1149)-INDEX('PTRM input'!$G$277:$P$326,A29offset,$E1149))*OFFSET($F$7,0,$E1149))-SUM($G1149:AV1149),(((INDEX('PTRM input'!$G$385:$P$434,A29offset,$E1149)-INDEX('PTRM input'!$G$277:$P$326,A29offset,$E1149))*OFFSET($F$7,0,$E1149))-SUM($G1149:AV1149))*(OFFSET('PTRM input'!$G$477,0,$E1149-1)/A29taxstdlife))))</f>
        <v>0</v>
      </c>
      <c r="AX1149" s="251">
        <f ca="1">IF(A29taxstdlife="n/a","n/a",IF(A29taxstdlife="",0,IF(AX$3&gt;(A29stdlife+$E1149),((INDEX('PTRM input'!$G$385:$P$434,A29offset,$E1149)-INDEX('PTRM input'!$G$277:$P$326,A29offset,$E1149))*OFFSET($F$7,0,$E1149))-SUM($G1149:AW1149),(((INDEX('PTRM input'!$G$385:$P$434,A29offset,$E1149)-INDEX('PTRM input'!$G$277:$P$326,A29offset,$E1149))*OFFSET($F$7,0,$E1149))-SUM($G1149:AW1149))*(OFFSET('PTRM input'!$G$477,0,$E1149-1)/A29taxstdlife))))</f>
        <v>0</v>
      </c>
      <c r="AY1149" s="251">
        <f ca="1">IF(A29taxstdlife="n/a","n/a",IF(A29taxstdlife="",0,IF(AY$3&gt;(A29stdlife+$E1149),((INDEX('PTRM input'!$G$385:$P$434,A29offset,$E1149)-INDEX('PTRM input'!$G$277:$P$326,A29offset,$E1149))*OFFSET($F$7,0,$E1149))-SUM($G1149:AX1149),(((INDEX('PTRM input'!$G$385:$P$434,A29offset,$E1149)-INDEX('PTRM input'!$G$277:$P$326,A29offset,$E1149))*OFFSET($F$7,0,$E1149))-SUM($G1149:AX1149))*(OFFSET('PTRM input'!$G$477,0,$E1149-1)/A29taxstdlife))))</f>
        <v>0</v>
      </c>
      <c r="AZ1149" s="251">
        <f ca="1">IF(A29taxstdlife="n/a","n/a",IF(A29taxstdlife="",0,IF(AZ$3&gt;(A29stdlife+$E1149),((INDEX('PTRM input'!$G$385:$P$434,A29offset,$E1149)-INDEX('PTRM input'!$G$277:$P$326,A29offset,$E1149))*OFFSET($F$7,0,$E1149))-SUM($G1149:AY1149),(((INDEX('PTRM input'!$G$385:$P$434,A29offset,$E1149)-INDEX('PTRM input'!$G$277:$P$326,A29offset,$E1149))*OFFSET($F$7,0,$E1149))-SUM($G1149:AY1149))*(OFFSET('PTRM input'!$G$477,0,$E1149-1)/A29taxstdlife))))</f>
        <v>0</v>
      </c>
      <c r="BA1149" s="251">
        <f ca="1">IF(A29taxstdlife="n/a","n/a",IF(A29taxstdlife="",0,IF(BA$3&gt;(A29stdlife+$E1149),((INDEX('PTRM input'!$G$385:$P$434,A29offset,$E1149)-INDEX('PTRM input'!$G$277:$P$326,A29offset,$E1149))*OFFSET($F$7,0,$E1149))-SUM($G1149:AZ1149),(((INDEX('PTRM input'!$G$385:$P$434,A29offset,$E1149)-INDEX('PTRM input'!$G$277:$P$326,A29offset,$E1149))*OFFSET($F$7,0,$E1149))-SUM($G1149:AZ1149))*(OFFSET('PTRM input'!$G$477,0,$E1149-1)/A29taxstdlife))))</f>
        <v>0</v>
      </c>
      <c r="BB1149" s="251">
        <f ca="1">IF(A29taxstdlife="n/a","n/a",IF(A29taxstdlife="",0,IF(BB$3&gt;(A29stdlife+$E1149),((INDEX('PTRM input'!$G$385:$P$434,A29offset,$E1149)-INDEX('PTRM input'!$G$277:$P$326,A29offset,$E1149))*OFFSET($F$7,0,$E1149))-SUM($G1149:BA1149),(((INDEX('PTRM input'!$G$385:$P$434,A29offset,$E1149)-INDEX('PTRM input'!$G$277:$P$326,A29offset,$E1149))*OFFSET($F$7,0,$E1149))-SUM($G1149:BA1149))*(OFFSET('PTRM input'!$G$477,0,$E1149-1)/A29taxstdlife))))</f>
        <v>0</v>
      </c>
      <c r="BC1149" s="251">
        <f ca="1">IF(A29taxstdlife="n/a","n/a",IF(A29taxstdlife="",0,IF(BC$3&gt;(A29stdlife+$E1149),((INDEX('PTRM input'!$G$385:$P$434,A29offset,$E1149)-INDEX('PTRM input'!$G$277:$P$326,A29offset,$E1149))*OFFSET($F$7,0,$E1149))-SUM($G1149:BB1149),(((INDEX('PTRM input'!$G$385:$P$434,A29offset,$E1149)-INDEX('PTRM input'!$G$277:$P$326,A29offset,$E1149))*OFFSET($F$7,0,$E1149))-SUM($G1149:BB1149))*(OFFSET('PTRM input'!$G$477,0,$E1149-1)/A29taxstdlife))))</f>
        <v>0</v>
      </c>
      <c r="BD1149" s="251">
        <f ca="1">IF(A29taxstdlife="n/a","n/a",IF(A29taxstdlife="",0,IF(BD$3&gt;(A29stdlife+$E1149),((INDEX('PTRM input'!$G$385:$P$434,A29offset,$E1149)-INDEX('PTRM input'!$G$277:$P$326,A29offset,$E1149))*OFFSET($F$7,0,$E1149))-SUM($G1149:BC1149),(((INDEX('PTRM input'!$G$385:$P$434,A29offset,$E1149)-INDEX('PTRM input'!$G$277:$P$326,A29offset,$E1149))*OFFSET($F$7,0,$E1149))-SUM($G1149:BC1149))*(OFFSET('PTRM input'!$G$477,0,$E1149-1)/A29taxstdlife))))</f>
        <v>0</v>
      </c>
      <c r="BE1149" s="251">
        <f ca="1">IF(A29taxstdlife="n/a","n/a",IF(A29taxstdlife="",0,IF(BE$3&gt;(A29stdlife+$E1149),((INDEX('PTRM input'!$G$385:$P$434,A29offset,$E1149)-INDEX('PTRM input'!$G$277:$P$326,A29offset,$E1149))*OFFSET($F$7,0,$E1149))-SUM($G1149:BD1149),(((INDEX('PTRM input'!$G$385:$P$434,A29offset,$E1149)-INDEX('PTRM input'!$G$277:$P$326,A29offset,$E1149))*OFFSET($F$7,0,$E1149))-SUM($G1149:BD1149))*(OFFSET('PTRM input'!$G$477,0,$E1149-1)/A29taxstdlife))))</f>
        <v>0</v>
      </c>
      <c r="BF1149" s="251">
        <f ca="1">IF(A29taxstdlife="n/a","n/a",IF(A29taxstdlife="",0,IF(BF$3&gt;(A29stdlife+$E1149),((INDEX('PTRM input'!$G$385:$P$434,A29offset,$E1149)-INDEX('PTRM input'!$G$277:$P$326,A29offset,$E1149))*OFFSET($F$7,0,$E1149))-SUM($G1149:BE1149),(((INDEX('PTRM input'!$G$385:$P$434,A29offset,$E1149)-INDEX('PTRM input'!$G$277:$P$326,A29offset,$E1149))*OFFSET($F$7,0,$E1149))-SUM($G1149:BE1149))*(OFFSET('PTRM input'!$G$477,0,$E1149-1)/A29taxstdlife))))</f>
        <v>0</v>
      </c>
      <c r="BG1149" s="251">
        <f ca="1">IF(A29taxstdlife="n/a","n/a",IF(A29taxstdlife="",0,IF(BG$3&gt;(A29stdlife+$E1149),((INDEX('PTRM input'!$G$385:$P$434,A29offset,$E1149)-INDEX('PTRM input'!$G$277:$P$326,A29offset,$E1149))*OFFSET($F$7,0,$E1149))-SUM($G1149:BF1149),(((INDEX('PTRM input'!$G$385:$P$434,A29offset,$E1149)-INDEX('PTRM input'!$G$277:$P$326,A29offset,$E1149))*OFFSET($F$7,0,$E1149))-SUM($G1149:BF1149))*(OFFSET('PTRM input'!$G$477,0,$E1149-1)/A29taxstdlife))))</f>
        <v>0</v>
      </c>
      <c r="BH1149" s="251">
        <f ca="1">IF(A29taxstdlife="n/a","n/a",IF(A29taxstdlife="",0,IF(BH$3&gt;(A29stdlife+$E1149),((INDEX('PTRM input'!$G$385:$P$434,A29offset,$E1149)-INDEX('PTRM input'!$G$277:$P$326,A29offset,$E1149))*OFFSET($F$7,0,$E1149))-SUM($G1149:BG1149),(((INDEX('PTRM input'!$G$385:$P$434,A29offset,$E1149)-INDEX('PTRM input'!$G$277:$P$326,A29offset,$E1149))*OFFSET($F$7,0,$E1149))-SUM($G1149:BG1149))*(OFFSET('PTRM input'!$G$477,0,$E1149-1)/A29taxstdlife))))</f>
        <v>0</v>
      </c>
      <c r="BI1149" s="251">
        <f ca="1">IF(A29taxstdlife="n/a","n/a",IF(A29taxstdlife="",0,IF(BI$3&gt;(A29stdlife+$E1149),((INDEX('PTRM input'!$G$385:$P$434,A29offset,$E1149)-INDEX('PTRM input'!$G$277:$P$326,A29offset,$E1149))*OFFSET($F$7,0,$E1149))-SUM($G1149:BH1149),(((INDEX('PTRM input'!$G$385:$P$434,A29offset,$E1149)-INDEX('PTRM input'!$G$277:$P$326,A29offset,$E1149))*OFFSET($F$7,0,$E1149))-SUM($G1149:BH1149))*(OFFSET('PTRM input'!$G$477,0,$E1149-1)/A29taxstdlife))))</f>
        <v>0</v>
      </c>
      <c r="BJ1149" s="116"/>
      <c r="BK1149" s="116"/>
      <c r="BL1149" s="116"/>
      <c r="BM1149" s="116"/>
    </row>
    <row r="1150" spans="1:65" ht="12.75" hidden="1" customHeight="1" outlineLevel="2">
      <c r="A1150" s="366"/>
      <c r="B1150" s="19"/>
      <c r="C1150" s="18"/>
      <c r="D1150" s="760"/>
      <c r="E1150" s="86">
        <v>5</v>
      </c>
      <c r="F1150" s="356"/>
      <c r="G1150" s="434"/>
      <c r="H1150" s="435"/>
      <c r="I1150" s="435"/>
      <c r="J1150" s="435"/>
      <c r="K1150" s="619"/>
      <c r="L1150" s="251">
        <f ca="1">IF(A29taxstdlife="n/a","n/a",IF(A29taxstdlife="",0,IF(L$3&gt;(A29stdlife+$E1150),((INDEX('PTRM input'!$G$385:$P$434,A29offset,$E1150)-INDEX('PTRM input'!$G$277:$P$326,A29offset,$E1150))*OFFSET($F$7,0,$E1150))-SUM($G1150:K1150),(((INDEX('PTRM input'!$G$385:$P$434,A29offset,$E1150)-INDEX('PTRM input'!$G$277:$P$326,A29offset,$E1150))*OFFSET($F$7,0,$E1150))-SUM($G1150:K1150))*(OFFSET('PTRM input'!$G$477,0,$E1150-1)/A29taxstdlife))))</f>
        <v>0</v>
      </c>
      <c r="M1150" s="251">
        <f ca="1">IF(A29taxstdlife="n/a","n/a",IF(A29taxstdlife="",0,IF(M$3&gt;(A29stdlife+$E1150),((INDEX('PTRM input'!$G$385:$P$434,A29offset,$E1150)-INDEX('PTRM input'!$G$277:$P$326,A29offset,$E1150))*OFFSET($F$7,0,$E1150))-SUM($G1150:L1150),(((INDEX('PTRM input'!$G$385:$P$434,A29offset,$E1150)-INDEX('PTRM input'!$G$277:$P$326,A29offset,$E1150))*OFFSET($F$7,0,$E1150))-SUM($G1150:L1150))*(OFFSET('PTRM input'!$G$477,0,$E1150-1)/A29taxstdlife))))</f>
        <v>0</v>
      </c>
      <c r="N1150" s="251">
        <f ca="1">IF(A29taxstdlife="n/a","n/a",IF(A29taxstdlife="",0,IF(N$3&gt;(A29stdlife+$E1150),((INDEX('PTRM input'!$G$385:$P$434,A29offset,$E1150)-INDEX('PTRM input'!$G$277:$P$326,A29offset,$E1150))*OFFSET($F$7,0,$E1150))-SUM($G1150:M1150),(((INDEX('PTRM input'!$G$385:$P$434,A29offset,$E1150)-INDEX('PTRM input'!$G$277:$P$326,A29offset,$E1150))*OFFSET($F$7,0,$E1150))-SUM($G1150:M1150))*(OFFSET('PTRM input'!$G$477,0,$E1150-1)/A29taxstdlife))))</f>
        <v>0</v>
      </c>
      <c r="O1150" s="251">
        <f ca="1">IF(A29taxstdlife="n/a","n/a",IF(A29taxstdlife="",0,IF(O$3&gt;(A29stdlife+$E1150),((INDEX('PTRM input'!$G$385:$P$434,A29offset,$E1150)-INDEX('PTRM input'!$G$277:$P$326,A29offset,$E1150))*OFFSET($F$7,0,$E1150))-SUM($G1150:N1150),(((INDEX('PTRM input'!$G$385:$P$434,A29offset,$E1150)-INDEX('PTRM input'!$G$277:$P$326,A29offset,$E1150))*OFFSET($F$7,0,$E1150))-SUM($G1150:N1150))*(OFFSET('PTRM input'!$G$477,0,$E1150-1)/A29taxstdlife))))</f>
        <v>0</v>
      </c>
      <c r="P1150" s="251">
        <f ca="1">IF(A29taxstdlife="n/a","n/a",IF(A29taxstdlife="",0,IF(P$3&gt;(A29stdlife+$E1150),((INDEX('PTRM input'!$G$385:$P$434,A29offset,$E1150)-INDEX('PTRM input'!$G$277:$P$326,A29offset,$E1150))*OFFSET($F$7,0,$E1150))-SUM($G1150:O1150),(((INDEX('PTRM input'!$G$385:$P$434,A29offset,$E1150)-INDEX('PTRM input'!$G$277:$P$326,A29offset,$E1150))*OFFSET($F$7,0,$E1150))-SUM($G1150:O1150))*(OFFSET('PTRM input'!$G$477,0,$E1150-1)/A29taxstdlife))))</f>
        <v>0</v>
      </c>
      <c r="Q1150" s="251">
        <f ca="1">IF(A29taxstdlife="n/a","n/a",IF(A29taxstdlife="",0,IF(Q$3&gt;(A29stdlife+$E1150),((INDEX('PTRM input'!$G$385:$P$434,A29offset,$E1150)-INDEX('PTRM input'!$G$277:$P$326,A29offset,$E1150))*OFFSET($F$7,0,$E1150))-SUM($G1150:P1150),(((INDEX('PTRM input'!$G$385:$P$434,A29offset,$E1150)-INDEX('PTRM input'!$G$277:$P$326,A29offset,$E1150))*OFFSET($F$7,0,$E1150))-SUM($G1150:P1150))*(OFFSET('PTRM input'!$G$477,0,$E1150-1)/A29taxstdlife))))</f>
        <v>0</v>
      </c>
      <c r="R1150" s="251">
        <f ca="1">IF(A29taxstdlife="n/a","n/a",IF(A29taxstdlife="",0,IF(R$3&gt;(A29stdlife+$E1150),((INDEX('PTRM input'!$G$385:$P$434,A29offset,$E1150)-INDEX('PTRM input'!$G$277:$P$326,A29offset,$E1150))*OFFSET($F$7,0,$E1150))-SUM($G1150:Q1150),(((INDEX('PTRM input'!$G$385:$P$434,A29offset,$E1150)-INDEX('PTRM input'!$G$277:$P$326,A29offset,$E1150))*OFFSET($F$7,0,$E1150))-SUM($G1150:Q1150))*(OFFSET('PTRM input'!$G$477,0,$E1150-1)/A29taxstdlife))))</f>
        <v>0</v>
      </c>
      <c r="S1150" s="251">
        <f ca="1">IF(A29taxstdlife="n/a","n/a",IF(A29taxstdlife="",0,IF(S$3&gt;(A29stdlife+$E1150),((INDEX('PTRM input'!$G$385:$P$434,A29offset,$E1150)-INDEX('PTRM input'!$G$277:$P$326,A29offset,$E1150))*OFFSET($F$7,0,$E1150))-SUM($G1150:R1150),(((INDEX('PTRM input'!$G$385:$P$434,A29offset,$E1150)-INDEX('PTRM input'!$G$277:$P$326,A29offset,$E1150))*OFFSET($F$7,0,$E1150))-SUM($G1150:R1150))*(OFFSET('PTRM input'!$G$477,0,$E1150-1)/A29taxstdlife))))</f>
        <v>0</v>
      </c>
      <c r="T1150" s="251">
        <f ca="1">IF(A29taxstdlife="n/a","n/a",IF(A29taxstdlife="",0,IF(T$3&gt;(A29stdlife+$E1150),((INDEX('PTRM input'!$G$385:$P$434,A29offset,$E1150)-INDEX('PTRM input'!$G$277:$P$326,A29offset,$E1150))*OFFSET($F$7,0,$E1150))-SUM($G1150:S1150),(((INDEX('PTRM input'!$G$385:$P$434,A29offset,$E1150)-INDEX('PTRM input'!$G$277:$P$326,A29offset,$E1150))*OFFSET($F$7,0,$E1150))-SUM($G1150:S1150))*(OFFSET('PTRM input'!$G$477,0,$E1150-1)/A29taxstdlife))))</f>
        <v>0</v>
      </c>
      <c r="U1150" s="251">
        <f ca="1">IF(A29taxstdlife="n/a","n/a",IF(A29taxstdlife="",0,IF(U$3&gt;(A29stdlife+$E1150),((INDEX('PTRM input'!$G$385:$P$434,A29offset,$E1150)-INDEX('PTRM input'!$G$277:$P$326,A29offset,$E1150))*OFFSET($F$7,0,$E1150))-SUM($G1150:T1150),(((INDEX('PTRM input'!$G$385:$P$434,A29offset,$E1150)-INDEX('PTRM input'!$G$277:$P$326,A29offset,$E1150))*OFFSET($F$7,0,$E1150))-SUM($G1150:T1150))*(OFFSET('PTRM input'!$G$477,0,$E1150-1)/A29taxstdlife))))</f>
        <v>0</v>
      </c>
      <c r="V1150" s="251">
        <f ca="1">IF(A29taxstdlife="n/a","n/a",IF(A29taxstdlife="",0,IF(V$3&gt;(A29stdlife+$E1150),((INDEX('PTRM input'!$G$385:$P$434,A29offset,$E1150)-INDEX('PTRM input'!$G$277:$P$326,A29offset,$E1150))*OFFSET($F$7,0,$E1150))-SUM($G1150:U1150),(((INDEX('PTRM input'!$G$385:$P$434,A29offset,$E1150)-INDEX('PTRM input'!$G$277:$P$326,A29offset,$E1150))*OFFSET($F$7,0,$E1150))-SUM($G1150:U1150))*(OFFSET('PTRM input'!$G$477,0,$E1150-1)/A29taxstdlife))))</f>
        <v>0</v>
      </c>
      <c r="W1150" s="251">
        <f ca="1">IF(A29taxstdlife="n/a","n/a",IF(A29taxstdlife="",0,IF(W$3&gt;(A29stdlife+$E1150),((INDEX('PTRM input'!$G$385:$P$434,A29offset,$E1150)-INDEX('PTRM input'!$G$277:$P$326,A29offset,$E1150))*OFFSET($F$7,0,$E1150))-SUM($G1150:V1150),(((INDEX('PTRM input'!$G$385:$P$434,A29offset,$E1150)-INDEX('PTRM input'!$G$277:$P$326,A29offset,$E1150))*OFFSET($F$7,0,$E1150))-SUM($G1150:V1150))*(OFFSET('PTRM input'!$G$477,0,$E1150-1)/A29taxstdlife))))</f>
        <v>0</v>
      </c>
      <c r="X1150" s="251">
        <f ca="1">IF(A29taxstdlife="n/a","n/a",IF(A29taxstdlife="",0,IF(X$3&gt;(A29stdlife+$E1150),((INDEX('PTRM input'!$G$385:$P$434,A29offset,$E1150)-INDEX('PTRM input'!$G$277:$P$326,A29offset,$E1150))*OFFSET($F$7,0,$E1150))-SUM($G1150:W1150),(((INDEX('PTRM input'!$G$385:$P$434,A29offset,$E1150)-INDEX('PTRM input'!$G$277:$P$326,A29offset,$E1150))*OFFSET($F$7,0,$E1150))-SUM($G1150:W1150))*(OFFSET('PTRM input'!$G$477,0,$E1150-1)/A29taxstdlife))))</f>
        <v>0</v>
      </c>
      <c r="Y1150" s="251">
        <f ca="1">IF(A29taxstdlife="n/a","n/a",IF(A29taxstdlife="",0,IF(Y$3&gt;(A29stdlife+$E1150),((INDEX('PTRM input'!$G$385:$P$434,A29offset,$E1150)-INDEX('PTRM input'!$G$277:$P$326,A29offset,$E1150))*OFFSET($F$7,0,$E1150))-SUM($G1150:X1150),(((INDEX('PTRM input'!$G$385:$P$434,A29offset,$E1150)-INDEX('PTRM input'!$G$277:$P$326,A29offset,$E1150))*OFFSET($F$7,0,$E1150))-SUM($G1150:X1150))*(OFFSET('PTRM input'!$G$477,0,$E1150-1)/A29taxstdlife))))</f>
        <v>0</v>
      </c>
      <c r="Z1150" s="251">
        <f ca="1">IF(A29taxstdlife="n/a","n/a",IF(A29taxstdlife="",0,IF(Z$3&gt;(A29stdlife+$E1150),((INDEX('PTRM input'!$G$385:$P$434,A29offset,$E1150)-INDEX('PTRM input'!$G$277:$P$326,A29offset,$E1150))*OFFSET($F$7,0,$E1150))-SUM($G1150:Y1150),(((INDEX('PTRM input'!$G$385:$P$434,A29offset,$E1150)-INDEX('PTRM input'!$G$277:$P$326,A29offset,$E1150))*OFFSET($F$7,0,$E1150))-SUM($G1150:Y1150))*(OFFSET('PTRM input'!$G$477,0,$E1150-1)/A29taxstdlife))))</f>
        <v>0</v>
      </c>
      <c r="AA1150" s="251">
        <f ca="1">IF(A29taxstdlife="n/a","n/a",IF(A29taxstdlife="",0,IF(AA$3&gt;(A29stdlife+$E1150),((INDEX('PTRM input'!$G$385:$P$434,A29offset,$E1150)-INDEX('PTRM input'!$G$277:$P$326,A29offset,$E1150))*OFFSET($F$7,0,$E1150))-SUM($G1150:Z1150),(((INDEX('PTRM input'!$G$385:$P$434,A29offset,$E1150)-INDEX('PTRM input'!$G$277:$P$326,A29offset,$E1150))*OFFSET($F$7,0,$E1150))-SUM($G1150:Z1150))*(OFFSET('PTRM input'!$G$477,0,$E1150-1)/A29taxstdlife))))</f>
        <v>0</v>
      </c>
      <c r="AB1150" s="251">
        <f ca="1">IF(A29taxstdlife="n/a","n/a",IF(A29taxstdlife="",0,IF(AB$3&gt;(A29stdlife+$E1150),((INDEX('PTRM input'!$G$385:$P$434,A29offset,$E1150)-INDEX('PTRM input'!$G$277:$P$326,A29offset,$E1150))*OFFSET($F$7,0,$E1150))-SUM($G1150:AA1150),(((INDEX('PTRM input'!$G$385:$P$434,A29offset,$E1150)-INDEX('PTRM input'!$G$277:$P$326,A29offset,$E1150))*OFFSET($F$7,0,$E1150))-SUM($G1150:AA1150))*(OFFSET('PTRM input'!$G$477,0,$E1150-1)/A29taxstdlife))))</f>
        <v>0</v>
      </c>
      <c r="AC1150" s="251">
        <f ca="1">IF(A29taxstdlife="n/a","n/a",IF(A29taxstdlife="",0,IF(AC$3&gt;(A29stdlife+$E1150),((INDEX('PTRM input'!$G$385:$P$434,A29offset,$E1150)-INDEX('PTRM input'!$G$277:$P$326,A29offset,$E1150))*OFFSET($F$7,0,$E1150))-SUM($G1150:AB1150),(((INDEX('PTRM input'!$G$385:$P$434,A29offset,$E1150)-INDEX('PTRM input'!$G$277:$P$326,A29offset,$E1150))*OFFSET($F$7,0,$E1150))-SUM($G1150:AB1150))*(OFFSET('PTRM input'!$G$477,0,$E1150-1)/A29taxstdlife))))</f>
        <v>0</v>
      </c>
      <c r="AD1150" s="251">
        <f ca="1">IF(A29taxstdlife="n/a","n/a",IF(A29taxstdlife="",0,IF(AD$3&gt;(A29stdlife+$E1150),((INDEX('PTRM input'!$G$385:$P$434,A29offset,$E1150)-INDEX('PTRM input'!$G$277:$P$326,A29offset,$E1150))*OFFSET($F$7,0,$E1150))-SUM($G1150:AC1150),(((INDEX('PTRM input'!$G$385:$P$434,A29offset,$E1150)-INDEX('PTRM input'!$G$277:$P$326,A29offset,$E1150))*OFFSET($F$7,0,$E1150))-SUM($G1150:AC1150))*(OFFSET('PTRM input'!$G$477,0,$E1150-1)/A29taxstdlife))))</f>
        <v>0</v>
      </c>
      <c r="AE1150" s="251">
        <f ca="1">IF(A29taxstdlife="n/a","n/a",IF(A29taxstdlife="",0,IF(AE$3&gt;(A29stdlife+$E1150),((INDEX('PTRM input'!$G$385:$P$434,A29offset,$E1150)-INDEX('PTRM input'!$G$277:$P$326,A29offset,$E1150))*OFFSET($F$7,0,$E1150))-SUM($G1150:AD1150),(((INDEX('PTRM input'!$G$385:$P$434,A29offset,$E1150)-INDEX('PTRM input'!$G$277:$P$326,A29offset,$E1150))*OFFSET($F$7,0,$E1150))-SUM($G1150:AD1150))*(OFFSET('PTRM input'!$G$477,0,$E1150-1)/A29taxstdlife))))</f>
        <v>0</v>
      </c>
      <c r="AF1150" s="251">
        <f ca="1">IF(A29taxstdlife="n/a","n/a",IF(A29taxstdlife="",0,IF(AF$3&gt;(A29stdlife+$E1150),((INDEX('PTRM input'!$G$385:$P$434,A29offset,$E1150)-INDEX('PTRM input'!$G$277:$P$326,A29offset,$E1150))*OFFSET($F$7,0,$E1150))-SUM($G1150:AE1150),(((INDEX('PTRM input'!$G$385:$P$434,A29offset,$E1150)-INDEX('PTRM input'!$G$277:$P$326,A29offset,$E1150))*OFFSET($F$7,0,$E1150))-SUM($G1150:AE1150))*(OFFSET('PTRM input'!$G$477,0,$E1150-1)/A29taxstdlife))))</f>
        <v>0</v>
      </c>
      <c r="AG1150" s="251">
        <f ca="1">IF(A29taxstdlife="n/a","n/a",IF(A29taxstdlife="",0,IF(AG$3&gt;(A29stdlife+$E1150),((INDEX('PTRM input'!$G$385:$P$434,A29offset,$E1150)-INDEX('PTRM input'!$G$277:$P$326,A29offset,$E1150))*OFFSET($F$7,0,$E1150))-SUM($G1150:AF1150),(((INDEX('PTRM input'!$G$385:$P$434,A29offset,$E1150)-INDEX('PTRM input'!$G$277:$P$326,A29offset,$E1150))*OFFSET($F$7,0,$E1150))-SUM($G1150:AF1150))*(OFFSET('PTRM input'!$G$477,0,$E1150-1)/A29taxstdlife))))</f>
        <v>0</v>
      </c>
      <c r="AH1150" s="251">
        <f ca="1">IF(A29taxstdlife="n/a","n/a",IF(A29taxstdlife="",0,IF(AH$3&gt;(A29stdlife+$E1150),((INDEX('PTRM input'!$G$385:$P$434,A29offset,$E1150)-INDEX('PTRM input'!$G$277:$P$326,A29offset,$E1150))*OFFSET($F$7,0,$E1150))-SUM($G1150:AG1150),(((INDEX('PTRM input'!$G$385:$P$434,A29offset,$E1150)-INDEX('PTRM input'!$G$277:$P$326,A29offset,$E1150))*OFFSET($F$7,0,$E1150))-SUM($G1150:AG1150))*(OFFSET('PTRM input'!$G$477,0,$E1150-1)/A29taxstdlife))))</f>
        <v>0</v>
      </c>
      <c r="AI1150" s="251">
        <f ca="1">IF(A29taxstdlife="n/a","n/a",IF(A29taxstdlife="",0,IF(AI$3&gt;(A29stdlife+$E1150),((INDEX('PTRM input'!$G$385:$P$434,A29offset,$E1150)-INDEX('PTRM input'!$G$277:$P$326,A29offset,$E1150))*OFFSET($F$7,0,$E1150))-SUM($G1150:AH1150),(((INDEX('PTRM input'!$G$385:$P$434,A29offset,$E1150)-INDEX('PTRM input'!$G$277:$P$326,A29offset,$E1150))*OFFSET($F$7,0,$E1150))-SUM($G1150:AH1150))*(OFFSET('PTRM input'!$G$477,0,$E1150-1)/A29taxstdlife))))</f>
        <v>0</v>
      </c>
      <c r="AJ1150" s="251">
        <f ca="1">IF(A29taxstdlife="n/a","n/a",IF(A29taxstdlife="",0,IF(AJ$3&gt;(A29stdlife+$E1150),((INDEX('PTRM input'!$G$385:$P$434,A29offset,$E1150)-INDEX('PTRM input'!$G$277:$P$326,A29offset,$E1150))*OFFSET($F$7,0,$E1150))-SUM($G1150:AI1150),(((INDEX('PTRM input'!$G$385:$P$434,A29offset,$E1150)-INDEX('PTRM input'!$G$277:$P$326,A29offset,$E1150))*OFFSET($F$7,0,$E1150))-SUM($G1150:AI1150))*(OFFSET('PTRM input'!$G$477,0,$E1150-1)/A29taxstdlife))))</f>
        <v>0</v>
      </c>
      <c r="AK1150" s="251">
        <f ca="1">IF(A29taxstdlife="n/a","n/a",IF(A29taxstdlife="",0,IF(AK$3&gt;(A29stdlife+$E1150),((INDEX('PTRM input'!$G$385:$P$434,A29offset,$E1150)-INDEX('PTRM input'!$G$277:$P$326,A29offset,$E1150))*OFFSET($F$7,0,$E1150))-SUM($G1150:AJ1150),(((INDEX('PTRM input'!$G$385:$P$434,A29offset,$E1150)-INDEX('PTRM input'!$G$277:$P$326,A29offset,$E1150))*OFFSET($F$7,0,$E1150))-SUM($G1150:AJ1150))*(OFFSET('PTRM input'!$G$477,0,$E1150-1)/A29taxstdlife))))</f>
        <v>0</v>
      </c>
      <c r="AL1150" s="251">
        <f ca="1">IF(A29taxstdlife="n/a","n/a",IF(A29taxstdlife="",0,IF(AL$3&gt;(A29stdlife+$E1150),((INDEX('PTRM input'!$G$385:$P$434,A29offset,$E1150)-INDEX('PTRM input'!$G$277:$P$326,A29offset,$E1150))*OFFSET($F$7,0,$E1150))-SUM($G1150:AK1150),(((INDEX('PTRM input'!$G$385:$P$434,A29offset,$E1150)-INDEX('PTRM input'!$G$277:$P$326,A29offset,$E1150))*OFFSET($F$7,0,$E1150))-SUM($G1150:AK1150))*(OFFSET('PTRM input'!$G$477,0,$E1150-1)/A29taxstdlife))))</f>
        <v>0</v>
      </c>
      <c r="AM1150" s="251">
        <f ca="1">IF(A29taxstdlife="n/a","n/a",IF(A29taxstdlife="",0,IF(AM$3&gt;(A29stdlife+$E1150),((INDEX('PTRM input'!$G$385:$P$434,A29offset,$E1150)-INDEX('PTRM input'!$G$277:$P$326,A29offset,$E1150))*OFFSET($F$7,0,$E1150))-SUM($G1150:AL1150),(((INDEX('PTRM input'!$G$385:$P$434,A29offset,$E1150)-INDEX('PTRM input'!$G$277:$P$326,A29offset,$E1150))*OFFSET($F$7,0,$E1150))-SUM($G1150:AL1150))*(OFFSET('PTRM input'!$G$477,0,$E1150-1)/A29taxstdlife))))</f>
        <v>0</v>
      </c>
      <c r="AN1150" s="251">
        <f ca="1">IF(A29taxstdlife="n/a","n/a",IF(A29taxstdlife="",0,IF(AN$3&gt;(A29stdlife+$E1150),((INDEX('PTRM input'!$G$385:$P$434,A29offset,$E1150)-INDEX('PTRM input'!$G$277:$P$326,A29offset,$E1150))*OFFSET($F$7,0,$E1150))-SUM($G1150:AM1150),(((INDEX('PTRM input'!$G$385:$P$434,A29offset,$E1150)-INDEX('PTRM input'!$G$277:$P$326,A29offset,$E1150))*OFFSET($F$7,0,$E1150))-SUM($G1150:AM1150))*(OFFSET('PTRM input'!$G$477,0,$E1150-1)/A29taxstdlife))))</f>
        <v>0</v>
      </c>
      <c r="AO1150" s="251">
        <f ca="1">IF(A29taxstdlife="n/a","n/a",IF(A29taxstdlife="",0,IF(AO$3&gt;(A29stdlife+$E1150),((INDEX('PTRM input'!$G$385:$P$434,A29offset,$E1150)-INDEX('PTRM input'!$G$277:$P$326,A29offset,$E1150))*OFFSET($F$7,0,$E1150))-SUM($G1150:AN1150),(((INDEX('PTRM input'!$G$385:$P$434,A29offset,$E1150)-INDEX('PTRM input'!$G$277:$P$326,A29offset,$E1150))*OFFSET($F$7,0,$E1150))-SUM($G1150:AN1150))*(OFFSET('PTRM input'!$G$477,0,$E1150-1)/A29taxstdlife))))</f>
        <v>0</v>
      </c>
      <c r="AP1150" s="251">
        <f ca="1">IF(A29taxstdlife="n/a","n/a",IF(A29taxstdlife="",0,IF(AP$3&gt;(A29stdlife+$E1150),((INDEX('PTRM input'!$G$385:$P$434,A29offset,$E1150)-INDEX('PTRM input'!$G$277:$P$326,A29offset,$E1150))*OFFSET($F$7,0,$E1150))-SUM($G1150:AO1150),(((INDEX('PTRM input'!$G$385:$P$434,A29offset,$E1150)-INDEX('PTRM input'!$G$277:$P$326,A29offset,$E1150))*OFFSET($F$7,0,$E1150))-SUM($G1150:AO1150))*(OFFSET('PTRM input'!$G$477,0,$E1150-1)/A29taxstdlife))))</f>
        <v>0</v>
      </c>
      <c r="AQ1150" s="251">
        <f ca="1">IF(A29taxstdlife="n/a","n/a",IF(A29taxstdlife="",0,IF(AQ$3&gt;(A29stdlife+$E1150),((INDEX('PTRM input'!$G$385:$P$434,A29offset,$E1150)-INDEX('PTRM input'!$G$277:$P$326,A29offset,$E1150))*OFFSET($F$7,0,$E1150))-SUM($G1150:AP1150),(((INDEX('PTRM input'!$G$385:$P$434,A29offset,$E1150)-INDEX('PTRM input'!$G$277:$P$326,A29offset,$E1150))*OFFSET($F$7,0,$E1150))-SUM($G1150:AP1150))*(OFFSET('PTRM input'!$G$477,0,$E1150-1)/A29taxstdlife))))</f>
        <v>0</v>
      </c>
      <c r="AR1150" s="251">
        <f ca="1">IF(A29taxstdlife="n/a","n/a",IF(A29taxstdlife="",0,IF(AR$3&gt;(A29stdlife+$E1150),((INDEX('PTRM input'!$G$385:$P$434,A29offset,$E1150)-INDEX('PTRM input'!$G$277:$P$326,A29offset,$E1150))*OFFSET($F$7,0,$E1150))-SUM($G1150:AQ1150),(((INDEX('PTRM input'!$G$385:$P$434,A29offset,$E1150)-INDEX('PTRM input'!$G$277:$P$326,A29offset,$E1150))*OFFSET($F$7,0,$E1150))-SUM($G1150:AQ1150))*(OFFSET('PTRM input'!$G$477,0,$E1150-1)/A29taxstdlife))))</f>
        <v>0</v>
      </c>
      <c r="AS1150" s="251">
        <f ca="1">IF(A29taxstdlife="n/a","n/a",IF(A29taxstdlife="",0,IF(AS$3&gt;(A29stdlife+$E1150),((INDEX('PTRM input'!$G$385:$P$434,A29offset,$E1150)-INDEX('PTRM input'!$G$277:$P$326,A29offset,$E1150))*OFFSET($F$7,0,$E1150))-SUM($G1150:AR1150),(((INDEX('PTRM input'!$G$385:$P$434,A29offset,$E1150)-INDEX('PTRM input'!$G$277:$P$326,A29offset,$E1150))*OFFSET($F$7,0,$E1150))-SUM($G1150:AR1150))*(OFFSET('PTRM input'!$G$477,0,$E1150-1)/A29taxstdlife))))</f>
        <v>0</v>
      </c>
      <c r="AT1150" s="251">
        <f ca="1">IF(A29taxstdlife="n/a","n/a",IF(A29taxstdlife="",0,IF(AT$3&gt;(A29stdlife+$E1150),((INDEX('PTRM input'!$G$385:$P$434,A29offset,$E1150)-INDEX('PTRM input'!$G$277:$P$326,A29offset,$E1150))*OFFSET($F$7,0,$E1150))-SUM($G1150:AS1150),(((INDEX('PTRM input'!$G$385:$P$434,A29offset,$E1150)-INDEX('PTRM input'!$G$277:$P$326,A29offset,$E1150))*OFFSET($F$7,0,$E1150))-SUM($G1150:AS1150))*(OFFSET('PTRM input'!$G$477,0,$E1150-1)/A29taxstdlife))))</f>
        <v>0</v>
      </c>
      <c r="AU1150" s="251">
        <f ca="1">IF(A29taxstdlife="n/a","n/a",IF(A29taxstdlife="",0,IF(AU$3&gt;(A29stdlife+$E1150),((INDEX('PTRM input'!$G$385:$P$434,A29offset,$E1150)-INDEX('PTRM input'!$G$277:$P$326,A29offset,$E1150))*OFFSET($F$7,0,$E1150))-SUM($G1150:AT1150),(((INDEX('PTRM input'!$G$385:$P$434,A29offset,$E1150)-INDEX('PTRM input'!$G$277:$P$326,A29offset,$E1150))*OFFSET($F$7,0,$E1150))-SUM($G1150:AT1150))*(OFFSET('PTRM input'!$G$477,0,$E1150-1)/A29taxstdlife))))</f>
        <v>0</v>
      </c>
      <c r="AV1150" s="251">
        <f ca="1">IF(A29taxstdlife="n/a","n/a",IF(A29taxstdlife="",0,IF(AV$3&gt;(A29stdlife+$E1150),((INDEX('PTRM input'!$G$385:$P$434,A29offset,$E1150)-INDEX('PTRM input'!$G$277:$P$326,A29offset,$E1150))*OFFSET($F$7,0,$E1150))-SUM($G1150:AU1150),(((INDEX('PTRM input'!$G$385:$P$434,A29offset,$E1150)-INDEX('PTRM input'!$G$277:$P$326,A29offset,$E1150))*OFFSET($F$7,0,$E1150))-SUM($G1150:AU1150))*(OFFSET('PTRM input'!$G$477,0,$E1150-1)/A29taxstdlife))))</f>
        <v>0</v>
      </c>
      <c r="AW1150" s="251">
        <f ca="1">IF(A29taxstdlife="n/a","n/a",IF(A29taxstdlife="",0,IF(AW$3&gt;(A29stdlife+$E1150),((INDEX('PTRM input'!$G$385:$P$434,A29offset,$E1150)-INDEX('PTRM input'!$G$277:$P$326,A29offset,$E1150))*OFFSET($F$7,0,$E1150))-SUM($G1150:AV1150),(((INDEX('PTRM input'!$G$385:$P$434,A29offset,$E1150)-INDEX('PTRM input'!$G$277:$P$326,A29offset,$E1150))*OFFSET($F$7,0,$E1150))-SUM($G1150:AV1150))*(OFFSET('PTRM input'!$G$477,0,$E1150-1)/A29taxstdlife))))</f>
        <v>0</v>
      </c>
      <c r="AX1150" s="251">
        <f ca="1">IF(A29taxstdlife="n/a","n/a",IF(A29taxstdlife="",0,IF(AX$3&gt;(A29stdlife+$E1150),((INDEX('PTRM input'!$G$385:$P$434,A29offset,$E1150)-INDEX('PTRM input'!$G$277:$P$326,A29offset,$E1150))*OFFSET($F$7,0,$E1150))-SUM($G1150:AW1150),(((INDEX('PTRM input'!$G$385:$P$434,A29offset,$E1150)-INDEX('PTRM input'!$G$277:$P$326,A29offset,$E1150))*OFFSET($F$7,0,$E1150))-SUM($G1150:AW1150))*(OFFSET('PTRM input'!$G$477,0,$E1150-1)/A29taxstdlife))))</f>
        <v>0</v>
      </c>
      <c r="AY1150" s="251">
        <f ca="1">IF(A29taxstdlife="n/a","n/a",IF(A29taxstdlife="",0,IF(AY$3&gt;(A29stdlife+$E1150),((INDEX('PTRM input'!$G$385:$P$434,A29offset,$E1150)-INDEX('PTRM input'!$G$277:$P$326,A29offset,$E1150))*OFFSET($F$7,0,$E1150))-SUM($G1150:AX1150),(((INDEX('PTRM input'!$G$385:$P$434,A29offset,$E1150)-INDEX('PTRM input'!$G$277:$P$326,A29offset,$E1150))*OFFSET($F$7,0,$E1150))-SUM($G1150:AX1150))*(OFFSET('PTRM input'!$G$477,0,$E1150-1)/A29taxstdlife))))</f>
        <v>0</v>
      </c>
      <c r="AZ1150" s="251">
        <f ca="1">IF(A29taxstdlife="n/a","n/a",IF(A29taxstdlife="",0,IF(AZ$3&gt;(A29stdlife+$E1150),((INDEX('PTRM input'!$G$385:$P$434,A29offset,$E1150)-INDEX('PTRM input'!$G$277:$P$326,A29offset,$E1150))*OFFSET($F$7,0,$E1150))-SUM($G1150:AY1150),(((INDEX('PTRM input'!$G$385:$P$434,A29offset,$E1150)-INDEX('PTRM input'!$G$277:$P$326,A29offset,$E1150))*OFFSET($F$7,0,$E1150))-SUM($G1150:AY1150))*(OFFSET('PTRM input'!$G$477,0,$E1150-1)/A29taxstdlife))))</f>
        <v>0</v>
      </c>
      <c r="BA1150" s="251">
        <f ca="1">IF(A29taxstdlife="n/a","n/a",IF(A29taxstdlife="",0,IF(BA$3&gt;(A29stdlife+$E1150),((INDEX('PTRM input'!$G$385:$P$434,A29offset,$E1150)-INDEX('PTRM input'!$G$277:$P$326,A29offset,$E1150))*OFFSET($F$7,0,$E1150))-SUM($G1150:AZ1150),(((INDEX('PTRM input'!$G$385:$P$434,A29offset,$E1150)-INDEX('PTRM input'!$G$277:$P$326,A29offset,$E1150))*OFFSET($F$7,0,$E1150))-SUM($G1150:AZ1150))*(OFFSET('PTRM input'!$G$477,0,$E1150-1)/A29taxstdlife))))</f>
        <v>0</v>
      </c>
      <c r="BB1150" s="251">
        <f ca="1">IF(A29taxstdlife="n/a","n/a",IF(A29taxstdlife="",0,IF(BB$3&gt;(A29stdlife+$E1150),((INDEX('PTRM input'!$G$385:$P$434,A29offset,$E1150)-INDEX('PTRM input'!$G$277:$P$326,A29offset,$E1150))*OFFSET($F$7,0,$E1150))-SUM($G1150:BA1150),(((INDEX('PTRM input'!$G$385:$P$434,A29offset,$E1150)-INDEX('PTRM input'!$G$277:$P$326,A29offset,$E1150))*OFFSET($F$7,0,$E1150))-SUM($G1150:BA1150))*(OFFSET('PTRM input'!$G$477,0,$E1150-1)/A29taxstdlife))))</f>
        <v>0</v>
      </c>
      <c r="BC1150" s="251">
        <f ca="1">IF(A29taxstdlife="n/a","n/a",IF(A29taxstdlife="",0,IF(BC$3&gt;(A29stdlife+$E1150),((INDEX('PTRM input'!$G$385:$P$434,A29offset,$E1150)-INDEX('PTRM input'!$G$277:$P$326,A29offset,$E1150))*OFFSET($F$7,0,$E1150))-SUM($G1150:BB1150),(((INDEX('PTRM input'!$G$385:$P$434,A29offset,$E1150)-INDEX('PTRM input'!$G$277:$P$326,A29offset,$E1150))*OFFSET($F$7,0,$E1150))-SUM($G1150:BB1150))*(OFFSET('PTRM input'!$G$477,0,$E1150-1)/A29taxstdlife))))</f>
        <v>0</v>
      </c>
      <c r="BD1150" s="251">
        <f ca="1">IF(A29taxstdlife="n/a","n/a",IF(A29taxstdlife="",0,IF(BD$3&gt;(A29stdlife+$E1150),((INDEX('PTRM input'!$G$385:$P$434,A29offset,$E1150)-INDEX('PTRM input'!$G$277:$P$326,A29offset,$E1150))*OFFSET($F$7,0,$E1150))-SUM($G1150:BC1150),(((INDEX('PTRM input'!$G$385:$P$434,A29offset,$E1150)-INDEX('PTRM input'!$G$277:$P$326,A29offset,$E1150))*OFFSET($F$7,0,$E1150))-SUM($G1150:BC1150))*(OFFSET('PTRM input'!$G$477,0,$E1150-1)/A29taxstdlife))))</f>
        <v>0</v>
      </c>
      <c r="BE1150" s="251">
        <f ca="1">IF(A29taxstdlife="n/a","n/a",IF(A29taxstdlife="",0,IF(BE$3&gt;(A29stdlife+$E1150),((INDEX('PTRM input'!$G$385:$P$434,A29offset,$E1150)-INDEX('PTRM input'!$G$277:$P$326,A29offset,$E1150))*OFFSET($F$7,0,$E1150))-SUM($G1150:BD1150),(((INDEX('PTRM input'!$G$385:$P$434,A29offset,$E1150)-INDEX('PTRM input'!$G$277:$P$326,A29offset,$E1150))*OFFSET($F$7,0,$E1150))-SUM($G1150:BD1150))*(OFFSET('PTRM input'!$G$477,0,$E1150-1)/A29taxstdlife))))</f>
        <v>0</v>
      </c>
      <c r="BF1150" s="251">
        <f ca="1">IF(A29taxstdlife="n/a","n/a",IF(A29taxstdlife="",0,IF(BF$3&gt;(A29stdlife+$E1150),((INDEX('PTRM input'!$G$385:$P$434,A29offset,$E1150)-INDEX('PTRM input'!$G$277:$P$326,A29offset,$E1150))*OFFSET($F$7,0,$E1150))-SUM($G1150:BE1150),(((INDEX('PTRM input'!$G$385:$P$434,A29offset,$E1150)-INDEX('PTRM input'!$G$277:$P$326,A29offset,$E1150))*OFFSET($F$7,0,$E1150))-SUM($G1150:BE1150))*(OFFSET('PTRM input'!$G$477,0,$E1150-1)/A29taxstdlife))))</f>
        <v>0</v>
      </c>
      <c r="BG1150" s="251">
        <f ca="1">IF(A29taxstdlife="n/a","n/a",IF(A29taxstdlife="",0,IF(BG$3&gt;(A29stdlife+$E1150),((INDEX('PTRM input'!$G$385:$P$434,A29offset,$E1150)-INDEX('PTRM input'!$G$277:$P$326,A29offset,$E1150))*OFFSET($F$7,0,$E1150))-SUM($G1150:BF1150),(((INDEX('PTRM input'!$G$385:$P$434,A29offset,$E1150)-INDEX('PTRM input'!$G$277:$P$326,A29offset,$E1150))*OFFSET($F$7,0,$E1150))-SUM($G1150:BF1150))*(OFFSET('PTRM input'!$G$477,0,$E1150-1)/A29taxstdlife))))</f>
        <v>0</v>
      </c>
      <c r="BH1150" s="251">
        <f ca="1">IF(A29taxstdlife="n/a","n/a",IF(A29taxstdlife="",0,IF(BH$3&gt;(A29stdlife+$E1150),((INDEX('PTRM input'!$G$385:$P$434,A29offset,$E1150)-INDEX('PTRM input'!$G$277:$P$326,A29offset,$E1150))*OFFSET($F$7,0,$E1150))-SUM($G1150:BG1150),(((INDEX('PTRM input'!$G$385:$P$434,A29offset,$E1150)-INDEX('PTRM input'!$G$277:$P$326,A29offset,$E1150))*OFFSET($F$7,0,$E1150))-SUM($G1150:BG1150))*(OFFSET('PTRM input'!$G$477,0,$E1150-1)/A29taxstdlife))))</f>
        <v>0</v>
      </c>
      <c r="BI1150" s="251">
        <f ca="1">IF(A29taxstdlife="n/a","n/a",IF(A29taxstdlife="",0,IF(BI$3&gt;(A29stdlife+$E1150),((INDEX('PTRM input'!$G$385:$P$434,A29offset,$E1150)-INDEX('PTRM input'!$G$277:$P$326,A29offset,$E1150))*OFFSET($F$7,0,$E1150))-SUM($G1150:BH1150),(((INDEX('PTRM input'!$G$385:$P$434,A29offset,$E1150)-INDEX('PTRM input'!$G$277:$P$326,A29offset,$E1150))*OFFSET($F$7,0,$E1150))-SUM($G1150:BH1150))*(OFFSET('PTRM input'!$G$477,0,$E1150-1)/A29taxstdlife))))</f>
        <v>0</v>
      </c>
      <c r="BJ1150" s="116"/>
      <c r="BK1150" s="116"/>
      <c r="BL1150" s="116"/>
      <c r="BM1150" s="116"/>
    </row>
    <row r="1151" spans="1:65" ht="12.75" hidden="1" customHeight="1" outlineLevel="2">
      <c r="A1151" s="366"/>
      <c r="B1151" s="19"/>
      <c r="C1151" s="18"/>
      <c r="D1151" s="760"/>
      <c r="E1151" s="86">
        <v>6</v>
      </c>
      <c r="F1151" s="356"/>
      <c r="G1151" s="434"/>
      <c r="H1151" s="435"/>
      <c r="I1151" s="435"/>
      <c r="J1151" s="435"/>
      <c r="K1151" s="435"/>
      <c r="L1151" s="619"/>
      <c r="M1151" s="251">
        <f ca="1">IF(A29taxstdlife="n/a","n/a",IF(A29taxstdlife="",0,IF(M$3&gt;(A29stdlife+$E1151),((INDEX('PTRM input'!$G$385:$P$434,A29offset,$E1151)-INDEX('PTRM input'!$G$277:$P$326,A29offset,$E1151))*OFFSET($F$7,0,$E1151))-SUM($G1151:L1151),(((INDEX('PTRM input'!$G$385:$P$434,A29offset,$E1151)-INDEX('PTRM input'!$G$277:$P$326,A29offset,$E1151))*OFFSET($F$7,0,$E1151))-SUM($G1151:L1151))*(OFFSET('PTRM input'!$G$477,0,$E1151-1)/A29taxstdlife))))</f>
        <v>0</v>
      </c>
      <c r="N1151" s="251">
        <f ca="1">IF(A29taxstdlife="n/a","n/a",IF(A29taxstdlife="",0,IF(N$3&gt;(A29stdlife+$E1151),((INDEX('PTRM input'!$G$385:$P$434,A29offset,$E1151)-INDEX('PTRM input'!$G$277:$P$326,A29offset,$E1151))*OFFSET($F$7,0,$E1151))-SUM($G1151:M1151),(((INDEX('PTRM input'!$G$385:$P$434,A29offset,$E1151)-INDEX('PTRM input'!$G$277:$P$326,A29offset,$E1151))*OFFSET($F$7,0,$E1151))-SUM($G1151:M1151))*(OFFSET('PTRM input'!$G$477,0,$E1151-1)/A29taxstdlife))))</f>
        <v>0</v>
      </c>
      <c r="O1151" s="251">
        <f ca="1">IF(A29taxstdlife="n/a","n/a",IF(A29taxstdlife="",0,IF(O$3&gt;(A29stdlife+$E1151),((INDEX('PTRM input'!$G$385:$P$434,A29offset,$E1151)-INDEX('PTRM input'!$G$277:$P$326,A29offset,$E1151))*OFFSET($F$7,0,$E1151))-SUM($G1151:N1151),(((INDEX('PTRM input'!$G$385:$P$434,A29offset,$E1151)-INDEX('PTRM input'!$G$277:$P$326,A29offset,$E1151))*OFFSET($F$7,0,$E1151))-SUM($G1151:N1151))*(OFFSET('PTRM input'!$G$477,0,$E1151-1)/A29taxstdlife))))</f>
        <v>0</v>
      </c>
      <c r="P1151" s="251">
        <f ca="1">IF(A29taxstdlife="n/a","n/a",IF(A29taxstdlife="",0,IF(P$3&gt;(A29stdlife+$E1151),((INDEX('PTRM input'!$G$385:$P$434,A29offset,$E1151)-INDEX('PTRM input'!$G$277:$P$326,A29offset,$E1151))*OFFSET($F$7,0,$E1151))-SUM($G1151:O1151),(((INDEX('PTRM input'!$G$385:$P$434,A29offset,$E1151)-INDEX('PTRM input'!$G$277:$P$326,A29offset,$E1151))*OFFSET($F$7,0,$E1151))-SUM($G1151:O1151))*(OFFSET('PTRM input'!$G$477,0,$E1151-1)/A29taxstdlife))))</f>
        <v>0</v>
      </c>
      <c r="Q1151" s="251">
        <f ca="1">IF(A29taxstdlife="n/a","n/a",IF(A29taxstdlife="",0,IF(Q$3&gt;(A29stdlife+$E1151),((INDEX('PTRM input'!$G$385:$P$434,A29offset,$E1151)-INDEX('PTRM input'!$G$277:$P$326,A29offset,$E1151))*OFFSET($F$7,0,$E1151))-SUM($G1151:P1151),(((INDEX('PTRM input'!$G$385:$P$434,A29offset,$E1151)-INDEX('PTRM input'!$G$277:$P$326,A29offset,$E1151))*OFFSET($F$7,0,$E1151))-SUM($G1151:P1151))*(OFFSET('PTRM input'!$G$477,0,$E1151-1)/A29taxstdlife))))</f>
        <v>0</v>
      </c>
      <c r="R1151" s="251">
        <f ca="1">IF(A29taxstdlife="n/a","n/a",IF(A29taxstdlife="",0,IF(R$3&gt;(A29stdlife+$E1151),((INDEX('PTRM input'!$G$385:$P$434,A29offset,$E1151)-INDEX('PTRM input'!$G$277:$P$326,A29offset,$E1151))*OFFSET($F$7,0,$E1151))-SUM($G1151:Q1151),(((INDEX('PTRM input'!$G$385:$P$434,A29offset,$E1151)-INDEX('PTRM input'!$G$277:$P$326,A29offset,$E1151))*OFFSET($F$7,0,$E1151))-SUM($G1151:Q1151))*(OFFSET('PTRM input'!$G$477,0,$E1151-1)/A29taxstdlife))))</f>
        <v>0</v>
      </c>
      <c r="S1151" s="251">
        <f ca="1">IF(A29taxstdlife="n/a","n/a",IF(A29taxstdlife="",0,IF(S$3&gt;(A29stdlife+$E1151),((INDEX('PTRM input'!$G$385:$P$434,A29offset,$E1151)-INDEX('PTRM input'!$G$277:$P$326,A29offset,$E1151))*OFFSET($F$7,0,$E1151))-SUM($G1151:R1151),(((INDEX('PTRM input'!$G$385:$P$434,A29offset,$E1151)-INDEX('PTRM input'!$G$277:$P$326,A29offset,$E1151))*OFFSET($F$7,0,$E1151))-SUM($G1151:R1151))*(OFFSET('PTRM input'!$G$477,0,$E1151-1)/A29taxstdlife))))</f>
        <v>0</v>
      </c>
      <c r="T1151" s="251">
        <f ca="1">IF(A29taxstdlife="n/a","n/a",IF(A29taxstdlife="",0,IF(T$3&gt;(A29stdlife+$E1151),((INDEX('PTRM input'!$G$385:$P$434,A29offset,$E1151)-INDEX('PTRM input'!$G$277:$P$326,A29offset,$E1151))*OFFSET($F$7,0,$E1151))-SUM($G1151:S1151),(((INDEX('PTRM input'!$G$385:$P$434,A29offset,$E1151)-INDEX('PTRM input'!$G$277:$P$326,A29offset,$E1151))*OFFSET($F$7,0,$E1151))-SUM($G1151:S1151))*(OFFSET('PTRM input'!$G$477,0,$E1151-1)/A29taxstdlife))))</f>
        <v>0</v>
      </c>
      <c r="U1151" s="251">
        <f ca="1">IF(A29taxstdlife="n/a","n/a",IF(A29taxstdlife="",0,IF(U$3&gt;(A29stdlife+$E1151),((INDEX('PTRM input'!$G$385:$P$434,A29offset,$E1151)-INDEX('PTRM input'!$G$277:$P$326,A29offset,$E1151))*OFFSET($F$7,0,$E1151))-SUM($G1151:T1151),(((INDEX('PTRM input'!$G$385:$P$434,A29offset,$E1151)-INDEX('PTRM input'!$G$277:$P$326,A29offset,$E1151))*OFFSET($F$7,0,$E1151))-SUM($G1151:T1151))*(OFFSET('PTRM input'!$G$477,0,$E1151-1)/A29taxstdlife))))</f>
        <v>0</v>
      </c>
      <c r="V1151" s="251">
        <f ca="1">IF(A29taxstdlife="n/a","n/a",IF(A29taxstdlife="",0,IF(V$3&gt;(A29stdlife+$E1151),((INDEX('PTRM input'!$G$385:$P$434,A29offset,$E1151)-INDEX('PTRM input'!$G$277:$P$326,A29offset,$E1151))*OFFSET($F$7,0,$E1151))-SUM($G1151:U1151),(((INDEX('PTRM input'!$G$385:$P$434,A29offset,$E1151)-INDEX('PTRM input'!$G$277:$P$326,A29offset,$E1151))*OFFSET($F$7,0,$E1151))-SUM($G1151:U1151))*(OFFSET('PTRM input'!$G$477,0,$E1151-1)/A29taxstdlife))))</f>
        <v>0</v>
      </c>
      <c r="W1151" s="251">
        <f ca="1">IF(A29taxstdlife="n/a","n/a",IF(A29taxstdlife="",0,IF(W$3&gt;(A29stdlife+$E1151),((INDEX('PTRM input'!$G$385:$P$434,A29offset,$E1151)-INDEX('PTRM input'!$G$277:$P$326,A29offset,$E1151))*OFFSET($F$7,0,$E1151))-SUM($G1151:V1151),(((INDEX('PTRM input'!$G$385:$P$434,A29offset,$E1151)-INDEX('PTRM input'!$G$277:$P$326,A29offset,$E1151))*OFFSET($F$7,0,$E1151))-SUM($G1151:V1151))*(OFFSET('PTRM input'!$G$477,0,$E1151-1)/A29taxstdlife))))</f>
        <v>0</v>
      </c>
      <c r="X1151" s="251">
        <f ca="1">IF(A29taxstdlife="n/a","n/a",IF(A29taxstdlife="",0,IF(X$3&gt;(A29stdlife+$E1151),((INDEX('PTRM input'!$G$385:$P$434,A29offset,$E1151)-INDEX('PTRM input'!$G$277:$P$326,A29offset,$E1151))*OFFSET($F$7,0,$E1151))-SUM($G1151:W1151),(((INDEX('PTRM input'!$G$385:$P$434,A29offset,$E1151)-INDEX('PTRM input'!$G$277:$P$326,A29offset,$E1151))*OFFSET($F$7,0,$E1151))-SUM($G1151:W1151))*(OFFSET('PTRM input'!$G$477,0,$E1151-1)/A29taxstdlife))))</f>
        <v>0</v>
      </c>
      <c r="Y1151" s="251">
        <f ca="1">IF(A29taxstdlife="n/a","n/a",IF(A29taxstdlife="",0,IF(Y$3&gt;(A29stdlife+$E1151),((INDEX('PTRM input'!$G$385:$P$434,A29offset,$E1151)-INDEX('PTRM input'!$G$277:$P$326,A29offset,$E1151))*OFFSET($F$7,0,$E1151))-SUM($G1151:X1151),(((INDEX('PTRM input'!$G$385:$P$434,A29offset,$E1151)-INDEX('PTRM input'!$G$277:$P$326,A29offset,$E1151))*OFFSET($F$7,0,$E1151))-SUM($G1151:X1151))*(OFFSET('PTRM input'!$G$477,0,$E1151-1)/A29taxstdlife))))</f>
        <v>0</v>
      </c>
      <c r="Z1151" s="251">
        <f ca="1">IF(A29taxstdlife="n/a","n/a",IF(A29taxstdlife="",0,IF(Z$3&gt;(A29stdlife+$E1151),((INDEX('PTRM input'!$G$385:$P$434,A29offset,$E1151)-INDEX('PTRM input'!$G$277:$P$326,A29offset,$E1151))*OFFSET($F$7,0,$E1151))-SUM($G1151:Y1151),(((INDEX('PTRM input'!$G$385:$P$434,A29offset,$E1151)-INDEX('PTRM input'!$G$277:$P$326,A29offset,$E1151))*OFFSET($F$7,0,$E1151))-SUM($G1151:Y1151))*(OFFSET('PTRM input'!$G$477,0,$E1151-1)/A29taxstdlife))))</f>
        <v>0</v>
      </c>
      <c r="AA1151" s="251">
        <f ca="1">IF(A29taxstdlife="n/a","n/a",IF(A29taxstdlife="",0,IF(AA$3&gt;(A29stdlife+$E1151),((INDEX('PTRM input'!$G$385:$P$434,A29offset,$E1151)-INDEX('PTRM input'!$G$277:$P$326,A29offset,$E1151))*OFFSET($F$7,0,$E1151))-SUM($G1151:Z1151),(((INDEX('PTRM input'!$G$385:$P$434,A29offset,$E1151)-INDEX('PTRM input'!$G$277:$P$326,A29offset,$E1151))*OFFSET($F$7,0,$E1151))-SUM($G1151:Z1151))*(OFFSET('PTRM input'!$G$477,0,$E1151-1)/A29taxstdlife))))</f>
        <v>0</v>
      </c>
      <c r="AB1151" s="251">
        <f ca="1">IF(A29taxstdlife="n/a","n/a",IF(A29taxstdlife="",0,IF(AB$3&gt;(A29stdlife+$E1151),((INDEX('PTRM input'!$G$385:$P$434,A29offset,$E1151)-INDEX('PTRM input'!$G$277:$P$326,A29offset,$E1151))*OFFSET($F$7,0,$E1151))-SUM($G1151:AA1151),(((INDEX('PTRM input'!$G$385:$P$434,A29offset,$E1151)-INDEX('PTRM input'!$G$277:$P$326,A29offset,$E1151))*OFFSET($F$7,0,$E1151))-SUM($G1151:AA1151))*(OFFSET('PTRM input'!$G$477,0,$E1151-1)/A29taxstdlife))))</f>
        <v>0</v>
      </c>
      <c r="AC1151" s="251">
        <f ca="1">IF(A29taxstdlife="n/a","n/a",IF(A29taxstdlife="",0,IF(AC$3&gt;(A29stdlife+$E1151),((INDEX('PTRM input'!$G$385:$P$434,A29offset,$E1151)-INDEX('PTRM input'!$G$277:$P$326,A29offset,$E1151))*OFFSET($F$7,0,$E1151))-SUM($G1151:AB1151),(((INDEX('PTRM input'!$G$385:$P$434,A29offset,$E1151)-INDEX('PTRM input'!$G$277:$P$326,A29offset,$E1151))*OFFSET($F$7,0,$E1151))-SUM($G1151:AB1151))*(OFFSET('PTRM input'!$G$477,0,$E1151-1)/A29taxstdlife))))</f>
        <v>0</v>
      </c>
      <c r="AD1151" s="251">
        <f ca="1">IF(A29taxstdlife="n/a","n/a",IF(A29taxstdlife="",0,IF(AD$3&gt;(A29stdlife+$E1151),((INDEX('PTRM input'!$G$385:$P$434,A29offset,$E1151)-INDEX('PTRM input'!$G$277:$P$326,A29offset,$E1151))*OFFSET($F$7,0,$E1151))-SUM($G1151:AC1151),(((INDEX('PTRM input'!$G$385:$P$434,A29offset,$E1151)-INDEX('PTRM input'!$G$277:$P$326,A29offset,$E1151))*OFFSET($F$7,0,$E1151))-SUM($G1151:AC1151))*(OFFSET('PTRM input'!$G$477,0,$E1151-1)/A29taxstdlife))))</f>
        <v>0</v>
      </c>
      <c r="AE1151" s="251">
        <f ca="1">IF(A29taxstdlife="n/a","n/a",IF(A29taxstdlife="",0,IF(AE$3&gt;(A29stdlife+$E1151),((INDEX('PTRM input'!$G$385:$P$434,A29offset,$E1151)-INDEX('PTRM input'!$G$277:$P$326,A29offset,$E1151))*OFFSET($F$7,0,$E1151))-SUM($G1151:AD1151),(((INDEX('PTRM input'!$G$385:$P$434,A29offset,$E1151)-INDEX('PTRM input'!$G$277:$P$326,A29offset,$E1151))*OFFSET($F$7,0,$E1151))-SUM($G1151:AD1151))*(OFFSET('PTRM input'!$G$477,0,$E1151-1)/A29taxstdlife))))</f>
        <v>0</v>
      </c>
      <c r="AF1151" s="251">
        <f ca="1">IF(A29taxstdlife="n/a","n/a",IF(A29taxstdlife="",0,IF(AF$3&gt;(A29stdlife+$E1151),((INDEX('PTRM input'!$G$385:$P$434,A29offset,$E1151)-INDEX('PTRM input'!$G$277:$P$326,A29offset,$E1151))*OFFSET($F$7,0,$E1151))-SUM($G1151:AE1151),(((INDEX('PTRM input'!$G$385:$P$434,A29offset,$E1151)-INDEX('PTRM input'!$G$277:$P$326,A29offset,$E1151))*OFFSET($F$7,0,$E1151))-SUM($G1151:AE1151))*(OFFSET('PTRM input'!$G$477,0,$E1151-1)/A29taxstdlife))))</f>
        <v>0</v>
      </c>
      <c r="AG1151" s="251">
        <f ca="1">IF(A29taxstdlife="n/a","n/a",IF(A29taxstdlife="",0,IF(AG$3&gt;(A29stdlife+$E1151),((INDEX('PTRM input'!$G$385:$P$434,A29offset,$E1151)-INDEX('PTRM input'!$G$277:$P$326,A29offset,$E1151))*OFFSET($F$7,0,$E1151))-SUM($G1151:AF1151),(((INDEX('PTRM input'!$G$385:$P$434,A29offset,$E1151)-INDEX('PTRM input'!$G$277:$P$326,A29offset,$E1151))*OFFSET($F$7,0,$E1151))-SUM($G1151:AF1151))*(OFFSET('PTRM input'!$G$477,0,$E1151-1)/A29taxstdlife))))</f>
        <v>0</v>
      </c>
      <c r="AH1151" s="251">
        <f ca="1">IF(A29taxstdlife="n/a","n/a",IF(A29taxstdlife="",0,IF(AH$3&gt;(A29stdlife+$E1151),((INDEX('PTRM input'!$G$385:$P$434,A29offset,$E1151)-INDEX('PTRM input'!$G$277:$P$326,A29offset,$E1151))*OFFSET($F$7,0,$E1151))-SUM($G1151:AG1151),(((INDEX('PTRM input'!$G$385:$P$434,A29offset,$E1151)-INDEX('PTRM input'!$G$277:$P$326,A29offset,$E1151))*OFFSET($F$7,0,$E1151))-SUM($G1151:AG1151))*(OFFSET('PTRM input'!$G$477,0,$E1151-1)/A29taxstdlife))))</f>
        <v>0</v>
      </c>
      <c r="AI1151" s="251">
        <f ca="1">IF(A29taxstdlife="n/a","n/a",IF(A29taxstdlife="",0,IF(AI$3&gt;(A29stdlife+$E1151),((INDEX('PTRM input'!$G$385:$P$434,A29offset,$E1151)-INDEX('PTRM input'!$G$277:$P$326,A29offset,$E1151))*OFFSET($F$7,0,$E1151))-SUM($G1151:AH1151),(((INDEX('PTRM input'!$G$385:$P$434,A29offset,$E1151)-INDEX('PTRM input'!$G$277:$P$326,A29offset,$E1151))*OFFSET($F$7,0,$E1151))-SUM($G1151:AH1151))*(OFFSET('PTRM input'!$G$477,0,$E1151-1)/A29taxstdlife))))</f>
        <v>0</v>
      </c>
      <c r="AJ1151" s="251">
        <f ca="1">IF(A29taxstdlife="n/a","n/a",IF(A29taxstdlife="",0,IF(AJ$3&gt;(A29stdlife+$E1151),((INDEX('PTRM input'!$G$385:$P$434,A29offset,$E1151)-INDEX('PTRM input'!$G$277:$P$326,A29offset,$E1151))*OFFSET($F$7,0,$E1151))-SUM($G1151:AI1151),(((INDEX('PTRM input'!$G$385:$P$434,A29offset,$E1151)-INDEX('PTRM input'!$G$277:$P$326,A29offset,$E1151))*OFFSET($F$7,0,$E1151))-SUM($G1151:AI1151))*(OFFSET('PTRM input'!$G$477,0,$E1151-1)/A29taxstdlife))))</f>
        <v>0</v>
      </c>
      <c r="AK1151" s="251">
        <f ca="1">IF(A29taxstdlife="n/a","n/a",IF(A29taxstdlife="",0,IF(AK$3&gt;(A29stdlife+$E1151),((INDEX('PTRM input'!$G$385:$P$434,A29offset,$E1151)-INDEX('PTRM input'!$G$277:$P$326,A29offset,$E1151))*OFFSET($F$7,0,$E1151))-SUM($G1151:AJ1151),(((INDEX('PTRM input'!$G$385:$P$434,A29offset,$E1151)-INDEX('PTRM input'!$G$277:$P$326,A29offset,$E1151))*OFFSET($F$7,0,$E1151))-SUM($G1151:AJ1151))*(OFFSET('PTRM input'!$G$477,0,$E1151-1)/A29taxstdlife))))</f>
        <v>0</v>
      </c>
      <c r="AL1151" s="251">
        <f ca="1">IF(A29taxstdlife="n/a","n/a",IF(A29taxstdlife="",0,IF(AL$3&gt;(A29stdlife+$E1151),((INDEX('PTRM input'!$G$385:$P$434,A29offset,$E1151)-INDEX('PTRM input'!$G$277:$P$326,A29offset,$E1151))*OFFSET($F$7,0,$E1151))-SUM($G1151:AK1151),(((INDEX('PTRM input'!$G$385:$P$434,A29offset,$E1151)-INDEX('PTRM input'!$G$277:$P$326,A29offset,$E1151))*OFFSET($F$7,0,$E1151))-SUM($G1151:AK1151))*(OFFSET('PTRM input'!$G$477,0,$E1151-1)/A29taxstdlife))))</f>
        <v>0</v>
      </c>
      <c r="AM1151" s="251">
        <f ca="1">IF(A29taxstdlife="n/a","n/a",IF(A29taxstdlife="",0,IF(AM$3&gt;(A29stdlife+$E1151),((INDEX('PTRM input'!$G$385:$P$434,A29offset,$E1151)-INDEX('PTRM input'!$G$277:$P$326,A29offset,$E1151))*OFFSET($F$7,0,$E1151))-SUM($G1151:AL1151),(((INDEX('PTRM input'!$G$385:$P$434,A29offset,$E1151)-INDEX('PTRM input'!$G$277:$P$326,A29offset,$E1151))*OFFSET($F$7,0,$E1151))-SUM($G1151:AL1151))*(OFFSET('PTRM input'!$G$477,0,$E1151-1)/A29taxstdlife))))</f>
        <v>0</v>
      </c>
      <c r="AN1151" s="251">
        <f ca="1">IF(A29taxstdlife="n/a","n/a",IF(A29taxstdlife="",0,IF(AN$3&gt;(A29stdlife+$E1151),((INDEX('PTRM input'!$G$385:$P$434,A29offset,$E1151)-INDEX('PTRM input'!$G$277:$P$326,A29offset,$E1151))*OFFSET($F$7,0,$E1151))-SUM($G1151:AM1151),(((INDEX('PTRM input'!$G$385:$P$434,A29offset,$E1151)-INDEX('PTRM input'!$G$277:$P$326,A29offset,$E1151))*OFFSET($F$7,0,$E1151))-SUM($G1151:AM1151))*(OFFSET('PTRM input'!$G$477,0,$E1151-1)/A29taxstdlife))))</f>
        <v>0</v>
      </c>
      <c r="AO1151" s="251">
        <f ca="1">IF(A29taxstdlife="n/a","n/a",IF(A29taxstdlife="",0,IF(AO$3&gt;(A29stdlife+$E1151),((INDEX('PTRM input'!$G$385:$P$434,A29offset,$E1151)-INDEX('PTRM input'!$G$277:$P$326,A29offset,$E1151))*OFFSET($F$7,0,$E1151))-SUM($G1151:AN1151),(((INDEX('PTRM input'!$G$385:$P$434,A29offset,$E1151)-INDEX('PTRM input'!$G$277:$P$326,A29offset,$E1151))*OFFSET($F$7,0,$E1151))-SUM($G1151:AN1151))*(OFFSET('PTRM input'!$G$477,0,$E1151-1)/A29taxstdlife))))</f>
        <v>0</v>
      </c>
      <c r="AP1151" s="251">
        <f ca="1">IF(A29taxstdlife="n/a","n/a",IF(A29taxstdlife="",0,IF(AP$3&gt;(A29stdlife+$E1151),((INDEX('PTRM input'!$G$385:$P$434,A29offset,$E1151)-INDEX('PTRM input'!$G$277:$P$326,A29offset,$E1151))*OFFSET($F$7,0,$E1151))-SUM($G1151:AO1151),(((INDEX('PTRM input'!$G$385:$P$434,A29offset,$E1151)-INDEX('PTRM input'!$G$277:$P$326,A29offset,$E1151))*OFFSET($F$7,0,$E1151))-SUM($G1151:AO1151))*(OFFSET('PTRM input'!$G$477,0,$E1151-1)/A29taxstdlife))))</f>
        <v>0</v>
      </c>
      <c r="AQ1151" s="251">
        <f ca="1">IF(A29taxstdlife="n/a","n/a",IF(A29taxstdlife="",0,IF(AQ$3&gt;(A29stdlife+$E1151),((INDEX('PTRM input'!$G$385:$P$434,A29offset,$E1151)-INDEX('PTRM input'!$G$277:$P$326,A29offset,$E1151))*OFFSET($F$7,0,$E1151))-SUM($G1151:AP1151),(((INDEX('PTRM input'!$G$385:$P$434,A29offset,$E1151)-INDEX('PTRM input'!$G$277:$P$326,A29offset,$E1151))*OFFSET($F$7,0,$E1151))-SUM($G1151:AP1151))*(OFFSET('PTRM input'!$G$477,0,$E1151-1)/A29taxstdlife))))</f>
        <v>0</v>
      </c>
      <c r="AR1151" s="251">
        <f ca="1">IF(A29taxstdlife="n/a","n/a",IF(A29taxstdlife="",0,IF(AR$3&gt;(A29stdlife+$E1151),((INDEX('PTRM input'!$G$385:$P$434,A29offset,$E1151)-INDEX('PTRM input'!$G$277:$P$326,A29offset,$E1151))*OFFSET($F$7,0,$E1151))-SUM($G1151:AQ1151),(((INDEX('PTRM input'!$G$385:$P$434,A29offset,$E1151)-INDEX('PTRM input'!$G$277:$P$326,A29offset,$E1151))*OFFSET($F$7,0,$E1151))-SUM($G1151:AQ1151))*(OFFSET('PTRM input'!$G$477,0,$E1151-1)/A29taxstdlife))))</f>
        <v>0</v>
      </c>
      <c r="AS1151" s="251">
        <f ca="1">IF(A29taxstdlife="n/a","n/a",IF(A29taxstdlife="",0,IF(AS$3&gt;(A29stdlife+$E1151),((INDEX('PTRM input'!$G$385:$P$434,A29offset,$E1151)-INDEX('PTRM input'!$G$277:$P$326,A29offset,$E1151))*OFFSET($F$7,0,$E1151))-SUM($G1151:AR1151),(((INDEX('PTRM input'!$G$385:$P$434,A29offset,$E1151)-INDEX('PTRM input'!$G$277:$P$326,A29offset,$E1151))*OFFSET($F$7,0,$E1151))-SUM($G1151:AR1151))*(OFFSET('PTRM input'!$G$477,0,$E1151-1)/A29taxstdlife))))</f>
        <v>0</v>
      </c>
      <c r="AT1151" s="251">
        <f ca="1">IF(A29taxstdlife="n/a","n/a",IF(A29taxstdlife="",0,IF(AT$3&gt;(A29stdlife+$E1151),((INDEX('PTRM input'!$G$385:$P$434,A29offset,$E1151)-INDEX('PTRM input'!$G$277:$P$326,A29offset,$E1151))*OFFSET($F$7,0,$E1151))-SUM($G1151:AS1151),(((INDEX('PTRM input'!$G$385:$P$434,A29offset,$E1151)-INDEX('PTRM input'!$G$277:$P$326,A29offset,$E1151))*OFFSET($F$7,0,$E1151))-SUM($G1151:AS1151))*(OFFSET('PTRM input'!$G$477,0,$E1151-1)/A29taxstdlife))))</f>
        <v>0</v>
      </c>
      <c r="AU1151" s="251">
        <f ca="1">IF(A29taxstdlife="n/a","n/a",IF(A29taxstdlife="",0,IF(AU$3&gt;(A29stdlife+$E1151),((INDEX('PTRM input'!$G$385:$P$434,A29offset,$E1151)-INDEX('PTRM input'!$G$277:$P$326,A29offset,$E1151))*OFFSET($F$7,0,$E1151))-SUM($G1151:AT1151),(((INDEX('PTRM input'!$G$385:$P$434,A29offset,$E1151)-INDEX('PTRM input'!$G$277:$P$326,A29offset,$E1151))*OFFSET($F$7,0,$E1151))-SUM($G1151:AT1151))*(OFFSET('PTRM input'!$G$477,0,$E1151-1)/A29taxstdlife))))</f>
        <v>0</v>
      </c>
      <c r="AV1151" s="251">
        <f ca="1">IF(A29taxstdlife="n/a","n/a",IF(A29taxstdlife="",0,IF(AV$3&gt;(A29stdlife+$E1151),((INDEX('PTRM input'!$G$385:$P$434,A29offset,$E1151)-INDEX('PTRM input'!$G$277:$P$326,A29offset,$E1151))*OFFSET($F$7,0,$E1151))-SUM($G1151:AU1151),(((INDEX('PTRM input'!$G$385:$P$434,A29offset,$E1151)-INDEX('PTRM input'!$G$277:$P$326,A29offset,$E1151))*OFFSET($F$7,0,$E1151))-SUM($G1151:AU1151))*(OFFSET('PTRM input'!$G$477,0,$E1151-1)/A29taxstdlife))))</f>
        <v>0</v>
      </c>
      <c r="AW1151" s="251">
        <f ca="1">IF(A29taxstdlife="n/a","n/a",IF(A29taxstdlife="",0,IF(AW$3&gt;(A29stdlife+$E1151),((INDEX('PTRM input'!$G$385:$P$434,A29offset,$E1151)-INDEX('PTRM input'!$G$277:$P$326,A29offset,$E1151))*OFFSET($F$7,0,$E1151))-SUM($G1151:AV1151),(((INDEX('PTRM input'!$G$385:$P$434,A29offset,$E1151)-INDEX('PTRM input'!$G$277:$P$326,A29offset,$E1151))*OFFSET($F$7,0,$E1151))-SUM($G1151:AV1151))*(OFFSET('PTRM input'!$G$477,0,$E1151-1)/A29taxstdlife))))</f>
        <v>0</v>
      </c>
      <c r="AX1151" s="251">
        <f ca="1">IF(A29taxstdlife="n/a","n/a",IF(A29taxstdlife="",0,IF(AX$3&gt;(A29stdlife+$E1151),((INDEX('PTRM input'!$G$385:$P$434,A29offset,$E1151)-INDEX('PTRM input'!$G$277:$P$326,A29offset,$E1151))*OFFSET($F$7,0,$E1151))-SUM($G1151:AW1151),(((INDEX('PTRM input'!$G$385:$P$434,A29offset,$E1151)-INDEX('PTRM input'!$G$277:$P$326,A29offset,$E1151))*OFFSET($F$7,0,$E1151))-SUM($G1151:AW1151))*(OFFSET('PTRM input'!$G$477,0,$E1151-1)/A29taxstdlife))))</f>
        <v>0</v>
      </c>
      <c r="AY1151" s="251">
        <f ca="1">IF(A29taxstdlife="n/a","n/a",IF(A29taxstdlife="",0,IF(AY$3&gt;(A29stdlife+$E1151),((INDEX('PTRM input'!$G$385:$P$434,A29offset,$E1151)-INDEX('PTRM input'!$G$277:$P$326,A29offset,$E1151))*OFFSET($F$7,0,$E1151))-SUM($G1151:AX1151),(((INDEX('PTRM input'!$G$385:$P$434,A29offset,$E1151)-INDEX('PTRM input'!$G$277:$P$326,A29offset,$E1151))*OFFSET($F$7,0,$E1151))-SUM($G1151:AX1151))*(OFFSET('PTRM input'!$G$477,0,$E1151-1)/A29taxstdlife))))</f>
        <v>0</v>
      </c>
      <c r="AZ1151" s="251">
        <f ca="1">IF(A29taxstdlife="n/a","n/a",IF(A29taxstdlife="",0,IF(AZ$3&gt;(A29stdlife+$E1151),((INDEX('PTRM input'!$G$385:$P$434,A29offset,$E1151)-INDEX('PTRM input'!$G$277:$P$326,A29offset,$E1151))*OFFSET($F$7,0,$E1151))-SUM($G1151:AY1151),(((INDEX('PTRM input'!$G$385:$P$434,A29offset,$E1151)-INDEX('PTRM input'!$G$277:$P$326,A29offset,$E1151))*OFFSET($F$7,0,$E1151))-SUM($G1151:AY1151))*(OFFSET('PTRM input'!$G$477,0,$E1151-1)/A29taxstdlife))))</f>
        <v>0</v>
      </c>
      <c r="BA1151" s="251">
        <f ca="1">IF(A29taxstdlife="n/a","n/a",IF(A29taxstdlife="",0,IF(BA$3&gt;(A29stdlife+$E1151),((INDEX('PTRM input'!$G$385:$P$434,A29offset,$E1151)-INDEX('PTRM input'!$G$277:$P$326,A29offset,$E1151))*OFFSET($F$7,0,$E1151))-SUM($G1151:AZ1151),(((INDEX('PTRM input'!$G$385:$P$434,A29offset,$E1151)-INDEX('PTRM input'!$G$277:$P$326,A29offset,$E1151))*OFFSET($F$7,0,$E1151))-SUM($G1151:AZ1151))*(OFFSET('PTRM input'!$G$477,0,$E1151-1)/A29taxstdlife))))</f>
        <v>0</v>
      </c>
      <c r="BB1151" s="251">
        <f ca="1">IF(A29taxstdlife="n/a","n/a",IF(A29taxstdlife="",0,IF(BB$3&gt;(A29stdlife+$E1151),((INDEX('PTRM input'!$G$385:$P$434,A29offset,$E1151)-INDEX('PTRM input'!$G$277:$P$326,A29offset,$E1151))*OFFSET($F$7,0,$E1151))-SUM($G1151:BA1151),(((INDEX('PTRM input'!$G$385:$P$434,A29offset,$E1151)-INDEX('PTRM input'!$G$277:$P$326,A29offset,$E1151))*OFFSET($F$7,0,$E1151))-SUM($G1151:BA1151))*(OFFSET('PTRM input'!$G$477,0,$E1151-1)/A29taxstdlife))))</f>
        <v>0</v>
      </c>
      <c r="BC1151" s="251">
        <f ca="1">IF(A29taxstdlife="n/a","n/a",IF(A29taxstdlife="",0,IF(BC$3&gt;(A29stdlife+$E1151),((INDEX('PTRM input'!$G$385:$P$434,A29offset,$E1151)-INDEX('PTRM input'!$G$277:$P$326,A29offset,$E1151))*OFFSET($F$7,0,$E1151))-SUM($G1151:BB1151),(((INDEX('PTRM input'!$G$385:$P$434,A29offset,$E1151)-INDEX('PTRM input'!$G$277:$P$326,A29offset,$E1151))*OFFSET($F$7,0,$E1151))-SUM($G1151:BB1151))*(OFFSET('PTRM input'!$G$477,0,$E1151-1)/A29taxstdlife))))</f>
        <v>0</v>
      </c>
      <c r="BD1151" s="251">
        <f ca="1">IF(A29taxstdlife="n/a","n/a",IF(A29taxstdlife="",0,IF(BD$3&gt;(A29stdlife+$E1151),((INDEX('PTRM input'!$G$385:$P$434,A29offset,$E1151)-INDEX('PTRM input'!$G$277:$P$326,A29offset,$E1151))*OFFSET($F$7,0,$E1151))-SUM($G1151:BC1151),(((INDEX('PTRM input'!$G$385:$P$434,A29offset,$E1151)-INDEX('PTRM input'!$G$277:$P$326,A29offset,$E1151))*OFFSET($F$7,0,$E1151))-SUM($G1151:BC1151))*(OFFSET('PTRM input'!$G$477,0,$E1151-1)/A29taxstdlife))))</f>
        <v>0</v>
      </c>
      <c r="BE1151" s="251">
        <f ca="1">IF(A29taxstdlife="n/a","n/a",IF(A29taxstdlife="",0,IF(BE$3&gt;(A29stdlife+$E1151),((INDEX('PTRM input'!$G$385:$P$434,A29offset,$E1151)-INDEX('PTRM input'!$G$277:$P$326,A29offset,$E1151))*OFFSET($F$7,0,$E1151))-SUM($G1151:BD1151),(((INDEX('PTRM input'!$G$385:$P$434,A29offset,$E1151)-INDEX('PTRM input'!$G$277:$P$326,A29offset,$E1151))*OFFSET($F$7,0,$E1151))-SUM($G1151:BD1151))*(OFFSET('PTRM input'!$G$477,0,$E1151-1)/A29taxstdlife))))</f>
        <v>0</v>
      </c>
      <c r="BF1151" s="251">
        <f ca="1">IF(A29taxstdlife="n/a","n/a",IF(A29taxstdlife="",0,IF(BF$3&gt;(A29stdlife+$E1151),((INDEX('PTRM input'!$G$385:$P$434,A29offset,$E1151)-INDEX('PTRM input'!$G$277:$P$326,A29offset,$E1151))*OFFSET($F$7,0,$E1151))-SUM($G1151:BE1151),(((INDEX('PTRM input'!$G$385:$P$434,A29offset,$E1151)-INDEX('PTRM input'!$G$277:$P$326,A29offset,$E1151))*OFFSET($F$7,0,$E1151))-SUM($G1151:BE1151))*(OFFSET('PTRM input'!$G$477,0,$E1151-1)/A29taxstdlife))))</f>
        <v>0</v>
      </c>
      <c r="BG1151" s="251">
        <f ca="1">IF(A29taxstdlife="n/a","n/a",IF(A29taxstdlife="",0,IF(BG$3&gt;(A29stdlife+$E1151),((INDEX('PTRM input'!$G$385:$P$434,A29offset,$E1151)-INDEX('PTRM input'!$G$277:$P$326,A29offset,$E1151))*OFFSET($F$7,0,$E1151))-SUM($G1151:BF1151),(((INDEX('PTRM input'!$G$385:$P$434,A29offset,$E1151)-INDEX('PTRM input'!$G$277:$P$326,A29offset,$E1151))*OFFSET($F$7,0,$E1151))-SUM($G1151:BF1151))*(OFFSET('PTRM input'!$G$477,0,$E1151-1)/A29taxstdlife))))</f>
        <v>0</v>
      </c>
      <c r="BH1151" s="251">
        <f ca="1">IF(A29taxstdlife="n/a","n/a",IF(A29taxstdlife="",0,IF(BH$3&gt;(A29stdlife+$E1151),((INDEX('PTRM input'!$G$385:$P$434,A29offset,$E1151)-INDEX('PTRM input'!$G$277:$P$326,A29offset,$E1151))*OFFSET($F$7,0,$E1151))-SUM($G1151:BG1151),(((INDEX('PTRM input'!$G$385:$P$434,A29offset,$E1151)-INDEX('PTRM input'!$G$277:$P$326,A29offset,$E1151))*OFFSET($F$7,0,$E1151))-SUM($G1151:BG1151))*(OFFSET('PTRM input'!$G$477,0,$E1151-1)/A29taxstdlife))))</f>
        <v>0</v>
      </c>
      <c r="BI1151" s="251">
        <f ca="1">IF(A29taxstdlife="n/a","n/a",IF(A29taxstdlife="",0,IF(BI$3&gt;(A29stdlife+$E1151),((INDEX('PTRM input'!$G$385:$P$434,A29offset,$E1151)-INDEX('PTRM input'!$G$277:$P$326,A29offset,$E1151))*OFFSET($F$7,0,$E1151))-SUM($G1151:BH1151),(((INDEX('PTRM input'!$G$385:$P$434,A29offset,$E1151)-INDEX('PTRM input'!$G$277:$P$326,A29offset,$E1151))*OFFSET($F$7,0,$E1151))-SUM($G1151:BH1151))*(OFFSET('PTRM input'!$G$477,0,$E1151-1)/A29taxstdlife))))</f>
        <v>0</v>
      </c>
      <c r="BJ1151" s="116"/>
      <c r="BK1151" s="116"/>
      <c r="BL1151" s="116"/>
      <c r="BM1151" s="116"/>
    </row>
    <row r="1152" spans="1:65" ht="12.75" hidden="1" customHeight="1" outlineLevel="2">
      <c r="A1152" s="366"/>
      <c r="B1152" s="19"/>
      <c r="C1152" s="18"/>
      <c r="D1152" s="760"/>
      <c r="E1152" s="86">
        <v>7</v>
      </c>
      <c r="F1152" s="356"/>
      <c r="G1152" s="434"/>
      <c r="H1152" s="435"/>
      <c r="I1152" s="435"/>
      <c r="J1152" s="435"/>
      <c r="K1152" s="435"/>
      <c r="L1152" s="435"/>
      <c r="M1152" s="619"/>
      <c r="N1152" s="251">
        <f ca="1">IF(A29taxstdlife="n/a","n/a",IF(A29taxstdlife="",0,IF(N$3&gt;(A29stdlife+$E1152),((INDEX('PTRM input'!$G$385:$P$434,A29offset,$E1152)-INDEX('PTRM input'!$G$277:$P$326,A29offset,$E1152))*OFFSET($F$7,0,$E1152))-SUM($G1152:M1152),(((INDEX('PTRM input'!$G$385:$P$434,A29offset,$E1152)-INDEX('PTRM input'!$G$277:$P$326,A29offset,$E1152))*OFFSET($F$7,0,$E1152))-SUM($G1152:M1152))*(OFFSET('PTRM input'!$G$477,0,$E1152-1)/A29taxstdlife))))</f>
        <v>0</v>
      </c>
      <c r="O1152" s="251">
        <f ca="1">IF(A29taxstdlife="n/a","n/a",IF(A29taxstdlife="",0,IF(O$3&gt;(A29stdlife+$E1152),((INDEX('PTRM input'!$G$385:$P$434,A29offset,$E1152)-INDEX('PTRM input'!$G$277:$P$326,A29offset,$E1152))*OFFSET($F$7,0,$E1152))-SUM($G1152:N1152),(((INDEX('PTRM input'!$G$385:$P$434,A29offset,$E1152)-INDEX('PTRM input'!$G$277:$P$326,A29offset,$E1152))*OFFSET($F$7,0,$E1152))-SUM($G1152:N1152))*(OFFSET('PTRM input'!$G$477,0,$E1152-1)/A29taxstdlife))))</f>
        <v>0</v>
      </c>
      <c r="P1152" s="251">
        <f ca="1">IF(A29taxstdlife="n/a","n/a",IF(A29taxstdlife="",0,IF(P$3&gt;(A29stdlife+$E1152),((INDEX('PTRM input'!$G$385:$P$434,A29offset,$E1152)-INDEX('PTRM input'!$G$277:$P$326,A29offset,$E1152))*OFFSET($F$7,0,$E1152))-SUM($G1152:O1152),(((INDEX('PTRM input'!$G$385:$P$434,A29offset,$E1152)-INDEX('PTRM input'!$G$277:$P$326,A29offset,$E1152))*OFFSET($F$7,0,$E1152))-SUM($G1152:O1152))*(OFFSET('PTRM input'!$G$477,0,$E1152-1)/A29taxstdlife))))</f>
        <v>0</v>
      </c>
      <c r="Q1152" s="251">
        <f ca="1">IF(A29taxstdlife="n/a","n/a",IF(A29taxstdlife="",0,IF(Q$3&gt;(A29stdlife+$E1152),((INDEX('PTRM input'!$G$385:$P$434,A29offset,$E1152)-INDEX('PTRM input'!$G$277:$P$326,A29offset,$E1152))*OFFSET($F$7,0,$E1152))-SUM($G1152:P1152),(((INDEX('PTRM input'!$G$385:$P$434,A29offset,$E1152)-INDEX('PTRM input'!$G$277:$P$326,A29offset,$E1152))*OFFSET($F$7,0,$E1152))-SUM($G1152:P1152))*(OFFSET('PTRM input'!$G$477,0,$E1152-1)/A29taxstdlife))))</f>
        <v>0</v>
      </c>
      <c r="R1152" s="251">
        <f ca="1">IF(A29taxstdlife="n/a","n/a",IF(A29taxstdlife="",0,IF(R$3&gt;(A29stdlife+$E1152),((INDEX('PTRM input'!$G$385:$P$434,A29offset,$E1152)-INDEX('PTRM input'!$G$277:$P$326,A29offset,$E1152))*OFFSET($F$7,0,$E1152))-SUM($G1152:Q1152),(((INDEX('PTRM input'!$G$385:$P$434,A29offset,$E1152)-INDEX('PTRM input'!$G$277:$P$326,A29offset,$E1152))*OFFSET($F$7,0,$E1152))-SUM($G1152:Q1152))*(OFFSET('PTRM input'!$G$477,0,$E1152-1)/A29taxstdlife))))</f>
        <v>0</v>
      </c>
      <c r="S1152" s="251">
        <f ca="1">IF(A29taxstdlife="n/a","n/a",IF(A29taxstdlife="",0,IF(S$3&gt;(A29stdlife+$E1152),((INDEX('PTRM input'!$G$385:$P$434,A29offset,$E1152)-INDEX('PTRM input'!$G$277:$P$326,A29offset,$E1152))*OFFSET($F$7,0,$E1152))-SUM($G1152:R1152),(((INDEX('PTRM input'!$G$385:$P$434,A29offset,$E1152)-INDEX('PTRM input'!$G$277:$P$326,A29offset,$E1152))*OFFSET($F$7,0,$E1152))-SUM($G1152:R1152))*(OFFSET('PTRM input'!$G$477,0,$E1152-1)/A29taxstdlife))))</f>
        <v>0</v>
      </c>
      <c r="T1152" s="251">
        <f ca="1">IF(A29taxstdlife="n/a","n/a",IF(A29taxstdlife="",0,IF(T$3&gt;(A29stdlife+$E1152),((INDEX('PTRM input'!$G$385:$P$434,A29offset,$E1152)-INDEX('PTRM input'!$G$277:$P$326,A29offset,$E1152))*OFFSET($F$7,0,$E1152))-SUM($G1152:S1152),(((INDEX('PTRM input'!$G$385:$P$434,A29offset,$E1152)-INDEX('PTRM input'!$G$277:$P$326,A29offset,$E1152))*OFFSET($F$7,0,$E1152))-SUM($G1152:S1152))*(OFFSET('PTRM input'!$G$477,0,$E1152-1)/A29taxstdlife))))</f>
        <v>0</v>
      </c>
      <c r="U1152" s="251">
        <f ca="1">IF(A29taxstdlife="n/a","n/a",IF(A29taxstdlife="",0,IF(U$3&gt;(A29stdlife+$E1152),((INDEX('PTRM input'!$G$385:$P$434,A29offset,$E1152)-INDEX('PTRM input'!$G$277:$P$326,A29offset,$E1152))*OFFSET($F$7,0,$E1152))-SUM($G1152:T1152),(((INDEX('PTRM input'!$G$385:$P$434,A29offset,$E1152)-INDEX('PTRM input'!$G$277:$P$326,A29offset,$E1152))*OFFSET($F$7,0,$E1152))-SUM($G1152:T1152))*(OFFSET('PTRM input'!$G$477,0,$E1152-1)/A29taxstdlife))))</f>
        <v>0</v>
      </c>
      <c r="V1152" s="251">
        <f ca="1">IF(A29taxstdlife="n/a","n/a",IF(A29taxstdlife="",0,IF(V$3&gt;(A29stdlife+$E1152),((INDEX('PTRM input'!$G$385:$P$434,A29offset,$E1152)-INDEX('PTRM input'!$G$277:$P$326,A29offset,$E1152))*OFFSET($F$7,0,$E1152))-SUM($G1152:U1152),(((INDEX('PTRM input'!$G$385:$P$434,A29offset,$E1152)-INDEX('PTRM input'!$G$277:$P$326,A29offset,$E1152))*OFFSET($F$7,0,$E1152))-SUM($G1152:U1152))*(OFFSET('PTRM input'!$G$477,0,$E1152-1)/A29taxstdlife))))</f>
        <v>0</v>
      </c>
      <c r="W1152" s="251">
        <f ca="1">IF(A29taxstdlife="n/a","n/a",IF(A29taxstdlife="",0,IF(W$3&gt;(A29stdlife+$E1152),((INDEX('PTRM input'!$G$385:$P$434,A29offset,$E1152)-INDEX('PTRM input'!$G$277:$P$326,A29offset,$E1152))*OFFSET($F$7,0,$E1152))-SUM($G1152:V1152),(((INDEX('PTRM input'!$G$385:$P$434,A29offset,$E1152)-INDEX('PTRM input'!$G$277:$P$326,A29offset,$E1152))*OFFSET($F$7,0,$E1152))-SUM($G1152:V1152))*(OFFSET('PTRM input'!$G$477,0,$E1152-1)/A29taxstdlife))))</f>
        <v>0</v>
      </c>
      <c r="X1152" s="251">
        <f ca="1">IF(A29taxstdlife="n/a","n/a",IF(A29taxstdlife="",0,IF(X$3&gt;(A29stdlife+$E1152),((INDEX('PTRM input'!$G$385:$P$434,A29offset,$E1152)-INDEX('PTRM input'!$G$277:$P$326,A29offset,$E1152))*OFFSET($F$7,0,$E1152))-SUM($G1152:W1152),(((INDEX('PTRM input'!$G$385:$P$434,A29offset,$E1152)-INDEX('PTRM input'!$G$277:$P$326,A29offset,$E1152))*OFFSET($F$7,0,$E1152))-SUM($G1152:W1152))*(OFFSET('PTRM input'!$G$477,0,$E1152-1)/A29taxstdlife))))</f>
        <v>0</v>
      </c>
      <c r="Y1152" s="251">
        <f ca="1">IF(A29taxstdlife="n/a","n/a",IF(A29taxstdlife="",0,IF(Y$3&gt;(A29stdlife+$E1152),((INDEX('PTRM input'!$G$385:$P$434,A29offset,$E1152)-INDEX('PTRM input'!$G$277:$P$326,A29offset,$E1152))*OFFSET($F$7,0,$E1152))-SUM($G1152:X1152),(((INDEX('PTRM input'!$G$385:$P$434,A29offset,$E1152)-INDEX('PTRM input'!$G$277:$P$326,A29offset,$E1152))*OFFSET($F$7,0,$E1152))-SUM($G1152:X1152))*(OFFSET('PTRM input'!$G$477,0,$E1152-1)/A29taxstdlife))))</f>
        <v>0</v>
      </c>
      <c r="Z1152" s="251">
        <f ca="1">IF(A29taxstdlife="n/a","n/a",IF(A29taxstdlife="",0,IF(Z$3&gt;(A29stdlife+$E1152),((INDEX('PTRM input'!$G$385:$P$434,A29offset,$E1152)-INDEX('PTRM input'!$G$277:$P$326,A29offset,$E1152))*OFFSET($F$7,0,$E1152))-SUM($G1152:Y1152),(((INDEX('PTRM input'!$G$385:$P$434,A29offset,$E1152)-INDEX('PTRM input'!$G$277:$P$326,A29offset,$E1152))*OFFSET($F$7,0,$E1152))-SUM($G1152:Y1152))*(OFFSET('PTRM input'!$G$477,0,$E1152-1)/A29taxstdlife))))</f>
        <v>0</v>
      </c>
      <c r="AA1152" s="251">
        <f ca="1">IF(A29taxstdlife="n/a","n/a",IF(A29taxstdlife="",0,IF(AA$3&gt;(A29stdlife+$E1152),((INDEX('PTRM input'!$G$385:$P$434,A29offset,$E1152)-INDEX('PTRM input'!$G$277:$P$326,A29offset,$E1152))*OFFSET($F$7,0,$E1152))-SUM($G1152:Z1152),(((INDEX('PTRM input'!$G$385:$P$434,A29offset,$E1152)-INDEX('PTRM input'!$G$277:$P$326,A29offset,$E1152))*OFFSET($F$7,0,$E1152))-SUM($G1152:Z1152))*(OFFSET('PTRM input'!$G$477,0,$E1152-1)/A29taxstdlife))))</f>
        <v>0</v>
      </c>
      <c r="AB1152" s="251">
        <f ca="1">IF(A29taxstdlife="n/a","n/a",IF(A29taxstdlife="",0,IF(AB$3&gt;(A29stdlife+$E1152),((INDEX('PTRM input'!$G$385:$P$434,A29offset,$E1152)-INDEX('PTRM input'!$G$277:$P$326,A29offset,$E1152))*OFFSET($F$7,0,$E1152))-SUM($G1152:AA1152),(((INDEX('PTRM input'!$G$385:$P$434,A29offset,$E1152)-INDEX('PTRM input'!$G$277:$P$326,A29offset,$E1152))*OFFSET($F$7,0,$E1152))-SUM($G1152:AA1152))*(OFFSET('PTRM input'!$G$477,0,$E1152-1)/A29taxstdlife))))</f>
        <v>0</v>
      </c>
      <c r="AC1152" s="251">
        <f ca="1">IF(A29taxstdlife="n/a","n/a",IF(A29taxstdlife="",0,IF(AC$3&gt;(A29stdlife+$E1152),((INDEX('PTRM input'!$G$385:$P$434,A29offset,$E1152)-INDEX('PTRM input'!$G$277:$P$326,A29offset,$E1152))*OFFSET($F$7,0,$E1152))-SUM($G1152:AB1152),(((INDEX('PTRM input'!$G$385:$P$434,A29offset,$E1152)-INDEX('PTRM input'!$G$277:$P$326,A29offset,$E1152))*OFFSET($F$7,0,$E1152))-SUM($G1152:AB1152))*(OFFSET('PTRM input'!$G$477,0,$E1152-1)/A29taxstdlife))))</f>
        <v>0</v>
      </c>
      <c r="AD1152" s="251">
        <f ca="1">IF(A29taxstdlife="n/a","n/a",IF(A29taxstdlife="",0,IF(AD$3&gt;(A29stdlife+$E1152),((INDEX('PTRM input'!$G$385:$P$434,A29offset,$E1152)-INDEX('PTRM input'!$G$277:$P$326,A29offset,$E1152))*OFFSET($F$7,0,$E1152))-SUM($G1152:AC1152),(((INDEX('PTRM input'!$G$385:$P$434,A29offset,$E1152)-INDEX('PTRM input'!$G$277:$P$326,A29offset,$E1152))*OFFSET($F$7,0,$E1152))-SUM($G1152:AC1152))*(OFFSET('PTRM input'!$G$477,0,$E1152-1)/A29taxstdlife))))</f>
        <v>0</v>
      </c>
      <c r="AE1152" s="251">
        <f ca="1">IF(A29taxstdlife="n/a","n/a",IF(A29taxstdlife="",0,IF(AE$3&gt;(A29stdlife+$E1152),((INDEX('PTRM input'!$G$385:$P$434,A29offset,$E1152)-INDEX('PTRM input'!$G$277:$P$326,A29offset,$E1152))*OFFSET($F$7,0,$E1152))-SUM($G1152:AD1152),(((INDEX('PTRM input'!$G$385:$P$434,A29offset,$E1152)-INDEX('PTRM input'!$G$277:$P$326,A29offset,$E1152))*OFFSET($F$7,0,$E1152))-SUM($G1152:AD1152))*(OFFSET('PTRM input'!$G$477,0,$E1152-1)/A29taxstdlife))))</f>
        <v>0</v>
      </c>
      <c r="AF1152" s="251">
        <f ca="1">IF(A29taxstdlife="n/a","n/a",IF(A29taxstdlife="",0,IF(AF$3&gt;(A29stdlife+$E1152),((INDEX('PTRM input'!$G$385:$P$434,A29offset,$E1152)-INDEX('PTRM input'!$G$277:$P$326,A29offset,$E1152))*OFFSET($F$7,0,$E1152))-SUM($G1152:AE1152),(((INDEX('PTRM input'!$G$385:$P$434,A29offset,$E1152)-INDEX('PTRM input'!$G$277:$P$326,A29offset,$E1152))*OFFSET($F$7,0,$E1152))-SUM($G1152:AE1152))*(OFFSET('PTRM input'!$G$477,0,$E1152-1)/A29taxstdlife))))</f>
        <v>0</v>
      </c>
      <c r="AG1152" s="251">
        <f ca="1">IF(A29taxstdlife="n/a","n/a",IF(A29taxstdlife="",0,IF(AG$3&gt;(A29stdlife+$E1152),((INDEX('PTRM input'!$G$385:$P$434,A29offset,$E1152)-INDEX('PTRM input'!$G$277:$P$326,A29offset,$E1152))*OFFSET($F$7,0,$E1152))-SUM($G1152:AF1152),(((INDEX('PTRM input'!$G$385:$P$434,A29offset,$E1152)-INDEX('PTRM input'!$G$277:$P$326,A29offset,$E1152))*OFFSET($F$7,0,$E1152))-SUM($G1152:AF1152))*(OFFSET('PTRM input'!$G$477,0,$E1152-1)/A29taxstdlife))))</f>
        <v>0</v>
      </c>
      <c r="AH1152" s="251">
        <f ca="1">IF(A29taxstdlife="n/a","n/a",IF(A29taxstdlife="",0,IF(AH$3&gt;(A29stdlife+$E1152),((INDEX('PTRM input'!$G$385:$P$434,A29offset,$E1152)-INDEX('PTRM input'!$G$277:$P$326,A29offset,$E1152))*OFFSET($F$7,0,$E1152))-SUM($G1152:AG1152),(((INDEX('PTRM input'!$G$385:$P$434,A29offset,$E1152)-INDEX('PTRM input'!$G$277:$P$326,A29offset,$E1152))*OFFSET($F$7,0,$E1152))-SUM($G1152:AG1152))*(OFFSET('PTRM input'!$G$477,0,$E1152-1)/A29taxstdlife))))</f>
        <v>0</v>
      </c>
      <c r="AI1152" s="251">
        <f ca="1">IF(A29taxstdlife="n/a","n/a",IF(A29taxstdlife="",0,IF(AI$3&gt;(A29stdlife+$E1152),((INDEX('PTRM input'!$G$385:$P$434,A29offset,$E1152)-INDEX('PTRM input'!$G$277:$P$326,A29offset,$E1152))*OFFSET($F$7,0,$E1152))-SUM($G1152:AH1152),(((INDEX('PTRM input'!$G$385:$P$434,A29offset,$E1152)-INDEX('PTRM input'!$G$277:$P$326,A29offset,$E1152))*OFFSET($F$7,0,$E1152))-SUM($G1152:AH1152))*(OFFSET('PTRM input'!$G$477,0,$E1152-1)/A29taxstdlife))))</f>
        <v>0</v>
      </c>
      <c r="AJ1152" s="251">
        <f ca="1">IF(A29taxstdlife="n/a","n/a",IF(A29taxstdlife="",0,IF(AJ$3&gt;(A29stdlife+$E1152),((INDEX('PTRM input'!$G$385:$P$434,A29offset,$E1152)-INDEX('PTRM input'!$G$277:$P$326,A29offset,$E1152))*OFFSET($F$7,0,$E1152))-SUM($G1152:AI1152),(((INDEX('PTRM input'!$G$385:$P$434,A29offset,$E1152)-INDEX('PTRM input'!$G$277:$P$326,A29offset,$E1152))*OFFSET($F$7,0,$E1152))-SUM($G1152:AI1152))*(OFFSET('PTRM input'!$G$477,0,$E1152-1)/A29taxstdlife))))</f>
        <v>0</v>
      </c>
      <c r="AK1152" s="251">
        <f ca="1">IF(A29taxstdlife="n/a","n/a",IF(A29taxstdlife="",0,IF(AK$3&gt;(A29stdlife+$E1152),((INDEX('PTRM input'!$G$385:$P$434,A29offset,$E1152)-INDEX('PTRM input'!$G$277:$P$326,A29offset,$E1152))*OFFSET($F$7,0,$E1152))-SUM($G1152:AJ1152),(((INDEX('PTRM input'!$G$385:$P$434,A29offset,$E1152)-INDEX('PTRM input'!$G$277:$P$326,A29offset,$E1152))*OFFSET($F$7,0,$E1152))-SUM($G1152:AJ1152))*(OFFSET('PTRM input'!$G$477,0,$E1152-1)/A29taxstdlife))))</f>
        <v>0</v>
      </c>
      <c r="AL1152" s="251">
        <f ca="1">IF(A29taxstdlife="n/a","n/a",IF(A29taxstdlife="",0,IF(AL$3&gt;(A29stdlife+$E1152),((INDEX('PTRM input'!$G$385:$P$434,A29offset,$E1152)-INDEX('PTRM input'!$G$277:$P$326,A29offset,$E1152))*OFFSET($F$7,0,$E1152))-SUM($G1152:AK1152),(((INDEX('PTRM input'!$G$385:$P$434,A29offset,$E1152)-INDEX('PTRM input'!$G$277:$P$326,A29offset,$E1152))*OFFSET($F$7,0,$E1152))-SUM($G1152:AK1152))*(OFFSET('PTRM input'!$G$477,0,$E1152-1)/A29taxstdlife))))</f>
        <v>0</v>
      </c>
      <c r="AM1152" s="251">
        <f ca="1">IF(A29taxstdlife="n/a","n/a",IF(A29taxstdlife="",0,IF(AM$3&gt;(A29stdlife+$E1152),((INDEX('PTRM input'!$G$385:$P$434,A29offset,$E1152)-INDEX('PTRM input'!$G$277:$P$326,A29offset,$E1152))*OFFSET($F$7,0,$E1152))-SUM($G1152:AL1152),(((INDEX('PTRM input'!$G$385:$P$434,A29offset,$E1152)-INDEX('PTRM input'!$G$277:$P$326,A29offset,$E1152))*OFFSET($F$7,0,$E1152))-SUM($G1152:AL1152))*(OFFSET('PTRM input'!$G$477,0,$E1152-1)/A29taxstdlife))))</f>
        <v>0</v>
      </c>
      <c r="AN1152" s="251">
        <f ca="1">IF(A29taxstdlife="n/a","n/a",IF(A29taxstdlife="",0,IF(AN$3&gt;(A29stdlife+$E1152),((INDEX('PTRM input'!$G$385:$P$434,A29offset,$E1152)-INDEX('PTRM input'!$G$277:$P$326,A29offset,$E1152))*OFFSET($F$7,0,$E1152))-SUM($G1152:AM1152),(((INDEX('PTRM input'!$G$385:$P$434,A29offset,$E1152)-INDEX('PTRM input'!$G$277:$P$326,A29offset,$E1152))*OFFSET($F$7,0,$E1152))-SUM($G1152:AM1152))*(OFFSET('PTRM input'!$G$477,0,$E1152-1)/A29taxstdlife))))</f>
        <v>0</v>
      </c>
      <c r="AO1152" s="251">
        <f ca="1">IF(A29taxstdlife="n/a","n/a",IF(A29taxstdlife="",0,IF(AO$3&gt;(A29stdlife+$E1152),((INDEX('PTRM input'!$G$385:$P$434,A29offset,$E1152)-INDEX('PTRM input'!$G$277:$P$326,A29offset,$E1152))*OFFSET($F$7,0,$E1152))-SUM($G1152:AN1152),(((INDEX('PTRM input'!$G$385:$P$434,A29offset,$E1152)-INDEX('PTRM input'!$G$277:$P$326,A29offset,$E1152))*OFFSET($F$7,0,$E1152))-SUM($G1152:AN1152))*(OFFSET('PTRM input'!$G$477,0,$E1152-1)/A29taxstdlife))))</f>
        <v>0</v>
      </c>
      <c r="AP1152" s="251">
        <f ca="1">IF(A29taxstdlife="n/a","n/a",IF(A29taxstdlife="",0,IF(AP$3&gt;(A29stdlife+$E1152),((INDEX('PTRM input'!$G$385:$P$434,A29offset,$E1152)-INDEX('PTRM input'!$G$277:$P$326,A29offset,$E1152))*OFFSET($F$7,0,$E1152))-SUM($G1152:AO1152),(((INDEX('PTRM input'!$G$385:$P$434,A29offset,$E1152)-INDEX('PTRM input'!$G$277:$P$326,A29offset,$E1152))*OFFSET($F$7,0,$E1152))-SUM($G1152:AO1152))*(OFFSET('PTRM input'!$G$477,0,$E1152-1)/A29taxstdlife))))</f>
        <v>0</v>
      </c>
      <c r="AQ1152" s="251">
        <f ca="1">IF(A29taxstdlife="n/a","n/a",IF(A29taxstdlife="",0,IF(AQ$3&gt;(A29stdlife+$E1152),((INDEX('PTRM input'!$G$385:$P$434,A29offset,$E1152)-INDEX('PTRM input'!$G$277:$P$326,A29offset,$E1152))*OFFSET($F$7,0,$E1152))-SUM($G1152:AP1152),(((INDEX('PTRM input'!$G$385:$P$434,A29offset,$E1152)-INDEX('PTRM input'!$G$277:$P$326,A29offset,$E1152))*OFFSET($F$7,0,$E1152))-SUM($G1152:AP1152))*(OFFSET('PTRM input'!$G$477,0,$E1152-1)/A29taxstdlife))))</f>
        <v>0</v>
      </c>
      <c r="AR1152" s="251">
        <f ca="1">IF(A29taxstdlife="n/a","n/a",IF(A29taxstdlife="",0,IF(AR$3&gt;(A29stdlife+$E1152),((INDEX('PTRM input'!$G$385:$P$434,A29offset,$E1152)-INDEX('PTRM input'!$G$277:$P$326,A29offset,$E1152))*OFFSET($F$7,0,$E1152))-SUM($G1152:AQ1152),(((INDEX('PTRM input'!$G$385:$P$434,A29offset,$E1152)-INDEX('PTRM input'!$G$277:$P$326,A29offset,$E1152))*OFFSET($F$7,0,$E1152))-SUM($G1152:AQ1152))*(OFFSET('PTRM input'!$G$477,0,$E1152-1)/A29taxstdlife))))</f>
        <v>0</v>
      </c>
      <c r="AS1152" s="251">
        <f ca="1">IF(A29taxstdlife="n/a","n/a",IF(A29taxstdlife="",0,IF(AS$3&gt;(A29stdlife+$E1152),((INDEX('PTRM input'!$G$385:$P$434,A29offset,$E1152)-INDEX('PTRM input'!$G$277:$P$326,A29offset,$E1152))*OFFSET($F$7,0,$E1152))-SUM($G1152:AR1152),(((INDEX('PTRM input'!$G$385:$P$434,A29offset,$E1152)-INDEX('PTRM input'!$G$277:$P$326,A29offset,$E1152))*OFFSET($F$7,0,$E1152))-SUM($G1152:AR1152))*(OFFSET('PTRM input'!$G$477,0,$E1152-1)/A29taxstdlife))))</f>
        <v>0</v>
      </c>
      <c r="AT1152" s="251">
        <f ca="1">IF(A29taxstdlife="n/a","n/a",IF(A29taxstdlife="",0,IF(AT$3&gt;(A29stdlife+$E1152),((INDEX('PTRM input'!$G$385:$P$434,A29offset,$E1152)-INDEX('PTRM input'!$G$277:$P$326,A29offset,$E1152))*OFFSET($F$7,0,$E1152))-SUM($G1152:AS1152),(((INDEX('PTRM input'!$G$385:$P$434,A29offset,$E1152)-INDEX('PTRM input'!$G$277:$P$326,A29offset,$E1152))*OFFSET($F$7,0,$E1152))-SUM($G1152:AS1152))*(OFFSET('PTRM input'!$G$477,0,$E1152-1)/A29taxstdlife))))</f>
        <v>0</v>
      </c>
      <c r="AU1152" s="251">
        <f ca="1">IF(A29taxstdlife="n/a","n/a",IF(A29taxstdlife="",0,IF(AU$3&gt;(A29stdlife+$E1152),((INDEX('PTRM input'!$G$385:$P$434,A29offset,$E1152)-INDEX('PTRM input'!$G$277:$P$326,A29offset,$E1152))*OFFSET($F$7,0,$E1152))-SUM($G1152:AT1152),(((INDEX('PTRM input'!$G$385:$P$434,A29offset,$E1152)-INDEX('PTRM input'!$G$277:$P$326,A29offset,$E1152))*OFFSET($F$7,0,$E1152))-SUM($G1152:AT1152))*(OFFSET('PTRM input'!$G$477,0,$E1152-1)/A29taxstdlife))))</f>
        <v>0</v>
      </c>
      <c r="AV1152" s="251">
        <f ca="1">IF(A29taxstdlife="n/a","n/a",IF(A29taxstdlife="",0,IF(AV$3&gt;(A29stdlife+$E1152),((INDEX('PTRM input'!$G$385:$P$434,A29offset,$E1152)-INDEX('PTRM input'!$G$277:$P$326,A29offset,$E1152))*OFFSET($F$7,0,$E1152))-SUM($G1152:AU1152),(((INDEX('PTRM input'!$G$385:$P$434,A29offset,$E1152)-INDEX('PTRM input'!$G$277:$P$326,A29offset,$E1152))*OFFSET($F$7,0,$E1152))-SUM($G1152:AU1152))*(OFFSET('PTRM input'!$G$477,0,$E1152-1)/A29taxstdlife))))</f>
        <v>0</v>
      </c>
      <c r="AW1152" s="251">
        <f ca="1">IF(A29taxstdlife="n/a","n/a",IF(A29taxstdlife="",0,IF(AW$3&gt;(A29stdlife+$E1152),((INDEX('PTRM input'!$G$385:$P$434,A29offset,$E1152)-INDEX('PTRM input'!$G$277:$P$326,A29offset,$E1152))*OFFSET($F$7,0,$E1152))-SUM($G1152:AV1152),(((INDEX('PTRM input'!$G$385:$P$434,A29offset,$E1152)-INDEX('PTRM input'!$G$277:$P$326,A29offset,$E1152))*OFFSET($F$7,0,$E1152))-SUM($G1152:AV1152))*(OFFSET('PTRM input'!$G$477,0,$E1152-1)/A29taxstdlife))))</f>
        <v>0</v>
      </c>
      <c r="AX1152" s="251">
        <f ca="1">IF(A29taxstdlife="n/a","n/a",IF(A29taxstdlife="",0,IF(AX$3&gt;(A29stdlife+$E1152),((INDEX('PTRM input'!$G$385:$P$434,A29offset,$E1152)-INDEX('PTRM input'!$G$277:$P$326,A29offset,$E1152))*OFFSET($F$7,0,$E1152))-SUM($G1152:AW1152),(((INDEX('PTRM input'!$G$385:$P$434,A29offset,$E1152)-INDEX('PTRM input'!$G$277:$P$326,A29offset,$E1152))*OFFSET($F$7,0,$E1152))-SUM($G1152:AW1152))*(OFFSET('PTRM input'!$G$477,0,$E1152-1)/A29taxstdlife))))</f>
        <v>0</v>
      </c>
      <c r="AY1152" s="251">
        <f ca="1">IF(A29taxstdlife="n/a","n/a",IF(A29taxstdlife="",0,IF(AY$3&gt;(A29stdlife+$E1152),((INDEX('PTRM input'!$G$385:$P$434,A29offset,$E1152)-INDEX('PTRM input'!$G$277:$P$326,A29offset,$E1152))*OFFSET($F$7,0,$E1152))-SUM($G1152:AX1152),(((INDEX('PTRM input'!$G$385:$P$434,A29offset,$E1152)-INDEX('PTRM input'!$G$277:$P$326,A29offset,$E1152))*OFFSET($F$7,0,$E1152))-SUM($G1152:AX1152))*(OFFSET('PTRM input'!$G$477,0,$E1152-1)/A29taxstdlife))))</f>
        <v>0</v>
      </c>
      <c r="AZ1152" s="251">
        <f ca="1">IF(A29taxstdlife="n/a","n/a",IF(A29taxstdlife="",0,IF(AZ$3&gt;(A29stdlife+$E1152),((INDEX('PTRM input'!$G$385:$P$434,A29offset,$E1152)-INDEX('PTRM input'!$G$277:$P$326,A29offset,$E1152))*OFFSET($F$7,0,$E1152))-SUM($G1152:AY1152),(((INDEX('PTRM input'!$G$385:$P$434,A29offset,$E1152)-INDEX('PTRM input'!$G$277:$P$326,A29offset,$E1152))*OFFSET($F$7,0,$E1152))-SUM($G1152:AY1152))*(OFFSET('PTRM input'!$G$477,0,$E1152-1)/A29taxstdlife))))</f>
        <v>0</v>
      </c>
      <c r="BA1152" s="251">
        <f ca="1">IF(A29taxstdlife="n/a","n/a",IF(A29taxstdlife="",0,IF(BA$3&gt;(A29stdlife+$E1152),((INDEX('PTRM input'!$G$385:$P$434,A29offset,$E1152)-INDEX('PTRM input'!$G$277:$P$326,A29offset,$E1152))*OFFSET($F$7,0,$E1152))-SUM($G1152:AZ1152),(((INDEX('PTRM input'!$G$385:$P$434,A29offset,$E1152)-INDEX('PTRM input'!$G$277:$P$326,A29offset,$E1152))*OFFSET($F$7,0,$E1152))-SUM($G1152:AZ1152))*(OFFSET('PTRM input'!$G$477,0,$E1152-1)/A29taxstdlife))))</f>
        <v>0</v>
      </c>
      <c r="BB1152" s="251">
        <f ca="1">IF(A29taxstdlife="n/a","n/a",IF(A29taxstdlife="",0,IF(BB$3&gt;(A29stdlife+$E1152),((INDEX('PTRM input'!$G$385:$P$434,A29offset,$E1152)-INDEX('PTRM input'!$G$277:$P$326,A29offset,$E1152))*OFFSET($F$7,0,$E1152))-SUM($G1152:BA1152),(((INDEX('PTRM input'!$G$385:$P$434,A29offset,$E1152)-INDEX('PTRM input'!$G$277:$P$326,A29offset,$E1152))*OFFSET($F$7,0,$E1152))-SUM($G1152:BA1152))*(OFFSET('PTRM input'!$G$477,0,$E1152-1)/A29taxstdlife))))</f>
        <v>0</v>
      </c>
      <c r="BC1152" s="251">
        <f ca="1">IF(A29taxstdlife="n/a","n/a",IF(A29taxstdlife="",0,IF(BC$3&gt;(A29stdlife+$E1152),((INDEX('PTRM input'!$G$385:$P$434,A29offset,$E1152)-INDEX('PTRM input'!$G$277:$P$326,A29offset,$E1152))*OFFSET($F$7,0,$E1152))-SUM($G1152:BB1152),(((INDEX('PTRM input'!$G$385:$P$434,A29offset,$E1152)-INDEX('PTRM input'!$G$277:$P$326,A29offset,$E1152))*OFFSET($F$7,0,$E1152))-SUM($G1152:BB1152))*(OFFSET('PTRM input'!$G$477,0,$E1152-1)/A29taxstdlife))))</f>
        <v>0</v>
      </c>
      <c r="BD1152" s="251">
        <f ca="1">IF(A29taxstdlife="n/a","n/a",IF(A29taxstdlife="",0,IF(BD$3&gt;(A29stdlife+$E1152),((INDEX('PTRM input'!$G$385:$P$434,A29offset,$E1152)-INDEX('PTRM input'!$G$277:$P$326,A29offset,$E1152))*OFFSET($F$7,0,$E1152))-SUM($G1152:BC1152),(((INDEX('PTRM input'!$G$385:$P$434,A29offset,$E1152)-INDEX('PTRM input'!$G$277:$P$326,A29offset,$E1152))*OFFSET($F$7,0,$E1152))-SUM($G1152:BC1152))*(OFFSET('PTRM input'!$G$477,0,$E1152-1)/A29taxstdlife))))</f>
        <v>0</v>
      </c>
      <c r="BE1152" s="251">
        <f ca="1">IF(A29taxstdlife="n/a","n/a",IF(A29taxstdlife="",0,IF(BE$3&gt;(A29stdlife+$E1152),((INDEX('PTRM input'!$G$385:$P$434,A29offset,$E1152)-INDEX('PTRM input'!$G$277:$P$326,A29offset,$E1152))*OFFSET($F$7,0,$E1152))-SUM($G1152:BD1152),(((INDEX('PTRM input'!$G$385:$P$434,A29offset,$E1152)-INDEX('PTRM input'!$G$277:$P$326,A29offset,$E1152))*OFFSET($F$7,0,$E1152))-SUM($G1152:BD1152))*(OFFSET('PTRM input'!$G$477,0,$E1152-1)/A29taxstdlife))))</f>
        <v>0</v>
      </c>
      <c r="BF1152" s="251">
        <f ca="1">IF(A29taxstdlife="n/a","n/a",IF(A29taxstdlife="",0,IF(BF$3&gt;(A29stdlife+$E1152),((INDEX('PTRM input'!$G$385:$P$434,A29offset,$E1152)-INDEX('PTRM input'!$G$277:$P$326,A29offset,$E1152))*OFFSET($F$7,0,$E1152))-SUM($G1152:BE1152),(((INDEX('PTRM input'!$G$385:$P$434,A29offset,$E1152)-INDEX('PTRM input'!$G$277:$P$326,A29offset,$E1152))*OFFSET($F$7,0,$E1152))-SUM($G1152:BE1152))*(OFFSET('PTRM input'!$G$477,0,$E1152-1)/A29taxstdlife))))</f>
        <v>0</v>
      </c>
      <c r="BG1152" s="251">
        <f ca="1">IF(A29taxstdlife="n/a","n/a",IF(A29taxstdlife="",0,IF(BG$3&gt;(A29stdlife+$E1152),((INDEX('PTRM input'!$G$385:$P$434,A29offset,$E1152)-INDEX('PTRM input'!$G$277:$P$326,A29offset,$E1152))*OFFSET($F$7,0,$E1152))-SUM($G1152:BF1152),(((INDEX('PTRM input'!$G$385:$P$434,A29offset,$E1152)-INDEX('PTRM input'!$G$277:$P$326,A29offset,$E1152))*OFFSET($F$7,0,$E1152))-SUM($G1152:BF1152))*(OFFSET('PTRM input'!$G$477,0,$E1152-1)/A29taxstdlife))))</f>
        <v>0</v>
      </c>
      <c r="BH1152" s="251">
        <f ca="1">IF(A29taxstdlife="n/a","n/a",IF(A29taxstdlife="",0,IF(BH$3&gt;(A29stdlife+$E1152),((INDEX('PTRM input'!$G$385:$P$434,A29offset,$E1152)-INDEX('PTRM input'!$G$277:$P$326,A29offset,$E1152))*OFFSET($F$7,0,$E1152))-SUM($G1152:BG1152),(((INDEX('PTRM input'!$G$385:$P$434,A29offset,$E1152)-INDEX('PTRM input'!$G$277:$P$326,A29offset,$E1152))*OFFSET($F$7,0,$E1152))-SUM($G1152:BG1152))*(OFFSET('PTRM input'!$G$477,0,$E1152-1)/A29taxstdlife))))</f>
        <v>0</v>
      </c>
      <c r="BI1152" s="251">
        <f ca="1">IF(A29taxstdlife="n/a","n/a",IF(A29taxstdlife="",0,IF(BI$3&gt;(A29stdlife+$E1152),((INDEX('PTRM input'!$G$385:$P$434,A29offset,$E1152)-INDEX('PTRM input'!$G$277:$P$326,A29offset,$E1152))*OFFSET($F$7,0,$E1152))-SUM($G1152:BH1152),(((INDEX('PTRM input'!$G$385:$P$434,A29offset,$E1152)-INDEX('PTRM input'!$G$277:$P$326,A29offset,$E1152))*OFFSET($F$7,0,$E1152))-SUM($G1152:BH1152))*(OFFSET('PTRM input'!$G$477,0,$E1152-1)/A29taxstdlife))))</f>
        <v>0</v>
      </c>
      <c r="BJ1152" s="116"/>
      <c r="BK1152" s="116"/>
      <c r="BL1152" s="116"/>
      <c r="BM1152" s="116"/>
    </row>
    <row r="1153" spans="1:65" ht="12.75" hidden="1" customHeight="1" outlineLevel="2">
      <c r="A1153" s="366"/>
      <c r="B1153" s="19"/>
      <c r="C1153" s="18"/>
      <c r="D1153" s="760"/>
      <c r="E1153" s="86">
        <v>8</v>
      </c>
      <c r="F1153" s="356"/>
      <c r="G1153" s="434"/>
      <c r="H1153" s="435"/>
      <c r="I1153" s="435"/>
      <c r="J1153" s="435"/>
      <c r="K1153" s="435"/>
      <c r="L1153" s="435"/>
      <c r="M1153" s="435"/>
      <c r="N1153" s="619"/>
      <c r="O1153" s="251">
        <f ca="1">IF(A29taxstdlife="n/a","n/a",IF(A29taxstdlife="",0,IF(O$3&gt;(A29stdlife+$E1153),((INDEX('PTRM input'!$G$385:$P$434,A29offset,$E1153)-INDEX('PTRM input'!$G$277:$P$326,A29offset,$E1153))*OFFSET($F$7,0,$E1153))-SUM($G1153:N1153),(((INDEX('PTRM input'!$G$385:$P$434,A29offset,$E1153)-INDEX('PTRM input'!$G$277:$P$326,A29offset,$E1153))*OFFSET($F$7,0,$E1153))-SUM($G1153:N1153))*(OFFSET('PTRM input'!$G$477,0,$E1153-1)/A29taxstdlife))))</f>
        <v>0</v>
      </c>
      <c r="P1153" s="251">
        <f ca="1">IF(A29taxstdlife="n/a","n/a",IF(A29taxstdlife="",0,IF(P$3&gt;(A29stdlife+$E1153),((INDEX('PTRM input'!$G$385:$P$434,A29offset,$E1153)-INDEX('PTRM input'!$G$277:$P$326,A29offset,$E1153))*OFFSET($F$7,0,$E1153))-SUM($G1153:O1153),(((INDEX('PTRM input'!$G$385:$P$434,A29offset,$E1153)-INDEX('PTRM input'!$G$277:$P$326,A29offset,$E1153))*OFFSET($F$7,0,$E1153))-SUM($G1153:O1153))*(OFFSET('PTRM input'!$G$477,0,$E1153-1)/A29taxstdlife))))</f>
        <v>0</v>
      </c>
      <c r="Q1153" s="251">
        <f ca="1">IF(A29taxstdlife="n/a","n/a",IF(A29taxstdlife="",0,IF(Q$3&gt;(A29stdlife+$E1153),((INDEX('PTRM input'!$G$385:$P$434,A29offset,$E1153)-INDEX('PTRM input'!$G$277:$P$326,A29offset,$E1153))*OFFSET($F$7,0,$E1153))-SUM($G1153:P1153),(((INDEX('PTRM input'!$G$385:$P$434,A29offset,$E1153)-INDEX('PTRM input'!$G$277:$P$326,A29offset,$E1153))*OFFSET($F$7,0,$E1153))-SUM($G1153:P1153))*(OFFSET('PTRM input'!$G$477,0,$E1153-1)/A29taxstdlife))))</f>
        <v>0</v>
      </c>
      <c r="R1153" s="251">
        <f ca="1">IF(A29taxstdlife="n/a","n/a",IF(A29taxstdlife="",0,IF(R$3&gt;(A29stdlife+$E1153),((INDEX('PTRM input'!$G$385:$P$434,A29offset,$E1153)-INDEX('PTRM input'!$G$277:$P$326,A29offset,$E1153))*OFFSET($F$7,0,$E1153))-SUM($G1153:Q1153),(((INDEX('PTRM input'!$G$385:$P$434,A29offset,$E1153)-INDEX('PTRM input'!$G$277:$P$326,A29offset,$E1153))*OFFSET($F$7,0,$E1153))-SUM($G1153:Q1153))*(OFFSET('PTRM input'!$G$477,0,$E1153-1)/A29taxstdlife))))</f>
        <v>0</v>
      </c>
      <c r="S1153" s="251">
        <f ca="1">IF(A29taxstdlife="n/a","n/a",IF(A29taxstdlife="",0,IF(S$3&gt;(A29stdlife+$E1153),((INDEX('PTRM input'!$G$385:$P$434,A29offset,$E1153)-INDEX('PTRM input'!$G$277:$P$326,A29offset,$E1153))*OFFSET($F$7,0,$E1153))-SUM($G1153:R1153),(((INDEX('PTRM input'!$G$385:$P$434,A29offset,$E1153)-INDEX('PTRM input'!$G$277:$P$326,A29offset,$E1153))*OFFSET($F$7,0,$E1153))-SUM($G1153:R1153))*(OFFSET('PTRM input'!$G$477,0,$E1153-1)/A29taxstdlife))))</f>
        <v>0</v>
      </c>
      <c r="T1153" s="251">
        <f ca="1">IF(A29taxstdlife="n/a","n/a",IF(A29taxstdlife="",0,IF(T$3&gt;(A29stdlife+$E1153),((INDEX('PTRM input'!$G$385:$P$434,A29offset,$E1153)-INDEX('PTRM input'!$G$277:$P$326,A29offset,$E1153))*OFFSET($F$7,0,$E1153))-SUM($G1153:S1153),(((INDEX('PTRM input'!$G$385:$P$434,A29offset,$E1153)-INDEX('PTRM input'!$G$277:$P$326,A29offset,$E1153))*OFFSET($F$7,0,$E1153))-SUM($G1153:S1153))*(OFFSET('PTRM input'!$G$477,0,$E1153-1)/A29taxstdlife))))</f>
        <v>0</v>
      </c>
      <c r="U1153" s="251">
        <f ca="1">IF(A29taxstdlife="n/a","n/a",IF(A29taxstdlife="",0,IF(U$3&gt;(A29stdlife+$E1153),((INDEX('PTRM input'!$G$385:$P$434,A29offset,$E1153)-INDEX('PTRM input'!$G$277:$P$326,A29offset,$E1153))*OFFSET($F$7,0,$E1153))-SUM($G1153:T1153),(((INDEX('PTRM input'!$G$385:$P$434,A29offset,$E1153)-INDEX('PTRM input'!$G$277:$P$326,A29offset,$E1153))*OFFSET($F$7,0,$E1153))-SUM($G1153:T1153))*(OFFSET('PTRM input'!$G$477,0,$E1153-1)/A29taxstdlife))))</f>
        <v>0</v>
      </c>
      <c r="V1153" s="251">
        <f ca="1">IF(A29taxstdlife="n/a","n/a",IF(A29taxstdlife="",0,IF(V$3&gt;(A29stdlife+$E1153),((INDEX('PTRM input'!$G$385:$P$434,A29offset,$E1153)-INDEX('PTRM input'!$G$277:$P$326,A29offset,$E1153))*OFFSET($F$7,0,$E1153))-SUM($G1153:U1153),(((INDEX('PTRM input'!$G$385:$P$434,A29offset,$E1153)-INDEX('PTRM input'!$G$277:$P$326,A29offset,$E1153))*OFFSET($F$7,0,$E1153))-SUM($G1153:U1153))*(OFFSET('PTRM input'!$G$477,0,$E1153-1)/A29taxstdlife))))</f>
        <v>0</v>
      </c>
      <c r="W1153" s="251">
        <f ca="1">IF(A29taxstdlife="n/a","n/a",IF(A29taxstdlife="",0,IF(W$3&gt;(A29stdlife+$E1153),((INDEX('PTRM input'!$G$385:$P$434,A29offset,$E1153)-INDEX('PTRM input'!$G$277:$P$326,A29offset,$E1153))*OFFSET($F$7,0,$E1153))-SUM($G1153:V1153),(((INDEX('PTRM input'!$G$385:$P$434,A29offset,$E1153)-INDEX('PTRM input'!$G$277:$P$326,A29offset,$E1153))*OFFSET($F$7,0,$E1153))-SUM($G1153:V1153))*(OFFSET('PTRM input'!$G$477,0,$E1153-1)/A29taxstdlife))))</f>
        <v>0</v>
      </c>
      <c r="X1153" s="251">
        <f ca="1">IF(A29taxstdlife="n/a","n/a",IF(A29taxstdlife="",0,IF(X$3&gt;(A29stdlife+$E1153),((INDEX('PTRM input'!$G$385:$P$434,A29offset,$E1153)-INDEX('PTRM input'!$G$277:$P$326,A29offset,$E1153))*OFFSET($F$7,0,$E1153))-SUM($G1153:W1153),(((INDEX('PTRM input'!$G$385:$P$434,A29offset,$E1153)-INDEX('PTRM input'!$G$277:$P$326,A29offset,$E1153))*OFFSET($F$7,0,$E1153))-SUM($G1153:W1153))*(OFFSET('PTRM input'!$G$477,0,$E1153-1)/A29taxstdlife))))</f>
        <v>0</v>
      </c>
      <c r="Y1153" s="251">
        <f ca="1">IF(A29taxstdlife="n/a","n/a",IF(A29taxstdlife="",0,IF(Y$3&gt;(A29stdlife+$E1153),((INDEX('PTRM input'!$G$385:$P$434,A29offset,$E1153)-INDEX('PTRM input'!$G$277:$P$326,A29offset,$E1153))*OFFSET($F$7,0,$E1153))-SUM($G1153:X1153),(((INDEX('PTRM input'!$G$385:$P$434,A29offset,$E1153)-INDEX('PTRM input'!$G$277:$P$326,A29offset,$E1153))*OFFSET($F$7,0,$E1153))-SUM($G1153:X1153))*(OFFSET('PTRM input'!$G$477,0,$E1153-1)/A29taxstdlife))))</f>
        <v>0</v>
      </c>
      <c r="Z1153" s="251">
        <f ca="1">IF(A29taxstdlife="n/a","n/a",IF(A29taxstdlife="",0,IF(Z$3&gt;(A29stdlife+$E1153),((INDEX('PTRM input'!$G$385:$P$434,A29offset,$E1153)-INDEX('PTRM input'!$G$277:$P$326,A29offset,$E1153))*OFFSET($F$7,0,$E1153))-SUM($G1153:Y1153),(((INDEX('PTRM input'!$G$385:$P$434,A29offset,$E1153)-INDEX('PTRM input'!$G$277:$P$326,A29offset,$E1153))*OFFSET($F$7,0,$E1153))-SUM($G1153:Y1153))*(OFFSET('PTRM input'!$G$477,0,$E1153-1)/A29taxstdlife))))</f>
        <v>0</v>
      </c>
      <c r="AA1153" s="251">
        <f ca="1">IF(A29taxstdlife="n/a","n/a",IF(A29taxstdlife="",0,IF(AA$3&gt;(A29stdlife+$E1153),((INDEX('PTRM input'!$G$385:$P$434,A29offset,$E1153)-INDEX('PTRM input'!$G$277:$P$326,A29offset,$E1153))*OFFSET($F$7,0,$E1153))-SUM($G1153:Z1153),(((INDEX('PTRM input'!$G$385:$P$434,A29offset,$E1153)-INDEX('PTRM input'!$G$277:$P$326,A29offset,$E1153))*OFFSET($F$7,0,$E1153))-SUM($G1153:Z1153))*(OFFSET('PTRM input'!$G$477,0,$E1153-1)/A29taxstdlife))))</f>
        <v>0</v>
      </c>
      <c r="AB1153" s="251">
        <f ca="1">IF(A29taxstdlife="n/a","n/a",IF(A29taxstdlife="",0,IF(AB$3&gt;(A29stdlife+$E1153),((INDEX('PTRM input'!$G$385:$P$434,A29offset,$E1153)-INDEX('PTRM input'!$G$277:$P$326,A29offset,$E1153))*OFFSET($F$7,0,$E1153))-SUM($G1153:AA1153),(((INDEX('PTRM input'!$G$385:$P$434,A29offset,$E1153)-INDEX('PTRM input'!$G$277:$P$326,A29offset,$E1153))*OFFSET($F$7,0,$E1153))-SUM($G1153:AA1153))*(OFFSET('PTRM input'!$G$477,0,$E1153-1)/A29taxstdlife))))</f>
        <v>0</v>
      </c>
      <c r="AC1153" s="251">
        <f ca="1">IF(A29taxstdlife="n/a","n/a",IF(A29taxstdlife="",0,IF(AC$3&gt;(A29stdlife+$E1153),((INDEX('PTRM input'!$G$385:$P$434,A29offset,$E1153)-INDEX('PTRM input'!$G$277:$P$326,A29offset,$E1153))*OFFSET($F$7,0,$E1153))-SUM($G1153:AB1153),(((INDEX('PTRM input'!$G$385:$P$434,A29offset,$E1153)-INDEX('PTRM input'!$G$277:$P$326,A29offset,$E1153))*OFFSET($F$7,0,$E1153))-SUM($G1153:AB1153))*(OFFSET('PTRM input'!$G$477,0,$E1153-1)/A29taxstdlife))))</f>
        <v>0</v>
      </c>
      <c r="AD1153" s="251">
        <f ca="1">IF(A29taxstdlife="n/a","n/a",IF(A29taxstdlife="",0,IF(AD$3&gt;(A29stdlife+$E1153),((INDEX('PTRM input'!$G$385:$P$434,A29offset,$E1153)-INDEX('PTRM input'!$G$277:$P$326,A29offset,$E1153))*OFFSET($F$7,0,$E1153))-SUM($G1153:AC1153),(((INDEX('PTRM input'!$G$385:$P$434,A29offset,$E1153)-INDEX('PTRM input'!$G$277:$P$326,A29offset,$E1153))*OFFSET($F$7,0,$E1153))-SUM($G1153:AC1153))*(OFFSET('PTRM input'!$G$477,0,$E1153-1)/A29taxstdlife))))</f>
        <v>0</v>
      </c>
      <c r="AE1153" s="251">
        <f ca="1">IF(A29taxstdlife="n/a","n/a",IF(A29taxstdlife="",0,IF(AE$3&gt;(A29stdlife+$E1153),((INDEX('PTRM input'!$G$385:$P$434,A29offset,$E1153)-INDEX('PTRM input'!$G$277:$P$326,A29offset,$E1153))*OFFSET($F$7,0,$E1153))-SUM($G1153:AD1153),(((INDEX('PTRM input'!$G$385:$P$434,A29offset,$E1153)-INDEX('PTRM input'!$G$277:$P$326,A29offset,$E1153))*OFFSET($F$7,0,$E1153))-SUM($G1153:AD1153))*(OFFSET('PTRM input'!$G$477,0,$E1153-1)/A29taxstdlife))))</f>
        <v>0</v>
      </c>
      <c r="AF1153" s="251">
        <f ca="1">IF(A29taxstdlife="n/a","n/a",IF(A29taxstdlife="",0,IF(AF$3&gt;(A29stdlife+$E1153),((INDEX('PTRM input'!$G$385:$P$434,A29offset,$E1153)-INDEX('PTRM input'!$G$277:$P$326,A29offset,$E1153))*OFFSET($F$7,0,$E1153))-SUM($G1153:AE1153),(((INDEX('PTRM input'!$G$385:$P$434,A29offset,$E1153)-INDEX('PTRM input'!$G$277:$P$326,A29offset,$E1153))*OFFSET($F$7,0,$E1153))-SUM($G1153:AE1153))*(OFFSET('PTRM input'!$G$477,0,$E1153-1)/A29taxstdlife))))</f>
        <v>0</v>
      </c>
      <c r="AG1153" s="251">
        <f ca="1">IF(A29taxstdlife="n/a","n/a",IF(A29taxstdlife="",0,IF(AG$3&gt;(A29stdlife+$E1153),((INDEX('PTRM input'!$G$385:$P$434,A29offset,$E1153)-INDEX('PTRM input'!$G$277:$P$326,A29offset,$E1153))*OFFSET($F$7,0,$E1153))-SUM($G1153:AF1153),(((INDEX('PTRM input'!$G$385:$P$434,A29offset,$E1153)-INDEX('PTRM input'!$G$277:$P$326,A29offset,$E1153))*OFFSET($F$7,0,$E1153))-SUM($G1153:AF1153))*(OFFSET('PTRM input'!$G$477,0,$E1153-1)/A29taxstdlife))))</f>
        <v>0</v>
      </c>
      <c r="AH1153" s="251">
        <f ca="1">IF(A29taxstdlife="n/a","n/a",IF(A29taxstdlife="",0,IF(AH$3&gt;(A29stdlife+$E1153),((INDEX('PTRM input'!$G$385:$P$434,A29offset,$E1153)-INDEX('PTRM input'!$G$277:$P$326,A29offset,$E1153))*OFFSET($F$7,0,$E1153))-SUM($G1153:AG1153),(((INDEX('PTRM input'!$G$385:$P$434,A29offset,$E1153)-INDEX('PTRM input'!$G$277:$P$326,A29offset,$E1153))*OFFSET($F$7,0,$E1153))-SUM($G1153:AG1153))*(OFFSET('PTRM input'!$G$477,0,$E1153-1)/A29taxstdlife))))</f>
        <v>0</v>
      </c>
      <c r="AI1153" s="251">
        <f ca="1">IF(A29taxstdlife="n/a","n/a",IF(A29taxstdlife="",0,IF(AI$3&gt;(A29stdlife+$E1153),((INDEX('PTRM input'!$G$385:$P$434,A29offset,$E1153)-INDEX('PTRM input'!$G$277:$P$326,A29offset,$E1153))*OFFSET($F$7,0,$E1153))-SUM($G1153:AH1153),(((INDEX('PTRM input'!$G$385:$P$434,A29offset,$E1153)-INDEX('PTRM input'!$G$277:$P$326,A29offset,$E1153))*OFFSET($F$7,0,$E1153))-SUM($G1153:AH1153))*(OFFSET('PTRM input'!$G$477,0,$E1153-1)/A29taxstdlife))))</f>
        <v>0</v>
      </c>
      <c r="AJ1153" s="251">
        <f ca="1">IF(A29taxstdlife="n/a","n/a",IF(A29taxstdlife="",0,IF(AJ$3&gt;(A29stdlife+$E1153),((INDEX('PTRM input'!$G$385:$P$434,A29offset,$E1153)-INDEX('PTRM input'!$G$277:$P$326,A29offset,$E1153))*OFFSET($F$7,0,$E1153))-SUM($G1153:AI1153),(((INDEX('PTRM input'!$G$385:$P$434,A29offset,$E1153)-INDEX('PTRM input'!$G$277:$P$326,A29offset,$E1153))*OFFSET($F$7,0,$E1153))-SUM($G1153:AI1153))*(OFFSET('PTRM input'!$G$477,0,$E1153-1)/A29taxstdlife))))</f>
        <v>0</v>
      </c>
      <c r="AK1153" s="251">
        <f ca="1">IF(A29taxstdlife="n/a","n/a",IF(A29taxstdlife="",0,IF(AK$3&gt;(A29stdlife+$E1153),((INDEX('PTRM input'!$G$385:$P$434,A29offset,$E1153)-INDEX('PTRM input'!$G$277:$P$326,A29offset,$E1153))*OFFSET($F$7,0,$E1153))-SUM($G1153:AJ1153),(((INDEX('PTRM input'!$G$385:$P$434,A29offset,$E1153)-INDEX('PTRM input'!$G$277:$P$326,A29offset,$E1153))*OFFSET($F$7,0,$E1153))-SUM($G1153:AJ1153))*(OFFSET('PTRM input'!$G$477,0,$E1153-1)/A29taxstdlife))))</f>
        <v>0</v>
      </c>
      <c r="AL1153" s="251">
        <f ca="1">IF(A29taxstdlife="n/a","n/a",IF(A29taxstdlife="",0,IF(AL$3&gt;(A29stdlife+$E1153),((INDEX('PTRM input'!$G$385:$P$434,A29offset,$E1153)-INDEX('PTRM input'!$G$277:$P$326,A29offset,$E1153))*OFFSET($F$7,0,$E1153))-SUM($G1153:AK1153),(((INDEX('PTRM input'!$G$385:$P$434,A29offset,$E1153)-INDEX('PTRM input'!$G$277:$P$326,A29offset,$E1153))*OFFSET($F$7,0,$E1153))-SUM($G1153:AK1153))*(OFFSET('PTRM input'!$G$477,0,$E1153-1)/A29taxstdlife))))</f>
        <v>0</v>
      </c>
      <c r="AM1153" s="251">
        <f ca="1">IF(A29taxstdlife="n/a","n/a",IF(A29taxstdlife="",0,IF(AM$3&gt;(A29stdlife+$E1153),((INDEX('PTRM input'!$G$385:$P$434,A29offset,$E1153)-INDEX('PTRM input'!$G$277:$P$326,A29offset,$E1153))*OFFSET($F$7,0,$E1153))-SUM($G1153:AL1153),(((INDEX('PTRM input'!$G$385:$P$434,A29offset,$E1153)-INDEX('PTRM input'!$G$277:$P$326,A29offset,$E1153))*OFFSET($F$7,0,$E1153))-SUM($G1153:AL1153))*(OFFSET('PTRM input'!$G$477,0,$E1153-1)/A29taxstdlife))))</f>
        <v>0</v>
      </c>
      <c r="AN1153" s="251">
        <f ca="1">IF(A29taxstdlife="n/a","n/a",IF(A29taxstdlife="",0,IF(AN$3&gt;(A29stdlife+$E1153),((INDEX('PTRM input'!$G$385:$P$434,A29offset,$E1153)-INDEX('PTRM input'!$G$277:$P$326,A29offset,$E1153))*OFFSET($F$7,0,$E1153))-SUM($G1153:AM1153),(((INDEX('PTRM input'!$G$385:$P$434,A29offset,$E1153)-INDEX('PTRM input'!$G$277:$P$326,A29offset,$E1153))*OFFSET($F$7,0,$E1153))-SUM($G1153:AM1153))*(OFFSET('PTRM input'!$G$477,0,$E1153-1)/A29taxstdlife))))</f>
        <v>0</v>
      </c>
      <c r="AO1153" s="251">
        <f ca="1">IF(A29taxstdlife="n/a","n/a",IF(A29taxstdlife="",0,IF(AO$3&gt;(A29stdlife+$E1153),((INDEX('PTRM input'!$G$385:$P$434,A29offset,$E1153)-INDEX('PTRM input'!$G$277:$P$326,A29offset,$E1153))*OFFSET($F$7,0,$E1153))-SUM($G1153:AN1153),(((INDEX('PTRM input'!$G$385:$P$434,A29offset,$E1153)-INDEX('PTRM input'!$G$277:$P$326,A29offset,$E1153))*OFFSET($F$7,0,$E1153))-SUM($G1153:AN1153))*(OFFSET('PTRM input'!$G$477,0,$E1153-1)/A29taxstdlife))))</f>
        <v>0</v>
      </c>
      <c r="AP1153" s="251">
        <f ca="1">IF(A29taxstdlife="n/a","n/a",IF(A29taxstdlife="",0,IF(AP$3&gt;(A29stdlife+$E1153),((INDEX('PTRM input'!$G$385:$P$434,A29offset,$E1153)-INDEX('PTRM input'!$G$277:$P$326,A29offset,$E1153))*OFFSET($F$7,0,$E1153))-SUM($G1153:AO1153),(((INDEX('PTRM input'!$G$385:$P$434,A29offset,$E1153)-INDEX('PTRM input'!$G$277:$P$326,A29offset,$E1153))*OFFSET($F$7,0,$E1153))-SUM($G1153:AO1153))*(OFFSET('PTRM input'!$G$477,0,$E1153-1)/A29taxstdlife))))</f>
        <v>0</v>
      </c>
      <c r="AQ1153" s="251">
        <f ca="1">IF(A29taxstdlife="n/a","n/a",IF(A29taxstdlife="",0,IF(AQ$3&gt;(A29stdlife+$E1153),((INDEX('PTRM input'!$G$385:$P$434,A29offset,$E1153)-INDEX('PTRM input'!$G$277:$P$326,A29offset,$E1153))*OFFSET($F$7,0,$E1153))-SUM($G1153:AP1153),(((INDEX('PTRM input'!$G$385:$P$434,A29offset,$E1153)-INDEX('PTRM input'!$G$277:$P$326,A29offset,$E1153))*OFFSET($F$7,0,$E1153))-SUM($G1153:AP1153))*(OFFSET('PTRM input'!$G$477,0,$E1153-1)/A29taxstdlife))))</f>
        <v>0</v>
      </c>
      <c r="AR1153" s="251">
        <f ca="1">IF(A29taxstdlife="n/a","n/a",IF(A29taxstdlife="",0,IF(AR$3&gt;(A29stdlife+$E1153),((INDEX('PTRM input'!$G$385:$P$434,A29offset,$E1153)-INDEX('PTRM input'!$G$277:$P$326,A29offset,$E1153))*OFFSET($F$7,0,$E1153))-SUM($G1153:AQ1153),(((INDEX('PTRM input'!$G$385:$P$434,A29offset,$E1153)-INDEX('PTRM input'!$G$277:$P$326,A29offset,$E1153))*OFFSET($F$7,0,$E1153))-SUM($G1153:AQ1153))*(OFFSET('PTRM input'!$G$477,0,$E1153-1)/A29taxstdlife))))</f>
        <v>0</v>
      </c>
      <c r="AS1153" s="251">
        <f ca="1">IF(A29taxstdlife="n/a","n/a",IF(A29taxstdlife="",0,IF(AS$3&gt;(A29stdlife+$E1153),((INDEX('PTRM input'!$G$385:$P$434,A29offset,$E1153)-INDEX('PTRM input'!$G$277:$P$326,A29offset,$E1153))*OFFSET($F$7,0,$E1153))-SUM($G1153:AR1153),(((INDEX('PTRM input'!$G$385:$P$434,A29offset,$E1153)-INDEX('PTRM input'!$G$277:$P$326,A29offset,$E1153))*OFFSET($F$7,0,$E1153))-SUM($G1153:AR1153))*(OFFSET('PTRM input'!$G$477,0,$E1153-1)/A29taxstdlife))))</f>
        <v>0</v>
      </c>
      <c r="AT1153" s="251">
        <f ca="1">IF(A29taxstdlife="n/a","n/a",IF(A29taxstdlife="",0,IF(AT$3&gt;(A29stdlife+$E1153),((INDEX('PTRM input'!$G$385:$P$434,A29offset,$E1153)-INDEX('PTRM input'!$G$277:$P$326,A29offset,$E1153))*OFFSET($F$7,0,$E1153))-SUM($G1153:AS1153),(((INDEX('PTRM input'!$G$385:$P$434,A29offset,$E1153)-INDEX('PTRM input'!$G$277:$P$326,A29offset,$E1153))*OFFSET($F$7,0,$E1153))-SUM($G1153:AS1153))*(OFFSET('PTRM input'!$G$477,0,$E1153-1)/A29taxstdlife))))</f>
        <v>0</v>
      </c>
      <c r="AU1153" s="251">
        <f ca="1">IF(A29taxstdlife="n/a","n/a",IF(A29taxstdlife="",0,IF(AU$3&gt;(A29stdlife+$E1153),((INDEX('PTRM input'!$G$385:$P$434,A29offset,$E1153)-INDEX('PTRM input'!$G$277:$P$326,A29offset,$E1153))*OFFSET($F$7,0,$E1153))-SUM($G1153:AT1153),(((INDEX('PTRM input'!$G$385:$P$434,A29offset,$E1153)-INDEX('PTRM input'!$G$277:$P$326,A29offset,$E1153))*OFFSET($F$7,0,$E1153))-SUM($G1153:AT1153))*(OFFSET('PTRM input'!$G$477,0,$E1153-1)/A29taxstdlife))))</f>
        <v>0</v>
      </c>
      <c r="AV1153" s="251">
        <f ca="1">IF(A29taxstdlife="n/a","n/a",IF(A29taxstdlife="",0,IF(AV$3&gt;(A29stdlife+$E1153),((INDEX('PTRM input'!$G$385:$P$434,A29offset,$E1153)-INDEX('PTRM input'!$G$277:$P$326,A29offset,$E1153))*OFFSET($F$7,0,$E1153))-SUM($G1153:AU1153),(((INDEX('PTRM input'!$G$385:$P$434,A29offset,$E1153)-INDEX('PTRM input'!$G$277:$P$326,A29offset,$E1153))*OFFSET($F$7,0,$E1153))-SUM($G1153:AU1153))*(OFFSET('PTRM input'!$G$477,0,$E1153-1)/A29taxstdlife))))</f>
        <v>0</v>
      </c>
      <c r="AW1153" s="251">
        <f ca="1">IF(A29taxstdlife="n/a","n/a",IF(A29taxstdlife="",0,IF(AW$3&gt;(A29stdlife+$E1153),((INDEX('PTRM input'!$G$385:$P$434,A29offset,$E1153)-INDEX('PTRM input'!$G$277:$P$326,A29offset,$E1153))*OFFSET($F$7,0,$E1153))-SUM($G1153:AV1153),(((INDEX('PTRM input'!$G$385:$P$434,A29offset,$E1153)-INDEX('PTRM input'!$G$277:$P$326,A29offset,$E1153))*OFFSET($F$7,0,$E1153))-SUM($G1153:AV1153))*(OFFSET('PTRM input'!$G$477,0,$E1153-1)/A29taxstdlife))))</f>
        <v>0</v>
      </c>
      <c r="AX1153" s="251">
        <f ca="1">IF(A29taxstdlife="n/a","n/a",IF(A29taxstdlife="",0,IF(AX$3&gt;(A29stdlife+$E1153),((INDEX('PTRM input'!$G$385:$P$434,A29offset,$E1153)-INDEX('PTRM input'!$G$277:$P$326,A29offset,$E1153))*OFFSET($F$7,0,$E1153))-SUM($G1153:AW1153),(((INDEX('PTRM input'!$G$385:$P$434,A29offset,$E1153)-INDEX('PTRM input'!$G$277:$P$326,A29offset,$E1153))*OFFSET($F$7,0,$E1153))-SUM($G1153:AW1153))*(OFFSET('PTRM input'!$G$477,0,$E1153-1)/A29taxstdlife))))</f>
        <v>0</v>
      </c>
      <c r="AY1153" s="251">
        <f ca="1">IF(A29taxstdlife="n/a","n/a",IF(A29taxstdlife="",0,IF(AY$3&gt;(A29stdlife+$E1153),((INDEX('PTRM input'!$G$385:$P$434,A29offset,$E1153)-INDEX('PTRM input'!$G$277:$P$326,A29offset,$E1153))*OFFSET($F$7,0,$E1153))-SUM($G1153:AX1153),(((INDEX('PTRM input'!$G$385:$P$434,A29offset,$E1153)-INDEX('PTRM input'!$G$277:$P$326,A29offset,$E1153))*OFFSET($F$7,0,$E1153))-SUM($G1153:AX1153))*(OFFSET('PTRM input'!$G$477,0,$E1153-1)/A29taxstdlife))))</f>
        <v>0</v>
      </c>
      <c r="AZ1153" s="251">
        <f ca="1">IF(A29taxstdlife="n/a","n/a",IF(A29taxstdlife="",0,IF(AZ$3&gt;(A29stdlife+$E1153),((INDEX('PTRM input'!$G$385:$P$434,A29offset,$E1153)-INDEX('PTRM input'!$G$277:$P$326,A29offset,$E1153))*OFFSET($F$7,0,$E1153))-SUM($G1153:AY1153),(((INDEX('PTRM input'!$G$385:$P$434,A29offset,$E1153)-INDEX('PTRM input'!$G$277:$P$326,A29offset,$E1153))*OFFSET($F$7,0,$E1153))-SUM($G1153:AY1153))*(OFFSET('PTRM input'!$G$477,0,$E1153-1)/A29taxstdlife))))</f>
        <v>0</v>
      </c>
      <c r="BA1153" s="251">
        <f ca="1">IF(A29taxstdlife="n/a","n/a",IF(A29taxstdlife="",0,IF(BA$3&gt;(A29stdlife+$E1153),((INDEX('PTRM input'!$G$385:$P$434,A29offset,$E1153)-INDEX('PTRM input'!$G$277:$P$326,A29offset,$E1153))*OFFSET($F$7,0,$E1153))-SUM($G1153:AZ1153),(((INDEX('PTRM input'!$G$385:$P$434,A29offset,$E1153)-INDEX('PTRM input'!$G$277:$P$326,A29offset,$E1153))*OFFSET($F$7,0,$E1153))-SUM($G1153:AZ1153))*(OFFSET('PTRM input'!$G$477,0,$E1153-1)/A29taxstdlife))))</f>
        <v>0</v>
      </c>
      <c r="BB1153" s="251">
        <f ca="1">IF(A29taxstdlife="n/a","n/a",IF(A29taxstdlife="",0,IF(BB$3&gt;(A29stdlife+$E1153),((INDEX('PTRM input'!$G$385:$P$434,A29offset,$E1153)-INDEX('PTRM input'!$G$277:$P$326,A29offset,$E1153))*OFFSET($F$7,0,$E1153))-SUM($G1153:BA1153),(((INDEX('PTRM input'!$G$385:$P$434,A29offset,$E1153)-INDEX('PTRM input'!$G$277:$P$326,A29offset,$E1153))*OFFSET($F$7,0,$E1153))-SUM($G1153:BA1153))*(OFFSET('PTRM input'!$G$477,0,$E1153-1)/A29taxstdlife))))</f>
        <v>0</v>
      </c>
      <c r="BC1153" s="251">
        <f ca="1">IF(A29taxstdlife="n/a","n/a",IF(A29taxstdlife="",0,IF(BC$3&gt;(A29stdlife+$E1153),((INDEX('PTRM input'!$G$385:$P$434,A29offset,$E1153)-INDEX('PTRM input'!$G$277:$P$326,A29offset,$E1153))*OFFSET($F$7,0,$E1153))-SUM($G1153:BB1153),(((INDEX('PTRM input'!$G$385:$P$434,A29offset,$E1153)-INDEX('PTRM input'!$G$277:$P$326,A29offset,$E1153))*OFFSET($F$7,0,$E1153))-SUM($G1153:BB1153))*(OFFSET('PTRM input'!$G$477,0,$E1153-1)/A29taxstdlife))))</f>
        <v>0</v>
      </c>
      <c r="BD1153" s="251">
        <f ca="1">IF(A29taxstdlife="n/a","n/a",IF(A29taxstdlife="",0,IF(BD$3&gt;(A29stdlife+$E1153),((INDEX('PTRM input'!$G$385:$P$434,A29offset,$E1153)-INDEX('PTRM input'!$G$277:$P$326,A29offset,$E1153))*OFFSET($F$7,0,$E1153))-SUM($G1153:BC1153),(((INDEX('PTRM input'!$G$385:$P$434,A29offset,$E1153)-INDEX('PTRM input'!$G$277:$P$326,A29offset,$E1153))*OFFSET($F$7,0,$E1153))-SUM($G1153:BC1153))*(OFFSET('PTRM input'!$G$477,0,$E1153-1)/A29taxstdlife))))</f>
        <v>0</v>
      </c>
      <c r="BE1153" s="251">
        <f ca="1">IF(A29taxstdlife="n/a","n/a",IF(A29taxstdlife="",0,IF(BE$3&gt;(A29stdlife+$E1153),((INDEX('PTRM input'!$G$385:$P$434,A29offset,$E1153)-INDEX('PTRM input'!$G$277:$P$326,A29offset,$E1153))*OFFSET($F$7,0,$E1153))-SUM($G1153:BD1153),(((INDEX('PTRM input'!$G$385:$P$434,A29offset,$E1153)-INDEX('PTRM input'!$G$277:$P$326,A29offset,$E1153))*OFFSET($F$7,0,$E1153))-SUM($G1153:BD1153))*(OFFSET('PTRM input'!$G$477,0,$E1153-1)/A29taxstdlife))))</f>
        <v>0</v>
      </c>
      <c r="BF1153" s="251">
        <f ca="1">IF(A29taxstdlife="n/a","n/a",IF(A29taxstdlife="",0,IF(BF$3&gt;(A29stdlife+$E1153),((INDEX('PTRM input'!$G$385:$P$434,A29offset,$E1153)-INDEX('PTRM input'!$G$277:$P$326,A29offset,$E1153))*OFFSET($F$7,0,$E1153))-SUM($G1153:BE1153),(((INDEX('PTRM input'!$G$385:$P$434,A29offset,$E1153)-INDEX('PTRM input'!$G$277:$P$326,A29offset,$E1153))*OFFSET($F$7,0,$E1153))-SUM($G1153:BE1153))*(OFFSET('PTRM input'!$G$477,0,$E1153-1)/A29taxstdlife))))</f>
        <v>0</v>
      </c>
      <c r="BG1153" s="251">
        <f ca="1">IF(A29taxstdlife="n/a","n/a",IF(A29taxstdlife="",0,IF(BG$3&gt;(A29stdlife+$E1153),((INDEX('PTRM input'!$G$385:$P$434,A29offset,$E1153)-INDEX('PTRM input'!$G$277:$P$326,A29offset,$E1153))*OFFSET($F$7,0,$E1153))-SUM($G1153:BF1153),(((INDEX('PTRM input'!$G$385:$P$434,A29offset,$E1153)-INDEX('PTRM input'!$G$277:$P$326,A29offset,$E1153))*OFFSET($F$7,0,$E1153))-SUM($G1153:BF1153))*(OFFSET('PTRM input'!$G$477,0,$E1153-1)/A29taxstdlife))))</f>
        <v>0</v>
      </c>
      <c r="BH1153" s="251">
        <f ca="1">IF(A29taxstdlife="n/a","n/a",IF(A29taxstdlife="",0,IF(BH$3&gt;(A29stdlife+$E1153),((INDEX('PTRM input'!$G$385:$P$434,A29offset,$E1153)-INDEX('PTRM input'!$G$277:$P$326,A29offset,$E1153))*OFFSET($F$7,0,$E1153))-SUM($G1153:BG1153),(((INDEX('PTRM input'!$G$385:$P$434,A29offset,$E1153)-INDEX('PTRM input'!$G$277:$P$326,A29offset,$E1153))*OFFSET($F$7,0,$E1153))-SUM($G1153:BG1153))*(OFFSET('PTRM input'!$G$477,0,$E1153-1)/A29taxstdlife))))</f>
        <v>0</v>
      </c>
      <c r="BI1153" s="251">
        <f ca="1">IF(A29taxstdlife="n/a","n/a",IF(A29taxstdlife="",0,IF(BI$3&gt;(A29stdlife+$E1153),((INDEX('PTRM input'!$G$385:$P$434,A29offset,$E1153)-INDEX('PTRM input'!$G$277:$P$326,A29offset,$E1153))*OFFSET($F$7,0,$E1153))-SUM($G1153:BH1153),(((INDEX('PTRM input'!$G$385:$P$434,A29offset,$E1153)-INDEX('PTRM input'!$G$277:$P$326,A29offset,$E1153))*OFFSET($F$7,0,$E1153))-SUM($G1153:BH1153))*(OFFSET('PTRM input'!$G$477,0,$E1153-1)/A29taxstdlife))))</f>
        <v>0</v>
      </c>
      <c r="BJ1153" s="116"/>
      <c r="BK1153" s="116"/>
      <c r="BL1153" s="116"/>
      <c r="BM1153" s="116"/>
    </row>
    <row r="1154" spans="1:65" ht="12.75" hidden="1" customHeight="1" outlineLevel="2">
      <c r="A1154" s="366"/>
      <c r="B1154" s="19"/>
      <c r="C1154" s="18"/>
      <c r="D1154" s="760"/>
      <c r="E1154" s="86">
        <v>9</v>
      </c>
      <c r="F1154" s="356"/>
      <c r="G1154" s="434"/>
      <c r="H1154" s="435"/>
      <c r="I1154" s="435"/>
      <c r="J1154" s="435"/>
      <c r="K1154" s="435"/>
      <c r="L1154" s="435"/>
      <c r="M1154" s="435"/>
      <c r="N1154" s="435"/>
      <c r="O1154" s="619"/>
      <c r="P1154" s="251">
        <f ca="1">IF(A29taxstdlife="n/a","n/a",IF(A29taxstdlife="",0,IF(P$3&gt;(A29stdlife+$E1154),((INDEX('PTRM input'!$G$385:$P$434,A29offset,$E1154)-INDEX('PTRM input'!$G$277:$P$326,A29offset,$E1154))*OFFSET($F$7,0,$E1154))-SUM($G1154:O1154),(((INDEX('PTRM input'!$G$385:$P$434,A29offset,$E1154)-INDEX('PTRM input'!$G$277:$P$326,A29offset,$E1154))*OFFSET($F$7,0,$E1154))-SUM($G1154:O1154))*(OFFSET('PTRM input'!$G$477,0,$E1154-1)/A29taxstdlife))))</f>
        <v>0</v>
      </c>
      <c r="Q1154" s="251">
        <f ca="1">IF(A29taxstdlife="n/a","n/a",IF(A29taxstdlife="",0,IF(Q$3&gt;(A29stdlife+$E1154),((INDEX('PTRM input'!$G$385:$P$434,A29offset,$E1154)-INDEX('PTRM input'!$G$277:$P$326,A29offset,$E1154))*OFFSET($F$7,0,$E1154))-SUM($G1154:P1154),(((INDEX('PTRM input'!$G$385:$P$434,A29offset,$E1154)-INDEX('PTRM input'!$G$277:$P$326,A29offset,$E1154))*OFFSET($F$7,0,$E1154))-SUM($G1154:P1154))*(OFFSET('PTRM input'!$G$477,0,$E1154-1)/A29taxstdlife))))</f>
        <v>0</v>
      </c>
      <c r="R1154" s="251">
        <f ca="1">IF(A29taxstdlife="n/a","n/a",IF(A29taxstdlife="",0,IF(R$3&gt;(A29stdlife+$E1154),((INDEX('PTRM input'!$G$385:$P$434,A29offset,$E1154)-INDEX('PTRM input'!$G$277:$P$326,A29offset,$E1154))*OFFSET($F$7,0,$E1154))-SUM($G1154:Q1154),(((INDEX('PTRM input'!$G$385:$P$434,A29offset,$E1154)-INDEX('PTRM input'!$G$277:$P$326,A29offset,$E1154))*OFFSET($F$7,0,$E1154))-SUM($G1154:Q1154))*(OFFSET('PTRM input'!$G$477,0,$E1154-1)/A29taxstdlife))))</f>
        <v>0</v>
      </c>
      <c r="S1154" s="251">
        <f ca="1">IF(A29taxstdlife="n/a","n/a",IF(A29taxstdlife="",0,IF(S$3&gt;(A29stdlife+$E1154),((INDEX('PTRM input'!$G$385:$P$434,A29offset,$E1154)-INDEX('PTRM input'!$G$277:$P$326,A29offset,$E1154))*OFFSET($F$7,0,$E1154))-SUM($G1154:R1154),(((INDEX('PTRM input'!$G$385:$P$434,A29offset,$E1154)-INDEX('PTRM input'!$G$277:$P$326,A29offset,$E1154))*OFFSET($F$7,0,$E1154))-SUM($G1154:R1154))*(OFFSET('PTRM input'!$G$477,0,$E1154-1)/A29taxstdlife))))</f>
        <v>0</v>
      </c>
      <c r="T1154" s="251">
        <f ca="1">IF(A29taxstdlife="n/a","n/a",IF(A29taxstdlife="",0,IF(T$3&gt;(A29stdlife+$E1154),((INDEX('PTRM input'!$G$385:$P$434,A29offset,$E1154)-INDEX('PTRM input'!$G$277:$P$326,A29offset,$E1154))*OFFSET($F$7,0,$E1154))-SUM($G1154:S1154),(((INDEX('PTRM input'!$G$385:$P$434,A29offset,$E1154)-INDEX('PTRM input'!$G$277:$P$326,A29offset,$E1154))*OFFSET($F$7,0,$E1154))-SUM($G1154:S1154))*(OFFSET('PTRM input'!$G$477,0,$E1154-1)/A29taxstdlife))))</f>
        <v>0</v>
      </c>
      <c r="U1154" s="251">
        <f ca="1">IF(A29taxstdlife="n/a","n/a",IF(A29taxstdlife="",0,IF(U$3&gt;(A29stdlife+$E1154),((INDEX('PTRM input'!$G$385:$P$434,A29offset,$E1154)-INDEX('PTRM input'!$G$277:$P$326,A29offset,$E1154))*OFFSET($F$7,0,$E1154))-SUM($G1154:T1154),(((INDEX('PTRM input'!$G$385:$P$434,A29offset,$E1154)-INDEX('PTRM input'!$G$277:$P$326,A29offset,$E1154))*OFFSET($F$7,0,$E1154))-SUM($G1154:T1154))*(OFFSET('PTRM input'!$G$477,0,$E1154-1)/A29taxstdlife))))</f>
        <v>0</v>
      </c>
      <c r="V1154" s="251">
        <f ca="1">IF(A29taxstdlife="n/a","n/a",IF(A29taxstdlife="",0,IF(V$3&gt;(A29stdlife+$E1154),((INDEX('PTRM input'!$G$385:$P$434,A29offset,$E1154)-INDEX('PTRM input'!$G$277:$P$326,A29offset,$E1154))*OFFSET($F$7,0,$E1154))-SUM($G1154:U1154),(((INDEX('PTRM input'!$G$385:$P$434,A29offset,$E1154)-INDEX('PTRM input'!$G$277:$P$326,A29offset,$E1154))*OFFSET($F$7,0,$E1154))-SUM($G1154:U1154))*(OFFSET('PTRM input'!$G$477,0,$E1154-1)/A29taxstdlife))))</f>
        <v>0</v>
      </c>
      <c r="W1154" s="251">
        <f ca="1">IF(A29taxstdlife="n/a","n/a",IF(A29taxstdlife="",0,IF(W$3&gt;(A29stdlife+$E1154),((INDEX('PTRM input'!$G$385:$P$434,A29offset,$E1154)-INDEX('PTRM input'!$G$277:$P$326,A29offset,$E1154))*OFFSET($F$7,0,$E1154))-SUM($G1154:V1154),(((INDEX('PTRM input'!$G$385:$P$434,A29offset,$E1154)-INDEX('PTRM input'!$G$277:$P$326,A29offset,$E1154))*OFFSET($F$7,0,$E1154))-SUM($G1154:V1154))*(OFFSET('PTRM input'!$G$477,0,$E1154-1)/A29taxstdlife))))</f>
        <v>0</v>
      </c>
      <c r="X1154" s="251">
        <f ca="1">IF(A29taxstdlife="n/a","n/a",IF(A29taxstdlife="",0,IF(X$3&gt;(A29stdlife+$E1154),((INDEX('PTRM input'!$G$385:$P$434,A29offset,$E1154)-INDEX('PTRM input'!$G$277:$P$326,A29offset,$E1154))*OFFSET($F$7,0,$E1154))-SUM($G1154:W1154),(((INDEX('PTRM input'!$G$385:$P$434,A29offset,$E1154)-INDEX('PTRM input'!$G$277:$P$326,A29offset,$E1154))*OFFSET($F$7,0,$E1154))-SUM($G1154:W1154))*(OFFSET('PTRM input'!$G$477,0,$E1154-1)/A29taxstdlife))))</f>
        <v>0</v>
      </c>
      <c r="Y1154" s="251">
        <f ca="1">IF(A29taxstdlife="n/a","n/a",IF(A29taxstdlife="",0,IF(Y$3&gt;(A29stdlife+$E1154),((INDEX('PTRM input'!$G$385:$P$434,A29offset,$E1154)-INDEX('PTRM input'!$G$277:$P$326,A29offset,$E1154))*OFFSET($F$7,0,$E1154))-SUM($G1154:X1154),(((INDEX('PTRM input'!$G$385:$P$434,A29offset,$E1154)-INDEX('PTRM input'!$G$277:$P$326,A29offset,$E1154))*OFFSET($F$7,0,$E1154))-SUM($G1154:X1154))*(OFFSET('PTRM input'!$G$477,0,$E1154-1)/A29taxstdlife))))</f>
        <v>0</v>
      </c>
      <c r="Z1154" s="251">
        <f ca="1">IF(A29taxstdlife="n/a","n/a",IF(A29taxstdlife="",0,IF(Z$3&gt;(A29stdlife+$E1154),((INDEX('PTRM input'!$G$385:$P$434,A29offset,$E1154)-INDEX('PTRM input'!$G$277:$P$326,A29offset,$E1154))*OFFSET($F$7,0,$E1154))-SUM($G1154:Y1154),(((INDEX('PTRM input'!$G$385:$P$434,A29offset,$E1154)-INDEX('PTRM input'!$G$277:$P$326,A29offset,$E1154))*OFFSET($F$7,0,$E1154))-SUM($G1154:Y1154))*(OFFSET('PTRM input'!$G$477,0,$E1154-1)/A29taxstdlife))))</f>
        <v>0</v>
      </c>
      <c r="AA1154" s="251">
        <f ca="1">IF(A29taxstdlife="n/a","n/a",IF(A29taxstdlife="",0,IF(AA$3&gt;(A29stdlife+$E1154),((INDEX('PTRM input'!$G$385:$P$434,A29offset,$E1154)-INDEX('PTRM input'!$G$277:$P$326,A29offset,$E1154))*OFFSET($F$7,0,$E1154))-SUM($G1154:Z1154),(((INDEX('PTRM input'!$G$385:$P$434,A29offset,$E1154)-INDEX('PTRM input'!$G$277:$P$326,A29offset,$E1154))*OFFSET($F$7,0,$E1154))-SUM($G1154:Z1154))*(OFFSET('PTRM input'!$G$477,0,$E1154-1)/A29taxstdlife))))</f>
        <v>0</v>
      </c>
      <c r="AB1154" s="251">
        <f ca="1">IF(A29taxstdlife="n/a","n/a",IF(A29taxstdlife="",0,IF(AB$3&gt;(A29stdlife+$E1154),((INDEX('PTRM input'!$G$385:$P$434,A29offset,$E1154)-INDEX('PTRM input'!$G$277:$P$326,A29offset,$E1154))*OFFSET($F$7,0,$E1154))-SUM($G1154:AA1154),(((INDEX('PTRM input'!$G$385:$P$434,A29offset,$E1154)-INDEX('PTRM input'!$G$277:$P$326,A29offset,$E1154))*OFFSET($F$7,0,$E1154))-SUM($G1154:AA1154))*(OFFSET('PTRM input'!$G$477,0,$E1154-1)/A29taxstdlife))))</f>
        <v>0</v>
      </c>
      <c r="AC1154" s="251">
        <f ca="1">IF(A29taxstdlife="n/a","n/a",IF(A29taxstdlife="",0,IF(AC$3&gt;(A29stdlife+$E1154),((INDEX('PTRM input'!$G$385:$P$434,A29offset,$E1154)-INDEX('PTRM input'!$G$277:$P$326,A29offset,$E1154))*OFFSET($F$7,0,$E1154))-SUM($G1154:AB1154),(((INDEX('PTRM input'!$G$385:$P$434,A29offset,$E1154)-INDEX('PTRM input'!$G$277:$P$326,A29offset,$E1154))*OFFSET($F$7,0,$E1154))-SUM($G1154:AB1154))*(OFFSET('PTRM input'!$G$477,0,$E1154-1)/A29taxstdlife))))</f>
        <v>0</v>
      </c>
      <c r="AD1154" s="251">
        <f ca="1">IF(A29taxstdlife="n/a","n/a",IF(A29taxstdlife="",0,IF(AD$3&gt;(A29stdlife+$E1154),((INDEX('PTRM input'!$G$385:$P$434,A29offset,$E1154)-INDEX('PTRM input'!$G$277:$P$326,A29offset,$E1154))*OFFSET($F$7,0,$E1154))-SUM($G1154:AC1154),(((INDEX('PTRM input'!$G$385:$P$434,A29offset,$E1154)-INDEX('PTRM input'!$G$277:$P$326,A29offset,$E1154))*OFFSET($F$7,0,$E1154))-SUM($G1154:AC1154))*(OFFSET('PTRM input'!$G$477,0,$E1154-1)/A29taxstdlife))))</f>
        <v>0</v>
      </c>
      <c r="AE1154" s="251">
        <f ca="1">IF(A29taxstdlife="n/a","n/a",IF(A29taxstdlife="",0,IF(AE$3&gt;(A29stdlife+$E1154),((INDEX('PTRM input'!$G$385:$P$434,A29offset,$E1154)-INDEX('PTRM input'!$G$277:$P$326,A29offset,$E1154))*OFFSET($F$7,0,$E1154))-SUM($G1154:AD1154),(((INDEX('PTRM input'!$G$385:$P$434,A29offset,$E1154)-INDEX('PTRM input'!$G$277:$P$326,A29offset,$E1154))*OFFSET($F$7,0,$E1154))-SUM($G1154:AD1154))*(OFFSET('PTRM input'!$G$477,0,$E1154-1)/A29taxstdlife))))</f>
        <v>0</v>
      </c>
      <c r="AF1154" s="251">
        <f ca="1">IF(A29taxstdlife="n/a","n/a",IF(A29taxstdlife="",0,IF(AF$3&gt;(A29stdlife+$E1154),((INDEX('PTRM input'!$G$385:$P$434,A29offset,$E1154)-INDEX('PTRM input'!$G$277:$P$326,A29offset,$E1154))*OFFSET($F$7,0,$E1154))-SUM($G1154:AE1154),(((INDEX('PTRM input'!$G$385:$P$434,A29offset,$E1154)-INDEX('PTRM input'!$G$277:$P$326,A29offset,$E1154))*OFFSET($F$7,0,$E1154))-SUM($G1154:AE1154))*(OFFSET('PTRM input'!$G$477,0,$E1154-1)/A29taxstdlife))))</f>
        <v>0</v>
      </c>
      <c r="AG1154" s="251">
        <f ca="1">IF(A29taxstdlife="n/a","n/a",IF(A29taxstdlife="",0,IF(AG$3&gt;(A29stdlife+$E1154),((INDEX('PTRM input'!$G$385:$P$434,A29offset,$E1154)-INDEX('PTRM input'!$G$277:$P$326,A29offset,$E1154))*OFFSET($F$7,0,$E1154))-SUM($G1154:AF1154),(((INDEX('PTRM input'!$G$385:$P$434,A29offset,$E1154)-INDEX('PTRM input'!$G$277:$P$326,A29offset,$E1154))*OFFSET($F$7,0,$E1154))-SUM($G1154:AF1154))*(OFFSET('PTRM input'!$G$477,0,$E1154-1)/A29taxstdlife))))</f>
        <v>0</v>
      </c>
      <c r="AH1154" s="251">
        <f ca="1">IF(A29taxstdlife="n/a","n/a",IF(A29taxstdlife="",0,IF(AH$3&gt;(A29stdlife+$E1154),((INDEX('PTRM input'!$G$385:$P$434,A29offset,$E1154)-INDEX('PTRM input'!$G$277:$P$326,A29offset,$E1154))*OFFSET($F$7,0,$E1154))-SUM($G1154:AG1154),(((INDEX('PTRM input'!$G$385:$P$434,A29offset,$E1154)-INDEX('PTRM input'!$G$277:$P$326,A29offset,$E1154))*OFFSET($F$7,0,$E1154))-SUM($G1154:AG1154))*(OFFSET('PTRM input'!$G$477,0,$E1154-1)/A29taxstdlife))))</f>
        <v>0</v>
      </c>
      <c r="AI1154" s="251">
        <f ca="1">IF(A29taxstdlife="n/a","n/a",IF(A29taxstdlife="",0,IF(AI$3&gt;(A29stdlife+$E1154),((INDEX('PTRM input'!$G$385:$P$434,A29offset,$E1154)-INDEX('PTRM input'!$G$277:$P$326,A29offset,$E1154))*OFFSET($F$7,0,$E1154))-SUM($G1154:AH1154),(((INDEX('PTRM input'!$G$385:$P$434,A29offset,$E1154)-INDEX('PTRM input'!$G$277:$P$326,A29offset,$E1154))*OFFSET($F$7,0,$E1154))-SUM($G1154:AH1154))*(OFFSET('PTRM input'!$G$477,0,$E1154-1)/A29taxstdlife))))</f>
        <v>0</v>
      </c>
      <c r="AJ1154" s="251">
        <f ca="1">IF(A29taxstdlife="n/a","n/a",IF(A29taxstdlife="",0,IF(AJ$3&gt;(A29stdlife+$E1154),((INDEX('PTRM input'!$G$385:$P$434,A29offset,$E1154)-INDEX('PTRM input'!$G$277:$P$326,A29offset,$E1154))*OFFSET($F$7,0,$E1154))-SUM($G1154:AI1154),(((INDEX('PTRM input'!$G$385:$P$434,A29offset,$E1154)-INDEX('PTRM input'!$G$277:$P$326,A29offset,$E1154))*OFFSET($F$7,0,$E1154))-SUM($G1154:AI1154))*(OFFSET('PTRM input'!$G$477,0,$E1154-1)/A29taxstdlife))))</f>
        <v>0</v>
      </c>
      <c r="AK1154" s="251">
        <f ca="1">IF(A29taxstdlife="n/a","n/a",IF(A29taxstdlife="",0,IF(AK$3&gt;(A29stdlife+$E1154),((INDEX('PTRM input'!$G$385:$P$434,A29offset,$E1154)-INDEX('PTRM input'!$G$277:$P$326,A29offset,$E1154))*OFFSET($F$7,0,$E1154))-SUM($G1154:AJ1154),(((INDEX('PTRM input'!$G$385:$P$434,A29offset,$E1154)-INDEX('PTRM input'!$G$277:$P$326,A29offset,$E1154))*OFFSET($F$7,0,$E1154))-SUM($G1154:AJ1154))*(OFFSET('PTRM input'!$G$477,0,$E1154-1)/A29taxstdlife))))</f>
        <v>0</v>
      </c>
      <c r="AL1154" s="251">
        <f ca="1">IF(A29taxstdlife="n/a","n/a",IF(A29taxstdlife="",0,IF(AL$3&gt;(A29stdlife+$E1154),((INDEX('PTRM input'!$G$385:$P$434,A29offset,$E1154)-INDEX('PTRM input'!$G$277:$P$326,A29offset,$E1154))*OFFSET($F$7,0,$E1154))-SUM($G1154:AK1154),(((INDEX('PTRM input'!$G$385:$P$434,A29offset,$E1154)-INDEX('PTRM input'!$G$277:$P$326,A29offset,$E1154))*OFFSET($F$7,0,$E1154))-SUM($G1154:AK1154))*(OFFSET('PTRM input'!$G$477,0,$E1154-1)/A29taxstdlife))))</f>
        <v>0</v>
      </c>
      <c r="AM1154" s="251">
        <f ca="1">IF(A29taxstdlife="n/a","n/a",IF(A29taxstdlife="",0,IF(AM$3&gt;(A29stdlife+$E1154),((INDEX('PTRM input'!$G$385:$P$434,A29offset,$E1154)-INDEX('PTRM input'!$G$277:$P$326,A29offset,$E1154))*OFFSET($F$7,0,$E1154))-SUM($G1154:AL1154),(((INDEX('PTRM input'!$G$385:$P$434,A29offset,$E1154)-INDEX('PTRM input'!$G$277:$P$326,A29offset,$E1154))*OFFSET($F$7,0,$E1154))-SUM($G1154:AL1154))*(OFFSET('PTRM input'!$G$477,0,$E1154-1)/A29taxstdlife))))</f>
        <v>0</v>
      </c>
      <c r="AN1154" s="251">
        <f ca="1">IF(A29taxstdlife="n/a","n/a",IF(A29taxstdlife="",0,IF(AN$3&gt;(A29stdlife+$E1154),((INDEX('PTRM input'!$G$385:$P$434,A29offset,$E1154)-INDEX('PTRM input'!$G$277:$P$326,A29offset,$E1154))*OFFSET($F$7,0,$E1154))-SUM($G1154:AM1154),(((INDEX('PTRM input'!$G$385:$P$434,A29offset,$E1154)-INDEX('PTRM input'!$G$277:$P$326,A29offset,$E1154))*OFFSET($F$7,0,$E1154))-SUM($G1154:AM1154))*(OFFSET('PTRM input'!$G$477,0,$E1154-1)/A29taxstdlife))))</f>
        <v>0</v>
      </c>
      <c r="AO1154" s="251">
        <f ca="1">IF(A29taxstdlife="n/a","n/a",IF(A29taxstdlife="",0,IF(AO$3&gt;(A29stdlife+$E1154),((INDEX('PTRM input'!$G$385:$P$434,A29offset,$E1154)-INDEX('PTRM input'!$G$277:$P$326,A29offset,$E1154))*OFFSET($F$7,0,$E1154))-SUM($G1154:AN1154),(((INDEX('PTRM input'!$G$385:$P$434,A29offset,$E1154)-INDEX('PTRM input'!$G$277:$P$326,A29offset,$E1154))*OFFSET($F$7,0,$E1154))-SUM($G1154:AN1154))*(OFFSET('PTRM input'!$G$477,0,$E1154-1)/A29taxstdlife))))</f>
        <v>0</v>
      </c>
      <c r="AP1154" s="251">
        <f ca="1">IF(A29taxstdlife="n/a","n/a",IF(A29taxstdlife="",0,IF(AP$3&gt;(A29stdlife+$E1154),((INDEX('PTRM input'!$G$385:$P$434,A29offset,$E1154)-INDEX('PTRM input'!$G$277:$P$326,A29offset,$E1154))*OFFSET($F$7,0,$E1154))-SUM($G1154:AO1154),(((INDEX('PTRM input'!$G$385:$P$434,A29offset,$E1154)-INDEX('PTRM input'!$G$277:$P$326,A29offset,$E1154))*OFFSET($F$7,0,$E1154))-SUM($G1154:AO1154))*(OFFSET('PTRM input'!$G$477,0,$E1154-1)/A29taxstdlife))))</f>
        <v>0</v>
      </c>
      <c r="AQ1154" s="251">
        <f ca="1">IF(A29taxstdlife="n/a","n/a",IF(A29taxstdlife="",0,IF(AQ$3&gt;(A29stdlife+$E1154),((INDEX('PTRM input'!$G$385:$P$434,A29offset,$E1154)-INDEX('PTRM input'!$G$277:$P$326,A29offset,$E1154))*OFFSET($F$7,0,$E1154))-SUM($G1154:AP1154),(((INDEX('PTRM input'!$G$385:$P$434,A29offset,$E1154)-INDEX('PTRM input'!$G$277:$P$326,A29offset,$E1154))*OFFSET($F$7,0,$E1154))-SUM($G1154:AP1154))*(OFFSET('PTRM input'!$G$477,0,$E1154-1)/A29taxstdlife))))</f>
        <v>0</v>
      </c>
      <c r="AR1154" s="251">
        <f ca="1">IF(A29taxstdlife="n/a","n/a",IF(A29taxstdlife="",0,IF(AR$3&gt;(A29stdlife+$E1154),((INDEX('PTRM input'!$G$385:$P$434,A29offset,$E1154)-INDEX('PTRM input'!$G$277:$P$326,A29offset,$E1154))*OFFSET($F$7,0,$E1154))-SUM($G1154:AQ1154),(((INDEX('PTRM input'!$G$385:$P$434,A29offset,$E1154)-INDEX('PTRM input'!$G$277:$P$326,A29offset,$E1154))*OFFSET($F$7,0,$E1154))-SUM($G1154:AQ1154))*(OFFSET('PTRM input'!$G$477,0,$E1154-1)/A29taxstdlife))))</f>
        <v>0</v>
      </c>
      <c r="AS1154" s="251">
        <f ca="1">IF(A29taxstdlife="n/a","n/a",IF(A29taxstdlife="",0,IF(AS$3&gt;(A29stdlife+$E1154),((INDEX('PTRM input'!$G$385:$P$434,A29offset,$E1154)-INDEX('PTRM input'!$G$277:$P$326,A29offset,$E1154))*OFFSET($F$7,0,$E1154))-SUM($G1154:AR1154),(((INDEX('PTRM input'!$G$385:$P$434,A29offset,$E1154)-INDEX('PTRM input'!$G$277:$P$326,A29offset,$E1154))*OFFSET($F$7,0,$E1154))-SUM($G1154:AR1154))*(OFFSET('PTRM input'!$G$477,0,$E1154-1)/A29taxstdlife))))</f>
        <v>0</v>
      </c>
      <c r="AT1154" s="251">
        <f ca="1">IF(A29taxstdlife="n/a","n/a",IF(A29taxstdlife="",0,IF(AT$3&gt;(A29stdlife+$E1154),((INDEX('PTRM input'!$G$385:$P$434,A29offset,$E1154)-INDEX('PTRM input'!$G$277:$P$326,A29offset,$E1154))*OFFSET($F$7,0,$E1154))-SUM($G1154:AS1154),(((INDEX('PTRM input'!$G$385:$P$434,A29offset,$E1154)-INDEX('PTRM input'!$G$277:$P$326,A29offset,$E1154))*OFFSET($F$7,0,$E1154))-SUM($G1154:AS1154))*(OFFSET('PTRM input'!$G$477,0,$E1154-1)/A29taxstdlife))))</f>
        <v>0</v>
      </c>
      <c r="AU1154" s="251">
        <f ca="1">IF(A29taxstdlife="n/a","n/a",IF(A29taxstdlife="",0,IF(AU$3&gt;(A29stdlife+$E1154),((INDEX('PTRM input'!$G$385:$P$434,A29offset,$E1154)-INDEX('PTRM input'!$G$277:$P$326,A29offset,$E1154))*OFFSET($F$7,0,$E1154))-SUM($G1154:AT1154),(((INDEX('PTRM input'!$G$385:$P$434,A29offset,$E1154)-INDEX('PTRM input'!$G$277:$P$326,A29offset,$E1154))*OFFSET($F$7,0,$E1154))-SUM($G1154:AT1154))*(OFFSET('PTRM input'!$G$477,0,$E1154-1)/A29taxstdlife))))</f>
        <v>0</v>
      </c>
      <c r="AV1154" s="251">
        <f ca="1">IF(A29taxstdlife="n/a","n/a",IF(A29taxstdlife="",0,IF(AV$3&gt;(A29stdlife+$E1154),((INDEX('PTRM input'!$G$385:$P$434,A29offset,$E1154)-INDEX('PTRM input'!$G$277:$P$326,A29offset,$E1154))*OFFSET($F$7,0,$E1154))-SUM($G1154:AU1154),(((INDEX('PTRM input'!$G$385:$P$434,A29offset,$E1154)-INDEX('PTRM input'!$G$277:$P$326,A29offset,$E1154))*OFFSET($F$7,0,$E1154))-SUM($G1154:AU1154))*(OFFSET('PTRM input'!$G$477,0,$E1154-1)/A29taxstdlife))))</f>
        <v>0</v>
      </c>
      <c r="AW1154" s="251">
        <f ca="1">IF(A29taxstdlife="n/a","n/a",IF(A29taxstdlife="",0,IF(AW$3&gt;(A29stdlife+$E1154),((INDEX('PTRM input'!$G$385:$P$434,A29offset,$E1154)-INDEX('PTRM input'!$G$277:$P$326,A29offset,$E1154))*OFFSET($F$7,0,$E1154))-SUM($G1154:AV1154),(((INDEX('PTRM input'!$G$385:$P$434,A29offset,$E1154)-INDEX('PTRM input'!$G$277:$P$326,A29offset,$E1154))*OFFSET($F$7,0,$E1154))-SUM($G1154:AV1154))*(OFFSET('PTRM input'!$G$477,0,$E1154-1)/A29taxstdlife))))</f>
        <v>0</v>
      </c>
      <c r="AX1154" s="251">
        <f ca="1">IF(A29taxstdlife="n/a","n/a",IF(A29taxstdlife="",0,IF(AX$3&gt;(A29stdlife+$E1154),((INDEX('PTRM input'!$G$385:$P$434,A29offset,$E1154)-INDEX('PTRM input'!$G$277:$P$326,A29offset,$E1154))*OFFSET($F$7,0,$E1154))-SUM($G1154:AW1154),(((INDEX('PTRM input'!$G$385:$P$434,A29offset,$E1154)-INDEX('PTRM input'!$G$277:$P$326,A29offset,$E1154))*OFFSET($F$7,0,$E1154))-SUM($G1154:AW1154))*(OFFSET('PTRM input'!$G$477,0,$E1154-1)/A29taxstdlife))))</f>
        <v>0</v>
      </c>
      <c r="AY1154" s="251">
        <f ca="1">IF(A29taxstdlife="n/a","n/a",IF(A29taxstdlife="",0,IF(AY$3&gt;(A29stdlife+$E1154),((INDEX('PTRM input'!$G$385:$P$434,A29offset,$E1154)-INDEX('PTRM input'!$G$277:$P$326,A29offset,$E1154))*OFFSET($F$7,0,$E1154))-SUM($G1154:AX1154),(((INDEX('PTRM input'!$G$385:$P$434,A29offset,$E1154)-INDEX('PTRM input'!$G$277:$P$326,A29offset,$E1154))*OFFSET($F$7,0,$E1154))-SUM($G1154:AX1154))*(OFFSET('PTRM input'!$G$477,0,$E1154-1)/A29taxstdlife))))</f>
        <v>0</v>
      </c>
      <c r="AZ1154" s="251">
        <f ca="1">IF(A29taxstdlife="n/a","n/a",IF(A29taxstdlife="",0,IF(AZ$3&gt;(A29stdlife+$E1154),((INDEX('PTRM input'!$G$385:$P$434,A29offset,$E1154)-INDEX('PTRM input'!$G$277:$P$326,A29offset,$E1154))*OFFSET($F$7,0,$E1154))-SUM($G1154:AY1154),(((INDEX('PTRM input'!$G$385:$P$434,A29offset,$E1154)-INDEX('PTRM input'!$G$277:$P$326,A29offset,$E1154))*OFFSET($F$7,0,$E1154))-SUM($G1154:AY1154))*(OFFSET('PTRM input'!$G$477,0,$E1154-1)/A29taxstdlife))))</f>
        <v>0</v>
      </c>
      <c r="BA1154" s="251">
        <f ca="1">IF(A29taxstdlife="n/a","n/a",IF(A29taxstdlife="",0,IF(BA$3&gt;(A29stdlife+$E1154),((INDEX('PTRM input'!$G$385:$P$434,A29offset,$E1154)-INDEX('PTRM input'!$G$277:$P$326,A29offset,$E1154))*OFFSET($F$7,0,$E1154))-SUM($G1154:AZ1154),(((INDEX('PTRM input'!$G$385:$P$434,A29offset,$E1154)-INDEX('PTRM input'!$G$277:$P$326,A29offset,$E1154))*OFFSET($F$7,0,$E1154))-SUM($G1154:AZ1154))*(OFFSET('PTRM input'!$G$477,0,$E1154-1)/A29taxstdlife))))</f>
        <v>0</v>
      </c>
      <c r="BB1154" s="251">
        <f ca="1">IF(A29taxstdlife="n/a","n/a",IF(A29taxstdlife="",0,IF(BB$3&gt;(A29stdlife+$E1154),((INDEX('PTRM input'!$G$385:$P$434,A29offset,$E1154)-INDEX('PTRM input'!$G$277:$P$326,A29offset,$E1154))*OFFSET($F$7,0,$E1154))-SUM($G1154:BA1154),(((INDEX('PTRM input'!$G$385:$P$434,A29offset,$E1154)-INDEX('PTRM input'!$G$277:$P$326,A29offset,$E1154))*OFFSET($F$7,0,$E1154))-SUM($G1154:BA1154))*(OFFSET('PTRM input'!$G$477,0,$E1154-1)/A29taxstdlife))))</f>
        <v>0</v>
      </c>
      <c r="BC1154" s="251">
        <f ca="1">IF(A29taxstdlife="n/a","n/a",IF(A29taxstdlife="",0,IF(BC$3&gt;(A29stdlife+$E1154),((INDEX('PTRM input'!$G$385:$P$434,A29offset,$E1154)-INDEX('PTRM input'!$G$277:$P$326,A29offset,$E1154))*OFFSET($F$7,0,$E1154))-SUM($G1154:BB1154),(((INDEX('PTRM input'!$G$385:$P$434,A29offset,$E1154)-INDEX('PTRM input'!$G$277:$P$326,A29offset,$E1154))*OFFSET($F$7,0,$E1154))-SUM($G1154:BB1154))*(OFFSET('PTRM input'!$G$477,0,$E1154-1)/A29taxstdlife))))</f>
        <v>0</v>
      </c>
      <c r="BD1154" s="251">
        <f ca="1">IF(A29taxstdlife="n/a","n/a",IF(A29taxstdlife="",0,IF(BD$3&gt;(A29stdlife+$E1154),((INDEX('PTRM input'!$G$385:$P$434,A29offset,$E1154)-INDEX('PTRM input'!$G$277:$P$326,A29offset,$E1154))*OFFSET($F$7,0,$E1154))-SUM($G1154:BC1154),(((INDEX('PTRM input'!$G$385:$P$434,A29offset,$E1154)-INDEX('PTRM input'!$G$277:$P$326,A29offset,$E1154))*OFFSET($F$7,0,$E1154))-SUM($G1154:BC1154))*(OFFSET('PTRM input'!$G$477,0,$E1154-1)/A29taxstdlife))))</f>
        <v>0</v>
      </c>
      <c r="BE1154" s="251">
        <f ca="1">IF(A29taxstdlife="n/a","n/a",IF(A29taxstdlife="",0,IF(BE$3&gt;(A29stdlife+$E1154),((INDEX('PTRM input'!$G$385:$P$434,A29offset,$E1154)-INDEX('PTRM input'!$G$277:$P$326,A29offset,$E1154))*OFFSET($F$7,0,$E1154))-SUM($G1154:BD1154),(((INDEX('PTRM input'!$G$385:$P$434,A29offset,$E1154)-INDEX('PTRM input'!$G$277:$P$326,A29offset,$E1154))*OFFSET($F$7,0,$E1154))-SUM($G1154:BD1154))*(OFFSET('PTRM input'!$G$477,0,$E1154-1)/A29taxstdlife))))</f>
        <v>0</v>
      </c>
      <c r="BF1154" s="251">
        <f ca="1">IF(A29taxstdlife="n/a","n/a",IF(A29taxstdlife="",0,IF(BF$3&gt;(A29stdlife+$E1154),((INDEX('PTRM input'!$G$385:$P$434,A29offset,$E1154)-INDEX('PTRM input'!$G$277:$P$326,A29offset,$E1154))*OFFSET($F$7,0,$E1154))-SUM($G1154:BE1154),(((INDEX('PTRM input'!$G$385:$P$434,A29offset,$E1154)-INDEX('PTRM input'!$G$277:$P$326,A29offset,$E1154))*OFFSET($F$7,0,$E1154))-SUM($G1154:BE1154))*(OFFSET('PTRM input'!$G$477,0,$E1154-1)/A29taxstdlife))))</f>
        <v>0</v>
      </c>
      <c r="BG1154" s="251">
        <f ca="1">IF(A29taxstdlife="n/a","n/a",IF(A29taxstdlife="",0,IF(BG$3&gt;(A29stdlife+$E1154),((INDEX('PTRM input'!$G$385:$P$434,A29offset,$E1154)-INDEX('PTRM input'!$G$277:$P$326,A29offset,$E1154))*OFFSET($F$7,0,$E1154))-SUM($G1154:BF1154),(((INDEX('PTRM input'!$G$385:$P$434,A29offset,$E1154)-INDEX('PTRM input'!$G$277:$P$326,A29offset,$E1154))*OFFSET($F$7,0,$E1154))-SUM($G1154:BF1154))*(OFFSET('PTRM input'!$G$477,0,$E1154-1)/A29taxstdlife))))</f>
        <v>0</v>
      </c>
      <c r="BH1154" s="251">
        <f ca="1">IF(A29taxstdlife="n/a","n/a",IF(A29taxstdlife="",0,IF(BH$3&gt;(A29stdlife+$E1154),((INDEX('PTRM input'!$G$385:$P$434,A29offset,$E1154)-INDEX('PTRM input'!$G$277:$P$326,A29offset,$E1154))*OFFSET($F$7,0,$E1154))-SUM($G1154:BG1154),(((INDEX('PTRM input'!$G$385:$P$434,A29offset,$E1154)-INDEX('PTRM input'!$G$277:$P$326,A29offset,$E1154))*OFFSET($F$7,0,$E1154))-SUM($G1154:BG1154))*(OFFSET('PTRM input'!$G$477,0,$E1154-1)/A29taxstdlife))))</f>
        <v>0</v>
      </c>
      <c r="BI1154" s="251">
        <f ca="1">IF(A29taxstdlife="n/a","n/a",IF(A29taxstdlife="",0,IF(BI$3&gt;(A29stdlife+$E1154),((INDEX('PTRM input'!$G$385:$P$434,A29offset,$E1154)-INDEX('PTRM input'!$G$277:$P$326,A29offset,$E1154))*OFFSET($F$7,0,$E1154))-SUM($G1154:BH1154),(((INDEX('PTRM input'!$G$385:$P$434,A29offset,$E1154)-INDEX('PTRM input'!$G$277:$P$326,A29offset,$E1154))*OFFSET($F$7,0,$E1154))-SUM($G1154:BH1154))*(OFFSET('PTRM input'!$G$477,0,$E1154-1)/A29taxstdlife))))</f>
        <v>0</v>
      </c>
      <c r="BJ1154" s="116"/>
      <c r="BK1154" s="116"/>
      <c r="BL1154" s="116"/>
      <c r="BM1154" s="116"/>
    </row>
    <row r="1155" spans="1:65" ht="12.75" hidden="1" customHeight="1" outlineLevel="2">
      <c r="A1155" s="366"/>
      <c r="B1155" s="19"/>
      <c r="C1155" s="18"/>
      <c r="D1155" s="760"/>
      <c r="E1155" s="87">
        <v>10</v>
      </c>
      <c r="F1155" s="356"/>
      <c r="G1155" s="434"/>
      <c r="H1155" s="435"/>
      <c r="I1155" s="435"/>
      <c r="J1155" s="435"/>
      <c r="K1155" s="435"/>
      <c r="L1155" s="435"/>
      <c r="M1155" s="435"/>
      <c r="N1155" s="435"/>
      <c r="O1155" s="435"/>
      <c r="P1155" s="619"/>
      <c r="Q1155" s="251">
        <f ca="1">IF(A29taxstdlife="n/a","n/a",IF(A29taxstdlife="",0,IF(Q$3&gt;(A29stdlife+$E1155),((INDEX('PTRM input'!$G$385:$P$434,A29offset,$E1155)-INDEX('PTRM input'!$G$277:$P$326,A29offset,$E1155))*OFFSET($F$7,0,$E1155))-SUM($G1155:P1155),(((INDEX('PTRM input'!$G$385:$P$434,A29offset,$E1155)-INDEX('PTRM input'!$G$277:$P$326,A29offset,$E1155))*OFFSET($F$7,0,$E1155))-SUM($G1155:P1155))*(OFFSET('PTRM input'!$G$477,0,$E1155-1)/A29taxstdlife))))</f>
        <v>0</v>
      </c>
      <c r="R1155" s="251">
        <f ca="1">IF(A29taxstdlife="n/a","n/a",IF(A29taxstdlife="",0,IF(R$3&gt;(A29stdlife+$E1155),((INDEX('PTRM input'!$G$385:$P$434,A29offset,$E1155)-INDEX('PTRM input'!$G$277:$P$326,A29offset,$E1155))*OFFSET($F$7,0,$E1155))-SUM($G1155:Q1155),(((INDEX('PTRM input'!$G$385:$P$434,A29offset,$E1155)-INDEX('PTRM input'!$G$277:$P$326,A29offset,$E1155))*OFFSET($F$7,0,$E1155))-SUM($G1155:Q1155))*(OFFSET('PTRM input'!$G$477,0,$E1155-1)/A29taxstdlife))))</f>
        <v>0</v>
      </c>
      <c r="S1155" s="251">
        <f ca="1">IF(A29taxstdlife="n/a","n/a",IF(A29taxstdlife="",0,IF(S$3&gt;(A29stdlife+$E1155),((INDEX('PTRM input'!$G$385:$P$434,A29offset,$E1155)-INDEX('PTRM input'!$G$277:$P$326,A29offset,$E1155))*OFFSET($F$7,0,$E1155))-SUM($G1155:R1155),(((INDEX('PTRM input'!$G$385:$P$434,A29offset,$E1155)-INDEX('PTRM input'!$G$277:$P$326,A29offset,$E1155))*OFFSET($F$7,0,$E1155))-SUM($G1155:R1155))*(OFFSET('PTRM input'!$G$477,0,$E1155-1)/A29taxstdlife))))</f>
        <v>0</v>
      </c>
      <c r="T1155" s="251">
        <f ca="1">IF(A29taxstdlife="n/a","n/a",IF(A29taxstdlife="",0,IF(T$3&gt;(A29stdlife+$E1155),((INDEX('PTRM input'!$G$385:$P$434,A29offset,$E1155)-INDEX('PTRM input'!$G$277:$P$326,A29offset,$E1155))*OFFSET($F$7,0,$E1155))-SUM($G1155:S1155),(((INDEX('PTRM input'!$G$385:$P$434,A29offset,$E1155)-INDEX('PTRM input'!$G$277:$P$326,A29offset,$E1155))*OFFSET($F$7,0,$E1155))-SUM($G1155:S1155))*(OFFSET('PTRM input'!$G$477,0,$E1155-1)/A29taxstdlife))))</f>
        <v>0</v>
      </c>
      <c r="U1155" s="251">
        <f ca="1">IF(A29taxstdlife="n/a","n/a",IF(A29taxstdlife="",0,IF(U$3&gt;(A29stdlife+$E1155),((INDEX('PTRM input'!$G$385:$P$434,A29offset,$E1155)-INDEX('PTRM input'!$G$277:$P$326,A29offset,$E1155))*OFFSET($F$7,0,$E1155))-SUM($G1155:T1155),(((INDEX('PTRM input'!$G$385:$P$434,A29offset,$E1155)-INDEX('PTRM input'!$G$277:$P$326,A29offset,$E1155))*OFFSET($F$7,0,$E1155))-SUM($G1155:T1155))*(OFFSET('PTRM input'!$G$477,0,$E1155-1)/A29taxstdlife))))</f>
        <v>0</v>
      </c>
      <c r="V1155" s="251">
        <f ca="1">IF(A29taxstdlife="n/a","n/a",IF(A29taxstdlife="",0,IF(V$3&gt;(A29stdlife+$E1155),((INDEX('PTRM input'!$G$385:$P$434,A29offset,$E1155)-INDEX('PTRM input'!$G$277:$P$326,A29offset,$E1155))*OFFSET($F$7,0,$E1155))-SUM($G1155:U1155),(((INDEX('PTRM input'!$G$385:$P$434,A29offset,$E1155)-INDEX('PTRM input'!$G$277:$P$326,A29offset,$E1155))*OFFSET($F$7,0,$E1155))-SUM($G1155:U1155))*(OFFSET('PTRM input'!$G$477,0,$E1155-1)/A29taxstdlife))))</f>
        <v>0</v>
      </c>
      <c r="W1155" s="251">
        <f ca="1">IF(A29taxstdlife="n/a","n/a",IF(A29taxstdlife="",0,IF(W$3&gt;(A29stdlife+$E1155),((INDEX('PTRM input'!$G$385:$P$434,A29offset,$E1155)-INDEX('PTRM input'!$G$277:$P$326,A29offset,$E1155))*OFFSET($F$7,0,$E1155))-SUM($G1155:V1155),(((INDEX('PTRM input'!$G$385:$P$434,A29offset,$E1155)-INDEX('PTRM input'!$G$277:$P$326,A29offset,$E1155))*OFFSET($F$7,0,$E1155))-SUM($G1155:V1155))*(OFFSET('PTRM input'!$G$477,0,$E1155-1)/A29taxstdlife))))</f>
        <v>0</v>
      </c>
      <c r="X1155" s="251">
        <f ca="1">IF(A29taxstdlife="n/a","n/a",IF(A29taxstdlife="",0,IF(X$3&gt;(A29stdlife+$E1155),((INDEX('PTRM input'!$G$385:$P$434,A29offset,$E1155)-INDEX('PTRM input'!$G$277:$P$326,A29offset,$E1155))*OFFSET($F$7,0,$E1155))-SUM($G1155:W1155),(((INDEX('PTRM input'!$G$385:$P$434,A29offset,$E1155)-INDEX('PTRM input'!$G$277:$P$326,A29offset,$E1155))*OFFSET($F$7,0,$E1155))-SUM($G1155:W1155))*(OFFSET('PTRM input'!$G$477,0,$E1155-1)/A29taxstdlife))))</f>
        <v>0</v>
      </c>
      <c r="Y1155" s="251">
        <f ca="1">IF(A29taxstdlife="n/a","n/a",IF(A29taxstdlife="",0,IF(Y$3&gt;(A29stdlife+$E1155),((INDEX('PTRM input'!$G$385:$P$434,A29offset,$E1155)-INDEX('PTRM input'!$G$277:$P$326,A29offset,$E1155))*OFFSET($F$7,0,$E1155))-SUM($G1155:X1155),(((INDEX('PTRM input'!$G$385:$P$434,A29offset,$E1155)-INDEX('PTRM input'!$G$277:$P$326,A29offset,$E1155))*OFFSET($F$7,0,$E1155))-SUM($G1155:X1155))*(OFFSET('PTRM input'!$G$477,0,$E1155-1)/A29taxstdlife))))</f>
        <v>0</v>
      </c>
      <c r="Z1155" s="251">
        <f ca="1">IF(A29taxstdlife="n/a","n/a",IF(A29taxstdlife="",0,IF(Z$3&gt;(A29stdlife+$E1155),((INDEX('PTRM input'!$G$385:$P$434,A29offset,$E1155)-INDEX('PTRM input'!$G$277:$P$326,A29offset,$E1155))*OFFSET($F$7,0,$E1155))-SUM($G1155:Y1155),(((INDEX('PTRM input'!$G$385:$P$434,A29offset,$E1155)-INDEX('PTRM input'!$G$277:$P$326,A29offset,$E1155))*OFFSET($F$7,0,$E1155))-SUM($G1155:Y1155))*(OFFSET('PTRM input'!$G$477,0,$E1155-1)/A29taxstdlife))))</f>
        <v>0</v>
      </c>
      <c r="AA1155" s="251">
        <f ca="1">IF(A29taxstdlife="n/a","n/a",IF(A29taxstdlife="",0,IF(AA$3&gt;(A29stdlife+$E1155),((INDEX('PTRM input'!$G$385:$P$434,A29offset,$E1155)-INDEX('PTRM input'!$G$277:$P$326,A29offset,$E1155))*OFFSET($F$7,0,$E1155))-SUM($G1155:Z1155),(((INDEX('PTRM input'!$G$385:$P$434,A29offset,$E1155)-INDEX('PTRM input'!$G$277:$P$326,A29offset,$E1155))*OFFSET($F$7,0,$E1155))-SUM($G1155:Z1155))*(OFFSET('PTRM input'!$G$477,0,$E1155-1)/A29taxstdlife))))</f>
        <v>0</v>
      </c>
      <c r="AB1155" s="251">
        <f ca="1">IF(A29taxstdlife="n/a","n/a",IF(A29taxstdlife="",0,IF(AB$3&gt;(A29stdlife+$E1155),((INDEX('PTRM input'!$G$385:$P$434,A29offset,$E1155)-INDEX('PTRM input'!$G$277:$P$326,A29offset,$E1155))*OFFSET($F$7,0,$E1155))-SUM($G1155:AA1155),(((INDEX('PTRM input'!$G$385:$P$434,A29offset,$E1155)-INDEX('PTRM input'!$G$277:$P$326,A29offset,$E1155))*OFFSET($F$7,0,$E1155))-SUM($G1155:AA1155))*(OFFSET('PTRM input'!$G$477,0,$E1155-1)/A29taxstdlife))))</f>
        <v>0</v>
      </c>
      <c r="AC1155" s="251">
        <f ca="1">IF(A29taxstdlife="n/a","n/a",IF(A29taxstdlife="",0,IF(AC$3&gt;(A29stdlife+$E1155),((INDEX('PTRM input'!$G$385:$P$434,A29offset,$E1155)-INDEX('PTRM input'!$G$277:$P$326,A29offset,$E1155))*OFFSET($F$7,0,$E1155))-SUM($G1155:AB1155),(((INDEX('PTRM input'!$G$385:$P$434,A29offset,$E1155)-INDEX('PTRM input'!$G$277:$P$326,A29offset,$E1155))*OFFSET($F$7,0,$E1155))-SUM($G1155:AB1155))*(OFFSET('PTRM input'!$G$477,0,$E1155-1)/A29taxstdlife))))</f>
        <v>0</v>
      </c>
      <c r="AD1155" s="251">
        <f ca="1">IF(A29taxstdlife="n/a","n/a",IF(A29taxstdlife="",0,IF(AD$3&gt;(A29stdlife+$E1155),((INDEX('PTRM input'!$G$385:$P$434,A29offset,$E1155)-INDEX('PTRM input'!$G$277:$P$326,A29offset,$E1155))*OFFSET($F$7,0,$E1155))-SUM($G1155:AC1155),(((INDEX('PTRM input'!$G$385:$P$434,A29offset,$E1155)-INDEX('PTRM input'!$G$277:$P$326,A29offset,$E1155))*OFFSET($F$7,0,$E1155))-SUM($G1155:AC1155))*(OFFSET('PTRM input'!$G$477,0,$E1155-1)/A29taxstdlife))))</f>
        <v>0</v>
      </c>
      <c r="AE1155" s="251">
        <f ca="1">IF(A29taxstdlife="n/a","n/a",IF(A29taxstdlife="",0,IF(AE$3&gt;(A29stdlife+$E1155),((INDEX('PTRM input'!$G$385:$P$434,A29offset,$E1155)-INDEX('PTRM input'!$G$277:$P$326,A29offset,$E1155))*OFFSET($F$7,0,$E1155))-SUM($G1155:AD1155),(((INDEX('PTRM input'!$G$385:$P$434,A29offset,$E1155)-INDEX('PTRM input'!$G$277:$P$326,A29offset,$E1155))*OFFSET($F$7,0,$E1155))-SUM($G1155:AD1155))*(OFFSET('PTRM input'!$G$477,0,$E1155-1)/A29taxstdlife))))</f>
        <v>0</v>
      </c>
      <c r="AF1155" s="251">
        <f ca="1">IF(A29taxstdlife="n/a","n/a",IF(A29taxstdlife="",0,IF(AF$3&gt;(A29stdlife+$E1155),((INDEX('PTRM input'!$G$385:$P$434,A29offset,$E1155)-INDEX('PTRM input'!$G$277:$P$326,A29offset,$E1155))*OFFSET($F$7,0,$E1155))-SUM($G1155:AE1155),(((INDEX('PTRM input'!$G$385:$P$434,A29offset,$E1155)-INDEX('PTRM input'!$G$277:$P$326,A29offset,$E1155))*OFFSET($F$7,0,$E1155))-SUM($G1155:AE1155))*(OFFSET('PTRM input'!$G$477,0,$E1155-1)/A29taxstdlife))))</f>
        <v>0</v>
      </c>
      <c r="AG1155" s="251">
        <f ca="1">IF(A29taxstdlife="n/a","n/a",IF(A29taxstdlife="",0,IF(AG$3&gt;(A29stdlife+$E1155),((INDEX('PTRM input'!$G$385:$P$434,A29offset,$E1155)-INDEX('PTRM input'!$G$277:$P$326,A29offset,$E1155))*OFFSET($F$7,0,$E1155))-SUM($G1155:AF1155),(((INDEX('PTRM input'!$G$385:$P$434,A29offset,$E1155)-INDEX('PTRM input'!$G$277:$P$326,A29offset,$E1155))*OFFSET($F$7,0,$E1155))-SUM($G1155:AF1155))*(OFFSET('PTRM input'!$G$477,0,$E1155-1)/A29taxstdlife))))</f>
        <v>0</v>
      </c>
      <c r="AH1155" s="251">
        <f ca="1">IF(A29taxstdlife="n/a","n/a",IF(A29taxstdlife="",0,IF(AH$3&gt;(A29stdlife+$E1155),((INDEX('PTRM input'!$G$385:$P$434,A29offset,$E1155)-INDEX('PTRM input'!$G$277:$P$326,A29offset,$E1155))*OFFSET($F$7,0,$E1155))-SUM($G1155:AG1155),(((INDEX('PTRM input'!$G$385:$P$434,A29offset,$E1155)-INDEX('PTRM input'!$G$277:$P$326,A29offset,$E1155))*OFFSET($F$7,0,$E1155))-SUM($G1155:AG1155))*(OFFSET('PTRM input'!$G$477,0,$E1155-1)/A29taxstdlife))))</f>
        <v>0</v>
      </c>
      <c r="AI1155" s="251">
        <f ca="1">IF(A29taxstdlife="n/a","n/a",IF(A29taxstdlife="",0,IF(AI$3&gt;(A29stdlife+$E1155),((INDEX('PTRM input'!$G$385:$P$434,A29offset,$E1155)-INDEX('PTRM input'!$G$277:$P$326,A29offset,$E1155))*OFFSET($F$7,0,$E1155))-SUM($G1155:AH1155),(((INDEX('PTRM input'!$G$385:$P$434,A29offset,$E1155)-INDEX('PTRM input'!$G$277:$P$326,A29offset,$E1155))*OFFSET($F$7,0,$E1155))-SUM($G1155:AH1155))*(OFFSET('PTRM input'!$G$477,0,$E1155-1)/A29taxstdlife))))</f>
        <v>0</v>
      </c>
      <c r="AJ1155" s="251">
        <f ca="1">IF(A29taxstdlife="n/a","n/a",IF(A29taxstdlife="",0,IF(AJ$3&gt;(A29stdlife+$E1155),((INDEX('PTRM input'!$G$385:$P$434,A29offset,$E1155)-INDEX('PTRM input'!$G$277:$P$326,A29offset,$E1155))*OFFSET($F$7,0,$E1155))-SUM($G1155:AI1155),(((INDEX('PTRM input'!$G$385:$P$434,A29offset,$E1155)-INDEX('PTRM input'!$G$277:$P$326,A29offset,$E1155))*OFFSET($F$7,0,$E1155))-SUM($G1155:AI1155))*(OFFSET('PTRM input'!$G$477,0,$E1155-1)/A29taxstdlife))))</f>
        <v>0</v>
      </c>
      <c r="AK1155" s="251">
        <f ca="1">IF(A29taxstdlife="n/a","n/a",IF(A29taxstdlife="",0,IF(AK$3&gt;(A29stdlife+$E1155),((INDEX('PTRM input'!$G$385:$P$434,A29offset,$E1155)-INDEX('PTRM input'!$G$277:$P$326,A29offset,$E1155))*OFFSET($F$7,0,$E1155))-SUM($G1155:AJ1155),(((INDEX('PTRM input'!$G$385:$P$434,A29offset,$E1155)-INDEX('PTRM input'!$G$277:$P$326,A29offset,$E1155))*OFFSET($F$7,0,$E1155))-SUM($G1155:AJ1155))*(OFFSET('PTRM input'!$G$477,0,$E1155-1)/A29taxstdlife))))</f>
        <v>0</v>
      </c>
      <c r="AL1155" s="251">
        <f ca="1">IF(A29taxstdlife="n/a","n/a",IF(A29taxstdlife="",0,IF(AL$3&gt;(A29stdlife+$E1155),((INDEX('PTRM input'!$G$385:$P$434,A29offset,$E1155)-INDEX('PTRM input'!$G$277:$P$326,A29offset,$E1155))*OFFSET($F$7,0,$E1155))-SUM($G1155:AK1155),(((INDEX('PTRM input'!$G$385:$P$434,A29offset,$E1155)-INDEX('PTRM input'!$G$277:$P$326,A29offset,$E1155))*OFFSET($F$7,0,$E1155))-SUM($G1155:AK1155))*(OFFSET('PTRM input'!$G$477,0,$E1155-1)/A29taxstdlife))))</f>
        <v>0</v>
      </c>
      <c r="AM1155" s="251">
        <f ca="1">IF(A29taxstdlife="n/a","n/a",IF(A29taxstdlife="",0,IF(AM$3&gt;(A29stdlife+$E1155),((INDEX('PTRM input'!$G$385:$P$434,A29offset,$E1155)-INDEX('PTRM input'!$G$277:$P$326,A29offset,$E1155))*OFFSET($F$7,0,$E1155))-SUM($G1155:AL1155),(((INDEX('PTRM input'!$G$385:$P$434,A29offset,$E1155)-INDEX('PTRM input'!$G$277:$P$326,A29offset,$E1155))*OFFSET($F$7,0,$E1155))-SUM($G1155:AL1155))*(OFFSET('PTRM input'!$G$477,0,$E1155-1)/A29taxstdlife))))</f>
        <v>0</v>
      </c>
      <c r="AN1155" s="251">
        <f ca="1">IF(A29taxstdlife="n/a","n/a",IF(A29taxstdlife="",0,IF(AN$3&gt;(A29stdlife+$E1155),((INDEX('PTRM input'!$G$385:$P$434,A29offset,$E1155)-INDEX('PTRM input'!$G$277:$P$326,A29offset,$E1155))*OFFSET($F$7,0,$E1155))-SUM($G1155:AM1155),(((INDEX('PTRM input'!$G$385:$P$434,A29offset,$E1155)-INDEX('PTRM input'!$G$277:$P$326,A29offset,$E1155))*OFFSET($F$7,0,$E1155))-SUM($G1155:AM1155))*(OFFSET('PTRM input'!$G$477,0,$E1155-1)/A29taxstdlife))))</f>
        <v>0</v>
      </c>
      <c r="AO1155" s="251">
        <f ca="1">IF(A29taxstdlife="n/a","n/a",IF(A29taxstdlife="",0,IF(AO$3&gt;(A29stdlife+$E1155),((INDEX('PTRM input'!$G$385:$P$434,A29offset,$E1155)-INDEX('PTRM input'!$G$277:$P$326,A29offset,$E1155))*OFFSET($F$7,0,$E1155))-SUM($G1155:AN1155),(((INDEX('PTRM input'!$G$385:$P$434,A29offset,$E1155)-INDEX('PTRM input'!$G$277:$P$326,A29offset,$E1155))*OFFSET($F$7,0,$E1155))-SUM($G1155:AN1155))*(OFFSET('PTRM input'!$G$477,0,$E1155-1)/A29taxstdlife))))</f>
        <v>0</v>
      </c>
      <c r="AP1155" s="251">
        <f ca="1">IF(A29taxstdlife="n/a","n/a",IF(A29taxstdlife="",0,IF(AP$3&gt;(A29stdlife+$E1155),((INDEX('PTRM input'!$G$385:$P$434,A29offset,$E1155)-INDEX('PTRM input'!$G$277:$P$326,A29offset,$E1155))*OFFSET($F$7,0,$E1155))-SUM($G1155:AO1155),(((INDEX('PTRM input'!$G$385:$P$434,A29offset,$E1155)-INDEX('PTRM input'!$G$277:$P$326,A29offset,$E1155))*OFFSET($F$7,0,$E1155))-SUM($G1155:AO1155))*(OFFSET('PTRM input'!$G$477,0,$E1155-1)/A29taxstdlife))))</f>
        <v>0</v>
      </c>
      <c r="AQ1155" s="251">
        <f ca="1">IF(A29taxstdlife="n/a","n/a",IF(A29taxstdlife="",0,IF(AQ$3&gt;(A29stdlife+$E1155),((INDEX('PTRM input'!$G$385:$P$434,A29offset,$E1155)-INDEX('PTRM input'!$G$277:$P$326,A29offset,$E1155))*OFFSET($F$7,0,$E1155))-SUM($G1155:AP1155),(((INDEX('PTRM input'!$G$385:$P$434,A29offset,$E1155)-INDEX('PTRM input'!$G$277:$P$326,A29offset,$E1155))*OFFSET($F$7,0,$E1155))-SUM($G1155:AP1155))*(OFFSET('PTRM input'!$G$477,0,$E1155-1)/A29taxstdlife))))</f>
        <v>0</v>
      </c>
      <c r="AR1155" s="251">
        <f ca="1">IF(A29taxstdlife="n/a","n/a",IF(A29taxstdlife="",0,IF(AR$3&gt;(A29stdlife+$E1155),((INDEX('PTRM input'!$G$385:$P$434,A29offset,$E1155)-INDEX('PTRM input'!$G$277:$P$326,A29offset,$E1155))*OFFSET($F$7,0,$E1155))-SUM($G1155:AQ1155),(((INDEX('PTRM input'!$G$385:$P$434,A29offset,$E1155)-INDEX('PTRM input'!$G$277:$P$326,A29offset,$E1155))*OFFSET($F$7,0,$E1155))-SUM($G1155:AQ1155))*(OFFSET('PTRM input'!$G$477,0,$E1155-1)/A29taxstdlife))))</f>
        <v>0</v>
      </c>
      <c r="AS1155" s="251">
        <f ca="1">IF(A29taxstdlife="n/a","n/a",IF(A29taxstdlife="",0,IF(AS$3&gt;(A29stdlife+$E1155),((INDEX('PTRM input'!$G$385:$P$434,A29offset,$E1155)-INDEX('PTRM input'!$G$277:$P$326,A29offset,$E1155))*OFFSET($F$7,0,$E1155))-SUM($G1155:AR1155),(((INDEX('PTRM input'!$G$385:$P$434,A29offset,$E1155)-INDEX('PTRM input'!$G$277:$P$326,A29offset,$E1155))*OFFSET($F$7,0,$E1155))-SUM($G1155:AR1155))*(OFFSET('PTRM input'!$G$477,0,$E1155-1)/A29taxstdlife))))</f>
        <v>0</v>
      </c>
      <c r="AT1155" s="251">
        <f ca="1">IF(A29taxstdlife="n/a","n/a",IF(A29taxstdlife="",0,IF(AT$3&gt;(A29stdlife+$E1155),((INDEX('PTRM input'!$G$385:$P$434,A29offset,$E1155)-INDEX('PTRM input'!$G$277:$P$326,A29offset,$E1155))*OFFSET($F$7,0,$E1155))-SUM($G1155:AS1155),(((INDEX('PTRM input'!$G$385:$P$434,A29offset,$E1155)-INDEX('PTRM input'!$G$277:$P$326,A29offset,$E1155))*OFFSET($F$7,0,$E1155))-SUM($G1155:AS1155))*(OFFSET('PTRM input'!$G$477,0,$E1155-1)/A29taxstdlife))))</f>
        <v>0</v>
      </c>
      <c r="AU1155" s="251">
        <f ca="1">IF(A29taxstdlife="n/a","n/a",IF(A29taxstdlife="",0,IF(AU$3&gt;(A29stdlife+$E1155),((INDEX('PTRM input'!$G$385:$P$434,A29offset,$E1155)-INDEX('PTRM input'!$G$277:$P$326,A29offset,$E1155))*OFFSET($F$7,0,$E1155))-SUM($G1155:AT1155),(((INDEX('PTRM input'!$G$385:$P$434,A29offset,$E1155)-INDEX('PTRM input'!$G$277:$P$326,A29offset,$E1155))*OFFSET($F$7,0,$E1155))-SUM($G1155:AT1155))*(OFFSET('PTRM input'!$G$477,0,$E1155-1)/A29taxstdlife))))</f>
        <v>0</v>
      </c>
      <c r="AV1155" s="251">
        <f ca="1">IF(A29taxstdlife="n/a","n/a",IF(A29taxstdlife="",0,IF(AV$3&gt;(A29stdlife+$E1155),((INDEX('PTRM input'!$G$385:$P$434,A29offset,$E1155)-INDEX('PTRM input'!$G$277:$P$326,A29offset,$E1155))*OFFSET($F$7,0,$E1155))-SUM($G1155:AU1155),(((INDEX('PTRM input'!$G$385:$P$434,A29offset,$E1155)-INDEX('PTRM input'!$G$277:$P$326,A29offset,$E1155))*OFFSET($F$7,0,$E1155))-SUM($G1155:AU1155))*(OFFSET('PTRM input'!$G$477,0,$E1155-1)/A29taxstdlife))))</f>
        <v>0</v>
      </c>
      <c r="AW1155" s="251">
        <f ca="1">IF(A29taxstdlife="n/a","n/a",IF(A29taxstdlife="",0,IF(AW$3&gt;(A29stdlife+$E1155),((INDEX('PTRM input'!$G$385:$P$434,A29offset,$E1155)-INDEX('PTRM input'!$G$277:$P$326,A29offset,$E1155))*OFFSET($F$7,0,$E1155))-SUM($G1155:AV1155),(((INDEX('PTRM input'!$G$385:$P$434,A29offset,$E1155)-INDEX('PTRM input'!$G$277:$P$326,A29offset,$E1155))*OFFSET($F$7,0,$E1155))-SUM($G1155:AV1155))*(OFFSET('PTRM input'!$G$477,0,$E1155-1)/A29taxstdlife))))</f>
        <v>0</v>
      </c>
      <c r="AX1155" s="251">
        <f ca="1">IF(A29taxstdlife="n/a","n/a",IF(A29taxstdlife="",0,IF(AX$3&gt;(A29stdlife+$E1155),((INDEX('PTRM input'!$G$385:$P$434,A29offset,$E1155)-INDEX('PTRM input'!$G$277:$P$326,A29offset,$E1155))*OFFSET($F$7,0,$E1155))-SUM($G1155:AW1155),(((INDEX('PTRM input'!$G$385:$P$434,A29offset,$E1155)-INDEX('PTRM input'!$G$277:$P$326,A29offset,$E1155))*OFFSET($F$7,0,$E1155))-SUM($G1155:AW1155))*(OFFSET('PTRM input'!$G$477,0,$E1155-1)/A29taxstdlife))))</f>
        <v>0</v>
      </c>
      <c r="AY1155" s="251">
        <f ca="1">IF(A29taxstdlife="n/a","n/a",IF(A29taxstdlife="",0,IF(AY$3&gt;(A29stdlife+$E1155),((INDEX('PTRM input'!$G$385:$P$434,A29offset,$E1155)-INDEX('PTRM input'!$G$277:$P$326,A29offset,$E1155))*OFFSET($F$7,0,$E1155))-SUM($G1155:AX1155),(((INDEX('PTRM input'!$G$385:$P$434,A29offset,$E1155)-INDEX('PTRM input'!$G$277:$P$326,A29offset,$E1155))*OFFSET($F$7,0,$E1155))-SUM($G1155:AX1155))*(OFFSET('PTRM input'!$G$477,0,$E1155-1)/A29taxstdlife))))</f>
        <v>0</v>
      </c>
      <c r="AZ1155" s="251">
        <f ca="1">IF(A29taxstdlife="n/a","n/a",IF(A29taxstdlife="",0,IF(AZ$3&gt;(A29stdlife+$E1155),((INDEX('PTRM input'!$G$385:$P$434,A29offset,$E1155)-INDEX('PTRM input'!$G$277:$P$326,A29offset,$E1155))*OFFSET($F$7,0,$E1155))-SUM($G1155:AY1155),(((INDEX('PTRM input'!$G$385:$P$434,A29offset,$E1155)-INDEX('PTRM input'!$G$277:$P$326,A29offset,$E1155))*OFFSET($F$7,0,$E1155))-SUM($G1155:AY1155))*(OFFSET('PTRM input'!$G$477,0,$E1155-1)/A29taxstdlife))))</f>
        <v>0</v>
      </c>
      <c r="BA1155" s="251">
        <f ca="1">IF(A29taxstdlife="n/a","n/a",IF(A29taxstdlife="",0,IF(BA$3&gt;(A29stdlife+$E1155),((INDEX('PTRM input'!$G$385:$P$434,A29offset,$E1155)-INDEX('PTRM input'!$G$277:$P$326,A29offset,$E1155))*OFFSET($F$7,0,$E1155))-SUM($G1155:AZ1155),(((INDEX('PTRM input'!$G$385:$P$434,A29offset,$E1155)-INDEX('PTRM input'!$G$277:$P$326,A29offset,$E1155))*OFFSET($F$7,0,$E1155))-SUM($G1155:AZ1155))*(OFFSET('PTRM input'!$G$477,0,$E1155-1)/A29taxstdlife))))</f>
        <v>0</v>
      </c>
      <c r="BB1155" s="251">
        <f ca="1">IF(A29taxstdlife="n/a","n/a",IF(A29taxstdlife="",0,IF(BB$3&gt;(A29stdlife+$E1155),((INDEX('PTRM input'!$G$385:$P$434,A29offset,$E1155)-INDEX('PTRM input'!$G$277:$P$326,A29offset,$E1155))*OFFSET($F$7,0,$E1155))-SUM($G1155:BA1155),(((INDEX('PTRM input'!$G$385:$P$434,A29offset,$E1155)-INDEX('PTRM input'!$G$277:$P$326,A29offset,$E1155))*OFFSET($F$7,0,$E1155))-SUM($G1155:BA1155))*(OFFSET('PTRM input'!$G$477,0,$E1155-1)/A29taxstdlife))))</f>
        <v>0</v>
      </c>
      <c r="BC1155" s="251">
        <f ca="1">IF(A29taxstdlife="n/a","n/a",IF(A29taxstdlife="",0,IF(BC$3&gt;(A29stdlife+$E1155),((INDEX('PTRM input'!$G$385:$P$434,A29offset,$E1155)-INDEX('PTRM input'!$G$277:$P$326,A29offset,$E1155))*OFFSET($F$7,0,$E1155))-SUM($G1155:BB1155),(((INDEX('PTRM input'!$G$385:$P$434,A29offset,$E1155)-INDEX('PTRM input'!$G$277:$P$326,A29offset,$E1155))*OFFSET($F$7,0,$E1155))-SUM($G1155:BB1155))*(OFFSET('PTRM input'!$G$477,0,$E1155-1)/A29taxstdlife))))</f>
        <v>0</v>
      </c>
      <c r="BD1155" s="251">
        <f ca="1">IF(A29taxstdlife="n/a","n/a",IF(A29taxstdlife="",0,IF(BD$3&gt;(A29stdlife+$E1155),((INDEX('PTRM input'!$G$385:$P$434,A29offset,$E1155)-INDEX('PTRM input'!$G$277:$P$326,A29offset,$E1155))*OFFSET($F$7,0,$E1155))-SUM($G1155:BC1155),(((INDEX('PTRM input'!$G$385:$P$434,A29offset,$E1155)-INDEX('PTRM input'!$G$277:$P$326,A29offset,$E1155))*OFFSET($F$7,0,$E1155))-SUM($G1155:BC1155))*(OFFSET('PTRM input'!$G$477,0,$E1155-1)/A29taxstdlife))))</f>
        <v>0</v>
      </c>
      <c r="BE1155" s="251">
        <f ca="1">IF(A29taxstdlife="n/a","n/a",IF(A29taxstdlife="",0,IF(BE$3&gt;(A29stdlife+$E1155),((INDEX('PTRM input'!$G$385:$P$434,A29offset,$E1155)-INDEX('PTRM input'!$G$277:$P$326,A29offset,$E1155))*OFFSET($F$7,0,$E1155))-SUM($G1155:BD1155),(((INDEX('PTRM input'!$G$385:$P$434,A29offset,$E1155)-INDEX('PTRM input'!$G$277:$P$326,A29offset,$E1155))*OFFSET($F$7,0,$E1155))-SUM($G1155:BD1155))*(OFFSET('PTRM input'!$G$477,0,$E1155-1)/A29taxstdlife))))</f>
        <v>0</v>
      </c>
      <c r="BF1155" s="251">
        <f ca="1">IF(A29taxstdlife="n/a","n/a",IF(A29taxstdlife="",0,IF(BF$3&gt;(A29stdlife+$E1155),((INDEX('PTRM input'!$G$385:$P$434,A29offset,$E1155)-INDEX('PTRM input'!$G$277:$P$326,A29offset,$E1155))*OFFSET($F$7,0,$E1155))-SUM($G1155:BE1155),(((INDEX('PTRM input'!$G$385:$P$434,A29offset,$E1155)-INDEX('PTRM input'!$G$277:$P$326,A29offset,$E1155))*OFFSET($F$7,0,$E1155))-SUM($G1155:BE1155))*(OFFSET('PTRM input'!$G$477,0,$E1155-1)/A29taxstdlife))))</f>
        <v>0</v>
      </c>
      <c r="BG1155" s="251">
        <f ca="1">IF(A29taxstdlife="n/a","n/a",IF(A29taxstdlife="",0,IF(BG$3&gt;(A29stdlife+$E1155),((INDEX('PTRM input'!$G$385:$P$434,A29offset,$E1155)-INDEX('PTRM input'!$G$277:$P$326,A29offset,$E1155))*OFFSET($F$7,0,$E1155))-SUM($G1155:BF1155),(((INDEX('PTRM input'!$G$385:$P$434,A29offset,$E1155)-INDEX('PTRM input'!$G$277:$P$326,A29offset,$E1155))*OFFSET($F$7,0,$E1155))-SUM($G1155:BF1155))*(OFFSET('PTRM input'!$G$477,0,$E1155-1)/A29taxstdlife))))</f>
        <v>0</v>
      </c>
      <c r="BH1155" s="251">
        <f ca="1">IF(A29taxstdlife="n/a","n/a",IF(A29taxstdlife="",0,IF(BH$3&gt;(A29stdlife+$E1155),((INDEX('PTRM input'!$G$385:$P$434,A29offset,$E1155)-INDEX('PTRM input'!$G$277:$P$326,A29offset,$E1155))*OFFSET($F$7,0,$E1155))-SUM($G1155:BG1155),(((INDEX('PTRM input'!$G$385:$P$434,A29offset,$E1155)-INDEX('PTRM input'!$G$277:$P$326,A29offset,$E1155))*OFFSET($F$7,0,$E1155))-SUM($G1155:BG1155))*(OFFSET('PTRM input'!$G$477,0,$E1155-1)/A29taxstdlife))))</f>
        <v>0</v>
      </c>
      <c r="BI1155" s="251">
        <f ca="1">IF(A29taxstdlife="n/a","n/a",IF(A29taxstdlife="",0,IF(BI$3&gt;(A29stdlife+$E1155),((INDEX('PTRM input'!$G$385:$P$434,A29offset,$E1155)-INDEX('PTRM input'!$G$277:$P$326,A29offset,$E1155))*OFFSET($F$7,0,$E1155))-SUM($G1155:BH1155),(((INDEX('PTRM input'!$G$385:$P$434,A29offset,$E1155)-INDEX('PTRM input'!$G$277:$P$326,A29offset,$E1155))*OFFSET($F$7,0,$E1155))-SUM($G1155:BH1155))*(OFFSET('PTRM input'!$G$477,0,$E1155-1)/A29taxstdlife))))</f>
        <v>0</v>
      </c>
      <c r="BJ1155" s="116"/>
      <c r="BK1155" s="116"/>
      <c r="BL1155" s="116"/>
      <c r="BM1155" s="116"/>
    </row>
    <row r="1156" spans="1:65" ht="12.75" customHeight="1" outlineLevel="1" collapsed="1">
      <c r="A1156" s="366"/>
      <c r="B1156" s="9"/>
      <c r="C1156" s="19">
        <f>Asset29</f>
        <v>0</v>
      </c>
      <c r="D1156" s="9"/>
      <c r="E1156" s="9"/>
      <c r="F1156" s="357"/>
      <c r="G1156" s="371">
        <f ca="1">SUM(G1144:G1155)+'PTRM input'!G$305*G$7</f>
        <v>0</v>
      </c>
      <c r="H1156" s="371">
        <f ca="1">SUM(H1144:H1155)+'PTRM input'!H$305*H$7</f>
        <v>0</v>
      </c>
      <c r="I1156" s="371">
        <f ca="1">SUM(I1144:I1155)+'PTRM input'!I$305*I$7</f>
        <v>0</v>
      </c>
      <c r="J1156" s="371">
        <f ca="1">SUM(J1144:J1155)+'PTRM input'!J$305*J$7</f>
        <v>0</v>
      </c>
      <c r="K1156" s="371">
        <f ca="1">SUM(K1144:K1155)+'PTRM input'!K$305*K$7</f>
        <v>0</v>
      </c>
      <c r="L1156" s="371">
        <f ca="1">SUM(L1144:L1155)+'PTRM input'!L$305*L$7</f>
        <v>0</v>
      </c>
      <c r="M1156" s="371">
        <f ca="1">SUM(M1144:M1155)+'PTRM input'!M$305*M$7</f>
        <v>0</v>
      </c>
      <c r="N1156" s="371">
        <f ca="1">SUM(N1144:N1155)+'PTRM input'!N$305*N$7</f>
        <v>0</v>
      </c>
      <c r="O1156" s="371">
        <f ca="1">SUM(O1144:O1155)+'PTRM input'!O$305*O$7</f>
        <v>0</v>
      </c>
      <c r="P1156" s="371">
        <f ca="1">SUM(P1144:P1155)+'PTRM input'!P$305*P$7</f>
        <v>0</v>
      </c>
      <c r="Q1156" s="371">
        <f t="shared" ref="Q1156:BI1156" ca="1" si="258">SUM(Q1144:Q1155)</f>
        <v>0</v>
      </c>
      <c r="R1156" s="371">
        <f t="shared" ca="1" si="258"/>
        <v>0</v>
      </c>
      <c r="S1156" s="371">
        <f t="shared" ca="1" si="258"/>
        <v>0</v>
      </c>
      <c r="T1156" s="371">
        <f t="shared" ca="1" si="258"/>
        <v>0</v>
      </c>
      <c r="U1156" s="371">
        <f t="shared" ca="1" si="258"/>
        <v>0</v>
      </c>
      <c r="V1156" s="371">
        <f t="shared" ca="1" si="258"/>
        <v>0</v>
      </c>
      <c r="W1156" s="371">
        <f t="shared" ca="1" si="258"/>
        <v>0</v>
      </c>
      <c r="X1156" s="371">
        <f t="shared" ca="1" si="258"/>
        <v>0</v>
      </c>
      <c r="Y1156" s="371">
        <f t="shared" ca="1" si="258"/>
        <v>0</v>
      </c>
      <c r="Z1156" s="371">
        <f t="shared" ca="1" si="258"/>
        <v>0</v>
      </c>
      <c r="AA1156" s="371">
        <f t="shared" ca="1" si="258"/>
        <v>0</v>
      </c>
      <c r="AB1156" s="371">
        <f t="shared" ca="1" si="258"/>
        <v>0</v>
      </c>
      <c r="AC1156" s="371">
        <f t="shared" ca="1" si="258"/>
        <v>0</v>
      </c>
      <c r="AD1156" s="371">
        <f t="shared" ca="1" si="258"/>
        <v>0</v>
      </c>
      <c r="AE1156" s="371">
        <f t="shared" ca="1" si="258"/>
        <v>0</v>
      </c>
      <c r="AF1156" s="371">
        <f t="shared" ca="1" si="258"/>
        <v>0</v>
      </c>
      <c r="AG1156" s="371">
        <f t="shared" ca="1" si="258"/>
        <v>0</v>
      </c>
      <c r="AH1156" s="371">
        <f t="shared" ca="1" si="258"/>
        <v>0</v>
      </c>
      <c r="AI1156" s="371">
        <f t="shared" ca="1" si="258"/>
        <v>0</v>
      </c>
      <c r="AJ1156" s="371">
        <f t="shared" ca="1" si="258"/>
        <v>0</v>
      </c>
      <c r="AK1156" s="371">
        <f t="shared" ca="1" si="258"/>
        <v>0</v>
      </c>
      <c r="AL1156" s="371">
        <f t="shared" ca="1" si="258"/>
        <v>0</v>
      </c>
      <c r="AM1156" s="371">
        <f t="shared" ca="1" si="258"/>
        <v>0</v>
      </c>
      <c r="AN1156" s="371">
        <f t="shared" ca="1" si="258"/>
        <v>0</v>
      </c>
      <c r="AO1156" s="371">
        <f t="shared" ca="1" si="258"/>
        <v>0</v>
      </c>
      <c r="AP1156" s="371">
        <f t="shared" ca="1" si="258"/>
        <v>0</v>
      </c>
      <c r="AQ1156" s="371">
        <f t="shared" ca="1" si="258"/>
        <v>0</v>
      </c>
      <c r="AR1156" s="371">
        <f t="shared" ca="1" si="258"/>
        <v>0</v>
      </c>
      <c r="AS1156" s="371">
        <f t="shared" ca="1" si="258"/>
        <v>0</v>
      </c>
      <c r="AT1156" s="371">
        <f t="shared" ca="1" si="258"/>
        <v>0</v>
      </c>
      <c r="AU1156" s="371">
        <f t="shared" ca="1" si="258"/>
        <v>0</v>
      </c>
      <c r="AV1156" s="371">
        <f t="shared" ca="1" si="258"/>
        <v>0</v>
      </c>
      <c r="AW1156" s="371">
        <f t="shared" ca="1" si="258"/>
        <v>0</v>
      </c>
      <c r="AX1156" s="371">
        <f t="shared" ca="1" si="258"/>
        <v>0</v>
      </c>
      <c r="AY1156" s="371">
        <f t="shared" ca="1" si="258"/>
        <v>0</v>
      </c>
      <c r="AZ1156" s="371">
        <f t="shared" ca="1" si="258"/>
        <v>0</v>
      </c>
      <c r="BA1156" s="371">
        <f t="shared" ca="1" si="258"/>
        <v>0</v>
      </c>
      <c r="BB1156" s="371">
        <f t="shared" ca="1" si="258"/>
        <v>0</v>
      </c>
      <c r="BC1156" s="371">
        <f t="shared" ca="1" si="258"/>
        <v>0</v>
      </c>
      <c r="BD1156" s="371">
        <f t="shared" ca="1" si="258"/>
        <v>0</v>
      </c>
      <c r="BE1156" s="371">
        <f t="shared" ca="1" si="258"/>
        <v>0</v>
      </c>
      <c r="BF1156" s="371">
        <f t="shared" ca="1" si="258"/>
        <v>0</v>
      </c>
      <c r="BG1156" s="371">
        <f t="shared" ca="1" si="258"/>
        <v>0</v>
      </c>
      <c r="BH1156" s="371">
        <f t="shared" ca="1" si="258"/>
        <v>0</v>
      </c>
      <c r="BI1156" s="371">
        <f t="shared" ca="1" si="258"/>
        <v>0</v>
      </c>
      <c r="BJ1156" s="116"/>
      <c r="BK1156" s="116"/>
      <c r="BL1156" s="116"/>
      <c r="BM1156" s="116"/>
    </row>
    <row r="1157" spans="1:65" ht="12.75" hidden="1" customHeight="1" outlineLevel="2">
      <c r="A1157" s="366"/>
      <c r="B1157" s="106">
        <f>C1169</f>
        <v>0</v>
      </c>
      <c r="C1157" s="614"/>
      <c r="D1157" s="615" t="s">
        <v>236</v>
      </c>
      <c r="E1157" s="614"/>
      <c r="F1157" s="622"/>
      <c r="G1157" s="617">
        <f>IF('PTRM input'!$E$574='PTRM input'!$G$573,IF(G$3&gt;A30taxremlife,A30taxvalue-SUM(F1157:$F1157),IF(A30taxremlife="N/A","n/a",A30taxvalue/A30taxremlife)),'PTRM input'!G$608)</f>
        <v>0</v>
      </c>
      <c r="H1157" s="617">
        <f>IF('PTRM input'!$E$574='PTRM input'!$G$573,IF(H$3&gt;A30taxremlife,A30taxvalue-SUM($F1157:G1157),IF(A30taxremlife="N/A","n/a",A30taxvalue/A30taxremlife)),'PTRM input'!H$608)</f>
        <v>0</v>
      </c>
      <c r="I1157" s="617">
        <f>IF('PTRM input'!$E$574='PTRM input'!$G$573,IF(I$3&gt;A30taxremlife,A30taxvalue-SUM($F1157:H1157),IF(A30taxremlife="N/A","n/a",A30taxvalue/A30taxremlife)),'PTRM input'!I$608)</f>
        <v>0</v>
      </c>
      <c r="J1157" s="617">
        <f>IF('PTRM input'!$E$574='PTRM input'!$G$573,IF(J$3&gt;A30taxremlife,A30taxvalue-SUM($F1157:I1157),IF(A30taxremlife="N/A","n/a",A30taxvalue/A30taxremlife)),'PTRM input'!J$608)</f>
        <v>0</v>
      </c>
      <c r="K1157" s="617">
        <f>IF('PTRM input'!$E$574='PTRM input'!$G$573,IF(K$3&gt;A30taxremlife,A30taxvalue-SUM($F1157:J1157),IF(A30taxremlife="N/A","n/a",A30taxvalue/A30taxremlife)),'PTRM input'!K$608)</f>
        <v>0</v>
      </c>
      <c r="L1157" s="617">
        <f>IF('PTRM input'!$E$574='PTRM input'!$G$573,IF(L$3&gt;A30taxremlife,A30taxvalue-SUM($F1157:K1157),IF(A30taxremlife="N/A","n/a",A30taxvalue/A30taxremlife)),'PTRM input'!L$608)</f>
        <v>0</v>
      </c>
      <c r="M1157" s="617">
        <f>IF('PTRM input'!$E$574='PTRM input'!$G$573,IF(M$3&gt;A30taxremlife,A30taxvalue-SUM($F1157:L1157),IF(A30taxremlife="N/A","n/a",A30taxvalue/A30taxremlife)),'PTRM input'!M$608)</f>
        <v>0</v>
      </c>
      <c r="N1157" s="617">
        <f>IF('PTRM input'!$E$574='PTRM input'!$G$573,IF(N$3&gt;A30taxremlife,A30taxvalue-SUM($F1157:M1157),IF(A30taxremlife="N/A","n/a",A30taxvalue/A30taxremlife)),'PTRM input'!N$608)</f>
        <v>0</v>
      </c>
      <c r="O1157" s="617">
        <f>IF('PTRM input'!$E$574='PTRM input'!$G$573,IF(O$3&gt;A30taxremlife,A30taxvalue-SUM($F1157:N1157),IF(A30taxremlife="N/A","n/a",A30taxvalue/A30taxremlife)),'PTRM input'!O$608)</f>
        <v>0</v>
      </c>
      <c r="P1157" s="617">
        <f>IF('PTRM input'!$E$574='PTRM input'!$G$573,IF(P$3&gt;A30taxremlife,A30taxvalue-SUM($F1157:O1157),IF(A30taxremlife="N/A","n/a",A30taxvalue/A30taxremlife)),'PTRM input'!P$608)</f>
        <v>0</v>
      </c>
      <c r="Q1157" s="617">
        <f>IF('PTRM input'!$E$574='PTRM input'!$G$573,IF(Q$3&gt;A30taxremlife,A30taxvalue-SUM($F1157:P1157),IF(A30taxremlife="N/A","n/a",A30taxvalue/A30taxremlife)),'PTRM input'!Q$608)</f>
        <v>0</v>
      </c>
      <c r="R1157" s="617">
        <f>IF('PTRM input'!$E$574='PTRM input'!$G$573,IF(R$3&gt;A30taxremlife,A30taxvalue-SUM($F1157:Q1157),IF(A30taxremlife="N/A","n/a",A30taxvalue/A30taxremlife)),'PTRM input'!R$608)</f>
        <v>0</v>
      </c>
      <c r="S1157" s="617">
        <f>IF('PTRM input'!$E$574='PTRM input'!$G$573,IF(S$3&gt;A30taxremlife,A30taxvalue-SUM($F1157:R1157),IF(A30taxremlife="N/A","n/a",A30taxvalue/A30taxremlife)),'PTRM input'!S$608)</f>
        <v>0</v>
      </c>
      <c r="T1157" s="617">
        <f>IF('PTRM input'!$E$574='PTRM input'!$G$573,IF(T$3&gt;A30taxremlife,A30taxvalue-SUM($F1157:S1157),IF(A30taxremlife="N/A","n/a",A30taxvalue/A30taxremlife)),'PTRM input'!T$608)</f>
        <v>0</v>
      </c>
      <c r="U1157" s="617">
        <f>IF('PTRM input'!$E$574='PTRM input'!$G$573,IF(U$3&gt;A30taxremlife,A30taxvalue-SUM($F1157:T1157),IF(A30taxremlife="N/A","n/a",A30taxvalue/A30taxremlife)),'PTRM input'!U$608)</f>
        <v>0</v>
      </c>
      <c r="V1157" s="617">
        <f>IF('PTRM input'!$E$574='PTRM input'!$G$573,IF(V$3&gt;A30taxremlife,A30taxvalue-SUM($F1157:U1157),IF(A30taxremlife="N/A","n/a",A30taxvalue/A30taxremlife)),'PTRM input'!V$608)</f>
        <v>0</v>
      </c>
      <c r="W1157" s="617">
        <f>IF('PTRM input'!$E$574='PTRM input'!$G$573,IF(W$3&gt;A30taxremlife,A30taxvalue-SUM($F1157:V1157),IF(A30taxremlife="N/A","n/a",A30taxvalue/A30taxremlife)),'PTRM input'!W$608)</f>
        <v>0</v>
      </c>
      <c r="X1157" s="617">
        <f>IF('PTRM input'!$E$574='PTRM input'!$G$573,IF(X$3&gt;A30taxremlife,A30taxvalue-SUM($F1157:W1157),IF(A30taxremlife="N/A","n/a",A30taxvalue/A30taxremlife)),'PTRM input'!X$608)</f>
        <v>0</v>
      </c>
      <c r="Y1157" s="617">
        <f>IF('PTRM input'!$E$574='PTRM input'!$G$573,IF(Y$3&gt;A30taxremlife,A30taxvalue-SUM($F1157:X1157),IF(A30taxremlife="N/A","n/a",A30taxvalue/A30taxremlife)),'PTRM input'!Y$608)</f>
        <v>0</v>
      </c>
      <c r="Z1157" s="617">
        <f>IF('PTRM input'!$E$574='PTRM input'!$G$573,IF(Z$3&gt;A30taxremlife,A30taxvalue-SUM($F1157:Y1157),IF(A30taxremlife="N/A","n/a",A30taxvalue/A30taxremlife)),'PTRM input'!Z$608)</f>
        <v>0</v>
      </c>
      <c r="AA1157" s="617">
        <f>IF('PTRM input'!$E$574='PTRM input'!$G$573,IF(AA$3&gt;A30taxremlife,A30taxvalue-SUM($F1157:Z1157),IF(A30taxremlife="N/A","n/a",A30taxvalue/A30taxremlife)),'PTRM input'!AA$608)</f>
        <v>0</v>
      </c>
      <c r="AB1157" s="617">
        <f>IF('PTRM input'!$E$574='PTRM input'!$G$573,IF(AB$3&gt;A30taxremlife,A30taxvalue-SUM($F1157:AA1157),IF(A30taxremlife="N/A","n/a",A30taxvalue/A30taxremlife)),'PTRM input'!AB$608)</f>
        <v>0</v>
      </c>
      <c r="AC1157" s="617">
        <f>IF('PTRM input'!$E$574='PTRM input'!$G$573,IF(AC$3&gt;A30taxremlife,A30taxvalue-SUM($F1157:AB1157),IF(A30taxremlife="N/A","n/a",A30taxvalue/A30taxremlife)),'PTRM input'!AC$608)</f>
        <v>0</v>
      </c>
      <c r="AD1157" s="617">
        <f>IF('PTRM input'!$E$574='PTRM input'!$G$573,IF(AD$3&gt;A30taxremlife,A30taxvalue-SUM($F1157:AC1157),IF(A30taxremlife="N/A","n/a",A30taxvalue/A30taxremlife)),'PTRM input'!AD$608)</f>
        <v>0</v>
      </c>
      <c r="AE1157" s="617">
        <f>IF('PTRM input'!$E$574='PTRM input'!$G$573,IF(AE$3&gt;A30taxremlife,A30taxvalue-SUM($F1157:AD1157),IF(A30taxremlife="N/A","n/a",A30taxvalue/A30taxremlife)),'PTRM input'!AE$608)</f>
        <v>0</v>
      </c>
      <c r="AF1157" s="617">
        <f>IF('PTRM input'!$E$574='PTRM input'!$G$573,IF(AF$3&gt;A30taxremlife,A30taxvalue-SUM($F1157:AE1157),IF(A30taxremlife="N/A","n/a",A30taxvalue/A30taxremlife)),'PTRM input'!AF$608)</f>
        <v>0</v>
      </c>
      <c r="AG1157" s="617">
        <f>IF('PTRM input'!$E$574='PTRM input'!$G$573,IF(AG$3&gt;A30taxremlife,A30taxvalue-SUM($F1157:AF1157),IF(A30taxremlife="N/A","n/a",A30taxvalue/A30taxremlife)),'PTRM input'!AG$608)</f>
        <v>0</v>
      </c>
      <c r="AH1157" s="617">
        <f>IF('PTRM input'!$E$574='PTRM input'!$G$573,IF(AH$3&gt;A30taxremlife,A30taxvalue-SUM($F1157:AG1157),IF(A30taxremlife="N/A","n/a",A30taxvalue/A30taxremlife)),'PTRM input'!AH$608)</f>
        <v>0</v>
      </c>
      <c r="AI1157" s="617">
        <f>IF('PTRM input'!$E$574='PTRM input'!$G$573,IF(AI$3&gt;A30taxremlife,A30taxvalue-SUM($F1157:AH1157),IF(A30taxremlife="N/A","n/a",A30taxvalue/A30taxremlife)),'PTRM input'!AI$608)</f>
        <v>0</v>
      </c>
      <c r="AJ1157" s="617">
        <f>IF('PTRM input'!$E$574='PTRM input'!$G$573,IF(AJ$3&gt;A30taxremlife,A30taxvalue-SUM($F1157:AI1157),IF(A30taxremlife="N/A","n/a",A30taxvalue/A30taxremlife)),'PTRM input'!AJ$608)</f>
        <v>0</v>
      </c>
      <c r="AK1157" s="617">
        <f>IF('PTRM input'!$E$574='PTRM input'!$G$573,IF(AK$3&gt;A30taxremlife,A30taxvalue-SUM($F1157:AJ1157),IF(A30taxremlife="N/A","n/a",A30taxvalue/A30taxremlife)),'PTRM input'!AK$608)</f>
        <v>0</v>
      </c>
      <c r="AL1157" s="617">
        <f>IF('PTRM input'!$E$574='PTRM input'!$G$573,IF(AL$3&gt;A30taxremlife,A30taxvalue-SUM($F1157:AK1157),IF(A30taxremlife="N/A","n/a",A30taxvalue/A30taxremlife)),'PTRM input'!AL$608)</f>
        <v>0</v>
      </c>
      <c r="AM1157" s="617">
        <f>IF('PTRM input'!$E$574='PTRM input'!$G$573,IF(AM$3&gt;A30taxremlife,A30taxvalue-SUM($F1157:AL1157),IF(A30taxremlife="N/A","n/a",A30taxvalue/A30taxremlife)),'PTRM input'!AM$608)</f>
        <v>0</v>
      </c>
      <c r="AN1157" s="617">
        <f>IF('PTRM input'!$E$574='PTRM input'!$G$573,IF(AN$3&gt;A30taxremlife,A30taxvalue-SUM($F1157:AM1157),IF(A30taxremlife="N/A","n/a",A30taxvalue/A30taxremlife)),'PTRM input'!AN$608)</f>
        <v>0</v>
      </c>
      <c r="AO1157" s="617">
        <f>IF('PTRM input'!$E$574='PTRM input'!$G$573,IF(AO$3&gt;A30taxremlife,A30taxvalue-SUM($F1157:AN1157),IF(A30taxremlife="N/A","n/a",A30taxvalue/A30taxremlife)),'PTRM input'!AO$608)</f>
        <v>0</v>
      </c>
      <c r="AP1157" s="617">
        <f>IF('PTRM input'!$E$574='PTRM input'!$G$573,IF(AP$3&gt;A30taxremlife,A30taxvalue-SUM($F1157:AO1157),IF(A30taxremlife="N/A","n/a",A30taxvalue/A30taxremlife)),'PTRM input'!AP$608)</f>
        <v>0</v>
      </c>
      <c r="AQ1157" s="617">
        <f>IF('PTRM input'!$E$574='PTRM input'!$G$573,IF(AQ$3&gt;A30taxremlife,A30taxvalue-SUM($F1157:AP1157),IF(A30taxremlife="N/A","n/a",A30taxvalue/A30taxremlife)),'PTRM input'!AQ$608)</f>
        <v>0</v>
      </c>
      <c r="AR1157" s="617">
        <f>IF('PTRM input'!$E$574='PTRM input'!$G$573,IF(AR$3&gt;A30taxremlife,A30taxvalue-SUM($F1157:AQ1157),IF(A30taxremlife="N/A","n/a",A30taxvalue/A30taxremlife)),'PTRM input'!AR$608)</f>
        <v>0</v>
      </c>
      <c r="AS1157" s="617">
        <f>IF('PTRM input'!$E$574='PTRM input'!$G$573,IF(AS$3&gt;A30taxremlife,A30taxvalue-SUM($F1157:AR1157),IF(A30taxremlife="N/A","n/a",A30taxvalue/A30taxremlife)),'PTRM input'!AS$608)</f>
        <v>0</v>
      </c>
      <c r="AT1157" s="617">
        <f>IF('PTRM input'!$E$574='PTRM input'!$G$573,IF(AT$3&gt;A30taxremlife,A30taxvalue-SUM($F1157:AS1157),IF(A30taxremlife="N/A","n/a",A30taxvalue/A30taxremlife)),'PTRM input'!AT$608)</f>
        <v>0</v>
      </c>
      <c r="AU1157" s="617">
        <f>IF('PTRM input'!$E$574='PTRM input'!$G$573,IF(AU$3&gt;A30taxremlife,A30taxvalue-SUM($F1157:AT1157),IF(A30taxremlife="N/A","n/a",A30taxvalue/A30taxremlife)),'PTRM input'!AU$608)</f>
        <v>0</v>
      </c>
      <c r="AV1157" s="617">
        <f>IF('PTRM input'!$E$574='PTRM input'!$G$573,IF(AV$3&gt;A30taxremlife,A30taxvalue-SUM($F1157:AU1157),IF(A30taxremlife="N/A","n/a",A30taxvalue/A30taxremlife)),'PTRM input'!AV$608)</f>
        <v>0</v>
      </c>
      <c r="AW1157" s="617">
        <f>IF('PTRM input'!$E$574='PTRM input'!$G$573,IF(AW$3&gt;A30taxremlife,A30taxvalue-SUM($F1157:AV1157),IF(A30taxremlife="N/A","n/a",A30taxvalue/A30taxremlife)),'PTRM input'!AW$608)</f>
        <v>0</v>
      </c>
      <c r="AX1157" s="617">
        <f>IF('PTRM input'!$E$574='PTRM input'!$G$573,IF(AX$3&gt;A30taxremlife,A30taxvalue-SUM($F1157:AW1157),IF(A30taxremlife="N/A","n/a",A30taxvalue/A30taxremlife)),'PTRM input'!AX$608)</f>
        <v>0</v>
      </c>
      <c r="AY1157" s="617">
        <f>IF('PTRM input'!$E$574='PTRM input'!$G$573,IF(AY$3&gt;A30taxremlife,A30taxvalue-SUM($F1157:AX1157),IF(A30taxremlife="N/A","n/a",A30taxvalue/A30taxremlife)),'PTRM input'!AY$608)</f>
        <v>0</v>
      </c>
      <c r="AZ1157" s="617">
        <f>IF('PTRM input'!$E$574='PTRM input'!$G$573,IF(AZ$3&gt;A30taxremlife,A30taxvalue-SUM($F1157:AY1157),IF(A30taxremlife="N/A","n/a",A30taxvalue/A30taxremlife)),'PTRM input'!AZ$608)</f>
        <v>0</v>
      </c>
      <c r="BA1157" s="617">
        <f>IF('PTRM input'!$E$574='PTRM input'!$G$573,IF(BA$3&gt;A30taxremlife,A30taxvalue-SUM($F1157:AZ1157),IF(A30taxremlife="N/A","n/a",A30taxvalue/A30taxremlife)),'PTRM input'!BA$608)</f>
        <v>0</v>
      </c>
      <c r="BB1157" s="617">
        <f>IF('PTRM input'!$E$574='PTRM input'!$G$573,IF(BB$3&gt;A30taxremlife,A30taxvalue-SUM($F1157:BA1157),IF(A30taxremlife="N/A","n/a",A30taxvalue/A30taxremlife)),'PTRM input'!BB$608)</f>
        <v>0</v>
      </c>
      <c r="BC1157" s="617">
        <f>IF('PTRM input'!$E$574='PTRM input'!$G$573,IF(BC$3&gt;A30taxremlife,A30taxvalue-SUM($F1157:BB1157),IF(A30taxremlife="N/A","n/a",A30taxvalue/A30taxremlife)),'PTRM input'!BC$608)</f>
        <v>0</v>
      </c>
      <c r="BD1157" s="617">
        <f>IF('PTRM input'!$E$574='PTRM input'!$G$573,IF(BD$3&gt;A30taxremlife,A30taxvalue-SUM($F1157:BC1157),IF(A30taxremlife="N/A","n/a",A30taxvalue/A30taxremlife)),'PTRM input'!BD$608)</f>
        <v>0</v>
      </c>
      <c r="BE1157" s="617">
        <f>IF('PTRM input'!$E$574='PTRM input'!$G$573,IF(BE$3&gt;A30taxremlife,A30taxvalue-SUM($F1157:BD1157),IF(A30taxremlife="N/A","n/a",A30taxvalue/A30taxremlife)),'PTRM input'!BE$608)</f>
        <v>0</v>
      </c>
      <c r="BF1157" s="617">
        <f>IF('PTRM input'!$E$574='PTRM input'!$G$573,IF(BF$3&gt;A30taxremlife,A30taxvalue-SUM($F1157:BE1157),IF(A30taxremlife="N/A","n/a",A30taxvalue/A30taxremlife)),'PTRM input'!BF$608)</f>
        <v>0</v>
      </c>
      <c r="BG1157" s="617">
        <f>IF('PTRM input'!$E$574='PTRM input'!$G$573,IF(BG$3&gt;A30taxremlife,A30taxvalue-SUM($F1157:BF1157),IF(A30taxremlife="N/A","n/a",A30taxvalue/A30taxremlife)),'PTRM input'!BG$608)</f>
        <v>0</v>
      </c>
      <c r="BH1157" s="617">
        <f>IF('PTRM input'!$E$574='PTRM input'!$G$573,IF(BH$3&gt;A30taxremlife,A30taxvalue-SUM($F1157:BG1157),IF(A30taxremlife="N/A","n/a",A30taxvalue/A30taxremlife)),'PTRM input'!BH$608)</f>
        <v>0</v>
      </c>
      <c r="BI1157" s="617">
        <f>IF('PTRM input'!$E$574='PTRM input'!$G$573,IF(BI$3&gt;A30taxremlife,A30taxvalue-SUM($F1157:BH1157),IF(A30taxremlife="N/A","n/a",A30taxvalue/A30taxremlife)),'PTRM input'!BI$608)</f>
        <v>0</v>
      </c>
      <c r="BJ1157" s="116"/>
      <c r="BK1157" s="116"/>
      <c r="BL1157" s="116"/>
      <c r="BM1157" s="116"/>
    </row>
    <row r="1158" spans="1:65" ht="12.75" hidden="1" customHeight="1" outlineLevel="2">
      <c r="A1158" s="366"/>
      <c r="B1158" s="19"/>
      <c r="C1158" s="18"/>
      <c r="D1158" s="760" t="s">
        <v>237</v>
      </c>
      <c r="E1158" s="86">
        <v>0</v>
      </c>
      <c r="F1158" s="356"/>
      <c r="G1158" s="433"/>
      <c r="H1158" s="433"/>
      <c r="I1158" s="433"/>
      <c r="J1158" s="433"/>
      <c r="K1158" s="433"/>
      <c r="L1158" s="433"/>
      <c r="M1158" s="433"/>
      <c r="N1158" s="433"/>
      <c r="O1158" s="433"/>
      <c r="P1158" s="433"/>
      <c r="Q1158" s="251"/>
      <c r="R1158" s="251"/>
      <c r="S1158" s="251"/>
      <c r="T1158" s="251"/>
      <c r="U1158" s="251"/>
      <c r="V1158" s="251"/>
      <c r="W1158" s="251"/>
      <c r="X1158" s="251"/>
      <c r="Y1158" s="251"/>
      <c r="Z1158" s="251"/>
      <c r="AA1158" s="251"/>
      <c r="AB1158" s="251"/>
      <c r="AC1158" s="251"/>
      <c r="AD1158" s="251"/>
      <c r="AE1158" s="251"/>
      <c r="AF1158" s="251"/>
      <c r="AG1158" s="251"/>
      <c r="AH1158" s="251"/>
      <c r="AI1158" s="251"/>
      <c r="AJ1158" s="251"/>
      <c r="AK1158" s="251"/>
      <c r="AL1158" s="251"/>
      <c r="AM1158" s="251"/>
      <c r="AN1158" s="251"/>
      <c r="AO1158" s="251"/>
      <c r="AP1158" s="251"/>
      <c r="AQ1158" s="251"/>
      <c r="AR1158" s="251"/>
      <c r="AS1158" s="251"/>
      <c r="AT1158" s="251"/>
      <c r="AU1158" s="251"/>
      <c r="AV1158" s="251"/>
      <c r="AW1158" s="251"/>
      <c r="AX1158" s="251"/>
      <c r="AY1158" s="251"/>
      <c r="AZ1158" s="251"/>
      <c r="BA1158" s="251"/>
      <c r="BB1158" s="251"/>
      <c r="BC1158" s="251"/>
      <c r="BD1158" s="251"/>
      <c r="BE1158" s="251"/>
      <c r="BF1158" s="251"/>
      <c r="BG1158" s="251"/>
      <c r="BH1158" s="251"/>
      <c r="BI1158" s="251"/>
      <c r="BJ1158" s="116"/>
      <c r="BK1158" s="116"/>
      <c r="BL1158" s="116"/>
      <c r="BM1158" s="116"/>
    </row>
    <row r="1159" spans="1:65" ht="12.75" hidden="1" customHeight="1" outlineLevel="2">
      <c r="A1159" s="366"/>
      <c r="B1159" s="19"/>
      <c r="C1159" s="18"/>
      <c r="D1159" s="760"/>
      <c r="E1159" s="86">
        <v>1</v>
      </c>
      <c r="F1159" s="356"/>
      <c r="G1159" s="618"/>
      <c r="H1159" s="251">
        <f ca="1">IF(A30taxstdlife="n/a","n/a",IF(A30taxstdlife="",0,IF(H$3&gt;(A30stdlife+$E1159),((INDEX('PTRM input'!$G$385:$P$434,A30offset,$E1159)-INDEX('PTRM input'!$G$277:$P$326,A30offset,$E1159))*OFFSET($F$7,0,$E1159))-SUM($G1159:G1159),(((INDEX('PTRM input'!$G$385:$P$434,A30offset,$E1159)-INDEX('PTRM input'!$G$277:$P$326,A30offset,$E1159))*OFFSET($F$7,0,$E1159))-SUM($G1159:G1159))*(OFFSET('PTRM input'!$G$477,0,$E1159-1)/A30taxstdlife))))</f>
        <v>0</v>
      </c>
      <c r="I1159" s="251">
        <f ca="1">IF(A30taxstdlife="n/a","n/a",IF(A30taxstdlife="",0,IF(I$3&gt;(A30stdlife+$E1159),((INDEX('PTRM input'!$G$385:$P$434,A30offset,$E1159)-INDEX('PTRM input'!$G$277:$P$326,A30offset,$E1159))*OFFSET($F$7,0,$E1159))-SUM($G1159:H1159),(((INDEX('PTRM input'!$G$385:$P$434,A30offset,$E1159)-INDEX('PTRM input'!$G$277:$P$326,A30offset,$E1159))*OFFSET($F$7,0,$E1159))-SUM($G1159:H1159))*(OFFSET('PTRM input'!$G$477,0,$E1159-1)/A30taxstdlife))))</f>
        <v>0</v>
      </c>
      <c r="J1159" s="251">
        <f ca="1">IF(A30taxstdlife="n/a","n/a",IF(A30taxstdlife="",0,IF(J$3&gt;(A30stdlife+$E1159),((INDEX('PTRM input'!$G$385:$P$434,A30offset,$E1159)-INDEX('PTRM input'!$G$277:$P$326,A30offset,$E1159))*OFFSET($F$7,0,$E1159))-SUM($G1159:I1159),(((INDEX('PTRM input'!$G$385:$P$434,A30offset,$E1159)-INDEX('PTRM input'!$G$277:$P$326,A30offset,$E1159))*OFFSET($F$7,0,$E1159))-SUM($G1159:I1159))*(OFFSET('PTRM input'!$G$477,0,$E1159-1)/A30taxstdlife))))</f>
        <v>0</v>
      </c>
      <c r="K1159" s="251">
        <f ca="1">IF(A30taxstdlife="n/a","n/a",IF(A30taxstdlife="",0,IF(K$3&gt;(A30stdlife+$E1159),((INDEX('PTRM input'!$G$385:$P$434,A30offset,$E1159)-INDEX('PTRM input'!$G$277:$P$326,A30offset,$E1159))*OFFSET($F$7,0,$E1159))-SUM($G1159:J1159),(((INDEX('PTRM input'!$G$385:$P$434,A30offset,$E1159)-INDEX('PTRM input'!$G$277:$P$326,A30offset,$E1159))*OFFSET($F$7,0,$E1159))-SUM($G1159:J1159))*(OFFSET('PTRM input'!$G$477,0,$E1159-1)/A30taxstdlife))))</f>
        <v>0</v>
      </c>
      <c r="L1159" s="251">
        <f ca="1">IF(A30taxstdlife="n/a","n/a",IF(A30taxstdlife="",0,IF(L$3&gt;(A30stdlife+$E1159),((INDEX('PTRM input'!$G$385:$P$434,A30offset,$E1159)-INDEX('PTRM input'!$G$277:$P$326,A30offset,$E1159))*OFFSET($F$7,0,$E1159))-SUM($G1159:K1159),(((INDEX('PTRM input'!$G$385:$P$434,A30offset,$E1159)-INDEX('PTRM input'!$G$277:$P$326,A30offset,$E1159))*OFFSET($F$7,0,$E1159))-SUM($G1159:K1159))*(OFFSET('PTRM input'!$G$477,0,$E1159-1)/A30taxstdlife))))</f>
        <v>0</v>
      </c>
      <c r="M1159" s="251">
        <f ca="1">IF(A30taxstdlife="n/a","n/a",IF(A30taxstdlife="",0,IF(M$3&gt;(A30stdlife+$E1159),((INDEX('PTRM input'!$G$385:$P$434,A30offset,$E1159)-INDEX('PTRM input'!$G$277:$P$326,A30offset,$E1159))*OFFSET($F$7,0,$E1159))-SUM($G1159:L1159),(((INDEX('PTRM input'!$G$385:$P$434,A30offset,$E1159)-INDEX('PTRM input'!$G$277:$P$326,A30offset,$E1159))*OFFSET($F$7,0,$E1159))-SUM($G1159:L1159))*(OFFSET('PTRM input'!$G$477,0,$E1159-1)/A30taxstdlife))))</f>
        <v>0</v>
      </c>
      <c r="N1159" s="251">
        <f ca="1">IF(A30taxstdlife="n/a","n/a",IF(A30taxstdlife="",0,IF(N$3&gt;(A30stdlife+$E1159),((INDEX('PTRM input'!$G$385:$P$434,A30offset,$E1159)-INDEX('PTRM input'!$G$277:$P$326,A30offset,$E1159))*OFFSET($F$7,0,$E1159))-SUM($G1159:M1159),(((INDEX('PTRM input'!$G$385:$P$434,A30offset,$E1159)-INDEX('PTRM input'!$G$277:$P$326,A30offset,$E1159))*OFFSET($F$7,0,$E1159))-SUM($G1159:M1159))*(OFFSET('PTRM input'!$G$477,0,$E1159-1)/A30taxstdlife))))</f>
        <v>0</v>
      </c>
      <c r="O1159" s="251">
        <f ca="1">IF(A30taxstdlife="n/a","n/a",IF(A30taxstdlife="",0,IF(O$3&gt;(A30stdlife+$E1159),((INDEX('PTRM input'!$G$385:$P$434,A30offset,$E1159)-INDEX('PTRM input'!$G$277:$P$326,A30offset,$E1159))*OFFSET($F$7,0,$E1159))-SUM($G1159:N1159),(((INDEX('PTRM input'!$G$385:$P$434,A30offset,$E1159)-INDEX('PTRM input'!$G$277:$P$326,A30offset,$E1159))*OFFSET($F$7,0,$E1159))-SUM($G1159:N1159))*(OFFSET('PTRM input'!$G$477,0,$E1159-1)/A30taxstdlife))))</f>
        <v>0</v>
      </c>
      <c r="P1159" s="251">
        <f ca="1">IF(A30taxstdlife="n/a","n/a",IF(A30taxstdlife="",0,IF(P$3&gt;(A30stdlife+$E1159),((INDEX('PTRM input'!$G$385:$P$434,A30offset,$E1159)-INDEX('PTRM input'!$G$277:$P$326,A30offset,$E1159))*OFFSET($F$7,0,$E1159))-SUM($G1159:O1159),(((INDEX('PTRM input'!$G$385:$P$434,A30offset,$E1159)-INDEX('PTRM input'!$G$277:$P$326,A30offset,$E1159))*OFFSET($F$7,0,$E1159))-SUM($G1159:O1159))*(OFFSET('PTRM input'!$G$477,0,$E1159-1)/A30taxstdlife))))</f>
        <v>0</v>
      </c>
      <c r="Q1159" s="251">
        <f ca="1">IF(A30taxstdlife="n/a","n/a",IF(A30taxstdlife="",0,IF(Q$3&gt;(A30stdlife+$E1159),((INDEX('PTRM input'!$G$385:$P$434,A30offset,$E1159)-INDEX('PTRM input'!$G$277:$P$326,A30offset,$E1159))*OFFSET($F$7,0,$E1159))-SUM($G1159:P1159),(((INDEX('PTRM input'!$G$385:$P$434,A30offset,$E1159)-INDEX('PTRM input'!$G$277:$P$326,A30offset,$E1159))*OFFSET($F$7,0,$E1159))-SUM($G1159:P1159))*(OFFSET('PTRM input'!$G$477,0,$E1159-1)/A30taxstdlife))))</f>
        <v>0</v>
      </c>
      <c r="R1159" s="251">
        <f ca="1">IF(A30taxstdlife="n/a","n/a",IF(A30taxstdlife="",0,IF(R$3&gt;(A30stdlife+$E1159),((INDEX('PTRM input'!$G$385:$P$434,A30offset,$E1159)-INDEX('PTRM input'!$G$277:$P$326,A30offset,$E1159))*OFFSET($F$7,0,$E1159))-SUM($G1159:Q1159),(((INDEX('PTRM input'!$G$385:$P$434,A30offset,$E1159)-INDEX('PTRM input'!$G$277:$P$326,A30offset,$E1159))*OFFSET($F$7,0,$E1159))-SUM($G1159:Q1159))*(OFFSET('PTRM input'!$G$477,0,$E1159-1)/A30taxstdlife))))</f>
        <v>0</v>
      </c>
      <c r="S1159" s="251">
        <f ca="1">IF(A30taxstdlife="n/a","n/a",IF(A30taxstdlife="",0,IF(S$3&gt;(A30stdlife+$E1159),((INDEX('PTRM input'!$G$385:$P$434,A30offset,$E1159)-INDEX('PTRM input'!$G$277:$P$326,A30offset,$E1159))*OFFSET($F$7,0,$E1159))-SUM($G1159:R1159),(((INDEX('PTRM input'!$G$385:$P$434,A30offset,$E1159)-INDEX('PTRM input'!$G$277:$P$326,A30offset,$E1159))*OFFSET($F$7,0,$E1159))-SUM($G1159:R1159))*(OFFSET('PTRM input'!$G$477,0,$E1159-1)/A30taxstdlife))))</f>
        <v>0</v>
      </c>
      <c r="T1159" s="251">
        <f ca="1">IF(A30taxstdlife="n/a","n/a",IF(A30taxstdlife="",0,IF(T$3&gt;(A30stdlife+$E1159),((INDEX('PTRM input'!$G$385:$P$434,A30offset,$E1159)-INDEX('PTRM input'!$G$277:$P$326,A30offset,$E1159))*OFFSET($F$7,0,$E1159))-SUM($G1159:S1159),(((INDEX('PTRM input'!$G$385:$P$434,A30offset,$E1159)-INDEX('PTRM input'!$G$277:$P$326,A30offset,$E1159))*OFFSET($F$7,0,$E1159))-SUM($G1159:S1159))*(OFFSET('PTRM input'!$G$477,0,$E1159-1)/A30taxstdlife))))</f>
        <v>0</v>
      </c>
      <c r="U1159" s="251">
        <f ca="1">IF(A30taxstdlife="n/a","n/a",IF(A30taxstdlife="",0,IF(U$3&gt;(A30stdlife+$E1159),((INDEX('PTRM input'!$G$385:$P$434,A30offset,$E1159)-INDEX('PTRM input'!$G$277:$P$326,A30offset,$E1159))*OFFSET($F$7,0,$E1159))-SUM($G1159:T1159),(((INDEX('PTRM input'!$G$385:$P$434,A30offset,$E1159)-INDEX('PTRM input'!$G$277:$P$326,A30offset,$E1159))*OFFSET($F$7,0,$E1159))-SUM($G1159:T1159))*(OFFSET('PTRM input'!$G$477,0,$E1159-1)/A30taxstdlife))))</f>
        <v>0</v>
      </c>
      <c r="V1159" s="251">
        <f ca="1">IF(A30taxstdlife="n/a","n/a",IF(A30taxstdlife="",0,IF(V$3&gt;(A30stdlife+$E1159),((INDEX('PTRM input'!$G$385:$P$434,A30offset,$E1159)-INDEX('PTRM input'!$G$277:$P$326,A30offset,$E1159))*OFFSET($F$7,0,$E1159))-SUM($G1159:U1159),(((INDEX('PTRM input'!$G$385:$P$434,A30offset,$E1159)-INDEX('PTRM input'!$G$277:$P$326,A30offset,$E1159))*OFFSET($F$7,0,$E1159))-SUM($G1159:U1159))*(OFFSET('PTRM input'!$G$477,0,$E1159-1)/A30taxstdlife))))</f>
        <v>0</v>
      </c>
      <c r="W1159" s="251">
        <f ca="1">IF(A30taxstdlife="n/a","n/a",IF(A30taxstdlife="",0,IF(W$3&gt;(A30stdlife+$E1159),((INDEX('PTRM input'!$G$385:$P$434,A30offset,$E1159)-INDEX('PTRM input'!$G$277:$P$326,A30offset,$E1159))*OFFSET($F$7,0,$E1159))-SUM($G1159:V1159),(((INDEX('PTRM input'!$G$385:$P$434,A30offset,$E1159)-INDEX('PTRM input'!$G$277:$P$326,A30offset,$E1159))*OFFSET($F$7,0,$E1159))-SUM($G1159:V1159))*(OFFSET('PTRM input'!$G$477,0,$E1159-1)/A30taxstdlife))))</f>
        <v>0</v>
      </c>
      <c r="X1159" s="251">
        <f ca="1">IF(A30taxstdlife="n/a","n/a",IF(A30taxstdlife="",0,IF(X$3&gt;(A30stdlife+$E1159),((INDEX('PTRM input'!$G$385:$P$434,A30offset,$E1159)-INDEX('PTRM input'!$G$277:$P$326,A30offset,$E1159))*OFFSET($F$7,0,$E1159))-SUM($G1159:W1159),(((INDEX('PTRM input'!$G$385:$P$434,A30offset,$E1159)-INDEX('PTRM input'!$G$277:$P$326,A30offset,$E1159))*OFFSET($F$7,0,$E1159))-SUM($G1159:W1159))*(OFFSET('PTRM input'!$G$477,0,$E1159-1)/A30taxstdlife))))</f>
        <v>0</v>
      </c>
      <c r="Y1159" s="251">
        <f ca="1">IF(A30taxstdlife="n/a","n/a",IF(A30taxstdlife="",0,IF(Y$3&gt;(A30stdlife+$E1159),((INDEX('PTRM input'!$G$385:$P$434,A30offset,$E1159)-INDEX('PTRM input'!$G$277:$P$326,A30offset,$E1159))*OFFSET($F$7,0,$E1159))-SUM($G1159:X1159),(((INDEX('PTRM input'!$G$385:$P$434,A30offset,$E1159)-INDEX('PTRM input'!$G$277:$P$326,A30offset,$E1159))*OFFSET($F$7,0,$E1159))-SUM($G1159:X1159))*(OFFSET('PTRM input'!$G$477,0,$E1159-1)/A30taxstdlife))))</f>
        <v>0</v>
      </c>
      <c r="Z1159" s="251">
        <f ca="1">IF(A30taxstdlife="n/a","n/a",IF(A30taxstdlife="",0,IF(Z$3&gt;(A30stdlife+$E1159),((INDEX('PTRM input'!$G$385:$P$434,A30offset,$E1159)-INDEX('PTRM input'!$G$277:$P$326,A30offset,$E1159))*OFFSET($F$7,0,$E1159))-SUM($G1159:Y1159),(((INDEX('PTRM input'!$G$385:$P$434,A30offset,$E1159)-INDEX('PTRM input'!$G$277:$P$326,A30offset,$E1159))*OFFSET($F$7,0,$E1159))-SUM($G1159:Y1159))*(OFFSET('PTRM input'!$G$477,0,$E1159-1)/A30taxstdlife))))</f>
        <v>0</v>
      </c>
      <c r="AA1159" s="251">
        <f ca="1">IF(A30taxstdlife="n/a","n/a",IF(A30taxstdlife="",0,IF(AA$3&gt;(A30stdlife+$E1159),((INDEX('PTRM input'!$G$385:$P$434,A30offset,$E1159)-INDEX('PTRM input'!$G$277:$P$326,A30offset,$E1159))*OFFSET($F$7,0,$E1159))-SUM($G1159:Z1159),(((INDEX('PTRM input'!$G$385:$P$434,A30offset,$E1159)-INDEX('PTRM input'!$G$277:$P$326,A30offset,$E1159))*OFFSET($F$7,0,$E1159))-SUM($G1159:Z1159))*(OFFSET('PTRM input'!$G$477,0,$E1159-1)/A30taxstdlife))))</f>
        <v>0</v>
      </c>
      <c r="AB1159" s="251">
        <f ca="1">IF(A30taxstdlife="n/a","n/a",IF(A30taxstdlife="",0,IF(AB$3&gt;(A30stdlife+$E1159),((INDEX('PTRM input'!$G$385:$P$434,A30offset,$E1159)-INDEX('PTRM input'!$G$277:$P$326,A30offset,$E1159))*OFFSET($F$7,0,$E1159))-SUM($G1159:AA1159),(((INDEX('PTRM input'!$G$385:$P$434,A30offset,$E1159)-INDEX('PTRM input'!$G$277:$P$326,A30offset,$E1159))*OFFSET($F$7,0,$E1159))-SUM($G1159:AA1159))*(OFFSET('PTRM input'!$G$477,0,$E1159-1)/A30taxstdlife))))</f>
        <v>0</v>
      </c>
      <c r="AC1159" s="251">
        <f ca="1">IF(A30taxstdlife="n/a","n/a",IF(A30taxstdlife="",0,IF(AC$3&gt;(A30stdlife+$E1159),((INDEX('PTRM input'!$G$385:$P$434,A30offset,$E1159)-INDEX('PTRM input'!$G$277:$P$326,A30offset,$E1159))*OFFSET($F$7,0,$E1159))-SUM($G1159:AB1159),(((INDEX('PTRM input'!$G$385:$P$434,A30offset,$E1159)-INDEX('PTRM input'!$G$277:$P$326,A30offset,$E1159))*OFFSET($F$7,0,$E1159))-SUM($G1159:AB1159))*(OFFSET('PTRM input'!$G$477,0,$E1159-1)/A30taxstdlife))))</f>
        <v>0</v>
      </c>
      <c r="AD1159" s="251">
        <f ca="1">IF(A30taxstdlife="n/a","n/a",IF(A30taxstdlife="",0,IF(AD$3&gt;(A30stdlife+$E1159),((INDEX('PTRM input'!$G$385:$P$434,A30offset,$E1159)-INDEX('PTRM input'!$G$277:$P$326,A30offset,$E1159))*OFFSET($F$7,0,$E1159))-SUM($G1159:AC1159),(((INDEX('PTRM input'!$G$385:$P$434,A30offset,$E1159)-INDEX('PTRM input'!$G$277:$P$326,A30offset,$E1159))*OFFSET($F$7,0,$E1159))-SUM($G1159:AC1159))*(OFFSET('PTRM input'!$G$477,0,$E1159-1)/A30taxstdlife))))</f>
        <v>0</v>
      </c>
      <c r="AE1159" s="251">
        <f ca="1">IF(A30taxstdlife="n/a","n/a",IF(A30taxstdlife="",0,IF(AE$3&gt;(A30stdlife+$E1159),((INDEX('PTRM input'!$G$385:$P$434,A30offset,$E1159)-INDEX('PTRM input'!$G$277:$P$326,A30offset,$E1159))*OFFSET($F$7,0,$E1159))-SUM($G1159:AD1159),(((INDEX('PTRM input'!$G$385:$P$434,A30offset,$E1159)-INDEX('PTRM input'!$G$277:$P$326,A30offset,$E1159))*OFFSET($F$7,0,$E1159))-SUM($G1159:AD1159))*(OFFSET('PTRM input'!$G$477,0,$E1159-1)/A30taxstdlife))))</f>
        <v>0</v>
      </c>
      <c r="AF1159" s="251">
        <f ca="1">IF(A30taxstdlife="n/a","n/a",IF(A30taxstdlife="",0,IF(AF$3&gt;(A30stdlife+$E1159),((INDEX('PTRM input'!$G$385:$P$434,A30offset,$E1159)-INDEX('PTRM input'!$G$277:$P$326,A30offset,$E1159))*OFFSET($F$7,0,$E1159))-SUM($G1159:AE1159),(((INDEX('PTRM input'!$G$385:$P$434,A30offset,$E1159)-INDEX('PTRM input'!$G$277:$P$326,A30offset,$E1159))*OFFSET($F$7,0,$E1159))-SUM($G1159:AE1159))*(OFFSET('PTRM input'!$G$477,0,$E1159-1)/A30taxstdlife))))</f>
        <v>0</v>
      </c>
      <c r="AG1159" s="251">
        <f ca="1">IF(A30taxstdlife="n/a","n/a",IF(A30taxstdlife="",0,IF(AG$3&gt;(A30stdlife+$E1159),((INDEX('PTRM input'!$G$385:$P$434,A30offset,$E1159)-INDEX('PTRM input'!$G$277:$P$326,A30offset,$E1159))*OFFSET($F$7,0,$E1159))-SUM($G1159:AF1159),(((INDEX('PTRM input'!$G$385:$P$434,A30offset,$E1159)-INDEX('PTRM input'!$G$277:$P$326,A30offset,$E1159))*OFFSET($F$7,0,$E1159))-SUM($G1159:AF1159))*(OFFSET('PTRM input'!$G$477,0,$E1159-1)/A30taxstdlife))))</f>
        <v>0</v>
      </c>
      <c r="AH1159" s="251">
        <f ca="1">IF(A30taxstdlife="n/a","n/a",IF(A30taxstdlife="",0,IF(AH$3&gt;(A30stdlife+$E1159),((INDEX('PTRM input'!$G$385:$P$434,A30offset,$E1159)-INDEX('PTRM input'!$G$277:$P$326,A30offset,$E1159))*OFFSET($F$7,0,$E1159))-SUM($G1159:AG1159),(((INDEX('PTRM input'!$G$385:$P$434,A30offset,$E1159)-INDEX('PTRM input'!$G$277:$P$326,A30offset,$E1159))*OFFSET($F$7,0,$E1159))-SUM($G1159:AG1159))*(OFFSET('PTRM input'!$G$477,0,$E1159-1)/A30taxstdlife))))</f>
        <v>0</v>
      </c>
      <c r="AI1159" s="251">
        <f ca="1">IF(A30taxstdlife="n/a","n/a",IF(A30taxstdlife="",0,IF(AI$3&gt;(A30stdlife+$E1159),((INDEX('PTRM input'!$G$385:$P$434,A30offset,$E1159)-INDEX('PTRM input'!$G$277:$P$326,A30offset,$E1159))*OFFSET($F$7,0,$E1159))-SUM($G1159:AH1159),(((INDEX('PTRM input'!$G$385:$P$434,A30offset,$E1159)-INDEX('PTRM input'!$G$277:$P$326,A30offset,$E1159))*OFFSET($F$7,0,$E1159))-SUM($G1159:AH1159))*(OFFSET('PTRM input'!$G$477,0,$E1159-1)/A30taxstdlife))))</f>
        <v>0</v>
      </c>
      <c r="AJ1159" s="251">
        <f ca="1">IF(A30taxstdlife="n/a","n/a",IF(A30taxstdlife="",0,IF(AJ$3&gt;(A30stdlife+$E1159),((INDEX('PTRM input'!$G$385:$P$434,A30offset,$E1159)-INDEX('PTRM input'!$G$277:$P$326,A30offset,$E1159))*OFFSET($F$7,0,$E1159))-SUM($G1159:AI1159),(((INDEX('PTRM input'!$G$385:$P$434,A30offset,$E1159)-INDEX('PTRM input'!$G$277:$P$326,A30offset,$E1159))*OFFSET($F$7,0,$E1159))-SUM($G1159:AI1159))*(OFFSET('PTRM input'!$G$477,0,$E1159-1)/A30taxstdlife))))</f>
        <v>0</v>
      </c>
      <c r="AK1159" s="251">
        <f ca="1">IF(A30taxstdlife="n/a","n/a",IF(A30taxstdlife="",0,IF(AK$3&gt;(A30stdlife+$E1159),((INDEX('PTRM input'!$G$385:$P$434,A30offset,$E1159)-INDEX('PTRM input'!$G$277:$P$326,A30offset,$E1159))*OFFSET($F$7,0,$E1159))-SUM($G1159:AJ1159),(((INDEX('PTRM input'!$G$385:$P$434,A30offset,$E1159)-INDEX('PTRM input'!$G$277:$P$326,A30offset,$E1159))*OFFSET($F$7,0,$E1159))-SUM($G1159:AJ1159))*(OFFSET('PTRM input'!$G$477,0,$E1159-1)/A30taxstdlife))))</f>
        <v>0</v>
      </c>
      <c r="AL1159" s="251">
        <f ca="1">IF(A30taxstdlife="n/a","n/a",IF(A30taxstdlife="",0,IF(AL$3&gt;(A30stdlife+$E1159),((INDEX('PTRM input'!$G$385:$P$434,A30offset,$E1159)-INDEX('PTRM input'!$G$277:$P$326,A30offset,$E1159))*OFFSET($F$7,0,$E1159))-SUM($G1159:AK1159),(((INDEX('PTRM input'!$G$385:$P$434,A30offset,$E1159)-INDEX('PTRM input'!$G$277:$P$326,A30offset,$E1159))*OFFSET($F$7,0,$E1159))-SUM($G1159:AK1159))*(OFFSET('PTRM input'!$G$477,0,$E1159-1)/A30taxstdlife))))</f>
        <v>0</v>
      </c>
      <c r="AM1159" s="251">
        <f ca="1">IF(A30taxstdlife="n/a","n/a",IF(A30taxstdlife="",0,IF(AM$3&gt;(A30stdlife+$E1159),((INDEX('PTRM input'!$G$385:$P$434,A30offset,$E1159)-INDEX('PTRM input'!$G$277:$P$326,A30offset,$E1159))*OFFSET($F$7,0,$E1159))-SUM($G1159:AL1159),(((INDEX('PTRM input'!$G$385:$P$434,A30offset,$E1159)-INDEX('PTRM input'!$G$277:$P$326,A30offset,$E1159))*OFFSET($F$7,0,$E1159))-SUM($G1159:AL1159))*(OFFSET('PTRM input'!$G$477,0,$E1159-1)/A30taxstdlife))))</f>
        <v>0</v>
      </c>
      <c r="AN1159" s="251">
        <f ca="1">IF(A30taxstdlife="n/a","n/a",IF(A30taxstdlife="",0,IF(AN$3&gt;(A30stdlife+$E1159),((INDEX('PTRM input'!$G$385:$P$434,A30offset,$E1159)-INDEX('PTRM input'!$G$277:$P$326,A30offset,$E1159))*OFFSET($F$7,0,$E1159))-SUM($G1159:AM1159),(((INDEX('PTRM input'!$G$385:$P$434,A30offset,$E1159)-INDEX('PTRM input'!$G$277:$P$326,A30offset,$E1159))*OFFSET($F$7,0,$E1159))-SUM($G1159:AM1159))*(OFFSET('PTRM input'!$G$477,0,$E1159-1)/A30taxstdlife))))</f>
        <v>0</v>
      </c>
      <c r="AO1159" s="251">
        <f ca="1">IF(A30taxstdlife="n/a","n/a",IF(A30taxstdlife="",0,IF(AO$3&gt;(A30stdlife+$E1159),((INDEX('PTRM input'!$G$385:$P$434,A30offset,$E1159)-INDEX('PTRM input'!$G$277:$P$326,A30offset,$E1159))*OFFSET($F$7,0,$E1159))-SUM($G1159:AN1159),(((INDEX('PTRM input'!$G$385:$P$434,A30offset,$E1159)-INDEX('PTRM input'!$G$277:$P$326,A30offset,$E1159))*OFFSET($F$7,0,$E1159))-SUM($G1159:AN1159))*(OFFSET('PTRM input'!$G$477,0,$E1159-1)/A30taxstdlife))))</f>
        <v>0</v>
      </c>
      <c r="AP1159" s="251">
        <f ca="1">IF(A30taxstdlife="n/a","n/a",IF(A30taxstdlife="",0,IF(AP$3&gt;(A30stdlife+$E1159),((INDEX('PTRM input'!$G$385:$P$434,A30offset,$E1159)-INDEX('PTRM input'!$G$277:$P$326,A30offset,$E1159))*OFFSET($F$7,0,$E1159))-SUM($G1159:AO1159),(((INDEX('PTRM input'!$G$385:$P$434,A30offset,$E1159)-INDEX('PTRM input'!$G$277:$P$326,A30offset,$E1159))*OFFSET($F$7,0,$E1159))-SUM($G1159:AO1159))*(OFFSET('PTRM input'!$G$477,0,$E1159-1)/A30taxstdlife))))</f>
        <v>0</v>
      </c>
      <c r="AQ1159" s="251">
        <f ca="1">IF(A30taxstdlife="n/a","n/a",IF(A30taxstdlife="",0,IF(AQ$3&gt;(A30stdlife+$E1159),((INDEX('PTRM input'!$G$385:$P$434,A30offset,$E1159)-INDEX('PTRM input'!$G$277:$P$326,A30offset,$E1159))*OFFSET($F$7,0,$E1159))-SUM($G1159:AP1159),(((INDEX('PTRM input'!$G$385:$P$434,A30offset,$E1159)-INDEX('PTRM input'!$G$277:$P$326,A30offset,$E1159))*OFFSET($F$7,0,$E1159))-SUM($G1159:AP1159))*(OFFSET('PTRM input'!$G$477,0,$E1159-1)/A30taxstdlife))))</f>
        <v>0</v>
      </c>
      <c r="AR1159" s="251">
        <f ca="1">IF(A30taxstdlife="n/a","n/a",IF(A30taxstdlife="",0,IF(AR$3&gt;(A30stdlife+$E1159),((INDEX('PTRM input'!$G$385:$P$434,A30offset,$E1159)-INDEX('PTRM input'!$G$277:$P$326,A30offset,$E1159))*OFFSET($F$7,0,$E1159))-SUM($G1159:AQ1159),(((INDEX('PTRM input'!$G$385:$P$434,A30offset,$E1159)-INDEX('PTRM input'!$G$277:$P$326,A30offset,$E1159))*OFFSET($F$7,0,$E1159))-SUM($G1159:AQ1159))*(OFFSET('PTRM input'!$G$477,0,$E1159-1)/A30taxstdlife))))</f>
        <v>0</v>
      </c>
      <c r="AS1159" s="251">
        <f ca="1">IF(A30taxstdlife="n/a","n/a",IF(A30taxstdlife="",0,IF(AS$3&gt;(A30stdlife+$E1159),((INDEX('PTRM input'!$G$385:$P$434,A30offset,$E1159)-INDEX('PTRM input'!$G$277:$P$326,A30offset,$E1159))*OFFSET($F$7,0,$E1159))-SUM($G1159:AR1159),(((INDEX('PTRM input'!$G$385:$P$434,A30offset,$E1159)-INDEX('PTRM input'!$G$277:$P$326,A30offset,$E1159))*OFFSET($F$7,0,$E1159))-SUM($G1159:AR1159))*(OFFSET('PTRM input'!$G$477,0,$E1159-1)/A30taxstdlife))))</f>
        <v>0</v>
      </c>
      <c r="AT1159" s="251">
        <f ca="1">IF(A30taxstdlife="n/a","n/a",IF(A30taxstdlife="",0,IF(AT$3&gt;(A30stdlife+$E1159),((INDEX('PTRM input'!$G$385:$P$434,A30offset,$E1159)-INDEX('PTRM input'!$G$277:$P$326,A30offset,$E1159))*OFFSET($F$7,0,$E1159))-SUM($G1159:AS1159),(((INDEX('PTRM input'!$G$385:$P$434,A30offset,$E1159)-INDEX('PTRM input'!$G$277:$P$326,A30offset,$E1159))*OFFSET($F$7,0,$E1159))-SUM($G1159:AS1159))*(OFFSET('PTRM input'!$G$477,0,$E1159-1)/A30taxstdlife))))</f>
        <v>0</v>
      </c>
      <c r="AU1159" s="251">
        <f ca="1">IF(A30taxstdlife="n/a","n/a",IF(A30taxstdlife="",0,IF(AU$3&gt;(A30stdlife+$E1159),((INDEX('PTRM input'!$G$385:$P$434,A30offset,$E1159)-INDEX('PTRM input'!$G$277:$P$326,A30offset,$E1159))*OFFSET($F$7,0,$E1159))-SUM($G1159:AT1159),(((INDEX('PTRM input'!$G$385:$P$434,A30offset,$E1159)-INDEX('PTRM input'!$G$277:$P$326,A30offset,$E1159))*OFFSET($F$7,0,$E1159))-SUM($G1159:AT1159))*(OFFSET('PTRM input'!$G$477,0,$E1159-1)/A30taxstdlife))))</f>
        <v>0</v>
      </c>
      <c r="AV1159" s="251">
        <f ca="1">IF(A30taxstdlife="n/a","n/a",IF(A30taxstdlife="",0,IF(AV$3&gt;(A30stdlife+$E1159),((INDEX('PTRM input'!$G$385:$P$434,A30offset,$E1159)-INDEX('PTRM input'!$G$277:$P$326,A30offset,$E1159))*OFFSET($F$7,0,$E1159))-SUM($G1159:AU1159),(((INDEX('PTRM input'!$G$385:$P$434,A30offset,$E1159)-INDEX('PTRM input'!$G$277:$P$326,A30offset,$E1159))*OFFSET($F$7,0,$E1159))-SUM($G1159:AU1159))*(OFFSET('PTRM input'!$G$477,0,$E1159-1)/A30taxstdlife))))</f>
        <v>0</v>
      </c>
      <c r="AW1159" s="251">
        <f ca="1">IF(A30taxstdlife="n/a","n/a",IF(A30taxstdlife="",0,IF(AW$3&gt;(A30stdlife+$E1159),((INDEX('PTRM input'!$G$385:$P$434,A30offset,$E1159)-INDEX('PTRM input'!$G$277:$P$326,A30offset,$E1159))*OFFSET($F$7,0,$E1159))-SUM($G1159:AV1159),(((INDEX('PTRM input'!$G$385:$P$434,A30offset,$E1159)-INDEX('PTRM input'!$G$277:$P$326,A30offset,$E1159))*OFFSET($F$7,0,$E1159))-SUM($G1159:AV1159))*(OFFSET('PTRM input'!$G$477,0,$E1159-1)/A30taxstdlife))))</f>
        <v>0</v>
      </c>
      <c r="AX1159" s="251">
        <f ca="1">IF(A30taxstdlife="n/a","n/a",IF(A30taxstdlife="",0,IF(AX$3&gt;(A30stdlife+$E1159),((INDEX('PTRM input'!$G$385:$P$434,A30offset,$E1159)-INDEX('PTRM input'!$G$277:$P$326,A30offset,$E1159))*OFFSET($F$7,0,$E1159))-SUM($G1159:AW1159),(((INDEX('PTRM input'!$G$385:$P$434,A30offset,$E1159)-INDEX('PTRM input'!$G$277:$P$326,A30offset,$E1159))*OFFSET($F$7,0,$E1159))-SUM($G1159:AW1159))*(OFFSET('PTRM input'!$G$477,0,$E1159-1)/A30taxstdlife))))</f>
        <v>0</v>
      </c>
      <c r="AY1159" s="251">
        <f ca="1">IF(A30taxstdlife="n/a","n/a",IF(A30taxstdlife="",0,IF(AY$3&gt;(A30stdlife+$E1159),((INDEX('PTRM input'!$G$385:$P$434,A30offset,$E1159)-INDEX('PTRM input'!$G$277:$P$326,A30offset,$E1159))*OFFSET($F$7,0,$E1159))-SUM($G1159:AX1159),(((INDEX('PTRM input'!$G$385:$P$434,A30offset,$E1159)-INDEX('PTRM input'!$G$277:$P$326,A30offset,$E1159))*OFFSET($F$7,0,$E1159))-SUM($G1159:AX1159))*(OFFSET('PTRM input'!$G$477,0,$E1159-1)/A30taxstdlife))))</f>
        <v>0</v>
      </c>
      <c r="AZ1159" s="251">
        <f ca="1">IF(A30taxstdlife="n/a","n/a",IF(A30taxstdlife="",0,IF(AZ$3&gt;(A30stdlife+$E1159),((INDEX('PTRM input'!$G$385:$P$434,A30offset,$E1159)-INDEX('PTRM input'!$G$277:$P$326,A30offset,$E1159))*OFFSET($F$7,0,$E1159))-SUM($G1159:AY1159),(((INDEX('PTRM input'!$G$385:$P$434,A30offset,$E1159)-INDEX('PTRM input'!$G$277:$P$326,A30offset,$E1159))*OFFSET($F$7,0,$E1159))-SUM($G1159:AY1159))*(OFFSET('PTRM input'!$G$477,0,$E1159-1)/A30taxstdlife))))</f>
        <v>0</v>
      </c>
      <c r="BA1159" s="251">
        <f ca="1">IF(A30taxstdlife="n/a","n/a",IF(A30taxstdlife="",0,IF(BA$3&gt;(A30stdlife+$E1159),((INDEX('PTRM input'!$G$385:$P$434,A30offset,$E1159)-INDEX('PTRM input'!$G$277:$P$326,A30offset,$E1159))*OFFSET($F$7,0,$E1159))-SUM($G1159:AZ1159),(((INDEX('PTRM input'!$G$385:$P$434,A30offset,$E1159)-INDEX('PTRM input'!$G$277:$P$326,A30offset,$E1159))*OFFSET($F$7,0,$E1159))-SUM($G1159:AZ1159))*(OFFSET('PTRM input'!$G$477,0,$E1159-1)/A30taxstdlife))))</f>
        <v>0</v>
      </c>
      <c r="BB1159" s="251">
        <f ca="1">IF(A30taxstdlife="n/a","n/a",IF(A30taxstdlife="",0,IF(BB$3&gt;(A30stdlife+$E1159),((INDEX('PTRM input'!$G$385:$P$434,A30offset,$E1159)-INDEX('PTRM input'!$G$277:$P$326,A30offset,$E1159))*OFFSET($F$7,0,$E1159))-SUM($G1159:BA1159),(((INDEX('PTRM input'!$G$385:$P$434,A30offset,$E1159)-INDEX('PTRM input'!$G$277:$P$326,A30offset,$E1159))*OFFSET($F$7,0,$E1159))-SUM($G1159:BA1159))*(OFFSET('PTRM input'!$G$477,0,$E1159-1)/A30taxstdlife))))</f>
        <v>0</v>
      </c>
      <c r="BC1159" s="251">
        <f ca="1">IF(A30taxstdlife="n/a","n/a",IF(A30taxstdlife="",0,IF(BC$3&gt;(A30stdlife+$E1159),((INDEX('PTRM input'!$G$385:$P$434,A30offset,$E1159)-INDEX('PTRM input'!$G$277:$P$326,A30offset,$E1159))*OFFSET($F$7,0,$E1159))-SUM($G1159:BB1159),(((INDEX('PTRM input'!$G$385:$P$434,A30offset,$E1159)-INDEX('PTRM input'!$G$277:$P$326,A30offset,$E1159))*OFFSET($F$7,0,$E1159))-SUM($G1159:BB1159))*(OFFSET('PTRM input'!$G$477,0,$E1159-1)/A30taxstdlife))))</f>
        <v>0</v>
      </c>
      <c r="BD1159" s="251">
        <f ca="1">IF(A30taxstdlife="n/a","n/a",IF(A30taxstdlife="",0,IF(BD$3&gt;(A30stdlife+$E1159),((INDEX('PTRM input'!$G$385:$P$434,A30offset,$E1159)-INDEX('PTRM input'!$G$277:$P$326,A30offset,$E1159))*OFFSET($F$7,0,$E1159))-SUM($G1159:BC1159),(((INDEX('PTRM input'!$G$385:$P$434,A30offset,$E1159)-INDEX('PTRM input'!$G$277:$P$326,A30offset,$E1159))*OFFSET($F$7,0,$E1159))-SUM($G1159:BC1159))*(OFFSET('PTRM input'!$G$477,0,$E1159-1)/A30taxstdlife))))</f>
        <v>0</v>
      </c>
      <c r="BE1159" s="251">
        <f ca="1">IF(A30taxstdlife="n/a","n/a",IF(A30taxstdlife="",0,IF(BE$3&gt;(A30stdlife+$E1159),((INDEX('PTRM input'!$G$385:$P$434,A30offset,$E1159)-INDEX('PTRM input'!$G$277:$P$326,A30offset,$E1159))*OFFSET($F$7,0,$E1159))-SUM($G1159:BD1159),(((INDEX('PTRM input'!$G$385:$P$434,A30offset,$E1159)-INDEX('PTRM input'!$G$277:$P$326,A30offset,$E1159))*OFFSET($F$7,0,$E1159))-SUM($G1159:BD1159))*(OFFSET('PTRM input'!$G$477,0,$E1159-1)/A30taxstdlife))))</f>
        <v>0</v>
      </c>
      <c r="BF1159" s="251">
        <f ca="1">IF(A30taxstdlife="n/a","n/a",IF(A30taxstdlife="",0,IF(BF$3&gt;(A30stdlife+$E1159),((INDEX('PTRM input'!$G$385:$P$434,A30offset,$E1159)-INDEX('PTRM input'!$G$277:$P$326,A30offset,$E1159))*OFFSET($F$7,0,$E1159))-SUM($G1159:BE1159),(((INDEX('PTRM input'!$G$385:$P$434,A30offset,$E1159)-INDEX('PTRM input'!$G$277:$P$326,A30offset,$E1159))*OFFSET($F$7,0,$E1159))-SUM($G1159:BE1159))*(OFFSET('PTRM input'!$G$477,0,$E1159-1)/A30taxstdlife))))</f>
        <v>0</v>
      </c>
      <c r="BG1159" s="251">
        <f ca="1">IF(A30taxstdlife="n/a","n/a",IF(A30taxstdlife="",0,IF(BG$3&gt;(A30stdlife+$E1159),((INDEX('PTRM input'!$G$385:$P$434,A30offset,$E1159)-INDEX('PTRM input'!$G$277:$P$326,A30offset,$E1159))*OFFSET($F$7,0,$E1159))-SUM($G1159:BF1159),(((INDEX('PTRM input'!$G$385:$P$434,A30offset,$E1159)-INDEX('PTRM input'!$G$277:$P$326,A30offset,$E1159))*OFFSET($F$7,0,$E1159))-SUM($G1159:BF1159))*(OFFSET('PTRM input'!$G$477,0,$E1159-1)/A30taxstdlife))))</f>
        <v>0</v>
      </c>
      <c r="BH1159" s="251">
        <f ca="1">IF(A30taxstdlife="n/a","n/a",IF(A30taxstdlife="",0,IF(BH$3&gt;(A30stdlife+$E1159),((INDEX('PTRM input'!$G$385:$P$434,A30offset,$E1159)-INDEX('PTRM input'!$G$277:$P$326,A30offset,$E1159))*OFFSET($F$7,0,$E1159))-SUM($G1159:BG1159),(((INDEX('PTRM input'!$G$385:$P$434,A30offset,$E1159)-INDEX('PTRM input'!$G$277:$P$326,A30offset,$E1159))*OFFSET($F$7,0,$E1159))-SUM($G1159:BG1159))*(OFFSET('PTRM input'!$G$477,0,$E1159-1)/A30taxstdlife))))</f>
        <v>0</v>
      </c>
      <c r="BI1159" s="251">
        <f ca="1">IF(A30taxstdlife="n/a","n/a",IF(A30taxstdlife="",0,IF(BI$3&gt;(A30stdlife+$E1159),((INDEX('PTRM input'!$G$385:$P$434,A30offset,$E1159)-INDEX('PTRM input'!$G$277:$P$326,A30offset,$E1159))*OFFSET($F$7,0,$E1159))-SUM($G1159:BH1159),(((INDEX('PTRM input'!$G$385:$P$434,A30offset,$E1159)-INDEX('PTRM input'!$G$277:$P$326,A30offset,$E1159))*OFFSET($F$7,0,$E1159))-SUM($G1159:BH1159))*(OFFSET('PTRM input'!$G$477,0,$E1159-1)/A30taxstdlife))))</f>
        <v>0</v>
      </c>
      <c r="BJ1159" s="116"/>
      <c r="BK1159" s="116"/>
      <c r="BL1159" s="116"/>
      <c r="BM1159" s="116"/>
    </row>
    <row r="1160" spans="1:65" ht="12.75" hidden="1" customHeight="1" outlineLevel="2">
      <c r="A1160" s="366"/>
      <c r="B1160" s="19"/>
      <c r="C1160" s="18"/>
      <c r="D1160" s="760"/>
      <c r="E1160" s="86">
        <v>2</v>
      </c>
      <c r="F1160" s="356"/>
      <c r="G1160" s="434"/>
      <c r="H1160" s="619"/>
      <c r="I1160" s="251">
        <f ca="1">IF(A30taxstdlife="n/a","n/a",IF(A30taxstdlife="",0,IF(I$3&gt;(A30stdlife+$E1160),((INDEX('PTRM input'!$G$385:$P$434,A30offset,$E1160)-INDEX('PTRM input'!$G$277:$P$326,A30offset,$E1160))*OFFSET($F$7,0,$E1160))-SUM($G1160:H1160),(((INDEX('PTRM input'!$G$385:$P$434,A30offset,$E1160)-INDEX('PTRM input'!$G$277:$P$326,A30offset,$E1160))*OFFSET($F$7,0,$E1160))-SUM($G1160:H1160))*(OFFSET('PTRM input'!$G$477,0,$E1160-1)/A30taxstdlife))))</f>
        <v>0</v>
      </c>
      <c r="J1160" s="251">
        <f ca="1">IF(A30taxstdlife="n/a","n/a",IF(A30taxstdlife="",0,IF(J$3&gt;(A30stdlife+$E1160),((INDEX('PTRM input'!$G$385:$P$434,A30offset,$E1160)-INDEX('PTRM input'!$G$277:$P$326,A30offset,$E1160))*OFFSET($F$7,0,$E1160))-SUM($G1160:I1160),(((INDEX('PTRM input'!$G$385:$P$434,A30offset,$E1160)-INDEX('PTRM input'!$G$277:$P$326,A30offset,$E1160))*OFFSET($F$7,0,$E1160))-SUM($G1160:I1160))*(OFFSET('PTRM input'!$G$477,0,$E1160-1)/A30taxstdlife))))</f>
        <v>0</v>
      </c>
      <c r="K1160" s="251">
        <f ca="1">IF(A30taxstdlife="n/a","n/a",IF(A30taxstdlife="",0,IF(K$3&gt;(A30stdlife+$E1160),((INDEX('PTRM input'!$G$385:$P$434,A30offset,$E1160)-INDEX('PTRM input'!$G$277:$P$326,A30offset,$E1160))*OFFSET($F$7,0,$E1160))-SUM($G1160:J1160),(((INDEX('PTRM input'!$G$385:$P$434,A30offset,$E1160)-INDEX('PTRM input'!$G$277:$P$326,A30offset,$E1160))*OFFSET($F$7,0,$E1160))-SUM($G1160:J1160))*(OFFSET('PTRM input'!$G$477,0,$E1160-1)/A30taxstdlife))))</f>
        <v>0</v>
      </c>
      <c r="L1160" s="251">
        <f ca="1">IF(A30taxstdlife="n/a","n/a",IF(A30taxstdlife="",0,IF(L$3&gt;(A30stdlife+$E1160),((INDEX('PTRM input'!$G$385:$P$434,A30offset,$E1160)-INDEX('PTRM input'!$G$277:$P$326,A30offset,$E1160))*OFFSET($F$7,0,$E1160))-SUM($G1160:K1160),(((INDEX('PTRM input'!$G$385:$P$434,A30offset,$E1160)-INDEX('PTRM input'!$G$277:$P$326,A30offset,$E1160))*OFFSET($F$7,0,$E1160))-SUM($G1160:K1160))*(OFFSET('PTRM input'!$G$477,0,$E1160-1)/A30taxstdlife))))</f>
        <v>0</v>
      </c>
      <c r="M1160" s="251">
        <f ca="1">IF(A30taxstdlife="n/a","n/a",IF(A30taxstdlife="",0,IF(M$3&gt;(A30stdlife+$E1160),((INDEX('PTRM input'!$G$385:$P$434,A30offset,$E1160)-INDEX('PTRM input'!$G$277:$P$326,A30offset,$E1160))*OFFSET($F$7,0,$E1160))-SUM($G1160:L1160),(((INDEX('PTRM input'!$G$385:$P$434,A30offset,$E1160)-INDEX('PTRM input'!$G$277:$P$326,A30offset,$E1160))*OFFSET($F$7,0,$E1160))-SUM($G1160:L1160))*(OFFSET('PTRM input'!$G$477,0,$E1160-1)/A30taxstdlife))))</f>
        <v>0</v>
      </c>
      <c r="N1160" s="251">
        <f ca="1">IF(A30taxstdlife="n/a","n/a",IF(A30taxstdlife="",0,IF(N$3&gt;(A30stdlife+$E1160),((INDEX('PTRM input'!$G$385:$P$434,A30offset,$E1160)-INDEX('PTRM input'!$G$277:$P$326,A30offset,$E1160))*OFFSET($F$7,0,$E1160))-SUM($G1160:M1160),(((INDEX('PTRM input'!$G$385:$P$434,A30offset,$E1160)-INDEX('PTRM input'!$G$277:$P$326,A30offset,$E1160))*OFFSET($F$7,0,$E1160))-SUM($G1160:M1160))*(OFFSET('PTRM input'!$G$477,0,$E1160-1)/A30taxstdlife))))</f>
        <v>0</v>
      </c>
      <c r="O1160" s="251">
        <f ca="1">IF(A30taxstdlife="n/a","n/a",IF(A30taxstdlife="",0,IF(O$3&gt;(A30stdlife+$E1160),((INDEX('PTRM input'!$G$385:$P$434,A30offset,$E1160)-INDEX('PTRM input'!$G$277:$P$326,A30offset,$E1160))*OFFSET($F$7,0,$E1160))-SUM($G1160:N1160),(((INDEX('PTRM input'!$G$385:$P$434,A30offset,$E1160)-INDEX('PTRM input'!$G$277:$P$326,A30offset,$E1160))*OFFSET($F$7,0,$E1160))-SUM($G1160:N1160))*(OFFSET('PTRM input'!$G$477,0,$E1160-1)/A30taxstdlife))))</f>
        <v>0</v>
      </c>
      <c r="P1160" s="251">
        <f ca="1">IF(A30taxstdlife="n/a","n/a",IF(A30taxstdlife="",0,IF(P$3&gt;(A30stdlife+$E1160),((INDEX('PTRM input'!$G$385:$P$434,A30offset,$E1160)-INDEX('PTRM input'!$G$277:$P$326,A30offset,$E1160))*OFFSET($F$7,0,$E1160))-SUM($G1160:O1160),(((INDEX('PTRM input'!$G$385:$P$434,A30offset,$E1160)-INDEX('PTRM input'!$G$277:$P$326,A30offset,$E1160))*OFFSET($F$7,0,$E1160))-SUM($G1160:O1160))*(OFFSET('PTRM input'!$G$477,0,$E1160-1)/A30taxstdlife))))</f>
        <v>0</v>
      </c>
      <c r="Q1160" s="251">
        <f ca="1">IF(A30taxstdlife="n/a","n/a",IF(A30taxstdlife="",0,IF(Q$3&gt;(A30stdlife+$E1160),((INDEX('PTRM input'!$G$385:$P$434,A30offset,$E1160)-INDEX('PTRM input'!$G$277:$P$326,A30offset,$E1160))*OFFSET($F$7,0,$E1160))-SUM($G1160:P1160),(((INDEX('PTRM input'!$G$385:$P$434,A30offset,$E1160)-INDEX('PTRM input'!$G$277:$P$326,A30offset,$E1160))*OFFSET($F$7,0,$E1160))-SUM($G1160:P1160))*(OFFSET('PTRM input'!$G$477,0,$E1160-1)/A30taxstdlife))))</f>
        <v>0</v>
      </c>
      <c r="R1160" s="251">
        <f ca="1">IF(A30taxstdlife="n/a","n/a",IF(A30taxstdlife="",0,IF(R$3&gt;(A30stdlife+$E1160),((INDEX('PTRM input'!$G$385:$P$434,A30offset,$E1160)-INDEX('PTRM input'!$G$277:$P$326,A30offset,$E1160))*OFFSET($F$7,0,$E1160))-SUM($G1160:Q1160),(((INDEX('PTRM input'!$G$385:$P$434,A30offset,$E1160)-INDEX('PTRM input'!$G$277:$P$326,A30offset,$E1160))*OFFSET($F$7,0,$E1160))-SUM($G1160:Q1160))*(OFFSET('PTRM input'!$G$477,0,$E1160-1)/A30taxstdlife))))</f>
        <v>0</v>
      </c>
      <c r="S1160" s="251">
        <f ca="1">IF(A30taxstdlife="n/a","n/a",IF(A30taxstdlife="",0,IF(S$3&gt;(A30stdlife+$E1160),((INDEX('PTRM input'!$G$385:$P$434,A30offset,$E1160)-INDEX('PTRM input'!$G$277:$P$326,A30offset,$E1160))*OFFSET($F$7,0,$E1160))-SUM($G1160:R1160),(((INDEX('PTRM input'!$G$385:$P$434,A30offset,$E1160)-INDEX('PTRM input'!$G$277:$P$326,A30offset,$E1160))*OFFSET($F$7,0,$E1160))-SUM($G1160:R1160))*(OFFSET('PTRM input'!$G$477,0,$E1160-1)/A30taxstdlife))))</f>
        <v>0</v>
      </c>
      <c r="T1160" s="251">
        <f ca="1">IF(A30taxstdlife="n/a","n/a",IF(A30taxstdlife="",0,IF(T$3&gt;(A30stdlife+$E1160),((INDEX('PTRM input'!$G$385:$P$434,A30offset,$E1160)-INDEX('PTRM input'!$G$277:$P$326,A30offset,$E1160))*OFFSET($F$7,0,$E1160))-SUM($G1160:S1160),(((INDEX('PTRM input'!$G$385:$P$434,A30offset,$E1160)-INDEX('PTRM input'!$G$277:$P$326,A30offset,$E1160))*OFFSET($F$7,0,$E1160))-SUM($G1160:S1160))*(OFFSET('PTRM input'!$G$477,0,$E1160-1)/A30taxstdlife))))</f>
        <v>0</v>
      </c>
      <c r="U1160" s="251">
        <f ca="1">IF(A30taxstdlife="n/a","n/a",IF(A30taxstdlife="",0,IF(U$3&gt;(A30stdlife+$E1160),((INDEX('PTRM input'!$G$385:$P$434,A30offset,$E1160)-INDEX('PTRM input'!$G$277:$P$326,A30offset,$E1160))*OFFSET($F$7,0,$E1160))-SUM($G1160:T1160),(((INDEX('PTRM input'!$G$385:$P$434,A30offset,$E1160)-INDEX('PTRM input'!$G$277:$P$326,A30offset,$E1160))*OFFSET($F$7,0,$E1160))-SUM($G1160:T1160))*(OFFSET('PTRM input'!$G$477,0,$E1160-1)/A30taxstdlife))))</f>
        <v>0</v>
      </c>
      <c r="V1160" s="251">
        <f ca="1">IF(A30taxstdlife="n/a","n/a",IF(A30taxstdlife="",0,IF(V$3&gt;(A30stdlife+$E1160),((INDEX('PTRM input'!$G$385:$P$434,A30offset,$E1160)-INDEX('PTRM input'!$G$277:$P$326,A30offset,$E1160))*OFFSET($F$7,0,$E1160))-SUM($G1160:U1160),(((INDEX('PTRM input'!$G$385:$P$434,A30offset,$E1160)-INDEX('PTRM input'!$G$277:$P$326,A30offset,$E1160))*OFFSET($F$7,0,$E1160))-SUM($G1160:U1160))*(OFFSET('PTRM input'!$G$477,0,$E1160-1)/A30taxstdlife))))</f>
        <v>0</v>
      </c>
      <c r="W1160" s="251">
        <f ca="1">IF(A30taxstdlife="n/a","n/a",IF(A30taxstdlife="",0,IF(W$3&gt;(A30stdlife+$E1160),((INDEX('PTRM input'!$G$385:$P$434,A30offset,$E1160)-INDEX('PTRM input'!$G$277:$P$326,A30offset,$E1160))*OFFSET($F$7,0,$E1160))-SUM($G1160:V1160),(((INDEX('PTRM input'!$G$385:$P$434,A30offset,$E1160)-INDEX('PTRM input'!$G$277:$P$326,A30offset,$E1160))*OFFSET($F$7,0,$E1160))-SUM($G1160:V1160))*(OFFSET('PTRM input'!$G$477,0,$E1160-1)/A30taxstdlife))))</f>
        <v>0</v>
      </c>
      <c r="X1160" s="251">
        <f ca="1">IF(A30taxstdlife="n/a","n/a",IF(A30taxstdlife="",0,IF(X$3&gt;(A30stdlife+$E1160),((INDEX('PTRM input'!$G$385:$P$434,A30offset,$E1160)-INDEX('PTRM input'!$G$277:$P$326,A30offset,$E1160))*OFFSET($F$7,0,$E1160))-SUM($G1160:W1160),(((INDEX('PTRM input'!$G$385:$P$434,A30offset,$E1160)-INDEX('PTRM input'!$G$277:$P$326,A30offset,$E1160))*OFFSET($F$7,0,$E1160))-SUM($G1160:W1160))*(OFFSET('PTRM input'!$G$477,0,$E1160-1)/A30taxstdlife))))</f>
        <v>0</v>
      </c>
      <c r="Y1160" s="251">
        <f ca="1">IF(A30taxstdlife="n/a","n/a",IF(A30taxstdlife="",0,IF(Y$3&gt;(A30stdlife+$E1160),((INDEX('PTRM input'!$G$385:$P$434,A30offset,$E1160)-INDEX('PTRM input'!$G$277:$P$326,A30offset,$E1160))*OFFSET($F$7,0,$E1160))-SUM($G1160:X1160),(((INDEX('PTRM input'!$G$385:$P$434,A30offset,$E1160)-INDEX('PTRM input'!$G$277:$P$326,A30offset,$E1160))*OFFSET($F$7,0,$E1160))-SUM($G1160:X1160))*(OFFSET('PTRM input'!$G$477,0,$E1160-1)/A30taxstdlife))))</f>
        <v>0</v>
      </c>
      <c r="Z1160" s="251">
        <f ca="1">IF(A30taxstdlife="n/a","n/a",IF(A30taxstdlife="",0,IF(Z$3&gt;(A30stdlife+$E1160),((INDEX('PTRM input'!$G$385:$P$434,A30offset,$E1160)-INDEX('PTRM input'!$G$277:$P$326,A30offset,$E1160))*OFFSET($F$7,0,$E1160))-SUM($G1160:Y1160),(((INDEX('PTRM input'!$G$385:$P$434,A30offset,$E1160)-INDEX('PTRM input'!$G$277:$P$326,A30offset,$E1160))*OFFSET($F$7,0,$E1160))-SUM($G1160:Y1160))*(OFFSET('PTRM input'!$G$477,0,$E1160-1)/A30taxstdlife))))</f>
        <v>0</v>
      </c>
      <c r="AA1160" s="251">
        <f ca="1">IF(A30taxstdlife="n/a","n/a",IF(A30taxstdlife="",0,IF(AA$3&gt;(A30stdlife+$E1160),((INDEX('PTRM input'!$G$385:$P$434,A30offset,$E1160)-INDEX('PTRM input'!$G$277:$P$326,A30offset,$E1160))*OFFSET($F$7,0,$E1160))-SUM($G1160:Z1160),(((INDEX('PTRM input'!$G$385:$P$434,A30offset,$E1160)-INDEX('PTRM input'!$G$277:$P$326,A30offset,$E1160))*OFFSET($F$7,0,$E1160))-SUM($G1160:Z1160))*(OFFSET('PTRM input'!$G$477,0,$E1160-1)/A30taxstdlife))))</f>
        <v>0</v>
      </c>
      <c r="AB1160" s="251">
        <f ca="1">IF(A30taxstdlife="n/a","n/a",IF(A30taxstdlife="",0,IF(AB$3&gt;(A30stdlife+$E1160),((INDEX('PTRM input'!$G$385:$P$434,A30offset,$E1160)-INDEX('PTRM input'!$G$277:$P$326,A30offset,$E1160))*OFFSET($F$7,0,$E1160))-SUM($G1160:AA1160),(((INDEX('PTRM input'!$G$385:$P$434,A30offset,$E1160)-INDEX('PTRM input'!$G$277:$P$326,A30offset,$E1160))*OFFSET($F$7,0,$E1160))-SUM($G1160:AA1160))*(OFFSET('PTRM input'!$G$477,0,$E1160-1)/A30taxstdlife))))</f>
        <v>0</v>
      </c>
      <c r="AC1160" s="251">
        <f ca="1">IF(A30taxstdlife="n/a","n/a",IF(A30taxstdlife="",0,IF(AC$3&gt;(A30stdlife+$E1160),((INDEX('PTRM input'!$G$385:$P$434,A30offset,$E1160)-INDEX('PTRM input'!$G$277:$P$326,A30offset,$E1160))*OFFSET($F$7,0,$E1160))-SUM($G1160:AB1160),(((INDEX('PTRM input'!$G$385:$P$434,A30offset,$E1160)-INDEX('PTRM input'!$G$277:$P$326,A30offset,$E1160))*OFFSET($F$7,0,$E1160))-SUM($G1160:AB1160))*(OFFSET('PTRM input'!$G$477,0,$E1160-1)/A30taxstdlife))))</f>
        <v>0</v>
      </c>
      <c r="AD1160" s="251">
        <f ca="1">IF(A30taxstdlife="n/a","n/a",IF(A30taxstdlife="",0,IF(AD$3&gt;(A30stdlife+$E1160),((INDEX('PTRM input'!$G$385:$P$434,A30offset,$E1160)-INDEX('PTRM input'!$G$277:$P$326,A30offset,$E1160))*OFFSET($F$7,0,$E1160))-SUM($G1160:AC1160),(((INDEX('PTRM input'!$G$385:$P$434,A30offset,$E1160)-INDEX('PTRM input'!$G$277:$P$326,A30offset,$E1160))*OFFSET($F$7,0,$E1160))-SUM($G1160:AC1160))*(OFFSET('PTRM input'!$G$477,0,$E1160-1)/A30taxstdlife))))</f>
        <v>0</v>
      </c>
      <c r="AE1160" s="251">
        <f ca="1">IF(A30taxstdlife="n/a","n/a",IF(A30taxstdlife="",0,IF(AE$3&gt;(A30stdlife+$E1160),((INDEX('PTRM input'!$G$385:$P$434,A30offset,$E1160)-INDEX('PTRM input'!$G$277:$P$326,A30offset,$E1160))*OFFSET($F$7,0,$E1160))-SUM($G1160:AD1160),(((INDEX('PTRM input'!$G$385:$P$434,A30offset,$E1160)-INDEX('PTRM input'!$G$277:$P$326,A30offset,$E1160))*OFFSET($F$7,0,$E1160))-SUM($G1160:AD1160))*(OFFSET('PTRM input'!$G$477,0,$E1160-1)/A30taxstdlife))))</f>
        <v>0</v>
      </c>
      <c r="AF1160" s="251">
        <f ca="1">IF(A30taxstdlife="n/a","n/a",IF(A30taxstdlife="",0,IF(AF$3&gt;(A30stdlife+$E1160),((INDEX('PTRM input'!$G$385:$P$434,A30offset,$E1160)-INDEX('PTRM input'!$G$277:$P$326,A30offset,$E1160))*OFFSET($F$7,0,$E1160))-SUM($G1160:AE1160),(((INDEX('PTRM input'!$G$385:$P$434,A30offset,$E1160)-INDEX('PTRM input'!$G$277:$P$326,A30offset,$E1160))*OFFSET($F$7,0,$E1160))-SUM($G1160:AE1160))*(OFFSET('PTRM input'!$G$477,0,$E1160-1)/A30taxstdlife))))</f>
        <v>0</v>
      </c>
      <c r="AG1160" s="251">
        <f ca="1">IF(A30taxstdlife="n/a","n/a",IF(A30taxstdlife="",0,IF(AG$3&gt;(A30stdlife+$E1160),((INDEX('PTRM input'!$G$385:$P$434,A30offset,$E1160)-INDEX('PTRM input'!$G$277:$P$326,A30offset,$E1160))*OFFSET($F$7,0,$E1160))-SUM($G1160:AF1160),(((INDEX('PTRM input'!$G$385:$P$434,A30offset,$E1160)-INDEX('PTRM input'!$G$277:$P$326,A30offset,$E1160))*OFFSET($F$7,0,$E1160))-SUM($G1160:AF1160))*(OFFSET('PTRM input'!$G$477,0,$E1160-1)/A30taxstdlife))))</f>
        <v>0</v>
      </c>
      <c r="AH1160" s="251">
        <f ca="1">IF(A30taxstdlife="n/a","n/a",IF(A30taxstdlife="",0,IF(AH$3&gt;(A30stdlife+$E1160),((INDEX('PTRM input'!$G$385:$P$434,A30offset,$E1160)-INDEX('PTRM input'!$G$277:$P$326,A30offset,$E1160))*OFFSET($F$7,0,$E1160))-SUM($G1160:AG1160),(((INDEX('PTRM input'!$G$385:$P$434,A30offset,$E1160)-INDEX('PTRM input'!$G$277:$P$326,A30offset,$E1160))*OFFSET($F$7,0,$E1160))-SUM($G1160:AG1160))*(OFFSET('PTRM input'!$G$477,0,$E1160-1)/A30taxstdlife))))</f>
        <v>0</v>
      </c>
      <c r="AI1160" s="251">
        <f ca="1">IF(A30taxstdlife="n/a","n/a",IF(A30taxstdlife="",0,IF(AI$3&gt;(A30stdlife+$E1160),((INDEX('PTRM input'!$G$385:$P$434,A30offset,$E1160)-INDEX('PTRM input'!$G$277:$P$326,A30offset,$E1160))*OFFSET($F$7,0,$E1160))-SUM($G1160:AH1160),(((INDEX('PTRM input'!$G$385:$P$434,A30offset,$E1160)-INDEX('PTRM input'!$G$277:$P$326,A30offset,$E1160))*OFFSET($F$7,0,$E1160))-SUM($G1160:AH1160))*(OFFSET('PTRM input'!$G$477,0,$E1160-1)/A30taxstdlife))))</f>
        <v>0</v>
      </c>
      <c r="AJ1160" s="251">
        <f ca="1">IF(A30taxstdlife="n/a","n/a",IF(A30taxstdlife="",0,IF(AJ$3&gt;(A30stdlife+$E1160),((INDEX('PTRM input'!$G$385:$P$434,A30offset,$E1160)-INDEX('PTRM input'!$G$277:$P$326,A30offset,$E1160))*OFFSET($F$7,0,$E1160))-SUM($G1160:AI1160),(((INDEX('PTRM input'!$G$385:$P$434,A30offset,$E1160)-INDEX('PTRM input'!$G$277:$P$326,A30offset,$E1160))*OFFSET($F$7,0,$E1160))-SUM($G1160:AI1160))*(OFFSET('PTRM input'!$G$477,0,$E1160-1)/A30taxstdlife))))</f>
        <v>0</v>
      </c>
      <c r="AK1160" s="251">
        <f ca="1">IF(A30taxstdlife="n/a","n/a",IF(A30taxstdlife="",0,IF(AK$3&gt;(A30stdlife+$E1160),((INDEX('PTRM input'!$G$385:$P$434,A30offset,$E1160)-INDEX('PTRM input'!$G$277:$P$326,A30offset,$E1160))*OFFSET($F$7,0,$E1160))-SUM($G1160:AJ1160),(((INDEX('PTRM input'!$G$385:$P$434,A30offset,$E1160)-INDEX('PTRM input'!$G$277:$P$326,A30offset,$E1160))*OFFSET($F$7,0,$E1160))-SUM($G1160:AJ1160))*(OFFSET('PTRM input'!$G$477,0,$E1160-1)/A30taxstdlife))))</f>
        <v>0</v>
      </c>
      <c r="AL1160" s="251">
        <f ca="1">IF(A30taxstdlife="n/a","n/a",IF(A30taxstdlife="",0,IF(AL$3&gt;(A30stdlife+$E1160),((INDEX('PTRM input'!$G$385:$P$434,A30offset,$E1160)-INDEX('PTRM input'!$G$277:$P$326,A30offset,$E1160))*OFFSET($F$7,0,$E1160))-SUM($G1160:AK1160),(((INDEX('PTRM input'!$G$385:$P$434,A30offset,$E1160)-INDEX('PTRM input'!$G$277:$P$326,A30offset,$E1160))*OFFSET($F$7,0,$E1160))-SUM($G1160:AK1160))*(OFFSET('PTRM input'!$G$477,0,$E1160-1)/A30taxstdlife))))</f>
        <v>0</v>
      </c>
      <c r="AM1160" s="251">
        <f ca="1">IF(A30taxstdlife="n/a","n/a",IF(A30taxstdlife="",0,IF(AM$3&gt;(A30stdlife+$E1160),((INDEX('PTRM input'!$G$385:$P$434,A30offset,$E1160)-INDEX('PTRM input'!$G$277:$P$326,A30offset,$E1160))*OFFSET($F$7,0,$E1160))-SUM($G1160:AL1160),(((INDEX('PTRM input'!$G$385:$P$434,A30offset,$E1160)-INDEX('PTRM input'!$G$277:$P$326,A30offset,$E1160))*OFFSET($F$7,0,$E1160))-SUM($G1160:AL1160))*(OFFSET('PTRM input'!$G$477,0,$E1160-1)/A30taxstdlife))))</f>
        <v>0</v>
      </c>
      <c r="AN1160" s="251">
        <f ca="1">IF(A30taxstdlife="n/a","n/a",IF(A30taxstdlife="",0,IF(AN$3&gt;(A30stdlife+$E1160),((INDEX('PTRM input'!$G$385:$P$434,A30offset,$E1160)-INDEX('PTRM input'!$G$277:$P$326,A30offset,$E1160))*OFFSET($F$7,0,$E1160))-SUM($G1160:AM1160),(((INDEX('PTRM input'!$G$385:$P$434,A30offset,$E1160)-INDEX('PTRM input'!$G$277:$P$326,A30offset,$E1160))*OFFSET($F$7,0,$E1160))-SUM($G1160:AM1160))*(OFFSET('PTRM input'!$G$477,0,$E1160-1)/A30taxstdlife))))</f>
        <v>0</v>
      </c>
      <c r="AO1160" s="251">
        <f ca="1">IF(A30taxstdlife="n/a","n/a",IF(A30taxstdlife="",0,IF(AO$3&gt;(A30stdlife+$E1160),((INDEX('PTRM input'!$G$385:$P$434,A30offset,$E1160)-INDEX('PTRM input'!$G$277:$P$326,A30offset,$E1160))*OFFSET($F$7,0,$E1160))-SUM($G1160:AN1160),(((INDEX('PTRM input'!$G$385:$P$434,A30offset,$E1160)-INDEX('PTRM input'!$G$277:$P$326,A30offset,$E1160))*OFFSET($F$7,0,$E1160))-SUM($G1160:AN1160))*(OFFSET('PTRM input'!$G$477,0,$E1160-1)/A30taxstdlife))))</f>
        <v>0</v>
      </c>
      <c r="AP1160" s="251">
        <f ca="1">IF(A30taxstdlife="n/a","n/a",IF(A30taxstdlife="",0,IF(AP$3&gt;(A30stdlife+$E1160),((INDEX('PTRM input'!$G$385:$P$434,A30offset,$E1160)-INDEX('PTRM input'!$G$277:$P$326,A30offset,$E1160))*OFFSET($F$7,0,$E1160))-SUM($G1160:AO1160),(((INDEX('PTRM input'!$G$385:$P$434,A30offset,$E1160)-INDEX('PTRM input'!$G$277:$P$326,A30offset,$E1160))*OFFSET($F$7,0,$E1160))-SUM($G1160:AO1160))*(OFFSET('PTRM input'!$G$477,0,$E1160-1)/A30taxstdlife))))</f>
        <v>0</v>
      </c>
      <c r="AQ1160" s="251">
        <f ca="1">IF(A30taxstdlife="n/a","n/a",IF(A30taxstdlife="",0,IF(AQ$3&gt;(A30stdlife+$E1160),((INDEX('PTRM input'!$G$385:$P$434,A30offset,$E1160)-INDEX('PTRM input'!$G$277:$P$326,A30offset,$E1160))*OFFSET($F$7,0,$E1160))-SUM($G1160:AP1160),(((INDEX('PTRM input'!$G$385:$P$434,A30offset,$E1160)-INDEX('PTRM input'!$G$277:$P$326,A30offset,$E1160))*OFFSET($F$7,0,$E1160))-SUM($G1160:AP1160))*(OFFSET('PTRM input'!$G$477,0,$E1160-1)/A30taxstdlife))))</f>
        <v>0</v>
      </c>
      <c r="AR1160" s="251">
        <f ca="1">IF(A30taxstdlife="n/a","n/a",IF(A30taxstdlife="",0,IF(AR$3&gt;(A30stdlife+$E1160),((INDEX('PTRM input'!$G$385:$P$434,A30offset,$E1160)-INDEX('PTRM input'!$G$277:$P$326,A30offset,$E1160))*OFFSET($F$7,0,$E1160))-SUM($G1160:AQ1160),(((INDEX('PTRM input'!$G$385:$P$434,A30offset,$E1160)-INDEX('PTRM input'!$G$277:$P$326,A30offset,$E1160))*OFFSET($F$7,0,$E1160))-SUM($G1160:AQ1160))*(OFFSET('PTRM input'!$G$477,0,$E1160-1)/A30taxstdlife))))</f>
        <v>0</v>
      </c>
      <c r="AS1160" s="251">
        <f ca="1">IF(A30taxstdlife="n/a","n/a",IF(A30taxstdlife="",0,IF(AS$3&gt;(A30stdlife+$E1160),((INDEX('PTRM input'!$G$385:$P$434,A30offset,$E1160)-INDEX('PTRM input'!$G$277:$P$326,A30offset,$E1160))*OFFSET($F$7,0,$E1160))-SUM($G1160:AR1160),(((INDEX('PTRM input'!$G$385:$P$434,A30offset,$E1160)-INDEX('PTRM input'!$G$277:$P$326,A30offset,$E1160))*OFFSET($F$7,0,$E1160))-SUM($G1160:AR1160))*(OFFSET('PTRM input'!$G$477,0,$E1160-1)/A30taxstdlife))))</f>
        <v>0</v>
      </c>
      <c r="AT1160" s="251">
        <f ca="1">IF(A30taxstdlife="n/a","n/a",IF(A30taxstdlife="",0,IF(AT$3&gt;(A30stdlife+$E1160),((INDEX('PTRM input'!$G$385:$P$434,A30offset,$E1160)-INDEX('PTRM input'!$G$277:$P$326,A30offset,$E1160))*OFFSET($F$7,0,$E1160))-SUM($G1160:AS1160),(((INDEX('PTRM input'!$G$385:$P$434,A30offset,$E1160)-INDEX('PTRM input'!$G$277:$P$326,A30offset,$E1160))*OFFSET($F$7,0,$E1160))-SUM($G1160:AS1160))*(OFFSET('PTRM input'!$G$477,0,$E1160-1)/A30taxstdlife))))</f>
        <v>0</v>
      </c>
      <c r="AU1160" s="251">
        <f ca="1">IF(A30taxstdlife="n/a","n/a",IF(A30taxstdlife="",0,IF(AU$3&gt;(A30stdlife+$E1160),((INDEX('PTRM input'!$G$385:$P$434,A30offset,$E1160)-INDEX('PTRM input'!$G$277:$P$326,A30offset,$E1160))*OFFSET($F$7,0,$E1160))-SUM($G1160:AT1160),(((INDEX('PTRM input'!$G$385:$P$434,A30offset,$E1160)-INDEX('PTRM input'!$G$277:$P$326,A30offset,$E1160))*OFFSET($F$7,0,$E1160))-SUM($G1160:AT1160))*(OFFSET('PTRM input'!$G$477,0,$E1160-1)/A30taxstdlife))))</f>
        <v>0</v>
      </c>
      <c r="AV1160" s="251">
        <f ca="1">IF(A30taxstdlife="n/a","n/a",IF(A30taxstdlife="",0,IF(AV$3&gt;(A30stdlife+$E1160),((INDEX('PTRM input'!$G$385:$P$434,A30offset,$E1160)-INDEX('PTRM input'!$G$277:$P$326,A30offset,$E1160))*OFFSET($F$7,0,$E1160))-SUM($G1160:AU1160),(((INDEX('PTRM input'!$G$385:$P$434,A30offset,$E1160)-INDEX('PTRM input'!$G$277:$P$326,A30offset,$E1160))*OFFSET($F$7,0,$E1160))-SUM($G1160:AU1160))*(OFFSET('PTRM input'!$G$477,0,$E1160-1)/A30taxstdlife))))</f>
        <v>0</v>
      </c>
      <c r="AW1160" s="251">
        <f ca="1">IF(A30taxstdlife="n/a","n/a",IF(A30taxstdlife="",0,IF(AW$3&gt;(A30stdlife+$E1160),((INDEX('PTRM input'!$G$385:$P$434,A30offset,$E1160)-INDEX('PTRM input'!$G$277:$P$326,A30offset,$E1160))*OFFSET($F$7,0,$E1160))-SUM($G1160:AV1160),(((INDEX('PTRM input'!$G$385:$P$434,A30offset,$E1160)-INDEX('PTRM input'!$G$277:$P$326,A30offset,$E1160))*OFFSET($F$7,0,$E1160))-SUM($G1160:AV1160))*(OFFSET('PTRM input'!$G$477,0,$E1160-1)/A30taxstdlife))))</f>
        <v>0</v>
      </c>
      <c r="AX1160" s="251">
        <f ca="1">IF(A30taxstdlife="n/a","n/a",IF(A30taxstdlife="",0,IF(AX$3&gt;(A30stdlife+$E1160),((INDEX('PTRM input'!$G$385:$P$434,A30offset,$E1160)-INDEX('PTRM input'!$G$277:$P$326,A30offset,$E1160))*OFFSET($F$7,0,$E1160))-SUM($G1160:AW1160),(((INDEX('PTRM input'!$G$385:$P$434,A30offset,$E1160)-INDEX('PTRM input'!$G$277:$P$326,A30offset,$E1160))*OFFSET($F$7,0,$E1160))-SUM($G1160:AW1160))*(OFFSET('PTRM input'!$G$477,0,$E1160-1)/A30taxstdlife))))</f>
        <v>0</v>
      </c>
      <c r="AY1160" s="251">
        <f ca="1">IF(A30taxstdlife="n/a","n/a",IF(A30taxstdlife="",0,IF(AY$3&gt;(A30stdlife+$E1160),((INDEX('PTRM input'!$G$385:$P$434,A30offset,$E1160)-INDEX('PTRM input'!$G$277:$P$326,A30offset,$E1160))*OFFSET($F$7,0,$E1160))-SUM($G1160:AX1160),(((INDEX('PTRM input'!$G$385:$P$434,A30offset,$E1160)-INDEX('PTRM input'!$G$277:$P$326,A30offset,$E1160))*OFFSET($F$7,0,$E1160))-SUM($G1160:AX1160))*(OFFSET('PTRM input'!$G$477,0,$E1160-1)/A30taxstdlife))))</f>
        <v>0</v>
      </c>
      <c r="AZ1160" s="251">
        <f ca="1">IF(A30taxstdlife="n/a","n/a",IF(A30taxstdlife="",0,IF(AZ$3&gt;(A30stdlife+$E1160),((INDEX('PTRM input'!$G$385:$P$434,A30offset,$E1160)-INDEX('PTRM input'!$G$277:$P$326,A30offset,$E1160))*OFFSET($F$7,0,$E1160))-SUM($G1160:AY1160),(((INDEX('PTRM input'!$G$385:$P$434,A30offset,$E1160)-INDEX('PTRM input'!$G$277:$P$326,A30offset,$E1160))*OFFSET($F$7,0,$E1160))-SUM($G1160:AY1160))*(OFFSET('PTRM input'!$G$477,0,$E1160-1)/A30taxstdlife))))</f>
        <v>0</v>
      </c>
      <c r="BA1160" s="251">
        <f ca="1">IF(A30taxstdlife="n/a","n/a",IF(A30taxstdlife="",0,IF(BA$3&gt;(A30stdlife+$E1160),((INDEX('PTRM input'!$G$385:$P$434,A30offset,$E1160)-INDEX('PTRM input'!$G$277:$P$326,A30offset,$E1160))*OFFSET($F$7,0,$E1160))-SUM($G1160:AZ1160),(((INDEX('PTRM input'!$G$385:$P$434,A30offset,$E1160)-INDEX('PTRM input'!$G$277:$P$326,A30offset,$E1160))*OFFSET($F$7,0,$E1160))-SUM($G1160:AZ1160))*(OFFSET('PTRM input'!$G$477,0,$E1160-1)/A30taxstdlife))))</f>
        <v>0</v>
      </c>
      <c r="BB1160" s="251">
        <f ca="1">IF(A30taxstdlife="n/a","n/a",IF(A30taxstdlife="",0,IF(BB$3&gt;(A30stdlife+$E1160),((INDEX('PTRM input'!$G$385:$P$434,A30offset,$E1160)-INDEX('PTRM input'!$G$277:$P$326,A30offset,$E1160))*OFFSET($F$7,0,$E1160))-SUM($G1160:BA1160),(((INDEX('PTRM input'!$G$385:$P$434,A30offset,$E1160)-INDEX('PTRM input'!$G$277:$P$326,A30offset,$E1160))*OFFSET($F$7,0,$E1160))-SUM($G1160:BA1160))*(OFFSET('PTRM input'!$G$477,0,$E1160-1)/A30taxstdlife))))</f>
        <v>0</v>
      </c>
      <c r="BC1160" s="251">
        <f ca="1">IF(A30taxstdlife="n/a","n/a",IF(A30taxstdlife="",0,IF(BC$3&gt;(A30stdlife+$E1160),((INDEX('PTRM input'!$G$385:$P$434,A30offset,$E1160)-INDEX('PTRM input'!$G$277:$P$326,A30offset,$E1160))*OFFSET($F$7,0,$E1160))-SUM($G1160:BB1160),(((INDEX('PTRM input'!$G$385:$P$434,A30offset,$E1160)-INDEX('PTRM input'!$G$277:$P$326,A30offset,$E1160))*OFFSET($F$7,0,$E1160))-SUM($G1160:BB1160))*(OFFSET('PTRM input'!$G$477,0,$E1160-1)/A30taxstdlife))))</f>
        <v>0</v>
      </c>
      <c r="BD1160" s="251">
        <f ca="1">IF(A30taxstdlife="n/a","n/a",IF(A30taxstdlife="",0,IF(BD$3&gt;(A30stdlife+$E1160),((INDEX('PTRM input'!$G$385:$P$434,A30offset,$E1160)-INDEX('PTRM input'!$G$277:$P$326,A30offset,$E1160))*OFFSET($F$7,0,$E1160))-SUM($G1160:BC1160),(((INDEX('PTRM input'!$G$385:$P$434,A30offset,$E1160)-INDEX('PTRM input'!$G$277:$P$326,A30offset,$E1160))*OFFSET($F$7,0,$E1160))-SUM($G1160:BC1160))*(OFFSET('PTRM input'!$G$477,0,$E1160-1)/A30taxstdlife))))</f>
        <v>0</v>
      </c>
      <c r="BE1160" s="251">
        <f ca="1">IF(A30taxstdlife="n/a","n/a",IF(A30taxstdlife="",0,IF(BE$3&gt;(A30stdlife+$E1160),((INDEX('PTRM input'!$G$385:$P$434,A30offset,$E1160)-INDEX('PTRM input'!$G$277:$P$326,A30offset,$E1160))*OFFSET($F$7,0,$E1160))-SUM($G1160:BD1160),(((INDEX('PTRM input'!$G$385:$P$434,A30offset,$E1160)-INDEX('PTRM input'!$G$277:$P$326,A30offset,$E1160))*OFFSET($F$7,0,$E1160))-SUM($G1160:BD1160))*(OFFSET('PTRM input'!$G$477,0,$E1160-1)/A30taxstdlife))))</f>
        <v>0</v>
      </c>
      <c r="BF1160" s="251">
        <f ca="1">IF(A30taxstdlife="n/a","n/a",IF(A30taxstdlife="",0,IF(BF$3&gt;(A30stdlife+$E1160),((INDEX('PTRM input'!$G$385:$P$434,A30offset,$E1160)-INDEX('PTRM input'!$G$277:$P$326,A30offset,$E1160))*OFFSET($F$7,0,$E1160))-SUM($G1160:BE1160),(((INDEX('PTRM input'!$G$385:$P$434,A30offset,$E1160)-INDEX('PTRM input'!$G$277:$P$326,A30offset,$E1160))*OFFSET($F$7,0,$E1160))-SUM($G1160:BE1160))*(OFFSET('PTRM input'!$G$477,0,$E1160-1)/A30taxstdlife))))</f>
        <v>0</v>
      </c>
      <c r="BG1160" s="251">
        <f ca="1">IF(A30taxstdlife="n/a","n/a",IF(A30taxstdlife="",0,IF(BG$3&gt;(A30stdlife+$E1160),((INDEX('PTRM input'!$G$385:$P$434,A30offset,$E1160)-INDEX('PTRM input'!$G$277:$P$326,A30offset,$E1160))*OFFSET($F$7,0,$E1160))-SUM($G1160:BF1160),(((INDEX('PTRM input'!$G$385:$P$434,A30offset,$E1160)-INDEX('PTRM input'!$G$277:$P$326,A30offset,$E1160))*OFFSET($F$7,0,$E1160))-SUM($G1160:BF1160))*(OFFSET('PTRM input'!$G$477,0,$E1160-1)/A30taxstdlife))))</f>
        <v>0</v>
      </c>
      <c r="BH1160" s="251">
        <f ca="1">IF(A30taxstdlife="n/a","n/a",IF(A30taxstdlife="",0,IF(BH$3&gt;(A30stdlife+$E1160),((INDEX('PTRM input'!$G$385:$P$434,A30offset,$E1160)-INDEX('PTRM input'!$G$277:$P$326,A30offset,$E1160))*OFFSET($F$7,0,$E1160))-SUM($G1160:BG1160),(((INDEX('PTRM input'!$G$385:$P$434,A30offset,$E1160)-INDEX('PTRM input'!$G$277:$P$326,A30offset,$E1160))*OFFSET($F$7,0,$E1160))-SUM($G1160:BG1160))*(OFFSET('PTRM input'!$G$477,0,$E1160-1)/A30taxstdlife))))</f>
        <v>0</v>
      </c>
      <c r="BI1160" s="251">
        <f ca="1">IF(A30taxstdlife="n/a","n/a",IF(A30taxstdlife="",0,IF(BI$3&gt;(A30stdlife+$E1160),((INDEX('PTRM input'!$G$385:$P$434,A30offset,$E1160)-INDEX('PTRM input'!$G$277:$P$326,A30offset,$E1160))*OFFSET($F$7,0,$E1160))-SUM($G1160:BH1160),(((INDEX('PTRM input'!$G$385:$P$434,A30offset,$E1160)-INDEX('PTRM input'!$G$277:$P$326,A30offset,$E1160))*OFFSET($F$7,0,$E1160))-SUM($G1160:BH1160))*(OFFSET('PTRM input'!$G$477,0,$E1160-1)/A30taxstdlife))))</f>
        <v>0</v>
      </c>
      <c r="BJ1160" s="116"/>
      <c r="BK1160" s="116"/>
      <c r="BL1160" s="116"/>
      <c r="BM1160" s="116"/>
    </row>
    <row r="1161" spans="1:65" ht="12.75" hidden="1" customHeight="1" outlineLevel="2">
      <c r="A1161" s="366"/>
      <c r="B1161" s="19"/>
      <c r="C1161" s="18"/>
      <c r="D1161" s="760"/>
      <c r="E1161" s="86">
        <v>3</v>
      </c>
      <c r="F1161" s="356"/>
      <c r="G1161" s="434"/>
      <c r="H1161" s="435"/>
      <c r="I1161" s="619"/>
      <c r="J1161" s="251">
        <f ca="1">IF(A30taxstdlife="n/a","n/a",IF(A30taxstdlife="",0,IF(J$3&gt;(A30stdlife+$E1161),((INDEX('PTRM input'!$G$385:$P$434,A30offset,$E1161)-INDEX('PTRM input'!$G$277:$P$326,A30offset,$E1161))*OFFSET($F$7,0,$E1161))-SUM($G1161:I1161),(((INDEX('PTRM input'!$G$385:$P$434,A30offset,$E1161)-INDEX('PTRM input'!$G$277:$P$326,A30offset,$E1161))*OFFSET($F$7,0,$E1161))-SUM($G1161:I1161))*(OFFSET('PTRM input'!$G$477,0,$E1161-1)/A30taxstdlife))))</f>
        <v>0</v>
      </c>
      <c r="K1161" s="251">
        <f ca="1">IF(A30taxstdlife="n/a","n/a",IF(A30taxstdlife="",0,IF(K$3&gt;(A30stdlife+$E1161),((INDEX('PTRM input'!$G$385:$P$434,A30offset,$E1161)-INDEX('PTRM input'!$G$277:$P$326,A30offset,$E1161))*OFFSET($F$7,0,$E1161))-SUM($G1161:J1161),(((INDEX('PTRM input'!$G$385:$P$434,A30offset,$E1161)-INDEX('PTRM input'!$G$277:$P$326,A30offset,$E1161))*OFFSET($F$7,0,$E1161))-SUM($G1161:J1161))*(OFFSET('PTRM input'!$G$477,0,$E1161-1)/A30taxstdlife))))</f>
        <v>0</v>
      </c>
      <c r="L1161" s="251">
        <f ca="1">IF(A30taxstdlife="n/a","n/a",IF(A30taxstdlife="",0,IF(L$3&gt;(A30stdlife+$E1161),((INDEX('PTRM input'!$G$385:$P$434,A30offset,$E1161)-INDEX('PTRM input'!$G$277:$P$326,A30offset,$E1161))*OFFSET($F$7,0,$E1161))-SUM($G1161:K1161),(((INDEX('PTRM input'!$G$385:$P$434,A30offset,$E1161)-INDEX('PTRM input'!$G$277:$P$326,A30offset,$E1161))*OFFSET($F$7,0,$E1161))-SUM($G1161:K1161))*(OFFSET('PTRM input'!$G$477,0,$E1161-1)/A30taxstdlife))))</f>
        <v>0</v>
      </c>
      <c r="M1161" s="251">
        <f ca="1">IF(A30taxstdlife="n/a","n/a",IF(A30taxstdlife="",0,IF(M$3&gt;(A30stdlife+$E1161),((INDEX('PTRM input'!$G$385:$P$434,A30offset,$E1161)-INDEX('PTRM input'!$G$277:$P$326,A30offset,$E1161))*OFFSET($F$7,0,$E1161))-SUM($G1161:L1161),(((INDEX('PTRM input'!$G$385:$P$434,A30offset,$E1161)-INDEX('PTRM input'!$G$277:$P$326,A30offset,$E1161))*OFFSET($F$7,0,$E1161))-SUM($G1161:L1161))*(OFFSET('PTRM input'!$G$477,0,$E1161-1)/A30taxstdlife))))</f>
        <v>0</v>
      </c>
      <c r="N1161" s="251">
        <f ca="1">IF(A30taxstdlife="n/a","n/a",IF(A30taxstdlife="",0,IF(N$3&gt;(A30stdlife+$E1161),((INDEX('PTRM input'!$G$385:$P$434,A30offset,$E1161)-INDEX('PTRM input'!$G$277:$P$326,A30offset,$E1161))*OFFSET($F$7,0,$E1161))-SUM($G1161:M1161),(((INDEX('PTRM input'!$G$385:$P$434,A30offset,$E1161)-INDEX('PTRM input'!$G$277:$P$326,A30offset,$E1161))*OFFSET($F$7,0,$E1161))-SUM($G1161:M1161))*(OFFSET('PTRM input'!$G$477,0,$E1161-1)/A30taxstdlife))))</f>
        <v>0</v>
      </c>
      <c r="O1161" s="251">
        <f ca="1">IF(A30taxstdlife="n/a","n/a",IF(A30taxstdlife="",0,IF(O$3&gt;(A30stdlife+$E1161),((INDEX('PTRM input'!$G$385:$P$434,A30offset,$E1161)-INDEX('PTRM input'!$G$277:$P$326,A30offset,$E1161))*OFFSET($F$7,0,$E1161))-SUM($G1161:N1161),(((INDEX('PTRM input'!$G$385:$P$434,A30offset,$E1161)-INDEX('PTRM input'!$G$277:$P$326,A30offset,$E1161))*OFFSET($F$7,0,$E1161))-SUM($G1161:N1161))*(OFFSET('PTRM input'!$G$477,0,$E1161-1)/A30taxstdlife))))</f>
        <v>0</v>
      </c>
      <c r="P1161" s="251">
        <f ca="1">IF(A30taxstdlife="n/a","n/a",IF(A30taxstdlife="",0,IF(P$3&gt;(A30stdlife+$E1161),((INDEX('PTRM input'!$G$385:$P$434,A30offset,$E1161)-INDEX('PTRM input'!$G$277:$P$326,A30offset,$E1161))*OFFSET($F$7,0,$E1161))-SUM($G1161:O1161),(((INDEX('PTRM input'!$G$385:$P$434,A30offset,$E1161)-INDEX('PTRM input'!$G$277:$P$326,A30offset,$E1161))*OFFSET($F$7,0,$E1161))-SUM($G1161:O1161))*(OFFSET('PTRM input'!$G$477,0,$E1161-1)/A30taxstdlife))))</f>
        <v>0</v>
      </c>
      <c r="Q1161" s="251">
        <f ca="1">IF(A30taxstdlife="n/a","n/a",IF(A30taxstdlife="",0,IF(Q$3&gt;(A30stdlife+$E1161),((INDEX('PTRM input'!$G$385:$P$434,A30offset,$E1161)-INDEX('PTRM input'!$G$277:$P$326,A30offset,$E1161))*OFFSET($F$7,0,$E1161))-SUM($G1161:P1161),(((INDEX('PTRM input'!$G$385:$P$434,A30offset,$E1161)-INDEX('PTRM input'!$G$277:$P$326,A30offset,$E1161))*OFFSET($F$7,0,$E1161))-SUM($G1161:P1161))*(OFFSET('PTRM input'!$G$477,0,$E1161-1)/A30taxstdlife))))</f>
        <v>0</v>
      </c>
      <c r="R1161" s="251">
        <f ca="1">IF(A30taxstdlife="n/a","n/a",IF(A30taxstdlife="",0,IF(R$3&gt;(A30stdlife+$E1161),((INDEX('PTRM input'!$G$385:$P$434,A30offset,$E1161)-INDEX('PTRM input'!$G$277:$P$326,A30offset,$E1161))*OFFSET($F$7,0,$E1161))-SUM($G1161:Q1161),(((INDEX('PTRM input'!$G$385:$P$434,A30offset,$E1161)-INDEX('PTRM input'!$G$277:$P$326,A30offset,$E1161))*OFFSET($F$7,0,$E1161))-SUM($G1161:Q1161))*(OFFSET('PTRM input'!$G$477,0,$E1161-1)/A30taxstdlife))))</f>
        <v>0</v>
      </c>
      <c r="S1161" s="251">
        <f ca="1">IF(A30taxstdlife="n/a","n/a",IF(A30taxstdlife="",0,IF(S$3&gt;(A30stdlife+$E1161),((INDEX('PTRM input'!$G$385:$P$434,A30offset,$E1161)-INDEX('PTRM input'!$G$277:$P$326,A30offset,$E1161))*OFFSET($F$7,0,$E1161))-SUM($G1161:R1161),(((INDEX('PTRM input'!$G$385:$P$434,A30offset,$E1161)-INDEX('PTRM input'!$G$277:$P$326,A30offset,$E1161))*OFFSET($F$7,0,$E1161))-SUM($G1161:R1161))*(OFFSET('PTRM input'!$G$477,0,$E1161-1)/A30taxstdlife))))</f>
        <v>0</v>
      </c>
      <c r="T1161" s="251">
        <f ca="1">IF(A30taxstdlife="n/a","n/a",IF(A30taxstdlife="",0,IF(T$3&gt;(A30stdlife+$E1161),((INDEX('PTRM input'!$G$385:$P$434,A30offset,$E1161)-INDEX('PTRM input'!$G$277:$P$326,A30offset,$E1161))*OFFSET($F$7,0,$E1161))-SUM($G1161:S1161),(((INDEX('PTRM input'!$G$385:$P$434,A30offset,$E1161)-INDEX('PTRM input'!$G$277:$P$326,A30offset,$E1161))*OFFSET($F$7,0,$E1161))-SUM($G1161:S1161))*(OFFSET('PTRM input'!$G$477,0,$E1161-1)/A30taxstdlife))))</f>
        <v>0</v>
      </c>
      <c r="U1161" s="251">
        <f ca="1">IF(A30taxstdlife="n/a","n/a",IF(A30taxstdlife="",0,IF(U$3&gt;(A30stdlife+$E1161),((INDEX('PTRM input'!$G$385:$P$434,A30offset,$E1161)-INDEX('PTRM input'!$G$277:$P$326,A30offset,$E1161))*OFFSET($F$7,0,$E1161))-SUM($G1161:T1161),(((INDEX('PTRM input'!$G$385:$P$434,A30offset,$E1161)-INDEX('PTRM input'!$G$277:$P$326,A30offset,$E1161))*OFFSET($F$7,0,$E1161))-SUM($G1161:T1161))*(OFFSET('PTRM input'!$G$477,0,$E1161-1)/A30taxstdlife))))</f>
        <v>0</v>
      </c>
      <c r="V1161" s="251">
        <f ca="1">IF(A30taxstdlife="n/a","n/a",IF(A30taxstdlife="",0,IF(V$3&gt;(A30stdlife+$E1161),((INDEX('PTRM input'!$G$385:$P$434,A30offset,$E1161)-INDEX('PTRM input'!$G$277:$P$326,A30offset,$E1161))*OFFSET($F$7,0,$E1161))-SUM($G1161:U1161),(((INDEX('PTRM input'!$G$385:$P$434,A30offset,$E1161)-INDEX('PTRM input'!$G$277:$P$326,A30offset,$E1161))*OFFSET($F$7,0,$E1161))-SUM($G1161:U1161))*(OFFSET('PTRM input'!$G$477,0,$E1161-1)/A30taxstdlife))))</f>
        <v>0</v>
      </c>
      <c r="W1161" s="251">
        <f ca="1">IF(A30taxstdlife="n/a","n/a",IF(A30taxstdlife="",0,IF(W$3&gt;(A30stdlife+$E1161),((INDEX('PTRM input'!$G$385:$P$434,A30offset,$E1161)-INDEX('PTRM input'!$G$277:$P$326,A30offset,$E1161))*OFFSET($F$7,0,$E1161))-SUM($G1161:V1161),(((INDEX('PTRM input'!$G$385:$P$434,A30offset,$E1161)-INDEX('PTRM input'!$G$277:$P$326,A30offset,$E1161))*OFFSET($F$7,0,$E1161))-SUM($G1161:V1161))*(OFFSET('PTRM input'!$G$477,0,$E1161-1)/A30taxstdlife))))</f>
        <v>0</v>
      </c>
      <c r="X1161" s="251">
        <f ca="1">IF(A30taxstdlife="n/a","n/a",IF(A30taxstdlife="",0,IF(X$3&gt;(A30stdlife+$E1161),((INDEX('PTRM input'!$G$385:$P$434,A30offset,$E1161)-INDEX('PTRM input'!$G$277:$P$326,A30offset,$E1161))*OFFSET($F$7,0,$E1161))-SUM($G1161:W1161),(((INDEX('PTRM input'!$G$385:$P$434,A30offset,$E1161)-INDEX('PTRM input'!$G$277:$P$326,A30offset,$E1161))*OFFSET($F$7,0,$E1161))-SUM($G1161:W1161))*(OFFSET('PTRM input'!$G$477,0,$E1161-1)/A30taxstdlife))))</f>
        <v>0</v>
      </c>
      <c r="Y1161" s="251">
        <f ca="1">IF(A30taxstdlife="n/a","n/a",IF(A30taxstdlife="",0,IF(Y$3&gt;(A30stdlife+$E1161),((INDEX('PTRM input'!$G$385:$P$434,A30offset,$E1161)-INDEX('PTRM input'!$G$277:$P$326,A30offset,$E1161))*OFFSET($F$7,0,$E1161))-SUM($G1161:X1161),(((INDEX('PTRM input'!$G$385:$P$434,A30offset,$E1161)-INDEX('PTRM input'!$G$277:$P$326,A30offset,$E1161))*OFFSET($F$7,0,$E1161))-SUM($G1161:X1161))*(OFFSET('PTRM input'!$G$477,0,$E1161-1)/A30taxstdlife))))</f>
        <v>0</v>
      </c>
      <c r="Z1161" s="251">
        <f ca="1">IF(A30taxstdlife="n/a","n/a",IF(A30taxstdlife="",0,IF(Z$3&gt;(A30stdlife+$E1161),((INDEX('PTRM input'!$G$385:$P$434,A30offset,$E1161)-INDEX('PTRM input'!$G$277:$P$326,A30offset,$E1161))*OFFSET($F$7,0,$E1161))-SUM($G1161:Y1161),(((INDEX('PTRM input'!$G$385:$P$434,A30offset,$E1161)-INDEX('PTRM input'!$G$277:$P$326,A30offset,$E1161))*OFFSET($F$7,0,$E1161))-SUM($G1161:Y1161))*(OFFSET('PTRM input'!$G$477,0,$E1161-1)/A30taxstdlife))))</f>
        <v>0</v>
      </c>
      <c r="AA1161" s="251">
        <f ca="1">IF(A30taxstdlife="n/a","n/a",IF(A30taxstdlife="",0,IF(AA$3&gt;(A30stdlife+$E1161),((INDEX('PTRM input'!$G$385:$P$434,A30offset,$E1161)-INDEX('PTRM input'!$G$277:$P$326,A30offset,$E1161))*OFFSET($F$7,0,$E1161))-SUM($G1161:Z1161),(((INDEX('PTRM input'!$G$385:$P$434,A30offset,$E1161)-INDEX('PTRM input'!$G$277:$P$326,A30offset,$E1161))*OFFSET($F$7,0,$E1161))-SUM($G1161:Z1161))*(OFFSET('PTRM input'!$G$477,0,$E1161-1)/A30taxstdlife))))</f>
        <v>0</v>
      </c>
      <c r="AB1161" s="251">
        <f ca="1">IF(A30taxstdlife="n/a","n/a",IF(A30taxstdlife="",0,IF(AB$3&gt;(A30stdlife+$E1161),((INDEX('PTRM input'!$G$385:$P$434,A30offset,$E1161)-INDEX('PTRM input'!$G$277:$P$326,A30offset,$E1161))*OFFSET($F$7,0,$E1161))-SUM($G1161:AA1161),(((INDEX('PTRM input'!$G$385:$P$434,A30offset,$E1161)-INDEX('PTRM input'!$G$277:$P$326,A30offset,$E1161))*OFFSET($F$7,0,$E1161))-SUM($G1161:AA1161))*(OFFSET('PTRM input'!$G$477,0,$E1161-1)/A30taxstdlife))))</f>
        <v>0</v>
      </c>
      <c r="AC1161" s="251">
        <f ca="1">IF(A30taxstdlife="n/a","n/a",IF(A30taxstdlife="",0,IF(AC$3&gt;(A30stdlife+$E1161),((INDEX('PTRM input'!$G$385:$P$434,A30offset,$E1161)-INDEX('PTRM input'!$G$277:$P$326,A30offset,$E1161))*OFFSET($F$7,0,$E1161))-SUM($G1161:AB1161),(((INDEX('PTRM input'!$G$385:$P$434,A30offset,$E1161)-INDEX('PTRM input'!$G$277:$P$326,A30offset,$E1161))*OFFSET($F$7,0,$E1161))-SUM($G1161:AB1161))*(OFFSET('PTRM input'!$G$477,0,$E1161-1)/A30taxstdlife))))</f>
        <v>0</v>
      </c>
      <c r="AD1161" s="251">
        <f ca="1">IF(A30taxstdlife="n/a","n/a",IF(A30taxstdlife="",0,IF(AD$3&gt;(A30stdlife+$E1161),((INDEX('PTRM input'!$G$385:$P$434,A30offset,$E1161)-INDEX('PTRM input'!$G$277:$P$326,A30offset,$E1161))*OFFSET($F$7,0,$E1161))-SUM($G1161:AC1161),(((INDEX('PTRM input'!$G$385:$P$434,A30offset,$E1161)-INDEX('PTRM input'!$G$277:$P$326,A30offset,$E1161))*OFFSET($F$7,0,$E1161))-SUM($G1161:AC1161))*(OFFSET('PTRM input'!$G$477,0,$E1161-1)/A30taxstdlife))))</f>
        <v>0</v>
      </c>
      <c r="AE1161" s="251">
        <f ca="1">IF(A30taxstdlife="n/a","n/a",IF(A30taxstdlife="",0,IF(AE$3&gt;(A30stdlife+$E1161),((INDEX('PTRM input'!$G$385:$P$434,A30offset,$E1161)-INDEX('PTRM input'!$G$277:$P$326,A30offset,$E1161))*OFFSET($F$7,0,$E1161))-SUM($G1161:AD1161),(((INDEX('PTRM input'!$G$385:$P$434,A30offset,$E1161)-INDEX('PTRM input'!$G$277:$P$326,A30offset,$E1161))*OFFSET($F$7,0,$E1161))-SUM($G1161:AD1161))*(OFFSET('PTRM input'!$G$477,0,$E1161-1)/A30taxstdlife))))</f>
        <v>0</v>
      </c>
      <c r="AF1161" s="251">
        <f ca="1">IF(A30taxstdlife="n/a","n/a",IF(A30taxstdlife="",0,IF(AF$3&gt;(A30stdlife+$E1161),((INDEX('PTRM input'!$G$385:$P$434,A30offset,$E1161)-INDEX('PTRM input'!$G$277:$P$326,A30offset,$E1161))*OFFSET($F$7,0,$E1161))-SUM($G1161:AE1161),(((INDEX('PTRM input'!$G$385:$P$434,A30offset,$E1161)-INDEX('PTRM input'!$G$277:$P$326,A30offset,$E1161))*OFFSET($F$7,0,$E1161))-SUM($G1161:AE1161))*(OFFSET('PTRM input'!$G$477,0,$E1161-1)/A30taxstdlife))))</f>
        <v>0</v>
      </c>
      <c r="AG1161" s="251">
        <f ca="1">IF(A30taxstdlife="n/a","n/a",IF(A30taxstdlife="",0,IF(AG$3&gt;(A30stdlife+$E1161),((INDEX('PTRM input'!$G$385:$P$434,A30offset,$E1161)-INDEX('PTRM input'!$G$277:$P$326,A30offset,$E1161))*OFFSET($F$7,0,$E1161))-SUM($G1161:AF1161),(((INDEX('PTRM input'!$G$385:$P$434,A30offset,$E1161)-INDEX('PTRM input'!$G$277:$P$326,A30offset,$E1161))*OFFSET($F$7,0,$E1161))-SUM($G1161:AF1161))*(OFFSET('PTRM input'!$G$477,0,$E1161-1)/A30taxstdlife))))</f>
        <v>0</v>
      </c>
      <c r="AH1161" s="251">
        <f ca="1">IF(A30taxstdlife="n/a","n/a",IF(A30taxstdlife="",0,IF(AH$3&gt;(A30stdlife+$E1161),((INDEX('PTRM input'!$G$385:$P$434,A30offset,$E1161)-INDEX('PTRM input'!$G$277:$P$326,A30offset,$E1161))*OFFSET($F$7,0,$E1161))-SUM($G1161:AG1161),(((INDEX('PTRM input'!$G$385:$P$434,A30offset,$E1161)-INDEX('PTRM input'!$G$277:$P$326,A30offset,$E1161))*OFFSET($F$7,0,$E1161))-SUM($G1161:AG1161))*(OFFSET('PTRM input'!$G$477,0,$E1161-1)/A30taxstdlife))))</f>
        <v>0</v>
      </c>
      <c r="AI1161" s="251">
        <f ca="1">IF(A30taxstdlife="n/a","n/a",IF(A30taxstdlife="",0,IF(AI$3&gt;(A30stdlife+$E1161),((INDEX('PTRM input'!$G$385:$P$434,A30offset,$E1161)-INDEX('PTRM input'!$G$277:$P$326,A30offset,$E1161))*OFFSET($F$7,0,$E1161))-SUM($G1161:AH1161),(((INDEX('PTRM input'!$G$385:$P$434,A30offset,$E1161)-INDEX('PTRM input'!$G$277:$P$326,A30offset,$E1161))*OFFSET($F$7,0,$E1161))-SUM($G1161:AH1161))*(OFFSET('PTRM input'!$G$477,0,$E1161-1)/A30taxstdlife))))</f>
        <v>0</v>
      </c>
      <c r="AJ1161" s="251">
        <f ca="1">IF(A30taxstdlife="n/a","n/a",IF(A30taxstdlife="",0,IF(AJ$3&gt;(A30stdlife+$E1161),((INDEX('PTRM input'!$G$385:$P$434,A30offset,$E1161)-INDEX('PTRM input'!$G$277:$P$326,A30offset,$E1161))*OFFSET($F$7,0,$E1161))-SUM($G1161:AI1161),(((INDEX('PTRM input'!$G$385:$P$434,A30offset,$E1161)-INDEX('PTRM input'!$G$277:$P$326,A30offset,$E1161))*OFFSET($F$7,0,$E1161))-SUM($G1161:AI1161))*(OFFSET('PTRM input'!$G$477,0,$E1161-1)/A30taxstdlife))))</f>
        <v>0</v>
      </c>
      <c r="AK1161" s="251">
        <f ca="1">IF(A30taxstdlife="n/a","n/a",IF(A30taxstdlife="",0,IF(AK$3&gt;(A30stdlife+$E1161),((INDEX('PTRM input'!$G$385:$P$434,A30offset,$E1161)-INDEX('PTRM input'!$G$277:$P$326,A30offset,$E1161))*OFFSET($F$7,0,$E1161))-SUM($G1161:AJ1161),(((INDEX('PTRM input'!$G$385:$P$434,A30offset,$E1161)-INDEX('PTRM input'!$G$277:$P$326,A30offset,$E1161))*OFFSET($F$7,0,$E1161))-SUM($G1161:AJ1161))*(OFFSET('PTRM input'!$G$477,0,$E1161-1)/A30taxstdlife))))</f>
        <v>0</v>
      </c>
      <c r="AL1161" s="251">
        <f ca="1">IF(A30taxstdlife="n/a","n/a",IF(A30taxstdlife="",0,IF(AL$3&gt;(A30stdlife+$E1161),((INDEX('PTRM input'!$G$385:$P$434,A30offset,$E1161)-INDEX('PTRM input'!$G$277:$P$326,A30offset,$E1161))*OFFSET($F$7,0,$E1161))-SUM($G1161:AK1161),(((INDEX('PTRM input'!$G$385:$P$434,A30offset,$E1161)-INDEX('PTRM input'!$G$277:$P$326,A30offset,$E1161))*OFFSET($F$7,0,$E1161))-SUM($G1161:AK1161))*(OFFSET('PTRM input'!$G$477,0,$E1161-1)/A30taxstdlife))))</f>
        <v>0</v>
      </c>
      <c r="AM1161" s="251">
        <f ca="1">IF(A30taxstdlife="n/a","n/a",IF(A30taxstdlife="",0,IF(AM$3&gt;(A30stdlife+$E1161),((INDEX('PTRM input'!$G$385:$P$434,A30offset,$E1161)-INDEX('PTRM input'!$G$277:$P$326,A30offset,$E1161))*OFFSET($F$7,0,$E1161))-SUM($G1161:AL1161),(((INDEX('PTRM input'!$G$385:$P$434,A30offset,$E1161)-INDEX('PTRM input'!$G$277:$P$326,A30offset,$E1161))*OFFSET($F$7,0,$E1161))-SUM($G1161:AL1161))*(OFFSET('PTRM input'!$G$477,0,$E1161-1)/A30taxstdlife))))</f>
        <v>0</v>
      </c>
      <c r="AN1161" s="251">
        <f ca="1">IF(A30taxstdlife="n/a","n/a",IF(A30taxstdlife="",0,IF(AN$3&gt;(A30stdlife+$E1161),((INDEX('PTRM input'!$G$385:$P$434,A30offset,$E1161)-INDEX('PTRM input'!$G$277:$P$326,A30offset,$E1161))*OFFSET($F$7,0,$E1161))-SUM($G1161:AM1161),(((INDEX('PTRM input'!$G$385:$P$434,A30offset,$E1161)-INDEX('PTRM input'!$G$277:$P$326,A30offset,$E1161))*OFFSET($F$7,0,$E1161))-SUM($G1161:AM1161))*(OFFSET('PTRM input'!$G$477,0,$E1161-1)/A30taxstdlife))))</f>
        <v>0</v>
      </c>
      <c r="AO1161" s="251">
        <f ca="1">IF(A30taxstdlife="n/a","n/a",IF(A30taxstdlife="",0,IF(AO$3&gt;(A30stdlife+$E1161),((INDEX('PTRM input'!$G$385:$P$434,A30offset,$E1161)-INDEX('PTRM input'!$G$277:$P$326,A30offset,$E1161))*OFFSET($F$7,0,$E1161))-SUM($G1161:AN1161),(((INDEX('PTRM input'!$G$385:$P$434,A30offset,$E1161)-INDEX('PTRM input'!$G$277:$P$326,A30offset,$E1161))*OFFSET($F$7,0,$E1161))-SUM($G1161:AN1161))*(OFFSET('PTRM input'!$G$477,0,$E1161-1)/A30taxstdlife))))</f>
        <v>0</v>
      </c>
      <c r="AP1161" s="251">
        <f ca="1">IF(A30taxstdlife="n/a","n/a",IF(A30taxstdlife="",0,IF(AP$3&gt;(A30stdlife+$E1161),((INDEX('PTRM input'!$G$385:$P$434,A30offset,$E1161)-INDEX('PTRM input'!$G$277:$P$326,A30offset,$E1161))*OFFSET($F$7,0,$E1161))-SUM($G1161:AO1161),(((INDEX('PTRM input'!$G$385:$P$434,A30offset,$E1161)-INDEX('PTRM input'!$G$277:$P$326,A30offset,$E1161))*OFFSET($F$7,0,$E1161))-SUM($G1161:AO1161))*(OFFSET('PTRM input'!$G$477,0,$E1161-1)/A30taxstdlife))))</f>
        <v>0</v>
      </c>
      <c r="AQ1161" s="251">
        <f ca="1">IF(A30taxstdlife="n/a","n/a",IF(A30taxstdlife="",0,IF(AQ$3&gt;(A30stdlife+$E1161),((INDEX('PTRM input'!$G$385:$P$434,A30offset,$E1161)-INDEX('PTRM input'!$G$277:$P$326,A30offset,$E1161))*OFFSET($F$7,0,$E1161))-SUM($G1161:AP1161),(((INDEX('PTRM input'!$G$385:$P$434,A30offset,$E1161)-INDEX('PTRM input'!$G$277:$P$326,A30offset,$E1161))*OFFSET($F$7,0,$E1161))-SUM($G1161:AP1161))*(OFFSET('PTRM input'!$G$477,0,$E1161-1)/A30taxstdlife))))</f>
        <v>0</v>
      </c>
      <c r="AR1161" s="251">
        <f ca="1">IF(A30taxstdlife="n/a","n/a",IF(A30taxstdlife="",0,IF(AR$3&gt;(A30stdlife+$E1161),((INDEX('PTRM input'!$G$385:$P$434,A30offset,$E1161)-INDEX('PTRM input'!$G$277:$P$326,A30offset,$E1161))*OFFSET($F$7,0,$E1161))-SUM($G1161:AQ1161),(((INDEX('PTRM input'!$G$385:$P$434,A30offset,$E1161)-INDEX('PTRM input'!$G$277:$P$326,A30offset,$E1161))*OFFSET($F$7,0,$E1161))-SUM($G1161:AQ1161))*(OFFSET('PTRM input'!$G$477,0,$E1161-1)/A30taxstdlife))))</f>
        <v>0</v>
      </c>
      <c r="AS1161" s="251">
        <f ca="1">IF(A30taxstdlife="n/a","n/a",IF(A30taxstdlife="",0,IF(AS$3&gt;(A30stdlife+$E1161),((INDEX('PTRM input'!$G$385:$P$434,A30offset,$E1161)-INDEX('PTRM input'!$G$277:$P$326,A30offset,$E1161))*OFFSET($F$7,0,$E1161))-SUM($G1161:AR1161),(((INDEX('PTRM input'!$G$385:$P$434,A30offset,$E1161)-INDEX('PTRM input'!$G$277:$P$326,A30offset,$E1161))*OFFSET($F$7,0,$E1161))-SUM($G1161:AR1161))*(OFFSET('PTRM input'!$G$477,0,$E1161-1)/A30taxstdlife))))</f>
        <v>0</v>
      </c>
      <c r="AT1161" s="251">
        <f ca="1">IF(A30taxstdlife="n/a","n/a",IF(A30taxstdlife="",0,IF(AT$3&gt;(A30stdlife+$E1161),((INDEX('PTRM input'!$G$385:$P$434,A30offset,$E1161)-INDEX('PTRM input'!$G$277:$P$326,A30offset,$E1161))*OFFSET($F$7,0,$E1161))-SUM($G1161:AS1161),(((INDEX('PTRM input'!$G$385:$P$434,A30offset,$E1161)-INDEX('PTRM input'!$G$277:$P$326,A30offset,$E1161))*OFFSET($F$7,0,$E1161))-SUM($G1161:AS1161))*(OFFSET('PTRM input'!$G$477,0,$E1161-1)/A30taxstdlife))))</f>
        <v>0</v>
      </c>
      <c r="AU1161" s="251">
        <f ca="1">IF(A30taxstdlife="n/a","n/a",IF(A30taxstdlife="",0,IF(AU$3&gt;(A30stdlife+$E1161),((INDEX('PTRM input'!$G$385:$P$434,A30offset,$E1161)-INDEX('PTRM input'!$G$277:$P$326,A30offset,$E1161))*OFFSET($F$7,0,$E1161))-SUM($G1161:AT1161),(((INDEX('PTRM input'!$G$385:$P$434,A30offset,$E1161)-INDEX('PTRM input'!$G$277:$P$326,A30offset,$E1161))*OFFSET($F$7,0,$E1161))-SUM($G1161:AT1161))*(OFFSET('PTRM input'!$G$477,0,$E1161-1)/A30taxstdlife))))</f>
        <v>0</v>
      </c>
      <c r="AV1161" s="251">
        <f ca="1">IF(A30taxstdlife="n/a","n/a",IF(A30taxstdlife="",0,IF(AV$3&gt;(A30stdlife+$E1161),((INDEX('PTRM input'!$G$385:$P$434,A30offset,$E1161)-INDEX('PTRM input'!$G$277:$P$326,A30offset,$E1161))*OFFSET($F$7,0,$E1161))-SUM($G1161:AU1161),(((INDEX('PTRM input'!$G$385:$P$434,A30offset,$E1161)-INDEX('PTRM input'!$G$277:$P$326,A30offset,$E1161))*OFFSET($F$7,0,$E1161))-SUM($G1161:AU1161))*(OFFSET('PTRM input'!$G$477,0,$E1161-1)/A30taxstdlife))))</f>
        <v>0</v>
      </c>
      <c r="AW1161" s="251">
        <f ca="1">IF(A30taxstdlife="n/a","n/a",IF(A30taxstdlife="",0,IF(AW$3&gt;(A30stdlife+$E1161),((INDEX('PTRM input'!$G$385:$P$434,A30offset,$E1161)-INDEX('PTRM input'!$G$277:$P$326,A30offset,$E1161))*OFFSET($F$7,0,$E1161))-SUM($G1161:AV1161),(((INDEX('PTRM input'!$G$385:$P$434,A30offset,$E1161)-INDEX('PTRM input'!$G$277:$P$326,A30offset,$E1161))*OFFSET($F$7,0,$E1161))-SUM($G1161:AV1161))*(OFFSET('PTRM input'!$G$477,0,$E1161-1)/A30taxstdlife))))</f>
        <v>0</v>
      </c>
      <c r="AX1161" s="251">
        <f ca="1">IF(A30taxstdlife="n/a","n/a",IF(A30taxstdlife="",0,IF(AX$3&gt;(A30stdlife+$E1161),((INDEX('PTRM input'!$G$385:$P$434,A30offset,$E1161)-INDEX('PTRM input'!$G$277:$P$326,A30offset,$E1161))*OFFSET($F$7,0,$E1161))-SUM($G1161:AW1161),(((INDEX('PTRM input'!$G$385:$P$434,A30offset,$E1161)-INDEX('PTRM input'!$G$277:$P$326,A30offset,$E1161))*OFFSET($F$7,0,$E1161))-SUM($G1161:AW1161))*(OFFSET('PTRM input'!$G$477,0,$E1161-1)/A30taxstdlife))))</f>
        <v>0</v>
      </c>
      <c r="AY1161" s="251">
        <f ca="1">IF(A30taxstdlife="n/a","n/a",IF(A30taxstdlife="",0,IF(AY$3&gt;(A30stdlife+$E1161),((INDEX('PTRM input'!$G$385:$P$434,A30offset,$E1161)-INDEX('PTRM input'!$G$277:$P$326,A30offset,$E1161))*OFFSET($F$7,0,$E1161))-SUM($G1161:AX1161),(((INDEX('PTRM input'!$G$385:$P$434,A30offset,$E1161)-INDEX('PTRM input'!$G$277:$P$326,A30offset,$E1161))*OFFSET($F$7,0,$E1161))-SUM($G1161:AX1161))*(OFFSET('PTRM input'!$G$477,0,$E1161-1)/A30taxstdlife))))</f>
        <v>0</v>
      </c>
      <c r="AZ1161" s="251">
        <f ca="1">IF(A30taxstdlife="n/a","n/a",IF(A30taxstdlife="",0,IF(AZ$3&gt;(A30stdlife+$E1161),((INDEX('PTRM input'!$G$385:$P$434,A30offset,$E1161)-INDEX('PTRM input'!$G$277:$P$326,A30offset,$E1161))*OFFSET($F$7,0,$E1161))-SUM($G1161:AY1161),(((INDEX('PTRM input'!$G$385:$P$434,A30offset,$E1161)-INDEX('PTRM input'!$G$277:$P$326,A30offset,$E1161))*OFFSET($F$7,0,$E1161))-SUM($G1161:AY1161))*(OFFSET('PTRM input'!$G$477,0,$E1161-1)/A30taxstdlife))))</f>
        <v>0</v>
      </c>
      <c r="BA1161" s="251">
        <f ca="1">IF(A30taxstdlife="n/a","n/a",IF(A30taxstdlife="",0,IF(BA$3&gt;(A30stdlife+$E1161),((INDEX('PTRM input'!$G$385:$P$434,A30offset,$E1161)-INDEX('PTRM input'!$G$277:$P$326,A30offset,$E1161))*OFFSET($F$7,0,$E1161))-SUM($G1161:AZ1161),(((INDEX('PTRM input'!$G$385:$P$434,A30offset,$E1161)-INDEX('PTRM input'!$G$277:$P$326,A30offset,$E1161))*OFFSET($F$7,0,$E1161))-SUM($G1161:AZ1161))*(OFFSET('PTRM input'!$G$477,0,$E1161-1)/A30taxstdlife))))</f>
        <v>0</v>
      </c>
      <c r="BB1161" s="251">
        <f ca="1">IF(A30taxstdlife="n/a","n/a",IF(A30taxstdlife="",0,IF(BB$3&gt;(A30stdlife+$E1161),((INDEX('PTRM input'!$G$385:$P$434,A30offset,$E1161)-INDEX('PTRM input'!$G$277:$P$326,A30offset,$E1161))*OFFSET($F$7,0,$E1161))-SUM($G1161:BA1161),(((INDEX('PTRM input'!$G$385:$P$434,A30offset,$E1161)-INDEX('PTRM input'!$G$277:$P$326,A30offset,$E1161))*OFFSET($F$7,0,$E1161))-SUM($G1161:BA1161))*(OFFSET('PTRM input'!$G$477,0,$E1161-1)/A30taxstdlife))))</f>
        <v>0</v>
      </c>
      <c r="BC1161" s="251">
        <f ca="1">IF(A30taxstdlife="n/a","n/a",IF(A30taxstdlife="",0,IF(BC$3&gt;(A30stdlife+$E1161),((INDEX('PTRM input'!$G$385:$P$434,A30offset,$E1161)-INDEX('PTRM input'!$G$277:$P$326,A30offset,$E1161))*OFFSET($F$7,0,$E1161))-SUM($G1161:BB1161),(((INDEX('PTRM input'!$G$385:$P$434,A30offset,$E1161)-INDEX('PTRM input'!$G$277:$P$326,A30offset,$E1161))*OFFSET($F$7,0,$E1161))-SUM($G1161:BB1161))*(OFFSET('PTRM input'!$G$477,0,$E1161-1)/A30taxstdlife))))</f>
        <v>0</v>
      </c>
      <c r="BD1161" s="251">
        <f ca="1">IF(A30taxstdlife="n/a","n/a",IF(A30taxstdlife="",0,IF(BD$3&gt;(A30stdlife+$E1161),((INDEX('PTRM input'!$G$385:$P$434,A30offset,$E1161)-INDEX('PTRM input'!$G$277:$P$326,A30offset,$E1161))*OFFSET($F$7,0,$E1161))-SUM($G1161:BC1161),(((INDEX('PTRM input'!$G$385:$P$434,A30offset,$E1161)-INDEX('PTRM input'!$G$277:$P$326,A30offset,$E1161))*OFFSET($F$7,0,$E1161))-SUM($G1161:BC1161))*(OFFSET('PTRM input'!$G$477,0,$E1161-1)/A30taxstdlife))))</f>
        <v>0</v>
      </c>
      <c r="BE1161" s="251">
        <f ca="1">IF(A30taxstdlife="n/a","n/a",IF(A30taxstdlife="",0,IF(BE$3&gt;(A30stdlife+$E1161),((INDEX('PTRM input'!$G$385:$P$434,A30offset,$E1161)-INDEX('PTRM input'!$G$277:$P$326,A30offset,$E1161))*OFFSET($F$7,0,$E1161))-SUM($G1161:BD1161),(((INDEX('PTRM input'!$G$385:$P$434,A30offset,$E1161)-INDEX('PTRM input'!$G$277:$P$326,A30offset,$E1161))*OFFSET($F$7,0,$E1161))-SUM($G1161:BD1161))*(OFFSET('PTRM input'!$G$477,0,$E1161-1)/A30taxstdlife))))</f>
        <v>0</v>
      </c>
      <c r="BF1161" s="251">
        <f ca="1">IF(A30taxstdlife="n/a","n/a",IF(A30taxstdlife="",0,IF(BF$3&gt;(A30stdlife+$E1161),((INDEX('PTRM input'!$G$385:$P$434,A30offset,$E1161)-INDEX('PTRM input'!$G$277:$P$326,A30offset,$E1161))*OFFSET($F$7,0,$E1161))-SUM($G1161:BE1161),(((INDEX('PTRM input'!$G$385:$P$434,A30offset,$E1161)-INDEX('PTRM input'!$G$277:$P$326,A30offset,$E1161))*OFFSET($F$7,0,$E1161))-SUM($G1161:BE1161))*(OFFSET('PTRM input'!$G$477,0,$E1161-1)/A30taxstdlife))))</f>
        <v>0</v>
      </c>
      <c r="BG1161" s="251">
        <f ca="1">IF(A30taxstdlife="n/a","n/a",IF(A30taxstdlife="",0,IF(BG$3&gt;(A30stdlife+$E1161),((INDEX('PTRM input'!$G$385:$P$434,A30offset,$E1161)-INDEX('PTRM input'!$G$277:$P$326,A30offset,$E1161))*OFFSET($F$7,0,$E1161))-SUM($G1161:BF1161),(((INDEX('PTRM input'!$G$385:$P$434,A30offset,$E1161)-INDEX('PTRM input'!$G$277:$P$326,A30offset,$E1161))*OFFSET($F$7,0,$E1161))-SUM($G1161:BF1161))*(OFFSET('PTRM input'!$G$477,0,$E1161-1)/A30taxstdlife))))</f>
        <v>0</v>
      </c>
      <c r="BH1161" s="251">
        <f ca="1">IF(A30taxstdlife="n/a","n/a",IF(A30taxstdlife="",0,IF(BH$3&gt;(A30stdlife+$E1161),((INDEX('PTRM input'!$G$385:$P$434,A30offset,$E1161)-INDEX('PTRM input'!$G$277:$P$326,A30offset,$E1161))*OFFSET($F$7,0,$E1161))-SUM($G1161:BG1161),(((INDEX('PTRM input'!$G$385:$P$434,A30offset,$E1161)-INDEX('PTRM input'!$G$277:$P$326,A30offset,$E1161))*OFFSET($F$7,0,$E1161))-SUM($G1161:BG1161))*(OFFSET('PTRM input'!$G$477,0,$E1161-1)/A30taxstdlife))))</f>
        <v>0</v>
      </c>
      <c r="BI1161" s="251">
        <f ca="1">IF(A30taxstdlife="n/a","n/a",IF(A30taxstdlife="",0,IF(BI$3&gt;(A30stdlife+$E1161),((INDEX('PTRM input'!$G$385:$P$434,A30offset,$E1161)-INDEX('PTRM input'!$G$277:$P$326,A30offset,$E1161))*OFFSET($F$7,0,$E1161))-SUM($G1161:BH1161),(((INDEX('PTRM input'!$G$385:$P$434,A30offset,$E1161)-INDEX('PTRM input'!$G$277:$P$326,A30offset,$E1161))*OFFSET($F$7,0,$E1161))-SUM($G1161:BH1161))*(OFFSET('PTRM input'!$G$477,0,$E1161-1)/A30taxstdlife))))</f>
        <v>0</v>
      </c>
      <c r="BJ1161" s="163"/>
      <c r="BK1161" s="116"/>
      <c r="BL1161" s="116"/>
      <c r="BM1161" s="116"/>
    </row>
    <row r="1162" spans="1:65" ht="12.75" hidden="1" customHeight="1" outlineLevel="2">
      <c r="A1162" s="366"/>
      <c r="B1162" s="19"/>
      <c r="C1162" s="18"/>
      <c r="D1162" s="760"/>
      <c r="E1162" s="86">
        <v>4</v>
      </c>
      <c r="F1162" s="356"/>
      <c r="G1162" s="434"/>
      <c r="H1162" s="435"/>
      <c r="I1162" s="435"/>
      <c r="J1162" s="619"/>
      <c r="K1162" s="251">
        <f ca="1">IF(A30taxstdlife="n/a","n/a",IF(A30taxstdlife="",0,IF(K$3&gt;(A30stdlife+$E1162),((INDEX('PTRM input'!$G$385:$P$434,A30offset,$E1162)-INDEX('PTRM input'!$G$277:$P$326,A30offset,$E1162))*OFFSET($F$7,0,$E1162))-SUM($G1162:J1162),(((INDEX('PTRM input'!$G$385:$P$434,A30offset,$E1162)-INDEX('PTRM input'!$G$277:$P$326,A30offset,$E1162))*OFFSET($F$7,0,$E1162))-SUM($G1162:J1162))*(OFFSET('PTRM input'!$G$477,0,$E1162-1)/A30taxstdlife))))</f>
        <v>0</v>
      </c>
      <c r="L1162" s="251">
        <f ca="1">IF(A30taxstdlife="n/a","n/a",IF(A30taxstdlife="",0,IF(L$3&gt;(A30stdlife+$E1162),((INDEX('PTRM input'!$G$385:$P$434,A30offset,$E1162)-INDEX('PTRM input'!$G$277:$P$326,A30offset,$E1162))*OFFSET($F$7,0,$E1162))-SUM($G1162:K1162),(((INDEX('PTRM input'!$G$385:$P$434,A30offset,$E1162)-INDEX('PTRM input'!$G$277:$P$326,A30offset,$E1162))*OFFSET($F$7,0,$E1162))-SUM($G1162:K1162))*(OFFSET('PTRM input'!$G$477,0,$E1162-1)/A30taxstdlife))))</f>
        <v>0</v>
      </c>
      <c r="M1162" s="251">
        <f ca="1">IF(A30taxstdlife="n/a","n/a",IF(A30taxstdlife="",0,IF(M$3&gt;(A30stdlife+$E1162),((INDEX('PTRM input'!$G$385:$P$434,A30offset,$E1162)-INDEX('PTRM input'!$G$277:$P$326,A30offset,$E1162))*OFFSET($F$7,0,$E1162))-SUM($G1162:L1162),(((INDEX('PTRM input'!$G$385:$P$434,A30offset,$E1162)-INDEX('PTRM input'!$G$277:$P$326,A30offset,$E1162))*OFFSET($F$7,0,$E1162))-SUM($G1162:L1162))*(OFFSET('PTRM input'!$G$477,0,$E1162-1)/A30taxstdlife))))</f>
        <v>0</v>
      </c>
      <c r="N1162" s="251">
        <f ca="1">IF(A30taxstdlife="n/a","n/a",IF(A30taxstdlife="",0,IF(N$3&gt;(A30stdlife+$E1162),((INDEX('PTRM input'!$G$385:$P$434,A30offset,$E1162)-INDEX('PTRM input'!$G$277:$P$326,A30offset,$E1162))*OFFSET($F$7,0,$E1162))-SUM($G1162:M1162),(((INDEX('PTRM input'!$G$385:$P$434,A30offset,$E1162)-INDEX('PTRM input'!$G$277:$P$326,A30offset,$E1162))*OFFSET($F$7,0,$E1162))-SUM($G1162:M1162))*(OFFSET('PTRM input'!$G$477,0,$E1162-1)/A30taxstdlife))))</f>
        <v>0</v>
      </c>
      <c r="O1162" s="251">
        <f ca="1">IF(A30taxstdlife="n/a","n/a",IF(A30taxstdlife="",0,IF(O$3&gt;(A30stdlife+$E1162),((INDEX('PTRM input'!$G$385:$P$434,A30offset,$E1162)-INDEX('PTRM input'!$G$277:$P$326,A30offset,$E1162))*OFFSET($F$7,0,$E1162))-SUM($G1162:N1162),(((INDEX('PTRM input'!$G$385:$P$434,A30offset,$E1162)-INDEX('PTRM input'!$G$277:$P$326,A30offset,$E1162))*OFFSET($F$7,0,$E1162))-SUM($G1162:N1162))*(OFFSET('PTRM input'!$G$477,0,$E1162-1)/A30taxstdlife))))</f>
        <v>0</v>
      </c>
      <c r="P1162" s="251">
        <f ca="1">IF(A30taxstdlife="n/a","n/a",IF(A30taxstdlife="",0,IF(P$3&gt;(A30stdlife+$E1162),((INDEX('PTRM input'!$G$385:$P$434,A30offset,$E1162)-INDEX('PTRM input'!$G$277:$P$326,A30offset,$E1162))*OFFSET($F$7,0,$E1162))-SUM($G1162:O1162),(((INDEX('PTRM input'!$G$385:$P$434,A30offset,$E1162)-INDEX('PTRM input'!$G$277:$P$326,A30offset,$E1162))*OFFSET($F$7,0,$E1162))-SUM($G1162:O1162))*(OFFSET('PTRM input'!$G$477,0,$E1162-1)/A30taxstdlife))))</f>
        <v>0</v>
      </c>
      <c r="Q1162" s="251">
        <f ca="1">IF(A30taxstdlife="n/a","n/a",IF(A30taxstdlife="",0,IF(Q$3&gt;(A30stdlife+$E1162),((INDEX('PTRM input'!$G$385:$P$434,A30offset,$E1162)-INDEX('PTRM input'!$G$277:$P$326,A30offset,$E1162))*OFFSET($F$7,0,$E1162))-SUM($G1162:P1162),(((INDEX('PTRM input'!$G$385:$P$434,A30offset,$E1162)-INDEX('PTRM input'!$G$277:$P$326,A30offset,$E1162))*OFFSET($F$7,0,$E1162))-SUM($G1162:P1162))*(OFFSET('PTRM input'!$G$477,0,$E1162-1)/A30taxstdlife))))</f>
        <v>0</v>
      </c>
      <c r="R1162" s="251">
        <f ca="1">IF(A30taxstdlife="n/a","n/a",IF(A30taxstdlife="",0,IF(R$3&gt;(A30stdlife+$E1162),((INDEX('PTRM input'!$G$385:$P$434,A30offset,$E1162)-INDEX('PTRM input'!$G$277:$P$326,A30offset,$E1162))*OFFSET($F$7,0,$E1162))-SUM($G1162:Q1162),(((INDEX('PTRM input'!$G$385:$P$434,A30offset,$E1162)-INDEX('PTRM input'!$G$277:$P$326,A30offset,$E1162))*OFFSET($F$7,0,$E1162))-SUM($G1162:Q1162))*(OFFSET('PTRM input'!$G$477,0,$E1162-1)/A30taxstdlife))))</f>
        <v>0</v>
      </c>
      <c r="S1162" s="251">
        <f ca="1">IF(A30taxstdlife="n/a","n/a",IF(A30taxstdlife="",0,IF(S$3&gt;(A30stdlife+$E1162),((INDEX('PTRM input'!$G$385:$P$434,A30offset,$E1162)-INDEX('PTRM input'!$G$277:$P$326,A30offset,$E1162))*OFFSET($F$7,0,$E1162))-SUM($G1162:R1162),(((INDEX('PTRM input'!$G$385:$P$434,A30offset,$E1162)-INDEX('PTRM input'!$G$277:$P$326,A30offset,$E1162))*OFFSET($F$7,0,$E1162))-SUM($G1162:R1162))*(OFFSET('PTRM input'!$G$477,0,$E1162-1)/A30taxstdlife))))</f>
        <v>0</v>
      </c>
      <c r="T1162" s="251">
        <f ca="1">IF(A30taxstdlife="n/a","n/a",IF(A30taxstdlife="",0,IF(T$3&gt;(A30stdlife+$E1162),((INDEX('PTRM input'!$G$385:$P$434,A30offset,$E1162)-INDEX('PTRM input'!$G$277:$P$326,A30offset,$E1162))*OFFSET($F$7,0,$E1162))-SUM($G1162:S1162),(((INDEX('PTRM input'!$G$385:$P$434,A30offset,$E1162)-INDEX('PTRM input'!$G$277:$P$326,A30offset,$E1162))*OFFSET($F$7,0,$E1162))-SUM($G1162:S1162))*(OFFSET('PTRM input'!$G$477,0,$E1162-1)/A30taxstdlife))))</f>
        <v>0</v>
      </c>
      <c r="U1162" s="251">
        <f ca="1">IF(A30taxstdlife="n/a","n/a",IF(A30taxstdlife="",0,IF(U$3&gt;(A30stdlife+$E1162),((INDEX('PTRM input'!$G$385:$P$434,A30offset,$E1162)-INDEX('PTRM input'!$G$277:$P$326,A30offset,$E1162))*OFFSET($F$7,0,$E1162))-SUM($G1162:T1162),(((INDEX('PTRM input'!$G$385:$P$434,A30offset,$E1162)-INDEX('PTRM input'!$G$277:$P$326,A30offset,$E1162))*OFFSET($F$7,0,$E1162))-SUM($G1162:T1162))*(OFFSET('PTRM input'!$G$477,0,$E1162-1)/A30taxstdlife))))</f>
        <v>0</v>
      </c>
      <c r="V1162" s="251">
        <f ca="1">IF(A30taxstdlife="n/a","n/a",IF(A30taxstdlife="",0,IF(V$3&gt;(A30stdlife+$E1162),((INDEX('PTRM input'!$G$385:$P$434,A30offset,$E1162)-INDEX('PTRM input'!$G$277:$P$326,A30offset,$E1162))*OFFSET($F$7,0,$E1162))-SUM($G1162:U1162),(((INDEX('PTRM input'!$G$385:$P$434,A30offset,$E1162)-INDEX('PTRM input'!$G$277:$P$326,A30offset,$E1162))*OFFSET($F$7,0,$E1162))-SUM($G1162:U1162))*(OFFSET('PTRM input'!$G$477,0,$E1162-1)/A30taxstdlife))))</f>
        <v>0</v>
      </c>
      <c r="W1162" s="251">
        <f ca="1">IF(A30taxstdlife="n/a","n/a",IF(A30taxstdlife="",0,IF(W$3&gt;(A30stdlife+$E1162),((INDEX('PTRM input'!$G$385:$P$434,A30offset,$E1162)-INDEX('PTRM input'!$G$277:$P$326,A30offset,$E1162))*OFFSET($F$7,0,$E1162))-SUM($G1162:V1162),(((INDEX('PTRM input'!$G$385:$P$434,A30offset,$E1162)-INDEX('PTRM input'!$G$277:$P$326,A30offset,$E1162))*OFFSET($F$7,0,$E1162))-SUM($G1162:V1162))*(OFFSET('PTRM input'!$G$477,0,$E1162-1)/A30taxstdlife))))</f>
        <v>0</v>
      </c>
      <c r="X1162" s="251">
        <f ca="1">IF(A30taxstdlife="n/a","n/a",IF(A30taxstdlife="",0,IF(X$3&gt;(A30stdlife+$E1162),((INDEX('PTRM input'!$G$385:$P$434,A30offset,$E1162)-INDEX('PTRM input'!$G$277:$P$326,A30offset,$E1162))*OFFSET($F$7,0,$E1162))-SUM($G1162:W1162),(((INDEX('PTRM input'!$G$385:$P$434,A30offset,$E1162)-INDEX('PTRM input'!$G$277:$P$326,A30offset,$E1162))*OFFSET($F$7,0,$E1162))-SUM($G1162:W1162))*(OFFSET('PTRM input'!$G$477,0,$E1162-1)/A30taxstdlife))))</f>
        <v>0</v>
      </c>
      <c r="Y1162" s="251">
        <f ca="1">IF(A30taxstdlife="n/a","n/a",IF(A30taxstdlife="",0,IF(Y$3&gt;(A30stdlife+$E1162),((INDEX('PTRM input'!$G$385:$P$434,A30offset,$E1162)-INDEX('PTRM input'!$G$277:$P$326,A30offset,$E1162))*OFFSET($F$7,0,$E1162))-SUM($G1162:X1162),(((INDEX('PTRM input'!$G$385:$P$434,A30offset,$E1162)-INDEX('PTRM input'!$G$277:$P$326,A30offset,$E1162))*OFFSET($F$7,0,$E1162))-SUM($G1162:X1162))*(OFFSET('PTRM input'!$G$477,0,$E1162-1)/A30taxstdlife))))</f>
        <v>0</v>
      </c>
      <c r="Z1162" s="251">
        <f ca="1">IF(A30taxstdlife="n/a","n/a",IF(A30taxstdlife="",0,IF(Z$3&gt;(A30stdlife+$E1162),((INDEX('PTRM input'!$G$385:$P$434,A30offset,$E1162)-INDEX('PTRM input'!$G$277:$P$326,A30offset,$E1162))*OFFSET($F$7,0,$E1162))-SUM($G1162:Y1162),(((INDEX('PTRM input'!$G$385:$P$434,A30offset,$E1162)-INDEX('PTRM input'!$G$277:$P$326,A30offset,$E1162))*OFFSET($F$7,0,$E1162))-SUM($G1162:Y1162))*(OFFSET('PTRM input'!$G$477,0,$E1162-1)/A30taxstdlife))))</f>
        <v>0</v>
      </c>
      <c r="AA1162" s="251">
        <f ca="1">IF(A30taxstdlife="n/a","n/a",IF(A30taxstdlife="",0,IF(AA$3&gt;(A30stdlife+$E1162),((INDEX('PTRM input'!$G$385:$P$434,A30offset,$E1162)-INDEX('PTRM input'!$G$277:$P$326,A30offset,$E1162))*OFFSET($F$7,0,$E1162))-SUM($G1162:Z1162),(((INDEX('PTRM input'!$G$385:$P$434,A30offset,$E1162)-INDEX('PTRM input'!$G$277:$P$326,A30offset,$E1162))*OFFSET($F$7,0,$E1162))-SUM($G1162:Z1162))*(OFFSET('PTRM input'!$G$477,0,$E1162-1)/A30taxstdlife))))</f>
        <v>0</v>
      </c>
      <c r="AB1162" s="251">
        <f ca="1">IF(A30taxstdlife="n/a","n/a",IF(A30taxstdlife="",0,IF(AB$3&gt;(A30stdlife+$E1162),((INDEX('PTRM input'!$G$385:$P$434,A30offset,$E1162)-INDEX('PTRM input'!$G$277:$P$326,A30offset,$E1162))*OFFSET($F$7,0,$E1162))-SUM($G1162:AA1162),(((INDEX('PTRM input'!$G$385:$P$434,A30offset,$E1162)-INDEX('PTRM input'!$G$277:$P$326,A30offset,$E1162))*OFFSET($F$7,0,$E1162))-SUM($G1162:AA1162))*(OFFSET('PTRM input'!$G$477,0,$E1162-1)/A30taxstdlife))))</f>
        <v>0</v>
      </c>
      <c r="AC1162" s="251">
        <f ca="1">IF(A30taxstdlife="n/a","n/a",IF(A30taxstdlife="",0,IF(AC$3&gt;(A30stdlife+$E1162),((INDEX('PTRM input'!$G$385:$P$434,A30offset,$E1162)-INDEX('PTRM input'!$G$277:$P$326,A30offset,$E1162))*OFFSET($F$7,0,$E1162))-SUM($G1162:AB1162),(((INDEX('PTRM input'!$G$385:$P$434,A30offset,$E1162)-INDEX('PTRM input'!$G$277:$P$326,A30offset,$E1162))*OFFSET($F$7,0,$E1162))-SUM($G1162:AB1162))*(OFFSET('PTRM input'!$G$477,0,$E1162-1)/A30taxstdlife))))</f>
        <v>0</v>
      </c>
      <c r="AD1162" s="251">
        <f ca="1">IF(A30taxstdlife="n/a","n/a",IF(A30taxstdlife="",0,IF(AD$3&gt;(A30stdlife+$E1162),((INDEX('PTRM input'!$G$385:$P$434,A30offset,$E1162)-INDEX('PTRM input'!$G$277:$P$326,A30offset,$E1162))*OFFSET($F$7,0,$E1162))-SUM($G1162:AC1162),(((INDEX('PTRM input'!$G$385:$P$434,A30offset,$E1162)-INDEX('PTRM input'!$G$277:$P$326,A30offset,$E1162))*OFFSET($F$7,0,$E1162))-SUM($G1162:AC1162))*(OFFSET('PTRM input'!$G$477,0,$E1162-1)/A30taxstdlife))))</f>
        <v>0</v>
      </c>
      <c r="AE1162" s="251">
        <f ca="1">IF(A30taxstdlife="n/a","n/a",IF(A30taxstdlife="",0,IF(AE$3&gt;(A30stdlife+$E1162),((INDEX('PTRM input'!$G$385:$P$434,A30offset,$E1162)-INDEX('PTRM input'!$G$277:$P$326,A30offset,$E1162))*OFFSET($F$7,0,$E1162))-SUM($G1162:AD1162),(((INDEX('PTRM input'!$G$385:$P$434,A30offset,$E1162)-INDEX('PTRM input'!$G$277:$P$326,A30offset,$E1162))*OFFSET($F$7,0,$E1162))-SUM($G1162:AD1162))*(OFFSET('PTRM input'!$G$477,0,$E1162-1)/A30taxstdlife))))</f>
        <v>0</v>
      </c>
      <c r="AF1162" s="251">
        <f ca="1">IF(A30taxstdlife="n/a","n/a",IF(A30taxstdlife="",0,IF(AF$3&gt;(A30stdlife+$E1162),((INDEX('PTRM input'!$G$385:$P$434,A30offset,$E1162)-INDEX('PTRM input'!$G$277:$P$326,A30offset,$E1162))*OFFSET($F$7,0,$E1162))-SUM($G1162:AE1162),(((INDEX('PTRM input'!$G$385:$P$434,A30offset,$E1162)-INDEX('PTRM input'!$G$277:$P$326,A30offset,$E1162))*OFFSET($F$7,0,$E1162))-SUM($G1162:AE1162))*(OFFSET('PTRM input'!$G$477,0,$E1162-1)/A30taxstdlife))))</f>
        <v>0</v>
      </c>
      <c r="AG1162" s="251">
        <f ca="1">IF(A30taxstdlife="n/a","n/a",IF(A30taxstdlife="",0,IF(AG$3&gt;(A30stdlife+$E1162),((INDEX('PTRM input'!$G$385:$P$434,A30offset,$E1162)-INDEX('PTRM input'!$G$277:$P$326,A30offset,$E1162))*OFFSET($F$7,0,$E1162))-SUM($G1162:AF1162),(((INDEX('PTRM input'!$G$385:$P$434,A30offset,$E1162)-INDEX('PTRM input'!$G$277:$P$326,A30offset,$E1162))*OFFSET($F$7,0,$E1162))-SUM($G1162:AF1162))*(OFFSET('PTRM input'!$G$477,0,$E1162-1)/A30taxstdlife))))</f>
        <v>0</v>
      </c>
      <c r="AH1162" s="251">
        <f ca="1">IF(A30taxstdlife="n/a","n/a",IF(A30taxstdlife="",0,IF(AH$3&gt;(A30stdlife+$E1162),((INDEX('PTRM input'!$G$385:$P$434,A30offset,$E1162)-INDEX('PTRM input'!$G$277:$P$326,A30offset,$E1162))*OFFSET($F$7,0,$E1162))-SUM($G1162:AG1162),(((INDEX('PTRM input'!$G$385:$P$434,A30offset,$E1162)-INDEX('PTRM input'!$G$277:$P$326,A30offset,$E1162))*OFFSET($F$7,0,$E1162))-SUM($G1162:AG1162))*(OFFSET('PTRM input'!$G$477,0,$E1162-1)/A30taxstdlife))))</f>
        <v>0</v>
      </c>
      <c r="AI1162" s="251">
        <f ca="1">IF(A30taxstdlife="n/a","n/a",IF(A30taxstdlife="",0,IF(AI$3&gt;(A30stdlife+$E1162),((INDEX('PTRM input'!$G$385:$P$434,A30offset,$E1162)-INDEX('PTRM input'!$G$277:$P$326,A30offset,$E1162))*OFFSET($F$7,0,$E1162))-SUM($G1162:AH1162),(((INDEX('PTRM input'!$G$385:$P$434,A30offset,$E1162)-INDEX('PTRM input'!$G$277:$P$326,A30offset,$E1162))*OFFSET($F$7,0,$E1162))-SUM($G1162:AH1162))*(OFFSET('PTRM input'!$G$477,0,$E1162-1)/A30taxstdlife))))</f>
        <v>0</v>
      </c>
      <c r="AJ1162" s="251">
        <f ca="1">IF(A30taxstdlife="n/a","n/a",IF(A30taxstdlife="",0,IF(AJ$3&gt;(A30stdlife+$E1162),((INDEX('PTRM input'!$G$385:$P$434,A30offset,$E1162)-INDEX('PTRM input'!$G$277:$P$326,A30offset,$E1162))*OFFSET($F$7,0,$E1162))-SUM($G1162:AI1162),(((INDEX('PTRM input'!$G$385:$P$434,A30offset,$E1162)-INDEX('PTRM input'!$G$277:$P$326,A30offset,$E1162))*OFFSET($F$7,0,$E1162))-SUM($G1162:AI1162))*(OFFSET('PTRM input'!$G$477,0,$E1162-1)/A30taxstdlife))))</f>
        <v>0</v>
      </c>
      <c r="AK1162" s="251">
        <f ca="1">IF(A30taxstdlife="n/a","n/a",IF(A30taxstdlife="",0,IF(AK$3&gt;(A30stdlife+$E1162),((INDEX('PTRM input'!$G$385:$P$434,A30offset,$E1162)-INDEX('PTRM input'!$G$277:$P$326,A30offset,$E1162))*OFFSET($F$7,0,$E1162))-SUM($G1162:AJ1162),(((INDEX('PTRM input'!$G$385:$P$434,A30offset,$E1162)-INDEX('PTRM input'!$G$277:$P$326,A30offset,$E1162))*OFFSET($F$7,0,$E1162))-SUM($G1162:AJ1162))*(OFFSET('PTRM input'!$G$477,0,$E1162-1)/A30taxstdlife))))</f>
        <v>0</v>
      </c>
      <c r="AL1162" s="251">
        <f ca="1">IF(A30taxstdlife="n/a","n/a",IF(A30taxstdlife="",0,IF(AL$3&gt;(A30stdlife+$E1162),((INDEX('PTRM input'!$G$385:$P$434,A30offset,$E1162)-INDEX('PTRM input'!$G$277:$P$326,A30offset,$E1162))*OFFSET($F$7,0,$E1162))-SUM($G1162:AK1162),(((INDEX('PTRM input'!$G$385:$P$434,A30offset,$E1162)-INDEX('PTRM input'!$G$277:$P$326,A30offset,$E1162))*OFFSET($F$7,0,$E1162))-SUM($G1162:AK1162))*(OFFSET('PTRM input'!$G$477,0,$E1162-1)/A30taxstdlife))))</f>
        <v>0</v>
      </c>
      <c r="AM1162" s="251">
        <f ca="1">IF(A30taxstdlife="n/a","n/a",IF(A30taxstdlife="",0,IF(AM$3&gt;(A30stdlife+$E1162),((INDEX('PTRM input'!$G$385:$P$434,A30offset,$E1162)-INDEX('PTRM input'!$G$277:$P$326,A30offset,$E1162))*OFFSET($F$7,0,$E1162))-SUM($G1162:AL1162),(((INDEX('PTRM input'!$G$385:$P$434,A30offset,$E1162)-INDEX('PTRM input'!$G$277:$P$326,A30offset,$E1162))*OFFSET($F$7,0,$E1162))-SUM($G1162:AL1162))*(OFFSET('PTRM input'!$G$477,0,$E1162-1)/A30taxstdlife))))</f>
        <v>0</v>
      </c>
      <c r="AN1162" s="251">
        <f ca="1">IF(A30taxstdlife="n/a","n/a",IF(A30taxstdlife="",0,IF(AN$3&gt;(A30stdlife+$E1162),((INDEX('PTRM input'!$G$385:$P$434,A30offset,$E1162)-INDEX('PTRM input'!$G$277:$P$326,A30offset,$E1162))*OFFSET($F$7,0,$E1162))-SUM($G1162:AM1162),(((INDEX('PTRM input'!$G$385:$P$434,A30offset,$E1162)-INDEX('PTRM input'!$G$277:$P$326,A30offset,$E1162))*OFFSET($F$7,0,$E1162))-SUM($G1162:AM1162))*(OFFSET('PTRM input'!$G$477,0,$E1162-1)/A30taxstdlife))))</f>
        <v>0</v>
      </c>
      <c r="AO1162" s="251">
        <f ca="1">IF(A30taxstdlife="n/a","n/a",IF(A30taxstdlife="",0,IF(AO$3&gt;(A30stdlife+$E1162),((INDEX('PTRM input'!$G$385:$P$434,A30offset,$E1162)-INDEX('PTRM input'!$G$277:$P$326,A30offset,$E1162))*OFFSET($F$7,0,$E1162))-SUM($G1162:AN1162),(((INDEX('PTRM input'!$G$385:$P$434,A30offset,$E1162)-INDEX('PTRM input'!$G$277:$P$326,A30offset,$E1162))*OFFSET($F$7,0,$E1162))-SUM($G1162:AN1162))*(OFFSET('PTRM input'!$G$477,0,$E1162-1)/A30taxstdlife))))</f>
        <v>0</v>
      </c>
      <c r="AP1162" s="251">
        <f ca="1">IF(A30taxstdlife="n/a","n/a",IF(A30taxstdlife="",0,IF(AP$3&gt;(A30stdlife+$E1162),((INDEX('PTRM input'!$G$385:$P$434,A30offset,$E1162)-INDEX('PTRM input'!$G$277:$P$326,A30offset,$E1162))*OFFSET($F$7,0,$E1162))-SUM($G1162:AO1162),(((INDEX('PTRM input'!$G$385:$P$434,A30offset,$E1162)-INDEX('PTRM input'!$G$277:$P$326,A30offset,$E1162))*OFFSET($F$7,0,$E1162))-SUM($G1162:AO1162))*(OFFSET('PTRM input'!$G$477,0,$E1162-1)/A30taxstdlife))))</f>
        <v>0</v>
      </c>
      <c r="AQ1162" s="251">
        <f ca="1">IF(A30taxstdlife="n/a","n/a",IF(A30taxstdlife="",0,IF(AQ$3&gt;(A30stdlife+$E1162),((INDEX('PTRM input'!$G$385:$P$434,A30offset,$E1162)-INDEX('PTRM input'!$G$277:$P$326,A30offset,$E1162))*OFFSET($F$7,0,$E1162))-SUM($G1162:AP1162),(((INDEX('PTRM input'!$G$385:$P$434,A30offset,$E1162)-INDEX('PTRM input'!$G$277:$P$326,A30offset,$E1162))*OFFSET($F$7,0,$E1162))-SUM($G1162:AP1162))*(OFFSET('PTRM input'!$G$477,0,$E1162-1)/A30taxstdlife))))</f>
        <v>0</v>
      </c>
      <c r="AR1162" s="251">
        <f ca="1">IF(A30taxstdlife="n/a","n/a",IF(A30taxstdlife="",0,IF(AR$3&gt;(A30stdlife+$E1162),((INDEX('PTRM input'!$G$385:$P$434,A30offset,$E1162)-INDEX('PTRM input'!$G$277:$P$326,A30offset,$E1162))*OFFSET($F$7,0,$E1162))-SUM($G1162:AQ1162),(((INDEX('PTRM input'!$G$385:$P$434,A30offset,$E1162)-INDEX('PTRM input'!$G$277:$P$326,A30offset,$E1162))*OFFSET($F$7,0,$E1162))-SUM($G1162:AQ1162))*(OFFSET('PTRM input'!$G$477,0,$E1162-1)/A30taxstdlife))))</f>
        <v>0</v>
      </c>
      <c r="AS1162" s="251">
        <f ca="1">IF(A30taxstdlife="n/a","n/a",IF(A30taxstdlife="",0,IF(AS$3&gt;(A30stdlife+$E1162),((INDEX('PTRM input'!$G$385:$P$434,A30offset,$E1162)-INDEX('PTRM input'!$G$277:$P$326,A30offset,$E1162))*OFFSET($F$7,0,$E1162))-SUM($G1162:AR1162),(((INDEX('PTRM input'!$G$385:$P$434,A30offset,$E1162)-INDEX('PTRM input'!$G$277:$P$326,A30offset,$E1162))*OFFSET($F$7,0,$E1162))-SUM($G1162:AR1162))*(OFFSET('PTRM input'!$G$477,0,$E1162-1)/A30taxstdlife))))</f>
        <v>0</v>
      </c>
      <c r="AT1162" s="251">
        <f ca="1">IF(A30taxstdlife="n/a","n/a",IF(A30taxstdlife="",0,IF(AT$3&gt;(A30stdlife+$E1162),((INDEX('PTRM input'!$G$385:$P$434,A30offset,$E1162)-INDEX('PTRM input'!$G$277:$P$326,A30offset,$E1162))*OFFSET($F$7,0,$E1162))-SUM($G1162:AS1162),(((INDEX('PTRM input'!$G$385:$P$434,A30offset,$E1162)-INDEX('PTRM input'!$G$277:$P$326,A30offset,$E1162))*OFFSET($F$7,0,$E1162))-SUM($G1162:AS1162))*(OFFSET('PTRM input'!$G$477,0,$E1162-1)/A30taxstdlife))))</f>
        <v>0</v>
      </c>
      <c r="AU1162" s="251">
        <f ca="1">IF(A30taxstdlife="n/a","n/a",IF(A30taxstdlife="",0,IF(AU$3&gt;(A30stdlife+$E1162),((INDEX('PTRM input'!$G$385:$P$434,A30offset,$E1162)-INDEX('PTRM input'!$G$277:$P$326,A30offset,$E1162))*OFFSET($F$7,0,$E1162))-SUM($G1162:AT1162),(((INDEX('PTRM input'!$G$385:$P$434,A30offset,$E1162)-INDEX('PTRM input'!$G$277:$P$326,A30offset,$E1162))*OFFSET($F$7,0,$E1162))-SUM($G1162:AT1162))*(OFFSET('PTRM input'!$G$477,0,$E1162-1)/A30taxstdlife))))</f>
        <v>0</v>
      </c>
      <c r="AV1162" s="251">
        <f ca="1">IF(A30taxstdlife="n/a","n/a",IF(A30taxstdlife="",0,IF(AV$3&gt;(A30stdlife+$E1162),((INDEX('PTRM input'!$G$385:$P$434,A30offset,$E1162)-INDEX('PTRM input'!$G$277:$P$326,A30offset,$E1162))*OFFSET($F$7,0,$E1162))-SUM($G1162:AU1162),(((INDEX('PTRM input'!$G$385:$P$434,A30offset,$E1162)-INDEX('PTRM input'!$G$277:$P$326,A30offset,$E1162))*OFFSET($F$7,0,$E1162))-SUM($G1162:AU1162))*(OFFSET('PTRM input'!$G$477,0,$E1162-1)/A30taxstdlife))))</f>
        <v>0</v>
      </c>
      <c r="AW1162" s="251">
        <f ca="1">IF(A30taxstdlife="n/a","n/a",IF(A30taxstdlife="",0,IF(AW$3&gt;(A30stdlife+$E1162),((INDEX('PTRM input'!$G$385:$P$434,A30offset,$E1162)-INDEX('PTRM input'!$G$277:$P$326,A30offset,$E1162))*OFFSET($F$7,0,$E1162))-SUM($G1162:AV1162),(((INDEX('PTRM input'!$G$385:$P$434,A30offset,$E1162)-INDEX('PTRM input'!$G$277:$P$326,A30offset,$E1162))*OFFSET($F$7,0,$E1162))-SUM($G1162:AV1162))*(OFFSET('PTRM input'!$G$477,0,$E1162-1)/A30taxstdlife))))</f>
        <v>0</v>
      </c>
      <c r="AX1162" s="251">
        <f ca="1">IF(A30taxstdlife="n/a","n/a",IF(A30taxstdlife="",0,IF(AX$3&gt;(A30stdlife+$E1162),((INDEX('PTRM input'!$G$385:$P$434,A30offset,$E1162)-INDEX('PTRM input'!$G$277:$P$326,A30offset,$E1162))*OFFSET($F$7,0,$E1162))-SUM($G1162:AW1162),(((INDEX('PTRM input'!$G$385:$P$434,A30offset,$E1162)-INDEX('PTRM input'!$G$277:$P$326,A30offset,$E1162))*OFFSET($F$7,0,$E1162))-SUM($G1162:AW1162))*(OFFSET('PTRM input'!$G$477,0,$E1162-1)/A30taxstdlife))))</f>
        <v>0</v>
      </c>
      <c r="AY1162" s="251">
        <f ca="1">IF(A30taxstdlife="n/a","n/a",IF(A30taxstdlife="",0,IF(AY$3&gt;(A30stdlife+$E1162),((INDEX('PTRM input'!$G$385:$P$434,A30offset,$E1162)-INDEX('PTRM input'!$G$277:$P$326,A30offset,$E1162))*OFFSET($F$7,0,$E1162))-SUM($G1162:AX1162),(((INDEX('PTRM input'!$G$385:$P$434,A30offset,$E1162)-INDEX('PTRM input'!$G$277:$P$326,A30offset,$E1162))*OFFSET($F$7,0,$E1162))-SUM($G1162:AX1162))*(OFFSET('PTRM input'!$G$477,0,$E1162-1)/A30taxstdlife))))</f>
        <v>0</v>
      </c>
      <c r="AZ1162" s="251">
        <f ca="1">IF(A30taxstdlife="n/a","n/a",IF(A30taxstdlife="",0,IF(AZ$3&gt;(A30stdlife+$E1162),((INDEX('PTRM input'!$G$385:$P$434,A30offset,$E1162)-INDEX('PTRM input'!$G$277:$P$326,A30offset,$E1162))*OFFSET($F$7,0,$E1162))-SUM($G1162:AY1162),(((INDEX('PTRM input'!$G$385:$P$434,A30offset,$E1162)-INDEX('PTRM input'!$G$277:$P$326,A30offset,$E1162))*OFFSET($F$7,0,$E1162))-SUM($G1162:AY1162))*(OFFSET('PTRM input'!$G$477,0,$E1162-1)/A30taxstdlife))))</f>
        <v>0</v>
      </c>
      <c r="BA1162" s="251">
        <f ca="1">IF(A30taxstdlife="n/a","n/a",IF(A30taxstdlife="",0,IF(BA$3&gt;(A30stdlife+$E1162),((INDEX('PTRM input'!$G$385:$P$434,A30offset,$E1162)-INDEX('PTRM input'!$G$277:$P$326,A30offset,$E1162))*OFFSET($F$7,0,$E1162))-SUM($G1162:AZ1162),(((INDEX('PTRM input'!$G$385:$P$434,A30offset,$E1162)-INDEX('PTRM input'!$G$277:$P$326,A30offset,$E1162))*OFFSET($F$7,0,$E1162))-SUM($G1162:AZ1162))*(OFFSET('PTRM input'!$G$477,0,$E1162-1)/A30taxstdlife))))</f>
        <v>0</v>
      </c>
      <c r="BB1162" s="251">
        <f ca="1">IF(A30taxstdlife="n/a","n/a",IF(A30taxstdlife="",0,IF(BB$3&gt;(A30stdlife+$E1162),((INDEX('PTRM input'!$G$385:$P$434,A30offset,$E1162)-INDEX('PTRM input'!$G$277:$P$326,A30offset,$E1162))*OFFSET($F$7,0,$E1162))-SUM($G1162:BA1162),(((INDEX('PTRM input'!$G$385:$P$434,A30offset,$E1162)-INDEX('PTRM input'!$G$277:$P$326,A30offset,$E1162))*OFFSET($F$7,0,$E1162))-SUM($G1162:BA1162))*(OFFSET('PTRM input'!$G$477,0,$E1162-1)/A30taxstdlife))))</f>
        <v>0</v>
      </c>
      <c r="BC1162" s="251">
        <f ca="1">IF(A30taxstdlife="n/a","n/a",IF(A30taxstdlife="",0,IF(BC$3&gt;(A30stdlife+$E1162),((INDEX('PTRM input'!$G$385:$P$434,A30offset,$E1162)-INDEX('PTRM input'!$G$277:$P$326,A30offset,$E1162))*OFFSET($F$7,0,$E1162))-SUM($G1162:BB1162),(((INDEX('PTRM input'!$G$385:$P$434,A30offset,$E1162)-INDEX('PTRM input'!$G$277:$P$326,A30offset,$E1162))*OFFSET($F$7,0,$E1162))-SUM($G1162:BB1162))*(OFFSET('PTRM input'!$G$477,0,$E1162-1)/A30taxstdlife))))</f>
        <v>0</v>
      </c>
      <c r="BD1162" s="251">
        <f ca="1">IF(A30taxstdlife="n/a","n/a",IF(A30taxstdlife="",0,IF(BD$3&gt;(A30stdlife+$E1162),((INDEX('PTRM input'!$G$385:$P$434,A30offset,$E1162)-INDEX('PTRM input'!$G$277:$P$326,A30offset,$E1162))*OFFSET($F$7,0,$E1162))-SUM($G1162:BC1162),(((INDEX('PTRM input'!$G$385:$P$434,A30offset,$E1162)-INDEX('PTRM input'!$G$277:$P$326,A30offset,$E1162))*OFFSET($F$7,0,$E1162))-SUM($G1162:BC1162))*(OFFSET('PTRM input'!$G$477,0,$E1162-1)/A30taxstdlife))))</f>
        <v>0</v>
      </c>
      <c r="BE1162" s="251">
        <f ca="1">IF(A30taxstdlife="n/a","n/a",IF(A30taxstdlife="",0,IF(BE$3&gt;(A30stdlife+$E1162),((INDEX('PTRM input'!$G$385:$P$434,A30offset,$E1162)-INDEX('PTRM input'!$G$277:$P$326,A30offset,$E1162))*OFFSET($F$7,0,$E1162))-SUM($G1162:BD1162),(((INDEX('PTRM input'!$G$385:$P$434,A30offset,$E1162)-INDEX('PTRM input'!$G$277:$P$326,A30offset,$E1162))*OFFSET($F$7,0,$E1162))-SUM($G1162:BD1162))*(OFFSET('PTRM input'!$G$477,0,$E1162-1)/A30taxstdlife))))</f>
        <v>0</v>
      </c>
      <c r="BF1162" s="251">
        <f ca="1">IF(A30taxstdlife="n/a","n/a",IF(A30taxstdlife="",0,IF(BF$3&gt;(A30stdlife+$E1162),((INDEX('PTRM input'!$G$385:$P$434,A30offset,$E1162)-INDEX('PTRM input'!$G$277:$P$326,A30offset,$E1162))*OFFSET($F$7,0,$E1162))-SUM($G1162:BE1162),(((INDEX('PTRM input'!$G$385:$P$434,A30offset,$E1162)-INDEX('PTRM input'!$G$277:$P$326,A30offset,$E1162))*OFFSET($F$7,0,$E1162))-SUM($G1162:BE1162))*(OFFSET('PTRM input'!$G$477,0,$E1162-1)/A30taxstdlife))))</f>
        <v>0</v>
      </c>
      <c r="BG1162" s="251">
        <f ca="1">IF(A30taxstdlife="n/a","n/a",IF(A30taxstdlife="",0,IF(BG$3&gt;(A30stdlife+$E1162),((INDEX('PTRM input'!$G$385:$P$434,A30offset,$E1162)-INDEX('PTRM input'!$G$277:$P$326,A30offset,$E1162))*OFFSET($F$7,0,$E1162))-SUM($G1162:BF1162),(((INDEX('PTRM input'!$G$385:$P$434,A30offset,$E1162)-INDEX('PTRM input'!$G$277:$P$326,A30offset,$E1162))*OFFSET($F$7,0,$E1162))-SUM($G1162:BF1162))*(OFFSET('PTRM input'!$G$477,0,$E1162-1)/A30taxstdlife))))</f>
        <v>0</v>
      </c>
      <c r="BH1162" s="251">
        <f ca="1">IF(A30taxstdlife="n/a","n/a",IF(A30taxstdlife="",0,IF(BH$3&gt;(A30stdlife+$E1162),((INDEX('PTRM input'!$G$385:$P$434,A30offset,$E1162)-INDEX('PTRM input'!$G$277:$P$326,A30offset,$E1162))*OFFSET($F$7,0,$E1162))-SUM($G1162:BG1162),(((INDEX('PTRM input'!$G$385:$P$434,A30offset,$E1162)-INDEX('PTRM input'!$G$277:$P$326,A30offset,$E1162))*OFFSET($F$7,0,$E1162))-SUM($G1162:BG1162))*(OFFSET('PTRM input'!$G$477,0,$E1162-1)/A30taxstdlife))))</f>
        <v>0</v>
      </c>
      <c r="BI1162" s="251">
        <f ca="1">IF(A30taxstdlife="n/a","n/a",IF(A30taxstdlife="",0,IF(BI$3&gt;(A30stdlife+$E1162),((INDEX('PTRM input'!$G$385:$P$434,A30offset,$E1162)-INDEX('PTRM input'!$G$277:$P$326,A30offset,$E1162))*OFFSET($F$7,0,$E1162))-SUM($G1162:BH1162),(((INDEX('PTRM input'!$G$385:$P$434,A30offset,$E1162)-INDEX('PTRM input'!$G$277:$P$326,A30offset,$E1162))*OFFSET($F$7,0,$E1162))-SUM($G1162:BH1162))*(OFFSET('PTRM input'!$G$477,0,$E1162-1)/A30taxstdlife))))</f>
        <v>0</v>
      </c>
      <c r="BJ1162" s="116"/>
      <c r="BK1162" s="116"/>
      <c r="BL1162" s="116"/>
      <c r="BM1162" s="116"/>
    </row>
    <row r="1163" spans="1:65" ht="12.75" hidden="1" customHeight="1" outlineLevel="2">
      <c r="A1163" s="366"/>
      <c r="B1163" s="19"/>
      <c r="C1163" s="18"/>
      <c r="D1163" s="760"/>
      <c r="E1163" s="86">
        <v>5</v>
      </c>
      <c r="F1163" s="356"/>
      <c r="G1163" s="434"/>
      <c r="H1163" s="435"/>
      <c r="I1163" s="435"/>
      <c r="J1163" s="435"/>
      <c r="K1163" s="619"/>
      <c r="L1163" s="251">
        <f ca="1">IF(A30taxstdlife="n/a","n/a",IF(A30taxstdlife="",0,IF(L$3&gt;(A30stdlife+$E1163),((INDEX('PTRM input'!$G$385:$P$434,A30offset,$E1163)-INDEX('PTRM input'!$G$277:$P$326,A30offset,$E1163))*OFFSET($F$7,0,$E1163))-SUM($G1163:K1163),(((INDEX('PTRM input'!$G$385:$P$434,A30offset,$E1163)-INDEX('PTRM input'!$G$277:$P$326,A30offset,$E1163))*OFFSET($F$7,0,$E1163))-SUM($G1163:K1163))*(OFFSET('PTRM input'!$G$477,0,$E1163-1)/A30taxstdlife))))</f>
        <v>0</v>
      </c>
      <c r="M1163" s="251">
        <f ca="1">IF(A30taxstdlife="n/a","n/a",IF(A30taxstdlife="",0,IF(M$3&gt;(A30stdlife+$E1163),((INDEX('PTRM input'!$G$385:$P$434,A30offset,$E1163)-INDEX('PTRM input'!$G$277:$P$326,A30offset,$E1163))*OFFSET($F$7,0,$E1163))-SUM($G1163:L1163),(((INDEX('PTRM input'!$G$385:$P$434,A30offset,$E1163)-INDEX('PTRM input'!$G$277:$P$326,A30offset,$E1163))*OFFSET($F$7,0,$E1163))-SUM($G1163:L1163))*(OFFSET('PTRM input'!$G$477,0,$E1163-1)/A30taxstdlife))))</f>
        <v>0</v>
      </c>
      <c r="N1163" s="251">
        <f ca="1">IF(A30taxstdlife="n/a","n/a",IF(A30taxstdlife="",0,IF(N$3&gt;(A30stdlife+$E1163),((INDEX('PTRM input'!$G$385:$P$434,A30offset,$E1163)-INDEX('PTRM input'!$G$277:$P$326,A30offset,$E1163))*OFFSET($F$7,0,$E1163))-SUM($G1163:M1163),(((INDEX('PTRM input'!$G$385:$P$434,A30offset,$E1163)-INDEX('PTRM input'!$G$277:$P$326,A30offset,$E1163))*OFFSET($F$7,0,$E1163))-SUM($G1163:M1163))*(OFFSET('PTRM input'!$G$477,0,$E1163-1)/A30taxstdlife))))</f>
        <v>0</v>
      </c>
      <c r="O1163" s="251">
        <f ca="1">IF(A30taxstdlife="n/a","n/a",IF(A30taxstdlife="",0,IF(O$3&gt;(A30stdlife+$E1163),((INDEX('PTRM input'!$G$385:$P$434,A30offset,$E1163)-INDEX('PTRM input'!$G$277:$P$326,A30offset,$E1163))*OFFSET($F$7,0,$E1163))-SUM($G1163:N1163),(((INDEX('PTRM input'!$G$385:$P$434,A30offset,$E1163)-INDEX('PTRM input'!$G$277:$P$326,A30offset,$E1163))*OFFSET($F$7,0,$E1163))-SUM($G1163:N1163))*(OFFSET('PTRM input'!$G$477,0,$E1163-1)/A30taxstdlife))))</f>
        <v>0</v>
      </c>
      <c r="P1163" s="251">
        <f ca="1">IF(A30taxstdlife="n/a","n/a",IF(A30taxstdlife="",0,IF(P$3&gt;(A30stdlife+$E1163),((INDEX('PTRM input'!$G$385:$P$434,A30offset,$E1163)-INDEX('PTRM input'!$G$277:$P$326,A30offset,$E1163))*OFFSET($F$7,0,$E1163))-SUM($G1163:O1163),(((INDEX('PTRM input'!$G$385:$P$434,A30offset,$E1163)-INDEX('PTRM input'!$G$277:$P$326,A30offset,$E1163))*OFFSET($F$7,0,$E1163))-SUM($G1163:O1163))*(OFFSET('PTRM input'!$G$477,0,$E1163-1)/A30taxstdlife))))</f>
        <v>0</v>
      </c>
      <c r="Q1163" s="251">
        <f ca="1">IF(A30taxstdlife="n/a","n/a",IF(A30taxstdlife="",0,IF(Q$3&gt;(A30stdlife+$E1163),((INDEX('PTRM input'!$G$385:$P$434,A30offset,$E1163)-INDEX('PTRM input'!$G$277:$P$326,A30offset,$E1163))*OFFSET($F$7,0,$E1163))-SUM($G1163:P1163),(((INDEX('PTRM input'!$G$385:$P$434,A30offset,$E1163)-INDEX('PTRM input'!$G$277:$P$326,A30offset,$E1163))*OFFSET($F$7,0,$E1163))-SUM($G1163:P1163))*(OFFSET('PTRM input'!$G$477,0,$E1163-1)/A30taxstdlife))))</f>
        <v>0</v>
      </c>
      <c r="R1163" s="251">
        <f ca="1">IF(A30taxstdlife="n/a","n/a",IF(A30taxstdlife="",0,IF(R$3&gt;(A30stdlife+$E1163),((INDEX('PTRM input'!$G$385:$P$434,A30offset,$E1163)-INDEX('PTRM input'!$G$277:$P$326,A30offset,$E1163))*OFFSET($F$7,0,$E1163))-SUM($G1163:Q1163),(((INDEX('PTRM input'!$G$385:$P$434,A30offset,$E1163)-INDEX('PTRM input'!$G$277:$P$326,A30offset,$E1163))*OFFSET($F$7,0,$E1163))-SUM($G1163:Q1163))*(OFFSET('PTRM input'!$G$477,0,$E1163-1)/A30taxstdlife))))</f>
        <v>0</v>
      </c>
      <c r="S1163" s="251">
        <f ca="1">IF(A30taxstdlife="n/a","n/a",IF(A30taxstdlife="",0,IF(S$3&gt;(A30stdlife+$E1163),((INDEX('PTRM input'!$G$385:$P$434,A30offset,$E1163)-INDEX('PTRM input'!$G$277:$P$326,A30offset,$E1163))*OFFSET($F$7,0,$E1163))-SUM($G1163:R1163),(((INDEX('PTRM input'!$G$385:$P$434,A30offset,$E1163)-INDEX('PTRM input'!$G$277:$P$326,A30offset,$E1163))*OFFSET($F$7,0,$E1163))-SUM($G1163:R1163))*(OFFSET('PTRM input'!$G$477,0,$E1163-1)/A30taxstdlife))))</f>
        <v>0</v>
      </c>
      <c r="T1163" s="251">
        <f ca="1">IF(A30taxstdlife="n/a","n/a",IF(A30taxstdlife="",0,IF(T$3&gt;(A30stdlife+$E1163),((INDEX('PTRM input'!$G$385:$P$434,A30offset,$E1163)-INDEX('PTRM input'!$G$277:$P$326,A30offset,$E1163))*OFFSET($F$7,0,$E1163))-SUM($G1163:S1163),(((INDEX('PTRM input'!$G$385:$P$434,A30offset,$E1163)-INDEX('PTRM input'!$G$277:$P$326,A30offset,$E1163))*OFFSET($F$7,0,$E1163))-SUM($G1163:S1163))*(OFFSET('PTRM input'!$G$477,0,$E1163-1)/A30taxstdlife))))</f>
        <v>0</v>
      </c>
      <c r="U1163" s="251">
        <f ca="1">IF(A30taxstdlife="n/a","n/a",IF(A30taxstdlife="",0,IF(U$3&gt;(A30stdlife+$E1163),((INDEX('PTRM input'!$G$385:$P$434,A30offset,$E1163)-INDEX('PTRM input'!$G$277:$P$326,A30offset,$E1163))*OFFSET($F$7,0,$E1163))-SUM($G1163:T1163),(((INDEX('PTRM input'!$G$385:$P$434,A30offset,$E1163)-INDEX('PTRM input'!$G$277:$P$326,A30offset,$E1163))*OFFSET($F$7,0,$E1163))-SUM($G1163:T1163))*(OFFSET('PTRM input'!$G$477,0,$E1163-1)/A30taxstdlife))))</f>
        <v>0</v>
      </c>
      <c r="V1163" s="251">
        <f ca="1">IF(A30taxstdlife="n/a","n/a",IF(A30taxstdlife="",0,IF(V$3&gt;(A30stdlife+$E1163),((INDEX('PTRM input'!$G$385:$P$434,A30offset,$E1163)-INDEX('PTRM input'!$G$277:$P$326,A30offset,$E1163))*OFFSET($F$7,0,$E1163))-SUM($G1163:U1163),(((INDEX('PTRM input'!$G$385:$P$434,A30offset,$E1163)-INDEX('PTRM input'!$G$277:$P$326,A30offset,$E1163))*OFFSET($F$7,0,$E1163))-SUM($G1163:U1163))*(OFFSET('PTRM input'!$G$477,0,$E1163-1)/A30taxstdlife))))</f>
        <v>0</v>
      </c>
      <c r="W1163" s="251">
        <f ca="1">IF(A30taxstdlife="n/a","n/a",IF(A30taxstdlife="",0,IF(W$3&gt;(A30stdlife+$E1163),((INDEX('PTRM input'!$G$385:$P$434,A30offset,$E1163)-INDEX('PTRM input'!$G$277:$P$326,A30offset,$E1163))*OFFSET($F$7,0,$E1163))-SUM($G1163:V1163),(((INDEX('PTRM input'!$G$385:$P$434,A30offset,$E1163)-INDEX('PTRM input'!$G$277:$P$326,A30offset,$E1163))*OFFSET($F$7,0,$E1163))-SUM($G1163:V1163))*(OFFSET('PTRM input'!$G$477,0,$E1163-1)/A30taxstdlife))))</f>
        <v>0</v>
      </c>
      <c r="X1163" s="251">
        <f ca="1">IF(A30taxstdlife="n/a","n/a",IF(A30taxstdlife="",0,IF(X$3&gt;(A30stdlife+$E1163),((INDEX('PTRM input'!$G$385:$P$434,A30offset,$E1163)-INDEX('PTRM input'!$G$277:$P$326,A30offset,$E1163))*OFFSET($F$7,0,$E1163))-SUM($G1163:W1163),(((INDEX('PTRM input'!$G$385:$P$434,A30offset,$E1163)-INDEX('PTRM input'!$G$277:$P$326,A30offset,$E1163))*OFFSET($F$7,0,$E1163))-SUM($G1163:W1163))*(OFFSET('PTRM input'!$G$477,0,$E1163-1)/A30taxstdlife))))</f>
        <v>0</v>
      </c>
      <c r="Y1163" s="251">
        <f ca="1">IF(A30taxstdlife="n/a","n/a",IF(A30taxstdlife="",0,IF(Y$3&gt;(A30stdlife+$E1163),((INDEX('PTRM input'!$G$385:$P$434,A30offset,$E1163)-INDEX('PTRM input'!$G$277:$P$326,A30offset,$E1163))*OFFSET($F$7,0,$E1163))-SUM($G1163:X1163),(((INDEX('PTRM input'!$G$385:$P$434,A30offset,$E1163)-INDEX('PTRM input'!$G$277:$P$326,A30offset,$E1163))*OFFSET($F$7,0,$E1163))-SUM($G1163:X1163))*(OFFSET('PTRM input'!$G$477,0,$E1163-1)/A30taxstdlife))))</f>
        <v>0</v>
      </c>
      <c r="Z1163" s="251">
        <f ca="1">IF(A30taxstdlife="n/a","n/a",IF(A30taxstdlife="",0,IF(Z$3&gt;(A30stdlife+$E1163),((INDEX('PTRM input'!$G$385:$P$434,A30offset,$E1163)-INDEX('PTRM input'!$G$277:$P$326,A30offset,$E1163))*OFFSET($F$7,0,$E1163))-SUM($G1163:Y1163),(((INDEX('PTRM input'!$G$385:$P$434,A30offset,$E1163)-INDEX('PTRM input'!$G$277:$P$326,A30offset,$E1163))*OFFSET($F$7,0,$E1163))-SUM($G1163:Y1163))*(OFFSET('PTRM input'!$G$477,0,$E1163-1)/A30taxstdlife))))</f>
        <v>0</v>
      </c>
      <c r="AA1163" s="251">
        <f ca="1">IF(A30taxstdlife="n/a","n/a",IF(A30taxstdlife="",0,IF(AA$3&gt;(A30stdlife+$E1163),((INDEX('PTRM input'!$G$385:$P$434,A30offset,$E1163)-INDEX('PTRM input'!$G$277:$P$326,A30offset,$E1163))*OFFSET($F$7,0,$E1163))-SUM($G1163:Z1163),(((INDEX('PTRM input'!$G$385:$P$434,A30offset,$E1163)-INDEX('PTRM input'!$G$277:$P$326,A30offset,$E1163))*OFFSET($F$7,0,$E1163))-SUM($G1163:Z1163))*(OFFSET('PTRM input'!$G$477,0,$E1163-1)/A30taxstdlife))))</f>
        <v>0</v>
      </c>
      <c r="AB1163" s="251">
        <f ca="1">IF(A30taxstdlife="n/a","n/a",IF(A30taxstdlife="",0,IF(AB$3&gt;(A30stdlife+$E1163),((INDEX('PTRM input'!$G$385:$P$434,A30offset,$E1163)-INDEX('PTRM input'!$G$277:$P$326,A30offset,$E1163))*OFFSET($F$7,0,$E1163))-SUM($G1163:AA1163),(((INDEX('PTRM input'!$G$385:$P$434,A30offset,$E1163)-INDEX('PTRM input'!$G$277:$P$326,A30offset,$E1163))*OFFSET($F$7,0,$E1163))-SUM($G1163:AA1163))*(OFFSET('PTRM input'!$G$477,0,$E1163-1)/A30taxstdlife))))</f>
        <v>0</v>
      </c>
      <c r="AC1163" s="251">
        <f ca="1">IF(A30taxstdlife="n/a","n/a",IF(A30taxstdlife="",0,IF(AC$3&gt;(A30stdlife+$E1163),((INDEX('PTRM input'!$G$385:$P$434,A30offset,$E1163)-INDEX('PTRM input'!$G$277:$P$326,A30offset,$E1163))*OFFSET($F$7,0,$E1163))-SUM($G1163:AB1163),(((INDEX('PTRM input'!$G$385:$P$434,A30offset,$E1163)-INDEX('PTRM input'!$G$277:$P$326,A30offset,$E1163))*OFFSET($F$7,0,$E1163))-SUM($G1163:AB1163))*(OFFSET('PTRM input'!$G$477,0,$E1163-1)/A30taxstdlife))))</f>
        <v>0</v>
      </c>
      <c r="AD1163" s="251">
        <f ca="1">IF(A30taxstdlife="n/a","n/a",IF(A30taxstdlife="",0,IF(AD$3&gt;(A30stdlife+$E1163),((INDEX('PTRM input'!$G$385:$P$434,A30offset,$E1163)-INDEX('PTRM input'!$G$277:$P$326,A30offset,$E1163))*OFFSET($F$7,0,$E1163))-SUM($G1163:AC1163),(((INDEX('PTRM input'!$G$385:$P$434,A30offset,$E1163)-INDEX('PTRM input'!$G$277:$P$326,A30offset,$E1163))*OFFSET($F$7,0,$E1163))-SUM($G1163:AC1163))*(OFFSET('PTRM input'!$G$477,0,$E1163-1)/A30taxstdlife))))</f>
        <v>0</v>
      </c>
      <c r="AE1163" s="251">
        <f ca="1">IF(A30taxstdlife="n/a","n/a",IF(A30taxstdlife="",0,IF(AE$3&gt;(A30stdlife+$E1163),((INDEX('PTRM input'!$G$385:$P$434,A30offset,$E1163)-INDEX('PTRM input'!$G$277:$P$326,A30offset,$E1163))*OFFSET($F$7,0,$E1163))-SUM($G1163:AD1163),(((INDEX('PTRM input'!$G$385:$P$434,A30offset,$E1163)-INDEX('PTRM input'!$G$277:$P$326,A30offset,$E1163))*OFFSET($F$7,0,$E1163))-SUM($G1163:AD1163))*(OFFSET('PTRM input'!$G$477,0,$E1163-1)/A30taxstdlife))))</f>
        <v>0</v>
      </c>
      <c r="AF1163" s="251">
        <f ca="1">IF(A30taxstdlife="n/a","n/a",IF(A30taxstdlife="",0,IF(AF$3&gt;(A30stdlife+$E1163),((INDEX('PTRM input'!$G$385:$P$434,A30offset,$E1163)-INDEX('PTRM input'!$G$277:$P$326,A30offset,$E1163))*OFFSET($F$7,0,$E1163))-SUM($G1163:AE1163),(((INDEX('PTRM input'!$G$385:$P$434,A30offset,$E1163)-INDEX('PTRM input'!$G$277:$P$326,A30offset,$E1163))*OFFSET($F$7,0,$E1163))-SUM($G1163:AE1163))*(OFFSET('PTRM input'!$G$477,0,$E1163-1)/A30taxstdlife))))</f>
        <v>0</v>
      </c>
      <c r="AG1163" s="251">
        <f ca="1">IF(A30taxstdlife="n/a","n/a",IF(A30taxstdlife="",0,IF(AG$3&gt;(A30stdlife+$E1163),((INDEX('PTRM input'!$G$385:$P$434,A30offset,$E1163)-INDEX('PTRM input'!$G$277:$P$326,A30offset,$E1163))*OFFSET($F$7,0,$E1163))-SUM($G1163:AF1163),(((INDEX('PTRM input'!$G$385:$P$434,A30offset,$E1163)-INDEX('PTRM input'!$G$277:$P$326,A30offset,$E1163))*OFFSET($F$7,0,$E1163))-SUM($G1163:AF1163))*(OFFSET('PTRM input'!$G$477,0,$E1163-1)/A30taxstdlife))))</f>
        <v>0</v>
      </c>
      <c r="AH1163" s="251">
        <f ca="1">IF(A30taxstdlife="n/a","n/a",IF(A30taxstdlife="",0,IF(AH$3&gt;(A30stdlife+$E1163),((INDEX('PTRM input'!$G$385:$P$434,A30offset,$E1163)-INDEX('PTRM input'!$G$277:$P$326,A30offset,$E1163))*OFFSET($F$7,0,$E1163))-SUM($G1163:AG1163),(((INDEX('PTRM input'!$G$385:$P$434,A30offset,$E1163)-INDEX('PTRM input'!$G$277:$P$326,A30offset,$E1163))*OFFSET($F$7,0,$E1163))-SUM($G1163:AG1163))*(OFFSET('PTRM input'!$G$477,0,$E1163-1)/A30taxstdlife))))</f>
        <v>0</v>
      </c>
      <c r="AI1163" s="251">
        <f ca="1">IF(A30taxstdlife="n/a","n/a",IF(A30taxstdlife="",0,IF(AI$3&gt;(A30stdlife+$E1163),((INDEX('PTRM input'!$G$385:$P$434,A30offset,$E1163)-INDEX('PTRM input'!$G$277:$P$326,A30offset,$E1163))*OFFSET($F$7,0,$E1163))-SUM($G1163:AH1163),(((INDEX('PTRM input'!$G$385:$P$434,A30offset,$E1163)-INDEX('PTRM input'!$G$277:$P$326,A30offset,$E1163))*OFFSET($F$7,0,$E1163))-SUM($G1163:AH1163))*(OFFSET('PTRM input'!$G$477,0,$E1163-1)/A30taxstdlife))))</f>
        <v>0</v>
      </c>
      <c r="AJ1163" s="251">
        <f ca="1">IF(A30taxstdlife="n/a","n/a",IF(A30taxstdlife="",0,IF(AJ$3&gt;(A30stdlife+$E1163),((INDEX('PTRM input'!$G$385:$P$434,A30offset,$E1163)-INDEX('PTRM input'!$G$277:$P$326,A30offset,$E1163))*OFFSET($F$7,0,$E1163))-SUM($G1163:AI1163),(((INDEX('PTRM input'!$G$385:$P$434,A30offset,$E1163)-INDEX('PTRM input'!$G$277:$P$326,A30offset,$E1163))*OFFSET($F$7,0,$E1163))-SUM($G1163:AI1163))*(OFFSET('PTRM input'!$G$477,0,$E1163-1)/A30taxstdlife))))</f>
        <v>0</v>
      </c>
      <c r="AK1163" s="251">
        <f ca="1">IF(A30taxstdlife="n/a","n/a",IF(A30taxstdlife="",0,IF(AK$3&gt;(A30stdlife+$E1163),((INDEX('PTRM input'!$G$385:$P$434,A30offset,$E1163)-INDEX('PTRM input'!$G$277:$P$326,A30offset,$E1163))*OFFSET($F$7,0,$E1163))-SUM($G1163:AJ1163),(((INDEX('PTRM input'!$G$385:$P$434,A30offset,$E1163)-INDEX('PTRM input'!$G$277:$P$326,A30offset,$E1163))*OFFSET($F$7,0,$E1163))-SUM($G1163:AJ1163))*(OFFSET('PTRM input'!$G$477,0,$E1163-1)/A30taxstdlife))))</f>
        <v>0</v>
      </c>
      <c r="AL1163" s="251">
        <f ca="1">IF(A30taxstdlife="n/a","n/a",IF(A30taxstdlife="",0,IF(AL$3&gt;(A30stdlife+$E1163),((INDEX('PTRM input'!$G$385:$P$434,A30offset,$E1163)-INDEX('PTRM input'!$G$277:$P$326,A30offset,$E1163))*OFFSET($F$7,0,$E1163))-SUM($G1163:AK1163),(((INDEX('PTRM input'!$G$385:$P$434,A30offset,$E1163)-INDEX('PTRM input'!$G$277:$P$326,A30offset,$E1163))*OFFSET($F$7,0,$E1163))-SUM($G1163:AK1163))*(OFFSET('PTRM input'!$G$477,0,$E1163-1)/A30taxstdlife))))</f>
        <v>0</v>
      </c>
      <c r="AM1163" s="251">
        <f ca="1">IF(A30taxstdlife="n/a","n/a",IF(A30taxstdlife="",0,IF(AM$3&gt;(A30stdlife+$E1163),((INDEX('PTRM input'!$G$385:$P$434,A30offset,$E1163)-INDEX('PTRM input'!$G$277:$P$326,A30offset,$E1163))*OFFSET($F$7,0,$E1163))-SUM($G1163:AL1163),(((INDEX('PTRM input'!$G$385:$P$434,A30offset,$E1163)-INDEX('PTRM input'!$G$277:$P$326,A30offset,$E1163))*OFFSET($F$7,0,$E1163))-SUM($G1163:AL1163))*(OFFSET('PTRM input'!$G$477,0,$E1163-1)/A30taxstdlife))))</f>
        <v>0</v>
      </c>
      <c r="AN1163" s="251">
        <f ca="1">IF(A30taxstdlife="n/a","n/a",IF(A30taxstdlife="",0,IF(AN$3&gt;(A30stdlife+$E1163),((INDEX('PTRM input'!$G$385:$P$434,A30offset,$E1163)-INDEX('PTRM input'!$G$277:$P$326,A30offset,$E1163))*OFFSET($F$7,0,$E1163))-SUM($G1163:AM1163),(((INDEX('PTRM input'!$G$385:$P$434,A30offset,$E1163)-INDEX('PTRM input'!$G$277:$P$326,A30offset,$E1163))*OFFSET($F$7,0,$E1163))-SUM($G1163:AM1163))*(OFFSET('PTRM input'!$G$477,0,$E1163-1)/A30taxstdlife))))</f>
        <v>0</v>
      </c>
      <c r="AO1163" s="251">
        <f ca="1">IF(A30taxstdlife="n/a","n/a",IF(A30taxstdlife="",0,IF(AO$3&gt;(A30stdlife+$E1163),((INDEX('PTRM input'!$G$385:$P$434,A30offset,$E1163)-INDEX('PTRM input'!$G$277:$P$326,A30offset,$E1163))*OFFSET($F$7,0,$E1163))-SUM($G1163:AN1163),(((INDEX('PTRM input'!$G$385:$P$434,A30offset,$E1163)-INDEX('PTRM input'!$G$277:$P$326,A30offset,$E1163))*OFFSET($F$7,0,$E1163))-SUM($G1163:AN1163))*(OFFSET('PTRM input'!$G$477,0,$E1163-1)/A30taxstdlife))))</f>
        <v>0</v>
      </c>
      <c r="AP1163" s="251">
        <f ca="1">IF(A30taxstdlife="n/a","n/a",IF(A30taxstdlife="",0,IF(AP$3&gt;(A30stdlife+$E1163),((INDEX('PTRM input'!$G$385:$P$434,A30offset,$E1163)-INDEX('PTRM input'!$G$277:$P$326,A30offset,$E1163))*OFFSET($F$7,0,$E1163))-SUM($G1163:AO1163),(((INDEX('PTRM input'!$G$385:$P$434,A30offset,$E1163)-INDEX('PTRM input'!$G$277:$P$326,A30offset,$E1163))*OFFSET($F$7,0,$E1163))-SUM($G1163:AO1163))*(OFFSET('PTRM input'!$G$477,0,$E1163-1)/A30taxstdlife))))</f>
        <v>0</v>
      </c>
      <c r="AQ1163" s="251">
        <f ca="1">IF(A30taxstdlife="n/a","n/a",IF(A30taxstdlife="",0,IF(AQ$3&gt;(A30stdlife+$E1163),((INDEX('PTRM input'!$G$385:$P$434,A30offset,$E1163)-INDEX('PTRM input'!$G$277:$P$326,A30offset,$E1163))*OFFSET($F$7,0,$E1163))-SUM($G1163:AP1163),(((INDEX('PTRM input'!$G$385:$P$434,A30offset,$E1163)-INDEX('PTRM input'!$G$277:$P$326,A30offset,$E1163))*OFFSET($F$7,0,$E1163))-SUM($G1163:AP1163))*(OFFSET('PTRM input'!$G$477,0,$E1163-1)/A30taxstdlife))))</f>
        <v>0</v>
      </c>
      <c r="AR1163" s="251">
        <f ca="1">IF(A30taxstdlife="n/a","n/a",IF(A30taxstdlife="",0,IF(AR$3&gt;(A30stdlife+$E1163),((INDEX('PTRM input'!$G$385:$P$434,A30offset,$E1163)-INDEX('PTRM input'!$G$277:$P$326,A30offset,$E1163))*OFFSET($F$7,0,$E1163))-SUM($G1163:AQ1163),(((INDEX('PTRM input'!$G$385:$P$434,A30offset,$E1163)-INDEX('PTRM input'!$G$277:$P$326,A30offset,$E1163))*OFFSET($F$7,0,$E1163))-SUM($G1163:AQ1163))*(OFFSET('PTRM input'!$G$477,0,$E1163-1)/A30taxstdlife))))</f>
        <v>0</v>
      </c>
      <c r="AS1163" s="251">
        <f ca="1">IF(A30taxstdlife="n/a","n/a",IF(A30taxstdlife="",0,IF(AS$3&gt;(A30stdlife+$E1163),((INDEX('PTRM input'!$G$385:$P$434,A30offset,$E1163)-INDEX('PTRM input'!$G$277:$P$326,A30offset,$E1163))*OFFSET($F$7,0,$E1163))-SUM($G1163:AR1163),(((INDEX('PTRM input'!$G$385:$P$434,A30offset,$E1163)-INDEX('PTRM input'!$G$277:$P$326,A30offset,$E1163))*OFFSET($F$7,0,$E1163))-SUM($G1163:AR1163))*(OFFSET('PTRM input'!$G$477,0,$E1163-1)/A30taxstdlife))))</f>
        <v>0</v>
      </c>
      <c r="AT1163" s="251">
        <f ca="1">IF(A30taxstdlife="n/a","n/a",IF(A30taxstdlife="",0,IF(AT$3&gt;(A30stdlife+$E1163),((INDEX('PTRM input'!$G$385:$P$434,A30offset,$E1163)-INDEX('PTRM input'!$G$277:$P$326,A30offset,$E1163))*OFFSET($F$7,0,$E1163))-SUM($G1163:AS1163),(((INDEX('PTRM input'!$G$385:$P$434,A30offset,$E1163)-INDEX('PTRM input'!$G$277:$P$326,A30offset,$E1163))*OFFSET($F$7,0,$E1163))-SUM($G1163:AS1163))*(OFFSET('PTRM input'!$G$477,0,$E1163-1)/A30taxstdlife))))</f>
        <v>0</v>
      </c>
      <c r="AU1163" s="251">
        <f ca="1">IF(A30taxstdlife="n/a","n/a",IF(A30taxstdlife="",0,IF(AU$3&gt;(A30stdlife+$E1163),((INDEX('PTRM input'!$G$385:$P$434,A30offset,$E1163)-INDEX('PTRM input'!$G$277:$P$326,A30offset,$E1163))*OFFSET($F$7,0,$E1163))-SUM($G1163:AT1163),(((INDEX('PTRM input'!$G$385:$P$434,A30offset,$E1163)-INDEX('PTRM input'!$G$277:$P$326,A30offset,$E1163))*OFFSET($F$7,0,$E1163))-SUM($G1163:AT1163))*(OFFSET('PTRM input'!$G$477,0,$E1163-1)/A30taxstdlife))))</f>
        <v>0</v>
      </c>
      <c r="AV1163" s="251">
        <f ca="1">IF(A30taxstdlife="n/a","n/a",IF(A30taxstdlife="",0,IF(AV$3&gt;(A30stdlife+$E1163),((INDEX('PTRM input'!$G$385:$P$434,A30offset,$E1163)-INDEX('PTRM input'!$G$277:$P$326,A30offset,$E1163))*OFFSET($F$7,0,$E1163))-SUM($G1163:AU1163),(((INDEX('PTRM input'!$G$385:$P$434,A30offset,$E1163)-INDEX('PTRM input'!$G$277:$P$326,A30offset,$E1163))*OFFSET($F$7,0,$E1163))-SUM($G1163:AU1163))*(OFFSET('PTRM input'!$G$477,0,$E1163-1)/A30taxstdlife))))</f>
        <v>0</v>
      </c>
      <c r="AW1163" s="251">
        <f ca="1">IF(A30taxstdlife="n/a","n/a",IF(A30taxstdlife="",0,IF(AW$3&gt;(A30stdlife+$E1163),((INDEX('PTRM input'!$G$385:$P$434,A30offset,$E1163)-INDEX('PTRM input'!$G$277:$P$326,A30offset,$E1163))*OFFSET($F$7,0,$E1163))-SUM($G1163:AV1163),(((INDEX('PTRM input'!$G$385:$P$434,A30offset,$E1163)-INDEX('PTRM input'!$G$277:$P$326,A30offset,$E1163))*OFFSET($F$7,0,$E1163))-SUM($G1163:AV1163))*(OFFSET('PTRM input'!$G$477,0,$E1163-1)/A30taxstdlife))))</f>
        <v>0</v>
      </c>
      <c r="AX1163" s="251">
        <f ca="1">IF(A30taxstdlife="n/a","n/a",IF(A30taxstdlife="",0,IF(AX$3&gt;(A30stdlife+$E1163),((INDEX('PTRM input'!$G$385:$P$434,A30offset,$E1163)-INDEX('PTRM input'!$G$277:$P$326,A30offset,$E1163))*OFFSET($F$7,0,$E1163))-SUM($G1163:AW1163),(((INDEX('PTRM input'!$G$385:$P$434,A30offset,$E1163)-INDEX('PTRM input'!$G$277:$P$326,A30offset,$E1163))*OFFSET($F$7,0,$E1163))-SUM($G1163:AW1163))*(OFFSET('PTRM input'!$G$477,0,$E1163-1)/A30taxstdlife))))</f>
        <v>0</v>
      </c>
      <c r="AY1163" s="251">
        <f ca="1">IF(A30taxstdlife="n/a","n/a",IF(A30taxstdlife="",0,IF(AY$3&gt;(A30stdlife+$E1163),((INDEX('PTRM input'!$G$385:$P$434,A30offset,$E1163)-INDEX('PTRM input'!$G$277:$P$326,A30offset,$E1163))*OFFSET($F$7,0,$E1163))-SUM($G1163:AX1163),(((INDEX('PTRM input'!$G$385:$P$434,A30offset,$E1163)-INDEX('PTRM input'!$G$277:$P$326,A30offset,$E1163))*OFFSET($F$7,0,$E1163))-SUM($G1163:AX1163))*(OFFSET('PTRM input'!$G$477,0,$E1163-1)/A30taxstdlife))))</f>
        <v>0</v>
      </c>
      <c r="AZ1163" s="251">
        <f ca="1">IF(A30taxstdlife="n/a","n/a",IF(A30taxstdlife="",0,IF(AZ$3&gt;(A30stdlife+$E1163),((INDEX('PTRM input'!$G$385:$P$434,A30offset,$E1163)-INDEX('PTRM input'!$G$277:$P$326,A30offset,$E1163))*OFFSET($F$7,0,$E1163))-SUM($G1163:AY1163),(((INDEX('PTRM input'!$G$385:$P$434,A30offset,$E1163)-INDEX('PTRM input'!$G$277:$P$326,A30offset,$E1163))*OFFSET($F$7,0,$E1163))-SUM($G1163:AY1163))*(OFFSET('PTRM input'!$G$477,0,$E1163-1)/A30taxstdlife))))</f>
        <v>0</v>
      </c>
      <c r="BA1163" s="251">
        <f ca="1">IF(A30taxstdlife="n/a","n/a",IF(A30taxstdlife="",0,IF(BA$3&gt;(A30stdlife+$E1163),((INDEX('PTRM input'!$G$385:$P$434,A30offset,$E1163)-INDEX('PTRM input'!$G$277:$P$326,A30offset,$E1163))*OFFSET($F$7,0,$E1163))-SUM($G1163:AZ1163),(((INDEX('PTRM input'!$G$385:$P$434,A30offset,$E1163)-INDEX('PTRM input'!$G$277:$P$326,A30offset,$E1163))*OFFSET($F$7,0,$E1163))-SUM($G1163:AZ1163))*(OFFSET('PTRM input'!$G$477,0,$E1163-1)/A30taxstdlife))))</f>
        <v>0</v>
      </c>
      <c r="BB1163" s="251">
        <f ca="1">IF(A30taxstdlife="n/a","n/a",IF(A30taxstdlife="",0,IF(BB$3&gt;(A30stdlife+$E1163),((INDEX('PTRM input'!$G$385:$P$434,A30offset,$E1163)-INDEX('PTRM input'!$G$277:$P$326,A30offset,$E1163))*OFFSET($F$7,0,$E1163))-SUM($G1163:BA1163),(((INDEX('PTRM input'!$G$385:$P$434,A30offset,$E1163)-INDEX('PTRM input'!$G$277:$P$326,A30offset,$E1163))*OFFSET($F$7,0,$E1163))-SUM($G1163:BA1163))*(OFFSET('PTRM input'!$G$477,0,$E1163-1)/A30taxstdlife))))</f>
        <v>0</v>
      </c>
      <c r="BC1163" s="251">
        <f ca="1">IF(A30taxstdlife="n/a","n/a",IF(A30taxstdlife="",0,IF(BC$3&gt;(A30stdlife+$E1163),((INDEX('PTRM input'!$G$385:$P$434,A30offset,$E1163)-INDEX('PTRM input'!$G$277:$P$326,A30offset,$E1163))*OFFSET($F$7,0,$E1163))-SUM($G1163:BB1163),(((INDEX('PTRM input'!$G$385:$P$434,A30offset,$E1163)-INDEX('PTRM input'!$G$277:$P$326,A30offset,$E1163))*OFFSET($F$7,0,$E1163))-SUM($G1163:BB1163))*(OFFSET('PTRM input'!$G$477,0,$E1163-1)/A30taxstdlife))))</f>
        <v>0</v>
      </c>
      <c r="BD1163" s="251">
        <f ca="1">IF(A30taxstdlife="n/a","n/a",IF(A30taxstdlife="",0,IF(BD$3&gt;(A30stdlife+$E1163),((INDEX('PTRM input'!$G$385:$P$434,A30offset,$E1163)-INDEX('PTRM input'!$G$277:$P$326,A30offset,$E1163))*OFFSET($F$7,0,$E1163))-SUM($G1163:BC1163),(((INDEX('PTRM input'!$G$385:$P$434,A30offset,$E1163)-INDEX('PTRM input'!$G$277:$P$326,A30offset,$E1163))*OFFSET($F$7,0,$E1163))-SUM($G1163:BC1163))*(OFFSET('PTRM input'!$G$477,0,$E1163-1)/A30taxstdlife))))</f>
        <v>0</v>
      </c>
      <c r="BE1163" s="251">
        <f ca="1">IF(A30taxstdlife="n/a","n/a",IF(A30taxstdlife="",0,IF(BE$3&gt;(A30stdlife+$E1163),((INDEX('PTRM input'!$G$385:$P$434,A30offset,$E1163)-INDEX('PTRM input'!$G$277:$P$326,A30offset,$E1163))*OFFSET($F$7,0,$E1163))-SUM($G1163:BD1163),(((INDEX('PTRM input'!$G$385:$P$434,A30offset,$E1163)-INDEX('PTRM input'!$G$277:$P$326,A30offset,$E1163))*OFFSET($F$7,0,$E1163))-SUM($G1163:BD1163))*(OFFSET('PTRM input'!$G$477,0,$E1163-1)/A30taxstdlife))))</f>
        <v>0</v>
      </c>
      <c r="BF1163" s="251">
        <f ca="1">IF(A30taxstdlife="n/a","n/a",IF(A30taxstdlife="",0,IF(BF$3&gt;(A30stdlife+$E1163),((INDEX('PTRM input'!$G$385:$P$434,A30offset,$E1163)-INDEX('PTRM input'!$G$277:$P$326,A30offset,$E1163))*OFFSET($F$7,0,$E1163))-SUM($G1163:BE1163),(((INDEX('PTRM input'!$G$385:$P$434,A30offset,$E1163)-INDEX('PTRM input'!$G$277:$P$326,A30offset,$E1163))*OFFSET($F$7,0,$E1163))-SUM($G1163:BE1163))*(OFFSET('PTRM input'!$G$477,0,$E1163-1)/A30taxstdlife))))</f>
        <v>0</v>
      </c>
      <c r="BG1163" s="251">
        <f ca="1">IF(A30taxstdlife="n/a","n/a",IF(A30taxstdlife="",0,IF(BG$3&gt;(A30stdlife+$E1163),((INDEX('PTRM input'!$G$385:$P$434,A30offset,$E1163)-INDEX('PTRM input'!$G$277:$P$326,A30offset,$E1163))*OFFSET($F$7,0,$E1163))-SUM($G1163:BF1163),(((INDEX('PTRM input'!$G$385:$P$434,A30offset,$E1163)-INDEX('PTRM input'!$G$277:$P$326,A30offset,$E1163))*OFFSET($F$7,0,$E1163))-SUM($G1163:BF1163))*(OFFSET('PTRM input'!$G$477,0,$E1163-1)/A30taxstdlife))))</f>
        <v>0</v>
      </c>
      <c r="BH1163" s="251">
        <f ca="1">IF(A30taxstdlife="n/a","n/a",IF(A30taxstdlife="",0,IF(BH$3&gt;(A30stdlife+$E1163),((INDEX('PTRM input'!$G$385:$P$434,A30offset,$E1163)-INDEX('PTRM input'!$G$277:$P$326,A30offset,$E1163))*OFFSET($F$7,0,$E1163))-SUM($G1163:BG1163),(((INDEX('PTRM input'!$G$385:$P$434,A30offset,$E1163)-INDEX('PTRM input'!$G$277:$P$326,A30offset,$E1163))*OFFSET($F$7,0,$E1163))-SUM($G1163:BG1163))*(OFFSET('PTRM input'!$G$477,0,$E1163-1)/A30taxstdlife))))</f>
        <v>0</v>
      </c>
      <c r="BI1163" s="251">
        <f ca="1">IF(A30taxstdlife="n/a","n/a",IF(A30taxstdlife="",0,IF(BI$3&gt;(A30stdlife+$E1163),((INDEX('PTRM input'!$G$385:$P$434,A30offset,$E1163)-INDEX('PTRM input'!$G$277:$P$326,A30offset,$E1163))*OFFSET($F$7,0,$E1163))-SUM($G1163:BH1163),(((INDEX('PTRM input'!$G$385:$P$434,A30offset,$E1163)-INDEX('PTRM input'!$G$277:$P$326,A30offset,$E1163))*OFFSET($F$7,0,$E1163))-SUM($G1163:BH1163))*(OFFSET('PTRM input'!$G$477,0,$E1163-1)/A30taxstdlife))))</f>
        <v>0</v>
      </c>
      <c r="BJ1163" s="116"/>
      <c r="BK1163" s="116"/>
      <c r="BL1163" s="116"/>
      <c r="BM1163" s="116"/>
    </row>
    <row r="1164" spans="1:65" ht="12.75" hidden="1" customHeight="1" outlineLevel="2">
      <c r="A1164" s="366"/>
      <c r="B1164" s="19"/>
      <c r="C1164" s="18"/>
      <c r="D1164" s="760"/>
      <c r="E1164" s="86">
        <v>6</v>
      </c>
      <c r="F1164" s="356"/>
      <c r="G1164" s="434"/>
      <c r="H1164" s="435"/>
      <c r="I1164" s="435"/>
      <c r="J1164" s="435"/>
      <c r="K1164" s="435"/>
      <c r="L1164" s="619"/>
      <c r="M1164" s="251">
        <f ca="1">IF(A30taxstdlife="n/a","n/a",IF(A30taxstdlife="",0,IF(M$3&gt;(A30stdlife+$E1164),((INDEX('PTRM input'!$G$385:$P$434,A30offset,$E1164)-INDEX('PTRM input'!$G$277:$P$326,A30offset,$E1164))*OFFSET($F$7,0,$E1164))-SUM($G1164:L1164),(((INDEX('PTRM input'!$G$385:$P$434,A30offset,$E1164)-INDEX('PTRM input'!$G$277:$P$326,A30offset,$E1164))*OFFSET($F$7,0,$E1164))-SUM($G1164:L1164))*(OFFSET('PTRM input'!$G$477,0,$E1164-1)/A30taxstdlife))))</f>
        <v>0</v>
      </c>
      <c r="N1164" s="251">
        <f ca="1">IF(A30taxstdlife="n/a","n/a",IF(A30taxstdlife="",0,IF(N$3&gt;(A30stdlife+$E1164),((INDEX('PTRM input'!$G$385:$P$434,A30offset,$E1164)-INDEX('PTRM input'!$G$277:$P$326,A30offset,$E1164))*OFFSET($F$7,0,$E1164))-SUM($G1164:M1164),(((INDEX('PTRM input'!$G$385:$P$434,A30offset,$E1164)-INDEX('PTRM input'!$G$277:$P$326,A30offset,$E1164))*OFFSET($F$7,0,$E1164))-SUM($G1164:M1164))*(OFFSET('PTRM input'!$G$477,0,$E1164-1)/A30taxstdlife))))</f>
        <v>0</v>
      </c>
      <c r="O1164" s="251">
        <f ca="1">IF(A30taxstdlife="n/a","n/a",IF(A30taxstdlife="",0,IF(O$3&gt;(A30stdlife+$E1164),((INDEX('PTRM input'!$G$385:$P$434,A30offset,$E1164)-INDEX('PTRM input'!$G$277:$P$326,A30offset,$E1164))*OFFSET($F$7,0,$E1164))-SUM($G1164:N1164),(((INDEX('PTRM input'!$G$385:$P$434,A30offset,$E1164)-INDEX('PTRM input'!$G$277:$P$326,A30offset,$E1164))*OFFSET($F$7,0,$E1164))-SUM($G1164:N1164))*(OFFSET('PTRM input'!$G$477,0,$E1164-1)/A30taxstdlife))))</f>
        <v>0</v>
      </c>
      <c r="P1164" s="251">
        <f ca="1">IF(A30taxstdlife="n/a","n/a",IF(A30taxstdlife="",0,IF(P$3&gt;(A30stdlife+$E1164),((INDEX('PTRM input'!$G$385:$P$434,A30offset,$E1164)-INDEX('PTRM input'!$G$277:$P$326,A30offset,$E1164))*OFFSET($F$7,0,$E1164))-SUM($G1164:O1164),(((INDEX('PTRM input'!$G$385:$P$434,A30offset,$E1164)-INDEX('PTRM input'!$G$277:$P$326,A30offset,$E1164))*OFFSET($F$7,0,$E1164))-SUM($G1164:O1164))*(OFFSET('PTRM input'!$G$477,0,$E1164-1)/A30taxstdlife))))</f>
        <v>0</v>
      </c>
      <c r="Q1164" s="251">
        <f ca="1">IF(A30taxstdlife="n/a","n/a",IF(A30taxstdlife="",0,IF(Q$3&gt;(A30stdlife+$E1164),((INDEX('PTRM input'!$G$385:$P$434,A30offset,$E1164)-INDEX('PTRM input'!$G$277:$P$326,A30offset,$E1164))*OFFSET($F$7,0,$E1164))-SUM($G1164:P1164),(((INDEX('PTRM input'!$G$385:$P$434,A30offset,$E1164)-INDEX('PTRM input'!$G$277:$P$326,A30offset,$E1164))*OFFSET($F$7,0,$E1164))-SUM($G1164:P1164))*(OFFSET('PTRM input'!$G$477,0,$E1164-1)/A30taxstdlife))))</f>
        <v>0</v>
      </c>
      <c r="R1164" s="251">
        <f ca="1">IF(A30taxstdlife="n/a","n/a",IF(A30taxstdlife="",0,IF(R$3&gt;(A30stdlife+$E1164),((INDEX('PTRM input'!$G$385:$P$434,A30offset,$E1164)-INDEX('PTRM input'!$G$277:$P$326,A30offset,$E1164))*OFFSET($F$7,0,$E1164))-SUM($G1164:Q1164),(((INDEX('PTRM input'!$G$385:$P$434,A30offset,$E1164)-INDEX('PTRM input'!$G$277:$P$326,A30offset,$E1164))*OFFSET($F$7,0,$E1164))-SUM($G1164:Q1164))*(OFFSET('PTRM input'!$G$477,0,$E1164-1)/A30taxstdlife))))</f>
        <v>0</v>
      </c>
      <c r="S1164" s="251">
        <f ca="1">IF(A30taxstdlife="n/a","n/a",IF(A30taxstdlife="",0,IF(S$3&gt;(A30stdlife+$E1164),((INDEX('PTRM input'!$G$385:$P$434,A30offset,$E1164)-INDEX('PTRM input'!$G$277:$P$326,A30offset,$E1164))*OFFSET($F$7,0,$E1164))-SUM($G1164:R1164),(((INDEX('PTRM input'!$G$385:$P$434,A30offset,$E1164)-INDEX('PTRM input'!$G$277:$P$326,A30offset,$E1164))*OFFSET($F$7,0,$E1164))-SUM($G1164:R1164))*(OFFSET('PTRM input'!$G$477,0,$E1164-1)/A30taxstdlife))))</f>
        <v>0</v>
      </c>
      <c r="T1164" s="251">
        <f ca="1">IF(A30taxstdlife="n/a","n/a",IF(A30taxstdlife="",0,IF(T$3&gt;(A30stdlife+$E1164),((INDEX('PTRM input'!$G$385:$P$434,A30offset,$E1164)-INDEX('PTRM input'!$G$277:$P$326,A30offset,$E1164))*OFFSET($F$7,0,$E1164))-SUM($G1164:S1164),(((INDEX('PTRM input'!$G$385:$P$434,A30offset,$E1164)-INDEX('PTRM input'!$G$277:$P$326,A30offset,$E1164))*OFFSET($F$7,0,$E1164))-SUM($G1164:S1164))*(OFFSET('PTRM input'!$G$477,0,$E1164-1)/A30taxstdlife))))</f>
        <v>0</v>
      </c>
      <c r="U1164" s="251">
        <f ca="1">IF(A30taxstdlife="n/a","n/a",IF(A30taxstdlife="",0,IF(U$3&gt;(A30stdlife+$E1164),((INDEX('PTRM input'!$G$385:$P$434,A30offset,$E1164)-INDEX('PTRM input'!$G$277:$P$326,A30offset,$E1164))*OFFSET($F$7,0,$E1164))-SUM($G1164:T1164),(((INDEX('PTRM input'!$G$385:$P$434,A30offset,$E1164)-INDEX('PTRM input'!$G$277:$P$326,A30offset,$E1164))*OFFSET($F$7,0,$E1164))-SUM($G1164:T1164))*(OFFSET('PTRM input'!$G$477,0,$E1164-1)/A30taxstdlife))))</f>
        <v>0</v>
      </c>
      <c r="V1164" s="251">
        <f ca="1">IF(A30taxstdlife="n/a","n/a",IF(A30taxstdlife="",0,IF(V$3&gt;(A30stdlife+$E1164),((INDEX('PTRM input'!$G$385:$P$434,A30offset,$E1164)-INDEX('PTRM input'!$G$277:$P$326,A30offset,$E1164))*OFFSET($F$7,0,$E1164))-SUM($G1164:U1164),(((INDEX('PTRM input'!$G$385:$P$434,A30offset,$E1164)-INDEX('PTRM input'!$G$277:$P$326,A30offset,$E1164))*OFFSET($F$7,0,$E1164))-SUM($G1164:U1164))*(OFFSET('PTRM input'!$G$477,0,$E1164-1)/A30taxstdlife))))</f>
        <v>0</v>
      </c>
      <c r="W1164" s="251">
        <f ca="1">IF(A30taxstdlife="n/a","n/a",IF(A30taxstdlife="",0,IF(W$3&gt;(A30stdlife+$E1164),((INDEX('PTRM input'!$G$385:$P$434,A30offset,$E1164)-INDEX('PTRM input'!$G$277:$P$326,A30offset,$E1164))*OFFSET($F$7,0,$E1164))-SUM($G1164:V1164),(((INDEX('PTRM input'!$G$385:$P$434,A30offset,$E1164)-INDEX('PTRM input'!$G$277:$P$326,A30offset,$E1164))*OFFSET($F$7,0,$E1164))-SUM($G1164:V1164))*(OFFSET('PTRM input'!$G$477,0,$E1164-1)/A30taxstdlife))))</f>
        <v>0</v>
      </c>
      <c r="X1164" s="251">
        <f ca="1">IF(A30taxstdlife="n/a","n/a",IF(A30taxstdlife="",0,IF(X$3&gt;(A30stdlife+$E1164),((INDEX('PTRM input'!$G$385:$P$434,A30offset,$E1164)-INDEX('PTRM input'!$G$277:$P$326,A30offset,$E1164))*OFFSET($F$7,0,$E1164))-SUM($G1164:W1164),(((INDEX('PTRM input'!$G$385:$P$434,A30offset,$E1164)-INDEX('PTRM input'!$G$277:$P$326,A30offset,$E1164))*OFFSET($F$7,0,$E1164))-SUM($G1164:W1164))*(OFFSET('PTRM input'!$G$477,0,$E1164-1)/A30taxstdlife))))</f>
        <v>0</v>
      </c>
      <c r="Y1164" s="251">
        <f ca="1">IF(A30taxstdlife="n/a","n/a",IF(A30taxstdlife="",0,IF(Y$3&gt;(A30stdlife+$E1164),((INDEX('PTRM input'!$G$385:$P$434,A30offset,$E1164)-INDEX('PTRM input'!$G$277:$P$326,A30offset,$E1164))*OFFSET($F$7,0,$E1164))-SUM($G1164:X1164),(((INDEX('PTRM input'!$G$385:$P$434,A30offset,$E1164)-INDEX('PTRM input'!$G$277:$P$326,A30offset,$E1164))*OFFSET($F$7,0,$E1164))-SUM($G1164:X1164))*(OFFSET('PTRM input'!$G$477,0,$E1164-1)/A30taxstdlife))))</f>
        <v>0</v>
      </c>
      <c r="Z1164" s="251">
        <f ca="1">IF(A30taxstdlife="n/a","n/a",IF(A30taxstdlife="",0,IF(Z$3&gt;(A30stdlife+$E1164),((INDEX('PTRM input'!$G$385:$P$434,A30offset,$E1164)-INDEX('PTRM input'!$G$277:$P$326,A30offset,$E1164))*OFFSET($F$7,0,$E1164))-SUM($G1164:Y1164),(((INDEX('PTRM input'!$G$385:$P$434,A30offset,$E1164)-INDEX('PTRM input'!$G$277:$P$326,A30offset,$E1164))*OFFSET($F$7,0,$E1164))-SUM($G1164:Y1164))*(OFFSET('PTRM input'!$G$477,0,$E1164-1)/A30taxstdlife))))</f>
        <v>0</v>
      </c>
      <c r="AA1164" s="251">
        <f ca="1">IF(A30taxstdlife="n/a","n/a",IF(A30taxstdlife="",0,IF(AA$3&gt;(A30stdlife+$E1164),((INDEX('PTRM input'!$G$385:$P$434,A30offset,$E1164)-INDEX('PTRM input'!$G$277:$P$326,A30offset,$E1164))*OFFSET($F$7,0,$E1164))-SUM($G1164:Z1164),(((INDEX('PTRM input'!$G$385:$P$434,A30offset,$E1164)-INDEX('PTRM input'!$G$277:$P$326,A30offset,$E1164))*OFFSET($F$7,0,$E1164))-SUM($G1164:Z1164))*(OFFSET('PTRM input'!$G$477,0,$E1164-1)/A30taxstdlife))))</f>
        <v>0</v>
      </c>
      <c r="AB1164" s="251">
        <f ca="1">IF(A30taxstdlife="n/a","n/a",IF(A30taxstdlife="",0,IF(AB$3&gt;(A30stdlife+$E1164),((INDEX('PTRM input'!$G$385:$P$434,A30offset,$E1164)-INDEX('PTRM input'!$G$277:$P$326,A30offset,$E1164))*OFFSET($F$7,0,$E1164))-SUM($G1164:AA1164),(((INDEX('PTRM input'!$G$385:$P$434,A30offset,$E1164)-INDEX('PTRM input'!$G$277:$P$326,A30offset,$E1164))*OFFSET($F$7,0,$E1164))-SUM($G1164:AA1164))*(OFFSET('PTRM input'!$G$477,0,$E1164-1)/A30taxstdlife))))</f>
        <v>0</v>
      </c>
      <c r="AC1164" s="251">
        <f ca="1">IF(A30taxstdlife="n/a","n/a",IF(A30taxstdlife="",0,IF(AC$3&gt;(A30stdlife+$E1164),((INDEX('PTRM input'!$G$385:$P$434,A30offset,$E1164)-INDEX('PTRM input'!$G$277:$P$326,A30offset,$E1164))*OFFSET($F$7,0,$E1164))-SUM($G1164:AB1164),(((INDEX('PTRM input'!$G$385:$P$434,A30offset,$E1164)-INDEX('PTRM input'!$G$277:$P$326,A30offset,$E1164))*OFFSET($F$7,0,$E1164))-SUM($G1164:AB1164))*(OFFSET('PTRM input'!$G$477,0,$E1164-1)/A30taxstdlife))))</f>
        <v>0</v>
      </c>
      <c r="AD1164" s="251">
        <f ca="1">IF(A30taxstdlife="n/a","n/a",IF(A30taxstdlife="",0,IF(AD$3&gt;(A30stdlife+$E1164),((INDEX('PTRM input'!$G$385:$P$434,A30offset,$E1164)-INDEX('PTRM input'!$G$277:$P$326,A30offset,$E1164))*OFFSET($F$7,0,$E1164))-SUM($G1164:AC1164),(((INDEX('PTRM input'!$G$385:$P$434,A30offset,$E1164)-INDEX('PTRM input'!$G$277:$P$326,A30offset,$E1164))*OFFSET($F$7,0,$E1164))-SUM($G1164:AC1164))*(OFFSET('PTRM input'!$G$477,0,$E1164-1)/A30taxstdlife))))</f>
        <v>0</v>
      </c>
      <c r="AE1164" s="251">
        <f ca="1">IF(A30taxstdlife="n/a","n/a",IF(A30taxstdlife="",0,IF(AE$3&gt;(A30stdlife+$E1164),((INDEX('PTRM input'!$G$385:$P$434,A30offset,$E1164)-INDEX('PTRM input'!$G$277:$P$326,A30offset,$E1164))*OFFSET($F$7,0,$E1164))-SUM($G1164:AD1164),(((INDEX('PTRM input'!$G$385:$P$434,A30offset,$E1164)-INDEX('PTRM input'!$G$277:$P$326,A30offset,$E1164))*OFFSET($F$7,0,$E1164))-SUM($G1164:AD1164))*(OFFSET('PTRM input'!$G$477,0,$E1164-1)/A30taxstdlife))))</f>
        <v>0</v>
      </c>
      <c r="AF1164" s="251">
        <f ca="1">IF(A30taxstdlife="n/a","n/a",IF(A30taxstdlife="",0,IF(AF$3&gt;(A30stdlife+$E1164),((INDEX('PTRM input'!$G$385:$P$434,A30offset,$E1164)-INDEX('PTRM input'!$G$277:$P$326,A30offset,$E1164))*OFFSET($F$7,0,$E1164))-SUM($G1164:AE1164),(((INDEX('PTRM input'!$G$385:$P$434,A30offset,$E1164)-INDEX('PTRM input'!$G$277:$P$326,A30offset,$E1164))*OFFSET($F$7,0,$E1164))-SUM($G1164:AE1164))*(OFFSET('PTRM input'!$G$477,0,$E1164-1)/A30taxstdlife))))</f>
        <v>0</v>
      </c>
      <c r="AG1164" s="251">
        <f ca="1">IF(A30taxstdlife="n/a","n/a",IF(A30taxstdlife="",0,IF(AG$3&gt;(A30stdlife+$E1164),((INDEX('PTRM input'!$G$385:$P$434,A30offset,$E1164)-INDEX('PTRM input'!$G$277:$P$326,A30offset,$E1164))*OFFSET($F$7,0,$E1164))-SUM($G1164:AF1164),(((INDEX('PTRM input'!$G$385:$P$434,A30offset,$E1164)-INDEX('PTRM input'!$G$277:$P$326,A30offset,$E1164))*OFFSET($F$7,0,$E1164))-SUM($G1164:AF1164))*(OFFSET('PTRM input'!$G$477,0,$E1164-1)/A30taxstdlife))))</f>
        <v>0</v>
      </c>
      <c r="AH1164" s="251">
        <f ca="1">IF(A30taxstdlife="n/a","n/a",IF(A30taxstdlife="",0,IF(AH$3&gt;(A30stdlife+$E1164),((INDEX('PTRM input'!$G$385:$P$434,A30offset,$E1164)-INDEX('PTRM input'!$G$277:$P$326,A30offset,$E1164))*OFFSET($F$7,0,$E1164))-SUM($G1164:AG1164),(((INDEX('PTRM input'!$G$385:$P$434,A30offset,$E1164)-INDEX('PTRM input'!$G$277:$P$326,A30offset,$E1164))*OFFSET($F$7,0,$E1164))-SUM($G1164:AG1164))*(OFFSET('PTRM input'!$G$477,0,$E1164-1)/A30taxstdlife))))</f>
        <v>0</v>
      </c>
      <c r="AI1164" s="251">
        <f ca="1">IF(A30taxstdlife="n/a","n/a",IF(A30taxstdlife="",0,IF(AI$3&gt;(A30stdlife+$E1164),((INDEX('PTRM input'!$G$385:$P$434,A30offset,$E1164)-INDEX('PTRM input'!$G$277:$P$326,A30offset,$E1164))*OFFSET($F$7,0,$E1164))-SUM($G1164:AH1164),(((INDEX('PTRM input'!$G$385:$P$434,A30offset,$E1164)-INDEX('PTRM input'!$G$277:$P$326,A30offset,$E1164))*OFFSET($F$7,0,$E1164))-SUM($G1164:AH1164))*(OFFSET('PTRM input'!$G$477,0,$E1164-1)/A30taxstdlife))))</f>
        <v>0</v>
      </c>
      <c r="AJ1164" s="251">
        <f ca="1">IF(A30taxstdlife="n/a","n/a",IF(A30taxstdlife="",0,IF(AJ$3&gt;(A30stdlife+$E1164),((INDEX('PTRM input'!$G$385:$P$434,A30offset,$E1164)-INDEX('PTRM input'!$G$277:$P$326,A30offset,$E1164))*OFFSET($F$7,0,$E1164))-SUM($G1164:AI1164),(((INDEX('PTRM input'!$G$385:$P$434,A30offset,$E1164)-INDEX('PTRM input'!$G$277:$P$326,A30offset,$E1164))*OFFSET($F$7,0,$E1164))-SUM($G1164:AI1164))*(OFFSET('PTRM input'!$G$477,0,$E1164-1)/A30taxstdlife))))</f>
        <v>0</v>
      </c>
      <c r="AK1164" s="251">
        <f ca="1">IF(A30taxstdlife="n/a","n/a",IF(A30taxstdlife="",0,IF(AK$3&gt;(A30stdlife+$E1164),((INDEX('PTRM input'!$G$385:$P$434,A30offset,$E1164)-INDEX('PTRM input'!$G$277:$P$326,A30offset,$E1164))*OFFSET($F$7,0,$E1164))-SUM($G1164:AJ1164),(((INDEX('PTRM input'!$G$385:$P$434,A30offset,$E1164)-INDEX('PTRM input'!$G$277:$P$326,A30offset,$E1164))*OFFSET($F$7,0,$E1164))-SUM($G1164:AJ1164))*(OFFSET('PTRM input'!$G$477,0,$E1164-1)/A30taxstdlife))))</f>
        <v>0</v>
      </c>
      <c r="AL1164" s="251">
        <f ca="1">IF(A30taxstdlife="n/a","n/a",IF(A30taxstdlife="",0,IF(AL$3&gt;(A30stdlife+$E1164),((INDEX('PTRM input'!$G$385:$P$434,A30offset,$E1164)-INDEX('PTRM input'!$G$277:$P$326,A30offset,$E1164))*OFFSET($F$7,0,$E1164))-SUM($G1164:AK1164),(((INDEX('PTRM input'!$G$385:$P$434,A30offset,$E1164)-INDEX('PTRM input'!$G$277:$P$326,A30offset,$E1164))*OFFSET($F$7,0,$E1164))-SUM($G1164:AK1164))*(OFFSET('PTRM input'!$G$477,0,$E1164-1)/A30taxstdlife))))</f>
        <v>0</v>
      </c>
      <c r="AM1164" s="251">
        <f ca="1">IF(A30taxstdlife="n/a","n/a",IF(A30taxstdlife="",0,IF(AM$3&gt;(A30stdlife+$E1164),((INDEX('PTRM input'!$G$385:$P$434,A30offset,$E1164)-INDEX('PTRM input'!$G$277:$P$326,A30offset,$E1164))*OFFSET($F$7,0,$E1164))-SUM($G1164:AL1164),(((INDEX('PTRM input'!$G$385:$P$434,A30offset,$E1164)-INDEX('PTRM input'!$G$277:$P$326,A30offset,$E1164))*OFFSET($F$7,0,$E1164))-SUM($G1164:AL1164))*(OFFSET('PTRM input'!$G$477,0,$E1164-1)/A30taxstdlife))))</f>
        <v>0</v>
      </c>
      <c r="AN1164" s="251">
        <f ca="1">IF(A30taxstdlife="n/a","n/a",IF(A30taxstdlife="",0,IF(AN$3&gt;(A30stdlife+$E1164),((INDEX('PTRM input'!$G$385:$P$434,A30offset,$E1164)-INDEX('PTRM input'!$G$277:$P$326,A30offset,$E1164))*OFFSET($F$7,0,$E1164))-SUM($G1164:AM1164),(((INDEX('PTRM input'!$G$385:$P$434,A30offset,$E1164)-INDEX('PTRM input'!$G$277:$P$326,A30offset,$E1164))*OFFSET($F$7,0,$E1164))-SUM($G1164:AM1164))*(OFFSET('PTRM input'!$G$477,0,$E1164-1)/A30taxstdlife))))</f>
        <v>0</v>
      </c>
      <c r="AO1164" s="251">
        <f ca="1">IF(A30taxstdlife="n/a","n/a",IF(A30taxstdlife="",0,IF(AO$3&gt;(A30stdlife+$E1164),((INDEX('PTRM input'!$G$385:$P$434,A30offset,$E1164)-INDEX('PTRM input'!$G$277:$P$326,A30offset,$E1164))*OFFSET($F$7,0,$E1164))-SUM($G1164:AN1164),(((INDEX('PTRM input'!$G$385:$P$434,A30offset,$E1164)-INDEX('PTRM input'!$G$277:$P$326,A30offset,$E1164))*OFFSET($F$7,0,$E1164))-SUM($G1164:AN1164))*(OFFSET('PTRM input'!$G$477,0,$E1164-1)/A30taxstdlife))))</f>
        <v>0</v>
      </c>
      <c r="AP1164" s="251">
        <f ca="1">IF(A30taxstdlife="n/a","n/a",IF(A30taxstdlife="",0,IF(AP$3&gt;(A30stdlife+$E1164),((INDEX('PTRM input'!$G$385:$P$434,A30offset,$E1164)-INDEX('PTRM input'!$G$277:$P$326,A30offset,$E1164))*OFFSET($F$7,0,$E1164))-SUM($G1164:AO1164),(((INDEX('PTRM input'!$G$385:$P$434,A30offset,$E1164)-INDEX('PTRM input'!$G$277:$P$326,A30offset,$E1164))*OFFSET($F$7,0,$E1164))-SUM($G1164:AO1164))*(OFFSET('PTRM input'!$G$477,0,$E1164-1)/A30taxstdlife))))</f>
        <v>0</v>
      </c>
      <c r="AQ1164" s="251">
        <f ca="1">IF(A30taxstdlife="n/a","n/a",IF(A30taxstdlife="",0,IF(AQ$3&gt;(A30stdlife+$E1164),((INDEX('PTRM input'!$G$385:$P$434,A30offset,$E1164)-INDEX('PTRM input'!$G$277:$P$326,A30offset,$E1164))*OFFSET($F$7,0,$E1164))-SUM($G1164:AP1164),(((INDEX('PTRM input'!$G$385:$P$434,A30offset,$E1164)-INDEX('PTRM input'!$G$277:$P$326,A30offset,$E1164))*OFFSET($F$7,0,$E1164))-SUM($G1164:AP1164))*(OFFSET('PTRM input'!$G$477,0,$E1164-1)/A30taxstdlife))))</f>
        <v>0</v>
      </c>
      <c r="AR1164" s="251">
        <f ca="1">IF(A30taxstdlife="n/a","n/a",IF(A30taxstdlife="",0,IF(AR$3&gt;(A30stdlife+$E1164),((INDEX('PTRM input'!$G$385:$P$434,A30offset,$E1164)-INDEX('PTRM input'!$G$277:$P$326,A30offset,$E1164))*OFFSET($F$7,0,$E1164))-SUM($G1164:AQ1164),(((INDEX('PTRM input'!$G$385:$P$434,A30offset,$E1164)-INDEX('PTRM input'!$G$277:$P$326,A30offset,$E1164))*OFFSET($F$7,0,$E1164))-SUM($G1164:AQ1164))*(OFFSET('PTRM input'!$G$477,0,$E1164-1)/A30taxstdlife))))</f>
        <v>0</v>
      </c>
      <c r="AS1164" s="251">
        <f ca="1">IF(A30taxstdlife="n/a","n/a",IF(A30taxstdlife="",0,IF(AS$3&gt;(A30stdlife+$E1164),((INDEX('PTRM input'!$G$385:$P$434,A30offset,$E1164)-INDEX('PTRM input'!$G$277:$P$326,A30offset,$E1164))*OFFSET($F$7,0,$E1164))-SUM($G1164:AR1164),(((INDEX('PTRM input'!$G$385:$P$434,A30offset,$E1164)-INDEX('PTRM input'!$G$277:$P$326,A30offset,$E1164))*OFFSET($F$7,0,$E1164))-SUM($G1164:AR1164))*(OFFSET('PTRM input'!$G$477,0,$E1164-1)/A30taxstdlife))))</f>
        <v>0</v>
      </c>
      <c r="AT1164" s="251">
        <f ca="1">IF(A30taxstdlife="n/a","n/a",IF(A30taxstdlife="",0,IF(AT$3&gt;(A30stdlife+$E1164),((INDEX('PTRM input'!$G$385:$P$434,A30offset,$E1164)-INDEX('PTRM input'!$G$277:$P$326,A30offset,$E1164))*OFFSET($F$7,0,$E1164))-SUM($G1164:AS1164),(((INDEX('PTRM input'!$G$385:$P$434,A30offset,$E1164)-INDEX('PTRM input'!$G$277:$P$326,A30offset,$E1164))*OFFSET($F$7,0,$E1164))-SUM($G1164:AS1164))*(OFFSET('PTRM input'!$G$477,0,$E1164-1)/A30taxstdlife))))</f>
        <v>0</v>
      </c>
      <c r="AU1164" s="251">
        <f ca="1">IF(A30taxstdlife="n/a","n/a",IF(A30taxstdlife="",0,IF(AU$3&gt;(A30stdlife+$E1164),((INDEX('PTRM input'!$G$385:$P$434,A30offset,$E1164)-INDEX('PTRM input'!$G$277:$P$326,A30offset,$E1164))*OFFSET($F$7,0,$E1164))-SUM($G1164:AT1164),(((INDEX('PTRM input'!$G$385:$P$434,A30offset,$E1164)-INDEX('PTRM input'!$G$277:$P$326,A30offset,$E1164))*OFFSET($F$7,0,$E1164))-SUM($G1164:AT1164))*(OFFSET('PTRM input'!$G$477,0,$E1164-1)/A30taxstdlife))))</f>
        <v>0</v>
      </c>
      <c r="AV1164" s="251">
        <f ca="1">IF(A30taxstdlife="n/a","n/a",IF(A30taxstdlife="",0,IF(AV$3&gt;(A30stdlife+$E1164),((INDEX('PTRM input'!$G$385:$P$434,A30offset,$E1164)-INDEX('PTRM input'!$G$277:$P$326,A30offset,$E1164))*OFFSET($F$7,0,$E1164))-SUM($G1164:AU1164),(((INDEX('PTRM input'!$G$385:$P$434,A30offset,$E1164)-INDEX('PTRM input'!$G$277:$P$326,A30offset,$E1164))*OFFSET($F$7,0,$E1164))-SUM($G1164:AU1164))*(OFFSET('PTRM input'!$G$477,0,$E1164-1)/A30taxstdlife))))</f>
        <v>0</v>
      </c>
      <c r="AW1164" s="251">
        <f ca="1">IF(A30taxstdlife="n/a","n/a",IF(A30taxstdlife="",0,IF(AW$3&gt;(A30stdlife+$E1164),((INDEX('PTRM input'!$G$385:$P$434,A30offset,$E1164)-INDEX('PTRM input'!$G$277:$P$326,A30offset,$E1164))*OFFSET($F$7,0,$E1164))-SUM($G1164:AV1164),(((INDEX('PTRM input'!$G$385:$P$434,A30offset,$E1164)-INDEX('PTRM input'!$G$277:$P$326,A30offset,$E1164))*OFFSET($F$7,0,$E1164))-SUM($G1164:AV1164))*(OFFSET('PTRM input'!$G$477,0,$E1164-1)/A30taxstdlife))))</f>
        <v>0</v>
      </c>
      <c r="AX1164" s="251">
        <f ca="1">IF(A30taxstdlife="n/a","n/a",IF(A30taxstdlife="",0,IF(AX$3&gt;(A30stdlife+$E1164),((INDEX('PTRM input'!$G$385:$P$434,A30offset,$E1164)-INDEX('PTRM input'!$G$277:$P$326,A30offset,$E1164))*OFFSET($F$7,0,$E1164))-SUM($G1164:AW1164),(((INDEX('PTRM input'!$G$385:$P$434,A30offset,$E1164)-INDEX('PTRM input'!$G$277:$P$326,A30offset,$E1164))*OFFSET($F$7,0,$E1164))-SUM($G1164:AW1164))*(OFFSET('PTRM input'!$G$477,0,$E1164-1)/A30taxstdlife))))</f>
        <v>0</v>
      </c>
      <c r="AY1164" s="251">
        <f ca="1">IF(A30taxstdlife="n/a","n/a",IF(A30taxstdlife="",0,IF(AY$3&gt;(A30stdlife+$E1164),((INDEX('PTRM input'!$G$385:$P$434,A30offset,$E1164)-INDEX('PTRM input'!$G$277:$P$326,A30offset,$E1164))*OFFSET($F$7,0,$E1164))-SUM($G1164:AX1164),(((INDEX('PTRM input'!$G$385:$P$434,A30offset,$E1164)-INDEX('PTRM input'!$G$277:$P$326,A30offset,$E1164))*OFFSET($F$7,0,$E1164))-SUM($G1164:AX1164))*(OFFSET('PTRM input'!$G$477,0,$E1164-1)/A30taxstdlife))))</f>
        <v>0</v>
      </c>
      <c r="AZ1164" s="251">
        <f ca="1">IF(A30taxstdlife="n/a","n/a",IF(A30taxstdlife="",0,IF(AZ$3&gt;(A30stdlife+$E1164),((INDEX('PTRM input'!$G$385:$P$434,A30offset,$E1164)-INDEX('PTRM input'!$G$277:$P$326,A30offset,$E1164))*OFFSET($F$7,0,$E1164))-SUM($G1164:AY1164),(((INDEX('PTRM input'!$G$385:$P$434,A30offset,$E1164)-INDEX('PTRM input'!$G$277:$P$326,A30offset,$E1164))*OFFSET($F$7,0,$E1164))-SUM($G1164:AY1164))*(OFFSET('PTRM input'!$G$477,0,$E1164-1)/A30taxstdlife))))</f>
        <v>0</v>
      </c>
      <c r="BA1164" s="251">
        <f ca="1">IF(A30taxstdlife="n/a","n/a",IF(A30taxstdlife="",0,IF(BA$3&gt;(A30stdlife+$E1164),((INDEX('PTRM input'!$G$385:$P$434,A30offset,$E1164)-INDEX('PTRM input'!$G$277:$P$326,A30offset,$E1164))*OFFSET($F$7,0,$E1164))-SUM($G1164:AZ1164),(((INDEX('PTRM input'!$G$385:$P$434,A30offset,$E1164)-INDEX('PTRM input'!$G$277:$P$326,A30offset,$E1164))*OFFSET($F$7,0,$E1164))-SUM($G1164:AZ1164))*(OFFSET('PTRM input'!$G$477,0,$E1164-1)/A30taxstdlife))))</f>
        <v>0</v>
      </c>
      <c r="BB1164" s="251">
        <f ca="1">IF(A30taxstdlife="n/a","n/a",IF(A30taxstdlife="",0,IF(BB$3&gt;(A30stdlife+$E1164),((INDEX('PTRM input'!$G$385:$P$434,A30offset,$E1164)-INDEX('PTRM input'!$G$277:$P$326,A30offset,$E1164))*OFFSET($F$7,0,$E1164))-SUM($G1164:BA1164),(((INDEX('PTRM input'!$G$385:$P$434,A30offset,$E1164)-INDEX('PTRM input'!$G$277:$P$326,A30offset,$E1164))*OFFSET($F$7,0,$E1164))-SUM($G1164:BA1164))*(OFFSET('PTRM input'!$G$477,0,$E1164-1)/A30taxstdlife))))</f>
        <v>0</v>
      </c>
      <c r="BC1164" s="251">
        <f ca="1">IF(A30taxstdlife="n/a","n/a",IF(A30taxstdlife="",0,IF(BC$3&gt;(A30stdlife+$E1164),((INDEX('PTRM input'!$G$385:$P$434,A30offset,$E1164)-INDEX('PTRM input'!$G$277:$P$326,A30offset,$E1164))*OFFSET($F$7,0,$E1164))-SUM($G1164:BB1164),(((INDEX('PTRM input'!$G$385:$P$434,A30offset,$E1164)-INDEX('PTRM input'!$G$277:$P$326,A30offset,$E1164))*OFFSET($F$7,0,$E1164))-SUM($G1164:BB1164))*(OFFSET('PTRM input'!$G$477,0,$E1164-1)/A30taxstdlife))))</f>
        <v>0</v>
      </c>
      <c r="BD1164" s="251">
        <f ca="1">IF(A30taxstdlife="n/a","n/a",IF(A30taxstdlife="",0,IF(BD$3&gt;(A30stdlife+$E1164),((INDEX('PTRM input'!$G$385:$P$434,A30offset,$E1164)-INDEX('PTRM input'!$G$277:$P$326,A30offset,$E1164))*OFFSET($F$7,0,$E1164))-SUM($G1164:BC1164),(((INDEX('PTRM input'!$G$385:$P$434,A30offset,$E1164)-INDEX('PTRM input'!$G$277:$P$326,A30offset,$E1164))*OFFSET($F$7,0,$E1164))-SUM($G1164:BC1164))*(OFFSET('PTRM input'!$G$477,0,$E1164-1)/A30taxstdlife))))</f>
        <v>0</v>
      </c>
      <c r="BE1164" s="251">
        <f ca="1">IF(A30taxstdlife="n/a","n/a",IF(A30taxstdlife="",0,IF(BE$3&gt;(A30stdlife+$E1164),((INDEX('PTRM input'!$G$385:$P$434,A30offset,$E1164)-INDEX('PTRM input'!$G$277:$P$326,A30offset,$E1164))*OFFSET($F$7,0,$E1164))-SUM($G1164:BD1164),(((INDEX('PTRM input'!$G$385:$P$434,A30offset,$E1164)-INDEX('PTRM input'!$G$277:$P$326,A30offset,$E1164))*OFFSET($F$7,0,$E1164))-SUM($G1164:BD1164))*(OFFSET('PTRM input'!$G$477,0,$E1164-1)/A30taxstdlife))))</f>
        <v>0</v>
      </c>
      <c r="BF1164" s="251">
        <f ca="1">IF(A30taxstdlife="n/a","n/a",IF(A30taxstdlife="",0,IF(BF$3&gt;(A30stdlife+$E1164),((INDEX('PTRM input'!$G$385:$P$434,A30offset,$E1164)-INDEX('PTRM input'!$G$277:$P$326,A30offset,$E1164))*OFFSET($F$7,0,$E1164))-SUM($G1164:BE1164),(((INDEX('PTRM input'!$G$385:$P$434,A30offset,$E1164)-INDEX('PTRM input'!$G$277:$P$326,A30offset,$E1164))*OFFSET($F$7,0,$E1164))-SUM($G1164:BE1164))*(OFFSET('PTRM input'!$G$477,0,$E1164-1)/A30taxstdlife))))</f>
        <v>0</v>
      </c>
      <c r="BG1164" s="251">
        <f ca="1">IF(A30taxstdlife="n/a","n/a",IF(A30taxstdlife="",0,IF(BG$3&gt;(A30stdlife+$E1164),((INDEX('PTRM input'!$G$385:$P$434,A30offset,$E1164)-INDEX('PTRM input'!$G$277:$P$326,A30offset,$E1164))*OFFSET($F$7,0,$E1164))-SUM($G1164:BF1164),(((INDEX('PTRM input'!$G$385:$P$434,A30offset,$E1164)-INDEX('PTRM input'!$G$277:$P$326,A30offset,$E1164))*OFFSET($F$7,0,$E1164))-SUM($G1164:BF1164))*(OFFSET('PTRM input'!$G$477,0,$E1164-1)/A30taxstdlife))))</f>
        <v>0</v>
      </c>
      <c r="BH1164" s="251">
        <f ca="1">IF(A30taxstdlife="n/a","n/a",IF(A30taxstdlife="",0,IF(BH$3&gt;(A30stdlife+$E1164),((INDEX('PTRM input'!$G$385:$P$434,A30offset,$E1164)-INDEX('PTRM input'!$G$277:$P$326,A30offset,$E1164))*OFFSET($F$7,0,$E1164))-SUM($G1164:BG1164),(((INDEX('PTRM input'!$G$385:$P$434,A30offset,$E1164)-INDEX('PTRM input'!$G$277:$P$326,A30offset,$E1164))*OFFSET($F$7,0,$E1164))-SUM($G1164:BG1164))*(OFFSET('PTRM input'!$G$477,0,$E1164-1)/A30taxstdlife))))</f>
        <v>0</v>
      </c>
      <c r="BI1164" s="251">
        <f ca="1">IF(A30taxstdlife="n/a","n/a",IF(A30taxstdlife="",0,IF(BI$3&gt;(A30stdlife+$E1164),((INDEX('PTRM input'!$G$385:$P$434,A30offset,$E1164)-INDEX('PTRM input'!$G$277:$P$326,A30offset,$E1164))*OFFSET($F$7,0,$E1164))-SUM($G1164:BH1164),(((INDEX('PTRM input'!$G$385:$P$434,A30offset,$E1164)-INDEX('PTRM input'!$G$277:$P$326,A30offset,$E1164))*OFFSET($F$7,0,$E1164))-SUM($G1164:BH1164))*(OFFSET('PTRM input'!$G$477,0,$E1164-1)/A30taxstdlife))))</f>
        <v>0</v>
      </c>
      <c r="BJ1164" s="116"/>
      <c r="BK1164" s="116"/>
      <c r="BL1164" s="116"/>
      <c r="BM1164" s="116"/>
    </row>
    <row r="1165" spans="1:65" ht="12.75" hidden="1" customHeight="1" outlineLevel="2">
      <c r="A1165" s="366"/>
      <c r="B1165" s="19"/>
      <c r="C1165" s="18"/>
      <c r="D1165" s="760"/>
      <c r="E1165" s="86">
        <v>7</v>
      </c>
      <c r="F1165" s="356"/>
      <c r="G1165" s="434"/>
      <c r="H1165" s="435"/>
      <c r="I1165" s="435"/>
      <c r="J1165" s="435"/>
      <c r="K1165" s="435"/>
      <c r="L1165" s="435"/>
      <c r="M1165" s="619"/>
      <c r="N1165" s="251">
        <f ca="1">IF(A30taxstdlife="n/a","n/a",IF(A30taxstdlife="",0,IF(N$3&gt;(A30stdlife+$E1165),((INDEX('PTRM input'!$G$385:$P$434,A30offset,$E1165)-INDEX('PTRM input'!$G$277:$P$326,A30offset,$E1165))*OFFSET($F$7,0,$E1165))-SUM($G1165:M1165),(((INDEX('PTRM input'!$G$385:$P$434,A30offset,$E1165)-INDEX('PTRM input'!$G$277:$P$326,A30offset,$E1165))*OFFSET($F$7,0,$E1165))-SUM($G1165:M1165))*(OFFSET('PTRM input'!$G$477,0,$E1165-1)/A30taxstdlife))))</f>
        <v>0</v>
      </c>
      <c r="O1165" s="251">
        <f ca="1">IF(A30taxstdlife="n/a","n/a",IF(A30taxstdlife="",0,IF(O$3&gt;(A30stdlife+$E1165),((INDEX('PTRM input'!$G$385:$P$434,A30offset,$E1165)-INDEX('PTRM input'!$G$277:$P$326,A30offset,$E1165))*OFFSET($F$7,0,$E1165))-SUM($G1165:N1165),(((INDEX('PTRM input'!$G$385:$P$434,A30offset,$E1165)-INDEX('PTRM input'!$G$277:$P$326,A30offset,$E1165))*OFFSET($F$7,0,$E1165))-SUM($G1165:N1165))*(OFFSET('PTRM input'!$G$477,0,$E1165-1)/A30taxstdlife))))</f>
        <v>0</v>
      </c>
      <c r="P1165" s="251">
        <f ca="1">IF(A30taxstdlife="n/a","n/a",IF(A30taxstdlife="",0,IF(P$3&gt;(A30stdlife+$E1165),((INDEX('PTRM input'!$G$385:$P$434,A30offset,$E1165)-INDEX('PTRM input'!$G$277:$P$326,A30offset,$E1165))*OFFSET($F$7,0,$E1165))-SUM($G1165:O1165),(((INDEX('PTRM input'!$G$385:$P$434,A30offset,$E1165)-INDEX('PTRM input'!$G$277:$P$326,A30offset,$E1165))*OFFSET($F$7,0,$E1165))-SUM($G1165:O1165))*(OFFSET('PTRM input'!$G$477,0,$E1165-1)/A30taxstdlife))))</f>
        <v>0</v>
      </c>
      <c r="Q1165" s="251">
        <f ca="1">IF(A30taxstdlife="n/a","n/a",IF(A30taxstdlife="",0,IF(Q$3&gt;(A30stdlife+$E1165),((INDEX('PTRM input'!$G$385:$P$434,A30offset,$E1165)-INDEX('PTRM input'!$G$277:$P$326,A30offset,$E1165))*OFFSET($F$7,0,$E1165))-SUM($G1165:P1165),(((INDEX('PTRM input'!$G$385:$P$434,A30offset,$E1165)-INDEX('PTRM input'!$G$277:$P$326,A30offset,$E1165))*OFFSET($F$7,0,$E1165))-SUM($G1165:P1165))*(OFFSET('PTRM input'!$G$477,0,$E1165-1)/A30taxstdlife))))</f>
        <v>0</v>
      </c>
      <c r="R1165" s="251">
        <f ca="1">IF(A30taxstdlife="n/a","n/a",IF(A30taxstdlife="",0,IF(R$3&gt;(A30stdlife+$E1165),((INDEX('PTRM input'!$G$385:$P$434,A30offset,$E1165)-INDEX('PTRM input'!$G$277:$P$326,A30offset,$E1165))*OFFSET($F$7,0,$E1165))-SUM($G1165:Q1165),(((INDEX('PTRM input'!$G$385:$P$434,A30offset,$E1165)-INDEX('PTRM input'!$G$277:$P$326,A30offset,$E1165))*OFFSET($F$7,0,$E1165))-SUM($G1165:Q1165))*(OFFSET('PTRM input'!$G$477,0,$E1165-1)/A30taxstdlife))))</f>
        <v>0</v>
      </c>
      <c r="S1165" s="251">
        <f ca="1">IF(A30taxstdlife="n/a","n/a",IF(A30taxstdlife="",0,IF(S$3&gt;(A30stdlife+$E1165),((INDEX('PTRM input'!$G$385:$P$434,A30offset,$E1165)-INDEX('PTRM input'!$G$277:$P$326,A30offset,$E1165))*OFFSET($F$7,0,$E1165))-SUM($G1165:R1165),(((INDEX('PTRM input'!$G$385:$P$434,A30offset,$E1165)-INDEX('PTRM input'!$G$277:$P$326,A30offset,$E1165))*OFFSET($F$7,0,$E1165))-SUM($G1165:R1165))*(OFFSET('PTRM input'!$G$477,0,$E1165-1)/A30taxstdlife))))</f>
        <v>0</v>
      </c>
      <c r="T1165" s="251">
        <f ca="1">IF(A30taxstdlife="n/a","n/a",IF(A30taxstdlife="",0,IF(T$3&gt;(A30stdlife+$E1165),((INDEX('PTRM input'!$G$385:$P$434,A30offset,$E1165)-INDEX('PTRM input'!$G$277:$P$326,A30offset,$E1165))*OFFSET($F$7,0,$E1165))-SUM($G1165:S1165),(((INDEX('PTRM input'!$G$385:$P$434,A30offset,$E1165)-INDEX('PTRM input'!$G$277:$P$326,A30offset,$E1165))*OFFSET($F$7,0,$E1165))-SUM($G1165:S1165))*(OFFSET('PTRM input'!$G$477,0,$E1165-1)/A30taxstdlife))))</f>
        <v>0</v>
      </c>
      <c r="U1165" s="251">
        <f ca="1">IF(A30taxstdlife="n/a","n/a",IF(A30taxstdlife="",0,IF(U$3&gt;(A30stdlife+$E1165),((INDEX('PTRM input'!$G$385:$P$434,A30offset,$E1165)-INDEX('PTRM input'!$G$277:$P$326,A30offset,$E1165))*OFFSET($F$7,0,$E1165))-SUM($G1165:T1165),(((INDEX('PTRM input'!$G$385:$P$434,A30offset,$E1165)-INDEX('PTRM input'!$G$277:$P$326,A30offset,$E1165))*OFFSET($F$7,0,$E1165))-SUM($G1165:T1165))*(OFFSET('PTRM input'!$G$477,0,$E1165-1)/A30taxstdlife))))</f>
        <v>0</v>
      </c>
      <c r="V1165" s="251">
        <f ca="1">IF(A30taxstdlife="n/a","n/a",IF(A30taxstdlife="",0,IF(V$3&gt;(A30stdlife+$E1165),((INDEX('PTRM input'!$G$385:$P$434,A30offset,$E1165)-INDEX('PTRM input'!$G$277:$P$326,A30offset,$E1165))*OFFSET($F$7,0,$E1165))-SUM($G1165:U1165),(((INDEX('PTRM input'!$G$385:$P$434,A30offset,$E1165)-INDEX('PTRM input'!$G$277:$P$326,A30offset,$E1165))*OFFSET($F$7,0,$E1165))-SUM($G1165:U1165))*(OFFSET('PTRM input'!$G$477,0,$E1165-1)/A30taxstdlife))))</f>
        <v>0</v>
      </c>
      <c r="W1165" s="251">
        <f ca="1">IF(A30taxstdlife="n/a","n/a",IF(A30taxstdlife="",0,IF(W$3&gt;(A30stdlife+$E1165),((INDEX('PTRM input'!$G$385:$P$434,A30offset,$E1165)-INDEX('PTRM input'!$G$277:$P$326,A30offset,$E1165))*OFFSET($F$7,0,$E1165))-SUM($G1165:V1165),(((INDEX('PTRM input'!$G$385:$P$434,A30offset,$E1165)-INDEX('PTRM input'!$G$277:$P$326,A30offset,$E1165))*OFFSET($F$7,0,$E1165))-SUM($G1165:V1165))*(OFFSET('PTRM input'!$G$477,0,$E1165-1)/A30taxstdlife))))</f>
        <v>0</v>
      </c>
      <c r="X1165" s="251">
        <f ca="1">IF(A30taxstdlife="n/a","n/a",IF(A30taxstdlife="",0,IF(X$3&gt;(A30stdlife+$E1165),((INDEX('PTRM input'!$G$385:$P$434,A30offset,$E1165)-INDEX('PTRM input'!$G$277:$P$326,A30offset,$E1165))*OFFSET($F$7,0,$E1165))-SUM($G1165:W1165),(((INDEX('PTRM input'!$G$385:$P$434,A30offset,$E1165)-INDEX('PTRM input'!$G$277:$P$326,A30offset,$E1165))*OFFSET($F$7,0,$E1165))-SUM($G1165:W1165))*(OFFSET('PTRM input'!$G$477,0,$E1165-1)/A30taxstdlife))))</f>
        <v>0</v>
      </c>
      <c r="Y1165" s="251">
        <f ca="1">IF(A30taxstdlife="n/a","n/a",IF(A30taxstdlife="",0,IF(Y$3&gt;(A30stdlife+$E1165),((INDEX('PTRM input'!$G$385:$P$434,A30offset,$E1165)-INDEX('PTRM input'!$G$277:$P$326,A30offset,$E1165))*OFFSET($F$7,0,$E1165))-SUM($G1165:X1165),(((INDEX('PTRM input'!$G$385:$P$434,A30offset,$E1165)-INDEX('PTRM input'!$G$277:$P$326,A30offset,$E1165))*OFFSET($F$7,0,$E1165))-SUM($G1165:X1165))*(OFFSET('PTRM input'!$G$477,0,$E1165-1)/A30taxstdlife))))</f>
        <v>0</v>
      </c>
      <c r="Z1165" s="251">
        <f ca="1">IF(A30taxstdlife="n/a","n/a",IF(A30taxstdlife="",0,IF(Z$3&gt;(A30stdlife+$E1165),((INDEX('PTRM input'!$G$385:$P$434,A30offset,$E1165)-INDEX('PTRM input'!$G$277:$P$326,A30offset,$E1165))*OFFSET($F$7,0,$E1165))-SUM($G1165:Y1165),(((INDEX('PTRM input'!$G$385:$P$434,A30offset,$E1165)-INDEX('PTRM input'!$G$277:$P$326,A30offset,$E1165))*OFFSET($F$7,0,$E1165))-SUM($G1165:Y1165))*(OFFSET('PTRM input'!$G$477,0,$E1165-1)/A30taxstdlife))))</f>
        <v>0</v>
      </c>
      <c r="AA1165" s="251">
        <f ca="1">IF(A30taxstdlife="n/a","n/a",IF(A30taxstdlife="",0,IF(AA$3&gt;(A30stdlife+$E1165),((INDEX('PTRM input'!$G$385:$P$434,A30offset,$E1165)-INDEX('PTRM input'!$G$277:$P$326,A30offset,$E1165))*OFFSET($F$7,0,$E1165))-SUM($G1165:Z1165),(((INDEX('PTRM input'!$G$385:$P$434,A30offset,$E1165)-INDEX('PTRM input'!$G$277:$P$326,A30offset,$E1165))*OFFSET($F$7,0,$E1165))-SUM($G1165:Z1165))*(OFFSET('PTRM input'!$G$477,0,$E1165-1)/A30taxstdlife))))</f>
        <v>0</v>
      </c>
      <c r="AB1165" s="251">
        <f ca="1">IF(A30taxstdlife="n/a","n/a",IF(A30taxstdlife="",0,IF(AB$3&gt;(A30stdlife+$E1165),((INDEX('PTRM input'!$G$385:$P$434,A30offset,$E1165)-INDEX('PTRM input'!$G$277:$P$326,A30offset,$E1165))*OFFSET($F$7,0,$E1165))-SUM($G1165:AA1165),(((INDEX('PTRM input'!$G$385:$P$434,A30offset,$E1165)-INDEX('PTRM input'!$G$277:$P$326,A30offset,$E1165))*OFFSET($F$7,0,$E1165))-SUM($G1165:AA1165))*(OFFSET('PTRM input'!$G$477,0,$E1165-1)/A30taxstdlife))))</f>
        <v>0</v>
      </c>
      <c r="AC1165" s="251">
        <f ca="1">IF(A30taxstdlife="n/a","n/a",IF(A30taxstdlife="",0,IF(AC$3&gt;(A30stdlife+$E1165),((INDEX('PTRM input'!$G$385:$P$434,A30offset,$E1165)-INDEX('PTRM input'!$G$277:$P$326,A30offset,$E1165))*OFFSET($F$7,0,$E1165))-SUM($G1165:AB1165),(((INDEX('PTRM input'!$G$385:$P$434,A30offset,$E1165)-INDEX('PTRM input'!$G$277:$P$326,A30offset,$E1165))*OFFSET($F$7,0,$E1165))-SUM($G1165:AB1165))*(OFFSET('PTRM input'!$G$477,0,$E1165-1)/A30taxstdlife))))</f>
        <v>0</v>
      </c>
      <c r="AD1165" s="251">
        <f ca="1">IF(A30taxstdlife="n/a","n/a",IF(A30taxstdlife="",0,IF(AD$3&gt;(A30stdlife+$E1165),((INDEX('PTRM input'!$G$385:$P$434,A30offset,$E1165)-INDEX('PTRM input'!$G$277:$P$326,A30offset,$E1165))*OFFSET($F$7,0,$E1165))-SUM($G1165:AC1165),(((INDEX('PTRM input'!$G$385:$P$434,A30offset,$E1165)-INDEX('PTRM input'!$G$277:$P$326,A30offset,$E1165))*OFFSET($F$7,0,$E1165))-SUM($G1165:AC1165))*(OFFSET('PTRM input'!$G$477,0,$E1165-1)/A30taxstdlife))))</f>
        <v>0</v>
      </c>
      <c r="AE1165" s="251">
        <f ca="1">IF(A30taxstdlife="n/a","n/a",IF(A30taxstdlife="",0,IF(AE$3&gt;(A30stdlife+$E1165),((INDEX('PTRM input'!$G$385:$P$434,A30offset,$E1165)-INDEX('PTRM input'!$G$277:$P$326,A30offset,$E1165))*OFFSET($F$7,0,$E1165))-SUM($G1165:AD1165),(((INDEX('PTRM input'!$G$385:$P$434,A30offset,$E1165)-INDEX('PTRM input'!$G$277:$P$326,A30offset,$E1165))*OFFSET($F$7,0,$E1165))-SUM($G1165:AD1165))*(OFFSET('PTRM input'!$G$477,0,$E1165-1)/A30taxstdlife))))</f>
        <v>0</v>
      </c>
      <c r="AF1165" s="251">
        <f ca="1">IF(A30taxstdlife="n/a","n/a",IF(A30taxstdlife="",0,IF(AF$3&gt;(A30stdlife+$E1165),((INDEX('PTRM input'!$G$385:$P$434,A30offset,$E1165)-INDEX('PTRM input'!$G$277:$P$326,A30offset,$E1165))*OFFSET($F$7,0,$E1165))-SUM($G1165:AE1165),(((INDEX('PTRM input'!$G$385:$P$434,A30offset,$E1165)-INDEX('PTRM input'!$G$277:$P$326,A30offset,$E1165))*OFFSET($F$7,0,$E1165))-SUM($G1165:AE1165))*(OFFSET('PTRM input'!$G$477,0,$E1165-1)/A30taxstdlife))))</f>
        <v>0</v>
      </c>
      <c r="AG1165" s="251">
        <f ca="1">IF(A30taxstdlife="n/a","n/a",IF(A30taxstdlife="",0,IF(AG$3&gt;(A30stdlife+$E1165),((INDEX('PTRM input'!$G$385:$P$434,A30offset,$E1165)-INDEX('PTRM input'!$G$277:$P$326,A30offset,$E1165))*OFFSET($F$7,0,$E1165))-SUM($G1165:AF1165),(((INDEX('PTRM input'!$G$385:$P$434,A30offset,$E1165)-INDEX('PTRM input'!$G$277:$P$326,A30offset,$E1165))*OFFSET($F$7,0,$E1165))-SUM($G1165:AF1165))*(OFFSET('PTRM input'!$G$477,0,$E1165-1)/A30taxstdlife))))</f>
        <v>0</v>
      </c>
      <c r="AH1165" s="251">
        <f ca="1">IF(A30taxstdlife="n/a","n/a",IF(A30taxstdlife="",0,IF(AH$3&gt;(A30stdlife+$E1165),((INDEX('PTRM input'!$G$385:$P$434,A30offset,$E1165)-INDEX('PTRM input'!$G$277:$P$326,A30offset,$E1165))*OFFSET($F$7,0,$E1165))-SUM($G1165:AG1165),(((INDEX('PTRM input'!$G$385:$P$434,A30offset,$E1165)-INDEX('PTRM input'!$G$277:$P$326,A30offset,$E1165))*OFFSET($F$7,0,$E1165))-SUM($G1165:AG1165))*(OFFSET('PTRM input'!$G$477,0,$E1165-1)/A30taxstdlife))))</f>
        <v>0</v>
      </c>
      <c r="AI1165" s="251">
        <f ca="1">IF(A30taxstdlife="n/a","n/a",IF(A30taxstdlife="",0,IF(AI$3&gt;(A30stdlife+$E1165),((INDEX('PTRM input'!$G$385:$P$434,A30offset,$E1165)-INDEX('PTRM input'!$G$277:$P$326,A30offset,$E1165))*OFFSET($F$7,0,$E1165))-SUM($G1165:AH1165),(((INDEX('PTRM input'!$G$385:$P$434,A30offset,$E1165)-INDEX('PTRM input'!$G$277:$P$326,A30offset,$E1165))*OFFSET($F$7,0,$E1165))-SUM($G1165:AH1165))*(OFFSET('PTRM input'!$G$477,0,$E1165-1)/A30taxstdlife))))</f>
        <v>0</v>
      </c>
      <c r="AJ1165" s="251">
        <f ca="1">IF(A30taxstdlife="n/a","n/a",IF(A30taxstdlife="",0,IF(AJ$3&gt;(A30stdlife+$E1165),((INDEX('PTRM input'!$G$385:$P$434,A30offset,$E1165)-INDEX('PTRM input'!$G$277:$P$326,A30offset,$E1165))*OFFSET($F$7,0,$E1165))-SUM($G1165:AI1165),(((INDEX('PTRM input'!$G$385:$P$434,A30offset,$E1165)-INDEX('PTRM input'!$G$277:$P$326,A30offset,$E1165))*OFFSET($F$7,0,$E1165))-SUM($G1165:AI1165))*(OFFSET('PTRM input'!$G$477,0,$E1165-1)/A30taxstdlife))))</f>
        <v>0</v>
      </c>
      <c r="AK1165" s="251">
        <f ca="1">IF(A30taxstdlife="n/a","n/a",IF(A30taxstdlife="",0,IF(AK$3&gt;(A30stdlife+$E1165),((INDEX('PTRM input'!$G$385:$P$434,A30offset,$E1165)-INDEX('PTRM input'!$G$277:$P$326,A30offset,$E1165))*OFFSET($F$7,0,$E1165))-SUM($G1165:AJ1165),(((INDEX('PTRM input'!$G$385:$P$434,A30offset,$E1165)-INDEX('PTRM input'!$G$277:$P$326,A30offset,$E1165))*OFFSET($F$7,0,$E1165))-SUM($G1165:AJ1165))*(OFFSET('PTRM input'!$G$477,0,$E1165-1)/A30taxstdlife))))</f>
        <v>0</v>
      </c>
      <c r="AL1165" s="251">
        <f ca="1">IF(A30taxstdlife="n/a","n/a",IF(A30taxstdlife="",0,IF(AL$3&gt;(A30stdlife+$E1165),((INDEX('PTRM input'!$G$385:$P$434,A30offset,$E1165)-INDEX('PTRM input'!$G$277:$P$326,A30offset,$E1165))*OFFSET($F$7,0,$E1165))-SUM($G1165:AK1165),(((INDEX('PTRM input'!$G$385:$P$434,A30offset,$E1165)-INDEX('PTRM input'!$G$277:$P$326,A30offset,$E1165))*OFFSET($F$7,0,$E1165))-SUM($G1165:AK1165))*(OFFSET('PTRM input'!$G$477,0,$E1165-1)/A30taxstdlife))))</f>
        <v>0</v>
      </c>
      <c r="AM1165" s="251">
        <f ca="1">IF(A30taxstdlife="n/a","n/a",IF(A30taxstdlife="",0,IF(AM$3&gt;(A30stdlife+$E1165),((INDEX('PTRM input'!$G$385:$P$434,A30offset,$E1165)-INDEX('PTRM input'!$G$277:$P$326,A30offset,$E1165))*OFFSET($F$7,0,$E1165))-SUM($G1165:AL1165),(((INDEX('PTRM input'!$G$385:$P$434,A30offset,$E1165)-INDEX('PTRM input'!$G$277:$P$326,A30offset,$E1165))*OFFSET($F$7,0,$E1165))-SUM($G1165:AL1165))*(OFFSET('PTRM input'!$G$477,0,$E1165-1)/A30taxstdlife))))</f>
        <v>0</v>
      </c>
      <c r="AN1165" s="251">
        <f ca="1">IF(A30taxstdlife="n/a","n/a",IF(A30taxstdlife="",0,IF(AN$3&gt;(A30stdlife+$E1165),((INDEX('PTRM input'!$G$385:$P$434,A30offset,$E1165)-INDEX('PTRM input'!$G$277:$P$326,A30offset,$E1165))*OFFSET($F$7,0,$E1165))-SUM($G1165:AM1165),(((INDEX('PTRM input'!$G$385:$P$434,A30offset,$E1165)-INDEX('PTRM input'!$G$277:$P$326,A30offset,$E1165))*OFFSET($F$7,0,$E1165))-SUM($G1165:AM1165))*(OFFSET('PTRM input'!$G$477,0,$E1165-1)/A30taxstdlife))))</f>
        <v>0</v>
      </c>
      <c r="AO1165" s="251">
        <f ca="1">IF(A30taxstdlife="n/a","n/a",IF(A30taxstdlife="",0,IF(AO$3&gt;(A30stdlife+$E1165),((INDEX('PTRM input'!$G$385:$P$434,A30offset,$E1165)-INDEX('PTRM input'!$G$277:$P$326,A30offset,$E1165))*OFFSET($F$7,0,$E1165))-SUM($G1165:AN1165),(((INDEX('PTRM input'!$G$385:$P$434,A30offset,$E1165)-INDEX('PTRM input'!$G$277:$P$326,A30offset,$E1165))*OFFSET($F$7,0,$E1165))-SUM($G1165:AN1165))*(OFFSET('PTRM input'!$G$477,0,$E1165-1)/A30taxstdlife))))</f>
        <v>0</v>
      </c>
      <c r="AP1165" s="251">
        <f ca="1">IF(A30taxstdlife="n/a","n/a",IF(A30taxstdlife="",0,IF(AP$3&gt;(A30stdlife+$E1165),((INDEX('PTRM input'!$G$385:$P$434,A30offset,$E1165)-INDEX('PTRM input'!$G$277:$P$326,A30offset,$E1165))*OFFSET($F$7,0,$E1165))-SUM($G1165:AO1165),(((INDEX('PTRM input'!$G$385:$P$434,A30offset,$E1165)-INDEX('PTRM input'!$G$277:$P$326,A30offset,$E1165))*OFFSET($F$7,0,$E1165))-SUM($G1165:AO1165))*(OFFSET('PTRM input'!$G$477,0,$E1165-1)/A30taxstdlife))))</f>
        <v>0</v>
      </c>
      <c r="AQ1165" s="251">
        <f ca="1">IF(A30taxstdlife="n/a","n/a",IF(A30taxstdlife="",0,IF(AQ$3&gt;(A30stdlife+$E1165),((INDEX('PTRM input'!$G$385:$P$434,A30offset,$E1165)-INDEX('PTRM input'!$G$277:$P$326,A30offset,$E1165))*OFFSET($F$7,0,$E1165))-SUM($G1165:AP1165),(((INDEX('PTRM input'!$G$385:$P$434,A30offset,$E1165)-INDEX('PTRM input'!$G$277:$P$326,A30offset,$E1165))*OFFSET($F$7,0,$E1165))-SUM($G1165:AP1165))*(OFFSET('PTRM input'!$G$477,0,$E1165-1)/A30taxstdlife))))</f>
        <v>0</v>
      </c>
      <c r="AR1165" s="251">
        <f ca="1">IF(A30taxstdlife="n/a","n/a",IF(A30taxstdlife="",0,IF(AR$3&gt;(A30stdlife+$E1165),((INDEX('PTRM input'!$G$385:$P$434,A30offset,$E1165)-INDEX('PTRM input'!$G$277:$P$326,A30offset,$E1165))*OFFSET($F$7,0,$E1165))-SUM($G1165:AQ1165),(((INDEX('PTRM input'!$G$385:$P$434,A30offset,$E1165)-INDEX('PTRM input'!$G$277:$P$326,A30offset,$E1165))*OFFSET($F$7,0,$E1165))-SUM($G1165:AQ1165))*(OFFSET('PTRM input'!$G$477,0,$E1165-1)/A30taxstdlife))))</f>
        <v>0</v>
      </c>
      <c r="AS1165" s="251">
        <f ca="1">IF(A30taxstdlife="n/a","n/a",IF(A30taxstdlife="",0,IF(AS$3&gt;(A30stdlife+$E1165),((INDEX('PTRM input'!$G$385:$P$434,A30offset,$E1165)-INDEX('PTRM input'!$G$277:$P$326,A30offset,$E1165))*OFFSET($F$7,0,$E1165))-SUM($G1165:AR1165),(((INDEX('PTRM input'!$G$385:$P$434,A30offset,$E1165)-INDEX('PTRM input'!$G$277:$P$326,A30offset,$E1165))*OFFSET($F$7,0,$E1165))-SUM($G1165:AR1165))*(OFFSET('PTRM input'!$G$477,0,$E1165-1)/A30taxstdlife))))</f>
        <v>0</v>
      </c>
      <c r="AT1165" s="251">
        <f ca="1">IF(A30taxstdlife="n/a","n/a",IF(A30taxstdlife="",0,IF(AT$3&gt;(A30stdlife+$E1165),((INDEX('PTRM input'!$G$385:$P$434,A30offset,$E1165)-INDEX('PTRM input'!$G$277:$P$326,A30offset,$E1165))*OFFSET($F$7,0,$E1165))-SUM($G1165:AS1165),(((INDEX('PTRM input'!$G$385:$P$434,A30offset,$E1165)-INDEX('PTRM input'!$G$277:$P$326,A30offset,$E1165))*OFFSET($F$7,0,$E1165))-SUM($G1165:AS1165))*(OFFSET('PTRM input'!$G$477,0,$E1165-1)/A30taxstdlife))))</f>
        <v>0</v>
      </c>
      <c r="AU1165" s="251">
        <f ca="1">IF(A30taxstdlife="n/a","n/a",IF(A30taxstdlife="",0,IF(AU$3&gt;(A30stdlife+$E1165),((INDEX('PTRM input'!$G$385:$P$434,A30offset,$E1165)-INDEX('PTRM input'!$G$277:$P$326,A30offset,$E1165))*OFFSET($F$7,0,$E1165))-SUM($G1165:AT1165),(((INDEX('PTRM input'!$G$385:$P$434,A30offset,$E1165)-INDEX('PTRM input'!$G$277:$P$326,A30offset,$E1165))*OFFSET($F$7,0,$E1165))-SUM($G1165:AT1165))*(OFFSET('PTRM input'!$G$477,0,$E1165-1)/A30taxstdlife))))</f>
        <v>0</v>
      </c>
      <c r="AV1165" s="251">
        <f ca="1">IF(A30taxstdlife="n/a","n/a",IF(A30taxstdlife="",0,IF(AV$3&gt;(A30stdlife+$E1165),((INDEX('PTRM input'!$G$385:$P$434,A30offset,$E1165)-INDEX('PTRM input'!$G$277:$P$326,A30offset,$E1165))*OFFSET($F$7,0,$E1165))-SUM($G1165:AU1165),(((INDEX('PTRM input'!$G$385:$P$434,A30offset,$E1165)-INDEX('PTRM input'!$G$277:$P$326,A30offset,$E1165))*OFFSET($F$7,0,$E1165))-SUM($G1165:AU1165))*(OFFSET('PTRM input'!$G$477,0,$E1165-1)/A30taxstdlife))))</f>
        <v>0</v>
      </c>
      <c r="AW1165" s="251">
        <f ca="1">IF(A30taxstdlife="n/a","n/a",IF(A30taxstdlife="",0,IF(AW$3&gt;(A30stdlife+$E1165),((INDEX('PTRM input'!$G$385:$P$434,A30offset,$E1165)-INDEX('PTRM input'!$G$277:$P$326,A30offset,$E1165))*OFFSET($F$7,0,$E1165))-SUM($G1165:AV1165),(((INDEX('PTRM input'!$G$385:$P$434,A30offset,$E1165)-INDEX('PTRM input'!$G$277:$P$326,A30offset,$E1165))*OFFSET($F$7,0,$E1165))-SUM($G1165:AV1165))*(OFFSET('PTRM input'!$G$477,0,$E1165-1)/A30taxstdlife))))</f>
        <v>0</v>
      </c>
      <c r="AX1165" s="251">
        <f ca="1">IF(A30taxstdlife="n/a","n/a",IF(A30taxstdlife="",0,IF(AX$3&gt;(A30stdlife+$E1165),((INDEX('PTRM input'!$G$385:$P$434,A30offset,$E1165)-INDEX('PTRM input'!$G$277:$P$326,A30offset,$E1165))*OFFSET($F$7,0,$E1165))-SUM($G1165:AW1165),(((INDEX('PTRM input'!$G$385:$P$434,A30offset,$E1165)-INDEX('PTRM input'!$G$277:$P$326,A30offset,$E1165))*OFFSET($F$7,0,$E1165))-SUM($G1165:AW1165))*(OFFSET('PTRM input'!$G$477,0,$E1165-1)/A30taxstdlife))))</f>
        <v>0</v>
      </c>
      <c r="AY1165" s="251">
        <f ca="1">IF(A30taxstdlife="n/a","n/a",IF(A30taxstdlife="",0,IF(AY$3&gt;(A30stdlife+$E1165),((INDEX('PTRM input'!$G$385:$P$434,A30offset,$E1165)-INDEX('PTRM input'!$G$277:$P$326,A30offset,$E1165))*OFFSET($F$7,0,$E1165))-SUM($G1165:AX1165),(((INDEX('PTRM input'!$G$385:$P$434,A30offset,$E1165)-INDEX('PTRM input'!$G$277:$P$326,A30offset,$E1165))*OFFSET($F$7,0,$E1165))-SUM($G1165:AX1165))*(OFFSET('PTRM input'!$G$477,0,$E1165-1)/A30taxstdlife))))</f>
        <v>0</v>
      </c>
      <c r="AZ1165" s="251">
        <f ca="1">IF(A30taxstdlife="n/a","n/a",IF(A30taxstdlife="",0,IF(AZ$3&gt;(A30stdlife+$E1165),((INDEX('PTRM input'!$G$385:$P$434,A30offset,$E1165)-INDEX('PTRM input'!$G$277:$P$326,A30offset,$E1165))*OFFSET($F$7,0,$E1165))-SUM($G1165:AY1165),(((INDEX('PTRM input'!$G$385:$P$434,A30offset,$E1165)-INDEX('PTRM input'!$G$277:$P$326,A30offset,$E1165))*OFFSET($F$7,0,$E1165))-SUM($G1165:AY1165))*(OFFSET('PTRM input'!$G$477,0,$E1165-1)/A30taxstdlife))))</f>
        <v>0</v>
      </c>
      <c r="BA1165" s="251">
        <f ca="1">IF(A30taxstdlife="n/a","n/a",IF(A30taxstdlife="",0,IF(BA$3&gt;(A30stdlife+$E1165),((INDEX('PTRM input'!$G$385:$P$434,A30offset,$E1165)-INDEX('PTRM input'!$G$277:$P$326,A30offset,$E1165))*OFFSET($F$7,0,$E1165))-SUM($G1165:AZ1165),(((INDEX('PTRM input'!$G$385:$P$434,A30offset,$E1165)-INDEX('PTRM input'!$G$277:$P$326,A30offset,$E1165))*OFFSET($F$7,0,$E1165))-SUM($G1165:AZ1165))*(OFFSET('PTRM input'!$G$477,0,$E1165-1)/A30taxstdlife))))</f>
        <v>0</v>
      </c>
      <c r="BB1165" s="251">
        <f ca="1">IF(A30taxstdlife="n/a","n/a",IF(A30taxstdlife="",0,IF(BB$3&gt;(A30stdlife+$E1165),((INDEX('PTRM input'!$G$385:$P$434,A30offset,$E1165)-INDEX('PTRM input'!$G$277:$P$326,A30offset,$E1165))*OFFSET($F$7,0,$E1165))-SUM($G1165:BA1165),(((INDEX('PTRM input'!$G$385:$P$434,A30offset,$E1165)-INDEX('PTRM input'!$G$277:$P$326,A30offset,$E1165))*OFFSET($F$7,0,$E1165))-SUM($G1165:BA1165))*(OFFSET('PTRM input'!$G$477,0,$E1165-1)/A30taxstdlife))))</f>
        <v>0</v>
      </c>
      <c r="BC1165" s="251">
        <f ca="1">IF(A30taxstdlife="n/a","n/a",IF(A30taxstdlife="",0,IF(BC$3&gt;(A30stdlife+$E1165),((INDEX('PTRM input'!$G$385:$P$434,A30offset,$E1165)-INDEX('PTRM input'!$G$277:$P$326,A30offset,$E1165))*OFFSET($F$7,0,$E1165))-SUM($G1165:BB1165),(((INDEX('PTRM input'!$G$385:$P$434,A30offset,$E1165)-INDEX('PTRM input'!$G$277:$P$326,A30offset,$E1165))*OFFSET($F$7,0,$E1165))-SUM($G1165:BB1165))*(OFFSET('PTRM input'!$G$477,0,$E1165-1)/A30taxstdlife))))</f>
        <v>0</v>
      </c>
      <c r="BD1165" s="251">
        <f ca="1">IF(A30taxstdlife="n/a","n/a",IF(A30taxstdlife="",0,IF(BD$3&gt;(A30stdlife+$E1165),((INDEX('PTRM input'!$G$385:$P$434,A30offset,$E1165)-INDEX('PTRM input'!$G$277:$P$326,A30offset,$E1165))*OFFSET($F$7,0,$E1165))-SUM($G1165:BC1165),(((INDEX('PTRM input'!$G$385:$P$434,A30offset,$E1165)-INDEX('PTRM input'!$G$277:$P$326,A30offset,$E1165))*OFFSET($F$7,0,$E1165))-SUM($G1165:BC1165))*(OFFSET('PTRM input'!$G$477,0,$E1165-1)/A30taxstdlife))))</f>
        <v>0</v>
      </c>
      <c r="BE1165" s="251">
        <f ca="1">IF(A30taxstdlife="n/a","n/a",IF(A30taxstdlife="",0,IF(BE$3&gt;(A30stdlife+$E1165),((INDEX('PTRM input'!$G$385:$P$434,A30offset,$E1165)-INDEX('PTRM input'!$G$277:$P$326,A30offset,$E1165))*OFFSET($F$7,0,$E1165))-SUM($G1165:BD1165),(((INDEX('PTRM input'!$G$385:$P$434,A30offset,$E1165)-INDEX('PTRM input'!$G$277:$P$326,A30offset,$E1165))*OFFSET($F$7,0,$E1165))-SUM($G1165:BD1165))*(OFFSET('PTRM input'!$G$477,0,$E1165-1)/A30taxstdlife))))</f>
        <v>0</v>
      </c>
      <c r="BF1165" s="251">
        <f ca="1">IF(A30taxstdlife="n/a","n/a",IF(A30taxstdlife="",0,IF(BF$3&gt;(A30stdlife+$E1165),((INDEX('PTRM input'!$G$385:$P$434,A30offset,$E1165)-INDEX('PTRM input'!$G$277:$P$326,A30offset,$E1165))*OFFSET($F$7,0,$E1165))-SUM($G1165:BE1165),(((INDEX('PTRM input'!$G$385:$P$434,A30offset,$E1165)-INDEX('PTRM input'!$G$277:$P$326,A30offset,$E1165))*OFFSET($F$7,0,$E1165))-SUM($G1165:BE1165))*(OFFSET('PTRM input'!$G$477,0,$E1165-1)/A30taxstdlife))))</f>
        <v>0</v>
      </c>
      <c r="BG1165" s="251">
        <f ca="1">IF(A30taxstdlife="n/a","n/a",IF(A30taxstdlife="",0,IF(BG$3&gt;(A30stdlife+$E1165),((INDEX('PTRM input'!$G$385:$P$434,A30offset,$E1165)-INDEX('PTRM input'!$G$277:$P$326,A30offset,$E1165))*OFFSET($F$7,0,$E1165))-SUM($G1165:BF1165),(((INDEX('PTRM input'!$G$385:$P$434,A30offset,$E1165)-INDEX('PTRM input'!$G$277:$P$326,A30offset,$E1165))*OFFSET($F$7,0,$E1165))-SUM($G1165:BF1165))*(OFFSET('PTRM input'!$G$477,0,$E1165-1)/A30taxstdlife))))</f>
        <v>0</v>
      </c>
      <c r="BH1165" s="251">
        <f ca="1">IF(A30taxstdlife="n/a","n/a",IF(A30taxstdlife="",0,IF(BH$3&gt;(A30stdlife+$E1165),((INDEX('PTRM input'!$G$385:$P$434,A30offset,$E1165)-INDEX('PTRM input'!$G$277:$P$326,A30offset,$E1165))*OFFSET($F$7,0,$E1165))-SUM($G1165:BG1165),(((INDEX('PTRM input'!$G$385:$P$434,A30offset,$E1165)-INDEX('PTRM input'!$G$277:$P$326,A30offset,$E1165))*OFFSET($F$7,0,$E1165))-SUM($G1165:BG1165))*(OFFSET('PTRM input'!$G$477,0,$E1165-1)/A30taxstdlife))))</f>
        <v>0</v>
      </c>
      <c r="BI1165" s="251">
        <f ca="1">IF(A30taxstdlife="n/a","n/a",IF(A30taxstdlife="",0,IF(BI$3&gt;(A30stdlife+$E1165),((INDEX('PTRM input'!$G$385:$P$434,A30offset,$E1165)-INDEX('PTRM input'!$G$277:$P$326,A30offset,$E1165))*OFFSET($F$7,0,$E1165))-SUM($G1165:BH1165),(((INDEX('PTRM input'!$G$385:$P$434,A30offset,$E1165)-INDEX('PTRM input'!$G$277:$P$326,A30offset,$E1165))*OFFSET($F$7,0,$E1165))-SUM($G1165:BH1165))*(OFFSET('PTRM input'!$G$477,0,$E1165-1)/A30taxstdlife))))</f>
        <v>0</v>
      </c>
      <c r="BJ1165" s="116"/>
      <c r="BK1165" s="116"/>
      <c r="BL1165" s="116"/>
      <c r="BM1165" s="116"/>
    </row>
    <row r="1166" spans="1:65" ht="12.75" hidden="1" customHeight="1" outlineLevel="2">
      <c r="A1166" s="366"/>
      <c r="B1166" s="19"/>
      <c r="C1166" s="18"/>
      <c r="D1166" s="760"/>
      <c r="E1166" s="86">
        <v>8</v>
      </c>
      <c r="F1166" s="356"/>
      <c r="G1166" s="434"/>
      <c r="H1166" s="435"/>
      <c r="I1166" s="435"/>
      <c r="J1166" s="435"/>
      <c r="K1166" s="435"/>
      <c r="L1166" s="435"/>
      <c r="M1166" s="435"/>
      <c r="N1166" s="619"/>
      <c r="O1166" s="251">
        <f ca="1">IF(A30taxstdlife="n/a","n/a",IF(A30taxstdlife="",0,IF(O$3&gt;(A30stdlife+$E1166),((INDEX('PTRM input'!$G$385:$P$434,A30offset,$E1166)-INDEX('PTRM input'!$G$277:$P$326,A30offset,$E1166))*OFFSET($F$7,0,$E1166))-SUM($G1166:N1166),(((INDEX('PTRM input'!$G$385:$P$434,A30offset,$E1166)-INDEX('PTRM input'!$G$277:$P$326,A30offset,$E1166))*OFFSET($F$7,0,$E1166))-SUM($G1166:N1166))*(OFFSET('PTRM input'!$G$477,0,$E1166-1)/A30taxstdlife))))</f>
        <v>0</v>
      </c>
      <c r="P1166" s="251">
        <f ca="1">IF(A30taxstdlife="n/a","n/a",IF(A30taxstdlife="",0,IF(P$3&gt;(A30stdlife+$E1166),((INDEX('PTRM input'!$G$385:$P$434,A30offset,$E1166)-INDEX('PTRM input'!$G$277:$P$326,A30offset,$E1166))*OFFSET($F$7,0,$E1166))-SUM($G1166:O1166),(((INDEX('PTRM input'!$G$385:$P$434,A30offset,$E1166)-INDEX('PTRM input'!$G$277:$P$326,A30offset,$E1166))*OFFSET($F$7,0,$E1166))-SUM($G1166:O1166))*(OFFSET('PTRM input'!$G$477,0,$E1166-1)/A30taxstdlife))))</f>
        <v>0</v>
      </c>
      <c r="Q1166" s="251">
        <f ca="1">IF(A30taxstdlife="n/a","n/a",IF(A30taxstdlife="",0,IF(Q$3&gt;(A30stdlife+$E1166),((INDEX('PTRM input'!$G$385:$P$434,A30offset,$E1166)-INDEX('PTRM input'!$G$277:$P$326,A30offset,$E1166))*OFFSET($F$7,0,$E1166))-SUM($G1166:P1166),(((INDEX('PTRM input'!$G$385:$P$434,A30offset,$E1166)-INDEX('PTRM input'!$G$277:$P$326,A30offset,$E1166))*OFFSET($F$7,0,$E1166))-SUM($G1166:P1166))*(OFFSET('PTRM input'!$G$477,0,$E1166-1)/A30taxstdlife))))</f>
        <v>0</v>
      </c>
      <c r="R1166" s="251">
        <f ca="1">IF(A30taxstdlife="n/a","n/a",IF(A30taxstdlife="",0,IF(R$3&gt;(A30stdlife+$E1166),((INDEX('PTRM input'!$G$385:$P$434,A30offset,$E1166)-INDEX('PTRM input'!$G$277:$P$326,A30offset,$E1166))*OFFSET($F$7,0,$E1166))-SUM($G1166:Q1166),(((INDEX('PTRM input'!$G$385:$P$434,A30offset,$E1166)-INDEX('PTRM input'!$G$277:$P$326,A30offset,$E1166))*OFFSET($F$7,0,$E1166))-SUM($G1166:Q1166))*(OFFSET('PTRM input'!$G$477,0,$E1166-1)/A30taxstdlife))))</f>
        <v>0</v>
      </c>
      <c r="S1166" s="251">
        <f ca="1">IF(A30taxstdlife="n/a","n/a",IF(A30taxstdlife="",0,IF(S$3&gt;(A30stdlife+$E1166),((INDEX('PTRM input'!$G$385:$P$434,A30offset,$E1166)-INDEX('PTRM input'!$G$277:$P$326,A30offset,$E1166))*OFFSET($F$7,0,$E1166))-SUM($G1166:R1166),(((INDEX('PTRM input'!$G$385:$P$434,A30offset,$E1166)-INDEX('PTRM input'!$G$277:$P$326,A30offset,$E1166))*OFFSET($F$7,0,$E1166))-SUM($G1166:R1166))*(OFFSET('PTRM input'!$G$477,0,$E1166-1)/A30taxstdlife))))</f>
        <v>0</v>
      </c>
      <c r="T1166" s="251">
        <f ca="1">IF(A30taxstdlife="n/a","n/a",IF(A30taxstdlife="",0,IF(T$3&gt;(A30stdlife+$E1166),((INDEX('PTRM input'!$G$385:$P$434,A30offset,$E1166)-INDEX('PTRM input'!$G$277:$P$326,A30offset,$E1166))*OFFSET($F$7,0,$E1166))-SUM($G1166:S1166),(((INDEX('PTRM input'!$G$385:$P$434,A30offset,$E1166)-INDEX('PTRM input'!$G$277:$P$326,A30offset,$E1166))*OFFSET($F$7,0,$E1166))-SUM($G1166:S1166))*(OFFSET('PTRM input'!$G$477,0,$E1166-1)/A30taxstdlife))))</f>
        <v>0</v>
      </c>
      <c r="U1166" s="251">
        <f ca="1">IF(A30taxstdlife="n/a","n/a",IF(A30taxstdlife="",0,IF(U$3&gt;(A30stdlife+$E1166),((INDEX('PTRM input'!$G$385:$P$434,A30offset,$E1166)-INDEX('PTRM input'!$G$277:$P$326,A30offset,$E1166))*OFFSET($F$7,0,$E1166))-SUM($G1166:T1166),(((INDEX('PTRM input'!$G$385:$P$434,A30offset,$E1166)-INDEX('PTRM input'!$G$277:$P$326,A30offset,$E1166))*OFFSET($F$7,0,$E1166))-SUM($G1166:T1166))*(OFFSET('PTRM input'!$G$477,0,$E1166-1)/A30taxstdlife))))</f>
        <v>0</v>
      </c>
      <c r="V1166" s="251">
        <f ca="1">IF(A30taxstdlife="n/a","n/a",IF(A30taxstdlife="",0,IF(V$3&gt;(A30stdlife+$E1166),((INDEX('PTRM input'!$G$385:$P$434,A30offset,$E1166)-INDEX('PTRM input'!$G$277:$P$326,A30offset,$E1166))*OFFSET($F$7,0,$E1166))-SUM($G1166:U1166),(((INDEX('PTRM input'!$G$385:$P$434,A30offset,$E1166)-INDEX('PTRM input'!$G$277:$P$326,A30offset,$E1166))*OFFSET($F$7,0,$E1166))-SUM($G1166:U1166))*(OFFSET('PTRM input'!$G$477,0,$E1166-1)/A30taxstdlife))))</f>
        <v>0</v>
      </c>
      <c r="W1166" s="251">
        <f ca="1">IF(A30taxstdlife="n/a","n/a",IF(A30taxstdlife="",0,IF(W$3&gt;(A30stdlife+$E1166),((INDEX('PTRM input'!$G$385:$P$434,A30offset,$E1166)-INDEX('PTRM input'!$G$277:$P$326,A30offset,$E1166))*OFFSET($F$7,0,$E1166))-SUM($G1166:V1166),(((INDEX('PTRM input'!$G$385:$P$434,A30offset,$E1166)-INDEX('PTRM input'!$G$277:$P$326,A30offset,$E1166))*OFFSET($F$7,0,$E1166))-SUM($G1166:V1166))*(OFFSET('PTRM input'!$G$477,0,$E1166-1)/A30taxstdlife))))</f>
        <v>0</v>
      </c>
      <c r="X1166" s="251">
        <f ca="1">IF(A30taxstdlife="n/a","n/a",IF(A30taxstdlife="",0,IF(X$3&gt;(A30stdlife+$E1166),((INDEX('PTRM input'!$G$385:$P$434,A30offset,$E1166)-INDEX('PTRM input'!$G$277:$P$326,A30offset,$E1166))*OFFSET($F$7,0,$E1166))-SUM($G1166:W1166),(((INDEX('PTRM input'!$G$385:$P$434,A30offset,$E1166)-INDEX('PTRM input'!$G$277:$P$326,A30offset,$E1166))*OFFSET($F$7,0,$E1166))-SUM($G1166:W1166))*(OFFSET('PTRM input'!$G$477,0,$E1166-1)/A30taxstdlife))))</f>
        <v>0</v>
      </c>
      <c r="Y1166" s="251">
        <f ca="1">IF(A30taxstdlife="n/a","n/a",IF(A30taxstdlife="",0,IF(Y$3&gt;(A30stdlife+$E1166),((INDEX('PTRM input'!$G$385:$P$434,A30offset,$E1166)-INDEX('PTRM input'!$G$277:$P$326,A30offset,$E1166))*OFFSET($F$7,0,$E1166))-SUM($G1166:X1166),(((INDEX('PTRM input'!$G$385:$P$434,A30offset,$E1166)-INDEX('PTRM input'!$G$277:$P$326,A30offset,$E1166))*OFFSET($F$7,0,$E1166))-SUM($G1166:X1166))*(OFFSET('PTRM input'!$G$477,0,$E1166-1)/A30taxstdlife))))</f>
        <v>0</v>
      </c>
      <c r="Z1166" s="251">
        <f ca="1">IF(A30taxstdlife="n/a","n/a",IF(A30taxstdlife="",0,IF(Z$3&gt;(A30stdlife+$E1166),((INDEX('PTRM input'!$G$385:$P$434,A30offset,$E1166)-INDEX('PTRM input'!$G$277:$P$326,A30offset,$E1166))*OFFSET($F$7,0,$E1166))-SUM($G1166:Y1166),(((INDEX('PTRM input'!$G$385:$P$434,A30offset,$E1166)-INDEX('PTRM input'!$G$277:$P$326,A30offset,$E1166))*OFFSET($F$7,0,$E1166))-SUM($G1166:Y1166))*(OFFSET('PTRM input'!$G$477,0,$E1166-1)/A30taxstdlife))))</f>
        <v>0</v>
      </c>
      <c r="AA1166" s="251">
        <f ca="1">IF(A30taxstdlife="n/a","n/a",IF(A30taxstdlife="",0,IF(AA$3&gt;(A30stdlife+$E1166),((INDEX('PTRM input'!$G$385:$P$434,A30offset,$E1166)-INDEX('PTRM input'!$G$277:$P$326,A30offset,$E1166))*OFFSET($F$7,0,$E1166))-SUM($G1166:Z1166),(((INDEX('PTRM input'!$G$385:$P$434,A30offset,$E1166)-INDEX('PTRM input'!$G$277:$P$326,A30offset,$E1166))*OFFSET($F$7,0,$E1166))-SUM($G1166:Z1166))*(OFFSET('PTRM input'!$G$477,0,$E1166-1)/A30taxstdlife))))</f>
        <v>0</v>
      </c>
      <c r="AB1166" s="251">
        <f ca="1">IF(A30taxstdlife="n/a","n/a",IF(A30taxstdlife="",0,IF(AB$3&gt;(A30stdlife+$E1166),((INDEX('PTRM input'!$G$385:$P$434,A30offset,$E1166)-INDEX('PTRM input'!$G$277:$P$326,A30offset,$E1166))*OFFSET($F$7,0,$E1166))-SUM($G1166:AA1166),(((INDEX('PTRM input'!$G$385:$P$434,A30offset,$E1166)-INDEX('PTRM input'!$G$277:$P$326,A30offset,$E1166))*OFFSET($F$7,0,$E1166))-SUM($G1166:AA1166))*(OFFSET('PTRM input'!$G$477,0,$E1166-1)/A30taxstdlife))))</f>
        <v>0</v>
      </c>
      <c r="AC1166" s="251">
        <f ca="1">IF(A30taxstdlife="n/a","n/a",IF(A30taxstdlife="",0,IF(AC$3&gt;(A30stdlife+$E1166),((INDEX('PTRM input'!$G$385:$P$434,A30offset,$E1166)-INDEX('PTRM input'!$G$277:$P$326,A30offset,$E1166))*OFFSET($F$7,0,$E1166))-SUM($G1166:AB1166),(((INDEX('PTRM input'!$G$385:$P$434,A30offset,$E1166)-INDEX('PTRM input'!$G$277:$P$326,A30offset,$E1166))*OFFSET($F$7,0,$E1166))-SUM($G1166:AB1166))*(OFFSET('PTRM input'!$G$477,0,$E1166-1)/A30taxstdlife))))</f>
        <v>0</v>
      </c>
      <c r="AD1166" s="251">
        <f ca="1">IF(A30taxstdlife="n/a","n/a",IF(A30taxstdlife="",0,IF(AD$3&gt;(A30stdlife+$E1166),((INDEX('PTRM input'!$G$385:$P$434,A30offset,$E1166)-INDEX('PTRM input'!$G$277:$P$326,A30offset,$E1166))*OFFSET($F$7,0,$E1166))-SUM($G1166:AC1166),(((INDEX('PTRM input'!$G$385:$P$434,A30offset,$E1166)-INDEX('PTRM input'!$G$277:$P$326,A30offset,$E1166))*OFFSET($F$7,0,$E1166))-SUM($G1166:AC1166))*(OFFSET('PTRM input'!$G$477,0,$E1166-1)/A30taxstdlife))))</f>
        <v>0</v>
      </c>
      <c r="AE1166" s="251">
        <f ca="1">IF(A30taxstdlife="n/a","n/a",IF(A30taxstdlife="",0,IF(AE$3&gt;(A30stdlife+$E1166),((INDEX('PTRM input'!$G$385:$P$434,A30offset,$E1166)-INDEX('PTRM input'!$G$277:$P$326,A30offset,$E1166))*OFFSET($F$7,0,$E1166))-SUM($G1166:AD1166),(((INDEX('PTRM input'!$G$385:$P$434,A30offset,$E1166)-INDEX('PTRM input'!$G$277:$P$326,A30offset,$E1166))*OFFSET($F$7,0,$E1166))-SUM($G1166:AD1166))*(OFFSET('PTRM input'!$G$477,0,$E1166-1)/A30taxstdlife))))</f>
        <v>0</v>
      </c>
      <c r="AF1166" s="251">
        <f ca="1">IF(A30taxstdlife="n/a","n/a",IF(A30taxstdlife="",0,IF(AF$3&gt;(A30stdlife+$E1166),((INDEX('PTRM input'!$G$385:$P$434,A30offset,$E1166)-INDEX('PTRM input'!$G$277:$P$326,A30offset,$E1166))*OFFSET($F$7,0,$E1166))-SUM($G1166:AE1166),(((INDEX('PTRM input'!$G$385:$P$434,A30offset,$E1166)-INDEX('PTRM input'!$G$277:$P$326,A30offset,$E1166))*OFFSET($F$7,0,$E1166))-SUM($G1166:AE1166))*(OFFSET('PTRM input'!$G$477,0,$E1166-1)/A30taxstdlife))))</f>
        <v>0</v>
      </c>
      <c r="AG1166" s="251">
        <f ca="1">IF(A30taxstdlife="n/a","n/a",IF(A30taxstdlife="",0,IF(AG$3&gt;(A30stdlife+$E1166),((INDEX('PTRM input'!$G$385:$P$434,A30offset,$E1166)-INDEX('PTRM input'!$G$277:$P$326,A30offset,$E1166))*OFFSET($F$7,0,$E1166))-SUM($G1166:AF1166),(((INDEX('PTRM input'!$G$385:$P$434,A30offset,$E1166)-INDEX('PTRM input'!$G$277:$P$326,A30offset,$E1166))*OFFSET($F$7,0,$E1166))-SUM($G1166:AF1166))*(OFFSET('PTRM input'!$G$477,0,$E1166-1)/A30taxstdlife))))</f>
        <v>0</v>
      </c>
      <c r="AH1166" s="251">
        <f ca="1">IF(A30taxstdlife="n/a","n/a",IF(A30taxstdlife="",0,IF(AH$3&gt;(A30stdlife+$E1166),((INDEX('PTRM input'!$G$385:$P$434,A30offset,$E1166)-INDEX('PTRM input'!$G$277:$P$326,A30offset,$E1166))*OFFSET($F$7,0,$E1166))-SUM($G1166:AG1166),(((INDEX('PTRM input'!$G$385:$P$434,A30offset,$E1166)-INDEX('PTRM input'!$G$277:$P$326,A30offset,$E1166))*OFFSET($F$7,0,$E1166))-SUM($G1166:AG1166))*(OFFSET('PTRM input'!$G$477,0,$E1166-1)/A30taxstdlife))))</f>
        <v>0</v>
      </c>
      <c r="AI1166" s="251">
        <f ca="1">IF(A30taxstdlife="n/a","n/a",IF(A30taxstdlife="",0,IF(AI$3&gt;(A30stdlife+$E1166),((INDEX('PTRM input'!$G$385:$P$434,A30offset,$E1166)-INDEX('PTRM input'!$G$277:$P$326,A30offset,$E1166))*OFFSET($F$7,0,$E1166))-SUM($G1166:AH1166),(((INDEX('PTRM input'!$G$385:$P$434,A30offset,$E1166)-INDEX('PTRM input'!$G$277:$P$326,A30offset,$E1166))*OFFSET($F$7,0,$E1166))-SUM($G1166:AH1166))*(OFFSET('PTRM input'!$G$477,0,$E1166-1)/A30taxstdlife))))</f>
        <v>0</v>
      </c>
      <c r="AJ1166" s="251">
        <f ca="1">IF(A30taxstdlife="n/a","n/a",IF(A30taxstdlife="",0,IF(AJ$3&gt;(A30stdlife+$E1166),((INDEX('PTRM input'!$G$385:$P$434,A30offset,$E1166)-INDEX('PTRM input'!$G$277:$P$326,A30offset,$E1166))*OFFSET($F$7,0,$E1166))-SUM($G1166:AI1166),(((INDEX('PTRM input'!$G$385:$P$434,A30offset,$E1166)-INDEX('PTRM input'!$G$277:$P$326,A30offset,$E1166))*OFFSET($F$7,0,$E1166))-SUM($G1166:AI1166))*(OFFSET('PTRM input'!$G$477,0,$E1166-1)/A30taxstdlife))))</f>
        <v>0</v>
      </c>
      <c r="AK1166" s="251">
        <f ca="1">IF(A30taxstdlife="n/a","n/a",IF(A30taxstdlife="",0,IF(AK$3&gt;(A30stdlife+$E1166),((INDEX('PTRM input'!$G$385:$P$434,A30offset,$E1166)-INDEX('PTRM input'!$G$277:$P$326,A30offset,$E1166))*OFFSET($F$7,0,$E1166))-SUM($G1166:AJ1166),(((INDEX('PTRM input'!$G$385:$P$434,A30offset,$E1166)-INDEX('PTRM input'!$G$277:$P$326,A30offset,$E1166))*OFFSET($F$7,0,$E1166))-SUM($G1166:AJ1166))*(OFFSET('PTRM input'!$G$477,0,$E1166-1)/A30taxstdlife))))</f>
        <v>0</v>
      </c>
      <c r="AL1166" s="251">
        <f ca="1">IF(A30taxstdlife="n/a","n/a",IF(A30taxstdlife="",0,IF(AL$3&gt;(A30stdlife+$E1166),((INDEX('PTRM input'!$G$385:$P$434,A30offset,$E1166)-INDEX('PTRM input'!$G$277:$P$326,A30offset,$E1166))*OFFSET($F$7,0,$E1166))-SUM($G1166:AK1166),(((INDEX('PTRM input'!$G$385:$P$434,A30offset,$E1166)-INDEX('PTRM input'!$G$277:$P$326,A30offset,$E1166))*OFFSET($F$7,0,$E1166))-SUM($G1166:AK1166))*(OFFSET('PTRM input'!$G$477,0,$E1166-1)/A30taxstdlife))))</f>
        <v>0</v>
      </c>
      <c r="AM1166" s="251">
        <f ca="1">IF(A30taxstdlife="n/a","n/a",IF(A30taxstdlife="",0,IF(AM$3&gt;(A30stdlife+$E1166),((INDEX('PTRM input'!$G$385:$P$434,A30offset,$E1166)-INDEX('PTRM input'!$G$277:$P$326,A30offset,$E1166))*OFFSET($F$7,0,$E1166))-SUM($G1166:AL1166),(((INDEX('PTRM input'!$G$385:$P$434,A30offset,$E1166)-INDEX('PTRM input'!$G$277:$P$326,A30offset,$E1166))*OFFSET($F$7,0,$E1166))-SUM($G1166:AL1166))*(OFFSET('PTRM input'!$G$477,0,$E1166-1)/A30taxstdlife))))</f>
        <v>0</v>
      </c>
      <c r="AN1166" s="251">
        <f ca="1">IF(A30taxstdlife="n/a","n/a",IF(A30taxstdlife="",0,IF(AN$3&gt;(A30stdlife+$E1166),((INDEX('PTRM input'!$G$385:$P$434,A30offset,$E1166)-INDEX('PTRM input'!$G$277:$P$326,A30offset,$E1166))*OFFSET($F$7,0,$E1166))-SUM($G1166:AM1166),(((INDEX('PTRM input'!$G$385:$P$434,A30offset,$E1166)-INDEX('PTRM input'!$G$277:$P$326,A30offset,$E1166))*OFFSET($F$7,0,$E1166))-SUM($G1166:AM1166))*(OFFSET('PTRM input'!$G$477,0,$E1166-1)/A30taxstdlife))))</f>
        <v>0</v>
      </c>
      <c r="AO1166" s="251">
        <f ca="1">IF(A30taxstdlife="n/a","n/a",IF(A30taxstdlife="",0,IF(AO$3&gt;(A30stdlife+$E1166),((INDEX('PTRM input'!$G$385:$P$434,A30offset,$E1166)-INDEX('PTRM input'!$G$277:$P$326,A30offset,$E1166))*OFFSET($F$7,0,$E1166))-SUM($G1166:AN1166),(((INDEX('PTRM input'!$G$385:$P$434,A30offset,$E1166)-INDEX('PTRM input'!$G$277:$P$326,A30offset,$E1166))*OFFSET($F$7,0,$E1166))-SUM($G1166:AN1166))*(OFFSET('PTRM input'!$G$477,0,$E1166-1)/A30taxstdlife))))</f>
        <v>0</v>
      </c>
      <c r="AP1166" s="251">
        <f ca="1">IF(A30taxstdlife="n/a","n/a",IF(A30taxstdlife="",0,IF(AP$3&gt;(A30stdlife+$E1166),((INDEX('PTRM input'!$G$385:$P$434,A30offset,$E1166)-INDEX('PTRM input'!$G$277:$P$326,A30offset,$E1166))*OFFSET($F$7,0,$E1166))-SUM($G1166:AO1166),(((INDEX('PTRM input'!$G$385:$P$434,A30offset,$E1166)-INDEX('PTRM input'!$G$277:$P$326,A30offset,$E1166))*OFFSET($F$7,0,$E1166))-SUM($G1166:AO1166))*(OFFSET('PTRM input'!$G$477,0,$E1166-1)/A30taxstdlife))))</f>
        <v>0</v>
      </c>
      <c r="AQ1166" s="251">
        <f ca="1">IF(A30taxstdlife="n/a","n/a",IF(A30taxstdlife="",0,IF(AQ$3&gt;(A30stdlife+$E1166),((INDEX('PTRM input'!$G$385:$P$434,A30offset,$E1166)-INDEX('PTRM input'!$G$277:$P$326,A30offset,$E1166))*OFFSET($F$7,0,$E1166))-SUM($G1166:AP1166),(((INDEX('PTRM input'!$G$385:$P$434,A30offset,$E1166)-INDEX('PTRM input'!$G$277:$P$326,A30offset,$E1166))*OFFSET($F$7,0,$E1166))-SUM($G1166:AP1166))*(OFFSET('PTRM input'!$G$477,0,$E1166-1)/A30taxstdlife))))</f>
        <v>0</v>
      </c>
      <c r="AR1166" s="251">
        <f ca="1">IF(A30taxstdlife="n/a","n/a",IF(A30taxstdlife="",0,IF(AR$3&gt;(A30stdlife+$E1166),((INDEX('PTRM input'!$G$385:$P$434,A30offset,$E1166)-INDEX('PTRM input'!$G$277:$P$326,A30offset,$E1166))*OFFSET($F$7,0,$E1166))-SUM($G1166:AQ1166),(((INDEX('PTRM input'!$G$385:$P$434,A30offset,$E1166)-INDEX('PTRM input'!$G$277:$P$326,A30offset,$E1166))*OFFSET($F$7,0,$E1166))-SUM($G1166:AQ1166))*(OFFSET('PTRM input'!$G$477,0,$E1166-1)/A30taxstdlife))))</f>
        <v>0</v>
      </c>
      <c r="AS1166" s="251">
        <f ca="1">IF(A30taxstdlife="n/a","n/a",IF(A30taxstdlife="",0,IF(AS$3&gt;(A30stdlife+$E1166),((INDEX('PTRM input'!$G$385:$P$434,A30offset,$E1166)-INDEX('PTRM input'!$G$277:$P$326,A30offset,$E1166))*OFFSET($F$7,0,$E1166))-SUM($G1166:AR1166),(((INDEX('PTRM input'!$G$385:$P$434,A30offset,$E1166)-INDEX('PTRM input'!$G$277:$P$326,A30offset,$E1166))*OFFSET($F$7,0,$E1166))-SUM($G1166:AR1166))*(OFFSET('PTRM input'!$G$477,0,$E1166-1)/A30taxstdlife))))</f>
        <v>0</v>
      </c>
      <c r="AT1166" s="251">
        <f ca="1">IF(A30taxstdlife="n/a","n/a",IF(A30taxstdlife="",0,IF(AT$3&gt;(A30stdlife+$E1166),((INDEX('PTRM input'!$G$385:$P$434,A30offset,$E1166)-INDEX('PTRM input'!$G$277:$P$326,A30offset,$E1166))*OFFSET($F$7,0,$E1166))-SUM($G1166:AS1166),(((INDEX('PTRM input'!$G$385:$P$434,A30offset,$E1166)-INDEX('PTRM input'!$G$277:$P$326,A30offset,$E1166))*OFFSET($F$7,0,$E1166))-SUM($G1166:AS1166))*(OFFSET('PTRM input'!$G$477,0,$E1166-1)/A30taxstdlife))))</f>
        <v>0</v>
      </c>
      <c r="AU1166" s="251">
        <f ca="1">IF(A30taxstdlife="n/a","n/a",IF(A30taxstdlife="",0,IF(AU$3&gt;(A30stdlife+$E1166),((INDEX('PTRM input'!$G$385:$P$434,A30offset,$E1166)-INDEX('PTRM input'!$G$277:$P$326,A30offset,$E1166))*OFFSET($F$7,0,$E1166))-SUM($G1166:AT1166),(((INDEX('PTRM input'!$G$385:$P$434,A30offset,$E1166)-INDEX('PTRM input'!$G$277:$P$326,A30offset,$E1166))*OFFSET($F$7,0,$E1166))-SUM($G1166:AT1166))*(OFFSET('PTRM input'!$G$477,0,$E1166-1)/A30taxstdlife))))</f>
        <v>0</v>
      </c>
      <c r="AV1166" s="251">
        <f ca="1">IF(A30taxstdlife="n/a","n/a",IF(A30taxstdlife="",0,IF(AV$3&gt;(A30stdlife+$E1166),((INDEX('PTRM input'!$G$385:$P$434,A30offset,$E1166)-INDEX('PTRM input'!$G$277:$P$326,A30offset,$E1166))*OFFSET($F$7,0,$E1166))-SUM($G1166:AU1166),(((INDEX('PTRM input'!$G$385:$P$434,A30offset,$E1166)-INDEX('PTRM input'!$G$277:$P$326,A30offset,$E1166))*OFFSET($F$7,0,$E1166))-SUM($G1166:AU1166))*(OFFSET('PTRM input'!$G$477,0,$E1166-1)/A30taxstdlife))))</f>
        <v>0</v>
      </c>
      <c r="AW1166" s="251">
        <f ca="1">IF(A30taxstdlife="n/a","n/a",IF(A30taxstdlife="",0,IF(AW$3&gt;(A30stdlife+$E1166),((INDEX('PTRM input'!$G$385:$P$434,A30offset,$E1166)-INDEX('PTRM input'!$G$277:$P$326,A30offset,$E1166))*OFFSET($F$7,0,$E1166))-SUM($G1166:AV1166),(((INDEX('PTRM input'!$G$385:$P$434,A30offset,$E1166)-INDEX('PTRM input'!$G$277:$P$326,A30offset,$E1166))*OFFSET($F$7,0,$E1166))-SUM($G1166:AV1166))*(OFFSET('PTRM input'!$G$477,0,$E1166-1)/A30taxstdlife))))</f>
        <v>0</v>
      </c>
      <c r="AX1166" s="251">
        <f ca="1">IF(A30taxstdlife="n/a","n/a",IF(A30taxstdlife="",0,IF(AX$3&gt;(A30stdlife+$E1166),((INDEX('PTRM input'!$G$385:$P$434,A30offset,$E1166)-INDEX('PTRM input'!$G$277:$P$326,A30offset,$E1166))*OFFSET($F$7,0,$E1166))-SUM($G1166:AW1166),(((INDEX('PTRM input'!$G$385:$P$434,A30offset,$E1166)-INDEX('PTRM input'!$G$277:$P$326,A30offset,$E1166))*OFFSET($F$7,0,$E1166))-SUM($G1166:AW1166))*(OFFSET('PTRM input'!$G$477,0,$E1166-1)/A30taxstdlife))))</f>
        <v>0</v>
      </c>
      <c r="AY1166" s="251">
        <f ca="1">IF(A30taxstdlife="n/a","n/a",IF(A30taxstdlife="",0,IF(AY$3&gt;(A30stdlife+$E1166),((INDEX('PTRM input'!$G$385:$P$434,A30offset,$E1166)-INDEX('PTRM input'!$G$277:$P$326,A30offset,$E1166))*OFFSET($F$7,0,$E1166))-SUM($G1166:AX1166),(((INDEX('PTRM input'!$G$385:$P$434,A30offset,$E1166)-INDEX('PTRM input'!$G$277:$P$326,A30offset,$E1166))*OFFSET($F$7,0,$E1166))-SUM($G1166:AX1166))*(OFFSET('PTRM input'!$G$477,0,$E1166-1)/A30taxstdlife))))</f>
        <v>0</v>
      </c>
      <c r="AZ1166" s="251">
        <f ca="1">IF(A30taxstdlife="n/a","n/a",IF(A30taxstdlife="",0,IF(AZ$3&gt;(A30stdlife+$E1166),((INDEX('PTRM input'!$G$385:$P$434,A30offset,$E1166)-INDEX('PTRM input'!$G$277:$P$326,A30offset,$E1166))*OFFSET($F$7,0,$E1166))-SUM($G1166:AY1166),(((INDEX('PTRM input'!$G$385:$P$434,A30offset,$E1166)-INDEX('PTRM input'!$G$277:$P$326,A30offset,$E1166))*OFFSET($F$7,0,$E1166))-SUM($G1166:AY1166))*(OFFSET('PTRM input'!$G$477,0,$E1166-1)/A30taxstdlife))))</f>
        <v>0</v>
      </c>
      <c r="BA1166" s="251">
        <f ca="1">IF(A30taxstdlife="n/a","n/a",IF(A30taxstdlife="",0,IF(BA$3&gt;(A30stdlife+$E1166),((INDEX('PTRM input'!$G$385:$P$434,A30offset,$E1166)-INDEX('PTRM input'!$G$277:$P$326,A30offset,$E1166))*OFFSET($F$7,0,$E1166))-SUM($G1166:AZ1166),(((INDEX('PTRM input'!$G$385:$P$434,A30offset,$E1166)-INDEX('PTRM input'!$G$277:$P$326,A30offset,$E1166))*OFFSET($F$7,0,$E1166))-SUM($G1166:AZ1166))*(OFFSET('PTRM input'!$G$477,0,$E1166-1)/A30taxstdlife))))</f>
        <v>0</v>
      </c>
      <c r="BB1166" s="251">
        <f ca="1">IF(A30taxstdlife="n/a","n/a",IF(A30taxstdlife="",0,IF(BB$3&gt;(A30stdlife+$E1166),((INDEX('PTRM input'!$G$385:$P$434,A30offset,$E1166)-INDEX('PTRM input'!$G$277:$P$326,A30offset,$E1166))*OFFSET($F$7,0,$E1166))-SUM($G1166:BA1166),(((INDEX('PTRM input'!$G$385:$P$434,A30offset,$E1166)-INDEX('PTRM input'!$G$277:$P$326,A30offset,$E1166))*OFFSET($F$7,0,$E1166))-SUM($G1166:BA1166))*(OFFSET('PTRM input'!$G$477,0,$E1166-1)/A30taxstdlife))))</f>
        <v>0</v>
      </c>
      <c r="BC1166" s="251">
        <f ca="1">IF(A30taxstdlife="n/a","n/a",IF(A30taxstdlife="",0,IF(BC$3&gt;(A30stdlife+$E1166),((INDEX('PTRM input'!$G$385:$P$434,A30offset,$E1166)-INDEX('PTRM input'!$G$277:$P$326,A30offset,$E1166))*OFFSET($F$7,0,$E1166))-SUM($G1166:BB1166),(((INDEX('PTRM input'!$G$385:$P$434,A30offset,$E1166)-INDEX('PTRM input'!$G$277:$P$326,A30offset,$E1166))*OFFSET($F$7,0,$E1166))-SUM($G1166:BB1166))*(OFFSET('PTRM input'!$G$477,0,$E1166-1)/A30taxstdlife))))</f>
        <v>0</v>
      </c>
      <c r="BD1166" s="251">
        <f ca="1">IF(A30taxstdlife="n/a","n/a",IF(A30taxstdlife="",0,IF(BD$3&gt;(A30stdlife+$E1166),((INDEX('PTRM input'!$G$385:$P$434,A30offset,$E1166)-INDEX('PTRM input'!$G$277:$P$326,A30offset,$E1166))*OFFSET($F$7,0,$E1166))-SUM($G1166:BC1166),(((INDEX('PTRM input'!$G$385:$P$434,A30offset,$E1166)-INDEX('PTRM input'!$G$277:$P$326,A30offset,$E1166))*OFFSET($F$7,0,$E1166))-SUM($G1166:BC1166))*(OFFSET('PTRM input'!$G$477,0,$E1166-1)/A30taxstdlife))))</f>
        <v>0</v>
      </c>
      <c r="BE1166" s="251">
        <f ca="1">IF(A30taxstdlife="n/a","n/a",IF(A30taxstdlife="",0,IF(BE$3&gt;(A30stdlife+$E1166),((INDEX('PTRM input'!$G$385:$P$434,A30offset,$E1166)-INDEX('PTRM input'!$G$277:$P$326,A30offset,$E1166))*OFFSET($F$7,0,$E1166))-SUM($G1166:BD1166),(((INDEX('PTRM input'!$G$385:$P$434,A30offset,$E1166)-INDEX('PTRM input'!$G$277:$P$326,A30offset,$E1166))*OFFSET($F$7,0,$E1166))-SUM($G1166:BD1166))*(OFFSET('PTRM input'!$G$477,0,$E1166-1)/A30taxstdlife))))</f>
        <v>0</v>
      </c>
      <c r="BF1166" s="251">
        <f ca="1">IF(A30taxstdlife="n/a","n/a",IF(A30taxstdlife="",0,IF(BF$3&gt;(A30stdlife+$E1166),((INDEX('PTRM input'!$G$385:$P$434,A30offset,$E1166)-INDEX('PTRM input'!$G$277:$P$326,A30offset,$E1166))*OFFSET($F$7,0,$E1166))-SUM($G1166:BE1166),(((INDEX('PTRM input'!$G$385:$P$434,A30offset,$E1166)-INDEX('PTRM input'!$G$277:$P$326,A30offset,$E1166))*OFFSET($F$7,0,$E1166))-SUM($G1166:BE1166))*(OFFSET('PTRM input'!$G$477,0,$E1166-1)/A30taxstdlife))))</f>
        <v>0</v>
      </c>
      <c r="BG1166" s="251">
        <f ca="1">IF(A30taxstdlife="n/a","n/a",IF(A30taxstdlife="",0,IF(BG$3&gt;(A30stdlife+$E1166),((INDEX('PTRM input'!$G$385:$P$434,A30offset,$E1166)-INDEX('PTRM input'!$G$277:$P$326,A30offset,$E1166))*OFFSET($F$7,0,$E1166))-SUM($G1166:BF1166),(((INDEX('PTRM input'!$G$385:$P$434,A30offset,$E1166)-INDEX('PTRM input'!$G$277:$P$326,A30offset,$E1166))*OFFSET($F$7,0,$E1166))-SUM($G1166:BF1166))*(OFFSET('PTRM input'!$G$477,0,$E1166-1)/A30taxstdlife))))</f>
        <v>0</v>
      </c>
      <c r="BH1166" s="251">
        <f ca="1">IF(A30taxstdlife="n/a","n/a",IF(A30taxstdlife="",0,IF(BH$3&gt;(A30stdlife+$E1166),((INDEX('PTRM input'!$G$385:$P$434,A30offset,$E1166)-INDEX('PTRM input'!$G$277:$P$326,A30offset,$E1166))*OFFSET($F$7,0,$E1166))-SUM($G1166:BG1166),(((INDEX('PTRM input'!$G$385:$P$434,A30offset,$E1166)-INDEX('PTRM input'!$G$277:$P$326,A30offset,$E1166))*OFFSET($F$7,0,$E1166))-SUM($G1166:BG1166))*(OFFSET('PTRM input'!$G$477,0,$E1166-1)/A30taxstdlife))))</f>
        <v>0</v>
      </c>
      <c r="BI1166" s="251">
        <f ca="1">IF(A30taxstdlife="n/a","n/a",IF(A30taxstdlife="",0,IF(BI$3&gt;(A30stdlife+$E1166),((INDEX('PTRM input'!$G$385:$P$434,A30offset,$E1166)-INDEX('PTRM input'!$G$277:$P$326,A30offset,$E1166))*OFFSET($F$7,0,$E1166))-SUM($G1166:BH1166),(((INDEX('PTRM input'!$G$385:$P$434,A30offset,$E1166)-INDEX('PTRM input'!$G$277:$P$326,A30offset,$E1166))*OFFSET($F$7,0,$E1166))-SUM($G1166:BH1166))*(OFFSET('PTRM input'!$G$477,0,$E1166-1)/A30taxstdlife))))</f>
        <v>0</v>
      </c>
      <c r="BJ1166" s="116"/>
      <c r="BK1166" s="116"/>
      <c r="BL1166" s="116"/>
      <c r="BM1166" s="116"/>
    </row>
    <row r="1167" spans="1:65" ht="12.75" hidden="1" customHeight="1" outlineLevel="2">
      <c r="A1167" s="366"/>
      <c r="B1167" s="19"/>
      <c r="C1167" s="18"/>
      <c r="D1167" s="760"/>
      <c r="E1167" s="86">
        <v>9</v>
      </c>
      <c r="F1167" s="356"/>
      <c r="G1167" s="434"/>
      <c r="H1167" s="435"/>
      <c r="I1167" s="435"/>
      <c r="J1167" s="435"/>
      <c r="K1167" s="435"/>
      <c r="L1167" s="435"/>
      <c r="M1167" s="435"/>
      <c r="N1167" s="435"/>
      <c r="O1167" s="619"/>
      <c r="P1167" s="251">
        <f ca="1">IF(A30taxstdlife="n/a","n/a",IF(A30taxstdlife="",0,IF(P$3&gt;(A30stdlife+$E1167),((INDEX('PTRM input'!$G$385:$P$434,A30offset,$E1167)-INDEX('PTRM input'!$G$277:$P$326,A30offset,$E1167))*OFFSET($F$7,0,$E1167))-SUM($G1167:O1167),(((INDEX('PTRM input'!$G$385:$P$434,A30offset,$E1167)-INDEX('PTRM input'!$G$277:$P$326,A30offset,$E1167))*OFFSET($F$7,0,$E1167))-SUM($G1167:O1167))*(OFFSET('PTRM input'!$G$477,0,$E1167-1)/A30taxstdlife))))</f>
        <v>0</v>
      </c>
      <c r="Q1167" s="251">
        <f ca="1">IF(A30taxstdlife="n/a","n/a",IF(A30taxstdlife="",0,IF(Q$3&gt;(A30stdlife+$E1167),((INDEX('PTRM input'!$G$385:$P$434,A30offset,$E1167)-INDEX('PTRM input'!$G$277:$P$326,A30offset,$E1167))*OFFSET($F$7,0,$E1167))-SUM($G1167:P1167),(((INDEX('PTRM input'!$G$385:$P$434,A30offset,$E1167)-INDEX('PTRM input'!$G$277:$P$326,A30offset,$E1167))*OFFSET($F$7,0,$E1167))-SUM($G1167:P1167))*(OFFSET('PTRM input'!$G$477,0,$E1167-1)/A30taxstdlife))))</f>
        <v>0</v>
      </c>
      <c r="R1167" s="251">
        <f ca="1">IF(A30taxstdlife="n/a","n/a",IF(A30taxstdlife="",0,IF(R$3&gt;(A30stdlife+$E1167),((INDEX('PTRM input'!$G$385:$P$434,A30offset,$E1167)-INDEX('PTRM input'!$G$277:$P$326,A30offset,$E1167))*OFFSET($F$7,0,$E1167))-SUM($G1167:Q1167),(((INDEX('PTRM input'!$G$385:$P$434,A30offset,$E1167)-INDEX('PTRM input'!$G$277:$P$326,A30offset,$E1167))*OFFSET($F$7,0,$E1167))-SUM($G1167:Q1167))*(OFFSET('PTRM input'!$G$477,0,$E1167-1)/A30taxstdlife))))</f>
        <v>0</v>
      </c>
      <c r="S1167" s="251">
        <f ca="1">IF(A30taxstdlife="n/a","n/a",IF(A30taxstdlife="",0,IF(S$3&gt;(A30stdlife+$E1167),((INDEX('PTRM input'!$G$385:$P$434,A30offset,$E1167)-INDEX('PTRM input'!$G$277:$P$326,A30offset,$E1167))*OFFSET($F$7,0,$E1167))-SUM($G1167:R1167),(((INDEX('PTRM input'!$G$385:$P$434,A30offset,$E1167)-INDEX('PTRM input'!$G$277:$P$326,A30offset,$E1167))*OFFSET($F$7,0,$E1167))-SUM($G1167:R1167))*(OFFSET('PTRM input'!$G$477,0,$E1167-1)/A30taxstdlife))))</f>
        <v>0</v>
      </c>
      <c r="T1167" s="251">
        <f ca="1">IF(A30taxstdlife="n/a","n/a",IF(A30taxstdlife="",0,IF(T$3&gt;(A30stdlife+$E1167),((INDEX('PTRM input'!$G$385:$P$434,A30offset,$E1167)-INDEX('PTRM input'!$G$277:$P$326,A30offset,$E1167))*OFFSET($F$7,0,$E1167))-SUM($G1167:S1167),(((INDEX('PTRM input'!$G$385:$P$434,A30offset,$E1167)-INDEX('PTRM input'!$G$277:$P$326,A30offset,$E1167))*OFFSET($F$7,0,$E1167))-SUM($G1167:S1167))*(OFFSET('PTRM input'!$G$477,0,$E1167-1)/A30taxstdlife))))</f>
        <v>0</v>
      </c>
      <c r="U1167" s="251">
        <f ca="1">IF(A30taxstdlife="n/a","n/a",IF(A30taxstdlife="",0,IF(U$3&gt;(A30stdlife+$E1167),((INDEX('PTRM input'!$G$385:$P$434,A30offset,$E1167)-INDEX('PTRM input'!$G$277:$P$326,A30offset,$E1167))*OFFSET($F$7,0,$E1167))-SUM($G1167:T1167),(((INDEX('PTRM input'!$G$385:$P$434,A30offset,$E1167)-INDEX('PTRM input'!$G$277:$P$326,A30offset,$E1167))*OFFSET($F$7,0,$E1167))-SUM($G1167:T1167))*(OFFSET('PTRM input'!$G$477,0,$E1167-1)/A30taxstdlife))))</f>
        <v>0</v>
      </c>
      <c r="V1167" s="251">
        <f ca="1">IF(A30taxstdlife="n/a","n/a",IF(A30taxstdlife="",0,IF(V$3&gt;(A30stdlife+$E1167),((INDEX('PTRM input'!$G$385:$P$434,A30offset,$E1167)-INDEX('PTRM input'!$G$277:$P$326,A30offset,$E1167))*OFFSET($F$7,0,$E1167))-SUM($G1167:U1167),(((INDEX('PTRM input'!$G$385:$P$434,A30offset,$E1167)-INDEX('PTRM input'!$G$277:$P$326,A30offset,$E1167))*OFFSET($F$7,0,$E1167))-SUM($G1167:U1167))*(OFFSET('PTRM input'!$G$477,0,$E1167-1)/A30taxstdlife))))</f>
        <v>0</v>
      </c>
      <c r="W1167" s="251">
        <f ca="1">IF(A30taxstdlife="n/a","n/a",IF(A30taxstdlife="",0,IF(W$3&gt;(A30stdlife+$E1167),((INDEX('PTRM input'!$G$385:$P$434,A30offset,$E1167)-INDEX('PTRM input'!$G$277:$P$326,A30offset,$E1167))*OFFSET($F$7,0,$E1167))-SUM($G1167:V1167),(((INDEX('PTRM input'!$G$385:$P$434,A30offset,$E1167)-INDEX('PTRM input'!$G$277:$P$326,A30offset,$E1167))*OFFSET($F$7,0,$E1167))-SUM($G1167:V1167))*(OFFSET('PTRM input'!$G$477,0,$E1167-1)/A30taxstdlife))))</f>
        <v>0</v>
      </c>
      <c r="X1167" s="251">
        <f ca="1">IF(A30taxstdlife="n/a","n/a",IF(A30taxstdlife="",0,IF(X$3&gt;(A30stdlife+$E1167),((INDEX('PTRM input'!$G$385:$P$434,A30offset,$E1167)-INDEX('PTRM input'!$G$277:$P$326,A30offset,$E1167))*OFFSET($F$7,0,$E1167))-SUM($G1167:W1167),(((INDEX('PTRM input'!$G$385:$P$434,A30offset,$E1167)-INDEX('PTRM input'!$G$277:$P$326,A30offset,$E1167))*OFFSET($F$7,0,$E1167))-SUM($G1167:W1167))*(OFFSET('PTRM input'!$G$477,0,$E1167-1)/A30taxstdlife))))</f>
        <v>0</v>
      </c>
      <c r="Y1167" s="251">
        <f ca="1">IF(A30taxstdlife="n/a","n/a",IF(A30taxstdlife="",0,IF(Y$3&gt;(A30stdlife+$E1167),((INDEX('PTRM input'!$G$385:$P$434,A30offset,$E1167)-INDEX('PTRM input'!$G$277:$P$326,A30offset,$E1167))*OFFSET($F$7,0,$E1167))-SUM($G1167:X1167),(((INDEX('PTRM input'!$G$385:$P$434,A30offset,$E1167)-INDEX('PTRM input'!$G$277:$P$326,A30offset,$E1167))*OFFSET($F$7,0,$E1167))-SUM($G1167:X1167))*(OFFSET('PTRM input'!$G$477,0,$E1167-1)/A30taxstdlife))))</f>
        <v>0</v>
      </c>
      <c r="Z1167" s="251">
        <f ca="1">IF(A30taxstdlife="n/a","n/a",IF(A30taxstdlife="",0,IF(Z$3&gt;(A30stdlife+$E1167),((INDEX('PTRM input'!$G$385:$P$434,A30offset,$E1167)-INDEX('PTRM input'!$G$277:$P$326,A30offset,$E1167))*OFFSET($F$7,0,$E1167))-SUM($G1167:Y1167),(((INDEX('PTRM input'!$G$385:$P$434,A30offset,$E1167)-INDEX('PTRM input'!$G$277:$P$326,A30offset,$E1167))*OFFSET($F$7,0,$E1167))-SUM($G1167:Y1167))*(OFFSET('PTRM input'!$G$477,0,$E1167-1)/A30taxstdlife))))</f>
        <v>0</v>
      </c>
      <c r="AA1167" s="251">
        <f ca="1">IF(A30taxstdlife="n/a","n/a",IF(A30taxstdlife="",0,IF(AA$3&gt;(A30stdlife+$E1167),((INDEX('PTRM input'!$G$385:$P$434,A30offset,$E1167)-INDEX('PTRM input'!$G$277:$P$326,A30offset,$E1167))*OFFSET($F$7,0,$E1167))-SUM($G1167:Z1167),(((INDEX('PTRM input'!$G$385:$P$434,A30offset,$E1167)-INDEX('PTRM input'!$G$277:$P$326,A30offset,$E1167))*OFFSET($F$7,0,$E1167))-SUM($G1167:Z1167))*(OFFSET('PTRM input'!$G$477,0,$E1167-1)/A30taxstdlife))))</f>
        <v>0</v>
      </c>
      <c r="AB1167" s="251">
        <f ca="1">IF(A30taxstdlife="n/a","n/a",IF(A30taxstdlife="",0,IF(AB$3&gt;(A30stdlife+$E1167),((INDEX('PTRM input'!$G$385:$P$434,A30offset,$E1167)-INDEX('PTRM input'!$G$277:$P$326,A30offset,$E1167))*OFFSET($F$7,0,$E1167))-SUM($G1167:AA1167),(((INDEX('PTRM input'!$G$385:$P$434,A30offset,$E1167)-INDEX('PTRM input'!$G$277:$P$326,A30offset,$E1167))*OFFSET($F$7,0,$E1167))-SUM($G1167:AA1167))*(OFFSET('PTRM input'!$G$477,0,$E1167-1)/A30taxstdlife))))</f>
        <v>0</v>
      </c>
      <c r="AC1167" s="251">
        <f ca="1">IF(A30taxstdlife="n/a","n/a",IF(A30taxstdlife="",0,IF(AC$3&gt;(A30stdlife+$E1167),((INDEX('PTRM input'!$G$385:$P$434,A30offset,$E1167)-INDEX('PTRM input'!$G$277:$P$326,A30offset,$E1167))*OFFSET($F$7,0,$E1167))-SUM($G1167:AB1167),(((INDEX('PTRM input'!$G$385:$P$434,A30offset,$E1167)-INDEX('PTRM input'!$G$277:$P$326,A30offset,$E1167))*OFFSET($F$7,0,$E1167))-SUM($G1167:AB1167))*(OFFSET('PTRM input'!$G$477,0,$E1167-1)/A30taxstdlife))))</f>
        <v>0</v>
      </c>
      <c r="AD1167" s="251">
        <f ca="1">IF(A30taxstdlife="n/a","n/a",IF(A30taxstdlife="",0,IF(AD$3&gt;(A30stdlife+$E1167),((INDEX('PTRM input'!$G$385:$P$434,A30offset,$E1167)-INDEX('PTRM input'!$G$277:$P$326,A30offset,$E1167))*OFFSET($F$7,0,$E1167))-SUM($G1167:AC1167),(((INDEX('PTRM input'!$G$385:$P$434,A30offset,$E1167)-INDEX('PTRM input'!$G$277:$P$326,A30offset,$E1167))*OFFSET($F$7,0,$E1167))-SUM($G1167:AC1167))*(OFFSET('PTRM input'!$G$477,0,$E1167-1)/A30taxstdlife))))</f>
        <v>0</v>
      </c>
      <c r="AE1167" s="251">
        <f ca="1">IF(A30taxstdlife="n/a","n/a",IF(A30taxstdlife="",0,IF(AE$3&gt;(A30stdlife+$E1167),((INDEX('PTRM input'!$G$385:$P$434,A30offset,$E1167)-INDEX('PTRM input'!$G$277:$P$326,A30offset,$E1167))*OFFSET($F$7,0,$E1167))-SUM($G1167:AD1167),(((INDEX('PTRM input'!$G$385:$P$434,A30offset,$E1167)-INDEX('PTRM input'!$G$277:$P$326,A30offset,$E1167))*OFFSET($F$7,0,$E1167))-SUM($G1167:AD1167))*(OFFSET('PTRM input'!$G$477,0,$E1167-1)/A30taxstdlife))))</f>
        <v>0</v>
      </c>
      <c r="AF1167" s="251">
        <f ca="1">IF(A30taxstdlife="n/a","n/a",IF(A30taxstdlife="",0,IF(AF$3&gt;(A30stdlife+$E1167),((INDEX('PTRM input'!$G$385:$P$434,A30offset,$E1167)-INDEX('PTRM input'!$G$277:$P$326,A30offset,$E1167))*OFFSET($F$7,0,$E1167))-SUM($G1167:AE1167),(((INDEX('PTRM input'!$G$385:$P$434,A30offset,$E1167)-INDEX('PTRM input'!$G$277:$P$326,A30offset,$E1167))*OFFSET($F$7,0,$E1167))-SUM($G1167:AE1167))*(OFFSET('PTRM input'!$G$477,0,$E1167-1)/A30taxstdlife))))</f>
        <v>0</v>
      </c>
      <c r="AG1167" s="251">
        <f ca="1">IF(A30taxstdlife="n/a","n/a",IF(A30taxstdlife="",0,IF(AG$3&gt;(A30stdlife+$E1167),((INDEX('PTRM input'!$G$385:$P$434,A30offset,$E1167)-INDEX('PTRM input'!$G$277:$P$326,A30offset,$E1167))*OFFSET($F$7,0,$E1167))-SUM($G1167:AF1167),(((INDEX('PTRM input'!$G$385:$P$434,A30offset,$E1167)-INDEX('PTRM input'!$G$277:$P$326,A30offset,$E1167))*OFFSET($F$7,0,$E1167))-SUM($G1167:AF1167))*(OFFSET('PTRM input'!$G$477,0,$E1167-1)/A30taxstdlife))))</f>
        <v>0</v>
      </c>
      <c r="AH1167" s="251">
        <f ca="1">IF(A30taxstdlife="n/a","n/a",IF(A30taxstdlife="",0,IF(AH$3&gt;(A30stdlife+$E1167),((INDEX('PTRM input'!$G$385:$P$434,A30offset,$E1167)-INDEX('PTRM input'!$G$277:$P$326,A30offset,$E1167))*OFFSET($F$7,0,$E1167))-SUM($G1167:AG1167),(((INDEX('PTRM input'!$G$385:$P$434,A30offset,$E1167)-INDEX('PTRM input'!$G$277:$P$326,A30offset,$E1167))*OFFSET($F$7,0,$E1167))-SUM($G1167:AG1167))*(OFFSET('PTRM input'!$G$477,0,$E1167-1)/A30taxstdlife))))</f>
        <v>0</v>
      </c>
      <c r="AI1167" s="251">
        <f ca="1">IF(A30taxstdlife="n/a","n/a",IF(A30taxstdlife="",0,IF(AI$3&gt;(A30stdlife+$E1167),((INDEX('PTRM input'!$G$385:$P$434,A30offset,$E1167)-INDEX('PTRM input'!$G$277:$P$326,A30offset,$E1167))*OFFSET($F$7,0,$E1167))-SUM($G1167:AH1167),(((INDEX('PTRM input'!$G$385:$P$434,A30offset,$E1167)-INDEX('PTRM input'!$G$277:$P$326,A30offset,$E1167))*OFFSET($F$7,0,$E1167))-SUM($G1167:AH1167))*(OFFSET('PTRM input'!$G$477,0,$E1167-1)/A30taxstdlife))))</f>
        <v>0</v>
      </c>
      <c r="AJ1167" s="251">
        <f ca="1">IF(A30taxstdlife="n/a","n/a",IF(A30taxstdlife="",0,IF(AJ$3&gt;(A30stdlife+$E1167),((INDEX('PTRM input'!$G$385:$P$434,A30offset,$E1167)-INDEX('PTRM input'!$G$277:$P$326,A30offset,$E1167))*OFFSET($F$7,0,$E1167))-SUM($G1167:AI1167),(((INDEX('PTRM input'!$G$385:$P$434,A30offset,$E1167)-INDEX('PTRM input'!$G$277:$P$326,A30offset,$E1167))*OFFSET($F$7,0,$E1167))-SUM($G1167:AI1167))*(OFFSET('PTRM input'!$G$477,0,$E1167-1)/A30taxstdlife))))</f>
        <v>0</v>
      </c>
      <c r="AK1167" s="251">
        <f ca="1">IF(A30taxstdlife="n/a","n/a",IF(A30taxstdlife="",0,IF(AK$3&gt;(A30stdlife+$E1167),((INDEX('PTRM input'!$G$385:$P$434,A30offset,$E1167)-INDEX('PTRM input'!$G$277:$P$326,A30offset,$E1167))*OFFSET($F$7,0,$E1167))-SUM($G1167:AJ1167),(((INDEX('PTRM input'!$G$385:$P$434,A30offset,$E1167)-INDEX('PTRM input'!$G$277:$P$326,A30offset,$E1167))*OFFSET($F$7,0,$E1167))-SUM($G1167:AJ1167))*(OFFSET('PTRM input'!$G$477,0,$E1167-1)/A30taxstdlife))))</f>
        <v>0</v>
      </c>
      <c r="AL1167" s="251">
        <f ca="1">IF(A30taxstdlife="n/a","n/a",IF(A30taxstdlife="",0,IF(AL$3&gt;(A30stdlife+$E1167),((INDEX('PTRM input'!$G$385:$P$434,A30offset,$E1167)-INDEX('PTRM input'!$G$277:$P$326,A30offset,$E1167))*OFFSET($F$7,0,$E1167))-SUM($G1167:AK1167),(((INDEX('PTRM input'!$G$385:$P$434,A30offset,$E1167)-INDEX('PTRM input'!$G$277:$P$326,A30offset,$E1167))*OFFSET($F$7,0,$E1167))-SUM($G1167:AK1167))*(OFFSET('PTRM input'!$G$477,0,$E1167-1)/A30taxstdlife))))</f>
        <v>0</v>
      </c>
      <c r="AM1167" s="251">
        <f ca="1">IF(A30taxstdlife="n/a","n/a",IF(A30taxstdlife="",0,IF(AM$3&gt;(A30stdlife+$E1167),((INDEX('PTRM input'!$G$385:$P$434,A30offset,$E1167)-INDEX('PTRM input'!$G$277:$P$326,A30offset,$E1167))*OFFSET($F$7,0,$E1167))-SUM($G1167:AL1167),(((INDEX('PTRM input'!$G$385:$P$434,A30offset,$E1167)-INDEX('PTRM input'!$G$277:$P$326,A30offset,$E1167))*OFFSET($F$7,0,$E1167))-SUM($G1167:AL1167))*(OFFSET('PTRM input'!$G$477,0,$E1167-1)/A30taxstdlife))))</f>
        <v>0</v>
      </c>
      <c r="AN1167" s="251">
        <f ca="1">IF(A30taxstdlife="n/a","n/a",IF(A30taxstdlife="",0,IF(AN$3&gt;(A30stdlife+$E1167),((INDEX('PTRM input'!$G$385:$P$434,A30offset,$E1167)-INDEX('PTRM input'!$G$277:$P$326,A30offset,$E1167))*OFFSET($F$7,0,$E1167))-SUM($G1167:AM1167),(((INDEX('PTRM input'!$G$385:$P$434,A30offset,$E1167)-INDEX('PTRM input'!$G$277:$P$326,A30offset,$E1167))*OFFSET($F$7,0,$E1167))-SUM($G1167:AM1167))*(OFFSET('PTRM input'!$G$477,0,$E1167-1)/A30taxstdlife))))</f>
        <v>0</v>
      </c>
      <c r="AO1167" s="251">
        <f ca="1">IF(A30taxstdlife="n/a","n/a",IF(A30taxstdlife="",0,IF(AO$3&gt;(A30stdlife+$E1167),((INDEX('PTRM input'!$G$385:$P$434,A30offset,$E1167)-INDEX('PTRM input'!$G$277:$P$326,A30offset,$E1167))*OFFSET($F$7,0,$E1167))-SUM($G1167:AN1167),(((INDEX('PTRM input'!$G$385:$P$434,A30offset,$E1167)-INDEX('PTRM input'!$G$277:$P$326,A30offset,$E1167))*OFFSET($F$7,0,$E1167))-SUM($G1167:AN1167))*(OFFSET('PTRM input'!$G$477,0,$E1167-1)/A30taxstdlife))))</f>
        <v>0</v>
      </c>
      <c r="AP1167" s="251">
        <f ca="1">IF(A30taxstdlife="n/a","n/a",IF(A30taxstdlife="",0,IF(AP$3&gt;(A30stdlife+$E1167),((INDEX('PTRM input'!$G$385:$P$434,A30offset,$E1167)-INDEX('PTRM input'!$G$277:$P$326,A30offset,$E1167))*OFFSET($F$7,0,$E1167))-SUM($G1167:AO1167),(((INDEX('PTRM input'!$G$385:$P$434,A30offset,$E1167)-INDEX('PTRM input'!$G$277:$P$326,A30offset,$E1167))*OFFSET($F$7,0,$E1167))-SUM($G1167:AO1167))*(OFFSET('PTRM input'!$G$477,0,$E1167-1)/A30taxstdlife))))</f>
        <v>0</v>
      </c>
      <c r="AQ1167" s="251">
        <f ca="1">IF(A30taxstdlife="n/a","n/a",IF(A30taxstdlife="",0,IF(AQ$3&gt;(A30stdlife+$E1167),((INDEX('PTRM input'!$G$385:$P$434,A30offset,$E1167)-INDEX('PTRM input'!$G$277:$P$326,A30offset,$E1167))*OFFSET($F$7,0,$E1167))-SUM($G1167:AP1167),(((INDEX('PTRM input'!$G$385:$P$434,A30offset,$E1167)-INDEX('PTRM input'!$G$277:$P$326,A30offset,$E1167))*OFFSET($F$7,0,$E1167))-SUM($G1167:AP1167))*(OFFSET('PTRM input'!$G$477,0,$E1167-1)/A30taxstdlife))))</f>
        <v>0</v>
      </c>
      <c r="AR1167" s="251">
        <f ca="1">IF(A30taxstdlife="n/a","n/a",IF(A30taxstdlife="",0,IF(AR$3&gt;(A30stdlife+$E1167),((INDEX('PTRM input'!$G$385:$P$434,A30offset,$E1167)-INDEX('PTRM input'!$G$277:$P$326,A30offset,$E1167))*OFFSET($F$7,0,$E1167))-SUM($G1167:AQ1167),(((INDEX('PTRM input'!$G$385:$P$434,A30offset,$E1167)-INDEX('PTRM input'!$G$277:$P$326,A30offset,$E1167))*OFFSET($F$7,0,$E1167))-SUM($G1167:AQ1167))*(OFFSET('PTRM input'!$G$477,0,$E1167-1)/A30taxstdlife))))</f>
        <v>0</v>
      </c>
      <c r="AS1167" s="251">
        <f ca="1">IF(A30taxstdlife="n/a","n/a",IF(A30taxstdlife="",0,IF(AS$3&gt;(A30stdlife+$E1167),((INDEX('PTRM input'!$G$385:$P$434,A30offset,$E1167)-INDEX('PTRM input'!$G$277:$P$326,A30offset,$E1167))*OFFSET($F$7,0,$E1167))-SUM($G1167:AR1167),(((INDEX('PTRM input'!$G$385:$P$434,A30offset,$E1167)-INDEX('PTRM input'!$G$277:$P$326,A30offset,$E1167))*OFFSET($F$7,0,$E1167))-SUM($G1167:AR1167))*(OFFSET('PTRM input'!$G$477,0,$E1167-1)/A30taxstdlife))))</f>
        <v>0</v>
      </c>
      <c r="AT1167" s="251">
        <f ca="1">IF(A30taxstdlife="n/a","n/a",IF(A30taxstdlife="",0,IF(AT$3&gt;(A30stdlife+$E1167),((INDEX('PTRM input'!$G$385:$P$434,A30offset,$E1167)-INDEX('PTRM input'!$G$277:$P$326,A30offset,$E1167))*OFFSET($F$7,0,$E1167))-SUM($G1167:AS1167),(((INDEX('PTRM input'!$G$385:$P$434,A30offset,$E1167)-INDEX('PTRM input'!$G$277:$P$326,A30offset,$E1167))*OFFSET($F$7,0,$E1167))-SUM($G1167:AS1167))*(OFFSET('PTRM input'!$G$477,0,$E1167-1)/A30taxstdlife))))</f>
        <v>0</v>
      </c>
      <c r="AU1167" s="251">
        <f ca="1">IF(A30taxstdlife="n/a","n/a",IF(A30taxstdlife="",0,IF(AU$3&gt;(A30stdlife+$E1167),((INDEX('PTRM input'!$G$385:$P$434,A30offset,$E1167)-INDEX('PTRM input'!$G$277:$P$326,A30offset,$E1167))*OFFSET($F$7,0,$E1167))-SUM($G1167:AT1167),(((INDEX('PTRM input'!$G$385:$P$434,A30offset,$E1167)-INDEX('PTRM input'!$G$277:$P$326,A30offset,$E1167))*OFFSET($F$7,0,$E1167))-SUM($G1167:AT1167))*(OFFSET('PTRM input'!$G$477,0,$E1167-1)/A30taxstdlife))))</f>
        <v>0</v>
      </c>
      <c r="AV1167" s="251">
        <f ca="1">IF(A30taxstdlife="n/a","n/a",IF(A30taxstdlife="",0,IF(AV$3&gt;(A30stdlife+$E1167),((INDEX('PTRM input'!$G$385:$P$434,A30offset,$E1167)-INDEX('PTRM input'!$G$277:$P$326,A30offset,$E1167))*OFFSET($F$7,0,$E1167))-SUM($G1167:AU1167),(((INDEX('PTRM input'!$G$385:$P$434,A30offset,$E1167)-INDEX('PTRM input'!$G$277:$P$326,A30offset,$E1167))*OFFSET($F$7,0,$E1167))-SUM($G1167:AU1167))*(OFFSET('PTRM input'!$G$477,0,$E1167-1)/A30taxstdlife))))</f>
        <v>0</v>
      </c>
      <c r="AW1167" s="251">
        <f ca="1">IF(A30taxstdlife="n/a","n/a",IF(A30taxstdlife="",0,IF(AW$3&gt;(A30stdlife+$E1167),((INDEX('PTRM input'!$G$385:$P$434,A30offset,$E1167)-INDEX('PTRM input'!$G$277:$P$326,A30offset,$E1167))*OFFSET($F$7,0,$E1167))-SUM($G1167:AV1167),(((INDEX('PTRM input'!$G$385:$P$434,A30offset,$E1167)-INDEX('PTRM input'!$G$277:$P$326,A30offset,$E1167))*OFFSET($F$7,0,$E1167))-SUM($G1167:AV1167))*(OFFSET('PTRM input'!$G$477,0,$E1167-1)/A30taxstdlife))))</f>
        <v>0</v>
      </c>
      <c r="AX1167" s="251">
        <f ca="1">IF(A30taxstdlife="n/a","n/a",IF(A30taxstdlife="",0,IF(AX$3&gt;(A30stdlife+$E1167),((INDEX('PTRM input'!$G$385:$P$434,A30offset,$E1167)-INDEX('PTRM input'!$G$277:$P$326,A30offset,$E1167))*OFFSET($F$7,0,$E1167))-SUM($G1167:AW1167),(((INDEX('PTRM input'!$G$385:$P$434,A30offset,$E1167)-INDEX('PTRM input'!$G$277:$P$326,A30offset,$E1167))*OFFSET($F$7,0,$E1167))-SUM($G1167:AW1167))*(OFFSET('PTRM input'!$G$477,0,$E1167-1)/A30taxstdlife))))</f>
        <v>0</v>
      </c>
      <c r="AY1167" s="251">
        <f ca="1">IF(A30taxstdlife="n/a","n/a",IF(A30taxstdlife="",0,IF(AY$3&gt;(A30stdlife+$E1167),((INDEX('PTRM input'!$G$385:$P$434,A30offset,$E1167)-INDEX('PTRM input'!$G$277:$P$326,A30offset,$E1167))*OFFSET($F$7,0,$E1167))-SUM($G1167:AX1167),(((INDEX('PTRM input'!$G$385:$P$434,A30offset,$E1167)-INDEX('PTRM input'!$G$277:$P$326,A30offset,$E1167))*OFFSET($F$7,0,$E1167))-SUM($G1167:AX1167))*(OFFSET('PTRM input'!$G$477,0,$E1167-1)/A30taxstdlife))))</f>
        <v>0</v>
      </c>
      <c r="AZ1167" s="251">
        <f ca="1">IF(A30taxstdlife="n/a","n/a",IF(A30taxstdlife="",0,IF(AZ$3&gt;(A30stdlife+$E1167),((INDEX('PTRM input'!$G$385:$P$434,A30offset,$E1167)-INDEX('PTRM input'!$G$277:$P$326,A30offset,$E1167))*OFFSET($F$7,0,$E1167))-SUM($G1167:AY1167),(((INDEX('PTRM input'!$G$385:$P$434,A30offset,$E1167)-INDEX('PTRM input'!$G$277:$P$326,A30offset,$E1167))*OFFSET($F$7,0,$E1167))-SUM($G1167:AY1167))*(OFFSET('PTRM input'!$G$477,0,$E1167-1)/A30taxstdlife))))</f>
        <v>0</v>
      </c>
      <c r="BA1167" s="251">
        <f ca="1">IF(A30taxstdlife="n/a","n/a",IF(A30taxstdlife="",0,IF(BA$3&gt;(A30stdlife+$E1167),((INDEX('PTRM input'!$G$385:$P$434,A30offset,$E1167)-INDEX('PTRM input'!$G$277:$P$326,A30offset,$E1167))*OFFSET($F$7,0,$E1167))-SUM($G1167:AZ1167),(((INDEX('PTRM input'!$G$385:$P$434,A30offset,$E1167)-INDEX('PTRM input'!$G$277:$P$326,A30offset,$E1167))*OFFSET($F$7,0,$E1167))-SUM($G1167:AZ1167))*(OFFSET('PTRM input'!$G$477,0,$E1167-1)/A30taxstdlife))))</f>
        <v>0</v>
      </c>
      <c r="BB1167" s="251">
        <f ca="1">IF(A30taxstdlife="n/a","n/a",IF(A30taxstdlife="",0,IF(BB$3&gt;(A30stdlife+$E1167),((INDEX('PTRM input'!$G$385:$P$434,A30offset,$E1167)-INDEX('PTRM input'!$G$277:$P$326,A30offset,$E1167))*OFFSET($F$7,0,$E1167))-SUM($G1167:BA1167),(((INDEX('PTRM input'!$G$385:$P$434,A30offset,$E1167)-INDEX('PTRM input'!$G$277:$P$326,A30offset,$E1167))*OFFSET($F$7,0,$E1167))-SUM($G1167:BA1167))*(OFFSET('PTRM input'!$G$477,0,$E1167-1)/A30taxstdlife))))</f>
        <v>0</v>
      </c>
      <c r="BC1167" s="251">
        <f ca="1">IF(A30taxstdlife="n/a","n/a",IF(A30taxstdlife="",0,IF(BC$3&gt;(A30stdlife+$E1167),((INDEX('PTRM input'!$G$385:$P$434,A30offset,$E1167)-INDEX('PTRM input'!$G$277:$P$326,A30offset,$E1167))*OFFSET($F$7,0,$E1167))-SUM($G1167:BB1167),(((INDEX('PTRM input'!$G$385:$P$434,A30offset,$E1167)-INDEX('PTRM input'!$G$277:$P$326,A30offset,$E1167))*OFFSET($F$7,0,$E1167))-SUM($G1167:BB1167))*(OFFSET('PTRM input'!$G$477,0,$E1167-1)/A30taxstdlife))))</f>
        <v>0</v>
      </c>
      <c r="BD1167" s="251">
        <f ca="1">IF(A30taxstdlife="n/a","n/a",IF(A30taxstdlife="",0,IF(BD$3&gt;(A30stdlife+$E1167),((INDEX('PTRM input'!$G$385:$P$434,A30offset,$E1167)-INDEX('PTRM input'!$G$277:$P$326,A30offset,$E1167))*OFFSET($F$7,0,$E1167))-SUM($G1167:BC1167),(((INDEX('PTRM input'!$G$385:$P$434,A30offset,$E1167)-INDEX('PTRM input'!$G$277:$P$326,A30offset,$E1167))*OFFSET($F$7,0,$E1167))-SUM($G1167:BC1167))*(OFFSET('PTRM input'!$G$477,0,$E1167-1)/A30taxstdlife))))</f>
        <v>0</v>
      </c>
      <c r="BE1167" s="251">
        <f ca="1">IF(A30taxstdlife="n/a","n/a",IF(A30taxstdlife="",0,IF(BE$3&gt;(A30stdlife+$E1167),((INDEX('PTRM input'!$G$385:$P$434,A30offset,$E1167)-INDEX('PTRM input'!$G$277:$P$326,A30offset,$E1167))*OFFSET($F$7,0,$E1167))-SUM($G1167:BD1167),(((INDEX('PTRM input'!$G$385:$P$434,A30offset,$E1167)-INDEX('PTRM input'!$G$277:$P$326,A30offset,$E1167))*OFFSET($F$7,0,$E1167))-SUM($G1167:BD1167))*(OFFSET('PTRM input'!$G$477,0,$E1167-1)/A30taxstdlife))))</f>
        <v>0</v>
      </c>
      <c r="BF1167" s="251">
        <f ca="1">IF(A30taxstdlife="n/a","n/a",IF(A30taxstdlife="",0,IF(BF$3&gt;(A30stdlife+$E1167),((INDEX('PTRM input'!$G$385:$P$434,A30offset,$E1167)-INDEX('PTRM input'!$G$277:$P$326,A30offset,$E1167))*OFFSET($F$7,0,$E1167))-SUM($G1167:BE1167),(((INDEX('PTRM input'!$G$385:$P$434,A30offset,$E1167)-INDEX('PTRM input'!$G$277:$P$326,A30offset,$E1167))*OFFSET($F$7,0,$E1167))-SUM($G1167:BE1167))*(OFFSET('PTRM input'!$G$477,0,$E1167-1)/A30taxstdlife))))</f>
        <v>0</v>
      </c>
      <c r="BG1167" s="251">
        <f ca="1">IF(A30taxstdlife="n/a","n/a",IF(A30taxstdlife="",0,IF(BG$3&gt;(A30stdlife+$E1167),((INDEX('PTRM input'!$G$385:$P$434,A30offset,$E1167)-INDEX('PTRM input'!$G$277:$P$326,A30offset,$E1167))*OFFSET($F$7,0,$E1167))-SUM($G1167:BF1167),(((INDEX('PTRM input'!$G$385:$P$434,A30offset,$E1167)-INDEX('PTRM input'!$G$277:$P$326,A30offset,$E1167))*OFFSET($F$7,0,$E1167))-SUM($G1167:BF1167))*(OFFSET('PTRM input'!$G$477,0,$E1167-1)/A30taxstdlife))))</f>
        <v>0</v>
      </c>
      <c r="BH1167" s="251">
        <f ca="1">IF(A30taxstdlife="n/a","n/a",IF(A30taxstdlife="",0,IF(BH$3&gt;(A30stdlife+$E1167),((INDEX('PTRM input'!$G$385:$P$434,A30offset,$E1167)-INDEX('PTRM input'!$G$277:$P$326,A30offset,$E1167))*OFFSET($F$7,0,$E1167))-SUM($G1167:BG1167),(((INDEX('PTRM input'!$G$385:$P$434,A30offset,$E1167)-INDEX('PTRM input'!$G$277:$P$326,A30offset,$E1167))*OFFSET($F$7,0,$E1167))-SUM($G1167:BG1167))*(OFFSET('PTRM input'!$G$477,0,$E1167-1)/A30taxstdlife))))</f>
        <v>0</v>
      </c>
      <c r="BI1167" s="251">
        <f ca="1">IF(A30taxstdlife="n/a","n/a",IF(A30taxstdlife="",0,IF(BI$3&gt;(A30stdlife+$E1167),((INDEX('PTRM input'!$G$385:$P$434,A30offset,$E1167)-INDEX('PTRM input'!$G$277:$P$326,A30offset,$E1167))*OFFSET($F$7,0,$E1167))-SUM($G1167:BH1167),(((INDEX('PTRM input'!$G$385:$P$434,A30offset,$E1167)-INDEX('PTRM input'!$G$277:$P$326,A30offset,$E1167))*OFFSET($F$7,0,$E1167))-SUM($G1167:BH1167))*(OFFSET('PTRM input'!$G$477,0,$E1167-1)/A30taxstdlife))))</f>
        <v>0</v>
      </c>
      <c r="BJ1167" s="116"/>
      <c r="BK1167" s="116"/>
      <c r="BL1167" s="116"/>
      <c r="BM1167" s="116"/>
    </row>
    <row r="1168" spans="1:65" ht="12.75" hidden="1" customHeight="1" outlineLevel="2">
      <c r="A1168" s="366"/>
      <c r="B1168" s="19"/>
      <c r="C1168" s="18"/>
      <c r="D1168" s="760"/>
      <c r="E1168" s="87">
        <v>10</v>
      </c>
      <c r="F1168" s="356"/>
      <c r="G1168" s="434"/>
      <c r="H1168" s="435"/>
      <c r="I1168" s="435"/>
      <c r="J1168" s="435"/>
      <c r="K1168" s="435"/>
      <c r="L1168" s="435"/>
      <c r="M1168" s="435"/>
      <c r="N1168" s="435"/>
      <c r="O1168" s="435"/>
      <c r="P1168" s="619"/>
      <c r="Q1168" s="251">
        <f ca="1">IF(A30taxstdlife="n/a","n/a",IF(A30taxstdlife="",0,IF(Q$3&gt;(A30stdlife+$E1168),((INDEX('PTRM input'!$G$385:$P$434,A30offset,$E1168)-INDEX('PTRM input'!$G$277:$P$326,A30offset,$E1168))*OFFSET($F$7,0,$E1168))-SUM($G1168:P1168),(((INDEX('PTRM input'!$G$385:$P$434,A30offset,$E1168)-INDEX('PTRM input'!$G$277:$P$326,A30offset,$E1168))*OFFSET($F$7,0,$E1168))-SUM($G1168:P1168))*(OFFSET('PTRM input'!$G$477,0,$E1168-1)/A30taxstdlife))))</f>
        <v>0</v>
      </c>
      <c r="R1168" s="251">
        <f ca="1">IF(A30taxstdlife="n/a","n/a",IF(A30taxstdlife="",0,IF(R$3&gt;(A30stdlife+$E1168),((INDEX('PTRM input'!$G$385:$P$434,A30offset,$E1168)-INDEX('PTRM input'!$G$277:$P$326,A30offset,$E1168))*OFFSET($F$7,0,$E1168))-SUM($G1168:Q1168),(((INDEX('PTRM input'!$G$385:$P$434,A30offset,$E1168)-INDEX('PTRM input'!$G$277:$P$326,A30offset,$E1168))*OFFSET($F$7,0,$E1168))-SUM($G1168:Q1168))*(OFFSET('PTRM input'!$G$477,0,$E1168-1)/A30taxstdlife))))</f>
        <v>0</v>
      </c>
      <c r="S1168" s="251">
        <f ca="1">IF(A30taxstdlife="n/a","n/a",IF(A30taxstdlife="",0,IF(S$3&gt;(A30stdlife+$E1168),((INDEX('PTRM input'!$G$385:$P$434,A30offset,$E1168)-INDEX('PTRM input'!$G$277:$P$326,A30offset,$E1168))*OFFSET($F$7,0,$E1168))-SUM($G1168:R1168),(((INDEX('PTRM input'!$G$385:$P$434,A30offset,$E1168)-INDEX('PTRM input'!$G$277:$P$326,A30offset,$E1168))*OFFSET($F$7,0,$E1168))-SUM($G1168:R1168))*(OFFSET('PTRM input'!$G$477,0,$E1168-1)/A30taxstdlife))))</f>
        <v>0</v>
      </c>
      <c r="T1168" s="251">
        <f ca="1">IF(A30taxstdlife="n/a","n/a",IF(A30taxstdlife="",0,IF(T$3&gt;(A30stdlife+$E1168),((INDEX('PTRM input'!$G$385:$P$434,A30offset,$E1168)-INDEX('PTRM input'!$G$277:$P$326,A30offset,$E1168))*OFFSET($F$7,0,$E1168))-SUM($G1168:S1168),(((INDEX('PTRM input'!$G$385:$P$434,A30offset,$E1168)-INDEX('PTRM input'!$G$277:$P$326,A30offset,$E1168))*OFFSET($F$7,0,$E1168))-SUM($G1168:S1168))*(OFFSET('PTRM input'!$G$477,0,$E1168-1)/A30taxstdlife))))</f>
        <v>0</v>
      </c>
      <c r="U1168" s="251">
        <f ca="1">IF(A30taxstdlife="n/a","n/a",IF(A30taxstdlife="",0,IF(U$3&gt;(A30stdlife+$E1168),((INDEX('PTRM input'!$G$385:$P$434,A30offset,$E1168)-INDEX('PTRM input'!$G$277:$P$326,A30offset,$E1168))*OFFSET($F$7,0,$E1168))-SUM($G1168:T1168),(((INDEX('PTRM input'!$G$385:$P$434,A30offset,$E1168)-INDEX('PTRM input'!$G$277:$P$326,A30offset,$E1168))*OFFSET($F$7,0,$E1168))-SUM($G1168:T1168))*(OFFSET('PTRM input'!$G$477,0,$E1168-1)/A30taxstdlife))))</f>
        <v>0</v>
      </c>
      <c r="V1168" s="251">
        <f ca="1">IF(A30taxstdlife="n/a","n/a",IF(A30taxstdlife="",0,IF(V$3&gt;(A30stdlife+$E1168),((INDEX('PTRM input'!$G$385:$P$434,A30offset,$E1168)-INDEX('PTRM input'!$G$277:$P$326,A30offset,$E1168))*OFFSET($F$7,0,$E1168))-SUM($G1168:U1168),(((INDEX('PTRM input'!$G$385:$P$434,A30offset,$E1168)-INDEX('PTRM input'!$G$277:$P$326,A30offset,$E1168))*OFFSET($F$7,0,$E1168))-SUM($G1168:U1168))*(OFFSET('PTRM input'!$G$477,0,$E1168-1)/A30taxstdlife))))</f>
        <v>0</v>
      </c>
      <c r="W1168" s="251">
        <f ca="1">IF(A30taxstdlife="n/a","n/a",IF(A30taxstdlife="",0,IF(W$3&gt;(A30stdlife+$E1168),((INDEX('PTRM input'!$G$385:$P$434,A30offset,$E1168)-INDEX('PTRM input'!$G$277:$P$326,A30offset,$E1168))*OFFSET($F$7,0,$E1168))-SUM($G1168:V1168),(((INDEX('PTRM input'!$G$385:$P$434,A30offset,$E1168)-INDEX('PTRM input'!$G$277:$P$326,A30offset,$E1168))*OFFSET($F$7,0,$E1168))-SUM($G1168:V1168))*(OFFSET('PTRM input'!$G$477,0,$E1168-1)/A30taxstdlife))))</f>
        <v>0</v>
      </c>
      <c r="X1168" s="251">
        <f ca="1">IF(A30taxstdlife="n/a","n/a",IF(A30taxstdlife="",0,IF(X$3&gt;(A30stdlife+$E1168),((INDEX('PTRM input'!$G$385:$P$434,A30offset,$E1168)-INDEX('PTRM input'!$G$277:$P$326,A30offset,$E1168))*OFFSET($F$7,0,$E1168))-SUM($G1168:W1168),(((INDEX('PTRM input'!$G$385:$P$434,A30offset,$E1168)-INDEX('PTRM input'!$G$277:$P$326,A30offset,$E1168))*OFFSET($F$7,0,$E1168))-SUM($G1168:W1168))*(OFFSET('PTRM input'!$G$477,0,$E1168-1)/A30taxstdlife))))</f>
        <v>0</v>
      </c>
      <c r="Y1168" s="251">
        <f ca="1">IF(A30taxstdlife="n/a","n/a",IF(A30taxstdlife="",0,IF(Y$3&gt;(A30stdlife+$E1168),((INDEX('PTRM input'!$G$385:$P$434,A30offset,$E1168)-INDEX('PTRM input'!$G$277:$P$326,A30offset,$E1168))*OFFSET($F$7,0,$E1168))-SUM($G1168:X1168),(((INDEX('PTRM input'!$G$385:$P$434,A30offset,$E1168)-INDEX('PTRM input'!$G$277:$P$326,A30offset,$E1168))*OFFSET($F$7,0,$E1168))-SUM($G1168:X1168))*(OFFSET('PTRM input'!$G$477,0,$E1168-1)/A30taxstdlife))))</f>
        <v>0</v>
      </c>
      <c r="Z1168" s="251">
        <f ca="1">IF(A30taxstdlife="n/a","n/a",IF(A30taxstdlife="",0,IF(Z$3&gt;(A30stdlife+$E1168),((INDEX('PTRM input'!$G$385:$P$434,A30offset,$E1168)-INDEX('PTRM input'!$G$277:$P$326,A30offset,$E1168))*OFFSET($F$7,0,$E1168))-SUM($G1168:Y1168),(((INDEX('PTRM input'!$G$385:$P$434,A30offset,$E1168)-INDEX('PTRM input'!$G$277:$P$326,A30offset,$E1168))*OFFSET($F$7,0,$E1168))-SUM($G1168:Y1168))*(OFFSET('PTRM input'!$G$477,0,$E1168-1)/A30taxstdlife))))</f>
        <v>0</v>
      </c>
      <c r="AA1168" s="251">
        <f ca="1">IF(A30taxstdlife="n/a","n/a",IF(A30taxstdlife="",0,IF(AA$3&gt;(A30stdlife+$E1168),((INDEX('PTRM input'!$G$385:$P$434,A30offset,$E1168)-INDEX('PTRM input'!$G$277:$P$326,A30offset,$E1168))*OFFSET($F$7,0,$E1168))-SUM($G1168:Z1168),(((INDEX('PTRM input'!$G$385:$P$434,A30offset,$E1168)-INDEX('PTRM input'!$G$277:$P$326,A30offset,$E1168))*OFFSET($F$7,0,$E1168))-SUM($G1168:Z1168))*(OFFSET('PTRM input'!$G$477,0,$E1168-1)/A30taxstdlife))))</f>
        <v>0</v>
      </c>
      <c r="AB1168" s="251">
        <f ca="1">IF(A30taxstdlife="n/a","n/a",IF(A30taxstdlife="",0,IF(AB$3&gt;(A30stdlife+$E1168),((INDEX('PTRM input'!$G$385:$P$434,A30offset,$E1168)-INDEX('PTRM input'!$G$277:$P$326,A30offset,$E1168))*OFFSET($F$7,0,$E1168))-SUM($G1168:AA1168),(((INDEX('PTRM input'!$G$385:$P$434,A30offset,$E1168)-INDEX('PTRM input'!$G$277:$P$326,A30offset,$E1168))*OFFSET($F$7,0,$E1168))-SUM($G1168:AA1168))*(OFFSET('PTRM input'!$G$477,0,$E1168-1)/A30taxstdlife))))</f>
        <v>0</v>
      </c>
      <c r="AC1168" s="251">
        <f ca="1">IF(A30taxstdlife="n/a","n/a",IF(A30taxstdlife="",0,IF(AC$3&gt;(A30stdlife+$E1168),((INDEX('PTRM input'!$G$385:$P$434,A30offset,$E1168)-INDEX('PTRM input'!$G$277:$P$326,A30offset,$E1168))*OFFSET($F$7,0,$E1168))-SUM($G1168:AB1168),(((INDEX('PTRM input'!$G$385:$P$434,A30offset,$E1168)-INDEX('PTRM input'!$G$277:$P$326,A30offset,$E1168))*OFFSET($F$7,0,$E1168))-SUM($G1168:AB1168))*(OFFSET('PTRM input'!$G$477,0,$E1168-1)/A30taxstdlife))))</f>
        <v>0</v>
      </c>
      <c r="AD1168" s="251">
        <f ca="1">IF(A30taxstdlife="n/a","n/a",IF(A30taxstdlife="",0,IF(AD$3&gt;(A30stdlife+$E1168),((INDEX('PTRM input'!$G$385:$P$434,A30offset,$E1168)-INDEX('PTRM input'!$G$277:$P$326,A30offset,$E1168))*OFFSET($F$7,0,$E1168))-SUM($G1168:AC1168),(((INDEX('PTRM input'!$G$385:$P$434,A30offset,$E1168)-INDEX('PTRM input'!$G$277:$P$326,A30offset,$E1168))*OFFSET($F$7,0,$E1168))-SUM($G1168:AC1168))*(OFFSET('PTRM input'!$G$477,0,$E1168-1)/A30taxstdlife))))</f>
        <v>0</v>
      </c>
      <c r="AE1168" s="251">
        <f ca="1">IF(A30taxstdlife="n/a","n/a",IF(A30taxstdlife="",0,IF(AE$3&gt;(A30stdlife+$E1168),((INDEX('PTRM input'!$G$385:$P$434,A30offset,$E1168)-INDEX('PTRM input'!$G$277:$P$326,A30offset,$E1168))*OFFSET($F$7,0,$E1168))-SUM($G1168:AD1168),(((INDEX('PTRM input'!$G$385:$P$434,A30offset,$E1168)-INDEX('PTRM input'!$G$277:$P$326,A30offset,$E1168))*OFFSET($F$7,0,$E1168))-SUM($G1168:AD1168))*(OFFSET('PTRM input'!$G$477,0,$E1168-1)/A30taxstdlife))))</f>
        <v>0</v>
      </c>
      <c r="AF1168" s="251">
        <f ca="1">IF(A30taxstdlife="n/a","n/a",IF(A30taxstdlife="",0,IF(AF$3&gt;(A30stdlife+$E1168),((INDEX('PTRM input'!$G$385:$P$434,A30offset,$E1168)-INDEX('PTRM input'!$G$277:$P$326,A30offset,$E1168))*OFFSET($F$7,0,$E1168))-SUM($G1168:AE1168),(((INDEX('PTRM input'!$G$385:$P$434,A30offset,$E1168)-INDEX('PTRM input'!$G$277:$P$326,A30offset,$E1168))*OFFSET($F$7,0,$E1168))-SUM($G1168:AE1168))*(OFFSET('PTRM input'!$G$477,0,$E1168-1)/A30taxstdlife))))</f>
        <v>0</v>
      </c>
      <c r="AG1168" s="251">
        <f ca="1">IF(A30taxstdlife="n/a","n/a",IF(A30taxstdlife="",0,IF(AG$3&gt;(A30stdlife+$E1168),((INDEX('PTRM input'!$G$385:$P$434,A30offset,$E1168)-INDEX('PTRM input'!$G$277:$P$326,A30offset,$E1168))*OFFSET($F$7,0,$E1168))-SUM($G1168:AF1168),(((INDEX('PTRM input'!$G$385:$P$434,A30offset,$E1168)-INDEX('PTRM input'!$G$277:$P$326,A30offset,$E1168))*OFFSET($F$7,0,$E1168))-SUM($G1168:AF1168))*(OFFSET('PTRM input'!$G$477,0,$E1168-1)/A30taxstdlife))))</f>
        <v>0</v>
      </c>
      <c r="AH1168" s="251">
        <f ca="1">IF(A30taxstdlife="n/a","n/a",IF(A30taxstdlife="",0,IF(AH$3&gt;(A30stdlife+$E1168),((INDEX('PTRM input'!$G$385:$P$434,A30offset,$E1168)-INDEX('PTRM input'!$G$277:$P$326,A30offset,$E1168))*OFFSET($F$7,0,$E1168))-SUM($G1168:AG1168),(((INDEX('PTRM input'!$G$385:$P$434,A30offset,$E1168)-INDEX('PTRM input'!$G$277:$P$326,A30offset,$E1168))*OFFSET($F$7,0,$E1168))-SUM($G1168:AG1168))*(OFFSET('PTRM input'!$G$477,0,$E1168-1)/A30taxstdlife))))</f>
        <v>0</v>
      </c>
      <c r="AI1168" s="251">
        <f ca="1">IF(A30taxstdlife="n/a","n/a",IF(A30taxstdlife="",0,IF(AI$3&gt;(A30stdlife+$E1168),((INDEX('PTRM input'!$G$385:$P$434,A30offset,$E1168)-INDEX('PTRM input'!$G$277:$P$326,A30offset,$E1168))*OFFSET($F$7,0,$E1168))-SUM($G1168:AH1168),(((INDEX('PTRM input'!$G$385:$P$434,A30offset,$E1168)-INDEX('PTRM input'!$G$277:$P$326,A30offset,$E1168))*OFFSET($F$7,0,$E1168))-SUM($G1168:AH1168))*(OFFSET('PTRM input'!$G$477,0,$E1168-1)/A30taxstdlife))))</f>
        <v>0</v>
      </c>
      <c r="AJ1168" s="251">
        <f ca="1">IF(A30taxstdlife="n/a","n/a",IF(A30taxstdlife="",0,IF(AJ$3&gt;(A30stdlife+$E1168),((INDEX('PTRM input'!$G$385:$P$434,A30offset,$E1168)-INDEX('PTRM input'!$G$277:$P$326,A30offset,$E1168))*OFFSET($F$7,0,$E1168))-SUM($G1168:AI1168),(((INDEX('PTRM input'!$G$385:$P$434,A30offset,$E1168)-INDEX('PTRM input'!$G$277:$P$326,A30offset,$E1168))*OFFSET($F$7,0,$E1168))-SUM($G1168:AI1168))*(OFFSET('PTRM input'!$G$477,0,$E1168-1)/A30taxstdlife))))</f>
        <v>0</v>
      </c>
      <c r="AK1168" s="251">
        <f ca="1">IF(A30taxstdlife="n/a","n/a",IF(A30taxstdlife="",0,IF(AK$3&gt;(A30stdlife+$E1168),((INDEX('PTRM input'!$G$385:$P$434,A30offset,$E1168)-INDEX('PTRM input'!$G$277:$P$326,A30offset,$E1168))*OFFSET($F$7,0,$E1168))-SUM($G1168:AJ1168),(((INDEX('PTRM input'!$G$385:$P$434,A30offset,$E1168)-INDEX('PTRM input'!$G$277:$P$326,A30offset,$E1168))*OFFSET($F$7,0,$E1168))-SUM($G1168:AJ1168))*(OFFSET('PTRM input'!$G$477,0,$E1168-1)/A30taxstdlife))))</f>
        <v>0</v>
      </c>
      <c r="AL1168" s="251">
        <f ca="1">IF(A30taxstdlife="n/a","n/a",IF(A30taxstdlife="",0,IF(AL$3&gt;(A30stdlife+$E1168),((INDEX('PTRM input'!$G$385:$P$434,A30offset,$E1168)-INDEX('PTRM input'!$G$277:$P$326,A30offset,$E1168))*OFFSET($F$7,0,$E1168))-SUM($G1168:AK1168),(((INDEX('PTRM input'!$G$385:$P$434,A30offset,$E1168)-INDEX('PTRM input'!$G$277:$P$326,A30offset,$E1168))*OFFSET($F$7,0,$E1168))-SUM($G1168:AK1168))*(OFFSET('PTRM input'!$G$477,0,$E1168-1)/A30taxstdlife))))</f>
        <v>0</v>
      </c>
      <c r="AM1168" s="251">
        <f ca="1">IF(A30taxstdlife="n/a","n/a",IF(A30taxstdlife="",0,IF(AM$3&gt;(A30stdlife+$E1168),((INDEX('PTRM input'!$G$385:$P$434,A30offset,$E1168)-INDEX('PTRM input'!$G$277:$P$326,A30offset,$E1168))*OFFSET($F$7,0,$E1168))-SUM($G1168:AL1168),(((INDEX('PTRM input'!$G$385:$P$434,A30offset,$E1168)-INDEX('PTRM input'!$G$277:$P$326,A30offset,$E1168))*OFFSET($F$7,0,$E1168))-SUM($G1168:AL1168))*(OFFSET('PTRM input'!$G$477,0,$E1168-1)/A30taxstdlife))))</f>
        <v>0</v>
      </c>
      <c r="AN1168" s="251">
        <f ca="1">IF(A30taxstdlife="n/a","n/a",IF(A30taxstdlife="",0,IF(AN$3&gt;(A30stdlife+$E1168),((INDEX('PTRM input'!$G$385:$P$434,A30offset,$E1168)-INDEX('PTRM input'!$G$277:$P$326,A30offset,$E1168))*OFFSET($F$7,0,$E1168))-SUM($G1168:AM1168),(((INDEX('PTRM input'!$G$385:$P$434,A30offset,$E1168)-INDEX('PTRM input'!$G$277:$P$326,A30offset,$E1168))*OFFSET($F$7,0,$E1168))-SUM($G1168:AM1168))*(OFFSET('PTRM input'!$G$477,0,$E1168-1)/A30taxstdlife))))</f>
        <v>0</v>
      </c>
      <c r="AO1168" s="251">
        <f ca="1">IF(A30taxstdlife="n/a","n/a",IF(A30taxstdlife="",0,IF(AO$3&gt;(A30stdlife+$E1168),((INDEX('PTRM input'!$G$385:$P$434,A30offset,$E1168)-INDEX('PTRM input'!$G$277:$P$326,A30offset,$E1168))*OFFSET($F$7,0,$E1168))-SUM($G1168:AN1168),(((INDEX('PTRM input'!$G$385:$P$434,A30offset,$E1168)-INDEX('PTRM input'!$G$277:$P$326,A30offset,$E1168))*OFFSET($F$7,0,$E1168))-SUM($G1168:AN1168))*(OFFSET('PTRM input'!$G$477,0,$E1168-1)/A30taxstdlife))))</f>
        <v>0</v>
      </c>
      <c r="AP1168" s="251">
        <f ca="1">IF(A30taxstdlife="n/a","n/a",IF(A30taxstdlife="",0,IF(AP$3&gt;(A30stdlife+$E1168),((INDEX('PTRM input'!$G$385:$P$434,A30offset,$E1168)-INDEX('PTRM input'!$G$277:$P$326,A30offset,$E1168))*OFFSET($F$7,0,$E1168))-SUM($G1168:AO1168),(((INDEX('PTRM input'!$G$385:$P$434,A30offset,$E1168)-INDEX('PTRM input'!$G$277:$P$326,A30offset,$E1168))*OFFSET($F$7,0,$E1168))-SUM($G1168:AO1168))*(OFFSET('PTRM input'!$G$477,0,$E1168-1)/A30taxstdlife))))</f>
        <v>0</v>
      </c>
      <c r="AQ1168" s="251">
        <f ca="1">IF(A30taxstdlife="n/a","n/a",IF(A30taxstdlife="",0,IF(AQ$3&gt;(A30stdlife+$E1168),((INDEX('PTRM input'!$G$385:$P$434,A30offset,$E1168)-INDEX('PTRM input'!$G$277:$P$326,A30offset,$E1168))*OFFSET($F$7,0,$E1168))-SUM($G1168:AP1168),(((INDEX('PTRM input'!$G$385:$P$434,A30offset,$E1168)-INDEX('PTRM input'!$G$277:$P$326,A30offset,$E1168))*OFFSET($F$7,0,$E1168))-SUM($G1168:AP1168))*(OFFSET('PTRM input'!$G$477,0,$E1168-1)/A30taxstdlife))))</f>
        <v>0</v>
      </c>
      <c r="AR1168" s="251">
        <f ca="1">IF(A30taxstdlife="n/a","n/a",IF(A30taxstdlife="",0,IF(AR$3&gt;(A30stdlife+$E1168),((INDEX('PTRM input'!$G$385:$P$434,A30offset,$E1168)-INDEX('PTRM input'!$G$277:$P$326,A30offset,$E1168))*OFFSET($F$7,0,$E1168))-SUM($G1168:AQ1168),(((INDEX('PTRM input'!$G$385:$P$434,A30offset,$E1168)-INDEX('PTRM input'!$G$277:$P$326,A30offset,$E1168))*OFFSET($F$7,0,$E1168))-SUM($G1168:AQ1168))*(OFFSET('PTRM input'!$G$477,0,$E1168-1)/A30taxstdlife))))</f>
        <v>0</v>
      </c>
      <c r="AS1168" s="251">
        <f ca="1">IF(A30taxstdlife="n/a","n/a",IF(A30taxstdlife="",0,IF(AS$3&gt;(A30stdlife+$E1168),((INDEX('PTRM input'!$G$385:$P$434,A30offset,$E1168)-INDEX('PTRM input'!$G$277:$P$326,A30offset,$E1168))*OFFSET($F$7,0,$E1168))-SUM($G1168:AR1168),(((INDEX('PTRM input'!$G$385:$P$434,A30offset,$E1168)-INDEX('PTRM input'!$G$277:$P$326,A30offset,$E1168))*OFFSET($F$7,0,$E1168))-SUM($G1168:AR1168))*(OFFSET('PTRM input'!$G$477,0,$E1168-1)/A30taxstdlife))))</f>
        <v>0</v>
      </c>
      <c r="AT1168" s="251">
        <f ca="1">IF(A30taxstdlife="n/a","n/a",IF(A30taxstdlife="",0,IF(AT$3&gt;(A30stdlife+$E1168),((INDEX('PTRM input'!$G$385:$P$434,A30offset,$E1168)-INDEX('PTRM input'!$G$277:$P$326,A30offset,$E1168))*OFFSET($F$7,0,$E1168))-SUM($G1168:AS1168),(((INDEX('PTRM input'!$G$385:$P$434,A30offset,$E1168)-INDEX('PTRM input'!$G$277:$P$326,A30offset,$E1168))*OFFSET($F$7,0,$E1168))-SUM($G1168:AS1168))*(OFFSET('PTRM input'!$G$477,0,$E1168-1)/A30taxstdlife))))</f>
        <v>0</v>
      </c>
      <c r="AU1168" s="251">
        <f ca="1">IF(A30taxstdlife="n/a","n/a",IF(A30taxstdlife="",0,IF(AU$3&gt;(A30stdlife+$E1168),((INDEX('PTRM input'!$G$385:$P$434,A30offset,$E1168)-INDEX('PTRM input'!$G$277:$P$326,A30offset,$E1168))*OFFSET($F$7,0,$E1168))-SUM($G1168:AT1168),(((INDEX('PTRM input'!$G$385:$P$434,A30offset,$E1168)-INDEX('PTRM input'!$G$277:$P$326,A30offset,$E1168))*OFFSET($F$7,0,$E1168))-SUM($G1168:AT1168))*(OFFSET('PTRM input'!$G$477,0,$E1168-1)/A30taxstdlife))))</f>
        <v>0</v>
      </c>
      <c r="AV1168" s="251">
        <f ca="1">IF(A30taxstdlife="n/a","n/a",IF(A30taxstdlife="",0,IF(AV$3&gt;(A30stdlife+$E1168),((INDEX('PTRM input'!$G$385:$P$434,A30offset,$E1168)-INDEX('PTRM input'!$G$277:$P$326,A30offset,$E1168))*OFFSET($F$7,0,$E1168))-SUM($G1168:AU1168),(((INDEX('PTRM input'!$G$385:$P$434,A30offset,$E1168)-INDEX('PTRM input'!$G$277:$P$326,A30offset,$E1168))*OFFSET($F$7,0,$E1168))-SUM($G1168:AU1168))*(OFFSET('PTRM input'!$G$477,0,$E1168-1)/A30taxstdlife))))</f>
        <v>0</v>
      </c>
      <c r="AW1168" s="251">
        <f ca="1">IF(A30taxstdlife="n/a","n/a",IF(A30taxstdlife="",0,IF(AW$3&gt;(A30stdlife+$E1168),((INDEX('PTRM input'!$G$385:$P$434,A30offset,$E1168)-INDEX('PTRM input'!$G$277:$P$326,A30offset,$E1168))*OFFSET($F$7,0,$E1168))-SUM($G1168:AV1168),(((INDEX('PTRM input'!$G$385:$P$434,A30offset,$E1168)-INDEX('PTRM input'!$G$277:$P$326,A30offset,$E1168))*OFFSET($F$7,0,$E1168))-SUM($G1168:AV1168))*(OFFSET('PTRM input'!$G$477,0,$E1168-1)/A30taxstdlife))))</f>
        <v>0</v>
      </c>
      <c r="AX1168" s="251">
        <f ca="1">IF(A30taxstdlife="n/a","n/a",IF(A30taxstdlife="",0,IF(AX$3&gt;(A30stdlife+$E1168),((INDEX('PTRM input'!$G$385:$P$434,A30offset,$E1168)-INDEX('PTRM input'!$G$277:$P$326,A30offset,$E1168))*OFFSET($F$7,0,$E1168))-SUM($G1168:AW1168),(((INDEX('PTRM input'!$G$385:$P$434,A30offset,$E1168)-INDEX('PTRM input'!$G$277:$P$326,A30offset,$E1168))*OFFSET($F$7,0,$E1168))-SUM($G1168:AW1168))*(OFFSET('PTRM input'!$G$477,0,$E1168-1)/A30taxstdlife))))</f>
        <v>0</v>
      </c>
      <c r="AY1168" s="251">
        <f ca="1">IF(A30taxstdlife="n/a","n/a",IF(A30taxstdlife="",0,IF(AY$3&gt;(A30stdlife+$E1168),((INDEX('PTRM input'!$G$385:$P$434,A30offset,$E1168)-INDEX('PTRM input'!$G$277:$P$326,A30offset,$E1168))*OFFSET($F$7,0,$E1168))-SUM($G1168:AX1168),(((INDEX('PTRM input'!$G$385:$P$434,A30offset,$E1168)-INDEX('PTRM input'!$G$277:$P$326,A30offset,$E1168))*OFFSET($F$7,0,$E1168))-SUM($G1168:AX1168))*(OFFSET('PTRM input'!$G$477,0,$E1168-1)/A30taxstdlife))))</f>
        <v>0</v>
      </c>
      <c r="AZ1168" s="251">
        <f ca="1">IF(A30taxstdlife="n/a","n/a",IF(A30taxstdlife="",0,IF(AZ$3&gt;(A30stdlife+$E1168),((INDEX('PTRM input'!$G$385:$P$434,A30offset,$E1168)-INDEX('PTRM input'!$G$277:$P$326,A30offset,$E1168))*OFFSET($F$7,0,$E1168))-SUM($G1168:AY1168),(((INDEX('PTRM input'!$G$385:$P$434,A30offset,$E1168)-INDEX('PTRM input'!$G$277:$P$326,A30offset,$E1168))*OFFSET($F$7,0,$E1168))-SUM($G1168:AY1168))*(OFFSET('PTRM input'!$G$477,0,$E1168-1)/A30taxstdlife))))</f>
        <v>0</v>
      </c>
      <c r="BA1168" s="251">
        <f ca="1">IF(A30taxstdlife="n/a","n/a",IF(A30taxstdlife="",0,IF(BA$3&gt;(A30stdlife+$E1168),((INDEX('PTRM input'!$G$385:$P$434,A30offset,$E1168)-INDEX('PTRM input'!$G$277:$P$326,A30offset,$E1168))*OFFSET($F$7,0,$E1168))-SUM($G1168:AZ1168),(((INDEX('PTRM input'!$G$385:$P$434,A30offset,$E1168)-INDEX('PTRM input'!$G$277:$P$326,A30offset,$E1168))*OFFSET($F$7,0,$E1168))-SUM($G1168:AZ1168))*(OFFSET('PTRM input'!$G$477,0,$E1168-1)/A30taxstdlife))))</f>
        <v>0</v>
      </c>
      <c r="BB1168" s="251">
        <f ca="1">IF(A30taxstdlife="n/a","n/a",IF(A30taxstdlife="",0,IF(BB$3&gt;(A30stdlife+$E1168),((INDEX('PTRM input'!$G$385:$P$434,A30offset,$E1168)-INDEX('PTRM input'!$G$277:$P$326,A30offset,$E1168))*OFFSET($F$7,0,$E1168))-SUM($G1168:BA1168),(((INDEX('PTRM input'!$G$385:$P$434,A30offset,$E1168)-INDEX('PTRM input'!$G$277:$P$326,A30offset,$E1168))*OFFSET($F$7,0,$E1168))-SUM($G1168:BA1168))*(OFFSET('PTRM input'!$G$477,0,$E1168-1)/A30taxstdlife))))</f>
        <v>0</v>
      </c>
      <c r="BC1168" s="251">
        <f ca="1">IF(A30taxstdlife="n/a","n/a",IF(A30taxstdlife="",0,IF(BC$3&gt;(A30stdlife+$E1168),((INDEX('PTRM input'!$G$385:$P$434,A30offset,$E1168)-INDEX('PTRM input'!$G$277:$P$326,A30offset,$E1168))*OFFSET($F$7,0,$E1168))-SUM($G1168:BB1168),(((INDEX('PTRM input'!$G$385:$P$434,A30offset,$E1168)-INDEX('PTRM input'!$G$277:$P$326,A30offset,$E1168))*OFFSET($F$7,0,$E1168))-SUM($G1168:BB1168))*(OFFSET('PTRM input'!$G$477,0,$E1168-1)/A30taxstdlife))))</f>
        <v>0</v>
      </c>
      <c r="BD1168" s="251">
        <f ca="1">IF(A30taxstdlife="n/a","n/a",IF(A30taxstdlife="",0,IF(BD$3&gt;(A30stdlife+$E1168),((INDEX('PTRM input'!$G$385:$P$434,A30offset,$E1168)-INDEX('PTRM input'!$G$277:$P$326,A30offset,$E1168))*OFFSET($F$7,0,$E1168))-SUM($G1168:BC1168),(((INDEX('PTRM input'!$G$385:$P$434,A30offset,$E1168)-INDEX('PTRM input'!$G$277:$P$326,A30offset,$E1168))*OFFSET($F$7,0,$E1168))-SUM($G1168:BC1168))*(OFFSET('PTRM input'!$G$477,0,$E1168-1)/A30taxstdlife))))</f>
        <v>0</v>
      </c>
      <c r="BE1168" s="251">
        <f ca="1">IF(A30taxstdlife="n/a","n/a",IF(A30taxstdlife="",0,IF(BE$3&gt;(A30stdlife+$E1168),((INDEX('PTRM input'!$G$385:$P$434,A30offset,$E1168)-INDEX('PTRM input'!$G$277:$P$326,A30offset,$E1168))*OFFSET($F$7,0,$E1168))-SUM($G1168:BD1168),(((INDEX('PTRM input'!$G$385:$P$434,A30offset,$E1168)-INDEX('PTRM input'!$G$277:$P$326,A30offset,$E1168))*OFFSET($F$7,0,$E1168))-SUM($G1168:BD1168))*(OFFSET('PTRM input'!$G$477,0,$E1168-1)/A30taxstdlife))))</f>
        <v>0</v>
      </c>
      <c r="BF1168" s="251">
        <f ca="1">IF(A30taxstdlife="n/a","n/a",IF(A30taxstdlife="",0,IF(BF$3&gt;(A30stdlife+$E1168),((INDEX('PTRM input'!$G$385:$P$434,A30offset,$E1168)-INDEX('PTRM input'!$G$277:$P$326,A30offset,$E1168))*OFFSET($F$7,0,$E1168))-SUM($G1168:BE1168),(((INDEX('PTRM input'!$G$385:$P$434,A30offset,$E1168)-INDEX('PTRM input'!$G$277:$P$326,A30offset,$E1168))*OFFSET($F$7,0,$E1168))-SUM($G1168:BE1168))*(OFFSET('PTRM input'!$G$477,0,$E1168-1)/A30taxstdlife))))</f>
        <v>0</v>
      </c>
      <c r="BG1168" s="251">
        <f ca="1">IF(A30taxstdlife="n/a","n/a",IF(A30taxstdlife="",0,IF(BG$3&gt;(A30stdlife+$E1168),((INDEX('PTRM input'!$G$385:$P$434,A30offset,$E1168)-INDEX('PTRM input'!$G$277:$P$326,A30offset,$E1168))*OFFSET($F$7,0,$E1168))-SUM($G1168:BF1168),(((INDEX('PTRM input'!$G$385:$P$434,A30offset,$E1168)-INDEX('PTRM input'!$G$277:$P$326,A30offset,$E1168))*OFFSET($F$7,0,$E1168))-SUM($G1168:BF1168))*(OFFSET('PTRM input'!$G$477,0,$E1168-1)/A30taxstdlife))))</f>
        <v>0</v>
      </c>
      <c r="BH1168" s="251">
        <f ca="1">IF(A30taxstdlife="n/a","n/a",IF(A30taxstdlife="",0,IF(BH$3&gt;(A30stdlife+$E1168),((INDEX('PTRM input'!$G$385:$P$434,A30offset,$E1168)-INDEX('PTRM input'!$G$277:$P$326,A30offset,$E1168))*OFFSET($F$7,0,$E1168))-SUM($G1168:BG1168),(((INDEX('PTRM input'!$G$385:$P$434,A30offset,$E1168)-INDEX('PTRM input'!$G$277:$P$326,A30offset,$E1168))*OFFSET($F$7,0,$E1168))-SUM($G1168:BG1168))*(OFFSET('PTRM input'!$G$477,0,$E1168-1)/A30taxstdlife))))</f>
        <v>0</v>
      </c>
      <c r="BI1168" s="251">
        <f ca="1">IF(A30taxstdlife="n/a","n/a",IF(A30taxstdlife="",0,IF(BI$3&gt;(A30stdlife+$E1168),((INDEX('PTRM input'!$G$385:$P$434,A30offset,$E1168)-INDEX('PTRM input'!$G$277:$P$326,A30offset,$E1168))*OFFSET($F$7,0,$E1168))-SUM($G1168:BH1168),(((INDEX('PTRM input'!$G$385:$P$434,A30offset,$E1168)-INDEX('PTRM input'!$G$277:$P$326,A30offset,$E1168))*OFFSET($F$7,0,$E1168))-SUM($G1168:BH1168))*(OFFSET('PTRM input'!$G$477,0,$E1168-1)/A30taxstdlife))))</f>
        <v>0</v>
      </c>
      <c r="BJ1168" s="116"/>
      <c r="BK1168" s="116"/>
      <c r="BL1168" s="116"/>
      <c r="BM1168" s="116"/>
    </row>
    <row r="1169" spans="1:65" ht="12.75" customHeight="1" outlineLevel="1" collapsed="1">
      <c r="A1169" s="366"/>
      <c r="B1169" s="9"/>
      <c r="C1169" s="19">
        <f>Asset30</f>
        <v>0</v>
      </c>
      <c r="D1169" s="9"/>
      <c r="E1169" s="9"/>
      <c r="F1169" s="357"/>
      <c r="G1169" s="371">
        <f ca="1">SUM(G1157:G1168)+'PTRM input'!G$306*G$7</f>
        <v>0</v>
      </c>
      <c r="H1169" s="371">
        <f ca="1">SUM(H1157:H1168)+'PTRM input'!H$306*H$7</f>
        <v>0</v>
      </c>
      <c r="I1169" s="371">
        <f ca="1">SUM(I1157:I1168)+'PTRM input'!I$306*I$7</f>
        <v>0</v>
      </c>
      <c r="J1169" s="371">
        <f ca="1">SUM(J1157:J1168)+'PTRM input'!J$306*J$7</f>
        <v>0</v>
      </c>
      <c r="K1169" s="371">
        <f ca="1">SUM(K1157:K1168)+'PTRM input'!K$306*K$7</f>
        <v>0</v>
      </c>
      <c r="L1169" s="371">
        <f ca="1">SUM(L1157:L1168)+'PTRM input'!L$306*L$7</f>
        <v>0</v>
      </c>
      <c r="M1169" s="371">
        <f ca="1">SUM(M1157:M1168)+'PTRM input'!M$306*M$7</f>
        <v>0</v>
      </c>
      <c r="N1169" s="371">
        <f ca="1">SUM(N1157:N1168)+'PTRM input'!N$306*N$7</f>
        <v>0</v>
      </c>
      <c r="O1169" s="371">
        <f ca="1">SUM(O1157:O1168)+'PTRM input'!O$306*O$7</f>
        <v>0</v>
      </c>
      <c r="P1169" s="371">
        <f ca="1">SUM(P1157:P1168)+'PTRM input'!P$306*P$7</f>
        <v>0</v>
      </c>
      <c r="Q1169" s="371">
        <f t="shared" ref="Q1169:AL1169" ca="1" si="259">SUM(Q1157:Q1168)</f>
        <v>0</v>
      </c>
      <c r="R1169" s="371">
        <f t="shared" ca="1" si="259"/>
        <v>0</v>
      </c>
      <c r="S1169" s="371">
        <f t="shared" ca="1" si="259"/>
        <v>0</v>
      </c>
      <c r="T1169" s="371">
        <f t="shared" ca="1" si="259"/>
        <v>0</v>
      </c>
      <c r="U1169" s="371">
        <f t="shared" ca="1" si="259"/>
        <v>0</v>
      </c>
      <c r="V1169" s="371">
        <f t="shared" ca="1" si="259"/>
        <v>0</v>
      </c>
      <c r="W1169" s="371">
        <f t="shared" ca="1" si="259"/>
        <v>0</v>
      </c>
      <c r="X1169" s="371">
        <f t="shared" ca="1" si="259"/>
        <v>0</v>
      </c>
      <c r="Y1169" s="371">
        <f t="shared" ca="1" si="259"/>
        <v>0</v>
      </c>
      <c r="Z1169" s="371">
        <f t="shared" ca="1" si="259"/>
        <v>0</v>
      </c>
      <c r="AA1169" s="371">
        <f t="shared" ca="1" si="259"/>
        <v>0</v>
      </c>
      <c r="AB1169" s="371">
        <f t="shared" ca="1" si="259"/>
        <v>0</v>
      </c>
      <c r="AC1169" s="371">
        <f t="shared" ca="1" si="259"/>
        <v>0</v>
      </c>
      <c r="AD1169" s="371">
        <f t="shared" ca="1" si="259"/>
        <v>0</v>
      </c>
      <c r="AE1169" s="371">
        <f t="shared" ca="1" si="259"/>
        <v>0</v>
      </c>
      <c r="AF1169" s="371">
        <f t="shared" ca="1" si="259"/>
        <v>0</v>
      </c>
      <c r="AG1169" s="371">
        <f t="shared" ca="1" si="259"/>
        <v>0</v>
      </c>
      <c r="AH1169" s="371">
        <f t="shared" ca="1" si="259"/>
        <v>0</v>
      </c>
      <c r="AI1169" s="371">
        <f t="shared" ca="1" si="259"/>
        <v>0</v>
      </c>
      <c r="AJ1169" s="371">
        <f t="shared" ca="1" si="259"/>
        <v>0</v>
      </c>
      <c r="AK1169" s="371">
        <f t="shared" ca="1" si="259"/>
        <v>0</v>
      </c>
      <c r="AL1169" s="371">
        <f t="shared" ca="1" si="259"/>
        <v>0</v>
      </c>
      <c r="AM1169" s="371">
        <f t="shared" ref="AM1169:BI1169" ca="1" si="260">SUM(AM1157:AM1168)</f>
        <v>0</v>
      </c>
      <c r="AN1169" s="371">
        <f t="shared" ca="1" si="260"/>
        <v>0</v>
      </c>
      <c r="AO1169" s="371">
        <f t="shared" ca="1" si="260"/>
        <v>0</v>
      </c>
      <c r="AP1169" s="371">
        <f t="shared" ca="1" si="260"/>
        <v>0</v>
      </c>
      <c r="AQ1169" s="371">
        <f t="shared" ca="1" si="260"/>
        <v>0</v>
      </c>
      <c r="AR1169" s="371">
        <f t="shared" ca="1" si="260"/>
        <v>0</v>
      </c>
      <c r="AS1169" s="371">
        <f t="shared" ca="1" si="260"/>
        <v>0</v>
      </c>
      <c r="AT1169" s="371">
        <f t="shared" ca="1" si="260"/>
        <v>0</v>
      </c>
      <c r="AU1169" s="371">
        <f t="shared" ca="1" si="260"/>
        <v>0</v>
      </c>
      <c r="AV1169" s="371">
        <f t="shared" ca="1" si="260"/>
        <v>0</v>
      </c>
      <c r="AW1169" s="371">
        <f t="shared" ca="1" si="260"/>
        <v>0</v>
      </c>
      <c r="AX1169" s="371">
        <f t="shared" ca="1" si="260"/>
        <v>0</v>
      </c>
      <c r="AY1169" s="371">
        <f t="shared" ca="1" si="260"/>
        <v>0</v>
      </c>
      <c r="AZ1169" s="371">
        <f t="shared" ca="1" si="260"/>
        <v>0</v>
      </c>
      <c r="BA1169" s="371">
        <f t="shared" ca="1" si="260"/>
        <v>0</v>
      </c>
      <c r="BB1169" s="371">
        <f t="shared" ca="1" si="260"/>
        <v>0</v>
      </c>
      <c r="BC1169" s="371">
        <f t="shared" ca="1" si="260"/>
        <v>0</v>
      </c>
      <c r="BD1169" s="371">
        <f t="shared" ca="1" si="260"/>
        <v>0</v>
      </c>
      <c r="BE1169" s="371">
        <f t="shared" ca="1" si="260"/>
        <v>0</v>
      </c>
      <c r="BF1169" s="371">
        <f t="shared" ca="1" si="260"/>
        <v>0</v>
      </c>
      <c r="BG1169" s="371">
        <f t="shared" ca="1" si="260"/>
        <v>0</v>
      </c>
      <c r="BH1169" s="371">
        <f t="shared" ca="1" si="260"/>
        <v>0</v>
      </c>
      <c r="BI1169" s="371">
        <f t="shared" ca="1" si="260"/>
        <v>0</v>
      </c>
      <c r="BJ1169" s="116"/>
      <c r="BK1169" s="116"/>
      <c r="BL1169" s="116"/>
      <c r="BM1169" s="116"/>
    </row>
    <row r="1170" spans="1:65" ht="12.75" hidden="1" customHeight="1" outlineLevel="2">
      <c r="A1170" s="366"/>
      <c r="B1170" s="106">
        <f>C1182</f>
        <v>0</v>
      </c>
      <c r="C1170" s="614"/>
      <c r="D1170" s="615" t="s">
        <v>236</v>
      </c>
      <c r="E1170" s="614"/>
      <c r="F1170" s="622"/>
      <c r="G1170" s="617">
        <f>IF('PTRM input'!$E$574='PTRM input'!$G$573,IF(G$3&gt;A31taxremlife,A31taxvalue-SUM(F1170:$F1170),IF(A31taxremlife="N/A","n/a",A31taxvalue/A31taxremlife)),'PTRM input'!G$609)</f>
        <v>0</v>
      </c>
      <c r="H1170" s="617">
        <f>IF('PTRM input'!$E$574='PTRM input'!$G$573,IF(H$3&gt;A31taxremlife,A31taxvalue-SUM($F1170:G1170),IF(A31taxremlife="N/A","n/a",A31taxvalue/A31taxremlife)),'PTRM input'!H$609)</f>
        <v>0</v>
      </c>
      <c r="I1170" s="617">
        <f>IF('PTRM input'!$E$574='PTRM input'!$G$573,IF(I$3&gt;A31taxremlife,A31taxvalue-SUM($F1170:H1170),IF(A31taxremlife="N/A","n/a",A31taxvalue/A31taxremlife)),'PTRM input'!I$609)</f>
        <v>0</v>
      </c>
      <c r="J1170" s="617">
        <f>IF('PTRM input'!$E$574='PTRM input'!$G$573,IF(J$3&gt;A31taxremlife,A31taxvalue-SUM($F1170:I1170),IF(A31taxremlife="N/A","n/a",A31taxvalue/A31taxremlife)),'PTRM input'!J$609)</f>
        <v>0</v>
      </c>
      <c r="K1170" s="617">
        <f>IF('PTRM input'!$E$574='PTRM input'!$G$573,IF(K$3&gt;A31taxremlife,A31taxvalue-SUM($F1170:J1170),IF(A31taxremlife="N/A","n/a",A31taxvalue/A31taxremlife)),'PTRM input'!K$609)</f>
        <v>0</v>
      </c>
      <c r="L1170" s="617">
        <f>IF('PTRM input'!$E$574='PTRM input'!$G$573,IF(L$3&gt;A31taxremlife,A31taxvalue-SUM($F1170:K1170),IF(A31taxremlife="N/A","n/a",A31taxvalue/A31taxremlife)),'PTRM input'!L$609)</f>
        <v>0</v>
      </c>
      <c r="M1170" s="617">
        <f>IF('PTRM input'!$E$574='PTRM input'!$G$573,IF(M$3&gt;A31taxremlife,A31taxvalue-SUM($F1170:L1170),IF(A31taxremlife="N/A","n/a",A31taxvalue/A31taxremlife)),'PTRM input'!M$609)</f>
        <v>0</v>
      </c>
      <c r="N1170" s="617">
        <f>IF('PTRM input'!$E$574='PTRM input'!$G$573,IF(N$3&gt;A31taxremlife,A31taxvalue-SUM($F1170:M1170),IF(A31taxremlife="N/A","n/a",A31taxvalue/A31taxremlife)),'PTRM input'!N$609)</f>
        <v>0</v>
      </c>
      <c r="O1170" s="617">
        <f>IF('PTRM input'!$E$574='PTRM input'!$G$573,IF(O$3&gt;A31taxremlife,A31taxvalue-SUM($F1170:N1170),IF(A31taxremlife="N/A","n/a",A31taxvalue/A31taxremlife)),'PTRM input'!O$609)</f>
        <v>0</v>
      </c>
      <c r="P1170" s="617">
        <f>IF('PTRM input'!$E$574='PTRM input'!$G$573,IF(P$3&gt;A31taxremlife,A31taxvalue-SUM($F1170:O1170),IF(A31taxremlife="N/A","n/a",A31taxvalue/A31taxremlife)),'PTRM input'!P$609)</f>
        <v>0</v>
      </c>
      <c r="Q1170" s="617">
        <f>IF('PTRM input'!$E$574='PTRM input'!$G$573,IF(Q$3&gt;A31taxremlife,A31taxvalue-SUM($F1170:P1170),IF(A31taxremlife="N/A","n/a",A31taxvalue/A31taxremlife)),'PTRM input'!Q$609)</f>
        <v>0</v>
      </c>
      <c r="R1170" s="617">
        <f>IF('PTRM input'!$E$574='PTRM input'!$G$573,IF(R$3&gt;A31taxremlife,A31taxvalue-SUM($F1170:Q1170),IF(A31taxremlife="N/A","n/a",A31taxvalue/A31taxremlife)),'PTRM input'!R$609)</f>
        <v>0</v>
      </c>
      <c r="S1170" s="617">
        <f>IF('PTRM input'!$E$574='PTRM input'!$G$573,IF(S$3&gt;A31taxremlife,A31taxvalue-SUM($F1170:R1170),IF(A31taxremlife="N/A","n/a",A31taxvalue/A31taxremlife)),'PTRM input'!S$609)</f>
        <v>0</v>
      </c>
      <c r="T1170" s="617">
        <f>IF('PTRM input'!$E$574='PTRM input'!$G$573,IF(T$3&gt;A31taxremlife,A31taxvalue-SUM($F1170:S1170),IF(A31taxremlife="N/A","n/a",A31taxvalue/A31taxremlife)),'PTRM input'!T$609)</f>
        <v>0</v>
      </c>
      <c r="U1170" s="617">
        <f>IF('PTRM input'!$E$574='PTRM input'!$G$573,IF(U$3&gt;A31taxremlife,A31taxvalue-SUM($F1170:T1170),IF(A31taxremlife="N/A","n/a",A31taxvalue/A31taxremlife)),'PTRM input'!U$609)</f>
        <v>0</v>
      </c>
      <c r="V1170" s="617">
        <f>IF('PTRM input'!$E$574='PTRM input'!$G$573,IF(V$3&gt;A31taxremlife,A31taxvalue-SUM($F1170:U1170),IF(A31taxremlife="N/A","n/a",A31taxvalue/A31taxremlife)),'PTRM input'!V$609)</f>
        <v>0</v>
      </c>
      <c r="W1170" s="617">
        <f>IF('PTRM input'!$E$574='PTRM input'!$G$573,IF(W$3&gt;A31taxremlife,A31taxvalue-SUM($F1170:V1170),IF(A31taxremlife="N/A","n/a",A31taxvalue/A31taxremlife)),'PTRM input'!W$609)</f>
        <v>0</v>
      </c>
      <c r="X1170" s="617">
        <f>IF('PTRM input'!$E$574='PTRM input'!$G$573,IF(X$3&gt;A31taxremlife,A31taxvalue-SUM($F1170:W1170),IF(A31taxremlife="N/A","n/a",A31taxvalue/A31taxremlife)),'PTRM input'!X$609)</f>
        <v>0</v>
      </c>
      <c r="Y1170" s="617">
        <f>IF('PTRM input'!$E$574='PTRM input'!$G$573,IF(Y$3&gt;A31taxremlife,A31taxvalue-SUM($F1170:X1170),IF(A31taxremlife="N/A","n/a",A31taxvalue/A31taxremlife)),'PTRM input'!Y$609)</f>
        <v>0</v>
      </c>
      <c r="Z1170" s="617">
        <f>IF('PTRM input'!$E$574='PTRM input'!$G$573,IF(Z$3&gt;A31taxremlife,A31taxvalue-SUM($F1170:Y1170),IF(A31taxremlife="N/A","n/a",A31taxvalue/A31taxremlife)),'PTRM input'!Z$609)</f>
        <v>0</v>
      </c>
      <c r="AA1170" s="617">
        <f>IF('PTRM input'!$E$574='PTRM input'!$G$573,IF(AA$3&gt;A31taxremlife,A31taxvalue-SUM($F1170:Z1170),IF(A31taxremlife="N/A","n/a",A31taxvalue/A31taxremlife)),'PTRM input'!AA$609)</f>
        <v>0</v>
      </c>
      <c r="AB1170" s="617">
        <f>IF('PTRM input'!$E$574='PTRM input'!$G$573,IF(AB$3&gt;A31taxremlife,A31taxvalue-SUM($F1170:AA1170),IF(A31taxremlife="N/A","n/a",A31taxvalue/A31taxremlife)),'PTRM input'!AB$609)</f>
        <v>0</v>
      </c>
      <c r="AC1170" s="617">
        <f>IF('PTRM input'!$E$574='PTRM input'!$G$573,IF(AC$3&gt;A31taxremlife,A31taxvalue-SUM($F1170:AB1170),IF(A31taxremlife="N/A","n/a",A31taxvalue/A31taxremlife)),'PTRM input'!AC$609)</f>
        <v>0</v>
      </c>
      <c r="AD1170" s="617">
        <f>IF('PTRM input'!$E$574='PTRM input'!$G$573,IF(AD$3&gt;A31taxremlife,A31taxvalue-SUM($F1170:AC1170),IF(A31taxremlife="N/A","n/a",A31taxvalue/A31taxremlife)),'PTRM input'!AD$609)</f>
        <v>0</v>
      </c>
      <c r="AE1170" s="617">
        <f>IF('PTRM input'!$E$574='PTRM input'!$G$573,IF(AE$3&gt;A31taxremlife,A31taxvalue-SUM($F1170:AD1170),IF(A31taxremlife="N/A","n/a",A31taxvalue/A31taxremlife)),'PTRM input'!AE$609)</f>
        <v>0</v>
      </c>
      <c r="AF1170" s="617">
        <f>IF('PTRM input'!$E$574='PTRM input'!$G$573,IF(AF$3&gt;A31taxremlife,A31taxvalue-SUM($F1170:AE1170),IF(A31taxremlife="N/A","n/a",A31taxvalue/A31taxremlife)),'PTRM input'!AF$609)</f>
        <v>0</v>
      </c>
      <c r="AG1170" s="617">
        <f>IF('PTRM input'!$E$574='PTRM input'!$G$573,IF(AG$3&gt;A31taxremlife,A31taxvalue-SUM($F1170:AF1170),IF(A31taxremlife="N/A","n/a",A31taxvalue/A31taxremlife)),'PTRM input'!AG$609)</f>
        <v>0</v>
      </c>
      <c r="AH1170" s="617">
        <f>IF('PTRM input'!$E$574='PTRM input'!$G$573,IF(AH$3&gt;A31taxremlife,A31taxvalue-SUM($F1170:AG1170),IF(A31taxremlife="N/A","n/a",A31taxvalue/A31taxremlife)),'PTRM input'!AH$609)</f>
        <v>0</v>
      </c>
      <c r="AI1170" s="617">
        <f>IF('PTRM input'!$E$574='PTRM input'!$G$573,IF(AI$3&gt;A31taxremlife,A31taxvalue-SUM($F1170:AH1170),IF(A31taxremlife="N/A","n/a",A31taxvalue/A31taxremlife)),'PTRM input'!AI$609)</f>
        <v>0</v>
      </c>
      <c r="AJ1170" s="617">
        <f>IF('PTRM input'!$E$574='PTRM input'!$G$573,IF(AJ$3&gt;A31taxremlife,A31taxvalue-SUM($F1170:AI1170),IF(A31taxremlife="N/A","n/a",A31taxvalue/A31taxremlife)),'PTRM input'!AJ$609)</f>
        <v>0</v>
      </c>
      <c r="AK1170" s="617">
        <f>IF('PTRM input'!$E$574='PTRM input'!$G$573,IF(AK$3&gt;A31taxremlife,A31taxvalue-SUM($F1170:AJ1170),IF(A31taxremlife="N/A","n/a",A31taxvalue/A31taxremlife)),'PTRM input'!AK$609)</f>
        <v>0</v>
      </c>
      <c r="AL1170" s="617">
        <f>IF('PTRM input'!$E$574='PTRM input'!$G$573,IF(AL$3&gt;A31taxremlife,A31taxvalue-SUM($F1170:AK1170),IF(A31taxremlife="N/A","n/a",A31taxvalue/A31taxremlife)),'PTRM input'!AL$609)</f>
        <v>0</v>
      </c>
      <c r="AM1170" s="617">
        <f>IF('PTRM input'!$E$574='PTRM input'!$G$573,IF(AM$3&gt;A31taxremlife,A31taxvalue-SUM($F1170:AL1170),IF(A31taxremlife="N/A","n/a",A31taxvalue/A31taxremlife)),'PTRM input'!AM$609)</f>
        <v>0</v>
      </c>
      <c r="AN1170" s="617">
        <f>IF('PTRM input'!$E$574='PTRM input'!$G$573,IF(AN$3&gt;A31taxremlife,A31taxvalue-SUM($F1170:AM1170),IF(A31taxremlife="N/A","n/a",A31taxvalue/A31taxremlife)),'PTRM input'!AN$609)</f>
        <v>0</v>
      </c>
      <c r="AO1170" s="617">
        <f>IF('PTRM input'!$E$574='PTRM input'!$G$573,IF(AO$3&gt;A31taxremlife,A31taxvalue-SUM($F1170:AN1170),IF(A31taxremlife="N/A","n/a",A31taxvalue/A31taxremlife)),'PTRM input'!AO$609)</f>
        <v>0</v>
      </c>
      <c r="AP1170" s="617">
        <f>IF('PTRM input'!$E$574='PTRM input'!$G$573,IF(AP$3&gt;A31taxremlife,A31taxvalue-SUM($F1170:AO1170),IF(A31taxremlife="N/A","n/a",A31taxvalue/A31taxremlife)),'PTRM input'!AP$609)</f>
        <v>0</v>
      </c>
      <c r="AQ1170" s="617">
        <f>IF('PTRM input'!$E$574='PTRM input'!$G$573,IF(AQ$3&gt;A31taxremlife,A31taxvalue-SUM($F1170:AP1170),IF(A31taxremlife="N/A","n/a",A31taxvalue/A31taxremlife)),'PTRM input'!AQ$609)</f>
        <v>0</v>
      </c>
      <c r="AR1170" s="617">
        <f>IF('PTRM input'!$E$574='PTRM input'!$G$573,IF(AR$3&gt;A31taxremlife,A31taxvalue-SUM($F1170:AQ1170),IF(A31taxremlife="N/A","n/a",A31taxvalue/A31taxremlife)),'PTRM input'!AR$609)</f>
        <v>0</v>
      </c>
      <c r="AS1170" s="617">
        <f>IF('PTRM input'!$E$574='PTRM input'!$G$573,IF(AS$3&gt;A31taxremlife,A31taxvalue-SUM($F1170:AR1170),IF(A31taxremlife="N/A","n/a",A31taxvalue/A31taxremlife)),'PTRM input'!AS$609)</f>
        <v>0</v>
      </c>
      <c r="AT1170" s="617">
        <f>IF('PTRM input'!$E$574='PTRM input'!$G$573,IF(AT$3&gt;A31taxremlife,A31taxvalue-SUM($F1170:AS1170),IF(A31taxremlife="N/A","n/a",A31taxvalue/A31taxremlife)),'PTRM input'!AT$609)</f>
        <v>0</v>
      </c>
      <c r="AU1170" s="617">
        <f>IF('PTRM input'!$E$574='PTRM input'!$G$573,IF(AU$3&gt;A31taxremlife,A31taxvalue-SUM($F1170:AT1170),IF(A31taxremlife="N/A","n/a",A31taxvalue/A31taxremlife)),'PTRM input'!AU$609)</f>
        <v>0</v>
      </c>
      <c r="AV1170" s="617">
        <f>IF('PTRM input'!$E$574='PTRM input'!$G$573,IF(AV$3&gt;A31taxremlife,A31taxvalue-SUM($F1170:AU1170),IF(A31taxremlife="N/A","n/a",A31taxvalue/A31taxremlife)),'PTRM input'!AV$609)</f>
        <v>0</v>
      </c>
      <c r="AW1170" s="617">
        <f>IF('PTRM input'!$E$574='PTRM input'!$G$573,IF(AW$3&gt;A31taxremlife,A31taxvalue-SUM($F1170:AV1170),IF(A31taxremlife="N/A","n/a",A31taxvalue/A31taxremlife)),'PTRM input'!AW$609)</f>
        <v>0</v>
      </c>
      <c r="AX1170" s="617">
        <f>IF('PTRM input'!$E$574='PTRM input'!$G$573,IF(AX$3&gt;A31taxremlife,A31taxvalue-SUM($F1170:AW1170),IF(A31taxremlife="N/A","n/a",A31taxvalue/A31taxremlife)),'PTRM input'!AX$609)</f>
        <v>0</v>
      </c>
      <c r="AY1170" s="617">
        <f>IF('PTRM input'!$E$574='PTRM input'!$G$573,IF(AY$3&gt;A31taxremlife,A31taxvalue-SUM($F1170:AX1170),IF(A31taxremlife="N/A","n/a",A31taxvalue/A31taxremlife)),'PTRM input'!AY$609)</f>
        <v>0</v>
      </c>
      <c r="AZ1170" s="617">
        <f>IF('PTRM input'!$E$574='PTRM input'!$G$573,IF(AZ$3&gt;A31taxremlife,A31taxvalue-SUM($F1170:AY1170),IF(A31taxremlife="N/A","n/a",A31taxvalue/A31taxremlife)),'PTRM input'!AZ$609)</f>
        <v>0</v>
      </c>
      <c r="BA1170" s="617">
        <f>IF('PTRM input'!$E$574='PTRM input'!$G$573,IF(BA$3&gt;A31taxremlife,A31taxvalue-SUM($F1170:AZ1170),IF(A31taxremlife="N/A","n/a",A31taxvalue/A31taxremlife)),'PTRM input'!BA$609)</f>
        <v>0</v>
      </c>
      <c r="BB1170" s="617">
        <f>IF('PTRM input'!$E$574='PTRM input'!$G$573,IF(BB$3&gt;A31taxremlife,A31taxvalue-SUM($F1170:BA1170),IF(A31taxremlife="N/A","n/a",A31taxvalue/A31taxremlife)),'PTRM input'!BB$609)</f>
        <v>0</v>
      </c>
      <c r="BC1170" s="617">
        <f>IF('PTRM input'!$E$574='PTRM input'!$G$573,IF(BC$3&gt;A31taxremlife,A31taxvalue-SUM($F1170:BB1170),IF(A31taxremlife="N/A","n/a",A31taxvalue/A31taxremlife)),'PTRM input'!BC$609)</f>
        <v>0</v>
      </c>
      <c r="BD1170" s="617">
        <f>IF('PTRM input'!$E$574='PTRM input'!$G$573,IF(BD$3&gt;A31taxremlife,A31taxvalue-SUM($F1170:BC1170),IF(A31taxremlife="N/A","n/a",A31taxvalue/A31taxremlife)),'PTRM input'!BD$609)</f>
        <v>0</v>
      </c>
      <c r="BE1170" s="617">
        <f>IF('PTRM input'!$E$574='PTRM input'!$G$573,IF(BE$3&gt;A31taxremlife,A31taxvalue-SUM($F1170:BD1170),IF(A31taxremlife="N/A","n/a",A31taxvalue/A31taxremlife)),'PTRM input'!BE$609)</f>
        <v>0</v>
      </c>
      <c r="BF1170" s="617">
        <f>IF('PTRM input'!$E$574='PTRM input'!$G$573,IF(BF$3&gt;A31taxremlife,A31taxvalue-SUM($F1170:BE1170),IF(A31taxremlife="N/A","n/a",A31taxvalue/A31taxremlife)),'PTRM input'!BF$609)</f>
        <v>0</v>
      </c>
      <c r="BG1170" s="617">
        <f>IF('PTRM input'!$E$574='PTRM input'!$G$573,IF(BG$3&gt;A31taxremlife,A31taxvalue-SUM($F1170:BF1170),IF(A31taxremlife="N/A","n/a",A31taxvalue/A31taxremlife)),'PTRM input'!BG$609)</f>
        <v>0</v>
      </c>
      <c r="BH1170" s="617">
        <f>IF('PTRM input'!$E$574='PTRM input'!$G$573,IF(BH$3&gt;A31taxremlife,A31taxvalue-SUM($F1170:BG1170),IF(A31taxremlife="N/A","n/a",A31taxvalue/A31taxremlife)),'PTRM input'!BH$609)</f>
        <v>0</v>
      </c>
      <c r="BI1170" s="617">
        <f>IF('PTRM input'!$E$574='PTRM input'!$G$573,IF(BI$3&gt;A31taxremlife,A31taxvalue-SUM($F1170:BH1170),IF(A31taxremlife="N/A","n/a",A31taxvalue/A31taxremlife)),'PTRM input'!BI$609)</f>
        <v>0</v>
      </c>
      <c r="BJ1170" s="116"/>
      <c r="BK1170" s="116"/>
      <c r="BL1170" s="116"/>
      <c r="BM1170" s="116"/>
    </row>
    <row r="1171" spans="1:65" ht="12.75" hidden="1" customHeight="1" outlineLevel="2">
      <c r="A1171" s="366"/>
      <c r="B1171" s="19"/>
      <c r="C1171" s="18"/>
      <c r="D1171" s="760" t="s">
        <v>237</v>
      </c>
      <c r="E1171" s="86">
        <v>0</v>
      </c>
      <c r="F1171" s="356"/>
      <c r="G1171" s="433"/>
      <c r="H1171" s="433"/>
      <c r="I1171" s="433"/>
      <c r="J1171" s="433"/>
      <c r="K1171" s="433"/>
      <c r="L1171" s="433"/>
      <c r="M1171" s="433"/>
      <c r="N1171" s="433"/>
      <c r="O1171" s="433"/>
      <c r="P1171" s="433"/>
      <c r="Q1171" s="251"/>
      <c r="R1171" s="251"/>
      <c r="S1171" s="251"/>
      <c r="T1171" s="251"/>
      <c r="U1171" s="251"/>
      <c r="V1171" s="251"/>
      <c r="W1171" s="251"/>
      <c r="X1171" s="251"/>
      <c r="Y1171" s="251"/>
      <c r="Z1171" s="251"/>
      <c r="AA1171" s="251"/>
      <c r="AB1171" s="251"/>
      <c r="AC1171" s="251"/>
      <c r="AD1171" s="251"/>
      <c r="AE1171" s="251"/>
      <c r="AF1171" s="251"/>
      <c r="AG1171" s="251"/>
      <c r="AH1171" s="251"/>
      <c r="AI1171" s="251"/>
      <c r="AJ1171" s="251"/>
      <c r="AK1171" s="251"/>
      <c r="AL1171" s="251"/>
      <c r="AM1171" s="251"/>
      <c r="AN1171" s="251"/>
      <c r="AO1171" s="251"/>
      <c r="AP1171" s="251"/>
      <c r="AQ1171" s="251"/>
      <c r="AR1171" s="251"/>
      <c r="AS1171" s="251"/>
      <c r="AT1171" s="251"/>
      <c r="AU1171" s="251"/>
      <c r="AV1171" s="251"/>
      <c r="AW1171" s="251"/>
      <c r="AX1171" s="251"/>
      <c r="AY1171" s="251"/>
      <c r="AZ1171" s="251"/>
      <c r="BA1171" s="251"/>
      <c r="BB1171" s="251"/>
      <c r="BC1171" s="251"/>
      <c r="BD1171" s="251"/>
      <c r="BE1171" s="251"/>
      <c r="BF1171" s="251"/>
      <c r="BG1171" s="251"/>
      <c r="BH1171" s="251"/>
      <c r="BI1171" s="251"/>
      <c r="BJ1171" s="116"/>
      <c r="BK1171" s="116"/>
      <c r="BL1171" s="116"/>
      <c r="BM1171" s="116"/>
    </row>
    <row r="1172" spans="1:65" ht="12.75" hidden="1" customHeight="1" outlineLevel="2">
      <c r="A1172" s="366"/>
      <c r="B1172" s="19"/>
      <c r="C1172" s="18"/>
      <c r="D1172" s="760"/>
      <c r="E1172" s="86">
        <v>1</v>
      </c>
      <c r="F1172" s="356"/>
      <c r="G1172" s="618"/>
      <c r="H1172" s="251">
        <f ca="1">IF(A31taxstdlife="n/a","n/a",IF(A31taxstdlife="",0,IF(H$3&gt;(A31stdlife+$E1172),((INDEX('PTRM input'!$G$385:$P$434,A31offset,$E1172)-INDEX('PTRM input'!$G$277:$P$326,A31offset,$E1172))*OFFSET($F$7,0,$E1172))-SUM($G1172:G1172),(((INDEX('PTRM input'!$G$385:$P$434,A31offset,$E1172)-INDEX('PTRM input'!$G$277:$P$326,A31offset,$E1172))*OFFSET($F$7,0,$E1172))-SUM($G1172:G1172))*(OFFSET('PTRM input'!$G$477,0,$E1172-1)/A31taxstdlife))))</f>
        <v>0</v>
      </c>
      <c r="I1172" s="251">
        <f ca="1">IF(A31taxstdlife="n/a","n/a",IF(A31taxstdlife="",0,IF(I$3&gt;(A31stdlife+$E1172),((INDEX('PTRM input'!$G$385:$P$434,A31offset,$E1172)-INDEX('PTRM input'!$G$277:$P$326,A31offset,$E1172))*OFFSET($F$7,0,$E1172))-SUM($G1172:H1172),(((INDEX('PTRM input'!$G$385:$P$434,A31offset,$E1172)-INDEX('PTRM input'!$G$277:$P$326,A31offset,$E1172))*OFFSET($F$7,0,$E1172))-SUM($G1172:H1172))*(OFFSET('PTRM input'!$G$477,0,$E1172-1)/A31taxstdlife))))</f>
        <v>0</v>
      </c>
      <c r="J1172" s="251">
        <f ca="1">IF(A31taxstdlife="n/a","n/a",IF(A31taxstdlife="",0,IF(J$3&gt;(A31stdlife+$E1172),((INDEX('PTRM input'!$G$385:$P$434,A31offset,$E1172)-INDEX('PTRM input'!$G$277:$P$326,A31offset,$E1172))*OFFSET($F$7,0,$E1172))-SUM($G1172:I1172),(((INDEX('PTRM input'!$G$385:$P$434,A31offset,$E1172)-INDEX('PTRM input'!$G$277:$P$326,A31offset,$E1172))*OFFSET($F$7,0,$E1172))-SUM($G1172:I1172))*(OFFSET('PTRM input'!$G$477,0,$E1172-1)/A31taxstdlife))))</f>
        <v>0</v>
      </c>
      <c r="K1172" s="251">
        <f ca="1">IF(A31taxstdlife="n/a","n/a",IF(A31taxstdlife="",0,IF(K$3&gt;(A31stdlife+$E1172),((INDEX('PTRM input'!$G$385:$P$434,A31offset,$E1172)-INDEX('PTRM input'!$G$277:$P$326,A31offset,$E1172))*OFFSET($F$7,0,$E1172))-SUM($G1172:J1172),(((INDEX('PTRM input'!$G$385:$P$434,A31offset,$E1172)-INDEX('PTRM input'!$G$277:$P$326,A31offset,$E1172))*OFFSET($F$7,0,$E1172))-SUM($G1172:J1172))*(OFFSET('PTRM input'!$G$477,0,$E1172-1)/A31taxstdlife))))</f>
        <v>0</v>
      </c>
      <c r="L1172" s="251">
        <f ca="1">IF(A31taxstdlife="n/a","n/a",IF(A31taxstdlife="",0,IF(L$3&gt;(A31stdlife+$E1172),((INDEX('PTRM input'!$G$385:$P$434,A31offset,$E1172)-INDEX('PTRM input'!$G$277:$P$326,A31offset,$E1172))*OFFSET($F$7,0,$E1172))-SUM($G1172:K1172),(((INDEX('PTRM input'!$G$385:$P$434,A31offset,$E1172)-INDEX('PTRM input'!$G$277:$P$326,A31offset,$E1172))*OFFSET($F$7,0,$E1172))-SUM($G1172:K1172))*(OFFSET('PTRM input'!$G$477,0,$E1172-1)/A31taxstdlife))))</f>
        <v>0</v>
      </c>
      <c r="M1172" s="251">
        <f ca="1">IF(A31taxstdlife="n/a","n/a",IF(A31taxstdlife="",0,IF(M$3&gt;(A31stdlife+$E1172),((INDEX('PTRM input'!$G$385:$P$434,A31offset,$E1172)-INDEX('PTRM input'!$G$277:$P$326,A31offset,$E1172))*OFFSET($F$7,0,$E1172))-SUM($G1172:L1172),(((INDEX('PTRM input'!$G$385:$P$434,A31offset,$E1172)-INDEX('PTRM input'!$G$277:$P$326,A31offset,$E1172))*OFFSET($F$7,0,$E1172))-SUM($G1172:L1172))*(OFFSET('PTRM input'!$G$477,0,$E1172-1)/A31taxstdlife))))</f>
        <v>0</v>
      </c>
      <c r="N1172" s="251">
        <f ca="1">IF(A31taxstdlife="n/a","n/a",IF(A31taxstdlife="",0,IF(N$3&gt;(A31stdlife+$E1172),((INDEX('PTRM input'!$G$385:$P$434,A31offset,$E1172)-INDEX('PTRM input'!$G$277:$P$326,A31offset,$E1172))*OFFSET($F$7,0,$E1172))-SUM($G1172:M1172),(((INDEX('PTRM input'!$G$385:$P$434,A31offset,$E1172)-INDEX('PTRM input'!$G$277:$P$326,A31offset,$E1172))*OFFSET($F$7,0,$E1172))-SUM($G1172:M1172))*(OFFSET('PTRM input'!$G$477,0,$E1172-1)/A31taxstdlife))))</f>
        <v>0</v>
      </c>
      <c r="O1172" s="251">
        <f ca="1">IF(A31taxstdlife="n/a","n/a",IF(A31taxstdlife="",0,IF(O$3&gt;(A31stdlife+$E1172),((INDEX('PTRM input'!$G$385:$P$434,A31offset,$E1172)-INDEX('PTRM input'!$G$277:$P$326,A31offset,$E1172))*OFFSET($F$7,0,$E1172))-SUM($G1172:N1172),(((INDEX('PTRM input'!$G$385:$P$434,A31offset,$E1172)-INDEX('PTRM input'!$G$277:$P$326,A31offset,$E1172))*OFFSET($F$7,0,$E1172))-SUM($G1172:N1172))*(OFFSET('PTRM input'!$G$477,0,$E1172-1)/A31taxstdlife))))</f>
        <v>0</v>
      </c>
      <c r="P1172" s="251">
        <f ca="1">IF(A31taxstdlife="n/a","n/a",IF(A31taxstdlife="",0,IF(P$3&gt;(A31stdlife+$E1172),((INDEX('PTRM input'!$G$385:$P$434,A31offset,$E1172)-INDEX('PTRM input'!$G$277:$P$326,A31offset,$E1172))*OFFSET($F$7,0,$E1172))-SUM($G1172:O1172),(((INDEX('PTRM input'!$G$385:$P$434,A31offset,$E1172)-INDEX('PTRM input'!$G$277:$P$326,A31offset,$E1172))*OFFSET($F$7,0,$E1172))-SUM($G1172:O1172))*(OFFSET('PTRM input'!$G$477,0,$E1172-1)/A31taxstdlife))))</f>
        <v>0</v>
      </c>
      <c r="Q1172" s="251">
        <f ca="1">IF(A31taxstdlife="n/a","n/a",IF(A31taxstdlife="",0,IF(Q$3&gt;(A31stdlife+$E1172),((INDEX('PTRM input'!$G$385:$P$434,A31offset,$E1172)-INDEX('PTRM input'!$G$277:$P$326,A31offset,$E1172))*OFFSET($F$7,0,$E1172))-SUM($G1172:P1172),(((INDEX('PTRM input'!$G$385:$P$434,A31offset,$E1172)-INDEX('PTRM input'!$G$277:$P$326,A31offset,$E1172))*OFFSET($F$7,0,$E1172))-SUM($G1172:P1172))*(OFFSET('PTRM input'!$G$477,0,$E1172-1)/A31taxstdlife))))</f>
        <v>0</v>
      </c>
      <c r="R1172" s="251">
        <f ca="1">IF(A31taxstdlife="n/a","n/a",IF(A31taxstdlife="",0,IF(R$3&gt;(A31stdlife+$E1172),((INDEX('PTRM input'!$G$385:$P$434,A31offset,$E1172)-INDEX('PTRM input'!$G$277:$P$326,A31offset,$E1172))*OFFSET($F$7,0,$E1172))-SUM($G1172:Q1172),(((INDEX('PTRM input'!$G$385:$P$434,A31offset,$E1172)-INDEX('PTRM input'!$G$277:$P$326,A31offset,$E1172))*OFFSET($F$7,0,$E1172))-SUM($G1172:Q1172))*(OFFSET('PTRM input'!$G$477,0,$E1172-1)/A31taxstdlife))))</f>
        <v>0</v>
      </c>
      <c r="S1172" s="251">
        <f ca="1">IF(A31taxstdlife="n/a","n/a",IF(A31taxstdlife="",0,IF(S$3&gt;(A31stdlife+$E1172),((INDEX('PTRM input'!$G$385:$P$434,A31offset,$E1172)-INDEX('PTRM input'!$G$277:$P$326,A31offset,$E1172))*OFFSET($F$7,0,$E1172))-SUM($G1172:R1172),(((INDEX('PTRM input'!$G$385:$P$434,A31offset,$E1172)-INDEX('PTRM input'!$G$277:$P$326,A31offset,$E1172))*OFFSET($F$7,0,$E1172))-SUM($G1172:R1172))*(OFFSET('PTRM input'!$G$477,0,$E1172-1)/A31taxstdlife))))</f>
        <v>0</v>
      </c>
      <c r="T1172" s="251">
        <f ca="1">IF(A31taxstdlife="n/a","n/a",IF(A31taxstdlife="",0,IF(T$3&gt;(A31stdlife+$E1172),((INDEX('PTRM input'!$G$385:$P$434,A31offset,$E1172)-INDEX('PTRM input'!$G$277:$P$326,A31offset,$E1172))*OFFSET($F$7,0,$E1172))-SUM($G1172:S1172),(((INDEX('PTRM input'!$G$385:$P$434,A31offset,$E1172)-INDEX('PTRM input'!$G$277:$P$326,A31offset,$E1172))*OFFSET($F$7,0,$E1172))-SUM($G1172:S1172))*(OFFSET('PTRM input'!$G$477,0,$E1172-1)/A31taxstdlife))))</f>
        <v>0</v>
      </c>
      <c r="U1172" s="251">
        <f ca="1">IF(A31taxstdlife="n/a","n/a",IF(A31taxstdlife="",0,IF(U$3&gt;(A31stdlife+$E1172),((INDEX('PTRM input'!$G$385:$P$434,A31offset,$E1172)-INDEX('PTRM input'!$G$277:$P$326,A31offset,$E1172))*OFFSET($F$7,0,$E1172))-SUM($G1172:T1172),(((INDEX('PTRM input'!$G$385:$P$434,A31offset,$E1172)-INDEX('PTRM input'!$G$277:$P$326,A31offset,$E1172))*OFFSET($F$7,0,$E1172))-SUM($G1172:T1172))*(OFFSET('PTRM input'!$G$477,0,$E1172-1)/A31taxstdlife))))</f>
        <v>0</v>
      </c>
      <c r="V1172" s="251">
        <f ca="1">IF(A31taxstdlife="n/a","n/a",IF(A31taxstdlife="",0,IF(V$3&gt;(A31stdlife+$E1172),((INDEX('PTRM input'!$G$385:$P$434,A31offset,$E1172)-INDEX('PTRM input'!$G$277:$P$326,A31offset,$E1172))*OFFSET($F$7,0,$E1172))-SUM($G1172:U1172),(((INDEX('PTRM input'!$G$385:$P$434,A31offset,$E1172)-INDEX('PTRM input'!$G$277:$P$326,A31offset,$E1172))*OFFSET($F$7,0,$E1172))-SUM($G1172:U1172))*(OFFSET('PTRM input'!$G$477,0,$E1172-1)/A31taxstdlife))))</f>
        <v>0</v>
      </c>
      <c r="W1172" s="251">
        <f ca="1">IF(A31taxstdlife="n/a","n/a",IF(A31taxstdlife="",0,IF(W$3&gt;(A31stdlife+$E1172),((INDEX('PTRM input'!$G$385:$P$434,A31offset,$E1172)-INDEX('PTRM input'!$G$277:$P$326,A31offset,$E1172))*OFFSET($F$7,0,$E1172))-SUM($G1172:V1172),(((INDEX('PTRM input'!$G$385:$P$434,A31offset,$E1172)-INDEX('PTRM input'!$G$277:$P$326,A31offset,$E1172))*OFFSET($F$7,0,$E1172))-SUM($G1172:V1172))*(OFFSET('PTRM input'!$G$477,0,$E1172-1)/A31taxstdlife))))</f>
        <v>0</v>
      </c>
      <c r="X1172" s="251">
        <f ca="1">IF(A31taxstdlife="n/a","n/a",IF(A31taxstdlife="",0,IF(X$3&gt;(A31stdlife+$E1172),((INDEX('PTRM input'!$G$385:$P$434,A31offset,$E1172)-INDEX('PTRM input'!$G$277:$P$326,A31offset,$E1172))*OFFSET($F$7,0,$E1172))-SUM($G1172:W1172),(((INDEX('PTRM input'!$G$385:$P$434,A31offset,$E1172)-INDEX('PTRM input'!$G$277:$P$326,A31offset,$E1172))*OFFSET($F$7,0,$E1172))-SUM($G1172:W1172))*(OFFSET('PTRM input'!$G$477,0,$E1172-1)/A31taxstdlife))))</f>
        <v>0</v>
      </c>
      <c r="Y1172" s="251">
        <f ca="1">IF(A31taxstdlife="n/a","n/a",IF(A31taxstdlife="",0,IF(Y$3&gt;(A31stdlife+$E1172),((INDEX('PTRM input'!$G$385:$P$434,A31offset,$E1172)-INDEX('PTRM input'!$G$277:$P$326,A31offset,$E1172))*OFFSET($F$7,0,$E1172))-SUM($G1172:X1172),(((INDEX('PTRM input'!$G$385:$P$434,A31offset,$E1172)-INDEX('PTRM input'!$G$277:$P$326,A31offset,$E1172))*OFFSET($F$7,0,$E1172))-SUM($G1172:X1172))*(OFFSET('PTRM input'!$G$477,0,$E1172-1)/A31taxstdlife))))</f>
        <v>0</v>
      </c>
      <c r="Z1172" s="251">
        <f ca="1">IF(A31taxstdlife="n/a","n/a",IF(A31taxstdlife="",0,IF(Z$3&gt;(A31stdlife+$E1172),((INDEX('PTRM input'!$G$385:$P$434,A31offset,$E1172)-INDEX('PTRM input'!$G$277:$P$326,A31offset,$E1172))*OFFSET($F$7,0,$E1172))-SUM($G1172:Y1172),(((INDEX('PTRM input'!$G$385:$P$434,A31offset,$E1172)-INDEX('PTRM input'!$G$277:$P$326,A31offset,$E1172))*OFFSET($F$7,0,$E1172))-SUM($G1172:Y1172))*(OFFSET('PTRM input'!$G$477,0,$E1172-1)/A31taxstdlife))))</f>
        <v>0</v>
      </c>
      <c r="AA1172" s="251">
        <f ca="1">IF(A31taxstdlife="n/a","n/a",IF(A31taxstdlife="",0,IF(AA$3&gt;(A31stdlife+$E1172),((INDEX('PTRM input'!$G$385:$P$434,A31offset,$E1172)-INDEX('PTRM input'!$G$277:$P$326,A31offset,$E1172))*OFFSET($F$7,0,$E1172))-SUM($G1172:Z1172),(((INDEX('PTRM input'!$G$385:$P$434,A31offset,$E1172)-INDEX('PTRM input'!$G$277:$P$326,A31offset,$E1172))*OFFSET($F$7,0,$E1172))-SUM($G1172:Z1172))*(OFFSET('PTRM input'!$G$477,0,$E1172-1)/A31taxstdlife))))</f>
        <v>0</v>
      </c>
      <c r="AB1172" s="251">
        <f ca="1">IF(A31taxstdlife="n/a","n/a",IF(A31taxstdlife="",0,IF(AB$3&gt;(A31stdlife+$E1172),((INDEX('PTRM input'!$G$385:$P$434,A31offset,$E1172)-INDEX('PTRM input'!$G$277:$P$326,A31offset,$E1172))*OFFSET($F$7,0,$E1172))-SUM($G1172:AA1172),(((INDEX('PTRM input'!$G$385:$P$434,A31offset,$E1172)-INDEX('PTRM input'!$G$277:$P$326,A31offset,$E1172))*OFFSET($F$7,0,$E1172))-SUM($G1172:AA1172))*(OFFSET('PTRM input'!$G$477,0,$E1172-1)/A31taxstdlife))))</f>
        <v>0</v>
      </c>
      <c r="AC1172" s="251">
        <f ca="1">IF(A31taxstdlife="n/a","n/a",IF(A31taxstdlife="",0,IF(AC$3&gt;(A31stdlife+$E1172),((INDEX('PTRM input'!$G$385:$P$434,A31offset,$E1172)-INDEX('PTRM input'!$G$277:$P$326,A31offset,$E1172))*OFFSET($F$7,0,$E1172))-SUM($G1172:AB1172),(((INDEX('PTRM input'!$G$385:$P$434,A31offset,$E1172)-INDEX('PTRM input'!$G$277:$P$326,A31offset,$E1172))*OFFSET($F$7,0,$E1172))-SUM($G1172:AB1172))*(OFFSET('PTRM input'!$G$477,0,$E1172-1)/A31taxstdlife))))</f>
        <v>0</v>
      </c>
      <c r="AD1172" s="251">
        <f ca="1">IF(A31taxstdlife="n/a","n/a",IF(A31taxstdlife="",0,IF(AD$3&gt;(A31stdlife+$E1172),((INDEX('PTRM input'!$G$385:$P$434,A31offset,$E1172)-INDEX('PTRM input'!$G$277:$P$326,A31offset,$E1172))*OFFSET($F$7,0,$E1172))-SUM($G1172:AC1172),(((INDEX('PTRM input'!$G$385:$P$434,A31offset,$E1172)-INDEX('PTRM input'!$G$277:$P$326,A31offset,$E1172))*OFFSET($F$7,0,$E1172))-SUM($G1172:AC1172))*(OFFSET('PTRM input'!$G$477,0,$E1172-1)/A31taxstdlife))))</f>
        <v>0</v>
      </c>
      <c r="AE1172" s="251">
        <f ca="1">IF(A31taxstdlife="n/a","n/a",IF(A31taxstdlife="",0,IF(AE$3&gt;(A31stdlife+$E1172),((INDEX('PTRM input'!$G$385:$P$434,A31offset,$E1172)-INDEX('PTRM input'!$G$277:$P$326,A31offset,$E1172))*OFFSET($F$7,0,$E1172))-SUM($G1172:AD1172),(((INDEX('PTRM input'!$G$385:$P$434,A31offset,$E1172)-INDEX('PTRM input'!$G$277:$P$326,A31offset,$E1172))*OFFSET($F$7,0,$E1172))-SUM($G1172:AD1172))*(OFFSET('PTRM input'!$G$477,0,$E1172-1)/A31taxstdlife))))</f>
        <v>0</v>
      </c>
      <c r="AF1172" s="251">
        <f ca="1">IF(A31taxstdlife="n/a","n/a",IF(A31taxstdlife="",0,IF(AF$3&gt;(A31stdlife+$E1172),((INDEX('PTRM input'!$G$385:$P$434,A31offset,$E1172)-INDEX('PTRM input'!$G$277:$P$326,A31offset,$E1172))*OFFSET($F$7,0,$E1172))-SUM($G1172:AE1172),(((INDEX('PTRM input'!$G$385:$P$434,A31offset,$E1172)-INDEX('PTRM input'!$G$277:$P$326,A31offset,$E1172))*OFFSET($F$7,0,$E1172))-SUM($G1172:AE1172))*(OFFSET('PTRM input'!$G$477,0,$E1172-1)/A31taxstdlife))))</f>
        <v>0</v>
      </c>
      <c r="AG1172" s="251">
        <f ca="1">IF(A31taxstdlife="n/a","n/a",IF(A31taxstdlife="",0,IF(AG$3&gt;(A31stdlife+$E1172),((INDEX('PTRM input'!$G$385:$P$434,A31offset,$E1172)-INDEX('PTRM input'!$G$277:$P$326,A31offset,$E1172))*OFFSET($F$7,0,$E1172))-SUM($G1172:AF1172),(((INDEX('PTRM input'!$G$385:$P$434,A31offset,$E1172)-INDEX('PTRM input'!$G$277:$P$326,A31offset,$E1172))*OFFSET($F$7,0,$E1172))-SUM($G1172:AF1172))*(OFFSET('PTRM input'!$G$477,0,$E1172-1)/A31taxstdlife))))</f>
        <v>0</v>
      </c>
      <c r="AH1172" s="251">
        <f ca="1">IF(A31taxstdlife="n/a","n/a",IF(A31taxstdlife="",0,IF(AH$3&gt;(A31stdlife+$E1172),((INDEX('PTRM input'!$G$385:$P$434,A31offset,$E1172)-INDEX('PTRM input'!$G$277:$P$326,A31offset,$E1172))*OFFSET($F$7,0,$E1172))-SUM($G1172:AG1172),(((INDEX('PTRM input'!$G$385:$P$434,A31offset,$E1172)-INDEX('PTRM input'!$G$277:$P$326,A31offset,$E1172))*OFFSET($F$7,0,$E1172))-SUM($G1172:AG1172))*(OFFSET('PTRM input'!$G$477,0,$E1172-1)/A31taxstdlife))))</f>
        <v>0</v>
      </c>
      <c r="AI1172" s="251">
        <f ca="1">IF(A31taxstdlife="n/a","n/a",IF(A31taxstdlife="",0,IF(AI$3&gt;(A31stdlife+$E1172),((INDEX('PTRM input'!$G$385:$P$434,A31offset,$E1172)-INDEX('PTRM input'!$G$277:$P$326,A31offset,$E1172))*OFFSET($F$7,0,$E1172))-SUM($G1172:AH1172),(((INDEX('PTRM input'!$G$385:$P$434,A31offset,$E1172)-INDEX('PTRM input'!$G$277:$P$326,A31offset,$E1172))*OFFSET($F$7,0,$E1172))-SUM($G1172:AH1172))*(OFFSET('PTRM input'!$G$477,0,$E1172-1)/A31taxstdlife))))</f>
        <v>0</v>
      </c>
      <c r="AJ1172" s="251">
        <f ca="1">IF(A31taxstdlife="n/a","n/a",IF(A31taxstdlife="",0,IF(AJ$3&gt;(A31stdlife+$E1172),((INDEX('PTRM input'!$G$385:$P$434,A31offset,$E1172)-INDEX('PTRM input'!$G$277:$P$326,A31offset,$E1172))*OFFSET($F$7,0,$E1172))-SUM($G1172:AI1172),(((INDEX('PTRM input'!$G$385:$P$434,A31offset,$E1172)-INDEX('PTRM input'!$G$277:$P$326,A31offset,$E1172))*OFFSET($F$7,0,$E1172))-SUM($G1172:AI1172))*(OFFSET('PTRM input'!$G$477,0,$E1172-1)/A31taxstdlife))))</f>
        <v>0</v>
      </c>
      <c r="AK1172" s="251">
        <f ca="1">IF(A31taxstdlife="n/a","n/a",IF(A31taxstdlife="",0,IF(AK$3&gt;(A31stdlife+$E1172),((INDEX('PTRM input'!$G$385:$P$434,A31offset,$E1172)-INDEX('PTRM input'!$G$277:$P$326,A31offset,$E1172))*OFFSET($F$7,0,$E1172))-SUM($G1172:AJ1172),(((INDEX('PTRM input'!$G$385:$P$434,A31offset,$E1172)-INDEX('PTRM input'!$G$277:$P$326,A31offset,$E1172))*OFFSET($F$7,0,$E1172))-SUM($G1172:AJ1172))*(OFFSET('PTRM input'!$G$477,0,$E1172-1)/A31taxstdlife))))</f>
        <v>0</v>
      </c>
      <c r="AL1172" s="251">
        <f ca="1">IF(A31taxstdlife="n/a","n/a",IF(A31taxstdlife="",0,IF(AL$3&gt;(A31stdlife+$E1172),((INDEX('PTRM input'!$G$385:$P$434,A31offset,$E1172)-INDEX('PTRM input'!$G$277:$P$326,A31offset,$E1172))*OFFSET($F$7,0,$E1172))-SUM($G1172:AK1172),(((INDEX('PTRM input'!$G$385:$P$434,A31offset,$E1172)-INDEX('PTRM input'!$G$277:$P$326,A31offset,$E1172))*OFFSET($F$7,0,$E1172))-SUM($G1172:AK1172))*(OFFSET('PTRM input'!$G$477,0,$E1172-1)/A31taxstdlife))))</f>
        <v>0</v>
      </c>
      <c r="AM1172" s="251">
        <f ca="1">IF(A31taxstdlife="n/a","n/a",IF(A31taxstdlife="",0,IF(AM$3&gt;(A31stdlife+$E1172),((INDEX('PTRM input'!$G$385:$P$434,A31offset,$E1172)-INDEX('PTRM input'!$G$277:$P$326,A31offset,$E1172))*OFFSET($F$7,0,$E1172))-SUM($G1172:AL1172),(((INDEX('PTRM input'!$G$385:$P$434,A31offset,$E1172)-INDEX('PTRM input'!$G$277:$P$326,A31offset,$E1172))*OFFSET($F$7,0,$E1172))-SUM($G1172:AL1172))*(OFFSET('PTRM input'!$G$477,0,$E1172-1)/A31taxstdlife))))</f>
        <v>0</v>
      </c>
      <c r="AN1172" s="251">
        <f ca="1">IF(A31taxstdlife="n/a","n/a",IF(A31taxstdlife="",0,IF(AN$3&gt;(A31stdlife+$E1172),((INDEX('PTRM input'!$G$385:$P$434,A31offset,$E1172)-INDEX('PTRM input'!$G$277:$P$326,A31offset,$E1172))*OFFSET($F$7,0,$E1172))-SUM($G1172:AM1172),(((INDEX('PTRM input'!$G$385:$P$434,A31offset,$E1172)-INDEX('PTRM input'!$G$277:$P$326,A31offset,$E1172))*OFFSET($F$7,0,$E1172))-SUM($G1172:AM1172))*(OFFSET('PTRM input'!$G$477,0,$E1172-1)/A31taxstdlife))))</f>
        <v>0</v>
      </c>
      <c r="AO1172" s="251">
        <f ca="1">IF(A31taxstdlife="n/a","n/a",IF(A31taxstdlife="",0,IF(AO$3&gt;(A31stdlife+$E1172),((INDEX('PTRM input'!$G$385:$P$434,A31offset,$E1172)-INDEX('PTRM input'!$G$277:$P$326,A31offset,$E1172))*OFFSET($F$7,0,$E1172))-SUM($G1172:AN1172),(((INDEX('PTRM input'!$G$385:$P$434,A31offset,$E1172)-INDEX('PTRM input'!$G$277:$P$326,A31offset,$E1172))*OFFSET($F$7,0,$E1172))-SUM($G1172:AN1172))*(OFFSET('PTRM input'!$G$477,0,$E1172-1)/A31taxstdlife))))</f>
        <v>0</v>
      </c>
      <c r="AP1172" s="251">
        <f ca="1">IF(A31taxstdlife="n/a","n/a",IF(A31taxstdlife="",0,IF(AP$3&gt;(A31stdlife+$E1172),((INDEX('PTRM input'!$G$385:$P$434,A31offset,$E1172)-INDEX('PTRM input'!$G$277:$P$326,A31offset,$E1172))*OFFSET($F$7,0,$E1172))-SUM($G1172:AO1172),(((INDEX('PTRM input'!$G$385:$P$434,A31offset,$E1172)-INDEX('PTRM input'!$G$277:$P$326,A31offset,$E1172))*OFFSET($F$7,0,$E1172))-SUM($G1172:AO1172))*(OFFSET('PTRM input'!$G$477,0,$E1172-1)/A31taxstdlife))))</f>
        <v>0</v>
      </c>
      <c r="AQ1172" s="251">
        <f ca="1">IF(A31taxstdlife="n/a","n/a",IF(A31taxstdlife="",0,IF(AQ$3&gt;(A31stdlife+$E1172),((INDEX('PTRM input'!$G$385:$P$434,A31offset,$E1172)-INDEX('PTRM input'!$G$277:$P$326,A31offset,$E1172))*OFFSET($F$7,0,$E1172))-SUM($G1172:AP1172),(((INDEX('PTRM input'!$G$385:$P$434,A31offset,$E1172)-INDEX('PTRM input'!$G$277:$P$326,A31offset,$E1172))*OFFSET($F$7,0,$E1172))-SUM($G1172:AP1172))*(OFFSET('PTRM input'!$G$477,0,$E1172-1)/A31taxstdlife))))</f>
        <v>0</v>
      </c>
      <c r="AR1172" s="251">
        <f ca="1">IF(A31taxstdlife="n/a","n/a",IF(A31taxstdlife="",0,IF(AR$3&gt;(A31stdlife+$E1172),((INDEX('PTRM input'!$G$385:$P$434,A31offset,$E1172)-INDEX('PTRM input'!$G$277:$P$326,A31offset,$E1172))*OFFSET($F$7,0,$E1172))-SUM($G1172:AQ1172),(((INDEX('PTRM input'!$G$385:$P$434,A31offset,$E1172)-INDEX('PTRM input'!$G$277:$P$326,A31offset,$E1172))*OFFSET($F$7,0,$E1172))-SUM($G1172:AQ1172))*(OFFSET('PTRM input'!$G$477,0,$E1172-1)/A31taxstdlife))))</f>
        <v>0</v>
      </c>
      <c r="AS1172" s="251">
        <f ca="1">IF(A31taxstdlife="n/a","n/a",IF(A31taxstdlife="",0,IF(AS$3&gt;(A31stdlife+$E1172),((INDEX('PTRM input'!$G$385:$P$434,A31offset,$E1172)-INDEX('PTRM input'!$G$277:$P$326,A31offset,$E1172))*OFFSET($F$7,0,$E1172))-SUM($G1172:AR1172),(((INDEX('PTRM input'!$G$385:$P$434,A31offset,$E1172)-INDEX('PTRM input'!$G$277:$P$326,A31offset,$E1172))*OFFSET($F$7,0,$E1172))-SUM($G1172:AR1172))*(OFFSET('PTRM input'!$G$477,0,$E1172-1)/A31taxstdlife))))</f>
        <v>0</v>
      </c>
      <c r="AT1172" s="251">
        <f ca="1">IF(A31taxstdlife="n/a","n/a",IF(A31taxstdlife="",0,IF(AT$3&gt;(A31stdlife+$E1172),((INDEX('PTRM input'!$G$385:$P$434,A31offset,$E1172)-INDEX('PTRM input'!$G$277:$P$326,A31offset,$E1172))*OFFSET($F$7,0,$E1172))-SUM($G1172:AS1172),(((INDEX('PTRM input'!$G$385:$P$434,A31offset,$E1172)-INDEX('PTRM input'!$G$277:$P$326,A31offset,$E1172))*OFFSET($F$7,0,$E1172))-SUM($G1172:AS1172))*(OFFSET('PTRM input'!$G$477,0,$E1172-1)/A31taxstdlife))))</f>
        <v>0</v>
      </c>
      <c r="AU1172" s="251">
        <f ca="1">IF(A31taxstdlife="n/a","n/a",IF(A31taxstdlife="",0,IF(AU$3&gt;(A31stdlife+$E1172),((INDEX('PTRM input'!$G$385:$P$434,A31offset,$E1172)-INDEX('PTRM input'!$G$277:$P$326,A31offset,$E1172))*OFFSET($F$7,0,$E1172))-SUM($G1172:AT1172),(((INDEX('PTRM input'!$G$385:$P$434,A31offset,$E1172)-INDEX('PTRM input'!$G$277:$P$326,A31offset,$E1172))*OFFSET($F$7,0,$E1172))-SUM($G1172:AT1172))*(OFFSET('PTRM input'!$G$477,0,$E1172-1)/A31taxstdlife))))</f>
        <v>0</v>
      </c>
      <c r="AV1172" s="251">
        <f ca="1">IF(A31taxstdlife="n/a","n/a",IF(A31taxstdlife="",0,IF(AV$3&gt;(A31stdlife+$E1172),((INDEX('PTRM input'!$G$385:$P$434,A31offset,$E1172)-INDEX('PTRM input'!$G$277:$P$326,A31offset,$E1172))*OFFSET($F$7,0,$E1172))-SUM($G1172:AU1172),(((INDEX('PTRM input'!$G$385:$P$434,A31offset,$E1172)-INDEX('PTRM input'!$G$277:$P$326,A31offset,$E1172))*OFFSET($F$7,0,$E1172))-SUM($G1172:AU1172))*(OFFSET('PTRM input'!$G$477,0,$E1172-1)/A31taxstdlife))))</f>
        <v>0</v>
      </c>
      <c r="AW1172" s="251">
        <f ca="1">IF(A31taxstdlife="n/a","n/a",IF(A31taxstdlife="",0,IF(AW$3&gt;(A31stdlife+$E1172),((INDEX('PTRM input'!$G$385:$P$434,A31offset,$E1172)-INDEX('PTRM input'!$G$277:$P$326,A31offset,$E1172))*OFFSET($F$7,0,$E1172))-SUM($G1172:AV1172),(((INDEX('PTRM input'!$G$385:$P$434,A31offset,$E1172)-INDEX('PTRM input'!$G$277:$P$326,A31offset,$E1172))*OFFSET($F$7,0,$E1172))-SUM($G1172:AV1172))*(OFFSET('PTRM input'!$G$477,0,$E1172-1)/A31taxstdlife))))</f>
        <v>0</v>
      </c>
      <c r="AX1172" s="251">
        <f ca="1">IF(A31taxstdlife="n/a","n/a",IF(A31taxstdlife="",0,IF(AX$3&gt;(A31stdlife+$E1172),((INDEX('PTRM input'!$G$385:$P$434,A31offset,$E1172)-INDEX('PTRM input'!$G$277:$P$326,A31offset,$E1172))*OFFSET($F$7,0,$E1172))-SUM($G1172:AW1172),(((INDEX('PTRM input'!$G$385:$P$434,A31offset,$E1172)-INDEX('PTRM input'!$G$277:$P$326,A31offset,$E1172))*OFFSET($F$7,0,$E1172))-SUM($G1172:AW1172))*(OFFSET('PTRM input'!$G$477,0,$E1172-1)/A31taxstdlife))))</f>
        <v>0</v>
      </c>
      <c r="AY1172" s="251">
        <f ca="1">IF(A31taxstdlife="n/a","n/a",IF(A31taxstdlife="",0,IF(AY$3&gt;(A31stdlife+$E1172),((INDEX('PTRM input'!$G$385:$P$434,A31offset,$E1172)-INDEX('PTRM input'!$G$277:$P$326,A31offset,$E1172))*OFFSET($F$7,0,$E1172))-SUM($G1172:AX1172),(((INDEX('PTRM input'!$G$385:$P$434,A31offset,$E1172)-INDEX('PTRM input'!$G$277:$P$326,A31offset,$E1172))*OFFSET($F$7,0,$E1172))-SUM($G1172:AX1172))*(OFFSET('PTRM input'!$G$477,0,$E1172-1)/A31taxstdlife))))</f>
        <v>0</v>
      </c>
      <c r="AZ1172" s="251">
        <f ca="1">IF(A31taxstdlife="n/a","n/a",IF(A31taxstdlife="",0,IF(AZ$3&gt;(A31stdlife+$E1172),((INDEX('PTRM input'!$G$385:$P$434,A31offset,$E1172)-INDEX('PTRM input'!$G$277:$P$326,A31offset,$E1172))*OFFSET($F$7,0,$E1172))-SUM($G1172:AY1172),(((INDEX('PTRM input'!$G$385:$P$434,A31offset,$E1172)-INDEX('PTRM input'!$G$277:$P$326,A31offset,$E1172))*OFFSET($F$7,0,$E1172))-SUM($G1172:AY1172))*(OFFSET('PTRM input'!$G$477,0,$E1172-1)/A31taxstdlife))))</f>
        <v>0</v>
      </c>
      <c r="BA1172" s="251">
        <f ca="1">IF(A31taxstdlife="n/a","n/a",IF(A31taxstdlife="",0,IF(BA$3&gt;(A31stdlife+$E1172),((INDEX('PTRM input'!$G$385:$P$434,A31offset,$E1172)-INDEX('PTRM input'!$G$277:$P$326,A31offset,$E1172))*OFFSET($F$7,0,$E1172))-SUM($G1172:AZ1172),(((INDEX('PTRM input'!$G$385:$P$434,A31offset,$E1172)-INDEX('PTRM input'!$G$277:$P$326,A31offset,$E1172))*OFFSET($F$7,0,$E1172))-SUM($G1172:AZ1172))*(OFFSET('PTRM input'!$G$477,0,$E1172-1)/A31taxstdlife))))</f>
        <v>0</v>
      </c>
      <c r="BB1172" s="251">
        <f ca="1">IF(A31taxstdlife="n/a","n/a",IF(A31taxstdlife="",0,IF(BB$3&gt;(A31stdlife+$E1172),((INDEX('PTRM input'!$G$385:$P$434,A31offset,$E1172)-INDEX('PTRM input'!$G$277:$P$326,A31offset,$E1172))*OFFSET($F$7,0,$E1172))-SUM($G1172:BA1172),(((INDEX('PTRM input'!$G$385:$P$434,A31offset,$E1172)-INDEX('PTRM input'!$G$277:$P$326,A31offset,$E1172))*OFFSET($F$7,0,$E1172))-SUM($G1172:BA1172))*(OFFSET('PTRM input'!$G$477,0,$E1172-1)/A31taxstdlife))))</f>
        <v>0</v>
      </c>
      <c r="BC1172" s="251">
        <f ca="1">IF(A31taxstdlife="n/a","n/a",IF(A31taxstdlife="",0,IF(BC$3&gt;(A31stdlife+$E1172),((INDEX('PTRM input'!$G$385:$P$434,A31offset,$E1172)-INDEX('PTRM input'!$G$277:$P$326,A31offset,$E1172))*OFFSET($F$7,0,$E1172))-SUM($G1172:BB1172),(((INDEX('PTRM input'!$G$385:$P$434,A31offset,$E1172)-INDEX('PTRM input'!$G$277:$P$326,A31offset,$E1172))*OFFSET($F$7,0,$E1172))-SUM($G1172:BB1172))*(OFFSET('PTRM input'!$G$477,0,$E1172-1)/A31taxstdlife))))</f>
        <v>0</v>
      </c>
      <c r="BD1172" s="251">
        <f ca="1">IF(A31taxstdlife="n/a","n/a",IF(A31taxstdlife="",0,IF(BD$3&gt;(A31stdlife+$E1172),((INDEX('PTRM input'!$G$385:$P$434,A31offset,$E1172)-INDEX('PTRM input'!$G$277:$P$326,A31offset,$E1172))*OFFSET($F$7,0,$E1172))-SUM($G1172:BC1172),(((INDEX('PTRM input'!$G$385:$P$434,A31offset,$E1172)-INDEX('PTRM input'!$G$277:$P$326,A31offset,$E1172))*OFFSET($F$7,0,$E1172))-SUM($G1172:BC1172))*(OFFSET('PTRM input'!$G$477,0,$E1172-1)/A31taxstdlife))))</f>
        <v>0</v>
      </c>
      <c r="BE1172" s="251">
        <f ca="1">IF(A31taxstdlife="n/a","n/a",IF(A31taxstdlife="",0,IF(BE$3&gt;(A31stdlife+$E1172),((INDEX('PTRM input'!$G$385:$P$434,A31offset,$E1172)-INDEX('PTRM input'!$G$277:$P$326,A31offset,$E1172))*OFFSET($F$7,0,$E1172))-SUM($G1172:BD1172),(((INDEX('PTRM input'!$G$385:$P$434,A31offset,$E1172)-INDEX('PTRM input'!$G$277:$P$326,A31offset,$E1172))*OFFSET($F$7,0,$E1172))-SUM($G1172:BD1172))*(OFFSET('PTRM input'!$G$477,0,$E1172-1)/A31taxstdlife))))</f>
        <v>0</v>
      </c>
      <c r="BF1172" s="251">
        <f ca="1">IF(A31taxstdlife="n/a","n/a",IF(A31taxstdlife="",0,IF(BF$3&gt;(A31stdlife+$E1172),((INDEX('PTRM input'!$G$385:$P$434,A31offset,$E1172)-INDEX('PTRM input'!$G$277:$P$326,A31offset,$E1172))*OFFSET($F$7,0,$E1172))-SUM($G1172:BE1172),(((INDEX('PTRM input'!$G$385:$P$434,A31offset,$E1172)-INDEX('PTRM input'!$G$277:$P$326,A31offset,$E1172))*OFFSET($F$7,0,$E1172))-SUM($G1172:BE1172))*(OFFSET('PTRM input'!$G$477,0,$E1172-1)/A31taxstdlife))))</f>
        <v>0</v>
      </c>
      <c r="BG1172" s="251">
        <f ca="1">IF(A31taxstdlife="n/a","n/a",IF(A31taxstdlife="",0,IF(BG$3&gt;(A31stdlife+$E1172),((INDEX('PTRM input'!$G$385:$P$434,A31offset,$E1172)-INDEX('PTRM input'!$G$277:$P$326,A31offset,$E1172))*OFFSET($F$7,0,$E1172))-SUM($G1172:BF1172),(((INDEX('PTRM input'!$G$385:$P$434,A31offset,$E1172)-INDEX('PTRM input'!$G$277:$P$326,A31offset,$E1172))*OFFSET($F$7,0,$E1172))-SUM($G1172:BF1172))*(OFFSET('PTRM input'!$G$477,0,$E1172-1)/A31taxstdlife))))</f>
        <v>0</v>
      </c>
      <c r="BH1172" s="251">
        <f ca="1">IF(A31taxstdlife="n/a","n/a",IF(A31taxstdlife="",0,IF(BH$3&gt;(A31stdlife+$E1172),((INDEX('PTRM input'!$G$385:$P$434,A31offset,$E1172)-INDEX('PTRM input'!$G$277:$P$326,A31offset,$E1172))*OFFSET($F$7,0,$E1172))-SUM($G1172:BG1172),(((INDEX('PTRM input'!$G$385:$P$434,A31offset,$E1172)-INDEX('PTRM input'!$G$277:$P$326,A31offset,$E1172))*OFFSET($F$7,0,$E1172))-SUM($G1172:BG1172))*(OFFSET('PTRM input'!$G$477,0,$E1172-1)/A31taxstdlife))))</f>
        <v>0</v>
      </c>
      <c r="BI1172" s="251">
        <f ca="1">IF(A31taxstdlife="n/a","n/a",IF(A31taxstdlife="",0,IF(BI$3&gt;(A31stdlife+$E1172),((INDEX('PTRM input'!$G$385:$P$434,A31offset,$E1172)-INDEX('PTRM input'!$G$277:$P$326,A31offset,$E1172))*OFFSET($F$7,0,$E1172))-SUM($G1172:BH1172),(((INDEX('PTRM input'!$G$385:$P$434,A31offset,$E1172)-INDEX('PTRM input'!$G$277:$P$326,A31offset,$E1172))*OFFSET($F$7,0,$E1172))-SUM($G1172:BH1172))*(OFFSET('PTRM input'!$G$477,0,$E1172-1)/A31taxstdlife))))</f>
        <v>0</v>
      </c>
      <c r="BJ1172" s="116"/>
      <c r="BK1172" s="116"/>
      <c r="BL1172" s="116"/>
      <c r="BM1172" s="116"/>
    </row>
    <row r="1173" spans="1:65" ht="12.75" hidden="1" customHeight="1" outlineLevel="2">
      <c r="A1173" s="366"/>
      <c r="B1173" s="19"/>
      <c r="C1173" s="18"/>
      <c r="D1173" s="760"/>
      <c r="E1173" s="86">
        <v>2</v>
      </c>
      <c r="F1173" s="356"/>
      <c r="G1173" s="434"/>
      <c r="H1173" s="619"/>
      <c r="I1173" s="251">
        <f ca="1">IF(A31taxstdlife="n/a","n/a",IF(A31taxstdlife="",0,IF(I$3&gt;(A31stdlife+$E1173),((INDEX('PTRM input'!$G$385:$P$434,A31offset,$E1173)-INDEX('PTRM input'!$G$277:$P$326,A31offset,$E1173))*OFFSET($F$7,0,$E1173))-SUM($G1173:H1173),(((INDEX('PTRM input'!$G$385:$P$434,A31offset,$E1173)-INDEX('PTRM input'!$G$277:$P$326,A31offset,$E1173))*OFFSET($F$7,0,$E1173))-SUM($G1173:H1173))*(OFFSET('PTRM input'!$G$477,0,$E1173-1)/A31taxstdlife))))</f>
        <v>0</v>
      </c>
      <c r="J1173" s="251">
        <f ca="1">IF(A31taxstdlife="n/a","n/a",IF(A31taxstdlife="",0,IF(J$3&gt;(A31stdlife+$E1173),((INDEX('PTRM input'!$G$385:$P$434,A31offset,$E1173)-INDEX('PTRM input'!$G$277:$P$326,A31offset,$E1173))*OFFSET($F$7,0,$E1173))-SUM($G1173:I1173),(((INDEX('PTRM input'!$G$385:$P$434,A31offset,$E1173)-INDEX('PTRM input'!$G$277:$P$326,A31offset,$E1173))*OFFSET($F$7,0,$E1173))-SUM($G1173:I1173))*(OFFSET('PTRM input'!$G$477,0,$E1173-1)/A31taxstdlife))))</f>
        <v>0</v>
      </c>
      <c r="K1173" s="251">
        <f ca="1">IF(A31taxstdlife="n/a","n/a",IF(A31taxstdlife="",0,IF(K$3&gt;(A31stdlife+$E1173),((INDEX('PTRM input'!$G$385:$P$434,A31offset,$E1173)-INDEX('PTRM input'!$G$277:$P$326,A31offset,$E1173))*OFFSET($F$7,0,$E1173))-SUM($G1173:J1173),(((INDEX('PTRM input'!$G$385:$P$434,A31offset,$E1173)-INDEX('PTRM input'!$G$277:$P$326,A31offset,$E1173))*OFFSET($F$7,0,$E1173))-SUM($G1173:J1173))*(OFFSET('PTRM input'!$G$477,0,$E1173-1)/A31taxstdlife))))</f>
        <v>0</v>
      </c>
      <c r="L1173" s="251">
        <f ca="1">IF(A31taxstdlife="n/a","n/a",IF(A31taxstdlife="",0,IF(L$3&gt;(A31stdlife+$E1173),((INDEX('PTRM input'!$G$385:$P$434,A31offset,$E1173)-INDEX('PTRM input'!$G$277:$P$326,A31offset,$E1173))*OFFSET($F$7,0,$E1173))-SUM($G1173:K1173),(((INDEX('PTRM input'!$G$385:$P$434,A31offset,$E1173)-INDEX('PTRM input'!$G$277:$P$326,A31offset,$E1173))*OFFSET($F$7,0,$E1173))-SUM($G1173:K1173))*(OFFSET('PTRM input'!$G$477,0,$E1173-1)/A31taxstdlife))))</f>
        <v>0</v>
      </c>
      <c r="M1173" s="251">
        <f ca="1">IF(A31taxstdlife="n/a","n/a",IF(A31taxstdlife="",0,IF(M$3&gt;(A31stdlife+$E1173),((INDEX('PTRM input'!$G$385:$P$434,A31offset,$E1173)-INDEX('PTRM input'!$G$277:$P$326,A31offset,$E1173))*OFFSET($F$7,0,$E1173))-SUM($G1173:L1173),(((INDEX('PTRM input'!$G$385:$P$434,A31offset,$E1173)-INDEX('PTRM input'!$G$277:$P$326,A31offset,$E1173))*OFFSET($F$7,0,$E1173))-SUM($G1173:L1173))*(OFFSET('PTRM input'!$G$477,0,$E1173-1)/A31taxstdlife))))</f>
        <v>0</v>
      </c>
      <c r="N1173" s="251">
        <f ca="1">IF(A31taxstdlife="n/a","n/a",IF(A31taxstdlife="",0,IF(N$3&gt;(A31stdlife+$E1173),((INDEX('PTRM input'!$G$385:$P$434,A31offset,$E1173)-INDEX('PTRM input'!$G$277:$P$326,A31offset,$E1173))*OFFSET($F$7,0,$E1173))-SUM($G1173:M1173),(((INDEX('PTRM input'!$G$385:$P$434,A31offset,$E1173)-INDEX('PTRM input'!$G$277:$P$326,A31offset,$E1173))*OFFSET($F$7,0,$E1173))-SUM($G1173:M1173))*(OFFSET('PTRM input'!$G$477,0,$E1173-1)/A31taxstdlife))))</f>
        <v>0</v>
      </c>
      <c r="O1173" s="251">
        <f ca="1">IF(A31taxstdlife="n/a","n/a",IF(A31taxstdlife="",0,IF(O$3&gt;(A31stdlife+$E1173),((INDEX('PTRM input'!$G$385:$P$434,A31offset,$E1173)-INDEX('PTRM input'!$G$277:$P$326,A31offset,$E1173))*OFFSET($F$7,0,$E1173))-SUM($G1173:N1173),(((INDEX('PTRM input'!$G$385:$P$434,A31offset,$E1173)-INDEX('PTRM input'!$G$277:$P$326,A31offset,$E1173))*OFFSET($F$7,0,$E1173))-SUM($G1173:N1173))*(OFFSET('PTRM input'!$G$477,0,$E1173-1)/A31taxstdlife))))</f>
        <v>0</v>
      </c>
      <c r="P1173" s="251">
        <f ca="1">IF(A31taxstdlife="n/a","n/a",IF(A31taxstdlife="",0,IF(P$3&gt;(A31stdlife+$E1173),((INDEX('PTRM input'!$G$385:$P$434,A31offset,$E1173)-INDEX('PTRM input'!$G$277:$P$326,A31offset,$E1173))*OFFSET($F$7,0,$E1173))-SUM($G1173:O1173),(((INDEX('PTRM input'!$G$385:$P$434,A31offset,$E1173)-INDEX('PTRM input'!$G$277:$P$326,A31offset,$E1173))*OFFSET($F$7,0,$E1173))-SUM($G1173:O1173))*(OFFSET('PTRM input'!$G$477,0,$E1173-1)/A31taxstdlife))))</f>
        <v>0</v>
      </c>
      <c r="Q1173" s="251">
        <f ca="1">IF(A31taxstdlife="n/a","n/a",IF(A31taxstdlife="",0,IF(Q$3&gt;(A31stdlife+$E1173),((INDEX('PTRM input'!$G$385:$P$434,A31offset,$E1173)-INDEX('PTRM input'!$G$277:$P$326,A31offset,$E1173))*OFFSET($F$7,0,$E1173))-SUM($G1173:P1173),(((INDEX('PTRM input'!$G$385:$P$434,A31offset,$E1173)-INDEX('PTRM input'!$G$277:$P$326,A31offset,$E1173))*OFFSET($F$7,0,$E1173))-SUM($G1173:P1173))*(OFFSET('PTRM input'!$G$477,0,$E1173-1)/A31taxstdlife))))</f>
        <v>0</v>
      </c>
      <c r="R1173" s="251">
        <f ca="1">IF(A31taxstdlife="n/a","n/a",IF(A31taxstdlife="",0,IF(R$3&gt;(A31stdlife+$E1173),((INDEX('PTRM input'!$G$385:$P$434,A31offset,$E1173)-INDEX('PTRM input'!$G$277:$P$326,A31offset,$E1173))*OFFSET($F$7,0,$E1173))-SUM($G1173:Q1173),(((INDEX('PTRM input'!$G$385:$P$434,A31offset,$E1173)-INDEX('PTRM input'!$G$277:$P$326,A31offset,$E1173))*OFFSET($F$7,0,$E1173))-SUM($G1173:Q1173))*(OFFSET('PTRM input'!$G$477,0,$E1173-1)/A31taxstdlife))))</f>
        <v>0</v>
      </c>
      <c r="S1173" s="251">
        <f ca="1">IF(A31taxstdlife="n/a","n/a",IF(A31taxstdlife="",0,IF(S$3&gt;(A31stdlife+$E1173),((INDEX('PTRM input'!$G$385:$P$434,A31offset,$E1173)-INDEX('PTRM input'!$G$277:$P$326,A31offset,$E1173))*OFFSET($F$7,0,$E1173))-SUM($G1173:R1173),(((INDEX('PTRM input'!$G$385:$P$434,A31offset,$E1173)-INDEX('PTRM input'!$G$277:$P$326,A31offset,$E1173))*OFFSET($F$7,0,$E1173))-SUM($G1173:R1173))*(OFFSET('PTRM input'!$G$477,0,$E1173-1)/A31taxstdlife))))</f>
        <v>0</v>
      </c>
      <c r="T1173" s="251">
        <f ca="1">IF(A31taxstdlife="n/a","n/a",IF(A31taxstdlife="",0,IF(T$3&gt;(A31stdlife+$E1173),((INDEX('PTRM input'!$G$385:$P$434,A31offset,$E1173)-INDEX('PTRM input'!$G$277:$P$326,A31offset,$E1173))*OFFSET($F$7,0,$E1173))-SUM($G1173:S1173),(((INDEX('PTRM input'!$G$385:$P$434,A31offset,$E1173)-INDEX('PTRM input'!$G$277:$P$326,A31offset,$E1173))*OFFSET($F$7,0,$E1173))-SUM($G1173:S1173))*(OFFSET('PTRM input'!$G$477,0,$E1173-1)/A31taxstdlife))))</f>
        <v>0</v>
      </c>
      <c r="U1173" s="251">
        <f ca="1">IF(A31taxstdlife="n/a","n/a",IF(A31taxstdlife="",0,IF(U$3&gt;(A31stdlife+$E1173),((INDEX('PTRM input'!$G$385:$P$434,A31offset,$E1173)-INDEX('PTRM input'!$G$277:$P$326,A31offset,$E1173))*OFFSET($F$7,0,$E1173))-SUM($G1173:T1173),(((INDEX('PTRM input'!$G$385:$P$434,A31offset,$E1173)-INDEX('PTRM input'!$G$277:$P$326,A31offset,$E1173))*OFFSET($F$7,0,$E1173))-SUM($G1173:T1173))*(OFFSET('PTRM input'!$G$477,0,$E1173-1)/A31taxstdlife))))</f>
        <v>0</v>
      </c>
      <c r="V1173" s="251">
        <f ca="1">IF(A31taxstdlife="n/a","n/a",IF(A31taxstdlife="",0,IF(V$3&gt;(A31stdlife+$E1173),((INDEX('PTRM input'!$G$385:$P$434,A31offset,$E1173)-INDEX('PTRM input'!$G$277:$P$326,A31offset,$E1173))*OFFSET($F$7,0,$E1173))-SUM($G1173:U1173),(((INDEX('PTRM input'!$G$385:$P$434,A31offset,$E1173)-INDEX('PTRM input'!$G$277:$P$326,A31offset,$E1173))*OFFSET($F$7,0,$E1173))-SUM($G1173:U1173))*(OFFSET('PTRM input'!$G$477,0,$E1173-1)/A31taxstdlife))))</f>
        <v>0</v>
      </c>
      <c r="W1173" s="251">
        <f ca="1">IF(A31taxstdlife="n/a","n/a",IF(A31taxstdlife="",0,IF(W$3&gt;(A31stdlife+$E1173),((INDEX('PTRM input'!$G$385:$P$434,A31offset,$E1173)-INDEX('PTRM input'!$G$277:$P$326,A31offset,$E1173))*OFFSET($F$7,0,$E1173))-SUM($G1173:V1173),(((INDEX('PTRM input'!$G$385:$P$434,A31offset,$E1173)-INDEX('PTRM input'!$G$277:$P$326,A31offset,$E1173))*OFFSET($F$7,0,$E1173))-SUM($G1173:V1173))*(OFFSET('PTRM input'!$G$477,0,$E1173-1)/A31taxstdlife))))</f>
        <v>0</v>
      </c>
      <c r="X1173" s="251">
        <f ca="1">IF(A31taxstdlife="n/a","n/a",IF(A31taxstdlife="",0,IF(X$3&gt;(A31stdlife+$E1173),((INDEX('PTRM input'!$G$385:$P$434,A31offset,$E1173)-INDEX('PTRM input'!$G$277:$P$326,A31offset,$E1173))*OFFSET($F$7,0,$E1173))-SUM($G1173:W1173),(((INDEX('PTRM input'!$G$385:$P$434,A31offset,$E1173)-INDEX('PTRM input'!$G$277:$P$326,A31offset,$E1173))*OFFSET($F$7,0,$E1173))-SUM($G1173:W1173))*(OFFSET('PTRM input'!$G$477,0,$E1173-1)/A31taxstdlife))))</f>
        <v>0</v>
      </c>
      <c r="Y1173" s="251">
        <f ca="1">IF(A31taxstdlife="n/a","n/a",IF(A31taxstdlife="",0,IF(Y$3&gt;(A31stdlife+$E1173),((INDEX('PTRM input'!$G$385:$P$434,A31offset,$E1173)-INDEX('PTRM input'!$G$277:$P$326,A31offset,$E1173))*OFFSET($F$7,0,$E1173))-SUM($G1173:X1173),(((INDEX('PTRM input'!$G$385:$P$434,A31offset,$E1173)-INDEX('PTRM input'!$G$277:$P$326,A31offset,$E1173))*OFFSET($F$7,0,$E1173))-SUM($G1173:X1173))*(OFFSET('PTRM input'!$G$477,0,$E1173-1)/A31taxstdlife))))</f>
        <v>0</v>
      </c>
      <c r="Z1173" s="251">
        <f ca="1">IF(A31taxstdlife="n/a","n/a",IF(A31taxstdlife="",0,IF(Z$3&gt;(A31stdlife+$E1173),((INDEX('PTRM input'!$G$385:$P$434,A31offset,$E1173)-INDEX('PTRM input'!$G$277:$P$326,A31offset,$E1173))*OFFSET($F$7,0,$E1173))-SUM($G1173:Y1173),(((INDEX('PTRM input'!$G$385:$P$434,A31offset,$E1173)-INDEX('PTRM input'!$G$277:$P$326,A31offset,$E1173))*OFFSET($F$7,0,$E1173))-SUM($G1173:Y1173))*(OFFSET('PTRM input'!$G$477,0,$E1173-1)/A31taxstdlife))))</f>
        <v>0</v>
      </c>
      <c r="AA1173" s="251">
        <f ca="1">IF(A31taxstdlife="n/a","n/a",IF(A31taxstdlife="",0,IF(AA$3&gt;(A31stdlife+$E1173),((INDEX('PTRM input'!$G$385:$P$434,A31offset,$E1173)-INDEX('PTRM input'!$G$277:$P$326,A31offset,$E1173))*OFFSET($F$7,0,$E1173))-SUM($G1173:Z1173),(((INDEX('PTRM input'!$G$385:$P$434,A31offset,$E1173)-INDEX('PTRM input'!$G$277:$P$326,A31offset,$E1173))*OFFSET($F$7,0,$E1173))-SUM($G1173:Z1173))*(OFFSET('PTRM input'!$G$477,0,$E1173-1)/A31taxstdlife))))</f>
        <v>0</v>
      </c>
      <c r="AB1173" s="251">
        <f ca="1">IF(A31taxstdlife="n/a","n/a",IF(A31taxstdlife="",0,IF(AB$3&gt;(A31stdlife+$E1173),((INDEX('PTRM input'!$G$385:$P$434,A31offset,$E1173)-INDEX('PTRM input'!$G$277:$P$326,A31offset,$E1173))*OFFSET($F$7,0,$E1173))-SUM($G1173:AA1173),(((INDEX('PTRM input'!$G$385:$P$434,A31offset,$E1173)-INDEX('PTRM input'!$G$277:$P$326,A31offset,$E1173))*OFFSET($F$7,0,$E1173))-SUM($G1173:AA1173))*(OFFSET('PTRM input'!$G$477,0,$E1173-1)/A31taxstdlife))))</f>
        <v>0</v>
      </c>
      <c r="AC1173" s="251">
        <f ca="1">IF(A31taxstdlife="n/a","n/a",IF(A31taxstdlife="",0,IF(AC$3&gt;(A31stdlife+$E1173),((INDEX('PTRM input'!$G$385:$P$434,A31offset,$E1173)-INDEX('PTRM input'!$G$277:$P$326,A31offset,$E1173))*OFFSET($F$7,0,$E1173))-SUM($G1173:AB1173),(((INDEX('PTRM input'!$G$385:$P$434,A31offset,$E1173)-INDEX('PTRM input'!$G$277:$P$326,A31offset,$E1173))*OFFSET($F$7,0,$E1173))-SUM($G1173:AB1173))*(OFFSET('PTRM input'!$G$477,0,$E1173-1)/A31taxstdlife))))</f>
        <v>0</v>
      </c>
      <c r="AD1173" s="251">
        <f ca="1">IF(A31taxstdlife="n/a","n/a",IF(A31taxstdlife="",0,IF(AD$3&gt;(A31stdlife+$E1173),((INDEX('PTRM input'!$G$385:$P$434,A31offset,$E1173)-INDEX('PTRM input'!$G$277:$P$326,A31offset,$E1173))*OFFSET($F$7,0,$E1173))-SUM($G1173:AC1173),(((INDEX('PTRM input'!$G$385:$P$434,A31offset,$E1173)-INDEX('PTRM input'!$G$277:$P$326,A31offset,$E1173))*OFFSET($F$7,0,$E1173))-SUM($G1173:AC1173))*(OFFSET('PTRM input'!$G$477,0,$E1173-1)/A31taxstdlife))))</f>
        <v>0</v>
      </c>
      <c r="AE1173" s="251">
        <f ca="1">IF(A31taxstdlife="n/a","n/a",IF(A31taxstdlife="",0,IF(AE$3&gt;(A31stdlife+$E1173),((INDEX('PTRM input'!$G$385:$P$434,A31offset,$E1173)-INDEX('PTRM input'!$G$277:$P$326,A31offset,$E1173))*OFFSET($F$7,0,$E1173))-SUM($G1173:AD1173),(((INDEX('PTRM input'!$G$385:$P$434,A31offset,$E1173)-INDEX('PTRM input'!$G$277:$P$326,A31offset,$E1173))*OFFSET($F$7,0,$E1173))-SUM($G1173:AD1173))*(OFFSET('PTRM input'!$G$477,0,$E1173-1)/A31taxstdlife))))</f>
        <v>0</v>
      </c>
      <c r="AF1173" s="251">
        <f ca="1">IF(A31taxstdlife="n/a","n/a",IF(A31taxstdlife="",0,IF(AF$3&gt;(A31stdlife+$E1173),((INDEX('PTRM input'!$G$385:$P$434,A31offset,$E1173)-INDEX('PTRM input'!$G$277:$P$326,A31offset,$E1173))*OFFSET($F$7,0,$E1173))-SUM($G1173:AE1173),(((INDEX('PTRM input'!$G$385:$P$434,A31offset,$E1173)-INDEX('PTRM input'!$G$277:$P$326,A31offset,$E1173))*OFFSET($F$7,0,$E1173))-SUM($G1173:AE1173))*(OFFSET('PTRM input'!$G$477,0,$E1173-1)/A31taxstdlife))))</f>
        <v>0</v>
      </c>
      <c r="AG1173" s="251">
        <f ca="1">IF(A31taxstdlife="n/a","n/a",IF(A31taxstdlife="",0,IF(AG$3&gt;(A31stdlife+$E1173),((INDEX('PTRM input'!$G$385:$P$434,A31offset,$E1173)-INDEX('PTRM input'!$G$277:$P$326,A31offset,$E1173))*OFFSET($F$7,0,$E1173))-SUM($G1173:AF1173),(((INDEX('PTRM input'!$G$385:$P$434,A31offset,$E1173)-INDEX('PTRM input'!$G$277:$P$326,A31offset,$E1173))*OFFSET($F$7,0,$E1173))-SUM($G1173:AF1173))*(OFFSET('PTRM input'!$G$477,0,$E1173-1)/A31taxstdlife))))</f>
        <v>0</v>
      </c>
      <c r="AH1173" s="251">
        <f ca="1">IF(A31taxstdlife="n/a","n/a",IF(A31taxstdlife="",0,IF(AH$3&gt;(A31stdlife+$E1173),((INDEX('PTRM input'!$G$385:$P$434,A31offset,$E1173)-INDEX('PTRM input'!$G$277:$P$326,A31offset,$E1173))*OFFSET($F$7,0,$E1173))-SUM($G1173:AG1173),(((INDEX('PTRM input'!$G$385:$P$434,A31offset,$E1173)-INDEX('PTRM input'!$G$277:$P$326,A31offset,$E1173))*OFFSET($F$7,0,$E1173))-SUM($G1173:AG1173))*(OFFSET('PTRM input'!$G$477,0,$E1173-1)/A31taxstdlife))))</f>
        <v>0</v>
      </c>
      <c r="AI1173" s="251">
        <f ca="1">IF(A31taxstdlife="n/a","n/a",IF(A31taxstdlife="",0,IF(AI$3&gt;(A31stdlife+$E1173),((INDEX('PTRM input'!$G$385:$P$434,A31offset,$E1173)-INDEX('PTRM input'!$G$277:$P$326,A31offset,$E1173))*OFFSET($F$7,0,$E1173))-SUM($G1173:AH1173),(((INDEX('PTRM input'!$G$385:$P$434,A31offset,$E1173)-INDEX('PTRM input'!$G$277:$P$326,A31offset,$E1173))*OFFSET($F$7,0,$E1173))-SUM($G1173:AH1173))*(OFFSET('PTRM input'!$G$477,0,$E1173-1)/A31taxstdlife))))</f>
        <v>0</v>
      </c>
      <c r="AJ1173" s="251">
        <f ca="1">IF(A31taxstdlife="n/a","n/a",IF(A31taxstdlife="",0,IF(AJ$3&gt;(A31stdlife+$E1173),((INDEX('PTRM input'!$G$385:$P$434,A31offset,$E1173)-INDEX('PTRM input'!$G$277:$P$326,A31offset,$E1173))*OFFSET($F$7,0,$E1173))-SUM($G1173:AI1173),(((INDEX('PTRM input'!$G$385:$P$434,A31offset,$E1173)-INDEX('PTRM input'!$G$277:$P$326,A31offset,$E1173))*OFFSET($F$7,0,$E1173))-SUM($G1173:AI1173))*(OFFSET('PTRM input'!$G$477,0,$E1173-1)/A31taxstdlife))))</f>
        <v>0</v>
      </c>
      <c r="AK1173" s="251">
        <f ca="1">IF(A31taxstdlife="n/a","n/a",IF(A31taxstdlife="",0,IF(AK$3&gt;(A31stdlife+$E1173),((INDEX('PTRM input'!$G$385:$P$434,A31offset,$E1173)-INDEX('PTRM input'!$G$277:$P$326,A31offset,$E1173))*OFFSET($F$7,0,$E1173))-SUM($G1173:AJ1173),(((INDEX('PTRM input'!$G$385:$P$434,A31offset,$E1173)-INDEX('PTRM input'!$G$277:$P$326,A31offset,$E1173))*OFFSET($F$7,0,$E1173))-SUM($G1173:AJ1173))*(OFFSET('PTRM input'!$G$477,0,$E1173-1)/A31taxstdlife))))</f>
        <v>0</v>
      </c>
      <c r="AL1173" s="251">
        <f ca="1">IF(A31taxstdlife="n/a","n/a",IF(A31taxstdlife="",0,IF(AL$3&gt;(A31stdlife+$E1173),((INDEX('PTRM input'!$G$385:$P$434,A31offset,$E1173)-INDEX('PTRM input'!$G$277:$P$326,A31offset,$E1173))*OFFSET($F$7,0,$E1173))-SUM($G1173:AK1173),(((INDEX('PTRM input'!$G$385:$P$434,A31offset,$E1173)-INDEX('PTRM input'!$G$277:$P$326,A31offset,$E1173))*OFFSET($F$7,0,$E1173))-SUM($G1173:AK1173))*(OFFSET('PTRM input'!$G$477,0,$E1173-1)/A31taxstdlife))))</f>
        <v>0</v>
      </c>
      <c r="AM1173" s="251">
        <f ca="1">IF(A31taxstdlife="n/a","n/a",IF(A31taxstdlife="",0,IF(AM$3&gt;(A31stdlife+$E1173),((INDEX('PTRM input'!$G$385:$P$434,A31offset,$E1173)-INDEX('PTRM input'!$G$277:$P$326,A31offset,$E1173))*OFFSET($F$7,0,$E1173))-SUM($G1173:AL1173),(((INDEX('PTRM input'!$G$385:$P$434,A31offset,$E1173)-INDEX('PTRM input'!$G$277:$P$326,A31offset,$E1173))*OFFSET($F$7,0,$E1173))-SUM($G1173:AL1173))*(OFFSET('PTRM input'!$G$477,0,$E1173-1)/A31taxstdlife))))</f>
        <v>0</v>
      </c>
      <c r="AN1173" s="251">
        <f ca="1">IF(A31taxstdlife="n/a","n/a",IF(A31taxstdlife="",0,IF(AN$3&gt;(A31stdlife+$E1173),((INDEX('PTRM input'!$G$385:$P$434,A31offset,$E1173)-INDEX('PTRM input'!$G$277:$P$326,A31offset,$E1173))*OFFSET($F$7,0,$E1173))-SUM($G1173:AM1173),(((INDEX('PTRM input'!$G$385:$P$434,A31offset,$E1173)-INDEX('PTRM input'!$G$277:$P$326,A31offset,$E1173))*OFFSET($F$7,0,$E1173))-SUM($G1173:AM1173))*(OFFSET('PTRM input'!$G$477,0,$E1173-1)/A31taxstdlife))))</f>
        <v>0</v>
      </c>
      <c r="AO1173" s="251">
        <f ca="1">IF(A31taxstdlife="n/a","n/a",IF(A31taxstdlife="",0,IF(AO$3&gt;(A31stdlife+$E1173),((INDEX('PTRM input'!$G$385:$P$434,A31offset,$E1173)-INDEX('PTRM input'!$G$277:$P$326,A31offset,$E1173))*OFFSET($F$7,0,$E1173))-SUM($G1173:AN1173),(((INDEX('PTRM input'!$G$385:$P$434,A31offset,$E1173)-INDEX('PTRM input'!$G$277:$P$326,A31offset,$E1173))*OFFSET($F$7,0,$E1173))-SUM($G1173:AN1173))*(OFFSET('PTRM input'!$G$477,0,$E1173-1)/A31taxstdlife))))</f>
        <v>0</v>
      </c>
      <c r="AP1173" s="251">
        <f ca="1">IF(A31taxstdlife="n/a","n/a",IF(A31taxstdlife="",0,IF(AP$3&gt;(A31stdlife+$E1173),((INDEX('PTRM input'!$G$385:$P$434,A31offset,$E1173)-INDEX('PTRM input'!$G$277:$P$326,A31offset,$E1173))*OFFSET($F$7,0,$E1173))-SUM($G1173:AO1173),(((INDEX('PTRM input'!$G$385:$P$434,A31offset,$E1173)-INDEX('PTRM input'!$G$277:$P$326,A31offset,$E1173))*OFFSET($F$7,0,$E1173))-SUM($G1173:AO1173))*(OFFSET('PTRM input'!$G$477,0,$E1173-1)/A31taxstdlife))))</f>
        <v>0</v>
      </c>
      <c r="AQ1173" s="251">
        <f ca="1">IF(A31taxstdlife="n/a","n/a",IF(A31taxstdlife="",0,IF(AQ$3&gt;(A31stdlife+$E1173),((INDEX('PTRM input'!$G$385:$P$434,A31offset,$E1173)-INDEX('PTRM input'!$G$277:$P$326,A31offset,$E1173))*OFFSET($F$7,0,$E1173))-SUM($G1173:AP1173),(((INDEX('PTRM input'!$G$385:$P$434,A31offset,$E1173)-INDEX('PTRM input'!$G$277:$P$326,A31offset,$E1173))*OFFSET($F$7,0,$E1173))-SUM($G1173:AP1173))*(OFFSET('PTRM input'!$G$477,0,$E1173-1)/A31taxstdlife))))</f>
        <v>0</v>
      </c>
      <c r="AR1173" s="251">
        <f ca="1">IF(A31taxstdlife="n/a","n/a",IF(A31taxstdlife="",0,IF(AR$3&gt;(A31stdlife+$E1173),((INDEX('PTRM input'!$G$385:$P$434,A31offset,$E1173)-INDEX('PTRM input'!$G$277:$P$326,A31offset,$E1173))*OFFSET($F$7,0,$E1173))-SUM($G1173:AQ1173),(((INDEX('PTRM input'!$G$385:$P$434,A31offset,$E1173)-INDEX('PTRM input'!$G$277:$P$326,A31offset,$E1173))*OFFSET($F$7,0,$E1173))-SUM($G1173:AQ1173))*(OFFSET('PTRM input'!$G$477,0,$E1173-1)/A31taxstdlife))))</f>
        <v>0</v>
      </c>
      <c r="AS1173" s="251">
        <f ca="1">IF(A31taxstdlife="n/a","n/a",IF(A31taxstdlife="",0,IF(AS$3&gt;(A31stdlife+$E1173),((INDEX('PTRM input'!$G$385:$P$434,A31offset,$E1173)-INDEX('PTRM input'!$G$277:$P$326,A31offset,$E1173))*OFFSET($F$7,0,$E1173))-SUM($G1173:AR1173),(((INDEX('PTRM input'!$G$385:$P$434,A31offset,$E1173)-INDEX('PTRM input'!$G$277:$P$326,A31offset,$E1173))*OFFSET($F$7,0,$E1173))-SUM($G1173:AR1173))*(OFFSET('PTRM input'!$G$477,0,$E1173-1)/A31taxstdlife))))</f>
        <v>0</v>
      </c>
      <c r="AT1173" s="251">
        <f ca="1">IF(A31taxstdlife="n/a","n/a",IF(A31taxstdlife="",0,IF(AT$3&gt;(A31stdlife+$E1173),((INDEX('PTRM input'!$G$385:$P$434,A31offset,$E1173)-INDEX('PTRM input'!$G$277:$P$326,A31offset,$E1173))*OFFSET($F$7,0,$E1173))-SUM($G1173:AS1173),(((INDEX('PTRM input'!$G$385:$P$434,A31offset,$E1173)-INDEX('PTRM input'!$G$277:$P$326,A31offset,$E1173))*OFFSET($F$7,0,$E1173))-SUM($G1173:AS1173))*(OFFSET('PTRM input'!$G$477,0,$E1173-1)/A31taxstdlife))))</f>
        <v>0</v>
      </c>
      <c r="AU1173" s="251">
        <f ca="1">IF(A31taxstdlife="n/a","n/a",IF(A31taxstdlife="",0,IF(AU$3&gt;(A31stdlife+$E1173),((INDEX('PTRM input'!$G$385:$P$434,A31offset,$E1173)-INDEX('PTRM input'!$G$277:$P$326,A31offset,$E1173))*OFFSET($F$7,0,$E1173))-SUM($G1173:AT1173),(((INDEX('PTRM input'!$G$385:$P$434,A31offset,$E1173)-INDEX('PTRM input'!$G$277:$P$326,A31offset,$E1173))*OFFSET($F$7,0,$E1173))-SUM($G1173:AT1173))*(OFFSET('PTRM input'!$G$477,0,$E1173-1)/A31taxstdlife))))</f>
        <v>0</v>
      </c>
      <c r="AV1173" s="251">
        <f ca="1">IF(A31taxstdlife="n/a","n/a",IF(A31taxstdlife="",0,IF(AV$3&gt;(A31stdlife+$E1173),((INDEX('PTRM input'!$G$385:$P$434,A31offset,$E1173)-INDEX('PTRM input'!$G$277:$P$326,A31offset,$E1173))*OFFSET($F$7,0,$E1173))-SUM($G1173:AU1173),(((INDEX('PTRM input'!$G$385:$P$434,A31offset,$E1173)-INDEX('PTRM input'!$G$277:$P$326,A31offset,$E1173))*OFFSET($F$7,0,$E1173))-SUM($G1173:AU1173))*(OFFSET('PTRM input'!$G$477,0,$E1173-1)/A31taxstdlife))))</f>
        <v>0</v>
      </c>
      <c r="AW1173" s="251">
        <f ca="1">IF(A31taxstdlife="n/a","n/a",IF(A31taxstdlife="",0,IF(AW$3&gt;(A31stdlife+$E1173),((INDEX('PTRM input'!$G$385:$P$434,A31offset,$E1173)-INDEX('PTRM input'!$G$277:$P$326,A31offset,$E1173))*OFFSET($F$7,0,$E1173))-SUM($G1173:AV1173),(((INDEX('PTRM input'!$G$385:$P$434,A31offset,$E1173)-INDEX('PTRM input'!$G$277:$P$326,A31offset,$E1173))*OFFSET($F$7,0,$E1173))-SUM($G1173:AV1173))*(OFFSET('PTRM input'!$G$477,0,$E1173-1)/A31taxstdlife))))</f>
        <v>0</v>
      </c>
      <c r="AX1173" s="251">
        <f ca="1">IF(A31taxstdlife="n/a","n/a",IF(A31taxstdlife="",0,IF(AX$3&gt;(A31stdlife+$E1173),((INDEX('PTRM input'!$G$385:$P$434,A31offset,$E1173)-INDEX('PTRM input'!$G$277:$P$326,A31offset,$E1173))*OFFSET($F$7,0,$E1173))-SUM($G1173:AW1173),(((INDEX('PTRM input'!$G$385:$P$434,A31offset,$E1173)-INDEX('PTRM input'!$G$277:$P$326,A31offset,$E1173))*OFFSET($F$7,0,$E1173))-SUM($G1173:AW1173))*(OFFSET('PTRM input'!$G$477,0,$E1173-1)/A31taxstdlife))))</f>
        <v>0</v>
      </c>
      <c r="AY1173" s="251">
        <f ca="1">IF(A31taxstdlife="n/a","n/a",IF(A31taxstdlife="",0,IF(AY$3&gt;(A31stdlife+$E1173),((INDEX('PTRM input'!$G$385:$P$434,A31offset,$E1173)-INDEX('PTRM input'!$G$277:$P$326,A31offset,$E1173))*OFFSET($F$7,0,$E1173))-SUM($G1173:AX1173),(((INDEX('PTRM input'!$G$385:$P$434,A31offset,$E1173)-INDEX('PTRM input'!$G$277:$P$326,A31offset,$E1173))*OFFSET($F$7,0,$E1173))-SUM($G1173:AX1173))*(OFFSET('PTRM input'!$G$477,0,$E1173-1)/A31taxstdlife))))</f>
        <v>0</v>
      </c>
      <c r="AZ1173" s="251">
        <f ca="1">IF(A31taxstdlife="n/a","n/a",IF(A31taxstdlife="",0,IF(AZ$3&gt;(A31stdlife+$E1173),((INDEX('PTRM input'!$G$385:$P$434,A31offset,$E1173)-INDEX('PTRM input'!$G$277:$P$326,A31offset,$E1173))*OFFSET($F$7,0,$E1173))-SUM($G1173:AY1173),(((INDEX('PTRM input'!$G$385:$P$434,A31offset,$E1173)-INDEX('PTRM input'!$G$277:$P$326,A31offset,$E1173))*OFFSET($F$7,0,$E1173))-SUM($G1173:AY1173))*(OFFSET('PTRM input'!$G$477,0,$E1173-1)/A31taxstdlife))))</f>
        <v>0</v>
      </c>
      <c r="BA1173" s="251">
        <f ca="1">IF(A31taxstdlife="n/a","n/a",IF(A31taxstdlife="",0,IF(BA$3&gt;(A31stdlife+$E1173),((INDEX('PTRM input'!$G$385:$P$434,A31offset,$E1173)-INDEX('PTRM input'!$G$277:$P$326,A31offset,$E1173))*OFFSET($F$7,0,$E1173))-SUM($G1173:AZ1173),(((INDEX('PTRM input'!$G$385:$P$434,A31offset,$E1173)-INDEX('PTRM input'!$G$277:$P$326,A31offset,$E1173))*OFFSET($F$7,0,$E1173))-SUM($G1173:AZ1173))*(OFFSET('PTRM input'!$G$477,0,$E1173-1)/A31taxstdlife))))</f>
        <v>0</v>
      </c>
      <c r="BB1173" s="251">
        <f ca="1">IF(A31taxstdlife="n/a","n/a",IF(A31taxstdlife="",0,IF(BB$3&gt;(A31stdlife+$E1173),((INDEX('PTRM input'!$G$385:$P$434,A31offset,$E1173)-INDEX('PTRM input'!$G$277:$P$326,A31offset,$E1173))*OFFSET($F$7,0,$E1173))-SUM($G1173:BA1173),(((INDEX('PTRM input'!$G$385:$P$434,A31offset,$E1173)-INDEX('PTRM input'!$G$277:$P$326,A31offset,$E1173))*OFFSET($F$7,0,$E1173))-SUM($G1173:BA1173))*(OFFSET('PTRM input'!$G$477,0,$E1173-1)/A31taxstdlife))))</f>
        <v>0</v>
      </c>
      <c r="BC1173" s="251">
        <f ca="1">IF(A31taxstdlife="n/a","n/a",IF(A31taxstdlife="",0,IF(BC$3&gt;(A31stdlife+$E1173),((INDEX('PTRM input'!$G$385:$P$434,A31offset,$E1173)-INDEX('PTRM input'!$G$277:$P$326,A31offset,$E1173))*OFFSET($F$7,0,$E1173))-SUM($G1173:BB1173),(((INDEX('PTRM input'!$G$385:$P$434,A31offset,$E1173)-INDEX('PTRM input'!$G$277:$P$326,A31offset,$E1173))*OFFSET($F$7,0,$E1173))-SUM($G1173:BB1173))*(OFFSET('PTRM input'!$G$477,0,$E1173-1)/A31taxstdlife))))</f>
        <v>0</v>
      </c>
      <c r="BD1173" s="251">
        <f ca="1">IF(A31taxstdlife="n/a","n/a",IF(A31taxstdlife="",0,IF(BD$3&gt;(A31stdlife+$E1173),((INDEX('PTRM input'!$G$385:$P$434,A31offset,$E1173)-INDEX('PTRM input'!$G$277:$P$326,A31offset,$E1173))*OFFSET($F$7,0,$E1173))-SUM($G1173:BC1173),(((INDEX('PTRM input'!$G$385:$P$434,A31offset,$E1173)-INDEX('PTRM input'!$G$277:$P$326,A31offset,$E1173))*OFFSET($F$7,0,$E1173))-SUM($G1173:BC1173))*(OFFSET('PTRM input'!$G$477,0,$E1173-1)/A31taxstdlife))))</f>
        <v>0</v>
      </c>
      <c r="BE1173" s="251">
        <f ca="1">IF(A31taxstdlife="n/a","n/a",IF(A31taxstdlife="",0,IF(BE$3&gt;(A31stdlife+$E1173),((INDEX('PTRM input'!$G$385:$P$434,A31offset,$E1173)-INDEX('PTRM input'!$G$277:$P$326,A31offset,$E1173))*OFFSET($F$7,0,$E1173))-SUM($G1173:BD1173),(((INDEX('PTRM input'!$G$385:$P$434,A31offset,$E1173)-INDEX('PTRM input'!$G$277:$P$326,A31offset,$E1173))*OFFSET($F$7,0,$E1173))-SUM($G1173:BD1173))*(OFFSET('PTRM input'!$G$477,0,$E1173-1)/A31taxstdlife))))</f>
        <v>0</v>
      </c>
      <c r="BF1173" s="251">
        <f ca="1">IF(A31taxstdlife="n/a","n/a",IF(A31taxstdlife="",0,IF(BF$3&gt;(A31stdlife+$E1173),((INDEX('PTRM input'!$G$385:$P$434,A31offset,$E1173)-INDEX('PTRM input'!$G$277:$P$326,A31offset,$E1173))*OFFSET($F$7,0,$E1173))-SUM($G1173:BE1173),(((INDEX('PTRM input'!$G$385:$P$434,A31offset,$E1173)-INDEX('PTRM input'!$G$277:$P$326,A31offset,$E1173))*OFFSET($F$7,0,$E1173))-SUM($G1173:BE1173))*(OFFSET('PTRM input'!$G$477,0,$E1173-1)/A31taxstdlife))))</f>
        <v>0</v>
      </c>
      <c r="BG1173" s="251">
        <f ca="1">IF(A31taxstdlife="n/a","n/a",IF(A31taxstdlife="",0,IF(BG$3&gt;(A31stdlife+$E1173),((INDEX('PTRM input'!$G$385:$P$434,A31offset,$E1173)-INDEX('PTRM input'!$G$277:$P$326,A31offset,$E1173))*OFFSET($F$7,0,$E1173))-SUM($G1173:BF1173),(((INDEX('PTRM input'!$G$385:$P$434,A31offset,$E1173)-INDEX('PTRM input'!$G$277:$P$326,A31offset,$E1173))*OFFSET($F$7,0,$E1173))-SUM($G1173:BF1173))*(OFFSET('PTRM input'!$G$477,0,$E1173-1)/A31taxstdlife))))</f>
        <v>0</v>
      </c>
      <c r="BH1173" s="251">
        <f ca="1">IF(A31taxstdlife="n/a","n/a",IF(A31taxstdlife="",0,IF(BH$3&gt;(A31stdlife+$E1173),((INDEX('PTRM input'!$G$385:$P$434,A31offset,$E1173)-INDEX('PTRM input'!$G$277:$P$326,A31offset,$E1173))*OFFSET($F$7,0,$E1173))-SUM($G1173:BG1173),(((INDEX('PTRM input'!$G$385:$P$434,A31offset,$E1173)-INDEX('PTRM input'!$G$277:$P$326,A31offset,$E1173))*OFFSET($F$7,0,$E1173))-SUM($G1173:BG1173))*(OFFSET('PTRM input'!$G$477,0,$E1173-1)/A31taxstdlife))))</f>
        <v>0</v>
      </c>
      <c r="BI1173" s="251">
        <f ca="1">IF(A31taxstdlife="n/a","n/a",IF(A31taxstdlife="",0,IF(BI$3&gt;(A31stdlife+$E1173),((INDEX('PTRM input'!$G$385:$P$434,A31offset,$E1173)-INDEX('PTRM input'!$G$277:$P$326,A31offset,$E1173))*OFFSET($F$7,0,$E1173))-SUM($G1173:BH1173),(((INDEX('PTRM input'!$G$385:$P$434,A31offset,$E1173)-INDEX('PTRM input'!$G$277:$P$326,A31offset,$E1173))*OFFSET($F$7,0,$E1173))-SUM($G1173:BH1173))*(OFFSET('PTRM input'!$G$477,0,$E1173-1)/A31taxstdlife))))</f>
        <v>0</v>
      </c>
      <c r="BJ1173" s="116"/>
      <c r="BK1173" s="116"/>
      <c r="BL1173" s="116"/>
      <c r="BM1173" s="116"/>
    </row>
    <row r="1174" spans="1:65" ht="12.75" hidden="1" customHeight="1" outlineLevel="2">
      <c r="A1174" s="366"/>
      <c r="B1174" s="19"/>
      <c r="C1174" s="18"/>
      <c r="D1174" s="760"/>
      <c r="E1174" s="86">
        <v>3</v>
      </c>
      <c r="F1174" s="356"/>
      <c r="G1174" s="434"/>
      <c r="H1174" s="435"/>
      <c r="I1174" s="619"/>
      <c r="J1174" s="251">
        <f ca="1">IF(A31taxstdlife="n/a","n/a",IF(A31taxstdlife="",0,IF(J$3&gt;(A31stdlife+$E1174),((INDEX('PTRM input'!$G$385:$P$434,A31offset,$E1174)-INDEX('PTRM input'!$G$277:$P$326,A31offset,$E1174))*OFFSET($F$7,0,$E1174))-SUM($G1174:I1174),(((INDEX('PTRM input'!$G$385:$P$434,A31offset,$E1174)-INDEX('PTRM input'!$G$277:$P$326,A31offset,$E1174))*OFFSET($F$7,0,$E1174))-SUM($G1174:I1174))*(OFFSET('PTRM input'!$G$477,0,$E1174-1)/A31taxstdlife))))</f>
        <v>0</v>
      </c>
      <c r="K1174" s="251">
        <f ca="1">IF(A31taxstdlife="n/a","n/a",IF(A31taxstdlife="",0,IF(K$3&gt;(A31stdlife+$E1174),((INDEX('PTRM input'!$G$385:$P$434,A31offset,$E1174)-INDEX('PTRM input'!$G$277:$P$326,A31offset,$E1174))*OFFSET($F$7,0,$E1174))-SUM($G1174:J1174),(((INDEX('PTRM input'!$G$385:$P$434,A31offset,$E1174)-INDEX('PTRM input'!$G$277:$P$326,A31offset,$E1174))*OFFSET($F$7,0,$E1174))-SUM($G1174:J1174))*(OFFSET('PTRM input'!$G$477,0,$E1174-1)/A31taxstdlife))))</f>
        <v>0</v>
      </c>
      <c r="L1174" s="251">
        <f ca="1">IF(A31taxstdlife="n/a","n/a",IF(A31taxstdlife="",0,IF(L$3&gt;(A31stdlife+$E1174),((INDEX('PTRM input'!$G$385:$P$434,A31offset,$E1174)-INDEX('PTRM input'!$G$277:$P$326,A31offset,$E1174))*OFFSET($F$7,0,$E1174))-SUM($G1174:K1174),(((INDEX('PTRM input'!$G$385:$P$434,A31offset,$E1174)-INDEX('PTRM input'!$G$277:$P$326,A31offset,$E1174))*OFFSET($F$7,0,$E1174))-SUM($G1174:K1174))*(OFFSET('PTRM input'!$G$477,0,$E1174-1)/A31taxstdlife))))</f>
        <v>0</v>
      </c>
      <c r="M1174" s="251">
        <f ca="1">IF(A31taxstdlife="n/a","n/a",IF(A31taxstdlife="",0,IF(M$3&gt;(A31stdlife+$E1174),((INDEX('PTRM input'!$G$385:$P$434,A31offset,$E1174)-INDEX('PTRM input'!$G$277:$P$326,A31offset,$E1174))*OFFSET($F$7,0,$E1174))-SUM($G1174:L1174),(((INDEX('PTRM input'!$G$385:$P$434,A31offset,$E1174)-INDEX('PTRM input'!$G$277:$P$326,A31offset,$E1174))*OFFSET($F$7,0,$E1174))-SUM($G1174:L1174))*(OFFSET('PTRM input'!$G$477,0,$E1174-1)/A31taxstdlife))))</f>
        <v>0</v>
      </c>
      <c r="N1174" s="251">
        <f ca="1">IF(A31taxstdlife="n/a","n/a",IF(A31taxstdlife="",0,IF(N$3&gt;(A31stdlife+$E1174),((INDEX('PTRM input'!$G$385:$P$434,A31offset,$E1174)-INDEX('PTRM input'!$G$277:$P$326,A31offset,$E1174))*OFFSET($F$7,0,$E1174))-SUM($G1174:M1174),(((INDEX('PTRM input'!$G$385:$P$434,A31offset,$E1174)-INDEX('PTRM input'!$G$277:$P$326,A31offset,$E1174))*OFFSET($F$7,0,$E1174))-SUM($G1174:M1174))*(OFFSET('PTRM input'!$G$477,0,$E1174-1)/A31taxstdlife))))</f>
        <v>0</v>
      </c>
      <c r="O1174" s="251">
        <f ca="1">IF(A31taxstdlife="n/a","n/a",IF(A31taxstdlife="",0,IF(O$3&gt;(A31stdlife+$E1174),((INDEX('PTRM input'!$G$385:$P$434,A31offset,$E1174)-INDEX('PTRM input'!$G$277:$P$326,A31offset,$E1174))*OFFSET($F$7,0,$E1174))-SUM($G1174:N1174),(((INDEX('PTRM input'!$G$385:$P$434,A31offset,$E1174)-INDEX('PTRM input'!$G$277:$P$326,A31offset,$E1174))*OFFSET($F$7,0,$E1174))-SUM($G1174:N1174))*(OFFSET('PTRM input'!$G$477,0,$E1174-1)/A31taxstdlife))))</f>
        <v>0</v>
      </c>
      <c r="P1174" s="251">
        <f ca="1">IF(A31taxstdlife="n/a","n/a",IF(A31taxstdlife="",0,IF(P$3&gt;(A31stdlife+$E1174),((INDEX('PTRM input'!$G$385:$P$434,A31offset,$E1174)-INDEX('PTRM input'!$G$277:$P$326,A31offset,$E1174))*OFFSET($F$7,0,$E1174))-SUM($G1174:O1174),(((INDEX('PTRM input'!$G$385:$P$434,A31offset,$E1174)-INDEX('PTRM input'!$G$277:$P$326,A31offset,$E1174))*OFFSET($F$7,0,$E1174))-SUM($G1174:O1174))*(OFFSET('PTRM input'!$G$477,0,$E1174-1)/A31taxstdlife))))</f>
        <v>0</v>
      </c>
      <c r="Q1174" s="251">
        <f ca="1">IF(A31taxstdlife="n/a","n/a",IF(A31taxstdlife="",0,IF(Q$3&gt;(A31stdlife+$E1174),((INDEX('PTRM input'!$G$385:$P$434,A31offset,$E1174)-INDEX('PTRM input'!$G$277:$P$326,A31offset,$E1174))*OFFSET($F$7,0,$E1174))-SUM($G1174:P1174),(((INDEX('PTRM input'!$G$385:$P$434,A31offset,$E1174)-INDEX('PTRM input'!$G$277:$P$326,A31offset,$E1174))*OFFSET($F$7,0,$E1174))-SUM($G1174:P1174))*(OFFSET('PTRM input'!$G$477,0,$E1174-1)/A31taxstdlife))))</f>
        <v>0</v>
      </c>
      <c r="R1174" s="251">
        <f ca="1">IF(A31taxstdlife="n/a","n/a",IF(A31taxstdlife="",0,IF(R$3&gt;(A31stdlife+$E1174),((INDEX('PTRM input'!$G$385:$P$434,A31offset,$E1174)-INDEX('PTRM input'!$G$277:$P$326,A31offset,$E1174))*OFFSET($F$7,0,$E1174))-SUM($G1174:Q1174),(((INDEX('PTRM input'!$G$385:$P$434,A31offset,$E1174)-INDEX('PTRM input'!$G$277:$P$326,A31offset,$E1174))*OFFSET($F$7,0,$E1174))-SUM($G1174:Q1174))*(OFFSET('PTRM input'!$G$477,0,$E1174-1)/A31taxstdlife))))</f>
        <v>0</v>
      </c>
      <c r="S1174" s="251">
        <f ca="1">IF(A31taxstdlife="n/a","n/a",IF(A31taxstdlife="",0,IF(S$3&gt;(A31stdlife+$E1174),((INDEX('PTRM input'!$G$385:$P$434,A31offset,$E1174)-INDEX('PTRM input'!$G$277:$P$326,A31offset,$E1174))*OFFSET($F$7,0,$E1174))-SUM($G1174:R1174),(((INDEX('PTRM input'!$G$385:$P$434,A31offset,$E1174)-INDEX('PTRM input'!$G$277:$P$326,A31offset,$E1174))*OFFSET($F$7,0,$E1174))-SUM($G1174:R1174))*(OFFSET('PTRM input'!$G$477,0,$E1174-1)/A31taxstdlife))))</f>
        <v>0</v>
      </c>
      <c r="T1174" s="251">
        <f ca="1">IF(A31taxstdlife="n/a","n/a",IF(A31taxstdlife="",0,IF(T$3&gt;(A31stdlife+$E1174),((INDEX('PTRM input'!$G$385:$P$434,A31offset,$E1174)-INDEX('PTRM input'!$G$277:$P$326,A31offset,$E1174))*OFFSET($F$7,0,$E1174))-SUM($G1174:S1174),(((INDEX('PTRM input'!$G$385:$P$434,A31offset,$E1174)-INDEX('PTRM input'!$G$277:$P$326,A31offset,$E1174))*OFFSET($F$7,0,$E1174))-SUM($G1174:S1174))*(OFFSET('PTRM input'!$G$477,0,$E1174-1)/A31taxstdlife))))</f>
        <v>0</v>
      </c>
      <c r="U1174" s="251">
        <f ca="1">IF(A31taxstdlife="n/a","n/a",IF(A31taxstdlife="",0,IF(U$3&gt;(A31stdlife+$E1174),((INDEX('PTRM input'!$G$385:$P$434,A31offset,$E1174)-INDEX('PTRM input'!$G$277:$P$326,A31offset,$E1174))*OFFSET($F$7,0,$E1174))-SUM($G1174:T1174),(((INDEX('PTRM input'!$G$385:$P$434,A31offset,$E1174)-INDEX('PTRM input'!$G$277:$P$326,A31offset,$E1174))*OFFSET($F$7,0,$E1174))-SUM($G1174:T1174))*(OFFSET('PTRM input'!$G$477,0,$E1174-1)/A31taxstdlife))))</f>
        <v>0</v>
      </c>
      <c r="V1174" s="251">
        <f ca="1">IF(A31taxstdlife="n/a","n/a",IF(A31taxstdlife="",0,IF(V$3&gt;(A31stdlife+$E1174),((INDEX('PTRM input'!$G$385:$P$434,A31offset,$E1174)-INDEX('PTRM input'!$G$277:$P$326,A31offset,$E1174))*OFFSET($F$7,0,$E1174))-SUM($G1174:U1174),(((INDEX('PTRM input'!$G$385:$P$434,A31offset,$E1174)-INDEX('PTRM input'!$G$277:$P$326,A31offset,$E1174))*OFFSET($F$7,0,$E1174))-SUM($G1174:U1174))*(OFFSET('PTRM input'!$G$477,0,$E1174-1)/A31taxstdlife))))</f>
        <v>0</v>
      </c>
      <c r="W1174" s="251">
        <f ca="1">IF(A31taxstdlife="n/a","n/a",IF(A31taxstdlife="",0,IF(W$3&gt;(A31stdlife+$E1174),((INDEX('PTRM input'!$G$385:$P$434,A31offset,$E1174)-INDEX('PTRM input'!$G$277:$P$326,A31offset,$E1174))*OFFSET($F$7,0,$E1174))-SUM($G1174:V1174),(((INDEX('PTRM input'!$G$385:$P$434,A31offset,$E1174)-INDEX('PTRM input'!$G$277:$P$326,A31offset,$E1174))*OFFSET($F$7,0,$E1174))-SUM($G1174:V1174))*(OFFSET('PTRM input'!$G$477,0,$E1174-1)/A31taxstdlife))))</f>
        <v>0</v>
      </c>
      <c r="X1174" s="251">
        <f ca="1">IF(A31taxstdlife="n/a","n/a",IF(A31taxstdlife="",0,IF(X$3&gt;(A31stdlife+$E1174),((INDEX('PTRM input'!$G$385:$P$434,A31offset,$E1174)-INDEX('PTRM input'!$G$277:$P$326,A31offset,$E1174))*OFFSET($F$7,0,$E1174))-SUM($G1174:W1174),(((INDEX('PTRM input'!$G$385:$P$434,A31offset,$E1174)-INDEX('PTRM input'!$G$277:$P$326,A31offset,$E1174))*OFFSET($F$7,0,$E1174))-SUM($G1174:W1174))*(OFFSET('PTRM input'!$G$477,0,$E1174-1)/A31taxstdlife))))</f>
        <v>0</v>
      </c>
      <c r="Y1174" s="251">
        <f ca="1">IF(A31taxstdlife="n/a","n/a",IF(A31taxstdlife="",0,IF(Y$3&gt;(A31stdlife+$E1174),((INDEX('PTRM input'!$G$385:$P$434,A31offset,$E1174)-INDEX('PTRM input'!$G$277:$P$326,A31offset,$E1174))*OFFSET($F$7,0,$E1174))-SUM($G1174:X1174),(((INDEX('PTRM input'!$G$385:$P$434,A31offset,$E1174)-INDEX('PTRM input'!$G$277:$P$326,A31offset,$E1174))*OFFSET($F$7,0,$E1174))-SUM($G1174:X1174))*(OFFSET('PTRM input'!$G$477,0,$E1174-1)/A31taxstdlife))))</f>
        <v>0</v>
      </c>
      <c r="Z1174" s="251">
        <f ca="1">IF(A31taxstdlife="n/a","n/a",IF(A31taxstdlife="",0,IF(Z$3&gt;(A31stdlife+$E1174),((INDEX('PTRM input'!$G$385:$P$434,A31offset,$E1174)-INDEX('PTRM input'!$G$277:$P$326,A31offset,$E1174))*OFFSET($F$7,0,$E1174))-SUM($G1174:Y1174),(((INDEX('PTRM input'!$G$385:$P$434,A31offset,$E1174)-INDEX('PTRM input'!$G$277:$P$326,A31offset,$E1174))*OFFSET($F$7,0,$E1174))-SUM($G1174:Y1174))*(OFFSET('PTRM input'!$G$477,0,$E1174-1)/A31taxstdlife))))</f>
        <v>0</v>
      </c>
      <c r="AA1174" s="251">
        <f ca="1">IF(A31taxstdlife="n/a","n/a",IF(A31taxstdlife="",0,IF(AA$3&gt;(A31stdlife+$E1174),((INDEX('PTRM input'!$G$385:$P$434,A31offset,$E1174)-INDEX('PTRM input'!$G$277:$P$326,A31offset,$E1174))*OFFSET($F$7,0,$E1174))-SUM($G1174:Z1174),(((INDEX('PTRM input'!$G$385:$P$434,A31offset,$E1174)-INDEX('PTRM input'!$G$277:$P$326,A31offset,$E1174))*OFFSET($F$7,0,$E1174))-SUM($G1174:Z1174))*(OFFSET('PTRM input'!$G$477,0,$E1174-1)/A31taxstdlife))))</f>
        <v>0</v>
      </c>
      <c r="AB1174" s="251">
        <f ca="1">IF(A31taxstdlife="n/a","n/a",IF(A31taxstdlife="",0,IF(AB$3&gt;(A31stdlife+$E1174),((INDEX('PTRM input'!$G$385:$P$434,A31offset,$E1174)-INDEX('PTRM input'!$G$277:$P$326,A31offset,$E1174))*OFFSET($F$7,0,$E1174))-SUM($G1174:AA1174),(((INDEX('PTRM input'!$G$385:$P$434,A31offset,$E1174)-INDEX('PTRM input'!$G$277:$P$326,A31offset,$E1174))*OFFSET($F$7,0,$E1174))-SUM($G1174:AA1174))*(OFFSET('PTRM input'!$G$477,0,$E1174-1)/A31taxstdlife))))</f>
        <v>0</v>
      </c>
      <c r="AC1174" s="251">
        <f ca="1">IF(A31taxstdlife="n/a","n/a",IF(A31taxstdlife="",0,IF(AC$3&gt;(A31stdlife+$E1174),((INDEX('PTRM input'!$G$385:$P$434,A31offset,$E1174)-INDEX('PTRM input'!$G$277:$P$326,A31offset,$E1174))*OFFSET($F$7,0,$E1174))-SUM($G1174:AB1174),(((INDEX('PTRM input'!$G$385:$P$434,A31offset,$E1174)-INDEX('PTRM input'!$G$277:$P$326,A31offset,$E1174))*OFFSET($F$7,0,$E1174))-SUM($G1174:AB1174))*(OFFSET('PTRM input'!$G$477,0,$E1174-1)/A31taxstdlife))))</f>
        <v>0</v>
      </c>
      <c r="AD1174" s="251">
        <f ca="1">IF(A31taxstdlife="n/a","n/a",IF(A31taxstdlife="",0,IF(AD$3&gt;(A31stdlife+$E1174),((INDEX('PTRM input'!$G$385:$P$434,A31offset,$E1174)-INDEX('PTRM input'!$G$277:$P$326,A31offset,$E1174))*OFFSET($F$7,0,$E1174))-SUM($G1174:AC1174),(((INDEX('PTRM input'!$G$385:$P$434,A31offset,$E1174)-INDEX('PTRM input'!$G$277:$P$326,A31offset,$E1174))*OFFSET($F$7,0,$E1174))-SUM($G1174:AC1174))*(OFFSET('PTRM input'!$G$477,0,$E1174-1)/A31taxstdlife))))</f>
        <v>0</v>
      </c>
      <c r="AE1174" s="251">
        <f ca="1">IF(A31taxstdlife="n/a","n/a",IF(A31taxstdlife="",0,IF(AE$3&gt;(A31stdlife+$E1174),((INDEX('PTRM input'!$G$385:$P$434,A31offset,$E1174)-INDEX('PTRM input'!$G$277:$P$326,A31offset,$E1174))*OFFSET($F$7,0,$E1174))-SUM($G1174:AD1174),(((INDEX('PTRM input'!$G$385:$P$434,A31offset,$E1174)-INDEX('PTRM input'!$G$277:$P$326,A31offset,$E1174))*OFFSET($F$7,0,$E1174))-SUM($G1174:AD1174))*(OFFSET('PTRM input'!$G$477,0,$E1174-1)/A31taxstdlife))))</f>
        <v>0</v>
      </c>
      <c r="AF1174" s="251">
        <f ca="1">IF(A31taxstdlife="n/a","n/a",IF(A31taxstdlife="",0,IF(AF$3&gt;(A31stdlife+$E1174),((INDEX('PTRM input'!$G$385:$P$434,A31offset,$E1174)-INDEX('PTRM input'!$G$277:$P$326,A31offset,$E1174))*OFFSET($F$7,0,$E1174))-SUM($G1174:AE1174),(((INDEX('PTRM input'!$G$385:$P$434,A31offset,$E1174)-INDEX('PTRM input'!$G$277:$P$326,A31offset,$E1174))*OFFSET($F$7,0,$E1174))-SUM($G1174:AE1174))*(OFFSET('PTRM input'!$G$477,0,$E1174-1)/A31taxstdlife))))</f>
        <v>0</v>
      </c>
      <c r="AG1174" s="251">
        <f ca="1">IF(A31taxstdlife="n/a","n/a",IF(A31taxstdlife="",0,IF(AG$3&gt;(A31stdlife+$E1174),((INDEX('PTRM input'!$G$385:$P$434,A31offset,$E1174)-INDEX('PTRM input'!$G$277:$P$326,A31offset,$E1174))*OFFSET($F$7,0,$E1174))-SUM($G1174:AF1174),(((INDEX('PTRM input'!$G$385:$P$434,A31offset,$E1174)-INDEX('PTRM input'!$G$277:$P$326,A31offset,$E1174))*OFFSET($F$7,0,$E1174))-SUM($G1174:AF1174))*(OFFSET('PTRM input'!$G$477,0,$E1174-1)/A31taxstdlife))))</f>
        <v>0</v>
      </c>
      <c r="AH1174" s="251">
        <f ca="1">IF(A31taxstdlife="n/a","n/a",IF(A31taxstdlife="",0,IF(AH$3&gt;(A31stdlife+$E1174),((INDEX('PTRM input'!$G$385:$P$434,A31offset,$E1174)-INDEX('PTRM input'!$G$277:$P$326,A31offset,$E1174))*OFFSET($F$7,0,$E1174))-SUM($G1174:AG1174),(((INDEX('PTRM input'!$G$385:$P$434,A31offset,$E1174)-INDEX('PTRM input'!$G$277:$P$326,A31offset,$E1174))*OFFSET($F$7,0,$E1174))-SUM($G1174:AG1174))*(OFFSET('PTRM input'!$G$477,0,$E1174-1)/A31taxstdlife))))</f>
        <v>0</v>
      </c>
      <c r="AI1174" s="251">
        <f ca="1">IF(A31taxstdlife="n/a","n/a",IF(A31taxstdlife="",0,IF(AI$3&gt;(A31stdlife+$E1174),((INDEX('PTRM input'!$G$385:$P$434,A31offset,$E1174)-INDEX('PTRM input'!$G$277:$P$326,A31offset,$E1174))*OFFSET($F$7,0,$E1174))-SUM($G1174:AH1174),(((INDEX('PTRM input'!$G$385:$P$434,A31offset,$E1174)-INDEX('PTRM input'!$G$277:$P$326,A31offset,$E1174))*OFFSET($F$7,0,$E1174))-SUM($G1174:AH1174))*(OFFSET('PTRM input'!$G$477,0,$E1174-1)/A31taxstdlife))))</f>
        <v>0</v>
      </c>
      <c r="AJ1174" s="251">
        <f ca="1">IF(A31taxstdlife="n/a","n/a",IF(A31taxstdlife="",0,IF(AJ$3&gt;(A31stdlife+$E1174),((INDEX('PTRM input'!$G$385:$P$434,A31offset,$E1174)-INDEX('PTRM input'!$G$277:$P$326,A31offset,$E1174))*OFFSET($F$7,0,$E1174))-SUM($G1174:AI1174),(((INDEX('PTRM input'!$G$385:$P$434,A31offset,$E1174)-INDEX('PTRM input'!$G$277:$P$326,A31offset,$E1174))*OFFSET($F$7,0,$E1174))-SUM($G1174:AI1174))*(OFFSET('PTRM input'!$G$477,0,$E1174-1)/A31taxstdlife))))</f>
        <v>0</v>
      </c>
      <c r="AK1174" s="251">
        <f ca="1">IF(A31taxstdlife="n/a","n/a",IF(A31taxstdlife="",0,IF(AK$3&gt;(A31stdlife+$E1174),((INDEX('PTRM input'!$G$385:$P$434,A31offset,$E1174)-INDEX('PTRM input'!$G$277:$P$326,A31offset,$E1174))*OFFSET($F$7,0,$E1174))-SUM($G1174:AJ1174),(((INDEX('PTRM input'!$G$385:$P$434,A31offset,$E1174)-INDEX('PTRM input'!$G$277:$P$326,A31offset,$E1174))*OFFSET($F$7,0,$E1174))-SUM($G1174:AJ1174))*(OFFSET('PTRM input'!$G$477,0,$E1174-1)/A31taxstdlife))))</f>
        <v>0</v>
      </c>
      <c r="AL1174" s="251">
        <f ca="1">IF(A31taxstdlife="n/a","n/a",IF(A31taxstdlife="",0,IF(AL$3&gt;(A31stdlife+$E1174),((INDEX('PTRM input'!$G$385:$P$434,A31offset,$E1174)-INDEX('PTRM input'!$G$277:$P$326,A31offset,$E1174))*OFFSET($F$7,0,$E1174))-SUM($G1174:AK1174),(((INDEX('PTRM input'!$G$385:$P$434,A31offset,$E1174)-INDEX('PTRM input'!$G$277:$P$326,A31offset,$E1174))*OFFSET($F$7,0,$E1174))-SUM($G1174:AK1174))*(OFFSET('PTRM input'!$G$477,0,$E1174-1)/A31taxstdlife))))</f>
        <v>0</v>
      </c>
      <c r="AM1174" s="251">
        <f ca="1">IF(A31taxstdlife="n/a","n/a",IF(A31taxstdlife="",0,IF(AM$3&gt;(A31stdlife+$E1174),((INDEX('PTRM input'!$G$385:$P$434,A31offset,$E1174)-INDEX('PTRM input'!$G$277:$P$326,A31offset,$E1174))*OFFSET($F$7,0,$E1174))-SUM($G1174:AL1174),(((INDEX('PTRM input'!$G$385:$P$434,A31offset,$E1174)-INDEX('PTRM input'!$G$277:$P$326,A31offset,$E1174))*OFFSET($F$7,0,$E1174))-SUM($G1174:AL1174))*(OFFSET('PTRM input'!$G$477,0,$E1174-1)/A31taxstdlife))))</f>
        <v>0</v>
      </c>
      <c r="AN1174" s="251">
        <f ca="1">IF(A31taxstdlife="n/a","n/a",IF(A31taxstdlife="",0,IF(AN$3&gt;(A31stdlife+$E1174),((INDEX('PTRM input'!$G$385:$P$434,A31offset,$E1174)-INDEX('PTRM input'!$G$277:$P$326,A31offset,$E1174))*OFFSET($F$7,0,$E1174))-SUM($G1174:AM1174),(((INDEX('PTRM input'!$G$385:$P$434,A31offset,$E1174)-INDEX('PTRM input'!$G$277:$P$326,A31offset,$E1174))*OFFSET($F$7,0,$E1174))-SUM($G1174:AM1174))*(OFFSET('PTRM input'!$G$477,0,$E1174-1)/A31taxstdlife))))</f>
        <v>0</v>
      </c>
      <c r="AO1174" s="251">
        <f ca="1">IF(A31taxstdlife="n/a","n/a",IF(A31taxstdlife="",0,IF(AO$3&gt;(A31stdlife+$E1174),((INDEX('PTRM input'!$G$385:$P$434,A31offset,$E1174)-INDEX('PTRM input'!$G$277:$P$326,A31offset,$E1174))*OFFSET($F$7,0,$E1174))-SUM($G1174:AN1174),(((INDEX('PTRM input'!$G$385:$P$434,A31offset,$E1174)-INDEX('PTRM input'!$G$277:$P$326,A31offset,$E1174))*OFFSET($F$7,0,$E1174))-SUM($G1174:AN1174))*(OFFSET('PTRM input'!$G$477,0,$E1174-1)/A31taxstdlife))))</f>
        <v>0</v>
      </c>
      <c r="AP1174" s="251">
        <f ca="1">IF(A31taxstdlife="n/a","n/a",IF(A31taxstdlife="",0,IF(AP$3&gt;(A31stdlife+$E1174),((INDEX('PTRM input'!$G$385:$P$434,A31offset,$E1174)-INDEX('PTRM input'!$G$277:$P$326,A31offset,$E1174))*OFFSET($F$7,0,$E1174))-SUM($G1174:AO1174),(((INDEX('PTRM input'!$G$385:$P$434,A31offset,$E1174)-INDEX('PTRM input'!$G$277:$P$326,A31offset,$E1174))*OFFSET($F$7,0,$E1174))-SUM($G1174:AO1174))*(OFFSET('PTRM input'!$G$477,0,$E1174-1)/A31taxstdlife))))</f>
        <v>0</v>
      </c>
      <c r="AQ1174" s="251">
        <f ca="1">IF(A31taxstdlife="n/a","n/a",IF(A31taxstdlife="",0,IF(AQ$3&gt;(A31stdlife+$E1174),((INDEX('PTRM input'!$G$385:$P$434,A31offset,$E1174)-INDEX('PTRM input'!$G$277:$P$326,A31offset,$E1174))*OFFSET($F$7,0,$E1174))-SUM($G1174:AP1174),(((INDEX('PTRM input'!$G$385:$P$434,A31offset,$E1174)-INDEX('PTRM input'!$G$277:$P$326,A31offset,$E1174))*OFFSET($F$7,0,$E1174))-SUM($G1174:AP1174))*(OFFSET('PTRM input'!$G$477,0,$E1174-1)/A31taxstdlife))))</f>
        <v>0</v>
      </c>
      <c r="AR1174" s="251">
        <f ca="1">IF(A31taxstdlife="n/a","n/a",IF(A31taxstdlife="",0,IF(AR$3&gt;(A31stdlife+$E1174),((INDEX('PTRM input'!$G$385:$P$434,A31offset,$E1174)-INDEX('PTRM input'!$G$277:$P$326,A31offset,$E1174))*OFFSET($F$7,0,$E1174))-SUM($G1174:AQ1174),(((INDEX('PTRM input'!$G$385:$P$434,A31offset,$E1174)-INDEX('PTRM input'!$G$277:$P$326,A31offset,$E1174))*OFFSET($F$7,0,$E1174))-SUM($G1174:AQ1174))*(OFFSET('PTRM input'!$G$477,0,$E1174-1)/A31taxstdlife))))</f>
        <v>0</v>
      </c>
      <c r="AS1174" s="251">
        <f ca="1">IF(A31taxstdlife="n/a","n/a",IF(A31taxstdlife="",0,IF(AS$3&gt;(A31stdlife+$E1174),((INDEX('PTRM input'!$G$385:$P$434,A31offset,$E1174)-INDEX('PTRM input'!$G$277:$P$326,A31offset,$E1174))*OFFSET($F$7,0,$E1174))-SUM($G1174:AR1174),(((INDEX('PTRM input'!$G$385:$P$434,A31offset,$E1174)-INDEX('PTRM input'!$G$277:$P$326,A31offset,$E1174))*OFFSET($F$7,0,$E1174))-SUM($G1174:AR1174))*(OFFSET('PTRM input'!$G$477,0,$E1174-1)/A31taxstdlife))))</f>
        <v>0</v>
      </c>
      <c r="AT1174" s="251">
        <f ca="1">IF(A31taxstdlife="n/a","n/a",IF(A31taxstdlife="",0,IF(AT$3&gt;(A31stdlife+$E1174),((INDEX('PTRM input'!$G$385:$P$434,A31offset,$E1174)-INDEX('PTRM input'!$G$277:$P$326,A31offset,$E1174))*OFFSET($F$7,0,$E1174))-SUM($G1174:AS1174),(((INDEX('PTRM input'!$G$385:$P$434,A31offset,$E1174)-INDEX('PTRM input'!$G$277:$P$326,A31offset,$E1174))*OFFSET($F$7,0,$E1174))-SUM($G1174:AS1174))*(OFFSET('PTRM input'!$G$477,0,$E1174-1)/A31taxstdlife))))</f>
        <v>0</v>
      </c>
      <c r="AU1174" s="251">
        <f ca="1">IF(A31taxstdlife="n/a","n/a",IF(A31taxstdlife="",0,IF(AU$3&gt;(A31stdlife+$E1174),((INDEX('PTRM input'!$G$385:$P$434,A31offset,$E1174)-INDEX('PTRM input'!$G$277:$P$326,A31offset,$E1174))*OFFSET($F$7,0,$E1174))-SUM($G1174:AT1174),(((INDEX('PTRM input'!$G$385:$P$434,A31offset,$E1174)-INDEX('PTRM input'!$G$277:$P$326,A31offset,$E1174))*OFFSET($F$7,0,$E1174))-SUM($G1174:AT1174))*(OFFSET('PTRM input'!$G$477,0,$E1174-1)/A31taxstdlife))))</f>
        <v>0</v>
      </c>
      <c r="AV1174" s="251">
        <f ca="1">IF(A31taxstdlife="n/a","n/a",IF(A31taxstdlife="",0,IF(AV$3&gt;(A31stdlife+$E1174),((INDEX('PTRM input'!$G$385:$P$434,A31offset,$E1174)-INDEX('PTRM input'!$G$277:$P$326,A31offset,$E1174))*OFFSET($F$7,0,$E1174))-SUM($G1174:AU1174),(((INDEX('PTRM input'!$G$385:$P$434,A31offset,$E1174)-INDEX('PTRM input'!$G$277:$P$326,A31offset,$E1174))*OFFSET($F$7,0,$E1174))-SUM($G1174:AU1174))*(OFFSET('PTRM input'!$G$477,0,$E1174-1)/A31taxstdlife))))</f>
        <v>0</v>
      </c>
      <c r="AW1174" s="251">
        <f ca="1">IF(A31taxstdlife="n/a","n/a",IF(A31taxstdlife="",0,IF(AW$3&gt;(A31stdlife+$E1174),((INDEX('PTRM input'!$G$385:$P$434,A31offset,$E1174)-INDEX('PTRM input'!$G$277:$P$326,A31offset,$E1174))*OFFSET($F$7,0,$E1174))-SUM($G1174:AV1174),(((INDEX('PTRM input'!$G$385:$P$434,A31offset,$E1174)-INDEX('PTRM input'!$G$277:$P$326,A31offset,$E1174))*OFFSET($F$7,0,$E1174))-SUM($G1174:AV1174))*(OFFSET('PTRM input'!$G$477,0,$E1174-1)/A31taxstdlife))))</f>
        <v>0</v>
      </c>
      <c r="AX1174" s="251">
        <f ca="1">IF(A31taxstdlife="n/a","n/a",IF(A31taxstdlife="",0,IF(AX$3&gt;(A31stdlife+$E1174),((INDEX('PTRM input'!$G$385:$P$434,A31offset,$E1174)-INDEX('PTRM input'!$G$277:$P$326,A31offset,$E1174))*OFFSET($F$7,0,$E1174))-SUM($G1174:AW1174),(((INDEX('PTRM input'!$G$385:$P$434,A31offset,$E1174)-INDEX('PTRM input'!$G$277:$P$326,A31offset,$E1174))*OFFSET($F$7,0,$E1174))-SUM($G1174:AW1174))*(OFFSET('PTRM input'!$G$477,0,$E1174-1)/A31taxstdlife))))</f>
        <v>0</v>
      </c>
      <c r="AY1174" s="251">
        <f ca="1">IF(A31taxstdlife="n/a","n/a",IF(A31taxstdlife="",0,IF(AY$3&gt;(A31stdlife+$E1174),((INDEX('PTRM input'!$G$385:$P$434,A31offset,$E1174)-INDEX('PTRM input'!$G$277:$P$326,A31offset,$E1174))*OFFSET($F$7,0,$E1174))-SUM($G1174:AX1174),(((INDEX('PTRM input'!$G$385:$P$434,A31offset,$E1174)-INDEX('PTRM input'!$G$277:$P$326,A31offset,$E1174))*OFFSET($F$7,0,$E1174))-SUM($G1174:AX1174))*(OFFSET('PTRM input'!$G$477,0,$E1174-1)/A31taxstdlife))))</f>
        <v>0</v>
      </c>
      <c r="AZ1174" s="251">
        <f ca="1">IF(A31taxstdlife="n/a","n/a",IF(A31taxstdlife="",0,IF(AZ$3&gt;(A31stdlife+$E1174),((INDEX('PTRM input'!$G$385:$P$434,A31offset,$E1174)-INDEX('PTRM input'!$G$277:$P$326,A31offset,$E1174))*OFFSET($F$7,0,$E1174))-SUM($G1174:AY1174),(((INDEX('PTRM input'!$G$385:$P$434,A31offset,$E1174)-INDEX('PTRM input'!$G$277:$P$326,A31offset,$E1174))*OFFSET($F$7,0,$E1174))-SUM($G1174:AY1174))*(OFFSET('PTRM input'!$G$477,0,$E1174-1)/A31taxstdlife))))</f>
        <v>0</v>
      </c>
      <c r="BA1174" s="251">
        <f ca="1">IF(A31taxstdlife="n/a","n/a",IF(A31taxstdlife="",0,IF(BA$3&gt;(A31stdlife+$E1174),((INDEX('PTRM input'!$G$385:$P$434,A31offset,$E1174)-INDEX('PTRM input'!$G$277:$P$326,A31offset,$E1174))*OFFSET($F$7,0,$E1174))-SUM($G1174:AZ1174),(((INDEX('PTRM input'!$G$385:$P$434,A31offset,$E1174)-INDEX('PTRM input'!$G$277:$P$326,A31offset,$E1174))*OFFSET($F$7,0,$E1174))-SUM($G1174:AZ1174))*(OFFSET('PTRM input'!$G$477,0,$E1174-1)/A31taxstdlife))))</f>
        <v>0</v>
      </c>
      <c r="BB1174" s="251">
        <f ca="1">IF(A31taxstdlife="n/a","n/a",IF(A31taxstdlife="",0,IF(BB$3&gt;(A31stdlife+$E1174),((INDEX('PTRM input'!$G$385:$P$434,A31offset,$E1174)-INDEX('PTRM input'!$G$277:$P$326,A31offset,$E1174))*OFFSET($F$7,0,$E1174))-SUM($G1174:BA1174),(((INDEX('PTRM input'!$G$385:$P$434,A31offset,$E1174)-INDEX('PTRM input'!$G$277:$P$326,A31offset,$E1174))*OFFSET($F$7,0,$E1174))-SUM($G1174:BA1174))*(OFFSET('PTRM input'!$G$477,0,$E1174-1)/A31taxstdlife))))</f>
        <v>0</v>
      </c>
      <c r="BC1174" s="251">
        <f ca="1">IF(A31taxstdlife="n/a","n/a",IF(A31taxstdlife="",0,IF(BC$3&gt;(A31stdlife+$E1174),((INDEX('PTRM input'!$G$385:$P$434,A31offset,$E1174)-INDEX('PTRM input'!$G$277:$P$326,A31offset,$E1174))*OFFSET($F$7,0,$E1174))-SUM($G1174:BB1174),(((INDEX('PTRM input'!$G$385:$P$434,A31offset,$E1174)-INDEX('PTRM input'!$G$277:$P$326,A31offset,$E1174))*OFFSET($F$7,0,$E1174))-SUM($G1174:BB1174))*(OFFSET('PTRM input'!$G$477,0,$E1174-1)/A31taxstdlife))))</f>
        <v>0</v>
      </c>
      <c r="BD1174" s="251">
        <f ca="1">IF(A31taxstdlife="n/a","n/a",IF(A31taxstdlife="",0,IF(BD$3&gt;(A31stdlife+$E1174),((INDEX('PTRM input'!$G$385:$P$434,A31offset,$E1174)-INDEX('PTRM input'!$G$277:$P$326,A31offset,$E1174))*OFFSET($F$7,0,$E1174))-SUM($G1174:BC1174),(((INDEX('PTRM input'!$G$385:$P$434,A31offset,$E1174)-INDEX('PTRM input'!$G$277:$P$326,A31offset,$E1174))*OFFSET($F$7,0,$E1174))-SUM($G1174:BC1174))*(OFFSET('PTRM input'!$G$477,0,$E1174-1)/A31taxstdlife))))</f>
        <v>0</v>
      </c>
      <c r="BE1174" s="251">
        <f ca="1">IF(A31taxstdlife="n/a","n/a",IF(A31taxstdlife="",0,IF(BE$3&gt;(A31stdlife+$E1174),((INDEX('PTRM input'!$G$385:$P$434,A31offset,$E1174)-INDEX('PTRM input'!$G$277:$P$326,A31offset,$E1174))*OFFSET($F$7,0,$E1174))-SUM($G1174:BD1174),(((INDEX('PTRM input'!$G$385:$P$434,A31offset,$E1174)-INDEX('PTRM input'!$G$277:$P$326,A31offset,$E1174))*OFFSET($F$7,0,$E1174))-SUM($G1174:BD1174))*(OFFSET('PTRM input'!$G$477,0,$E1174-1)/A31taxstdlife))))</f>
        <v>0</v>
      </c>
      <c r="BF1174" s="251">
        <f ca="1">IF(A31taxstdlife="n/a","n/a",IF(A31taxstdlife="",0,IF(BF$3&gt;(A31stdlife+$E1174),((INDEX('PTRM input'!$G$385:$P$434,A31offset,$E1174)-INDEX('PTRM input'!$G$277:$P$326,A31offset,$E1174))*OFFSET($F$7,0,$E1174))-SUM($G1174:BE1174),(((INDEX('PTRM input'!$G$385:$P$434,A31offset,$E1174)-INDEX('PTRM input'!$G$277:$P$326,A31offset,$E1174))*OFFSET($F$7,0,$E1174))-SUM($G1174:BE1174))*(OFFSET('PTRM input'!$G$477,0,$E1174-1)/A31taxstdlife))))</f>
        <v>0</v>
      </c>
      <c r="BG1174" s="251">
        <f ca="1">IF(A31taxstdlife="n/a","n/a",IF(A31taxstdlife="",0,IF(BG$3&gt;(A31stdlife+$E1174),((INDEX('PTRM input'!$G$385:$P$434,A31offset,$E1174)-INDEX('PTRM input'!$G$277:$P$326,A31offset,$E1174))*OFFSET($F$7,0,$E1174))-SUM($G1174:BF1174),(((INDEX('PTRM input'!$G$385:$P$434,A31offset,$E1174)-INDEX('PTRM input'!$G$277:$P$326,A31offset,$E1174))*OFFSET($F$7,0,$E1174))-SUM($G1174:BF1174))*(OFFSET('PTRM input'!$G$477,0,$E1174-1)/A31taxstdlife))))</f>
        <v>0</v>
      </c>
      <c r="BH1174" s="251">
        <f ca="1">IF(A31taxstdlife="n/a","n/a",IF(A31taxstdlife="",0,IF(BH$3&gt;(A31stdlife+$E1174),((INDEX('PTRM input'!$G$385:$P$434,A31offset,$E1174)-INDEX('PTRM input'!$G$277:$P$326,A31offset,$E1174))*OFFSET($F$7,0,$E1174))-SUM($G1174:BG1174),(((INDEX('PTRM input'!$G$385:$P$434,A31offset,$E1174)-INDEX('PTRM input'!$G$277:$P$326,A31offset,$E1174))*OFFSET($F$7,0,$E1174))-SUM($G1174:BG1174))*(OFFSET('PTRM input'!$G$477,0,$E1174-1)/A31taxstdlife))))</f>
        <v>0</v>
      </c>
      <c r="BI1174" s="251">
        <f ca="1">IF(A31taxstdlife="n/a","n/a",IF(A31taxstdlife="",0,IF(BI$3&gt;(A31stdlife+$E1174),((INDEX('PTRM input'!$G$385:$P$434,A31offset,$E1174)-INDEX('PTRM input'!$G$277:$P$326,A31offset,$E1174))*OFFSET($F$7,0,$E1174))-SUM($G1174:BH1174),(((INDEX('PTRM input'!$G$385:$P$434,A31offset,$E1174)-INDEX('PTRM input'!$G$277:$P$326,A31offset,$E1174))*OFFSET($F$7,0,$E1174))-SUM($G1174:BH1174))*(OFFSET('PTRM input'!$G$477,0,$E1174-1)/A31taxstdlife))))</f>
        <v>0</v>
      </c>
      <c r="BJ1174" s="163"/>
      <c r="BK1174" s="116"/>
      <c r="BL1174" s="116"/>
      <c r="BM1174" s="116"/>
    </row>
    <row r="1175" spans="1:65" ht="12.75" hidden="1" customHeight="1" outlineLevel="2">
      <c r="A1175" s="366"/>
      <c r="B1175" s="19"/>
      <c r="C1175" s="18"/>
      <c r="D1175" s="760"/>
      <c r="E1175" s="86">
        <v>4</v>
      </c>
      <c r="F1175" s="356"/>
      <c r="G1175" s="434"/>
      <c r="H1175" s="435"/>
      <c r="I1175" s="435"/>
      <c r="J1175" s="619"/>
      <c r="K1175" s="251">
        <f ca="1">IF(A31taxstdlife="n/a","n/a",IF(A31taxstdlife="",0,IF(K$3&gt;(A31stdlife+$E1175),((INDEX('PTRM input'!$G$385:$P$434,A31offset,$E1175)-INDEX('PTRM input'!$G$277:$P$326,A31offset,$E1175))*OFFSET($F$7,0,$E1175))-SUM($G1175:J1175),(((INDEX('PTRM input'!$G$385:$P$434,A31offset,$E1175)-INDEX('PTRM input'!$G$277:$P$326,A31offset,$E1175))*OFFSET($F$7,0,$E1175))-SUM($G1175:J1175))*(OFFSET('PTRM input'!$G$477,0,$E1175-1)/A31taxstdlife))))</f>
        <v>0</v>
      </c>
      <c r="L1175" s="251">
        <f ca="1">IF(A31taxstdlife="n/a","n/a",IF(A31taxstdlife="",0,IF(L$3&gt;(A31stdlife+$E1175),((INDEX('PTRM input'!$G$385:$P$434,A31offset,$E1175)-INDEX('PTRM input'!$G$277:$P$326,A31offset,$E1175))*OFFSET($F$7,0,$E1175))-SUM($G1175:K1175),(((INDEX('PTRM input'!$G$385:$P$434,A31offset,$E1175)-INDEX('PTRM input'!$G$277:$P$326,A31offset,$E1175))*OFFSET($F$7,0,$E1175))-SUM($G1175:K1175))*(OFFSET('PTRM input'!$G$477,0,$E1175-1)/A31taxstdlife))))</f>
        <v>0</v>
      </c>
      <c r="M1175" s="251">
        <f ca="1">IF(A31taxstdlife="n/a","n/a",IF(A31taxstdlife="",0,IF(M$3&gt;(A31stdlife+$E1175),((INDEX('PTRM input'!$G$385:$P$434,A31offset,$E1175)-INDEX('PTRM input'!$G$277:$P$326,A31offset,$E1175))*OFFSET($F$7,0,$E1175))-SUM($G1175:L1175),(((INDEX('PTRM input'!$G$385:$P$434,A31offset,$E1175)-INDEX('PTRM input'!$G$277:$P$326,A31offset,$E1175))*OFFSET($F$7,0,$E1175))-SUM($G1175:L1175))*(OFFSET('PTRM input'!$G$477,0,$E1175-1)/A31taxstdlife))))</f>
        <v>0</v>
      </c>
      <c r="N1175" s="251">
        <f ca="1">IF(A31taxstdlife="n/a","n/a",IF(A31taxstdlife="",0,IF(N$3&gt;(A31stdlife+$E1175),((INDEX('PTRM input'!$G$385:$P$434,A31offset,$E1175)-INDEX('PTRM input'!$G$277:$P$326,A31offset,$E1175))*OFFSET($F$7,0,$E1175))-SUM($G1175:M1175),(((INDEX('PTRM input'!$G$385:$P$434,A31offset,$E1175)-INDEX('PTRM input'!$G$277:$P$326,A31offset,$E1175))*OFFSET($F$7,0,$E1175))-SUM($G1175:M1175))*(OFFSET('PTRM input'!$G$477,0,$E1175-1)/A31taxstdlife))))</f>
        <v>0</v>
      </c>
      <c r="O1175" s="251">
        <f ca="1">IF(A31taxstdlife="n/a","n/a",IF(A31taxstdlife="",0,IF(O$3&gt;(A31stdlife+$E1175),((INDEX('PTRM input'!$G$385:$P$434,A31offset,$E1175)-INDEX('PTRM input'!$G$277:$P$326,A31offset,$E1175))*OFFSET($F$7,0,$E1175))-SUM($G1175:N1175),(((INDEX('PTRM input'!$G$385:$P$434,A31offset,$E1175)-INDEX('PTRM input'!$G$277:$P$326,A31offset,$E1175))*OFFSET($F$7,0,$E1175))-SUM($G1175:N1175))*(OFFSET('PTRM input'!$G$477,0,$E1175-1)/A31taxstdlife))))</f>
        <v>0</v>
      </c>
      <c r="P1175" s="251">
        <f ca="1">IF(A31taxstdlife="n/a","n/a",IF(A31taxstdlife="",0,IF(P$3&gt;(A31stdlife+$E1175),((INDEX('PTRM input'!$G$385:$P$434,A31offset,$E1175)-INDEX('PTRM input'!$G$277:$P$326,A31offset,$E1175))*OFFSET($F$7,0,$E1175))-SUM($G1175:O1175),(((INDEX('PTRM input'!$G$385:$P$434,A31offset,$E1175)-INDEX('PTRM input'!$G$277:$P$326,A31offset,$E1175))*OFFSET($F$7,0,$E1175))-SUM($G1175:O1175))*(OFFSET('PTRM input'!$G$477,0,$E1175-1)/A31taxstdlife))))</f>
        <v>0</v>
      </c>
      <c r="Q1175" s="251">
        <f ca="1">IF(A31taxstdlife="n/a","n/a",IF(A31taxstdlife="",0,IF(Q$3&gt;(A31stdlife+$E1175),((INDEX('PTRM input'!$G$385:$P$434,A31offset,$E1175)-INDEX('PTRM input'!$G$277:$P$326,A31offset,$E1175))*OFFSET($F$7,0,$E1175))-SUM($G1175:P1175),(((INDEX('PTRM input'!$G$385:$P$434,A31offset,$E1175)-INDEX('PTRM input'!$G$277:$P$326,A31offset,$E1175))*OFFSET($F$7,0,$E1175))-SUM($G1175:P1175))*(OFFSET('PTRM input'!$G$477,0,$E1175-1)/A31taxstdlife))))</f>
        <v>0</v>
      </c>
      <c r="R1175" s="251">
        <f ca="1">IF(A31taxstdlife="n/a","n/a",IF(A31taxstdlife="",0,IF(R$3&gt;(A31stdlife+$E1175),((INDEX('PTRM input'!$G$385:$P$434,A31offset,$E1175)-INDEX('PTRM input'!$G$277:$P$326,A31offset,$E1175))*OFFSET($F$7,0,$E1175))-SUM($G1175:Q1175),(((INDEX('PTRM input'!$G$385:$P$434,A31offset,$E1175)-INDEX('PTRM input'!$G$277:$P$326,A31offset,$E1175))*OFFSET($F$7,0,$E1175))-SUM($G1175:Q1175))*(OFFSET('PTRM input'!$G$477,0,$E1175-1)/A31taxstdlife))))</f>
        <v>0</v>
      </c>
      <c r="S1175" s="251">
        <f ca="1">IF(A31taxstdlife="n/a","n/a",IF(A31taxstdlife="",0,IF(S$3&gt;(A31stdlife+$E1175),((INDEX('PTRM input'!$G$385:$P$434,A31offset,$E1175)-INDEX('PTRM input'!$G$277:$P$326,A31offset,$E1175))*OFFSET($F$7,0,$E1175))-SUM($G1175:R1175),(((INDEX('PTRM input'!$G$385:$P$434,A31offset,$E1175)-INDEX('PTRM input'!$G$277:$P$326,A31offset,$E1175))*OFFSET($F$7,0,$E1175))-SUM($G1175:R1175))*(OFFSET('PTRM input'!$G$477,0,$E1175-1)/A31taxstdlife))))</f>
        <v>0</v>
      </c>
      <c r="T1175" s="251">
        <f ca="1">IF(A31taxstdlife="n/a","n/a",IF(A31taxstdlife="",0,IF(T$3&gt;(A31stdlife+$E1175),((INDEX('PTRM input'!$G$385:$P$434,A31offset,$E1175)-INDEX('PTRM input'!$G$277:$P$326,A31offset,$E1175))*OFFSET($F$7,0,$E1175))-SUM($G1175:S1175),(((INDEX('PTRM input'!$G$385:$P$434,A31offset,$E1175)-INDEX('PTRM input'!$G$277:$P$326,A31offset,$E1175))*OFFSET($F$7,0,$E1175))-SUM($G1175:S1175))*(OFFSET('PTRM input'!$G$477,0,$E1175-1)/A31taxstdlife))))</f>
        <v>0</v>
      </c>
      <c r="U1175" s="251">
        <f ca="1">IF(A31taxstdlife="n/a","n/a",IF(A31taxstdlife="",0,IF(U$3&gt;(A31stdlife+$E1175),((INDEX('PTRM input'!$G$385:$P$434,A31offset,$E1175)-INDEX('PTRM input'!$G$277:$P$326,A31offset,$E1175))*OFFSET($F$7,0,$E1175))-SUM($G1175:T1175),(((INDEX('PTRM input'!$G$385:$P$434,A31offset,$E1175)-INDEX('PTRM input'!$G$277:$P$326,A31offset,$E1175))*OFFSET($F$7,0,$E1175))-SUM($G1175:T1175))*(OFFSET('PTRM input'!$G$477,0,$E1175-1)/A31taxstdlife))))</f>
        <v>0</v>
      </c>
      <c r="V1175" s="251">
        <f ca="1">IF(A31taxstdlife="n/a","n/a",IF(A31taxstdlife="",0,IF(V$3&gt;(A31stdlife+$E1175),((INDEX('PTRM input'!$G$385:$P$434,A31offset,$E1175)-INDEX('PTRM input'!$G$277:$P$326,A31offset,$E1175))*OFFSET($F$7,0,$E1175))-SUM($G1175:U1175),(((INDEX('PTRM input'!$G$385:$P$434,A31offset,$E1175)-INDEX('PTRM input'!$G$277:$P$326,A31offset,$E1175))*OFFSET($F$7,0,$E1175))-SUM($G1175:U1175))*(OFFSET('PTRM input'!$G$477,0,$E1175-1)/A31taxstdlife))))</f>
        <v>0</v>
      </c>
      <c r="W1175" s="251">
        <f ca="1">IF(A31taxstdlife="n/a","n/a",IF(A31taxstdlife="",0,IF(W$3&gt;(A31stdlife+$E1175),((INDEX('PTRM input'!$G$385:$P$434,A31offset,$E1175)-INDEX('PTRM input'!$G$277:$P$326,A31offset,$E1175))*OFFSET($F$7,0,$E1175))-SUM($G1175:V1175),(((INDEX('PTRM input'!$G$385:$P$434,A31offset,$E1175)-INDEX('PTRM input'!$G$277:$P$326,A31offset,$E1175))*OFFSET($F$7,0,$E1175))-SUM($G1175:V1175))*(OFFSET('PTRM input'!$G$477,0,$E1175-1)/A31taxstdlife))))</f>
        <v>0</v>
      </c>
      <c r="X1175" s="251">
        <f ca="1">IF(A31taxstdlife="n/a","n/a",IF(A31taxstdlife="",0,IF(X$3&gt;(A31stdlife+$E1175),((INDEX('PTRM input'!$G$385:$P$434,A31offset,$E1175)-INDEX('PTRM input'!$G$277:$P$326,A31offset,$E1175))*OFFSET($F$7,0,$E1175))-SUM($G1175:W1175),(((INDEX('PTRM input'!$G$385:$P$434,A31offset,$E1175)-INDEX('PTRM input'!$G$277:$P$326,A31offset,$E1175))*OFFSET($F$7,0,$E1175))-SUM($G1175:W1175))*(OFFSET('PTRM input'!$G$477,0,$E1175-1)/A31taxstdlife))))</f>
        <v>0</v>
      </c>
      <c r="Y1175" s="251">
        <f ca="1">IF(A31taxstdlife="n/a","n/a",IF(A31taxstdlife="",0,IF(Y$3&gt;(A31stdlife+$E1175),((INDEX('PTRM input'!$G$385:$P$434,A31offset,$E1175)-INDEX('PTRM input'!$G$277:$P$326,A31offset,$E1175))*OFFSET($F$7,0,$E1175))-SUM($G1175:X1175),(((INDEX('PTRM input'!$G$385:$P$434,A31offset,$E1175)-INDEX('PTRM input'!$G$277:$P$326,A31offset,$E1175))*OFFSET($F$7,0,$E1175))-SUM($G1175:X1175))*(OFFSET('PTRM input'!$G$477,0,$E1175-1)/A31taxstdlife))))</f>
        <v>0</v>
      </c>
      <c r="Z1175" s="251">
        <f ca="1">IF(A31taxstdlife="n/a","n/a",IF(A31taxstdlife="",0,IF(Z$3&gt;(A31stdlife+$E1175),((INDEX('PTRM input'!$G$385:$P$434,A31offset,$E1175)-INDEX('PTRM input'!$G$277:$P$326,A31offset,$E1175))*OFFSET($F$7,0,$E1175))-SUM($G1175:Y1175),(((INDEX('PTRM input'!$G$385:$P$434,A31offset,$E1175)-INDEX('PTRM input'!$G$277:$P$326,A31offset,$E1175))*OFFSET($F$7,0,$E1175))-SUM($G1175:Y1175))*(OFFSET('PTRM input'!$G$477,0,$E1175-1)/A31taxstdlife))))</f>
        <v>0</v>
      </c>
      <c r="AA1175" s="251">
        <f ca="1">IF(A31taxstdlife="n/a","n/a",IF(A31taxstdlife="",0,IF(AA$3&gt;(A31stdlife+$E1175),((INDEX('PTRM input'!$G$385:$P$434,A31offset,$E1175)-INDEX('PTRM input'!$G$277:$P$326,A31offset,$E1175))*OFFSET($F$7,0,$E1175))-SUM($G1175:Z1175),(((INDEX('PTRM input'!$G$385:$P$434,A31offset,$E1175)-INDEX('PTRM input'!$G$277:$P$326,A31offset,$E1175))*OFFSET($F$7,0,$E1175))-SUM($G1175:Z1175))*(OFFSET('PTRM input'!$G$477,0,$E1175-1)/A31taxstdlife))))</f>
        <v>0</v>
      </c>
      <c r="AB1175" s="251">
        <f ca="1">IF(A31taxstdlife="n/a","n/a",IF(A31taxstdlife="",0,IF(AB$3&gt;(A31stdlife+$E1175),((INDEX('PTRM input'!$G$385:$P$434,A31offset,$E1175)-INDEX('PTRM input'!$G$277:$P$326,A31offset,$E1175))*OFFSET($F$7,0,$E1175))-SUM($G1175:AA1175),(((INDEX('PTRM input'!$G$385:$P$434,A31offset,$E1175)-INDEX('PTRM input'!$G$277:$P$326,A31offset,$E1175))*OFFSET($F$7,0,$E1175))-SUM($G1175:AA1175))*(OFFSET('PTRM input'!$G$477,0,$E1175-1)/A31taxstdlife))))</f>
        <v>0</v>
      </c>
      <c r="AC1175" s="251">
        <f ca="1">IF(A31taxstdlife="n/a","n/a",IF(A31taxstdlife="",0,IF(AC$3&gt;(A31stdlife+$E1175),((INDEX('PTRM input'!$G$385:$P$434,A31offset,$E1175)-INDEX('PTRM input'!$G$277:$P$326,A31offset,$E1175))*OFFSET($F$7,0,$E1175))-SUM($G1175:AB1175),(((INDEX('PTRM input'!$G$385:$P$434,A31offset,$E1175)-INDEX('PTRM input'!$G$277:$P$326,A31offset,$E1175))*OFFSET($F$7,0,$E1175))-SUM($G1175:AB1175))*(OFFSET('PTRM input'!$G$477,0,$E1175-1)/A31taxstdlife))))</f>
        <v>0</v>
      </c>
      <c r="AD1175" s="251">
        <f ca="1">IF(A31taxstdlife="n/a","n/a",IF(A31taxstdlife="",0,IF(AD$3&gt;(A31stdlife+$E1175),((INDEX('PTRM input'!$G$385:$P$434,A31offset,$E1175)-INDEX('PTRM input'!$G$277:$P$326,A31offset,$E1175))*OFFSET($F$7,0,$E1175))-SUM($G1175:AC1175),(((INDEX('PTRM input'!$G$385:$P$434,A31offset,$E1175)-INDEX('PTRM input'!$G$277:$P$326,A31offset,$E1175))*OFFSET($F$7,0,$E1175))-SUM($G1175:AC1175))*(OFFSET('PTRM input'!$G$477,0,$E1175-1)/A31taxstdlife))))</f>
        <v>0</v>
      </c>
      <c r="AE1175" s="251">
        <f ca="1">IF(A31taxstdlife="n/a","n/a",IF(A31taxstdlife="",0,IF(AE$3&gt;(A31stdlife+$E1175),((INDEX('PTRM input'!$G$385:$P$434,A31offset,$E1175)-INDEX('PTRM input'!$G$277:$P$326,A31offset,$E1175))*OFFSET($F$7,0,$E1175))-SUM($G1175:AD1175),(((INDEX('PTRM input'!$G$385:$P$434,A31offset,$E1175)-INDEX('PTRM input'!$G$277:$P$326,A31offset,$E1175))*OFFSET($F$7,0,$E1175))-SUM($G1175:AD1175))*(OFFSET('PTRM input'!$G$477,0,$E1175-1)/A31taxstdlife))))</f>
        <v>0</v>
      </c>
      <c r="AF1175" s="251">
        <f ca="1">IF(A31taxstdlife="n/a","n/a",IF(A31taxstdlife="",0,IF(AF$3&gt;(A31stdlife+$E1175),((INDEX('PTRM input'!$G$385:$P$434,A31offset,$E1175)-INDEX('PTRM input'!$G$277:$P$326,A31offset,$E1175))*OFFSET($F$7,0,$E1175))-SUM($G1175:AE1175),(((INDEX('PTRM input'!$G$385:$P$434,A31offset,$E1175)-INDEX('PTRM input'!$G$277:$P$326,A31offset,$E1175))*OFFSET($F$7,0,$E1175))-SUM($G1175:AE1175))*(OFFSET('PTRM input'!$G$477,0,$E1175-1)/A31taxstdlife))))</f>
        <v>0</v>
      </c>
      <c r="AG1175" s="251">
        <f ca="1">IF(A31taxstdlife="n/a","n/a",IF(A31taxstdlife="",0,IF(AG$3&gt;(A31stdlife+$E1175),((INDEX('PTRM input'!$G$385:$P$434,A31offset,$E1175)-INDEX('PTRM input'!$G$277:$P$326,A31offset,$E1175))*OFFSET($F$7,0,$E1175))-SUM($G1175:AF1175),(((INDEX('PTRM input'!$G$385:$P$434,A31offset,$E1175)-INDEX('PTRM input'!$G$277:$P$326,A31offset,$E1175))*OFFSET($F$7,0,$E1175))-SUM($G1175:AF1175))*(OFFSET('PTRM input'!$G$477,0,$E1175-1)/A31taxstdlife))))</f>
        <v>0</v>
      </c>
      <c r="AH1175" s="251">
        <f ca="1">IF(A31taxstdlife="n/a","n/a",IF(A31taxstdlife="",0,IF(AH$3&gt;(A31stdlife+$E1175),((INDEX('PTRM input'!$G$385:$P$434,A31offset,$E1175)-INDEX('PTRM input'!$G$277:$P$326,A31offset,$E1175))*OFFSET($F$7,0,$E1175))-SUM($G1175:AG1175),(((INDEX('PTRM input'!$G$385:$P$434,A31offset,$E1175)-INDEX('PTRM input'!$G$277:$P$326,A31offset,$E1175))*OFFSET($F$7,0,$E1175))-SUM($G1175:AG1175))*(OFFSET('PTRM input'!$G$477,0,$E1175-1)/A31taxstdlife))))</f>
        <v>0</v>
      </c>
      <c r="AI1175" s="251">
        <f ca="1">IF(A31taxstdlife="n/a","n/a",IF(A31taxstdlife="",0,IF(AI$3&gt;(A31stdlife+$E1175),((INDEX('PTRM input'!$G$385:$P$434,A31offset,$E1175)-INDEX('PTRM input'!$G$277:$P$326,A31offset,$E1175))*OFFSET($F$7,0,$E1175))-SUM($G1175:AH1175),(((INDEX('PTRM input'!$G$385:$P$434,A31offset,$E1175)-INDEX('PTRM input'!$G$277:$P$326,A31offset,$E1175))*OFFSET($F$7,0,$E1175))-SUM($G1175:AH1175))*(OFFSET('PTRM input'!$G$477,0,$E1175-1)/A31taxstdlife))))</f>
        <v>0</v>
      </c>
      <c r="AJ1175" s="251">
        <f ca="1">IF(A31taxstdlife="n/a","n/a",IF(A31taxstdlife="",0,IF(AJ$3&gt;(A31stdlife+$E1175),((INDEX('PTRM input'!$G$385:$P$434,A31offset,$E1175)-INDEX('PTRM input'!$G$277:$P$326,A31offset,$E1175))*OFFSET($F$7,0,$E1175))-SUM($G1175:AI1175),(((INDEX('PTRM input'!$G$385:$P$434,A31offset,$E1175)-INDEX('PTRM input'!$G$277:$P$326,A31offset,$E1175))*OFFSET($F$7,0,$E1175))-SUM($G1175:AI1175))*(OFFSET('PTRM input'!$G$477,0,$E1175-1)/A31taxstdlife))))</f>
        <v>0</v>
      </c>
      <c r="AK1175" s="251">
        <f ca="1">IF(A31taxstdlife="n/a","n/a",IF(A31taxstdlife="",0,IF(AK$3&gt;(A31stdlife+$E1175),((INDEX('PTRM input'!$G$385:$P$434,A31offset,$E1175)-INDEX('PTRM input'!$G$277:$P$326,A31offset,$E1175))*OFFSET($F$7,0,$E1175))-SUM($G1175:AJ1175),(((INDEX('PTRM input'!$G$385:$P$434,A31offset,$E1175)-INDEX('PTRM input'!$G$277:$P$326,A31offset,$E1175))*OFFSET($F$7,0,$E1175))-SUM($G1175:AJ1175))*(OFFSET('PTRM input'!$G$477,0,$E1175-1)/A31taxstdlife))))</f>
        <v>0</v>
      </c>
      <c r="AL1175" s="251">
        <f ca="1">IF(A31taxstdlife="n/a","n/a",IF(A31taxstdlife="",0,IF(AL$3&gt;(A31stdlife+$E1175),((INDEX('PTRM input'!$G$385:$P$434,A31offset,$E1175)-INDEX('PTRM input'!$G$277:$P$326,A31offset,$E1175))*OFFSET($F$7,0,$E1175))-SUM($G1175:AK1175),(((INDEX('PTRM input'!$G$385:$P$434,A31offset,$E1175)-INDEX('PTRM input'!$G$277:$P$326,A31offset,$E1175))*OFFSET($F$7,0,$E1175))-SUM($G1175:AK1175))*(OFFSET('PTRM input'!$G$477,0,$E1175-1)/A31taxstdlife))))</f>
        <v>0</v>
      </c>
      <c r="AM1175" s="251">
        <f ca="1">IF(A31taxstdlife="n/a","n/a",IF(A31taxstdlife="",0,IF(AM$3&gt;(A31stdlife+$E1175),((INDEX('PTRM input'!$G$385:$P$434,A31offset,$E1175)-INDEX('PTRM input'!$G$277:$P$326,A31offset,$E1175))*OFFSET($F$7,0,$E1175))-SUM($G1175:AL1175),(((INDEX('PTRM input'!$G$385:$P$434,A31offset,$E1175)-INDEX('PTRM input'!$G$277:$P$326,A31offset,$E1175))*OFFSET($F$7,0,$E1175))-SUM($G1175:AL1175))*(OFFSET('PTRM input'!$G$477,0,$E1175-1)/A31taxstdlife))))</f>
        <v>0</v>
      </c>
      <c r="AN1175" s="251">
        <f ca="1">IF(A31taxstdlife="n/a","n/a",IF(A31taxstdlife="",0,IF(AN$3&gt;(A31stdlife+$E1175),((INDEX('PTRM input'!$G$385:$P$434,A31offset,$E1175)-INDEX('PTRM input'!$G$277:$P$326,A31offset,$E1175))*OFFSET($F$7,0,$E1175))-SUM($G1175:AM1175),(((INDEX('PTRM input'!$G$385:$P$434,A31offset,$E1175)-INDEX('PTRM input'!$G$277:$P$326,A31offset,$E1175))*OFFSET($F$7,0,$E1175))-SUM($G1175:AM1175))*(OFFSET('PTRM input'!$G$477,0,$E1175-1)/A31taxstdlife))))</f>
        <v>0</v>
      </c>
      <c r="AO1175" s="251">
        <f ca="1">IF(A31taxstdlife="n/a","n/a",IF(A31taxstdlife="",0,IF(AO$3&gt;(A31stdlife+$E1175),((INDEX('PTRM input'!$G$385:$P$434,A31offset,$E1175)-INDEX('PTRM input'!$G$277:$P$326,A31offset,$E1175))*OFFSET($F$7,0,$E1175))-SUM($G1175:AN1175),(((INDEX('PTRM input'!$G$385:$P$434,A31offset,$E1175)-INDEX('PTRM input'!$G$277:$P$326,A31offset,$E1175))*OFFSET($F$7,0,$E1175))-SUM($G1175:AN1175))*(OFFSET('PTRM input'!$G$477,0,$E1175-1)/A31taxstdlife))))</f>
        <v>0</v>
      </c>
      <c r="AP1175" s="251">
        <f ca="1">IF(A31taxstdlife="n/a","n/a",IF(A31taxstdlife="",0,IF(AP$3&gt;(A31stdlife+$E1175),((INDEX('PTRM input'!$G$385:$P$434,A31offset,$E1175)-INDEX('PTRM input'!$G$277:$P$326,A31offset,$E1175))*OFFSET($F$7,0,$E1175))-SUM($G1175:AO1175),(((INDEX('PTRM input'!$G$385:$P$434,A31offset,$E1175)-INDEX('PTRM input'!$G$277:$P$326,A31offset,$E1175))*OFFSET($F$7,0,$E1175))-SUM($G1175:AO1175))*(OFFSET('PTRM input'!$G$477,0,$E1175-1)/A31taxstdlife))))</f>
        <v>0</v>
      </c>
      <c r="AQ1175" s="251">
        <f ca="1">IF(A31taxstdlife="n/a","n/a",IF(A31taxstdlife="",0,IF(AQ$3&gt;(A31stdlife+$E1175),((INDEX('PTRM input'!$G$385:$P$434,A31offset,$E1175)-INDEX('PTRM input'!$G$277:$P$326,A31offset,$E1175))*OFFSET($F$7,0,$E1175))-SUM($G1175:AP1175),(((INDEX('PTRM input'!$G$385:$P$434,A31offset,$E1175)-INDEX('PTRM input'!$G$277:$P$326,A31offset,$E1175))*OFFSET($F$7,0,$E1175))-SUM($G1175:AP1175))*(OFFSET('PTRM input'!$G$477,0,$E1175-1)/A31taxstdlife))))</f>
        <v>0</v>
      </c>
      <c r="AR1175" s="251">
        <f ca="1">IF(A31taxstdlife="n/a","n/a",IF(A31taxstdlife="",0,IF(AR$3&gt;(A31stdlife+$E1175),((INDEX('PTRM input'!$G$385:$P$434,A31offset,$E1175)-INDEX('PTRM input'!$G$277:$P$326,A31offset,$E1175))*OFFSET($F$7,0,$E1175))-SUM($G1175:AQ1175),(((INDEX('PTRM input'!$G$385:$P$434,A31offset,$E1175)-INDEX('PTRM input'!$G$277:$P$326,A31offset,$E1175))*OFFSET($F$7,0,$E1175))-SUM($G1175:AQ1175))*(OFFSET('PTRM input'!$G$477,0,$E1175-1)/A31taxstdlife))))</f>
        <v>0</v>
      </c>
      <c r="AS1175" s="251">
        <f ca="1">IF(A31taxstdlife="n/a","n/a",IF(A31taxstdlife="",0,IF(AS$3&gt;(A31stdlife+$E1175),((INDEX('PTRM input'!$G$385:$P$434,A31offset,$E1175)-INDEX('PTRM input'!$G$277:$P$326,A31offset,$E1175))*OFFSET($F$7,0,$E1175))-SUM($G1175:AR1175),(((INDEX('PTRM input'!$G$385:$P$434,A31offset,$E1175)-INDEX('PTRM input'!$G$277:$P$326,A31offset,$E1175))*OFFSET($F$7,0,$E1175))-SUM($G1175:AR1175))*(OFFSET('PTRM input'!$G$477,0,$E1175-1)/A31taxstdlife))))</f>
        <v>0</v>
      </c>
      <c r="AT1175" s="251">
        <f ca="1">IF(A31taxstdlife="n/a","n/a",IF(A31taxstdlife="",0,IF(AT$3&gt;(A31stdlife+$E1175),((INDEX('PTRM input'!$G$385:$P$434,A31offset,$E1175)-INDEX('PTRM input'!$G$277:$P$326,A31offset,$E1175))*OFFSET($F$7,0,$E1175))-SUM($G1175:AS1175),(((INDEX('PTRM input'!$G$385:$P$434,A31offset,$E1175)-INDEX('PTRM input'!$G$277:$P$326,A31offset,$E1175))*OFFSET($F$7,0,$E1175))-SUM($G1175:AS1175))*(OFFSET('PTRM input'!$G$477,0,$E1175-1)/A31taxstdlife))))</f>
        <v>0</v>
      </c>
      <c r="AU1175" s="251">
        <f ca="1">IF(A31taxstdlife="n/a","n/a",IF(A31taxstdlife="",0,IF(AU$3&gt;(A31stdlife+$E1175),((INDEX('PTRM input'!$G$385:$P$434,A31offset,$E1175)-INDEX('PTRM input'!$G$277:$P$326,A31offset,$E1175))*OFFSET($F$7,0,$E1175))-SUM($G1175:AT1175),(((INDEX('PTRM input'!$G$385:$P$434,A31offset,$E1175)-INDEX('PTRM input'!$G$277:$P$326,A31offset,$E1175))*OFFSET($F$7,0,$E1175))-SUM($G1175:AT1175))*(OFFSET('PTRM input'!$G$477,0,$E1175-1)/A31taxstdlife))))</f>
        <v>0</v>
      </c>
      <c r="AV1175" s="251">
        <f ca="1">IF(A31taxstdlife="n/a","n/a",IF(A31taxstdlife="",0,IF(AV$3&gt;(A31stdlife+$E1175),((INDEX('PTRM input'!$G$385:$P$434,A31offset,$E1175)-INDEX('PTRM input'!$G$277:$P$326,A31offset,$E1175))*OFFSET($F$7,0,$E1175))-SUM($G1175:AU1175),(((INDEX('PTRM input'!$G$385:$P$434,A31offset,$E1175)-INDEX('PTRM input'!$G$277:$P$326,A31offset,$E1175))*OFFSET($F$7,0,$E1175))-SUM($G1175:AU1175))*(OFFSET('PTRM input'!$G$477,0,$E1175-1)/A31taxstdlife))))</f>
        <v>0</v>
      </c>
      <c r="AW1175" s="251">
        <f ca="1">IF(A31taxstdlife="n/a","n/a",IF(A31taxstdlife="",0,IF(AW$3&gt;(A31stdlife+$E1175),((INDEX('PTRM input'!$G$385:$P$434,A31offset,$E1175)-INDEX('PTRM input'!$G$277:$P$326,A31offset,$E1175))*OFFSET($F$7,0,$E1175))-SUM($G1175:AV1175),(((INDEX('PTRM input'!$G$385:$P$434,A31offset,$E1175)-INDEX('PTRM input'!$G$277:$P$326,A31offset,$E1175))*OFFSET($F$7,0,$E1175))-SUM($G1175:AV1175))*(OFFSET('PTRM input'!$G$477,0,$E1175-1)/A31taxstdlife))))</f>
        <v>0</v>
      </c>
      <c r="AX1175" s="251">
        <f ca="1">IF(A31taxstdlife="n/a","n/a",IF(A31taxstdlife="",0,IF(AX$3&gt;(A31stdlife+$E1175),((INDEX('PTRM input'!$G$385:$P$434,A31offset,$E1175)-INDEX('PTRM input'!$G$277:$P$326,A31offset,$E1175))*OFFSET($F$7,0,$E1175))-SUM($G1175:AW1175),(((INDEX('PTRM input'!$G$385:$P$434,A31offset,$E1175)-INDEX('PTRM input'!$G$277:$P$326,A31offset,$E1175))*OFFSET($F$7,0,$E1175))-SUM($G1175:AW1175))*(OFFSET('PTRM input'!$G$477,0,$E1175-1)/A31taxstdlife))))</f>
        <v>0</v>
      </c>
      <c r="AY1175" s="251">
        <f ca="1">IF(A31taxstdlife="n/a","n/a",IF(A31taxstdlife="",0,IF(AY$3&gt;(A31stdlife+$E1175),((INDEX('PTRM input'!$G$385:$P$434,A31offset,$E1175)-INDEX('PTRM input'!$G$277:$P$326,A31offset,$E1175))*OFFSET($F$7,0,$E1175))-SUM($G1175:AX1175),(((INDEX('PTRM input'!$G$385:$P$434,A31offset,$E1175)-INDEX('PTRM input'!$G$277:$P$326,A31offset,$E1175))*OFFSET($F$7,0,$E1175))-SUM($G1175:AX1175))*(OFFSET('PTRM input'!$G$477,0,$E1175-1)/A31taxstdlife))))</f>
        <v>0</v>
      </c>
      <c r="AZ1175" s="251">
        <f ca="1">IF(A31taxstdlife="n/a","n/a",IF(A31taxstdlife="",0,IF(AZ$3&gt;(A31stdlife+$E1175),((INDEX('PTRM input'!$G$385:$P$434,A31offset,$E1175)-INDEX('PTRM input'!$G$277:$P$326,A31offset,$E1175))*OFFSET($F$7,0,$E1175))-SUM($G1175:AY1175),(((INDEX('PTRM input'!$G$385:$P$434,A31offset,$E1175)-INDEX('PTRM input'!$G$277:$P$326,A31offset,$E1175))*OFFSET($F$7,0,$E1175))-SUM($G1175:AY1175))*(OFFSET('PTRM input'!$G$477,0,$E1175-1)/A31taxstdlife))))</f>
        <v>0</v>
      </c>
      <c r="BA1175" s="251">
        <f ca="1">IF(A31taxstdlife="n/a","n/a",IF(A31taxstdlife="",0,IF(BA$3&gt;(A31stdlife+$E1175),((INDEX('PTRM input'!$G$385:$P$434,A31offset,$E1175)-INDEX('PTRM input'!$G$277:$P$326,A31offset,$E1175))*OFFSET($F$7,0,$E1175))-SUM($G1175:AZ1175),(((INDEX('PTRM input'!$G$385:$P$434,A31offset,$E1175)-INDEX('PTRM input'!$G$277:$P$326,A31offset,$E1175))*OFFSET($F$7,0,$E1175))-SUM($G1175:AZ1175))*(OFFSET('PTRM input'!$G$477,0,$E1175-1)/A31taxstdlife))))</f>
        <v>0</v>
      </c>
      <c r="BB1175" s="251">
        <f ca="1">IF(A31taxstdlife="n/a","n/a",IF(A31taxstdlife="",0,IF(BB$3&gt;(A31stdlife+$E1175),((INDEX('PTRM input'!$G$385:$P$434,A31offset,$E1175)-INDEX('PTRM input'!$G$277:$P$326,A31offset,$E1175))*OFFSET($F$7,0,$E1175))-SUM($G1175:BA1175),(((INDEX('PTRM input'!$G$385:$P$434,A31offset,$E1175)-INDEX('PTRM input'!$G$277:$P$326,A31offset,$E1175))*OFFSET($F$7,0,$E1175))-SUM($G1175:BA1175))*(OFFSET('PTRM input'!$G$477,0,$E1175-1)/A31taxstdlife))))</f>
        <v>0</v>
      </c>
      <c r="BC1175" s="251">
        <f ca="1">IF(A31taxstdlife="n/a","n/a",IF(A31taxstdlife="",0,IF(BC$3&gt;(A31stdlife+$E1175),((INDEX('PTRM input'!$G$385:$P$434,A31offset,$E1175)-INDEX('PTRM input'!$G$277:$P$326,A31offset,$E1175))*OFFSET($F$7,0,$E1175))-SUM($G1175:BB1175),(((INDEX('PTRM input'!$G$385:$P$434,A31offset,$E1175)-INDEX('PTRM input'!$G$277:$P$326,A31offset,$E1175))*OFFSET($F$7,0,$E1175))-SUM($G1175:BB1175))*(OFFSET('PTRM input'!$G$477,0,$E1175-1)/A31taxstdlife))))</f>
        <v>0</v>
      </c>
      <c r="BD1175" s="251">
        <f ca="1">IF(A31taxstdlife="n/a","n/a",IF(A31taxstdlife="",0,IF(BD$3&gt;(A31stdlife+$E1175),((INDEX('PTRM input'!$G$385:$P$434,A31offset,$E1175)-INDEX('PTRM input'!$G$277:$P$326,A31offset,$E1175))*OFFSET($F$7,0,$E1175))-SUM($G1175:BC1175),(((INDEX('PTRM input'!$G$385:$P$434,A31offset,$E1175)-INDEX('PTRM input'!$G$277:$P$326,A31offset,$E1175))*OFFSET($F$7,0,$E1175))-SUM($G1175:BC1175))*(OFFSET('PTRM input'!$G$477,0,$E1175-1)/A31taxstdlife))))</f>
        <v>0</v>
      </c>
      <c r="BE1175" s="251">
        <f ca="1">IF(A31taxstdlife="n/a","n/a",IF(A31taxstdlife="",0,IF(BE$3&gt;(A31stdlife+$E1175),((INDEX('PTRM input'!$G$385:$P$434,A31offset,$E1175)-INDEX('PTRM input'!$G$277:$P$326,A31offset,$E1175))*OFFSET($F$7,0,$E1175))-SUM($G1175:BD1175),(((INDEX('PTRM input'!$G$385:$P$434,A31offset,$E1175)-INDEX('PTRM input'!$G$277:$P$326,A31offset,$E1175))*OFFSET($F$7,0,$E1175))-SUM($G1175:BD1175))*(OFFSET('PTRM input'!$G$477,0,$E1175-1)/A31taxstdlife))))</f>
        <v>0</v>
      </c>
      <c r="BF1175" s="251">
        <f ca="1">IF(A31taxstdlife="n/a","n/a",IF(A31taxstdlife="",0,IF(BF$3&gt;(A31stdlife+$E1175),((INDEX('PTRM input'!$G$385:$P$434,A31offset,$E1175)-INDEX('PTRM input'!$G$277:$P$326,A31offset,$E1175))*OFFSET($F$7,0,$E1175))-SUM($G1175:BE1175),(((INDEX('PTRM input'!$G$385:$P$434,A31offset,$E1175)-INDEX('PTRM input'!$G$277:$P$326,A31offset,$E1175))*OFFSET($F$7,0,$E1175))-SUM($G1175:BE1175))*(OFFSET('PTRM input'!$G$477,0,$E1175-1)/A31taxstdlife))))</f>
        <v>0</v>
      </c>
      <c r="BG1175" s="251">
        <f ca="1">IF(A31taxstdlife="n/a","n/a",IF(A31taxstdlife="",0,IF(BG$3&gt;(A31stdlife+$E1175),((INDEX('PTRM input'!$G$385:$P$434,A31offset,$E1175)-INDEX('PTRM input'!$G$277:$P$326,A31offset,$E1175))*OFFSET($F$7,0,$E1175))-SUM($G1175:BF1175),(((INDEX('PTRM input'!$G$385:$P$434,A31offset,$E1175)-INDEX('PTRM input'!$G$277:$P$326,A31offset,$E1175))*OFFSET($F$7,0,$E1175))-SUM($G1175:BF1175))*(OFFSET('PTRM input'!$G$477,0,$E1175-1)/A31taxstdlife))))</f>
        <v>0</v>
      </c>
      <c r="BH1175" s="251">
        <f ca="1">IF(A31taxstdlife="n/a","n/a",IF(A31taxstdlife="",0,IF(BH$3&gt;(A31stdlife+$E1175),((INDEX('PTRM input'!$G$385:$P$434,A31offset,$E1175)-INDEX('PTRM input'!$G$277:$P$326,A31offset,$E1175))*OFFSET($F$7,0,$E1175))-SUM($G1175:BG1175),(((INDEX('PTRM input'!$G$385:$P$434,A31offset,$E1175)-INDEX('PTRM input'!$G$277:$P$326,A31offset,$E1175))*OFFSET($F$7,0,$E1175))-SUM($G1175:BG1175))*(OFFSET('PTRM input'!$G$477,0,$E1175-1)/A31taxstdlife))))</f>
        <v>0</v>
      </c>
      <c r="BI1175" s="251">
        <f ca="1">IF(A31taxstdlife="n/a","n/a",IF(A31taxstdlife="",0,IF(BI$3&gt;(A31stdlife+$E1175),((INDEX('PTRM input'!$G$385:$P$434,A31offset,$E1175)-INDEX('PTRM input'!$G$277:$P$326,A31offset,$E1175))*OFFSET($F$7,0,$E1175))-SUM($G1175:BH1175),(((INDEX('PTRM input'!$G$385:$P$434,A31offset,$E1175)-INDEX('PTRM input'!$G$277:$P$326,A31offset,$E1175))*OFFSET($F$7,0,$E1175))-SUM($G1175:BH1175))*(OFFSET('PTRM input'!$G$477,0,$E1175-1)/A31taxstdlife))))</f>
        <v>0</v>
      </c>
      <c r="BJ1175" s="116"/>
      <c r="BK1175" s="116"/>
      <c r="BL1175" s="116"/>
      <c r="BM1175" s="116"/>
    </row>
    <row r="1176" spans="1:65" ht="12.75" hidden="1" customHeight="1" outlineLevel="2">
      <c r="A1176" s="366"/>
      <c r="B1176" s="19"/>
      <c r="C1176" s="18"/>
      <c r="D1176" s="760"/>
      <c r="E1176" s="86">
        <v>5</v>
      </c>
      <c r="F1176" s="356"/>
      <c r="G1176" s="434"/>
      <c r="H1176" s="435"/>
      <c r="I1176" s="435"/>
      <c r="J1176" s="435"/>
      <c r="K1176" s="619"/>
      <c r="L1176" s="251">
        <f ca="1">IF(A31taxstdlife="n/a","n/a",IF(A31taxstdlife="",0,IF(L$3&gt;(A31stdlife+$E1176),((INDEX('PTRM input'!$G$385:$P$434,A31offset,$E1176)-INDEX('PTRM input'!$G$277:$P$326,A31offset,$E1176))*OFFSET($F$7,0,$E1176))-SUM($G1176:K1176),(((INDEX('PTRM input'!$G$385:$P$434,A31offset,$E1176)-INDEX('PTRM input'!$G$277:$P$326,A31offset,$E1176))*OFFSET($F$7,0,$E1176))-SUM($G1176:K1176))*(OFFSET('PTRM input'!$G$477,0,$E1176-1)/A31taxstdlife))))</f>
        <v>0</v>
      </c>
      <c r="M1176" s="251">
        <f ca="1">IF(A31taxstdlife="n/a","n/a",IF(A31taxstdlife="",0,IF(M$3&gt;(A31stdlife+$E1176),((INDEX('PTRM input'!$G$385:$P$434,A31offset,$E1176)-INDEX('PTRM input'!$G$277:$P$326,A31offset,$E1176))*OFFSET($F$7,0,$E1176))-SUM($G1176:L1176),(((INDEX('PTRM input'!$G$385:$P$434,A31offset,$E1176)-INDEX('PTRM input'!$G$277:$P$326,A31offset,$E1176))*OFFSET($F$7,0,$E1176))-SUM($G1176:L1176))*(OFFSET('PTRM input'!$G$477,0,$E1176-1)/A31taxstdlife))))</f>
        <v>0</v>
      </c>
      <c r="N1176" s="251">
        <f ca="1">IF(A31taxstdlife="n/a","n/a",IF(A31taxstdlife="",0,IF(N$3&gt;(A31stdlife+$E1176),((INDEX('PTRM input'!$G$385:$P$434,A31offset,$E1176)-INDEX('PTRM input'!$G$277:$P$326,A31offset,$E1176))*OFFSET($F$7,0,$E1176))-SUM($G1176:M1176),(((INDEX('PTRM input'!$G$385:$P$434,A31offset,$E1176)-INDEX('PTRM input'!$G$277:$P$326,A31offset,$E1176))*OFFSET($F$7,0,$E1176))-SUM($G1176:M1176))*(OFFSET('PTRM input'!$G$477,0,$E1176-1)/A31taxstdlife))))</f>
        <v>0</v>
      </c>
      <c r="O1176" s="251">
        <f ca="1">IF(A31taxstdlife="n/a","n/a",IF(A31taxstdlife="",0,IF(O$3&gt;(A31stdlife+$E1176),((INDEX('PTRM input'!$G$385:$P$434,A31offset,$E1176)-INDEX('PTRM input'!$G$277:$P$326,A31offset,$E1176))*OFFSET($F$7,0,$E1176))-SUM($G1176:N1176),(((INDEX('PTRM input'!$G$385:$P$434,A31offset,$E1176)-INDEX('PTRM input'!$G$277:$P$326,A31offset,$E1176))*OFFSET($F$7,0,$E1176))-SUM($G1176:N1176))*(OFFSET('PTRM input'!$G$477,0,$E1176-1)/A31taxstdlife))))</f>
        <v>0</v>
      </c>
      <c r="P1176" s="251">
        <f ca="1">IF(A31taxstdlife="n/a","n/a",IF(A31taxstdlife="",0,IF(P$3&gt;(A31stdlife+$E1176),((INDEX('PTRM input'!$G$385:$P$434,A31offset,$E1176)-INDEX('PTRM input'!$G$277:$P$326,A31offset,$E1176))*OFFSET($F$7,0,$E1176))-SUM($G1176:O1176),(((INDEX('PTRM input'!$G$385:$P$434,A31offset,$E1176)-INDEX('PTRM input'!$G$277:$P$326,A31offset,$E1176))*OFFSET($F$7,0,$E1176))-SUM($G1176:O1176))*(OFFSET('PTRM input'!$G$477,0,$E1176-1)/A31taxstdlife))))</f>
        <v>0</v>
      </c>
      <c r="Q1176" s="251">
        <f ca="1">IF(A31taxstdlife="n/a","n/a",IF(A31taxstdlife="",0,IF(Q$3&gt;(A31stdlife+$E1176),((INDEX('PTRM input'!$G$385:$P$434,A31offset,$E1176)-INDEX('PTRM input'!$G$277:$P$326,A31offset,$E1176))*OFFSET($F$7,0,$E1176))-SUM($G1176:P1176),(((INDEX('PTRM input'!$G$385:$P$434,A31offset,$E1176)-INDEX('PTRM input'!$G$277:$P$326,A31offset,$E1176))*OFFSET($F$7,0,$E1176))-SUM($G1176:P1176))*(OFFSET('PTRM input'!$G$477,0,$E1176-1)/A31taxstdlife))))</f>
        <v>0</v>
      </c>
      <c r="R1176" s="251">
        <f ca="1">IF(A31taxstdlife="n/a","n/a",IF(A31taxstdlife="",0,IF(R$3&gt;(A31stdlife+$E1176),((INDEX('PTRM input'!$G$385:$P$434,A31offset,$E1176)-INDEX('PTRM input'!$G$277:$P$326,A31offset,$E1176))*OFFSET($F$7,0,$E1176))-SUM($G1176:Q1176),(((INDEX('PTRM input'!$G$385:$P$434,A31offset,$E1176)-INDEX('PTRM input'!$G$277:$P$326,A31offset,$E1176))*OFFSET($F$7,0,$E1176))-SUM($G1176:Q1176))*(OFFSET('PTRM input'!$G$477,0,$E1176-1)/A31taxstdlife))))</f>
        <v>0</v>
      </c>
      <c r="S1176" s="251">
        <f ca="1">IF(A31taxstdlife="n/a","n/a",IF(A31taxstdlife="",0,IF(S$3&gt;(A31stdlife+$E1176),((INDEX('PTRM input'!$G$385:$P$434,A31offset,$E1176)-INDEX('PTRM input'!$G$277:$P$326,A31offset,$E1176))*OFFSET($F$7,0,$E1176))-SUM($G1176:R1176),(((INDEX('PTRM input'!$G$385:$P$434,A31offset,$E1176)-INDEX('PTRM input'!$G$277:$P$326,A31offset,$E1176))*OFFSET($F$7,0,$E1176))-SUM($G1176:R1176))*(OFFSET('PTRM input'!$G$477,0,$E1176-1)/A31taxstdlife))))</f>
        <v>0</v>
      </c>
      <c r="T1176" s="251">
        <f ca="1">IF(A31taxstdlife="n/a","n/a",IF(A31taxstdlife="",0,IF(T$3&gt;(A31stdlife+$E1176),((INDEX('PTRM input'!$G$385:$P$434,A31offset,$E1176)-INDEX('PTRM input'!$G$277:$P$326,A31offset,$E1176))*OFFSET($F$7,0,$E1176))-SUM($G1176:S1176),(((INDEX('PTRM input'!$G$385:$P$434,A31offset,$E1176)-INDEX('PTRM input'!$G$277:$P$326,A31offset,$E1176))*OFFSET($F$7,0,$E1176))-SUM($G1176:S1176))*(OFFSET('PTRM input'!$G$477,0,$E1176-1)/A31taxstdlife))))</f>
        <v>0</v>
      </c>
      <c r="U1176" s="251">
        <f ca="1">IF(A31taxstdlife="n/a","n/a",IF(A31taxstdlife="",0,IF(U$3&gt;(A31stdlife+$E1176),((INDEX('PTRM input'!$G$385:$P$434,A31offset,$E1176)-INDEX('PTRM input'!$G$277:$P$326,A31offset,$E1176))*OFFSET($F$7,0,$E1176))-SUM($G1176:T1176),(((INDEX('PTRM input'!$G$385:$P$434,A31offset,$E1176)-INDEX('PTRM input'!$G$277:$P$326,A31offset,$E1176))*OFFSET($F$7,0,$E1176))-SUM($G1176:T1176))*(OFFSET('PTRM input'!$G$477,0,$E1176-1)/A31taxstdlife))))</f>
        <v>0</v>
      </c>
      <c r="V1176" s="251">
        <f ca="1">IF(A31taxstdlife="n/a","n/a",IF(A31taxstdlife="",0,IF(V$3&gt;(A31stdlife+$E1176),((INDEX('PTRM input'!$G$385:$P$434,A31offset,$E1176)-INDEX('PTRM input'!$G$277:$P$326,A31offset,$E1176))*OFFSET($F$7,0,$E1176))-SUM($G1176:U1176),(((INDEX('PTRM input'!$G$385:$P$434,A31offset,$E1176)-INDEX('PTRM input'!$G$277:$P$326,A31offset,$E1176))*OFFSET($F$7,0,$E1176))-SUM($G1176:U1176))*(OFFSET('PTRM input'!$G$477,0,$E1176-1)/A31taxstdlife))))</f>
        <v>0</v>
      </c>
      <c r="W1176" s="251">
        <f ca="1">IF(A31taxstdlife="n/a","n/a",IF(A31taxstdlife="",0,IF(W$3&gt;(A31stdlife+$E1176),((INDEX('PTRM input'!$G$385:$P$434,A31offset,$E1176)-INDEX('PTRM input'!$G$277:$P$326,A31offset,$E1176))*OFFSET($F$7,0,$E1176))-SUM($G1176:V1176),(((INDEX('PTRM input'!$G$385:$P$434,A31offset,$E1176)-INDEX('PTRM input'!$G$277:$P$326,A31offset,$E1176))*OFFSET($F$7,0,$E1176))-SUM($G1176:V1176))*(OFFSET('PTRM input'!$G$477,0,$E1176-1)/A31taxstdlife))))</f>
        <v>0</v>
      </c>
      <c r="X1176" s="251">
        <f ca="1">IF(A31taxstdlife="n/a","n/a",IF(A31taxstdlife="",0,IF(X$3&gt;(A31stdlife+$E1176),((INDEX('PTRM input'!$G$385:$P$434,A31offset,$E1176)-INDEX('PTRM input'!$G$277:$P$326,A31offset,$E1176))*OFFSET($F$7,0,$E1176))-SUM($G1176:W1176),(((INDEX('PTRM input'!$G$385:$P$434,A31offset,$E1176)-INDEX('PTRM input'!$G$277:$P$326,A31offset,$E1176))*OFFSET($F$7,0,$E1176))-SUM($G1176:W1176))*(OFFSET('PTRM input'!$G$477,0,$E1176-1)/A31taxstdlife))))</f>
        <v>0</v>
      </c>
      <c r="Y1176" s="251">
        <f ca="1">IF(A31taxstdlife="n/a","n/a",IF(A31taxstdlife="",0,IF(Y$3&gt;(A31stdlife+$E1176),((INDEX('PTRM input'!$G$385:$P$434,A31offset,$E1176)-INDEX('PTRM input'!$G$277:$P$326,A31offset,$E1176))*OFFSET($F$7,0,$E1176))-SUM($G1176:X1176),(((INDEX('PTRM input'!$G$385:$P$434,A31offset,$E1176)-INDEX('PTRM input'!$G$277:$P$326,A31offset,$E1176))*OFFSET($F$7,0,$E1176))-SUM($G1176:X1176))*(OFFSET('PTRM input'!$G$477,0,$E1176-1)/A31taxstdlife))))</f>
        <v>0</v>
      </c>
      <c r="Z1176" s="251">
        <f ca="1">IF(A31taxstdlife="n/a","n/a",IF(A31taxstdlife="",0,IF(Z$3&gt;(A31stdlife+$E1176),((INDEX('PTRM input'!$G$385:$P$434,A31offset,$E1176)-INDEX('PTRM input'!$G$277:$P$326,A31offset,$E1176))*OFFSET($F$7,0,$E1176))-SUM($G1176:Y1176),(((INDEX('PTRM input'!$G$385:$P$434,A31offset,$E1176)-INDEX('PTRM input'!$G$277:$P$326,A31offset,$E1176))*OFFSET($F$7,0,$E1176))-SUM($G1176:Y1176))*(OFFSET('PTRM input'!$G$477,0,$E1176-1)/A31taxstdlife))))</f>
        <v>0</v>
      </c>
      <c r="AA1176" s="251">
        <f ca="1">IF(A31taxstdlife="n/a","n/a",IF(A31taxstdlife="",0,IF(AA$3&gt;(A31stdlife+$E1176),((INDEX('PTRM input'!$G$385:$P$434,A31offset,$E1176)-INDEX('PTRM input'!$G$277:$P$326,A31offset,$E1176))*OFFSET($F$7,0,$E1176))-SUM($G1176:Z1176),(((INDEX('PTRM input'!$G$385:$P$434,A31offset,$E1176)-INDEX('PTRM input'!$G$277:$P$326,A31offset,$E1176))*OFFSET($F$7,0,$E1176))-SUM($G1176:Z1176))*(OFFSET('PTRM input'!$G$477,0,$E1176-1)/A31taxstdlife))))</f>
        <v>0</v>
      </c>
      <c r="AB1176" s="251">
        <f ca="1">IF(A31taxstdlife="n/a","n/a",IF(A31taxstdlife="",0,IF(AB$3&gt;(A31stdlife+$E1176),((INDEX('PTRM input'!$G$385:$P$434,A31offset,$E1176)-INDEX('PTRM input'!$G$277:$P$326,A31offset,$E1176))*OFFSET($F$7,0,$E1176))-SUM($G1176:AA1176),(((INDEX('PTRM input'!$G$385:$P$434,A31offset,$E1176)-INDEX('PTRM input'!$G$277:$P$326,A31offset,$E1176))*OFFSET($F$7,0,$E1176))-SUM($G1176:AA1176))*(OFFSET('PTRM input'!$G$477,0,$E1176-1)/A31taxstdlife))))</f>
        <v>0</v>
      </c>
      <c r="AC1176" s="251">
        <f ca="1">IF(A31taxstdlife="n/a","n/a",IF(A31taxstdlife="",0,IF(AC$3&gt;(A31stdlife+$E1176),((INDEX('PTRM input'!$G$385:$P$434,A31offset,$E1176)-INDEX('PTRM input'!$G$277:$P$326,A31offset,$E1176))*OFFSET($F$7,0,$E1176))-SUM($G1176:AB1176),(((INDEX('PTRM input'!$G$385:$P$434,A31offset,$E1176)-INDEX('PTRM input'!$G$277:$P$326,A31offset,$E1176))*OFFSET($F$7,0,$E1176))-SUM($G1176:AB1176))*(OFFSET('PTRM input'!$G$477,0,$E1176-1)/A31taxstdlife))))</f>
        <v>0</v>
      </c>
      <c r="AD1176" s="251">
        <f ca="1">IF(A31taxstdlife="n/a","n/a",IF(A31taxstdlife="",0,IF(AD$3&gt;(A31stdlife+$E1176),((INDEX('PTRM input'!$G$385:$P$434,A31offset,$E1176)-INDEX('PTRM input'!$G$277:$P$326,A31offset,$E1176))*OFFSET($F$7,0,$E1176))-SUM($G1176:AC1176),(((INDEX('PTRM input'!$G$385:$P$434,A31offset,$E1176)-INDEX('PTRM input'!$G$277:$P$326,A31offset,$E1176))*OFFSET($F$7,0,$E1176))-SUM($G1176:AC1176))*(OFFSET('PTRM input'!$G$477,0,$E1176-1)/A31taxstdlife))))</f>
        <v>0</v>
      </c>
      <c r="AE1176" s="251">
        <f ca="1">IF(A31taxstdlife="n/a","n/a",IF(A31taxstdlife="",0,IF(AE$3&gt;(A31stdlife+$E1176),((INDEX('PTRM input'!$G$385:$P$434,A31offset,$E1176)-INDEX('PTRM input'!$G$277:$P$326,A31offset,$E1176))*OFFSET($F$7,0,$E1176))-SUM($G1176:AD1176),(((INDEX('PTRM input'!$G$385:$P$434,A31offset,$E1176)-INDEX('PTRM input'!$G$277:$P$326,A31offset,$E1176))*OFFSET($F$7,0,$E1176))-SUM($G1176:AD1176))*(OFFSET('PTRM input'!$G$477,0,$E1176-1)/A31taxstdlife))))</f>
        <v>0</v>
      </c>
      <c r="AF1176" s="251">
        <f ca="1">IF(A31taxstdlife="n/a","n/a",IF(A31taxstdlife="",0,IF(AF$3&gt;(A31stdlife+$E1176),((INDEX('PTRM input'!$G$385:$P$434,A31offset,$E1176)-INDEX('PTRM input'!$G$277:$P$326,A31offset,$E1176))*OFFSET($F$7,0,$E1176))-SUM($G1176:AE1176),(((INDEX('PTRM input'!$G$385:$P$434,A31offset,$E1176)-INDEX('PTRM input'!$G$277:$P$326,A31offset,$E1176))*OFFSET($F$7,0,$E1176))-SUM($G1176:AE1176))*(OFFSET('PTRM input'!$G$477,0,$E1176-1)/A31taxstdlife))))</f>
        <v>0</v>
      </c>
      <c r="AG1176" s="251">
        <f ca="1">IF(A31taxstdlife="n/a","n/a",IF(A31taxstdlife="",0,IF(AG$3&gt;(A31stdlife+$E1176),((INDEX('PTRM input'!$G$385:$P$434,A31offset,$E1176)-INDEX('PTRM input'!$G$277:$P$326,A31offset,$E1176))*OFFSET($F$7,0,$E1176))-SUM($G1176:AF1176),(((INDEX('PTRM input'!$G$385:$P$434,A31offset,$E1176)-INDEX('PTRM input'!$G$277:$P$326,A31offset,$E1176))*OFFSET($F$7,0,$E1176))-SUM($G1176:AF1176))*(OFFSET('PTRM input'!$G$477,0,$E1176-1)/A31taxstdlife))))</f>
        <v>0</v>
      </c>
      <c r="AH1176" s="251">
        <f ca="1">IF(A31taxstdlife="n/a","n/a",IF(A31taxstdlife="",0,IF(AH$3&gt;(A31stdlife+$E1176),((INDEX('PTRM input'!$G$385:$P$434,A31offset,$E1176)-INDEX('PTRM input'!$G$277:$P$326,A31offset,$E1176))*OFFSET($F$7,0,$E1176))-SUM($G1176:AG1176),(((INDEX('PTRM input'!$G$385:$P$434,A31offset,$E1176)-INDEX('PTRM input'!$G$277:$P$326,A31offset,$E1176))*OFFSET($F$7,0,$E1176))-SUM($G1176:AG1176))*(OFFSET('PTRM input'!$G$477,0,$E1176-1)/A31taxstdlife))))</f>
        <v>0</v>
      </c>
      <c r="AI1176" s="251">
        <f ca="1">IF(A31taxstdlife="n/a","n/a",IF(A31taxstdlife="",0,IF(AI$3&gt;(A31stdlife+$E1176),((INDEX('PTRM input'!$G$385:$P$434,A31offset,$E1176)-INDEX('PTRM input'!$G$277:$P$326,A31offset,$E1176))*OFFSET($F$7,0,$E1176))-SUM($G1176:AH1176),(((INDEX('PTRM input'!$G$385:$P$434,A31offset,$E1176)-INDEX('PTRM input'!$G$277:$P$326,A31offset,$E1176))*OFFSET($F$7,0,$E1176))-SUM($G1176:AH1176))*(OFFSET('PTRM input'!$G$477,0,$E1176-1)/A31taxstdlife))))</f>
        <v>0</v>
      </c>
      <c r="AJ1176" s="251">
        <f ca="1">IF(A31taxstdlife="n/a","n/a",IF(A31taxstdlife="",0,IF(AJ$3&gt;(A31stdlife+$E1176),((INDEX('PTRM input'!$G$385:$P$434,A31offset,$E1176)-INDEX('PTRM input'!$G$277:$P$326,A31offset,$E1176))*OFFSET($F$7,0,$E1176))-SUM($G1176:AI1176),(((INDEX('PTRM input'!$G$385:$P$434,A31offset,$E1176)-INDEX('PTRM input'!$G$277:$P$326,A31offset,$E1176))*OFFSET($F$7,0,$E1176))-SUM($G1176:AI1176))*(OFFSET('PTRM input'!$G$477,0,$E1176-1)/A31taxstdlife))))</f>
        <v>0</v>
      </c>
      <c r="AK1176" s="251">
        <f ca="1">IF(A31taxstdlife="n/a","n/a",IF(A31taxstdlife="",0,IF(AK$3&gt;(A31stdlife+$E1176),((INDEX('PTRM input'!$G$385:$P$434,A31offset,$E1176)-INDEX('PTRM input'!$G$277:$P$326,A31offset,$E1176))*OFFSET($F$7,0,$E1176))-SUM($G1176:AJ1176),(((INDEX('PTRM input'!$G$385:$P$434,A31offset,$E1176)-INDEX('PTRM input'!$G$277:$P$326,A31offset,$E1176))*OFFSET($F$7,0,$E1176))-SUM($G1176:AJ1176))*(OFFSET('PTRM input'!$G$477,0,$E1176-1)/A31taxstdlife))))</f>
        <v>0</v>
      </c>
      <c r="AL1176" s="251">
        <f ca="1">IF(A31taxstdlife="n/a","n/a",IF(A31taxstdlife="",0,IF(AL$3&gt;(A31stdlife+$E1176),((INDEX('PTRM input'!$G$385:$P$434,A31offset,$E1176)-INDEX('PTRM input'!$G$277:$P$326,A31offset,$E1176))*OFFSET($F$7,0,$E1176))-SUM($G1176:AK1176),(((INDEX('PTRM input'!$G$385:$P$434,A31offset,$E1176)-INDEX('PTRM input'!$G$277:$P$326,A31offset,$E1176))*OFFSET($F$7,0,$E1176))-SUM($G1176:AK1176))*(OFFSET('PTRM input'!$G$477,0,$E1176-1)/A31taxstdlife))))</f>
        <v>0</v>
      </c>
      <c r="AM1176" s="251">
        <f ca="1">IF(A31taxstdlife="n/a","n/a",IF(A31taxstdlife="",0,IF(AM$3&gt;(A31stdlife+$E1176),((INDEX('PTRM input'!$G$385:$P$434,A31offset,$E1176)-INDEX('PTRM input'!$G$277:$P$326,A31offset,$E1176))*OFFSET($F$7,0,$E1176))-SUM($G1176:AL1176),(((INDEX('PTRM input'!$G$385:$P$434,A31offset,$E1176)-INDEX('PTRM input'!$G$277:$P$326,A31offset,$E1176))*OFFSET($F$7,0,$E1176))-SUM($G1176:AL1176))*(OFFSET('PTRM input'!$G$477,0,$E1176-1)/A31taxstdlife))))</f>
        <v>0</v>
      </c>
      <c r="AN1176" s="251">
        <f ca="1">IF(A31taxstdlife="n/a","n/a",IF(A31taxstdlife="",0,IF(AN$3&gt;(A31stdlife+$E1176),((INDEX('PTRM input'!$G$385:$P$434,A31offset,$E1176)-INDEX('PTRM input'!$G$277:$P$326,A31offset,$E1176))*OFFSET($F$7,0,$E1176))-SUM($G1176:AM1176),(((INDEX('PTRM input'!$G$385:$P$434,A31offset,$E1176)-INDEX('PTRM input'!$G$277:$P$326,A31offset,$E1176))*OFFSET($F$7,0,$E1176))-SUM($G1176:AM1176))*(OFFSET('PTRM input'!$G$477,0,$E1176-1)/A31taxstdlife))))</f>
        <v>0</v>
      </c>
      <c r="AO1176" s="251">
        <f ca="1">IF(A31taxstdlife="n/a","n/a",IF(A31taxstdlife="",0,IF(AO$3&gt;(A31stdlife+$E1176),((INDEX('PTRM input'!$G$385:$P$434,A31offset,$E1176)-INDEX('PTRM input'!$G$277:$P$326,A31offset,$E1176))*OFFSET($F$7,0,$E1176))-SUM($G1176:AN1176),(((INDEX('PTRM input'!$G$385:$P$434,A31offset,$E1176)-INDEX('PTRM input'!$G$277:$P$326,A31offset,$E1176))*OFFSET($F$7,0,$E1176))-SUM($G1176:AN1176))*(OFFSET('PTRM input'!$G$477,0,$E1176-1)/A31taxstdlife))))</f>
        <v>0</v>
      </c>
      <c r="AP1176" s="251">
        <f ca="1">IF(A31taxstdlife="n/a","n/a",IF(A31taxstdlife="",0,IF(AP$3&gt;(A31stdlife+$E1176),((INDEX('PTRM input'!$G$385:$P$434,A31offset,$E1176)-INDEX('PTRM input'!$G$277:$P$326,A31offset,$E1176))*OFFSET($F$7,0,$E1176))-SUM($G1176:AO1176),(((INDEX('PTRM input'!$G$385:$P$434,A31offset,$E1176)-INDEX('PTRM input'!$G$277:$P$326,A31offset,$E1176))*OFFSET($F$7,0,$E1176))-SUM($G1176:AO1176))*(OFFSET('PTRM input'!$G$477,0,$E1176-1)/A31taxstdlife))))</f>
        <v>0</v>
      </c>
      <c r="AQ1176" s="251">
        <f ca="1">IF(A31taxstdlife="n/a","n/a",IF(A31taxstdlife="",0,IF(AQ$3&gt;(A31stdlife+$E1176),((INDEX('PTRM input'!$G$385:$P$434,A31offset,$E1176)-INDEX('PTRM input'!$G$277:$P$326,A31offset,$E1176))*OFFSET($F$7,0,$E1176))-SUM($G1176:AP1176),(((INDEX('PTRM input'!$G$385:$P$434,A31offset,$E1176)-INDEX('PTRM input'!$G$277:$P$326,A31offset,$E1176))*OFFSET($F$7,0,$E1176))-SUM($G1176:AP1176))*(OFFSET('PTRM input'!$G$477,0,$E1176-1)/A31taxstdlife))))</f>
        <v>0</v>
      </c>
      <c r="AR1176" s="251">
        <f ca="1">IF(A31taxstdlife="n/a","n/a",IF(A31taxstdlife="",0,IF(AR$3&gt;(A31stdlife+$E1176),((INDEX('PTRM input'!$G$385:$P$434,A31offset,$E1176)-INDEX('PTRM input'!$G$277:$P$326,A31offset,$E1176))*OFFSET($F$7,0,$E1176))-SUM($G1176:AQ1176),(((INDEX('PTRM input'!$G$385:$P$434,A31offset,$E1176)-INDEX('PTRM input'!$G$277:$P$326,A31offset,$E1176))*OFFSET($F$7,0,$E1176))-SUM($G1176:AQ1176))*(OFFSET('PTRM input'!$G$477,0,$E1176-1)/A31taxstdlife))))</f>
        <v>0</v>
      </c>
      <c r="AS1176" s="251">
        <f ca="1">IF(A31taxstdlife="n/a","n/a",IF(A31taxstdlife="",0,IF(AS$3&gt;(A31stdlife+$E1176),((INDEX('PTRM input'!$G$385:$P$434,A31offset,$E1176)-INDEX('PTRM input'!$G$277:$P$326,A31offset,$E1176))*OFFSET($F$7,0,$E1176))-SUM($G1176:AR1176),(((INDEX('PTRM input'!$G$385:$P$434,A31offset,$E1176)-INDEX('PTRM input'!$G$277:$P$326,A31offset,$E1176))*OFFSET($F$7,0,$E1176))-SUM($G1176:AR1176))*(OFFSET('PTRM input'!$G$477,0,$E1176-1)/A31taxstdlife))))</f>
        <v>0</v>
      </c>
      <c r="AT1176" s="251">
        <f ca="1">IF(A31taxstdlife="n/a","n/a",IF(A31taxstdlife="",0,IF(AT$3&gt;(A31stdlife+$E1176),((INDEX('PTRM input'!$G$385:$P$434,A31offset,$E1176)-INDEX('PTRM input'!$G$277:$P$326,A31offset,$E1176))*OFFSET($F$7,0,$E1176))-SUM($G1176:AS1176),(((INDEX('PTRM input'!$G$385:$P$434,A31offset,$E1176)-INDEX('PTRM input'!$G$277:$P$326,A31offset,$E1176))*OFFSET($F$7,0,$E1176))-SUM($G1176:AS1176))*(OFFSET('PTRM input'!$G$477,0,$E1176-1)/A31taxstdlife))))</f>
        <v>0</v>
      </c>
      <c r="AU1176" s="251">
        <f ca="1">IF(A31taxstdlife="n/a","n/a",IF(A31taxstdlife="",0,IF(AU$3&gt;(A31stdlife+$E1176),((INDEX('PTRM input'!$G$385:$P$434,A31offset,$E1176)-INDEX('PTRM input'!$G$277:$P$326,A31offset,$E1176))*OFFSET($F$7,0,$E1176))-SUM($G1176:AT1176),(((INDEX('PTRM input'!$G$385:$P$434,A31offset,$E1176)-INDEX('PTRM input'!$G$277:$P$326,A31offset,$E1176))*OFFSET($F$7,0,$E1176))-SUM($G1176:AT1176))*(OFFSET('PTRM input'!$G$477,0,$E1176-1)/A31taxstdlife))))</f>
        <v>0</v>
      </c>
      <c r="AV1176" s="251">
        <f ca="1">IF(A31taxstdlife="n/a","n/a",IF(A31taxstdlife="",0,IF(AV$3&gt;(A31stdlife+$E1176),((INDEX('PTRM input'!$G$385:$P$434,A31offset,$E1176)-INDEX('PTRM input'!$G$277:$P$326,A31offset,$E1176))*OFFSET($F$7,0,$E1176))-SUM($G1176:AU1176),(((INDEX('PTRM input'!$G$385:$P$434,A31offset,$E1176)-INDEX('PTRM input'!$G$277:$P$326,A31offset,$E1176))*OFFSET($F$7,0,$E1176))-SUM($G1176:AU1176))*(OFFSET('PTRM input'!$G$477,0,$E1176-1)/A31taxstdlife))))</f>
        <v>0</v>
      </c>
      <c r="AW1176" s="251">
        <f ca="1">IF(A31taxstdlife="n/a","n/a",IF(A31taxstdlife="",0,IF(AW$3&gt;(A31stdlife+$E1176),((INDEX('PTRM input'!$G$385:$P$434,A31offset,$E1176)-INDEX('PTRM input'!$G$277:$P$326,A31offset,$E1176))*OFFSET($F$7,0,$E1176))-SUM($G1176:AV1176),(((INDEX('PTRM input'!$G$385:$P$434,A31offset,$E1176)-INDEX('PTRM input'!$G$277:$P$326,A31offset,$E1176))*OFFSET($F$7,0,$E1176))-SUM($G1176:AV1176))*(OFFSET('PTRM input'!$G$477,0,$E1176-1)/A31taxstdlife))))</f>
        <v>0</v>
      </c>
      <c r="AX1176" s="251">
        <f ca="1">IF(A31taxstdlife="n/a","n/a",IF(A31taxstdlife="",0,IF(AX$3&gt;(A31stdlife+$E1176),((INDEX('PTRM input'!$G$385:$P$434,A31offset,$E1176)-INDEX('PTRM input'!$G$277:$P$326,A31offset,$E1176))*OFFSET($F$7,0,$E1176))-SUM($G1176:AW1176),(((INDEX('PTRM input'!$G$385:$P$434,A31offset,$E1176)-INDEX('PTRM input'!$G$277:$P$326,A31offset,$E1176))*OFFSET($F$7,0,$E1176))-SUM($G1176:AW1176))*(OFFSET('PTRM input'!$G$477,0,$E1176-1)/A31taxstdlife))))</f>
        <v>0</v>
      </c>
      <c r="AY1176" s="251">
        <f ca="1">IF(A31taxstdlife="n/a","n/a",IF(A31taxstdlife="",0,IF(AY$3&gt;(A31stdlife+$E1176),((INDEX('PTRM input'!$G$385:$P$434,A31offset,$E1176)-INDEX('PTRM input'!$G$277:$P$326,A31offset,$E1176))*OFFSET($F$7,0,$E1176))-SUM($G1176:AX1176),(((INDEX('PTRM input'!$G$385:$P$434,A31offset,$E1176)-INDEX('PTRM input'!$G$277:$P$326,A31offset,$E1176))*OFFSET($F$7,0,$E1176))-SUM($G1176:AX1176))*(OFFSET('PTRM input'!$G$477,0,$E1176-1)/A31taxstdlife))))</f>
        <v>0</v>
      </c>
      <c r="AZ1176" s="251">
        <f ca="1">IF(A31taxstdlife="n/a","n/a",IF(A31taxstdlife="",0,IF(AZ$3&gt;(A31stdlife+$E1176),((INDEX('PTRM input'!$G$385:$P$434,A31offset,$E1176)-INDEX('PTRM input'!$G$277:$P$326,A31offset,$E1176))*OFFSET($F$7,0,$E1176))-SUM($G1176:AY1176),(((INDEX('PTRM input'!$G$385:$P$434,A31offset,$E1176)-INDEX('PTRM input'!$G$277:$P$326,A31offset,$E1176))*OFFSET($F$7,0,$E1176))-SUM($G1176:AY1176))*(OFFSET('PTRM input'!$G$477,0,$E1176-1)/A31taxstdlife))))</f>
        <v>0</v>
      </c>
      <c r="BA1176" s="251">
        <f ca="1">IF(A31taxstdlife="n/a","n/a",IF(A31taxstdlife="",0,IF(BA$3&gt;(A31stdlife+$E1176),((INDEX('PTRM input'!$G$385:$P$434,A31offset,$E1176)-INDEX('PTRM input'!$G$277:$P$326,A31offset,$E1176))*OFFSET($F$7,0,$E1176))-SUM($G1176:AZ1176),(((INDEX('PTRM input'!$G$385:$P$434,A31offset,$E1176)-INDEX('PTRM input'!$G$277:$P$326,A31offset,$E1176))*OFFSET($F$7,0,$E1176))-SUM($G1176:AZ1176))*(OFFSET('PTRM input'!$G$477,0,$E1176-1)/A31taxstdlife))))</f>
        <v>0</v>
      </c>
      <c r="BB1176" s="251">
        <f ca="1">IF(A31taxstdlife="n/a","n/a",IF(A31taxstdlife="",0,IF(BB$3&gt;(A31stdlife+$E1176),((INDEX('PTRM input'!$G$385:$P$434,A31offset,$E1176)-INDEX('PTRM input'!$G$277:$P$326,A31offset,$E1176))*OFFSET($F$7,0,$E1176))-SUM($G1176:BA1176),(((INDEX('PTRM input'!$G$385:$P$434,A31offset,$E1176)-INDEX('PTRM input'!$G$277:$P$326,A31offset,$E1176))*OFFSET($F$7,0,$E1176))-SUM($G1176:BA1176))*(OFFSET('PTRM input'!$G$477,0,$E1176-1)/A31taxstdlife))))</f>
        <v>0</v>
      </c>
      <c r="BC1176" s="251">
        <f ca="1">IF(A31taxstdlife="n/a","n/a",IF(A31taxstdlife="",0,IF(BC$3&gt;(A31stdlife+$E1176),((INDEX('PTRM input'!$G$385:$P$434,A31offset,$E1176)-INDEX('PTRM input'!$G$277:$P$326,A31offset,$E1176))*OFFSET($F$7,0,$E1176))-SUM($G1176:BB1176),(((INDEX('PTRM input'!$G$385:$P$434,A31offset,$E1176)-INDEX('PTRM input'!$G$277:$P$326,A31offset,$E1176))*OFFSET($F$7,0,$E1176))-SUM($G1176:BB1176))*(OFFSET('PTRM input'!$G$477,0,$E1176-1)/A31taxstdlife))))</f>
        <v>0</v>
      </c>
      <c r="BD1176" s="251">
        <f ca="1">IF(A31taxstdlife="n/a","n/a",IF(A31taxstdlife="",0,IF(BD$3&gt;(A31stdlife+$E1176),((INDEX('PTRM input'!$G$385:$P$434,A31offset,$E1176)-INDEX('PTRM input'!$G$277:$P$326,A31offset,$E1176))*OFFSET($F$7,0,$E1176))-SUM($G1176:BC1176),(((INDEX('PTRM input'!$G$385:$P$434,A31offset,$E1176)-INDEX('PTRM input'!$G$277:$P$326,A31offset,$E1176))*OFFSET($F$7,0,$E1176))-SUM($G1176:BC1176))*(OFFSET('PTRM input'!$G$477,0,$E1176-1)/A31taxstdlife))))</f>
        <v>0</v>
      </c>
      <c r="BE1176" s="251">
        <f ca="1">IF(A31taxstdlife="n/a","n/a",IF(A31taxstdlife="",0,IF(BE$3&gt;(A31stdlife+$E1176),((INDEX('PTRM input'!$G$385:$P$434,A31offset,$E1176)-INDEX('PTRM input'!$G$277:$P$326,A31offset,$E1176))*OFFSET($F$7,0,$E1176))-SUM($G1176:BD1176),(((INDEX('PTRM input'!$G$385:$P$434,A31offset,$E1176)-INDEX('PTRM input'!$G$277:$P$326,A31offset,$E1176))*OFFSET($F$7,0,$E1176))-SUM($G1176:BD1176))*(OFFSET('PTRM input'!$G$477,0,$E1176-1)/A31taxstdlife))))</f>
        <v>0</v>
      </c>
      <c r="BF1176" s="251">
        <f ca="1">IF(A31taxstdlife="n/a","n/a",IF(A31taxstdlife="",0,IF(BF$3&gt;(A31stdlife+$E1176),((INDEX('PTRM input'!$G$385:$P$434,A31offset,$E1176)-INDEX('PTRM input'!$G$277:$P$326,A31offset,$E1176))*OFFSET($F$7,0,$E1176))-SUM($G1176:BE1176),(((INDEX('PTRM input'!$G$385:$P$434,A31offset,$E1176)-INDEX('PTRM input'!$G$277:$P$326,A31offset,$E1176))*OFFSET($F$7,0,$E1176))-SUM($G1176:BE1176))*(OFFSET('PTRM input'!$G$477,0,$E1176-1)/A31taxstdlife))))</f>
        <v>0</v>
      </c>
      <c r="BG1176" s="251">
        <f ca="1">IF(A31taxstdlife="n/a","n/a",IF(A31taxstdlife="",0,IF(BG$3&gt;(A31stdlife+$E1176),((INDEX('PTRM input'!$G$385:$P$434,A31offset,$E1176)-INDEX('PTRM input'!$G$277:$P$326,A31offset,$E1176))*OFFSET($F$7,0,$E1176))-SUM($G1176:BF1176),(((INDEX('PTRM input'!$G$385:$P$434,A31offset,$E1176)-INDEX('PTRM input'!$G$277:$P$326,A31offset,$E1176))*OFFSET($F$7,0,$E1176))-SUM($G1176:BF1176))*(OFFSET('PTRM input'!$G$477,0,$E1176-1)/A31taxstdlife))))</f>
        <v>0</v>
      </c>
      <c r="BH1176" s="251">
        <f ca="1">IF(A31taxstdlife="n/a","n/a",IF(A31taxstdlife="",0,IF(BH$3&gt;(A31stdlife+$E1176),((INDEX('PTRM input'!$G$385:$P$434,A31offset,$E1176)-INDEX('PTRM input'!$G$277:$P$326,A31offset,$E1176))*OFFSET($F$7,0,$E1176))-SUM($G1176:BG1176),(((INDEX('PTRM input'!$G$385:$P$434,A31offset,$E1176)-INDEX('PTRM input'!$G$277:$P$326,A31offset,$E1176))*OFFSET($F$7,0,$E1176))-SUM($G1176:BG1176))*(OFFSET('PTRM input'!$G$477,0,$E1176-1)/A31taxstdlife))))</f>
        <v>0</v>
      </c>
      <c r="BI1176" s="251">
        <f ca="1">IF(A31taxstdlife="n/a","n/a",IF(A31taxstdlife="",0,IF(BI$3&gt;(A31stdlife+$E1176),((INDEX('PTRM input'!$G$385:$P$434,A31offset,$E1176)-INDEX('PTRM input'!$G$277:$P$326,A31offset,$E1176))*OFFSET($F$7,0,$E1176))-SUM($G1176:BH1176),(((INDEX('PTRM input'!$G$385:$P$434,A31offset,$E1176)-INDEX('PTRM input'!$G$277:$P$326,A31offset,$E1176))*OFFSET($F$7,0,$E1176))-SUM($G1176:BH1176))*(OFFSET('PTRM input'!$G$477,0,$E1176-1)/A31taxstdlife))))</f>
        <v>0</v>
      </c>
      <c r="BJ1176" s="116"/>
      <c r="BK1176" s="116"/>
      <c r="BL1176" s="116"/>
      <c r="BM1176" s="116"/>
    </row>
    <row r="1177" spans="1:65" ht="12.75" hidden="1" customHeight="1" outlineLevel="2">
      <c r="A1177" s="366"/>
      <c r="B1177" s="19"/>
      <c r="C1177" s="18"/>
      <c r="D1177" s="760"/>
      <c r="E1177" s="86">
        <v>6</v>
      </c>
      <c r="F1177" s="356"/>
      <c r="G1177" s="434"/>
      <c r="H1177" s="435"/>
      <c r="I1177" s="435"/>
      <c r="J1177" s="435"/>
      <c r="K1177" s="435"/>
      <c r="L1177" s="619"/>
      <c r="M1177" s="251">
        <f ca="1">IF(A31taxstdlife="n/a","n/a",IF(A31taxstdlife="",0,IF(M$3&gt;(A31stdlife+$E1177),((INDEX('PTRM input'!$G$385:$P$434,A31offset,$E1177)-INDEX('PTRM input'!$G$277:$P$326,A31offset,$E1177))*OFFSET($F$7,0,$E1177))-SUM($G1177:L1177),(((INDEX('PTRM input'!$G$385:$P$434,A31offset,$E1177)-INDEX('PTRM input'!$G$277:$P$326,A31offset,$E1177))*OFFSET($F$7,0,$E1177))-SUM($G1177:L1177))*(OFFSET('PTRM input'!$G$477,0,$E1177-1)/A31taxstdlife))))</f>
        <v>0</v>
      </c>
      <c r="N1177" s="251">
        <f ca="1">IF(A31taxstdlife="n/a","n/a",IF(A31taxstdlife="",0,IF(N$3&gt;(A31stdlife+$E1177),((INDEX('PTRM input'!$G$385:$P$434,A31offset,$E1177)-INDEX('PTRM input'!$G$277:$P$326,A31offset,$E1177))*OFFSET($F$7,0,$E1177))-SUM($G1177:M1177),(((INDEX('PTRM input'!$G$385:$P$434,A31offset,$E1177)-INDEX('PTRM input'!$G$277:$P$326,A31offset,$E1177))*OFFSET($F$7,0,$E1177))-SUM($G1177:M1177))*(OFFSET('PTRM input'!$G$477,0,$E1177-1)/A31taxstdlife))))</f>
        <v>0</v>
      </c>
      <c r="O1177" s="251">
        <f ca="1">IF(A31taxstdlife="n/a","n/a",IF(A31taxstdlife="",0,IF(O$3&gt;(A31stdlife+$E1177),((INDEX('PTRM input'!$G$385:$P$434,A31offset,$E1177)-INDEX('PTRM input'!$G$277:$P$326,A31offset,$E1177))*OFFSET($F$7,0,$E1177))-SUM($G1177:N1177),(((INDEX('PTRM input'!$G$385:$P$434,A31offset,$E1177)-INDEX('PTRM input'!$G$277:$P$326,A31offset,$E1177))*OFFSET($F$7,0,$E1177))-SUM($G1177:N1177))*(OFFSET('PTRM input'!$G$477,0,$E1177-1)/A31taxstdlife))))</f>
        <v>0</v>
      </c>
      <c r="P1177" s="251">
        <f ca="1">IF(A31taxstdlife="n/a","n/a",IF(A31taxstdlife="",0,IF(P$3&gt;(A31stdlife+$E1177),((INDEX('PTRM input'!$G$385:$P$434,A31offset,$E1177)-INDEX('PTRM input'!$G$277:$P$326,A31offset,$E1177))*OFFSET($F$7,0,$E1177))-SUM($G1177:O1177),(((INDEX('PTRM input'!$G$385:$P$434,A31offset,$E1177)-INDEX('PTRM input'!$G$277:$P$326,A31offset,$E1177))*OFFSET($F$7,0,$E1177))-SUM($G1177:O1177))*(OFFSET('PTRM input'!$G$477,0,$E1177-1)/A31taxstdlife))))</f>
        <v>0</v>
      </c>
      <c r="Q1177" s="251">
        <f ca="1">IF(A31taxstdlife="n/a","n/a",IF(A31taxstdlife="",0,IF(Q$3&gt;(A31stdlife+$E1177),((INDEX('PTRM input'!$G$385:$P$434,A31offset,$E1177)-INDEX('PTRM input'!$G$277:$P$326,A31offset,$E1177))*OFFSET($F$7,0,$E1177))-SUM($G1177:P1177),(((INDEX('PTRM input'!$G$385:$P$434,A31offset,$E1177)-INDEX('PTRM input'!$G$277:$P$326,A31offset,$E1177))*OFFSET($F$7,0,$E1177))-SUM($G1177:P1177))*(OFFSET('PTRM input'!$G$477,0,$E1177-1)/A31taxstdlife))))</f>
        <v>0</v>
      </c>
      <c r="R1177" s="251">
        <f ca="1">IF(A31taxstdlife="n/a","n/a",IF(A31taxstdlife="",0,IF(R$3&gt;(A31stdlife+$E1177),((INDEX('PTRM input'!$G$385:$P$434,A31offset,$E1177)-INDEX('PTRM input'!$G$277:$P$326,A31offset,$E1177))*OFFSET($F$7,0,$E1177))-SUM($G1177:Q1177),(((INDEX('PTRM input'!$G$385:$P$434,A31offset,$E1177)-INDEX('PTRM input'!$G$277:$P$326,A31offset,$E1177))*OFFSET($F$7,0,$E1177))-SUM($G1177:Q1177))*(OFFSET('PTRM input'!$G$477,0,$E1177-1)/A31taxstdlife))))</f>
        <v>0</v>
      </c>
      <c r="S1177" s="251">
        <f ca="1">IF(A31taxstdlife="n/a","n/a",IF(A31taxstdlife="",0,IF(S$3&gt;(A31stdlife+$E1177),((INDEX('PTRM input'!$G$385:$P$434,A31offset,$E1177)-INDEX('PTRM input'!$G$277:$P$326,A31offset,$E1177))*OFFSET($F$7,0,$E1177))-SUM($G1177:R1177),(((INDEX('PTRM input'!$G$385:$P$434,A31offset,$E1177)-INDEX('PTRM input'!$G$277:$P$326,A31offset,$E1177))*OFFSET($F$7,0,$E1177))-SUM($G1177:R1177))*(OFFSET('PTRM input'!$G$477,0,$E1177-1)/A31taxstdlife))))</f>
        <v>0</v>
      </c>
      <c r="T1177" s="251">
        <f ca="1">IF(A31taxstdlife="n/a","n/a",IF(A31taxstdlife="",0,IF(T$3&gt;(A31stdlife+$E1177),((INDEX('PTRM input'!$G$385:$P$434,A31offset,$E1177)-INDEX('PTRM input'!$G$277:$P$326,A31offset,$E1177))*OFFSET($F$7,0,$E1177))-SUM($G1177:S1177),(((INDEX('PTRM input'!$G$385:$P$434,A31offset,$E1177)-INDEX('PTRM input'!$G$277:$P$326,A31offset,$E1177))*OFFSET($F$7,0,$E1177))-SUM($G1177:S1177))*(OFFSET('PTRM input'!$G$477,0,$E1177-1)/A31taxstdlife))))</f>
        <v>0</v>
      </c>
      <c r="U1177" s="251">
        <f ca="1">IF(A31taxstdlife="n/a","n/a",IF(A31taxstdlife="",0,IF(U$3&gt;(A31stdlife+$E1177),((INDEX('PTRM input'!$G$385:$P$434,A31offset,$E1177)-INDEX('PTRM input'!$G$277:$P$326,A31offset,$E1177))*OFFSET($F$7,0,$E1177))-SUM($G1177:T1177),(((INDEX('PTRM input'!$G$385:$P$434,A31offset,$E1177)-INDEX('PTRM input'!$G$277:$P$326,A31offset,$E1177))*OFFSET($F$7,0,$E1177))-SUM($G1177:T1177))*(OFFSET('PTRM input'!$G$477,0,$E1177-1)/A31taxstdlife))))</f>
        <v>0</v>
      </c>
      <c r="V1177" s="251">
        <f ca="1">IF(A31taxstdlife="n/a","n/a",IF(A31taxstdlife="",0,IF(V$3&gt;(A31stdlife+$E1177),((INDEX('PTRM input'!$G$385:$P$434,A31offset,$E1177)-INDEX('PTRM input'!$G$277:$P$326,A31offset,$E1177))*OFFSET($F$7,0,$E1177))-SUM($G1177:U1177),(((INDEX('PTRM input'!$G$385:$P$434,A31offset,$E1177)-INDEX('PTRM input'!$G$277:$P$326,A31offset,$E1177))*OFFSET($F$7,0,$E1177))-SUM($G1177:U1177))*(OFFSET('PTRM input'!$G$477,0,$E1177-1)/A31taxstdlife))))</f>
        <v>0</v>
      </c>
      <c r="W1177" s="251">
        <f ca="1">IF(A31taxstdlife="n/a","n/a",IF(A31taxstdlife="",0,IF(W$3&gt;(A31stdlife+$E1177),((INDEX('PTRM input'!$G$385:$P$434,A31offset,$E1177)-INDEX('PTRM input'!$G$277:$P$326,A31offset,$E1177))*OFFSET($F$7,0,$E1177))-SUM($G1177:V1177),(((INDEX('PTRM input'!$G$385:$P$434,A31offset,$E1177)-INDEX('PTRM input'!$G$277:$P$326,A31offset,$E1177))*OFFSET($F$7,0,$E1177))-SUM($G1177:V1177))*(OFFSET('PTRM input'!$G$477,0,$E1177-1)/A31taxstdlife))))</f>
        <v>0</v>
      </c>
      <c r="X1177" s="251">
        <f ca="1">IF(A31taxstdlife="n/a","n/a",IF(A31taxstdlife="",0,IF(X$3&gt;(A31stdlife+$E1177),((INDEX('PTRM input'!$G$385:$P$434,A31offset,$E1177)-INDEX('PTRM input'!$G$277:$P$326,A31offset,$E1177))*OFFSET($F$7,0,$E1177))-SUM($G1177:W1177),(((INDEX('PTRM input'!$G$385:$P$434,A31offset,$E1177)-INDEX('PTRM input'!$G$277:$P$326,A31offset,$E1177))*OFFSET($F$7,0,$E1177))-SUM($G1177:W1177))*(OFFSET('PTRM input'!$G$477,0,$E1177-1)/A31taxstdlife))))</f>
        <v>0</v>
      </c>
      <c r="Y1177" s="251">
        <f ca="1">IF(A31taxstdlife="n/a","n/a",IF(A31taxstdlife="",0,IF(Y$3&gt;(A31stdlife+$E1177),((INDEX('PTRM input'!$G$385:$P$434,A31offset,$E1177)-INDEX('PTRM input'!$G$277:$P$326,A31offset,$E1177))*OFFSET($F$7,0,$E1177))-SUM($G1177:X1177),(((INDEX('PTRM input'!$G$385:$P$434,A31offset,$E1177)-INDEX('PTRM input'!$G$277:$P$326,A31offset,$E1177))*OFFSET($F$7,0,$E1177))-SUM($G1177:X1177))*(OFFSET('PTRM input'!$G$477,0,$E1177-1)/A31taxstdlife))))</f>
        <v>0</v>
      </c>
      <c r="Z1177" s="251">
        <f ca="1">IF(A31taxstdlife="n/a","n/a",IF(A31taxstdlife="",0,IF(Z$3&gt;(A31stdlife+$E1177),((INDEX('PTRM input'!$G$385:$P$434,A31offset,$E1177)-INDEX('PTRM input'!$G$277:$P$326,A31offset,$E1177))*OFFSET($F$7,0,$E1177))-SUM($G1177:Y1177),(((INDEX('PTRM input'!$G$385:$P$434,A31offset,$E1177)-INDEX('PTRM input'!$G$277:$P$326,A31offset,$E1177))*OFFSET($F$7,0,$E1177))-SUM($G1177:Y1177))*(OFFSET('PTRM input'!$G$477,0,$E1177-1)/A31taxstdlife))))</f>
        <v>0</v>
      </c>
      <c r="AA1177" s="251">
        <f ca="1">IF(A31taxstdlife="n/a","n/a",IF(A31taxstdlife="",0,IF(AA$3&gt;(A31stdlife+$E1177),((INDEX('PTRM input'!$G$385:$P$434,A31offset,$E1177)-INDEX('PTRM input'!$G$277:$P$326,A31offset,$E1177))*OFFSET($F$7,0,$E1177))-SUM($G1177:Z1177),(((INDEX('PTRM input'!$G$385:$P$434,A31offset,$E1177)-INDEX('PTRM input'!$G$277:$P$326,A31offset,$E1177))*OFFSET($F$7,0,$E1177))-SUM($G1177:Z1177))*(OFFSET('PTRM input'!$G$477,0,$E1177-1)/A31taxstdlife))))</f>
        <v>0</v>
      </c>
      <c r="AB1177" s="251">
        <f ca="1">IF(A31taxstdlife="n/a","n/a",IF(A31taxstdlife="",0,IF(AB$3&gt;(A31stdlife+$E1177),((INDEX('PTRM input'!$G$385:$P$434,A31offset,$E1177)-INDEX('PTRM input'!$G$277:$P$326,A31offset,$E1177))*OFFSET($F$7,0,$E1177))-SUM($G1177:AA1177),(((INDEX('PTRM input'!$G$385:$P$434,A31offset,$E1177)-INDEX('PTRM input'!$G$277:$P$326,A31offset,$E1177))*OFFSET($F$7,0,$E1177))-SUM($G1177:AA1177))*(OFFSET('PTRM input'!$G$477,0,$E1177-1)/A31taxstdlife))))</f>
        <v>0</v>
      </c>
      <c r="AC1177" s="251">
        <f ca="1">IF(A31taxstdlife="n/a","n/a",IF(A31taxstdlife="",0,IF(AC$3&gt;(A31stdlife+$E1177),((INDEX('PTRM input'!$G$385:$P$434,A31offset,$E1177)-INDEX('PTRM input'!$G$277:$P$326,A31offset,$E1177))*OFFSET($F$7,0,$E1177))-SUM($G1177:AB1177),(((INDEX('PTRM input'!$G$385:$P$434,A31offset,$E1177)-INDEX('PTRM input'!$G$277:$P$326,A31offset,$E1177))*OFFSET($F$7,0,$E1177))-SUM($G1177:AB1177))*(OFFSET('PTRM input'!$G$477,0,$E1177-1)/A31taxstdlife))))</f>
        <v>0</v>
      </c>
      <c r="AD1177" s="251">
        <f ca="1">IF(A31taxstdlife="n/a","n/a",IF(A31taxstdlife="",0,IF(AD$3&gt;(A31stdlife+$E1177),((INDEX('PTRM input'!$G$385:$P$434,A31offset,$E1177)-INDEX('PTRM input'!$G$277:$P$326,A31offset,$E1177))*OFFSET($F$7,0,$E1177))-SUM($G1177:AC1177),(((INDEX('PTRM input'!$G$385:$P$434,A31offset,$E1177)-INDEX('PTRM input'!$G$277:$P$326,A31offset,$E1177))*OFFSET($F$7,0,$E1177))-SUM($G1177:AC1177))*(OFFSET('PTRM input'!$G$477,0,$E1177-1)/A31taxstdlife))))</f>
        <v>0</v>
      </c>
      <c r="AE1177" s="251">
        <f ca="1">IF(A31taxstdlife="n/a","n/a",IF(A31taxstdlife="",0,IF(AE$3&gt;(A31stdlife+$E1177),((INDEX('PTRM input'!$G$385:$P$434,A31offset,$E1177)-INDEX('PTRM input'!$G$277:$P$326,A31offset,$E1177))*OFFSET($F$7,0,$E1177))-SUM($G1177:AD1177),(((INDEX('PTRM input'!$G$385:$P$434,A31offset,$E1177)-INDEX('PTRM input'!$G$277:$P$326,A31offset,$E1177))*OFFSET($F$7,0,$E1177))-SUM($G1177:AD1177))*(OFFSET('PTRM input'!$G$477,0,$E1177-1)/A31taxstdlife))))</f>
        <v>0</v>
      </c>
      <c r="AF1177" s="251">
        <f ca="1">IF(A31taxstdlife="n/a","n/a",IF(A31taxstdlife="",0,IF(AF$3&gt;(A31stdlife+$E1177),((INDEX('PTRM input'!$G$385:$P$434,A31offset,$E1177)-INDEX('PTRM input'!$G$277:$P$326,A31offset,$E1177))*OFFSET($F$7,0,$E1177))-SUM($G1177:AE1177),(((INDEX('PTRM input'!$G$385:$P$434,A31offset,$E1177)-INDEX('PTRM input'!$G$277:$P$326,A31offset,$E1177))*OFFSET($F$7,0,$E1177))-SUM($G1177:AE1177))*(OFFSET('PTRM input'!$G$477,0,$E1177-1)/A31taxstdlife))))</f>
        <v>0</v>
      </c>
      <c r="AG1177" s="251">
        <f ca="1">IF(A31taxstdlife="n/a","n/a",IF(A31taxstdlife="",0,IF(AG$3&gt;(A31stdlife+$E1177),((INDEX('PTRM input'!$G$385:$P$434,A31offset,$E1177)-INDEX('PTRM input'!$G$277:$P$326,A31offset,$E1177))*OFFSET($F$7,0,$E1177))-SUM($G1177:AF1177),(((INDEX('PTRM input'!$G$385:$P$434,A31offset,$E1177)-INDEX('PTRM input'!$G$277:$P$326,A31offset,$E1177))*OFFSET($F$7,0,$E1177))-SUM($G1177:AF1177))*(OFFSET('PTRM input'!$G$477,0,$E1177-1)/A31taxstdlife))))</f>
        <v>0</v>
      </c>
      <c r="AH1177" s="251">
        <f ca="1">IF(A31taxstdlife="n/a","n/a",IF(A31taxstdlife="",0,IF(AH$3&gt;(A31stdlife+$E1177),((INDEX('PTRM input'!$G$385:$P$434,A31offset,$E1177)-INDEX('PTRM input'!$G$277:$P$326,A31offset,$E1177))*OFFSET($F$7,0,$E1177))-SUM($G1177:AG1177),(((INDEX('PTRM input'!$G$385:$P$434,A31offset,$E1177)-INDEX('PTRM input'!$G$277:$P$326,A31offset,$E1177))*OFFSET($F$7,0,$E1177))-SUM($G1177:AG1177))*(OFFSET('PTRM input'!$G$477,0,$E1177-1)/A31taxstdlife))))</f>
        <v>0</v>
      </c>
      <c r="AI1177" s="251">
        <f ca="1">IF(A31taxstdlife="n/a","n/a",IF(A31taxstdlife="",0,IF(AI$3&gt;(A31stdlife+$E1177),((INDEX('PTRM input'!$G$385:$P$434,A31offset,$E1177)-INDEX('PTRM input'!$G$277:$P$326,A31offset,$E1177))*OFFSET($F$7,0,$E1177))-SUM($G1177:AH1177),(((INDEX('PTRM input'!$G$385:$P$434,A31offset,$E1177)-INDEX('PTRM input'!$G$277:$P$326,A31offset,$E1177))*OFFSET($F$7,0,$E1177))-SUM($G1177:AH1177))*(OFFSET('PTRM input'!$G$477,0,$E1177-1)/A31taxstdlife))))</f>
        <v>0</v>
      </c>
      <c r="AJ1177" s="251">
        <f ca="1">IF(A31taxstdlife="n/a","n/a",IF(A31taxstdlife="",0,IF(AJ$3&gt;(A31stdlife+$E1177),((INDEX('PTRM input'!$G$385:$P$434,A31offset,$E1177)-INDEX('PTRM input'!$G$277:$P$326,A31offset,$E1177))*OFFSET($F$7,0,$E1177))-SUM($G1177:AI1177),(((INDEX('PTRM input'!$G$385:$P$434,A31offset,$E1177)-INDEX('PTRM input'!$G$277:$P$326,A31offset,$E1177))*OFFSET($F$7,0,$E1177))-SUM($G1177:AI1177))*(OFFSET('PTRM input'!$G$477,0,$E1177-1)/A31taxstdlife))))</f>
        <v>0</v>
      </c>
      <c r="AK1177" s="251">
        <f ca="1">IF(A31taxstdlife="n/a","n/a",IF(A31taxstdlife="",0,IF(AK$3&gt;(A31stdlife+$E1177),((INDEX('PTRM input'!$G$385:$P$434,A31offset,$E1177)-INDEX('PTRM input'!$G$277:$P$326,A31offset,$E1177))*OFFSET($F$7,0,$E1177))-SUM($G1177:AJ1177),(((INDEX('PTRM input'!$G$385:$P$434,A31offset,$E1177)-INDEX('PTRM input'!$G$277:$P$326,A31offset,$E1177))*OFFSET($F$7,0,$E1177))-SUM($G1177:AJ1177))*(OFFSET('PTRM input'!$G$477,0,$E1177-1)/A31taxstdlife))))</f>
        <v>0</v>
      </c>
      <c r="AL1177" s="251">
        <f ca="1">IF(A31taxstdlife="n/a","n/a",IF(A31taxstdlife="",0,IF(AL$3&gt;(A31stdlife+$E1177),((INDEX('PTRM input'!$G$385:$P$434,A31offset,$E1177)-INDEX('PTRM input'!$G$277:$P$326,A31offset,$E1177))*OFFSET($F$7,0,$E1177))-SUM($G1177:AK1177),(((INDEX('PTRM input'!$G$385:$P$434,A31offset,$E1177)-INDEX('PTRM input'!$G$277:$P$326,A31offset,$E1177))*OFFSET($F$7,0,$E1177))-SUM($G1177:AK1177))*(OFFSET('PTRM input'!$G$477,0,$E1177-1)/A31taxstdlife))))</f>
        <v>0</v>
      </c>
      <c r="AM1177" s="251">
        <f ca="1">IF(A31taxstdlife="n/a","n/a",IF(A31taxstdlife="",0,IF(AM$3&gt;(A31stdlife+$E1177),((INDEX('PTRM input'!$G$385:$P$434,A31offset,$E1177)-INDEX('PTRM input'!$G$277:$P$326,A31offset,$E1177))*OFFSET($F$7,0,$E1177))-SUM($G1177:AL1177),(((INDEX('PTRM input'!$G$385:$P$434,A31offset,$E1177)-INDEX('PTRM input'!$G$277:$P$326,A31offset,$E1177))*OFFSET($F$7,0,$E1177))-SUM($G1177:AL1177))*(OFFSET('PTRM input'!$G$477,0,$E1177-1)/A31taxstdlife))))</f>
        <v>0</v>
      </c>
      <c r="AN1177" s="251">
        <f ca="1">IF(A31taxstdlife="n/a","n/a",IF(A31taxstdlife="",0,IF(AN$3&gt;(A31stdlife+$E1177),((INDEX('PTRM input'!$G$385:$P$434,A31offset,$E1177)-INDEX('PTRM input'!$G$277:$P$326,A31offset,$E1177))*OFFSET($F$7,0,$E1177))-SUM($G1177:AM1177),(((INDEX('PTRM input'!$G$385:$P$434,A31offset,$E1177)-INDEX('PTRM input'!$G$277:$P$326,A31offset,$E1177))*OFFSET($F$7,0,$E1177))-SUM($G1177:AM1177))*(OFFSET('PTRM input'!$G$477,0,$E1177-1)/A31taxstdlife))))</f>
        <v>0</v>
      </c>
      <c r="AO1177" s="251">
        <f ca="1">IF(A31taxstdlife="n/a","n/a",IF(A31taxstdlife="",0,IF(AO$3&gt;(A31stdlife+$E1177),((INDEX('PTRM input'!$G$385:$P$434,A31offset,$E1177)-INDEX('PTRM input'!$G$277:$P$326,A31offset,$E1177))*OFFSET($F$7,0,$E1177))-SUM($G1177:AN1177),(((INDEX('PTRM input'!$G$385:$P$434,A31offset,$E1177)-INDEX('PTRM input'!$G$277:$P$326,A31offset,$E1177))*OFFSET($F$7,0,$E1177))-SUM($G1177:AN1177))*(OFFSET('PTRM input'!$G$477,0,$E1177-1)/A31taxstdlife))))</f>
        <v>0</v>
      </c>
      <c r="AP1177" s="251">
        <f ca="1">IF(A31taxstdlife="n/a","n/a",IF(A31taxstdlife="",0,IF(AP$3&gt;(A31stdlife+$E1177),((INDEX('PTRM input'!$G$385:$P$434,A31offset,$E1177)-INDEX('PTRM input'!$G$277:$P$326,A31offset,$E1177))*OFFSET($F$7,0,$E1177))-SUM($G1177:AO1177),(((INDEX('PTRM input'!$G$385:$P$434,A31offset,$E1177)-INDEX('PTRM input'!$G$277:$P$326,A31offset,$E1177))*OFFSET($F$7,0,$E1177))-SUM($G1177:AO1177))*(OFFSET('PTRM input'!$G$477,0,$E1177-1)/A31taxstdlife))))</f>
        <v>0</v>
      </c>
      <c r="AQ1177" s="251">
        <f ca="1">IF(A31taxstdlife="n/a","n/a",IF(A31taxstdlife="",0,IF(AQ$3&gt;(A31stdlife+$E1177),((INDEX('PTRM input'!$G$385:$P$434,A31offset,$E1177)-INDEX('PTRM input'!$G$277:$P$326,A31offset,$E1177))*OFFSET($F$7,0,$E1177))-SUM($G1177:AP1177),(((INDEX('PTRM input'!$G$385:$P$434,A31offset,$E1177)-INDEX('PTRM input'!$G$277:$P$326,A31offset,$E1177))*OFFSET($F$7,0,$E1177))-SUM($G1177:AP1177))*(OFFSET('PTRM input'!$G$477,0,$E1177-1)/A31taxstdlife))))</f>
        <v>0</v>
      </c>
      <c r="AR1177" s="251">
        <f ca="1">IF(A31taxstdlife="n/a","n/a",IF(A31taxstdlife="",0,IF(AR$3&gt;(A31stdlife+$E1177),((INDEX('PTRM input'!$G$385:$P$434,A31offset,$E1177)-INDEX('PTRM input'!$G$277:$P$326,A31offset,$E1177))*OFFSET($F$7,0,$E1177))-SUM($G1177:AQ1177),(((INDEX('PTRM input'!$G$385:$P$434,A31offset,$E1177)-INDEX('PTRM input'!$G$277:$P$326,A31offset,$E1177))*OFFSET($F$7,0,$E1177))-SUM($G1177:AQ1177))*(OFFSET('PTRM input'!$G$477,0,$E1177-1)/A31taxstdlife))))</f>
        <v>0</v>
      </c>
      <c r="AS1177" s="251">
        <f ca="1">IF(A31taxstdlife="n/a","n/a",IF(A31taxstdlife="",0,IF(AS$3&gt;(A31stdlife+$E1177),((INDEX('PTRM input'!$G$385:$P$434,A31offset,$E1177)-INDEX('PTRM input'!$G$277:$P$326,A31offset,$E1177))*OFFSET($F$7,0,$E1177))-SUM($G1177:AR1177),(((INDEX('PTRM input'!$G$385:$P$434,A31offset,$E1177)-INDEX('PTRM input'!$G$277:$P$326,A31offset,$E1177))*OFFSET($F$7,0,$E1177))-SUM($G1177:AR1177))*(OFFSET('PTRM input'!$G$477,0,$E1177-1)/A31taxstdlife))))</f>
        <v>0</v>
      </c>
      <c r="AT1177" s="251">
        <f ca="1">IF(A31taxstdlife="n/a","n/a",IF(A31taxstdlife="",0,IF(AT$3&gt;(A31stdlife+$E1177),((INDEX('PTRM input'!$G$385:$P$434,A31offset,$E1177)-INDEX('PTRM input'!$G$277:$P$326,A31offset,$E1177))*OFFSET($F$7,0,$E1177))-SUM($G1177:AS1177),(((INDEX('PTRM input'!$G$385:$P$434,A31offset,$E1177)-INDEX('PTRM input'!$G$277:$P$326,A31offset,$E1177))*OFFSET($F$7,0,$E1177))-SUM($G1177:AS1177))*(OFFSET('PTRM input'!$G$477,0,$E1177-1)/A31taxstdlife))))</f>
        <v>0</v>
      </c>
      <c r="AU1177" s="251">
        <f ca="1">IF(A31taxstdlife="n/a","n/a",IF(A31taxstdlife="",0,IF(AU$3&gt;(A31stdlife+$E1177),((INDEX('PTRM input'!$G$385:$P$434,A31offset,$E1177)-INDEX('PTRM input'!$G$277:$P$326,A31offset,$E1177))*OFFSET($F$7,0,$E1177))-SUM($G1177:AT1177),(((INDEX('PTRM input'!$G$385:$P$434,A31offset,$E1177)-INDEX('PTRM input'!$G$277:$P$326,A31offset,$E1177))*OFFSET($F$7,0,$E1177))-SUM($G1177:AT1177))*(OFFSET('PTRM input'!$G$477,0,$E1177-1)/A31taxstdlife))))</f>
        <v>0</v>
      </c>
      <c r="AV1177" s="251">
        <f ca="1">IF(A31taxstdlife="n/a","n/a",IF(A31taxstdlife="",0,IF(AV$3&gt;(A31stdlife+$E1177),((INDEX('PTRM input'!$G$385:$P$434,A31offset,$E1177)-INDEX('PTRM input'!$G$277:$P$326,A31offset,$E1177))*OFFSET($F$7,0,$E1177))-SUM($G1177:AU1177),(((INDEX('PTRM input'!$G$385:$P$434,A31offset,$E1177)-INDEX('PTRM input'!$G$277:$P$326,A31offset,$E1177))*OFFSET($F$7,0,$E1177))-SUM($G1177:AU1177))*(OFFSET('PTRM input'!$G$477,0,$E1177-1)/A31taxstdlife))))</f>
        <v>0</v>
      </c>
      <c r="AW1177" s="251">
        <f ca="1">IF(A31taxstdlife="n/a","n/a",IF(A31taxstdlife="",0,IF(AW$3&gt;(A31stdlife+$E1177),((INDEX('PTRM input'!$G$385:$P$434,A31offset,$E1177)-INDEX('PTRM input'!$G$277:$P$326,A31offset,$E1177))*OFFSET($F$7,0,$E1177))-SUM($G1177:AV1177),(((INDEX('PTRM input'!$G$385:$P$434,A31offset,$E1177)-INDEX('PTRM input'!$G$277:$P$326,A31offset,$E1177))*OFFSET($F$7,0,$E1177))-SUM($G1177:AV1177))*(OFFSET('PTRM input'!$G$477,0,$E1177-1)/A31taxstdlife))))</f>
        <v>0</v>
      </c>
      <c r="AX1177" s="251">
        <f ca="1">IF(A31taxstdlife="n/a","n/a",IF(A31taxstdlife="",0,IF(AX$3&gt;(A31stdlife+$E1177),((INDEX('PTRM input'!$G$385:$P$434,A31offset,$E1177)-INDEX('PTRM input'!$G$277:$P$326,A31offset,$E1177))*OFFSET($F$7,0,$E1177))-SUM($G1177:AW1177),(((INDEX('PTRM input'!$G$385:$P$434,A31offset,$E1177)-INDEX('PTRM input'!$G$277:$P$326,A31offset,$E1177))*OFFSET($F$7,0,$E1177))-SUM($G1177:AW1177))*(OFFSET('PTRM input'!$G$477,0,$E1177-1)/A31taxstdlife))))</f>
        <v>0</v>
      </c>
      <c r="AY1177" s="251">
        <f ca="1">IF(A31taxstdlife="n/a","n/a",IF(A31taxstdlife="",0,IF(AY$3&gt;(A31stdlife+$E1177),((INDEX('PTRM input'!$G$385:$P$434,A31offset,$E1177)-INDEX('PTRM input'!$G$277:$P$326,A31offset,$E1177))*OFFSET($F$7,0,$E1177))-SUM($G1177:AX1177),(((INDEX('PTRM input'!$G$385:$P$434,A31offset,$E1177)-INDEX('PTRM input'!$G$277:$P$326,A31offset,$E1177))*OFFSET($F$7,0,$E1177))-SUM($G1177:AX1177))*(OFFSET('PTRM input'!$G$477,0,$E1177-1)/A31taxstdlife))))</f>
        <v>0</v>
      </c>
      <c r="AZ1177" s="251">
        <f ca="1">IF(A31taxstdlife="n/a","n/a",IF(A31taxstdlife="",0,IF(AZ$3&gt;(A31stdlife+$E1177),((INDEX('PTRM input'!$G$385:$P$434,A31offset,$E1177)-INDEX('PTRM input'!$G$277:$P$326,A31offset,$E1177))*OFFSET($F$7,0,$E1177))-SUM($G1177:AY1177),(((INDEX('PTRM input'!$G$385:$P$434,A31offset,$E1177)-INDEX('PTRM input'!$G$277:$P$326,A31offset,$E1177))*OFFSET($F$7,0,$E1177))-SUM($G1177:AY1177))*(OFFSET('PTRM input'!$G$477,0,$E1177-1)/A31taxstdlife))))</f>
        <v>0</v>
      </c>
      <c r="BA1177" s="251">
        <f ca="1">IF(A31taxstdlife="n/a","n/a",IF(A31taxstdlife="",0,IF(BA$3&gt;(A31stdlife+$E1177),((INDEX('PTRM input'!$G$385:$P$434,A31offset,$E1177)-INDEX('PTRM input'!$G$277:$P$326,A31offset,$E1177))*OFFSET($F$7,0,$E1177))-SUM($G1177:AZ1177),(((INDEX('PTRM input'!$G$385:$P$434,A31offset,$E1177)-INDEX('PTRM input'!$G$277:$P$326,A31offset,$E1177))*OFFSET($F$7,0,$E1177))-SUM($G1177:AZ1177))*(OFFSET('PTRM input'!$G$477,0,$E1177-1)/A31taxstdlife))))</f>
        <v>0</v>
      </c>
      <c r="BB1177" s="251">
        <f ca="1">IF(A31taxstdlife="n/a","n/a",IF(A31taxstdlife="",0,IF(BB$3&gt;(A31stdlife+$E1177),((INDEX('PTRM input'!$G$385:$P$434,A31offset,$E1177)-INDEX('PTRM input'!$G$277:$P$326,A31offset,$E1177))*OFFSET($F$7,0,$E1177))-SUM($G1177:BA1177),(((INDEX('PTRM input'!$G$385:$P$434,A31offset,$E1177)-INDEX('PTRM input'!$G$277:$P$326,A31offset,$E1177))*OFFSET($F$7,0,$E1177))-SUM($G1177:BA1177))*(OFFSET('PTRM input'!$G$477,0,$E1177-1)/A31taxstdlife))))</f>
        <v>0</v>
      </c>
      <c r="BC1177" s="251">
        <f ca="1">IF(A31taxstdlife="n/a","n/a",IF(A31taxstdlife="",0,IF(BC$3&gt;(A31stdlife+$E1177),((INDEX('PTRM input'!$G$385:$P$434,A31offset,$E1177)-INDEX('PTRM input'!$G$277:$P$326,A31offset,$E1177))*OFFSET($F$7,0,$E1177))-SUM($G1177:BB1177),(((INDEX('PTRM input'!$G$385:$P$434,A31offset,$E1177)-INDEX('PTRM input'!$G$277:$P$326,A31offset,$E1177))*OFFSET($F$7,0,$E1177))-SUM($G1177:BB1177))*(OFFSET('PTRM input'!$G$477,0,$E1177-1)/A31taxstdlife))))</f>
        <v>0</v>
      </c>
      <c r="BD1177" s="251">
        <f ca="1">IF(A31taxstdlife="n/a","n/a",IF(A31taxstdlife="",0,IF(BD$3&gt;(A31stdlife+$E1177),((INDEX('PTRM input'!$G$385:$P$434,A31offset,$E1177)-INDEX('PTRM input'!$G$277:$P$326,A31offset,$E1177))*OFFSET($F$7,0,$E1177))-SUM($G1177:BC1177),(((INDEX('PTRM input'!$G$385:$P$434,A31offset,$E1177)-INDEX('PTRM input'!$G$277:$P$326,A31offset,$E1177))*OFFSET($F$7,0,$E1177))-SUM($G1177:BC1177))*(OFFSET('PTRM input'!$G$477,0,$E1177-1)/A31taxstdlife))))</f>
        <v>0</v>
      </c>
      <c r="BE1177" s="251">
        <f ca="1">IF(A31taxstdlife="n/a","n/a",IF(A31taxstdlife="",0,IF(BE$3&gt;(A31stdlife+$E1177),((INDEX('PTRM input'!$G$385:$P$434,A31offset,$E1177)-INDEX('PTRM input'!$G$277:$P$326,A31offset,$E1177))*OFFSET($F$7,0,$E1177))-SUM($G1177:BD1177),(((INDEX('PTRM input'!$G$385:$P$434,A31offset,$E1177)-INDEX('PTRM input'!$G$277:$P$326,A31offset,$E1177))*OFFSET($F$7,0,$E1177))-SUM($G1177:BD1177))*(OFFSET('PTRM input'!$G$477,0,$E1177-1)/A31taxstdlife))))</f>
        <v>0</v>
      </c>
      <c r="BF1177" s="251">
        <f ca="1">IF(A31taxstdlife="n/a","n/a",IF(A31taxstdlife="",0,IF(BF$3&gt;(A31stdlife+$E1177),((INDEX('PTRM input'!$G$385:$P$434,A31offset,$E1177)-INDEX('PTRM input'!$G$277:$P$326,A31offset,$E1177))*OFFSET($F$7,0,$E1177))-SUM($G1177:BE1177),(((INDEX('PTRM input'!$G$385:$P$434,A31offset,$E1177)-INDEX('PTRM input'!$G$277:$P$326,A31offset,$E1177))*OFFSET($F$7,0,$E1177))-SUM($G1177:BE1177))*(OFFSET('PTRM input'!$G$477,0,$E1177-1)/A31taxstdlife))))</f>
        <v>0</v>
      </c>
      <c r="BG1177" s="251">
        <f ca="1">IF(A31taxstdlife="n/a","n/a",IF(A31taxstdlife="",0,IF(BG$3&gt;(A31stdlife+$E1177),((INDEX('PTRM input'!$G$385:$P$434,A31offset,$E1177)-INDEX('PTRM input'!$G$277:$P$326,A31offset,$E1177))*OFFSET($F$7,0,$E1177))-SUM($G1177:BF1177),(((INDEX('PTRM input'!$G$385:$P$434,A31offset,$E1177)-INDEX('PTRM input'!$G$277:$P$326,A31offset,$E1177))*OFFSET($F$7,0,$E1177))-SUM($G1177:BF1177))*(OFFSET('PTRM input'!$G$477,0,$E1177-1)/A31taxstdlife))))</f>
        <v>0</v>
      </c>
      <c r="BH1177" s="251">
        <f ca="1">IF(A31taxstdlife="n/a","n/a",IF(A31taxstdlife="",0,IF(BH$3&gt;(A31stdlife+$E1177),((INDEX('PTRM input'!$G$385:$P$434,A31offset,$E1177)-INDEX('PTRM input'!$G$277:$P$326,A31offset,$E1177))*OFFSET($F$7,0,$E1177))-SUM($G1177:BG1177),(((INDEX('PTRM input'!$G$385:$P$434,A31offset,$E1177)-INDEX('PTRM input'!$G$277:$P$326,A31offset,$E1177))*OFFSET($F$7,0,$E1177))-SUM($G1177:BG1177))*(OFFSET('PTRM input'!$G$477,0,$E1177-1)/A31taxstdlife))))</f>
        <v>0</v>
      </c>
      <c r="BI1177" s="251">
        <f ca="1">IF(A31taxstdlife="n/a","n/a",IF(A31taxstdlife="",0,IF(BI$3&gt;(A31stdlife+$E1177),((INDEX('PTRM input'!$G$385:$P$434,A31offset,$E1177)-INDEX('PTRM input'!$G$277:$P$326,A31offset,$E1177))*OFFSET($F$7,0,$E1177))-SUM($G1177:BH1177),(((INDEX('PTRM input'!$G$385:$P$434,A31offset,$E1177)-INDEX('PTRM input'!$G$277:$P$326,A31offset,$E1177))*OFFSET($F$7,0,$E1177))-SUM($G1177:BH1177))*(OFFSET('PTRM input'!$G$477,0,$E1177-1)/A31taxstdlife))))</f>
        <v>0</v>
      </c>
      <c r="BJ1177" s="116"/>
      <c r="BK1177" s="116"/>
      <c r="BL1177" s="116"/>
      <c r="BM1177" s="116"/>
    </row>
    <row r="1178" spans="1:65" ht="12.75" hidden="1" customHeight="1" outlineLevel="2">
      <c r="A1178" s="366"/>
      <c r="B1178" s="19"/>
      <c r="C1178" s="18"/>
      <c r="D1178" s="760"/>
      <c r="E1178" s="86">
        <v>7</v>
      </c>
      <c r="F1178" s="356"/>
      <c r="G1178" s="434"/>
      <c r="H1178" s="435"/>
      <c r="I1178" s="435"/>
      <c r="J1178" s="435"/>
      <c r="K1178" s="435"/>
      <c r="L1178" s="435"/>
      <c r="M1178" s="619"/>
      <c r="N1178" s="251">
        <f ca="1">IF(A31taxstdlife="n/a","n/a",IF(A31taxstdlife="",0,IF(N$3&gt;(A31stdlife+$E1178),((INDEX('PTRM input'!$G$385:$P$434,A31offset,$E1178)-INDEX('PTRM input'!$G$277:$P$326,A31offset,$E1178))*OFFSET($F$7,0,$E1178))-SUM($G1178:M1178),(((INDEX('PTRM input'!$G$385:$P$434,A31offset,$E1178)-INDEX('PTRM input'!$G$277:$P$326,A31offset,$E1178))*OFFSET($F$7,0,$E1178))-SUM($G1178:M1178))*(OFFSET('PTRM input'!$G$477,0,$E1178-1)/A31taxstdlife))))</f>
        <v>0</v>
      </c>
      <c r="O1178" s="251">
        <f ca="1">IF(A31taxstdlife="n/a","n/a",IF(A31taxstdlife="",0,IF(O$3&gt;(A31stdlife+$E1178),((INDEX('PTRM input'!$G$385:$P$434,A31offset,$E1178)-INDEX('PTRM input'!$G$277:$P$326,A31offset,$E1178))*OFFSET($F$7,0,$E1178))-SUM($G1178:N1178),(((INDEX('PTRM input'!$G$385:$P$434,A31offset,$E1178)-INDEX('PTRM input'!$G$277:$P$326,A31offset,$E1178))*OFFSET($F$7,0,$E1178))-SUM($G1178:N1178))*(OFFSET('PTRM input'!$G$477,0,$E1178-1)/A31taxstdlife))))</f>
        <v>0</v>
      </c>
      <c r="P1178" s="251">
        <f ca="1">IF(A31taxstdlife="n/a","n/a",IF(A31taxstdlife="",0,IF(P$3&gt;(A31stdlife+$E1178),((INDEX('PTRM input'!$G$385:$P$434,A31offset,$E1178)-INDEX('PTRM input'!$G$277:$P$326,A31offset,$E1178))*OFFSET($F$7,0,$E1178))-SUM($G1178:O1178),(((INDEX('PTRM input'!$G$385:$P$434,A31offset,$E1178)-INDEX('PTRM input'!$G$277:$P$326,A31offset,$E1178))*OFFSET($F$7,0,$E1178))-SUM($G1178:O1178))*(OFFSET('PTRM input'!$G$477,0,$E1178-1)/A31taxstdlife))))</f>
        <v>0</v>
      </c>
      <c r="Q1178" s="251">
        <f ca="1">IF(A31taxstdlife="n/a","n/a",IF(A31taxstdlife="",0,IF(Q$3&gt;(A31stdlife+$E1178),((INDEX('PTRM input'!$G$385:$P$434,A31offset,$E1178)-INDEX('PTRM input'!$G$277:$P$326,A31offset,$E1178))*OFFSET($F$7,0,$E1178))-SUM($G1178:P1178),(((INDEX('PTRM input'!$G$385:$P$434,A31offset,$E1178)-INDEX('PTRM input'!$G$277:$P$326,A31offset,$E1178))*OFFSET($F$7,0,$E1178))-SUM($G1178:P1178))*(OFFSET('PTRM input'!$G$477,0,$E1178-1)/A31taxstdlife))))</f>
        <v>0</v>
      </c>
      <c r="R1178" s="251">
        <f ca="1">IF(A31taxstdlife="n/a","n/a",IF(A31taxstdlife="",0,IF(R$3&gt;(A31stdlife+$E1178),((INDEX('PTRM input'!$G$385:$P$434,A31offset,$E1178)-INDEX('PTRM input'!$G$277:$P$326,A31offset,$E1178))*OFFSET($F$7,0,$E1178))-SUM($G1178:Q1178),(((INDEX('PTRM input'!$G$385:$P$434,A31offset,$E1178)-INDEX('PTRM input'!$G$277:$P$326,A31offset,$E1178))*OFFSET($F$7,0,$E1178))-SUM($G1178:Q1178))*(OFFSET('PTRM input'!$G$477,0,$E1178-1)/A31taxstdlife))))</f>
        <v>0</v>
      </c>
      <c r="S1178" s="251">
        <f ca="1">IF(A31taxstdlife="n/a","n/a",IF(A31taxstdlife="",0,IF(S$3&gt;(A31stdlife+$E1178),((INDEX('PTRM input'!$G$385:$P$434,A31offset,$E1178)-INDEX('PTRM input'!$G$277:$P$326,A31offset,$E1178))*OFFSET($F$7,0,$E1178))-SUM($G1178:R1178),(((INDEX('PTRM input'!$G$385:$P$434,A31offset,$E1178)-INDEX('PTRM input'!$G$277:$P$326,A31offset,$E1178))*OFFSET($F$7,0,$E1178))-SUM($G1178:R1178))*(OFFSET('PTRM input'!$G$477,0,$E1178-1)/A31taxstdlife))))</f>
        <v>0</v>
      </c>
      <c r="T1178" s="251">
        <f ca="1">IF(A31taxstdlife="n/a","n/a",IF(A31taxstdlife="",0,IF(T$3&gt;(A31stdlife+$E1178),((INDEX('PTRM input'!$G$385:$P$434,A31offset,$E1178)-INDEX('PTRM input'!$G$277:$P$326,A31offset,$E1178))*OFFSET($F$7,0,$E1178))-SUM($G1178:S1178),(((INDEX('PTRM input'!$G$385:$P$434,A31offset,$E1178)-INDEX('PTRM input'!$G$277:$P$326,A31offset,$E1178))*OFFSET($F$7,0,$E1178))-SUM($G1178:S1178))*(OFFSET('PTRM input'!$G$477,0,$E1178-1)/A31taxstdlife))))</f>
        <v>0</v>
      </c>
      <c r="U1178" s="251">
        <f ca="1">IF(A31taxstdlife="n/a","n/a",IF(A31taxstdlife="",0,IF(U$3&gt;(A31stdlife+$E1178),((INDEX('PTRM input'!$G$385:$P$434,A31offset,$E1178)-INDEX('PTRM input'!$G$277:$P$326,A31offset,$E1178))*OFFSET($F$7,0,$E1178))-SUM($G1178:T1178),(((INDEX('PTRM input'!$G$385:$P$434,A31offset,$E1178)-INDEX('PTRM input'!$G$277:$P$326,A31offset,$E1178))*OFFSET($F$7,0,$E1178))-SUM($G1178:T1178))*(OFFSET('PTRM input'!$G$477,0,$E1178-1)/A31taxstdlife))))</f>
        <v>0</v>
      </c>
      <c r="V1178" s="251">
        <f ca="1">IF(A31taxstdlife="n/a","n/a",IF(A31taxstdlife="",0,IF(V$3&gt;(A31stdlife+$E1178),((INDEX('PTRM input'!$G$385:$P$434,A31offset,$E1178)-INDEX('PTRM input'!$G$277:$P$326,A31offset,$E1178))*OFFSET($F$7,0,$E1178))-SUM($G1178:U1178),(((INDEX('PTRM input'!$G$385:$P$434,A31offset,$E1178)-INDEX('PTRM input'!$G$277:$P$326,A31offset,$E1178))*OFFSET($F$7,0,$E1178))-SUM($G1178:U1178))*(OFFSET('PTRM input'!$G$477,0,$E1178-1)/A31taxstdlife))))</f>
        <v>0</v>
      </c>
      <c r="W1178" s="251">
        <f ca="1">IF(A31taxstdlife="n/a","n/a",IF(A31taxstdlife="",0,IF(W$3&gt;(A31stdlife+$E1178),((INDEX('PTRM input'!$G$385:$P$434,A31offset,$E1178)-INDEX('PTRM input'!$G$277:$P$326,A31offset,$E1178))*OFFSET($F$7,0,$E1178))-SUM($G1178:V1178),(((INDEX('PTRM input'!$G$385:$P$434,A31offset,$E1178)-INDEX('PTRM input'!$G$277:$P$326,A31offset,$E1178))*OFFSET($F$7,0,$E1178))-SUM($G1178:V1178))*(OFFSET('PTRM input'!$G$477,0,$E1178-1)/A31taxstdlife))))</f>
        <v>0</v>
      </c>
      <c r="X1178" s="251">
        <f ca="1">IF(A31taxstdlife="n/a","n/a",IF(A31taxstdlife="",0,IF(X$3&gt;(A31stdlife+$E1178),((INDEX('PTRM input'!$G$385:$P$434,A31offset,$E1178)-INDEX('PTRM input'!$G$277:$P$326,A31offset,$E1178))*OFFSET($F$7,0,$E1178))-SUM($G1178:W1178),(((INDEX('PTRM input'!$G$385:$P$434,A31offset,$E1178)-INDEX('PTRM input'!$G$277:$P$326,A31offset,$E1178))*OFFSET($F$7,0,$E1178))-SUM($G1178:W1178))*(OFFSET('PTRM input'!$G$477,0,$E1178-1)/A31taxstdlife))))</f>
        <v>0</v>
      </c>
      <c r="Y1178" s="251">
        <f ca="1">IF(A31taxstdlife="n/a","n/a",IF(A31taxstdlife="",0,IF(Y$3&gt;(A31stdlife+$E1178),((INDEX('PTRM input'!$G$385:$P$434,A31offset,$E1178)-INDEX('PTRM input'!$G$277:$P$326,A31offset,$E1178))*OFFSET($F$7,0,$E1178))-SUM($G1178:X1178),(((INDEX('PTRM input'!$G$385:$P$434,A31offset,$E1178)-INDEX('PTRM input'!$G$277:$P$326,A31offset,$E1178))*OFFSET($F$7,0,$E1178))-SUM($G1178:X1178))*(OFFSET('PTRM input'!$G$477,0,$E1178-1)/A31taxstdlife))))</f>
        <v>0</v>
      </c>
      <c r="Z1178" s="251">
        <f ca="1">IF(A31taxstdlife="n/a","n/a",IF(A31taxstdlife="",0,IF(Z$3&gt;(A31stdlife+$E1178),((INDEX('PTRM input'!$G$385:$P$434,A31offset,$E1178)-INDEX('PTRM input'!$G$277:$P$326,A31offset,$E1178))*OFFSET($F$7,0,$E1178))-SUM($G1178:Y1178),(((INDEX('PTRM input'!$G$385:$P$434,A31offset,$E1178)-INDEX('PTRM input'!$G$277:$P$326,A31offset,$E1178))*OFFSET($F$7,0,$E1178))-SUM($G1178:Y1178))*(OFFSET('PTRM input'!$G$477,0,$E1178-1)/A31taxstdlife))))</f>
        <v>0</v>
      </c>
      <c r="AA1178" s="251">
        <f ca="1">IF(A31taxstdlife="n/a","n/a",IF(A31taxstdlife="",0,IF(AA$3&gt;(A31stdlife+$E1178),((INDEX('PTRM input'!$G$385:$P$434,A31offset,$E1178)-INDEX('PTRM input'!$G$277:$P$326,A31offset,$E1178))*OFFSET($F$7,0,$E1178))-SUM($G1178:Z1178),(((INDEX('PTRM input'!$G$385:$P$434,A31offset,$E1178)-INDEX('PTRM input'!$G$277:$P$326,A31offset,$E1178))*OFFSET($F$7,0,$E1178))-SUM($G1178:Z1178))*(OFFSET('PTRM input'!$G$477,0,$E1178-1)/A31taxstdlife))))</f>
        <v>0</v>
      </c>
      <c r="AB1178" s="251">
        <f ca="1">IF(A31taxstdlife="n/a","n/a",IF(A31taxstdlife="",0,IF(AB$3&gt;(A31stdlife+$E1178),((INDEX('PTRM input'!$G$385:$P$434,A31offset,$E1178)-INDEX('PTRM input'!$G$277:$P$326,A31offset,$E1178))*OFFSET($F$7,0,$E1178))-SUM($G1178:AA1178),(((INDEX('PTRM input'!$G$385:$P$434,A31offset,$E1178)-INDEX('PTRM input'!$G$277:$P$326,A31offset,$E1178))*OFFSET($F$7,0,$E1178))-SUM($G1178:AA1178))*(OFFSET('PTRM input'!$G$477,0,$E1178-1)/A31taxstdlife))))</f>
        <v>0</v>
      </c>
      <c r="AC1178" s="251">
        <f ca="1">IF(A31taxstdlife="n/a","n/a",IF(A31taxstdlife="",0,IF(AC$3&gt;(A31stdlife+$E1178),((INDEX('PTRM input'!$G$385:$P$434,A31offset,$E1178)-INDEX('PTRM input'!$G$277:$P$326,A31offset,$E1178))*OFFSET($F$7,0,$E1178))-SUM($G1178:AB1178),(((INDEX('PTRM input'!$G$385:$P$434,A31offset,$E1178)-INDEX('PTRM input'!$G$277:$P$326,A31offset,$E1178))*OFFSET($F$7,0,$E1178))-SUM($G1178:AB1178))*(OFFSET('PTRM input'!$G$477,0,$E1178-1)/A31taxstdlife))))</f>
        <v>0</v>
      </c>
      <c r="AD1178" s="251">
        <f ca="1">IF(A31taxstdlife="n/a","n/a",IF(A31taxstdlife="",0,IF(AD$3&gt;(A31stdlife+$E1178),((INDEX('PTRM input'!$G$385:$P$434,A31offset,$E1178)-INDEX('PTRM input'!$G$277:$P$326,A31offset,$E1178))*OFFSET($F$7,0,$E1178))-SUM($G1178:AC1178),(((INDEX('PTRM input'!$G$385:$P$434,A31offset,$E1178)-INDEX('PTRM input'!$G$277:$P$326,A31offset,$E1178))*OFFSET($F$7,0,$E1178))-SUM($G1178:AC1178))*(OFFSET('PTRM input'!$G$477,0,$E1178-1)/A31taxstdlife))))</f>
        <v>0</v>
      </c>
      <c r="AE1178" s="251">
        <f ca="1">IF(A31taxstdlife="n/a","n/a",IF(A31taxstdlife="",0,IF(AE$3&gt;(A31stdlife+$E1178),((INDEX('PTRM input'!$G$385:$P$434,A31offset,$E1178)-INDEX('PTRM input'!$G$277:$P$326,A31offset,$E1178))*OFFSET($F$7,0,$E1178))-SUM($G1178:AD1178),(((INDEX('PTRM input'!$G$385:$P$434,A31offset,$E1178)-INDEX('PTRM input'!$G$277:$P$326,A31offset,$E1178))*OFFSET($F$7,0,$E1178))-SUM($G1178:AD1178))*(OFFSET('PTRM input'!$G$477,0,$E1178-1)/A31taxstdlife))))</f>
        <v>0</v>
      </c>
      <c r="AF1178" s="251">
        <f ca="1">IF(A31taxstdlife="n/a","n/a",IF(A31taxstdlife="",0,IF(AF$3&gt;(A31stdlife+$E1178),((INDEX('PTRM input'!$G$385:$P$434,A31offset,$E1178)-INDEX('PTRM input'!$G$277:$P$326,A31offset,$E1178))*OFFSET($F$7,0,$E1178))-SUM($G1178:AE1178),(((INDEX('PTRM input'!$G$385:$P$434,A31offset,$E1178)-INDEX('PTRM input'!$G$277:$P$326,A31offset,$E1178))*OFFSET($F$7,0,$E1178))-SUM($G1178:AE1178))*(OFFSET('PTRM input'!$G$477,0,$E1178-1)/A31taxstdlife))))</f>
        <v>0</v>
      </c>
      <c r="AG1178" s="251">
        <f ca="1">IF(A31taxstdlife="n/a","n/a",IF(A31taxstdlife="",0,IF(AG$3&gt;(A31stdlife+$E1178),((INDEX('PTRM input'!$G$385:$P$434,A31offset,$E1178)-INDEX('PTRM input'!$G$277:$P$326,A31offset,$E1178))*OFFSET($F$7,0,$E1178))-SUM($G1178:AF1178),(((INDEX('PTRM input'!$G$385:$P$434,A31offset,$E1178)-INDEX('PTRM input'!$G$277:$P$326,A31offset,$E1178))*OFFSET($F$7,0,$E1178))-SUM($G1178:AF1178))*(OFFSET('PTRM input'!$G$477,0,$E1178-1)/A31taxstdlife))))</f>
        <v>0</v>
      </c>
      <c r="AH1178" s="251">
        <f ca="1">IF(A31taxstdlife="n/a","n/a",IF(A31taxstdlife="",0,IF(AH$3&gt;(A31stdlife+$E1178),((INDEX('PTRM input'!$G$385:$P$434,A31offset,$E1178)-INDEX('PTRM input'!$G$277:$P$326,A31offset,$E1178))*OFFSET($F$7,0,$E1178))-SUM($G1178:AG1178),(((INDEX('PTRM input'!$G$385:$P$434,A31offset,$E1178)-INDEX('PTRM input'!$G$277:$P$326,A31offset,$E1178))*OFFSET($F$7,0,$E1178))-SUM($G1178:AG1178))*(OFFSET('PTRM input'!$G$477,0,$E1178-1)/A31taxstdlife))))</f>
        <v>0</v>
      </c>
      <c r="AI1178" s="251">
        <f ca="1">IF(A31taxstdlife="n/a","n/a",IF(A31taxstdlife="",0,IF(AI$3&gt;(A31stdlife+$E1178),((INDEX('PTRM input'!$G$385:$P$434,A31offset,$E1178)-INDEX('PTRM input'!$G$277:$P$326,A31offset,$E1178))*OFFSET($F$7,0,$E1178))-SUM($G1178:AH1178),(((INDEX('PTRM input'!$G$385:$P$434,A31offset,$E1178)-INDEX('PTRM input'!$G$277:$P$326,A31offset,$E1178))*OFFSET($F$7,0,$E1178))-SUM($G1178:AH1178))*(OFFSET('PTRM input'!$G$477,0,$E1178-1)/A31taxstdlife))))</f>
        <v>0</v>
      </c>
      <c r="AJ1178" s="251">
        <f ca="1">IF(A31taxstdlife="n/a","n/a",IF(A31taxstdlife="",0,IF(AJ$3&gt;(A31stdlife+$E1178),((INDEX('PTRM input'!$G$385:$P$434,A31offset,$E1178)-INDEX('PTRM input'!$G$277:$P$326,A31offset,$E1178))*OFFSET($F$7,0,$E1178))-SUM($G1178:AI1178),(((INDEX('PTRM input'!$G$385:$P$434,A31offset,$E1178)-INDEX('PTRM input'!$G$277:$P$326,A31offset,$E1178))*OFFSET($F$7,0,$E1178))-SUM($G1178:AI1178))*(OFFSET('PTRM input'!$G$477,0,$E1178-1)/A31taxstdlife))))</f>
        <v>0</v>
      </c>
      <c r="AK1178" s="251">
        <f ca="1">IF(A31taxstdlife="n/a","n/a",IF(A31taxstdlife="",0,IF(AK$3&gt;(A31stdlife+$E1178),((INDEX('PTRM input'!$G$385:$P$434,A31offset,$E1178)-INDEX('PTRM input'!$G$277:$P$326,A31offset,$E1178))*OFFSET($F$7,0,$E1178))-SUM($G1178:AJ1178),(((INDEX('PTRM input'!$G$385:$P$434,A31offset,$E1178)-INDEX('PTRM input'!$G$277:$P$326,A31offset,$E1178))*OFFSET($F$7,0,$E1178))-SUM($G1178:AJ1178))*(OFFSET('PTRM input'!$G$477,0,$E1178-1)/A31taxstdlife))))</f>
        <v>0</v>
      </c>
      <c r="AL1178" s="251">
        <f ca="1">IF(A31taxstdlife="n/a","n/a",IF(A31taxstdlife="",0,IF(AL$3&gt;(A31stdlife+$E1178),((INDEX('PTRM input'!$G$385:$P$434,A31offset,$E1178)-INDEX('PTRM input'!$G$277:$P$326,A31offset,$E1178))*OFFSET($F$7,0,$E1178))-SUM($G1178:AK1178),(((INDEX('PTRM input'!$G$385:$P$434,A31offset,$E1178)-INDEX('PTRM input'!$G$277:$P$326,A31offset,$E1178))*OFFSET($F$7,0,$E1178))-SUM($G1178:AK1178))*(OFFSET('PTRM input'!$G$477,0,$E1178-1)/A31taxstdlife))))</f>
        <v>0</v>
      </c>
      <c r="AM1178" s="251">
        <f ca="1">IF(A31taxstdlife="n/a","n/a",IF(A31taxstdlife="",0,IF(AM$3&gt;(A31stdlife+$E1178),((INDEX('PTRM input'!$G$385:$P$434,A31offset,$E1178)-INDEX('PTRM input'!$G$277:$P$326,A31offset,$E1178))*OFFSET($F$7,0,$E1178))-SUM($G1178:AL1178),(((INDEX('PTRM input'!$G$385:$P$434,A31offset,$E1178)-INDEX('PTRM input'!$G$277:$P$326,A31offset,$E1178))*OFFSET($F$7,0,$E1178))-SUM($G1178:AL1178))*(OFFSET('PTRM input'!$G$477,0,$E1178-1)/A31taxstdlife))))</f>
        <v>0</v>
      </c>
      <c r="AN1178" s="251">
        <f ca="1">IF(A31taxstdlife="n/a","n/a",IF(A31taxstdlife="",0,IF(AN$3&gt;(A31stdlife+$E1178),((INDEX('PTRM input'!$G$385:$P$434,A31offset,$E1178)-INDEX('PTRM input'!$G$277:$P$326,A31offset,$E1178))*OFFSET($F$7,0,$E1178))-SUM($G1178:AM1178),(((INDEX('PTRM input'!$G$385:$P$434,A31offset,$E1178)-INDEX('PTRM input'!$G$277:$P$326,A31offset,$E1178))*OFFSET($F$7,0,$E1178))-SUM($G1178:AM1178))*(OFFSET('PTRM input'!$G$477,0,$E1178-1)/A31taxstdlife))))</f>
        <v>0</v>
      </c>
      <c r="AO1178" s="251">
        <f ca="1">IF(A31taxstdlife="n/a","n/a",IF(A31taxstdlife="",0,IF(AO$3&gt;(A31stdlife+$E1178),((INDEX('PTRM input'!$G$385:$P$434,A31offset,$E1178)-INDEX('PTRM input'!$G$277:$P$326,A31offset,$E1178))*OFFSET($F$7,0,$E1178))-SUM($G1178:AN1178),(((INDEX('PTRM input'!$G$385:$P$434,A31offset,$E1178)-INDEX('PTRM input'!$G$277:$P$326,A31offset,$E1178))*OFFSET($F$7,0,$E1178))-SUM($G1178:AN1178))*(OFFSET('PTRM input'!$G$477,0,$E1178-1)/A31taxstdlife))))</f>
        <v>0</v>
      </c>
      <c r="AP1178" s="251">
        <f ca="1">IF(A31taxstdlife="n/a","n/a",IF(A31taxstdlife="",0,IF(AP$3&gt;(A31stdlife+$E1178),((INDEX('PTRM input'!$G$385:$P$434,A31offset,$E1178)-INDEX('PTRM input'!$G$277:$P$326,A31offset,$E1178))*OFFSET($F$7,0,$E1178))-SUM($G1178:AO1178),(((INDEX('PTRM input'!$G$385:$P$434,A31offset,$E1178)-INDEX('PTRM input'!$G$277:$P$326,A31offset,$E1178))*OFFSET($F$7,0,$E1178))-SUM($G1178:AO1178))*(OFFSET('PTRM input'!$G$477,0,$E1178-1)/A31taxstdlife))))</f>
        <v>0</v>
      </c>
      <c r="AQ1178" s="251">
        <f ca="1">IF(A31taxstdlife="n/a","n/a",IF(A31taxstdlife="",0,IF(AQ$3&gt;(A31stdlife+$E1178),((INDEX('PTRM input'!$G$385:$P$434,A31offset,$E1178)-INDEX('PTRM input'!$G$277:$P$326,A31offset,$E1178))*OFFSET($F$7,0,$E1178))-SUM($G1178:AP1178),(((INDEX('PTRM input'!$G$385:$P$434,A31offset,$E1178)-INDEX('PTRM input'!$G$277:$P$326,A31offset,$E1178))*OFFSET($F$7,0,$E1178))-SUM($G1178:AP1178))*(OFFSET('PTRM input'!$G$477,0,$E1178-1)/A31taxstdlife))))</f>
        <v>0</v>
      </c>
      <c r="AR1178" s="251">
        <f ca="1">IF(A31taxstdlife="n/a","n/a",IF(A31taxstdlife="",0,IF(AR$3&gt;(A31stdlife+$E1178),((INDEX('PTRM input'!$G$385:$P$434,A31offset,$E1178)-INDEX('PTRM input'!$G$277:$P$326,A31offset,$E1178))*OFFSET($F$7,0,$E1178))-SUM($G1178:AQ1178),(((INDEX('PTRM input'!$G$385:$P$434,A31offset,$E1178)-INDEX('PTRM input'!$G$277:$P$326,A31offset,$E1178))*OFFSET($F$7,0,$E1178))-SUM($G1178:AQ1178))*(OFFSET('PTRM input'!$G$477,0,$E1178-1)/A31taxstdlife))))</f>
        <v>0</v>
      </c>
      <c r="AS1178" s="251">
        <f ca="1">IF(A31taxstdlife="n/a","n/a",IF(A31taxstdlife="",0,IF(AS$3&gt;(A31stdlife+$E1178),((INDEX('PTRM input'!$G$385:$P$434,A31offset,$E1178)-INDEX('PTRM input'!$G$277:$P$326,A31offset,$E1178))*OFFSET($F$7,0,$E1178))-SUM($G1178:AR1178),(((INDEX('PTRM input'!$G$385:$P$434,A31offset,$E1178)-INDEX('PTRM input'!$G$277:$P$326,A31offset,$E1178))*OFFSET($F$7,0,$E1178))-SUM($G1178:AR1178))*(OFFSET('PTRM input'!$G$477,0,$E1178-1)/A31taxstdlife))))</f>
        <v>0</v>
      </c>
      <c r="AT1178" s="251">
        <f ca="1">IF(A31taxstdlife="n/a","n/a",IF(A31taxstdlife="",0,IF(AT$3&gt;(A31stdlife+$E1178),((INDEX('PTRM input'!$G$385:$P$434,A31offset,$E1178)-INDEX('PTRM input'!$G$277:$P$326,A31offset,$E1178))*OFFSET($F$7,0,$E1178))-SUM($G1178:AS1178),(((INDEX('PTRM input'!$G$385:$P$434,A31offset,$E1178)-INDEX('PTRM input'!$G$277:$P$326,A31offset,$E1178))*OFFSET($F$7,0,$E1178))-SUM($G1178:AS1178))*(OFFSET('PTRM input'!$G$477,0,$E1178-1)/A31taxstdlife))))</f>
        <v>0</v>
      </c>
      <c r="AU1178" s="251">
        <f ca="1">IF(A31taxstdlife="n/a","n/a",IF(A31taxstdlife="",0,IF(AU$3&gt;(A31stdlife+$E1178),((INDEX('PTRM input'!$G$385:$P$434,A31offset,$E1178)-INDEX('PTRM input'!$G$277:$P$326,A31offset,$E1178))*OFFSET($F$7,0,$E1178))-SUM($G1178:AT1178),(((INDEX('PTRM input'!$G$385:$P$434,A31offset,$E1178)-INDEX('PTRM input'!$G$277:$P$326,A31offset,$E1178))*OFFSET($F$7,0,$E1178))-SUM($G1178:AT1178))*(OFFSET('PTRM input'!$G$477,0,$E1178-1)/A31taxstdlife))))</f>
        <v>0</v>
      </c>
      <c r="AV1178" s="251">
        <f ca="1">IF(A31taxstdlife="n/a","n/a",IF(A31taxstdlife="",0,IF(AV$3&gt;(A31stdlife+$E1178),((INDEX('PTRM input'!$G$385:$P$434,A31offset,$E1178)-INDEX('PTRM input'!$G$277:$P$326,A31offset,$E1178))*OFFSET($F$7,0,$E1178))-SUM($G1178:AU1178),(((INDEX('PTRM input'!$G$385:$P$434,A31offset,$E1178)-INDEX('PTRM input'!$G$277:$P$326,A31offset,$E1178))*OFFSET($F$7,0,$E1178))-SUM($G1178:AU1178))*(OFFSET('PTRM input'!$G$477,0,$E1178-1)/A31taxstdlife))))</f>
        <v>0</v>
      </c>
      <c r="AW1178" s="251">
        <f ca="1">IF(A31taxstdlife="n/a","n/a",IF(A31taxstdlife="",0,IF(AW$3&gt;(A31stdlife+$E1178),((INDEX('PTRM input'!$G$385:$P$434,A31offset,$E1178)-INDEX('PTRM input'!$G$277:$P$326,A31offset,$E1178))*OFFSET($F$7,0,$E1178))-SUM($G1178:AV1178),(((INDEX('PTRM input'!$G$385:$P$434,A31offset,$E1178)-INDEX('PTRM input'!$G$277:$P$326,A31offset,$E1178))*OFFSET($F$7,0,$E1178))-SUM($G1178:AV1178))*(OFFSET('PTRM input'!$G$477,0,$E1178-1)/A31taxstdlife))))</f>
        <v>0</v>
      </c>
      <c r="AX1178" s="251">
        <f ca="1">IF(A31taxstdlife="n/a","n/a",IF(A31taxstdlife="",0,IF(AX$3&gt;(A31stdlife+$E1178),((INDEX('PTRM input'!$G$385:$P$434,A31offset,$E1178)-INDEX('PTRM input'!$G$277:$P$326,A31offset,$E1178))*OFFSET($F$7,0,$E1178))-SUM($G1178:AW1178),(((INDEX('PTRM input'!$G$385:$P$434,A31offset,$E1178)-INDEX('PTRM input'!$G$277:$P$326,A31offset,$E1178))*OFFSET($F$7,0,$E1178))-SUM($G1178:AW1178))*(OFFSET('PTRM input'!$G$477,0,$E1178-1)/A31taxstdlife))))</f>
        <v>0</v>
      </c>
      <c r="AY1178" s="251">
        <f ca="1">IF(A31taxstdlife="n/a","n/a",IF(A31taxstdlife="",0,IF(AY$3&gt;(A31stdlife+$E1178),((INDEX('PTRM input'!$G$385:$P$434,A31offset,$E1178)-INDEX('PTRM input'!$G$277:$P$326,A31offset,$E1178))*OFFSET($F$7,0,$E1178))-SUM($G1178:AX1178),(((INDEX('PTRM input'!$G$385:$P$434,A31offset,$E1178)-INDEX('PTRM input'!$G$277:$P$326,A31offset,$E1178))*OFFSET($F$7,0,$E1178))-SUM($G1178:AX1178))*(OFFSET('PTRM input'!$G$477,0,$E1178-1)/A31taxstdlife))))</f>
        <v>0</v>
      </c>
      <c r="AZ1178" s="251">
        <f ca="1">IF(A31taxstdlife="n/a","n/a",IF(A31taxstdlife="",0,IF(AZ$3&gt;(A31stdlife+$E1178),((INDEX('PTRM input'!$G$385:$P$434,A31offset,$E1178)-INDEX('PTRM input'!$G$277:$P$326,A31offset,$E1178))*OFFSET($F$7,0,$E1178))-SUM($G1178:AY1178),(((INDEX('PTRM input'!$G$385:$P$434,A31offset,$E1178)-INDEX('PTRM input'!$G$277:$P$326,A31offset,$E1178))*OFFSET($F$7,0,$E1178))-SUM($G1178:AY1178))*(OFFSET('PTRM input'!$G$477,0,$E1178-1)/A31taxstdlife))))</f>
        <v>0</v>
      </c>
      <c r="BA1178" s="251">
        <f ca="1">IF(A31taxstdlife="n/a","n/a",IF(A31taxstdlife="",0,IF(BA$3&gt;(A31stdlife+$E1178),((INDEX('PTRM input'!$G$385:$P$434,A31offset,$E1178)-INDEX('PTRM input'!$G$277:$P$326,A31offset,$E1178))*OFFSET($F$7,0,$E1178))-SUM($G1178:AZ1178),(((INDEX('PTRM input'!$G$385:$P$434,A31offset,$E1178)-INDEX('PTRM input'!$G$277:$P$326,A31offset,$E1178))*OFFSET($F$7,0,$E1178))-SUM($G1178:AZ1178))*(OFFSET('PTRM input'!$G$477,0,$E1178-1)/A31taxstdlife))))</f>
        <v>0</v>
      </c>
      <c r="BB1178" s="251">
        <f ca="1">IF(A31taxstdlife="n/a","n/a",IF(A31taxstdlife="",0,IF(BB$3&gt;(A31stdlife+$E1178),((INDEX('PTRM input'!$G$385:$P$434,A31offset,$E1178)-INDEX('PTRM input'!$G$277:$P$326,A31offset,$E1178))*OFFSET($F$7,0,$E1178))-SUM($G1178:BA1178),(((INDEX('PTRM input'!$G$385:$P$434,A31offset,$E1178)-INDEX('PTRM input'!$G$277:$P$326,A31offset,$E1178))*OFFSET($F$7,0,$E1178))-SUM($G1178:BA1178))*(OFFSET('PTRM input'!$G$477,0,$E1178-1)/A31taxstdlife))))</f>
        <v>0</v>
      </c>
      <c r="BC1178" s="251">
        <f ca="1">IF(A31taxstdlife="n/a","n/a",IF(A31taxstdlife="",0,IF(BC$3&gt;(A31stdlife+$E1178),((INDEX('PTRM input'!$G$385:$P$434,A31offset,$E1178)-INDEX('PTRM input'!$G$277:$P$326,A31offset,$E1178))*OFFSET($F$7,0,$E1178))-SUM($G1178:BB1178),(((INDEX('PTRM input'!$G$385:$P$434,A31offset,$E1178)-INDEX('PTRM input'!$G$277:$P$326,A31offset,$E1178))*OFFSET($F$7,0,$E1178))-SUM($G1178:BB1178))*(OFFSET('PTRM input'!$G$477,0,$E1178-1)/A31taxstdlife))))</f>
        <v>0</v>
      </c>
      <c r="BD1178" s="251">
        <f ca="1">IF(A31taxstdlife="n/a","n/a",IF(A31taxstdlife="",0,IF(BD$3&gt;(A31stdlife+$E1178),((INDEX('PTRM input'!$G$385:$P$434,A31offset,$E1178)-INDEX('PTRM input'!$G$277:$P$326,A31offset,$E1178))*OFFSET($F$7,0,$E1178))-SUM($G1178:BC1178),(((INDEX('PTRM input'!$G$385:$P$434,A31offset,$E1178)-INDEX('PTRM input'!$G$277:$P$326,A31offset,$E1178))*OFFSET($F$7,0,$E1178))-SUM($G1178:BC1178))*(OFFSET('PTRM input'!$G$477,0,$E1178-1)/A31taxstdlife))))</f>
        <v>0</v>
      </c>
      <c r="BE1178" s="251">
        <f ca="1">IF(A31taxstdlife="n/a","n/a",IF(A31taxstdlife="",0,IF(BE$3&gt;(A31stdlife+$E1178),((INDEX('PTRM input'!$G$385:$P$434,A31offset,$E1178)-INDEX('PTRM input'!$G$277:$P$326,A31offset,$E1178))*OFFSET($F$7,0,$E1178))-SUM($G1178:BD1178),(((INDEX('PTRM input'!$G$385:$P$434,A31offset,$E1178)-INDEX('PTRM input'!$G$277:$P$326,A31offset,$E1178))*OFFSET($F$7,0,$E1178))-SUM($G1178:BD1178))*(OFFSET('PTRM input'!$G$477,0,$E1178-1)/A31taxstdlife))))</f>
        <v>0</v>
      </c>
      <c r="BF1178" s="251">
        <f ca="1">IF(A31taxstdlife="n/a","n/a",IF(A31taxstdlife="",0,IF(BF$3&gt;(A31stdlife+$E1178),((INDEX('PTRM input'!$G$385:$P$434,A31offset,$E1178)-INDEX('PTRM input'!$G$277:$P$326,A31offset,$E1178))*OFFSET($F$7,0,$E1178))-SUM($G1178:BE1178),(((INDEX('PTRM input'!$G$385:$P$434,A31offset,$E1178)-INDEX('PTRM input'!$G$277:$P$326,A31offset,$E1178))*OFFSET($F$7,0,$E1178))-SUM($G1178:BE1178))*(OFFSET('PTRM input'!$G$477,0,$E1178-1)/A31taxstdlife))))</f>
        <v>0</v>
      </c>
      <c r="BG1178" s="251">
        <f ca="1">IF(A31taxstdlife="n/a","n/a",IF(A31taxstdlife="",0,IF(BG$3&gt;(A31stdlife+$E1178),((INDEX('PTRM input'!$G$385:$P$434,A31offset,$E1178)-INDEX('PTRM input'!$G$277:$P$326,A31offset,$E1178))*OFFSET($F$7,0,$E1178))-SUM($G1178:BF1178),(((INDEX('PTRM input'!$G$385:$P$434,A31offset,$E1178)-INDEX('PTRM input'!$G$277:$P$326,A31offset,$E1178))*OFFSET($F$7,0,$E1178))-SUM($G1178:BF1178))*(OFFSET('PTRM input'!$G$477,0,$E1178-1)/A31taxstdlife))))</f>
        <v>0</v>
      </c>
      <c r="BH1178" s="251">
        <f ca="1">IF(A31taxstdlife="n/a","n/a",IF(A31taxstdlife="",0,IF(BH$3&gt;(A31stdlife+$E1178),((INDEX('PTRM input'!$G$385:$P$434,A31offset,$E1178)-INDEX('PTRM input'!$G$277:$P$326,A31offset,$E1178))*OFFSET($F$7,0,$E1178))-SUM($G1178:BG1178),(((INDEX('PTRM input'!$G$385:$P$434,A31offset,$E1178)-INDEX('PTRM input'!$G$277:$P$326,A31offset,$E1178))*OFFSET($F$7,0,$E1178))-SUM($G1178:BG1178))*(OFFSET('PTRM input'!$G$477,0,$E1178-1)/A31taxstdlife))))</f>
        <v>0</v>
      </c>
      <c r="BI1178" s="251">
        <f ca="1">IF(A31taxstdlife="n/a","n/a",IF(A31taxstdlife="",0,IF(BI$3&gt;(A31stdlife+$E1178),((INDEX('PTRM input'!$G$385:$P$434,A31offset,$E1178)-INDEX('PTRM input'!$G$277:$P$326,A31offset,$E1178))*OFFSET($F$7,0,$E1178))-SUM($G1178:BH1178),(((INDEX('PTRM input'!$G$385:$P$434,A31offset,$E1178)-INDEX('PTRM input'!$G$277:$P$326,A31offset,$E1178))*OFFSET($F$7,0,$E1178))-SUM($G1178:BH1178))*(OFFSET('PTRM input'!$G$477,0,$E1178-1)/A31taxstdlife))))</f>
        <v>0</v>
      </c>
      <c r="BJ1178" s="116"/>
      <c r="BK1178" s="116"/>
      <c r="BL1178" s="116"/>
      <c r="BM1178" s="116"/>
    </row>
    <row r="1179" spans="1:65" ht="12.75" hidden="1" customHeight="1" outlineLevel="2">
      <c r="A1179" s="366"/>
      <c r="B1179" s="19"/>
      <c r="C1179" s="18"/>
      <c r="D1179" s="760"/>
      <c r="E1179" s="86">
        <v>8</v>
      </c>
      <c r="F1179" s="356"/>
      <c r="G1179" s="434"/>
      <c r="H1179" s="435"/>
      <c r="I1179" s="435"/>
      <c r="J1179" s="435"/>
      <c r="K1179" s="435"/>
      <c r="L1179" s="435"/>
      <c r="M1179" s="435"/>
      <c r="N1179" s="619"/>
      <c r="O1179" s="251">
        <f ca="1">IF(A31taxstdlife="n/a","n/a",IF(A31taxstdlife="",0,IF(O$3&gt;(A31stdlife+$E1179),((INDEX('PTRM input'!$G$385:$P$434,A31offset,$E1179)-INDEX('PTRM input'!$G$277:$P$326,A31offset,$E1179))*OFFSET($F$7,0,$E1179))-SUM($G1179:N1179),(((INDEX('PTRM input'!$G$385:$P$434,A31offset,$E1179)-INDEX('PTRM input'!$G$277:$P$326,A31offset,$E1179))*OFFSET($F$7,0,$E1179))-SUM($G1179:N1179))*(OFFSET('PTRM input'!$G$477,0,$E1179-1)/A31taxstdlife))))</f>
        <v>0</v>
      </c>
      <c r="P1179" s="251">
        <f ca="1">IF(A31taxstdlife="n/a","n/a",IF(A31taxstdlife="",0,IF(P$3&gt;(A31stdlife+$E1179),((INDEX('PTRM input'!$G$385:$P$434,A31offset,$E1179)-INDEX('PTRM input'!$G$277:$P$326,A31offset,$E1179))*OFFSET($F$7,0,$E1179))-SUM($G1179:O1179),(((INDEX('PTRM input'!$G$385:$P$434,A31offset,$E1179)-INDEX('PTRM input'!$G$277:$P$326,A31offset,$E1179))*OFFSET($F$7,0,$E1179))-SUM($G1179:O1179))*(OFFSET('PTRM input'!$G$477,0,$E1179-1)/A31taxstdlife))))</f>
        <v>0</v>
      </c>
      <c r="Q1179" s="251">
        <f ca="1">IF(A31taxstdlife="n/a","n/a",IF(A31taxstdlife="",0,IF(Q$3&gt;(A31stdlife+$E1179),((INDEX('PTRM input'!$G$385:$P$434,A31offset,$E1179)-INDEX('PTRM input'!$G$277:$P$326,A31offset,$E1179))*OFFSET($F$7,0,$E1179))-SUM($G1179:P1179),(((INDEX('PTRM input'!$G$385:$P$434,A31offset,$E1179)-INDEX('PTRM input'!$G$277:$P$326,A31offset,$E1179))*OFFSET($F$7,0,$E1179))-SUM($G1179:P1179))*(OFFSET('PTRM input'!$G$477,0,$E1179-1)/A31taxstdlife))))</f>
        <v>0</v>
      </c>
      <c r="R1179" s="251">
        <f ca="1">IF(A31taxstdlife="n/a","n/a",IF(A31taxstdlife="",0,IF(R$3&gt;(A31stdlife+$E1179),((INDEX('PTRM input'!$G$385:$P$434,A31offset,$E1179)-INDEX('PTRM input'!$G$277:$P$326,A31offset,$E1179))*OFFSET($F$7,0,$E1179))-SUM($G1179:Q1179),(((INDEX('PTRM input'!$G$385:$P$434,A31offset,$E1179)-INDEX('PTRM input'!$G$277:$P$326,A31offset,$E1179))*OFFSET($F$7,0,$E1179))-SUM($G1179:Q1179))*(OFFSET('PTRM input'!$G$477,0,$E1179-1)/A31taxstdlife))))</f>
        <v>0</v>
      </c>
      <c r="S1179" s="251">
        <f ca="1">IF(A31taxstdlife="n/a","n/a",IF(A31taxstdlife="",0,IF(S$3&gt;(A31stdlife+$E1179),((INDEX('PTRM input'!$G$385:$P$434,A31offset,$E1179)-INDEX('PTRM input'!$G$277:$P$326,A31offset,$E1179))*OFFSET($F$7,0,$E1179))-SUM($G1179:R1179),(((INDEX('PTRM input'!$G$385:$P$434,A31offset,$E1179)-INDEX('PTRM input'!$G$277:$P$326,A31offset,$E1179))*OFFSET($F$7,0,$E1179))-SUM($G1179:R1179))*(OFFSET('PTRM input'!$G$477,0,$E1179-1)/A31taxstdlife))))</f>
        <v>0</v>
      </c>
      <c r="T1179" s="251">
        <f ca="1">IF(A31taxstdlife="n/a","n/a",IF(A31taxstdlife="",0,IF(T$3&gt;(A31stdlife+$E1179),((INDEX('PTRM input'!$G$385:$P$434,A31offset,$E1179)-INDEX('PTRM input'!$G$277:$P$326,A31offset,$E1179))*OFFSET($F$7,0,$E1179))-SUM($G1179:S1179),(((INDEX('PTRM input'!$G$385:$P$434,A31offset,$E1179)-INDEX('PTRM input'!$G$277:$P$326,A31offset,$E1179))*OFFSET($F$7,0,$E1179))-SUM($G1179:S1179))*(OFFSET('PTRM input'!$G$477,0,$E1179-1)/A31taxstdlife))))</f>
        <v>0</v>
      </c>
      <c r="U1179" s="251">
        <f ca="1">IF(A31taxstdlife="n/a","n/a",IF(A31taxstdlife="",0,IF(U$3&gt;(A31stdlife+$E1179),((INDEX('PTRM input'!$G$385:$P$434,A31offset,$E1179)-INDEX('PTRM input'!$G$277:$P$326,A31offset,$E1179))*OFFSET($F$7,0,$E1179))-SUM($G1179:T1179),(((INDEX('PTRM input'!$G$385:$P$434,A31offset,$E1179)-INDEX('PTRM input'!$G$277:$P$326,A31offset,$E1179))*OFFSET($F$7,0,$E1179))-SUM($G1179:T1179))*(OFFSET('PTRM input'!$G$477,0,$E1179-1)/A31taxstdlife))))</f>
        <v>0</v>
      </c>
      <c r="V1179" s="251">
        <f ca="1">IF(A31taxstdlife="n/a","n/a",IF(A31taxstdlife="",0,IF(V$3&gt;(A31stdlife+$E1179),((INDEX('PTRM input'!$G$385:$P$434,A31offset,$E1179)-INDEX('PTRM input'!$G$277:$P$326,A31offset,$E1179))*OFFSET($F$7,0,$E1179))-SUM($G1179:U1179),(((INDEX('PTRM input'!$G$385:$P$434,A31offset,$E1179)-INDEX('PTRM input'!$G$277:$P$326,A31offset,$E1179))*OFFSET($F$7,0,$E1179))-SUM($G1179:U1179))*(OFFSET('PTRM input'!$G$477,0,$E1179-1)/A31taxstdlife))))</f>
        <v>0</v>
      </c>
      <c r="W1179" s="251">
        <f ca="1">IF(A31taxstdlife="n/a","n/a",IF(A31taxstdlife="",0,IF(W$3&gt;(A31stdlife+$E1179),((INDEX('PTRM input'!$G$385:$P$434,A31offset,$E1179)-INDEX('PTRM input'!$G$277:$P$326,A31offset,$E1179))*OFFSET($F$7,0,$E1179))-SUM($G1179:V1179),(((INDEX('PTRM input'!$G$385:$P$434,A31offset,$E1179)-INDEX('PTRM input'!$G$277:$P$326,A31offset,$E1179))*OFFSET($F$7,0,$E1179))-SUM($G1179:V1179))*(OFFSET('PTRM input'!$G$477,0,$E1179-1)/A31taxstdlife))))</f>
        <v>0</v>
      </c>
      <c r="X1179" s="251">
        <f ca="1">IF(A31taxstdlife="n/a","n/a",IF(A31taxstdlife="",0,IF(X$3&gt;(A31stdlife+$E1179),((INDEX('PTRM input'!$G$385:$P$434,A31offset,$E1179)-INDEX('PTRM input'!$G$277:$P$326,A31offset,$E1179))*OFFSET($F$7,0,$E1179))-SUM($G1179:W1179),(((INDEX('PTRM input'!$G$385:$P$434,A31offset,$E1179)-INDEX('PTRM input'!$G$277:$P$326,A31offset,$E1179))*OFFSET($F$7,0,$E1179))-SUM($G1179:W1179))*(OFFSET('PTRM input'!$G$477,0,$E1179-1)/A31taxstdlife))))</f>
        <v>0</v>
      </c>
      <c r="Y1179" s="251">
        <f ca="1">IF(A31taxstdlife="n/a","n/a",IF(A31taxstdlife="",0,IF(Y$3&gt;(A31stdlife+$E1179),((INDEX('PTRM input'!$G$385:$P$434,A31offset,$E1179)-INDEX('PTRM input'!$G$277:$P$326,A31offset,$E1179))*OFFSET($F$7,0,$E1179))-SUM($G1179:X1179),(((INDEX('PTRM input'!$G$385:$P$434,A31offset,$E1179)-INDEX('PTRM input'!$G$277:$P$326,A31offset,$E1179))*OFFSET($F$7,0,$E1179))-SUM($G1179:X1179))*(OFFSET('PTRM input'!$G$477,0,$E1179-1)/A31taxstdlife))))</f>
        <v>0</v>
      </c>
      <c r="Z1179" s="251">
        <f ca="1">IF(A31taxstdlife="n/a","n/a",IF(A31taxstdlife="",0,IF(Z$3&gt;(A31stdlife+$E1179),((INDEX('PTRM input'!$G$385:$P$434,A31offset,$E1179)-INDEX('PTRM input'!$G$277:$P$326,A31offset,$E1179))*OFFSET($F$7,0,$E1179))-SUM($G1179:Y1179),(((INDEX('PTRM input'!$G$385:$P$434,A31offset,$E1179)-INDEX('PTRM input'!$G$277:$P$326,A31offset,$E1179))*OFFSET($F$7,0,$E1179))-SUM($G1179:Y1179))*(OFFSET('PTRM input'!$G$477,0,$E1179-1)/A31taxstdlife))))</f>
        <v>0</v>
      </c>
      <c r="AA1179" s="251">
        <f ca="1">IF(A31taxstdlife="n/a","n/a",IF(A31taxstdlife="",0,IF(AA$3&gt;(A31stdlife+$E1179),((INDEX('PTRM input'!$G$385:$P$434,A31offset,$E1179)-INDEX('PTRM input'!$G$277:$P$326,A31offset,$E1179))*OFFSET($F$7,0,$E1179))-SUM($G1179:Z1179),(((INDEX('PTRM input'!$G$385:$P$434,A31offset,$E1179)-INDEX('PTRM input'!$G$277:$P$326,A31offset,$E1179))*OFFSET($F$7,0,$E1179))-SUM($G1179:Z1179))*(OFFSET('PTRM input'!$G$477,0,$E1179-1)/A31taxstdlife))))</f>
        <v>0</v>
      </c>
      <c r="AB1179" s="251">
        <f ca="1">IF(A31taxstdlife="n/a","n/a",IF(A31taxstdlife="",0,IF(AB$3&gt;(A31stdlife+$E1179),((INDEX('PTRM input'!$G$385:$P$434,A31offset,$E1179)-INDEX('PTRM input'!$G$277:$P$326,A31offset,$E1179))*OFFSET($F$7,0,$E1179))-SUM($G1179:AA1179),(((INDEX('PTRM input'!$G$385:$P$434,A31offset,$E1179)-INDEX('PTRM input'!$G$277:$P$326,A31offset,$E1179))*OFFSET($F$7,0,$E1179))-SUM($G1179:AA1179))*(OFFSET('PTRM input'!$G$477,0,$E1179-1)/A31taxstdlife))))</f>
        <v>0</v>
      </c>
      <c r="AC1179" s="251">
        <f ca="1">IF(A31taxstdlife="n/a","n/a",IF(A31taxstdlife="",0,IF(AC$3&gt;(A31stdlife+$E1179),((INDEX('PTRM input'!$G$385:$P$434,A31offset,$E1179)-INDEX('PTRM input'!$G$277:$P$326,A31offset,$E1179))*OFFSET($F$7,0,$E1179))-SUM($G1179:AB1179),(((INDEX('PTRM input'!$G$385:$P$434,A31offset,$E1179)-INDEX('PTRM input'!$G$277:$P$326,A31offset,$E1179))*OFFSET($F$7,0,$E1179))-SUM($G1179:AB1179))*(OFFSET('PTRM input'!$G$477,0,$E1179-1)/A31taxstdlife))))</f>
        <v>0</v>
      </c>
      <c r="AD1179" s="251">
        <f ca="1">IF(A31taxstdlife="n/a","n/a",IF(A31taxstdlife="",0,IF(AD$3&gt;(A31stdlife+$E1179),((INDEX('PTRM input'!$G$385:$P$434,A31offset,$E1179)-INDEX('PTRM input'!$G$277:$P$326,A31offset,$E1179))*OFFSET($F$7,0,$E1179))-SUM($G1179:AC1179),(((INDEX('PTRM input'!$G$385:$P$434,A31offset,$E1179)-INDEX('PTRM input'!$G$277:$P$326,A31offset,$E1179))*OFFSET($F$7,0,$E1179))-SUM($G1179:AC1179))*(OFFSET('PTRM input'!$G$477,0,$E1179-1)/A31taxstdlife))))</f>
        <v>0</v>
      </c>
      <c r="AE1179" s="251">
        <f ca="1">IF(A31taxstdlife="n/a","n/a",IF(A31taxstdlife="",0,IF(AE$3&gt;(A31stdlife+$E1179),((INDEX('PTRM input'!$G$385:$P$434,A31offset,$E1179)-INDEX('PTRM input'!$G$277:$P$326,A31offset,$E1179))*OFFSET($F$7,0,$E1179))-SUM($G1179:AD1179),(((INDEX('PTRM input'!$G$385:$P$434,A31offset,$E1179)-INDEX('PTRM input'!$G$277:$P$326,A31offset,$E1179))*OFFSET($F$7,0,$E1179))-SUM($G1179:AD1179))*(OFFSET('PTRM input'!$G$477,0,$E1179-1)/A31taxstdlife))))</f>
        <v>0</v>
      </c>
      <c r="AF1179" s="251">
        <f ca="1">IF(A31taxstdlife="n/a","n/a",IF(A31taxstdlife="",0,IF(AF$3&gt;(A31stdlife+$E1179),((INDEX('PTRM input'!$G$385:$P$434,A31offset,$E1179)-INDEX('PTRM input'!$G$277:$P$326,A31offset,$E1179))*OFFSET($F$7,0,$E1179))-SUM($G1179:AE1179),(((INDEX('PTRM input'!$G$385:$P$434,A31offset,$E1179)-INDEX('PTRM input'!$G$277:$P$326,A31offset,$E1179))*OFFSET($F$7,0,$E1179))-SUM($G1179:AE1179))*(OFFSET('PTRM input'!$G$477,0,$E1179-1)/A31taxstdlife))))</f>
        <v>0</v>
      </c>
      <c r="AG1179" s="251">
        <f ca="1">IF(A31taxstdlife="n/a","n/a",IF(A31taxstdlife="",0,IF(AG$3&gt;(A31stdlife+$E1179),((INDEX('PTRM input'!$G$385:$P$434,A31offset,$E1179)-INDEX('PTRM input'!$G$277:$P$326,A31offset,$E1179))*OFFSET($F$7,0,$E1179))-SUM($G1179:AF1179),(((INDEX('PTRM input'!$G$385:$P$434,A31offset,$E1179)-INDEX('PTRM input'!$G$277:$P$326,A31offset,$E1179))*OFFSET($F$7,0,$E1179))-SUM($G1179:AF1179))*(OFFSET('PTRM input'!$G$477,0,$E1179-1)/A31taxstdlife))))</f>
        <v>0</v>
      </c>
      <c r="AH1179" s="251">
        <f ca="1">IF(A31taxstdlife="n/a","n/a",IF(A31taxstdlife="",0,IF(AH$3&gt;(A31stdlife+$E1179),((INDEX('PTRM input'!$G$385:$P$434,A31offset,$E1179)-INDEX('PTRM input'!$G$277:$P$326,A31offset,$E1179))*OFFSET($F$7,0,$E1179))-SUM($G1179:AG1179),(((INDEX('PTRM input'!$G$385:$P$434,A31offset,$E1179)-INDEX('PTRM input'!$G$277:$P$326,A31offset,$E1179))*OFFSET($F$7,0,$E1179))-SUM($G1179:AG1179))*(OFFSET('PTRM input'!$G$477,0,$E1179-1)/A31taxstdlife))))</f>
        <v>0</v>
      </c>
      <c r="AI1179" s="251">
        <f ca="1">IF(A31taxstdlife="n/a","n/a",IF(A31taxstdlife="",0,IF(AI$3&gt;(A31stdlife+$E1179),((INDEX('PTRM input'!$G$385:$P$434,A31offset,$E1179)-INDEX('PTRM input'!$G$277:$P$326,A31offset,$E1179))*OFFSET($F$7,0,$E1179))-SUM($G1179:AH1179),(((INDEX('PTRM input'!$G$385:$P$434,A31offset,$E1179)-INDEX('PTRM input'!$G$277:$P$326,A31offset,$E1179))*OFFSET($F$7,0,$E1179))-SUM($G1179:AH1179))*(OFFSET('PTRM input'!$G$477,0,$E1179-1)/A31taxstdlife))))</f>
        <v>0</v>
      </c>
      <c r="AJ1179" s="251">
        <f ca="1">IF(A31taxstdlife="n/a","n/a",IF(A31taxstdlife="",0,IF(AJ$3&gt;(A31stdlife+$E1179),((INDEX('PTRM input'!$G$385:$P$434,A31offset,$E1179)-INDEX('PTRM input'!$G$277:$P$326,A31offset,$E1179))*OFFSET($F$7,0,$E1179))-SUM($G1179:AI1179),(((INDEX('PTRM input'!$G$385:$P$434,A31offset,$E1179)-INDEX('PTRM input'!$G$277:$P$326,A31offset,$E1179))*OFFSET($F$7,0,$E1179))-SUM($G1179:AI1179))*(OFFSET('PTRM input'!$G$477,0,$E1179-1)/A31taxstdlife))))</f>
        <v>0</v>
      </c>
      <c r="AK1179" s="251">
        <f ca="1">IF(A31taxstdlife="n/a","n/a",IF(A31taxstdlife="",0,IF(AK$3&gt;(A31stdlife+$E1179),((INDEX('PTRM input'!$G$385:$P$434,A31offset,$E1179)-INDEX('PTRM input'!$G$277:$P$326,A31offset,$E1179))*OFFSET($F$7,0,$E1179))-SUM($G1179:AJ1179),(((INDEX('PTRM input'!$G$385:$P$434,A31offset,$E1179)-INDEX('PTRM input'!$G$277:$P$326,A31offset,$E1179))*OFFSET($F$7,0,$E1179))-SUM($G1179:AJ1179))*(OFFSET('PTRM input'!$G$477,0,$E1179-1)/A31taxstdlife))))</f>
        <v>0</v>
      </c>
      <c r="AL1179" s="251">
        <f ca="1">IF(A31taxstdlife="n/a","n/a",IF(A31taxstdlife="",0,IF(AL$3&gt;(A31stdlife+$E1179),((INDEX('PTRM input'!$G$385:$P$434,A31offset,$E1179)-INDEX('PTRM input'!$G$277:$P$326,A31offset,$E1179))*OFFSET($F$7,0,$E1179))-SUM($G1179:AK1179),(((INDEX('PTRM input'!$G$385:$P$434,A31offset,$E1179)-INDEX('PTRM input'!$G$277:$P$326,A31offset,$E1179))*OFFSET($F$7,0,$E1179))-SUM($G1179:AK1179))*(OFFSET('PTRM input'!$G$477,0,$E1179-1)/A31taxstdlife))))</f>
        <v>0</v>
      </c>
      <c r="AM1179" s="251">
        <f ca="1">IF(A31taxstdlife="n/a","n/a",IF(A31taxstdlife="",0,IF(AM$3&gt;(A31stdlife+$E1179),((INDEX('PTRM input'!$G$385:$P$434,A31offset,$E1179)-INDEX('PTRM input'!$G$277:$P$326,A31offset,$E1179))*OFFSET($F$7,0,$E1179))-SUM($G1179:AL1179),(((INDEX('PTRM input'!$G$385:$P$434,A31offset,$E1179)-INDEX('PTRM input'!$G$277:$P$326,A31offset,$E1179))*OFFSET($F$7,0,$E1179))-SUM($G1179:AL1179))*(OFFSET('PTRM input'!$G$477,0,$E1179-1)/A31taxstdlife))))</f>
        <v>0</v>
      </c>
      <c r="AN1179" s="251">
        <f ca="1">IF(A31taxstdlife="n/a","n/a",IF(A31taxstdlife="",0,IF(AN$3&gt;(A31stdlife+$E1179),((INDEX('PTRM input'!$G$385:$P$434,A31offset,$E1179)-INDEX('PTRM input'!$G$277:$P$326,A31offset,$E1179))*OFFSET($F$7,0,$E1179))-SUM($G1179:AM1179),(((INDEX('PTRM input'!$G$385:$P$434,A31offset,$E1179)-INDEX('PTRM input'!$G$277:$P$326,A31offset,$E1179))*OFFSET($F$7,0,$E1179))-SUM($G1179:AM1179))*(OFFSET('PTRM input'!$G$477,0,$E1179-1)/A31taxstdlife))))</f>
        <v>0</v>
      </c>
      <c r="AO1179" s="251">
        <f ca="1">IF(A31taxstdlife="n/a","n/a",IF(A31taxstdlife="",0,IF(AO$3&gt;(A31stdlife+$E1179),((INDEX('PTRM input'!$G$385:$P$434,A31offset,$E1179)-INDEX('PTRM input'!$G$277:$P$326,A31offset,$E1179))*OFFSET($F$7,0,$E1179))-SUM($G1179:AN1179),(((INDEX('PTRM input'!$G$385:$P$434,A31offset,$E1179)-INDEX('PTRM input'!$G$277:$P$326,A31offset,$E1179))*OFFSET($F$7,0,$E1179))-SUM($G1179:AN1179))*(OFFSET('PTRM input'!$G$477,0,$E1179-1)/A31taxstdlife))))</f>
        <v>0</v>
      </c>
      <c r="AP1179" s="251">
        <f ca="1">IF(A31taxstdlife="n/a","n/a",IF(A31taxstdlife="",0,IF(AP$3&gt;(A31stdlife+$E1179),((INDEX('PTRM input'!$G$385:$P$434,A31offset,$E1179)-INDEX('PTRM input'!$G$277:$P$326,A31offset,$E1179))*OFFSET($F$7,0,$E1179))-SUM($G1179:AO1179),(((INDEX('PTRM input'!$G$385:$P$434,A31offset,$E1179)-INDEX('PTRM input'!$G$277:$P$326,A31offset,$E1179))*OFFSET($F$7,0,$E1179))-SUM($G1179:AO1179))*(OFFSET('PTRM input'!$G$477,0,$E1179-1)/A31taxstdlife))))</f>
        <v>0</v>
      </c>
      <c r="AQ1179" s="251">
        <f ca="1">IF(A31taxstdlife="n/a","n/a",IF(A31taxstdlife="",0,IF(AQ$3&gt;(A31stdlife+$E1179),((INDEX('PTRM input'!$G$385:$P$434,A31offset,$E1179)-INDEX('PTRM input'!$G$277:$P$326,A31offset,$E1179))*OFFSET($F$7,0,$E1179))-SUM($G1179:AP1179),(((INDEX('PTRM input'!$G$385:$P$434,A31offset,$E1179)-INDEX('PTRM input'!$G$277:$P$326,A31offset,$E1179))*OFFSET($F$7,0,$E1179))-SUM($G1179:AP1179))*(OFFSET('PTRM input'!$G$477,0,$E1179-1)/A31taxstdlife))))</f>
        <v>0</v>
      </c>
      <c r="AR1179" s="251">
        <f ca="1">IF(A31taxstdlife="n/a","n/a",IF(A31taxstdlife="",0,IF(AR$3&gt;(A31stdlife+$E1179),((INDEX('PTRM input'!$G$385:$P$434,A31offset,$E1179)-INDEX('PTRM input'!$G$277:$P$326,A31offset,$E1179))*OFFSET($F$7,0,$E1179))-SUM($G1179:AQ1179),(((INDEX('PTRM input'!$G$385:$P$434,A31offset,$E1179)-INDEX('PTRM input'!$G$277:$P$326,A31offset,$E1179))*OFFSET($F$7,0,$E1179))-SUM($G1179:AQ1179))*(OFFSET('PTRM input'!$G$477,0,$E1179-1)/A31taxstdlife))))</f>
        <v>0</v>
      </c>
      <c r="AS1179" s="251">
        <f ca="1">IF(A31taxstdlife="n/a","n/a",IF(A31taxstdlife="",0,IF(AS$3&gt;(A31stdlife+$E1179),((INDEX('PTRM input'!$G$385:$P$434,A31offset,$E1179)-INDEX('PTRM input'!$G$277:$P$326,A31offset,$E1179))*OFFSET($F$7,0,$E1179))-SUM($G1179:AR1179),(((INDEX('PTRM input'!$G$385:$P$434,A31offset,$E1179)-INDEX('PTRM input'!$G$277:$P$326,A31offset,$E1179))*OFFSET($F$7,0,$E1179))-SUM($G1179:AR1179))*(OFFSET('PTRM input'!$G$477,0,$E1179-1)/A31taxstdlife))))</f>
        <v>0</v>
      </c>
      <c r="AT1179" s="251">
        <f ca="1">IF(A31taxstdlife="n/a","n/a",IF(A31taxstdlife="",0,IF(AT$3&gt;(A31stdlife+$E1179),((INDEX('PTRM input'!$G$385:$P$434,A31offset,$E1179)-INDEX('PTRM input'!$G$277:$P$326,A31offset,$E1179))*OFFSET($F$7,0,$E1179))-SUM($G1179:AS1179),(((INDEX('PTRM input'!$G$385:$P$434,A31offset,$E1179)-INDEX('PTRM input'!$G$277:$P$326,A31offset,$E1179))*OFFSET($F$7,0,$E1179))-SUM($G1179:AS1179))*(OFFSET('PTRM input'!$G$477,0,$E1179-1)/A31taxstdlife))))</f>
        <v>0</v>
      </c>
      <c r="AU1179" s="251">
        <f ca="1">IF(A31taxstdlife="n/a","n/a",IF(A31taxstdlife="",0,IF(AU$3&gt;(A31stdlife+$E1179),((INDEX('PTRM input'!$G$385:$P$434,A31offset,$E1179)-INDEX('PTRM input'!$G$277:$P$326,A31offset,$E1179))*OFFSET($F$7,0,$E1179))-SUM($G1179:AT1179),(((INDEX('PTRM input'!$G$385:$P$434,A31offset,$E1179)-INDEX('PTRM input'!$G$277:$P$326,A31offset,$E1179))*OFFSET($F$7,0,$E1179))-SUM($G1179:AT1179))*(OFFSET('PTRM input'!$G$477,0,$E1179-1)/A31taxstdlife))))</f>
        <v>0</v>
      </c>
      <c r="AV1179" s="251">
        <f ca="1">IF(A31taxstdlife="n/a","n/a",IF(A31taxstdlife="",0,IF(AV$3&gt;(A31stdlife+$E1179),((INDEX('PTRM input'!$G$385:$P$434,A31offset,$E1179)-INDEX('PTRM input'!$G$277:$P$326,A31offset,$E1179))*OFFSET($F$7,0,$E1179))-SUM($G1179:AU1179),(((INDEX('PTRM input'!$G$385:$P$434,A31offset,$E1179)-INDEX('PTRM input'!$G$277:$P$326,A31offset,$E1179))*OFFSET($F$7,0,$E1179))-SUM($G1179:AU1179))*(OFFSET('PTRM input'!$G$477,0,$E1179-1)/A31taxstdlife))))</f>
        <v>0</v>
      </c>
      <c r="AW1179" s="251">
        <f ca="1">IF(A31taxstdlife="n/a","n/a",IF(A31taxstdlife="",0,IF(AW$3&gt;(A31stdlife+$E1179),((INDEX('PTRM input'!$G$385:$P$434,A31offset,$E1179)-INDEX('PTRM input'!$G$277:$P$326,A31offset,$E1179))*OFFSET($F$7,0,$E1179))-SUM($G1179:AV1179),(((INDEX('PTRM input'!$G$385:$P$434,A31offset,$E1179)-INDEX('PTRM input'!$G$277:$P$326,A31offset,$E1179))*OFFSET($F$7,0,$E1179))-SUM($G1179:AV1179))*(OFFSET('PTRM input'!$G$477,0,$E1179-1)/A31taxstdlife))))</f>
        <v>0</v>
      </c>
      <c r="AX1179" s="251">
        <f ca="1">IF(A31taxstdlife="n/a","n/a",IF(A31taxstdlife="",0,IF(AX$3&gt;(A31stdlife+$E1179),((INDEX('PTRM input'!$G$385:$P$434,A31offset,$E1179)-INDEX('PTRM input'!$G$277:$P$326,A31offset,$E1179))*OFFSET($F$7,0,$E1179))-SUM($G1179:AW1179),(((INDEX('PTRM input'!$G$385:$P$434,A31offset,$E1179)-INDEX('PTRM input'!$G$277:$P$326,A31offset,$E1179))*OFFSET($F$7,0,$E1179))-SUM($G1179:AW1179))*(OFFSET('PTRM input'!$G$477,0,$E1179-1)/A31taxstdlife))))</f>
        <v>0</v>
      </c>
      <c r="AY1179" s="251">
        <f ca="1">IF(A31taxstdlife="n/a","n/a",IF(A31taxstdlife="",0,IF(AY$3&gt;(A31stdlife+$E1179),((INDEX('PTRM input'!$G$385:$P$434,A31offset,$E1179)-INDEX('PTRM input'!$G$277:$P$326,A31offset,$E1179))*OFFSET($F$7,0,$E1179))-SUM($G1179:AX1179),(((INDEX('PTRM input'!$G$385:$P$434,A31offset,$E1179)-INDEX('PTRM input'!$G$277:$P$326,A31offset,$E1179))*OFFSET($F$7,0,$E1179))-SUM($G1179:AX1179))*(OFFSET('PTRM input'!$G$477,0,$E1179-1)/A31taxstdlife))))</f>
        <v>0</v>
      </c>
      <c r="AZ1179" s="251">
        <f ca="1">IF(A31taxstdlife="n/a","n/a",IF(A31taxstdlife="",0,IF(AZ$3&gt;(A31stdlife+$E1179),((INDEX('PTRM input'!$G$385:$P$434,A31offset,$E1179)-INDEX('PTRM input'!$G$277:$P$326,A31offset,$E1179))*OFFSET($F$7,0,$E1179))-SUM($G1179:AY1179),(((INDEX('PTRM input'!$G$385:$P$434,A31offset,$E1179)-INDEX('PTRM input'!$G$277:$P$326,A31offset,$E1179))*OFFSET($F$7,0,$E1179))-SUM($G1179:AY1179))*(OFFSET('PTRM input'!$G$477,0,$E1179-1)/A31taxstdlife))))</f>
        <v>0</v>
      </c>
      <c r="BA1179" s="251">
        <f ca="1">IF(A31taxstdlife="n/a","n/a",IF(A31taxstdlife="",0,IF(BA$3&gt;(A31stdlife+$E1179),((INDEX('PTRM input'!$G$385:$P$434,A31offset,$E1179)-INDEX('PTRM input'!$G$277:$P$326,A31offset,$E1179))*OFFSET($F$7,0,$E1179))-SUM($G1179:AZ1179),(((INDEX('PTRM input'!$G$385:$P$434,A31offset,$E1179)-INDEX('PTRM input'!$G$277:$P$326,A31offset,$E1179))*OFFSET($F$7,0,$E1179))-SUM($G1179:AZ1179))*(OFFSET('PTRM input'!$G$477,0,$E1179-1)/A31taxstdlife))))</f>
        <v>0</v>
      </c>
      <c r="BB1179" s="251">
        <f ca="1">IF(A31taxstdlife="n/a","n/a",IF(A31taxstdlife="",0,IF(BB$3&gt;(A31stdlife+$E1179),((INDEX('PTRM input'!$G$385:$P$434,A31offset,$E1179)-INDEX('PTRM input'!$G$277:$P$326,A31offset,$E1179))*OFFSET($F$7,0,$E1179))-SUM($G1179:BA1179),(((INDEX('PTRM input'!$G$385:$P$434,A31offset,$E1179)-INDEX('PTRM input'!$G$277:$P$326,A31offset,$E1179))*OFFSET($F$7,0,$E1179))-SUM($G1179:BA1179))*(OFFSET('PTRM input'!$G$477,0,$E1179-1)/A31taxstdlife))))</f>
        <v>0</v>
      </c>
      <c r="BC1179" s="251">
        <f ca="1">IF(A31taxstdlife="n/a","n/a",IF(A31taxstdlife="",0,IF(BC$3&gt;(A31stdlife+$E1179),((INDEX('PTRM input'!$G$385:$P$434,A31offset,$E1179)-INDEX('PTRM input'!$G$277:$P$326,A31offset,$E1179))*OFFSET($F$7,0,$E1179))-SUM($G1179:BB1179),(((INDEX('PTRM input'!$G$385:$P$434,A31offset,$E1179)-INDEX('PTRM input'!$G$277:$P$326,A31offset,$E1179))*OFFSET($F$7,0,$E1179))-SUM($G1179:BB1179))*(OFFSET('PTRM input'!$G$477,0,$E1179-1)/A31taxstdlife))))</f>
        <v>0</v>
      </c>
      <c r="BD1179" s="251">
        <f ca="1">IF(A31taxstdlife="n/a","n/a",IF(A31taxstdlife="",0,IF(BD$3&gt;(A31stdlife+$E1179),((INDEX('PTRM input'!$G$385:$P$434,A31offset,$E1179)-INDEX('PTRM input'!$G$277:$P$326,A31offset,$E1179))*OFFSET($F$7,0,$E1179))-SUM($G1179:BC1179),(((INDEX('PTRM input'!$G$385:$P$434,A31offset,$E1179)-INDEX('PTRM input'!$G$277:$P$326,A31offset,$E1179))*OFFSET($F$7,0,$E1179))-SUM($G1179:BC1179))*(OFFSET('PTRM input'!$G$477,0,$E1179-1)/A31taxstdlife))))</f>
        <v>0</v>
      </c>
      <c r="BE1179" s="251">
        <f ca="1">IF(A31taxstdlife="n/a","n/a",IF(A31taxstdlife="",0,IF(BE$3&gt;(A31stdlife+$E1179),((INDEX('PTRM input'!$G$385:$P$434,A31offset,$E1179)-INDEX('PTRM input'!$G$277:$P$326,A31offset,$E1179))*OFFSET($F$7,0,$E1179))-SUM($G1179:BD1179),(((INDEX('PTRM input'!$G$385:$P$434,A31offset,$E1179)-INDEX('PTRM input'!$G$277:$P$326,A31offset,$E1179))*OFFSET($F$7,0,$E1179))-SUM($G1179:BD1179))*(OFFSET('PTRM input'!$G$477,0,$E1179-1)/A31taxstdlife))))</f>
        <v>0</v>
      </c>
      <c r="BF1179" s="251">
        <f ca="1">IF(A31taxstdlife="n/a","n/a",IF(A31taxstdlife="",0,IF(BF$3&gt;(A31stdlife+$E1179),((INDEX('PTRM input'!$G$385:$P$434,A31offset,$E1179)-INDEX('PTRM input'!$G$277:$P$326,A31offset,$E1179))*OFFSET($F$7,0,$E1179))-SUM($G1179:BE1179),(((INDEX('PTRM input'!$G$385:$P$434,A31offset,$E1179)-INDEX('PTRM input'!$G$277:$P$326,A31offset,$E1179))*OFFSET($F$7,0,$E1179))-SUM($G1179:BE1179))*(OFFSET('PTRM input'!$G$477,0,$E1179-1)/A31taxstdlife))))</f>
        <v>0</v>
      </c>
      <c r="BG1179" s="251">
        <f ca="1">IF(A31taxstdlife="n/a","n/a",IF(A31taxstdlife="",0,IF(BG$3&gt;(A31stdlife+$E1179),((INDEX('PTRM input'!$G$385:$P$434,A31offset,$E1179)-INDEX('PTRM input'!$G$277:$P$326,A31offset,$E1179))*OFFSET($F$7,0,$E1179))-SUM($G1179:BF1179),(((INDEX('PTRM input'!$G$385:$P$434,A31offset,$E1179)-INDEX('PTRM input'!$G$277:$P$326,A31offset,$E1179))*OFFSET($F$7,0,$E1179))-SUM($G1179:BF1179))*(OFFSET('PTRM input'!$G$477,0,$E1179-1)/A31taxstdlife))))</f>
        <v>0</v>
      </c>
      <c r="BH1179" s="251">
        <f ca="1">IF(A31taxstdlife="n/a","n/a",IF(A31taxstdlife="",0,IF(BH$3&gt;(A31stdlife+$E1179),((INDEX('PTRM input'!$G$385:$P$434,A31offset,$E1179)-INDEX('PTRM input'!$G$277:$P$326,A31offset,$E1179))*OFFSET($F$7,0,$E1179))-SUM($G1179:BG1179),(((INDEX('PTRM input'!$G$385:$P$434,A31offset,$E1179)-INDEX('PTRM input'!$G$277:$P$326,A31offset,$E1179))*OFFSET($F$7,0,$E1179))-SUM($G1179:BG1179))*(OFFSET('PTRM input'!$G$477,0,$E1179-1)/A31taxstdlife))))</f>
        <v>0</v>
      </c>
      <c r="BI1179" s="251">
        <f ca="1">IF(A31taxstdlife="n/a","n/a",IF(A31taxstdlife="",0,IF(BI$3&gt;(A31stdlife+$E1179),((INDEX('PTRM input'!$G$385:$P$434,A31offset,$E1179)-INDEX('PTRM input'!$G$277:$P$326,A31offset,$E1179))*OFFSET($F$7,0,$E1179))-SUM($G1179:BH1179),(((INDEX('PTRM input'!$G$385:$P$434,A31offset,$E1179)-INDEX('PTRM input'!$G$277:$P$326,A31offset,$E1179))*OFFSET($F$7,0,$E1179))-SUM($G1179:BH1179))*(OFFSET('PTRM input'!$G$477,0,$E1179-1)/A31taxstdlife))))</f>
        <v>0</v>
      </c>
      <c r="BJ1179" s="116"/>
      <c r="BK1179" s="116"/>
      <c r="BL1179" s="116"/>
      <c r="BM1179" s="116"/>
    </row>
    <row r="1180" spans="1:65" ht="12.75" hidden="1" customHeight="1" outlineLevel="2">
      <c r="A1180" s="366"/>
      <c r="B1180" s="19"/>
      <c r="C1180" s="18"/>
      <c r="D1180" s="760"/>
      <c r="E1180" s="86">
        <v>9</v>
      </c>
      <c r="F1180" s="356"/>
      <c r="G1180" s="434"/>
      <c r="H1180" s="435"/>
      <c r="I1180" s="435"/>
      <c r="J1180" s="435"/>
      <c r="K1180" s="435"/>
      <c r="L1180" s="435"/>
      <c r="M1180" s="435"/>
      <c r="N1180" s="435"/>
      <c r="O1180" s="619"/>
      <c r="P1180" s="251">
        <f ca="1">IF(A31taxstdlife="n/a","n/a",IF(A31taxstdlife="",0,IF(P$3&gt;(A31stdlife+$E1180),((INDEX('PTRM input'!$G$385:$P$434,A31offset,$E1180)-INDEX('PTRM input'!$G$277:$P$326,A31offset,$E1180))*OFFSET($F$7,0,$E1180))-SUM($G1180:O1180),(((INDEX('PTRM input'!$G$385:$P$434,A31offset,$E1180)-INDEX('PTRM input'!$G$277:$P$326,A31offset,$E1180))*OFFSET($F$7,0,$E1180))-SUM($G1180:O1180))*(OFFSET('PTRM input'!$G$477,0,$E1180-1)/A31taxstdlife))))</f>
        <v>0</v>
      </c>
      <c r="Q1180" s="251">
        <f ca="1">IF(A31taxstdlife="n/a","n/a",IF(A31taxstdlife="",0,IF(Q$3&gt;(A31stdlife+$E1180),((INDEX('PTRM input'!$G$385:$P$434,A31offset,$E1180)-INDEX('PTRM input'!$G$277:$P$326,A31offset,$E1180))*OFFSET($F$7,0,$E1180))-SUM($G1180:P1180),(((INDEX('PTRM input'!$G$385:$P$434,A31offset,$E1180)-INDEX('PTRM input'!$G$277:$P$326,A31offset,$E1180))*OFFSET($F$7,0,$E1180))-SUM($G1180:P1180))*(OFFSET('PTRM input'!$G$477,0,$E1180-1)/A31taxstdlife))))</f>
        <v>0</v>
      </c>
      <c r="R1180" s="251">
        <f ca="1">IF(A31taxstdlife="n/a","n/a",IF(A31taxstdlife="",0,IF(R$3&gt;(A31stdlife+$E1180),((INDEX('PTRM input'!$G$385:$P$434,A31offset,$E1180)-INDEX('PTRM input'!$G$277:$P$326,A31offset,$E1180))*OFFSET($F$7,0,$E1180))-SUM($G1180:Q1180),(((INDEX('PTRM input'!$G$385:$P$434,A31offset,$E1180)-INDEX('PTRM input'!$G$277:$P$326,A31offset,$E1180))*OFFSET($F$7,0,$E1180))-SUM($G1180:Q1180))*(OFFSET('PTRM input'!$G$477,0,$E1180-1)/A31taxstdlife))))</f>
        <v>0</v>
      </c>
      <c r="S1180" s="251">
        <f ca="1">IF(A31taxstdlife="n/a","n/a",IF(A31taxstdlife="",0,IF(S$3&gt;(A31stdlife+$E1180),((INDEX('PTRM input'!$G$385:$P$434,A31offset,$E1180)-INDEX('PTRM input'!$G$277:$P$326,A31offset,$E1180))*OFFSET($F$7,0,$E1180))-SUM($G1180:R1180),(((INDEX('PTRM input'!$G$385:$P$434,A31offset,$E1180)-INDEX('PTRM input'!$G$277:$P$326,A31offset,$E1180))*OFFSET($F$7,0,$E1180))-SUM($G1180:R1180))*(OFFSET('PTRM input'!$G$477,0,$E1180-1)/A31taxstdlife))))</f>
        <v>0</v>
      </c>
      <c r="T1180" s="251">
        <f ca="1">IF(A31taxstdlife="n/a","n/a",IF(A31taxstdlife="",0,IF(T$3&gt;(A31stdlife+$E1180),((INDEX('PTRM input'!$G$385:$P$434,A31offset,$E1180)-INDEX('PTRM input'!$G$277:$P$326,A31offset,$E1180))*OFFSET($F$7,0,$E1180))-SUM($G1180:S1180),(((INDEX('PTRM input'!$G$385:$P$434,A31offset,$E1180)-INDEX('PTRM input'!$G$277:$P$326,A31offset,$E1180))*OFFSET($F$7,0,$E1180))-SUM($G1180:S1180))*(OFFSET('PTRM input'!$G$477,0,$E1180-1)/A31taxstdlife))))</f>
        <v>0</v>
      </c>
      <c r="U1180" s="251">
        <f ca="1">IF(A31taxstdlife="n/a","n/a",IF(A31taxstdlife="",0,IF(U$3&gt;(A31stdlife+$E1180),((INDEX('PTRM input'!$G$385:$P$434,A31offset,$E1180)-INDEX('PTRM input'!$G$277:$P$326,A31offset,$E1180))*OFFSET($F$7,0,$E1180))-SUM($G1180:T1180),(((INDEX('PTRM input'!$G$385:$P$434,A31offset,$E1180)-INDEX('PTRM input'!$G$277:$P$326,A31offset,$E1180))*OFFSET($F$7,0,$E1180))-SUM($G1180:T1180))*(OFFSET('PTRM input'!$G$477,0,$E1180-1)/A31taxstdlife))))</f>
        <v>0</v>
      </c>
      <c r="V1180" s="251">
        <f ca="1">IF(A31taxstdlife="n/a","n/a",IF(A31taxstdlife="",0,IF(V$3&gt;(A31stdlife+$E1180),((INDEX('PTRM input'!$G$385:$P$434,A31offset,$E1180)-INDEX('PTRM input'!$G$277:$P$326,A31offset,$E1180))*OFFSET($F$7,0,$E1180))-SUM($G1180:U1180),(((INDEX('PTRM input'!$G$385:$P$434,A31offset,$E1180)-INDEX('PTRM input'!$G$277:$P$326,A31offset,$E1180))*OFFSET($F$7,0,$E1180))-SUM($G1180:U1180))*(OFFSET('PTRM input'!$G$477,0,$E1180-1)/A31taxstdlife))))</f>
        <v>0</v>
      </c>
      <c r="W1180" s="251">
        <f ca="1">IF(A31taxstdlife="n/a","n/a",IF(A31taxstdlife="",0,IF(W$3&gt;(A31stdlife+$E1180),((INDEX('PTRM input'!$G$385:$P$434,A31offset,$E1180)-INDEX('PTRM input'!$G$277:$P$326,A31offset,$E1180))*OFFSET($F$7,0,$E1180))-SUM($G1180:V1180),(((INDEX('PTRM input'!$G$385:$P$434,A31offset,$E1180)-INDEX('PTRM input'!$G$277:$P$326,A31offset,$E1180))*OFFSET($F$7,0,$E1180))-SUM($G1180:V1180))*(OFFSET('PTRM input'!$G$477,0,$E1180-1)/A31taxstdlife))))</f>
        <v>0</v>
      </c>
      <c r="X1180" s="251">
        <f ca="1">IF(A31taxstdlife="n/a","n/a",IF(A31taxstdlife="",0,IF(X$3&gt;(A31stdlife+$E1180),((INDEX('PTRM input'!$G$385:$P$434,A31offset,$E1180)-INDEX('PTRM input'!$G$277:$P$326,A31offset,$E1180))*OFFSET($F$7,0,$E1180))-SUM($G1180:W1180),(((INDEX('PTRM input'!$G$385:$P$434,A31offset,$E1180)-INDEX('PTRM input'!$G$277:$P$326,A31offset,$E1180))*OFFSET($F$7,0,$E1180))-SUM($G1180:W1180))*(OFFSET('PTRM input'!$G$477,0,$E1180-1)/A31taxstdlife))))</f>
        <v>0</v>
      </c>
      <c r="Y1180" s="251">
        <f ca="1">IF(A31taxstdlife="n/a","n/a",IF(A31taxstdlife="",0,IF(Y$3&gt;(A31stdlife+$E1180),((INDEX('PTRM input'!$G$385:$P$434,A31offset,$E1180)-INDEX('PTRM input'!$G$277:$P$326,A31offset,$E1180))*OFFSET($F$7,0,$E1180))-SUM($G1180:X1180),(((INDEX('PTRM input'!$G$385:$P$434,A31offset,$E1180)-INDEX('PTRM input'!$G$277:$P$326,A31offset,$E1180))*OFFSET($F$7,0,$E1180))-SUM($G1180:X1180))*(OFFSET('PTRM input'!$G$477,0,$E1180-1)/A31taxstdlife))))</f>
        <v>0</v>
      </c>
      <c r="Z1180" s="251">
        <f ca="1">IF(A31taxstdlife="n/a","n/a",IF(A31taxstdlife="",0,IF(Z$3&gt;(A31stdlife+$E1180),((INDEX('PTRM input'!$G$385:$P$434,A31offset,$E1180)-INDEX('PTRM input'!$G$277:$P$326,A31offset,$E1180))*OFFSET($F$7,0,$E1180))-SUM($G1180:Y1180),(((INDEX('PTRM input'!$G$385:$P$434,A31offset,$E1180)-INDEX('PTRM input'!$G$277:$P$326,A31offset,$E1180))*OFFSET($F$7,0,$E1180))-SUM($G1180:Y1180))*(OFFSET('PTRM input'!$G$477,0,$E1180-1)/A31taxstdlife))))</f>
        <v>0</v>
      </c>
      <c r="AA1180" s="251">
        <f ca="1">IF(A31taxstdlife="n/a","n/a",IF(A31taxstdlife="",0,IF(AA$3&gt;(A31stdlife+$E1180),((INDEX('PTRM input'!$G$385:$P$434,A31offset,$E1180)-INDEX('PTRM input'!$G$277:$P$326,A31offset,$E1180))*OFFSET($F$7,0,$E1180))-SUM($G1180:Z1180),(((INDEX('PTRM input'!$G$385:$P$434,A31offset,$E1180)-INDEX('PTRM input'!$G$277:$P$326,A31offset,$E1180))*OFFSET($F$7,0,$E1180))-SUM($G1180:Z1180))*(OFFSET('PTRM input'!$G$477,0,$E1180-1)/A31taxstdlife))))</f>
        <v>0</v>
      </c>
      <c r="AB1180" s="251">
        <f ca="1">IF(A31taxstdlife="n/a","n/a",IF(A31taxstdlife="",0,IF(AB$3&gt;(A31stdlife+$E1180),((INDEX('PTRM input'!$G$385:$P$434,A31offset,$E1180)-INDEX('PTRM input'!$G$277:$P$326,A31offset,$E1180))*OFFSET($F$7,0,$E1180))-SUM($G1180:AA1180),(((INDEX('PTRM input'!$G$385:$P$434,A31offset,$E1180)-INDEX('PTRM input'!$G$277:$P$326,A31offset,$E1180))*OFFSET($F$7,0,$E1180))-SUM($G1180:AA1180))*(OFFSET('PTRM input'!$G$477,0,$E1180-1)/A31taxstdlife))))</f>
        <v>0</v>
      </c>
      <c r="AC1180" s="251">
        <f ca="1">IF(A31taxstdlife="n/a","n/a",IF(A31taxstdlife="",0,IF(AC$3&gt;(A31stdlife+$E1180),((INDEX('PTRM input'!$G$385:$P$434,A31offset,$E1180)-INDEX('PTRM input'!$G$277:$P$326,A31offset,$E1180))*OFFSET($F$7,0,$E1180))-SUM($G1180:AB1180),(((INDEX('PTRM input'!$G$385:$P$434,A31offset,$E1180)-INDEX('PTRM input'!$G$277:$P$326,A31offset,$E1180))*OFFSET($F$7,0,$E1180))-SUM($G1180:AB1180))*(OFFSET('PTRM input'!$G$477,0,$E1180-1)/A31taxstdlife))))</f>
        <v>0</v>
      </c>
      <c r="AD1180" s="251">
        <f ca="1">IF(A31taxstdlife="n/a","n/a",IF(A31taxstdlife="",0,IF(AD$3&gt;(A31stdlife+$E1180),((INDEX('PTRM input'!$G$385:$P$434,A31offset,$E1180)-INDEX('PTRM input'!$G$277:$P$326,A31offset,$E1180))*OFFSET($F$7,0,$E1180))-SUM($G1180:AC1180),(((INDEX('PTRM input'!$G$385:$P$434,A31offset,$E1180)-INDEX('PTRM input'!$G$277:$P$326,A31offset,$E1180))*OFFSET($F$7,0,$E1180))-SUM($G1180:AC1180))*(OFFSET('PTRM input'!$G$477,0,$E1180-1)/A31taxstdlife))))</f>
        <v>0</v>
      </c>
      <c r="AE1180" s="251">
        <f ca="1">IF(A31taxstdlife="n/a","n/a",IF(A31taxstdlife="",0,IF(AE$3&gt;(A31stdlife+$E1180),((INDEX('PTRM input'!$G$385:$P$434,A31offset,$E1180)-INDEX('PTRM input'!$G$277:$P$326,A31offset,$E1180))*OFFSET($F$7,0,$E1180))-SUM($G1180:AD1180),(((INDEX('PTRM input'!$G$385:$P$434,A31offset,$E1180)-INDEX('PTRM input'!$G$277:$P$326,A31offset,$E1180))*OFFSET($F$7,0,$E1180))-SUM($G1180:AD1180))*(OFFSET('PTRM input'!$G$477,0,$E1180-1)/A31taxstdlife))))</f>
        <v>0</v>
      </c>
      <c r="AF1180" s="251">
        <f ca="1">IF(A31taxstdlife="n/a","n/a",IF(A31taxstdlife="",0,IF(AF$3&gt;(A31stdlife+$E1180),((INDEX('PTRM input'!$G$385:$P$434,A31offset,$E1180)-INDEX('PTRM input'!$G$277:$P$326,A31offset,$E1180))*OFFSET($F$7,0,$E1180))-SUM($G1180:AE1180),(((INDEX('PTRM input'!$G$385:$P$434,A31offset,$E1180)-INDEX('PTRM input'!$G$277:$P$326,A31offset,$E1180))*OFFSET($F$7,0,$E1180))-SUM($G1180:AE1180))*(OFFSET('PTRM input'!$G$477,0,$E1180-1)/A31taxstdlife))))</f>
        <v>0</v>
      </c>
      <c r="AG1180" s="251">
        <f ca="1">IF(A31taxstdlife="n/a","n/a",IF(A31taxstdlife="",0,IF(AG$3&gt;(A31stdlife+$E1180),((INDEX('PTRM input'!$G$385:$P$434,A31offset,$E1180)-INDEX('PTRM input'!$G$277:$P$326,A31offset,$E1180))*OFFSET($F$7,0,$E1180))-SUM($G1180:AF1180),(((INDEX('PTRM input'!$G$385:$P$434,A31offset,$E1180)-INDEX('PTRM input'!$G$277:$P$326,A31offset,$E1180))*OFFSET($F$7,0,$E1180))-SUM($G1180:AF1180))*(OFFSET('PTRM input'!$G$477,0,$E1180-1)/A31taxstdlife))))</f>
        <v>0</v>
      </c>
      <c r="AH1180" s="251">
        <f ca="1">IF(A31taxstdlife="n/a","n/a",IF(A31taxstdlife="",0,IF(AH$3&gt;(A31stdlife+$E1180),((INDEX('PTRM input'!$G$385:$P$434,A31offset,$E1180)-INDEX('PTRM input'!$G$277:$P$326,A31offset,$E1180))*OFFSET($F$7,0,$E1180))-SUM($G1180:AG1180),(((INDEX('PTRM input'!$G$385:$P$434,A31offset,$E1180)-INDEX('PTRM input'!$G$277:$P$326,A31offset,$E1180))*OFFSET($F$7,0,$E1180))-SUM($G1180:AG1180))*(OFFSET('PTRM input'!$G$477,0,$E1180-1)/A31taxstdlife))))</f>
        <v>0</v>
      </c>
      <c r="AI1180" s="251">
        <f ca="1">IF(A31taxstdlife="n/a","n/a",IF(A31taxstdlife="",0,IF(AI$3&gt;(A31stdlife+$E1180),((INDEX('PTRM input'!$G$385:$P$434,A31offset,$E1180)-INDEX('PTRM input'!$G$277:$P$326,A31offset,$E1180))*OFFSET($F$7,0,$E1180))-SUM($G1180:AH1180),(((INDEX('PTRM input'!$G$385:$P$434,A31offset,$E1180)-INDEX('PTRM input'!$G$277:$P$326,A31offset,$E1180))*OFFSET($F$7,0,$E1180))-SUM($G1180:AH1180))*(OFFSET('PTRM input'!$G$477,0,$E1180-1)/A31taxstdlife))))</f>
        <v>0</v>
      </c>
      <c r="AJ1180" s="251">
        <f ca="1">IF(A31taxstdlife="n/a","n/a",IF(A31taxstdlife="",0,IF(AJ$3&gt;(A31stdlife+$E1180),((INDEX('PTRM input'!$G$385:$P$434,A31offset,$E1180)-INDEX('PTRM input'!$G$277:$P$326,A31offset,$E1180))*OFFSET($F$7,0,$E1180))-SUM($G1180:AI1180),(((INDEX('PTRM input'!$G$385:$P$434,A31offset,$E1180)-INDEX('PTRM input'!$G$277:$P$326,A31offset,$E1180))*OFFSET($F$7,0,$E1180))-SUM($G1180:AI1180))*(OFFSET('PTRM input'!$G$477,0,$E1180-1)/A31taxstdlife))))</f>
        <v>0</v>
      </c>
      <c r="AK1180" s="251">
        <f ca="1">IF(A31taxstdlife="n/a","n/a",IF(A31taxstdlife="",0,IF(AK$3&gt;(A31stdlife+$E1180),((INDEX('PTRM input'!$G$385:$P$434,A31offset,$E1180)-INDEX('PTRM input'!$G$277:$P$326,A31offset,$E1180))*OFFSET($F$7,0,$E1180))-SUM($G1180:AJ1180),(((INDEX('PTRM input'!$G$385:$P$434,A31offset,$E1180)-INDEX('PTRM input'!$G$277:$P$326,A31offset,$E1180))*OFFSET($F$7,0,$E1180))-SUM($G1180:AJ1180))*(OFFSET('PTRM input'!$G$477,0,$E1180-1)/A31taxstdlife))))</f>
        <v>0</v>
      </c>
      <c r="AL1180" s="251">
        <f ca="1">IF(A31taxstdlife="n/a","n/a",IF(A31taxstdlife="",0,IF(AL$3&gt;(A31stdlife+$E1180),((INDEX('PTRM input'!$G$385:$P$434,A31offset,$E1180)-INDEX('PTRM input'!$G$277:$P$326,A31offset,$E1180))*OFFSET($F$7,0,$E1180))-SUM($G1180:AK1180),(((INDEX('PTRM input'!$G$385:$P$434,A31offset,$E1180)-INDEX('PTRM input'!$G$277:$P$326,A31offset,$E1180))*OFFSET($F$7,0,$E1180))-SUM($G1180:AK1180))*(OFFSET('PTRM input'!$G$477,0,$E1180-1)/A31taxstdlife))))</f>
        <v>0</v>
      </c>
      <c r="AM1180" s="251">
        <f ca="1">IF(A31taxstdlife="n/a","n/a",IF(A31taxstdlife="",0,IF(AM$3&gt;(A31stdlife+$E1180),((INDEX('PTRM input'!$G$385:$P$434,A31offset,$E1180)-INDEX('PTRM input'!$G$277:$P$326,A31offset,$E1180))*OFFSET($F$7,0,$E1180))-SUM($G1180:AL1180),(((INDEX('PTRM input'!$G$385:$P$434,A31offset,$E1180)-INDEX('PTRM input'!$G$277:$P$326,A31offset,$E1180))*OFFSET($F$7,0,$E1180))-SUM($G1180:AL1180))*(OFFSET('PTRM input'!$G$477,0,$E1180-1)/A31taxstdlife))))</f>
        <v>0</v>
      </c>
      <c r="AN1180" s="251">
        <f ca="1">IF(A31taxstdlife="n/a","n/a",IF(A31taxstdlife="",0,IF(AN$3&gt;(A31stdlife+$E1180),((INDEX('PTRM input'!$G$385:$P$434,A31offset,$E1180)-INDEX('PTRM input'!$G$277:$P$326,A31offset,$E1180))*OFFSET($F$7,0,$E1180))-SUM($G1180:AM1180),(((INDEX('PTRM input'!$G$385:$P$434,A31offset,$E1180)-INDEX('PTRM input'!$G$277:$P$326,A31offset,$E1180))*OFFSET($F$7,0,$E1180))-SUM($G1180:AM1180))*(OFFSET('PTRM input'!$G$477,0,$E1180-1)/A31taxstdlife))))</f>
        <v>0</v>
      </c>
      <c r="AO1180" s="251">
        <f ca="1">IF(A31taxstdlife="n/a","n/a",IF(A31taxstdlife="",0,IF(AO$3&gt;(A31stdlife+$E1180),((INDEX('PTRM input'!$G$385:$P$434,A31offset,$E1180)-INDEX('PTRM input'!$G$277:$P$326,A31offset,$E1180))*OFFSET($F$7,0,$E1180))-SUM($G1180:AN1180),(((INDEX('PTRM input'!$G$385:$P$434,A31offset,$E1180)-INDEX('PTRM input'!$G$277:$P$326,A31offset,$E1180))*OFFSET($F$7,0,$E1180))-SUM($G1180:AN1180))*(OFFSET('PTRM input'!$G$477,0,$E1180-1)/A31taxstdlife))))</f>
        <v>0</v>
      </c>
      <c r="AP1180" s="251">
        <f ca="1">IF(A31taxstdlife="n/a","n/a",IF(A31taxstdlife="",0,IF(AP$3&gt;(A31stdlife+$E1180),((INDEX('PTRM input'!$G$385:$P$434,A31offset,$E1180)-INDEX('PTRM input'!$G$277:$P$326,A31offset,$E1180))*OFFSET($F$7,0,$E1180))-SUM($G1180:AO1180),(((INDEX('PTRM input'!$G$385:$P$434,A31offset,$E1180)-INDEX('PTRM input'!$G$277:$P$326,A31offset,$E1180))*OFFSET($F$7,0,$E1180))-SUM($G1180:AO1180))*(OFFSET('PTRM input'!$G$477,0,$E1180-1)/A31taxstdlife))))</f>
        <v>0</v>
      </c>
      <c r="AQ1180" s="251">
        <f ca="1">IF(A31taxstdlife="n/a","n/a",IF(A31taxstdlife="",0,IF(AQ$3&gt;(A31stdlife+$E1180),((INDEX('PTRM input'!$G$385:$P$434,A31offset,$E1180)-INDEX('PTRM input'!$G$277:$P$326,A31offset,$E1180))*OFFSET($F$7,0,$E1180))-SUM($G1180:AP1180),(((INDEX('PTRM input'!$G$385:$P$434,A31offset,$E1180)-INDEX('PTRM input'!$G$277:$P$326,A31offset,$E1180))*OFFSET($F$7,0,$E1180))-SUM($G1180:AP1180))*(OFFSET('PTRM input'!$G$477,0,$E1180-1)/A31taxstdlife))))</f>
        <v>0</v>
      </c>
      <c r="AR1180" s="251">
        <f ca="1">IF(A31taxstdlife="n/a","n/a",IF(A31taxstdlife="",0,IF(AR$3&gt;(A31stdlife+$E1180),((INDEX('PTRM input'!$G$385:$P$434,A31offset,$E1180)-INDEX('PTRM input'!$G$277:$P$326,A31offset,$E1180))*OFFSET($F$7,0,$E1180))-SUM($G1180:AQ1180),(((INDEX('PTRM input'!$G$385:$P$434,A31offset,$E1180)-INDEX('PTRM input'!$G$277:$P$326,A31offset,$E1180))*OFFSET($F$7,0,$E1180))-SUM($G1180:AQ1180))*(OFFSET('PTRM input'!$G$477,0,$E1180-1)/A31taxstdlife))))</f>
        <v>0</v>
      </c>
      <c r="AS1180" s="251">
        <f ca="1">IF(A31taxstdlife="n/a","n/a",IF(A31taxstdlife="",0,IF(AS$3&gt;(A31stdlife+$E1180),((INDEX('PTRM input'!$G$385:$P$434,A31offset,$E1180)-INDEX('PTRM input'!$G$277:$P$326,A31offset,$E1180))*OFFSET($F$7,0,$E1180))-SUM($G1180:AR1180),(((INDEX('PTRM input'!$G$385:$P$434,A31offset,$E1180)-INDEX('PTRM input'!$G$277:$P$326,A31offset,$E1180))*OFFSET($F$7,0,$E1180))-SUM($G1180:AR1180))*(OFFSET('PTRM input'!$G$477,0,$E1180-1)/A31taxstdlife))))</f>
        <v>0</v>
      </c>
      <c r="AT1180" s="251">
        <f ca="1">IF(A31taxstdlife="n/a","n/a",IF(A31taxstdlife="",0,IF(AT$3&gt;(A31stdlife+$E1180),((INDEX('PTRM input'!$G$385:$P$434,A31offset,$E1180)-INDEX('PTRM input'!$G$277:$P$326,A31offset,$E1180))*OFFSET($F$7,0,$E1180))-SUM($G1180:AS1180),(((INDEX('PTRM input'!$G$385:$P$434,A31offset,$E1180)-INDEX('PTRM input'!$G$277:$P$326,A31offset,$E1180))*OFFSET($F$7,0,$E1180))-SUM($G1180:AS1180))*(OFFSET('PTRM input'!$G$477,0,$E1180-1)/A31taxstdlife))))</f>
        <v>0</v>
      </c>
      <c r="AU1180" s="251">
        <f ca="1">IF(A31taxstdlife="n/a","n/a",IF(A31taxstdlife="",0,IF(AU$3&gt;(A31stdlife+$E1180),((INDEX('PTRM input'!$G$385:$P$434,A31offset,$E1180)-INDEX('PTRM input'!$G$277:$P$326,A31offset,$E1180))*OFFSET($F$7,0,$E1180))-SUM($G1180:AT1180),(((INDEX('PTRM input'!$G$385:$P$434,A31offset,$E1180)-INDEX('PTRM input'!$G$277:$P$326,A31offset,$E1180))*OFFSET($F$7,0,$E1180))-SUM($G1180:AT1180))*(OFFSET('PTRM input'!$G$477,0,$E1180-1)/A31taxstdlife))))</f>
        <v>0</v>
      </c>
      <c r="AV1180" s="251">
        <f ca="1">IF(A31taxstdlife="n/a","n/a",IF(A31taxstdlife="",0,IF(AV$3&gt;(A31stdlife+$E1180),((INDEX('PTRM input'!$G$385:$P$434,A31offset,$E1180)-INDEX('PTRM input'!$G$277:$P$326,A31offset,$E1180))*OFFSET($F$7,0,$E1180))-SUM($G1180:AU1180),(((INDEX('PTRM input'!$G$385:$P$434,A31offset,$E1180)-INDEX('PTRM input'!$G$277:$P$326,A31offset,$E1180))*OFFSET($F$7,0,$E1180))-SUM($G1180:AU1180))*(OFFSET('PTRM input'!$G$477,0,$E1180-1)/A31taxstdlife))))</f>
        <v>0</v>
      </c>
      <c r="AW1180" s="251">
        <f ca="1">IF(A31taxstdlife="n/a","n/a",IF(A31taxstdlife="",0,IF(AW$3&gt;(A31stdlife+$E1180),((INDEX('PTRM input'!$G$385:$P$434,A31offset,$E1180)-INDEX('PTRM input'!$G$277:$P$326,A31offset,$E1180))*OFFSET($F$7,0,$E1180))-SUM($G1180:AV1180),(((INDEX('PTRM input'!$G$385:$P$434,A31offset,$E1180)-INDEX('PTRM input'!$G$277:$P$326,A31offset,$E1180))*OFFSET($F$7,0,$E1180))-SUM($G1180:AV1180))*(OFFSET('PTRM input'!$G$477,0,$E1180-1)/A31taxstdlife))))</f>
        <v>0</v>
      </c>
      <c r="AX1180" s="251">
        <f ca="1">IF(A31taxstdlife="n/a","n/a",IF(A31taxstdlife="",0,IF(AX$3&gt;(A31stdlife+$E1180),((INDEX('PTRM input'!$G$385:$P$434,A31offset,$E1180)-INDEX('PTRM input'!$G$277:$P$326,A31offset,$E1180))*OFFSET($F$7,0,$E1180))-SUM($G1180:AW1180),(((INDEX('PTRM input'!$G$385:$P$434,A31offset,$E1180)-INDEX('PTRM input'!$G$277:$P$326,A31offset,$E1180))*OFFSET($F$7,0,$E1180))-SUM($G1180:AW1180))*(OFFSET('PTRM input'!$G$477,0,$E1180-1)/A31taxstdlife))))</f>
        <v>0</v>
      </c>
      <c r="AY1180" s="251">
        <f ca="1">IF(A31taxstdlife="n/a","n/a",IF(A31taxstdlife="",0,IF(AY$3&gt;(A31stdlife+$E1180),((INDEX('PTRM input'!$G$385:$P$434,A31offset,$E1180)-INDEX('PTRM input'!$G$277:$P$326,A31offset,$E1180))*OFFSET($F$7,0,$E1180))-SUM($G1180:AX1180),(((INDEX('PTRM input'!$G$385:$P$434,A31offset,$E1180)-INDEX('PTRM input'!$G$277:$P$326,A31offset,$E1180))*OFFSET($F$7,0,$E1180))-SUM($G1180:AX1180))*(OFFSET('PTRM input'!$G$477,0,$E1180-1)/A31taxstdlife))))</f>
        <v>0</v>
      </c>
      <c r="AZ1180" s="251">
        <f ca="1">IF(A31taxstdlife="n/a","n/a",IF(A31taxstdlife="",0,IF(AZ$3&gt;(A31stdlife+$E1180),((INDEX('PTRM input'!$G$385:$P$434,A31offset,$E1180)-INDEX('PTRM input'!$G$277:$P$326,A31offset,$E1180))*OFFSET($F$7,0,$E1180))-SUM($G1180:AY1180),(((INDEX('PTRM input'!$G$385:$P$434,A31offset,$E1180)-INDEX('PTRM input'!$G$277:$P$326,A31offset,$E1180))*OFFSET($F$7,0,$E1180))-SUM($G1180:AY1180))*(OFFSET('PTRM input'!$G$477,0,$E1180-1)/A31taxstdlife))))</f>
        <v>0</v>
      </c>
      <c r="BA1180" s="251">
        <f ca="1">IF(A31taxstdlife="n/a","n/a",IF(A31taxstdlife="",0,IF(BA$3&gt;(A31stdlife+$E1180),((INDEX('PTRM input'!$G$385:$P$434,A31offset,$E1180)-INDEX('PTRM input'!$G$277:$P$326,A31offset,$E1180))*OFFSET($F$7,0,$E1180))-SUM($G1180:AZ1180),(((INDEX('PTRM input'!$G$385:$P$434,A31offset,$E1180)-INDEX('PTRM input'!$G$277:$P$326,A31offset,$E1180))*OFFSET($F$7,0,$E1180))-SUM($G1180:AZ1180))*(OFFSET('PTRM input'!$G$477,0,$E1180-1)/A31taxstdlife))))</f>
        <v>0</v>
      </c>
      <c r="BB1180" s="251">
        <f ca="1">IF(A31taxstdlife="n/a","n/a",IF(A31taxstdlife="",0,IF(BB$3&gt;(A31stdlife+$E1180),((INDEX('PTRM input'!$G$385:$P$434,A31offset,$E1180)-INDEX('PTRM input'!$G$277:$P$326,A31offset,$E1180))*OFFSET($F$7,0,$E1180))-SUM($G1180:BA1180),(((INDEX('PTRM input'!$G$385:$P$434,A31offset,$E1180)-INDEX('PTRM input'!$G$277:$P$326,A31offset,$E1180))*OFFSET($F$7,0,$E1180))-SUM($G1180:BA1180))*(OFFSET('PTRM input'!$G$477,0,$E1180-1)/A31taxstdlife))))</f>
        <v>0</v>
      </c>
      <c r="BC1180" s="251">
        <f ca="1">IF(A31taxstdlife="n/a","n/a",IF(A31taxstdlife="",0,IF(BC$3&gt;(A31stdlife+$E1180),((INDEX('PTRM input'!$G$385:$P$434,A31offset,$E1180)-INDEX('PTRM input'!$G$277:$P$326,A31offset,$E1180))*OFFSET($F$7,0,$E1180))-SUM($G1180:BB1180),(((INDEX('PTRM input'!$G$385:$P$434,A31offset,$E1180)-INDEX('PTRM input'!$G$277:$P$326,A31offset,$E1180))*OFFSET($F$7,0,$E1180))-SUM($G1180:BB1180))*(OFFSET('PTRM input'!$G$477,0,$E1180-1)/A31taxstdlife))))</f>
        <v>0</v>
      </c>
      <c r="BD1180" s="251">
        <f ca="1">IF(A31taxstdlife="n/a","n/a",IF(A31taxstdlife="",0,IF(BD$3&gt;(A31stdlife+$E1180),((INDEX('PTRM input'!$G$385:$P$434,A31offset,$E1180)-INDEX('PTRM input'!$G$277:$P$326,A31offset,$E1180))*OFFSET($F$7,0,$E1180))-SUM($G1180:BC1180),(((INDEX('PTRM input'!$G$385:$P$434,A31offset,$E1180)-INDEX('PTRM input'!$G$277:$P$326,A31offset,$E1180))*OFFSET($F$7,0,$E1180))-SUM($G1180:BC1180))*(OFFSET('PTRM input'!$G$477,0,$E1180-1)/A31taxstdlife))))</f>
        <v>0</v>
      </c>
      <c r="BE1180" s="251">
        <f ca="1">IF(A31taxstdlife="n/a","n/a",IF(A31taxstdlife="",0,IF(BE$3&gt;(A31stdlife+$E1180),((INDEX('PTRM input'!$G$385:$P$434,A31offset,$E1180)-INDEX('PTRM input'!$G$277:$P$326,A31offset,$E1180))*OFFSET($F$7,0,$E1180))-SUM($G1180:BD1180),(((INDEX('PTRM input'!$G$385:$P$434,A31offset,$E1180)-INDEX('PTRM input'!$G$277:$P$326,A31offset,$E1180))*OFFSET($F$7,0,$E1180))-SUM($G1180:BD1180))*(OFFSET('PTRM input'!$G$477,0,$E1180-1)/A31taxstdlife))))</f>
        <v>0</v>
      </c>
      <c r="BF1180" s="251">
        <f ca="1">IF(A31taxstdlife="n/a","n/a",IF(A31taxstdlife="",0,IF(BF$3&gt;(A31stdlife+$E1180),((INDEX('PTRM input'!$G$385:$P$434,A31offset,$E1180)-INDEX('PTRM input'!$G$277:$P$326,A31offset,$E1180))*OFFSET($F$7,0,$E1180))-SUM($G1180:BE1180),(((INDEX('PTRM input'!$G$385:$P$434,A31offset,$E1180)-INDEX('PTRM input'!$G$277:$P$326,A31offset,$E1180))*OFFSET($F$7,0,$E1180))-SUM($G1180:BE1180))*(OFFSET('PTRM input'!$G$477,0,$E1180-1)/A31taxstdlife))))</f>
        <v>0</v>
      </c>
      <c r="BG1180" s="251">
        <f ca="1">IF(A31taxstdlife="n/a","n/a",IF(A31taxstdlife="",0,IF(BG$3&gt;(A31stdlife+$E1180),((INDEX('PTRM input'!$G$385:$P$434,A31offset,$E1180)-INDEX('PTRM input'!$G$277:$P$326,A31offset,$E1180))*OFFSET($F$7,0,$E1180))-SUM($G1180:BF1180),(((INDEX('PTRM input'!$G$385:$P$434,A31offset,$E1180)-INDEX('PTRM input'!$G$277:$P$326,A31offset,$E1180))*OFFSET($F$7,0,$E1180))-SUM($G1180:BF1180))*(OFFSET('PTRM input'!$G$477,0,$E1180-1)/A31taxstdlife))))</f>
        <v>0</v>
      </c>
      <c r="BH1180" s="251">
        <f ca="1">IF(A31taxstdlife="n/a","n/a",IF(A31taxstdlife="",0,IF(BH$3&gt;(A31stdlife+$E1180),((INDEX('PTRM input'!$G$385:$P$434,A31offset,$E1180)-INDEX('PTRM input'!$G$277:$P$326,A31offset,$E1180))*OFFSET($F$7,0,$E1180))-SUM($G1180:BG1180),(((INDEX('PTRM input'!$G$385:$P$434,A31offset,$E1180)-INDEX('PTRM input'!$G$277:$P$326,A31offset,$E1180))*OFFSET($F$7,0,$E1180))-SUM($G1180:BG1180))*(OFFSET('PTRM input'!$G$477,0,$E1180-1)/A31taxstdlife))))</f>
        <v>0</v>
      </c>
      <c r="BI1180" s="251">
        <f ca="1">IF(A31taxstdlife="n/a","n/a",IF(A31taxstdlife="",0,IF(BI$3&gt;(A31stdlife+$E1180),((INDEX('PTRM input'!$G$385:$P$434,A31offset,$E1180)-INDEX('PTRM input'!$G$277:$P$326,A31offset,$E1180))*OFFSET($F$7,0,$E1180))-SUM($G1180:BH1180),(((INDEX('PTRM input'!$G$385:$P$434,A31offset,$E1180)-INDEX('PTRM input'!$G$277:$P$326,A31offset,$E1180))*OFFSET($F$7,0,$E1180))-SUM($G1180:BH1180))*(OFFSET('PTRM input'!$G$477,0,$E1180-1)/A31taxstdlife))))</f>
        <v>0</v>
      </c>
      <c r="BJ1180" s="116"/>
      <c r="BK1180" s="116"/>
      <c r="BL1180" s="116"/>
      <c r="BM1180" s="116"/>
    </row>
    <row r="1181" spans="1:65" ht="12.75" hidden="1" customHeight="1" outlineLevel="2">
      <c r="A1181" s="366"/>
      <c r="B1181" s="19"/>
      <c r="C1181" s="18"/>
      <c r="D1181" s="760"/>
      <c r="E1181" s="87">
        <v>10</v>
      </c>
      <c r="F1181" s="356"/>
      <c r="G1181" s="434"/>
      <c r="H1181" s="435"/>
      <c r="I1181" s="435"/>
      <c r="J1181" s="435"/>
      <c r="K1181" s="435"/>
      <c r="L1181" s="435"/>
      <c r="M1181" s="435"/>
      <c r="N1181" s="435"/>
      <c r="O1181" s="435"/>
      <c r="P1181" s="619"/>
      <c r="Q1181" s="251">
        <f ca="1">IF(A31taxstdlife="n/a","n/a",IF(A31taxstdlife="",0,IF(Q$3&gt;(A31stdlife+$E1181),((INDEX('PTRM input'!$G$385:$P$434,A31offset,$E1181)-INDEX('PTRM input'!$G$277:$P$326,A31offset,$E1181))*OFFSET($F$7,0,$E1181))-SUM($G1181:P1181),(((INDEX('PTRM input'!$G$385:$P$434,A31offset,$E1181)-INDEX('PTRM input'!$G$277:$P$326,A31offset,$E1181))*OFFSET($F$7,0,$E1181))-SUM($G1181:P1181))*(OFFSET('PTRM input'!$G$477,0,$E1181-1)/A31taxstdlife))))</f>
        <v>0</v>
      </c>
      <c r="R1181" s="251">
        <f ca="1">IF(A31taxstdlife="n/a","n/a",IF(A31taxstdlife="",0,IF(R$3&gt;(A31stdlife+$E1181),((INDEX('PTRM input'!$G$385:$P$434,A31offset,$E1181)-INDEX('PTRM input'!$G$277:$P$326,A31offset,$E1181))*OFFSET($F$7,0,$E1181))-SUM($G1181:Q1181),(((INDEX('PTRM input'!$G$385:$P$434,A31offset,$E1181)-INDEX('PTRM input'!$G$277:$P$326,A31offset,$E1181))*OFFSET($F$7,0,$E1181))-SUM($G1181:Q1181))*(OFFSET('PTRM input'!$G$477,0,$E1181-1)/A31taxstdlife))))</f>
        <v>0</v>
      </c>
      <c r="S1181" s="251">
        <f ca="1">IF(A31taxstdlife="n/a","n/a",IF(A31taxstdlife="",0,IF(S$3&gt;(A31stdlife+$E1181),((INDEX('PTRM input'!$G$385:$P$434,A31offset,$E1181)-INDEX('PTRM input'!$G$277:$P$326,A31offset,$E1181))*OFFSET($F$7,0,$E1181))-SUM($G1181:R1181),(((INDEX('PTRM input'!$G$385:$P$434,A31offset,$E1181)-INDEX('PTRM input'!$G$277:$P$326,A31offset,$E1181))*OFFSET($F$7,0,$E1181))-SUM($G1181:R1181))*(OFFSET('PTRM input'!$G$477,0,$E1181-1)/A31taxstdlife))))</f>
        <v>0</v>
      </c>
      <c r="T1181" s="251">
        <f ca="1">IF(A31taxstdlife="n/a","n/a",IF(A31taxstdlife="",0,IF(T$3&gt;(A31stdlife+$E1181),((INDEX('PTRM input'!$G$385:$P$434,A31offset,$E1181)-INDEX('PTRM input'!$G$277:$P$326,A31offset,$E1181))*OFFSET($F$7,0,$E1181))-SUM($G1181:S1181),(((INDEX('PTRM input'!$G$385:$P$434,A31offset,$E1181)-INDEX('PTRM input'!$G$277:$P$326,A31offset,$E1181))*OFFSET($F$7,0,$E1181))-SUM($G1181:S1181))*(OFFSET('PTRM input'!$G$477,0,$E1181-1)/A31taxstdlife))))</f>
        <v>0</v>
      </c>
      <c r="U1181" s="251">
        <f ca="1">IF(A31taxstdlife="n/a","n/a",IF(A31taxstdlife="",0,IF(U$3&gt;(A31stdlife+$E1181),((INDEX('PTRM input'!$G$385:$P$434,A31offset,$E1181)-INDEX('PTRM input'!$G$277:$P$326,A31offset,$E1181))*OFFSET($F$7,0,$E1181))-SUM($G1181:T1181),(((INDEX('PTRM input'!$G$385:$P$434,A31offset,$E1181)-INDEX('PTRM input'!$G$277:$P$326,A31offset,$E1181))*OFFSET($F$7,0,$E1181))-SUM($G1181:T1181))*(OFFSET('PTRM input'!$G$477,0,$E1181-1)/A31taxstdlife))))</f>
        <v>0</v>
      </c>
      <c r="V1181" s="251">
        <f ca="1">IF(A31taxstdlife="n/a","n/a",IF(A31taxstdlife="",0,IF(V$3&gt;(A31stdlife+$E1181),((INDEX('PTRM input'!$G$385:$P$434,A31offset,$E1181)-INDEX('PTRM input'!$G$277:$P$326,A31offset,$E1181))*OFFSET($F$7,0,$E1181))-SUM($G1181:U1181),(((INDEX('PTRM input'!$G$385:$P$434,A31offset,$E1181)-INDEX('PTRM input'!$G$277:$P$326,A31offset,$E1181))*OFFSET($F$7,0,$E1181))-SUM($G1181:U1181))*(OFFSET('PTRM input'!$G$477,0,$E1181-1)/A31taxstdlife))))</f>
        <v>0</v>
      </c>
      <c r="W1181" s="251">
        <f ca="1">IF(A31taxstdlife="n/a","n/a",IF(A31taxstdlife="",0,IF(W$3&gt;(A31stdlife+$E1181),((INDEX('PTRM input'!$G$385:$P$434,A31offset,$E1181)-INDEX('PTRM input'!$G$277:$P$326,A31offset,$E1181))*OFFSET($F$7,0,$E1181))-SUM($G1181:V1181),(((INDEX('PTRM input'!$G$385:$P$434,A31offset,$E1181)-INDEX('PTRM input'!$G$277:$P$326,A31offset,$E1181))*OFFSET($F$7,0,$E1181))-SUM($G1181:V1181))*(OFFSET('PTRM input'!$G$477,0,$E1181-1)/A31taxstdlife))))</f>
        <v>0</v>
      </c>
      <c r="X1181" s="251">
        <f ca="1">IF(A31taxstdlife="n/a","n/a",IF(A31taxstdlife="",0,IF(X$3&gt;(A31stdlife+$E1181),((INDEX('PTRM input'!$G$385:$P$434,A31offset,$E1181)-INDEX('PTRM input'!$G$277:$P$326,A31offset,$E1181))*OFFSET($F$7,0,$E1181))-SUM($G1181:W1181),(((INDEX('PTRM input'!$G$385:$P$434,A31offset,$E1181)-INDEX('PTRM input'!$G$277:$P$326,A31offset,$E1181))*OFFSET($F$7,0,$E1181))-SUM($G1181:W1181))*(OFFSET('PTRM input'!$G$477,0,$E1181-1)/A31taxstdlife))))</f>
        <v>0</v>
      </c>
      <c r="Y1181" s="251">
        <f ca="1">IF(A31taxstdlife="n/a","n/a",IF(A31taxstdlife="",0,IF(Y$3&gt;(A31stdlife+$E1181),((INDEX('PTRM input'!$G$385:$P$434,A31offset,$E1181)-INDEX('PTRM input'!$G$277:$P$326,A31offset,$E1181))*OFFSET($F$7,0,$E1181))-SUM($G1181:X1181),(((INDEX('PTRM input'!$G$385:$P$434,A31offset,$E1181)-INDEX('PTRM input'!$G$277:$P$326,A31offset,$E1181))*OFFSET($F$7,0,$E1181))-SUM($G1181:X1181))*(OFFSET('PTRM input'!$G$477,0,$E1181-1)/A31taxstdlife))))</f>
        <v>0</v>
      </c>
      <c r="Z1181" s="251">
        <f ca="1">IF(A31taxstdlife="n/a","n/a",IF(A31taxstdlife="",0,IF(Z$3&gt;(A31stdlife+$E1181),((INDEX('PTRM input'!$G$385:$P$434,A31offset,$E1181)-INDEX('PTRM input'!$G$277:$P$326,A31offset,$E1181))*OFFSET($F$7,0,$E1181))-SUM($G1181:Y1181),(((INDEX('PTRM input'!$G$385:$P$434,A31offset,$E1181)-INDEX('PTRM input'!$G$277:$P$326,A31offset,$E1181))*OFFSET($F$7,0,$E1181))-SUM($G1181:Y1181))*(OFFSET('PTRM input'!$G$477,0,$E1181-1)/A31taxstdlife))))</f>
        <v>0</v>
      </c>
      <c r="AA1181" s="251">
        <f ca="1">IF(A31taxstdlife="n/a","n/a",IF(A31taxstdlife="",0,IF(AA$3&gt;(A31stdlife+$E1181),((INDEX('PTRM input'!$G$385:$P$434,A31offset,$E1181)-INDEX('PTRM input'!$G$277:$P$326,A31offset,$E1181))*OFFSET($F$7,0,$E1181))-SUM($G1181:Z1181),(((INDEX('PTRM input'!$G$385:$P$434,A31offset,$E1181)-INDEX('PTRM input'!$G$277:$P$326,A31offset,$E1181))*OFFSET($F$7,0,$E1181))-SUM($G1181:Z1181))*(OFFSET('PTRM input'!$G$477,0,$E1181-1)/A31taxstdlife))))</f>
        <v>0</v>
      </c>
      <c r="AB1181" s="251">
        <f ca="1">IF(A31taxstdlife="n/a","n/a",IF(A31taxstdlife="",0,IF(AB$3&gt;(A31stdlife+$E1181),((INDEX('PTRM input'!$G$385:$P$434,A31offset,$E1181)-INDEX('PTRM input'!$G$277:$P$326,A31offset,$E1181))*OFFSET($F$7,0,$E1181))-SUM($G1181:AA1181),(((INDEX('PTRM input'!$G$385:$P$434,A31offset,$E1181)-INDEX('PTRM input'!$G$277:$P$326,A31offset,$E1181))*OFFSET($F$7,0,$E1181))-SUM($G1181:AA1181))*(OFFSET('PTRM input'!$G$477,0,$E1181-1)/A31taxstdlife))))</f>
        <v>0</v>
      </c>
      <c r="AC1181" s="251">
        <f ca="1">IF(A31taxstdlife="n/a","n/a",IF(A31taxstdlife="",0,IF(AC$3&gt;(A31stdlife+$E1181),((INDEX('PTRM input'!$G$385:$P$434,A31offset,$E1181)-INDEX('PTRM input'!$G$277:$P$326,A31offset,$E1181))*OFFSET($F$7,0,$E1181))-SUM($G1181:AB1181),(((INDEX('PTRM input'!$G$385:$P$434,A31offset,$E1181)-INDEX('PTRM input'!$G$277:$P$326,A31offset,$E1181))*OFFSET($F$7,0,$E1181))-SUM($G1181:AB1181))*(OFFSET('PTRM input'!$G$477,0,$E1181-1)/A31taxstdlife))))</f>
        <v>0</v>
      </c>
      <c r="AD1181" s="251">
        <f ca="1">IF(A31taxstdlife="n/a","n/a",IF(A31taxstdlife="",0,IF(AD$3&gt;(A31stdlife+$E1181),((INDEX('PTRM input'!$G$385:$P$434,A31offset,$E1181)-INDEX('PTRM input'!$G$277:$P$326,A31offset,$E1181))*OFFSET($F$7,0,$E1181))-SUM($G1181:AC1181),(((INDEX('PTRM input'!$G$385:$P$434,A31offset,$E1181)-INDEX('PTRM input'!$G$277:$P$326,A31offset,$E1181))*OFFSET($F$7,0,$E1181))-SUM($G1181:AC1181))*(OFFSET('PTRM input'!$G$477,0,$E1181-1)/A31taxstdlife))))</f>
        <v>0</v>
      </c>
      <c r="AE1181" s="251">
        <f ca="1">IF(A31taxstdlife="n/a","n/a",IF(A31taxstdlife="",0,IF(AE$3&gt;(A31stdlife+$E1181),((INDEX('PTRM input'!$G$385:$P$434,A31offset,$E1181)-INDEX('PTRM input'!$G$277:$P$326,A31offset,$E1181))*OFFSET($F$7,0,$E1181))-SUM($G1181:AD1181),(((INDEX('PTRM input'!$G$385:$P$434,A31offset,$E1181)-INDEX('PTRM input'!$G$277:$P$326,A31offset,$E1181))*OFFSET($F$7,0,$E1181))-SUM($G1181:AD1181))*(OFFSET('PTRM input'!$G$477,0,$E1181-1)/A31taxstdlife))))</f>
        <v>0</v>
      </c>
      <c r="AF1181" s="251">
        <f ca="1">IF(A31taxstdlife="n/a","n/a",IF(A31taxstdlife="",0,IF(AF$3&gt;(A31stdlife+$E1181),((INDEX('PTRM input'!$G$385:$P$434,A31offset,$E1181)-INDEX('PTRM input'!$G$277:$P$326,A31offset,$E1181))*OFFSET($F$7,0,$E1181))-SUM($G1181:AE1181),(((INDEX('PTRM input'!$G$385:$P$434,A31offset,$E1181)-INDEX('PTRM input'!$G$277:$P$326,A31offset,$E1181))*OFFSET($F$7,0,$E1181))-SUM($G1181:AE1181))*(OFFSET('PTRM input'!$G$477,0,$E1181-1)/A31taxstdlife))))</f>
        <v>0</v>
      </c>
      <c r="AG1181" s="251">
        <f ca="1">IF(A31taxstdlife="n/a","n/a",IF(A31taxstdlife="",0,IF(AG$3&gt;(A31stdlife+$E1181),((INDEX('PTRM input'!$G$385:$P$434,A31offset,$E1181)-INDEX('PTRM input'!$G$277:$P$326,A31offset,$E1181))*OFFSET($F$7,0,$E1181))-SUM($G1181:AF1181),(((INDEX('PTRM input'!$G$385:$P$434,A31offset,$E1181)-INDEX('PTRM input'!$G$277:$P$326,A31offset,$E1181))*OFFSET($F$7,0,$E1181))-SUM($G1181:AF1181))*(OFFSET('PTRM input'!$G$477,0,$E1181-1)/A31taxstdlife))))</f>
        <v>0</v>
      </c>
      <c r="AH1181" s="251">
        <f ca="1">IF(A31taxstdlife="n/a","n/a",IF(A31taxstdlife="",0,IF(AH$3&gt;(A31stdlife+$E1181),((INDEX('PTRM input'!$G$385:$P$434,A31offset,$E1181)-INDEX('PTRM input'!$G$277:$P$326,A31offset,$E1181))*OFFSET($F$7,0,$E1181))-SUM($G1181:AG1181),(((INDEX('PTRM input'!$G$385:$P$434,A31offset,$E1181)-INDEX('PTRM input'!$G$277:$P$326,A31offset,$E1181))*OFFSET($F$7,0,$E1181))-SUM($G1181:AG1181))*(OFFSET('PTRM input'!$G$477,0,$E1181-1)/A31taxstdlife))))</f>
        <v>0</v>
      </c>
      <c r="AI1181" s="251">
        <f ca="1">IF(A31taxstdlife="n/a","n/a",IF(A31taxstdlife="",0,IF(AI$3&gt;(A31stdlife+$E1181),((INDEX('PTRM input'!$G$385:$P$434,A31offset,$E1181)-INDEX('PTRM input'!$G$277:$P$326,A31offset,$E1181))*OFFSET($F$7,0,$E1181))-SUM($G1181:AH1181),(((INDEX('PTRM input'!$G$385:$P$434,A31offset,$E1181)-INDEX('PTRM input'!$G$277:$P$326,A31offset,$E1181))*OFFSET($F$7,0,$E1181))-SUM($G1181:AH1181))*(OFFSET('PTRM input'!$G$477,0,$E1181-1)/A31taxstdlife))))</f>
        <v>0</v>
      </c>
      <c r="AJ1181" s="251">
        <f ca="1">IF(A31taxstdlife="n/a","n/a",IF(A31taxstdlife="",0,IF(AJ$3&gt;(A31stdlife+$E1181),((INDEX('PTRM input'!$G$385:$P$434,A31offset,$E1181)-INDEX('PTRM input'!$G$277:$P$326,A31offset,$E1181))*OFFSET($F$7,0,$E1181))-SUM($G1181:AI1181),(((INDEX('PTRM input'!$G$385:$P$434,A31offset,$E1181)-INDEX('PTRM input'!$G$277:$P$326,A31offset,$E1181))*OFFSET($F$7,0,$E1181))-SUM($G1181:AI1181))*(OFFSET('PTRM input'!$G$477,0,$E1181-1)/A31taxstdlife))))</f>
        <v>0</v>
      </c>
      <c r="AK1181" s="251">
        <f ca="1">IF(A31taxstdlife="n/a","n/a",IF(A31taxstdlife="",0,IF(AK$3&gt;(A31stdlife+$E1181),((INDEX('PTRM input'!$G$385:$P$434,A31offset,$E1181)-INDEX('PTRM input'!$G$277:$P$326,A31offset,$E1181))*OFFSET($F$7,0,$E1181))-SUM($G1181:AJ1181),(((INDEX('PTRM input'!$G$385:$P$434,A31offset,$E1181)-INDEX('PTRM input'!$G$277:$P$326,A31offset,$E1181))*OFFSET($F$7,0,$E1181))-SUM($G1181:AJ1181))*(OFFSET('PTRM input'!$G$477,0,$E1181-1)/A31taxstdlife))))</f>
        <v>0</v>
      </c>
      <c r="AL1181" s="251">
        <f ca="1">IF(A31taxstdlife="n/a","n/a",IF(A31taxstdlife="",0,IF(AL$3&gt;(A31stdlife+$E1181),((INDEX('PTRM input'!$G$385:$P$434,A31offset,$E1181)-INDEX('PTRM input'!$G$277:$P$326,A31offset,$E1181))*OFFSET($F$7,0,$E1181))-SUM($G1181:AK1181),(((INDEX('PTRM input'!$G$385:$P$434,A31offset,$E1181)-INDEX('PTRM input'!$G$277:$P$326,A31offset,$E1181))*OFFSET($F$7,0,$E1181))-SUM($G1181:AK1181))*(OFFSET('PTRM input'!$G$477,0,$E1181-1)/A31taxstdlife))))</f>
        <v>0</v>
      </c>
      <c r="AM1181" s="251">
        <f ca="1">IF(A31taxstdlife="n/a","n/a",IF(A31taxstdlife="",0,IF(AM$3&gt;(A31stdlife+$E1181),((INDEX('PTRM input'!$G$385:$P$434,A31offset,$E1181)-INDEX('PTRM input'!$G$277:$P$326,A31offset,$E1181))*OFFSET($F$7,0,$E1181))-SUM($G1181:AL1181),(((INDEX('PTRM input'!$G$385:$P$434,A31offset,$E1181)-INDEX('PTRM input'!$G$277:$P$326,A31offset,$E1181))*OFFSET($F$7,0,$E1181))-SUM($G1181:AL1181))*(OFFSET('PTRM input'!$G$477,0,$E1181-1)/A31taxstdlife))))</f>
        <v>0</v>
      </c>
      <c r="AN1181" s="251">
        <f ca="1">IF(A31taxstdlife="n/a","n/a",IF(A31taxstdlife="",0,IF(AN$3&gt;(A31stdlife+$E1181),((INDEX('PTRM input'!$G$385:$P$434,A31offset,$E1181)-INDEX('PTRM input'!$G$277:$P$326,A31offset,$E1181))*OFFSET($F$7,0,$E1181))-SUM($G1181:AM1181),(((INDEX('PTRM input'!$G$385:$P$434,A31offset,$E1181)-INDEX('PTRM input'!$G$277:$P$326,A31offset,$E1181))*OFFSET($F$7,0,$E1181))-SUM($G1181:AM1181))*(OFFSET('PTRM input'!$G$477,0,$E1181-1)/A31taxstdlife))))</f>
        <v>0</v>
      </c>
      <c r="AO1181" s="251">
        <f ca="1">IF(A31taxstdlife="n/a","n/a",IF(A31taxstdlife="",0,IF(AO$3&gt;(A31stdlife+$E1181),((INDEX('PTRM input'!$G$385:$P$434,A31offset,$E1181)-INDEX('PTRM input'!$G$277:$P$326,A31offset,$E1181))*OFFSET($F$7,0,$E1181))-SUM($G1181:AN1181),(((INDEX('PTRM input'!$G$385:$P$434,A31offset,$E1181)-INDEX('PTRM input'!$G$277:$P$326,A31offset,$E1181))*OFFSET($F$7,0,$E1181))-SUM($G1181:AN1181))*(OFFSET('PTRM input'!$G$477,0,$E1181-1)/A31taxstdlife))))</f>
        <v>0</v>
      </c>
      <c r="AP1181" s="251">
        <f ca="1">IF(A31taxstdlife="n/a","n/a",IF(A31taxstdlife="",0,IF(AP$3&gt;(A31stdlife+$E1181),((INDEX('PTRM input'!$G$385:$P$434,A31offset,$E1181)-INDEX('PTRM input'!$G$277:$P$326,A31offset,$E1181))*OFFSET($F$7,0,$E1181))-SUM($G1181:AO1181),(((INDEX('PTRM input'!$G$385:$P$434,A31offset,$E1181)-INDEX('PTRM input'!$G$277:$P$326,A31offset,$E1181))*OFFSET($F$7,0,$E1181))-SUM($G1181:AO1181))*(OFFSET('PTRM input'!$G$477,0,$E1181-1)/A31taxstdlife))))</f>
        <v>0</v>
      </c>
      <c r="AQ1181" s="251">
        <f ca="1">IF(A31taxstdlife="n/a","n/a",IF(A31taxstdlife="",0,IF(AQ$3&gt;(A31stdlife+$E1181),((INDEX('PTRM input'!$G$385:$P$434,A31offset,$E1181)-INDEX('PTRM input'!$G$277:$P$326,A31offset,$E1181))*OFFSET($F$7,0,$E1181))-SUM($G1181:AP1181),(((INDEX('PTRM input'!$G$385:$P$434,A31offset,$E1181)-INDEX('PTRM input'!$G$277:$P$326,A31offset,$E1181))*OFFSET($F$7,0,$E1181))-SUM($G1181:AP1181))*(OFFSET('PTRM input'!$G$477,0,$E1181-1)/A31taxstdlife))))</f>
        <v>0</v>
      </c>
      <c r="AR1181" s="251">
        <f ca="1">IF(A31taxstdlife="n/a","n/a",IF(A31taxstdlife="",0,IF(AR$3&gt;(A31stdlife+$E1181),((INDEX('PTRM input'!$G$385:$P$434,A31offset,$E1181)-INDEX('PTRM input'!$G$277:$P$326,A31offset,$E1181))*OFFSET($F$7,0,$E1181))-SUM($G1181:AQ1181),(((INDEX('PTRM input'!$G$385:$P$434,A31offset,$E1181)-INDEX('PTRM input'!$G$277:$P$326,A31offset,$E1181))*OFFSET($F$7,0,$E1181))-SUM($G1181:AQ1181))*(OFFSET('PTRM input'!$G$477,0,$E1181-1)/A31taxstdlife))))</f>
        <v>0</v>
      </c>
      <c r="AS1181" s="251">
        <f ca="1">IF(A31taxstdlife="n/a","n/a",IF(A31taxstdlife="",0,IF(AS$3&gt;(A31stdlife+$E1181),((INDEX('PTRM input'!$G$385:$P$434,A31offset,$E1181)-INDEX('PTRM input'!$G$277:$P$326,A31offset,$E1181))*OFFSET($F$7,0,$E1181))-SUM($G1181:AR1181),(((INDEX('PTRM input'!$G$385:$P$434,A31offset,$E1181)-INDEX('PTRM input'!$G$277:$P$326,A31offset,$E1181))*OFFSET($F$7,0,$E1181))-SUM($G1181:AR1181))*(OFFSET('PTRM input'!$G$477,0,$E1181-1)/A31taxstdlife))))</f>
        <v>0</v>
      </c>
      <c r="AT1181" s="251">
        <f ca="1">IF(A31taxstdlife="n/a","n/a",IF(A31taxstdlife="",0,IF(AT$3&gt;(A31stdlife+$E1181),((INDEX('PTRM input'!$G$385:$P$434,A31offset,$E1181)-INDEX('PTRM input'!$G$277:$P$326,A31offset,$E1181))*OFFSET($F$7,0,$E1181))-SUM($G1181:AS1181),(((INDEX('PTRM input'!$G$385:$P$434,A31offset,$E1181)-INDEX('PTRM input'!$G$277:$P$326,A31offset,$E1181))*OFFSET($F$7,0,$E1181))-SUM($G1181:AS1181))*(OFFSET('PTRM input'!$G$477,0,$E1181-1)/A31taxstdlife))))</f>
        <v>0</v>
      </c>
      <c r="AU1181" s="251">
        <f ca="1">IF(A31taxstdlife="n/a","n/a",IF(A31taxstdlife="",0,IF(AU$3&gt;(A31stdlife+$E1181),((INDEX('PTRM input'!$G$385:$P$434,A31offset,$E1181)-INDEX('PTRM input'!$G$277:$P$326,A31offset,$E1181))*OFFSET($F$7,0,$E1181))-SUM($G1181:AT1181),(((INDEX('PTRM input'!$G$385:$P$434,A31offset,$E1181)-INDEX('PTRM input'!$G$277:$P$326,A31offset,$E1181))*OFFSET($F$7,0,$E1181))-SUM($G1181:AT1181))*(OFFSET('PTRM input'!$G$477,0,$E1181-1)/A31taxstdlife))))</f>
        <v>0</v>
      </c>
      <c r="AV1181" s="251">
        <f ca="1">IF(A31taxstdlife="n/a","n/a",IF(A31taxstdlife="",0,IF(AV$3&gt;(A31stdlife+$E1181),((INDEX('PTRM input'!$G$385:$P$434,A31offset,$E1181)-INDEX('PTRM input'!$G$277:$P$326,A31offset,$E1181))*OFFSET($F$7,0,$E1181))-SUM($G1181:AU1181),(((INDEX('PTRM input'!$G$385:$P$434,A31offset,$E1181)-INDEX('PTRM input'!$G$277:$P$326,A31offset,$E1181))*OFFSET($F$7,0,$E1181))-SUM($G1181:AU1181))*(OFFSET('PTRM input'!$G$477,0,$E1181-1)/A31taxstdlife))))</f>
        <v>0</v>
      </c>
      <c r="AW1181" s="251">
        <f ca="1">IF(A31taxstdlife="n/a","n/a",IF(A31taxstdlife="",0,IF(AW$3&gt;(A31stdlife+$E1181),((INDEX('PTRM input'!$G$385:$P$434,A31offset,$E1181)-INDEX('PTRM input'!$G$277:$P$326,A31offset,$E1181))*OFFSET($F$7,0,$E1181))-SUM($G1181:AV1181),(((INDEX('PTRM input'!$G$385:$P$434,A31offset,$E1181)-INDEX('PTRM input'!$G$277:$P$326,A31offset,$E1181))*OFFSET($F$7,0,$E1181))-SUM($G1181:AV1181))*(OFFSET('PTRM input'!$G$477,0,$E1181-1)/A31taxstdlife))))</f>
        <v>0</v>
      </c>
      <c r="AX1181" s="251">
        <f ca="1">IF(A31taxstdlife="n/a","n/a",IF(A31taxstdlife="",0,IF(AX$3&gt;(A31stdlife+$E1181),((INDEX('PTRM input'!$G$385:$P$434,A31offset,$E1181)-INDEX('PTRM input'!$G$277:$P$326,A31offset,$E1181))*OFFSET($F$7,0,$E1181))-SUM($G1181:AW1181),(((INDEX('PTRM input'!$G$385:$P$434,A31offset,$E1181)-INDEX('PTRM input'!$G$277:$P$326,A31offset,$E1181))*OFFSET($F$7,0,$E1181))-SUM($G1181:AW1181))*(OFFSET('PTRM input'!$G$477,0,$E1181-1)/A31taxstdlife))))</f>
        <v>0</v>
      </c>
      <c r="AY1181" s="251">
        <f ca="1">IF(A31taxstdlife="n/a","n/a",IF(A31taxstdlife="",0,IF(AY$3&gt;(A31stdlife+$E1181),((INDEX('PTRM input'!$G$385:$P$434,A31offset,$E1181)-INDEX('PTRM input'!$G$277:$P$326,A31offset,$E1181))*OFFSET($F$7,0,$E1181))-SUM($G1181:AX1181),(((INDEX('PTRM input'!$G$385:$P$434,A31offset,$E1181)-INDEX('PTRM input'!$G$277:$P$326,A31offset,$E1181))*OFFSET($F$7,0,$E1181))-SUM($G1181:AX1181))*(OFFSET('PTRM input'!$G$477,0,$E1181-1)/A31taxstdlife))))</f>
        <v>0</v>
      </c>
      <c r="AZ1181" s="251">
        <f ca="1">IF(A31taxstdlife="n/a","n/a",IF(A31taxstdlife="",0,IF(AZ$3&gt;(A31stdlife+$E1181),((INDEX('PTRM input'!$G$385:$P$434,A31offset,$E1181)-INDEX('PTRM input'!$G$277:$P$326,A31offset,$E1181))*OFFSET($F$7,0,$E1181))-SUM($G1181:AY1181),(((INDEX('PTRM input'!$G$385:$P$434,A31offset,$E1181)-INDEX('PTRM input'!$G$277:$P$326,A31offset,$E1181))*OFFSET($F$7,0,$E1181))-SUM($G1181:AY1181))*(OFFSET('PTRM input'!$G$477,0,$E1181-1)/A31taxstdlife))))</f>
        <v>0</v>
      </c>
      <c r="BA1181" s="251">
        <f ca="1">IF(A31taxstdlife="n/a","n/a",IF(A31taxstdlife="",0,IF(BA$3&gt;(A31stdlife+$E1181),((INDEX('PTRM input'!$G$385:$P$434,A31offset,$E1181)-INDEX('PTRM input'!$G$277:$P$326,A31offset,$E1181))*OFFSET($F$7,0,$E1181))-SUM($G1181:AZ1181),(((INDEX('PTRM input'!$G$385:$P$434,A31offset,$E1181)-INDEX('PTRM input'!$G$277:$P$326,A31offset,$E1181))*OFFSET($F$7,0,$E1181))-SUM($G1181:AZ1181))*(OFFSET('PTRM input'!$G$477,0,$E1181-1)/A31taxstdlife))))</f>
        <v>0</v>
      </c>
      <c r="BB1181" s="251">
        <f ca="1">IF(A31taxstdlife="n/a","n/a",IF(A31taxstdlife="",0,IF(BB$3&gt;(A31stdlife+$E1181),((INDEX('PTRM input'!$G$385:$P$434,A31offset,$E1181)-INDEX('PTRM input'!$G$277:$P$326,A31offset,$E1181))*OFFSET($F$7,0,$E1181))-SUM($G1181:BA1181),(((INDEX('PTRM input'!$G$385:$P$434,A31offset,$E1181)-INDEX('PTRM input'!$G$277:$P$326,A31offset,$E1181))*OFFSET($F$7,0,$E1181))-SUM($G1181:BA1181))*(OFFSET('PTRM input'!$G$477,0,$E1181-1)/A31taxstdlife))))</f>
        <v>0</v>
      </c>
      <c r="BC1181" s="251">
        <f ca="1">IF(A31taxstdlife="n/a","n/a",IF(A31taxstdlife="",0,IF(BC$3&gt;(A31stdlife+$E1181),((INDEX('PTRM input'!$G$385:$P$434,A31offset,$E1181)-INDEX('PTRM input'!$G$277:$P$326,A31offset,$E1181))*OFFSET($F$7,0,$E1181))-SUM($G1181:BB1181),(((INDEX('PTRM input'!$G$385:$P$434,A31offset,$E1181)-INDEX('PTRM input'!$G$277:$P$326,A31offset,$E1181))*OFFSET($F$7,0,$E1181))-SUM($G1181:BB1181))*(OFFSET('PTRM input'!$G$477,0,$E1181-1)/A31taxstdlife))))</f>
        <v>0</v>
      </c>
      <c r="BD1181" s="251">
        <f ca="1">IF(A31taxstdlife="n/a","n/a",IF(A31taxstdlife="",0,IF(BD$3&gt;(A31stdlife+$E1181),((INDEX('PTRM input'!$G$385:$P$434,A31offset,$E1181)-INDEX('PTRM input'!$G$277:$P$326,A31offset,$E1181))*OFFSET($F$7,0,$E1181))-SUM($G1181:BC1181),(((INDEX('PTRM input'!$G$385:$P$434,A31offset,$E1181)-INDEX('PTRM input'!$G$277:$P$326,A31offset,$E1181))*OFFSET($F$7,0,$E1181))-SUM($G1181:BC1181))*(OFFSET('PTRM input'!$G$477,0,$E1181-1)/A31taxstdlife))))</f>
        <v>0</v>
      </c>
      <c r="BE1181" s="251">
        <f ca="1">IF(A31taxstdlife="n/a","n/a",IF(A31taxstdlife="",0,IF(BE$3&gt;(A31stdlife+$E1181),((INDEX('PTRM input'!$G$385:$P$434,A31offset,$E1181)-INDEX('PTRM input'!$G$277:$P$326,A31offset,$E1181))*OFFSET($F$7,0,$E1181))-SUM($G1181:BD1181),(((INDEX('PTRM input'!$G$385:$P$434,A31offset,$E1181)-INDEX('PTRM input'!$G$277:$P$326,A31offset,$E1181))*OFFSET($F$7,0,$E1181))-SUM($G1181:BD1181))*(OFFSET('PTRM input'!$G$477,0,$E1181-1)/A31taxstdlife))))</f>
        <v>0</v>
      </c>
      <c r="BF1181" s="251">
        <f ca="1">IF(A31taxstdlife="n/a","n/a",IF(A31taxstdlife="",0,IF(BF$3&gt;(A31stdlife+$E1181),((INDEX('PTRM input'!$G$385:$P$434,A31offset,$E1181)-INDEX('PTRM input'!$G$277:$P$326,A31offset,$E1181))*OFFSET($F$7,0,$E1181))-SUM($G1181:BE1181),(((INDEX('PTRM input'!$G$385:$P$434,A31offset,$E1181)-INDEX('PTRM input'!$G$277:$P$326,A31offset,$E1181))*OFFSET($F$7,0,$E1181))-SUM($G1181:BE1181))*(OFFSET('PTRM input'!$G$477,0,$E1181-1)/A31taxstdlife))))</f>
        <v>0</v>
      </c>
      <c r="BG1181" s="251">
        <f ca="1">IF(A31taxstdlife="n/a","n/a",IF(A31taxstdlife="",0,IF(BG$3&gt;(A31stdlife+$E1181),((INDEX('PTRM input'!$G$385:$P$434,A31offset,$E1181)-INDEX('PTRM input'!$G$277:$P$326,A31offset,$E1181))*OFFSET($F$7,0,$E1181))-SUM($G1181:BF1181),(((INDEX('PTRM input'!$G$385:$P$434,A31offset,$E1181)-INDEX('PTRM input'!$G$277:$P$326,A31offset,$E1181))*OFFSET($F$7,0,$E1181))-SUM($G1181:BF1181))*(OFFSET('PTRM input'!$G$477,0,$E1181-1)/A31taxstdlife))))</f>
        <v>0</v>
      </c>
      <c r="BH1181" s="251">
        <f ca="1">IF(A31taxstdlife="n/a","n/a",IF(A31taxstdlife="",0,IF(BH$3&gt;(A31stdlife+$E1181),((INDEX('PTRM input'!$G$385:$P$434,A31offset,$E1181)-INDEX('PTRM input'!$G$277:$P$326,A31offset,$E1181))*OFFSET($F$7,0,$E1181))-SUM($G1181:BG1181),(((INDEX('PTRM input'!$G$385:$P$434,A31offset,$E1181)-INDEX('PTRM input'!$G$277:$P$326,A31offset,$E1181))*OFFSET($F$7,0,$E1181))-SUM($G1181:BG1181))*(OFFSET('PTRM input'!$G$477,0,$E1181-1)/A31taxstdlife))))</f>
        <v>0</v>
      </c>
      <c r="BI1181" s="251">
        <f ca="1">IF(A31taxstdlife="n/a","n/a",IF(A31taxstdlife="",0,IF(BI$3&gt;(A31stdlife+$E1181),((INDEX('PTRM input'!$G$385:$P$434,A31offset,$E1181)-INDEX('PTRM input'!$G$277:$P$326,A31offset,$E1181))*OFFSET($F$7,0,$E1181))-SUM($G1181:BH1181),(((INDEX('PTRM input'!$G$385:$P$434,A31offset,$E1181)-INDEX('PTRM input'!$G$277:$P$326,A31offset,$E1181))*OFFSET($F$7,0,$E1181))-SUM($G1181:BH1181))*(OFFSET('PTRM input'!$G$477,0,$E1181-1)/A31taxstdlife))))</f>
        <v>0</v>
      </c>
      <c r="BJ1181" s="116"/>
      <c r="BK1181" s="116"/>
      <c r="BL1181" s="116"/>
      <c r="BM1181" s="116"/>
    </row>
    <row r="1182" spans="1:65" ht="12.75" customHeight="1" outlineLevel="1" collapsed="1">
      <c r="A1182" s="366"/>
      <c r="B1182" s="9"/>
      <c r="C1182" s="19">
        <f>Asset31</f>
        <v>0</v>
      </c>
      <c r="D1182" s="9"/>
      <c r="E1182" s="9"/>
      <c r="F1182" s="357"/>
      <c r="G1182" s="371">
        <f ca="1">SUM(G1170:G1181)+'PTRM input'!G$307*G$7</f>
        <v>0</v>
      </c>
      <c r="H1182" s="371">
        <f ca="1">SUM(H1170:H1181)+'PTRM input'!H$307*H$7</f>
        <v>0</v>
      </c>
      <c r="I1182" s="371">
        <f ca="1">SUM(I1170:I1181)+'PTRM input'!I$307*I$7</f>
        <v>0</v>
      </c>
      <c r="J1182" s="371">
        <f ca="1">SUM(J1170:J1181)+'PTRM input'!J$307*J$7</f>
        <v>0</v>
      </c>
      <c r="K1182" s="371">
        <f ca="1">SUM(K1170:K1181)+'PTRM input'!K$307*K$7</f>
        <v>0</v>
      </c>
      <c r="L1182" s="371">
        <f ca="1">SUM(L1170:L1181)+'PTRM input'!L$307*L$7</f>
        <v>0</v>
      </c>
      <c r="M1182" s="371">
        <f ca="1">SUM(M1170:M1181)+'PTRM input'!M$307*M$7</f>
        <v>0</v>
      </c>
      <c r="N1182" s="371">
        <f ca="1">SUM(N1170:N1181)+'PTRM input'!N$307*N$7</f>
        <v>0</v>
      </c>
      <c r="O1182" s="371">
        <f ca="1">SUM(O1170:O1181)+'PTRM input'!O$307*O$7</f>
        <v>0</v>
      </c>
      <c r="P1182" s="371">
        <f ca="1">SUM(P1170:P1181)+'PTRM input'!P$307*P$7</f>
        <v>0</v>
      </c>
      <c r="Q1182" s="371">
        <f t="shared" ref="Q1182:BI1182" ca="1" si="261">SUM(Q1170:Q1181)</f>
        <v>0</v>
      </c>
      <c r="R1182" s="371">
        <f t="shared" ca="1" si="261"/>
        <v>0</v>
      </c>
      <c r="S1182" s="371">
        <f t="shared" ca="1" si="261"/>
        <v>0</v>
      </c>
      <c r="T1182" s="371">
        <f t="shared" ca="1" si="261"/>
        <v>0</v>
      </c>
      <c r="U1182" s="371">
        <f t="shared" ca="1" si="261"/>
        <v>0</v>
      </c>
      <c r="V1182" s="371">
        <f t="shared" ca="1" si="261"/>
        <v>0</v>
      </c>
      <c r="W1182" s="371">
        <f t="shared" ca="1" si="261"/>
        <v>0</v>
      </c>
      <c r="X1182" s="371">
        <f t="shared" ca="1" si="261"/>
        <v>0</v>
      </c>
      <c r="Y1182" s="371">
        <f t="shared" ca="1" si="261"/>
        <v>0</v>
      </c>
      <c r="Z1182" s="371">
        <f t="shared" ca="1" si="261"/>
        <v>0</v>
      </c>
      <c r="AA1182" s="371">
        <f t="shared" ca="1" si="261"/>
        <v>0</v>
      </c>
      <c r="AB1182" s="371">
        <f t="shared" ca="1" si="261"/>
        <v>0</v>
      </c>
      <c r="AC1182" s="371">
        <f t="shared" ca="1" si="261"/>
        <v>0</v>
      </c>
      <c r="AD1182" s="371">
        <f t="shared" ca="1" si="261"/>
        <v>0</v>
      </c>
      <c r="AE1182" s="371">
        <f t="shared" ca="1" si="261"/>
        <v>0</v>
      </c>
      <c r="AF1182" s="371">
        <f t="shared" ca="1" si="261"/>
        <v>0</v>
      </c>
      <c r="AG1182" s="371">
        <f t="shared" ca="1" si="261"/>
        <v>0</v>
      </c>
      <c r="AH1182" s="371">
        <f t="shared" ca="1" si="261"/>
        <v>0</v>
      </c>
      <c r="AI1182" s="371">
        <f t="shared" ca="1" si="261"/>
        <v>0</v>
      </c>
      <c r="AJ1182" s="371">
        <f t="shared" ca="1" si="261"/>
        <v>0</v>
      </c>
      <c r="AK1182" s="371">
        <f t="shared" ca="1" si="261"/>
        <v>0</v>
      </c>
      <c r="AL1182" s="371">
        <f t="shared" ca="1" si="261"/>
        <v>0</v>
      </c>
      <c r="AM1182" s="371">
        <f t="shared" ca="1" si="261"/>
        <v>0</v>
      </c>
      <c r="AN1182" s="371">
        <f t="shared" ca="1" si="261"/>
        <v>0</v>
      </c>
      <c r="AO1182" s="371">
        <f t="shared" ca="1" si="261"/>
        <v>0</v>
      </c>
      <c r="AP1182" s="371">
        <f t="shared" ca="1" si="261"/>
        <v>0</v>
      </c>
      <c r="AQ1182" s="371">
        <f t="shared" ca="1" si="261"/>
        <v>0</v>
      </c>
      <c r="AR1182" s="371">
        <f t="shared" ca="1" si="261"/>
        <v>0</v>
      </c>
      <c r="AS1182" s="371">
        <f t="shared" ca="1" si="261"/>
        <v>0</v>
      </c>
      <c r="AT1182" s="371">
        <f t="shared" ca="1" si="261"/>
        <v>0</v>
      </c>
      <c r="AU1182" s="371">
        <f t="shared" ca="1" si="261"/>
        <v>0</v>
      </c>
      <c r="AV1182" s="371">
        <f t="shared" ca="1" si="261"/>
        <v>0</v>
      </c>
      <c r="AW1182" s="371">
        <f t="shared" ca="1" si="261"/>
        <v>0</v>
      </c>
      <c r="AX1182" s="371">
        <f t="shared" ca="1" si="261"/>
        <v>0</v>
      </c>
      <c r="AY1182" s="371">
        <f t="shared" ca="1" si="261"/>
        <v>0</v>
      </c>
      <c r="AZ1182" s="371">
        <f t="shared" ca="1" si="261"/>
        <v>0</v>
      </c>
      <c r="BA1182" s="371">
        <f t="shared" ca="1" si="261"/>
        <v>0</v>
      </c>
      <c r="BB1182" s="371">
        <f t="shared" ca="1" si="261"/>
        <v>0</v>
      </c>
      <c r="BC1182" s="371">
        <f t="shared" ca="1" si="261"/>
        <v>0</v>
      </c>
      <c r="BD1182" s="371">
        <f t="shared" ca="1" si="261"/>
        <v>0</v>
      </c>
      <c r="BE1182" s="371">
        <f t="shared" ca="1" si="261"/>
        <v>0</v>
      </c>
      <c r="BF1182" s="371">
        <f t="shared" ca="1" si="261"/>
        <v>0</v>
      </c>
      <c r="BG1182" s="371">
        <f t="shared" ca="1" si="261"/>
        <v>0</v>
      </c>
      <c r="BH1182" s="371">
        <f t="shared" ca="1" si="261"/>
        <v>0</v>
      </c>
      <c r="BI1182" s="371">
        <f t="shared" ca="1" si="261"/>
        <v>0</v>
      </c>
      <c r="BJ1182" s="116"/>
      <c r="BK1182" s="116"/>
      <c r="BL1182" s="116"/>
      <c r="BM1182" s="116"/>
    </row>
    <row r="1183" spans="1:65" ht="12.75" hidden="1" customHeight="1" outlineLevel="2">
      <c r="A1183" s="366"/>
      <c r="B1183" s="106">
        <f>C1195</f>
        <v>0</v>
      </c>
      <c r="C1183" s="614"/>
      <c r="D1183" s="615" t="s">
        <v>236</v>
      </c>
      <c r="E1183" s="614"/>
      <c r="F1183" s="622"/>
      <c r="G1183" s="617">
        <f>IF('PTRM input'!$E$574='PTRM input'!$G$573,IF(G$3&gt;A32taxremlife,A32taxvalue-SUM(F1183:$F1183),IF(A32taxremlife="N/A","n/a",A32taxvalue/A32taxremlife)),'PTRM input'!G$610)</f>
        <v>0</v>
      </c>
      <c r="H1183" s="617">
        <f>IF('PTRM input'!$E$574='PTRM input'!$G$573,IF(H$3&gt;A32taxremlife,A32taxvalue-SUM($F1183:G1183),IF(A32taxremlife="N/A","n/a",A32taxvalue/A32taxremlife)),'PTRM input'!H$610)</f>
        <v>0</v>
      </c>
      <c r="I1183" s="617">
        <f>IF('PTRM input'!$E$574='PTRM input'!$G$573,IF(I$3&gt;A32taxremlife,A32taxvalue-SUM($F1183:H1183),IF(A32taxremlife="N/A","n/a",A32taxvalue/A32taxremlife)),'PTRM input'!I$610)</f>
        <v>0</v>
      </c>
      <c r="J1183" s="617">
        <f>IF('PTRM input'!$E$574='PTRM input'!$G$573,IF(J$3&gt;A32taxremlife,A32taxvalue-SUM($F1183:I1183),IF(A32taxremlife="N/A","n/a",A32taxvalue/A32taxremlife)),'PTRM input'!J$610)</f>
        <v>0</v>
      </c>
      <c r="K1183" s="617">
        <f>IF('PTRM input'!$E$574='PTRM input'!$G$573,IF(K$3&gt;A32taxremlife,A32taxvalue-SUM($F1183:J1183),IF(A32taxremlife="N/A","n/a",A32taxvalue/A32taxremlife)),'PTRM input'!K$610)</f>
        <v>0</v>
      </c>
      <c r="L1183" s="617">
        <f>IF('PTRM input'!$E$574='PTRM input'!$G$573,IF(L$3&gt;A32taxremlife,A32taxvalue-SUM($F1183:K1183),IF(A32taxremlife="N/A","n/a",A32taxvalue/A32taxremlife)),'PTRM input'!L$610)</f>
        <v>0</v>
      </c>
      <c r="M1183" s="617">
        <f>IF('PTRM input'!$E$574='PTRM input'!$G$573,IF(M$3&gt;A32taxremlife,A32taxvalue-SUM($F1183:L1183),IF(A32taxremlife="N/A","n/a",A32taxvalue/A32taxremlife)),'PTRM input'!M$610)</f>
        <v>0</v>
      </c>
      <c r="N1183" s="617">
        <f>IF('PTRM input'!$E$574='PTRM input'!$G$573,IF(N$3&gt;A32taxremlife,A32taxvalue-SUM($F1183:M1183),IF(A32taxremlife="N/A","n/a",A32taxvalue/A32taxremlife)),'PTRM input'!N$610)</f>
        <v>0</v>
      </c>
      <c r="O1183" s="617">
        <f>IF('PTRM input'!$E$574='PTRM input'!$G$573,IF(O$3&gt;A32taxremlife,A32taxvalue-SUM($F1183:N1183),IF(A32taxremlife="N/A","n/a",A32taxvalue/A32taxremlife)),'PTRM input'!O$610)</f>
        <v>0</v>
      </c>
      <c r="P1183" s="617">
        <f>IF('PTRM input'!$E$574='PTRM input'!$G$573,IF(P$3&gt;A32taxremlife,A32taxvalue-SUM($F1183:O1183),IF(A32taxremlife="N/A","n/a",A32taxvalue/A32taxremlife)),'PTRM input'!P$610)</f>
        <v>0</v>
      </c>
      <c r="Q1183" s="617">
        <f>IF('PTRM input'!$E$574='PTRM input'!$G$573,IF(Q$3&gt;A32taxremlife,A32taxvalue-SUM($F1183:P1183),IF(A32taxremlife="N/A","n/a",A32taxvalue/A32taxremlife)),'PTRM input'!Q$610)</f>
        <v>0</v>
      </c>
      <c r="R1183" s="617">
        <f>IF('PTRM input'!$E$574='PTRM input'!$G$573,IF(R$3&gt;A32taxremlife,A32taxvalue-SUM($F1183:Q1183),IF(A32taxremlife="N/A","n/a",A32taxvalue/A32taxremlife)),'PTRM input'!R$610)</f>
        <v>0</v>
      </c>
      <c r="S1183" s="617">
        <f>IF('PTRM input'!$E$574='PTRM input'!$G$573,IF(S$3&gt;A32taxremlife,A32taxvalue-SUM($F1183:R1183),IF(A32taxremlife="N/A","n/a",A32taxvalue/A32taxremlife)),'PTRM input'!S$610)</f>
        <v>0</v>
      </c>
      <c r="T1183" s="617">
        <f>IF('PTRM input'!$E$574='PTRM input'!$G$573,IF(T$3&gt;A32taxremlife,A32taxvalue-SUM($F1183:S1183),IF(A32taxremlife="N/A","n/a",A32taxvalue/A32taxremlife)),'PTRM input'!T$610)</f>
        <v>0</v>
      </c>
      <c r="U1183" s="617">
        <f>IF('PTRM input'!$E$574='PTRM input'!$G$573,IF(U$3&gt;A32taxremlife,A32taxvalue-SUM($F1183:T1183),IF(A32taxremlife="N/A","n/a",A32taxvalue/A32taxremlife)),'PTRM input'!U$610)</f>
        <v>0</v>
      </c>
      <c r="V1183" s="617">
        <f>IF('PTRM input'!$E$574='PTRM input'!$G$573,IF(V$3&gt;A32taxremlife,A32taxvalue-SUM($F1183:U1183),IF(A32taxremlife="N/A","n/a",A32taxvalue/A32taxremlife)),'PTRM input'!V$610)</f>
        <v>0</v>
      </c>
      <c r="W1183" s="617">
        <f>IF('PTRM input'!$E$574='PTRM input'!$G$573,IF(W$3&gt;A32taxremlife,A32taxvalue-SUM($F1183:V1183),IF(A32taxremlife="N/A","n/a",A32taxvalue/A32taxremlife)),'PTRM input'!W$610)</f>
        <v>0</v>
      </c>
      <c r="X1183" s="617">
        <f>IF('PTRM input'!$E$574='PTRM input'!$G$573,IF(X$3&gt;A32taxremlife,A32taxvalue-SUM($F1183:W1183),IF(A32taxremlife="N/A","n/a",A32taxvalue/A32taxremlife)),'PTRM input'!X$610)</f>
        <v>0</v>
      </c>
      <c r="Y1183" s="617">
        <f>IF('PTRM input'!$E$574='PTRM input'!$G$573,IF(Y$3&gt;A32taxremlife,A32taxvalue-SUM($F1183:X1183),IF(A32taxremlife="N/A","n/a",A32taxvalue/A32taxremlife)),'PTRM input'!Y$610)</f>
        <v>0</v>
      </c>
      <c r="Z1183" s="617">
        <f>IF('PTRM input'!$E$574='PTRM input'!$G$573,IF(Z$3&gt;A32taxremlife,A32taxvalue-SUM($F1183:Y1183),IF(A32taxremlife="N/A","n/a",A32taxvalue/A32taxremlife)),'PTRM input'!Z$610)</f>
        <v>0</v>
      </c>
      <c r="AA1183" s="617">
        <f>IF('PTRM input'!$E$574='PTRM input'!$G$573,IF(AA$3&gt;A32taxremlife,A32taxvalue-SUM($F1183:Z1183),IF(A32taxremlife="N/A","n/a",A32taxvalue/A32taxremlife)),'PTRM input'!AA$610)</f>
        <v>0</v>
      </c>
      <c r="AB1183" s="617">
        <f>IF('PTRM input'!$E$574='PTRM input'!$G$573,IF(AB$3&gt;A32taxremlife,A32taxvalue-SUM($F1183:AA1183),IF(A32taxremlife="N/A","n/a",A32taxvalue/A32taxremlife)),'PTRM input'!AB$610)</f>
        <v>0</v>
      </c>
      <c r="AC1183" s="617">
        <f>IF('PTRM input'!$E$574='PTRM input'!$G$573,IF(AC$3&gt;A32taxremlife,A32taxvalue-SUM($F1183:AB1183),IF(A32taxremlife="N/A","n/a",A32taxvalue/A32taxremlife)),'PTRM input'!AC$610)</f>
        <v>0</v>
      </c>
      <c r="AD1183" s="617">
        <f>IF('PTRM input'!$E$574='PTRM input'!$G$573,IF(AD$3&gt;A32taxremlife,A32taxvalue-SUM($F1183:AC1183),IF(A32taxremlife="N/A","n/a",A32taxvalue/A32taxremlife)),'PTRM input'!AD$610)</f>
        <v>0</v>
      </c>
      <c r="AE1183" s="617">
        <f>IF('PTRM input'!$E$574='PTRM input'!$G$573,IF(AE$3&gt;A32taxremlife,A32taxvalue-SUM($F1183:AD1183),IF(A32taxremlife="N/A","n/a",A32taxvalue/A32taxremlife)),'PTRM input'!AE$610)</f>
        <v>0</v>
      </c>
      <c r="AF1183" s="617">
        <f>IF('PTRM input'!$E$574='PTRM input'!$G$573,IF(AF$3&gt;A32taxremlife,A32taxvalue-SUM($F1183:AE1183),IF(A32taxremlife="N/A","n/a",A32taxvalue/A32taxremlife)),'PTRM input'!AF$610)</f>
        <v>0</v>
      </c>
      <c r="AG1183" s="617">
        <f>IF('PTRM input'!$E$574='PTRM input'!$G$573,IF(AG$3&gt;A32taxremlife,A32taxvalue-SUM($F1183:AF1183),IF(A32taxremlife="N/A","n/a",A32taxvalue/A32taxremlife)),'PTRM input'!AG$610)</f>
        <v>0</v>
      </c>
      <c r="AH1183" s="617">
        <f>IF('PTRM input'!$E$574='PTRM input'!$G$573,IF(AH$3&gt;A32taxremlife,A32taxvalue-SUM($F1183:AG1183),IF(A32taxremlife="N/A","n/a",A32taxvalue/A32taxremlife)),'PTRM input'!AH$610)</f>
        <v>0</v>
      </c>
      <c r="AI1183" s="617">
        <f>IF('PTRM input'!$E$574='PTRM input'!$G$573,IF(AI$3&gt;A32taxremlife,A32taxvalue-SUM($F1183:AH1183),IF(A32taxremlife="N/A","n/a",A32taxvalue/A32taxremlife)),'PTRM input'!AI$610)</f>
        <v>0</v>
      </c>
      <c r="AJ1183" s="617">
        <f>IF('PTRM input'!$E$574='PTRM input'!$G$573,IF(AJ$3&gt;A32taxremlife,A32taxvalue-SUM($F1183:AI1183),IF(A32taxremlife="N/A","n/a",A32taxvalue/A32taxremlife)),'PTRM input'!AJ$610)</f>
        <v>0</v>
      </c>
      <c r="AK1183" s="617">
        <f>IF('PTRM input'!$E$574='PTRM input'!$G$573,IF(AK$3&gt;A32taxremlife,A32taxvalue-SUM($F1183:AJ1183),IF(A32taxremlife="N/A","n/a",A32taxvalue/A32taxremlife)),'PTRM input'!AK$610)</f>
        <v>0</v>
      </c>
      <c r="AL1183" s="617">
        <f>IF('PTRM input'!$E$574='PTRM input'!$G$573,IF(AL$3&gt;A32taxremlife,A32taxvalue-SUM($F1183:AK1183),IF(A32taxremlife="N/A","n/a",A32taxvalue/A32taxremlife)),'PTRM input'!AL$610)</f>
        <v>0</v>
      </c>
      <c r="AM1183" s="617">
        <f>IF('PTRM input'!$E$574='PTRM input'!$G$573,IF(AM$3&gt;A32taxremlife,A32taxvalue-SUM($F1183:AL1183),IF(A32taxremlife="N/A","n/a",A32taxvalue/A32taxremlife)),'PTRM input'!AM$610)</f>
        <v>0</v>
      </c>
      <c r="AN1183" s="617">
        <f>IF('PTRM input'!$E$574='PTRM input'!$G$573,IF(AN$3&gt;A32taxremlife,A32taxvalue-SUM($F1183:AM1183),IF(A32taxremlife="N/A","n/a",A32taxvalue/A32taxremlife)),'PTRM input'!AN$610)</f>
        <v>0</v>
      </c>
      <c r="AO1183" s="617">
        <f>IF('PTRM input'!$E$574='PTRM input'!$G$573,IF(AO$3&gt;A32taxremlife,A32taxvalue-SUM($F1183:AN1183),IF(A32taxremlife="N/A","n/a",A32taxvalue/A32taxremlife)),'PTRM input'!AO$610)</f>
        <v>0</v>
      </c>
      <c r="AP1183" s="617">
        <f>IF('PTRM input'!$E$574='PTRM input'!$G$573,IF(AP$3&gt;A32taxremlife,A32taxvalue-SUM($F1183:AO1183),IF(A32taxremlife="N/A","n/a",A32taxvalue/A32taxremlife)),'PTRM input'!AP$610)</f>
        <v>0</v>
      </c>
      <c r="AQ1183" s="617">
        <f>IF('PTRM input'!$E$574='PTRM input'!$G$573,IF(AQ$3&gt;A32taxremlife,A32taxvalue-SUM($F1183:AP1183),IF(A32taxremlife="N/A","n/a",A32taxvalue/A32taxremlife)),'PTRM input'!AQ$610)</f>
        <v>0</v>
      </c>
      <c r="AR1183" s="617">
        <f>IF('PTRM input'!$E$574='PTRM input'!$G$573,IF(AR$3&gt;A32taxremlife,A32taxvalue-SUM($F1183:AQ1183),IF(A32taxremlife="N/A","n/a",A32taxvalue/A32taxremlife)),'PTRM input'!AR$610)</f>
        <v>0</v>
      </c>
      <c r="AS1183" s="617">
        <f>IF('PTRM input'!$E$574='PTRM input'!$G$573,IF(AS$3&gt;A32taxremlife,A32taxvalue-SUM($F1183:AR1183),IF(A32taxremlife="N/A","n/a",A32taxvalue/A32taxremlife)),'PTRM input'!AS$610)</f>
        <v>0</v>
      </c>
      <c r="AT1183" s="617">
        <f>IF('PTRM input'!$E$574='PTRM input'!$G$573,IF(AT$3&gt;A32taxremlife,A32taxvalue-SUM($F1183:AS1183),IF(A32taxremlife="N/A","n/a",A32taxvalue/A32taxremlife)),'PTRM input'!AT$610)</f>
        <v>0</v>
      </c>
      <c r="AU1183" s="617">
        <f>IF('PTRM input'!$E$574='PTRM input'!$G$573,IF(AU$3&gt;A32taxremlife,A32taxvalue-SUM($F1183:AT1183),IF(A32taxremlife="N/A","n/a",A32taxvalue/A32taxremlife)),'PTRM input'!AU$610)</f>
        <v>0</v>
      </c>
      <c r="AV1183" s="617">
        <f>IF('PTRM input'!$E$574='PTRM input'!$G$573,IF(AV$3&gt;A32taxremlife,A32taxvalue-SUM($F1183:AU1183),IF(A32taxremlife="N/A","n/a",A32taxvalue/A32taxremlife)),'PTRM input'!AV$610)</f>
        <v>0</v>
      </c>
      <c r="AW1183" s="617">
        <f>IF('PTRM input'!$E$574='PTRM input'!$G$573,IF(AW$3&gt;A32taxremlife,A32taxvalue-SUM($F1183:AV1183),IF(A32taxremlife="N/A","n/a",A32taxvalue/A32taxremlife)),'PTRM input'!AW$610)</f>
        <v>0</v>
      </c>
      <c r="AX1183" s="617">
        <f>IF('PTRM input'!$E$574='PTRM input'!$G$573,IF(AX$3&gt;A32taxremlife,A32taxvalue-SUM($F1183:AW1183),IF(A32taxremlife="N/A","n/a",A32taxvalue/A32taxremlife)),'PTRM input'!AX$610)</f>
        <v>0</v>
      </c>
      <c r="AY1183" s="617">
        <f>IF('PTRM input'!$E$574='PTRM input'!$G$573,IF(AY$3&gt;A32taxremlife,A32taxvalue-SUM($F1183:AX1183),IF(A32taxremlife="N/A","n/a",A32taxvalue/A32taxremlife)),'PTRM input'!AY$610)</f>
        <v>0</v>
      </c>
      <c r="AZ1183" s="617">
        <f>IF('PTRM input'!$E$574='PTRM input'!$G$573,IF(AZ$3&gt;A32taxremlife,A32taxvalue-SUM($F1183:AY1183),IF(A32taxremlife="N/A","n/a",A32taxvalue/A32taxremlife)),'PTRM input'!AZ$610)</f>
        <v>0</v>
      </c>
      <c r="BA1183" s="617">
        <f>IF('PTRM input'!$E$574='PTRM input'!$G$573,IF(BA$3&gt;A32taxremlife,A32taxvalue-SUM($F1183:AZ1183),IF(A32taxremlife="N/A","n/a",A32taxvalue/A32taxremlife)),'PTRM input'!BA$610)</f>
        <v>0</v>
      </c>
      <c r="BB1183" s="617">
        <f>IF('PTRM input'!$E$574='PTRM input'!$G$573,IF(BB$3&gt;A32taxremlife,A32taxvalue-SUM($F1183:BA1183),IF(A32taxremlife="N/A","n/a",A32taxvalue/A32taxremlife)),'PTRM input'!BB$610)</f>
        <v>0</v>
      </c>
      <c r="BC1183" s="617">
        <f>IF('PTRM input'!$E$574='PTRM input'!$G$573,IF(BC$3&gt;A32taxremlife,A32taxvalue-SUM($F1183:BB1183),IF(A32taxremlife="N/A","n/a",A32taxvalue/A32taxremlife)),'PTRM input'!BC$610)</f>
        <v>0</v>
      </c>
      <c r="BD1183" s="617">
        <f>IF('PTRM input'!$E$574='PTRM input'!$G$573,IF(BD$3&gt;A32taxremlife,A32taxvalue-SUM($F1183:BC1183),IF(A32taxremlife="N/A","n/a",A32taxvalue/A32taxremlife)),'PTRM input'!BD$610)</f>
        <v>0</v>
      </c>
      <c r="BE1183" s="617">
        <f>IF('PTRM input'!$E$574='PTRM input'!$G$573,IF(BE$3&gt;A32taxremlife,A32taxvalue-SUM($F1183:BD1183),IF(A32taxremlife="N/A","n/a",A32taxvalue/A32taxremlife)),'PTRM input'!BE$610)</f>
        <v>0</v>
      </c>
      <c r="BF1183" s="617">
        <f>IF('PTRM input'!$E$574='PTRM input'!$G$573,IF(BF$3&gt;A32taxremlife,A32taxvalue-SUM($F1183:BE1183),IF(A32taxremlife="N/A","n/a",A32taxvalue/A32taxremlife)),'PTRM input'!BF$610)</f>
        <v>0</v>
      </c>
      <c r="BG1183" s="617">
        <f>IF('PTRM input'!$E$574='PTRM input'!$G$573,IF(BG$3&gt;A32taxremlife,A32taxvalue-SUM($F1183:BF1183),IF(A32taxremlife="N/A","n/a",A32taxvalue/A32taxremlife)),'PTRM input'!BG$610)</f>
        <v>0</v>
      </c>
      <c r="BH1183" s="617">
        <f>IF('PTRM input'!$E$574='PTRM input'!$G$573,IF(BH$3&gt;A32taxremlife,A32taxvalue-SUM($F1183:BG1183),IF(A32taxremlife="N/A","n/a",A32taxvalue/A32taxremlife)),'PTRM input'!BH$610)</f>
        <v>0</v>
      </c>
      <c r="BI1183" s="617">
        <f>IF('PTRM input'!$E$574='PTRM input'!$G$573,IF(BI$3&gt;A32taxremlife,A32taxvalue-SUM($F1183:BH1183),IF(A32taxremlife="N/A","n/a",A32taxvalue/A32taxremlife)),'PTRM input'!BI$610)</f>
        <v>0</v>
      </c>
      <c r="BJ1183" s="116"/>
      <c r="BK1183" s="116"/>
      <c r="BL1183" s="116"/>
      <c r="BM1183" s="116"/>
    </row>
    <row r="1184" spans="1:65" ht="12.75" hidden="1" customHeight="1" outlineLevel="2">
      <c r="A1184" s="366"/>
      <c r="B1184" s="19"/>
      <c r="C1184" s="18"/>
      <c r="D1184" s="760" t="s">
        <v>237</v>
      </c>
      <c r="E1184" s="86">
        <v>0</v>
      </c>
      <c r="F1184" s="356"/>
      <c r="G1184" s="433"/>
      <c r="H1184" s="433"/>
      <c r="I1184" s="433"/>
      <c r="J1184" s="433"/>
      <c r="K1184" s="433"/>
      <c r="L1184" s="433"/>
      <c r="M1184" s="433"/>
      <c r="N1184" s="433"/>
      <c r="O1184" s="433"/>
      <c r="P1184" s="433"/>
      <c r="Q1184" s="251"/>
      <c r="R1184" s="251"/>
      <c r="S1184" s="251"/>
      <c r="T1184" s="251"/>
      <c r="U1184" s="251"/>
      <c r="V1184" s="251"/>
      <c r="W1184" s="251"/>
      <c r="X1184" s="251"/>
      <c r="Y1184" s="251"/>
      <c r="Z1184" s="251"/>
      <c r="AA1184" s="251"/>
      <c r="AB1184" s="251"/>
      <c r="AC1184" s="251"/>
      <c r="AD1184" s="251"/>
      <c r="AE1184" s="251"/>
      <c r="AF1184" s="251"/>
      <c r="AG1184" s="251"/>
      <c r="AH1184" s="251"/>
      <c r="AI1184" s="251"/>
      <c r="AJ1184" s="251"/>
      <c r="AK1184" s="251"/>
      <c r="AL1184" s="251"/>
      <c r="AM1184" s="251"/>
      <c r="AN1184" s="251"/>
      <c r="AO1184" s="251"/>
      <c r="AP1184" s="251"/>
      <c r="AQ1184" s="251"/>
      <c r="AR1184" s="251"/>
      <c r="AS1184" s="251"/>
      <c r="AT1184" s="251"/>
      <c r="AU1184" s="251"/>
      <c r="AV1184" s="251"/>
      <c r="AW1184" s="251"/>
      <c r="AX1184" s="251"/>
      <c r="AY1184" s="251"/>
      <c r="AZ1184" s="251"/>
      <c r="BA1184" s="251"/>
      <c r="BB1184" s="251"/>
      <c r="BC1184" s="251"/>
      <c r="BD1184" s="251"/>
      <c r="BE1184" s="251"/>
      <c r="BF1184" s="251"/>
      <c r="BG1184" s="251"/>
      <c r="BH1184" s="251"/>
      <c r="BI1184" s="251"/>
      <c r="BJ1184" s="116"/>
      <c r="BK1184" s="116"/>
      <c r="BL1184" s="116"/>
      <c r="BM1184" s="116"/>
    </row>
    <row r="1185" spans="1:65" ht="12.75" hidden="1" customHeight="1" outlineLevel="2">
      <c r="A1185" s="366"/>
      <c r="B1185" s="19"/>
      <c r="C1185" s="18"/>
      <c r="D1185" s="760"/>
      <c r="E1185" s="86">
        <v>1</v>
      </c>
      <c r="F1185" s="356"/>
      <c r="G1185" s="618"/>
      <c r="H1185" s="251">
        <f ca="1">IF(A32taxstdlife="n/a","n/a",IF(A32taxstdlife="",0,IF(H$3&gt;(A32stdlife+$E1185),((INDEX('PTRM input'!$G$385:$P$434,A32offset,$E1185)-INDEX('PTRM input'!$G$277:$P$326,A32offset,$E1185))*OFFSET($F$7,0,$E1185))-SUM($G1185:G1185),(((INDEX('PTRM input'!$G$385:$P$434,A32offset,$E1185)-INDEX('PTRM input'!$G$277:$P$326,A32offset,$E1185))*OFFSET($F$7,0,$E1185))-SUM($G1185:G1185))*(OFFSET('PTRM input'!$G$477,0,$E1185-1)/A32taxstdlife))))</f>
        <v>0</v>
      </c>
      <c r="I1185" s="251">
        <f ca="1">IF(A32taxstdlife="n/a","n/a",IF(A32taxstdlife="",0,IF(I$3&gt;(A32stdlife+$E1185),((INDEX('PTRM input'!$G$385:$P$434,A32offset,$E1185)-INDEX('PTRM input'!$G$277:$P$326,A32offset,$E1185))*OFFSET($F$7,0,$E1185))-SUM($G1185:H1185),(((INDEX('PTRM input'!$G$385:$P$434,A32offset,$E1185)-INDEX('PTRM input'!$G$277:$P$326,A32offset,$E1185))*OFFSET($F$7,0,$E1185))-SUM($G1185:H1185))*(OFFSET('PTRM input'!$G$477,0,$E1185-1)/A32taxstdlife))))</f>
        <v>0</v>
      </c>
      <c r="J1185" s="251">
        <f ca="1">IF(A32taxstdlife="n/a","n/a",IF(A32taxstdlife="",0,IF(J$3&gt;(A32stdlife+$E1185),((INDEX('PTRM input'!$G$385:$P$434,A32offset,$E1185)-INDEX('PTRM input'!$G$277:$P$326,A32offset,$E1185))*OFFSET($F$7,0,$E1185))-SUM($G1185:I1185),(((INDEX('PTRM input'!$G$385:$P$434,A32offset,$E1185)-INDEX('PTRM input'!$G$277:$P$326,A32offset,$E1185))*OFFSET($F$7,0,$E1185))-SUM($G1185:I1185))*(OFFSET('PTRM input'!$G$477,0,$E1185-1)/A32taxstdlife))))</f>
        <v>0</v>
      </c>
      <c r="K1185" s="251">
        <f ca="1">IF(A32taxstdlife="n/a","n/a",IF(A32taxstdlife="",0,IF(K$3&gt;(A32stdlife+$E1185),((INDEX('PTRM input'!$G$385:$P$434,A32offset,$E1185)-INDEX('PTRM input'!$G$277:$P$326,A32offset,$E1185))*OFFSET($F$7,0,$E1185))-SUM($G1185:J1185),(((INDEX('PTRM input'!$G$385:$P$434,A32offset,$E1185)-INDEX('PTRM input'!$G$277:$P$326,A32offset,$E1185))*OFFSET($F$7,0,$E1185))-SUM($G1185:J1185))*(OFFSET('PTRM input'!$G$477,0,$E1185-1)/A32taxstdlife))))</f>
        <v>0</v>
      </c>
      <c r="L1185" s="251">
        <f ca="1">IF(A32taxstdlife="n/a","n/a",IF(A32taxstdlife="",0,IF(L$3&gt;(A32stdlife+$E1185),((INDEX('PTRM input'!$G$385:$P$434,A32offset,$E1185)-INDEX('PTRM input'!$G$277:$P$326,A32offset,$E1185))*OFFSET($F$7,0,$E1185))-SUM($G1185:K1185),(((INDEX('PTRM input'!$G$385:$P$434,A32offset,$E1185)-INDEX('PTRM input'!$G$277:$P$326,A32offset,$E1185))*OFFSET($F$7,0,$E1185))-SUM($G1185:K1185))*(OFFSET('PTRM input'!$G$477,0,$E1185-1)/A32taxstdlife))))</f>
        <v>0</v>
      </c>
      <c r="M1185" s="251">
        <f ca="1">IF(A32taxstdlife="n/a","n/a",IF(A32taxstdlife="",0,IF(M$3&gt;(A32stdlife+$E1185),((INDEX('PTRM input'!$G$385:$P$434,A32offset,$E1185)-INDEX('PTRM input'!$G$277:$P$326,A32offset,$E1185))*OFFSET($F$7,0,$E1185))-SUM($G1185:L1185),(((INDEX('PTRM input'!$G$385:$P$434,A32offset,$E1185)-INDEX('PTRM input'!$G$277:$P$326,A32offset,$E1185))*OFFSET($F$7,0,$E1185))-SUM($G1185:L1185))*(OFFSET('PTRM input'!$G$477,0,$E1185-1)/A32taxstdlife))))</f>
        <v>0</v>
      </c>
      <c r="N1185" s="251">
        <f ca="1">IF(A32taxstdlife="n/a","n/a",IF(A32taxstdlife="",0,IF(N$3&gt;(A32stdlife+$E1185),((INDEX('PTRM input'!$G$385:$P$434,A32offset,$E1185)-INDEX('PTRM input'!$G$277:$P$326,A32offset,$E1185))*OFFSET($F$7,0,$E1185))-SUM($G1185:M1185),(((INDEX('PTRM input'!$G$385:$P$434,A32offset,$E1185)-INDEX('PTRM input'!$G$277:$P$326,A32offset,$E1185))*OFFSET($F$7,0,$E1185))-SUM($G1185:M1185))*(OFFSET('PTRM input'!$G$477,0,$E1185-1)/A32taxstdlife))))</f>
        <v>0</v>
      </c>
      <c r="O1185" s="251">
        <f ca="1">IF(A32taxstdlife="n/a","n/a",IF(A32taxstdlife="",0,IF(O$3&gt;(A32stdlife+$E1185),((INDEX('PTRM input'!$G$385:$P$434,A32offset,$E1185)-INDEX('PTRM input'!$G$277:$P$326,A32offset,$E1185))*OFFSET($F$7,0,$E1185))-SUM($G1185:N1185),(((INDEX('PTRM input'!$G$385:$P$434,A32offset,$E1185)-INDEX('PTRM input'!$G$277:$P$326,A32offset,$E1185))*OFFSET($F$7,0,$E1185))-SUM($G1185:N1185))*(OFFSET('PTRM input'!$G$477,0,$E1185-1)/A32taxstdlife))))</f>
        <v>0</v>
      </c>
      <c r="P1185" s="251">
        <f ca="1">IF(A32taxstdlife="n/a","n/a",IF(A32taxstdlife="",0,IF(P$3&gt;(A32stdlife+$E1185),((INDEX('PTRM input'!$G$385:$P$434,A32offset,$E1185)-INDEX('PTRM input'!$G$277:$P$326,A32offset,$E1185))*OFFSET($F$7,0,$E1185))-SUM($G1185:O1185),(((INDEX('PTRM input'!$G$385:$P$434,A32offset,$E1185)-INDEX('PTRM input'!$G$277:$P$326,A32offset,$E1185))*OFFSET($F$7,0,$E1185))-SUM($G1185:O1185))*(OFFSET('PTRM input'!$G$477,0,$E1185-1)/A32taxstdlife))))</f>
        <v>0</v>
      </c>
      <c r="Q1185" s="251">
        <f ca="1">IF(A32taxstdlife="n/a","n/a",IF(A32taxstdlife="",0,IF(Q$3&gt;(A32stdlife+$E1185),((INDEX('PTRM input'!$G$385:$P$434,A32offset,$E1185)-INDEX('PTRM input'!$G$277:$P$326,A32offset,$E1185))*OFFSET($F$7,0,$E1185))-SUM($G1185:P1185),(((INDEX('PTRM input'!$G$385:$P$434,A32offset,$E1185)-INDEX('PTRM input'!$G$277:$P$326,A32offset,$E1185))*OFFSET($F$7,0,$E1185))-SUM($G1185:P1185))*(OFFSET('PTRM input'!$G$477,0,$E1185-1)/A32taxstdlife))))</f>
        <v>0</v>
      </c>
      <c r="R1185" s="251">
        <f ca="1">IF(A32taxstdlife="n/a","n/a",IF(A32taxstdlife="",0,IF(R$3&gt;(A32stdlife+$E1185),((INDEX('PTRM input'!$G$385:$P$434,A32offset,$E1185)-INDEX('PTRM input'!$G$277:$P$326,A32offset,$E1185))*OFFSET($F$7,0,$E1185))-SUM($G1185:Q1185),(((INDEX('PTRM input'!$G$385:$P$434,A32offset,$E1185)-INDEX('PTRM input'!$G$277:$P$326,A32offset,$E1185))*OFFSET($F$7,0,$E1185))-SUM($G1185:Q1185))*(OFFSET('PTRM input'!$G$477,0,$E1185-1)/A32taxstdlife))))</f>
        <v>0</v>
      </c>
      <c r="S1185" s="251">
        <f ca="1">IF(A32taxstdlife="n/a","n/a",IF(A32taxstdlife="",0,IF(S$3&gt;(A32stdlife+$E1185),((INDEX('PTRM input'!$G$385:$P$434,A32offset,$E1185)-INDEX('PTRM input'!$G$277:$P$326,A32offset,$E1185))*OFFSET($F$7,0,$E1185))-SUM($G1185:R1185),(((INDEX('PTRM input'!$G$385:$P$434,A32offset,$E1185)-INDEX('PTRM input'!$G$277:$P$326,A32offset,$E1185))*OFFSET($F$7,0,$E1185))-SUM($G1185:R1185))*(OFFSET('PTRM input'!$G$477,0,$E1185-1)/A32taxstdlife))))</f>
        <v>0</v>
      </c>
      <c r="T1185" s="251">
        <f ca="1">IF(A32taxstdlife="n/a","n/a",IF(A32taxstdlife="",0,IF(T$3&gt;(A32stdlife+$E1185),((INDEX('PTRM input'!$G$385:$P$434,A32offset,$E1185)-INDEX('PTRM input'!$G$277:$P$326,A32offset,$E1185))*OFFSET($F$7,0,$E1185))-SUM($G1185:S1185),(((INDEX('PTRM input'!$G$385:$P$434,A32offset,$E1185)-INDEX('PTRM input'!$G$277:$P$326,A32offset,$E1185))*OFFSET($F$7,0,$E1185))-SUM($G1185:S1185))*(OFFSET('PTRM input'!$G$477,0,$E1185-1)/A32taxstdlife))))</f>
        <v>0</v>
      </c>
      <c r="U1185" s="251">
        <f ca="1">IF(A32taxstdlife="n/a","n/a",IF(A32taxstdlife="",0,IF(U$3&gt;(A32stdlife+$E1185),((INDEX('PTRM input'!$G$385:$P$434,A32offset,$E1185)-INDEX('PTRM input'!$G$277:$P$326,A32offset,$E1185))*OFFSET($F$7,0,$E1185))-SUM($G1185:T1185),(((INDEX('PTRM input'!$G$385:$P$434,A32offset,$E1185)-INDEX('PTRM input'!$G$277:$P$326,A32offset,$E1185))*OFFSET($F$7,0,$E1185))-SUM($G1185:T1185))*(OFFSET('PTRM input'!$G$477,0,$E1185-1)/A32taxstdlife))))</f>
        <v>0</v>
      </c>
      <c r="V1185" s="251">
        <f ca="1">IF(A32taxstdlife="n/a","n/a",IF(A32taxstdlife="",0,IF(V$3&gt;(A32stdlife+$E1185),((INDEX('PTRM input'!$G$385:$P$434,A32offset,$E1185)-INDEX('PTRM input'!$G$277:$P$326,A32offset,$E1185))*OFFSET($F$7,0,$E1185))-SUM($G1185:U1185),(((INDEX('PTRM input'!$G$385:$P$434,A32offset,$E1185)-INDEX('PTRM input'!$G$277:$P$326,A32offset,$E1185))*OFFSET($F$7,0,$E1185))-SUM($G1185:U1185))*(OFFSET('PTRM input'!$G$477,0,$E1185-1)/A32taxstdlife))))</f>
        <v>0</v>
      </c>
      <c r="W1185" s="251">
        <f ca="1">IF(A32taxstdlife="n/a","n/a",IF(A32taxstdlife="",0,IF(W$3&gt;(A32stdlife+$E1185),((INDEX('PTRM input'!$G$385:$P$434,A32offset,$E1185)-INDEX('PTRM input'!$G$277:$P$326,A32offset,$E1185))*OFFSET($F$7,0,$E1185))-SUM($G1185:V1185),(((INDEX('PTRM input'!$G$385:$P$434,A32offset,$E1185)-INDEX('PTRM input'!$G$277:$P$326,A32offset,$E1185))*OFFSET($F$7,0,$E1185))-SUM($G1185:V1185))*(OFFSET('PTRM input'!$G$477,0,$E1185-1)/A32taxstdlife))))</f>
        <v>0</v>
      </c>
      <c r="X1185" s="251">
        <f ca="1">IF(A32taxstdlife="n/a","n/a",IF(A32taxstdlife="",0,IF(X$3&gt;(A32stdlife+$E1185),((INDEX('PTRM input'!$G$385:$P$434,A32offset,$E1185)-INDEX('PTRM input'!$G$277:$P$326,A32offset,$E1185))*OFFSET($F$7,0,$E1185))-SUM($G1185:W1185),(((INDEX('PTRM input'!$G$385:$P$434,A32offset,$E1185)-INDEX('PTRM input'!$G$277:$P$326,A32offset,$E1185))*OFFSET($F$7,0,$E1185))-SUM($G1185:W1185))*(OFFSET('PTRM input'!$G$477,0,$E1185-1)/A32taxstdlife))))</f>
        <v>0</v>
      </c>
      <c r="Y1185" s="251">
        <f ca="1">IF(A32taxstdlife="n/a","n/a",IF(A32taxstdlife="",0,IF(Y$3&gt;(A32stdlife+$E1185),((INDEX('PTRM input'!$G$385:$P$434,A32offset,$E1185)-INDEX('PTRM input'!$G$277:$P$326,A32offset,$E1185))*OFFSET($F$7,0,$E1185))-SUM($G1185:X1185),(((INDEX('PTRM input'!$G$385:$P$434,A32offset,$E1185)-INDEX('PTRM input'!$G$277:$P$326,A32offset,$E1185))*OFFSET($F$7,0,$E1185))-SUM($G1185:X1185))*(OFFSET('PTRM input'!$G$477,0,$E1185-1)/A32taxstdlife))))</f>
        <v>0</v>
      </c>
      <c r="Z1185" s="251">
        <f ca="1">IF(A32taxstdlife="n/a","n/a",IF(A32taxstdlife="",0,IF(Z$3&gt;(A32stdlife+$E1185),((INDEX('PTRM input'!$G$385:$P$434,A32offset,$E1185)-INDEX('PTRM input'!$G$277:$P$326,A32offset,$E1185))*OFFSET($F$7,0,$E1185))-SUM($G1185:Y1185),(((INDEX('PTRM input'!$G$385:$P$434,A32offset,$E1185)-INDEX('PTRM input'!$G$277:$P$326,A32offset,$E1185))*OFFSET($F$7,0,$E1185))-SUM($G1185:Y1185))*(OFFSET('PTRM input'!$G$477,0,$E1185-1)/A32taxstdlife))))</f>
        <v>0</v>
      </c>
      <c r="AA1185" s="251">
        <f ca="1">IF(A32taxstdlife="n/a","n/a",IF(A32taxstdlife="",0,IF(AA$3&gt;(A32stdlife+$E1185),((INDEX('PTRM input'!$G$385:$P$434,A32offset,$E1185)-INDEX('PTRM input'!$G$277:$P$326,A32offset,$E1185))*OFFSET($F$7,0,$E1185))-SUM($G1185:Z1185),(((INDEX('PTRM input'!$G$385:$P$434,A32offset,$E1185)-INDEX('PTRM input'!$G$277:$P$326,A32offset,$E1185))*OFFSET($F$7,0,$E1185))-SUM($G1185:Z1185))*(OFFSET('PTRM input'!$G$477,0,$E1185-1)/A32taxstdlife))))</f>
        <v>0</v>
      </c>
      <c r="AB1185" s="251">
        <f ca="1">IF(A32taxstdlife="n/a","n/a",IF(A32taxstdlife="",0,IF(AB$3&gt;(A32stdlife+$E1185),((INDEX('PTRM input'!$G$385:$P$434,A32offset,$E1185)-INDEX('PTRM input'!$G$277:$P$326,A32offset,$E1185))*OFFSET($F$7,0,$E1185))-SUM($G1185:AA1185),(((INDEX('PTRM input'!$G$385:$P$434,A32offset,$E1185)-INDEX('PTRM input'!$G$277:$P$326,A32offset,$E1185))*OFFSET($F$7,0,$E1185))-SUM($G1185:AA1185))*(OFFSET('PTRM input'!$G$477,0,$E1185-1)/A32taxstdlife))))</f>
        <v>0</v>
      </c>
      <c r="AC1185" s="251">
        <f ca="1">IF(A32taxstdlife="n/a","n/a",IF(A32taxstdlife="",0,IF(AC$3&gt;(A32stdlife+$E1185),((INDEX('PTRM input'!$G$385:$P$434,A32offset,$E1185)-INDEX('PTRM input'!$G$277:$P$326,A32offset,$E1185))*OFFSET($F$7,0,$E1185))-SUM($G1185:AB1185),(((INDEX('PTRM input'!$G$385:$P$434,A32offset,$E1185)-INDEX('PTRM input'!$G$277:$P$326,A32offset,$E1185))*OFFSET($F$7,0,$E1185))-SUM($G1185:AB1185))*(OFFSET('PTRM input'!$G$477,0,$E1185-1)/A32taxstdlife))))</f>
        <v>0</v>
      </c>
      <c r="AD1185" s="251">
        <f ca="1">IF(A32taxstdlife="n/a","n/a",IF(A32taxstdlife="",0,IF(AD$3&gt;(A32stdlife+$E1185),((INDEX('PTRM input'!$G$385:$P$434,A32offset,$E1185)-INDEX('PTRM input'!$G$277:$P$326,A32offset,$E1185))*OFFSET($F$7,0,$E1185))-SUM($G1185:AC1185),(((INDEX('PTRM input'!$G$385:$P$434,A32offset,$E1185)-INDEX('PTRM input'!$G$277:$P$326,A32offset,$E1185))*OFFSET($F$7,0,$E1185))-SUM($G1185:AC1185))*(OFFSET('PTRM input'!$G$477,0,$E1185-1)/A32taxstdlife))))</f>
        <v>0</v>
      </c>
      <c r="AE1185" s="251">
        <f ca="1">IF(A32taxstdlife="n/a","n/a",IF(A32taxstdlife="",0,IF(AE$3&gt;(A32stdlife+$E1185),((INDEX('PTRM input'!$G$385:$P$434,A32offset,$E1185)-INDEX('PTRM input'!$G$277:$P$326,A32offset,$E1185))*OFFSET($F$7,0,$E1185))-SUM($G1185:AD1185),(((INDEX('PTRM input'!$G$385:$P$434,A32offset,$E1185)-INDEX('PTRM input'!$G$277:$P$326,A32offset,$E1185))*OFFSET($F$7,0,$E1185))-SUM($G1185:AD1185))*(OFFSET('PTRM input'!$G$477,0,$E1185-1)/A32taxstdlife))))</f>
        <v>0</v>
      </c>
      <c r="AF1185" s="251">
        <f ca="1">IF(A32taxstdlife="n/a","n/a",IF(A32taxstdlife="",0,IF(AF$3&gt;(A32stdlife+$E1185),((INDEX('PTRM input'!$G$385:$P$434,A32offset,$E1185)-INDEX('PTRM input'!$G$277:$P$326,A32offset,$E1185))*OFFSET($F$7,0,$E1185))-SUM($G1185:AE1185),(((INDEX('PTRM input'!$G$385:$P$434,A32offset,$E1185)-INDEX('PTRM input'!$G$277:$P$326,A32offset,$E1185))*OFFSET($F$7,0,$E1185))-SUM($G1185:AE1185))*(OFFSET('PTRM input'!$G$477,0,$E1185-1)/A32taxstdlife))))</f>
        <v>0</v>
      </c>
      <c r="AG1185" s="251">
        <f ca="1">IF(A32taxstdlife="n/a","n/a",IF(A32taxstdlife="",0,IF(AG$3&gt;(A32stdlife+$E1185),((INDEX('PTRM input'!$G$385:$P$434,A32offset,$E1185)-INDEX('PTRM input'!$G$277:$P$326,A32offset,$E1185))*OFFSET($F$7,0,$E1185))-SUM($G1185:AF1185),(((INDEX('PTRM input'!$G$385:$P$434,A32offset,$E1185)-INDEX('PTRM input'!$G$277:$P$326,A32offset,$E1185))*OFFSET($F$7,0,$E1185))-SUM($G1185:AF1185))*(OFFSET('PTRM input'!$G$477,0,$E1185-1)/A32taxstdlife))))</f>
        <v>0</v>
      </c>
      <c r="AH1185" s="251">
        <f ca="1">IF(A32taxstdlife="n/a","n/a",IF(A32taxstdlife="",0,IF(AH$3&gt;(A32stdlife+$E1185),((INDEX('PTRM input'!$G$385:$P$434,A32offset,$E1185)-INDEX('PTRM input'!$G$277:$P$326,A32offset,$E1185))*OFFSET($F$7,0,$E1185))-SUM($G1185:AG1185),(((INDEX('PTRM input'!$G$385:$P$434,A32offset,$E1185)-INDEX('PTRM input'!$G$277:$P$326,A32offset,$E1185))*OFFSET($F$7,0,$E1185))-SUM($G1185:AG1185))*(OFFSET('PTRM input'!$G$477,0,$E1185-1)/A32taxstdlife))))</f>
        <v>0</v>
      </c>
      <c r="AI1185" s="251">
        <f ca="1">IF(A32taxstdlife="n/a","n/a",IF(A32taxstdlife="",0,IF(AI$3&gt;(A32stdlife+$E1185),((INDEX('PTRM input'!$G$385:$P$434,A32offset,$E1185)-INDEX('PTRM input'!$G$277:$P$326,A32offset,$E1185))*OFFSET($F$7,0,$E1185))-SUM($G1185:AH1185),(((INDEX('PTRM input'!$G$385:$P$434,A32offset,$E1185)-INDEX('PTRM input'!$G$277:$P$326,A32offset,$E1185))*OFFSET($F$7,0,$E1185))-SUM($G1185:AH1185))*(OFFSET('PTRM input'!$G$477,0,$E1185-1)/A32taxstdlife))))</f>
        <v>0</v>
      </c>
      <c r="AJ1185" s="251">
        <f ca="1">IF(A32taxstdlife="n/a","n/a",IF(A32taxstdlife="",0,IF(AJ$3&gt;(A32stdlife+$E1185),((INDEX('PTRM input'!$G$385:$P$434,A32offset,$E1185)-INDEX('PTRM input'!$G$277:$P$326,A32offset,$E1185))*OFFSET($F$7,0,$E1185))-SUM($G1185:AI1185),(((INDEX('PTRM input'!$G$385:$P$434,A32offset,$E1185)-INDEX('PTRM input'!$G$277:$P$326,A32offset,$E1185))*OFFSET($F$7,0,$E1185))-SUM($G1185:AI1185))*(OFFSET('PTRM input'!$G$477,0,$E1185-1)/A32taxstdlife))))</f>
        <v>0</v>
      </c>
      <c r="AK1185" s="251">
        <f ca="1">IF(A32taxstdlife="n/a","n/a",IF(A32taxstdlife="",0,IF(AK$3&gt;(A32stdlife+$E1185),((INDEX('PTRM input'!$G$385:$P$434,A32offset,$E1185)-INDEX('PTRM input'!$G$277:$P$326,A32offset,$E1185))*OFFSET($F$7,0,$E1185))-SUM($G1185:AJ1185),(((INDEX('PTRM input'!$G$385:$P$434,A32offset,$E1185)-INDEX('PTRM input'!$G$277:$P$326,A32offset,$E1185))*OFFSET($F$7,0,$E1185))-SUM($G1185:AJ1185))*(OFFSET('PTRM input'!$G$477,0,$E1185-1)/A32taxstdlife))))</f>
        <v>0</v>
      </c>
      <c r="AL1185" s="251">
        <f ca="1">IF(A32taxstdlife="n/a","n/a",IF(A32taxstdlife="",0,IF(AL$3&gt;(A32stdlife+$E1185),((INDEX('PTRM input'!$G$385:$P$434,A32offset,$E1185)-INDEX('PTRM input'!$G$277:$P$326,A32offset,$E1185))*OFFSET($F$7,0,$E1185))-SUM($G1185:AK1185),(((INDEX('PTRM input'!$G$385:$P$434,A32offset,$E1185)-INDEX('PTRM input'!$G$277:$P$326,A32offset,$E1185))*OFFSET($F$7,0,$E1185))-SUM($G1185:AK1185))*(OFFSET('PTRM input'!$G$477,0,$E1185-1)/A32taxstdlife))))</f>
        <v>0</v>
      </c>
      <c r="AM1185" s="251">
        <f ca="1">IF(A32taxstdlife="n/a","n/a",IF(A32taxstdlife="",0,IF(AM$3&gt;(A32stdlife+$E1185),((INDEX('PTRM input'!$G$385:$P$434,A32offset,$E1185)-INDEX('PTRM input'!$G$277:$P$326,A32offset,$E1185))*OFFSET($F$7,0,$E1185))-SUM($G1185:AL1185),(((INDEX('PTRM input'!$G$385:$P$434,A32offset,$E1185)-INDEX('PTRM input'!$G$277:$P$326,A32offset,$E1185))*OFFSET($F$7,0,$E1185))-SUM($G1185:AL1185))*(OFFSET('PTRM input'!$G$477,0,$E1185-1)/A32taxstdlife))))</f>
        <v>0</v>
      </c>
      <c r="AN1185" s="251">
        <f ca="1">IF(A32taxstdlife="n/a","n/a",IF(A32taxstdlife="",0,IF(AN$3&gt;(A32stdlife+$E1185),((INDEX('PTRM input'!$G$385:$P$434,A32offset,$E1185)-INDEX('PTRM input'!$G$277:$P$326,A32offset,$E1185))*OFFSET($F$7,0,$E1185))-SUM($G1185:AM1185),(((INDEX('PTRM input'!$G$385:$P$434,A32offset,$E1185)-INDEX('PTRM input'!$G$277:$P$326,A32offset,$E1185))*OFFSET($F$7,0,$E1185))-SUM($G1185:AM1185))*(OFFSET('PTRM input'!$G$477,0,$E1185-1)/A32taxstdlife))))</f>
        <v>0</v>
      </c>
      <c r="AO1185" s="251">
        <f ca="1">IF(A32taxstdlife="n/a","n/a",IF(A32taxstdlife="",0,IF(AO$3&gt;(A32stdlife+$E1185),((INDEX('PTRM input'!$G$385:$P$434,A32offset,$E1185)-INDEX('PTRM input'!$G$277:$P$326,A32offset,$E1185))*OFFSET($F$7,0,$E1185))-SUM($G1185:AN1185),(((INDEX('PTRM input'!$G$385:$P$434,A32offset,$E1185)-INDEX('PTRM input'!$G$277:$P$326,A32offset,$E1185))*OFFSET($F$7,0,$E1185))-SUM($G1185:AN1185))*(OFFSET('PTRM input'!$G$477,0,$E1185-1)/A32taxstdlife))))</f>
        <v>0</v>
      </c>
      <c r="AP1185" s="251">
        <f ca="1">IF(A32taxstdlife="n/a","n/a",IF(A32taxstdlife="",0,IF(AP$3&gt;(A32stdlife+$E1185),((INDEX('PTRM input'!$G$385:$P$434,A32offset,$E1185)-INDEX('PTRM input'!$G$277:$P$326,A32offset,$E1185))*OFFSET($F$7,0,$E1185))-SUM($G1185:AO1185),(((INDEX('PTRM input'!$G$385:$P$434,A32offset,$E1185)-INDEX('PTRM input'!$G$277:$P$326,A32offset,$E1185))*OFFSET($F$7,0,$E1185))-SUM($G1185:AO1185))*(OFFSET('PTRM input'!$G$477,0,$E1185-1)/A32taxstdlife))))</f>
        <v>0</v>
      </c>
      <c r="AQ1185" s="251">
        <f ca="1">IF(A32taxstdlife="n/a","n/a",IF(A32taxstdlife="",0,IF(AQ$3&gt;(A32stdlife+$E1185),((INDEX('PTRM input'!$G$385:$P$434,A32offset,$E1185)-INDEX('PTRM input'!$G$277:$P$326,A32offset,$E1185))*OFFSET($F$7,0,$E1185))-SUM($G1185:AP1185),(((INDEX('PTRM input'!$G$385:$P$434,A32offset,$E1185)-INDEX('PTRM input'!$G$277:$P$326,A32offset,$E1185))*OFFSET($F$7,0,$E1185))-SUM($G1185:AP1185))*(OFFSET('PTRM input'!$G$477,0,$E1185-1)/A32taxstdlife))))</f>
        <v>0</v>
      </c>
      <c r="AR1185" s="251">
        <f ca="1">IF(A32taxstdlife="n/a","n/a",IF(A32taxstdlife="",0,IF(AR$3&gt;(A32stdlife+$E1185),((INDEX('PTRM input'!$G$385:$P$434,A32offset,$E1185)-INDEX('PTRM input'!$G$277:$P$326,A32offset,$E1185))*OFFSET($F$7,0,$E1185))-SUM($G1185:AQ1185),(((INDEX('PTRM input'!$G$385:$P$434,A32offset,$E1185)-INDEX('PTRM input'!$G$277:$P$326,A32offset,$E1185))*OFFSET($F$7,0,$E1185))-SUM($G1185:AQ1185))*(OFFSET('PTRM input'!$G$477,0,$E1185-1)/A32taxstdlife))))</f>
        <v>0</v>
      </c>
      <c r="AS1185" s="251">
        <f ca="1">IF(A32taxstdlife="n/a","n/a",IF(A32taxstdlife="",0,IF(AS$3&gt;(A32stdlife+$E1185),((INDEX('PTRM input'!$G$385:$P$434,A32offset,$E1185)-INDEX('PTRM input'!$G$277:$P$326,A32offset,$E1185))*OFFSET($F$7,0,$E1185))-SUM($G1185:AR1185),(((INDEX('PTRM input'!$G$385:$P$434,A32offset,$E1185)-INDEX('PTRM input'!$G$277:$P$326,A32offset,$E1185))*OFFSET($F$7,0,$E1185))-SUM($G1185:AR1185))*(OFFSET('PTRM input'!$G$477,0,$E1185-1)/A32taxstdlife))))</f>
        <v>0</v>
      </c>
      <c r="AT1185" s="251">
        <f ca="1">IF(A32taxstdlife="n/a","n/a",IF(A32taxstdlife="",0,IF(AT$3&gt;(A32stdlife+$E1185),((INDEX('PTRM input'!$G$385:$P$434,A32offset,$E1185)-INDEX('PTRM input'!$G$277:$P$326,A32offset,$E1185))*OFFSET($F$7,0,$E1185))-SUM($G1185:AS1185),(((INDEX('PTRM input'!$G$385:$P$434,A32offset,$E1185)-INDEX('PTRM input'!$G$277:$P$326,A32offset,$E1185))*OFFSET($F$7,0,$E1185))-SUM($G1185:AS1185))*(OFFSET('PTRM input'!$G$477,0,$E1185-1)/A32taxstdlife))))</f>
        <v>0</v>
      </c>
      <c r="AU1185" s="251">
        <f ca="1">IF(A32taxstdlife="n/a","n/a",IF(A32taxstdlife="",0,IF(AU$3&gt;(A32stdlife+$E1185),((INDEX('PTRM input'!$G$385:$P$434,A32offset,$E1185)-INDEX('PTRM input'!$G$277:$P$326,A32offset,$E1185))*OFFSET($F$7,0,$E1185))-SUM($G1185:AT1185),(((INDEX('PTRM input'!$G$385:$P$434,A32offset,$E1185)-INDEX('PTRM input'!$G$277:$P$326,A32offset,$E1185))*OFFSET($F$7,0,$E1185))-SUM($G1185:AT1185))*(OFFSET('PTRM input'!$G$477,0,$E1185-1)/A32taxstdlife))))</f>
        <v>0</v>
      </c>
      <c r="AV1185" s="251">
        <f ca="1">IF(A32taxstdlife="n/a","n/a",IF(A32taxstdlife="",0,IF(AV$3&gt;(A32stdlife+$E1185),((INDEX('PTRM input'!$G$385:$P$434,A32offset,$E1185)-INDEX('PTRM input'!$G$277:$P$326,A32offset,$E1185))*OFFSET($F$7,0,$E1185))-SUM($G1185:AU1185),(((INDEX('PTRM input'!$G$385:$P$434,A32offset,$E1185)-INDEX('PTRM input'!$G$277:$P$326,A32offset,$E1185))*OFFSET($F$7,0,$E1185))-SUM($G1185:AU1185))*(OFFSET('PTRM input'!$G$477,0,$E1185-1)/A32taxstdlife))))</f>
        <v>0</v>
      </c>
      <c r="AW1185" s="251">
        <f ca="1">IF(A32taxstdlife="n/a","n/a",IF(A32taxstdlife="",0,IF(AW$3&gt;(A32stdlife+$E1185),((INDEX('PTRM input'!$G$385:$P$434,A32offset,$E1185)-INDEX('PTRM input'!$G$277:$P$326,A32offset,$E1185))*OFFSET($F$7,0,$E1185))-SUM($G1185:AV1185),(((INDEX('PTRM input'!$G$385:$P$434,A32offset,$E1185)-INDEX('PTRM input'!$G$277:$P$326,A32offset,$E1185))*OFFSET($F$7,0,$E1185))-SUM($G1185:AV1185))*(OFFSET('PTRM input'!$G$477,0,$E1185-1)/A32taxstdlife))))</f>
        <v>0</v>
      </c>
      <c r="AX1185" s="251">
        <f ca="1">IF(A32taxstdlife="n/a","n/a",IF(A32taxstdlife="",0,IF(AX$3&gt;(A32stdlife+$E1185),((INDEX('PTRM input'!$G$385:$P$434,A32offset,$E1185)-INDEX('PTRM input'!$G$277:$P$326,A32offset,$E1185))*OFFSET($F$7,0,$E1185))-SUM($G1185:AW1185),(((INDEX('PTRM input'!$G$385:$P$434,A32offset,$E1185)-INDEX('PTRM input'!$G$277:$P$326,A32offset,$E1185))*OFFSET($F$7,0,$E1185))-SUM($G1185:AW1185))*(OFFSET('PTRM input'!$G$477,0,$E1185-1)/A32taxstdlife))))</f>
        <v>0</v>
      </c>
      <c r="AY1185" s="251">
        <f ca="1">IF(A32taxstdlife="n/a","n/a",IF(A32taxstdlife="",0,IF(AY$3&gt;(A32stdlife+$E1185),((INDEX('PTRM input'!$G$385:$P$434,A32offset,$E1185)-INDEX('PTRM input'!$G$277:$P$326,A32offset,$E1185))*OFFSET($F$7,0,$E1185))-SUM($G1185:AX1185),(((INDEX('PTRM input'!$G$385:$P$434,A32offset,$E1185)-INDEX('PTRM input'!$G$277:$P$326,A32offset,$E1185))*OFFSET($F$7,0,$E1185))-SUM($G1185:AX1185))*(OFFSET('PTRM input'!$G$477,0,$E1185-1)/A32taxstdlife))))</f>
        <v>0</v>
      </c>
      <c r="AZ1185" s="251">
        <f ca="1">IF(A32taxstdlife="n/a","n/a",IF(A32taxstdlife="",0,IF(AZ$3&gt;(A32stdlife+$E1185),((INDEX('PTRM input'!$G$385:$P$434,A32offset,$E1185)-INDEX('PTRM input'!$G$277:$P$326,A32offset,$E1185))*OFFSET($F$7,0,$E1185))-SUM($G1185:AY1185),(((INDEX('PTRM input'!$G$385:$P$434,A32offset,$E1185)-INDEX('PTRM input'!$G$277:$P$326,A32offset,$E1185))*OFFSET($F$7,0,$E1185))-SUM($G1185:AY1185))*(OFFSET('PTRM input'!$G$477,0,$E1185-1)/A32taxstdlife))))</f>
        <v>0</v>
      </c>
      <c r="BA1185" s="251">
        <f ca="1">IF(A32taxstdlife="n/a","n/a",IF(A32taxstdlife="",0,IF(BA$3&gt;(A32stdlife+$E1185),((INDEX('PTRM input'!$G$385:$P$434,A32offset,$E1185)-INDEX('PTRM input'!$G$277:$P$326,A32offset,$E1185))*OFFSET($F$7,0,$E1185))-SUM($G1185:AZ1185),(((INDEX('PTRM input'!$G$385:$P$434,A32offset,$E1185)-INDEX('PTRM input'!$G$277:$P$326,A32offset,$E1185))*OFFSET($F$7,0,$E1185))-SUM($G1185:AZ1185))*(OFFSET('PTRM input'!$G$477,0,$E1185-1)/A32taxstdlife))))</f>
        <v>0</v>
      </c>
      <c r="BB1185" s="251">
        <f ca="1">IF(A32taxstdlife="n/a","n/a",IF(A32taxstdlife="",0,IF(BB$3&gt;(A32stdlife+$E1185),((INDEX('PTRM input'!$G$385:$P$434,A32offset,$E1185)-INDEX('PTRM input'!$G$277:$P$326,A32offset,$E1185))*OFFSET($F$7,0,$E1185))-SUM($G1185:BA1185),(((INDEX('PTRM input'!$G$385:$P$434,A32offset,$E1185)-INDEX('PTRM input'!$G$277:$P$326,A32offset,$E1185))*OFFSET($F$7,0,$E1185))-SUM($G1185:BA1185))*(OFFSET('PTRM input'!$G$477,0,$E1185-1)/A32taxstdlife))))</f>
        <v>0</v>
      </c>
      <c r="BC1185" s="251">
        <f ca="1">IF(A32taxstdlife="n/a","n/a",IF(A32taxstdlife="",0,IF(BC$3&gt;(A32stdlife+$E1185),((INDEX('PTRM input'!$G$385:$P$434,A32offset,$E1185)-INDEX('PTRM input'!$G$277:$P$326,A32offset,$E1185))*OFFSET($F$7,0,$E1185))-SUM($G1185:BB1185),(((INDEX('PTRM input'!$G$385:$P$434,A32offset,$E1185)-INDEX('PTRM input'!$G$277:$P$326,A32offset,$E1185))*OFFSET($F$7,0,$E1185))-SUM($G1185:BB1185))*(OFFSET('PTRM input'!$G$477,0,$E1185-1)/A32taxstdlife))))</f>
        <v>0</v>
      </c>
      <c r="BD1185" s="251">
        <f ca="1">IF(A32taxstdlife="n/a","n/a",IF(A32taxstdlife="",0,IF(BD$3&gt;(A32stdlife+$E1185),((INDEX('PTRM input'!$G$385:$P$434,A32offset,$E1185)-INDEX('PTRM input'!$G$277:$P$326,A32offset,$E1185))*OFFSET($F$7,0,$E1185))-SUM($G1185:BC1185),(((INDEX('PTRM input'!$G$385:$P$434,A32offset,$E1185)-INDEX('PTRM input'!$G$277:$P$326,A32offset,$E1185))*OFFSET($F$7,0,$E1185))-SUM($G1185:BC1185))*(OFFSET('PTRM input'!$G$477,0,$E1185-1)/A32taxstdlife))))</f>
        <v>0</v>
      </c>
      <c r="BE1185" s="251">
        <f ca="1">IF(A32taxstdlife="n/a","n/a",IF(A32taxstdlife="",0,IF(BE$3&gt;(A32stdlife+$E1185),((INDEX('PTRM input'!$G$385:$P$434,A32offset,$E1185)-INDEX('PTRM input'!$G$277:$P$326,A32offset,$E1185))*OFFSET($F$7,0,$E1185))-SUM($G1185:BD1185),(((INDEX('PTRM input'!$G$385:$P$434,A32offset,$E1185)-INDEX('PTRM input'!$G$277:$P$326,A32offset,$E1185))*OFFSET($F$7,0,$E1185))-SUM($G1185:BD1185))*(OFFSET('PTRM input'!$G$477,0,$E1185-1)/A32taxstdlife))))</f>
        <v>0</v>
      </c>
      <c r="BF1185" s="251">
        <f ca="1">IF(A32taxstdlife="n/a","n/a",IF(A32taxstdlife="",0,IF(BF$3&gt;(A32stdlife+$E1185),((INDEX('PTRM input'!$G$385:$P$434,A32offset,$E1185)-INDEX('PTRM input'!$G$277:$P$326,A32offset,$E1185))*OFFSET($F$7,0,$E1185))-SUM($G1185:BE1185),(((INDEX('PTRM input'!$G$385:$P$434,A32offset,$E1185)-INDEX('PTRM input'!$G$277:$P$326,A32offset,$E1185))*OFFSET($F$7,0,$E1185))-SUM($G1185:BE1185))*(OFFSET('PTRM input'!$G$477,0,$E1185-1)/A32taxstdlife))))</f>
        <v>0</v>
      </c>
      <c r="BG1185" s="251">
        <f ca="1">IF(A32taxstdlife="n/a","n/a",IF(A32taxstdlife="",0,IF(BG$3&gt;(A32stdlife+$E1185),((INDEX('PTRM input'!$G$385:$P$434,A32offset,$E1185)-INDEX('PTRM input'!$G$277:$P$326,A32offset,$E1185))*OFFSET($F$7,0,$E1185))-SUM($G1185:BF1185),(((INDEX('PTRM input'!$G$385:$P$434,A32offset,$E1185)-INDEX('PTRM input'!$G$277:$P$326,A32offset,$E1185))*OFFSET($F$7,0,$E1185))-SUM($G1185:BF1185))*(OFFSET('PTRM input'!$G$477,0,$E1185-1)/A32taxstdlife))))</f>
        <v>0</v>
      </c>
      <c r="BH1185" s="251">
        <f ca="1">IF(A32taxstdlife="n/a","n/a",IF(A32taxstdlife="",0,IF(BH$3&gt;(A32stdlife+$E1185),((INDEX('PTRM input'!$G$385:$P$434,A32offset,$E1185)-INDEX('PTRM input'!$G$277:$P$326,A32offset,$E1185))*OFFSET($F$7,0,$E1185))-SUM($G1185:BG1185),(((INDEX('PTRM input'!$G$385:$P$434,A32offset,$E1185)-INDEX('PTRM input'!$G$277:$P$326,A32offset,$E1185))*OFFSET($F$7,0,$E1185))-SUM($G1185:BG1185))*(OFFSET('PTRM input'!$G$477,0,$E1185-1)/A32taxstdlife))))</f>
        <v>0</v>
      </c>
      <c r="BI1185" s="251">
        <f ca="1">IF(A32taxstdlife="n/a","n/a",IF(A32taxstdlife="",0,IF(BI$3&gt;(A32stdlife+$E1185),((INDEX('PTRM input'!$G$385:$P$434,A32offset,$E1185)-INDEX('PTRM input'!$G$277:$P$326,A32offset,$E1185))*OFFSET($F$7,0,$E1185))-SUM($G1185:BH1185),(((INDEX('PTRM input'!$G$385:$P$434,A32offset,$E1185)-INDEX('PTRM input'!$G$277:$P$326,A32offset,$E1185))*OFFSET($F$7,0,$E1185))-SUM($G1185:BH1185))*(OFFSET('PTRM input'!$G$477,0,$E1185-1)/A32taxstdlife))))</f>
        <v>0</v>
      </c>
      <c r="BJ1185" s="116"/>
      <c r="BK1185" s="116"/>
      <c r="BL1185" s="116"/>
      <c r="BM1185" s="116"/>
    </row>
    <row r="1186" spans="1:65" ht="12.75" hidden="1" customHeight="1" outlineLevel="2">
      <c r="A1186" s="366"/>
      <c r="B1186" s="19"/>
      <c r="C1186" s="18"/>
      <c r="D1186" s="760"/>
      <c r="E1186" s="86">
        <v>2</v>
      </c>
      <c r="F1186" s="356"/>
      <c r="G1186" s="434"/>
      <c r="H1186" s="619"/>
      <c r="I1186" s="251">
        <f ca="1">IF(A32taxstdlife="n/a","n/a",IF(A32taxstdlife="",0,IF(I$3&gt;(A32stdlife+$E1186),((INDEX('PTRM input'!$G$385:$P$434,A32offset,$E1186)-INDEX('PTRM input'!$G$277:$P$326,A32offset,$E1186))*OFFSET($F$7,0,$E1186))-SUM($G1186:H1186),(((INDEX('PTRM input'!$G$385:$P$434,A32offset,$E1186)-INDEX('PTRM input'!$G$277:$P$326,A32offset,$E1186))*OFFSET($F$7,0,$E1186))-SUM($G1186:H1186))*(OFFSET('PTRM input'!$G$477,0,$E1186-1)/A32taxstdlife))))</f>
        <v>0</v>
      </c>
      <c r="J1186" s="251">
        <f ca="1">IF(A32taxstdlife="n/a","n/a",IF(A32taxstdlife="",0,IF(J$3&gt;(A32stdlife+$E1186),((INDEX('PTRM input'!$G$385:$P$434,A32offset,$E1186)-INDEX('PTRM input'!$G$277:$P$326,A32offset,$E1186))*OFFSET($F$7,0,$E1186))-SUM($G1186:I1186),(((INDEX('PTRM input'!$G$385:$P$434,A32offset,$E1186)-INDEX('PTRM input'!$G$277:$P$326,A32offset,$E1186))*OFFSET($F$7,0,$E1186))-SUM($G1186:I1186))*(OFFSET('PTRM input'!$G$477,0,$E1186-1)/A32taxstdlife))))</f>
        <v>0</v>
      </c>
      <c r="K1186" s="251">
        <f ca="1">IF(A32taxstdlife="n/a","n/a",IF(A32taxstdlife="",0,IF(K$3&gt;(A32stdlife+$E1186),((INDEX('PTRM input'!$G$385:$P$434,A32offset,$E1186)-INDEX('PTRM input'!$G$277:$P$326,A32offset,$E1186))*OFFSET($F$7,0,$E1186))-SUM($G1186:J1186),(((INDEX('PTRM input'!$G$385:$P$434,A32offset,$E1186)-INDEX('PTRM input'!$G$277:$P$326,A32offset,$E1186))*OFFSET($F$7,0,$E1186))-SUM($G1186:J1186))*(OFFSET('PTRM input'!$G$477,0,$E1186-1)/A32taxstdlife))))</f>
        <v>0</v>
      </c>
      <c r="L1186" s="251">
        <f ca="1">IF(A32taxstdlife="n/a","n/a",IF(A32taxstdlife="",0,IF(L$3&gt;(A32stdlife+$E1186),((INDEX('PTRM input'!$G$385:$P$434,A32offset,$E1186)-INDEX('PTRM input'!$G$277:$P$326,A32offset,$E1186))*OFFSET($F$7,0,$E1186))-SUM($G1186:K1186),(((INDEX('PTRM input'!$G$385:$P$434,A32offset,$E1186)-INDEX('PTRM input'!$G$277:$P$326,A32offset,$E1186))*OFFSET($F$7,0,$E1186))-SUM($G1186:K1186))*(OFFSET('PTRM input'!$G$477,0,$E1186-1)/A32taxstdlife))))</f>
        <v>0</v>
      </c>
      <c r="M1186" s="251">
        <f ca="1">IF(A32taxstdlife="n/a","n/a",IF(A32taxstdlife="",0,IF(M$3&gt;(A32stdlife+$E1186),((INDEX('PTRM input'!$G$385:$P$434,A32offset,$E1186)-INDEX('PTRM input'!$G$277:$P$326,A32offset,$E1186))*OFFSET($F$7,0,$E1186))-SUM($G1186:L1186),(((INDEX('PTRM input'!$G$385:$P$434,A32offset,$E1186)-INDEX('PTRM input'!$G$277:$P$326,A32offset,$E1186))*OFFSET($F$7,0,$E1186))-SUM($G1186:L1186))*(OFFSET('PTRM input'!$G$477,0,$E1186-1)/A32taxstdlife))))</f>
        <v>0</v>
      </c>
      <c r="N1186" s="251">
        <f ca="1">IF(A32taxstdlife="n/a","n/a",IF(A32taxstdlife="",0,IF(N$3&gt;(A32stdlife+$E1186),((INDEX('PTRM input'!$G$385:$P$434,A32offset,$E1186)-INDEX('PTRM input'!$G$277:$P$326,A32offset,$E1186))*OFFSET($F$7,0,$E1186))-SUM($G1186:M1186),(((INDEX('PTRM input'!$G$385:$P$434,A32offset,$E1186)-INDEX('PTRM input'!$G$277:$P$326,A32offset,$E1186))*OFFSET($F$7,0,$E1186))-SUM($G1186:M1186))*(OFFSET('PTRM input'!$G$477,0,$E1186-1)/A32taxstdlife))))</f>
        <v>0</v>
      </c>
      <c r="O1186" s="251">
        <f ca="1">IF(A32taxstdlife="n/a","n/a",IF(A32taxstdlife="",0,IF(O$3&gt;(A32stdlife+$E1186),((INDEX('PTRM input'!$G$385:$P$434,A32offset,$E1186)-INDEX('PTRM input'!$G$277:$P$326,A32offset,$E1186))*OFFSET($F$7,0,$E1186))-SUM($G1186:N1186),(((INDEX('PTRM input'!$G$385:$P$434,A32offset,$E1186)-INDEX('PTRM input'!$G$277:$P$326,A32offset,$E1186))*OFFSET($F$7,0,$E1186))-SUM($G1186:N1186))*(OFFSET('PTRM input'!$G$477,0,$E1186-1)/A32taxstdlife))))</f>
        <v>0</v>
      </c>
      <c r="P1186" s="251">
        <f ca="1">IF(A32taxstdlife="n/a","n/a",IF(A32taxstdlife="",0,IF(P$3&gt;(A32stdlife+$E1186),((INDEX('PTRM input'!$G$385:$P$434,A32offset,$E1186)-INDEX('PTRM input'!$G$277:$P$326,A32offset,$E1186))*OFFSET($F$7,0,$E1186))-SUM($G1186:O1186),(((INDEX('PTRM input'!$G$385:$P$434,A32offset,$E1186)-INDEX('PTRM input'!$G$277:$P$326,A32offset,$E1186))*OFFSET($F$7,0,$E1186))-SUM($G1186:O1186))*(OFFSET('PTRM input'!$G$477,0,$E1186-1)/A32taxstdlife))))</f>
        <v>0</v>
      </c>
      <c r="Q1186" s="251">
        <f ca="1">IF(A32taxstdlife="n/a","n/a",IF(A32taxstdlife="",0,IF(Q$3&gt;(A32stdlife+$E1186),((INDEX('PTRM input'!$G$385:$P$434,A32offset,$E1186)-INDEX('PTRM input'!$G$277:$P$326,A32offset,$E1186))*OFFSET($F$7,0,$E1186))-SUM($G1186:P1186),(((INDEX('PTRM input'!$G$385:$P$434,A32offset,$E1186)-INDEX('PTRM input'!$G$277:$P$326,A32offset,$E1186))*OFFSET($F$7,0,$E1186))-SUM($G1186:P1186))*(OFFSET('PTRM input'!$G$477,0,$E1186-1)/A32taxstdlife))))</f>
        <v>0</v>
      </c>
      <c r="R1186" s="251">
        <f ca="1">IF(A32taxstdlife="n/a","n/a",IF(A32taxstdlife="",0,IF(R$3&gt;(A32stdlife+$E1186),((INDEX('PTRM input'!$G$385:$P$434,A32offset,$E1186)-INDEX('PTRM input'!$G$277:$P$326,A32offset,$E1186))*OFFSET($F$7,0,$E1186))-SUM($G1186:Q1186),(((INDEX('PTRM input'!$G$385:$P$434,A32offset,$E1186)-INDEX('PTRM input'!$G$277:$P$326,A32offset,$E1186))*OFFSET($F$7,0,$E1186))-SUM($G1186:Q1186))*(OFFSET('PTRM input'!$G$477,0,$E1186-1)/A32taxstdlife))))</f>
        <v>0</v>
      </c>
      <c r="S1186" s="251">
        <f ca="1">IF(A32taxstdlife="n/a","n/a",IF(A32taxstdlife="",0,IF(S$3&gt;(A32stdlife+$E1186),((INDEX('PTRM input'!$G$385:$P$434,A32offset,$E1186)-INDEX('PTRM input'!$G$277:$P$326,A32offset,$E1186))*OFFSET($F$7,0,$E1186))-SUM($G1186:R1186),(((INDEX('PTRM input'!$G$385:$P$434,A32offset,$E1186)-INDEX('PTRM input'!$G$277:$P$326,A32offset,$E1186))*OFFSET($F$7,0,$E1186))-SUM($G1186:R1186))*(OFFSET('PTRM input'!$G$477,0,$E1186-1)/A32taxstdlife))))</f>
        <v>0</v>
      </c>
      <c r="T1186" s="251">
        <f ca="1">IF(A32taxstdlife="n/a","n/a",IF(A32taxstdlife="",0,IF(T$3&gt;(A32stdlife+$E1186),((INDEX('PTRM input'!$G$385:$P$434,A32offset,$E1186)-INDEX('PTRM input'!$G$277:$P$326,A32offset,$E1186))*OFFSET($F$7,0,$E1186))-SUM($G1186:S1186),(((INDEX('PTRM input'!$G$385:$P$434,A32offset,$E1186)-INDEX('PTRM input'!$G$277:$P$326,A32offset,$E1186))*OFFSET($F$7,0,$E1186))-SUM($G1186:S1186))*(OFFSET('PTRM input'!$G$477,0,$E1186-1)/A32taxstdlife))))</f>
        <v>0</v>
      </c>
      <c r="U1186" s="251">
        <f ca="1">IF(A32taxstdlife="n/a","n/a",IF(A32taxstdlife="",0,IF(U$3&gt;(A32stdlife+$E1186),((INDEX('PTRM input'!$G$385:$P$434,A32offset,$E1186)-INDEX('PTRM input'!$G$277:$P$326,A32offset,$E1186))*OFFSET($F$7,0,$E1186))-SUM($G1186:T1186),(((INDEX('PTRM input'!$G$385:$P$434,A32offset,$E1186)-INDEX('PTRM input'!$G$277:$P$326,A32offset,$E1186))*OFFSET($F$7,0,$E1186))-SUM($G1186:T1186))*(OFFSET('PTRM input'!$G$477,0,$E1186-1)/A32taxstdlife))))</f>
        <v>0</v>
      </c>
      <c r="V1186" s="251">
        <f ca="1">IF(A32taxstdlife="n/a","n/a",IF(A32taxstdlife="",0,IF(V$3&gt;(A32stdlife+$E1186),((INDEX('PTRM input'!$G$385:$P$434,A32offset,$E1186)-INDEX('PTRM input'!$G$277:$P$326,A32offset,$E1186))*OFFSET($F$7,0,$E1186))-SUM($G1186:U1186),(((INDEX('PTRM input'!$G$385:$P$434,A32offset,$E1186)-INDEX('PTRM input'!$G$277:$P$326,A32offset,$E1186))*OFFSET($F$7,0,$E1186))-SUM($G1186:U1186))*(OFFSET('PTRM input'!$G$477,0,$E1186-1)/A32taxstdlife))))</f>
        <v>0</v>
      </c>
      <c r="W1186" s="251">
        <f ca="1">IF(A32taxstdlife="n/a","n/a",IF(A32taxstdlife="",0,IF(W$3&gt;(A32stdlife+$E1186),((INDEX('PTRM input'!$G$385:$P$434,A32offset,$E1186)-INDEX('PTRM input'!$G$277:$P$326,A32offset,$E1186))*OFFSET($F$7,0,$E1186))-SUM($G1186:V1186),(((INDEX('PTRM input'!$G$385:$P$434,A32offset,$E1186)-INDEX('PTRM input'!$G$277:$P$326,A32offset,$E1186))*OFFSET($F$7,0,$E1186))-SUM($G1186:V1186))*(OFFSET('PTRM input'!$G$477,0,$E1186-1)/A32taxstdlife))))</f>
        <v>0</v>
      </c>
      <c r="X1186" s="251">
        <f ca="1">IF(A32taxstdlife="n/a","n/a",IF(A32taxstdlife="",0,IF(X$3&gt;(A32stdlife+$E1186),((INDEX('PTRM input'!$G$385:$P$434,A32offset,$E1186)-INDEX('PTRM input'!$G$277:$P$326,A32offset,$E1186))*OFFSET($F$7,0,$E1186))-SUM($G1186:W1186),(((INDEX('PTRM input'!$G$385:$P$434,A32offset,$E1186)-INDEX('PTRM input'!$G$277:$P$326,A32offset,$E1186))*OFFSET($F$7,0,$E1186))-SUM($G1186:W1186))*(OFFSET('PTRM input'!$G$477,0,$E1186-1)/A32taxstdlife))))</f>
        <v>0</v>
      </c>
      <c r="Y1186" s="251">
        <f ca="1">IF(A32taxstdlife="n/a","n/a",IF(A32taxstdlife="",0,IF(Y$3&gt;(A32stdlife+$E1186),((INDEX('PTRM input'!$G$385:$P$434,A32offset,$E1186)-INDEX('PTRM input'!$G$277:$P$326,A32offset,$E1186))*OFFSET($F$7,0,$E1186))-SUM($G1186:X1186),(((INDEX('PTRM input'!$G$385:$P$434,A32offset,$E1186)-INDEX('PTRM input'!$G$277:$P$326,A32offset,$E1186))*OFFSET($F$7,0,$E1186))-SUM($G1186:X1186))*(OFFSET('PTRM input'!$G$477,0,$E1186-1)/A32taxstdlife))))</f>
        <v>0</v>
      </c>
      <c r="Z1186" s="251">
        <f ca="1">IF(A32taxstdlife="n/a","n/a",IF(A32taxstdlife="",0,IF(Z$3&gt;(A32stdlife+$E1186),((INDEX('PTRM input'!$G$385:$P$434,A32offset,$E1186)-INDEX('PTRM input'!$G$277:$P$326,A32offset,$E1186))*OFFSET($F$7,0,$E1186))-SUM($G1186:Y1186),(((INDEX('PTRM input'!$G$385:$P$434,A32offset,$E1186)-INDEX('PTRM input'!$G$277:$P$326,A32offset,$E1186))*OFFSET($F$7,0,$E1186))-SUM($G1186:Y1186))*(OFFSET('PTRM input'!$G$477,0,$E1186-1)/A32taxstdlife))))</f>
        <v>0</v>
      </c>
      <c r="AA1186" s="251">
        <f ca="1">IF(A32taxstdlife="n/a","n/a",IF(A32taxstdlife="",0,IF(AA$3&gt;(A32stdlife+$E1186),((INDEX('PTRM input'!$G$385:$P$434,A32offset,$E1186)-INDEX('PTRM input'!$G$277:$P$326,A32offset,$E1186))*OFFSET($F$7,0,$E1186))-SUM($G1186:Z1186),(((INDEX('PTRM input'!$G$385:$P$434,A32offset,$E1186)-INDEX('PTRM input'!$G$277:$P$326,A32offset,$E1186))*OFFSET($F$7,0,$E1186))-SUM($G1186:Z1186))*(OFFSET('PTRM input'!$G$477,0,$E1186-1)/A32taxstdlife))))</f>
        <v>0</v>
      </c>
      <c r="AB1186" s="251">
        <f ca="1">IF(A32taxstdlife="n/a","n/a",IF(A32taxstdlife="",0,IF(AB$3&gt;(A32stdlife+$E1186),((INDEX('PTRM input'!$G$385:$P$434,A32offset,$E1186)-INDEX('PTRM input'!$G$277:$P$326,A32offset,$E1186))*OFFSET($F$7,0,$E1186))-SUM($G1186:AA1186),(((INDEX('PTRM input'!$G$385:$P$434,A32offset,$E1186)-INDEX('PTRM input'!$G$277:$P$326,A32offset,$E1186))*OFFSET($F$7,0,$E1186))-SUM($G1186:AA1186))*(OFFSET('PTRM input'!$G$477,0,$E1186-1)/A32taxstdlife))))</f>
        <v>0</v>
      </c>
      <c r="AC1186" s="251">
        <f ca="1">IF(A32taxstdlife="n/a","n/a",IF(A32taxstdlife="",0,IF(AC$3&gt;(A32stdlife+$E1186),((INDEX('PTRM input'!$G$385:$P$434,A32offset,$E1186)-INDEX('PTRM input'!$G$277:$P$326,A32offset,$E1186))*OFFSET($F$7,0,$E1186))-SUM($G1186:AB1186),(((INDEX('PTRM input'!$G$385:$P$434,A32offset,$E1186)-INDEX('PTRM input'!$G$277:$P$326,A32offset,$E1186))*OFFSET($F$7,0,$E1186))-SUM($G1186:AB1186))*(OFFSET('PTRM input'!$G$477,0,$E1186-1)/A32taxstdlife))))</f>
        <v>0</v>
      </c>
      <c r="AD1186" s="251">
        <f ca="1">IF(A32taxstdlife="n/a","n/a",IF(A32taxstdlife="",0,IF(AD$3&gt;(A32stdlife+$E1186),((INDEX('PTRM input'!$G$385:$P$434,A32offset,$E1186)-INDEX('PTRM input'!$G$277:$P$326,A32offset,$E1186))*OFFSET($F$7,0,$E1186))-SUM($G1186:AC1186),(((INDEX('PTRM input'!$G$385:$P$434,A32offset,$E1186)-INDEX('PTRM input'!$G$277:$P$326,A32offset,$E1186))*OFFSET($F$7,0,$E1186))-SUM($G1186:AC1186))*(OFFSET('PTRM input'!$G$477,0,$E1186-1)/A32taxstdlife))))</f>
        <v>0</v>
      </c>
      <c r="AE1186" s="251">
        <f ca="1">IF(A32taxstdlife="n/a","n/a",IF(A32taxstdlife="",0,IF(AE$3&gt;(A32stdlife+$E1186),((INDEX('PTRM input'!$G$385:$P$434,A32offset,$E1186)-INDEX('PTRM input'!$G$277:$P$326,A32offset,$E1186))*OFFSET($F$7,0,$E1186))-SUM($G1186:AD1186),(((INDEX('PTRM input'!$G$385:$P$434,A32offset,$E1186)-INDEX('PTRM input'!$G$277:$P$326,A32offset,$E1186))*OFFSET($F$7,0,$E1186))-SUM($G1186:AD1186))*(OFFSET('PTRM input'!$G$477,0,$E1186-1)/A32taxstdlife))))</f>
        <v>0</v>
      </c>
      <c r="AF1186" s="251">
        <f ca="1">IF(A32taxstdlife="n/a","n/a",IF(A32taxstdlife="",0,IF(AF$3&gt;(A32stdlife+$E1186),((INDEX('PTRM input'!$G$385:$P$434,A32offset,$E1186)-INDEX('PTRM input'!$G$277:$P$326,A32offset,$E1186))*OFFSET($F$7,0,$E1186))-SUM($G1186:AE1186),(((INDEX('PTRM input'!$G$385:$P$434,A32offset,$E1186)-INDEX('PTRM input'!$G$277:$P$326,A32offset,$E1186))*OFFSET($F$7,0,$E1186))-SUM($G1186:AE1186))*(OFFSET('PTRM input'!$G$477,0,$E1186-1)/A32taxstdlife))))</f>
        <v>0</v>
      </c>
      <c r="AG1186" s="251">
        <f ca="1">IF(A32taxstdlife="n/a","n/a",IF(A32taxstdlife="",0,IF(AG$3&gt;(A32stdlife+$E1186),((INDEX('PTRM input'!$G$385:$P$434,A32offset,$E1186)-INDEX('PTRM input'!$G$277:$P$326,A32offset,$E1186))*OFFSET($F$7,0,$E1186))-SUM($G1186:AF1186),(((INDEX('PTRM input'!$G$385:$P$434,A32offset,$E1186)-INDEX('PTRM input'!$G$277:$P$326,A32offset,$E1186))*OFFSET($F$7,0,$E1186))-SUM($G1186:AF1186))*(OFFSET('PTRM input'!$G$477,0,$E1186-1)/A32taxstdlife))))</f>
        <v>0</v>
      </c>
      <c r="AH1186" s="251">
        <f ca="1">IF(A32taxstdlife="n/a","n/a",IF(A32taxstdlife="",0,IF(AH$3&gt;(A32stdlife+$E1186),((INDEX('PTRM input'!$G$385:$P$434,A32offset,$E1186)-INDEX('PTRM input'!$G$277:$P$326,A32offset,$E1186))*OFFSET($F$7,0,$E1186))-SUM($G1186:AG1186),(((INDEX('PTRM input'!$G$385:$P$434,A32offset,$E1186)-INDEX('PTRM input'!$G$277:$P$326,A32offset,$E1186))*OFFSET($F$7,0,$E1186))-SUM($G1186:AG1186))*(OFFSET('PTRM input'!$G$477,0,$E1186-1)/A32taxstdlife))))</f>
        <v>0</v>
      </c>
      <c r="AI1186" s="251">
        <f ca="1">IF(A32taxstdlife="n/a","n/a",IF(A32taxstdlife="",0,IF(AI$3&gt;(A32stdlife+$E1186),((INDEX('PTRM input'!$G$385:$P$434,A32offset,$E1186)-INDEX('PTRM input'!$G$277:$P$326,A32offset,$E1186))*OFFSET($F$7,0,$E1186))-SUM($G1186:AH1186),(((INDEX('PTRM input'!$G$385:$P$434,A32offset,$E1186)-INDEX('PTRM input'!$G$277:$P$326,A32offset,$E1186))*OFFSET($F$7,0,$E1186))-SUM($G1186:AH1186))*(OFFSET('PTRM input'!$G$477,0,$E1186-1)/A32taxstdlife))))</f>
        <v>0</v>
      </c>
      <c r="AJ1186" s="251">
        <f ca="1">IF(A32taxstdlife="n/a","n/a",IF(A32taxstdlife="",0,IF(AJ$3&gt;(A32stdlife+$E1186),((INDEX('PTRM input'!$G$385:$P$434,A32offset,$E1186)-INDEX('PTRM input'!$G$277:$P$326,A32offset,$E1186))*OFFSET($F$7,0,$E1186))-SUM($G1186:AI1186),(((INDEX('PTRM input'!$G$385:$P$434,A32offset,$E1186)-INDEX('PTRM input'!$G$277:$P$326,A32offset,$E1186))*OFFSET($F$7,0,$E1186))-SUM($G1186:AI1186))*(OFFSET('PTRM input'!$G$477,0,$E1186-1)/A32taxstdlife))))</f>
        <v>0</v>
      </c>
      <c r="AK1186" s="251">
        <f ca="1">IF(A32taxstdlife="n/a","n/a",IF(A32taxstdlife="",0,IF(AK$3&gt;(A32stdlife+$E1186),((INDEX('PTRM input'!$G$385:$P$434,A32offset,$E1186)-INDEX('PTRM input'!$G$277:$P$326,A32offset,$E1186))*OFFSET($F$7,0,$E1186))-SUM($G1186:AJ1186),(((INDEX('PTRM input'!$G$385:$P$434,A32offset,$E1186)-INDEX('PTRM input'!$G$277:$P$326,A32offset,$E1186))*OFFSET($F$7,0,$E1186))-SUM($G1186:AJ1186))*(OFFSET('PTRM input'!$G$477,0,$E1186-1)/A32taxstdlife))))</f>
        <v>0</v>
      </c>
      <c r="AL1186" s="251">
        <f ca="1">IF(A32taxstdlife="n/a","n/a",IF(A32taxstdlife="",0,IF(AL$3&gt;(A32stdlife+$E1186),((INDEX('PTRM input'!$G$385:$P$434,A32offset,$E1186)-INDEX('PTRM input'!$G$277:$P$326,A32offset,$E1186))*OFFSET($F$7,0,$E1186))-SUM($G1186:AK1186),(((INDEX('PTRM input'!$G$385:$P$434,A32offset,$E1186)-INDEX('PTRM input'!$G$277:$P$326,A32offset,$E1186))*OFFSET($F$7,0,$E1186))-SUM($G1186:AK1186))*(OFFSET('PTRM input'!$G$477,0,$E1186-1)/A32taxstdlife))))</f>
        <v>0</v>
      </c>
      <c r="AM1186" s="251">
        <f ca="1">IF(A32taxstdlife="n/a","n/a",IF(A32taxstdlife="",0,IF(AM$3&gt;(A32stdlife+$E1186),((INDEX('PTRM input'!$G$385:$P$434,A32offset,$E1186)-INDEX('PTRM input'!$G$277:$P$326,A32offset,$E1186))*OFFSET($F$7,0,$E1186))-SUM($G1186:AL1186),(((INDEX('PTRM input'!$G$385:$P$434,A32offset,$E1186)-INDEX('PTRM input'!$G$277:$P$326,A32offset,$E1186))*OFFSET($F$7,0,$E1186))-SUM($G1186:AL1186))*(OFFSET('PTRM input'!$G$477,0,$E1186-1)/A32taxstdlife))))</f>
        <v>0</v>
      </c>
      <c r="AN1186" s="251">
        <f ca="1">IF(A32taxstdlife="n/a","n/a",IF(A32taxstdlife="",0,IF(AN$3&gt;(A32stdlife+$E1186),((INDEX('PTRM input'!$G$385:$P$434,A32offset,$E1186)-INDEX('PTRM input'!$G$277:$P$326,A32offset,$E1186))*OFFSET($F$7,0,$E1186))-SUM($G1186:AM1186),(((INDEX('PTRM input'!$G$385:$P$434,A32offset,$E1186)-INDEX('PTRM input'!$G$277:$P$326,A32offset,$E1186))*OFFSET($F$7,0,$E1186))-SUM($G1186:AM1186))*(OFFSET('PTRM input'!$G$477,0,$E1186-1)/A32taxstdlife))))</f>
        <v>0</v>
      </c>
      <c r="AO1186" s="251">
        <f ca="1">IF(A32taxstdlife="n/a","n/a",IF(A32taxstdlife="",0,IF(AO$3&gt;(A32stdlife+$E1186),((INDEX('PTRM input'!$G$385:$P$434,A32offset,$E1186)-INDEX('PTRM input'!$G$277:$P$326,A32offset,$E1186))*OFFSET($F$7,0,$E1186))-SUM($G1186:AN1186),(((INDEX('PTRM input'!$G$385:$P$434,A32offset,$E1186)-INDEX('PTRM input'!$G$277:$P$326,A32offset,$E1186))*OFFSET($F$7,0,$E1186))-SUM($G1186:AN1186))*(OFFSET('PTRM input'!$G$477,0,$E1186-1)/A32taxstdlife))))</f>
        <v>0</v>
      </c>
      <c r="AP1186" s="251">
        <f ca="1">IF(A32taxstdlife="n/a","n/a",IF(A32taxstdlife="",0,IF(AP$3&gt;(A32stdlife+$E1186),((INDEX('PTRM input'!$G$385:$P$434,A32offset,$E1186)-INDEX('PTRM input'!$G$277:$P$326,A32offset,$E1186))*OFFSET($F$7,0,$E1186))-SUM($G1186:AO1186),(((INDEX('PTRM input'!$G$385:$P$434,A32offset,$E1186)-INDEX('PTRM input'!$G$277:$P$326,A32offset,$E1186))*OFFSET($F$7,0,$E1186))-SUM($G1186:AO1186))*(OFFSET('PTRM input'!$G$477,0,$E1186-1)/A32taxstdlife))))</f>
        <v>0</v>
      </c>
      <c r="AQ1186" s="251">
        <f ca="1">IF(A32taxstdlife="n/a","n/a",IF(A32taxstdlife="",0,IF(AQ$3&gt;(A32stdlife+$E1186),((INDEX('PTRM input'!$G$385:$P$434,A32offset,$E1186)-INDEX('PTRM input'!$G$277:$P$326,A32offset,$E1186))*OFFSET($F$7,0,$E1186))-SUM($G1186:AP1186),(((INDEX('PTRM input'!$G$385:$P$434,A32offset,$E1186)-INDEX('PTRM input'!$G$277:$P$326,A32offset,$E1186))*OFFSET($F$7,0,$E1186))-SUM($G1186:AP1186))*(OFFSET('PTRM input'!$G$477,0,$E1186-1)/A32taxstdlife))))</f>
        <v>0</v>
      </c>
      <c r="AR1186" s="251">
        <f ca="1">IF(A32taxstdlife="n/a","n/a",IF(A32taxstdlife="",0,IF(AR$3&gt;(A32stdlife+$E1186),((INDEX('PTRM input'!$G$385:$P$434,A32offset,$E1186)-INDEX('PTRM input'!$G$277:$P$326,A32offset,$E1186))*OFFSET($F$7,0,$E1186))-SUM($G1186:AQ1186),(((INDEX('PTRM input'!$G$385:$P$434,A32offset,$E1186)-INDEX('PTRM input'!$G$277:$P$326,A32offset,$E1186))*OFFSET($F$7,0,$E1186))-SUM($G1186:AQ1186))*(OFFSET('PTRM input'!$G$477,0,$E1186-1)/A32taxstdlife))))</f>
        <v>0</v>
      </c>
      <c r="AS1186" s="251">
        <f ca="1">IF(A32taxstdlife="n/a","n/a",IF(A32taxstdlife="",0,IF(AS$3&gt;(A32stdlife+$E1186),((INDEX('PTRM input'!$G$385:$P$434,A32offset,$E1186)-INDEX('PTRM input'!$G$277:$P$326,A32offset,$E1186))*OFFSET($F$7,0,$E1186))-SUM($G1186:AR1186),(((INDEX('PTRM input'!$G$385:$P$434,A32offset,$E1186)-INDEX('PTRM input'!$G$277:$P$326,A32offset,$E1186))*OFFSET($F$7,0,$E1186))-SUM($G1186:AR1186))*(OFFSET('PTRM input'!$G$477,0,$E1186-1)/A32taxstdlife))))</f>
        <v>0</v>
      </c>
      <c r="AT1186" s="251">
        <f ca="1">IF(A32taxstdlife="n/a","n/a",IF(A32taxstdlife="",0,IF(AT$3&gt;(A32stdlife+$E1186),((INDEX('PTRM input'!$G$385:$P$434,A32offset,$E1186)-INDEX('PTRM input'!$G$277:$P$326,A32offset,$E1186))*OFFSET($F$7,0,$E1186))-SUM($G1186:AS1186),(((INDEX('PTRM input'!$G$385:$P$434,A32offset,$E1186)-INDEX('PTRM input'!$G$277:$P$326,A32offset,$E1186))*OFFSET($F$7,0,$E1186))-SUM($G1186:AS1186))*(OFFSET('PTRM input'!$G$477,0,$E1186-1)/A32taxstdlife))))</f>
        <v>0</v>
      </c>
      <c r="AU1186" s="251">
        <f ca="1">IF(A32taxstdlife="n/a","n/a",IF(A32taxstdlife="",0,IF(AU$3&gt;(A32stdlife+$E1186),((INDEX('PTRM input'!$G$385:$P$434,A32offset,$E1186)-INDEX('PTRM input'!$G$277:$P$326,A32offset,$E1186))*OFFSET($F$7,0,$E1186))-SUM($G1186:AT1186),(((INDEX('PTRM input'!$G$385:$P$434,A32offset,$E1186)-INDEX('PTRM input'!$G$277:$P$326,A32offset,$E1186))*OFFSET($F$7,0,$E1186))-SUM($G1186:AT1186))*(OFFSET('PTRM input'!$G$477,0,$E1186-1)/A32taxstdlife))))</f>
        <v>0</v>
      </c>
      <c r="AV1186" s="251">
        <f ca="1">IF(A32taxstdlife="n/a","n/a",IF(A32taxstdlife="",0,IF(AV$3&gt;(A32stdlife+$E1186),((INDEX('PTRM input'!$G$385:$P$434,A32offset,$E1186)-INDEX('PTRM input'!$G$277:$P$326,A32offset,$E1186))*OFFSET($F$7,0,$E1186))-SUM($G1186:AU1186),(((INDEX('PTRM input'!$G$385:$P$434,A32offset,$E1186)-INDEX('PTRM input'!$G$277:$P$326,A32offset,$E1186))*OFFSET($F$7,0,$E1186))-SUM($G1186:AU1186))*(OFFSET('PTRM input'!$G$477,0,$E1186-1)/A32taxstdlife))))</f>
        <v>0</v>
      </c>
      <c r="AW1186" s="251">
        <f ca="1">IF(A32taxstdlife="n/a","n/a",IF(A32taxstdlife="",0,IF(AW$3&gt;(A32stdlife+$E1186),((INDEX('PTRM input'!$G$385:$P$434,A32offset,$E1186)-INDEX('PTRM input'!$G$277:$P$326,A32offset,$E1186))*OFFSET($F$7,0,$E1186))-SUM($G1186:AV1186),(((INDEX('PTRM input'!$G$385:$P$434,A32offset,$E1186)-INDEX('PTRM input'!$G$277:$P$326,A32offset,$E1186))*OFFSET($F$7,0,$E1186))-SUM($G1186:AV1186))*(OFFSET('PTRM input'!$G$477,0,$E1186-1)/A32taxstdlife))))</f>
        <v>0</v>
      </c>
      <c r="AX1186" s="251">
        <f ca="1">IF(A32taxstdlife="n/a","n/a",IF(A32taxstdlife="",0,IF(AX$3&gt;(A32stdlife+$E1186),((INDEX('PTRM input'!$G$385:$P$434,A32offset,$E1186)-INDEX('PTRM input'!$G$277:$P$326,A32offset,$E1186))*OFFSET($F$7,0,$E1186))-SUM($G1186:AW1186),(((INDEX('PTRM input'!$G$385:$P$434,A32offset,$E1186)-INDEX('PTRM input'!$G$277:$P$326,A32offset,$E1186))*OFFSET($F$7,0,$E1186))-SUM($G1186:AW1186))*(OFFSET('PTRM input'!$G$477,0,$E1186-1)/A32taxstdlife))))</f>
        <v>0</v>
      </c>
      <c r="AY1186" s="251">
        <f ca="1">IF(A32taxstdlife="n/a","n/a",IF(A32taxstdlife="",0,IF(AY$3&gt;(A32stdlife+$E1186),((INDEX('PTRM input'!$G$385:$P$434,A32offset,$E1186)-INDEX('PTRM input'!$G$277:$P$326,A32offset,$E1186))*OFFSET($F$7,0,$E1186))-SUM($G1186:AX1186),(((INDEX('PTRM input'!$G$385:$P$434,A32offset,$E1186)-INDEX('PTRM input'!$G$277:$P$326,A32offset,$E1186))*OFFSET($F$7,0,$E1186))-SUM($G1186:AX1186))*(OFFSET('PTRM input'!$G$477,0,$E1186-1)/A32taxstdlife))))</f>
        <v>0</v>
      </c>
      <c r="AZ1186" s="251">
        <f ca="1">IF(A32taxstdlife="n/a","n/a",IF(A32taxstdlife="",0,IF(AZ$3&gt;(A32stdlife+$E1186),((INDEX('PTRM input'!$G$385:$P$434,A32offset,$E1186)-INDEX('PTRM input'!$G$277:$P$326,A32offset,$E1186))*OFFSET($F$7,0,$E1186))-SUM($G1186:AY1186),(((INDEX('PTRM input'!$G$385:$P$434,A32offset,$E1186)-INDEX('PTRM input'!$G$277:$P$326,A32offset,$E1186))*OFFSET($F$7,0,$E1186))-SUM($G1186:AY1186))*(OFFSET('PTRM input'!$G$477,0,$E1186-1)/A32taxstdlife))))</f>
        <v>0</v>
      </c>
      <c r="BA1186" s="251">
        <f ca="1">IF(A32taxstdlife="n/a","n/a",IF(A32taxstdlife="",0,IF(BA$3&gt;(A32stdlife+$E1186),((INDEX('PTRM input'!$G$385:$P$434,A32offset,$E1186)-INDEX('PTRM input'!$G$277:$P$326,A32offset,$E1186))*OFFSET($F$7,0,$E1186))-SUM($G1186:AZ1186),(((INDEX('PTRM input'!$G$385:$P$434,A32offset,$E1186)-INDEX('PTRM input'!$G$277:$P$326,A32offset,$E1186))*OFFSET($F$7,0,$E1186))-SUM($G1186:AZ1186))*(OFFSET('PTRM input'!$G$477,0,$E1186-1)/A32taxstdlife))))</f>
        <v>0</v>
      </c>
      <c r="BB1186" s="251">
        <f ca="1">IF(A32taxstdlife="n/a","n/a",IF(A32taxstdlife="",0,IF(BB$3&gt;(A32stdlife+$E1186),((INDEX('PTRM input'!$G$385:$P$434,A32offset,$E1186)-INDEX('PTRM input'!$G$277:$P$326,A32offset,$E1186))*OFFSET($F$7,0,$E1186))-SUM($G1186:BA1186),(((INDEX('PTRM input'!$G$385:$P$434,A32offset,$E1186)-INDEX('PTRM input'!$G$277:$P$326,A32offset,$E1186))*OFFSET($F$7,0,$E1186))-SUM($G1186:BA1186))*(OFFSET('PTRM input'!$G$477,0,$E1186-1)/A32taxstdlife))))</f>
        <v>0</v>
      </c>
      <c r="BC1186" s="251">
        <f ca="1">IF(A32taxstdlife="n/a","n/a",IF(A32taxstdlife="",0,IF(BC$3&gt;(A32stdlife+$E1186),((INDEX('PTRM input'!$G$385:$P$434,A32offset,$E1186)-INDEX('PTRM input'!$G$277:$P$326,A32offset,$E1186))*OFFSET($F$7,0,$E1186))-SUM($G1186:BB1186),(((INDEX('PTRM input'!$G$385:$P$434,A32offset,$E1186)-INDEX('PTRM input'!$G$277:$P$326,A32offset,$E1186))*OFFSET($F$7,0,$E1186))-SUM($G1186:BB1186))*(OFFSET('PTRM input'!$G$477,0,$E1186-1)/A32taxstdlife))))</f>
        <v>0</v>
      </c>
      <c r="BD1186" s="251">
        <f ca="1">IF(A32taxstdlife="n/a","n/a",IF(A32taxstdlife="",0,IF(BD$3&gt;(A32stdlife+$E1186),((INDEX('PTRM input'!$G$385:$P$434,A32offset,$E1186)-INDEX('PTRM input'!$G$277:$P$326,A32offset,$E1186))*OFFSET($F$7,0,$E1186))-SUM($G1186:BC1186),(((INDEX('PTRM input'!$G$385:$P$434,A32offset,$E1186)-INDEX('PTRM input'!$G$277:$P$326,A32offset,$E1186))*OFFSET($F$7,0,$E1186))-SUM($G1186:BC1186))*(OFFSET('PTRM input'!$G$477,0,$E1186-1)/A32taxstdlife))))</f>
        <v>0</v>
      </c>
      <c r="BE1186" s="251">
        <f ca="1">IF(A32taxstdlife="n/a","n/a",IF(A32taxstdlife="",0,IF(BE$3&gt;(A32stdlife+$E1186),((INDEX('PTRM input'!$G$385:$P$434,A32offset,$E1186)-INDEX('PTRM input'!$G$277:$P$326,A32offset,$E1186))*OFFSET($F$7,0,$E1186))-SUM($G1186:BD1186),(((INDEX('PTRM input'!$G$385:$P$434,A32offset,$E1186)-INDEX('PTRM input'!$G$277:$P$326,A32offset,$E1186))*OFFSET($F$7,0,$E1186))-SUM($G1186:BD1186))*(OFFSET('PTRM input'!$G$477,0,$E1186-1)/A32taxstdlife))))</f>
        <v>0</v>
      </c>
      <c r="BF1186" s="251">
        <f ca="1">IF(A32taxstdlife="n/a","n/a",IF(A32taxstdlife="",0,IF(BF$3&gt;(A32stdlife+$E1186),((INDEX('PTRM input'!$G$385:$P$434,A32offset,$E1186)-INDEX('PTRM input'!$G$277:$P$326,A32offset,$E1186))*OFFSET($F$7,0,$E1186))-SUM($G1186:BE1186),(((INDEX('PTRM input'!$G$385:$P$434,A32offset,$E1186)-INDEX('PTRM input'!$G$277:$P$326,A32offset,$E1186))*OFFSET($F$7,0,$E1186))-SUM($G1186:BE1186))*(OFFSET('PTRM input'!$G$477,0,$E1186-1)/A32taxstdlife))))</f>
        <v>0</v>
      </c>
      <c r="BG1186" s="251">
        <f ca="1">IF(A32taxstdlife="n/a","n/a",IF(A32taxstdlife="",0,IF(BG$3&gt;(A32stdlife+$E1186),((INDEX('PTRM input'!$G$385:$P$434,A32offset,$E1186)-INDEX('PTRM input'!$G$277:$P$326,A32offset,$E1186))*OFFSET($F$7,0,$E1186))-SUM($G1186:BF1186),(((INDEX('PTRM input'!$G$385:$P$434,A32offset,$E1186)-INDEX('PTRM input'!$G$277:$P$326,A32offset,$E1186))*OFFSET($F$7,0,$E1186))-SUM($G1186:BF1186))*(OFFSET('PTRM input'!$G$477,0,$E1186-1)/A32taxstdlife))))</f>
        <v>0</v>
      </c>
      <c r="BH1186" s="251">
        <f ca="1">IF(A32taxstdlife="n/a","n/a",IF(A32taxstdlife="",0,IF(BH$3&gt;(A32stdlife+$E1186),((INDEX('PTRM input'!$G$385:$P$434,A32offset,$E1186)-INDEX('PTRM input'!$G$277:$P$326,A32offset,$E1186))*OFFSET($F$7,0,$E1186))-SUM($G1186:BG1186),(((INDEX('PTRM input'!$G$385:$P$434,A32offset,$E1186)-INDEX('PTRM input'!$G$277:$P$326,A32offset,$E1186))*OFFSET($F$7,0,$E1186))-SUM($G1186:BG1186))*(OFFSET('PTRM input'!$G$477,0,$E1186-1)/A32taxstdlife))))</f>
        <v>0</v>
      </c>
      <c r="BI1186" s="251">
        <f ca="1">IF(A32taxstdlife="n/a","n/a",IF(A32taxstdlife="",0,IF(BI$3&gt;(A32stdlife+$E1186),((INDEX('PTRM input'!$G$385:$P$434,A32offset,$E1186)-INDEX('PTRM input'!$G$277:$P$326,A32offset,$E1186))*OFFSET($F$7,0,$E1186))-SUM($G1186:BH1186),(((INDEX('PTRM input'!$G$385:$P$434,A32offset,$E1186)-INDEX('PTRM input'!$G$277:$P$326,A32offset,$E1186))*OFFSET($F$7,0,$E1186))-SUM($G1186:BH1186))*(OFFSET('PTRM input'!$G$477,0,$E1186-1)/A32taxstdlife))))</f>
        <v>0</v>
      </c>
      <c r="BJ1186" s="116"/>
      <c r="BK1186" s="116"/>
      <c r="BL1186" s="116"/>
      <c r="BM1186" s="116"/>
    </row>
    <row r="1187" spans="1:65" ht="12.75" hidden="1" customHeight="1" outlineLevel="2">
      <c r="A1187" s="366"/>
      <c r="B1187" s="19"/>
      <c r="C1187" s="18"/>
      <c r="D1187" s="760"/>
      <c r="E1187" s="86">
        <v>3</v>
      </c>
      <c r="F1187" s="356"/>
      <c r="G1187" s="434"/>
      <c r="H1187" s="435"/>
      <c r="I1187" s="619"/>
      <c r="J1187" s="251">
        <f ca="1">IF(A32taxstdlife="n/a","n/a",IF(A32taxstdlife="",0,IF(J$3&gt;(A32stdlife+$E1187),((INDEX('PTRM input'!$G$385:$P$434,A32offset,$E1187)-INDEX('PTRM input'!$G$277:$P$326,A32offset,$E1187))*OFFSET($F$7,0,$E1187))-SUM($G1187:I1187),(((INDEX('PTRM input'!$G$385:$P$434,A32offset,$E1187)-INDEX('PTRM input'!$G$277:$P$326,A32offset,$E1187))*OFFSET($F$7,0,$E1187))-SUM($G1187:I1187))*(OFFSET('PTRM input'!$G$477,0,$E1187-1)/A32taxstdlife))))</f>
        <v>0</v>
      </c>
      <c r="K1187" s="251">
        <f ca="1">IF(A32taxstdlife="n/a","n/a",IF(A32taxstdlife="",0,IF(K$3&gt;(A32stdlife+$E1187),((INDEX('PTRM input'!$G$385:$P$434,A32offset,$E1187)-INDEX('PTRM input'!$G$277:$P$326,A32offset,$E1187))*OFFSET($F$7,0,$E1187))-SUM($G1187:J1187),(((INDEX('PTRM input'!$G$385:$P$434,A32offset,$E1187)-INDEX('PTRM input'!$G$277:$P$326,A32offset,$E1187))*OFFSET($F$7,0,$E1187))-SUM($G1187:J1187))*(OFFSET('PTRM input'!$G$477,0,$E1187-1)/A32taxstdlife))))</f>
        <v>0</v>
      </c>
      <c r="L1187" s="251">
        <f ca="1">IF(A32taxstdlife="n/a","n/a",IF(A32taxstdlife="",0,IF(L$3&gt;(A32stdlife+$E1187),((INDEX('PTRM input'!$G$385:$P$434,A32offset,$E1187)-INDEX('PTRM input'!$G$277:$P$326,A32offset,$E1187))*OFFSET($F$7,0,$E1187))-SUM($G1187:K1187),(((INDEX('PTRM input'!$G$385:$P$434,A32offset,$E1187)-INDEX('PTRM input'!$G$277:$P$326,A32offset,$E1187))*OFFSET($F$7,0,$E1187))-SUM($G1187:K1187))*(OFFSET('PTRM input'!$G$477,0,$E1187-1)/A32taxstdlife))))</f>
        <v>0</v>
      </c>
      <c r="M1187" s="251">
        <f ca="1">IF(A32taxstdlife="n/a","n/a",IF(A32taxstdlife="",0,IF(M$3&gt;(A32stdlife+$E1187),((INDEX('PTRM input'!$G$385:$P$434,A32offset,$E1187)-INDEX('PTRM input'!$G$277:$P$326,A32offset,$E1187))*OFFSET($F$7,0,$E1187))-SUM($G1187:L1187),(((INDEX('PTRM input'!$G$385:$P$434,A32offset,$E1187)-INDEX('PTRM input'!$G$277:$P$326,A32offset,$E1187))*OFFSET($F$7,0,$E1187))-SUM($G1187:L1187))*(OFFSET('PTRM input'!$G$477,0,$E1187-1)/A32taxstdlife))))</f>
        <v>0</v>
      </c>
      <c r="N1187" s="251">
        <f ca="1">IF(A32taxstdlife="n/a","n/a",IF(A32taxstdlife="",0,IF(N$3&gt;(A32stdlife+$E1187),((INDEX('PTRM input'!$G$385:$P$434,A32offset,$E1187)-INDEX('PTRM input'!$G$277:$P$326,A32offset,$E1187))*OFFSET($F$7,0,$E1187))-SUM($G1187:M1187),(((INDEX('PTRM input'!$G$385:$P$434,A32offset,$E1187)-INDEX('PTRM input'!$G$277:$P$326,A32offset,$E1187))*OFFSET($F$7,0,$E1187))-SUM($G1187:M1187))*(OFFSET('PTRM input'!$G$477,0,$E1187-1)/A32taxstdlife))))</f>
        <v>0</v>
      </c>
      <c r="O1187" s="251">
        <f ca="1">IF(A32taxstdlife="n/a","n/a",IF(A32taxstdlife="",0,IF(O$3&gt;(A32stdlife+$E1187),((INDEX('PTRM input'!$G$385:$P$434,A32offset,$E1187)-INDEX('PTRM input'!$G$277:$P$326,A32offset,$E1187))*OFFSET($F$7,0,$E1187))-SUM($G1187:N1187),(((INDEX('PTRM input'!$G$385:$P$434,A32offset,$E1187)-INDEX('PTRM input'!$G$277:$P$326,A32offset,$E1187))*OFFSET($F$7,0,$E1187))-SUM($G1187:N1187))*(OFFSET('PTRM input'!$G$477,0,$E1187-1)/A32taxstdlife))))</f>
        <v>0</v>
      </c>
      <c r="P1187" s="251">
        <f ca="1">IF(A32taxstdlife="n/a","n/a",IF(A32taxstdlife="",0,IF(P$3&gt;(A32stdlife+$E1187),((INDEX('PTRM input'!$G$385:$P$434,A32offset,$E1187)-INDEX('PTRM input'!$G$277:$P$326,A32offset,$E1187))*OFFSET($F$7,0,$E1187))-SUM($G1187:O1187),(((INDEX('PTRM input'!$G$385:$P$434,A32offset,$E1187)-INDEX('PTRM input'!$G$277:$P$326,A32offset,$E1187))*OFFSET($F$7,0,$E1187))-SUM($G1187:O1187))*(OFFSET('PTRM input'!$G$477,0,$E1187-1)/A32taxstdlife))))</f>
        <v>0</v>
      </c>
      <c r="Q1187" s="251">
        <f ca="1">IF(A32taxstdlife="n/a","n/a",IF(A32taxstdlife="",0,IF(Q$3&gt;(A32stdlife+$E1187),((INDEX('PTRM input'!$G$385:$P$434,A32offset,$E1187)-INDEX('PTRM input'!$G$277:$P$326,A32offset,$E1187))*OFFSET($F$7,0,$E1187))-SUM($G1187:P1187),(((INDEX('PTRM input'!$G$385:$P$434,A32offset,$E1187)-INDEX('PTRM input'!$G$277:$P$326,A32offset,$E1187))*OFFSET($F$7,0,$E1187))-SUM($G1187:P1187))*(OFFSET('PTRM input'!$G$477,0,$E1187-1)/A32taxstdlife))))</f>
        <v>0</v>
      </c>
      <c r="R1187" s="251">
        <f ca="1">IF(A32taxstdlife="n/a","n/a",IF(A32taxstdlife="",0,IF(R$3&gt;(A32stdlife+$E1187),((INDEX('PTRM input'!$G$385:$P$434,A32offset,$E1187)-INDEX('PTRM input'!$G$277:$P$326,A32offset,$E1187))*OFFSET($F$7,0,$E1187))-SUM($G1187:Q1187),(((INDEX('PTRM input'!$G$385:$P$434,A32offset,$E1187)-INDEX('PTRM input'!$G$277:$P$326,A32offset,$E1187))*OFFSET($F$7,0,$E1187))-SUM($G1187:Q1187))*(OFFSET('PTRM input'!$G$477,0,$E1187-1)/A32taxstdlife))))</f>
        <v>0</v>
      </c>
      <c r="S1187" s="251">
        <f ca="1">IF(A32taxstdlife="n/a","n/a",IF(A32taxstdlife="",0,IF(S$3&gt;(A32stdlife+$E1187),((INDEX('PTRM input'!$G$385:$P$434,A32offset,$E1187)-INDEX('PTRM input'!$G$277:$P$326,A32offset,$E1187))*OFFSET($F$7,0,$E1187))-SUM($G1187:R1187),(((INDEX('PTRM input'!$G$385:$P$434,A32offset,$E1187)-INDEX('PTRM input'!$G$277:$P$326,A32offset,$E1187))*OFFSET($F$7,0,$E1187))-SUM($G1187:R1187))*(OFFSET('PTRM input'!$G$477,0,$E1187-1)/A32taxstdlife))))</f>
        <v>0</v>
      </c>
      <c r="T1187" s="251">
        <f ca="1">IF(A32taxstdlife="n/a","n/a",IF(A32taxstdlife="",0,IF(T$3&gt;(A32stdlife+$E1187),((INDEX('PTRM input'!$G$385:$P$434,A32offset,$E1187)-INDEX('PTRM input'!$G$277:$P$326,A32offset,$E1187))*OFFSET($F$7,0,$E1187))-SUM($G1187:S1187),(((INDEX('PTRM input'!$G$385:$P$434,A32offset,$E1187)-INDEX('PTRM input'!$G$277:$P$326,A32offset,$E1187))*OFFSET($F$7,0,$E1187))-SUM($G1187:S1187))*(OFFSET('PTRM input'!$G$477,0,$E1187-1)/A32taxstdlife))))</f>
        <v>0</v>
      </c>
      <c r="U1187" s="251">
        <f ca="1">IF(A32taxstdlife="n/a","n/a",IF(A32taxstdlife="",0,IF(U$3&gt;(A32stdlife+$E1187),((INDEX('PTRM input'!$G$385:$P$434,A32offset,$E1187)-INDEX('PTRM input'!$G$277:$P$326,A32offset,$E1187))*OFFSET($F$7,0,$E1187))-SUM($G1187:T1187),(((INDEX('PTRM input'!$G$385:$P$434,A32offset,$E1187)-INDEX('PTRM input'!$G$277:$P$326,A32offset,$E1187))*OFFSET($F$7,0,$E1187))-SUM($G1187:T1187))*(OFFSET('PTRM input'!$G$477,0,$E1187-1)/A32taxstdlife))))</f>
        <v>0</v>
      </c>
      <c r="V1187" s="251">
        <f ca="1">IF(A32taxstdlife="n/a","n/a",IF(A32taxstdlife="",0,IF(V$3&gt;(A32stdlife+$E1187),((INDEX('PTRM input'!$G$385:$P$434,A32offset,$E1187)-INDEX('PTRM input'!$G$277:$P$326,A32offset,$E1187))*OFFSET($F$7,0,$E1187))-SUM($G1187:U1187),(((INDEX('PTRM input'!$G$385:$P$434,A32offset,$E1187)-INDEX('PTRM input'!$G$277:$P$326,A32offset,$E1187))*OFFSET($F$7,0,$E1187))-SUM($G1187:U1187))*(OFFSET('PTRM input'!$G$477,0,$E1187-1)/A32taxstdlife))))</f>
        <v>0</v>
      </c>
      <c r="W1187" s="251">
        <f ca="1">IF(A32taxstdlife="n/a","n/a",IF(A32taxstdlife="",0,IF(W$3&gt;(A32stdlife+$E1187),((INDEX('PTRM input'!$G$385:$P$434,A32offset,$E1187)-INDEX('PTRM input'!$G$277:$P$326,A32offset,$E1187))*OFFSET($F$7,0,$E1187))-SUM($G1187:V1187),(((INDEX('PTRM input'!$G$385:$P$434,A32offset,$E1187)-INDEX('PTRM input'!$G$277:$P$326,A32offset,$E1187))*OFFSET($F$7,0,$E1187))-SUM($G1187:V1187))*(OFFSET('PTRM input'!$G$477,0,$E1187-1)/A32taxstdlife))))</f>
        <v>0</v>
      </c>
      <c r="X1187" s="251">
        <f ca="1">IF(A32taxstdlife="n/a","n/a",IF(A32taxstdlife="",0,IF(X$3&gt;(A32stdlife+$E1187),((INDEX('PTRM input'!$G$385:$P$434,A32offset,$E1187)-INDEX('PTRM input'!$G$277:$P$326,A32offset,$E1187))*OFFSET($F$7,0,$E1187))-SUM($G1187:W1187),(((INDEX('PTRM input'!$G$385:$P$434,A32offset,$E1187)-INDEX('PTRM input'!$G$277:$P$326,A32offset,$E1187))*OFFSET($F$7,0,$E1187))-SUM($G1187:W1187))*(OFFSET('PTRM input'!$G$477,0,$E1187-1)/A32taxstdlife))))</f>
        <v>0</v>
      </c>
      <c r="Y1187" s="251">
        <f ca="1">IF(A32taxstdlife="n/a","n/a",IF(A32taxstdlife="",0,IF(Y$3&gt;(A32stdlife+$E1187),((INDEX('PTRM input'!$G$385:$P$434,A32offset,$E1187)-INDEX('PTRM input'!$G$277:$P$326,A32offset,$E1187))*OFFSET($F$7,0,$E1187))-SUM($G1187:X1187),(((INDEX('PTRM input'!$G$385:$P$434,A32offset,$E1187)-INDEX('PTRM input'!$G$277:$P$326,A32offset,$E1187))*OFFSET($F$7,0,$E1187))-SUM($G1187:X1187))*(OFFSET('PTRM input'!$G$477,0,$E1187-1)/A32taxstdlife))))</f>
        <v>0</v>
      </c>
      <c r="Z1187" s="251">
        <f ca="1">IF(A32taxstdlife="n/a","n/a",IF(A32taxstdlife="",0,IF(Z$3&gt;(A32stdlife+$E1187),((INDEX('PTRM input'!$G$385:$P$434,A32offset,$E1187)-INDEX('PTRM input'!$G$277:$P$326,A32offset,$E1187))*OFFSET($F$7,0,$E1187))-SUM($G1187:Y1187),(((INDEX('PTRM input'!$G$385:$P$434,A32offset,$E1187)-INDEX('PTRM input'!$G$277:$P$326,A32offset,$E1187))*OFFSET($F$7,0,$E1187))-SUM($G1187:Y1187))*(OFFSET('PTRM input'!$G$477,0,$E1187-1)/A32taxstdlife))))</f>
        <v>0</v>
      </c>
      <c r="AA1187" s="251">
        <f ca="1">IF(A32taxstdlife="n/a","n/a",IF(A32taxstdlife="",0,IF(AA$3&gt;(A32stdlife+$E1187),((INDEX('PTRM input'!$G$385:$P$434,A32offset,$E1187)-INDEX('PTRM input'!$G$277:$P$326,A32offset,$E1187))*OFFSET($F$7,0,$E1187))-SUM($G1187:Z1187),(((INDEX('PTRM input'!$G$385:$P$434,A32offset,$E1187)-INDEX('PTRM input'!$G$277:$P$326,A32offset,$E1187))*OFFSET($F$7,0,$E1187))-SUM($G1187:Z1187))*(OFFSET('PTRM input'!$G$477,0,$E1187-1)/A32taxstdlife))))</f>
        <v>0</v>
      </c>
      <c r="AB1187" s="251">
        <f ca="1">IF(A32taxstdlife="n/a","n/a",IF(A32taxstdlife="",0,IF(AB$3&gt;(A32stdlife+$E1187),((INDEX('PTRM input'!$G$385:$P$434,A32offset,$E1187)-INDEX('PTRM input'!$G$277:$P$326,A32offset,$E1187))*OFFSET($F$7,0,$E1187))-SUM($G1187:AA1187),(((INDEX('PTRM input'!$G$385:$P$434,A32offset,$E1187)-INDEX('PTRM input'!$G$277:$P$326,A32offset,$E1187))*OFFSET($F$7,0,$E1187))-SUM($G1187:AA1187))*(OFFSET('PTRM input'!$G$477,0,$E1187-1)/A32taxstdlife))))</f>
        <v>0</v>
      </c>
      <c r="AC1187" s="251">
        <f ca="1">IF(A32taxstdlife="n/a","n/a",IF(A32taxstdlife="",0,IF(AC$3&gt;(A32stdlife+$E1187),((INDEX('PTRM input'!$G$385:$P$434,A32offset,$E1187)-INDEX('PTRM input'!$G$277:$P$326,A32offset,$E1187))*OFFSET($F$7,0,$E1187))-SUM($G1187:AB1187),(((INDEX('PTRM input'!$G$385:$P$434,A32offset,$E1187)-INDEX('PTRM input'!$G$277:$P$326,A32offset,$E1187))*OFFSET($F$7,0,$E1187))-SUM($G1187:AB1187))*(OFFSET('PTRM input'!$G$477,0,$E1187-1)/A32taxstdlife))))</f>
        <v>0</v>
      </c>
      <c r="AD1187" s="251">
        <f ca="1">IF(A32taxstdlife="n/a","n/a",IF(A32taxstdlife="",0,IF(AD$3&gt;(A32stdlife+$E1187),((INDEX('PTRM input'!$G$385:$P$434,A32offset,$E1187)-INDEX('PTRM input'!$G$277:$P$326,A32offset,$E1187))*OFFSET($F$7,0,$E1187))-SUM($G1187:AC1187),(((INDEX('PTRM input'!$G$385:$P$434,A32offset,$E1187)-INDEX('PTRM input'!$G$277:$P$326,A32offset,$E1187))*OFFSET($F$7,0,$E1187))-SUM($G1187:AC1187))*(OFFSET('PTRM input'!$G$477,0,$E1187-1)/A32taxstdlife))))</f>
        <v>0</v>
      </c>
      <c r="AE1187" s="251">
        <f ca="1">IF(A32taxstdlife="n/a","n/a",IF(A32taxstdlife="",0,IF(AE$3&gt;(A32stdlife+$E1187),((INDEX('PTRM input'!$G$385:$P$434,A32offset,$E1187)-INDEX('PTRM input'!$G$277:$P$326,A32offset,$E1187))*OFFSET($F$7,0,$E1187))-SUM($G1187:AD1187),(((INDEX('PTRM input'!$G$385:$P$434,A32offset,$E1187)-INDEX('PTRM input'!$G$277:$P$326,A32offset,$E1187))*OFFSET($F$7,0,$E1187))-SUM($G1187:AD1187))*(OFFSET('PTRM input'!$G$477,0,$E1187-1)/A32taxstdlife))))</f>
        <v>0</v>
      </c>
      <c r="AF1187" s="251">
        <f ca="1">IF(A32taxstdlife="n/a","n/a",IF(A32taxstdlife="",0,IF(AF$3&gt;(A32stdlife+$E1187),((INDEX('PTRM input'!$G$385:$P$434,A32offset,$E1187)-INDEX('PTRM input'!$G$277:$P$326,A32offset,$E1187))*OFFSET($F$7,0,$E1187))-SUM($G1187:AE1187),(((INDEX('PTRM input'!$G$385:$P$434,A32offset,$E1187)-INDEX('PTRM input'!$G$277:$P$326,A32offset,$E1187))*OFFSET($F$7,0,$E1187))-SUM($G1187:AE1187))*(OFFSET('PTRM input'!$G$477,0,$E1187-1)/A32taxstdlife))))</f>
        <v>0</v>
      </c>
      <c r="AG1187" s="251">
        <f ca="1">IF(A32taxstdlife="n/a","n/a",IF(A32taxstdlife="",0,IF(AG$3&gt;(A32stdlife+$E1187),((INDEX('PTRM input'!$G$385:$P$434,A32offset,$E1187)-INDEX('PTRM input'!$G$277:$P$326,A32offset,$E1187))*OFFSET($F$7,0,$E1187))-SUM($G1187:AF1187),(((INDEX('PTRM input'!$G$385:$P$434,A32offset,$E1187)-INDEX('PTRM input'!$G$277:$P$326,A32offset,$E1187))*OFFSET($F$7,0,$E1187))-SUM($G1187:AF1187))*(OFFSET('PTRM input'!$G$477,0,$E1187-1)/A32taxstdlife))))</f>
        <v>0</v>
      </c>
      <c r="AH1187" s="251">
        <f ca="1">IF(A32taxstdlife="n/a","n/a",IF(A32taxstdlife="",0,IF(AH$3&gt;(A32stdlife+$E1187),((INDEX('PTRM input'!$G$385:$P$434,A32offset,$E1187)-INDEX('PTRM input'!$G$277:$P$326,A32offset,$E1187))*OFFSET($F$7,0,$E1187))-SUM($G1187:AG1187),(((INDEX('PTRM input'!$G$385:$P$434,A32offset,$E1187)-INDEX('PTRM input'!$G$277:$P$326,A32offset,$E1187))*OFFSET($F$7,0,$E1187))-SUM($G1187:AG1187))*(OFFSET('PTRM input'!$G$477,0,$E1187-1)/A32taxstdlife))))</f>
        <v>0</v>
      </c>
      <c r="AI1187" s="251">
        <f ca="1">IF(A32taxstdlife="n/a","n/a",IF(A32taxstdlife="",0,IF(AI$3&gt;(A32stdlife+$E1187),((INDEX('PTRM input'!$G$385:$P$434,A32offset,$E1187)-INDEX('PTRM input'!$G$277:$P$326,A32offset,$E1187))*OFFSET($F$7,0,$E1187))-SUM($G1187:AH1187),(((INDEX('PTRM input'!$G$385:$P$434,A32offset,$E1187)-INDEX('PTRM input'!$G$277:$P$326,A32offset,$E1187))*OFFSET($F$7,0,$E1187))-SUM($G1187:AH1187))*(OFFSET('PTRM input'!$G$477,0,$E1187-1)/A32taxstdlife))))</f>
        <v>0</v>
      </c>
      <c r="AJ1187" s="251">
        <f ca="1">IF(A32taxstdlife="n/a","n/a",IF(A32taxstdlife="",0,IF(AJ$3&gt;(A32stdlife+$E1187),((INDEX('PTRM input'!$G$385:$P$434,A32offset,$E1187)-INDEX('PTRM input'!$G$277:$P$326,A32offset,$E1187))*OFFSET($F$7,0,$E1187))-SUM($G1187:AI1187),(((INDEX('PTRM input'!$G$385:$P$434,A32offset,$E1187)-INDEX('PTRM input'!$G$277:$P$326,A32offset,$E1187))*OFFSET($F$7,0,$E1187))-SUM($G1187:AI1187))*(OFFSET('PTRM input'!$G$477,0,$E1187-1)/A32taxstdlife))))</f>
        <v>0</v>
      </c>
      <c r="AK1187" s="251">
        <f ca="1">IF(A32taxstdlife="n/a","n/a",IF(A32taxstdlife="",0,IF(AK$3&gt;(A32stdlife+$E1187),((INDEX('PTRM input'!$G$385:$P$434,A32offset,$E1187)-INDEX('PTRM input'!$G$277:$P$326,A32offset,$E1187))*OFFSET($F$7,0,$E1187))-SUM($G1187:AJ1187),(((INDEX('PTRM input'!$G$385:$P$434,A32offset,$E1187)-INDEX('PTRM input'!$G$277:$P$326,A32offset,$E1187))*OFFSET($F$7,0,$E1187))-SUM($G1187:AJ1187))*(OFFSET('PTRM input'!$G$477,0,$E1187-1)/A32taxstdlife))))</f>
        <v>0</v>
      </c>
      <c r="AL1187" s="251">
        <f ca="1">IF(A32taxstdlife="n/a","n/a",IF(A32taxstdlife="",0,IF(AL$3&gt;(A32stdlife+$E1187),((INDEX('PTRM input'!$G$385:$P$434,A32offset,$E1187)-INDEX('PTRM input'!$G$277:$P$326,A32offset,$E1187))*OFFSET($F$7,0,$E1187))-SUM($G1187:AK1187),(((INDEX('PTRM input'!$G$385:$P$434,A32offset,$E1187)-INDEX('PTRM input'!$G$277:$P$326,A32offset,$E1187))*OFFSET($F$7,0,$E1187))-SUM($G1187:AK1187))*(OFFSET('PTRM input'!$G$477,0,$E1187-1)/A32taxstdlife))))</f>
        <v>0</v>
      </c>
      <c r="AM1187" s="251">
        <f ca="1">IF(A32taxstdlife="n/a","n/a",IF(A32taxstdlife="",0,IF(AM$3&gt;(A32stdlife+$E1187),((INDEX('PTRM input'!$G$385:$P$434,A32offset,$E1187)-INDEX('PTRM input'!$G$277:$P$326,A32offset,$E1187))*OFFSET($F$7,0,$E1187))-SUM($G1187:AL1187),(((INDEX('PTRM input'!$G$385:$P$434,A32offset,$E1187)-INDEX('PTRM input'!$G$277:$P$326,A32offset,$E1187))*OFFSET($F$7,0,$E1187))-SUM($G1187:AL1187))*(OFFSET('PTRM input'!$G$477,0,$E1187-1)/A32taxstdlife))))</f>
        <v>0</v>
      </c>
      <c r="AN1187" s="251">
        <f ca="1">IF(A32taxstdlife="n/a","n/a",IF(A32taxstdlife="",0,IF(AN$3&gt;(A32stdlife+$E1187),((INDEX('PTRM input'!$G$385:$P$434,A32offset,$E1187)-INDEX('PTRM input'!$G$277:$P$326,A32offset,$E1187))*OFFSET($F$7,0,$E1187))-SUM($G1187:AM1187),(((INDEX('PTRM input'!$G$385:$P$434,A32offset,$E1187)-INDEX('PTRM input'!$G$277:$P$326,A32offset,$E1187))*OFFSET($F$7,0,$E1187))-SUM($G1187:AM1187))*(OFFSET('PTRM input'!$G$477,0,$E1187-1)/A32taxstdlife))))</f>
        <v>0</v>
      </c>
      <c r="AO1187" s="251">
        <f ca="1">IF(A32taxstdlife="n/a","n/a",IF(A32taxstdlife="",0,IF(AO$3&gt;(A32stdlife+$E1187),((INDEX('PTRM input'!$G$385:$P$434,A32offset,$E1187)-INDEX('PTRM input'!$G$277:$P$326,A32offset,$E1187))*OFFSET($F$7,0,$E1187))-SUM($G1187:AN1187),(((INDEX('PTRM input'!$G$385:$P$434,A32offset,$E1187)-INDEX('PTRM input'!$G$277:$P$326,A32offset,$E1187))*OFFSET($F$7,0,$E1187))-SUM($G1187:AN1187))*(OFFSET('PTRM input'!$G$477,0,$E1187-1)/A32taxstdlife))))</f>
        <v>0</v>
      </c>
      <c r="AP1187" s="251">
        <f ca="1">IF(A32taxstdlife="n/a","n/a",IF(A32taxstdlife="",0,IF(AP$3&gt;(A32stdlife+$E1187),((INDEX('PTRM input'!$G$385:$P$434,A32offset,$E1187)-INDEX('PTRM input'!$G$277:$P$326,A32offset,$E1187))*OFFSET($F$7,0,$E1187))-SUM($G1187:AO1187),(((INDEX('PTRM input'!$G$385:$P$434,A32offset,$E1187)-INDEX('PTRM input'!$G$277:$P$326,A32offset,$E1187))*OFFSET($F$7,0,$E1187))-SUM($G1187:AO1187))*(OFFSET('PTRM input'!$G$477,0,$E1187-1)/A32taxstdlife))))</f>
        <v>0</v>
      </c>
      <c r="AQ1187" s="251">
        <f ca="1">IF(A32taxstdlife="n/a","n/a",IF(A32taxstdlife="",0,IF(AQ$3&gt;(A32stdlife+$E1187),((INDEX('PTRM input'!$G$385:$P$434,A32offset,$E1187)-INDEX('PTRM input'!$G$277:$P$326,A32offset,$E1187))*OFFSET($F$7,0,$E1187))-SUM($G1187:AP1187),(((INDEX('PTRM input'!$G$385:$P$434,A32offset,$E1187)-INDEX('PTRM input'!$G$277:$P$326,A32offset,$E1187))*OFFSET($F$7,0,$E1187))-SUM($G1187:AP1187))*(OFFSET('PTRM input'!$G$477,0,$E1187-1)/A32taxstdlife))))</f>
        <v>0</v>
      </c>
      <c r="AR1187" s="251">
        <f ca="1">IF(A32taxstdlife="n/a","n/a",IF(A32taxstdlife="",0,IF(AR$3&gt;(A32stdlife+$E1187),((INDEX('PTRM input'!$G$385:$P$434,A32offset,$E1187)-INDEX('PTRM input'!$G$277:$P$326,A32offset,$E1187))*OFFSET($F$7,0,$E1187))-SUM($G1187:AQ1187),(((INDEX('PTRM input'!$G$385:$P$434,A32offset,$E1187)-INDEX('PTRM input'!$G$277:$P$326,A32offset,$E1187))*OFFSET($F$7,0,$E1187))-SUM($G1187:AQ1187))*(OFFSET('PTRM input'!$G$477,0,$E1187-1)/A32taxstdlife))))</f>
        <v>0</v>
      </c>
      <c r="AS1187" s="251">
        <f ca="1">IF(A32taxstdlife="n/a","n/a",IF(A32taxstdlife="",0,IF(AS$3&gt;(A32stdlife+$E1187),((INDEX('PTRM input'!$G$385:$P$434,A32offset,$E1187)-INDEX('PTRM input'!$G$277:$P$326,A32offset,$E1187))*OFFSET($F$7,0,$E1187))-SUM($G1187:AR1187),(((INDEX('PTRM input'!$G$385:$P$434,A32offset,$E1187)-INDEX('PTRM input'!$G$277:$P$326,A32offset,$E1187))*OFFSET($F$7,0,$E1187))-SUM($G1187:AR1187))*(OFFSET('PTRM input'!$G$477,0,$E1187-1)/A32taxstdlife))))</f>
        <v>0</v>
      </c>
      <c r="AT1187" s="251">
        <f ca="1">IF(A32taxstdlife="n/a","n/a",IF(A32taxstdlife="",0,IF(AT$3&gt;(A32stdlife+$E1187),((INDEX('PTRM input'!$G$385:$P$434,A32offset,$E1187)-INDEX('PTRM input'!$G$277:$P$326,A32offset,$E1187))*OFFSET($F$7,0,$E1187))-SUM($G1187:AS1187),(((INDEX('PTRM input'!$G$385:$P$434,A32offset,$E1187)-INDEX('PTRM input'!$G$277:$P$326,A32offset,$E1187))*OFFSET($F$7,0,$E1187))-SUM($G1187:AS1187))*(OFFSET('PTRM input'!$G$477,0,$E1187-1)/A32taxstdlife))))</f>
        <v>0</v>
      </c>
      <c r="AU1187" s="251">
        <f ca="1">IF(A32taxstdlife="n/a","n/a",IF(A32taxstdlife="",0,IF(AU$3&gt;(A32stdlife+$E1187),((INDEX('PTRM input'!$G$385:$P$434,A32offset,$E1187)-INDEX('PTRM input'!$G$277:$P$326,A32offset,$E1187))*OFFSET($F$7,0,$E1187))-SUM($G1187:AT1187),(((INDEX('PTRM input'!$G$385:$P$434,A32offset,$E1187)-INDEX('PTRM input'!$G$277:$P$326,A32offset,$E1187))*OFFSET($F$7,0,$E1187))-SUM($G1187:AT1187))*(OFFSET('PTRM input'!$G$477,0,$E1187-1)/A32taxstdlife))))</f>
        <v>0</v>
      </c>
      <c r="AV1187" s="251">
        <f ca="1">IF(A32taxstdlife="n/a","n/a",IF(A32taxstdlife="",0,IF(AV$3&gt;(A32stdlife+$E1187),((INDEX('PTRM input'!$G$385:$P$434,A32offset,$E1187)-INDEX('PTRM input'!$G$277:$P$326,A32offset,$E1187))*OFFSET($F$7,0,$E1187))-SUM($G1187:AU1187),(((INDEX('PTRM input'!$G$385:$P$434,A32offset,$E1187)-INDEX('PTRM input'!$G$277:$P$326,A32offset,$E1187))*OFFSET($F$7,0,$E1187))-SUM($G1187:AU1187))*(OFFSET('PTRM input'!$G$477,0,$E1187-1)/A32taxstdlife))))</f>
        <v>0</v>
      </c>
      <c r="AW1187" s="251">
        <f ca="1">IF(A32taxstdlife="n/a","n/a",IF(A32taxstdlife="",0,IF(AW$3&gt;(A32stdlife+$E1187),((INDEX('PTRM input'!$G$385:$P$434,A32offset,$E1187)-INDEX('PTRM input'!$G$277:$P$326,A32offset,$E1187))*OFFSET($F$7,0,$E1187))-SUM($G1187:AV1187),(((INDEX('PTRM input'!$G$385:$P$434,A32offset,$E1187)-INDEX('PTRM input'!$G$277:$P$326,A32offset,$E1187))*OFFSET($F$7,0,$E1187))-SUM($G1187:AV1187))*(OFFSET('PTRM input'!$G$477,0,$E1187-1)/A32taxstdlife))))</f>
        <v>0</v>
      </c>
      <c r="AX1187" s="251">
        <f ca="1">IF(A32taxstdlife="n/a","n/a",IF(A32taxstdlife="",0,IF(AX$3&gt;(A32stdlife+$E1187),((INDEX('PTRM input'!$G$385:$P$434,A32offset,$E1187)-INDEX('PTRM input'!$G$277:$P$326,A32offset,$E1187))*OFFSET($F$7,0,$E1187))-SUM($G1187:AW1187),(((INDEX('PTRM input'!$G$385:$P$434,A32offset,$E1187)-INDEX('PTRM input'!$G$277:$P$326,A32offset,$E1187))*OFFSET($F$7,0,$E1187))-SUM($G1187:AW1187))*(OFFSET('PTRM input'!$G$477,0,$E1187-1)/A32taxstdlife))))</f>
        <v>0</v>
      </c>
      <c r="AY1187" s="251">
        <f ca="1">IF(A32taxstdlife="n/a","n/a",IF(A32taxstdlife="",0,IF(AY$3&gt;(A32stdlife+$E1187),((INDEX('PTRM input'!$G$385:$P$434,A32offset,$E1187)-INDEX('PTRM input'!$G$277:$P$326,A32offset,$E1187))*OFFSET($F$7,0,$E1187))-SUM($G1187:AX1187),(((INDEX('PTRM input'!$G$385:$P$434,A32offset,$E1187)-INDEX('PTRM input'!$G$277:$P$326,A32offset,$E1187))*OFFSET($F$7,0,$E1187))-SUM($G1187:AX1187))*(OFFSET('PTRM input'!$G$477,0,$E1187-1)/A32taxstdlife))))</f>
        <v>0</v>
      </c>
      <c r="AZ1187" s="251">
        <f ca="1">IF(A32taxstdlife="n/a","n/a",IF(A32taxstdlife="",0,IF(AZ$3&gt;(A32stdlife+$E1187),((INDEX('PTRM input'!$G$385:$P$434,A32offset,$E1187)-INDEX('PTRM input'!$G$277:$P$326,A32offset,$E1187))*OFFSET($F$7,0,$E1187))-SUM($G1187:AY1187),(((INDEX('PTRM input'!$G$385:$P$434,A32offset,$E1187)-INDEX('PTRM input'!$G$277:$P$326,A32offset,$E1187))*OFFSET($F$7,0,$E1187))-SUM($G1187:AY1187))*(OFFSET('PTRM input'!$G$477,0,$E1187-1)/A32taxstdlife))))</f>
        <v>0</v>
      </c>
      <c r="BA1187" s="251">
        <f ca="1">IF(A32taxstdlife="n/a","n/a",IF(A32taxstdlife="",0,IF(BA$3&gt;(A32stdlife+$E1187),((INDEX('PTRM input'!$G$385:$P$434,A32offset,$E1187)-INDEX('PTRM input'!$G$277:$P$326,A32offset,$E1187))*OFFSET($F$7,0,$E1187))-SUM($G1187:AZ1187),(((INDEX('PTRM input'!$G$385:$P$434,A32offset,$E1187)-INDEX('PTRM input'!$G$277:$P$326,A32offset,$E1187))*OFFSET($F$7,0,$E1187))-SUM($G1187:AZ1187))*(OFFSET('PTRM input'!$G$477,0,$E1187-1)/A32taxstdlife))))</f>
        <v>0</v>
      </c>
      <c r="BB1187" s="251">
        <f ca="1">IF(A32taxstdlife="n/a","n/a",IF(A32taxstdlife="",0,IF(BB$3&gt;(A32stdlife+$E1187),((INDEX('PTRM input'!$G$385:$P$434,A32offset,$E1187)-INDEX('PTRM input'!$G$277:$P$326,A32offset,$E1187))*OFFSET($F$7,0,$E1187))-SUM($G1187:BA1187),(((INDEX('PTRM input'!$G$385:$P$434,A32offset,$E1187)-INDEX('PTRM input'!$G$277:$P$326,A32offset,$E1187))*OFFSET($F$7,0,$E1187))-SUM($G1187:BA1187))*(OFFSET('PTRM input'!$G$477,0,$E1187-1)/A32taxstdlife))))</f>
        <v>0</v>
      </c>
      <c r="BC1187" s="251">
        <f ca="1">IF(A32taxstdlife="n/a","n/a",IF(A32taxstdlife="",0,IF(BC$3&gt;(A32stdlife+$E1187),((INDEX('PTRM input'!$G$385:$P$434,A32offset,$E1187)-INDEX('PTRM input'!$G$277:$P$326,A32offset,$E1187))*OFFSET($F$7,0,$E1187))-SUM($G1187:BB1187),(((INDEX('PTRM input'!$G$385:$P$434,A32offset,$E1187)-INDEX('PTRM input'!$G$277:$P$326,A32offset,$E1187))*OFFSET($F$7,0,$E1187))-SUM($G1187:BB1187))*(OFFSET('PTRM input'!$G$477,0,$E1187-1)/A32taxstdlife))))</f>
        <v>0</v>
      </c>
      <c r="BD1187" s="251">
        <f ca="1">IF(A32taxstdlife="n/a","n/a",IF(A32taxstdlife="",0,IF(BD$3&gt;(A32stdlife+$E1187),((INDEX('PTRM input'!$G$385:$P$434,A32offset,$E1187)-INDEX('PTRM input'!$G$277:$P$326,A32offset,$E1187))*OFFSET($F$7,0,$E1187))-SUM($G1187:BC1187),(((INDEX('PTRM input'!$G$385:$P$434,A32offset,$E1187)-INDEX('PTRM input'!$G$277:$P$326,A32offset,$E1187))*OFFSET($F$7,0,$E1187))-SUM($G1187:BC1187))*(OFFSET('PTRM input'!$G$477,0,$E1187-1)/A32taxstdlife))))</f>
        <v>0</v>
      </c>
      <c r="BE1187" s="251">
        <f ca="1">IF(A32taxstdlife="n/a","n/a",IF(A32taxstdlife="",0,IF(BE$3&gt;(A32stdlife+$E1187),((INDEX('PTRM input'!$G$385:$P$434,A32offset,$E1187)-INDEX('PTRM input'!$G$277:$P$326,A32offset,$E1187))*OFFSET($F$7,0,$E1187))-SUM($G1187:BD1187),(((INDEX('PTRM input'!$G$385:$P$434,A32offset,$E1187)-INDEX('PTRM input'!$G$277:$P$326,A32offset,$E1187))*OFFSET($F$7,0,$E1187))-SUM($G1187:BD1187))*(OFFSET('PTRM input'!$G$477,0,$E1187-1)/A32taxstdlife))))</f>
        <v>0</v>
      </c>
      <c r="BF1187" s="251">
        <f ca="1">IF(A32taxstdlife="n/a","n/a",IF(A32taxstdlife="",0,IF(BF$3&gt;(A32stdlife+$E1187),((INDEX('PTRM input'!$G$385:$P$434,A32offset,$E1187)-INDEX('PTRM input'!$G$277:$P$326,A32offset,$E1187))*OFFSET($F$7,0,$E1187))-SUM($G1187:BE1187),(((INDEX('PTRM input'!$G$385:$P$434,A32offset,$E1187)-INDEX('PTRM input'!$G$277:$P$326,A32offset,$E1187))*OFFSET($F$7,0,$E1187))-SUM($G1187:BE1187))*(OFFSET('PTRM input'!$G$477,0,$E1187-1)/A32taxstdlife))))</f>
        <v>0</v>
      </c>
      <c r="BG1187" s="251">
        <f ca="1">IF(A32taxstdlife="n/a","n/a",IF(A32taxstdlife="",0,IF(BG$3&gt;(A32stdlife+$E1187),((INDEX('PTRM input'!$G$385:$P$434,A32offset,$E1187)-INDEX('PTRM input'!$G$277:$P$326,A32offset,$E1187))*OFFSET($F$7,0,$E1187))-SUM($G1187:BF1187),(((INDEX('PTRM input'!$G$385:$P$434,A32offset,$E1187)-INDEX('PTRM input'!$G$277:$P$326,A32offset,$E1187))*OFFSET($F$7,0,$E1187))-SUM($G1187:BF1187))*(OFFSET('PTRM input'!$G$477,0,$E1187-1)/A32taxstdlife))))</f>
        <v>0</v>
      </c>
      <c r="BH1187" s="251">
        <f ca="1">IF(A32taxstdlife="n/a","n/a",IF(A32taxstdlife="",0,IF(BH$3&gt;(A32stdlife+$E1187),((INDEX('PTRM input'!$G$385:$P$434,A32offset,$E1187)-INDEX('PTRM input'!$G$277:$P$326,A32offset,$E1187))*OFFSET($F$7,0,$E1187))-SUM($G1187:BG1187),(((INDEX('PTRM input'!$G$385:$P$434,A32offset,$E1187)-INDEX('PTRM input'!$G$277:$P$326,A32offset,$E1187))*OFFSET($F$7,0,$E1187))-SUM($G1187:BG1187))*(OFFSET('PTRM input'!$G$477,0,$E1187-1)/A32taxstdlife))))</f>
        <v>0</v>
      </c>
      <c r="BI1187" s="251">
        <f ca="1">IF(A32taxstdlife="n/a","n/a",IF(A32taxstdlife="",0,IF(BI$3&gt;(A32stdlife+$E1187),((INDEX('PTRM input'!$G$385:$P$434,A32offset,$E1187)-INDEX('PTRM input'!$G$277:$P$326,A32offset,$E1187))*OFFSET($F$7,0,$E1187))-SUM($G1187:BH1187),(((INDEX('PTRM input'!$G$385:$P$434,A32offset,$E1187)-INDEX('PTRM input'!$G$277:$P$326,A32offset,$E1187))*OFFSET($F$7,0,$E1187))-SUM($G1187:BH1187))*(OFFSET('PTRM input'!$G$477,0,$E1187-1)/A32taxstdlife))))</f>
        <v>0</v>
      </c>
      <c r="BJ1187" s="163"/>
      <c r="BK1187" s="116"/>
      <c r="BL1187" s="116"/>
      <c r="BM1187" s="116"/>
    </row>
    <row r="1188" spans="1:65" ht="12.75" hidden="1" customHeight="1" outlineLevel="2">
      <c r="A1188" s="366"/>
      <c r="B1188" s="19"/>
      <c r="C1188" s="18"/>
      <c r="D1188" s="760"/>
      <c r="E1188" s="86">
        <v>4</v>
      </c>
      <c r="F1188" s="356"/>
      <c r="G1188" s="434"/>
      <c r="H1188" s="435"/>
      <c r="I1188" s="435"/>
      <c r="J1188" s="619"/>
      <c r="K1188" s="251">
        <f ca="1">IF(A32taxstdlife="n/a","n/a",IF(A32taxstdlife="",0,IF(K$3&gt;(A32stdlife+$E1188),((INDEX('PTRM input'!$G$385:$P$434,A32offset,$E1188)-INDEX('PTRM input'!$G$277:$P$326,A32offset,$E1188))*OFFSET($F$7,0,$E1188))-SUM($G1188:J1188),(((INDEX('PTRM input'!$G$385:$P$434,A32offset,$E1188)-INDEX('PTRM input'!$G$277:$P$326,A32offset,$E1188))*OFFSET($F$7,0,$E1188))-SUM($G1188:J1188))*(OFFSET('PTRM input'!$G$477,0,$E1188-1)/A32taxstdlife))))</f>
        <v>0</v>
      </c>
      <c r="L1188" s="251">
        <f ca="1">IF(A32taxstdlife="n/a","n/a",IF(A32taxstdlife="",0,IF(L$3&gt;(A32stdlife+$E1188),((INDEX('PTRM input'!$G$385:$P$434,A32offset,$E1188)-INDEX('PTRM input'!$G$277:$P$326,A32offset,$E1188))*OFFSET($F$7,0,$E1188))-SUM($G1188:K1188),(((INDEX('PTRM input'!$G$385:$P$434,A32offset,$E1188)-INDEX('PTRM input'!$G$277:$P$326,A32offset,$E1188))*OFFSET($F$7,0,$E1188))-SUM($G1188:K1188))*(OFFSET('PTRM input'!$G$477,0,$E1188-1)/A32taxstdlife))))</f>
        <v>0</v>
      </c>
      <c r="M1188" s="251">
        <f ca="1">IF(A32taxstdlife="n/a","n/a",IF(A32taxstdlife="",0,IF(M$3&gt;(A32stdlife+$E1188),((INDEX('PTRM input'!$G$385:$P$434,A32offset,$E1188)-INDEX('PTRM input'!$G$277:$P$326,A32offset,$E1188))*OFFSET($F$7,0,$E1188))-SUM($G1188:L1188),(((INDEX('PTRM input'!$G$385:$P$434,A32offset,$E1188)-INDEX('PTRM input'!$G$277:$P$326,A32offset,$E1188))*OFFSET($F$7,0,$E1188))-SUM($G1188:L1188))*(OFFSET('PTRM input'!$G$477,0,$E1188-1)/A32taxstdlife))))</f>
        <v>0</v>
      </c>
      <c r="N1188" s="251">
        <f ca="1">IF(A32taxstdlife="n/a","n/a",IF(A32taxstdlife="",0,IF(N$3&gt;(A32stdlife+$E1188),((INDEX('PTRM input'!$G$385:$P$434,A32offset,$E1188)-INDEX('PTRM input'!$G$277:$P$326,A32offset,$E1188))*OFFSET($F$7,0,$E1188))-SUM($G1188:M1188),(((INDEX('PTRM input'!$G$385:$P$434,A32offset,$E1188)-INDEX('PTRM input'!$G$277:$P$326,A32offset,$E1188))*OFFSET($F$7,0,$E1188))-SUM($G1188:M1188))*(OFFSET('PTRM input'!$G$477,0,$E1188-1)/A32taxstdlife))))</f>
        <v>0</v>
      </c>
      <c r="O1188" s="251">
        <f ca="1">IF(A32taxstdlife="n/a","n/a",IF(A32taxstdlife="",0,IF(O$3&gt;(A32stdlife+$E1188),((INDEX('PTRM input'!$G$385:$P$434,A32offset,$E1188)-INDEX('PTRM input'!$G$277:$P$326,A32offset,$E1188))*OFFSET($F$7,0,$E1188))-SUM($G1188:N1188),(((INDEX('PTRM input'!$G$385:$P$434,A32offset,$E1188)-INDEX('PTRM input'!$G$277:$P$326,A32offset,$E1188))*OFFSET($F$7,0,$E1188))-SUM($G1188:N1188))*(OFFSET('PTRM input'!$G$477,0,$E1188-1)/A32taxstdlife))))</f>
        <v>0</v>
      </c>
      <c r="P1188" s="251">
        <f ca="1">IF(A32taxstdlife="n/a","n/a",IF(A32taxstdlife="",0,IF(P$3&gt;(A32stdlife+$E1188),((INDEX('PTRM input'!$G$385:$P$434,A32offset,$E1188)-INDEX('PTRM input'!$G$277:$P$326,A32offset,$E1188))*OFFSET($F$7,0,$E1188))-SUM($G1188:O1188),(((INDEX('PTRM input'!$G$385:$P$434,A32offset,$E1188)-INDEX('PTRM input'!$G$277:$P$326,A32offset,$E1188))*OFFSET($F$7,0,$E1188))-SUM($G1188:O1188))*(OFFSET('PTRM input'!$G$477,0,$E1188-1)/A32taxstdlife))))</f>
        <v>0</v>
      </c>
      <c r="Q1188" s="251">
        <f ca="1">IF(A32taxstdlife="n/a","n/a",IF(A32taxstdlife="",0,IF(Q$3&gt;(A32stdlife+$E1188),((INDEX('PTRM input'!$G$385:$P$434,A32offset,$E1188)-INDEX('PTRM input'!$G$277:$P$326,A32offset,$E1188))*OFFSET($F$7,0,$E1188))-SUM($G1188:P1188),(((INDEX('PTRM input'!$G$385:$P$434,A32offset,$E1188)-INDEX('PTRM input'!$G$277:$P$326,A32offset,$E1188))*OFFSET($F$7,0,$E1188))-SUM($G1188:P1188))*(OFFSET('PTRM input'!$G$477,0,$E1188-1)/A32taxstdlife))))</f>
        <v>0</v>
      </c>
      <c r="R1188" s="251">
        <f ca="1">IF(A32taxstdlife="n/a","n/a",IF(A32taxstdlife="",0,IF(R$3&gt;(A32stdlife+$E1188),((INDEX('PTRM input'!$G$385:$P$434,A32offset,$E1188)-INDEX('PTRM input'!$G$277:$P$326,A32offset,$E1188))*OFFSET($F$7,0,$E1188))-SUM($G1188:Q1188),(((INDEX('PTRM input'!$G$385:$P$434,A32offset,$E1188)-INDEX('PTRM input'!$G$277:$P$326,A32offset,$E1188))*OFFSET($F$7,0,$E1188))-SUM($G1188:Q1188))*(OFFSET('PTRM input'!$G$477,0,$E1188-1)/A32taxstdlife))))</f>
        <v>0</v>
      </c>
      <c r="S1188" s="251">
        <f ca="1">IF(A32taxstdlife="n/a","n/a",IF(A32taxstdlife="",0,IF(S$3&gt;(A32stdlife+$E1188),((INDEX('PTRM input'!$G$385:$P$434,A32offset,$E1188)-INDEX('PTRM input'!$G$277:$P$326,A32offset,$E1188))*OFFSET($F$7,0,$E1188))-SUM($G1188:R1188),(((INDEX('PTRM input'!$G$385:$P$434,A32offset,$E1188)-INDEX('PTRM input'!$G$277:$P$326,A32offset,$E1188))*OFFSET($F$7,0,$E1188))-SUM($G1188:R1188))*(OFFSET('PTRM input'!$G$477,0,$E1188-1)/A32taxstdlife))))</f>
        <v>0</v>
      </c>
      <c r="T1188" s="251">
        <f ca="1">IF(A32taxstdlife="n/a","n/a",IF(A32taxstdlife="",0,IF(T$3&gt;(A32stdlife+$E1188),((INDEX('PTRM input'!$G$385:$P$434,A32offset,$E1188)-INDEX('PTRM input'!$G$277:$P$326,A32offset,$E1188))*OFFSET($F$7,0,$E1188))-SUM($G1188:S1188),(((INDEX('PTRM input'!$G$385:$P$434,A32offset,$E1188)-INDEX('PTRM input'!$G$277:$P$326,A32offset,$E1188))*OFFSET($F$7,0,$E1188))-SUM($G1188:S1188))*(OFFSET('PTRM input'!$G$477,0,$E1188-1)/A32taxstdlife))))</f>
        <v>0</v>
      </c>
      <c r="U1188" s="251">
        <f ca="1">IF(A32taxstdlife="n/a","n/a",IF(A32taxstdlife="",0,IF(U$3&gt;(A32stdlife+$E1188),((INDEX('PTRM input'!$G$385:$P$434,A32offset,$E1188)-INDEX('PTRM input'!$G$277:$P$326,A32offset,$E1188))*OFFSET($F$7,0,$E1188))-SUM($G1188:T1188),(((INDEX('PTRM input'!$G$385:$P$434,A32offset,$E1188)-INDEX('PTRM input'!$G$277:$P$326,A32offset,$E1188))*OFFSET($F$7,0,$E1188))-SUM($G1188:T1188))*(OFFSET('PTRM input'!$G$477,0,$E1188-1)/A32taxstdlife))))</f>
        <v>0</v>
      </c>
      <c r="V1188" s="251">
        <f ca="1">IF(A32taxstdlife="n/a","n/a",IF(A32taxstdlife="",0,IF(V$3&gt;(A32stdlife+$E1188),((INDEX('PTRM input'!$G$385:$P$434,A32offset,$E1188)-INDEX('PTRM input'!$G$277:$P$326,A32offset,$E1188))*OFFSET($F$7,0,$E1188))-SUM($G1188:U1188),(((INDEX('PTRM input'!$G$385:$P$434,A32offset,$E1188)-INDEX('PTRM input'!$G$277:$P$326,A32offset,$E1188))*OFFSET($F$7,0,$E1188))-SUM($G1188:U1188))*(OFFSET('PTRM input'!$G$477,0,$E1188-1)/A32taxstdlife))))</f>
        <v>0</v>
      </c>
      <c r="W1188" s="251">
        <f ca="1">IF(A32taxstdlife="n/a","n/a",IF(A32taxstdlife="",0,IF(W$3&gt;(A32stdlife+$E1188),((INDEX('PTRM input'!$G$385:$P$434,A32offset,$E1188)-INDEX('PTRM input'!$G$277:$P$326,A32offset,$E1188))*OFFSET($F$7,0,$E1188))-SUM($G1188:V1188),(((INDEX('PTRM input'!$G$385:$P$434,A32offset,$E1188)-INDEX('PTRM input'!$G$277:$P$326,A32offset,$E1188))*OFFSET($F$7,0,$E1188))-SUM($G1188:V1188))*(OFFSET('PTRM input'!$G$477,0,$E1188-1)/A32taxstdlife))))</f>
        <v>0</v>
      </c>
      <c r="X1188" s="251">
        <f ca="1">IF(A32taxstdlife="n/a","n/a",IF(A32taxstdlife="",0,IF(X$3&gt;(A32stdlife+$E1188),((INDEX('PTRM input'!$G$385:$P$434,A32offset,$E1188)-INDEX('PTRM input'!$G$277:$P$326,A32offset,$E1188))*OFFSET($F$7,0,$E1188))-SUM($G1188:W1188),(((INDEX('PTRM input'!$G$385:$P$434,A32offset,$E1188)-INDEX('PTRM input'!$G$277:$P$326,A32offset,$E1188))*OFFSET($F$7,0,$E1188))-SUM($G1188:W1188))*(OFFSET('PTRM input'!$G$477,0,$E1188-1)/A32taxstdlife))))</f>
        <v>0</v>
      </c>
      <c r="Y1188" s="251">
        <f ca="1">IF(A32taxstdlife="n/a","n/a",IF(A32taxstdlife="",0,IF(Y$3&gt;(A32stdlife+$E1188),((INDEX('PTRM input'!$G$385:$P$434,A32offset,$E1188)-INDEX('PTRM input'!$G$277:$P$326,A32offset,$E1188))*OFFSET($F$7,0,$E1188))-SUM($G1188:X1188),(((INDEX('PTRM input'!$G$385:$P$434,A32offset,$E1188)-INDEX('PTRM input'!$G$277:$P$326,A32offset,$E1188))*OFFSET($F$7,0,$E1188))-SUM($G1188:X1188))*(OFFSET('PTRM input'!$G$477,0,$E1188-1)/A32taxstdlife))))</f>
        <v>0</v>
      </c>
      <c r="Z1188" s="251">
        <f ca="1">IF(A32taxstdlife="n/a","n/a",IF(A32taxstdlife="",0,IF(Z$3&gt;(A32stdlife+$E1188),((INDEX('PTRM input'!$G$385:$P$434,A32offset,$E1188)-INDEX('PTRM input'!$G$277:$P$326,A32offset,$E1188))*OFFSET($F$7,0,$E1188))-SUM($G1188:Y1188),(((INDEX('PTRM input'!$G$385:$P$434,A32offset,$E1188)-INDEX('PTRM input'!$G$277:$P$326,A32offset,$E1188))*OFFSET($F$7,0,$E1188))-SUM($G1188:Y1188))*(OFFSET('PTRM input'!$G$477,0,$E1188-1)/A32taxstdlife))))</f>
        <v>0</v>
      </c>
      <c r="AA1188" s="251">
        <f ca="1">IF(A32taxstdlife="n/a","n/a",IF(A32taxstdlife="",0,IF(AA$3&gt;(A32stdlife+$E1188),((INDEX('PTRM input'!$G$385:$P$434,A32offset,$E1188)-INDEX('PTRM input'!$G$277:$P$326,A32offset,$E1188))*OFFSET($F$7,0,$E1188))-SUM($G1188:Z1188),(((INDEX('PTRM input'!$G$385:$P$434,A32offset,$E1188)-INDEX('PTRM input'!$G$277:$P$326,A32offset,$E1188))*OFFSET($F$7,0,$E1188))-SUM($G1188:Z1188))*(OFFSET('PTRM input'!$G$477,0,$E1188-1)/A32taxstdlife))))</f>
        <v>0</v>
      </c>
      <c r="AB1188" s="251">
        <f ca="1">IF(A32taxstdlife="n/a","n/a",IF(A32taxstdlife="",0,IF(AB$3&gt;(A32stdlife+$E1188),((INDEX('PTRM input'!$G$385:$P$434,A32offset,$E1188)-INDEX('PTRM input'!$G$277:$P$326,A32offset,$E1188))*OFFSET($F$7,0,$E1188))-SUM($G1188:AA1188),(((INDEX('PTRM input'!$G$385:$P$434,A32offset,$E1188)-INDEX('PTRM input'!$G$277:$P$326,A32offset,$E1188))*OFFSET($F$7,0,$E1188))-SUM($G1188:AA1188))*(OFFSET('PTRM input'!$G$477,0,$E1188-1)/A32taxstdlife))))</f>
        <v>0</v>
      </c>
      <c r="AC1188" s="251">
        <f ca="1">IF(A32taxstdlife="n/a","n/a",IF(A32taxstdlife="",0,IF(AC$3&gt;(A32stdlife+$E1188),((INDEX('PTRM input'!$G$385:$P$434,A32offset,$E1188)-INDEX('PTRM input'!$G$277:$P$326,A32offset,$E1188))*OFFSET($F$7,0,$E1188))-SUM($G1188:AB1188),(((INDEX('PTRM input'!$G$385:$P$434,A32offset,$E1188)-INDEX('PTRM input'!$G$277:$P$326,A32offset,$E1188))*OFFSET($F$7,0,$E1188))-SUM($G1188:AB1188))*(OFFSET('PTRM input'!$G$477,0,$E1188-1)/A32taxstdlife))))</f>
        <v>0</v>
      </c>
      <c r="AD1188" s="251">
        <f ca="1">IF(A32taxstdlife="n/a","n/a",IF(A32taxstdlife="",0,IF(AD$3&gt;(A32stdlife+$E1188),((INDEX('PTRM input'!$G$385:$P$434,A32offset,$E1188)-INDEX('PTRM input'!$G$277:$P$326,A32offset,$E1188))*OFFSET($F$7,0,$E1188))-SUM($G1188:AC1188),(((INDEX('PTRM input'!$G$385:$P$434,A32offset,$E1188)-INDEX('PTRM input'!$G$277:$P$326,A32offset,$E1188))*OFFSET($F$7,0,$E1188))-SUM($G1188:AC1188))*(OFFSET('PTRM input'!$G$477,0,$E1188-1)/A32taxstdlife))))</f>
        <v>0</v>
      </c>
      <c r="AE1188" s="251">
        <f ca="1">IF(A32taxstdlife="n/a","n/a",IF(A32taxstdlife="",0,IF(AE$3&gt;(A32stdlife+$E1188),((INDEX('PTRM input'!$G$385:$P$434,A32offset,$E1188)-INDEX('PTRM input'!$G$277:$P$326,A32offset,$E1188))*OFFSET($F$7,0,$E1188))-SUM($G1188:AD1188),(((INDEX('PTRM input'!$G$385:$P$434,A32offset,$E1188)-INDEX('PTRM input'!$G$277:$P$326,A32offset,$E1188))*OFFSET($F$7,0,$E1188))-SUM($G1188:AD1188))*(OFFSET('PTRM input'!$G$477,0,$E1188-1)/A32taxstdlife))))</f>
        <v>0</v>
      </c>
      <c r="AF1188" s="251">
        <f ca="1">IF(A32taxstdlife="n/a","n/a",IF(A32taxstdlife="",0,IF(AF$3&gt;(A32stdlife+$E1188),((INDEX('PTRM input'!$G$385:$P$434,A32offset,$E1188)-INDEX('PTRM input'!$G$277:$P$326,A32offset,$E1188))*OFFSET($F$7,0,$E1188))-SUM($G1188:AE1188),(((INDEX('PTRM input'!$G$385:$P$434,A32offset,$E1188)-INDEX('PTRM input'!$G$277:$P$326,A32offset,$E1188))*OFFSET($F$7,0,$E1188))-SUM($G1188:AE1188))*(OFFSET('PTRM input'!$G$477,0,$E1188-1)/A32taxstdlife))))</f>
        <v>0</v>
      </c>
      <c r="AG1188" s="251">
        <f ca="1">IF(A32taxstdlife="n/a","n/a",IF(A32taxstdlife="",0,IF(AG$3&gt;(A32stdlife+$E1188),((INDEX('PTRM input'!$G$385:$P$434,A32offset,$E1188)-INDEX('PTRM input'!$G$277:$P$326,A32offset,$E1188))*OFFSET($F$7,0,$E1188))-SUM($G1188:AF1188),(((INDEX('PTRM input'!$G$385:$P$434,A32offset,$E1188)-INDEX('PTRM input'!$G$277:$P$326,A32offset,$E1188))*OFFSET($F$7,0,$E1188))-SUM($G1188:AF1188))*(OFFSET('PTRM input'!$G$477,0,$E1188-1)/A32taxstdlife))))</f>
        <v>0</v>
      </c>
      <c r="AH1188" s="251">
        <f ca="1">IF(A32taxstdlife="n/a","n/a",IF(A32taxstdlife="",0,IF(AH$3&gt;(A32stdlife+$E1188),((INDEX('PTRM input'!$G$385:$P$434,A32offset,$E1188)-INDEX('PTRM input'!$G$277:$P$326,A32offset,$E1188))*OFFSET($F$7,0,$E1188))-SUM($G1188:AG1188),(((INDEX('PTRM input'!$G$385:$P$434,A32offset,$E1188)-INDEX('PTRM input'!$G$277:$P$326,A32offset,$E1188))*OFFSET($F$7,0,$E1188))-SUM($G1188:AG1188))*(OFFSET('PTRM input'!$G$477,0,$E1188-1)/A32taxstdlife))))</f>
        <v>0</v>
      </c>
      <c r="AI1188" s="251">
        <f ca="1">IF(A32taxstdlife="n/a","n/a",IF(A32taxstdlife="",0,IF(AI$3&gt;(A32stdlife+$E1188),((INDEX('PTRM input'!$G$385:$P$434,A32offset,$E1188)-INDEX('PTRM input'!$G$277:$P$326,A32offset,$E1188))*OFFSET($F$7,0,$E1188))-SUM($G1188:AH1188),(((INDEX('PTRM input'!$G$385:$P$434,A32offset,$E1188)-INDEX('PTRM input'!$G$277:$P$326,A32offset,$E1188))*OFFSET($F$7,0,$E1188))-SUM($G1188:AH1188))*(OFFSET('PTRM input'!$G$477,0,$E1188-1)/A32taxstdlife))))</f>
        <v>0</v>
      </c>
      <c r="AJ1188" s="251">
        <f ca="1">IF(A32taxstdlife="n/a","n/a",IF(A32taxstdlife="",0,IF(AJ$3&gt;(A32stdlife+$E1188),((INDEX('PTRM input'!$G$385:$P$434,A32offset,$E1188)-INDEX('PTRM input'!$G$277:$P$326,A32offset,$E1188))*OFFSET($F$7,0,$E1188))-SUM($G1188:AI1188),(((INDEX('PTRM input'!$G$385:$P$434,A32offset,$E1188)-INDEX('PTRM input'!$G$277:$P$326,A32offset,$E1188))*OFFSET($F$7,0,$E1188))-SUM($G1188:AI1188))*(OFFSET('PTRM input'!$G$477,0,$E1188-1)/A32taxstdlife))))</f>
        <v>0</v>
      </c>
      <c r="AK1188" s="251">
        <f ca="1">IF(A32taxstdlife="n/a","n/a",IF(A32taxstdlife="",0,IF(AK$3&gt;(A32stdlife+$E1188),((INDEX('PTRM input'!$G$385:$P$434,A32offset,$E1188)-INDEX('PTRM input'!$G$277:$P$326,A32offset,$E1188))*OFFSET($F$7,0,$E1188))-SUM($G1188:AJ1188),(((INDEX('PTRM input'!$G$385:$P$434,A32offset,$E1188)-INDEX('PTRM input'!$G$277:$P$326,A32offset,$E1188))*OFFSET($F$7,0,$E1188))-SUM($G1188:AJ1188))*(OFFSET('PTRM input'!$G$477,0,$E1188-1)/A32taxstdlife))))</f>
        <v>0</v>
      </c>
      <c r="AL1188" s="251">
        <f ca="1">IF(A32taxstdlife="n/a","n/a",IF(A32taxstdlife="",0,IF(AL$3&gt;(A32stdlife+$E1188),((INDEX('PTRM input'!$G$385:$P$434,A32offset,$E1188)-INDEX('PTRM input'!$G$277:$P$326,A32offset,$E1188))*OFFSET($F$7,0,$E1188))-SUM($G1188:AK1188),(((INDEX('PTRM input'!$G$385:$P$434,A32offset,$E1188)-INDEX('PTRM input'!$G$277:$P$326,A32offset,$E1188))*OFFSET($F$7,0,$E1188))-SUM($G1188:AK1188))*(OFFSET('PTRM input'!$G$477,0,$E1188-1)/A32taxstdlife))))</f>
        <v>0</v>
      </c>
      <c r="AM1188" s="251">
        <f ca="1">IF(A32taxstdlife="n/a","n/a",IF(A32taxstdlife="",0,IF(AM$3&gt;(A32stdlife+$E1188),((INDEX('PTRM input'!$G$385:$P$434,A32offset,$E1188)-INDEX('PTRM input'!$G$277:$P$326,A32offset,$E1188))*OFFSET($F$7,0,$E1188))-SUM($G1188:AL1188),(((INDEX('PTRM input'!$G$385:$P$434,A32offset,$E1188)-INDEX('PTRM input'!$G$277:$P$326,A32offset,$E1188))*OFFSET($F$7,0,$E1188))-SUM($G1188:AL1188))*(OFFSET('PTRM input'!$G$477,0,$E1188-1)/A32taxstdlife))))</f>
        <v>0</v>
      </c>
      <c r="AN1188" s="251">
        <f ca="1">IF(A32taxstdlife="n/a","n/a",IF(A32taxstdlife="",0,IF(AN$3&gt;(A32stdlife+$E1188),((INDEX('PTRM input'!$G$385:$P$434,A32offset,$E1188)-INDEX('PTRM input'!$G$277:$P$326,A32offset,$E1188))*OFFSET($F$7,0,$E1188))-SUM($G1188:AM1188),(((INDEX('PTRM input'!$G$385:$P$434,A32offset,$E1188)-INDEX('PTRM input'!$G$277:$P$326,A32offset,$E1188))*OFFSET($F$7,0,$E1188))-SUM($G1188:AM1188))*(OFFSET('PTRM input'!$G$477,0,$E1188-1)/A32taxstdlife))))</f>
        <v>0</v>
      </c>
      <c r="AO1188" s="251">
        <f ca="1">IF(A32taxstdlife="n/a","n/a",IF(A32taxstdlife="",0,IF(AO$3&gt;(A32stdlife+$E1188),((INDEX('PTRM input'!$G$385:$P$434,A32offset,$E1188)-INDEX('PTRM input'!$G$277:$P$326,A32offset,$E1188))*OFFSET($F$7,0,$E1188))-SUM($G1188:AN1188),(((INDEX('PTRM input'!$G$385:$P$434,A32offset,$E1188)-INDEX('PTRM input'!$G$277:$P$326,A32offset,$E1188))*OFFSET($F$7,0,$E1188))-SUM($G1188:AN1188))*(OFFSET('PTRM input'!$G$477,0,$E1188-1)/A32taxstdlife))))</f>
        <v>0</v>
      </c>
      <c r="AP1188" s="251">
        <f ca="1">IF(A32taxstdlife="n/a","n/a",IF(A32taxstdlife="",0,IF(AP$3&gt;(A32stdlife+$E1188),((INDEX('PTRM input'!$G$385:$P$434,A32offset,$E1188)-INDEX('PTRM input'!$G$277:$P$326,A32offset,$E1188))*OFFSET($F$7,0,$E1188))-SUM($G1188:AO1188),(((INDEX('PTRM input'!$G$385:$P$434,A32offset,$E1188)-INDEX('PTRM input'!$G$277:$P$326,A32offset,$E1188))*OFFSET($F$7,0,$E1188))-SUM($G1188:AO1188))*(OFFSET('PTRM input'!$G$477,0,$E1188-1)/A32taxstdlife))))</f>
        <v>0</v>
      </c>
      <c r="AQ1188" s="251">
        <f ca="1">IF(A32taxstdlife="n/a","n/a",IF(A32taxstdlife="",0,IF(AQ$3&gt;(A32stdlife+$E1188),((INDEX('PTRM input'!$G$385:$P$434,A32offset,$E1188)-INDEX('PTRM input'!$G$277:$P$326,A32offset,$E1188))*OFFSET($F$7,0,$E1188))-SUM($G1188:AP1188),(((INDEX('PTRM input'!$G$385:$P$434,A32offset,$E1188)-INDEX('PTRM input'!$G$277:$P$326,A32offset,$E1188))*OFFSET($F$7,0,$E1188))-SUM($G1188:AP1188))*(OFFSET('PTRM input'!$G$477,0,$E1188-1)/A32taxstdlife))))</f>
        <v>0</v>
      </c>
      <c r="AR1188" s="251">
        <f ca="1">IF(A32taxstdlife="n/a","n/a",IF(A32taxstdlife="",0,IF(AR$3&gt;(A32stdlife+$E1188),((INDEX('PTRM input'!$G$385:$P$434,A32offset,$E1188)-INDEX('PTRM input'!$G$277:$P$326,A32offset,$E1188))*OFFSET($F$7,0,$E1188))-SUM($G1188:AQ1188),(((INDEX('PTRM input'!$G$385:$P$434,A32offset,$E1188)-INDEX('PTRM input'!$G$277:$P$326,A32offset,$E1188))*OFFSET($F$7,0,$E1188))-SUM($G1188:AQ1188))*(OFFSET('PTRM input'!$G$477,0,$E1188-1)/A32taxstdlife))))</f>
        <v>0</v>
      </c>
      <c r="AS1188" s="251">
        <f ca="1">IF(A32taxstdlife="n/a","n/a",IF(A32taxstdlife="",0,IF(AS$3&gt;(A32stdlife+$E1188),((INDEX('PTRM input'!$G$385:$P$434,A32offset,$E1188)-INDEX('PTRM input'!$G$277:$P$326,A32offset,$E1188))*OFFSET($F$7,0,$E1188))-SUM($G1188:AR1188),(((INDEX('PTRM input'!$G$385:$P$434,A32offset,$E1188)-INDEX('PTRM input'!$G$277:$P$326,A32offset,$E1188))*OFFSET($F$7,0,$E1188))-SUM($G1188:AR1188))*(OFFSET('PTRM input'!$G$477,0,$E1188-1)/A32taxstdlife))))</f>
        <v>0</v>
      </c>
      <c r="AT1188" s="251">
        <f ca="1">IF(A32taxstdlife="n/a","n/a",IF(A32taxstdlife="",0,IF(AT$3&gt;(A32stdlife+$E1188),((INDEX('PTRM input'!$G$385:$P$434,A32offset,$E1188)-INDEX('PTRM input'!$G$277:$P$326,A32offset,$E1188))*OFFSET($F$7,0,$E1188))-SUM($G1188:AS1188),(((INDEX('PTRM input'!$G$385:$P$434,A32offset,$E1188)-INDEX('PTRM input'!$G$277:$P$326,A32offset,$E1188))*OFFSET($F$7,0,$E1188))-SUM($G1188:AS1188))*(OFFSET('PTRM input'!$G$477,0,$E1188-1)/A32taxstdlife))))</f>
        <v>0</v>
      </c>
      <c r="AU1188" s="251">
        <f ca="1">IF(A32taxstdlife="n/a","n/a",IF(A32taxstdlife="",0,IF(AU$3&gt;(A32stdlife+$E1188),((INDEX('PTRM input'!$G$385:$P$434,A32offset,$E1188)-INDEX('PTRM input'!$G$277:$P$326,A32offset,$E1188))*OFFSET($F$7,0,$E1188))-SUM($G1188:AT1188),(((INDEX('PTRM input'!$G$385:$P$434,A32offset,$E1188)-INDEX('PTRM input'!$G$277:$P$326,A32offset,$E1188))*OFFSET($F$7,0,$E1188))-SUM($G1188:AT1188))*(OFFSET('PTRM input'!$G$477,0,$E1188-1)/A32taxstdlife))))</f>
        <v>0</v>
      </c>
      <c r="AV1188" s="251">
        <f ca="1">IF(A32taxstdlife="n/a","n/a",IF(A32taxstdlife="",0,IF(AV$3&gt;(A32stdlife+$E1188),((INDEX('PTRM input'!$G$385:$P$434,A32offset,$E1188)-INDEX('PTRM input'!$G$277:$P$326,A32offset,$E1188))*OFFSET($F$7,0,$E1188))-SUM($G1188:AU1188),(((INDEX('PTRM input'!$G$385:$P$434,A32offset,$E1188)-INDEX('PTRM input'!$G$277:$P$326,A32offset,$E1188))*OFFSET($F$7,0,$E1188))-SUM($G1188:AU1188))*(OFFSET('PTRM input'!$G$477,0,$E1188-1)/A32taxstdlife))))</f>
        <v>0</v>
      </c>
      <c r="AW1188" s="251">
        <f ca="1">IF(A32taxstdlife="n/a","n/a",IF(A32taxstdlife="",0,IF(AW$3&gt;(A32stdlife+$E1188),((INDEX('PTRM input'!$G$385:$P$434,A32offset,$E1188)-INDEX('PTRM input'!$G$277:$P$326,A32offset,$E1188))*OFFSET($F$7,0,$E1188))-SUM($G1188:AV1188),(((INDEX('PTRM input'!$G$385:$P$434,A32offset,$E1188)-INDEX('PTRM input'!$G$277:$P$326,A32offset,$E1188))*OFFSET($F$7,0,$E1188))-SUM($G1188:AV1188))*(OFFSET('PTRM input'!$G$477,0,$E1188-1)/A32taxstdlife))))</f>
        <v>0</v>
      </c>
      <c r="AX1188" s="251">
        <f ca="1">IF(A32taxstdlife="n/a","n/a",IF(A32taxstdlife="",0,IF(AX$3&gt;(A32stdlife+$E1188),((INDEX('PTRM input'!$G$385:$P$434,A32offset,$E1188)-INDEX('PTRM input'!$G$277:$P$326,A32offset,$E1188))*OFFSET($F$7,0,$E1188))-SUM($G1188:AW1188),(((INDEX('PTRM input'!$G$385:$P$434,A32offset,$E1188)-INDEX('PTRM input'!$G$277:$P$326,A32offset,$E1188))*OFFSET($F$7,0,$E1188))-SUM($G1188:AW1188))*(OFFSET('PTRM input'!$G$477,0,$E1188-1)/A32taxstdlife))))</f>
        <v>0</v>
      </c>
      <c r="AY1188" s="251">
        <f ca="1">IF(A32taxstdlife="n/a","n/a",IF(A32taxstdlife="",0,IF(AY$3&gt;(A32stdlife+$E1188),((INDEX('PTRM input'!$G$385:$P$434,A32offset,$E1188)-INDEX('PTRM input'!$G$277:$P$326,A32offset,$E1188))*OFFSET($F$7,0,$E1188))-SUM($G1188:AX1188),(((INDEX('PTRM input'!$G$385:$P$434,A32offset,$E1188)-INDEX('PTRM input'!$G$277:$P$326,A32offset,$E1188))*OFFSET($F$7,0,$E1188))-SUM($G1188:AX1188))*(OFFSET('PTRM input'!$G$477,0,$E1188-1)/A32taxstdlife))))</f>
        <v>0</v>
      </c>
      <c r="AZ1188" s="251">
        <f ca="1">IF(A32taxstdlife="n/a","n/a",IF(A32taxstdlife="",0,IF(AZ$3&gt;(A32stdlife+$E1188),((INDEX('PTRM input'!$G$385:$P$434,A32offset,$E1188)-INDEX('PTRM input'!$G$277:$P$326,A32offset,$E1188))*OFFSET($F$7,0,$E1188))-SUM($G1188:AY1188),(((INDEX('PTRM input'!$G$385:$P$434,A32offset,$E1188)-INDEX('PTRM input'!$G$277:$P$326,A32offset,$E1188))*OFFSET($F$7,0,$E1188))-SUM($G1188:AY1188))*(OFFSET('PTRM input'!$G$477,0,$E1188-1)/A32taxstdlife))))</f>
        <v>0</v>
      </c>
      <c r="BA1188" s="251">
        <f ca="1">IF(A32taxstdlife="n/a","n/a",IF(A32taxstdlife="",0,IF(BA$3&gt;(A32stdlife+$E1188),((INDEX('PTRM input'!$G$385:$P$434,A32offset,$E1188)-INDEX('PTRM input'!$G$277:$P$326,A32offset,$E1188))*OFFSET($F$7,0,$E1188))-SUM($G1188:AZ1188),(((INDEX('PTRM input'!$G$385:$P$434,A32offset,$E1188)-INDEX('PTRM input'!$G$277:$P$326,A32offset,$E1188))*OFFSET($F$7,0,$E1188))-SUM($G1188:AZ1188))*(OFFSET('PTRM input'!$G$477,0,$E1188-1)/A32taxstdlife))))</f>
        <v>0</v>
      </c>
      <c r="BB1188" s="251">
        <f ca="1">IF(A32taxstdlife="n/a","n/a",IF(A32taxstdlife="",0,IF(BB$3&gt;(A32stdlife+$E1188),((INDEX('PTRM input'!$G$385:$P$434,A32offset,$E1188)-INDEX('PTRM input'!$G$277:$P$326,A32offset,$E1188))*OFFSET($F$7,0,$E1188))-SUM($G1188:BA1188),(((INDEX('PTRM input'!$G$385:$P$434,A32offset,$E1188)-INDEX('PTRM input'!$G$277:$P$326,A32offset,$E1188))*OFFSET($F$7,0,$E1188))-SUM($G1188:BA1188))*(OFFSET('PTRM input'!$G$477,0,$E1188-1)/A32taxstdlife))))</f>
        <v>0</v>
      </c>
      <c r="BC1188" s="251">
        <f ca="1">IF(A32taxstdlife="n/a","n/a",IF(A32taxstdlife="",0,IF(BC$3&gt;(A32stdlife+$E1188),((INDEX('PTRM input'!$G$385:$P$434,A32offset,$E1188)-INDEX('PTRM input'!$G$277:$P$326,A32offset,$E1188))*OFFSET($F$7,0,$E1188))-SUM($G1188:BB1188),(((INDEX('PTRM input'!$G$385:$P$434,A32offset,$E1188)-INDEX('PTRM input'!$G$277:$P$326,A32offset,$E1188))*OFFSET($F$7,0,$E1188))-SUM($G1188:BB1188))*(OFFSET('PTRM input'!$G$477,0,$E1188-1)/A32taxstdlife))))</f>
        <v>0</v>
      </c>
      <c r="BD1188" s="251">
        <f ca="1">IF(A32taxstdlife="n/a","n/a",IF(A32taxstdlife="",0,IF(BD$3&gt;(A32stdlife+$E1188),((INDEX('PTRM input'!$G$385:$P$434,A32offset,$E1188)-INDEX('PTRM input'!$G$277:$P$326,A32offset,$E1188))*OFFSET($F$7,0,$E1188))-SUM($G1188:BC1188),(((INDEX('PTRM input'!$G$385:$P$434,A32offset,$E1188)-INDEX('PTRM input'!$G$277:$P$326,A32offset,$E1188))*OFFSET($F$7,0,$E1188))-SUM($G1188:BC1188))*(OFFSET('PTRM input'!$G$477,0,$E1188-1)/A32taxstdlife))))</f>
        <v>0</v>
      </c>
      <c r="BE1188" s="251">
        <f ca="1">IF(A32taxstdlife="n/a","n/a",IF(A32taxstdlife="",0,IF(BE$3&gt;(A32stdlife+$E1188),((INDEX('PTRM input'!$G$385:$P$434,A32offset,$E1188)-INDEX('PTRM input'!$G$277:$P$326,A32offset,$E1188))*OFFSET($F$7,0,$E1188))-SUM($G1188:BD1188),(((INDEX('PTRM input'!$G$385:$P$434,A32offset,$E1188)-INDEX('PTRM input'!$G$277:$P$326,A32offset,$E1188))*OFFSET($F$7,0,$E1188))-SUM($G1188:BD1188))*(OFFSET('PTRM input'!$G$477,0,$E1188-1)/A32taxstdlife))))</f>
        <v>0</v>
      </c>
      <c r="BF1188" s="251">
        <f ca="1">IF(A32taxstdlife="n/a","n/a",IF(A32taxstdlife="",0,IF(BF$3&gt;(A32stdlife+$E1188),((INDEX('PTRM input'!$G$385:$P$434,A32offset,$E1188)-INDEX('PTRM input'!$G$277:$P$326,A32offset,$E1188))*OFFSET($F$7,0,$E1188))-SUM($G1188:BE1188),(((INDEX('PTRM input'!$G$385:$P$434,A32offset,$E1188)-INDEX('PTRM input'!$G$277:$P$326,A32offset,$E1188))*OFFSET($F$7,0,$E1188))-SUM($G1188:BE1188))*(OFFSET('PTRM input'!$G$477,0,$E1188-1)/A32taxstdlife))))</f>
        <v>0</v>
      </c>
      <c r="BG1188" s="251">
        <f ca="1">IF(A32taxstdlife="n/a","n/a",IF(A32taxstdlife="",0,IF(BG$3&gt;(A32stdlife+$E1188),((INDEX('PTRM input'!$G$385:$P$434,A32offset,$E1188)-INDEX('PTRM input'!$G$277:$P$326,A32offset,$E1188))*OFFSET($F$7,0,$E1188))-SUM($G1188:BF1188),(((INDEX('PTRM input'!$G$385:$P$434,A32offset,$E1188)-INDEX('PTRM input'!$G$277:$P$326,A32offset,$E1188))*OFFSET($F$7,0,$E1188))-SUM($G1188:BF1188))*(OFFSET('PTRM input'!$G$477,0,$E1188-1)/A32taxstdlife))))</f>
        <v>0</v>
      </c>
      <c r="BH1188" s="251">
        <f ca="1">IF(A32taxstdlife="n/a","n/a",IF(A32taxstdlife="",0,IF(BH$3&gt;(A32stdlife+$E1188),((INDEX('PTRM input'!$G$385:$P$434,A32offset,$E1188)-INDEX('PTRM input'!$G$277:$P$326,A32offset,$E1188))*OFFSET($F$7,0,$E1188))-SUM($G1188:BG1188),(((INDEX('PTRM input'!$G$385:$P$434,A32offset,$E1188)-INDEX('PTRM input'!$G$277:$P$326,A32offset,$E1188))*OFFSET($F$7,0,$E1188))-SUM($G1188:BG1188))*(OFFSET('PTRM input'!$G$477,0,$E1188-1)/A32taxstdlife))))</f>
        <v>0</v>
      </c>
      <c r="BI1188" s="251">
        <f ca="1">IF(A32taxstdlife="n/a","n/a",IF(A32taxstdlife="",0,IF(BI$3&gt;(A32stdlife+$E1188),((INDEX('PTRM input'!$G$385:$P$434,A32offset,$E1188)-INDEX('PTRM input'!$G$277:$P$326,A32offset,$E1188))*OFFSET($F$7,0,$E1188))-SUM($G1188:BH1188),(((INDEX('PTRM input'!$G$385:$P$434,A32offset,$E1188)-INDEX('PTRM input'!$G$277:$P$326,A32offset,$E1188))*OFFSET($F$7,0,$E1188))-SUM($G1188:BH1188))*(OFFSET('PTRM input'!$G$477,0,$E1188-1)/A32taxstdlife))))</f>
        <v>0</v>
      </c>
      <c r="BJ1188" s="116"/>
      <c r="BK1188" s="116"/>
      <c r="BL1188" s="116"/>
      <c r="BM1188" s="116"/>
    </row>
    <row r="1189" spans="1:65" ht="12.75" hidden="1" customHeight="1" outlineLevel="2">
      <c r="A1189" s="366"/>
      <c r="B1189" s="19"/>
      <c r="C1189" s="18"/>
      <c r="D1189" s="760"/>
      <c r="E1189" s="86">
        <v>5</v>
      </c>
      <c r="F1189" s="356"/>
      <c r="G1189" s="434"/>
      <c r="H1189" s="435"/>
      <c r="I1189" s="435"/>
      <c r="J1189" s="435"/>
      <c r="K1189" s="619"/>
      <c r="L1189" s="251">
        <f ca="1">IF(A32taxstdlife="n/a","n/a",IF(A32taxstdlife="",0,IF(L$3&gt;(A32stdlife+$E1189),((INDEX('PTRM input'!$G$385:$P$434,A32offset,$E1189)-INDEX('PTRM input'!$G$277:$P$326,A32offset,$E1189))*OFFSET($F$7,0,$E1189))-SUM($G1189:K1189),(((INDEX('PTRM input'!$G$385:$P$434,A32offset,$E1189)-INDEX('PTRM input'!$G$277:$P$326,A32offset,$E1189))*OFFSET($F$7,0,$E1189))-SUM($G1189:K1189))*(OFFSET('PTRM input'!$G$477,0,$E1189-1)/A32taxstdlife))))</f>
        <v>0</v>
      </c>
      <c r="M1189" s="251">
        <f ca="1">IF(A32taxstdlife="n/a","n/a",IF(A32taxstdlife="",0,IF(M$3&gt;(A32stdlife+$E1189),((INDEX('PTRM input'!$G$385:$P$434,A32offset,$E1189)-INDEX('PTRM input'!$G$277:$P$326,A32offset,$E1189))*OFFSET($F$7,0,$E1189))-SUM($G1189:L1189),(((INDEX('PTRM input'!$G$385:$P$434,A32offset,$E1189)-INDEX('PTRM input'!$G$277:$P$326,A32offset,$E1189))*OFFSET($F$7,0,$E1189))-SUM($G1189:L1189))*(OFFSET('PTRM input'!$G$477,0,$E1189-1)/A32taxstdlife))))</f>
        <v>0</v>
      </c>
      <c r="N1189" s="251">
        <f ca="1">IF(A32taxstdlife="n/a","n/a",IF(A32taxstdlife="",0,IF(N$3&gt;(A32stdlife+$E1189),((INDEX('PTRM input'!$G$385:$P$434,A32offset,$E1189)-INDEX('PTRM input'!$G$277:$P$326,A32offset,$E1189))*OFFSET($F$7,0,$E1189))-SUM($G1189:M1189),(((INDEX('PTRM input'!$G$385:$P$434,A32offset,$E1189)-INDEX('PTRM input'!$G$277:$P$326,A32offset,$E1189))*OFFSET($F$7,0,$E1189))-SUM($G1189:M1189))*(OFFSET('PTRM input'!$G$477,0,$E1189-1)/A32taxstdlife))))</f>
        <v>0</v>
      </c>
      <c r="O1189" s="251">
        <f ca="1">IF(A32taxstdlife="n/a","n/a",IF(A32taxstdlife="",0,IF(O$3&gt;(A32stdlife+$E1189),((INDEX('PTRM input'!$G$385:$P$434,A32offset,$E1189)-INDEX('PTRM input'!$G$277:$P$326,A32offset,$E1189))*OFFSET($F$7,0,$E1189))-SUM($G1189:N1189),(((INDEX('PTRM input'!$G$385:$P$434,A32offset,$E1189)-INDEX('PTRM input'!$G$277:$P$326,A32offset,$E1189))*OFFSET($F$7,0,$E1189))-SUM($G1189:N1189))*(OFFSET('PTRM input'!$G$477,0,$E1189-1)/A32taxstdlife))))</f>
        <v>0</v>
      </c>
      <c r="P1189" s="251">
        <f ca="1">IF(A32taxstdlife="n/a","n/a",IF(A32taxstdlife="",0,IF(P$3&gt;(A32stdlife+$E1189),((INDEX('PTRM input'!$G$385:$P$434,A32offset,$E1189)-INDEX('PTRM input'!$G$277:$P$326,A32offset,$E1189))*OFFSET($F$7,0,$E1189))-SUM($G1189:O1189),(((INDEX('PTRM input'!$G$385:$P$434,A32offset,$E1189)-INDEX('PTRM input'!$G$277:$P$326,A32offset,$E1189))*OFFSET($F$7,0,$E1189))-SUM($G1189:O1189))*(OFFSET('PTRM input'!$G$477,0,$E1189-1)/A32taxstdlife))))</f>
        <v>0</v>
      </c>
      <c r="Q1189" s="251">
        <f ca="1">IF(A32taxstdlife="n/a","n/a",IF(A32taxstdlife="",0,IF(Q$3&gt;(A32stdlife+$E1189),((INDEX('PTRM input'!$G$385:$P$434,A32offset,$E1189)-INDEX('PTRM input'!$G$277:$P$326,A32offset,$E1189))*OFFSET($F$7,0,$E1189))-SUM($G1189:P1189),(((INDEX('PTRM input'!$G$385:$P$434,A32offset,$E1189)-INDEX('PTRM input'!$G$277:$P$326,A32offset,$E1189))*OFFSET($F$7,0,$E1189))-SUM($G1189:P1189))*(OFFSET('PTRM input'!$G$477,0,$E1189-1)/A32taxstdlife))))</f>
        <v>0</v>
      </c>
      <c r="R1189" s="251">
        <f ca="1">IF(A32taxstdlife="n/a","n/a",IF(A32taxstdlife="",0,IF(R$3&gt;(A32stdlife+$E1189),((INDEX('PTRM input'!$G$385:$P$434,A32offset,$E1189)-INDEX('PTRM input'!$G$277:$P$326,A32offset,$E1189))*OFFSET($F$7,0,$E1189))-SUM($G1189:Q1189),(((INDEX('PTRM input'!$G$385:$P$434,A32offset,$E1189)-INDEX('PTRM input'!$G$277:$P$326,A32offset,$E1189))*OFFSET($F$7,0,$E1189))-SUM($G1189:Q1189))*(OFFSET('PTRM input'!$G$477,0,$E1189-1)/A32taxstdlife))))</f>
        <v>0</v>
      </c>
      <c r="S1189" s="251">
        <f ca="1">IF(A32taxstdlife="n/a","n/a",IF(A32taxstdlife="",0,IF(S$3&gt;(A32stdlife+$E1189),((INDEX('PTRM input'!$G$385:$P$434,A32offset,$E1189)-INDEX('PTRM input'!$G$277:$P$326,A32offset,$E1189))*OFFSET($F$7,0,$E1189))-SUM($G1189:R1189),(((INDEX('PTRM input'!$G$385:$P$434,A32offset,$E1189)-INDEX('PTRM input'!$G$277:$P$326,A32offset,$E1189))*OFFSET($F$7,0,$E1189))-SUM($G1189:R1189))*(OFFSET('PTRM input'!$G$477,0,$E1189-1)/A32taxstdlife))))</f>
        <v>0</v>
      </c>
      <c r="T1189" s="251">
        <f ca="1">IF(A32taxstdlife="n/a","n/a",IF(A32taxstdlife="",0,IF(T$3&gt;(A32stdlife+$E1189),((INDEX('PTRM input'!$G$385:$P$434,A32offset,$E1189)-INDEX('PTRM input'!$G$277:$P$326,A32offset,$E1189))*OFFSET($F$7,0,$E1189))-SUM($G1189:S1189),(((INDEX('PTRM input'!$G$385:$P$434,A32offset,$E1189)-INDEX('PTRM input'!$G$277:$P$326,A32offset,$E1189))*OFFSET($F$7,0,$E1189))-SUM($G1189:S1189))*(OFFSET('PTRM input'!$G$477,0,$E1189-1)/A32taxstdlife))))</f>
        <v>0</v>
      </c>
      <c r="U1189" s="251">
        <f ca="1">IF(A32taxstdlife="n/a","n/a",IF(A32taxstdlife="",0,IF(U$3&gt;(A32stdlife+$E1189),((INDEX('PTRM input'!$G$385:$P$434,A32offset,$E1189)-INDEX('PTRM input'!$G$277:$P$326,A32offset,$E1189))*OFFSET($F$7,0,$E1189))-SUM($G1189:T1189),(((INDEX('PTRM input'!$G$385:$P$434,A32offset,$E1189)-INDEX('PTRM input'!$G$277:$P$326,A32offset,$E1189))*OFFSET($F$7,0,$E1189))-SUM($G1189:T1189))*(OFFSET('PTRM input'!$G$477,0,$E1189-1)/A32taxstdlife))))</f>
        <v>0</v>
      </c>
      <c r="V1189" s="251">
        <f ca="1">IF(A32taxstdlife="n/a","n/a",IF(A32taxstdlife="",0,IF(V$3&gt;(A32stdlife+$E1189),((INDEX('PTRM input'!$G$385:$P$434,A32offset,$E1189)-INDEX('PTRM input'!$G$277:$P$326,A32offset,$E1189))*OFFSET($F$7,0,$E1189))-SUM($G1189:U1189),(((INDEX('PTRM input'!$G$385:$P$434,A32offset,$E1189)-INDEX('PTRM input'!$G$277:$P$326,A32offset,$E1189))*OFFSET($F$7,0,$E1189))-SUM($G1189:U1189))*(OFFSET('PTRM input'!$G$477,0,$E1189-1)/A32taxstdlife))))</f>
        <v>0</v>
      </c>
      <c r="W1189" s="251">
        <f ca="1">IF(A32taxstdlife="n/a","n/a",IF(A32taxstdlife="",0,IF(W$3&gt;(A32stdlife+$E1189),((INDEX('PTRM input'!$G$385:$P$434,A32offset,$E1189)-INDEX('PTRM input'!$G$277:$P$326,A32offset,$E1189))*OFFSET($F$7,0,$E1189))-SUM($G1189:V1189),(((INDEX('PTRM input'!$G$385:$P$434,A32offset,$E1189)-INDEX('PTRM input'!$G$277:$P$326,A32offset,$E1189))*OFFSET($F$7,0,$E1189))-SUM($G1189:V1189))*(OFFSET('PTRM input'!$G$477,0,$E1189-1)/A32taxstdlife))))</f>
        <v>0</v>
      </c>
      <c r="X1189" s="251">
        <f ca="1">IF(A32taxstdlife="n/a","n/a",IF(A32taxstdlife="",0,IF(X$3&gt;(A32stdlife+$E1189),((INDEX('PTRM input'!$G$385:$P$434,A32offset,$E1189)-INDEX('PTRM input'!$G$277:$P$326,A32offset,$E1189))*OFFSET($F$7,0,$E1189))-SUM($G1189:W1189),(((INDEX('PTRM input'!$G$385:$P$434,A32offset,$E1189)-INDEX('PTRM input'!$G$277:$P$326,A32offset,$E1189))*OFFSET($F$7,0,$E1189))-SUM($G1189:W1189))*(OFFSET('PTRM input'!$G$477,0,$E1189-1)/A32taxstdlife))))</f>
        <v>0</v>
      </c>
      <c r="Y1189" s="251">
        <f ca="1">IF(A32taxstdlife="n/a","n/a",IF(A32taxstdlife="",0,IF(Y$3&gt;(A32stdlife+$E1189),((INDEX('PTRM input'!$G$385:$P$434,A32offset,$E1189)-INDEX('PTRM input'!$G$277:$P$326,A32offset,$E1189))*OFFSET($F$7,0,$E1189))-SUM($G1189:X1189),(((INDEX('PTRM input'!$G$385:$P$434,A32offset,$E1189)-INDEX('PTRM input'!$G$277:$P$326,A32offset,$E1189))*OFFSET($F$7,0,$E1189))-SUM($G1189:X1189))*(OFFSET('PTRM input'!$G$477,0,$E1189-1)/A32taxstdlife))))</f>
        <v>0</v>
      </c>
      <c r="Z1189" s="251">
        <f ca="1">IF(A32taxstdlife="n/a","n/a",IF(A32taxstdlife="",0,IF(Z$3&gt;(A32stdlife+$E1189),((INDEX('PTRM input'!$G$385:$P$434,A32offset,$E1189)-INDEX('PTRM input'!$G$277:$P$326,A32offset,$E1189))*OFFSET($F$7,0,$E1189))-SUM($G1189:Y1189),(((INDEX('PTRM input'!$G$385:$P$434,A32offset,$E1189)-INDEX('PTRM input'!$G$277:$P$326,A32offset,$E1189))*OFFSET($F$7,0,$E1189))-SUM($G1189:Y1189))*(OFFSET('PTRM input'!$G$477,0,$E1189-1)/A32taxstdlife))))</f>
        <v>0</v>
      </c>
      <c r="AA1189" s="251">
        <f ca="1">IF(A32taxstdlife="n/a","n/a",IF(A32taxstdlife="",0,IF(AA$3&gt;(A32stdlife+$E1189),((INDEX('PTRM input'!$G$385:$P$434,A32offset,$E1189)-INDEX('PTRM input'!$G$277:$P$326,A32offset,$E1189))*OFFSET($F$7,0,$E1189))-SUM($G1189:Z1189),(((INDEX('PTRM input'!$G$385:$P$434,A32offset,$E1189)-INDEX('PTRM input'!$G$277:$P$326,A32offset,$E1189))*OFFSET($F$7,0,$E1189))-SUM($G1189:Z1189))*(OFFSET('PTRM input'!$G$477,0,$E1189-1)/A32taxstdlife))))</f>
        <v>0</v>
      </c>
      <c r="AB1189" s="251">
        <f ca="1">IF(A32taxstdlife="n/a","n/a",IF(A32taxstdlife="",0,IF(AB$3&gt;(A32stdlife+$E1189),((INDEX('PTRM input'!$G$385:$P$434,A32offset,$E1189)-INDEX('PTRM input'!$G$277:$P$326,A32offset,$E1189))*OFFSET($F$7,0,$E1189))-SUM($G1189:AA1189),(((INDEX('PTRM input'!$G$385:$P$434,A32offset,$E1189)-INDEX('PTRM input'!$G$277:$P$326,A32offset,$E1189))*OFFSET($F$7,0,$E1189))-SUM($G1189:AA1189))*(OFFSET('PTRM input'!$G$477,0,$E1189-1)/A32taxstdlife))))</f>
        <v>0</v>
      </c>
      <c r="AC1189" s="251">
        <f ca="1">IF(A32taxstdlife="n/a","n/a",IF(A32taxstdlife="",0,IF(AC$3&gt;(A32stdlife+$E1189),((INDEX('PTRM input'!$G$385:$P$434,A32offset,$E1189)-INDEX('PTRM input'!$G$277:$P$326,A32offset,$E1189))*OFFSET($F$7,0,$E1189))-SUM($G1189:AB1189),(((INDEX('PTRM input'!$G$385:$P$434,A32offset,$E1189)-INDEX('PTRM input'!$G$277:$P$326,A32offset,$E1189))*OFFSET($F$7,0,$E1189))-SUM($G1189:AB1189))*(OFFSET('PTRM input'!$G$477,0,$E1189-1)/A32taxstdlife))))</f>
        <v>0</v>
      </c>
      <c r="AD1189" s="251">
        <f ca="1">IF(A32taxstdlife="n/a","n/a",IF(A32taxstdlife="",0,IF(AD$3&gt;(A32stdlife+$E1189),((INDEX('PTRM input'!$G$385:$P$434,A32offset,$E1189)-INDEX('PTRM input'!$G$277:$P$326,A32offset,$E1189))*OFFSET($F$7,0,$E1189))-SUM($G1189:AC1189),(((INDEX('PTRM input'!$G$385:$P$434,A32offset,$E1189)-INDEX('PTRM input'!$G$277:$P$326,A32offset,$E1189))*OFFSET($F$7,0,$E1189))-SUM($G1189:AC1189))*(OFFSET('PTRM input'!$G$477,0,$E1189-1)/A32taxstdlife))))</f>
        <v>0</v>
      </c>
      <c r="AE1189" s="251">
        <f ca="1">IF(A32taxstdlife="n/a","n/a",IF(A32taxstdlife="",0,IF(AE$3&gt;(A32stdlife+$E1189),((INDEX('PTRM input'!$G$385:$P$434,A32offset,$E1189)-INDEX('PTRM input'!$G$277:$P$326,A32offset,$E1189))*OFFSET($F$7,0,$E1189))-SUM($G1189:AD1189),(((INDEX('PTRM input'!$G$385:$P$434,A32offset,$E1189)-INDEX('PTRM input'!$G$277:$P$326,A32offset,$E1189))*OFFSET($F$7,0,$E1189))-SUM($G1189:AD1189))*(OFFSET('PTRM input'!$G$477,0,$E1189-1)/A32taxstdlife))))</f>
        <v>0</v>
      </c>
      <c r="AF1189" s="251">
        <f ca="1">IF(A32taxstdlife="n/a","n/a",IF(A32taxstdlife="",0,IF(AF$3&gt;(A32stdlife+$E1189),((INDEX('PTRM input'!$G$385:$P$434,A32offset,$E1189)-INDEX('PTRM input'!$G$277:$P$326,A32offset,$E1189))*OFFSET($F$7,0,$E1189))-SUM($G1189:AE1189),(((INDEX('PTRM input'!$G$385:$P$434,A32offset,$E1189)-INDEX('PTRM input'!$G$277:$P$326,A32offset,$E1189))*OFFSET($F$7,0,$E1189))-SUM($G1189:AE1189))*(OFFSET('PTRM input'!$G$477,0,$E1189-1)/A32taxstdlife))))</f>
        <v>0</v>
      </c>
      <c r="AG1189" s="251">
        <f ca="1">IF(A32taxstdlife="n/a","n/a",IF(A32taxstdlife="",0,IF(AG$3&gt;(A32stdlife+$E1189),((INDEX('PTRM input'!$G$385:$P$434,A32offset,$E1189)-INDEX('PTRM input'!$G$277:$P$326,A32offset,$E1189))*OFFSET($F$7,0,$E1189))-SUM($G1189:AF1189),(((INDEX('PTRM input'!$G$385:$P$434,A32offset,$E1189)-INDEX('PTRM input'!$G$277:$P$326,A32offset,$E1189))*OFFSET($F$7,0,$E1189))-SUM($G1189:AF1189))*(OFFSET('PTRM input'!$G$477,0,$E1189-1)/A32taxstdlife))))</f>
        <v>0</v>
      </c>
      <c r="AH1189" s="251">
        <f ca="1">IF(A32taxstdlife="n/a","n/a",IF(A32taxstdlife="",0,IF(AH$3&gt;(A32stdlife+$E1189),((INDEX('PTRM input'!$G$385:$P$434,A32offset,$E1189)-INDEX('PTRM input'!$G$277:$P$326,A32offset,$E1189))*OFFSET($F$7,0,$E1189))-SUM($G1189:AG1189),(((INDEX('PTRM input'!$G$385:$P$434,A32offset,$E1189)-INDEX('PTRM input'!$G$277:$P$326,A32offset,$E1189))*OFFSET($F$7,0,$E1189))-SUM($G1189:AG1189))*(OFFSET('PTRM input'!$G$477,0,$E1189-1)/A32taxstdlife))))</f>
        <v>0</v>
      </c>
      <c r="AI1189" s="251">
        <f ca="1">IF(A32taxstdlife="n/a","n/a",IF(A32taxstdlife="",0,IF(AI$3&gt;(A32stdlife+$E1189),((INDEX('PTRM input'!$G$385:$P$434,A32offset,$E1189)-INDEX('PTRM input'!$G$277:$P$326,A32offset,$E1189))*OFFSET($F$7,0,$E1189))-SUM($G1189:AH1189),(((INDEX('PTRM input'!$G$385:$P$434,A32offset,$E1189)-INDEX('PTRM input'!$G$277:$P$326,A32offset,$E1189))*OFFSET($F$7,0,$E1189))-SUM($G1189:AH1189))*(OFFSET('PTRM input'!$G$477,0,$E1189-1)/A32taxstdlife))))</f>
        <v>0</v>
      </c>
      <c r="AJ1189" s="251">
        <f ca="1">IF(A32taxstdlife="n/a","n/a",IF(A32taxstdlife="",0,IF(AJ$3&gt;(A32stdlife+$E1189),((INDEX('PTRM input'!$G$385:$P$434,A32offset,$E1189)-INDEX('PTRM input'!$G$277:$P$326,A32offset,$E1189))*OFFSET($F$7,0,$E1189))-SUM($G1189:AI1189),(((INDEX('PTRM input'!$G$385:$P$434,A32offset,$E1189)-INDEX('PTRM input'!$G$277:$P$326,A32offset,$E1189))*OFFSET($F$7,0,$E1189))-SUM($G1189:AI1189))*(OFFSET('PTRM input'!$G$477,0,$E1189-1)/A32taxstdlife))))</f>
        <v>0</v>
      </c>
      <c r="AK1189" s="251">
        <f ca="1">IF(A32taxstdlife="n/a","n/a",IF(A32taxstdlife="",0,IF(AK$3&gt;(A32stdlife+$E1189),((INDEX('PTRM input'!$G$385:$P$434,A32offset,$E1189)-INDEX('PTRM input'!$G$277:$P$326,A32offset,$E1189))*OFFSET($F$7,0,$E1189))-SUM($G1189:AJ1189),(((INDEX('PTRM input'!$G$385:$P$434,A32offset,$E1189)-INDEX('PTRM input'!$G$277:$P$326,A32offset,$E1189))*OFFSET($F$7,0,$E1189))-SUM($G1189:AJ1189))*(OFFSET('PTRM input'!$G$477,0,$E1189-1)/A32taxstdlife))))</f>
        <v>0</v>
      </c>
      <c r="AL1189" s="251">
        <f ca="1">IF(A32taxstdlife="n/a","n/a",IF(A32taxstdlife="",0,IF(AL$3&gt;(A32stdlife+$E1189),((INDEX('PTRM input'!$G$385:$P$434,A32offset,$E1189)-INDEX('PTRM input'!$G$277:$P$326,A32offset,$E1189))*OFFSET($F$7,0,$E1189))-SUM($G1189:AK1189),(((INDEX('PTRM input'!$G$385:$P$434,A32offset,$E1189)-INDEX('PTRM input'!$G$277:$P$326,A32offset,$E1189))*OFFSET($F$7,0,$E1189))-SUM($G1189:AK1189))*(OFFSET('PTRM input'!$G$477,0,$E1189-1)/A32taxstdlife))))</f>
        <v>0</v>
      </c>
      <c r="AM1189" s="251">
        <f ca="1">IF(A32taxstdlife="n/a","n/a",IF(A32taxstdlife="",0,IF(AM$3&gt;(A32stdlife+$E1189),((INDEX('PTRM input'!$G$385:$P$434,A32offset,$E1189)-INDEX('PTRM input'!$G$277:$P$326,A32offset,$E1189))*OFFSET($F$7,0,$E1189))-SUM($G1189:AL1189),(((INDEX('PTRM input'!$G$385:$P$434,A32offset,$E1189)-INDEX('PTRM input'!$G$277:$P$326,A32offset,$E1189))*OFFSET($F$7,0,$E1189))-SUM($G1189:AL1189))*(OFFSET('PTRM input'!$G$477,0,$E1189-1)/A32taxstdlife))))</f>
        <v>0</v>
      </c>
      <c r="AN1189" s="251">
        <f ca="1">IF(A32taxstdlife="n/a","n/a",IF(A32taxstdlife="",0,IF(AN$3&gt;(A32stdlife+$E1189),((INDEX('PTRM input'!$G$385:$P$434,A32offset,$E1189)-INDEX('PTRM input'!$G$277:$P$326,A32offset,$E1189))*OFFSET($F$7,0,$E1189))-SUM($G1189:AM1189),(((INDEX('PTRM input'!$G$385:$P$434,A32offset,$E1189)-INDEX('PTRM input'!$G$277:$P$326,A32offset,$E1189))*OFFSET($F$7,0,$E1189))-SUM($G1189:AM1189))*(OFFSET('PTRM input'!$G$477,0,$E1189-1)/A32taxstdlife))))</f>
        <v>0</v>
      </c>
      <c r="AO1189" s="251">
        <f ca="1">IF(A32taxstdlife="n/a","n/a",IF(A32taxstdlife="",0,IF(AO$3&gt;(A32stdlife+$E1189),((INDEX('PTRM input'!$G$385:$P$434,A32offset,$E1189)-INDEX('PTRM input'!$G$277:$P$326,A32offset,$E1189))*OFFSET($F$7,0,$E1189))-SUM($G1189:AN1189),(((INDEX('PTRM input'!$G$385:$P$434,A32offset,$E1189)-INDEX('PTRM input'!$G$277:$P$326,A32offset,$E1189))*OFFSET($F$7,0,$E1189))-SUM($G1189:AN1189))*(OFFSET('PTRM input'!$G$477,0,$E1189-1)/A32taxstdlife))))</f>
        <v>0</v>
      </c>
      <c r="AP1189" s="251">
        <f ca="1">IF(A32taxstdlife="n/a","n/a",IF(A32taxstdlife="",0,IF(AP$3&gt;(A32stdlife+$E1189),((INDEX('PTRM input'!$G$385:$P$434,A32offset,$E1189)-INDEX('PTRM input'!$G$277:$P$326,A32offset,$E1189))*OFFSET($F$7,0,$E1189))-SUM($G1189:AO1189),(((INDEX('PTRM input'!$G$385:$P$434,A32offset,$E1189)-INDEX('PTRM input'!$G$277:$P$326,A32offset,$E1189))*OFFSET($F$7,0,$E1189))-SUM($G1189:AO1189))*(OFFSET('PTRM input'!$G$477,0,$E1189-1)/A32taxstdlife))))</f>
        <v>0</v>
      </c>
      <c r="AQ1189" s="251">
        <f ca="1">IF(A32taxstdlife="n/a","n/a",IF(A32taxstdlife="",0,IF(AQ$3&gt;(A32stdlife+$E1189),((INDEX('PTRM input'!$G$385:$P$434,A32offset,$E1189)-INDEX('PTRM input'!$G$277:$P$326,A32offset,$E1189))*OFFSET($F$7,0,$E1189))-SUM($G1189:AP1189),(((INDEX('PTRM input'!$G$385:$P$434,A32offset,$E1189)-INDEX('PTRM input'!$G$277:$P$326,A32offset,$E1189))*OFFSET($F$7,0,$E1189))-SUM($G1189:AP1189))*(OFFSET('PTRM input'!$G$477,0,$E1189-1)/A32taxstdlife))))</f>
        <v>0</v>
      </c>
      <c r="AR1189" s="251">
        <f ca="1">IF(A32taxstdlife="n/a","n/a",IF(A32taxstdlife="",0,IF(AR$3&gt;(A32stdlife+$E1189),((INDEX('PTRM input'!$G$385:$P$434,A32offset,$E1189)-INDEX('PTRM input'!$G$277:$P$326,A32offset,$E1189))*OFFSET($F$7,0,$E1189))-SUM($G1189:AQ1189),(((INDEX('PTRM input'!$G$385:$P$434,A32offset,$E1189)-INDEX('PTRM input'!$G$277:$P$326,A32offset,$E1189))*OFFSET($F$7,0,$E1189))-SUM($G1189:AQ1189))*(OFFSET('PTRM input'!$G$477,0,$E1189-1)/A32taxstdlife))))</f>
        <v>0</v>
      </c>
      <c r="AS1189" s="251">
        <f ca="1">IF(A32taxstdlife="n/a","n/a",IF(A32taxstdlife="",0,IF(AS$3&gt;(A32stdlife+$E1189),((INDEX('PTRM input'!$G$385:$P$434,A32offset,$E1189)-INDEX('PTRM input'!$G$277:$P$326,A32offset,$E1189))*OFFSET($F$7,0,$E1189))-SUM($G1189:AR1189),(((INDEX('PTRM input'!$G$385:$P$434,A32offset,$E1189)-INDEX('PTRM input'!$G$277:$P$326,A32offset,$E1189))*OFFSET($F$7,0,$E1189))-SUM($G1189:AR1189))*(OFFSET('PTRM input'!$G$477,0,$E1189-1)/A32taxstdlife))))</f>
        <v>0</v>
      </c>
      <c r="AT1189" s="251">
        <f ca="1">IF(A32taxstdlife="n/a","n/a",IF(A32taxstdlife="",0,IF(AT$3&gt;(A32stdlife+$E1189),((INDEX('PTRM input'!$G$385:$P$434,A32offset,$E1189)-INDEX('PTRM input'!$G$277:$P$326,A32offset,$E1189))*OFFSET($F$7,0,$E1189))-SUM($G1189:AS1189),(((INDEX('PTRM input'!$G$385:$P$434,A32offset,$E1189)-INDEX('PTRM input'!$G$277:$P$326,A32offset,$E1189))*OFFSET($F$7,0,$E1189))-SUM($G1189:AS1189))*(OFFSET('PTRM input'!$G$477,0,$E1189-1)/A32taxstdlife))))</f>
        <v>0</v>
      </c>
      <c r="AU1189" s="251">
        <f ca="1">IF(A32taxstdlife="n/a","n/a",IF(A32taxstdlife="",0,IF(AU$3&gt;(A32stdlife+$E1189),((INDEX('PTRM input'!$G$385:$P$434,A32offset,$E1189)-INDEX('PTRM input'!$G$277:$P$326,A32offset,$E1189))*OFFSET($F$7,0,$E1189))-SUM($G1189:AT1189),(((INDEX('PTRM input'!$G$385:$P$434,A32offset,$E1189)-INDEX('PTRM input'!$G$277:$P$326,A32offset,$E1189))*OFFSET($F$7,0,$E1189))-SUM($G1189:AT1189))*(OFFSET('PTRM input'!$G$477,0,$E1189-1)/A32taxstdlife))))</f>
        <v>0</v>
      </c>
      <c r="AV1189" s="251">
        <f ca="1">IF(A32taxstdlife="n/a","n/a",IF(A32taxstdlife="",0,IF(AV$3&gt;(A32stdlife+$E1189),((INDEX('PTRM input'!$G$385:$P$434,A32offset,$E1189)-INDEX('PTRM input'!$G$277:$P$326,A32offset,$E1189))*OFFSET($F$7,0,$E1189))-SUM($G1189:AU1189),(((INDEX('PTRM input'!$G$385:$P$434,A32offset,$E1189)-INDEX('PTRM input'!$G$277:$P$326,A32offset,$E1189))*OFFSET($F$7,0,$E1189))-SUM($G1189:AU1189))*(OFFSET('PTRM input'!$G$477,0,$E1189-1)/A32taxstdlife))))</f>
        <v>0</v>
      </c>
      <c r="AW1189" s="251">
        <f ca="1">IF(A32taxstdlife="n/a","n/a",IF(A32taxstdlife="",0,IF(AW$3&gt;(A32stdlife+$E1189),((INDEX('PTRM input'!$G$385:$P$434,A32offset,$E1189)-INDEX('PTRM input'!$G$277:$P$326,A32offset,$E1189))*OFFSET($F$7,0,$E1189))-SUM($G1189:AV1189),(((INDEX('PTRM input'!$G$385:$P$434,A32offset,$E1189)-INDEX('PTRM input'!$G$277:$P$326,A32offset,$E1189))*OFFSET($F$7,0,$E1189))-SUM($G1189:AV1189))*(OFFSET('PTRM input'!$G$477,0,$E1189-1)/A32taxstdlife))))</f>
        <v>0</v>
      </c>
      <c r="AX1189" s="251">
        <f ca="1">IF(A32taxstdlife="n/a","n/a",IF(A32taxstdlife="",0,IF(AX$3&gt;(A32stdlife+$E1189),((INDEX('PTRM input'!$G$385:$P$434,A32offset,$E1189)-INDEX('PTRM input'!$G$277:$P$326,A32offset,$E1189))*OFFSET($F$7,0,$E1189))-SUM($G1189:AW1189),(((INDEX('PTRM input'!$G$385:$P$434,A32offset,$E1189)-INDEX('PTRM input'!$G$277:$P$326,A32offset,$E1189))*OFFSET($F$7,0,$E1189))-SUM($G1189:AW1189))*(OFFSET('PTRM input'!$G$477,0,$E1189-1)/A32taxstdlife))))</f>
        <v>0</v>
      </c>
      <c r="AY1189" s="251">
        <f ca="1">IF(A32taxstdlife="n/a","n/a",IF(A32taxstdlife="",0,IF(AY$3&gt;(A32stdlife+$E1189),((INDEX('PTRM input'!$G$385:$P$434,A32offset,$E1189)-INDEX('PTRM input'!$G$277:$P$326,A32offset,$E1189))*OFFSET($F$7,0,$E1189))-SUM($G1189:AX1189),(((INDEX('PTRM input'!$G$385:$P$434,A32offset,$E1189)-INDEX('PTRM input'!$G$277:$P$326,A32offset,$E1189))*OFFSET($F$7,0,$E1189))-SUM($G1189:AX1189))*(OFFSET('PTRM input'!$G$477,0,$E1189-1)/A32taxstdlife))))</f>
        <v>0</v>
      </c>
      <c r="AZ1189" s="251">
        <f ca="1">IF(A32taxstdlife="n/a","n/a",IF(A32taxstdlife="",0,IF(AZ$3&gt;(A32stdlife+$E1189),((INDEX('PTRM input'!$G$385:$P$434,A32offset,$E1189)-INDEX('PTRM input'!$G$277:$P$326,A32offset,$E1189))*OFFSET($F$7,0,$E1189))-SUM($G1189:AY1189),(((INDEX('PTRM input'!$G$385:$P$434,A32offset,$E1189)-INDEX('PTRM input'!$G$277:$P$326,A32offset,$E1189))*OFFSET($F$7,0,$E1189))-SUM($G1189:AY1189))*(OFFSET('PTRM input'!$G$477,0,$E1189-1)/A32taxstdlife))))</f>
        <v>0</v>
      </c>
      <c r="BA1189" s="251">
        <f ca="1">IF(A32taxstdlife="n/a","n/a",IF(A32taxstdlife="",0,IF(BA$3&gt;(A32stdlife+$E1189),((INDEX('PTRM input'!$G$385:$P$434,A32offset,$E1189)-INDEX('PTRM input'!$G$277:$P$326,A32offset,$E1189))*OFFSET($F$7,0,$E1189))-SUM($G1189:AZ1189),(((INDEX('PTRM input'!$G$385:$P$434,A32offset,$E1189)-INDEX('PTRM input'!$G$277:$P$326,A32offset,$E1189))*OFFSET($F$7,0,$E1189))-SUM($G1189:AZ1189))*(OFFSET('PTRM input'!$G$477,0,$E1189-1)/A32taxstdlife))))</f>
        <v>0</v>
      </c>
      <c r="BB1189" s="251">
        <f ca="1">IF(A32taxstdlife="n/a","n/a",IF(A32taxstdlife="",0,IF(BB$3&gt;(A32stdlife+$E1189),((INDEX('PTRM input'!$G$385:$P$434,A32offset,$E1189)-INDEX('PTRM input'!$G$277:$P$326,A32offset,$E1189))*OFFSET($F$7,0,$E1189))-SUM($G1189:BA1189),(((INDEX('PTRM input'!$G$385:$P$434,A32offset,$E1189)-INDEX('PTRM input'!$G$277:$P$326,A32offset,$E1189))*OFFSET($F$7,0,$E1189))-SUM($G1189:BA1189))*(OFFSET('PTRM input'!$G$477,0,$E1189-1)/A32taxstdlife))))</f>
        <v>0</v>
      </c>
      <c r="BC1189" s="251">
        <f ca="1">IF(A32taxstdlife="n/a","n/a",IF(A32taxstdlife="",0,IF(BC$3&gt;(A32stdlife+$E1189),((INDEX('PTRM input'!$G$385:$P$434,A32offset,$E1189)-INDEX('PTRM input'!$G$277:$P$326,A32offset,$E1189))*OFFSET($F$7,0,$E1189))-SUM($G1189:BB1189),(((INDEX('PTRM input'!$G$385:$P$434,A32offset,$E1189)-INDEX('PTRM input'!$G$277:$P$326,A32offset,$E1189))*OFFSET($F$7,0,$E1189))-SUM($G1189:BB1189))*(OFFSET('PTRM input'!$G$477,0,$E1189-1)/A32taxstdlife))))</f>
        <v>0</v>
      </c>
      <c r="BD1189" s="251">
        <f ca="1">IF(A32taxstdlife="n/a","n/a",IF(A32taxstdlife="",0,IF(BD$3&gt;(A32stdlife+$E1189),((INDEX('PTRM input'!$G$385:$P$434,A32offset,$E1189)-INDEX('PTRM input'!$G$277:$P$326,A32offset,$E1189))*OFFSET($F$7,0,$E1189))-SUM($G1189:BC1189),(((INDEX('PTRM input'!$G$385:$P$434,A32offset,$E1189)-INDEX('PTRM input'!$G$277:$P$326,A32offset,$E1189))*OFFSET($F$7,0,$E1189))-SUM($G1189:BC1189))*(OFFSET('PTRM input'!$G$477,0,$E1189-1)/A32taxstdlife))))</f>
        <v>0</v>
      </c>
      <c r="BE1189" s="251">
        <f ca="1">IF(A32taxstdlife="n/a","n/a",IF(A32taxstdlife="",0,IF(BE$3&gt;(A32stdlife+$E1189),((INDEX('PTRM input'!$G$385:$P$434,A32offset,$E1189)-INDEX('PTRM input'!$G$277:$P$326,A32offset,$E1189))*OFFSET($F$7,0,$E1189))-SUM($G1189:BD1189),(((INDEX('PTRM input'!$G$385:$P$434,A32offset,$E1189)-INDEX('PTRM input'!$G$277:$P$326,A32offset,$E1189))*OFFSET($F$7,0,$E1189))-SUM($G1189:BD1189))*(OFFSET('PTRM input'!$G$477,0,$E1189-1)/A32taxstdlife))))</f>
        <v>0</v>
      </c>
      <c r="BF1189" s="251">
        <f ca="1">IF(A32taxstdlife="n/a","n/a",IF(A32taxstdlife="",0,IF(BF$3&gt;(A32stdlife+$E1189),((INDEX('PTRM input'!$G$385:$P$434,A32offset,$E1189)-INDEX('PTRM input'!$G$277:$P$326,A32offset,$E1189))*OFFSET($F$7,0,$E1189))-SUM($G1189:BE1189),(((INDEX('PTRM input'!$G$385:$P$434,A32offset,$E1189)-INDEX('PTRM input'!$G$277:$P$326,A32offset,$E1189))*OFFSET($F$7,0,$E1189))-SUM($G1189:BE1189))*(OFFSET('PTRM input'!$G$477,0,$E1189-1)/A32taxstdlife))))</f>
        <v>0</v>
      </c>
      <c r="BG1189" s="251">
        <f ca="1">IF(A32taxstdlife="n/a","n/a",IF(A32taxstdlife="",0,IF(BG$3&gt;(A32stdlife+$E1189),((INDEX('PTRM input'!$G$385:$P$434,A32offset,$E1189)-INDEX('PTRM input'!$G$277:$P$326,A32offset,$E1189))*OFFSET($F$7,0,$E1189))-SUM($G1189:BF1189),(((INDEX('PTRM input'!$G$385:$P$434,A32offset,$E1189)-INDEX('PTRM input'!$G$277:$P$326,A32offset,$E1189))*OFFSET($F$7,0,$E1189))-SUM($G1189:BF1189))*(OFFSET('PTRM input'!$G$477,0,$E1189-1)/A32taxstdlife))))</f>
        <v>0</v>
      </c>
      <c r="BH1189" s="251">
        <f ca="1">IF(A32taxstdlife="n/a","n/a",IF(A32taxstdlife="",0,IF(BH$3&gt;(A32stdlife+$E1189),((INDEX('PTRM input'!$G$385:$P$434,A32offset,$E1189)-INDEX('PTRM input'!$G$277:$P$326,A32offset,$E1189))*OFFSET($F$7,0,$E1189))-SUM($G1189:BG1189),(((INDEX('PTRM input'!$G$385:$P$434,A32offset,$E1189)-INDEX('PTRM input'!$G$277:$P$326,A32offset,$E1189))*OFFSET($F$7,0,$E1189))-SUM($G1189:BG1189))*(OFFSET('PTRM input'!$G$477,0,$E1189-1)/A32taxstdlife))))</f>
        <v>0</v>
      </c>
      <c r="BI1189" s="251">
        <f ca="1">IF(A32taxstdlife="n/a","n/a",IF(A32taxstdlife="",0,IF(BI$3&gt;(A32stdlife+$E1189),((INDEX('PTRM input'!$G$385:$P$434,A32offset,$E1189)-INDEX('PTRM input'!$G$277:$P$326,A32offset,$E1189))*OFFSET($F$7,0,$E1189))-SUM($G1189:BH1189),(((INDEX('PTRM input'!$G$385:$P$434,A32offset,$E1189)-INDEX('PTRM input'!$G$277:$P$326,A32offset,$E1189))*OFFSET($F$7,0,$E1189))-SUM($G1189:BH1189))*(OFFSET('PTRM input'!$G$477,0,$E1189-1)/A32taxstdlife))))</f>
        <v>0</v>
      </c>
      <c r="BJ1189" s="116"/>
      <c r="BK1189" s="116"/>
      <c r="BL1189" s="116"/>
      <c r="BM1189" s="116"/>
    </row>
    <row r="1190" spans="1:65" ht="12.75" hidden="1" customHeight="1" outlineLevel="2">
      <c r="A1190" s="366"/>
      <c r="B1190" s="19"/>
      <c r="C1190" s="18"/>
      <c r="D1190" s="760"/>
      <c r="E1190" s="86">
        <v>6</v>
      </c>
      <c r="F1190" s="356"/>
      <c r="G1190" s="434"/>
      <c r="H1190" s="435"/>
      <c r="I1190" s="435"/>
      <c r="J1190" s="435"/>
      <c r="K1190" s="435"/>
      <c r="L1190" s="619"/>
      <c r="M1190" s="251">
        <f ca="1">IF(A32taxstdlife="n/a","n/a",IF(A32taxstdlife="",0,IF(M$3&gt;(A32stdlife+$E1190),((INDEX('PTRM input'!$G$385:$P$434,A32offset,$E1190)-INDEX('PTRM input'!$G$277:$P$326,A32offset,$E1190))*OFFSET($F$7,0,$E1190))-SUM($G1190:L1190),(((INDEX('PTRM input'!$G$385:$P$434,A32offset,$E1190)-INDEX('PTRM input'!$G$277:$P$326,A32offset,$E1190))*OFFSET($F$7,0,$E1190))-SUM($G1190:L1190))*(OFFSET('PTRM input'!$G$477,0,$E1190-1)/A32taxstdlife))))</f>
        <v>0</v>
      </c>
      <c r="N1190" s="251">
        <f ca="1">IF(A32taxstdlife="n/a","n/a",IF(A32taxstdlife="",0,IF(N$3&gt;(A32stdlife+$E1190),((INDEX('PTRM input'!$G$385:$P$434,A32offset,$E1190)-INDEX('PTRM input'!$G$277:$P$326,A32offset,$E1190))*OFFSET($F$7,0,$E1190))-SUM($G1190:M1190),(((INDEX('PTRM input'!$G$385:$P$434,A32offset,$E1190)-INDEX('PTRM input'!$G$277:$P$326,A32offset,$E1190))*OFFSET($F$7,0,$E1190))-SUM($G1190:M1190))*(OFFSET('PTRM input'!$G$477,0,$E1190-1)/A32taxstdlife))))</f>
        <v>0</v>
      </c>
      <c r="O1190" s="251">
        <f ca="1">IF(A32taxstdlife="n/a","n/a",IF(A32taxstdlife="",0,IF(O$3&gt;(A32stdlife+$E1190),((INDEX('PTRM input'!$G$385:$P$434,A32offset,$E1190)-INDEX('PTRM input'!$G$277:$P$326,A32offset,$E1190))*OFFSET($F$7,0,$E1190))-SUM($G1190:N1190),(((INDEX('PTRM input'!$G$385:$P$434,A32offset,$E1190)-INDEX('PTRM input'!$G$277:$P$326,A32offset,$E1190))*OFFSET($F$7,0,$E1190))-SUM($G1190:N1190))*(OFFSET('PTRM input'!$G$477,0,$E1190-1)/A32taxstdlife))))</f>
        <v>0</v>
      </c>
      <c r="P1190" s="251">
        <f ca="1">IF(A32taxstdlife="n/a","n/a",IF(A32taxstdlife="",0,IF(P$3&gt;(A32stdlife+$E1190),((INDEX('PTRM input'!$G$385:$P$434,A32offset,$E1190)-INDEX('PTRM input'!$G$277:$P$326,A32offset,$E1190))*OFFSET($F$7,0,$E1190))-SUM($G1190:O1190),(((INDEX('PTRM input'!$G$385:$P$434,A32offset,$E1190)-INDEX('PTRM input'!$G$277:$P$326,A32offset,$E1190))*OFFSET($F$7,0,$E1190))-SUM($G1190:O1190))*(OFFSET('PTRM input'!$G$477,0,$E1190-1)/A32taxstdlife))))</f>
        <v>0</v>
      </c>
      <c r="Q1190" s="251">
        <f ca="1">IF(A32taxstdlife="n/a","n/a",IF(A32taxstdlife="",0,IF(Q$3&gt;(A32stdlife+$E1190),((INDEX('PTRM input'!$G$385:$P$434,A32offset,$E1190)-INDEX('PTRM input'!$G$277:$P$326,A32offset,$E1190))*OFFSET($F$7,0,$E1190))-SUM($G1190:P1190),(((INDEX('PTRM input'!$G$385:$P$434,A32offset,$E1190)-INDEX('PTRM input'!$G$277:$P$326,A32offset,$E1190))*OFFSET($F$7,0,$E1190))-SUM($G1190:P1190))*(OFFSET('PTRM input'!$G$477,0,$E1190-1)/A32taxstdlife))))</f>
        <v>0</v>
      </c>
      <c r="R1190" s="251">
        <f ca="1">IF(A32taxstdlife="n/a","n/a",IF(A32taxstdlife="",0,IF(R$3&gt;(A32stdlife+$E1190),((INDEX('PTRM input'!$G$385:$P$434,A32offset,$E1190)-INDEX('PTRM input'!$G$277:$P$326,A32offset,$E1190))*OFFSET($F$7,0,$E1190))-SUM($G1190:Q1190),(((INDEX('PTRM input'!$G$385:$P$434,A32offset,$E1190)-INDEX('PTRM input'!$G$277:$P$326,A32offset,$E1190))*OFFSET($F$7,0,$E1190))-SUM($G1190:Q1190))*(OFFSET('PTRM input'!$G$477,0,$E1190-1)/A32taxstdlife))))</f>
        <v>0</v>
      </c>
      <c r="S1190" s="251">
        <f ca="1">IF(A32taxstdlife="n/a","n/a",IF(A32taxstdlife="",0,IF(S$3&gt;(A32stdlife+$E1190),((INDEX('PTRM input'!$G$385:$P$434,A32offset,$E1190)-INDEX('PTRM input'!$G$277:$P$326,A32offset,$E1190))*OFFSET($F$7,0,$E1190))-SUM($G1190:R1190),(((INDEX('PTRM input'!$G$385:$P$434,A32offset,$E1190)-INDEX('PTRM input'!$G$277:$P$326,A32offset,$E1190))*OFFSET($F$7,0,$E1190))-SUM($G1190:R1190))*(OFFSET('PTRM input'!$G$477,0,$E1190-1)/A32taxstdlife))))</f>
        <v>0</v>
      </c>
      <c r="T1190" s="251">
        <f ca="1">IF(A32taxstdlife="n/a","n/a",IF(A32taxstdlife="",0,IF(T$3&gt;(A32stdlife+$E1190),((INDEX('PTRM input'!$G$385:$P$434,A32offset,$E1190)-INDEX('PTRM input'!$G$277:$P$326,A32offset,$E1190))*OFFSET($F$7,0,$E1190))-SUM($G1190:S1190),(((INDEX('PTRM input'!$G$385:$P$434,A32offset,$E1190)-INDEX('PTRM input'!$G$277:$P$326,A32offset,$E1190))*OFFSET($F$7,0,$E1190))-SUM($G1190:S1190))*(OFFSET('PTRM input'!$G$477,0,$E1190-1)/A32taxstdlife))))</f>
        <v>0</v>
      </c>
      <c r="U1190" s="251">
        <f ca="1">IF(A32taxstdlife="n/a","n/a",IF(A32taxstdlife="",0,IF(U$3&gt;(A32stdlife+$E1190),((INDEX('PTRM input'!$G$385:$P$434,A32offset,$E1190)-INDEX('PTRM input'!$G$277:$P$326,A32offset,$E1190))*OFFSET($F$7,0,$E1190))-SUM($G1190:T1190),(((INDEX('PTRM input'!$G$385:$P$434,A32offset,$E1190)-INDEX('PTRM input'!$G$277:$P$326,A32offset,$E1190))*OFFSET($F$7,0,$E1190))-SUM($G1190:T1190))*(OFFSET('PTRM input'!$G$477,0,$E1190-1)/A32taxstdlife))))</f>
        <v>0</v>
      </c>
      <c r="V1190" s="251">
        <f ca="1">IF(A32taxstdlife="n/a","n/a",IF(A32taxstdlife="",0,IF(V$3&gt;(A32stdlife+$E1190),((INDEX('PTRM input'!$G$385:$P$434,A32offset,$E1190)-INDEX('PTRM input'!$G$277:$P$326,A32offset,$E1190))*OFFSET($F$7,0,$E1190))-SUM($G1190:U1190),(((INDEX('PTRM input'!$G$385:$P$434,A32offset,$E1190)-INDEX('PTRM input'!$G$277:$P$326,A32offset,$E1190))*OFFSET($F$7,0,$E1190))-SUM($G1190:U1190))*(OFFSET('PTRM input'!$G$477,0,$E1190-1)/A32taxstdlife))))</f>
        <v>0</v>
      </c>
      <c r="W1190" s="251">
        <f ca="1">IF(A32taxstdlife="n/a","n/a",IF(A32taxstdlife="",0,IF(W$3&gt;(A32stdlife+$E1190),((INDEX('PTRM input'!$G$385:$P$434,A32offset,$E1190)-INDEX('PTRM input'!$G$277:$P$326,A32offset,$E1190))*OFFSET($F$7,0,$E1190))-SUM($G1190:V1190),(((INDEX('PTRM input'!$G$385:$P$434,A32offset,$E1190)-INDEX('PTRM input'!$G$277:$P$326,A32offset,$E1190))*OFFSET($F$7,0,$E1190))-SUM($G1190:V1190))*(OFFSET('PTRM input'!$G$477,0,$E1190-1)/A32taxstdlife))))</f>
        <v>0</v>
      </c>
      <c r="X1190" s="251">
        <f ca="1">IF(A32taxstdlife="n/a","n/a",IF(A32taxstdlife="",0,IF(X$3&gt;(A32stdlife+$E1190),((INDEX('PTRM input'!$G$385:$P$434,A32offset,$E1190)-INDEX('PTRM input'!$G$277:$P$326,A32offset,$E1190))*OFFSET($F$7,0,$E1190))-SUM($G1190:W1190),(((INDEX('PTRM input'!$G$385:$P$434,A32offset,$E1190)-INDEX('PTRM input'!$G$277:$P$326,A32offset,$E1190))*OFFSET($F$7,0,$E1190))-SUM($G1190:W1190))*(OFFSET('PTRM input'!$G$477,0,$E1190-1)/A32taxstdlife))))</f>
        <v>0</v>
      </c>
      <c r="Y1190" s="251">
        <f ca="1">IF(A32taxstdlife="n/a","n/a",IF(A32taxstdlife="",0,IF(Y$3&gt;(A32stdlife+$E1190),((INDEX('PTRM input'!$G$385:$P$434,A32offset,$E1190)-INDEX('PTRM input'!$G$277:$P$326,A32offset,$E1190))*OFFSET($F$7,0,$E1190))-SUM($G1190:X1190),(((INDEX('PTRM input'!$G$385:$P$434,A32offset,$E1190)-INDEX('PTRM input'!$G$277:$P$326,A32offset,$E1190))*OFFSET($F$7,0,$E1190))-SUM($G1190:X1190))*(OFFSET('PTRM input'!$G$477,0,$E1190-1)/A32taxstdlife))))</f>
        <v>0</v>
      </c>
      <c r="Z1190" s="251">
        <f ca="1">IF(A32taxstdlife="n/a","n/a",IF(A32taxstdlife="",0,IF(Z$3&gt;(A32stdlife+$E1190),((INDEX('PTRM input'!$G$385:$P$434,A32offset,$E1190)-INDEX('PTRM input'!$G$277:$P$326,A32offset,$E1190))*OFFSET($F$7,0,$E1190))-SUM($G1190:Y1190),(((INDEX('PTRM input'!$G$385:$P$434,A32offset,$E1190)-INDEX('PTRM input'!$G$277:$P$326,A32offset,$E1190))*OFFSET($F$7,0,$E1190))-SUM($G1190:Y1190))*(OFFSET('PTRM input'!$G$477,0,$E1190-1)/A32taxstdlife))))</f>
        <v>0</v>
      </c>
      <c r="AA1190" s="251">
        <f ca="1">IF(A32taxstdlife="n/a","n/a",IF(A32taxstdlife="",0,IF(AA$3&gt;(A32stdlife+$E1190),((INDEX('PTRM input'!$G$385:$P$434,A32offset,$E1190)-INDEX('PTRM input'!$G$277:$P$326,A32offset,$E1190))*OFFSET($F$7,0,$E1190))-SUM($G1190:Z1190),(((INDEX('PTRM input'!$G$385:$P$434,A32offset,$E1190)-INDEX('PTRM input'!$G$277:$P$326,A32offset,$E1190))*OFFSET($F$7,0,$E1190))-SUM($G1190:Z1190))*(OFFSET('PTRM input'!$G$477,0,$E1190-1)/A32taxstdlife))))</f>
        <v>0</v>
      </c>
      <c r="AB1190" s="251">
        <f ca="1">IF(A32taxstdlife="n/a","n/a",IF(A32taxstdlife="",0,IF(AB$3&gt;(A32stdlife+$E1190),((INDEX('PTRM input'!$G$385:$P$434,A32offset,$E1190)-INDEX('PTRM input'!$G$277:$P$326,A32offset,$E1190))*OFFSET($F$7,0,$E1190))-SUM($G1190:AA1190),(((INDEX('PTRM input'!$G$385:$P$434,A32offset,$E1190)-INDEX('PTRM input'!$G$277:$P$326,A32offset,$E1190))*OFFSET($F$7,0,$E1190))-SUM($G1190:AA1190))*(OFFSET('PTRM input'!$G$477,0,$E1190-1)/A32taxstdlife))))</f>
        <v>0</v>
      </c>
      <c r="AC1190" s="251">
        <f ca="1">IF(A32taxstdlife="n/a","n/a",IF(A32taxstdlife="",0,IF(AC$3&gt;(A32stdlife+$E1190),((INDEX('PTRM input'!$G$385:$P$434,A32offset,$E1190)-INDEX('PTRM input'!$G$277:$P$326,A32offset,$E1190))*OFFSET($F$7,0,$E1190))-SUM($G1190:AB1190),(((INDEX('PTRM input'!$G$385:$P$434,A32offset,$E1190)-INDEX('PTRM input'!$G$277:$P$326,A32offset,$E1190))*OFFSET($F$7,0,$E1190))-SUM($G1190:AB1190))*(OFFSET('PTRM input'!$G$477,0,$E1190-1)/A32taxstdlife))))</f>
        <v>0</v>
      </c>
      <c r="AD1190" s="251">
        <f ca="1">IF(A32taxstdlife="n/a","n/a",IF(A32taxstdlife="",0,IF(AD$3&gt;(A32stdlife+$E1190),((INDEX('PTRM input'!$G$385:$P$434,A32offset,$E1190)-INDEX('PTRM input'!$G$277:$P$326,A32offset,$E1190))*OFFSET($F$7,0,$E1190))-SUM($G1190:AC1190),(((INDEX('PTRM input'!$G$385:$P$434,A32offset,$E1190)-INDEX('PTRM input'!$G$277:$P$326,A32offset,$E1190))*OFFSET($F$7,0,$E1190))-SUM($G1190:AC1190))*(OFFSET('PTRM input'!$G$477,0,$E1190-1)/A32taxstdlife))))</f>
        <v>0</v>
      </c>
      <c r="AE1190" s="251">
        <f ca="1">IF(A32taxstdlife="n/a","n/a",IF(A32taxstdlife="",0,IF(AE$3&gt;(A32stdlife+$E1190),((INDEX('PTRM input'!$G$385:$P$434,A32offset,$E1190)-INDEX('PTRM input'!$G$277:$P$326,A32offset,$E1190))*OFFSET($F$7,0,$E1190))-SUM($G1190:AD1190),(((INDEX('PTRM input'!$G$385:$P$434,A32offset,$E1190)-INDEX('PTRM input'!$G$277:$P$326,A32offset,$E1190))*OFFSET($F$7,0,$E1190))-SUM($G1190:AD1190))*(OFFSET('PTRM input'!$G$477,0,$E1190-1)/A32taxstdlife))))</f>
        <v>0</v>
      </c>
      <c r="AF1190" s="251">
        <f ca="1">IF(A32taxstdlife="n/a","n/a",IF(A32taxstdlife="",0,IF(AF$3&gt;(A32stdlife+$E1190),((INDEX('PTRM input'!$G$385:$P$434,A32offset,$E1190)-INDEX('PTRM input'!$G$277:$P$326,A32offset,$E1190))*OFFSET($F$7,0,$E1190))-SUM($G1190:AE1190),(((INDEX('PTRM input'!$G$385:$P$434,A32offset,$E1190)-INDEX('PTRM input'!$G$277:$P$326,A32offset,$E1190))*OFFSET($F$7,0,$E1190))-SUM($G1190:AE1190))*(OFFSET('PTRM input'!$G$477,0,$E1190-1)/A32taxstdlife))))</f>
        <v>0</v>
      </c>
      <c r="AG1190" s="251">
        <f ca="1">IF(A32taxstdlife="n/a","n/a",IF(A32taxstdlife="",0,IF(AG$3&gt;(A32stdlife+$E1190),((INDEX('PTRM input'!$G$385:$P$434,A32offset,$E1190)-INDEX('PTRM input'!$G$277:$P$326,A32offset,$E1190))*OFFSET($F$7,0,$E1190))-SUM($G1190:AF1190),(((INDEX('PTRM input'!$G$385:$P$434,A32offset,$E1190)-INDEX('PTRM input'!$G$277:$P$326,A32offset,$E1190))*OFFSET($F$7,0,$E1190))-SUM($G1190:AF1190))*(OFFSET('PTRM input'!$G$477,0,$E1190-1)/A32taxstdlife))))</f>
        <v>0</v>
      </c>
      <c r="AH1190" s="251">
        <f ca="1">IF(A32taxstdlife="n/a","n/a",IF(A32taxstdlife="",0,IF(AH$3&gt;(A32stdlife+$E1190),((INDEX('PTRM input'!$G$385:$P$434,A32offset,$E1190)-INDEX('PTRM input'!$G$277:$P$326,A32offset,$E1190))*OFFSET($F$7,0,$E1190))-SUM($G1190:AG1190),(((INDEX('PTRM input'!$G$385:$P$434,A32offset,$E1190)-INDEX('PTRM input'!$G$277:$P$326,A32offset,$E1190))*OFFSET($F$7,0,$E1190))-SUM($G1190:AG1190))*(OFFSET('PTRM input'!$G$477,0,$E1190-1)/A32taxstdlife))))</f>
        <v>0</v>
      </c>
      <c r="AI1190" s="251">
        <f ca="1">IF(A32taxstdlife="n/a","n/a",IF(A32taxstdlife="",0,IF(AI$3&gt;(A32stdlife+$E1190),((INDEX('PTRM input'!$G$385:$P$434,A32offset,$E1190)-INDEX('PTRM input'!$G$277:$P$326,A32offset,$E1190))*OFFSET($F$7,0,$E1190))-SUM($G1190:AH1190),(((INDEX('PTRM input'!$G$385:$P$434,A32offset,$E1190)-INDEX('PTRM input'!$G$277:$P$326,A32offset,$E1190))*OFFSET($F$7,0,$E1190))-SUM($G1190:AH1190))*(OFFSET('PTRM input'!$G$477,0,$E1190-1)/A32taxstdlife))))</f>
        <v>0</v>
      </c>
      <c r="AJ1190" s="251">
        <f ca="1">IF(A32taxstdlife="n/a","n/a",IF(A32taxstdlife="",0,IF(AJ$3&gt;(A32stdlife+$E1190),((INDEX('PTRM input'!$G$385:$P$434,A32offset,$E1190)-INDEX('PTRM input'!$G$277:$P$326,A32offset,$E1190))*OFFSET($F$7,0,$E1190))-SUM($G1190:AI1190),(((INDEX('PTRM input'!$G$385:$P$434,A32offset,$E1190)-INDEX('PTRM input'!$G$277:$P$326,A32offset,$E1190))*OFFSET($F$7,0,$E1190))-SUM($G1190:AI1190))*(OFFSET('PTRM input'!$G$477,0,$E1190-1)/A32taxstdlife))))</f>
        <v>0</v>
      </c>
      <c r="AK1190" s="251">
        <f ca="1">IF(A32taxstdlife="n/a","n/a",IF(A32taxstdlife="",0,IF(AK$3&gt;(A32stdlife+$E1190),((INDEX('PTRM input'!$G$385:$P$434,A32offset,$E1190)-INDEX('PTRM input'!$G$277:$P$326,A32offset,$E1190))*OFFSET($F$7,0,$E1190))-SUM($G1190:AJ1190),(((INDEX('PTRM input'!$G$385:$P$434,A32offset,$E1190)-INDEX('PTRM input'!$G$277:$P$326,A32offset,$E1190))*OFFSET($F$7,0,$E1190))-SUM($G1190:AJ1190))*(OFFSET('PTRM input'!$G$477,0,$E1190-1)/A32taxstdlife))))</f>
        <v>0</v>
      </c>
      <c r="AL1190" s="251">
        <f ca="1">IF(A32taxstdlife="n/a","n/a",IF(A32taxstdlife="",0,IF(AL$3&gt;(A32stdlife+$E1190),((INDEX('PTRM input'!$G$385:$P$434,A32offset,$E1190)-INDEX('PTRM input'!$G$277:$P$326,A32offset,$E1190))*OFFSET($F$7,0,$E1190))-SUM($G1190:AK1190),(((INDEX('PTRM input'!$G$385:$P$434,A32offset,$E1190)-INDEX('PTRM input'!$G$277:$P$326,A32offset,$E1190))*OFFSET($F$7,0,$E1190))-SUM($G1190:AK1190))*(OFFSET('PTRM input'!$G$477,0,$E1190-1)/A32taxstdlife))))</f>
        <v>0</v>
      </c>
      <c r="AM1190" s="251">
        <f ca="1">IF(A32taxstdlife="n/a","n/a",IF(A32taxstdlife="",0,IF(AM$3&gt;(A32stdlife+$E1190),((INDEX('PTRM input'!$G$385:$P$434,A32offset,$E1190)-INDEX('PTRM input'!$G$277:$P$326,A32offset,$E1190))*OFFSET($F$7,0,$E1190))-SUM($G1190:AL1190),(((INDEX('PTRM input'!$G$385:$P$434,A32offset,$E1190)-INDEX('PTRM input'!$G$277:$P$326,A32offset,$E1190))*OFFSET($F$7,0,$E1190))-SUM($G1190:AL1190))*(OFFSET('PTRM input'!$G$477,0,$E1190-1)/A32taxstdlife))))</f>
        <v>0</v>
      </c>
      <c r="AN1190" s="251">
        <f ca="1">IF(A32taxstdlife="n/a","n/a",IF(A32taxstdlife="",0,IF(AN$3&gt;(A32stdlife+$E1190),((INDEX('PTRM input'!$G$385:$P$434,A32offset,$E1190)-INDEX('PTRM input'!$G$277:$P$326,A32offset,$E1190))*OFFSET($F$7,0,$E1190))-SUM($G1190:AM1190),(((INDEX('PTRM input'!$G$385:$P$434,A32offset,$E1190)-INDEX('PTRM input'!$G$277:$P$326,A32offset,$E1190))*OFFSET($F$7,0,$E1190))-SUM($G1190:AM1190))*(OFFSET('PTRM input'!$G$477,0,$E1190-1)/A32taxstdlife))))</f>
        <v>0</v>
      </c>
      <c r="AO1190" s="251">
        <f ca="1">IF(A32taxstdlife="n/a","n/a",IF(A32taxstdlife="",0,IF(AO$3&gt;(A32stdlife+$E1190),((INDEX('PTRM input'!$G$385:$P$434,A32offset,$E1190)-INDEX('PTRM input'!$G$277:$P$326,A32offset,$E1190))*OFFSET($F$7,0,$E1190))-SUM($G1190:AN1190),(((INDEX('PTRM input'!$G$385:$P$434,A32offset,$E1190)-INDEX('PTRM input'!$G$277:$P$326,A32offset,$E1190))*OFFSET($F$7,0,$E1190))-SUM($G1190:AN1190))*(OFFSET('PTRM input'!$G$477,0,$E1190-1)/A32taxstdlife))))</f>
        <v>0</v>
      </c>
      <c r="AP1190" s="251">
        <f ca="1">IF(A32taxstdlife="n/a","n/a",IF(A32taxstdlife="",0,IF(AP$3&gt;(A32stdlife+$E1190),((INDEX('PTRM input'!$G$385:$P$434,A32offset,$E1190)-INDEX('PTRM input'!$G$277:$P$326,A32offset,$E1190))*OFFSET($F$7,0,$E1190))-SUM($G1190:AO1190),(((INDEX('PTRM input'!$G$385:$P$434,A32offset,$E1190)-INDEX('PTRM input'!$G$277:$P$326,A32offset,$E1190))*OFFSET($F$7,0,$E1190))-SUM($G1190:AO1190))*(OFFSET('PTRM input'!$G$477,0,$E1190-1)/A32taxstdlife))))</f>
        <v>0</v>
      </c>
      <c r="AQ1190" s="251">
        <f ca="1">IF(A32taxstdlife="n/a","n/a",IF(A32taxstdlife="",0,IF(AQ$3&gt;(A32stdlife+$E1190),((INDEX('PTRM input'!$G$385:$P$434,A32offset,$E1190)-INDEX('PTRM input'!$G$277:$P$326,A32offset,$E1190))*OFFSET($F$7,0,$E1190))-SUM($G1190:AP1190),(((INDEX('PTRM input'!$G$385:$P$434,A32offset,$E1190)-INDEX('PTRM input'!$G$277:$P$326,A32offset,$E1190))*OFFSET($F$7,0,$E1190))-SUM($G1190:AP1190))*(OFFSET('PTRM input'!$G$477,0,$E1190-1)/A32taxstdlife))))</f>
        <v>0</v>
      </c>
      <c r="AR1190" s="251">
        <f ca="1">IF(A32taxstdlife="n/a","n/a",IF(A32taxstdlife="",0,IF(AR$3&gt;(A32stdlife+$E1190),((INDEX('PTRM input'!$G$385:$P$434,A32offset,$E1190)-INDEX('PTRM input'!$G$277:$P$326,A32offset,$E1190))*OFFSET($F$7,0,$E1190))-SUM($G1190:AQ1190),(((INDEX('PTRM input'!$G$385:$P$434,A32offset,$E1190)-INDEX('PTRM input'!$G$277:$P$326,A32offset,$E1190))*OFFSET($F$7,0,$E1190))-SUM($G1190:AQ1190))*(OFFSET('PTRM input'!$G$477,0,$E1190-1)/A32taxstdlife))))</f>
        <v>0</v>
      </c>
      <c r="AS1190" s="251">
        <f ca="1">IF(A32taxstdlife="n/a","n/a",IF(A32taxstdlife="",0,IF(AS$3&gt;(A32stdlife+$E1190),((INDEX('PTRM input'!$G$385:$P$434,A32offset,$E1190)-INDEX('PTRM input'!$G$277:$P$326,A32offset,$E1190))*OFFSET($F$7,0,$E1190))-SUM($G1190:AR1190),(((INDEX('PTRM input'!$G$385:$P$434,A32offset,$E1190)-INDEX('PTRM input'!$G$277:$P$326,A32offset,$E1190))*OFFSET($F$7,0,$E1190))-SUM($G1190:AR1190))*(OFFSET('PTRM input'!$G$477,0,$E1190-1)/A32taxstdlife))))</f>
        <v>0</v>
      </c>
      <c r="AT1190" s="251">
        <f ca="1">IF(A32taxstdlife="n/a","n/a",IF(A32taxstdlife="",0,IF(AT$3&gt;(A32stdlife+$E1190),((INDEX('PTRM input'!$G$385:$P$434,A32offset,$E1190)-INDEX('PTRM input'!$G$277:$P$326,A32offset,$E1190))*OFFSET($F$7,0,$E1190))-SUM($G1190:AS1190),(((INDEX('PTRM input'!$G$385:$P$434,A32offset,$E1190)-INDEX('PTRM input'!$G$277:$P$326,A32offset,$E1190))*OFFSET($F$7,0,$E1190))-SUM($G1190:AS1190))*(OFFSET('PTRM input'!$G$477,0,$E1190-1)/A32taxstdlife))))</f>
        <v>0</v>
      </c>
      <c r="AU1190" s="251">
        <f ca="1">IF(A32taxstdlife="n/a","n/a",IF(A32taxstdlife="",0,IF(AU$3&gt;(A32stdlife+$E1190),((INDEX('PTRM input'!$G$385:$P$434,A32offset,$E1190)-INDEX('PTRM input'!$G$277:$P$326,A32offset,$E1190))*OFFSET($F$7,0,$E1190))-SUM($G1190:AT1190),(((INDEX('PTRM input'!$G$385:$P$434,A32offset,$E1190)-INDEX('PTRM input'!$G$277:$P$326,A32offset,$E1190))*OFFSET($F$7,0,$E1190))-SUM($G1190:AT1190))*(OFFSET('PTRM input'!$G$477,0,$E1190-1)/A32taxstdlife))))</f>
        <v>0</v>
      </c>
      <c r="AV1190" s="251">
        <f ca="1">IF(A32taxstdlife="n/a","n/a",IF(A32taxstdlife="",0,IF(AV$3&gt;(A32stdlife+$E1190),((INDEX('PTRM input'!$G$385:$P$434,A32offset,$E1190)-INDEX('PTRM input'!$G$277:$P$326,A32offset,$E1190))*OFFSET($F$7,0,$E1190))-SUM($G1190:AU1190),(((INDEX('PTRM input'!$G$385:$P$434,A32offset,$E1190)-INDEX('PTRM input'!$G$277:$P$326,A32offset,$E1190))*OFFSET($F$7,0,$E1190))-SUM($G1190:AU1190))*(OFFSET('PTRM input'!$G$477,0,$E1190-1)/A32taxstdlife))))</f>
        <v>0</v>
      </c>
      <c r="AW1190" s="251">
        <f ca="1">IF(A32taxstdlife="n/a","n/a",IF(A32taxstdlife="",0,IF(AW$3&gt;(A32stdlife+$E1190),((INDEX('PTRM input'!$G$385:$P$434,A32offset,$E1190)-INDEX('PTRM input'!$G$277:$P$326,A32offset,$E1190))*OFFSET($F$7,0,$E1190))-SUM($G1190:AV1190),(((INDEX('PTRM input'!$G$385:$P$434,A32offset,$E1190)-INDEX('PTRM input'!$G$277:$P$326,A32offset,$E1190))*OFFSET($F$7,0,$E1190))-SUM($G1190:AV1190))*(OFFSET('PTRM input'!$G$477,0,$E1190-1)/A32taxstdlife))))</f>
        <v>0</v>
      </c>
      <c r="AX1190" s="251">
        <f ca="1">IF(A32taxstdlife="n/a","n/a",IF(A32taxstdlife="",0,IF(AX$3&gt;(A32stdlife+$E1190),((INDEX('PTRM input'!$G$385:$P$434,A32offset,$E1190)-INDEX('PTRM input'!$G$277:$P$326,A32offset,$E1190))*OFFSET($F$7,0,$E1190))-SUM($G1190:AW1190),(((INDEX('PTRM input'!$G$385:$P$434,A32offset,$E1190)-INDEX('PTRM input'!$G$277:$P$326,A32offset,$E1190))*OFFSET($F$7,0,$E1190))-SUM($G1190:AW1190))*(OFFSET('PTRM input'!$G$477,0,$E1190-1)/A32taxstdlife))))</f>
        <v>0</v>
      </c>
      <c r="AY1190" s="251">
        <f ca="1">IF(A32taxstdlife="n/a","n/a",IF(A32taxstdlife="",0,IF(AY$3&gt;(A32stdlife+$E1190),((INDEX('PTRM input'!$G$385:$P$434,A32offset,$E1190)-INDEX('PTRM input'!$G$277:$P$326,A32offset,$E1190))*OFFSET($F$7,0,$E1190))-SUM($G1190:AX1190),(((INDEX('PTRM input'!$G$385:$P$434,A32offset,$E1190)-INDEX('PTRM input'!$G$277:$P$326,A32offset,$E1190))*OFFSET($F$7,0,$E1190))-SUM($G1190:AX1190))*(OFFSET('PTRM input'!$G$477,0,$E1190-1)/A32taxstdlife))))</f>
        <v>0</v>
      </c>
      <c r="AZ1190" s="251">
        <f ca="1">IF(A32taxstdlife="n/a","n/a",IF(A32taxstdlife="",0,IF(AZ$3&gt;(A32stdlife+$E1190),((INDEX('PTRM input'!$G$385:$P$434,A32offset,$E1190)-INDEX('PTRM input'!$G$277:$P$326,A32offset,$E1190))*OFFSET($F$7,0,$E1190))-SUM($G1190:AY1190),(((INDEX('PTRM input'!$G$385:$P$434,A32offset,$E1190)-INDEX('PTRM input'!$G$277:$P$326,A32offset,$E1190))*OFFSET($F$7,0,$E1190))-SUM($G1190:AY1190))*(OFFSET('PTRM input'!$G$477,0,$E1190-1)/A32taxstdlife))))</f>
        <v>0</v>
      </c>
      <c r="BA1190" s="251">
        <f ca="1">IF(A32taxstdlife="n/a","n/a",IF(A32taxstdlife="",0,IF(BA$3&gt;(A32stdlife+$E1190),((INDEX('PTRM input'!$G$385:$P$434,A32offset,$E1190)-INDEX('PTRM input'!$G$277:$P$326,A32offset,$E1190))*OFFSET($F$7,0,$E1190))-SUM($G1190:AZ1190),(((INDEX('PTRM input'!$G$385:$P$434,A32offset,$E1190)-INDEX('PTRM input'!$G$277:$P$326,A32offset,$E1190))*OFFSET($F$7,0,$E1190))-SUM($G1190:AZ1190))*(OFFSET('PTRM input'!$G$477,0,$E1190-1)/A32taxstdlife))))</f>
        <v>0</v>
      </c>
      <c r="BB1190" s="251">
        <f ca="1">IF(A32taxstdlife="n/a","n/a",IF(A32taxstdlife="",0,IF(BB$3&gt;(A32stdlife+$E1190),((INDEX('PTRM input'!$G$385:$P$434,A32offset,$E1190)-INDEX('PTRM input'!$G$277:$P$326,A32offset,$E1190))*OFFSET($F$7,0,$E1190))-SUM($G1190:BA1190),(((INDEX('PTRM input'!$G$385:$P$434,A32offset,$E1190)-INDEX('PTRM input'!$G$277:$P$326,A32offset,$E1190))*OFFSET($F$7,0,$E1190))-SUM($G1190:BA1190))*(OFFSET('PTRM input'!$G$477,0,$E1190-1)/A32taxstdlife))))</f>
        <v>0</v>
      </c>
      <c r="BC1190" s="251">
        <f ca="1">IF(A32taxstdlife="n/a","n/a",IF(A32taxstdlife="",0,IF(BC$3&gt;(A32stdlife+$E1190),((INDEX('PTRM input'!$G$385:$P$434,A32offset,$E1190)-INDEX('PTRM input'!$G$277:$P$326,A32offset,$E1190))*OFFSET($F$7,0,$E1190))-SUM($G1190:BB1190),(((INDEX('PTRM input'!$G$385:$P$434,A32offset,$E1190)-INDEX('PTRM input'!$G$277:$P$326,A32offset,$E1190))*OFFSET($F$7,0,$E1190))-SUM($G1190:BB1190))*(OFFSET('PTRM input'!$G$477,0,$E1190-1)/A32taxstdlife))))</f>
        <v>0</v>
      </c>
      <c r="BD1190" s="251">
        <f ca="1">IF(A32taxstdlife="n/a","n/a",IF(A32taxstdlife="",0,IF(BD$3&gt;(A32stdlife+$E1190),((INDEX('PTRM input'!$G$385:$P$434,A32offset,$E1190)-INDEX('PTRM input'!$G$277:$P$326,A32offset,$E1190))*OFFSET($F$7,0,$E1190))-SUM($G1190:BC1190),(((INDEX('PTRM input'!$G$385:$P$434,A32offset,$E1190)-INDEX('PTRM input'!$G$277:$P$326,A32offset,$E1190))*OFFSET($F$7,0,$E1190))-SUM($G1190:BC1190))*(OFFSET('PTRM input'!$G$477,0,$E1190-1)/A32taxstdlife))))</f>
        <v>0</v>
      </c>
      <c r="BE1190" s="251">
        <f ca="1">IF(A32taxstdlife="n/a","n/a",IF(A32taxstdlife="",0,IF(BE$3&gt;(A32stdlife+$E1190),((INDEX('PTRM input'!$G$385:$P$434,A32offset,$E1190)-INDEX('PTRM input'!$G$277:$P$326,A32offset,$E1190))*OFFSET($F$7,0,$E1190))-SUM($G1190:BD1190),(((INDEX('PTRM input'!$G$385:$P$434,A32offset,$E1190)-INDEX('PTRM input'!$G$277:$P$326,A32offset,$E1190))*OFFSET($F$7,0,$E1190))-SUM($G1190:BD1190))*(OFFSET('PTRM input'!$G$477,0,$E1190-1)/A32taxstdlife))))</f>
        <v>0</v>
      </c>
      <c r="BF1190" s="251">
        <f ca="1">IF(A32taxstdlife="n/a","n/a",IF(A32taxstdlife="",0,IF(BF$3&gt;(A32stdlife+$E1190),((INDEX('PTRM input'!$G$385:$P$434,A32offset,$E1190)-INDEX('PTRM input'!$G$277:$P$326,A32offset,$E1190))*OFFSET($F$7,0,$E1190))-SUM($G1190:BE1190),(((INDEX('PTRM input'!$G$385:$P$434,A32offset,$E1190)-INDEX('PTRM input'!$G$277:$P$326,A32offset,$E1190))*OFFSET($F$7,0,$E1190))-SUM($G1190:BE1190))*(OFFSET('PTRM input'!$G$477,0,$E1190-1)/A32taxstdlife))))</f>
        <v>0</v>
      </c>
      <c r="BG1190" s="251">
        <f ca="1">IF(A32taxstdlife="n/a","n/a",IF(A32taxstdlife="",0,IF(BG$3&gt;(A32stdlife+$E1190),((INDEX('PTRM input'!$G$385:$P$434,A32offset,$E1190)-INDEX('PTRM input'!$G$277:$P$326,A32offset,$E1190))*OFFSET($F$7,0,$E1190))-SUM($G1190:BF1190),(((INDEX('PTRM input'!$G$385:$P$434,A32offset,$E1190)-INDEX('PTRM input'!$G$277:$P$326,A32offset,$E1190))*OFFSET($F$7,0,$E1190))-SUM($G1190:BF1190))*(OFFSET('PTRM input'!$G$477,0,$E1190-1)/A32taxstdlife))))</f>
        <v>0</v>
      </c>
      <c r="BH1190" s="251">
        <f ca="1">IF(A32taxstdlife="n/a","n/a",IF(A32taxstdlife="",0,IF(BH$3&gt;(A32stdlife+$E1190),((INDEX('PTRM input'!$G$385:$P$434,A32offset,$E1190)-INDEX('PTRM input'!$G$277:$P$326,A32offset,$E1190))*OFFSET($F$7,0,$E1190))-SUM($G1190:BG1190),(((INDEX('PTRM input'!$G$385:$P$434,A32offset,$E1190)-INDEX('PTRM input'!$G$277:$P$326,A32offset,$E1190))*OFFSET($F$7,0,$E1190))-SUM($G1190:BG1190))*(OFFSET('PTRM input'!$G$477,0,$E1190-1)/A32taxstdlife))))</f>
        <v>0</v>
      </c>
      <c r="BI1190" s="251">
        <f ca="1">IF(A32taxstdlife="n/a","n/a",IF(A32taxstdlife="",0,IF(BI$3&gt;(A32stdlife+$E1190),((INDEX('PTRM input'!$G$385:$P$434,A32offset,$E1190)-INDEX('PTRM input'!$G$277:$P$326,A32offset,$E1190))*OFFSET($F$7,0,$E1190))-SUM($G1190:BH1190),(((INDEX('PTRM input'!$G$385:$P$434,A32offset,$E1190)-INDEX('PTRM input'!$G$277:$P$326,A32offset,$E1190))*OFFSET($F$7,0,$E1190))-SUM($G1190:BH1190))*(OFFSET('PTRM input'!$G$477,0,$E1190-1)/A32taxstdlife))))</f>
        <v>0</v>
      </c>
      <c r="BJ1190" s="116"/>
      <c r="BK1190" s="116"/>
      <c r="BL1190" s="116"/>
      <c r="BM1190" s="116"/>
    </row>
    <row r="1191" spans="1:65" ht="12.75" hidden="1" customHeight="1" outlineLevel="2">
      <c r="A1191" s="366"/>
      <c r="B1191" s="19"/>
      <c r="C1191" s="18"/>
      <c r="D1191" s="760"/>
      <c r="E1191" s="86">
        <v>7</v>
      </c>
      <c r="F1191" s="356"/>
      <c r="G1191" s="434"/>
      <c r="H1191" s="435"/>
      <c r="I1191" s="435"/>
      <c r="J1191" s="435"/>
      <c r="K1191" s="435"/>
      <c r="L1191" s="435"/>
      <c r="M1191" s="619"/>
      <c r="N1191" s="251">
        <f ca="1">IF(A32taxstdlife="n/a","n/a",IF(A32taxstdlife="",0,IF(N$3&gt;(A32stdlife+$E1191),((INDEX('PTRM input'!$G$385:$P$434,A32offset,$E1191)-INDEX('PTRM input'!$G$277:$P$326,A32offset,$E1191))*OFFSET($F$7,0,$E1191))-SUM($G1191:M1191),(((INDEX('PTRM input'!$G$385:$P$434,A32offset,$E1191)-INDEX('PTRM input'!$G$277:$P$326,A32offset,$E1191))*OFFSET($F$7,0,$E1191))-SUM($G1191:M1191))*(OFFSET('PTRM input'!$G$477,0,$E1191-1)/A32taxstdlife))))</f>
        <v>0</v>
      </c>
      <c r="O1191" s="251">
        <f ca="1">IF(A32taxstdlife="n/a","n/a",IF(A32taxstdlife="",0,IF(O$3&gt;(A32stdlife+$E1191),((INDEX('PTRM input'!$G$385:$P$434,A32offset,$E1191)-INDEX('PTRM input'!$G$277:$P$326,A32offset,$E1191))*OFFSET($F$7,0,$E1191))-SUM($G1191:N1191),(((INDEX('PTRM input'!$G$385:$P$434,A32offset,$E1191)-INDEX('PTRM input'!$G$277:$P$326,A32offset,$E1191))*OFFSET($F$7,0,$E1191))-SUM($G1191:N1191))*(OFFSET('PTRM input'!$G$477,0,$E1191-1)/A32taxstdlife))))</f>
        <v>0</v>
      </c>
      <c r="P1191" s="251">
        <f ca="1">IF(A32taxstdlife="n/a","n/a",IF(A32taxstdlife="",0,IF(P$3&gt;(A32stdlife+$E1191),((INDEX('PTRM input'!$G$385:$P$434,A32offset,$E1191)-INDEX('PTRM input'!$G$277:$P$326,A32offset,$E1191))*OFFSET($F$7,0,$E1191))-SUM($G1191:O1191),(((INDEX('PTRM input'!$G$385:$P$434,A32offset,$E1191)-INDEX('PTRM input'!$G$277:$P$326,A32offset,$E1191))*OFFSET($F$7,0,$E1191))-SUM($G1191:O1191))*(OFFSET('PTRM input'!$G$477,0,$E1191-1)/A32taxstdlife))))</f>
        <v>0</v>
      </c>
      <c r="Q1191" s="251">
        <f ca="1">IF(A32taxstdlife="n/a","n/a",IF(A32taxstdlife="",0,IF(Q$3&gt;(A32stdlife+$E1191),((INDEX('PTRM input'!$G$385:$P$434,A32offset,$E1191)-INDEX('PTRM input'!$G$277:$P$326,A32offset,$E1191))*OFFSET($F$7,0,$E1191))-SUM($G1191:P1191),(((INDEX('PTRM input'!$G$385:$P$434,A32offset,$E1191)-INDEX('PTRM input'!$G$277:$P$326,A32offset,$E1191))*OFFSET($F$7,0,$E1191))-SUM($G1191:P1191))*(OFFSET('PTRM input'!$G$477,0,$E1191-1)/A32taxstdlife))))</f>
        <v>0</v>
      </c>
      <c r="R1191" s="251">
        <f ca="1">IF(A32taxstdlife="n/a","n/a",IF(A32taxstdlife="",0,IF(R$3&gt;(A32stdlife+$E1191),((INDEX('PTRM input'!$G$385:$P$434,A32offset,$E1191)-INDEX('PTRM input'!$G$277:$P$326,A32offset,$E1191))*OFFSET($F$7,0,$E1191))-SUM($G1191:Q1191),(((INDEX('PTRM input'!$G$385:$P$434,A32offset,$E1191)-INDEX('PTRM input'!$G$277:$P$326,A32offset,$E1191))*OFFSET($F$7,0,$E1191))-SUM($G1191:Q1191))*(OFFSET('PTRM input'!$G$477,0,$E1191-1)/A32taxstdlife))))</f>
        <v>0</v>
      </c>
      <c r="S1191" s="251">
        <f ca="1">IF(A32taxstdlife="n/a","n/a",IF(A32taxstdlife="",0,IF(S$3&gt;(A32stdlife+$E1191),((INDEX('PTRM input'!$G$385:$P$434,A32offset,$E1191)-INDEX('PTRM input'!$G$277:$P$326,A32offset,$E1191))*OFFSET($F$7,0,$E1191))-SUM($G1191:R1191),(((INDEX('PTRM input'!$G$385:$P$434,A32offset,$E1191)-INDEX('PTRM input'!$G$277:$P$326,A32offset,$E1191))*OFFSET($F$7,0,$E1191))-SUM($G1191:R1191))*(OFFSET('PTRM input'!$G$477,0,$E1191-1)/A32taxstdlife))))</f>
        <v>0</v>
      </c>
      <c r="T1191" s="251">
        <f ca="1">IF(A32taxstdlife="n/a","n/a",IF(A32taxstdlife="",0,IF(T$3&gt;(A32stdlife+$E1191),((INDEX('PTRM input'!$G$385:$P$434,A32offset,$E1191)-INDEX('PTRM input'!$G$277:$P$326,A32offset,$E1191))*OFFSET($F$7,0,$E1191))-SUM($G1191:S1191),(((INDEX('PTRM input'!$G$385:$P$434,A32offset,$E1191)-INDEX('PTRM input'!$G$277:$P$326,A32offset,$E1191))*OFFSET($F$7,0,$E1191))-SUM($G1191:S1191))*(OFFSET('PTRM input'!$G$477,0,$E1191-1)/A32taxstdlife))))</f>
        <v>0</v>
      </c>
      <c r="U1191" s="251">
        <f ca="1">IF(A32taxstdlife="n/a","n/a",IF(A32taxstdlife="",0,IF(U$3&gt;(A32stdlife+$E1191),((INDEX('PTRM input'!$G$385:$P$434,A32offset,$E1191)-INDEX('PTRM input'!$G$277:$P$326,A32offset,$E1191))*OFFSET($F$7,0,$E1191))-SUM($G1191:T1191),(((INDEX('PTRM input'!$G$385:$P$434,A32offset,$E1191)-INDEX('PTRM input'!$G$277:$P$326,A32offset,$E1191))*OFFSET($F$7,0,$E1191))-SUM($G1191:T1191))*(OFFSET('PTRM input'!$G$477,0,$E1191-1)/A32taxstdlife))))</f>
        <v>0</v>
      </c>
      <c r="V1191" s="251">
        <f ca="1">IF(A32taxstdlife="n/a","n/a",IF(A32taxstdlife="",0,IF(V$3&gt;(A32stdlife+$E1191),((INDEX('PTRM input'!$G$385:$P$434,A32offset,$E1191)-INDEX('PTRM input'!$G$277:$P$326,A32offset,$E1191))*OFFSET($F$7,0,$E1191))-SUM($G1191:U1191),(((INDEX('PTRM input'!$G$385:$P$434,A32offset,$E1191)-INDEX('PTRM input'!$G$277:$P$326,A32offset,$E1191))*OFFSET($F$7,0,$E1191))-SUM($G1191:U1191))*(OFFSET('PTRM input'!$G$477,0,$E1191-1)/A32taxstdlife))))</f>
        <v>0</v>
      </c>
      <c r="W1191" s="251">
        <f ca="1">IF(A32taxstdlife="n/a","n/a",IF(A32taxstdlife="",0,IF(W$3&gt;(A32stdlife+$E1191),((INDEX('PTRM input'!$G$385:$P$434,A32offset,$E1191)-INDEX('PTRM input'!$G$277:$P$326,A32offset,$E1191))*OFFSET($F$7,0,$E1191))-SUM($G1191:V1191),(((INDEX('PTRM input'!$G$385:$P$434,A32offset,$E1191)-INDEX('PTRM input'!$G$277:$P$326,A32offset,$E1191))*OFFSET($F$7,0,$E1191))-SUM($G1191:V1191))*(OFFSET('PTRM input'!$G$477,0,$E1191-1)/A32taxstdlife))))</f>
        <v>0</v>
      </c>
      <c r="X1191" s="251">
        <f ca="1">IF(A32taxstdlife="n/a","n/a",IF(A32taxstdlife="",0,IF(X$3&gt;(A32stdlife+$E1191),((INDEX('PTRM input'!$G$385:$P$434,A32offset,$E1191)-INDEX('PTRM input'!$G$277:$P$326,A32offset,$E1191))*OFFSET($F$7,0,$E1191))-SUM($G1191:W1191),(((INDEX('PTRM input'!$G$385:$P$434,A32offset,$E1191)-INDEX('PTRM input'!$G$277:$P$326,A32offset,$E1191))*OFFSET($F$7,0,$E1191))-SUM($G1191:W1191))*(OFFSET('PTRM input'!$G$477,0,$E1191-1)/A32taxstdlife))))</f>
        <v>0</v>
      </c>
      <c r="Y1191" s="251">
        <f ca="1">IF(A32taxstdlife="n/a","n/a",IF(A32taxstdlife="",0,IF(Y$3&gt;(A32stdlife+$E1191),((INDEX('PTRM input'!$G$385:$P$434,A32offset,$E1191)-INDEX('PTRM input'!$G$277:$P$326,A32offset,$E1191))*OFFSET($F$7,0,$E1191))-SUM($G1191:X1191),(((INDEX('PTRM input'!$G$385:$P$434,A32offset,$E1191)-INDEX('PTRM input'!$G$277:$P$326,A32offset,$E1191))*OFFSET($F$7,0,$E1191))-SUM($G1191:X1191))*(OFFSET('PTRM input'!$G$477,0,$E1191-1)/A32taxstdlife))))</f>
        <v>0</v>
      </c>
      <c r="Z1191" s="251">
        <f ca="1">IF(A32taxstdlife="n/a","n/a",IF(A32taxstdlife="",0,IF(Z$3&gt;(A32stdlife+$E1191),((INDEX('PTRM input'!$G$385:$P$434,A32offset,$E1191)-INDEX('PTRM input'!$G$277:$P$326,A32offset,$E1191))*OFFSET($F$7,0,$E1191))-SUM($G1191:Y1191),(((INDEX('PTRM input'!$G$385:$P$434,A32offset,$E1191)-INDEX('PTRM input'!$G$277:$P$326,A32offset,$E1191))*OFFSET($F$7,0,$E1191))-SUM($G1191:Y1191))*(OFFSET('PTRM input'!$G$477,0,$E1191-1)/A32taxstdlife))))</f>
        <v>0</v>
      </c>
      <c r="AA1191" s="251">
        <f ca="1">IF(A32taxstdlife="n/a","n/a",IF(A32taxstdlife="",0,IF(AA$3&gt;(A32stdlife+$E1191),((INDEX('PTRM input'!$G$385:$P$434,A32offset,$E1191)-INDEX('PTRM input'!$G$277:$P$326,A32offset,$E1191))*OFFSET($F$7,0,$E1191))-SUM($G1191:Z1191),(((INDEX('PTRM input'!$G$385:$P$434,A32offset,$E1191)-INDEX('PTRM input'!$G$277:$P$326,A32offset,$E1191))*OFFSET($F$7,0,$E1191))-SUM($G1191:Z1191))*(OFFSET('PTRM input'!$G$477,0,$E1191-1)/A32taxstdlife))))</f>
        <v>0</v>
      </c>
      <c r="AB1191" s="251">
        <f ca="1">IF(A32taxstdlife="n/a","n/a",IF(A32taxstdlife="",0,IF(AB$3&gt;(A32stdlife+$E1191),((INDEX('PTRM input'!$G$385:$P$434,A32offset,$E1191)-INDEX('PTRM input'!$G$277:$P$326,A32offset,$E1191))*OFFSET($F$7,0,$E1191))-SUM($G1191:AA1191),(((INDEX('PTRM input'!$G$385:$P$434,A32offset,$E1191)-INDEX('PTRM input'!$G$277:$P$326,A32offset,$E1191))*OFFSET($F$7,0,$E1191))-SUM($G1191:AA1191))*(OFFSET('PTRM input'!$G$477,0,$E1191-1)/A32taxstdlife))))</f>
        <v>0</v>
      </c>
      <c r="AC1191" s="251">
        <f ca="1">IF(A32taxstdlife="n/a","n/a",IF(A32taxstdlife="",0,IF(AC$3&gt;(A32stdlife+$E1191),((INDEX('PTRM input'!$G$385:$P$434,A32offset,$E1191)-INDEX('PTRM input'!$G$277:$P$326,A32offset,$E1191))*OFFSET($F$7,0,$E1191))-SUM($G1191:AB1191),(((INDEX('PTRM input'!$G$385:$P$434,A32offset,$E1191)-INDEX('PTRM input'!$G$277:$P$326,A32offset,$E1191))*OFFSET($F$7,0,$E1191))-SUM($G1191:AB1191))*(OFFSET('PTRM input'!$G$477,0,$E1191-1)/A32taxstdlife))))</f>
        <v>0</v>
      </c>
      <c r="AD1191" s="251">
        <f ca="1">IF(A32taxstdlife="n/a","n/a",IF(A32taxstdlife="",0,IF(AD$3&gt;(A32stdlife+$E1191),((INDEX('PTRM input'!$G$385:$P$434,A32offset,$E1191)-INDEX('PTRM input'!$G$277:$P$326,A32offset,$E1191))*OFFSET($F$7,0,$E1191))-SUM($G1191:AC1191),(((INDEX('PTRM input'!$G$385:$P$434,A32offset,$E1191)-INDEX('PTRM input'!$G$277:$P$326,A32offset,$E1191))*OFFSET($F$7,0,$E1191))-SUM($G1191:AC1191))*(OFFSET('PTRM input'!$G$477,0,$E1191-1)/A32taxstdlife))))</f>
        <v>0</v>
      </c>
      <c r="AE1191" s="251">
        <f ca="1">IF(A32taxstdlife="n/a","n/a",IF(A32taxstdlife="",0,IF(AE$3&gt;(A32stdlife+$E1191),((INDEX('PTRM input'!$G$385:$P$434,A32offset,$E1191)-INDEX('PTRM input'!$G$277:$P$326,A32offset,$E1191))*OFFSET($F$7,0,$E1191))-SUM($G1191:AD1191),(((INDEX('PTRM input'!$G$385:$P$434,A32offset,$E1191)-INDEX('PTRM input'!$G$277:$P$326,A32offset,$E1191))*OFFSET($F$7,0,$E1191))-SUM($G1191:AD1191))*(OFFSET('PTRM input'!$G$477,0,$E1191-1)/A32taxstdlife))))</f>
        <v>0</v>
      </c>
      <c r="AF1191" s="251">
        <f ca="1">IF(A32taxstdlife="n/a","n/a",IF(A32taxstdlife="",0,IF(AF$3&gt;(A32stdlife+$E1191),((INDEX('PTRM input'!$G$385:$P$434,A32offset,$E1191)-INDEX('PTRM input'!$G$277:$P$326,A32offset,$E1191))*OFFSET($F$7,0,$E1191))-SUM($G1191:AE1191),(((INDEX('PTRM input'!$G$385:$P$434,A32offset,$E1191)-INDEX('PTRM input'!$G$277:$P$326,A32offset,$E1191))*OFFSET($F$7,0,$E1191))-SUM($G1191:AE1191))*(OFFSET('PTRM input'!$G$477,0,$E1191-1)/A32taxstdlife))))</f>
        <v>0</v>
      </c>
      <c r="AG1191" s="251">
        <f ca="1">IF(A32taxstdlife="n/a","n/a",IF(A32taxstdlife="",0,IF(AG$3&gt;(A32stdlife+$E1191),((INDEX('PTRM input'!$G$385:$P$434,A32offset,$E1191)-INDEX('PTRM input'!$G$277:$P$326,A32offset,$E1191))*OFFSET($F$7,0,$E1191))-SUM($G1191:AF1191),(((INDEX('PTRM input'!$G$385:$P$434,A32offset,$E1191)-INDEX('PTRM input'!$G$277:$P$326,A32offset,$E1191))*OFFSET($F$7,0,$E1191))-SUM($G1191:AF1191))*(OFFSET('PTRM input'!$G$477,0,$E1191-1)/A32taxstdlife))))</f>
        <v>0</v>
      </c>
      <c r="AH1191" s="251">
        <f ca="1">IF(A32taxstdlife="n/a","n/a",IF(A32taxstdlife="",0,IF(AH$3&gt;(A32stdlife+$E1191),((INDEX('PTRM input'!$G$385:$P$434,A32offset,$E1191)-INDEX('PTRM input'!$G$277:$P$326,A32offset,$E1191))*OFFSET($F$7,0,$E1191))-SUM($G1191:AG1191),(((INDEX('PTRM input'!$G$385:$P$434,A32offset,$E1191)-INDEX('PTRM input'!$G$277:$P$326,A32offset,$E1191))*OFFSET($F$7,0,$E1191))-SUM($G1191:AG1191))*(OFFSET('PTRM input'!$G$477,0,$E1191-1)/A32taxstdlife))))</f>
        <v>0</v>
      </c>
      <c r="AI1191" s="251">
        <f ca="1">IF(A32taxstdlife="n/a","n/a",IF(A32taxstdlife="",0,IF(AI$3&gt;(A32stdlife+$E1191),((INDEX('PTRM input'!$G$385:$P$434,A32offset,$E1191)-INDEX('PTRM input'!$G$277:$P$326,A32offset,$E1191))*OFFSET($F$7,0,$E1191))-SUM($G1191:AH1191),(((INDEX('PTRM input'!$G$385:$P$434,A32offset,$E1191)-INDEX('PTRM input'!$G$277:$P$326,A32offset,$E1191))*OFFSET($F$7,0,$E1191))-SUM($G1191:AH1191))*(OFFSET('PTRM input'!$G$477,0,$E1191-1)/A32taxstdlife))))</f>
        <v>0</v>
      </c>
      <c r="AJ1191" s="251">
        <f ca="1">IF(A32taxstdlife="n/a","n/a",IF(A32taxstdlife="",0,IF(AJ$3&gt;(A32stdlife+$E1191),((INDEX('PTRM input'!$G$385:$P$434,A32offset,$E1191)-INDEX('PTRM input'!$G$277:$P$326,A32offset,$E1191))*OFFSET($F$7,0,$E1191))-SUM($G1191:AI1191),(((INDEX('PTRM input'!$G$385:$P$434,A32offset,$E1191)-INDEX('PTRM input'!$G$277:$P$326,A32offset,$E1191))*OFFSET($F$7,0,$E1191))-SUM($G1191:AI1191))*(OFFSET('PTRM input'!$G$477,0,$E1191-1)/A32taxstdlife))))</f>
        <v>0</v>
      </c>
      <c r="AK1191" s="251">
        <f ca="1">IF(A32taxstdlife="n/a","n/a",IF(A32taxstdlife="",0,IF(AK$3&gt;(A32stdlife+$E1191),((INDEX('PTRM input'!$G$385:$P$434,A32offset,$E1191)-INDEX('PTRM input'!$G$277:$P$326,A32offset,$E1191))*OFFSET($F$7,0,$E1191))-SUM($G1191:AJ1191),(((INDEX('PTRM input'!$G$385:$P$434,A32offset,$E1191)-INDEX('PTRM input'!$G$277:$P$326,A32offset,$E1191))*OFFSET($F$7,0,$E1191))-SUM($G1191:AJ1191))*(OFFSET('PTRM input'!$G$477,0,$E1191-1)/A32taxstdlife))))</f>
        <v>0</v>
      </c>
      <c r="AL1191" s="251">
        <f ca="1">IF(A32taxstdlife="n/a","n/a",IF(A32taxstdlife="",0,IF(AL$3&gt;(A32stdlife+$E1191),((INDEX('PTRM input'!$G$385:$P$434,A32offset,$E1191)-INDEX('PTRM input'!$G$277:$P$326,A32offset,$E1191))*OFFSET($F$7,0,$E1191))-SUM($G1191:AK1191),(((INDEX('PTRM input'!$G$385:$P$434,A32offset,$E1191)-INDEX('PTRM input'!$G$277:$P$326,A32offset,$E1191))*OFFSET($F$7,0,$E1191))-SUM($G1191:AK1191))*(OFFSET('PTRM input'!$G$477,0,$E1191-1)/A32taxstdlife))))</f>
        <v>0</v>
      </c>
      <c r="AM1191" s="251">
        <f ca="1">IF(A32taxstdlife="n/a","n/a",IF(A32taxstdlife="",0,IF(AM$3&gt;(A32stdlife+$E1191),((INDEX('PTRM input'!$G$385:$P$434,A32offset,$E1191)-INDEX('PTRM input'!$G$277:$P$326,A32offset,$E1191))*OFFSET($F$7,0,$E1191))-SUM($G1191:AL1191),(((INDEX('PTRM input'!$G$385:$P$434,A32offset,$E1191)-INDEX('PTRM input'!$G$277:$P$326,A32offset,$E1191))*OFFSET($F$7,0,$E1191))-SUM($G1191:AL1191))*(OFFSET('PTRM input'!$G$477,0,$E1191-1)/A32taxstdlife))))</f>
        <v>0</v>
      </c>
      <c r="AN1191" s="251">
        <f ca="1">IF(A32taxstdlife="n/a","n/a",IF(A32taxstdlife="",0,IF(AN$3&gt;(A32stdlife+$E1191),((INDEX('PTRM input'!$G$385:$P$434,A32offset,$E1191)-INDEX('PTRM input'!$G$277:$P$326,A32offset,$E1191))*OFFSET($F$7,0,$E1191))-SUM($G1191:AM1191),(((INDEX('PTRM input'!$G$385:$P$434,A32offset,$E1191)-INDEX('PTRM input'!$G$277:$P$326,A32offset,$E1191))*OFFSET($F$7,0,$E1191))-SUM($G1191:AM1191))*(OFFSET('PTRM input'!$G$477,0,$E1191-1)/A32taxstdlife))))</f>
        <v>0</v>
      </c>
      <c r="AO1191" s="251">
        <f ca="1">IF(A32taxstdlife="n/a","n/a",IF(A32taxstdlife="",0,IF(AO$3&gt;(A32stdlife+$E1191),((INDEX('PTRM input'!$G$385:$P$434,A32offset,$E1191)-INDEX('PTRM input'!$G$277:$P$326,A32offset,$E1191))*OFFSET($F$7,0,$E1191))-SUM($G1191:AN1191),(((INDEX('PTRM input'!$G$385:$P$434,A32offset,$E1191)-INDEX('PTRM input'!$G$277:$P$326,A32offset,$E1191))*OFFSET($F$7,0,$E1191))-SUM($G1191:AN1191))*(OFFSET('PTRM input'!$G$477,0,$E1191-1)/A32taxstdlife))))</f>
        <v>0</v>
      </c>
      <c r="AP1191" s="251">
        <f ca="1">IF(A32taxstdlife="n/a","n/a",IF(A32taxstdlife="",0,IF(AP$3&gt;(A32stdlife+$E1191),((INDEX('PTRM input'!$G$385:$P$434,A32offset,$E1191)-INDEX('PTRM input'!$G$277:$P$326,A32offset,$E1191))*OFFSET($F$7,0,$E1191))-SUM($G1191:AO1191),(((INDEX('PTRM input'!$G$385:$P$434,A32offset,$E1191)-INDEX('PTRM input'!$G$277:$P$326,A32offset,$E1191))*OFFSET($F$7,0,$E1191))-SUM($G1191:AO1191))*(OFFSET('PTRM input'!$G$477,0,$E1191-1)/A32taxstdlife))))</f>
        <v>0</v>
      </c>
      <c r="AQ1191" s="251">
        <f ca="1">IF(A32taxstdlife="n/a","n/a",IF(A32taxstdlife="",0,IF(AQ$3&gt;(A32stdlife+$E1191),((INDEX('PTRM input'!$G$385:$P$434,A32offset,$E1191)-INDEX('PTRM input'!$G$277:$P$326,A32offset,$E1191))*OFFSET($F$7,0,$E1191))-SUM($G1191:AP1191),(((INDEX('PTRM input'!$G$385:$P$434,A32offset,$E1191)-INDEX('PTRM input'!$G$277:$P$326,A32offset,$E1191))*OFFSET($F$7,0,$E1191))-SUM($G1191:AP1191))*(OFFSET('PTRM input'!$G$477,0,$E1191-1)/A32taxstdlife))))</f>
        <v>0</v>
      </c>
      <c r="AR1191" s="251">
        <f ca="1">IF(A32taxstdlife="n/a","n/a",IF(A32taxstdlife="",0,IF(AR$3&gt;(A32stdlife+$E1191),((INDEX('PTRM input'!$G$385:$P$434,A32offset,$E1191)-INDEX('PTRM input'!$G$277:$P$326,A32offset,$E1191))*OFFSET($F$7,0,$E1191))-SUM($G1191:AQ1191),(((INDEX('PTRM input'!$G$385:$P$434,A32offset,$E1191)-INDEX('PTRM input'!$G$277:$P$326,A32offset,$E1191))*OFFSET($F$7,0,$E1191))-SUM($G1191:AQ1191))*(OFFSET('PTRM input'!$G$477,0,$E1191-1)/A32taxstdlife))))</f>
        <v>0</v>
      </c>
      <c r="AS1191" s="251">
        <f ca="1">IF(A32taxstdlife="n/a","n/a",IF(A32taxstdlife="",0,IF(AS$3&gt;(A32stdlife+$E1191),((INDEX('PTRM input'!$G$385:$P$434,A32offset,$E1191)-INDEX('PTRM input'!$G$277:$P$326,A32offset,$E1191))*OFFSET($F$7,0,$E1191))-SUM($G1191:AR1191),(((INDEX('PTRM input'!$G$385:$P$434,A32offset,$E1191)-INDEX('PTRM input'!$G$277:$P$326,A32offset,$E1191))*OFFSET($F$7,0,$E1191))-SUM($G1191:AR1191))*(OFFSET('PTRM input'!$G$477,0,$E1191-1)/A32taxstdlife))))</f>
        <v>0</v>
      </c>
      <c r="AT1191" s="251">
        <f ca="1">IF(A32taxstdlife="n/a","n/a",IF(A32taxstdlife="",0,IF(AT$3&gt;(A32stdlife+$E1191),((INDEX('PTRM input'!$G$385:$P$434,A32offset,$E1191)-INDEX('PTRM input'!$G$277:$P$326,A32offset,$E1191))*OFFSET($F$7,0,$E1191))-SUM($G1191:AS1191),(((INDEX('PTRM input'!$G$385:$P$434,A32offset,$E1191)-INDEX('PTRM input'!$G$277:$P$326,A32offset,$E1191))*OFFSET($F$7,0,$E1191))-SUM($G1191:AS1191))*(OFFSET('PTRM input'!$G$477,0,$E1191-1)/A32taxstdlife))))</f>
        <v>0</v>
      </c>
      <c r="AU1191" s="251">
        <f ca="1">IF(A32taxstdlife="n/a","n/a",IF(A32taxstdlife="",0,IF(AU$3&gt;(A32stdlife+$E1191),((INDEX('PTRM input'!$G$385:$P$434,A32offset,$E1191)-INDEX('PTRM input'!$G$277:$P$326,A32offset,$E1191))*OFFSET($F$7,0,$E1191))-SUM($G1191:AT1191),(((INDEX('PTRM input'!$G$385:$P$434,A32offset,$E1191)-INDEX('PTRM input'!$G$277:$P$326,A32offset,$E1191))*OFFSET($F$7,0,$E1191))-SUM($G1191:AT1191))*(OFFSET('PTRM input'!$G$477,0,$E1191-1)/A32taxstdlife))))</f>
        <v>0</v>
      </c>
      <c r="AV1191" s="251">
        <f ca="1">IF(A32taxstdlife="n/a","n/a",IF(A32taxstdlife="",0,IF(AV$3&gt;(A32stdlife+$E1191),((INDEX('PTRM input'!$G$385:$P$434,A32offset,$E1191)-INDEX('PTRM input'!$G$277:$P$326,A32offset,$E1191))*OFFSET($F$7,0,$E1191))-SUM($G1191:AU1191),(((INDEX('PTRM input'!$G$385:$P$434,A32offset,$E1191)-INDEX('PTRM input'!$G$277:$P$326,A32offset,$E1191))*OFFSET($F$7,0,$E1191))-SUM($G1191:AU1191))*(OFFSET('PTRM input'!$G$477,0,$E1191-1)/A32taxstdlife))))</f>
        <v>0</v>
      </c>
      <c r="AW1191" s="251">
        <f ca="1">IF(A32taxstdlife="n/a","n/a",IF(A32taxstdlife="",0,IF(AW$3&gt;(A32stdlife+$E1191),((INDEX('PTRM input'!$G$385:$P$434,A32offset,$E1191)-INDEX('PTRM input'!$G$277:$P$326,A32offset,$E1191))*OFFSET($F$7,0,$E1191))-SUM($G1191:AV1191),(((INDEX('PTRM input'!$G$385:$P$434,A32offset,$E1191)-INDEX('PTRM input'!$G$277:$P$326,A32offset,$E1191))*OFFSET($F$7,0,$E1191))-SUM($G1191:AV1191))*(OFFSET('PTRM input'!$G$477,0,$E1191-1)/A32taxstdlife))))</f>
        <v>0</v>
      </c>
      <c r="AX1191" s="251">
        <f ca="1">IF(A32taxstdlife="n/a","n/a",IF(A32taxstdlife="",0,IF(AX$3&gt;(A32stdlife+$E1191),((INDEX('PTRM input'!$G$385:$P$434,A32offset,$E1191)-INDEX('PTRM input'!$G$277:$P$326,A32offset,$E1191))*OFFSET($F$7,0,$E1191))-SUM($G1191:AW1191),(((INDEX('PTRM input'!$G$385:$P$434,A32offset,$E1191)-INDEX('PTRM input'!$G$277:$P$326,A32offset,$E1191))*OFFSET($F$7,0,$E1191))-SUM($G1191:AW1191))*(OFFSET('PTRM input'!$G$477,0,$E1191-1)/A32taxstdlife))))</f>
        <v>0</v>
      </c>
      <c r="AY1191" s="251">
        <f ca="1">IF(A32taxstdlife="n/a","n/a",IF(A32taxstdlife="",0,IF(AY$3&gt;(A32stdlife+$E1191),((INDEX('PTRM input'!$G$385:$P$434,A32offset,$E1191)-INDEX('PTRM input'!$G$277:$P$326,A32offset,$E1191))*OFFSET($F$7,0,$E1191))-SUM($G1191:AX1191),(((INDEX('PTRM input'!$G$385:$P$434,A32offset,$E1191)-INDEX('PTRM input'!$G$277:$P$326,A32offset,$E1191))*OFFSET($F$7,0,$E1191))-SUM($G1191:AX1191))*(OFFSET('PTRM input'!$G$477,0,$E1191-1)/A32taxstdlife))))</f>
        <v>0</v>
      </c>
      <c r="AZ1191" s="251">
        <f ca="1">IF(A32taxstdlife="n/a","n/a",IF(A32taxstdlife="",0,IF(AZ$3&gt;(A32stdlife+$E1191),((INDEX('PTRM input'!$G$385:$P$434,A32offset,$E1191)-INDEX('PTRM input'!$G$277:$P$326,A32offset,$E1191))*OFFSET($F$7,0,$E1191))-SUM($G1191:AY1191),(((INDEX('PTRM input'!$G$385:$P$434,A32offset,$E1191)-INDEX('PTRM input'!$G$277:$P$326,A32offset,$E1191))*OFFSET($F$7,0,$E1191))-SUM($G1191:AY1191))*(OFFSET('PTRM input'!$G$477,0,$E1191-1)/A32taxstdlife))))</f>
        <v>0</v>
      </c>
      <c r="BA1191" s="251">
        <f ca="1">IF(A32taxstdlife="n/a","n/a",IF(A32taxstdlife="",0,IF(BA$3&gt;(A32stdlife+$E1191),((INDEX('PTRM input'!$G$385:$P$434,A32offset,$E1191)-INDEX('PTRM input'!$G$277:$P$326,A32offset,$E1191))*OFFSET($F$7,0,$E1191))-SUM($G1191:AZ1191),(((INDEX('PTRM input'!$G$385:$P$434,A32offset,$E1191)-INDEX('PTRM input'!$G$277:$P$326,A32offset,$E1191))*OFFSET($F$7,0,$E1191))-SUM($G1191:AZ1191))*(OFFSET('PTRM input'!$G$477,0,$E1191-1)/A32taxstdlife))))</f>
        <v>0</v>
      </c>
      <c r="BB1191" s="251">
        <f ca="1">IF(A32taxstdlife="n/a","n/a",IF(A32taxstdlife="",0,IF(BB$3&gt;(A32stdlife+$E1191),((INDEX('PTRM input'!$G$385:$P$434,A32offset,$E1191)-INDEX('PTRM input'!$G$277:$P$326,A32offset,$E1191))*OFFSET($F$7,0,$E1191))-SUM($G1191:BA1191),(((INDEX('PTRM input'!$G$385:$P$434,A32offset,$E1191)-INDEX('PTRM input'!$G$277:$P$326,A32offset,$E1191))*OFFSET($F$7,0,$E1191))-SUM($G1191:BA1191))*(OFFSET('PTRM input'!$G$477,0,$E1191-1)/A32taxstdlife))))</f>
        <v>0</v>
      </c>
      <c r="BC1191" s="251">
        <f ca="1">IF(A32taxstdlife="n/a","n/a",IF(A32taxstdlife="",0,IF(BC$3&gt;(A32stdlife+$E1191),((INDEX('PTRM input'!$G$385:$P$434,A32offset,$E1191)-INDEX('PTRM input'!$G$277:$P$326,A32offset,$E1191))*OFFSET($F$7,0,$E1191))-SUM($G1191:BB1191),(((INDEX('PTRM input'!$G$385:$P$434,A32offset,$E1191)-INDEX('PTRM input'!$G$277:$P$326,A32offset,$E1191))*OFFSET($F$7,0,$E1191))-SUM($G1191:BB1191))*(OFFSET('PTRM input'!$G$477,0,$E1191-1)/A32taxstdlife))))</f>
        <v>0</v>
      </c>
      <c r="BD1191" s="251">
        <f ca="1">IF(A32taxstdlife="n/a","n/a",IF(A32taxstdlife="",0,IF(BD$3&gt;(A32stdlife+$E1191),((INDEX('PTRM input'!$G$385:$P$434,A32offset,$E1191)-INDEX('PTRM input'!$G$277:$P$326,A32offset,$E1191))*OFFSET($F$7,0,$E1191))-SUM($G1191:BC1191),(((INDEX('PTRM input'!$G$385:$P$434,A32offset,$E1191)-INDEX('PTRM input'!$G$277:$P$326,A32offset,$E1191))*OFFSET($F$7,0,$E1191))-SUM($G1191:BC1191))*(OFFSET('PTRM input'!$G$477,0,$E1191-1)/A32taxstdlife))))</f>
        <v>0</v>
      </c>
      <c r="BE1191" s="251">
        <f ca="1">IF(A32taxstdlife="n/a","n/a",IF(A32taxstdlife="",0,IF(BE$3&gt;(A32stdlife+$E1191),((INDEX('PTRM input'!$G$385:$P$434,A32offset,$E1191)-INDEX('PTRM input'!$G$277:$P$326,A32offset,$E1191))*OFFSET($F$7,0,$E1191))-SUM($G1191:BD1191),(((INDEX('PTRM input'!$G$385:$P$434,A32offset,$E1191)-INDEX('PTRM input'!$G$277:$P$326,A32offset,$E1191))*OFFSET($F$7,0,$E1191))-SUM($G1191:BD1191))*(OFFSET('PTRM input'!$G$477,0,$E1191-1)/A32taxstdlife))))</f>
        <v>0</v>
      </c>
      <c r="BF1191" s="251">
        <f ca="1">IF(A32taxstdlife="n/a","n/a",IF(A32taxstdlife="",0,IF(BF$3&gt;(A32stdlife+$E1191),((INDEX('PTRM input'!$G$385:$P$434,A32offset,$E1191)-INDEX('PTRM input'!$G$277:$P$326,A32offset,$E1191))*OFFSET($F$7,0,$E1191))-SUM($G1191:BE1191),(((INDEX('PTRM input'!$G$385:$P$434,A32offset,$E1191)-INDEX('PTRM input'!$G$277:$P$326,A32offset,$E1191))*OFFSET($F$7,0,$E1191))-SUM($G1191:BE1191))*(OFFSET('PTRM input'!$G$477,0,$E1191-1)/A32taxstdlife))))</f>
        <v>0</v>
      </c>
      <c r="BG1191" s="251">
        <f ca="1">IF(A32taxstdlife="n/a","n/a",IF(A32taxstdlife="",0,IF(BG$3&gt;(A32stdlife+$E1191),((INDEX('PTRM input'!$G$385:$P$434,A32offset,$E1191)-INDEX('PTRM input'!$G$277:$P$326,A32offset,$E1191))*OFFSET($F$7,0,$E1191))-SUM($G1191:BF1191),(((INDEX('PTRM input'!$G$385:$P$434,A32offset,$E1191)-INDEX('PTRM input'!$G$277:$P$326,A32offset,$E1191))*OFFSET($F$7,0,$E1191))-SUM($G1191:BF1191))*(OFFSET('PTRM input'!$G$477,0,$E1191-1)/A32taxstdlife))))</f>
        <v>0</v>
      </c>
      <c r="BH1191" s="251">
        <f ca="1">IF(A32taxstdlife="n/a","n/a",IF(A32taxstdlife="",0,IF(BH$3&gt;(A32stdlife+$E1191),((INDEX('PTRM input'!$G$385:$P$434,A32offset,$E1191)-INDEX('PTRM input'!$G$277:$P$326,A32offset,$E1191))*OFFSET($F$7,0,$E1191))-SUM($G1191:BG1191),(((INDEX('PTRM input'!$G$385:$P$434,A32offset,$E1191)-INDEX('PTRM input'!$G$277:$P$326,A32offset,$E1191))*OFFSET($F$7,0,$E1191))-SUM($G1191:BG1191))*(OFFSET('PTRM input'!$G$477,0,$E1191-1)/A32taxstdlife))))</f>
        <v>0</v>
      </c>
      <c r="BI1191" s="251">
        <f ca="1">IF(A32taxstdlife="n/a","n/a",IF(A32taxstdlife="",0,IF(BI$3&gt;(A32stdlife+$E1191),((INDEX('PTRM input'!$G$385:$P$434,A32offset,$E1191)-INDEX('PTRM input'!$G$277:$P$326,A32offset,$E1191))*OFFSET($F$7,0,$E1191))-SUM($G1191:BH1191),(((INDEX('PTRM input'!$G$385:$P$434,A32offset,$E1191)-INDEX('PTRM input'!$G$277:$P$326,A32offset,$E1191))*OFFSET($F$7,0,$E1191))-SUM($G1191:BH1191))*(OFFSET('PTRM input'!$G$477,0,$E1191-1)/A32taxstdlife))))</f>
        <v>0</v>
      </c>
      <c r="BJ1191" s="116"/>
      <c r="BK1191" s="116"/>
      <c r="BL1191" s="116"/>
      <c r="BM1191" s="116"/>
    </row>
    <row r="1192" spans="1:65" ht="12.75" hidden="1" customHeight="1" outlineLevel="2">
      <c r="A1192" s="366"/>
      <c r="B1192" s="19"/>
      <c r="C1192" s="18"/>
      <c r="D1192" s="760"/>
      <c r="E1192" s="86">
        <v>8</v>
      </c>
      <c r="F1192" s="356"/>
      <c r="G1192" s="434"/>
      <c r="H1192" s="435"/>
      <c r="I1192" s="435"/>
      <c r="J1192" s="435"/>
      <c r="K1192" s="435"/>
      <c r="L1192" s="435"/>
      <c r="M1192" s="435"/>
      <c r="N1192" s="619"/>
      <c r="O1192" s="251">
        <f ca="1">IF(A32taxstdlife="n/a","n/a",IF(A32taxstdlife="",0,IF(O$3&gt;(A32stdlife+$E1192),((INDEX('PTRM input'!$G$385:$P$434,A32offset,$E1192)-INDEX('PTRM input'!$G$277:$P$326,A32offset,$E1192))*OFFSET($F$7,0,$E1192))-SUM($G1192:N1192),(((INDEX('PTRM input'!$G$385:$P$434,A32offset,$E1192)-INDEX('PTRM input'!$G$277:$P$326,A32offset,$E1192))*OFFSET($F$7,0,$E1192))-SUM($G1192:N1192))*(OFFSET('PTRM input'!$G$477,0,$E1192-1)/A32taxstdlife))))</f>
        <v>0</v>
      </c>
      <c r="P1192" s="251">
        <f ca="1">IF(A32taxstdlife="n/a","n/a",IF(A32taxstdlife="",0,IF(P$3&gt;(A32stdlife+$E1192),((INDEX('PTRM input'!$G$385:$P$434,A32offset,$E1192)-INDEX('PTRM input'!$G$277:$P$326,A32offset,$E1192))*OFFSET($F$7,0,$E1192))-SUM($G1192:O1192),(((INDEX('PTRM input'!$G$385:$P$434,A32offset,$E1192)-INDEX('PTRM input'!$G$277:$P$326,A32offset,$E1192))*OFFSET($F$7,0,$E1192))-SUM($G1192:O1192))*(OFFSET('PTRM input'!$G$477,0,$E1192-1)/A32taxstdlife))))</f>
        <v>0</v>
      </c>
      <c r="Q1192" s="251">
        <f ca="1">IF(A32taxstdlife="n/a","n/a",IF(A32taxstdlife="",0,IF(Q$3&gt;(A32stdlife+$E1192),((INDEX('PTRM input'!$G$385:$P$434,A32offset,$E1192)-INDEX('PTRM input'!$G$277:$P$326,A32offset,$E1192))*OFFSET($F$7,0,$E1192))-SUM($G1192:P1192),(((INDEX('PTRM input'!$G$385:$P$434,A32offset,$E1192)-INDEX('PTRM input'!$G$277:$P$326,A32offset,$E1192))*OFFSET($F$7,0,$E1192))-SUM($G1192:P1192))*(OFFSET('PTRM input'!$G$477,0,$E1192-1)/A32taxstdlife))))</f>
        <v>0</v>
      </c>
      <c r="R1192" s="251">
        <f ca="1">IF(A32taxstdlife="n/a","n/a",IF(A32taxstdlife="",0,IF(R$3&gt;(A32stdlife+$E1192),((INDEX('PTRM input'!$G$385:$P$434,A32offset,$E1192)-INDEX('PTRM input'!$G$277:$P$326,A32offset,$E1192))*OFFSET($F$7,0,$E1192))-SUM($G1192:Q1192),(((INDEX('PTRM input'!$G$385:$P$434,A32offset,$E1192)-INDEX('PTRM input'!$G$277:$P$326,A32offset,$E1192))*OFFSET($F$7,0,$E1192))-SUM($G1192:Q1192))*(OFFSET('PTRM input'!$G$477,0,$E1192-1)/A32taxstdlife))))</f>
        <v>0</v>
      </c>
      <c r="S1192" s="251">
        <f ca="1">IF(A32taxstdlife="n/a","n/a",IF(A32taxstdlife="",0,IF(S$3&gt;(A32stdlife+$E1192),((INDEX('PTRM input'!$G$385:$P$434,A32offset,$E1192)-INDEX('PTRM input'!$G$277:$P$326,A32offset,$E1192))*OFFSET($F$7,0,$E1192))-SUM($G1192:R1192),(((INDEX('PTRM input'!$G$385:$P$434,A32offset,$E1192)-INDEX('PTRM input'!$G$277:$P$326,A32offset,$E1192))*OFFSET($F$7,0,$E1192))-SUM($G1192:R1192))*(OFFSET('PTRM input'!$G$477,0,$E1192-1)/A32taxstdlife))))</f>
        <v>0</v>
      </c>
      <c r="T1192" s="251">
        <f ca="1">IF(A32taxstdlife="n/a","n/a",IF(A32taxstdlife="",0,IF(T$3&gt;(A32stdlife+$E1192),((INDEX('PTRM input'!$G$385:$P$434,A32offset,$E1192)-INDEX('PTRM input'!$G$277:$P$326,A32offset,$E1192))*OFFSET($F$7,0,$E1192))-SUM($G1192:S1192),(((INDEX('PTRM input'!$G$385:$P$434,A32offset,$E1192)-INDEX('PTRM input'!$G$277:$P$326,A32offset,$E1192))*OFFSET($F$7,0,$E1192))-SUM($G1192:S1192))*(OFFSET('PTRM input'!$G$477,0,$E1192-1)/A32taxstdlife))))</f>
        <v>0</v>
      </c>
      <c r="U1192" s="251">
        <f ca="1">IF(A32taxstdlife="n/a","n/a",IF(A32taxstdlife="",0,IF(U$3&gt;(A32stdlife+$E1192),((INDEX('PTRM input'!$G$385:$P$434,A32offset,$E1192)-INDEX('PTRM input'!$G$277:$P$326,A32offset,$E1192))*OFFSET($F$7,0,$E1192))-SUM($G1192:T1192),(((INDEX('PTRM input'!$G$385:$P$434,A32offset,$E1192)-INDEX('PTRM input'!$G$277:$P$326,A32offset,$E1192))*OFFSET($F$7,0,$E1192))-SUM($G1192:T1192))*(OFFSET('PTRM input'!$G$477,0,$E1192-1)/A32taxstdlife))))</f>
        <v>0</v>
      </c>
      <c r="V1192" s="251">
        <f ca="1">IF(A32taxstdlife="n/a","n/a",IF(A32taxstdlife="",0,IF(V$3&gt;(A32stdlife+$E1192),((INDEX('PTRM input'!$G$385:$P$434,A32offset,$E1192)-INDEX('PTRM input'!$G$277:$P$326,A32offset,$E1192))*OFFSET($F$7,0,$E1192))-SUM($G1192:U1192),(((INDEX('PTRM input'!$G$385:$P$434,A32offset,$E1192)-INDEX('PTRM input'!$G$277:$P$326,A32offset,$E1192))*OFFSET($F$7,0,$E1192))-SUM($G1192:U1192))*(OFFSET('PTRM input'!$G$477,0,$E1192-1)/A32taxstdlife))))</f>
        <v>0</v>
      </c>
      <c r="W1192" s="251">
        <f ca="1">IF(A32taxstdlife="n/a","n/a",IF(A32taxstdlife="",0,IF(W$3&gt;(A32stdlife+$E1192),((INDEX('PTRM input'!$G$385:$P$434,A32offset,$E1192)-INDEX('PTRM input'!$G$277:$P$326,A32offset,$E1192))*OFFSET($F$7,0,$E1192))-SUM($G1192:V1192),(((INDEX('PTRM input'!$G$385:$P$434,A32offset,$E1192)-INDEX('PTRM input'!$G$277:$P$326,A32offset,$E1192))*OFFSET($F$7,0,$E1192))-SUM($G1192:V1192))*(OFFSET('PTRM input'!$G$477,0,$E1192-1)/A32taxstdlife))))</f>
        <v>0</v>
      </c>
      <c r="X1192" s="251">
        <f ca="1">IF(A32taxstdlife="n/a","n/a",IF(A32taxstdlife="",0,IF(X$3&gt;(A32stdlife+$E1192),((INDEX('PTRM input'!$G$385:$P$434,A32offset,$E1192)-INDEX('PTRM input'!$G$277:$P$326,A32offset,$E1192))*OFFSET($F$7,0,$E1192))-SUM($G1192:W1192),(((INDEX('PTRM input'!$G$385:$P$434,A32offset,$E1192)-INDEX('PTRM input'!$G$277:$P$326,A32offset,$E1192))*OFFSET($F$7,0,$E1192))-SUM($G1192:W1192))*(OFFSET('PTRM input'!$G$477,0,$E1192-1)/A32taxstdlife))))</f>
        <v>0</v>
      </c>
      <c r="Y1192" s="251">
        <f ca="1">IF(A32taxstdlife="n/a","n/a",IF(A32taxstdlife="",0,IF(Y$3&gt;(A32stdlife+$E1192),((INDEX('PTRM input'!$G$385:$P$434,A32offset,$E1192)-INDEX('PTRM input'!$G$277:$P$326,A32offset,$E1192))*OFFSET($F$7,0,$E1192))-SUM($G1192:X1192),(((INDEX('PTRM input'!$G$385:$P$434,A32offset,$E1192)-INDEX('PTRM input'!$G$277:$P$326,A32offset,$E1192))*OFFSET($F$7,0,$E1192))-SUM($G1192:X1192))*(OFFSET('PTRM input'!$G$477,0,$E1192-1)/A32taxstdlife))))</f>
        <v>0</v>
      </c>
      <c r="Z1192" s="251">
        <f ca="1">IF(A32taxstdlife="n/a","n/a",IF(A32taxstdlife="",0,IF(Z$3&gt;(A32stdlife+$E1192),((INDEX('PTRM input'!$G$385:$P$434,A32offset,$E1192)-INDEX('PTRM input'!$G$277:$P$326,A32offset,$E1192))*OFFSET($F$7,0,$E1192))-SUM($G1192:Y1192),(((INDEX('PTRM input'!$G$385:$P$434,A32offset,$E1192)-INDEX('PTRM input'!$G$277:$P$326,A32offset,$E1192))*OFFSET($F$7,0,$E1192))-SUM($G1192:Y1192))*(OFFSET('PTRM input'!$G$477,0,$E1192-1)/A32taxstdlife))))</f>
        <v>0</v>
      </c>
      <c r="AA1192" s="251">
        <f ca="1">IF(A32taxstdlife="n/a","n/a",IF(A32taxstdlife="",0,IF(AA$3&gt;(A32stdlife+$E1192),((INDEX('PTRM input'!$G$385:$P$434,A32offset,$E1192)-INDEX('PTRM input'!$G$277:$P$326,A32offset,$E1192))*OFFSET($F$7,0,$E1192))-SUM($G1192:Z1192),(((INDEX('PTRM input'!$G$385:$P$434,A32offset,$E1192)-INDEX('PTRM input'!$G$277:$P$326,A32offset,$E1192))*OFFSET($F$7,0,$E1192))-SUM($G1192:Z1192))*(OFFSET('PTRM input'!$G$477,0,$E1192-1)/A32taxstdlife))))</f>
        <v>0</v>
      </c>
      <c r="AB1192" s="251">
        <f ca="1">IF(A32taxstdlife="n/a","n/a",IF(A32taxstdlife="",0,IF(AB$3&gt;(A32stdlife+$E1192),((INDEX('PTRM input'!$G$385:$P$434,A32offset,$E1192)-INDEX('PTRM input'!$G$277:$P$326,A32offset,$E1192))*OFFSET($F$7,0,$E1192))-SUM($G1192:AA1192),(((INDEX('PTRM input'!$G$385:$P$434,A32offset,$E1192)-INDEX('PTRM input'!$G$277:$P$326,A32offset,$E1192))*OFFSET($F$7,0,$E1192))-SUM($G1192:AA1192))*(OFFSET('PTRM input'!$G$477,0,$E1192-1)/A32taxstdlife))))</f>
        <v>0</v>
      </c>
      <c r="AC1192" s="251">
        <f ca="1">IF(A32taxstdlife="n/a","n/a",IF(A32taxstdlife="",0,IF(AC$3&gt;(A32stdlife+$E1192),((INDEX('PTRM input'!$G$385:$P$434,A32offset,$E1192)-INDEX('PTRM input'!$G$277:$P$326,A32offset,$E1192))*OFFSET($F$7,0,$E1192))-SUM($G1192:AB1192),(((INDEX('PTRM input'!$G$385:$P$434,A32offset,$E1192)-INDEX('PTRM input'!$G$277:$P$326,A32offset,$E1192))*OFFSET($F$7,0,$E1192))-SUM($G1192:AB1192))*(OFFSET('PTRM input'!$G$477,0,$E1192-1)/A32taxstdlife))))</f>
        <v>0</v>
      </c>
      <c r="AD1192" s="251">
        <f ca="1">IF(A32taxstdlife="n/a","n/a",IF(A32taxstdlife="",0,IF(AD$3&gt;(A32stdlife+$E1192),((INDEX('PTRM input'!$G$385:$P$434,A32offset,$E1192)-INDEX('PTRM input'!$G$277:$P$326,A32offset,$E1192))*OFFSET($F$7,0,$E1192))-SUM($G1192:AC1192),(((INDEX('PTRM input'!$G$385:$P$434,A32offset,$E1192)-INDEX('PTRM input'!$G$277:$P$326,A32offset,$E1192))*OFFSET($F$7,0,$E1192))-SUM($G1192:AC1192))*(OFFSET('PTRM input'!$G$477,0,$E1192-1)/A32taxstdlife))))</f>
        <v>0</v>
      </c>
      <c r="AE1192" s="251">
        <f ca="1">IF(A32taxstdlife="n/a","n/a",IF(A32taxstdlife="",0,IF(AE$3&gt;(A32stdlife+$E1192),((INDEX('PTRM input'!$G$385:$P$434,A32offset,$E1192)-INDEX('PTRM input'!$G$277:$P$326,A32offset,$E1192))*OFFSET($F$7,0,$E1192))-SUM($G1192:AD1192),(((INDEX('PTRM input'!$G$385:$P$434,A32offset,$E1192)-INDEX('PTRM input'!$G$277:$P$326,A32offset,$E1192))*OFFSET($F$7,0,$E1192))-SUM($G1192:AD1192))*(OFFSET('PTRM input'!$G$477,0,$E1192-1)/A32taxstdlife))))</f>
        <v>0</v>
      </c>
      <c r="AF1192" s="251">
        <f ca="1">IF(A32taxstdlife="n/a","n/a",IF(A32taxstdlife="",0,IF(AF$3&gt;(A32stdlife+$E1192),((INDEX('PTRM input'!$G$385:$P$434,A32offset,$E1192)-INDEX('PTRM input'!$G$277:$P$326,A32offset,$E1192))*OFFSET($F$7,0,$E1192))-SUM($G1192:AE1192),(((INDEX('PTRM input'!$G$385:$P$434,A32offset,$E1192)-INDEX('PTRM input'!$G$277:$P$326,A32offset,$E1192))*OFFSET($F$7,0,$E1192))-SUM($G1192:AE1192))*(OFFSET('PTRM input'!$G$477,0,$E1192-1)/A32taxstdlife))))</f>
        <v>0</v>
      </c>
      <c r="AG1192" s="251">
        <f ca="1">IF(A32taxstdlife="n/a","n/a",IF(A32taxstdlife="",0,IF(AG$3&gt;(A32stdlife+$E1192),((INDEX('PTRM input'!$G$385:$P$434,A32offset,$E1192)-INDEX('PTRM input'!$G$277:$P$326,A32offset,$E1192))*OFFSET($F$7,0,$E1192))-SUM($G1192:AF1192),(((INDEX('PTRM input'!$G$385:$P$434,A32offset,$E1192)-INDEX('PTRM input'!$G$277:$P$326,A32offset,$E1192))*OFFSET($F$7,0,$E1192))-SUM($G1192:AF1192))*(OFFSET('PTRM input'!$G$477,0,$E1192-1)/A32taxstdlife))))</f>
        <v>0</v>
      </c>
      <c r="AH1192" s="251">
        <f ca="1">IF(A32taxstdlife="n/a","n/a",IF(A32taxstdlife="",0,IF(AH$3&gt;(A32stdlife+$E1192),((INDEX('PTRM input'!$G$385:$P$434,A32offset,$E1192)-INDEX('PTRM input'!$G$277:$P$326,A32offset,$E1192))*OFFSET($F$7,0,$E1192))-SUM($G1192:AG1192),(((INDEX('PTRM input'!$G$385:$P$434,A32offset,$E1192)-INDEX('PTRM input'!$G$277:$P$326,A32offset,$E1192))*OFFSET($F$7,0,$E1192))-SUM($G1192:AG1192))*(OFFSET('PTRM input'!$G$477,0,$E1192-1)/A32taxstdlife))))</f>
        <v>0</v>
      </c>
      <c r="AI1192" s="251">
        <f ca="1">IF(A32taxstdlife="n/a","n/a",IF(A32taxstdlife="",0,IF(AI$3&gt;(A32stdlife+$E1192),((INDEX('PTRM input'!$G$385:$P$434,A32offset,$E1192)-INDEX('PTRM input'!$G$277:$P$326,A32offset,$E1192))*OFFSET($F$7,0,$E1192))-SUM($G1192:AH1192),(((INDEX('PTRM input'!$G$385:$P$434,A32offset,$E1192)-INDEX('PTRM input'!$G$277:$P$326,A32offset,$E1192))*OFFSET($F$7,0,$E1192))-SUM($G1192:AH1192))*(OFFSET('PTRM input'!$G$477,0,$E1192-1)/A32taxstdlife))))</f>
        <v>0</v>
      </c>
      <c r="AJ1192" s="251">
        <f ca="1">IF(A32taxstdlife="n/a","n/a",IF(A32taxstdlife="",0,IF(AJ$3&gt;(A32stdlife+$E1192),((INDEX('PTRM input'!$G$385:$P$434,A32offset,$E1192)-INDEX('PTRM input'!$G$277:$P$326,A32offset,$E1192))*OFFSET($F$7,0,$E1192))-SUM($G1192:AI1192),(((INDEX('PTRM input'!$G$385:$P$434,A32offset,$E1192)-INDEX('PTRM input'!$G$277:$P$326,A32offset,$E1192))*OFFSET($F$7,0,$E1192))-SUM($G1192:AI1192))*(OFFSET('PTRM input'!$G$477,0,$E1192-1)/A32taxstdlife))))</f>
        <v>0</v>
      </c>
      <c r="AK1192" s="251">
        <f ca="1">IF(A32taxstdlife="n/a","n/a",IF(A32taxstdlife="",0,IF(AK$3&gt;(A32stdlife+$E1192),((INDEX('PTRM input'!$G$385:$P$434,A32offset,$E1192)-INDEX('PTRM input'!$G$277:$P$326,A32offset,$E1192))*OFFSET($F$7,0,$E1192))-SUM($G1192:AJ1192),(((INDEX('PTRM input'!$G$385:$P$434,A32offset,$E1192)-INDEX('PTRM input'!$G$277:$P$326,A32offset,$E1192))*OFFSET($F$7,0,$E1192))-SUM($G1192:AJ1192))*(OFFSET('PTRM input'!$G$477,0,$E1192-1)/A32taxstdlife))))</f>
        <v>0</v>
      </c>
      <c r="AL1192" s="251">
        <f ca="1">IF(A32taxstdlife="n/a","n/a",IF(A32taxstdlife="",0,IF(AL$3&gt;(A32stdlife+$E1192),((INDEX('PTRM input'!$G$385:$P$434,A32offset,$E1192)-INDEX('PTRM input'!$G$277:$P$326,A32offset,$E1192))*OFFSET($F$7,0,$E1192))-SUM($G1192:AK1192),(((INDEX('PTRM input'!$G$385:$P$434,A32offset,$E1192)-INDEX('PTRM input'!$G$277:$P$326,A32offset,$E1192))*OFFSET($F$7,0,$E1192))-SUM($G1192:AK1192))*(OFFSET('PTRM input'!$G$477,0,$E1192-1)/A32taxstdlife))))</f>
        <v>0</v>
      </c>
      <c r="AM1192" s="251">
        <f ca="1">IF(A32taxstdlife="n/a","n/a",IF(A32taxstdlife="",0,IF(AM$3&gt;(A32stdlife+$E1192),((INDEX('PTRM input'!$G$385:$P$434,A32offset,$E1192)-INDEX('PTRM input'!$G$277:$P$326,A32offset,$E1192))*OFFSET($F$7,0,$E1192))-SUM($G1192:AL1192),(((INDEX('PTRM input'!$G$385:$P$434,A32offset,$E1192)-INDEX('PTRM input'!$G$277:$P$326,A32offset,$E1192))*OFFSET($F$7,0,$E1192))-SUM($G1192:AL1192))*(OFFSET('PTRM input'!$G$477,0,$E1192-1)/A32taxstdlife))))</f>
        <v>0</v>
      </c>
      <c r="AN1192" s="251">
        <f ca="1">IF(A32taxstdlife="n/a","n/a",IF(A32taxstdlife="",0,IF(AN$3&gt;(A32stdlife+$E1192),((INDEX('PTRM input'!$G$385:$P$434,A32offset,$E1192)-INDEX('PTRM input'!$G$277:$P$326,A32offset,$E1192))*OFFSET($F$7,0,$E1192))-SUM($G1192:AM1192),(((INDEX('PTRM input'!$G$385:$P$434,A32offset,$E1192)-INDEX('PTRM input'!$G$277:$P$326,A32offset,$E1192))*OFFSET($F$7,0,$E1192))-SUM($G1192:AM1192))*(OFFSET('PTRM input'!$G$477,0,$E1192-1)/A32taxstdlife))))</f>
        <v>0</v>
      </c>
      <c r="AO1192" s="251">
        <f ca="1">IF(A32taxstdlife="n/a","n/a",IF(A32taxstdlife="",0,IF(AO$3&gt;(A32stdlife+$E1192),((INDEX('PTRM input'!$G$385:$P$434,A32offset,$E1192)-INDEX('PTRM input'!$G$277:$P$326,A32offset,$E1192))*OFFSET($F$7,0,$E1192))-SUM($G1192:AN1192),(((INDEX('PTRM input'!$G$385:$P$434,A32offset,$E1192)-INDEX('PTRM input'!$G$277:$P$326,A32offset,$E1192))*OFFSET($F$7,0,$E1192))-SUM($G1192:AN1192))*(OFFSET('PTRM input'!$G$477,0,$E1192-1)/A32taxstdlife))))</f>
        <v>0</v>
      </c>
      <c r="AP1192" s="251">
        <f ca="1">IF(A32taxstdlife="n/a","n/a",IF(A32taxstdlife="",0,IF(AP$3&gt;(A32stdlife+$E1192),((INDEX('PTRM input'!$G$385:$P$434,A32offset,$E1192)-INDEX('PTRM input'!$G$277:$P$326,A32offset,$E1192))*OFFSET($F$7,0,$E1192))-SUM($G1192:AO1192),(((INDEX('PTRM input'!$G$385:$P$434,A32offset,$E1192)-INDEX('PTRM input'!$G$277:$P$326,A32offset,$E1192))*OFFSET($F$7,0,$E1192))-SUM($G1192:AO1192))*(OFFSET('PTRM input'!$G$477,0,$E1192-1)/A32taxstdlife))))</f>
        <v>0</v>
      </c>
      <c r="AQ1192" s="251">
        <f ca="1">IF(A32taxstdlife="n/a","n/a",IF(A32taxstdlife="",0,IF(AQ$3&gt;(A32stdlife+$E1192),((INDEX('PTRM input'!$G$385:$P$434,A32offset,$E1192)-INDEX('PTRM input'!$G$277:$P$326,A32offset,$E1192))*OFFSET($F$7,0,$E1192))-SUM($G1192:AP1192),(((INDEX('PTRM input'!$G$385:$P$434,A32offset,$E1192)-INDEX('PTRM input'!$G$277:$P$326,A32offset,$E1192))*OFFSET($F$7,0,$E1192))-SUM($G1192:AP1192))*(OFFSET('PTRM input'!$G$477,0,$E1192-1)/A32taxstdlife))))</f>
        <v>0</v>
      </c>
      <c r="AR1192" s="251">
        <f ca="1">IF(A32taxstdlife="n/a","n/a",IF(A32taxstdlife="",0,IF(AR$3&gt;(A32stdlife+$E1192),((INDEX('PTRM input'!$G$385:$P$434,A32offset,$E1192)-INDEX('PTRM input'!$G$277:$P$326,A32offset,$E1192))*OFFSET($F$7,0,$E1192))-SUM($G1192:AQ1192),(((INDEX('PTRM input'!$G$385:$P$434,A32offset,$E1192)-INDEX('PTRM input'!$G$277:$P$326,A32offset,$E1192))*OFFSET($F$7,0,$E1192))-SUM($G1192:AQ1192))*(OFFSET('PTRM input'!$G$477,0,$E1192-1)/A32taxstdlife))))</f>
        <v>0</v>
      </c>
      <c r="AS1192" s="251">
        <f ca="1">IF(A32taxstdlife="n/a","n/a",IF(A32taxstdlife="",0,IF(AS$3&gt;(A32stdlife+$E1192),((INDEX('PTRM input'!$G$385:$P$434,A32offset,$E1192)-INDEX('PTRM input'!$G$277:$P$326,A32offset,$E1192))*OFFSET($F$7,0,$E1192))-SUM($G1192:AR1192),(((INDEX('PTRM input'!$G$385:$P$434,A32offset,$E1192)-INDEX('PTRM input'!$G$277:$P$326,A32offset,$E1192))*OFFSET($F$7,0,$E1192))-SUM($G1192:AR1192))*(OFFSET('PTRM input'!$G$477,0,$E1192-1)/A32taxstdlife))))</f>
        <v>0</v>
      </c>
      <c r="AT1192" s="251">
        <f ca="1">IF(A32taxstdlife="n/a","n/a",IF(A32taxstdlife="",0,IF(AT$3&gt;(A32stdlife+$E1192),((INDEX('PTRM input'!$G$385:$P$434,A32offset,$E1192)-INDEX('PTRM input'!$G$277:$P$326,A32offset,$E1192))*OFFSET($F$7,0,$E1192))-SUM($G1192:AS1192),(((INDEX('PTRM input'!$G$385:$P$434,A32offset,$E1192)-INDEX('PTRM input'!$G$277:$P$326,A32offset,$E1192))*OFFSET($F$7,0,$E1192))-SUM($G1192:AS1192))*(OFFSET('PTRM input'!$G$477,0,$E1192-1)/A32taxstdlife))))</f>
        <v>0</v>
      </c>
      <c r="AU1192" s="251">
        <f ca="1">IF(A32taxstdlife="n/a","n/a",IF(A32taxstdlife="",0,IF(AU$3&gt;(A32stdlife+$E1192),((INDEX('PTRM input'!$G$385:$P$434,A32offset,$E1192)-INDEX('PTRM input'!$G$277:$P$326,A32offset,$E1192))*OFFSET($F$7,0,$E1192))-SUM($G1192:AT1192),(((INDEX('PTRM input'!$G$385:$P$434,A32offset,$E1192)-INDEX('PTRM input'!$G$277:$P$326,A32offset,$E1192))*OFFSET($F$7,0,$E1192))-SUM($G1192:AT1192))*(OFFSET('PTRM input'!$G$477,0,$E1192-1)/A32taxstdlife))))</f>
        <v>0</v>
      </c>
      <c r="AV1192" s="251">
        <f ca="1">IF(A32taxstdlife="n/a","n/a",IF(A32taxstdlife="",0,IF(AV$3&gt;(A32stdlife+$E1192),((INDEX('PTRM input'!$G$385:$P$434,A32offset,$E1192)-INDEX('PTRM input'!$G$277:$P$326,A32offset,$E1192))*OFFSET($F$7,0,$E1192))-SUM($G1192:AU1192),(((INDEX('PTRM input'!$G$385:$P$434,A32offset,$E1192)-INDEX('PTRM input'!$G$277:$P$326,A32offset,$E1192))*OFFSET($F$7,0,$E1192))-SUM($G1192:AU1192))*(OFFSET('PTRM input'!$G$477,0,$E1192-1)/A32taxstdlife))))</f>
        <v>0</v>
      </c>
      <c r="AW1192" s="251">
        <f ca="1">IF(A32taxstdlife="n/a","n/a",IF(A32taxstdlife="",0,IF(AW$3&gt;(A32stdlife+$E1192),((INDEX('PTRM input'!$G$385:$P$434,A32offset,$E1192)-INDEX('PTRM input'!$G$277:$P$326,A32offset,$E1192))*OFFSET($F$7,0,$E1192))-SUM($G1192:AV1192),(((INDEX('PTRM input'!$G$385:$P$434,A32offset,$E1192)-INDEX('PTRM input'!$G$277:$P$326,A32offset,$E1192))*OFFSET($F$7,0,$E1192))-SUM($G1192:AV1192))*(OFFSET('PTRM input'!$G$477,0,$E1192-1)/A32taxstdlife))))</f>
        <v>0</v>
      </c>
      <c r="AX1192" s="251">
        <f ca="1">IF(A32taxstdlife="n/a","n/a",IF(A32taxstdlife="",0,IF(AX$3&gt;(A32stdlife+$E1192),((INDEX('PTRM input'!$G$385:$P$434,A32offset,$E1192)-INDEX('PTRM input'!$G$277:$P$326,A32offset,$E1192))*OFFSET($F$7,0,$E1192))-SUM($G1192:AW1192),(((INDEX('PTRM input'!$G$385:$P$434,A32offset,$E1192)-INDEX('PTRM input'!$G$277:$P$326,A32offset,$E1192))*OFFSET($F$7,0,$E1192))-SUM($G1192:AW1192))*(OFFSET('PTRM input'!$G$477,0,$E1192-1)/A32taxstdlife))))</f>
        <v>0</v>
      </c>
      <c r="AY1192" s="251">
        <f ca="1">IF(A32taxstdlife="n/a","n/a",IF(A32taxstdlife="",0,IF(AY$3&gt;(A32stdlife+$E1192),((INDEX('PTRM input'!$G$385:$P$434,A32offset,$E1192)-INDEX('PTRM input'!$G$277:$P$326,A32offset,$E1192))*OFFSET($F$7,0,$E1192))-SUM($G1192:AX1192),(((INDEX('PTRM input'!$G$385:$P$434,A32offset,$E1192)-INDEX('PTRM input'!$G$277:$P$326,A32offset,$E1192))*OFFSET($F$7,0,$E1192))-SUM($G1192:AX1192))*(OFFSET('PTRM input'!$G$477,0,$E1192-1)/A32taxstdlife))))</f>
        <v>0</v>
      </c>
      <c r="AZ1192" s="251">
        <f ca="1">IF(A32taxstdlife="n/a","n/a",IF(A32taxstdlife="",0,IF(AZ$3&gt;(A32stdlife+$E1192),((INDEX('PTRM input'!$G$385:$P$434,A32offset,$E1192)-INDEX('PTRM input'!$G$277:$P$326,A32offset,$E1192))*OFFSET($F$7,0,$E1192))-SUM($G1192:AY1192),(((INDEX('PTRM input'!$G$385:$P$434,A32offset,$E1192)-INDEX('PTRM input'!$G$277:$P$326,A32offset,$E1192))*OFFSET($F$7,0,$E1192))-SUM($G1192:AY1192))*(OFFSET('PTRM input'!$G$477,0,$E1192-1)/A32taxstdlife))))</f>
        <v>0</v>
      </c>
      <c r="BA1192" s="251">
        <f ca="1">IF(A32taxstdlife="n/a","n/a",IF(A32taxstdlife="",0,IF(BA$3&gt;(A32stdlife+$E1192),((INDEX('PTRM input'!$G$385:$P$434,A32offset,$E1192)-INDEX('PTRM input'!$G$277:$P$326,A32offset,$E1192))*OFFSET($F$7,0,$E1192))-SUM($G1192:AZ1192),(((INDEX('PTRM input'!$G$385:$P$434,A32offset,$E1192)-INDEX('PTRM input'!$G$277:$P$326,A32offset,$E1192))*OFFSET($F$7,0,$E1192))-SUM($G1192:AZ1192))*(OFFSET('PTRM input'!$G$477,0,$E1192-1)/A32taxstdlife))))</f>
        <v>0</v>
      </c>
      <c r="BB1192" s="251">
        <f ca="1">IF(A32taxstdlife="n/a","n/a",IF(A32taxstdlife="",0,IF(BB$3&gt;(A32stdlife+$E1192),((INDEX('PTRM input'!$G$385:$P$434,A32offset,$E1192)-INDEX('PTRM input'!$G$277:$P$326,A32offset,$E1192))*OFFSET($F$7,0,$E1192))-SUM($G1192:BA1192),(((INDEX('PTRM input'!$G$385:$P$434,A32offset,$E1192)-INDEX('PTRM input'!$G$277:$P$326,A32offset,$E1192))*OFFSET($F$7,0,$E1192))-SUM($G1192:BA1192))*(OFFSET('PTRM input'!$G$477,0,$E1192-1)/A32taxstdlife))))</f>
        <v>0</v>
      </c>
      <c r="BC1192" s="251">
        <f ca="1">IF(A32taxstdlife="n/a","n/a",IF(A32taxstdlife="",0,IF(BC$3&gt;(A32stdlife+$E1192),((INDEX('PTRM input'!$G$385:$P$434,A32offset,$E1192)-INDEX('PTRM input'!$G$277:$P$326,A32offset,$E1192))*OFFSET($F$7,0,$E1192))-SUM($G1192:BB1192),(((INDEX('PTRM input'!$G$385:$P$434,A32offset,$E1192)-INDEX('PTRM input'!$G$277:$P$326,A32offset,$E1192))*OFFSET($F$7,0,$E1192))-SUM($G1192:BB1192))*(OFFSET('PTRM input'!$G$477,0,$E1192-1)/A32taxstdlife))))</f>
        <v>0</v>
      </c>
      <c r="BD1192" s="251">
        <f ca="1">IF(A32taxstdlife="n/a","n/a",IF(A32taxstdlife="",0,IF(BD$3&gt;(A32stdlife+$E1192),((INDEX('PTRM input'!$G$385:$P$434,A32offset,$E1192)-INDEX('PTRM input'!$G$277:$P$326,A32offset,$E1192))*OFFSET($F$7,0,$E1192))-SUM($G1192:BC1192),(((INDEX('PTRM input'!$G$385:$P$434,A32offset,$E1192)-INDEX('PTRM input'!$G$277:$P$326,A32offset,$E1192))*OFFSET($F$7,0,$E1192))-SUM($G1192:BC1192))*(OFFSET('PTRM input'!$G$477,0,$E1192-1)/A32taxstdlife))))</f>
        <v>0</v>
      </c>
      <c r="BE1192" s="251">
        <f ca="1">IF(A32taxstdlife="n/a","n/a",IF(A32taxstdlife="",0,IF(BE$3&gt;(A32stdlife+$E1192),((INDEX('PTRM input'!$G$385:$P$434,A32offset,$E1192)-INDEX('PTRM input'!$G$277:$P$326,A32offset,$E1192))*OFFSET($F$7,0,$E1192))-SUM($G1192:BD1192),(((INDEX('PTRM input'!$G$385:$P$434,A32offset,$E1192)-INDEX('PTRM input'!$G$277:$P$326,A32offset,$E1192))*OFFSET($F$7,0,$E1192))-SUM($G1192:BD1192))*(OFFSET('PTRM input'!$G$477,0,$E1192-1)/A32taxstdlife))))</f>
        <v>0</v>
      </c>
      <c r="BF1192" s="251">
        <f ca="1">IF(A32taxstdlife="n/a","n/a",IF(A32taxstdlife="",0,IF(BF$3&gt;(A32stdlife+$E1192),((INDEX('PTRM input'!$G$385:$P$434,A32offset,$E1192)-INDEX('PTRM input'!$G$277:$P$326,A32offset,$E1192))*OFFSET($F$7,0,$E1192))-SUM($G1192:BE1192),(((INDEX('PTRM input'!$G$385:$P$434,A32offset,$E1192)-INDEX('PTRM input'!$G$277:$P$326,A32offset,$E1192))*OFFSET($F$7,0,$E1192))-SUM($G1192:BE1192))*(OFFSET('PTRM input'!$G$477,0,$E1192-1)/A32taxstdlife))))</f>
        <v>0</v>
      </c>
      <c r="BG1192" s="251">
        <f ca="1">IF(A32taxstdlife="n/a","n/a",IF(A32taxstdlife="",0,IF(BG$3&gt;(A32stdlife+$E1192),((INDEX('PTRM input'!$G$385:$P$434,A32offset,$E1192)-INDEX('PTRM input'!$G$277:$P$326,A32offset,$E1192))*OFFSET($F$7,0,$E1192))-SUM($G1192:BF1192),(((INDEX('PTRM input'!$G$385:$P$434,A32offset,$E1192)-INDEX('PTRM input'!$G$277:$P$326,A32offset,$E1192))*OFFSET($F$7,0,$E1192))-SUM($G1192:BF1192))*(OFFSET('PTRM input'!$G$477,0,$E1192-1)/A32taxstdlife))))</f>
        <v>0</v>
      </c>
      <c r="BH1192" s="251">
        <f ca="1">IF(A32taxstdlife="n/a","n/a",IF(A32taxstdlife="",0,IF(BH$3&gt;(A32stdlife+$E1192),((INDEX('PTRM input'!$G$385:$P$434,A32offset,$E1192)-INDEX('PTRM input'!$G$277:$P$326,A32offset,$E1192))*OFFSET($F$7,0,$E1192))-SUM($G1192:BG1192),(((INDEX('PTRM input'!$G$385:$P$434,A32offset,$E1192)-INDEX('PTRM input'!$G$277:$P$326,A32offset,$E1192))*OFFSET($F$7,0,$E1192))-SUM($G1192:BG1192))*(OFFSET('PTRM input'!$G$477,0,$E1192-1)/A32taxstdlife))))</f>
        <v>0</v>
      </c>
      <c r="BI1192" s="251">
        <f ca="1">IF(A32taxstdlife="n/a","n/a",IF(A32taxstdlife="",0,IF(BI$3&gt;(A32stdlife+$E1192),((INDEX('PTRM input'!$G$385:$P$434,A32offset,$E1192)-INDEX('PTRM input'!$G$277:$P$326,A32offset,$E1192))*OFFSET($F$7,0,$E1192))-SUM($G1192:BH1192),(((INDEX('PTRM input'!$G$385:$P$434,A32offset,$E1192)-INDEX('PTRM input'!$G$277:$P$326,A32offset,$E1192))*OFFSET($F$7,0,$E1192))-SUM($G1192:BH1192))*(OFFSET('PTRM input'!$G$477,0,$E1192-1)/A32taxstdlife))))</f>
        <v>0</v>
      </c>
      <c r="BJ1192" s="116"/>
      <c r="BK1192" s="116"/>
      <c r="BL1192" s="116"/>
      <c r="BM1192" s="116"/>
    </row>
    <row r="1193" spans="1:65" ht="12.75" hidden="1" customHeight="1" outlineLevel="2">
      <c r="A1193" s="366"/>
      <c r="B1193" s="19"/>
      <c r="C1193" s="18"/>
      <c r="D1193" s="760"/>
      <c r="E1193" s="86">
        <v>9</v>
      </c>
      <c r="F1193" s="356"/>
      <c r="G1193" s="434"/>
      <c r="H1193" s="435"/>
      <c r="I1193" s="435"/>
      <c r="J1193" s="435"/>
      <c r="K1193" s="435"/>
      <c r="L1193" s="435"/>
      <c r="M1193" s="435"/>
      <c r="N1193" s="435"/>
      <c r="O1193" s="619"/>
      <c r="P1193" s="251">
        <f ca="1">IF(A32taxstdlife="n/a","n/a",IF(A32taxstdlife="",0,IF(P$3&gt;(A32stdlife+$E1193),((INDEX('PTRM input'!$G$385:$P$434,A32offset,$E1193)-INDEX('PTRM input'!$G$277:$P$326,A32offset,$E1193))*OFFSET($F$7,0,$E1193))-SUM($G1193:O1193),(((INDEX('PTRM input'!$G$385:$P$434,A32offset,$E1193)-INDEX('PTRM input'!$G$277:$P$326,A32offset,$E1193))*OFFSET($F$7,0,$E1193))-SUM($G1193:O1193))*(OFFSET('PTRM input'!$G$477,0,$E1193-1)/A32taxstdlife))))</f>
        <v>0</v>
      </c>
      <c r="Q1193" s="251">
        <f ca="1">IF(A32taxstdlife="n/a","n/a",IF(A32taxstdlife="",0,IF(Q$3&gt;(A32stdlife+$E1193),((INDEX('PTRM input'!$G$385:$P$434,A32offset,$E1193)-INDEX('PTRM input'!$G$277:$P$326,A32offset,$E1193))*OFFSET($F$7,0,$E1193))-SUM($G1193:P1193),(((INDEX('PTRM input'!$G$385:$P$434,A32offset,$E1193)-INDEX('PTRM input'!$G$277:$P$326,A32offset,$E1193))*OFFSET($F$7,0,$E1193))-SUM($G1193:P1193))*(OFFSET('PTRM input'!$G$477,0,$E1193-1)/A32taxstdlife))))</f>
        <v>0</v>
      </c>
      <c r="R1193" s="251">
        <f ca="1">IF(A32taxstdlife="n/a","n/a",IF(A32taxstdlife="",0,IF(R$3&gt;(A32stdlife+$E1193),((INDEX('PTRM input'!$G$385:$P$434,A32offset,$E1193)-INDEX('PTRM input'!$G$277:$P$326,A32offset,$E1193))*OFFSET($F$7,0,$E1193))-SUM($G1193:Q1193),(((INDEX('PTRM input'!$G$385:$P$434,A32offset,$E1193)-INDEX('PTRM input'!$G$277:$P$326,A32offset,$E1193))*OFFSET($F$7,0,$E1193))-SUM($G1193:Q1193))*(OFFSET('PTRM input'!$G$477,0,$E1193-1)/A32taxstdlife))))</f>
        <v>0</v>
      </c>
      <c r="S1193" s="251">
        <f ca="1">IF(A32taxstdlife="n/a","n/a",IF(A32taxstdlife="",0,IF(S$3&gt;(A32stdlife+$E1193),((INDEX('PTRM input'!$G$385:$P$434,A32offset,$E1193)-INDEX('PTRM input'!$G$277:$P$326,A32offset,$E1193))*OFFSET($F$7,0,$E1193))-SUM($G1193:R1193),(((INDEX('PTRM input'!$G$385:$P$434,A32offset,$E1193)-INDEX('PTRM input'!$G$277:$P$326,A32offset,$E1193))*OFFSET($F$7,0,$E1193))-SUM($G1193:R1193))*(OFFSET('PTRM input'!$G$477,0,$E1193-1)/A32taxstdlife))))</f>
        <v>0</v>
      </c>
      <c r="T1193" s="251">
        <f ca="1">IF(A32taxstdlife="n/a","n/a",IF(A32taxstdlife="",0,IF(T$3&gt;(A32stdlife+$E1193),((INDEX('PTRM input'!$G$385:$P$434,A32offset,$E1193)-INDEX('PTRM input'!$G$277:$P$326,A32offset,$E1193))*OFFSET($F$7,0,$E1193))-SUM($G1193:S1193),(((INDEX('PTRM input'!$G$385:$P$434,A32offset,$E1193)-INDEX('PTRM input'!$G$277:$P$326,A32offset,$E1193))*OFFSET($F$7,0,$E1193))-SUM($G1193:S1193))*(OFFSET('PTRM input'!$G$477,0,$E1193-1)/A32taxstdlife))))</f>
        <v>0</v>
      </c>
      <c r="U1193" s="251">
        <f ca="1">IF(A32taxstdlife="n/a","n/a",IF(A32taxstdlife="",0,IF(U$3&gt;(A32stdlife+$E1193),((INDEX('PTRM input'!$G$385:$P$434,A32offset,$E1193)-INDEX('PTRM input'!$G$277:$P$326,A32offset,$E1193))*OFFSET($F$7,0,$E1193))-SUM($G1193:T1193),(((INDEX('PTRM input'!$G$385:$P$434,A32offset,$E1193)-INDEX('PTRM input'!$G$277:$P$326,A32offset,$E1193))*OFFSET($F$7,0,$E1193))-SUM($G1193:T1193))*(OFFSET('PTRM input'!$G$477,0,$E1193-1)/A32taxstdlife))))</f>
        <v>0</v>
      </c>
      <c r="V1193" s="251">
        <f ca="1">IF(A32taxstdlife="n/a","n/a",IF(A32taxstdlife="",0,IF(V$3&gt;(A32stdlife+$E1193),((INDEX('PTRM input'!$G$385:$P$434,A32offset,$E1193)-INDEX('PTRM input'!$G$277:$P$326,A32offset,$E1193))*OFFSET($F$7,0,$E1193))-SUM($G1193:U1193),(((INDEX('PTRM input'!$G$385:$P$434,A32offset,$E1193)-INDEX('PTRM input'!$G$277:$P$326,A32offset,$E1193))*OFFSET($F$7,0,$E1193))-SUM($G1193:U1193))*(OFFSET('PTRM input'!$G$477,0,$E1193-1)/A32taxstdlife))))</f>
        <v>0</v>
      </c>
      <c r="W1193" s="251">
        <f ca="1">IF(A32taxstdlife="n/a","n/a",IF(A32taxstdlife="",0,IF(W$3&gt;(A32stdlife+$E1193),((INDEX('PTRM input'!$G$385:$P$434,A32offset,$E1193)-INDEX('PTRM input'!$G$277:$P$326,A32offset,$E1193))*OFFSET($F$7,0,$E1193))-SUM($G1193:V1193),(((INDEX('PTRM input'!$G$385:$P$434,A32offset,$E1193)-INDEX('PTRM input'!$G$277:$P$326,A32offset,$E1193))*OFFSET($F$7,0,$E1193))-SUM($G1193:V1193))*(OFFSET('PTRM input'!$G$477,0,$E1193-1)/A32taxstdlife))))</f>
        <v>0</v>
      </c>
      <c r="X1193" s="251">
        <f ca="1">IF(A32taxstdlife="n/a","n/a",IF(A32taxstdlife="",0,IF(X$3&gt;(A32stdlife+$E1193),((INDEX('PTRM input'!$G$385:$P$434,A32offset,$E1193)-INDEX('PTRM input'!$G$277:$P$326,A32offset,$E1193))*OFFSET($F$7,0,$E1193))-SUM($G1193:W1193),(((INDEX('PTRM input'!$G$385:$P$434,A32offset,$E1193)-INDEX('PTRM input'!$G$277:$P$326,A32offset,$E1193))*OFFSET($F$7,0,$E1193))-SUM($G1193:W1193))*(OFFSET('PTRM input'!$G$477,0,$E1193-1)/A32taxstdlife))))</f>
        <v>0</v>
      </c>
      <c r="Y1193" s="251">
        <f ca="1">IF(A32taxstdlife="n/a","n/a",IF(A32taxstdlife="",0,IF(Y$3&gt;(A32stdlife+$E1193),((INDEX('PTRM input'!$G$385:$P$434,A32offset,$E1193)-INDEX('PTRM input'!$G$277:$P$326,A32offset,$E1193))*OFFSET($F$7,0,$E1193))-SUM($G1193:X1193),(((INDEX('PTRM input'!$G$385:$P$434,A32offset,$E1193)-INDEX('PTRM input'!$G$277:$P$326,A32offset,$E1193))*OFFSET($F$7,0,$E1193))-SUM($G1193:X1193))*(OFFSET('PTRM input'!$G$477,0,$E1193-1)/A32taxstdlife))))</f>
        <v>0</v>
      </c>
      <c r="Z1193" s="251">
        <f ca="1">IF(A32taxstdlife="n/a","n/a",IF(A32taxstdlife="",0,IF(Z$3&gt;(A32stdlife+$E1193),((INDEX('PTRM input'!$G$385:$P$434,A32offset,$E1193)-INDEX('PTRM input'!$G$277:$P$326,A32offset,$E1193))*OFFSET($F$7,0,$E1193))-SUM($G1193:Y1193),(((INDEX('PTRM input'!$G$385:$P$434,A32offset,$E1193)-INDEX('PTRM input'!$G$277:$P$326,A32offset,$E1193))*OFFSET($F$7,0,$E1193))-SUM($G1193:Y1193))*(OFFSET('PTRM input'!$G$477,0,$E1193-1)/A32taxstdlife))))</f>
        <v>0</v>
      </c>
      <c r="AA1193" s="251">
        <f ca="1">IF(A32taxstdlife="n/a","n/a",IF(A32taxstdlife="",0,IF(AA$3&gt;(A32stdlife+$E1193),((INDEX('PTRM input'!$G$385:$P$434,A32offset,$E1193)-INDEX('PTRM input'!$G$277:$P$326,A32offset,$E1193))*OFFSET($F$7,0,$E1193))-SUM($G1193:Z1193),(((INDEX('PTRM input'!$G$385:$P$434,A32offset,$E1193)-INDEX('PTRM input'!$G$277:$P$326,A32offset,$E1193))*OFFSET($F$7,0,$E1193))-SUM($G1193:Z1193))*(OFFSET('PTRM input'!$G$477,0,$E1193-1)/A32taxstdlife))))</f>
        <v>0</v>
      </c>
      <c r="AB1193" s="251">
        <f ca="1">IF(A32taxstdlife="n/a","n/a",IF(A32taxstdlife="",0,IF(AB$3&gt;(A32stdlife+$E1193),((INDEX('PTRM input'!$G$385:$P$434,A32offset,$E1193)-INDEX('PTRM input'!$G$277:$P$326,A32offset,$E1193))*OFFSET($F$7,0,$E1193))-SUM($G1193:AA1193),(((INDEX('PTRM input'!$G$385:$P$434,A32offset,$E1193)-INDEX('PTRM input'!$G$277:$P$326,A32offset,$E1193))*OFFSET($F$7,0,$E1193))-SUM($G1193:AA1193))*(OFFSET('PTRM input'!$G$477,0,$E1193-1)/A32taxstdlife))))</f>
        <v>0</v>
      </c>
      <c r="AC1193" s="251">
        <f ca="1">IF(A32taxstdlife="n/a","n/a",IF(A32taxstdlife="",0,IF(AC$3&gt;(A32stdlife+$E1193),((INDEX('PTRM input'!$G$385:$P$434,A32offset,$E1193)-INDEX('PTRM input'!$G$277:$P$326,A32offset,$E1193))*OFFSET($F$7,0,$E1193))-SUM($G1193:AB1193),(((INDEX('PTRM input'!$G$385:$P$434,A32offset,$E1193)-INDEX('PTRM input'!$G$277:$P$326,A32offset,$E1193))*OFFSET($F$7,0,$E1193))-SUM($G1193:AB1193))*(OFFSET('PTRM input'!$G$477,0,$E1193-1)/A32taxstdlife))))</f>
        <v>0</v>
      </c>
      <c r="AD1193" s="251">
        <f ca="1">IF(A32taxstdlife="n/a","n/a",IF(A32taxstdlife="",0,IF(AD$3&gt;(A32stdlife+$E1193),((INDEX('PTRM input'!$G$385:$P$434,A32offset,$E1193)-INDEX('PTRM input'!$G$277:$P$326,A32offset,$E1193))*OFFSET($F$7,0,$E1193))-SUM($G1193:AC1193),(((INDEX('PTRM input'!$G$385:$P$434,A32offset,$E1193)-INDEX('PTRM input'!$G$277:$P$326,A32offset,$E1193))*OFFSET($F$7,0,$E1193))-SUM($G1193:AC1193))*(OFFSET('PTRM input'!$G$477,0,$E1193-1)/A32taxstdlife))))</f>
        <v>0</v>
      </c>
      <c r="AE1193" s="251">
        <f ca="1">IF(A32taxstdlife="n/a","n/a",IF(A32taxstdlife="",0,IF(AE$3&gt;(A32stdlife+$E1193),((INDEX('PTRM input'!$G$385:$P$434,A32offset,$E1193)-INDEX('PTRM input'!$G$277:$P$326,A32offset,$E1193))*OFFSET($F$7,0,$E1193))-SUM($G1193:AD1193),(((INDEX('PTRM input'!$G$385:$P$434,A32offset,$E1193)-INDEX('PTRM input'!$G$277:$P$326,A32offset,$E1193))*OFFSET($F$7,0,$E1193))-SUM($G1193:AD1193))*(OFFSET('PTRM input'!$G$477,0,$E1193-1)/A32taxstdlife))))</f>
        <v>0</v>
      </c>
      <c r="AF1193" s="251">
        <f ca="1">IF(A32taxstdlife="n/a","n/a",IF(A32taxstdlife="",0,IF(AF$3&gt;(A32stdlife+$E1193),((INDEX('PTRM input'!$G$385:$P$434,A32offset,$E1193)-INDEX('PTRM input'!$G$277:$P$326,A32offset,$E1193))*OFFSET($F$7,0,$E1193))-SUM($G1193:AE1193),(((INDEX('PTRM input'!$G$385:$P$434,A32offset,$E1193)-INDEX('PTRM input'!$G$277:$P$326,A32offset,$E1193))*OFFSET($F$7,0,$E1193))-SUM($G1193:AE1193))*(OFFSET('PTRM input'!$G$477,0,$E1193-1)/A32taxstdlife))))</f>
        <v>0</v>
      </c>
      <c r="AG1193" s="251">
        <f ca="1">IF(A32taxstdlife="n/a","n/a",IF(A32taxstdlife="",0,IF(AG$3&gt;(A32stdlife+$E1193),((INDEX('PTRM input'!$G$385:$P$434,A32offset,$E1193)-INDEX('PTRM input'!$G$277:$P$326,A32offset,$E1193))*OFFSET($F$7,0,$E1193))-SUM($G1193:AF1193),(((INDEX('PTRM input'!$G$385:$P$434,A32offset,$E1193)-INDEX('PTRM input'!$G$277:$P$326,A32offset,$E1193))*OFFSET($F$7,0,$E1193))-SUM($G1193:AF1193))*(OFFSET('PTRM input'!$G$477,0,$E1193-1)/A32taxstdlife))))</f>
        <v>0</v>
      </c>
      <c r="AH1193" s="251">
        <f ca="1">IF(A32taxstdlife="n/a","n/a",IF(A32taxstdlife="",0,IF(AH$3&gt;(A32stdlife+$E1193),((INDEX('PTRM input'!$G$385:$P$434,A32offset,$E1193)-INDEX('PTRM input'!$G$277:$P$326,A32offset,$E1193))*OFFSET($F$7,0,$E1193))-SUM($G1193:AG1193),(((INDEX('PTRM input'!$G$385:$P$434,A32offset,$E1193)-INDEX('PTRM input'!$G$277:$P$326,A32offset,$E1193))*OFFSET($F$7,0,$E1193))-SUM($G1193:AG1193))*(OFFSET('PTRM input'!$G$477,0,$E1193-1)/A32taxstdlife))))</f>
        <v>0</v>
      </c>
      <c r="AI1193" s="251">
        <f ca="1">IF(A32taxstdlife="n/a","n/a",IF(A32taxstdlife="",0,IF(AI$3&gt;(A32stdlife+$E1193),((INDEX('PTRM input'!$G$385:$P$434,A32offset,$E1193)-INDEX('PTRM input'!$G$277:$P$326,A32offset,$E1193))*OFFSET($F$7,0,$E1193))-SUM($G1193:AH1193),(((INDEX('PTRM input'!$G$385:$P$434,A32offset,$E1193)-INDEX('PTRM input'!$G$277:$P$326,A32offset,$E1193))*OFFSET($F$7,0,$E1193))-SUM($G1193:AH1193))*(OFFSET('PTRM input'!$G$477,0,$E1193-1)/A32taxstdlife))))</f>
        <v>0</v>
      </c>
      <c r="AJ1193" s="251">
        <f ca="1">IF(A32taxstdlife="n/a","n/a",IF(A32taxstdlife="",0,IF(AJ$3&gt;(A32stdlife+$E1193),((INDEX('PTRM input'!$G$385:$P$434,A32offset,$E1193)-INDEX('PTRM input'!$G$277:$P$326,A32offset,$E1193))*OFFSET($F$7,0,$E1193))-SUM($G1193:AI1193),(((INDEX('PTRM input'!$G$385:$P$434,A32offset,$E1193)-INDEX('PTRM input'!$G$277:$P$326,A32offset,$E1193))*OFFSET($F$7,0,$E1193))-SUM($G1193:AI1193))*(OFFSET('PTRM input'!$G$477,0,$E1193-1)/A32taxstdlife))))</f>
        <v>0</v>
      </c>
      <c r="AK1193" s="251">
        <f ca="1">IF(A32taxstdlife="n/a","n/a",IF(A32taxstdlife="",0,IF(AK$3&gt;(A32stdlife+$E1193),((INDEX('PTRM input'!$G$385:$P$434,A32offset,$E1193)-INDEX('PTRM input'!$G$277:$P$326,A32offset,$E1193))*OFFSET($F$7,0,$E1193))-SUM($G1193:AJ1193),(((INDEX('PTRM input'!$G$385:$P$434,A32offset,$E1193)-INDEX('PTRM input'!$G$277:$P$326,A32offset,$E1193))*OFFSET($F$7,0,$E1193))-SUM($G1193:AJ1193))*(OFFSET('PTRM input'!$G$477,0,$E1193-1)/A32taxstdlife))))</f>
        <v>0</v>
      </c>
      <c r="AL1193" s="251">
        <f ca="1">IF(A32taxstdlife="n/a","n/a",IF(A32taxstdlife="",0,IF(AL$3&gt;(A32stdlife+$E1193),((INDEX('PTRM input'!$G$385:$P$434,A32offset,$E1193)-INDEX('PTRM input'!$G$277:$P$326,A32offset,$E1193))*OFFSET($F$7,0,$E1193))-SUM($G1193:AK1193),(((INDEX('PTRM input'!$G$385:$P$434,A32offset,$E1193)-INDEX('PTRM input'!$G$277:$P$326,A32offset,$E1193))*OFFSET($F$7,0,$E1193))-SUM($G1193:AK1193))*(OFFSET('PTRM input'!$G$477,0,$E1193-1)/A32taxstdlife))))</f>
        <v>0</v>
      </c>
      <c r="AM1193" s="251">
        <f ca="1">IF(A32taxstdlife="n/a","n/a",IF(A32taxstdlife="",0,IF(AM$3&gt;(A32stdlife+$E1193),((INDEX('PTRM input'!$G$385:$P$434,A32offset,$E1193)-INDEX('PTRM input'!$G$277:$P$326,A32offset,$E1193))*OFFSET($F$7,0,$E1193))-SUM($G1193:AL1193),(((INDEX('PTRM input'!$G$385:$P$434,A32offset,$E1193)-INDEX('PTRM input'!$G$277:$P$326,A32offset,$E1193))*OFFSET($F$7,0,$E1193))-SUM($G1193:AL1193))*(OFFSET('PTRM input'!$G$477,0,$E1193-1)/A32taxstdlife))))</f>
        <v>0</v>
      </c>
      <c r="AN1193" s="251">
        <f ca="1">IF(A32taxstdlife="n/a","n/a",IF(A32taxstdlife="",0,IF(AN$3&gt;(A32stdlife+$E1193),((INDEX('PTRM input'!$G$385:$P$434,A32offset,$E1193)-INDEX('PTRM input'!$G$277:$P$326,A32offset,$E1193))*OFFSET($F$7,0,$E1193))-SUM($G1193:AM1193),(((INDEX('PTRM input'!$G$385:$P$434,A32offset,$E1193)-INDEX('PTRM input'!$G$277:$P$326,A32offset,$E1193))*OFFSET($F$7,0,$E1193))-SUM($G1193:AM1193))*(OFFSET('PTRM input'!$G$477,0,$E1193-1)/A32taxstdlife))))</f>
        <v>0</v>
      </c>
      <c r="AO1193" s="251">
        <f ca="1">IF(A32taxstdlife="n/a","n/a",IF(A32taxstdlife="",0,IF(AO$3&gt;(A32stdlife+$E1193),((INDEX('PTRM input'!$G$385:$P$434,A32offset,$E1193)-INDEX('PTRM input'!$G$277:$P$326,A32offset,$E1193))*OFFSET($F$7,0,$E1193))-SUM($G1193:AN1193),(((INDEX('PTRM input'!$G$385:$P$434,A32offset,$E1193)-INDEX('PTRM input'!$G$277:$P$326,A32offset,$E1193))*OFFSET($F$7,0,$E1193))-SUM($G1193:AN1193))*(OFFSET('PTRM input'!$G$477,0,$E1193-1)/A32taxstdlife))))</f>
        <v>0</v>
      </c>
      <c r="AP1193" s="251">
        <f ca="1">IF(A32taxstdlife="n/a","n/a",IF(A32taxstdlife="",0,IF(AP$3&gt;(A32stdlife+$E1193),((INDEX('PTRM input'!$G$385:$P$434,A32offset,$E1193)-INDEX('PTRM input'!$G$277:$P$326,A32offset,$E1193))*OFFSET($F$7,0,$E1193))-SUM($G1193:AO1193),(((INDEX('PTRM input'!$G$385:$P$434,A32offset,$E1193)-INDEX('PTRM input'!$G$277:$P$326,A32offset,$E1193))*OFFSET($F$7,0,$E1193))-SUM($G1193:AO1193))*(OFFSET('PTRM input'!$G$477,0,$E1193-1)/A32taxstdlife))))</f>
        <v>0</v>
      </c>
      <c r="AQ1193" s="251">
        <f ca="1">IF(A32taxstdlife="n/a","n/a",IF(A32taxstdlife="",0,IF(AQ$3&gt;(A32stdlife+$E1193),((INDEX('PTRM input'!$G$385:$P$434,A32offset,$E1193)-INDEX('PTRM input'!$G$277:$P$326,A32offset,$E1193))*OFFSET($F$7,0,$E1193))-SUM($G1193:AP1193),(((INDEX('PTRM input'!$G$385:$P$434,A32offset,$E1193)-INDEX('PTRM input'!$G$277:$P$326,A32offset,$E1193))*OFFSET($F$7,0,$E1193))-SUM($G1193:AP1193))*(OFFSET('PTRM input'!$G$477,0,$E1193-1)/A32taxstdlife))))</f>
        <v>0</v>
      </c>
      <c r="AR1193" s="251">
        <f ca="1">IF(A32taxstdlife="n/a","n/a",IF(A32taxstdlife="",0,IF(AR$3&gt;(A32stdlife+$E1193),((INDEX('PTRM input'!$G$385:$P$434,A32offset,$E1193)-INDEX('PTRM input'!$G$277:$P$326,A32offset,$E1193))*OFFSET($F$7,0,$E1193))-SUM($G1193:AQ1193),(((INDEX('PTRM input'!$G$385:$P$434,A32offset,$E1193)-INDEX('PTRM input'!$G$277:$P$326,A32offset,$E1193))*OFFSET($F$7,0,$E1193))-SUM($G1193:AQ1193))*(OFFSET('PTRM input'!$G$477,0,$E1193-1)/A32taxstdlife))))</f>
        <v>0</v>
      </c>
      <c r="AS1193" s="251">
        <f ca="1">IF(A32taxstdlife="n/a","n/a",IF(A32taxstdlife="",0,IF(AS$3&gt;(A32stdlife+$E1193),((INDEX('PTRM input'!$G$385:$P$434,A32offset,$E1193)-INDEX('PTRM input'!$G$277:$P$326,A32offset,$E1193))*OFFSET($F$7,0,$E1193))-SUM($G1193:AR1193),(((INDEX('PTRM input'!$G$385:$P$434,A32offset,$E1193)-INDEX('PTRM input'!$G$277:$P$326,A32offset,$E1193))*OFFSET($F$7,0,$E1193))-SUM($G1193:AR1193))*(OFFSET('PTRM input'!$G$477,0,$E1193-1)/A32taxstdlife))))</f>
        <v>0</v>
      </c>
      <c r="AT1193" s="251">
        <f ca="1">IF(A32taxstdlife="n/a","n/a",IF(A32taxstdlife="",0,IF(AT$3&gt;(A32stdlife+$E1193),((INDEX('PTRM input'!$G$385:$P$434,A32offset,$E1193)-INDEX('PTRM input'!$G$277:$P$326,A32offset,$E1193))*OFFSET($F$7,0,$E1193))-SUM($G1193:AS1193),(((INDEX('PTRM input'!$G$385:$P$434,A32offset,$E1193)-INDEX('PTRM input'!$G$277:$P$326,A32offset,$E1193))*OFFSET($F$7,0,$E1193))-SUM($G1193:AS1193))*(OFFSET('PTRM input'!$G$477,0,$E1193-1)/A32taxstdlife))))</f>
        <v>0</v>
      </c>
      <c r="AU1193" s="251">
        <f ca="1">IF(A32taxstdlife="n/a","n/a",IF(A32taxstdlife="",0,IF(AU$3&gt;(A32stdlife+$E1193),((INDEX('PTRM input'!$G$385:$P$434,A32offset,$E1193)-INDEX('PTRM input'!$G$277:$P$326,A32offset,$E1193))*OFFSET($F$7,0,$E1193))-SUM($G1193:AT1193),(((INDEX('PTRM input'!$G$385:$P$434,A32offset,$E1193)-INDEX('PTRM input'!$G$277:$P$326,A32offset,$E1193))*OFFSET($F$7,0,$E1193))-SUM($G1193:AT1193))*(OFFSET('PTRM input'!$G$477,0,$E1193-1)/A32taxstdlife))))</f>
        <v>0</v>
      </c>
      <c r="AV1193" s="251">
        <f ca="1">IF(A32taxstdlife="n/a","n/a",IF(A32taxstdlife="",0,IF(AV$3&gt;(A32stdlife+$E1193),((INDEX('PTRM input'!$G$385:$P$434,A32offset,$E1193)-INDEX('PTRM input'!$G$277:$P$326,A32offset,$E1193))*OFFSET($F$7,0,$E1193))-SUM($G1193:AU1193),(((INDEX('PTRM input'!$G$385:$P$434,A32offset,$E1193)-INDEX('PTRM input'!$G$277:$P$326,A32offset,$E1193))*OFFSET($F$7,0,$E1193))-SUM($G1193:AU1193))*(OFFSET('PTRM input'!$G$477,0,$E1193-1)/A32taxstdlife))))</f>
        <v>0</v>
      </c>
      <c r="AW1193" s="251">
        <f ca="1">IF(A32taxstdlife="n/a","n/a",IF(A32taxstdlife="",0,IF(AW$3&gt;(A32stdlife+$E1193),((INDEX('PTRM input'!$G$385:$P$434,A32offset,$E1193)-INDEX('PTRM input'!$G$277:$P$326,A32offset,$E1193))*OFFSET($F$7,0,$E1193))-SUM($G1193:AV1193),(((INDEX('PTRM input'!$G$385:$P$434,A32offset,$E1193)-INDEX('PTRM input'!$G$277:$P$326,A32offset,$E1193))*OFFSET($F$7,0,$E1193))-SUM($G1193:AV1193))*(OFFSET('PTRM input'!$G$477,0,$E1193-1)/A32taxstdlife))))</f>
        <v>0</v>
      </c>
      <c r="AX1193" s="251">
        <f ca="1">IF(A32taxstdlife="n/a","n/a",IF(A32taxstdlife="",0,IF(AX$3&gt;(A32stdlife+$E1193),((INDEX('PTRM input'!$G$385:$P$434,A32offset,$E1193)-INDEX('PTRM input'!$G$277:$P$326,A32offset,$E1193))*OFFSET($F$7,0,$E1193))-SUM($G1193:AW1193),(((INDEX('PTRM input'!$G$385:$P$434,A32offset,$E1193)-INDEX('PTRM input'!$G$277:$P$326,A32offset,$E1193))*OFFSET($F$7,0,$E1193))-SUM($G1193:AW1193))*(OFFSET('PTRM input'!$G$477,0,$E1193-1)/A32taxstdlife))))</f>
        <v>0</v>
      </c>
      <c r="AY1193" s="251">
        <f ca="1">IF(A32taxstdlife="n/a","n/a",IF(A32taxstdlife="",0,IF(AY$3&gt;(A32stdlife+$E1193),((INDEX('PTRM input'!$G$385:$P$434,A32offset,$E1193)-INDEX('PTRM input'!$G$277:$P$326,A32offset,$E1193))*OFFSET($F$7,0,$E1193))-SUM($G1193:AX1193),(((INDEX('PTRM input'!$G$385:$P$434,A32offset,$E1193)-INDEX('PTRM input'!$G$277:$P$326,A32offset,$E1193))*OFFSET($F$7,0,$E1193))-SUM($G1193:AX1193))*(OFFSET('PTRM input'!$G$477,0,$E1193-1)/A32taxstdlife))))</f>
        <v>0</v>
      </c>
      <c r="AZ1193" s="251">
        <f ca="1">IF(A32taxstdlife="n/a","n/a",IF(A32taxstdlife="",0,IF(AZ$3&gt;(A32stdlife+$E1193),((INDEX('PTRM input'!$G$385:$P$434,A32offset,$E1193)-INDEX('PTRM input'!$G$277:$P$326,A32offset,$E1193))*OFFSET($F$7,0,$E1193))-SUM($G1193:AY1193),(((INDEX('PTRM input'!$G$385:$P$434,A32offset,$E1193)-INDEX('PTRM input'!$G$277:$P$326,A32offset,$E1193))*OFFSET($F$7,0,$E1193))-SUM($G1193:AY1193))*(OFFSET('PTRM input'!$G$477,0,$E1193-1)/A32taxstdlife))))</f>
        <v>0</v>
      </c>
      <c r="BA1193" s="251">
        <f ca="1">IF(A32taxstdlife="n/a","n/a",IF(A32taxstdlife="",0,IF(BA$3&gt;(A32stdlife+$E1193),((INDEX('PTRM input'!$G$385:$P$434,A32offset,$E1193)-INDEX('PTRM input'!$G$277:$P$326,A32offset,$E1193))*OFFSET($F$7,0,$E1193))-SUM($G1193:AZ1193),(((INDEX('PTRM input'!$G$385:$P$434,A32offset,$E1193)-INDEX('PTRM input'!$G$277:$P$326,A32offset,$E1193))*OFFSET($F$7,0,$E1193))-SUM($G1193:AZ1193))*(OFFSET('PTRM input'!$G$477,0,$E1193-1)/A32taxstdlife))))</f>
        <v>0</v>
      </c>
      <c r="BB1193" s="251">
        <f ca="1">IF(A32taxstdlife="n/a","n/a",IF(A32taxstdlife="",0,IF(BB$3&gt;(A32stdlife+$E1193),((INDEX('PTRM input'!$G$385:$P$434,A32offset,$E1193)-INDEX('PTRM input'!$G$277:$P$326,A32offset,$E1193))*OFFSET($F$7,0,$E1193))-SUM($G1193:BA1193),(((INDEX('PTRM input'!$G$385:$P$434,A32offset,$E1193)-INDEX('PTRM input'!$G$277:$P$326,A32offset,$E1193))*OFFSET($F$7,0,$E1193))-SUM($G1193:BA1193))*(OFFSET('PTRM input'!$G$477,0,$E1193-1)/A32taxstdlife))))</f>
        <v>0</v>
      </c>
      <c r="BC1193" s="251">
        <f ca="1">IF(A32taxstdlife="n/a","n/a",IF(A32taxstdlife="",0,IF(BC$3&gt;(A32stdlife+$E1193),((INDEX('PTRM input'!$G$385:$P$434,A32offset,$E1193)-INDEX('PTRM input'!$G$277:$P$326,A32offset,$E1193))*OFFSET($F$7,0,$E1193))-SUM($G1193:BB1193),(((INDEX('PTRM input'!$G$385:$P$434,A32offset,$E1193)-INDEX('PTRM input'!$G$277:$P$326,A32offset,$E1193))*OFFSET($F$7,0,$E1193))-SUM($G1193:BB1193))*(OFFSET('PTRM input'!$G$477,0,$E1193-1)/A32taxstdlife))))</f>
        <v>0</v>
      </c>
      <c r="BD1193" s="251">
        <f ca="1">IF(A32taxstdlife="n/a","n/a",IF(A32taxstdlife="",0,IF(BD$3&gt;(A32stdlife+$E1193),((INDEX('PTRM input'!$G$385:$P$434,A32offset,$E1193)-INDEX('PTRM input'!$G$277:$P$326,A32offset,$E1193))*OFFSET($F$7,0,$E1193))-SUM($G1193:BC1193),(((INDEX('PTRM input'!$G$385:$P$434,A32offset,$E1193)-INDEX('PTRM input'!$G$277:$P$326,A32offset,$E1193))*OFFSET($F$7,0,$E1193))-SUM($G1193:BC1193))*(OFFSET('PTRM input'!$G$477,0,$E1193-1)/A32taxstdlife))))</f>
        <v>0</v>
      </c>
      <c r="BE1193" s="251">
        <f ca="1">IF(A32taxstdlife="n/a","n/a",IF(A32taxstdlife="",0,IF(BE$3&gt;(A32stdlife+$E1193),((INDEX('PTRM input'!$G$385:$P$434,A32offset,$E1193)-INDEX('PTRM input'!$G$277:$P$326,A32offset,$E1193))*OFFSET($F$7,0,$E1193))-SUM($G1193:BD1193),(((INDEX('PTRM input'!$G$385:$P$434,A32offset,$E1193)-INDEX('PTRM input'!$G$277:$P$326,A32offset,$E1193))*OFFSET($F$7,0,$E1193))-SUM($G1193:BD1193))*(OFFSET('PTRM input'!$G$477,0,$E1193-1)/A32taxstdlife))))</f>
        <v>0</v>
      </c>
      <c r="BF1193" s="251">
        <f ca="1">IF(A32taxstdlife="n/a","n/a",IF(A32taxstdlife="",0,IF(BF$3&gt;(A32stdlife+$E1193),((INDEX('PTRM input'!$G$385:$P$434,A32offset,$E1193)-INDEX('PTRM input'!$G$277:$P$326,A32offset,$E1193))*OFFSET($F$7,0,$E1193))-SUM($G1193:BE1193),(((INDEX('PTRM input'!$G$385:$P$434,A32offset,$E1193)-INDEX('PTRM input'!$G$277:$P$326,A32offset,$E1193))*OFFSET($F$7,0,$E1193))-SUM($G1193:BE1193))*(OFFSET('PTRM input'!$G$477,0,$E1193-1)/A32taxstdlife))))</f>
        <v>0</v>
      </c>
      <c r="BG1193" s="251">
        <f ca="1">IF(A32taxstdlife="n/a","n/a",IF(A32taxstdlife="",0,IF(BG$3&gt;(A32stdlife+$E1193),((INDEX('PTRM input'!$G$385:$P$434,A32offset,$E1193)-INDEX('PTRM input'!$G$277:$P$326,A32offset,$E1193))*OFFSET($F$7,0,$E1193))-SUM($G1193:BF1193),(((INDEX('PTRM input'!$G$385:$P$434,A32offset,$E1193)-INDEX('PTRM input'!$G$277:$P$326,A32offset,$E1193))*OFFSET($F$7,0,$E1193))-SUM($G1193:BF1193))*(OFFSET('PTRM input'!$G$477,0,$E1193-1)/A32taxstdlife))))</f>
        <v>0</v>
      </c>
      <c r="BH1193" s="251">
        <f ca="1">IF(A32taxstdlife="n/a","n/a",IF(A32taxstdlife="",0,IF(BH$3&gt;(A32stdlife+$E1193),((INDEX('PTRM input'!$G$385:$P$434,A32offset,$E1193)-INDEX('PTRM input'!$G$277:$P$326,A32offset,$E1193))*OFFSET($F$7,0,$E1193))-SUM($G1193:BG1193),(((INDEX('PTRM input'!$G$385:$P$434,A32offset,$E1193)-INDEX('PTRM input'!$G$277:$P$326,A32offset,$E1193))*OFFSET($F$7,0,$E1193))-SUM($G1193:BG1193))*(OFFSET('PTRM input'!$G$477,0,$E1193-1)/A32taxstdlife))))</f>
        <v>0</v>
      </c>
      <c r="BI1193" s="251">
        <f ca="1">IF(A32taxstdlife="n/a","n/a",IF(A32taxstdlife="",0,IF(BI$3&gt;(A32stdlife+$E1193),((INDEX('PTRM input'!$G$385:$P$434,A32offset,$E1193)-INDEX('PTRM input'!$G$277:$P$326,A32offset,$E1193))*OFFSET($F$7,0,$E1193))-SUM($G1193:BH1193),(((INDEX('PTRM input'!$G$385:$P$434,A32offset,$E1193)-INDEX('PTRM input'!$G$277:$P$326,A32offset,$E1193))*OFFSET($F$7,0,$E1193))-SUM($G1193:BH1193))*(OFFSET('PTRM input'!$G$477,0,$E1193-1)/A32taxstdlife))))</f>
        <v>0</v>
      </c>
      <c r="BJ1193" s="116"/>
      <c r="BK1193" s="116"/>
      <c r="BL1193" s="116"/>
      <c r="BM1193" s="116"/>
    </row>
    <row r="1194" spans="1:65" ht="12.75" hidden="1" customHeight="1" outlineLevel="2">
      <c r="A1194" s="366"/>
      <c r="B1194" s="19"/>
      <c r="C1194" s="18"/>
      <c r="D1194" s="760"/>
      <c r="E1194" s="87">
        <v>10</v>
      </c>
      <c r="F1194" s="356"/>
      <c r="G1194" s="434"/>
      <c r="H1194" s="435"/>
      <c r="I1194" s="435"/>
      <c r="J1194" s="435"/>
      <c r="K1194" s="435"/>
      <c r="L1194" s="435"/>
      <c r="M1194" s="435"/>
      <c r="N1194" s="435"/>
      <c r="O1194" s="435"/>
      <c r="P1194" s="619"/>
      <c r="Q1194" s="251">
        <f ca="1">IF(A32taxstdlife="n/a","n/a",IF(A32taxstdlife="",0,IF(Q$3&gt;(A32stdlife+$E1194),((INDEX('PTRM input'!$G$385:$P$434,A32offset,$E1194)-INDEX('PTRM input'!$G$277:$P$326,A32offset,$E1194))*OFFSET($F$7,0,$E1194))-SUM($G1194:P1194),(((INDEX('PTRM input'!$G$385:$P$434,A32offset,$E1194)-INDEX('PTRM input'!$G$277:$P$326,A32offset,$E1194))*OFFSET($F$7,0,$E1194))-SUM($G1194:P1194))*(OFFSET('PTRM input'!$G$477,0,$E1194-1)/A32taxstdlife))))</f>
        <v>0</v>
      </c>
      <c r="R1194" s="251">
        <f ca="1">IF(A32taxstdlife="n/a","n/a",IF(A32taxstdlife="",0,IF(R$3&gt;(A32stdlife+$E1194),((INDEX('PTRM input'!$G$385:$P$434,A32offset,$E1194)-INDEX('PTRM input'!$G$277:$P$326,A32offset,$E1194))*OFFSET($F$7,0,$E1194))-SUM($G1194:Q1194),(((INDEX('PTRM input'!$G$385:$P$434,A32offset,$E1194)-INDEX('PTRM input'!$G$277:$P$326,A32offset,$E1194))*OFFSET($F$7,0,$E1194))-SUM($G1194:Q1194))*(OFFSET('PTRM input'!$G$477,0,$E1194-1)/A32taxstdlife))))</f>
        <v>0</v>
      </c>
      <c r="S1194" s="251">
        <f ca="1">IF(A32taxstdlife="n/a","n/a",IF(A32taxstdlife="",0,IF(S$3&gt;(A32stdlife+$E1194),((INDEX('PTRM input'!$G$385:$P$434,A32offset,$E1194)-INDEX('PTRM input'!$G$277:$P$326,A32offset,$E1194))*OFFSET($F$7,0,$E1194))-SUM($G1194:R1194),(((INDEX('PTRM input'!$G$385:$P$434,A32offset,$E1194)-INDEX('PTRM input'!$G$277:$P$326,A32offset,$E1194))*OFFSET($F$7,0,$E1194))-SUM($G1194:R1194))*(OFFSET('PTRM input'!$G$477,0,$E1194-1)/A32taxstdlife))))</f>
        <v>0</v>
      </c>
      <c r="T1194" s="251">
        <f ca="1">IF(A32taxstdlife="n/a","n/a",IF(A32taxstdlife="",0,IF(T$3&gt;(A32stdlife+$E1194),((INDEX('PTRM input'!$G$385:$P$434,A32offset,$E1194)-INDEX('PTRM input'!$G$277:$P$326,A32offset,$E1194))*OFFSET($F$7,0,$E1194))-SUM($G1194:S1194),(((INDEX('PTRM input'!$G$385:$P$434,A32offset,$E1194)-INDEX('PTRM input'!$G$277:$P$326,A32offset,$E1194))*OFFSET($F$7,0,$E1194))-SUM($G1194:S1194))*(OFFSET('PTRM input'!$G$477,0,$E1194-1)/A32taxstdlife))))</f>
        <v>0</v>
      </c>
      <c r="U1194" s="251">
        <f ca="1">IF(A32taxstdlife="n/a","n/a",IF(A32taxstdlife="",0,IF(U$3&gt;(A32stdlife+$E1194),((INDEX('PTRM input'!$G$385:$P$434,A32offset,$E1194)-INDEX('PTRM input'!$G$277:$P$326,A32offset,$E1194))*OFFSET($F$7,0,$E1194))-SUM($G1194:T1194),(((INDEX('PTRM input'!$G$385:$P$434,A32offset,$E1194)-INDEX('PTRM input'!$G$277:$P$326,A32offset,$E1194))*OFFSET($F$7,0,$E1194))-SUM($G1194:T1194))*(OFFSET('PTRM input'!$G$477,0,$E1194-1)/A32taxstdlife))))</f>
        <v>0</v>
      </c>
      <c r="V1194" s="251">
        <f ca="1">IF(A32taxstdlife="n/a","n/a",IF(A32taxstdlife="",0,IF(V$3&gt;(A32stdlife+$E1194),((INDEX('PTRM input'!$G$385:$P$434,A32offset,$E1194)-INDEX('PTRM input'!$G$277:$P$326,A32offset,$E1194))*OFFSET($F$7,0,$E1194))-SUM($G1194:U1194),(((INDEX('PTRM input'!$G$385:$P$434,A32offset,$E1194)-INDEX('PTRM input'!$G$277:$P$326,A32offset,$E1194))*OFFSET($F$7,0,$E1194))-SUM($G1194:U1194))*(OFFSET('PTRM input'!$G$477,0,$E1194-1)/A32taxstdlife))))</f>
        <v>0</v>
      </c>
      <c r="W1194" s="251">
        <f ca="1">IF(A32taxstdlife="n/a","n/a",IF(A32taxstdlife="",0,IF(W$3&gt;(A32stdlife+$E1194),((INDEX('PTRM input'!$G$385:$P$434,A32offset,$E1194)-INDEX('PTRM input'!$G$277:$P$326,A32offset,$E1194))*OFFSET($F$7,0,$E1194))-SUM($G1194:V1194),(((INDEX('PTRM input'!$G$385:$P$434,A32offset,$E1194)-INDEX('PTRM input'!$G$277:$P$326,A32offset,$E1194))*OFFSET($F$7,0,$E1194))-SUM($G1194:V1194))*(OFFSET('PTRM input'!$G$477,0,$E1194-1)/A32taxstdlife))))</f>
        <v>0</v>
      </c>
      <c r="X1194" s="251">
        <f ca="1">IF(A32taxstdlife="n/a","n/a",IF(A32taxstdlife="",0,IF(X$3&gt;(A32stdlife+$E1194),((INDEX('PTRM input'!$G$385:$P$434,A32offset,$E1194)-INDEX('PTRM input'!$G$277:$P$326,A32offset,$E1194))*OFFSET($F$7,0,$E1194))-SUM($G1194:W1194),(((INDEX('PTRM input'!$G$385:$P$434,A32offset,$E1194)-INDEX('PTRM input'!$G$277:$P$326,A32offset,$E1194))*OFFSET($F$7,0,$E1194))-SUM($G1194:W1194))*(OFFSET('PTRM input'!$G$477,0,$E1194-1)/A32taxstdlife))))</f>
        <v>0</v>
      </c>
      <c r="Y1194" s="251">
        <f ca="1">IF(A32taxstdlife="n/a","n/a",IF(A32taxstdlife="",0,IF(Y$3&gt;(A32stdlife+$E1194),((INDEX('PTRM input'!$G$385:$P$434,A32offset,$E1194)-INDEX('PTRM input'!$G$277:$P$326,A32offset,$E1194))*OFFSET($F$7,0,$E1194))-SUM($G1194:X1194),(((INDEX('PTRM input'!$G$385:$P$434,A32offset,$E1194)-INDEX('PTRM input'!$G$277:$P$326,A32offset,$E1194))*OFFSET($F$7,0,$E1194))-SUM($G1194:X1194))*(OFFSET('PTRM input'!$G$477,0,$E1194-1)/A32taxstdlife))))</f>
        <v>0</v>
      </c>
      <c r="Z1194" s="251">
        <f ca="1">IF(A32taxstdlife="n/a","n/a",IF(A32taxstdlife="",0,IF(Z$3&gt;(A32stdlife+$E1194),((INDEX('PTRM input'!$G$385:$P$434,A32offset,$E1194)-INDEX('PTRM input'!$G$277:$P$326,A32offset,$E1194))*OFFSET($F$7,0,$E1194))-SUM($G1194:Y1194),(((INDEX('PTRM input'!$G$385:$P$434,A32offset,$E1194)-INDEX('PTRM input'!$G$277:$P$326,A32offset,$E1194))*OFFSET($F$7,0,$E1194))-SUM($G1194:Y1194))*(OFFSET('PTRM input'!$G$477,0,$E1194-1)/A32taxstdlife))))</f>
        <v>0</v>
      </c>
      <c r="AA1194" s="251">
        <f ca="1">IF(A32taxstdlife="n/a","n/a",IF(A32taxstdlife="",0,IF(AA$3&gt;(A32stdlife+$E1194),((INDEX('PTRM input'!$G$385:$P$434,A32offset,$E1194)-INDEX('PTRM input'!$G$277:$P$326,A32offset,$E1194))*OFFSET($F$7,0,$E1194))-SUM($G1194:Z1194),(((INDEX('PTRM input'!$G$385:$P$434,A32offset,$E1194)-INDEX('PTRM input'!$G$277:$P$326,A32offset,$E1194))*OFFSET($F$7,0,$E1194))-SUM($G1194:Z1194))*(OFFSET('PTRM input'!$G$477,0,$E1194-1)/A32taxstdlife))))</f>
        <v>0</v>
      </c>
      <c r="AB1194" s="251">
        <f ca="1">IF(A32taxstdlife="n/a","n/a",IF(A32taxstdlife="",0,IF(AB$3&gt;(A32stdlife+$E1194),((INDEX('PTRM input'!$G$385:$P$434,A32offset,$E1194)-INDEX('PTRM input'!$G$277:$P$326,A32offset,$E1194))*OFFSET($F$7,0,$E1194))-SUM($G1194:AA1194),(((INDEX('PTRM input'!$G$385:$P$434,A32offset,$E1194)-INDEX('PTRM input'!$G$277:$P$326,A32offset,$E1194))*OFFSET($F$7,0,$E1194))-SUM($G1194:AA1194))*(OFFSET('PTRM input'!$G$477,0,$E1194-1)/A32taxstdlife))))</f>
        <v>0</v>
      </c>
      <c r="AC1194" s="251">
        <f ca="1">IF(A32taxstdlife="n/a","n/a",IF(A32taxstdlife="",0,IF(AC$3&gt;(A32stdlife+$E1194),((INDEX('PTRM input'!$G$385:$P$434,A32offset,$E1194)-INDEX('PTRM input'!$G$277:$P$326,A32offset,$E1194))*OFFSET($F$7,0,$E1194))-SUM($G1194:AB1194),(((INDEX('PTRM input'!$G$385:$P$434,A32offset,$E1194)-INDEX('PTRM input'!$G$277:$P$326,A32offset,$E1194))*OFFSET($F$7,0,$E1194))-SUM($G1194:AB1194))*(OFFSET('PTRM input'!$G$477,0,$E1194-1)/A32taxstdlife))))</f>
        <v>0</v>
      </c>
      <c r="AD1194" s="251">
        <f ca="1">IF(A32taxstdlife="n/a","n/a",IF(A32taxstdlife="",0,IF(AD$3&gt;(A32stdlife+$E1194),((INDEX('PTRM input'!$G$385:$P$434,A32offset,$E1194)-INDEX('PTRM input'!$G$277:$P$326,A32offset,$E1194))*OFFSET($F$7,0,$E1194))-SUM($G1194:AC1194),(((INDEX('PTRM input'!$G$385:$P$434,A32offset,$E1194)-INDEX('PTRM input'!$G$277:$P$326,A32offset,$E1194))*OFFSET($F$7,0,$E1194))-SUM($G1194:AC1194))*(OFFSET('PTRM input'!$G$477,0,$E1194-1)/A32taxstdlife))))</f>
        <v>0</v>
      </c>
      <c r="AE1194" s="251">
        <f ca="1">IF(A32taxstdlife="n/a","n/a",IF(A32taxstdlife="",0,IF(AE$3&gt;(A32stdlife+$E1194),((INDEX('PTRM input'!$G$385:$P$434,A32offset,$E1194)-INDEX('PTRM input'!$G$277:$P$326,A32offset,$E1194))*OFFSET($F$7,0,$E1194))-SUM($G1194:AD1194),(((INDEX('PTRM input'!$G$385:$P$434,A32offset,$E1194)-INDEX('PTRM input'!$G$277:$P$326,A32offset,$E1194))*OFFSET($F$7,0,$E1194))-SUM($G1194:AD1194))*(OFFSET('PTRM input'!$G$477,0,$E1194-1)/A32taxstdlife))))</f>
        <v>0</v>
      </c>
      <c r="AF1194" s="251">
        <f ca="1">IF(A32taxstdlife="n/a","n/a",IF(A32taxstdlife="",0,IF(AF$3&gt;(A32stdlife+$E1194),((INDEX('PTRM input'!$G$385:$P$434,A32offset,$E1194)-INDEX('PTRM input'!$G$277:$P$326,A32offset,$E1194))*OFFSET($F$7,0,$E1194))-SUM($G1194:AE1194),(((INDEX('PTRM input'!$G$385:$P$434,A32offset,$E1194)-INDEX('PTRM input'!$G$277:$P$326,A32offset,$E1194))*OFFSET($F$7,0,$E1194))-SUM($G1194:AE1194))*(OFFSET('PTRM input'!$G$477,0,$E1194-1)/A32taxstdlife))))</f>
        <v>0</v>
      </c>
      <c r="AG1194" s="251">
        <f ca="1">IF(A32taxstdlife="n/a","n/a",IF(A32taxstdlife="",0,IF(AG$3&gt;(A32stdlife+$E1194),((INDEX('PTRM input'!$G$385:$P$434,A32offset,$E1194)-INDEX('PTRM input'!$G$277:$P$326,A32offset,$E1194))*OFFSET($F$7,0,$E1194))-SUM($G1194:AF1194),(((INDEX('PTRM input'!$G$385:$P$434,A32offset,$E1194)-INDEX('PTRM input'!$G$277:$P$326,A32offset,$E1194))*OFFSET($F$7,0,$E1194))-SUM($G1194:AF1194))*(OFFSET('PTRM input'!$G$477,0,$E1194-1)/A32taxstdlife))))</f>
        <v>0</v>
      </c>
      <c r="AH1194" s="251">
        <f ca="1">IF(A32taxstdlife="n/a","n/a",IF(A32taxstdlife="",0,IF(AH$3&gt;(A32stdlife+$E1194),((INDEX('PTRM input'!$G$385:$P$434,A32offset,$E1194)-INDEX('PTRM input'!$G$277:$P$326,A32offset,$E1194))*OFFSET($F$7,0,$E1194))-SUM($G1194:AG1194),(((INDEX('PTRM input'!$G$385:$P$434,A32offset,$E1194)-INDEX('PTRM input'!$G$277:$P$326,A32offset,$E1194))*OFFSET($F$7,0,$E1194))-SUM($G1194:AG1194))*(OFFSET('PTRM input'!$G$477,0,$E1194-1)/A32taxstdlife))))</f>
        <v>0</v>
      </c>
      <c r="AI1194" s="251">
        <f ca="1">IF(A32taxstdlife="n/a","n/a",IF(A32taxstdlife="",0,IF(AI$3&gt;(A32stdlife+$E1194),((INDEX('PTRM input'!$G$385:$P$434,A32offset,$E1194)-INDEX('PTRM input'!$G$277:$P$326,A32offset,$E1194))*OFFSET($F$7,0,$E1194))-SUM($G1194:AH1194),(((INDEX('PTRM input'!$G$385:$P$434,A32offset,$E1194)-INDEX('PTRM input'!$G$277:$P$326,A32offset,$E1194))*OFFSET($F$7,0,$E1194))-SUM($G1194:AH1194))*(OFFSET('PTRM input'!$G$477,0,$E1194-1)/A32taxstdlife))))</f>
        <v>0</v>
      </c>
      <c r="AJ1194" s="251">
        <f ca="1">IF(A32taxstdlife="n/a","n/a",IF(A32taxstdlife="",0,IF(AJ$3&gt;(A32stdlife+$E1194),((INDEX('PTRM input'!$G$385:$P$434,A32offset,$E1194)-INDEX('PTRM input'!$G$277:$P$326,A32offset,$E1194))*OFFSET($F$7,0,$E1194))-SUM($G1194:AI1194),(((INDEX('PTRM input'!$G$385:$P$434,A32offset,$E1194)-INDEX('PTRM input'!$G$277:$P$326,A32offset,$E1194))*OFFSET($F$7,0,$E1194))-SUM($G1194:AI1194))*(OFFSET('PTRM input'!$G$477,0,$E1194-1)/A32taxstdlife))))</f>
        <v>0</v>
      </c>
      <c r="AK1194" s="251">
        <f ca="1">IF(A32taxstdlife="n/a","n/a",IF(A32taxstdlife="",0,IF(AK$3&gt;(A32stdlife+$E1194),((INDEX('PTRM input'!$G$385:$P$434,A32offset,$E1194)-INDEX('PTRM input'!$G$277:$P$326,A32offset,$E1194))*OFFSET($F$7,0,$E1194))-SUM($G1194:AJ1194),(((INDEX('PTRM input'!$G$385:$P$434,A32offset,$E1194)-INDEX('PTRM input'!$G$277:$P$326,A32offset,$E1194))*OFFSET($F$7,0,$E1194))-SUM($G1194:AJ1194))*(OFFSET('PTRM input'!$G$477,0,$E1194-1)/A32taxstdlife))))</f>
        <v>0</v>
      </c>
      <c r="AL1194" s="251">
        <f ca="1">IF(A32taxstdlife="n/a","n/a",IF(A32taxstdlife="",0,IF(AL$3&gt;(A32stdlife+$E1194),((INDEX('PTRM input'!$G$385:$P$434,A32offset,$E1194)-INDEX('PTRM input'!$G$277:$P$326,A32offset,$E1194))*OFFSET($F$7,0,$E1194))-SUM($G1194:AK1194),(((INDEX('PTRM input'!$G$385:$P$434,A32offset,$E1194)-INDEX('PTRM input'!$G$277:$P$326,A32offset,$E1194))*OFFSET($F$7,0,$E1194))-SUM($G1194:AK1194))*(OFFSET('PTRM input'!$G$477,0,$E1194-1)/A32taxstdlife))))</f>
        <v>0</v>
      </c>
      <c r="AM1194" s="251">
        <f ca="1">IF(A32taxstdlife="n/a","n/a",IF(A32taxstdlife="",0,IF(AM$3&gt;(A32stdlife+$E1194),((INDEX('PTRM input'!$G$385:$P$434,A32offset,$E1194)-INDEX('PTRM input'!$G$277:$P$326,A32offset,$E1194))*OFFSET($F$7,0,$E1194))-SUM($G1194:AL1194),(((INDEX('PTRM input'!$G$385:$P$434,A32offset,$E1194)-INDEX('PTRM input'!$G$277:$P$326,A32offset,$E1194))*OFFSET($F$7,0,$E1194))-SUM($G1194:AL1194))*(OFFSET('PTRM input'!$G$477,0,$E1194-1)/A32taxstdlife))))</f>
        <v>0</v>
      </c>
      <c r="AN1194" s="251">
        <f ca="1">IF(A32taxstdlife="n/a","n/a",IF(A32taxstdlife="",0,IF(AN$3&gt;(A32stdlife+$E1194),((INDEX('PTRM input'!$G$385:$P$434,A32offset,$E1194)-INDEX('PTRM input'!$G$277:$P$326,A32offset,$E1194))*OFFSET($F$7,0,$E1194))-SUM($G1194:AM1194),(((INDEX('PTRM input'!$G$385:$P$434,A32offset,$E1194)-INDEX('PTRM input'!$G$277:$P$326,A32offset,$E1194))*OFFSET($F$7,0,$E1194))-SUM($G1194:AM1194))*(OFFSET('PTRM input'!$G$477,0,$E1194-1)/A32taxstdlife))))</f>
        <v>0</v>
      </c>
      <c r="AO1194" s="251">
        <f ca="1">IF(A32taxstdlife="n/a","n/a",IF(A32taxstdlife="",0,IF(AO$3&gt;(A32stdlife+$E1194),((INDEX('PTRM input'!$G$385:$P$434,A32offset,$E1194)-INDEX('PTRM input'!$G$277:$P$326,A32offset,$E1194))*OFFSET($F$7,0,$E1194))-SUM($G1194:AN1194),(((INDEX('PTRM input'!$G$385:$P$434,A32offset,$E1194)-INDEX('PTRM input'!$G$277:$P$326,A32offset,$E1194))*OFFSET($F$7,0,$E1194))-SUM($G1194:AN1194))*(OFFSET('PTRM input'!$G$477,0,$E1194-1)/A32taxstdlife))))</f>
        <v>0</v>
      </c>
      <c r="AP1194" s="251">
        <f ca="1">IF(A32taxstdlife="n/a","n/a",IF(A32taxstdlife="",0,IF(AP$3&gt;(A32stdlife+$E1194),((INDEX('PTRM input'!$G$385:$P$434,A32offset,$E1194)-INDEX('PTRM input'!$G$277:$P$326,A32offset,$E1194))*OFFSET($F$7,0,$E1194))-SUM($G1194:AO1194),(((INDEX('PTRM input'!$G$385:$P$434,A32offset,$E1194)-INDEX('PTRM input'!$G$277:$P$326,A32offset,$E1194))*OFFSET($F$7,0,$E1194))-SUM($G1194:AO1194))*(OFFSET('PTRM input'!$G$477,0,$E1194-1)/A32taxstdlife))))</f>
        <v>0</v>
      </c>
      <c r="AQ1194" s="251">
        <f ca="1">IF(A32taxstdlife="n/a","n/a",IF(A32taxstdlife="",0,IF(AQ$3&gt;(A32stdlife+$E1194),((INDEX('PTRM input'!$G$385:$P$434,A32offset,$E1194)-INDEX('PTRM input'!$G$277:$P$326,A32offset,$E1194))*OFFSET($F$7,0,$E1194))-SUM($G1194:AP1194),(((INDEX('PTRM input'!$G$385:$P$434,A32offset,$E1194)-INDEX('PTRM input'!$G$277:$P$326,A32offset,$E1194))*OFFSET($F$7,0,$E1194))-SUM($G1194:AP1194))*(OFFSET('PTRM input'!$G$477,0,$E1194-1)/A32taxstdlife))))</f>
        <v>0</v>
      </c>
      <c r="AR1194" s="251">
        <f ca="1">IF(A32taxstdlife="n/a","n/a",IF(A32taxstdlife="",0,IF(AR$3&gt;(A32stdlife+$E1194),((INDEX('PTRM input'!$G$385:$P$434,A32offset,$E1194)-INDEX('PTRM input'!$G$277:$P$326,A32offset,$E1194))*OFFSET($F$7,0,$E1194))-SUM($G1194:AQ1194),(((INDEX('PTRM input'!$G$385:$P$434,A32offset,$E1194)-INDEX('PTRM input'!$G$277:$P$326,A32offset,$E1194))*OFFSET($F$7,0,$E1194))-SUM($G1194:AQ1194))*(OFFSET('PTRM input'!$G$477,0,$E1194-1)/A32taxstdlife))))</f>
        <v>0</v>
      </c>
      <c r="AS1194" s="251">
        <f ca="1">IF(A32taxstdlife="n/a","n/a",IF(A32taxstdlife="",0,IF(AS$3&gt;(A32stdlife+$E1194),((INDEX('PTRM input'!$G$385:$P$434,A32offset,$E1194)-INDEX('PTRM input'!$G$277:$P$326,A32offset,$E1194))*OFFSET($F$7,0,$E1194))-SUM($G1194:AR1194),(((INDEX('PTRM input'!$G$385:$P$434,A32offset,$E1194)-INDEX('PTRM input'!$G$277:$P$326,A32offset,$E1194))*OFFSET($F$7,0,$E1194))-SUM($G1194:AR1194))*(OFFSET('PTRM input'!$G$477,0,$E1194-1)/A32taxstdlife))))</f>
        <v>0</v>
      </c>
      <c r="AT1194" s="251">
        <f ca="1">IF(A32taxstdlife="n/a","n/a",IF(A32taxstdlife="",0,IF(AT$3&gt;(A32stdlife+$E1194),((INDEX('PTRM input'!$G$385:$P$434,A32offset,$E1194)-INDEX('PTRM input'!$G$277:$P$326,A32offset,$E1194))*OFFSET($F$7,0,$E1194))-SUM($G1194:AS1194),(((INDEX('PTRM input'!$G$385:$P$434,A32offset,$E1194)-INDEX('PTRM input'!$G$277:$P$326,A32offset,$E1194))*OFFSET($F$7,0,$E1194))-SUM($G1194:AS1194))*(OFFSET('PTRM input'!$G$477,0,$E1194-1)/A32taxstdlife))))</f>
        <v>0</v>
      </c>
      <c r="AU1194" s="251">
        <f ca="1">IF(A32taxstdlife="n/a","n/a",IF(A32taxstdlife="",0,IF(AU$3&gt;(A32stdlife+$E1194),((INDEX('PTRM input'!$G$385:$P$434,A32offset,$E1194)-INDEX('PTRM input'!$G$277:$P$326,A32offset,$E1194))*OFFSET($F$7,0,$E1194))-SUM($G1194:AT1194),(((INDEX('PTRM input'!$G$385:$P$434,A32offset,$E1194)-INDEX('PTRM input'!$G$277:$P$326,A32offset,$E1194))*OFFSET($F$7,0,$E1194))-SUM($G1194:AT1194))*(OFFSET('PTRM input'!$G$477,0,$E1194-1)/A32taxstdlife))))</f>
        <v>0</v>
      </c>
      <c r="AV1194" s="251">
        <f ca="1">IF(A32taxstdlife="n/a","n/a",IF(A32taxstdlife="",0,IF(AV$3&gt;(A32stdlife+$E1194),((INDEX('PTRM input'!$G$385:$P$434,A32offset,$E1194)-INDEX('PTRM input'!$G$277:$P$326,A32offset,$E1194))*OFFSET($F$7,0,$E1194))-SUM($G1194:AU1194),(((INDEX('PTRM input'!$G$385:$P$434,A32offset,$E1194)-INDEX('PTRM input'!$G$277:$P$326,A32offset,$E1194))*OFFSET($F$7,0,$E1194))-SUM($G1194:AU1194))*(OFFSET('PTRM input'!$G$477,0,$E1194-1)/A32taxstdlife))))</f>
        <v>0</v>
      </c>
      <c r="AW1194" s="251">
        <f ca="1">IF(A32taxstdlife="n/a","n/a",IF(A32taxstdlife="",0,IF(AW$3&gt;(A32stdlife+$E1194),((INDEX('PTRM input'!$G$385:$P$434,A32offset,$E1194)-INDEX('PTRM input'!$G$277:$P$326,A32offset,$E1194))*OFFSET($F$7,0,$E1194))-SUM($G1194:AV1194),(((INDEX('PTRM input'!$G$385:$P$434,A32offset,$E1194)-INDEX('PTRM input'!$G$277:$P$326,A32offset,$E1194))*OFFSET($F$7,0,$E1194))-SUM($G1194:AV1194))*(OFFSET('PTRM input'!$G$477,0,$E1194-1)/A32taxstdlife))))</f>
        <v>0</v>
      </c>
      <c r="AX1194" s="251">
        <f ca="1">IF(A32taxstdlife="n/a","n/a",IF(A32taxstdlife="",0,IF(AX$3&gt;(A32stdlife+$E1194),((INDEX('PTRM input'!$G$385:$P$434,A32offset,$E1194)-INDEX('PTRM input'!$G$277:$P$326,A32offset,$E1194))*OFFSET($F$7,0,$E1194))-SUM($G1194:AW1194),(((INDEX('PTRM input'!$G$385:$P$434,A32offset,$E1194)-INDEX('PTRM input'!$G$277:$P$326,A32offset,$E1194))*OFFSET($F$7,0,$E1194))-SUM($G1194:AW1194))*(OFFSET('PTRM input'!$G$477,0,$E1194-1)/A32taxstdlife))))</f>
        <v>0</v>
      </c>
      <c r="AY1194" s="251">
        <f ca="1">IF(A32taxstdlife="n/a","n/a",IF(A32taxstdlife="",0,IF(AY$3&gt;(A32stdlife+$E1194),((INDEX('PTRM input'!$G$385:$P$434,A32offset,$E1194)-INDEX('PTRM input'!$G$277:$P$326,A32offset,$E1194))*OFFSET($F$7,0,$E1194))-SUM($G1194:AX1194),(((INDEX('PTRM input'!$G$385:$P$434,A32offset,$E1194)-INDEX('PTRM input'!$G$277:$P$326,A32offset,$E1194))*OFFSET($F$7,0,$E1194))-SUM($G1194:AX1194))*(OFFSET('PTRM input'!$G$477,0,$E1194-1)/A32taxstdlife))))</f>
        <v>0</v>
      </c>
      <c r="AZ1194" s="251">
        <f ca="1">IF(A32taxstdlife="n/a","n/a",IF(A32taxstdlife="",0,IF(AZ$3&gt;(A32stdlife+$E1194),((INDEX('PTRM input'!$G$385:$P$434,A32offset,$E1194)-INDEX('PTRM input'!$G$277:$P$326,A32offset,$E1194))*OFFSET($F$7,0,$E1194))-SUM($G1194:AY1194),(((INDEX('PTRM input'!$G$385:$P$434,A32offset,$E1194)-INDEX('PTRM input'!$G$277:$P$326,A32offset,$E1194))*OFFSET($F$7,0,$E1194))-SUM($G1194:AY1194))*(OFFSET('PTRM input'!$G$477,0,$E1194-1)/A32taxstdlife))))</f>
        <v>0</v>
      </c>
      <c r="BA1194" s="251">
        <f ca="1">IF(A32taxstdlife="n/a","n/a",IF(A32taxstdlife="",0,IF(BA$3&gt;(A32stdlife+$E1194),((INDEX('PTRM input'!$G$385:$P$434,A32offset,$E1194)-INDEX('PTRM input'!$G$277:$P$326,A32offset,$E1194))*OFFSET($F$7,0,$E1194))-SUM($G1194:AZ1194),(((INDEX('PTRM input'!$G$385:$P$434,A32offset,$E1194)-INDEX('PTRM input'!$G$277:$P$326,A32offset,$E1194))*OFFSET($F$7,0,$E1194))-SUM($G1194:AZ1194))*(OFFSET('PTRM input'!$G$477,0,$E1194-1)/A32taxstdlife))))</f>
        <v>0</v>
      </c>
      <c r="BB1194" s="251">
        <f ca="1">IF(A32taxstdlife="n/a","n/a",IF(A32taxstdlife="",0,IF(BB$3&gt;(A32stdlife+$E1194),((INDEX('PTRM input'!$G$385:$P$434,A32offset,$E1194)-INDEX('PTRM input'!$G$277:$P$326,A32offset,$E1194))*OFFSET($F$7,0,$E1194))-SUM($G1194:BA1194),(((INDEX('PTRM input'!$G$385:$P$434,A32offset,$E1194)-INDEX('PTRM input'!$G$277:$P$326,A32offset,$E1194))*OFFSET($F$7,0,$E1194))-SUM($G1194:BA1194))*(OFFSET('PTRM input'!$G$477,0,$E1194-1)/A32taxstdlife))))</f>
        <v>0</v>
      </c>
      <c r="BC1194" s="251">
        <f ca="1">IF(A32taxstdlife="n/a","n/a",IF(A32taxstdlife="",0,IF(BC$3&gt;(A32stdlife+$E1194),((INDEX('PTRM input'!$G$385:$P$434,A32offset,$E1194)-INDEX('PTRM input'!$G$277:$P$326,A32offset,$E1194))*OFFSET($F$7,0,$E1194))-SUM($G1194:BB1194),(((INDEX('PTRM input'!$G$385:$P$434,A32offset,$E1194)-INDEX('PTRM input'!$G$277:$P$326,A32offset,$E1194))*OFFSET($F$7,0,$E1194))-SUM($G1194:BB1194))*(OFFSET('PTRM input'!$G$477,0,$E1194-1)/A32taxstdlife))))</f>
        <v>0</v>
      </c>
      <c r="BD1194" s="251">
        <f ca="1">IF(A32taxstdlife="n/a","n/a",IF(A32taxstdlife="",0,IF(BD$3&gt;(A32stdlife+$E1194),((INDEX('PTRM input'!$G$385:$P$434,A32offset,$E1194)-INDEX('PTRM input'!$G$277:$P$326,A32offset,$E1194))*OFFSET($F$7,0,$E1194))-SUM($G1194:BC1194),(((INDEX('PTRM input'!$G$385:$P$434,A32offset,$E1194)-INDEX('PTRM input'!$G$277:$P$326,A32offset,$E1194))*OFFSET($F$7,0,$E1194))-SUM($G1194:BC1194))*(OFFSET('PTRM input'!$G$477,0,$E1194-1)/A32taxstdlife))))</f>
        <v>0</v>
      </c>
      <c r="BE1194" s="251">
        <f ca="1">IF(A32taxstdlife="n/a","n/a",IF(A32taxstdlife="",0,IF(BE$3&gt;(A32stdlife+$E1194),((INDEX('PTRM input'!$G$385:$P$434,A32offset,$E1194)-INDEX('PTRM input'!$G$277:$P$326,A32offset,$E1194))*OFFSET($F$7,0,$E1194))-SUM($G1194:BD1194),(((INDEX('PTRM input'!$G$385:$P$434,A32offset,$E1194)-INDEX('PTRM input'!$G$277:$P$326,A32offset,$E1194))*OFFSET($F$7,0,$E1194))-SUM($G1194:BD1194))*(OFFSET('PTRM input'!$G$477,0,$E1194-1)/A32taxstdlife))))</f>
        <v>0</v>
      </c>
      <c r="BF1194" s="251">
        <f ca="1">IF(A32taxstdlife="n/a","n/a",IF(A32taxstdlife="",0,IF(BF$3&gt;(A32stdlife+$E1194),((INDEX('PTRM input'!$G$385:$P$434,A32offset,$E1194)-INDEX('PTRM input'!$G$277:$P$326,A32offset,$E1194))*OFFSET($F$7,0,$E1194))-SUM($G1194:BE1194),(((INDEX('PTRM input'!$G$385:$P$434,A32offset,$E1194)-INDEX('PTRM input'!$G$277:$P$326,A32offset,$E1194))*OFFSET($F$7,0,$E1194))-SUM($G1194:BE1194))*(OFFSET('PTRM input'!$G$477,0,$E1194-1)/A32taxstdlife))))</f>
        <v>0</v>
      </c>
      <c r="BG1194" s="251">
        <f ca="1">IF(A32taxstdlife="n/a","n/a",IF(A32taxstdlife="",0,IF(BG$3&gt;(A32stdlife+$E1194),((INDEX('PTRM input'!$G$385:$P$434,A32offset,$E1194)-INDEX('PTRM input'!$G$277:$P$326,A32offset,$E1194))*OFFSET($F$7,0,$E1194))-SUM($G1194:BF1194),(((INDEX('PTRM input'!$G$385:$P$434,A32offset,$E1194)-INDEX('PTRM input'!$G$277:$P$326,A32offset,$E1194))*OFFSET($F$7,0,$E1194))-SUM($G1194:BF1194))*(OFFSET('PTRM input'!$G$477,0,$E1194-1)/A32taxstdlife))))</f>
        <v>0</v>
      </c>
      <c r="BH1194" s="251">
        <f ca="1">IF(A32taxstdlife="n/a","n/a",IF(A32taxstdlife="",0,IF(BH$3&gt;(A32stdlife+$E1194),((INDEX('PTRM input'!$G$385:$P$434,A32offset,$E1194)-INDEX('PTRM input'!$G$277:$P$326,A32offset,$E1194))*OFFSET($F$7,0,$E1194))-SUM($G1194:BG1194),(((INDEX('PTRM input'!$G$385:$P$434,A32offset,$E1194)-INDEX('PTRM input'!$G$277:$P$326,A32offset,$E1194))*OFFSET($F$7,0,$E1194))-SUM($G1194:BG1194))*(OFFSET('PTRM input'!$G$477,0,$E1194-1)/A32taxstdlife))))</f>
        <v>0</v>
      </c>
      <c r="BI1194" s="251">
        <f ca="1">IF(A32taxstdlife="n/a","n/a",IF(A32taxstdlife="",0,IF(BI$3&gt;(A32stdlife+$E1194),((INDEX('PTRM input'!$G$385:$P$434,A32offset,$E1194)-INDEX('PTRM input'!$G$277:$P$326,A32offset,$E1194))*OFFSET($F$7,0,$E1194))-SUM($G1194:BH1194),(((INDEX('PTRM input'!$G$385:$P$434,A32offset,$E1194)-INDEX('PTRM input'!$G$277:$P$326,A32offset,$E1194))*OFFSET($F$7,0,$E1194))-SUM($G1194:BH1194))*(OFFSET('PTRM input'!$G$477,0,$E1194-1)/A32taxstdlife))))</f>
        <v>0</v>
      </c>
      <c r="BJ1194" s="116"/>
      <c r="BK1194" s="116"/>
      <c r="BL1194" s="116"/>
      <c r="BM1194" s="116"/>
    </row>
    <row r="1195" spans="1:65" ht="12.75" customHeight="1" outlineLevel="1" collapsed="1">
      <c r="A1195" s="366"/>
      <c r="B1195" s="9"/>
      <c r="C1195" s="19">
        <f>Asset32</f>
        <v>0</v>
      </c>
      <c r="D1195" s="9"/>
      <c r="E1195" s="9"/>
      <c r="F1195" s="357"/>
      <c r="G1195" s="371">
        <f ca="1">SUM(G1183:G1194)+'PTRM input'!G$308*G$7</f>
        <v>0</v>
      </c>
      <c r="H1195" s="371">
        <f ca="1">SUM(H1183:H1194)+'PTRM input'!H$308*H$7</f>
        <v>0</v>
      </c>
      <c r="I1195" s="371">
        <f ca="1">SUM(I1183:I1194)+'PTRM input'!I$308*I$7</f>
        <v>0</v>
      </c>
      <c r="J1195" s="371">
        <f ca="1">SUM(J1183:J1194)+'PTRM input'!J$308*J$7</f>
        <v>0</v>
      </c>
      <c r="K1195" s="371">
        <f ca="1">SUM(K1183:K1194)+'PTRM input'!K$308*K$7</f>
        <v>0</v>
      </c>
      <c r="L1195" s="371">
        <f ca="1">SUM(L1183:L1194)+'PTRM input'!L$308*L$7</f>
        <v>0</v>
      </c>
      <c r="M1195" s="371">
        <f ca="1">SUM(M1183:M1194)+'PTRM input'!M$308*M$7</f>
        <v>0</v>
      </c>
      <c r="N1195" s="371">
        <f ca="1">SUM(N1183:N1194)+'PTRM input'!N$308*N$7</f>
        <v>0</v>
      </c>
      <c r="O1195" s="371">
        <f ca="1">SUM(O1183:O1194)+'PTRM input'!O$308*O$7</f>
        <v>0</v>
      </c>
      <c r="P1195" s="371">
        <f ca="1">SUM(P1183:P1194)+'PTRM input'!P$308*P$7</f>
        <v>0</v>
      </c>
      <c r="Q1195" s="371">
        <f t="shared" ref="Q1195:BI1195" ca="1" si="262">SUM(Q1183:Q1194)</f>
        <v>0</v>
      </c>
      <c r="R1195" s="371">
        <f t="shared" ca="1" si="262"/>
        <v>0</v>
      </c>
      <c r="S1195" s="371">
        <f t="shared" ca="1" si="262"/>
        <v>0</v>
      </c>
      <c r="T1195" s="371">
        <f t="shared" ca="1" si="262"/>
        <v>0</v>
      </c>
      <c r="U1195" s="371">
        <f t="shared" ca="1" si="262"/>
        <v>0</v>
      </c>
      <c r="V1195" s="371">
        <f t="shared" ca="1" si="262"/>
        <v>0</v>
      </c>
      <c r="W1195" s="371">
        <f t="shared" ca="1" si="262"/>
        <v>0</v>
      </c>
      <c r="X1195" s="371">
        <f t="shared" ca="1" si="262"/>
        <v>0</v>
      </c>
      <c r="Y1195" s="371">
        <f t="shared" ca="1" si="262"/>
        <v>0</v>
      </c>
      <c r="Z1195" s="371">
        <f t="shared" ca="1" si="262"/>
        <v>0</v>
      </c>
      <c r="AA1195" s="371">
        <f t="shared" ca="1" si="262"/>
        <v>0</v>
      </c>
      <c r="AB1195" s="371">
        <f t="shared" ca="1" si="262"/>
        <v>0</v>
      </c>
      <c r="AC1195" s="371">
        <f t="shared" ca="1" si="262"/>
        <v>0</v>
      </c>
      <c r="AD1195" s="371">
        <f t="shared" ca="1" si="262"/>
        <v>0</v>
      </c>
      <c r="AE1195" s="371">
        <f t="shared" ca="1" si="262"/>
        <v>0</v>
      </c>
      <c r="AF1195" s="371">
        <f t="shared" ca="1" si="262"/>
        <v>0</v>
      </c>
      <c r="AG1195" s="371">
        <f t="shared" ca="1" si="262"/>
        <v>0</v>
      </c>
      <c r="AH1195" s="371">
        <f t="shared" ca="1" si="262"/>
        <v>0</v>
      </c>
      <c r="AI1195" s="371">
        <f t="shared" ca="1" si="262"/>
        <v>0</v>
      </c>
      <c r="AJ1195" s="371">
        <f t="shared" ca="1" si="262"/>
        <v>0</v>
      </c>
      <c r="AK1195" s="371">
        <f t="shared" ca="1" si="262"/>
        <v>0</v>
      </c>
      <c r="AL1195" s="371">
        <f t="shared" ca="1" si="262"/>
        <v>0</v>
      </c>
      <c r="AM1195" s="371">
        <f t="shared" ca="1" si="262"/>
        <v>0</v>
      </c>
      <c r="AN1195" s="371">
        <f t="shared" ca="1" si="262"/>
        <v>0</v>
      </c>
      <c r="AO1195" s="371">
        <f t="shared" ca="1" si="262"/>
        <v>0</v>
      </c>
      <c r="AP1195" s="371">
        <f t="shared" ca="1" si="262"/>
        <v>0</v>
      </c>
      <c r="AQ1195" s="371">
        <f t="shared" ca="1" si="262"/>
        <v>0</v>
      </c>
      <c r="AR1195" s="371">
        <f t="shared" ca="1" si="262"/>
        <v>0</v>
      </c>
      <c r="AS1195" s="371">
        <f t="shared" ca="1" si="262"/>
        <v>0</v>
      </c>
      <c r="AT1195" s="371">
        <f t="shared" ca="1" si="262"/>
        <v>0</v>
      </c>
      <c r="AU1195" s="371">
        <f t="shared" ca="1" si="262"/>
        <v>0</v>
      </c>
      <c r="AV1195" s="371">
        <f t="shared" ca="1" si="262"/>
        <v>0</v>
      </c>
      <c r="AW1195" s="371">
        <f t="shared" ca="1" si="262"/>
        <v>0</v>
      </c>
      <c r="AX1195" s="371">
        <f t="shared" ca="1" si="262"/>
        <v>0</v>
      </c>
      <c r="AY1195" s="371">
        <f t="shared" ca="1" si="262"/>
        <v>0</v>
      </c>
      <c r="AZ1195" s="371">
        <f t="shared" ca="1" si="262"/>
        <v>0</v>
      </c>
      <c r="BA1195" s="371">
        <f t="shared" ca="1" si="262"/>
        <v>0</v>
      </c>
      <c r="BB1195" s="371">
        <f t="shared" ca="1" si="262"/>
        <v>0</v>
      </c>
      <c r="BC1195" s="371">
        <f t="shared" ca="1" si="262"/>
        <v>0</v>
      </c>
      <c r="BD1195" s="371">
        <f t="shared" ca="1" si="262"/>
        <v>0</v>
      </c>
      <c r="BE1195" s="371">
        <f t="shared" ca="1" si="262"/>
        <v>0</v>
      </c>
      <c r="BF1195" s="371">
        <f t="shared" ca="1" si="262"/>
        <v>0</v>
      </c>
      <c r="BG1195" s="371">
        <f t="shared" ca="1" si="262"/>
        <v>0</v>
      </c>
      <c r="BH1195" s="371">
        <f t="shared" ca="1" si="262"/>
        <v>0</v>
      </c>
      <c r="BI1195" s="371">
        <f t="shared" ca="1" si="262"/>
        <v>0</v>
      </c>
      <c r="BJ1195" s="116"/>
      <c r="BK1195" s="116"/>
      <c r="BL1195" s="116"/>
      <c r="BM1195" s="116"/>
    </row>
    <row r="1196" spans="1:65" ht="12.75" hidden="1" customHeight="1" outlineLevel="2">
      <c r="A1196" s="366"/>
      <c r="B1196" s="106">
        <f>C1208</f>
        <v>0</v>
      </c>
      <c r="C1196" s="614"/>
      <c r="D1196" s="615" t="s">
        <v>236</v>
      </c>
      <c r="E1196" s="614"/>
      <c r="F1196" s="622"/>
      <c r="G1196" s="617">
        <f>IF('PTRM input'!$E$574='PTRM input'!$G$573,IF(G$3&gt;A33taxremlife,A33taxvalue-SUM(F1196:$F1196),IF(A33taxremlife="N/A","n/a",A33taxvalue/A33taxremlife)),'PTRM input'!G$611)</f>
        <v>0</v>
      </c>
      <c r="H1196" s="617">
        <f>IF('PTRM input'!$E$574='PTRM input'!$G$573,IF(H$3&gt;A33taxremlife,A33taxvalue-SUM($F1196:G1196),IF(A33taxremlife="N/A","n/a",A33taxvalue/A33taxremlife)),'PTRM input'!H$611)</f>
        <v>0</v>
      </c>
      <c r="I1196" s="617">
        <f>IF('PTRM input'!$E$574='PTRM input'!$G$573,IF(I$3&gt;A33taxremlife,A33taxvalue-SUM($F1196:H1196),IF(A33taxremlife="N/A","n/a",A33taxvalue/A33taxremlife)),'PTRM input'!I$611)</f>
        <v>0</v>
      </c>
      <c r="J1196" s="617">
        <f>IF('PTRM input'!$E$574='PTRM input'!$G$573,IF(J$3&gt;A33taxremlife,A33taxvalue-SUM($F1196:I1196),IF(A33taxremlife="N/A","n/a",A33taxvalue/A33taxremlife)),'PTRM input'!J$611)</f>
        <v>0</v>
      </c>
      <c r="K1196" s="617">
        <f>IF('PTRM input'!$E$574='PTRM input'!$G$573,IF(K$3&gt;A33taxremlife,A33taxvalue-SUM($F1196:J1196),IF(A33taxremlife="N/A","n/a",A33taxvalue/A33taxremlife)),'PTRM input'!K$611)</f>
        <v>0</v>
      </c>
      <c r="L1196" s="617">
        <f>IF('PTRM input'!$E$574='PTRM input'!$G$573,IF(L$3&gt;A33taxremlife,A33taxvalue-SUM($F1196:K1196),IF(A33taxremlife="N/A","n/a",A33taxvalue/A33taxremlife)),'PTRM input'!L$611)</f>
        <v>0</v>
      </c>
      <c r="M1196" s="617">
        <f>IF('PTRM input'!$E$574='PTRM input'!$G$573,IF(M$3&gt;A33taxremlife,A33taxvalue-SUM($F1196:L1196),IF(A33taxremlife="N/A","n/a",A33taxvalue/A33taxremlife)),'PTRM input'!M$611)</f>
        <v>0</v>
      </c>
      <c r="N1196" s="617">
        <f>IF('PTRM input'!$E$574='PTRM input'!$G$573,IF(N$3&gt;A33taxremlife,A33taxvalue-SUM($F1196:M1196),IF(A33taxremlife="N/A","n/a",A33taxvalue/A33taxremlife)),'PTRM input'!N$611)</f>
        <v>0</v>
      </c>
      <c r="O1196" s="617">
        <f>IF('PTRM input'!$E$574='PTRM input'!$G$573,IF(O$3&gt;A33taxremlife,A33taxvalue-SUM($F1196:N1196),IF(A33taxremlife="N/A","n/a",A33taxvalue/A33taxremlife)),'PTRM input'!O$611)</f>
        <v>0</v>
      </c>
      <c r="P1196" s="617">
        <f>IF('PTRM input'!$E$574='PTRM input'!$G$573,IF(P$3&gt;A33taxremlife,A33taxvalue-SUM($F1196:O1196),IF(A33taxremlife="N/A","n/a",A33taxvalue/A33taxremlife)),'PTRM input'!P$611)</f>
        <v>0</v>
      </c>
      <c r="Q1196" s="617">
        <f>IF('PTRM input'!$E$574='PTRM input'!$G$573,IF(Q$3&gt;A33taxremlife,A33taxvalue-SUM($F1196:P1196),IF(A33taxremlife="N/A","n/a",A33taxvalue/A33taxremlife)),'PTRM input'!Q$611)</f>
        <v>0</v>
      </c>
      <c r="R1196" s="617">
        <f>IF('PTRM input'!$E$574='PTRM input'!$G$573,IF(R$3&gt;A33taxremlife,A33taxvalue-SUM($F1196:Q1196),IF(A33taxremlife="N/A","n/a",A33taxvalue/A33taxremlife)),'PTRM input'!R$611)</f>
        <v>0</v>
      </c>
      <c r="S1196" s="617">
        <f>IF('PTRM input'!$E$574='PTRM input'!$G$573,IF(S$3&gt;A33taxremlife,A33taxvalue-SUM($F1196:R1196),IF(A33taxremlife="N/A","n/a",A33taxvalue/A33taxremlife)),'PTRM input'!S$611)</f>
        <v>0</v>
      </c>
      <c r="T1196" s="617">
        <f>IF('PTRM input'!$E$574='PTRM input'!$G$573,IF(T$3&gt;A33taxremlife,A33taxvalue-SUM($F1196:S1196),IF(A33taxremlife="N/A","n/a",A33taxvalue/A33taxremlife)),'PTRM input'!T$611)</f>
        <v>0</v>
      </c>
      <c r="U1196" s="617">
        <f>IF('PTRM input'!$E$574='PTRM input'!$G$573,IF(U$3&gt;A33taxremlife,A33taxvalue-SUM($F1196:T1196),IF(A33taxremlife="N/A","n/a",A33taxvalue/A33taxremlife)),'PTRM input'!U$611)</f>
        <v>0</v>
      </c>
      <c r="V1196" s="617">
        <f>IF('PTRM input'!$E$574='PTRM input'!$G$573,IF(V$3&gt;A33taxremlife,A33taxvalue-SUM($F1196:U1196),IF(A33taxremlife="N/A","n/a",A33taxvalue/A33taxremlife)),'PTRM input'!V$611)</f>
        <v>0</v>
      </c>
      <c r="W1196" s="617">
        <f>IF('PTRM input'!$E$574='PTRM input'!$G$573,IF(W$3&gt;A33taxremlife,A33taxvalue-SUM($F1196:V1196),IF(A33taxremlife="N/A","n/a",A33taxvalue/A33taxremlife)),'PTRM input'!W$611)</f>
        <v>0</v>
      </c>
      <c r="X1196" s="617">
        <f>IF('PTRM input'!$E$574='PTRM input'!$G$573,IF(X$3&gt;A33taxremlife,A33taxvalue-SUM($F1196:W1196),IF(A33taxremlife="N/A","n/a",A33taxvalue/A33taxremlife)),'PTRM input'!X$611)</f>
        <v>0</v>
      </c>
      <c r="Y1196" s="617">
        <f>IF('PTRM input'!$E$574='PTRM input'!$G$573,IF(Y$3&gt;A33taxremlife,A33taxvalue-SUM($F1196:X1196),IF(A33taxremlife="N/A","n/a",A33taxvalue/A33taxremlife)),'PTRM input'!Y$611)</f>
        <v>0</v>
      </c>
      <c r="Z1196" s="617">
        <f>IF('PTRM input'!$E$574='PTRM input'!$G$573,IF(Z$3&gt;A33taxremlife,A33taxvalue-SUM($F1196:Y1196),IF(A33taxremlife="N/A","n/a",A33taxvalue/A33taxremlife)),'PTRM input'!Z$611)</f>
        <v>0</v>
      </c>
      <c r="AA1196" s="617">
        <f>IF('PTRM input'!$E$574='PTRM input'!$G$573,IF(AA$3&gt;A33taxremlife,A33taxvalue-SUM($F1196:Z1196),IF(A33taxremlife="N/A","n/a",A33taxvalue/A33taxremlife)),'PTRM input'!AA$611)</f>
        <v>0</v>
      </c>
      <c r="AB1196" s="617">
        <f>IF('PTRM input'!$E$574='PTRM input'!$G$573,IF(AB$3&gt;A33taxremlife,A33taxvalue-SUM($F1196:AA1196),IF(A33taxremlife="N/A","n/a",A33taxvalue/A33taxremlife)),'PTRM input'!AB$611)</f>
        <v>0</v>
      </c>
      <c r="AC1196" s="617">
        <f>IF('PTRM input'!$E$574='PTRM input'!$G$573,IF(AC$3&gt;A33taxremlife,A33taxvalue-SUM($F1196:AB1196),IF(A33taxremlife="N/A","n/a",A33taxvalue/A33taxremlife)),'PTRM input'!AC$611)</f>
        <v>0</v>
      </c>
      <c r="AD1196" s="617">
        <f>IF('PTRM input'!$E$574='PTRM input'!$G$573,IF(AD$3&gt;A33taxremlife,A33taxvalue-SUM($F1196:AC1196),IF(A33taxremlife="N/A","n/a",A33taxvalue/A33taxremlife)),'PTRM input'!AD$611)</f>
        <v>0</v>
      </c>
      <c r="AE1196" s="617">
        <f>IF('PTRM input'!$E$574='PTRM input'!$G$573,IF(AE$3&gt;A33taxremlife,A33taxvalue-SUM($F1196:AD1196),IF(A33taxremlife="N/A","n/a",A33taxvalue/A33taxremlife)),'PTRM input'!AE$611)</f>
        <v>0</v>
      </c>
      <c r="AF1196" s="617">
        <f>IF('PTRM input'!$E$574='PTRM input'!$G$573,IF(AF$3&gt;A33taxremlife,A33taxvalue-SUM($F1196:AE1196),IF(A33taxremlife="N/A","n/a",A33taxvalue/A33taxremlife)),'PTRM input'!AF$611)</f>
        <v>0</v>
      </c>
      <c r="AG1196" s="617">
        <f>IF('PTRM input'!$E$574='PTRM input'!$G$573,IF(AG$3&gt;A33taxremlife,A33taxvalue-SUM($F1196:AF1196),IF(A33taxremlife="N/A","n/a",A33taxvalue/A33taxremlife)),'PTRM input'!AG$611)</f>
        <v>0</v>
      </c>
      <c r="AH1196" s="617">
        <f>IF('PTRM input'!$E$574='PTRM input'!$G$573,IF(AH$3&gt;A33taxremlife,A33taxvalue-SUM($F1196:AG1196),IF(A33taxremlife="N/A","n/a",A33taxvalue/A33taxremlife)),'PTRM input'!AH$611)</f>
        <v>0</v>
      </c>
      <c r="AI1196" s="617">
        <f>IF('PTRM input'!$E$574='PTRM input'!$G$573,IF(AI$3&gt;A33taxremlife,A33taxvalue-SUM($F1196:AH1196),IF(A33taxremlife="N/A","n/a",A33taxvalue/A33taxremlife)),'PTRM input'!AI$611)</f>
        <v>0</v>
      </c>
      <c r="AJ1196" s="617">
        <f>IF('PTRM input'!$E$574='PTRM input'!$G$573,IF(AJ$3&gt;A33taxremlife,A33taxvalue-SUM($F1196:AI1196),IF(A33taxremlife="N/A","n/a",A33taxvalue/A33taxremlife)),'PTRM input'!AJ$611)</f>
        <v>0</v>
      </c>
      <c r="AK1196" s="617">
        <f>IF('PTRM input'!$E$574='PTRM input'!$G$573,IF(AK$3&gt;A33taxremlife,A33taxvalue-SUM($F1196:AJ1196),IF(A33taxremlife="N/A","n/a",A33taxvalue/A33taxremlife)),'PTRM input'!AK$611)</f>
        <v>0</v>
      </c>
      <c r="AL1196" s="617">
        <f>IF('PTRM input'!$E$574='PTRM input'!$G$573,IF(AL$3&gt;A33taxremlife,A33taxvalue-SUM($F1196:AK1196),IF(A33taxremlife="N/A","n/a",A33taxvalue/A33taxremlife)),'PTRM input'!AL$611)</f>
        <v>0</v>
      </c>
      <c r="AM1196" s="617">
        <f>IF('PTRM input'!$E$574='PTRM input'!$G$573,IF(AM$3&gt;A33taxremlife,A33taxvalue-SUM($F1196:AL1196),IF(A33taxremlife="N/A","n/a",A33taxvalue/A33taxremlife)),'PTRM input'!AM$611)</f>
        <v>0</v>
      </c>
      <c r="AN1196" s="617">
        <f>IF('PTRM input'!$E$574='PTRM input'!$G$573,IF(AN$3&gt;A33taxremlife,A33taxvalue-SUM($F1196:AM1196),IF(A33taxremlife="N/A","n/a",A33taxvalue/A33taxremlife)),'PTRM input'!AN$611)</f>
        <v>0</v>
      </c>
      <c r="AO1196" s="617">
        <f>IF('PTRM input'!$E$574='PTRM input'!$G$573,IF(AO$3&gt;A33taxremlife,A33taxvalue-SUM($F1196:AN1196),IF(A33taxremlife="N/A","n/a",A33taxvalue/A33taxremlife)),'PTRM input'!AO$611)</f>
        <v>0</v>
      </c>
      <c r="AP1196" s="617">
        <f>IF('PTRM input'!$E$574='PTRM input'!$G$573,IF(AP$3&gt;A33taxremlife,A33taxvalue-SUM($F1196:AO1196),IF(A33taxremlife="N/A","n/a",A33taxvalue/A33taxremlife)),'PTRM input'!AP$611)</f>
        <v>0</v>
      </c>
      <c r="AQ1196" s="617">
        <f>IF('PTRM input'!$E$574='PTRM input'!$G$573,IF(AQ$3&gt;A33taxremlife,A33taxvalue-SUM($F1196:AP1196),IF(A33taxremlife="N/A","n/a",A33taxvalue/A33taxremlife)),'PTRM input'!AQ$611)</f>
        <v>0</v>
      </c>
      <c r="AR1196" s="617">
        <f>IF('PTRM input'!$E$574='PTRM input'!$G$573,IF(AR$3&gt;A33taxremlife,A33taxvalue-SUM($F1196:AQ1196),IF(A33taxremlife="N/A","n/a",A33taxvalue/A33taxremlife)),'PTRM input'!AR$611)</f>
        <v>0</v>
      </c>
      <c r="AS1196" s="617">
        <f>IF('PTRM input'!$E$574='PTRM input'!$G$573,IF(AS$3&gt;A33taxremlife,A33taxvalue-SUM($F1196:AR1196),IF(A33taxremlife="N/A","n/a",A33taxvalue/A33taxremlife)),'PTRM input'!AS$611)</f>
        <v>0</v>
      </c>
      <c r="AT1196" s="617">
        <f>IF('PTRM input'!$E$574='PTRM input'!$G$573,IF(AT$3&gt;A33taxremlife,A33taxvalue-SUM($F1196:AS1196),IF(A33taxremlife="N/A","n/a",A33taxvalue/A33taxremlife)),'PTRM input'!AT$611)</f>
        <v>0</v>
      </c>
      <c r="AU1196" s="617">
        <f>IF('PTRM input'!$E$574='PTRM input'!$G$573,IF(AU$3&gt;A33taxremlife,A33taxvalue-SUM($F1196:AT1196),IF(A33taxremlife="N/A","n/a",A33taxvalue/A33taxremlife)),'PTRM input'!AU$611)</f>
        <v>0</v>
      </c>
      <c r="AV1196" s="617">
        <f>IF('PTRM input'!$E$574='PTRM input'!$G$573,IF(AV$3&gt;A33taxremlife,A33taxvalue-SUM($F1196:AU1196),IF(A33taxremlife="N/A","n/a",A33taxvalue/A33taxremlife)),'PTRM input'!AV$611)</f>
        <v>0</v>
      </c>
      <c r="AW1196" s="617">
        <f>IF('PTRM input'!$E$574='PTRM input'!$G$573,IF(AW$3&gt;A33taxremlife,A33taxvalue-SUM($F1196:AV1196),IF(A33taxremlife="N/A","n/a",A33taxvalue/A33taxremlife)),'PTRM input'!AW$611)</f>
        <v>0</v>
      </c>
      <c r="AX1196" s="617">
        <f>IF('PTRM input'!$E$574='PTRM input'!$G$573,IF(AX$3&gt;A33taxremlife,A33taxvalue-SUM($F1196:AW1196),IF(A33taxremlife="N/A","n/a",A33taxvalue/A33taxremlife)),'PTRM input'!AX$611)</f>
        <v>0</v>
      </c>
      <c r="AY1196" s="617">
        <f>IF('PTRM input'!$E$574='PTRM input'!$G$573,IF(AY$3&gt;A33taxremlife,A33taxvalue-SUM($F1196:AX1196),IF(A33taxremlife="N/A","n/a",A33taxvalue/A33taxremlife)),'PTRM input'!AY$611)</f>
        <v>0</v>
      </c>
      <c r="AZ1196" s="617">
        <f>IF('PTRM input'!$E$574='PTRM input'!$G$573,IF(AZ$3&gt;A33taxremlife,A33taxvalue-SUM($F1196:AY1196),IF(A33taxremlife="N/A","n/a",A33taxvalue/A33taxremlife)),'PTRM input'!AZ$611)</f>
        <v>0</v>
      </c>
      <c r="BA1196" s="617">
        <f>IF('PTRM input'!$E$574='PTRM input'!$G$573,IF(BA$3&gt;A33taxremlife,A33taxvalue-SUM($F1196:AZ1196),IF(A33taxremlife="N/A","n/a",A33taxvalue/A33taxremlife)),'PTRM input'!BA$611)</f>
        <v>0</v>
      </c>
      <c r="BB1196" s="617">
        <f>IF('PTRM input'!$E$574='PTRM input'!$G$573,IF(BB$3&gt;A33taxremlife,A33taxvalue-SUM($F1196:BA1196),IF(A33taxremlife="N/A","n/a",A33taxvalue/A33taxremlife)),'PTRM input'!BB$611)</f>
        <v>0</v>
      </c>
      <c r="BC1196" s="617">
        <f>IF('PTRM input'!$E$574='PTRM input'!$G$573,IF(BC$3&gt;A33taxremlife,A33taxvalue-SUM($F1196:BB1196),IF(A33taxremlife="N/A","n/a",A33taxvalue/A33taxremlife)),'PTRM input'!BC$611)</f>
        <v>0</v>
      </c>
      <c r="BD1196" s="617">
        <f>IF('PTRM input'!$E$574='PTRM input'!$G$573,IF(BD$3&gt;A33taxremlife,A33taxvalue-SUM($F1196:BC1196),IF(A33taxremlife="N/A","n/a",A33taxvalue/A33taxremlife)),'PTRM input'!BD$611)</f>
        <v>0</v>
      </c>
      <c r="BE1196" s="617">
        <f>IF('PTRM input'!$E$574='PTRM input'!$G$573,IF(BE$3&gt;A33taxremlife,A33taxvalue-SUM($F1196:BD1196),IF(A33taxremlife="N/A","n/a",A33taxvalue/A33taxremlife)),'PTRM input'!BE$611)</f>
        <v>0</v>
      </c>
      <c r="BF1196" s="617">
        <f>IF('PTRM input'!$E$574='PTRM input'!$G$573,IF(BF$3&gt;A33taxremlife,A33taxvalue-SUM($F1196:BE1196),IF(A33taxremlife="N/A","n/a",A33taxvalue/A33taxremlife)),'PTRM input'!BF$611)</f>
        <v>0</v>
      </c>
      <c r="BG1196" s="617">
        <f>IF('PTRM input'!$E$574='PTRM input'!$G$573,IF(BG$3&gt;A33taxremlife,A33taxvalue-SUM($F1196:BF1196),IF(A33taxremlife="N/A","n/a",A33taxvalue/A33taxremlife)),'PTRM input'!BG$611)</f>
        <v>0</v>
      </c>
      <c r="BH1196" s="617">
        <f>IF('PTRM input'!$E$574='PTRM input'!$G$573,IF(BH$3&gt;A33taxremlife,A33taxvalue-SUM($F1196:BG1196),IF(A33taxremlife="N/A","n/a",A33taxvalue/A33taxremlife)),'PTRM input'!BH$611)</f>
        <v>0</v>
      </c>
      <c r="BI1196" s="617">
        <f>IF('PTRM input'!$E$574='PTRM input'!$G$573,IF(BI$3&gt;A33taxremlife,A33taxvalue-SUM($F1196:BH1196),IF(A33taxremlife="N/A","n/a",A33taxvalue/A33taxremlife)),'PTRM input'!BI$611)</f>
        <v>0</v>
      </c>
      <c r="BJ1196" s="116"/>
      <c r="BK1196" s="116"/>
      <c r="BL1196" s="116"/>
      <c r="BM1196" s="116"/>
    </row>
    <row r="1197" spans="1:65" ht="12.75" hidden="1" customHeight="1" outlineLevel="2">
      <c r="A1197" s="366"/>
      <c r="B1197" s="19"/>
      <c r="C1197" s="18"/>
      <c r="D1197" s="760" t="s">
        <v>237</v>
      </c>
      <c r="E1197" s="86">
        <v>0</v>
      </c>
      <c r="F1197" s="356"/>
      <c r="G1197" s="433"/>
      <c r="H1197" s="433"/>
      <c r="I1197" s="433"/>
      <c r="J1197" s="433"/>
      <c r="K1197" s="433"/>
      <c r="L1197" s="433"/>
      <c r="M1197" s="433"/>
      <c r="N1197" s="433"/>
      <c r="O1197" s="433"/>
      <c r="P1197" s="433"/>
      <c r="Q1197" s="251"/>
      <c r="R1197" s="251"/>
      <c r="S1197" s="251"/>
      <c r="T1197" s="251"/>
      <c r="U1197" s="251"/>
      <c r="V1197" s="251"/>
      <c r="W1197" s="251"/>
      <c r="X1197" s="251"/>
      <c r="Y1197" s="251"/>
      <c r="Z1197" s="251"/>
      <c r="AA1197" s="251"/>
      <c r="AB1197" s="251"/>
      <c r="AC1197" s="251"/>
      <c r="AD1197" s="251"/>
      <c r="AE1197" s="251"/>
      <c r="AF1197" s="251"/>
      <c r="AG1197" s="251"/>
      <c r="AH1197" s="251"/>
      <c r="AI1197" s="251"/>
      <c r="AJ1197" s="251"/>
      <c r="AK1197" s="251"/>
      <c r="AL1197" s="251"/>
      <c r="AM1197" s="251"/>
      <c r="AN1197" s="251"/>
      <c r="AO1197" s="251"/>
      <c r="AP1197" s="251"/>
      <c r="AQ1197" s="251"/>
      <c r="AR1197" s="251"/>
      <c r="AS1197" s="251"/>
      <c r="AT1197" s="251"/>
      <c r="AU1197" s="251"/>
      <c r="AV1197" s="251"/>
      <c r="AW1197" s="251"/>
      <c r="AX1197" s="251"/>
      <c r="AY1197" s="251"/>
      <c r="AZ1197" s="251"/>
      <c r="BA1197" s="251"/>
      <c r="BB1197" s="251"/>
      <c r="BC1197" s="251"/>
      <c r="BD1197" s="251"/>
      <c r="BE1197" s="251"/>
      <c r="BF1197" s="251"/>
      <c r="BG1197" s="251"/>
      <c r="BH1197" s="251"/>
      <c r="BI1197" s="251"/>
      <c r="BJ1197" s="116"/>
      <c r="BK1197" s="116"/>
      <c r="BL1197" s="116"/>
      <c r="BM1197" s="116"/>
    </row>
    <row r="1198" spans="1:65" ht="12.75" hidden="1" customHeight="1" outlineLevel="2">
      <c r="A1198" s="366"/>
      <c r="B1198" s="19"/>
      <c r="C1198" s="18"/>
      <c r="D1198" s="760"/>
      <c r="E1198" s="86">
        <v>1</v>
      </c>
      <c r="F1198" s="356"/>
      <c r="G1198" s="618"/>
      <c r="H1198" s="251">
        <f ca="1">IF(A33taxstdlife="n/a","n/a",IF(A33taxstdlife="",0,IF(H$3&gt;(A33stdlife+$E1198),((INDEX('PTRM input'!$G$385:$P$434,A33offset,$E1198)-INDEX('PTRM input'!$G$277:$P$326,A33offset,$E1198))*OFFSET($F$7,0,$E1198))-SUM($G1198:G1198),(((INDEX('PTRM input'!$G$385:$P$434,A33offset,$E1198)-INDEX('PTRM input'!$G$277:$P$326,A33offset,$E1198))*OFFSET($F$7,0,$E1198))-SUM($G1198:G1198))*(OFFSET('PTRM input'!$G$477,0,$E1198-1)/A33taxstdlife))))</f>
        <v>0</v>
      </c>
      <c r="I1198" s="251">
        <f ca="1">IF(A33taxstdlife="n/a","n/a",IF(A33taxstdlife="",0,IF(I$3&gt;(A33stdlife+$E1198),((INDEX('PTRM input'!$G$385:$P$434,A33offset,$E1198)-INDEX('PTRM input'!$G$277:$P$326,A33offset,$E1198))*OFFSET($F$7,0,$E1198))-SUM($G1198:H1198),(((INDEX('PTRM input'!$G$385:$P$434,A33offset,$E1198)-INDEX('PTRM input'!$G$277:$P$326,A33offset,$E1198))*OFFSET($F$7,0,$E1198))-SUM($G1198:H1198))*(OFFSET('PTRM input'!$G$477,0,$E1198-1)/A33taxstdlife))))</f>
        <v>0</v>
      </c>
      <c r="J1198" s="251">
        <f ca="1">IF(A33taxstdlife="n/a","n/a",IF(A33taxstdlife="",0,IF(J$3&gt;(A33stdlife+$E1198),((INDEX('PTRM input'!$G$385:$P$434,A33offset,$E1198)-INDEX('PTRM input'!$G$277:$P$326,A33offset,$E1198))*OFFSET($F$7,0,$E1198))-SUM($G1198:I1198),(((INDEX('PTRM input'!$G$385:$P$434,A33offset,$E1198)-INDEX('PTRM input'!$G$277:$P$326,A33offset,$E1198))*OFFSET($F$7,0,$E1198))-SUM($G1198:I1198))*(OFFSET('PTRM input'!$G$477,0,$E1198-1)/A33taxstdlife))))</f>
        <v>0</v>
      </c>
      <c r="K1198" s="251">
        <f ca="1">IF(A33taxstdlife="n/a","n/a",IF(A33taxstdlife="",0,IF(K$3&gt;(A33stdlife+$E1198),((INDEX('PTRM input'!$G$385:$P$434,A33offset,$E1198)-INDEX('PTRM input'!$G$277:$P$326,A33offset,$E1198))*OFFSET($F$7,0,$E1198))-SUM($G1198:J1198),(((INDEX('PTRM input'!$G$385:$P$434,A33offset,$E1198)-INDEX('PTRM input'!$G$277:$P$326,A33offset,$E1198))*OFFSET($F$7,0,$E1198))-SUM($G1198:J1198))*(OFFSET('PTRM input'!$G$477,0,$E1198-1)/A33taxstdlife))))</f>
        <v>0</v>
      </c>
      <c r="L1198" s="251">
        <f ca="1">IF(A33taxstdlife="n/a","n/a",IF(A33taxstdlife="",0,IF(L$3&gt;(A33stdlife+$E1198),((INDEX('PTRM input'!$G$385:$P$434,A33offset,$E1198)-INDEX('PTRM input'!$G$277:$P$326,A33offset,$E1198))*OFFSET($F$7,0,$E1198))-SUM($G1198:K1198),(((INDEX('PTRM input'!$G$385:$P$434,A33offset,$E1198)-INDEX('PTRM input'!$G$277:$P$326,A33offset,$E1198))*OFFSET($F$7,0,$E1198))-SUM($G1198:K1198))*(OFFSET('PTRM input'!$G$477,0,$E1198-1)/A33taxstdlife))))</f>
        <v>0</v>
      </c>
      <c r="M1198" s="251">
        <f ca="1">IF(A33taxstdlife="n/a","n/a",IF(A33taxstdlife="",0,IF(M$3&gt;(A33stdlife+$E1198),((INDEX('PTRM input'!$G$385:$P$434,A33offset,$E1198)-INDEX('PTRM input'!$G$277:$P$326,A33offset,$E1198))*OFFSET($F$7,0,$E1198))-SUM($G1198:L1198),(((INDEX('PTRM input'!$G$385:$P$434,A33offset,$E1198)-INDEX('PTRM input'!$G$277:$P$326,A33offset,$E1198))*OFFSET($F$7,0,$E1198))-SUM($G1198:L1198))*(OFFSET('PTRM input'!$G$477,0,$E1198-1)/A33taxstdlife))))</f>
        <v>0</v>
      </c>
      <c r="N1198" s="251">
        <f ca="1">IF(A33taxstdlife="n/a","n/a",IF(A33taxstdlife="",0,IF(N$3&gt;(A33stdlife+$E1198),((INDEX('PTRM input'!$G$385:$P$434,A33offset,$E1198)-INDEX('PTRM input'!$G$277:$P$326,A33offset,$E1198))*OFFSET($F$7,0,$E1198))-SUM($G1198:M1198),(((INDEX('PTRM input'!$G$385:$P$434,A33offset,$E1198)-INDEX('PTRM input'!$G$277:$P$326,A33offset,$E1198))*OFFSET($F$7,0,$E1198))-SUM($G1198:M1198))*(OFFSET('PTRM input'!$G$477,0,$E1198-1)/A33taxstdlife))))</f>
        <v>0</v>
      </c>
      <c r="O1198" s="251">
        <f ca="1">IF(A33taxstdlife="n/a","n/a",IF(A33taxstdlife="",0,IF(O$3&gt;(A33stdlife+$E1198),((INDEX('PTRM input'!$G$385:$P$434,A33offset,$E1198)-INDEX('PTRM input'!$G$277:$P$326,A33offset,$E1198))*OFFSET($F$7,0,$E1198))-SUM($G1198:N1198),(((INDEX('PTRM input'!$G$385:$P$434,A33offset,$E1198)-INDEX('PTRM input'!$G$277:$P$326,A33offset,$E1198))*OFFSET($F$7,0,$E1198))-SUM($G1198:N1198))*(OFFSET('PTRM input'!$G$477,0,$E1198-1)/A33taxstdlife))))</f>
        <v>0</v>
      </c>
      <c r="P1198" s="251">
        <f ca="1">IF(A33taxstdlife="n/a","n/a",IF(A33taxstdlife="",0,IF(P$3&gt;(A33stdlife+$E1198),((INDEX('PTRM input'!$G$385:$P$434,A33offset,$E1198)-INDEX('PTRM input'!$G$277:$P$326,A33offset,$E1198))*OFFSET($F$7,0,$E1198))-SUM($G1198:O1198),(((INDEX('PTRM input'!$G$385:$P$434,A33offset,$E1198)-INDEX('PTRM input'!$G$277:$P$326,A33offset,$E1198))*OFFSET($F$7,0,$E1198))-SUM($G1198:O1198))*(OFFSET('PTRM input'!$G$477,0,$E1198-1)/A33taxstdlife))))</f>
        <v>0</v>
      </c>
      <c r="Q1198" s="251">
        <f ca="1">IF(A33taxstdlife="n/a","n/a",IF(A33taxstdlife="",0,IF(Q$3&gt;(A33stdlife+$E1198),((INDEX('PTRM input'!$G$385:$P$434,A33offset,$E1198)-INDEX('PTRM input'!$G$277:$P$326,A33offset,$E1198))*OFFSET($F$7,0,$E1198))-SUM($G1198:P1198),(((INDEX('PTRM input'!$G$385:$P$434,A33offset,$E1198)-INDEX('PTRM input'!$G$277:$P$326,A33offset,$E1198))*OFFSET($F$7,0,$E1198))-SUM($G1198:P1198))*(OFFSET('PTRM input'!$G$477,0,$E1198-1)/A33taxstdlife))))</f>
        <v>0</v>
      </c>
      <c r="R1198" s="251">
        <f ca="1">IF(A33taxstdlife="n/a","n/a",IF(A33taxstdlife="",0,IF(R$3&gt;(A33stdlife+$E1198),((INDEX('PTRM input'!$G$385:$P$434,A33offset,$E1198)-INDEX('PTRM input'!$G$277:$P$326,A33offset,$E1198))*OFFSET($F$7,0,$E1198))-SUM($G1198:Q1198),(((INDEX('PTRM input'!$G$385:$P$434,A33offset,$E1198)-INDEX('PTRM input'!$G$277:$P$326,A33offset,$E1198))*OFFSET($F$7,0,$E1198))-SUM($G1198:Q1198))*(OFFSET('PTRM input'!$G$477,0,$E1198-1)/A33taxstdlife))))</f>
        <v>0</v>
      </c>
      <c r="S1198" s="251">
        <f ca="1">IF(A33taxstdlife="n/a","n/a",IF(A33taxstdlife="",0,IF(S$3&gt;(A33stdlife+$E1198),((INDEX('PTRM input'!$G$385:$P$434,A33offset,$E1198)-INDEX('PTRM input'!$G$277:$P$326,A33offset,$E1198))*OFFSET($F$7,0,$E1198))-SUM($G1198:R1198),(((INDEX('PTRM input'!$G$385:$P$434,A33offset,$E1198)-INDEX('PTRM input'!$G$277:$P$326,A33offset,$E1198))*OFFSET($F$7,0,$E1198))-SUM($G1198:R1198))*(OFFSET('PTRM input'!$G$477,0,$E1198-1)/A33taxstdlife))))</f>
        <v>0</v>
      </c>
      <c r="T1198" s="251">
        <f ca="1">IF(A33taxstdlife="n/a","n/a",IF(A33taxstdlife="",0,IF(T$3&gt;(A33stdlife+$E1198),((INDEX('PTRM input'!$G$385:$P$434,A33offset,$E1198)-INDEX('PTRM input'!$G$277:$P$326,A33offset,$E1198))*OFFSET($F$7,0,$E1198))-SUM($G1198:S1198),(((INDEX('PTRM input'!$G$385:$P$434,A33offset,$E1198)-INDEX('PTRM input'!$G$277:$P$326,A33offset,$E1198))*OFFSET($F$7,0,$E1198))-SUM($G1198:S1198))*(OFFSET('PTRM input'!$G$477,0,$E1198-1)/A33taxstdlife))))</f>
        <v>0</v>
      </c>
      <c r="U1198" s="251">
        <f ca="1">IF(A33taxstdlife="n/a","n/a",IF(A33taxstdlife="",0,IF(U$3&gt;(A33stdlife+$E1198),((INDEX('PTRM input'!$G$385:$P$434,A33offset,$E1198)-INDEX('PTRM input'!$G$277:$P$326,A33offset,$E1198))*OFFSET($F$7,0,$E1198))-SUM($G1198:T1198),(((INDEX('PTRM input'!$G$385:$P$434,A33offset,$E1198)-INDEX('PTRM input'!$G$277:$P$326,A33offset,$E1198))*OFFSET($F$7,0,$E1198))-SUM($G1198:T1198))*(OFFSET('PTRM input'!$G$477,0,$E1198-1)/A33taxstdlife))))</f>
        <v>0</v>
      </c>
      <c r="V1198" s="251">
        <f ca="1">IF(A33taxstdlife="n/a","n/a",IF(A33taxstdlife="",0,IF(V$3&gt;(A33stdlife+$E1198),((INDEX('PTRM input'!$G$385:$P$434,A33offset,$E1198)-INDEX('PTRM input'!$G$277:$P$326,A33offset,$E1198))*OFFSET($F$7,0,$E1198))-SUM($G1198:U1198),(((INDEX('PTRM input'!$G$385:$P$434,A33offset,$E1198)-INDEX('PTRM input'!$G$277:$P$326,A33offset,$E1198))*OFFSET($F$7,0,$E1198))-SUM($G1198:U1198))*(OFFSET('PTRM input'!$G$477,0,$E1198-1)/A33taxstdlife))))</f>
        <v>0</v>
      </c>
      <c r="W1198" s="251">
        <f ca="1">IF(A33taxstdlife="n/a","n/a",IF(A33taxstdlife="",0,IF(W$3&gt;(A33stdlife+$E1198),((INDEX('PTRM input'!$G$385:$P$434,A33offset,$E1198)-INDEX('PTRM input'!$G$277:$P$326,A33offset,$E1198))*OFFSET($F$7,0,$E1198))-SUM($G1198:V1198),(((INDEX('PTRM input'!$G$385:$P$434,A33offset,$E1198)-INDEX('PTRM input'!$G$277:$P$326,A33offset,$E1198))*OFFSET($F$7,0,$E1198))-SUM($G1198:V1198))*(OFFSET('PTRM input'!$G$477,0,$E1198-1)/A33taxstdlife))))</f>
        <v>0</v>
      </c>
      <c r="X1198" s="251">
        <f ca="1">IF(A33taxstdlife="n/a","n/a",IF(A33taxstdlife="",0,IF(X$3&gt;(A33stdlife+$E1198),((INDEX('PTRM input'!$G$385:$P$434,A33offset,$E1198)-INDEX('PTRM input'!$G$277:$P$326,A33offset,$E1198))*OFFSET($F$7,0,$E1198))-SUM($G1198:W1198),(((INDEX('PTRM input'!$G$385:$P$434,A33offset,$E1198)-INDEX('PTRM input'!$G$277:$P$326,A33offset,$E1198))*OFFSET($F$7,0,$E1198))-SUM($G1198:W1198))*(OFFSET('PTRM input'!$G$477,0,$E1198-1)/A33taxstdlife))))</f>
        <v>0</v>
      </c>
      <c r="Y1198" s="251">
        <f ca="1">IF(A33taxstdlife="n/a","n/a",IF(A33taxstdlife="",0,IF(Y$3&gt;(A33stdlife+$E1198),((INDEX('PTRM input'!$G$385:$P$434,A33offset,$E1198)-INDEX('PTRM input'!$G$277:$P$326,A33offset,$E1198))*OFFSET($F$7,0,$E1198))-SUM($G1198:X1198),(((INDEX('PTRM input'!$G$385:$P$434,A33offset,$E1198)-INDEX('PTRM input'!$G$277:$P$326,A33offset,$E1198))*OFFSET($F$7,0,$E1198))-SUM($G1198:X1198))*(OFFSET('PTRM input'!$G$477,0,$E1198-1)/A33taxstdlife))))</f>
        <v>0</v>
      </c>
      <c r="Z1198" s="251">
        <f ca="1">IF(A33taxstdlife="n/a","n/a",IF(A33taxstdlife="",0,IF(Z$3&gt;(A33stdlife+$E1198),((INDEX('PTRM input'!$G$385:$P$434,A33offset,$E1198)-INDEX('PTRM input'!$G$277:$P$326,A33offset,$E1198))*OFFSET($F$7,0,$E1198))-SUM($G1198:Y1198),(((INDEX('PTRM input'!$G$385:$P$434,A33offset,$E1198)-INDEX('PTRM input'!$G$277:$P$326,A33offset,$E1198))*OFFSET($F$7,0,$E1198))-SUM($G1198:Y1198))*(OFFSET('PTRM input'!$G$477,0,$E1198-1)/A33taxstdlife))))</f>
        <v>0</v>
      </c>
      <c r="AA1198" s="251">
        <f ca="1">IF(A33taxstdlife="n/a","n/a",IF(A33taxstdlife="",0,IF(AA$3&gt;(A33stdlife+$E1198),((INDEX('PTRM input'!$G$385:$P$434,A33offset,$E1198)-INDEX('PTRM input'!$G$277:$P$326,A33offset,$E1198))*OFFSET($F$7,0,$E1198))-SUM($G1198:Z1198),(((INDEX('PTRM input'!$G$385:$P$434,A33offset,$E1198)-INDEX('PTRM input'!$G$277:$P$326,A33offset,$E1198))*OFFSET($F$7,0,$E1198))-SUM($G1198:Z1198))*(OFFSET('PTRM input'!$G$477,0,$E1198-1)/A33taxstdlife))))</f>
        <v>0</v>
      </c>
      <c r="AB1198" s="251">
        <f ca="1">IF(A33taxstdlife="n/a","n/a",IF(A33taxstdlife="",0,IF(AB$3&gt;(A33stdlife+$E1198),((INDEX('PTRM input'!$G$385:$P$434,A33offset,$E1198)-INDEX('PTRM input'!$G$277:$P$326,A33offset,$E1198))*OFFSET($F$7,0,$E1198))-SUM($G1198:AA1198),(((INDEX('PTRM input'!$G$385:$P$434,A33offset,$E1198)-INDEX('PTRM input'!$G$277:$P$326,A33offset,$E1198))*OFFSET($F$7,0,$E1198))-SUM($G1198:AA1198))*(OFFSET('PTRM input'!$G$477,0,$E1198-1)/A33taxstdlife))))</f>
        <v>0</v>
      </c>
      <c r="AC1198" s="251">
        <f ca="1">IF(A33taxstdlife="n/a","n/a",IF(A33taxstdlife="",0,IF(AC$3&gt;(A33stdlife+$E1198),((INDEX('PTRM input'!$G$385:$P$434,A33offset,$E1198)-INDEX('PTRM input'!$G$277:$P$326,A33offset,$E1198))*OFFSET($F$7,0,$E1198))-SUM($G1198:AB1198),(((INDEX('PTRM input'!$G$385:$P$434,A33offset,$E1198)-INDEX('PTRM input'!$G$277:$P$326,A33offset,$E1198))*OFFSET($F$7,0,$E1198))-SUM($G1198:AB1198))*(OFFSET('PTRM input'!$G$477,0,$E1198-1)/A33taxstdlife))))</f>
        <v>0</v>
      </c>
      <c r="AD1198" s="251">
        <f ca="1">IF(A33taxstdlife="n/a","n/a",IF(A33taxstdlife="",0,IF(AD$3&gt;(A33stdlife+$E1198),((INDEX('PTRM input'!$G$385:$P$434,A33offset,$E1198)-INDEX('PTRM input'!$G$277:$P$326,A33offset,$E1198))*OFFSET($F$7,0,$E1198))-SUM($G1198:AC1198),(((INDEX('PTRM input'!$G$385:$P$434,A33offset,$E1198)-INDEX('PTRM input'!$G$277:$P$326,A33offset,$E1198))*OFFSET($F$7,0,$E1198))-SUM($G1198:AC1198))*(OFFSET('PTRM input'!$G$477,0,$E1198-1)/A33taxstdlife))))</f>
        <v>0</v>
      </c>
      <c r="AE1198" s="251">
        <f ca="1">IF(A33taxstdlife="n/a","n/a",IF(A33taxstdlife="",0,IF(AE$3&gt;(A33stdlife+$E1198),((INDEX('PTRM input'!$G$385:$P$434,A33offset,$E1198)-INDEX('PTRM input'!$G$277:$P$326,A33offset,$E1198))*OFFSET($F$7,0,$E1198))-SUM($G1198:AD1198),(((INDEX('PTRM input'!$G$385:$P$434,A33offset,$E1198)-INDEX('PTRM input'!$G$277:$P$326,A33offset,$E1198))*OFFSET($F$7,0,$E1198))-SUM($G1198:AD1198))*(OFFSET('PTRM input'!$G$477,0,$E1198-1)/A33taxstdlife))))</f>
        <v>0</v>
      </c>
      <c r="AF1198" s="251">
        <f ca="1">IF(A33taxstdlife="n/a","n/a",IF(A33taxstdlife="",0,IF(AF$3&gt;(A33stdlife+$E1198),((INDEX('PTRM input'!$G$385:$P$434,A33offset,$E1198)-INDEX('PTRM input'!$G$277:$P$326,A33offset,$E1198))*OFFSET($F$7,0,$E1198))-SUM($G1198:AE1198),(((INDEX('PTRM input'!$G$385:$P$434,A33offset,$E1198)-INDEX('PTRM input'!$G$277:$P$326,A33offset,$E1198))*OFFSET($F$7,0,$E1198))-SUM($G1198:AE1198))*(OFFSET('PTRM input'!$G$477,0,$E1198-1)/A33taxstdlife))))</f>
        <v>0</v>
      </c>
      <c r="AG1198" s="251">
        <f ca="1">IF(A33taxstdlife="n/a","n/a",IF(A33taxstdlife="",0,IF(AG$3&gt;(A33stdlife+$E1198),((INDEX('PTRM input'!$G$385:$P$434,A33offset,$E1198)-INDEX('PTRM input'!$G$277:$P$326,A33offset,$E1198))*OFFSET($F$7,0,$E1198))-SUM($G1198:AF1198),(((INDEX('PTRM input'!$G$385:$P$434,A33offset,$E1198)-INDEX('PTRM input'!$G$277:$P$326,A33offset,$E1198))*OFFSET($F$7,0,$E1198))-SUM($G1198:AF1198))*(OFFSET('PTRM input'!$G$477,0,$E1198-1)/A33taxstdlife))))</f>
        <v>0</v>
      </c>
      <c r="AH1198" s="251">
        <f ca="1">IF(A33taxstdlife="n/a","n/a",IF(A33taxstdlife="",0,IF(AH$3&gt;(A33stdlife+$E1198),((INDEX('PTRM input'!$G$385:$P$434,A33offset,$E1198)-INDEX('PTRM input'!$G$277:$P$326,A33offset,$E1198))*OFFSET($F$7,0,$E1198))-SUM($G1198:AG1198),(((INDEX('PTRM input'!$G$385:$P$434,A33offset,$E1198)-INDEX('PTRM input'!$G$277:$P$326,A33offset,$E1198))*OFFSET($F$7,0,$E1198))-SUM($G1198:AG1198))*(OFFSET('PTRM input'!$G$477,0,$E1198-1)/A33taxstdlife))))</f>
        <v>0</v>
      </c>
      <c r="AI1198" s="251">
        <f ca="1">IF(A33taxstdlife="n/a","n/a",IF(A33taxstdlife="",0,IF(AI$3&gt;(A33stdlife+$E1198),((INDEX('PTRM input'!$G$385:$P$434,A33offset,$E1198)-INDEX('PTRM input'!$G$277:$P$326,A33offset,$E1198))*OFFSET($F$7,0,$E1198))-SUM($G1198:AH1198),(((INDEX('PTRM input'!$G$385:$P$434,A33offset,$E1198)-INDEX('PTRM input'!$G$277:$P$326,A33offset,$E1198))*OFFSET($F$7,0,$E1198))-SUM($G1198:AH1198))*(OFFSET('PTRM input'!$G$477,0,$E1198-1)/A33taxstdlife))))</f>
        <v>0</v>
      </c>
      <c r="AJ1198" s="251">
        <f ca="1">IF(A33taxstdlife="n/a","n/a",IF(A33taxstdlife="",0,IF(AJ$3&gt;(A33stdlife+$E1198),((INDEX('PTRM input'!$G$385:$P$434,A33offset,$E1198)-INDEX('PTRM input'!$G$277:$P$326,A33offset,$E1198))*OFFSET($F$7,0,$E1198))-SUM($G1198:AI1198),(((INDEX('PTRM input'!$G$385:$P$434,A33offset,$E1198)-INDEX('PTRM input'!$G$277:$P$326,A33offset,$E1198))*OFFSET($F$7,0,$E1198))-SUM($G1198:AI1198))*(OFFSET('PTRM input'!$G$477,0,$E1198-1)/A33taxstdlife))))</f>
        <v>0</v>
      </c>
      <c r="AK1198" s="251">
        <f ca="1">IF(A33taxstdlife="n/a","n/a",IF(A33taxstdlife="",0,IF(AK$3&gt;(A33stdlife+$E1198),((INDEX('PTRM input'!$G$385:$P$434,A33offset,$E1198)-INDEX('PTRM input'!$G$277:$P$326,A33offset,$E1198))*OFFSET($F$7,0,$E1198))-SUM($G1198:AJ1198),(((INDEX('PTRM input'!$G$385:$P$434,A33offset,$E1198)-INDEX('PTRM input'!$G$277:$P$326,A33offset,$E1198))*OFFSET($F$7,0,$E1198))-SUM($G1198:AJ1198))*(OFFSET('PTRM input'!$G$477,0,$E1198-1)/A33taxstdlife))))</f>
        <v>0</v>
      </c>
      <c r="AL1198" s="251">
        <f ca="1">IF(A33taxstdlife="n/a","n/a",IF(A33taxstdlife="",0,IF(AL$3&gt;(A33stdlife+$E1198),((INDEX('PTRM input'!$G$385:$P$434,A33offset,$E1198)-INDEX('PTRM input'!$G$277:$P$326,A33offset,$E1198))*OFFSET($F$7,0,$E1198))-SUM($G1198:AK1198),(((INDEX('PTRM input'!$G$385:$P$434,A33offset,$E1198)-INDEX('PTRM input'!$G$277:$P$326,A33offset,$E1198))*OFFSET($F$7,0,$E1198))-SUM($G1198:AK1198))*(OFFSET('PTRM input'!$G$477,0,$E1198-1)/A33taxstdlife))))</f>
        <v>0</v>
      </c>
      <c r="AM1198" s="251">
        <f ca="1">IF(A33taxstdlife="n/a","n/a",IF(A33taxstdlife="",0,IF(AM$3&gt;(A33stdlife+$E1198),((INDEX('PTRM input'!$G$385:$P$434,A33offset,$E1198)-INDEX('PTRM input'!$G$277:$P$326,A33offset,$E1198))*OFFSET($F$7,0,$E1198))-SUM($G1198:AL1198),(((INDEX('PTRM input'!$G$385:$P$434,A33offset,$E1198)-INDEX('PTRM input'!$G$277:$P$326,A33offset,$E1198))*OFFSET($F$7,0,$E1198))-SUM($G1198:AL1198))*(OFFSET('PTRM input'!$G$477,0,$E1198-1)/A33taxstdlife))))</f>
        <v>0</v>
      </c>
      <c r="AN1198" s="251">
        <f ca="1">IF(A33taxstdlife="n/a","n/a",IF(A33taxstdlife="",0,IF(AN$3&gt;(A33stdlife+$E1198),((INDEX('PTRM input'!$G$385:$P$434,A33offset,$E1198)-INDEX('PTRM input'!$G$277:$P$326,A33offset,$E1198))*OFFSET($F$7,0,$E1198))-SUM($G1198:AM1198),(((INDEX('PTRM input'!$G$385:$P$434,A33offset,$E1198)-INDEX('PTRM input'!$G$277:$P$326,A33offset,$E1198))*OFFSET($F$7,0,$E1198))-SUM($G1198:AM1198))*(OFFSET('PTRM input'!$G$477,0,$E1198-1)/A33taxstdlife))))</f>
        <v>0</v>
      </c>
      <c r="AO1198" s="251">
        <f ca="1">IF(A33taxstdlife="n/a","n/a",IF(A33taxstdlife="",0,IF(AO$3&gt;(A33stdlife+$E1198),((INDEX('PTRM input'!$G$385:$P$434,A33offset,$E1198)-INDEX('PTRM input'!$G$277:$P$326,A33offset,$E1198))*OFFSET($F$7,0,$E1198))-SUM($G1198:AN1198),(((INDEX('PTRM input'!$G$385:$P$434,A33offset,$E1198)-INDEX('PTRM input'!$G$277:$P$326,A33offset,$E1198))*OFFSET($F$7,0,$E1198))-SUM($G1198:AN1198))*(OFFSET('PTRM input'!$G$477,0,$E1198-1)/A33taxstdlife))))</f>
        <v>0</v>
      </c>
      <c r="AP1198" s="251">
        <f ca="1">IF(A33taxstdlife="n/a","n/a",IF(A33taxstdlife="",0,IF(AP$3&gt;(A33stdlife+$E1198),((INDEX('PTRM input'!$G$385:$P$434,A33offset,$E1198)-INDEX('PTRM input'!$G$277:$P$326,A33offset,$E1198))*OFFSET($F$7,0,$E1198))-SUM($G1198:AO1198),(((INDEX('PTRM input'!$G$385:$P$434,A33offset,$E1198)-INDEX('PTRM input'!$G$277:$P$326,A33offset,$E1198))*OFFSET($F$7,0,$E1198))-SUM($G1198:AO1198))*(OFFSET('PTRM input'!$G$477,0,$E1198-1)/A33taxstdlife))))</f>
        <v>0</v>
      </c>
      <c r="AQ1198" s="251">
        <f ca="1">IF(A33taxstdlife="n/a","n/a",IF(A33taxstdlife="",0,IF(AQ$3&gt;(A33stdlife+$E1198),((INDEX('PTRM input'!$G$385:$P$434,A33offset,$E1198)-INDEX('PTRM input'!$G$277:$P$326,A33offset,$E1198))*OFFSET($F$7,0,$E1198))-SUM($G1198:AP1198),(((INDEX('PTRM input'!$G$385:$P$434,A33offset,$E1198)-INDEX('PTRM input'!$G$277:$P$326,A33offset,$E1198))*OFFSET($F$7,0,$E1198))-SUM($G1198:AP1198))*(OFFSET('PTRM input'!$G$477,0,$E1198-1)/A33taxstdlife))))</f>
        <v>0</v>
      </c>
      <c r="AR1198" s="251">
        <f ca="1">IF(A33taxstdlife="n/a","n/a",IF(A33taxstdlife="",0,IF(AR$3&gt;(A33stdlife+$E1198),((INDEX('PTRM input'!$G$385:$P$434,A33offset,$E1198)-INDEX('PTRM input'!$G$277:$P$326,A33offset,$E1198))*OFFSET($F$7,0,$E1198))-SUM($G1198:AQ1198),(((INDEX('PTRM input'!$G$385:$P$434,A33offset,$E1198)-INDEX('PTRM input'!$G$277:$P$326,A33offset,$E1198))*OFFSET($F$7,0,$E1198))-SUM($G1198:AQ1198))*(OFFSET('PTRM input'!$G$477,0,$E1198-1)/A33taxstdlife))))</f>
        <v>0</v>
      </c>
      <c r="AS1198" s="251">
        <f ca="1">IF(A33taxstdlife="n/a","n/a",IF(A33taxstdlife="",0,IF(AS$3&gt;(A33stdlife+$E1198),((INDEX('PTRM input'!$G$385:$P$434,A33offset,$E1198)-INDEX('PTRM input'!$G$277:$P$326,A33offset,$E1198))*OFFSET($F$7,0,$E1198))-SUM($G1198:AR1198),(((INDEX('PTRM input'!$G$385:$P$434,A33offset,$E1198)-INDEX('PTRM input'!$G$277:$P$326,A33offset,$E1198))*OFFSET($F$7,0,$E1198))-SUM($G1198:AR1198))*(OFFSET('PTRM input'!$G$477,0,$E1198-1)/A33taxstdlife))))</f>
        <v>0</v>
      </c>
      <c r="AT1198" s="251">
        <f ca="1">IF(A33taxstdlife="n/a","n/a",IF(A33taxstdlife="",0,IF(AT$3&gt;(A33stdlife+$E1198),((INDEX('PTRM input'!$G$385:$P$434,A33offset,$E1198)-INDEX('PTRM input'!$G$277:$P$326,A33offset,$E1198))*OFFSET($F$7,0,$E1198))-SUM($G1198:AS1198),(((INDEX('PTRM input'!$G$385:$P$434,A33offset,$E1198)-INDEX('PTRM input'!$G$277:$P$326,A33offset,$E1198))*OFFSET($F$7,0,$E1198))-SUM($G1198:AS1198))*(OFFSET('PTRM input'!$G$477,0,$E1198-1)/A33taxstdlife))))</f>
        <v>0</v>
      </c>
      <c r="AU1198" s="251">
        <f ca="1">IF(A33taxstdlife="n/a","n/a",IF(A33taxstdlife="",0,IF(AU$3&gt;(A33stdlife+$E1198),((INDEX('PTRM input'!$G$385:$P$434,A33offset,$E1198)-INDEX('PTRM input'!$G$277:$P$326,A33offset,$E1198))*OFFSET($F$7,0,$E1198))-SUM($G1198:AT1198),(((INDEX('PTRM input'!$G$385:$P$434,A33offset,$E1198)-INDEX('PTRM input'!$G$277:$P$326,A33offset,$E1198))*OFFSET($F$7,0,$E1198))-SUM($G1198:AT1198))*(OFFSET('PTRM input'!$G$477,0,$E1198-1)/A33taxstdlife))))</f>
        <v>0</v>
      </c>
      <c r="AV1198" s="251">
        <f ca="1">IF(A33taxstdlife="n/a","n/a",IF(A33taxstdlife="",0,IF(AV$3&gt;(A33stdlife+$E1198),((INDEX('PTRM input'!$G$385:$P$434,A33offset,$E1198)-INDEX('PTRM input'!$G$277:$P$326,A33offset,$E1198))*OFFSET($F$7,0,$E1198))-SUM($G1198:AU1198),(((INDEX('PTRM input'!$G$385:$P$434,A33offset,$E1198)-INDEX('PTRM input'!$G$277:$P$326,A33offset,$E1198))*OFFSET($F$7,0,$E1198))-SUM($G1198:AU1198))*(OFFSET('PTRM input'!$G$477,0,$E1198-1)/A33taxstdlife))))</f>
        <v>0</v>
      </c>
      <c r="AW1198" s="251">
        <f ca="1">IF(A33taxstdlife="n/a","n/a",IF(A33taxstdlife="",0,IF(AW$3&gt;(A33stdlife+$E1198),((INDEX('PTRM input'!$G$385:$P$434,A33offset,$E1198)-INDEX('PTRM input'!$G$277:$P$326,A33offset,$E1198))*OFFSET($F$7,0,$E1198))-SUM($G1198:AV1198),(((INDEX('PTRM input'!$G$385:$P$434,A33offset,$E1198)-INDEX('PTRM input'!$G$277:$P$326,A33offset,$E1198))*OFFSET($F$7,0,$E1198))-SUM($G1198:AV1198))*(OFFSET('PTRM input'!$G$477,0,$E1198-1)/A33taxstdlife))))</f>
        <v>0</v>
      </c>
      <c r="AX1198" s="251">
        <f ca="1">IF(A33taxstdlife="n/a","n/a",IF(A33taxstdlife="",0,IF(AX$3&gt;(A33stdlife+$E1198),((INDEX('PTRM input'!$G$385:$P$434,A33offset,$E1198)-INDEX('PTRM input'!$G$277:$P$326,A33offset,$E1198))*OFFSET($F$7,0,$E1198))-SUM($G1198:AW1198),(((INDEX('PTRM input'!$G$385:$P$434,A33offset,$E1198)-INDEX('PTRM input'!$G$277:$P$326,A33offset,$E1198))*OFFSET($F$7,0,$E1198))-SUM($G1198:AW1198))*(OFFSET('PTRM input'!$G$477,0,$E1198-1)/A33taxstdlife))))</f>
        <v>0</v>
      </c>
      <c r="AY1198" s="251">
        <f ca="1">IF(A33taxstdlife="n/a","n/a",IF(A33taxstdlife="",0,IF(AY$3&gt;(A33stdlife+$E1198),((INDEX('PTRM input'!$G$385:$P$434,A33offset,$E1198)-INDEX('PTRM input'!$G$277:$P$326,A33offset,$E1198))*OFFSET($F$7,0,$E1198))-SUM($G1198:AX1198),(((INDEX('PTRM input'!$G$385:$P$434,A33offset,$E1198)-INDEX('PTRM input'!$G$277:$P$326,A33offset,$E1198))*OFFSET($F$7,0,$E1198))-SUM($G1198:AX1198))*(OFFSET('PTRM input'!$G$477,0,$E1198-1)/A33taxstdlife))))</f>
        <v>0</v>
      </c>
      <c r="AZ1198" s="251">
        <f ca="1">IF(A33taxstdlife="n/a","n/a",IF(A33taxstdlife="",0,IF(AZ$3&gt;(A33stdlife+$E1198),((INDEX('PTRM input'!$G$385:$P$434,A33offset,$E1198)-INDEX('PTRM input'!$G$277:$P$326,A33offset,$E1198))*OFFSET($F$7,0,$E1198))-SUM($G1198:AY1198),(((INDEX('PTRM input'!$G$385:$P$434,A33offset,$E1198)-INDEX('PTRM input'!$G$277:$P$326,A33offset,$E1198))*OFFSET($F$7,0,$E1198))-SUM($G1198:AY1198))*(OFFSET('PTRM input'!$G$477,0,$E1198-1)/A33taxstdlife))))</f>
        <v>0</v>
      </c>
      <c r="BA1198" s="251">
        <f ca="1">IF(A33taxstdlife="n/a","n/a",IF(A33taxstdlife="",0,IF(BA$3&gt;(A33stdlife+$E1198),((INDEX('PTRM input'!$G$385:$P$434,A33offset,$E1198)-INDEX('PTRM input'!$G$277:$P$326,A33offset,$E1198))*OFFSET($F$7,0,$E1198))-SUM($G1198:AZ1198),(((INDEX('PTRM input'!$G$385:$P$434,A33offset,$E1198)-INDEX('PTRM input'!$G$277:$P$326,A33offset,$E1198))*OFFSET($F$7,0,$E1198))-SUM($G1198:AZ1198))*(OFFSET('PTRM input'!$G$477,0,$E1198-1)/A33taxstdlife))))</f>
        <v>0</v>
      </c>
      <c r="BB1198" s="251">
        <f ca="1">IF(A33taxstdlife="n/a","n/a",IF(A33taxstdlife="",0,IF(BB$3&gt;(A33stdlife+$E1198),((INDEX('PTRM input'!$G$385:$P$434,A33offset,$E1198)-INDEX('PTRM input'!$G$277:$P$326,A33offset,$E1198))*OFFSET($F$7,0,$E1198))-SUM($G1198:BA1198),(((INDEX('PTRM input'!$G$385:$P$434,A33offset,$E1198)-INDEX('PTRM input'!$G$277:$P$326,A33offset,$E1198))*OFFSET($F$7,0,$E1198))-SUM($G1198:BA1198))*(OFFSET('PTRM input'!$G$477,0,$E1198-1)/A33taxstdlife))))</f>
        <v>0</v>
      </c>
      <c r="BC1198" s="251">
        <f ca="1">IF(A33taxstdlife="n/a","n/a",IF(A33taxstdlife="",0,IF(BC$3&gt;(A33stdlife+$E1198),((INDEX('PTRM input'!$G$385:$P$434,A33offset,$E1198)-INDEX('PTRM input'!$G$277:$P$326,A33offset,$E1198))*OFFSET($F$7,0,$E1198))-SUM($G1198:BB1198),(((INDEX('PTRM input'!$G$385:$P$434,A33offset,$E1198)-INDEX('PTRM input'!$G$277:$P$326,A33offset,$E1198))*OFFSET($F$7,0,$E1198))-SUM($G1198:BB1198))*(OFFSET('PTRM input'!$G$477,0,$E1198-1)/A33taxstdlife))))</f>
        <v>0</v>
      </c>
      <c r="BD1198" s="251">
        <f ca="1">IF(A33taxstdlife="n/a","n/a",IF(A33taxstdlife="",0,IF(BD$3&gt;(A33stdlife+$E1198),((INDEX('PTRM input'!$G$385:$P$434,A33offset,$E1198)-INDEX('PTRM input'!$G$277:$P$326,A33offset,$E1198))*OFFSET($F$7,0,$E1198))-SUM($G1198:BC1198),(((INDEX('PTRM input'!$G$385:$P$434,A33offset,$E1198)-INDEX('PTRM input'!$G$277:$P$326,A33offset,$E1198))*OFFSET($F$7,0,$E1198))-SUM($G1198:BC1198))*(OFFSET('PTRM input'!$G$477,0,$E1198-1)/A33taxstdlife))))</f>
        <v>0</v>
      </c>
      <c r="BE1198" s="251">
        <f ca="1">IF(A33taxstdlife="n/a","n/a",IF(A33taxstdlife="",0,IF(BE$3&gt;(A33stdlife+$E1198),((INDEX('PTRM input'!$G$385:$P$434,A33offset,$E1198)-INDEX('PTRM input'!$G$277:$P$326,A33offset,$E1198))*OFFSET($F$7,0,$E1198))-SUM($G1198:BD1198),(((INDEX('PTRM input'!$G$385:$P$434,A33offset,$E1198)-INDEX('PTRM input'!$G$277:$P$326,A33offset,$E1198))*OFFSET($F$7,0,$E1198))-SUM($G1198:BD1198))*(OFFSET('PTRM input'!$G$477,0,$E1198-1)/A33taxstdlife))))</f>
        <v>0</v>
      </c>
      <c r="BF1198" s="251">
        <f ca="1">IF(A33taxstdlife="n/a","n/a",IF(A33taxstdlife="",0,IF(BF$3&gt;(A33stdlife+$E1198),((INDEX('PTRM input'!$G$385:$P$434,A33offset,$E1198)-INDEX('PTRM input'!$G$277:$P$326,A33offset,$E1198))*OFFSET($F$7,0,$E1198))-SUM($G1198:BE1198),(((INDEX('PTRM input'!$G$385:$P$434,A33offset,$E1198)-INDEX('PTRM input'!$G$277:$P$326,A33offset,$E1198))*OFFSET($F$7,0,$E1198))-SUM($G1198:BE1198))*(OFFSET('PTRM input'!$G$477,0,$E1198-1)/A33taxstdlife))))</f>
        <v>0</v>
      </c>
      <c r="BG1198" s="251">
        <f ca="1">IF(A33taxstdlife="n/a","n/a",IF(A33taxstdlife="",0,IF(BG$3&gt;(A33stdlife+$E1198),((INDEX('PTRM input'!$G$385:$P$434,A33offset,$E1198)-INDEX('PTRM input'!$G$277:$P$326,A33offset,$E1198))*OFFSET($F$7,0,$E1198))-SUM($G1198:BF1198),(((INDEX('PTRM input'!$G$385:$P$434,A33offset,$E1198)-INDEX('PTRM input'!$G$277:$P$326,A33offset,$E1198))*OFFSET($F$7,0,$E1198))-SUM($G1198:BF1198))*(OFFSET('PTRM input'!$G$477,0,$E1198-1)/A33taxstdlife))))</f>
        <v>0</v>
      </c>
      <c r="BH1198" s="251">
        <f ca="1">IF(A33taxstdlife="n/a","n/a",IF(A33taxstdlife="",0,IF(BH$3&gt;(A33stdlife+$E1198),((INDEX('PTRM input'!$G$385:$P$434,A33offset,$E1198)-INDEX('PTRM input'!$G$277:$P$326,A33offset,$E1198))*OFFSET($F$7,0,$E1198))-SUM($G1198:BG1198),(((INDEX('PTRM input'!$G$385:$P$434,A33offset,$E1198)-INDEX('PTRM input'!$G$277:$P$326,A33offset,$E1198))*OFFSET($F$7,0,$E1198))-SUM($G1198:BG1198))*(OFFSET('PTRM input'!$G$477,0,$E1198-1)/A33taxstdlife))))</f>
        <v>0</v>
      </c>
      <c r="BI1198" s="251">
        <f ca="1">IF(A33taxstdlife="n/a","n/a",IF(A33taxstdlife="",0,IF(BI$3&gt;(A33stdlife+$E1198),((INDEX('PTRM input'!$G$385:$P$434,A33offset,$E1198)-INDEX('PTRM input'!$G$277:$P$326,A33offset,$E1198))*OFFSET($F$7,0,$E1198))-SUM($G1198:BH1198),(((INDEX('PTRM input'!$G$385:$P$434,A33offset,$E1198)-INDEX('PTRM input'!$G$277:$P$326,A33offset,$E1198))*OFFSET($F$7,0,$E1198))-SUM($G1198:BH1198))*(OFFSET('PTRM input'!$G$477,0,$E1198-1)/A33taxstdlife))))</f>
        <v>0</v>
      </c>
      <c r="BJ1198" s="116"/>
      <c r="BK1198" s="116"/>
      <c r="BL1198" s="116"/>
      <c r="BM1198" s="116"/>
    </row>
    <row r="1199" spans="1:65" ht="12.75" hidden="1" customHeight="1" outlineLevel="2">
      <c r="A1199" s="366"/>
      <c r="B1199" s="19"/>
      <c r="C1199" s="18"/>
      <c r="D1199" s="760"/>
      <c r="E1199" s="86">
        <v>2</v>
      </c>
      <c r="F1199" s="356"/>
      <c r="G1199" s="434"/>
      <c r="H1199" s="619"/>
      <c r="I1199" s="251">
        <f ca="1">IF(A33taxstdlife="n/a","n/a",IF(A33taxstdlife="",0,IF(I$3&gt;(A33stdlife+$E1199),((INDEX('PTRM input'!$G$385:$P$434,A33offset,$E1199)-INDEX('PTRM input'!$G$277:$P$326,A33offset,$E1199))*OFFSET($F$7,0,$E1199))-SUM($G1199:H1199),(((INDEX('PTRM input'!$G$385:$P$434,A33offset,$E1199)-INDEX('PTRM input'!$G$277:$P$326,A33offset,$E1199))*OFFSET($F$7,0,$E1199))-SUM($G1199:H1199))*(OFFSET('PTRM input'!$G$477,0,$E1199-1)/A33taxstdlife))))</f>
        <v>0</v>
      </c>
      <c r="J1199" s="251">
        <f ca="1">IF(A33taxstdlife="n/a","n/a",IF(A33taxstdlife="",0,IF(J$3&gt;(A33stdlife+$E1199),((INDEX('PTRM input'!$G$385:$P$434,A33offset,$E1199)-INDEX('PTRM input'!$G$277:$P$326,A33offset,$E1199))*OFFSET($F$7,0,$E1199))-SUM($G1199:I1199),(((INDEX('PTRM input'!$G$385:$P$434,A33offset,$E1199)-INDEX('PTRM input'!$G$277:$P$326,A33offset,$E1199))*OFFSET($F$7,0,$E1199))-SUM($G1199:I1199))*(OFFSET('PTRM input'!$G$477,0,$E1199-1)/A33taxstdlife))))</f>
        <v>0</v>
      </c>
      <c r="K1199" s="251">
        <f ca="1">IF(A33taxstdlife="n/a","n/a",IF(A33taxstdlife="",0,IF(K$3&gt;(A33stdlife+$E1199),((INDEX('PTRM input'!$G$385:$P$434,A33offset,$E1199)-INDEX('PTRM input'!$G$277:$P$326,A33offset,$E1199))*OFFSET($F$7,0,$E1199))-SUM($G1199:J1199),(((INDEX('PTRM input'!$G$385:$P$434,A33offset,$E1199)-INDEX('PTRM input'!$G$277:$P$326,A33offset,$E1199))*OFFSET($F$7,0,$E1199))-SUM($G1199:J1199))*(OFFSET('PTRM input'!$G$477,0,$E1199-1)/A33taxstdlife))))</f>
        <v>0</v>
      </c>
      <c r="L1199" s="251">
        <f ca="1">IF(A33taxstdlife="n/a","n/a",IF(A33taxstdlife="",0,IF(L$3&gt;(A33stdlife+$E1199),((INDEX('PTRM input'!$G$385:$P$434,A33offset,$E1199)-INDEX('PTRM input'!$G$277:$P$326,A33offset,$E1199))*OFFSET($F$7,0,$E1199))-SUM($G1199:K1199),(((INDEX('PTRM input'!$G$385:$P$434,A33offset,$E1199)-INDEX('PTRM input'!$G$277:$P$326,A33offset,$E1199))*OFFSET($F$7,0,$E1199))-SUM($G1199:K1199))*(OFFSET('PTRM input'!$G$477,0,$E1199-1)/A33taxstdlife))))</f>
        <v>0</v>
      </c>
      <c r="M1199" s="251">
        <f ca="1">IF(A33taxstdlife="n/a","n/a",IF(A33taxstdlife="",0,IF(M$3&gt;(A33stdlife+$E1199),((INDEX('PTRM input'!$G$385:$P$434,A33offset,$E1199)-INDEX('PTRM input'!$G$277:$P$326,A33offset,$E1199))*OFFSET($F$7,0,$E1199))-SUM($G1199:L1199),(((INDEX('PTRM input'!$G$385:$P$434,A33offset,$E1199)-INDEX('PTRM input'!$G$277:$P$326,A33offset,$E1199))*OFFSET($F$7,0,$E1199))-SUM($G1199:L1199))*(OFFSET('PTRM input'!$G$477,0,$E1199-1)/A33taxstdlife))))</f>
        <v>0</v>
      </c>
      <c r="N1199" s="251">
        <f ca="1">IF(A33taxstdlife="n/a","n/a",IF(A33taxstdlife="",0,IF(N$3&gt;(A33stdlife+$E1199),((INDEX('PTRM input'!$G$385:$P$434,A33offset,$E1199)-INDEX('PTRM input'!$G$277:$P$326,A33offset,$E1199))*OFFSET($F$7,0,$E1199))-SUM($G1199:M1199),(((INDEX('PTRM input'!$G$385:$P$434,A33offset,$E1199)-INDEX('PTRM input'!$G$277:$P$326,A33offset,$E1199))*OFFSET($F$7,0,$E1199))-SUM($G1199:M1199))*(OFFSET('PTRM input'!$G$477,0,$E1199-1)/A33taxstdlife))))</f>
        <v>0</v>
      </c>
      <c r="O1199" s="251">
        <f ca="1">IF(A33taxstdlife="n/a","n/a",IF(A33taxstdlife="",0,IF(O$3&gt;(A33stdlife+$E1199),((INDEX('PTRM input'!$G$385:$P$434,A33offset,$E1199)-INDEX('PTRM input'!$G$277:$P$326,A33offset,$E1199))*OFFSET($F$7,0,$E1199))-SUM($G1199:N1199),(((INDEX('PTRM input'!$G$385:$P$434,A33offset,$E1199)-INDEX('PTRM input'!$G$277:$P$326,A33offset,$E1199))*OFFSET($F$7,0,$E1199))-SUM($G1199:N1199))*(OFFSET('PTRM input'!$G$477,0,$E1199-1)/A33taxstdlife))))</f>
        <v>0</v>
      </c>
      <c r="P1199" s="251">
        <f ca="1">IF(A33taxstdlife="n/a","n/a",IF(A33taxstdlife="",0,IF(P$3&gt;(A33stdlife+$E1199),((INDEX('PTRM input'!$G$385:$P$434,A33offset,$E1199)-INDEX('PTRM input'!$G$277:$P$326,A33offset,$E1199))*OFFSET($F$7,0,$E1199))-SUM($G1199:O1199),(((INDEX('PTRM input'!$G$385:$P$434,A33offset,$E1199)-INDEX('PTRM input'!$G$277:$P$326,A33offset,$E1199))*OFFSET($F$7,0,$E1199))-SUM($G1199:O1199))*(OFFSET('PTRM input'!$G$477,0,$E1199-1)/A33taxstdlife))))</f>
        <v>0</v>
      </c>
      <c r="Q1199" s="251">
        <f ca="1">IF(A33taxstdlife="n/a","n/a",IF(A33taxstdlife="",0,IF(Q$3&gt;(A33stdlife+$E1199),((INDEX('PTRM input'!$G$385:$P$434,A33offset,$E1199)-INDEX('PTRM input'!$G$277:$P$326,A33offset,$E1199))*OFFSET($F$7,0,$E1199))-SUM($G1199:P1199),(((INDEX('PTRM input'!$G$385:$P$434,A33offset,$E1199)-INDEX('PTRM input'!$G$277:$P$326,A33offset,$E1199))*OFFSET($F$7,0,$E1199))-SUM($G1199:P1199))*(OFFSET('PTRM input'!$G$477,0,$E1199-1)/A33taxstdlife))))</f>
        <v>0</v>
      </c>
      <c r="R1199" s="251">
        <f ca="1">IF(A33taxstdlife="n/a","n/a",IF(A33taxstdlife="",0,IF(R$3&gt;(A33stdlife+$E1199),((INDEX('PTRM input'!$G$385:$P$434,A33offset,$E1199)-INDEX('PTRM input'!$G$277:$P$326,A33offset,$E1199))*OFFSET($F$7,0,$E1199))-SUM($G1199:Q1199),(((INDEX('PTRM input'!$G$385:$P$434,A33offset,$E1199)-INDEX('PTRM input'!$G$277:$P$326,A33offset,$E1199))*OFFSET($F$7,0,$E1199))-SUM($G1199:Q1199))*(OFFSET('PTRM input'!$G$477,0,$E1199-1)/A33taxstdlife))))</f>
        <v>0</v>
      </c>
      <c r="S1199" s="251">
        <f ca="1">IF(A33taxstdlife="n/a","n/a",IF(A33taxstdlife="",0,IF(S$3&gt;(A33stdlife+$E1199),((INDEX('PTRM input'!$G$385:$P$434,A33offset,$E1199)-INDEX('PTRM input'!$G$277:$P$326,A33offset,$E1199))*OFFSET($F$7,0,$E1199))-SUM($G1199:R1199),(((INDEX('PTRM input'!$G$385:$P$434,A33offset,$E1199)-INDEX('PTRM input'!$G$277:$P$326,A33offset,$E1199))*OFFSET($F$7,0,$E1199))-SUM($G1199:R1199))*(OFFSET('PTRM input'!$G$477,0,$E1199-1)/A33taxstdlife))))</f>
        <v>0</v>
      </c>
      <c r="T1199" s="251">
        <f ca="1">IF(A33taxstdlife="n/a","n/a",IF(A33taxstdlife="",0,IF(T$3&gt;(A33stdlife+$E1199),((INDEX('PTRM input'!$G$385:$P$434,A33offset,$E1199)-INDEX('PTRM input'!$G$277:$P$326,A33offset,$E1199))*OFFSET($F$7,0,$E1199))-SUM($G1199:S1199),(((INDEX('PTRM input'!$G$385:$P$434,A33offset,$E1199)-INDEX('PTRM input'!$G$277:$P$326,A33offset,$E1199))*OFFSET($F$7,0,$E1199))-SUM($G1199:S1199))*(OFFSET('PTRM input'!$G$477,0,$E1199-1)/A33taxstdlife))))</f>
        <v>0</v>
      </c>
      <c r="U1199" s="251">
        <f ca="1">IF(A33taxstdlife="n/a","n/a",IF(A33taxstdlife="",0,IF(U$3&gt;(A33stdlife+$E1199),((INDEX('PTRM input'!$G$385:$P$434,A33offset,$E1199)-INDEX('PTRM input'!$G$277:$P$326,A33offset,$E1199))*OFFSET($F$7,0,$E1199))-SUM($G1199:T1199),(((INDEX('PTRM input'!$G$385:$P$434,A33offset,$E1199)-INDEX('PTRM input'!$G$277:$P$326,A33offset,$E1199))*OFFSET($F$7,0,$E1199))-SUM($G1199:T1199))*(OFFSET('PTRM input'!$G$477,0,$E1199-1)/A33taxstdlife))))</f>
        <v>0</v>
      </c>
      <c r="V1199" s="251">
        <f ca="1">IF(A33taxstdlife="n/a","n/a",IF(A33taxstdlife="",0,IF(V$3&gt;(A33stdlife+$E1199),((INDEX('PTRM input'!$G$385:$P$434,A33offset,$E1199)-INDEX('PTRM input'!$G$277:$P$326,A33offset,$E1199))*OFFSET($F$7,0,$E1199))-SUM($G1199:U1199),(((INDEX('PTRM input'!$G$385:$P$434,A33offset,$E1199)-INDEX('PTRM input'!$G$277:$P$326,A33offset,$E1199))*OFFSET($F$7,0,$E1199))-SUM($G1199:U1199))*(OFFSET('PTRM input'!$G$477,0,$E1199-1)/A33taxstdlife))))</f>
        <v>0</v>
      </c>
      <c r="W1199" s="251">
        <f ca="1">IF(A33taxstdlife="n/a","n/a",IF(A33taxstdlife="",0,IF(W$3&gt;(A33stdlife+$E1199),((INDEX('PTRM input'!$G$385:$P$434,A33offset,$E1199)-INDEX('PTRM input'!$G$277:$P$326,A33offset,$E1199))*OFFSET($F$7,0,$E1199))-SUM($G1199:V1199),(((INDEX('PTRM input'!$G$385:$P$434,A33offset,$E1199)-INDEX('PTRM input'!$G$277:$P$326,A33offset,$E1199))*OFFSET($F$7,0,$E1199))-SUM($G1199:V1199))*(OFFSET('PTRM input'!$G$477,0,$E1199-1)/A33taxstdlife))))</f>
        <v>0</v>
      </c>
      <c r="X1199" s="251">
        <f ca="1">IF(A33taxstdlife="n/a","n/a",IF(A33taxstdlife="",0,IF(X$3&gt;(A33stdlife+$E1199),((INDEX('PTRM input'!$G$385:$P$434,A33offset,$E1199)-INDEX('PTRM input'!$G$277:$P$326,A33offset,$E1199))*OFFSET($F$7,0,$E1199))-SUM($G1199:W1199),(((INDEX('PTRM input'!$G$385:$P$434,A33offset,$E1199)-INDEX('PTRM input'!$G$277:$P$326,A33offset,$E1199))*OFFSET($F$7,0,$E1199))-SUM($G1199:W1199))*(OFFSET('PTRM input'!$G$477,0,$E1199-1)/A33taxstdlife))))</f>
        <v>0</v>
      </c>
      <c r="Y1199" s="251">
        <f ca="1">IF(A33taxstdlife="n/a","n/a",IF(A33taxstdlife="",0,IF(Y$3&gt;(A33stdlife+$E1199),((INDEX('PTRM input'!$G$385:$P$434,A33offset,$E1199)-INDEX('PTRM input'!$G$277:$P$326,A33offset,$E1199))*OFFSET($F$7,0,$E1199))-SUM($G1199:X1199),(((INDEX('PTRM input'!$G$385:$P$434,A33offset,$E1199)-INDEX('PTRM input'!$G$277:$P$326,A33offset,$E1199))*OFFSET($F$7,0,$E1199))-SUM($G1199:X1199))*(OFFSET('PTRM input'!$G$477,0,$E1199-1)/A33taxstdlife))))</f>
        <v>0</v>
      </c>
      <c r="Z1199" s="251">
        <f ca="1">IF(A33taxstdlife="n/a","n/a",IF(A33taxstdlife="",0,IF(Z$3&gt;(A33stdlife+$E1199),((INDEX('PTRM input'!$G$385:$P$434,A33offset,$E1199)-INDEX('PTRM input'!$G$277:$P$326,A33offset,$E1199))*OFFSET($F$7,0,$E1199))-SUM($G1199:Y1199),(((INDEX('PTRM input'!$G$385:$P$434,A33offset,$E1199)-INDEX('PTRM input'!$G$277:$P$326,A33offset,$E1199))*OFFSET($F$7,0,$E1199))-SUM($G1199:Y1199))*(OFFSET('PTRM input'!$G$477,0,$E1199-1)/A33taxstdlife))))</f>
        <v>0</v>
      </c>
      <c r="AA1199" s="251">
        <f ca="1">IF(A33taxstdlife="n/a","n/a",IF(A33taxstdlife="",0,IF(AA$3&gt;(A33stdlife+$E1199),((INDEX('PTRM input'!$G$385:$P$434,A33offset,$E1199)-INDEX('PTRM input'!$G$277:$P$326,A33offset,$E1199))*OFFSET($F$7,0,$E1199))-SUM($G1199:Z1199),(((INDEX('PTRM input'!$G$385:$P$434,A33offset,$E1199)-INDEX('PTRM input'!$G$277:$P$326,A33offset,$E1199))*OFFSET($F$7,0,$E1199))-SUM($G1199:Z1199))*(OFFSET('PTRM input'!$G$477,0,$E1199-1)/A33taxstdlife))))</f>
        <v>0</v>
      </c>
      <c r="AB1199" s="251">
        <f ca="1">IF(A33taxstdlife="n/a","n/a",IF(A33taxstdlife="",0,IF(AB$3&gt;(A33stdlife+$E1199),((INDEX('PTRM input'!$G$385:$P$434,A33offset,$E1199)-INDEX('PTRM input'!$G$277:$P$326,A33offset,$E1199))*OFFSET($F$7,0,$E1199))-SUM($G1199:AA1199),(((INDEX('PTRM input'!$G$385:$P$434,A33offset,$E1199)-INDEX('PTRM input'!$G$277:$P$326,A33offset,$E1199))*OFFSET($F$7,0,$E1199))-SUM($G1199:AA1199))*(OFFSET('PTRM input'!$G$477,0,$E1199-1)/A33taxstdlife))))</f>
        <v>0</v>
      </c>
      <c r="AC1199" s="251">
        <f ca="1">IF(A33taxstdlife="n/a","n/a",IF(A33taxstdlife="",0,IF(AC$3&gt;(A33stdlife+$E1199),((INDEX('PTRM input'!$G$385:$P$434,A33offset,$E1199)-INDEX('PTRM input'!$G$277:$P$326,A33offset,$E1199))*OFFSET($F$7,0,$E1199))-SUM($G1199:AB1199),(((INDEX('PTRM input'!$G$385:$P$434,A33offset,$E1199)-INDEX('PTRM input'!$G$277:$P$326,A33offset,$E1199))*OFFSET($F$7,0,$E1199))-SUM($G1199:AB1199))*(OFFSET('PTRM input'!$G$477,0,$E1199-1)/A33taxstdlife))))</f>
        <v>0</v>
      </c>
      <c r="AD1199" s="251">
        <f ca="1">IF(A33taxstdlife="n/a","n/a",IF(A33taxstdlife="",0,IF(AD$3&gt;(A33stdlife+$E1199),((INDEX('PTRM input'!$G$385:$P$434,A33offset,$E1199)-INDEX('PTRM input'!$G$277:$P$326,A33offset,$E1199))*OFFSET($F$7,0,$E1199))-SUM($G1199:AC1199),(((INDEX('PTRM input'!$G$385:$P$434,A33offset,$E1199)-INDEX('PTRM input'!$G$277:$P$326,A33offset,$E1199))*OFFSET($F$7,0,$E1199))-SUM($G1199:AC1199))*(OFFSET('PTRM input'!$G$477,0,$E1199-1)/A33taxstdlife))))</f>
        <v>0</v>
      </c>
      <c r="AE1199" s="251">
        <f ca="1">IF(A33taxstdlife="n/a","n/a",IF(A33taxstdlife="",0,IF(AE$3&gt;(A33stdlife+$E1199),((INDEX('PTRM input'!$G$385:$P$434,A33offset,$E1199)-INDEX('PTRM input'!$G$277:$P$326,A33offset,$E1199))*OFFSET($F$7,0,$E1199))-SUM($G1199:AD1199),(((INDEX('PTRM input'!$G$385:$P$434,A33offset,$E1199)-INDEX('PTRM input'!$G$277:$P$326,A33offset,$E1199))*OFFSET($F$7,0,$E1199))-SUM($G1199:AD1199))*(OFFSET('PTRM input'!$G$477,0,$E1199-1)/A33taxstdlife))))</f>
        <v>0</v>
      </c>
      <c r="AF1199" s="251">
        <f ca="1">IF(A33taxstdlife="n/a","n/a",IF(A33taxstdlife="",0,IF(AF$3&gt;(A33stdlife+$E1199),((INDEX('PTRM input'!$G$385:$P$434,A33offset,$E1199)-INDEX('PTRM input'!$G$277:$P$326,A33offset,$E1199))*OFFSET($F$7,0,$E1199))-SUM($G1199:AE1199),(((INDEX('PTRM input'!$G$385:$P$434,A33offset,$E1199)-INDEX('PTRM input'!$G$277:$P$326,A33offset,$E1199))*OFFSET($F$7,0,$E1199))-SUM($G1199:AE1199))*(OFFSET('PTRM input'!$G$477,0,$E1199-1)/A33taxstdlife))))</f>
        <v>0</v>
      </c>
      <c r="AG1199" s="251">
        <f ca="1">IF(A33taxstdlife="n/a","n/a",IF(A33taxstdlife="",0,IF(AG$3&gt;(A33stdlife+$E1199),((INDEX('PTRM input'!$G$385:$P$434,A33offset,$E1199)-INDEX('PTRM input'!$G$277:$P$326,A33offset,$E1199))*OFFSET($F$7,0,$E1199))-SUM($G1199:AF1199),(((INDEX('PTRM input'!$G$385:$P$434,A33offset,$E1199)-INDEX('PTRM input'!$G$277:$P$326,A33offset,$E1199))*OFFSET($F$7,0,$E1199))-SUM($G1199:AF1199))*(OFFSET('PTRM input'!$G$477,0,$E1199-1)/A33taxstdlife))))</f>
        <v>0</v>
      </c>
      <c r="AH1199" s="251">
        <f ca="1">IF(A33taxstdlife="n/a","n/a",IF(A33taxstdlife="",0,IF(AH$3&gt;(A33stdlife+$E1199),((INDEX('PTRM input'!$G$385:$P$434,A33offset,$E1199)-INDEX('PTRM input'!$G$277:$P$326,A33offset,$E1199))*OFFSET($F$7,0,$E1199))-SUM($G1199:AG1199),(((INDEX('PTRM input'!$G$385:$P$434,A33offset,$E1199)-INDEX('PTRM input'!$G$277:$P$326,A33offset,$E1199))*OFFSET($F$7,0,$E1199))-SUM($G1199:AG1199))*(OFFSET('PTRM input'!$G$477,0,$E1199-1)/A33taxstdlife))))</f>
        <v>0</v>
      </c>
      <c r="AI1199" s="251">
        <f ca="1">IF(A33taxstdlife="n/a","n/a",IF(A33taxstdlife="",0,IF(AI$3&gt;(A33stdlife+$E1199),((INDEX('PTRM input'!$G$385:$P$434,A33offset,$E1199)-INDEX('PTRM input'!$G$277:$P$326,A33offset,$E1199))*OFFSET($F$7,0,$E1199))-SUM($G1199:AH1199),(((INDEX('PTRM input'!$G$385:$P$434,A33offset,$E1199)-INDEX('PTRM input'!$G$277:$P$326,A33offset,$E1199))*OFFSET($F$7,0,$E1199))-SUM($G1199:AH1199))*(OFFSET('PTRM input'!$G$477,0,$E1199-1)/A33taxstdlife))))</f>
        <v>0</v>
      </c>
      <c r="AJ1199" s="251">
        <f ca="1">IF(A33taxstdlife="n/a","n/a",IF(A33taxstdlife="",0,IF(AJ$3&gt;(A33stdlife+$E1199),((INDEX('PTRM input'!$G$385:$P$434,A33offset,$E1199)-INDEX('PTRM input'!$G$277:$P$326,A33offset,$E1199))*OFFSET($F$7,0,$E1199))-SUM($G1199:AI1199),(((INDEX('PTRM input'!$G$385:$P$434,A33offset,$E1199)-INDEX('PTRM input'!$G$277:$P$326,A33offset,$E1199))*OFFSET($F$7,0,$E1199))-SUM($G1199:AI1199))*(OFFSET('PTRM input'!$G$477,0,$E1199-1)/A33taxstdlife))))</f>
        <v>0</v>
      </c>
      <c r="AK1199" s="251">
        <f ca="1">IF(A33taxstdlife="n/a","n/a",IF(A33taxstdlife="",0,IF(AK$3&gt;(A33stdlife+$E1199),((INDEX('PTRM input'!$G$385:$P$434,A33offset,$E1199)-INDEX('PTRM input'!$G$277:$P$326,A33offset,$E1199))*OFFSET($F$7,0,$E1199))-SUM($G1199:AJ1199),(((INDEX('PTRM input'!$G$385:$P$434,A33offset,$E1199)-INDEX('PTRM input'!$G$277:$P$326,A33offset,$E1199))*OFFSET($F$7,0,$E1199))-SUM($G1199:AJ1199))*(OFFSET('PTRM input'!$G$477,0,$E1199-1)/A33taxstdlife))))</f>
        <v>0</v>
      </c>
      <c r="AL1199" s="251">
        <f ca="1">IF(A33taxstdlife="n/a","n/a",IF(A33taxstdlife="",0,IF(AL$3&gt;(A33stdlife+$E1199),((INDEX('PTRM input'!$G$385:$P$434,A33offset,$E1199)-INDEX('PTRM input'!$G$277:$P$326,A33offset,$E1199))*OFFSET($F$7,0,$E1199))-SUM($G1199:AK1199),(((INDEX('PTRM input'!$G$385:$P$434,A33offset,$E1199)-INDEX('PTRM input'!$G$277:$P$326,A33offset,$E1199))*OFFSET($F$7,0,$E1199))-SUM($G1199:AK1199))*(OFFSET('PTRM input'!$G$477,0,$E1199-1)/A33taxstdlife))))</f>
        <v>0</v>
      </c>
      <c r="AM1199" s="251">
        <f ca="1">IF(A33taxstdlife="n/a","n/a",IF(A33taxstdlife="",0,IF(AM$3&gt;(A33stdlife+$E1199),((INDEX('PTRM input'!$G$385:$P$434,A33offset,$E1199)-INDEX('PTRM input'!$G$277:$P$326,A33offset,$E1199))*OFFSET($F$7,0,$E1199))-SUM($G1199:AL1199),(((INDEX('PTRM input'!$G$385:$P$434,A33offset,$E1199)-INDEX('PTRM input'!$G$277:$P$326,A33offset,$E1199))*OFFSET($F$7,0,$E1199))-SUM($G1199:AL1199))*(OFFSET('PTRM input'!$G$477,0,$E1199-1)/A33taxstdlife))))</f>
        <v>0</v>
      </c>
      <c r="AN1199" s="251">
        <f ca="1">IF(A33taxstdlife="n/a","n/a",IF(A33taxstdlife="",0,IF(AN$3&gt;(A33stdlife+$E1199),((INDEX('PTRM input'!$G$385:$P$434,A33offset,$E1199)-INDEX('PTRM input'!$G$277:$P$326,A33offset,$E1199))*OFFSET($F$7,0,$E1199))-SUM($G1199:AM1199),(((INDEX('PTRM input'!$G$385:$P$434,A33offset,$E1199)-INDEX('PTRM input'!$G$277:$P$326,A33offset,$E1199))*OFFSET($F$7,0,$E1199))-SUM($G1199:AM1199))*(OFFSET('PTRM input'!$G$477,0,$E1199-1)/A33taxstdlife))))</f>
        <v>0</v>
      </c>
      <c r="AO1199" s="251">
        <f ca="1">IF(A33taxstdlife="n/a","n/a",IF(A33taxstdlife="",0,IF(AO$3&gt;(A33stdlife+$E1199),((INDEX('PTRM input'!$G$385:$P$434,A33offset,$E1199)-INDEX('PTRM input'!$G$277:$P$326,A33offset,$E1199))*OFFSET($F$7,0,$E1199))-SUM($G1199:AN1199),(((INDEX('PTRM input'!$G$385:$P$434,A33offset,$E1199)-INDEX('PTRM input'!$G$277:$P$326,A33offset,$E1199))*OFFSET($F$7,0,$E1199))-SUM($G1199:AN1199))*(OFFSET('PTRM input'!$G$477,0,$E1199-1)/A33taxstdlife))))</f>
        <v>0</v>
      </c>
      <c r="AP1199" s="251">
        <f ca="1">IF(A33taxstdlife="n/a","n/a",IF(A33taxstdlife="",0,IF(AP$3&gt;(A33stdlife+$E1199),((INDEX('PTRM input'!$G$385:$P$434,A33offset,$E1199)-INDEX('PTRM input'!$G$277:$P$326,A33offset,$E1199))*OFFSET($F$7,0,$E1199))-SUM($G1199:AO1199),(((INDEX('PTRM input'!$G$385:$P$434,A33offset,$E1199)-INDEX('PTRM input'!$G$277:$P$326,A33offset,$E1199))*OFFSET($F$7,0,$E1199))-SUM($G1199:AO1199))*(OFFSET('PTRM input'!$G$477,0,$E1199-1)/A33taxstdlife))))</f>
        <v>0</v>
      </c>
      <c r="AQ1199" s="251">
        <f ca="1">IF(A33taxstdlife="n/a","n/a",IF(A33taxstdlife="",0,IF(AQ$3&gt;(A33stdlife+$E1199),((INDEX('PTRM input'!$G$385:$P$434,A33offset,$E1199)-INDEX('PTRM input'!$G$277:$P$326,A33offset,$E1199))*OFFSET($F$7,0,$E1199))-SUM($G1199:AP1199),(((INDEX('PTRM input'!$G$385:$P$434,A33offset,$E1199)-INDEX('PTRM input'!$G$277:$P$326,A33offset,$E1199))*OFFSET($F$7,0,$E1199))-SUM($G1199:AP1199))*(OFFSET('PTRM input'!$G$477,0,$E1199-1)/A33taxstdlife))))</f>
        <v>0</v>
      </c>
      <c r="AR1199" s="251">
        <f ca="1">IF(A33taxstdlife="n/a","n/a",IF(A33taxstdlife="",0,IF(AR$3&gt;(A33stdlife+$E1199),((INDEX('PTRM input'!$G$385:$P$434,A33offset,$E1199)-INDEX('PTRM input'!$G$277:$P$326,A33offset,$E1199))*OFFSET($F$7,0,$E1199))-SUM($G1199:AQ1199),(((INDEX('PTRM input'!$G$385:$P$434,A33offset,$E1199)-INDEX('PTRM input'!$G$277:$P$326,A33offset,$E1199))*OFFSET($F$7,0,$E1199))-SUM($G1199:AQ1199))*(OFFSET('PTRM input'!$G$477,0,$E1199-1)/A33taxstdlife))))</f>
        <v>0</v>
      </c>
      <c r="AS1199" s="251">
        <f ca="1">IF(A33taxstdlife="n/a","n/a",IF(A33taxstdlife="",0,IF(AS$3&gt;(A33stdlife+$E1199),((INDEX('PTRM input'!$G$385:$P$434,A33offset,$E1199)-INDEX('PTRM input'!$G$277:$P$326,A33offset,$E1199))*OFFSET($F$7,0,$E1199))-SUM($G1199:AR1199),(((INDEX('PTRM input'!$G$385:$P$434,A33offset,$E1199)-INDEX('PTRM input'!$G$277:$P$326,A33offset,$E1199))*OFFSET($F$7,0,$E1199))-SUM($G1199:AR1199))*(OFFSET('PTRM input'!$G$477,0,$E1199-1)/A33taxstdlife))))</f>
        <v>0</v>
      </c>
      <c r="AT1199" s="251">
        <f ca="1">IF(A33taxstdlife="n/a","n/a",IF(A33taxstdlife="",0,IF(AT$3&gt;(A33stdlife+$E1199),((INDEX('PTRM input'!$G$385:$P$434,A33offset,$E1199)-INDEX('PTRM input'!$G$277:$P$326,A33offset,$E1199))*OFFSET($F$7,0,$E1199))-SUM($G1199:AS1199),(((INDEX('PTRM input'!$G$385:$P$434,A33offset,$E1199)-INDEX('PTRM input'!$G$277:$P$326,A33offset,$E1199))*OFFSET($F$7,0,$E1199))-SUM($G1199:AS1199))*(OFFSET('PTRM input'!$G$477,0,$E1199-1)/A33taxstdlife))))</f>
        <v>0</v>
      </c>
      <c r="AU1199" s="251">
        <f ca="1">IF(A33taxstdlife="n/a","n/a",IF(A33taxstdlife="",0,IF(AU$3&gt;(A33stdlife+$E1199),((INDEX('PTRM input'!$G$385:$P$434,A33offset,$E1199)-INDEX('PTRM input'!$G$277:$P$326,A33offset,$E1199))*OFFSET($F$7,0,$E1199))-SUM($G1199:AT1199),(((INDEX('PTRM input'!$G$385:$P$434,A33offset,$E1199)-INDEX('PTRM input'!$G$277:$P$326,A33offset,$E1199))*OFFSET($F$7,0,$E1199))-SUM($G1199:AT1199))*(OFFSET('PTRM input'!$G$477,0,$E1199-1)/A33taxstdlife))))</f>
        <v>0</v>
      </c>
      <c r="AV1199" s="251">
        <f ca="1">IF(A33taxstdlife="n/a","n/a",IF(A33taxstdlife="",0,IF(AV$3&gt;(A33stdlife+$E1199),((INDEX('PTRM input'!$G$385:$P$434,A33offset,$E1199)-INDEX('PTRM input'!$G$277:$P$326,A33offset,$E1199))*OFFSET($F$7,0,$E1199))-SUM($G1199:AU1199),(((INDEX('PTRM input'!$G$385:$P$434,A33offset,$E1199)-INDEX('PTRM input'!$G$277:$P$326,A33offset,$E1199))*OFFSET($F$7,0,$E1199))-SUM($G1199:AU1199))*(OFFSET('PTRM input'!$G$477,0,$E1199-1)/A33taxstdlife))))</f>
        <v>0</v>
      </c>
      <c r="AW1199" s="251">
        <f ca="1">IF(A33taxstdlife="n/a","n/a",IF(A33taxstdlife="",0,IF(AW$3&gt;(A33stdlife+$E1199),((INDEX('PTRM input'!$G$385:$P$434,A33offset,$E1199)-INDEX('PTRM input'!$G$277:$P$326,A33offset,$E1199))*OFFSET($F$7,0,$E1199))-SUM($G1199:AV1199),(((INDEX('PTRM input'!$G$385:$P$434,A33offset,$E1199)-INDEX('PTRM input'!$G$277:$P$326,A33offset,$E1199))*OFFSET($F$7,0,$E1199))-SUM($G1199:AV1199))*(OFFSET('PTRM input'!$G$477,0,$E1199-1)/A33taxstdlife))))</f>
        <v>0</v>
      </c>
      <c r="AX1199" s="251">
        <f ca="1">IF(A33taxstdlife="n/a","n/a",IF(A33taxstdlife="",0,IF(AX$3&gt;(A33stdlife+$E1199),((INDEX('PTRM input'!$G$385:$P$434,A33offset,$E1199)-INDEX('PTRM input'!$G$277:$P$326,A33offset,$E1199))*OFFSET($F$7,0,$E1199))-SUM($G1199:AW1199),(((INDEX('PTRM input'!$G$385:$P$434,A33offset,$E1199)-INDEX('PTRM input'!$G$277:$P$326,A33offset,$E1199))*OFFSET($F$7,0,$E1199))-SUM($G1199:AW1199))*(OFFSET('PTRM input'!$G$477,0,$E1199-1)/A33taxstdlife))))</f>
        <v>0</v>
      </c>
      <c r="AY1199" s="251">
        <f ca="1">IF(A33taxstdlife="n/a","n/a",IF(A33taxstdlife="",0,IF(AY$3&gt;(A33stdlife+$E1199),((INDEX('PTRM input'!$G$385:$P$434,A33offset,$E1199)-INDEX('PTRM input'!$G$277:$P$326,A33offset,$E1199))*OFFSET($F$7,0,$E1199))-SUM($G1199:AX1199),(((INDEX('PTRM input'!$G$385:$P$434,A33offset,$E1199)-INDEX('PTRM input'!$G$277:$P$326,A33offset,$E1199))*OFFSET($F$7,0,$E1199))-SUM($G1199:AX1199))*(OFFSET('PTRM input'!$G$477,0,$E1199-1)/A33taxstdlife))))</f>
        <v>0</v>
      </c>
      <c r="AZ1199" s="251">
        <f ca="1">IF(A33taxstdlife="n/a","n/a",IF(A33taxstdlife="",0,IF(AZ$3&gt;(A33stdlife+$E1199),((INDEX('PTRM input'!$G$385:$P$434,A33offset,$E1199)-INDEX('PTRM input'!$G$277:$P$326,A33offset,$E1199))*OFFSET($F$7,0,$E1199))-SUM($G1199:AY1199),(((INDEX('PTRM input'!$G$385:$P$434,A33offset,$E1199)-INDEX('PTRM input'!$G$277:$P$326,A33offset,$E1199))*OFFSET($F$7,0,$E1199))-SUM($G1199:AY1199))*(OFFSET('PTRM input'!$G$477,0,$E1199-1)/A33taxstdlife))))</f>
        <v>0</v>
      </c>
      <c r="BA1199" s="251">
        <f ca="1">IF(A33taxstdlife="n/a","n/a",IF(A33taxstdlife="",0,IF(BA$3&gt;(A33stdlife+$E1199),((INDEX('PTRM input'!$G$385:$P$434,A33offset,$E1199)-INDEX('PTRM input'!$G$277:$P$326,A33offset,$E1199))*OFFSET($F$7,0,$E1199))-SUM($G1199:AZ1199),(((INDEX('PTRM input'!$G$385:$P$434,A33offset,$E1199)-INDEX('PTRM input'!$G$277:$P$326,A33offset,$E1199))*OFFSET($F$7,0,$E1199))-SUM($G1199:AZ1199))*(OFFSET('PTRM input'!$G$477,0,$E1199-1)/A33taxstdlife))))</f>
        <v>0</v>
      </c>
      <c r="BB1199" s="251">
        <f ca="1">IF(A33taxstdlife="n/a","n/a",IF(A33taxstdlife="",0,IF(BB$3&gt;(A33stdlife+$E1199),((INDEX('PTRM input'!$G$385:$P$434,A33offset,$E1199)-INDEX('PTRM input'!$G$277:$P$326,A33offset,$E1199))*OFFSET($F$7,0,$E1199))-SUM($G1199:BA1199),(((INDEX('PTRM input'!$G$385:$P$434,A33offset,$E1199)-INDEX('PTRM input'!$G$277:$P$326,A33offset,$E1199))*OFFSET($F$7,0,$E1199))-SUM($G1199:BA1199))*(OFFSET('PTRM input'!$G$477,0,$E1199-1)/A33taxstdlife))))</f>
        <v>0</v>
      </c>
      <c r="BC1199" s="251">
        <f ca="1">IF(A33taxstdlife="n/a","n/a",IF(A33taxstdlife="",0,IF(BC$3&gt;(A33stdlife+$E1199),((INDEX('PTRM input'!$G$385:$P$434,A33offset,$E1199)-INDEX('PTRM input'!$G$277:$P$326,A33offset,$E1199))*OFFSET($F$7,0,$E1199))-SUM($G1199:BB1199),(((INDEX('PTRM input'!$G$385:$P$434,A33offset,$E1199)-INDEX('PTRM input'!$G$277:$P$326,A33offset,$E1199))*OFFSET($F$7,0,$E1199))-SUM($G1199:BB1199))*(OFFSET('PTRM input'!$G$477,0,$E1199-1)/A33taxstdlife))))</f>
        <v>0</v>
      </c>
      <c r="BD1199" s="251">
        <f ca="1">IF(A33taxstdlife="n/a","n/a",IF(A33taxstdlife="",0,IF(BD$3&gt;(A33stdlife+$E1199),((INDEX('PTRM input'!$G$385:$P$434,A33offset,$E1199)-INDEX('PTRM input'!$G$277:$P$326,A33offset,$E1199))*OFFSET($F$7,0,$E1199))-SUM($G1199:BC1199),(((INDEX('PTRM input'!$G$385:$P$434,A33offset,$E1199)-INDEX('PTRM input'!$G$277:$P$326,A33offset,$E1199))*OFFSET($F$7,0,$E1199))-SUM($G1199:BC1199))*(OFFSET('PTRM input'!$G$477,0,$E1199-1)/A33taxstdlife))))</f>
        <v>0</v>
      </c>
      <c r="BE1199" s="251">
        <f ca="1">IF(A33taxstdlife="n/a","n/a",IF(A33taxstdlife="",0,IF(BE$3&gt;(A33stdlife+$E1199),((INDEX('PTRM input'!$G$385:$P$434,A33offset,$E1199)-INDEX('PTRM input'!$G$277:$P$326,A33offset,$E1199))*OFFSET($F$7,0,$E1199))-SUM($G1199:BD1199),(((INDEX('PTRM input'!$G$385:$P$434,A33offset,$E1199)-INDEX('PTRM input'!$G$277:$P$326,A33offset,$E1199))*OFFSET($F$7,0,$E1199))-SUM($G1199:BD1199))*(OFFSET('PTRM input'!$G$477,0,$E1199-1)/A33taxstdlife))))</f>
        <v>0</v>
      </c>
      <c r="BF1199" s="251">
        <f ca="1">IF(A33taxstdlife="n/a","n/a",IF(A33taxstdlife="",0,IF(BF$3&gt;(A33stdlife+$E1199),((INDEX('PTRM input'!$G$385:$P$434,A33offset,$E1199)-INDEX('PTRM input'!$G$277:$P$326,A33offset,$E1199))*OFFSET($F$7,0,$E1199))-SUM($G1199:BE1199),(((INDEX('PTRM input'!$G$385:$P$434,A33offset,$E1199)-INDEX('PTRM input'!$G$277:$P$326,A33offset,$E1199))*OFFSET($F$7,0,$E1199))-SUM($G1199:BE1199))*(OFFSET('PTRM input'!$G$477,0,$E1199-1)/A33taxstdlife))))</f>
        <v>0</v>
      </c>
      <c r="BG1199" s="251">
        <f ca="1">IF(A33taxstdlife="n/a","n/a",IF(A33taxstdlife="",0,IF(BG$3&gt;(A33stdlife+$E1199),((INDEX('PTRM input'!$G$385:$P$434,A33offset,$E1199)-INDEX('PTRM input'!$G$277:$P$326,A33offset,$E1199))*OFFSET($F$7,0,$E1199))-SUM($G1199:BF1199),(((INDEX('PTRM input'!$G$385:$P$434,A33offset,$E1199)-INDEX('PTRM input'!$G$277:$P$326,A33offset,$E1199))*OFFSET($F$7,0,$E1199))-SUM($G1199:BF1199))*(OFFSET('PTRM input'!$G$477,0,$E1199-1)/A33taxstdlife))))</f>
        <v>0</v>
      </c>
      <c r="BH1199" s="251">
        <f ca="1">IF(A33taxstdlife="n/a","n/a",IF(A33taxstdlife="",0,IF(BH$3&gt;(A33stdlife+$E1199),((INDEX('PTRM input'!$G$385:$P$434,A33offset,$E1199)-INDEX('PTRM input'!$G$277:$P$326,A33offset,$E1199))*OFFSET($F$7,0,$E1199))-SUM($G1199:BG1199),(((INDEX('PTRM input'!$G$385:$P$434,A33offset,$E1199)-INDEX('PTRM input'!$G$277:$P$326,A33offset,$E1199))*OFFSET($F$7,0,$E1199))-SUM($G1199:BG1199))*(OFFSET('PTRM input'!$G$477,0,$E1199-1)/A33taxstdlife))))</f>
        <v>0</v>
      </c>
      <c r="BI1199" s="251">
        <f ca="1">IF(A33taxstdlife="n/a","n/a",IF(A33taxstdlife="",0,IF(BI$3&gt;(A33stdlife+$E1199),((INDEX('PTRM input'!$G$385:$P$434,A33offset,$E1199)-INDEX('PTRM input'!$G$277:$P$326,A33offset,$E1199))*OFFSET($F$7,0,$E1199))-SUM($G1199:BH1199),(((INDEX('PTRM input'!$G$385:$P$434,A33offset,$E1199)-INDEX('PTRM input'!$G$277:$P$326,A33offset,$E1199))*OFFSET($F$7,0,$E1199))-SUM($G1199:BH1199))*(OFFSET('PTRM input'!$G$477,0,$E1199-1)/A33taxstdlife))))</f>
        <v>0</v>
      </c>
      <c r="BJ1199" s="116"/>
      <c r="BK1199" s="116"/>
      <c r="BL1199" s="116"/>
      <c r="BM1199" s="116"/>
    </row>
    <row r="1200" spans="1:65" ht="12.75" hidden="1" customHeight="1" outlineLevel="2">
      <c r="A1200" s="366"/>
      <c r="B1200" s="19"/>
      <c r="C1200" s="18"/>
      <c r="D1200" s="760"/>
      <c r="E1200" s="86">
        <v>3</v>
      </c>
      <c r="F1200" s="356"/>
      <c r="G1200" s="434"/>
      <c r="H1200" s="435"/>
      <c r="I1200" s="619"/>
      <c r="J1200" s="251">
        <f ca="1">IF(A33taxstdlife="n/a","n/a",IF(A33taxstdlife="",0,IF(J$3&gt;(A33stdlife+$E1200),((INDEX('PTRM input'!$G$385:$P$434,A33offset,$E1200)-INDEX('PTRM input'!$G$277:$P$326,A33offset,$E1200))*OFFSET($F$7,0,$E1200))-SUM($G1200:I1200),(((INDEX('PTRM input'!$G$385:$P$434,A33offset,$E1200)-INDEX('PTRM input'!$G$277:$P$326,A33offset,$E1200))*OFFSET($F$7,0,$E1200))-SUM($G1200:I1200))*(OFFSET('PTRM input'!$G$477,0,$E1200-1)/A33taxstdlife))))</f>
        <v>0</v>
      </c>
      <c r="K1200" s="251">
        <f ca="1">IF(A33taxstdlife="n/a","n/a",IF(A33taxstdlife="",0,IF(K$3&gt;(A33stdlife+$E1200),((INDEX('PTRM input'!$G$385:$P$434,A33offset,$E1200)-INDEX('PTRM input'!$G$277:$P$326,A33offset,$E1200))*OFFSET($F$7,0,$E1200))-SUM($G1200:J1200),(((INDEX('PTRM input'!$G$385:$P$434,A33offset,$E1200)-INDEX('PTRM input'!$G$277:$P$326,A33offset,$E1200))*OFFSET($F$7,0,$E1200))-SUM($G1200:J1200))*(OFFSET('PTRM input'!$G$477,0,$E1200-1)/A33taxstdlife))))</f>
        <v>0</v>
      </c>
      <c r="L1200" s="251">
        <f ca="1">IF(A33taxstdlife="n/a","n/a",IF(A33taxstdlife="",0,IF(L$3&gt;(A33stdlife+$E1200),((INDEX('PTRM input'!$G$385:$P$434,A33offset,$E1200)-INDEX('PTRM input'!$G$277:$P$326,A33offset,$E1200))*OFFSET($F$7,0,$E1200))-SUM($G1200:K1200),(((INDEX('PTRM input'!$G$385:$P$434,A33offset,$E1200)-INDEX('PTRM input'!$G$277:$P$326,A33offset,$E1200))*OFFSET($F$7,0,$E1200))-SUM($G1200:K1200))*(OFFSET('PTRM input'!$G$477,0,$E1200-1)/A33taxstdlife))))</f>
        <v>0</v>
      </c>
      <c r="M1200" s="251">
        <f ca="1">IF(A33taxstdlife="n/a","n/a",IF(A33taxstdlife="",0,IF(M$3&gt;(A33stdlife+$E1200),((INDEX('PTRM input'!$G$385:$P$434,A33offset,$E1200)-INDEX('PTRM input'!$G$277:$P$326,A33offset,$E1200))*OFFSET($F$7,0,$E1200))-SUM($G1200:L1200),(((INDEX('PTRM input'!$G$385:$P$434,A33offset,$E1200)-INDEX('PTRM input'!$G$277:$P$326,A33offset,$E1200))*OFFSET($F$7,0,$E1200))-SUM($G1200:L1200))*(OFFSET('PTRM input'!$G$477,0,$E1200-1)/A33taxstdlife))))</f>
        <v>0</v>
      </c>
      <c r="N1200" s="251">
        <f ca="1">IF(A33taxstdlife="n/a","n/a",IF(A33taxstdlife="",0,IF(N$3&gt;(A33stdlife+$E1200),((INDEX('PTRM input'!$G$385:$P$434,A33offset,$E1200)-INDEX('PTRM input'!$G$277:$P$326,A33offset,$E1200))*OFFSET($F$7,0,$E1200))-SUM($G1200:M1200),(((INDEX('PTRM input'!$G$385:$P$434,A33offset,$E1200)-INDEX('PTRM input'!$G$277:$P$326,A33offset,$E1200))*OFFSET($F$7,0,$E1200))-SUM($G1200:M1200))*(OFFSET('PTRM input'!$G$477,0,$E1200-1)/A33taxstdlife))))</f>
        <v>0</v>
      </c>
      <c r="O1200" s="251">
        <f ca="1">IF(A33taxstdlife="n/a","n/a",IF(A33taxstdlife="",0,IF(O$3&gt;(A33stdlife+$E1200),((INDEX('PTRM input'!$G$385:$P$434,A33offset,$E1200)-INDEX('PTRM input'!$G$277:$P$326,A33offset,$E1200))*OFFSET($F$7,0,$E1200))-SUM($G1200:N1200),(((INDEX('PTRM input'!$G$385:$P$434,A33offset,$E1200)-INDEX('PTRM input'!$G$277:$P$326,A33offset,$E1200))*OFFSET($F$7,0,$E1200))-SUM($G1200:N1200))*(OFFSET('PTRM input'!$G$477,0,$E1200-1)/A33taxstdlife))))</f>
        <v>0</v>
      </c>
      <c r="P1200" s="251">
        <f ca="1">IF(A33taxstdlife="n/a","n/a",IF(A33taxstdlife="",0,IF(P$3&gt;(A33stdlife+$E1200),((INDEX('PTRM input'!$G$385:$P$434,A33offset,$E1200)-INDEX('PTRM input'!$G$277:$P$326,A33offset,$E1200))*OFFSET($F$7,0,$E1200))-SUM($G1200:O1200),(((INDEX('PTRM input'!$G$385:$P$434,A33offset,$E1200)-INDEX('PTRM input'!$G$277:$P$326,A33offset,$E1200))*OFFSET($F$7,0,$E1200))-SUM($G1200:O1200))*(OFFSET('PTRM input'!$G$477,0,$E1200-1)/A33taxstdlife))))</f>
        <v>0</v>
      </c>
      <c r="Q1200" s="251">
        <f ca="1">IF(A33taxstdlife="n/a","n/a",IF(A33taxstdlife="",0,IF(Q$3&gt;(A33stdlife+$E1200),((INDEX('PTRM input'!$G$385:$P$434,A33offset,$E1200)-INDEX('PTRM input'!$G$277:$P$326,A33offset,$E1200))*OFFSET($F$7,0,$E1200))-SUM($G1200:P1200),(((INDEX('PTRM input'!$G$385:$P$434,A33offset,$E1200)-INDEX('PTRM input'!$G$277:$P$326,A33offset,$E1200))*OFFSET($F$7,0,$E1200))-SUM($G1200:P1200))*(OFFSET('PTRM input'!$G$477,0,$E1200-1)/A33taxstdlife))))</f>
        <v>0</v>
      </c>
      <c r="R1200" s="251">
        <f ca="1">IF(A33taxstdlife="n/a","n/a",IF(A33taxstdlife="",0,IF(R$3&gt;(A33stdlife+$E1200),((INDEX('PTRM input'!$G$385:$P$434,A33offset,$E1200)-INDEX('PTRM input'!$G$277:$P$326,A33offset,$E1200))*OFFSET($F$7,0,$E1200))-SUM($G1200:Q1200),(((INDEX('PTRM input'!$G$385:$P$434,A33offset,$E1200)-INDEX('PTRM input'!$G$277:$P$326,A33offset,$E1200))*OFFSET($F$7,0,$E1200))-SUM($G1200:Q1200))*(OFFSET('PTRM input'!$G$477,0,$E1200-1)/A33taxstdlife))))</f>
        <v>0</v>
      </c>
      <c r="S1200" s="251">
        <f ca="1">IF(A33taxstdlife="n/a","n/a",IF(A33taxstdlife="",0,IF(S$3&gt;(A33stdlife+$E1200),((INDEX('PTRM input'!$G$385:$P$434,A33offset,$E1200)-INDEX('PTRM input'!$G$277:$P$326,A33offset,$E1200))*OFFSET($F$7,0,$E1200))-SUM($G1200:R1200),(((INDEX('PTRM input'!$G$385:$P$434,A33offset,$E1200)-INDEX('PTRM input'!$G$277:$P$326,A33offset,$E1200))*OFFSET($F$7,0,$E1200))-SUM($G1200:R1200))*(OFFSET('PTRM input'!$G$477,0,$E1200-1)/A33taxstdlife))))</f>
        <v>0</v>
      </c>
      <c r="T1200" s="251">
        <f ca="1">IF(A33taxstdlife="n/a","n/a",IF(A33taxstdlife="",0,IF(T$3&gt;(A33stdlife+$E1200),((INDEX('PTRM input'!$G$385:$P$434,A33offset,$E1200)-INDEX('PTRM input'!$G$277:$P$326,A33offset,$E1200))*OFFSET($F$7,0,$E1200))-SUM($G1200:S1200),(((INDEX('PTRM input'!$G$385:$P$434,A33offset,$E1200)-INDEX('PTRM input'!$G$277:$P$326,A33offset,$E1200))*OFFSET($F$7,0,$E1200))-SUM($G1200:S1200))*(OFFSET('PTRM input'!$G$477,0,$E1200-1)/A33taxstdlife))))</f>
        <v>0</v>
      </c>
      <c r="U1200" s="251">
        <f ca="1">IF(A33taxstdlife="n/a","n/a",IF(A33taxstdlife="",0,IF(U$3&gt;(A33stdlife+$E1200),((INDEX('PTRM input'!$G$385:$P$434,A33offset,$E1200)-INDEX('PTRM input'!$G$277:$P$326,A33offset,$E1200))*OFFSET($F$7,0,$E1200))-SUM($G1200:T1200),(((INDEX('PTRM input'!$G$385:$P$434,A33offset,$E1200)-INDEX('PTRM input'!$G$277:$P$326,A33offset,$E1200))*OFFSET($F$7,0,$E1200))-SUM($G1200:T1200))*(OFFSET('PTRM input'!$G$477,0,$E1200-1)/A33taxstdlife))))</f>
        <v>0</v>
      </c>
      <c r="V1200" s="251">
        <f ca="1">IF(A33taxstdlife="n/a","n/a",IF(A33taxstdlife="",0,IF(V$3&gt;(A33stdlife+$E1200),((INDEX('PTRM input'!$G$385:$P$434,A33offset,$E1200)-INDEX('PTRM input'!$G$277:$P$326,A33offset,$E1200))*OFFSET($F$7,0,$E1200))-SUM($G1200:U1200),(((INDEX('PTRM input'!$G$385:$P$434,A33offset,$E1200)-INDEX('PTRM input'!$G$277:$P$326,A33offset,$E1200))*OFFSET($F$7,0,$E1200))-SUM($G1200:U1200))*(OFFSET('PTRM input'!$G$477,0,$E1200-1)/A33taxstdlife))))</f>
        <v>0</v>
      </c>
      <c r="W1200" s="251">
        <f ca="1">IF(A33taxstdlife="n/a","n/a",IF(A33taxstdlife="",0,IF(W$3&gt;(A33stdlife+$E1200),((INDEX('PTRM input'!$G$385:$P$434,A33offset,$E1200)-INDEX('PTRM input'!$G$277:$P$326,A33offset,$E1200))*OFFSET($F$7,0,$E1200))-SUM($G1200:V1200),(((INDEX('PTRM input'!$G$385:$P$434,A33offset,$E1200)-INDEX('PTRM input'!$G$277:$P$326,A33offset,$E1200))*OFFSET($F$7,0,$E1200))-SUM($G1200:V1200))*(OFFSET('PTRM input'!$G$477,0,$E1200-1)/A33taxstdlife))))</f>
        <v>0</v>
      </c>
      <c r="X1200" s="251">
        <f ca="1">IF(A33taxstdlife="n/a","n/a",IF(A33taxstdlife="",0,IF(X$3&gt;(A33stdlife+$E1200),((INDEX('PTRM input'!$G$385:$P$434,A33offset,$E1200)-INDEX('PTRM input'!$G$277:$P$326,A33offset,$E1200))*OFFSET($F$7,0,$E1200))-SUM($G1200:W1200),(((INDEX('PTRM input'!$G$385:$P$434,A33offset,$E1200)-INDEX('PTRM input'!$G$277:$P$326,A33offset,$E1200))*OFFSET($F$7,0,$E1200))-SUM($G1200:W1200))*(OFFSET('PTRM input'!$G$477,0,$E1200-1)/A33taxstdlife))))</f>
        <v>0</v>
      </c>
      <c r="Y1200" s="251">
        <f ca="1">IF(A33taxstdlife="n/a","n/a",IF(A33taxstdlife="",0,IF(Y$3&gt;(A33stdlife+$E1200),((INDEX('PTRM input'!$G$385:$P$434,A33offset,$E1200)-INDEX('PTRM input'!$G$277:$P$326,A33offset,$E1200))*OFFSET($F$7,0,$E1200))-SUM($G1200:X1200),(((INDEX('PTRM input'!$G$385:$P$434,A33offset,$E1200)-INDEX('PTRM input'!$G$277:$P$326,A33offset,$E1200))*OFFSET($F$7,0,$E1200))-SUM($G1200:X1200))*(OFFSET('PTRM input'!$G$477,0,$E1200-1)/A33taxstdlife))))</f>
        <v>0</v>
      </c>
      <c r="Z1200" s="251">
        <f ca="1">IF(A33taxstdlife="n/a","n/a",IF(A33taxstdlife="",0,IF(Z$3&gt;(A33stdlife+$E1200),((INDEX('PTRM input'!$G$385:$P$434,A33offset,$E1200)-INDEX('PTRM input'!$G$277:$P$326,A33offset,$E1200))*OFFSET($F$7,0,$E1200))-SUM($G1200:Y1200),(((INDEX('PTRM input'!$G$385:$P$434,A33offset,$E1200)-INDEX('PTRM input'!$G$277:$P$326,A33offset,$E1200))*OFFSET($F$7,0,$E1200))-SUM($G1200:Y1200))*(OFFSET('PTRM input'!$G$477,0,$E1200-1)/A33taxstdlife))))</f>
        <v>0</v>
      </c>
      <c r="AA1200" s="251">
        <f ca="1">IF(A33taxstdlife="n/a","n/a",IF(A33taxstdlife="",0,IF(AA$3&gt;(A33stdlife+$E1200),((INDEX('PTRM input'!$G$385:$P$434,A33offset,$E1200)-INDEX('PTRM input'!$G$277:$P$326,A33offset,$E1200))*OFFSET($F$7,0,$E1200))-SUM($G1200:Z1200),(((INDEX('PTRM input'!$G$385:$P$434,A33offset,$E1200)-INDEX('PTRM input'!$G$277:$P$326,A33offset,$E1200))*OFFSET($F$7,0,$E1200))-SUM($G1200:Z1200))*(OFFSET('PTRM input'!$G$477,0,$E1200-1)/A33taxstdlife))))</f>
        <v>0</v>
      </c>
      <c r="AB1200" s="251">
        <f ca="1">IF(A33taxstdlife="n/a","n/a",IF(A33taxstdlife="",0,IF(AB$3&gt;(A33stdlife+$E1200),((INDEX('PTRM input'!$G$385:$P$434,A33offset,$E1200)-INDEX('PTRM input'!$G$277:$P$326,A33offset,$E1200))*OFFSET($F$7,0,$E1200))-SUM($G1200:AA1200),(((INDEX('PTRM input'!$G$385:$P$434,A33offset,$E1200)-INDEX('PTRM input'!$G$277:$P$326,A33offset,$E1200))*OFFSET($F$7,0,$E1200))-SUM($G1200:AA1200))*(OFFSET('PTRM input'!$G$477,0,$E1200-1)/A33taxstdlife))))</f>
        <v>0</v>
      </c>
      <c r="AC1200" s="251">
        <f ca="1">IF(A33taxstdlife="n/a","n/a",IF(A33taxstdlife="",0,IF(AC$3&gt;(A33stdlife+$E1200),((INDEX('PTRM input'!$G$385:$P$434,A33offset,$E1200)-INDEX('PTRM input'!$G$277:$P$326,A33offset,$E1200))*OFFSET($F$7,0,$E1200))-SUM($G1200:AB1200),(((INDEX('PTRM input'!$G$385:$P$434,A33offset,$E1200)-INDEX('PTRM input'!$G$277:$P$326,A33offset,$E1200))*OFFSET($F$7,0,$E1200))-SUM($G1200:AB1200))*(OFFSET('PTRM input'!$G$477,0,$E1200-1)/A33taxstdlife))))</f>
        <v>0</v>
      </c>
      <c r="AD1200" s="251">
        <f ca="1">IF(A33taxstdlife="n/a","n/a",IF(A33taxstdlife="",0,IF(AD$3&gt;(A33stdlife+$E1200),((INDEX('PTRM input'!$G$385:$P$434,A33offset,$E1200)-INDEX('PTRM input'!$G$277:$P$326,A33offset,$E1200))*OFFSET($F$7,0,$E1200))-SUM($G1200:AC1200),(((INDEX('PTRM input'!$G$385:$P$434,A33offset,$E1200)-INDEX('PTRM input'!$G$277:$P$326,A33offset,$E1200))*OFFSET($F$7,0,$E1200))-SUM($G1200:AC1200))*(OFFSET('PTRM input'!$G$477,0,$E1200-1)/A33taxstdlife))))</f>
        <v>0</v>
      </c>
      <c r="AE1200" s="251">
        <f ca="1">IF(A33taxstdlife="n/a","n/a",IF(A33taxstdlife="",0,IF(AE$3&gt;(A33stdlife+$E1200),((INDEX('PTRM input'!$G$385:$P$434,A33offset,$E1200)-INDEX('PTRM input'!$G$277:$P$326,A33offset,$E1200))*OFFSET($F$7,0,$E1200))-SUM($G1200:AD1200),(((INDEX('PTRM input'!$G$385:$P$434,A33offset,$E1200)-INDEX('PTRM input'!$G$277:$P$326,A33offset,$E1200))*OFFSET($F$7,0,$E1200))-SUM($G1200:AD1200))*(OFFSET('PTRM input'!$G$477,0,$E1200-1)/A33taxstdlife))))</f>
        <v>0</v>
      </c>
      <c r="AF1200" s="251">
        <f ca="1">IF(A33taxstdlife="n/a","n/a",IF(A33taxstdlife="",0,IF(AF$3&gt;(A33stdlife+$E1200),((INDEX('PTRM input'!$G$385:$P$434,A33offset,$E1200)-INDEX('PTRM input'!$G$277:$P$326,A33offset,$E1200))*OFFSET($F$7,0,$E1200))-SUM($G1200:AE1200),(((INDEX('PTRM input'!$G$385:$P$434,A33offset,$E1200)-INDEX('PTRM input'!$G$277:$P$326,A33offset,$E1200))*OFFSET($F$7,0,$E1200))-SUM($G1200:AE1200))*(OFFSET('PTRM input'!$G$477,0,$E1200-1)/A33taxstdlife))))</f>
        <v>0</v>
      </c>
      <c r="AG1200" s="251">
        <f ca="1">IF(A33taxstdlife="n/a","n/a",IF(A33taxstdlife="",0,IF(AG$3&gt;(A33stdlife+$E1200),((INDEX('PTRM input'!$G$385:$P$434,A33offset,$E1200)-INDEX('PTRM input'!$G$277:$P$326,A33offset,$E1200))*OFFSET($F$7,0,$E1200))-SUM($G1200:AF1200),(((INDEX('PTRM input'!$G$385:$P$434,A33offset,$E1200)-INDEX('PTRM input'!$G$277:$P$326,A33offset,$E1200))*OFFSET($F$7,0,$E1200))-SUM($G1200:AF1200))*(OFFSET('PTRM input'!$G$477,0,$E1200-1)/A33taxstdlife))))</f>
        <v>0</v>
      </c>
      <c r="AH1200" s="251">
        <f ca="1">IF(A33taxstdlife="n/a","n/a",IF(A33taxstdlife="",0,IF(AH$3&gt;(A33stdlife+$E1200),((INDEX('PTRM input'!$G$385:$P$434,A33offset,$E1200)-INDEX('PTRM input'!$G$277:$P$326,A33offset,$E1200))*OFFSET($F$7,0,$E1200))-SUM($G1200:AG1200),(((INDEX('PTRM input'!$G$385:$P$434,A33offset,$E1200)-INDEX('PTRM input'!$G$277:$P$326,A33offset,$E1200))*OFFSET($F$7,0,$E1200))-SUM($G1200:AG1200))*(OFFSET('PTRM input'!$G$477,0,$E1200-1)/A33taxstdlife))))</f>
        <v>0</v>
      </c>
      <c r="AI1200" s="251">
        <f ca="1">IF(A33taxstdlife="n/a","n/a",IF(A33taxstdlife="",0,IF(AI$3&gt;(A33stdlife+$E1200),((INDEX('PTRM input'!$G$385:$P$434,A33offset,$E1200)-INDEX('PTRM input'!$G$277:$P$326,A33offset,$E1200))*OFFSET($F$7,0,$E1200))-SUM($G1200:AH1200),(((INDEX('PTRM input'!$G$385:$P$434,A33offset,$E1200)-INDEX('PTRM input'!$G$277:$P$326,A33offset,$E1200))*OFFSET($F$7,0,$E1200))-SUM($G1200:AH1200))*(OFFSET('PTRM input'!$G$477,0,$E1200-1)/A33taxstdlife))))</f>
        <v>0</v>
      </c>
      <c r="AJ1200" s="251">
        <f ca="1">IF(A33taxstdlife="n/a","n/a",IF(A33taxstdlife="",0,IF(AJ$3&gt;(A33stdlife+$E1200),((INDEX('PTRM input'!$G$385:$P$434,A33offset,$E1200)-INDEX('PTRM input'!$G$277:$P$326,A33offset,$E1200))*OFFSET($F$7,0,$E1200))-SUM($G1200:AI1200),(((INDEX('PTRM input'!$G$385:$P$434,A33offset,$E1200)-INDEX('PTRM input'!$G$277:$P$326,A33offset,$E1200))*OFFSET($F$7,0,$E1200))-SUM($G1200:AI1200))*(OFFSET('PTRM input'!$G$477,0,$E1200-1)/A33taxstdlife))))</f>
        <v>0</v>
      </c>
      <c r="AK1200" s="251">
        <f ca="1">IF(A33taxstdlife="n/a","n/a",IF(A33taxstdlife="",0,IF(AK$3&gt;(A33stdlife+$E1200),((INDEX('PTRM input'!$G$385:$P$434,A33offset,$E1200)-INDEX('PTRM input'!$G$277:$P$326,A33offset,$E1200))*OFFSET($F$7,0,$E1200))-SUM($G1200:AJ1200),(((INDEX('PTRM input'!$G$385:$P$434,A33offset,$E1200)-INDEX('PTRM input'!$G$277:$P$326,A33offset,$E1200))*OFFSET($F$7,0,$E1200))-SUM($G1200:AJ1200))*(OFFSET('PTRM input'!$G$477,0,$E1200-1)/A33taxstdlife))))</f>
        <v>0</v>
      </c>
      <c r="AL1200" s="251">
        <f ca="1">IF(A33taxstdlife="n/a","n/a",IF(A33taxstdlife="",0,IF(AL$3&gt;(A33stdlife+$E1200),((INDEX('PTRM input'!$G$385:$P$434,A33offset,$E1200)-INDEX('PTRM input'!$G$277:$P$326,A33offset,$E1200))*OFFSET($F$7,0,$E1200))-SUM($G1200:AK1200),(((INDEX('PTRM input'!$G$385:$P$434,A33offset,$E1200)-INDEX('PTRM input'!$G$277:$P$326,A33offset,$E1200))*OFFSET($F$7,0,$E1200))-SUM($G1200:AK1200))*(OFFSET('PTRM input'!$G$477,0,$E1200-1)/A33taxstdlife))))</f>
        <v>0</v>
      </c>
      <c r="AM1200" s="251">
        <f ca="1">IF(A33taxstdlife="n/a","n/a",IF(A33taxstdlife="",0,IF(AM$3&gt;(A33stdlife+$E1200),((INDEX('PTRM input'!$G$385:$P$434,A33offset,$E1200)-INDEX('PTRM input'!$G$277:$P$326,A33offset,$E1200))*OFFSET($F$7,0,$E1200))-SUM($G1200:AL1200),(((INDEX('PTRM input'!$G$385:$P$434,A33offset,$E1200)-INDEX('PTRM input'!$G$277:$P$326,A33offset,$E1200))*OFFSET($F$7,0,$E1200))-SUM($G1200:AL1200))*(OFFSET('PTRM input'!$G$477,0,$E1200-1)/A33taxstdlife))))</f>
        <v>0</v>
      </c>
      <c r="AN1200" s="251">
        <f ca="1">IF(A33taxstdlife="n/a","n/a",IF(A33taxstdlife="",0,IF(AN$3&gt;(A33stdlife+$E1200),((INDEX('PTRM input'!$G$385:$P$434,A33offset,$E1200)-INDEX('PTRM input'!$G$277:$P$326,A33offset,$E1200))*OFFSET($F$7,0,$E1200))-SUM($G1200:AM1200),(((INDEX('PTRM input'!$G$385:$P$434,A33offset,$E1200)-INDEX('PTRM input'!$G$277:$P$326,A33offset,$E1200))*OFFSET($F$7,0,$E1200))-SUM($G1200:AM1200))*(OFFSET('PTRM input'!$G$477,0,$E1200-1)/A33taxstdlife))))</f>
        <v>0</v>
      </c>
      <c r="AO1200" s="251">
        <f ca="1">IF(A33taxstdlife="n/a","n/a",IF(A33taxstdlife="",0,IF(AO$3&gt;(A33stdlife+$E1200),((INDEX('PTRM input'!$G$385:$P$434,A33offset,$E1200)-INDEX('PTRM input'!$G$277:$P$326,A33offset,$E1200))*OFFSET($F$7,0,$E1200))-SUM($G1200:AN1200),(((INDEX('PTRM input'!$G$385:$P$434,A33offset,$E1200)-INDEX('PTRM input'!$G$277:$P$326,A33offset,$E1200))*OFFSET($F$7,0,$E1200))-SUM($G1200:AN1200))*(OFFSET('PTRM input'!$G$477,0,$E1200-1)/A33taxstdlife))))</f>
        <v>0</v>
      </c>
      <c r="AP1200" s="251">
        <f ca="1">IF(A33taxstdlife="n/a","n/a",IF(A33taxstdlife="",0,IF(AP$3&gt;(A33stdlife+$E1200),((INDEX('PTRM input'!$G$385:$P$434,A33offset,$E1200)-INDEX('PTRM input'!$G$277:$P$326,A33offset,$E1200))*OFFSET($F$7,0,$E1200))-SUM($G1200:AO1200),(((INDEX('PTRM input'!$G$385:$P$434,A33offset,$E1200)-INDEX('PTRM input'!$G$277:$P$326,A33offset,$E1200))*OFFSET($F$7,0,$E1200))-SUM($G1200:AO1200))*(OFFSET('PTRM input'!$G$477,0,$E1200-1)/A33taxstdlife))))</f>
        <v>0</v>
      </c>
      <c r="AQ1200" s="251">
        <f ca="1">IF(A33taxstdlife="n/a","n/a",IF(A33taxstdlife="",0,IF(AQ$3&gt;(A33stdlife+$E1200),((INDEX('PTRM input'!$G$385:$P$434,A33offset,$E1200)-INDEX('PTRM input'!$G$277:$P$326,A33offset,$E1200))*OFFSET($F$7,0,$E1200))-SUM($G1200:AP1200),(((INDEX('PTRM input'!$G$385:$P$434,A33offset,$E1200)-INDEX('PTRM input'!$G$277:$P$326,A33offset,$E1200))*OFFSET($F$7,0,$E1200))-SUM($G1200:AP1200))*(OFFSET('PTRM input'!$G$477,0,$E1200-1)/A33taxstdlife))))</f>
        <v>0</v>
      </c>
      <c r="AR1200" s="251">
        <f ca="1">IF(A33taxstdlife="n/a","n/a",IF(A33taxstdlife="",0,IF(AR$3&gt;(A33stdlife+$E1200),((INDEX('PTRM input'!$G$385:$P$434,A33offset,$E1200)-INDEX('PTRM input'!$G$277:$P$326,A33offset,$E1200))*OFFSET($F$7,0,$E1200))-SUM($G1200:AQ1200),(((INDEX('PTRM input'!$G$385:$P$434,A33offset,$E1200)-INDEX('PTRM input'!$G$277:$P$326,A33offset,$E1200))*OFFSET($F$7,0,$E1200))-SUM($G1200:AQ1200))*(OFFSET('PTRM input'!$G$477,0,$E1200-1)/A33taxstdlife))))</f>
        <v>0</v>
      </c>
      <c r="AS1200" s="251">
        <f ca="1">IF(A33taxstdlife="n/a","n/a",IF(A33taxstdlife="",0,IF(AS$3&gt;(A33stdlife+$E1200),((INDEX('PTRM input'!$G$385:$P$434,A33offset,$E1200)-INDEX('PTRM input'!$G$277:$P$326,A33offset,$E1200))*OFFSET($F$7,0,$E1200))-SUM($G1200:AR1200),(((INDEX('PTRM input'!$G$385:$P$434,A33offset,$E1200)-INDEX('PTRM input'!$G$277:$P$326,A33offset,$E1200))*OFFSET($F$7,0,$E1200))-SUM($G1200:AR1200))*(OFFSET('PTRM input'!$G$477,0,$E1200-1)/A33taxstdlife))))</f>
        <v>0</v>
      </c>
      <c r="AT1200" s="251">
        <f ca="1">IF(A33taxstdlife="n/a","n/a",IF(A33taxstdlife="",0,IF(AT$3&gt;(A33stdlife+$E1200),((INDEX('PTRM input'!$G$385:$P$434,A33offset,$E1200)-INDEX('PTRM input'!$G$277:$P$326,A33offset,$E1200))*OFFSET($F$7,0,$E1200))-SUM($G1200:AS1200),(((INDEX('PTRM input'!$G$385:$P$434,A33offset,$E1200)-INDEX('PTRM input'!$G$277:$P$326,A33offset,$E1200))*OFFSET($F$7,0,$E1200))-SUM($G1200:AS1200))*(OFFSET('PTRM input'!$G$477,0,$E1200-1)/A33taxstdlife))))</f>
        <v>0</v>
      </c>
      <c r="AU1200" s="251">
        <f ca="1">IF(A33taxstdlife="n/a","n/a",IF(A33taxstdlife="",0,IF(AU$3&gt;(A33stdlife+$E1200),((INDEX('PTRM input'!$G$385:$P$434,A33offset,$E1200)-INDEX('PTRM input'!$G$277:$P$326,A33offset,$E1200))*OFFSET($F$7,0,$E1200))-SUM($G1200:AT1200),(((INDEX('PTRM input'!$G$385:$P$434,A33offset,$E1200)-INDEX('PTRM input'!$G$277:$P$326,A33offset,$E1200))*OFFSET($F$7,0,$E1200))-SUM($G1200:AT1200))*(OFFSET('PTRM input'!$G$477,0,$E1200-1)/A33taxstdlife))))</f>
        <v>0</v>
      </c>
      <c r="AV1200" s="251">
        <f ca="1">IF(A33taxstdlife="n/a","n/a",IF(A33taxstdlife="",0,IF(AV$3&gt;(A33stdlife+$E1200),((INDEX('PTRM input'!$G$385:$P$434,A33offset,$E1200)-INDEX('PTRM input'!$G$277:$P$326,A33offset,$E1200))*OFFSET($F$7,0,$E1200))-SUM($G1200:AU1200),(((INDEX('PTRM input'!$G$385:$P$434,A33offset,$E1200)-INDEX('PTRM input'!$G$277:$P$326,A33offset,$E1200))*OFFSET($F$7,0,$E1200))-SUM($G1200:AU1200))*(OFFSET('PTRM input'!$G$477,0,$E1200-1)/A33taxstdlife))))</f>
        <v>0</v>
      </c>
      <c r="AW1200" s="251">
        <f ca="1">IF(A33taxstdlife="n/a","n/a",IF(A33taxstdlife="",0,IF(AW$3&gt;(A33stdlife+$E1200),((INDEX('PTRM input'!$G$385:$P$434,A33offset,$E1200)-INDEX('PTRM input'!$G$277:$P$326,A33offset,$E1200))*OFFSET($F$7,0,$E1200))-SUM($G1200:AV1200),(((INDEX('PTRM input'!$G$385:$P$434,A33offset,$E1200)-INDEX('PTRM input'!$G$277:$P$326,A33offset,$E1200))*OFFSET($F$7,0,$E1200))-SUM($G1200:AV1200))*(OFFSET('PTRM input'!$G$477,0,$E1200-1)/A33taxstdlife))))</f>
        <v>0</v>
      </c>
      <c r="AX1200" s="251">
        <f ca="1">IF(A33taxstdlife="n/a","n/a",IF(A33taxstdlife="",0,IF(AX$3&gt;(A33stdlife+$E1200),((INDEX('PTRM input'!$G$385:$P$434,A33offset,$E1200)-INDEX('PTRM input'!$G$277:$P$326,A33offset,$E1200))*OFFSET($F$7,0,$E1200))-SUM($G1200:AW1200),(((INDEX('PTRM input'!$G$385:$P$434,A33offset,$E1200)-INDEX('PTRM input'!$G$277:$P$326,A33offset,$E1200))*OFFSET($F$7,0,$E1200))-SUM($G1200:AW1200))*(OFFSET('PTRM input'!$G$477,0,$E1200-1)/A33taxstdlife))))</f>
        <v>0</v>
      </c>
      <c r="AY1200" s="251">
        <f ca="1">IF(A33taxstdlife="n/a","n/a",IF(A33taxstdlife="",0,IF(AY$3&gt;(A33stdlife+$E1200),((INDEX('PTRM input'!$G$385:$P$434,A33offset,$E1200)-INDEX('PTRM input'!$G$277:$P$326,A33offset,$E1200))*OFFSET($F$7,0,$E1200))-SUM($G1200:AX1200),(((INDEX('PTRM input'!$G$385:$P$434,A33offset,$E1200)-INDEX('PTRM input'!$G$277:$P$326,A33offset,$E1200))*OFFSET($F$7,0,$E1200))-SUM($G1200:AX1200))*(OFFSET('PTRM input'!$G$477,0,$E1200-1)/A33taxstdlife))))</f>
        <v>0</v>
      </c>
      <c r="AZ1200" s="251">
        <f ca="1">IF(A33taxstdlife="n/a","n/a",IF(A33taxstdlife="",0,IF(AZ$3&gt;(A33stdlife+$E1200),((INDEX('PTRM input'!$G$385:$P$434,A33offset,$E1200)-INDEX('PTRM input'!$G$277:$P$326,A33offset,$E1200))*OFFSET($F$7,0,$E1200))-SUM($G1200:AY1200),(((INDEX('PTRM input'!$G$385:$P$434,A33offset,$E1200)-INDEX('PTRM input'!$G$277:$P$326,A33offset,$E1200))*OFFSET($F$7,0,$E1200))-SUM($G1200:AY1200))*(OFFSET('PTRM input'!$G$477,0,$E1200-1)/A33taxstdlife))))</f>
        <v>0</v>
      </c>
      <c r="BA1200" s="251">
        <f ca="1">IF(A33taxstdlife="n/a","n/a",IF(A33taxstdlife="",0,IF(BA$3&gt;(A33stdlife+$E1200),((INDEX('PTRM input'!$G$385:$P$434,A33offset,$E1200)-INDEX('PTRM input'!$G$277:$P$326,A33offset,$E1200))*OFFSET($F$7,0,$E1200))-SUM($G1200:AZ1200),(((INDEX('PTRM input'!$G$385:$P$434,A33offset,$E1200)-INDEX('PTRM input'!$G$277:$P$326,A33offset,$E1200))*OFFSET($F$7,0,$E1200))-SUM($G1200:AZ1200))*(OFFSET('PTRM input'!$G$477,0,$E1200-1)/A33taxstdlife))))</f>
        <v>0</v>
      </c>
      <c r="BB1200" s="251">
        <f ca="1">IF(A33taxstdlife="n/a","n/a",IF(A33taxstdlife="",0,IF(BB$3&gt;(A33stdlife+$E1200),((INDEX('PTRM input'!$G$385:$P$434,A33offset,$E1200)-INDEX('PTRM input'!$G$277:$P$326,A33offset,$E1200))*OFFSET($F$7,0,$E1200))-SUM($G1200:BA1200),(((INDEX('PTRM input'!$G$385:$P$434,A33offset,$E1200)-INDEX('PTRM input'!$G$277:$P$326,A33offset,$E1200))*OFFSET($F$7,0,$E1200))-SUM($G1200:BA1200))*(OFFSET('PTRM input'!$G$477,0,$E1200-1)/A33taxstdlife))))</f>
        <v>0</v>
      </c>
      <c r="BC1200" s="251">
        <f ca="1">IF(A33taxstdlife="n/a","n/a",IF(A33taxstdlife="",0,IF(BC$3&gt;(A33stdlife+$E1200),((INDEX('PTRM input'!$G$385:$P$434,A33offset,$E1200)-INDEX('PTRM input'!$G$277:$P$326,A33offset,$E1200))*OFFSET($F$7,0,$E1200))-SUM($G1200:BB1200),(((INDEX('PTRM input'!$G$385:$P$434,A33offset,$E1200)-INDEX('PTRM input'!$G$277:$P$326,A33offset,$E1200))*OFFSET($F$7,0,$E1200))-SUM($G1200:BB1200))*(OFFSET('PTRM input'!$G$477,0,$E1200-1)/A33taxstdlife))))</f>
        <v>0</v>
      </c>
      <c r="BD1200" s="251">
        <f ca="1">IF(A33taxstdlife="n/a","n/a",IF(A33taxstdlife="",0,IF(BD$3&gt;(A33stdlife+$E1200),((INDEX('PTRM input'!$G$385:$P$434,A33offset,$E1200)-INDEX('PTRM input'!$G$277:$P$326,A33offset,$E1200))*OFFSET($F$7,0,$E1200))-SUM($G1200:BC1200),(((INDEX('PTRM input'!$G$385:$P$434,A33offset,$E1200)-INDEX('PTRM input'!$G$277:$P$326,A33offset,$E1200))*OFFSET($F$7,0,$E1200))-SUM($G1200:BC1200))*(OFFSET('PTRM input'!$G$477,0,$E1200-1)/A33taxstdlife))))</f>
        <v>0</v>
      </c>
      <c r="BE1200" s="251">
        <f ca="1">IF(A33taxstdlife="n/a","n/a",IF(A33taxstdlife="",0,IF(BE$3&gt;(A33stdlife+$E1200),((INDEX('PTRM input'!$G$385:$P$434,A33offset,$E1200)-INDEX('PTRM input'!$G$277:$P$326,A33offset,$E1200))*OFFSET($F$7,0,$E1200))-SUM($G1200:BD1200),(((INDEX('PTRM input'!$G$385:$P$434,A33offset,$E1200)-INDEX('PTRM input'!$G$277:$P$326,A33offset,$E1200))*OFFSET($F$7,0,$E1200))-SUM($G1200:BD1200))*(OFFSET('PTRM input'!$G$477,0,$E1200-1)/A33taxstdlife))))</f>
        <v>0</v>
      </c>
      <c r="BF1200" s="251">
        <f ca="1">IF(A33taxstdlife="n/a","n/a",IF(A33taxstdlife="",0,IF(BF$3&gt;(A33stdlife+$E1200),((INDEX('PTRM input'!$G$385:$P$434,A33offset,$E1200)-INDEX('PTRM input'!$G$277:$P$326,A33offset,$E1200))*OFFSET($F$7,0,$E1200))-SUM($G1200:BE1200),(((INDEX('PTRM input'!$G$385:$P$434,A33offset,$E1200)-INDEX('PTRM input'!$G$277:$P$326,A33offset,$E1200))*OFFSET($F$7,0,$E1200))-SUM($G1200:BE1200))*(OFFSET('PTRM input'!$G$477,0,$E1200-1)/A33taxstdlife))))</f>
        <v>0</v>
      </c>
      <c r="BG1200" s="251">
        <f ca="1">IF(A33taxstdlife="n/a","n/a",IF(A33taxstdlife="",0,IF(BG$3&gt;(A33stdlife+$E1200),((INDEX('PTRM input'!$G$385:$P$434,A33offset,$E1200)-INDEX('PTRM input'!$G$277:$P$326,A33offset,$E1200))*OFFSET($F$7,0,$E1200))-SUM($G1200:BF1200),(((INDEX('PTRM input'!$G$385:$P$434,A33offset,$E1200)-INDEX('PTRM input'!$G$277:$P$326,A33offset,$E1200))*OFFSET($F$7,0,$E1200))-SUM($G1200:BF1200))*(OFFSET('PTRM input'!$G$477,0,$E1200-1)/A33taxstdlife))))</f>
        <v>0</v>
      </c>
      <c r="BH1200" s="251">
        <f ca="1">IF(A33taxstdlife="n/a","n/a",IF(A33taxstdlife="",0,IF(BH$3&gt;(A33stdlife+$E1200),((INDEX('PTRM input'!$G$385:$P$434,A33offset,$E1200)-INDEX('PTRM input'!$G$277:$P$326,A33offset,$E1200))*OFFSET($F$7,0,$E1200))-SUM($G1200:BG1200),(((INDEX('PTRM input'!$G$385:$P$434,A33offset,$E1200)-INDEX('PTRM input'!$G$277:$P$326,A33offset,$E1200))*OFFSET($F$7,0,$E1200))-SUM($G1200:BG1200))*(OFFSET('PTRM input'!$G$477,0,$E1200-1)/A33taxstdlife))))</f>
        <v>0</v>
      </c>
      <c r="BI1200" s="251">
        <f ca="1">IF(A33taxstdlife="n/a","n/a",IF(A33taxstdlife="",0,IF(BI$3&gt;(A33stdlife+$E1200),((INDEX('PTRM input'!$G$385:$P$434,A33offset,$E1200)-INDEX('PTRM input'!$G$277:$P$326,A33offset,$E1200))*OFFSET($F$7,0,$E1200))-SUM($G1200:BH1200),(((INDEX('PTRM input'!$G$385:$P$434,A33offset,$E1200)-INDEX('PTRM input'!$G$277:$P$326,A33offset,$E1200))*OFFSET($F$7,0,$E1200))-SUM($G1200:BH1200))*(OFFSET('PTRM input'!$G$477,0,$E1200-1)/A33taxstdlife))))</f>
        <v>0</v>
      </c>
      <c r="BJ1200" s="163"/>
      <c r="BK1200" s="116"/>
      <c r="BL1200" s="116"/>
      <c r="BM1200" s="116"/>
    </row>
    <row r="1201" spans="1:65" ht="12.75" hidden="1" customHeight="1" outlineLevel="2">
      <c r="A1201" s="366"/>
      <c r="B1201" s="19"/>
      <c r="C1201" s="18"/>
      <c r="D1201" s="760"/>
      <c r="E1201" s="86">
        <v>4</v>
      </c>
      <c r="F1201" s="356"/>
      <c r="G1201" s="434"/>
      <c r="H1201" s="435"/>
      <c r="I1201" s="435"/>
      <c r="J1201" s="619"/>
      <c r="K1201" s="251">
        <f ca="1">IF(A33taxstdlife="n/a","n/a",IF(A33taxstdlife="",0,IF(K$3&gt;(A33stdlife+$E1201),((INDEX('PTRM input'!$G$385:$P$434,A33offset,$E1201)-INDEX('PTRM input'!$G$277:$P$326,A33offset,$E1201))*OFFSET($F$7,0,$E1201))-SUM($G1201:J1201),(((INDEX('PTRM input'!$G$385:$P$434,A33offset,$E1201)-INDEX('PTRM input'!$G$277:$P$326,A33offset,$E1201))*OFFSET($F$7,0,$E1201))-SUM($G1201:J1201))*(OFFSET('PTRM input'!$G$477,0,$E1201-1)/A33taxstdlife))))</f>
        <v>0</v>
      </c>
      <c r="L1201" s="251">
        <f ca="1">IF(A33taxstdlife="n/a","n/a",IF(A33taxstdlife="",0,IF(L$3&gt;(A33stdlife+$E1201),((INDEX('PTRM input'!$G$385:$P$434,A33offset,$E1201)-INDEX('PTRM input'!$G$277:$P$326,A33offset,$E1201))*OFFSET($F$7,0,$E1201))-SUM($G1201:K1201),(((INDEX('PTRM input'!$G$385:$P$434,A33offset,$E1201)-INDEX('PTRM input'!$G$277:$P$326,A33offset,$E1201))*OFFSET($F$7,0,$E1201))-SUM($G1201:K1201))*(OFFSET('PTRM input'!$G$477,0,$E1201-1)/A33taxstdlife))))</f>
        <v>0</v>
      </c>
      <c r="M1201" s="251">
        <f ca="1">IF(A33taxstdlife="n/a","n/a",IF(A33taxstdlife="",0,IF(M$3&gt;(A33stdlife+$E1201),((INDEX('PTRM input'!$G$385:$P$434,A33offset,$E1201)-INDEX('PTRM input'!$G$277:$P$326,A33offset,$E1201))*OFFSET($F$7,0,$E1201))-SUM($G1201:L1201),(((INDEX('PTRM input'!$G$385:$P$434,A33offset,$E1201)-INDEX('PTRM input'!$G$277:$P$326,A33offset,$E1201))*OFFSET($F$7,0,$E1201))-SUM($G1201:L1201))*(OFFSET('PTRM input'!$G$477,0,$E1201-1)/A33taxstdlife))))</f>
        <v>0</v>
      </c>
      <c r="N1201" s="251">
        <f ca="1">IF(A33taxstdlife="n/a","n/a",IF(A33taxstdlife="",0,IF(N$3&gt;(A33stdlife+$E1201),((INDEX('PTRM input'!$G$385:$P$434,A33offset,$E1201)-INDEX('PTRM input'!$G$277:$P$326,A33offset,$E1201))*OFFSET($F$7,0,$E1201))-SUM($G1201:M1201),(((INDEX('PTRM input'!$G$385:$P$434,A33offset,$E1201)-INDEX('PTRM input'!$G$277:$P$326,A33offset,$E1201))*OFFSET($F$7,0,$E1201))-SUM($G1201:M1201))*(OFFSET('PTRM input'!$G$477,0,$E1201-1)/A33taxstdlife))))</f>
        <v>0</v>
      </c>
      <c r="O1201" s="251">
        <f ca="1">IF(A33taxstdlife="n/a","n/a",IF(A33taxstdlife="",0,IF(O$3&gt;(A33stdlife+$E1201),((INDEX('PTRM input'!$G$385:$P$434,A33offset,$E1201)-INDEX('PTRM input'!$G$277:$P$326,A33offset,$E1201))*OFFSET($F$7,0,$E1201))-SUM($G1201:N1201),(((INDEX('PTRM input'!$G$385:$P$434,A33offset,$E1201)-INDEX('PTRM input'!$G$277:$P$326,A33offset,$E1201))*OFFSET($F$7,0,$E1201))-SUM($G1201:N1201))*(OFFSET('PTRM input'!$G$477,0,$E1201-1)/A33taxstdlife))))</f>
        <v>0</v>
      </c>
      <c r="P1201" s="251">
        <f ca="1">IF(A33taxstdlife="n/a","n/a",IF(A33taxstdlife="",0,IF(P$3&gt;(A33stdlife+$E1201),((INDEX('PTRM input'!$G$385:$P$434,A33offset,$E1201)-INDEX('PTRM input'!$G$277:$P$326,A33offset,$E1201))*OFFSET($F$7,0,$E1201))-SUM($G1201:O1201),(((INDEX('PTRM input'!$G$385:$P$434,A33offset,$E1201)-INDEX('PTRM input'!$G$277:$P$326,A33offset,$E1201))*OFFSET($F$7,0,$E1201))-SUM($G1201:O1201))*(OFFSET('PTRM input'!$G$477,0,$E1201-1)/A33taxstdlife))))</f>
        <v>0</v>
      </c>
      <c r="Q1201" s="251">
        <f ca="1">IF(A33taxstdlife="n/a","n/a",IF(A33taxstdlife="",0,IF(Q$3&gt;(A33stdlife+$E1201),((INDEX('PTRM input'!$G$385:$P$434,A33offset,$E1201)-INDEX('PTRM input'!$G$277:$P$326,A33offset,$E1201))*OFFSET($F$7,0,$E1201))-SUM($G1201:P1201),(((INDEX('PTRM input'!$G$385:$P$434,A33offset,$E1201)-INDEX('PTRM input'!$G$277:$P$326,A33offset,$E1201))*OFFSET($F$7,0,$E1201))-SUM($G1201:P1201))*(OFFSET('PTRM input'!$G$477,0,$E1201-1)/A33taxstdlife))))</f>
        <v>0</v>
      </c>
      <c r="R1201" s="251">
        <f ca="1">IF(A33taxstdlife="n/a","n/a",IF(A33taxstdlife="",0,IF(R$3&gt;(A33stdlife+$E1201),((INDEX('PTRM input'!$G$385:$P$434,A33offset,$E1201)-INDEX('PTRM input'!$G$277:$P$326,A33offset,$E1201))*OFFSET($F$7,0,$E1201))-SUM($G1201:Q1201),(((INDEX('PTRM input'!$G$385:$P$434,A33offset,$E1201)-INDEX('PTRM input'!$G$277:$P$326,A33offset,$E1201))*OFFSET($F$7,0,$E1201))-SUM($G1201:Q1201))*(OFFSET('PTRM input'!$G$477,0,$E1201-1)/A33taxstdlife))))</f>
        <v>0</v>
      </c>
      <c r="S1201" s="251">
        <f ca="1">IF(A33taxstdlife="n/a","n/a",IF(A33taxstdlife="",0,IF(S$3&gt;(A33stdlife+$E1201),((INDEX('PTRM input'!$G$385:$P$434,A33offset,$E1201)-INDEX('PTRM input'!$G$277:$P$326,A33offset,$E1201))*OFFSET($F$7,0,$E1201))-SUM($G1201:R1201),(((INDEX('PTRM input'!$G$385:$P$434,A33offset,$E1201)-INDEX('PTRM input'!$G$277:$P$326,A33offset,$E1201))*OFFSET($F$7,0,$E1201))-SUM($G1201:R1201))*(OFFSET('PTRM input'!$G$477,0,$E1201-1)/A33taxstdlife))))</f>
        <v>0</v>
      </c>
      <c r="T1201" s="251">
        <f ca="1">IF(A33taxstdlife="n/a","n/a",IF(A33taxstdlife="",0,IF(T$3&gt;(A33stdlife+$E1201),((INDEX('PTRM input'!$G$385:$P$434,A33offset,$E1201)-INDEX('PTRM input'!$G$277:$P$326,A33offset,$E1201))*OFFSET($F$7,0,$E1201))-SUM($G1201:S1201),(((INDEX('PTRM input'!$G$385:$P$434,A33offset,$E1201)-INDEX('PTRM input'!$G$277:$P$326,A33offset,$E1201))*OFFSET($F$7,0,$E1201))-SUM($G1201:S1201))*(OFFSET('PTRM input'!$G$477,0,$E1201-1)/A33taxstdlife))))</f>
        <v>0</v>
      </c>
      <c r="U1201" s="251">
        <f ca="1">IF(A33taxstdlife="n/a","n/a",IF(A33taxstdlife="",0,IF(U$3&gt;(A33stdlife+$E1201),((INDEX('PTRM input'!$G$385:$P$434,A33offset,$E1201)-INDEX('PTRM input'!$G$277:$P$326,A33offset,$E1201))*OFFSET($F$7,0,$E1201))-SUM($G1201:T1201),(((INDEX('PTRM input'!$G$385:$P$434,A33offset,$E1201)-INDEX('PTRM input'!$G$277:$P$326,A33offset,$E1201))*OFFSET($F$7,0,$E1201))-SUM($G1201:T1201))*(OFFSET('PTRM input'!$G$477,0,$E1201-1)/A33taxstdlife))))</f>
        <v>0</v>
      </c>
      <c r="V1201" s="251">
        <f ca="1">IF(A33taxstdlife="n/a","n/a",IF(A33taxstdlife="",0,IF(V$3&gt;(A33stdlife+$E1201),((INDEX('PTRM input'!$G$385:$P$434,A33offset,$E1201)-INDEX('PTRM input'!$G$277:$P$326,A33offset,$E1201))*OFFSET($F$7,0,$E1201))-SUM($G1201:U1201),(((INDEX('PTRM input'!$G$385:$P$434,A33offset,$E1201)-INDEX('PTRM input'!$G$277:$P$326,A33offset,$E1201))*OFFSET($F$7,0,$E1201))-SUM($G1201:U1201))*(OFFSET('PTRM input'!$G$477,0,$E1201-1)/A33taxstdlife))))</f>
        <v>0</v>
      </c>
      <c r="W1201" s="251">
        <f ca="1">IF(A33taxstdlife="n/a","n/a",IF(A33taxstdlife="",0,IF(W$3&gt;(A33stdlife+$E1201),((INDEX('PTRM input'!$G$385:$P$434,A33offset,$E1201)-INDEX('PTRM input'!$G$277:$P$326,A33offset,$E1201))*OFFSET($F$7,0,$E1201))-SUM($G1201:V1201),(((INDEX('PTRM input'!$G$385:$P$434,A33offset,$E1201)-INDEX('PTRM input'!$G$277:$P$326,A33offset,$E1201))*OFFSET($F$7,0,$E1201))-SUM($G1201:V1201))*(OFFSET('PTRM input'!$G$477,0,$E1201-1)/A33taxstdlife))))</f>
        <v>0</v>
      </c>
      <c r="X1201" s="251">
        <f ca="1">IF(A33taxstdlife="n/a","n/a",IF(A33taxstdlife="",0,IF(X$3&gt;(A33stdlife+$E1201),((INDEX('PTRM input'!$G$385:$P$434,A33offset,$E1201)-INDEX('PTRM input'!$G$277:$P$326,A33offset,$E1201))*OFFSET($F$7,0,$E1201))-SUM($G1201:W1201),(((INDEX('PTRM input'!$G$385:$P$434,A33offset,$E1201)-INDEX('PTRM input'!$G$277:$P$326,A33offset,$E1201))*OFFSET($F$7,0,$E1201))-SUM($G1201:W1201))*(OFFSET('PTRM input'!$G$477,0,$E1201-1)/A33taxstdlife))))</f>
        <v>0</v>
      </c>
      <c r="Y1201" s="251">
        <f ca="1">IF(A33taxstdlife="n/a","n/a",IF(A33taxstdlife="",0,IF(Y$3&gt;(A33stdlife+$E1201),((INDEX('PTRM input'!$G$385:$P$434,A33offset,$E1201)-INDEX('PTRM input'!$G$277:$P$326,A33offset,$E1201))*OFFSET($F$7,0,$E1201))-SUM($G1201:X1201),(((INDEX('PTRM input'!$G$385:$P$434,A33offset,$E1201)-INDEX('PTRM input'!$G$277:$P$326,A33offset,$E1201))*OFFSET($F$7,0,$E1201))-SUM($G1201:X1201))*(OFFSET('PTRM input'!$G$477,0,$E1201-1)/A33taxstdlife))))</f>
        <v>0</v>
      </c>
      <c r="Z1201" s="251">
        <f ca="1">IF(A33taxstdlife="n/a","n/a",IF(A33taxstdlife="",0,IF(Z$3&gt;(A33stdlife+$E1201),((INDEX('PTRM input'!$G$385:$P$434,A33offset,$E1201)-INDEX('PTRM input'!$G$277:$P$326,A33offset,$E1201))*OFFSET($F$7,0,$E1201))-SUM($G1201:Y1201),(((INDEX('PTRM input'!$G$385:$P$434,A33offset,$E1201)-INDEX('PTRM input'!$G$277:$P$326,A33offset,$E1201))*OFFSET($F$7,0,$E1201))-SUM($G1201:Y1201))*(OFFSET('PTRM input'!$G$477,0,$E1201-1)/A33taxstdlife))))</f>
        <v>0</v>
      </c>
      <c r="AA1201" s="251">
        <f ca="1">IF(A33taxstdlife="n/a","n/a",IF(A33taxstdlife="",0,IF(AA$3&gt;(A33stdlife+$E1201),((INDEX('PTRM input'!$G$385:$P$434,A33offset,$E1201)-INDEX('PTRM input'!$G$277:$P$326,A33offset,$E1201))*OFFSET($F$7,0,$E1201))-SUM($G1201:Z1201),(((INDEX('PTRM input'!$G$385:$P$434,A33offset,$E1201)-INDEX('PTRM input'!$G$277:$P$326,A33offset,$E1201))*OFFSET($F$7,0,$E1201))-SUM($G1201:Z1201))*(OFFSET('PTRM input'!$G$477,0,$E1201-1)/A33taxstdlife))))</f>
        <v>0</v>
      </c>
      <c r="AB1201" s="251">
        <f ca="1">IF(A33taxstdlife="n/a","n/a",IF(A33taxstdlife="",0,IF(AB$3&gt;(A33stdlife+$E1201),((INDEX('PTRM input'!$G$385:$P$434,A33offset,$E1201)-INDEX('PTRM input'!$G$277:$P$326,A33offset,$E1201))*OFFSET($F$7,0,$E1201))-SUM($G1201:AA1201),(((INDEX('PTRM input'!$G$385:$P$434,A33offset,$E1201)-INDEX('PTRM input'!$G$277:$P$326,A33offset,$E1201))*OFFSET($F$7,0,$E1201))-SUM($G1201:AA1201))*(OFFSET('PTRM input'!$G$477,0,$E1201-1)/A33taxstdlife))))</f>
        <v>0</v>
      </c>
      <c r="AC1201" s="251">
        <f ca="1">IF(A33taxstdlife="n/a","n/a",IF(A33taxstdlife="",0,IF(AC$3&gt;(A33stdlife+$E1201),((INDEX('PTRM input'!$G$385:$P$434,A33offset,$E1201)-INDEX('PTRM input'!$G$277:$P$326,A33offset,$E1201))*OFFSET($F$7,0,$E1201))-SUM($G1201:AB1201),(((INDEX('PTRM input'!$G$385:$P$434,A33offset,$E1201)-INDEX('PTRM input'!$G$277:$P$326,A33offset,$E1201))*OFFSET($F$7,0,$E1201))-SUM($G1201:AB1201))*(OFFSET('PTRM input'!$G$477,0,$E1201-1)/A33taxstdlife))))</f>
        <v>0</v>
      </c>
      <c r="AD1201" s="251">
        <f ca="1">IF(A33taxstdlife="n/a","n/a",IF(A33taxstdlife="",0,IF(AD$3&gt;(A33stdlife+$E1201),((INDEX('PTRM input'!$G$385:$P$434,A33offset,$E1201)-INDEX('PTRM input'!$G$277:$P$326,A33offset,$E1201))*OFFSET($F$7,0,$E1201))-SUM($G1201:AC1201),(((INDEX('PTRM input'!$G$385:$P$434,A33offset,$E1201)-INDEX('PTRM input'!$G$277:$P$326,A33offset,$E1201))*OFFSET($F$7,0,$E1201))-SUM($G1201:AC1201))*(OFFSET('PTRM input'!$G$477,0,$E1201-1)/A33taxstdlife))))</f>
        <v>0</v>
      </c>
      <c r="AE1201" s="251">
        <f ca="1">IF(A33taxstdlife="n/a","n/a",IF(A33taxstdlife="",0,IF(AE$3&gt;(A33stdlife+$E1201),((INDEX('PTRM input'!$G$385:$P$434,A33offset,$E1201)-INDEX('PTRM input'!$G$277:$P$326,A33offset,$E1201))*OFFSET($F$7,0,$E1201))-SUM($G1201:AD1201),(((INDEX('PTRM input'!$G$385:$P$434,A33offset,$E1201)-INDEX('PTRM input'!$G$277:$P$326,A33offset,$E1201))*OFFSET($F$7,0,$E1201))-SUM($G1201:AD1201))*(OFFSET('PTRM input'!$G$477,0,$E1201-1)/A33taxstdlife))))</f>
        <v>0</v>
      </c>
      <c r="AF1201" s="251">
        <f ca="1">IF(A33taxstdlife="n/a","n/a",IF(A33taxstdlife="",0,IF(AF$3&gt;(A33stdlife+$E1201),((INDEX('PTRM input'!$G$385:$P$434,A33offset,$E1201)-INDEX('PTRM input'!$G$277:$P$326,A33offset,$E1201))*OFFSET($F$7,0,$E1201))-SUM($G1201:AE1201),(((INDEX('PTRM input'!$G$385:$P$434,A33offset,$E1201)-INDEX('PTRM input'!$G$277:$P$326,A33offset,$E1201))*OFFSET($F$7,0,$E1201))-SUM($G1201:AE1201))*(OFFSET('PTRM input'!$G$477,0,$E1201-1)/A33taxstdlife))))</f>
        <v>0</v>
      </c>
      <c r="AG1201" s="251">
        <f ca="1">IF(A33taxstdlife="n/a","n/a",IF(A33taxstdlife="",0,IF(AG$3&gt;(A33stdlife+$E1201),((INDEX('PTRM input'!$G$385:$P$434,A33offset,$E1201)-INDEX('PTRM input'!$G$277:$P$326,A33offset,$E1201))*OFFSET($F$7,0,$E1201))-SUM($G1201:AF1201),(((INDEX('PTRM input'!$G$385:$P$434,A33offset,$E1201)-INDEX('PTRM input'!$G$277:$P$326,A33offset,$E1201))*OFFSET($F$7,0,$E1201))-SUM($G1201:AF1201))*(OFFSET('PTRM input'!$G$477,0,$E1201-1)/A33taxstdlife))))</f>
        <v>0</v>
      </c>
      <c r="AH1201" s="251">
        <f ca="1">IF(A33taxstdlife="n/a","n/a",IF(A33taxstdlife="",0,IF(AH$3&gt;(A33stdlife+$E1201),((INDEX('PTRM input'!$G$385:$P$434,A33offset,$E1201)-INDEX('PTRM input'!$G$277:$P$326,A33offset,$E1201))*OFFSET($F$7,0,$E1201))-SUM($G1201:AG1201),(((INDEX('PTRM input'!$G$385:$P$434,A33offset,$E1201)-INDEX('PTRM input'!$G$277:$P$326,A33offset,$E1201))*OFFSET($F$7,0,$E1201))-SUM($G1201:AG1201))*(OFFSET('PTRM input'!$G$477,0,$E1201-1)/A33taxstdlife))))</f>
        <v>0</v>
      </c>
      <c r="AI1201" s="251">
        <f ca="1">IF(A33taxstdlife="n/a","n/a",IF(A33taxstdlife="",0,IF(AI$3&gt;(A33stdlife+$E1201),((INDEX('PTRM input'!$G$385:$P$434,A33offset,$E1201)-INDEX('PTRM input'!$G$277:$P$326,A33offset,$E1201))*OFFSET($F$7,0,$E1201))-SUM($G1201:AH1201),(((INDEX('PTRM input'!$G$385:$P$434,A33offset,$E1201)-INDEX('PTRM input'!$G$277:$P$326,A33offset,$E1201))*OFFSET($F$7,0,$E1201))-SUM($G1201:AH1201))*(OFFSET('PTRM input'!$G$477,0,$E1201-1)/A33taxstdlife))))</f>
        <v>0</v>
      </c>
      <c r="AJ1201" s="251">
        <f ca="1">IF(A33taxstdlife="n/a","n/a",IF(A33taxstdlife="",0,IF(AJ$3&gt;(A33stdlife+$E1201),((INDEX('PTRM input'!$G$385:$P$434,A33offset,$E1201)-INDEX('PTRM input'!$G$277:$P$326,A33offset,$E1201))*OFFSET($F$7,0,$E1201))-SUM($G1201:AI1201),(((INDEX('PTRM input'!$G$385:$P$434,A33offset,$E1201)-INDEX('PTRM input'!$G$277:$P$326,A33offset,$E1201))*OFFSET($F$7,0,$E1201))-SUM($G1201:AI1201))*(OFFSET('PTRM input'!$G$477,0,$E1201-1)/A33taxstdlife))))</f>
        <v>0</v>
      </c>
      <c r="AK1201" s="251">
        <f ca="1">IF(A33taxstdlife="n/a","n/a",IF(A33taxstdlife="",0,IF(AK$3&gt;(A33stdlife+$E1201),((INDEX('PTRM input'!$G$385:$P$434,A33offset,$E1201)-INDEX('PTRM input'!$G$277:$P$326,A33offset,$E1201))*OFFSET($F$7,0,$E1201))-SUM($G1201:AJ1201),(((INDEX('PTRM input'!$G$385:$P$434,A33offset,$E1201)-INDEX('PTRM input'!$G$277:$P$326,A33offset,$E1201))*OFFSET($F$7,0,$E1201))-SUM($G1201:AJ1201))*(OFFSET('PTRM input'!$G$477,0,$E1201-1)/A33taxstdlife))))</f>
        <v>0</v>
      </c>
      <c r="AL1201" s="251">
        <f ca="1">IF(A33taxstdlife="n/a","n/a",IF(A33taxstdlife="",0,IF(AL$3&gt;(A33stdlife+$E1201),((INDEX('PTRM input'!$G$385:$P$434,A33offset,$E1201)-INDEX('PTRM input'!$G$277:$P$326,A33offset,$E1201))*OFFSET($F$7,0,$E1201))-SUM($G1201:AK1201),(((INDEX('PTRM input'!$G$385:$P$434,A33offset,$E1201)-INDEX('PTRM input'!$G$277:$P$326,A33offset,$E1201))*OFFSET($F$7,0,$E1201))-SUM($G1201:AK1201))*(OFFSET('PTRM input'!$G$477,0,$E1201-1)/A33taxstdlife))))</f>
        <v>0</v>
      </c>
      <c r="AM1201" s="251">
        <f ca="1">IF(A33taxstdlife="n/a","n/a",IF(A33taxstdlife="",0,IF(AM$3&gt;(A33stdlife+$E1201),((INDEX('PTRM input'!$G$385:$P$434,A33offset,$E1201)-INDEX('PTRM input'!$G$277:$P$326,A33offset,$E1201))*OFFSET($F$7,0,$E1201))-SUM($G1201:AL1201),(((INDEX('PTRM input'!$G$385:$P$434,A33offset,$E1201)-INDEX('PTRM input'!$G$277:$P$326,A33offset,$E1201))*OFFSET($F$7,0,$E1201))-SUM($G1201:AL1201))*(OFFSET('PTRM input'!$G$477,0,$E1201-1)/A33taxstdlife))))</f>
        <v>0</v>
      </c>
      <c r="AN1201" s="251">
        <f ca="1">IF(A33taxstdlife="n/a","n/a",IF(A33taxstdlife="",0,IF(AN$3&gt;(A33stdlife+$E1201),((INDEX('PTRM input'!$G$385:$P$434,A33offset,$E1201)-INDEX('PTRM input'!$G$277:$P$326,A33offset,$E1201))*OFFSET($F$7,0,$E1201))-SUM($G1201:AM1201),(((INDEX('PTRM input'!$G$385:$P$434,A33offset,$E1201)-INDEX('PTRM input'!$G$277:$P$326,A33offset,$E1201))*OFFSET($F$7,0,$E1201))-SUM($G1201:AM1201))*(OFFSET('PTRM input'!$G$477,0,$E1201-1)/A33taxstdlife))))</f>
        <v>0</v>
      </c>
      <c r="AO1201" s="251">
        <f ca="1">IF(A33taxstdlife="n/a","n/a",IF(A33taxstdlife="",0,IF(AO$3&gt;(A33stdlife+$E1201),((INDEX('PTRM input'!$G$385:$P$434,A33offset,$E1201)-INDEX('PTRM input'!$G$277:$P$326,A33offset,$E1201))*OFFSET($F$7,0,$E1201))-SUM($G1201:AN1201),(((INDEX('PTRM input'!$G$385:$P$434,A33offset,$E1201)-INDEX('PTRM input'!$G$277:$P$326,A33offset,$E1201))*OFFSET($F$7,0,$E1201))-SUM($G1201:AN1201))*(OFFSET('PTRM input'!$G$477,0,$E1201-1)/A33taxstdlife))))</f>
        <v>0</v>
      </c>
      <c r="AP1201" s="251">
        <f ca="1">IF(A33taxstdlife="n/a","n/a",IF(A33taxstdlife="",0,IF(AP$3&gt;(A33stdlife+$E1201),((INDEX('PTRM input'!$G$385:$P$434,A33offset,$E1201)-INDEX('PTRM input'!$G$277:$P$326,A33offset,$E1201))*OFFSET($F$7,0,$E1201))-SUM($G1201:AO1201),(((INDEX('PTRM input'!$G$385:$P$434,A33offset,$E1201)-INDEX('PTRM input'!$G$277:$P$326,A33offset,$E1201))*OFFSET($F$7,0,$E1201))-SUM($G1201:AO1201))*(OFFSET('PTRM input'!$G$477,0,$E1201-1)/A33taxstdlife))))</f>
        <v>0</v>
      </c>
      <c r="AQ1201" s="251">
        <f ca="1">IF(A33taxstdlife="n/a","n/a",IF(A33taxstdlife="",0,IF(AQ$3&gt;(A33stdlife+$E1201),((INDEX('PTRM input'!$G$385:$P$434,A33offset,$E1201)-INDEX('PTRM input'!$G$277:$P$326,A33offset,$E1201))*OFFSET($F$7,0,$E1201))-SUM($G1201:AP1201),(((INDEX('PTRM input'!$G$385:$P$434,A33offset,$E1201)-INDEX('PTRM input'!$G$277:$P$326,A33offset,$E1201))*OFFSET($F$7,0,$E1201))-SUM($G1201:AP1201))*(OFFSET('PTRM input'!$G$477,0,$E1201-1)/A33taxstdlife))))</f>
        <v>0</v>
      </c>
      <c r="AR1201" s="251">
        <f ca="1">IF(A33taxstdlife="n/a","n/a",IF(A33taxstdlife="",0,IF(AR$3&gt;(A33stdlife+$E1201),((INDEX('PTRM input'!$G$385:$P$434,A33offset,$E1201)-INDEX('PTRM input'!$G$277:$P$326,A33offset,$E1201))*OFFSET($F$7,0,$E1201))-SUM($G1201:AQ1201),(((INDEX('PTRM input'!$G$385:$P$434,A33offset,$E1201)-INDEX('PTRM input'!$G$277:$P$326,A33offset,$E1201))*OFFSET($F$7,0,$E1201))-SUM($G1201:AQ1201))*(OFFSET('PTRM input'!$G$477,0,$E1201-1)/A33taxstdlife))))</f>
        <v>0</v>
      </c>
      <c r="AS1201" s="251">
        <f ca="1">IF(A33taxstdlife="n/a","n/a",IF(A33taxstdlife="",0,IF(AS$3&gt;(A33stdlife+$E1201),((INDEX('PTRM input'!$G$385:$P$434,A33offset,$E1201)-INDEX('PTRM input'!$G$277:$P$326,A33offset,$E1201))*OFFSET($F$7,0,$E1201))-SUM($G1201:AR1201),(((INDEX('PTRM input'!$G$385:$P$434,A33offset,$E1201)-INDEX('PTRM input'!$G$277:$P$326,A33offset,$E1201))*OFFSET($F$7,0,$E1201))-SUM($G1201:AR1201))*(OFFSET('PTRM input'!$G$477,0,$E1201-1)/A33taxstdlife))))</f>
        <v>0</v>
      </c>
      <c r="AT1201" s="251">
        <f ca="1">IF(A33taxstdlife="n/a","n/a",IF(A33taxstdlife="",0,IF(AT$3&gt;(A33stdlife+$E1201),((INDEX('PTRM input'!$G$385:$P$434,A33offset,$E1201)-INDEX('PTRM input'!$G$277:$P$326,A33offset,$E1201))*OFFSET($F$7,0,$E1201))-SUM($G1201:AS1201),(((INDEX('PTRM input'!$G$385:$P$434,A33offset,$E1201)-INDEX('PTRM input'!$G$277:$P$326,A33offset,$E1201))*OFFSET($F$7,0,$E1201))-SUM($G1201:AS1201))*(OFFSET('PTRM input'!$G$477,0,$E1201-1)/A33taxstdlife))))</f>
        <v>0</v>
      </c>
      <c r="AU1201" s="251">
        <f ca="1">IF(A33taxstdlife="n/a","n/a",IF(A33taxstdlife="",0,IF(AU$3&gt;(A33stdlife+$E1201),((INDEX('PTRM input'!$G$385:$P$434,A33offset,$E1201)-INDEX('PTRM input'!$G$277:$P$326,A33offset,$E1201))*OFFSET($F$7,0,$E1201))-SUM($G1201:AT1201),(((INDEX('PTRM input'!$G$385:$P$434,A33offset,$E1201)-INDEX('PTRM input'!$G$277:$P$326,A33offset,$E1201))*OFFSET($F$7,0,$E1201))-SUM($G1201:AT1201))*(OFFSET('PTRM input'!$G$477,0,$E1201-1)/A33taxstdlife))))</f>
        <v>0</v>
      </c>
      <c r="AV1201" s="251">
        <f ca="1">IF(A33taxstdlife="n/a","n/a",IF(A33taxstdlife="",0,IF(AV$3&gt;(A33stdlife+$E1201),((INDEX('PTRM input'!$G$385:$P$434,A33offset,$E1201)-INDEX('PTRM input'!$G$277:$P$326,A33offset,$E1201))*OFFSET($F$7,0,$E1201))-SUM($G1201:AU1201),(((INDEX('PTRM input'!$G$385:$P$434,A33offset,$E1201)-INDEX('PTRM input'!$G$277:$P$326,A33offset,$E1201))*OFFSET($F$7,0,$E1201))-SUM($G1201:AU1201))*(OFFSET('PTRM input'!$G$477,0,$E1201-1)/A33taxstdlife))))</f>
        <v>0</v>
      </c>
      <c r="AW1201" s="251">
        <f ca="1">IF(A33taxstdlife="n/a","n/a",IF(A33taxstdlife="",0,IF(AW$3&gt;(A33stdlife+$E1201),((INDEX('PTRM input'!$G$385:$P$434,A33offset,$E1201)-INDEX('PTRM input'!$G$277:$P$326,A33offset,$E1201))*OFFSET($F$7,0,$E1201))-SUM($G1201:AV1201),(((INDEX('PTRM input'!$G$385:$P$434,A33offset,$E1201)-INDEX('PTRM input'!$G$277:$P$326,A33offset,$E1201))*OFFSET($F$7,0,$E1201))-SUM($G1201:AV1201))*(OFFSET('PTRM input'!$G$477,0,$E1201-1)/A33taxstdlife))))</f>
        <v>0</v>
      </c>
      <c r="AX1201" s="251">
        <f ca="1">IF(A33taxstdlife="n/a","n/a",IF(A33taxstdlife="",0,IF(AX$3&gt;(A33stdlife+$E1201),((INDEX('PTRM input'!$G$385:$P$434,A33offset,$E1201)-INDEX('PTRM input'!$G$277:$P$326,A33offset,$E1201))*OFFSET($F$7,0,$E1201))-SUM($G1201:AW1201),(((INDEX('PTRM input'!$G$385:$P$434,A33offset,$E1201)-INDEX('PTRM input'!$G$277:$P$326,A33offset,$E1201))*OFFSET($F$7,0,$E1201))-SUM($G1201:AW1201))*(OFFSET('PTRM input'!$G$477,0,$E1201-1)/A33taxstdlife))))</f>
        <v>0</v>
      </c>
      <c r="AY1201" s="251">
        <f ca="1">IF(A33taxstdlife="n/a","n/a",IF(A33taxstdlife="",0,IF(AY$3&gt;(A33stdlife+$E1201),((INDEX('PTRM input'!$G$385:$P$434,A33offset,$E1201)-INDEX('PTRM input'!$G$277:$P$326,A33offset,$E1201))*OFFSET($F$7,0,$E1201))-SUM($G1201:AX1201),(((INDEX('PTRM input'!$G$385:$P$434,A33offset,$E1201)-INDEX('PTRM input'!$G$277:$P$326,A33offset,$E1201))*OFFSET($F$7,0,$E1201))-SUM($G1201:AX1201))*(OFFSET('PTRM input'!$G$477,0,$E1201-1)/A33taxstdlife))))</f>
        <v>0</v>
      </c>
      <c r="AZ1201" s="251">
        <f ca="1">IF(A33taxstdlife="n/a","n/a",IF(A33taxstdlife="",0,IF(AZ$3&gt;(A33stdlife+$E1201),((INDEX('PTRM input'!$G$385:$P$434,A33offset,$E1201)-INDEX('PTRM input'!$G$277:$P$326,A33offset,$E1201))*OFFSET($F$7,0,$E1201))-SUM($G1201:AY1201),(((INDEX('PTRM input'!$G$385:$P$434,A33offset,$E1201)-INDEX('PTRM input'!$G$277:$P$326,A33offset,$E1201))*OFFSET($F$7,0,$E1201))-SUM($G1201:AY1201))*(OFFSET('PTRM input'!$G$477,0,$E1201-1)/A33taxstdlife))))</f>
        <v>0</v>
      </c>
      <c r="BA1201" s="251">
        <f ca="1">IF(A33taxstdlife="n/a","n/a",IF(A33taxstdlife="",0,IF(BA$3&gt;(A33stdlife+$E1201),((INDEX('PTRM input'!$G$385:$P$434,A33offset,$E1201)-INDEX('PTRM input'!$G$277:$P$326,A33offset,$E1201))*OFFSET($F$7,0,$E1201))-SUM($G1201:AZ1201),(((INDEX('PTRM input'!$G$385:$P$434,A33offset,$E1201)-INDEX('PTRM input'!$G$277:$P$326,A33offset,$E1201))*OFFSET($F$7,0,$E1201))-SUM($G1201:AZ1201))*(OFFSET('PTRM input'!$G$477,0,$E1201-1)/A33taxstdlife))))</f>
        <v>0</v>
      </c>
      <c r="BB1201" s="251">
        <f ca="1">IF(A33taxstdlife="n/a","n/a",IF(A33taxstdlife="",0,IF(BB$3&gt;(A33stdlife+$E1201),((INDEX('PTRM input'!$G$385:$P$434,A33offset,$E1201)-INDEX('PTRM input'!$G$277:$P$326,A33offset,$E1201))*OFFSET($F$7,0,$E1201))-SUM($G1201:BA1201),(((INDEX('PTRM input'!$G$385:$P$434,A33offset,$E1201)-INDEX('PTRM input'!$G$277:$P$326,A33offset,$E1201))*OFFSET($F$7,0,$E1201))-SUM($G1201:BA1201))*(OFFSET('PTRM input'!$G$477,0,$E1201-1)/A33taxstdlife))))</f>
        <v>0</v>
      </c>
      <c r="BC1201" s="251">
        <f ca="1">IF(A33taxstdlife="n/a","n/a",IF(A33taxstdlife="",0,IF(BC$3&gt;(A33stdlife+$E1201),((INDEX('PTRM input'!$G$385:$P$434,A33offset,$E1201)-INDEX('PTRM input'!$G$277:$P$326,A33offset,$E1201))*OFFSET($F$7,0,$E1201))-SUM($G1201:BB1201),(((INDEX('PTRM input'!$G$385:$P$434,A33offset,$E1201)-INDEX('PTRM input'!$G$277:$P$326,A33offset,$E1201))*OFFSET($F$7,0,$E1201))-SUM($G1201:BB1201))*(OFFSET('PTRM input'!$G$477,0,$E1201-1)/A33taxstdlife))))</f>
        <v>0</v>
      </c>
      <c r="BD1201" s="251">
        <f ca="1">IF(A33taxstdlife="n/a","n/a",IF(A33taxstdlife="",0,IF(BD$3&gt;(A33stdlife+$E1201),((INDEX('PTRM input'!$G$385:$P$434,A33offset,$E1201)-INDEX('PTRM input'!$G$277:$P$326,A33offset,$E1201))*OFFSET($F$7,0,$E1201))-SUM($G1201:BC1201),(((INDEX('PTRM input'!$G$385:$P$434,A33offset,$E1201)-INDEX('PTRM input'!$G$277:$P$326,A33offset,$E1201))*OFFSET($F$7,0,$E1201))-SUM($G1201:BC1201))*(OFFSET('PTRM input'!$G$477,0,$E1201-1)/A33taxstdlife))))</f>
        <v>0</v>
      </c>
      <c r="BE1201" s="251">
        <f ca="1">IF(A33taxstdlife="n/a","n/a",IF(A33taxstdlife="",0,IF(BE$3&gt;(A33stdlife+$E1201),((INDEX('PTRM input'!$G$385:$P$434,A33offset,$E1201)-INDEX('PTRM input'!$G$277:$P$326,A33offset,$E1201))*OFFSET($F$7,0,$E1201))-SUM($G1201:BD1201),(((INDEX('PTRM input'!$G$385:$P$434,A33offset,$E1201)-INDEX('PTRM input'!$G$277:$P$326,A33offset,$E1201))*OFFSET($F$7,0,$E1201))-SUM($G1201:BD1201))*(OFFSET('PTRM input'!$G$477,0,$E1201-1)/A33taxstdlife))))</f>
        <v>0</v>
      </c>
      <c r="BF1201" s="251">
        <f ca="1">IF(A33taxstdlife="n/a","n/a",IF(A33taxstdlife="",0,IF(BF$3&gt;(A33stdlife+$E1201),((INDEX('PTRM input'!$G$385:$P$434,A33offset,$E1201)-INDEX('PTRM input'!$G$277:$P$326,A33offset,$E1201))*OFFSET($F$7,0,$E1201))-SUM($G1201:BE1201),(((INDEX('PTRM input'!$G$385:$P$434,A33offset,$E1201)-INDEX('PTRM input'!$G$277:$P$326,A33offset,$E1201))*OFFSET($F$7,0,$E1201))-SUM($G1201:BE1201))*(OFFSET('PTRM input'!$G$477,0,$E1201-1)/A33taxstdlife))))</f>
        <v>0</v>
      </c>
      <c r="BG1201" s="251">
        <f ca="1">IF(A33taxstdlife="n/a","n/a",IF(A33taxstdlife="",0,IF(BG$3&gt;(A33stdlife+$E1201),((INDEX('PTRM input'!$G$385:$P$434,A33offset,$E1201)-INDEX('PTRM input'!$G$277:$P$326,A33offset,$E1201))*OFFSET($F$7,0,$E1201))-SUM($G1201:BF1201),(((INDEX('PTRM input'!$G$385:$P$434,A33offset,$E1201)-INDEX('PTRM input'!$G$277:$P$326,A33offset,$E1201))*OFFSET($F$7,0,$E1201))-SUM($G1201:BF1201))*(OFFSET('PTRM input'!$G$477,0,$E1201-1)/A33taxstdlife))))</f>
        <v>0</v>
      </c>
      <c r="BH1201" s="251">
        <f ca="1">IF(A33taxstdlife="n/a","n/a",IF(A33taxstdlife="",0,IF(BH$3&gt;(A33stdlife+$E1201),((INDEX('PTRM input'!$G$385:$P$434,A33offset,$E1201)-INDEX('PTRM input'!$G$277:$P$326,A33offset,$E1201))*OFFSET($F$7,0,$E1201))-SUM($G1201:BG1201),(((INDEX('PTRM input'!$G$385:$P$434,A33offset,$E1201)-INDEX('PTRM input'!$G$277:$P$326,A33offset,$E1201))*OFFSET($F$7,0,$E1201))-SUM($G1201:BG1201))*(OFFSET('PTRM input'!$G$477,0,$E1201-1)/A33taxstdlife))))</f>
        <v>0</v>
      </c>
      <c r="BI1201" s="251">
        <f ca="1">IF(A33taxstdlife="n/a","n/a",IF(A33taxstdlife="",0,IF(BI$3&gt;(A33stdlife+$E1201),((INDEX('PTRM input'!$G$385:$P$434,A33offset,$E1201)-INDEX('PTRM input'!$G$277:$P$326,A33offset,$E1201))*OFFSET($F$7,0,$E1201))-SUM($G1201:BH1201),(((INDEX('PTRM input'!$G$385:$P$434,A33offset,$E1201)-INDEX('PTRM input'!$G$277:$P$326,A33offset,$E1201))*OFFSET($F$7,0,$E1201))-SUM($G1201:BH1201))*(OFFSET('PTRM input'!$G$477,0,$E1201-1)/A33taxstdlife))))</f>
        <v>0</v>
      </c>
      <c r="BJ1201" s="116"/>
      <c r="BK1201" s="116"/>
      <c r="BL1201" s="116"/>
      <c r="BM1201" s="116"/>
    </row>
    <row r="1202" spans="1:65" ht="12.75" hidden="1" customHeight="1" outlineLevel="2">
      <c r="A1202" s="366"/>
      <c r="B1202" s="19"/>
      <c r="C1202" s="18"/>
      <c r="D1202" s="760"/>
      <c r="E1202" s="86">
        <v>5</v>
      </c>
      <c r="F1202" s="356"/>
      <c r="G1202" s="434"/>
      <c r="H1202" s="435"/>
      <c r="I1202" s="435"/>
      <c r="J1202" s="435"/>
      <c r="K1202" s="619"/>
      <c r="L1202" s="251">
        <f ca="1">IF(A33taxstdlife="n/a","n/a",IF(A33taxstdlife="",0,IF(L$3&gt;(A33stdlife+$E1202),((INDEX('PTRM input'!$G$385:$P$434,A33offset,$E1202)-INDEX('PTRM input'!$G$277:$P$326,A33offset,$E1202))*OFFSET($F$7,0,$E1202))-SUM($G1202:K1202),(((INDEX('PTRM input'!$G$385:$P$434,A33offset,$E1202)-INDEX('PTRM input'!$G$277:$P$326,A33offset,$E1202))*OFFSET($F$7,0,$E1202))-SUM($G1202:K1202))*(OFFSET('PTRM input'!$G$477,0,$E1202-1)/A33taxstdlife))))</f>
        <v>0</v>
      </c>
      <c r="M1202" s="251">
        <f ca="1">IF(A33taxstdlife="n/a","n/a",IF(A33taxstdlife="",0,IF(M$3&gt;(A33stdlife+$E1202),((INDEX('PTRM input'!$G$385:$P$434,A33offset,$E1202)-INDEX('PTRM input'!$G$277:$P$326,A33offset,$E1202))*OFFSET($F$7,0,$E1202))-SUM($G1202:L1202),(((INDEX('PTRM input'!$G$385:$P$434,A33offset,$E1202)-INDEX('PTRM input'!$G$277:$P$326,A33offset,$E1202))*OFFSET($F$7,0,$E1202))-SUM($G1202:L1202))*(OFFSET('PTRM input'!$G$477,0,$E1202-1)/A33taxstdlife))))</f>
        <v>0</v>
      </c>
      <c r="N1202" s="251">
        <f ca="1">IF(A33taxstdlife="n/a","n/a",IF(A33taxstdlife="",0,IF(N$3&gt;(A33stdlife+$E1202),((INDEX('PTRM input'!$G$385:$P$434,A33offset,$E1202)-INDEX('PTRM input'!$G$277:$P$326,A33offset,$E1202))*OFFSET($F$7,0,$E1202))-SUM($G1202:M1202),(((INDEX('PTRM input'!$G$385:$P$434,A33offset,$E1202)-INDEX('PTRM input'!$G$277:$P$326,A33offset,$E1202))*OFFSET($F$7,0,$E1202))-SUM($G1202:M1202))*(OFFSET('PTRM input'!$G$477,0,$E1202-1)/A33taxstdlife))))</f>
        <v>0</v>
      </c>
      <c r="O1202" s="251">
        <f ca="1">IF(A33taxstdlife="n/a","n/a",IF(A33taxstdlife="",0,IF(O$3&gt;(A33stdlife+$E1202),((INDEX('PTRM input'!$G$385:$P$434,A33offset,$E1202)-INDEX('PTRM input'!$G$277:$P$326,A33offset,$E1202))*OFFSET($F$7,0,$E1202))-SUM($G1202:N1202),(((INDEX('PTRM input'!$G$385:$P$434,A33offset,$E1202)-INDEX('PTRM input'!$G$277:$P$326,A33offset,$E1202))*OFFSET($F$7,0,$E1202))-SUM($G1202:N1202))*(OFFSET('PTRM input'!$G$477,0,$E1202-1)/A33taxstdlife))))</f>
        <v>0</v>
      </c>
      <c r="P1202" s="251">
        <f ca="1">IF(A33taxstdlife="n/a","n/a",IF(A33taxstdlife="",0,IF(P$3&gt;(A33stdlife+$E1202),((INDEX('PTRM input'!$G$385:$P$434,A33offset,$E1202)-INDEX('PTRM input'!$G$277:$P$326,A33offset,$E1202))*OFFSET($F$7,0,$E1202))-SUM($G1202:O1202),(((INDEX('PTRM input'!$G$385:$P$434,A33offset,$E1202)-INDEX('PTRM input'!$G$277:$P$326,A33offset,$E1202))*OFFSET($F$7,0,$E1202))-SUM($G1202:O1202))*(OFFSET('PTRM input'!$G$477,0,$E1202-1)/A33taxstdlife))))</f>
        <v>0</v>
      </c>
      <c r="Q1202" s="251">
        <f ca="1">IF(A33taxstdlife="n/a","n/a",IF(A33taxstdlife="",0,IF(Q$3&gt;(A33stdlife+$E1202),((INDEX('PTRM input'!$G$385:$P$434,A33offset,$E1202)-INDEX('PTRM input'!$G$277:$P$326,A33offset,$E1202))*OFFSET($F$7,0,$E1202))-SUM($G1202:P1202),(((INDEX('PTRM input'!$G$385:$P$434,A33offset,$E1202)-INDEX('PTRM input'!$G$277:$P$326,A33offset,$E1202))*OFFSET($F$7,0,$E1202))-SUM($G1202:P1202))*(OFFSET('PTRM input'!$G$477,0,$E1202-1)/A33taxstdlife))))</f>
        <v>0</v>
      </c>
      <c r="R1202" s="251">
        <f ca="1">IF(A33taxstdlife="n/a","n/a",IF(A33taxstdlife="",0,IF(R$3&gt;(A33stdlife+$E1202),((INDEX('PTRM input'!$G$385:$P$434,A33offset,$E1202)-INDEX('PTRM input'!$G$277:$P$326,A33offset,$E1202))*OFFSET($F$7,0,$E1202))-SUM($G1202:Q1202),(((INDEX('PTRM input'!$G$385:$P$434,A33offset,$E1202)-INDEX('PTRM input'!$G$277:$P$326,A33offset,$E1202))*OFFSET($F$7,0,$E1202))-SUM($G1202:Q1202))*(OFFSET('PTRM input'!$G$477,0,$E1202-1)/A33taxstdlife))))</f>
        <v>0</v>
      </c>
      <c r="S1202" s="251">
        <f ca="1">IF(A33taxstdlife="n/a","n/a",IF(A33taxstdlife="",0,IF(S$3&gt;(A33stdlife+$E1202),((INDEX('PTRM input'!$G$385:$P$434,A33offset,$E1202)-INDEX('PTRM input'!$G$277:$P$326,A33offset,$E1202))*OFFSET($F$7,0,$E1202))-SUM($G1202:R1202),(((INDEX('PTRM input'!$G$385:$P$434,A33offset,$E1202)-INDEX('PTRM input'!$G$277:$P$326,A33offset,$E1202))*OFFSET($F$7,0,$E1202))-SUM($G1202:R1202))*(OFFSET('PTRM input'!$G$477,0,$E1202-1)/A33taxstdlife))))</f>
        <v>0</v>
      </c>
      <c r="T1202" s="251">
        <f ca="1">IF(A33taxstdlife="n/a","n/a",IF(A33taxstdlife="",0,IF(T$3&gt;(A33stdlife+$E1202),((INDEX('PTRM input'!$G$385:$P$434,A33offset,$E1202)-INDEX('PTRM input'!$G$277:$P$326,A33offset,$E1202))*OFFSET($F$7,0,$E1202))-SUM($G1202:S1202),(((INDEX('PTRM input'!$G$385:$P$434,A33offset,$E1202)-INDEX('PTRM input'!$G$277:$P$326,A33offset,$E1202))*OFFSET($F$7,0,$E1202))-SUM($G1202:S1202))*(OFFSET('PTRM input'!$G$477,0,$E1202-1)/A33taxstdlife))))</f>
        <v>0</v>
      </c>
      <c r="U1202" s="251">
        <f ca="1">IF(A33taxstdlife="n/a","n/a",IF(A33taxstdlife="",0,IF(U$3&gt;(A33stdlife+$E1202),((INDEX('PTRM input'!$G$385:$P$434,A33offset,$E1202)-INDEX('PTRM input'!$G$277:$P$326,A33offset,$E1202))*OFFSET($F$7,0,$E1202))-SUM($G1202:T1202),(((INDEX('PTRM input'!$G$385:$P$434,A33offset,$E1202)-INDEX('PTRM input'!$G$277:$P$326,A33offset,$E1202))*OFFSET($F$7,0,$E1202))-SUM($G1202:T1202))*(OFFSET('PTRM input'!$G$477,0,$E1202-1)/A33taxstdlife))))</f>
        <v>0</v>
      </c>
      <c r="V1202" s="251">
        <f ca="1">IF(A33taxstdlife="n/a","n/a",IF(A33taxstdlife="",0,IF(V$3&gt;(A33stdlife+$E1202),((INDEX('PTRM input'!$G$385:$P$434,A33offset,$E1202)-INDEX('PTRM input'!$G$277:$P$326,A33offset,$E1202))*OFFSET($F$7,0,$E1202))-SUM($G1202:U1202),(((INDEX('PTRM input'!$G$385:$P$434,A33offset,$E1202)-INDEX('PTRM input'!$G$277:$P$326,A33offset,$E1202))*OFFSET($F$7,0,$E1202))-SUM($G1202:U1202))*(OFFSET('PTRM input'!$G$477,0,$E1202-1)/A33taxstdlife))))</f>
        <v>0</v>
      </c>
      <c r="W1202" s="251">
        <f ca="1">IF(A33taxstdlife="n/a","n/a",IF(A33taxstdlife="",0,IF(W$3&gt;(A33stdlife+$E1202),((INDEX('PTRM input'!$G$385:$P$434,A33offset,$E1202)-INDEX('PTRM input'!$G$277:$P$326,A33offset,$E1202))*OFFSET($F$7,0,$E1202))-SUM($G1202:V1202),(((INDEX('PTRM input'!$G$385:$P$434,A33offset,$E1202)-INDEX('PTRM input'!$G$277:$P$326,A33offset,$E1202))*OFFSET($F$7,0,$E1202))-SUM($G1202:V1202))*(OFFSET('PTRM input'!$G$477,0,$E1202-1)/A33taxstdlife))))</f>
        <v>0</v>
      </c>
      <c r="X1202" s="251">
        <f ca="1">IF(A33taxstdlife="n/a","n/a",IF(A33taxstdlife="",0,IF(X$3&gt;(A33stdlife+$E1202),((INDEX('PTRM input'!$G$385:$P$434,A33offset,$E1202)-INDEX('PTRM input'!$G$277:$P$326,A33offset,$E1202))*OFFSET($F$7,0,$E1202))-SUM($G1202:W1202),(((INDEX('PTRM input'!$G$385:$P$434,A33offset,$E1202)-INDEX('PTRM input'!$G$277:$P$326,A33offset,$E1202))*OFFSET($F$7,0,$E1202))-SUM($G1202:W1202))*(OFFSET('PTRM input'!$G$477,0,$E1202-1)/A33taxstdlife))))</f>
        <v>0</v>
      </c>
      <c r="Y1202" s="251">
        <f ca="1">IF(A33taxstdlife="n/a","n/a",IF(A33taxstdlife="",0,IF(Y$3&gt;(A33stdlife+$E1202),((INDEX('PTRM input'!$G$385:$P$434,A33offset,$E1202)-INDEX('PTRM input'!$G$277:$P$326,A33offset,$E1202))*OFFSET($F$7,0,$E1202))-SUM($G1202:X1202),(((INDEX('PTRM input'!$G$385:$P$434,A33offset,$E1202)-INDEX('PTRM input'!$G$277:$P$326,A33offset,$E1202))*OFFSET($F$7,0,$E1202))-SUM($G1202:X1202))*(OFFSET('PTRM input'!$G$477,0,$E1202-1)/A33taxstdlife))))</f>
        <v>0</v>
      </c>
      <c r="Z1202" s="251">
        <f ca="1">IF(A33taxstdlife="n/a","n/a",IF(A33taxstdlife="",0,IF(Z$3&gt;(A33stdlife+$E1202),((INDEX('PTRM input'!$G$385:$P$434,A33offset,$E1202)-INDEX('PTRM input'!$G$277:$P$326,A33offset,$E1202))*OFFSET($F$7,0,$E1202))-SUM($G1202:Y1202),(((INDEX('PTRM input'!$G$385:$P$434,A33offset,$E1202)-INDEX('PTRM input'!$G$277:$P$326,A33offset,$E1202))*OFFSET($F$7,0,$E1202))-SUM($G1202:Y1202))*(OFFSET('PTRM input'!$G$477,0,$E1202-1)/A33taxstdlife))))</f>
        <v>0</v>
      </c>
      <c r="AA1202" s="251">
        <f ca="1">IF(A33taxstdlife="n/a","n/a",IF(A33taxstdlife="",0,IF(AA$3&gt;(A33stdlife+$E1202),((INDEX('PTRM input'!$G$385:$P$434,A33offset,$E1202)-INDEX('PTRM input'!$G$277:$P$326,A33offset,$E1202))*OFFSET($F$7,0,$E1202))-SUM($G1202:Z1202),(((INDEX('PTRM input'!$G$385:$P$434,A33offset,$E1202)-INDEX('PTRM input'!$G$277:$P$326,A33offset,$E1202))*OFFSET($F$7,0,$E1202))-SUM($G1202:Z1202))*(OFFSET('PTRM input'!$G$477,0,$E1202-1)/A33taxstdlife))))</f>
        <v>0</v>
      </c>
      <c r="AB1202" s="251">
        <f ca="1">IF(A33taxstdlife="n/a","n/a",IF(A33taxstdlife="",0,IF(AB$3&gt;(A33stdlife+$E1202),((INDEX('PTRM input'!$G$385:$P$434,A33offset,$E1202)-INDEX('PTRM input'!$G$277:$P$326,A33offset,$E1202))*OFFSET($F$7,0,$E1202))-SUM($G1202:AA1202),(((INDEX('PTRM input'!$G$385:$P$434,A33offset,$E1202)-INDEX('PTRM input'!$G$277:$P$326,A33offset,$E1202))*OFFSET($F$7,0,$E1202))-SUM($G1202:AA1202))*(OFFSET('PTRM input'!$G$477,0,$E1202-1)/A33taxstdlife))))</f>
        <v>0</v>
      </c>
      <c r="AC1202" s="251">
        <f ca="1">IF(A33taxstdlife="n/a","n/a",IF(A33taxstdlife="",0,IF(AC$3&gt;(A33stdlife+$E1202),((INDEX('PTRM input'!$G$385:$P$434,A33offset,$E1202)-INDEX('PTRM input'!$G$277:$P$326,A33offset,$E1202))*OFFSET($F$7,0,$E1202))-SUM($G1202:AB1202),(((INDEX('PTRM input'!$G$385:$P$434,A33offset,$E1202)-INDEX('PTRM input'!$G$277:$P$326,A33offset,$E1202))*OFFSET($F$7,0,$E1202))-SUM($G1202:AB1202))*(OFFSET('PTRM input'!$G$477,0,$E1202-1)/A33taxstdlife))))</f>
        <v>0</v>
      </c>
      <c r="AD1202" s="251">
        <f ca="1">IF(A33taxstdlife="n/a","n/a",IF(A33taxstdlife="",0,IF(AD$3&gt;(A33stdlife+$E1202),((INDEX('PTRM input'!$G$385:$P$434,A33offset,$E1202)-INDEX('PTRM input'!$G$277:$P$326,A33offset,$E1202))*OFFSET($F$7,0,$E1202))-SUM($G1202:AC1202),(((INDEX('PTRM input'!$G$385:$P$434,A33offset,$E1202)-INDEX('PTRM input'!$G$277:$P$326,A33offset,$E1202))*OFFSET($F$7,0,$E1202))-SUM($G1202:AC1202))*(OFFSET('PTRM input'!$G$477,0,$E1202-1)/A33taxstdlife))))</f>
        <v>0</v>
      </c>
      <c r="AE1202" s="251">
        <f ca="1">IF(A33taxstdlife="n/a","n/a",IF(A33taxstdlife="",0,IF(AE$3&gt;(A33stdlife+$E1202),((INDEX('PTRM input'!$G$385:$P$434,A33offset,$E1202)-INDEX('PTRM input'!$G$277:$P$326,A33offset,$E1202))*OFFSET($F$7,0,$E1202))-SUM($G1202:AD1202),(((INDEX('PTRM input'!$G$385:$P$434,A33offset,$E1202)-INDEX('PTRM input'!$G$277:$P$326,A33offset,$E1202))*OFFSET($F$7,0,$E1202))-SUM($G1202:AD1202))*(OFFSET('PTRM input'!$G$477,0,$E1202-1)/A33taxstdlife))))</f>
        <v>0</v>
      </c>
      <c r="AF1202" s="251">
        <f ca="1">IF(A33taxstdlife="n/a","n/a",IF(A33taxstdlife="",0,IF(AF$3&gt;(A33stdlife+$E1202),((INDEX('PTRM input'!$G$385:$P$434,A33offset,$E1202)-INDEX('PTRM input'!$G$277:$P$326,A33offset,$E1202))*OFFSET($F$7,0,$E1202))-SUM($G1202:AE1202),(((INDEX('PTRM input'!$G$385:$P$434,A33offset,$E1202)-INDEX('PTRM input'!$G$277:$P$326,A33offset,$E1202))*OFFSET($F$7,0,$E1202))-SUM($G1202:AE1202))*(OFFSET('PTRM input'!$G$477,0,$E1202-1)/A33taxstdlife))))</f>
        <v>0</v>
      </c>
      <c r="AG1202" s="251">
        <f ca="1">IF(A33taxstdlife="n/a","n/a",IF(A33taxstdlife="",0,IF(AG$3&gt;(A33stdlife+$E1202),((INDEX('PTRM input'!$G$385:$P$434,A33offset,$E1202)-INDEX('PTRM input'!$G$277:$P$326,A33offset,$E1202))*OFFSET($F$7,0,$E1202))-SUM($G1202:AF1202),(((INDEX('PTRM input'!$G$385:$P$434,A33offset,$E1202)-INDEX('PTRM input'!$G$277:$P$326,A33offset,$E1202))*OFFSET($F$7,0,$E1202))-SUM($G1202:AF1202))*(OFFSET('PTRM input'!$G$477,0,$E1202-1)/A33taxstdlife))))</f>
        <v>0</v>
      </c>
      <c r="AH1202" s="251">
        <f ca="1">IF(A33taxstdlife="n/a","n/a",IF(A33taxstdlife="",0,IF(AH$3&gt;(A33stdlife+$E1202),((INDEX('PTRM input'!$G$385:$P$434,A33offset,$E1202)-INDEX('PTRM input'!$G$277:$P$326,A33offset,$E1202))*OFFSET($F$7,0,$E1202))-SUM($G1202:AG1202),(((INDEX('PTRM input'!$G$385:$P$434,A33offset,$E1202)-INDEX('PTRM input'!$G$277:$P$326,A33offset,$E1202))*OFFSET($F$7,0,$E1202))-SUM($G1202:AG1202))*(OFFSET('PTRM input'!$G$477,0,$E1202-1)/A33taxstdlife))))</f>
        <v>0</v>
      </c>
      <c r="AI1202" s="251">
        <f ca="1">IF(A33taxstdlife="n/a","n/a",IF(A33taxstdlife="",0,IF(AI$3&gt;(A33stdlife+$E1202),((INDEX('PTRM input'!$G$385:$P$434,A33offset,$E1202)-INDEX('PTRM input'!$G$277:$P$326,A33offset,$E1202))*OFFSET($F$7,0,$E1202))-SUM($G1202:AH1202),(((INDEX('PTRM input'!$G$385:$P$434,A33offset,$E1202)-INDEX('PTRM input'!$G$277:$P$326,A33offset,$E1202))*OFFSET($F$7,0,$E1202))-SUM($G1202:AH1202))*(OFFSET('PTRM input'!$G$477,0,$E1202-1)/A33taxstdlife))))</f>
        <v>0</v>
      </c>
      <c r="AJ1202" s="251">
        <f ca="1">IF(A33taxstdlife="n/a","n/a",IF(A33taxstdlife="",0,IF(AJ$3&gt;(A33stdlife+$E1202),((INDEX('PTRM input'!$G$385:$P$434,A33offset,$E1202)-INDEX('PTRM input'!$G$277:$P$326,A33offset,$E1202))*OFFSET($F$7,0,$E1202))-SUM($G1202:AI1202),(((INDEX('PTRM input'!$G$385:$P$434,A33offset,$E1202)-INDEX('PTRM input'!$G$277:$P$326,A33offset,$E1202))*OFFSET($F$7,0,$E1202))-SUM($G1202:AI1202))*(OFFSET('PTRM input'!$G$477,0,$E1202-1)/A33taxstdlife))))</f>
        <v>0</v>
      </c>
      <c r="AK1202" s="251">
        <f ca="1">IF(A33taxstdlife="n/a","n/a",IF(A33taxstdlife="",0,IF(AK$3&gt;(A33stdlife+$E1202),((INDEX('PTRM input'!$G$385:$P$434,A33offset,$E1202)-INDEX('PTRM input'!$G$277:$P$326,A33offset,$E1202))*OFFSET($F$7,0,$E1202))-SUM($G1202:AJ1202),(((INDEX('PTRM input'!$G$385:$P$434,A33offset,$E1202)-INDEX('PTRM input'!$G$277:$P$326,A33offset,$E1202))*OFFSET($F$7,0,$E1202))-SUM($G1202:AJ1202))*(OFFSET('PTRM input'!$G$477,0,$E1202-1)/A33taxstdlife))))</f>
        <v>0</v>
      </c>
      <c r="AL1202" s="251">
        <f ca="1">IF(A33taxstdlife="n/a","n/a",IF(A33taxstdlife="",0,IF(AL$3&gt;(A33stdlife+$E1202),((INDEX('PTRM input'!$G$385:$P$434,A33offset,$E1202)-INDEX('PTRM input'!$G$277:$P$326,A33offset,$E1202))*OFFSET($F$7,0,$E1202))-SUM($G1202:AK1202),(((INDEX('PTRM input'!$G$385:$P$434,A33offset,$E1202)-INDEX('PTRM input'!$G$277:$P$326,A33offset,$E1202))*OFFSET($F$7,0,$E1202))-SUM($G1202:AK1202))*(OFFSET('PTRM input'!$G$477,0,$E1202-1)/A33taxstdlife))))</f>
        <v>0</v>
      </c>
      <c r="AM1202" s="251">
        <f ca="1">IF(A33taxstdlife="n/a","n/a",IF(A33taxstdlife="",0,IF(AM$3&gt;(A33stdlife+$E1202),((INDEX('PTRM input'!$G$385:$P$434,A33offset,$E1202)-INDEX('PTRM input'!$G$277:$P$326,A33offset,$E1202))*OFFSET($F$7,0,$E1202))-SUM($G1202:AL1202),(((INDEX('PTRM input'!$G$385:$P$434,A33offset,$E1202)-INDEX('PTRM input'!$G$277:$P$326,A33offset,$E1202))*OFFSET($F$7,0,$E1202))-SUM($G1202:AL1202))*(OFFSET('PTRM input'!$G$477,0,$E1202-1)/A33taxstdlife))))</f>
        <v>0</v>
      </c>
      <c r="AN1202" s="251">
        <f ca="1">IF(A33taxstdlife="n/a","n/a",IF(A33taxstdlife="",0,IF(AN$3&gt;(A33stdlife+$E1202),((INDEX('PTRM input'!$G$385:$P$434,A33offset,$E1202)-INDEX('PTRM input'!$G$277:$P$326,A33offset,$E1202))*OFFSET($F$7,0,$E1202))-SUM($G1202:AM1202),(((INDEX('PTRM input'!$G$385:$P$434,A33offset,$E1202)-INDEX('PTRM input'!$G$277:$P$326,A33offset,$E1202))*OFFSET($F$7,0,$E1202))-SUM($G1202:AM1202))*(OFFSET('PTRM input'!$G$477,0,$E1202-1)/A33taxstdlife))))</f>
        <v>0</v>
      </c>
      <c r="AO1202" s="251">
        <f ca="1">IF(A33taxstdlife="n/a","n/a",IF(A33taxstdlife="",0,IF(AO$3&gt;(A33stdlife+$E1202),((INDEX('PTRM input'!$G$385:$P$434,A33offset,$E1202)-INDEX('PTRM input'!$G$277:$P$326,A33offset,$E1202))*OFFSET($F$7,0,$E1202))-SUM($G1202:AN1202),(((INDEX('PTRM input'!$G$385:$P$434,A33offset,$E1202)-INDEX('PTRM input'!$G$277:$P$326,A33offset,$E1202))*OFFSET($F$7,0,$E1202))-SUM($G1202:AN1202))*(OFFSET('PTRM input'!$G$477,0,$E1202-1)/A33taxstdlife))))</f>
        <v>0</v>
      </c>
      <c r="AP1202" s="251">
        <f ca="1">IF(A33taxstdlife="n/a","n/a",IF(A33taxstdlife="",0,IF(AP$3&gt;(A33stdlife+$E1202),((INDEX('PTRM input'!$G$385:$P$434,A33offset,$E1202)-INDEX('PTRM input'!$G$277:$P$326,A33offset,$E1202))*OFFSET($F$7,0,$E1202))-SUM($G1202:AO1202),(((INDEX('PTRM input'!$G$385:$P$434,A33offset,$E1202)-INDEX('PTRM input'!$G$277:$P$326,A33offset,$E1202))*OFFSET($F$7,0,$E1202))-SUM($G1202:AO1202))*(OFFSET('PTRM input'!$G$477,0,$E1202-1)/A33taxstdlife))))</f>
        <v>0</v>
      </c>
      <c r="AQ1202" s="251">
        <f ca="1">IF(A33taxstdlife="n/a","n/a",IF(A33taxstdlife="",0,IF(AQ$3&gt;(A33stdlife+$E1202),((INDEX('PTRM input'!$G$385:$P$434,A33offset,$E1202)-INDEX('PTRM input'!$G$277:$P$326,A33offset,$E1202))*OFFSET($F$7,0,$E1202))-SUM($G1202:AP1202),(((INDEX('PTRM input'!$G$385:$P$434,A33offset,$E1202)-INDEX('PTRM input'!$G$277:$P$326,A33offset,$E1202))*OFFSET($F$7,0,$E1202))-SUM($G1202:AP1202))*(OFFSET('PTRM input'!$G$477,0,$E1202-1)/A33taxstdlife))))</f>
        <v>0</v>
      </c>
      <c r="AR1202" s="251">
        <f ca="1">IF(A33taxstdlife="n/a","n/a",IF(A33taxstdlife="",0,IF(AR$3&gt;(A33stdlife+$E1202),((INDEX('PTRM input'!$G$385:$P$434,A33offset,$E1202)-INDEX('PTRM input'!$G$277:$P$326,A33offset,$E1202))*OFFSET($F$7,0,$E1202))-SUM($G1202:AQ1202),(((INDEX('PTRM input'!$G$385:$P$434,A33offset,$E1202)-INDEX('PTRM input'!$G$277:$P$326,A33offset,$E1202))*OFFSET($F$7,0,$E1202))-SUM($G1202:AQ1202))*(OFFSET('PTRM input'!$G$477,0,$E1202-1)/A33taxstdlife))))</f>
        <v>0</v>
      </c>
      <c r="AS1202" s="251">
        <f ca="1">IF(A33taxstdlife="n/a","n/a",IF(A33taxstdlife="",0,IF(AS$3&gt;(A33stdlife+$E1202),((INDEX('PTRM input'!$G$385:$P$434,A33offset,$E1202)-INDEX('PTRM input'!$G$277:$P$326,A33offset,$E1202))*OFFSET($F$7,0,$E1202))-SUM($G1202:AR1202),(((INDEX('PTRM input'!$G$385:$P$434,A33offset,$E1202)-INDEX('PTRM input'!$G$277:$P$326,A33offset,$E1202))*OFFSET($F$7,0,$E1202))-SUM($G1202:AR1202))*(OFFSET('PTRM input'!$G$477,0,$E1202-1)/A33taxstdlife))))</f>
        <v>0</v>
      </c>
      <c r="AT1202" s="251">
        <f ca="1">IF(A33taxstdlife="n/a","n/a",IF(A33taxstdlife="",0,IF(AT$3&gt;(A33stdlife+$E1202),((INDEX('PTRM input'!$G$385:$P$434,A33offset,$E1202)-INDEX('PTRM input'!$G$277:$P$326,A33offset,$E1202))*OFFSET($F$7,0,$E1202))-SUM($G1202:AS1202),(((INDEX('PTRM input'!$G$385:$P$434,A33offset,$E1202)-INDEX('PTRM input'!$G$277:$P$326,A33offset,$E1202))*OFFSET($F$7,0,$E1202))-SUM($G1202:AS1202))*(OFFSET('PTRM input'!$G$477,0,$E1202-1)/A33taxstdlife))))</f>
        <v>0</v>
      </c>
      <c r="AU1202" s="251">
        <f ca="1">IF(A33taxstdlife="n/a","n/a",IF(A33taxstdlife="",0,IF(AU$3&gt;(A33stdlife+$E1202),((INDEX('PTRM input'!$G$385:$P$434,A33offset,$E1202)-INDEX('PTRM input'!$G$277:$P$326,A33offset,$E1202))*OFFSET($F$7,0,$E1202))-SUM($G1202:AT1202),(((INDEX('PTRM input'!$G$385:$P$434,A33offset,$E1202)-INDEX('PTRM input'!$G$277:$P$326,A33offset,$E1202))*OFFSET($F$7,0,$E1202))-SUM($G1202:AT1202))*(OFFSET('PTRM input'!$G$477,0,$E1202-1)/A33taxstdlife))))</f>
        <v>0</v>
      </c>
      <c r="AV1202" s="251">
        <f ca="1">IF(A33taxstdlife="n/a","n/a",IF(A33taxstdlife="",0,IF(AV$3&gt;(A33stdlife+$E1202),((INDEX('PTRM input'!$G$385:$P$434,A33offset,$E1202)-INDEX('PTRM input'!$G$277:$P$326,A33offset,$E1202))*OFFSET($F$7,0,$E1202))-SUM($G1202:AU1202),(((INDEX('PTRM input'!$G$385:$P$434,A33offset,$E1202)-INDEX('PTRM input'!$G$277:$P$326,A33offset,$E1202))*OFFSET($F$7,0,$E1202))-SUM($G1202:AU1202))*(OFFSET('PTRM input'!$G$477,0,$E1202-1)/A33taxstdlife))))</f>
        <v>0</v>
      </c>
      <c r="AW1202" s="251">
        <f ca="1">IF(A33taxstdlife="n/a","n/a",IF(A33taxstdlife="",0,IF(AW$3&gt;(A33stdlife+$E1202),((INDEX('PTRM input'!$G$385:$P$434,A33offset,$E1202)-INDEX('PTRM input'!$G$277:$P$326,A33offset,$E1202))*OFFSET($F$7,0,$E1202))-SUM($G1202:AV1202),(((INDEX('PTRM input'!$G$385:$P$434,A33offset,$E1202)-INDEX('PTRM input'!$G$277:$P$326,A33offset,$E1202))*OFFSET($F$7,0,$E1202))-SUM($G1202:AV1202))*(OFFSET('PTRM input'!$G$477,0,$E1202-1)/A33taxstdlife))))</f>
        <v>0</v>
      </c>
      <c r="AX1202" s="251">
        <f ca="1">IF(A33taxstdlife="n/a","n/a",IF(A33taxstdlife="",0,IF(AX$3&gt;(A33stdlife+$E1202),((INDEX('PTRM input'!$G$385:$P$434,A33offset,$E1202)-INDEX('PTRM input'!$G$277:$P$326,A33offset,$E1202))*OFFSET($F$7,0,$E1202))-SUM($G1202:AW1202),(((INDEX('PTRM input'!$G$385:$P$434,A33offset,$E1202)-INDEX('PTRM input'!$G$277:$P$326,A33offset,$E1202))*OFFSET($F$7,0,$E1202))-SUM($G1202:AW1202))*(OFFSET('PTRM input'!$G$477,0,$E1202-1)/A33taxstdlife))))</f>
        <v>0</v>
      </c>
      <c r="AY1202" s="251">
        <f ca="1">IF(A33taxstdlife="n/a","n/a",IF(A33taxstdlife="",0,IF(AY$3&gt;(A33stdlife+$E1202),((INDEX('PTRM input'!$G$385:$P$434,A33offset,$E1202)-INDEX('PTRM input'!$G$277:$P$326,A33offset,$E1202))*OFFSET($F$7,0,$E1202))-SUM($G1202:AX1202),(((INDEX('PTRM input'!$G$385:$P$434,A33offset,$E1202)-INDEX('PTRM input'!$G$277:$P$326,A33offset,$E1202))*OFFSET($F$7,0,$E1202))-SUM($G1202:AX1202))*(OFFSET('PTRM input'!$G$477,0,$E1202-1)/A33taxstdlife))))</f>
        <v>0</v>
      </c>
      <c r="AZ1202" s="251">
        <f ca="1">IF(A33taxstdlife="n/a","n/a",IF(A33taxstdlife="",0,IF(AZ$3&gt;(A33stdlife+$E1202),((INDEX('PTRM input'!$G$385:$P$434,A33offset,$E1202)-INDEX('PTRM input'!$G$277:$P$326,A33offset,$E1202))*OFFSET($F$7,0,$E1202))-SUM($G1202:AY1202),(((INDEX('PTRM input'!$G$385:$P$434,A33offset,$E1202)-INDEX('PTRM input'!$G$277:$P$326,A33offset,$E1202))*OFFSET($F$7,0,$E1202))-SUM($G1202:AY1202))*(OFFSET('PTRM input'!$G$477,0,$E1202-1)/A33taxstdlife))))</f>
        <v>0</v>
      </c>
      <c r="BA1202" s="251">
        <f ca="1">IF(A33taxstdlife="n/a","n/a",IF(A33taxstdlife="",0,IF(BA$3&gt;(A33stdlife+$E1202),((INDEX('PTRM input'!$G$385:$P$434,A33offset,$E1202)-INDEX('PTRM input'!$G$277:$P$326,A33offset,$E1202))*OFFSET($F$7,0,$E1202))-SUM($G1202:AZ1202),(((INDEX('PTRM input'!$G$385:$P$434,A33offset,$E1202)-INDEX('PTRM input'!$G$277:$P$326,A33offset,$E1202))*OFFSET($F$7,0,$E1202))-SUM($G1202:AZ1202))*(OFFSET('PTRM input'!$G$477,0,$E1202-1)/A33taxstdlife))))</f>
        <v>0</v>
      </c>
      <c r="BB1202" s="251">
        <f ca="1">IF(A33taxstdlife="n/a","n/a",IF(A33taxstdlife="",0,IF(BB$3&gt;(A33stdlife+$E1202),((INDEX('PTRM input'!$G$385:$P$434,A33offset,$E1202)-INDEX('PTRM input'!$G$277:$P$326,A33offset,$E1202))*OFFSET($F$7,0,$E1202))-SUM($G1202:BA1202),(((INDEX('PTRM input'!$G$385:$P$434,A33offset,$E1202)-INDEX('PTRM input'!$G$277:$P$326,A33offset,$E1202))*OFFSET($F$7,0,$E1202))-SUM($G1202:BA1202))*(OFFSET('PTRM input'!$G$477,0,$E1202-1)/A33taxstdlife))))</f>
        <v>0</v>
      </c>
      <c r="BC1202" s="251">
        <f ca="1">IF(A33taxstdlife="n/a","n/a",IF(A33taxstdlife="",0,IF(BC$3&gt;(A33stdlife+$E1202),((INDEX('PTRM input'!$G$385:$P$434,A33offset,$E1202)-INDEX('PTRM input'!$G$277:$P$326,A33offset,$E1202))*OFFSET($F$7,0,$E1202))-SUM($G1202:BB1202),(((INDEX('PTRM input'!$G$385:$P$434,A33offset,$E1202)-INDEX('PTRM input'!$G$277:$P$326,A33offset,$E1202))*OFFSET($F$7,0,$E1202))-SUM($G1202:BB1202))*(OFFSET('PTRM input'!$G$477,0,$E1202-1)/A33taxstdlife))))</f>
        <v>0</v>
      </c>
      <c r="BD1202" s="251">
        <f ca="1">IF(A33taxstdlife="n/a","n/a",IF(A33taxstdlife="",0,IF(BD$3&gt;(A33stdlife+$E1202),((INDEX('PTRM input'!$G$385:$P$434,A33offset,$E1202)-INDEX('PTRM input'!$G$277:$P$326,A33offset,$E1202))*OFFSET($F$7,0,$E1202))-SUM($G1202:BC1202),(((INDEX('PTRM input'!$G$385:$P$434,A33offset,$E1202)-INDEX('PTRM input'!$G$277:$P$326,A33offset,$E1202))*OFFSET($F$7,0,$E1202))-SUM($G1202:BC1202))*(OFFSET('PTRM input'!$G$477,0,$E1202-1)/A33taxstdlife))))</f>
        <v>0</v>
      </c>
      <c r="BE1202" s="251">
        <f ca="1">IF(A33taxstdlife="n/a","n/a",IF(A33taxstdlife="",0,IF(BE$3&gt;(A33stdlife+$E1202),((INDEX('PTRM input'!$G$385:$P$434,A33offset,$E1202)-INDEX('PTRM input'!$G$277:$P$326,A33offset,$E1202))*OFFSET($F$7,0,$E1202))-SUM($G1202:BD1202),(((INDEX('PTRM input'!$G$385:$P$434,A33offset,$E1202)-INDEX('PTRM input'!$G$277:$P$326,A33offset,$E1202))*OFFSET($F$7,0,$E1202))-SUM($G1202:BD1202))*(OFFSET('PTRM input'!$G$477,0,$E1202-1)/A33taxstdlife))))</f>
        <v>0</v>
      </c>
      <c r="BF1202" s="251">
        <f ca="1">IF(A33taxstdlife="n/a","n/a",IF(A33taxstdlife="",0,IF(BF$3&gt;(A33stdlife+$E1202),((INDEX('PTRM input'!$G$385:$P$434,A33offset,$E1202)-INDEX('PTRM input'!$G$277:$P$326,A33offset,$E1202))*OFFSET($F$7,0,$E1202))-SUM($G1202:BE1202),(((INDEX('PTRM input'!$G$385:$P$434,A33offset,$E1202)-INDEX('PTRM input'!$G$277:$P$326,A33offset,$E1202))*OFFSET($F$7,0,$E1202))-SUM($G1202:BE1202))*(OFFSET('PTRM input'!$G$477,0,$E1202-1)/A33taxstdlife))))</f>
        <v>0</v>
      </c>
      <c r="BG1202" s="251">
        <f ca="1">IF(A33taxstdlife="n/a","n/a",IF(A33taxstdlife="",0,IF(BG$3&gt;(A33stdlife+$E1202),((INDEX('PTRM input'!$G$385:$P$434,A33offset,$E1202)-INDEX('PTRM input'!$G$277:$P$326,A33offset,$E1202))*OFFSET($F$7,0,$E1202))-SUM($G1202:BF1202),(((INDEX('PTRM input'!$G$385:$P$434,A33offset,$E1202)-INDEX('PTRM input'!$G$277:$P$326,A33offset,$E1202))*OFFSET($F$7,0,$E1202))-SUM($G1202:BF1202))*(OFFSET('PTRM input'!$G$477,0,$E1202-1)/A33taxstdlife))))</f>
        <v>0</v>
      </c>
      <c r="BH1202" s="251">
        <f ca="1">IF(A33taxstdlife="n/a","n/a",IF(A33taxstdlife="",0,IF(BH$3&gt;(A33stdlife+$E1202),((INDEX('PTRM input'!$G$385:$P$434,A33offset,$E1202)-INDEX('PTRM input'!$G$277:$P$326,A33offset,$E1202))*OFFSET($F$7,0,$E1202))-SUM($G1202:BG1202),(((INDEX('PTRM input'!$G$385:$P$434,A33offset,$E1202)-INDEX('PTRM input'!$G$277:$P$326,A33offset,$E1202))*OFFSET($F$7,0,$E1202))-SUM($G1202:BG1202))*(OFFSET('PTRM input'!$G$477,0,$E1202-1)/A33taxstdlife))))</f>
        <v>0</v>
      </c>
      <c r="BI1202" s="251">
        <f ca="1">IF(A33taxstdlife="n/a","n/a",IF(A33taxstdlife="",0,IF(BI$3&gt;(A33stdlife+$E1202),((INDEX('PTRM input'!$G$385:$P$434,A33offset,$E1202)-INDEX('PTRM input'!$G$277:$P$326,A33offset,$E1202))*OFFSET($F$7,0,$E1202))-SUM($G1202:BH1202),(((INDEX('PTRM input'!$G$385:$P$434,A33offset,$E1202)-INDEX('PTRM input'!$G$277:$P$326,A33offset,$E1202))*OFFSET($F$7,0,$E1202))-SUM($G1202:BH1202))*(OFFSET('PTRM input'!$G$477,0,$E1202-1)/A33taxstdlife))))</f>
        <v>0</v>
      </c>
      <c r="BJ1202" s="116"/>
      <c r="BK1202" s="116"/>
      <c r="BL1202" s="116"/>
      <c r="BM1202" s="116"/>
    </row>
    <row r="1203" spans="1:65" ht="12.75" hidden="1" customHeight="1" outlineLevel="2">
      <c r="A1203" s="366"/>
      <c r="B1203" s="19"/>
      <c r="C1203" s="18"/>
      <c r="D1203" s="760"/>
      <c r="E1203" s="86">
        <v>6</v>
      </c>
      <c r="F1203" s="356"/>
      <c r="G1203" s="434"/>
      <c r="H1203" s="435"/>
      <c r="I1203" s="435"/>
      <c r="J1203" s="435"/>
      <c r="K1203" s="435"/>
      <c r="L1203" s="619"/>
      <c r="M1203" s="251">
        <f ca="1">IF(A33taxstdlife="n/a","n/a",IF(A33taxstdlife="",0,IF(M$3&gt;(A33stdlife+$E1203),((INDEX('PTRM input'!$G$385:$P$434,A33offset,$E1203)-INDEX('PTRM input'!$G$277:$P$326,A33offset,$E1203))*OFFSET($F$7,0,$E1203))-SUM($G1203:L1203),(((INDEX('PTRM input'!$G$385:$P$434,A33offset,$E1203)-INDEX('PTRM input'!$G$277:$P$326,A33offset,$E1203))*OFFSET($F$7,0,$E1203))-SUM($G1203:L1203))*(OFFSET('PTRM input'!$G$477,0,$E1203-1)/A33taxstdlife))))</f>
        <v>0</v>
      </c>
      <c r="N1203" s="251">
        <f ca="1">IF(A33taxstdlife="n/a","n/a",IF(A33taxstdlife="",0,IF(N$3&gt;(A33stdlife+$E1203),((INDEX('PTRM input'!$G$385:$P$434,A33offset,$E1203)-INDEX('PTRM input'!$G$277:$P$326,A33offset,$E1203))*OFFSET($F$7,0,$E1203))-SUM($G1203:M1203),(((INDEX('PTRM input'!$G$385:$P$434,A33offset,$E1203)-INDEX('PTRM input'!$G$277:$P$326,A33offset,$E1203))*OFFSET($F$7,0,$E1203))-SUM($G1203:M1203))*(OFFSET('PTRM input'!$G$477,0,$E1203-1)/A33taxstdlife))))</f>
        <v>0</v>
      </c>
      <c r="O1203" s="251">
        <f ca="1">IF(A33taxstdlife="n/a","n/a",IF(A33taxstdlife="",0,IF(O$3&gt;(A33stdlife+$E1203),((INDEX('PTRM input'!$G$385:$P$434,A33offset,$E1203)-INDEX('PTRM input'!$G$277:$P$326,A33offset,$E1203))*OFFSET($F$7,0,$E1203))-SUM($G1203:N1203),(((INDEX('PTRM input'!$G$385:$P$434,A33offset,$E1203)-INDEX('PTRM input'!$G$277:$P$326,A33offset,$E1203))*OFFSET($F$7,0,$E1203))-SUM($G1203:N1203))*(OFFSET('PTRM input'!$G$477,0,$E1203-1)/A33taxstdlife))))</f>
        <v>0</v>
      </c>
      <c r="P1203" s="251">
        <f ca="1">IF(A33taxstdlife="n/a","n/a",IF(A33taxstdlife="",0,IF(P$3&gt;(A33stdlife+$E1203),((INDEX('PTRM input'!$G$385:$P$434,A33offset,$E1203)-INDEX('PTRM input'!$G$277:$P$326,A33offset,$E1203))*OFFSET($F$7,0,$E1203))-SUM($G1203:O1203),(((INDEX('PTRM input'!$G$385:$P$434,A33offset,$E1203)-INDEX('PTRM input'!$G$277:$P$326,A33offset,$E1203))*OFFSET($F$7,0,$E1203))-SUM($G1203:O1203))*(OFFSET('PTRM input'!$G$477,0,$E1203-1)/A33taxstdlife))))</f>
        <v>0</v>
      </c>
      <c r="Q1203" s="251">
        <f ca="1">IF(A33taxstdlife="n/a","n/a",IF(A33taxstdlife="",0,IF(Q$3&gt;(A33stdlife+$E1203),((INDEX('PTRM input'!$G$385:$P$434,A33offset,$E1203)-INDEX('PTRM input'!$G$277:$P$326,A33offset,$E1203))*OFFSET($F$7,0,$E1203))-SUM($G1203:P1203),(((INDEX('PTRM input'!$G$385:$P$434,A33offset,$E1203)-INDEX('PTRM input'!$G$277:$P$326,A33offset,$E1203))*OFFSET($F$7,0,$E1203))-SUM($G1203:P1203))*(OFFSET('PTRM input'!$G$477,0,$E1203-1)/A33taxstdlife))))</f>
        <v>0</v>
      </c>
      <c r="R1203" s="251">
        <f ca="1">IF(A33taxstdlife="n/a","n/a",IF(A33taxstdlife="",0,IF(R$3&gt;(A33stdlife+$E1203),((INDEX('PTRM input'!$G$385:$P$434,A33offset,$E1203)-INDEX('PTRM input'!$G$277:$P$326,A33offset,$E1203))*OFFSET($F$7,0,$E1203))-SUM($G1203:Q1203),(((INDEX('PTRM input'!$G$385:$P$434,A33offset,$E1203)-INDEX('PTRM input'!$G$277:$P$326,A33offset,$E1203))*OFFSET($F$7,0,$E1203))-SUM($G1203:Q1203))*(OFFSET('PTRM input'!$G$477,0,$E1203-1)/A33taxstdlife))))</f>
        <v>0</v>
      </c>
      <c r="S1203" s="251">
        <f ca="1">IF(A33taxstdlife="n/a","n/a",IF(A33taxstdlife="",0,IF(S$3&gt;(A33stdlife+$E1203),((INDEX('PTRM input'!$G$385:$P$434,A33offset,$E1203)-INDEX('PTRM input'!$G$277:$P$326,A33offset,$E1203))*OFFSET($F$7,0,$E1203))-SUM($G1203:R1203),(((INDEX('PTRM input'!$G$385:$P$434,A33offset,$E1203)-INDEX('PTRM input'!$G$277:$P$326,A33offset,$E1203))*OFFSET($F$7,0,$E1203))-SUM($G1203:R1203))*(OFFSET('PTRM input'!$G$477,0,$E1203-1)/A33taxstdlife))))</f>
        <v>0</v>
      </c>
      <c r="T1203" s="251">
        <f ca="1">IF(A33taxstdlife="n/a","n/a",IF(A33taxstdlife="",0,IF(T$3&gt;(A33stdlife+$E1203),((INDEX('PTRM input'!$G$385:$P$434,A33offset,$E1203)-INDEX('PTRM input'!$G$277:$P$326,A33offset,$E1203))*OFFSET($F$7,0,$E1203))-SUM($G1203:S1203),(((INDEX('PTRM input'!$G$385:$P$434,A33offset,$E1203)-INDEX('PTRM input'!$G$277:$P$326,A33offset,$E1203))*OFFSET($F$7,0,$E1203))-SUM($G1203:S1203))*(OFFSET('PTRM input'!$G$477,0,$E1203-1)/A33taxstdlife))))</f>
        <v>0</v>
      </c>
      <c r="U1203" s="251">
        <f ca="1">IF(A33taxstdlife="n/a","n/a",IF(A33taxstdlife="",0,IF(U$3&gt;(A33stdlife+$E1203),((INDEX('PTRM input'!$G$385:$P$434,A33offset,$E1203)-INDEX('PTRM input'!$G$277:$P$326,A33offset,$E1203))*OFFSET($F$7,0,$E1203))-SUM($G1203:T1203),(((INDEX('PTRM input'!$G$385:$P$434,A33offset,$E1203)-INDEX('PTRM input'!$G$277:$P$326,A33offset,$E1203))*OFFSET($F$7,0,$E1203))-SUM($G1203:T1203))*(OFFSET('PTRM input'!$G$477,0,$E1203-1)/A33taxstdlife))))</f>
        <v>0</v>
      </c>
      <c r="V1203" s="251">
        <f ca="1">IF(A33taxstdlife="n/a","n/a",IF(A33taxstdlife="",0,IF(V$3&gt;(A33stdlife+$E1203),((INDEX('PTRM input'!$G$385:$P$434,A33offset,$E1203)-INDEX('PTRM input'!$G$277:$P$326,A33offset,$E1203))*OFFSET($F$7,0,$E1203))-SUM($G1203:U1203),(((INDEX('PTRM input'!$G$385:$P$434,A33offset,$E1203)-INDEX('PTRM input'!$G$277:$P$326,A33offset,$E1203))*OFFSET($F$7,0,$E1203))-SUM($G1203:U1203))*(OFFSET('PTRM input'!$G$477,0,$E1203-1)/A33taxstdlife))))</f>
        <v>0</v>
      </c>
      <c r="W1203" s="251">
        <f ca="1">IF(A33taxstdlife="n/a","n/a",IF(A33taxstdlife="",0,IF(W$3&gt;(A33stdlife+$E1203),((INDEX('PTRM input'!$G$385:$P$434,A33offset,$E1203)-INDEX('PTRM input'!$G$277:$P$326,A33offset,$E1203))*OFFSET($F$7,0,$E1203))-SUM($G1203:V1203),(((INDEX('PTRM input'!$G$385:$P$434,A33offset,$E1203)-INDEX('PTRM input'!$G$277:$P$326,A33offset,$E1203))*OFFSET($F$7,0,$E1203))-SUM($G1203:V1203))*(OFFSET('PTRM input'!$G$477,0,$E1203-1)/A33taxstdlife))))</f>
        <v>0</v>
      </c>
      <c r="X1203" s="251">
        <f ca="1">IF(A33taxstdlife="n/a","n/a",IF(A33taxstdlife="",0,IF(X$3&gt;(A33stdlife+$E1203),((INDEX('PTRM input'!$G$385:$P$434,A33offset,$E1203)-INDEX('PTRM input'!$G$277:$P$326,A33offset,$E1203))*OFFSET($F$7,0,$E1203))-SUM($G1203:W1203),(((INDEX('PTRM input'!$G$385:$P$434,A33offset,$E1203)-INDEX('PTRM input'!$G$277:$P$326,A33offset,$E1203))*OFFSET($F$7,0,$E1203))-SUM($G1203:W1203))*(OFFSET('PTRM input'!$G$477,0,$E1203-1)/A33taxstdlife))))</f>
        <v>0</v>
      </c>
      <c r="Y1203" s="251">
        <f ca="1">IF(A33taxstdlife="n/a","n/a",IF(A33taxstdlife="",0,IF(Y$3&gt;(A33stdlife+$E1203),((INDEX('PTRM input'!$G$385:$P$434,A33offset,$E1203)-INDEX('PTRM input'!$G$277:$P$326,A33offset,$E1203))*OFFSET($F$7,0,$E1203))-SUM($G1203:X1203),(((INDEX('PTRM input'!$G$385:$P$434,A33offset,$E1203)-INDEX('PTRM input'!$G$277:$P$326,A33offset,$E1203))*OFFSET($F$7,0,$E1203))-SUM($G1203:X1203))*(OFFSET('PTRM input'!$G$477,0,$E1203-1)/A33taxstdlife))))</f>
        <v>0</v>
      </c>
      <c r="Z1203" s="251">
        <f ca="1">IF(A33taxstdlife="n/a","n/a",IF(A33taxstdlife="",0,IF(Z$3&gt;(A33stdlife+$E1203),((INDEX('PTRM input'!$G$385:$P$434,A33offset,$E1203)-INDEX('PTRM input'!$G$277:$P$326,A33offset,$E1203))*OFFSET($F$7,0,$E1203))-SUM($G1203:Y1203),(((INDEX('PTRM input'!$G$385:$P$434,A33offset,$E1203)-INDEX('PTRM input'!$G$277:$P$326,A33offset,$E1203))*OFFSET($F$7,0,$E1203))-SUM($G1203:Y1203))*(OFFSET('PTRM input'!$G$477,0,$E1203-1)/A33taxstdlife))))</f>
        <v>0</v>
      </c>
      <c r="AA1203" s="251">
        <f ca="1">IF(A33taxstdlife="n/a","n/a",IF(A33taxstdlife="",0,IF(AA$3&gt;(A33stdlife+$E1203),((INDEX('PTRM input'!$G$385:$P$434,A33offset,$E1203)-INDEX('PTRM input'!$G$277:$P$326,A33offset,$E1203))*OFFSET($F$7,0,$E1203))-SUM($G1203:Z1203),(((INDEX('PTRM input'!$G$385:$P$434,A33offset,$E1203)-INDEX('PTRM input'!$G$277:$P$326,A33offset,$E1203))*OFFSET($F$7,0,$E1203))-SUM($G1203:Z1203))*(OFFSET('PTRM input'!$G$477,0,$E1203-1)/A33taxstdlife))))</f>
        <v>0</v>
      </c>
      <c r="AB1203" s="251">
        <f ca="1">IF(A33taxstdlife="n/a","n/a",IF(A33taxstdlife="",0,IF(AB$3&gt;(A33stdlife+$E1203),((INDEX('PTRM input'!$G$385:$P$434,A33offset,$E1203)-INDEX('PTRM input'!$G$277:$P$326,A33offset,$E1203))*OFFSET($F$7,0,$E1203))-SUM($G1203:AA1203),(((INDEX('PTRM input'!$G$385:$P$434,A33offset,$E1203)-INDEX('PTRM input'!$G$277:$P$326,A33offset,$E1203))*OFFSET($F$7,0,$E1203))-SUM($G1203:AA1203))*(OFFSET('PTRM input'!$G$477,0,$E1203-1)/A33taxstdlife))))</f>
        <v>0</v>
      </c>
      <c r="AC1203" s="251">
        <f ca="1">IF(A33taxstdlife="n/a","n/a",IF(A33taxstdlife="",0,IF(AC$3&gt;(A33stdlife+$E1203),((INDEX('PTRM input'!$G$385:$P$434,A33offset,$E1203)-INDEX('PTRM input'!$G$277:$P$326,A33offset,$E1203))*OFFSET($F$7,0,$E1203))-SUM($G1203:AB1203),(((INDEX('PTRM input'!$G$385:$P$434,A33offset,$E1203)-INDEX('PTRM input'!$G$277:$P$326,A33offset,$E1203))*OFFSET($F$7,0,$E1203))-SUM($G1203:AB1203))*(OFFSET('PTRM input'!$G$477,0,$E1203-1)/A33taxstdlife))))</f>
        <v>0</v>
      </c>
      <c r="AD1203" s="251">
        <f ca="1">IF(A33taxstdlife="n/a","n/a",IF(A33taxstdlife="",0,IF(AD$3&gt;(A33stdlife+$E1203),((INDEX('PTRM input'!$G$385:$P$434,A33offset,$E1203)-INDEX('PTRM input'!$G$277:$P$326,A33offset,$E1203))*OFFSET($F$7,0,$E1203))-SUM($G1203:AC1203),(((INDEX('PTRM input'!$G$385:$P$434,A33offset,$E1203)-INDEX('PTRM input'!$G$277:$P$326,A33offset,$E1203))*OFFSET($F$7,0,$E1203))-SUM($G1203:AC1203))*(OFFSET('PTRM input'!$G$477,0,$E1203-1)/A33taxstdlife))))</f>
        <v>0</v>
      </c>
      <c r="AE1203" s="251">
        <f ca="1">IF(A33taxstdlife="n/a","n/a",IF(A33taxstdlife="",0,IF(AE$3&gt;(A33stdlife+$E1203),((INDEX('PTRM input'!$G$385:$P$434,A33offset,$E1203)-INDEX('PTRM input'!$G$277:$P$326,A33offset,$E1203))*OFFSET($F$7,0,$E1203))-SUM($G1203:AD1203),(((INDEX('PTRM input'!$G$385:$P$434,A33offset,$E1203)-INDEX('PTRM input'!$G$277:$P$326,A33offset,$E1203))*OFFSET($F$7,0,$E1203))-SUM($G1203:AD1203))*(OFFSET('PTRM input'!$G$477,0,$E1203-1)/A33taxstdlife))))</f>
        <v>0</v>
      </c>
      <c r="AF1203" s="251">
        <f ca="1">IF(A33taxstdlife="n/a","n/a",IF(A33taxstdlife="",0,IF(AF$3&gt;(A33stdlife+$E1203),((INDEX('PTRM input'!$G$385:$P$434,A33offset,$E1203)-INDEX('PTRM input'!$G$277:$P$326,A33offset,$E1203))*OFFSET($F$7,0,$E1203))-SUM($G1203:AE1203),(((INDEX('PTRM input'!$G$385:$P$434,A33offset,$E1203)-INDEX('PTRM input'!$G$277:$P$326,A33offset,$E1203))*OFFSET($F$7,0,$E1203))-SUM($G1203:AE1203))*(OFFSET('PTRM input'!$G$477,0,$E1203-1)/A33taxstdlife))))</f>
        <v>0</v>
      </c>
      <c r="AG1203" s="251">
        <f ca="1">IF(A33taxstdlife="n/a","n/a",IF(A33taxstdlife="",0,IF(AG$3&gt;(A33stdlife+$E1203),((INDEX('PTRM input'!$G$385:$P$434,A33offset,$E1203)-INDEX('PTRM input'!$G$277:$P$326,A33offset,$E1203))*OFFSET($F$7,0,$E1203))-SUM($G1203:AF1203),(((INDEX('PTRM input'!$G$385:$P$434,A33offset,$E1203)-INDEX('PTRM input'!$G$277:$P$326,A33offset,$E1203))*OFFSET($F$7,0,$E1203))-SUM($G1203:AF1203))*(OFFSET('PTRM input'!$G$477,0,$E1203-1)/A33taxstdlife))))</f>
        <v>0</v>
      </c>
      <c r="AH1203" s="251">
        <f ca="1">IF(A33taxstdlife="n/a","n/a",IF(A33taxstdlife="",0,IF(AH$3&gt;(A33stdlife+$E1203),((INDEX('PTRM input'!$G$385:$P$434,A33offset,$E1203)-INDEX('PTRM input'!$G$277:$P$326,A33offset,$E1203))*OFFSET($F$7,0,$E1203))-SUM($G1203:AG1203),(((INDEX('PTRM input'!$G$385:$P$434,A33offset,$E1203)-INDEX('PTRM input'!$G$277:$P$326,A33offset,$E1203))*OFFSET($F$7,0,$E1203))-SUM($G1203:AG1203))*(OFFSET('PTRM input'!$G$477,0,$E1203-1)/A33taxstdlife))))</f>
        <v>0</v>
      </c>
      <c r="AI1203" s="251">
        <f ca="1">IF(A33taxstdlife="n/a","n/a",IF(A33taxstdlife="",0,IF(AI$3&gt;(A33stdlife+$E1203),((INDEX('PTRM input'!$G$385:$P$434,A33offset,$E1203)-INDEX('PTRM input'!$G$277:$P$326,A33offset,$E1203))*OFFSET($F$7,0,$E1203))-SUM($G1203:AH1203),(((INDEX('PTRM input'!$G$385:$P$434,A33offset,$E1203)-INDEX('PTRM input'!$G$277:$P$326,A33offset,$E1203))*OFFSET($F$7,0,$E1203))-SUM($G1203:AH1203))*(OFFSET('PTRM input'!$G$477,0,$E1203-1)/A33taxstdlife))))</f>
        <v>0</v>
      </c>
      <c r="AJ1203" s="251">
        <f ca="1">IF(A33taxstdlife="n/a","n/a",IF(A33taxstdlife="",0,IF(AJ$3&gt;(A33stdlife+$E1203),((INDEX('PTRM input'!$G$385:$P$434,A33offset,$E1203)-INDEX('PTRM input'!$G$277:$P$326,A33offset,$E1203))*OFFSET($F$7,0,$E1203))-SUM($G1203:AI1203),(((INDEX('PTRM input'!$G$385:$P$434,A33offset,$E1203)-INDEX('PTRM input'!$G$277:$P$326,A33offset,$E1203))*OFFSET($F$7,0,$E1203))-SUM($G1203:AI1203))*(OFFSET('PTRM input'!$G$477,0,$E1203-1)/A33taxstdlife))))</f>
        <v>0</v>
      </c>
      <c r="AK1203" s="251">
        <f ca="1">IF(A33taxstdlife="n/a","n/a",IF(A33taxstdlife="",0,IF(AK$3&gt;(A33stdlife+$E1203),((INDEX('PTRM input'!$G$385:$P$434,A33offset,$E1203)-INDEX('PTRM input'!$G$277:$P$326,A33offset,$E1203))*OFFSET($F$7,0,$E1203))-SUM($G1203:AJ1203),(((INDEX('PTRM input'!$G$385:$P$434,A33offset,$E1203)-INDEX('PTRM input'!$G$277:$P$326,A33offset,$E1203))*OFFSET($F$7,0,$E1203))-SUM($G1203:AJ1203))*(OFFSET('PTRM input'!$G$477,0,$E1203-1)/A33taxstdlife))))</f>
        <v>0</v>
      </c>
      <c r="AL1203" s="251">
        <f ca="1">IF(A33taxstdlife="n/a","n/a",IF(A33taxstdlife="",0,IF(AL$3&gt;(A33stdlife+$E1203),((INDEX('PTRM input'!$G$385:$P$434,A33offset,$E1203)-INDEX('PTRM input'!$G$277:$P$326,A33offset,$E1203))*OFFSET($F$7,0,$E1203))-SUM($G1203:AK1203),(((INDEX('PTRM input'!$G$385:$P$434,A33offset,$E1203)-INDEX('PTRM input'!$G$277:$P$326,A33offset,$E1203))*OFFSET($F$7,0,$E1203))-SUM($G1203:AK1203))*(OFFSET('PTRM input'!$G$477,0,$E1203-1)/A33taxstdlife))))</f>
        <v>0</v>
      </c>
      <c r="AM1203" s="251">
        <f ca="1">IF(A33taxstdlife="n/a","n/a",IF(A33taxstdlife="",0,IF(AM$3&gt;(A33stdlife+$E1203),((INDEX('PTRM input'!$G$385:$P$434,A33offset,$E1203)-INDEX('PTRM input'!$G$277:$P$326,A33offset,$E1203))*OFFSET($F$7,0,$E1203))-SUM($G1203:AL1203),(((INDEX('PTRM input'!$G$385:$P$434,A33offset,$E1203)-INDEX('PTRM input'!$G$277:$P$326,A33offset,$E1203))*OFFSET($F$7,0,$E1203))-SUM($G1203:AL1203))*(OFFSET('PTRM input'!$G$477,0,$E1203-1)/A33taxstdlife))))</f>
        <v>0</v>
      </c>
      <c r="AN1203" s="251">
        <f ca="1">IF(A33taxstdlife="n/a","n/a",IF(A33taxstdlife="",0,IF(AN$3&gt;(A33stdlife+$E1203),((INDEX('PTRM input'!$G$385:$P$434,A33offset,$E1203)-INDEX('PTRM input'!$G$277:$P$326,A33offset,$E1203))*OFFSET($F$7,0,$E1203))-SUM($G1203:AM1203),(((INDEX('PTRM input'!$G$385:$P$434,A33offset,$E1203)-INDEX('PTRM input'!$G$277:$P$326,A33offset,$E1203))*OFFSET($F$7,0,$E1203))-SUM($G1203:AM1203))*(OFFSET('PTRM input'!$G$477,0,$E1203-1)/A33taxstdlife))))</f>
        <v>0</v>
      </c>
      <c r="AO1203" s="251">
        <f ca="1">IF(A33taxstdlife="n/a","n/a",IF(A33taxstdlife="",0,IF(AO$3&gt;(A33stdlife+$E1203),((INDEX('PTRM input'!$G$385:$P$434,A33offset,$E1203)-INDEX('PTRM input'!$G$277:$P$326,A33offset,$E1203))*OFFSET($F$7,0,$E1203))-SUM($G1203:AN1203),(((INDEX('PTRM input'!$G$385:$P$434,A33offset,$E1203)-INDEX('PTRM input'!$G$277:$P$326,A33offset,$E1203))*OFFSET($F$7,0,$E1203))-SUM($G1203:AN1203))*(OFFSET('PTRM input'!$G$477,0,$E1203-1)/A33taxstdlife))))</f>
        <v>0</v>
      </c>
      <c r="AP1203" s="251">
        <f ca="1">IF(A33taxstdlife="n/a","n/a",IF(A33taxstdlife="",0,IF(AP$3&gt;(A33stdlife+$E1203),((INDEX('PTRM input'!$G$385:$P$434,A33offset,$E1203)-INDEX('PTRM input'!$G$277:$P$326,A33offset,$E1203))*OFFSET($F$7,0,$E1203))-SUM($G1203:AO1203),(((INDEX('PTRM input'!$G$385:$P$434,A33offset,$E1203)-INDEX('PTRM input'!$G$277:$P$326,A33offset,$E1203))*OFFSET($F$7,0,$E1203))-SUM($G1203:AO1203))*(OFFSET('PTRM input'!$G$477,0,$E1203-1)/A33taxstdlife))))</f>
        <v>0</v>
      </c>
      <c r="AQ1203" s="251">
        <f ca="1">IF(A33taxstdlife="n/a","n/a",IF(A33taxstdlife="",0,IF(AQ$3&gt;(A33stdlife+$E1203),((INDEX('PTRM input'!$G$385:$P$434,A33offset,$E1203)-INDEX('PTRM input'!$G$277:$P$326,A33offset,$E1203))*OFFSET($F$7,0,$E1203))-SUM($G1203:AP1203),(((INDEX('PTRM input'!$G$385:$P$434,A33offset,$E1203)-INDEX('PTRM input'!$G$277:$P$326,A33offset,$E1203))*OFFSET($F$7,0,$E1203))-SUM($G1203:AP1203))*(OFFSET('PTRM input'!$G$477,0,$E1203-1)/A33taxstdlife))))</f>
        <v>0</v>
      </c>
      <c r="AR1203" s="251">
        <f ca="1">IF(A33taxstdlife="n/a","n/a",IF(A33taxstdlife="",0,IF(AR$3&gt;(A33stdlife+$E1203),((INDEX('PTRM input'!$G$385:$P$434,A33offset,$E1203)-INDEX('PTRM input'!$G$277:$P$326,A33offset,$E1203))*OFFSET($F$7,0,$E1203))-SUM($G1203:AQ1203),(((INDEX('PTRM input'!$G$385:$P$434,A33offset,$E1203)-INDEX('PTRM input'!$G$277:$P$326,A33offset,$E1203))*OFFSET($F$7,0,$E1203))-SUM($G1203:AQ1203))*(OFFSET('PTRM input'!$G$477,0,$E1203-1)/A33taxstdlife))))</f>
        <v>0</v>
      </c>
      <c r="AS1203" s="251">
        <f ca="1">IF(A33taxstdlife="n/a","n/a",IF(A33taxstdlife="",0,IF(AS$3&gt;(A33stdlife+$E1203),((INDEX('PTRM input'!$G$385:$P$434,A33offset,$E1203)-INDEX('PTRM input'!$G$277:$P$326,A33offset,$E1203))*OFFSET($F$7,0,$E1203))-SUM($G1203:AR1203),(((INDEX('PTRM input'!$G$385:$P$434,A33offset,$E1203)-INDEX('PTRM input'!$G$277:$P$326,A33offset,$E1203))*OFFSET($F$7,0,$E1203))-SUM($G1203:AR1203))*(OFFSET('PTRM input'!$G$477,0,$E1203-1)/A33taxstdlife))))</f>
        <v>0</v>
      </c>
      <c r="AT1203" s="251">
        <f ca="1">IF(A33taxstdlife="n/a","n/a",IF(A33taxstdlife="",0,IF(AT$3&gt;(A33stdlife+$E1203),((INDEX('PTRM input'!$G$385:$P$434,A33offset,$E1203)-INDEX('PTRM input'!$G$277:$P$326,A33offset,$E1203))*OFFSET($F$7,0,$E1203))-SUM($G1203:AS1203),(((INDEX('PTRM input'!$G$385:$P$434,A33offset,$E1203)-INDEX('PTRM input'!$G$277:$P$326,A33offset,$E1203))*OFFSET($F$7,0,$E1203))-SUM($G1203:AS1203))*(OFFSET('PTRM input'!$G$477,0,$E1203-1)/A33taxstdlife))))</f>
        <v>0</v>
      </c>
      <c r="AU1203" s="251">
        <f ca="1">IF(A33taxstdlife="n/a","n/a",IF(A33taxstdlife="",0,IF(AU$3&gt;(A33stdlife+$E1203),((INDEX('PTRM input'!$G$385:$P$434,A33offset,$E1203)-INDEX('PTRM input'!$G$277:$P$326,A33offset,$E1203))*OFFSET($F$7,0,$E1203))-SUM($G1203:AT1203),(((INDEX('PTRM input'!$G$385:$P$434,A33offset,$E1203)-INDEX('PTRM input'!$G$277:$P$326,A33offset,$E1203))*OFFSET($F$7,0,$E1203))-SUM($G1203:AT1203))*(OFFSET('PTRM input'!$G$477,0,$E1203-1)/A33taxstdlife))))</f>
        <v>0</v>
      </c>
      <c r="AV1203" s="251">
        <f ca="1">IF(A33taxstdlife="n/a","n/a",IF(A33taxstdlife="",0,IF(AV$3&gt;(A33stdlife+$E1203),((INDEX('PTRM input'!$G$385:$P$434,A33offset,$E1203)-INDEX('PTRM input'!$G$277:$P$326,A33offset,$E1203))*OFFSET($F$7,0,$E1203))-SUM($G1203:AU1203),(((INDEX('PTRM input'!$G$385:$P$434,A33offset,$E1203)-INDEX('PTRM input'!$G$277:$P$326,A33offset,$E1203))*OFFSET($F$7,0,$E1203))-SUM($G1203:AU1203))*(OFFSET('PTRM input'!$G$477,0,$E1203-1)/A33taxstdlife))))</f>
        <v>0</v>
      </c>
      <c r="AW1203" s="251">
        <f ca="1">IF(A33taxstdlife="n/a","n/a",IF(A33taxstdlife="",0,IF(AW$3&gt;(A33stdlife+$E1203),((INDEX('PTRM input'!$G$385:$P$434,A33offset,$E1203)-INDEX('PTRM input'!$G$277:$P$326,A33offset,$E1203))*OFFSET($F$7,0,$E1203))-SUM($G1203:AV1203),(((INDEX('PTRM input'!$G$385:$P$434,A33offset,$E1203)-INDEX('PTRM input'!$G$277:$P$326,A33offset,$E1203))*OFFSET($F$7,0,$E1203))-SUM($G1203:AV1203))*(OFFSET('PTRM input'!$G$477,0,$E1203-1)/A33taxstdlife))))</f>
        <v>0</v>
      </c>
      <c r="AX1203" s="251">
        <f ca="1">IF(A33taxstdlife="n/a","n/a",IF(A33taxstdlife="",0,IF(AX$3&gt;(A33stdlife+$E1203),((INDEX('PTRM input'!$G$385:$P$434,A33offset,$E1203)-INDEX('PTRM input'!$G$277:$P$326,A33offset,$E1203))*OFFSET($F$7,0,$E1203))-SUM($G1203:AW1203),(((INDEX('PTRM input'!$G$385:$P$434,A33offset,$E1203)-INDEX('PTRM input'!$G$277:$P$326,A33offset,$E1203))*OFFSET($F$7,0,$E1203))-SUM($G1203:AW1203))*(OFFSET('PTRM input'!$G$477,0,$E1203-1)/A33taxstdlife))))</f>
        <v>0</v>
      </c>
      <c r="AY1203" s="251">
        <f ca="1">IF(A33taxstdlife="n/a","n/a",IF(A33taxstdlife="",0,IF(AY$3&gt;(A33stdlife+$E1203),((INDEX('PTRM input'!$G$385:$P$434,A33offset,$E1203)-INDEX('PTRM input'!$G$277:$P$326,A33offset,$E1203))*OFFSET($F$7,0,$E1203))-SUM($G1203:AX1203),(((INDEX('PTRM input'!$G$385:$P$434,A33offset,$E1203)-INDEX('PTRM input'!$G$277:$P$326,A33offset,$E1203))*OFFSET($F$7,0,$E1203))-SUM($G1203:AX1203))*(OFFSET('PTRM input'!$G$477,0,$E1203-1)/A33taxstdlife))))</f>
        <v>0</v>
      </c>
      <c r="AZ1203" s="251">
        <f ca="1">IF(A33taxstdlife="n/a","n/a",IF(A33taxstdlife="",0,IF(AZ$3&gt;(A33stdlife+$E1203),((INDEX('PTRM input'!$G$385:$P$434,A33offset,$E1203)-INDEX('PTRM input'!$G$277:$P$326,A33offset,$E1203))*OFFSET($F$7,0,$E1203))-SUM($G1203:AY1203),(((INDEX('PTRM input'!$G$385:$P$434,A33offset,$E1203)-INDEX('PTRM input'!$G$277:$P$326,A33offset,$E1203))*OFFSET($F$7,0,$E1203))-SUM($G1203:AY1203))*(OFFSET('PTRM input'!$G$477,0,$E1203-1)/A33taxstdlife))))</f>
        <v>0</v>
      </c>
      <c r="BA1203" s="251">
        <f ca="1">IF(A33taxstdlife="n/a","n/a",IF(A33taxstdlife="",0,IF(BA$3&gt;(A33stdlife+$E1203),((INDEX('PTRM input'!$G$385:$P$434,A33offset,$E1203)-INDEX('PTRM input'!$G$277:$P$326,A33offset,$E1203))*OFFSET($F$7,0,$E1203))-SUM($G1203:AZ1203),(((INDEX('PTRM input'!$G$385:$P$434,A33offset,$E1203)-INDEX('PTRM input'!$G$277:$P$326,A33offset,$E1203))*OFFSET($F$7,0,$E1203))-SUM($G1203:AZ1203))*(OFFSET('PTRM input'!$G$477,0,$E1203-1)/A33taxstdlife))))</f>
        <v>0</v>
      </c>
      <c r="BB1203" s="251">
        <f ca="1">IF(A33taxstdlife="n/a","n/a",IF(A33taxstdlife="",0,IF(BB$3&gt;(A33stdlife+$E1203),((INDEX('PTRM input'!$G$385:$P$434,A33offset,$E1203)-INDEX('PTRM input'!$G$277:$P$326,A33offset,$E1203))*OFFSET($F$7,0,$E1203))-SUM($G1203:BA1203),(((INDEX('PTRM input'!$G$385:$P$434,A33offset,$E1203)-INDEX('PTRM input'!$G$277:$P$326,A33offset,$E1203))*OFFSET($F$7,0,$E1203))-SUM($G1203:BA1203))*(OFFSET('PTRM input'!$G$477,0,$E1203-1)/A33taxstdlife))))</f>
        <v>0</v>
      </c>
      <c r="BC1203" s="251">
        <f ca="1">IF(A33taxstdlife="n/a","n/a",IF(A33taxstdlife="",0,IF(BC$3&gt;(A33stdlife+$E1203),((INDEX('PTRM input'!$G$385:$P$434,A33offset,$E1203)-INDEX('PTRM input'!$G$277:$P$326,A33offset,$E1203))*OFFSET($F$7,0,$E1203))-SUM($G1203:BB1203),(((INDEX('PTRM input'!$G$385:$P$434,A33offset,$E1203)-INDEX('PTRM input'!$G$277:$P$326,A33offset,$E1203))*OFFSET($F$7,0,$E1203))-SUM($G1203:BB1203))*(OFFSET('PTRM input'!$G$477,0,$E1203-1)/A33taxstdlife))))</f>
        <v>0</v>
      </c>
      <c r="BD1203" s="251">
        <f ca="1">IF(A33taxstdlife="n/a","n/a",IF(A33taxstdlife="",0,IF(BD$3&gt;(A33stdlife+$E1203),((INDEX('PTRM input'!$G$385:$P$434,A33offset,$E1203)-INDEX('PTRM input'!$G$277:$P$326,A33offset,$E1203))*OFFSET($F$7,0,$E1203))-SUM($G1203:BC1203),(((INDEX('PTRM input'!$G$385:$P$434,A33offset,$E1203)-INDEX('PTRM input'!$G$277:$P$326,A33offset,$E1203))*OFFSET($F$7,0,$E1203))-SUM($G1203:BC1203))*(OFFSET('PTRM input'!$G$477,0,$E1203-1)/A33taxstdlife))))</f>
        <v>0</v>
      </c>
      <c r="BE1203" s="251">
        <f ca="1">IF(A33taxstdlife="n/a","n/a",IF(A33taxstdlife="",0,IF(BE$3&gt;(A33stdlife+$E1203),((INDEX('PTRM input'!$G$385:$P$434,A33offset,$E1203)-INDEX('PTRM input'!$G$277:$P$326,A33offset,$E1203))*OFFSET($F$7,0,$E1203))-SUM($G1203:BD1203),(((INDEX('PTRM input'!$G$385:$P$434,A33offset,$E1203)-INDEX('PTRM input'!$G$277:$P$326,A33offset,$E1203))*OFFSET($F$7,0,$E1203))-SUM($G1203:BD1203))*(OFFSET('PTRM input'!$G$477,0,$E1203-1)/A33taxstdlife))))</f>
        <v>0</v>
      </c>
      <c r="BF1203" s="251">
        <f ca="1">IF(A33taxstdlife="n/a","n/a",IF(A33taxstdlife="",0,IF(BF$3&gt;(A33stdlife+$E1203),((INDEX('PTRM input'!$G$385:$P$434,A33offset,$E1203)-INDEX('PTRM input'!$G$277:$P$326,A33offset,$E1203))*OFFSET($F$7,0,$E1203))-SUM($G1203:BE1203),(((INDEX('PTRM input'!$G$385:$P$434,A33offset,$E1203)-INDEX('PTRM input'!$G$277:$P$326,A33offset,$E1203))*OFFSET($F$7,0,$E1203))-SUM($G1203:BE1203))*(OFFSET('PTRM input'!$G$477,0,$E1203-1)/A33taxstdlife))))</f>
        <v>0</v>
      </c>
      <c r="BG1203" s="251">
        <f ca="1">IF(A33taxstdlife="n/a","n/a",IF(A33taxstdlife="",0,IF(BG$3&gt;(A33stdlife+$E1203),((INDEX('PTRM input'!$G$385:$P$434,A33offset,$E1203)-INDEX('PTRM input'!$G$277:$P$326,A33offset,$E1203))*OFFSET($F$7,0,$E1203))-SUM($G1203:BF1203),(((INDEX('PTRM input'!$G$385:$P$434,A33offset,$E1203)-INDEX('PTRM input'!$G$277:$P$326,A33offset,$E1203))*OFFSET($F$7,0,$E1203))-SUM($G1203:BF1203))*(OFFSET('PTRM input'!$G$477,0,$E1203-1)/A33taxstdlife))))</f>
        <v>0</v>
      </c>
      <c r="BH1203" s="251">
        <f ca="1">IF(A33taxstdlife="n/a","n/a",IF(A33taxstdlife="",0,IF(BH$3&gt;(A33stdlife+$E1203),((INDEX('PTRM input'!$G$385:$P$434,A33offset,$E1203)-INDEX('PTRM input'!$G$277:$P$326,A33offset,$E1203))*OFFSET($F$7,0,$E1203))-SUM($G1203:BG1203),(((INDEX('PTRM input'!$G$385:$P$434,A33offset,$E1203)-INDEX('PTRM input'!$G$277:$P$326,A33offset,$E1203))*OFFSET($F$7,0,$E1203))-SUM($G1203:BG1203))*(OFFSET('PTRM input'!$G$477,0,$E1203-1)/A33taxstdlife))))</f>
        <v>0</v>
      </c>
      <c r="BI1203" s="251">
        <f ca="1">IF(A33taxstdlife="n/a","n/a",IF(A33taxstdlife="",0,IF(BI$3&gt;(A33stdlife+$E1203),((INDEX('PTRM input'!$G$385:$P$434,A33offset,$E1203)-INDEX('PTRM input'!$G$277:$P$326,A33offset,$E1203))*OFFSET($F$7,0,$E1203))-SUM($G1203:BH1203),(((INDEX('PTRM input'!$G$385:$P$434,A33offset,$E1203)-INDEX('PTRM input'!$G$277:$P$326,A33offset,$E1203))*OFFSET($F$7,0,$E1203))-SUM($G1203:BH1203))*(OFFSET('PTRM input'!$G$477,0,$E1203-1)/A33taxstdlife))))</f>
        <v>0</v>
      </c>
      <c r="BJ1203" s="116"/>
      <c r="BK1203" s="116"/>
      <c r="BL1203" s="116"/>
      <c r="BM1203" s="116"/>
    </row>
    <row r="1204" spans="1:65" ht="12.75" hidden="1" customHeight="1" outlineLevel="2">
      <c r="A1204" s="366"/>
      <c r="B1204" s="19"/>
      <c r="C1204" s="18"/>
      <c r="D1204" s="760"/>
      <c r="E1204" s="86">
        <v>7</v>
      </c>
      <c r="F1204" s="356"/>
      <c r="G1204" s="434"/>
      <c r="H1204" s="435"/>
      <c r="I1204" s="435"/>
      <c r="J1204" s="435"/>
      <c r="K1204" s="435"/>
      <c r="L1204" s="435"/>
      <c r="M1204" s="619"/>
      <c r="N1204" s="251">
        <f ca="1">IF(A33taxstdlife="n/a","n/a",IF(A33taxstdlife="",0,IF(N$3&gt;(A33stdlife+$E1204),((INDEX('PTRM input'!$G$385:$P$434,A33offset,$E1204)-INDEX('PTRM input'!$G$277:$P$326,A33offset,$E1204))*OFFSET($F$7,0,$E1204))-SUM($G1204:M1204),(((INDEX('PTRM input'!$G$385:$P$434,A33offset,$E1204)-INDEX('PTRM input'!$G$277:$P$326,A33offset,$E1204))*OFFSET($F$7,0,$E1204))-SUM($G1204:M1204))*(OFFSET('PTRM input'!$G$477,0,$E1204-1)/A33taxstdlife))))</f>
        <v>0</v>
      </c>
      <c r="O1204" s="251">
        <f ca="1">IF(A33taxstdlife="n/a","n/a",IF(A33taxstdlife="",0,IF(O$3&gt;(A33stdlife+$E1204),((INDEX('PTRM input'!$G$385:$P$434,A33offset,$E1204)-INDEX('PTRM input'!$G$277:$P$326,A33offset,$E1204))*OFFSET($F$7,0,$E1204))-SUM($G1204:N1204),(((INDEX('PTRM input'!$G$385:$P$434,A33offset,$E1204)-INDEX('PTRM input'!$G$277:$P$326,A33offset,$E1204))*OFFSET($F$7,0,$E1204))-SUM($G1204:N1204))*(OFFSET('PTRM input'!$G$477,0,$E1204-1)/A33taxstdlife))))</f>
        <v>0</v>
      </c>
      <c r="P1204" s="251">
        <f ca="1">IF(A33taxstdlife="n/a","n/a",IF(A33taxstdlife="",0,IF(P$3&gt;(A33stdlife+$E1204),((INDEX('PTRM input'!$G$385:$P$434,A33offset,$E1204)-INDEX('PTRM input'!$G$277:$P$326,A33offset,$E1204))*OFFSET($F$7,0,$E1204))-SUM($G1204:O1204),(((INDEX('PTRM input'!$G$385:$P$434,A33offset,$E1204)-INDEX('PTRM input'!$G$277:$P$326,A33offset,$E1204))*OFFSET($F$7,0,$E1204))-SUM($G1204:O1204))*(OFFSET('PTRM input'!$G$477,0,$E1204-1)/A33taxstdlife))))</f>
        <v>0</v>
      </c>
      <c r="Q1204" s="251">
        <f ca="1">IF(A33taxstdlife="n/a","n/a",IF(A33taxstdlife="",0,IF(Q$3&gt;(A33stdlife+$E1204),((INDEX('PTRM input'!$G$385:$P$434,A33offset,$E1204)-INDEX('PTRM input'!$G$277:$P$326,A33offset,$E1204))*OFFSET($F$7,0,$E1204))-SUM($G1204:P1204),(((INDEX('PTRM input'!$G$385:$P$434,A33offset,$E1204)-INDEX('PTRM input'!$G$277:$P$326,A33offset,$E1204))*OFFSET($F$7,0,$E1204))-SUM($G1204:P1204))*(OFFSET('PTRM input'!$G$477,0,$E1204-1)/A33taxstdlife))))</f>
        <v>0</v>
      </c>
      <c r="R1204" s="251">
        <f ca="1">IF(A33taxstdlife="n/a","n/a",IF(A33taxstdlife="",0,IF(R$3&gt;(A33stdlife+$E1204),((INDEX('PTRM input'!$G$385:$P$434,A33offset,$E1204)-INDEX('PTRM input'!$G$277:$P$326,A33offset,$E1204))*OFFSET($F$7,0,$E1204))-SUM($G1204:Q1204),(((INDEX('PTRM input'!$G$385:$P$434,A33offset,$E1204)-INDEX('PTRM input'!$G$277:$P$326,A33offset,$E1204))*OFFSET($F$7,0,$E1204))-SUM($G1204:Q1204))*(OFFSET('PTRM input'!$G$477,0,$E1204-1)/A33taxstdlife))))</f>
        <v>0</v>
      </c>
      <c r="S1204" s="251">
        <f ca="1">IF(A33taxstdlife="n/a","n/a",IF(A33taxstdlife="",0,IF(S$3&gt;(A33stdlife+$E1204),((INDEX('PTRM input'!$G$385:$P$434,A33offset,$E1204)-INDEX('PTRM input'!$G$277:$P$326,A33offset,$E1204))*OFFSET($F$7,0,$E1204))-SUM($G1204:R1204),(((INDEX('PTRM input'!$G$385:$P$434,A33offset,$E1204)-INDEX('PTRM input'!$G$277:$P$326,A33offset,$E1204))*OFFSET($F$7,0,$E1204))-SUM($G1204:R1204))*(OFFSET('PTRM input'!$G$477,0,$E1204-1)/A33taxstdlife))))</f>
        <v>0</v>
      </c>
      <c r="T1204" s="251">
        <f ca="1">IF(A33taxstdlife="n/a","n/a",IF(A33taxstdlife="",0,IF(T$3&gt;(A33stdlife+$E1204),((INDEX('PTRM input'!$G$385:$P$434,A33offset,$E1204)-INDEX('PTRM input'!$G$277:$P$326,A33offset,$E1204))*OFFSET($F$7,0,$E1204))-SUM($G1204:S1204),(((INDEX('PTRM input'!$G$385:$P$434,A33offset,$E1204)-INDEX('PTRM input'!$G$277:$P$326,A33offset,$E1204))*OFFSET($F$7,0,$E1204))-SUM($G1204:S1204))*(OFFSET('PTRM input'!$G$477,0,$E1204-1)/A33taxstdlife))))</f>
        <v>0</v>
      </c>
      <c r="U1204" s="251">
        <f ca="1">IF(A33taxstdlife="n/a","n/a",IF(A33taxstdlife="",0,IF(U$3&gt;(A33stdlife+$E1204),((INDEX('PTRM input'!$G$385:$P$434,A33offset,$E1204)-INDEX('PTRM input'!$G$277:$P$326,A33offset,$E1204))*OFFSET($F$7,0,$E1204))-SUM($G1204:T1204),(((INDEX('PTRM input'!$G$385:$P$434,A33offset,$E1204)-INDEX('PTRM input'!$G$277:$P$326,A33offset,$E1204))*OFFSET($F$7,0,$E1204))-SUM($G1204:T1204))*(OFFSET('PTRM input'!$G$477,0,$E1204-1)/A33taxstdlife))))</f>
        <v>0</v>
      </c>
      <c r="V1204" s="251">
        <f ca="1">IF(A33taxstdlife="n/a","n/a",IF(A33taxstdlife="",0,IF(V$3&gt;(A33stdlife+$E1204),((INDEX('PTRM input'!$G$385:$P$434,A33offset,$E1204)-INDEX('PTRM input'!$G$277:$P$326,A33offset,$E1204))*OFFSET($F$7,0,$E1204))-SUM($G1204:U1204),(((INDEX('PTRM input'!$G$385:$P$434,A33offset,$E1204)-INDEX('PTRM input'!$G$277:$P$326,A33offset,$E1204))*OFFSET($F$7,0,$E1204))-SUM($G1204:U1204))*(OFFSET('PTRM input'!$G$477,0,$E1204-1)/A33taxstdlife))))</f>
        <v>0</v>
      </c>
      <c r="W1204" s="251">
        <f ca="1">IF(A33taxstdlife="n/a","n/a",IF(A33taxstdlife="",0,IF(W$3&gt;(A33stdlife+$E1204),((INDEX('PTRM input'!$G$385:$P$434,A33offset,$E1204)-INDEX('PTRM input'!$G$277:$P$326,A33offset,$E1204))*OFFSET($F$7,0,$E1204))-SUM($G1204:V1204),(((INDEX('PTRM input'!$G$385:$P$434,A33offset,$E1204)-INDEX('PTRM input'!$G$277:$P$326,A33offset,$E1204))*OFFSET($F$7,0,$E1204))-SUM($G1204:V1204))*(OFFSET('PTRM input'!$G$477,0,$E1204-1)/A33taxstdlife))))</f>
        <v>0</v>
      </c>
      <c r="X1204" s="251">
        <f ca="1">IF(A33taxstdlife="n/a","n/a",IF(A33taxstdlife="",0,IF(X$3&gt;(A33stdlife+$E1204),((INDEX('PTRM input'!$G$385:$P$434,A33offset,$E1204)-INDEX('PTRM input'!$G$277:$P$326,A33offset,$E1204))*OFFSET($F$7,0,$E1204))-SUM($G1204:W1204),(((INDEX('PTRM input'!$G$385:$P$434,A33offset,$E1204)-INDEX('PTRM input'!$G$277:$P$326,A33offset,$E1204))*OFFSET($F$7,0,$E1204))-SUM($G1204:W1204))*(OFFSET('PTRM input'!$G$477,0,$E1204-1)/A33taxstdlife))))</f>
        <v>0</v>
      </c>
      <c r="Y1204" s="251">
        <f ca="1">IF(A33taxstdlife="n/a","n/a",IF(A33taxstdlife="",0,IF(Y$3&gt;(A33stdlife+$E1204),((INDEX('PTRM input'!$G$385:$P$434,A33offset,$E1204)-INDEX('PTRM input'!$G$277:$P$326,A33offset,$E1204))*OFFSET($F$7,0,$E1204))-SUM($G1204:X1204),(((INDEX('PTRM input'!$G$385:$P$434,A33offset,$E1204)-INDEX('PTRM input'!$G$277:$P$326,A33offset,$E1204))*OFFSET($F$7,0,$E1204))-SUM($G1204:X1204))*(OFFSET('PTRM input'!$G$477,0,$E1204-1)/A33taxstdlife))))</f>
        <v>0</v>
      </c>
      <c r="Z1204" s="251">
        <f ca="1">IF(A33taxstdlife="n/a","n/a",IF(A33taxstdlife="",0,IF(Z$3&gt;(A33stdlife+$E1204),((INDEX('PTRM input'!$G$385:$P$434,A33offset,$E1204)-INDEX('PTRM input'!$G$277:$P$326,A33offset,$E1204))*OFFSET($F$7,0,$E1204))-SUM($G1204:Y1204),(((INDEX('PTRM input'!$G$385:$P$434,A33offset,$E1204)-INDEX('PTRM input'!$G$277:$P$326,A33offset,$E1204))*OFFSET($F$7,0,$E1204))-SUM($G1204:Y1204))*(OFFSET('PTRM input'!$G$477,0,$E1204-1)/A33taxstdlife))))</f>
        <v>0</v>
      </c>
      <c r="AA1204" s="251">
        <f ca="1">IF(A33taxstdlife="n/a","n/a",IF(A33taxstdlife="",0,IF(AA$3&gt;(A33stdlife+$E1204),((INDEX('PTRM input'!$G$385:$P$434,A33offset,$E1204)-INDEX('PTRM input'!$G$277:$P$326,A33offset,$E1204))*OFFSET($F$7,0,$E1204))-SUM($G1204:Z1204),(((INDEX('PTRM input'!$G$385:$P$434,A33offset,$E1204)-INDEX('PTRM input'!$G$277:$P$326,A33offset,$E1204))*OFFSET($F$7,0,$E1204))-SUM($G1204:Z1204))*(OFFSET('PTRM input'!$G$477,0,$E1204-1)/A33taxstdlife))))</f>
        <v>0</v>
      </c>
      <c r="AB1204" s="251">
        <f ca="1">IF(A33taxstdlife="n/a","n/a",IF(A33taxstdlife="",0,IF(AB$3&gt;(A33stdlife+$E1204),((INDEX('PTRM input'!$G$385:$P$434,A33offset,$E1204)-INDEX('PTRM input'!$G$277:$P$326,A33offset,$E1204))*OFFSET($F$7,0,$E1204))-SUM($G1204:AA1204),(((INDEX('PTRM input'!$G$385:$P$434,A33offset,$E1204)-INDEX('PTRM input'!$G$277:$P$326,A33offset,$E1204))*OFFSET($F$7,0,$E1204))-SUM($G1204:AA1204))*(OFFSET('PTRM input'!$G$477,0,$E1204-1)/A33taxstdlife))))</f>
        <v>0</v>
      </c>
      <c r="AC1204" s="251">
        <f ca="1">IF(A33taxstdlife="n/a","n/a",IF(A33taxstdlife="",0,IF(AC$3&gt;(A33stdlife+$E1204),((INDEX('PTRM input'!$G$385:$P$434,A33offset,$E1204)-INDEX('PTRM input'!$G$277:$P$326,A33offset,$E1204))*OFFSET($F$7,0,$E1204))-SUM($G1204:AB1204),(((INDEX('PTRM input'!$G$385:$P$434,A33offset,$E1204)-INDEX('PTRM input'!$G$277:$P$326,A33offset,$E1204))*OFFSET($F$7,0,$E1204))-SUM($G1204:AB1204))*(OFFSET('PTRM input'!$G$477,0,$E1204-1)/A33taxstdlife))))</f>
        <v>0</v>
      </c>
      <c r="AD1204" s="251">
        <f ca="1">IF(A33taxstdlife="n/a","n/a",IF(A33taxstdlife="",0,IF(AD$3&gt;(A33stdlife+$E1204),((INDEX('PTRM input'!$G$385:$P$434,A33offset,$E1204)-INDEX('PTRM input'!$G$277:$P$326,A33offset,$E1204))*OFFSET($F$7,0,$E1204))-SUM($G1204:AC1204),(((INDEX('PTRM input'!$G$385:$P$434,A33offset,$E1204)-INDEX('PTRM input'!$G$277:$P$326,A33offset,$E1204))*OFFSET($F$7,0,$E1204))-SUM($G1204:AC1204))*(OFFSET('PTRM input'!$G$477,0,$E1204-1)/A33taxstdlife))))</f>
        <v>0</v>
      </c>
      <c r="AE1204" s="251">
        <f ca="1">IF(A33taxstdlife="n/a","n/a",IF(A33taxstdlife="",0,IF(AE$3&gt;(A33stdlife+$E1204),((INDEX('PTRM input'!$G$385:$P$434,A33offset,$E1204)-INDEX('PTRM input'!$G$277:$P$326,A33offset,$E1204))*OFFSET($F$7,0,$E1204))-SUM($G1204:AD1204),(((INDEX('PTRM input'!$G$385:$P$434,A33offset,$E1204)-INDEX('PTRM input'!$G$277:$P$326,A33offset,$E1204))*OFFSET($F$7,0,$E1204))-SUM($G1204:AD1204))*(OFFSET('PTRM input'!$G$477,0,$E1204-1)/A33taxstdlife))))</f>
        <v>0</v>
      </c>
      <c r="AF1204" s="251">
        <f ca="1">IF(A33taxstdlife="n/a","n/a",IF(A33taxstdlife="",0,IF(AF$3&gt;(A33stdlife+$E1204),((INDEX('PTRM input'!$G$385:$P$434,A33offset,$E1204)-INDEX('PTRM input'!$G$277:$P$326,A33offset,$E1204))*OFFSET($F$7,0,$E1204))-SUM($G1204:AE1204),(((INDEX('PTRM input'!$G$385:$P$434,A33offset,$E1204)-INDEX('PTRM input'!$G$277:$P$326,A33offset,$E1204))*OFFSET($F$7,0,$E1204))-SUM($G1204:AE1204))*(OFFSET('PTRM input'!$G$477,0,$E1204-1)/A33taxstdlife))))</f>
        <v>0</v>
      </c>
      <c r="AG1204" s="251">
        <f ca="1">IF(A33taxstdlife="n/a","n/a",IF(A33taxstdlife="",0,IF(AG$3&gt;(A33stdlife+$E1204),((INDEX('PTRM input'!$G$385:$P$434,A33offset,$E1204)-INDEX('PTRM input'!$G$277:$P$326,A33offset,$E1204))*OFFSET($F$7,0,$E1204))-SUM($G1204:AF1204),(((INDEX('PTRM input'!$G$385:$P$434,A33offset,$E1204)-INDEX('PTRM input'!$G$277:$P$326,A33offset,$E1204))*OFFSET($F$7,0,$E1204))-SUM($G1204:AF1204))*(OFFSET('PTRM input'!$G$477,0,$E1204-1)/A33taxstdlife))))</f>
        <v>0</v>
      </c>
      <c r="AH1204" s="251">
        <f ca="1">IF(A33taxstdlife="n/a","n/a",IF(A33taxstdlife="",0,IF(AH$3&gt;(A33stdlife+$E1204),((INDEX('PTRM input'!$G$385:$P$434,A33offset,$E1204)-INDEX('PTRM input'!$G$277:$P$326,A33offset,$E1204))*OFFSET($F$7,0,$E1204))-SUM($G1204:AG1204),(((INDEX('PTRM input'!$G$385:$P$434,A33offset,$E1204)-INDEX('PTRM input'!$G$277:$P$326,A33offset,$E1204))*OFFSET($F$7,0,$E1204))-SUM($G1204:AG1204))*(OFFSET('PTRM input'!$G$477,0,$E1204-1)/A33taxstdlife))))</f>
        <v>0</v>
      </c>
      <c r="AI1204" s="251">
        <f ca="1">IF(A33taxstdlife="n/a","n/a",IF(A33taxstdlife="",0,IF(AI$3&gt;(A33stdlife+$E1204),((INDEX('PTRM input'!$G$385:$P$434,A33offset,$E1204)-INDEX('PTRM input'!$G$277:$P$326,A33offset,$E1204))*OFFSET($F$7,0,$E1204))-SUM($G1204:AH1204),(((INDEX('PTRM input'!$G$385:$P$434,A33offset,$E1204)-INDEX('PTRM input'!$G$277:$P$326,A33offset,$E1204))*OFFSET($F$7,0,$E1204))-SUM($G1204:AH1204))*(OFFSET('PTRM input'!$G$477,0,$E1204-1)/A33taxstdlife))))</f>
        <v>0</v>
      </c>
      <c r="AJ1204" s="251">
        <f ca="1">IF(A33taxstdlife="n/a","n/a",IF(A33taxstdlife="",0,IF(AJ$3&gt;(A33stdlife+$E1204),((INDEX('PTRM input'!$G$385:$P$434,A33offset,$E1204)-INDEX('PTRM input'!$G$277:$P$326,A33offset,$E1204))*OFFSET($F$7,0,$E1204))-SUM($G1204:AI1204),(((INDEX('PTRM input'!$G$385:$P$434,A33offset,$E1204)-INDEX('PTRM input'!$G$277:$P$326,A33offset,$E1204))*OFFSET($F$7,0,$E1204))-SUM($G1204:AI1204))*(OFFSET('PTRM input'!$G$477,0,$E1204-1)/A33taxstdlife))))</f>
        <v>0</v>
      </c>
      <c r="AK1204" s="251">
        <f ca="1">IF(A33taxstdlife="n/a","n/a",IF(A33taxstdlife="",0,IF(AK$3&gt;(A33stdlife+$E1204),((INDEX('PTRM input'!$G$385:$P$434,A33offset,$E1204)-INDEX('PTRM input'!$G$277:$P$326,A33offset,$E1204))*OFFSET($F$7,0,$E1204))-SUM($G1204:AJ1204),(((INDEX('PTRM input'!$G$385:$P$434,A33offset,$E1204)-INDEX('PTRM input'!$G$277:$P$326,A33offset,$E1204))*OFFSET($F$7,0,$E1204))-SUM($G1204:AJ1204))*(OFFSET('PTRM input'!$G$477,0,$E1204-1)/A33taxstdlife))))</f>
        <v>0</v>
      </c>
      <c r="AL1204" s="251">
        <f ca="1">IF(A33taxstdlife="n/a","n/a",IF(A33taxstdlife="",0,IF(AL$3&gt;(A33stdlife+$E1204),((INDEX('PTRM input'!$G$385:$P$434,A33offset,$E1204)-INDEX('PTRM input'!$G$277:$P$326,A33offset,$E1204))*OFFSET($F$7,0,$E1204))-SUM($G1204:AK1204),(((INDEX('PTRM input'!$G$385:$P$434,A33offset,$E1204)-INDEX('PTRM input'!$G$277:$P$326,A33offset,$E1204))*OFFSET($F$7,0,$E1204))-SUM($G1204:AK1204))*(OFFSET('PTRM input'!$G$477,0,$E1204-1)/A33taxstdlife))))</f>
        <v>0</v>
      </c>
      <c r="AM1204" s="251">
        <f ca="1">IF(A33taxstdlife="n/a","n/a",IF(A33taxstdlife="",0,IF(AM$3&gt;(A33stdlife+$E1204),((INDEX('PTRM input'!$G$385:$P$434,A33offset,$E1204)-INDEX('PTRM input'!$G$277:$P$326,A33offset,$E1204))*OFFSET($F$7,0,$E1204))-SUM($G1204:AL1204),(((INDEX('PTRM input'!$G$385:$P$434,A33offset,$E1204)-INDEX('PTRM input'!$G$277:$P$326,A33offset,$E1204))*OFFSET($F$7,0,$E1204))-SUM($G1204:AL1204))*(OFFSET('PTRM input'!$G$477,0,$E1204-1)/A33taxstdlife))))</f>
        <v>0</v>
      </c>
      <c r="AN1204" s="251">
        <f ca="1">IF(A33taxstdlife="n/a","n/a",IF(A33taxstdlife="",0,IF(AN$3&gt;(A33stdlife+$E1204),((INDEX('PTRM input'!$G$385:$P$434,A33offset,$E1204)-INDEX('PTRM input'!$G$277:$P$326,A33offset,$E1204))*OFFSET($F$7,0,$E1204))-SUM($G1204:AM1204),(((INDEX('PTRM input'!$G$385:$P$434,A33offset,$E1204)-INDEX('PTRM input'!$G$277:$P$326,A33offset,$E1204))*OFFSET($F$7,0,$E1204))-SUM($G1204:AM1204))*(OFFSET('PTRM input'!$G$477,0,$E1204-1)/A33taxstdlife))))</f>
        <v>0</v>
      </c>
      <c r="AO1204" s="251">
        <f ca="1">IF(A33taxstdlife="n/a","n/a",IF(A33taxstdlife="",0,IF(AO$3&gt;(A33stdlife+$E1204),((INDEX('PTRM input'!$G$385:$P$434,A33offset,$E1204)-INDEX('PTRM input'!$G$277:$P$326,A33offset,$E1204))*OFFSET($F$7,0,$E1204))-SUM($G1204:AN1204),(((INDEX('PTRM input'!$G$385:$P$434,A33offset,$E1204)-INDEX('PTRM input'!$G$277:$P$326,A33offset,$E1204))*OFFSET($F$7,0,$E1204))-SUM($G1204:AN1204))*(OFFSET('PTRM input'!$G$477,0,$E1204-1)/A33taxstdlife))))</f>
        <v>0</v>
      </c>
      <c r="AP1204" s="251">
        <f ca="1">IF(A33taxstdlife="n/a","n/a",IF(A33taxstdlife="",0,IF(AP$3&gt;(A33stdlife+$E1204),((INDEX('PTRM input'!$G$385:$P$434,A33offset,$E1204)-INDEX('PTRM input'!$G$277:$P$326,A33offset,$E1204))*OFFSET($F$7,0,$E1204))-SUM($G1204:AO1204),(((INDEX('PTRM input'!$G$385:$P$434,A33offset,$E1204)-INDEX('PTRM input'!$G$277:$P$326,A33offset,$E1204))*OFFSET($F$7,0,$E1204))-SUM($G1204:AO1204))*(OFFSET('PTRM input'!$G$477,0,$E1204-1)/A33taxstdlife))))</f>
        <v>0</v>
      </c>
      <c r="AQ1204" s="251">
        <f ca="1">IF(A33taxstdlife="n/a","n/a",IF(A33taxstdlife="",0,IF(AQ$3&gt;(A33stdlife+$E1204),((INDEX('PTRM input'!$G$385:$P$434,A33offset,$E1204)-INDEX('PTRM input'!$G$277:$P$326,A33offset,$E1204))*OFFSET($F$7,0,$E1204))-SUM($G1204:AP1204),(((INDEX('PTRM input'!$G$385:$P$434,A33offset,$E1204)-INDEX('PTRM input'!$G$277:$P$326,A33offset,$E1204))*OFFSET($F$7,0,$E1204))-SUM($G1204:AP1204))*(OFFSET('PTRM input'!$G$477,0,$E1204-1)/A33taxstdlife))))</f>
        <v>0</v>
      </c>
      <c r="AR1204" s="251">
        <f ca="1">IF(A33taxstdlife="n/a","n/a",IF(A33taxstdlife="",0,IF(AR$3&gt;(A33stdlife+$E1204),((INDEX('PTRM input'!$G$385:$P$434,A33offset,$E1204)-INDEX('PTRM input'!$G$277:$P$326,A33offset,$E1204))*OFFSET($F$7,0,$E1204))-SUM($G1204:AQ1204),(((INDEX('PTRM input'!$G$385:$P$434,A33offset,$E1204)-INDEX('PTRM input'!$G$277:$P$326,A33offset,$E1204))*OFFSET($F$7,0,$E1204))-SUM($G1204:AQ1204))*(OFFSET('PTRM input'!$G$477,0,$E1204-1)/A33taxstdlife))))</f>
        <v>0</v>
      </c>
      <c r="AS1204" s="251">
        <f ca="1">IF(A33taxstdlife="n/a","n/a",IF(A33taxstdlife="",0,IF(AS$3&gt;(A33stdlife+$E1204),((INDEX('PTRM input'!$G$385:$P$434,A33offset,$E1204)-INDEX('PTRM input'!$G$277:$P$326,A33offset,$E1204))*OFFSET($F$7,0,$E1204))-SUM($G1204:AR1204),(((INDEX('PTRM input'!$G$385:$P$434,A33offset,$E1204)-INDEX('PTRM input'!$G$277:$P$326,A33offset,$E1204))*OFFSET($F$7,0,$E1204))-SUM($G1204:AR1204))*(OFFSET('PTRM input'!$G$477,0,$E1204-1)/A33taxstdlife))))</f>
        <v>0</v>
      </c>
      <c r="AT1204" s="251">
        <f ca="1">IF(A33taxstdlife="n/a","n/a",IF(A33taxstdlife="",0,IF(AT$3&gt;(A33stdlife+$E1204),((INDEX('PTRM input'!$G$385:$P$434,A33offset,$E1204)-INDEX('PTRM input'!$G$277:$P$326,A33offset,$E1204))*OFFSET($F$7,0,$E1204))-SUM($G1204:AS1204),(((INDEX('PTRM input'!$G$385:$P$434,A33offset,$E1204)-INDEX('PTRM input'!$G$277:$P$326,A33offset,$E1204))*OFFSET($F$7,0,$E1204))-SUM($G1204:AS1204))*(OFFSET('PTRM input'!$G$477,0,$E1204-1)/A33taxstdlife))))</f>
        <v>0</v>
      </c>
      <c r="AU1204" s="251">
        <f ca="1">IF(A33taxstdlife="n/a","n/a",IF(A33taxstdlife="",0,IF(AU$3&gt;(A33stdlife+$E1204),((INDEX('PTRM input'!$G$385:$P$434,A33offset,$E1204)-INDEX('PTRM input'!$G$277:$P$326,A33offset,$E1204))*OFFSET($F$7,0,$E1204))-SUM($G1204:AT1204),(((INDEX('PTRM input'!$G$385:$P$434,A33offset,$E1204)-INDEX('PTRM input'!$G$277:$P$326,A33offset,$E1204))*OFFSET($F$7,0,$E1204))-SUM($G1204:AT1204))*(OFFSET('PTRM input'!$G$477,0,$E1204-1)/A33taxstdlife))))</f>
        <v>0</v>
      </c>
      <c r="AV1204" s="251">
        <f ca="1">IF(A33taxstdlife="n/a","n/a",IF(A33taxstdlife="",0,IF(AV$3&gt;(A33stdlife+$E1204),((INDEX('PTRM input'!$G$385:$P$434,A33offset,$E1204)-INDEX('PTRM input'!$G$277:$P$326,A33offset,$E1204))*OFFSET($F$7,0,$E1204))-SUM($G1204:AU1204),(((INDEX('PTRM input'!$G$385:$P$434,A33offset,$E1204)-INDEX('PTRM input'!$G$277:$P$326,A33offset,$E1204))*OFFSET($F$7,0,$E1204))-SUM($G1204:AU1204))*(OFFSET('PTRM input'!$G$477,0,$E1204-1)/A33taxstdlife))))</f>
        <v>0</v>
      </c>
      <c r="AW1204" s="251">
        <f ca="1">IF(A33taxstdlife="n/a","n/a",IF(A33taxstdlife="",0,IF(AW$3&gt;(A33stdlife+$E1204),((INDEX('PTRM input'!$G$385:$P$434,A33offset,$E1204)-INDEX('PTRM input'!$G$277:$P$326,A33offset,$E1204))*OFFSET($F$7,0,$E1204))-SUM($G1204:AV1204),(((INDEX('PTRM input'!$G$385:$P$434,A33offset,$E1204)-INDEX('PTRM input'!$G$277:$P$326,A33offset,$E1204))*OFFSET($F$7,0,$E1204))-SUM($G1204:AV1204))*(OFFSET('PTRM input'!$G$477,0,$E1204-1)/A33taxstdlife))))</f>
        <v>0</v>
      </c>
      <c r="AX1204" s="251">
        <f ca="1">IF(A33taxstdlife="n/a","n/a",IF(A33taxstdlife="",0,IF(AX$3&gt;(A33stdlife+$E1204),((INDEX('PTRM input'!$G$385:$P$434,A33offset,$E1204)-INDEX('PTRM input'!$G$277:$P$326,A33offset,$E1204))*OFFSET($F$7,0,$E1204))-SUM($G1204:AW1204),(((INDEX('PTRM input'!$G$385:$P$434,A33offset,$E1204)-INDEX('PTRM input'!$G$277:$P$326,A33offset,$E1204))*OFFSET($F$7,0,$E1204))-SUM($G1204:AW1204))*(OFFSET('PTRM input'!$G$477,0,$E1204-1)/A33taxstdlife))))</f>
        <v>0</v>
      </c>
      <c r="AY1204" s="251">
        <f ca="1">IF(A33taxstdlife="n/a","n/a",IF(A33taxstdlife="",0,IF(AY$3&gt;(A33stdlife+$E1204),((INDEX('PTRM input'!$G$385:$P$434,A33offset,$E1204)-INDEX('PTRM input'!$G$277:$P$326,A33offset,$E1204))*OFFSET($F$7,0,$E1204))-SUM($G1204:AX1204),(((INDEX('PTRM input'!$G$385:$P$434,A33offset,$E1204)-INDEX('PTRM input'!$G$277:$P$326,A33offset,$E1204))*OFFSET($F$7,0,$E1204))-SUM($G1204:AX1204))*(OFFSET('PTRM input'!$G$477,0,$E1204-1)/A33taxstdlife))))</f>
        <v>0</v>
      </c>
      <c r="AZ1204" s="251">
        <f ca="1">IF(A33taxstdlife="n/a","n/a",IF(A33taxstdlife="",0,IF(AZ$3&gt;(A33stdlife+$E1204),((INDEX('PTRM input'!$G$385:$P$434,A33offset,$E1204)-INDEX('PTRM input'!$G$277:$P$326,A33offset,$E1204))*OFFSET($F$7,0,$E1204))-SUM($G1204:AY1204),(((INDEX('PTRM input'!$G$385:$P$434,A33offset,$E1204)-INDEX('PTRM input'!$G$277:$P$326,A33offset,$E1204))*OFFSET($F$7,0,$E1204))-SUM($G1204:AY1204))*(OFFSET('PTRM input'!$G$477,0,$E1204-1)/A33taxstdlife))))</f>
        <v>0</v>
      </c>
      <c r="BA1204" s="251">
        <f ca="1">IF(A33taxstdlife="n/a","n/a",IF(A33taxstdlife="",0,IF(BA$3&gt;(A33stdlife+$E1204),((INDEX('PTRM input'!$G$385:$P$434,A33offset,$E1204)-INDEX('PTRM input'!$G$277:$P$326,A33offset,$E1204))*OFFSET($F$7,0,$E1204))-SUM($G1204:AZ1204),(((INDEX('PTRM input'!$G$385:$P$434,A33offset,$E1204)-INDEX('PTRM input'!$G$277:$P$326,A33offset,$E1204))*OFFSET($F$7,0,$E1204))-SUM($G1204:AZ1204))*(OFFSET('PTRM input'!$G$477,0,$E1204-1)/A33taxstdlife))))</f>
        <v>0</v>
      </c>
      <c r="BB1204" s="251">
        <f ca="1">IF(A33taxstdlife="n/a","n/a",IF(A33taxstdlife="",0,IF(BB$3&gt;(A33stdlife+$E1204),((INDEX('PTRM input'!$G$385:$P$434,A33offset,$E1204)-INDEX('PTRM input'!$G$277:$P$326,A33offset,$E1204))*OFFSET($F$7,0,$E1204))-SUM($G1204:BA1204),(((INDEX('PTRM input'!$G$385:$P$434,A33offset,$E1204)-INDEX('PTRM input'!$G$277:$P$326,A33offset,$E1204))*OFFSET($F$7,0,$E1204))-SUM($G1204:BA1204))*(OFFSET('PTRM input'!$G$477,0,$E1204-1)/A33taxstdlife))))</f>
        <v>0</v>
      </c>
      <c r="BC1204" s="251">
        <f ca="1">IF(A33taxstdlife="n/a","n/a",IF(A33taxstdlife="",0,IF(BC$3&gt;(A33stdlife+$E1204),((INDEX('PTRM input'!$G$385:$P$434,A33offset,$E1204)-INDEX('PTRM input'!$G$277:$P$326,A33offset,$E1204))*OFFSET($F$7,0,$E1204))-SUM($G1204:BB1204),(((INDEX('PTRM input'!$G$385:$P$434,A33offset,$E1204)-INDEX('PTRM input'!$G$277:$P$326,A33offset,$E1204))*OFFSET($F$7,0,$E1204))-SUM($G1204:BB1204))*(OFFSET('PTRM input'!$G$477,0,$E1204-1)/A33taxstdlife))))</f>
        <v>0</v>
      </c>
      <c r="BD1204" s="251">
        <f ca="1">IF(A33taxstdlife="n/a","n/a",IF(A33taxstdlife="",0,IF(BD$3&gt;(A33stdlife+$E1204),((INDEX('PTRM input'!$G$385:$P$434,A33offset,$E1204)-INDEX('PTRM input'!$G$277:$P$326,A33offset,$E1204))*OFFSET($F$7,0,$E1204))-SUM($G1204:BC1204),(((INDEX('PTRM input'!$G$385:$P$434,A33offset,$E1204)-INDEX('PTRM input'!$G$277:$P$326,A33offset,$E1204))*OFFSET($F$7,0,$E1204))-SUM($G1204:BC1204))*(OFFSET('PTRM input'!$G$477,0,$E1204-1)/A33taxstdlife))))</f>
        <v>0</v>
      </c>
      <c r="BE1204" s="251">
        <f ca="1">IF(A33taxstdlife="n/a","n/a",IF(A33taxstdlife="",0,IF(BE$3&gt;(A33stdlife+$E1204),((INDEX('PTRM input'!$G$385:$P$434,A33offset,$E1204)-INDEX('PTRM input'!$G$277:$P$326,A33offset,$E1204))*OFFSET($F$7,0,$E1204))-SUM($G1204:BD1204),(((INDEX('PTRM input'!$G$385:$P$434,A33offset,$E1204)-INDEX('PTRM input'!$G$277:$P$326,A33offset,$E1204))*OFFSET($F$7,0,$E1204))-SUM($G1204:BD1204))*(OFFSET('PTRM input'!$G$477,0,$E1204-1)/A33taxstdlife))))</f>
        <v>0</v>
      </c>
      <c r="BF1204" s="251">
        <f ca="1">IF(A33taxstdlife="n/a","n/a",IF(A33taxstdlife="",0,IF(BF$3&gt;(A33stdlife+$E1204),((INDEX('PTRM input'!$G$385:$P$434,A33offset,$E1204)-INDEX('PTRM input'!$G$277:$P$326,A33offset,$E1204))*OFFSET($F$7,0,$E1204))-SUM($G1204:BE1204),(((INDEX('PTRM input'!$G$385:$P$434,A33offset,$E1204)-INDEX('PTRM input'!$G$277:$P$326,A33offset,$E1204))*OFFSET($F$7,0,$E1204))-SUM($G1204:BE1204))*(OFFSET('PTRM input'!$G$477,0,$E1204-1)/A33taxstdlife))))</f>
        <v>0</v>
      </c>
      <c r="BG1204" s="251">
        <f ca="1">IF(A33taxstdlife="n/a","n/a",IF(A33taxstdlife="",0,IF(BG$3&gt;(A33stdlife+$E1204),((INDEX('PTRM input'!$G$385:$P$434,A33offset,$E1204)-INDEX('PTRM input'!$G$277:$P$326,A33offset,$E1204))*OFFSET($F$7,0,$E1204))-SUM($G1204:BF1204),(((INDEX('PTRM input'!$G$385:$P$434,A33offset,$E1204)-INDEX('PTRM input'!$G$277:$P$326,A33offset,$E1204))*OFFSET($F$7,0,$E1204))-SUM($G1204:BF1204))*(OFFSET('PTRM input'!$G$477,0,$E1204-1)/A33taxstdlife))))</f>
        <v>0</v>
      </c>
      <c r="BH1204" s="251">
        <f ca="1">IF(A33taxstdlife="n/a","n/a",IF(A33taxstdlife="",0,IF(BH$3&gt;(A33stdlife+$E1204),((INDEX('PTRM input'!$G$385:$P$434,A33offset,$E1204)-INDEX('PTRM input'!$G$277:$P$326,A33offset,$E1204))*OFFSET($F$7,0,$E1204))-SUM($G1204:BG1204),(((INDEX('PTRM input'!$G$385:$P$434,A33offset,$E1204)-INDEX('PTRM input'!$G$277:$P$326,A33offset,$E1204))*OFFSET($F$7,0,$E1204))-SUM($G1204:BG1204))*(OFFSET('PTRM input'!$G$477,0,$E1204-1)/A33taxstdlife))))</f>
        <v>0</v>
      </c>
      <c r="BI1204" s="251">
        <f ca="1">IF(A33taxstdlife="n/a","n/a",IF(A33taxstdlife="",0,IF(BI$3&gt;(A33stdlife+$E1204),((INDEX('PTRM input'!$G$385:$P$434,A33offset,$E1204)-INDEX('PTRM input'!$G$277:$P$326,A33offset,$E1204))*OFFSET($F$7,0,$E1204))-SUM($G1204:BH1204),(((INDEX('PTRM input'!$G$385:$P$434,A33offset,$E1204)-INDEX('PTRM input'!$G$277:$P$326,A33offset,$E1204))*OFFSET($F$7,0,$E1204))-SUM($G1204:BH1204))*(OFFSET('PTRM input'!$G$477,0,$E1204-1)/A33taxstdlife))))</f>
        <v>0</v>
      </c>
      <c r="BJ1204" s="116"/>
      <c r="BK1204" s="116"/>
      <c r="BL1204" s="116"/>
      <c r="BM1204" s="116"/>
    </row>
    <row r="1205" spans="1:65" ht="12.75" hidden="1" customHeight="1" outlineLevel="2">
      <c r="A1205" s="366"/>
      <c r="B1205" s="19"/>
      <c r="C1205" s="18"/>
      <c r="D1205" s="760"/>
      <c r="E1205" s="86">
        <v>8</v>
      </c>
      <c r="F1205" s="356"/>
      <c r="G1205" s="434"/>
      <c r="H1205" s="435"/>
      <c r="I1205" s="435"/>
      <c r="J1205" s="435"/>
      <c r="K1205" s="435"/>
      <c r="L1205" s="435"/>
      <c r="M1205" s="435"/>
      <c r="N1205" s="619"/>
      <c r="O1205" s="251">
        <f ca="1">IF(A33taxstdlife="n/a","n/a",IF(A33taxstdlife="",0,IF(O$3&gt;(A33stdlife+$E1205),((INDEX('PTRM input'!$G$385:$P$434,A33offset,$E1205)-INDEX('PTRM input'!$G$277:$P$326,A33offset,$E1205))*OFFSET($F$7,0,$E1205))-SUM($G1205:N1205),(((INDEX('PTRM input'!$G$385:$P$434,A33offset,$E1205)-INDEX('PTRM input'!$G$277:$P$326,A33offset,$E1205))*OFFSET($F$7,0,$E1205))-SUM($G1205:N1205))*(OFFSET('PTRM input'!$G$477,0,$E1205-1)/A33taxstdlife))))</f>
        <v>0</v>
      </c>
      <c r="P1205" s="251">
        <f ca="1">IF(A33taxstdlife="n/a","n/a",IF(A33taxstdlife="",0,IF(P$3&gt;(A33stdlife+$E1205),((INDEX('PTRM input'!$G$385:$P$434,A33offset,$E1205)-INDEX('PTRM input'!$G$277:$P$326,A33offset,$E1205))*OFFSET($F$7,0,$E1205))-SUM($G1205:O1205),(((INDEX('PTRM input'!$G$385:$P$434,A33offset,$E1205)-INDEX('PTRM input'!$G$277:$P$326,A33offset,$E1205))*OFFSET($F$7,0,$E1205))-SUM($G1205:O1205))*(OFFSET('PTRM input'!$G$477,0,$E1205-1)/A33taxstdlife))))</f>
        <v>0</v>
      </c>
      <c r="Q1205" s="251">
        <f ca="1">IF(A33taxstdlife="n/a","n/a",IF(A33taxstdlife="",0,IF(Q$3&gt;(A33stdlife+$E1205),((INDEX('PTRM input'!$G$385:$P$434,A33offset,$E1205)-INDEX('PTRM input'!$G$277:$P$326,A33offset,$E1205))*OFFSET($F$7,0,$E1205))-SUM($G1205:P1205),(((INDEX('PTRM input'!$G$385:$P$434,A33offset,$E1205)-INDEX('PTRM input'!$G$277:$P$326,A33offset,$E1205))*OFFSET($F$7,0,$E1205))-SUM($G1205:P1205))*(OFFSET('PTRM input'!$G$477,0,$E1205-1)/A33taxstdlife))))</f>
        <v>0</v>
      </c>
      <c r="R1205" s="251">
        <f ca="1">IF(A33taxstdlife="n/a","n/a",IF(A33taxstdlife="",0,IF(R$3&gt;(A33stdlife+$E1205),((INDEX('PTRM input'!$G$385:$P$434,A33offset,$E1205)-INDEX('PTRM input'!$G$277:$P$326,A33offset,$E1205))*OFFSET($F$7,0,$E1205))-SUM($G1205:Q1205),(((INDEX('PTRM input'!$G$385:$P$434,A33offset,$E1205)-INDEX('PTRM input'!$G$277:$P$326,A33offset,$E1205))*OFFSET($F$7,0,$E1205))-SUM($G1205:Q1205))*(OFFSET('PTRM input'!$G$477,0,$E1205-1)/A33taxstdlife))))</f>
        <v>0</v>
      </c>
      <c r="S1205" s="251">
        <f ca="1">IF(A33taxstdlife="n/a","n/a",IF(A33taxstdlife="",0,IF(S$3&gt;(A33stdlife+$E1205),((INDEX('PTRM input'!$G$385:$P$434,A33offset,$E1205)-INDEX('PTRM input'!$G$277:$P$326,A33offset,$E1205))*OFFSET($F$7,0,$E1205))-SUM($G1205:R1205),(((INDEX('PTRM input'!$G$385:$P$434,A33offset,$E1205)-INDEX('PTRM input'!$G$277:$P$326,A33offset,$E1205))*OFFSET($F$7,0,$E1205))-SUM($G1205:R1205))*(OFFSET('PTRM input'!$G$477,0,$E1205-1)/A33taxstdlife))))</f>
        <v>0</v>
      </c>
      <c r="T1205" s="251">
        <f ca="1">IF(A33taxstdlife="n/a","n/a",IF(A33taxstdlife="",0,IF(T$3&gt;(A33stdlife+$E1205),((INDEX('PTRM input'!$G$385:$P$434,A33offset,$E1205)-INDEX('PTRM input'!$G$277:$P$326,A33offset,$E1205))*OFFSET($F$7,0,$E1205))-SUM($G1205:S1205),(((INDEX('PTRM input'!$G$385:$P$434,A33offset,$E1205)-INDEX('PTRM input'!$G$277:$P$326,A33offset,$E1205))*OFFSET($F$7,0,$E1205))-SUM($G1205:S1205))*(OFFSET('PTRM input'!$G$477,0,$E1205-1)/A33taxstdlife))))</f>
        <v>0</v>
      </c>
      <c r="U1205" s="251">
        <f ca="1">IF(A33taxstdlife="n/a","n/a",IF(A33taxstdlife="",0,IF(U$3&gt;(A33stdlife+$E1205),((INDEX('PTRM input'!$G$385:$P$434,A33offset,$E1205)-INDEX('PTRM input'!$G$277:$P$326,A33offset,$E1205))*OFFSET($F$7,0,$E1205))-SUM($G1205:T1205),(((INDEX('PTRM input'!$G$385:$P$434,A33offset,$E1205)-INDEX('PTRM input'!$G$277:$P$326,A33offset,$E1205))*OFFSET($F$7,0,$E1205))-SUM($G1205:T1205))*(OFFSET('PTRM input'!$G$477,0,$E1205-1)/A33taxstdlife))))</f>
        <v>0</v>
      </c>
      <c r="V1205" s="251">
        <f ca="1">IF(A33taxstdlife="n/a","n/a",IF(A33taxstdlife="",0,IF(V$3&gt;(A33stdlife+$E1205),((INDEX('PTRM input'!$G$385:$P$434,A33offset,$E1205)-INDEX('PTRM input'!$G$277:$P$326,A33offset,$E1205))*OFFSET($F$7,0,$E1205))-SUM($G1205:U1205),(((INDEX('PTRM input'!$G$385:$P$434,A33offset,$E1205)-INDEX('PTRM input'!$G$277:$P$326,A33offset,$E1205))*OFFSET($F$7,0,$E1205))-SUM($G1205:U1205))*(OFFSET('PTRM input'!$G$477,0,$E1205-1)/A33taxstdlife))))</f>
        <v>0</v>
      </c>
      <c r="W1205" s="251">
        <f ca="1">IF(A33taxstdlife="n/a","n/a",IF(A33taxstdlife="",0,IF(W$3&gt;(A33stdlife+$E1205),((INDEX('PTRM input'!$G$385:$P$434,A33offset,$E1205)-INDEX('PTRM input'!$G$277:$P$326,A33offset,$E1205))*OFFSET($F$7,0,$E1205))-SUM($G1205:V1205),(((INDEX('PTRM input'!$G$385:$P$434,A33offset,$E1205)-INDEX('PTRM input'!$G$277:$P$326,A33offset,$E1205))*OFFSET($F$7,0,$E1205))-SUM($G1205:V1205))*(OFFSET('PTRM input'!$G$477,0,$E1205-1)/A33taxstdlife))))</f>
        <v>0</v>
      </c>
      <c r="X1205" s="251">
        <f ca="1">IF(A33taxstdlife="n/a","n/a",IF(A33taxstdlife="",0,IF(X$3&gt;(A33stdlife+$E1205),((INDEX('PTRM input'!$G$385:$P$434,A33offset,$E1205)-INDEX('PTRM input'!$G$277:$P$326,A33offset,$E1205))*OFFSET($F$7,0,$E1205))-SUM($G1205:W1205),(((INDEX('PTRM input'!$G$385:$P$434,A33offset,$E1205)-INDEX('PTRM input'!$G$277:$P$326,A33offset,$E1205))*OFFSET($F$7,0,$E1205))-SUM($G1205:W1205))*(OFFSET('PTRM input'!$G$477,0,$E1205-1)/A33taxstdlife))))</f>
        <v>0</v>
      </c>
      <c r="Y1205" s="251">
        <f ca="1">IF(A33taxstdlife="n/a","n/a",IF(A33taxstdlife="",0,IF(Y$3&gt;(A33stdlife+$E1205),((INDEX('PTRM input'!$G$385:$P$434,A33offset,$E1205)-INDEX('PTRM input'!$G$277:$P$326,A33offset,$E1205))*OFFSET($F$7,0,$E1205))-SUM($G1205:X1205),(((INDEX('PTRM input'!$G$385:$P$434,A33offset,$E1205)-INDEX('PTRM input'!$G$277:$P$326,A33offset,$E1205))*OFFSET($F$7,0,$E1205))-SUM($G1205:X1205))*(OFFSET('PTRM input'!$G$477,0,$E1205-1)/A33taxstdlife))))</f>
        <v>0</v>
      </c>
      <c r="Z1205" s="251">
        <f ca="1">IF(A33taxstdlife="n/a","n/a",IF(A33taxstdlife="",0,IF(Z$3&gt;(A33stdlife+$E1205),((INDEX('PTRM input'!$G$385:$P$434,A33offset,$E1205)-INDEX('PTRM input'!$G$277:$P$326,A33offset,$E1205))*OFFSET($F$7,0,$E1205))-SUM($G1205:Y1205),(((INDEX('PTRM input'!$G$385:$P$434,A33offset,$E1205)-INDEX('PTRM input'!$G$277:$P$326,A33offset,$E1205))*OFFSET($F$7,0,$E1205))-SUM($G1205:Y1205))*(OFFSET('PTRM input'!$G$477,0,$E1205-1)/A33taxstdlife))))</f>
        <v>0</v>
      </c>
      <c r="AA1205" s="251">
        <f ca="1">IF(A33taxstdlife="n/a","n/a",IF(A33taxstdlife="",0,IF(AA$3&gt;(A33stdlife+$E1205),((INDEX('PTRM input'!$G$385:$P$434,A33offset,$E1205)-INDEX('PTRM input'!$G$277:$P$326,A33offset,$E1205))*OFFSET($F$7,0,$E1205))-SUM($G1205:Z1205),(((INDEX('PTRM input'!$G$385:$P$434,A33offset,$E1205)-INDEX('PTRM input'!$G$277:$P$326,A33offset,$E1205))*OFFSET($F$7,0,$E1205))-SUM($G1205:Z1205))*(OFFSET('PTRM input'!$G$477,0,$E1205-1)/A33taxstdlife))))</f>
        <v>0</v>
      </c>
      <c r="AB1205" s="251">
        <f ca="1">IF(A33taxstdlife="n/a","n/a",IF(A33taxstdlife="",0,IF(AB$3&gt;(A33stdlife+$E1205),((INDEX('PTRM input'!$G$385:$P$434,A33offset,$E1205)-INDEX('PTRM input'!$G$277:$P$326,A33offset,$E1205))*OFFSET($F$7,0,$E1205))-SUM($G1205:AA1205),(((INDEX('PTRM input'!$G$385:$P$434,A33offset,$E1205)-INDEX('PTRM input'!$G$277:$P$326,A33offset,$E1205))*OFFSET($F$7,0,$E1205))-SUM($G1205:AA1205))*(OFFSET('PTRM input'!$G$477,0,$E1205-1)/A33taxstdlife))))</f>
        <v>0</v>
      </c>
      <c r="AC1205" s="251">
        <f ca="1">IF(A33taxstdlife="n/a","n/a",IF(A33taxstdlife="",0,IF(AC$3&gt;(A33stdlife+$E1205),((INDEX('PTRM input'!$G$385:$P$434,A33offset,$E1205)-INDEX('PTRM input'!$G$277:$P$326,A33offset,$E1205))*OFFSET($F$7,0,$E1205))-SUM($G1205:AB1205),(((INDEX('PTRM input'!$G$385:$P$434,A33offset,$E1205)-INDEX('PTRM input'!$G$277:$P$326,A33offset,$E1205))*OFFSET($F$7,0,$E1205))-SUM($G1205:AB1205))*(OFFSET('PTRM input'!$G$477,0,$E1205-1)/A33taxstdlife))))</f>
        <v>0</v>
      </c>
      <c r="AD1205" s="251">
        <f ca="1">IF(A33taxstdlife="n/a","n/a",IF(A33taxstdlife="",0,IF(AD$3&gt;(A33stdlife+$E1205),((INDEX('PTRM input'!$G$385:$P$434,A33offset,$E1205)-INDEX('PTRM input'!$G$277:$P$326,A33offset,$E1205))*OFFSET($F$7,0,$E1205))-SUM($G1205:AC1205),(((INDEX('PTRM input'!$G$385:$P$434,A33offset,$E1205)-INDEX('PTRM input'!$G$277:$P$326,A33offset,$E1205))*OFFSET($F$7,0,$E1205))-SUM($G1205:AC1205))*(OFFSET('PTRM input'!$G$477,0,$E1205-1)/A33taxstdlife))))</f>
        <v>0</v>
      </c>
      <c r="AE1205" s="251">
        <f ca="1">IF(A33taxstdlife="n/a","n/a",IF(A33taxstdlife="",0,IF(AE$3&gt;(A33stdlife+$E1205),((INDEX('PTRM input'!$G$385:$P$434,A33offset,$E1205)-INDEX('PTRM input'!$G$277:$P$326,A33offset,$E1205))*OFFSET($F$7,0,$E1205))-SUM($G1205:AD1205),(((INDEX('PTRM input'!$G$385:$P$434,A33offset,$E1205)-INDEX('PTRM input'!$G$277:$P$326,A33offset,$E1205))*OFFSET($F$7,0,$E1205))-SUM($G1205:AD1205))*(OFFSET('PTRM input'!$G$477,0,$E1205-1)/A33taxstdlife))))</f>
        <v>0</v>
      </c>
      <c r="AF1205" s="251">
        <f ca="1">IF(A33taxstdlife="n/a","n/a",IF(A33taxstdlife="",0,IF(AF$3&gt;(A33stdlife+$E1205),((INDEX('PTRM input'!$G$385:$P$434,A33offset,$E1205)-INDEX('PTRM input'!$G$277:$P$326,A33offset,$E1205))*OFFSET($F$7,0,$E1205))-SUM($G1205:AE1205),(((INDEX('PTRM input'!$G$385:$P$434,A33offset,$E1205)-INDEX('PTRM input'!$G$277:$P$326,A33offset,$E1205))*OFFSET($F$7,0,$E1205))-SUM($G1205:AE1205))*(OFFSET('PTRM input'!$G$477,0,$E1205-1)/A33taxstdlife))))</f>
        <v>0</v>
      </c>
      <c r="AG1205" s="251">
        <f ca="1">IF(A33taxstdlife="n/a","n/a",IF(A33taxstdlife="",0,IF(AG$3&gt;(A33stdlife+$E1205),((INDEX('PTRM input'!$G$385:$P$434,A33offset,$E1205)-INDEX('PTRM input'!$G$277:$P$326,A33offset,$E1205))*OFFSET($F$7,0,$E1205))-SUM($G1205:AF1205),(((INDEX('PTRM input'!$G$385:$P$434,A33offset,$E1205)-INDEX('PTRM input'!$G$277:$P$326,A33offset,$E1205))*OFFSET($F$7,0,$E1205))-SUM($G1205:AF1205))*(OFFSET('PTRM input'!$G$477,0,$E1205-1)/A33taxstdlife))))</f>
        <v>0</v>
      </c>
      <c r="AH1205" s="251">
        <f ca="1">IF(A33taxstdlife="n/a","n/a",IF(A33taxstdlife="",0,IF(AH$3&gt;(A33stdlife+$E1205),((INDEX('PTRM input'!$G$385:$P$434,A33offset,$E1205)-INDEX('PTRM input'!$G$277:$P$326,A33offset,$E1205))*OFFSET($F$7,0,$E1205))-SUM($G1205:AG1205),(((INDEX('PTRM input'!$G$385:$P$434,A33offset,$E1205)-INDEX('PTRM input'!$G$277:$P$326,A33offset,$E1205))*OFFSET($F$7,0,$E1205))-SUM($G1205:AG1205))*(OFFSET('PTRM input'!$G$477,0,$E1205-1)/A33taxstdlife))))</f>
        <v>0</v>
      </c>
      <c r="AI1205" s="251">
        <f ca="1">IF(A33taxstdlife="n/a","n/a",IF(A33taxstdlife="",0,IF(AI$3&gt;(A33stdlife+$E1205),((INDEX('PTRM input'!$G$385:$P$434,A33offset,$E1205)-INDEX('PTRM input'!$G$277:$P$326,A33offset,$E1205))*OFFSET($F$7,0,$E1205))-SUM($G1205:AH1205),(((INDEX('PTRM input'!$G$385:$P$434,A33offset,$E1205)-INDEX('PTRM input'!$G$277:$P$326,A33offset,$E1205))*OFFSET($F$7,0,$E1205))-SUM($G1205:AH1205))*(OFFSET('PTRM input'!$G$477,0,$E1205-1)/A33taxstdlife))))</f>
        <v>0</v>
      </c>
      <c r="AJ1205" s="251">
        <f ca="1">IF(A33taxstdlife="n/a","n/a",IF(A33taxstdlife="",0,IF(AJ$3&gt;(A33stdlife+$E1205),((INDEX('PTRM input'!$G$385:$P$434,A33offset,$E1205)-INDEX('PTRM input'!$G$277:$P$326,A33offset,$E1205))*OFFSET($F$7,0,$E1205))-SUM($G1205:AI1205),(((INDEX('PTRM input'!$G$385:$P$434,A33offset,$E1205)-INDEX('PTRM input'!$G$277:$P$326,A33offset,$E1205))*OFFSET($F$7,0,$E1205))-SUM($G1205:AI1205))*(OFFSET('PTRM input'!$G$477,0,$E1205-1)/A33taxstdlife))))</f>
        <v>0</v>
      </c>
      <c r="AK1205" s="251">
        <f ca="1">IF(A33taxstdlife="n/a","n/a",IF(A33taxstdlife="",0,IF(AK$3&gt;(A33stdlife+$E1205),((INDEX('PTRM input'!$G$385:$P$434,A33offset,$E1205)-INDEX('PTRM input'!$G$277:$P$326,A33offset,$E1205))*OFFSET($F$7,0,$E1205))-SUM($G1205:AJ1205),(((INDEX('PTRM input'!$G$385:$P$434,A33offset,$E1205)-INDEX('PTRM input'!$G$277:$P$326,A33offset,$E1205))*OFFSET($F$7,0,$E1205))-SUM($G1205:AJ1205))*(OFFSET('PTRM input'!$G$477,0,$E1205-1)/A33taxstdlife))))</f>
        <v>0</v>
      </c>
      <c r="AL1205" s="251">
        <f ca="1">IF(A33taxstdlife="n/a","n/a",IF(A33taxstdlife="",0,IF(AL$3&gt;(A33stdlife+$E1205),((INDEX('PTRM input'!$G$385:$P$434,A33offset,$E1205)-INDEX('PTRM input'!$G$277:$P$326,A33offset,$E1205))*OFFSET($F$7,0,$E1205))-SUM($G1205:AK1205),(((INDEX('PTRM input'!$G$385:$P$434,A33offset,$E1205)-INDEX('PTRM input'!$G$277:$P$326,A33offset,$E1205))*OFFSET($F$7,0,$E1205))-SUM($G1205:AK1205))*(OFFSET('PTRM input'!$G$477,0,$E1205-1)/A33taxstdlife))))</f>
        <v>0</v>
      </c>
      <c r="AM1205" s="251">
        <f ca="1">IF(A33taxstdlife="n/a","n/a",IF(A33taxstdlife="",0,IF(AM$3&gt;(A33stdlife+$E1205),((INDEX('PTRM input'!$G$385:$P$434,A33offset,$E1205)-INDEX('PTRM input'!$G$277:$P$326,A33offset,$E1205))*OFFSET($F$7,0,$E1205))-SUM($G1205:AL1205),(((INDEX('PTRM input'!$G$385:$P$434,A33offset,$E1205)-INDEX('PTRM input'!$G$277:$P$326,A33offset,$E1205))*OFFSET($F$7,0,$E1205))-SUM($G1205:AL1205))*(OFFSET('PTRM input'!$G$477,0,$E1205-1)/A33taxstdlife))))</f>
        <v>0</v>
      </c>
      <c r="AN1205" s="251">
        <f ca="1">IF(A33taxstdlife="n/a","n/a",IF(A33taxstdlife="",0,IF(AN$3&gt;(A33stdlife+$E1205),((INDEX('PTRM input'!$G$385:$P$434,A33offset,$E1205)-INDEX('PTRM input'!$G$277:$P$326,A33offset,$E1205))*OFFSET($F$7,0,$E1205))-SUM($G1205:AM1205),(((INDEX('PTRM input'!$G$385:$P$434,A33offset,$E1205)-INDEX('PTRM input'!$G$277:$P$326,A33offset,$E1205))*OFFSET($F$7,0,$E1205))-SUM($G1205:AM1205))*(OFFSET('PTRM input'!$G$477,0,$E1205-1)/A33taxstdlife))))</f>
        <v>0</v>
      </c>
      <c r="AO1205" s="251">
        <f ca="1">IF(A33taxstdlife="n/a","n/a",IF(A33taxstdlife="",0,IF(AO$3&gt;(A33stdlife+$E1205),((INDEX('PTRM input'!$G$385:$P$434,A33offset,$E1205)-INDEX('PTRM input'!$G$277:$P$326,A33offset,$E1205))*OFFSET($F$7,0,$E1205))-SUM($G1205:AN1205),(((INDEX('PTRM input'!$G$385:$P$434,A33offset,$E1205)-INDEX('PTRM input'!$G$277:$P$326,A33offset,$E1205))*OFFSET($F$7,0,$E1205))-SUM($G1205:AN1205))*(OFFSET('PTRM input'!$G$477,0,$E1205-1)/A33taxstdlife))))</f>
        <v>0</v>
      </c>
      <c r="AP1205" s="251">
        <f ca="1">IF(A33taxstdlife="n/a","n/a",IF(A33taxstdlife="",0,IF(AP$3&gt;(A33stdlife+$E1205),((INDEX('PTRM input'!$G$385:$P$434,A33offset,$E1205)-INDEX('PTRM input'!$G$277:$P$326,A33offset,$E1205))*OFFSET($F$7,0,$E1205))-SUM($G1205:AO1205),(((INDEX('PTRM input'!$G$385:$P$434,A33offset,$E1205)-INDEX('PTRM input'!$G$277:$P$326,A33offset,$E1205))*OFFSET($F$7,0,$E1205))-SUM($G1205:AO1205))*(OFFSET('PTRM input'!$G$477,0,$E1205-1)/A33taxstdlife))))</f>
        <v>0</v>
      </c>
      <c r="AQ1205" s="251">
        <f ca="1">IF(A33taxstdlife="n/a","n/a",IF(A33taxstdlife="",0,IF(AQ$3&gt;(A33stdlife+$E1205),((INDEX('PTRM input'!$G$385:$P$434,A33offset,$E1205)-INDEX('PTRM input'!$G$277:$P$326,A33offset,$E1205))*OFFSET($F$7,0,$E1205))-SUM($G1205:AP1205),(((INDEX('PTRM input'!$G$385:$P$434,A33offset,$E1205)-INDEX('PTRM input'!$G$277:$P$326,A33offset,$E1205))*OFFSET($F$7,0,$E1205))-SUM($G1205:AP1205))*(OFFSET('PTRM input'!$G$477,0,$E1205-1)/A33taxstdlife))))</f>
        <v>0</v>
      </c>
      <c r="AR1205" s="251">
        <f ca="1">IF(A33taxstdlife="n/a","n/a",IF(A33taxstdlife="",0,IF(AR$3&gt;(A33stdlife+$E1205),((INDEX('PTRM input'!$G$385:$P$434,A33offset,$E1205)-INDEX('PTRM input'!$G$277:$P$326,A33offset,$E1205))*OFFSET($F$7,0,$E1205))-SUM($G1205:AQ1205),(((INDEX('PTRM input'!$G$385:$P$434,A33offset,$E1205)-INDEX('PTRM input'!$G$277:$P$326,A33offset,$E1205))*OFFSET($F$7,0,$E1205))-SUM($G1205:AQ1205))*(OFFSET('PTRM input'!$G$477,0,$E1205-1)/A33taxstdlife))))</f>
        <v>0</v>
      </c>
      <c r="AS1205" s="251">
        <f ca="1">IF(A33taxstdlife="n/a","n/a",IF(A33taxstdlife="",0,IF(AS$3&gt;(A33stdlife+$E1205),((INDEX('PTRM input'!$G$385:$P$434,A33offset,$E1205)-INDEX('PTRM input'!$G$277:$P$326,A33offset,$E1205))*OFFSET($F$7,0,$E1205))-SUM($G1205:AR1205),(((INDEX('PTRM input'!$G$385:$P$434,A33offset,$E1205)-INDEX('PTRM input'!$G$277:$P$326,A33offset,$E1205))*OFFSET($F$7,0,$E1205))-SUM($G1205:AR1205))*(OFFSET('PTRM input'!$G$477,0,$E1205-1)/A33taxstdlife))))</f>
        <v>0</v>
      </c>
      <c r="AT1205" s="251">
        <f ca="1">IF(A33taxstdlife="n/a","n/a",IF(A33taxstdlife="",0,IF(AT$3&gt;(A33stdlife+$E1205),((INDEX('PTRM input'!$G$385:$P$434,A33offset,$E1205)-INDEX('PTRM input'!$G$277:$P$326,A33offset,$E1205))*OFFSET($F$7,0,$E1205))-SUM($G1205:AS1205),(((INDEX('PTRM input'!$G$385:$P$434,A33offset,$E1205)-INDEX('PTRM input'!$G$277:$P$326,A33offset,$E1205))*OFFSET($F$7,0,$E1205))-SUM($G1205:AS1205))*(OFFSET('PTRM input'!$G$477,0,$E1205-1)/A33taxstdlife))))</f>
        <v>0</v>
      </c>
      <c r="AU1205" s="251">
        <f ca="1">IF(A33taxstdlife="n/a","n/a",IF(A33taxstdlife="",0,IF(AU$3&gt;(A33stdlife+$E1205),((INDEX('PTRM input'!$G$385:$P$434,A33offset,$E1205)-INDEX('PTRM input'!$G$277:$P$326,A33offset,$E1205))*OFFSET($F$7,0,$E1205))-SUM($G1205:AT1205),(((INDEX('PTRM input'!$G$385:$P$434,A33offset,$E1205)-INDEX('PTRM input'!$G$277:$P$326,A33offset,$E1205))*OFFSET($F$7,0,$E1205))-SUM($G1205:AT1205))*(OFFSET('PTRM input'!$G$477,0,$E1205-1)/A33taxstdlife))))</f>
        <v>0</v>
      </c>
      <c r="AV1205" s="251">
        <f ca="1">IF(A33taxstdlife="n/a","n/a",IF(A33taxstdlife="",0,IF(AV$3&gt;(A33stdlife+$E1205),((INDEX('PTRM input'!$G$385:$P$434,A33offset,$E1205)-INDEX('PTRM input'!$G$277:$P$326,A33offset,$E1205))*OFFSET($F$7,0,$E1205))-SUM($G1205:AU1205),(((INDEX('PTRM input'!$G$385:$P$434,A33offset,$E1205)-INDEX('PTRM input'!$G$277:$P$326,A33offset,$E1205))*OFFSET($F$7,0,$E1205))-SUM($G1205:AU1205))*(OFFSET('PTRM input'!$G$477,0,$E1205-1)/A33taxstdlife))))</f>
        <v>0</v>
      </c>
      <c r="AW1205" s="251">
        <f ca="1">IF(A33taxstdlife="n/a","n/a",IF(A33taxstdlife="",0,IF(AW$3&gt;(A33stdlife+$E1205),((INDEX('PTRM input'!$G$385:$P$434,A33offset,$E1205)-INDEX('PTRM input'!$G$277:$P$326,A33offset,$E1205))*OFFSET($F$7,0,$E1205))-SUM($G1205:AV1205),(((INDEX('PTRM input'!$G$385:$P$434,A33offset,$E1205)-INDEX('PTRM input'!$G$277:$P$326,A33offset,$E1205))*OFFSET($F$7,0,$E1205))-SUM($G1205:AV1205))*(OFFSET('PTRM input'!$G$477,0,$E1205-1)/A33taxstdlife))))</f>
        <v>0</v>
      </c>
      <c r="AX1205" s="251">
        <f ca="1">IF(A33taxstdlife="n/a","n/a",IF(A33taxstdlife="",0,IF(AX$3&gt;(A33stdlife+$E1205),((INDEX('PTRM input'!$G$385:$P$434,A33offset,$E1205)-INDEX('PTRM input'!$G$277:$P$326,A33offset,$E1205))*OFFSET($F$7,0,$E1205))-SUM($G1205:AW1205),(((INDEX('PTRM input'!$G$385:$P$434,A33offset,$E1205)-INDEX('PTRM input'!$G$277:$P$326,A33offset,$E1205))*OFFSET($F$7,0,$E1205))-SUM($G1205:AW1205))*(OFFSET('PTRM input'!$G$477,0,$E1205-1)/A33taxstdlife))))</f>
        <v>0</v>
      </c>
      <c r="AY1205" s="251">
        <f ca="1">IF(A33taxstdlife="n/a","n/a",IF(A33taxstdlife="",0,IF(AY$3&gt;(A33stdlife+$E1205),((INDEX('PTRM input'!$G$385:$P$434,A33offset,$E1205)-INDEX('PTRM input'!$G$277:$P$326,A33offset,$E1205))*OFFSET($F$7,0,$E1205))-SUM($G1205:AX1205),(((INDEX('PTRM input'!$G$385:$P$434,A33offset,$E1205)-INDEX('PTRM input'!$G$277:$P$326,A33offset,$E1205))*OFFSET($F$7,0,$E1205))-SUM($G1205:AX1205))*(OFFSET('PTRM input'!$G$477,0,$E1205-1)/A33taxstdlife))))</f>
        <v>0</v>
      </c>
      <c r="AZ1205" s="251">
        <f ca="1">IF(A33taxstdlife="n/a","n/a",IF(A33taxstdlife="",0,IF(AZ$3&gt;(A33stdlife+$E1205),((INDEX('PTRM input'!$G$385:$P$434,A33offset,$E1205)-INDEX('PTRM input'!$G$277:$P$326,A33offset,$E1205))*OFFSET($F$7,0,$E1205))-SUM($G1205:AY1205),(((INDEX('PTRM input'!$G$385:$P$434,A33offset,$E1205)-INDEX('PTRM input'!$G$277:$P$326,A33offset,$E1205))*OFFSET($F$7,0,$E1205))-SUM($G1205:AY1205))*(OFFSET('PTRM input'!$G$477,0,$E1205-1)/A33taxstdlife))))</f>
        <v>0</v>
      </c>
      <c r="BA1205" s="251">
        <f ca="1">IF(A33taxstdlife="n/a","n/a",IF(A33taxstdlife="",0,IF(BA$3&gt;(A33stdlife+$E1205),((INDEX('PTRM input'!$G$385:$P$434,A33offset,$E1205)-INDEX('PTRM input'!$G$277:$P$326,A33offset,$E1205))*OFFSET($F$7,0,$E1205))-SUM($G1205:AZ1205),(((INDEX('PTRM input'!$G$385:$P$434,A33offset,$E1205)-INDEX('PTRM input'!$G$277:$P$326,A33offset,$E1205))*OFFSET($F$7,0,$E1205))-SUM($G1205:AZ1205))*(OFFSET('PTRM input'!$G$477,0,$E1205-1)/A33taxstdlife))))</f>
        <v>0</v>
      </c>
      <c r="BB1205" s="251">
        <f ca="1">IF(A33taxstdlife="n/a","n/a",IF(A33taxstdlife="",0,IF(BB$3&gt;(A33stdlife+$E1205),((INDEX('PTRM input'!$G$385:$P$434,A33offset,$E1205)-INDEX('PTRM input'!$G$277:$P$326,A33offset,$E1205))*OFFSET($F$7,0,$E1205))-SUM($G1205:BA1205),(((INDEX('PTRM input'!$G$385:$P$434,A33offset,$E1205)-INDEX('PTRM input'!$G$277:$P$326,A33offset,$E1205))*OFFSET($F$7,0,$E1205))-SUM($G1205:BA1205))*(OFFSET('PTRM input'!$G$477,0,$E1205-1)/A33taxstdlife))))</f>
        <v>0</v>
      </c>
      <c r="BC1205" s="251">
        <f ca="1">IF(A33taxstdlife="n/a","n/a",IF(A33taxstdlife="",0,IF(BC$3&gt;(A33stdlife+$E1205),((INDEX('PTRM input'!$G$385:$P$434,A33offset,$E1205)-INDEX('PTRM input'!$G$277:$P$326,A33offset,$E1205))*OFFSET($F$7,0,$E1205))-SUM($G1205:BB1205),(((INDEX('PTRM input'!$G$385:$P$434,A33offset,$E1205)-INDEX('PTRM input'!$G$277:$P$326,A33offset,$E1205))*OFFSET($F$7,0,$E1205))-SUM($G1205:BB1205))*(OFFSET('PTRM input'!$G$477,0,$E1205-1)/A33taxstdlife))))</f>
        <v>0</v>
      </c>
      <c r="BD1205" s="251">
        <f ca="1">IF(A33taxstdlife="n/a","n/a",IF(A33taxstdlife="",0,IF(BD$3&gt;(A33stdlife+$E1205),((INDEX('PTRM input'!$G$385:$P$434,A33offset,$E1205)-INDEX('PTRM input'!$G$277:$P$326,A33offset,$E1205))*OFFSET($F$7,0,$E1205))-SUM($G1205:BC1205),(((INDEX('PTRM input'!$G$385:$P$434,A33offset,$E1205)-INDEX('PTRM input'!$G$277:$P$326,A33offset,$E1205))*OFFSET($F$7,0,$E1205))-SUM($G1205:BC1205))*(OFFSET('PTRM input'!$G$477,0,$E1205-1)/A33taxstdlife))))</f>
        <v>0</v>
      </c>
      <c r="BE1205" s="251">
        <f ca="1">IF(A33taxstdlife="n/a","n/a",IF(A33taxstdlife="",0,IF(BE$3&gt;(A33stdlife+$E1205),((INDEX('PTRM input'!$G$385:$P$434,A33offset,$E1205)-INDEX('PTRM input'!$G$277:$P$326,A33offset,$E1205))*OFFSET($F$7,0,$E1205))-SUM($G1205:BD1205),(((INDEX('PTRM input'!$G$385:$P$434,A33offset,$E1205)-INDEX('PTRM input'!$G$277:$P$326,A33offset,$E1205))*OFFSET($F$7,0,$E1205))-SUM($G1205:BD1205))*(OFFSET('PTRM input'!$G$477,0,$E1205-1)/A33taxstdlife))))</f>
        <v>0</v>
      </c>
      <c r="BF1205" s="251">
        <f ca="1">IF(A33taxstdlife="n/a","n/a",IF(A33taxstdlife="",0,IF(BF$3&gt;(A33stdlife+$E1205),((INDEX('PTRM input'!$G$385:$P$434,A33offset,$E1205)-INDEX('PTRM input'!$G$277:$P$326,A33offset,$E1205))*OFFSET($F$7,0,$E1205))-SUM($G1205:BE1205),(((INDEX('PTRM input'!$G$385:$P$434,A33offset,$E1205)-INDEX('PTRM input'!$G$277:$P$326,A33offset,$E1205))*OFFSET($F$7,0,$E1205))-SUM($G1205:BE1205))*(OFFSET('PTRM input'!$G$477,0,$E1205-1)/A33taxstdlife))))</f>
        <v>0</v>
      </c>
      <c r="BG1205" s="251">
        <f ca="1">IF(A33taxstdlife="n/a","n/a",IF(A33taxstdlife="",0,IF(BG$3&gt;(A33stdlife+$E1205),((INDEX('PTRM input'!$G$385:$P$434,A33offset,$E1205)-INDEX('PTRM input'!$G$277:$P$326,A33offset,$E1205))*OFFSET($F$7,0,$E1205))-SUM($G1205:BF1205),(((INDEX('PTRM input'!$G$385:$P$434,A33offset,$E1205)-INDEX('PTRM input'!$G$277:$P$326,A33offset,$E1205))*OFFSET($F$7,0,$E1205))-SUM($G1205:BF1205))*(OFFSET('PTRM input'!$G$477,0,$E1205-1)/A33taxstdlife))))</f>
        <v>0</v>
      </c>
      <c r="BH1205" s="251">
        <f ca="1">IF(A33taxstdlife="n/a","n/a",IF(A33taxstdlife="",0,IF(BH$3&gt;(A33stdlife+$E1205),((INDEX('PTRM input'!$G$385:$P$434,A33offset,$E1205)-INDEX('PTRM input'!$G$277:$P$326,A33offset,$E1205))*OFFSET($F$7,0,$E1205))-SUM($G1205:BG1205),(((INDEX('PTRM input'!$G$385:$P$434,A33offset,$E1205)-INDEX('PTRM input'!$G$277:$P$326,A33offset,$E1205))*OFFSET($F$7,0,$E1205))-SUM($G1205:BG1205))*(OFFSET('PTRM input'!$G$477,0,$E1205-1)/A33taxstdlife))))</f>
        <v>0</v>
      </c>
      <c r="BI1205" s="251">
        <f ca="1">IF(A33taxstdlife="n/a","n/a",IF(A33taxstdlife="",0,IF(BI$3&gt;(A33stdlife+$E1205),((INDEX('PTRM input'!$G$385:$P$434,A33offset,$E1205)-INDEX('PTRM input'!$G$277:$P$326,A33offset,$E1205))*OFFSET($F$7,0,$E1205))-SUM($G1205:BH1205),(((INDEX('PTRM input'!$G$385:$P$434,A33offset,$E1205)-INDEX('PTRM input'!$G$277:$P$326,A33offset,$E1205))*OFFSET($F$7,0,$E1205))-SUM($G1205:BH1205))*(OFFSET('PTRM input'!$G$477,0,$E1205-1)/A33taxstdlife))))</f>
        <v>0</v>
      </c>
      <c r="BJ1205" s="116"/>
      <c r="BK1205" s="116"/>
      <c r="BL1205" s="116"/>
      <c r="BM1205" s="116"/>
    </row>
    <row r="1206" spans="1:65" ht="12.75" hidden="1" customHeight="1" outlineLevel="2">
      <c r="A1206" s="366"/>
      <c r="B1206" s="19"/>
      <c r="C1206" s="18"/>
      <c r="D1206" s="760"/>
      <c r="E1206" s="86">
        <v>9</v>
      </c>
      <c r="F1206" s="356"/>
      <c r="G1206" s="434"/>
      <c r="H1206" s="435"/>
      <c r="I1206" s="435"/>
      <c r="J1206" s="435"/>
      <c r="K1206" s="435"/>
      <c r="L1206" s="435"/>
      <c r="M1206" s="435"/>
      <c r="N1206" s="435"/>
      <c r="O1206" s="619"/>
      <c r="P1206" s="251">
        <f ca="1">IF(A33taxstdlife="n/a","n/a",IF(A33taxstdlife="",0,IF(P$3&gt;(A33stdlife+$E1206),((INDEX('PTRM input'!$G$385:$P$434,A33offset,$E1206)-INDEX('PTRM input'!$G$277:$P$326,A33offset,$E1206))*OFFSET($F$7,0,$E1206))-SUM($G1206:O1206),(((INDEX('PTRM input'!$G$385:$P$434,A33offset,$E1206)-INDEX('PTRM input'!$G$277:$P$326,A33offset,$E1206))*OFFSET($F$7,0,$E1206))-SUM($G1206:O1206))*(OFFSET('PTRM input'!$G$477,0,$E1206-1)/A33taxstdlife))))</f>
        <v>0</v>
      </c>
      <c r="Q1206" s="251">
        <f ca="1">IF(A33taxstdlife="n/a","n/a",IF(A33taxstdlife="",0,IF(Q$3&gt;(A33stdlife+$E1206),((INDEX('PTRM input'!$G$385:$P$434,A33offset,$E1206)-INDEX('PTRM input'!$G$277:$P$326,A33offset,$E1206))*OFFSET($F$7,0,$E1206))-SUM($G1206:P1206),(((INDEX('PTRM input'!$G$385:$P$434,A33offset,$E1206)-INDEX('PTRM input'!$G$277:$P$326,A33offset,$E1206))*OFFSET($F$7,0,$E1206))-SUM($G1206:P1206))*(OFFSET('PTRM input'!$G$477,0,$E1206-1)/A33taxstdlife))))</f>
        <v>0</v>
      </c>
      <c r="R1206" s="251">
        <f ca="1">IF(A33taxstdlife="n/a","n/a",IF(A33taxstdlife="",0,IF(R$3&gt;(A33stdlife+$E1206),((INDEX('PTRM input'!$G$385:$P$434,A33offset,$E1206)-INDEX('PTRM input'!$G$277:$P$326,A33offset,$E1206))*OFFSET($F$7,0,$E1206))-SUM($G1206:Q1206),(((INDEX('PTRM input'!$G$385:$P$434,A33offset,$E1206)-INDEX('PTRM input'!$G$277:$P$326,A33offset,$E1206))*OFFSET($F$7,0,$E1206))-SUM($G1206:Q1206))*(OFFSET('PTRM input'!$G$477,0,$E1206-1)/A33taxstdlife))))</f>
        <v>0</v>
      </c>
      <c r="S1206" s="251">
        <f ca="1">IF(A33taxstdlife="n/a","n/a",IF(A33taxstdlife="",0,IF(S$3&gt;(A33stdlife+$E1206),((INDEX('PTRM input'!$G$385:$P$434,A33offset,$E1206)-INDEX('PTRM input'!$G$277:$P$326,A33offset,$E1206))*OFFSET($F$7,0,$E1206))-SUM($G1206:R1206),(((INDEX('PTRM input'!$G$385:$P$434,A33offset,$E1206)-INDEX('PTRM input'!$G$277:$P$326,A33offset,$E1206))*OFFSET($F$7,0,$E1206))-SUM($G1206:R1206))*(OFFSET('PTRM input'!$G$477,0,$E1206-1)/A33taxstdlife))))</f>
        <v>0</v>
      </c>
      <c r="T1206" s="251">
        <f ca="1">IF(A33taxstdlife="n/a","n/a",IF(A33taxstdlife="",0,IF(T$3&gt;(A33stdlife+$E1206),((INDEX('PTRM input'!$G$385:$P$434,A33offset,$E1206)-INDEX('PTRM input'!$G$277:$P$326,A33offset,$E1206))*OFFSET($F$7,0,$E1206))-SUM($G1206:S1206),(((INDEX('PTRM input'!$G$385:$P$434,A33offset,$E1206)-INDEX('PTRM input'!$G$277:$P$326,A33offset,$E1206))*OFFSET($F$7,0,$E1206))-SUM($G1206:S1206))*(OFFSET('PTRM input'!$G$477,0,$E1206-1)/A33taxstdlife))))</f>
        <v>0</v>
      </c>
      <c r="U1206" s="251">
        <f ca="1">IF(A33taxstdlife="n/a","n/a",IF(A33taxstdlife="",0,IF(U$3&gt;(A33stdlife+$E1206),((INDEX('PTRM input'!$G$385:$P$434,A33offset,$E1206)-INDEX('PTRM input'!$G$277:$P$326,A33offset,$E1206))*OFFSET($F$7,0,$E1206))-SUM($G1206:T1206),(((INDEX('PTRM input'!$G$385:$P$434,A33offset,$E1206)-INDEX('PTRM input'!$G$277:$P$326,A33offset,$E1206))*OFFSET($F$7,0,$E1206))-SUM($G1206:T1206))*(OFFSET('PTRM input'!$G$477,0,$E1206-1)/A33taxstdlife))))</f>
        <v>0</v>
      </c>
      <c r="V1206" s="251">
        <f ca="1">IF(A33taxstdlife="n/a","n/a",IF(A33taxstdlife="",0,IF(V$3&gt;(A33stdlife+$E1206),((INDEX('PTRM input'!$G$385:$P$434,A33offset,$E1206)-INDEX('PTRM input'!$G$277:$P$326,A33offset,$E1206))*OFFSET($F$7,0,$E1206))-SUM($G1206:U1206),(((INDEX('PTRM input'!$G$385:$P$434,A33offset,$E1206)-INDEX('PTRM input'!$G$277:$P$326,A33offset,$E1206))*OFFSET($F$7,0,$E1206))-SUM($G1206:U1206))*(OFFSET('PTRM input'!$G$477,0,$E1206-1)/A33taxstdlife))))</f>
        <v>0</v>
      </c>
      <c r="W1206" s="251">
        <f ca="1">IF(A33taxstdlife="n/a","n/a",IF(A33taxstdlife="",0,IF(W$3&gt;(A33stdlife+$E1206),((INDEX('PTRM input'!$G$385:$P$434,A33offset,$E1206)-INDEX('PTRM input'!$G$277:$P$326,A33offset,$E1206))*OFFSET($F$7,0,$E1206))-SUM($G1206:V1206),(((INDEX('PTRM input'!$G$385:$P$434,A33offset,$E1206)-INDEX('PTRM input'!$G$277:$P$326,A33offset,$E1206))*OFFSET($F$7,0,$E1206))-SUM($G1206:V1206))*(OFFSET('PTRM input'!$G$477,0,$E1206-1)/A33taxstdlife))))</f>
        <v>0</v>
      </c>
      <c r="X1206" s="251">
        <f ca="1">IF(A33taxstdlife="n/a","n/a",IF(A33taxstdlife="",0,IF(X$3&gt;(A33stdlife+$E1206),((INDEX('PTRM input'!$G$385:$P$434,A33offset,$E1206)-INDEX('PTRM input'!$G$277:$P$326,A33offset,$E1206))*OFFSET($F$7,0,$E1206))-SUM($G1206:W1206),(((INDEX('PTRM input'!$G$385:$P$434,A33offset,$E1206)-INDEX('PTRM input'!$G$277:$P$326,A33offset,$E1206))*OFFSET($F$7,0,$E1206))-SUM($G1206:W1206))*(OFFSET('PTRM input'!$G$477,0,$E1206-1)/A33taxstdlife))))</f>
        <v>0</v>
      </c>
      <c r="Y1206" s="251">
        <f ca="1">IF(A33taxstdlife="n/a","n/a",IF(A33taxstdlife="",0,IF(Y$3&gt;(A33stdlife+$E1206),((INDEX('PTRM input'!$G$385:$P$434,A33offset,$E1206)-INDEX('PTRM input'!$G$277:$P$326,A33offset,$E1206))*OFFSET($F$7,0,$E1206))-SUM($G1206:X1206),(((INDEX('PTRM input'!$G$385:$P$434,A33offset,$E1206)-INDEX('PTRM input'!$G$277:$P$326,A33offset,$E1206))*OFFSET($F$7,0,$E1206))-SUM($G1206:X1206))*(OFFSET('PTRM input'!$G$477,0,$E1206-1)/A33taxstdlife))))</f>
        <v>0</v>
      </c>
      <c r="Z1206" s="251">
        <f ca="1">IF(A33taxstdlife="n/a","n/a",IF(A33taxstdlife="",0,IF(Z$3&gt;(A33stdlife+$E1206),((INDEX('PTRM input'!$G$385:$P$434,A33offset,$E1206)-INDEX('PTRM input'!$G$277:$P$326,A33offset,$E1206))*OFFSET($F$7,0,$E1206))-SUM($G1206:Y1206),(((INDEX('PTRM input'!$G$385:$P$434,A33offset,$E1206)-INDEX('PTRM input'!$G$277:$P$326,A33offset,$E1206))*OFFSET($F$7,0,$E1206))-SUM($G1206:Y1206))*(OFFSET('PTRM input'!$G$477,0,$E1206-1)/A33taxstdlife))))</f>
        <v>0</v>
      </c>
      <c r="AA1206" s="251">
        <f ca="1">IF(A33taxstdlife="n/a","n/a",IF(A33taxstdlife="",0,IF(AA$3&gt;(A33stdlife+$E1206),((INDEX('PTRM input'!$G$385:$P$434,A33offset,$E1206)-INDEX('PTRM input'!$G$277:$P$326,A33offset,$E1206))*OFFSET($F$7,0,$E1206))-SUM($G1206:Z1206),(((INDEX('PTRM input'!$G$385:$P$434,A33offset,$E1206)-INDEX('PTRM input'!$G$277:$P$326,A33offset,$E1206))*OFFSET($F$7,0,$E1206))-SUM($G1206:Z1206))*(OFFSET('PTRM input'!$G$477,0,$E1206-1)/A33taxstdlife))))</f>
        <v>0</v>
      </c>
      <c r="AB1206" s="251">
        <f ca="1">IF(A33taxstdlife="n/a","n/a",IF(A33taxstdlife="",0,IF(AB$3&gt;(A33stdlife+$E1206),((INDEX('PTRM input'!$G$385:$P$434,A33offset,$E1206)-INDEX('PTRM input'!$G$277:$P$326,A33offset,$E1206))*OFFSET($F$7,0,$E1206))-SUM($G1206:AA1206),(((INDEX('PTRM input'!$G$385:$P$434,A33offset,$E1206)-INDEX('PTRM input'!$G$277:$P$326,A33offset,$E1206))*OFFSET($F$7,0,$E1206))-SUM($G1206:AA1206))*(OFFSET('PTRM input'!$G$477,0,$E1206-1)/A33taxstdlife))))</f>
        <v>0</v>
      </c>
      <c r="AC1206" s="251">
        <f ca="1">IF(A33taxstdlife="n/a","n/a",IF(A33taxstdlife="",0,IF(AC$3&gt;(A33stdlife+$E1206),((INDEX('PTRM input'!$G$385:$P$434,A33offset,$E1206)-INDEX('PTRM input'!$G$277:$P$326,A33offset,$E1206))*OFFSET($F$7,0,$E1206))-SUM($G1206:AB1206),(((INDEX('PTRM input'!$G$385:$P$434,A33offset,$E1206)-INDEX('PTRM input'!$G$277:$P$326,A33offset,$E1206))*OFFSET($F$7,0,$E1206))-SUM($G1206:AB1206))*(OFFSET('PTRM input'!$G$477,0,$E1206-1)/A33taxstdlife))))</f>
        <v>0</v>
      </c>
      <c r="AD1206" s="251">
        <f ca="1">IF(A33taxstdlife="n/a","n/a",IF(A33taxstdlife="",0,IF(AD$3&gt;(A33stdlife+$E1206),((INDEX('PTRM input'!$G$385:$P$434,A33offset,$E1206)-INDEX('PTRM input'!$G$277:$P$326,A33offset,$E1206))*OFFSET($F$7,0,$E1206))-SUM($G1206:AC1206),(((INDEX('PTRM input'!$G$385:$P$434,A33offset,$E1206)-INDEX('PTRM input'!$G$277:$P$326,A33offset,$E1206))*OFFSET($F$7,0,$E1206))-SUM($G1206:AC1206))*(OFFSET('PTRM input'!$G$477,0,$E1206-1)/A33taxstdlife))))</f>
        <v>0</v>
      </c>
      <c r="AE1206" s="251">
        <f ca="1">IF(A33taxstdlife="n/a","n/a",IF(A33taxstdlife="",0,IF(AE$3&gt;(A33stdlife+$E1206),((INDEX('PTRM input'!$G$385:$P$434,A33offset,$E1206)-INDEX('PTRM input'!$G$277:$P$326,A33offset,$E1206))*OFFSET($F$7,0,$E1206))-SUM($G1206:AD1206),(((INDEX('PTRM input'!$G$385:$P$434,A33offset,$E1206)-INDEX('PTRM input'!$G$277:$P$326,A33offset,$E1206))*OFFSET($F$7,0,$E1206))-SUM($G1206:AD1206))*(OFFSET('PTRM input'!$G$477,0,$E1206-1)/A33taxstdlife))))</f>
        <v>0</v>
      </c>
      <c r="AF1206" s="251">
        <f ca="1">IF(A33taxstdlife="n/a","n/a",IF(A33taxstdlife="",0,IF(AF$3&gt;(A33stdlife+$E1206),((INDEX('PTRM input'!$G$385:$P$434,A33offset,$E1206)-INDEX('PTRM input'!$G$277:$P$326,A33offset,$E1206))*OFFSET($F$7,0,$E1206))-SUM($G1206:AE1206),(((INDEX('PTRM input'!$G$385:$P$434,A33offset,$E1206)-INDEX('PTRM input'!$G$277:$P$326,A33offset,$E1206))*OFFSET($F$7,0,$E1206))-SUM($G1206:AE1206))*(OFFSET('PTRM input'!$G$477,0,$E1206-1)/A33taxstdlife))))</f>
        <v>0</v>
      </c>
      <c r="AG1206" s="251">
        <f ca="1">IF(A33taxstdlife="n/a","n/a",IF(A33taxstdlife="",0,IF(AG$3&gt;(A33stdlife+$E1206),((INDEX('PTRM input'!$G$385:$P$434,A33offset,$E1206)-INDEX('PTRM input'!$G$277:$P$326,A33offset,$E1206))*OFFSET($F$7,0,$E1206))-SUM($G1206:AF1206),(((INDEX('PTRM input'!$G$385:$P$434,A33offset,$E1206)-INDEX('PTRM input'!$G$277:$P$326,A33offset,$E1206))*OFFSET($F$7,0,$E1206))-SUM($G1206:AF1206))*(OFFSET('PTRM input'!$G$477,0,$E1206-1)/A33taxstdlife))))</f>
        <v>0</v>
      </c>
      <c r="AH1206" s="251">
        <f ca="1">IF(A33taxstdlife="n/a","n/a",IF(A33taxstdlife="",0,IF(AH$3&gt;(A33stdlife+$E1206),((INDEX('PTRM input'!$G$385:$P$434,A33offset,$E1206)-INDEX('PTRM input'!$G$277:$P$326,A33offset,$E1206))*OFFSET($F$7,0,$E1206))-SUM($G1206:AG1206),(((INDEX('PTRM input'!$G$385:$P$434,A33offset,$E1206)-INDEX('PTRM input'!$G$277:$P$326,A33offset,$E1206))*OFFSET($F$7,0,$E1206))-SUM($G1206:AG1206))*(OFFSET('PTRM input'!$G$477,0,$E1206-1)/A33taxstdlife))))</f>
        <v>0</v>
      </c>
      <c r="AI1206" s="251">
        <f ca="1">IF(A33taxstdlife="n/a","n/a",IF(A33taxstdlife="",0,IF(AI$3&gt;(A33stdlife+$E1206),((INDEX('PTRM input'!$G$385:$P$434,A33offset,$E1206)-INDEX('PTRM input'!$G$277:$P$326,A33offset,$E1206))*OFFSET($F$7,0,$E1206))-SUM($G1206:AH1206),(((INDEX('PTRM input'!$G$385:$P$434,A33offset,$E1206)-INDEX('PTRM input'!$G$277:$P$326,A33offset,$E1206))*OFFSET($F$7,0,$E1206))-SUM($G1206:AH1206))*(OFFSET('PTRM input'!$G$477,0,$E1206-1)/A33taxstdlife))))</f>
        <v>0</v>
      </c>
      <c r="AJ1206" s="251">
        <f ca="1">IF(A33taxstdlife="n/a","n/a",IF(A33taxstdlife="",0,IF(AJ$3&gt;(A33stdlife+$E1206),((INDEX('PTRM input'!$G$385:$P$434,A33offset,$E1206)-INDEX('PTRM input'!$G$277:$P$326,A33offset,$E1206))*OFFSET($F$7,0,$E1206))-SUM($G1206:AI1206),(((INDEX('PTRM input'!$G$385:$P$434,A33offset,$E1206)-INDEX('PTRM input'!$G$277:$P$326,A33offset,$E1206))*OFFSET($F$7,0,$E1206))-SUM($G1206:AI1206))*(OFFSET('PTRM input'!$G$477,0,$E1206-1)/A33taxstdlife))))</f>
        <v>0</v>
      </c>
      <c r="AK1206" s="251">
        <f ca="1">IF(A33taxstdlife="n/a","n/a",IF(A33taxstdlife="",0,IF(AK$3&gt;(A33stdlife+$E1206),((INDEX('PTRM input'!$G$385:$P$434,A33offset,$E1206)-INDEX('PTRM input'!$G$277:$P$326,A33offset,$E1206))*OFFSET($F$7,0,$E1206))-SUM($G1206:AJ1206),(((INDEX('PTRM input'!$G$385:$P$434,A33offset,$E1206)-INDEX('PTRM input'!$G$277:$P$326,A33offset,$E1206))*OFFSET($F$7,0,$E1206))-SUM($G1206:AJ1206))*(OFFSET('PTRM input'!$G$477,0,$E1206-1)/A33taxstdlife))))</f>
        <v>0</v>
      </c>
      <c r="AL1206" s="251">
        <f ca="1">IF(A33taxstdlife="n/a","n/a",IF(A33taxstdlife="",0,IF(AL$3&gt;(A33stdlife+$E1206),((INDEX('PTRM input'!$G$385:$P$434,A33offset,$E1206)-INDEX('PTRM input'!$G$277:$P$326,A33offset,$E1206))*OFFSET($F$7,0,$E1206))-SUM($G1206:AK1206),(((INDEX('PTRM input'!$G$385:$P$434,A33offset,$E1206)-INDEX('PTRM input'!$G$277:$P$326,A33offset,$E1206))*OFFSET($F$7,0,$E1206))-SUM($G1206:AK1206))*(OFFSET('PTRM input'!$G$477,0,$E1206-1)/A33taxstdlife))))</f>
        <v>0</v>
      </c>
      <c r="AM1206" s="251">
        <f ca="1">IF(A33taxstdlife="n/a","n/a",IF(A33taxstdlife="",0,IF(AM$3&gt;(A33stdlife+$E1206),((INDEX('PTRM input'!$G$385:$P$434,A33offset,$E1206)-INDEX('PTRM input'!$G$277:$P$326,A33offset,$E1206))*OFFSET($F$7,0,$E1206))-SUM($G1206:AL1206),(((INDEX('PTRM input'!$G$385:$P$434,A33offset,$E1206)-INDEX('PTRM input'!$G$277:$P$326,A33offset,$E1206))*OFFSET($F$7,0,$E1206))-SUM($G1206:AL1206))*(OFFSET('PTRM input'!$G$477,0,$E1206-1)/A33taxstdlife))))</f>
        <v>0</v>
      </c>
      <c r="AN1206" s="251">
        <f ca="1">IF(A33taxstdlife="n/a","n/a",IF(A33taxstdlife="",0,IF(AN$3&gt;(A33stdlife+$E1206),((INDEX('PTRM input'!$G$385:$P$434,A33offset,$E1206)-INDEX('PTRM input'!$G$277:$P$326,A33offset,$E1206))*OFFSET($F$7,0,$E1206))-SUM($G1206:AM1206),(((INDEX('PTRM input'!$G$385:$P$434,A33offset,$E1206)-INDEX('PTRM input'!$G$277:$P$326,A33offset,$E1206))*OFFSET($F$7,0,$E1206))-SUM($G1206:AM1206))*(OFFSET('PTRM input'!$G$477,0,$E1206-1)/A33taxstdlife))))</f>
        <v>0</v>
      </c>
      <c r="AO1206" s="251">
        <f ca="1">IF(A33taxstdlife="n/a","n/a",IF(A33taxstdlife="",0,IF(AO$3&gt;(A33stdlife+$E1206),((INDEX('PTRM input'!$G$385:$P$434,A33offset,$E1206)-INDEX('PTRM input'!$G$277:$P$326,A33offset,$E1206))*OFFSET($F$7,0,$E1206))-SUM($G1206:AN1206),(((INDEX('PTRM input'!$G$385:$P$434,A33offset,$E1206)-INDEX('PTRM input'!$G$277:$P$326,A33offset,$E1206))*OFFSET($F$7,0,$E1206))-SUM($G1206:AN1206))*(OFFSET('PTRM input'!$G$477,0,$E1206-1)/A33taxstdlife))))</f>
        <v>0</v>
      </c>
      <c r="AP1206" s="251">
        <f ca="1">IF(A33taxstdlife="n/a","n/a",IF(A33taxstdlife="",0,IF(AP$3&gt;(A33stdlife+$E1206),((INDEX('PTRM input'!$G$385:$P$434,A33offset,$E1206)-INDEX('PTRM input'!$G$277:$P$326,A33offset,$E1206))*OFFSET($F$7,0,$E1206))-SUM($G1206:AO1206),(((INDEX('PTRM input'!$G$385:$P$434,A33offset,$E1206)-INDEX('PTRM input'!$G$277:$P$326,A33offset,$E1206))*OFFSET($F$7,0,$E1206))-SUM($G1206:AO1206))*(OFFSET('PTRM input'!$G$477,0,$E1206-1)/A33taxstdlife))))</f>
        <v>0</v>
      </c>
      <c r="AQ1206" s="251">
        <f ca="1">IF(A33taxstdlife="n/a","n/a",IF(A33taxstdlife="",0,IF(AQ$3&gt;(A33stdlife+$E1206),((INDEX('PTRM input'!$G$385:$P$434,A33offset,$E1206)-INDEX('PTRM input'!$G$277:$P$326,A33offset,$E1206))*OFFSET($F$7,0,$E1206))-SUM($G1206:AP1206),(((INDEX('PTRM input'!$G$385:$P$434,A33offset,$E1206)-INDEX('PTRM input'!$G$277:$P$326,A33offset,$E1206))*OFFSET($F$7,0,$E1206))-SUM($G1206:AP1206))*(OFFSET('PTRM input'!$G$477,0,$E1206-1)/A33taxstdlife))))</f>
        <v>0</v>
      </c>
      <c r="AR1206" s="251">
        <f ca="1">IF(A33taxstdlife="n/a","n/a",IF(A33taxstdlife="",0,IF(AR$3&gt;(A33stdlife+$E1206),((INDEX('PTRM input'!$G$385:$P$434,A33offset,$E1206)-INDEX('PTRM input'!$G$277:$P$326,A33offset,$E1206))*OFFSET($F$7,0,$E1206))-SUM($G1206:AQ1206),(((INDEX('PTRM input'!$G$385:$P$434,A33offset,$E1206)-INDEX('PTRM input'!$G$277:$P$326,A33offset,$E1206))*OFFSET($F$7,0,$E1206))-SUM($G1206:AQ1206))*(OFFSET('PTRM input'!$G$477,0,$E1206-1)/A33taxstdlife))))</f>
        <v>0</v>
      </c>
      <c r="AS1206" s="251">
        <f ca="1">IF(A33taxstdlife="n/a","n/a",IF(A33taxstdlife="",0,IF(AS$3&gt;(A33stdlife+$E1206),((INDEX('PTRM input'!$G$385:$P$434,A33offset,$E1206)-INDEX('PTRM input'!$G$277:$P$326,A33offset,$E1206))*OFFSET($F$7,0,$E1206))-SUM($G1206:AR1206),(((INDEX('PTRM input'!$G$385:$P$434,A33offset,$E1206)-INDEX('PTRM input'!$G$277:$P$326,A33offset,$E1206))*OFFSET($F$7,0,$E1206))-SUM($G1206:AR1206))*(OFFSET('PTRM input'!$G$477,0,$E1206-1)/A33taxstdlife))))</f>
        <v>0</v>
      </c>
      <c r="AT1206" s="251">
        <f ca="1">IF(A33taxstdlife="n/a","n/a",IF(A33taxstdlife="",0,IF(AT$3&gt;(A33stdlife+$E1206),((INDEX('PTRM input'!$G$385:$P$434,A33offset,$E1206)-INDEX('PTRM input'!$G$277:$P$326,A33offset,$E1206))*OFFSET($F$7,0,$E1206))-SUM($G1206:AS1206),(((INDEX('PTRM input'!$G$385:$P$434,A33offset,$E1206)-INDEX('PTRM input'!$G$277:$P$326,A33offset,$E1206))*OFFSET($F$7,0,$E1206))-SUM($G1206:AS1206))*(OFFSET('PTRM input'!$G$477,0,$E1206-1)/A33taxstdlife))))</f>
        <v>0</v>
      </c>
      <c r="AU1206" s="251">
        <f ca="1">IF(A33taxstdlife="n/a","n/a",IF(A33taxstdlife="",0,IF(AU$3&gt;(A33stdlife+$E1206),((INDEX('PTRM input'!$G$385:$P$434,A33offset,$E1206)-INDEX('PTRM input'!$G$277:$P$326,A33offset,$E1206))*OFFSET($F$7,0,$E1206))-SUM($G1206:AT1206),(((INDEX('PTRM input'!$G$385:$P$434,A33offset,$E1206)-INDEX('PTRM input'!$G$277:$P$326,A33offset,$E1206))*OFFSET($F$7,0,$E1206))-SUM($G1206:AT1206))*(OFFSET('PTRM input'!$G$477,0,$E1206-1)/A33taxstdlife))))</f>
        <v>0</v>
      </c>
      <c r="AV1206" s="251">
        <f ca="1">IF(A33taxstdlife="n/a","n/a",IF(A33taxstdlife="",0,IF(AV$3&gt;(A33stdlife+$E1206),((INDEX('PTRM input'!$G$385:$P$434,A33offset,$E1206)-INDEX('PTRM input'!$G$277:$P$326,A33offset,$E1206))*OFFSET($F$7,0,$E1206))-SUM($G1206:AU1206),(((INDEX('PTRM input'!$G$385:$P$434,A33offset,$E1206)-INDEX('PTRM input'!$G$277:$P$326,A33offset,$E1206))*OFFSET($F$7,0,$E1206))-SUM($G1206:AU1206))*(OFFSET('PTRM input'!$G$477,0,$E1206-1)/A33taxstdlife))))</f>
        <v>0</v>
      </c>
      <c r="AW1206" s="251">
        <f ca="1">IF(A33taxstdlife="n/a","n/a",IF(A33taxstdlife="",0,IF(AW$3&gt;(A33stdlife+$E1206),((INDEX('PTRM input'!$G$385:$P$434,A33offset,$E1206)-INDEX('PTRM input'!$G$277:$P$326,A33offset,$E1206))*OFFSET($F$7,0,$E1206))-SUM($G1206:AV1206),(((INDEX('PTRM input'!$G$385:$P$434,A33offset,$E1206)-INDEX('PTRM input'!$G$277:$P$326,A33offset,$E1206))*OFFSET($F$7,0,$E1206))-SUM($G1206:AV1206))*(OFFSET('PTRM input'!$G$477,0,$E1206-1)/A33taxstdlife))))</f>
        <v>0</v>
      </c>
      <c r="AX1206" s="251">
        <f ca="1">IF(A33taxstdlife="n/a","n/a",IF(A33taxstdlife="",0,IF(AX$3&gt;(A33stdlife+$E1206),((INDEX('PTRM input'!$G$385:$P$434,A33offset,$E1206)-INDEX('PTRM input'!$G$277:$P$326,A33offset,$E1206))*OFFSET($F$7,0,$E1206))-SUM($G1206:AW1206),(((INDEX('PTRM input'!$G$385:$P$434,A33offset,$E1206)-INDEX('PTRM input'!$G$277:$P$326,A33offset,$E1206))*OFFSET($F$7,0,$E1206))-SUM($G1206:AW1206))*(OFFSET('PTRM input'!$G$477,0,$E1206-1)/A33taxstdlife))))</f>
        <v>0</v>
      </c>
      <c r="AY1206" s="251">
        <f ca="1">IF(A33taxstdlife="n/a","n/a",IF(A33taxstdlife="",0,IF(AY$3&gt;(A33stdlife+$E1206),((INDEX('PTRM input'!$G$385:$P$434,A33offset,$E1206)-INDEX('PTRM input'!$G$277:$P$326,A33offset,$E1206))*OFFSET($F$7,0,$E1206))-SUM($G1206:AX1206),(((INDEX('PTRM input'!$G$385:$P$434,A33offset,$E1206)-INDEX('PTRM input'!$G$277:$P$326,A33offset,$E1206))*OFFSET($F$7,0,$E1206))-SUM($G1206:AX1206))*(OFFSET('PTRM input'!$G$477,0,$E1206-1)/A33taxstdlife))))</f>
        <v>0</v>
      </c>
      <c r="AZ1206" s="251">
        <f ca="1">IF(A33taxstdlife="n/a","n/a",IF(A33taxstdlife="",0,IF(AZ$3&gt;(A33stdlife+$E1206),((INDEX('PTRM input'!$G$385:$P$434,A33offset,$E1206)-INDEX('PTRM input'!$G$277:$P$326,A33offset,$E1206))*OFFSET($F$7,0,$E1206))-SUM($G1206:AY1206),(((INDEX('PTRM input'!$G$385:$P$434,A33offset,$E1206)-INDEX('PTRM input'!$G$277:$P$326,A33offset,$E1206))*OFFSET($F$7,0,$E1206))-SUM($G1206:AY1206))*(OFFSET('PTRM input'!$G$477,0,$E1206-1)/A33taxstdlife))))</f>
        <v>0</v>
      </c>
      <c r="BA1206" s="251">
        <f ca="1">IF(A33taxstdlife="n/a","n/a",IF(A33taxstdlife="",0,IF(BA$3&gt;(A33stdlife+$E1206),((INDEX('PTRM input'!$G$385:$P$434,A33offset,$E1206)-INDEX('PTRM input'!$G$277:$P$326,A33offset,$E1206))*OFFSET($F$7,0,$E1206))-SUM($G1206:AZ1206),(((INDEX('PTRM input'!$G$385:$P$434,A33offset,$E1206)-INDEX('PTRM input'!$G$277:$P$326,A33offset,$E1206))*OFFSET($F$7,0,$E1206))-SUM($G1206:AZ1206))*(OFFSET('PTRM input'!$G$477,0,$E1206-1)/A33taxstdlife))))</f>
        <v>0</v>
      </c>
      <c r="BB1206" s="251">
        <f ca="1">IF(A33taxstdlife="n/a","n/a",IF(A33taxstdlife="",0,IF(BB$3&gt;(A33stdlife+$E1206),((INDEX('PTRM input'!$G$385:$P$434,A33offset,$E1206)-INDEX('PTRM input'!$G$277:$P$326,A33offset,$E1206))*OFFSET($F$7,0,$E1206))-SUM($G1206:BA1206),(((INDEX('PTRM input'!$G$385:$P$434,A33offset,$E1206)-INDEX('PTRM input'!$G$277:$P$326,A33offset,$E1206))*OFFSET($F$7,0,$E1206))-SUM($G1206:BA1206))*(OFFSET('PTRM input'!$G$477,0,$E1206-1)/A33taxstdlife))))</f>
        <v>0</v>
      </c>
      <c r="BC1206" s="251">
        <f ca="1">IF(A33taxstdlife="n/a","n/a",IF(A33taxstdlife="",0,IF(BC$3&gt;(A33stdlife+$E1206),((INDEX('PTRM input'!$G$385:$P$434,A33offset,$E1206)-INDEX('PTRM input'!$G$277:$P$326,A33offset,$E1206))*OFFSET($F$7,0,$E1206))-SUM($G1206:BB1206),(((INDEX('PTRM input'!$G$385:$P$434,A33offset,$E1206)-INDEX('PTRM input'!$G$277:$P$326,A33offset,$E1206))*OFFSET($F$7,0,$E1206))-SUM($G1206:BB1206))*(OFFSET('PTRM input'!$G$477,0,$E1206-1)/A33taxstdlife))))</f>
        <v>0</v>
      </c>
      <c r="BD1206" s="251">
        <f ca="1">IF(A33taxstdlife="n/a","n/a",IF(A33taxstdlife="",0,IF(BD$3&gt;(A33stdlife+$E1206),((INDEX('PTRM input'!$G$385:$P$434,A33offset,$E1206)-INDEX('PTRM input'!$G$277:$P$326,A33offset,$E1206))*OFFSET($F$7,0,$E1206))-SUM($G1206:BC1206),(((INDEX('PTRM input'!$G$385:$P$434,A33offset,$E1206)-INDEX('PTRM input'!$G$277:$P$326,A33offset,$E1206))*OFFSET($F$7,0,$E1206))-SUM($G1206:BC1206))*(OFFSET('PTRM input'!$G$477,0,$E1206-1)/A33taxstdlife))))</f>
        <v>0</v>
      </c>
      <c r="BE1206" s="251">
        <f ca="1">IF(A33taxstdlife="n/a","n/a",IF(A33taxstdlife="",0,IF(BE$3&gt;(A33stdlife+$E1206),((INDEX('PTRM input'!$G$385:$P$434,A33offset,$E1206)-INDEX('PTRM input'!$G$277:$P$326,A33offset,$E1206))*OFFSET($F$7,0,$E1206))-SUM($G1206:BD1206),(((INDEX('PTRM input'!$G$385:$P$434,A33offset,$E1206)-INDEX('PTRM input'!$G$277:$P$326,A33offset,$E1206))*OFFSET($F$7,0,$E1206))-SUM($G1206:BD1206))*(OFFSET('PTRM input'!$G$477,0,$E1206-1)/A33taxstdlife))))</f>
        <v>0</v>
      </c>
      <c r="BF1206" s="251">
        <f ca="1">IF(A33taxstdlife="n/a","n/a",IF(A33taxstdlife="",0,IF(BF$3&gt;(A33stdlife+$E1206),((INDEX('PTRM input'!$G$385:$P$434,A33offset,$E1206)-INDEX('PTRM input'!$G$277:$P$326,A33offset,$E1206))*OFFSET($F$7,0,$E1206))-SUM($G1206:BE1206),(((INDEX('PTRM input'!$G$385:$P$434,A33offset,$E1206)-INDEX('PTRM input'!$G$277:$P$326,A33offset,$E1206))*OFFSET($F$7,0,$E1206))-SUM($G1206:BE1206))*(OFFSET('PTRM input'!$G$477,0,$E1206-1)/A33taxstdlife))))</f>
        <v>0</v>
      </c>
      <c r="BG1206" s="251">
        <f ca="1">IF(A33taxstdlife="n/a","n/a",IF(A33taxstdlife="",0,IF(BG$3&gt;(A33stdlife+$E1206),((INDEX('PTRM input'!$G$385:$P$434,A33offset,$E1206)-INDEX('PTRM input'!$G$277:$P$326,A33offset,$E1206))*OFFSET($F$7,0,$E1206))-SUM($G1206:BF1206),(((INDEX('PTRM input'!$G$385:$P$434,A33offset,$E1206)-INDEX('PTRM input'!$G$277:$P$326,A33offset,$E1206))*OFFSET($F$7,0,$E1206))-SUM($G1206:BF1206))*(OFFSET('PTRM input'!$G$477,0,$E1206-1)/A33taxstdlife))))</f>
        <v>0</v>
      </c>
      <c r="BH1206" s="251">
        <f ca="1">IF(A33taxstdlife="n/a","n/a",IF(A33taxstdlife="",0,IF(BH$3&gt;(A33stdlife+$E1206),((INDEX('PTRM input'!$G$385:$P$434,A33offset,$E1206)-INDEX('PTRM input'!$G$277:$P$326,A33offset,$E1206))*OFFSET($F$7,0,$E1206))-SUM($G1206:BG1206),(((INDEX('PTRM input'!$G$385:$P$434,A33offset,$E1206)-INDEX('PTRM input'!$G$277:$P$326,A33offset,$E1206))*OFFSET($F$7,0,$E1206))-SUM($G1206:BG1206))*(OFFSET('PTRM input'!$G$477,0,$E1206-1)/A33taxstdlife))))</f>
        <v>0</v>
      </c>
      <c r="BI1206" s="251">
        <f ca="1">IF(A33taxstdlife="n/a","n/a",IF(A33taxstdlife="",0,IF(BI$3&gt;(A33stdlife+$E1206),((INDEX('PTRM input'!$G$385:$P$434,A33offset,$E1206)-INDEX('PTRM input'!$G$277:$P$326,A33offset,$E1206))*OFFSET($F$7,0,$E1206))-SUM($G1206:BH1206),(((INDEX('PTRM input'!$G$385:$P$434,A33offset,$E1206)-INDEX('PTRM input'!$G$277:$P$326,A33offset,$E1206))*OFFSET($F$7,0,$E1206))-SUM($G1206:BH1206))*(OFFSET('PTRM input'!$G$477,0,$E1206-1)/A33taxstdlife))))</f>
        <v>0</v>
      </c>
      <c r="BJ1206" s="116"/>
      <c r="BK1206" s="116"/>
      <c r="BL1206" s="116"/>
      <c r="BM1206" s="116"/>
    </row>
    <row r="1207" spans="1:65" ht="12.75" hidden="1" customHeight="1" outlineLevel="2">
      <c r="A1207" s="366"/>
      <c r="B1207" s="19"/>
      <c r="C1207" s="18"/>
      <c r="D1207" s="760"/>
      <c r="E1207" s="87">
        <v>10</v>
      </c>
      <c r="F1207" s="356"/>
      <c r="G1207" s="434"/>
      <c r="H1207" s="435"/>
      <c r="I1207" s="435"/>
      <c r="J1207" s="435"/>
      <c r="K1207" s="435"/>
      <c r="L1207" s="435"/>
      <c r="M1207" s="435"/>
      <c r="N1207" s="435"/>
      <c r="O1207" s="435"/>
      <c r="P1207" s="619"/>
      <c r="Q1207" s="251">
        <f ca="1">IF(A33taxstdlife="n/a","n/a",IF(A33taxstdlife="",0,IF(Q$3&gt;(A33stdlife+$E1207),((INDEX('PTRM input'!$G$385:$P$434,A33offset,$E1207)-INDEX('PTRM input'!$G$277:$P$326,A33offset,$E1207))*OFFSET($F$7,0,$E1207))-SUM($G1207:P1207),(((INDEX('PTRM input'!$G$385:$P$434,A33offset,$E1207)-INDEX('PTRM input'!$G$277:$P$326,A33offset,$E1207))*OFFSET($F$7,0,$E1207))-SUM($G1207:P1207))*(OFFSET('PTRM input'!$G$477,0,$E1207-1)/A33taxstdlife))))</f>
        <v>0</v>
      </c>
      <c r="R1207" s="251">
        <f ca="1">IF(A33taxstdlife="n/a","n/a",IF(A33taxstdlife="",0,IF(R$3&gt;(A33stdlife+$E1207),((INDEX('PTRM input'!$G$385:$P$434,A33offset,$E1207)-INDEX('PTRM input'!$G$277:$P$326,A33offset,$E1207))*OFFSET($F$7,0,$E1207))-SUM($G1207:Q1207),(((INDEX('PTRM input'!$G$385:$P$434,A33offset,$E1207)-INDEX('PTRM input'!$G$277:$P$326,A33offset,$E1207))*OFFSET($F$7,0,$E1207))-SUM($G1207:Q1207))*(OFFSET('PTRM input'!$G$477,0,$E1207-1)/A33taxstdlife))))</f>
        <v>0</v>
      </c>
      <c r="S1207" s="251">
        <f ca="1">IF(A33taxstdlife="n/a","n/a",IF(A33taxstdlife="",0,IF(S$3&gt;(A33stdlife+$E1207),((INDEX('PTRM input'!$G$385:$P$434,A33offset,$E1207)-INDEX('PTRM input'!$G$277:$P$326,A33offset,$E1207))*OFFSET($F$7,0,$E1207))-SUM($G1207:R1207),(((INDEX('PTRM input'!$G$385:$P$434,A33offset,$E1207)-INDEX('PTRM input'!$G$277:$P$326,A33offset,$E1207))*OFFSET($F$7,0,$E1207))-SUM($G1207:R1207))*(OFFSET('PTRM input'!$G$477,0,$E1207-1)/A33taxstdlife))))</f>
        <v>0</v>
      </c>
      <c r="T1207" s="251">
        <f ca="1">IF(A33taxstdlife="n/a","n/a",IF(A33taxstdlife="",0,IF(T$3&gt;(A33stdlife+$E1207),((INDEX('PTRM input'!$G$385:$P$434,A33offset,$E1207)-INDEX('PTRM input'!$G$277:$P$326,A33offset,$E1207))*OFFSET($F$7,0,$E1207))-SUM($G1207:S1207),(((INDEX('PTRM input'!$G$385:$P$434,A33offset,$E1207)-INDEX('PTRM input'!$G$277:$P$326,A33offset,$E1207))*OFFSET($F$7,0,$E1207))-SUM($G1207:S1207))*(OFFSET('PTRM input'!$G$477,0,$E1207-1)/A33taxstdlife))))</f>
        <v>0</v>
      </c>
      <c r="U1207" s="251">
        <f ca="1">IF(A33taxstdlife="n/a","n/a",IF(A33taxstdlife="",0,IF(U$3&gt;(A33stdlife+$E1207),((INDEX('PTRM input'!$G$385:$P$434,A33offset,$E1207)-INDEX('PTRM input'!$G$277:$P$326,A33offset,$E1207))*OFFSET($F$7,0,$E1207))-SUM($G1207:T1207),(((INDEX('PTRM input'!$G$385:$P$434,A33offset,$E1207)-INDEX('PTRM input'!$G$277:$P$326,A33offset,$E1207))*OFFSET($F$7,0,$E1207))-SUM($G1207:T1207))*(OFFSET('PTRM input'!$G$477,0,$E1207-1)/A33taxstdlife))))</f>
        <v>0</v>
      </c>
      <c r="V1207" s="251">
        <f ca="1">IF(A33taxstdlife="n/a","n/a",IF(A33taxstdlife="",0,IF(V$3&gt;(A33stdlife+$E1207),((INDEX('PTRM input'!$G$385:$P$434,A33offset,$E1207)-INDEX('PTRM input'!$G$277:$P$326,A33offset,$E1207))*OFFSET($F$7,0,$E1207))-SUM($G1207:U1207),(((INDEX('PTRM input'!$G$385:$P$434,A33offset,$E1207)-INDEX('PTRM input'!$G$277:$P$326,A33offset,$E1207))*OFFSET($F$7,0,$E1207))-SUM($G1207:U1207))*(OFFSET('PTRM input'!$G$477,0,$E1207-1)/A33taxstdlife))))</f>
        <v>0</v>
      </c>
      <c r="W1207" s="251">
        <f ca="1">IF(A33taxstdlife="n/a","n/a",IF(A33taxstdlife="",0,IF(W$3&gt;(A33stdlife+$E1207),((INDEX('PTRM input'!$G$385:$P$434,A33offset,$E1207)-INDEX('PTRM input'!$G$277:$P$326,A33offset,$E1207))*OFFSET($F$7,0,$E1207))-SUM($G1207:V1207),(((INDEX('PTRM input'!$G$385:$P$434,A33offset,$E1207)-INDEX('PTRM input'!$G$277:$P$326,A33offset,$E1207))*OFFSET($F$7,0,$E1207))-SUM($G1207:V1207))*(OFFSET('PTRM input'!$G$477,0,$E1207-1)/A33taxstdlife))))</f>
        <v>0</v>
      </c>
      <c r="X1207" s="251">
        <f ca="1">IF(A33taxstdlife="n/a","n/a",IF(A33taxstdlife="",0,IF(X$3&gt;(A33stdlife+$E1207),((INDEX('PTRM input'!$G$385:$P$434,A33offset,$E1207)-INDEX('PTRM input'!$G$277:$P$326,A33offset,$E1207))*OFFSET($F$7,0,$E1207))-SUM($G1207:W1207),(((INDEX('PTRM input'!$G$385:$P$434,A33offset,$E1207)-INDEX('PTRM input'!$G$277:$P$326,A33offset,$E1207))*OFFSET($F$7,0,$E1207))-SUM($G1207:W1207))*(OFFSET('PTRM input'!$G$477,0,$E1207-1)/A33taxstdlife))))</f>
        <v>0</v>
      </c>
      <c r="Y1207" s="251">
        <f ca="1">IF(A33taxstdlife="n/a","n/a",IF(A33taxstdlife="",0,IF(Y$3&gt;(A33stdlife+$E1207),((INDEX('PTRM input'!$G$385:$P$434,A33offset,$E1207)-INDEX('PTRM input'!$G$277:$P$326,A33offset,$E1207))*OFFSET($F$7,0,$E1207))-SUM($G1207:X1207),(((INDEX('PTRM input'!$G$385:$P$434,A33offset,$E1207)-INDEX('PTRM input'!$G$277:$P$326,A33offset,$E1207))*OFFSET($F$7,0,$E1207))-SUM($G1207:X1207))*(OFFSET('PTRM input'!$G$477,0,$E1207-1)/A33taxstdlife))))</f>
        <v>0</v>
      </c>
      <c r="Z1207" s="251">
        <f ca="1">IF(A33taxstdlife="n/a","n/a",IF(A33taxstdlife="",0,IF(Z$3&gt;(A33stdlife+$E1207),((INDEX('PTRM input'!$G$385:$P$434,A33offset,$E1207)-INDEX('PTRM input'!$G$277:$P$326,A33offset,$E1207))*OFFSET($F$7,0,$E1207))-SUM($G1207:Y1207),(((INDEX('PTRM input'!$G$385:$P$434,A33offset,$E1207)-INDEX('PTRM input'!$G$277:$P$326,A33offset,$E1207))*OFFSET($F$7,0,$E1207))-SUM($G1207:Y1207))*(OFFSET('PTRM input'!$G$477,0,$E1207-1)/A33taxstdlife))))</f>
        <v>0</v>
      </c>
      <c r="AA1207" s="251">
        <f ca="1">IF(A33taxstdlife="n/a","n/a",IF(A33taxstdlife="",0,IF(AA$3&gt;(A33stdlife+$E1207),((INDEX('PTRM input'!$G$385:$P$434,A33offset,$E1207)-INDEX('PTRM input'!$G$277:$P$326,A33offset,$E1207))*OFFSET($F$7,0,$E1207))-SUM($G1207:Z1207),(((INDEX('PTRM input'!$G$385:$P$434,A33offset,$E1207)-INDEX('PTRM input'!$G$277:$P$326,A33offset,$E1207))*OFFSET($F$7,0,$E1207))-SUM($G1207:Z1207))*(OFFSET('PTRM input'!$G$477,0,$E1207-1)/A33taxstdlife))))</f>
        <v>0</v>
      </c>
      <c r="AB1207" s="251">
        <f ca="1">IF(A33taxstdlife="n/a","n/a",IF(A33taxstdlife="",0,IF(AB$3&gt;(A33stdlife+$E1207),((INDEX('PTRM input'!$G$385:$P$434,A33offset,$E1207)-INDEX('PTRM input'!$G$277:$P$326,A33offset,$E1207))*OFFSET($F$7,0,$E1207))-SUM($G1207:AA1207),(((INDEX('PTRM input'!$G$385:$P$434,A33offset,$E1207)-INDEX('PTRM input'!$G$277:$P$326,A33offset,$E1207))*OFFSET($F$7,0,$E1207))-SUM($G1207:AA1207))*(OFFSET('PTRM input'!$G$477,0,$E1207-1)/A33taxstdlife))))</f>
        <v>0</v>
      </c>
      <c r="AC1207" s="251">
        <f ca="1">IF(A33taxstdlife="n/a","n/a",IF(A33taxstdlife="",0,IF(AC$3&gt;(A33stdlife+$E1207),((INDEX('PTRM input'!$G$385:$P$434,A33offset,$E1207)-INDEX('PTRM input'!$G$277:$P$326,A33offset,$E1207))*OFFSET($F$7,0,$E1207))-SUM($G1207:AB1207),(((INDEX('PTRM input'!$G$385:$P$434,A33offset,$E1207)-INDEX('PTRM input'!$G$277:$P$326,A33offset,$E1207))*OFFSET($F$7,0,$E1207))-SUM($G1207:AB1207))*(OFFSET('PTRM input'!$G$477,0,$E1207-1)/A33taxstdlife))))</f>
        <v>0</v>
      </c>
      <c r="AD1207" s="251">
        <f ca="1">IF(A33taxstdlife="n/a","n/a",IF(A33taxstdlife="",0,IF(AD$3&gt;(A33stdlife+$E1207),((INDEX('PTRM input'!$G$385:$P$434,A33offset,$E1207)-INDEX('PTRM input'!$G$277:$P$326,A33offset,$E1207))*OFFSET($F$7,0,$E1207))-SUM($G1207:AC1207),(((INDEX('PTRM input'!$G$385:$P$434,A33offset,$E1207)-INDEX('PTRM input'!$G$277:$P$326,A33offset,$E1207))*OFFSET($F$7,0,$E1207))-SUM($G1207:AC1207))*(OFFSET('PTRM input'!$G$477,0,$E1207-1)/A33taxstdlife))))</f>
        <v>0</v>
      </c>
      <c r="AE1207" s="251">
        <f ca="1">IF(A33taxstdlife="n/a","n/a",IF(A33taxstdlife="",0,IF(AE$3&gt;(A33stdlife+$E1207),((INDEX('PTRM input'!$G$385:$P$434,A33offset,$E1207)-INDEX('PTRM input'!$G$277:$P$326,A33offset,$E1207))*OFFSET($F$7,0,$E1207))-SUM($G1207:AD1207),(((INDEX('PTRM input'!$G$385:$P$434,A33offset,$E1207)-INDEX('PTRM input'!$G$277:$P$326,A33offset,$E1207))*OFFSET($F$7,0,$E1207))-SUM($G1207:AD1207))*(OFFSET('PTRM input'!$G$477,0,$E1207-1)/A33taxstdlife))))</f>
        <v>0</v>
      </c>
      <c r="AF1207" s="251">
        <f ca="1">IF(A33taxstdlife="n/a","n/a",IF(A33taxstdlife="",0,IF(AF$3&gt;(A33stdlife+$E1207),((INDEX('PTRM input'!$G$385:$P$434,A33offset,$E1207)-INDEX('PTRM input'!$G$277:$P$326,A33offset,$E1207))*OFFSET($F$7,0,$E1207))-SUM($G1207:AE1207),(((INDEX('PTRM input'!$G$385:$P$434,A33offset,$E1207)-INDEX('PTRM input'!$G$277:$P$326,A33offset,$E1207))*OFFSET($F$7,0,$E1207))-SUM($G1207:AE1207))*(OFFSET('PTRM input'!$G$477,0,$E1207-1)/A33taxstdlife))))</f>
        <v>0</v>
      </c>
      <c r="AG1207" s="251">
        <f ca="1">IF(A33taxstdlife="n/a","n/a",IF(A33taxstdlife="",0,IF(AG$3&gt;(A33stdlife+$E1207),((INDEX('PTRM input'!$G$385:$P$434,A33offset,$E1207)-INDEX('PTRM input'!$G$277:$P$326,A33offset,$E1207))*OFFSET($F$7,0,$E1207))-SUM($G1207:AF1207),(((INDEX('PTRM input'!$G$385:$P$434,A33offset,$E1207)-INDEX('PTRM input'!$G$277:$P$326,A33offset,$E1207))*OFFSET($F$7,0,$E1207))-SUM($G1207:AF1207))*(OFFSET('PTRM input'!$G$477,0,$E1207-1)/A33taxstdlife))))</f>
        <v>0</v>
      </c>
      <c r="AH1207" s="251">
        <f ca="1">IF(A33taxstdlife="n/a","n/a",IF(A33taxstdlife="",0,IF(AH$3&gt;(A33stdlife+$E1207),((INDEX('PTRM input'!$G$385:$P$434,A33offset,$E1207)-INDEX('PTRM input'!$G$277:$P$326,A33offset,$E1207))*OFFSET($F$7,0,$E1207))-SUM($G1207:AG1207),(((INDEX('PTRM input'!$G$385:$P$434,A33offset,$E1207)-INDEX('PTRM input'!$G$277:$P$326,A33offset,$E1207))*OFFSET($F$7,0,$E1207))-SUM($G1207:AG1207))*(OFFSET('PTRM input'!$G$477,0,$E1207-1)/A33taxstdlife))))</f>
        <v>0</v>
      </c>
      <c r="AI1207" s="251">
        <f ca="1">IF(A33taxstdlife="n/a","n/a",IF(A33taxstdlife="",0,IF(AI$3&gt;(A33stdlife+$E1207),((INDEX('PTRM input'!$G$385:$P$434,A33offset,$E1207)-INDEX('PTRM input'!$G$277:$P$326,A33offset,$E1207))*OFFSET($F$7,0,$E1207))-SUM($G1207:AH1207),(((INDEX('PTRM input'!$G$385:$P$434,A33offset,$E1207)-INDEX('PTRM input'!$G$277:$P$326,A33offset,$E1207))*OFFSET($F$7,0,$E1207))-SUM($G1207:AH1207))*(OFFSET('PTRM input'!$G$477,0,$E1207-1)/A33taxstdlife))))</f>
        <v>0</v>
      </c>
      <c r="AJ1207" s="251">
        <f ca="1">IF(A33taxstdlife="n/a","n/a",IF(A33taxstdlife="",0,IF(AJ$3&gt;(A33stdlife+$E1207),((INDEX('PTRM input'!$G$385:$P$434,A33offset,$E1207)-INDEX('PTRM input'!$G$277:$P$326,A33offset,$E1207))*OFFSET($F$7,0,$E1207))-SUM($G1207:AI1207),(((INDEX('PTRM input'!$G$385:$P$434,A33offset,$E1207)-INDEX('PTRM input'!$G$277:$P$326,A33offset,$E1207))*OFFSET($F$7,0,$E1207))-SUM($G1207:AI1207))*(OFFSET('PTRM input'!$G$477,0,$E1207-1)/A33taxstdlife))))</f>
        <v>0</v>
      </c>
      <c r="AK1207" s="251">
        <f ca="1">IF(A33taxstdlife="n/a","n/a",IF(A33taxstdlife="",0,IF(AK$3&gt;(A33stdlife+$E1207),((INDEX('PTRM input'!$G$385:$P$434,A33offset,$E1207)-INDEX('PTRM input'!$G$277:$P$326,A33offset,$E1207))*OFFSET($F$7,0,$E1207))-SUM($G1207:AJ1207),(((INDEX('PTRM input'!$G$385:$P$434,A33offset,$E1207)-INDEX('PTRM input'!$G$277:$P$326,A33offset,$E1207))*OFFSET($F$7,0,$E1207))-SUM($G1207:AJ1207))*(OFFSET('PTRM input'!$G$477,0,$E1207-1)/A33taxstdlife))))</f>
        <v>0</v>
      </c>
      <c r="AL1207" s="251">
        <f ca="1">IF(A33taxstdlife="n/a","n/a",IF(A33taxstdlife="",0,IF(AL$3&gt;(A33stdlife+$E1207),((INDEX('PTRM input'!$G$385:$P$434,A33offset,$E1207)-INDEX('PTRM input'!$G$277:$P$326,A33offset,$E1207))*OFFSET($F$7,0,$E1207))-SUM($G1207:AK1207),(((INDEX('PTRM input'!$G$385:$P$434,A33offset,$E1207)-INDEX('PTRM input'!$G$277:$P$326,A33offset,$E1207))*OFFSET($F$7,0,$E1207))-SUM($G1207:AK1207))*(OFFSET('PTRM input'!$G$477,0,$E1207-1)/A33taxstdlife))))</f>
        <v>0</v>
      </c>
      <c r="AM1207" s="251">
        <f ca="1">IF(A33taxstdlife="n/a","n/a",IF(A33taxstdlife="",0,IF(AM$3&gt;(A33stdlife+$E1207),((INDEX('PTRM input'!$G$385:$P$434,A33offset,$E1207)-INDEX('PTRM input'!$G$277:$P$326,A33offset,$E1207))*OFFSET($F$7,0,$E1207))-SUM($G1207:AL1207),(((INDEX('PTRM input'!$G$385:$P$434,A33offset,$E1207)-INDEX('PTRM input'!$G$277:$P$326,A33offset,$E1207))*OFFSET($F$7,0,$E1207))-SUM($G1207:AL1207))*(OFFSET('PTRM input'!$G$477,0,$E1207-1)/A33taxstdlife))))</f>
        <v>0</v>
      </c>
      <c r="AN1207" s="251">
        <f ca="1">IF(A33taxstdlife="n/a","n/a",IF(A33taxstdlife="",0,IF(AN$3&gt;(A33stdlife+$E1207),((INDEX('PTRM input'!$G$385:$P$434,A33offset,$E1207)-INDEX('PTRM input'!$G$277:$P$326,A33offset,$E1207))*OFFSET($F$7,0,$E1207))-SUM($G1207:AM1207),(((INDEX('PTRM input'!$G$385:$P$434,A33offset,$E1207)-INDEX('PTRM input'!$G$277:$P$326,A33offset,$E1207))*OFFSET($F$7,0,$E1207))-SUM($G1207:AM1207))*(OFFSET('PTRM input'!$G$477,0,$E1207-1)/A33taxstdlife))))</f>
        <v>0</v>
      </c>
      <c r="AO1207" s="251">
        <f ca="1">IF(A33taxstdlife="n/a","n/a",IF(A33taxstdlife="",0,IF(AO$3&gt;(A33stdlife+$E1207),((INDEX('PTRM input'!$G$385:$P$434,A33offset,$E1207)-INDEX('PTRM input'!$G$277:$P$326,A33offset,$E1207))*OFFSET($F$7,0,$E1207))-SUM($G1207:AN1207),(((INDEX('PTRM input'!$G$385:$P$434,A33offset,$E1207)-INDEX('PTRM input'!$G$277:$P$326,A33offset,$E1207))*OFFSET($F$7,0,$E1207))-SUM($G1207:AN1207))*(OFFSET('PTRM input'!$G$477,0,$E1207-1)/A33taxstdlife))))</f>
        <v>0</v>
      </c>
      <c r="AP1207" s="251">
        <f ca="1">IF(A33taxstdlife="n/a","n/a",IF(A33taxstdlife="",0,IF(AP$3&gt;(A33stdlife+$E1207),((INDEX('PTRM input'!$G$385:$P$434,A33offset,$E1207)-INDEX('PTRM input'!$G$277:$P$326,A33offset,$E1207))*OFFSET($F$7,0,$E1207))-SUM($G1207:AO1207),(((INDEX('PTRM input'!$G$385:$P$434,A33offset,$E1207)-INDEX('PTRM input'!$G$277:$P$326,A33offset,$E1207))*OFFSET($F$7,0,$E1207))-SUM($G1207:AO1207))*(OFFSET('PTRM input'!$G$477,0,$E1207-1)/A33taxstdlife))))</f>
        <v>0</v>
      </c>
      <c r="AQ1207" s="251">
        <f ca="1">IF(A33taxstdlife="n/a","n/a",IF(A33taxstdlife="",0,IF(AQ$3&gt;(A33stdlife+$E1207),((INDEX('PTRM input'!$G$385:$P$434,A33offset,$E1207)-INDEX('PTRM input'!$G$277:$P$326,A33offset,$E1207))*OFFSET($F$7,0,$E1207))-SUM($G1207:AP1207),(((INDEX('PTRM input'!$G$385:$P$434,A33offset,$E1207)-INDEX('PTRM input'!$G$277:$P$326,A33offset,$E1207))*OFFSET($F$7,0,$E1207))-SUM($G1207:AP1207))*(OFFSET('PTRM input'!$G$477,0,$E1207-1)/A33taxstdlife))))</f>
        <v>0</v>
      </c>
      <c r="AR1207" s="251">
        <f ca="1">IF(A33taxstdlife="n/a","n/a",IF(A33taxstdlife="",0,IF(AR$3&gt;(A33stdlife+$E1207),((INDEX('PTRM input'!$G$385:$P$434,A33offset,$E1207)-INDEX('PTRM input'!$G$277:$P$326,A33offset,$E1207))*OFFSET($F$7,0,$E1207))-SUM($G1207:AQ1207),(((INDEX('PTRM input'!$G$385:$P$434,A33offset,$E1207)-INDEX('PTRM input'!$G$277:$P$326,A33offset,$E1207))*OFFSET($F$7,0,$E1207))-SUM($G1207:AQ1207))*(OFFSET('PTRM input'!$G$477,0,$E1207-1)/A33taxstdlife))))</f>
        <v>0</v>
      </c>
      <c r="AS1207" s="251">
        <f ca="1">IF(A33taxstdlife="n/a","n/a",IF(A33taxstdlife="",0,IF(AS$3&gt;(A33stdlife+$E1207),((INDEX('PTRM input'!$G$385:$P$434,A33offset,$E1207)-INDEX('PTRM input'!$G$277:$P$326,A33offset,$E1207))*OFFSET($F$7,0,$E1207))-SUM($G1207:AR1207),(((INDEX('PTRM input'!$G$385:$P$434,A33offset,$E1207)-INDEX('PTRM input'!$G$277:$P$326,A33offset,$E1207))*OFFSET($F$7,0,$E1207))-SUM($G1207:AR1207))*(OFFSET('PTRM input'!$G$477,0,$E1207-1)/A33taxstdlife))))</f>
        <v>0</v>
      </c>
      <c r="AT1207" s="251">
        <f ca="1">IF(A33taxstdlife="n/a","n/a",IF(A33taxstdlife="",0,IF(AT$3&gt;(A33stdlife+$E1207),((INDEX('PTRM input'!$G$385:$P$434,A33offset,$E1207)-INDEX('PTRM input'!$G$277:$P$326,A33offset,$E1207))*OFFSET($F$7,0,$E1207))-SUM($G1207:AS1207),(((INDEX('PTRM input'!$G$385:$P$434,A33offset,$E1207)-INDEX('PTRM input'!$G$277:$P$326,A33offset,$E1207))*OFFSET($F$7,0,$E1207))-SUM($G1207:AS1207))*(OFFSET('PTRM input'!$G$477,0,$E1207-1)/A33taxstdlife))))</f>
        <v>0</v>
      </c>
      <c r="AU1207" s="251">
        <f ca="1">IF(A33taxstdlife="n/a","n/a",IF(A33taxstdlife="",0,IF(AU$3&gt;(A33stdlife+$E1207),((INDEX('PTRM input'!$G$385:$P$434,A33offset,$E1207)-INDEX('PTRM input'!$G$277:$P$326,A33offset,$E1207))*OFFSET($F$7,0,$E1207))-SUM($G1207:AT1207),(((INDEX('PTRM input'!$G$385:$P$434,A33offset,$E1207)-INDEX('PTRM input'!$G$277:$P$326,A33offset,$E1207))*OFFSET($F$7,0,$E1207))-SUM($G1207:AT1207))*(OFFSET('PTRM input'!$G$477,0,$E1207-1)/A33taxstdlife))))</f>
        <v>0</v>
      </c>
      <c r="AV1207" s="251">
        <f ca="1">IF(A33taxstdlife="n/a","n/a",IF(A33taxstdlife="",0,IF(AV$3&gt;(A33stdlife+$E1207),((INDEX('PTRM input'!$G$385:$P$434,A33offset,$E1207)-INDEX('PTRM input'!$G$277:$P$326,A33offset,$E1207))*OFFSET($F$7,0,$E1207))-SUM($G1207:AU1207),(((INDEX('PTRM input'!$G$385:$P$434,A33offset,$E1207)-INDEX('PTRM input'!$G$277:$P$326,A33offset,$E1207))*OFFSET($F$7,0,$E1207))-SUM($G1207:AU1207))*(OFFSET('PTRM input'!$G$477,0,$E1207-1)/A33taxstdlife))))</f>
        <v>0</v>
      </c>
      <c r="AW1207" s="251">
        <f ca="1">IF(A33taxstdlife="n/a","n/a",IF(A33taxstdlife="",0,IF(AW$3&gt;(A33stdlife+$E1207),((INDEX('PTRM input'!$G$385:$P$434,A33offset,$E1207)-INDEX('PTRM input'!$G$277:$P$326,A33offset,$E1207))*OFFSET($F$7,0,$E1207))-SUM($G1207:AV1207),(((INDEX('PTRM input'!$G$385:$P$434,A33offset,$E1207)-INDEX('PTRM input'!$G$277:$P$326,A33offset,$E1207))*OFFSET($F$7,0,$E1207))-SUM($G1207:AV1207))*(OFFSET('PTRM input'!$G$477,0,$E1207-1)/A33taxstdlife))))</f>
        <v>0</v>
      </c>
      <c r="AX1207" s="251">
        <f ca="1">IF(A33taxstdlife="n/a","n/a",IF(A33taxstdlife="",0,IF(AX$3&gt;(A33stdlife+$E1207),((INDEX('PTRM input'!$G$385:$P$434,A33offset,$E1207)-INDEX('PTRM input'!$G$277:$P$326,A33offset,$E1207))*OFFSET($F$7,0,$E1207))-SUM($G1207:AW1207),(((INDEX('PTRM input'!$G$385:$P$434,A33offset,$E1207)-INDEX('PTRM input'!$G$277:$P$326,A33offset,$E1207))*OFFSET($F$7,0,$E1207))-SUM($G1207:AW1207))*(OFFSET('PTRM input'!$G$477,0,$E1207-1)/A33taxstdlife))))</f>
        <v>0</v>
      </c>
      <c r="AY1207" s="251">
        <f ca="1">IF(A33taxstdlife="n/a","n/a",IF(A33taxstdlife="",0,IF(AY$3&gt;(A33stdlife+$E1207),((INDEX('PTRM input'!$G$385:$P$434,A33offset,$E1207)-INDEX('PTRM input'!$G$277:$P$326,A33offset,$E1207))*OFFSET($F$7,0,$E1207))-SUM($G1207:AX1207),(((INDEX('PTRM input'!$G$385:$P$434,A33offset,$E1207)-INDEX('PTRM input'!$G$277:$P$326,A33offset,$E1207))*OFFSET($F$7,0,$E1207))-SUM($G1207:AX1207))*(OFFSET('PTRM input'!$G$477,0,$E1207-1)/A33taxstdlife))))</f>
        <v>0</v>
      </c>
      <c r="AZ1207" s="251">
        <f ca="1">IF(A33taxstdlife="n/a","n/a",IF(A33taxstdlife="",0,IF(AZ$3&gt;(A33stdlife+$E1207),((INDEX('PTRM input'!$G$385:$P$434,A33offset,$E1207)-INDEX('PTRM input'!$G$277:$P$326,A33offset,$E1207))*OFFSET($F$7,0,$E1207))-SUM($G1207:AY1207),(((INDEX('PTRM input'!$G$385:$P$434,A33offset,$E1207)-INDEX('PTRM input'!$G$277:$P$326,A33offset,$E1207))*OFFSET($F$7,0,$E1207))-SUM($G1207:AY1207))*(OFFSET('PTRM input'!$G$477,0,$E1207-1)/A33taxstdlife))))</f>
        <v>0</v>
      </c>
      <c r="BA1207" s="251">
        <f ca="1">IF(A33taxstdlife="n/a","n/a",IF(A33taxstdlife="",0,IF(BA$3&gt;(A33stdlife+$E1207),((INDEX('PTRM input'!$G$385:$P$434,A33offset,$E1207)-INDEX('PTRM input'!$G$277:$P$326,A33offset,$E1207))*OFFSET($F$7,0,$E1207))-SUM($G1207:AZ1207),(((INDEX('PTRM input'!$G$385:$P$434,A33offset,$E1207)-INDEX('PTRM input'!$G$277:$P$326,A33offset,$E1207))*OFFSET($F$7,0,$E1207))-SUM($G1207:AZ1207))*(OFFSET('PTRM input'!$G$477,0,$E1207-1)/A33taxstdlife))))</f>
        <v>0</v>
      </c>
      <c r="BB1207" s="251">
        <f ca="1">IF(A33taxstdlife="n/a","n/a",IF(A33taxstdlife="",0,IF(BB$3&gt;(A33stdlife+$E1207),((INDEX('PTRM input'!$G$385:$P$434,A33offset,$E1207)-INDEX('PTRM input'!$G$277:$P$326,A33offset,$E1207))*OFFSET($F$7,0,$E1207))-SUM($G1207:BA1207),(((INDEX('PTRM input'!$G$385:$P$434,A33offset,$E1207)-INDEX('PTRM input'!$G$277:$P$326,A33offset,$E1207))*OFFSET($F$7,0,$E1207))-SUM($G1207:BA1207))*(OFFSET('PTRM input'!$G$477,0,$E1207-1)/A33taxstdlife))))</f>
        <v>0</v>
      </c>
      <c r="BC1207" s="251">
        <f ca="1">IF(A33taxstdlife="n/a","n/a",IF(A33taxstdlife="",0,IF(BC$3&gt;(A33stdlife+$E1207),((INDEX('PTRM input'!$G$385:$P$434,A33offset,$E1207)-INDEX('PTRM input'!$G$277:$P$326,A33offset,$E1207))*OFFSET($F$7,0,$E1207))-SUM($G1207:BB1207),(((INDEX('PTRM input'!$G$385:$P$434,A33offset,$E1207)-INDEX('PTRM input'!$G$277:$P$326,A33offset,$E1207))*OFFSET($F$7,0,$E1207))-SUM($G1207:BB1207))*(OFFSET('PTRM input'!$G$477,0,$E1207-1)/A33taxstdlife))))</f>
        <v>0</v>
      </c>
      <c r="BD1207" s="251">
        <f ca="1">IF(A33taxstdlife="n/a","n/a",IF(A33taxstdlife="",0,IF(BD$3&gt;(A33stdlife+$E1207),((INDEX('PTRM input'!$G$385:$P$434,A33offset,$E1207)-INDEX('PTRM input'!$G$277:$P$326,A33offset,$E1207))*OFFSET($F$7,0,$E1207))-SUM($G1207:BC1207),(((INDEX('PTRM input'!$G$385:$P$434,A33offset,$E1207)-INDEX('PTRM input'!$G$277:$P$326,A33offset,$E1207))*OFFSET($F$7,0,$E1207))-SUM($G1207:BC1207))*(OFFSET('PTRM input'!$G$477,0,$E1207-1)/A33taxstdlife))))</f>
        <v>0</v>
      </c>
      <c r="BE1207" s="251">
        <f ca="1">IF(A33taxstdlife="n/a","n/a",IF(A33taxstdlife="",0,IF(BE$3&gt;(A33stdlife+$E1207),((INDEX('PTRM input'!$G$385:$P$434,A33offset,$E1207)-INDEX('PTRM input'!$G$277:$P$326,A33offset,$E1207))*OFFSET($F$7,0,$E1207))-SUM($G1207:BD1207),(((INDEX('PTRM input'!$G$385:$P$434,A33offset,$E1207)-INDEX('PTRM input'!$G$277:$P$326,A33offset,$E1207))*OFFSET($F$7,0,$E1207))-SUM($G1207:BD1207))*(OFFSET('PTRM input'!$G$477,0,$E1207-1)/A33taxstdlife))))</f>
        <v>0</v>
      </c>
      <c r="BF1207" s="251">
        <f ca="1">IF(A33taxstdlife="n/a","n/a",IF(A33taxstdlife="",0,IF(BF$3&gt;(A33stdlife+$E1207),((INDEX('PTRM input'!$G$385:$P$434,A33offset,$E1207)-INDEX('PTRM input'!$G$277:$P$326,A33offset,$E1207))*OFFSET($F$7,0,$E1207))-SUM($G1207:BE1207),(((INDEX('PTRM input'!$G$385:$P$434,A33offset,$E1207)-INDEX('PTRM input'!$G$277:$P$326,A33offset,$E1207))*OFFSET($F$7,0,$E1207))-SUM($G1207:BE1207))*(OFFSET('PTRM input'!$G$477,0,$E1207-1)/A33taxstdlife))))</f>
        <v>0</v>
      </c>
      <c r="BG1207" s="251">
        <f ca="1">IF(A33taxstdlife="n/a","n/a",IF(A33taxstdlife="",0,IF(BG$3&gt;(A33stdlife+$E1207),((INDEX('PTRM input'!$G$385:$P$434,A33offset,$E1207)-INDEX('PTRM input'!$G$277:$P$326,A33offset,$E1207))*OFFSET($F$7,0,$E1207))-SUM($G1207:BF1207),(((INDEX('PTRM input'!$G$385:$P$434,A33offset,$E1207)-INDEX('PTRM input'!$G$277:$P$326,A33offset,$E1207))*OFFSET($F$7,0,$E1207))-SUM($G1207:BF1207))*(OFFSET('PTRM input'!$G$477,0,$E1207-1)/A33taxstdlife))))</f>
        <v>0</v>
      </c>
      <c r="BH1207" s="251">
        <f ca="1">IF(A33taxstdlife="n/a","n/a",IF(A33taxstdlife="",0,IF(BH$3&gt;(A33stdlife+$E1207),((INDEX('PTRM input'!$G$385:$P$434,A33offset,$E1207)-INDEX('PTRM input'!$G$277:$P$326,A33offset,$E1207))*OFFSET($F$7,0,$E1207))-SUM($G1207:BG1207),(((INDEX('PTRM input'!$G$385:$P$434,A33offset,$E1207)-INDEX('PTRM input'!$G$277:$P$326,A33offset,$E1207))*OFFSET($F$7,0,$E1207))-SUM($G1207:BG1207))*(OFFSET('PTRM input'!$G$477,0,$E1207-1)/A33taxstdlife))))</f>
        <v>0</v>
      </c>
      <c r="BI1207" s="251">
        <f ca="1">IF(A33taxstdlife="n/a","n/a",IF(A33taxstdlife="",0,IF(BI$3&gt;(A33stdlife+$E1207),((INDEX('PTRM input'!$G$385:$P$434,A33offset,$E1207)-INDEX('PTRM input'!$G$277:$P$326,A33offset,$E1207))*OFFSET($F$7,0,$E1207))-SUM($G1207:BH1207),(((INDEX('PTRM input'!$G$385:$P$434,A33offset,$E1207)-INDEX('PTRM input'!$G$277:$P$326,A33offset,$E1207))*OFFSET($F$7,0,$E1207))-SUM($G1207:BH1207))*(OFFSET('PTRM input'!$G$477,0,$E1207-1)/A33taxstdlife))))</f>
        <v>0</v>
      </c>
      <c r="BJ1207" s="116"/>
      <c r="BK1207" s="116"/>
      <c r="BL1207" s="116"/>
      <c r="BM1207" s="116"/>
    </row>
    <row r="1208" spans="1:65" ht="12.75" customHeight="1" outlineLevel="1" collapsed="1">
      <c r="A1208" s="366"/>
      <c r="B1208" s="9"/>
      <c r="C1208" s="19">
        <f>Asset33</f>
        <v>0</v>
      </c>
      <c r="D1208" s="9"/>
      <c r="E1208" s="9"/>
      <c r="F1208" s="357"/>
      <c r="G1208" s="371">
        <f ca="1">SUM(G1196:G1207)+'PTRM input'!G$309*G$7</f>
        <v>0</v>
      </c>
      <c r="H1208" s="371">
        <f ca="1">SUM(H1196:H1207)+'PTRM input'!H$309*H$7</f>
        <v>0</v>
      </c>
      <c r="I1208" s="371">
        <f ca="1">SUM(I1196:I1207)+'PTRM input'!I$309*I$7</f>
        <v>0</v>
      </c>
      <c r="J1208" s="371">
        <f ca="1">SUM(J1196:J1207)+'PTRM input'!J$309*J$7</f>
        <v>0</v>
      </c>
      <c r="K1208" s="371">
        <f ca="1">SUM(K1196:K1207)+'PTRM input'!K$309*K$7</f>
        <v>0</v>
      </c>
      <c r="L1208" s="371">
        <f ca="1">SUM(L1196:L1207)+'PTRM input'!L$309*L$7</f>
        <v>0</v>
      </c>
      <c r="M1208" s="371">
        <f ca="1">SUM(M1196:M1207)+'PTRM input'!M$309*M$7</f>
        <v>0</v>
      </c>
      <c r="N1208" s="371">
        <f ca="1">SUM(N1196:N1207)+'PTRM input'!N$309*N$7</f>
        <v>0</v>
      </c>
      <c r="O1208" s="371">
        <f ca="1">SUM(O1196:O1207)+'PTRM input'!O$309*O$7</f>
        <v>0</v>
      </c>
      <c r="P1208" s="371">
        <f ca="1">SUM(P1196:P1207)+'PTRM input'!P$309*P$7</f>
        <v>0</v>
      </c>
      <c r="Q1208" s="371">
        <f t="shared" ref="Q1208:BI1208" ca="1" si="263">SUM(Q1196:Q1207)</f>
        <v>0</v>
      </c>
      <c r="R1208" s="371">
        <f t="shared" ca="1" si="263"/>
        <v>0</v>
      </c>
      <c r="S1208" s="371">
        <f t="shared" ca="1" si="263"/>
        <v>0</v>
      </c>
      <c r="T1208" s="371">
        <f t="shared" ca="1" si="263"/>
        <v>0</v>
      </c>
      <c r="U1208" s="371">
        <f t="shared" ca="1" si="263"/>
        <v>0</v>
      </c>
      <c r="V1208" s="371">
        <f t="shared" ca="1" si="263"/>
        <v>0</v>
      </c>
      <c r="W1208" s="371">
        <f t="shared" ca="1" si="263"/>
        <v>0</v>
      </c>
      <c r="X1208" s="371">
        <f t="shared" ca="1" si="263"/>
        <v>0</v>
      </c>
      <c r="Y1208" s="371">
        <f t="shared" ca="1" si="263"/>
        <v>0</v>
      </c>
      <c r="Z1208" s="371">
        <f t="shared" ca="1" si="263"/>
        <v>0</v>
      </c>
      <c r="AA1208" s="371">
        <f t="shared" ca="1" si="263"/>
        <v>0</v>
      </c>
      <c r="AB1208" s="371">
        <f t="shared" ca="1" si="263"/>
        <v>0</v>
      </c>
      <c r="AC1208" s="371">
        <f t="shared" ca="1" si="263"/>
        <v>0</v>
      </c>
      <c r="AD1208" s="371">
        <f t="shared" ca="1" si="263"/>
        <v>0</v>
      </c>
      <c r="AE1208" s="371">
        <f t="shared" ca="1" si="263"/>
        <v>0</v>
      </c>
      <c r="AF1208" s="371">
        <f t="shared" ca="1" si="263"/>
        <v>0</v>
      </c>
      <c r="AG1208" s="371">
        <f t="shared" ca="1" si="263"/>
        <v>0</v>
      </c>
      <c r="AH1208" s="371">
        <f t="shared" ca="1" si="263"/>
        <v>0</v>
      </c>
      <c r="AI1208" s="371">
        <f t="shared" ca="1" si="263"/>
        <v>0</v>
      </c>
      <c r="AJ1208" s="371">
        <f t="shared" ca="1" si="263"/>
        <v>0</v>
      </c>
      <c r="AK1208" s="371">
        <f t="shared" ca="1" si="263"/>
        <v>0</v>
      </c>
      <c r="AL1208" s="371">
        <f t="shared" ca="1" si="263"/>
        <v>0</v>
      </c>
      <c r="AM1208" s="371">
        <f t="shared" ca="1" si="263"/>
        <v>0</v>
      </c>
      <c r="AN1208" s="371">
        <f t="shared" ca="1" si="263"/>
        <v>0</v>
      </c>
      <c r="AO1208" s="371">
        <f t="shared" ca="1" si="263"/>
        <v>0</v>
      </c>
      <c r="AP1208" s="371">
        <f t="shared" ca="1" si="263"/>
        <v>0</v>
      </c>
      <c r="AQ1208" s="371">
        <f t="shared" ca="1" si="263"/>
        <v>0</v>
      </c>
      <c r="AR1208" s="371">
        <f t="shared" ca="1" si="263"/>
        <v>0</v>
      </c>
      <c r="AS1208" s="371">
        <f t="shared" ca="1" si="263"/>
        <v>0</v>
      </c>
      <c r="AT1208" s="371">
        <f t="shared" ca="1" si="263"/>
        <v>0</v>
      </c>
      <c r="AU1208" s="371">
        <f t="shared" ca="1" si="263"/>
        <v>0</v>
      </c>
      <c r="AV1208" s="371">
        <f t="shared" ca="1" si="263"/>
        <v>0</v>
      </c>
      <c r="AW1208" s="371">
        <f t="shared" ca="1" si="263"/>
        <v>0</v>
      </c>
      <c r="AX1208" s="371">
        <f t="shared" ca="1" si="263"/>
        <v>0</v>
      </c>
      <c r="AY1208" s="371">
        <f t="shared" ca="1" si="263"/>
        <v>0</v>
      </c>
      <c r="AZ1208" s="371">
        <f t="shared" ca="1" si="263"/>
        <v>0</v>
      </c>
      <c r="BA1208" s="371">
        <f t="shared" ca="1" si="263"/>
        <v>0</v>
      </c>
      <c r="BB1208" s="371">
        <f t="shared" ca="1" si="263"/>
        <v>0</v>
      </c>
      <c r="BC1208" s="371">
        <f t="shared" ca="1" si="263"/>
        <v>0</v>
      </c>
      <c r="BD1208" s="371">
        <f t="shared" ca="1" si="263"/>
        <v>0</v>
      </c>
      <c r="BE1208" s="371">
        <f t="shared" ca="1" si="263"/>
        <v>0</v>
      </c>
      <c r="BF1208" s="371">
        <f t="shared" ca="1" si="263"/>
        <v>0</v>
      </c>
      <c r="BG1208" s="371">
        <f t="shared" ca="1" si="263"/>
        <v>0</v>
      </c>
      <c r="BH1208" s="371">
        <f t="shared" ca="1" si="263"/>
        <v>0</v>
      </c>
      <c r="BI1208" s="371">
        <f t="shared" ca="1" si="263"/>
        <v>0</v>
      </c>
      <c r="BJ1208" s="116"/>
      <c r="BK1208" s="116"/>
      <c r="BL1208" s="116"/>
      <c r="BM1208" s="116"/>
    </row>
    <row r="1209" spans="1:65" ht="12.75" hidden="1" customHeight="1" outlineLevel="2">
      <c r="A1209" s="366"/>
      <c r="B1209" s="106">
        <f>C1221</f>
        <v>0</v>
      </c>
      <c r="C1209" s="614"/>
      <c r="D1209" s="615" t="s">
        <v>236</v>
      </c>
      <c r="E1209" s="614"/>
      <c r="F1209" s="622"/>
      <c r="G1209" s="617">
        <f>IF('PTRM input'!$E$574='PTRM input'!$G$573,IF(G$3&gt;A34taxremlife,A34taxvalue-SUM(F1209:$F1209),IF(A34taxremlife="N/A","n/a",A34taxvalue/A34taxremlife)),'PTRM input'!G$612)</f>
        <v>0</v>
      </c>
      <c r="H1209" s="617">
        <f>IF('PTRM input'!$E$574='PTRM input'!$G$573,IF(H$3&gt;A34taxremlife,A34taxvalue-SUM($F1209:G1209),IF(A34taxremlife="N/A","n/a",A34taxvalue/A34taxremlife)),'PTRM input'!H$612)</f>
        <v>0</v>
      </c>
      <c r="I1209" s="617">
        <f>IF('PTRM input'!$E$574='PTRM input'!$G$573,IF(I$3&gt;A34taxremlife,A34taxvalue-SUM($F1209:H1209),IF(A34taxremlife="N/A","n/a",A34taxvalue/A34taxremlife)),'PTRM input'!I$612)</f>
        <v>0</v>
      </c>
      <c r="J1209" s="617">
        <f>IF('PTRM input'!$E$574='PTRM input'!$G$573,IF(J$3&gt;A34taxremlife,A34taxvalue-SUM($F1209:I1209),IF(A34taxremlife="N/A","n/a",A34taxvalue/A34taxremlife)),'PTRM input'!J$612)</f>
        <v>0</v>
      </c>
      <c r="K1209" s="617">
        <f>IF('PTRM input'!$E$574='PTRM input'!$G$573,IF(K$3&gt;A34taxremlife,A34taxvalue-SUM($F1209:J1209),IF(A34taxremlife="N/A","n/a",A34taxvalue/A34taxremlife)),'PTRM input'!K$612)</f>
        <v>0</v>
      </c>
      <c r="L1209" s="617">
        <f>IF('PTRM input'!$E$574='PTRM input'!$G$573,IF(L$3&gt;A34taxremlife,A34taxvalue-SUM($F1209:K1209),IF(A34taxremlife="N/A","n/a",A34taxvalue/A34taxremlife)),'PTRM input'!L$612)</f>
        <v>0</v>
      </c>
      <c r="M1209" s="617">
        <f>IF('PTRM input'!$E$574='PTRM input'!$G$573,IF(M$3&gt;A34taxremlife,A34taxvalue-SUM($F1209:L1209),IF(A34taxremlife="N/A","n/a",A34taxvalue/A34taxremlife)),'PTRM input'!M$612)</f>
        <v>0</v>
      </c>
      <c r="N1209" s="617">
        <f>IF('PTRM input'!$E$574='PTRM input'!$G$573,IF(N$3&gt;A34taxremlife,A34taxvalue-SUM($F1209:M1209),IF(A34taxremlife="N/A","n/a",A34taxvalue/A34taxremlife)),'PTRM input'!N$612)</f>
        <v>0</v>
      </c>
      <c r="O1209" s="617">
        <f>IF('PTRM input'!$E$574='PTRM input'!$G$573,IF(O$3&gt;A34taxremlife,A34taxvalue-SUM($F1209:N1209),IF(A34taxremlife="N/A","n/a",A34taxvalue/A34taxremlife)),'PTRM input'!O$612)</f>
        <v>0</v>
      </c>
      <c r="P1209" s="617">
        <f>IF('PTRM input'!$E$574='PTRM input'!$G$573,IF(P$3&gt;A34taxremlife,A34taxvalue-SUM($F1209:O1209),IF(A34taxremlife="N/A","n/a",A34taxvalue/A34taxremlife)),'PTRM input'!P$612)</f>
        <v>0</v>
      </c>
      <c r="Q1209" s="617">
        <f>IF('PTRM input'!$E$574='PTRM input'!$G$573,IF(Q$3&gt;A34taxremlife,A34taxvalue-SUM($F1209:P1209),IF(A34taxremlife="N/A","n/a",A34taxvalue/A34taxremlife)),'PTRM input'!Q$612)</f>
        <v>0</v>
      </c>
      <c r="R1209" s="617">
        <f>IF('PTRM input'!$E$574='PTRM input'!$G$573,IF(R$3&gt;A34taxremlife,A34taxvalue-SUM($F1209:Q1209),IF(A34taxremlife="N/A","n/a",A34taxvalue/A34taxremlife)),'PTRM input'!R$612)</f>
        <v>0</v>
      </c>
      <c r="S1209" s="617">
        <f>IF('PTRM input'!$E$574='PTRM input'!$G$573,IF(S$3&gt;A34taxremlife,A34taxvalue-SUM($F1209:R1209),IF(A34taxremlife="N/A","n/a",A34taxvalue/A34taxremlife)),'PTRM input'!S$612)</f>
        <v>0</v>
      </c>
      <c r="T1209" s="617">
        <f>IF('PTRM input'!$E$574='PTRM input'!$G$573,IF(T$3&gt;A34taxremlife,A34taxvalue-SUM($F1209:S1209),IF(A34taxremlife="N/A","n/a",A34taxvalue/A34taxremlife)),'PTRM input'!T$612)</f>
        <v>0</v>
      </c>
      <c r="U1209" s="617">
        <f>IF('PTRM input'!$E$574='PTRM input'!$G$573,IF(U$3&gt;A34taxremlife,A34taxvalue-SUM($F1209:T1209),IF(A34taxremlife="N/A","n/a",A34taxvalue/A34taxremlife)),'PTRM input'!U$612)</f>
        <v>0</v>
      </c>
      <c r="V1209" s="617">
        <f>IF('PTRM input'!$E$574='PTRM input'!$G$573,IF(V$3&gt;A34taxremlife,A34taxvalue-SUM($F1209:U1209),IF(A34taxremlife="N/A","n/a",A34taxvalue/A34taxremlife)),'PTRM input'!V$612)</f>
        <v>0</v>
      </c>
      <c r="W1209" s="617">
        <f>IF('PTRM input'!$E$574='PTRM input'!$G$573,IF(W$3&gt;A34taxremlife,A34taxvalue-SUM($F1209:V1209),IF(A34taxremlife="N/A","n/a",A34taxvalue/A34taxremlife)),'PTRM input'!W$612)</f>
        <v>0</v>
      </c>
      <c r="X1209" s="617">
        <f>IF('PTRM input'!$E$574='PTRM input'!$G$573,IF(X$3&gt;A34taxremlife,A34taxvalue-SUM($F1209:W1209),IF(A34taxremlife="N/A","n/a",A34taxvalue/A34taxremlife)),'PTRM input'!X$612)</f>
        <v>0</v>
      </c>
      <c r="Y1209" s="617">
        <f>IF('PTRM input'!$E$574='PTRM input'!$G$573,IF(Y$3&gt;A34taxremlife,A34taxvalue-SUM($F1209:X1209),IF(A34taxremlife="N/A","n/a",A34taxvalue/A34taxremlife)),'PTRM input'!Y$612)</f>
        <v>0</v>
      </c>
      <c r="Z1209" s="617">
        <f>IF('PTRM input'!$E$574='PTRM input'!$G$573,IF(Z$3&gt;A34taxremlife,A34taxvalue-SUM($F1209:Y1209),IF(A34taxremlife="N/A","n/a",A34taxvalue/A34taxremlife)),'PTRM input'!Z$612)</f>
        <v>0</v>
      </c>
      <c r="AA1209" s="617">
        <f>IF('PTRM input'!$E$574='PTRM input'!$G$573,IF(AA$3&gt;A34taxremlife,A34taxvalue-SUM($F1209:Z1209),IF(A34taxremlife="N/A","n/a",A34taxvalue/A34taxremlife)),'PTRM input'!AA$612)</f>
        <v>0</v>
      </c>
      <c r="AB1209" s="617">
        <f>IF('PTRM input'!$E$574='PTRM input'!$G$573,IF(AB$3&gt;A34taxremlife,A34taxvalue-SUM($F1209:AA1209),IF(A34taxremlife="N/A","n/a",A34taxvalue/A34taxremlife)),'PTRM input'!AB$612)</f>
        <v>0</v>
      </c>
      <c r="AC1209" s="617">
        <f>IF('PTRM input'!$E$574='PTRM input'!$G$573,IF(AC$3&gt;A34taxremlife,A34taxvalue-SUM($F1209:AB1209),IF(A34taxremlife="N/A","n/a",A34taxvalue/A34taxremlife)),'PTRM input'!AC$612)</f>
        <v>0</v>
      </c>
      <c r="AD1209" s="617">
        <f>IF('PTRM input'!$E$574='PTRM input'!$G$573,IF(AD$3&gt;A34taxremlife,A34taxvalue-SUM($F1209:AC1209),IF(A34taxremlife="N/A","n/a",A34taxvalue/A34taxremlife)),'PTRM input'!AD$612)</f>
        <v>0</v>
      </c>
      <c r="AE1209" s="617">
        <f>IF('PTRM input'!$E$574='PTRM input'!$G$573,IF(AE$3&gt;A34taxremlife,A34taxvalue-SUM($F1209:AD1209),IF(A34taxremlife="N/A","n/a",A34taxvalue/A34taxremlife)),'PTRM input'!AE$612)</f>
        <v>0</v>
      </c>
      <c r="AF1209" s="617">
        <f>IF('PTRM input'!$E$574='PTRM input'!$G$573,IF(AF$3&gt;A34taxremlife,A34taxvalue-SUM($F1209:AE1209),IF(A34taxremlife="N/A","n/a",A34taxvalue/A34taxremlife)),'PTRM input'!AF$612)</f>
        <v>0</v>
      </c>
      <c r="AG1209" s="617">
        <f>IF('PTRM input'!$E$574='PTRM input'!$G$573,IF(AG$3&gt;A34taxremlife,A34taxvalue-SUM($F1209:AF1209),IF(A34taxremlife="N/A","n/a",A34taxvalue/A34taxremlife)),'PTRM input'!AG$612)</f>
        <v>0</v>
      </c>
      <c r="AH1209" s="617">
        <f>IF('PTRM input'!$E$574='PTRM input'!$G$573,IF(AH$3&gt;A34taxremlife,A34taxvalue-SUM($F1209:AG1209),IF(A34taxremlife="N/A","n/a",A34taxvalue/A34taxremlife)),'PTRM input'!AH$612)</f>
        <v>0</v>
      </c>
      <c r="AI1209" s="617">
        <f>IF('PTRM input'!$E$574='PTRM input'!$G$573,IF(AI$3&gt;A34taxremlife,A34taxvalue-SUM($F1209:AH1209),IF(A34taxremlife="N/A","n/a",A34taxvalue/A34taxremlife)),'PTRM input'!AI$612)</f>
        <v>0</v>
      </c>
      <c r="AJ1209" s="617">
        <f>IF('PTRM input'!$E$574='PTRM input'!$G$573,IF(AJ$3&gt;A34taxremlife,A34taxvalue-SUM($F1209:AI1209),IF(A34taxremlife="N/A","n/a",A34taxvalue/A34taxremlife)),'PTRM input'!AJ$612)</f>
        <v>0</v>
      </c>
      <c r="AK1209" s="617">
        <f>IF('PTRM input'!$E$574='PTRM input'!$G$573,IF(AK$3&gt;A34taxremlife,A34taxvalue-SUM($F1209:AJ1209),IF(A34taxremlife="N/A","n/a",A34taxvalue/A34taxremlife)),'PTRM input'!AK$612)</f>
        <v>0</v>
      </c>
      <c r="AL1209" s="617">
        <f>IF('PTRM input'!$E$574='PTRM input'!$G$573,IF(AL$3&gt;A34taxremlife,A34taxvalue-SUM($F1209:AK1209),IF(A34taxremlife="N/A","n/a",A34taxvalue/A34taxremlife)),'PTRM input'!AL$612)</f>
        <v>0</v>
      </c>
      <c r="AM1209" s="617">
        <f>IF('PTRM input'!$E$574='PTRM input'!$G$573,IF(AM$3&gt;A34taxremlife,A34taxvalue-SUM($F1209:AL1209),IF(A34taxremlife="N/A","n/a",A34taxvalue/A34taxremlife)),'PTRM input'!AM$612)</f>
        <v>0</v>
      </c>
      <c r="AN1209" s="617">
        <f>IF('PTRM input'!$E$574='PTRM input'!$G$573,IF(AN$3&gt;A34taxremlife,A34taxvalue-SUM($F1209:AM1209),IF(A34taxremlife="N/A","n/a",A34taxvalue/A34taxremlife)),'PTRM input'!AN$612)</f>
        <v>0</v>
      </c>
      <c r="AO1209" s="617">
        <f>IF('PTRM input'!$E$574='PTRM input'!$G$573,IF(AO$3&gt;A34taxremlife,A34taxvalue-SUM($F1209:AN1209),IF(A34taxremlife="N/A","n/a",A34taxvalue/A34taxremlife)),'PTRM input'!AO$612)</f>
        <v>0</v>
      </c>
      <c r="AP1209" s="617">
        <f>IF('PTRM input'!$E$574='PTRM input'!$G$573,IF(AP$3&gt;A34taxremlife,A34taxvalue-SUM($F1209:AO1209),IF(A34taxremlife="N/A","n/a",A34taxvalue/A34taxremlife)),'PTRM input'!AP$612)</f>
        <v>0</v>
      </c>
      <c r="AQ1209" s="617">
        <f>IF('PTRM input'!$E$574='PTRM input'!$G$573,IF(AQ$3&gt;A34taxremlife,A34taxvalue-SUM($F1209:AP1209),IF(A34taxremlife="N/A","n/a",A34taxvalue/A34taxremlife)),'PTRM input'!AQ$612)</f>
        <v>0</v>
      </c>
      <c r="AR1209" s="617">
        <f>IF('PTRM input'!$E$574='PTRM input'!$G$573,IF(AR$3&gt;A34taxremlife,A34taxvalue-SUM($F1209:AQ1209),IF(A34taxremlife="N/A","n/a",A34taxvalue/A34taxremlife)),'PTRM input'!AR$612)</f>
        <v>0</v>
      </c>
      <c r="AS1209" s="617">
        <f>IF('PTRM input'!$E$574='PTRM input'!$G$573,IF(AS$3&gt;A34taxremlife,A34taxvalue-SUM($F1209:AR1209),IF(A34taxremlife="N/A","n/a",A34taxvalue/A34taxremlife)),'PTRM input'!AS$612)</f>
        <v>0</v>
      </c>
      <c r="AT1209" s="617">
        <f>IF('PTRM input'!$E$574='PTRM input'!$G$573,IF(AT$3&gt;A34taxremlife,A34taxvalue-SUM($F1209:AS1209),IF(A34taxremlife="N/A","n/a",A34taxvalue/A34taxremlife)),'PTRM input'!AT$612)</f>
        <v>0</v>
      </c>
      <c r="AU1209" s="617">
        <f>IF('PTRM input'!$E$574='PTRM input'!$G$573,IF(AU$3&gt;A34taxremlife,A34taxvalue-SUM($F1209:AT1209),IF(A34taxremlife="N/A","n/a",A34taxvalue/A34taxremlife)),'PTRM input'!AU$612)</f>
        <v>0</v>
      </c>
      <c r="AV1209" s="617">
        <f>IF('PTRM input'!$E$574='PTRM input'!$G$573,IF(AV$3&gt;A34taxremlife,A34taxvalue-SUM($F1209:AU1209),IF(A34taxremlife="N/A","n/a",A34taxvalue/A34taxremlife)),'PTRM input'!AV$612)</f>
        <v>0</v>
      </c>
      <c r="AW1209" s="617">
        <f>IF('PTRM input'!$E$574='PTRM input'!$G$573,IF(AW$3&gt;A34taxremlife,A34taxvalue-SUM($F1209:AV1209),IF(A34taxremlife="N/A","n/a",A34taxvalue/A34taxremlife)),'PTRM input'!AW$612)</f>
        <v>0</v>
      </c>
      <c r="AX1209" s="617">
        <f>IF('PTRM input'!$E$574='PTRM input'!$G$573,IF(AX$3&gt;A34taxremlife,A34taxvalue-SUM($F1209:AW1209),IF(A34taxremlife="N/A","n/a",A34taxvalue/A34taxremlife)),'PTRM input'!AX$612)</f>
        <v>0</v>
      </c>
      <c r="AY1209" s="617">
        <f>IF('PTRM input'!$E$574='PTRM input'!$G$573,IF(AY$3&gt;A34taxremlife,A34taxvalue-SUM($F1209:AX1209),IF(A34taxremlife="N/A","n/a",A34taxvalue/A34taxremlife)),'PTRM input'!AY$612)</f>
        <v>0</v>
      </c>
      <c r="AZ1209" s="617">
        <f>IF('PTRM input'!$E$574='PTRM input'!$G$573,IF(AZ$3&gt;A34taxremlife,A34taxvalue-SUM($F1209:AY1209),IF(A34taxremlife="N/A","n/a",A34taxvalue/A34taxremlife)),'PTRM input'!AZ$612)</f>
        <v>0</v>
      </c>
      <c r="BA1209" s="617">
        <f>IF('PTRM input'!$E$574='PTRM input'!$G$573,IF(BA$3&gt;A34taxremlife,A34taxvalue-SUM($F1209:AZ1209),IF(A34taxremlife="N/A","n/a",A34taxvalue/A34taxremlife)),'PTRM input'!BA$612)</f>
        <v>0</v>
      </c>
      <c r="BB1209" s="617">
        <f>IF('PTRM input'!$E$574='PTRM input'!$G$573,IF(BB$3&gt;A34taxremlife,A34taxvalue-SUM($F1209:BA1209),IF(A34taxremlife="N/A","n/a",A34taxvalue/A34taxremlife)),'PTRM input'!BB$612)</f>
        <v>0</v>
      </c>
      <c r="BC1209" s="617">
        <f>IF('PTRM input'!$E$574='PTRM input'!$G$573,IF(BC$3&gt;A34taxremlife,A34taxvalue-SUM($F1209:BB1209),IF(A34taxremlife="N/A","n/a",A34taxvalue/A34taxremlife)),'PTRM input'!BC$612)</f>
        <v>0</v>
      </c>
      <c r="BD1209" s="617">
        <f>IF('PTRM input'!$E$574='PTRM input'!$G$573,IF(BD$3&gt;A34taxremlife,A34taxvalue-SUM($F1209:BC1209),IF(A34taxremlife="N/A","n/a",A34taxvalue/A34taxremlife)),'PTRM input'!BD$612)</f>
        <v>0</v>
      </c>
      <c r="BE1209" s="617">
        <f>IF('PTRM input'!$E$574='PTRM input'!$G$573,IF(BE$3&gt;A34taxremlife,A34taxvalue-SUM($F1209:BD1209),IF(A34taxremlife="N/A","n/a",A34taxvalue/A34taxremlife)),'PTRM input'!BE$612)</f>
        <v>0</v>
      </c>
      <c r="BF1209" s="617">
        <f>IF('PTRM input'!$E$574='PTRM input'!$G$573,IF(BF$3&gt;A34taxremlife,A34taxvalue-SUM($F1209:BE1209),IF(A34taxremlife="N/A","n/a",A34taxvalue/A34taxremlife)),'PTRM input'!BF$612)</f>
        <v>0</v>
      </c>
      <c r="BG1209" s="617">
        <f>IF('PTRM input'!$E$574='PTRM input'!$G$573,IF(BG$3&gt;A34taxremlife,A34taxvalue-SUM($F1209:BF1209),IF(A34taxremlife="N/A","n/a",A34taxvalue/A34taxremlife)),'PTRM input'!BG$612)</f>
        <v>0</v>
      </c>
      <c r="BH1209" s="617">
        <f>IF('PTRM input'!$E$574='PTRM input'!$G$573,IF(BH$3&gt;A34taxremlife,A34taxvalue-SUM($F1209:BG1209),IF(A34taxremlife="N/A","n/a",A34taxvalue/A34taxremlife)),'PTRM input'!BH$612)</f>
        <v>0</v>
      </c>
      <c r="BI1209" s="617">
        <f>IF('PTRM input'!$E$574='PTRM input'!$G$573,IF(BI$3&gt;A34taxremlife,A34taxvalue-SUM($F1209:BH1209),IF(A34taxremlife="N/A","n/a",A34taxvalue/A34taxremlife)),'PTRM input'!BI$612)</f>
        <v>0</v>
      </c>
      <c r="BJ1209" s="116"/>
      <c r="BK1209" s="116"/>
      <c r="BL1209" s="116"/>
      <c r="BM1209" s="116"/>
    </row>
    <row r="1210" spans="1:65" ht="12.75" hidden="1" customHeight="1" outlineLevel="2">
      <c r="A1210" s="366"/>
      <c r="B1210" s="19"/>
      <c r="C1210" s="18"/>
      <c r="D1210" s="760" t="s">
        <v>237</v>
      </c>
      <c r="E1210" s="86">
        <v>0</v>
      </c>
      <c r="F1210" s="356"/>
      <c r="G1210" s="433"/>
      <c r="H1210" s="433"/>
      <c r="I1210" s="433"/>
      <c r="J1210" s="433"/>
      <c r="K1210" s="433"/>
      <c r="L1210" s="433"/>
      <c r="M1210" s="433"/>
      <c r="N1210" s="433"/>
      <c r="O1210" s="433"/>
      <c r="P1210" s="433"/>
      <c r="Q1210" s="251"/>
      <c r="R1210" s="251"/>
      <c r="S1210" s="251"/>
      <c r="T1210" s="251"/>
      <c r="U1210" s="251"/>
      <c r="V1210" s="251"/>
      <c r="W1210" s="251"/>
      <c r="X1210" s="251"/>
      <c r="Y1210" s="251"/>
      <c r="Z1210" s="251"/>
      <c r="AA1210" s="251"/>
      <c r="AB1210" s="251"/>
      <c r="AC1210" s="251"/>
      <c r="AD1210" s="251"/>
      <c r="AE1210" s="251"/>
      <c r="AF1210" s="251"/>
      <c r="AG1210" s="251"/>
      <c r="AH1210" s="251"/>
      <c r="AI1210" s="251"/>
      <c r="AJ1210" s="251"/>
      <c r="AK1210" s="251"/>
      <c r="AL1210" s="251"/>
      <c r="AM1210" s="251"/>
      <c r="AN1210" s="251"/>
      <c r="AO1210" s="251"/>
      <c r="AP1210" s="251"/>
      <c r="AQ1210" s="251"/>
      <c r="AR1210" s="251"/>
      <c r="AS1210" s="251"/>
      <c r="AT1210" s="251"/>
      <c r="AU1210" s="251"/>
      <c r="AV1210" s="251"/>
      <c r="AW1210" s="251"/>
      <c r="AX1210" s="251"/>
      <c r="AY1210" s="251"/>
      <c r="AZ1210" s="251"/>
      <c r="BA1210" s="251"/>
      <c r="BB1210" s="251"/>
      <c r="BC1210" s="251"/>
      <c r="BD1210" s="251"/>
      <c r="BE1210" s="251"/>
      <c r="BF1210" s="251"/>
      <c r="BG1210" s="251"/>
      <c r="BH1210" s="251"/>
      <c r="BI1210" s="251"/>
      <c r="BJ1210" s="116"/>
      <c r="BK1210" s="116"/>
      <c r="BL1210" s="116"/>
      <c r="BM1210" s="116"/>
    </row>
    <row r="1211" spans="1:65" ht="12.75" hidden="1" customHeight="1" outlineLevel="2">
      <c r="A1211" s="366"/>
      <c r="B1211" s="19"/>
      <c r="C1211" s="18"/>
      <c r="D1211" s="760"/>
      <c r="E1211" s="86">
        <v>1</v>
      </c>
      <c r="F1211" s="356"/>
      <c r="G1211" s="618"/>
      <c r="H1211" s="251">
        <f ca="1">IF(A34taxstdlife="n/a","n/a",IF(A34taxstdlife="",0,IF(H$3&gt;(A34stdlife+$E1211),((INDEX('PTRM input'!$G$385:$P$434,A34offset,$E1211)-INDEX('PTRM input'!$G$277:$P$326,A34offset,$E1211))*OFFSET($F$7,0,$E1211))-SUM($G1211:G1211),(((INDEX('PTRM input'!$G$385:$P$434,A34offset,$E1211)-INDEX('PTRM input'!$G$277:$P$326,A34offset,$E1211))*OFFSET($F$7,0,$E1211))-SUM($G1211:G1211))*(OFFSET('PTRM input'!$G$477,0,$E1211-1)/A34taxstdlife))))</f>
        <v>0</v>
      </c>
      <c r="I1211" s="251">
        <f ca="1">IF(A34taxstdlife="n/a","n/a",IF(A34taxstdlife="",0,IF(I$3&gt;(A34stdlife+$E1211),((INDEX('PTRM input'!$G$385:$P$434,A34offset,$E1211)-INDEX('PTRM input'!$G$277:$P$326,A34offset,$E1211))*OFFSET($F$7,0,$E1211))-SUM($G1211:H1211),(((INDEX('PTRM input'!$G$385:$P$434,A34offset,$E1211)-INDEX('PTRM input'!$G$277:$P$326,A34offset,$E1211))*OFFSET($F$7,0,$E1211))-SUM($G1211:H1211))*(OFFSET('PTRM input'!$G$477,0,$E1211-1)/A34taxstdlife))))</f>
        <v>0</v>
      </c>
      <c r="J1211" s="251">
        <f ca="1">IF(A34taxstdlife="n/a","n/a",IF(A34taxstdlife="",0,IF(J$3&gt;(A34stdlife+$E1211),((INDEX('PTRM input'!$G$385:$P$434,A34offset,$E1211)-INDEX('PTRM input'!$G$277:$P$326,A34offset,$E1211))*OFFSET($F$7,0,$E1211))-SUM($G1211:I1211),(((INDEX('PTRM input'!$G$385:$P$434,A34offset,$E1211)-INDEX('PTRM input'!$G$277:$P$326,A34offset,$E1211))*OFFSET($F$7,0,$E1211))-SUM($G1211:I1211))*(OFFSET('PTRM input'!$G$477,0,$E1211-1)/A34taxstdlife))))</f>
        <v>0</v>
      </c>
      <c r="K1211" s="251">
        <f ca="1">IF(A34taxstdlife="n/a","n/a",IF(A34taxstdlife="",0,IF(K$3&gt;(A34stdlife+$E1211),((INDEX('PTRM input'!$G$385:$P$434,A34offset,$E1211)-INDEX('PTRM input'!$G$277:$P$326,A34offset,$E1211))*OFFSET($F$7,0,$E1211))-SUM($G1211:J1211),(((INDEX('PTRM input'!$G$385:$P$434,A34offset,$E1211)-INDEX('PTRM input'!$G$277:$P$326,A34offset,$E1211))*OFFSET($F$7,0,$E1211))-SUM($G1211:J1211))*(OFFSET('PTRM input'!$G$477,0,$E1211-1)/A34taxstdlife))))</f>
        <v>0</v>
      </c>
      <c r="L1211" s="251">
        <f ca="1">IF(A34taxstdlife="n/a","n/a",IF(A34taxstdlife="",0,IF(L$3&gt;(A34stdlife+$E1211),((INDEX('PTRM input'!$G$385:$P$434,A34offset,$E1211)-INDEX('PTRM input'!$G$277:$P$326,A34offset,$E1211))*OFFSET($F$7,0,$E1211))-SUM($G1211:K1211),(((INDEX('PTRM input'!$G$385:$P$434,A34offset,$E1211)-INDEX('PTRM input'!$G$277:$P$326,A34offset,$E1211))*OFFSET($F$7,0,$E1211))-SUM($G1211:K1211))*(OFFSET('PTRM input'!$G$477,0,$E1211-1)/A34taxstdlife))))</f>
        <v>0</v>
      </c>
      <c r="M1211" s="251">
        <f ca="1">IF(A34taxstdlife="n/a","n/a",IF(A34taxstdlife="",0,IF(M$3&gt;(A34stdlife+$E1211),((INDEX('PTRM input'!$G$385:$P$434,A34offset,$E1211)-INDEX('PTRM input'!$G$277:$P$326,A34offset,$E1211))*OFFSET($F$7,0,$E1211))-SUM($G1211:L1211),(((INDEX('PTRM input'!$G$385:$P$434,A34offset,$E1211)-INDEX('PTRM input'!$G$277:$P$326,A34offset,$E1211))*OFFSET($F$7,0,$E1211))-SUM($G1211:L1211))*(OFFSET('PTRM input'!$G$477,0,$E1211-1)/A34taxstdlife))))</f>
        <v>0</v>
      </c>
      <c r="N1211" s="251">
        <f ca="1">IF(A34taxstdlife="n/a","n/a",IF(A34taxstdlife="",0,IF(N$3&gt;(A34stdlife+$E1211),((INDEX('PTRM input'!$G$385:$P$434,A34offset,$E1211)-INDEX('PTRM input'!$G$277:$P$326,A34offset,$E1211))*OFFSET($F$7,0,$E1211))-SUM($G1211:M1211),(((INDEX('PTRM input'!$G$385:$P$434,A34offset,$E1211)-INDEX('PTRM input'!$G$277:$P$326,A34offset,$E1211))*OFFSET($F$7,0,$E1211))-SUM($G1211:M1211))*(OFFSET('PTRM input'!$G$477,0,$E1211-1)/A34taxstdlife))))</f>
        <v>0</v>
      </c>
      <c r="O1211" s="251">
        <f ca="1">IF(A34taxstdlife="n/a","n/a",IF(A34taxstdlife="",0,IF(O$3&gt;(A34stdlife+$E1211),((INDEX('PTRM input'!$G$385:$P$434,A34offset,$E1211)-INDEX('PTRM input'!$G$277:$P$326,A34offset,$E1211))*OFFSET($F$7,0,$E1211))-SUM($G1211:N1211),(((INDEX('PTRM input'!$G$385:$P$434,A34offset,$E1211)-INDEX('PTRM input'!$G$277:$P$326,A34offset,$E1211))*OFFSET($F$7,0,$E1211))-SUM($G1211:N1211))*(OFFSET('PTRM input'!$G$477,0,$E1211-1)/A34taxstdlife))))</f>
        <v>0</v>
      </c>
      <c r="P1211" s="251">
        <f ca="1">IF(A34taxstdlife="n/a","n/a",IF(A34taxstdlife="",0,IF(P$3&gt;(A34stdlife+$E1211),((INDEX('PTRM input'!$G$385:$P$434,A34offset,$E1211)-INDEX('PTRM input'!$G$277:$P$326,A34offset,$E1211))*OFFSET($F$7,0,$E1211))-SUM($G1211:O1211),(((INDEX('PTRM input'!$G$385:$P$434,A34offset,$E1211)-INDEX('PTRM input'!$G$277:$P$326,A34offset,$E1211))*OFFSET($F$7,0,$E1211))-SUM($G1211:O1211))*(OFFSET('PTRM input'!$G$477,0,$E1211-1)/A34taxstdlife))))</f>
        <v>0</v>
      </c>
      <c r="Q1211" s="251">
        <f ca="1">IF(A34taxstdlife="n/a","n/a",IF(A34taxstdlife="",0,IF(Q$3&gt;(A34stdlife+$E1211),((INDEX('PTRM input'!$G$385:$P$434,A34offset,$E1211)-INDEX('PTRM input'!$G$277:$P$326,A34offset,$E1211))*OFFSET($F$7,0,$E1211))-SUM($G1211:P1211),(((INDEX('PTRM input'!$G$385:$P$434,A34offset,$E1211)-INDEX('PTRM input'!$G$277:$P$326,A34offset,$E1211))*OFFSET($F$7,0,$E1211))-SUM($G1211:P1211))*(OFFSET('PTRM input'!$G$477,0,$E1211-1)/A34taxstdlife))))</f>
        <v>0</v>
      </c>
      <c r="R1211" s="251">
        <f ca="1">IF(A34taxstdlife="n/a","n/a",IF(A34taxstdlife="",0,IF(R$3&gt;(A34stdlife+$E1211),((INDEX('PTRM input'!$G$385:$P$434,A34offset,$E1211)-INDEX('PTRM input'!$G$277:$P$326,A34offset,$E1211))*OFFSET($F$7,0,$E1211))-SUM($G1211:Q1211),(((INDEX('PTRM input'!$G$385:$P$434,A34offset,$E1211)-INDEX('PTRM input'!$G$277:$P$326,A34offset,$E1211))*OFFSET($F$7,0,$E1211))-SUM($G1211:Q1211))*(OFFSET('PTRM input'!$G$477,0,$E1211-1)/A34taxstdlife))))</f>
        <v>0</v>
      </c>
      <c r="S1211" s="251">
        <f ca="1">IF(A34taxstdlife="n/a","n/a",IF(A34taxstdlife="",0,IF(S$3&gt;(A34stdlife+$E1211),((INDEX('PTRM input'!$G$385:$P$434,A34offset,$E1211)-INDEX('PTRM input'!$G$277:$P$326,A34offset,$E1211))*OFFSET($F$7,0,$E1211))-SUM($G1211:R1211),(((INDEX('PTRM input'!$G$385:$P$434,A34offset,$E1211)-INDEX('PTRM input'!$G$277:$P$326,A34offset,$E1211))*OFFSET($F$7,0,$E1211))-SUM($G1211:R1211))*(OFFSET('PTRM input'!$G$477,0,$E1211-1)/A34taxstdlife))))</f>
        <v>0</v>
      </c>
      <c r="T1211" s="251">
        <f ca="1">IF(A34taxstdlife="n/a","n/a",IF(A34taxstdlife="",0,IF(T$3&gt;(A34stdlife+$E1211),((INDEX('PTRM input'!$G$385:$P$434,A34offset,$E1211)-INDEX('PTRM input'!$G$277:$P$326,A34offset,$E1211))*OFFSET($F$7,0,$E1211))-SUM($G1211:S1211),(((INDEX('PTRM input'!$G$385:$P$434,A34offset,$E1211)-INDEX('PTRM input'!$G$277:$P$326,A34offset,$E1211))*OFFSET($F$7,0,$E1211))-SUM($G1211:S1211))*(OFFSET('PTRM input'!$G$477,0,$E1211-1)/A34taxstdlife))))</f>
        <v>0</v>
      </c>
      <c r="U1211" s="251">
        <f ca="1">IF(A34taxstdlife="n/a","n/a",IF(A34taxstdlife="",0,IF(U$3&gt;(A34stdlife+$E1211),((INDEX('PTRM input'!$G$385:$P$434,A34offset,$E1211)-INDEX('PTRM input'!$G$277:$P$326,A34offset,$E1211))*OFFSET($F$7,0,$E1211))-SUM($G1211:T1211),(((INDEX('PTRM input'!$G$385:$P$434,A34offset,$E1211)-INDEX('PTRM input'!$G$277:$P$326,A34offset,$E1211))*OFFSET($F$7,0,$E1211))-SUM($G1211:T1211))*(OFFSET('PTRM input'!$G$477,0,$E1211-1)/A34taxstdlife))))</f>
        <v>0</v>
      </c>
      <c r="V1211" s="251">
        <f ca="1">IF(A34taxstdlife="n/a","n/a",IF(A34taxstdlife="",0,IF(V$3&gt;(A34stdlife+$E1211),((INDEX('PTRM input'!$G$385:$P$434,A34offset,$E1211)-INDEX('PTRM input'!$G$277:$P$326,A34offset,$E1211))*OFFSET($F$7,0,$E1211))-SUM($G1211:U1211),(((INDEX('PTRM input'!$G$385:$P$434,A34offset,$E1211)-INDEX('PTRM input'!$G$277:$P$326,A34offset,$E1211))*OFFSET($F$7,0,$E1211))-SUM($G1211:U1211))*(OFFSET('PTRM input'!$G$477,0,$E1211-1)/A34taxstdlife))))</f>
        <v>0</v>
      </c>
      <c r="W1211" s="251">
        <f ca="1">IF(A34taxstdlife="n/a","n/a",IF(A34taxstdlife="",0,IF(W$3&gt;(A34stdlife+$E1211),((INDEX('PTRM input'!$G$385:$P$434,A34offset,$E1211)-INDEX('PTRM input'!$G$277:$P$326,A34offset,$E1211))*OFFSET($F$7,0,$E1211))-SUM($G1211:V1211),(((INDEX('PTRM input'!$G$385:$P$434,A34offset,$E1211)-INDEX('PTRM input'!$G$277:$P$326,A34offset,$E1211))*OFFSET($F$7,0,$E1211))-SUM($G1211:V1211))*(OFFSET('PTRM input'!$G$477,0,$E1211-1)/A34taxstdlife))))</f>
        <v>0</v>
      </c>
      <c r="X1211" s="251">
        <f ca="1">IF(A34taxstdlife="n/a","n/a",IF(A34taxstdlife="",0,IF(X$3&gt;(A34stdlife+$E1211),((INDEX('PTRM input'!$G$385:$P$434,A34offset,$E1211)-INDEX('PTRM input'!$G$277:$P$326,A34offset,$E1211))*OFFSET($F$7,0,$E1211))-SUM($G1211:W1211),(((INDEX('PTRM input'!$G$385:$P$434,A34offset,$E1211)-INDEX('PTRM input'!$G$277:$P$326,A34offset,$E1211))*OFFSET($F$7,0,$E1211))-SUM($G1211:W1211))*(OFFSET('PTRM input'!$G$477,0,$E1211-1)/A34taxstdlife))))</f>
        <v>0</v>
      </c>
      <c r="Y1211" s="251">
        <f ca="1">IF(A34taxstdlife="n/a","n/a",IF(A34taxstdlife="",0,IF(Y$3&gt;(A34stdlife+$E1211),((INDEX('PTRM input'!$G$385:$P$434,A34offset,$E1211)-INDEX('PTRM input'!$G$277:$P$326,A34offset,$E1211))*OFFSET($F$7,0,$E1211))-SUM($G1211:X1211),(((INDEX('PTRM input'!$G$385:$P$434,A34offset,$E1211)-INDEX('PTRM input'!$G$277:$P$326,A34offset,$E1211))*OFFSET($F$7,0,$E1211))-SUM($G1211:X1211))*(OFFSET('PTRM input'!$G$477,0,$E1211-1)/A34taxstdlife))))</f>
        <v>0</v>
      </c>
      <c r="Z1211" s="251">
        <f ca="1">IF(A34taxstdlife="n/a","n/a",IF(A34taxstdlife="",0,IF(Z$3&gt;(A34stdlife+$E1211),((INDEX('PTRM input'!$G$385:$P$434,A34offset,$E1211)-INDEX('PTRM input'!$G$277:$P$326,A34offset,$E1211))*OFFSET($F$7,0,$E1211))-SUM($G1211:Y1211),(((INDEX('PTRM input'!$G$385:$P$434,A34offset,$E1211)-INDEX('PTRM input'!$G$277:$P$326,A34offset,$E1211))*OFFSET($F$7,0,$E1211))-SUM($G1211:Y1211))*(OFFSET('PTRM input'!$G$477,0,$E1211-1)/A34taxstdlife))))</f>
        <v>0</v>
      </c>
      <c r="AA1211" s="251">
        <f ca="1">IF(A34taxstdlife="n/a","n/a",IF(A34taxstdlife="",0,IF(AA$3&gt;(A34stdlife+$E1211),((INDEX('PTRM input'!$G$385:$P$434,A34offset,$E1211)-INDEX('PTRM input'!$G$277:$P$326,A34offset,$E1211))*OFFSET($F$7,0,$E1211))-SUM($G1211:Z1211),(((INDEX('PTRM input'!$G$385:$P$434,A34offset,$E1211)-INDEX('PTRM input'!$G$277:$P$326,A34offset,$E1211))*OFFSET($F$7,0,$E1211))-SUM($G1211:Z1211))*(OFFSET('PTRM input'!$G$477,0,$E1211-1)/A34taxstdlife))))</f>
        <v>0</v>
      </c>
      <c r="AB1211" s="251">
        <f ca="1">IF(A34taxstdlife="n/a","n/a",IF(A34taxstdlife="",0,IF(AB$3&gt;(A34stdlife+$E1211),((INDEX('PTRM input'!$G$385:$P$434,A34offset,$E1211)-INDEX('PTRM input'!$G$277:$P$326,A34offset,$E1211))*OFFSET($F$7,0,$E1211))-SUM($G1211:AA1211),(((INDEX('PTRM input'!$G$385:$P$434,A34offset,$E1211)-INDEX('PTRM input'!$G$277:$P$326,A34offset,$E1211))*OFFSET($F$7,0,$E1211))-SUM($G1211:AA1211))*(OFFSET('PTRM input'!$G$477,0,$E1211-1)/A34taxstdlife))))</f>
        <v>0</v>
      </c>
      <c r="AC1211" s="251">
        <f ca="1">IF(A34taxstdlife="n/a","n/a",IF(A34taxstdlife="",0,IF(AC$3&gt;(A34stdlife+$E1211),((INDEX('PTRM input'!$G$385:$P$434,A34offset,$E1211)-INDEX('PTRM input'!$G$277:$P$326,A34offset,$E1211))*OFFSET($F$7,0,$E1211))-SUM($G1211:AB1211),(((INDEX('PTRM input'!$G$385:$P$434,A34offset,$E1211)-INDEX('PTRM input'!$G$277:$P$326,A34offset,$E1211))*OFFSET($F$7,0,$E1211))-SUM($G1211:AB1211))*(OFFSET('PTRM input'!$G$477,0,$E1211-1)/A34taxstdlife))))</f>
        <v>0</v>
      </c>
      <c r="AD1211" s="251">
        <f ca="1">IF(A34taxstdlife="n/a","n/a",IF(A34taxstdlife="",0,IF(AD$3&gt;(A34stdlife+$E1211),((INDEX('PTRM input'!$G$385:$P$434,A34offset,$E1211)-INDEX('PTRM input'!$G$277:$P$326,A34offset,$E1211))*OFFSET($F$7,0,$E1211))-SUM($G1211:AC1211),(((INDEX('PTRM input'!$G$385:$P$434,A34offset,$E1211)-INDEX('PTRM input'!$G$277:$P$326,A34offset,$E1211))*OFFSET($F$7,0,$E1211))-SUM($G1211:AC1211))*(OFFSET('PTRM input'!$G$477,0,$E1211-1)/A34taxstdlife))))</f>
        <v>0</v>
      </c>
      <c r="AE1211" s="251">
        <f ca="1">IF(A34taxstdlife="n/a","n/a",IF(A34taxstdlife="",0,IF(AE$3&gt;(A34stdlife+$E1211),((INDEX('PTRM input'!$G$385:$P$434,A34offset,$E1211)-INDEX('PTRM input'!$G$277:$P$326,A34offset,$E1211))*OFFSET($F$7,0,$E1211))-SUM($G1211:AD1211),(((INDEX('PTRM input'!$G$385:$P$434,A34offset,$E1211)-INDEX('PTRM input'!$G$277:$P$326,A34offset,$E1211))*OFFSET($F$7,0,$E1211))-SUM($G1211:AD1211))*(OFFSET('PTRM input'!$G$477,0,$E1211-1)/A34taxstdlife))))</f>
        <v>0</v>
      </c>
      <c r="AF1211" s="251">
        <f ca="1">IF(A34taxstdlife="n/a","n/a",IF(A34taxstdlife="",0,IF(AF$3&gt;(A34stdlife+$E1211),((INDEX('PTRM input'!$G$385:$P$434,A34offset,$E1211)-INDEX('PTRM input'!$G$277:$P$326,A34offset,$E1211))*OFFSET($F$7,0,$E1211))-SUM($G1211:AE1211),(((INDEX('PTRM input'!$G$385:$P$434,A34offset,$E1211)-INDEX('PTRM input'!$G$277:$P$326,A34offset,$E1211))*OFFSET($F$7,0,$E1211))-SUM($G1211:AE1211))*(OFFSET('PTRM input'!$G$477,0,$E1211-1)/A34taxstdlife))))</f>
        <v>0</v>
      </c>
      <c r="AG1211" s="251">
        <f ca="1">IF(A34taxstdlife="n/a","n/a",IF(A34taxstdlife="",0,IF(AG$3&gt;(A34stdlife+$E1211),((INDEX('PTRM input'!$G$385:$P$434,A34offset,$E1211)-INDEX('PTRM input'!$G$277:$P$326,A34offset,$E1211))*OFFSET($F$7,0,$E1211))-SUM($G1211:AF1211),(((INDEX('PTRM input'!$G$385:$P$434,A34offset,$E1211)-INDEX('PTRM input'!$G$277:$P$326,A34offset,$E1211))*OFFSET($F$7,0,$E1211))-SUM($G1211:AF1211))*(OFFSET('PTRM input'!$G$477,0,$E1211-1)/A34taxstdlife))))</f>
        <v>0</v>
      </c>
      <c r="AH1211" s="251">
        <f ca="1">IF(A34taxstdlife="n/a","n/a",IF(A34taxstdlife="",0,IF(AH$3&gt;(A34stdlife+$E1211),((INDEX('PTRM input'!$G$385:$P$434,A34offset,$E1211)-INDEX('PTRM input'!$G$277:$P$326,A34offset,$E1211))*OFFSET($F$7,0,$E1211))-SUM($G1211:AG1211),(((INDEX('PTRM input'!$G$385:$P$434,A34offset,$E1211)-INDEX('PTRM input'!$G$277:$P$326,A34offset,$E1211))*OFFSET($F$7,0,$E1211))-SUM($G1211:AG1211))*(OFFSET('PTRM input'!$G$477,0,$E1211-1)/A34taxstdlife))))</f>
        <v>0</v>
      </c>
      <c r="AI1211" s="251">
        <f ca="1">IF(A34taxstdlife="n/a","n/a",IF(A34taxstdlife="",0,IF(AI$3&gt;(A34stdlife+$E1211),((INDEX('PTRM input'!$G$385:$P$434,A34offset,$E1211)-INDEX('PTRM input'!$G$277:$P$326,A34offset,$E1211))*OFFSET($F$7,0,$E1211))-SUM($G1211:AH1211),(((INDEX('PTRM input'!$G$385:$P$434,A34offset,$E1211)-INDEX('PTRM input'!$G$277:$P$326,A34offset,$E1211))*OFFSET($F$7,0,$E1211))-SUM($G1211:AH1211))*(OFFSET('PTRM input'!$G$477,0,$E1211-1)/A34taxstdlife))))</f>
        <v>0</v>
      </c>
      <c r="AJ1211" s="251">
        <f ca="1">IF(A34taxstdlife="n/a","n/a",IF(A34taxstdlife="",0,IF(AJ$3&gt;(A34stdlife+$E1211),((INDEX('PTRM input'!$G$385:$P$434,A34offset,$E1211)-INDEX('PTRM input'!$G$277:$P$326,A34offset,$E1211))*OFFSET($F$7,0,$E1211))-SUM($G1211:AI1211),(((INDEX('PTRM input'!$G$385:$P$434,A34offset,$E1211)-INDEX('PTRM input'!$G$277:$P$326,A34offset,$E1211))*OFFSET($F$7,0,$E1211))-SUM($G1211:AI1211))*(OFFSET('PTRM input'!$G$477,0,$E1211-1)/A34taxstdlife))))</f>
        <v>0</v>
      </c>
      <c r="AK1211" s="251">
        <f ca="1">IF(A34taxstdlife="n/a","n/a",IF(A34taxstdlife="",0,IF(AK$3&gt;(A34stdlife+$E1211),((INDEX('PTRM input'!$G$385:$P$434,A34offset,$E1211)-INDEX('PTRM input'!$G$277:$P$326,A34offset,$E1211))*OFFSET($F$7,0,$E1211))-SUM($G1211:AJ1211),(((INDEX('PTRM input'!$G$385:$P$434,A34offset,$E1211)-INDEX('PTRM input'!$G$277:$P$326,A34offset,$E1211))*OFFSET($F$7,0,$E1211))-SUM($G1211:AJ1211))*(OFFSET('PTRM input'!$G$477,0,$E1211-1)/A34taxstdlife))))</f>
        <v>0</v>
      </c>
      <c r="AL1211" s="251">
        <f ca="1">IF(A34taxstdlife="n/a","n/a",IF(A34taxstdlife="",0,IF(AL$3&gt;(A34stdlife+$E1211),((INDEX('PTRM input'!$G$385:$P$434,A34offset,$E1211)-INDEX('PTRM input'!$G$277:$P$326,A34offset,$E1211))*OFFSET($F$7,0,$E1211))-SUM($G1211:AK1211),(((INDEX('PTRM input'!$G$385:$P$434,A34offset,$E1211)-INDEX('PTRM input'!$G$277:$P$326,A34offset,$E1211))*OFFSET($F$7,0,$E1211))-SUM($G1211:AK1211))*(OFFSET('PTRM input'!$G$477,0,$E1211-1)/A34taxstdlife))))</f>
        <v>0</v>
      </c>
      <c r="AM1211" s="251">
        <f ca="1">IF(A34taxstdlife="n/a","n/a",IF(A34taxstdlife="",0,IF(AM$3&gt;(A34stdlife+$E1211),((INDEX('PTRM input'!$G$385:$P$434,A34offset,$E1211)-INDEX('PTRM input'!$G$277:$P$326,A34offset,$E1211))*OFFSET($F$7,0,$E1211))-SUM($G1211:AL1211),(((INDEX('PTRM input'!$G$385:$P$434,A34offset,$E1211)-INDEX('PTRM input'!$G$277:$P$326,A34offset,$E1211))*OFFSET($F$7,0,$E1211))-SUM($G1211:AL1211))*(OFFSET('PTRM input'!$G$477,0,$E1211-1)/A34taxstdlife))))</f>
        <v>0</v>
      </c>
      <c r="AN1211" s="251">
        <f ca="1">IF(A34taxstdlife="n/a","n/a",IF(A34taxstdlife="",0,IF(AN$3&gt;(A34stdlife+$E1211),((INDEX('PTRM input'!$G$385:$P$434,A34offset,$E1211)-INDEX('PTRM input'!$G$277:$P$326,A34offset,$E1211))*OFFSET($F$7,0,$E1211))-SUM($G1211:AM1211),(((INDEX('PTRM input'!$G$385:$P$434,A34offset,$E1211)-INDEX('PTRM input'!$G$277:$P$326,A34offset,$E1211))*OFFSET($F$7,0,$E1211))-SUM($G1211:AM1211))*(OFFSET('PTRM input'!$G$477,0,$E1211-1)/A34taxstdlife))))</f>
        <v>0</v>
      </c>
      <c r="AO1211" s="251">
        <f ca="1">IF(A34taxstdlife="n/a","n/a",IF(A34taxstdlife="",0,IF(AO$3&gt;(A34stdlife+$E1211),((INDEX('PTRM input'!$G$385:$P$434,A34offset,$E1211)-INDEX('PTRM input'!$G$277:$P$326,A34offset,$E1211))*OFFSET($F$7,0,$E1211))-SUM($G1211:AN1211),(((INDEX('PTRM input'!$G$385:$P$434,A34offset,$E1211)-INDEX('PTRM input'!$G$277:$P$326,A34offset,$E1211))*OFFSET($F$7,0,$E1211))-SUM($G1211:AN1211))*(OFFSET('PTRM input'!$G$477,0,$E1211-1)/A34taxstdlife))))</f>
        <v>0</v>
      </c>
      <c r="AP1211" s="251">
        <f ca="1">IF(A34taxstdlife="n/a","n/a",IF(A34taxstdlife="",0,IF(AP$3&gt;(A34stdlife+$E1211),((INDEX('PTRM input'!$G$385:$P$434,A34offset,$E1211)-INDEX('PTRM input'!$G$277:$P$326,A34offset,$E1211))*OFFSET($F$7,0,$E1211))-SUM($G1211:AO1211),(((INDEX('PTRM input'!$G$385:$P$434,A34offset,$E1211)-INDEX('PTRM input'!$G$277:$P$326,A34offset,$E1211))*OFFSET($F$7,0,$E1211))-SUM($G1211:AO1211))*(OFFSET('PTRM input'!$G$477,0,$E1211-1)/A34taxstdlife))))</f>
        <v>0</v>
      </c>
      <c r="AQ1211" s="251">
        <f ca="1">IF(A34taxstdlife="n/a","n/a",IF(A34taxstdlife="",0,IF(AQ$3&gt;(A34stdlife+$E1211),((INDEX('PTRM input'!$G$385:$P$434,A34offset,$E1211)-INDEX('PTRM input'!$G$277:$P$326,A34offset,$E1211))*OFFSET($F$7,0,$E1211))-SUM($G1211:AP1211),(((INDEX('PTRM input'!$G$385:$P$434,A34offset,$E1211)-INDEX('PTRM input'!$G$277:$P$326,A34offset,$E1211))*OFFSET($F$7,0,$E1211))-SUM($G1211:AP1211))*(OFFSET('PTRM input'!$G$477,0,$E1211-1)/A34taxstdlife))))</f>
        <v>0</v>
      </c>
      <c r="AR1211" s="251">
        <f ca="1">IF(A34taxstdlife="n/a","n/a",IF(A34taxstdlife="",0,IF(AR$3&gt;(A34stdlife+$E1211),((INDEX('PTRM input'!$G$385:$P$434,A34offset,$E1211)-INDEX('PTRM input'!$G$277:$P$326,A34offset,$E1211))*OFFSET($F$7,0,$E1211))-SUM($G1211:AQ1211),(((INDEX('PTRM input'!$G$385:$P$434,A34offset,$E1211)-INDEX('PTRM input'!$G$277:$P$326,A34offset,$E1211))*OFFSET($F$7,0,$E1211))-SUM($G1211:AQ1211))*(OFFSET('PTRM input'!$G$477,0,$E1211-1)/A34taxstdlife))))</f>
        <v>0</v>
      </c>
      <c r="AS1211" s="251">
        <f ca="1">IF(A34taxstdlife="n/a","n/a",IF(A34taxstdlife="",0,IF(AS$3&gt;(A34stdlife+$E1211),((INDEX('PTRM input'!$G$385:$P$434,A34offset,$E1211)-INDEX('PTRM input'!$G$277:$P$326,A34offset,$E1211))*OFFSET($F$7,0,$E1211))-SUM($G1211:AR1211),(((INDEX('PTRM input'!$G$385:$P$434,A34offset,$E1211)-INDEX('PTRM input'!$G$277:$P$326,A34offset,$E1211))*OFFSET($F$7,0,$E1211))-SUM($G1211:AR1211))*(OFFSET('PTRM input'!$G$477,0,$E1211-1)/A34taxstdlife))))</f>
        <v>0</v>
      </c>
      <c r="AT1211" s="251">
        <f ca="1">IF(A34taxstdlife="n/a","n/a",IF(A34taxstdlife="",0,IF(AT$3&gt;(A34stdlife+$E1211),((INDEX('PTRM input'!$G$385:$P$434,A34offset,$E1211)-INDEX('PTRM input'!$G$277:$P$326,A34offset,$E1211))*OFFSET($F$7,0,$E1211))-SUM($G1211:AS1211),(((INDEX('PTRM input'!$G$385:$P$434,A34offset,$E1211)-INDEX('PTRM input'!$G$277:$P$326,A34offset,$E1211))*OFFSET($F$7,0,$E1211))-SUM($G1211:AS1211))*(OFFSET('PTRM input'!$G$477,0,$E1211-1)/A34taxstdlife))))</f>
        <v>0</v>
      </c>
      <c r="AU1211" s="251">
        <f ca="1">IF(A34taxstdlife="n/a","n/a",IF(A34taxstdlife="",0,IF(AU$3&gt;(A34stdlife+$E1211),((INDEX('PTRM input'!$G$385:$P$434,A34offset,$E1211)-INDEX('PTRM input'!$G$277:$P$326,A34offset,$E1211))*OFFSET($F$7,0,$E1211))-SUM($G1211:AT1211),(((INDEX('PTRM input'!$G$385:$P$434,A34offset,$E1211)-INDEX('PTRM input'!$G$277:$P$326,A34offset,$E1211))*OFFSET($F$7,0,$E1211))-SUM($G1211:AT1211))*(OFFSET('PTRM input'!$G$477,0,$E1211-1)/A34taxstdlife))))</f>
        <v>0</v>
      </c>
      <c r="AV1211" s="251">
        <f ca="1">IF(A34taxstdlife="n/a","n/a",IF(A34taxstdlife="",0,IF(AV$3&gt;(A34stdlife+$E1211),((INDEX('PTRM input'!$G$385:$P$434,A34offset,$E1211)-INDEX('PTRM input'!$G$277:$P$326,A34offset,$E1211))*OFFSET($F$7,0,$E1211))-SUM($G1211:AU1211),(((INDEX('PTRM input'!$G$385:$P$434,A34offset,$E1211)-INDEX('PTRM input'!$G$277:$P$326,A34offset,$E1211))*OFFSET($F$7,0,$E1211))-SUM($G1211:AU1211))*(OFFSET('PTRM input'!$G$477,0,$E1211-1)/A34taxstdlife))))</f>
        <v>0</v>
      </c>
      <c r="AW1211" s="251">
        <f ca="1">IF(A34taxstdlife="n/a","n/a",IF(A34taxstdlife="",0,IF(AW$3&gt;(A34stdlife+$E1211),((INDEX('PTRM input'!$G$385:$P$434,A34offset,$E1211)-INDEX('PTRM input'!$G$277:$P$326,A34offset,$E1211))*OFFSET($F$7,0,$E1211))-SUM($G1211:AV1211),(((INDEX('PTRM input'!$G$385:$P$434,A34offset,$E1211)-INDEX('PTRM input'!$G$277:$P$326,A34offset,$E1211))*OFFSET($F$7,0,$E1211))-SUM($G1211:AV1211))*(OFFSET('PTRM input'!$G$477,0,$E1211-1)/A34taxstdlife))))</f>
        <v>0</v>
      </c>
      <c r="AX1211" s="251">
        <f ca="1">IF(A34taxstdlife="n/a","n/a",IF(A34taxstdlife="",0,IF(AX$3&gt;(A34stdlife+$E1211),((INDEX('PTRM input'!$G$385:$P$434,A34offset,$E1211)-INDEX('PTRM input'!$G$277:$P$326,A34offset,$E1211))*OFFSET($F$7,0,$E1211))-SUM($G1211:AW1211),(((INDEX('PTRM input'!$G$385:$P$434,A34offset,$E1211)-INDEX('PTRM input'!$G$277:$P$326,A34offset,$E1211))*OFFSET($F$7,0,$E1211))-SUM($G1211:AW1211))*(OFFSET('PTRM input'!$G$477,0,$E1211-1)/A34taxstdlife))))</f>
        <v>0</v>
      </c>
      <c r="AY1211" s="251">
        <f ca="1">IF(A34taxstdlife="n/a","n/a",IF(A34taxstdlife="",0,IF(AY$3&gt;(A34stdlife+$E1211),((INDEX('PTRM input'!$G$385:$P$434,A34offset,$E1211)-INDEX('PTRM input'!$G$277:$P$326,A34offset,$E1211))*OFFSET($F$7,0,$E1211))-SUM($G1211:AX1211),(((INDEX('PTRM input'!$G$385:$P$434,A34offset,$E1211)-INDEX('PTRM input'!$G$277:$P$326,A34offset,$E1211))*OFFSET($F$7,0,$E1211))-SUM($G1211:AX1211))*(OFFSET('PTRM input'!$G$477,0,$E1211-1)/A34taxstdlife))))</f>
        <v>0</v>
      </c>
      <c r="AZ1211" s="251">
        <f ca="1">IF(A34taxstdlife="n/a","n/a",IF(A34taxstdlife="",0,IF(AZ$3&gt;(A34stdlife+$E1211),((INDEX('PTRM input'!$G$385:$P$434,A34offset,$E1211)-INDEX('PTRM input'!$G$277:$P$326,A34offset,$E1211))*OFFSET($F$7,0,$E1211))-SUM($G1211:AY1211),(((INDEX('PTRM input'!$G$385:$P$434,A34offset,$E1211)-INDEX('PTRM input'!$G$277:$P$326,A34offset,$E1211))*OFFSET($F$7,0,$E1211))-SUM($G1211:AY1211))*(OFFSET('PTRM input'!$G$477,0,$E1211-1)/A34taxstdlife))))</f>
        <v>0</v>
      </c>
      <c r="BA1211" s="251">
        <f ca="1">IF(A34taxstdlife="n/a","n/a",IF(A34taxstdlife="",0,IF(BA$3&gt;(A34stdlife+$E1211),((INDEX('PTRM input'!$G$385:$P$434,A34offset,$E1211)-INDEX('PTRM input'!$G$277:$P$326,A34offset,$E1211))*OFFSET($F$7,0,$E1211))-SUM($G1211:AZ1211),(((INDEX('PTRM input'!$G$385:$P$434,A34offset,$E1211)-INDEX('PTRM input'!$G$277:$P$326,A34offset,$E1211))*OFFSET($F$7,0,$E1211))-SUM($G1211:AZ1211))*(OFFSET('PTRM input'!$G$477,0,$E1211-1)/A34taxstdlife))))</f>
        <v>0</v>
      </c>
      <c r="BB1211" s="251">
        <f ca="1">IF(A34taxstdlife="n/a","n/a",IF(A34taxstdlife="",0,IF(BB$3&gt;(A34stdlife+$E1211),((INDEX('PTRM input'!$G$385:$P$434,A34offset,$E1211)-INDEX('PTRM input'!$G$277:$P$326,A34offset,$E1211))*OFFSET($F$7,0,$E1211))-SUM($G1211:BA1211),(((INDEX('PTRM input'!$G$385:$P$434,A34offset,$E1211)-INDEX('PTRM input'!$G$277:$P$326,A34offset,$E1211))*OFFSET($F$7,0,$E1211))-SUM($G1211:BA1211))*(OFFSET('PTRM input'!$G$477,0,$E1211-1)/A34taxstdlife))))</f>
        <v>0</v>
      </c>
      <c r="BC1211" s="251">
        <f ca="1">IF(A34taxstdlife="n/a","n/a",IF(A34taxstdlife="",0,IF(BC$3&gt;(A34stdlife+$E1211),((INDEX('PTRM input'!$G$385:$P$434,A34offset,$E1211)-INDEX('PTRM input'!$G$277:$P$326,A34offset,$E1211))*OFFSET($F$7,0,$E1211))-SUM($G1211:BB1211),(((INDEX('PTRM input'!$G$385:$P$434,A34offset,$E1211)-INDEX('PTRM input'!$G$277:$P$326,A34offset,$E1211))*OFFSET($F$7,0,$E1211))-SUM($G1211:BB1211))*(OFFSET('PTRM input'!$G$477,0,$E1211-1)/A34taxstdlife))))</f>
        <v>0</v>
      </c>
      <c r="BD1211" s="251">
        <f ca="1">IF(A34taxstdlife="n/a","n/a",IF(A34taxstdlife="",0,IF(BD$3&gt;(A34stdlife+$E1211),((INDEX('PTRM input'!$G$385:$P$434,A34offset,$E1211)-INDEX('PTRM input'!$G$277:$P$326,A34offset,$E1211))*OFFSET($F$7,0,$E1211))-SUM($G1211:BC1211),(((INDEX('PTRM input'!$G$385:$P$434,A34offset,$E1211)-INDEX('PTRM input'!$G$277:$P$326,A34offset,$E1211))*OFFSET($F$7,0,$E1211))-SUM($G1211:BC1211))*(OFFSET('PTRM input'!$G$477,0,$E1211-1)/A34taxstdlife))))</f>
        <v>0</v>
      </c>
      <c r="BE1211" s="251">
        <f ca="1">IF(A34taxstdlife="n/a","n/a",IF(A34taxstdlife="",0,IF(BE$3&gt;(A34stdlife+$E1211),((INDEX('PTRM input'!$G$385:$P$434,A34offset,$E1211)-INDEX('PTRM input'!$G$277:$P$326,A34offset,$E1211))*OFFSET($F$7,0,$E1211))-SUM($G1211:BD1211),(((INDEX('PTRM input'!$G$385:$P$434,A34offset,$E1211)-INDEX('PTRM input'!$G$277:$P$326,A34offset,$E1211))*OFFSET($F$7,0,$E1211))-SUM($G1211:BD1211))*(OFFSET('PTRM input'!$G$477,0,$E1211-1)/A34taxstdlife))))</f>
        <v>0</v>
      </c>
      <c r="BF1211" s="251">
        <f ca="1">IF(A34taxstdlife="n/a","n/a",IF(A34taxstdlife="",0,IF(BF$3&gt;(A34stdlife+$E1211),((INDEX('PTRM input'!$G$385:$P$434,A34offset,$E1211)-INDEX('PTRM input'!$G$277:$P$326,A34offset,$E1211))*OFFSET($F$7,0,$E1211))-SUM($G1211:BE1211),(((INDEX('PTRM input'!$G$385:$P$434,A34offset,$E1211)-INDEX('PTRM input'!$G$277:$P$326,A34offset,$E1211))*OFFSET($F$7,0,$E1211))-SUM($G1211:BE1211))*(OFFSET('PTRM input'!$G$477,0,$E1211-1)/A34taxstdlife))))</f>
        <v>0</v>
      </c>
      <c r="BG1211" s="251">
        <f ca="1">IF(A34taxstdlife="n/a","n/a",IF(A34taxstdlife="",0,IF(BG$3&gt;(A34stdlife+$E1211),((INDEX('PTRM input'!$G$385:$P$434,A34offset,$E1211)-INDEX('PTRM input'!$G$277:$P$326,A34offset,$E1211))*OFFSET($F$7,0,$E1211))-SUM($G1211:BF1211),(((INDEX('PTRM input'!$G$385:$P$434,A34offset,$E1211)-INDEX('PTRM input'!$G$277:$P$326,A34offset,$E1211))*OFFSET($F$7,0,$E1211))-SUM($G1211:BF1211))*(OFFSET('PTRM input'!$G$477,0,$E1211-1)/A34taxstdlife))))</f>
        <v>0</v>
      </c>
      <c r="BH1211" s="251">
        <f ca="1">IF(A34taxstdlife="n/a","n/a",IF(A34taxstdlife="",0,IF(BH$3&gt;(A34stdlife+$E1211),((INDEX('PTRM input'!$G$385:$P$434,A34offset,$E1211)-INDEX('PTRM input'!$G$277:$P$326,A34offset,$E1211))*OFFSET($F$7,0,$E1211))-SUM($G1211:BG1211),(((INDEX('PTRM input'!$G$385:$P$434,A34offset,$E1211)-INDEX('PTRM input'!$G$277:$P$326,A34offset,$E1211))*OFFSET($F$7,0,$E1211))-SUM($G1211:BG1211))*(OFFSET('PTRM input'!$G$477,0,$E1211-1)/A34taxstdlife))))</f>
        <v>0</v>
      </c>
      <c r="BI1211" s="251">
        <f ca="1">IF(A34taxstdlife="n/a","n/a",IF(A34taxstdlife="",0,IF(BI$3&gt;(A34stdlife+$E1211),((INDEX('PTRM input'!$G$385:$P$434,A34offset,$E1211)-INDEX('PTRM input'!$G$277:$P$326,A34offset,$E1211))*OFFSET($F$7,0,$E1211))-SUM($G1211:BH1211),(((INDEX('PTRM input'!$G$385:$P$434,A34offset,$E1211)-INDEX('PTRM input'!$G$277:$P$326,A34offset,$E1211))*OFFSET($F$7,0,$E1211))-SUM($G1211:BH1211))*(OFFSET('PTRM input'!$G$477,0,$E1211-1)/A34taxstdlife))))</f>
        <v>0</v>
      </c>
      <c r="BJ1211" s="116"/>
      <c r="BK1211" s="116"/>
      <c r="BL1211" s="116"/>
      <c r="BM1211" s="116"/>
    </row>
    <row r="1212" spans="1:65" ht="12.75" hidden="1" customHeight="1" outlineLevel="2">
      <c r="A1212" s="366"/>
      <c r="B1212" s="19"/>
      <c r="C1212" s="18"/>
      <c r="D1212" s="760"/>
      <c r="E1212" s="86">
        <v>2</v>
      </c>
      <c r="F1212" s="356"/>
      <c r="G1212" s="434"/>
      <c r="H1212" s="619"/>
      <c r="I1212" s="251">
        <f ca="1">IF(A34taxstdlife="n/a","n/a",IF(A34taxstdlife="",0,IF(I$3&gt;(A34stdlife+$E1212),((INDEX('PTRM input'!$G$385:$P$434,A34offset,$E1212)-INDEX('PTRM input'!$G$277:$P$326,A34offset,$E1212))*OFFSET($F$7,0,$E1212))-SUM($G1212:H1212),(((INDEX('PTRM input'!$G$385:$P$434,A34offset,$E1212)-INDEX('PTRM input'!$G$277:$P$326,A34offset,$E1212))*OFFSET($F$7,0,$E1212))-SUM($G1212:H1212))*(OFFSET('PTRM input'!$G$477,0,$E1212-1)/A34taxstdlife))))</f>
        <v>0</v>
      </c>
      <c r="J1212" s="251">
        <f ca="1">IF(A34taxstdlife="n/a","n/a",IF(A34taxstdlife="",0,IF(J$3&gt;(A34stdlife+$E1212),((INDEX('PTRM input'!$G$385:$P$434,A34offset,$E1212)-INDEX('PTRM input'!$G$277:$P$326,A34offset,$E1212))*OFFSET($F$7,0,$E1212))-SUM($G1212:I1212),(((INDEX('PTRM input'!$G$385:$P$434,A34offset,$E1212)-INDEX('PTRM input'!$G$277:$P$326,A34offset,$E1212))*OFFSET($F$7,0,$E1212))-SUM($G1212:I1212))*(OFFSET('PTRM input'!$G$477,0,$E1212-1)/A34taxstdlife))))</f>
        <v>0</v>
      </c>
      <c r="K1212" s="251">
        <f ca="1">IF(A34taxstdlife="n/a","n/a",IF(A34taxstdlife="",0,IF(K$3&gt;(A34stdlife+$E1212),((INDEX('PTRM input'!$G$385:$P$434,A34offset,$E1212)-INDEX('PTRM input'!$G$277:$P$326,A34offset,$E1212))*OFFSET($F$7,0,$E1212))-SUM($G1212:J1212),(((INDEX('PTRM input'!$G$385:$P$434,A34offset,$E1212)-INDEX('PTRM input'!$G$277:$P$326,A34offset,$E1212))*OFFSET($F$7,0,$E1212))-SUM($G1212:J1212))*(OFFSET('PTRM input'!$G$477,0,$E1212-1)/A34taxstdlife))))</f>
        <v>0</v>
      </c>
      <c r="L1212" s="251">
        <f ca="1">IF(A34taxstdlife="n/a","n/a",IF(A34taxstdlife="",0,IF(L$3&gt;(A34stdlife+$E1212),((INDEX('PTRM input'!$G$385:$P$434,A34offset,$E1212)-INDEX('PTRM input'!$G$277:$P$326,A34offset,$E1212))*OFFSET($F$7,0,$E1212))-SUM($G1212:K1212),(((INDEX('PTRM input'!$G$385:$P$434,A34offset,$E1212)-INDEX('PTRM input'!$G$277:$P$326,A34offset,$E1212))*OFFSET($F$7,0,$E1212))-SUM($G1212:K1212))*(OFFSET('PTRM input'!$G$477,0,$E1212-1)/A34taxstdlife))))</f>
        <v>0</v>
      </c>
      <c r="M1212" s="251">
        <f ca="1">IF(A34taxstdlife="n/a","n/a",IF(A34taxstdlife="",0,IF(M$3&gt;(A34stdlife+$E1212),((INDEX('PTRM input'!$G$385:$P$434,A34offset,$E1212)-INDEX('PTRM input'!$G$277:$P$326,A34offset,$E1212))*OFFSET($F$7,0,$E1212))-SUM($G1212:L1212),(((INDEX('PTRM input'!$G$385:$P$434,A34offset,$E1212)-INDEX('PTRM input'!$G$277:$P$326,A34offset,$E1212))*OFFSET($F$7,0,$E1212))-SUM($G1212:L1212))*(OFFSET('PTRM input'!$G$477,0,$E1212-1)/A34taxstdlife))))</f>
        <v>0</v>
      </c>
      <c r="N1212" s="251">
        <f ca="1">IF(A34taxstdlife="n/a","n/a",IF(A34taxstdlife="",0,IF(N$3&gt;(A34stdlife+$E1212),((INDEX('PTRM input'!$G$385:$P$434,A34offset,$E1212)-INDEX('PTRM input'!$G$277:$P$326,A34offset,$E1212))*OFFSET($F$7,0,$E1212))-SUM($G1212:M1212),(((INDEX('PTRM input'!$G$385:$P$434,A34offset,$E1212)-INDEX('PTRM input'!$G$277:$P$326,A34offset,$E1212))*OFFSET($F$7,0,$E1212))-SUM($G1212:M1212))*(OFFSET('PTRM input'!$G$477,0,$E1212-1)/A34taxstdlife))))</f>
        <v>0</v>
      </c>
      <c r="O1212" s="251">
        <f ca="1">IF(A34taxstdlife="n/a","n/a",IF(A34taxstdlife="",0,IF(O$3&gt;(A34stdlife+$E1212),((INDEX('PTRM input'!$G$385:$P$434,A34offset,$E1212)-INDEX('PTRM input'!$G$277:$P$326,A34offset,$E1212))*OFFSET($F$7,0,$E1212))-SUM($G1212:N1212),(((INDEX('PTRM input'!$G$385:$P$434,A34offset,$E1212)-INDEX('PTRM input'!$G$277:$P$326,A34offset,$E1212))*OFFSET($F$7,0,$E1212))-SUM($G1212:N1212))*(OFFSET('PTRM input'!$G$477,0,$E1212-1)/A34taxstdlife))))</f>
        <v>0</v>
      </c>
      <c r="P1212" s="251">
        <f ca="1">IF(A34taxstdlife="n/a","n/a",IF(A34taxstdlife="",0,IF(P$3&gt;(A34stdlife+$E1212),((INDEX('PTRM input'!$G$385:$P$434,A34offset,$E1212)-INDEX('PTRM input'!$G$277:$P$326,A34offset,$E1212))*OFFSET($F$7,0,$E1212))-SUM($G1212:O1212),(((INDEX('PTRM input'!$G$385:$P$434,A34offset,$E1212)-INDEX('PTRM input'!$G$277:$P$326,A34offset,$E1212))*OFFSET($F$7,0,$E1212))-SUM($G1212:O1212))*(OFFSET('PTRM input'!$G$477,0,$E1212-1)/A34taxstdlife))))</f>
        <v>0</v>
      </c>
      <c r="Q1212" s="251">
        <f ca="1">IF(A34taxstdlife="n/a","n/a",IF(A34taxstdlife="",0,IF(Q$3&gt;(A34stdlife+$E1212),((INDEX('PTRM input'!$G$385:$P$434,A34offset,$E1212)-INDEX('PTRM input'!$G$277:$P$326,A34offset,$E1212))*OFFSET($F$7,0,$E1212))-SUM($G1212:P1212),(((INDEX('PTRM input'!$G$385:$P$434,A34offset,$E1212)-INDEX('PTRM input'!$G$277:$P$326,A34offset,$E1212))*OFFSET($F$7,0,$E1212))-SUM($G1212:P1212))*(OFFSET('PTRM input'!$G$477,0,$E1212-1)/A34taxstdlife))))</f>
        <v>0</v>
      </c>
      <c r="R1212" s="251">
        <f ca="1">IF(A34taxstdlife="n/a","n/a",IF(A34taxstdlife="",0,IF(R$3&gt;(A34stdlife+$E1212),((INDEX('PTRM input'!$G$385:$P$434,A34offset,$E1212)-INDEX('PTRM input'!$G$277:$P$326,A34offset,$E1212))*OFFSET($F$7,0,$E1212))-SUM($G1212:Q1212),(((INDEX('PTRM input'!$G$385:$P$434,A34offset,$E1212)-INDEX('PTRM input'!$G$277:$P$326,A34offset,$E1212))*OFFSET($F$7,0,$E1212))-SUM($G1212:Q1212))*(OFFSET('PTRM input'!$G$477,0,$E1212-1)/A34taxstdlife))))</f>
        <v>0</v>
      </c>
      <c r="S1212" s="251">
        <f ca="1">IF(A34taxstdlife="n/a","n/a",IF(A34taxstdlife="",0,IF(S$3&gt;(A34stdlife+$E1212),((INDEX('PTRM input'!$G$385:$P$434,A34offset,$E1212)-INDEX('PTRM input'!$G$277:$P$326,A34offset,$E1212))*OFFSET($F$7,0,$E1212))-SUM($G1212:R1212),(((INDEX('PTRM input'!$G$385:$P$434,A34offset,$E1212)-INDEX('PTRM input'!$G$277:$P$326,A34offset,$E1212))*OFFSET($F$7,0,$E1212))-SUM($G1212:R1212))*(OFFSET('PTRM input'!$G$477,0,$E1212-1)/A34taxstdlife))))</f>
        <v>0</v>
      </c>
      <c r="T1212" s="251">
        <f ca="1">IF(A34taxstdlife="n/a","n/a",IF(A34taxstdlife="",0,IF(T$3&gt;(A34stdlife+$E1212),((INDEX('PTRM input'!$G$385:$P$434,A34offset,$E1212)-INDEX('PTRM input'!$G$277:$P$326,A34offset,$E1212))*OFFSET($F$7,0,$E1212))-SUM($G1212:S1212),(((INDEX('PTRM input'!$G$385:$P$434,A34offset,$E1212)-INDEX('PTRM input'!$G$277:$P$326,A34offset,$E1212))*OFFSET($F$7,0,$E1212))-SUM($G1212:S1212))*(OFFSET('PTRM input'!$G$477,0,$E1212-1)/A34taxstdlife))))</f>
        <v>0</v>
      </c>
      <c r="U1212" s="251">
        <f ca="1">IF(A34taxstdlife="n/a","n/a",IF(A34taxstdlife="",0,IF(U$3&gt;(A34stdlife+$E1212),((INDEX('PTRM input'!$G$385:$P$434,A34offset,$E1212)-INDEX('PTRM input'!$G$277:$P$326,A34offset,$E1212))*OFFSET($F$7,0,$E1212))-SUM($G1212:T1212),(((INDEX('PTRM input'!$G$385:$P$434,A34offset,$E1212)-INDEX('PTRM input'!$G$277:$P$326,A34offset,$E1212))*OFFSET($F$7,0,$E1212))-SUM($G1212:T1212))*(OFFSET('PTRM input'!$G$477,0,$E1212-1)/A34taxstdlife))))</f>
        <v>0</v>
      </c>
      <c r="V1212" s="251">
        <f ca="1">IF(A34taxstdlife="n/a","n/a",IF(A34taxstdlife="",0,IF(V$3&gt;(A34stdlife+$E1212),((INDEX('PTRM input'!$G$385:$P$434,A34offset,$E1212)-INDEX('PTRM input'!$G$277:$P$326,A34offset,$E1212))*OFFSET($F$7,0,$E1212))-SUM($G1212:U1212),(((INDEX('PTRM input'!$G$385:$P$434,A34offset,$E1212)-INDEX('PTRM input'!$G$277:$P$326,A34offset,$E1212))*OFFSET($F$7,0,$E1212))-SUM($G1212:U1212))*(OFFSET('PTRM input'!$G$477,0,$E1212-1)/A34taxstdlife))))</f>
        <v>0</v>
      </c>
      <c r="W1212" s="251">
        <f ca="1">IF(A34taxstdlife="n/a","n/a",IF(A34taxstdlife="",0,IF(W$3&gt;(A34stdlife+$E1212),((INDEX('PTRM input'!$G$385:$P$434,A34offset,$E1212)-INDEX('PTRM input'!$G$277:$P$326,A34offset,$E1212))*OFFSET($F$7,0,$E1212))-SUM($G1212:V1212),(((INDEX('PTRM input'!$G$385:$P$434,A34offset,$E1212)-INDEX('PTRM input'!$G$277:$P$326,A34offset,$E1212))*OFFSET($F$7,0,$E1212))-SUM($G1212:V1212))*(OFFSET('PTRM input'!$G$477,0,$E1212-1)/A34taxstdlife))))</f>
        <v>0</v>
      </c>
      <c r="X1212" s="251">
        <f ca="1">IF(A34taxstdlife="n/a","n/a",IF(A34taxstdlife="",0,IF(X$3&gt;(A34stdlife+$E1212),((INDEX('PTRM input'!$G$385:$P$434,A34offset,$E1212)-INDEX('PTRM input'!$G$277:$P$326,A34offset,$E1212))*OFFSET($F$7,0,$E1212))-SUM($G1212:W1212),(((INDEX('PTRM input'!$G$385:$P$434,A34offset,$E1212)-INDEX('PTRM input'!$G$277:$P$326,A34offset,$E1212))*OFFSET($F$7,0,$E1212))-SUM($G1212:W1212))*(OFFSET('PTRM input'!$G$477,0,$E1212-1)/A34taxstdlife))))</f>
        <v>0</v>
      </c>
      <c r="Y1212" s="251">
        <f ca="1">IF(A34taxstdlife="n/a","n/a",IF(A34taxstdlife="",0,IF(Y$3&gt;(A34stdlife+$E1212),((INDEX('PTRM input'!$G$385:$P$434,A34offset,$E1212)-INDEX('PTRM input'!$G$277:$P$326,A34offset,$E1212))*OFFSET($F$7,0,$E1212))-SUM($G1212:X1212),(((INDEX('PTRM input'!$G$385:$P$434,A34offset,$E1212)-INDEX('PTRM input'!$G$277:$P$326,A34offset,$E1212))*OFFSET($F$7,0,$E1212))-SUM($G1212:X1212))*(OFFSET('PTRM input'!$G$477,0,$E1212-1)/A34taxstdlife))))</f>
        <v>0</v>
      </c>
      <c r="Z1212" s="251">
        <f ca="1">IF(A34taxstdlife="n/a","n/a",IF(A34taxstdlife="",0,IF(Z$3&gt;(A34stdlife+$E1212),((INDEX('PTRM input'!$G$385:$P$434,A34offset,$E1212)-INDEX('PTRM input'!$G$277:$P$326,A34offset,$E1212))*OFFSET($F$7,0,$E1212))-SUM($G1212:Y1212),(((INDEX('PTRM input'!$G$385:$P$434,A34offset,$E1212)-INDEX('PTRM input'!$G$277:$P$326,A34offset,$E1212))*OFFSET($F$7,0,$E1212))-SUM($G1212:Y1212))*(OFFSET('PTRM input'!$G$477,0,$E1212-1)/A34taxstdlife))))</f>
        <v>0</v>
      </c>
      <c r="AA1212" s="251">
        <f ca="1">IF(A34taxstdlife="n/a","n/a",IF(A34taxstdlife="",0,IF(AA$3&gt;(A34stdlife+$E1212),((INDEX('PTRM input'!$G$385:$P$434,A34offset,$E1212)-INDEX('PTRM input'!$G$277:$P$326,A34offset,$E1212))*OFFSET($F$7,0,$E1212))-SUM($G1212:Z1212),(((INDEX('PTRM input'!$G$385:$P$434,A34offset,$E1212)-INDEX('PTRM input'!$G$277:$P$326,A34offset,$E1212))*OFFSET($F$7,0,$E1212))-SUM($G1212:Z1212))*(OFFSET('PTRM input'!$G$477,0,$E1212-1)/A34taxstdlife))))</f>
        <v>0</v>
      </c>
      <c r="AB1212" s="251">
        <f ca="1">IF(A34taxstdlife="n/a","n/a",IF(A34taxstdlife="",0,IF(AB$3&gt;(A34stdlife+$E1212),((INDEX('PTRM input'!$G$385:$P$434,A34offset,$E1212)-INDEX('PTRM input'!$G$277:$P$326,A34offset,$E1212))*OFFSET($F$7,0,$E1212))-SUM($G1212:AA1212),(((INDEX('PTRM input'!$G$385:$P$434,A34offset,$E1212)-INDEX('PTRM input'!$G$277:$P$326,A34offset,$E1212))*OFFSET($F$7,0,$E1212))-SUM($G1212:AA1212))*(OFFSET('PTRM input'!$G$477,0,$E1212-1)/A34taxstdlife))))</f>
        <v>0</v>
      </c>
      <c r="AC1212" s="251">
        <f ca="1">IF(A34taxstdlife="n/a","n/a",IF(A34taxstdlife="",0,IF(AC$3&gt;(A34stdlife+$E1212),((INDEX('PTRM input'!$G$385:$P$434,A34offset,$E1212)-INDEX('PTRM input'!$G$277:$P$326,A34offset,$E1212))*OFFSET($F$7,0,$E1212))-SUM($G1212:AB1212),(((INDEX('PTRM input'!$G$385:$P$434,A34offset,$E1212)-INDEX('PTRM input'!$G$277:$P$326,A34offset,$E1212))*OFFSET($F$7,0,$E1212))-SUM($G1212:AB1212))*(OFFSET('PTRM input'!$G$477,0,$E1212-1)/A34taxstdlife))))</f>
        <v>0</v>
      </c>
      <c r="AD1212" s="251">
        <f ca="1">IF(A34taxstdlife="n/a","n/a",IF(A34taxstdlife="",0,IF(AD$3&gt;(A34stdlife+$E1212),((INDEX('PTRM input'!$G$385:$P$434,A34offset,$E1212)-INDEX('PTRM input'!$G$277:$P$326,A34offset,$E1212))*OFFSET($F$7,0,$E1212))-SUM($G1212:AC1212),(((INDEX('PTRM input'!$G$385:$P$434,A34offset,$E1212)-INDEX('PTRM input'!$G$277:$P$326,A34offset,$E1212))*OFFSET($F$7,0,$E1212))-SUM($G1212:AC1212))*(OFFSET('PTRM input'!$G$477,0,$E1212-1)/A34taxstdlife))))</f>
        <v>0</v>
      </c>
      <c r="AE1212" s="251">
        <f ca="1">IF(A34taxstdlife="n/a","n/a",IF(A34taxstdlife="",0,IF(AE$3&gt;(A34stdlife+$E1212),((INDEX('PTRM input'!$G$385:$P$434,A34offset,$E1212)-INDEX('PTRM input'!$G$277:$P$326,A34offset,$E1212))*OFFSET($F$7,0,$E1212))-SUM($G1212:AD1212),(((INDEX('PTRM input'!$G$385:$P$434,A34offset,$E1212)-INDEX('PTRM input'!$G$277:$P$326,A34offset,$E1212))*OFFSET($F$7,0,$E1212))-SUM($G1212:AD1212))*(OFFSET('PTRM input'!$G$477,0,$E1212-1)/A34taxstdlife))))</f>
        <v>0</v>
      </c>
      <c r="AF1212" s="251">
        <f ca="1">IF(A34taxstdlife="n/a","n/a",IF(A34taxstdlife="",0,IF(AF$3&gt;(A34stdlife+$E1212),((INDEX('PTRM input'!$G$385:$P$434,A34offset,$E1212)-INDEX('PTRM input'!$G$277:$P$326,A34offset,$E1212))*OFFSET($F$7,0,$E1212))-SUM($G1212:AE1212),(((INDEX('PTRM input'!$G$385:$P$434,A34offset,$E1212)-INDEX('PTRM input'!$G$277:$P$326,A34offset,$E1212))*OFFSET($F$7,0,$E1212))-SUM($G1212:AE1212))*(OFFSET('PTRM input'!$G$477,0,$E1212-1)/A34taxstdlife))))</f>
        <v>0</v>
      </c>
      <c r="AG1212" s="251">
        <f ca="1">IF(A34taxstdlife="n/a","n/a",IF(A34taxstdlife="",0,IF(AG$3&gt;(A34stdlife+$E1212),((INDEX('PTRM input'!$G$385:$P$434,A34offset,$E1212)-INDEX('PTRM input'!$G$277:$P$326,A34offset,$E1212))*OFFSET($F$7,0,$E1212))-SUM($G1212:AF1212),(((INDEX('PTRM input'!$G$385:$P$434,A34offset,$E1212)-INDEX('PTRM input'!$G$277:$P$326,A34offset,$E1212))*OFFSET($F$7,0,$E1212))-SUM($G1212:AF1212))*(OFFSET('PTRM input'!$G$477,0,$E1212-1)/A34taxstdlife))))</f>
        <v>0</v>
      </c>
      <c r="AH1212" s="251">
        <f ca="1">IF(A34taxstdlife="n/a","n/a",IF(A34taxstdlife="",0,IF(AH$3&gt;(A34stdlife+$E1212),((INDEX('PTRM input'!$G$385:$P$434,A34offset,$E1212)-INDEX('PTRM input'!$G$277:$P$326,A34offset,$E1212))*OFFSET($F$7,0,$E1212))-SUM($G1212:AG1212),(((INDEX('PTRM input'!$G$385:$P$434,A34offset,$E1212)-INDEX('PTRM input'!$G$277:$P$326,A34offset,$E1212))*OFFSET($F$7,0,$E1212))-SUM($G1212:AG1212))*(OFFSET('PTRM input'!$G$477,0,$E1212-1)/A34taxstdlife))))</f>
        <v>0</v>
      </c>
      <c r="AI1212" s="251">
        <f ca="1">IF(A34taxstdlife="n/a","n/a",IF(A34taxstdlife="",0,IF(AI$3&gt;(A34stdlife+$E1212),((INDEX('PTRM input'!$G$385:$P$434,A34offset,$E1212)-INDEX('PTRM input'!$G$277:$P$326,A34offset,$E1212))*OFFSET($F$7,0,$E1212))-SUM($G1212:AH1212),(((INDEX('PTRM input'!$G$385:$P$434,A34offset,$E1212)-INDEX('PTRM input'!$G$277:$P$326,A34offset,$E1212))*OFFSET($F$7,0,$E1212))-SUM($G1212:AH1212))*(OFFSET('PTRM input'!$G$477,0,$E1212-1)/A34taxstdlife))))</f>
        <v>0</v>
      </c>
      <c r="AJ1212" s="251">
        <f ca="1">IF(A34taxstdlife="n/a","n/a",IF(A34taxstdlife="",0,IF(AJ$3&gt;(A34stdlife+$E1212),((INDEX('PTRM input'!$G$385:$P$434,A34offset,$E1212)-INDEX('PTRM input'!$G$277:$P$326,A34offset,$E1212))*OFFSET($F$7,0,$E1212))-SUM($G1212:AI1212),(((INDEX('PTRM input'!$G$385:$P$434,A34offset,$E1212)-INDEX('PTRM input'!$G$277:$P$326,A34offset,$E1212))*OFFSET($F$7,0,$E1212))-SUM($G1212:AI1212))*(OFFSET('PTRM input'!$G$477,0,$E1212-1)/A34taxstdlife))))</f>
        <v>0</v>
      </c>
      <c r="AK1212" s="251">
        <f ca="1">IF(A34taxstdlife="n/a","n/a",IF(A34taxstdlife="",0,IF(AK$3&gt;(A34stdlife+$E1212),((INDEX('PTRM input'!$G$385:$P$434,A34offset,$E1212)-INDEX('PTRM input'!$G$277:$P$326,A34offset,$E1212))*OFFSET($F$7,0,$E1212))-SUM($G1212:AJ1212),(((INDEX('PTRM input'!$G$385:$P$434,A34offset,$E1212)-INDEX('PTRM input'!$G$277:$P$326,A34offset,$E1212))*OFFSET($F$7,0,$E1212))-SUM($G1212:AJ1212))*(OFFSET('PTRM input'!$G$477,0,$E1212-1)/A34taxstdlife))))</f>
        <v>0</v>
      </c>
      <c r="AL1212" s="251">
        <f ca="1">IF(A34taxstdlife="n/a","n/a",IF(A34taxstdlife="",0,IF(AL$3&gt;(A34stdlife+$E1212),((INDEX('PTRM input'!$G$385:$P$434,A34offset,$E1212)-INDEX('PTRM input'!$G$277:$P$326,A34offset,$E1212))*OFFSET($F$7,0,$E1212))-SUM($G1212:AK1212),(((INDEX('PTRM input'!$G$385:$P$434,A34offset,$E1212)-INDEX('PTRM input'!$G$277:$P$326,A34offset,$E1212))*OFFSET($F$7,0,$E1212))-SUM($G1212:AK1212))*(OFFSET('PTRM input'!$G$477,0,$E1212-1)/A34taxstdlife))))</f>
        <v>0</v>
      </c>
      <c r="AM1212" s="251">
        <f ca="1">IF(A34taxstdlife="n/a","n/a",IF(A34taxstdlife="",0,IF(AM$3&gt;(A34stdlife+$E1212),((INDEX('PTRM input'!$G$385:$P$434,A34offset,$E1212)-INDEX('PTRM input'!$G$277:$P$326,A34offset,$E1212))*OFFSET($F$7,0,$E1212))-SUM($G1212:AL1212),(((INDEX('PTRM input'!$G$385:$P$434,A34offset,$E1212)-INDEX('PTRM input'!$G$277:$P$326,A34offset,$E1212))*OFFSET($F$7,0,$E1212))-SUM($G1212:AL1212))*(OFFSET('PTRM input'!$G$477,0,$E1212-1)/A34taxstdlife))))</f>
        <v>0</v>
      </c>
      <c r="AN1212" s="251">
        <f ca="1">IF(A34taxstdlife="n/a","n/a",IF(A34taxstdlife="",0,IF(AN$3&gt;(A34stdlife+$E1212),((INDEX('PTRM input'!$G$385:$P$434,A34offset,$E1212)-INDEX('PTRM input'!$G$277:$P$326,A34offset,$E1212))*OFFSET($F$7,0,$E1212))-SUM($G1212:AM1212),(((INDEX('PTRM input'!$G$385:$P$434,A34offset,$E1212)-INDEX('PTRM input'!$G$277:$P$326,A34offset,$E1212))*OFFSET($F$7,0,$E1212))-SUM($G1212:AM1212))*(OFFSET('PTRM input'!$G$477,0,$E1212-1)/A34taxstdlife))))</f>
        <v>0</v>
      </c>
      <c r="AO1212" s="251">
        <f ca="1">IF(A34taxstdlife="n/a","n/a",IF(A34taxstdlife="",0,IF(AO$3&gt;(A34stdlife+$E1212),((INDEX('PTRM input'!$G$385:$P$434,A34offset,$E1212)-INDEX('PTRM input'!$G$277:$P$326,A34offset,$E1212))*OFFSET($F$7,0,$E1212))-SUM($G1212:AN1212),(((INDEX('PTRM input'!$G$385:$P$434,A34offset,$E1212)-INDEX('PTRM input'!$G$277:$P$326,A34offset,$E1212))*OFFSET($F$7,0,$E1212))-SUM($G1212:AN1212))*(OFFSET('PTRM input'!$G$477,0,$E1212-1)/A34taxstdlife))))</f>
        <v>0</v>
      </c>
      <c r="AP1212" s="251">
        <f ca="1">IF(A34taxstdlife="n/a","n/a",IF(A34taxstdlife="",0,IF(AP$3&gt;(A34stdlife+$E1212),((INDEX('PTRM input'!$G$385:$P$434,A34offset,$E1212)-INDEX('PTRM input'!$G$277:$P$326,A34offset,$E1212))*OFFSET($F$7,0,$E1212))-SUM($G1212:AO1212),(((INDEX('PTRM input'!$G$385:$P$434,A34offset,$E1212)-INDEX('PTRM input'!$G$277:$P$326,A34offset,$E1212))*OFFSET($F$7,0,$E1212))-SUM($G1212:AO1212))*(OFFSET('PTRM input'!$G$477,0,$E1212-1)/A34taxstdlife))))</f>
        <v>0</v>
      </c>
      <c r="AQ1212" s="251">
        <f ca="1">IF(A34taxstdlife="n/a","n/a",IF(A34taxstdlife="",0,IF(AQ$3&gt;(A34stdlife+$E1212),((INDEX('PTRM input'!$G$385:$P$434,A34offset,$E1212)-INDEX('PTRM input'!$G$277:$P$326,A34offset,$E1212))*OFFSET($F$7,0,$E1212))-SUM($G1212:AP1212),(((INDEX('PTRM input'!$G$385:$P$434,A34offset,$E1212)-INDEX('PTRM input'!$G$277:$P$326,A34offset,$E1212))*OFFSET($F$7,0,$E1212))-SUM($G1212:AP1212))*(OFFSET('PTRM input'!$G$477,0,$E1212-1)/A34taxstdlife))))</f>
        <v>0</v>
      </c>
      <c r="AR1212" s="251">
        <f ca="1">IF(A34taxstdlife="n/a","n/a",IF(A34taxstdlife="",0,IF(AR$3&gt;(A34stdlife+$E1212),((INDEX('PTRM input'!$G$385:$P$434,A34offset,$E1212)-INDEX('PTRM input'!$G$277:$P$326,A34offset,$E1212))*OFFSET($F$7,0,$E1212))-SUM($G1212:AQ1212),(((INDEX('PTRM input'!$G$385:$P$434,A34offset,$E1212)-INDEX('PTRM input'!$G$277:$P$326,A34offset,$E1212))*OFFSET($F$7,0,$E1212))-SUM($G1212:AQ1212))*(OFFSET('PTRM input'!$G$477,0,$E1212-1)/A34taxstdlife))))</f>
        <v>0</v>
      </c>
      <c r="AS1212" s="251">
        <f ca="1">IF(A34taxstdlife="n/a","n/a",IF(A34taxstdlife="",0,IF(AS$3&gt;(A34stdlife+$E1212),((INDEX('PTRM input'!$G$385:$P$434,A34offset,$E1212)-INDEX('PTRM input'!$G$277:$P$326,A34offset,$E1212))*OFFSET($F$7,0,$E1212))-SUM($G1212:AR1212),(((INDEX('PTRM input'!$G$385:$P$434,A34offset,$E1212)-INDEX('PTRM input'!$G$277:$P$326,A34offset,$E1212))*OFFSET($F$7,0,$E1212))-SUM($G1212:AR1212))*(OFFSET('PTRM input'!$G$477,0,$E1212-1)/A34taxstdlife))))</f>
        <v>0</v>
      </c>
      <c r="AT1212" s="251">
        <f ca="1">IF(A34taxstdlife="n/a","n/a",IF(A34taxstdlife="",0,IF(AT$3&gt;(A34stdlife+$E1212),((INDEX('PTRM input'!$G$385:$P$434,A34offset,$E1212)-INDEX('PTRM input'!$G$277:$P$326,A34offset,$E1212))*OFFSET($F$7,0,$E1212))-SUM($G1212:AS1212),(((INDEX('PTRM input'!$G$385:$P$434,A34offset,$E1212)-INDEX('PTRM input'!$G$277:$P$326,A34offset,$E1212))*OFFSET($F$7,0,$E1212))-SUM($G1212:AS1212))*(OFFSET('PTRM input'!$G$477,0,$E1212-1)/A34taxstdlife))))</f>
        <v>0</v>
      </c>
      <c r="AU1212" s="251">
        <f ca="1">IF(A34taxstdlife="n/a","n/a",IF(A34taxstdlife="",0,IF(AU$3&gt;(A34stdlife+$E1212),((INDEX('PTRM input'!$G$385:$P$434,A34offset,$E1212)-INDEX('PTRM input'!$G$277:$P$326,A34offset,$E1212))*OFFSET($F$7,0,$E1212))-SUM($G1212:AT1212),(((INDEX('PTRM input'!$G$385:$P$434,A34offset,$E1212)-INDEX('PTRM input'!$G$277:$P$326,A34offset,$E1212))*OFFSET($F$7,0,$E1212))-SUM($G1212:AT1212))*(OFFSET('PTRM input'!$G$477,0,$E1212-1)/A34taxstdlife))))</f>
        <v>0</v>
      </c>
      <c r="AV1212" s="251">
        <f ca="1">IF(A34taxstdlife="n/a","n/a",IF(A34taxstdlife="",0,IF(AV$3&gt;(A34stdlife+$E1212),((INDEX('PTRM input'!$G$385:$P$434,A34offset,$E1212)-INDEX('PTRM input'!$G$277:$P$326,A34offset,$E1212))*OFFSET($F$7,0,$E1212))-SUM($G1212:AU1212),(((INDEX('PTRM input'!$G$385:$P$434,A34offset,$E1212)-INDEX('PTRM input'!$G$277:$P$326,A34offset,$E1212))*OFFSET($F$7,0,$E1212))-SUM($G1212:AU1212))*(OFFSET('PTRM input'!$G$477,0,$E1212-1)/A34taxstdlife))))</f>
        <v>0</v>
      </c>
      <c r="AW1212" s="251">
        <f ca="1">IF(A34taxstdlife="n/a","n/a",IF(A34taxstdlife="",0,IF(AW$3&gt;(A34stdlife+$E1212),((INDEX('PTRM input'!$G$385:$P$434,A34offset,$E1212)-INDEX('PTRM input'!$G$277:$P$326,A34offset,$E1212))*OFFSET($F$7,0,$E1212))-SUM($G1212:AV1212),(((INDEX('PTRM input'!$G$385:$P$434,A34offset,$E1212)-INDEX('PTRM input'!$G$277:$P$326,A34offset,$E1212))*OFFSET($F$7,0,$E1212))-SUM($G1212:AV1212))*(OFFSET('PTRM input'!$G$477,0,$E1212-1)/A34taxstdlife))))</f>
        <v>0</v>
      </c>
      <c r="AX1212" s="251">
        <f ca="1">IF(A34taxstdlife="n/a","n/a",IF(A34taxstdlife="",0,IF(AX$3&gt;(A34stdlife+$E1212),((INDEX('PTRM input'!$G$385:$P$434,A34offset,$E1212)-INDEX('PTRM input'!$G$277:$P$326,A34offset,$E1212))*OFFSET($F$7,0,$E1212))-SUM($G1212:AW1212),(((INDEX('PTRM input'!$G$385:$P$434,A34offset,$E1212)-INDEX('PTRM input'!$G$277:$P$326,A34offset,$E1212))*OFFSET($F$7,0,$E1212))-SUM($G1212:AW1212))*(OFFSET('PTRM input'!$G$477,0,$E1212-1)/A34taxstdlife))))</f>
        <v>0</v>
      </c>
      <c r="AY1212" s="251">
        <f ca="1">IF(A34taxstdlife="n/a","n/a",IF(A34taxstdlife="",0,IF(AY$3&gt;(A34stdlife+$E1212),((INDEX('PTRM input'!$G$385:$P$434,A34offset,$E1212)-INDEX('PTRM input'!$G$277:$P$326,A34offset,$E1212))*OFFSET($F$7,0,$E1212))-SUM($G1212:AX1212),(((INDEX('PTRM input'!$G$385:$P$434,A34offset,$E1212)-INDEX('PTRM input'!$G$277:$P$326,A34offset,$E1212))*OFFSET($F$7,0,$E1212))-SUM($G1212:AX1212))*(OFFSET('PTRM input'!$G$477,0,$E1212-1)/A34taxstdlife))))</f>
        <v>0</v>
      </c>
      <c r="AZ1212" s="251">
        <f ca="1">IF(A34taxstdlife="n/a","n/a",IF(A34taxstdlife="",0,IF(AZ$3&gt;(A34stdlife+$E1212),((INDEX('PTRM input'!$G$385:$P$434,A34offset,$E1212)-INDEX('PTRM input'!$G$277:$P$326,A34offset,$E1212))*OFFSET($F$7,0,$E1212))-SUM($G1212:AY1212),(((INDEX('PTRM input'!$G$385:$P$434,A34offset,$E1212)-INDEX('PTRM input'!$G$277:$P$326,A34offset,$E1212))*OFFSET($F$7,0,$E1212))-SUM($G1212:AY1212))*(OFFSET('PTRM input'!$G$477,0,$E1212-1)/A34taxstdlife))))</f>
        <v>0</v>
      </c>
      <c r="BA1212" s="251">
        <f ca="1">IF(A34taxstdlife="n/a","n/a",IF(A34taxstdlife="",0,IF(BA$3&gt;(A34stdlife+$E1212),((INDEX('PTRM input'!$G$385:$P$434,A34offset,$E1212)-INDEX('PTRM input'!$G$277:$P$326,A34offset,$E1212))*OFFSET($F$7,0,$E1212))-SUM($G1212:AZ1212),(((INDEX('PTRM input'!$G$385:$P$434,A34offset,$E1212)-INDEX('PTRM input'!$G$277:$P$326,A34offset,$E1212))*OFFSET($F$7,0,$E1212))-SUM($G1212:AZ1212))*(OFFSET('PTRM input'!$G$477,0,$E1212-1)/A34taxstdlife))))</f>
        <v>0</v>
      </c>
      <c r="BB1212" s="251">
        <f ca="1">IF(A34taxstdlife="n/a","n/a",IF(A34taxstdlife="",0,IF(BB$3&gt;(A34stdlife+$E1212),((INDEX('PTRM input'!$G$385:$P$434,A34offset,$E1212)-INDEX('PTRM input'!$G$277:$P$326,A34offset,$E1212))*OFFSET($F$7,0,$E1212))-SUM($G1212:BA1212),(((INDEX('PTRM input'!$G$385:$P$434,A34offset,$E1212)-INDEX('PTRM input'!$G$277:$P$326,A34offset,$E1212))*OFFSET($F$7,0,$E1212))-SUM($G1212:BA1212))*(OFFSET('PTRM input'!$G$477,0,$E1212-1)/A34taxstdlife))))</f>
        <v>0</v>
      </c>
      <c r="BC1212" s="251">
        <f ca="1">IF(A34taxstdlife="n/a","n/a",IF(A34taxstdlife="",0,IF(BC$3&gt;(A34stdlife+$E1212),((INDEX('PTRM input'!$G$385:$P$434,A34offset,$E1212)-INDEX('PTRM input'!$G$277:$P$326,A34offset,$E1212))*OFFSET($F$7,0,$E1212))-SUM($G1212:BB1212),(((INDEX('PTRM input'!$G$385:$P$434,A34offset,$E1212)-INDEX('PTRM input'!$G$277:$P$326,A34offset,$E1212))*OFFSET($F$7,0,$E1212))-SUM($G1212:BB1212))*(OFFSET('PTRM input'!$G$477,0,$E1212-1)/A34taxstdlife))))</f>
        <v>0</v>
      </c>
      <c r="BD1212" s="251">
        <f ca="1">IF(A34taxstdlife="n/a","n/a",IF(A34taxstdlife="",0,IF(BD$3&gt;(A34stdlife+$E1212),((INDEX('PTRM input'!$G$385:$P$434,A34offset,$E1212)-INDEX('PTRM input'!$G$277:$P$326,A34offset,$E1212))*OFFSET($F$7,0,$E1212))-SUM($G1212:BC1212),(((INDEX('PTRM input'!$G$385:$P$434,A34offset,$E1212)-INDEX('PTRM input'!$G$277:$P$326,A34offset,$E1212))*OFFSET($F$7,0,$E1212))-SUM($G1212:BC1212))*(OFFSET('PTRM input'!$G$477,0,$E1212-1)/A34taxstdlife))))</f>
        <v>0</v>
      </c>
      <c r="BE1212" s="251">
        <f ca="1">IF(A34taxstdlife="n/a","n/a",IF(A34taxstdlife="",0,IF(BE$3&gt;(A34stdlife+$E1212),((INDEX('PTRM input'!$G$385:$P$434,A34offset,$E1212)-INDEX('PTRM input'!$G$277:$P$326,A34offset,$E1212))*OFFSET($F$7,0,$E1212))-SUM($G1212:BD1212),(((INDEX('PTRM input'!$G$385:$P$434,A34offset,$E1212)-INDEX('PTRM input'!$G$277:$P$326,A34offset,$E1212))*OFFSET($F$7,0,$E1212))-SUM($G1212:BD1212))*(OFFSET('PTRM input'!$G$477,0,$E1212-1)/A34taxstdlife))))</f>
        <v>0</v>
      </c>
      <c r="BF1212" s="251">
        <f ca="1">IF(A34taxstdlife="n/a","n/a",IF(A34taxstdlife="",0,IF(BF$3&gt;(A34stdlife+$E1212),((INDEX('PTRM input'!$G$385:$P$434,A34offset,$E1212)-INDEX('PTRM input'!$G$277:$P$326,A34offset,$E1212))*OFFSET($F$7,0,$E1212))-SUM($G1212:BE1212),(((INDEX('PTRM input'!$G$385:$P$434,A34offset,$E1212)-INDEX('PTRM input'!$G$277:$P$326,A34offset,$E1212))*OFFSET($F$7,0,$E1212))-SUM($G1212:BE1212))*(OFFSET('PTRM input'!$G$477,0,$E1212-1)/A34taxstdlife))))</f>
        <v>0</v>
      </c>
      <c r="BG1212" s="251">
        <f ca="1">IF(A34taxstdlife="n/a","n/a",IF(A34taxstdlife="",0,IF(BG$3&gt;(A34stdlife+$E1212),((INDEX('PTRM input'!$G$385:$P$434,A34offset,$E1212)-INDEX('PTRM input'!$G$277:$P$326,A34offset,$E1212))*OFFSET($F$7,0,$E1212))-SUM($G1212:BF1212),(((INDEX('PTRM input'!$G$385:$P$434,A34offset,$E1212)-INDEX('PTRM input'!$G$277:$P$326,A34offset,$E1212))*OFFSET($F$7,0,$E1212))-SUM($G1212:BF1212))*(OFFSET('PTRM input'!$G$477,0,$E1212-1)/A34taxstdlife))))</f>
        <v>0</v>
      </c>
      <c r="BH1212" s="251">
        <f ca="1">IF(A34taxstdlife="n/a","n/a",IF(A34taxstdlife="",0,IF(BH$3&gt;(A34stdlife+$E1212),((INDEX('PTRM input'!$G$385:$P$434,A34offset,$E1212)-INDEX('PTRM input'!$G$277:$P$326,A34offset,$E1212))*OFFSET($F$7,0,$E1212))-SUM($G1212:BG1212),(((INDEX('PTRM input'!$G$385:$P$434,A34offset,$E1212)-INDEX('PTRM input'!$G$277:$P$326,A34offset,$E1212))*OFFSET($F$7,0,$E1212))-SUM($G1212:BG1212))*(OFFSET('PTRM input'!$G$477,0,$E1212-1)/A34taxstdlife))))</f>
        <v>0</v>
      </c>
      <c r="BI1212" s="251">
        <f ca="1">IF(A34taxstdlife="n/a","n/a",IF(A34taxstdlife="",0,IF(BI$3&gt;(A34stdlife+$E1212),((INDEX('PTRM input'!$G$385:$P$434,A34offset,$E1212)-INDEX('PTRM input'!$G$277:$P$326,A34offset,$E1212))*OFFSET($F$7,0,$E1212))-SUM($G1212:BH1212),(((INDEX('PTRM input'!$G$385:$P$434,A34offset,$E1212)-INDEX('PTRM input'!$G$277:$P$326,A34offset,$E1212))*OFFSET($F$7,0,$E1212))-SUM($G1212:BH1212))*(OFFSET('PTRM input'!$G$477,0,$E1212-1)/A34taxstdlife))))</f>
        <v>0</v>
      </c>
      <c r="BJ1212" s="116"/>
      <c r="BK1212" s="116"/>
      <c r="BL1212" s="116"/>
      <c r="BM1212" s="116"/>
    </row>
    <row r="1213" spans="1:65" ht="12.75" hidden="1" customHeight="1" outlineLevel="2">
      <c r="A1213" s="366"/>
      <c r="B1213" s="19"/>
      <c r="C1213" s="18"/>
      <c r="D1213" s="760"/>
      <c r="E1213" s="86">
        <v>3</v>
      </c>
      <c r="F1213" s="356"/>
      <c r="G1213" s="434"/>
      <c r="H1213" s="435"/>
      <c r="I1213" s="619"/>
      <c r="J1213" s="251">
        <f ca="1">IF(A34taxstdlife="n/a","n/a",IF(A34taxstdlife="",0,IF(J$3&gt;(A34stdlife+$E1213),((INDEX('PTRM input'!$G$385:$P$434,A34offset,$E1213)-INDEX('PTRM input'!$G$277:$P$326,A34offset,$E1213))*OFFSET($F$7,0,$E1213))-SUM($G1213:I1213),(((INDEX('PTRM input'!$G$385:$P$434,A34offset,$E1213)-INDEX('PTRM input'!$G$277:$P$326,A34offset,$E1213))*OFFSET($F$7,0,$E1213))-SUM($G1213:I1213))*(OFFSET('PTRM input'!$G$477,0,$E1213-1)/A34taxstdlife))))</f>
        <v>0</v>
      </c>
      <c r="K1213" s="251">
        <f ca="1">IF(A34taxstdlife="n/a","n/a",IF(A34taxstdlife="",0,IF(K$3&gt;(A34stdlife+$E1213),((INDEX('PTRM input'!$G$385:$P$434,A34offset,$E1213)-INDEX('PTRM input'!$G$277:$P$326,A34offset,$E1213))*OFFSET($F$7,0,$E1213))-SUM($G1213:J1213),(((INDEX('PTRM input'!$G$385:$P$434,A34offset,$E1213)-INDEX('PTRM input'!$G$277:$P$326,A34offset,$E1213))*OFFSET($F$7,0,$E1213))-SUM($G1213:J1213))*(OFFSET('PTRM input'!$G$477,0,$E1213-1)/A34taxstdlife))))</f>
        <v>0</v>
      </c>
      <c r="L1213" s="251">
        <f ca="1">IF(A34taxstdlife="n/a","n/a",IF(A34taxstdlife="",0,IF(L$3&gt;(A34stdlife+$E1213),((INDEX('PTRM input'!$G$385:$P$434,A34offset,$E1213)-INDEX('PTRM input'!$G$277:$P$326,A34offset,$E1213))*OFFSET($F$7,0,$E1213))-SUM($G1213:K1213),(((INDEX('PTRM input'!$G$385:$P$434,A34offset,$E1213)-INDEX('PTRM input'!$G$277:$P$326,A34offset,$E1213))*OFFSET($F$7,0,$E1213))-SUM($G1213:K1213))*(OFFSET('PTRM input'!$G$477,0,$E1213-1)/A34taxstdlife))))</f>
        <v>0</v>
      </c>
      <c r="M1213" s="251">
        <f ca="1">IF(A34taxstdlife="n/a","n/a",IF(A34taxstdlife="",0,IF(M$3&gt;(A34stdlife+$E1213),((INDEX('PTRM input'!$G$385:$P$434,A34offset,$E1213)-INDEX('PTRM input'!$G$277:$P$326,A34offset,$E1213))*OFFSET($F$7,0,$E1213))-SUM($G1213:L1213),(((INDEX('PTRM input'!$G$385:$P$434,A34offset,$E1213)-INDEX('PTRM input'!$G$277:$P$326,A34offset,$E1213))*OFFSET($F$7,0,$E1213))-SUM($G1213:L1213))*(OFFSET('PTRM input'!$G$477,0,$E1213-1)/A34taxstdlife))))</f>
        <v>0</v>
      </c>
      <c r="N1213" s="251">
        <f ca="1">IF(A34taxstdlife="n/a","n/a",IF(A34taxstdlife="",0,IF(N$3&gt;(A34stdlife+$E1213),((INDEX('PTRM input'!$G$385:$P$434,A34offset,$E1213)-INDEX('PTRM input'!$G$277:$P$326,A34offset,$E1213))*OFFSET($F$7,0,$E1213))-SUM($G1213:M1213),(((INDEX('PTRM input'!$G$385:$P$434,A34offset,$E1213)-INDEX('PTRM input'!$G$277:$P$326,A34offset,$E1213))*OFFSET($F$7,0,$E1213))-SUM($G1213:M1213))*(OFFSET('PTRM input'!$G$477,0,$E1213-1)/A34taxstdlife))))</f>
        <v>0</v>
      </c>
      <c r="O1213" s="251">
        <f ca="1">IF(A34taxstdlife="n/a","n/a",IF(A34taxstdlife="",0,IF(O$3&gt;(A34stdlife+$E1213),((INDEX('PTRM input'!$G$385:$P$434,A34offset,$E1213)-INDEX('PTRM input'!$G$277:$P$326,A34offset,$E1213))*OFFSET($F$7,0,$E1213))-SUM($G1213:N1213),(((INDEX('PTRM input'!$G$385:$P$434,A34offset,$E1213)-INDEX('PTRM input'!$G$277:$P$326,A34offset,$E1213))*OFFSET($F$7,0,$E1213))-SUM($G1213:N1213))*(OFFSET('PTRM input'!$G$477,0,$E1213-1)/A34taxstdlife))))</f>
        <v>0</v>
      </c>
      <c r="P1213" s="251">
        <f ca="1">IF(A34taxstdlife="n/a","n/a",IF(A34taxstdlife="",0,IF(P$3&gt;(A34stdlife+$E1213),((INDEX('PTRM input'!$G$385:$P$434,A34offset,$E1213)-INDEX('PTRM input'!$G$277:$P$326,A34offset,$E1213))*OFFSET($F$7,0,$E1213))-SUM($G1213:O1213),(((INDEX('PTRM input'!$G$385:$P$434,A34offset,$E1213)-INDEX('PTRM input'!$G$277:$P$326,A34offset,$E1213))*OFFSET($F$7,0,$E1213))-SUM($G1213:O1213))*(OFFSET('PTRM input'!$G$477,0,$E1213-1)/A34taxstdlife))))</f>
        <v>0</v>
      </c>
      <c r="Q1213" s="251">
        <f ca="1">IF(A34taxstdlife="n/a","n/a",IF(A34taxstdlife="",0,IF(Q$3&gt;(A34stdlife+$E1213),((INDEX('PTRM input'!$G$385:$P$434,A34offset,$E1213)-INDEX('PTRM input'!$G$277:$P$326,A34offset,$E1213))*OFFSET($F$7,0,$E1213))-SUM($G1213:P1213),(((INDEX('PTRM input'!$G$385:$P$434,A34offset,$E1213)-INDEX('PTRM input'!$G$277:$P$326,A34offset,$E1213))*OFFSET($F$7,0,$E1213))-SUM($G1213:P1213))*(OFFSET('PTRM input'!$G$477,0,$E1213-1)/A34taxstdlife))))</f>
        <v>0</v>
      </c>
      <c r="R1213" s="251">
        <f ca="1">IF(A34taxstdlife="n/a","n/a",IF(A34taxstdlife="",0,IF(R$3&gt;(A34stdlife+$E1213),((INDEX('PTRM input'!$G$385:$P$434,A34offset,$E1213)-INDEX('PTRM input'!$G$277:$P$326,A34offset,$E1213))*OFFSET($F$7,0,$E1213))-SUM($G1213:Q1213),(((INDEX('PTRM input'!$G$385:$P$434,A34offset,$E1213)-INDEX('PTRM input'!$G$277:$P$326,A34offset,$E1213))*OFFSET($F$7,0,$E1213))-SUM($G1213:Q1213))*(OFFSET('PTRM input'!$G$477,0,$E1213-1)/A34taxstdlife))))</f>
        <v>0</v>
      </c>
      <c r="S1213" s="251">
        <f ca="1">IF(A34taxstdlife="n/a","n/a",IF(A34taxstdlife="",0,IF(S$3&gt;(A34stdlife+$E1213),((INDEX('PTRM input'!$G$385:$P$434,A34offset,$E1213)-INDEX('PTRM input'!$G$277:$P$326,A34offset,$E1213))*OFFSET($F$7,0,$E1213))-SUM($G1213:R1213),(((INDEX('PTRM input'!$G$385:$P$434,A34offset,$E1213)-INDEX('PTRM input'!$G$277:$P$326,A34offset,$E1213))*OFFSET($F$7,0,$E1213))-SUM($G1213:R1213))*(OFFSET('PTRM input'!$G$477,0,$E1213-1)/A34taxstdlife))))</f>
        <v>0</v>
      </c>
      <c r="T1213" s="251">
        <f ca="1">IF(A34taxstdlife="n/a","n/a",IF(A34taxstdlife="",0,IF(T$3&gt;(A34stdlife+$E1213),((INDEX('PTRM input'!$G$385:$P$434,A34offset,$E1213)-INDEX('PTRM input'!$G$277:$P$326,A34offset,$E1213))*OFFSET($F$7,0,$E1213))-SUM($G1213:S1213),(((INDEX('PTRM input'!$G$385:$P$434,A34offset,$E1213)-INDEX('PTRM input'!$G$277:$P$326,A34offset,$E1213))*OFFSET($F$7,0,$E1213))-SUM($G1213:S1213))*(OFFSET('PTRM input'!$G$477,0,$E1213-1)/A34taxstdlife))))</f>
        <v>0</v>
      </c>
      <c r="U1213" s="251">
        <f ca="1">IF(A34taxstdlife="n/a","n/a",IF(A34taxstdlife="",0,IF(U$3&gt;(A34stdlife+$E1213),((INDEX('PTRM input'!$G$385:$P$434,A34offset,$E1213)-INDEX('PTRM input'!$G$277:$P$326,A34offset,$E1213))*OFFSET($F$7,0,$E1213))-SUM($G1213:T1213),(((INDEX('PTRM input'!$G$385:$P$434,A34offset,$E1213)-INDEX('PTRM input'!$G$277:$P$326,A34offset,$E1213))*OFFSET($F$7,0,$E1213))-SUM($G1213:T1213))*(OFFSET('PTRM input'!$G$477,0,$E1213-1)/A34taxstdlife))))</f>
        <v>0</v>
      </c>
      <c r="V1213" s="251">
        <f ca="1">IF(A34taxstdlife="n/a","n/a",IF(A34taxstdlife="",0,IF(V$3&gt;(A34stdlife+$E1213),((INDEX('PTRM input'!$G$385:$P$434,A34offset,$E1213)-INDEX('PTRM input'!$G$277:$P$326,A34offset,$E1213))*OFFSET($F$7,0,$E1213))-SUM($G1213:U1213),(((INDEX('PTRM input'!$G$385:$P$434,A34offset,$E1213)-INDEX('PTRM input'!$G$277:$P$326,A34offset,$E1213))*OFFSET($F$7,0,$E1213))-SUM($G1213:U1213))*(OFFSET('PTRM input'!$G$477,0,$E1213-1)/A34taxstdlife))))</f>
        <v>0</v>
      </c>
      <c r="W1213" s="251">
        <f ca="1">IF(A34taxstdlife="n/a","n/a",IF(A34taxstdlife="",0,IF(W$3&gt;(A34stdlife+$E1213),((INDEX('PTRM input'!$G$385:$P$434,A34offset,$E1213)-INDEX('PTRM input'!$G$277:$P$326,A34offset,$E1213))*OFFSET($F$7,0,$E1213))-SUM($G1213:V1213),(((INDEX('PTRM input'!$G$385:$P$434,A34offset,$E1213)-INDEX('PTRM input'!$G$277:$P$326,A34offset,$E1213))*OFFSET($F$7,0,$E1213))-SUM($G1213:V1213))*(OFFSET('PTRM input'!$G$477,0,$E1213-1)/A34taxstdlife))))</f>
        <v>0</v>
      </c>
      <c r="X1213" s="251">
        <f ca="1">IF(A34taxstdlife="n/a","n/a",IF(A34taxstdlife="",0,IF(X$3&gt;(A34stdlife+$E1213),((INDEX('PTRM input'!$G$385:$P$434,A34offset,$E1213)-INDEX('PTRM input'!$G$277:$P$326,A34offset,$E1213))*OFFSET($F$7,0,$E1213))-SUM($G1213:W1213),(((INDEX('PTRM input'!$G$385:$P$434,A34offset,$E1213)-INDEX('PTRM input'!$G$277:$P$326,A34offset,$E1213))*OFFSET($F$7,0,$E1213))-SUM($G1213:W1213))*(OFFSET('PTRM input'!$G$477,0,$E1213-1)/A34taxstdlife))))</f>
        <v>0</v>
      </c>
      <c r="Y1213" s="251">
        <f ca="1">IF(A34taxstdlife="n/a","n/a",IF(A34taxstdlife="",0,IF(Y$3&gt;(A34stdlife+$E1213),((INDEX('PTRM input'!$G$385:$P$434,A34offset,$E1213)-INDEX('PTRM input'!$G$277:$P$326,A34offset,$E1213))*OFFSET($F$7,0,$E1213))-SUM($G1213:X1213),(((INDEX('PTRM input'!$G$385:$P$434,A34offset,$E1213)-INDEX('PTRM input'!$G$277:$P$326,A34offset,$E1213))*OFFSET($F$7,0,$E1213))-SUM($G1213:X1213))*(OFFSET('PTRM input'!$G$477,0,$E1213-1)/A34taxstdlife))))</f>
        <v>0</v>
      </c>
      <c r="Z1213" s="251">
        <f ca="1">IF(A34taxstdlife="n/a","n/a",IF(A34taxstdlife="",0,IF(Z$3&gt;(A34stdlife+$E1213),((INDEX('PTRM input'!$G$385:$P$434,A34offset,$E1213)-INDEX('PTRM input'!$G$277:$P$326,A34offset,$E1213))*OFFSET($F$7,0,$E1213))-SUM($G1213:Y1213),(((INDEX('PTRM input'!$G$385:$P$434,A34offset,$E1213)-INDEX('PTRM input'!$G$277:$P$326,A34offset,$E1213))*OFFSET($F$7,0,$E1213))-SUM($G1213:Y1213))*(OFFSET('PTRM input'!$G$477,0,$E1213-1)/A34taxstdlife))))</f>
        <v>0</v>
      </c>
      <c r="AA1213" s="251">
        <f ca="1">IF(A34taxstdlife="n/a","n/a",IF(A34taxstdlife="",0,IF(AA$3&gt;(A34stdlife+$E1213),((INDEX('PTRM input'!$G$385:$P$434,A34offset,$E1213)-INDEX('PTRM input'!$G$277:$P$326,A34offset,$E1213))*OFFSET($F$7,0,$E1213))-SUM($G1213:Z1213),(((INDEX('PTRM input'!$G$385:$P$434,A34offset,$E1213)-INDEX('PTRM input'!$G$277:$P$326,A34offset,$E1213))*OFFSET($F$7,0,$E1213))-SUM($G1213:Z1213))*(OFFSET('PTRM input'!$G$477,0,$E1213-1)/A34taxstdlife))))</f>
        <v>0</v>
      </c>
      <c r="AB1213" s="251">
        <f ca="1">IF(A34taxstdlife="n/a","n/a",IF(A34taxstdlife="",0,IF(AB$3&gt;(A34stdlife+$E1213),((INDEX('PTRM input'!$G$385:$P$434,A34offset,$E1213)-INDEX('PTRM input'!$G$277:$P$326,A34offset,$E1213))*OFFSET($F$7,0,$E1213))-SUM($G1213:AA1213),(((INDEX('PTRM input'!$G$385:$P$434,A34offset,$E1213)-INDEX('PTRM input'!$G$277:$P$326,A34offset,$E1213))*OFFSET($F$7,0,$E1213))-SUM($G1213:AA1213))*(OFFSET('PTRM input'!$G$477,0,$E1213-1)/A34taxstdlife))))</f>
        <v>0</v>
      </c>
      <c r="AC1213" s="251">
        <f ca="1">IF(A34taxstdlife="n/a","n/a",IF(A34taxstdlife="",0,IF(AC$3&gt;(A34stdlife+$E1213),((INDEX('PTRM input'!$G$385:$P$434,A34offset,$E1213)-INDEX('PTRM input'!$G$277:$P$326,A34offset,$E1213))*OFFSET($F$7,0,$E1213))-SUM($G1213:AB1213),(((INDEX('PTRM input'!$G$385:$P$434,A34offset,$E1213)-INDEX('PTRM input'!$G$277:$P$326,A34offset,$E1213))*OFFSET($F$7,0,$E1213))-SUM($G1213:AB1213))*(OFFSET('PTRM input'!$G$477,0,$E1213-1)/A34taxstdlife))))</f>
        <v>0</v>
      </c>
      <c r="AD1213" s="251">
        <f ca="1">IF(A34taxstdlife="n/a","n/a",IF(A34taxstdlife="",0,IF(AD$3&gt;(A34stdlife+$E1213),((INDEX('PTRM input'!$G$385:$P$434,A34offset,$E1213)-INDEX('PTRM input'!$G$277:$P$326,A34offset,$E1213))*OFFSET($F$7,0,$E1213))-SUM($G1213:AC1213),(((INDEX('PTRM input'!$G$385:$P$434,A34offset,$E1213)-INDEX('PTRM input'!$G$277:$P$326,A34offset,$E1213))*OFFSET($F$7,0,$E1213))-SUM($G1213:AC1213))*(OFFSET('PTRM input'!$G$477,0,$E1213-1)/A34taxstdlife))))</f>
        <v>0</v>
      </c>
      <c r="AE1213" s="251">
        <f ca="1">IF(A34taxstdlife="n/a","n/a",IF(A34taxstdlife="",0,IF(AE$3&gt;(A34stdlife+$E1213),((INDEX('PTRM input'!$G$385:$P$434,A34offset,$E1213)-INDEX('PTRM input'!$G$277:$P$326,A34offset,$E1213))*OFFSET($F$7,0,$E1213))-SUM($G1213:AD1213),(((INDEX('PTRM input'!$G$385:$P$434,A34offset,$E1213)-INDEX('PTRM input'!$G$277:$P$326,A34offset,$E1213))*OFFSET($F$7,0,$E1213))-SUM($G1213:AD1213))*(OFFSET('PTRM input'!$G$477,0,$E1213-1)/A34taxstdlife))))</f>
        <v>0</v>
      </c>
      <c r="AF1213" s="251">
        <f ca="1">IF(A34taxstdlife="n/a","n/a",IF(A34taxstdlife="",0,IF(AF$3&gt;(A34stdlife+$E1213),((INDEX('PTRM input'!$G$385:$P$434,A34offset,$E1213)-INDEX('PTRM input'!$G$277:$P$326,A34offset,$E1213))*OFFSET($F$7,0,$E1213))-SUM($G1213:AE1213),(((INDEX('PTRM input'!$G$385:$P$434,A34offset,$E1213)-INDEX('PTRM input'!$G$277:$P$326,A34offset,$E1213))*OFFSET($F$7,0,$E1213))-SUM($G1213:AE1213))*(OFFSET('PTRM input'!$G$477,0,$E1213-1)/A34taxstdlife))))</f>
        <v>0</v>
      </c>
      <c r="AG1213" s="251">
        <f ca="1">IF(A34taxstdlife="n/a","n/a",IF(A34taxstdlife="",0,IF(AG$3&gt;(A34stdlife+$E1213),((INDEX('PTRM input'!$G$385:$P$434,A34offset,$E1213)-INDEX('PTRM input'!$G$277:$P$326,A34offset,$E1213))*OFFSET($F$7,0,$E1213))-SUM($G1213:AF1213),(((INDEX('PTRM input'!$G$385:$P$434,A34offset,$E1213)-INDEX('PTRM input'!$G$277:$P$326,A34offset,$E1213))*OFFSET($F$7,0,$E1213))-SUM($G1213:AF1213))*(OFFSET('PTRM input'!$G$477,0,$E1213-1)/A34taxstdlife))))</f>
        <v>0</v>
      </c>
      <c r="AH1213" s="251">
        <f ca="1">IF(A34taxstdlife="n/a","n/a",IF(A34taxstdlife="",0,IF(AH$3&gt;(A34stdlife+$E1213),((INDEX('PTRM input'!$G$385:$P$434,A34offset,$E1213)-INDEX('PTRM input'!$G$277:$P$326,A34offset,$E1213))*OFFSET($F$7,0,$E1213))-SUM($G1213:AG1213),(((INDEX('PTRM input'!$G$385:$P$434,A34offset,$E1213)-INDEX('PTRM input'!$G$277:$P$326,A34offset,$E1213))*OFFSET($F$7,0,$E1213))-SUM($G1213:AG1213))*(OFFSET('PTRM input'!$G$477,0,$E1213-1)/A34taxstdlife))))</f>
        <v>0</v>
      </c>
      <c r="AI1213" s="251">
        <f ca="1">IF(A34taxstdlife="n/a","n/a",IF(A34taxstdlife="",0,IF(AI$3&gt;(A34stdlife+$E1213),((INDEX('PTRM input'!$G$385:$P$434,A34offset,$E1213)-INDEX('PTRM input'!$G$277:$P$326,A34offset,$E1213))*OFFSET($F$7,0,$E1213))-SUM($G1213:AH1213),(((INDEX('PTRM input'!$G$385:$P$434,A34offset,$E1213)-INDEX('PTRM input'!$G$277:$P$326,A34offset,$E1213))*OFFSET($F$7,0,$E1213))-SUM($G1213:AH1213))*(OFFSET('PTRM input'!$G$477,0,$E1213-1)/A34taxstdlife))))</f>
        <v>0</v>
      </c>
      <c r="AJ1213" s="251">
        <f ca="1">IF(A34taxstdlife="n/a","n/a",IF(A34taxstdlife="",0,IF(AJ$3&gt;(A34stdlife+$E1213),((INDEX('PTRM input'!$G$385:$P$434,A34offset,$E1213)-INDEX('PTRM input'!$G$277:$P$326,A34offset,$E1213))*OFFSET($F$7,0,$E1213))-SUM($G1213:AI1213),(((INDEX('PTRM input'!$G$385:$P$434,A34offset,$E1213)-INDEX('PTRM input'!$G$277:$P$326,A34offset,$E1213))*OFFSET($F$7,0,$E1213))-SUM($G1213:AI1213))*(OFFSET('PTRM input'!$G$477,0,$E1213-1)/A34taxstdlife))))</f>
        <v>0</v>
      </c>
      <c r="AK1213" s="251">
        <f ca="1">IF(A34taxstdlife="n/a","n/a",IF(A34taxstdlife="",0,IF(AK$3&gt;(A34stdlife+$E1213),((INDEX('PTRM input'!$G$385:$P$434,A34offset,$E1213)-INDEX('PTRM input'!$G$277:$P$326,A34offset,$E1213))*OFFSET($F$7,0,$E1213))-SUM($G1213:AJ1213),(((INDEX('PTRM input'!$G$385:$P$434,A34offset,$E1213)-INDEX('PTRM input'!$G$277:$P$326,A34offset,$E1213))*OFFSET($F$7,0,$E1213))-SUM($G1213:AJ1213))*(OFFSET('PTRM input'!$G$477,0,$E1213-1)/A34taxstdlife))))</f>
        <v>0</v>
      </c>
      <c r="AL1213" s="251">
        <f ca="1">IF(A34taxstdlife="n/a","n/a",IF(A34taxstdlife="",0,IF(AL$3&gt;(A34stdlife+$E1213),((INDEX('PTRM input'!$G$385:$P$434,A34offset,$E1213)-INDEX('PTRM input'!$G$277:$P$326,A34offset,$E1213))*OFFSET($F$7,0,$E1213))-SUM($G1213:AK1213),(((INDEX('PTRM input'!$G$385:$P$434,A34offset,$E1213)-INDEX('PTRM input'!$G$277:$P$326,A34offset,$E1213))*OFFSET($F$7,0,$E1213))-SUM($G1213:AK1213))*(OFFSET('PTRM input'!$G$477,0,$E1213-1)/A34taxstdlife))))</f>
        <v>0</v>
      </c>
      <c r="AM1213" s="251">
        <f ca="1">IF(A34taxstdlife="n/a","n/a",IF(A34taxstdlife="",0,IF(AM$3&gt;(A34stdlife+$E1213),((INDEX('PTRM input'!$G$385:$P$434,A34offset,$E1213)-INDEX('PTRM input'!$G$277:$P$326,A34offset,$E1213))*OFFSET($F$7,0,$E1213))-SUM($G1213:AL1213),(((INDEX('PTRM input'!$G$385:$P$434,A34offset,$E1213)-INDEX('PTRM input'!$G$277:$P$326,A34offset,$E1213))*OFFSET($F$7,0,$E1213))-SUM($G1213:AL1213))*(OFFSET('PTRM input'!$G$477,0,$E1213-1)/A34taxstdlife))))</f>
        <v>0</v>
      </c>
      <c r="AN1213" s="251">
        <f ca="1">IF(A34taxstdlife="n/a","n/a",IF(A34taxstdlife="",0,IF(AN$3&gt;(A34stdlife+$E1213),((INDEX('PTRM input'!$G$385:$P$434,A34offset,$E1213)-INDEX('PTRM input'!$G$277:$P$326,A34offset,$E1213))*OFFSET($F$7,0,$E1213))-SUM($G1213:AM1213),(((INDEX('PTRM input'!$G$385:$P$434,A34offset,$E1213)-INDEX('PTRM input'!$G$277:$P$326,A34offset,$E1213))*OFFSET($F$7,0,$E1213))-SUM($G1213:AM1213))*(OFFSET('PTRM input'!$G$477,0,$E1213-1)/A34taxstdlife))))</f>
        <v>0</v>
      </c>
      <c r="AO1213" s="251">
        <f ca="1">IF(A34taxstdlife="n/a","n/a",IF(A34taxstdlife="",0,IF(AO$3&gt;(A34stdlife+$E1213),((INDEX('PTRM input'!$G$385:$P$434,A34offset,$E1213)-INDEX('PTRM input'!$G$277:$P$326,A34offset,$E1213))*OFFSET($F$7,0,$E1213))-SUM($G1213:AN1213),(((INDEX('PTRM input'!$G$385:$P$434,A34offset,$E1213)-INDEX('PTRM input'!$G$277:$P$326,A34offset,$E1213))*OFFSET($F$7,0,$E1213))-SUM($G1213:AN1213))*(OFFSET('PTRM input'!$G$477,0,$E1213-1)/A34taxstdlife))))</f>
        <v>0</v>
      </c>
      <c r="AP1213" s="251">
        <f ca="1">IF(A34taxstdlife="n/a","n/a",IF(A34taxstdlife="",0,IF(AP$3&gt;(A34stdlife+$E1213),((INDEX('PTRM input'!$G$385:$P$434,A34offset,$E1213)-INDEX('PTRM input'!$G$277:$P$326,A34offset,$E1213))*OFFSET($F$7,0,$E1213))-SUM($G1213:AO1213),(((INDEX('PTRM input'!$G$385:$P$434,A34offset,$E1213)-INDEX('PTRM input'!$G$277:$P$326,A34offset,$E1213))*OFFSET($F$7,0,$E1213))-SUM($G1213:AO1213))*(OFFSET('PTRM input'!$G$477,0,$E1213-1)/A34taxstdlife))))</f>
        <v>0</v>
      </c>
      <c r="AQ1213" s="251">
        <f ca="1">IF(A34taxstdlife="n/a","n/a",IF(A34taxstdlife="",0,IF(AQ$3&gt;(A34stdlife+$E1213),((INDEX('PTRM input'!$G$385:$P$434,A34offset,$E1213)-INDEX('PTRM input'!$G$277:$P$326,A34offset,$E1213))*OFFSET($F$7,0,$E1213))-SUM($G1213:AP1213),(((INDEX('PTRM input'!$G$385:$P$434,A34offset,$E1213)-INDEX('PTRM input'!$G$277:$P$326,A34offset,$E1213))*OFFSET($F$7,0,$E1213))-SUM($G1213:AP1213))*(OFFSET('PTRM input'!$G$477,0,$E1213-1)/A34taxstdlife))))</f>
        <v>0</v>
      </c>
      <c r="AR1213" s="251">
        <f ca="1">IF(A34taxstdlife="n/a","n/a",IF(A34taxstdlife="",0,IF(AR$3&gt;(A34stdlife+$E1213),((INDEX('PTRM input'!$G$385:$P$434,A34offset,$E1213)-INDEX('PTRM input'!$G$277:$P$326,A34offset,$E1213))*OFFSET($F$7,0,$E1213))-SUM($G1213:AQ1213),(((INDEX('PTRM input'!$G$385:$P$434,A34offset,$E1213)-INDEX('PTRM input'!$G$277:$P$326,A34offset,$E1213))*OFFSET($F$7,0,$E1213))-SUM($G1213:AQ1213))*(OFFSET('PTRM input'!$G$477,0,$E1213-1)/A34taxstdlife))))</f>
        <v>0</v>
      </c>
      <c r="AS1213" s="251">
        <f ca="1">IF(A34taxstdlife="n/a","n/a",IF(A34taxstdlife="",0,IF(AS$3&gt;(A34stdlife+$E1213),((INDEX('PTRM input'!$G$385:$P$434,A34offset,$E1213)-INDEX('PTRM input'!$G$277:$P$326,A34offset,$E1213))*OFFSET($F$7,0,$E1213))-SUM($G1213:AR1213),(((INDEX('PTRM input'!$G$385:$P$434,A34offset,$E1213)-INDEX('PTRM input'!$G$277:$P$326,A34offset,$E1213))*OFFSET($F$7,0,$E1213))-SUM($G1213:AR1213))*(OFFSET('PTRM input'!$G$477,0,$E1213-1)/A34taxstdlife))))</f>
        <v>0</v>
      </c>
      <c r="AT1213" s="251">
        <f ca="1">IF(A34taxstdlife="n/a","n/a",IF(A34taxstdlife="",0,IF(AT$3&gt;(A34stdlife+$E1213),((INDEX('PTRM input'!$G$385:$P$434,A34offset,$E1213)-INDEX('PTRM input'!$G$277:$P$326,A34offset,$E1213))*OFFSET($F$7,0,$E1213))-SUM($G1213:AS1213),(((INDEX('PTRM input'!$G$385:$P$434,A34offset,$E1213)-INDEX('PTRM input'!$G$277:$P$326,A34offset,$E1213))*OFFSET($F$7,0,$E1213))-SUM($G1213:AS1213))*(OFFSET('PTRM input'!$G$477,0,$E1213-1)/A34taxstdlife))))</f>
        <v>0</v>
      </c>
      <c r="AU1213" s="251">
        <f ca="1">IF(A34taxstdlife="n/a","n/a",IF(A34taxstdlife="",0,IF(AU$3&gt;(A34stdlife+$E1213),((INDEX('PTRM input'!$G$385:$P$434,A34offset,$E1213)-INDEX('PTRM input'!$G$277:$P$326,A34offset,$E1213))*OFFSET($F$7,0,$E1213))-SUM($G1213:AT1213),(((INDEX('PTRM input'!$G$385:$P$434,A34offset,$E1213)-INDEX('PTRM input'!$G$277:$P$326,A34offset,$E1213))*OFFSET($F$7,0,$E1213))-SUM($G1213:AT1213))*(OFFSET('PTRM input'!$G$477,0,$E1213-1)/A34taxstdlife))))</f>
        <v>0</v>
      </c>
      <c r="AV1213" s="251">
        <f ca="1">IF(A34taxstdlife="n/a","n/a",IF(A34taxstdlife="",0,IF(AV$3&gt;(A34stdlife+$E1213),((INDEX('PTRM input'!$G$385:$P$434,A34offset,$E1213)-INDEX('PTRM input'!$G$277:$P$326,A34offset,$E1213))*OFFSET($F$7,0,$E1213))-SUM($G1213:AU1213),(((INDEX('PTRM input'!$G$385:$P$434,A34offset,$E1213)-INDEX('PTRM input'!$G$277:$P$326,A34offset,$E1213))*OFFSET($F$7,0,$E1213))-SUM($G1213:AU1213))*(OFFSET('PTRM input'!$G$477,0,$E1213-1)/A34taxstdlife))))</f>
        <v>0</v>
      </c>
      <c r="AW1213" s="251">
        <f ca="1">IF(A34taxstdlife="n/a","n/a",IF(A34taxstdlife="",0,IF(AW$3&gt;(A34stdlife+$E1213),((INDEX('PTRM input'!$G$385:$P$434,A34offset,$E1213)-INDEX('PTRM input'!$G$277:$P$326,A34offset,$E1213))*OFFSET($F$7,0,$E1213))-SUM($G1213:AV1213),(((INDEX('PTRM input'!$G$385:$P$434,A34offset,$E1213)-INDEX('PTRM input'!$G$277:$P$326,A34offset,$E1213))*OFFSET($F$7,0,$E1213))-SUM($G1213:AV1213))*(OFFSET('PTRM input'!$G$477,0,$E1213-1)/A34taxstdlife))))</f>
        <v>0</v>
      </c>
      <c r="AX1213" s="251">
        <f ca="1">IF(A34taxstdlife="n/a","n/a",IF(A34taxstdlife="",0,IF(AX$3&gt;(A34stdlife+$E1213),((INDEX('PTRM input'!$G$385:$P$434,A34offset,$E1213)-INDEX('PTRM input'!$G$277:$P$326,A34offset,$E1213))*OFFSET($F$7,0,$E1213))-SUM($G1213:AW1213),(((INDEX('PTRM input'!$G$385:$P$434,A34offset,$E1213)-INDEX('PTRM input'!$G$277:$P$326,A34offset,$E1213))*OFFSET($F$7,0,$E1213))-SUM($G1213:AW1213))*(OFFSET('PTRM input'!$G$477,0,$E1213-1)/A34taxstdlife))))</f>
        <v>0</v>
      </c>
      <c r="AY1213" s="251">
        <f ca="1">IF(A34taxstdlife="n/a","n/a",IF(A34taxstdlife="",0,IF(AY$3&gt;(A34stdlife+$E1213),((INDEX('PTRM input'!$G$385:$P$434,A34offset,$E1213)-INDEX('PTRM input'!$G$277:$P$326,A34offset,$E1213))*OFFSET($F$7,0,$E1213))-SUM($G1213:AX1213),(((INDEX('PTRM input'!$G$385:$P$434,A34offset,$E1213)-INDEX('PTRM input'!$G$277:$P$326,A34offset,$E1213))*OFFSET($F$7,0,$E1213))-SUM($G1213:AX1213))*(OFFSET('PTRM input'!$G$477,0,$E1213-1)/A34taxstdlife))))</f>
        <v>0</v>
      </c>
      <c r="AZ1213" s="251">
        <f ca="1">IF(A34taxstdlife="n/a","n/a",IF(A34taxstdlife="",0,IF(AZ$3&gt;(A34stdlife+$E1213),((INDEX('PTRM input'!$G$385:$P$434,A34offset,$E1213)-INDEX('PTRM input'!$G$277:$P$326,A34offset,$E1213))*OFFSET($F$7,0,$E1213))-SUM($G1213:AY1213),(((INDEX('PTRM input'!$G$385:$P$434,A34offset,$E1213)-INDEX('PTRM input'!$G$277:$P$326,A34offset,$E1213))*OFFSET($F$7,0,$E1213))-SUM($G1213:AY1213))*(OFFSET('PTRM input'!$G$477,0,$E1213-1)/A34taxstdlife))))</f>
        <v>0</v>
      </c>
      <c r="BA1213" s="251">
        <f ca="1">IF(A34taxstdlife="n/a","n/a",IF(A34taxstdlife="",0,IF(BA$3&gt;(A34stdlife+$E1213),((INDEX('PTRM input'!$G$385:$P$434,A34offset,$E1213)-INDEX('PTRM input'!$G$277:$P$326,A34offset,$E1213))*OFFSET($F$7,0,$E1213))-SUM($G1213:AZ1213),(((INDEX('PTRM input'!$G$385:$P$434,A34offset,$E1213)-INDEX('PTRM input'!$G$277:$P$326,A34offset,$E1213))*OFFSET($F$7,0,$E1213))-SUM($G1213:AZ1213))*(OFFSET('PTRM input'!$G$477,0,$E1213-1)/A34taxstdlife))))</f>
        <v>0</v>
      </c>
      <c r="BB1213" s="251">
        <f ca="1">IF(A34taxstdlife="n/a","n/a",IF(A34taxstdlife="",0,IF(BB$3&gt;(A34stdlife+$E1213),((INDEX('PTRM input'!$G$385:$P$434,A34offset,$E1213)-INDEX('PTRM input'!$G$277:$P$326,A34offset,$E1213))*OFFSET($F$7,0,$E1213))-SUM($G1213:BA1213),(((INDEX('PTRM input'!$G$385:$P$434,A34offset,$E1213)-INDEX('PTRM input'!$G$277:$P$326,A34offset,$E1213))*OFFSET($F$7,0,$E1213))-SUM($G1213:BA1213))*(OFFSET('PTRM input'!$G$477,0,$E1213-1)/A34taxstdlife))))</f>
        <v>0</v>
      </c>
      <c r="BC1213" s="251">
        <f ca="1">IF(A34taxstdlife="n/a","n/a",IF(A34taxstdlife="",0,IF(BC$3&gt;(A34stdlife+$E1213),((INDEX('PTRM input'!$G$385:$P$434,A34offset,$E1213)-INDEX('PTRM input'!$G$277:$P$326,A34offset,$E1213))*OFFSET($F$7,0,$E1213))-SUM($G1213:BB1213),(((INDEX('PTRM input'!$G$385:$P$434,A34offset,$E1213)-INDEX('PTRM input'!$G$277:$P$326,A34offset,$E1213))*OFFSET($F$7,0,$E1213))-SUM($G1213:BB1213))*(OFFSET('PTRM input'!$G$477,0,$E1213-1)/A34taxstdlife))))</f>
        <v>0</v>
      </c>
      <c r="BD1213" s="251">
        <f ca="1">IF(A34taxstdlife="n/a","n/a",IF(A34taxstdlife="",0,IF(BD$3&gt;(A34stdlife+$E1213),((INDEX('PTRM input'!$G$385:$P$434,A34offset,$E1213)-INDEX('PTRM input'!$G$277:$P$326,A34offset,$E1213))*OFFSET($F$7,0,$E1213))-SUM($G1213:BC1213),(((INDEX('PTRM input'!$G$385:$P$434,A34offset,$E1213)-INDEX('PTRM input'!$G$277:$P$326,A34offset,$E1213))*OFFSET($F$7,0,$E1213))-SUM($G1213:BC1213))*(OFFSET('PTRM input'!$G$477,0,$E1213-1)/A34taxstdlife))))</f>
        <v>0</v>
      </c>
      <c r="BE1213" s="251">
        <f ca="1">IF(A34taxstdlife="n/a","n/a",IF(A34taxstdlife="",0,IF(BE$3&gt;(A34stdlife+$E1213),((INDEX('PTRM input'!$G$385:$P$434,A34offset,$E1213)-INDEX('PTRM input'!$G$277:$P$326,A34offset,$E1213))*OFFSET($F$7,0,$E1213))-SUM($G1213:BD1213),(((INDEX('PTRM input'!$G$385:$P$434,A34offset,$E1213)-INDEX('PTRM input'!$G$277:$P$326,A34offset,$E1213))*OFFSET($F$7,0,$E1213))-SUM($G1213:BD1213))*(OFFSET('PTRM input'!$G$477,0,$E1213-1)/A34taxstdlife))))</f>
        <v>0</v>
      </c>
      <c r="BF1213" s="251">
        <f ca="1">IF(A34taxstdlife="n/a","n/a",IF(A34taxstdlife="",0,IF(BF$3&gt;(A34stdlife+$E1213),((INDEX('PTRM input'!$G$385:$P$434,A34offset,$E1213)-INDEX('PTRM input'!$G$277:$P$326,A34offset,$E1213))*OFFSET($F$7,0,$E1213))-SUM($G1213:BE1213),(((INDEX('PTRM input'!$G$385:$P$434,A34offset,$E1213)-INDEX('PTRM input'!$G$277:$P$326,A34offset,$E1213))*OFFSET($F$7,0,$E1213))-SUM($G1213:BE1213))*(OFFSET('PTRM input'!$G$477,0,$E1213-1)/A34taxstdlife))))</f>
        <v>0</v>
      </c>
      <c r="BG1213" s="251">
        <f ca="1">IF(A34taxstdlife="n/a","n/a",IF(A34taxstdlife="",0,IF(BG$3&gt;(A34stdlife+$E1213),((INDEX('PTRM input'!$G$385:$P$434,A34offset,$E1213)-INDEX('PTRM input'!$G$277:$P$326,A34offset,$E1213))*OFFSET($F$7,0,$E1213))-SUM($G1213:BF1213),(((INDEX('PTRM input'!$G$385:$P$434,A34offset,$E1213)-INDEX('PTRM input'!$G$277:$P$326,A34offset,$E1213))*OFFSET($F$7,0,$E1213))-SUM($G1213:BF1213))*(OFFSET('PTRM input'!$G$477,0,$E1213-1)/A34taxstdlife))))</f>
        <v>0</v>
      </c>
      <c r="BH1213" s="251">
        <f ca="1">IF(A34taxstdlife="n/a","n/a",IF(A34taxstdlife="",0,IF(BH$3&gt;(A34stdlife+$E1213),((INDEX('PTRM input'!$G$385:$P$434,A34offset,$E1213)-INDEX('PTRM input'!$G$277:$P$326,A34offset,$E1213))*OFFSET($F$7,0,$E1213))-SUM($G1213:BG1213),(((INDEX('PTRM input'!$G$385:$P$434,A34offset,$E1213)-INDEX('PTRM input'!$G$277:$P$326,A34offset,$E1213))*OFFSET($F$7,0,$E1213))-SUM($G1213:BG1213))*(OFFSET('PTRM input'!$G$477,0,$E1213-1)/A34taxstdlife))))</f>
        <v>0</v>
      </c>
      <c r="BI1213" s="251">
        <f ca="1">IF(A34taxstdlife="n/a","n/a",IF(A34taxstdlife="",0,IF(BI$3&gt;(A34stdlife+$E1213),((INDEX('PTRM input'!$G$385:$P$434,A34offset,$E1213)-INDEX('PTRM input'!$G$277:$P$326,A34offset,$E1213))*OFFSET($F$7,0,$E1213))-SUM($G1213:BH1213),(((INDEX('PTRM input'!$G$385:$P$434,A34offset,$E1213)-INDEX('PTRM input'!$G$277:$P$326,A34offset,$E1213))*OFFSET($F$7,0,$E1213))-SUM($G1213:BH1213))*(OFFSET('PTRM input'!$G$477,0,$E1213-1)/A34taxstdlife))))</f>
        <v>0</v>
      </c>
      <c r="BJ1213" s="163"/>
      <c r="BK1213" s="116"/>
      <c r="BL1213" s="116"/>
      <c r="BM1213" s="116"/>
    </row>
    <row r="1214" spans="1:65" ht="12.75" hidden="1" customHeight="1" outlineLevel="2">
      <c r="A1214" s="366"/>
      <c r="B1214" s="19"/>
      <c r="C1214" s="18"/>
      <c r="D1214" s="760"/>
      <c r="E1214" s="86">
        <v>4</v>
      </c>
      <c r="F1214" s="356"/>
      <c r="G1214" s="434"/>
      <c r="H1214" s="435"/>
      <c r="I1214" s="435"/>
      <c r="J1214" s="619"/>
      <c r="K1214" s="251">
        <f ca="1">IF(A34taxstdlife="n/a","n/a",IF(A34taxstdlife="",0,IF(K$3&gt;(A34stdlife+$E1214),((INDEX('PTRM input'!$G$385:$P$434,A34offset,$E1214)-INDEX('PTRM input'!$G$277:$P$326,A34offset,$E1214))*OFFSET($F$7,0,$E1214))-SUM($G1214:J1214),(((INDEX('PTRM input'!$G$385:$P$434,A34offset,$E1214)-INDEX('PTRM input'!$G$277:$P$326,A34offset,$E1214))*OFFSET($F$7,0,$E1214))-SUM($G1214:J1214))*(OFFSET('PTRM input'!$G$477,0,$E1214-1)/A34taxstdlife))))</f>
        <v>0</v>
      </c>
      <c r="L1214" s="251">
        <f ca="1">IF(A34taxstdlife="n/a","n/a",IF(A34taxstdlife="",0,IF(L$3&gt;(A34stdlife+$E1214),((INDEX('PTRM input'!$G$385:$P$434,A34offset,$E1214)-INDEX('PTRM input'!$G$277:$P$326,A34offset,$E1214))*OFFSET($F$7,0,$E1214))-SUM($G1214:K1214),(((INDEX('PTRM input'!$G$385:$P$434,A34offset,$E1214)-INDEX('PTRM input'!$G$277:$P$326,A34offset,$E1214))*OFFSET($F$7,0,$E1214))-SUM($G1214:K1214))*(OFFSET('PTRM input'!$G$477,0,$E1214-1)/A34taxstdlife))))</f>
        <v>0</v>
      </c>
      <c r="M1214" s="251">
        <f ca="1">IF(A34taxstdlife="n/a","n/a",IF(A34taxstdlife="",0,IF(M$3&gt;(A34stdlife+$E1214),((INDEX('PTRM input'!$G$385:$P$434,A34offset,$E1214)-INDEX('PTRM input'!$G$277:$P$326,A34offset,$E1214))*OFFSET($F$7,0,$E1214))-SUM($G1214:L1214),(((INDEX('PTRM input'!$G$385:$P$434,A34offset,$E1214)-INDEX('PTRM input'!$G$277:$P$326,A34offset,$E1214))*OFFSET($F$7,0,$E1214))-SUM($G1214:L1214))*(OFFSET('PTRM input'!$G$477,0,$E1214-1)/A34taxstdlife))))</f>
        <v>0</v>
      </c>
      <c r="N1214" s="251">
        <f ca="1">IF(A34taxstdlife="n/a","n/a",IF(A34taxstdlife="",0,IF(N$3&gt;(A34stdlife+$E1214),((INDEX('PTRM input'!$G$385:$P$434,A34offset,$E1214)-INDEX('PTRM input'!$G$277:$P$326,A34offset,$E1214))*OFFSET($F$7,0,$E1214))-SUM($G1214:M1214),(((INDEX('PTRM input'!$G$385:$P$434,A34offset,$E1214)-INDEX('PTRM input'!$G$277:$P$326,A34offset,$E1214))*OFFSET($F$7,0,$E1214))-SUM($G1214:M1214))*(OFFSET('PTRM input'!$G$477,0,$E1214-1)/A34taxstdlife))))</f>
        <v>0</v>
      </c>
      <c r="O1214" s="251">
        <f ca="1">IF(A34taxstdlife="n/a","n/a",IF(A34taxstdlife="",0,IF(O$3&gt;(A34stdlife+$E1214),((INDEX('PTRM input'!$G$385:$P$434,A34offset,$E1214)-INDEX('PTRM input'!$G$277:$P$326,A34offset,$E1214))*OFFSET($F$7,0,$E1214))-SUM($G1214:N1214),(((INDEX('PTRM input'!$G$385:$P$434,A34offset,$E1214)-INDEX('PTRM input'!$G$277:$P$326,A34offset,$E1214))*OFFSET($F$7,0,$E1214))-SUM($G1214:N1214))*(OFFSET('PTRM input'!$G$477,0,$E1214-1)/A34taxstdlife))))</f>
        <v>0</v>
      </c>
      <c r="P1214" s="251">
        <f ca="1">IF(A34taxstdlife="n/a","n/a",IF(A34taxstdlife="",0,IF(P$3&gt;(A34stdlife+$E1214),((INDEX('PTRM input'!$G$385:$P$434,A34offset,$E1214)-INDEX('PTRM input'!$G$277:$P$326,A34offset,$E1214))*OFFSET($F$7,0,$E1214))-SUM($G1214:O1214),(((INDEX('PTRM input'!$G$385:$P$434,A34offset,$E1214)-INDEX('PTRM input'!$G$277:$P$326,A34offset,$E1214))*OFFSET($F$7,0,$E1214))-SUM($G1214:O1214))*(OFFSET('PTRM input'!$G$477,0,$E1214-1)/A34taxstdlife))))</f>
        <v>0</v>
      </c>
      <c r="Q1214" s="251">
        <f ca="1">IF(A34taxstdlife="n/a","n/a",IF(A34taxstdlife="",0,IF(Q$3&gt;(A34stdlife+$E1214),((INDEX('PTRM input'!$G$385:$P$434,A34offset,$E1214)-INDEX('PTRM input'!$G$277:$P$326,A34offset,$E1214))*OFFSET($F$7,0,$E1214))-SUM($G1214:P1214),(((INDEX('PTRM input'!$G$385:$P$434,A34offset,$E1214)-INDEX('PTRM input'!$G$277:$P$326,A34offset,$E1214))*OFFSET($F$7,0,$E1214))-SUM($G1214:P1214))*(OFFSET('PTRM input'!$G$477,0,$E1214-1)/A34taxstdlife))))</f>
        <v>0</v>
      </c>
      <c r="R1214" s="251">
        <f ca="1">IF(A34taxstdlife="n/a","n/a",IF(A34taxstdlife="",0,IF(R$3&gt;(A34stdlife+$E1214),((INDEX('PTRM input'!$G$385:$P$434,A34offset,$E1214)-INDEX('PTRM input'!$G$277:$P$326,A34offset,$E1214))*OFFSET($F$7,0,$E1214))-SUM($G1214:Q1214),(((INDEX('PTRM input'!$G$385:$P$434,A34offset,$E1214)-INDEX('PTRM input'!$G$277:$P$326,A34offset,$E1214))*OFFSET($F$7,0,$E1214))-SUM($G1214:Q1214))*(OFFSET('PTRM input'!$G$477,0,$E1214-1)/A34taxstdlife))))</f>
        <v>0</v>
      </c>
      <c r="S1214" s="251">
        <f ca="1">IF(A34taxstdlife="n/a","n/a",IF(A34taxstdlife="",0,IF(S$3&gt;(A34stdlife+$E1214),((INDEX('PTRM input'!$G$385:$P$434,A34offset,$E1214)-INDEX('PTRM input'!$G$277:$P$326,A34offset,$E1214))*OFFSET($F$7,0,$E1214))-SUM($G1214:R1214),(((INDEX('PTRM input'!$G$385:$P$434,A34offset,$E1214)-INDEX('PTRM input'!$G$277:$P$326,A34offset,$E1214))*OFFSET($F$7,0,$E1214))-SUM($G1214:R1214))*(OFFSET('PTRM input'!$G$477,0,$E1214-1)/A34taxstdlife))))</f>
        <v>0</v>
      </c>
      <c r="T1214" s="251">
        <f ca="1">IF(A34taxstdlife="n/a","n/a",IF(A34taxstdlife="",0,IF(T$3&gt;(A34stdlife+$E1214),((INDEX('PTRM input'!$G$385:$P$434,A34offset,$E1214)-INDEX('PTRM input'!$G$277:$P$326,A34offset,$E1214))*OFFSET($F$7,0,$E1214))-SUM($G1214:S1214),(((INDEX('PTRM input'!$G$385:$P$434,A34offset,$E1214)-INDEX('PTRM input'!$G$277:$P$326,A34offset,$E1214))*OFFSET($F$7,0,$E1214))-SUM($G1214:S1214))*(OFFSET('PTRM input'!$G$477,0,$E1214-1)/A34taxstdlife))))</f>
        <v>0</v>
      </c>
      <c r="U1214" s="251">
        <f ca="1">IF(A34taxstdlife="n/a","n/a",IF(A34taxstdlife="",0,IF(U$3&gt;(A34stdlife+$E1214),((INDEX('PTRM input'!$G$385:$P$434,A34offset,$E1214)-INDEX('PTRM input'!$G$277:$P$326,A34offset,$E1214))*OFFSET($F$7,0,$E1214))-SUM($G1214:T1214),(((INDEX('PTRM input'!$G$385:$P$434,A34offset,$E1214)-INDEX('PTRM input'!$G$277:$P$326,A34offset,$E1214))*OFFSET($F$7,0,$E1214))-SUM($G1214:T1214))*(OFFSET('PTRM input'!$G$477,0,$E1214-1)/A34taxstdlife))))</f>
        <v>0</v>
      </c>
      <c r="V1214" s="251">
        <f ca="1">IF(A34taxstdlife="n/a","n/a",IF(A34taxstdlife="",0,IF(V$3&gt;(A34stdlife+$E1214),((INDEX('PTRM input'!$G$385:$P$434,A34offset,$E1214)-INDEX('PTRM input'!$G$277:$P$326,A34offset,$E1214))*OFFSET($F$7,0,$E1214))-SUM($G1214:U1214),(((INDEX('PTRM input'!$G$385:$P$434,A34offset,$E1214)-INDEX('PTRM input'!$G$277:$P$326,A34offset,$E1214))*OFFSET($F$7,0,$E1214))-SUM($G1214:U1214))*(OFFSET('PTRM input'!$G$477,0,$E1214-1)/A34taxstdlife))))</f>
        <v>0</v>
      </c>
      <c r="W1214" s="251">
        <f ca="1">IF(A34taxstdlife="n/a","n/a",IF(A34taxstdlife="",0,IF(W$3&gt;(A34stdlife+$E1214),((INDEX('PTRM input'!$G$385:$P$434,A34offset,$E1214)-INDEX('PTRM input'!$G$277:$P$326,A34offset,$E1214))*OFFSET($F$7,0,$E1214))-SUM($G1214:V1214),(((INDEX('PTRM input'!$G$385:$P$434,A34offset,$E1214)-INDEX('PTRM input'!$G$277:$P$326,A34offset,$E1214))*OFFSET($F$7,0,$E1214))-SUM($G1214:V1214))*(OFFSET('PTRM input'!$G$477,0,$E1214-1)/A34taxstdlife))))</f>
        <v>0</v>
      </c>
      <c r="X1214" s="251">
        <f ca="1">IF(A34taxstdlife="n/a","n/a",IF(A34taxstdlife="",0,IF(X$3&gt;(A34stdlife+$E1214),((INDEX('PTRM input'!$G$385:$P$434,A34offset,$E1214)-INDEX('PTRM input'!$G$277:$P$326,A34offset,$E1214))*OFFSET($F$7,0,$E1214))-SUM($G1214:W1214),(((INDEX('PTRM input'!$G$385:$P$434,A34offset,$E1214)-INDEX('PTRM input'!$G$277:$P$326,A34offset,$E1214))*OFFSET($F$7,0,$E1214))-SUM($G1214:W1214))*(OFFSET('PTRM input'!$G$477,0,$E1214-1)/A34taxstdlife))))</f>
        <v>0</v>
      </c>
      <c r="Y1214" s="251">
        <f ca="1">IF(A34taxstdlife="n/a","n/a",IF(A34taxstdlife="",0,IF(Y$3&gt;(A34stdlife+$E1214),((INDEX('PTRM input'!$G$385:$P$434,A34offset,$E1214)-INDEX('PTRM input'!$G$277:$P$326,A34offset,$E1214))*OFFSET($F$7,0,$E1214))-SUM($G1214:X1214),(((INDEX('PTRM input'!$G$385:$P$434,A34offset,$E1214)-INDEX('PTRM input'!$G$277:$P$326,A34offset,$E1214))*OFFSET($F$7,0,$E1214))-SUM($G1214:X1214))*(OFFSET('PTRM input'!$G$477,0,$E1214-1)/A34taxstdlife))))</f>
        <v>0</v>
      </c>
      <c r="Z1214" s="251">
        <f ca="1">IF(A34taxstdlife="n/a","n/a",IF(A34taxstdlife="",0,IF(Z$3&gt;(A34stdlife+$E1214),((INDEX('PTRM input'!$G$385:$P$434,A34offset,$E1214)-INDEX('PTRM input'!$G$277:$P$326,A34offset,$E1214))*OFFSET($F$7,0,$E1214))-SUM($G1214:Y1214),(((INDEX('PTRM input'!$G$385:$P$434,A34offset,$E1214)-INDEX('PTRM input'!$G$277:$P$326,A34offset,$E1214))*OFFSET($F$7,0,$E1214))-SUM($G1214:Y1214))*(OFFSET('PTRM input'!$G$477,0,$E1214-1)/A34taxstdlife))))</f>
        <v>0</v>
      </c>
      <c r="AA1214" s="251">
        <f ca="1">IF(A34taxstdlife="n/a","n/a",IF(A34taxstdlife="",0,IF(AA$3&gt;(A34stdlife+$E1214),((INDEX('PTRM input'!$G$385:$P$434,A34offset,$E1214)-INDEX('PTRM input'!$G$277:$P$326,A34offset,$E1214))*OFFSET($F$7,0,$E1214))-SUM($G1214:Z1214),(((INDEX('PTRM input'!$G$385:$P$434,A34offset,$E1214)-INDEX('PTRM input'!$G$277:$P$326,A34offset,$E1214))*OFFSET($F$7,0,$E1214))-SUM($G1214:Z1214))*(OFFSET('PTRM input'!$G$477,0,$E1214-1)/A34taxstdlife))))</f>
        <v>0</v>
      </c>
      <c r="AB1214" s="251">
        <f ca="1">IF(A34taxstdlife="n/a","n/a",IF(A34taxstdlife="",0,IF(AB$3&gt;(A34stdlife+$E1214),((INDEX('PTRM input'!$G$385:$P$434,A34offset,$E1214)-INDEX('PTRM input'!$G$277:$P$326,A34offset,$E1214))*OFFSET($F$7,0,$E1214))-SUM($G1214:AA1214),(((INDEX('PTRM input'!$G$385:$P$434,A34offset,$E1214)-INDEX('PTRM input'!$G$277:$P$326,A34offset,$E1214))*OFFSET($F$7,0,$E1214))-SUM($G1214:AA1214))*(OFFSET('PTRM input'!$G$477,0,$E1214-1)/A34taxstdlife))))</f>
        <v>0</v>
      </c>
      <c r="AC1214" s="251">
        <f ca="1">IF(A34taxstdlife="n/a","n/a",IF(A34taxstdlife="",0,IF(AC$3&gt;(A34stdlife+$E1214),((INDEX('PTRM input'!$G$385:$P$434,A34offset,$E1214)-INDEX('PTRM input'!$G$277:$P$326,A34offset,$E1214))*OFFSET($F$7,0,$E1214))-SUM($G1214:AB1214),(((INDEX('PTRM input'!$G$385:$P$434,A34offset,$E1214)-INDEX('PTRM input'!$G$277:$P$326,A34offset,$E1214))*OFFSET($F$7,0,$E1214))-SUM($G1214:AB1214))*(OFFSET('PTRM input'!$G$477,0,$E1214-1)/A34taxstdlife))))</f>
        <v>0</v>
      </c>
      <c r="AD1214" s="251">
        <f ca="1">IF(A34taxstdlife="n/a","n/a",IF(A34taxstdlife="",0,IF(AD$3&gt;(A34stdlife+$E1214),((INDEX('PTRM input'!$G$385:$P$434,A34offset,$E1214)-INDEX('PTRM input'!$G$277:$P$326,A34offset,$E1214))*OFFSET($F$7,0,$E1214))-SUM($G1214:AC1214),(((INDEX('PTRM input'!$G$385:$P$434,A34offset,$E1214)-INDEX('PTRM input'!$G$277:$P$326,A34offset,$E1214))*OFFSET($F$7,0,$E1214))-SUM($G1214:AC1214))*(OFFSET('PTRM input'!$G$477,0,$E1214-1)/A34taxstdlife))))</f>
        <v>0</v>
      </c>
      <c r="AE1214" s="251">
        <f ca="1">IF(A34taxstdlife="n/a","n/a",IF(A34taxstdlife="",0,IF(AE$3&gt;(A34stdlife+$E1214),((INDEX('PTRM input'!$G$385:$P$434,A34offset,$E1214)-INDEX('PTRM input'!$G$277:$P$326,A34offset,$E1214))*OFFSET($F$7,0,$E1214))-SUM($G1214:AD1214),(((INDEX('PTRM input'!$G$385:$P$434,A34offset,$E1214)-INDEX('PTRM input'!$G$277:$P$326,A34offset,$E1214))*OFFSET($F$7,0,$E1214))-SUM($G1214:AD1214))*(OFFSET('PTRM input'!$G$477,0,$E1214-1)/A34taxstdlife))))</f>
        <v>0</v>
      </c>
      <c r="AF1214" s="251">
        <f ca="1">IF(A34taxstdlife="n/a","n/a",IF(A34taxstdlife="",0,IF(AF$3&gt;(A34stdlife+$E1214),((INDEX('PTRM input'!$G$385:$P$434,A34offset,$E1214)-INDEX('PTRM input'!$G$277:$P$326,A34offset,$E1214))*OFFSET($F$7,0,$E1214))-SUM($G1214:AE1214),(((INDEX('PTRM input'!$G$385:$P$434,A34offset,$E1214)-INDEX('PTRM input'!$G$277:$P$326,A34offset,$E1214))*OFFSET($F$7,0,$E1214))-SUM($G1214:AE1214))*(OFFSET('PTRM input'!$G$477,0,$E1214-1)/A34taxstdlife))))</f>
        <v>0</v>
      </c>
      <c r="AG1214" s="251">
        <f ca="1">IF(A34taxstdlife="n/a","n/a",IF(A34taxstdlife="",0,IF(AG$3&gt;(A34stdlife+$E1214),((INDEX('PTRM input'!$G$385:$P$434,A34offset,$E1214)-INDEX('PTRM input'!$G$277:$P$326,A34offset,$E1214))*OFFSET($F$7,0,$E1214))-SUM($G1214:AF1214),(((INDEX('PTRM input'!$G$385:$P$434,A34offset,$E1214)-INDEX('PTRM input'!$G$277:$P$326,A34offset,$E1214))*OFFSET($F$7,0,$E1214))-SUM($G1214:AF1214))*(OFFSET('PTRM input'!$G$477,0,$E1214-1)/A34taxstdlife))))</f>
        <v>0</v>
      </c>
      <c r="AH1214" s="251">
        <f ca="1">IF(A34taxstdlife="n/a","n/a",IF(A34taxstdlife="",0,IF(AH$3&gt;(A34stdlife+$E1214),((INDEX('PTRM input'!$G$385:$P$434,A34offset,$E1214)-INDEX('PTRM input'!$G$277:$P$326,A34offset,$E1214))*OFFSET($F$7,0,$E1214))-SUM($G1214:AG1214),(((INDEX('PTRM input'!$G$385:$P$434,A34offset,$E1214)-INDEX('PTRM input'!$G$277:$P$326,A34offset,$E1214))*OFFSET($F$7,0,$E1214))-SUM($G1214:AG1214))*(OFFSET('PTRM input'!$G$477,0,$E1214-1)/A34taxstdlife))))</f>
        <v>0</v>
      </c>
      <c r="AI1214" s="251">
        <f ca="1">IF(A34taxstdlife="n/a","n/a",IF(A34taxstdlife="",0,IF(AI$3&gt;(A34stdlife+$E1214),((INDEX('PTRM input'!$G$385:$P$434,A34offset,$E1214)-INDEX('PTRM input'!$G$277:$P$326,A34offset,$E1214))*OFFSET($F$7,0,$E1214))-SUM($G1214:AH1214),(((INDEX('PTRM input'!$G$385:$P$434,A34offset,$E1214)-INDEX('PTRM input'!$G$277:$P$326,A34offset,$E1214))*OFFSET($F$7,0,$E1214))-SUM($G1214:AH1214))*(OFFSET('PTRM input'!$G$477,0,$E1214-1)/A34taxstdlife))))</f>
        <v>0</v>
      </c>
      <c r="AJ1214" s="251">
        <f ca="1">IF(A34taxstdlife="n/a","n/a",IF(A34taxstdlife="",0,IF(AJ$3&gt;(A34stdlife+$E1214),((INDEX('PTRM input'!$G$385:$P$434,A34offset,$E1214)-INDEX('PTRM input'!$G$277:$P$326,A34offset,$E1214))*OFFSET($F$7,0,$E1214))-SUM($G1214:AI1214),(((INDEX('PTRM input'!$G$385:$P$434,A34offset,$E1214)-INDEX('PTRM input'!$G$277:$P$326,A34offset,$E1214))*OFFSET($F$7,0,$E1214))-SUM($G1214:AI1214))*(OFFSET('PTRM input'!$G$477,0,$E1214-1)/A34taxstdlife))))</f>
        <v>0</v>
      </c>
      <c r="AK1214" s="251">
        <f ca="1">IF(A34taxstdlife="n/a","n/a",IF(A34taxstdlife="",0,IF(AK$3&gt;(A34stdlife+$E1214),((INDEX('PTRM input'!$G$385:$P$434,A34offset,$E1214)-INDEX('PTRM input'!$G$277:$P$326,A34offset,$E1214))*OFFSET($F$7,0,$E1214))-SUM($G1214:AJ1214),(((INDEX('PTRM input'!$G$385:$P$434,A34offset,$E1214)-INDEX('PTRM input'!$G$277:$P$326,A34offset,$E1214))*OFFSET($F$7,0,$E1214))-SUM($G1214:AJ1214))*(OFFSET('PTRM input'!$G$477,0,$E1214-1)/A34taxstdlife))))</f>
        <v>0</v>
      </c>
      <c r="AL1214" s="251">
        <f ca="1">IF(A34taxstdlife="n/a","n/a",IF(A34taxstdlife="",0,IF(AL$3&gt;(A34stdlife+$E1214),((INDEX('PTRM input'!$G$385:$P$434,A34offset,$E1214)-INDEX('PTRM input'!$G$277:$P$326,A34offset,$E1214))*OFFSET($F$7,0,$E1214))-SUM($G1214:AK1214),(((INDEX('PTRM input'!$G$385:$P$434,A34offset,$E1214)-INDEX('PTRM input'!$G$277:$P$326,A34offset,$E1214))*OFFSET($F$7,0,$E1214))-SUM($G1214:AK1214))*(OFFSET('PTRM input'!$G$477,0,$E1214-1)/A34taxstdlife))))</f>
        <v>0</v>
      </c>
      <c r="AM1214" s="251">
        <f ca="1">IF(A34taxstdlife="n/a","n/a",IF(A34taxstdlife="",0,IF(AM$3&gt;(A34stdlife+$E1214),((INDEX('PTRM input'!$G$385:$P$434,A34offset,$E1214)-INDEX('PTRM input'!$G$277:$P$326,A34offset,$E1214))*OFFSET($F$7,0,$E1214))-SUM($G1214:AL1214),(((INDEX('PTRM input'!$G$385:$P$434,A34offset,$E1214)-INDEX('PTRM input'!$G$277:$P$326,A34offset,$E1214))*OFFSET($F$7,0,$E1214))-SUM($G1214:AL1214))*(OFFSET('PTRM input'!$G$477,0,$E1214-1)/A34taxstdlife))))</f>
        <v>0</v>
      </c>
      <c r="AN1214" s="251">
        <f ca="1">IF(A34taxstdlife="n/a","n/a",IF(A34taxstdlife="",0,IF(AN$3&gt;(A34stdlife+$E1214),((INDEX('PTRM input'!$G$385:$P$434,A34offset,$E1214)-INDEX('PTRM input'!$G$277:$P$326,A34offset,$E1214))*OFFSET($F$7,0,$E1214))-SUM($G1214:AM1214),(((INDEX('PTRM input'!$G$385:$P$434,A34offset,$E1214)-INDEX('PTRM input'!$G$277:$P$326,A34offset,$E1214))*OFFSET($F$7,0,$E1214))-SUM($G1214:AM1214))*(OFFSET('PTRM input'!$G$477,0,$E1214-1)/A34taxstdlife))))</f>
        <v>0</v>
      </c>
      <c r="AO1214" s="251">
        <f ca="1">IF(A34taxstdlife="n/a","n/a",IF(A34taxstdlife="",0,IF(AO$3&gt;(A34stdlife+$E1214),((INDEX('PTRM input'!$G$385:$P$434,A34offset,$E1214)-INDEX('PTRM input'!$G$277:$P$326,A34offset,$E1214))*OFFSET($F$7,0,$E1214))-SUM($G1214:AN1214),(((INDEX('PTRM input'!$G$385:$P$434,A34offset,$E1214)-INDEX('PTRM input'!$G$277:$P$326,A34offset,$E1214))*OFFSET($F$7,0,$E1214))-SUM($G1214:AN1214))*(OFFSET('PTRM input'!$G$477,0,$E1214-1)/A34taxstdlife))))</f>
        <v>0</v>
      </c>
      <c r="AP1214" s="251">
        <f ca="1">IF(A34taxstdlife="n/a","n/a",IF(A34taxstdlife="",0,IF(AP$3&gt;(A34stdlife+$E1214),((INDEX('PTRM input'!$G$385:$P$434,A34offset,$E1214)-INDEX('PTRM input'!$G$277:$P$326,A34offset,$E1214))*OFFSET($F$7,0,$E1214))-SUM($G1214:AO1214),(((INDEX('PTRM input'!$G$385:$P$434,A34offset,$E1214)-INDEX('PTRM input'!$G$277:$P$326,A34offset,$E1214))*OFFSET($F$7,0,$E1214))-SUM($G1214:AO1214))*(OFFSET('PTRM input'!$G$477,0,$E1214-1)/A34taxstdlife))))</f>
        <v>0</v>
      </c>
      <c r="AQ1214" s="251">
        <f ca="1">IF(A34taxstdlife="n/a","n/a",IF(A34taxstdlife="",0,IF(AQ$3&gt;(A34stdlife+$E1214),((INDEX('PTRM input'!$G$385:$P$434,A34offset,$E1214)-INDEX('PTRM input'!$G$277:$P$326,A34offset,$E1214))*OFFSET($F$7,0,$E1214))-SUM($G1214:AP1214),(((INDEX('PTRM input'!$G$385:$P$434,A34offset,$E1214)-INDEX('PTRM input'!$G$277:$P$326,A34offset,$E1214))*OFFSET($F$7,0,$E1214))-SUM($G1214:AP1214))*(OFFSET('PTRM input'!$G$477,0,$E1214-1)/A34taxstdlife))))</f>
        <v>0</v>
      </c>
      <c r="AR1214" s="251">
        <f ca="1">IF(A34taxstdlife="n/a","n/a",IF(A34taxstdlife="",0,IF(AR$3&gt;(A34stdlife+$E1214),((INDEX('PTRM input'!$G$385:$P$434,A34offset,$E1214)-INDEX('PTRM input'!$G$277:$P$326,A34offset,$E1214))*OFFSET($F$7,0,$E1214))-SUM($G1214:AQ1214),(((INDEX('PTRM input'!$G$385:$P$434,A34offset,$E1214)-INDEX('PTRM input'!$G$277:$P$326,A34offset,$E1214))*OFFSET($F$7,0,$E1214))-SUM($G1214:AQ1214))*(OFFSET('PTRM input'!$G$477,0,$E1214-1)/A34taxstdlife))))</f>
        <v>0</v>
      </c>
      <c r="AS1214" s="251">
        <f ca="1">IF(A34taxstdlife="n/a","n/a",IF(A34taxstdlife="",0,IF(AS$3&gt;(A34stdlife+$E1214),((INDEX('PTRM input'!$G$385:$P$434,A34offset,$E1214)-INDEX('PTRM input'!$G$277:$P$326,A34offset,$E1214))*OFFSET($F$7,0,$E1214))-SUM($G1214:AR1214),(((INDEX('PTRM input'!$G$385:$P$434,A34offset,$E1214)-INDEX('PTRM input'!$G$277:$P$326,A34offset,$E1214))*OFFSET($F$7,0,$E1214))-SUM($G1214:AR1214))*(OFFSET('PTRM input'!$G$477,0,$E1214-1)/A34taxstdlife))))</f>
        <v>0</v>
      </c>
      <c r="AT1214" s="251">
        <f ca="1">IF(A34taxstdlife="n/a","n/a",IF(A34taxstdlife="",0,IF(AT$3&gt;(A34stdlife+$E1214),((INDEX('PTRM input'!$G$385:$P$434,A34offset,$E1214)-INDEX('PTRM input'!$G$277:$P$326,A34offset,$E1214))*OFFSET($F$7,0,$E1214))-SUM($G1214:AS1214),(((INDEX('PTRM input'!$G$385:$P$434,A34offset,$E1214)-INDEX('PTRM input'!$G$277:$P$326,A34offset,$E1214))*OFFSET($F$7,0,$E1214))-SUM($G1214:AS1214))*(OFFSET('PTRM input'!$G$477,0,$E1214-1)/A34taxstdlife))))</f>
        <v>0</v>
      </c>
      <c r="AU1214" s="251">
        <f ca="1">IF(A34taxstdlife="n/a","n/a",IF(A34taxstdlife="",0,IF(AU$3&gt;(A34stdlife+$E1214),((INDEX('PTRM input'!$G$385:$P$434,A34offset,$E1214)-INDEX('PTRM input'!$G$277:$P$326,A34offset,$E1214))*OFFSET($F$7,0,$E1214))-SUM($G1214:AT1214),(((INDEX('PTRM input'!$G$385:$P$434,A34offset,$E1214)-INDEX('PTRM input'!$G$277:$P$326,A34offset,$E1214))*OFFSET($F$7,0,$E1214))-SUM($G1214:AT1214))*(OFFSET('PTRM input'!$G$477,0,$E1214-1)/A34taxstdlife))))</f>
        <v>0</v>
      </c>
      <c r="AV1214" s="251">
        <f ca="1">IF(A34taxstdlife="n/a","n/a",IF(A34taxstdlife="",0,IF(AV$3&gt;(A34stdlife+$E1214),((INDEX('PTRM input'!$G$385:$P$434,A34offset,$E1214)-INDEX('PTRM input'!$G$277:$P$326,A34offset,$E1214))*OFFSET($F$7,0,$E1214))-SUM($G1214:AU1214),(((INDEX('PTRM input'!$G$385:$P$434,A34offset,$E1214)-INDEX('PTRM input'!$G$277:$P$326,A34offset,$E1214))*OFFSET($F$7,0,$E1214))-SUM($G1214:AU1214))*(OFFSET('PTRM input'!$G$477,0,$E1214-1)/A34taxstdlife))))</f>
        <v>0</v>
      </c>
      <c r="AW1214" s="251">
        <f ca="1">IF(A34taxstdlife="n/a","n/a",IF(A34taxstdlife="",0,IF(AW$3&gt;(A34stdlife+$E1214),((INDEX('PTRM input'!$G$385:$P$434,A34offset,$E1214)-INDEX('PTRM input'!$G$277:$P$326,A34offset,$E1214))*OFFSET($F$7,0,$E1214))-SUM($G1214:AV1214),(((INDEX('PTRM input'!$G$385:$P$434,A34offset,$E1214)-INDEX('PTRM input'!$G$277:$P$326,A34offset,$E1214))*OFFSET($F$7,0,$E1214))-SUM($G1214:AV1214))*(OFFSET('PTRM input'!$G$477,0,$E1214-1)/A34taxstdlife))))</f>
        <v>0</v>
      </c>
      <c r="AX1214" s="251">
        <f ca="1">IF(A34taxstdlife="n/a","n/a",IF(A34taxstdlife="",0,IF(AX$3&gt;(A34stdlife+$E1214),((INDEX('PTRM input'!$G$385:$P$434,A34offset,$E1214)-INDEX('PTRM input'!$G$277:$P$326,A34offset,$E1214))*OFFSET($F$7,0,$E1214))-SUM($G1214:AW1214),(((INDEX('PTRM input'!$G$385:$P$434,A34offset,$E1214)-INDEX('PTRM input'!$G$277:$P$326,A34offset,$E1214))*OFFSET($F$7,0,$E1214))-SUM($G1214:AW1214))*(OFFSET('PTRM input'!$G$477,0,$E1214-1)/A34taxstdlife))))</f>
        <v>0</v>
      </c>
      <c r="AY1214" s="251">
        <f ca="1">IF(A34taxstdlife="n/a","n/a",IF(A34taxstdlife="",0,IF(AY$3&gt;(A34stdlife+$E1214),((INDEX('PTRM input'!$G$385:$P$434,A34offset,$E1214)-INDEX('PTRM input'!$G$277:$P$326,A34offset,$E1214))*OFFSET($F$7,0,$E1214))-SUM($G1214:AX1214),(((INDEX('PTRM input'!$G$385:$P$434,A34offset,$E1214)-INDEX('PTRM input'!$G$277:$P$326,A34offset,$E1214))*OFFSET($F$7,0,$E1214))-SUM($G1214:AX1214))*(OFFSET('PTRM input'!$G$477,0,$E1214-1)/A34taxstdlife))))</f>
        <v>0</v>
      </c>
      <c r="AZ1214" s="251">
        <f ca="1">IF(A34taxstdlife="n/a","n/a",IF(A34taxstdlife="",0,IF(AZ$3&gt;(A34stdlife+$E1214),((INDEX('PTRM input'!$G$385:$P$434,A34offset,$E1214)-INDEX('PTRM input'!$G$277:$P$326,A34offset,$E1214))*OFFSET($F$7,0,$E1214))-SUM($G1214:AY1214),(((INDEX('PTRM input'!$G$385:$P$434,A34offset,$E1214)-INDEX('PTRM input'!$G$277:$P$326,A34offset,$E1214))*OFFSET($F$7,0,$E1214))-SUM($G1214:AY1214))*(OFFSET('PTRM input'!$G$477,0,$E1214-1)/A34taxstdlife))))</f>
        <v>0</v>
      </c>
      <c r="BA1214" s="251">
        <f ca="1">IF(A34taxstdlife="n/a","n/a",IF(A34taxstdlife="",0,IF(BA$3&gt;(A34stdlife+$E1214),((INDEX('PTRM input'!$G$385:$P$434,A34offset,$E1214)-INDEX('PTRM input'!$G$277:$P$326,A34offset,$E1214))*OFFSET($F$7,0,$E1214))-SUM($G1214:AZ1214),(((INDEX('PTRM input'!$G$385:$P$434,A34offset,$E1214)-INDEX('PTRM input'!$G$277:$P$326,A34offset,$E1214))*OFFSET($F$7,0,$E1214))-SUM($G1214:AZ1214))*(OFFSET('PTRM input'!$G$477,0,$E1214-1)/A34taxstdlife))))</f>
        <v>0</v>
      </c>
      <c r="BB1214" s="251">
        <f ca="1">IF(A34taxstdlife="n/a","n/a",IF(A34taxstdlife="",0,IF(BB$3&gt;(A34stdlife+$E1214),((INDEX('PTRM input'!$G$385:$P$434,A34offset,$E1214)-INDEX('PTRM input'!$G$277:$P$326,A34offset,$E1214))*OFFSET($F$7,0,$E1214))-SUM($G1214:BA1214),(((INDEX('PTRM input'!$G$385:$P$434,A34offset,$E1214)-INDEX('PTRM input'!$G$277:$P$326,A34offset,$E1214))*OFFSET($F$7,0,$E1214))-SUM($G1214:BA1214))*(OFFSET('PTRM input'!$G$477,0,$E1214-1)/A34taxstdlife))))</f>
        <v>0</v>
      </c>
      <c r="BC1214" s="251">
        <f ca="1">IF(A34taxstdlife="n/a","n/a",IF(A34taxstdlife="",0,IF(BC$3&gt;(A34stdlife+$E1214),((INDEX('PTRM input'!$G$385:$P$434,A34offset,$E1214)-INDEX('PTRM input'!$G$277:$P$326,A34offset,$E1214))*OFFSET($F$7,0,$E1214))-SUM($G1214:BB1214),(((INDEX('PTRM input'!$G$385:$P$434,A34offset,$E1214)-INDEX('PTRM input'!$G$277:$P$326,A34offset,$E1214))*OFFSET($F$7,0,$E1214))-SUM($G1214:BB1214))*(OFFSET('PTRM input'!$G$477,0,$E1214-1)/A34taxstdlife))))</f>
        <v>0</v>
      </c>
      <c r="BD1214" s="251">
        <f ca="1">IF(A34taxstdlife="n/a","n/a",IF(A34taxstdlife="",0,IF(BD$3&gt;(A34stdlife+$E1214),((INDEX('PTRM input'!$G$385:$P$434,A34offset,$E1214)-INDEX('PTRM input'!$G$277:$P$326,A34offset,$E1214))*OFFSET($F$7,0,$E1214))-SUM($G1214:BC1214),(((INDEX('PTRM input'!$G$385:$P$434,A34offset,$E1214)-INDEX('PTRM input'!$G$277:$P$326,A34offset,$E1214))*OFFSET($F$7,0,$E1214))-SUM($G1214:BC1214))*(OFFSET('PTRM input'!$G$477,0,$E1214-1)/A34taxstdlife))))</f>
        <v>0</v>
      </c>
      <c r="BE1214" s="251">
        <f ca="1">IF(A34taxstdlife="n/a","n/a",IF(A34taxstdlife="",0,IF(BE$3&gt;(A34stdlife+$E1214),((INDEX('PTRM input'!$G$385:$P$434,A34offset,$E1214)-INDEX('PTRM input'!$G$277:$P$326,A34offset,$E1214))*OFFSET($F$7,0,$E1214))-SUM($G1214:BD1214),(((INDEX('PTRM input'!$G$385:$P$434,A34offset,$E1214)-INDEX('PTRM input'!$G$277:$P$326,A34offset,$E1214))*OFFSET($F$7,0,$E1214))-SUM($G1214:BD1214))*(OFFSET('PTRM input'!$G$477,0,$E1214-1)/A34taxstdlife))))</f>
        <v>0</v>
      </c>
      <c r="BF1214" s="251">
        <f ca="1">IF(A34taxstdlife="n/a","n/a",IF(A34taxstdlife="",0,IF(BF$3&gt;(A34stdlife+$E1214),((INDEX('PTRM input'!$G$385:$P$434,A34offset,$E1214)-INDEX('PTRM input'!$G$277:$P$326,A34offset,$E1214))*OFFSET($F$7,0,$E1214))-SUM($G1214:BE1214),(((INDEX('PTRM input'!$G$385:$P$434,A34offset,$E1214)-INDEX('PTRM input'!$G$277:$P$326,A34offset,$E1214))*OFFSET($F$7,0,$E1214))-SUM($G1214:BE1214))*(OFFSET('PTRM input'!$G$477,0,$E1214-1)/A34taxstdlife))))</f>
        <v>0</v>
      </c>
      <c r="BG1214" s="251">
        <f ca="1">IF(A34taxstdlife="n/a","n/a",IF(A34taxstdlife="",0,IF(BG$3&gt;(A34stdlife+$E1214),((INDEX('PTRM input'!$G$385:$P$434,A34offset,$E1214)-INDEX('PTRM input'!$G$277:$P$326,A34offset,$E1214))*OFFSET($F$7,0,$E1214))-SUM($G1214:BF1214),(((INDEX('PTRM input'!$G$385:$P$434,A34offset,$E1214)-INDEX('PTRM input'!$G$277:$P$326,A34offset,$E1214))*OFFSET($F$7,0,$E1214))-SUM($G1214:BF1214))*(OFFSET('PTRM input'!$G$477,0,$E1214-1)/A34taxstdlife))))</f>
        <v>0</v>
      </c>
      <c r="BH1214" s="251">
        <f ca="1">IF(A34taxstdlife="n/a","n/a",IF(A34taxstdlife="",0,IF(BH$3&gt;(A34stdlife+$E1214),((INDEX('PTRM input'!$G$385:$P$434,A34offset,$E1214)-INDEX('PTRM input'!$G$277:$P$326,A34offset,$E1214))*OFFSET($F$7,0,$E1214))-SUM($G1214:BG1214),(((INDEX('PTRM input'!$G$385:$P$434,A34offset,$E1214)-INDEX('PTRM input'!$G$277:$P$326,A34offset,$E1214))*OFFSET($F$7,0,$E1214))-SUM($G1214:BG1214))*(OFFSET('PTRM input'!$G$477,0,$E1214-1)/A34taxstdlife))))</f>
        <v>0</v>
      </c>
      <c r="BI1214" s="251">
        <f ca="1">IF(A34taxstdlife="n/a","n/a",IF(A34taxstdlife="",0,IF(BI$3&gt;(A34stdlife+$E1214),((INDEX('PTRM input'!$G$385:$P$434,A34offset,$E1214)-INDEX('PTRM input'!$G$277:$P$326,A34offset,$E1214))*OFFSET($F$7,0,$E1214))-SUM($G1214:BH1214),(((INDEX('PTRM input'!$G$385:$P$434,A34offset,$E1214)-INDEX('PTRM input'!$G$277:$P$326,A34offset,$E1214))*OFFSET($F$7,0,$E1214))-SUM($G1214:BH1214))*(OFFSET('PTRM input'!$G$477,0,$E1214-1)/A34taxstdlife))))</f>
        <v>0</v>
      </c>
      <c r="BJ1214" s="116"/>
      <c r="BK1214" s="116"/>
      <c r="BL1214" s="116"/>
      <c r="BM1214" s="116"/>
    </row>
    <row r="1215" spans="1:65" ht="12.75" hidden="1" customHeight="1" outlineLevel="2">
      <c r="A1215" s="366"/>
      <c r="B1215" s="19"/>
      <c r="C1215" s="18"/>
      <c r="D1215" s="760"/>
      <c r="E1215" s="86">
        <v>5</v>
      </c>
      <c r="F1215" s="356"/>
      <c r="G1215" s="434"/>
      <c r="H1215" s="435"/>
      <c r="I1215" s="435"/>
      <c r="J1215" s="435"/>
      <c r="K1215" s="619"/>
      <c r="L1215" s="251">
        <f ca="1">IF(A34taxstdlife="n/a","n/a",IF(A34taxstdlife="",0,IF(L$3&gt;(A34stdlife+$E1215),((INDEX('PTRM input'!$G$385:$P$434,A34offset,$E1215)-INDEX('PTRM input'!$G$277:$P$326,A34offset,$E1215))*OFFSET($F$7,0,$E1215))-SUM($G1215:K1215),(((INDEX('PTRM input'!$G$385:$P$434,A34offset,$E1215)-INDEX('PTRM input'!$G$277:$P$326,A34offset,$E1215))*OFFSET($F$7,0,$E1215))-SUM($G1215:K1215))*(OFFSET('PTRM input'!$G$477,0,$E1215-1)/A34taxstdlife))))</f>
        <v>0</v>
      </c>
      <c r="M1215" s="251">
        <f ca="1">IF(A34taxstdlife="n/a","n/a",IF(A34taxstdlife="",0,IF(M$3&gt;(A34stdlife+$E1215),((INDEX('PTRM input'!$G$385:$P$434,A34offset,$E1215)-INDEX('PTRM input'!$G$277:$P$326,A34offset,$E1215))*OFFSET($F$7,0,$E1215))-SUM($G1215:L1215),(((INDEX('PTRM input'!$G$385:$P$434,A34offset,$E1215)-INDEX('PTRM input'!$G$277:$P$326,A34offset,$E1215))*OFFSET($F$7,0,$E1215))-SUM($G1215:L1215))*(OFFSET('PTRM input'!$G$477,0,$E1215-1)/A34taxstdlife))))</f>
        <v>0</v>
      </c>
      <c r="N1215" s="251">
        <f ca="1">IF(A34taxstdlife="n/a","n/a",IF(A34taxstdlife="",0,IF(N$3&gt;(A34stdlife+$E1215),((INDEX('PTRM input'!$G$385:$P$434,A34offset,$E1215)-INDEX('PTRM input'!$G$277:$P$326,A34offset,$E1215))*OFFSET($F$7,0,$E1215))-SUM($G1215:M1215),(((INDEX('PTRM input'!$G$385:$P$434,A34offset,$E1215)-INDEX('PTRM input'!$G$277:$P$326,A34offset,$E1215))*OFFSET($F$7,0,$E1215))-SUM($G1215:M1215))*(OFFSET('PTRM input'!$G$477,0,$E1215-1)/A34taxstdlife))))</f>
        <v>0</v>
      </c>
      <c r="O1215" s="251">
        <f ca="1">IF(A34taxstdlife="n/a","n/a",IF(A34taxstdlife="",0,IF(O$3&gt;(A34stdlife+$E1215),((INDEX('PTRM input'!$G$385:$P$434,A34offset,$E1215)-INDEX('PTRM input'!$G$277:$P$326,A34offset,$E1215))*OFFSET($F$7,0,$E1215))-SUM($G1215:N1215),(((INDEX('PTRM input'!$G$385:$P$434,A34offset,$E1215)-INDEX('PTRM input'!$G$277:$P$326,A34offset,$E1215))*OFFSET($F$7,0,$E1215))-SUM($G1215:N1215))*(OFFSET('PTRM input'!$G$477,0,$E1215-1)/A34taxstdlife))))</f>
        <v>0</v>
      </c>
      <c r="P1215" s="251">
        <f ca="1">IF(A34taxstdlife="n/a","n/a",IF(A34taxstdlife="",0,IF(P$3&gt;(A34stdlife+$E1215),((INDEX('PTRM input'!$G$385:$P$434,A34offset,$E1215)-INDEX('PTRM input'!$G$277:$P$326,A34offset,$E1215))*OFFSET($F$7,0,$E1215))-SUM($G1215:O1215),(((INDEX('PTRM input'!$G$385:$P$434,A34offset,$E1215)-INDEX('PTRM input'!$G$277:$P$326,A34offset,$E1215))*OFFSET($F$7,0,$E1215))-SUM($G1215:O1215))*(OFFSET('PTRM input'!$G$477,0,$E1215-1)/A34taxstdlife))))</f>
        <v>0</v>
      </c>
      <c r="Q1215" s="251">
        <f ca="1">IF(A34taxstdlife="n/a","n/a",IF(A34taxstdlife="",0,IF(Q$3&gt;(A34stdlife+$E1215),((INDEX('PTRM input'!$G$385:$P$434,A34offset,$E1215)-INDEX('PTRM input'!$G$277:$P$326,A34offset,$E1215))*OFFSET($F$7,0,$E1215))-SUM($G1215:P1215),(((INDEX('PTRM input'!$G$385:$P$434,A34offset,$E1215)-INDEX('PTRM input'!$G$277:$P$326,A34offset,$E1215))*OFFSET($F$7,0,$E1215))-SUM($G1215:P1215))*(OFFSET('PTRM input'!$G$477,0,$E1215-1)/A34taxstdlife))))</f>
        <v>0</v>
      </c>
      <c r="R1215" s="251">
        <f ca="1">IF(A34taxstdlife="n/a","n/a",IF(A34taxstdlife="",0,IF(R$3&gt;(A34stdlife+$E1215),((INDEX('PTRM input'!$G$385:$P$434,A34offset,$E1215)-INDEX('PTRM input'!$G$277:$P$326,A34offset,$E1215))*OFFSET($F$7,0,$E1215))-SUM($G1215:Q1215),(((INDEX('PTRM input'!$G$385:$P$434,A34offset,$E1215)-INDEX('PTRM input'!$G$277:$P$326,A34offset,$E1215))*OFFSET($F$7,0,$E1215))-SUM($G1215:Q1215))*(OFFSET('PTRM input'!$G$477,0,$E1215-1)/A34taxstdlife))))</f>
        <v>0</v>
      </c>
      <c r="S1215" s="251">
        <f ca="1">IF(A34taxstdlife="n/a","n/a",IF(A34taxstdlife="",0,IF(S$3&gt;(A34stdlife+$E1215),((INDEX('PTRM input'!$G$385:$P$434,A34offset,$E1215)-INDEX('PTRM input'!$G$277:$P$326,A34offset,$E1215))*OFFSET($F$7,0,$E1215))-SUM($G1215:R1215),(((INDEX('PTRM input'!$G$385:$P$434,A34offset,$E1215)-INDEX('PTRM input'!$G$277:$P$326,A34offset,$E1215))*OFFSET($F$7,0,$E1215))-SUM($G1215:R1215))*(OFFSET('PTRM input'!$G$477,0,$E1215-1)/A34taxstdlife))))</f>
        <v>0</v>
      </c>
      <c r="T1215" s="251">
        <f ca="1">IF(A34taxstdlife="n/a","n/a",IF(A34taxstdlife="",0,IF(T$3&gt;(A34stdlife+$E1215),((INDEX('PTRM input'!$G$385:$P$434,A34offset,$E1215)-INDEX('PTRM input'!$G$277:$P$326,A34offset,$E1215))*OFFSET($F$7,0,$E1215))-SUM($G1215:S1215),(((INDEX('PTRM input'!$G$385:$P$434,A34offset,$E1215)-INDEX('PTRM input'!$G$277:$P$326,A34offset,$E1215))*OFFSET($F$7,0,$E1215))-SUM($G1215:S1215))*(OFFSET('PTRM input'!$G$477,0,$E1215-1)/A34taxstdlife))))</f>
        <v>0</v>
      </c>
      <c r="U1215" s="251">
        <f ca="1">IF(A34taxstdlife="n/a","n/a",IF(A34taxstdlife="",0,IF(U$3&gt;(A34stdlife+$E1215),((INDEX('PTRM input'!$G$385:$P$434,A34offset,$E1215)-INDEX('PTRM input'!$G$277:$P$326,A34offset,$E1215))*OFFSET($F$7,0,$E1215))-SUM($G1215:T1215),(((INDEX('PTRM input'!$G$385:$P$434,A34offset,$E1215)-INDEX('PTRM input'!$G$277:$P$326,A34offset,$E1215))*OFFSET($F$7,0,$E1215))-SUM($G1215:T1215))*(OFFSET('PTRM input'!$G$477,0,$E1215-1)/A34taxstdlife))))</f>
        <v>0</v>
      </c>
      <c r="V1215" s="251">
        <f ca="1">IF(A34taxstdlife="n/a","n/a",IF(A34taxstdlife="",0,IF(V$3&gt;(A34stdlife+$E1215),((INDEX('PTRM input'!$G$385:$P$434,A34offset,$E1215)-INDEX('PTRM input'!$G$277:$P$326,A34offset,$E1215))*OFFSET($F$7,0,$E1215))-SUM($G1215:U1215),(((INDEX('PTRM input'!$G$385:$P$434,A34offset,$E1215)-INDEX('PTRM input'!$G$277:$P$326,A34offset,$E1215))*OFFSET($F$7,0,$E1215))-SUM($G1215:U1215))*(OFFSET('PTRM input'!$G$477,0,$E1215-1)/A34taxstdlife))))</f>
        <v>0</v>
      </c>
      <c r="W1215" s="251">
        <f ca="1">IF(A34taxstdlife="n/a","n/a",IF(A34taxstdlife="",0,IF(W$3&gt;(A34stdlife+$E1215),((INDEX('PTRM input'!$G$385:$P$434,A34offset,$E1215)-INDEX('PTRM input'!$G$277:$P$326,A34offset,$E1215))*OFFSET($F$7,0,$E1215))-SUM($G1215:V1215),(((INDEX('PTRM input'!$G$385:$P$434,A34offset,$E1215)-INDEX('PTRM input'!$G$277:$P$326,A34offset,$E1215))*OFFSET($F$7,0,$E1215))-SUM($G1215:V1215))*(OFFSET('PTRM input'!$G$477,0,$E1215-1)/A34taxstdlife))))</f>
        <v>0</v>
      </c>
      <c r="X1215" s="251">
        <f ca="1">IF(A34taxstdlife="n/a","n/a",IF(A34taxstdlife="",0,IF(X$3&gt;(A34stdlife+$E1215),((INDEX('PTRM input'!$G$385:$P$434,A34offset,$E1215)-INDEX('PTRM input'!$G$277:$P$326,A34offset,$E1215))*OFFSET($F$7,0,$E1215))-SUM($G1215:W1215),(((INDEX('PTRM input'!$G$385:$P$434,A34offset,$E1215)-INDEX('PTRM input'!$G$277:$P$326,A34offset,$E1215))*OFFSET($F$7,0,$E1215))-SUM($G1215:W1215))*(OFFSET('PTRM input'!$G$477,0,$E1215-1)/A34taxstdlife))))</f>
        <v>0</v>
      </c>
      <c r="Y1215" s="251">
        <f ca="1">IF(A34taxstdlife="n/a","n/a",IF(A34taxstdlife="",0,IF(Y$3&gt;(A34stdlife+$E1215),((INDEX('PTRM input'!$G$385:$P$434,A34offset,$E1215)-INDEX('PTRM input'!$G$277:$P$326,A34offset,$E1215))*OFFSET($F$7,0,$E1215))-SUM($G1215:X1215),(((INDEX('PTRM input'!$G$385:$P$434,A34offset,$E1215)-INDEX('PTRM input'!$G$277:$P$326,A34offset,$E1215))*OFFSET($F$7,0,$E1215))-SUM($G1215:X1215))*(OFFSET('PTRM input'!$G$477,0,$E1215-1)/A34taxstdlife))))</f>
        <v>0</v>
      </c>
      <c r="Z1215" s="251">
        <f ca="1">IF(A34taxstdlife="n/a","n/a",IF(A34taxstdlife="",0,IF(Z$3&gt;(A34stdlife+$E1215),((INDEX('PTRM input'!$G$385:$P$434,A34offset,$E1215)-INDEX('PTRM input'!$G$277:$P$326,A34offset,$E1215))*OFFSET($F$7,0,$E1215))-SUM($G1215:Y1215),(((INDEX('PTRM input'!$G$385:$P$434,A34offset,$E1215)-INDEX('PTRM input'!$G$277:$P$326,A34offset,$E1215))*OFFSET($F$7,0,$E1215))-SUM($G1215:Y1215))*(OFFSET('PTRM input'!$G$477,0,$E1215-1)/A34taxstdlife))))</f>
        <v>0</v>
      </c>
      <c r="AA1215" s="251">
        <f ca="1">IF(A34taxstdlife="n/a","n/a",IF(A34taxstdlife="",0,IF(AA$3&gt;(A34stdlife+$E1215),((INDEX('PTRM input'!$G$385:$P$434,A34offset,$E1215)-INDEX('PTRM input'!$G$277:$P$326,A34offset,$E1215))*OFFSET($F$7,0,$E1215))-SUM($G1215:Z1215),(((INDEX('PTRM input'!$G$385:$P$434,A34offset,$E1215)-INDEX('PTRM input'!$G$277:$P$326,A34offset,$E1215))*OFFSET($F$7,0,$E1215))-SUM($G1215:Z1215))*(OFFSET('PTRM input'!$G$477,0,$E1215-1)/A34taxstdlife))))</f>
        <v>0</v>
      </c>
      <c r="AB1215" s="251">
        <f ca="1">IF(A34taxstdlife="n/a","n/a",IF(A34taxstdlife="",0,IF(AB$3&gt;(A34stdlife+$E1215),((INDEX('PTRM input'!$G$385:$P$434,A34offset,$E1215)-INDEX('PTRM input'!$G$277:$P$326,A34offset,$E1215))*OFFSET($F$7,0,$E1215))-SUM($G1215:AA1215),(((INDEX('PTRM input'!$G$385:$P$434,A34offset,$E1215)-INDEX('PTRM input'!$G$277:$P$326,A34offset,$E1215))*OFFSET($F$7,0,$E1215))-SUM($G1215:AA1215))*(OFFSET('PTRM input'!$G$477,0,$E1215-1)/A34taxstdlife))))</f>
        <v>0</v>
      </c>
      <c r="AC1215" s="251">
        <f ca="1">IF(A34taxstdlife="n/a","n/a",IF(A34taxstdlife="",0,IF(AC$3&gt;(A34stdlife+$E1215),((INDEX('PTRM input'!$G$385:$P$434,A34offset,$E1215)-INDEX('PTRM input'!$G$277:$P$326,A34offset,$E1215))*OFFSET($F$7,0,$E1215))-SUM($G1215:AB1215),(((INDEX('PTRM input'!$G$385:$P$434,A34offset,$E1215)-INDEX('PTRM input'!$G$277:$P$326,A34offset,$E1215))*OFFSET($F$7,0,$E1215))-SUM($G1215:AB1215))*(OFFSET('PTRM input'!$G$477,0,$E1215-1)/A34taxstdlife))))</f>
        <v>0</v>
      </c>
      <c r="AD1215" s="251">
        <f ca="1">IF(A34taxstdlife="n/a","n/a",IF(A34taxstdlife="",0,IF(AD$3&gt;(A34stdlife+$E1215),((INDEX('PTRM input'!$G$385:$P$434,A34offset,$E1215)-INDEX('PTRM input'!$G$277:$P$326,A34offset,$E1215))*OFFSET($F$7,0,$E1215))-SUM($G1215:AC1215),(((INDEX('PTRM input'!$G$385:$P$434,A34offset,$E1215)-INDEX('PTRM input'!$G$277:$P$326,A34offset,$E1215))*OFFSET($F$7,0,$E1215))-SUM($G1215:AC1215))*(OFFSET('PTRM input'!$G$477,0,$E1215-1)/A34taxstdlife))))</f>
        <v>0</v>
      </c>
      <c r="AE1215" s="251">
        <f ca="1">IF(A34taxstdlife="n/a","n/a",IF(A34taxstdlife="",0,IF(AE$3&gt;(A34stdlife+$E1215),((INDEX('PTRM input'!$G$385:$P$434,A34offset,$E1215)-INDEX('PTRM input'!$G$277:$P$326,A34offset,$E1215))*OFFSET($F$7,0,$E1215))-SUM($G1215:AD1215),(((INDEX('PTRM input'!$G$385:$P$434,A34offset,$E1215)-INDEX('PTRM input'!$G$277:$P$326,A34offset,$E1215))*OFFSET($F$7,0,$E1215))-SUM($G1215:AD1215))*(OFFSET('PTRM input'!$G$477,0,$E1215-1)/A34taxstdlife))))</f>
        <v>0</v>
      </c>
      <c r="AF1215" s="251">
        <f ca="1">IF(A34taxstdlife="n/a","n/a",IF(A34taxstdlife="",0,IF(AF$3&gt;(A34stdlife+$E1215),((INDEX('PTRM input'!$G$385:$P$434,A34offset,$E1215)-INDEX('PTRM input'!$G$277:$P$326,A34offset,$E1215))*OFFSET($F$7,0,$E1215))-SUM($G1215:AE1215),(((INDEX('PTRM input'!$G$385:$P$434,A34offset,$E1215)-INDEX('PTRM input'!$G$277:$P$326,A34offset,$E1215))*OFFSET($F$7,0,$E1215))-SUM($G1215:AE1215))*(OFFSET('PTRM input'!$G$477,0,$E1215-1)/A34taxstdlife))))</f>
        <v>0</v>
      </c>
      <c r="AG1215" s="251">
        <f ca="1">IF(A34taxstdlife="n/a","n/a",IF(A34taxstdlife="",0,IF(AG$3&gt;(A34stdlife+$E1215),((INDEX('PTRM input'!$G$385:$P$434,A34offset,$E1215)-INDEX('PTRM input'!$G$277:$P$326,A34offset,$E1215))*OFFSET($F$7,0,$E1215))-SUM($G1215:AF1215),(((INDEX('PTRM input'!$G$385:$P$434,A34offset,$E1215)-INDEX('PTRM input'!$G$277:$P$326,A34offset,$E1215))*OFFSET($F$7,0,$E1215))-SUM($G1215:AF1215))*(OFFSET('PTRM input'!$G$477,0,$E1215-1)/A34taxstdlife))))</f>
        <v>0</v>
      </c>
      <c r="AH1215" s="251">
        <f ca="1">IF(A34taxstdlife="n/a","n/a",IF(A34taxstdlife="",0,IF(AH$3&gt;(A34stdlife+$E1215),((INDEX('PTRM input'!$G$385:$P$434,A34offset,$E1215)-INDEX('PTRM input'!$G$277:$P$326,A34offset,$E1215))*OFFSET($F$7,0,$E1215))-SUM($G1215:AG1215),(((INDEX('PTRM input'!$G$385:$P$434,A34offset,$E1215)-INDEX('PTRM input'!$G$277:$P$326,A34offset,$E1215))*OFFSET($F$7,0,$E1215))-SUM($G1215:AG1215))*(OFFSET('PTRM input'!$G$477,0,$E1215-1)/A34taxstdlife))))</f>
        <v>0</v>
      </c>
      <c r="AI1215" s="251">
        <f ca="1">IF(A34taxstdlife="n/a","n/a",IF(A34taxstdlife="",0,IF(AI$3&gt;(A34stdlife+$E1215),((INDEX('PTRM input'!$G$385:$P$434,A34offset,$E1215)-INDEX('PTRM input'!$G$277:$P$326,A34offset,$E1215))*OFFSET($F$7,0,$E1215))-SUM($G1215:AH1215),(((INDEX('PTRM input'!$G$385:$P$434,A34offset,$E1215)-INDEX('PTRM input'!$G$277:$P$326,A34offset,$E1215))*OFFSET($F$7,0,$E1215))-SUM($G1215:AH1215))*(OFFSET('PTRM input'!$G$477,0,$E1215-1)/A34taxstdlife))))</f>
        <v>0</v>
      </c>
      <c r="AJ1215" s="251">
        <f ca="1">IF(A34taxstdlife="n/a","n/a",IF(A34taxstdlife="",0,IF(AJ$3&gt;(A34stdlife+$E1215),((INDEX('PTRM input'!$G$385:$P$434,A34offset,$E1215)-INDEX('PTRM input'!$G$277:$P$326,A34offset,$E1215))*OFFSET($F$7,0,$E1215))-SUM($G1215:AI1215),(((INDEX('PTRM input'!$G$385:$P$434,A34offset,$E1215)-INDEX('PTRM input'!$G$277:$P$326,A34offset,$E1215))*OFFSET($F$7,0,$E1215))-SUM($G1215:AI1215))*(OFFSET('PTRM input'!$G$477,0,$E1215-1)/A34taxstdlife))))</f>
        <v>0</v>
      </c>
      <c r="AK1215" s="251">
        <f ca="1">IF(A34taxstdlife="n/a","n/a",IF(A34taxstdlife="",0,IF(AK$3&gt;(A34stdlife+$E1215),((INDEX('PTRM input'!$G$385:$P$434,A34offset,$E1215)-INDEX('PTRM input'!$G$277:$P$326,A34offset,$E1215))*OFFSET($F$7,0,$E1215))-SUM($G1215:AJ1215),(((INDEX('PTRM input'!$G$385:$P$434,A34offset,$E1215)-INDEX('PTRM input'!$G$277:$P$326,A34offset,$E1215))*OFFSET($F$7,0,$E1215))-SUM($G1215:AJ1215))*(OFFSET('PTRM input'!$G$477,0,$E1215-1)/A34taxstdlife))))</f>
        <v>0</v>
      </c>
      <c r="AL1215" s="251">
        <f ca="1">IF(A34taxstdlife="n/a","n/a",IF(A34taxstdlife="",0,IF(AL$3&gt;(A34stdlife+$E1215),((INDEX('PTRM input'!$G$385:$P$434,A34offset,$E1215)-INDEX('PTRM input'!$G$277:$P$326,A34offset,$E1215))*OFFSET($F$7,0,$E1215))-SUM($G1215:AK1215),(((INDEX('PTRM input'!$G$385:$P$434,A34offset,$E1215)-INDEX('PTRM input'!$G$277:$P$326,A34offset,$E1215))*OFFSET($F$7,0,$E1215))-SUM($G1215:AK1215))*(OFFSET('PTRM input'!$G$477,0,$E1215-1)/A34taxstdlife))))</f>
        <v>0</v>
      </c>
      <c r="AM1215" s="251">
        <f ca="1">IF(A34taxstdlife="n/a","n/a",IF(A34taxstdlife="",0,IF(AM$3&gt;(A34stdlife+$E1215),((INDEX('PTRM input'!$G$385:$P$434,A34offset,$E1215)-INDEX('PTRM input'!$G$277:$P$326,A34offset,$E1215))*OFFSET($F$7,0,$E1215))-SUM($G1215:AL1215),(((INDEX('PTRM input'!$G$385:$P$434,A34offset,$E1215)-INDEX('PTRM input'!$G$277:$P$326,A34offset,$E1215))*OFFSET($F$7,0,$E1215))-SUM($G1215:AL1215))*(OFFSET('PTRM input'!$G$477,0,$E1215-1)/A34taxstdlife))))</f>
        <v>0</v>
      </c>
      <c r="AN1215" s="251">
        <f ca="1">IF(A34taxstdlife="n/a","n/a",IF(A34taxstdlife="",0,IF(AN$3&gt;(A34stdlife+$E1215),((INDEX('PTRM input'!$G$385:$P$434,A34offset,$E1215)-INDEX('PTRM input'!$G$277:$P$326,A34offset,$E1215))*OFFSET($F$7,0,$E1215))-SUM($G1215:AM1215),(((INDEX('PTRM input'!$G$385:$P$434,A34offset,$E1215)-INDEX('PTRM input'!$G$277:$P$326,A34offset,$E1215))*OFFSET($F$7,0,$E1215))-SUM($G1215:AM1215))*(OFFSET('PTRM input'!$G$477,0,$E1215-1)/A34taxstdlife))))</f>
        <v>0</v>
      </c>
      <c r="AO1215" s="251">
        <f ca="1">IF(A34taxstdlife="n/a","n/a",IF(A34taxstdlife="",0,IF(AO$3&gt;(A34stdlife+$E1215),((INDEX('PTRM input'!$G$385:$P$434,A34offset,$E1215)-INDEX('PTRM input'!$G$277:$P$326,A34offset,$E1215))*OFFSET($F$7,0,$E1215))-SUM($G1215:AN1215),(((INDEX('PTRM input'!$G$385:$P$434,A34offset,$E1215)-INDEX('PTRM input'!$G$277:$P$326,A34offset,$E1215))*OFFSET($F$7,0,$E1215))-SUM($G1215:AN1215))*(OFFSET('PTRM input'!$G$477,0,$E1215-1)/A34taxstdlife))))</f>
        <v>0</v>
      </c>
      <c r="AP1215" s="251">
        <f ca="1">IF(A34taxstdlife="n/a","n/a",IF(A34taxstdlife="",0,IF(AP$3&gt;(A34stdlife+$E1215),((INDEX('PTRM input'!$G$385:$P$434,A34offset,$E1215)-INDEX('PTRM input'!$G$277:$P$326,A34offset,$E1215))*OFFSET($F$7,0,$E1215))-SUM($G1215:AO1215),(((INDEX('PTRM input'!$G$385:$P$434,A34offset,$E1215)-INDEX('PTRM input'!$G$277:$P$326,A34offset,$E1215))*OFFSET($F$7,0,$E1215))-SUM($G1215:AO1215))*(OFFSET('PTRM input'!$G$477,0,$E1215-1)/A34taxstdlife))))</f>
        <v>0</v>
      </c>
      <c r="AQ1215" s="251">
        <f ca="1">IF(A34taxstdlife="n/a","n/a",IF(A34taxstdlife="",0,IF(AQ$3&gt;(A34stdlife+$E1215),((INDEX('PTRM input'!$G$385:$P$434,A34offset,$E1215)-INDEX('PTRM input'!$G$277:$P$326,A34offset,$E1215))*OFFSET($F$7,0,$E1215))-SUM($G1215:AP1215),(((INDEX('PTRM input'!$G$385:$P$434,A34offset,$E1215)-INDEX('PTRM input'!$G$277:$P$326,A34offset,$E1215))*OFFSET($F$7,0,$E1215))-SUM($G1215:AP1215))*(OFFSET('PTRM input'!$G$477,0,$E1215-1)/A34taxstdlife))))</f>
        <v>0</v>
      </c>
      <c r="AR1215" s="251">
        <f ca="1">IF(A34taxstdlife="n/a","n/a",IF(A34taxstdlife="",0,IF(AR$3&gt;(A34stdlife+$E1215),((INDEX('PTRM input'!$G$385:$P$434,A34offset,$E1215)-INDEX('PTRM input'!$G$277:$P$326,A34offset,$E1215))*OFFSET($F$7,0,$E1215))-SUM($G1215:AQ1215),(((INDEX('PTRM input'!$G$385:$P$434,A34offset,$E1215)-INDEX('PTRM input'!$G$277:$P$326,A34offset,$E1215))*OFFSET($F$7,0,$E1215))-SUM($G1215:AQ1215))*(OFFSET('PTRM input'!$G$477,0,$E1215-1)/A34taxstdlife))))</f>
        <v>0</v>
      </c>
      <c r="AS1215" s="251">
        <f ca="1">IF(A34taxstdlife="n/a","n/a",IF(A34taxstdlife="",0,IF(AS$3&gt;(A34stdlife+$E1215),((INDEX('PTRM input'!$G$385:$P$434,A34offset,$E1215)-INDEX('PTRM input'!$G$277:$P$326,A34offset,$E1215))*OFFSET($F$7,0,$E1215))-SUM($G1215:AR1215),(((INDEX('PTRM input'!$G$385:$P$434,A34offset,$E1215)-INDEX('PTRM input'!$G$277:$P$326,A34offset,$E1215))*OFFSET($F$7,0,$E1215))-SUM($G1215:AR1215))*(OFFSET('PTRM input'!$G$477,0,$E1215-1)/A34taxstdlife))))</f>
        <v>0</v>
      </c>
      <c r="AT1215" s="251">
        <f ca="1">IF(A34taxstdlife="n/a","n/a",IF(A34taxstdlife="",0,IF(AT$3&gt;(A34stdlife+$E1215),((INDEX('PTRM input'!$G$385:$P$434,A34offset,$E1215)-INDEX('PTRM input'!$G$277:$P$326,A34offset,$E1215))*OFFSET($F$7,0,$E1215))-SUM($G1215:AS1215),(((INDEX('PTRM input'!$G$385:$P$434,A34offset,$E1215)-INDEX('PTRM input'!$G$277:$P$326,A34offset,$E1215))*OFFSET($F$7,0,$E1215))-SUM($G1215:AS1215))*(OFFSET('PTRM input'!$G$477,0,$E1215-1)/A34taxstdlife))))</f>
        <v>0</v>
      </c>
      <c r="AU1215" s="251">
        <f ca="1">IF(A34taxstdlife="n/a","n/a",IF(A34taxstdlife="",0,IF(AU$3&gt;(A34stdlife+$E1215),((INDEX('PTRM input'!$G$385:$P$434,A34offset,$E1215)-INDEX('PTRM input'!$G$277:$P$326,A34offset,$E1215))*OFFSET($F$7,0,$E1215))-SUM($G1215:AT1215),(((INDEX('PTRM input'!$G$385:$P$434,A34offset,$E1215)-INDEX('PTRM input'!$G$277:$P$326,A34offset,$E1215))*OFFSET($F$7,0,$E1215))-SUM($G1215:AT1215))*(OFFSET('PTRM input'!$G$477,0,$E1215-1)/A34taxstdlife))))</f>
        <v>0</v>
      </c>
      <c r="AV1215" s="251">
        <f ca="1">IF(A34taxstdlife="n/a","n/a",IF(A34taxstdlife="",0,IF(AV$3&gt;(A34stdlife+$E1215),((INDEX('PTRM input'!$G$385:$P$434,A34offset,$E1215)-INDEX('PTRM input'!$G$277:$P$326,A34offset,$E1215))*OFFSET($F$7,0,$E1215))-SUM($G1215:AU1215),(((INDEX('PTRM input'!$G$385:$P$434,A34offset,$E1215)-INDEX('PTRM input'!$G$277:$P$326,A34offset,$E1215))*OFFSET($F$7,0,$E1215))-SUM($G1215:AU1215))*(OFFSET('PTRM input'!$G$477,0,$E1215-1)/A34taxstdlife))))</f>
        <v>0</v>
      </c>
      <c r="AW1215" s="251">
        <f ca="1">IF(A34taxstdlife="n/a","n/a",IF(A34taxstdlife="",0,IF(AW$3&gt;(A34stdlife+$E1215),((INDEX('PTRM input'!$G$385:$P$434,A34offset,$E1215)-INDEX('PTRM input'!$G$277:$P$326,A34offset,$E1215))*OFFSET($F$7,0,$E1215))-SUM($G1215:AV1215),(((INDEX('PTRM input'!$G$385:$P$434,A34offset,$E1215)-INDEX('PTRM input'!$G$277:$P$326,A34offset,$E1215))*OFFSET($F$7,0,$E1215))-SUM($G1215:AV1215))*(OFFSET('PTRM input'!$G$477,0,$E1215-1)/A34taxstdlife))))</f>
        <v>0</v>
      </c>
      <c r="AX1215" s="251">
        <f ca="1">IF(A34taxstdlife="n/a","n/a",IF(A34taxstdlife="",0,IF(AX$3&gt;(A34stdlife+$E1215),((INDEX('PTRM input'!$G$385:$P$434,A34offset,$E1215)-INDEX('PTRM input'!$G$277:$P$326,A34offset,$E1215))*OFFSET($F$7,0,$E1215))-SUM($G1215:AW1215),(((INDEX('PTRM input'!$G$385:$P$434,A34offset,$E1215)-INDEX('PTRM input'!$G$277:$P$326,A34offset,$E1215))*OFFSET($F$7,0,$E1215))-SUM($G1215:AW1215))*(OFFSET('PTRM input'!$G$477,0,$E1215-1)/A34taxstdlife))))</f>
        <v>0</v>
      </c>
      <c r="AY1215" s="251">
        <f ca="1">IF(A34taxstdlife="n/a","n/a",IF(A34taxstdlife="",0,IF(AY$3&gt;(A34stdlife+$E1215),((INDEX('PTRM input'!$G$385:$P$434,A34offset,$E1215)-INDEX('PTRM input'!$G$277:$P$326,A34offset,$E1215))*OFFSET($F$7,0,$E1215))-SUM($G1215:AX1215),(((INDEX('PTRM input'!$G$385:$P$434,A34offset,$E1215)-INDEX('PTRM input'!$G$277:$P$326,A34offset,$E1215))*OFFSET($F$7,0,$E1215))-SUM($G1215:AX1215))*(OFFSET('PTRM input'!$G$477,0,$E1215-1)/A34taxstdlife))))</f>
        <v>0</v>
      </c>
      <c r="AZ1215" s="251">
        <f ca="1">IF(A34taxstdlife="n/a","n/a",IF(A34taxstdlife="",0,IF(AZ$3&gt;(A34stdlife+$E1215),((INDEX('PTRM input'!$G$385:$P$434,A34offset,$E1215)-INDEX('PTRM input'!$G$277:$P$326,A34offset,$E1215))*OFFSET($F$7,0,$E1215))-SUM($G1215:AY1215),(((INDEX('PTRM input'!$G$385:$P$434,A34offset,$E1215)-INDEX('PTRM input'!$G$277:$P$326,A34offset,$E1215))*OFFSET($F$7,0,$E1215))-SUM($G1215:AY1215))*(OFFSET('PTRM input'!$G$477,0,$E1215-1)/A34taxstdlife))))</f>
        <v>0</v>
      </c>
      <c r="BA1215" s="251">
        <f ca="1">IF(A34taxstdlife="n/a","n/a",IF(A34taxstdlife="",0,IF(BA$3&gt;(A34stdlife+$E1215),((INDEX('PTRM input'!$G$385:$P$434,A34offset,$E1215)-INDEX('PTRM input'!$G$277:$P$326,A34offset,$E1215))*OFFSET($F$7,0,$E1215))-SUM($G1215:AZ1215),(((INDEX('PTRM input'!$G$385:$P$434,A34offset,$E1215)-INDEX('PTRM input'!$G$277:$P$326,A34offset,$E1215))*OFFSET($F$7,0,$E1215))-SUM($G1215:AZ1215))*(OFFSET('PTRM input'!$G$477,0,$E1215-1)/A34taxstdlife))))</f>
        <v>0</v>
      </c>
      <c r="BB1215" s="251">
        <f ca="1">IF(A34taxstdlife="n/a","n/a",IF(A34taxstdlife="",0,IF(BB$3&gt;(A34stdlife+$E1215),((INDEX('PTRM input'!$G$385:$P$434,A34offset,$E1215)-INDEX('PTRM input'!$G$277:$P$326,A34offset,$E1215))*OFFSET($F$7,0,$E1215))-SUM($G1215:BA1215),(((INDEX('PTRM input'!$G$385:$P$434,A34offset,$E1215)-INDEX('PTRM input'!$G$277:$P$326,A34offset,$E1215))*OFFSET($F$7,0,$E1215))-SUM($G1215:BA1215))*(OFFSET('PTRM input'!$G$477,0,$E1215-1)/A34taxstdlife))))</f>
        <v>0</v>
      </c>
      <c r="BC1215" s="251">
        <f ca="1">IF(A34taxstdlife="n/a","n/a",IF(A34taxstdlife="",0,IF(BC$3&gt;(A34stdlife+$E1215),((INDEX('PTRM input'!$G$385:$P$434,A34offset,$E1215)-INDEX('PTRM input'!$G$277:$P$326,A34offset,$E1215))*OFFSET($F$7,0,$E1215))-SUM($G1215:BB1215),(((INDEX('PTRM input'!$G$385:$P$434,A34offset,$E1215)-INDEX('PTRM input'!$G$277:$P$326,A34offset,$E1215))*OFFSET($F$7,0,$E1215))-SUM($G1215:BB1215))*(OFFSET('PTRM input'!$G$477,0,$E1215-1)/A34taxstdlife))))</f>
        <v>0</v>
      </c>
      <c r="BD1215" s="251">
        <f ca="1">IF(A34taxstdlife="n/a","n/a",IF(A34taxstdlife="",0,IF(BD$3&gt;(A34stdlife+$E1215),((INDEX('PTRM input'!$G$385:$P$434,A34offset,$E1215)-INDEX('PTRM input'!$G$277:$P$326,A34offset,$E1215))*OFFSET($F$7,0,$E1215))-SUM($G1215:BC1215),(((INDEX('PTRM input'!$G$385:$P$434,A34offset,$E1215)-INDEX('PTRM input'!$G$277:$P$326,A34offset,$E1215))*OFFSET($F$7,0,$E1215))-SUM($G1215:BC1215))*(OFFSET('PTRM input'!$G$477,0,$E1215-1)/A34taxstdlife))))</f>
        <v>0</v>
      </c>
      <c r="BE1215" s="251">
        <f ca="1">IF(A34taxstdlife="n/a","n/a",IF(A34taxstdlife="",0,IF(BE$3&gt;(A34stdlife+$E1215),((INDEX('PTRM input'!$G$385:$P$434,A34offset,$E1215)-INDEX('PTRM input'!$G$277:$P$326,A34offset,$E1215))*OFFSET($F$7,0,$E1215))-SUM($G1215:BD1215),(((INDEX('PTRM input'!$G$385:$P$434,A34offset,$E1215)-INDEX('PTRM input'!$G$277:$P$326,A34offset,$E1215))*OFFSET($F$7,0,$E1215))-SUM($G1215:BD1215))*(OFFSET('PTRM input'!$G$477,0,$E1215-1)/A34taxstdlife))))</f>
        <v>0</v>
      </c>
      <c r="BF1215" s="251">
        <f ca="1">IF(A34taxstdlife="n/a","n/a",IF(A34taxstdlife="",0,IF(BF$3&gt;(A34stdlife+$E1215),((INDEX('PTRM input'!$G$385:$P$434,A34offset,$E1215)-INDEX('PTRM input'!$G$277:$P$326,A34offset,$E1215))*OFFSET($F$7,0,$E1215))-SUM($G1215:BE1215),(((INDEX('PTRM input'!$G$385:$P$434,A34offset,$E1215)-INDEX('PTRM input'!$G$277:$P$326,A34offset,$E1215))*OFFSET($F$7,0,$E1215))-SUM($G1215:BE1215))*(OFFSET('PTRM input'!$G$477,0,$E1215-1)/A34taxstdlife))))</f>
        <v>0</v>
      </c>
      <c r="BG1215" s="251">
        <f ca="1">IF(A34taxstdlife="n/a","n/a",IF(A34taxstdlife="",0,IF(BG$3&gt;(A34stdlife+$E1215),((INDEX('PTRM input'!$G$385:$P$434,A34offset,$E1215)-INDEX('PTRM input'!$G$277:$P$326,A34offset,$E1215))*OFFSET($F$7,0,$E1215))-SUM($G1215:BF1215),(((INDEX('PTRM input'!$G$385:$P$434,A34offset,$E1215)-INDEX('PTRM input'!$G$277:$P$326,A34offset,$E1215))*OFFSET($F$7,0,$E1215))-SUM($G1215:BF1215))*(OFFSET('PTRM input'!$G$477,0,$E1215-1)/A34taxstdlife))))</f>
        <v>0</v>
      </c>
      <c r="BH1215" s="251">
        <f ca="1">IF(A34taxstdlife="n/a","n/a",IF(A34taxstdlife="",0,IF(BH$3&gt;(A34stdlife+$E1215),((INDEX('PTRM input'!$G$385:$P$434,A34offset,$E1215)-INDEX('PTRM input'!$G$277:$P$326,A34offset,$E1215))*OFFSET($F$7,0,$E1215))-SUM($G1215:BG1215),(((INDEX('PTRM input'!$G$385:$P$434,A34offset,$E1215)-INDEX('PTRM input'!$G$277:$P$326,A34offset,$E1215))*OFFSET($F$7,0,$E1215))-SUM($G1215:BG1215))*(OFFSET('PTRM input'!$G$477,0,$E1215-1)/A34taxstdlife))))</f>
        <v>0</v>
      </c>
      <c r="BI1215" s="251">
        <f ca="1">IF(A34taxstdlife="n/a","n/a",IF(A34taxstdlife="",0,IF(BI$3&gt;(A34stdlife+$E1215),((INDEX('PTRM input'!$G$385:$P$434,A34offset,$E1215)-INDEX('PTRM input'!$G$277:$P$326,A34offset,$E1215))*OFFSET($F$7,0,$E1215))-SUM($G1215:BH1215),(((INDEX('PTRM input'!$G$385:$P$434,A34offset,$E1215)-INDEX('PTRM input'!$G$277:$P$326,A34offset,$E1215))*OFFSET($F$7,0,$E1215))-SUM($G1215:BH1215))*(OFFSET('PTRM input'!$G$477,0,$E1215-1)/A34taxstdlife))))</f>
        <v>0</v>
      </c>
      <c r="BJ1215" s="116"/>
      <c r="BK1215" s="116"/>
      <c r="BL1215" s="116"/>
      <c r="BM1215" s="116"/>
    </row>
    <row r="1216" spans="1:65" ht="12.75" hidden="1" customHeight="1" outlineLevel="2">
      <c r="A1216" s="366"/>
      <c r="B1216" s="19"/>
      <c r="C1216" s="18"/>
      <c r="D1216" s="760"/>
      <c r="E1216" s="86">
        <v>6</v>
      </c>
      <c r="F1216" s="356"/>
      <c r="G1216" s="434"/>
      <c r="H1216" s="435"/>
      <c r="I1216" s="435"/>
      <c r="J1216" s="435"/>
      <c r="K1216" s="435"/>
      <c r="L1216" s="619"/>
      <c r="M1216" s="251">
        <f ca="1">IF(A34taxstdlife="n/a","n/a",IF(A34taxstdlife="",0,IF(M$3&gt;(A34stdlife+$E1216),((INDEX('PTRM input'!$G$385:$P$434,A34offset,$E1216)-INDEX('PTRM input'!$G$277:$P$326,A34offset,$E1216))*OFFSET($F$7,0,$E1216))-SUM($G1216:L1216),(((INDEX('PTRM input'!$G$385:$P$434,A34offset,$E1216)-INDEX('PTRM input'!$G$277:$P$326,A34offset,$E1216))*OFFSET($F$7,0,$E1216))-SUM($G1216:L1216))*(OFFSET('PTRM input'!$G$477,0,$E1216-1)/A34taxstdlife))))</f>
        <v>0</v>
      </c>
      <c r="N1216" s="251">
        <f ca="1">IF(A34taxstdlife="n/a","n/a",IF(A34taxstdlife="",0,IF(N$3&gt;(A34stdlife+$E1216),((INDEX('PTRM input'!$G$385:$P$434,A34offset,$E1216)-INDEX('PTRM input'!$G$277:$P$326,A34offset,$E1216))*OFFSET($F$7,0,$E1216))-SUM($G1216:M1216),(((INDEX('PTRM input'!$G$385:$P$434,A34offset,$E1216)-INDEX('PTRM input'!$G$277:$P$326,A34offset,$E1216))*OFFSET($F$7,0,$E1216))-SUM($G1216:M1216))*(OFFSET('PTRM input'!$G$477,0,$E1216-1)/A34taxstdlife))))</f>
        <v>0</v>
      </c>
      <c r="O1216" s="251">
        <f ca="1">IF(A34taxstdlife="n/a","n/a",IF(A34taxstdlife="",0,IF(O$3&gt;(A34stdlife+$E1216),((INDEX('PTRM input'!$G$385:$P$434,A34offset,$E1216)-INDEX('PTRM input'!$G$277:$P$326,A34offset,$E1216))*OFFSET($F$7,0,$E1216))-SUM($G1216:N1216),(((INDEX('PTRM input'!$G$385:$P$434,A34offset,$E1216)-INDEX('PTRM input'!$G$277:$P$326,A34offset,$E1216))*OFFSET($F$7,0,$E1216))-SUM($G1216:N1216))*(OFFSET('PTRM input'!$G$477,0,$E1216-1)/A34taxstdlife))))</f>
        <v>0</v>
      </c>
      <c r="P1216" s="251">
        <f ca="1">IF(A34taxstdlife="n/a","n/a",IF(A34taxstdlife="",0,IF(P$3&gt;(A34stdlife+$E1216),((INDEX('PTRM input'!$G$385:$P$434,A34offset,$E1216)-INDEX('PTRM input'!$G$277:$P$326,A34offset,$E1216))*OFFSET($F$7,0,$E1216))-SUM($G1216:O1216),(((INDEX('PTRM input'!$G$385:$P$434,A34offset,$E1216)-INDEX('PTRM input'!$G$277:$P$326,A34offset,$E1216))*OFFSET($F$7,0,$E1216))-SUM($G1216:O1216))*(OFFSET('PTRM input'!$G$477,0,$E1216-1)/A34taxstdlife))))</f>
        <v>0</v>
      </c>
      <c r="Q1216" s="251">
        <f ca="1">IF(A34taxstdlife="n/a","n/a",IF(A34taxstdlife="",0,IF(Q$3&gt;(A34stdlife+$E1216),((INDEX('PTRM input'!$G$385:$P$434,A34offset,$E1216)-INDEX('PTRM input'!$G$277:$P$326,A34offset,$E1216))*OFFSET($F$7,0,$E1216))-SUM($G1216:P1216),(((INDEX('PTRM input'!$G$385:$P$434,A34offset,$E1216)-INDEX('PTRM input'!$G$277:$P$326,A34offset,$E1216))*OFFSET($F$7,0,$E1216))-SUM($G1216:P1216))*(OFFSET('PTRM input'!$G$477,0,$E1216-1)/A34taxstdlife))))</f>
        <v>0</v>
      </c>
      <c r="R1216" s="251">
        <f ca="1">IF(A34taxstdlife="n/a","n/a",IF(A34taxstdlife="",0,IF(R$3&gt;(A34stdlife+$E1216),((INDEX('PTRM input'!$G$385:$P$434,A34offset,$E1216)-INDEX('PTRM input'!$G$277:$P$326,A34offset,$E1216))*OFFSET($F$7,0,$E1216))-SUM($G1216:Q1216),(((INDEX('PTRM input'!$G$385:$P$434,A34offset,$E1216)-INDEX('PTRM input'!$G$277:$P$326,A34offset,$E1216))*OFFSET($F$7,0,$E1216))-SUM($G1216:Q1216))*(OFFSET('PTRM input'!$G$477,0,$E1216-1)/A34taxstdlife))))</f>
        <v>0</v>
      </c>
      <c r="S1216" s="251">
        <f ca="1">IF(A34taxstdlife="n/a","n/a",IF(A34taxstdlife="",0,IF(S$3&gt;(A34stdlife+$E1216),((INDEX('PTRM input'!$G$385:$P$434,A34offset,$E1216)-INDEX('PTRM input'!$G$277:$P$326,A34offset,$E1216))*OFFSET($F$7,0,$E1216))-SUM($G1216:R1216),(((INDEX('PTRM input'!$G$385:$P$434,A34offset,$E1216)-INDEX('PTRM input'!$G$277:$P$326,A34offset,$E1216))*OFFSET($F$7,0,$E1216))-SUM($G1216:R1216))*(OFFSET('PTRM input'!$G$477,0,$E1216-1)/A34taxstdlife))))</f>
        <v>0</v>
      </c>
      <c r="T1216" s="251">
        <f ca="1">IF(A34taxstdlife="n/a","n/a",IF(A34taxstdlife="",0,IF(T$3&gt;(A34stdlife+$E1216),((INDEX('PTRM input'!$G$385:$P$434,A34offset,$E1216)-INDEX('PTRM input'!$G$277:$P$326,A34offset,$E1216))*OFFSET($F$7,0,$E1216))-SUM($G1216:S1216),(((INDEX('PTRM input'!$G$385:$P$434,A34offset,$E1216)-INDEX('PTRM input'!$G$277:$P$326,A34offset,$E1216))*OFFSET($F$7,0,$E1216))-SUM($G1216:S1216))*(OFFSET('PTRM input'!$G$477,0,$E1216-1)/A34taxstdlife))))</f>
        <v>0</v>
      </c>
      <c r="U1216" s="251">
        <f ca="1">IF(A34taxstdlife="n/a","n/a",IF(A34taxstdlife="",0,IF(U$3&gt;(A34stdlife+$E1216),((INDEX('PTRM input'!$G$385:$P$434,A34offset,$E1216)-INDEX('PTRM input'!$G$277:$P$326,A34offset,$E1216))*OFFSET($F$7,0,$E1216))-SUM($G1216:T1216),(((INDEX('PTRM input'!$G$385:$P$434,A34offset,$E1216)-INDEX('PTRM input'!$G$277:$P$326,A34offset,$E1216))*OFFSET($F$7,0,$E1216))-SUM($G1216:T1216))*(OFFSET('PTRM input'!$G$477,0,$E1216-1)/A34taxstdlife))))</f>
        <v>0</v>
      </c>
      <c r="V1216" s="251">
        <f ca="1">IF(A34taxstdlife="n/a","n/a",IF(A34taxstdlife="",0,IF(V$3&gt;(A34stdlife+$E1216),((INDEX('PTRM input'!$G$385:$P$434,A34offset,$E1216)-INDEX('PTRM input'!$G$277:$P$326,A34offset,$E1216))*OFFSET($F$7,0,$E1216))-SUM($G1216:U1216),(((INDEX('PTRM input'!$G$385:$P$434,A34offset,$E1216)-INDEX('PTRM input'!$G$277:$P$326,A34offset,$E1216))*OFFSET($F$7,0,$E1216))-SUM($G1216:U1216))*(OFFSET('PTRM input'!$G$477,0,$E1216-1)/A34taxstdlife))))</f>
        <v>0</v>
      </c>
      <c r="W1216" s="251">
        <f ca="1">IF(A34taxstdlife="n/a","n/a",IF(A34taxstdlife="",0,IF(W$3&gt;(A34stdlife+$E1216),((INDEX('PTRM input'!$G$385:$P$434,A34offset,$E1216)-INDEX('PTRM input'!$G$277:$P$326,A34offset,$E1216))*OFFSET($F$7,0,$E1216))-SUM($G1216:V1216),(((INDEX('PTRM input'!$G$385:$P$434,A34offset,$E1216)-INDEX('PTRM input'!$G$277:$P$326,A34offset,$E1216))*OFFSET($F$7,0,$E1216))-SUM($G1216:V1216))*(OFFSET('PTRM input'!$G$477,0,$E1216-1)/A34taxstdlife))))</f>
        <v>0</v>
      </c>
      <c r="X1216" s="251">
        <f ca="1">IF(A34taxstdlife="n/a","n/a",IF(A34taxstdlife="",0,IF(X$3&gt;(A34stdlife+$E1216),((INDEX('PTRM input'!$G$385:$P$434,A34offset,$E1216)-INDEX('PTRM input'!$G$277:$P$326,A34offset,$E1216))*OFFSET($F$7,0,$E1216))-SUM($G1216:W1216),(((INDEX('PTRM input'!$G$385:$P$434,A34offset,$E1216)-INDEX('PTRM input'!$G$277:$P$326,A34offset,$E1216))*OFFSET($F$7,0,$E1216))-SUM($G1216:W1216))*(OFFSET('PTRM input'!$G$477,0,$E1216-1)/A34taxstdlife))))</f>
        <v>0</v>
      </c>
      <c r="Y1216" s="251">
        <f ca="1">IF(A34taxstdlife="n/a","n/a",IF(A34taxstdlife="",0,IF(Y$3&gt;(A34stdlife+$E1216),((INDEX('PTRM input'!$G$385:$P$434,A34offset,$E1216)-INDEX('PTRM input'!$G$277:$P$326,A34offset,$E1216))*OFFSET($F$7,0,$E1216))-SUM($G1216:X1216),(((INDEX('PTRM input'!$G$385:$P$434,A34offset,$E1216)-INDEX('PTRM input'!$G$277:$P$326,A34offset,$E1216))*OFFSET($F$7,0,$E1216))-SUM($G1216:X1216))*(OFFSET('PTRM input'!$G$477,0,$E1216-1)/A34taxstdlife))))</f>
        <v>0</v>
      </c>
      <c r="Z1216" s="251">
        <f ca="1">IF(A34taxstdlife="n/a","n/a",IF(A34taxstdlife="",0,IF(Z$3&gt;(A34stdlife+$E1216),((INDEX('PTRM input'!$G$385:$P$434,A34offset,$E1216)-INDEX('PTRM input'!$G$277:$P$326,A34offset,$E1216))*OFFSET($F$7,0,$E1216))-SUM($G1216:Y1216),(((INDEX('PTRM input'!$G$385:$P$434,A34offset,$E1216)-INDEX('PTRM input'!$G$277:$P$326,A34offset,$E1216))*OFFSET($F$7,0,$E1216))-SUM($G1216:Y1216))*(OFFSET('PTRM input'!$G$477,0,$E1216-1)/A34taxstdlife))))</f>
        <v>0</v>
      </c>
      <c r="AA1216" s="251">
        <f ca="1">IF(A34taxstdlife="n/a","n/a",IF(A34taxstdlife="",0,IF(AA$3&gt;(A34stdlife+$E1216),((INDEX('PTRM input'!$G$385:$P$434,A34offset,$E1216)-INDEX('PTRM input'!$G$277:$P$326,A34offset,$E1216))*OFFSET($F$7,0,$E1216))-SUM($G1216:Z1216),(((INDEX('PTRM input'!$G$385:$P$434,A34offset,$E1216)-INDEX('PTRM input'!$G$277:$P$326,A34offset,$E1216))*OFFSET($F$7,0,$E1216))-SUM($G1216:Z1216))*(OFFSET('PTRM input'!$G$477,0,$E1216-1)/A34taxstdlife))))</f>
        <v>0</v>
      </c>
      <c r="AB1216" s="251">
        <f ca="1">IF(A34taxstdlife="n/a","n/a",IF(A34taxstdlife="",0,IF(AB$3&gt;(A34stdlife+$E1216),((INDEX('PTRM input'!$G$385:$P$434,A34offset,$E1216)-INDEX('PTRM input'!$G$277:$P$326,A34offset,$E1216))*OFFSET($F$7,0,$E1216))-SUM($G1216:AA1216),(((INDEX('PTRM input'!$G$385:$P$434,A34offset,$E1216)-INDEX('PTRM input'!$G$277:$P$326,A34offset,$E1216))*OFFSET($F$7,0,$E1216))-SUM($G1216:AA1216))*(OFFSET('PTRM input'!$G$477,0,$E1216-1)/A34taxstdlife))))</f>
        <v>0</v>
      </c>
      <c r="AC1216" s="251">
        <f ca="1">IF(A34taxstdlife="n/a","n/a",IF(A34taxstdlife="",0,IF(AC$3&gt;(A34stdlife+$E1216),((INDEX('PTRM input'!$G$385:$P$434,A34offset,$E1216)-INDEX('PTRM input'!$G$277:$P$326,A34offset,$E1216))*OFFSET($F$7,0,$E1216))-SUM($G1216:AB1216),(((INDEX('PTRM input'!$G$385:$P$434,A34offset,$E1216)-INDEX('PTRM input'!$G$277:$P$326,A34offset,$E1216))*OFFSET($F$7,0,$E1216))-SUM($G1216:AB1216))*(OFFSET('PTRM input'!$G$477,0,$E1216-1)/A34taxstdlife))))</f>
        <v>0</v>
      </c>
      <c r="AD1216" s="251">
        <f ca="1">IF(A34taxstdlife="n/a","n/a",IF(A34taxstdlife="",0,IF(AD$3&gt;(A34stdlife+$E1216),((INDEX('PTRM input'!$G$385:$P$434,A34offset,$E1216)-INDEX('PTRM input'!$G$277:$P$326,A34offset,$E1216))*OFFSET($F$7,0,$E1216))-SUM($G1216:AC1216),(((INDEX('PTRM input'!$G$385:$P$434,A34offset,$E1216)-INDEX('PTRM input'!$G$277:$P$326,A34offset,$E1216))*OFFSET($F$7,0,$E1216))-SUM($G1216:AC1216))*(OFFSET('PTRM input'!$G$477,0,$E1216-1)/A34taxstdlife))))</f>
        <v>0</v>
      </c>
      <c r="AE1216" s="251">
        <f ca="1">IF(A34taxstdlife="n/a","n/a",IF(A34taxstdlife="",0,IF(AE$3&gt;(A34stdlife+$E1216),((INDEX('PTRM input'!$G$385:$P$434,A34offset,$E1216)-INDEX('PTRM input'!$G$277:$P$326,A34offset,$E1216))*OFFSET($F$7,0,$E1216))-SUM($G1216:AD1216),(((INDEX('PTRM input'!$G$385:$P$434,A34offset,$E1216)-INDEX('PTRM input'!$G$277:$P$326,A34offset,$E1216))*OFFSET($F$7,0,$E1216))-SUM($G1216:AD1216))*(OFFSET('PTRM input'!$G$477,0,$E1216-1)/A34taxstdlife))))</f>
        <v>0</v>
      </c>
      <c r="AF1216" s="251">
        <f ca="1">IF(A34taxstdlife="n/a","n/a",IF(A34taxstdlife="",0,IF(AF$3&gt;(A34stdlife+$E1216),((INDEX('PTRM input'!$G$385:$P$434,A34offset,$E1216)-INDEX('PTRM input'!$G$277:$P$326,A34offset,$E1216))*OFFSET($F$7,0,$E1216))-SUM($G1216:AE1216),(((INDEX('PTRM input'!$G$385:$P$434,A34offset,$E1216)-INDEX('PTRM input'!$G$277:$P$326,A34offset,$E1216))*OFFSET($F$7,0,$E1216))-SUM($G1216:AE1216))*(OFFSET('PTRM input'!$G$477,0,$E1216-1)/A34taxstdlife))))</f>
        <v>0</v>
      </c>
      <c r="AG1216" s="251">
        <f ca="1">IF(A34taxstdlife="n/a","n/a",IF(A34taxstdlife="",0,IF(AG$3&gt;(A34stdlife+$E1216),((INDEX('PTRM input'!$G$385:$P$434,A34offset,$E1216)-INDEX('PTRM input'!$G$277:$P$326,A34offset,$E1216))*OFFSET($F$7,0,$E1216))-SUM($G1216:AF1216),(((INDEX('PTRM input'!$G$385:$P$434,A34offset,$E1216)-INDEX('PTRM input'!$G$277:$P$326,A34offset,$E1216))*OFFSET($F$7,0,$E1216))-SUM($G1216:AF1216))*(OFFSET('PTRM input'!$G$477,0,$E1216-1)/A34taxstdlife))))</f>
        <v>0</v>
      </c>
      <c r="AH1216" s="251">
        <f ca="1">IF(A34taxstdlife="n/a","n/a",IF(A34taxstdlife="",0,IF(AH$3&gt;(A34stdlife+$E1216),((INDEX('PTRM input'!$G$385:$P$434,A34offset,$E1216)-INDEX('PTRM input'!$G$277:$P$326,A34offset,$E1216))*OFFSET($F$7,0,$E1216))-SUM($G1216:AG1216),(((INDEX('PTRM input'!$G$385:$P$434,A34offset,$E1216)-INDEX('PTRM input'!$G$277:$P$326,A34offset,$E1216))*OFFSET($F$7,0,$E1216))-SUM($G1216:AG1216))*(OFFSET('PTRM input'!$G$477,0,$E1216-1)/A34taxstdlife))))</f>
        <v>0</v>
      </c>
      <c r="AI1216" s="251">
        <f ca="1">IF(A34taxstdlife="n/a","n/a",IF(A34taxstdlife="",0,IF(AI$3&gt;(A34stdlife+$E1216),((INDEX('PTRM input'!$G$385:$P$434,A34offset,$E1216)-INDEX('PTRM input'!$G$277:$P$326,A34offset,$E1216))*OFFSET($F$7,0,$E1216))-SUM($G1216:AH1216),(((INDEX('PTRM input'!$G$385:$P$434,A34offset,$E1216)-INDEX('PTRM input'!$G$277:$P$326,A34offset,$E1216))*OFFSET($F$7,0,$E1216))-SUM($G1216:AH1216))*(OFFSET('PTRM input'!$G$477,0,$E1216-1)/A34taxstdlife))))</f>
        <v>0</v>
      </c>
      <c r="AJ1216" s="251">
        <f ca="1">IF(A34taxstdlife="n/a","n/a",IF(A34taxstdlife="",0,IF(AJ$3&gt;(A34stdlife+$E1216),((INDEX('PTRM input'!$G$385:$P$434,A34offset,$E1216)-INDEX('PTRM input'!$G$277:$P$326,A34offset,$E1216))*OFFSET($F$7,0,$E1216))-SUM($G1216:AI1216),(((INDEX('PTRM input'!$G$385:$P$434,A34offset,$E1216)-INDEX('PTRM input'!$G$277:$P$326,A34offset,$E1216))*OFFSET($F$7,0,$E1216))-SUM($G1216:AI1216))*(OFFSET('PTRM input'!$G$477,0,$E1216-1)/A34taxstdlife))))</f>
        <v>0</v>
      </c>
      <c r="AK1216" s="251">
        <f ca="1">IF(A34taxstdlife="n/a","n/a",IF(A34taxstdlife="",0,IF(AK$3&gt;(A34stdlife+$E1216),((INDEX('PTRM input'!$G$385:$P$434,A34offset,$E1216)-INDEX('PTRM input'!$G$277:$P$326,A34offset,$E1216))*OFFSET($F$7,0,$E1216))-SUM($G1216:AJ1216),(((INDEX('PTRM input'!$G$385:$P$434,A34offset,$E1216)-INDEX('PTRM input'!$G$277:$P$326,A34offset,$E1216))*OFFSET($F$7,0,$E1216))-SUM($G1216:AJ1216))*(OFFSET('PTRM input'!$G$477,0,$E1216-1)/A34taxstdlife))))</f>
        <v>0</v>
      </c>
      <c r="AL1216" s="251">
        <f ca="1">IF(A34taxstdlife="n/a","n/a",IF(A34taxstdlife="",0,IF(AL$3&gt;(A34stdlife+$E1216),((INDEX('PTRM input'!$G$385:$P$434,A34offset,$E1216)-INDEX('PTRM input'!$G$277:$P$326,A34offset,$E1216))*OFFSET($F$7,0,$E1216))-SUM($G1216:AK1216),(((INDEX('PTRM input'!$G$385:$P$434,A34offset,$E1216)-INDEX('PTRM input'!$G$277:$P$326,A34offset,$E1216))*OFFSET($F$7,0,$E1216))-SUM($G1216:AK1216))*(OFFSET('PTRM input'!$G$477,0,$E1216-1)/A34taxstdlife))))</f>
        <v>0</v>
      </c>
      <c r="AM1216" s="251">
        <f ca="1">IF(A34taxstdlife="n/a","n/a",IF(A34taxstdlife="",0,IF(AM$3&gt;(A34stdlife+$E1216),((INDEX('PTRM input'!$G$385:$P$434,A34offset,$E1216)-INDEX('PTRM input'!$G$277:$P$326,A34offset,$E1216))*OFFSET($F$7,0,$E1216))-SUM($G1216:AL1216),(((INDEX('PTRM input'!$G$385:$P$434,A34offset,$E1216)-INDEX('PTRM input'!$G$277:$P$326,A34offset,$E1216))*OFFSET($F$7,0,$E1216))-SUM($G1216:AL1216))*(OFFSET('PTRM input'!$G$477,0,$E1216-1)/A34taxstdlife))))</f>
        <v>0</v>
      </c>
      <c r="AN1216" s="251">
        <f ca="1">IF(A34taxstdlife="n/a","n/a",IF(A34taxstdlife="",0,IF(AN$3&gt;(A34stdlife+$E1216),((INDEX('PTRM input'!$G$385:$P$434,A34offset,$E1216)-INDEX('PTRM input'!$G$277:$P$326,A34offset,$E1216))*OFFSET($F$7,0,$E1216))-SUM($G1216:AM1216),(((INDEX('PTRM input'!$G$385:$P$434,A34offset,$E1216)-INDEX('PTRM input'!$G$277:$P$326,A34offset,$E1216))*OFFSET($F$7,0,$E1216))-SUM($G1216:AM1216))*(OFFSET('PTRM input'!$G$477,0,$E1216-1)/A34taxstdlife))))</f>
        <v>0</v>
      </c>
      <c r="AO1216" s="251">
        <f ca="1">IF(A34taxstdlife="n/a","n/a",IF(A34taxstdlife="",0,IF(AO$3&gt;(A34stdlife+$E1216),((INDEX('PTRM input'!$G$385:$P$434,A34offset,$E1216)-INDEX('PTRM input'!$G$277:$P$326,A34offset,$E1216))*OFFSET($F$7,0,$E1216))-SUM($G1216:AN1216),(((INDEX('PTRM input'!$G$385:$P$434,A34offset,$E1216)-INDEX('PTRM input'!$G$277:$P$326,A34offset,$E1216))*OFFSET($F$7,0,$E1216))-SUM($G1216:AN1216))*(OFFSET('PTRM input'!$G$477,0,$E1216-1)/A34taxstdlife))))</f>
        <v>0</v>
      </c>
      <c r="AP1216" s="251">
        <f ca="1">IF(A34taxstdlife="n/a","n/a",IF(A34taxstdlife="",0,IF(AP$3&gt;(A34stdlife+$E1216),((INDEX('PTRM input'!$G$385:$P$434,A34offset,$E1216)-INDEX('PTRM input'!$G$277:$P$326,A34offset,$E1216))*OFFSET($F$7,0,$E1216))-SUM($G1216:AO1216),(((INDEX('PTRM input'!$G$385:$P$434,A34offset,$E1216)-INDEX('PTRM input'!$G$277:$P$326,A34offset,$E1216))*OFFSET($F$7,0,$E1216))-SUM($G1216:AO1216))*(OFFSET('PTRM input'!$G$477,0,$E1216-1)/A34taxstdlife))))</f>
        <v>0</v>
      </c>
      <c r="AQ1216" s="251">
        <f ca="1">IF(A34taxstdlife="n/a","n/a",IF(A34taxstdlife="",0,IF(AQ$3&gt;(A34stdlife+$E1216),((INDEX('PTRM input'!$G$385:$P$434,A34offset,$E1216)-INDEX('PTRM input'!$G$277:$P$326,A34offset,$E1216))*OFFSET($F$7,0,$E1216))-SUM($G1216:AP1216),(((INDEX('PTRM input'!$G$385:$P$434,A34offset,$E1216)-INDEX('PTRM input'!$G$277:$P$326,A34offset,$E1216))*OFFSET($F$7,0,$E1216))-SUM($G1216:AP1216))*(OFFSET('PTRM input'!$G$477,0,$E1216-1)/A34taxstdlife))))</f>
        <v>0</v>
      </c>
      <c r="AR1216" s="251">
        <f ca="1">IF(A34taxstdlife="n/a","n/a",IF(A34taxstdlife="",0,IF(AR$3&gt;(A34stdlife+$E1216),((INDEX('PTRM input'!$G$385:$P$434,A34offset,$E1216)-INDEX('PTRM input'!$G$277:$P$326,A34offset,$E1216))*OFFSET($F$7,0,$E1216))-SUM($G1216:AQ1216),(((INDEX('PTRM input'!$G$385:$P$434,A34offset,$E1216)-INDEX('PTRM input'!$G$277:$P$326,A34offset,$E1216))*OFFSET($F$7,0,$E1216))-SUM($G1216:AQ1216))*(OFFSET('PTRM input'!$G$477,0,$E1216-1)/A34taxstdlife))))</f>
        <v>0</v>
      </c>
      <c r="AS1216" s="251">
        <f ca="1">IF(A34taxstdlife="n/a","n/a",IF(A34taxstdlife="",0,IF(AS$3&gt;(A34stdlife+$E1216),((INDEX('PTRM input'!$G$385:$P$434,A34offset,$E1216)-INDEX('PTRM input'!$G$277:$P$326,A34offset,$E1216))*OFFSET($F$7,0,$E1216))-SUM($G1216:AR1216),(((INDEX('PTRM input'!$G$385:$P$434,A34offset,$E1216)-INDEX('PTRM input'!$G$277:$P$326,A34offset,$E1216))*OFFSET($F$7,0,$E1216))-SUM($G1216:AR1216))*(OFFSET('PTRM input'!$G$477,0,$E1216-1)/A34taxstdlife))))</f>
        <v>0</v>
      </c>
      <c r="AT1216" s="251">
        <f ca="1">IF(A34taxstdlife="n/a","n/a",IF(A34taxstdlife="",0,IF(AT$3&gt;(A34stdlife+$E1216),((INDEX('PTRM input'!$G$385:$P$434,A34offset,$E1216)-INDEX('PTRM input'!$G$277:$P$326,A34offset,$E1216))*OFFSET($F$7,0,$E1216))-SUM($G1216:AS1216),(((INDEX('PTRM input'!$G$385:$P$434,A34offset,$E1216)-INDEX('PTRM input'!$G$277:$P$326,A34offset,$E1216))*OFFSET($F$7,0,$E1216))-SUM($G1216:AS1216))*(OFFSET('PTRM input'!$G$477,0,$E1216-1)/A34taxstdlife))))</f>
        <v>0</v>
      </c>
      <c r="AU1216" s="251">
        <f ca="1">IF(A34taxstdlife="n/a","n/a",IF(A34taxstdlife="",0,IF(AU$3&gt;(A34stdlife+$E1216),((INDEX('PTRM input'!$G$385:$P$434,A34offset,$E1216)-INDEX('PTRM input'!$G$277:$P$326,A34offset,$E1216))*OFFSET($F$7,0,$E1216))-SUM($G1216:AT1216),(((INDEX('PTRM input'!$G$385:$P$434,A34offset,$E1216)-INDEX('PTRM input'!$G$277:$P$326,A34offset,$E1216))*OFFSET($F$7,0,$E1216))-SUM($G1216:AT1216))*(OFFSET('PTRM input'!$G$477,0,$E1216-1)/A34taxstdlife))))</f>
        <v>0</v>
      </c>
      <c r="AV1216" s="251">
        <f ca="1">IF(A34taxstdlife="n/a","n/a",IF(A34taxstdlife="",0,IF(AV$3&gt;(A34stdlife+$E1216),((INDEX('PTRM input'!$G$385:$P$434,A34offset,$E1216)-INDEX('PTRM input'!$G$277:$P$326,A34offset,$E1216))*OFFSET($F$7,0,$E1216))-SUM($G1216:AU1216),(((INDEX('PTRM input'!$G$385:$P$434,A34offset,$E1216)-INDEX('PTRM input'!$G$277:$P$326,A34offset,$E1216))*OFFSET($F$7,0,$E1216))-SUM($G1216:AU1216))*(OFFSET('PTRM input'!$G$477,0,$E1216-1)/A34taxstdlife))))</f>
        <v>0</v>
      </c>
      <c r="AW1216" s="251">
        <f ca="1">IF(A34taxstdlife="n/a","n/a",IF(A34taxstdlife="",0,IF(AW$3&gt;(A34stdlife+$E1216),((INDEX('PTRM input'!$G$385:$P$434,A34offset,$E1216)-INDEX('PTRM input'!$G$277:$P$326,A34offset,$E1216))*OFFSET($F$7,0,$E1216))-SUM($G1216:AV1216),(((INDEX('PTRM input'!$G$385:$P$434,A34offset,$E1216)-INDEX('PTRM input'!$G$277:$P$326,A34offset,$E1216))*OFFSET($F$7,0,$E1216))-SUM($G1216:AV1216))*(OFFSET('PTRM input'!$G$477,0,$E1216-1)/A34taxstdlife))))</f>
        <v>0</v>
      </c>
      <c r="AX1216" s="251">
        <f ca="1">IF(A34taxstdlife="n/a","n/a",IF(A34taxstdlife="",0,IF(AX$3&gt;(A34stdlife+$E1216),((INDEX('PTRM input'!$G$385:$P$434,A34offset,$E1216)-INDEX('PTRM input'!$G$277:$P$326,A34offset,$E1216))*OFFSET($F$7,0,$E1216))-SUM($G1216:AW1216),(((INDEX('PTRM input'!$G$385:$P$434,A34offset,$E1216)-INDEX('PTRM input'!$G$277:$P$326,A34offset,$E1216))*OFFSET($F$7,0,$E1216))-SUM($G1216:AW1216))*(OFFSET('PTRM input'!$G$477,0,$E1216-1)/A34taxstdlife))))</f>
        <v>0</v>
      </c>
      <c r="AY1216" s="251">
        <f ca="1">IF(A34taxstdlife="n/a","n/a",IF(A34taxstdlife="",0,IF(AY$3&gt;(A34stdlife+$E1216),((INDEX('PTRM input'!$G$385:$P$434,A34offset,$E1216)-INDEX('PTRM input'!$G$277:$P$326,A34offset,$E1216))*OFFSET($F$7,0,$E1216))-SUM($G1216:AX1216),(((INDEX('PTRM input'!$G$385:$P$434,A34offset,$E1216)-INDEX('PTRM input'!$G$277:$P$326,A34offset,$E1216))*OFFSET($F$7,0,$E1216))-SUM($G1216:AX1216))*(OFFSET('PTRM input'!$G$477,0,$E1216-1)/A34taxstdlife))))</f>
        <v>0</v>
      </c>
      <c r="AZ1216" s="251">
        <f ca="1">IF(A34taxstdlife="n/a","n/a",IF(A34taxstdlife="",0,IF(AZ$3&gt;(A34stdlife+$E1216),((INDEX('PTRM input'!$G$385:$P$434,A34offset,$E1216)-INDEX('PTRM input'!$G$277:$P$326,A34offset,$E1216))*OFFSET($F$7,0,$E1216))-SUM($G1216:AY1216),(((INDEX('PTRM input'!$G$385:$P$434,A34offset,$E1216)-INDEX('PTRM input'!$G$277:$P$326,A34offset,$E1216))*OFFSET($F$7,0,$E1216))-SUM($G1216:AY1216))*(OFFSET('PTRM input'!$G$477,0,$E1216-1)/A34taxstdlife))))</f>
        <v>0</v>
      </c>
      <c r="BA1216" s="251">
        <f ca="1">IF(A34taxstdlife="n/a","n/a",IF(A34taxstdlife="",0,IF(BA$3&gt;(A34stdlife+$E1216),((INDEX('PTRM input'!$G$385:$P$434,A34offset,$E1216)-INDEX('PTRM input'!$G$277:$P$326,A34offset,$E1216))*OFFSET($F$7,0,$E1216))-SUM($G1216:AZ1216),(((INDEX('PTRM input'!$G$385:$P$434,A34offset,$E1216)-INDEX('PTRM input'!$G$277:$P$326,A34offset,$E1216))*OFFSET($F$7,0,$E1216))-SUM($G1216:AZ1216))*(OFFSET('PTRM input'!$G$477,0,$E1216-1)/A34taxstdlife))))</f>
        <v>0</v>
      </c>
      <c r="BB1216" s="251">
        <f ca="1">IF(A34taxstdlife="n/a","n/a",IF(A34taxstdlife="",0,IF(BB$3&gt;(A34stdlife+$E1216),((INDEX('PTRM input'!$G$385:$P$434,A34offset,$E1216)-INDEX('PTRM input'!$G$277:$P$326,A34offset,$E1216))*OFFSET($F$7,0,$E1216))-SUM($G1216:BA1216),(((INDEX('PTRM input'!$G$385:$P$434,A34offset,$E1216)-INDEX('PTRM input'!$G$277:$P$326,A34offset,$E1216))*OFFSET($F$7,0,$E1216))-SUM($G1216:BA1216))*(OFFSET('PTRM input'!$G$477,0,$E1216-1)/A34taxstdlife))))</f>
        <v>0</v>
      </c>
      <c r="BC1216" s="251">
        <f ca="1">IF(A34taxstdlife="n/a","n/a",IF(A34taxstdlife="",0,IF(BC$3&gt;(A34stdlife+$E1216),((INDEX('PTRM input'!$G$385:$P$434,A34offset,$E1216)-INDEX('PTRM input'!$G$277:$P$326,A34offset,$E1216))*OFFSET($F$7,0,$E1216))-SUM($G1216:BB1216),(((INDEX('PTRM input'!$G$385:$P$434,A34offset,$E1216)-INDEX('PTRM input'!$G$277:$P$326,A34offset,$E1216))*OFFSET($F$7,0,$E1216))-SUM($G1216:BB1216))*(OFFSET('PTRM input'!$G$477,0,$E1216-1)/A34taxstdlife))))</f>
        <v>0</v>
      </c>
      <c r="BD1216" s="251">
        <f ca="1">IF(A34taxstdlife="n/a","n/a",IF(A34taxstdlife="",0,IF(BD$3&gt;(A34stdlife+$E1216),((INDEX('PTRM input'!$G$385:$P$434,A34offset,$E1216)-INDEX('PTRM input'!$G$277:$P$326,A34offset,$E1216))*OFFSET($F$7,0,$E1216))-SUM($G1216:BC1216),(((INDEX('PTRM input'!$G$385:$P$434,A34offset,$E1216)-INDEX('PTRM input'!$G$277:$P$326,A34offset,$E1216))*OFFSET($F$7,0,$E1216))-SUM($G1216:BC1216))*(OFFSET('PTRM input'!$G$477,0,$E1216-1)/A34taxstdlife))))</f>
        <v>0</v>
      </c>
      <c r="BE1216" s="251">
        <f ca="1">IF(A34taxstdlife="n/a","n/a",IF(A34taxstdlife="",0,IF(BE$3&gt;(A34stdlife+$E1216),((INDEX('PTRM input'!$G$385:$P$434,A34offset,$E1216)-INDEX('PTRM input'!$G$277:$P$326,A34offset,$E1216))*OFFSET($F$7,0,$E1216))-SUM($G1216:BD1216),(((INDEX('PTRM input'!$G$385:$P$434,A34offset,$E1216)-INDEX('PTRM input'!$G$277:$P$326,A34offset,$E1216))*OFFSET($F$7,0,$E1216))-SUM($G1216:BD1216))*(OFFSET('PTRM input'!$G$477,0,$E1216-1)/A34taxstdlife))))</f>
        <v>0</v>
      </c>
      <c r="BF1216" s="251">
        <f ca="1">IF(A34taxstdlife="n/a","n/a",IF(A34taxstdlife="",0,IF(BF$3&gt;(A34stdlife+$E1216),((INDEX('PTRM input'!$G$385:$P$434,A34offset,$E1216)-INDEX('PTRM input'!$G$277:$P$326,A34offset,$E1216))*OFFSET($F$7,0,$E1216))-SUM($G1216:BE1216),(((INDEX('PTRM input'!$G$385:$P$434,A34offset,$E1216)-INDEX('PTRM input'!$G$277:$P$326,A34offset,$E1216))*OFFSET($F$7,0,$E1216))-SUM($G1216:BE1216))*(OFFSET('PTRM input'!$G$477,0,$E1216-1)/A34taxstdlife))))</f>
        <v>0</v>
      </c>
      <c r="BG1216" s="251">
        <f ca="1">IF(A34taxstdlife="n/a","n/a",IF(A34taxstdlife="",0,IF(BG$3&gt;(A34stdlife+$E1216),((INDEX('PTRM input'!$G$385:$P$434,A34offset,$E1216)-INDEX('PTRM input'!$G$277:$P$326,A34offset,$E1216))*OFFSET($F$7,0,$E1216))-SUM($G1216:BF1216),(((INDEX('PTRM input'!$G$385:$P$434,A34offset,$E1216)-INDEX('PTRM input'!$G$277:$P$326,A34offset,$E1216))*OFFSET($F$7,0,$E1216))-SUM($G1216:BF1216))*(OFFSET('PTRM input'!$G$477,0,$E1216-1)/A34taxstdlife))))</f>
        <v>0</v>
      </c>
      <c r="BH1216" s="251">
        <f ca="1">IF(A34taxstdlife="n/a","n/a",IF(A34taxstdlife="",0,IF(BH$3&gt;(A34stdlife+$E1216),((INDEX('PTRM input'!$G$385:$P$434,A34offset,$E1216)-INDEX('PTRM input'!$G$277:$P$326,A34offset,$E1216))*OFFSET($F$7,0,$E1216))-SUM($G1216:BG1216),(((INDEX('PTRM input'!$G$385:$P$434,A34offset,$E1216)-INDEX('PTRM input'!$G$277:$P$326,A34offset,$E1216))*OFFSET($F$7,0,$E1216))-SUM($G1216:BG1216))*(OFFSET('PTRM input'!$G$477,0,$E1216-1)/A34taxstdlife))))</f>
        <v>0</v>
      </c>
      <c r="BI1216" s="251">
        <f ca="1">IF(A34taxstdlife="n/a","n/a",IF(A34taxstdlife="",0,IF(BI$3&gt;(A34stdlife+$E1216),((INDEX('PTRM input'!$G$385:$P$434,A34offset,$E1216)-INDEX('PTRM input'!$G$277:$P$326,A34offset,$E1216))*OFFSET($F$7,0,$E1216))-SUM($G1216:BH1216),(((INDEX('PTRM input'!$G$385:$P$434,A34offset,$E1216)-INDEX('PTRM input'!$G$277:$P$326,A34offset,$E1216))*OFFSET($F$7,0,$E1216))-SUM($G1216:BH1216))*(OFFSET('PTRM input'!$G$477,0,$E1216-1)/A34taxstdlife))))</f>
        <v>0</v>
      </c>
      <c r="BJ1216" s="116"/>
      <c r="BK1216" s="116"/>
      <c r="BL1216" s="116"/>
      <c r="BM1216" s="116"/>
    </row>
    <row r="1217" spans="1:65" ht="12.75" hidden="1" customHeight="1" outlineLevel="2">
      <c r="A1217" s="366"/>
      <c r="B1217" s="19"/>
      <c r="C1217" s="18"/>
      <c r="D1217" s="760"/>
      <c r="E1217" s="86">
        <v>7</v>
      </c>
      <c r="F1217" s="356"/>
      <c r="G1217" s="434"/>
      <c r="H1217" s="435"/>
      <c r="I1217" s="435"/>
      <c r="J1217" s="435"/>
      <c r="K1217" s="435"/>
      <c r="L1217" s="435"/>
      <c r="M1217" s="619"/>
      <c r="N1217" s="251">
        <f ca="1">IF(A34taxstdlife="n/a","n/a",IF(A34taxstdlife="",0,IF(N$3&gt;(A34stdlife+$E1217),((INDEX('PTRM input'!$G$385:$P$434,A34offset,$E1217)-INDEX('PTRM input'!$G$277:$P$326,A34offset,$E1217))*OFFSET($F$7,0,$E1217))-SUM($G1217:M1217),(((INDEX('PTRM input'!$G$385:$P$434,A34offset,$E1217)-INDEX('PTRM input'!$G$277:$P$326,A34offset,$E1217))*OFFSET($F$7,0,$E1217))-SUM($G1217:M1217))*(OFFSET('PTRM input'!$G$477,0,$E1217-1)/A34taxstdlife))))</f>
        <v>0</v>
      </c>
      <c r="O1217" s="251">
        <f ca="1">IF(A34taxstdlife="n/a","n/a",IF(A34taxstdlife="",0,IF(O$3&gt;(A34stdlife+$E1217),((INDEX('PTRM input'!$G$385:$P$434,A34offset,$E1217)-INDEX('PTRM input'!$G$277:$P$326,A34offset,$E1217))*OFFSET($F$7,0,$E1217))-SUM($G1217:N1217),(((INDEX('PTRM input'!$G$385:$P$434,A34offset,$E1217)-INDEX('PTRM input'!$G$277:$P$326,A34offset,$E1217))*OFFSET($F$7,0,$E1217))-SUM($G1217:N1217))*(OFFSET('PTRM input'!$G$477,0,$E1217-1)/A34taxstdlife))))</f>
        <v>0</v>
      </c>
      <c r="P1217" s="251">
        <f ca="1">IF(A34taxstdlife="n/a","n/a",IF(A34taxstdlife="",0,IF(P$3&gt;(A34stdlife+$E1217),((INDEX('PTRM input'!$G$385:$P$434,A34offset,$E1217)-INDEX('PTRM input'!$G$277:$P$326,A34offset,$E1217))*OFFSET($F$7,0,$E1217))-SUM($G1217:O1217),(((INDEX('PTRM input'!$G$385:$P$434,A34offset,$E1217)-INDEX('PTRM input'!$G$277:$P$326,A34offset,$E1217))*OFFSET($F$7,0,$E1217))-SUM($G1217:O1217))*(OFFSET('PTRM input'!$G$477,0,$E1217-1)/A34taxstdlife))))</f>
        <v>0</v>
      </c>
      <c r="Q1217" s="251">
        <f ca="1">IF(A34taxstdlife="n/a","n/a",IF(A34taxstdlife="",0,IF(Q$3&gt;(A34stdlife+$E1217),((INDEX('PTRM input'!$G$385:$P$434,A34offset,$E1217)-INDEX('PTRM input'!$G$277:$P$326,A34offset,$E1217))*OFFSET($F$7,0,$E1217))-SUM($G1217:P1217),(((INDEX('PTRM input'!$G$385:$P$434,A34offset,$E1217)-INDEX('PTRM input'!$G$277:$P$326,A34offset,$E1217))*OFFSET($F$7,0,$E1217))-SUM($G1217:P1217))*(OFFSET('PTRM input'!$G$477,0,$E1217-1)/A34taxstdlife))))</f>
        <v>0</v>
      </c>
      <c r="R1217" s="251">
        <f ca="1">IF(A34taxstdlife="n/a","n/a",IF(A34taxstdlife="",0,IF(R$3&gt;(A34stdlife+$E1217),((INDEX('PTRM input'!$G$385:$P$434,A34offset,$E1217)-INDEX('PTRM input'!$G$277:$P$326,A34offset,$E1217))*OFFSET($F$7,0,$E1217))-SUM($G1217:Q1217),(((INDEX('PTRM input'!$G$385:$P$434,A34offset,$E1217)-INDEX('PTRM input'!$G$277:$P$326,A34offset,$E1217))*OFFSET($F$7,0,$E1217))-SUM($G1217:Q1217))*(OFFSET('PTRM input'!$G$477,0,$E1217-1)/A34taxstdlife))))</f>
        <v>0</v>
      </c>
      <c r="S1217" s="251">
        <f ca="1">IF(A34taxstdlife="n/a","n/a",IF(A34taxstdlife="",0,IF(S$3&gt;(A34stdlife+$E1217),((INDEX('PTRM input'!$G$385:$P$434,A34offset,$E1217)-INDEX('PTRM input'!$G$277:$P$326,A34offset,$E1217))*OFFSET($F$7,0,$E1217))-SUM($G1217:R1217),(((INDEX('PTRM input'!$G$385:$P$434,A34offset,$E1217)-INDEX('PTRM input'!$G$277:$P$326,A34offset,$E1217))*OFFSET($F$7,0,$E1217))-SUM($G1217:R1217))*(OFFSET('PTRM input'!$G$477,0,$E1217-1)/A34taxstdlife))))</f>
        <v>0</v>
      </c>
      <c r="T1217" s="251">
        <f ca="1">IF(A34taxstdlife="n/a","n/a",IF(A34taxstdlife="",0,IF(T$3&gt;(A34stdlife+$E1217),((INDEX('PTRM input'!$G$385:$P$434,A34offset,$E1217)-INDEX('PTRM input'!$G$277:$P$326,A34offset,$E1217))*OFFSET($F$7,0,$E1217))-SUM($G1217:S1217),(((INDEX('PTRM input'!$G$385:$P$434,A34offset,$E1217)-INDEX('PTRM input'!$G$277:$P$326,A34offset,$E1217))*OFFSET($F$7,0,$E1217))-SUM($G1217:S1217))*(OFFSET('PTRM input'!$G$477,0,$E1217-1)/A34taxstdlife))))</f>
        <v>0</v>
      </c>
      <c r="U1217" s="251">
        <f ca="1">IF(A34taxstdlife="n/a","n/a",IF(A34taxstdlife="",0,IF(U$3&gt;(A34stdlife+$E1217),((INDEX('PTRM input'!$G$385:$P$434,A34offset,$E1217)-INDEX('PTRM input'!$G$277:$P$326,A34offset,$E1217))*OFFSET($F$7,0,$E1217))-SUM($G1217:T1217),(((INDEX('PTRM input'!$G$385:$P$434,A34offset,$E1217)-INDEX('PTRM input'!$G$277:$P$326,A34offset,$E1217))*OFFSET($F$7,0,$E1217))-SUM($G1217:T1217))*(OFFSET('PTRM input'!$G$477,0,$E1217-1)/A34taxstdlife))))</f>
        <v>0</v>
      </c>
      <c r="V1217" s="251">
        <f ca="1">IF(A34taxstdlife="n/a","n/a",IF(A34taxstdlife="",0,IF(V$3&gt;(A34stdlife+$E1217),((INDEX('PTRM input'!$G$385:$P$434,A34offset,$E1217)-INDEX('PTRM input'!$G$277:$P$326,A34offset,$E1217))*OFFSET($F$7,0,$E1217))-SUM($G1217:U1217),(((INDEX('PTRM input'!$G$385:$P$434,A34offset,$E1217)-INDEX('PTRM input'!$G$277:$P$326,A34offset,$E1217))*OFFSET($F$7,0,$E1217))-SUM($G1217:U1217))*(OFFSET('PTRM input'!$G$477,0,$E1217-1)/A34taxstdlife))))</f>
        <v>0</v>
      </c>
      <c r="W1217" s="251">
        <f ca="1">IF(A34taxstdlife="n/a","n/a",IF(A34taxstdlife="",0,IF(W$3&gt;(A34stdlife+$E1217),((INDEX('PTRM input'!$G$385:$P$434,A34offset,$E1217)-INDEX('PTRM input'!$G$277:$P$326,A34offset,$E1217))*OFFSET($F$7,0,$E1217))-SUM($G1217:V1217),(((INDEX('PTRM input'!$G$385:$P$434,A34offset,$E1217)-INDEX('PTRM input'!$G$277:$P$326,A34offset,$E1217))*OFFSET($F$7,0,$E1217))-SUM($G1217:V1217))*(OFFSET('PTRM input'!$G$477,0,$E1217-1)/A34taxstdlife))))</f>
        <v>0</v>
      </c>
      <c r="X1217" s="251">
        <f ca="1">IF(A34taxstdlife="n/a","n/a",IF(A34taxstdlife="",0,IF(X$3&gt;(A34stdlife+$E1217),((INDEX('PTRM input'!$G$385:$P$434,A34offset,$E1217)-INDEX('PTRM input'!$G$277:$P$326,A34offset,$E1217))*OFFSET($F$7,0,$E1217))-SUM($G1217:W1217),(((INDEX('PTRM input'!$G$385:$P$434,A34offset,$E1217)-INDEX('PTRM input'!$G$277:$P$326,A34offset,$E1217))*OFFSET($F$7,0,$E1217))-SUM($G1217:W1217))*(OFFSET('PTRM input'!$G$477,0,$E1217-1)/A34taxstdlife))))</f>
        <v>0</v>
      </c>
      <c r="Y1217" s="251">
        <f ca="1">IF(A34taxstdlife="n/a","n/a",IF(A34taxstdlife="",0,IF(Y$3&gt;(A34stdlife+$E1217),((INDEX('PTRM input'!$G$385:$P$434,A34offset,$E1217)-INDEX('PTRM input'!$G$277:$P$326,A34offset,$E1217))*OFFSET($F$7,0,$E1217))-SUM($G1217:X1217),(((INDEX('PTRM input'!$G$385:$P$434,A34offset,$E1217)-INDEX('PTRM input'!$G$277:$P$326,A34offset,$E1217))*OFFSET($F$7,0,$E1217))-SUM($G1217:X1217))*(OFFSET('PTRM input'!$G$477,0,$E1217-1)/A34taxstdlife))))</f>
        <v>0</v>
      </c>
      <c r="Z1217" s="251">
        <f ca="1">IF(A34taxstdlife="n/a","n/a",IF(A34taxstdlife="",0,IF(Z$3&gt;(A34stdlife+$E1217),((INDEX('PTRM input'!$G$385:$P$434,A34offset,$E1217)-INDEX('PTRM input'!$G$277:$P$326,A34offset,$E1217))*OFFSET($F$7,0,$E1217))-SUM($G1217:Y1217),(((INDEX('PTRM input'!$G$385:$P$434,A34offset,$E1217)-INDEX('PTRM input'!$G$277:$P$326,A34offset,$E1217))*OFFSET($F$7,0,$E1217))-SUM($G1217:Y1217))*(OFFSET('PTRM input'!$G$477,0,$E1217-1)/A34taxstdlife))))</f>
        <v>0</v>
      </c>
      <c r="AA1217" s="251">
        <f ca="1">IF(A34taxstdlife="n/a","n/a",IF(A34taxstdlife="",0,IF(AA$3&gt;(A34stdlife+$E1217),((INDEX('PTRM input'!$G$385:$P$434,A34offset,$E1217)-INDEX('PTRM input'!$G$277:$P$326,A34offset,$E1217))*OFFSET($F$7,0,$E1217))-SUM($G1217:Z1217),(((INDEX('PTRM input'!$G$385:$P$434,A34offset,$E1217)-INDEX('PTRM input'!$G$277:$P$326,A34offset,$E1217))*OFFSET($F$7,0,$E1217))-SUM($G1217:Z1217))*(OFFSET('PTRM input'!$G$477,0,$E1217-1)/A34taxstdlife))))</f>
        <v>0</v>
      </c>
      <c r="AB1217" s="251">
        <f ca="1">IF(A34taxstdlife="n/a","n/a",IF(A34taxstdlife="",0,IF(AB$3&gt;(A34stdlife+$E1217),((INDEX('PTRM input'!$G$385:$P$434,A34offset,$E1217)-INDEX('PTRM input'!$G$277:$P$326,A34offset,$E1217))*OFFSET($F$7,0,$E1217))-SUM($G1217:AA1217),(((INDEX('PTRM input'!$G$385:$P$434,A34offset,$E1217)-INDEX('PTRM input'!$G$277:$P$326,A34offset,$E1217))*OFFSET($F$7,0,$E1217))-SUM($G1217:AA1217))*(OFFSET('PTRM input'!$G$477,0,$E1217-1)/A34taxstdlife))))</f>
        <v>0</v>
      </c>
      <c r="AC1217" s="251">
        <f ca="1">IF(A34taxstdlife="n/a","n/a",IF(A34taxstdlife="",0,IF(AC$3&gt;(A34stdlife+$E1217),((INDEX('PTRM input'!$G$385:$P$434,A34offset,$E1217)-INDEX('PTRM input'!$G$277:$P$326,A34offset,$E1217))*OFFSET($F$7,0,$E1217))-SUM($G1217:AB1217),(((INDEX('PTRM input'!$G$385:$P$434,A34offset,$E1217)-INDEX('PTRM input'!$G$277:$P$326,A34offset,$E1217))*OFFSET($F$7,0,$E1217))-SUM($G1217:AB1217))*(OFFSET('PTRM input'!$G$477,0,$E1217-1)/A34taxstdlife))))</f>
        <v>0</v>
      </c>
      <c r="AD1217" s="251">
        <f ca="1">IF(A34taxstdlife="n/a","n/a",IF(A34taxstdlife="",0,IF(AD$3&gt;(A34stdlife+$E1217),((INDEX('PTRM input'!$G$385:$P$434,A34offset,$E1217)-INDEX('PTRM input'!$G$277:$P$326,A34offset,$E1217))*OFFSET($F$7,0,$E1217))-SUM($G1217:AC1217),(((INDEX('PTRM input'!$G$385:$P$434,A34offset,$E1217)-INDEX('PTRM input'!$G$277:$P$326,A34offset,$E1217))*OFFSET($F$7,0,$E1217))-SUM($G1217:AC1217))*(OFFSET('PTRM input'!$G$477,0,$E1217-1)/A34taxstdlife))))</f>
        <v>0</v>
      </c>
      <c r="AE1217" s="251">
        <f ca="1">IF(A34taxstdlife="n/a","n/a",IF(A34taxstdlife="",0,IF(AE$3&gt;(A34stdlife+$E1217),((INDEX('PTRM input'!$G$385:$P$434,A34offset,$E1217)-INDEX('PTRM input'!$G$277:$P$326,A34offset,$E1217))*OFFSET($F$7,0,$E1217))-SUM($G1217:AD1217),(((INDEX('PTRM input'!$G$385:$P$434,A34offset,$E1217)-INDEX('PTRM input'!$G$277:$P$326,A34offset,$E1217))*OFFSET($F$7,0,$E1217))-SUM($G1217:AD1217))*(OFFSET('PTRM input'!$G$477,0,$E1217-1)/A34taxstdlife))))</f>
        <v>0</v>
      </c>
      <c r="AF1217" s="251">
        <f ca="1">IF(A34taxstdlife="n/a","n/a",IF(A34taxstdlife="",0,IF(AF$3&gt;(A34stdlife+$E1217),((INDEX('PTRM input'!$G$385:$P$434,A34offset,$E1217)-INDEX('PTRM input'!$G$277:$P$326,A34offset,$E1217))*OFFSET($F$7,0,$E1217))-SUM($G1217:AE1217),(((INDEX('PTRM input'!$G$385:$P$434,A34offset,$E1217)-INDEX('PTRM input'!$G$277:$P$326,A34offset,$E1217))*OFFSET($F$7,0,$E1217))-SUM($G1217:AE1217))*(OFFSET('PTRM input'!$G$477,0,$E1217-1)/A34taxstdlife))))</f>
        <v>0</v>
      </c>
      <c r="AG1217" s="251">
        <f ca="1">IF(A34taxstdlife="n/a","n/a",IF(A34taxstdlife="",0,IF(AG$3&gt;(A34stdlife+$E1217),((INDEX('PTRM input'!$G$385:$P$434,A34offset,$E1217)-INDEX('PTRM input'!$G$277:$P$326,A34offset,$E1217))*OFFSET($F$7,0,$E1217))-SUM($G1217:AF1217),(((INDEX('PTRM input'!$G$385:$P$434,A34offset,$E1217)-INDEX('PTRM input'!$G$277:$P$326,A34offset,$E1217))*OFFSET($F$7,0,$E1217))-SUM($G1217:AF1217))*(OFFSET('PTRM input'!$G$477,0,$E1217-1)/A34taxstdlife))))</f>
        <v>0</v>
      </c>
      <c r="AH1217" s="251">
        <f ca="1">IF(A34taxstdlife="n/a","n/a",IF(A34taxstdlife="",0,IF(AH$3&gt;(A34stdlife+$E1217),((INDEX('PTRM input'!$G$385:$P$434,A34offset,$E1217)-INDEX('PTRM input'!$G$277:$P$326,A34offset,$E1217))*OFFSET($F$7,0,$E1217))-SUM($G1217:AG1217),(((INDEX('PTRM input'!$G$385:$P$434,A34offset,$E1217)-INDEX('PTRM input'!$G$277:$P$326,A34offset,$E1217))*OFFSET($F$7,0,$E1217))-SUM($G1217:AG1217))*(OFFSET('PTRM input'!$G$477,0,$E1217-1)/A34taxstdlife))))</f>
        <v>0</v>
      </c>
      <c r="AI1217" s="251">
        <f ca="1">IF(A34taxstdlife="n/a","n/a",IF(A34taxstdlife="",0,IF(AI$3&gt;(A34stdlife+$E1217),((INDEX('PTRM input'!$G$385:$P$434,A34offset,$E1217)-INDEX('PTRM input'!$G$277:$P$326,A34offset,$E1217))*OFFSET($F$7,0,$E1217))-SUM($G1217:AH1217),(((INDEX('PTRM input'!$G$385:$P$434,A34offset,$E1217)-INDEX('PTRM input'!$G$277:$P$326,A34offset,$E1217))*OFFSET($F$7,0,$E1217))-SUM($G1217:AH1217))*(OFFSET('PTRM input'!$G$477,0,$E1217-1)/A34taxstdlife))))</f>
        <v>0</v>
      </c>
      <c r="AJ1217" s="251">
        <f ca="1">IF(A34taxstdlife="n/a","n/a",IF(A34taxstdlife="",0,IF(AJ$3&gt;(A34stdlife+$E1217),((INDEX('PTRM input'!$G$385:$P$434,A34offset,$E1217)-INDEX('PTRM input'!$G$277:$P$326,A34offset,$E1217))*OFFSET($F$7,0,$E1217))-SUM($G1217:AI1217),(((INDEX('PTRM input'!$G$385:$P$434,A34offset,$E1217)-INDEX('PTRM input'!$G$277:$P$326,A34offset,$E1217))*OFFSET($F$7,0,$E1217))-SUM($G1217:AI1217))*(OFFSET('PTRM input'!$G$477,0,$E1217-1)/A34taxstdlife))))</f>
        <v>0</v>
      </c>
      <c r="AK1217" s="251">
        <f ca="1">IF(A34taxstdlife="n/a","n/a",IF(A34taxstdlife="",0,IF(AK$3&gt;(A34stdlife+$E1217),((INDEX('PTRM input'!$G$385:$P$434,A34offset,$E1217)-INDEX('PTRM input'!$G$277:$P$326,A34offset,$E1217))*OFFSET($F$7,0,$E1217))-SUM($G1217:AJ1217),(((INDEX('PTRM input'!$G$385:$P$434,A34offset,$E1217)-INDEX('PTRM input'!$G$277:$P$326,A34offset,$E1217))*OFFSET($F$7,0,$E1217))-SUM($G1217:AJ1217))*(OFFSET('PTRM input'!$G$477,0,$E1217-1)/A34taxstdlife))))</f>
        <v>0</v>
      </c>
      <c r="AL1217" s="251">
        <f ca="1">IF(A34taxstdlife="n/a","n/a",IF(A34taxstdlife="",0,IF(AL$3&gt;(A34stdlife+$E1217),((INDEX('PTRM input'!$G$385:$P$434,A34offset,$E1217)-INDEX('PTRM input'!$G$277:$P$326,A34offset,$E1217))*OFFSET($F$7,0,$E1217))-SUM($G1217:AK1217),(((INDEX('PTRM input'!$G$385:$P$434,A34offset,$E1217)-INDEX('PTRM input'!$G$277:$P$326,A34offset,$E1217))*OFFSET($F$7,0,$E1217))-SUM($G1217:AK1217))*(OFFSET('PTRM input'!$G$477,0,$E1217-1)/A34taxstdlife))))</f>
        <v>0</v>
      </c>
      <c r="AM1217" s="251">
        <f ca="1">IF(A34taxstdlife="n/a","n/a",IF(A34taxstdlife="",0,IF(AM$3&gt;(A34stdlife+$E1217),((INDEX('PTRM input'!$G$385:$P$434,A34offset,$E1217)-INDEX('PTRM input'!$G$277:$P$326,A34offset,$E1217))*OFFSET($F$7,0,$E1217))-SUM($G1217:AL1217),(((INDEX('PTRM input'!$G$385:$P$434,A34offset,$E1217)-INDEX('PTRM input'!$G$277:$P$326,A34offset,$E1217))*OFFSET($F$7,0,$E1217))-SUM($G1217:AL1217))*(OFFSET('PTRM input'!$G$477,0,$E1217-1)/A34taxstdlife))))</f>
        <v>0</v>
      </c>
      <c r="AN1217" s="251">
        <f ca="1">IF(A34taxstdlife="n/a","n/a",IF(A34taxstdlife="",0,IF(AN$3&gt;(A34stdlife+$E1217),((INDEX('PTRM input'!$G$385:$P$434,A34offset,$E1217)-INDEX('PTRM input'!$G$277:$P$326,A34offset,$E1217))*OFFSET($F$7,0,$E1217))-SUM($G1217:AM1217),(((INDEX('PTRM input'!$G$385:$P$434,A34offset,$E1217)-INDEX('PTRM input'!$G$277:$P$326,A34offset,$E1217))*OFFSET($F$7,0,$E1217))-SUM($G1217:AM1217))*(OFFSET('PTRM input'!$G$477,0,$E1217-1)/A34taxstdlife))))</f>
        <v>0</v>
      </c>
      <c r="AO1217" s="251">
        <f ca="1">IF(A34taxstdlife="n/a","n/a",IF(A34taxstdlife="",0,IF(AO$3&gt;(A34stdlife+$E1217),((INDEX('PTRM input'!$G$385:$P$434,A34offset,$E1217)-INDEX('PTRM input'!$G$277:$P$326,A34offset,$E1217))*OFFSET($F$7,0,$E1217))-SUM($G1217:AN1217),(((INDEX('PTRM input'!$G$385:$P$434,A34offset,$E1217)-INDEX('PTRM input'!$G$277:$P$326,A34offset,$E1217))*OFFSET($F$7,0,$E1217))-SUM($G1217:AN1217))*(OFFSET('PTRM input'!$G$477,0,$E1217-1)/A34taxstdlife))))</f>
        <v>0</v>
      </c>
      <c r="AP1217" s="251">
        <f ca="1">IF(A34taxstdlife="n/a","n/a",IF(A34taxstdlife="",0,IF(AP$3&gt;(A34stdlife+$E1217),((INDEX('PTRM input'!$G$385:$P$434,A34offset,$E1217)-INDEX('PTRM input'!$G$277:$P$326,A34offset,$E1217))*OFFSET($F$7,0,$E1217))-SUM($G1217:AO1217),(((INDEX('PTRM input'!$G$385:$P$434,A34offset,$E1217)-INDEX('PTRM input'!$G$277:$P$326,A34offset,$E1217))*OFFSET($F$7,0,$E1217))-SUM($G1217:AO1217))*(OFFSET('PTRM input'!$G$477,0,$E1217-1)/A34taxstdlife))))</f>
        <v>0</v>
      </c>
      <c r="AQ1217" s="251">
        <f ca="1">IF(A34taxstdlife="n/a","n/a",IF(A34taxstdlife="",0,IF(AQ$3&gt;(A34stdlife+$E1217),((INDEX('PTRM input'!$G$385:$P$434,A34offset,$E1217)-INDEX('PTRM input'!$G$277:$P$326,A34offset,$E1217))*OFFSET($F$7,0,$E1217))-SUM($G1217:AP1217),(((INDEX('PTRM input'!$G$385:$P$434,A34offset,$E1217)-INDEX('PTRM input'!$G$277:$P$326,A34offset,$E1217))*OFFSET($F$7,0,$E1217))-SUM($G1217:AP1217))*(OFFSET('PTRM input'!$G$477,0,$E1217-1)/A34taxstdlife))))</f>
        <v>0</v>
      </c>
      <c r="AR1217" s="251">
        <f ca="1">IF(A34taxstdlife="n/a","n/a",IF(A34taxstdlife="",0,IF(AR$3&gt;(A34stdlife+$E1217),((INDEX('PTRM input'!$G$385:$P$434,A34offset,$E1217)-INDEX('PTRM input'!$G$277:$P$326,A34offset,$E1217))*OFFSET($F$7,0,$E1217))-SUM($G1217:AQ1217),(((INDEX('PTRM input'!$G$385:$P$434,A34offset,$E1217)-INDEX('PTRM input'!$G$277:$P$326,A34offset,$E1217))*OFFSET($F$7,0,$E1217))-SUM($G1217:AQ1217))*(OFFSET('PTRM input'!$G$477,0,$E1217-1)/A34taxstdlife))))</f>
        <v>0</v>
      </c>
      <c r="AS1217" s="251">
        <f ca="1">IF(A34taxstdlife="n/a","n/a",IF(A34taxstdlife="",0,IF(AS$3&gt;(A34stdlife+$E1217),((INDEX('PTRM input'!$G$385:$P$434,A34offset,$E1217)-INDEX('PTRM input'!$G$277:$P$326,A34offset,$E1217))*OFFSET($F$7,0,$E1217))-SUM($G1217:AR1217),(((INDEX('PTRM input'!$G$385:$P$434,A34offset,$E1217)-INDEX('PTRM input'!$G$277:$P$326,A34offset,$E1217))*OFFSET($F$7,0,$E1217))-SUM($G1217:AR1217))*(OFFSET('PTRM input'!$G$477,0,$E1217-1)/A34taxstdlife))))</f>
        <v>0</v>
      </c>
      <c r="AT1217" s="251">
        <f ca="1">IF(A34taxstdlife="n/a","n/a",IF(A34taxstdlife="",0,IF(AT$3&gt;(A34stdlife+$E1217),((INDEX('PTRM input'!$G$385:$P$434,A34offset,$E1217)-INDEX('PTRM input'!$G$277:$P$326,A34offset,$E1217))*OFFSET($F$7,0,$E1217))-SUM($G1217:AS1217),(((INDEX('PTRM input'!$G$385:$P$434,A34offset,$E1217)-INDEX('PTRM input'!$G$277:$P$326,A34offset,$E1217))*OFFSET($F$7,0,$E1217))-SUM($G1217:AS1217))*(OFFSET('PTRM input'!$G$477,0,$E1217-1)/A34taxstdlife))))</f>
        <v>0</v>
      </c>
      <c r="AU1217" s="251">
        <f ca="1">IF(A34taxstdlife="n/a","n/a",IF(A34taxstdlife="",0,IF(AU$3&gt;(A34stdlife+$E1217),((INDEX('PTRM input'!$G$385:$P$434,A34offset,$E1217)-INDEX('PTRM input'!$G$277:$P$326,A34offset,$E1217))*OFFSET($F$7,0,$E1217))-SUM($G1217:AT1217),(((INDEX('PTRM input'!$G$385:$P$434,A34offset,$E1217)-INDEX('PTRM input'!$G$277:$P$326,A34offset,$E1217))*OFFSET($F$7,0,$E1217))-SUM($G1217:AT1217))*(OFFSET('PTRM input'!$G$477,0,$E1217-1)/A34taxstdlife))))</f>
        <v>0</v>
      </c>
      <c r="AV1217" s="251">
        <f ca="1">IF(A34taxstdlife="n/a","n/a",IF(A34taxstdlife="",0,IF(AV$3&gt;(A34stdlife+$E1217),((INDEX('PTRM input'!$G$385:$P$434,A34offset,$E1217)-INDEX('PTRM input'!$G$277:$P$326,A34offset,$E1217))*OFFSET($F$7,0,$E1217))-SUM($G1217:AU1217),(((INDEX('PTRM input'!$G$385:$P$434,A34offset,$E1217)-INDEX('PTRM input'!$G$277:$P$326,A34offset,$E1217))*OFFSET($F$7,0,$E1217))-SUM($G1217:AU1217))*(OFFSET('PTRM input'!$G$477,0,$E1217-1)/A34taxstdlife))))</f>
        <v>0</v>
      </c>
      <c r="AW1217" s="251">
        <f ca="1">IF(A34taxstdlife="n/a","n/a",IF(A34taxstdlife="",0,IF(AW$3&gt;(A34stdlife+$E1217),((INDEX('PTRM input'!$G$385:$P$434,A34offset,$E1217)-INDEX('PTRM input'!$G$277:$P$326,A34offset,$E1217))*OFFSET($F$7,0,$E1217))-SUM($G1217:AV1217),(((INDEX('PTRM input'!$G$385:$P$434,A34offset,$E1217)-INDEX('PTRM input'!$G$277:$P$326,A34offset,$E1217))*OFFSET($F$7,0,$E1217))-SUM($G1217:AV1217))*(OFFSET('PTRM input'!$G$477,0,$E1217-1)/A34taxstdlife))))</f>
        <v>0</v>
      </c>
      <c r="AX1217" s="251">
        <f ca="1">IF(A34taxstdlife="n/a","n/a",IF(A34taxstdlife="",0,IF(AX$3&gt;(A34stdlife+$E1217),((INDEX('PTRM input'!$G$385:$P$434,A34offset,$E1217)-INDEX('PTRM input'!$G$277:$P$326,A34offset,$E1217))*OFFSET($F$7,0,$E1217))-SUM($G1217:AW1217),(((INDEX('PTRM input'!$G$385:$P$434,A34offset,$E1217)-INDEX('PTRM input'!$G$277:$P$326,A34offset,$E1217))*OFFSET($F$7,0,$E1217))-SUM($G1217:AW1217))*(OFFSET('PTRM input'!$G$477,0,$E1217-1)/A34taxstdlife))))</f>
        <v>0</v>
      </c>
      <c r="AY1217" s="251">
        <f ca="1">IF(A34taxstdlife="n/a","n/a",IF(A34taxstdlife="",0,IF(AY$3&gt;(A34stdlife+$E1217),((INDEX('PTRM input'!$G$385:$P$434,A34offset,$E1217)-INDEX('PTRM input'!$G$277:$P$326,A34offset,$E1217))*OFFSET($F$7,0,$E1217))-SUM($G1217:AX1217),(((INDEX('PTRM input'!$G$385:$P$434,A34offset,$E1217)-INDEX('PTRM input'!$G$277:$P$326,A34offset,$E1217))*OFFSET($F$7,0,$E1217))-SUM($G1217:AX1217))*(OFFSET('PTRM input'!$G$477,0,$E1217-1)/A34taxstdlife))))</f>
        <v>0</v>
      </c>
      <c r="AZ1217" s="251">
        <f ca="1">IF(A34taxstdlife="n/a","n/a",IF(A34taxstdlife="",0,IF(AZ$3&gt;(A34stdlife+$E1217),((INDEX('PTRM input'!$G$385:$P$434,A34offset,$E1217)-INDEX('PTRM input'!$G$277:$P$326,A34offset,$E1217))*OFFSET($F$7,0,$E1217))-SUM($G1217:AY1217),(((INDEX('PTRM input'!$G$385:$P$434,A34offset,$E1217)-INDEX('PTRM input'!$G$277:$P$326,A34offset,$E1217))*OFFSET($F$7,0,$E1217))-SUM($G1217:AY1217))*(OFFSET('PTRM input'!$G$477,0,$E1217-1)/A34taxstdlife))))</f>
        <v>0</v>
      </c>
      <c r="BA1217" s="251">
        <f ca="1">IF(A34taxstdlife="n/a","n/a",IF(A34taxstdlife="",0,IF(BA$3&gt;(A34stdlife+$E1217),((INDEX('PTRM input'!$G$385:$P$434,A34offset,$E1217)-INDEX('PTRM input'!$G$277:$P$326,A34offset,$E1217))*OFFSET($F$7,0,$E1217))-SUM($G1217:AZ1217),(((INDEX('PTRM input'!$G$385:$P$434,A34offset,$E1217)-INDEX('PTRM input'!$G$277:$P$326,A34offset,$E1217))*OFFSET($F$7,0,$E1217))-SUM($G1217:AZ1217))*(OFFSET('PTRM input'!$G$477,0,$E1217-1)/A34taxstdlife))))</f>
        <v>0</v>
      </c>
      <c r="BB1217" s="251">
        <f ca="1">IF(A34taxstdlife="n/a","n/a",IF(A34taxstdlife="",0,IF(BB$3&gt;(A34stdlife+$E1217),((INDEX('PTRM input'!$G$385:$P$434,A34offset,$E1217)-INDEX('PTRM input'!$G$277:$P$326,A34offset,$E1217))*OFFSET($F$7,0,$E1217))-SUM($G1217:BA1217),(((INDEX('PTRM input'!$G$385:$P$434,A34offset,$E1217)-INDEX('PTRM input'!$G$277:$P$326,A34offset,$E1217))*OFFSET($F$7,0,$E1217))-SUM($G1217:BA1217))*(OFFSET('PTRM input'!$G$477,0,$E1217-1)/A34taxstdlife))))</f>
        <v>0</v>
      </c>
      <c r="BC1217" s="251">
        <f ca="1">IF(A34taxstdlife="n/a","n/a",IF(A34taxstdlife="",0,IF(BC$3&gt;(A34stdlife+$E1217),((INDEX('PTRM input'!$G$385:$P$434,A34offset,$E1217)-INDEX('PTRM input'!$G$277:$P$326,A34offset,$E1217))*OFFSET($F$7,0,$E1217))-SUM($G1217:BB1217),(((INDEX('PTRM input'!$G$385:$P$434,A34offset,$E1217)-INDEX('PTRM input'!$G$277:$P$326,A34offset,$E1217))*OFFSET($F$7,0,$E1217))-SUM($G1217:BB1217))*(OFFSET('PTRM input'!$G$477,0,$E1217-1)/A34taxstdlife))))</f>
        <v>0</v>
      </c>
      <c r="BD1217" s="251">
        <f ca="1">IF(A34taxstdlife="n/a","n/a",IF(A34taxstdlife="",0,IF(BD$3&gt;(A34stdlife+$E1217),((INDEX('PTRM input'!$G$385:$P$434,A34offset,$E1217)-INDEX('PTRM input'!$G$277:$P$326,A34offset,$E1217))*OFFSET($F$7,0,$E1217))-SUM($G1217:BC1217),(((INDEX('PTRM input'!$G$385:$P$434,A34offset,$E1217)-INDEX('PTRM input'!$G$277:$P$326,A34offset,$E1217))*OFFSET($F$7,0,$E1217))-SUM($G1217:BC1217))*(OFFSET('PTRM input'!$G$477,0,$E1217-1)/A34taxstdlife))))</f>
        <v>0</v>
      </c>
      <c r="BE1217" s="251">
        <f ca="1">IF(A34taxstdlife="n/a","n/a",IF(A34taxstdlife="",0,IF(BE$3&gt;(A34stdlife+$E1217),((INDEX('PTRM input'!$G$385:$P$434,A34offset,$E1217)-INDEX('PTRM input'!$G$277:$P$326,A34offset,$E1217))*OFFSET($F$7,0,$E1217))-SUM($G1217:BD1217),(((INDEX('PTRM input'!$G$385:$P$434,A34offset,$E1217)-INDEX('PTRM input'!$G$277:$P$326,A34offset,$E1217))*OFFSET($F$7,0,$E1217))-SUM($G1217:BD1217))*(OFFSET('PTRM input'!$G$477,0,$E1217-1)/A34taxstdlife))))</f>
        <v>0</v>
      </c>
      <c r="BF1217" s="251">
        <f ca="1">IF(A34taxstdlife="n/a","n/a",IF(A34taxstdlife="",0,IF(BF$3&gt;(A34stdlife+$E1217),((INDEX('PTRM input'!$G$385:$P$434,A34offset,$E1217)-INDEX('PTRM input'!$G$277:$P$326,A34offset,$E1217))*OFFSET($F$7,0,$E1217))-SUM($G1217:BE1217),(((INDEX('PTRM input'!$G$385:$P$434,A34offset,$E1217)-INDEX('PTRM input'!$G$277:$P$326,A34offset,$E1217))*OFFSET($F$7,0,$E1217))-SUM($G1217:BE1217))*(OFFSET('PTRM input'!$G$477,0,$E1217-1)/A34taxstdlife))))</f>
        <v>0</v>
      </c>
      <c r="BG1217" s="251">
        <f ca="1">IF(A34taxstdlife="n/a","n/a",IF(A34taxstdlife="",0,IF(BG$3&gt;(A34stdlife+$E1217),((INDEX('PTRM input'!$G$385:$P$434,A34offset,$E1217)-INDEX('PTRM input'!$G$277:$P$326,A34offset,$E1217))*OFFSET($F$7,0,$E1217))-SUM($G1217:BF1217),(((INDEX('PTRM input'!$G$385:$P$434,A34offset,$E1217)-INDEX('PTRM input'!$G$277:$P$326,A34offset,$E1217))*OFFSET($F$7,0,$E1217))-SUM($G1217:BF1217))*(OFFSET('PTRM input'!$G$477,0,$E1217-1)/A34taxstdlife))))</f>
        <v>0</v>
      </c>
      <c r="BH1217" s="251">
        <f ca="1">IF(A34taxstdlife="n/a","n/a",IF(A34taxstdlife="",0,IF(BH$3&gt;(A34stdlife+$E1217),((INDEX('PTRM input'!$G$385:$P$434,A34offset,$E1217)-INDEX('PTRM input'!$G$277:$P$326,A34offset,$E1217))*OFFSET($F$7,0,$E1217))-SUM($G1217:BG1217),(((INDEX('PTRM input'!$G$385:$P$434,A34offset,$E1217)-INDEX('PTRM input'!$G$277:$P$326,A34offset,$E1217))*OFFSET($F$7,0,$E1217))-SUM($G1217:BG1217))*(OFFSET('PTRM input'!$G$477,0,$E1217-1)/A34taxstdlife))))</f>
        <v>0</v>
      </c>
      <c r="BI1217" s="251">
        <f ca="1">IF(A34taxstdlife="n/a","n/a",IF(A34taxstdlife="",0,IF(BI$3&gt;(A34stdlife+$E1217),((INDEX('PTRM input'!$G$385:$P$434,A34offset,$E1217)-INDEX('PTRM input'!$G$277:$P$326,A34offset,$E1217))*OFFSET($F$7,0,$E1217))-SUM($G1217:BH1217),(((INDEX('PTRM input'!$G$385:$P$434,A34offset,$E1217)-INDEX('PTRM input'!$G$277:$P$326,A34offset,$E1217))*OFFSET($F$7,0,$E1217))-SUM($G1217:BH1217))*(OFFSET('PTRM input'!$G$477,0,$E1217-1)/A34taxstdlife))))</f>
        <v>0</v>
      </c>
      <c r="BJ1217" s="116"/>
      <c r="BK1217" s="116"/>
      <c r="BL1217" s="116"/>
      <c r="BM1217" s="116"/>
    </row>
    <row r="1218" spans="1:65" ht="12.75" hidden="1" customHeight="1" outlineLevel="2">
      <c r="A1218" s="366"/>
      <c r="B1218" s="19"/>
      <c r="C1218" s="18"/>
      <c r="D1218" s="760"/>
      <c r="E1218" s="86">
        <v>8</v>
      </c>
      <c r="F1218" s="356"/>
      <c r="G1218" s="434"/>
      <c r="H1218" s="435"/>
      <c r="I1218" s="435"/>
      <c r="J1218" s="435"/>
      <c r="K1218" s="435"/>
      <c r="L1218" s="435"/>
      <c r="M1218" s="435"/>
      <c r="N1218" s="619"/>
      <c r="O1218" s="251">
        <f ca="1">IF(A34taxstdlife="n/a","n/a",IF(A34taxstdlife="",0,IF(O$3&gt;(A34stdlife+$E1218),((INDEX('PTRM input'!$G$385:$P$434,A34offset,$E1218)-INDEX('PTRM input'!$G$277:$P$326,A34offset,$E1218))*OFFSET($F$7,0,$E1218))-SUM($G1218:N1218),(((INDEX('PTRM input'!$G$385:$P$434,A34offset,$E1218)-INDEX('PTRM input'!$G$277:$P$326,A34offset,$E1218))*OFFSET($F$7,0,$E1218))-SUM($G1218:N1218))*(OFFSET('PTRM input'!$G$477,0,$E1218-1)/A34taxstdlife))))</f>
        <v>0</v>
      </c>
      <c r="P1218" s="251">
        <f ca="1">IF(A34taxstdlife="n/a","n/a",IF(A34taxstdlife="",0,IF(P$3&gt;(A34stdlife+$E1218),((INDEX('PTRM input'!$G$385:$P$434,A34offset,$E1218)-INDEX('PTRM input'!$G$277:$P$326,A34offset,$E1218))*OFFSET($F$7,0,$E1218))-SUM($G1218:O1218),(((INDEX('PTRM input'!$G$385:$P$434,A34offset,$E1218)-INDEX('PTRM input'!$G$277:$P$326,A34offset,$E1218))*OFFSET($F$7,0,$E1218))-SUM($G1218:O1218))*(OFFSET('PTRM input'!$G$477,0,$E1218-1)/A34taxstdlife))))</f>
        <v>0</v>
      </c>
      <c r="Q1218" s="251">
        <f ca="1">IF(A34taxstdlife="n/a","n/a",IF(A34taxstdlife="",0,IF(Q$3&gt;(A34stdlife+$E1218),((INDEX('PTRM input'!$G$385:$P$434,A34offset,$E1218)-INDEX('PTRM input'!$G$277:$P$326,A34offset,$E1218))*OFFSET($F$7,0,$E1218))-SUM($G1218:P1218),(((INDEX('PTRM input'!$G$385:$P$434,A34offset,$E1218)-INDEX('PTRM input'!$G$277:$P$326,A34offset,$E1218))*OFFSET($F$7,0,$E1218))-SUM($G1218:P1218))*(OFFSET('PTRM input'!$G$477,0,$E1218-1)/A34taxstdlife))))</f>
        <v>0</v>
      </c>
      <c r="R1218" s="251">
        <f ca="1">IF(A34taxstdlife="n/a","n/a",IF(A34taxstdlife="",0,IF(R$3&gt;(A34stdlife+$E1218),((INDEX('PTRM input'!$G$385:$P$434,A34offset,$E1218)-INDEX('PTRM input'!$G$277:$P$326,A34offset,$E1218))*OFFSET($F$7,0,$E1218))-SUM($G1218:Q1218),(((INDEX('PTRM input'!$G$385:$P$434,A34offset,$E1218)-INDEX('PTRM input'!$G$277:$P$326,A34offset,$E1218))*OFFSET($F$7,0,$E1218))-SUM($G1218:Q1218))*(OFFSET('PTRM input'!$G$477,0,$E1218-1)/A34taxstdlife))))</f>
        <v>0</v>
      </c>
      <c r="S1218" s="251">
        <f ca="1">IF(A34taxstdlife="n/a","n/a",IF(A34taxstdlife="",0,IF(S$3&gt;(A34stdlife+$E1218),((INDEX('PTRM input'!$G$385:$P$434,A34offset,$E1218)-INDEX('PTRM input'!$G$277:$P$326,A34offset,$E1218))*OFFSET($F$7,0,$E1218))-SUM($G1218:R1218),(((INDEX('PTRM input'!$G$385:$P$434,A34offset,$E1218)-INDEX('PTRM input'!$G$277:$P$326,A34offset,$E1218))*OFFSET($F$7,0,$E1218))-SUM($G1218:R1218))*(OFFSET('PTRM input'!$G$477,0,$E1218-1)/A34taxstdlife))))</f>
        <v>0</v>
      </c>
      <c r="T1218" s="251">
        <f ca="1">IF(A34taxstdlife="n/a","n/a",IF(A34taxstdlife="",0,IF(T$3&gt;(A34stdlife+$E1218),((INDEX('PTRM input'!$G$385:$P$434,A34offset,$E1218)-INDEX('PTRM input'!$G$277:$P$326,A34offset,$E1218))*OFFSET($F$7,0,$E1218))-SUM($G1218:S1218),(((INDEX('PTRM input'!$G$385:$P$434,A34offset,$E1218)-INDEX('PTRM input'!$G$277:$P$326,A34offset,$E1218))*OFFSET($F$7,0,$E1218))-SUM($G1218:S1218))*(OFFSET('PTRM input'!$G$477,0,$E1218-1)/A34taxstdlife))))</f>
        <v>0</v>
      </c>
      <c r="U1218" s="251">
        <f ca="1">IF(A34taxstdlife="n/a","n/a",IF(A34taxstdlife="",0,IF(U$3&gt;(A34stdlife+$E1218),((INDEX('PTRM input'!$G$385:$P$434,A34offset,$E1218)-INDEX('PTRM input'!$G$277:$P$326,A34offset,$E1218))*OFFSET($F$7,0,$E1218))-SUM($G1218:T1218),(((INDEX('PTRM input'!$G$385:$P$434,A34offset,$E1218)-INDEX('PTRM input'!$G$277:$P$326,A34offset,$E1218))*OFFSET($F$7,0,$E1218))-SUM($G1218:T1218))*(OFFSET('PTRM input'!$G$477,0,$E1218-1)/A34taxstdlife))))</f>
        <v>0</v>
      </c>
      <c r="V1218" s="251">
        <f ca="1">IF(A34taxstdlife="n/a","n/a",IF(A34taxstdlife="",0,IF(V$3&gt;(A34stdlife+$E1218),((INDEX('PTRM input'!$G$385:$P$434,A34offset,$E1218)-INDEX('PTRM input'!$G$277:$P$326,A34offset,$E1218))*OFFSET($F$7,0,$E1218))-SUM($G1218:U1218),(((INDEX('PTRM input'!$G$385:$P$434,A34offset,$E1218)-INDEX('PTRM input'!$G$277:$P$326,A34offset,$E1218))*OFFSET($F$7,0,$E1218))-SUM($G1218:U1218))*(OFFSET('PTRM input'!$G$477,0,$E1218-1)/A34taxstdlife))))</f>
        <v>0</v>
      </c>
      <c r="W1218" s="251">
        <f ca="1">IF(A34taxstdlife="n/a","n/a",IF(A34taxstdlife="",0,IF(W$3&gt;(A34stdlife+$E1218),((INDEX('PTRM input'!$G$385:$P$434,A34offset,$E1218)-INDEX('PTRM input'!$G$277:$P$326,A34offset,$E1218))*OFFSET($F$7,0,$E1218))-SUM($G1218:V1218),(((INDEX('PTRM input'!$G$385:$P$434,A34offset,$E1218)-INDEX('PTRM input'!$G$277:$P$326,A34offset,$E1218))*OFFSET($F$7,0,$E1218))-SUM($G1218:V1218))*(OFFSET('PTRM input'!$G$477,0,$E1218-1)/A34taxstdlife))))</f>
        <v>0</v>
      </c>
      <c r="X1218" s="251">
        <f ca="1">IF(A34taxstdlife="n/a","n/a",IF(A34taxstdlife="",0,IF(X$3&gt;(A34stdlife+$E1218),((INDEX('PTRM input'!$G$385:$P$434,A34offset,$E1218)-INDEX('PTRM input'!$G$277:$P$326,A34offset,$E1218))*OFFSET($F$7,0,$E1218))-SUM($G1218:W1218),(((INDEX('PTRM input'!$G$385:$P$434,A34offset,$E1218)-INDEX('PTRM input'!$G$277:$P$326,A34offset,$E1218))*OFFSET($F$7,0,$E1218))-SUM($G1218:W1218))*(OFFSET('PTRM input'!$G$477,0,$E1218-1)/A34taxstdlife))))</f>
        <v>0</v>
      </c>
      <c r="Y1218" s="251">
        <f ca="1">IF(A34taxstdlife="n/a","n/a",IF(A34taxstdlife="",0,IF(Y$3&gt;(A34stdlife+$E1218),((INDEX('PTRM input'!$G$385:$P$434,A34offset,$E1218)-INDEX('PTRM input'!$G$277:$P$326,A34offset,$E1218))*OFFSET($F$7,0,$E1218))-SUM($G1218:X1218),(((INDEX('PTRM input'!$G$385:$P$434,A34offset,$E1218)-INDEX('PTRM input'!$G$277:$P$326,A34offset,$E1218))*OFFSET($F$7,0,$E1218))-SUM($G1218:X1218))*(OFFSET('PTRM input'!$G$477,0,$E1218-1)/A34taxstdlife))))</f>
        <v>0</v>
      </c>
      <c r="Z1218" s="251">
        <f ca="1">IF(A34taxstdlife="n/a","n/a",IF(A34taxstdlife="",0,IF(Z$3&gt;(A34stdlife+$E1218),((INDEX('PTRM input'!$G$385:$P$434,A34offset,$E1218)-INDEX('PTRM input'!$G$277:$P$326,A34offset,$E1218))*OFFSET($F$7,0,$E1218))-SUM($G1218:Y1218),(((INDEX('PTRM input'!$G$385:$P$434,A34offset,$E1218)-INDEX('PTRM input'!$G$277:$P$326,A34offset,$E1218))*OFFSET($F$7,0,$E1218))-SUM($G1218:Y1218))*(OFFSET('PTRM input'!$G$477,0,$E1218-1)/A34taxstdlife))))</f>
        <v>0</v>
      </c>
      <c r="AA1218" s="251">
        <f ca="1">IF(A34taxstdlife="n/a","n/a",IF(A34taxstdlife="",0,IF(AA$3&gt;(A34stdlife+$E1218),((INDEX('PTRM input'!$G$385:$P$434,A34offset,$E1218)-INDEX('PTRM input'!$G$277:$P$326,A34offset,$E1218))*OFFSET($F$7,0,$E1218))-SUM($G1218:Z1218),(((INDEX('PTRM input'!$G$385:$P$434,A34offset,$E1218)-INDEX('PTRM input'!$G$277:$P$326,A34offset,$E1218))*OFFSET($F$7,0,$E1218))-SUM($G1218:Z1218))*(OFFSET('PTRM input'!$G$477,0,$E1218-1)/A34taxstdlife))))</f>
        <v>0</v>
      </c>
      <c r="AB1218" s="251">
        <f ca="1">IF(A34taxstdlife="n/a","n/a",IF(A34taxstdlife="",0,IF(AB$3&gt;(A34stdlife+$E1218),((INDEX('PTRM input'!$G$385:$P$434,A34offset,$E1218)-INDEX('PTRM input'!$G$277:$P$326,A34offset,$E1218))*OFFSET($F$7,0,$E1218))-SUM($G1218:AA1218),(((INDEX('PTRM input'!$G$385:$P$434,A34offset,$E1218)-INDEX('PTRM input'!$G$277:$P$326,A34offset,$E1218))*OFFSET($F$7,0,$E1218))-SUM($G1218:AA1218))*(OFFSET('PTRM input'!$G$477,0,$E1218-1)/A34taxstdlife))))</f>
        <v>0</v>
      </c>
      <c r="AC1218" s="251">
        <f ca="1">IF(A34taxstdlife="n/a","n/a",IF(A34taxstdlife="",0,IF(AC$3&gt;(A34stdlife+$E1218),((INDEX('PTRM input'!$G$385:$P$434,A34offset,$E1218)-INDEX('PTRM input'!$G$277:$P$326,A34offset,$E1218))*OFFSET($F$7,0,$E1218))-SUM($G1218:AB1218),(((INDEX('PTRM input'!$G$385:$P$434,A34offset,$E1218)-INDEX('PTRM input'!$G$277:$P$326,A34offset,$E1218))*OFFSET($F$7,0,$E1218))-SUM($G1218:AB1218))*(OFFSET('PTRM input'!$G$477,0,$E1218-1)/A34taxstdlife))))</f>
        <v>0</v>
      </c>
      <c r="AD1218" s="251">
        <f ca="1">IF(A34taxstdlife="n/a","n/a",IF(A34taxstdlife="",0,IF(AD$3&gt;(A34stdlife+$E1218),((INDEX('PTRM input'!$G$385:$P$434,A34offset,$E1218)-INDEX('PTRM input'!$G$277:$P$326,A34offset,$E1218))*OFFSET($F$7,0,$E1218))-SUM($G1218:AC1218),(((INDEX('PTRM input'!$G$385:$P$434,A34offset,$E1218)-INDEX('PTRM input'!$G$277:$P$326,A34offset,$E1218))*OFFSET($F$7,0,$E1218))-SUM($G1218:AC1218))*(OFFSET('PTRM input'!$G$477,0,$E1218-1)/A34taxstdlife))))</f>
        <v>0</v>
      </c>
      <c r="AE1218" s="251">
        <f ca="1">IF(A34taxstdlife="n/a","n/a",IF(A34taxstdlife="",0,IF(AE$3&gt;(A34stdlife+$E1218),((INDEX('PTRM input'!$G$385:$P$434,A34offset,$E1218)-INDEX('PTRM input'!$G$277:$P$326,A34offset,$E1218))*OFFSET($F$7,0,$E1218))-SUM($G1218:AD1218),(((INDEX('PTRM input'!$G$385:$P$434,A34offset,$E1218)-INDEX('PTRM input'!$G$277:$P$326,A34offset,$E1218))*OFFSET($F$7,0,$E1218))-SUM($G1218:AD1218))*(OFFSET('PTRM input'!$G$477,0,$E1218-1)/A34taxstdlife))))</f>
        <v>0</v>
      </c>
      <c r="AF1218" s="251">
        <f ca="1">IF(A34taxstdlife="n/a","n/a",IF(A34taxstdlife="",0,IF(AF$3&gt;(A34stdlife+$E1218),((INDEX('PTRM input'!$G$385:$P$434,A34offset,$E1218)-INDEX('PTRM input'!$G$277:$P$326,A34offset,$E1218))*OFFSET($F$7,0,$E1218))-SUM($G1218:AE1218),(((INDEX('PTRM input'!$G$385:$P$434,A34offset,$E1218)-INDEX('PTRM input'!$G$277:$P$326,A34offset,$E1218))*OFFSET($F$7,0,$E1218))-SUM($G1218:AE1218))*(OFFSET('PTRM input'!$G$477,0,$E1218-1)/A34taxstdlife))))</f>
        <v>0</v>
      </c>
      <c r="AG1218" s="251">
        <f ca="1">IF(A34taxstdlife="n/a","n/a",IF(A34taxstdlife="",0,IF(AG$3&gt;(A34stdlife+$E1218),((INDEX('PTRM input'!$G$385:$P$434,A34offset,$E1218)-INDEX('PTRM input'!$G$277:$P$326,A34offset,$E1218))*OFFSET($F$7,0,$E1218))-SUM($G1218:AF1218),(((INDEX('PTRM input'!$G$385:$P$434,A34offset,$E1218)-INDEX('PTRM input'!$G$277:$P$326,A34offset,$E1218))*OFFSET($F$7,0,$E1218))-SUM($G1218:AF1218))*(OFFSET('PTRM input'!$G$477,0,$E1218-1)/A34taxstdlife))))</f>
        <v>0</v>
      </c>
      <c r="AH1218" s="251">
        <f ca="1">IF(A34taxstdlife="n/a","n/a",IF(A34taxstdlife="",0,IF(AH$3&gt;(A34stdlife+$E1218),((INDEX('PTRM input'!$G$385:$P$434,A34offset,$E1218)-INDEX('PTRM input'!$G$277:$P$326,A34offset,$E1218))*OFFSET($F$7,0,$E1218))-SUM($G1218:AG1218),(((INDEX('PTRM input'!$G$385:$P$434,A34offset,$E1218)-INDEX('PTRM input'!$G$277:$P$326,A34offset,$E1218))*OFFSET($F$7,0,$E1218))-SUM($G1218:AG1218))*(OFFSET('PTRM input'!$G$477,0,$E1218-1)/A34taxstdlife))))</f>
        <v>0</v>
      </c>
      <c r="AI1218" s="251">
        <f ca="1">IF(A34taxstdlife="n/a","n/a",IF(A34taxstdlife="",0,IF(AI$3&gt;(A34stdlife+$E1218),((INDEX('PTRM input'!$G$385:$P$434,A34offset,$E1218)-INDEX('PTRM input'!$G$277:$P$326,A34offset,$E1218))*OFFSET($F$7,0,$E1218))-SUM($G1218:AH1218),(((INDEX('PTRM input'!$G$385:$P$434,A34offset,$E1218)-INDEX('PTRM input'!$G$277:$P$326,A34offset,$E1218))*OFFSET($F$7,0,$E1218))-SUM($G1218:AH1218))*(OFFSET('PTRM input'!$G$477,0,$E1218-1)/A34taxstdlife))))</f>
        <v>0</v>
      </c>
      <c r="AJ1218" s="251">
        <f ca="1">IF(A34taxstdlife="n/a","n/a",IF(A34taxstdlife="",0,IF(AJ$3&gt;(A34stdlife+$E1218),((INDEX('PTRM input'!$G$385:$P$434,A34offset,$E1218)-INDEX('PTRM input'!$G$277:$P$326,A34offset,$E1218))*OFFSET($F$7,0,$E1218))-SUM($G1218:AI1218),(((INDEX('PTRM input'!$G$385:$P$434,A34offset,$E1218)-INDEX('PTRM input'!$G$277:$P$326,A34offset,$E1218))*OFFSET($F$7,0,$E1218))-SUM($G1218:AI1218))*(OFFSET('PTRM input'!$G$477,0,$E1218-1)/A34taxstdlife))))</f>
        <v>0</v>
      </c>
      <c r="AK1218" s="251">
        <f ca="1">IF(A34taxstdlife="n/a","n/a",IF(A34taxstdlife="",0,IF(AK$3&gt;(A34stdlife+$E1218),((INDEX('PTRM input'!$G$385:$P$434,A34offset,$E1218)-INDEX('PTRM input'!$G$277:$P$326,A34offset,$E1218))*OFFSET($F$7,0,$E1218))-SUM($G1218:AJ1218),(((INDEX('PTRM input'!$G$385:$P$434,A34offset,$E1218)-INDEX('PTRM input'!$G$277:$P$326,A34offset,$E1218))*OFFSET($F$7,0,$E1218))-SUM($G1218:AJ1218))*(OFFSET('PTRM input'!$G$477,0,$E1218-1)/A34taxstdlife))))</f>
        <v>0</v>
      </c>
      <c r="AL1218" s="251">
        <f ca="1">IF(A34taxstdlife="n/a","n/a",IF(A34taxstdlife="",0,IF(AL$3&gt;(A34stdlife+$E1218),((INDEX('PTRM input'!$G$385:$P$434,A34offset,$E1218)-INDEX('PTRM input'!$G$277:$P$326,A34offset,$E1218))*OFFSET($F$7,0,$E1218))-SUM($G1218:AK1218),(((INDEX('PTRM input'!$G$385:$P$434,A34offset,$E1218)-INDEX('PTRM input'!$G$277:$P$326,A34offset,$E1218))*OFFSET($F$7,0,$E1218))-SUM($G1218:AK1218))*(OFFSET('PTRM input'!$G$477,0,$E1218-1)/A34taxstdlife))))</f>
        <v>0</v>
      </c>
      <c r="AM1218" s="251">
        <f ca="1">IF(A34taxstdlife="n/a","n/a",IF(A34taxstdlife="",0,IF(AM$3&gt;(A34stdlife+$E1218),((INDEX('PTRM input'!$G$385:$P$434,A34offset,$E1218)-INDEX('PTRM input'!$G$277:$P$326,A34offset,$E1218))*OFFSET($F$7,0,$E1218))-SUM($G1218:AL1218),(((INDEX('PTRM input'!$G$385:$P$434,A34offset,$E1218)-INDEX('PTRM input'!$G$277:$P$326,A34offset,$E1218))*OFFSET($F$7,0,$E1218))-SUM($G1218:AL1218))*(OFFSET('PTRM input'!$G$477,0,$E1218-1)/A34taxstdlife))))</f>
        <v>0</v>
      </c>
      <c r="AN1218" s="251">
        <f ca="1">IF(A34taxstdlife="n/a","n/a",IF(A34taxstdlife="",0,IF(AN$3&gt;(A34stdlife+$E1218),((INDEX('PTRM input'!$G$385:$P$434,A34offset,$E1218)-INDEX('PTRM input'!$G$277:$P$326,A34offset,$E1218))*OFFSET($F$7,0,$E1218))-SUM($G1218:AM1218),(((INDEX('PTRM input'!$G$385:$P$434,A34offset,$E1218)-INDEX('PTRM input'!$G$277:$P$326,A34offset,$E1218))*OFFSET($F$7,0,$E1218))-SUM($G1218:AM1218))*(OFFSET('PTRM input'!$G$477,0,$E1218-1)/A34taxstdlife))))</f>
        <v>0</v>
      </c>
      <c r="AO1218" s="251">
        <f ca="1">IF(A34taxstdlife="n/a","n/a",IF(A34taxstdlife="",0,IF(AO$3&gt;(A34stdlife+$E1218),((INDEX('PTRM input'!$G$385:$P$434,A34offset,$E1218)-INDEX('PTRM input'!$G$277:$P$326,A34offset,$E1218))*OFFSET($F$7,0,$E1218))-SUM($G1218:AN1218),(((INDEX('PTRM input'!$G$385:$P$434,A34offset,$E1218)-INDEX('PTRM input'!$G$277:$P$326,A34offset,$E1218))*OFFSET($F$7,0,$E1218))-SUM($G1218:AN1218))*(OFFSET('PTRM input'!$G$477,0,$E1218-1)/A34taxstdlife))))</f>
        <v>0</v>
      </c>
      <c r="AP1218" s="251">
        <f ca="1">IF(A34taxstdlife="n/a","n/a",IF(A34taxstdlife="",0,IF(AP$3&gt;(A34stdlife+$E1218),((INDEX('PTRM input'!$G$385:$P$434,A34offset,$E1218)-INDEX('PTRM input'!$G$277:$P$326,A34offset,$E1218))*OFFSET($F$7,0,$E1218))-SUM($G1218:AO1218),(((INDEX('PTRM input'!$G$385:$P$434,A34offset,$E1218)-INDEX('PTRM input'!$G$277:$P$326,A34offset,$E1218))*OFFSET($F$7,0,$E1218))-SUM($G1218:AO1218))*(OFFSET('PTRM input'!$G$477,0,$E1218-1)/A34taxstdlife))))</f>
        <v>0</v>
      </c>
      <c r="AQ1218" s="251">
        <f ca="1">IF(A34taxstdlife="n/a","n/a",IF(A34taxstdlife="",0,IF(AQ$3&gt;(A34stdlife+$E1218),((INDEX('PTRM input'!$G$385:$P$434,A34offset,$E1218)-INDEX('PTRM input'!$G$277:$P$326,A34offset,$E1218))*OFFSET($F$7,0,$E1218))-SUM($G1218:AP1218),(((INDEX('PTRM input'!$G$385:$P$434,A34offset,$E1218)-INDEX('PTRM input'!$G$277:$P$326,A34offset,$E1218))*OFFSET($F$7,0,$E1218))-SUM($G1218:AP1218))*(OFFSET('PTRM input'!$G$477,0,$E1218-1)/A34taxstdlife))))</f>
        <v>0</v>
      </c>
      <c r="AR1218" s="251">
        <f ca="1">IF(A34taxstdlife="n/a","n/a",IF(A34taxstdlife="",0,IF(AR$3&gt;(A34stdlife+$E1218),((INDEX('PTRM input'!$G$385:$P$434,A34offset,$E1218)-INDEX('PTRM input'!$G$277:$P$326,A34offset,$E1218))*OFFSET($F$7,0,$E1218))-SUM($G1218:AQ1218),(((INDEX('PTRM input'!$G$385:$P$434,A34offset,$E1218)-INDEX('PTRM input'!$G$277:$P$326,A34offset,$E1218))*OFFSET($F$7,0,$E1218))-SUM($G1218:AQ1218))*(OFFSET('PTRM input'!$G$477,0,$E1218-1)/A34taxstdlife))))</f>
        <v>0</v>
      </c>
      <c r="AS1218" s="251">
        <f ca="1">IF(A34taxstdlife="n/a","n/a",IF(A34taxstdlife="",0,IF(AS$3&gt;(A34stdlife+$E1218),((INDEX('PTRM input'!$G$385:$P$434,A34offset,$E1218)-INDEX('PTRM input'!$G$277:$P$326,A34offset,$E1218))*OFFSET($F$7,0,$E1218))-SUM($G1218:AR1218),(((INDEX('PTRM input'!$G$385:$P$434,A34offset,$E1218)-INDEX('PTRM input'!$G$277:$P$326,A34offset,$E1218))*OFFSET($F$7,0,$E1218))-SUM($G1218:AR1218))*(OFFSET('PTRM input'!$G$477,0,$E1218-1)/A34taxstdlife))))</f>
        <v>0</v>
      </c>
      <c r="AT1218" s="251">
        <f ca="1">IF(A34taxstdlife="n/a","n/a",IF(A34taxstdlife="",0,IF(AT$3&gt;(A34stdlife+$E1218),((INDEX('PTRM input'!$G$385:$P$434,A34offset,$E1218)-INDEX('PTRM input'!$G$277:$P$326,A34offset,$E1218))*OFFSET($F$7,0,$E1218))-SUM($G1218:AS1218),(((INDEX('PTRM input'!$G$385:$P$434,A34offset,$E1218)-INDEX('PTRM input'!$G$277:$P$326,A34offset,$E1218))*OFFSET($F$7,0,$E1218))-SUM($G1218:AS1218))*(OFFSET('PTRM input'!$G$477,0,$E1218-1)/A34taxstdlife))))</f>
        <v>0</v>
      </c>
      <c r="AU1218" s="251">
        <f ca="1">IF(A34taxstdlife="n/a","n/a",IF(A34taxstdlife="",0,IF(AU$3&gt;(A34stdlife+$E1218),((INDEX('PTRM input'!$G$385:$P$434,A34offset,$E1218)-INDEX('PTRM input'!$G$277:$P$326,A34offset,$E1218))*OFFSET($F$7,0,$E1218))-SUM($G1218:AT1218),(((INDEX('PTRM input'!$G$385:$P$434,A34offset,$E1218)-INDEX('PTRM input'!$G$277:$P$326,A34offset,$E1218))*OFFSET($F$7,0,$E1218))-SUM($G1218:AT1218))*(OFFSET('PTRM input'!$G$477,0,$E1218-1)/A34taxstdlife))))</f>
        <v>0</v>
      </c>
      <c r="AV1218" s="251">
        <f ca="1">IF(A34taxstdlife="n/a","n/a",IF(A34taxstdlife="",0,IF(AV$3&gt;(A34stdlife+$E1218),((INDEX('PTRM input'!$G$385:$P$434,A34offset,$E1218)-INDEX('PTRM input'!$G$277:$P$326,A34offset,$E1218))*OFFSET($F$7,0,$E1218))-SUM($G1218:AU1218),(((INDEX('PTRM input'!$G$385:$P$434,A34offset,$E1218)-INDEX('PTRM input'!$G$277:$P$326,A34offset,$E1218))*OFFSET($F$7,0,$E1218))-SUM($G1218:AU1218))*(OFFSET('PTRM input'!$G$477,0,$E1218-1)/A34taxstdlife))))</f>
        <v>0</v>
      </c>
      <c r="AW1218" s="251">
        <f ca="1">IF(A34taxstdlife="n/a","n/a",IF(A34taxstdlife="",0,IF(AW$3&gt;(A34stdlife+$E1218),((INDEX('PTRM input'!$G$385:$P$434,A34offset,$E1218)-INDEX('PTRM input'!$G$277:$P$326,A34offset,$E1218))*OFFSET($F$7,0,$E1218))-SUM($G1218:AV1218),(((INDEX('PTRM input'!$G$385:$P$434,A34offset,$E1218)-INDEX('PTRM input'!$G$277:$P$326,A34offset,$E1218))*OFFSET($F$7,0,$E1218))-SUM($G1218:AV1218))*(OFFSET('PTRM input'!$G$477,0,$E1218-1)/A34taxstdlife))))</f>
        <v>0</v>
      </c>
      <c r="AX1218" s="251">
        <f ca="1">IF(A34taxstdlife="n/a","n/a",IF(A34taxstdlife="",0,IF(AX$3&gt;(A34stdlife+$E1218),((INDEX('PTRM input'!$G$385:$P$434,A34offset,$E1218)-INDEX('PTRM input'!$G$277:$P$326,A34offset,$E1218))*OFFSET($F$7,0,$E1218))-SUM($G1218:AW1218),(((INDEX('PTRM input'!$G$385:$P$434,A34offset,$E1218)-INDEX('PTRM input'!$G$277:$P$326,A34offset,$E1218))*OFFSET($F$7,0,$E1218))-SUM($G1218:AW1218))*(OFFSET('PTRM input'!$G$477,0,$E1218-1)/A34taxstdlife))))</f>
        <v>0</v>
      </c>
      <c r="AY1218" s="251">
        <f ca="1">IF(A34taxstdlife="n/a","n/a",IF(A34taxstdlife="",0,IF(AY$3&gt;(A34stdlife+$E1218),((INDEX('PTRM input'!$G$385:$P$434,A34offset,$E1218)-INDEX('PTRM input'!$G$277:$P$326,A34offset,$E1218))*OFFSET($F$7,0,$E1218))-SUM($G1218:AX1218),(((INDEX('PTRM input'!$G$385:$P$434,A34offset,$E1218)-INDEX('PTRM input'!$G$277:$P$326,A34offset,$E1218))*OFFSET($F$7,0,$E1218))-SUM($G1218:AX1218))*(OFFSET('PTRM input'!$G$477,0,$E1218-1)/A34taxstdlife))))</f>
        <v>0</v>
      </c>
      <c r="AZ1218" s="251">
        <f ca="1">IF(A34taxstdlife="n/a","n/a",IF(A34taxstdlife="",0,IF(AZ$3&gt;(A34stdlife+$E1218),((INDEX('PTRM input'!$G$385:$P$434,A34offset,$E1218)-INDEX('PTRM input'!$G$277:$P$326,A34offset,$E1218))*OFFSET($F$7,0,$E1218))-SUM($G1218:AY1218),(((INDEX('PTRM input'!$G$385:$P$434,A34offset,$E1218)-INDEX('PTRM input'!$G$277:$P$326,A34offset,$E1218))*OFFSET($F$7,0,$E1218))-SUM($G1218:AY1218))*(OFFSET('PTRM input'!$G$477,0,$E1218-1)/A34taxstdlife))))</f>
        <v>0</v>
      </c>
      <c r="BA1218" s="251">
        <f ca="1">IF(A34taxstdlife="n/a","n/a",IF(A34taxstdlife="",0,IF(BA$3&gt;(A34stdlife+$E1218),((INDEX('PTRM input'!$G$385:$P$434,A34offset,$E1218)-INDEX('PTRM input'!$G$277:$P$326,A34offset,$E1218))*OFFSET($F$7,0,$E1218))-SUM($G1218:AZ1218),(((INDEX('PTRM input'!$G$385:$P$434,A34offset,$E1218)-INDEX('PTRM input'!$G$277:$P$326,A34offset,$E1218))*OFFSET($F$7,0,$E1218))-SUM($G1218:AZ1218))*(OFFSET('PTRM input'!$G$477,0,$E1218-1)/A34taxstdlife))))</f>
        <v>0</v>
      </c>
      <c r="BB1218" s="251">
        <f ca="1">IF(A34taxstdlife="n/a","n/a",IF(A34taxstdlife="",0,IF(BB$3&gt;(A34stdlife+$E1218),((INDEX('PTRM input'!$G$385:$P$434,A34offset,$E1218)-INDEX('PTRM input'!$G$277:$P$326,A34offset,$E1218))*OFFSET($F$7,0,$E1218))-SUM($G1218:BA1218),(((INDEX('PTRM input'!$G$385:$P$434,A34offset,$E1218)-INDEX('PTRM input'!$G$277:$P$326,A34offset,$E1218))*OFFSET($F$7,0,$E1218))-SUM($G1218:BA1218))*(OFFSET('PTRM input'!$G$477,0,$E1218-1)/A34taxstdlife))))</f>
        <v>0</v>
      </c>
      <c r="BC1218" s="251">
        <f ca="1">IF(A34taxstdlife="n/a","n/a",IF(A34taxstdlife="",0,IF(BC$3&gt;(A34stdlife+$E1218),((INDEX('PTRM input'!$G$385:$P$434,A34offset,$E1218)-INDEX('PTRM input'!$G$277:$P$326,A34offset,$E1218))*OFFSET($F$7,0,$E1218))-SUM($G1218:BB1218),(((INDEX('PTRM input'!$G$385:$P$434,A34offset,$E1218)-INDEX('PTRM input'!$G$277:$P$326,A34offset,$E1218))*OFFSET($F$7,0,$E1218))-SUM($G1218:BB1218))*(OFFSET('PTRM input'!$G$477,0,$E1218-1)/A34taxstdlife))))</f>
        <v>0</v>
      </c>
      <c r="BD1218" s="251">
        <f ca="1">IF(A34taxstdlife="n/a","n/a",IF(A34taxstdlife="",0,IF(BD$3&gt;(A34stdlife+$E1218),((INDEX('PTRM input'!$G$385:$P$434,A34offset,$E1218)-INDEX('PTRM input'!$G$277:$P$326,A34offset,$E1218))*OFFSET($F$7,0,$E1218))-SUM($G1218:BC1218),(((INDEX('PTRM input'!$G$385:$P$434,A34offset,$E1218)-INDEX('PTRM input'!$G$277:$P$326,A34offset,$E1218))*OFFSET($F$7,0,$E1218))-SUM($G1218:BC1218))*(OFFSET('PTRM input'!$G$477,0,$E1218-1)/A34taxstdlife))))</f>
        <v>0</v>
      </c>
      <c r="BE1218" s="251">
        <f ca="1">IF(A34taxstdlife="n/a","n/a",IF(A34taxstdlife="",0,IF(BE$3&gt;(A34stdlife+$E1218),((INDEX('PTRM input'!$G$385:$P$434,A34offset,$E1218)-INDEX('PTRM input'!$G$277:$P$326,A34offset,$E1218))*OFFSET($F$7,0,$E1218))-SUM($G1218:BD1218),(((INDEX('PTRM input'!$G$385:$P$434,A34offset,$E1218)-INDEX('PTRM input'!$G$277:$P$326,A34offset,$E1218))*OFFSET($F$7,0,$E1218))-SUM($G1218:BD1218))*(OFFSET('PTRM input'!$G$477,0,$E1218-1)/A34taxstdlife))))</f>
        <v>0</v>
      </c>
      <c r="BF1218" s="251">
        <f ca="1">IF(A34taxstdlife="n/a","n/a",IF(A34taxstdlife="",0,IF(BF$3&gt;(A34stdlife+$E1218),((INDEX('PTRM input'!$G$385:$P$434,A34offset,$E1218)-INDEX('PTRM input'!$G$277:$P$326,A34offset,$E1218))*OFFSET($F$7,0,$E1218))-SUM($G1218:BE1218),(((INDEX('PTRM input'!$G$385:$P$434,A34offset,$E1218)-INDEX('PTRM input'!$G$277:$P$326,A34offset,$E1218))*OFFSET($F$7,0,$E1218))-SUM($G1218:BE1218))*(OFFSET('PTRM input'!$G$477,0,$E1218-1)/A34taxstdlife))))</f>
        <v>0</v>
      </c>
      <c r="BG1218" s="251">
        <f ca="1">IF(A34taxstdlife="n/a","n/a",IF(A34taxstdlife="",0,IF(BG$3&gt;(A34stdlife+$E1218),((INDEX('PTRM input'!$G$385:$P$434,A34offset,$E1218)-INDEX('PTRM input'!$G$277:$P$326,A34offset,$E1218))*OFFSET($F$7,0,$E1218))-SUM($G1218:BF1218),(((INDEX('PTRM input'!$G$385:$P$434,A34offset,$E1218)-INDEX('PTRM input'!$G$277:$P$326,A34offset,$E1218))*OFFSET($F$7,0,$E1218))-SUM($G1218:BF1218))*(OFFSET('PTRM input'!$G$477,0,$E1218-1)/A34taxstdlife))))</f>
        <v>0</v>
      </c>
      <c r="BH1218" s="251">
        <f ca="1">IF(A34taxstdlife="n/a","n/a",IF(A34taxstdlife="",0,IF(BH$3&gt;(A34stdlife+$E1218),((INDEX('PTRM input'!$G$385:$P$434,A34offset,$E1218)-INDEX('PTRM input'!$G$277:$P$326,A34offset,$E1218))*OFFSET($F$7,0,$E1218))-SUM($G1218:BG1218),(((INDEX('PTRM input'!$G$385:$P$434,A34offset,$E1218)-INDEX('PTRM input'!$G$277:$P$326,A34offset,$E1218))*OFFSET($F$7,0,$E1218))-SUM($G1218:BG1218))*(OFFSET('PTRM input'!$G$477,0,$E1218-1)/A34taxstdlife))))</f>
        <v>0</v>
      </c>
      <c r="BI1218" s="251">
        <f ca="1">IF(A34taxstdlife="n/a","n/a",IF(A34taxstdlife="",0,IF(BI$3&gt;(A34stdlife+$E1218),((INDEX('PTRM input'!$G$385:$P$434,A34offset,$E1218)-INDEX('PTRM input'!$G$277:$P$326,A34offset,$E1218))*OFFSET($F$7,0,$E1218))-SUM($G1218:BH1218),(((INDEX('PTRM input'!$G$385:$P$434,A34offset,$E1218)-INDEX('PTRM input'!$G$277:$P$326,A34offset,$E1218))*OFFSET($F$7,0,$E1218))-SUM($G1218:BH1218))*(OFFSET('PTRM input'!$G$477,0,$E1218-1)/A34taxstdlife))))</f>
        <v>0</v>
      </c>
      <c r="BJ1218" s="116"/>
      <c r="BK1218" s="116"/>
      <c r="BL1218" s="116"/>
      <c r="BM1218" s="116"/>
    </row>
    <row r="1219" spans="1:65" ht="12.75" hidden="1" customHeight="1" outlineLevel="2">
      <c r="A1219" s="366"/>
      <c r="B1219" s="19"/>
      <c r="C1219" s="18"/>
      <c r="D1219" s="760"/>
      <c r="E1219" s="86">
        <v>9</v>
      </c>
      <c r="F1219" s="356"/>
      <c r="G1219" s="434"/>
      <c r="H1219" s="435"/>
      <c r="I1219" s="435"/>
      <c r="J1219" s="435"/>
      <c r="K1219" s="435"/>
      <c r="L1219" s="435"/>
      <c r="M1219" s="435"/>
      <c r="N1219" s="435"/>
      <c r="O1219" s="619"/>
      <c r="P1219" s="251">
        <f ca="1">IF(A34taxstdlife="n/a","n/a",IF(A34taxstdlife="",0,IF(P$3&gt;(A34stdlife+$E1219),((INDEX('PTRM input'!$G$385:$P$434,A34offset,$E1219)-INDEX('PTRM input'!$G$277:$P$326,A34offset,$E1219))*OFFSET($F$7,0,$E1219))-SUM($G1219:O1219),(((INDEX('PTRM input'!$G$385:$P$434,A34offset,$E1219)-INDEX('PTRM input'!$G$277:$P$326,A34offset,$E1219))*OFFSET($F$7,0,$E1219))-SUM($G1219:O1219))*(OFFSET('PTRM input'!$G$477,0,$E1219-1)/A34taxstdlife))))</f>
        <v>0</v>
      </c>
      <c r="Q1219" s="251">
        <f ca="1">IF(A34taxstdlife="n/a","n/a",IF(A34taxstdlife="",0,IF(Q$3&gt;(A34stdlife+$E1219),((INDEX('PTRM input'!$G$385:$P$434,A34offset,$E1219)-INDEX('PTRM input'!$G$277:$P$326,A34offset,$E1219))*OFFSET($F$7,0,$E1219))-SUM($G1219:P1219),(((INDEX('PTRM input'!$G$385:$P$434,A34offset,$E1219)-INDEX('PTRM input'!$G$277:$P$326,A34offset,$E1219))*OFFSET($F$7,0,$E1219))-SUM($G1219:P1219))*(OFFSET('PTRM input'!$G$477,0,$E1219-1)/A34taxstdlife))))</f>
        <v>0</v>
      </c>
      <c r="R1219" s="251">
        <f ca="1">IF(A34taxstdlife="n/a","n/a",IF(A34taxstdlife="",0,IF(R$3&gt;(A34stdlife+$E1219),((INDEX('PTRM input'!$G$385:$P$434,A34offset,$E1219)-INDEX('PTRM input'!$G$277:$P$326,A34offset,$E1219))*OFFSET($F$7,0,$E1219))-SUM($G1219:Q1219),(((INDEX('PTRM input'!$G$385:$P$434,A34offset,$E1219)-INDEX('PTRM input'!$G$277:$P$326,A34offset,$E1219))*OFFSET($F$7,0,$E1219))-SUM($G1219:Q1219))*(OFFSET('PTRM input'!$G$477,0,$E1219-1)/A34taxstdlife))))</f>
        <v>0</v>
      </c>
      <c r="S1219" s="251">
        <f ca="1">IF(A34taxstdlife="n/a","n/a",IF(A34taxstdlife="",0,IF(S$3&gt;(A34stdlife+$E1219),((INDEX('PTRM input'!$G$385:$P$434,A34offset,$E1219)-INDEX('PTRM input'!$G$277:$P$326,A34offset,$E1219))*OFFSET($F$7,0,$E1219))-SUM($G1219:R1219),(((INDEX('PTRM input'!$G$385:$P$434,A34offset,$E1219)-INDEX('PTRM input'!$G$277:$P$326,A34offset,$E1219))*OFFSET($F$7,0,$E1219))-SUM($G1219:R1219))*(OFFSET('PTRM input'!$G$477,0,$E1219-1)/A34taxstdlife))))</f>
        <v>0</v>
      </c>
      <c r="T1219" s="251">
        <f ca="1">IF(A34taxstdlife="n/a","n/a",IF(A34taxstdlife="",0,IF(T$3&gt;(A34stdlife+$E1219),((INDEX('PTRM input'!$G$385:$P$434,A34offset,$E1219)-INDEX('PTRM input'!$G$277:$P$326,A34offset,$E1219))*OFFSET($F$7,0,$E1219))-SUM($G1219:S1219),(((INDEX('PTRM input'!$G$385:$P$434,A34offset,$E1219)-INDEX('PTRM input'!$G$277:$P$326,A34offset,$E1219))*OFFSET($F$7,0,$E1219))-SUM($G1219:S1219))*(OFFSET('PTRM input'!$G$477,0,$E1219-1)/A34taxstdlife))))</f>
        <v>0</v>
      </c>
      <c r="U1219" s="251">
        <f ca="1">IF(A34taxstdlife="n/a","n/a",IF(A34taxstdlife="",0,IF(U$3&gt;(A34stdlife+$E1219),((INDEX('PTRM input'!$G$385:$P$434,A34offset,$E1219)-INDEX('PTRM input'!$G$277:$P$326,A34offset,$E1219))*OFFSET($F$7,0,$E1219))-SUM($G1219:T1219),(((INDEX('PTRM input'!$G$385:$P$434,A34offset,$E1219)-INDEX('PTRM input'!$G$277:$P$326,A34offset,$E1219))*OFFSET($F$7,0,$E1219))-SUM($G1219:T1219))*(OFFSET('PTRM input'!$G$477,0,$E1219-1)/A34taxstdlife))))</f>
        <v>0</v>
      </c>
      <c r="V1219" s="251">
        <f ca="1">IF(A34taxstdlife="n/a","n/a",IF(A34taxstdlife="",0,IF(V$3&gt;(A34stdlife+$E1219),((INDEX('PTRM input'!$G$385:$P$434,A34offset,$E1219)-INDEX('PTRM input'!$G$277:$P$326,A34offset,$E1219))*OFFSET($F$7,0,$E1219))-SUM($G1219:U1219),(((INDEX('PTRM input'!$G$385:$P$434,A34offset,$E1219)-INDEX('PTRM input'!$G$277:$P$326,A34offset,$E1219))*OFFSET($F$7,0,$E1219))-SUM($G1219:U1219))*(OFFSET('PTRM input'!$G$477,0,$E1219-1)/A34taxstdlife))))</f>
        <v>0</v>
      </c>
      <c r="W1219" s="251">
        <f ca="1">IF(A34taxstdlife="n/a","n/a",IF(A34taxstdlife="",0,IF(W$3&gt;(A34stdlife+$E1219),((INDEX('PTRM input'!$G$385:$P$434,A34offset,$E1219)-INDEX('PTRM input'!$G$277:$P$326,A34offset,$E1219))*OFFSET($F$7,0,$E1219))-SUM($G1219:V1219),(((INDEX('PTRM input'!$G$385:$P$434,A34offset,$E1219)-INDEX('PTRM input'!$G$277:$P$326,A34offset,$E1219))*OFFSET($F$7,0,$E1219))-SUM($G1219:V1219))*(OFFSET('PTRM input'!$G$477,0,$E1219-1)/A34taxstdlife))))</f>
        <v>0</v>
      </c>
      <c r="X1219" s="251">
        <f ca="1">IF(A34taxstdlife="n/a","n/a",IF(A34taxstdlife="",0,IF(X$3&gt;(A34stdlife+$E1219),((INDEX('PTRM input'!$G$385:$P$434,A34offset,$E1219)-INDEX('PTRM input'!$G$277:$P$326,A34offset,$E1219))*OFFSET($F$7,0,$E1219))-SUM($G1219:W1219),(((INDEX('PTRM input'!$G$385:$P$434,A34offset,$E1219)-INDEX('PTRM input'!$G$277:$P$326,A34offset,$E1219))*OFFSET($F$7,0,$E1219))-SUM($G1219:W1219))*(OFFSET('PTRM input'!$G$477,0,$E1219-1)/A34taxstdlife))))</f>
        <v>0</v>
      </c>
      <c r="Y1219" s="251">
        <f ca="1">IF(A34taxstdlife="n/a","n/a",IF(A34taxstdlife="",0,IF(Y$3&gt;(A34stdlife+$E1219),((INDEX('PTRM input'!$G$385:$P$434,A34offset,$E1219)-INDEX('PTRM input'!$G$277:$P$326,A34offset,$E1219))*OFFSET($F$7,0,$E1219))-SUM($G1219:X1219),(((INDEX('PTRM input'!$G$385:$P$434,A34offset,$E1219)-INDEX('PTRM input'!$G$277:$P$326,A34offset,$E1219))*OFFSET($F$7,0,$E1219))-SUM($G1219:X1219))*(OFFSET('PTRM input'!$G$477,0,$E1219-1)/A34taxstdlife))))</f>
        <v>0</v>
      </c>
      <c r="Z1219" s="251">
        <f ca="1">IF(A34taxstdlife="n/a","n/a",IF(A34taxstdlife="",0,IF(Z$3&gt;(A34stdlife+$E1219),((INDEX('PTRM input'!$G$385:$P$434,A34offset,$E1219)-INDEX('PTRM input'!$G$277:$P$326,A34offset,$E1219))*OFFSET($F$7,0,$E1219))-SUM($G1219:Y1219),(((INDEX('PTRM input'!$G$385:$P$434,A34offset,$E1219)-INDEX('PTRM input'!$G$277:$P$326,A34offset,$E1219))*OFFSET($F$7,0,$E1219))-SUM($G1219:Y1219))*(OFFSET('PTRM input'!$G$477,0,$E1219-1)/A34taxstdlife))))</f>
        <v>0</v>
      </c>
      <c r="AA1219" s="251">
        <f ca="1">IF(A34taxstdlife="n/a","n/a",IF(A34taxstdlife="",0,IF(AA$3&gt;(A34stdlife+$E1219),((INDEX('PTRM input'!$G$385:$P$434,A34offset,$E1219)-INDEX('PTRM input'!$G$277:$P$326,A34offset,$E1219))*OFFSET($F$7,0,$E1219))-SUM($G1219:Z1219),(((INDEX('PTRM input'!$G$385:$P$434,A34offset,$E1219)-INDEX('PTRM input'!$G$277:$P$326,A34offset,$E1219))*OFFSET($F$7,0,$E1219))-SUM($G1219:Z1219))*(OFFSET('PTRM input'!$G$477,0,$E1219-1)/A34taxstdlife))))</f>
        <v>0</v>
      </c>
      <c r="AB1219" s="251">
        <f ca="1">IF(A34taxstdlife="n/a","n/a",IF(A34taxstdlife="",0,IF(AB$3&gt;(A34stdlife+$E1219),((INDEX('PTRM input'!$G$385:$P$434,A34offset,$E1219)-INDEX('PTRM input'!$G$277:$P$326,A34offset,$E1219))*OFFSET($F$7,0,$E1219))-SUM($G1219:AA1219),(((INDEX('PTRM input'!$G$385:$P$434,A34offset,$E1219)-INDEX('PTRM input'!$G$277:$P$326,A34offset,$E1219))*OFFSET($F$7,0,$E1219))-SUM($G1219:AA1219))*(OFFSET('PTRM input'!$G$477,0,$E1219-1)/A34taxstdlife))))</f>
        <v>0</v>
      </c>
      <c r="AC1219" s="251">
        <f ca="1">IF(A34taxstdlife="n/a","n/a",IF(A34taxstdlife="",0,IF(AC$3&gt;(A34stdlife+$E1219),((INDEX('PTRM input'!$G$385:$P$434,A34offset,$E1219)-INDEX('PTRM input'!$G$277:$P$326,A34offset,$E1219))*OFFSET($F$7,0,$E1219))-SUM($G1219:AB1219),(((INDEX('PTRM input'!$G$385:$P$434,A34offset,$E1219)-INDEX('PTRM input'!$G$277:$P$326,A34offset,$E1219))*OFFSET($F$7,0,$E1219))-SUM($G1219:AB1219))*(OFFSET('PTRM input'!$G$477,0,$E1219-1)/A34taxstdlife))))</f>
        <v>0</v>
      </c>
      <c r="AD1219" s="251">
        <f ca="1">IF(A34taxstdlife="n/a","n/a",IF(A34taxstdlife="",0,IF(AD$3&gt;(A34stdlife+$E1219),((INDEX('PTRM input'!$G$385:$P$434,A34offset,$E1219)-INDEX('PTRM input'!$G$277:$P$326,A34offset,$E1219))*OFFSET($F$7,0,$E1219))-SUM($G1219:AC1219),(((INDEX('PTRM input'!$G$385:$P$434,A34offset,$E1219)-INDEX('PTRM input'!$G$277:$P$326,A34offset,$E1219))*OFFSET($F$7,0,$E1219))-SUM($G1219:AC1219))*(OFFSET('PTRM input'!$G$477,0,$E1219-1)/A34taxstdlife))))</f>
        <v>0</v>
      </c>
      <c r="AE1219" s="251">
        <f ca="1">IF(A34taxstdlife="n/a","n/a",IF(A34taxstdlife="",0,IF(AE$3&gt;(A34stdlife+$E1219),((INDEX('PTRM input'!$G$385:$P$434,A34offset,$E1219)-INDEX('PTRM input'!$G$277:$P$326,A34offset,$E1219))*OFFSET($F$7,0,$E1219))-SUM($G1219:AD1219),(((INDEX('PTRM input'!$G$385:$P$434,A34offset,$E1219)-INDEX('PTRM input'!$G$277:$P$326,A34offset,$E1219))*OFFSET($F$7,0,$E1219))-SUM($G1219:AD1219))*(OFFSET('PTRM input'!$G$477,0,$E1219-1)/A34taxstdlife))))</f>
        <v>0</v>
      </c>
      <c r="AF1219" s="251">
        <f ca="1">IF(A34taxstdlife="n/a","n/a",IF(A34taxstdlife="",0,IF(AF$3&gt;(A34stdlife+$E1219),((INDEX('PTRM input'!$G$385:$P$434,A34offset,$E1219)-INDEX('PTRM input'!$G$277:$P$326,A34offset,$E1219))*OFFSET($F$7,0,$E1219))-SUM($G1219:AE1219),(((INDEX('PTRM input'!$G$385:$P$434,A34offset,$E1219)-INDEX('PTRM input'!$G$277:$P$326,A34offset,$E1219))*OFFSET($F$7,0,$E1219))-SUM($G1219:AE1219))*(OFFSET('PTRM input'!$G$477,0,$E1219-1)/A34taxstdlife))))</f>
        <v>0</v>
      </c>
      <c r="AG1219" s="251">
        <f ca="1">IF(A34taxstdlife="n/a","n/a",IF(A34taxstdlife="",0,IF(AG$3&gt;(A34stdlife+$E1219),((INDEX('PTRM input'!$G$385:$P$434,A34offset,$E1219)-INDEX('PTRM input'!$G$277:$P$326,A34offset,$E1219))*OFFSET($F$7,0,$E1219))-SUM($G1219:AF1219),(((INDEX('PTRM input'!$G$385:$P$434,A34offset,$E1219)-INDEX('PTRM input'!$G$277:$P$326,A34offset,$E1219))*OFFSET($F$7,0,$E1219))-SUM($G1219:AF1219))*(OFFSET('PTRM input'!$G$477,0,$E1219-1)/A34taxstdlife))))</f>
        <v>0</v>
      </c>
      <c r="AH1219" s="251">
        <f ca="1">IF(A34taxstdlife="n/a","n/a",IF(A34taxstdlife="",0,IF(AH$3&gt;(A34stdlife+$E1219),((INDEX('PTRM input'!$G$385:$P$434,A34offset,$E1219)-INDEX('PTRM input'!$G$277:$P$326,A34offset,$E1219))*OFFSET($F$7,0,$E1219))-SUM($G1219:AG1219),(((INDEX('PTRM input'!$G$385:$P$434,A34offset,$E1219)-INDEX('PTRM input'!$G$277:$P$326,A34offset,$E1219))*OFFSET($F$7,0,$E1219))-SUM($G1219:AG1219))*(OFFSET('PTRM input'!$G$477,0,$E1219-1)/A34taxstdlife))))</f>
        <v>0</v>
      </c>
      <c r="AI1219" s="251">
        <f ca="1">IF(A34taxstdlife="n/a","n/a",IF(A34taxstdlife="",0,IF(AI$3&gt;(A34stdlife+$E1219),((INDEX('PTRM input'!$G$385:$P$434,A34offset,$E1219)-INDEX('PTRM input'!$G$277:$P$326,A34offset,$E1219))*OFFSET($F$7,0,$E1219))-SUM($G1219:AH1219),(((INDEX('PTRM input'!$G$385:$P$434,A34offset,$E1219)-INDEX('PTRM input'!$G$277:$P$326,A34offset,$E1219))*OFFSET($F$7,0,$E1219))-SUM($G1219:AH1219))*(OFFSET('PTRM input'!$G$477,0,$E1219-1)/A34taxstdlife))))</f>
        <v>0</v>
      </c>
      <c r="AJ1219" s="251">
        <f ca="1">IF(A34taxstdlife="n/a","n/a",IF(A34taxstdlife="",0,IF(AJ$3&gt;(A34stdlife+$E1219),((INDEX('PTRM input'!$G$385:$P$434,A34offset,$E1219)-INDEX('PTRM input'!$G$277:$P$326,A34offset,$E1219))*OFFSET($F$7,0,$E1219))-SUM($G1219:AI1219),(((INDEX('PTRM input'!$G$385:$P$434,A34offset,$E1219)-INDEX('PTRM input'!$G$277:$P$326,A34offset,$E1219))*OFFSET($F$7,0,$E1219))-SUM($G1219:AI1219))*(OFFSET('PTRM input'!$G$477,0,$E1219-1)/A34taxstdlife))))</f>
        <v>0</v>
      </c>
      <c r="AK1219" s="251">
        <f ca="1">IF(A34taxstdlife="n/a","n/a",IF(A34taxstdlife="",0,IF(AK$3&gt;(A34stdlife+$E1219),((INDEX('PTRM input'!$G$385:$P$434,A34offset,$E1219)-INDEX('PTRM input'!$G$277:$P$326,A34offset,$E1219))*OFFSET($F$7,0,$E1219))-SUM($G1219:AJ1219),(((INDEX('PTRM input'!$G$385:$P$434,A34offset,$E1219)-INDEX('PTRM input'!$G$277:$P$326,A34offset,$E1219))*OFFSET($F$7,0,$E1219))-SUM($G1219:AJ1219))*(OFFSET('PTRM input'!$G$477,0,$E1219-1)/A34taxstdlife))))</f>
        <v>0</v>
      </c>
      <c r="AL1219" s="251">
        <f ca="1">IF(A34taxstdlife="n/a","n/a",IF(A34taxstdlife="",0,IF(AL$3&gt;(A34stdlife+$E1219),((INDEX('PTRM input'!$G$385:$P$434,A34offset,$E1219)-INDEX('PTRM input'!$G$277:$P$326,A34offset,$E1219))*OFFSET($F$7,0,$E1219))-SUM($G1219:AK1219),(((INDEX('PTRM input'!$G$385:$P$434,A34offset,$E1219)-INDEX('PTRM input'!$G$277:$P$326,A34offset,$E1219))*OFFSET($F$7,0,$E1219))-SUM($G1219:AK1219))*(OFFSET('PTRM input'!$G$477,0,$E1219-1)/A34taxstdlife))))</f>
        <v>0</v>
      </c>
      <c r="AM1219" s="251">
        <f ca="1">IF(A34taxstdlife="n/a","n/a",IF(A34taxstdlife="",0,IF(AM$3&gt;(A34stdlife+$E1219),((INDEX('PTRM input'!$G$385:$P$434,A34offset,$E1219)-INDEX('PTRM input'!$G$277:$P$326,A34offset,$E1219))*OFFSET($F$7,0,$E1219))-SUM($G1219:AL1219),(((INDEX('PTRM input'!$G$385:$P$434,A34offset,$E1219)-INDEX('PTRM input'!$G$277:$P$326,A34offset,$E1219))*OFFSET($F$7,0,$E1219))-SUM($G1219:AL1219))*(OFFSET('PTRM input'!$G$477,0,$E1219-1)/A34taxstdlife))))</f>
        <v>0</v>
      </c>
      <c r="AN1219" s="251">
        <f ca="1">IF(A34taxstdlife="n/a","n/a",IF(A34taxstdlife="",0,IF(AN$3&gt;(A34stdlife+$E1219),((INDEX('PTRM input'!$G$385:$P$434,A34offset,$E1219)-INDEX('PTRM input'!$G$277:$P$326,A34offset,$E1219))*OFFSET($F$7,0,$E1219))-SUM($G1219:AM1219),(((INDEX('PTRM input'!$G$385:$P$434,A34offset,$E1219)-INDEX('PTRM input'!$G$277:$P$326,A34offset,$E1219))*OFFSET($F$7,0,$E1219))-SUM($G1219:AM1219))*(OFFSET('PTRM input'!$G$477,0,$E1219-1)/A34taxstdlife))))</f>
        <v>0</v>
      </c>
      <c r="AO1219" s="251">
        <f ca="1">IF(A34taxstdlife="n/a","n/a",IF(A34taxstdlife="",0,IF(AO$3&gt;(A34stdlife+$E1219),((INDEX('PTRM input'!$G$385:$P$434,A34offset,$E1219)-INDEX('PTRM input'!$G$277:$P$326,A34offset,$E1219))*OFFSET($F$7,0,$E1219))-SUM($G1219:AN1219),(((INDEX('PTRM input'!$G$385:$P$434,A34offset,$E1219)-INDEX('PTRM input'!$G$277:$P$326,A34offset,$E1219))*OFFSET($F$7,0,$E1219))-SUM($G1219:AN1219))*(OFFSET('PTRM input'!$G$477,0,$E1219-1)/A34taxstdlife))))</f>
        <v>0</v>
      </c>
      <c r="AP1219" s="251">
        <f ca="1">IF(A34taxstdlife="n/a","n/a",IF(A34taxstdlife="",0,IF(AP$3&gt;(A34stdlife+$E1219),((INDEX('PTRM input'!$G$385:$P$434,A34offset,$E1219)-INDEX('PTRM input'!$G$277:$P$326,A34offset,$E1219))*OFFSET($F$7,0,$E1219))-SUM($G1219:AO1219),(((INDEX('PTRM input'!$G$385:$P$434,A34offset,$E1219)-INDEX('PTRM input'!$G$277:$P$326,A34offset,$E1219))*OFFSET($F$7,0,$E1219))-SUM($G1219:AO1219))*(OFFSET('PTRM input'!$G$477,0,$E1219-1)/A34taxstdlife))))</f>
        <v>0</v>
      </c>
      <c r="AQ1219" s="251">
        <f ca="1">IF(A34taxstdlife="n/a","n/a",IF(A34taxstdlife="",0,IF(AQ$3&gt;(A34stdlife+$E1219),((INDEX('PTRM input'!$G$385:$P$434,A34offset,$E1219)-INDEX('PTRM input'!$G$277:$P$326,A34offset,$E1219))*OFFSET($F$7,0,$E1219))-SUM($G1219:AP1219),(((INDEX('PTRM input'!$G$385:$P$434,A34offset,$E1219)-INDEX('PTRM input'!$G$277:$P$326,A34offset,$E1219))*OFFSET($F$7,0,$E1219))-SUM($G1219:AP1219))*(OFFSET('PTRM input'!$G$477,0,$E1219-1)/A34taxstdlife))))</f>
        <v>0</v>
      </c>
      <c r="AR1219" s="251">
        <f ca="1">IF(A34taxstdlife="n/a","n/a",IF(A34taxstdlife="",0,IF(AR$3&gt;(A34stdlife+$E1219),((INDEX('PTRM input'!$G$385:$P$434,A34offset,$E1219)-INDEX('PTRM input'!$G$277:$P$326,A34offset,$E1219))*OFFSET($F$7,0,$E1219))-SUM($G1219:AQ1219),(((INDEX('PTRM input'!$G$385:$P$434,A34offset,$E1219)-INDEX('PTRM input'!$G$277:$P$326,A34offset,$E1219))*OFFSET($F$7,0,$E1219))-SUM($G1219:AQ1219))*(OFFSET('PTRM input'!$G$477,0,$E1219-1)/A34taxstdlife))))</f>
        <v>0</v>
      </c>
      <c r="AS1219" s="251">
        <f ca="1">IF(A34taxstdlife="n/a","n/a",IF(A34taxstdlife="",0,IF(AS$3&gt;(A34stdlife+$E1219),((INDEX('PTRM input'!$G$385:$P$434,A34offset,$E1219)-INDEX('PTRM input'!$G$277:$P$326,A34offset,$E1219))*OFFSET($F$7,0,$E1219))-SUM($G1219:AR1219),(((INDEX('PTRM input'!$G$385:$P$434,A34offset,$E1219)-INDEX('PTRM input'!$G$277:$P$326,A34offset,$E1219))*OFFSET($F$7,0,$E1219))-SUM($G1219:AR1219))*(OFFSET('PTRM input'!$G$477,0,$E1219-1)/A34taxstdlife))))</f>
        <v>0</v>
      </c>
      <c r="AT1219" s="251">
        <f ca="1">IF(A34taxstdlife="n/a","n/a",IF(A34taxstdlife="",0,IF(AT$3&gt;(A34stdlife+$E1219),((INDEX('PTRM input'!$G$385:$P$434,A34offset,$E1219)-INDEX('PTRM input'!$G$277:$P$326,A34offset,$E1219))*OFFSET($F$7,0,$E1219))-SUM($G1219:AS1219),(((INDEX('PTRM input'!$G$385:$P$434,A34offset,$E1219)-INDEX('PTRM input'!$G$277:$P$326,A34offset,$E1219))*OFFSET($F$7,0,$E1219))-SUM($G1219:AS1219))*(OFFSET('PTRM input'!$G$477,0,$E1219-1)/A34taxstdlife))))</f>
        <v>0</v>
      </c>
      <c r="AU1219" s="251">
        <f ca="1">IF(A34taxstdlife="n/a","n/a",IF(A34taxstdlife="",0,IF(AU$3&gt;(A34stdlife+$E1219),((INDEX('PTRM input'!$G$385:$P$434,A34offset,$E1219)-INDEX('PTRM input'!$G$277:$P$326,A34offset,$E1219))*OFFSET($F$7,0,$E1219))-SUM($G1219:AT1219),(((INDEX('PTRM input'!$G$385:$P$434,A34offset,$E1219)-INDEX('PTRM input'!$G$277:$P$326,A34offset,$E1219))*OFFSET($F$7,0,$E1219))-SUM($G1219:AT1219))*(OFFSET('PTRM input'!$G$477,0,$E1219-1)/A34taxstdlife))))</f>
        <v>0</v>
      </c>
      <c r="AV1219" s="251">
        <f ca="1">IF(A34taxstdlife="n/a","n/a",IF(A34taxstdlife="",0,IF(AV$3&gt;(A34stdlife+$E1219),((INDEX('PTRM input'!$G$385:$P$434,A34offset,$E1219)-INDEX('PTRM input'!$G$277:$P$326,A34offset,$E1219))*OFFSET($F$7,0,$E1219))-SUM($G1219:AU1219),(((INDEX('PTRM input'!$G$385:$P$434,A34offset,$E1219)-INDEX('PTRM input'!$G$277:$P$326,A34offset,$E1219))*OFFSET($F$7,0,$E1219))-SUM($G1219:AU1219))*(OFFSET('PTRM input'!$G$477,0,$E1219-1)/A34taxstdlife))))</f>
        <v>0</v>
      </c>
      <c r="AW1219" s="251">
        <f ca="1">IF(A34taxstdlife="n/a","n/a",IF(A34taxstdlife="",0,IF(AW$3&gt;(A34stdlife+$E1219),((INDEX('PTRM input'!$G$385:$P$434,A34offset,$E1219)-INDEX('PTRM input'!$G$277:$P$326,A34offset,$E1219))*OFFSET($F$7,0,$E1219))-SUM($G1219:AV1219),(((INDEX('PTRM input'!$G$385:$P$434,A34offset,$E1219)-INDEX('PTRM input'!$G$277:$P$326,A34offset,$E1219))*OFFSET($F$7,0,$E1219))-SUM($G1219:AV1219))*(OFFSET('PTRM input'!$G$477,0,$E1219-1)/A34taxstdlife))))</f>
        <v>0</v>
      </c>
      <c r="AX1219" s="251">
        <f ca="1">IF(A34taxstdlife="n/a","n/a",IF(A34taxstdlife="",0,IF(AX$3&gt;(A34stdlife+$E1219),((INDEX('PTRM input'!$G$385:$P$434,A34offset,$E1219)-INDEX('PTRM input'!$G$277:$P$326,A34offset,$E1219))*OFFSET($F$7,0,$E1219))-SUM($G1219:AW1219),(((INDEX('PTRM input'!$G$385:$P$434,A34offset,$E1219)-INDEX('PTRM input'!$G$277:$P$326,A34offset,$E1219))*OFFSET($F$7,0,$E1219))-SUM($G1219:AW1219))*(OFFSET('PTRM input'!$G$477,0,$E1219-1)/A34taxstdlife))))</f>
        <v>0</v>
      </c>
      <c r="AY1219" s="251">
        <f ca="1">IF(A34taxstdlife="n/a","n/a",IF(A34taxstdlife="",0,IF(AY$3&gt;(A34stdlife+$E1219),((INDEX('PTRM input'!$G$385:$P$434,A34offset,$E1219)-INDEX('PTRM input'!$G$277:$P$326,A34offset,$E1219))*OFFSET($F$7,0,$E1219))-SUM($G1219:AX1219),(((INDEX('PTRM input'!$G$385:$P$434,A34offset,$E1219)-INDEX('PTRM input'!$G$277:$P$326,A34offset,$E1219))*OFFSET($F$7,0,$E1219))-SUM($G1219:AX1219))*(OFFSET('PTRM input'!$G$477,0,$E1219-1)/A34taxstdlife))))</f>
        <v>0</v>
      </c>
      <c r="AZ1219" s="251">
        <f ca="1">IF(A34taxstdlife="n/a","n/a",IF(A34taxstdlife="",0,IF(AZ$3&gt;(A34stdlife+$E1219),((INDEX('PTRM input'!$G$385:$P$434,A34offset,$E1219)-INDEX('PTRM input'!$G$277:$P$326,A34offset,$E1219))*OFFSET($F$7,0,$E1219))-SUM($G1219:AY1219),(((INDEX('PTRM input'!$G$385:$P$434,A34offset,$E1219)-INDEX('PTRM input'!$G$277:$P$326,A34offset,$E1219))*OFFSET($F$7,0,$E1219))-SUM($G1219:AY1219))*(OFFSET('PTRM input'!$G$477,0,$E1219-1)/A34taxstdlife))))</f>
        <v>0</v>
      </c>
      <c r="BA1219" s="251">
        <f ca="1">IF(A34taxstdlife="n/a","n/a",IF(A34taxstdlife="",0,IF(BA$3&gt;(A34stdlife+$E1219),((INDEX('PTRM input'!$G$385:$P$434,A34offset,$E1219)-INDEX('PTRM input'!$G$277:$P$326,A34offset,$E1219))*OFFSET($F$7,0,$E1219))-SUM($G1219:AZ1219),(((INDEX('PTRM input'!$G$385:$P$434,A34offset,$E1219)-INDEX('PTRM input'!$G$277:$P$326,A34offset,$E1219))*OFFSET($F$7,0,$E1219))-SUM($G1219:AZ1219))*(OFFSET('PTRM input'!$G$477,0,$E1219-1)/A34taxstdlife))))</f>
        <v>0</v>
      </c>
      <c r="BB1219" s="251">
        <f ca="1">IF(A34taxstdlife="n/a","n/a",IF(A34taxstdlife="",0,IF(BB$3&gt;(A34stdlife+$E1219),((INDEX('PTRM input'!$G$385:$P$434,A34offset,$E1219)-INDEX('PTRM input'!$G$277:$P$326,A34offset,$E1219))*OFFSET($F$7,0,$E1219))-SUM($G1219:BA1219),(((INDEX('PTRM input'!$G$385:$P$434,A34offset,$E1219)-INDEX('PTRM input'!$G$277:$P$326,A34offset,$E1219))*OFFSET($F$7,0,$E1219))-SUM($G1219:BA1219))*(OFFSET('PTRM input'!$G$477,0,$E1219-1)/A34taxstdlife))))</f>
        <v>0</v>
      </c>
      <c r="BC1219" s="251">
        <f ca="1">IF(A34taxstdlife="n/a","n/a",IF(A34taxstdlife="",0,IF(BC$3&gt;(A34stdlife+$E1219),((INDEX('PTRM input'!$G$385:$P$434,A34offset,$E1219)-INDEX('PTRM input'!$G$277:$P$326,A34offset,$E1219))*OFFSET($F$7,0,$E1219))-SUM($G1219:BB1219),(((INDEX('PTRM input'!$G$385:$P$434,A34offset,$E1219)-INDEX('PTRM input'!$G$277:$P$326,A34offset,$E1219))*OFFSET($F$7,0,$E1219))-SUM($G1219:BB1219))*(OFFSET('PTRM input'!$G$477,0,$E1219-1)/A34taxstdlife))))</f>
        <v>0</v>
      </c>
      <c r="BD1219" s="251">
        <f ca="1">IF(A34taxstdlife="n/a","n/a",IF(A34taxstdlife="",0,IF(BD$3&gt;(A34stdlife+$E1219),((INDEX('PTRM input'!$G$385:$P$434,A34offset,$E1219)-INDEX('PTRM input'!$G$277:$P$326,A34offset,$E1219))*OFFSET($F$7,0,$E1219))-SUM($G1219:BC1219),(((INDEX('PTRM input'!$G$385:$P$434,A34offset,$E1219)-INDEX('PTRM input'!$G$277:$P$326,A34offset,$E1219))*OFFSET($F$7,0,$E1219))-SUM($G1219:BC1219))*(OFFSET('PTRM input'!$G$477,0,$E1219-1)/A34taxstdlife))))</f>
        <v>0</v>
      </c>
      <c r="BE1219" s="251">
        <f ca="1">IF(A34taxstdlife="n/a","n/a",IF(A34taxstdlife="",0,IF(BE$3&gt;(A34stdlife+$E1219),((INDEX('PTRM input'!$G$385:$P$434,A34offset,$E1219)-INDEX('PTRM input'!$G$277:$P$326,A34offset,$E1219))*OFFSET($F$7,0,$E1219))-SUM($G1219:BD1219),(((INDEX('PTRM input'!$G$385:$P$434,A34offset,$E1219)-INDEX('PTRM input'!$G$277:$P$326,A34offset,$E1219))*OFFSET($F$7,0,$E1219))-SUM($G1219:BD1219))*(OFFSET('PTRM input'!$G$477,0,$E1219-1)/A34taxstdlife))))</f>
        <v>0</v>
      </c>
      <c r="BF1219" s="251">
        <f ca="1">IF(A34taxstdlife="n/a","n/a",IF(A34taxstdlife="",0,IF(BF$3&gt;(A34stdlife+$E1219),((INDEX('PTRM input'!$G$385:$P$434,A34offset,$E1219)-INDEX('PTRM input'!$G$277:$P$326,A34offset,$E1219))*OFFSET($F$7,0,$E1219))-SUM($G1219:BE1219),(((INDEX('PTRM input'!$G$385:$P$434,A34offset,$E1219)-INDEX('PTRM input'!$G$277:$P$326,A34offset,$E1219))*OFFSET($F$7,0,$E1219))-SUM($G1219:BE1219))*(OFFSET('PTRM input'!$G$477,0,$E1219-1)/A34taxstdlife))))</f>
        <v>0</v>
      </c>
      <c r="BG1219" s="251">
        <f ca="1">IF(A34taxstdlife="n/a","n/a",IF(A34taxstdlife="",0,IF(BG$3&gt;(A34stdlife+$E1219),((INDEX('PTRM input'!$G$385:$P$434,A34offset,$E1219)-INDEX('PTRM input'!$G$277:$P$326,A34offset,$E1219))*OFFSET($F$7,0,$E1219))-SUM($G1219:BF1219),(((INDEX('PTRM input'!$G$385:$P$434,A34offset,$E1219)-INDEX('PTRM input'!$G$277:$P$326,A34offset,$E1219))*OFFSET($F$7,0,$E1219))-SUM($G1219:BF1219))*(OFFSET('PTRM input'!$G$477,0,$E1219-1)/A34taxstdlife))))</f>
        <v>0</v>
      </c>
      <c r="BH1219" s="251">
        <f ca="1">IF(A34taxstdlife="n/a","n/a",IF(A34taxstdlife="",0,IF(BH$3&gt;(A34stdlife+$E1219),((INDEX('PTRM input'!$G$385:$P$434,A34offset,$E1219)-INDEX('PTRM input'!$G$277:$P$326,A34offset,$E1219))*OFFSET($F$7,0,$E1219))-SUM($G1219:BG1219),(((INDEX('PTRM input'!$G$385:$P$434,A34offset,$E1219)-INDEX('PTRM input'!$G$277:$P$326,A34offset,$E1219))*OFFSET($F$7,0,$E1219))-SUM($G1219:BG1219))*(OFFSET('PTRM input'!$G$477,0,$E1219-1)/A34taxstdlife))))</f>
        <v>0</v>
      </c>
      <c r="BI1219" s="251">
        <f ca="1">IF(A34taxstdlife="n/a","n/a",IF(A34taxstdlife="",0,IF(BI$3&gt;(A34stdlife+$E1219),((INDEX('PTRM input'!$G$385:$P$434,A34offset,$E1219)-INDEX('PTRM input'!$G$277:$P$326,A34offset,$E1219))*OFFSET($F$7,0,$E1219))-SUM($G1219:BH1219),(((INDEX('PTRM input'!$G$385:$P$434,A34offset,$E1219)-INDEX('PTRM input'!$G$277:$P$326,A34offset,$E1219))*OFFSET($F$7,0,$E1219))-SUM($G1219:BH1219))*(OFFSET('PTRM input'!$G$477,0,$E1219-1)/A34taxstdlife))))</f>
        <v>0</v>
      </c>
      <c r="BJ1219" s="116"/>
      <c r="BK1219" s="116"/>
      <c r="BL1219" s="116"/>
      <c r="BM1219" s="116"/>
    </row>
    <row r="1220" spans="1:65" ht="12.75" hidden="1" customHeight="1" outlineLevel="2">
      <c r="A1220" s="366"/>
      <c r="B1220" s="19"/>
      <c r="C1220" s="18"/>
      <c r="D1220" s="760"/>
      <c r="E1220" s="87">
        <v>10</v>
      </c>
      <c r="F1220" s="356"/>
      <c r="G1220" s="434"/>
      <c r="H1220" s="435"/>
      <c r="I1220" s="435"/>
      <c r="J1220" s="435"/>
      <c r="K1220" s="435"/>
      <c r="L1220" s="435"/>
      <c r="M1220" s="435"/>
      <c r="N1220" s="435"/>
      <c r="O1220" s="435"/>
      <c r="P1220" s="619"/>
      <c r="Q1220" s="251">
        <f ca="1">IF(A34taxstdlife="n/a","n/a",IF(A34taxstdlife="",0,IF(Q$3&gt;(A34stdlife+$E1220),((INDEX('PTRM input'!$G$385:$P$434,A34offset,$E1220)-INDEX('PTRM input'!$G$277:$P$326,A34offset,$E1220))*OFFSET($F$7,0,$E1220))-SUM($G1220:P1220),(((INDEX('PTRM input'!$G$385:$P$434,A34offset,$E1220)-INDEX('PTRM input'!$G$277:$P$326,A34offset,$E1220))*OFFSET($F$7,0,$E1220))-SUM($G1220:P1220))*(OFFSET('PTRM input'!$G$477,0,$E1220-1)/A34taxstdlife))))</f>
        <v>0</v>
      </c>
      <c r="R1220" s="251">
        <f ca="1">IF(A34taxstdlife="n/a","n/a",IF(A34taxstdlife="",0,IF(R$3&gt;(A34stdlife+$E1220),((INDEX('PTRM input'!$G$385:$P$434,A34offset,$E1220)-INDEX('PTRM input'!$G$277:$P$326,A34offset,$E1220))*OFFSET($F$7,0,$E1220))-SUM($G1220:Q1220),(((INDEX('PTRM input'!$G$385:$P$434,A34offset,$E1220)-INDEX('PTRM input'!$G$277:$P$326,A34offset,$E1220))*OFFSET($F$7,0,$E1220))-SUM($G1220:Q1220))*(OFFSET('PTRM input'!$G$477,0,$E1220-1)/A34taxstdlife))))</f>
        <v>0</v>
      </c>
      <c r="S1220" s="251">
        <f ca="1">IF(A34taxstdlife="n/a","n/a",IF(A34taxstdlife="",0,IF(S$3&gt;(A34stdlife+$E1220),((INDEX('PTRM input'!$G$385:$P$434,A34offset,$E1220)-INDEX('PTRM input'!$G$277:$P$326,A34offset,$E1220))*OFFSET($F$7,0,$E1220))-SUM($G1220:R1220),(((INDEX('PTRM input'!$G$385:$P$434,A34offset,$E1220)-INDEX('PTRM input'!$G$277:$P$326,A34offset,$E1220))*OFFSET($F$7,0,$E1220))-SUM($G1220:R1220))*(OFFSET('PTRM input'!$G$477,0,$E1220-1)/A34taxstdlife))))</f>
        <v>0</v>
      </c>
      <c r="T1220" s="251">
        <f ca="1">IF(A34taxstdlife="n/a","n/a",IF(A34taxstdlife="",0,IF(T$3&gt;(A34stdlife+$E1220),((INDEX('PTRM input'!$G$385:$P$434,A34offset,$E1220)-INDEX('PTRM input'!$G$277:$P$326,A34offset,$E1220))*OFFSET($F$7,0,$E1220))-SUM($G1220:S1220),(((INDEX('PTRM input'!$G$385:$P$434,A34offset,$E1220)-INDEX('PTRM input'!$G$277:$P$326,A34offset,$E1220))*OFFSET($F$7,0,$E1220))-SUM($G1220:S1220))*(OFFSET('PTRM input'!$G$477,0,$E1220-1)/A34taxstdlife))))</f>
        <v>0</v>
      </c>
      <c r="U1220" s="251">
        <f ca="1">IF(A34taxstdlife="n/a","n/a",IF(A34taxstdlife="",0,IF(U$3&gt;(A34stdlife+$E1220),((INDEX('PTRM input'!$G$385:$P$434,A34offset,$E1220)-INDEX('PTRM input'!$G$277:$P$326,A34offset,$E1220))*OFFSET($F$7,0,$E1220))-SUM($G1220:T1220),(((INDEX('PTRM input'!$G$385:$P$434,A34offset,$E1220)-INDEX('PTRM input'!$G$277:$P$326,A34offset,$E1220))*OFFSET($F$7,0,$E1220))-SUM($G1220:T1220))*(OFFSET('PTRM input'!$G$477,0,$E1220-1)/A34taxstdlife))))</f>
        <v>0</v>
      </c>
      <c r="V1220" s="251">
        <f ca="1">IF(A34taxstdlife="n/a","n/a",IF(A34taxstdlife="",0,IF(V$3&gt;(A34stdlife+$E1220),((INDEX('PTRM input'!$G$385:$P$434,A34offset,$E1220)-INDEX('PTRM input'!$G$277:$P$326,A34offset,$E1220))*OFFSET($F$7,0,$E1220))-SUM($G1220:U1220),(((INDEX('PTRM input'!$G$385:$P$434,A34offset,$E1220)-INDEX('PTRM input'!$G$277:$P$326,A34offset,$E1220))*OFFSET($F$7,0,$E1220))-SUM($G1220:U1220))*(OFFSET('PTRM input'!$G$477,0,$E1220-1)/A34taxstdlife))))</f>
        <v>0</v>
      </c>
      <c r="W1220" s="251">
        <f ca="1">IF(A34taxstdlife="n/a","n/a",IF(A34taxstdlife="",0,IF(W$3&gt;(A34stdlife+$E1220),((INDEX('PTRM input'!$G$385:$P$434,A34offset,$E1220)-INDEX('PTRM input'!$G$277:$P$326,A34offset,$E1220))*OFFSET($F$7,0,$E1220))-SUM($G1220:V1220),(((INDEX('PTRM input'!$G$385:$P$434,A34offset,$E1220)-INDEX('PTRM input'!$G$277:$P$326,A34offset,$E1220))*OFFSET($F$7,0,$E1220))-SUM($G1220:V1220))*(OFFSET('PTRM input'!$G$477,0,$E1220-1)/A34taxstdlife))))</f>
        <v>0</v>
      </c>
      <c r="X1220" s="251">
        <f ca="1">IF(A34taxstdlife="n/a","n/a",IF(A34taxstdlife="",0,IF(X$3&gt;(A34stdlife+$E1220),((INDEX('PTRM input'!$G$385:$P$434,A34offset,$E1220)-INDEX('PTRM input'!$G$277:$P$326,A34offset,$E1220))*OFFSET($F$7,0,$E1220))-SUM($G1220:W1220),(((INDEX('PTRM input'!$G$385:$P$434,A34offset,$E1220)-INDEX('PTRM input'!$G$277:$P$326,A34offset,$E1220))*OFFSET($F$7,0,$E1220))-SUM($G1220:W1220))*(OFFSET('PTRM input'!$G$477,0,$E1220-1)/A34taxstdlife))))</f>
        <v>0</v>
      </c>
      <c r="Y1220" s="251">
        <f ca="1">IF(A34taxstdlife="n/a","n/a",IF(A34taxstdlife="",0,IF(Y$3&gt;(A34stdlife+$E1220),((INDEX('PTRM input'!$G$385:$P$434,A34offset,$E1220)-INDEX('PTRM input'!$G$277:$P$326,A34offset,$E1220))*OFFSET($F$7,0,$E1220))-SUM($G1220:X1220),(((INDEX('PTRM input'!$G$385:$P$434,A34offset,$E1220)-INDEX('PTRM input'!$G$277:$P$326,A34offset,$E1220))*OFFSET($F$7,0,$E1220))-SUM($G1220:X1220))*(OFFSET('PTRM input'!$G$477,0,$E1220-1)/A34taxstdlife))))</f>
        <v>0</v>
      </c>
      <c r="Z1220" s="251">
        <f ca="1">IF(A34taxstdlife="n/a","n/a",IF(A34taxstdlife="",0,IF(Z$3&gt;(A34stdlife+$E1220),((INDEX('PTRM input'!$G$385:$P$434,A34offset,$E1220)-INDEX('PTRM input'!$G$277:$P$326,A34offset,$E1220))*OFFSET($F$7,0,$E1220))-SUM($G1220:Y1220),(((INDEX('PTRM input'!$G$385:$P$434,A34offset,$E1220)-INDEX('PTRM input'!$G$277:$P$326,A34offset,$E1220))*OFFSET($F$7,0,$E1220))-SUM($G1220:Y1220))*(OFFSET('PTRM input'!$G$477,0,$E1220-1)/A34taxstdlife))))</f>
        <v>0</v>
      </c>
      <c r="AA1220" s="251">
        <f ca="1">IF(A34taxstdlife="n/a","n/a",IF(A34taxstdlife="",0,IF(AA$3&gt;(A34stdlife+$E1220),((INDEX('PTRM input'!$G$385:$P$434,A34offset,$E1220)-INDEX('PTRM input'!$G$277:$P$326,A34offset,$E1220))*OFFSET($F$7,0,$E1220))-SUM($G1220:Z1220),(((INDEX('PTRM input'!$G$385:$P$434,A34offset,$E1220)-INDEX('PTRM input'!$G$277:$P$326,A34offset,$E1220))*OFFSET($F$7,0,$E1220))-SUM($G1220:Z1220))*(OFFSET('PTRM input'!$G$477,0,$E1220-1)/A34taxstdlife))))</f>
        <v>0</v>
      </c>
      <c r="AB1220" s="251">
        <f ca="1">IF(A34taxstdlife="n/a","n/a",IF(A34taxstdlife="",0,IF(AB$3&gt;(A34stdlife+$E1220),((INDEX('PTRM input'!$G$385:$P$434,A34offset,$E1220)-INDEX('PTRM input'!$G$277:$P$326,A34offset,$E1220))*OFFSET($F$7,0,$E1220))-SUM($G1220:AA1220),(((INDEX('PTRM input'!$G$385:$P$434,A34offset,$E1220)-INDEX('PTRM input'!$G$277:$P$326,A34offset,$E1220))*OFFSET($F$7,0,$E1220))-SUM($G1220:AA1220))*(OFFSET('PTRM input'!$G$477,0,$E1220-1)/A34taxstdlife))))</f>
        <v>0</v>
      </c>
      <c r="AC1220" s="251">
        <f ca="1">IF(A34taxstdlife="n/a","n/a",IF(A34taxstdlife="",0,IF(AC$3&gt;(A34stdlife+$E1220),((INDEX('PTRM input'!$G$385:$P$434,A34offset,$E1220)-INDEX('PTRM input'!$G$277:$P$326,A34offset,$E1220))*OFFSET($F$7,0,$E1220))-SUM($G1220:AB1220),(((INDEX('PTRM input'!$G$385:$P$434,A34offset,$E1220)-INDEX('PTRM input'!$G$277:$P$326,A34offset,$E1220))*OFFSET($F$7,0,$E1220))-SUM($G1220:AB1220))*(OFFSET('PTRM input'!$G$477,0,$E1220-1)/A34taxstdlife))))</f>
        <v>0</v>
      </c>
      <c r="AD1220" s="251">
        <f ca="1">IF(A34taxstdlife="n/a","n/a",IF(A34taxstdlife="",0,IF(AD$3&gt;(A34stdlife+$E1220),((INDEX('PTRM input'!$G$385:$P$434,A34offset,$E1220)-INDEX('PTRM input'!$G$277:$P$326,A34offset,$E1220))*OFFSET($F$7,0,$E1220))-SUM($G1220:AC1220),(((INDEX('PTRM input'!$G$385:$P$434,A34offset,$E1220)-INDEX('PTRM input'!$G$277:$P$326,A34offset,$E1220))*OFFSET($F$7,0,$E1220))-SUM($G1220:AC1220))*(OFFSET('PTRM input'!$G$477,0,$E1220-1)/A34taxstdlife))))</f>
        <v>0</v>
      </c>
      <c r="AE1220" s="251">
        <f ca="1">IF(A34taxstdlife="n/a","n/a",IF(A34taxstdlife="",0,IF(AE$3&gt;(A34stdlife+$E1220),((INDEX('PTRM input'!$G$385:$P$434,A34offset,$E1220)-INDEX('PTRM input'!$G$277:$P$326,A34offset,$E1220))*OFFSET($F$7,0,$E1220))-SUM($G1220:AD1220),(((INDEX('PTRM input'!$G$385:$P$434,A34offset,$E1220)-INDEX('PTRM input'!$G$277:$P$326,A34offset,$E1220))*OFFSET($F$7,0,$E1220))-SUM($G1220:AD1220))*(OFFSET('PTRM input'!$G$477,0,$E1220-1)/A34taxstdlife))))</f>
        <v>0</v>
      </c>
      <c r="AF1220" s="251">
        <f ca="1">IF(A34taxstdlife="n/a","n/a",IF(A34taxstdlife="",0,IF(AF$3&gt;(A34stdlife+$E1220),((INDEX('PTRM input'!$G$385:$P$434,A34offset,$E1220)-INDEX('PTRM input'!$G$277:$P$326,A34offset,$E1220))*OFFSET($F$7,0,$E1220))-SUM($G1220:AE1220),(((INDEX('PTRM input'!$G$385:$P$434,A34offset,$E1220)-INDEX('PTRM input'!$G$277:$P$326,A34offset,$E1220))*OFFSET($F$7,0,$E1220))-SUM($G1220:AE1220))*(OFFSET('PTRM input'!$G$477,0,$E1220-1)/A34taxstdlife))))</f>
        <v>0</v>
      </c>
      <c r="AG1220" s="251">
        <f ca="1">IF(A34taxstdlife="n/a","n/a",IF(A34taxstdlife="",0,IF(AG$3&gt;(A34stdlife+$E1220),((INDEX('PTRM input'!$G$385:$P$434,A34offset,$E1220)-INDEX('PTRM input'!$G$277:$P$326,A34offset,$E1220))*OFFSET($F$7,0,$E1220))-SUM($G1220:AF1220),(((INDEX('PTRM input'!$G$385:$P$434,A34offset,$E1220)-INDEX('PTRM input'!$G$277:$P$326,A34offset,$E1220))*OFFSET($F$7,0,$E1220))-SUM($G1220:AF1220))*(OFFSET('PTRM input'!$G$477,0,$E1220-1)/A34taxstdlife))))</f>
        <v>0</v>
      </c>
      <c r="AH1220" s="251">
        <f ca="1">IF(A34taxstdlife="n/a","n/a",IF(A34taxstdlife="",0,IF(AH$3&gt;(A34stdlife+$E1220),((INDEX('PTRM input'!$G$385:$P$434,A34offset,$E1220)-INDEX('PTRM input'!$G$277:$P$326,A34offset,$E1220))*OFFSET($F$7,0,$E1220))-SUM($G1220:AG1220),(((INDEX('PTRM input'!$G$385:$P$434,A34offset,$E1220)-INDEX('PTRM input'!$G$277:$P$326,A34offset,$E1220))*OFFSET($F$7,0,$E1220))-SUM($G1220:AG1220))*(OFFSET('PTRM input'!$G$477,0,$E1220-1)/A34taxstdlife))))</f>
        <v>0</v>
      </c>
      <c r="AI1220" s="251">
        <f ca="1">IF(A34taxstdlife="n/a","n/a",IF(A34taxstdlife="",0,IF(AI$3&gt;(A34stdlife+$E1220),((INDEX('PTRM input'!$G$385:$P$434,A34offset,$E1220)-INDEX('PTRM input'!$G$277:$P$326,A34offset,$E1220))*OFFSET($F$7,0,$E1220))-SUM($G1220:AH1220),(((INDEX('PTRM input'!$G$385:$P$434,A34offset,$E1220)-INDEX('PTRM input'!$G$277:$P$326,A34offset,$E1220))*OFFSET($F$7,0,$E1220))-SUM($G1220:AH1220))*(OFFSET('PTRM input'!$G$477,0,$E1220-1)/A34taxstdlife))))</f>
        <v>0</v>
      </c>
      <c r="AJ1220" s="251">
        <f ca="1">IF(A34taxstdlife="n/a","n/a",IF(A34taxstdlife="",0,IF(AJ$3&gt;(A34stdlife+$E1220),((INDEX('PTRM input'!$G$385:$P$434,A34offset,$E1220)-INDEX('PTRM input'!$G$277:$P$326,A34offset,$E1220))*OFFSET($F$7,0,$E1220))-SUM($G1220:AI1220),(((INDEX('PTRM input'!$G$385:$P$434,A34offset,$E1220)-INDEX('PTRM input'!$G$277:$P$326,A34offset,$E1220))*OFFSET($F$7,0,$E1220))-SUM($G1220:AI1220))*(OFFSET('PTRM input'!$G$477,0,$E1220-1)/A34taxstdlife))))</f>
        <v>0</v>
      </c>
      <c r="AK1220" s="251">
        <f ca="1">IF(A34taxstdlife="n/a","n/a",IF(A34taxstdlife="",0,IF(AK$3&gt;(A34stdlife+$E1220),((INDEX('PTRM input'!$G$385:$P$434,A34offset,$E1220)-INDEX('PTRM input'!$G$277:$P$326,A34offset,$E1220))*OFFSET($F$7,0,$E1220))-SUM($G1220:AJ1220),(((INDEX('PTRM input'!$G$385:$P$434,A34offset,$E1220)-INDEX('PTRM input'!$G$277:$P$326,A34offset,$E1220))*OFFSET($F$7,0,$E1220))-SUM($G1220:AJ1220))*(OFFSET('PTRM input'!$G$477,0,$E1220-1)/A34taxstdlife))))</f>
        <v>0</v>
      </c>
      <c r="AL1220" s="251">
        <f ca="1">IF(A34taxstdlife="n/a","n/a",IF(A34taxstdlife="",0,IF(AL$3&gt;(A34stdlife+$E1220),((INDEX('PTRM input'!$G$385:$P$434,A34offset,$E1220)-INDEX('PTRM input'!$G$277:$P$326,A34offset,$E1220))*OFFSET($F$7,0,$E1220))-SUM($G1220:AK1220),(((INDEX('PTRM input'!$G$385:$P$434,A34offset,$E1220)-INDEX('PTRM input'!$G$277:$P$326,A34offset,$E1220))*OFFSET($F$7,0,$E1220))-SUM($G1220:AK1220))*(OFFSET('PTRM input'!$G$477,0,$E1220-1)/A34taxstdlife))))</f>
        <v>0</v>
      </c>
      <c r="AM1220" s="251">
        <f ca="1">IF(A34taxstdlife="n/a","n/a",IF(A34taxstdlife="",0,IF(AM$3&gt;(A34stdlife+$E1220),((INDEX('PTRM input'!$G$385:$P$434,A34offset,$E1220)-INDEX('PTRM input'!$G$277:$P$326,A34offset,$E1220))*OFFSET($F$7,0,$E1220))-SUM($G1220:AL1220),(((INDEX('PTRM input'!$G$385:$P$434,A34offset,$E1220)-INDEX('PTRM input'!$G$277:$P$326,A34offset,$E1220))*OFFSET($F$7,0,$E1220))-SUM($G1220:AL1220))*(OFFSET('PTRM input'!$G$477,0,$E1220-1)/A34taxstdlife))))</f>
        <v>0</v>
      </c>
      <c r="AN1220" s="251">
        <f ca="1">IF(A34taxstdlife="n/a","n/a",IF(A34taxstdlife="",0,IF(AN$3&gt;(A34stdlife+$E1220),((INDEX('PTRM input'!$G$385:$P$434,A34offset,$E1220)-INDEX('PTRM input'!$G$277:$P$326,A34offset,$E1220))*OFFSET($F$7,0,$E1220))-SUM($G1220:AM1220),(((INDEX('PTRM input'!$G$385:$P$434,A34offset,$E1220)-INDEX('PTRM input'!$G$277:$P$326,A34offset,$E1220))*OFFSET($F$7,0,$E1220))-SUM($G1220:AM1220))*(OFFSET('PTRM input'!$G$477,0,$E1220-1)/A34taxstdlife))))</f>
        <v>0</v>
      </c>
      <c r="AO1220" s="251">
        <f ca="1">IF(A34taxstdlife="n/a","n/a",IF(A34taxstdlife="",0,IF(AO$3&gt;(A34stdlife+$E1220),((INDEX('PTRM input'!$G$385:$P$434,A34offset,$E1220)-INDEX('PTRM input'!$G$277:$P$326,A34offset,$E1220))*OFFSET($F$7,0,$E1220))-SUM($G1220:AN1220),(((INDEX('PTRM input'!$G$385:$P$434,A34offset,$E1220)-INDEX('PTRM input'!$G$277:$P$326,A34offset,$E1220))*OFFSET($F$7,0,$E1220))-SUM($G1220:AN1220))*(OFFSET('PTRM input'!$G$477,0,$E1220-1)/A34taxstdlife))))</f>
        <v>0</v>
      </c>
      <c r="AP1220" s="251">
        <f ca="1">IF(A34taxstdlife="n/a","n/a",IF(A34taxstdlife="",0,IF(AP$3&gt;(A34stdlife+$E1220),((INDEX('PTRM input'!$G$385:$P$434,A34offset,$E1220)-INDEX('PTRM input'!$G$277:$P$326,A34offset,$E1220))*OFFSET($F$7,0,$E1220))-SUM($G1220:AO1220),(((INDEX('PTRM input'!$G$385:$P$434,A34offset,$E1220)-INDEX('PTRM input'!$G$277:$P$326,A34offset,$E1220))*OFFSET($F$7,0,$E1220))-SUM($G1220:AO1220))*(OFFSET('PTRM input'!$G$477,0,$E1220-1)/A34taxstdlife))))</f>
        <v>0</v>
      </c>
      <c r="AQ1220" s="251">
        <f ca="1">IF(A34taxstdlife="n/a","n/a",IF(A34taxstdlife="",0,IF(AQ$3&gt;(A34stdlife+$E1220),((INDEX('PTRM input'!$G$385:$P$434,A34offset,$E1220)-INDEX('PTRM input'!$G$277:$P$326,A34offset,$E1220))*OFFSET($F$7,0,$E1220))-SUM($G1220:AP1220),(((INDEX('PTRM input'!$G$385:$P$434,A34offset,$E1220)-INDEX('PTRM input'!$G$277:$P$326,A34offset,$E1220))*OFFSET($F$7,0,$E1220))-SUM($G1220:AP1220))*(OFFSET('PTRM input'!$G$477,0,$E1220-1)/A34taxstdlife))))</f>
        <v>0</v>
      </c>
      <c r="AR1220" s="251">
        <f ca="1">IF(A34taxstdlife="n/a","n/a",IF(A34taxstdlife="",0,IF(AR$3&gt;(A34stdlife+$E1220),((INDEX('PTRM input'!$G$385:$P$434,A34offset,$E1220)-INDEX('PTRM input'!$G$277:$P$326,A34offset,$E1220))*OFFSET($F$7,0,$E1220))-SUM($G1220:AQ1220),(((INDEX('PTRM input'!$G$385:$P$434,A34offset,$E1220)-INDEX('PTRM input'!$G$277:$P$326,A34offset,$E1220))*OFFSET($F$7,0,$E1220))-SUM($G1220:AQ1220))*(OFFSET('PTRM input'!$G$477,0,$E1220-1)/A34taxstdlife))))</f>
        <v>0</v>
      </c>
      <c r="AS1220" s="251">
        <f ca="1">IF(A34taxstdlife="n/a","n/a",IF(A34taxstdlife="",0,IF(AS$3&gt;(A34stdlife+$E1220),((INDEX('PTRM input'!$G$385:$P$434,A34offset,$E1220)-INDEX('PTRM input'!$G$277:$P$326,A34offset,$E1220))*OFFSET($F$7,0,$E1220))-SUM($G1220:AR1220),(((INDEX('PTRM input'!$G$385:$P$434,A34offset,$E1220)-INDEX('PTRM input'!$G$277:$P$326,A34offset,$E1220))*OFFSET($F$7,0,$E1220))-SUM($G1220:AR1220))*(OFFSET('PTRM input'!$G$477,0,$E1220-1)/A34taxstdlife))))</f>
        <v>0</v>
      </c>
      <c r="AT1220" s="251">
        <f ca="1">IF(A34taxstdlife="n/a","n/a",IF(A34taxstdlife="",0,IF(AT$3&gt;(A34stdlife+$E1220),((INDEX('PTRM input'!$G$385:$P$434,A34offset,$E1220)-INDEX('PTRM input'!$G$277:$P$326,A34offset,$E1220))*OFFSET($F$7,0,$E1220))-SUM($G1220:AS1220),(((INDEX('PTRM input'!$G$385:$P$434,A34offset,$E1220)-INDEX('PTRM input'!$G$277:$P$326,A34offset,$E1220))*OFFSET($F$7,0,$E1220))-SUM($G1220:AS1220))*(OFFSET('PTRM input'!$G$477,0,$E1220-1)/A34taxstdlife))))</f>
        <v>0</v>
      </c>
      <c r="AU1220" s="251">
        <f ca="1">IF(A34taxstdlife="n/a","n/a",IF(A34taxstdlife="",0,IF(AU$3&gt;(A34stdlife+$E1220),((INDEX('PTRM input'!$G$385:$P$434,A34offset,$E1220)-INDEX('PTRM input'!$G$277:$P$326,A34offset,$E1220))*OFFSET($F$7,0,$E1220))-SUM($G1220:AT1220),(((INDEX('PTRM input'!$G$385:$P$434,A34offset,$E1220)-INDEX('PTRM input'!$G$277:$P$326,A34offset,$E1220))*OFFSET($F$7,0,$E1220))-SUM($G1220:AT1220))*(OFFSET('PTRM input'!$G$477,0,$E1220-1)/A34taxstdlife))))</f>
        <v>0</v>
      </c>
      <c r="AV1220" s="251">
        <f ca="1">IF(A34taxstdlife="n/a","n/a",IF(A34taxstdlife="",0,IF(AV$3&gt;(A34stdlife+$E1220),((INDEX('PTRM input'!$G$385:$P$434,A34offset,$E1220)-INDEX('PTRM input'!$G$277:$P$326,A34offset,$E1220))*OFFSET($F$7,0,$E1220))-SUM($G1220:AU1220),(((INDEX('PTRM input'!$G$385:$P$434,A34offset,$E1220)-INDEX('PTRM input'!$G$277:$P$326,A34offset,$E1220))*OFFSET($F$7,0,$E1220))-SUM($G1220:AU1220))*(OFFSET('PTRM input'!$G$477,0,$E1220-1)/A34taxstdlife))))</f>
        <v>0</v>
      </c>
      <c r="AW1220" s="251">
        <f ca="1">IF(A34taxstdlife="n/a","n/a",IF(A34taxstdlife="",0,IF(AW$3&gt;(A34stdlife+$E1220),((INDEX('PTRM input'!$G$385:$P$434,A34offset,$E1220)-INDEX('PTRM input'!$G$277:$P$326,A34offset,$E1220))*OFFSET($F$7,0,$E1220))-SUM($G1220:AV1220),(((INDEX('PTRM input'!$G$385:$P$434,A34offset,$E1220)-INDEX('PTRM input'!$G$277:$P$326,A34offset,$E1220))*OFFSET($F$7,0,$E1220))-SUM($G1220:AV1220))*(OFFSET('PTRM input'!$G$477,0,$E1220-1)/A34taxstdlife))))</f>
        <v>0</v>
      </c>
      <c r="AX1220" s="251">
        <f ca="1">IF(A34taxstdlife="n/a","n/a",IF(A34taxstdlife="",0,IF(AX$3&gt;(A34stdlife+$E1220),((INDEX('PTRM input'!$G$385:$P$434,A34offset,$E1220)-INDEX('PTRM input'!$G$277:$P$326,A34offset,$E1220))*OFFSET($F$7,0,$E1220))-SUM($G1220:AW1220),(((INDEX('PTRM input'!$G$385:$P$434,A34offset,$E1220)-INDEX('PTRM input'!$G$277:$P$326,A34offset,$E1220))*OFFSET($F$7,0,$E1220))-SUM($G1220:AW1220))*(OFFSET('PTRM input'!$G$477,0,$E1220-1)/A34taxstdlife))))</f>
        <v>0</v>
      </c>
      <c r="AY1220" s="251">
        <f ca="1">IF(A34taxstdlife="n/a","n/a",IF(A34taxstdlife="",0,IF(AY$3&gt;(A34stdlife+$E1220),((INDEX('PTRM input'!$G$385:$P$434,A34offset,$E1220)-INDEX('PTRM input'!$G$277:$P$326,A34offset,$E1220))*OFFSET($F$7,0,$E1220))-SUM($G1220:AX1220),(((INDEX('PTRM input'!$G$385:$P$434,A34offset,$E1220)-INDEX('PTRM input'!$G$277:$P$326,A34offset,$E1220))*OFFSET($F$7,0,$E1220))-SUM($G1220:AX1220))*(OFFSET('PTRM input'!$G$477,0,$E1220-1)/A34taxstdlife))))</f>
        <v>0</v>
      </c>
      <c r="AZ1220" s="251">
        <f ca="1">IF(A34taxstdlife="n/a","n/a",IF(A34taxstdlife="",0,IF(AZ$3&gt;(A34stdlife+$E1220),((INDEX('PTRM input'!$G$385:$P$434,A34offset,$E1220)-INDEX('PTRM input'!$G$277:$P$326,A34offset,$E1220))*OFFSET($F$7,0,$E1220))-SUM($G1220:AY1220),(((INDEX('PTRM input'!$G$385:$P$434,A34offset,$E1220)-INDEX('PTRM input'!$G$277:$P$326,A34offset,$E1220))*OFFSET($F$7,0,$E1220))-SUM($G1220:AY1220))*(OFFSET('PTRM input'!$G$477,0,$E1220-1)/A34taxstdlife))))</f>
        <v>0</v>
      </c>
      <c r="BA1220" s="251">
        <f ca="1">IF(A34taxstdlife="n/a","n/a",IF(A34taxstdlife="",0,IF(BA$3&gt;(A34stdlife+$E1220),((INDEX('PTRM input'!$G$385:$P$434,A34offset,$E1220)-INDEX('PTRM input'!$G$277:$P$326,A34offset,$E1220))*OFFSET($F$7,0,$E1220))-SUM($G1220:AZ1220),(((INDEX('PTRM input'!$G$385:$P$434,A34offset,$E1220)-INDEX('PTRM input'!$G$277:$P$326,A34offset,$E1220))*OFFSET($F$7,0,$E1220))-SUM($G1220:AZ1220))*(OFFSET('PTRM input'!$G$477,0,$E1220-1)/A34taxstdlife))))</f>
        <v>0</v>
      </c>
      <c r="BB1220" s="251">
        <f ca="1">IF(A34taxstdlife="n/a","n/a",IF(A34taxstdlife="",0,IF(BB$3&gt;(A34stdlife+$E1220),((INDEX('PTRM input'!$G$385:$P$434,A34offset,$E1220)-INDEX('PTRM input'!$G$277:$P$326,A34offset,$E1220))*OFFSET($F$7,0,$E1220))-SUM($G1220:BA1220),(((INDEX('PTRM input'!$G$385:$P$434,A34offset,$E1220)-INDEX('PTRM input'!$G$277:$P$326,A34offset,$E1220))*OFFSET($F$7,0,$E1220))-SUM($G1220:BA1220))*(OFFSET('PTRM input'!$G$477,0,$E1220-1)/A34taxstdlife))))</f>
        <v>0</v>
      </c>
      <c r="BC1220" s="251">
        <f ca="1">IF(A34taxstdlife="n/a","n/a",IF(A34taxstdlife="",0,IF(BC$3&gt;(A34stdlife+$E1220),((INDEX('PTRM input'!$G$385:$P$434,A34offset,$E1220)-INDEX('PTRM input'!$G$277:$P$326,A34offset,$E1220))*OFFSET($F$7,0,$E1220))-SUM($G1220:BB1220),(((INDEX('PTRM input'!$G$385:$P$434,A34offset,$E1220)-INDEX('PTRM input'!$G$277:$P$326,A34offset,$E1220))*OFFSET($F$7,0,$E1220))-SUM($G1220:BB1220))*(OFFSET('PTRM input'!$G$477,0,$E1220-1)/A34taxstdlife))))</f>
        <v>0</v>
      </c>
      <c r="BD1220" s="251">
        <f ca="1">IF(A34taxstdlife="n/a","n/a",IF(A34taxstdlife="",0,IF(BD$3&gt;(A34stdlife+$E1220),((INDEX('PTRM input'!$G$385:$P$434,A34offset,$E1220)-INDEX('PTRM input'!$G$277:$P$326,A34offset,$E1220))*OFFSET($F$7,0,$E1220))-SUM($G1220:BC1220),(((INDEX('PTRM input'!$G$385:$P$434,A34offset,$E1220)-INDEX('PTRM input'!$G$277:$P$326,A34offset,$E1220))*OFFSET($F$7,0,$E1220))-SUM($G1220:BC1220))*(OFFSET('PTRM input'!$G$477,0,$E1220-1)/A34taxstdlife))))</f>
        <v>0</v>
      </c>
      <c r="BE1220" s="251">
        <f ca="1">IF(A34taxstdlife="n/a","n/a",IF(A34taxstdlife="",0,IF(BE$3&gt;(A34stdlife+$E1220),((INDEX('PTRM input'!$G$385:$P$434,A34offset,$E1220)-INDEX('PTRM input'!$G$277:$P$326,A34offset,$E1220))*OFFSET($F$7,0,$E1220))-SUM($G1220:BD1220),(((INDEX('PTRM input'!$G$385:$P$434,A34offset,$E1220)-INDEX('PTRM input'!$G$277:$P$326,A34offset,$E1220))*OFFSET($F$7,0,$E1220))-SUM($G1220:BD1220))*(OFFSET('PTRM input'!$G$477,0,$E1220-1)/A34taxstdlife))))</f>
        <v>0</v>
      </c>
      <c r="BF1220" s="251">
        <f ca="1">IF(A34taxstdlife="n/a","n/a",IF(A34taxstdlife="",0,IF(BF$3&gt;(A34stdlife+$E1220),((INDEX('PTRM input'!$G$385:$P$434,A34offset,$E1220)-INDEX('PTRM input'!$G$277:$P$326,A34offset,$E1220))*OFFSET($F$7,0,$E1220))-SUM($G1220:BE1220),(((INDEX('PTRM input'!$G$385:$P$434,A34offset,$E1220)-INDEX('PTRM input'!$G$277:$P$326,A34offset,$E1220))*OFFSET($F$7,0,$E1220))-SUM($G1220:BE1220))*(OFFSET('PTRM input'!$G$477,0,$E1220-1)/A34taxstdlife))))</f>
        <v>0</v>
      </c>
      <c r="BG1220" s="251">
        <f ca="1">IF(A34taxstdlife="n/a","n/a",IF(A34taxstdlife="",0,IF(BG$3&gt;(A34stdlife+$E1220),((INDEX('PTRM input'!$G$385:$P$434,A34offset,$E1220)-INDEX('PTRM input'!$G$277:$P$326,A34offset,$E1220))*OFFSET($F$7,0,$E1220))-SUM($G1220:BF1220),(((INDEX('PTRM input'!$G$385:$P$434,A34offset,$E1220)-INDEX('PTRM input'!$G$277:$P$326,A34offset,$E1220))*OFFSET($F$7,0,$E1220))-SUM($G1220:BF1220))*(OFFSET('PTRM input'!$G$477,0,$E1220-1)/A34taxstdlife))))</f>
        <v>0</v>
      </c>
      <c r="BH1220" s="251">
        <f ca="1">IF(A34taxstdlife="n/a","n/a",IF(A34taxstdlife="",0,IF(BH$3&gt;(A34stdlife+$E1220),((INDEX('PTRM input'!$G$385:$P$434,A34offset,$E1220)-INDEX('PTRM input'!$G$277:$P$326,A34offset,$E1220))*OFFSET($F$7,0,$E1220))-SUM($G1220:BG1220),(((INDEX('PTRM input'!$G$385:$P$434,A34offset,$E1220)-INDEX('PTRM input'!$G$277:$P$326,A34offset,$E1220))*OFFSET($F$7,0,$E1220))-SUM($G1220:BG1220))*(OFFSET('PTRM input'!$G$477,0,$E1220-1)/A34taxstdlife))))</f>
        <v>0</v>
      </c>
      <c r="BI1220" s="251">
        <f ca="1">IF(A34taxstdlife="n/a","n/a",IF(A34taxstdlife="",0,IF(BI$3&gt;(A34stdlife+$E1220),((INDEX('PTRM input'!$G$385:$P$434,A34offset,$E1220)-INDEX('PTRM input'!$G$277:$P$326,A34offset,$E1220))*OFFSET($F$7,0,$E1220))-SUM($G1220:BH1220),(((INDEX('PTRM input'!$G$385:$P$434,A34offset,$E1220)-INDEX('PTRM input'!$G$277:$P$326,A34offset,$E1220))*OFFSET($F$7,0,$E1220))-SUM($G1220:BH1220))*(OFFSET('PTRM input'!$G$477,0,$E1220-1)/A34taxstdlife))))</f>
        <v>0</v>
      </c>
      <c r="BJ1220" s="116"/>
      <c r="BK1220" s="116"/>
      <c r="BL1220" s="116"/>
      <c r="BM1220" s="116"/>
    </row>
    <row r="1221" spans="1:65" ht="12.75" customHeight="1" outlineLevel="1" collapsed="1">
      <c r="A1221" s="366"/>
      <c r="B1221" s="9"/>
      <c r="C1221" s="19">
        <f>Asset34</f>
        <v>0</v>
      </c>
      <c r="D1221" s="9"/>
      <c r="E1221" s="9"/>
      <c r="F1221" s="357"/>
      <c r="G1221" s="371">
        <f ca="1">SUM(G1209:G1220)+'PTRM input'!G$310*G$7</f>
        <v>0</v>
      </c>
      <c r="H1221" s="371">
        <f ca="1">SUM(H1209:H1220)+'PTRM input'!H$310*H$7</f>
        <v>0</v>
      </c>
      <c r="I1221" s="371">
        <f ca="1">SUM(I1209:I1220)+'PTRM input'!I$310*I$7</f>
        <v>0</v>
      </c>
      <c r="J1221" s="371">
        <f ca="1">SUM(J1209:J1220)+'PTRM input'!J$310*J$7</f>
        <v>0</v>
      </c>
      <c r="K1221" s="371">
        <f ca="1">SUM(K1209:K1220)+'PTRM input'!K$310*K$7</f>
        <v>0</v>
      </c>
      <c r="L1221" s="371">
        <f ca="1">SUM(L1209:L1220)+'PTRM input'!L$310*L$7</f>
        <v>0</v>
      </c>
      <c r="M1221" s="371">
        <f ca="1">SUM(M1209:M1220)+'PTRM input'!M$310*M$7</f>
        <v>0</v>
      </c>
      <c r="N1221" s="371">
        <f ca="1">SUM(N1209:N1220)+'PTRM input'!N$310*N$7</f>
        <v>0</v>
      </c>
      <c r="O1221" s="371">
        <f ca="1">SUM(O1209:O1220)+'PTRM input'!O$310*O$7</f>
        <v>0</v>
      </c>
      <c r="P1221" s="371">
        <f ca="1">SUM(P1209:P1220)+'PTRM input'!P$310*P$7</f>
        <v>0</v>
      </c>
      <c r="Q1221" s="371">
        <f t="shared" ref="Q1221:BI1221" ca="1" si="264">SUM(Q1209:Q1220)</f>
        <v>0</v>
      </c>
      <c r="R1221" s="371">
        <f t="shared" ca="1" si="264"/>
        <v>0</v>
      </c>
      <c r="S1221" s="371">
        <f t="shared" ca="1" si="264"/>
        <v>0</v>
      </c>
      <c r="T1221" s="371">
        <f t="shared" ca="1" si="264"/>
        <v>0</v>
      </c>
      <c r="U1221" s="371">
        <f t="shared" ca="1" si="264"/>
        <v>0</v>
      </c>
      <c r="V1221" s="371">
        <f t="shared" ca="1" si="264"/>
        <v>0</v>
      </c>
      <c r="W1221" s="371">
        <f t="shared" ca="1" si="264"/>
        <v>0</v>
      </c>
      <c r="X1221" s="371">
        <f t="shared" ca="1" si="264"/>
        <v>0</v>
      </c>
      <c r="Y1221" s="371">
        <f t="shared" ca="1" si="264"/>
        <v>0</v>
      </c>
      <c r="Z1221" s="371">
        <f t="shared" ca="1" si="264"/>
        <v>0</v>
      </c>
      <c r="AA1221" s="371">
        <f t="shared" ca="1" si="264"/>
        <v>0</v>
      </c>
      <c r="AB1221" s="371">
        <f t="shared" ca="1" si="264"/>
        <v>0</v>
      </c>
      <c r="AC1221" s="371">
        <f t="shared" ca="1" si="264"/>
        <v>0</v>
      </c>
      <c r="AD1221" s="371">
        <f t="shared" ca="1" si="264"/>
        <v>0</v>
      </c>
      <c r="AE1221" s="371">
        <f t="shared" ca="1" si="264"/>
        <v>0</v>
      </c>
      <c r="AF1221" s="371">
        <f t="shared" ca="1" si="264"/>
        <v>0</v>
      </c>
      <c r="AG1221" s="371">
        <f t="shared" ca="1" si="264"/>
        <v>0</v>
      </c>
      <c r="AH1221" s="371">
        <f t="shared" ca="1" si="264"/>
        <v>0</v>
      </c>
      <c r="AI1221" s="371">
        <f t="shared" ca="1" si="264"/>
        <v>0</v>
      </c>
      <c r="AJ1221" s="371">
        <f t="shared" ca="1" si="264"/>
        <v>0</v>
      </c>
      <c r="AK1221" s="371">
        <f t="shared" ca="1" si="264"/>
        <v>0</v>
      </c>
      <c r="AL1221" s="371">
        <f t="shared" ca="1" si="264"/>
        <v>0</v>
      </c>
      <c r="AM1221" s="371">
        <f t="shared" ca="1" si="264"/>
        <v>0</v>
      </c>
      <c r="AN1221" s="371">
        <f t="shared" ca="1" si="264"/>
        <v>0</v>
      </c>
      <c r="AO1221" s="371">
        <f t="shared" ca="1" si="264"/>
        <v>0</v>
      </c>
      <c r="AP1221" s="371">
        <f t="shared" ca="1" si="264"/>
        <v>0</v>
      </c>
      <c r="AQ1221" s="371">
        <f t="shared" ca="1" si="264"/>
        <v>0</v>
      </c>
      <c r="AR1221" s="371">
        <f t="shared" ca="1" si="264"/>
        <v>0</v>
      </c>
      <c r="AS1221" s="371">
        <f t="shared" ca="1" si="264"/>
        <v>0</v>
      </c>
      <c r="AT1221" s="371">
        <f t="shared" ca="1" si="264"/>
        <v>0</v>
      </c>
      <c r="AU1221" s="371">
        <f t="shared" ca="1" si="264"/>
        <v>0</v>
      </c>
      <c r="AV1221" s="371">
        <f t="shared" ca="1" si="264"/>
        <v>0</v>
      </c>
      <c r="AW1221" s="371">
        <f t="shared" ca="1" si="264"/>
        <v>0</v>
      </c>
      <c r="AX1221" s="371">
        <f t="shared" ca="1" si="264"/>
        <v>0</v>
      </c>
      <c r="AY1221" s="371">
        <f t="shared" ca="1" si="264"/>
        <v>0</v>
      </c>
      <c r="AZ1221" s="371">
        <f t="shared" ca="1" si="264"/>
        <v>0</v>
      </c>
      <c r="BA1221" s="371">
        <f t="shared" ca="1" si="264"/>
        <v>0</v>
      </c>
      <c r="BB1221" s="371">
        <f t="shared" ca="1" si="264"/>
        <v>0</v>
      </c>
      <c r="BC1221" s="371">
        <f t="shared" ca="1" si="264"/>
        <v>0</v>
      </c>
      <c r="BD1221" s="371">
        <f t="shared" ca="1" si="264"/>
        <v>0</v>
      </c>
      <c r="BE1221" s="371">
        <f t="shared" ca="1" si="264"/>
        <v>0</v>
      </c>
      <c r="BF1221" s="371">
        <f t="shared" ca="1" si="264"/>
        <v>0</v>
      </c>
      <c r="BG1221" s="371">
        <f t="shared" ca="1" si="264"/>
        <v>0</v>
      </c>
      <c r="BH1221" s="371">
        <f t="shared" ca="1" si="264"/>
        <v>0</v>
      </c>
      <c r="BI1221" s="371">
        <f t="shared" ca="1" si="264"/>
        <v>0</v>
      </c>
      <c r="BJ1221" s="116"/>
      <c r="BK1221" s="116"/>
      <c r="BL1221" s="116"/>
      <c r="BM1221" s="116"/>
    </row>
    <row r="1222" spans="1:65" ht="12.75" hidden="1" customHeight="1" outlineLevel="2">
      <c r="A1222" s="366"/>
      <c r="B1222" s="106">
        <f>C1234</f>
        <v>0</v>
      </c>
      <c r="C1222" s="614"/>
      <c r="D1222" s="615" t="s">
        <v>236</v>
      </c>
      <c r="E1222" s="614"/>
      <c r="F1222" s="622"/>
      <c r="G1222" s="617">
        <f>IF('PTRM input'!$E$574='PTRM input'!$G$573,IF(G$3&gt;A35taxremlife,A35taxvalue-SUM(F1222:$F1222),IF(A35taxremlife="N/A","n/a",A35taxvalue/A35taxremlife)),'PTRM input'!G$613)</f>
        <v>0</v>
      </c>
      <c r="H1222" s="617">
        <f>IF('PTRM input'!$E$574='PTRM input'!$G$573,IF(H$3&gt;A35taxremlife,A35taxvalue-SUM($F1222:G1222),IF(A35taxremlife="N/A","n/a",A35taxvalue/A35taxremlife)),'PTRM input'!H$613)</f>
        <v>0</v>
      </c>
      <c r="I1222" s="617">
        <f>IF('PTRM input'!$E$574='PTRM input'!$G$573,IF(I$3&gt;A35taxremlife,A35taxvalue-SUM($F1222:H1222),IF(A35taxremlife="N/A","n/a",A35taxvalue/A35taxremlife)),'PTRM input'!I$613)</f>
        <v>0</v>
      </c>
      <c r="J1222" s="617">
        <f>IF('PTRM input'!$E$574='PTRM input'!$G$573,IF(J$3&gt;A35taxremlife,A35taxvalue-SUM($F1222:I1222),IF(A35taxremlife="N/A","n/a",A35taxvalue/A35taxremlife)),'PTRM input'!J$613)</f>
        <v>0</v>
      </c>
      <c r="K1222" s="617">
        <f>IF('PTRM input'!$E$574='PTRM input'!$G$573,IF(K$3&gt;A35taxremlife,A35taxvalue-SUM($F1222:J1222),IF(A35taxremlife="N/A","n/a",A35taxvalue/A35taxremlife)),'PTRM input'!K$613)</f>
        <v>0</v>
      </c>
      <c r="L1222" s="617">
        <f>IF('PTRM input'!$E$574='PTRM input'!$G$573,IF(L$3&gt;A35taxremlife,A35taxvalue-SUM($F1222:K1222),IF(A35taxremlife="N/A","n/a",A35taxvalue/A35taxremlife)),'PTRM input'!L$613)</f>
        <v>0</v>
      </c>
      <c r="M1222" s="617">
        <f>IF('PTRM input'!$E$574='PTRM input'!$G$573,IF(M$3&gt;A35taxremlife,A35taxvalue-SUM($F1222:L1222),IF(A35taxremlife="N/A","n/a",A35taxvalue/A35taxremlife)),'PTRM input'!M$613)</f>
        <v>0</v>
      </c>
      <c r="N1222" s="617">
        <f>IF('PTRM input'!$E$574='PTRM input'!$G$573,IF(N$3&gt;A35taxremlife,A35taxvalue-SUM($F1222:M1222),IF(A35taxremlife="N/A","n/a",A35taxvalue/A35taxremlife)),'PTRM input'!N$613)</f>
        <v>0</v>
      </c>
      <c r="O1222" s="617">
        <f>IF('PTRM input'!$E$574='PTRM input'!$G$573,IF(O$3&gt;A35taxremlife,A35taxvalue-SUM($F1222:N1222),IF(A35taxremlife="N/A","n/a",A35taxvalue/A35taxremlife)),'PTRM input'!O$613)</f>
        <v>0</v>
      </c>
      <c r="P1222" s="617">
        <f>IF('PTRM input'!$E$574='PTRM input'!$G$573,IF(P$3&gt;A35taxremlife,A35taxvalue-SUM($F1222:O1222),IF(A35taxremlife="N/A","n/a",A35taxvalue/A35taxremlife)),'PTRM input'!P$613)</f>
        <v>0</v>
      </c>
      <c r="Q1222" s="617">
        <f>IF('PTRM input'!$E$574='PTRM input'!$G$573,IF(Q$3&gt;A35taxremlife,A35taxvalue-SUM($F1222:P1222),IF(A35taxremlife="N/A","n/a",A35taxvalue/A35taxremlife)),'PTRM input'!Q$613)</f>
        <v>0</v>
      </c>
      <c r="R1222" s="617">
        <f>IF('PTRM input'!$E$574='PTRM input'!$G$573,IF(R$3&gt;A35taxremlife,A35taxvalue-SUM($F1222:Q1222),IF(A35taxremlife="N/A","n/a",A35taxvalue/A35taxremlife)),'PTRM input'!R$613)</f>
        <v>0</v>
      </c>
      <c r="S1222" s="617">
        <f>IF('PTRM input'!$E$574='PTRM input'!$G$573,IF(S$3&gt;A35taxremlife,A35taxvalue-SUM($F1222:R1222),IF(A35taxremlife="N/A","n/a",A35taxvalue/A35taxremlife)),'PTRM input'!S$613)</f>
        <v>0</v>
      </c>
      <c r="T1222" s="617">
        <f>IF('PTRM input'!$E$574='PTRM input'!$G$573,IF(T$3&gt;A35taxremlife,A35taxvalue-SUM($F1222:S1222),IF(A35taxremlife="N/A","n/a",A35taxvalue/A35taxremlife)),'PTRM input'!T$613)</f>
        <v>0</v>
      </c>
      <c r="U1222" s="617">
        <f>IF('PTRM input'!$E$574='PTRM input'!$G$573,IF(U$3&gt;A35taxremlife,A35taxvalue-SUM($F1222:T1222),IF(A35taxremlife="N/A","n/a",A35taxvalue/A35taxremlife)),'PTRM input'!U$613)</f>
        <v>0</v>
      </c>
      <c r="V1222" s="617">
        <f>IF('PTRM input'!$E$574='PTRM input'!$G$573,IF(V$3&gt;A35taxremlife,A35taxvalue-SUM($F1222:U1222),IF(A35taxremlife="N/A","n/a",A35taxvalue/A35taxremlife)),'PTRM input'!V$613)</f>
        <v>0</v>
      </c>
      <c r="W1222" s="617">
        <f>IF('PTRM input'!$E$574='PTRM input'!$G$573,IF(W$3&gt;A35taxremlife,A35taxvalue-SUM($F1222:V1222),IF(A35taxremlife="N/A","n/a",A35taxvalue/A35taxremlife)),'PTRM input'!W$613)</f>
        <v>0</v>
      </c>
      <c r="X1222" s="617">
        <f>IF('PTRM input'!$E$574='PTRM input'!$G$573,IF(X$3&gt;A35taxremlife,A35taxvalue-SUM($F1222:W1222),IF(A35taxremlife="N/A","n/a",A35taxvalue/A35taxremlife)),'PTRM input'!X$613)</f>
        <v>0</v>
      </c>
      <c r="Y1222" s="617">
        <f>IF('PTRM input'!$E$574='PTRM input'!$G$573,IF(Y$3&gt;A35taxremlife,A35taxvalue-SUM($F1222:X1222),IF(A35taxremlife="N/A","n/a",A35taxvalue/A35taxremlife)),'PTRM input'!Y$613)</f>
        <v>0</v>
      </c>
      <c r="Z1222" s="617">
        <f>IF('PTRM input'!$E$574='PTRM input'!$G$573,IF(Z$3&gt;A35taxremlife,A35taxvalue-SUM($F1222:Y1222),IF(A35taxremlife="N/A","n/a",A35taxvalue/A35taxremlife)),'PTRM input'!Z$613)</f>
        <v>0</v>
      </c>
      <c r="AA1222" s="617">
        <f>IF('PTRM input'!$E$574='PTRM input'!$G$573,IF(AA$3&gt;A35taxremlife,A35taxvalue-SUM($F1222:Z1222),IF(A35taxremlife="N/A","n/a",A35taxvalue/A35taxremlife)),'PTRM input'!AA$613)</f>
        <v>0</v>
      </c>
      <c r="AB1222" s="617">
        <f>IF('PTRM input'!$E$574='PTRM input'!$G$573,IF(AB$3&gt;A35taxremlife,A35taxvalue-SUM($F1222:AA1222),IF(A35taxremlife="N/A","n/a",A35taxvalue/A35taxremlife)),'PTRM input'!AB$613)</f>
        <v>0</v>
      </c>
      <c r="AC1222" s="617">
        <f>IF('PTRM input'!$E$574='PTRM input'!$G$573,IF(AC$3&gt;A35taxremlife,A35taxvalue-SUM($F1222:AB1222),IF(A35taxremlife="N/A","n/a",A35taxvalue/A35taxremlife)),'PTRM input'!AC$613)</f>
        <v>0</v>
      </c>
      <c r="AD1222" s="617">
        <f>IF('PTRM input'!$E$574='PTRM input'!$G$573,IF(AD$3&gt;A35taxremlife,A35taxvalue-SUM($F1222:AC1222),IF(A35taxremlife="N/A","n/a",A35taxvalue/A35taxremlife)),'PTRM input'!AD$613)</f>
        <v>0</v>
      </c>
      <c r="AE1222" s="617">
        <f>IF('PTRM input'!$E$574='PTRM input'!$G$573,IF(AE$3&gt;A35taxremlife,A35taxvalue-SUM($F1222:AD1222),IF(A35taxremlife="N/A","n/a",A35taxvalue/A35taxremlife)),'PTRM input'!AE$613)</f>
        <v>0</v>
      </c>
      <c r="AF1222" s="617">
        <f>IF('PTRM input'!$E$574='PTRM input'!$G$573,IF(AF$3&gt;A35taxremlife,A35taxvalue-SUM($F1222:AE1222),IF(A35taxremlife="N/A","n/a",A35taxvalue/A35taxremlife)),'PTRM input'!AF$613)</f>
        <v>0</v>
      </c>
      <c r="AG1222" s="617">
        <f>IF('PTRM input'!$E$574='PTRM input'!$G$573,IF(AG$3&gt;A35taxremlife,A35taxvalue-SUM($F1222:AF1222),IF(A35taxremlife="N/A","n/a",A35taxvalue/A35taxremlife)),'PTRM input'!AG$613)</f>
        <v>0</v>
      </c>
      <c r="AH1222" s="617">
        <f>IF('PTRM input'!$E$574='PTRM input'!$G$573,IF(AH$3&gt;A35taxremlife,A35taxvalue-SUM($F1222:AG1222),IF(A35taxremlife="N/A","n/a",A35taxvalue/A35taxremlife)),'PTRM input'!AH$613)</f>
        <v>0</v>
      </c>
      <c r="AI1222" s="617">
        <f>IF('PTRM input'!$E$574='PTRM input'!$G$573,IF(AI$3&gt;A35taxremlife,A35taxvalue-SUM($F1222:AH1222),IF(A35taxremlife="N/A","n/a",A35taxvalue/A35taxremlife)),'PTRM input'!AI$613)</f>
        <v>0</v>
      </c>
      <c r="AJ1222" s="617">
        <f>IF('PTRM input'!$E$574='PTRM input'!$G$573,IF(AJ$3&gt;A35taxremlife,A35taxvalue-SUM($F1222:AI1222),IF(A35taxremlife="N/A","n/a",A35taxvalue/A35taxremlife)),'PTRM input'!AJ$613)</f>
        <v>0</v>
      </c>
      <c r="AK1222" s="617">
        <f>IF('PTRM input'!$E$574='PTRM input'!$G$573,IF(AK$3&gt;A35taxremlife,A35taxvalue-SUM($F1222:AJ1222),IF(A35taxremlife="N/A","n/a",A35taxvalue/A35taxremlife)),'PTRM input'!AK$613)</f>
        <v>0</v>
      </c>
      <c r="AL1222" s="617">
        <f>IF('PTRM input'!$E$574='PTRM input'!$G$573,IF(AL$3&gt;A35taxremlife,A35taxvalue-SUM($F1222:AK1222),IF(A35taxremlife="N/A","n/a",A35taxvalue/A35taxremlife)),'PTRM input'!AL$613)</f>
        <v>0</v>
      </c>
      <c r="AM1222" s="617">
        <f>IF('PTRM input'!$E$574='PTRM input'!$G$573,IF(AM$3&gt;A35taxremlife,A35taxvalue-SUM($F1222:AL1222),IF(A35taxremlife="N/A","n/a",A35taxvalue/A35taxremlife)),'PTRM input'!AM$613)</f>
        <v>0</v>
      </c>
      <c r="AN1222" s="617">
        <f>IF('PTRM input'!$E$574='PTRM input'!$G$573,IF(AN$3&gt;A35taxremlife,A35taxvalue-SUM($F1222:AM1222),IF(A35taxremlife="N/A","n/a",A35taxvalue/A35taxremlife)),'PTRM input'!AN$613)</f>
        <v>0</v>
      </c>
      <c r="AO1222" s="617">
        <f>IF('PTRM input'!$E$574='PTRM input'!$G$573,IF(AO$3&gt;A35taxremlife,A35taxvalue-SUM($F1222:AN1222),IF(A35taxremlife="N/A","n/a",A35taxvalue/A35taxremlife)),'PTRM input'!AO$613)</f>
        <v>0</v>
      </c>
      <c r="AP1222" s="617">
        <f>IF('PTRM input'!$E$574='PTRM input'!$G$573,IF(AP$3&gt;A35taxremlife,A35taxvalue-SUM($F1222:AO1222),IF(A35taxremlife="N/A","n/a",A35taxvalue/A35taxremlife)),'PTRM input'!AP$613)</f>
        <v>0</v>
      </c>
      <c r="AQ1222" s="617">
        <f>IF('PTRM input'!$E$574='PTRM input'!$G$573,IF(AQ$3&gt;A35taxremlife,A35taxvalue-SUM($F1222:AP1222),IF(A35taxremlife="N/A","n/a",A35taxvalue/A35taxremlife)),'PTRM input'!AQ$613)</f>
        <v>0</v>
      </c>
      <c r="AR1222" s="617">
        <f>IF('PTRM input'!$E$574='PTRM input'!$G$573,IF(AR$3&gt;A35taxremlife,A35taxvalue-SUM($F1222:AQ1222),IF(A35taxremlife="N/A","n/a",A35taxvalue/A35taxremlife)),'PTRM input'!AR$613)</f>
        <v>0</v>
      </c>
      <c r="AS1222" s="617">
        <f>IF('PTRM input'!$E$574='PTRM input'!$G$573,IF(AS$3&gt;A35taxremlife,A35taxvalue-SUM($F1222:AR1222),IF(A35taxremlife="N/A","n/a",A35taxvalue/A35taxremlife)),'PTRM input'!AS$613)</f>
        <v>0</v>
      </c>
      <c r="AT1222" s="617">
        <f>IF('PTRM input'!$E$574='PTRM input'!$G$573,IF(AT$3&gt;A35taxremlife,A35taxvalue-SUM($F1222:AS1222),IF(A35taxremlife="N/A","n/a",A35taxvalue/A35taxremlife)),'PTRM input'!AT$613)</f>
        <v>0</v>
      </c>
      <c r="AU1222" s="617">
        <f>IF('PTRM input'!$E$574='PTRM input'!$G$573,IF(AU$3&gt;A35taxremlife,A35taxvalue-SUM($F1222:AT1222),IF(A35taxremlife="N/A","n/a",A35taxvalue/A35taxremlife)),'PTRM input'!AU$613)</f>
        <v>0</v>
      </c>
      <c r="AV1222" s="617">
        <f>IF('PTRM input'!$E$574='PTRM input'!$G$573,IF(AV$3&gt;A35taxremlife,A35taxvalue-SUM($F1222:AU1222),IF(A35taxremlife="N/A","n/a",A35taxvalue/A35taxremlife)),'PTRM input'!AV$613)</f>
        <v>0</v>
      </c>
      <c r="AW1222" s="617">
        <f>IF('PTRM input'!$E$574='PTRM input'!$G$573,IF(AW$3&gt;A35taxremlife,A35taxvalue-SUM($F1222:AV1222),IF(A35taxremlife="N/A","n/a",A35taxvalue/A35taxremlife)),'PTRM input'!AW$613)</f>
        <v>0</v>
      </c>
      <c r="AX1222" s="617">
        <f>IF('PTRM input'!$E$574='PTRM input'!$G$573,IF(AX$3&gt;A35taxremlife,A35taxvalue-SUM($F1222:AW1222),IF(A35taxremlife="N/A","n/a",A35taxvalue/A35taxremlife)),'PTRM input'!AX$613)</f>
        <v>0</v>
      </c>
      <c r="AY1222" s="617">
        <f>IF('PTRM input'!$E$574='PTRM input'!$G$573,IF(AY$3&gt;A35taxremlife,A35taxvalue-SUM($F1222:AX1222),IF(A35taxremlife="N/A","n/a",A35taxvalue/A35taxremlife)),'PTRM input'!AY$613)</f>
        <v>0</v>
      </c>
      <c r="AZ1222" s="617">
        <f>IF('PTRM input'!$E$574='PTRM input'!$G$573,IF(AZ$3&gt;A35taxremlife,A35taxvalue-SUM($F1222:AY1222),IF(A35taxremlife="N/A","n/a",A35taxvalue/A35taxremlife)),'PTRM input'!AZ$613)</f>
        <v>0</v>
      </c>
      <c r="BA1222" s="617">
        <f>IF('PTRM input'!$E$574='PTRM input'!$G$573,IF(BA$3&gt;A35taxremlife,A35taxvalue-SUM($F1222:AZ1222),IF(A35taxremlife="N/A","n/a",A35taxvalue/A35taxremlife)),'PTRM input'!BA$613)</f>
        <v>0</v>
      </c>
      <c r="BB1222" s="617">
        <f>IF('PTRM input'!$E$574='PTRM input'!$G$573,IF(BB$3&gt;A35taxremlife,A35taxvalue-SUM($F1222:BA1222),IF(A35taxremlife="N/A","n/a",A35taxvalue/A35taxremlife)),'PTRM input'!BB$613)</f>
        <v>0</v>
      </c>
      <c r="BC1222" s="617">
        <f>IF('PTRM input'!$E$574='PTRM input'!$G$573,IF(BC$3&gt;A35taxremlife,A35taxvalue-SUM($F1222:BB1222),IF(A35taxremlife="N/A","n/a",A35taxvalue/A35taxremlife)),'PTRM input'!BC$613)</f>
        <v>0</v>
      </c>
      <c r="BD1222" s="617">
        <f>IF('PTRM input'!$E$574='PTRM input'!$G$573,IF(BD$3&gt;A35taxremlife,A35taxvalue-SUM($F1222:BC1222),IF(A35taxremlife="N/A","n/a",A35taxvalue/A35taxremlife)),'PTRM input'!BD$613)</f>
        <v>0</v>
      </c>
      <c r="BE1222" s="617">
        <f>IF('PTRM input'!$E$574='PTRM input'!$G$573,IF(BE$3&gt;A35taxremlife,A35taxvalue-SUM($F1222:BD1222),IF(A35taxremlife="N/A","n/a",A35taxvalue/A35taxremlife)),'PTRM input'!BE$613)</f>
        <v>0</v>
      </c>
      <c r="BF1222" s="617">
        <f>IF('PTRM input'!$E$574='PTRM input'!$G$573,IF(BF$3&gt;A35taxremlife,A35taxvalue-SUM($F1222:BE1222),IF(A35taxremlife="N/A","n/a",A35taxvalue/A35taxremlife)),'PTRM input'!BF$613)</f>
        <v>0</v>
      </c>
      <c r="BG1222" s="617">
        <f>IF('PTRM input'!$E$574='PTRM input'!$G$573,IF(BG$3&gt;A35taxremlife,A35taxvalue-SUM($F1222:BF1222),IF(A35taxremlife="N/A","n/a",A35taxvalue/A35taxremlife)),'PTRM input'!BG$613)</f>
        <v>0</v>
      </c>
      <c r="BH1222" s="617">
        <f>IF('PTRM input'!$E$574='PTRM input'!$G$573,IF(BH$3&gt;A35taxremlife,A35taxvalue-SUM($F1222:BG1222),IF(A35taxremlife="N/A","n/a",A35taxvalue/A35taxremlife)),'PTRM input'!BH$613)</f>
        <v>0</v>
      </c>
      <c r="BI1222" s="617">
        <f>IF('PTRM input'!$E$574='PTRM input'!$G$573,IF(BI$3&gt;A35taxremlife,A35taxvalue-SUM($F1222:BH1222),IF(A35taxremlife="N/A","n/a",A35taxvalue/A35taxremlife)),'PTRM input'!BI$613)</f>
        <v>0</v>
      </c>
      <c r="BJ1222" s="116"/>
      <c r="BK1222" s="116"/>
      <c r="BL1222" s="116"/>
      <c r="BM1222" s="116"/>
    </row>
    <row r="1223" spans="1:65" ht="12.75" hidden="1" customHeight="1" outlineLevel="2">
      <c r="A1223" s="366"/>
      <c r="B1223" s="19"/>
      <c r="C1223" s="18"/>
      <c r="D1223" s="760" t="s">
        <v>237</v>
      </c>
      <c r="E1223" s="86">
        <v>0</v>
      </c>
      <c r="F1223" s="356"/>
      <c r="G1223" s="433"/>
      <c r="H1223" s="433"/>
      <c r="I1223" s="433"/>
      <c r="J1223" s="433"/>
      <c r="K1223" s="433"/>
      <c r="L1223" s="433"/>
      <c r="M1223" s="433"/>
      <c r="N1223" s="433"/>
      <c r="O1223" s="433"/>
      <c r="P1223" s="433"/>
      <c r="Q1223" s="251"/>
      <c r="R1223" s="251"/>
      <c r="S1223" s="251"/>
      <c r="T1223" s="251"/>
      <c r="U1223" s="251"/>
      <c r="V1223" s="251"/>
      <c r="W1223" s="251"/>
      <c r="X1223" s="251"/>
      <c r="Y1223" s="251"/>
      <c r="Z1223" s="251"/>
      <c r="AA1223" s="251"/>
      <c r="AB1223" s="251"/>
      <c r="AC1223" s="251"/>
      <c r="AD1223" s="251"/>
      <c r="AE1223" s="251"/>
      <c r="AF1223" s="251"/>
      <c r="AG1223" s="251"/>
      <c r="AH1223" s="251"/>
      <c r="AI1223" s="251"/>
      <c r="AJ1223" s="251"/>
      <c r="AK1223" s="251"/>
      <c r="AL1223" s="251"/>
      <c r="AM1223" s="251"/>
      <c r="AN1223" s="251"/>
      <c r="AO1223" s="251"/>
      <c r="AP1223" s="251"/>
      <c r="AQ1223" s="251"/>
      <c r="AR1223" s="251"/>
      <c r="AS1223" s="251"/>
      <c r="AT1223" s="251"/>
      <c r="AU1223" s="251"/>
      <c r="AV1223" s="251"/>
      <c r="AW1223" s="251"/>
      <c r="AX1223" s="251"/>
      <c r="AY1223" s="251"/>
      <c r="AZ1223" s="251"/>
      <c r="BA1223" s="251"/>
      <c r="BB1223" s="251"/>
      <c r="BC1223" s="251"/>
      <c r="BD1223" s="251"/>
      <c r="BE1223" s="251"/>
      <c r="BF1223" s="251"/>
      <c r="BG1223" s="251"/>
      <c r="BH1223" s="251"/>
      <c r="BI1223" s="251"/>
      <c r="BJ1223" s="116"/>
      <c r="BK1223" s="116"/>
      <c r="BL1223" s="116"/>
      <c r="BM1223" s="116"/>
    </row>
    <row r="1224" spans="1:65" ht="12.75" hidden="1" customHeight="1" outlineLevel="2">
      <c r="A1224" s="366"/>
      <c r="B1224" s="19"/>
      <c r="C1224" s="18"/>
      <c r="D1224" s="760"/>
      <c r="E1224" s="86">
        <v>1</v>
      </c>
      <c r="F1224" s="356"/>
      <c r="G1224" s="618"/>
      <c r="H1224" s="251">
        <f ca="1">IF(A35taxstdlife="n/a","n/a",IF(A35taxstdlife="",0,IF(H$3&gt;(A35stdlife+$E1224),((INDEX('PTRM input'!$G$385:$P$434,A35offset,$E1224)-INDEX('PTRM input'!$G$277:$P$326,A35offset,$E1224))*OFFSET($F$7,0,$E1224))-SUM($G1224:G1224),(((INDEX('PTRM input'!$G$385:$P$434,A35offset,$E1224)-INDEX('PTRM input'!$G$277:$P$326,A35offset,$E1224))*OFFSET($F$7,0,$E1224))-SUM($G1224:G1224))*(OFFSET('PTRM input'!$G$477,0,$E1224-1)/A35taxstdlife))))</f>
        <v>0</v>
      </c>
      <c r="I1224" s="251">
        <f ca="1">IF(A35taxstdlife="n/a","n/a",IF(A35taxstdlife="",0,IF(I$3&gt;(A35stdlife+$E1224),((INDEX('PTRM input'!$G$385:$P$434,A35offset,$E1224)-INDEX('PTRM input'!$G$277:$P$326,A35offset,$E1224))*OFFSET($F$7,0,$E1224))-SUM($G1224:H1224),(((INDEX('PTRM input'!$G$385:$P$434,A35offset,$E1224)-INDEX('PTRM input'!$G$277:$P$326,A35offset,$E1224))*OFFSET($F$7,0,$E1224))-SUM($G1224:H1224))*(OFFSET('PTRM input'!$G$477,0,$E1224-1)/A35taxstdlife))))</f>
        <v>0</v>
      </c>
      <c r="J1224" s="251">
        <f ca="1">IF(A35taxstdlife="n/a","n/a",IF(A35taxstdlife="",0,IF(J$3&gt;(A35stdlife+$E1224),((INDEX('PTRM input'!$G$385:$P$434,A35offset,$E1224)-INDEX('PTRM input'!$G$277:$P$326,A35offset,$E1224))*OFFSET($F$7,0,$E1224))-SUM($G1224:I1224),(((INDEX('PTRM input'!$G$385:$P$434,A35offset,$E1224)-INDEX('PTRM input'!$G$277:$P$326,A35offset,$E1224))*OFFSET($F$7,0,$E1224))-SUM($G1224:I1224))*(OFFSET('PTRM input'!$G$477,0,$E1224-1)/A35taxstdlife))))</f>
        <v>0</v>
      </c>
      <c r="K1224" s="251">
        <f ca="1">IF(A35taxstdlife="n/a","n/a",IF(A35taxstdlife="",0,IF(K$3&gt;(A35stdlife+$E1224),((INDEX('PTRM input'!$G$385:$P$434,A35offset,$E1224)-INDEX('PTRM input'!$G$277:$P$326,A35offset,$E1224))*OFFSET($F$7,0,$E1224))-SUM($G1224:J1224),(((INDEX('PTRM input'!$G$385:$P$434,A35offset,$E1224)-INDEX('PTRM input'!$G$277:$P$326,A35offset,$E1224))*OFFSET($F$7,0,$E1224))-SUM($G1224:J1224))*(OFFSET('PTRM input'!$G$477,0,$E1224-1)/A35taxstdlife))))</f>
        <v>0</v>
      </c>
      <c r="L1224" s="251">
        <f ca="1">IF(A35taxstdlife="n/a","n/a",IF(A35taxstdlife="",0,IF(L$3&gt;(A35stdlife+$E1224),((INDEX('PTRM input'!$G$385:$P$434,A35offset,$E1224)-INDEX('PTRM input'!$G$277:$P$326,A35offset,$E1224))*OFFSET($F$7,0,$E1224))-SUM($G1224:K1224),(((INDEX('PTRM input'!$G$385:$P$434,A35offset,$E1224)-INDEX('PTRM input'!$G$277:$P$326,A35offset,$E1224))*OFFSET($F$7,0,$E1224))-SUM($G1224:K1224))*(OFFSET('PTRM input'!$G$477,0,$E1224-1)/A35taxstdlife))))</f>
        <v>0</v>
      </c>
      <c r="M1224" s="251">
        <f ca="1">IF(A35taxstdlife="n/a","n/a",IF(A35taxstdlife="",0,IF(M$3&gt;(A35stdlife+$E1224),((INDEX('PTRM input'!$G$385:$P$434,A35offset,$E1224)-INDEX('PTRM input'!$G$277:$P$326,A35offset,$E1224))*OFFSET($F$7,0,$E1224))-SUM($G1224:L1224),(((INDEX('PTRM input'!$G$385:$P$434,A35offset,$E1224)-INDEX('PTRM input'!$G$277:$P$326,A35offset,$E1224))*OFFSET($F$7,0,$E1224))-SUM($G1224:L1224))*(OFFSET('PTRM input'!$G$477,0,$E1224-1)/A35taxstdlife))))</f>
        <v>0</v>
      </c>
      <c r="N1224" s="251">
        <f ca="1">IF(A35taxstdlife="n/a","n/a",IF(A35taxstdlife="",0,IF(N$3&gt;(A35stdlife+$E1224),((INDEX('PTRM input'!$G$385:$P$434,A35offset,$E1224)-INDEX('PTRM input'!$G$277:$P$326,A35offset,$E1224))*OFFSET($F$7,0,$E1224))-SUM($G1224:M1224),(((INDEX('PTRM input'!$G$385:$P$434,A35offset,$E1224)-INDEX('PTRM input'!$G$277:$P$326,A35offset,$E1224))*OFFSET($F$7,0,$E1224))-SUM($G1224:M1224))*(OFFSET('PTRM input'!$G$477,0,$E1224-1)/A35taxstdlife))))</f>
        <v>0</v>
      </c>
      <c r="O1224" s="251">
        <f ca="1">IF(A35taxstdlife="n/a","n/a",IF(A35taxstdlife="",0,IF(O$3&gt;(A35stdlife+$E1224),((INDEX('PTRM input'!$G$385:$P$434,A35offset,$E1224)-INDEX('PTRM input'!$G$277:$P$326,A35offset,$E1224))*OFFSET($F$7,0,$E1224))-SUM($G1224:N1224),(((INDEX('PTRM input'!$G$385:$P$434,A35offset,$E1224)-INDEX('PTRM input'!$G$277:$P$326,A35offset,$E1224))*OFFSET($F$7,0,$E1224))-SUM($G1224:N1224))*(OFFSET('PTRM input'!$G$477,0,$E1224-1)/A35taxstdlife))))</f>
        <v>0</v>
      </c>
      <c r="P1224" s="251">
        <f ca="1">IF(A35taxstdlife="n/a","n/a",IF(A35taxstdlife="",0,IF(P$3&gt;(A35stdlife+$E1224),((INDEX('PTRM input'!$G$385:$P$434,A35offset,$E1224)-INDEX('PTRM input'!$G$277:$P$326,A35offset,$E1224))*OFFSET($F$7,0,$E1224))-SUM($G1224:O1224),(((INDEX('PTRM input'!$G$385:$P$434,A35offset,$E1224)-INDEX('PTRM input'!$G$277:$P$326,A35offset,$E1224))*OFFSET($F$7,0,$E1224))-SUM($G1224:O1224))*(OFFSET('PTRM input'!$G$477,0,$E1224-1)/A35taxstdlife))))</f>
        <v>0</v>
      </c>
      <c r="Q1224" s="251">
        <f ca="1">IF(A35taxstdlife="n/a","n/a",IF(A35taxstdlife="",0,IF(Q$3&gt;(A35stdlife+$E1224),((INDEX('PTRM input'!$G$385:$P$434,A35offset,$E1224)-INDEX('PTRM input'!$G$277:$P$326,A35offset,$E1224))*OFFSET($F$7,0,$E1224))-SUM($G1224:P1224),(((INDEX('PTRM input'!$G$385:$P$434,A35offset,$E1224)-INDEX('PTRM input'!$G$277:$P$326,A35offset,$E1224))*OFFSET($F$7,0,$E1224))-SUM($G1224:P1224))*(OFFSET('PTRM input'!$G$477,0,$E1224-1)/A35taxstdlife))))</f>
        <v>0</v>
      </c>
      <c r="R1224" s="251">
        <f ca="1">IF(A35taxstdlife="n/a","n/a",IF(A35taxstdlife="",0,IF(R$3&gt;(A35stdlife+$E1224),((INDEX('PTRM input'!$G$385:$P$434,A35offset,$E1224)-INDEX('PTRM input'!$G$277:$P$326,A35offset,$E1224))*OFFSET($F$7,0,$E1224))-SUM($G1224:Q1224),(((INDEX('PTRM input'!$G$385:$P$434,A35offset,$E1224)-INDEX('PTRM input'!$G$277:$P$326,A35offset,$E1224))*OFFSET($F$7,0,$E1224))-SUM($G1224:Q1224))*(OFFSET('PTRM input'!$G$477,0,$E1224-1)/A35taxstdlife))))</f>
        <v>0</v>
      </c>
      <c r="S1224" s="251">
        <f ca="1">IF(A35taxstdlife="n/a","n/a",IF(A35taxstdlife="",0,IF(S$3&gt;(A35stdlife+$E1224),((INDEX('PTRM input'!$G$385:$P$434,A35offset,$E1224)-INDEX('PTRM input'!$G$277:$P$326,A35offset,$E1224))*OFFSET($F$7,0,$E1224))-SUM($G1224:R1224),(((INDEX('PTRM input'!$G$385:$P$434,A35offset,$E1224)-INDEX('PTRM input'!$G$277:$P$326,A35offset,$E1224))*OFFSET($F$7,0,$E1224))-SUM($G1224:R1224))*(OFFSET('PTRM input'!$G$477,0,$E1224-1)/A35taxstdlife))))</f>
        <v>0</v>
      </c>
      <c r="T1224" s="251">
        <f ca="1">IF(A35taxstdlife="n/a","n/a",IF(A35taxstdlife="",0,IF(T$3&gt;(A35stdlife+$E1224),((INDEX('PTRM input'!$G$385:$P$434,A35offset,$E1224)-INDEX('PTRM input'!$G$277:$P$326,A35offset,$E1224))*OFFSET($F$7,0,$E1224))-SUM($G1224:S1224),(((INDEX('PTRM input'!$G$385:$P$434,A35offset,$E1224)-INDEX('PTRM input'!$G$277:$P$326,A35offset,$E1224))*OFFSET($F$7,0,$E1224))-SUM($G1224:S1224))*(OFFSET('PTRM input'!$G$477,0,$E1224-1)/A35taxstdlife))))</f>
        <v>0</v>
      </c>
      <c r="U1224" s="251">
        <f ca="1">IF(A35taxstdlife="n/a","n/a",IF(A35taxstdlife="",0,IF(U$3&gt;(A35stdlife+$E1224),((INDEX('PTRM input'!$G$385:$P$434,A35offset,$E1224)-INDEX('PTRM input'!$G$277:$P$326,A35offset,$E1224))*OFFSET($F$7,0,$E1224))-SUM($G1224:T1224),(((INDEX('PTRM input'!$G$385:$P$434,A35offset,$E1224)-INDEX('PTRM input'!$G$277:$P$326,A35offset,$E1224))*OFFSET($F$7,0,$E1224))-SUM($G1224:T1224))*(OFFSET('PTRM input'!$G$477,0,$E1224-1)/A35taxstdlife))))</f>
        <v>0</v>
      </c>
      <c r="V1224" s="251">
        <f ca="1">IF(A35taxstdlife="n/a","n/a",IF(A35taxstdlife="",0,IF(V$3&gt;(A35stdlife+$E1224),((INDEX('PTRM input'!$G$385:$P$434,A35offset,$E1224)-INDEX('PTRM input'!$G$277:$P$326,A35offset,$E1224))*OFFSET($F$7,0,$E1224))-SUM($G1224:U1224),(((INDEX('PTRM input'!$G$385:$P$434,A35offset,$E1224)-INDEX('PTRM input'!$G$277:$P$326,A35offset,$E1224))*OFFSET($F$7,0,$E1224))-SUM($G1224:U1224))*(OFFSET('PTRM input'!$G$477,0,$E1224-1)/A35taxstdlife))))</f>
        <v>0</v>
      </c>
      <c r="W1224" s="251">
        <f ca="1">IF(A35taxstdlife="n/a","n/a",IF(A35taxstdlife="",0,IF(W$3&gt;(A35stdlife+$E1224),((INDEX('PTRM input'!$G$385:$P$434,A35offset,$E1224)-INDEX('PTRM input'!$G$277:$P$326,A35offset,$E1224))*OFFSET($F$7,0,$E1224))-SUM($G1224:V1224),(((INDEX('PTRM input'!$G$385:$P$434,A35offset,$E1224)-INDEX('PTRM input'!$G$277:$P$326,A35offset,$E1224))*OFFSET($F$7,0,$E1224))-SUM($G1224:V1224))*(OFFSET('PTRM input'!$G$477,0,$E1224-1)/A35taxstdlife))))</f>
        <v>0</v>
      </c>
      <c r="X1224" s="251">
        <f ca="1">IF(A35taxstdlife="n/a","n/a",IF(A35taxstdlife="",0,IF(X$3&gt;(A35stdlife+$E1224),((INDEX('PTRM input'!$G$385:$P$434,A35offset,$E1224)-INDEX('PTRM input'!$G$277:$P$326,A35offset,$E1224))*OFFSET($F$7,0,$E1224))-SUM($G1224:W1224),(((INDEX('PTRM input'!$G$385:$P$434,A35offset,$E1224)-INDEX('PTRM input'!$G$277:$P$326,A35offset,$E1224))*OFFSET($F$7,0,$E1224))-SUM($G1224:W1224))*(OFFSET('PTRM input'!$G$477,0,$E1224-1)/A35taxstdlife))))</f>
        <v>0</v>
      </c>
      <c r="Y1224" s="251">
        <f ca="1">IF(A35taxstdlife="n/a","n/a",IF(A35taxstdlife="",0,IF(Y$3&gt;(A35stdlife+$E1224),((INDEX('PTRM input'!$G$385:$P$434,A35offset,$E1224)-INDEX('PTRM input'!$G$277:$P$326,A35offset,$E1224))*OFFSET($F$7,0,$E1224))-SUM($G1224:X1224),(((INDEX('PTRM input'!$G$385:$P$434,A35offset,$E1224)-INDEX('PTRM input'!$G$277:$P$326,A35offset,$E1224))*OFFSET($F$7,0,$E1224))-SUM($G1224:X1224))*(OFFSET('PTRM input'!$G$477,0,$E1224-1)/A35taxstdlife))))</f>
        <v>0</v>
      </c>
      <c r="Z1224" s="251">
        <f ca="1">IF(A35taxstdlife="n/a","n/a",IF(A35taxstdlife="",0,IF(Z$3&gt;(A35stdlife+$E1224),((INDEX('PTRM input'!$G$385:$P$434,A35offset,$E1224)-INDEX('PTRM input'!$G$277:$P$326,A35offset,$E1224))*OFFSET($F$7,0,$E1224))-SUM($G1224:Y1224),(((INDEX('PTRM input'!$G$385:$P$434,A35offset,$E1224)-INDEX('PTRM input'!$G$277:$P$326,A35offset,$E1224))*OFFSET($F$7,0,$E1224))-SUM($G1224:Y1224))*(OFFSET('PTRM input'!$G$477,0,$E1224-1)/A35taxstdlife))))</f>
        <v>0</v>
      </c>
      <c r="AA1224" s="251">
        <f ca="1">IF(A35taxstdlife="n/a","n/a",IF(A35taxstdlife="",0,IF(AA$3&gt;(A35stdlife+$E1224),((INDEX('PTRM input'!$G$385:$P$434,A35offset,$E1224)-INDEX('PTRM input'!$G$277:$P$326,A35offset,$E1224))*OFFSET($F$7,0,$E1224))-SUM($G1224:Z1224),(((INDEX('PTRM input'!$G$385:$P$434,A35offset,$E1224)-INDEX('PTRM input'!$G$277:$P$326,A35offset,$E1224))*OFFSET($F$7,0,$E1224))-SUM($G1224:Z1224))*(OFFSET('PTRM input'!$G$477,0,$E1224-1)/A35taxstdlife))))</f>
        <v>0</v>
      </c>
      <c r="AB1224" s="251">
        <f ca="1">IF(A35taxstdlife="n/a","n/a",IF(A35taxstdlife="",0,IF(AB$3&gt;(A35stdlife+$E1224),((INDEX('PTRM input'!$G$385:$P$434,A35offset,$E1224)-INDEX('PTRM input'!$G$277:$P$326,A35offset,$E1224))*OFFSET($F$7,0,$E1224))-SUM($G1224:AA1224),(((INDEX('PTRM input'!$G$385:$P$434,A35offset,$E1224)-INDEX('PTRM input'!$G$277:$P$326,A35offset,$E1224))*OFFSET($F$7,0,$E1224))-SUM($G1224:AA1224))*(OFFSET('PTRM input'!$G$477,0,$E1224-1)/A35taxstdlife))))</f>
        <v>0</v>
      </c>
      <c r="AC1224" s="251">
        <f ca="1">IF(A35taxstdlife="n/a","n/a",IF(A35taxstdlife="",0,IF(AC$3&gt;(A35stdlife+$E1224),((INDEX('PTRM input'!$G$385:$P$434,A35offset,$E1224)-INDEX('PTRM input'!$G$277:$P$326,A35offset,$E1224))*OFFSET($F$7,0,$E1224))-SUM($G1224:AB1224),(((INDEX('PTRM input'!$G$385:$P$434,A35offset,$E1224)-INDEX('PTRM input'!$G$277:$P$326,A35offset,$E1224))*OFFSET($F$7,0,$E1224))-SUM($G1224:AB1224))*(OFFSET('PTRM input'!$G$477,0,$E1224-1)/A35taxstdlife))))</f>
        <v>0</v>
      </c>
      <c r="AD1224" s="251">
        <f ca="1">IF(A35taxstdlife="n/a","n/a",IF(A35taxstdlife="",0,IF(AD$3&gt;(A35stdlife+$E1224),((INDEX('PTRM input'!$G$385:$P$434,A35offset,$E1224)-INDEX('PTRM input'!$G$277:$P$326,A35offset,$E1224))*OFFSET($F$7,0,$E1224))-SUM($G1224:AC1224),(((INDEX('PTRM input'!$G$385:$P$434,A35offset,$E1224)-INDEX('PTRM input'!$G$277:$P$326,A35offset,$E1224))*OFFSET($F$7,0,$E1224))-SUM($G1224:AC1224))*(OFFSET('PTRM input'!$G$477,0,$E1224-1)/A35taxstdlife))))</f>
        <v>0</v>
      </c>
      <c r="AE1224" s="251">
        <f ca="1">IF(A35taxstdlife="n/a","n/a",IF(A35taxstdlife="",0,IF(AE$3&gt;(A35stdlife+$E1224),((INDEX('PTRM input'!$G$385:$P$434,A35offset,$E1224)-INDEX('PTRM input'!$G$277:$P$326,A35offset,$E1224))*OFFSET($F$7,0,$E1224))-SUM($G1224:AD1224),(((INDEX('PTRM input'!$G$385:$P$434,A35offset,$E1224)-INDEX('PTRM input'!$G$277:$P$326,A35offset,$E1224))*OFFSET($F$7,0,$E1224))-SUM($G1224:AD1224))*(OFFSET('PTRM input'!$G$477,0,$E1224-1)/A35taxstdlife))))</f>
        <v>0</v>
      </c>
      <c r="AF1224" s="251">
        <f ca="1">IF(A35taxstdlife="n/a","n/a",IF(A35taxstdlife="",0,IF(AF$3&gt;(A35stdlife+$E1224),((INDEX('PTRM input'!$G$385:$P$434,A35offset,$E1224)-INDEX('PTRM input'!$G$277:$P$326,A35offset,$E1224))*OFFSET($F$7,0,$E1224))-SUM($G1224:AE1224),(((INDEX('PTRM input'!$G$385:$P$434,A35offset,$E1224)-INDEX('PTRM input'!$G$277:$P$326,A35offset,$E1224))*OFFSET($F$7,0,$E1224))-SUM($G1224:AE1224))*(OFFSET('PTRM input'!$G$477,0,$E1224-1)/A35taxstdlife))))</f>
        <v>0</v>
      </c>
      <c r="AG1224" s="251">
        <f ca="1">IF(A35taxstdlife="n/a","n/a",IF(A35taxstdlife="",0,IF(AG$3&gt;(A35stdlife+$E1224),((INDEX('PTRM input'!$G$385:$P$434,A35offset,$E1224)-INDEX('PTRM input'!$G$277:$P$326,A35offset,$E1224))*OFFSET($F$7,0,$E1224))-SUM($G1224:AF1224),(((INDEX('PTRM input'!$G$385:$P$434,A35offset,$E1224)-INDEX('PTRM input'!$G$277:$P$326,A35offset,$E1224))*OFFSET($F$7,0,$E1224))-SUM($G1224:AF1224))*(OFFSET('PTRM input'!$G$477,0,$E1224-1)/A35taxstdlife))))</f>
        <v>0</v>
      </c>
      <c r="AH1224" s="251">
        <f ca="1">IF(A35taxstdlife="n/a","n/a",IF(A35taxstdlife="",0,IF(AH$3&gt;(A35stdlife+$E1224),((INDEX('PTRM input'!$G$385:$P$434,A35offset,$E1224)-INDEX('PTRM input'!$G$277:$P$326,A35offset,$E1224))*OFFSET($F$7,0,$E1224))-SUM($G1224:AG1224),(((INDEX('PTRM input'!$G$385:$P$434,A35offset,$E1224)-INDEX('PTRM input'!$G$277:$P$326,A35offset,$E1224))*OFFSET($F$7,0,$E1224))-SUM($G1224:AG1224))*(OFFSET('PTRM input'!$G$477,0,$E1224-1)/A35taxstdlife))))</f>
        <v>0</v>
      </c>
      <c r="AI1224" s="251">
        <f ca="1">IF(A35taxstdlife="n/a","n/a",IF(A35taxstdlife="",0,IF(AI$3&gt;(A35stdlife+$E1224),((INDEX('PTRM input'!$G$385:$P$434,A35offset,$E1224)-INDEX('PTRM input'!$G$277:$P$326,A35offset,$E1224))*OFFSET($F$7,0,$E1224))-SUM($G1224:AH1224),(((INDEX('PTRM input'!$G$385:$P$434,A35offset,$E1224)-INDEX('PTRM input'!$G$277:$P$326,A35offset,$E1224))*OFFSET($F$7,0,$E1224))-SUM($G1224:AH1224))*(OFFSET('PTRM input'!$G$477,0,$E1224-1)/A35taxstdlife))))</f>
        <v>0</v>
      </c>
      <c r="AJ1224" s="251">
        <f ca="1">IF(A35taxstdlife="n/a","n/a",IF(A35taxstdlife="",0,IF(AJ$3&gt;(A35stdlife+$E1224),((INDEX('PTRM input'!$G$385:$P$434,A35offset,$E1224)-INDEX('PTRM input'!$G$277:$P$326,A35offset,$E1224))*OFFSET($F$7,0,$E1224))-SUM($G1224:AI1224),(((INDEX('PTRM input'!$G$385:$P$434,A35offset,$E1224)-INDEX('PTRM input'!$G$277:$P$326,A35offset,$E1224))*OFFSET($F$7,0,$E1224))-SUM($G1224:AI1224))*(OFFSET('PTRM input'!$G$477,0,$E1224-1)/A35taxstdlife))))</f>
        <v>0</v>
      </c>
      <c r="AK1224" s="251">
        <f ca="1">IF(A35taxstdlife="n/a","n/a",IF(A35taxstdlife="",0,IF(AK$3&gt;(A35stdlife+$E1224),((INDEX('PTRM input'!$G$385:$P$434,A35offset,$E1224)-INDEX('PTRM input'!$G$277:$P$326,A35offset,$E1224))*OFFSET($F$7,0,$E1224))-SUM($G1224:AJ1224),(((INDEX('PTRM input'!$G$385:$P$434,A35offset,$E1224)-INDEX('PTRM input'!$G$277:$P$326,A35offset,$E1224))*OFFSET($F$7,0,$E1224))-SUM($G1224:AJ1224))*(OFFSET('PTRM input'!$G$477,0,$E1224-1)/A35taxstdlife))))</f>
        <v>0</v>
      </c>
      <c r="AL1224" s="251">
        <f ca="1">IF(A35taxstdlife="n/a","n/a",IF(A35taxstdlife="",0,IF(AL$3&gt;(A35stdlife+$E1224),((INDEX('PTRM input'!$G$385:$P$434,A35offset,$E1224)-INDEX('PTRM input'!$G$277:$P$326,A35offset,$E1224))*OFFSET($F$7,0,$E1224))-SUM($G1224:AK1224),(((INDEX('PTRM input'!$G$385:$P$434,A35offset,$E1224)-INDEX('PTRM input'!$G$277:$P$326,A35offset,$E1224))*OFFSET($F$7,0,$E1224))-SUM($G1224:AK1224))*(OFFSET('PTRM input'!$G$477,0,$E1224-1)/A35taxstdlife))))</f>
        <v>0</v>
      </c>
      <c r="AM1224" s="251">
        <f ca="1">IF(A35taxstdlife="n/a","n/a",IF(A35taxstdlife="",0,IF(AM$3&gt;(A35stdlife+$E1224),((INDEX('PTRM input'!$G$385:$P$434,A35offset,$E1224)-INDEX('PTRM input'!$G$277:$P$326,A35offset,$E1224))*OFFSET($F$7,0,$E1224))-SUM($G1224:AL1224),(((INDEX('PTRM input'!$G$385:$P$434,A35offset,$E1224)-INDEX('PTRM input'!$G$277:$P$326,A35offset,$E1224))*OFFSET($F$7,0,$E1224))-SUM($G1224:AL1224))*(OFFSET('PTRM input'!$G$477,0,$E1224-1)/A35taxstdlife))))</f>
        <v>0</v>
      </c>
      <c r="AN1224" s="251">
        <f ca="1">IF(A35taxstdlife="n/a","n/a",IF(A35taxstdlife="",0,IF(AN$3&gt;(A35stdlife+$E1224),((INDEX('PTRM input'!$G$385:$P$434,A35offset,$E1224)-INDEX('PTRM input'!$G$277:$P$326,A35offset,$E1224))*OFFSET($F$7,0,$E1224))-SUM($G1224:AM1224),(((INDEX('PTRM input'!$G$385:$P$434,A35offset,$E1224)-INDEX('PTRM input'!$G$277:$P$326,A35offset,$E1224))*OFFSET($F$7,0,$E1224))-SUM($G1224:AM1224))*(OFFSET('PTRM input'!$G$477,0,$E1224-1)/A35taxstdlife))))</f>
        <v>0</v>
      </c>
      <c r="AO1224" s="251">
        <f ca="1">IF(A35taxstdlife="n/a","n/a",IF(A35taxstdlife="",0,IF(AO$3&gt;(A35stdlife+$E1224),((INDEX('PTRM input'!$G$385:$P$434,A35offset,$E1224)-INDEX('PTRM input'!$G$277:$P$326,A35offset,$E1224))*OFFSET($F$7,0,$E1224))-SUM($G1224:AN1224),(((INDEX('PTRM input'!$G$385:$P$434,A35offset,$E1224)-INDEX('PTRM input'!$G$277:$P$326,A35offset,$E1224))*OFFSET($F$7,0,$E1224))-SUM($G1224:AN1224))*(OFFSET('PTRM input'!$G$477,0,$E1224-1)/A35taxstdlife))))</f>
        <v>0</v>
      </c>
      <c r="AP1224" s="251">
        <f ca="1">IF(A35taxstdlife="n/a","n/a",IF(A35taxstdlife="",0,IF(AP$3&gt;(A35stdlife+$E1224),((INDEX('PTRM input'!$G$385:$P$434,A35offset,$E1224)-INDEX('PTRM input'!$G$277:$P$326,A35offset,$E1224))*OFFSET($F$7,0,$E1224))-SUM($G1224:AO1224),(((INDEX('PTRM input'!$G$385:$P$434,A35offset,$E1224)-INDEX('PTRM input'!$G$277:$P$326,A35offset,$E1224))*OFFSET($F$7,0,$E1224))-SUM($G1224:AO1224))*(OFFSET('PTRM input'!$G$477,0,$E1224-1)/A35taxstdlife))))</f>
        <v>0</v>
      </c>
      <c r="AQ1224" s="251">
        <f ca="1">IF(A35taxstdlife="n/a","n/a",IF(A35taxstdlife="",0,IF(AQ$3&gt;(A35stdlife+$E1224),((INDEX('PTRM input'!$G$385:$P$434,A35offset,$E1224)-INDEX('PTRM input'!$G$277:$P$326,A35offset,$E1224))*OFFSET($F$7,0,$E1224))-SUM($G1224:AP1224),(((INDEX('PTRM input'!$G$385:$P$434,A35offset,$E1224)-INDEX('PTRM input'!$G$277:$P$326,A35offset,$E1224))*OFFSET($F$7,0,$E1224))-SUM($G1224:AP1224))*(OFFSET('PTRM input'!$G$477,0,$E1224-1)/A35taxstdlife))))</f>
        <v>0</v>
      </c>
      <c r="AR1224" s="251">
        <f ca="1">IF(A35taxstdlife="n/a","n/a",IF(A35taxstdlife="",0,IF(AR$3&gt;(A35stdlife+$E1224),((INDEX('PTRM input'!$G$385:$P$434,A35offset,$E1224)-INDEX('PTRM input'!$G$277:$P$326,A35offset,$E1224))*OFFSET($F$7,0,$E1224))-SUM($G1224:AQ1224),(((INDEX('PTRM input'!$G$385:$P$434,A35offset,$E1224)-INDEX('PTRM input'!$G$277:$P$326,A35offset,$E1224))*OFFSET($F$7,0,$E1224))-SUM($G1224:AQ1224))*(OFFSET('PTRM input'!$G$477,0,$E1224-1)/A35taxstdlife))))</f>
        <v>0</v>
      </c>
      <c r="AS1224" s="251">
        <f ca="1">IF(A35taxstdlife="n/a","n/a",IF(A35taxstdlife="",0,IF(AS$3&gt;(A35stdlife+$E1224),((INDEX('PTRM input'!$G$385:$P$434,A35offset,$E1224)-INDEX('PTRM input'!$G$277:$P$326,A35offset,$E1224))*OFFSET($F$7,0,$E1224))-SUM($G1224:AR1224),(((INDEX('PTRM input'!$G$385:$P$434,A35offset,$E1224)-INDEX('PTRM input'!$G$277:$P$326,A35offset,$E1224))*OFFSET($F$7,0,$E1224))-SUM($G1224:AR1224))*(OFFSET('PTRM input'!$G$477,0,$E1224-1)/A35taxstdlife))))</f>
        <v>0</v>
      </c>
      <c r="AT1224" s="251">
        <f ca="1">IF(A35taxstdlife="n/a","n/a",IF(A35taxstdlife="",0,IF(AT$3&gt;(A35stdlife+$E1224),((INDEX('PTRM input'!$G$385:$P$434,A35offset,$E1224)-INDEX('PTRM input'!$G$277:$P$326,A35offset,$E1224))*OFFSET($F$7,0,$E1224))-SUM($G1224:AS1224),(((INDEX('PTRM input'!$G$385:$P$434,A35offset,$E1224)-INDEX('PTRM input'!$G$277:$P$326,A35offset,$E1224))*OFFSET($F$7,0,$E1224))-SUM($G1224:AS1224))*(OFFSET('PTRM input'!$G$477,0,$E1224-1)/A35taxstdlife))))</f>
        <v>0</v>
      </c>
      <c r="AU1224" s="251">
        <f ca="1">IF(A35taxstdlife="n/a","n/a",IF(A35taxstdlife="",0,IF(AU$3&gt;(A35stdlife+$E1224),((INDEX('PTRM input'!$G$385:$P$434,A35offset,$E1224)-INDEX('PTRM input'!$G$277:$P$326,A35offset,$E1224))*OFFSET($F$7,0,$E1224))-SUM($G1224:AT1224),(((INDEX('PTRM input'!$G$385:$P$434,A35offset,$E1224)-INDEX('PTRM input'!$G$277:$P$326,A35offset,$E1224))*OFFSET($F$7,0,$E1224))-SUM($G1224:AT1224))*(OFFSET('PTRM input'!$G$477,0,$E1224-1)/A35taxstdlife))))</f>
        <v>0</v>
      </c>
      <c r="AV1224" s="251">
        <f ca="1">IF(A35taxstdlife="n/a","n/a",IF(A35taxstdlife="",0,IF(AV$3&gt;(A35stdlife+$E1224),((INDEX('PTRM input'!$G$385:$P$434,A35offset,$E1224)-INDEX('PTRM input'!$G$277:$P$326,A35offset,$E1224))*OFFSET($F$7,0,$E1224))-SUM($G1224:AU1224),(((INDEX('PTRM input'!$G$385:$P$434,A35offset,$E1224)-INDEX('PTRM input'!$G$277:$P$326,A35offset,$E1224))*OFFSET($F$7,0,$E1224))-SUM($G1224:AU1224))*(OFFSET('PTRM input'!$G$477,0,$E1224-1)/A35taxstdlife))))</f>
        <v>0</v>
      </c>
      <c r="AW1224" s="251">
        <f ca="1">IF(A35taxstdlife="n/a","n/a",IF(A35taxstdlife="",0,IF(AW$3&gt;(A35stdlife+$E1224),((INDEX('PTRM input'!$G$385:$P$434,A35offset,$E1224)-INDEX('PTRM input'!$G$277:$P$326,A35offset,$E1224))*OFFSET($F$7,0,$E1224))-SUM($G1224:AV1224),(((INDEX('PTRM input'!$G$385:$P$434,A35offset,$E1224)-INDEX('PTRM input'!$G$277:$P$326,A35offset,$E1224))*OFFSET($F$7,0,$E1224))-SUM($G1224:AV1224))*(OFFSET('PTRM input'!$G$477,0,$E1224-1)/A35taxstdlife))))</f>
        <v>0</v>
      </c>
      <c r="AX1224" s="251">
        <f ca="1">IF(A35taxstdlife="n/a","n/a",IF(A35taxstdlife="",0,IF(AX$3&gt;(A35stdlife+$E1224),((INDEX('PTRM input'!$G$385:$P$434,A35offset,$E1224)-INDEX('PTRM input'!$G$277:$P$326,A35offset,$E1224))*OFFSET($F$7,0,$E1224))-SUM($G1224:AW1224),(((INDEX('PTRM input'!$G$385:$P$434,A35offset,$E1224)-INDEX('PTRM input'!$G$277:$P$326,A35offset,$E1224))*OFFSET($F$7,0,$E1224))-SUM($G1224:AW1224))*(OFFSET('PTRM input'!$G$477,0,$E1224-1)/A35taxstdlife))))</f>
        <v>0</v>
      </c>
      <c r="AY1224" s="251">
        <f ca="1">IF(A35taxstdlife="n/a","n/a",IF(A35taxstdlife="",0,IF(AY$3&gt;(A35stdlife+$E1224),((INDEX('PTRM input'!$G$385:$P$434,A35offset,$E1224)-INDEX('PTRM input'!$G$277:$P$326,A35offset,$E1224))*OFFSET($F$7,0,$E1224))-SUM($G1224:AX1224),(((INDEX('PTRM input'!$G$385:$P$434,A35offset,$E1224)-INDEX('PTRM input'!$G$277:$P$326,A35offset,$E1224))*OFFSET($F$7,0,$E1224))-SUM($G1224:AX1224))*(OFFSET('PTRM input'!$G$477,0,$E1224-1)/A35taxstdlife))))</f>
        <v>0</v>
      </c>
      <c r="AZ1224" s="251">
        <f ca="1">IF(A35taxstdlife="n/a","n/a",IF(A35taxstdlife="",0,IF(AZ$3&gt;(A35stdlife+$E1224),((INDEX('PTRM input'!$G$385:$P$434,A35offset,$E1224)-INDEX('PTRM input'!$G$277:$P$326,A35offset,$E1224))*OFFSET($F$7,0,$E1224))-SUM($G1224:AY1224),(((INDEX('PTRM input'!$G$385:$P$434,A35offset,$E1224)-INDEX('PTRM input'!$G$277:$P$326,A35offset,$E1224))*OFFSET($F$7,0,$E1224))-SUM($G1224:AY1224))*(OFFSET('PTRM input'!$G$477,0,$E1224-1)/A35taxstdlife))))</f>
        <v>0</v>
      </c>
      <c r="BA1224" s="251">
        <f ca="1">IF(A35taxstdlife="n/a","n/a",IF(A35taxstdlife="",0,IF(BA$3&gt;(A35stdlife+$E1224),((INDEX('PTRM input'!$G$385:$P$434,A35offset,$E1224)-INDEX('PTRM input'!$G$277:$P$326,A35offset,$E1224))*OFFSET($F$7,0,$E1224))-SUM($G1224:AZ1224),(((INDEX('PTRM input'!$G$385:$P$434,A35offset,$E1224)-INDEX('PTRM input'!$G$277:$P$326,A35offset,$E1224))*OFFSET($F$7,0,$E1224))-SUM($G1224:AZ1224))*(OFFSET('PTRM input'!$G$477,0,$E1224-1)/A35taxstdlife))))</f>
        <v>0</v>
      </c>
      <c r="BB1224" s="251">
        <f ca="1">IF(A35taxstdlife="n/a","n/a",IF(A35taxstdlife="",0,IF(BB$3&gt;(A35stdlife+$E1224),((INDEX('PTRM input'!$G$385:$P$434,A35offset,$E1224)-INDEX('PTRM input'!$G$277:$P$326,A35offset,$E1224))*OFFSET($F$7,0,$E1224))-SUM($G1224:BA1224),(((INDEX('PTRM input'!$G$385:$P$434,A35offset,$E1224)-INDEX('PTRM input'!$G$277:$P$326,A35offset,$E1224))*OFFSET($F$7,0,$E1224))-SUM($G1224:BA1224))*(OFFSET('PTRM input'!$G$477,0,$E1224-1)/A35taxstdlife))))</f>
        <v>0</v>
      </c>
      <c r="BC1224" s="251">
        <f ca="1">IF(A35taxstdlife="n/a","n/a",IF(A35taxstdlife="",0,IF(BC$3&gt;(A35stdlife+$E1224),((INDEX('PTRM input'!$G$385:$P$434,A35offset,$E1224)-INDEX('PTRM input'!$G$277:$P$326,A35offset,$E1224))*OFFSET($F$7,0,$E1224))-SUM($G1224:BB1224),(((INDEX('PTRM input'!$G$385:$P$434,A35offset,$E1224)-INDEX('PTRM input'!$G$277:$P$326,A35offset,$E1224))*OFFSET($F$7,0,$E1224))-SUM($G1224:BB1224))*(OFFSET('PTRM input'!$G$477,0,$E1224-1)/A35taxstdlife))))</f>
        <v>0</v>
      </c>
      <c r="BD1224" s="251">
        <f ca="1">IF(A35taxstdlife="n/a","n/a",IF(A35taxstdlife="",0,IF(BD$3&gt;(A35stdlife+$E1224),((INDEX('PTRM input'!$G$385:$P$434,A35offset,$E1224)-INDEX('PTRM input'!$G$277:$P$326,A35offset,$E1224))*OFFSET($F$7,0,$E1224))-SUM($G1224:BC1224),(((INDEX('PTRM input'!$G$385:$P$434,A35offset,$E1224)-INDEX('PTRM input'!$G$277:$P$326,A35offset,$E1224))*OFFSET($F$7,0,$E1224))-SUM($G1224:BC1224))*(OFFSET('PTRM input'!$G$477,0,$E1224-1)/A35taxstdlife))))</f>
        <v>0</v>
      </c>
      <c r="BE1224" s="251">
        <f ca="1">IF(A35taxstdlife="n/a","n/a",IF(A35taxstdlife="",0,IF(BE$3&gt;(A35stdlife+$E1224),((INDEX('PTRM input'!$G$385:$P$434,A35offset,$E1224)-INDEX('PTRM input'!$G$277:$P$326,A35offset,$E1224))*OFFSET($F$7,0,$E1224))-SUM($G1224:BD1224),(((INDEX('PTRM input'!$G$385:$P$434,A35offset,$E1224)-INDEX('PTRM input'!$G$277:$P$326,A35offset,$E1224))*OFFSET($F$7,0,$E1224))-SUM($G1224:BD1224))*(OFFSET('PTRM input'!$G$477,0,$E1224-1)/A35taxstdlife))))</f>
        <v>0</v>
      </c>
      <c r="BF1224" s="251">
        <f ca="1">IF(A35taxstdlife="n/a","n/a",IF(A35taxstdlife="",0,IF(BF$3&gt;(A35stdlife+$E1224),((INDEX('PTRM input'!$G$385:$P$434,A35offset,$E1224)-INDEX('PTRM input'!$G$277:$P$326,A35offset,$E1224))*OFFSET($F$7,0,$E1224))-SUM($G1224:BE1224),(((INDEX('PTRM input'!$G$385:$P$434,A35offset,$E1224)-INDEX('PTRM input'!$G$277:$P$326,A35offset,$E1224))*OFFSET($F$7,0,$E1224))-SUM($G1224:BE1224))*(OFFSET('PTRM input'!$G$477,0,$E1224-1)/A35taxstdlife))))</f>
        <v>0</v>
      </c>
      <c r="BG1224" s="251">
        <f ca="1">IF(A35taxstdlife="n/a","n/a",IF(A35taxstdlife="",0,IF(BG$3&gt;(A35stdlife+$E1224),((INDEX('PTRM input'!$G$385:$P$434,A35offset,$E1224)-INDEX('PTRM input'!$G$277:$P$326,A35offset,$E1224))*OFFSET($F$7,0,$E1224))-SUM($G1224:BF1224),(((INDEX('PTRM input'!$G$385:$P$434,A35offset,$E1224)-INDEX('PTRM input'!$G$277:$P$326,A35offset,$E1224))*OFFSET($F$7,0,$E1224))-SUM($G1224:BF1224))*(OFFSET('PTRM input'!$G$477,0,$E1224-1)/A35taxstdlife))))</f>
        <v>0</v>
      </c>
      <c r="BH1224" s="251">
        <f ca="1">IF(A35taxstdlife="n/a","n/a",IF(A35taxstdlife="",0,IF(BH$3&gt;(A35stdlife+$E1224),((INDEX('PTRM input'!$G$385:$P$434,A35offset,$E1224)-INDEX('PTRM input'!$G$277:$P$326,A35offset,$E1224))*OFFSET($F$7,0,$E1224))-SUM($G1224:BG1224),(((INDEX('PTRM input'!$G$385:$P$434,A35offset,$E1224)-INDEX('PTRM input'!$G$277:$P$326,A35offset,$E1224))*OFFSET($F$7,0,$E1224))-SUM($G1224:BG1224))*(OFFSET('PTRM input'!$G$477,0,$E1224-1)/A35taxstdlife))))</f>
        <v>0</v>
      </c>
      <c r="BI1224" s="251">
        <f ca="1">IF(A35taxstdlife="n/a","n/a",IF(A35taxstdlife="",0,IF(BI$3&gt;(A35stdlife+$E1224),((INDEX('PTRM input'!$G$385:$P$434,A35offset,$E1224)-INDEX('PTRM input'!$G$277:$P$326,A35offset,$E1224))*OFFSET($F$7,0,$E1224))-SUM($G1224:BH1224),(((INDEX('PTRM input'!$G$385:$P$434,A35offset,$E1224)-INDEX('PTRM input'!$G$277:$P$326,A35offset,$E1224))*OFFSET($F$7,0,$E1224))-SUM($G1224:BH1224))*(OFFSET('PTRM input'!$G$477,0,$E1224-1)/A35taxstdlife))))</f>
        <v>0</v>
      </c>
      <c r="BJ1224" s="116"/>
      <c r="BK1224" s="116"/>
      <c r="BL1224" s="116"/>
      <c r="BM1224" s="116"/>
    </row>
    <row r="1225" spans="1:65" ht="12.75" hidden="1" customHeight="1" outlineLevel="2">
      <c r="A1225" s="366"/>
      <c r="B1225" s="19"/>
      <c r="C1225" s="18"/>
      <c r="D1225" s="760"/>
      <c r="E1225" s="86">
        <v>2</v>
      </c>
      <c r="F1225" s="356"/>
      <c r="G1225" s="434"/>
      <c r="H1225" s="619"/>
      <c r="I1225" s="251">
        <f ca="1">IF(A35taxstdlife="n/a","n/a",IF(A35taxstdlife="",0,IF(I$3&gt;(A35stdlife+$E1225),((INDEX('PTRM input'!$G$385:$P$434,A35offset,$E1225)-INDEX('PTRM input'!$G$277:$P$326,A35offset,$E1225))*OFFSET($F$7,0,$E1225))-SUM($G1225:H1225),(((INDEX('PTRM input'!$G$385:$P$434,A35offset,$E1225)-INDEX('PTRM input'!$G$277:$P$326,A35offset,$E1225))*OFFSET($F$7,0,$E1225))-SUM($G1225:H1225))*(OFFSET('PTRM input'!$G$477,0,$E1225-1)/A35taxstdlife))))</f>
        <v>0</v>
      </c>
      <c r="J1225" s="251">
        <f ca="1">IF(A35taxstdlife="n/a","n/a",IF(A35taxstdlife="",0,IF(J$3&gt;(A35stdlife+$E1225),((INDEX('PTRM input'!$G$385:$P$434,A35offset,$E1225)-INDEX('PTRM input'!$G$277:$P$326,A35offset,$E1225))*OFFSET($F$7,0,$E1225))-SUM($G1225:I1225),(((INDEX('PTRM input'!$G$385:$P$434,A35offset,$E1225)-INDEX('PTRM input'!$G$277:$P$326,A35offset,$E1225))*OFFSET($F$7,0,$E1225))-SUM($G1225:I1225))*(OFFSET('PTRM input'!$G$477,0,$E1225-1)/A35taxstdlife))))</f>
        <v>0</v>
      </c>
      <c r="K1225" s="251">
        <f ca="1">IF(A35taxstdlife="n/a","n/a",IF(A35taxstdlife="",0,IF(K$3&gt;(A35stdlife+$E1225),((INDEX('PTRM input'!$G$385:$P$434,A35offset,$E1225)-INDEX('PTRM input'!$G$277:$P$326,A35offset,$E1225))*OFFSET($F$7,0,$E1225))-SUM($G1225:J1225),(((INDEX('PTRM input'!$G$385:$P$434,A35offset,$E1225)-INDEX('PTRM input'!$G$277:$P$326,A35offset,$E1225))*OFFSET($F$7,0,$E1225))-SUM($G1225:J1225))*(OFFSET('PTRM input'!$G$477,0,$E1225-1)/A35taxstdlife))))</f>
        <v>0</v>
      </c>
      <c r="L1225" s="251">
        <f ca="1">IF(A35taxstdlife="n/a","n/a",IF(A35taxstdlife="",0,IF(L$3&gt;(A35stdlife+$E1225),((INDEX('PTRM input'!$G$385:$P$434,A35offset,$E1225)-INDEX('PTRM input'!$G$277:$P$326,A35offset,$E1225))*OFFSET($F$7,0,$E1225))-SUM($G1225:K1225),(((INDEX('PTRM input'!$G$385:$P$434,A35offset,$E1225)-INDEX('PTRM input'!$G$277:$P$326,A35offset,$E1225))*OFFSET($F$7,0,$E1225))-SUM($G1225:K1225))*(OFFSET('PTRM input'!$G$477,0,$E1225-1)/A35taxstdlife))))</f>
        <v>0</v>
      </c>
      <c r="M1225" s="251">
        <f ca="1">IF(A35taxstdlife="n/a","n/a",IF(A35taxstdlife="",0,IF(M$3&gt;(A35stdlife+$E1225),((INDEX('PTRM input'!$G$385:$P$434,A35offset,$E1225)-INDEX('PTRM input'!$G$277:$P$326,A35offset,$E1225))*OFFSET($F$7,0,$E1225))-SUM($G1225:L1225),(((INDEX('PTRM input'!$G$385:$P$434,A35offset,$E1225)-INDEX('PTRM input'!$G$277:$P$326,A35offset,$E1225))*OFFSET($F$7,0,$E1225))-SUM($G1225:L1225))*(OFFSET('PTRM input'!$G$477,0,$E1225-1)/A35taxstdlife))))</f>
        <v>0</v>
      </c>
      <c r="N1225" s="251">
        <f ca="1">IF(A35taxstdlife="n/a","n/a",IF(A35taxstdlife="",0,IF(N$3&gt;(A35stdlife+$E1225),((INDEX('PTRM input'!$G$385:$P$434,A35offset,$E1225)-INDEX('PTRM input'!$G$277:$P$326,A35offset,$E1225))*OFFSET($F$7,0,$E1225))-SUM($G1225:M1225),(((INDEX('PTRM input'!$G$385:$P$434,A35offset,$E1225)-INDEX('PTRM input'!$G$277:$P$326,A35offset,$E1225))*OFFSET($F$7,0,$E1225))-SUM($G1225:M1225))*(OFFSET('PTRM input'!$G$477,0,$E1225-1)/A35taxstdlife))))</f>
        <v>0</v>
      </c>
      <c r="O1225" s="251">
        <f ca="1">IF(A35taxstdlife="n/a","n/a",IF(A35taxstdlife="",0,IF(O$3&gt;(A35stdlife+$E1225),((INDEX('PTRM input'!$G$385:$P$434,A35offset,$E1225)-INDEX('PTRM input'!$G$277:$P$326,A35offset,$E1225))*OFFSET($F$7,0,$E1225))-SUM($G1225:N1225),(((INDEX('PTRM input'!$G$385:$P$434,A35offset,$E1225)-INDEX('PTRM input'!$G$277:$P$326,A35offset,$E1225))*OFFSET($F$7,0,$E1225))-SUM($G1225:N1225))*(OFFSET('PTRM input'!$G$477,0,$E1225-1)/A35taxstdlife))))</f>
        <v>0</v>
      </c>
      <c r="P1225" s="251">
        <f ca="1">IF(A35taxstdlife="n/a","n/a",IF(A35taxstdlife="",0,IF(P$3&gt;(A35stdlife+$E1225),((INDEX('PTRM input'!$G$385:$P$434,A35offset,$E1225)-INDEX('PTRM input'!$G$277:$P$326,A35offset,$E1225))*OFFSET($F$7,0,$E1225))-SUM($G1225:O1225),(((INDEX('PTRM input'!$G$385:$P$434,A35offset,$E1225)-INDEX('PTRM input'!$G$277:$P$326,A35offset,$E1225))*OFFSET($F$7,0,$E1225))-SUM($G1225:O1225))*(OFFSET('PTRM input'!$G$477,0,$E1225-1)/A35taxstdlife))))</f>
        <v>0</v>
      </c>
      <c r="Q1225" s="251">
        <f ca="1">IF(A35taxstdlife="n/a","n/a",IF(A35taxstdlife="",0,IF(Q$3&gt;(A35stdlife+$E1225),((INDEX('PTRM input'!$G$385:$P$434,A35offset,$E1225)-INDEX('PTRM input'!$G$277:$P$326,A35offset,$E1225))*OFFSET($F$7,0,$E1225))-SUM($G1225:P1225),(((INDEX('PTRM input'!$G$385:$P$434,A35offset,$E1225)-INDEX('PTRM input'!$G$277:$P$326,A35offset,$E1225))*OFFSET($F$7,0,$E1225))-SUM($G1225:P1225))*(OFFSET('PTRM input'!$G$477,0,$E1225-1)/A35taxstdlife))))</f>
        <v>0</v>
      </c>
      <c r="R1225" s="251">
        <f ca="1">IF(A35taxstdlife="n/a","n/a",IF(A35taxstdlife="",0,IF(R$3&gt;(A35stdlife+$E1225),((INDEX('PTRM input'!$G$385:$P$434,A35offset,$E1225)-INDEX('PTRM input'!$G$277:$P$326,A35offset,$E1225))*OFFSET($F$7,0,$E1225))-SUM($G1225:Q1225),(((INDEX('PTRM input'!$G$385:$P$434,A35offset,$E1225)-INDEX('PTRM input'!$G$277:$P$326,A35offset,$E1225))*OFFSET($F$7,0,$E1225))-SUM($G1225:Q1225))*(OFFSET('PTRM input'!$G$477,0,$E1225-1)/A35taxstdlife))))</f>
        <v>0</v>
      </c>
      <c r="S1225" s="251">
        <f ca="1">IF(A35taxstdlife="n/a","n/a",IF(A35taxstdlife="",0,IF(S$3&gt;(A35stdlife+$E1225),((INDEX('PTRM input'!$G$385:$P$434,A35offset,$E1225)-INDEX('PTRM input'!$G$277:$P$326,A35offset,$E1225))*OFFSET($F$7,0,$E1225))-SUM($G1225:R1225),(((INDEX('PTRM input'!$G$385:$P$434,A35offset,$E1225)-INDEX('PTRM input'!$G$277:$P$326,A35offset,$E1225))*OFFSET($F$7,0,$E1225))-SUM($G1225:R1225))*(OFFSET('PTRM input'!$G$477,0,$E1225-1)/A35taxstdlife))))</f>
        <v>0</v>
      </c>
      <c r="T1225" s="251">
        <f ca="1">IF(A35taxstdlife="n/a","n/a",IF(A35taxstdlife="",0,IF(T$3&gt;(A35stdlife+$E1225),((INDEX('PTRM input'!$G$385:$P$434,A35offset,$E1225)-INDEX('PTRM input'!$G$277:$P$326,A35offset,$E1225))*OFFSET($F$7,0,$E1225))-SUM($G1225:S1225),(((INDEX('PTRM input'!$G$385:$P$434,A35offset,$E1225)-INDEX('PTRM input'!$G$277:$P$326,A35offset,$E1225))*OFFSET($F$7,0,$E1225))-SUM($G1225:S1225))*(OFFSET('PTRM input'!$G$477,0,$E1225-1)/A35taxstdlife))))</f>
        <v>0</v>
      </c>
      <c r="U1225" s="251">
        <f ca="1">IF(A35taxstdlife="n/a","n/a",IF(A35taxstdlife="",0,IF(U$3&gt;(A35stdlife+$E1225),((INDEX('PTRM input'!$G$385:$P$434,A35offset,$E1225)-INDEX('PTRM input'!$G$277:$P$326,A35offset,$E1225))*OFFSET($F$7,0,$E1225))-SUM($G1225:T1225),(((INDEX('PTRM input'!$G$385:$P$434,A35offset,$E1225)-INDEX('PTRM input'!$G$277:$P$326,A35offset,$E1225))*OFFSET($F$7,0,$E1225))-SUM($G1225:T1225))*(OFFSET('PTRM input'!$G$477,0,$E1225-1)/A35taxstdlife))))</f>
        <v>0</v>
      </c>
      <c r="V1225" s="251">
        <f ca="1">IF(A35taxstdlife="n/a","n/a",IF(A35taxstdlife="",0,IF(V$3&gt;(A35stdlife+$E1225),((INDEX('PTRM input'!$G$385:$P$434,A35offset,$E1225)-INDEX('PTRM input'!$G$277:$P$326,A35offset,$E1225))*OFFSET($F$7,0,$E1225))-SUM($G1225:U1225),(((INDEX('PTRM input'!$G$385:$P$434,A35offset,$E1225)-INDEX('PTRM input'!$G$277:$P$326,A35offset,$E1225))*OFFSET($F$7,0,$E1225))-SUM($G1225:U1225))*(OFFSET('PTRM input'!$G$477,0,$E1225-1)/A35taxstdlife))))</f>
        <v>0</v>
      </c>
      <c r="W1225" s="251">
        <f ca="1">IF(A35taxstdlife="n/a","n/a",IF(A35taxstdlife="",0,IF(W$3&gt;(A35stdlife+$E1225),((INDEX('PTRM input'!$G$385:$P$434,A35offset,$E1225)-INDEX('PTRM input'!$G$277:$P$326,A35offset,$E1225))*OFFSET($F$7,0,$E1225))-SUM($G1225:V1225),(((INDEX('PTRM input'!$G$385:$P$434,A35offset,$E1225)-INDEX('PTRM input'!$G$277:$P$326,A35offset,$E1225))*OFFSET($F$7,0,$E1225))-SUM($G1225:V1225))*(OFFSET('PTRM input'!$G$477,0,$E1225-1)/A35taxstdlife))))</f>
        <v>0</v>
      </c>
      <c r="X1225" s="251">
        <f ca="1">IF(A35taxstdlife="n/a","n/a",IF(A35taxstdlife="",0,IF(X$3&gt;(A35stdlife+$E1225),((INDEX('PTRM input'!$G$385:$P$434,A35offset,$E1225)-INDEX('PTRM input'!$G$277:$P$326,A35offset,$E1225))*OFFSET($F$7,0,$E1225))-SUM($G1225:W1225),(((INDEX('PTRM input'!$G$385:$P$434,A35offset,$E1225)-INDEX('PTRM input'!$G$277:$P$326,A35offset,$E1225))*OFFSET($F$7,0,$E1225))-SUM($G1225:W1225))*(OFFSET('PTRM input'!$G$477,0,$E1225-1)/A35taxstdlife))))</f>
        <v>0</v>
      </c>
      <c r="Y1225" s="251">
        <f ca="1">IF(A35taxstdlife="n/a","n/a",IF(A35taxstdlife="",0,IF(Y$3&gt;(A35stdlife+$E1225),((INDEX('PTRM input'!$G$385:$P$434,A35offset,$E1225)-INDEX('PTRM input'!$G$277:$P$326,A35offset,$E1225))*OFFSET($F$7,0,$E1225))-SUM($G1225:X1225),(((INDEX('PTRM input'!$G$385:$P$434,A35offset,$E1225)-INDEX('PTRM input'!$G$277:$P$326,A35offset,$E1225))*OFFSET($F$7,0,$E1225))-SUM($G1225:X1225))*(OFFSET('PTRM input'!$G$477,0,$E1225-1)/A35taxstdlife))))</f>
        <v>0</v>
      </c>
      <c r="Z1225" s="251">
        <f ca="1">IF(A35taxstdlife="n/a","n/a",IF(A35taxstdlife="",0,IF(Z$3&gt;(A35stdlife+$E1225),((INDEX('PTRM input'!$G$385:$P$434,A35offset,$E1225)-INDEX('PTRM input'!$G$277:$P$326,A35offset,$E1225))*OFFSET($F$7,0,$E1225))-SUM($G1225:Y1225),(((INDEX('PTRM input'!$G$385:$P$434,A35offset,$E1225)-INDEX('PTRM input'!$G$277:$P$326,A35offset,$E1225))*OFFSET($F$7,0,$E1225))-SUM($G1225:Y1225))*(OFFSET('PTRM input'!$G$477,0,$E1225-1)/A35taxstdlife))))</f>
        <v>0</v>
      </c>
      <c r="AA1225" s="251">
        <f ca="1">IF(A35taxstdlife="n/a","n/a",IF(A35taxstdlife="",0,IF(AA$3&gt;(A35stdlife+$E1225),((INDEX('PTRM input'!$G$385:$P$434,A35offset,$E1225)-INDEX('PTRM input'!$G$277:$P$326,A35offset,$E1225))*OFFSET($F$7,0,$E1225))-SUM($G1225:Z1225),(((INDEX('PTRM input'!$G$385:$P$434,A35offset,$E1225)-INDEX('PTRM input'!$G$277:$P$326,A35offset,$E1225))*OFFSET($F$7,0,$E1225))-SUM($G1225:Z1225))*(OFFSET('PTRM input'!$G$477,0,$E1225-1)/A35taxstdlife))))</f>
        <v>0</v>
      </c>
      <c r="AB1225" s="251">
        <f ca="1">IF(A35taxstdlife="n/a","n/a",IF(A35taxstdlife="",0,IF(AB$3&gt;(A35stdlife+$E1225),((INDEX('PTRM input'!$G$385:$P$434,A35offset,$E1225)-INDEX('PTRM input'!$G$277:$P$326,A35offset,$E1225))*OFFSET($F$7,0,$E1225))-SUM($G1225:AA1225),(((INDEX('PTRM input'!$G$385:$P$434,A35offset,$E1225)-INDEX('PTRM input'!$G$277:$P$326,A35offset,$E1225))*OFFSET($F$7,0,$E1225))-SUM($G1225:AA1225))*(OFFSET('PTRM input'!$G$477,0,$E1225-1)/A35taxstdlife))))</f>
        <v>0</v>
      </c>
      <c r="AC1225" s="251">
        <f ca="1">IF(A35taxstdlife="n/a","n/a",IF(A35taxstdlife="",0,IF(AC$3&gt;(A35stdlife+$E1225),((INDEX('PTRM input'!$G$385:$P$434,A35offset,$E1225)-INDEX('PTRM input'!$G$277:$P$326,A35offset,$E1225))*OFFSET($F$7,0,$E1225))-SUM($G1225:AB1225),(((INDEX('PTRM input'!$G$385:$P$434,A35offset,$E1225)-INDEX('PTRM input'!$G$277:$P$326,A35offset,$E1225))*OFFSET($F$7,0,$E1225))-SUM($G1225:AB1225))*(OFFSET('PTRM input'!$G$477,0,$E1225-1)/A35taxstdlife))))</f>
        <v>0</v>
      </c>
      <c r="AD1225" s="251">
        <f ca="1">IF(A35taxstdlife="n/a","n/a",IF(A35taxstdlife="",0,IF(AD$3&gt;(A35stdlife+$E1225),((INDEX('PTRM input'!$G$385:$P$434,A35offset,$E1225)-INDEX('PTRM input'!$G$277:$P$326,A35offset,$E1225))*OFFSET($F$7,0,$E1225))-SUM($G1225:AC1225),(((INDEX('PTRM input'!$G$385:$P$434,A35offset,$E1225)-INDEX('PTRM input'!$G$277:$P$326,A35offset,$E1225))*OFFSET($F$7,0,$E1225))-SUM($G1225:AC1225))*(OFFSET('PTRM input'!$G$477,0,$E1225-1)/A35taxstdlife))))</f>
        <v>0</v>
      </c>
      <c r="AE1225" s="251">
        <f ca="1">IF(A35taxstdlife="n/a","n/a",IF(A35taxstdlife="",0,IF(AE$3&gt;(A35stdlife+$E1225),((INDEX('PTRM input'!$G$385:$P$434,A35offset,$E1225)-INDEX('PTRM input'!$G$277:$P$326,A35offset,$E1225))*OFFSET($F$7,0,$E1225))-SUM($G1225:AD1225),(((INDEX('PTRM input'!$G$385:$P$434,A35offset,$E1225)-INDEX('PTRM input'!$G$277:$P$326,A35offset,$E1225))*OFFSET($F$7,0,$E1225))-SUM($G1225:AD1225))*(OFFSET('PTRM input'!$G$477,0,$E1225-1)/A35taxstdlife))))</f>
        <v>0</v>
      </c>
      <c r="AF1225" s="251">
        <f ca="1">IF(A35taxstdlife="n/a","n/a",IF(A35taxstdlife="",0,IF(AF$3&gt;(A35stdlife+$E1225),((INDEX('PTRM input'!$G$385:$P$434,A35offset,$E1225)-INDEX('PTRM input'!$G$277:$P$326,A35offset,$E1225))*OFFSET($F$7,0,$E1225))-SUM($G1225:AE1225),(((INDEX('PTRM input'!$G$385:$P$434,A35offset,$E1225)-INDEX('PTRM input'!$G$277:$P$326,A35offset,$E1225))*OFFSET($F$7,0,$E1225))-SUM($G1225:AE1225))*(OFFSET('PTRM input'!$G$477,0,$E1225-1)/A35taxstdlife))))</f>
        <v>0</v>
      </c>
      <c r="AG1225" s="251">
        <f ca="1">IF(A35taxstdlife="n/a","n/a",IF(A35taxstdlife="",0,IF(AG$3&gt;(A35stdlife+$E1225),((INDEX('PTRM input'!$G$385:$P$434,A35offset,$E1225)-INDEX('PTRM input'!$G$277:$P$326,A35offset,$E1225))*OFFSET($F$7,0,$E1225))-SUM($G1225:AF1225),(((INDEX('PTRM input'!$G$385:$P$434,A35offset,$E1225)-INDEX('PTRM input'!$G$277:$P$326,A35offset,$E1225))*OFFSET($F$7,0,$E1225))-SUM($G1225:AF1225))*(OFFSET('PTRM input'!$G$477,0,$E1225-1)/A35taxstdlife))))</f>
        <v>0</v>
      </c>
      <c r="AH1225" s="251">
        <f ca="1">IF(A35taxstdlife="n/a","n/a",IF(A35taxstdlife="",0,IF(AH$3&gt;(A35stdlife+$E1225),((INDEX('PTRM input'!$G$385:$P$434,A35offset,$E1225)-INDEX('PTRM input'!$G$277:$P$326,A35offset,$E1225))*OFFSET($F$7,0,$E1225))-SUM($G1225:AG1225),(((INDEX('PTRM input'!$G$385:$P$434,A35offset,$E1225)-INDEX('PTRM input'!$G$277:$P$326,A35offset,$E1225))*OFFSET($F$7,0,$E1225))-SUM($G1225:AG1225))*(OFFSET('PTRM input'!$G$477,0,$E1225-1)/A35taxstdlife))))</f>
        <v>0</v>
      </c>
      <c r="AI1225" s="251">
        <f ca="1">IF(A35taxstdlife="n/a","n/a",IF(A35taxstdlife="",0,IF(AI$3&gt;(A35stdlife+$E1225),((INDEX('PTRM input'!$G$385:$P$434,A35offset,$E1225)-INDEX('PTRM input'!$G$277:$P$326,A35offset,$E1225))*OFFSET($F$7,0,$E1225))-SUM($G1225:AH1225),(((INDEX('PTRM input'!$G$385:$P$434,A35offset,$E1225)-INDEX('PTRM input'!$G$277:$P$326,A35offset,$E1225))*OFFSET($F$7,0,$E1225))-SUM($G1225:AH1225))*(OFFSET('PTRM input'!$G$477,0,$E1225-1)/A35taxstdlife))))</f>
        <v>0</v>
      </c>
      <c r="AJ1225" s="251">
        <f ca="1">IF(A35taxstdlife="n/a","n/a",IF(A35taxstdlife="",0,IF(AJ$3&gt;(A35stdlife+$E1225),((INDEX('PTRM input'!$G$385:$P$434,A35offset,$E1225)-INDEX('PTRM input'!$G$277:$P$326,A35offset,$E1225))*OFFSET($F$7,0,$E1225))-SUM($G1225:AI1225),(((INDEX('PTRM input'!$G$385:$P$434,A35offset,$E1225)-INDEX('PTRM input'!$G$277:$P$326,A35offset,$E1225))*OFFSET($F$7,0,$E1225))-SUM($G1225:AI1225))*(OFFSET('PTRM input'!$G$477,0,$E1225-1)/A35taxstdlife))))</f>
        <v>0</v>
      </c>
      <c r="AK1225" s="251">
        <f ca="1">IF(A35taxstdlife="n/a","n/a",IF(A35taxstdlife="",0,IF(AK$3&gt;(A35stdlife+$E1225),((INDEX('PTRM input'!$G$385:$P$434,A35offset,$E1225)-INDEX('PTRM input'!$G$277:$P$326,A35offset,$E1225))*OFFSET($F$7,0,$E1225))-SUM($G1225:AJ1225),(((INDEX('PTRM input'!$G$385:$P$434,A35offset,$E1225)-INDEX('PTRM input'!$G$277:$P$326,A35offset,$E1225))*OFFSET($F$7,0,$E1225))-SUM($G1225:AJ1225))*(OFFSET('PTRM input'!$G$477,0,$E1225-1)/A35taxstdlife))))</f>
        <v>0</v>
      </c>
      <c r="AL1225" s="251">
        <f ca="1">IF(A35taxstdlife="n/a","n/a",IF(A35taxstdlife="",0,IF(AL$3&gt;(A35stdlife+$E1225),((INDEX('PTRM input'!$G$385:$P$434,A35offset,$E1225)-INDEX('PTRM input'!$G$277:$P$326,A35offset,$E1225))*OFFSET($F$7,0,$E1225))-SUM($G1225:AK1225),(((INDEX('PTRM input'!$G$385:$P$434,A35offset,$E1225)-INDEX('PTRM input'!$G$277:$P$326,A35offset,$E1225))*OFFSET($F$7,0,$E1225))-SUM($G1225:AK1225))*(OFFSET('PTRM input'!$G$477,0,$E1225-1)/A35taxstdlife))))</f>
        <v>0</v>
      </c>
      <c r="AM1225" s="251">
        <f ca="1">IF(A35taxstdlife="n/a","n/a",IF(A35taxstdlife="",0,IF(AM$3&gt;(A35stdlife+$E1225),((INDEX('PTRM input'!$G$385:$P$434,A35offset,$E1225)-INDEX('PTRM input'!$G$277:$P$326,A35offset,$E1225))*OFFSET($F$7,0,$E1225))-SUM($G1225:AL1225),(((INDEX('PTRM input'!$G$385:$P$434,A35offset,$E1225)-INDEX('PTRM input'!$G$277:$P$326,A35offset,$E1225))*OFFSET($F$7,0,$E1225))-SUM($G1225:AL1225))*(OFFSET('PTRM input'!$G$477,0,$E1225-1)/A35taxstdlife))))</f>
        <v>0</v>
      </c>
      <c r="AN1225" s="251">
        <f ca="1">IF(A35taxstdlife="n/a","n/a",IF(A35taxstdlife="",0,IF(AN$3&gt;(A35stdlife+$E1225),((INDEX('PTRM input'!$G$385:$P$434,A35offset,$E1225)-INDEX('PTRM input'!$G$277:$P$326,A35offset,$E1225))*OFFSET($F$7,0,$E1225))-SUM($G1225:AM1225),(((INDEX('PTRM input'!$G$385:$P$434,A35offset,$E1225)-INDEX('PTRM input'!$G$277:$P$326,A35offset,$E1225))*OFFSET($F$7,0,$E1225))-SUM($G1225:AM1225))*(OFFSET('PTRM input'!$G$477,0,$E1225-1)/A35taxstdlife))))</f>
        <v>0</v>
      </c>
      <c r="AO1225" s="251">
        <f ca="1">IF(A35taxstdlife="n/a","n/a",IF(A35taxstdlife="",0,IF(AO$3&gt;(A35stdlife+$E1225),((INDEX('PTRM input'!$G$385:$P$434,A35offset,$E1225)-INDEX('PTRM input'!$G$277:$P$326,A35offset,$E1225))*OFFSET($F$7,0,$E1225))-SUM($G1225:AN1225),(((INDEX('PTRM input'!$G$385:$P$434,A35offset,$E1225)-INDEX('PTRM input'!$G$277:$P$326,A35offset,$E1225))*OFFSET($F$7,0,$E1225))-SUM($G1225:AN1225))*(OFFSET('PTRM input'!$G$477,0,$E1225-1)/A35taxstdlife))))</f>
        <v>0</v>
      </c>
      <c r="AP1225" s="251">
        <f ca="1">IF(A35taxstdlife="n/a","n/a",IF(A35taxstdlife="",0,IF(AP$3&gt;(A35stdlife+$E1225),((INDEX('PTRM input'!$G$385:$P$434,A35offset,$E1225)-INDEX('PTRM input'!$G$277:$P$326,A35offset,$E1225))*OFFSET($F$7,0,$E1225))-SUM($G1225:AO1225),(((INDEX('PTRM input'!$G$385:$P$434,A35offset,$E1225)-INDEX('PTRM input'!$G$277:$P$326,A35offset,$E1225))*OFFSET($F$7,0,$E1225))-SUM($G1225:AO1225))*(OFFSET('PTRM input'!$G$477,0,$E1225-1)/A35taxstdlife))))</f>
        <v>0</v>
      </c>
      <c r="AQ1225" s="251">
        <f ca="1">IF(A35taxstdlife="n/a","n/a",IF(A35taxstdlife="",0,IF(AQ$3&gt;(A35stdlife+$E1225),((INDEX('PTRM input'!$G$385:$P$434,A35offset,$E1225)-INDEX('PTRM input'!$G$277:$P$326,A35offset,$E1225))*OFFSET($F$7,0,$E1225))-SUM($G1225:AP1225),(((INDEX('PTRM input'!$G$385:$P$434,A35offset,$E1225)-INDEX('PTRM input'!$G$277:$P$326,A35offset,$E1225))*OFFSET($F$7,0,$E1225))-SUM($G1225:AP1225))*(OFFSET('PTRM input'!$G$477,0,$E1225-1)/A35taxstdlife))))</f>
        <v>0</v>
      </c>
      <c r="AR1225" s="251">
        <f ca="1">IF(A35taxstdlife="n/a","n/a",IF(A35taxstdlife="",0,IF(AR$3&gt;(A35stdlife+$E1225),((INDEX('PTRM input'!$G$385:$P$434,A35offset,$E1225)-INDEX('PTRM input'!$G$277:$P$326,A35offset,$E1225))*OFFSET($F$7,0,$E1225))-SUM($G1225:AQ1225),(((INDEX('PTRM input'!$G$385:$P$434,A35offset,$E1225)-INDEX('PTRM input'!$G$277:$P$326,A35offset,$E1225))*OFFSET($F$7,0,$E1225))-SUM($G1225:AQ1225))*(OFFSET('PTRM input'!$G$477,0,$E1225-1)/A35taxstdlife))))</f>
        <v>0</v>
      </c>
      <c r="AS1225" s="251">
        <f ca="1">IF(A35taxstdlife="n/a","n/a",IF(A35taxstdlife="",0,IF(AS$3&gt;(A35stdlife+$E1225),((INDEX('PTRM input'!$G$385:$P$434,A35offset,$E1225)-INDEX('PTRM input'!$G$277:$P$326,A35offset,$E1225))*OFFSET($F$7,0,$E1225))-SUM($G1225:AR1225),(((INDEX('PTRM input'!$G$385:$P$434,A35offset,$E1225)-INDEX('PTRM input'!$G$277:$P$326,A35offset,$E1225))*OFFSET($F$7,0,$E1225))-SUM($G1225:AR1225))*(OFFSET('PTRM input'!$G$477,0,$E1225-1)/A35taxstdlife))))</f>
        <v>0</v>
      </c>
      <c r="AT1225" s="251">
        <f ca="1">IF(A35taxstdlife="n/a","n/a",IF(A35taxstdlife="",0,IF(AT$3&gt;(A35stdlife+$E1225),((INDEX('PTRM input'!$G$385:$P$434,A35offset,$E1225)-INDEX('PTRM input'!$G$277:$P$326,A35offset,$E1225))*OFFSET($F$7,0,$E1225))-SUM($G1225:AS1225),(((INDEX('PTRM input'!$G$385:$P$434,A35offset,$E1225)-INDEX('PTRM input'!$G$277:$P$326,A35offset,$E1225))*OFFSET($F$7,0,$E1225))-SUM($G1225:AS1225))*(OFFSET('PTRM input'!$G$477,0,$E1225-1)/A35taxstdlife))))</f>
        <v>0</v>
      </c>
      <c r="AU1225" s="251">
        <f ca="1">IF(A35taxstdlife="n/a","n/a",IF(A35taxstdlife="",0,IF(AU$3&gt;(A35stdlife+$E1225),((INDEX('PTRM input'!$G$385:$P$434,A35offset,$E1225)-INDEX('PTRM input'!$G$277:$P$326,A35offset,$E1225))*OFFSET($F$7,0,$E1225))-SUM($G1225:AT1225),(((INDEX('PTRM input'!$G$385:$P$434,A35offset,$E1225)-INDEX('PTRM input'!$G$277:$P$326,A35offset,$E1225))*OFFSET($F$7,0,$E1225))-SUM($G1225:AT1225))*(OFFSET('PTRM input'!$G$477,0,$E1225-1)/A35taxstdlife))))</f>
        <v>0</v>
      </c>
      <c r="AV1225" s="251">
        <f ca="1">IF(A35taxstdlife="n/a","n/a",IF(A35taxstdlife="",0,IF(AV$3&gt;(A35stdlife+$E1225),((INDEX('PTRM input'!$G$385:$P$434,A35offset,$E1225)-INDEX('PTRM input'!$G$277:$P$326,A35offset,$E1225))*OFFSET($F$7,0,$E1225))-SUM($G1225:AU1225),(((INDEX('PTRM input'!$G$385:$P$434,A35offset,$E1225)-INDEX('PTRM input'!$G$277:$P$326,A35offset,$E1225))*OFFSET($F$7,0,$E1225))-SUM($G1225:AU1225))*(OFFSET('PTRM input'!$G$477,0,$E1225-1)/A35taxstdlife))))</f>
        <v>0</v>
      </c>
      <c r="AW1225" s="251">
        <f ca="1">IF(A35taxstdlife="n/a","n/a",IF(A35taxstdlife="",0,IF(AW$3&gt;(A35stdlife+$E1225),((INDEX('PTRM input'!$G$385:$P$434,A35offset,$E1225)-INDEX('PTRM input'!$G$277:$P$326,A35offset,$E1225))*OFFSET($F$7,0,$E1225))-SUM($G1225:AV1225),(((INDEX('PTRM input'!$G$385:$P$434,A35offset,$E1225)-INDEX('PTRM input'!$G$277:$P$326,A35offset,$E1225))*OFFSET($F$7,0,$E1225))-SUM($G1225:AV1225))*(OFFSET('PTRM input'!$G$477,0,$E1225-1)/A35taxstdlife))))</f>
        <v>0</v>
      </c>
      <c r="AX1225" s="251">
        <f ca="1">IF(A35taxstdlife="n/a","n/a",IF(A35taxstdlife="",0,IF(AX$3&gt;(A35stdlife+$E1225),((INDEX('PTRM input'!$G$385:$P$434,A35offset,$E1225)-INDEX('PTRM input'!$G$277:$P$326,A35offset,$E1225))*OFFSET($F$7,0,$E1225))-SUM($G1225:AW1225),(((INDEX('PTRM input'!$G$385:$P$434,A35offset,$E1225)-INDEX('PTRM input'!$G$277:$P$326,A35offset,$E1225))*OFFSET($F$7,0,$E1225))-SUM($G1225:AW1225))*(OFFSET('PTRM input'!$G$477,0,$E1225-1)/A35taxstdlife))))</f>
        <v>0</v>
      </c>
      <c r="AY1225" s="251">
        <f ca="1">IF(A35taxstdlife="n/a","n/a",IF(A35taxstdlife="",0,IF(AY$3&gt;(A35stdlife+$E1225),((INDEX('PTRM input'!$G$385:$P$434,A35offset,$E1225)-INDEX('PTRM input'!$G$277:$P$326,A35offset,$E1225))*OFFSET($F$7,0,$E1225))-SUM($G1225:AX1225),(((INDEX('PTRM input'!$G$385:$P$434,A35offset,$E1225)-INDEX('PTRM input'!$G$277:$P$326,A35offset,$E1225))*OFFSET($F$7,0,$E1225))-SUM($G1225:AX1225))*(OFFSET('PTRM input'!$G$477,0,$E1225-1)/A35taxstdlife))))</f>
        <v>0</v>
      </c>
      <c r="AZ1225" s="251">
        <f ca="1">IF(A35taxstdlife="n/a","n/a",IF(A35taxstdlife="",0,IF(AZ$3&gt;(A35stdlife+$E1225),((INDEX('PTRM input'!$G$385:$P$434,A35offset,$E1225)-INDEX('PTRM input'!$G$277:$P$326,A35offset,$E1225))*OFFSET($F$7,0,$E1225))-SUM($G1225:AY1225),(((INDEX('PTRM input'!$G$385:$P$434,A35offset,$E1225)-INDEX('PTRM input'!$G$277:$P$326,A35offset,$E1225))*OFFSET($F$7,0,$E1225))-SUM($G1225:AY1225))*(OFFSET('PTRM input'!$G$477,0,$E1225-1)/A35taxstdlife))))</f>
        <v>0</v>
      </c>
      <c r="BA1225" s="251">
        <f ca="1">IF(A35taxstdlife="n/a","n/a",IF(A35taxstdlife="",0,IF(BA$3&gt;(A35stdlife+$E1225),((INDEX('PTRM input'!$G$385:$P$434,A35offset,$E1225)-INDEX('PTRM input'!$G$277:$P$326,A35offset,$E1225))*OFFSET($F$7,0,$E1225))-SUM($G1225:AZ1225),(((INDEX('PTRM input'!$G$385:$P$434,A35offset,$E1225)-INDEX('PTRM input'!$G$277:$P$326,A35offset,$E1225))*OFFSET($F$7,0,$E1225))-SUM($G1225:AZ1225))*(OFFSET('PTRM input'!$G$477,0,$E1225-1)/A35taxstdlife))))</f>
        <v>0</v>
      </c>
      <c r="BB1225" s="251">
        <f ca="1">IF(A35taxstdlife="n/a","n/a",IF(A35taxstdlife="",0,IF(BB$3&gt;(A35stdlife+$E1225),((INDEX('PTRM input'!$G$385:$P$434,A35offset,$E1225)-INDEX('PTRM input'!$G$277:$P$326,A35offset,$E1225))*OFFSET($F$7,0,$E1225))-SUM($G1225:BA1225),(((INDEX('PTRM input'!$G$385:$P$434,A35offset,$E1225)-INDEX('PTRM input'!$G$277:$P$326,A35offset,$E1225))*OFFSET($F$7,0,$E1225))-SUM($G1225:BA1225))*(OFFSET('PTRM input'!$G$477,0,$E1225-1)/A35taxstdlife))))</f>
        <v>0</v>
      </c>
      <c r="BC1225" s="251">
        <f ca="1">IF(A35taxstdlife="n/a","n/a",IF(A35taxstdlife="",0,IF(BC$3&gt;(A35stdlife+$E1225),((INDEX('PTRM input'!$G$385:$P$434,A35offset,$E1225)-INDEX('PTRM input'!$G$277:$P$326,A35offset,$E1225))*OFFSET($F$7,0,$E1225))-SUM($G1225:BB1225),(((INDEX('PTRM input'!$G$385:$P$434,A35offset,$E1225)-INDEX('PTRM input'!$G$277:$P$326,A35offset,$E1225))*OFFSET($F$7,0,$E1225))-SUM($G1225:BB1225))*(OFFSET('PTRM input'!$G$477,0,$E1225-1)/A35taxstdlife))))</f>
        <v>0</v>
      </c>
      <c r="BD1225" s="251">
        <f ca="1">IF(A35taxstdlife="n/a","n/a",IF(A35taxstdlife="",0,IF(BD$3&gt;(A35stdlife+$E1225),((INDEX('PTRM input'!$G$385:$P$434,A35offset,$E1225)-INDEX('PTRM input'!$G$277:$P$326,A35offset,$E1225))*OFFSET($F$7,0,$E1225))-SUM($G1225:BC1225),(((INDEX('PTRM input'!$G$385:$P$434,A35offset,$E1225)-INDEX('PTRM input'!$G$277:$P$326,A35offset,$E1225))*OFFSET($F$7,0,$E1225))-SUM($G1225:BC1225))*(OFFSET('PTRM input'!$G$477,0,$E1225-1)/A35taxstdlife))))</f>
        <v>0</v>
      </c>
      <c r="BE1225" s="251">
        <f ca="1">IF(A35taxstdlife="n/a","n/a",IF(A35taxstdlife="",0,IF(BE$3&gt;(A35stdlife+$E1225),((INDEX('PTRM input'!$G$385:$P$434,A35offset,$E1225)-INDEX('PTRM input'!$G$277:$P$326,A35offset,$E1225))*OFFSET($F$7,0,$E1225))-SUM($G1225:BD1225),(((INDEX('PTRM input'!$G$385:$P$434,A35offset,$E1225)-INDEX('PTRM input'!$G$277:$P$326,A35offset,$E1225))*OFFSET($F$7,0,$E1225))-SUM($G1225:BD1225))*(OFFSET('PTRM input'!$G$477,0,$E1225-1)/A35taxstdlife))))</f>
        <v>0</v>
      </c>
      <c r="BF1225" s="251">
        <f ca="1">IF(A35taxstdlife="n/a","n/a",IF(A35taxstdlife="",0,IF(BF$3&gt;(A35stdlife+$E1225),((INDEX('PTRM input'!$G$385:$P$434,A35offset,$E1225)-INDEX('PTRM input'!$G$277:$P$326,A35offset,$E1225))*OFFSET($F$7,0,$E1225))-SUM($G1225:BE1225),(((INDEX('PTRM input'!$G$385:$P$434,A35offset,$E1225)-INDEX('PTRM input'!$G$277:$P$326,A35offset,$E1225))*OFFSET($F$7,0,$E1225))-SUM($G1225:BE1225))*(OFFSET('PTRM input'!$G$477,0,$E1225-1)/A35taxstdlife))))</f>
        <v>0</v>
      </c>
      <c r="BG1225" s="251">
        <f ca="1">IF(A35taxstdlife="n/a","n/a",IF(A35taxstdlife="",0,IF(BG$3&gt;(A35stdlife+$E1225),((INDEX('PTRM input'!$G$385:$P$434,A35offset,$E1225)-INDEX('PTRM input'!$G$277:$P$326,A35offset,$E1225))*OFFSET($F$7,0,$E1225))-SUM($G1225:BF1225),(((INDEX('PTRM input'!$G$385:$P$434,A35offset,$E1225)-INDEX('PTRM input'!$G$277:$P$326,A35offset,$E1225))*OFFSET($F$7,0,$E1225))-SUM($G1225:BF1225))*(OFFSET('PTRM input'!$G$477,0,$E1225-1)/A35taxstdlife))))</f>
        <v>0</v>
      </c>
      <c r="BH1225" s="251">
        <f ca="1">IF(A35taxstdlife="n/a","n/a",IF(A35taxstdlife="",0,IF(BH$3&gt;(A35stdlife+$E1225),((INDEX('PTRM input'!$G$385:$P$434,A35offset,$E1225)-INDEX('PTRM input'!$G$277:$P$326,A35offset,$E1225))*OFFSET($F$7,0,$E1225))-SUM($G1225:BG1225),(((INDEX('PTRM input'!$G$385:$P$434,A35offset,$E1225)-INDEX('PTRM input'!$G$277:$P$326,A35offset,$E1225))*OFFSET($F$7,0,$E1225))-SUM($G1225:BG1225))*(OFFSET('PTRM input'!$G$477,0,$E1225-1)/A35taxstdlife))))</f>
        <v>0</v>
      </c>
      <c r="BI1225" s="251">
        <f ca="1">IF(A35taxstdlife="n/a","n/a",IF(A35taxstdlife="",0,IF(BI$3&gt;(A35stdlife+$E1225),((INDEX('PTRM input'!$G$385:$P$434,A35offset,$E1225)-INDEX('PTRM input'!$G$277:$P$326,A35offset,$E1225))*OFFSET($F$7,0,$E1225))-SUM($G1225:BH1225),(((INDEX('PTRM input'!$G$385:$P$434,A35offset,$E1225)-INDEX('PTRM input'!$G$277:$P$326,A35offset,$E1225))*OFFSET($F$7,0,$E1225))-SUM($G1225:BH1225))*(OFFSET('PTRM input'!$G$477,0,$E1225-1)/A35taxstdlife))))</f>
        <v>0</v>
      </c>
      <c r="BJ1225" s="116"/>
      <c r="BK1225" s="116"/>
      <c r="BL1225" s="116"/>
      <c r="BM1225" s="116"/>
    </row>
    <row r="1226" spans="1:65" ht="12.75" hidden="1" customHeight="1" outlineLevel="2">
      <c r="A1226" s="366"/>
      <c r="B1226" s="19"/>
      <c r="C1226" s="18"/>
      <c r="D1226" s="760"/>
      <c r="E1226" s="86">
        <v>3</v>
      </c>
      <c r="F1226" s="356"/>
      <c r="G1226" s="434"/>
      <c r="H1226" s="435"/>
      <c r="I1226" s="619"/>
      <c r="J1226" s="251">
        <f ca="1">IF(A35taxstdlife="n/a","n/a",IF(A35taxstdlife="",0,IF(J$3&gt;(A35stdlife+$E1226),((INDEX('PTRM input'!$G$385:$P$434,A35offset,$E1226)-INDEX('PTRM input'!$G$277:$P$326,A35offset,$E1226))*OFFSET($F$7,0,$E1226))-SUM($G1226:I1226),(((INDEX('PTRM input'!$G$385:$P$434,A35offset,$E1226)-INDEX('PTRM input'!$G$277:$P$326,A35offset,$E1226))*OFFSET($F$7,0,$E1226))-SUM($G1226:I1226))*(OFFSET('PTRM input'!$G$477,0,$E1226-1)/A35taxstdlife))))</f>
        <v>0</v>
      </c>
      <c r="K1226" s="251">
        <f ca="1">IF(A35taxstdlife="n/a","n/a",IF(A35taxstdlife="",0,IF(K$3&gt;(A35stdlife+$E1226),((INDEX('PTRM input'!$G$385:$P$434,A35offset,$E1226)-INDEX('PTRM input'!$G$277:$P$326,A35offset,$E1226))*OFFSET($F$7,0,$E1226))-SUM($G1226:J1226),(((INDEX('PTRM input'!$G$385:$P$434,A35offset,$E1226)-INDEX('PTRM input'!$G$277:$P$326,A35offset,$E1226))*OFFSET($F$7,0,$E1226))-SUM($G1226:J1226))*(OFFSET('PTRM input'!$G$477,0,$E1226-1)/A35taxstdlife))))</f>
        <v>0</v>
      </c>
      <c r="L1226" s="251">
        <f ca="1">IF(A35taxstdlife="n/a","n/a",IF(A35taxstdlife="",0,IF(L$3&gt;(A35stdlife+$E1226),((INDEX('PTRM input'!$G$385:$P$434,A35offset,$E1226)-INDEX('PTRM input'!$G$277:$P$326,A35offset,$E1226))*OFFSET($F$7,0,$E1226))-SUM($G1226:K1226),(((INDEX('PTRM input'!$G$385:$P$434,A35offset,$E1226)-INDEX('PTRM input'!$G$277:$P$326,A35offset,$E1226))*OFFSET($F$7,0,$E1226))-SUM($G1226:K1226))*(OFFSET('PTRM input'!$G$477,0,$E1226-1)/A35taxstdlife))))</f>
        <v>0</v>
      </c>
      <c r="M1226" s="251">
        <f ca="1">IF(A35taxstdlife="n/a","n/a",IF(A35taxstdlife="",0,IF(M$3&gt;(A35stdlife+$E1226),((INDEX('PTRM input'!$G$385:$P$434,A35offset,$E1226)-INDEX('PTRM input'!$G$277:$P$326,A35offset,$E1226))*OFFSET($F$7,0,$E1226))-SUM($G1226:L1226),(((INDEX('PTRM input'!$G$385:$P$434,A35offset,$E1226)-INDEX('PTRM input'!$G$277:$P$326,A35offset,$E1226))*OFFSET($F$7,0,$E1226))-SUM($G1226:L1226))*(OFFSET('PTRM input'!$G$477,0,$E1226-1)/A35taxstdlife))))</f>
        <v>0</v>
      </c>
      <c r="N1226" s="251">
        <f ca="1">IF(A35taxstdlife="n/a","n/a",IF(A35taxstdlife="",0,IF(N$3&gt;(A35stdlife+$E1226),((INDEX('PTRM input'!$G$385:$P$434,A35offset,$E1226)-INDEX('PTRM input'!$G$277:$P$326,A35offset,$E1226))*OFFSET($F$7,0,$E1226))-SUM($G1226:M1226),(((INDEX('PTRM input'!$G$385:$P$434,A35offset,$E1226)-INDEX('PTRM input'!$G$277:$P$326,A35offset,$E1226))*OFFSET($F$7,0,$E1226))-SUM($G1226:M1226))*(OFFSET('PTRM input'!$G$477,0,$E1226-1)/A35taxstdlife))))</f>
        <v>0</v>
      </c>
      <c r="O1226" s="251">
        <f ca="1">IF(A35taxstdlife="n/a","n/a",IF(A35taxstdlife="",0,IF(O$3&gt;(A35stdlife+$E1226),((INDEX('PTRM input'!$G$385:$P$434,A35offset,$E1226)-INDEX('PTRM input'!$G$277:$P$326,A35offset,$E1226))*OFFSET($F$7,0,$E1226))-SUM($G1226:N1226),(((INDEX('PTRM input'!$G$385:$P$434,A35offset,$E1226)-INDEX('PTRM input'!$G$277:$P$326,A35offset,$E1226))*OFFSET($F$7,0,$E1226))-SUM($G1226:N1226))*(OFFSET('PTRM input'!$G$477,0,$E1226-1)/A35taxstdlife))))</f>
        <v>0</v>
      </c>
      <c r="P1226" s="251">
        <f ca="1">IF(A35taxstdlife="n/a","n/a",IF(A35taxstdlife="",0,IF(P$3&gt;(A35stdlife+$E1226),((INDEX('PTRM input'!$G$385:$P$434,A35offset,$E1226)-INDEX('PTRM input'!$G$277:$P$326,A35offset,$E1226))*OFFSET($F$7,0,$E1226))-SUM($G1226:O1226),(((INDEX('PTRM input'!$G$385:$P$434,A35offset,$E1226)-INDEX('PTRM input'!$G$277:$P$326,A35offset,$E1226))*OFFSET($F$7,0,$E1226))-SUM($G1226:O1226))*(OFFSET('PTRM input'!$G$477,0,$E1226-1)/A35taxstdlife))))</f>
        <v>0</v>
      </c>
      <c r="Q1226" s="251">
        <f ca="1">IF(A35taxstdlife="n/a","n/a",IF(A35taxstdlife="",0,IF(Q$3&gt;(A35stdlife+$E1226),((INDEX('PTRM input'!$G$385:$P$434,A35offset,$E1226)-INDEX('PTRM input'!$G$277:$P$326,A35offset,$E1226))*OFFSET($F$7,0,$E1226))-SUM($G1226:P1226),(((INDEX('PTRM input'!$G$385:$P$434,A35offset,$E1226)-INDEX('PTRM input'!$G$277:$P$326,A35offset,$E1226))*OFFSET($F$7,0,$E1226))-SUM($G1226:P1226))*(OFFSET('PTRM input'!$G$477,0,$E1226-1)/A35taxstdlife))))</f>
        <v>0</v>
      </c>
      <c r="R1226" s="251">
        <f ca="1">IF(A35taxstdlife="n/a","n/a",IF(A35taxstdlife="",0,IF(R$3&gt;(A35stdlife+$E1226),((INDEX('PTRM input'!$G$385:$P$434,A35offset,$E1226)-INDEX('PTRM input'!$G$277:$P$326,A35offset,$E1226))*OFFSET($F$7,0,$E1226))-SUM($G1226:Q1226),(((INDEX('PTRM input'!$G$385:$P$434,A35offset,$E1226)-INDEX('PTRM input'!$G$277:$P$326,A35offset,$E1226))*OFFSET($F$7,0,$E1226))-SUM($G1226:Q1226))*(OFFSET('PTRM input'!$G$477,0,$E1226-1)/A35taxstdlife))))</f>
        <v>0</v>
      </c>
      <c r="S1226" s="251">
        <f ca="1">IF(A35taxstdlife="n/a","n/a",IF(A35taxstdlife="",0,IF(S$3&gt;(A35stdlife+$E1226),((INDEX('PTRM input'!$G$385:$P$434,A35offset,$E1226)-INDEX('PTRM input'!$G$277:$P$326,A35offset,$E1226))*OFFSET($F$7,0,$E1226))-SUM($G1226:R1226),(((INDEX('PTRM input'!$G$385:$P$434,A35offset,$E1226)-INDEX('PTRM input'!$G$277:$P$326,A35offset,$E1226))*OFFSET($F$7,0,$E1226))-SUM($G1226:R1226))*(OFFSET('PTRM input'!$G$477,0,$E1226-1)/A35taxstdlife))))</f>
        <v>0</v>
      </c>
      <c r="T1226" s="251">
        <f ca="1">IF(A35taxstdlife="n/a","n/a",IF(A35taxstdlife="",0,IF(T$3&gt;(A35stdlife+$E1226),((INDEX('PTRM input'!$G$385:$P$434,A35offset,$E1226)-INDEX('PTRM input'!$G$277:$P$326,A35offset,$E1226))*OFFSET($F$7,0,$E1226))-SUM($G1226:S1226),(((INDEX('PTRM input'!$G$385:$P$434,A35offset,$E1226)-INDEX('PTRM input'!$G$277:$P$326,A35offset,$E1226))*OFFSET($F$7,0,$E1226))-SUM($G1226:S1226))*(OFFSET('PTRM input'!$G$477,0,$E1226-1)/A35taxstdlife))))</f>
        <v>0</v>
      </c>
      <c r="U1226" s="251">
        <f ca="1">IF(A35taxstdlife="n/a","n/a",IF(A35taxstdlife="",0,IF(U$3&gt;(A35stdlife+$E1226),((INDEX('PTRM input'!$G$385:$P$434,A35offset,$E1226)-INDEX('PTRM input'!$G$277:$P$326,A35offset,$E1226))*OFFSET($F$7,0,$E1226))-SUM($G1226:T1226),(((INDEX('PTRM input'!$G$385:$P$434,A35offset,$E1226)-INDEX('PTRM input'!$G$277:$P$326,A35offset,$E1226))*OFFSET($F$7,0,$E1226))-SUM($G1226:T1226))*(OFFSET('PTRM input'!$G$477,0,$E1226-1)/A35taxstdlife))))</f>
        <v>0</v>
      </c>
      <c r="V1226" s="251">
        <f ca="1">IF(A35taxstdlife="n/a","n/a",IF(A35taxstdlife="",0,IF(V$3&gt;(A35stdlife+$E1226),((INDEX('PTRM input'!$G$385:$P$434,A35offset,$E1226)-INDEX('PTRM input'!$G$277:$P$326,A35offset,$E1226))*OFFSET($F$7,0,$E1226))-SUM($G1226:U1226),(((INDEX('PTRM input'!$G$385:$P$434,A35offset,$E1226)-INDEX('PTRM input'!$G$277:$P$326,A35offset,$E1226))*OFFSET($F$7,0,$E1226))-SUM($G1226:U1226))*(OFFSET('PTRM input'!$G$477,0,$E1226-1)/A35taxstdlife))))</f>
        <v>0</v>
      </c>
      <c r="W1226" s="251">
        <f ca="1">IF(A35taxstdlife="n/a","n/a",IF(A35taxstdlife="",0,IF(W$3&gt;(A35stdlife+$E1226),((INDEX('PTRM input'!$G$385:$P$434,A35offset,$E1226)-INDEX('PTRM input'!$G$277:$P$326,A35offset,$E1226))*OFFSET($F$7,0,$E1226))-SUM($G1226:V1226),(((INDEX('PTRM input'!$G$385:$P$434,A35offset,$E1226)-INDEX('PTRM input'!$G$277:$P$326,A35offset,$E1226))*OFFSET($F$7,0,$E1226))-SUM($G1226:V1226))*(OFFSET('PTRM input'!$G$477,0,$E1226-1)/A35taxstdlife))))</f>
        <v>0</v>
      </c>
      <c r="X1226" s="251">
        <f ca="1">IF(A35taxstdlife="n/a","n/a",IF(A35taxstdlife="",0,IF(X$3&gt;(A35stdlife+$E1226),((INDEX('PTRM input'!$G$385:$P$434,A35offset,$E1226)-INDEX('PTRM input'!$G$277:$P$326,A35offset,$E1226))*OFFSET($F$7,0,$E1226))-SUM($G1226:W1226),(((INDEX('PTRM input'!$G$385:$P$434,A35offset,$E1226)-INDEX('PTRM input'!$G$277:$P$326,A35offset,$E1226))*OFFSET($F$7,0,$E1226))-SUM($G1226:W1226))*(OFFSET('PTRM input'!$G$477,0,$E1226-1)/A35taxstdlife))))</f>
        <v>0</v>
      </c>
      <c r="Y1226" s="251">
        <f ca="1">IF(A35taxstdlife="n/a","n/a",IF(A35taxstdlife="",0,IF(Y$3&gt;(A35stdlife+$E1226),((INDEX('PTRM input'!$G$385:$P$434,A35offset,$E1226)-INDEX('PTRM input'!$G$277:$P$326,A35offset,$E1226))*OFFSET($F$7,0,$E1226))-SUM($G1226:X1226),(((INDEX('PTRM input'!$G$385:$P$434,A35offset,$E1226)-INDEX('PTRM input'!$G$277:$P$326,A35offset,$E1226))*OFFSET($F$7,0,$E1226))-SUM($G1226:X1226))*(OFFSET('PTRM input'!$G$477,0,$E1226-1)/A35taxstdlife))))</f>
        <v>0</v>
      </c>
      <c r="Z1226" s="251">
        <f ca="1">IF(A35taxstdlife="n/a","n/a",IF(A35taxstdlife="",0,IF(Z$3&gt;(A35stdlife+$E1226),((INDEX('PTRM input'!$G$385:$P$434,A35offset,$E1226)-INDEX('PTRM input'!$G$277:$P$326,A35offset,$E1226))*OFFSET($F$7,0,$E1226))-SUM($G1226:Y1226),(((INDEX('PTRM input'!$G$385:$P$434,A35offset,$E1226)-INDEX('PTRM input'!$G$277:$P$326,A35offset,$E1226))*OFFSET($F$7,0,$E1226))-SUM($G1226:Y1226))*(OFFSET('PTRM input'!$G$477,0,$E1226-1)/A35taxstdlife))))</f>
        <v>0</v>
      </c>
      <c r="AA1226" s="251">
        <f ca="1">IF(A35taxstdlife="n/a","n/a",IF(A35taxstdlife="",0,IF(AA$3&gt;(A35stdlife+$E1226),((INDEX('PTRM input'!$G$385:$P$434,A35offset,$E1226)-INDEX('PTRM input'!$G$277:$P$326,A35offset,$E1226))*OFFSET($F$7,0,$E1226))-SUM($G1226:Z1226),(((INDEX('PTRM input'!$G$385:$P$434,A35offset,$E1226)-INDEX('PTRM input'!$G$277:$P$326,A35offset,$E1226))*OFFSET($F$7,0,$E1226))-SUM($G1226:Z1226))*(OFFSET('PTRM input'!$G$477,0,$E1226-1)/A35taxstdlife))))</f>
        <v>0</v>
      </c>
      <c r="AB1226" s="251">
        <f ca="1">IF(A35taxstdlife="n/a","n/a",IF(A35taxstdlife="",0,IF(AB$3&gt;(A35stdlife+$E1226),((INDEX('PTRM input'!$G$385:$P$434,A35offset,$E1226)-INDEX('PTRM input'!$G$277:$P$326,A35offset,$E1226))*OFFSET($F$7,0,$E1226))-SUM($G1226:AA1226),(((INDEX('PTRM input'!$G$385:$P$434,A35offset,$E1226)-INDEX('PTRM input'!$G$277:$P$326,A35offset,$E1226))*OFFSET($F$7,0,$E1226))-SUM($G1226:AA1226))*(OFFSET('PTRM input'!$G$477,0,$E1226-1)/A35taxstdlife))))</f>
        <v>0</v>
      </c>
      <c r="AC1226" s="251">
        <f ca="1">IF(A35taxstdlife="n/a","n/a",IF(A35taxstdlife="",0,IF(AC$3&gt;(A35stdlife+$E1226),((INDEX('PTRM input'!$G$385:$P$434,A35offset,$E1226)-INDEX('PTRM input'!$G$277:$P$326,A35offset,$E1226))*OFFSET($F$7,0,$E1226))-SUM($G1226:AB1226),(((INDEX('PTRM input'!$G$385:$P$434,A35offset,$E1226)-INDEX('PTRM input'!$G$277:$P$326,A35offset,$E1226))*OFFSET($F$7,0,$E1226))-SUM($G1226:AB1226))*(OFFSET('PTRM input'!$G$477,0,$E1226-1)/A35taxstdlife))))</f>
        <v>0</v>
      </c>
      <c r="AD1226" s="251">
        <f ca="1">IF(A35taxstdlife="n/a","n/a",IF(A35taxstdlife="",0,IF(AD$3&gt;(A35stdlife+$E1226),((INDEX('PTRM input'!$G$385:$P$434,A35offset,$E1226)-INDEX('PTRM input'!$G$277:$P$326,A35offset,$E1226))*OFFSET($F$7,0,$E1226))-SUM($G1226:AC1226),(((INDEX('PTRM input'!$G$385:$P$434,A35offset,$E1226)-INDEX('PTRM input'!$G$277:$P$326,A35offset,$E1226))*OFFSET($F$7,0,$E1226))-SUM($G1226:AC1226))*(OFFSET('PTRM input'!$G$477,0,$E1226-1)/A35taxstdlife))))</f>
        <v>0</v>
      </c>
      <c r="AE1226" s="251">
        <f ca="1">IF(A35taxstdlife="n/a","n/a",IF(A35taxstdlife="",0,IF(AE$3&gt;(A35stdlife+$E1226),((INDEX('PTRM input'!$G$385:$P$434,A35offset,$E1226)-INDEX('PTRM input'!$G$277:$P$326,A35offset,$E1226))*OFFSET($F$7,0,$E1226))-SUM($G1226:AD1226),(((INDEX('PTRM input'!$G$385:$P$434,A35offset,$E1226)-INDEX('PTRM input'!$G$277:$P$326,A35offset,$E1226))*OFFSET($F$7,0,$E1226))-SUM($G1226:AD1226))*(OFFSET('PTRM input'!$G$477,0,$E1226-1)/A35taxstdlife))))</f>
        <v>0</v>
      </c>
      <c r="AF1226" s="251">
        <f ca="1">IF(A35taxstdlife="n/a","n/a",IF(A35taxstdlife="",0,IF(AF$3&gt;(A35stdlife+$E1226),((INDEX('PTRM input'!$G$385:$P$434,A35offset,$E1226)-INDEX('PTRM input'!$G$277:$P$326,A35offset,$E1226))*OFFSET($F$7,0,$E1226))-SUM($G1226:AE1226),(((INDEX('PTRM input'!$G$385:$P$434,A35offset,$E1226)-INDEX('PTRM input'!$G$277:$P$326,A35offset,$E1226))*OFFSET($F$7,0,$E1226))-SUM($G1226:AE1226))*(OFFSET('PTRM input'!$G$477,0,$E1226-1)/A35taxstdlife))))</f>
        <v>0</v>
      </c>
      <c r="AG1226" s="251">
        <f ca="1">IF(A35taxstdlife="n/a","n/a",IF(A35taxstdlife="",0,IF(AG$3&gt;(A35stdlife+$E1226),((INDEX('PTRM input'!$G$385:$P$434,A35offset,$E1226)-INDEX('PTRM input'!$G$277:$P$326,A35offset,$E1226))*OFFSET($F$7,0,$E1226))-SUM($G1226:AF1226),(((INDEX('PTRM input'!$G$385:$P$434,A35offset,$E1226)-INDEX('PTRM input'!$G$277:$P$326,A35offset,$E1226))*OFFSET($F$7,0,$E1226))-SUM($G1226:AF1226))*(OFFSET('PTRM input'!$G$477,0,$E1226-1)/A35taxstdlife))))</f>
        <v>0</v>
      </c>
      <c r="AH1226" s="251">
        <f ca="1">IF(A35taxstdlife="n/a","n/a",IF(A35taxstdlife="",0,IF(AH$3&gt;(A35stdlife+$E1226),((INDEX('PTRM input'!$G$385:$P$434,A35offset,$E1226)-INDEX('PTRM input'!$G$277:$P$326,A35offset,$E1226))*OFFSET($F$7,0,$E1226))-SUM($G1226:AG1226),(((INDEX('PTRM input'!$G$385:$P$434,A35offset,$E1226)-INDEX('PTRM input'!$G$277:$P$326,A35offset,$E1226))*OFFSET($F$7,0,$E1226))-SUM($G1226:AG1226))*(OFFSET('PTRM input'!$G$477,0,$E1226-1)/A35taxstdlife))))</f>
        <v>0</v>
      </c>
      <c r="AI1226" s="251">
        <f ca="1">IF(A35taxstdlife="n/a","n/a",IF(A35taxstdlife="",0,IF(AI$3&gt;(A35stdlife+$E1226),((INDEX('PTRM input'!$G$385:$P$434,A35offset,$E1226)-INDEX('PTRM input'!$G$277:$P$326,A35offset,$E1226))*OFFSET($F$7,0,$E1226))-SUM($G1226:AH1226),(((INDEX('PTRM input'!$G$385:$P$434,A35offset,$E1226)-INDEX('PTRM input'!$G$277:$P$326,A35offset,$E1226))*OFFSET($F$7,0,$E1226))-SUM($G1226:AH1226))*(OFFSET('PTRM input'!$G$477,0,$E1226-1)/A35taxstdlife))))</f>
        <v>0</v>
      </c>
      <c r="AJ1226" s="251">
        <f ca="1">IF(A35taxstdlife="n/a","n/a",IF(A35taxstdlife="",0,IF(AJ$3&gt;(A35stdlife+$E1226),((INDEX('PTRM input'!$G$385:$P$434,A35offset,$E1226)-INDEX('PTRM input'!$G$277:$P$326,A35offset,$E1226))*OFFSET($F$7,0,$E1226))-SUM($G1226:AI1226),(((INDEX('PTRM input'!$G$385:$P$434,A35offset,$E1226)-INDEX('PTRM input'!$G$277:$P$326,A35offset,$E1226))*OFFSET($F$7,0,$E1226))-SUM($G1226:AI1226))*(OFFSET('PTRM input'!$G$477,0,$E1226-1)/A35taxstdlife))))</f>
        <v>0</v>
      </c>
      <c r="AK1226" s="251">
        <f ca="1">IF(A35taxstdlife="n/a","n/a",IF(A35taxstdlife="",0,IF(AK$3&gt;(A35stdlife+$E1226),((INDEX('PTRM input'!$G$385:$P$434,A35offset,$E1226)-INDEX('PTRM input'!$G$277:$P$326,A35offset,$E1226))*OFFSET($F$7,0,$E1226))-SUM($G1226:AJ1226),(((INDEX('PTRM input'!$G$385:$P$434,A35offset,$E1226)-INDEX('PTRM input'!$G$277:$P$326,A35offset,$E1226))*OFFSET($F$7,0,$E1226))-SUM($G1226:AJ1226))*(OFFSET('PTRM input'!$G$477,0,$E1226-1)/A35taxstdlife))))</f>
        <v>0</v>
      </c>
      <c r="AL1226" s="251">
        <f ca="1">IF(A35taxstdlife="n/a","n/a",IF(A35taxstdlife="",0,IF(AL$3&gt;(A35stdlife+$E1226),((INDEX('PTRM input'!$G$385:$P$434,A35offset,$E1226)-INDEX('PTRM input'!$G$277:$P$326,A35offset,$E1226))*OFFSET($F$7,0,$E1226))-SUM($G1226:AK1226),(((INDEX('PTRM input'!$G$385:$P$434,A35offset,$E1226)-INDEX('PTRM input'!$G$277:$P$326,A35offset,$E1226))*OFFSET($F$7,0,$E1226))-SUM($G1226:AK1226))*(OFFSET('PTRM input'!$G$477,0,$E1226-1)/A35taxstdlife))))</f>
        <v>0</v>
      </c>
      <c r="AM1226" s="251">
        <f ca="1">IF(A35taxstdlife="n/a","n/a",IF(A35taxstdlife="",0,IF(AM$3&gt;(A35stdlife+$E1226),((INDEX('PTRM input'!$G$385:$P$434,A35offset,$E1226)-INDEX('PTRM input'!$G$277:$P$326,A35offset,$E1226))*OFFSET($F$7,0,$E1226))-SUM($G1226:AL1226),(((INDEX('PTRM input'!$G$385:$P$434,A35offset,$E1226)-INDEX('PTRM input'!$G$277:$P$326,A35offset,$E1226))*OFFSET($F$7,0,$E1226))-SUM($G1226:AL1226))*(OFFSET('PTRM input'!$G$477,0,$E1226-1)/A35taxstdlife))))</f>
        <v>0</v>
      </c>
      <c r="AN1226" s="251">
        <f ca="1">IF(A35taxstdlife="n/a","n/a",IF(A35taxstdlife="",0,IF(AN$3&gt;(A35stdlife+$E1226),((INDEX('PTRM input'!$G$385:$P$434,A35offset,$E1226)-INDEX('PTRM input'!$G$277:$P$326,A35offset,$E1226))*OFFSET($F$7,0,$E1226))-SUM($G1226:AM1226),(((INDEX('PTRM input'!$G$385:$P$434,A35offset,$E1226)-INDEX('PTRM input'!$G$277:$P$326,A35offset,$E1226))*OFFSET($F$7,0,$E1226))-SUM($G1226:AM1226))*(OFFSET('PTRM input'!$G$477,0,$E1226-1)/A35taxstdlife))))</f>
        <v>0</v>
      </c>
      <c r="AO1226" s="251">
        <f ca="1">IF(A35taxstdlife="n/a","n/a",IF(A35taxstdlife="",0,IF(AO$3&gt;(A35stdlife+$E1226),((INDEX('PTRM input'!$G$385:$P$434,A35offset,$E1226)-INDEX('PTRM input'!$G$277:$P$326,A35offset,$E1226))*OFFSET($F$7,0,$E1226))-SUM($G1226:AN1226),(((INDEX('PTRM input'!$G$385:$P$434,A35offset,$E1226)-INDEX('PTRM input'!$G$277:$P$326,A35offset,$E1226))*OFFSET($F$7,0,$E1226))-SUM($G1226:AN1226))*(OFFSET('PTRM input'!$G$477,0,$E1226-1)/A35taxstdlife))))</f>
        <v>0</v>
      </c>
      <c r="AP1226" s="251">
        <f ca="1">IF(A35taxstdlife="n/a","n/a",IF(A35taxstdlife="",0,IF(AP$3&gt;(A35stdlife+$E1226),((INDEX('PTRM input'!$G$385:$P$434,A35offset,$E1226)-INDEX('PTRM input'!$G$277:$P$326,A35offset,$E1226))*OFFSET($F$7,0,$E1226))-SUM($G1226:AO1226),(((INDEX('PTRM input'!$G$385:$P$434,A35offset,$E1226)-INDEX('PTRM input'!$G$277:$P$326,A35offset,$E1226))*OFFSET($F$7,0,$E1226))-SUM($G1226:AO1226))*(OFFSET('PTRM input'!$G$477,0,$E1226-1)/A35taxstdlife))))</f>
        <v>0</v>
      </c>
      <c r="AQ1226" s="251">
        <f ca="1">IF(A35taxstdlife="n/a","n/a",IF(A35taxstdlife="",0,IF(AQ$3&gt;(A35stdlife+$E1226),((INDEX('PTRM input'!$G$385:$P$434,A35offset,$E1226)-INDEX('PTRM input'!$G$277:$P$326,A35offset,$E1226))*OFFSET($F$7,0,$E1226))-SUM($G1226:AP1226),(((INDEX('PTRM input'!$G$385:$P$434,A35offset,$E1226)-INDEX('PTRM input'!$G$277:$P$326,A35offset,$E1226))*OFFSET($F$7,0,$E1226))-SUM($G1226:AP1226))*(OFFSET('PTRM input'!$G$477,0,$E1226-1)/A35taxstdlife))))</f>
        <v>0</v>
      </c>
      <c r="AR1226" s="251">
        <f ca="1">IF(A35taxstdlife="n/a","n/a",IF(A35taxstdlife="",0,IF(AR$3&gt;(A35stdlife+$E1226),((INDEX('PTRM input'!$G$385:$P$434,A35offset,$E1226)-INDEX('PTRM input'!$G$277:$P$326,A35offset,$E1226))*OFFSET($F$7,0,$E1226))-SUM($G1226:AQ1226),(((INDEX('PTRM input'!$G$385:$P$434,A35offset,$E1226)-INDEX('PTRM input'!$G$277:$P$326,A35offset,$E1226))*OFFSET($F$7,0,$E1226))-SUM($G1226:AQ1226))*(OFFSET('PTRM input'!$G$477,0,$E1226-1)/A35taxstdlife))))</f>
        <v>0</v>
      </c>
      <c r="AS1226" s="251">
        <f ca="1">IF(A35taxstdlife="n/a","n/a",IF(A35taxstdlife="",0,IF(AS$3&gt;(A35stdlife+$E1226),((INDEX('PTRM input'!$G$385:$P$434,A35offset,$E1226)-INDEX('PTRM input'!$G$277:$P$326,A35offset,$E1226))*OFFSET($F$7,0,$E1226))-SUM($G1226:AR1226),(((INDEX('PTRM input'!$G$385:$P$434,A35offset,$E1226)-INDEX('PTRM input'!$G$277:$P$326,A35offset,$E1226))*OFFSET($F$7,0,$E1226))-SUM($G1226:AR1226))*(OFFSET('PTRM input'!$G$477,0,$E1226-1)/A35taxstdlife))))</f>
        <v>0</v>
      </c>
      <c r="AT1226" s="251">
        <f ca="1">IF(A35taxstdlife="n/a","n/a",IF(A35taxstdlife="",0,IF(AT$3&gt;(A35stdlife+$E1226),((INDEX('PTRM input'!$G$385:$P$434,A35offset,$E1226)-INDEX('PTRM input'!$G$277:$P$326,A35offset,$E1226))*OFFSET($F$7,0,$E1226))-SUM($G1226:AS1226),(((INDEX('PTRM input'!$G$385:$P$434,A35offset,$E1226)-INDEX('PTRM input'!$G$277:$P$326,A35offset,$E1226))*OFFSET($F$7,0,$E1226))-SUM($G1226:AS1226))*(OFFSET('PTRM input'!$G$477,0,$E1226-1)/A35taxstdlife))))</f>
        <v>0</v>
      </c>
      <c r="AU1226" s="251">
        <f ca="1">IF(A35taxstdlife="n/a","n/a",IF(A35taxstdlife="",0,IF(AU$3&gt;(A35stdlife+$E1226),((INDEX('PTRM input'!$G$385:$P$434,A35offset,$E1226)-INDEX('PTRM input'!$G$277:$P$326,A35offset,$E1226))*OFFSET($F$7,0,$E1226))-SUM($G1226:AT1226),(((INDEX('PTRM input'!$G$385:$P$434,A35offset,$E1226)-INDEX('PTRM input'!$G$277:$P$326,A35offset,$E1226))*OFFSET($F$7,0,$E1226))-SUM($G1226:AT1226))*(OFFSET('PTRM input'!$G$477,0,$E1226-1)/A35taxstdlife))))</f>
        <v>0</v>
      </c>
      <c r="AV1226" s="251">
        <f ca="1">IF(A35taxstdlife="n/a","n/a",IF(A35taxstdlife="",0,IF(AV$3&gt;(A35stdlife+$E1226),((INDEX('PTRM input'!$G$385:$P$434,A35offset,$E1226)-INDEX('PTRM input'!$G$277:$P$326,A35offset,$E1226))*OFFSET($F$7,0,$E1226))-SUM($G1226:AU1226),(((INDEX('PTRM input'!$G$385:$P$434,A35offset,$E1226)-INDEX('PTRM input'!$G$277:$P$326,A35offset,$E1226))*OFFSET($F$7,0,$E1226))-SUM($G1226:AU1226))*(OFFSET('PTRM input'!$G$477,0,$E1226-1)/A35taxstdlife))))</f>
        <v>0</v>
      </c>
      <c r="AW1226" s="251">
        <f ca="1">IF(A35taxstdlife="n/a","n/a",IF(A35taxstdlife="",0,IF(AW$3&gt;(A35stdlife+$E1226),((INDEX('PTRM input'!$G$385:$P$434,A35offset,$E1226)-INDEX('PTRM input'!$G$277:$P$326,A35offset,$E1226))*OFFSET($F$7,0,$E1226))-SUM($G1226:AV1226),(((INDEX('PTRM input'!$G$385:$P$434,A35offset,$E1226)-INDEX('PTRM input'!$G$277:$P$326,A35offset,$E1226))*OFFSET($F$7,0,$E1226))-SUM($G1226:AV1226))*(OFFSET('PTRM input'!$G$477,0,$E1226-1)/A35taxstdlife))))</f>
        <v>0</v>
      </c>
      <c r="AX1226" s="251">
        <f ca="1">IF(A35taxstdlife="n/a","n/a",IF(A35taxstdlife="",0,IF(AX$3&gt;(A35stdlife+$E1226),((INDEX('PTRM input'!$G$385:$P$434,A35offset,$E1226)-INDEX('PTRM input'!$G$277:$P$326,A35offset,$E1226))*OFFSET($F$7,0,$E1226))-SUM($G1226:AW1226),(((INDEX('PTRM input'!$G$385:$P$434,A35offset,$E1226)-INDEX('PTRM input'!$G$277:$P$326,A35offset,$E1226))*OFFSET($F$7,0,$E1226))-SUM($G1226:AW1226))*(OFFSET('PTRM input'!$G$477,0,$E1226-1)/A35taxstdlife))))</f>
        <v>0</v>
      </c>
      <c r="AY1226" s="251">
        <f ca="1">IF(A35taxstdlife="n/a","n/a",IF(A35taxstdlife="",0,IF(AY$3&gt;(A35stdlife+$E1226),((INDEX('PTRM input'!$G$385:$P$434,A35offset,$E1226)-INDEX('PTRM input'!$G$277:$P$326,A35offset,$E1226))*OFFSET($F$7,0,$E1226))-SUM($G1226:AX1226),(((INDEX('PTRM input'!$G$385:$P$434,A35offset,$E1226)-INDEX('PTRM input'!$G$277:$P$326,A35offset,$E1226))*OFFSET($F$7,0,$E1226))-SUM($G1226:AX1226))*(OFFSET('PTRM input'!$G$477,0,$E1226-1)/A35taxstdlife))))</f>
        <v>0</v>
      </c>
      <c r="AZ1226" s="251">
        <f ca="1">IF(A35taxstdlife="n/a","n/a",IF(A35taxstdlife="",0,IF(AZ$3&gt;(A35stdlife+$E1226),((INDEX('PTRM input'!$G$385:$P$434,A35offset,$E1226)-INDEX('PTRM input'!$G$277:$P$326,A35offset,$E1226))*OFFSET($F$7,0,$E1226))-SUM($G1226:AY1226),(((INDEX('PTRM input'!$G$385:$P$434,A35offset,$E1226)-INDEX('PTRM input'!$G$277:$P$326,A35offset,$E1226))*OFFSET($F$7,0,$E1226))-SUM($G1226:AY1226))*(OFFSET('PTRM input'!$G$477,0,$E1226-1)/A35taxstdlife))))</f>
        <v>0</v>
      </c>
      <c r="BA1226" s="251">
        <f ca="1">IF(A35taxstdlife="n/a","n/a",IF(A35taxstdlife="",0,IF(BA$3&gt;(A35stdlife+$E1226),((INDEX('PTRM input'!$G$385:$P$434,A35offset,$E1226)-INDEX('PTRM input'!$G$277:$P$326,A35offset,$E1226))*OFFSET($F$7,0,$E1226))-SUM($G1226:AZ1226),(((INDEX('PTRM input'!$G$385:$P$434,A35offset,$E1226)-INDEX('PTRM input'!$G$277:$P$326,A35offset,$E1226))*OFFSET($F$7,0,$E1226))-SUM($G1226:AZ1226))*(OFFSET('PTRM input'!$G$477,0,$E1226-1)/A35taxstdlife))))</f>
        <v>0</v>
      </c>
      <c r="BB1226" s="251">
        <f ca="1">IF(A35taxstdlife="n/a","n/a",IF(A35taxstdlife="",0,IF(BB$3&gt;(A35stdlife+$E1226),((INDEX('PTRM input'!$G$385:$P$434,A35offset,$E1226)-INDEX('PTRM input'!$G$277:$P$326,A35offset,$E1226))*OFFSET($F$7,0,$E1226))-SUM($G1226:BA1226),(((INDEX('PTRM input'!$G$385:$P$434,A35offset,$E1226)-INDEX('PTRM input'!$G$277:$P$326,A35offset,$E1226))*OFFSET($F$7,0,$E1226))-SUM($G1226:BA1226))*(OFFSET('PTRM input'!$G$477,0,$E1226-1)/A35taxstdlife))))</f>
        <v>0</v>
      </c>
      <c r="BC1226" s="251">
        <f ca="1">IF(A35taxstdlife="n/a","n/a",IF(A35taxstdlife="",0,IF(BC$3&gt;(A35stdlife+$E1226),((INDEX('PTRM input'!$G$385:$P$434,A35offset,$E1226)-INDEX('PTRM input'!$G$277:$P$326,A35offset,$E1226))*OFFSET($F$7,0,$E1226))-SUM($G1226:BB1226),(((INDEX('PTRM input'!$G$385:$P$434,A35offset,$E1226)-INDEX('PTRM input'!$G$277:$P$326,A35offset,$E1226))*OFFSET($F$7,0,$E1226))-SUM($G1226:BB1226))*(OFFSET('PTRM input'!$G$477,0,$E1226-1)/A35taxstdlife))))</f>
        <v>0</v>
      </c>
      <c r="BD1226" s="251">
        <f ca="1">IF(A35taxstdlife="n/a","n/a",IF(A35taxstdlife="",0,IF(BD$3&gt;(A35stdlife+$E1226),((INDEX('PTRM input'!$G$385:$P$434,A35offset,$E1226)-INDEX('PTRM input'!$G$277:$P$326,A35offset,$E1226))*OFFSET($F$7,0,$E1226))-SUM($G1226:BC1226),(((INDEX('PTRM input'!$G$385:$P$434,A35offset,$E1226)-INDEX('PTRM input'!$G$277:$P$326,A35offset,$E1226))*OFFSET($F$7,0,$E1226))-SUM($G1226:BC1226))*(OFFSET('PTRM input'!$G$477,0,$E1226-1)/A35taxstdlife))))</f>
        <v>0</v>
      </c>
      <c r="BE1226" s="251">
        <f ca="1">IF(A35taxstdlife="n/a","n/a",IF(A35taxstdlife="",0,IF(BE$3&gt;(A35stdlife+$E1226),((INDEX('PTRM input'!$G$385:$P$434,A35offset,$E1226)-INDEX('PTRM input'!$G$277:$P$326,A35offset,$E1226))*OFFSET($F$7,0,$E1226))-SUM($G1226:BD1226),(((INDEX('PTRM input'!$G$385:$P$434,A35offset,$E1226)-INDEX('PTRM input'!$G$277:$P$326,A35offset,$E1226))*OFFSET($F$7,0,$E1226))-SUM($G1226:BD1226))*(OFFSET('PTRM input'!$G$477,0,$E1226-1)/A35taxstdlife))))</f>
        <v>0</v>
      </c>
      <c r="BF1226" s="251">
        <f ca="1">IF(A35taxstdlife="n/a","n/a",IF(A35taxstdlife="",0,IF(BF$3&gt;(A35stdlife+$E1226),((INDEX('PTRM input'!$G$385:$P$434,A35offset,$E1226)-INDEX('PTRM input'!$G$277:$P$326,A35offset,$E1226))*OFFSET($F$7,0,$E1226))-SUM($G1226:BE1226),(((INDEX('PTRM input'!$G$385:$P$434,A35offset,$E1226)-INDEX('PTRM input'!$G$277:$P$326,A35offset,$E1226))*OFFSET($F$7,0,$E1226))-SUM($G1226:BE1226))*(OFFSET('PTRM input'!$G$477,0,$E1226-1)/A35taxstdlife))))</f>
        <v>0</v>
      </c>
      <c r="BG1226" s="251">
        <f ca="1">IF(A35taxstdlife="n/a","n/a",IF(A35taxstdlife="",0,IF(BG$3&gt;(A35stdlife+$E1226),((INDEX('PTRM input'!$G$385:$P$434,A35offset,$E1226)-INDEX('PTRM input'!$G$277:$P$326,A35offset,$E1226))*OFFSET($F$7,0,$E1226))-SUM($G1226:BF1226),(((INDEX('PTRM input'!$G$385:$P$434,A35offset,$E1226)-INDEX('PTRM input'!$G$277:$P$326,A35offset,$E1226))*OFFSET($F$7,0,$E1226))-SUM($G1226:BF1226))*(OFFSET('PTRM input'!$G$477,0,$E1226-1)/A35taxstdlife))))</f>
        <v>0</v>
      </c>
      <c r="BH1226" s="251">
        <f ca="1">IF(A35taxstdlife="n/a","n/a",IF(A35taxstdlife="",0,IF(BH$3&gt;(A35stdlife+$E1226),((INDEX('PTRM input'!$G$385:$P$434,A35offset,$E1226)-INDEX('PTRM input'!$G$277:$P$326,A35offset,$E1226))*OFFSET($F$7,0,$E1226))-SUM($G1226:BG1226),(((INDEX('PTRM input'!$G$385:$P$434,A35offset,$E1226)-INDEX('PTRM input'!$G$277:$P$326,A35offset,$E1226))*OFFSET($F$7,0,$E1226))-SUM($G1226:BG1226))*(OFFSET('PTRM input'!$G$477,0,$E1226-1)/A35taxstdlife))))</f>
        <v>0</v>
      </c>
      <c r="BI1226" s="251">
        <f ca="1">IF(A35taxstdlife="n/a","n/a",IF(A35taxstdlife="",0,IF(BI$3&gt;(A35stdlife+$E1226),((INDEX('PTRM input'!$G$385:$P$434,A35offset,$E1226)-INDEX('PTRM input'!$G$277:$P$326,A35offset,$E1226))*OFFSET($F$7,0,$E1226))-SUM($G1226:BH1226),(((INDEX('PTRM input'!$G$385:$P$434,A35offset,$E1226)-INDEX('PTRM input'!$G$277:$P$326,A35offset,$E1226))*OFFSET($F$7,0,$E1226))-SUM($G1226:BH1226))*(OFFSET('PTRM input'!$G$477,0,$E1226-1)/A35taxstdlife))))</f>
        <v>0</v>
      </c>
      <c r="BJ1226" s="163"/>
      <c r="BK1226" s="116"/>
      <c r="BL1226" s="116"/>
      <c r="BM1226" s="116"/>
    </row>
    <row r="1227" spans="1:65" ht="12.75" hidden="1" customHeight="1" outlineLevel="2">
      <c r="A1227" s="366"/>
      <c r="B1227" s="19"/>
      <c r="C1227" s="18"/>
      <c r="D1227" s="760"/>
      <c r="E1227" s="86">
        <v>4</v>
      </c>
      <c r="F1227" s="356"/>
      <c r="G1227" s="434"/>
      <c r="H1227" s="435"/>
      <c r="I1227" s="435"/>
      <c r="J1227" s="619"/>
      <c r="K1227" s="251">
        <f ca="1">IF(A35taxstdlife="n/a","n/a",IF(A35taxstdlife="",0,IF(K$3&gt;(A35stdlife+$E1227),((INDEX('PTRM input'!$G$385:$P$434,A35offset,$E1227)-INDEX('PTRM input'!$G$277:$P$326,A35offset,$E1227))*OFFSET($F$7,0,$E1227))-SUM($G1227:J1227),(((INDEX('PTRM input'!$G$385:$P$434,A35offset,$E1227)-INDEX('PTRM input'!$G$277:$P$326,A35offset,$E1227))*OFFSET($F$7,0,$E1227))-SUM($G1227:J1227))*(OFFSET('PTRM input'!$G$477,0,$E1227-1)/A35taxstdlife))))</f>
        <v>0</v>
      </c>
      <c r="L1227" s="251">
        <f ca="1">IF(A35taxstdlife="n/a","n/a",IF(A35taxstdlife="",0,IF(L$3&gt;(A35stdlife+$E1227),((INDEX('PTRM input'!$G$385:$P$434,A35offset,$E1227)-INDEX('PTRM input'!$G$277:$P$326,A35offset,$E1227))*OFFSET($F$7,0,$E1227))-SUM($G1227:K1227),(((INDEX('PTRM input'!$G$385:$P$434,A35offset,$E1227)-INDEX('PTRM input'!$G$277:$P$326,A35offset,$E1227))*OFFSET($F$7,0,$E1227))-SUM($G1227:K1227))*(OFFSET('PTRM input'!$G$477,0,$E1227-1)/A35taxstdlife))))</f>
        <v>0</v>
      </c>
      <c r="M1227" s="251">
        <f ca="1">IF(A35taxstdlife="n/a","n/a",IF(A35taxstdlife="",0,IF(M$3&gt;(A35stdlife+$E1227),((INDEX('PTRM input'!$G$385:$P$434,A35offset,$E1227)-INDEX('PTRM input'!$G$277:$P$326,A35offset,$E1227))*OFFSET($F$7,0,$E1227))-SUM($G1227:L1227),(((INDEX('PTRM input'!$G$385:$P$434,A35offset,$E1227)-INDEX('PTRM input'!$G$277:$P$326,A35offset,$E1227))*OFFSET($F$7,0,$E1227))-SUM($G1227:L1227))*(OFFSET('PTRM input'!$G$477,0,$E1227-1)/A35taxstdlife))))</f>
        <v>0</v>
      </c>
      <c r="N1227" s="251">
        <f ca="1">IF(A35taxstdlife="n/a","n/a",IF(A35taxstdlife="",0,IF(N$3&gt;(A35stdlife+$E1227),((INDEX('PTRM input'!$G$385:$P$434,A35offset,$E1227)-INDEX('PTRM input'!$G$277:$P$326,A35offset,$E1227))*OFFSET($F$7,0,$E1227))-SUM($G1227:M1227),(((INDEX('PTRM input'!$G$385:$P$434,A35offset,$E1227)-INDEX('PTRM input'!$G$277:$P$326,A35offset,$E1227))*OFFSET($F$7,0,$E1227))-SUM($G1227:M1227))*(OFFSET('PTRM input'!$G$477,0,$E1227-1)/A35taxstdlife))))</f>
        <v>0</v>
      </c>
      <c r="O1227" s="251">
        <f ca="1">IF(A35taxstdlife="n/a","n/a",IF(A35taxstdlife="",0,IF(O$3&gt;(A35stdlife+$E1227),((INDEX('PTRM input'!$G$385:$P$434,A35offset,$E1227)-INDEX('PTRM input'!$G$277:$P$326,A35offset,$E1227))*OFFSET($F$7,0,$E1227))-SUM($G1227:N1227),(((INDEX('PTRM input'!$G$385:$P$434,A35offset,$E1227)-INDEX('PTRM input'!$G$277:$P$326,A35offset,$E1227))*OFFSET($F$7,0,$E1227))-SUM($G1227:N1227))*(OFFSET('PTRM input'!$G$477,0,$E1227-1)/A35taxstdlife))))</f>
        <v>0</v>
      </c>
      <c r="P1227" s="251">
        <f ca="1">IF(A35taxstdlife="n/a","n/a",IF(A35taxstdlife="",0,IF(P$3&gt;(A35stdlife+$E1227),((INDEX('PTRM input'!$G$385:$P$434,A35offset,$E1227)-INDEX('PTRM input'!$G$277:$P$326,A35offset,$E1227))*OFFSET($F$7,0,$E1227))-SUM($G1227:O1227),(((INDEX('PTRM input'!$G$385:$P$434,A35offset,$E1227)-INDEX('PTRM input'!$G$277:$P$326,A35offset,$E1227))*OFFSET($F$7,0,$E1227))-SUM($G1227:O1227))*(OFFSET('PTRM input'!$G$477,0,$E1227-1)/A35taxstdlife))))</f>
        <v>0</v>
      </c>
      <c r="Q1227" s="251">
        <f ca="1">IF(A35taxstdlife="n/a","n/a",IF(A35taxstdlife="",0,IF(Q$3&gt;(A35stdlife+$E1227),((INDEX('PTRM input'!$G$385:$P$434,A35offset,$E1227)-INDEX('PTRM input'!$G$277:$P$326,A35offset,$E1227))*OFFSET($F$7,0,$E1227))-SUM($G1227:P1227),(((INDEX('PTRM input'!$G$385:$P$434,A35offset,$E1227)-INDEX('PTRM input'!$G$277:$P$326,A35offset,$E1227))*OFFSET($F$7,0,$E1227))-SUM($G1227:P1227))*(OFFSET('PTRM input'!$G$477,0,$E1227-1)/A35taxstdlife))))</f>
        <v>0</v>
      </c>
      <c r="R1227" s="251">
        <f ca="1">IF(A35taxstdlife="n/a","n/a",IF(A35taxstdlife="",0,IF(R$3&gt;(A35stdlife+$E1227),((INDEX('PTRM input'!$G$385:$P$434,A35offset,$E1227)-INDEX('PTRM input'!$G$277:$P$326,A35offset,$E1227))*OFFSET($F$7,0,$E1227))-SUM($G1227:Q1227),(((INDEX('PTRM input'!$G$385:$P$434,A35offset,$E1227)-INDEX('PTRM input'!$G$277:$P$326,A35offset,$E1227))*OFFSET($F$7,0,$E1227))-SUM($G1227:Q1227))*(OFFSET('PTRM input'!$G$477,0,$E1227-1)/A35taxstdlife))))</f>
        <v>0</v>
      </c>
      <c r="S1227" s="251">
        <f ca="1">IF(A35taxstdlife="n/a","n/a",IF(A35taxstdlife="",0,IF(S$3&gt;(A35stdlife+$E1227),((INDEX('PTRM input'!$G$385:$P$434,A35offset,$E1227)-INDEX('PTRM input'!$G$277:$P$326,A35offset,$E1227))*OFFSET($F$7,0,$E1227))-SUM($G1227:R1227),(((INDEX('PTRM input'!$G$385:$P$434,A35offset,$E1227)-INDEX('PTRM input'!$G$277:$P$326,A35offset,$E1227))*OFFSET($F$7,0,$E1227))-SUM($G1227:R1227))*(OFFSET('PTRM input'!$G$477,0,$E1227-1)/A35taxstdlife))))</f>
        <v>0</v>
      </c>
      <c r="T1227" s="251">
        <f ca="1">IF(A35taxstdlife="n/a","n/a",IF(A35taxstdlife="",0,IF(T$3&gt;(A35stdlife+$E1227),((INDEX('PTRM input'!$G$385:$P$434,A35offset,$E1227)-INDEX('PTRM input'!$G$277:$P$326,A35offset,$E1227))*OFFSET($F$7,0,$E1227))-SUM($G1227:S1227),(((INDEX('PTRM input'!$G$385:$P$434,A35offset,$E1227)-INDEX('PTRM input'!$G$277:$P$326,A35offset,$E1227))*OFFSET($F$7,0,$E1227))-SUM($G1227:S1227))*(OFFSET('PTRM input'!$G$477,0,$E1227-1)/A35taxstdlife))))</f>
        <v>0</v>
      </c>
      <c r="U1227" s="251">
        <f ca="1">IF(A35taxstdlife="n/a","n/a",IF(A35taxstdlife="",0,IF(U$3&gt;(A35stdlife+$E1227),((INDEX('PTRM input'!$G$385:$P$434,A35offset,$E1227)-INDEX('PTRM input'!$G$277:$P$326,A35offset,$E1227))*OFFSET($F$7,0,$E1227))-SUM($G1227:T1227),(((INDEX('PTRM input'!$G$385:$P$434,A35offset,$E1227)-INDEX('PTRM input'!$G$277:$P$326,A35offset,$E1227))*OFFSET($F$7,0,$E1227))-SUM($G1227:T1227))*(OFFSET('PTRM input'!$G$477,0,$E1227-1)/A35taxstdlife))))</f>
        <v>0</v>
      </c>
      <c r="V1227" s="251">
        <f ca="1">IF(A35taxstdlife="n/a","n/a",IF(A35taxstdlife="",0,IF(V$3&gt;(A35stdlife+$E1227),((INDEX('PTRM input'!$G$385:$P$434,A35offset,$E1227)-INDEX('PTRM input'!$G$277:$P$326,A35offset,$E1227))*OFFSET($F$7,0,$E1227))-SUM($G1227:U1227),(((INDEX('PTRM input'!$G$385:$P$434,A35offset,$E1227)-INDEX('PTRM input'!$G$277:$P$326,A35offset,$E1227))*OFFSET($F$7,0,$E1227))-SUM($G1227:U1227))*(OFFSET('PTRM input'!$G$477,0,$E1227-1)/A35taxstdlife))))</f>
        <v>0</v>
      </c>
      <c r="W1227" s="251">
        <f ca="1">IF(A35taxstdlife="n/a","n/a",IF(A35taxstdlife="",0,IF(W$3&gt;(A35stdlife+$E1227),((INDEX('PTRM input'!$G$385:$P$434,A35offset,$E1227)-INDEX('PTRM input'!$G$277:$P$326,A35offset,$E1227))*OFFSET($F$7,0,$E1227))-SUM($G1227:V1227),(((INDEX('PTRM input'!$G$385:$P$434,A35offset,$E1227)-INDEX('PTRM input'!$G$277:$P$326,A35offset,$E1227))*OFFSET($F$7,0,$E1227))-SUM($G1227:V1227))*(OFFSET('PTRM input'!$G$477,0,$E1227-1)/A35taxstdlife))))</f>
        <v>0</v>
      </c>
      <c r="X1227" s="251">
        <f ca="1">IF(A35taxstdlife="n/a","n/a",IF(A35taxstdlife="",0,IF(X$3&gt;(A35stdlife+$E1227),((INDEX('PTRM input'!$G$385:$P$434,A35offset,$E1227)-INDEX('PTRM input'!$G$277:$P$326,A35offset,$E1227))*OFFSET($F$7,0,$E1227))-SUM($G1227:W1227),(((INDEX('PTRM input'!$G$385:$P$434,A35offset,$E1227)-INDEX('PTRM input'!$G$277:$P$326,A35offset,$E1227))*OFFSET($F$7,0,$E1227))-SUM($G1227:W1227))*(OFFSET('PTRM input'!$G$477,0,$E1227-1)/A35taxstdlife))))</f>
        <v>0</v>
      </c>
      <c r="Y1227" s="251">
        <f ca="1">IF(A35taxstdlife="n/a","n/a",IF(A35taxstdlife="",0,IF(Y$3&gt;(A35stdlife+$E1227),((INDEX('PTRM input'!$G$385:$P$434,A35offset,$E1227)-INDEX('PTRM input'!$G$277:$P$326,A35offset,$E1227))*OFFSET($F$7,0,$E1227))-SUM($G1227:X1227),(((INDEX('PTRM input'!$G$385:$P$434,A35offset,$E1227)-INDEX('PTRM input'!$G$277:$P$326,A35offset,$E1227))*OFFSET($F$7,0,$E1227))-SUM($G1227:X1227))*(OFFSET('PTRM input'!$G$477,0,$E1227-1)/A35taxstdlife))))</f>
        <v>0</v>
      </c>
      <c r="Z1227" s="251">
        <f ca="1">IF(A35taxstdlife="n/a","n/a",IF(A35taxstdlife="",0,IF(Z$3&gt;(A35stdlife+$E1227),((INDEX('PTRM input'!$G$385:$P$434,A35offset,$E1227)-INDEX('PTRM input'!$G$277:$P$326,A35offset,$E1227))*OFFSET($F$7,0,$E1227))-SUM($G1227:Y1227),(((INDEX('PTRM input'!$G$385:$P$434,A35offset,$E1227)-INDEX('PTRM input'!$G$277:$P$326,A35offset,$E1227))*OFFSET($F$7,0,$E1227))-SUM($G1227:Y1227))*(OFFSET('PTRM input'!$G$477,0,$E1227-1)/A35taxstdlife))))</f>
        <v>0</v>
      </c>
      <c r="AA1227" s="251">
        <f ca="1">IF(A35taxstdlife="n/a","n/a",IF(A35taxstdlife="",0,IF(AA$3&gt;(A35stdlife+$E1227),((INDEX('PTRM input'!$G$385:$P$434,A35offset,$E1227)-INDEX('PTRM input'!$G$277:$P$326,A35offset,$E1227))*OFFSET($F$7,0,$E1227))-SUM($G1227:Z1227),(((INDEX('PTRM input'!$G$385:$P$434,A35offset,$E1227)-INDEX('PTRM input'!$G$277:$P$326,A35offset,$E1227))*OFFSET($F$7,0,$E1227))-SUM($G1227:Z1227))*(OFFSET('PTRM input'!$G$477,0,$E1227-1)/A35taxstdlife))))</f>
        <v>0</v>
      </c>
      <c r="AB1227" s="251">
        <f ca="1">IF(A35taxstdlife="n/a","n/a",IF(A35taxstdlife="",0,IF(AB$3&gt;(A35stdlife+$E1227),((INDEX('PTRM input'!$G$385:$P$434,A35offset,$E1227)-INDEX('PTRM input'!$G$277:$P$326,A35offset,$E1227))*OFFSET($F$7,0,$E1227))-SUM($G1227:AA1227),(((INDEX('PTRM input'!$G$385:$P$434,A35offset,$E1227)-INDEX('PTRM input'!$G$277:$P$326,A35offset,$E1227))*OFFSET($F$7,0,$E1227))-SUM($G1227:AA1227))*(OFFSET('PTRM input'!$G$477,0,$E1227-1)/A35taxstdlife))))</f>
        <v>0</v>
      </c>
      <c r="AC1227" s="251">
        <f ca="1">IF(A35taxstdlife="n/a","n/a",IF(A35taxstdlife="",0,IF(AC$3&gt;(A35stdlife+$E1227),((INDEX('PTRM input'!$G$385:$P$434,A35offset,$E1227)-INDEX('PTRM input'!$G$277:$P$326,A35offset,$E1227))*OFFSET($F$7,0,$E1227))-SUM($G1227:AB1227),(((INDEX('PTRM input'!$G$385:$P$434,A35offset,$E1227)-INDEX('PTRM input'!$G$277:$P$326,A35offset,$E1227))*OFFSET($F$7,0,$E1227))-SUM($G1227:AB1227))*(OFFSET('PTRM input'!$G$477,0,$E1227-1)/A35taxstdlife))))</f>
        <v>0</v>
      </c>
      <c r="AD1227" s="251">
        <f ca="1">IF(A35taxstdlife="n/a","n/a",IF(A35taxstdlife="",0,IF(AD$3&gt;(A35stdlife+$E1227),((INDEX('PTRM input'!$G$385:$P$434,A35offset,$E1227)-INDEX('PTRM input'!$G$277:$P$326,A35offset,$E1227))*OFFSET($F$7,0,$E1227))-SUM($G1227:AC1227),(((INDEX('PTRM input'!$G$385:$P$434,A35offset,$E1227)-INDEX('PTRM input'!$G$277:$P$326,A35offset,$E1227))*OFFSET($F$7,0,$E1227))-SUM($G1227:AC1227))*(OFFSET('PTRM input'!$G$477,0,$E1227-1)/A35taxstdlife))))</f>
        <v>0</v>
      </c>
      <c r="AE1227" s="251">
        <f ca="1">IF(A35taxstdlife="n/a","n/a",IF(A35taxstdlife="",0,IF(AE$3&gt;(A35stdlife+$E1227),((INDEX('PTRM input'!$G$385:$P$434,A35offset,$E1227)-INDEX('PTRM input'!$G$277:$P$326,A35offset,$E1227))*OFFSET($F$7,0,$E1227))-SUM($G1227:AD1227),(((INDEX('PTRM input'!$G$385:$P$434,A35offset,$E1227)-INDEX('PTRM input'!$G$277:$P$326,A35offset,$E1227))*OFFSET($F$7,0,$E1227))-SUM($G1227:AD1227))*(OFFSET('PTRM input'!$G$477,0,$E1227-1)/A35taxstdlife))))</f>
        <v>0</v>
      </c>
      <c r="AF1227" s="251">
        <f ca="1">IF(A35taxstdlife="n/a","n/a",IF(A35taxstdlife="",0,IF(AF$3&gt;(A35stdlife+$E1227),((INDEX('PTRM input'!$G$385:$P$434,A35offset,$E1227)-INDEX('PTRM input'!$G$277:$P$326,A35offset,$E1227))*OFFSET($F$7,0,$E1227))-SUM($G1227:AE1227),(((INDEX('PTRM input'!$G$385:$P$434,A35offset,$E1227)-INDEX('PTRM input'!$G$277:$P$326,A35offset,$E1227))*OFFSET($F$7,0,$E1227))-SUM($G1227:AE1227))*(OFFSET('PTRM input'!$G$477,0,$E1227-1)/A35taxstdlife))))</f>
        <v>0</v>
      </c>
      <c r="AG1227" s="251">
        <f ca="1">IF(A35taxstdlife="n/a","n/a",IF(A35taxstdlife="",0,IF(AG$3&gt;(A35stdlife+$E1227),((INDEX('PTRM input'!$G$385:$P$434,A35offset,$E1227)-INDEX('PTRM input'!$G$277:$P$326,A35offset,$E1227))*OFFSET($F$7,0,$E1227))-SUM($G1227:AF1227),(((INDEX('PTRM input'!$G$385:$P$434,A35offset,$E1227)-INDEX('PTRM input'!$G$277:$P$326,A35offset,$E1227))*OFFSET($F$7,0,$E1227))-SUM($G1227:AF1227))*(OFFSET('PTRM input'!$G$477,0,$E1227-1)/A35taxstdlife))))</f>
        <v>0</v>
      </c>
      <c r="AH1227" s="251">
        <f ca="1">IF(A35taxstdlife="n/a","n/a",IF(A35taxstdlife="",0,IF(AH$3&gt;(A35stdlife+$E1227),((INDEX('PTRM input'!$G$385:$P$434,A35offset,$E1227)-INDEX('PTRM input'!$G$277:$P$326,A35offset,$E1227))*OFFSET($F$7,0,$E1227))-SUM($G1227:AG1227),(((INDEX('PTRM input'!$G$385:$P$434,A35offset,$E1227)-INDEX('PTRM input'!$G$277:$P$326,A35offset,$E1227))*OFFSET($F$7,0,$E1227))-SUM($G1227:AG1227))*(OFFSET('PTRM input'!$G$477,0,$E1227-1)/A35taxstdlife))))</f>
        <v>0</v>
      </c>
      <c r="AI1227" s="251">
        <f ca="1">IF(A35taxstdlife="n/a","n/a",IF(A35taxstdlife="",0,IF(AI$3&gt;(A35stdlife+$E1227),((INDEX('PTRM input'!$G$385:$P$434,A35offset,$E1227)-INDEX('PTRM input'!$G$277:$P$326,A35offset,$E1227))*OFFSET($F$7,0,$E1227))-SUM($G1227:AH1227),(((INDEX('PTRM input'!$G$385:$P$434,A35offset,$E1227)-INDEX('PTRM input'!$G$277:$P$326,A35offset,$E1227))*OFFSET($F$7,0,$E1227))-SUM($G1227:AH1227))*(OFFSET('PTRM input'!$G$477,0,$E1227-1)/A35taxstdlife))))</f>
        <v>0</v>
      </c>
      <c r="AJ1227" s="251">
        <f ca="1">IF(A35taxstdlife="n/a","n/a",IF(A35taxstdlife="",0,IF(AJ$3&gt;(A35stdlife+$E1227),((INDEX('PTRM input'!$G$385:$P$434,A35offset,$E1227)-INDEX('PTRM input'!$G$277:$P$326,A35offset,$E1227))*OFFSET($F$7,0,$E1227))-SUM($G1227:AI1227),(((INDEX('PTRM input'!$G$385:$P$434,A35offset,$E1227)-INDEX('PTRM input'!$G$277:$P$326,A35offset,$E1227))*OFFSET($F$7,0,$E1227))-SUM($G1227:AI1227))*(OFFSET('PTRM input'!$G$477,0,$E1227-1)/A35taxstdlife))))</f>
        <v>0</v>
      </c>
      <c r="AK1227" s="251">
        <f ca="1">IF(A35taxstdlife="n/a","n/a",IF(A35taxstdlife="",0,IF(AK$3&gt;(A35stdlife+$E1227),((INDEX('PTRM input'!$G$385:$P$434,A35offset,$E1227)-INDEX('PTRM input'!$G$277:$P$326,A35offset,$E1227))*OFFSET($F$7,0,$E1227))-SUM($G1227:AJ1227),(((INDEX('PTRM input'!$G$385:$P$434,A35offset,$E1227)-INDEX('PTRM input'!$G$277:$P$326,A35offset,$E1227))*OFFSET($F$7,0,$E1227))-SUM($G1227:AJ1227))*(OFFSET('PTRM input'!$G$477,0,$E1227-1)/A35taxstdlife))))</f>
        <v>0</v>
      </c>
      <c r="AL1227" s="251">
        <f ca="1">IF(A35taxstdlife="n/a","n/a",IF(A35taxstdlife="",0,IF(AL$3&gt;(A35stdlife+$E1227),((INDEX('PTRM input'!$G$385:$P$434,A35offset,$E1227)-INDEX('PTRM input'!$G$277:$P$326,A35offset,$E1227))*OFFSET($F$7,0,$E1227))-SUM($G1227:AK1227),(((INDEX('PTRM input'!$G$385:$P$434,A35offset,$E1227)-INDEX('PTRM input'!$G$277:$P$326,A35offset,$E1227))*OFFSET($F$7,0,$E1227))-SUM($G1227:AK1227))*(OFFSET('PTRM input'!$G$477,0,$E1227-1)/A35taxstdlife))))</f>
        <v>0</v>
      </c>
      <c r="AM1227" s="251">
        <f ca="1">IF(A35taxstdlife="n/a","n/a",IF(A35taxstdlife="",0,IF(AM$3&gt;(A35stdlife+$E1227),((INDEX('PTRM input'!$G$385:$P$434,A35offset,$E1227)-INDEX('PTRM input'!$G$277:$P$326,A35offset,$E1227))*OFFSET($F$7,0,$E1227))-SUM($G1227:AL1227),(((INDEX('PTRM input'!$G$385:$P$434,A35offset,$E1227)-INDEX('PTRM input'!$G$277:$P$326,A35offset,$E1227))*OFFSET($F$7,0,$E1227))-SUM($G1227:AL1227))*(OFFSET('PTRM input'!$G$477,0,$E1227-1)/A35taxstdlife))))</f>
        <v>0</v>
      </c>
      <c r="AN1227" s="251">
        <f ca="1">IF(A35taxstdlife="n/a","n/a",IF(A35taxstdlife="",0,IF(AN$3&gt;(A35stdlife+$E1227),((INDEX('PTRM input'!$G$385:$P$434,A35offset,$E1227)-INDEX('PTRM input'!$G$277:$P$326,A35offset,$E1227))*OFFSET($F$7,0,$E1227))-SUM($G1227:AM1227),(((INDEX('PTRM input'!$G$385:$P$434,A35offset,$E1227)-INDEX('PTRM input'!$G$277:$P$326,A35offset,$E1227))*OFFSET($F$7,0,$E1227))-SUM($G1227:AM1227))*(OFFSET('PTRM input'!$G$477,0,$E1227-1)/A35taxstdlife))))</f>
        <v>0</v>
      </c>
      <c r="AO1227" s="251">
        <f ca="1">IF(A35taxstdlife="n/a","n/a",IF(A35taxstdlife="",0,IF(AO$3&gt;(A35stdlife+$E1227),((INDEX('PTRM input'!$G$385:$P$434,A35offset,$E1227)-INDEX('PTRM input'!$G$277:$P$326,A35offset,$E1227))*OFFSET($F$7,0,$E1227))-SUM($G1227:AN1227),(((INDEX('PTRM input'!$G$385:$P$434,A35offset,$E1227)-INDEX('PTRM input'!$G$277:$P$326,A35offset,$E1227))*OFFSET($F$7,0,$E1227))-SUM($G1227:AN1227))*(OFFSET('PTRM input'!$G$477,0,$E1227-1)/A35taxstdlife))))</f>
        <v>0</v>
      </c>
      <c r="AP1227" s="251">
        <f ca="1">IF(A35taxstdlife="n/a","n/a",IF(A35taxstdlife="",0,IF(AP$3&gt;(A35stdlife+$E1227),((INDEX('PTRM input'!$G$385:$P$434,A35offset,$E1227)-INDEX('PTRM input'!$G$277:$P$326,A35offset,$E1227))*OFFSET($F$7,0,$E1227))-SUM($G1227:AO1227),(((INDEX('PTRM input'!$G$385:$P$434,A35offset,$E1227)-INDEX('PTRM input'!$G$277:$P$326,A35offset,$E1227))*OFFSET($F$7,0,$E1227))-SUM($G1227:AO1227))*(OFFSET('PTRM input'!$G$477,0,$E1227-1)/A35taxstdlife))))</f>
        <v>0</v>
      </c>
      <c r="AQ1227" s="251">
        <f ca="1">IF(A35taxstdlife="n/a","n/a",IF(A35taxstdlife="",0,IF(AQ$3&gt;(A35stdlife+$E1227),((INDEX('PTRM input'!$G$385:$P$434,A35offset,$E1227)-INDEX('PTRM input'!$G$277:$P$326,A35offset,$E1227))*OFFSET($F$7,0,$E1227))-SUM($G1227:AP1227),(((INDEX('PTRM input'!$G$385:$P$434,A35offset,$E1227)-INDEX('PTRM input'!$G$277:$P$326,A35offset,$E1227))*OFFSET($F$7,0,$E1227))-SUM($G1227:AP1227))*(OFFSET('PTRM input'!$G$477,0,$E1227-1)/A35taxstdlife))))</f>
        <v>0</v>
      </c>
      <c r="AR1227" s="251">
        <f ca="1">IF(A35taxstdlife="n/a","n/a",IF(A35taxstdlife="",0,IF(AR$3&gt;(A35stdlife+$E1227),((INDEX('PTRM input'!$G$385:$P$434,A35offset,$E1227)-INDEX('PTRM input'!$G$277:$P$326,A35offset,$E1227))*OFFSET($F$7,0,$E1227))-SUM($G1227:AQ1227),(((INDEX('PTRM input'!$G$385:$P$434,A35offset,$E1227)-INDEX('PTRM input'!$G$277:$P$326,A35offset,$E1227))*OFFSET($F$7,0,$E1227))-SUM($G1227:AQ1227))*(OFFSET('PTRM input'!$G$477,0,$E1227-1)/A35taxstdlife))))</f>
        <v>0</v>
      </c>
      <c r="AS1227" s="251">
        <f ca="1">IF(A35taxstdlife="n/a","n/a",IF(A35taxstdlife="",0,IF(AS$3&gt;(A35stdlife+$E1227),((INDEX('PTRM input'!$G$385:$P$434,A35offset,$E1227)-INDEX('PTRM input'!$G$277:$P$326,A35offset,$E1227))*OFFSET($F$7,0,$E1227))-SUM($G1227:AR1227),(((INDEX('PTRM input'!$G$385:$P$434,A35offset,$E1227)-INDEX('PTRM input'!$G$277:$P$326,A35offset,$E1227))*OFFSET($F$7,0,$E1227))-SUM($G1227:AR1227))*(OFFSET('PTRM input'!$G$477,0,$E1227-1)/A35taxstdlife))))</f>
        <v>0</v>
      </c>
      <c r="AT1227" s="251">
        <f ca="1">IF(A35taxstdlife="n/a","n/a",IF(A35taxstdlife="",0,IF(AT$3&gt;(A35stdlife+$E1227),((INDEX('PTRM input'!$G$385:$P$434,A35offset,$E1227)-INDEX('PTRM input'!$G$277:$P$326,A35offset,$E1227))*OFFSET($F$7,0,$E1227))-SUM($G1227:AS1227),(((INDEX('PTRM input'!$G$385:$P$434,A35offset,$E1227)-INDEX('PTRM input'!$G$277:$P$326,A35offset,$E1227))*OFFSET($F$7,0,$E1227))-SUM($G1227:AS1227))*(OFFSET('PTRM input'!$G$477,0,$E1227-1)/A35taxstdlife))))</f>
        <v>0</v>
      </c>
      <c r="AU1227" s="251">
        <f ca="1">IF(A35taxstdlife="n/a","n/a",IF(A35taxstdlife="",0,IF(AU$3&gt;(A35stdlife+$E1227),((INDEX('PTRM input'!$G$385:$P$434,A35offset,$E1227)-INDEX('PTRM input'!$G$277:$P$326,A35offset,$E1227))*OFFSET($F$7,0,$E1227))-SUM($G1227:AT1227),(((INDEX('PTRM input'!$G$385:$P$434,A35offset,$E1227)-INDEX('PTRM input'!$G$277:$P$326,A35offset,$E1227))*OFFSET($F$7,0,$E1227))-SUM($G1227:AT1227))*(OFFSET('PTRM input'!$G$477,0,$E1227-1)/A35taxstdlife))))</f>
        <v>0</v>
      </c>
      <c r="AV1227" s="251">
        <f ca="1">IF(A35taxstdlife="n/a","n/a",IF(A35taxstdlife="",0,IF(AV$3&gt;(A35stdlife+$E1227),((INDEX('PTRM input'!$G$385:$P$434,A35offset,$E1227)-INDEX('PTRM input'!$G$277:$P$326,A35offset,$E1227))*OFFSET($F$7,0,$E1227))-SUM($G1227:AU1227),(((INDEX('PTRM input'!$G$385:$P$434,A35offset,$E1227)-INDEX('PTRM input'!$G$277:$P$326,A35offset,$E1227))*OFFSET($F$7,0,$E1227))-SUM($G1227:AU1227))*(OFFSET('PTRM input'!$G$477,0,$E1227-1)/A35taxstdlife))))</f>
        <v>0</v>
      </c>
      <c r="AW1227" s="251">
        <f ca="1">IF(A35taxstdlife="n/a","n/a",IF(A35taxstdlife="",0,IF(AW$3&gt;(A35stdlife+$E1227),((INDEX('PTRM input'!$G$385:$P$434,A35offset,$E1227)-INDEX('PTRM input'!$G$277:$P$326,A35offset,$E1227))*OFFSET($F$7,0,$E1227))-SUM($G1227:AV1227),(((INDEX('PTRM input'!$G$385:$P$434,A35offset,$E1227)-INDEX('PTRM input'!$G$277:$P$326,A35offset,$E1227))*OFFSET($F$7,0,$E1227))-SUM($G1227:AV1227))*(OFFSET('PTRM input'!$G$477,0,$E1227-1)/A35taxstdlife))))</f>
        <v>0</v>
      </c>
      <c r="AX1227" s="251">
        <f ca="1">IF(A35taxstdlife="n/a","n/a",IF(A35taxstdlife="",0,IF(AX$3&gt;(A35stdlife+$E1227),((INDEX('PTRM input'!$G$385:$P$434,A35offset,$E1227)-INDEX('PTRM input'!$G$277:$P$326,A35offset,$E1227))*OFFSET($F$7,0,$E1227))-SUM($G1227:AW1227),(((INDEX('PTRM input'!$G$385:$P$434,A35offset,$E1227)-INDEX('PTRM input'!$G$277:$P$326,A35offset,$E1227))*OFFSET($F$7,0,$E1227))-SUM($G1227:AW1227))*(OFFSET('PTRM input'!$G$477,0,$E1227-1)/A35taxstdlife))))</f>
        <v>0</v>
      </c>
      <c r="AY1227" s="251">
        <f ca="1">IF(A35taxstdlife="n/a","n/a",IF(A35taxstdlife="",0,IF(AY$3&gt;(A35stdlife+$E1227),((INDEX('PTRM input'!$G$385:$P$434,A35offset,$E1227)-INDEX('PTRM input'!$G$277:$P$326,A35offset,$E1227))*OFFSET($F$7,0,$E1227))-SUM($G1227:AX1227),(((INDEX('PTRM input'!$G$385:$P$434,A35offset,$E1227)-INDEX('PTRM input'!$G$277:$P$326,A35offset,$E1227))*OFFSET($F$7,0,$E1227))-SUM($G1227:AX1227))*(OFFSET('PTRM input'!$G$477,0,$E1227-1)/A35taxstdlife))))</f>
        <v>0</v>
      </c>
      <c r="AZ1227" s="251">
        <f ca="1">IF(A35taxstdlife="n/a","n/a",IF(A35taxstdlife="",0,IF(AZ$3&gt;(A35stdlife+$E1227),((INDEX('PTRM input'!$G$385:$P$434,A35offset,$E1227)-INDEX('PTRM input'!$G$277:$P$326,A35offset,$E1227))*OFFSET($F$7,0,$E1227))-SUM($G1227:AY1227),(((INDEX('PTRM input'!$G$385:$P$434,A35offset,$E1227)-INDEX('PTRM input'!$G$277:$P$326,A35offset,$E1227))*OFFSET($F$7,0,$E1227))-SUM($G1227:AY1227))*(OFFSET('PTRM input'!$G$477,0,$E1227-1)/A35taxstdlife))))</f>
        <v>0</v>
      </c>
      <c r="BA1227" s="251">
        <f ca="1">IF(A35taxstdlife="n/a","n/a",IF(A35taxstdlife="",0,IF(BA$3&gt;(A35stdlife+$E1227),((INDEX('PTRM input'!$G$385:$P$434,A35offset,$E1227)-INDEX('PTRM input'!$G$277:$P$326,A35offset,$E1227))*OFFSET($F$7,0,$E1227))-SUM($G1227:AZ1227),(((INDEX('PTRM input'!$G$385:$P$434,A35offset,$E1227)-INDEX('PTRM input'!$G$277:$P$326,A35offset,$E1227))*OFFSET($F$7,0,$E1227))-SUM($G1227:AZ1227))*(OFFSET('PTRM input'!$G$477,0,$E1227-1)/A35taxstdlife))))</f>
        <v>0</v>
      </c>
      <c r="BB1227" s="251">
        <f ca="1">IF(A35taxstdlife="n/a","n/a",IF(A35taxstdlife="",0,IF(BB$3&gt;(A35stdlife+$E1227),((INDEX('PTRM input'!$G$385:$P$434,A35offset,$E1227)-INDEX('PTRM input'!$G$277:$P$326,A35offset,$E1227))*OFFSET($F$7,0,$E1227))-SUM($G1227:BA1227),(((INDEX('PTRM input'!$G$385:$P$434,A35offset,$E1227)-INDEX('PTRM input'!$G$277:$P$326,A35offset,$E1227))*OFFSET($F$7,0,$E1227))-SUM($G1227:BA1227))*(OFFSET('PTRM input'!$G$477,0,$E1227-1)/A35taxstdlife))))</f>
        <v>0</v>
      </c>
      <c r="BC1227" s="251">
        <f ca="1">IF(A35taxstdlife="n/a","n/a",IF(A35taxstdlife="",0,IF(BC$3&gt;(A35stdlife+$E1227),((INDEX('PTRM input'!$G$385:$P$434,A35offset,$E1227)-INDEX('PTRM input'!$G$277:$P$326,A35offset,$E1227))*OFFSET($F$7,0,$E1227))-SUM($G1227:BB1227),(((INDEX('PTRM input'!$G$385:$P$434,A35offset,$E1227)-INDEX('PTRM input'!$G$277:$P$326,A35offset,$E1227))*OFFSET($F$7,0,$E1227))-SUM($G1227:BB1227))*(OFFSET('PTRM input'!$G$477,0,$E1227-1)/A35taxstdlife))))</f>
        <v>0</v>
      </c>
      <c r="BD1227" s="251">
        <f ca="1">IF(A35taxstdlife="n/a","n/a",IF(A35taxstdlife="",0,IF(BD$3&gt;(A35stdlife+$E1227),((INDEX('PTRM input'!$G$385:$P$434,A35offset,$E1227)-INDEX('PTRM input'!$G$277:$P$326,A35offset,$E1227))*OFFSET($F$7,0,$E1227))-SUM($G1227:BC1227),(((INDEX('PTRM input'!$G$385:$P$434,A35offset,$E1227)-INDEX('PTRM input'!$G$277:$P$326,A35offset,$E1227))*OFFSET($F$7,0,$E1227))-SUM($G1227:BC1227))*(OFFSET('PTRM input'!$G$477,0,$E1227-1)/A35taxstdlife))))</f>
        <v>0</v>
      </c>
      <c r="BE1227" s="251">
        <f ca="1">IF(A35taxstdlife="n/a","n/a",IF(A35taxstdlife="",0,IF(BE$3&gt;(A35stdlife+$E1227),((INDEX('PTRM input'!$G$385:$P$434,A35offset,$E1227)-INDEX('PTRM input'!$G$277:$P$326,A35offset,$E1227))*OFFSET($F$7,0,$E1227))-SUM($G1227:BD1227),(((INDEX('PTRM input'!$G$385:$P$434,A35offset,$E1227)-INDEX('PTRM input'!$G$277:$P$326,A35offset,$E1227))*OFFSET($F$7,0,$E1227))-SUM($G1227:BD1227))*(OFFSET('PTRM input'!$G$477,0,$E1227-1)/A35taxstdlife))))</f>
        <v>0</v>
      </c>
      <c r="BF1227" s="251">
        <f ca="1">IF(A35taxstdlife="n/a","n/a",IF(A35taxstdlife="",0,IF(BF$3&gt;(A35stdlife+$E1227),((INDEX('PTRM input'!$G$385:$P$434,A35offset,$E1227)-INDEX('PTRM input'!$G$277:$P$326,A35offset,$E1227))*OFFSET($F$7,0,$E1227))-SUM($G1227:BE1227),(((INDEX('PTRM input'!$G$385:$P$434,A35offset,$E1227)-INDEX('PTRM input'!$G$277:$P$326,A35offset,$E1227))*OFFSET($F$7,0,$E1227))-SUM($G1227:BE1227))*(OFFSET('PTRM input'!$G$477,0,$E1227-1)/A35taxstdlife))))</f>
        <v>0</v>
      </c>
      <c r="BG1227" s="251">
        <f ca="1">IF(A35taxstdlife="n/a","n/a",IF(A35taxstdlife="",0,IF(BG$3&gt;(A35stdlife+$E1227),((INDEX('PTRM input'!$G$385:$P$434,A35offset,$E1227)-INDEX('PTRM input'!$G$277:$P$326,A35offset,$E1227))*OFFSET($F$7,0,$E1227))-SUM($G1227:BF1227),(((INDEX('PTRM input'!$G$385:$P$434,A35offset,$E1227)-INDEX('PTRM input'!$G$277:$P$326,A35offset,$E1227))*OFFSET($F$7,0,$E1227))-SUM($G1227:BF1227))*(OFFSET('PTRM input'!$G$477,0,$E1227-1)/A35taxstdlife))))</f>
        <v>0</v>
      </c>
      <c r="BH1227" s="251">
        <f ca="1">IF(A35taxstdlife="n/a","n/a",IF(A35taxstdlife="",0,IF(BH$3&gt;(A35stdlife+$E1227),((INDEX('PTRM input'!$G$385:$P$434,A35offset,$E1227)-INDEX('PTRM input'!$G$277:$P$326,A35offset,$E1227))*OFFSET($F$7,0,$E1227))-SUM($G1227:BG1227),(((INDEX('PTRM input'!$G$385:$P$434,A35offset,$E1227)-INDEX('PTRM input'!$G$277:$P$326,A35offset,$E1227))*OFFSET($F$7,0,$E1227))-SUM($G1227:BG1227))*(OFFSET('PTRM input'!$G$477,0,$E1227-1)/A35taxstdlife))))</f>
        <v>0</v>
      </c>
      <c r="BI1227" s="251">
        <f ca="1">IF(A35taxstdlife="n/a","n/a",IF(A35taxstdlife="",0,IF(BI$3&gt;(A35stdlife+$E1227),((INDEX('PTRM input'!$G$385:$P$434,A35offset,$E1227)-INDEX('PTRM input'!$G$277:$P$326,A35offset,$E1227))*OFFSET($F$7,0,$E1227))-SUM($G1227:BH1227),(((INDEX('PTRM input'!$G$385:$P$434,A35offset,$E1227)-INDEX('PTRM input'!$G$277:$P$326,A35offset,$E1227))*OFFSET($F$7,0,$E1227))-SUM($G1227:BH1227))*(OFFSET('PTRM input'!$G$477,0,$E1227-1)/A35taxstdlife))))</f>
        <v>0</v>
      </c>
      <c r="BJ1227" s="116"/>
      <c r="BK1227" s="116"/>
      <c r="BL1227" s="116"/>
      <c r="BM1227" s="116"/>
    </row>
    <row r="1228" spans="1:65" ht="12.75" hidden="1" customHeight="1" outlineLevel="2">
      <c r="A1228" s="366"/>
      <c r="B1228" s="19"/>
      <c r="C1228" s="18"/>
      <c r="D1228" s="760"/>
      <c r="E1228" s="86">
        <v>5</v>
      </c>
      <c r="F1228" s="356"/>
      <c r="G1228" s="434"/>
      <c r="H1228" s="435"/>
      <c r="I1228" s="435"/>
      <c r="J1228" s="435"/>
      <c r="K1228" s="619"/>
      <c r="L1228" s="251">
        <f ca="1">IF(A35taxstdlife="n/a","n/a",IF(A35taxstdlife="",0,IF(L$3&gt;(A35stdlife+$E1228),((INDEX('PTRM input'!$G$385:$P$434,A35offset,$E1228)-INDEX('PTRM input'!$G$277:$P$326,A35offset,$E1228))*OFFSET($F$7,0,$E1228))-SUM($G1228:K1228),(((INDEX('PTRM input'!$G$385:$P$434,A35offset,$E1228)-INDEX('PTRM input'!$G$277:$P$326,A35offset,$E1228))*OFFSET($F$7,0,$E1228))-SUM($G1228:K1228))*(OFFSET('PTRM input'!$G$477,0,$E1228-1)/A35taxstdlife))))</f>
        <v>0</v>
      </c>
      <c r="M1228" s="251">
        <f ca="1">IF(A35taxstdlife="n/a","n/a",IF(A35taxstdlife="",0,IF(M$3&gt;(A35stdlife+$E1228),((INDEX('PTRM input'!$G$385:$P$434,A35offset,$E1228)-INDEX('PTRM input'!$G$277:$P$326,A35offset,$E1228))*OFFSET($F$7,0,$E1228))-SUM($G1228:L1228),(((INDEX('PTRM input'!$G$385:$P$434,A35offset,$E1228)-INDEX('PTRM input'!$G$277:$P$326,A35offset,$E1228))*OFFSET($F$7,0,$E1228))-SUM($G1228:L1228))*(OFFSET('PTRM input'!$G$477,0,$E1228-1)/A35taxstdlife))))</f>
        <v>0</v>
      </c>
      <c r="N1228" s="251">
        <f ca="1">IF(A35taxstdlife="n/a","n/a",IF(A35taxstdlife="",0,IF(N$3&gt;(A35stdlife+$E1228),((INDEX('PTRM input'!$G$385:$P$434,A35offset,$E1228)-INDEX('PTRM input'!$G$277:$P$326,A35offset,$E1228))*OFFSET($F$7,0,$E1228))-SUM($G1228:M1228),(((INDEX('PTRM input'!$G$385:$P$434,A35offset,$E1228)-INDEX('PTRM input'!$G$277:$P$326,A35offset,$E1228))*OFFSET($F$7,0,$E1228))-SUM($G1228:M1228))*(OFFSET('PTRM input'!$G$477,0,$E1228-1)/A35taxstdlife))))</f>
        <v>0</v>
      </c>
      <c r="O1228" s="251">
        <f ca="1">IF(A35taxstdlife="n/a","n/a",IF(A35taxstdlife="",0,IF(O$3&gt;(A35stdlife+$E1228),((INDEX('PTRM input'!$G$385:$P$434,A35offset,$E1228)-INDEX('PTRM input'!$G$277:$P$326,A35offset,$E1228))*OFFSET($F$7,0,$E1228))-SUM($G1228:N1228),(((INDEX('PTRM input'!$G$385:$P$434,A35offset,$E1228)-INDEX('PTRM input'!$G$277:$P$326,A35offset,$E1228))*OFFSET($F$7,0,$E1228))-SUM($G1228:N1228))*(OFFSET('PTRM input'!$G$477,0,$E1228-1)/A35taxstdlife))))</f>
        <v>0</v>
      </c>
      <c r="P1228" s="251">
        <f ca="1">IF(A35taxstdlife="n/a","n/a",IF(A35taxstdlife="",0,IF(P$3&gt;(A35stdlife+$E1228),((INDEX('PTRM input'!$G$385:$P$434,A35offset,$E1228)-INDEX('PTRM input'!$G$277:$P$326,A35offset,$E1228))*OFFSET($F$7,0,$E1228))-SUM($G1228:O1228),(((INDEX('PTRM input'!$G$385:$P$434,A35offset,$E1228)-INDEX('PTRM input'!$G$277:$P$326,A35offset,$E1228))*OFFSET($F$7,0,$E1228))-SUM($G1228:O1228))*(OFFSET('PTRM input'!$G$477,0,$E1228-1)/A35taxstdlife))))</f>
        <v>0</v>
      </c>
      <c r="Q1228" s="251">
        <f ca="1">IF(A35taxstdlife="n/a","n/a",IF(A35taxstdlife="",0,IF(Q$3&gt;(A35stdlife+$E1228),((INDEX('PTRM input'!$G$385:$P$434,A35offset,$E1228)-INDEX('PTRM input'!$G$277:$P$326,A35offset,$E1228))*OFFSET($F$7,0,$E1228))-SUM($G1228:P1228),(((INDEX('PTRM input'!$G$385:$P$434,A35offset,$E1228)-INDEX('PTRM input'!$G$277:$P$326,A35offset,$E1228))*OFFSET($F$7,0,$E1228))-SUM($G1228:P1228))*(OFFSET('PTRM input'!$G$477,0,$E1228-1)/A35taxstdlife))))</f>
        <v>0</v>
      </c>
      <c r="R1228" s="251">
        <f ca="1">IF(A35taxstdlife="n/a","n/a",IF(A35taxstdlife="",0,IF(R$3&gt;(A35stdlife+$E1228),((INDEX('PTRM input'!$G$385:$P$434,A35offset,$E1228)-INDEX('PTRM input'!$G$277:$P$326,A35offset,$E1228))*OFFSET($F$7,0,$E1228))-SUM($G1228:Q1228),(((INDEX('PTRM input'!$G$385:$P$434,A35offset,$E1228)-INDEX('PTRM input'!$G$277:$P$326,A35offset,$E1228))*OFFSET($F$7,0,$E1228))-SUM($G1228:Q1228))*(OFFSET('PTRM input'!$G$477,0,$E1228-1)/A35taxstdlife))))</f>
        <v>0</v>
      </c>
      <c r="S1228" s="251">
        <f ca="1">IF(A35taxstdlife="n/a","n/a",IF(A35taxstdlife="",0,IF(S$3&gt;(A35stdlife+$E1228),((INDEX('PTRM input'!$G$385:$P$434,A35offset,$E1228)-INDEX('PTRM input'!$G$277:$P$326,A35offset,$E1228))*OFFSET($F$7,0,$E1228))-SUM($G1228:R1228),(((INDEX('PTRM input'!$G$385:$P$434,A35offset,$E1228)-INDEX('PTRM input'!$G$277:$P$326,A35offset,$E1228))*OFFSET($F$7,0,$E1228))-SUM($G1228:R1228))*(OFFSET('PTRM input'!$G$477,0,$E1228-1)/A35taxstdlife))))</f>
        <v>0</v>
      </c>
      <c r="T1228" s="251">
        <f ca="1">IF(A35taxstdlife="n/a","n/a",IF(A35taxstdlife="",0,IF(T$3&gt;(A35stdlife+$E1228),((INDEX('PTRM input'!$G$385:$P$434,A35offset,$E1228)-INDEX('PTRM input'!$G$277:$P$326,A35offset,$E1228))*OFFSET($F$7,0,$E1228))-SUM($G1228:S1228),(((INDEX('PTRM input'!$G$385:$P$434,A35offset,$E1228)-INDEX('PTRM input'!$G$277:$P$326,A35offset,$E1228))*OFFSET($F$7,0,$E1228))-SUM($G1228:S1228))*(OFFSET('PTRM input'!$G$477,0,$E1228-1)/A35taxstdlife))))</f>
        <v>0</v>
      </c>
      <c r="U1228" s="251">
        <f ca="1">IF(A35taxstdlife="n/a","n/a",IF(A35taxstdlife="",0,IF(U$3&gt;(A35stdlife+$E1228),((INDEX('PTRM input'!$G$385:$P$434,A35offset,$E1228)-INDEX('PTRM input'!$G$277:$P$326,A35offset,$E1228))*OFFSET($F$7,0,$E1228))-SUM($G1228:T1228),(((INDEX('PTRM input'!$G$385:$P$434,A35offset,$E1228)-INDEX('PTRM input'!$G$277:$P$326,A35offset,$E1228))*OFFSET($F$7,0,$E1228))-SUM($G1228:T1228))*(OFFSET('PTRM input'!$G$477,0,$E1228-1)/A35taxstdlife))))</f>
        <v>0</v>
      </c>
      <c r="V1228" s="251">
        <f ca="1">IF(A35taxstdlife="n/a","n/a",IF(A35taxstdlife="",0,IF(V$3&gt;(A35stdlife+$E1228),((INDEX('PTRM input'!$G$385:$P$434,A35offset,$E1228)-INDEX('PTRM input'!$G$277:$P$326,A35offset,$E1228))*OFFSET($F$7,0,$E1228))-SUM($G1228:U1228),(((INDEX('PTRM input'!$G$385:$P$434,A35offset,$E1228)-INDEX('PTRM input'!$G$277:$P$326,A35offset,$E1228))*OFFSET($F$7,0,$E1228))-SUM($G1228:U1228))*(OFFSET('PTRM input'!$G$477,0,$E1228-1)/A35taxstdlife))))</f>
        <v>0</v>
      </c>
      <c r="W1228" s="251">
        <f ca="1">IF(A35taxstdlife="n/a","n/a",IF(A35taxstdlife="",0,IF(W$3&gt;(A35stdlife+$E1228),((INDEX('PTRM input'!$G$385:$P$434,A35offset,$E1228)-INDEX('PTRM input'!$G$277:$P$326,A35offset,$E1228))*OFFSET($F$7,0,$E1228))-SUM($G1228:V1228),(((INDEX('PTRM input'!$G$385:$P$434,A35offset,$E1228)-INDEX('PTRM input'!$G$277:$P$326,A35offset,$E1228))*OFFSET($F$7,0,$E1228))-SUM($G1228:V1228))*(OFFSET('PTRM input'!$G$477,0,$E1228-1)/A35taxstdlife))))</f>
        <v>0</v>
      </c>
      <c r="X1228" s="251">
        <f ca="1">IF(A35taxstdlife="n/a","n/a",IF(A35taxstdlife="",0,IF(X$3&gt;(A35stdlife+$E1228),((INDEX('PTRM input'!$G$385:$P$434,A35offset,$E1228)-INDEX('PTRM input'!$G$277:$P$326,A35offset,$E1228))*OFFSET($F$7,0,$E1228))-SUM($G1228:W1228),(((INDEX('PTRM input'!$G$385:$P$434,A35offset,$E1228)-INDEX('PTRM input'!$G$277:$P$326,A35offset,$E1228))*OFFSET($F$7,0,$E1228))-SUM($G1228:W1228))*(OFFSET('PTRM input'!$G$477,0,$E1228-1)/A35taxstdlife))))</f>
        <v>0</v>
      </c>
      <c r="Y1228" s="251">
        <f ca="1">IF(A35taxstdlife="n/a","n/a",IF(A35taxstdlife="",0,IF(Y$3&gt;(A35stdlife+$E1228),((INDEX('PTRM input'!$G$385:$P$434,A35offset,$E1228)-INDEX('PTRM input'!$G$277:$P$326,A35offset,$E1228))*OFFSET($F$7,0,$E1228))-SUM($G1228:X1228),(((INDEX('PTRM input'!$G$385:$P$434,A35offset,$E1228)-INDEX('PTRM input'!$G$277:$P$326,A35offset,$E1228))*OFFSET($F$7,0,$E1228))-SUM($G1228:X1228))*(OFFSET('PTRM input'!$G$477,0,$E1228-1)/A35taxstdlife))))</f>
        <v>0</v>
      </c>
      <c r="Z1228" s="251">
        <f ca="1">IF(A35taxstdlife="n/a","n/a",IF(A35taxstdlife="",0,IF(Z$3&gt;(A35stdlife+$E1228),((INDEX('PTRM input'!$G$385:$P$434,A35offset,$E1228)-INDEX('PTRM input'!$G$277:$P$326,A35offset,$E1228))*OFFSET($F$7,0,$E1228))-SUM($G1228:Y1228),(((INDEX('PTRM input'!$G$385:$P$434,A35offset,$E1228)-INDEX('PTRM input'!$G$277:$P$326,A35offset,$E1228))*OFFSET($F$7,0,$E1228))-SUM($G1228:Y1228))*(OFFSET('PTRM input'!$G$477,0,$E1228-1)/A35taxstdlife))))</f>
        <v>0</v>
      </c>
      <c r="AA1228" s="251">
        <f ca="1">IF(A35taxstdlife="n/a","n/a",IF(A35taxstdlife="",0,IF(AA$3&gt;(A35stdlife+$E1228),((INDEX('PTRM input'!$G$385:$P$434,A35offset,$E1228)-INDEX('PTRM input'!$G$277:$P$326,A35offset,$E1228))*OFFSET($F$7,0,$E1228))-SUM($G1228:Z1228),(((INDEX('PTRM input'!$G$385:$P$434,A35offset,$E1228)-INDEX('PTRM input'!$G$277:$P$326,A35offset,$E1228))*OFFSET($F$7,0,$E1228))-SUM($G1228:Z1228))*(OFFSET('PTRM input'!$G$477,0,$E1228-1)/A35taxstdlife))))</f>
        <v>0</v>
      </c>
      <c r="AB1228" s="251">
        <f ca="1">IF(A35taxstdlife="n/a","n/a",IF(A35taxstdlife="",0,IF(AB$3&gt;(A35stdlife+$E1228),((INDEX('PTRM input'!$G$385:$P$434,A35offset,$E1228)-INDEX('PTRM input'!$G$277:$P$326,A35offset,$E1228))*OFFSET($F$7,0,$E1228))-SUM($G1228:AA1228),(((INDEX('PTRM input'!$G$385:$P$434,A35offset,$E1228)-INDEX('PTRM input'!$G$277:$P$326,A35offset,$E1228))*OFFSET($F$7,0,$E1228))-SUM($G1228:AA1228))*(OFFSET('PTRM input'!$G$477,0,$E1228-1)/A35taxstdlife))))</f>
        <v>0</v>
      </c>
      <c r="AC1228" s="251">
        <f ca="1">IF(A35taxstdlife="n/a","n/a",IF(A35taxstdlife="",0,IF(AC$3&gt;(A35stdlife+$E1228),((INDEX('PTRM input'!$G$385:$P$434,A35offset,$E1228)-INDEX('PTRM input'!$G$277:$P$326,A35offset,$E1228))*OFFSET($F$7,0,$E1228))-SUM($G1228:AB1228),(((INDEX('PTRM input'!$G$385:$P$434,A35offset,$E1228)-INDEX('PTRM input'!$G$277:$P$326,A35offset,$E1228))*OFFSET($F$7,0,$E1228))-SUM($G1228:AB1228))*(OFFSET('PTRM input'!$G$477,0,$E1228-1)/A35taxstdlife))))</f>
        <v>0</v>
      </c>
      <c r="AD1228" s="251">
        <f ca="1">IF(A35taxstdlife="n/a","n/a",IF(A35taxstdlife="",0,IF(AD$3&gt;(A35stdlife+$E1228),((INDEX('PTRM input'!$G$385:$P$434,A35offset,$E1228)-INDEX('PTRM input'!$G$277:$P$326,A35offset,$E1228))*OFFSET($F$7,0,$E1228))-SUM($G1228:AC1228),(((INDEX('PTRM input'!$G$385:$P$434,A35offset,$E1228)-INDEX('PTRM input'!$G$277:$P$326,A35offset,$E1228))*OFFSET($F$7,0,$E1228))-SUM($G1228:AC1228))*(OFFSET('PTRM input'!$G$477,0,$E1228-1)/A35taxstdlife))))</f>
        <v>0</v>
      </c>
      <c r="AE1228" s="251">
        <f ca="1">IF(A35taxstdlife="n/a","n/a",IF(A35taxstdlife="",0,IF(AE$3&gt;(A35stdlife+$E1228),((INDEX('PTRM input'!$G$385:$P$434,A35offset,$E1228)-INDEX('PTRM input'!$G$277:$P$326,A35offset,$E1228))*OFFSET($F$7,0,$E1228))-SUM($G1228:AD1228),(((INDEX('PTRM input'!$G$385:$P$434,A35offset,$E1228)-INDEX('PTRM input'!$G$277:$P$326,A35offset,$E1228))*OFFSET($F$7,0,$E1228))-SUM($G1228:AD1228))*(OFFSET('PTRM input'!$G$477,0,$E1228-1)/A35taxstdlife))))</f>
        <v>0</v>
      </c>
      <c r="AF1228" s="251">
        <f ca="1">IF(A35taxstdlife="n/a","n/a",IF(A35taxstdlife="",0,IF(AF$3&gt;(A35stdlife+$E1228),((INDEX('PTRM input'!$G$385:$P$434,A35offset,$E1228)-INDEX('PTRM input'!$G$277:$P$326,A35offset,$E1228))*OFFSET($F$7,0,$E1228))-SUM($G1228:AE1228),(((INDEX('PTRM input'!$G$385:$P$434,A35offset,$E1228)-INDEX('PTRM input'!$G$277:$P$326,A35offset,$E1228))*OFFSET($F$7,0,$E1228))-SUM($G1228:AE1228))*(OFFSET('PTRM input'!$G$477,0,$E1228-1)/A35taxstdlife))))</f>
        <v>0</v>
      </c>
      <c r="AG1228" s="251">
        <f ca="1">IF(A35taxstdlife="n/a","n/a",IF(A35taxstdlife="",0,IF(AG$3&gt;(A35stdlife+$E1228),((INDEX('PTRM input'!$G$385:$P$434,A35offset,$E1228)-INDEX('PTRM input'!$G$277:$P$326,A35offset,$E1228))*OFFSET($F$7,0,$E1228))-SUM($G1228:AF1228),(((INDEX('PTRM input'!$G$385:$P$434,A35offset,$E1228)-INDEX('PTRM input'!$G$277:$P$326,A35offset,$E1228))*OFFSET($F$7,0,$E1228))-SUM($G1228:AF1228))*(OFFSET('PTRM input'!$G$477,0,$E1228-1)/A35taxstdlife))))</f>
        <v>0</v>
      </c>
      <c r="AH1228" s="251">
        <f ca="1">IF(A35taxstdlife="n/a","n/a",IF(A35taxstdlife="",0,IF(AH$3&gt;(A35stdlife+$E1228),((INDEX('PTRM input'!$G$385:$P$434,A35offset,$E1228)-INDEX('PTRM input'!$G$277:$P$326,A35offset,$E1228))*OFFSET($F$7,0,$E1228))-SUM($G1228:AG1228),(((INDEX('PTRM input'!$G$385:$P$434,A35offset,$E1228)-INDEX('PTRM input'!$G$277:$P$326,A35offset,$E1228))*OFFSET($F$7,0,$E1228))-SUM($G1228:AG1228))*(OFFSET('PTRM input'!$G$477,0,$E1228-1)/A35taxstdlife))))</f>
        <v>0</v>
      </c>
      <c r="AI1228" s="251">
        <f ca="1">IF(A35taxstdlife="n/a","n/a",IF(A35taxstdlife="",0,IF(AI$3&gt;(A35stdlife+$E1228),((INDEX('PTRM input'!$G$385:$P$434,A35offset,$E1228)-INDEX('PTRM input'!$G$277:$P$326,A35offset,$E1228))*OFFSET($F$7,0,$E1228))-SUM($G1228:AH1228),(((INDEX('PTRM input'!$G$385:$P$434,A35offset,$E1228)-INDEX('PTRM input'!$G$277:$P$326,A35offset,$E1228))*OFFSET($F$7,0,$E1228))-SUM($G1228:AH1228))*(OFFSET('PTRM input'!$G$477,0,$E1228-1)/A35taxstdlife))))</f>
        <v>0</v>
      </c>
      <c r="AJ1228" s="251">
        <f ca="1">IF(A35taxstdlife="n/a","n/a",IF(A35taxstdlife="",0,IF(AJ$3&gt;(A35stdlife+$E1228),((INDEX('PTRM input'!$G$385:$P$434,A35offset,$E1228)-INDEX('PTRM input'!$G$277:$P$326,A35offset,$E1228))*OFFSET($F$7,0,$E1228))-SUM($G1228:AI1228),(((INDEX('PTRM input'!$G$385:$P$434,A35offset,$E1228)-INDEX('PTRM input'!$G$277:$P$326,A35offset,$E1228))*OFFSET($F$7,0,$E1228))-SUM($G1228:AI1228))*(OFFSET('PTRM input'!$G$477,0,$E1228-1)/A35taxstdlife))))</f>
        <v>0</v>
      </c>
      <c r="AK1228" s="251">
        <f ca="1">IF(A35taxstdlife="n/a","n/a",IF(A35taxstdlife="",0,IF(AK$3&gt;(A35stdlife+$E1228),((INDEX('PTRM input'!$G$385:$P$434,A35offset,$E1228)-INDEX('PTRM input'!$G$277:$P$326,A35offset,$E1228))*OFFSET($F$7,0,$E1228))-SUM($G1228:AJ1228),(((INDEX('PTRM input'!$G$385:$P$434,A35offset,$E1228)-INDEX('PTRM input'!$G$277:$P$326,A35offset,$E1228))*OFFSET($F$7,0,$E1228))-SUM($G1228:AJ1228))*(OFFSET('PTRM input'!$G$477,0,$E1228-1)/A35taxstdlife))))</f>
        <v>0</v>
      </c>
      <c r="AL1228" s="251">
        <f ca="1">IF(A35taxstdlife="n/a","n/a",IF(A35taxstdlife="",0,IF(AL$3&gt;(A35stdlife+$E1228),((INDEX('PTRM input'!$G$385:$P$434,A35offset,$E1228)-INDEX('PTRM input'!$G$277:$P$326,A35offset,$E1228))*OFFSET($F$7,0,$E1228))-SUM($G1228:AK1228),(((INDEX('PTRM input'!$G$385:$P$434,A35offset,$E1228)-INDEX('PTRM input'!$G$277:$P$326,A35offset,$E1228))*OFFSET($F$7,0,$E1228))-SUM($G1228:AK1228))*(OFFSET('PTRM input'!$G$477,0,$E1228-1)/A35taxstdlife))))</f>
        <v>0</v>
      </c>
      <c r="AM1228" s="251">
        <f ca="1">IF(A35taxstdlife="n/a","n/a",IF(A35taxstdlife="",0,IF(AM$3&gt;(A35stdlife+$E1228),((INDEX('PTRM input'!$G$385:$P$434,A35offset,$E1228)-INDEX('PTRM input'!$G$277:$P$326,A35offset,$E1228))*OFFSET($F$7,0,$E1228))-SUM($G1228:AL1228),(((INDEX('PTRM input'!$G$385:$P$434,A35offset,$E1228)-INDEX('PTRM input'!$G$277:$P$326,A35offset,$E1228))*OFFSET($F$7,0,$E1228))-SUM($G1228:AL1228))*(OFFSET('PTRM input'!$G$477,0,$E1228-1)/A35taxstdlife))))</f>
        <v>0</v>
      </c>
      <c r="AN1228" s="251">
        <f ca="1">IF(A35taxstdlife="n/a","n/a",IF(A35taxstdlife="",0,IF(AN$3&gt;(A35stdlife+$E1228),((INDEX('PTRM input'!$G$385:$P$434,A35offset,$E1228)-INDEX('PTRM input'!$G$277:$P$326,A35offset,$E1228))*OFFSET($F$7,0,$E1228))-SUM($G1228:AM1228),(((INDEX('PTRM input'!$G$385:$P$434,A35offset,$E1228)-INDEX('PTRM input'!$G$277:$P$326,A35offset,$E1228))*OFFSET($F$7,0,$E1228))-SUM($G1228:AM1228))*(OFFSET('PTRM input'!$G$477,0,$E1228-1)/A35taxstdlife))))</f>
        <v>0</v>
      </c>
      <c r="AO1228" s="251">
        <f ca="1">IF(A35taxstdlife="n/a","n/a",IF(A35taxstdlife="",0,IF(AO$3&gt;(A35stdlife+$E1228),((INDEX('PTRM input'!$G$385:$P$434,A35offset,$E1228)-INDEX('PTRM input'!$G$277:$P$326,A35offset,$E1228))*OFFSET($F$7,0,$E1228))-SUM($G1228:AN1228),(((INDEX('PTRM input'!$G$385:$P$434,A35offset,$E1228)-INDEX('PTRM input'!$G$277:$P$326,A35offset,$E1228))*OFFSET($F$7,0,$E1228))-SUM($G1228:AN1228))*(OFFSET('PTRM input'!$G$477,0,$E1228-1)/A35taxstdlife))))</f>
        <v>0</v>
      </c>
      <c r="AP1228" s="251">
        <f ca="1">IF(A35taxstdlife="n/a","n/a",IF(A35taxstdlife="",0,IF(AP$3&gt;(A35stdlife+$E1228),((INDEX('PTRM input'!$G$385:$P$434,A35offset,$E1228)-INDEX('PTRM input'!$G$277:$P$326,A35offset,$E1228))*OFFSET($F$7,0,$E1228))-SUM($G1228:AO1228),(((INDEX('PTRM input'!$G$385:$P$434,A35offset,$E1228)-INDEX('PTRM input'!$G$277:$P$326,A35offset,$E1228))*OFFSET($F$7,0,$E1228))-SUM($G1228:AO1228))*(OFFSET('PTRM input'!$G$477,0,$E1228-1)/A35taxstdlife))))</f>
        <v>0</v>
      </c>
      <c r="AQ1228" s="251">
        <f ca="1">IF(A35taxstdlife="n/a","n/a",IF(A35taxstdlife="",0,IF(AQ$3&gt;(A35stdlife+$E1228),((INDEX('PTRM input'!$G$385:$P$434,A35offset,$E1228)-INDEX('PTRM input'!$G$277:$P$326,A35offset,$E1228))*OFFSET($F$7,0,$E1228))-SUM($G1228:AP1228),(((INDEX('PTRM input'!$G$385:$P$434,A35offset,$E1228)-INDEX('PTRM input'!$G$277:$P$326,A35offset,$E1228))*OFFSET($F$7,0,$E1228))-SUM($G1228:AP1228))*(OFFSET('PTRM input'!$G$477,0,$E1228-1)/A35taxstdlife))))</f>
        <v>0</v>
      </c>
      <c r="AR1228" s="251">
        <f ca="1">IF(A35taxstdlife="n/a","n/a",IF(A35taxstdlife="",0,IF(AR$3&gt;(A35stdlife+$E1228),((INDEX('PTRM input'!$G$385:$P$434,A35offset,$E1228)-INDEX('PTRM input'!$G$277:$P$326,A35offset,$E1228))*OFFSET($F$7,0,$E1228))-SUM($G1228:AQ1228),(((INDEX('PTRM input'!$G$385:$P$434,A35offset,$E1228)-INDEX('PTRM input'!$G$277:$P$326,A35offset,$E1228))*OFFSET($F$7,0,$E1228))-SUM($G1228:AQ1228))*(OFFSET('PTRM input'!$G$477,0,$E1228-1)/A35taxstdlife))))</f>
        <v>0</v>
      </c>
      <c r="AS1228" s="251">
        <f ca="1">IF(A35taxstdlife="n/a","n/a",IF(A35taxstdlife="",0,IF(AS$3&gt;(A35stdlife+$E1228),((INDEX('PTRM input'!$G$385:$P$434,A35offset,$E1228)-INDEX('PTRM input'!$G$277:$P$326,A35offset,$E1228))*OFFSET($F$7,0,$E1228))-SUM($G1228:AR1228),(((INDEX('PTRM input'!$G$385:$P$434,A35offset,$E1228)-INDEX('PTRM input'!$G$277:$P$326,A35offset,$E1228))*OFFSET($F$7,0,$E1228))-SUM($G1228:AR1228))*(OFFSET('PTRM input'!$G$477,0,$E1228-1)/A35taxstdlife))))</f>
        <v>0</v>
      </c>
      <c r="AT1228" s="251">
        <f ca="1">IF(A35taxstdlife="n/a","n/a",IF(A35taxstdlife="",0,IF(AT$3&gt;(A35stdlife+$E1228),((INDEX('PTRM input'!$G$385:$P$434,A35offset,$E1228)-INDEX('PTRM input'!$G$277:$P$326,A35offset,$E1228))*OFFSET($F$7,0,$E1228))-SUM($G1228:AS1228),(((INDEX('PTRM input'!$G$385:$P$434,A35offset,$E1228)-INDEX('PTRM input'!$G$277:$P$326,A35offset,$E1228))*OFFSET($F$7,0,$E1228))-SUM($G1228:AS1228))*(OFFSET('PTRM input'!$G$477,0,$E1228-1)/A35taxstdlife))))</f>
        <v>0</v>
      </c>
      <c r="AU1228" s="251">
        <f ca="1">IF(A35taxstdlife="n/a","n/a",IF(A35taxstdlife="",0,IF(AU$3&gt;(A35stdlife+$E1228),((INDEX('PTRM input'!$G$385:$P$434,A35offset,$E1228)-INDEX('PTRM input'!$G$277:$P$326,A35offset,$E1228))*OFFSET($F$7,0,$E1228))-SUM($G1228:AT1228),(((INDEX('PTRM input'!$G$385:$P$434,A35offset,$E1228)-INDEX('PTRM input'!$G$277:$P$326,A35offset,$E1228))*OFFSET($F$7,0,$E1228))-SUM($G1228:AT1228))*(OFFSET('PTRM input'!$G$477,0,$E1228-1)/A35taxstdlife))))</f>
        <v>0</v>
      </c>
      <c r="AV1228" s="251">
        <f ca="1">IF(A35taxstdlife="n/a","n/a",IF(A35taxstdlife="",0,IF(AV$3&gt;(A35stdlife+$E1228),((INDEX('PTRM input'!$G$385:$P$434,A35offset,$E1228)-INDEX('PTRM input'!$G$277:$P$326,A35offset,$E1228))*OFFSET($F$7,0,$E1228))-SUM($G1228:AU1228),(((INDEX('PTRM input'!$G$385:$P$434,A35offset,$E1228)-INDEX('PTRM input'!$G$277:$P$326,A35offset,$E1228))*OFFSET($F$7,0,$E1228))-SUM($G1228:AU1228))*(OFFSET('PTRM input'!$G$477,0,$E1228-1)/A35taxstdlife))))</f>
        <v>0</v>
      </c>
      <c r="AW1228" s="251">
        <f ca="1">IF(A35taxstdlife="n/a","n/a",IF(A35taxstdlife="",0,IF(AW$3&gt;(A35stdlife+$E1228),((INDEX('PTRM input'!$G$385:$P$434,A35offset,$E1228)-INDEX('PTRM input'!$G$277:$P$326,A35offset,$E1228))*OFFSET($F$7,0,$E1228))-SUM($G1228:AV1228),(((INDEX('PTRM input'!$G$385:$P$434,A35offset,$E1228)-INDEX('PTRM input'!$G$277:$P$326,A35offset,$E1228))*OFFSET($F$7,0,$E1228))-SUM($G1228:AV1228))*(OFFSET('PTRM input'!$G$477,0,$E1228-1)/A35taxstdlife))))</f>
        <v>0</v>
      </c>
      <c r="AX1228" s="251">
        <f ca="1">IF(A35taxstdlife="n/a","n/a",IF(A35taxstdlife="",0,IF(AX$3&gt;(A35stdlife+$E1228),((INDEX('PTRM input'!$G$385:$P$434,A35offset,$E1228)-INDEX('PTRM input'!$G$277:$P$326,A35offset,$E1228))*OFFSET($F$7,0,$E1228))-SUM($G1228:AW1228),(((INDEX('PTRM input'!$G$385:$P$434,A35offset,$E1228)-INDEX('PTRM input'!$G$277:$P$326,A35offset,$E1228))*OFFSET($F$7,0,$E1228))-SUM($G1228:AW1228))*(OFFSET('PTRM input'!$G$477,0,$E1228-1)/A35taxstdlife))))</f>
        <v>0</v>
      </c>
      <c r="AY1228" s="251">
        <f ca="1">IF(A35taxstdlife="n/a","n/a",IF(A35taxstdlife="",0,IF(AY$3&gt;(A35stdlife+$E1228),((INDEX('PTRM input'!$G$385:$P$434,A35offset,$E1228)-INDEX('PTRM input'!$G$277:$P$326,A35offset,$E1228))*OFFSET($F$7,0,$E1228))-SUM($G1228:AX1228),(((INDEX('PTRM input'!$G$385:$P$434,A35offset,$E1228)-INDEX('PTRM input'!$G$277:$P$326,A35offset,$E1228))*OFFSET($F$7,0,$E1228))-SUM($G1228:AX1228))*(OFFSET('PTRM input'!$G$477,0,$E1228-1)/A35taxstdlife))))</f>
        <v>0</v>
      </c>
      <c r="AZ1228" s="251">
        <f ca="1">IF(A35taxstdlife="n/a","n/a",IF(A35taxstdlife="",0,IF(AZ$3&gt;(A35stdlife+$E1228),((INDEX('PTRM input'!$G$385:$P$434,A35offset,$E1228)-INDEX('PTRM input'!$G$277:$P$326,A35offset,$E1228))*OFFSET($F$7,0,$E1228))-SUM($G1228:AY1228),(((INDEX('PTRM input'!$G$385:$P$434,A35offset,$E1228)-INDEX('PTRM input'!$G$277:$P$326,A35offset,$E1228))*OFFSET($F$7,0,$E1228))-SUM($G1228:AY1228))*(OFFSET('PTRM input'!$G$477,0,$E1228-1)/A35taxstdlife))))</f>
        <v>0</v>
      </c>
      <c r="BA1228" s="251">
        <f ca="1">IF(A35taxstdlife="n/a","n/a",IF(A35taxstdlife="",0,IF(BA$3&gt;(A35stdlife+$E1228),((INDEX('PTRM input'!$G$385:$P$434,A35offset,$E1228)-INDEX('PTRM input'!$G$277:$P$326,A35offset,$E1228))*OFFSET($F$7,0,$E1228))-SUM($G1228:AZ1228),(((INDEX('PTRM input'!$G$385:$P$434,A35offset,$E1228)-INDEX('PTRM input'!$G$277:$P$326,A35offset,$E1228))*OFFSET($F$7,0,$E1228))-SUM($G1228:AZ1228))*(OFFSET('PTRM input'!$G$477,0,$E1228-1)/A35taxstdlife))))</f>
        <v>0</v>
      </c>
      <c r="BB1228" s="251">
        <f ca="1">IF(A35taxstdlife="n/a","n/a",IF(A35taxstdlife="",0,IF(BB$3&gt;(A35stdlife+$E1228),((INDEX('PTRM input'!$G$385:$P$434,A35offset,$E1228)-INDEX('PTRM input'!$G$277:$P$326,A35offset,$E1228))*OFFSET($F$7,0,$E1228))-SUM($G1228:BA1228),(((INDEX('PTRM input'!$G$385:$P$434,A35offset,$E1228)-INDEX('PTRM input'!$G$277:$P$326,A35offset,$E1228))*OFFSET($F$7,0,$E1228))-SUM($G1228:BA1228))*(OFFSET('PTRM input'!$G$477,0,$E1228-1)/A35taxstdlife))))</f>
        <v>0</v>
      </c>
      <c r="BC1228" s="251">
        <f ca="1">IF(A35taxstdlife="n/a","n/a",IF(A35taxstdlife="",0,IF(BC$3&gt;(A35stdlife+$E1228),((INDEX('PTRM input'!$G$385:$P$434,A35offset,$E1228)-INDEX('PTRM input'!$G$277:$P$326,A35offset,$E1228))*OFFSET($F$7,0,$E1228))-SUM($G1228:BB1228),(((INDEX('PTRM input'!$G$385:$P$434,A35offset,$E1228)-INDEX('PTRM input'!$G$277:$P$326,A35offset,$E1228))*OFFSET($F$7,0,$E1228))-SUM($G1228:BB1228))*(OFFSET('PTRM input'!$G$477,0,$E1228-1)/A35taxstdlife))))</f>
        <v>0</v>
      </c>
      <c r="BD1228" s="251">
        <f ca="1">IF(A35taxstdlife="n/a","n/a",IF(A35taxstdlife="",0,IF(BD$3&gt;(A35stdlife+$E1228),((INDEX('PTRM input'!$G$385:$P$434,A35offset,$E1228)-INDEX('PTRM input'!$G$277:$P$326,A35offset,$E1228))*OFFSET($F$7,0,$E1228))-SUM($G1228:BC1228),(((INDEX('PTRM input'!$G$385:$P$434,A35offset,$E1228)-INDEX('PTRM input'!$G$277:$P$326,A35offset,$E1228))*OFFSET($F$7,0,$E1228))-SUM($G1228:BC1228))*(OFFSET('PTRM input'!$G$477,0,$E1228-1)/A35taxstdlife))))</f>
        <v>0</v>
      </c>
      <c r="BE1228" s="251">
        <f ca="1">IF(A35taxstdlife="n/a","n/a",IF(A35taxstdlife="",0,IF(BE$3&gt;(A35stdlife+$E1228),((INDEX('PTRM input'!$G$385:$P$434,A35offset,$E1228)-INDEX('PTRM input'!$G$277:$P$326,A35offset,$E1228))*OFFSET($F$7,0,$E1228))-SUM($G1228:BD1228),(((INDEX('PTRM input'!$G$385:$P$434,A35offset,$E1228)-INDEX('PTRM input'!$G$277:$P$326,A35offset,$E1228))*OFFSET($F$7,0,$E1228))-SUM($G1228:BD1228))*(OFFSET('PTRM input'!$G$477,0,$E1228-1)/A35taxstdlife))))</f>
        <v>0</v>
      </c>
      <c r="BF1228" s="251">
        <f ca="1">IF(A35taxstdlife="n/a","n/a",IF(A35taxstdlife="",0,IF(BF$3&gt;(A35stdlife+$E1228),((INDEX('PTRM input'!$G$385:$P$434,A35offset,$E1228)-INDEX('PTRM input'!$G$277:$P$326,A35offset,$E1228))*OFFSET($F$7,0,$E1228))-SUM($G1228:BE1228),(((INDEX('PTRM input'!$G$385:$P$434,A35offset,$E1228)-INDEX('PTRM input'!$G$277:$P$326,A35offset,$E1228))*OFFSET($F$7,0,$E1228))-SUM($G1228:BE1228))*(OFFSET('PTRM input'!$G$477,0,$E1228-1)/A35taxstdlife))))</f>
        <v>0</v>
      </c>
      <c r="BG1228" s="251">
        <f ca="1">IF(A35taxstdlife="n/a","n/a",IF(A35taxstdlife="",0,IF(BG$3&gt;(A35stdlife+$E1228),((INDEX('PTRM input'!$G$385:$P$434,A35offset,$E1228)-INDEX('PTRM input'!$G$277:$P$326,A35offset,$E1228))*OFFSET($F$7,0,$E1228))-SUM($G1228:BF1228),(((INDEX('PTRM input'!$G$385:$P$434,A35offset,$E1228)-INDEX('PTRM input'!$G$277:$P$326,A35offset,$E1228))*OFFSET($F$7,0,$E1228))-SUM($G1228:BF1228))*(OFFSET('PTRM input'!$G$477,0,$E1228-1)/A35taxstdlife))))</f>
        <v>0</v>
      </c>
      <c r="BH1228" s="251">
        <f ca="1">IF(A35taxstdlife="n/a","n/a",IF(A35taxstdlife="",0,IF(BH$3&gt;(A35stdlife+$E1228),((INDEX('PTRM input'!$G$385:$P$434,A35offset,$E1228)-INDEX('PTRM input'!$G$277:$P$326,A35offset,$E1228))*OFFSET($F$7,0,$E1228))-SUM($G1228:BG1228),(((INDEX('PTRM input'!$G$385:$P$434,A35offset,$E1228)-INDEX('PTRM input'!$G$277:$P$326,A35offset,$E1228))*OFFSET($F$7,0,$E1228))-SUM($G1228:BG1228))*(OFFSET('PTRM input'!$G$477,0,$E1228-1)/A35taxstdlife))))</f>
        <v>0</v>
      </c>
      <c r="BI1228" s="251">
        <f ca="1">IF(A35taxstdlife="n/a","n/a",IF(A35taxstdlife="",0,IF(BI$3&gt;(A35stdlife+$E1228),((INDEX('PTRM input'!$G$385:$P$434,A35offset,$E1228)-INDEX('PTRM input'!$G$277:$P$326,A35offset,$E1228))*OFFSET($F$7,0,$E1228))-SUM($G1228:BH1228),(((INDEX('PTRM input'!$G$385:$P$434,A35offset,$E1228)-INDEX('PTRM input'!$G$277:$P$326,A35offset,$E1228))*OFFSET($F$7,0,$E1228))-SUM($G1228:BH1228))*(OFFSET('PTRM input'!$G$477,0,$E1228-1)/A35taxstdlife))))</f>
        <v>0</v>
      </c>
      <c r="BJ1228" s="116"/>
      <c r="BK1228" s="116"/>
      <c r="BL1228" s="116"/>
      <c r="BM1228" s="116"/>
    </row>
    <row r="1229" spans="1:65" ht="12.75" hidden="1" customHeight="1" outlineLevel="2">
      <c r="A1229" s="366"/>
      <c r="B1229" s="19"/>
      <c r="C1229" s="18"/>
      <c r="D1229" s="760"/>
      <c r="E1229" s="86">
        <v>6</v>
      </c>
      <c r="F1229" s="356"/>
      <c r="G1229" s="434"/>
      <c r="H1229" s="435"/>
      <c r="I1229" s="435"/>
      <c r="J1229" s="435"/>
      <c r="K1229" s="435"/>
      <c r="L1229" s="619"/>
      <c r="M1229" s="251">
        <f ca="1">IF(A35taxstdlife="n/a","n/a",IF(A35taxstdlife="",0,IF(M$3&gt;(A35stdlife+$E1229),((INDEX('PTRM input'!$G$385:$P$434,A35offset,$E1229)-INDEX('PTRM input'!$G$277:$P$326,A35offset,$E1229))*OFFSET($F$7,0,$E1229))-SUM($G1229:L1229),(((INDEX('PTRM input'!$G$385:$P$434,A35offset,$E1229)-INDEX('PTRM input'!$G$277:$P$326,A35offset,$E1229))*OFFSET($F$7,0,$E1229))-SUM($G1229:L1229))*(OFFSET('PTRM input'!$G$477,0,$E1229-1)/A35taxstdlife))))</f>
        <v>0</v>
      </c>
      <c r="N1229" s="251">
        <f ca="1">IF(A35taxstdlife="n/a","n/a",IF(A35taxstdlife="",0,IF(N$3&gt;(A35stdlife+$E1229),((INDEX('PTRM input'!$G$385:$P$434,A35offset,$E1229)-INDEX('PTRM input'!$G$277:$P$326,A35offset,$E1229))*OFFSET($F$7,0,$E1229))-SUM($G1229:M1229),(((INDEX('PTRM input'!$G$385:$P$434,A35offset,$E1229)-INDEX('PTRM input'!$G$277:$P$326,A35offset,$E1229))*OFFSET($F$7,0,$E1229))-SUM($G1229:M1229))*(OFFSET('PTRM input'!$G$477,0,$E1229-1)/A35taxstdlife))))</f>
        <v>0</v>
      </c>
      <c r="O1229" s="251">
        <f ca="1">IF(A35taxstdlife="n/a","n/a",IF(A35taxstdlife="",0,IF(O$3&gt;(A35stdlife+$E1229),((INDEX('PTRM input'!$G$385:$P$434,A35offset,$E1229)-INDEX('PTRM input'!$G$277:$P$326,A35offset,$E1229))*OFFSET($F$7,0,$E1229))-SUM($G1229:N1229),(((INDEX('PTRM input'!$G$385:$P$434,A35offset,$E1229)-INDEX('PTRM input'!$G$277:$P$326,A35offset,$E1229))*OFFSET($F$7,0,$E1229))-SUM($G1229:N1229))*(OFFSET('PTRM input'!$G$477,0,$E1229-1)/A35taxstdlife))))</f>
        <v>0</v>
      </c>
      <c r="P1229" s="251">
        <f ca="1">IF(A35taxstdlife="n/a","n/a",IF(A35taxstdlife="",0,IF(P$3&gt;(A35stdlife+$E1229),((INDEX('PTRM input'!$G$385:$P$434,A35offset,$E1229)-INDEX('PTRM input'!$G$277:$P$326,A35offset,$E1229))*OFFSET($F$7,0,$E1229))-SUM($G1229:O1229),(((INDEX('PTRM input'!$G$385:$P$434,A35offset,$E1229)-INDEX('PTRM input'!$G$277:$P$326,A35offset,$E1229))*OFFSET($F$7,0,$E1229))-SUM($G1229:O1229))*(OFFSET('PTRM input'!$G$477,0,$E1229-1)/A35taxstdlife))))</f>
        <v>0</v>
      </c>
      <c r="Q1229" s="251">
        <f ca="1">IF(A35taxstdlife="n/a","n/a",IF(A35taxstdlife="",0,IF(Q$3&gt;(A35stdlife+$E1229),((INDEX('PTRM input'!$G$385:$P$434,A35offset,$E1229)-INDEX('PTRM input'!$G$277:$P$326,A35offset,$E1229))*OFFSET($F$7,0,$E1229))-SUM($G1229:P1229),(((INDEX('PTRM input'!$G$385:$P$434,A35offset,$E1229)-INDEX('PTRM input'!$G$277:$P$326,A35offset,$E1229))*OFFSET($F$7,0,$E1229))-SUM($G1229:P1229))*(OFFSET('PTRM input'!$G$477,0,$E1229-1)/A35taxstdlife))))</f>
        <v>0</v>
      </c>
      <c r="R1229" s="251">
        <f ca="1">IF(A35taxstdlife="n/a","n/a",IF(A35taxstdlife="",0,IF(R$3&gt;(A35stdlife+$E1229),((INDEX('PTRM input'!$G$385:$P$434,A35offset,$E1229)-INDEX('PTRM input'!$G$277:$P$326,A35offset,$E1229))*OFFSET($F$7,0,$E1229))-SUM($G1229:Q1229),(((INDEX('PTRM input'!$G$385:$P$434,A35offset,$E1229)-INDEX('PTRM input'!$G$277:$P$326,A35offset,$E1229))*OFFSET($F$7,0,$E1229))-SUM($G1229:Q1229))*(OFFSET('PTRM input'!$G$477,0,$E1229-1)/A35taxstdlife))))</f>
        <v>0</v>
      </c>
      <c r="S1229" s="251">
        <f ca="1">IF(A35taxstdlife="n/a","n/a",IF(A35taxstdlife="",0,IF(S$3&gt;(A35stdlife+$E1229),((INDEX('PTRM input'!$G$385:$P$434,A35offset,$E1229)-INDEX('PTRM input'!$G$277:$P$326,A35offset,$E1229))*OFFSET($F$7,0,$E1229))-SUM($G1229:R1229),(((INDEX('PTRM input'!$G$385:$P$434,A35offset,$E1229)-INDEX('PTRM input'!$G$277:$P$326,A35offset,$E1229))*OFFSET($F$7,0,$E1229))-SUM($G1229:R1229))*(OFFSET('PTRM input'!$G$477,0,$E1229-1)/A35taxstdlife))))</f>
        <v>0</v>
      </c>
      <c r="T1229" s="251">
        <f ca="1">IF(A35taxstdlife="n/a","n/a",IF(A35taxstdlife="",0,IF(T$3&gt;(A35stdlife+$E1229),((INDEX('PTRM input'!$G$385:$P$434,A35offset,$E1229)-INDEX('PTRM input'!$G$277:$P$326,A35offset,$E1229))*OFFSET($F$7,0,$E1229))-SUM($G1229:S1229),(((INDEX('PTRM input'!$G$385:$P$434,A35offset,$E1229)-INDEX('PTRM input'!$G$277:$P$326,A35offset,$E1229))*OFFSET($F$7,0,$E1229))-SUM($G1229:S1229))*(OFFSET('PTRM input'!$G$477,0,$E1229-1)/A35taxstdlife))))</f>
        <v>0</v>
      </c>
      <c r="U1229" s="251">
        <f ca="1">IF(A35taxstdlife="n/a","n/a",IF(A35taxstdlife="",0,IF(U$3&gt;(A35stdlife+$E1229),((INDEX('PTRM input'!$G$385:$P$434,A35offset,$E1229)-INDEX('PTRM input'!$G$277:$P$326,A35offset,$E1229))*OFFSET($F$7,0,$E1229))-SUM($G1229:T1229),(((INDEX('PTRM input'!$G$385:$P$434,A35offset,$E1229)-INDEX('PTRM input'!$G$277:$P$326,A35offset,$E1229))*OFFSET($F$7,0,$E1229))-SUM($G1229:T1229))*(OFFSET('PTRM input'!$G$477,0,$E1229-1)/A35taxstdlife))))</f>
        <v>0</v>
      </c>
      <c r="V1229" s="251">
        <f ca="1">IF(A35taxstdlife="n/a","n/a",IF(A35taxstdlife="",0,IF(V$3&gt;(A35stdlife+$E1229),((INDEX('PTRM input'!$G$385:$P$434,A35offset,$E1229)-INDEX('PTRM input'!$G$277:$P$326,A35offset,$E1229))*OFFSET($F$7,0,$E1229))-SUM($G1229:U1229),(((INDEX('PTRM input'!$G$385:$P$434,A35offset,$E1229)-INDEX('PTRM input'!$G$277:$P$326,A35offset,$E1229))*OFFSET($F$7,0,$E1229))-SUM($G1229:U1229))*(OFFSET('PTRM input'!$G$477,0,$E1229-1)/A35taxstdlife))))</f>
        <v>0</v>
      </c>
      <c r="W1229" s="251">
        <f ca="1">IF(A35taxstdlife="n/a","n/a",IF(A35taxstdlife="",0,IF(W$3&gt;(A35stdlife+$E1229),((INDEX('PTRM input'!$G$385:$P$434,A35offset,$E1229)-INDEX('PTRM input'!$G$277:$P$326,A35offset,$E1229))*OFFSET($F$7,0,$E1229))-SUM($G1229:V1229),(((INDEX('PTRM input'!$G$385:$P$434,A35offset,$E1229)-INDEX('PTRM input'!$G$277:$P$326,A35offset,$E1229))*OFFSET($F$7,0,$E1229))-SUM($G1229:V1229))*(OFFSET('PTRM input'!$G$477,0,$E1229-1)/A35taxstdlife))))</f>
        <v>0</v>
      </c>
      <c r="X1229" s="251">
        <f ca="1">IF(A35taxstdlife="n/a","n/a",IF(A35taxstdlife="",0,IF(X$3&gt;(A35stdlife+$E1229),((INDEX('PTRM input'!$G$385:$P$434,A35offset,$E1229)-INDEX('PTRM input'!$G$277:$P$326,A35offset,$E1229))*OFFSET($F$7,0,$E1229))-SUM($G1229:W1229),(((INDEX('PTRM input'!$G$385:$P$434,A35offset,$E1229)-INDEX('PTRM input'!$G$277:$P$326,A35offset,$E1229))*OFFSET($F$7,0,$E1229))-SUM($G1229:W1229))*(OFFSET('PTRM input'!$G$477,0,$E1229-1)/A35taxstdlife))))</f>
        <v>0</v>
      </c>
      <c r="Y1229" s="251">
        <f ca="1">IF(A35taxstdlife="n/a","n/a",IF(A35taxstdlife="",0,IF(Y$3&gt;(A35stdlife+$E1229),((INDEX('PTRM input'!$G$385:$P$434,A35offset,$E1229)-INDEX('PTRM input'!$G$277:$P$326,A35offset,$E1229))*OFFSET($F$7,0,$E1229))-SUM($G1229:X1229),(((INDEX('PTRM input'!$G$385:$P$434,A35offset,$E1229)-INDEX('PTRM input'!$G$277:$P$326,A35offset,$E1229))*OFFSET($F$7,0,$E1229))-SUM($G1229:X1229))*(OFFSET('PTRM input'!$G$477,0,$E1229-1)/A35taxstdlife))))</f>
        <v>0</v>
      </c>
      <c r="Z1229" s="251">
        <f ca="1">IF(A35taxstdlife="n/a","n/a",IF(A35taxstdlife="",0,IF(Z$3&gt;(A35stdlife+$E1229),((INDEX('PTRM input'!$G$385:$P$434,A35offset,$E1229)-INDEX('PTRM input'!$G$277:$P$326,A35offset,$E1229))*OFFSET($F$7,0,$E1229))-SUM($G1229:Y1229),(((INDEX('PTRM input'!$G$385:$P$434,A35offset,$E1229)-INDEX('PTRM input'!$G$277:$P$326,A35offset,$E1229))*OFFSET($F$7,0,$E1229))-SUM($G1229:Y1229))*(OFFSET('PTRM input'!$G$477,0,$E1229-1)/A35taxstdlife))))</f>
        <v>0</v>
      </c>
      <c r="AA1229" s="251">
        <f ca="1">IF(A35taxstdlife="n/a","n/a",IF(A35taxstdlife="",0,IF(AA$3&gt;(A35stdlife+$E1229),((INDEX('PTRM input'!$G$385:$P$434,A35offset,$E1229)-INDEX('PTRM input'!$G$277:$P$326,A35offset,$E1229))*OFFSET($F$7,0,$E1229))-SUM($G1229:Z1229),(((INDEX('PTRM input'!$G$385:$P$434,A35offset,$E1229)-INDEX('PTRM input'!$G$277:$P$326,A35offset,$E1229))*OFFSET($F$7,0,$E1229))-SUM($G1229:Z1229))*(OFFSET('PTRM input'!$G$477,0,$E1229-1)/A35taxstdlife))))</f>
        <v>0</v>
      </c>
      <c r="AB1229" s="251">
        <f ca="1">IF(A35taxstdlife="n/a","n/a",IF(A35taxstdlife="",0,IF(AB$3&gt;(A35stdlife+$E1229),((INDEX('PTRM input'!$G$385:$P$434,A35offset,$E1229)-INDEX('PTRM input'!$G$277:$P$326,A35offset,$E1229))*OFFSET($F$7,0,$E1229))-SUM($G1229:AA1229),(((INDEX('PTRM input'!$G$385:$P$434,A35offset,$E1229)-INDEX('PTRM input'!$G$277:$P$326,A35offset,$E1229))*OFFSET($F$7,0,$E1229))-SUM($G1229:AA1229))*(OFFSET('PTRM input'!$G$477,0,$E1229-1)/A35taxstdlife))))</f>
        <v>0</v>
      </c>
      <c r="AC1229" s="251">
        <f ca="1">IF(A35taxstdlife="n/a","n/a",IF(A35taxstdlife="",0,IF(AC$3&gt;(A35stdlife+$E1229),((INDEX('PTRM input'!$G$385:$P$434,A35offset,$E1229)-INDEX('PTRM input'!$G$277:$P$326,A35offset,$E1229))*OFFSET($F$7,0,$E1229))-SUM($G1229:AB1229),(((INDEX('PTRM input'!$G$385:$P$434,A35offset,$E1229)-INDEX('PTRM input'!$G$277:$P$326,A35offset,$E1229))*OFFSET($F$7,0,$E1229))-SUM($G1229:AB1229))*(OFFSET('PTRM input'!$G$477,0,$E1229-1)/A35taxstdlife))))</f>
        <v>0</v>
      </c>
      <c r="AD1229" s="251">
        <f ca="1">IF(A35taxstdlife="n/a","n/a",IF(A35taxstdlife="",0,IF(AD$3&gt;(A35stdlife+$E1229),((INDEX('PTRM input'!$G$385:$P$434,A35offset,$E1229)-INDEX('PTRM input'!$G$277:$P$326,A35offset,$E1229))*OFFSET($F$7,0,$E1229))-SUM($G1229:AC1229),(((INDEX('PTRM input'!$G$385:$P$434,A35offset,$E1229)-INDEX('PTRM input'!$G$277:$P$326,A35offset,$E1229))*OFFSET($F$7,0,$E1229))-SUM($G1229:AC1229))*(OFFSET('PTRM input'!$G$477,0,$E1229-1)/A35taxstdlife))))</f>
        <v>0</v>
      </c>
      <c r="AE1229" s="251">
        <f ca="1">IF(A35taxstdlife="n/a","n/a",IF(A35taxstdlife="",0,IF(AE$3&gt;(A35stdlife+$E1229),((INDEX('PTRM input'!$G$385:$P$434,A35offset,$E1229)-INDEX('PTRM input'!$G$277:$P$326,A35offset,$E1229))*OFFSET($F$7,0,$E1229))-SUM($G1229:AD1229),(((INDEX('PTRM input'!$G$385:$P$434,A35offset,$E1229)-INDEX('PTRM input'!$G$277:$P$326,A35offset,$E1229))*OFFSET($F$7,0,$E1229))-SUM($G1229:AD1229))*(OFFSET('PTRM input'!$G$477,0,$E1229-1)/A35taxstdlife))))</f>
        <v>0</v>
      </c>
      <c r="AF1229" s="251">
        <f ca="1">IF(A35taxstdlife="n/a","n/a",IF(A35taxstdlife="",0,IF(AF$3&gt;(A35stdlife+$E1229),((INDEX('PTRM input'!$G$385:$P$434,A35offset,$E1229)-INDEX('PTRM input'!$G$277:$P$326,A35offset,$E1229))*OFFSET($F$7,0,$E1229))-SUM($G1229:AE1229),(((INDEX('PTRM input'!$G$385:$P$434,A35offset,$E1229)-INDEX('PTRM input'!$G$277:$P$326,A35offset,$E1229))*OFFSET($F$7,0,$E1229))-SUM($G1229:AE1229))*(OFFSET('PTRM input'!$G$477,0,$E1229-1)/A35taxstdlife))))</f>
        <v>0</v>
      </c>
      <c r="AG1229" s="251">
        <f ca="1">IF(A35taxstdlife="n/a","n/a",IF(A35taxstdlife="",0,IF(AG$3&gt;(A35stdlife+$E1229),((INDEX('PTRM input'!$G$385:$P$434,A35offset,$E1229)-INDEX('PTRM input'!$G$277:$P$326,A35offset,$E1229))*OFFSET($F$7,0,$E1229))-SUM($G1229:AF1229),(((INDEX('PTRM input'!$G$385:$P$434,A35offset,$E1229)-INDEX('PTRM input'!$G$277:$P$326,A35offset,$E1229))*OFFSET($F$7,0,$E1229))-SUM($G1229:AF1229))*(OFFSET('PTRM input'!$G$477,0,$E1229-1)/A35taxstdlife))))</f>
        <v>0</v>
      </c>
      <c r="AH1229" s="251">
        <f ca="1">IF(A35taxstdlife="n/a","n/a",IF(A35taxstdlife="",0,IF(AH$3&gt;(A35stdlife+$E1229),((INDEX('PTRM input'!$G$385:$P$434,A35offset,$E1229)-INDEX('PTRM input'!$G$277:$P$326,A35offset,$E1229))*OFFSET($F$7,0,$E1229))-SUM($G1229:AG1229),(((INDEX('PTRM input'!$G$385:$P$434,A35offset,$E1229)-INDEX('PTRM input'!$G$277:$P$326,A35offset,$E1229))*OFFSET($F$7,0,$E1229))-SUM($G1229:AG1229))*(OFFSET('PTRM input'!$G$477,0,$E1229-1)/A35taxstdlife))))</f>
        <v>0</v>
      </c>
      <c r="AI1229" s="251">
        <f ca="1">IF(A35taxstdlife="n/a","n/a",IF(A35taxstdlife="",0,IF(AI$3&gt;(A35stdlife+$E1229),((INDEX('PTRM input'!$G$385:$P$434,A35offset,$E1229)-INDEX('PTRM input'!$G$277:$P$326,A35offset,$E1229))*OFFSET($F$7,0,$E1229))-SUM($G1229:AH1229),(((INDEX('PTRM input'!$G$385:$P$434,A35offset,$E1229)-INDEX('PTRM input'!$G$277:$P$326,A35offset,$E1229))*OFFSET($F$7,0,$E1229))-SUM($G1229:AH1229))*(OFFSET('PTRM input'!$G$477,0,$E1229-1)/A35taxstdlife))))</f>
        <v>0</v>
      </c>
      <c r="AJ1229" s="251">
        <f ca="1">IF(A35taxstdlife="n/a","n/a",IF(A35taxstdlife="",0,IF(AJ$3&gt;(A35stdlife+$E1229),((INDEX('PTRM input'!$G$385:$P$434,A35offset,$E1229)-INDEX('PTRM input'!$G$277:$P$326,A35offset,$E1229))*OFFSET($F$7,0,$E1229))-SUM($G1229:AI1229),(((INDEX('PTRM input'!$G$385:$P$434,A35offset,$E1229)-INDEX('PTRM input'!$G$277:$P$326,A35offset,$E1229))*OFFSET($F$7,0,$E1229))-SUM($G1229:AI1229))*(OFFSET('PTRM input'!$G$477,0,$E1229-1)/A35taxstdlife))))</f>
        <v>0</v>
      </c>
      <c r="AK1229" s="251">
        <f ca="1">IF(A35taxstdlife="n/a","n/a",IF(A35taxstdlife="",0,IF(AK$3&gt;(A35stdlife+$E1229),((INDEX('PTRM input'!$G$385:$P$434,A35offset,$E1229)-INDEX('PTRM input'!$G$277:$P$326,A35offset,$E1229))*OFFSET($F$7,0,$E1229))-SUM($G1229:AJ1229),(((INDEX('PTRM input'!$G$385:$P$434,A35offset,$E1229)-INDEX('PTRM input'!$G$277:$P$326,A35offset,$E1229))*OFFSET($F$7,0,$E1229))-SUM($G1229:AJ1229))*(OFFSET('PTRM input'!$G$477,0,$E1229-1)/A35taxstdlife))))</f>
        <v>0</v>
      </c>
      <c r="AL1229" s="251">
        <f ca="1">IF(A35taxstdlife="n/a","n/a",IF(A35taxstdlife="",0,IF(AL$3&gt;(A35stdlife+$E1229),((INDEX('PTRM input'!$G$385:$P$434,A35offset,$E1229)-INDEX('PTRM input'!$G$277:$P$326,A35offset,$E1229))*OFFSET($F$7,0,$E1229))-SUM($G1229:AK1229),(((INDEX('PTRM input'!$G$385:$P$434,A35offset,$E1229)-INDEX('PTRM input'!$G$277:$P$326,A35offset,$E1229))*OFFSET($F$7,0,$E1229))-SUM($G1229:AK1229))*(OFFSET('PTRM input'!$G$477,0,$E1229-1)/A35taxstdlife))))</f>
        <v>0</v>
      </c>
      <c r="AM1229" s="251">
        <f ca="1">IF(A35taxstdlife="n/a","n/a",IF(A35taxstdlife="",0,IF(AM$3&gt;(A35stdlife+$E1229),((INDEX('PTRM input'!$G$385:$P$434,A35offset,$E1229)-INDEX('PTRM input'!$G$277:$P$326,A35offset,$E1229))*OFFSET($F$7,0,$E1229))-SUM($G1229:AL1229),(((INDEX('PTRM input'!$G$385:$P$434,A35offset,$E1229)-INDEX('PTRM input'!$G$277:$P$326,A35offset,$E1229))*OFFSET($F$7,0,$E1229))-SUM($G1229:AL1229))*(OFFSET('PTRM input'!$G$477,0,$E1229-1)/A35taxstdlife))))</f>
        <v>0</v>
      </c>
      <c r="AN1229" s="251">
        <f ca="1">IF(A35taxstdlife="n/a","n/a",IF(A35taxstdlife="",0,IF(AN$3&gt;(A35stdlife+$E1229),((INDEX('PTRM input'!$G$385:$P$434,A35offset,$E1229)-INDEX('PTRM input'!$G$277:$P$326,A35offset,$E1229))*OFFSET($F$7,0,$E1229))-SUM($G1229:AM1229),(((INDEX('PTRM input'!$G$385:$P$434,A35offset,$E1229)-INDEX('PTRM input'!$G$277:$P$326,A35offset,$E1229))*OFFSET($F$7,0,$E1229))-SUM($G1229:AM1229))*(OFFSET('PTRM input'!$G$477,0,$E1229-1)/A35taxstdlife))))</f>
        <v>0</v>
      </c>
      <c r="AO1229" s="251">
        <f ca="1">IF(A35taxstdlife="n/a","n/a",IF(A35taxstdlife="",0,IF(AO$3&gt;(A35stdlife+$E1229),((INDEX('PTRM input'!$G$385:$P$434,A35offset,$E1229)-INDEX('PTRM input'!$G$277:$P$326,A35offset,$E1229))*OFFSET($F$7,0,$E1229))-SUM($G1229:AN1229),(((INDEX('PTRM input'!$G$385:$P$434,A35offset,$E1229)-INDEX('PTRM input'!$G$277:$P$326,A35offset,$E1229))*OFFSET($F$7,0,$E1229))-SUM($G1229:AN1229))*(OFFSET('PTRM input'!$G$477,0,$E1229-1)/A35taxstdlife))))</f>
        <v>0</v>
      </c>
      <c r="AP1229" s="251">
        <f ca="1">IF(A35taxstdlife="n/a","n/a",IF(A35taxstdlife="",0,IF(AP$3&gt;(A35stdlife+$E1229),((INDEX('PTRM input'!$G$385:$P$434,A35offset,$E1229)-INDEX('PTRM input'!$G$277:$P$326,A35offset,$E1229))*OFFSET($F$7,0,$E1229))-SUM($G1229:AO1229),(((INDEX('PTRM input'!$G$385:$P$434,A35offset,$E1229)-INDEX('PTRM input'!$G$277:$P$326,A35offset,$E1229))*OFFSET($F$7,0,$E1229))-SUM($G1229:AO1229))*(OFFSET('PTRM input'!$G$477,0,$E1229-1)/A35taxstdlife))))</f>
        <v>0</v>
      </c>
      <c r="AQ1229" s="251">
        <f ca="1">IF(A35taxstdlife="n/a","n/a",IF(A35taxstdlife="",0,IF(AQ$3&gt;(A35stdlife+$E1229),((INDEX('PTRM input'!$G$385:$P$434,A35offset,$E1229)-INDEX('PTRM input'!$G$277:$P$326,A35offset,$E1229))*OFFSET($F$7,0,$E1229))-SUM($G1229:AP1229),(((INDEX('PTRM input'!$G$385:$P$434,A35offset,$E1229)-INDEX('PTRM input'!$G$277:$P$326,A35offset,$E1229))*OFFSET($F$7,0,$E1229))-SUM($G1229:AP1229))*(OFFSET('PTRM input'!$G$477,0,$E1229-1)/A35taxstdlife))))</f>
        <v>0</v>
      </c>
      <c r="AR1229" s="251">
        <f ca="1">IF(A35taxstdlife="n/a","n/a",IF(A35taxstdlife="",0,IF(AR$3&gt;(A35stdlife+$E1229),((INDEX('PTRM input'!$G$385:$P$434,A35offset,$E1229)-INDEX('PTRM input'!$G$277:$P$326,A35offset,$E1229))*OFFSET($F$7,0,$E1229))-SUM($G1229:AQ1229),(((INDEX('PTRM input'!$G$385:$P$434,A35offset,$E1229)-INDEX('PTRM input'!$G$277:$P$326,A35offset,$E1229))*OFFSET($F$7,0,$E1229))-SUM($G1229:AQ1229))*(OFFSET('PTRM input'!$G$477,0,$E1229-1)/A35taxstdlife))))</f>
        <v>0</v>
      </c>
      <c r="AS1229" s="251">
        <f ca="1">IF(A35taxstdlife="n/a","n/a",IF(A35taxstdlife="",0,IF(AS$3&gt;(A35stdlife+$E1229),((INDEX('PTRM input'!$G$385:$P$434,A35offset,$E1229)-INDEX('PTRM input'!$G$277:$P$326,A35offset,$E1229))*OFFSET($F$7,0,$E1229))-SUM($G1229:AR1229),(((INDEX('PTRM input'!$G$385:$P$434,A35offset,$E1229)-INDEX('PTRM input'!$G$277:$P$326,A35offset,$E1229))*OFFSET($F$7,0,$E1229))-SUM($G1229:AR1229))*(OFFSET('PTRM input'!$G$477,0,$E1229-1)/A35taxstdlife))))</f>
        <v>0</v>
      </c>
      <c r="AT1229" s="251">
        <f ca="1">IF(A35taxstdlife="n/a","n/a",IF(A35taxstdlife="",0,IF(AT$3&gt;(A35stdlife+$E1229),((INDEX('PTRM input'!$G$385:$P$434,A35offset,$E1229)-INDEX('PTRM input'!$G$277:$P$326,A35offset,$E1229))*OFFSET($F$7,0,$E1229))-SUM($G1229:AS1229),(((INDEX('PTRM input'!$G$385:$P$434,A35offset,$E1229)-INDEX('PTRM input'!$G$277:$P$326,A35offset,$E1229))*OFFSET($F$7,0,$E1229))-SUM($G1229:AS1229))*(OFFSET('PTRM input'!$G$477,0,$E1229-1)/A35taxstdlife))))</f>
        <v>0</v>
      </c>
      <c r="AU1229" s="251">
        <f ca="1">IF(A35taxstdlife="n/a","n/a",IF(A35taxstdlife="",0,IF(AU$3&gt;(A35stdlife+$E1229),((INDEX('PTRM input'!$G$385:$P$434,A35offset,$E1229)-INDEX('PTRM input'!$G$277:$P$326,A35offset,$E1229))*OFFSET($F$7,0,$E1229))-SUM($G1229:AT1229),(((INDEX('PTRM input'!$G$385:$P$434,A35offset,$E1229)-INDEX('PTRM input'!$G$277:$P$326,A35offset,$E1229))*OFFSET($F$7,0,$E1229))-SUM($G1229:AT1229))*(OFFSET('PTRM input'!$G$477,0,$E1229-1)/A35taxstdlife))))</f>
        <v>0</v>
      </c>
      <c r="AV1229" s="251">
        <f ca="1">IF(A35taxstdlife="n/a","n/a",IF(A35taxstdlife="",0,IF(AV$3&gt;(A35stdlife+$E1229),((INDEX('PTRM input'!$G$385:$P$434,A35offset,$E1229)-INDEX('PTRM input'!$G$277:$P$326,A35offset,$E1229))*OFFSET($F$7,0,$E1229))-SUM($G1229:AU1229),(((INDEX('PTRM input'!$G$385:$P$434,A35offset,$E1229)-INDEX('PTRM input'!$G$277:$P$326,A35offset,$E1229))*OFFSET($F$7,0,$E1229))-SUM($G1229:AU1229))*(OFFSET('PTRM input'!$G$477,0,$E1229-1)/A35taxstdlife))))</f>
        <v>0</v>
      </c>
      <c r="AW1229" s="251">
        <f ca="1">IF(A35taxstdlife="n/a","n/a",IF(A35taxstdlife="",0,IF(AW$3&gt;(A35stdlife+$E1229),((INDEX('PTRM input'!$G$385:$P$434,A35offset,$E1229)-INDEX('PTRM input'!$G$277:$P$326,A35offset,$E1229))*OFFSET($F$7,0,$E1229))-SUM($G1229:AV1229),(((INDEX('PTRM input'!$G$385:$P$434,A35offset,$E1229)-INDEX('PTRM input'!$G$277:$P$326,A35offset,$E1229))*OFFSET($F$7,0,$E1229))-SUM($G1229:AV1229))*(OFFSET('PTRM input'!$G$477,0,$E1229-1)/A35taxstdlife))))</f>
        <v>0</v>
      </c>
      <c r="AX1229" s="251">
        <f ca="1">IF(A35taxstdlife="n/a","n/a",IF(A35taxstdlife="",0,IF(AX$3&gt;(A35stdlife+$E1229),((INDEX('PTRM input'!$G$385:$P$434,A35offset,$E1229)-INDEX('PTRM input'!$G$277:$P$326,A35offset,$E1229))*OFFSET($F$7,0,$E1229))-SUM($G1229:AW1229),(((INDEX('PTRM input'!$G$385:$P$434,A35offset,$E1229)-INDEX('PTRM input'!$G$277:$P$326,A35offset,$E1229))*OFFSET($F$7,0,$E1229))-SUM($G1229:AW1229))*(OFFSET('PTRM input'!$G$477,0,$E1229-1)/A35taxstdlife))))</f>
        <v>0</v>
      </c>
      <c r="AY1229" s="251">
        <f ca="1">IF(A35taxstdlife="n/a","n/a",IF(A35taxstdlife="",0,IF(AY$3&gt;(A35stdlife+$E1229),((INDEX('PTRM input'!$G$385:$P$434,A35offset,$E1229)-INDEX('PTRM input'!$G$277:$P$326,A35offset,$E1229))*OFFSET($F$7,0,$E1229))-SUM($G1229:AX1229),(((INDEX('PTRM input'!$G$385:$P$434,A35offset,$E1229)-INDEX('PTRM input'!$G$277:$P$326,A35offset,$E1229))*OFFSET($F$7,0,$E1229))-SUM($G1229:AX1229))*(OFFSET('PTRM input'!$G$477,0,$E1229-1)/A35taxstdlife))))</f>
        <v>0</v>
      </c>
      <c r="AZ1229" s="251">
        <f ca="1">IF(A35taxstdlife="n/a","n/a",IF(A35taxstdlife="",0,IF(AZ$3&gt;(A35stdlife+$E1229),((INDEX('PTRM input'!$G$385:$P$434,A35offset,$E1229)-INDEX('PTRM input'!$G$277:$P$326,A35offset,$E1229))*OFFSET($F$7,0,$E1229))-SUM($G1229:AY1229),(((INDEX('PTRM input'!$G$385:$P$434,A35offset,$E1229)-INDEX('PTRM input'!$G$277:$P$326,A35offset,$E1229))*OFFSET($F$7,0,$E1229))-SUM($G1229:AY1229))*(OFFSET('PTRM input'!$G$477,0,$E1229-1)/A35taxstdlife))))</f>
        <v>0</v>
      </c>
      <c r="BA1229" s="251">
        <f ca="1">IF(A35taxstdlife="n/a","n/a",IF(A35taxstdlife="",0,IF(BA$3&gt;(A35stdlife+$E1229),((INDEX('PTRM input'!$G$385:$P$434,A35offset,$E1229)-INDEX('PTRM input'!$G$277:$P$326,A35offset,$E1229))*OFFSET($F$7,0,$E1229))-SUM($G1229:AZ1229),(((INDEX('PTRM input'!$G$385:$P$434,A35offset,$E1229)-INDEX('PTRM input'!$G$277:$P$326,A35offset,$E1229))*OFFSET($F$7,0,$E1229))-SUM($G1229:AZ1229))*(OFFSET('PTRM input'!$G$477,0,$E1229-1)/A35taxstdlife))))</f>
        <v>0</v>
      </c>
      <c r="BB1229" s="251">
        <f ca="1">IF(A35taxstdlife="n/a","n/a",IF(A35taxstdlife="",0,IF(BB$3&gt;(A35stdlife+$E1229),((INDEX('PTRM input'!$G$385:$P$434,A35offset,$E1229)-INDEX('PTRM input'!$G$277:$P$326,A35offset,$E1229))*OFFSET($F$7,0,$E1229))-SUM($G1229:BA1229),(((INDEX('PTRM input'!$G$385:$P$434,A35offset,$E1229)-INDEX('PTRM input'!$G$277:$P$326,A35offset,$E1229))*OFFSET($F$7,0,$E1229))-SUM($G1229:BA1229))*(OFFSET('PTRM input'!$G$477,0,$E1229-1)/A35taxstdlife))))</f>
        <v>0</v>
      </c>
      <c r="BC1229" s="251">
        <f ca="1">IF(A35taxstdlife="n/a","n/a",IF(A35taxstdlife="",0,IF(BC$3&gt;(A35stdlife+$E1229),((INDEX('PTRM input'!$G$385:$P$434,A35offset,$E1229)-INDEX('PTRM input'!$G$277:$P$326,A35offset,$E1229))*OFFSET($F$7,0,$E1229))-SUM($G1229:BB1229),(((INDEX('PTRM input'!$G$385:$P$434,A35offset,$E1229)-INDEX('PTRM input'!$G$277:$P$326,A35offset,$E1229))*OFFSET($F$7,0,$E1229))-SUM($G1229:BB1229))*(OFFSET('PTRM input'!$G$477,0,$E1229-1)/A35taxstdlife))))</f>
        <v>0</v>
      </c>
      <c r="BD1229" s="251">
        <f ca="1">IF(A35taxstdlife="n/a","n/a",IF(A35taxstdlife="",0,IF(BD$3&gt;(A35stdlife+$E1229),((INDEX('PTRM input'!$G$385:$P$434,A35offset,$E1229)-INDEX('PTRM input'!$G$277:$P$326,A35offset,$E1229))*OFFSET($F$7,0,$E1229))-SUM($G1229:BC1229),(((INDEX('PTRM input'!$G$385:$P$434,A35offset,$E1229)-INDEX('PTRM input'!$G$277:$P$326,A35offset,$E1229))*OFFSET($F$7,0,$E1229))-SUM($G1229:BC1229))*(OFFSET('PTRM input'!$G$477,0,$E1229-1)/A35taxstdlife))))</f>
        <v>0</v>
      </c>
      <c r="BE1229" s="251">
        <f ca="1">IF(A35taxstdlife="n/a","n/a",IF(A35taxstdlife="",0,IF(BE$3&gt;(A35stdlife+$E1229),((INDEX('PTRM input'!$G$385:$P$434,A35offset,$E1229)-INDEX('PTRM input'!$G$277:$P$326,A35offset,$E1229))*OFFSET($F$7,0,$E1229))-SUM($G1229:BD1229),(((INDEX('PTRM input'!$G$385:$P$434,A35offset,$E1229)-INDEX('PTRM input'!$G$277:$P$326,A35offset,$E1229))*OFFSET($F$7,0,$E1229))-SUM($G1229:BD1229))*(OFFSET('PTRM input'!$G$477,0,$E1229-1)/A35taxstdlife))))</f>
        <v>0</v>
      </c>
      <c r="BF1229" s="251">
        <f ca="1">IF(A35taxstdlife="n/a","n/a",IF(A35taxstdlife="",0,IF(BF$3&gt;(A35stdlife+$E1229),((INDEX('PTRM input'!$G$385:$P$434,A35offset,$E1229)-INDEX('PTRM input'!$G$277:$P$326,A35offset,$E1229))*OFFSET($F$7,0,$E1229))-SUM($G1229:BE1229),(((INDEX('PTRM input'!$G$385:$P$434,A35offset,$E1229)-INDEX('PTRM input'!$G$277:$P$326,A35offset,$E1229))*OFFSET($F$7,0,$E1229))-SUM($G1229:BE1229))*(OFFSET('PTRM input'!$G$477,0,$E1229-1)/A35taxstdlife))))</f>
        <v>0</v>
      </c>
      <c r="BG1229" s="251">
        <f ca="1">IF(A35taxstdlife="n/a","n/a",IF(A35taxstdlife="",0,IF(BG$3&gt;(A35stdlife+$E1229),((INDEX('PTRM input'!$G$385:$P$434,A35offset,$E1229)-INDEX('PTRM input'!$G$277:$P$326,A35offset,$E1229))*OFFSET($F$7,0,$E1229))-SUM($G1229:BF1229),(((INDEX('PTRM input'!$G$385:$P$434,A35offset,$E1229)-INDEX('PTRM input'!$G$277:$P$326,A35offset,$E1229))*OFFSET($F$7,0,$E1229))-SUM($G1229:BF1229))*(OFFSET('PTRM input'!$G$477,0,$E1229-1)/A35taxstdlife))))</f>
        <v>0</v>
      </c>
      <c r="BH1229" s="251">
        <f ca="1">IF(A35taxstdlife="n/a","n/a",IF(A35taxstdlife="",0,IF(BH$3&gt;(A35stdlife+$E1229),((INDEX('PTRM input'!$G$385:$P$434,A35offset,$E1229)-INDEX('PTRM input'!$G$277:$P$326,A35offset,$E1229))*OFFSET($F$7,0,$E1229))-SUM($G1229:BG1229),(((INDEX('PTRM input'!$G$385:$P$434,A35offset,$E1229)-INDEX('PTRM input'!$G$277:$P$326,A35offset,$E1229))*OFFSET($F$7,0,$E1229))-SUM($G1229:BG1229))*(OFFSET('PTRM input'!$G$477,0,$E1229-1)/A35taxstdlife))))</f>
        <v>0</v>
      </c>
      <c r="BI1229" s="251">
        <f ca="1">IF(A35taxstdlife="n/a","n/a",IF(A35taxstdlife="",0,IF(BI$3&gt;(A35stdlife+$E1229),((INDEX('PTRM input'!$G$385:$P$434,A35offset,$E1229)-INDEX('PTRM input'!$G$277:$P$326,A35offset,$E1229))*OFFSET($F$7,0,$E1229))-SUM($G1229:BH1229),(((INDEX('PTRM input'!$G$385:$P$434,A35offset,$E1229)-INDEX('PTRM input'!$G$277:$P$326,A35offset,$E1229))*OFFSET($F$7,0,$E1229))-SUM($G1229:BH1229))*(OFFSET('PTRM input'!$G$477,0,$E1229-1)/A35taxstdlife))))</f>
        <v>0</v>
      </c>
      <c r="BJ1229" s="116"/>
      <c r="BK1229" s="116"/>
      <c r="BL1229" s="116"/>
      <c r="BM1229" s="116"/>
    </row>
    <row r="1230" spans="1:65" ht="12.75" hidden="1" customHeight="1" outlineLevel="2">
      <c r="A1230" s="366"/>
      <c r="B1230" s="19"/>
      <c r="C1230" s="18"/>
      <c r="D1230" s="760"/>
      <c r="E1230" s="86">
        <v>7</v>
      </c>
      <c r="F1230" s="356"/>
      <c r="G1230" s="434"/>
      <c r="H1230" s="435"/>
      <c r="I1230" s="435"/>
      <c r="J1230" s="435"/>
      <c r="K1230" s="435"/>
      <c r="L1230" s="435"/>
      <c r="M1230" s="619"/>
      <c r="N1230" s="251">
        <f ca="1">IF(A35taxstdlife="n/a","n/a",IF(A35taxstdlife="",0,IF(N$3&gt;(A35stdlife+$E1230),((INDEX('PTRM input'!$G$385:$P$434,A35offset,$E1230)-INDEX('PTRM input'!$G$277:$P$326,A35offset,$E1230))*OFFSET($F$7,0,$E1230))-SUM($G1230:M1230),(((INDEX('PTRM input'!$G$385:$P$434,A35offset,$E1230)-INDEX('PTRM input'!$G$277:$P$326,A35offset,$E1230))*OFFSET($F$7,0,$E1230))-SUM($G1230:M1230))*(OFFSET('PTRM input'!$G$477,0,$E1230-1)/A35taxstdlife))))</f>
        <v>0</v>
      </c>
      <c r="O1230" s="251">
        <f ca="1">IF(A35taxstdlife="n/a","n/a",IF(A35taxstdlife="",0,IF(O$3&gt;(A35stdlife+$E1230),((INDEX('PTRM input'!$G$385:$P$434,A35offset,$E1230)-INDEX('PTRM input'!$G$277:$P$326,A35offset,$E1230))*OFFSET($F$7,0,$E1230))-SUM($G1230:N1230),(((INDEX('PTRM input'!$G$385:$P$434,A35offset,$E1230)-INDEX('PTRM input'!$G$277:$P$326,A35offset,$E1230))*OFFSET($F$7,0,$E1230))-SUM($G1230:N1230))*(OFFSET('PTRM input'!$G$477,0,$E1230-1)/A35taxstdlife))))</f>
        <v>0</v>
      </c>
      <c r="P1230" s="251">
        <f ca="1">IF(A35taxstdlife="n/a","n/a",IF(A35taxstdlife="",0,IF(P$3&gt;(A35stdlife+$E1230),((INDEX('PTRM input'!$G$385:$P$434,A35offset,$E1230)-INDEX('PTRM input'!$G$277:$P$326,A35offset,$E1230))*OFFSET($F$7,0,$E1230))-SUM($G1230:O1230),(((INDEX('PTRM input'!$G$385:$P$434,A35offset,$E1230)-INDEX('PTRM input'!$G$277:$P$326,A35offset,$E1230))*OFFSET($F$7,0,$E1230))-SUM($G1230:O1230))*(OFFSET('PTRM input'!$G$477,0,$E1230-1)/A35taxstdlife))))</f>
        <v>0</v>
      </c>
      <c r="Q1230" s="251">
        <f ca="1">IF(A35taxstdlife="n/a","n/a",IF(A35taxstdlife="",0,IF(Q$3&gt;(A35stdlife+$E1230),((INDEX('PTRM input'!$G$385:$P$434,A35offset,$E1230)-INDEX('PTRM input'!$G$277:$P$326,A35offset,$E1230))*OFFSET($F$7,0,$E1230))-SUM($G1230:P1230),(((INDEX('PTRM input'!$G$385:$P$434,A35offset,$E1230)-INDEX('PTRM input'!$G$277:$P$326,A35offset,$E1230))*OFFSET($F$7,0,$E1230))-SUM($G1230:P1230))*(OFFSET('PTRM input'!$G$477,0,$E1230-1)/A35taxstdlife))))</f>
        <v>0</v>
      </c>
      <c r="R1230" s="251">
        <f ca="1">IF(A35taxstdlife="n/a","n/a",IF(A35taxstdlife="",0,IF(R$3&gt;(A35stdlife+$E1230),((INDEX('PTRM input'!$G$385:$P$434,A35offset,$E1230)-INDEX('PTRM input'!$G$277:$P$326,A35offset,$E1230))*OFFSET($F$7,0,$E1230))-SUM($G1230:Q1230),(((INDEX('PTRM input'!$G$385:$P$434,A35offset,$E1230)-INDEX('PTRM input'!$G$277:$P$326,A35offset,$E1230))*OFFSET($F$7,0,$E1230))-SUM($G1230:Q1230))*(OFFSET('PTRM input'!$G$477,0,$E1230-1)/A35taxstdlife))))</f>
        <v>0</v>
      </c>
      <c r="S1230" s="251">
        <f ca="1">IF(A35taxstdlife="n/a","n/a",IF(A35taxstdlife="",0,IF(S$3&gt;(A35stdlife+$E1230),((INDEX('PTRM input'!$G$385:$P$434,A35offset,$E1230)-INDEX('PTRM input'!$G$277:$P$326,A35offset,$E1230))*OFFSET($F$7,0,$E1230))-SUM($G1230:R1230),(((INDEX('PTRM input'!$G$385:$P$434,A35offset,$E1230)-INDEX('PTRM input'!$G$277:$P$326,A35offset,$E1230))*OFFSET($F$7,0,$E1230))-SUM($G1230:R1230))*(OFFSET('PTRM input'!$G$477,0,$E1230-1)/A35taxstdlife))))</f>
        <v>0</v>
      </c>
      <c r="T1230" s="251">
        <f ca="1">IF(A35taxstdlife="n/a","n/a",IF(A35taxstdlife="",0,IF(T$3&gt;(A35stdlife+$E1230),((INDEX('PTRM input'!$G$385:$P$434,A35offset,$E1230)-INDEX('PTRM input'!$G$277:$P$326,A35offset,$E1230))*OFFSET($F$7,0,$E1230))-SUM($G1230:S1230),(((INDEX('PTRM input'!$G$385:$P$434,A35offset,$E1230)-INDEX('PTRM input'!$G$277:$P$326,A35offset,$E1230))*OFFSET($F$7,0,$E1230))-SUM($G1230:S1230))*(OFFSET('PTRM input'!$G$477,0,$E1230-1)/A35taxstdlife))))</f>
        <v>0</v>
      </c>
      <c r="U1230" s="251">
        <f ca="1">IF(A35taxstdlife="n/a","n/a",IF(A35taxstdlife="",0,IF(U$3&gt;(A35stdlife+$E1230),((INDEX('PTRM input'!$G$385:$P$434,A35offset,$E1230)-INDEX('PTRM input'!$G$277:$P$326,A35offset,$E1230))*OFFSET($F$7,0,$E1230))-SUM($G1230:T1230),(((INDEX('PTRM input'!$G$385:$P$434,A35offset,$E1230)-INDEX('PTRM input'!$G$277:$P$326,A35offset,$E1230))*OFFSET($F$7,0,$E1230))-SUM($G1230:T1230))*(OFFSET('PTRM input'!$G$477,0,$E1230-1)/A35taxstdlife))))</f>
        <v>0</v>
      </c>
      <c r="V1230" s="251">
        <f ca="1">IF(A35taxstdlife="n/a","n/a",IF(A35taxstdlife="",0,IF(V$3&gt;(A35stdlife+$E1230),((INDEX('PTRM input'!$G$385:$P$434,A35offset,$E1230)-INDEX('PTRM input'!$G$277:$P$326,A35offset,$E1230))*OFFSET($F$7,0,$E1230))-SUM($G1230:U1230),(((INDEX('PTRM input'!$G$385:$P$434,A35offset,$E1230)-INDEX('PTRM input'!$G$277:$P$326,A35offset,$E1230))*OFFSET($F$7,0,$E1230))-SUM($G1230:U1230))*(OFFSET('PTRM input'!$G$477,0,$E1230-1)/A35taxstdlife))))</f>
        <v>0</v>
      </c>
      <c r="W1230" s="251">
        <f ca="1">IF(A35taxstdlife="n/a","n/a",IF(A35taxstdlife="",0,IF(W$3&gt;(A35stdlife+$E1230),((INDEX('PTRM input'!$G$385:$P$434,A35offset,$E1230)-INDEX('PTRM input'!$G$277:$P$326,A35offset,$E1230))*OFFSET($F$7,0,$E1230))-SUM($G1230:V1230),(((INDEX('PTRM input'!$G$385:$P$434,A35offset,$E1230)-INDEX('PTRM input'!$G$277:$P$326,A35offset,$E1230))*OFFSET($F$7,0,$E1230))-SUM($G1230:V1230))*(OFFSET('PTRM input'!$G$477,0,$E1230-1)/A35taxstdlife))))</f>
        <v>0</v>
      </c>
      <c r="X1230" s="251">
        <f ca="1">IF(A35taxstdlife="n/a","n/a",IF(A35taxstdlife="",0,IF(X$3&gt;(A35stdlife+$E1230),((INDEX('PTRM input'!$G$385:$P$434,A35offset,$E1230)-INDEX('PTRM input'!$G$277:$P$326,A35offset,$E1230))*OFFSET($F$7,0,$E1230))-SUM($G1230:W1230),(((INDEX('PTRM input'!$G$385:$P$434,A35offset,$E1230)-INDEX('PTRM input'!$G$277:$P$326,A35offset,$E1230))*OFFSET($F$7,0,$E1230))-SUM($G1230:W1230))*(OFFSET('PTRM input'!$G$477,0,$E1230-1)/A35taxstdlife))))</f>
        <v>0</v>
      </c>
      <c r="Y1230" s="251">
        <f ca="1">IF(A35taxstdlife="n/a","n/a",IF(A35taxstdlife="",0,IF(Y$3&gt;(A35stdlife+$E1230),((INDEX('PTRM input'!$G$385:$P$434,A35offset,$E1230)-INDEX('PTRM input'!$G$277:$P$326,A35offset,$E1230))*OFFSET($F$7,0,$E1230))-SUM($G1230:X1230),(((INDEX('PTRM input'!$G$385:$P$434,A35offset,$E1230)-INDEX('PTRM input'!$G$277:$P$326,A35offset,$E1230))*OFFSET($F$7,0,$E1230))-SUM($G1230:X1230))*(OFFSET('PTRM input'!$G$477,0,$E1230-1)/A35taxstdlife))))</f>
        <v>0</v>
      </c>
      <c r="Z1230" s="251">
        <f ca="1">IF(A35taxstdlife="n/a","n/a",IF(A35taxstdlife="",0,IF(Z$3&gt;(A35stdlife+$E1230),((INDEX('PTRM input'!$G$385:$P$434,A35offset,$E1230)-INDEX('PTRM input'!$G$277:$P$326,A35offset,$E1230))*OFFSET($F$7,0,$E1230))-SUM($G1230:Y1230),(((INDEX('PTRM input'!$G$385:$P$434,A35offset,$E1230)-INDEX('PTRM input'!$G$277:$P$326,A35offset,$E1230))*OFFSET($F$7,0,$E1230))-SUM($G1230:Y1230))*(OFFSET('PTRM input'!$G$477,0,$E1230-1)/A35taxstdlife))))</f>
        <v>0</v>
      </c>
      <c r="AA1230" s="251">
        <f ca="1">IF(A35taxstdlife="n/a","n/a",IF(A35taxstdlife="",0,IF(AA$3&gt;(A35stdlife+$E1230),((INDEX('PTRM input'!$G$385:$P$434,A35offset,$E1230)-INDEX('PTRM input'!$G$277:$P$326,A35offset,$E1230))*OFFSET($F$7,0,$E1230))-SUM($G1230:Z1230),(((INDEX('PTRM input'!$G$385:$P$434,A35offset,$E1230)-INDEX('PTRM input'!$G$277:$P$326,A35offset,$E1230))*OFFSET($F$7,0,$E1230))-SUM($G1230:Z1230))*(OFFSET('PTRM input'!$G$477,0,$E1230-1)/A35taxstdlife))))</f>
        <v>0</v>
      </c>
      <c r="AB1230" s="251">
        <f ca="1">IF(A35taxstdlife="n/a","n/a",IF(A35taxstdlife="",0,IF(AB$3&gt;(A35stdlife+$E1230),((INDEX('PTRM input'!$G$385:$P$434,A35offset,$E1230)-INDEX('PTRM input'!$G$277:$P$326,A35offset,$E1230))*OFFSET($F$7,0,$E1230))-SUM($G1230:AA1230),(((INDEX('PTRM input'!$G$385:$P$434,A35offset,$E1230)-INDEX('PTRM input'!$G$277:$P$326,A35offset,$E1230))*OFFSET($F$7,0,$E1230))-SUM($G1230:AA1230))*(OFFSET('PTRM input'!$G$477,0,$E1230-1)/A35taxstdlife))))</f>
        <v>0</v>
      </c>
      <c r="AC1230" s="251">
        <f ca="1">IF(A35taxstdlife="n/a","n/a",IF(A35taxstdlife="",0,IF(AC$3&gt;(A35stdlife+$E1230),((INDEX('PTRM input'!$G$385:$P$434,A35offset,$E1230)-INDEX('PTRM input'!$G$277:$P$326,A35offset,$E1230))*OFFSET($F$7,0,$E1230))-SUM($G1230:AB1230),(((INDEX('PTRM input'!$G$385:$P$434,A35offset,$E1230)-INDEX('PTRM input'!$G$277:$P$326,A35offset,$E1230))*OFFSET($F$7,0,$E1230))-SUM($G1230:AB1230))*(OFFSET('PTRM input'!$G$477,0,$E1230-1)/A35taxstdlife))))</f>
        <v>0</v>
      </c>
      <c r="AD1230" s="251">
        <f ca="1">IF(A35taxstdlife="n/a","n/a",IF(A35taxstdlife="",0,IF(AD$3&gt;(A35stdlife+$E1230),((INDEX('PTRM input'!$G$385:$P$434,A35offset,$E1230)-INDEX('PTRM input'!$G$277:$P$326,A35offset,$E1230))*OFFSET($F$7,0,$E1230))-SUM($G1230:AC1230),(((INDEX('PTRM input'!$G$385:$P$434,A35offset,$E1230)-INDEX('PTRM input'!$G$277:$P$326,A35offset,$E1230))*OFFSET($F$7,0,$E1230))-SUM($G1230:AC1230))*(OFFSET('PTRM input'!$G$477,0,$E1230-1)/A35taxstdlife))))</f>
        <v>0</v>
      </c>
      <c r="AE1230" s="251">
        <f ca="1">IF(A35taxstdlife="n/a","n/a",IF(A35taxstdlife="",0,IF(AE$3&gt;(A35stdlife+$E1230),((INDEX('PTRM input'!$G$385:$P$434,A35offset,$E1230)-INDEX('PTRM input'!$G$277:$P$326,A35offset,$E1230))*OFFSET($F$7,0,$E1230))-SUM($G1230:AD1230),(((INDEX('PTRM input'!$G$385:$P$434,A35offset,$E1230)-INDEX('PTRM input'!$G$277:$P$326,A35offset,$E1230))*OFFSET($F$7,0,$E1230))-SUM($G1230:AD1230))*(OFFSET('PTRM input'!$G$477,0,$E1230-1)/A35taxstdlife))))</f>
        <v>0</v>
      </c>
      <c r="AF1230" s="251">
        <f ca="1">IF(A35taxstdlife="n/a","n/a",IF(A35taxstdlife="",0,IF(AF$3&gt;(A35stdlife+$E1230),((INDEX('PTRM input'!$G$385:$P$434,A35offset,$E1230)-INDEX('PTRM input'!$G$277:$P$326,A35offset,$E1230))*OFFSET($F$7,0,$E1230))-SUM($G1230:AE1230),(((INDEX('PTRM input'!$G$385:$P$434,A35offset,$E1230)-INDEX('PTRM input'!$G$277:$P$326,A35offset,$E1230))*OFFSET($F$7,0,$E1230))-SUM($G1230:AE1230))*(OFFSET('PTRM input'!$G$477,0,$E1230-1)/A35taxstdlife))))</f>
        <v>0</v>
      </c>
      <c r="AG1230" s="251">
        <f ca="1">IF(A35taxstdlife="n/a","n/a",IF(A35taxstdlife="",0,IF(AG$3&gt;(A35stdlife+$E1230),((INDEX('PTRM input'!$G$385:$P$434,A35offset,$E1230)-INDEX('PTRM input'!$G$277:$P$326,A35offset,$E1230))*OFFSET($F$7,0,$E1230))-SUM($G1230:AF1230),(((INDEX('PTRM input'!$G$385:$P$434,A35offset,$E1230)-INDEX('PTRM input'!$G$277:$P$326,A35offset,$E1230))*OFFSET($F$7,0,$E1230))-SUM($G1230:AF1230))*(OFFSET('PTRM input'!$G$477,0,$E1230-1)/A35taxstdlife))))</f>
        <v>0</v>
      </c>
      <c r="AH1230" s="251">
        <f ca="1">IF(A35taxstdlife="n/a","n/a",IF(A35taxstdlife="",0,IF(AH$3&gt;(A35stdlife+$E1230),((INDEX('PTRM input'!$G$385:$P$434,A35offset,$E1230)-INDEX('PTRM input'!$G$277:$P$326,A35offset,$E1230))*OFFSET($F$7,0,$E1230))-SUM($G1230:AG1230),(((INDEX('PTRM input'!$G$385:$P$434,A35offset,$E1230)-INDEX('PTRM input'!$G$277:$P$326,A35offset,$E1230))*OFFSET($F$7,0,$E1230))-SUM($G1230:AG1230))*(OFFSET('PTRM input'!$G$477,0,$E1230-1)/A35taxstdlife))))</f>
        <v>0</v>
      </c>
      <c r="AI1230" s="251">
        <f ca="1">IF(A35taxstdlife="n/a","n/a",IF(A35taxstdlife="",0,IF(AI$3&gt;(A35stdlife+$E1230),((INDEX('PTRM input'!$G$385:$P$434,A35offset,$E1230)-INDEX('PTRM input'!$G$277:$P$326,A35offset,$E1230))*OFFSET($F$7,0,$E1230))-SUM($G1230:AH1230),(((INDEX('PTRM input'!$G$385:$P$434,A35offset,$E1230)-INDEX('PTRM input'!$G$277:$P$326,A35offset,$E1230))*OFFSET($F$7,0,$E1230))-SUM($G1230:AH1230))*(OFFSET('PTRM input'!$G$477,0,$E1230-1)/A35taxstdlife))))</f>
        <v>0</v>
      </c>
      <c r="AJ1230" s="251">
        <f ca="1">IF(A35taxstdlife="n/a","n/a",IF(A35taxstdlife="",0,IF(AJ$3&gt;(A35stdlife+$E1230),((INDEX('PTRM input'!$G$385:$P$434,A35offset,$E1230)-INDEX('PTRM input'!$G$277:$P$326,A35offset,$E1230))*OFFSET($F$7,0,$E1230))-SUM($G1230:AI1230),(((INDEX('PTRM input'!$G$385:$P$434,A35offset,$E1230)-INDEX('PTRM input'!$G$277:$P$326,A35offset,$E1230))*OFFSET($F$7,0,$E1230))-SUM($G1230:AI1230))*(OFFSET('PTRM input'!$G$477,0,$E1230-1)/A35taxstdlife))))</f>
        <v>0</v>
      </c>
      <c r="AK1230" s="251">
        <f ca="1">IF(A35taxstdlife="n/a","n/a",IF(A35taxstdlife="",0,IF(AK$3&gt;(A35stdlife+$E1230),((INDEX('PTRM input'!$G$385:$P$434,A35offset,$E1230)-INDEX('PTRM input'!$G$277:$P$326,A35offset,$E1230))*OFFSET($F$7,0,$E1230))-SUM($G1230:AJ1230),(((INDEX('PTRM input'!$G$385:$P$434,A35offset,$E1230)-INDEX('PTRM input'!$G$277:$P$326,A35offset,$E1230))*OFFSET($F$7,0,$E1230))-SUM($G1230:AJ1230))*(OFFSET('PTRM input'!$G$477,0,$E1230-1)/A35taxstdlife))))</f>
        <v>0</v>
      </c>
      <c r="AL1230" s="251">
        <f ca="1">IF(A35taxstdlife="n/a","n/a",IF(A35taxstdlife="",0,IF(AL$3&gt;(A35stdlife+$E1230),((INDEX('PTRM input'!$G$385:$P$434,A35offset,$E1230)-INDEX('PTRM input'!$G$277:$P$326,A35offset,$E1230))*OFFSET($F$7,0,$E1230))-SUM($G1230:AK1230),(((INDEX('PTRM input'!$G$385:$P$434,A35offset,$E1230)-INDEX('PTRM input'!$G$277:$P$326,A35offset,$E1230))*OFFSET($F$7,0,$E1230))-SUM($G1230:AK1230))*(OFFSET('PTRM input'!$G$477,0,$E1230-1)/A35taxstdlife))))</f>
        <v>0</v>
      </c>
      <c r="AM1230" s="251">
        <f ca="1">IF(A35taxstdlife="n/a","n/a",IF(A35taxstdlife="",0,IF(AM$3&gt;(A35stdlife+$E1230),((INDEX('PTRM input'!$G$385:$P$434,A35offset,$E1230)-INDEX('PTRM input'!$G$277:$P$326,A35offset,$E1230))*OFFSET($F$7,0,$E1230))-SUM($G1230:AL1230),(((INDEX('PTRM input'!$G$385:$P$434,A35offset,$E1230)-INDEX('PTRM input'!$G$277:$P$326,A35offset,$E1230))*OFFSET($F$7,0,$E1230))-SUM($G1230:AL1230))*(OFFSET('PTRM input'!$G$477,0,$E1230-1)/A35taxstdlife))))</f>
        <v>0</v>
      </c>
      <c r="AN1230" s="251">
        <f ca="1">IF(A35taxstdlife="n/a","n/a",IF(A35taxstdlife="",0,IF(AN$3&gt;(A35stdlife+$E1230),((INDEX('PTRM input'!$G$385:$P$434,A35offset,$E1230)-INDEX('PTRM input'!$G$277:$P$326,A35offset,$E1230))*OFFSET($F$7,0,$E1230))-SUM($G1230:AM1230),(((INDEX('PTRM input'!$G$385:$P$434,A35offset,$E1230)-INDEX('PTRM input'!$G$277:$P$326,A35offset,$E1230))*OFFSET($F$7,0,$E1230))-SUM($G1230:AM1230))*(OFFSET('PTRM input'!$G$477,0,$E1230-1)/A35taxstdlife))))</f>
        <v>0</v>
      </c>
      <c r="AO1230" s="251">
        <f ca="1">IF(A35taxstdlife="n/a","n/a",IF(A35taxstdlife="",0,IF(AO$3&gt;(A35stdlife+$E1230),((INDEX('PTRM input'!$G$385:$P$434,A35offset,$E1230)-INDEX('PTRM input'!$G$277:$P$326,A35offset,$E1230))*OFFSET($F$7,0,$E1230))-SUM($G1230:AN1230),(((INDEX('PTRM input'!$G$385:$P$434,A35offset,$E1230)-INDEX('PTRM input'!$G$277:$P$326,A35offset,$E1230))*OFFSET($F$7,0,$E1230))-SUM($G1230:AN1230))*(OFFSET('PTRM input'!$G$477,0,$E1230-1)/A35taxstdlife))))</f>
        <v>0</v>
      </c>
      <c r="AP1230" s="251">
        <f ca="1">IF(A35taxstdlife="n/a","n/a",IF(A35taxstdlife="",0,IF(AP$3&gt;(A35stdlife+$E1230),((INDEX('PTRM input'!$G$385:$P$434,A35offset,$E1230)-INDEX('PTRM input'!$G$277:$P$326,A35offset,$E1230))*OFFSET($F$7,0,$E1230))-SUM($G1230:AO1230),(((INDEX('PTRM input'!$G$385:$P$434,A35offset,$E1230)-INDEX('PTRM input'!$G$277:$P$326,A35offset,$E1230))*OFFSET($F$7,0,$E1230))-SUM($G1230:AO1230))*(OFFSET('PTRM input'!$G$477,0,$E1230-1)/A35taxstdlife))))</f>
        <v>0</v>
      </c>
      <c r="AQ1230" s="251">
        <f ca="1">IF(A35taxstdlife="n/a","n/a",IF(A35taxstdlife="",0,IF(AQ$3&gt;(A35stdlife+$E1230),((INDEX('PTRM input'!$G$385:$P$434,A35offset,$E1230)-INDEX('PTRM input'!$G$277:$P$326,A35offset,$E1230))*OFFSET($F$7,0,$E1230))-SUM($G1230:AP1230),(((INDEX('PTRM input'!$G$385:$P$434,A35offset,$E1230)-INDEX('PTRM input'!$G$277:$P$326,A35offset,$E1230))*OFFSET($F$7,0,$E1230))-SUM($G1230:AP1230))*(OFFSET('PTRM input'!$G$477,0,$E1230-1)/A35taxstdlife))))</f>
        <v>0</v>
      </c>
      <c r="AR1230" s="251">
        <f ca="1">IF(A35taxstdlife="n/a","n/a",IF(A35taxstdlife="",0,IF(AR$3&gt;(A35stdlife+$E1230),((INDEX('PTRM input'!$G$385:$P$434,A35offset,$E1230)-INDEX('PTRM input'!$G$277:$P$326,A35offset,$E1230))*OFFSET($F$7,0,$E1230))-SUM($G1230:AQ1230),(((INDEX('PTRM input'!$G$385:$P$434,A35offset,$E1230)-INDEX('PTRM input'!$G$277:$P$326,A35offset,$E1230))*OFFSET($F$7,0,$E1230))-SUM($G1230:AQ1230))*(OFFSET('PTRM input'!$G$477,0,$E1230-1)/A35taxstdlife))))</f>
        <v>0</v>
      </c>
      <c r="AS1230" s="251">
        <f ca="1">IF(A35taxstdlife="n/a","n/a",IF(A35taxstdlife="",0,IF(AS$3&gt;(A35stdlife+$E1230),((INDEX('PTRM input'!$G$385:$P$434,A35offset,$E1230)-INDEX('PTRM input'!$G$277:$P$326,A35offset,$E1230))*OFFSET($F$7,0,$E1230))-SUM($G1230:AR1230),(((INDEX('PTRM input'!$G$385:$P$434,A35offset,$E1230)-INDEX('PTRM input'!$G$277:$P$326,A35offset,$E1230))*OFFSET($F$7,0,$E1230))-SUM($G1230:AR1230))*(OFFSET('PTRM input'!$G$477,0,$E1230-1)/A35taxstdlife))))</f>
        <v>0</v>
      </c>
      <c r="AT1230" s="251">
        <f ca="1">IF(A35taxstdlife="n/a","n/a",IF(A35taxstdlife="",0,IF(AT$3&gt;(A35stdlife+$E1230),((INDEX('PTRM input'!$G$385:$P$434,A35offset,$E1230)-INDEX('PTRM input'!$G$277:$P$326,A35offset,$E1230))*OFFSET($F$7,0,$E1230))-SUM($G1230:AS1230),(((INDEX('PTRM input'!$G$385:$P$434,A35offset,$E1230)-INDEX('PTRM input'!$G$277:$P$326,A35offset,$E1230))*OFFSET($F$7,0,$E1230))-SUM($G1230:AS1230))*(OFFSET('PTRM input'!$G$477,0,$E1230-1)/A35taxstdlife))))</f>
        <v>0</v>
      </c>
      <c r="AU1230" s="251">
        <f ca="1">IF(A35taxstdlife="n/a","n/a",IF(A35taxstdlife="",0,IF(AU$3&gt;(A35stdlife+$E1230),((INDEX('PTRM input'!$G$385:$P$434,A35offset,$E1230)-INDEX('PTRM input'!$G$277:$P$326,A35offset,$E1230))*OFFSET($F$7,0,$E1230))-SUM($G1230:AT1230),(((INDEX('PTRM input'!$G$385:$P$434,A35offset,$E1230)-INDEX('PTRM input'!$G$277:$P$326,A35offset,$E1230))*OFFSET($F$7,0,$E1230))-SUM($G1230:AT1230))*(OFFSET('PTRM input'!$G$477,0,$E1230-1)/A35taxstdlife))))</f>
        <v>0</v>
      </c>
      <c r="AV1230" s="251">
        <f ca="1">IF(A35taxstdlife="n/a","n/a",IF(A35taxstdlife="",0,IF(AV$3&gt;(A35stdlife+$E1230),((INDEX('PTRM input'!$G$385:$P$434,A35offset,$E1230)-INDEX('PTRM input'!$G$277:$P$326,A35offset,$E1230))*OFFSET($F$7,0,$E1230))-SUM($G1230:AU1230),(((INDEX('PTRM input'!$G$385:$P$434,A35offset,$E1230)-INDEX('PTRM input'!$G$277:$P$326,A35offset,$E1230))*OFFSET($F$7,0,$E1230))-SUM($G1230:AU1230))*(OFFSET('PTRM input'!$G$477,0,$E1230-1)/A35taxstdlife))))</f>
        <v>0</v>
      </c>
      <c r="AW1230" s="251">
        <f ca="1">IF(A35taxstdlife="n/a","n/a",IF(A35taxstdlife="",0,IF(AW$3&gt;(A35stdlife+$E1230),((INDEX('PTRM input'!$G$385:$P$434,A35offset,$E1230)-INDEX('PTRM input'!$G$277:$P$326,A35offset,$E1230))*OFFSET($F$7,0,$E1230))-SUM($G1230:AV1230),(((INDEX('PTRM input'!$G$385:$P$434,A35offset,$E1230)-INDEX('PTRM input'!$G$277:$P$326,A35offset,$E1230))*OFFSET($F$7,0,$E1230))-SUM($G1230:AV1230))*(OFFSET('PTRM input'!$G$477,0,$E1230-1)/A35taxstdlife))))</f>
        <v>0</v>
      </c>
      <c r="AX1230" s="251">
        <f ca="1">IF(A35taxstdlife="n/a","n/a",IF(A35taxstdlife="",0,IF(AX$3&gt;(A35stdlife+$E1230),((INDEX('PTRM input'!$G$385:$P$434,A35offset,$E1230)-INDEX('PTRM input'!$G$277:$P$326,A35offset,$E1230))*OFFSET($F$7,0,$E1230))-SUM($G1230:AW1230),(((INDEX('PTRM input'!$G$385:$P$434,A35offset,$E1230)-INDEX('PTRM input'!$G$277:$P$326,A35offset,$E1230))*OFFSET($F$7,0,$E1230))-SUM($G1230:AW1230))*(OFFSET('PTRM input'!$G$477,0,$E1230-1)/A35taxstdlife))))</f>
        <v>0</v>
      </c>
      <c r="AY1230" s="251">
        <f ca="1">IF(A35taxstdlife="n/a","n/a",IF(A35taxstdlife="",0,IF(AY$3&gt;(A35stdlife+$E1230),((INDEX('PTRM input'!$G$385:$P$434,A35offset,$E1230)-INDEX('PTRM input'!$G$277:$P$326,A35offset,$E1230))*OFFSET($F$7,0,$E1230))-SUM($G1230:AX1230),(((INDEX('PTRM input'!$G$385:$P$434,A35offset,$E1230)-INDEX('PTRM input'!$G$277:$P$326,A35offset,$E1230))*OFFSET($F$7,0,$E1230))-SUM($G1230:AX1230))*(OFFSET('PTRM input'!$G$477,0,$E1230-1)/A35taxstdlife))))</f>
        <v>0</v>
      </c>
      <c r="AZ1230" s="251">
        <f ca="1">IF(A35taxstdlife="n/a","n/a",IF(A35taxstdlife="",0,IF(AZ$3&gt;(A35stdlife+$E1230),((INDEX('PTRM input'!$G$385:$P$434,A35offset,$E1230)-INDEX('PTRM input'!$G$277:$P$326,A35offset,$E1230))*OFFSET($F$7,0,$E1230))-SUM($G1230:AY1230),(((INDEX('PTRM input'!$G$385:$P$434,A35offset,$E1230)-INDEX('PTRM input'!$G$277:$P$326,A35offset,$E1230))*OFFSET($F$7,0,$E1230))-SUM($G1230:AY1230))*(OFFSET('PTRM input'!$G$477,0,$E1230-1)/A35taxstdlife))))</f>
        <v>0</v>
      </c>
      <c r="BA1230" s="251">
        <f ca="1">IF(A35taxstdlife="n/a","n/a",IF(A35taxstdlife="",0,IF(BA$3&gt;(A35stdlife+$E1230),((INDEX('PTRM input'!$G$385:$P$434,A35offset,$E1230)-INDEX('PTRM input'!$G$277:$P$326,A35offset,$E1230))*OFFSET($F$7,0,$E1230))-SUM($G1230:AZ1230),(((INDEX('PTRM input'!$G$385:$P$434,A35offset,$E1230)-INDEX('PTRM input'!$G$277:$P$326,A35offset,$E1230))*OFFSET($F$7,0,$E1230))-SUM($G1230:AZ1230))*(OFFSET('PTRM input'!$G$477,0,$E1230-1)/A35taxstdlife))))</f>
        <v>0</v>
      </c>
      <c r="BB1230" s="251">
        <f ca="1">IF(A35taxstdlife="n/a","n/a",IF(A35taxstdlife="",0,IF(BB$3&gt;(A35stdlife+$E1230),((INDEX('PTRM input'!$G$385:$P$434,A35offset,$E1230)-INDEX('PTRM input'!$G$277:$P$326,A35offset,$E1230))*OFFSET($F$7,0,$E1230))-SUM($G1230:BA1230),(((INDEX('PTRM input'!$G$385:$P$434,A35offset,$E1230)-INDEX('PTRM input'!$G$277:$P$326,A35offset,$E1230))*OFFSET($F$7,0,$E1230))-SUM($G1230:BA1230))*(OFFSET('PTRM input'!$G$477,0,$E1230-1)/A35taxstdlife))))</f>
        <v>0</v>
      </c>
      <c r="BC1230" s="251">
        <f ca="1">IF(A35taxstdlife="n/a","n/a",IF(A35taxstdlife="",0,IF(BC$3&gt;(A35stdlife+$E1230),((INDEX('PTRM input'!$G$385:$P$434,A35offset,$E1230)-INDEX('PTRM input'!$G$277:$P$326,A35offset,$E1230))*OFFSET($F$7,0,$E1230))-SUM($G1230:BB1230),(((INDEX('PTRM input'!$G$385:$P$434,A35offset,$E1230)-INDEX('PTRM input'!$G$277:$P$326,A35offset,$E1230))*OFFSET($F$7,0,$E1230))-SUM($G1230:BB1230))*(OFFSET('PTRM input'!$G$477,0,$E1230-1)/A35taxstdlife))))</f>
        <v>0</v>
      </c>
      <c r="BD1230" s="251">
        <f ca="1">IF(A35taxstdlife="n/a","n/a",IF(A35taxstdlife="",0,IF(BD$3&gt;(A35stdlife+$E1230),((INDEX('PTRM input'!$G$385:$P$434,A35offset,$E1230)-INDEX('PTRM input'!$G$277:$P$326,A35offset,$E1230))*OFFSET($F$7,0,$E1230))-SUM($G1230:BC1230),(((INDEX('PTRM input'!$G$385:$P$434,A35offset,$E1230)-INDEX('PTRM input'!$G$277:$P$326,A35offset,$E1230))*OFFSET($F$7,0,$E1230))-SUM($G1230:BC1230))*(OFFSET('PTRM input'!$G$477,0,$E1230-1)/A35taxstdlife))))</f>
        <v>0</v>
      </c>
      <c r="BE1230" s="251">
        <f ca="1">IF(A35taxstdlife="n/a","n/a",IF(A35taxstdlife="",0,IF(BE$3&gt;(A35stdlife+$E1230),((INDEX('PTRM input'!$G$385:$P$434,A35offset,$E1230)-INDEX('PTRM input'!$G$277:$P$326,A35offset,$E1230))*OFFSET($F$7,0,$E1230))-SUM($G1230:BD1230),(((INDEX('PTRM input'!$G$385:$P$434,A35offset,$E1230)-INDEX('PTRM input'!$G$277:$P$326,A35offset,$E1230))*OFFSET($F$7,0,$E1230))-SUM($G1230:BD1230))*(OFFSET('PTRM input'!$G$477,0,$E1230-1)/A35taxstdlife))))</f>
        <v>0</v>
      </c>
      <c r="BF1230" s="251">
        <f ca="1">IF(A35taxstdlife="n/a","n/a",IF(A35taxstdlife="",0,IF(BF$3&gt;(A35stdlife+$E1230),((INDEX('PTRM input'!$G$385:$P$434,A35offset,$E1230)-INDEX('PTRM input'!$G$277:$P$326,A35offset,$E1230))*OFFSET($F$7,0,$E1230))-SUM($G1230:BE1230),(((INDEX('PTRM input'!$G$385:$P$434,A35offset,$E1230)-INDEX('PTRM input'!$G$277:$P$326,A35offset,$E1230))*OFFSET($F$7,0,$E1230))-SUM($G1230:BE1230))*(OFFSET('PTRM input'!$G$477,0,$E1230-1)/A35taxstdlife))))</f>
        <v>0</v>
      </c>
      <c r="BG1230" s="251">
        <f ca="1">IF(A35taxstdlife="n/a","n/a",IF(A35taxstdlife="",0,IF(BG$3&gt;(A35stdlife+$E1230),((INDEX('PTRM input'!$G$385:$P$434,A35offset,$E1230)-INDEX('PTRM input'!$G$277:$P$326,A35offset,$E1230))*OFFSET($F$7,0,$E1230))-SUM($G1230:BF1230),(((INDEX('PTRM input'!$G$385:$P$434,A35offset,$E1230)-INDEX('PTRM input'!$G$277:$P$326,A35offset,$E1230))*OFFSET($F$7,0,$E1230))-SUM($G1230:BF1230))*(OFFSET('PTRM input'!$G$477,0,$E1230-1)/A35taxstdlife))))</f>
        <v>0</v>
      </c>
      <c r="BH1230" s="251">
        <f ca="1">IF(A35taxstdlife="n/a","n/a",IF(A35taxstdlife="",0,IF(BH$3&gt;(A35stdlife+$E1230),((INDEX('PTRM input'!$G$385:$P$434,A35offset,$E1230)-INDEX('PTRM input'!$G$277:$P$326,A35offset,$E1230))*OFFSET($F$7,0,$E1230))-SUM($G1230:BG1230),(((INDEX('PTRM input'!$G$385:$P$434,A35offset,$E1230)-INDEX('PTRM input'!$G$277:$P$326,A35offset,$E1230))*OFFSET($F$7,0,$E1230))-SUM($G1230:BG1230))*(OFFSET('PTRM input'!$G$477,0,$E1230-1)/A35taxstdlife))))</f>
        <v>0</v>
      </c>
      <c r="BI1230" s="251">
        <f ca="1">IF(A35taxstdlife="n/a","n/a",IF(A35taxstdlife="",0,IF(BI$3&gt;(A35stdlife+$E1230),((INDEX('PTRM input'!$G$385:$P$434,A35offset,$E1230)-INDEX('PTRM input'!$G$277:$P$326,A35offset,$E1230))*OFFSET($F$7,0,$E1230))-SUM($G1230:BH1230),(((INDEX('PTRM input'!$G$385:$P$434,A35offset,$E1230)-INDEX('PTRM input'!$G$277:$P$326,A35offset,$E1230))*OFFSET($F$7,0,$E1230))-SUM($G1230:BH1230))*(OFFSET('PTRM input'!$G$477,0,$E1230-1)/A35taxstdlife))))</f>
        <v>0</v>
      </c>
      <c r="BJ1230" s="116"/>
      <c r="BK1230" s="116"/>
      <c r="BL1230" s="116"/>
      <c r="BM1230" s="116"/>
    </row>
    <row r="1231" spans="1:65" ht="12.75" hidden="1" customHeight="1" outlineLevel="2">
      <c r="A1231" s="366"/>
      <c r="B1231" s="19"/>
      <c r="C1231" s="18"/>
      <c r="D1231" s="760"/>
      <c r="E1231" s="86">
        <v>8</v>
      </c>
      <c r="F1231" s="356"/>
      <c r="G1231" s="434"/>
      <c r="H1231" s="435"/>
      <c r="I1231" s="435"/>
      <c r="J1231" s="435"/>
      <c r="K1231" s="435"/>
      <c r="L1231" s="435"/>
      <c r="M1231" s="435"/>
      <c r="N1231" s="619"/>
      <c r="O1231" s="251">
        <f ca="1">IF(A35taxstdlife="n/a","n/a",IF(A35taxstdlife="",0,IF(O$3&gt;(A35stdlife+$E1231),((INDEX('PTRM input'!$G$385:$P$434,A35offset,$E1231)-INDEX('PTRM input'!$G$277:$P$326,A35offset,$E1231))*OFFSET($F$7,0,$E1231))-SUM($G1231:N1231),(((INDEX('PTRM input'!$G$385:$P$434,A35offset,$E1231)-INDEX('PTRM input'!$G$277:$P$326,A35offset,$E1231))*OFFSET($F$7,0,$E1231))-SUM($G1231:N1231))*(OFFSET('PTRM input'!$G$477,0,$E1231-1)/A35taxstdlife))))</f>
        <v>0</v>
      </c>
      <c r="P1231" s="251">
        <f ca="1">IF(A35taxstdlife="n/a","n/a",IF(A35taxstdlife="",0,IF(P$3&gt;(A35stdlife+$E1231),((INDEX('PTRM input'!$G$385:$P$434,A35offset,$E1231)-INDEX('PTRM input'!$G$277:$P$326,A35offset,$E1231))*OFFSET($F$7,0,$E1231))-SUM($G1231:O1231),(((INDEX('PTRM input'!$G$385:$P$434,A35offset,$E1231)-INDEX('PTRM input'!$G$277:$P$326,A35offset,$E1231))*OFFSET($F$7,0,$E1231))-SUM($G1231:O1231))*(OFFSET('PTRM input'!$G$477,0,$E1231-1)/A35taxstdlife))))</f>
        <v>0</v>
      </c>
      <c r="Q1231" s="251">
        <f ca="1">IF(A35taxstdlife="n/a","n/a",IF(A35taxstdlife="",0,IF(Q$3&gt;(A35stdlife+$E1231),((INDEX('PTRM input'!$G$385:$P$434,A35offset,$E1231)-INDEX('PTRM input'!$G$277:$P$326,A35offset,$E1231))*OFFSET($F$7,0,$E1231))-SUM($G1231:P1231),(((INDEX('PTRM input'!$G$385:$P$434,A35offset,$E1231)-INDEX('PTRM input'!$G$277:$P$326,A35offset,$E1231))*OFFSET($F$7,0,$E1231))-SUM($G1231:P1231))*(OFFSET('PTRM input'!$G$477,0,$E1231-1)/A35taxstdlife))))</f>
        <v>0</v>
      </c>
      <c r="R1231" s="251">
        <f ca="1">IF(A35taxstdlife="n/a","n/a",IF(A35taxstdlife="",0,IF(R$3&gt;(A35stdlife+$E1231),((INDEX('PTRM input'!$G$385:$P$434,A35offset,$E1231)-INDEX('PTRM input'!$G$277:$P$326,A35offset,$E1231))*OFFSET($F$7,0,$E1231))-SUM($G1231:Q1231),(((INDEX('PTRM input'!$G$385:$P$434,A35offset,$E1231)-INDEX('PTRM input'!$G$277:$P$326,A35offset,$E1231))*OFFSET($F$7,0,$E1231))-SUM($G1231:Q1231))*(OFFSET('PTRM input'!$G$477,0,$E1231-1)/A35taxstdlife))))</f>
        <v>0</v>
      </c>
      <c r="S1231" s="251">
        <f ca="1">IF(A35taxstdlife="n/a","n/a",IF(A35taxstdlife="",0,IF(S$3&gt;(A35stdlife+$E1231),((INDEX('PTRM input'!$G$385:$P$434,A35offset,$E1231)-INDEX('PTRM input'!$G$277:$P$326,A35offset,$E1231))*OFFSET($F$7,0,$E1231))-SUM($G1231:R1231),(((INDEX('PTRM input'!$G$385:$P$434,A35offset,$E1231)-INDEX('PTRM input'!$G$277:$P$326,A35offset,$E1231))*OFFSET($F$7,0,$E1231))-SUM($G1231:R1231))*(OFFSET('PTRM input'!$G$477,0,$E1231-1)/A35taxstdlife))))</f>
        <v>0</v>
      </c>
      <c r="T1231" s="251">
        <f ca="1">IF(A35taxstdlife="n/a","n/a",IF(A35taxstdlife="",0,IF(T$3&gt;(A35stdlife+$E1231),((INDEX('PTRM input'!$G$385:$P$434,A35offset,$E1231)-INDEX('PTRM input'!$G$277:$P$326,A35offset,$E1231))*OFFSET($F$7,0,$E1231))-SUM($G1231:S1231),(((INDEX('PTRM input'!$G$385:$P$434,A35offset,$E1231)-INDEX('PTRM input'!$G$277:$P$326,A35offset,$E1231))*OFFSET($F$7,0,$E1231))-SUM($G1231:S1231))*(OFFSET('PTRM input'!$G$477,0,$E1231-1)/A35taxstdlife))))</f>
        <v>0</v>
      </c>
      <c r="U1231" s="251">
        <f ca="1">IF(A35taxstdlife="n/a","n/a",IF(A35taxstdlife="",0,IF(U$3&gt;(A35stdlife+$E1231),((INDEX('PTRM input'!$G$385:$P$434,A35offset,$E1231)-INDEX('PTRM input'!$G$277:$P$326,A35offset,$E1231))*OFFSET($F$7,0,$E1231))-SUM($G1231:T1231),(((INDEX('PTRM input'!$G$385:$P$434,A35offset,$E1231)-INDEX('PTRM input'!$G$277:$P$326,A35offset,$E1231))*OFFSET($F$7,0,$E1231))-SUM($G1231:T1231))*(OFFSET('PTRM input'!$G$477,0,$E1231-1)/A35taxstdlife))))</f>
        <v>0</v>
      </c>
      <c r="V1231" s="251">
        <f ca="1">IF(A35taxstdlife="n/a","n/a",IF(A35taxstdlife="",0,IF(V$3&gt;(A35stdlife+$E1231),((INDEX('PTRM input'!$G$385:$P$434,A35offset,$E1231)-INDEX('PTRM input'!$G$277:$P$326,A35offset,$E1231))*OFFSET($F$7,0,$E1231))-SUM($G1231:U1231),(((INDEX('PTRM input'!$G$385:$P$434,A35offset,$E1231)-INDEX('PTRM input'!$G$277:$P$326,A35offset,$E1231))*OFFSET($F$7,0,$E1231))-SUM($G1231:U1231))*(OFFSET('PTRM input'!$G$477,0,$E1231-1)/A35taxstdlife))))</f>
        <v>0</v>
      </c>
      <c r="W1231" s="251">
        <f ca="1">IF(A35taxstdlife="n/a","n/a",IF(A35taxstdlife="",0,IF(W$3&gt;(A35stdlife+$E1231),((INDEX('PTRM input'!$G$385:$P$434,A35offset,$E1231)-INDEX('PTRM input'!$G$277:$P$326,A35offset,$E1231))*OFFSET($F$7,0,$E1231))-SUM($G1231:V1231),(((INDEX('PTRM input'!$G$385:$P$434,A35offset,$E1231)-INDEX('PTRM input'!$G$277:$P$326,A35offset,$E1231))*OFFSET($F$7,0,$E1231))-SUM($G1231:V1231))*(OFFSET('PTRM input'!$G$477,0,$E1231-1)/A35taxstdlife))))</f>
        <v>0</v>
      </c>
      <c r="X1231" s="251">
        <f ca="1">IF(A35taxstdlife="n/a","n/a",IF(A35taxstdlife="",0,IF(X$3&gt;(A35stdlife+$E1231),((INDEX('PTRM input'!$G$385:$P$434,A35offset,$E1231)-INDEX('PTRM input'!$G$277:$P$326,A35offset,$E1231))*OFFSET($F$7,0,$E1231))-SUM($G1231:W1231),(((INDEX('PTRM input'!$G$385:$P$434,A35offset,$E1231)-INDEX('PTRM input'!$G$277:$P$326,A35offset,$E1231))*OFFSET($F$7,0,$E1231))-SUM($G1231:W1231))*(OFFSET('PTRM input'!$G$477,0,$E1231-1)/A35taxstdlife))))</f>
        <v>0</v>
      </c>
      <c r="Y1231" s="251">
        <f ca="1">IF(A35taxstdlife="n/a","n/a",IF(A35taxstdlife="",0,IF(Y$3&gt;(A35stdlife+$E1231),((INDEX('PTRM input'!$G$385:$P$434,A35offset,$E1231)-INDEX('PTRM input'!$G$277:$P$326,A35offset,$E1231))*OFFSET($F$7,0,$E1231))-SUM($G1231:X1231),(((INDEX('PTRM input'!$G$385:$P$434,A35offset,$E1231)-INDEX('PTRM input'!$G$277:$P$326,A35offset,$E1231))*OFFSET($F$7,0,$E1231))-SUM($G1231:X1231))*(OFFSET('PTRM input'!$G$477,0,$E1231-1)/A35taxstdlife))))</f>
        <v>0</v>
      </c>
      <c r="Z1231" s="251">
        <f ca="1">IF(A35taxstdlife="n/a","n/a",IF(A35taxstdlife="",0,IF(Z$3&gt;(A35stdlife+$E1231),((INDEX('PTRM input'!$G$385:$P$434,A35offset,$E1231)-INDEX('PTRM input'!$G$277:$P$326,A35offset,$E1231))*OFFSET($F$7,0,$E1231))-SUM($G1231:Y1231),(((INDEX('PTRM input'!$G$385:$P$434,A35offset,$E1231)-INDEX('PTRM input'!$G$277:$P$326,A35offset,$E1231))*OFFSET($F$7,0,$E1231))-SUM($G1231:Y1231))*(OFFSET('PTRM input'!$G$477,0,$E1231-1)/A35taxstdlife))))</f>
        <v>0</v>
      </c>
      <c r="AA1231" s="251">
        <f ca="1">IF(A35taxstdlife="n/a","n/a",IF(A35taxstdlife="",0,IF(AA$3&gt;(A35stdlife+$E1231),((INDEX('PTRM input'!$G$385:$P$434,A35offset,$E1231)-INDEX('PTRM input'!$G$277:$P$326,A35offset,$E1231))*OFFSET($F$7,0,$E1231))-SUM($G1231:Z1231),(((INDEX('PTRM input'!$G$385:$P$434,A35offset,$E1231)-INDEX('PTRM input'!$G$277:$P$326,A35offset,$E1231))*OFFSET($F$7,0,$E1231))-SUM($G1231:Z1231))*(OFFSET('PTRM input'!$G$477,0,$E1231-1)/A35taxstdlife))))</f>
        <v>0</v>
      </c>
      <c r="AB1231" s="251">
        <f ca="1">IF(A35taxstdlife="n/a","n/a",IF(A35taxstdlife="",0,IF(AB$3&gt;(A35stdlife+$E1231),((INDEX('PTRM input'!$G$385:$P$434,A35offset,$E1231)-INDEX('PTRM input'!$G$277:$P$326,A35offset,$E1231))*OFFSET($F$7,0,$E1231))-SUM($G1231:AA1231),(((INDEX('PTRM input'!$G$385:$P$434,A35offset,$E1231)-INDEX('PTRM input'!$G$277:$P$326,A35offset,$E1231))*OFFSET($F$7,0,$E1231))-SUM($G1231:AA1231))*(OFFSET('PTRM input'!$G$477,0,$E1231-1)/A35taxstdlife))))</f>
        <v>0</v>
      </c>
      <c r="AC1231" s="251">
        <f ca="1">IF(A35taxstdlife="n/a","n/a",IF(A35taxstdlife="",0,IF(AC$3&gt;(A35stdlife+$E1231),((INDEX('PTRM input'!$G$385:$P$434,A35offset,$E1231)-INDEX('PTRM input'!$G$277:$P$326,A35offset,$E1231))*OFFSET($F$7,0,$E1231))-SUM($G1231:AB1231),(((INDEX('PTRM input'!$G$385:$P$434,A35offset,$E1231)-INDEX('PTRM input'!$G$277:$P$326,A35offset,$E1231))*OFFSET($F$7,0,$E1231))-SUM($G1231:AB1231))*(OFFSET('PTRM input'!$G$477,0,$E1231-1)/A35taxstdlife))))</f>
        <v>0</v>
      </c>
      <c r="AD1231" s="251">
        <f ca="1">IF(A35taxstdlife="n/a","n/a",IF(A35taxstdlife="",0,IF(AD$3&gt;(A35stdlife+$E1231),((INDEX('PTRM input'!$G$385:$P$434,A35offset,$E1231)-INDEX('PTRM input'!$G$277:$P$326,A35offset,$E1231))*OFFSET($F$7,0,$E1231))-SUM($G1231:AC1231),(((INDEX('PTRM input'!$G$385:$P$434,A35offset,$E1231)-INDEX('PTRM input'!$G$277:$P$326,A35offset,$E1231))*OFFSET($F$7,0,$E1231))-SUM($G1231:AC1231))*(OFFSET('PTRM input'!$G$477,0,$E1231-1)/A35taxstdlife))))</f>
        <v>0</v>
      </c>
      <c r="AE1231" s="251">
        <f ca="1">IF(A35taxstdlife="n/a","n/a",IF(A35taxstdlife="",0,IF(AE$3&gt;(A35stdlife+$E1231),((INDEX('PTRM input'!$G$385:$P$434,A35offset,$E1231)-INDEX('PTRM input'!$G$277:$P$326,A35offset,$E1231))*OFFSET($F$7,0,$E1231))-SUM($G1231:AD1231),(((INDEX('PTRM input'!$G$385:$P$434,A35offset,$E1231)-INDEX('PTRM input'!$G$277:$P$326,A35offset,$E1231))*OFFSET($F$7,0,$E1231))-SUM($G1231:AD1231))*(OFFSET('PTRM input'!$G$477,0,$E1231-1)/A35taxstdlife))))</f>
        <v>0</v>
      </c>
      <c r="AF1231" s="251">
        <f ca="1">IF(A35taxstdlife="n/a","n/a",IF(A35taxstdlife="",0,IF(AF$3&gt;(A35stdlife+$E1231),((INDEX('PTRM input'!$G$385:$P$434,A35offset,$E1231)-INDEX('PTRM input'!$G$277:$P$326,A35offset,$E1231))*OFFSET($F$7,0,$E1231))-SUM($G1231:AE1231),(((INDEX('PTRM input'!$G$385:$P$434,A35offset,$E1231)-INDEX('PTRM input'!$G$277:$P$326,A35offset,$E1231))*OFFSET($F$7,0,$E1231))-SUM($G1231:AE1231))*(OFFSET('PTRM input'!$G$477,0,$E1231-1)/A35taxstdlife))))</f>
        <v>0</v>
      </c>
      <c r="AG1231" s="251">
        <f ca="1">IF(A35taxstdlife="n/a","n/a",IF(A35taxstdlife="",0,IF(AG$3&gt;(A35stdlife+$E1231),((INDEX('PTRM input'!$G$385:$P$434,A35offset,$E1231)-INDEX('PTRM input'!$G$277:$P$326,A35offset,$E1231))*OFFSET($F$7,0,$E1231))-SUM($G1231:AF1231),(((INDEX('PTRM input'!$G$385:$P$434,A35offset,$E1231)-INDEX('PTRM input'!$G$277:$P$326,A35offset,$E1231))*OFFSET($F$7,0,$E1231))-SUM($G1231:AF1231))*(OFFSET('PTRM input'!$G$477,0,$E1231-1)/A35taxstdlife))))</f>
        <v>0</v>
      </c>
      <c r="AH1231" s="251">
        <f ca="1">IF(A35taxstdlife="n/a","n/a",IF(A35taxstdlife="",0,IF(AH$3&gt;(A35stdlife+$E1231),((INDEX('PTRM input'!$G$385:$P$434,A35offset,$E1231)-INDEX('PTRM input'!$G$277:$P$326,A35offset,$E1231))*OFFSET($F$7,0,$E1231))-SUM($G1231:AG1231),(((INDEX('PTRM input'!$G$385:$P$434,A35offset,$E1231)-INDEX('PTRM input'!$G$277:$P$326,A35offset,$E1231))*OFFSET($F$7,0,$E1231))-SUM($G1231:AG1231))*(OFFSET('PTRM input'!$G$477,0,$E1231-1)/A35taxstdlife))))</f>
        <v>0</v>
      </c>
      <c r="AI1231" s="251">
        <f ca="1">IF(A35taxstdlife="n/a","n/a",IF(A35taxstdlife="",0,IF(AI$3&gt;(A35stdlife+$E1231),((INDEX('PTRM input'!$G$385:$P$434,A35offset,$E1231)-INDEX('PTRM input'!$G$277:$P$326,A35offset,$E1231))*OFFSET($F$7,0,$E1231))-SUM($G1231:AH1231),(((INDEX('PTRM input'!$G$385:$P$434,A35offset,$E1231)-INDEX('PTRM input'!$G$277:$P$326,A35offset,$E1231))*OFFSET($F$7,0,$E1231))-SUM($G1231:AH1231))*(OFFSET('PTRM input'!$G$477,0,$E1231-1)/A35taxstdlife))))</f>
        <v>0</v>
      </c>
      <c r="AJ1231" s="251">
        <f ca="1">IF(A35taxstdlife="n/a","n/a",IF(A35taxstdlife="",0,IF(AJ$3&gt;(A35stdlife+$E1231),((INDEX('PTRM input'!$G$385:$P$434,A35offset,$E1231)-INDEX('PTRM input'!$G$277:$P$326,A35offset,$E1231))*OFFSET($F$7,0,$E1231))-SUM($G1231:AI1231),(((INDEX('PTRM input'!$G$385:$P$434,A35offset,$E1231)-INDEX('PTRM input'!$G$277:$P$326,A35offset,$E1231))*OFFSET($F$7,0,$E1231))-SUM($G1231:AI1231))*(OFFSET('PTRM input'!$G$477,0,$E1231-1)/A35taxstdlife))))</f>
        <v>0</v>
      </c>
      <c r="AK1231" s="251">
        <f ca="1">IF(A35taxstdlife="n/a","n/a",IF(A35taxstdlife="",0,IF(AK$3&gt;(A35stdlife+$E1231),((INDEX('PTRM input'!$G$385:$P$434,A35offset,$E1231)-INDEX('PTRM input'!$G$277:$P$326,A35offset,$E1231))*OFFSET($F$7,0,$E1231))-SUM($G1231:AJ1231),(((INDEX('PTRM input'!$G$385:$P$434,A35offset,$E1231)-INDEX('PTRM input'!$G$277:$P$326,A35offset,$E1231))*OFFSET($F$7,0,$E1231))-SUM($G1231:AJ1231))*(OFFSET('PTRM input'!$G$477,0,$E1231-1)/A35taxstdlife))))</f>
        <v>0</v>
      </c>
      <c r="AL1231" s="251">
        <f ca="1">IF(A35taxstdlife="n/a","n/a",IF(A35taxstdlife="",0,IF(AL$3&gt;(A35stdlife+$E1231),((INDEX('PTRM input'!$G$385:$P$434,A35offset,$E1231)-INDEX('PTRM input'!$G$277:$P$326,A35offset,$E1231))*OFFSET($F$7,0,$E1231))-SUM($G1231:AK1231),(((INDEX('PTRM input'!$G$385:$P$434,A35offset,$E1231)-INDEX('PTRM input'!$G$277:$P$326,A35offset,$E1231))*OFFSET($F$7,0,$E1231))-SUM($G1231:AK1231))*(OFFSET('PTRM input'!$G$477,0,$E1231-1)/A35taxstdlife))))</f>
        <v>0</v>
      </c>
      <c r="AM1231" s="251">
        <f ca="1">IF(A35taxstdlife="n/a","n/a",IF(A35taxstdlife="",0,IF(AM$3&gt;(A35stdlife+$E1231),((INDEX('PTRM input'!$G$385:$P$434,A35offset,$E1231)-INDEX('PTRM input'!$G$277:$P$326,A35offset,$E1231))*OFFSET($F$7,0,$E1231))-SUM($G1231:AL1231),(((INDEX('PTRM input'!$G$385:$P$434,A35offset,$E1231)-INDEX('PTRM input'!$G$277:$P$326,A35offset,$E1231))*OFFSET($F$7,0,$E1231))-SUM($G1231:AL1231))*(OFFSET('PTRM input'!$G$477,0,$E1231-1)/A35taxstdlife))))</f>
        <v>0</v>
      </c>
      <c r="AN1231" s="251">
        <f ca="1">IF(A35taxstdlife="n/a","n/a",IF(A35taxstdlife="",0,IF(AN$3&gt;(A35stdlife+$E1231),((INDEX('PTRM input'!$G$385:$P$434,A35offset,$E1231)-INDEX('PTRM input'!$G$277:$P$326,A35offset,$E1231))*OFFSET($F$7,0,$E1231))-SUM($G1231:AM1231),(((INDEX('PTRM input'!$G$385:$P$434,A35offset,$E1231)-INDEX('PTRM input'!$G$277:$P$326,A35offset,$E1231))*OFFSET($F$7,0,$E1231))-SUM($G1231:AM1231))*(OFFSET('PTRM input'!$G$477,0,$E1231-1)/A35taxstdlife))))</f>
        <v>0</v>
      </c>
      <c r="AO1231" s="251">
        <f ca="1">IF(A35taxstdlife="n/a","n/a",IF(A35taxstdlife="",0,IF(AO$3&gt;(A35stdlife+$E1231),((INDEX('PTRM input'!$G$385:$P$434,A35offset,$E1231)-INDEX('PTRM input'!$G$277:$P$326,A35offset,$E1231))*OFFSET($F$7,0,$E1231))-SUM($G1231:AN1231),(((INDEX('PTRM input'!$G$385:$P$434,A35offset,$E1231)-INDEX('PTRM input'!$G$277:$P$326,A35offset,$E1231))*OFFSET($F$7,0,$E1231))-SUM($G1231:AN1231))*(OFFSET('PTRM input'!$G$477,0,$E1231-1)/A35taxstdlife))))</f>
        <v>0</v>
      </c>
      <c r="AP1231" s="251">
        <f ca="1">IF(A35taxstdlife="n/a","n/a",IF(A35taxstdlife="",0,IF(AP$3&gt;(A35stdlife+$E1231),((INDEX('PTRM input'!$G$385:$P$434,A35offset,$E1231)-INDEX('PTRM input'!$G$277:$P$326,A35offset,$E1231))*OFFSET($F$7,0,$E1231))-SUM($G1231:AO1231),(((INDEX('PTRM input'!$G$385:$P$434,A35offset,$E1231)-INDEX('PTRM input'!$G$277:$P$326,A35offset,$E1231))*OFFSET($F$7,0,$E1231))-SUM($G1231:AO1231))*(OFFSET('PTRM input'!$G$477,0,$E1231-1)/A35taxstdlife))))</f>
        <v>0</v>
      </c>
      <c r="AQ1231" s="251">
        <f ca="1">IF(A35taxstdlife="n/a","n/a",IF(A35taxstdlife="",0,IF(AQ$3&gt;(A35stdlife+$E1231),((INDEX('PTRM input'!$G$385:$P$434,A35offset,$E1231)-INDEX('PTRM input'!$G$277:$P$326,A35offset,$E1231))*OFFSET($F$7,0,$E1231))-SUM($G1231:AP1231),(((INDEX('PTRM input'!$G$385:$P$434,A35offset,$E1231)-INDEX('PTRM input'!$G$277:$P$326,A35offset,$E1231))*OFFSET($F$7,0,$E1231))-SUM($G1231:AP1231))*(OFFSET('PTRM input'!$G$477,0,$E1231-1)/A35taxstdlife))))</f>
        <v>0</v>
      </c>
      <c r="AR1231" s="251">
        <f ca="1">IF(A35taxstdlife="n/a","n/a",IF(A35taxstdlife="",0,IF(AR$3&gt;(A35stdlife+$E1231),((INDEX('PTRM input'!$G$385:$P$434,A35offset,$E1231)-INDEX('PTRM input'!$G$277:$P$326,A35offset,$E1231))*OFFSET($F$7,0,$E1231))-SUM($G1231:AQ1231),(((INDEX('PTRM input'!$G$385:$P$434,A35offset,$E1231)-INDEX('PTRM input'!$G$277:$P$326,A35offset,$E1231))*OFFSET($F$7,0,$E1231))-SUM($G1231:AQ1231))*(OFFSET('PTRM input'!$G$477,0,$E1231-1)/A35taxstdlife))))</f>
        <v>0</v>
      </c>
      <c r="AS1231" s="251">
        <f ca="1">IF(A35taxstdlife="n/a","n/a",IF(A35taxstdlife="",0,IF(AS$3&gt;(A35stdlife+$E1231),((INDEX('PTRM input'!$G$385:$P$434,A35offset,$E1231)-INDEX('PTRM input'!$G$277:$P$326,A35offset,$E1231))*OFFSET($F$7,0,$E1231))-SUM($G1231:AR1231),(((INDEX('PTRM input'!$G$385:$P$434,A35offset,$E1231)-INDEX('PTRM input'!$G$277:$P$326,A35offset,$E1231))*OFFSET($F$7,0,$E1231))-SUM($G1231:AR1231))*(OFFSET('PTRM input'!$G$477,0,$E1231-1)/A35taxstdlife))))</f>
        <v>0</v>
      </c>
      <c r="AT1231" s="251">
        <f ca="1">IF(A35taxstdlife="n/a","n/a",IF(A35taxstdlife="",0,IF(AT$3&gt;(A35stdlife+$E1231),((INDEX('PTRM input'!$G$385:$P$434,A35offset,$E1231)-INDEX('PTRM input'!$G$277:$P$326,A35offset,$E1231))*OFFSET($F$7,0,$E1231))-SUM($G1231:AS1231),(((INDEX('PTRM input'!$G$385:$P$434,A35offset,$E1231)-INDEX('PTRM input'!$G$277:$P$326,A35offset,$E1231))*OFFSET($F$7,0,$E1231))-SUM($G1231:AS1231))*(OFFSET('PTRM input'!$G$477,0,$E1231-1)/A35taxstdlife))))</f>
        <v>0</v>
      </c>
      <c r="AU1231" s="251">
        <f ca="1">IF(A35taxstdlife="n/a","n/a",IF(A35taxstdlife="",0,IF(AU$3&gt;(A35stdlife+$E1231),((INDEX('PTRM input'!$G$385:$P$434,A35offset,$E1231)-INDEX('PTRM input'!$G$277:$P$326,A35offset,$E1231))*OFFSET($F$7,0,$E1231))-SUM($G1231:AT1231),(((INDEX('PTRM input'!$G$385:$P$434,A35offset,$E1231)-INDEX('PTRM input'!$G$277:$P$326,A35offset,$E1231))*OFFSET($F$7,0,$E1231))-SUM($G1231:AT1231))*(OFFSET('PTRM input'!$G$477,0,$E1231-1)/A35taxstdlife))))</f>
        <v>0</v>
      </c>
      <c r="AV1231" s="251">
        <f ca="1">IF(A35taxstdlife="n/a","n/a",IF(A35taxstdlife="",0,IF(AV$3&gt;(A35stdlife+$E1231),((INDEX('PTRM input'!$G$385:$P$434,A35offset,$E1231)-INDEX('PTRM input'!$G$277:$P$326,A35offset,$E1231))*OFFSET($F$7,0,$E1231))-SUM($G1231:AU1231),(((INDEX('PTRM input'!$G$385:$P$434,A35offset,$E1231)-INDEX('PTRM input'!$G$277:$P$326,A35offset,$E1231))*OFFSET($F$7,0,$E1231))-SUM($G1231:AU1231))*(OFFSET('PTRM input'!$G$477,0,$E1231-1)/A35taxstdlife))))</f>
        <v>0</v>
      </c>
      <c r="AW1231" s="251">
        <f ca="1">IF(A35taxstdlife="n/a","n/a",IF(A35taxstdlife="",0,IF(AW$3&gt;(A35stdlife+$E1231),((INDEX('PTRM input'!$G$385:$P$434,A35offset,$E1231)-INDEX('PTRM input'!$G$277:$P$326,A35offset,$E1231))*OFFSET($F$7,0,$E1231))-SUM($G1231:AV1231),(((INDEX('PTRM input'!$G$385:$P$434,A35offset,$E1231)-INDEX('PTRM input'!$G$277:$P$326,A35offset,$E1231))*OFFSET($F$7,0,$E1231))-SUM($G1231:AV1231))*(OFFSET('PTRM input'!$G$477,0,$E1231-1)/A35taxstdlife))))</f>
        <v>0</v>
      </c>
      <c r="AX1231" s="251">
        <f ca="1">IF(A35taxstdlife="n/a","n/a",IF(A35taxstdlife="",0,IF(AX$3&gt;(A35stdlife+$E1231),((INDEX('PTRM input'!$G$385:$P$434,A35offset,$E1231)-INDEX('PTRM input'!$G$277:$P$326,A35offset,$E1231))*OFFSET($F$7,0,$E1231))-SUM($G1231:AW1231),(((INDEX('PTRM input'!$G$385:$P$434,A35offset,$E1231)-INDEX('PTRM input'!$G$277:$P$326,A35offset,$E1231))*OFFSET($F$7,0,$E1231))-SUM($G1231:AW1231))*(OFFSET('PTRM input'!$G$477,0,$E1231-1)/A35taxstdlife))))</f>
        <v>0</v>
      </c>
      <c r="AY1231" s="251">
        <f ca="1">IF(A35taxstdlife="n/a","n/a",IF(A35taxstdlife="",0,IF(AY$3&gt;(A35stdlife+$E1231),((INDEX('PTRM input'!$G$385:$P$434,A35offset,$E1231)-INDEX('PTRM input'!$G$277:$P$326,A35offset,$E1231))*OFFSET($F$7,0,$E1231))-SUM($G1231:AX1231),(((INDEX('PTRM input'!$G$385:$P$434,A35offset,$E1231)-INDEX('PTRM input'!$G$277:$P$326,A35offset,$E1231))*OFFSET($F$7,0,$E1231))-SUM($G1231:AX1231))*(OFFSET('PTRM input'!$G$477,0,$E1231-1)/A35taxstdlife))))</f>
        <v>0</v>
      </c>
      <c r="AZ1231" s="251">
        <f ca="1">IF(A35taxstdlife="n/a","n/a",IF(A35taxstdlife="",0,IF(AZ$3&gt;(A35stdlife+$E1231),((INDEX('PTRM input'!$G$385:$P$434,A35offset,$E1231)-INDEX('PTRM input'!$G$277:$P$326,A35offset,$E1231))*OFFSET($F$7,0,$E1231))-SUM($G1231:AY1231),(((INDEX('PTRM input'!$G$385:$P$434,A35offset,$E1231)-INDEX('PTRM input'!$G$277:$P$326,A35offset,$E1231))*OFFSET($F$7,0,$E1231))-SUM($G1231:AY1231))*(OFFSET('PTRM input'!$G$477,0,$E1231-1)/A35taxstdlife))))</f>
        <v>0</v>
      </c>
      <c r="BA1231" s="251">
        <f ca="1">IF(A35taxstdlife="n/a","n/a",IF(A35taxstdlife="",0,IF(BA$3&gt;(A35stdlife+$E1231),((INDEX('PTRM input'!$G$385:$P$434,A35offset,$E1231)-INDEX('PTRM input'!$G$277:$P$326,A35offset,$E1231))*OFFSET($F$7,0,$E1231))-SUM($G1231:AZ1231),(((INDEX('PTRM input'!$G$385:$P$434,A35offset,$E1231)-INDEX('PTRM input'!$G$277:$P$326,A35offset,$E1231))*OFFSET($F$7,0,$E1231))-SUM($G1231:AZ1231))*(OFFSET('PTRM input'!$G$477,0,$E1231-1)/A35taxstdlife))))</f>
        <v>0</v>
      </c>
      <c r="BB1231" s="251">
        <f ca="1">IF(A35taxstdlife="n/a","n/a",IF(A35taxstdlife="",0,IF(BB$3&gt;(A35stdlife+$E1231),((INDEX('PTRM input'!$G$385:$P$434,A35offset,$E1231)-INDEX('PTRM input'!$G$277:$P$326,A35offset,$E1231))*OFFSET($F$7,0,$E1231))-SUM($G1231:BA1231),(((INDEX('PTRM input'!$G$385:$P$434,A35offset,$E1231)-INDEX('PTRM input'!$G$277:$P$326,A35offset,$E1231))*OFFSET($F$7,0,$E1231))-SUM($G1231:BA1231))*(OFFSET('PTRM input'!$G$477,0,$E1231-1)/A35taxstdlife))))</f>
        <v>0</v>
      </c>
      <c r="BC1231" s="251">
        <f ca="1">IF(A35taxstdlife="n/a","n/a",IF(A35taxstdlife="",0,IF(BC$3&gt;(A35stdlife+$E1231),((INDEX('PTRM input'!$G$385:$P$434,A35offset,$E1231)-INDEX('PTRM input'!$G$277:$P$326,A35offset,$E1231))*OFFSET($F$7,0,$E1231))-SUM($G1231:BB1231),(((INDEX('PTRM input'!$G$385:$P$434,A35offset,$E1231)-INDEX('PTRM input'!$G$277:$P$326,A35offset,$E1231))*OFFSET($F$7,0,$E1231))-SUM($G1231:BB1231))*(OFFSET('PTRM input'!$G$477,0,$E1231-1)/A35taxstdlife))))</f>
        <v>0</v>
      </c>
      <c r="BD1231" s="251">
        <f ca="1">IF(A35taxstdlife="n/a","n/a",IF(A35taxstdlife="",0,IF(BD$3&gt;(A35stdlife+$E1231),((INDEX('PTRM input'!$G$385:$P$434,A35offset,$E1231)-INDEX('PTRM input'!$G$277:$P$326,A35offset,$E1231))*OFFSET($F$7,0,$E1231))-SUM($G1231:BC1231),(((INDEX('PTRM input'!$G$385:$P$434,A35offset,$E1231)-INDEX('PTRM input'!$G$277:$P$326,A35offset,$E1231))*OFFSET($F$7,0,$E1231))-SUM($G1231:BC1231))*(OFFSET('PTRM input'!$G$477,0,$E1231-1)/A35taxstdlife))))</f>
        <v>0</v>
      </c>
      <c r="BE1231" s="251">
        <f ca="1">IF(A35taxstdlife="n/a","n/a",IF(A35taxstdlife="",0,IF(BE$3&gt;(A35stdlife+$E1231),((INDEX('PTRM input'!$G$385:$P$434,A35offset,$E1231)-INDEX('PTRM input'!$G$277:$P$326,A35offset,$E1231))*OFFSET($F$7,0,$E1231))-SUM($G1231:BD1231),(((INDEX('PTRM input'!$G$385:$P$434,A35offset,$E1231)-INDEX('PTRM input'!$G$277:$P$326,A35offset,$E1231))*OFFSET($F$7,0,$E1231))-SUM($G1231:BD1231))*(OFFSET('PTRM input'!$G$477,0,$E1231-1)/A35taxstdlife))))</f>
        <v>0</v>
      </c>
      <c r="BF1231" s="251">
        <f ca="1">IF(A35taxstdlife="n/a","n/a",IF(A35taxstdlife="",0,IF(BF$3&gt;(A35stdlife+$E1231),((INDEX('PTRM input'!$G$385:$P$434,A35offset,$E1231)-INDEX('PTRM input'!$G$277:$P$326,A35offset,$E1231))*OFFSET($F$7,0,$E1231))-SUM($G1231:BE1231),(((INDEX('PTRM input'!$G$385:$P$434,A35offset,$E1231)-INDEX('PTRM input'!$G$277:$P$326,A35offset,$E1231))*OFFSET($F$7,0,$E1231))-SUM($G1231:BE1231))*(OFFSET('PTRM input'!$G$477,0,$E1231-1)/A35taxstdlife))))</f>
        <v>0</v>
      </c>
      <c r="BG1231" s="251">
        <f ca="1">IF(A35taxstdlife="n/a","n/a",IF(A35taxstdlife="",0,IF(BG$3&gt;(A35stdlife+$E1231),((INDEX('PTRM input'!$G$385:$P$434,A35offset,$E1231)-INDEX('PTRM input'!$G$277:$P$326,A35offset,$E1231))*OFFSET($F$7,0,$E1231))-SUM($G1231:BF1231),(((INDEX('PTRM input'!$G$385:$P$434,A35offset,$E1231)-INDEX('PTRM input'!$G$277:$P$326,A35offset,$E1231))*OFFSET($F$7,0,$E1231))-SUM($G1231:BF1231))*(OFFSET('PTRM input'!$G$477,0,$E1231-1)/A35taxstdlife))))</f>
        <v>0</v>
      </c>
      <c r="BH1231" s="251">
        <f ca="1">IF(A35taxstdlife="n/a","n/a",IF(A35taxstdlife="",0,IF(BH$3&gt;(A35stdlife+$E1231),((INDEX('PTRM input'!$G$385:$P$434,A35offset,$E1231)-INDEX('PTRM input'!$G$277:$P$326,A35offset,$E1231))*OFFSET($F$7,0,$E1231))-SUM($G1231:BG1231),(((INDEX('PTRM input'!$G$385:$P$434,A35offset,$E1231)-INDEX('PTRM input'!$G$277:$P$326,A35offset,$E1231))*OFFSET($F$7,0,$E1231))-SUM($G1231:BG1231))*(OFFSET('PTRM input'!$G$477,0,$E1231-1)/A35taxstdlife))))</f>
        <v>0</v>
      </c>
      <c r="BI1231" s="251">
        <f ca="1">IF(A35taxstdlife="n/a","n/a",IF(A35taxstdlife="",0,IF(BI$3&gt;(A35stdlife+$E1231),((INDEX('PTRM input'!$G$385:$P$434,A35offset,$E1231)-INDEX('PTRM input'!$G$277:$P$326,A35offset,$E1231))*OFFSET($F$7,0,$E1231))-SUM($G1231:BH1231),(((INDEX('PTRM input'!$G$385:$P$434,A35offset,$E1231)-INDEX('PTRM input'!$G$277:$P$326,A35offset,$E1231))*OFFSET($F$7,0,$E1231))-SUM($G1231:BH1231))*(OFFSET('PTRM input'!$G$477,0,$E1231-1)/A35taxstdlife))))</f>
        <v>0</v>
      </c>
      <c r="BJ1231" s="116"/>
      <c r="BK1231" s="116"/>
      <c r="BL1231" s="116"/>
      <c r="BM1231" s="116"/>
    </row>
    <row r="1232" spans="1:65" ht="12.75" hidden="1" customHeight="1" outlineLevel="2">
      <c r="A1232" s="366"/>
      <c r="B1232" s="19"/>
      <c r="C1232" s="18"/>
      <c r="D1232" s="760"/>
      <c r="E1232" s="86">
        <v>9</v>
      </c>
      <c r="F1232" s="356"/>
      <c r="G1232" s="434"/>
      <c r="H1232" s="435"/>
      <c r="I1232" s="435"/>
      <c r="J1232" s="435"/>
      <c r="K1232" s="435"/>
      <c r="L1232" s="435"/>
      <c r="M1232" s="435"/>
      <c r="N1232" s="435"/>
      <c r="O1232" s="619"/>
      <c r="P1232" s="251">
        <f ca="1">IF(A35taxstdlife="n/a","n/a",IF(A35taxstdlife="",0,IF(P$3&gt;(A35stdlife+$E1232),((INDEX('PTRM input'!$G$385:$P$434,A35offset,$E1232)-INDEX('PTRM input'!$G$277:$P$326,A35offset,$E1232))*OFFSET($F$7,0,$E1232))-SUM($G1232:O1232),(((INDEX('PTRM input'!$G$385:$P$434,A35offset,$E1232)-INDEX('PTRM input'!$G$277:$P$326,A35offset,$E1232))*OFFSET($F$7,0,$E1232))-SUM($G1232:O1232))*(OFFSET('PTRM input'!$G$477,0,$E1232-1)/A35taxstdlife))))</f>
        <v>0</v>
      </c>
      <c r="Q1232" s="251">
        <f ca="1">IF(A35taxstdlife="n/a","n/a",IF(A35taxstdlife="",0,IF(Q$3&gt;(A35stdlife+$E1232),((INDEX('PTRM input'!$G$385:$P$434,A35offset,$E1232)-INDEX('PTRM input'!$G$277:$P$326,A35offset,$E1232))*OFFSET($F$7,0,$E1232))-SUM($G1232:P1232),(((INDEX('PTRM input'!$G$385:$P$434,A35offset,$E1232)-INDEX('PTRM input'!$G$277:$P$326,A35offset,$E1232))*OFFSET($F$7,0,$E1232))-SUM($G1232:P1232))*(OFFSET('PTRM input'!$G$477,0,$E1232-1)/A35taxstdlife))))</f>
        <v>0</v>
      </c>
      <c r="R1232" s="251">
        <f ca="1">IF(A35taxstdlife="n/a","n/a",IF(A35taxstdlife="",0,IF(R$3&gt;(A35stdlife+$E1232),((INDEX('PTRM input'!$G$385:$P$434,A35offset,$E1232)-INDEX('PTRM input'!$G$277:$P$326,A35offset,$E1232))*OFFSET($F$7,0,$E1232))-SUM($G1232:Q1232),(((INDEX('PTRM input'!$G$385:$P$434,A35offset,$E1232)-INDEX('PTRM input'!$G$277:$P$326,A35offset,$E1232))*OFFSET($F$7,0,$E1232))-SUM($G1232:Q1232))*(OFFSET('PTRM input'!$G$477,0,$E1232-1)/A35taxstdlife))))</f>
        <v>0</v>
      </c>
      <c r="S1232" s="251">
        <f ca="1">IF(A35taxstdlife="n/a","n/a",IF(A35taxstdlife="",0,IF(S$3&gt;(A35stdlife+$E1232),((INDEX('PTRM input'!$G$385:$P$434,A35offset,$E1232)-INDEX('PTRM input'!$G$277:$P$326,A35offset,$E1232))*OFFSET($F$7,0,$E1232))-SUM($G1232:R1232),(((INDEX('PTRM input'!$G$385:$P$434,A35offset,$E1232)-INDEX('PTRM input'!$G$277:$P$326,A35offset,$E1232))*OFFSET($F$7,0,$E1232))-SUM($G1232:R1232))*(OFFSET('PTRM input'!$G$477,0,$E1232-1)/A35taxstdlife))))</f>
        <v>0</v>
      </c>
      <c r="T1232" s="251">
        <f ca="1">IF(A35taxstdlife="n/a","n/a",IF(A35taxstdlife="",0,IF(T$3&gt;(A35stdlife+$E1232),((INDEX('PTRM input'!$G$385:$P$434,A35offset,$E1232)-INDEX('PTRM input'!$G$277:$P$326,A35offset,$E1232))*OFFSET($F$7,0,$E1232))-SUM($G1232:S1232),(((INDEX('PTRM input'!$G$385:$P$434,A35offset,$E1232)-INDEX('PTRM input'!$G$277:$P$326,A35offset,$E1232))*OFFSET($F$7,0,$E1232))-SUM($G1232:S1232))*(OFFSET('PTRM input'!$G$477,0,$E1232-1)/A35taxstdlife))))</f>
        <v>0</v>
      </c>
      <c r="U1232" s="251">
        <f ca="1">IF(A35taxstdlife="n/a","n/a",IF(A35taxstdlife="",0,IF(U$3&gt;(A35stdlife+$E1232),((INDEX('PTRM input'!$G$385:$P$434,A35offset,$E1232)-INDEX('PTRM input'!$G$277:$P$326,A35offset,$E1232))*OFFSET($F$7,0,$E1232))-SUM($G1232:T1232),(((INDEX('PTRM input'!$G$385:$P$434,A35offset,$E1232)-INDEX('PTRM input'!$G$277:$P$326,A35offset,$E1232))*OFFSET($F$7,0,$E1232))-SUM($G1232:T1232))*(OFFSET('PTRM input'!$G$477,0,$E1232-1)/A35taxstdlife))))</f>
        <v>0</v>
      </c>
      <c r="V1232" s="251">
        <f ca="1">IF(A35taxstdlife="n/a","n/a",IF(A35taxstdlife="",0,IF(V$3&gt;(A35stdlife+$E1232),((INDEX('PTRM input'!$G$385:$P$434,A35offset,$E1232)-INDEX('PTRM input'!$G$277:$P$326,A35offset,$E1232))*OFFSET($F$7,0,$E1232))-SUM($G1232:U1232),(((INDEX('PTRM input'!$G$385:$P$434,A35offset,$E1232)-INDEX('PTRM input'!$G$277:$P$326,A35offset,$E1232))*OFFSET($F$7,0,$E1232))-SUM($G1232:U1232))*(OFFSET('PTRM input'!$G$477,0,$E1232-1)/A35taxstdlife))))</f>
        <v>0</v>
      </c>
      <c r="W1232" s="251">
        <f ca="1">IF(A35taxstdlife="n/a","n/a",IF(A35taxstdlife="",0,IF(W$3&gt;(A35stdlife+$E1232),((INDEX('PTRM input'!$G$385:$P$434,A35offset,$E1232)-INDEX('PTRM input'!$G$277:$P$326,A35offset,$E1232))*OFFSET($F$7,0,$E1232))-SUM($G1232:V1232),(((INDEX('PTRM input'!$G$385:$P$434,A35offset,$E1232)-INDEX('PTRM input'!$G$277:$P$326,A35offset,$E1232))*OFFSET($F$7,0,$E1232))-SUM($G1232:V1232))*(OFFSET('PTRM input'!$G$477,0,$E1232-1)/A35taxstdlife))))</f>
        <v>0</v>
      </c>
      <c r="X1232" s="251">
        <f ca="1">IF(A35taxstdlife="n/a","n/a",IF(A35taxstdlife="",0,IF(X$3&gt;(A35stdlife+$E1232),((INDEX('PTRM input'!$G$385:$P$434,A35offset,$E1232)-INDEX('PTRM input'!$G$277:$P$326,A35offset,$E1232))*OFFSET($F$7,0,$E1232))-SUM($G1232:W1232),(((INDEX('PTRM input'!$G$385:$P$434,A35offset,$E1232)-INDEX('PTRM input'!$G$277:$P$326,A35offset,$E1232))*OFFSET($F$7,0,$E1232))-SUM($G1232:W1232))*(OFFSET('PTRM input'!$G$477,0,$E1232-1)/A35taxstdlife))))</f>
        <v>0</v>
      </c>
      <c r="Y1232" s="251">
        <f ca="1">IF(A35taxstdlife="n/a","n/a",IF(A35taxstdlife="",0,IF(Y$3&gt;(A35stdlife+$E1232),((INDEX('PTRM input'!$G$385:$P$434,A35offset,$E1232)-INDEX('PTRM input'!$G$277:$P$326,A35offset,$E1232))*OFFSET($F$7,0,$E1232))-SUM($G1232:X1232),(((INDEX('PTRM input'!$G$385:$P$434,A35offset,$E1232)-INDEX('PTRM input'!$G$277:$P$326,A35offset,$E1232))*OFFSET($F$7,0,$E1232))-SUM($G1232:X1232))*(OFFSET('PTRM input'!$G$477,0,$E1232-1)/A35taxstdlife))))</f>
        <v>0</v>
      </c>
      <c r="Z1232" s="251">
        <f ca="1">IF(A35taxstdlife="n/a","n/a",IF(A35taxstdlife="",0,IF(Z$3&gt;(A35stdlife+$E1232),((INDEX('PTRM input'!$G$385:$P$434,A35offset,$E1232)-INDEX('PTRM input'!$G$277:$P$326,A35offset,$E1232))*OFFSET($F$7,0,$E1232))-SUM($G1232:Y1232),(((INDEX('PTRM input'!$G$385:$P$434,A35offset,$E1232)-INDEX('PTRM input'!$G$277:$P$326,A35offset,$E1232))*OFFSET($F$7,0,$E1232))-SUM($G1232:Y1232))*(OFFSET('PTRM input'!$G$477,0,$E1232-1)/A35taxstdlife))))</f>
        <v>0</v>
      </c>
      <c r="AA1232" s="251">
        <f ca="1">IF(A35taxstdlife="n/a","n/a",IF(A35taxstdlife="",0,IF(AA$3&gt;(A35stdlife+$E1232),((INDEX('PTRM input'!$G$385:$P$434,A35offset,$E1232)-INDEX('PTRM input'!$G$277:$P$326,A35offset,$E1232))*OFFSET($F$7,0,$E1232))-SUM($G1232:Z1232),(((INDEX('PTRM input'!$G$385:$P$434,A35offset,$E1232)-INDEX('PTRM input'!$G$277:$P$326,A35offset,$E1232))*OFFSET($F$7,0,$E1232))-SUM($G1232:Z1232))*(OFFSET('PTRM input'!$G$477,0,$E1232-1)/A35taxstdlife))))</f>
        <v>0</v>
      </c>
      <c r="AB1232" s="251">
        <f ca="1">IF(A35taxstdlife="n/a","n/a",IF(A35taxstdlife="",0,IF(AB$3&gt;(A35stdlife+$E1232),((INDEX('PTRM input'!$G$385:$P$434,A35offset,$E1232)-INDEX('PTRM input'!$G$277:$P$326,A35offset,$E1232))*OFFSET($F$7,0,$E1232))-SUM($G1232:AA1232),(((INDEX('PTRM input'!$G$385:$P$434,A35offset,$E1232)-INDEX('PTRM input'!$G$277:$P$326,A35offset,$E1232))*OFFSET($F$7,0,$E1232))-SUM($G1232:AA1232))*(OFFSET('PTRM input'!$G$477,0,$E1232-1)/A35taxstdlife))))</f>
        <v>0</v>
      </c>
      <c r="AC1232" s="251">
        <f ca="1">IF(A35taxstdlife="n/a","n/a",IF(A35taxstdlife="",0,IF(AC$3&gt;(A35stdlife+$E1232),((INDEX('PTRM input'!$G$385:$P$434,A35offset,$E1232)-INDEX('PTRM input'!$G$277:$P$326,A35offset,$E1232))*OFFSET($F$7,0,$E1232))-SUM($G1232:AB1232),(((INDEX('PTRM input'!$G$385:$P$434,A35offset,$E1232)-INDEX('PTRM input'!$G$277:$P$326,A35offset,$E1232))*OFFSET($F$7,0,$E1232))-SUM($G1232:AB1232))*(OFFSET('PTRM input'!$G$477,0,$E1232-1)/A35taxstdlife))))</f>
        <v>0</v>
      </c>
      <c r="AD1232" s="251">
        <f ca="1">IF(A35taxstdlife="n/a","n/a",IF(A35taxstdlife="",0,IF(AD$3&gt;(A35stdlife+$E1232),((INDEX('PTRM input'!$G$385:$P$434,A35offset,$E1232)-INDEX('PTRM input'!$G$277:$P$326,A35offset,$E1232))*OFFSET($F$7,0,$E1232))-SUM($G1232:AC1232),(((INDEX('PTRM input'!$G$385:$P$434,A35offset,$E1232)-INDEX('PTRM input'!$G$277:$P$326,A35offset,$E1232))*OFFSET($F$7,0,$E1232))-SUM($G1232:AC1232))*(OFFSET('PTRM input'!$G$477,0,$E1232-1)/A35taxstdlife))))</f>
        <v>0</v>
      </c>
      <c r="AE1232" s="251">
        <f ca="1">IF(A35taxstdlife="n/a","n/a",IF(A35taxstdlife="",0,IF(AE$3&gt;(A35stdlife+$E1232),((INDEX('PTRM input'!$G$385:$P$434,A35offset,$E1232)-INDEX('PTRM input'!$G$277:$P$326,A35offset,$E1232))*OFFSET($F$7,0,$E1232))-SUM($G1232:AD1232),(((INDEX('PTRM input'!$G$385:$P$434,A35offset,$E1232)-INDEX('PTRM input'!$G$277:$P$326,A35offset,$E1232))*OFFSET($F$7,0,$E1232))-SUM($G1232:AD1232))*(OFFSET('PTRM input'!$G$477,0,$E1232-1)/A35taxstdlife))))</f>
        <v>0</v>
      </c>
      <c r="AF1232" s="251">
        <f ca="1">IF(A35taxstdlife="n/a","n/a",IF(A35taxstdlife="",0,IF(AF$3&gt;(A35stdlife+$E1232),((INDEX('PTRM input'!$G$385:$P$434,A35offset,$E1232)-INDEX('PTRM input'!$G$277:$P$326,A35offset,$E1232))*OFFSET($F$7,0,$E1232))-SUM($G1232:AE1232),(((INDEX('PTRM input'!$G$385:$P$434,A35offset,$E1232)-INDEX('PTRM input'!$G$277:$P$326,A35offset,$E1232))*OFFSET($F$7,0,$E1232))-SUM($G1232:AE1232))*(OFFSET('PTRM input'!$G$477,0,$E1232-1)/A35taxstdlife))))</f>
        <v>0</v>
      </c>
      <c r="AG1232" s="251">
        <f ca="1">IF(A35taxstdlife="n/a","n/a",IF(A35taxstdlife="",0,IF(AG$3&gt;(A35stdlife+$E1232),((INDEX('PTRM input'!$G$385:$P$434,A35offset,$E1232)-INDEX('PTRM input'!$G$277:$P$326,A35offset,$E1232))*OFFSET($F$7,0,$E1232))-SUM($G1232:AF1232),(((INDEX('PTRM input'!$G$385:$P$434,A35offset,$E1232)-INDEX('PTRM input'!$G$277:$P$326,A35offset,$E1232))*OFFSET($F$7,0,$E1232))-SUM($G1232:AF1232))*(OFFSET('PTRM input'!$G$477,0,$E1232-1)/A35taxstdlife))))</f>
        <v>0</v>
      </c>
      <c r="AH1232" s="251">
        <f ca="1">IF(A35taxstdlife="n/a","n/a",IF(A35taxstdlife="",0,IF(AH$3&gt;(A35stdlife+$E1232),((INDEX('PTRM input'!$G$385:$P$434,A35offset,$E1232)-INDEX('PTRM input'!$G$277:$P$326,A35offset,$E1232))*OFFSET($F$7,0,$E1232))-SUM($G1232:AG1232),(((INDEX('PTRM input'!$G$385:$P$434,A35offset,$E1232)-INDEX('PTRM input'!$G$277:$P$326,A35offset,$E1232))*OFFSET($F$7,0,$E1232))-SUM($G1232:AG1232))*(OFFSET('PTRM input'!$G$477,0,$E1232-1)/A35taxstdlife))))</f>
        <v>0</v>
      </c>
      <c r="AI1232" s="251">
        <f ca="1">IF(A35taxstdlife="n/a","n/a",IF(A35taxstdlife="",0,IF(AI$3&gt;(A35stdlife+$E1232),((INDEX('PTRM input'!$G$385:$P$434,A35offset,$E1232)-INDEX('PTRM input'!$G$277:$P$326,A35offset,$E1232))*OFFSET($F$7,0,$E1232))-SUM($G1232:AH1232),(((INDEX('PTRM input'!$G$385:$P$434,A35offset,$E1232)-INDEX('PTRM input'!$G$277:$P$326,A35offset,$E1232))*OFFSET($F$7,0,$E1232))-SUM($G1232:AH1232))*(OFFSET('PTRM input'!$G$477,0,$E1232-1)/A35taxstdlife))))</f>
        <v>0</v>
      </c>
      <c r="AJ1232" s="251">
        <f ca="1">IF(A35taxstdlife="n/a","n/a",IF(A35taxstdlife="",0,IF(AJ$3&gt;(A35stdlife+$E1232),((INDEX('PTRM input'!$G$385:$P$434,A35offset,$E1232)-INDEX('PTRM input'!$G$277:$P$326,A35offset,$E1232))*OFFSET($F$7,0,$E1232))-SUM($G1232:AI1232),(((INDEX('PTRM input'!$G$385:$P$434,A35offset,$E1232)-INDEX('PTRM input'!$G$277:$P$326,A35offset,$E1232))*OFFSET($F$7,0,$E1232))-SUM($G1232:AI1232))*(OFFSET('PTRM input'!$G$477,0,$E1232-1)/A35taxstdlife))))</f>
        <v>0</v>
      </c>
      <c r="AK1232" s="251">
        <f ca="1">IF(A35taxstdlife="n/a","n/a",IF(A35taxstdlife="",0,IF(AK$3&gt;(A35stdlife+$E1232),((INDEX('PTRM input'!$G$385:$P$434,A35offset,$E1232)-INDEX('PTRM input'!$G$277:$P$326,A35offset,$E1232))*OFFSET($F$7,0,$E1232))-SUM($G1232:AJ1232),(((INDEX('PTRM input'!$G$385:$P$434,A35offset,$E1232)-INDEX('PTRM input'!$G$277:$P$326,A35offset,$E1232))*OFFSET($F$7,0,$E1232))-SUM($G1232:AJ1232))*(OFFSET('PTRM input'!$G$477,0,$E1232-1)/A35taxstdlife))))</f>
        <v>0</v>
      </c>
      <c r="AL1232" s="251">
        <f ca="1">IF(A35taxstdlife="n/a","n/a",IF(A35taxstdlife="",0,IF(AL$3&gt;(A35stdlife+$E1232),((INDEX('PTRM input'!$G$385:$P$434,A35offset,$E1232)-INDEX('PTRM input'!$G$277:$P$326,A35offset,$E1232))*OFFSET($F$7,0,$E1232))-SUM($G1232:AK1232),(((INDEX('PTRM input'!$G$385:$P$434,A35offset,$E1232)-INDEX('PTRM input'!$G$277:$P$326,A35offset,$E1232))*OFFSET($F$7,0,$E1232))-SUM($G1232:AK1232))*(OFFSET('PTRM input'!$G$477,0,$E1232-1)/A35taxstdlife))))</f>
        <v>0</v>
      </c>
      <c r="AM1232" s="251">
        <f ca="1">IF(A35taxstdlife="n/a","n/a",IF(A35taxstdlife="",0,IF(AM$3&gt;(A35stdlife+$E1232),((INDEX('PTRM input'!$G$385:$P$434,A35offset,$E1232)-INDEX('PTRM input'!$G$277:$P$326,A35offset,$E1232))*OFFSET($F$7,0,$E1232))-SUM($G1232:AL1232),(((INDEX('PTRM input'!$G$385:$P$434,A35offset,$E1232)-INDEX('PTRM input'!$G$277:$P$326,A35offset,$E1232))*OFFSET($F$7,0,$E1232))-SUM($G1232:AL1232))*(OFFSET('PTRM input'!$G$477,0,$E1232-1)/A35taxstdlife))))</f>
        <v>0</v>
      </c>
      <c r="AN1232" s="251">
        <f ca="1">IF(A35taxstdlife="n/a","n/a",IF(A35taxstdlife="",0,IF(AN$3&gt;(A35stdlife+$E1232),((INDEX('PTRM input'!$G$385:$P$434,A35offset,$E1232)-INDEX('PTRM input'!$G$277:$P$326,A35offset,$E1232))*OFFSET($F$7,0,$E1232))-SUM($G1232:AM1232),(((INDEX('PTRM input'!$G$385:$P$434,A35offset,$E1232)-INDEX('PTRM input'!$G$277:$P$326,A35offset,$E1232))*OFFSET($F$7,0,$E1232))-SUM($G1232:AM1232))*(OFFSET('PTRM input'!$G$477,0,$E1232-1)/A35taxstdlife))))</f>
        <v>0</v>
      </c>
      <c r="AO1232" s="251">
        <f ca="1">IF(A35taxstdlife="n/a","n/a",IF(A35taxstdlife="",0,IF(AO$3&gt;(A35stdlife+$E1232),((INDEX('PTRM input'!$G$385:$P$434,A35offset,$E1232)-INDEX('PTRM input'!$G$277:$P$326,A35offset,$E1232))*OFFSET($F$7,0,$E1232))-SUM($G1232:AN1232),(((INDEX('PTRM input'!$G$385:$P$434,A35offset,$E1232)-INDEX('PTRM input'!$G$277:$P$326,A35offset,$E1232))*OFFSET($F$7,0,$E1232))-SUM($G1232:AN1232))*(OFFSET('PTRM input'!$G$477,0,$E1232-1)/A35taxstdlife))))</f>
        <v>0</v>
      </c>
      <c r="AP1232" s="251">
        <f ca="1">IF(A35taxstdlife="n/a","n/a",IF(A35taxstdlife="",0,IF(AP$3&gt;(A35stdlife+$E1232),((INDEX('PTRM input'!$G$385:$P$434,A35offset,$E1232)-INDEX('PTRM input'!$G$277:$P$326,A35offset,$E1232))*OFFSET($F$7,0,$E1232))-SUM($G1232:AO1232),(((INDEX('PTRM input'!$G$385:$P$434,A35offset,$E1232)-INDEX('PTRM input'!$G$277:$P$326,A35offset,$E1232))*OFFSET($F$7,0,$E1232))-SUM($G1232:AO1232))*(OFFSET('PTRM input'!$G$477,0,$E1232-1)/A35taxstdlife))))</f>
        <v>0</v>
      </c>
      <c r="AQ1232" s="251">
        <f ca="1">IF(A35taxstdlife="n/a","n/a",IF(A35taxstdlife="",0,IF(AQ$3&gt;(A35stdlife+$E1232),((INDEX('PTRM input'!$G$385:$P$434,A35offset,$E1232)-INDEX('PTRM input'!$G$277:$P$326,A35offset,$E1232))*OFFSET($F$7,0,$E1232))-SUM($G1232:AP1232),(((INDEX('PTRM input'!$G$385:$P$434,A35offset,$E1232)-INDEX('PTRM input'!$G$277:$P$326,A35offset,$E1232))*OFFSET($F$7,0,$E1232))-SUM($G1232:AP1232))*(OFFSET('PTRM input'!$G$477,0,$E1232-1)/A35taxstdlife))))</f>
        <v>0</v>
      </c>
      <c r="AR1232" s="251">
        <f ca="1">IF(A35taxstdlife="n/a","n/a",IF(A35taxstdlife="",0,IF(AR$3&gt;(A35stdlife+$E1232),((INDEX('PTRM input'!$G$385:$P$434,A35offset,$E1232)-INDEX('PTRM input'!$G$277:$P$326,A35offset,$E1232))*OFFSET($F$7,0,$E1232))-SUM($G1232:AQ1232),(((INDEX('PTRM input'!$G$385:$P$434,A35offset,$E1232)-INDEX('PTRM input'!$G$277:$P$326,A35offset,$E1232))*OFFSET($F$7,0,$E1232))-SUM($G1232:AQ1232))*(OFFSET('PTRM input'!$G$477,0,$E1232-1)/A35taxstdlife))))</f>
        <v>0</v>
      </c>
      <c r="AS1232" s="251">
        <f ca="1">IF(A35taxstdlife="n/a","n/a",IF(A35taxstdlife="",0,IF(AS$3&gt;(A35stdlife+$E1232),((INDEX('PTRM input'!$G$385:$P$434,A35offset,$E1232)-INDEX('PTRM input'!$G$277:$P$326,A35offset,$E1232))*OFFSET($F$7,0,$E1232))-SUM($G1232:AR1232),(((INDEX('PTRM input'!$G$385:$P$434,A35offset,$E1232)-INDEX('PTRM input'!$G$277:$P$326,A35offset,$E1232))*OFFSET($F$7,0,$E1232))-SUM($G1232:AR1232))*(OFFSET('PTRM input'!$G$477,0,$E1232-1)/A35taxstdlife))))</f>
        <v>0</v>
      </c>
      <c r="AT1232" s="251">
        <f ca="1">IF(A35taxstdlife="n/a","n/a",IF(A35taxstdlife="",0,IF(AT$3&gt;(A35stdlife+$E1232),((INDEX('PTRM input'!$G$385:$P$434,A35offset,$E1232)-INDEX('PTRM input'!$G$277:$P$326,A35offset,$E1232))*OFFSET($F$7,0,$E1232))-SUM($G1232:AS1232),(((INDEX('PTRM input'!$G$385:$P$434,A35offset,$E1232)-INDEX('PTRM input'!$G$277:$P$326,A35offset,$E1232))*OFFSET($F$7,0,$E1232))-SUM($G1232:AS1232))*(OFFSET('PTRM input'!$G$477,0,$E1232-1)/A35taxstdlife))))</f>
        <v>0</v>
      </c>
      <c r="AU1232" s="251">
        <f ca="1">IF(A35taxstdlife="n/a","n/a",IF(A35taxstdlife="",0,IF(AU$3&gt;(A35stdlife+$E1232),((INDEX('PTRM input'!$G$385:$P$434,A35offset,$E1232)-INDEX('PTRM input'!$G$277:$P$326,A35offset,$E1232))*OFFSET($F$7,0,$E1232))-SUM($G1232:AT1232),(((INDEX('PTRM input'!$G$385:$P$434,A35offset,$E1232)-INDEX('PTRM input'!$G$277:$P$326,A35offset,$E1232))*OFFSET($F$7,0,$E1232))-SUM($G1232:AT1232))*(OFFSET('PTRM input'!$G$477,0,$E1232-1)/A35taxstdlife))))</f>
        <v>0</v>
      </c>
      <c r="AV1232" s="251">
        <f ca="1">IF(A35taxstdlife="n/a","n/a",IF(A35taxstdlife="",0,IF(AV$3&gt;(A35stdlife+$E1232),((INDEX('PTRM input'!$G$385:$P$434,A35offset,$E1232)-INDEX('PTRM input'!$G$277:$P$326,A35offset,$E1232))*OFFSET($F$7,0,$E1232))-SUM($G1232:AU1232),(((INDEX('PTRM input'!$G$385:$P$434,A35offset,$E1232)-INDEX('PTRM input'!$G$277:$P$326,A35offset,$E1232))*OFFSET($F$7,0,$E1232))-SUM($G1232:AU1232))*(OFFSET('PTRM input'!$G$477,0,$E1232-1)/A35taxstdlife))))</f>
        <v>0</v>
      </c>
      <c r="AW1232" s="251">
        <f ca="1">IF(A35taxstdlife="n/a","n/a",IF(A35taxstdlife="",0,IF(AW$3&gt;(A35stdlife+$E1232),((INDEX('PTRM input'!$G$385:$P$434,A35offset,$E1232)-INDEX('PTRM input'!$G$277:$P$326,A35offset,$E1232))*OFFSET($F$7,0,$E1232))-SUM($G1232:AV1232),(((INDEX('PTRM input'!$G$385:$P$434,A35offset,$E1232)-INDEX('PTRM input'!$G$277:$P$326,A35offset,$E1232))*OFFSET($F$7,0,$E1232))-SUM($G1232:AV1232))*(OFFSET('PTRM input'!$G$477,0,$E1232-1)/A35taxstdlife))))</f>
        <v>0</v>
      </c>
      <c r="AX1232" s="251">
        <f ca="1">IF(A35taxstdlife="n/a","n/a",IF(A35taxstdlife="",0,IF(AX$3&gt;(A35stdlife+$E1232),((INDEX('PTRM input'!$G$385:$P$434,A35offset,$E1232)-INDEX('PTRM input'!$G$277:$P$326,A35offset,$E1232))*OFFSET($F$7,0,$E1232))-SUM($G1232:AW1232),(((INDEX('PTRM input'!$G$385:$P$434,A35offset,$E1232)-INDEX('PTRM input'!$G$277:$P$326,A35offset,$E1232))*OFFSET($F$7,0,$E1232))-SUM($G1232:AW1232))*(OFFSET('PTRM input'!$G$477,0,$E1232-1)/A35taxstdlife))))</f>
        <v>0</v>
      </c>
      <c r="AY1232" s="251">
        <f ca="1">IF(A35taxstdlife="n/a","n/a",IF(A35taxstdlife="",0,IF(AY$3&gt;(A35stdlife+$E1232),((INDEX('PTRM input'!$G$385:$P$434,A35offset,$E1232)-INDEX('PTRM input'!$G$277:$P$326,A35offset,$E1232))*OFFSET($F$7,0,$E1232))-SUM($G1232:AX1232),(((INDEX('PTRM input'!$G$385:$P$434,A35offset,$E1232)-INDEX('PTRM input'!$G$277:$P$326,A35offset,$E1232))*OFFSET($F$7,0,$E1232))-SUM($G1232:AX1232))*(OFFSET('PTRM input'!$G$477,0,$E1232-1)/A35taxstdlife))))</f>
        <v>0</v>
      </c>
      <c r="AZ1232" s="251">
        <f ca="1">IF(A35taxstdlife="n/a","n/a",IF(A35taxstdlife="",0,IF(AZ$3&gt;(A35stdlife+$E1232),((INDEX('PTRM input'!$G$385:$P$434,A35offset,$E1232)-INDEX('PTRM input'!$G$277:$P$326,A35offset,$E1232))*OFFSET($F$7,0,$E1232))-SUM($G1232:AY1232),(((INDEX('PTRM input'!$G$385:$P$434,A35offset,$E1232)-INDEX('PTRM input'!$G$277:$P$326,A35offset,$E1232))*OFFSET($F$7,0,$E1232))-SUM($G1232:AY1232))*(OFFSET('PTRM input'!$G$477,0,$E1232-1)/A35taxstdlife))))</f>
        <v>0</v>
      </c>
      <c r="BA1232" s="251">
        <f ca="1">IF(A35taxstdlife="n/a","n/a",IF(A35taxstdlife="",0,IF(BA$3&gt;(A35stdlife+$E1232),((INDEX('PTRM input'!$G$385:$P$434,A35offset,$E1232)-INDEX('PTRM input'!$G$277:$P$326,A35offset,$E1232))*OFFSET($F$7,0,$E1232))-SUM($G1232:AZ1232),(((INDEX('PTRM input'!$G$385:$P$434,A35offset,$E1232)-INDEX('PTRM input'!$G$277:$P$326,A35offset,$E1232))*OFFSET($F$7,0,$E1232))-SUM($G1232:AZ1232))*(OFFSET('PTRM input'!$G$477,0,$E1232-1)/A35taxstdlife))))</f>
        <v>0</v>
      </c>
      <c r="BB1232" s="251">
        <f ca="1">IF(A35taxstdlife="n/a","n/a",IF(A35taxstdlife="",0,IF(BB$3&gt;(A35stdlife+$E1232),((INDEX('PTRM input'!$G$385:$P$434,A35offset,$E1232)-INDEX('PTRM input'!$G$277:$P$326,A35offset,$E1232))*OFFSET($F$7,0,$E1232))-SUM($G1232:BA1232),(((INDEX('PTRM input'!$G$385:$P$434,A35offset,$E1232)-INDEX('PTRM input'!$G$277:$P$326,A35offset,$E1232))*OFFSET($F$7,0,$E1232))-SUM($G1232:BA1232))*(OFFSET('PTRM input'!$G$477,0,$E1232-1)/A35taxstdlife))))</f>
        <v>0</v>
      </c>
      <c r="BC1232" s="251">
        <f ca="1">IF(A35taxstdlife="n/a","n/a",IF(A35taxstdlife="",0,IF(BC$3&gt;(A35stdlife+$E1232),((INDEX('PTRM input'!$G$385:$P$434,A35offset,$E1232)-INDEX('PTRM input'!$G$277:$P$326,A35offset,$E1232))*OFFSET($F$7,0,$E1232))-SUM($G1232:BB1232),(((INDEX('PTRM input'!$G$385:$P$434,A35offset,$E1232)-INDEX('PTRM input'!$G$277:$P$326,A35offset,$E1232))*OFFSET($F$7,0,$E1232))-SUM($G1232:BB1232))*(OFFSET('PTRM input'!$G$477,0,$E1232-1)/A35taxstdlife))))</f>
        <v>0</v>
      </c>
      <c r="BD1232" s="251">
        <f ca="1">IF(A35taxstdlife="n/a","n/a",IF(A35taxstdlife="",0,IF(BD$3&gt;(A35stdlife+$E1232),((INDEX('PTRM input'!$G$385:$P$434,A35offset,$E1232)-INDEX('PTRM input'!$G$277:$P$326,A35offset,$E1232))*OFFSET($F$7,0,$E1232))-SUM($G1232:BC1232),(((INDEX('PTRM input'!$G$385:$P$434,A35offset,$E1232)-INDEX('PTRM input'!$G$277:$P$326,A35offset,$E1232))*OFFSET($F$7,0,$E1232))-SUM($G1232:BC1232))*(OFFSET('PTRM input'!$G$477,0,$E1232-1)/A35taxstdlife))))</f>
        <v>0</v>
      </c>
      <c r="BE1232" s="251">
        <f ca="1">IF(A35taxstdlife="n/a","n/a",IF(A35taxstdlife="",0,IF(BE$3&gt;(A35stdlife+$E1232),((INDEX('PTRM input'!$G$385:$P$434,A35offset,$E1232)-INDEX('PTRM input'!$G$277:$P$326,A35offset,$E1232))*OFFSET($F$7,0,$E1232))-SUM($G1232:BD1232),(((INDEX('PTRM input'!$G$385:$P$434,A35offset,$E1232)-INDEX('PTRM input'!$G$277:$P$326,A35offset,$E1232))*OFFSET($F$7,0,$E1232))-SUM($G1232:BD1232))*(OFFSET('PTRM input'!$G$477,0,$E1232-1)/A35taxstdlife))))</f>
        <v>0</v>
      </c>
      <c r="BF1232" s="251">
        <f ca="1">IF(A35taxstdlife="n/a","n/a",IF(A35taxstdlife="",0,IF(BF$3&gt;(A35stdlife+$E1232),((INDEX('PTRM input'!$G$385:$P$434,A35offset,$E1232)-INDEX('PTRM input'!$G$277:$P$326,A35offset,$E1232))*OFFSET($F$7,0,$E1232))-SUM($G1232:BE1232),(((INDEX('PTRM input'!$G$385:$P$434,A35offset,$E1232)-INDEX('PTRM input'!$G$277:$P$326,A35offset,$E1232))*OFFSET($F$7,0,$E1232))-SUM($G1232:BE1232))*(OFFSET('PTRM input'!$G$477,0,$E1232-1)/A35taxstdlife))))</f>
        <v>0</v>
      </c>
      <c r="BG1232" s="251">
        <f ca="1">IF(A35taxstdlife="n/a","n/a",IF(A35taxstdlife="",0,IF(BG$3&gt;(A35stdlife+$E1232),((INDEX('PTRM input'!$G$385:$P$434,A35offset,$E1232)-INDEX('PTRM input'!$G$277:$P$326,A35offset,$E1232))*OFFSET($F$7,0,$E1232))-SUM($G1232:BF1232),(((INDEX('PTRM input'!$G$385:$P$434,A35offset,$E1232)-INDEX('PTRM input'!$G$277:$P$326,A35offset,$E1232))*OFFSET($F$7,0,$E1232))-SUM($G1232:BF1232))*(OFFSET('PTRM input'!$G$477,0,$E1232-1)/A35taxstdlife))))</f>
        <v>0</v>
      </c>
      <c r="BH1232" s="251">
        <f ca="1">IF(A35taxstdlife="n/a","n/a",IF(A35taxstdlife="",0,IF(BH$3&gt;(A35stdlife+$E1232),((INDEX('PTRM input'!$G$385:$P$434,A35offset,$E1232)-INDEX('PTRM input'!$G$277:$P$326,A35offset,$E1232))*OFFSET($F$7,0,$E1232))-SUM($G1232:BG1232),(((INDEX('PTRM input'!$G$385:$P$434,A35offset,$E1232)-INDEX('PTRM input'!$G$277:$P$326,A35offset,$E1232))*OFFSET($F$7,0,$E1232))-SUM($G1232:BG1232))*(OFFSET('PTRM input'!$G$477,0,$E1232-1)/A35taxstdlife))))</f>
        <v>0</v>
      </c>
      <c r="BI1232" s="251">
        <f ca="1">IF(A35taxstdlife="n/a","n/a",IF(A35taxstdlife="",0,IF(BI$3&gt;(A35stdlife+$E1232),((INDEX('PTRM input'!$G$385:$P$434,A35offset,$E1232)-INDEX('PTRM input'!$G$277:$P$326,A35offset,$E1232))*OFFSET($F$7,0,$E1232))-SUM($G1232:BH1232),(((INDEX('PTRM input'!$G$385:$P$434,A35offset,$E1232)-INDEX('PTRM input'!$G$277:$P$326,A35offset,$E1232))*OFFSET($F$7,0,$E1232))-SUM($G1232:BH1232))*(OFFSET('PTRM input'!$G$477,0,$E1232-1)/A35taxstdlife))))</f>
        <v>0</v>
      </c>
      <c r="BJ1232" s="116"/>
      <c r="BK1232" s="116"/>
      <c r="BL1232" s="116"/>
      <c r="BM1232" s="116"/>
    </row>
    <row r="1233" spans="1:65" ht="12.75" hidden="1" customHeight="1" outlineLevel="2">
      <c r="A1233" s="366"/>
      <c r="B1233" s="19"/>
      <c r="C1233" s="18"/>
      <c r="D1233" s="760"/>
      <c r="E1233" s="87">
        <v>10</v>
      </c>
      <c r="F1233" s="356"/>
      <c r="G1233" s="434"/>
      <c r="H1233" s="435"/>
      <c r="I1233" s="435"/>
      <c r="J1233" s="435"/>
      <c r="K1233" s="435"/>
      <c r="L1233" s="435"/>
      <c r="M1233" s="435"/>
      <c r="N1233" s="435"/>
      <c r="O1233" s="435"/>
      <c r="P1233" s="619"/>
      <c r="Q1233" s="251">
        <f ca="1">IF(A35taxstdlife="n/a","n/a",IF(A35taxstdlife="",0,IF(Q$3&gt;(A35stdlife+$E1233),((INDEX('PTRM input'!$G$385:$P$434,A35offset,$E1233)-INDEX('PTRM input'!$G$277:$P$326,A35offset,$E1233))*OFFSET($F$7,0,$E1233))-SUM($G1233:P1233),(((INDEX('PTRM input'!$G$385:$P$434,A35offset,$E1233)-INDEX('PTRM input'!$G$277:$P$326,A35offset,$E1233))*OFFSET($F$7,0,$E1233))-SUM($G1233:P1233))*(OFFSET('PTRM input'!$G$477,0,$E1233-1)/A35taxstdlife))))</f>
        <v>0</v>
      </c>
      <c r="R1233" s="251">
        <f ca="1">IF(A35taxstdlife="n/a","n/a",IF(A35taxstdlife="",0,IF(R$3&gt;(A35stdlife+$E1233),((INDEX('PTRM input'!$G$385:$P$434,A35offset,$E1233)-INDEX('PTRM input'!$G$277:$P$326,A35offset,$E1233))*OFFSET($F$7,0,$E1233))-SUM($G1233:Q1233),(((INDEX('PTRM input'!$G$385:$P$434,A35offset,$E1233)-INDEX('PTRM input'!$G$277:$P$326,A35offset,$E1233))*OFFSET($F$7,0,$E1233))-SUM($G1233:Q1233))*(OFFSET('PTRM input'!$G$477,0,$E1233-1)/A35taxstdlife))))</f>
        <v>0</v>
      </c>
      <c r="S1233" s="251">
        <f ca="1">IF(A35taxstdlife="n/a","n/a",IF(A35taxstdlife="",0,IF(S$3&gt;(A35stdlife+$E1233),((INDEX('PTRM input'!$G$385:$P$434,A35offset,$E1233)-INDEX('PTRM input'!$G$277:$P$326,A35offset,$E1233))*OFFSET($F$7,0,$E1233))-SUM($G1233:R1233),(((INDEX('PTRM input'!$G$385:$P$434,A35offset,$E1233)-INDEX('PTRM input'!$G$277:$P$326,A35offset,$E1233))*OFFSET($F$7,0,$E1233))-SUM($G1233:R1233))*(OFFSET('PTRM input'!$G$477,0,$E1233-1)/A35taxstdlife))))</f>
        <v>0</v>
      </c>
      <c r="T1233" s="251">
        <f ca="1">IF(A35taxstdlife="n/a","n/a",IF(A35taxstdlife="",0,IF(T$3&gt;(A35stdlife+$E1233),((INDEX('PTRM input'!$G$385:$P$434,A35offset,$E1233)-INDEX('PTRM input'!$G$277:$P$326,A35offset,$E1233))*OFFSET($F$7,0,$E1233))-SUM($G1233:S1233),(((INDEX('PTRM input'!$G$385:$P$434,A35offset,$E1233)-INDEX('PTRM input'!$G$277:$P$326,A35offset,$E1233))*OFFSET($F$7,0,$E1233))-SUM($G1233:S1233))*(OFFSET('PTRM input'!$G$477,0,$E1233-1)/A35taxstdlife))))</f>
        <v>0</v>
      </c>
      <c r="U1233" s="251">
        <f ca="1">IF(A35taxstdlife="n/a","n/a",IF(A35taxstdlife="",0,IF(U$3&gt;(A35stdlife+$E1233),((INDEX('PTRM input'!$G$385:$P$434,A35offset,$E1233)-INDEX('PTRM input'!$G$277:$P$326,A35offset,$E1233))*OFFSET($F$7,0,$E1233))-SUM($G1233:T1233),(((INDEX('PTRM input'!$G$385:$P$434,A35offset,$E1233)-INDEX('PTRM input'!$G$277:$P$326,A35offset,$E1233))*OFFSET($F$7,0,$E1233))-SUM($G1233:T1233))*(OFFSET('PTRM input'!$G$477,0,$E1233-1)/A35taxstdlife))))</f>
        <v>0</v>
      </c>
      <c r="V1233" s="251">
        <f ca="1">IF(A35taxstdlife="n/a","n/a",IF(A35taxstdlife="",0,IF(V$3&gt;(A35stdlife+$E1233),((INDEX('PTRM input'!$G$385:$P$434,A35offset,$E1233)-INDEX('PTRM input'!$G$277:$P$326,A35offset,$E1233))*OFFSET($F$7,0,$E1233))-SUM($G1233:U1233),(((INDEX('PTRM input'!$G$385:$P$434,A35offset,$E1233)-INDEX('PTRM input'!$G$277:$P$326,A35offset,$E1233))*OFFSET($F$7,0,$E1233))-SUM($G1233:U1233))*(OFFSET('PTRM input'!$G$477,0,$E1233-1)/A35taxstdlife))))</f>
        <v>0</v>
      </c>
      <c r="W1233" s="251">
        <f ca="1">IF(A35taxstdlife="n/a","n/a",IF(A35taxstdlife="",0,IF(W$3&gt;(A35stdlife+$E1233),((INDEX('PTRM input'!$G$385:$P$434,A35offset,$E1233)-INDEX('PTRM input'!$G$277:$P$326,A35offset,$E1233))*OFFSET($F$7,0,$E1233))-SUM($G1233:V1233),(((INDEX('PTRM input'!$G$385:$P$434,A35offset,$E1233)-INDEX('PTRM input'!$G$277:$P$326,A35offset,$E1233))*OFFSET($F$7,0,$E1233))-SUM($G1233:V1233))*(OFFSET('PTRM input'!$G$477,0,$E1233-1)/A35taxstdlife))))</f>
        <v>0</v>
      </c>
      <c r="X1233" s="251">
        <f ca="1">IF(A35taxstdlife="n/a","n/a",IF(A35taxstdlife="",0,IF(X$3&gt;(A35stdlife+$E1233),((INDEX('PTRM input'!$G$385:$P$434,A35offset,$E1233)-INDEX('PTRM input'!$G$277:$P$326,A35offset,$E1233))*OFFSET($F$7,0,$E1233))-SUM($G1233:W1233),(((INDEX('PTRM input'!$G$385:$P$434,A35offset,$E1233)-INDEX('PTRM input'!$G$277:$P$326,A35offset,$E1233))*OFFSET($F$7,0,$E1233))-SUM($G1233:W1233))*(OFFSET('PTRM input'!$G$477,0,$E1233-1)/A35taxstdlife))))</f>
        <v>0</v>
      </c>
      <c r="Y1233" s="251">
        <f ca="1">IF(A35taxstdlife="n/a","n/a",IF(A35taxstdlife="",0,IF(Y$3&gt;(A35stdlife+$E1233),((INDEX('PTRM input'!$G$385:$P$434,A35offset,$E1233)-INDEX('PTRM input'!$G$277:$P$326,A35offset,$E1233))*OFFSET($F$7,0,$E1233))-SUM($G1233:X1233),(((INDEX('PTRM input'!$G$385:$P$434,A35offset,$E1233)-INDEX('PTRM input'!$G$277:$P$326,A35offset,$E1233))*OFFSET($F$7,0,$E1233))-SUM($G1233:X1233))*(OFFSET('PTRM input'!$G$477,0,$E1233-1)/A35taxstdlife))))</f>
        <v>0</v>
      </c>
      <c r="Z1233" s="251">
        <f ca="1">IF(A35taxstdlife="n/a","n/a",IF(A35taxstdlife="",0,IF(Z$3&gt;(A35stdlife+$E1233),((INDEX('PTRM input'!$G$385:$P$434,A35offset,$E1233)-INDEX('PTRM input'!$G$277:$P$326,A35offset,$E1233))*OFFSET($F$7,0,$E1233))-SUM($G1233:Y1233),(((INDEX('PTRM input'!$G$385:$P$434,A35offset,$E1233)-INDEX('PTRM input'!$G$277:$P$326,A35offset,$E1233))*OFFSET($F$7,0,$E1233))-SUM($G1233:Y1233))*(OFFSET('PTRM input'!$G$477,0,$E1233-1)/A35taxstdlife))))</f>
        <v>0</v>
      </c>
      <c r="AA1233" s="251">
        <f ca="1">IF(A35taxstdlife="n/a","n/a",IF(A35taxstdlife="",0,IF(AA$3&gt;(A35stdlife+$E1233),((INDEX('PTRM input'!$G$385:$P$434,A35offset,$E1233)-INDEX('PTRM input'!$G$277:$P$326,A35offset,$E1233))*OFFSET($F$7,0,$E1233))-SUM($G1233:Z1233),(((INDEX('PTRM input'!$G$385:$P$434,A35offset,$E1233)-INDEX('PTRM input'!$G$277:$P$326,A35offset,$E1233))*OFFSET($F$7,0,$E1233))-SUM($G1233:Z1233))*(OFFSET('PTRM input'!$G$477,0,$E1233-1)/A35taxstdlife))))</f>
        <v>0</v>
      </c>
      <c r="AB1233" s="251">
        <f ca="1">IF(A35taxstdlife="n/a","n/a",IF(A35taxstdlife="",0,IF(AB$3&gt;(A35stdlife+$E1233),((INDEX('PTRM input'!$G$385:$P$434,A35offset,$E1233)-INDEX('PTRM input'!$G$277:$P$326,A35offset,$E1233))*OFFSET($F$7,0,$E1233))-SUM($G1233:AA1233),(((INDEX('PTRM input'!$G$385:$P$434,A35offset,$E1233)-INDEX('PTRM input'!$G$277:$P$326,A35offset,$E1233))*OFFSET($F$7,0,$E1233))-SUM($G1233:AA1233))*(OFFSET('PTRM input'!$G$477,0,$E1233-1)/A35taxstdlife))))</f>
        <v>0</v>
      </c>
      <c r="AC1233" s="251">
        <f ca="1">IF(A35taxstdlife="n/a","n/a",IF(A35taxstdlife="",0,IF(AC$3&gt;(A35stdlife+$E1233),((INDEX('PTRM input'!$G$385:$P$434,A35offset,$E1233)-INDEX('PTRM input'!$G$277:$P$326,A35offset,$E1233))*OFFSET($F$7,0,$E1233))-SUM($G1233:AB1233),(((INDEX('PTRM input'!$G$385:$P$434,A35offset,$E1233)-INDEX('PTRM input'!$G$277:$P$326,A35offset,$E1233))*OFFSET($F$7,0,$E1233))-SUM($G1233:AB1233))*(OFFSET('PTRM input'!$G$477,0,$E1233-1)/A35taxstdlife))))</f>
        <v>0</v>
      </c>
      <c r="AD1233" s="251">
        <f ca="1">IF(A35taxstdlife="n/a","n/a",IF(A35taxstdlife="",0,IF(AD$3&gt;(A35stdlife+$E1233),((INDEX('PTRM input'!$G$385:$P$434,A35offset,$E1233)-INDEX('PTRM input'!$G$277:$P$326,A35offset,$E1233))*OFFSET($F$7,0,$E1233))-SUM($G1233:AC1233),(((INDEX('PTRM input'!$G$385:$P$434,A35offset,$E1233)-INDEX('PTRM input'!$G$277:$P$326,A35offset,$E1233))*OFFSET($F$7,0,$E1233))-SUM($G1233:AC1233))*(OFFSET('PTRM input'!$G$477,0,$E1233-1)/A35taxstdlife))))</f>
        <v>0</v>
      </c>
      <c r="AE1233" s="251">
        <f ca="1">IF(A35taxstdlife="n/a","n/a",IF(A35taxstdlife="",0,IF(AE$3&gt;(A35stdlife+$E1233),((INDEX('PTRM input'!$G$385:$P$434,A35offset,$E1233)-INDEX('PTRM input'!$G$277:$P$326,A35offset,$E1233))*OFFSET($F$7,0,$E1233))-SUM($G1233:AD1233),(((INDEX('PTRM input'!$G$385:$P$434,A35offset,$E1233)-INDEX('PTRM input'!$G$277:$P$326,A35offset,$E1233))*OFFSET($F$7,0,$E1233))-SUM($G1233:AD1233))*(OFFSET('PTRM input'!$G$477,0,$E1233-1)/A35taxstdlife))))</f>
        <v>0</v>
      </c>
      <c r="AF1233" s="251">
        <f ca="1">IF(A35taxstdlife="n/a","n/a",IF(A35taxstdlife="",0,IF(AF$3&gt;(A35stdlife+$E1233),((INDEX('PTRM input'!$G$385:$P$434,A35offset,$E1233)-INDEX('PTRM input'!$G$277:$P$326,A35offset,$E1233))*OFFSET($F$7,0,$E1233))-SUM($G1233:AE1233),(((INDEX('PTRM input'!$G$385:$P$434,A35offset,$E1233)-INDEX('PTRM input'!$G$277:$P$326,A35offset,$E1233))*OFFSET($F$7,0,$E1233))-SUM($G1233:AE1233))*(OFFSET('PTRM input'!$G$477,0,$E1233-1)/A35taxstdlife))))</f>
        <v>0</v>
      </c>
      <c r="AG1233" s="251">
        <f ca="1">IF(A35taxstdlife="n/a","n/a",IF(A35taxstdlife="",0,IF(AG$3&gt;(A35stdlife+$E1233),((INDEX('PTRM input'!$G$385:$P$434,A35offset,$E1233)-INDEX('PTRM input'!$G$277:$P$326,A35offset,$E1233))*OFFSET($F$7,0,$E1233))-SUM($G1233:AF1233),(((INDEX('PTRM input'!$G$385:$P$434,A35offset,$E1233)-INDEX('PTRM input'!$G$277:$P$326,A35offset,$E1233))*OFFSET($F$7,0,$E1233))-SUM($G1233:AF1233))*(OFFSET('PTRM input'!$G$477,0,$E1233-1)/A35taxstdlife))))</f>
        <v>0</v>
      </c>
      <c r="AH1233" s="251">
        <f ca="1">IF(A35taxstdlife="n/a","n/a",IF(A35taxstdlife="",0,IF(AH$3&gt;(A35stdlife+$E1233),((INDEX('PTRM input'!$G$385:$P$434,A35offset,$E1233)-INDEX('PTRM input'!$G$277:$P$326,A35offset,$E1233))*OFFSET($F$7,0,$E1233))-SUM($G1233:AG1233),(((INDEX('PTRM input'!$G$385:$P$434,A35offset,$E1233)-INDEX('PTRM input'!$G$277:$P$326,A35offset,$E1233))*OFFSET($F$7,0,$E1233))-SUM($G1233:AG1233))*(OFFSET('PTRM input'!$G$477,0,$E1233-1)/A35taxstdlife))))</f>
        <v>0</v>
      </c>
      <c r="AI1233" s="251">
        <f ca="1">IF(A35taxstdlife="n/a","n/a",IF(A35taxstdlife="",0,IF(AI$3&gt;(A35stdlife+$E1233),((INDEX('PTRM input'!$G$385:$P$434,A35offset,$E1233)-INDEX('PTRM input'!$G$277:$P$326,A35offset,$E1233))*OFFSET($F$7,0,$E1233))-SUM($G1233:AH1233),(((INDEX('PTRM input'!$G$385:$P$434,A35offset,$E1233)-INDEX('PTRM input'!$G$277:$P$326,A35offset,$E1233))*OFFSET($F$7,0,$E1233))-SUM($G1233:AH1233))*(OFFSET('PTRM input'!$G$477,0,$E1233-1)/A35taxstdlife))))</f>
        <v>0</v>
      </c>
      <c r="AJ1233" s="251">
        <f ca="1">IF(A35taxstdlife="n/a","n/a",IF(A35taxstdlife="",0,IF(AJ$3&gt;(A35stdlife+$E1233),((INDEX('PTRM input'!$G$385:$P$434,A35offset,$E1233)-INDEX('PTRM input'!$G$277:$P$326,A35offset,$E1233))*OFFSET($F$7,0,$E1233))-SUM($G1233:AI1233),(((INDEX('PTRM input'!$G$385:$P$434,A35offset,$E1233)-INDEX('PTRM input'!$G$277:$P$326,A35offset,$E1233))*OFFSET($F$7,0,$E1233))-SUM($G1233:AI1233))*(OFFSET('PTRM input'!$G$477,0,$E1233-1)/A35taxstdlife))))</f>
        <v>0</v>
      </c>
      <c r="AK1233" s="251">
        <f ca="1">IF(A35taxstdlife="n/a","n/a",IF(A35taxstdlife="",0,IF(AK$3&gt;(A35stdlife+$E1233),((INDEX('PTRM input'!$G$385:$P$434,A35offset,$E1233)-INDEX('PTRM input'!$G$277:$P$326,A35offset,$E1233))*OFFSET($F$7,0,$E1233))-SUM($G1233:AJ1233),(((INDEX('PTRM input'!$G$385:$P$434,A35offset,$E1233)-INDEX('PTRM input'!$G$277:$P$326,A35offset,$E1233))*OFFSET($F$7,0,$E1233))-SUM($G1233:AJ1233))*(OFFSET('PTRM input'!$G$477,0,$E1233-1)/A35taxstdlife))))</f>
        <v>0</v>
      </c>
      <c r="AL1233" s="251">
        <f ca="1">IF(A35taxstdlife="n/a","n/a",IF(A35taxstdlife="",0,IF(AL$3&gt;(A35stdlife+$E1233),((INDEX('PTRM input'!$G$385:$P$434,A35offset,$E1233)-INDEX('PTRM input'!$G$277:$P$326,A35offset,$E1233))*OFFSET($F$7,0,$E1233))-SUM($G1233:AK1233),(((INDEX('PTRM input'!$G$385:$P$434,A35offset,$E1233)-INDEX('PTRM input'!$G$277:$P$326,A35offset,$E1233))*OFFSET($F$7,0,$E1233))-SUM($G1233:AK1233))*(OFFSET('PTRM input'!$G$477,0,$E1233-1)/A35taxstdlife))))</f>
        <v>0</v>
      </c>
      <c r="AM1233" s="251">
        <f ca="1">IF(A35taxstdlife="n/a","n/a",IF(A35taxstdlife="",0,IF(AM$3&gt;(A35stdlife+$E1233),((INDEX('PTRM input'!$G$385:$P$434,A35offset,$E1233)-INDEX('PTRM input'!$G$277:$P$326,A35offset,$E1233))*OFFSET($F$7,0,$E1233))-SUM($G1233:AL1233),(((INDEX('PTRM input'!$G$385:$P$434,A35offset,$E1233)-INDEX('PTRM input'!$G$277:$P$326,A35offset,$E1233))*OFFSET($F$7,0,$E1233))-SUM($G1233:AL1233))*(OFFSET('PTRM input'!$G$477,0,$E1233-1)/A35taxstdlife))))</f>
        <v>0</v>
      </c>
      <c r="AN1233" s="251">
        <f ca="1">IF(A35taxstdlife="n/a","n/a",IF(A35taxstdlife="",0,IF(AN$3&gt;(A35stdlife+$E1233),((INDEX('PTRM input'!$G$385:$P$434,A35offset,$E1233)-INDEX('PTRM input'!$G$277:$P$326,A35offset,$E1233))*OFFSET($F$7,0,$E1233))-SUM($G1233:AM1233),(((INDEX('PTRM input'!$G$385:$P$434,A35offset,$E1233)-INDEX('PTRM input'!$G$277:$P$326,A35offset,$E1233))*OFFSET($F$7,0,$E1233))-SUM($G1233:AM1233))*(OFFSET('PTRM input'!$G$477,0,$E1233-1)/A35taxstdlife))))</f>
        <v>0</v>
      </c>
      <c r="AO1233" s="251">
        <f ca="1">IF(A35taxstdlife="n/a","n/a",IF(A35taxstdlife="",0,IF(AO$3&gt;(A35stdlife+$E1233),((INDEX('PTRM input'!$G$385:$P$434,A35offset,$E1233)-INDEX('PTRM input'!$G$277:$P$326,A35offset,$E1233))*OFFSET($F$7,0,$E1233))-SUM($G1233:AN1233),(((INDEX('PTRM input'!$G$385:$P$434,A35offset,$E1233)-INDEX('PTRM input'!$G$277:$P$326,A35offset,$E1233))*OFFSET($F$7,0,$E1233))-SUM($G1233:AN1233))*(OFFSET('PTRM input'!$G$477,0,$E1233-1)/A35taxstdlife))))</f>
        <v>0</v>
      </c>
      <c r="AP1233" s="251">
        <f ca="1">IF(A35taxstdlife="n/a","n/a",IF(A35taxstdlife="",0,IF(AP$3&gt;(A35stdlife+$E1233),((INDEX('PTRM input'!$G$385:$P$434,A35offset,$E1233)-INDEX('PTRM input'!$G$277:$P$326,A35offset,$E1233))*OFFSET($F$7,0,$E1233))-SUM($G1233:AO1233),(((INDEX('PTRM input'!$G$385:$P$434,A35offset,$E1233)-INDEX('PTRM input'!$G$277:$P$326,A35offset,$E1233))*OFFSET($F$7,0,$E1233))-SUM($G1233:AO1233))*(OFFSET('PTRM input'!$G$477,0,$E1233-1)/A35taxstdlife))))</f>
        <v>0</v>
      </c>
      <c r="AQ1233" s="251">
        <f ca="1">IF(A35taxstdlife="n/a","n/a",IF(A35taxstdlife="",0,IF(AQ$3&gt;(A35stdlife+$E1233),((INDEX('PTRM input'!$G$385:$P$434,A35offset,$E1233)-INDEX('PTRM input'!$G$277:$P$326,A35offset,$E1233))*OFFSET($F$7,0,$E1233))-SUM($G1233:AP1233),(((INDEX('PTRM input'!$G$385:$P$434,A35offset,$E1233)-INDEX('PTRM input'!$G$277:$P$326,A35offset,$E1233))*OFFSET($F$7,0,$E1233))-SUM($G1233:AP1233))*(OFFSET('PTRM input'!$G$477,0,$E1233-1)/A35taxstdlife))))</f>
        <v>0</v>
      </c>
      <c r="AR1233" s="251">
        <f ca="1">IF(A35taxstdlife="n/a","n/a",IF(A35taxstdlife="",0,IF(AR$3&gt;(A35stdlife+$E1233),((INDEX('PTRM input'!$G$385:$P$434,A35offset,$E1233)-INDEX('PTRM input'!$G$277:$P$326,A35offset,$E1233))*OFFSET($F$7,0,$E1233))-SUM($G1233:AQ1233),(((INDEX('PTRM input'!$G$385:$P$434,A35offset,$E1233)-INDEX('PTRM input'!$G$277:$P$326,A35offset,$E1233))*OFFSET($F$7,0,$E1233))-SUM($G1233:AQ1233))*(OFFSET('PTRM input'!$G$477,0,$E1233-1)/A35taxstdlife))))</f>
        <v>0</v>
      </c>
      <c r="AS1233" s="251">
        <f ca="1">IF(A35taxstdlife="n/a","n/a",IF(A35taxstdlife="",0,IF(AS$3&gt;(A35stdlife+$E1233),((INDEX('PTRM input'!$G$385:$P$434,A35offset,$E1233)-INDEX('PTRM input'!$G$277:$P$326,A35offset,$E1233))*OFFSET($F$7,0,$E1233))-SUM($G1233:AR1233),(((INDEX('PTRM input'!$G$385:$P$434,A35offset,$E1233)-INDEX('PTRM input'!$G$277:$P$326,A35offset,$E1233))*OFFSET($F$7,0,$E1233))-SUM($G1233:AR1233))*(OFFSET('PTRM input'!$G$477,0,$E1233-1)/A35taxstdlife))))</f>
        <v>0</v>
      </c>
      <c r="AT1233" s="251">
        <f ca="1">IF(A35taxstdlife="n/a","n/a",IF(A35taxstdlife="",0,IF(AT$3&gt;(A35stdlife+$E1233),((INDEX('PTRM input'!$G$385:$P$434,A35offset,$E1233)-INDEX('PTRM input'!$G$277:$P$326,A35offset,$E1233))*OFFSET($F$7,0,$E1233))-SUM($G1233:AS1233),(((INDEX('PTRM input'!$G$385:$P$434,A35offset,$E1233)-INDEX('PTRM input'!$G$277:$P$326,A35offset,$E1233))*OFFSET($F$7,0,$E1233))-SUM($G1233:AS1233))*(OFFSET('PTRM input'!$G$477,0,$E1233-1)/A35taxstdlife))))</f>
        <v>0</v>
      </c>
      <c r="AU1233" s="251">
        <f ca="1">IF(A35taxstdlife="n/a","n/a",IF(A35taxstdlife="",0,IF(AU$3&gt;(A35stdlife+$E1233),((INDEX('PTRM input'!$G$385:$P$434,A35offset,$E1233)-INDEX('PTRM input'!$G$277:$P$326,A35offset,$E1233))*OFFSET($F$7,0,$E1233))-SUM($G1233:AT1233),(((INDEX('PTRM input'!$G$385:$P$434,A35offset,$E1233)-INDEX('PTRM input'!$G$277:$P$326,A35offset,$E1233))*OFFSET($F$7,0,$E1233))-SUM($G1233:AT1233))*(OFFSET('PTRM input'!$G$477,0,$E1233-1)/A35taxstdlife))))</f>
        <v>0</v>
      </c>
      <c r="AV1233" s="251">
        <f ca="1">IF(A35taxstdlife="n/a","n/a",IF(A35taxstdlife="",0,IF(AV$3&gt;(A35stdlife+$E1233),((INDEX('PTRM input'!$G$385:$P$434,A35offset,$E1233)-INDEX('PTRM input'!$G$277:$P$326,A35offset,$E1233))*OFFSET($F$7,0,$E1233))-SUM($G1233:AU1233),(((INDEX('PTRM input'!$G$385:$P$434,A35offset,$E1233)-INDEX('PTRM input'!$G$277:$P$326,A35offset,$E1233))*OFFSET($F$7,0,$E1233))-SUM($G1233:AU1233))*(OFFSET('PTRM input'!$G$477,0,$E1233-1)/A35taxstdlife))))</f>
        <v>0</v>
      </c>
      <c r="AW1233" s="251">
        <f ca="1">IF(A35taxstdlife="n/a","n/a",IF(A35taxstdlife="",0,IF(AW$3&gt;(A35stdlife+$E1233),((INDEX('PTRM input'!$G$385:$P$434,A35offset,$E1233)-INDEX('PTRM input'!$G$277:$P$326,A35offset,$E1233))*OFFSET($F$7,0,$E1233))-SUM($G1233:AV1233),(((INDEX('PTRM input'!$G$385:$P$434,A35offset,$E1233)-INDEX('PTRM input'!$G$277:$P$326,A35offset,$E1233))*OFFSET($F$7,0,$E1233))-SUM($G1233:AV1233))*(OFFSET('PTRM input'!$G$477,0,$E1233-1)/A35taxstdlife))))</f>
        <v>0</v>
      </c>
      <c r="AX1233" s="251">
        <f ca="1">IF(A35taxstdlife="n/a","n/a",IF(A35taxstdlife="",0,IF(AX$3&gt;(A35stdlife+$E1233),((INDEX('PTRM input'!$G$385:$P$434,A35offset,$E1233)-INDEX('PTRM input'!$G$277:$P$326,A35offset,$E1233))*OFFSET($F$7,0,$E1233))-SUM($G1233:AW1233),(((INDEX('PTRM input'!$G$385:$P$434,A35offset,$E1233)-INDEX('PTRM input'!$G$277:$P$326,A35offset,$E1233))*OFFSET($F$7,0,$E1233))-SUM($G1233:AW1233))*(OFFSET('PTRM input'!$G$477,0,$E1233-1)/A35taxstdlife))))</f>
        <v>0</v>
      </c>
      <c r="AY1233" s="251">
        <f ca="1">IF(A35taxstdlife="n/a","n/a",IF(A35taxstdlife="",0,IF(AY$3&gt;(A35stdlife+$E1233),((INDEX('PTRM input'!$G$385:$P$434,A35offset,$E1233)-INDEX('PTRM input'!$G$277:$P$326,A35offset,$E1233))*OFFSET($F$7,0,$E1233))-SUM($G1233:AX1233),(((INDEX('PTRM input'!$G$385:$P$434,A35offset,$E1233)-INDEX('PTRM input'!$G$277:$P$326,A35offset,$E1233))*OFFSET($F$7,0,$E1233))-SUM($G1233:AX1233))*(OFFSET('PTRM input'!$G$477,0,$E1233-1)/A35taxstdlife))))</f>
        <v>0</v>
      </c>
      <c r="AZ1233" s="251">
        <f ca="1">IF(A35taxstdlife="n/a","n/a",IF(A35taxstdlife="",0,IF(AZ$3&gt;(A35stdlife+$E1233),((INDEX('PTRM input'!$G$385:$P$434,A35offset,$E1233)-INDEX('PTRM input'!$G$277:$P$326,A35offset,$E1233))*OFFSET($F$7,0,$E1233))-SUM($G1233:AY1233),(((INDEX('PTRM input'!$G$385:$P$434,A35offset,$E1233)-INDEX('PTRM input'!$G$277:$P$326,A35offset,$E1233))*OFFSET($F$7,0,$E1233))-SUM($G1233:AY1233))*(OFFSET('PTRM input'!$G$477,0,$E1233-1)/A35taxstdlife))))</f>
        <v>0</v>
      </c>
      <c r="BA1233" s="251">
        <f ca="1">IF(A35taxstdlife="n/a","n/a",IF(A35taxstdlife="",0,IF(BA$3&gt;(A35stdlife+$E1233),((INDEX('PTRM input'!$G$385:$P$434,A35offset,$E1233)-INDEX('PTRM input'!$G$277:$P$326,A35offset,$E1233))*OFFSET($F$7,0,$E1233))-SUM($G1233:AZ1233),(((INDEX('PTRM input'!$G$385:$P$434,A35offset,$E1233)-INDEX('PTRM input'!$G$277:$P$326,A35offset,$E1233))*OFFSET($F$7,0,$E1233))-SUM($G1233:AZ1233))*(OFFSET('PTRM input'!$G$477,0,$E1233-1)/A35taxstdlife))))</f>
        <v>0</v>
      </c>
      <c r="BB1233" s="251">
        <f ca="1">IF(A35taxstdlife="n/a","n/a",IF(A35taxstdlife="",0,IF(BB$3&gt;(A35stdlife+$E1233),((INDEX('PTRM input'!$G$385:$P$434,A35offset,$E1233)-INDEX('PTRM input'!$G$277:$P$326,A35offset,$E1233))*OFFSET($F$7,0,$E1233))-SUM($G1233:BA1233),(((INDEX('PTRM input'!$G$385:$P$434,A35offset,$E1233)-INDEX('PTRM input'!$G$277:$P$326,A35offset,$E1233))*OFFSET($F$7,0,$E1233))-SUM($G1233:BA1233))*(OFFSET('PTRM input'!$G$477,0,$E1233-1)/A35taxstdlife))))</f>
        <v>0</v>
      </c>
      <c r="BC1233" s="251">
        <f ca="1">IF(A35taxstdlife="n/a","n/a",IF(A35taxstdlife="",0,IF(BC$3&gt;(A35stdlife+$E1233),((INDEX('PTRM input'!$G$385:$P$434,A35offset,$E1233)-INDEX('PTRM input'!$G$277:$P$326,A35offset,$E1233))*OFFSET($F$7,0,$E1233))-SUM($G1233:BB1233),(((INDEX('PTRM input'!$G$385:$P$434,A35offset,$E1233)-INDEX('PTRM input'!$G$277:$P$326,A35offset,$E1233))*OFFSET($F$7,0,$E1233))-SUM($G1233:BB1233))*(OFFSET('PTRM input'!$G$477,0,$E1233-1)/A35taxstdlife))))</f>
        <v>0</v>
      </c>
      <c r="BD1233" s="251">
        <f ca="1">IF(A35taxstdlife="n/a","n/a",IF(A35taxstdlife="",0,IF(BD$3&gt;(A35stdlife+$E1233),((INDEX('PTRM input'!$G$385:$P$434,A35offset,$E1233)-INDEX('PTRM input'!$G$277:$P$326,A35offset,$E1233))*OFFSET($F$7,0,$E1233))-SUM($G1233:BC1233),(((INDEX('PTRM input'!$G$385:$P$434,A35offset,$E1233)-INDEX('PTRM input'!$G$277:$P$326,A35offset,$E1233))*OFFSET($F$7,0,$E1233))-SUM($G1233:BC1233))*(OFFSET('PTRM input'!$G$477,0,$E1233-1)/A35taxstdlife))))</f>
        <v>0</v>
      </c>
      <c r="BE1233" s="251">
        <f ca="1">IF(A35taxstdlife="n/a","n/a",IF(A35taxstdlife="",0,IF(BE$3&gt;(A35stdlife+$E1233),((INDEX('PTRM input'!$G$385:$P$434,A35offset,$E1233)-INDEX('PTRM input'!$G$277:$P$326,A35offset,$E1233))*OFFSET($F$7,0,$E1233))-SUM($G1233:BD1233),(((INDEX('PTRM input'!$G$385:$P$434,A35offset,$E1233)-INDEX('PTRM input'!$G$277:$P$326,A35offset,$E1233))*OFFSET($F$7,0,$E1233))-SUM($G1233:BD1233))*(OFFSET('PTRM input'!$G$477,0,$E1233-1)/A35taxstdlife))))</f>
        <v>0</v>
      </c>
      <c r="BF1233" s="251">
        <f ca="1">IF(A35taxstdlife="n/a","n/a",IF(A35taxstdlife="",0,IF(BF$3&gt;(A35stdlife+$E1233),((INDEX('PTRM input'!$G$385:$P$434,A35offset,$E1233)-INDEX('PTRM input'!$G$277:$P$326,A35offset,$E1233))*OFFSET($F$7,0,$E1233))-SUM($G1233:BE1233),(((INDEX('PTRM input'!$G$385:$P$434,A35offset,$E1233)-INDEX('PTRM input'!$G$277:$P$326,A35offset,$E1233))*OFFSET($F$7,0,$E1233))-SUM($G1233:BE1233))*(OFFSET('PTRM input'!$G$477,0,$E1233-1)/A35taxstdlife))))</f>
        <v>0</v>
      </c>
      <c r="BG1233" s="251">
        <f ca="1">IF(A35taxstdlife="n/a","n/a",IF(A35taxstdlife="",0,IF(BG$3&gt;(A35stdlife+$E1233),((INDEX('PTRM input'!$G$385:$P$434,A35offset,$E1233)-INDEX('PTRM input'!$G$277:$P$326,A35offset,$E1233))*OFFSET($F$7,0,$E1233))-SUM($G1233:BF1233),(((INDEX('PTRM input'!$G$385:$P$434,A35offset,$E1233)-INDEX('PTRM input'!$G$277:$P$326,A35offset,$E1233))*OFFSET($F$7,0,$E1233))-SUM($G1233:BF1233))*(OFFSET('PTRM input'!$G$477,0,$E1233-1)/A35taxstdlife))))</f>
        <v>0</v>
      </c>
      <c r="BH1233" s="251">
        <f ca="1">IF(A35taxstdlife="n/a","n/a",IF(A35taxstdlife="",0,IF(BH$3&gt;(A35stdlife+$E1233),((INDEX('PTRM input'!$G$385:$P$434,A35offset,$E1233)-INDEX('PTRM input'!$G$277:$P$326,A35offset,$E1233))*OFFSET($F$7,0,$E1233))-SUM($G1233:BG1233),(((INDEX('PTRM input'!$G$385:$P$434,A35offset,$E1233)-INDEX('PTRM input'!$G$277:$P$326,A35offset,$E1233))*OFFSET($F$7,0,$E1233))-SUM($G1233:BG1233))*(OFFSET('PTRM input'!$G$477,0,$E1233-1)/A35taxstdlife))))</f>
        <v>0</v>
      </c>
      <c r="BI1233" s="251">
        <f ca="1">IF(A35taxstdlife="n/a","n/a",IF(A35taxstdlife="",0,IF(BI$3&gt;(A35stdlife+$E1233),((INDEX('PTRM input'!$G$385:$P$434,A35offset,$E1233)-INDEX('PTRM input'!$G$277:$P$326,A35offset,$E1233))*OFFSET($F$7,0,$E1233))-SUM($G1233:BH1233),(((INDEX('PTRM input'!$G$385:$P$434,A35offset,$E1233)-INDEX('PTRM input'!$G$277:$P$326,A35offset,$E1233))*OFFSET($F$7,0,$E1233))-SUM($G1233:BH1233))*(OFFSET('PTRM input'!$G$477,0,$E1233-1)/A35taxstdlife))))</f>
        <v>0</v>
      </c>
      <c r="BJ1233" s="116"/>
      <c r="BK1233" s="116"/>
      <c r="BL1233" s="116"/>
      <c r="BM1233" s="116"/>
    </row>
    <row r="1234" spans="1:65" ht="12.75" customHeight="1" outlineLevel="1" collapsed="1">
      <c r="A1234" s="366"/>
      <c r="B1234" s="9"/>
      <c r="C1234" s="19">
        <f>Asset35</f>
        <v>0</v>
      </c>
      <c r="D1234" s="9"/>
      <c r="E1234" s="9"/>
      <c r="F1234" s="357"/>
      <c r="G1234" s="371">
        <f ca="1">SUM(G1222:G1233)+'PTRM input'!G$311*G$7</f>
        <v>0</v>
      </c>
      <c r="H1234" s="371">
        <f ca="1">SUM(H1222:H1233)+'PTRM input'!H$311*H$7</f>
        <v>0</v>
      </c>
      <c r="I1234" s="371">
        <f ca="1">SUM(I1222:I1233)+'PTRM input'!I$311*I$7</f>
        <v>0</v>
      </c>
      <c r="J1234" s="371">
        <f ca="1">SUM(J1222:J1233)+'PTRM input'!J$311*J$7</f>
        <v>0</v>
      </c>
      <c r="K1234" s="371">
        <f ca="1">SUM(K1222:K1233)+'PTRM input'!K$311*K$7</f>
        <v>0</v>
      </c>
      <c r="L1234" s="371">
        <f ca="1">SUM(L1222:L1233)+'PTRM input'!L$311*L$7</f>
        <v>0</v>
      </c>
      <c r="M1234" s="371">
        <f ca="1">SUM(M1222:M1233)+'PTRM input'!M$311*M$7</f>
        <v>0</v>
      </c>
      <c r="N1234" s="371">
        <f ca="1">SUM(N1222:N1233)+'PTRM input'!N$311*N$7</f>
        <v>0</v>
      </c>
      <c r="O1234" s="371">
        <f ca="1">SUM(O1222:O1233)+'PTRM input'!O$311*O$7</f>
        <v>0</v>
      </c>
      <c r="P1234" s="371">
        <f ca="1">SUM(P1222:P1233)+'PTRM input'!P$311*P$7</f>
        <v>0</v>
      </c>
      <c r="Q1234" s="371">
        <f t="shared" ref="Q1234:BI1234" ca="1" si="265">SUM(Q1222:Q1233)</f>
        <v>0</v>
      </c>
      <c r="R1234" s="371">
        <f t="shared" ca="1" si="265"/>
        <v>0</v>
      </c>
      <c r="S1234" s="371">
        <f t="shared" ca="1" si="265"/>
        <v>0</v>
      </c>
      <c r="T1234" s="371">
        <f t="shared" ca="1" si="265"/>
        <v>0</v>
      </c>
      <c r="U1234" s="371">
        <f t="shared" ca="1" si="265"/>
        <v>0</v>
      </c>
      <c r="V1234" s="371">
        <f t="shared" ca="1" si="265"/>
        <v>0</v>
      </c>
      <c r="W1234" s="371">
        <f t="shared" ca="1" si="265"/>
        <v>0</v>
      </c>
      <c r="X1234" s="371">
        <f t="shared" ca="1" si="265"/>
        <v>0</v>
      </c>
      <c r="Y1234" s="371">
        <f t="shared" ca="1" si="265"/>
        <v>0</v>
      </c>
      <c r="Z1234" s="371">
        <f t="shared" ca="1" si="265"/>
        <v>0</v>
      </c>
      <c r="AA1234" s="371">
        <f t="shared" ca="1" si="265"/>
        <v>0</v>
      </c>
      <c r="AB1234" s="371">
        <f t="shared" ca="1" si="265"/>
        <v>0</v>
      </c>
      <c r="AC1234" s="371">
        <f t="shared" ca="1" si="265"/>
        <v>0</v>
      </c>
      <c r="AD1234" s="371">
        <f t="shared" ca="1" si="265"/>
        <v>0</v>
      </c>
      <c r="AE1234" s="371">
        <f t="shared" ca="1" si="265"/>
        <v>0</v>
      </c>
      <c r="AF1234" s="371">
        <f t="shared" ca="1" si="265"/>
        <v>0</v>
      </c>
      <c r="AG1234" s="371">
        <f t="shared" ca="1" si="265"/>
        <v>0</v>
      </c>
      <c r="AH1234" s="371">
        <f t="shared" ca="1" si="265"/>
        <v>0</v>
      </c>
      <c r="AI1234" s="371">
        <f t="shared" ca="1" si="265"/>
        <v>0</v>
      </c>
      <c r="AJ1234" s="371">
        <f t="shared" ca="1" si="265"/>
        <v>0</v>
      </c>
      <c r="AK1234" s="371">
        <f t="shared" ca="1" si="265"/>
        <v>0</v>
      </c>
      <c r="AL1234" s="371">
        <f t="shared" ca="1" si="265"/>
        <v>0</v>
      </c>
      <c r="AM1234" s="371">
        <f t="shared" ca="1" si="265"/>
        <v>0</v>
      </c>
      <c r="AN1234" s="371">
        <f t="shared" ca="1" si="265"/>
        <v>0</v>
      </c>
      <c r="AO1234" s="371">
        <f t="shared" ca="1" si="265"/>
        <v>0</v>
      </c>
      <c r="AP1234" s="371">
        <f t="shared" ca="1" si="265"/>
        <v>0</v>
      </c>
      <c r="AQ1234" s="371">
        <f t="shared" ca="1" si="265"/>
        <v>0</v>
      </c>
      <c r="AR1234" s="371">
        <f t="shared" ca="1" si="265"/>
        <v>0</v>
      </c>
      <c r="AS1234" s="371">
        <f t="shared" ca="1" si="265"/>
        <v>0</v>
      </c>
      <c r="AT1234" s="371">
        <f t="shared" ca="1" si="265"/>
        <v>0</v>
      </c>
      <c r="AU1234" s="371">
        <f t="shared" ca="1" si="265"/>
        <v>0</v>
      </c>
      <c r="AV1234" s="371">
        <f t="shared" ca="1" si="265"/>
        <v>0</v>
      </c>
      <c r="AW1234" s="371">
        <f t="shared" ca="1" si="265"/>
        <v>0</v>
      </c>
      <c r="AX1234" s="371">
        <f t="shared" ca="1" si="265"/>
        <v>0</v>
      </c>
      <c r="AY1234" s="371">
        <f t="shared" ca="1" si="265"/>
        <v>0</v>
      </c>
      <c r="AZ1234" s="371">
        <f t="shared" ca="1" si="265"/>
        <v>0</v>
      </c>
      <c r="BA1234" s="371">
        <f t="shared" ca="1" si="265"/>
        <v>0</v>
      </c>
      <c r="BB1234" s="371">
        <f t="shared" ca="1" si="265"/>
        <v>0</v>
      </c>
      <c r="BC1234" s="371">
        <f t="shared" ca="1" si="265"/>
        <v>0</v>
      </c>
      <c r="BD1234" s="371">
        <f t="shared" ca="1" si="265"/>
        <v>0</v>
      </c>
      <c r="BE1234" s="371">
        <f t="shared" ca="1" si="265"/>
        <v>0</v>
      </c>
      <c r="BF1234" s="371">
        <f t="shared" ca="1" si="265"/>
        <v>0</v>
      </c>
      <c r="BG1234" s="371">
        <f t="shared" ca="1" si="265"/>
        <v>0</v>
      </c>
      <c r="BH1234" s="371">
        <f t="shared" ca="1" si="265"/>
        <v>0</v>
      </c>
      <c r="BI1234" s="371">
        <f t="shared" ca="1" si="265"/>
        <v>0</v>
      </c>
      <c r="BJ1234" s="116"/>
      <c r="BK1234" s="116"/>
      <c r="BL1234" s="116"/>
      <c r="BM1234" s="116"/>
    </row>
    <row r="1235" spans="1:65" ht="12.75" hidden="1" customHeight="1" outlineLevel="2">
      <c r="A1235" s="366"/>
      <c r="B1235" s="106">
        <f>C1247</f>
        <v>0</v>
      </c>
      <c r="C1235" s="614"/>
      <c r="D1235" s="615" t="s">
        <v>236</v>
      </c>
      <c r="E1235" s="614"/>
      <c r="F1235" s="622"/>
      <c r="G1235" s="617">
        <f>IF('PTRM input'!$E$574='PTRM input'!$G$573,IF(G$3&gt;A36taxremlife,A36taxvalue-SUM(F1235:$F1235),IF(A36taxremlife="N/A","n/a",A36taxvalue/A36taxremlife)),'PTRM input'!G$614)</f>
        <v>0</v>
      </c>
      <c r="H1235" s="617">
        <f>IF('PTRM input'!$E$574='PTRM input'!$G$573,IF(H$3&gt;A36taxremlife,A36taxvalue-SUM($F1235:G1235),IF(A36taxremlife="N/A","n/a",A36taxvalue/A36taxremlife)),'PTRM input'!H$614)</f>
        <v>0</v>
      </c>
      <c r="I1235" s="617">
        <f>IF('PTRM input'!$E$574='PTRM input'!$G$573,IF(I$3&gt;A36taxremlife,A36taxvalue-SUM($F1235:H1235),IF(A36taxremlife="N/A","n/a",A36taxvalue/A36taxremlife)),'PTRM input'!I$614)</f>
        <v>0</v>
      </c>
      <c r="J1235" s="617">
        <f>IF('PTRM input'!$E$574='PTRM input'!$G$573,IF(J$3&gt;A36taxremlife,A36taxvalue-SUM($F1235:I1235),IF(A36taxremlife="N/A","n/a",A36taxvalue/A36taxremlife)),'PTRM input'!J$614)</f>
        <v>0</v>
      </c>
      <c r="K1235" s="617">
        <f>IF('PTRM input'!$E$574='PTRM input'!$G$573,IF(K$3&gt;A36taxremlife,A36taxvalue-SUM($F1235:J1235),IF(A36taxremlife="N/A","n/a",A36taxvalue/A36taxremlife)),'PTRM input'!K$614)</f>
        <v>0</v>
      </c>
      <c r="L1235" s="617">
        <f>IF('PTRM input'!$E$574='PTRM input'!$G$573,IF(L$3&gt;A36taxremlife,A36taxvalue-SUM($F1235:K1235),IF(A36taxremlife="N/A","n/a",A36taxvalue/A36taxremlife)),'PTRM input'!L$614)</f>
        <v>0</v>
      </c>
      <c r="M1235" s="617">
        <f>IF('PTRM input'!$E$574='PTRM input'!$G$573,IF(M$3&gt;A36taxremlife,A36taxvalue-SUM($F1235:L1235),IF(A36taxremlife="N/A","n/a",A36taxvalue/A36taxremlife)),'PTRM input'!M$614)</f>
        <v>0</v>
      </c>
      <c r="N1235" s="617">
        <f>IF('PTRM input'!$E$574='PTRM input'!$G$573,IF(N$3&gt;A36taxremlife,A36taxvalue-SUM($F1235:M1235),IF(A36taxremlife="N/A","n/a",A36taxvalue/A36taxremlife)),'PTRM input'!N$614)</f>
        <v>0</v>
      </c>
      <c r="O1235" s="617">
        <f>IF('PTRM input'!$E$574='PTRM input'!$G$573,IF(O$3&gt;A36taxremlife,A36taxvalue-SUM($F1235:N1235),IF(A36taxremlife="N/A","n/a",A36taxvalue/A36taxremlife)),'PTRM input'!O$614)</f>
        <v>0</v>
      </c>
      <c r="P1235" s="617">
        <f>IF('PTRM input'!$E$574='PTRM input'!$G$573,IF(P$3&gt;A36taxremlife,A36taxvalue-SUM($F1235:O1235),IF(A36taxremlife="N/A","n/a",A36taxvalue/A36taxremlife)),'PTRM input'!P$614)</f>
        <v>0</v>
      </c>
      <c r="Q1235" s="617">
        <f>IF('PTRM input'!$E$574='PTRM input'!$G$573,IF(Q$3&gt;A36taxremlife,A36taxvalue-SUM($F1235:P1235),IF(A36taxremlife="N/A","n/a",A36taxvalue/A36taxremlife)),'PTRM input'!Q$614)</f>
        <v>0</v>
      </c>
      <c r="R1235" s="617">
        <f>IF('PTRM input'!$E$574='PTRM input'!$G$573,IF(R$3&gt;A36taxremlife,A36taxvalue-SUM($F1235:Q1235),IF(A36taxremlife="N/A","n/a",A36taxvalue/A36taxremlife)),'PTRM input'!R$614)</f>
        <v>0</v>
      </c>
      <c r="S1235" s="617">
        <f>IF('PTRM input'!$E$574='PTRM input'!$G$573,IF(S$3&gt;A36taxremlife,A36taxvalue-SUM($F1235:R1235),IF(A36taxremlife="N/A","n/a",A36taxvalue/A36taxremlife)),'PTRM input'!S$614)</f>
        <v>0</v>
      </c>
      <c r="T1235" s="617">
        <f>IF('PTRM input'!$E$574='PTRM input'!$G$573,IF(T$3&gt;A36taxremlife,A36taxvalue-SUM($F1235:S1235),IF(A36taxremlife="N/A","n/a",A36taxvalue/A36taxremlife)),'PTRM input'!T$614)</f>
        <v>0</v>
      </c>
      <c r="U1235" s="617">
        <f>IF('PTRM input'!$E$574='PTRM input'!$G$573,IF(U$3&gt;A36taxremlife,A36taxvalue-SUM($F1235:T1235),IF(A36taxremlife="N/A","n/a",A36taxvalue/A36taxremlife)),'PTRM input'!U$614)</f>
        <v>0</v>
      </c>
      <c r="V1235" s="617">
        <f>IF('PTRM input'!$E$574='PTRM input'!$G$573,IF(V$3&gt;A36taxremlife,A36taxvalue-SUM($F1235:U1235),IF(A36taxremlife="N/A","n/a",A36taxvalue/A36taxremlife)),'PTRM input'!V$614)</f>
        <v>0</v>
      </c>
      <c r="W1235" s="617">
        <f>IF('PTRM input'!$E$574='PTRM input'!$G$573,IF(W$3&gt;A36taxremlife,A36taxvalue-SUM($F1235:V1235),IF(A36taxremlife="N/A","n/a",A36taxvalue/A36taxremlife)),'PTRM input'!W$614)</f>
        <v>0</v>
      </c>
      <c r="X1235" s="617">
        <f>IF('PTRM input'!$E$574='PTRM input'!$G$573,IF(X$3&gt;A36taxremlife,A36taxvalue-SUM($F1235:W1235),IF(A36taxremlife="N/A","n/a",A36taxvalue/A36taxremlife)),'PTRM input'!X$614)</f>
        <v>0</v>
      </c>
      <c r="Y1235" s="617">
        <f>IF('PTRM input'!$E$574='PTRM input'!$G$573,IF(Y$3&gt;A36taxremlife,A36taxvalue-SUM($F1235:X1235),IF(A36taxremlife="N/A","n/a",A36taxvalue/A36taxremlife)),'PTRM input'!Y$614)</f>
        <v>0</v>
      </c>
      <c r="Z1235" s="617">
        <f>IF('PTRM input'!$E$574='PTRM input'!$G$573,IF(Z$3&gt;A36taxremlife,A36taxvalue-SUM($F1235:Y1235),IF(A36taxremlife="N/A","n/a",A36taxvalue/A36taxremlife)),'PTRM input'!Z$614)</f>
        <v>0</v>
      </c>
      <c r="AA1235" s="617">
        <f>IF('PTRM input'!$E$574='PTRM input'!$G$573,IF(AA$3&gt;A36taxremlife,A36taxvalue-SUM($F1235:Z1235),IF(A36taxremlife="N/A","n/a",A36taxvalue/A36taxremlife)),'PTRM input'!AA$614)</f>
        <v>0</v>
      </c>
      <c r="AB1235" s="617">
        <f>IF('PTRM input'!$E$574='PTRM input'!$G$573,IF(AB$3&gt;A36taxremlife,A36taxvalue-SUM($F1235:AA1235),IF(A36taxremlife="N/A","n/a",A36taxvalue/A36taxremlife)),'PTRM input'!AB$614)</f>
        <v>0</v>
      </c>
      <c r="AC1235" s="617">
        <f>IF('PTRM input'!$E$574='PTRM input'!$G$573,IF(AC$3&gt;A36taxremlife,A36taxvalue-SUM($F1235:AB1235),IF(A36taxremlife="N/A","n/a",A36taxvalue/A36taxremlife)),'PTRM input'!AC$614)</f>
        <v>0</v>
      </c>
      <c r="AD1235" s="617">
        <f>IF('PTRM input'!$E$574='PTRM input'!$G$573,IF(AD$3&gt;A36taxremlife,A36taxvalue-SUM($F1235:AC1235),IF(A36taxremlife="N/A","n/a",A36taxvalue/A36taxremlife)),'PTRM input'!AD$614)</f>
        <v>0</v>
      </c>
      <c r="AE1235" s="617">
        <f>IF('PTRM input'!$E$574='PTRM input'!$G$573,IF(AE$3&gt;A36taxremlife,A36taxvalue-SUM($F1235:AD1235),IF(A36taxremlife="N/A","n/a",A36taxvalue/A36taxremlife)),'PTRM input'!AE$614)</f>
        <v>0</v>
      </c>
      <c r="AF1235" s="617">
        <f>IF('PTRM input'!$E$574='PTRM input'!$G$573,IF(AF$3&gt;A36taxremlife,A36taxvalue-SUM($F1235:AE1235),IF(A36taxremlife="N/A","n/a",A36taxvalue/A36taxremlife)),'PTRM input'!AF$614)</f>
        <v>0</v>
      </c>
      <c r="AG1235" s="617">
        <f>IF('PTRM input'!$E$574='PTRM input'!$G$573,IF(AG$3&gt;A36taxremlife,A36taxvalue-SUM($F1235:AF1235),IF(A36taxremlife="N/A","n/a",A36taxvalue/A36taxremlife)),'PTRM input'!AG$614)</f>
        <v>0</v>
      </c>
      <c r="AH1235" s="617">
        <f>IF('PTRM input'!$E$574='PTRM input'!$G$573,IF(AH$3&gt;A36taxremlife,A36taxvalue-SUM($F1235:AG1235),IF(A36taxremlife="N/A","n/a",A36taxvalue/A36taxremlife)),'PTRM input'!AH$614)</f>
        <v>0</v>
      </c>
      <c r="AI1235" s="617">
        <f>IF('PTRM input'!$E$574='PTRM input'!$G$573,IF(AI$3&gt;A36taxremlife,A36taxvalue-SUM($F1235:AH1235),IF(A36taxremlife="N/A","n/a",A36taxvalue/A36taxremlife)),'PTRM input'!AI$614)</f>
        <v>0</v>
      </c>
      <c r="AJ1235" s="617">
        <f>IF('PTRM input'!$E$574='PTRM input'!$G$573,IF(AJ$3&gt;A36taxremlife,A36taxvalue-SUM($F1235:AI1235),IF(A36taxremlife="N/A","n/a",A36taxvalue/A36taxremlife)),'PTRM input'!AJ$614)</f>
        <v>0</v>
      </c>
      <c r="AK1235" s="617">
        <f>IF('PTRM input'!$E$574='PTRM input'!$G$573,IF(AK$3&gt;A36taxremlife,A36taxvalue-SUM($F1235:AJ1235),IF(A36taxremlife="N/A","n/a",A36taxvalue/A36taxremlife)),'PTRM input'!AK$614)</f>
        <v>0</v>
      </c>
      <c r="AL1235" s="617">
        <f>IF('PTRM input'!$E$574='PTRM input'!$G$573,IF(AL$3&gt;A36taxremlife,A36taxvalue-SUM($F1235:AK1235),IF(A36taxremlife="N/A","n/a",A36taxvalue/A36taxremlife)),'PTRM input'!AL$614)</f>
        <v>0</v>
      </c>
      <c r="AM1235" s="617">
        <f>IF('PTRM input'!$E$574='PTRM input'!$G$573,IF(AM$3&gt;A36taxremlife,A36taxvalue-SUM($F1235:AL1235),IF(A36taxremlife="N/A","n/a",A36taxvalue/A36taxremlife)),'PTRM input'!AM$614)</f>
        <v>0</v>
      </c>
      <c r="AN1235" s="617">
        <f>IF('PTRM input'!$E$574='PTRM input'!$G$573,IF(AN$3&gt;A36taxremlife,A36taxvalue-SUM($F1235:AM1235),IF(A36taxremlife="N/A","n/a",A36taxvalue/A36taxremlife)),'PTRM input'!AN$614)</f>
        <v>0</v>
      </c>
      <c r="AO1235" s="617">
        <f>IF('PTRM input'!$E$574='PTRM input'!$G$573,IF(AO$3&gt;A36taxremlife,A36taxvalue-SUM($F1235:AN1235),IF(A36taxremlife="N/A","n/a",A36taxvalue/A36taxremlife)),'PTRM input'!AO$614)</f>
        <v>0</v>
      </c>
      <c r="AP1235" s="617">
        <f>IF('PTRM input'!$E$574='PTRM input'!$G$573,IF(AP$3&gt;A36taxremlife,A36taxvalue-SUM($F1235:AO1235),IF(A36taxremlife="N/A","n/a",A36taxvalue/A36taxremlife)),'PTRM input'!AP$614)</f>
        <v>0</v>
      </c>
      <c r="AQ1235" s="617">
        <f>IF('PTRM input'!$E$574='PTRM input'!$G$573,IF(AQ$3&gt;A36taxremlife,A36taxvalue-SUM($F1235:AP1235),IF(A36taxremlife="N/A","n/a",A36taxvalue/A36taxremlife)),'PTRM input'!AQ$614)</f>
        <v>0</v>
      </c>
      <c r="AR1235" s="617">
        <f>IF('PTRM input'!$E$574='PTRM input'!$G$573,IF(AR$3&gt;A36taxremlife,A36taxvalue-SUM($F1235:AQ1235),IF(A36taxremlife="N/A","n/a",A36taxvalue/A36taxremlife)),'PTRM input'!AR$614)</f>
        <v>0</v>
      </c>
      <c r="AS1235" s="617">
        <f>IF('PTRM input'!$E$574='PTRM input'!$G$573,IF(AS$3&gt;A36taxremlife,A36taxvalue-SUM($F1235:AR1235),IF(A36taxremlife="N/A","n/a",A36taxvalue/A36taxremlife)),'PTRM input'!AS$614)</f>
        <v>0</v>
      </c>
      <c r="AT1235" s="617">
        <f>IF('PTRM input'!$E$574='PTRM input'!$G$573,IF(AT$3&gt;A36taxremlife,A36taxvalue-SUM($F1235:AS1235),IF(A36taxremlife="N/A","n/a",A36taxvalue/A36taxremlife)),'PTRM input'!AT$614)</f>
        <v>0</v>
      </c>
      <c r="AU1235" s="617">
        <f>IF('PTRM input'!$E$574='PTRM input'!$G$573,IF(AU$3&gt;A36taxremlife,A36taxvalue-SUM($F1235:AT1235),IF(A36taxremlife="N/A","n/a",A36taxvalue/A36taxremlife)),'PTRM input'!AU$614)</f>
        <v>0</v>
      </c>
      <c r="AV1235" s="617">
        <f>IF('PTRM input'!$E$574='PTRM input'!$G$573,IF(AV$3&gt;A36taxremlife,A36taxvalue-SUM($F1235:AU1235),IF(A36taxremlife="N/A","n/a",A36taxvalue/A36taxremlife)),'PTRM input'!AV$614)</f>
        <v>0</v>
      </c>
      <c r="AW1235" s="617">
        <f>IF('PTRM input'!$E$574='PTRM input'!$G$573,IF(AW$3&gt;A36taxremlife,A36taxvalue-SUM($F1235:AV1235),IF(A36taxremlife="N/A","n/a",A36taxvalue/A36taxremlife)),'PTRM input'!AW$614)</f>
        <v>0</v>
      </c>
      <c r="AX1235" s="617">
        <f>IF('PTRM input'!$E$574='PTRM input'!$G$573,IF(AX$3&gt;A36taxremlife,A36taxvalue-SUM($F1235:AW1235),IF(A36taxremlife="N/A","n/a",A36taxvalue/A36taxremlife)),'PTRM input'!AX$614)</f>
        <v>0</v>
      </c>
      <c r="AY1235" s="617">
        <f>IF('PTRM input'!$E$574='PTRM input'!$G$573,IF(AY$3&gt;A36taxremlife,A36taxvalue-SUM($F1235:AX1235),IF(A36taxremlife="N/A","n/a",A36taxvalue/A36taxremlife)),'PTRM input'!AY$614)</f>
        <v>0</v>
      </c>
      <c r="AZ1235" s="617">
        <f>IF('PTRM input'!$E$574='PTRM input'!$G$573,IF(AZ$3&gt;A36taxremlife,A36taxvalue-SUM($F1235:AY1235),IF(A36taxremlife="N/A","n/a",A36taxvalue/A36taxremlife)),'PTRM input'!AZ$614)</f>
        <v>0</v>
      </c>
      <c r="BA1235" s="617">
        <f>IF('PTRM input'!$E$574='PTRM input'!$G$573,IF(BA$3&gt;A36taxremlife,A36taxvalue-SUM($F1235:AZ1235),IF(A36taxremlife="N/A","n/a",A36taxvalue/A36taxremlife)),'PTRM input'!BA$614)</f>
        <v>0</v>
      </c>
      <c r="BB1235" s="617">
        <f>IF('PTRM input'!$E$574='PTRM input'!$G$573,IF(BB$3&gt;A36taxremlife,A36taxvalue-SUM($F1235:BA1235),IF(A36taxremlife="N/A","n/a",A36taxvalue/A36taxremlife)),'PTRM input'!BB$614)</f>
        <v>0</v>
      </c>
      <c r="BC1235" s="617">
        <f>IF('PTRM input'!$E$574='PTRM input'!$G$573,IF(BC$3&gt;A36taxremlife,A36taxvalue-SUM($F1235:BB1235),IF(A36taxremlife="N/A","n/a",A36taxvalue/A36taxremlife)),'PTRM input'!BC$614)</f>
        <v>0</v>
      </c>
      <c r="BD1235" s="617">
        <f>IF('PTRM input'!$E$574='PTRM input'!$G$573,IF(BD$3&gt;A36taxremlife,A36taxvalue-SUM($F1235:BC1235),IF(A36taxremlife="N/A","n/a",A36taxvalue/A36taxremlife)),'PTRM input'!BD$614)</f>
        <v>0</v>
      </c>
      <c r="BE1235" s="617">
        <f>IF('PTRM input'!$E$574='PTRM input'!$G$573,IF(BE$3&gt;A36taxremlife,A36taxvalue-SUM($F1235:BD1235),IF(A36taxremlife="N/A","n/a",A36taxvalue/A36taxremlife)),'PTRM input'!BE$614)</f>
        <v>0</v>
      </c>
      <c r="BF1235" s="617">
        <f>IF('PTRM input'!$E$574='PTRM input'!$G$573,IF(BF$3&gt;A36taxremlife,A36taxvalue-SUM($F1235:BE1235),IF(A36taxremlife="N/A","n/a",A36taxvalue/A36taxremlife)),'PTRM input'!BF$614)</f>
        <v>0</v>
      </c>
      <c r="BG1235" s="617">
        <f>IF('PTRM input'!$E$574='PTRM input'!$G$573,IF(BG$3&gt;A36taxremlife,A36taxvalue-SUM($F1235:BF1235),IF(A36taxremlife="N/A","n/a",A36taxvalue/A36taxremlife)),'PTRM input'!BG$614)</f>
        <v>0</v>
      </c>
      <c r="BH1235" s="617">
        <f>IF('PTRM input'!$E$574='PTRM input'!$G$573,IF(BH$3&gt;A36taxremlife,A36taxvalue-SUM($F1235:BG1235),IF(A36taxremlife="N/A","n/a",A36taxvalue/A36taxremlife)),'PTRM input'!BH$614)</f>
        <v>0</v>
      </c>
      <c r="BI1235" s="617">
        <f>IF('PTRM input'!$E$574='PTRM input'!$G$573,IF(BI$3&gt;A36taxremlife,A36taxvalue-SUM($F1235:BH1235),IF(A36taxremlife="N/A","n/a",A36taxvalue/A36taxremlife)),'PTRM input'!BI$614)</f>
        <v>0</v>
      </c>
      <c r="BJ1235" s="116"/>
      <c r="BK1235" s="116"/>
      <c r="BL1235" s="116"/>
      <c r="BM1235" s="116"/>
    </row>
    <row r="1236" spans="1:65" ht="12.75" hidden="1" customHeight="1" outlineLevel="2">
      <c r="A1236" s="366"/>
      <c r="B1236" s="19"/>
      <c r="C1236" s="18"/>
      <c r="D1236" s="760" t="s">
        <v>237</v>
      </c>
      <c r="E1236" s="86">
        <v>0</v>
      </c>
      <c r="F1236" s="356"/>
      <c r="G1236" s="433"/>
      <c r="H1236" s="433"/>
      <c r="I1236" s="433"/>
      <c r="J1236" s="433"/>
      <c r="K1236" s="433"/>
      <c r="L1236" s="433"/>
      <c r="M1236" s="433"/>
      <c r="N1236" s="433"/>
      <c r="O1236" s="433"/>
      <c r="P1236" s="433"/>
      <c r="Q1236" s="251"/>
      <c r="R1236" s="251"/>
      <c r="S1236" s="251"/>
      <c r="T1236" s="251"/>
      <c r="U1236" s="251"/>
      <c r="V1236" s="251"/>
      <c r="W1236" s="251"/>
      <c r="X1236" s="251"/>
      <c r="Y1236" s="251"/>
      <c r="Z1236" s="251"/>
      <c r="AA1236" s="251"/>
      <c r="AB1236" s="251"/>
      <c r="AC1236" s="251"/>
      <c r="AD1236" s="251"/>
      <c r="AE1236" s="251"/>
      <c r="AF1236" s="251"/>
      <c r="AG1236" s="251"/>
      <c r="AH1236" s="251"/>
      <c r="AI1236" s="251"/>
      <c r="AJ1236" s="251"/>
      <c r="AK1236" s="251"/>
      <c r="AL1236" s="251"/>
      <c r="AM1236" s="251"/>
      <c r="AN1236" s="251"/>
      <c r="AO1236" s="251"/>
      <c r="AP1236" s="251"/>
      <c r="AQ1236" s="251"/>
      <c r="AR1236" s="251"/>
      <c r="AS1236" s="251"/>
      <c r="AT1236" s="251"/>
      <c r="AU1236" s="251"/>
      <c r="AV1236" s="251"/>
      <c r="AW1236" s="251"/>
      <c r="AX1236" s="251"/>
      <c r="AY1236" s="251"/>
      <c r="AZ1236" s="251"/>
      <c r="BA1236" s="251"/>
      <c r="BB1236" s="251"/>
      <c r="BC1236" s="251"/>
      <c r="BD1236" s="251"/>
      <c r="BE1236" s="251"/>
      <c r="BF1236" s="251"/>
      <c r="BG1236" s="251"/>
      <c r="BH1236" s="251"/>
      <c r="BI1236" s="251"/>
      <c r="BJ1236" s="116"/>
      <c r="BK1236" s="116"/>
      <c r="BL1236" s="116"/>
      <c r="BM1236" s="116"/>
    </row>
    <row r="1237" spans="1:65" ht="12.75" hidden="1" customHeight="1" outlineLevel="2">
      <c r="A1237" s="366"/>
      <c r="B1237" s="19"/>
      <c r="C1237" s="18"/>
      <c r="D1237" s="760"/>
      <c r="E1237" s="86">
        <v>1</v>
      </c>
      <c r="F1237" s="356"/>
      <c r="G1237" s="618"/>
      <c r="H1237" s="251">
        <f ca="1">IF(A36taxstdlife="n/a","n/a",IF(A36taxstdlife="",0,IF(H$3&gt;(A36stdlife+$E1237),((INDEX('PTRM input'!$G$385:$P$434,A36offset,$E1237)-INDEX('PTRM input'!$G$277:$P$326,A36offset,$E1237))*OFFSET($F$7,0,$E1237))-SUM($G1237:G1237),(((INDEX('PTRM input'!$G$385:$P$434,A36offset,$E1237)-INDEX('PTRM input'!$G$277:$P$326,A36offset,$E1237))*OFFSET($F$7,0,$E1237))-SUM($G1237:G1237))*(OFFSET('PTRM input'!$G$477,0,$E1237-1)/A36taxstdlife))))</f>
        <v>0</v>
      </c>
      <c r="I1237" s="251">
        <f ca="1">IF(A36taxstdlife="n/a","n/a",IF(A36taxstdlife="",0,IF(I$3&gt;(A36stdlife+$E1237),((INDEX('PTRM input'!$G$385:$P$434,A36offset,$E1237)-INDEX('PTRM input'!$G$277:$P$326,A36offset,$E1237))*OFFSET($F$7,0,$E1237))-SUM($G1237:H1237),(((INDEX('PTRM input'!$G$385:$P$434,A36offset,$E1237)-INDEX('PTRM input'!$G$277:$P$326,A36offset,$E1237))*OFFSET($F$7,0,$E1237))-SUM($G1237:H1237))*(OFFSET('PTRM input'!$G$477,0,$E1237-1)/A36taxstdlife))))</f>
        <v>0</v>
      </c>
      <c r="J1237" s="251">
        <f ca="1">IF(A36taxstdlife="n/a","n/a",IF(A36taxstdlife="",0,IF(J$3&gt;(A36stdlife+$E1237),((INDEX('PTRM input'!$G$385:$P$434,A36offset,$E1237)-INDEX('PTRM input'!$G$277:$P$326,A36offset,$E1237))*OFFSET($F$7,0,$E1237))-SUM($G1237:I1237),(((INDEX('PTRM input'!$G$385:$P$434,A36offset,$E1237)-INDEX('PTRM input'!$G$277:$P$326,A36offset,$E1237))*OFFSET($F$7,0,$E1237))-SUM($G1237:I1237))*(OFFSET('PTRM input'!$G$477,0,$E1237-1)/A36taxstdlife))))</f>
        <v>0</v>
      </c>
      <c r="K1237" s="251">
        <f ca="1">IF(A36taxstdlife="n/a","n/a",IF(A36taxstdlife="",0,IF(K$3&gt;(A36stdlife+$E1237),((INDEX('PTRM input'!$G$385:$P$434,A36offset,$E1237)-INDEX('PTRM input'!$G$277:$P$326,A36offset,$E1237))*OFFSET($F$7,0,$E1237))-SUM($G1237:J1237),(((INDEX('PTRM input'!$G$385:$P$434,A36offset,$E1237)-INDEX('PTRM input'!$G$277:$P$326,A36offset,$E1237))*OFFSET($F$7,0,$E1237))-SUM($G1237:J1237))*(OFFSET('PTRM input'!$G$477,0,$E1237-1)/A36taxstdlife))))</f>
        <v>0</v>
      </c>
      <c r="L1237" s="251">
        <f ca="1">IF(A36taxstdlife="n/a","n/a",IF(A36taxstdlife="",0,IF(L$3&gt;(A36stdlife+$E1237),((INDEX('PTRM input'!$G$385:$P$434,A36offset,$E1237)-INDEX('PTRM input'!$G$277:$P$326,A36offset,$E1237))*OFFSET($F$7,0,$E1237))-SUM($G1237:K1237),(((INDEX('PTRM input'!$G$385:$P$434,A36offset,$E1237)-INDEX('PTRM input'!$G$277:$P$326,A36offset,$E1237))*OFFSET($F$7,0,$E1237))-SUM($G1237:K1237))*(OFFSET('PTRM input'!$G$477,0,$E1237-1)/A36taxstdlife))))</f>
        <v>0</v>
      </c>
      <c r="M1237" s="251">
        <f ca="1">IF(A36taxstdlife="n/a","n/a",IF(A36taxstdlife="",0,IF(M$3&gt;(A36stdlife+$E1237),((INDEX('PTRM input'!$G$385:$P$434,A36offset,$E1237)-INDEX('PTRM input'!$G$277:$P$326,A36offset,$E1237))*OFFSET($F$7,0,$E1237))-SUM($G1237:L1237),(((INDEX('PTRM input'!$G$385:$P$434,A36offset,$E1237)-INDEX('PTRM input'!$G$277:$P$326,A36offset,$E1237))*OFFSET($F$7,0,$E1237))-SUM($G1237:L1237))*(OFFSET('PTRM input'!$G$477,0,$E1237-1)/A36taxstdlife))))</f>
        <v>0</v>
      </c>
      <c r="N1237" s="251">
        <f ca="1">IF(A36taxstdlife="n/a","n/a",IF(A36taxstdlife="",0,IF(N$3&gt;(A36stdlife+$E1237),((INDEX('PTRM input'!$G$385:$P$434,A36offset,$E1237)-INDEX('PTRM input'!$G$277:$P$326,A36offset,$E1237))*OFFSET($F$7,0,$E1237))-SUM($G1237:M1237),(((INDEX('PTRM input'!$G$385:$P$434,A36offset,$E1237)-INDEX('PTRM input'!$G$277:$P$326,A36offset,$E1237))*OFFSET($F$7,0,$E1237))-SUM($G1237:M1237))*(OFFSET('PTRM input'!$G$477,0,$E1237-1)/A36taxstdlife))))</f>
        <v>0</v>
      </c>
      <c r="O1237" s="251">
        <f ca="1">IF(A36taxstdlife="n/a","n/a",IF(A36taxstdlife="",0,IF(O$3&gt;(A36stdlife+$E1237),((INDEX('PTRM input'!$G$385:$P$434,A36offset,$E1237)-INDEX('PTRM input'!$G$277:$P$326,A36offset,$E1237))*OFFSET($F$7,0,$E1237))-SUM($G1237:N1237),(((INDEX('PTRM input'!$G$385:$P$434,A36offset,$E1237)-INDEX('PTRM input'!$G$277:$P$326,A36offset,$E1237))*OFFSET($F$7,0,$E1237))-SUM($G1237:N1237))*(OFFSET('PTRM input'!$G$477,0,$E1237-1)/A36taxstdlife))))</f>
        <v>0</v>
      </c>
      <c r="P1237" s="251">
        <f ca="1">IF(A36taxstdlife="n/a","n/a",IF(A36taxstdlife="",0,IF(P$3&gt;(A36stdlife+$E1237),((INDEX('PTRM input'!$G$385:$P$434,A36offset,$E1237)-INDEX('PTRM input'!$G$277:$P$326,A36offset,$E1237))*OFFSET($F$7,0,$E1237))-SUM($G1237:O1237),(((INDEX('PTRM input'!$G$385:$P$434,A36offset,$E1237)-INDEX('PTRM input'!$G$277:$P$326,A36offset,$E1237))*OFFSET($F$7,0,$E1237))-SUM($G1237:O1237))*(OFFSET('PTRM input'!$G$477,0,$E1237-1)/A36taxstdlife))))</f>
        <v>0</v>
      </c>
      <c r="Q1237" s="251">
        <f ca="1">IF(A36taxstdlife="n/a","n/a",IF(A36taxstdlife="",0,IF(Q$3&gt;(A36stdlife+$E1237),((INDEX('PTRM input'!$G$385:$P$434,A36offset,$E1237)-INDEX('PTRM input'!$G$277:$P$326,A36offset,$E1237))*OFFSET($F$7,0,$E1237))-SUM($G1237:P1237),(((INDEX('PTRM input'!$G$385:$P$434,A36offset,$E1237)-INDEX('PTRM input'!$G$277:$P$326,A36offset,$E1237))*OFFSET($F$7,0,$E1237))-SUM($G1237:P1237))*(OFFSET('PTRM input'!$G$477,0,$E1237-1)/A36taxstdlife))))</f>
        <v>0</v>
      </c>
      <c r="R1237" s="251">
        <f ca="1">IF(A36taxstdlife="n/a","n/a",IF(A36taxstdlife="",0,IF(R$3&gt;(A36stdlife+$E1237),((INDEX('PTRM input'!$G$385:$P$434,A36offset,$E1237)-INDEX('PTRM input'!$G$277:$P$326,A36offset,$E1237))*OFFSET($F$7,0,$E1237))-SUM($G1237:Q1237),(((INDEX('PTRM input'!$G$385:$P$434,A36offset,$E1237)-INDEX('PTRM input'!$G$277:$P$326,A36offset,$E1237))*OFFSET($F$7,0,$E1237))-SUM($G1237:Q1237))*(OFFSET('PTRM input'!$G$477,0,$E1237-1)/A36taxstdlife))))</f>
        <v>0</v>
      </c>
      <c r="S1237" s="251">
        <f ca="1">IF(A36taxstdlife="n/a","n/a",IF(A36taxstdlife="",0,IF(S$3&gt;(A36stdlife+$E1237),((INDEX('PTRM input'!$G$385:$P$434,A36offset,$E1237)-INDEX('PTRM input'!$G$277:$P$326,A36offset,$E1237))*OFFSET($F$7,0,$E1237))-SUM($G1237:R1237),(((INDEX('PTRM input'!$G$385:$P$434,A36offset,$E1237)-INDEX('PTRM input'!$G$277:$P$326,A36offset,$E1237))*OFFSET($F$7,0,$E1237))-SUM($G1237:R1237))*(OFFSET('PTRM input'!$G$477,0,$E1237-1)/A36taxstdlife))))</f>
        <v>0</v>
      </c>
      <c r="T1237" s="251">
        <f ca="1">IF(A36taxstdlife="n/a","n/a",IF(A36taxstdlife="",0,IF(T$3&gt;(A36stdlife+$E1237),((INDEX('PTRM input'!$G$385:$P$434,A36offset,$E1237)-INDEX('PTRM input'!$G$277:$P$326,A36offset,$E1237))*OFFSET($F$7,0,$E1237))-SUM($G1237:S1237),(((INDEX('PTRM input'!$G$385:$P$434,A36offset,$E1237)-INDEX('PTRM input'!$G$277:$P$326,A36offset,$E1237))*OFFSET($F$7,0,$E1237))-SUM($G1237:S1237))*(OFFSET('PTRM input'!$G$477,0,$E1237-1)/A36taxstdlife))))</f>
        <v>0</v>
      </c>
      <c r="U1237" s="251">
        <f ca="1">IF(A36taxstdlife="n/a","n/a",IF(A36taxstdlife="",0,IF(U$3&gt;(A36stdlife+$E1237),((INDEX('PTRM input'!$G$385:$P$434,A36offset,$E1237)-INDEX('PTRM input'!$G$277:$P$326,A36offset,$E1237))*OFFSET($F$7,0,$E1237))-SUM($G1237:T1237),(((INDEX('PTRM input'!$G$385:$P$434,A36offset,$E1237)-INDEX('PTRM input'!$G$277:$P$326,A36offset,$E1237))*OFFSET($F$7,0,$E1237))-SUM($G1237:T1237))*(OFFSET('PTRM input'!$G$477,0,$E1237-1)/A36taxstdlife))))</f>
        <v>0</v>
      </c>
      <c r="V1237" s="251">
        <f ca="1">IF(A36taxstdlife="n/a","n/a",IF(A36taxstdlife="",0,IF(V$3&gt;(A36stdlife+$E1237),((INDEX('PTRM input'!$G$385:$P$434,A36offset,$E1237)-INDEX('PTRM input'!$G$277:$P$326,A36offset,$E1237))*OFFSET($F$7,0,$E1237))-SUM($G1237:U1237),(((INDEX('PTRM input'!$G$385:$P$434,A36offset,$E1237)-INDEX('PTRM input'!$G$277:$P$326,A36offset,$E1237))*OFFSET($F$7,0,$E1237))-SUM($G1237:U1237))*(OFFSET('PTRM input'!$G$477,0,$E1237-1)/A36taxstdlife))))</f>
        <v>0</v>
      </c>
      <c r="W1237" s="251">
        <f ca="1">IF(A36taxstdlife="n/a","n/a",IF(A36taxstdlife="",0,IF(W$3&gt;(A36stdlife+$E1237),((INDEX('PTRM input'!$G$385:$P$434,A36offset,$E1237)-INDEX('PTRM input'!$G$277:$P$326,A36offset,$E1237))*OFFSET($F$7,0,$E1237))-SUM($G1237:V1237),(((INDEX('PTRM input'!$G$385:$P$434,A36offset,$E1237)-INDEX('PTRM input'!$G$277:$P$326,A36offset,$E1237))*OFFSET($F$7,0,$E1237))-SUM($G1237:V1237))*(OFFSET('PTRM input'!$G$477,0,$E1237-1)/A36taxstdlife))))</f>
        <v>0</v>
      </c>
      <c r="X1237" s="251">
        <f ca="1">IF(A36taxstdlife="n/a","n/a",IF(A36taxstdlife="",0,IF(X$3&gt;(A36stdlife+$E1237),((INDEX('PTRM input'!$G$385:$P$434,A36offset,$E1237)-INDEX('PTRM input'!$G$277:$P$326,A36offset,$E1237))*OFFSET($F$7,0,$E1237))-SUM($G1237:W1237),(((INDEX('PTRM input'!$G$385:$P$434,A36offset,$E1237)-INDEX('PTRM input'!$G$277:$P$326,A36offset,$E1237))*OFFSET($F$7,0,$E1237))-SUM($G1237:W1237))*(OFFSET('PTRM input'!$G$477,0,$E1237-1)/A36taxstdlife))))</f>
        <v>0</v>
      </c>
      <c r="Y1237" s="251">
        <f ca="1">IF(A36taxstdlife="n/a","n/a",IF(A36taxstdlife="",0,IF(Y$3&gt;(A36stdlife+$E1237),((INDEX('PTRM input'!$G$385:$P$434,A36offset,$E1237)-INDEX('PTRM input'!$G$277:$P$326,A36offset,$E1237))*OFFSET($F$7,0,$E1237))-SUM($G1237:X1237),(((INDEX('PTRM input'!$G$385:$P$434,A36offset,$E1237)-INDEX('PTRM input'!$G$277:$P$326,A36offset,$E1237))*OFFSET($F$7,0,$E1237))-SUM($G1237:X1237))*(OFFSET('PTRM input'!$G$477,0,$E1237-1)/A36taxstdlife))))</f>
        <v>0</v>
      </c>
      <c r="Z1237" s="251">
        <f ca="1">IF(A36taxstdlife="n/a","n/a",IF(A36taxstdlife="",0,IF(Z$3&gt;(A36stdlife+$E1237),((INDEX('PTRM input'!$G$385:$P$434,A36offset,$E1237)-INDEX('PTRM input'!$G$277:$P$326,A36offset,$E1237))*OFFSET($F$7,0,$E1237))-SUM($G1237:Y1237),(((INDEX('PTRM input'!$G$385:$P$434,A36offset,$E1237)-INDEX('PTRM input'!$G$277:$P$326,A36offset,$E1237))*OFFSET($F$7,0,$E1237))-SUM($G1237:Y1237))*(OFFSET('PTRM input'!$G$477,0,$E1237-1)/A36taxstdlife))))</f>
        <v>0</v>
      </c>
      <c r="AA1237" s="251">
        <f ca="1">IF(A36taxstdlife="n/a","n/a",IF(A36taxstdlife="",0,IF(AA$3&gt;(A36stdlife+$E1237),((INDEX('PTRM input'!$G$385:$P$434,A36offset,$E1237)-INDEX('PTRM input'!$G$277:$P$326,A36offset,$E1237))*OFFSET($F$7,0,$E1237))-SUM($G1237:Z1237),(((INDEX('PTRM input'!$G$385:$P$434,A36offset,$E1237)-INDEX('PTRM input'!$G$277:$P$326,A36offset,$E1237))*OFFSET($F$7,0,$E1237))-SUM($G1237:Z1237))*(OFFSET('PTRM input'!$G$477,0,$E1237-1)/A36taxstdlife))))</f>
        <v>0</v>
      </c>
      <c r="AB1237" s="251">
        <f ca="1">IF(A36taxstdlife="n/a","n/a",IF(A36taxstdlife="",0,IF(AB$3&gt;(A36stdlife+$E1237),((INDEX('PTRM input'!$G$385:$P$434,A36offset,$E1237)-INDEX('PTRM input'!$G$277:$P$326,A36offset,$E1237))*OFFSET($F$7,0,$E1237))-SUM($G1237:AA1237),(((INDEX('PTRM input'!$G$385:$P$434,A36offset,$E1237)-INDEX('PTRM input'!$G$277:$P$326,A36offset,$E1237))*OFFSET($F$7,0,$E1237))-SUM($G1237:AA1237))*(OFFSET('PTRM input'!$G$477,0,$E1237-1)/A36taxstdlife))))</f>
        <v>0</v>
      </c>
      <c r="AC1237" s="251">
        <f ca="1">IF(A36taxstdlife="n/a","n/a",IF(A36taxstdlife="",0,IF(AC$3&gt;(A36stdlife+$E1237),((INDEX('PTRM input'!$G$385:$P$434,A36offset,$E1237)-INDEX('PTRM input'!$G$277:$P$326,A36offset,$E1237))*OFFSET($F$7,0,$E1237))-SUM($G1237:AB1237),(((INDEX('PTRM input'!$G$385:$P$434,A36offset,$E1237)-INDEX('PTRM input'!$G$277:$P$326,A36offset,$E1237))*OFFSET($F$7,0,$E1237))-SUM($G1237:AB1237))*(OFFSET('PTRM input'!$G$477,0,$E1237-1)/A36taxstdlife))))</f>
        <v>0</v>
      </c>
      <c r="AD1237" s="251">
        <f ca="1">IF(A36taxstdlife="n/a","n/a",IF(A36taxstdlife="",0,IF(AD$3&gt;(A36stdlife+$E1237),((INDEX('PTRM input'!$G$385:$P$434,A36offset,$E1237)-INDEX('PTRM input'!$G$277:$P$326,A36offset,$E1237))*OFFSET($F$7,0,$E1237))-SUM($G1237:AC1237),(((INDEX('PTRM input'!$G$385:$P$434,A36offset,$E1237)-INDEX('PTRM input'!$G$277:$P$326,A36offset,$E1237))*OFFSET($F$7,0,$E1237))-SUM($G1237:AC1237))*(OFFSET('PTRM input'!$G$477,0,$E1237-1)/A36taxstdlife))))</f>
        <v>0</v>
      </c>
      <c r="AE1237" s="251">
        <f ca="1">IF(A36taxstdlife="n/a","n/a",IF(A36taxstdlife="",0,IF(AE$3&gt;(A36stdlife+$E1237),((INDEX('PTRM input'!$G$385:$P$434,A36offset,$E1237)-INDEX('PTRM input'!$G$277:$P$326,A36offset,$E1237))*OFFSET($F$7,0,$E1237))-SUM($G1237:AD1237),(((INDEX('PTRM input'!$G$385:$P$434,A36offset,$E1237)-INDEX('PTRM input'!$G$277:$P$326,A36offset,$E1237))*OFFSET($F$7,0,$E1237))-SUM($G1237:AD1237))*(OFFSET('PTRM input'!$G$477,0,$E1237-1)/A36taxstdlife))))</f>
        <v>0</v>
      </c>
      <c r="AF1237" s="251">
        <f ca="1">IF(A36taxstdlife="n/a","n/a",IF(A36taxstdlife="",0,IF(AF$3&gt;(A36stdlife+$E1237),((INDEX('PTRM input'!$G$385:$P$434,A36offset,$E1237)-INDEX('PTRM input'!$G$277:$P$326,A36offset,$E1237))*OFFSET($F$7,0,$E1237))-SUM($G1237:AE1237),(((INDEX('PTRM input'!$G$385:$P$434,A36offset,$E1237)-INDEX('PTRM input'!$G$277:$P$326,A36offset,$E1237))*OFFSET($F$7,0,$E1237))-SUM($G1237:AE1237))*(OFFSET('PTRM input'!$G$477,0,$E1237-1)/A36taxstdlife))))</f>
        <v>0</v>
      </c>
      <c r="AG1237" s="251">
        <f ca="1">IF(A36taxstdlife="n/a","n/a",IF(A36taxstdlife="",0,IF(AG$3&gt;(A36stdlife+$E1237),((INDEX('PTRM input'!$G$385:$P$434,A36offset,$E1237)-INDEX('PTRM input'!$G$277:$P$326,A36offset,$E1237))*OFFSET($F$7,0,$E1237))-SUM($G1237:AF1237),(((INDEX('PTRM input'!$G$385:$P$434,A36offset,$E1237)-INDEX('PTRM input'!$G$277:$P$326,A36offset,$E1237))*OFFSET($F$7,0,$E1237))-SUM($G1237:AF1237))*(OFFSET('PTRM input'!$G$477,0,$E1237-1)/A36taxstdlife))))</f>
        <v>0</v>
      </c>
      <c r="AH1237" s="251">
        <f ca="1">IF(A36taxstdlife="n/a","n/a",IF(A36taxstdlife="",0,IF(AH$3&gt;(A36stdlife+$E1237),((INDEX('PTRM input'!$G$385:$P$434,A36offset,$E1237)-INDEX('PTRM input'!$G$277:$P$326,A36offset,$E1237))*OFFSET($F$7,0,$E1237))-SUM($G1237:AG1237),(((INDEX('PTRM input'!$G$385:$P$434,A36offset,$E1237)-INDEX('PTRM input'!$G$277:$P$326,A36offset,$E1237))*OFFSET($F$7,0,$E1237))-SUM($G1237:AG1237))*(OFFSET('PTRM input'!$G$477,0,$E1237-1)/A36taxstdlife))))</f>
        <v>0</v>
      </c>
      <c r="AI1237" s="251">
        <f ca="1">IF(A36taxstdlife="n/a","n/a",IF(A36taxstdlife="",0,IF(AI$3&gt;(A36stdlife+$E1237),((INDEX('PTRM input'!$G$385:$P$434,A36offset,$E1237)-INDEX('PTRM input'!$G$277:$P$326,A36offset,$E1237))*OFFSET($F$7,0,$E1237))-SUM($G1237:AH1237),(((INDEX('PTRM input'!$G$385:$P$434,A36offset,$E1237)-INDEX('PTRM input'!$G$277:$P$326,A36offset,$E1237))*OFFSET($F$7,0,$E1237))-SUM($G1237:AH1237))*(OFFSET('PTRM input'!$G$477,0,$E1237-1)/A36taxstdlife))))</f>
        <v>0</v>
      </c>
      <c r="AJ1237" s="251">
        <f ca="1">IF(A36taxstdlife="n/a","n/a",IF(A36taxstdlife="",0,IF(AJ$3&gt;(A36stdlife+$E1237),((INDEX('PTRM input'!$G$385:$P$434,A36offset,$E1237)-INDEX('PTRM input'!$G$277:$P$326,A36offset,$E1237))*OFFSET($F$7,0,$E1237))-SUM($G1237:AI1237),(((INDEX('PTRM input'!$G$385:$P$434,A36offset,$E1237)-INDEX('PTRM input'!$G$277:$P$326,A36offset,$E1237))*OFFSET($F$7,0,$E1237))-SUM($G1237:AI1237))*(OFFSET('PTRM input'!$G$477,0,$E1237-1)/A36taxstdlife))))</f>
        <v>0</v>
      </c>
      <c r="AK1237" s="251">
        <f ca="1">IF(A36taxstdlife="n/a","n/a",IF(A36taxstdlife="",0,IF(AK$3&gt;(A36stdlife+$E1237),((INDEX('PTRM input'!$G$385:$P$434,A36offset,$E1237)-INDEX('PTRM input'!$G$277:$P$326,A36offset,$E1237))*OFFSET($F$7,0,$E1237))-SUM($G1237:AJ1237),(((INDEX('PTRM input'!$G$385:$P$434,A36offset,$E1237)-INDEX('PTRM input'!$G$277:$P$326,A36offset,$E1237))*OFFSET($F$7,0,$E1237))-SUM($G1237:AJ1237))*(OFFSET('PTRM input'!$G$477,0,$E1237-1)/A36taxstdlife))))</f>
        <v>0</v>
      </c>
      <c r="AL1237" s="251">
        <f ca="1">IF(A36taxstdlife="n/a","n/a",IF(A36taxstdlife="",0,IF(AL$3&gt;(A36stdlife+$E1237),((INDEX('PTRM input'!$G$385:$P$434,A36offset,$E1237)-INDEX('PTRM input'!$G$277:$P$326,A36offset,$E1237))*OFFSET($F$7,0,$E1237))-SUM($G1237:AK1237),(((INDEX('PTRM input'!$G$385:$P$434,A36offset,$E1237)-INDEX('PTRM input'!$G$277:$P$326,A36offset,$E1237))*OFFSET($F$7,0,$E1237))-SUM($G1237:AK1237))*(OFFSET('PTRM input'!$G$477,0,$E1237-1)/A36taxstdlife))))</f>
        <v>0</v>
      </c>
      <c r="AM1237" s="251">
        <f ca="1">IF(A36taxstdlife="n/a","n/a",IF(A36taxstdlife="",0,IF(AM$3&gt;(A36stdlife+$E1237),((INDEX('PTRM input'!$G$385:$P$434,A36offset,$E1237)-INDEX('PTRM input'!$G$277:$P$326,A36offset,$E1237))*OFFSET($F$7,0,$E1237))-SUM($G1237:AL1237),(((INDEX('PTRM input'!$G$385:$P$434,A36offset,$E1237)-INDEX('PTRM input'!$G$277:$P$326,A36offset,$E1237))*OFFSET($F$7,0,$E1237))-SUM($G1237:AL1237))*(OFFSET('PTRM input'!$G$477,0,$E1237-1)/A36taxstdlife))))</f>
        <v>0</v>
      </c>
      <c r="AN1237" s="251">
        <f ca="1">IF(A36taxstdlife="n/a","n/a",IF(A36taxstdlife="",0,IF(AN$3&gt;(A36stdlife+$E1237),((INDEX('PTRM input'!$G$385:$P$434,A36offset,$E1237)-INDEX('PTRM input'!$G$277:$P$326,A36offset,$E1237))*OFFSET($F$7,0,$E1237))-SUM($G1237:AM1237),(((INDEX('PTRM input'!$G$385:$P$434,A36offset,$E1237)-INDEX('PTRM input'!$G$277:$P$326,A36offset,$E1237))*OFFSET($F$7,0,$E1237))-SUM($G1237:AM1237))*(OFFSET('PTRM input'!$G$477,0,$E1237-1)/A36taxstdlife))))</f>
        <v>0</v>
      </c>
      <c r="AO1237" s="251">
        <f ca="1">IF(A36taxstdlife="n/a","n/a",IF(A36taxstdlife="",0,IF(AO$3&gt;(A36stdlife+$E1237),((INDEX('PTRM input'!$G$385:$P$434,A36offset,$E1237)-INDEX('PTRM input'!$G$277:$P$326,A36offset,$E1237))*OFFSET($F$7,0,$E1237))-SUM($G1237:AN1237),(((INDEX('PTRM input'!$G$385:$P$434,A36offset,$E1237)-INDEX('PTRM input'!$G$277:$P$326,A36offset,$E1237))*OFFSET($F$7,0,$E1237))-SUM($G1237:AN1237))*(OFFSET('PTRM input'!$G$477,0,$E1237-1)/A36taxstdlife))))</f>
        <v>0</v>
      </c>
      <c r="AP1237" s="251">
        <f ca="1">IF(A36taxstdlife="n/a","n/a",IF(A36taxstdlife="",0,IF(AP$3&gt;(A36stdlife+$E1237),((INDEX('PTRM input'!$G$385:$P$434,A36offset,$E1237)-INDEX('PTRM input'!$G$277:$P$326,A36offset,$E1237))*OFFSET($F$7,0,$E1237))-SUM($G1237:AO1237),(((INDEX('PTRM input'!$G$385:$P$434,A36offset,$E1237)-INDEX('PTRM input'!$G$277:$P$326,A36offset,$E1237))*OFFSET($F$7,0,$E1237))-SUM($G1237:AO1237))*(OFFSET('PTRM input'!$G$477,0,$E1237-1)/A36taxstdlife))))</f>
        <v>0</v>
      </c>
      <c r="AQ1237" s="251">
        <f ca="1">IF(A36taxstdlife="n/a","n/a",IF(A36taxstdlife="",0,IF(AQ$3&gt;(A36stdlife+$E1237),((INDEX('PTRM input'!$G$385:$P$434,A36offset,$E1237)-INDEX('PTRM input'!$G$277:$P$326,A36offset,$E1237))*OFFSET($F$7,0,$E1237))-SUM($G1237:AP1237),(((INDEX('PTRM input'!$G$385:$P$434,A36offset,$E1237)-INDEX('PTRM input'!$G$277:$P$326,A36offset,$E1237))*OFFSET($F$7,0,$E1237))-SUM($G1237:AP1237))*(OFFSET('PTRM input'!$G$477,0,$E1237-1)/A36taxstdlife))))</f>
        <v>0</v>
      </c>
      <c r="AR1237" s="251">
        <f ca="1">IF(A36taxstdlife="n/a","n/a",IF(A36taxstdlife="",0,IF(AR$3&gt;(A36stdlife+$E1237),((INDEX('PTRM input'!$G$385:$P$434,A36offset,$E1237)-INDEX('PTRM input'!$G$277:$P$326,A36offset,$E1237))*OFFSET($F$7,0,$E1237))-SUM($G1237:AQ1237),(((INDEX('PTRM input'!$G$385:$P$434,A36offset,$E1237)-INDEX('PTRM input'!$G$277:$P$326,A36offset,$E1237))*OFFSET($F$7,0,$E1237))-SUM($G1237:AQ1237))*(OFFSET('PTRM input'!$G$477,0,$E1237-1)/A36taxstdlife))))</f>
        <v>0</v>
      </c>
      <c r="AS1237" s="251">
        <f ca="1">IF(A36taxstdlife="n/a","n/a",IF(A36taxstdlife="",0,IF(AS$3&gt;(A36stdlife+$E1237),((INDEX('PTRM input'!$G$385:$P$434,A36offset,$E1237)-INDEX('PTRM input'!$G$277:$P$326,A36offset,$E1237))*OFFSET($F$7,0,$E1237))-SUM($G1237:AR1237),(((INDEX('PTRM input'!$G$385:$P$434,A36offset,$E1237)-INDEX('PTRM input'!$G$277:$P$326,A36offset,$E1237))*OFFSET($F$7,0,$E1237))-SUM($G1237:AR1237))*(OFFSET('PTRM input'!$G$477,0,$E1237-1)/A36taxstdlife))))</f>
        <v>0</v>
      </c>
      <c r="AT1237" s="251">
        <f ca="1">IF(A36taxstdlife="n/a","n/a",IF(A36taxstdlife="",0,IF(AT$3&gt;(A36stdlife+$E1237),((INDEX('PTRM input'!$G$385:$P$434,A36offset,$E1237)-INDEX('PTRM input'!$G$277:$P$326,A36offset,$E1237))*OFFSET($F$7,0,$E1237))-SUM($G1237:AS1237),(((INDEX('PTRM input'!$G$385:$P$434,A36offset,$E1237)-INDEX('PTRM input'!$G$277:$P$326,A36offset,$E1237))*OFFSET($F$7,0,$E1237))-SUM($G1237:AS1237))*(OFFSET('PTRM input'!$G$477,0,$E1237-1)/A36taxstdlife))))</f>
        <v>0</v>
      </c>
      <c r="AU1237" s="251">
        <f ca="1">IF(A36taxstdlife="n/a","n/a",IF(A36taxstdlife="",0,IF(AU$3&gt;(A36stdlife+$E1237),((INDEX('PTRM input'!$G$385:$P$434,A36offset,$E1237)-INDEX('PTRM input'!$G$277:$P$326,A36offset,$E1237))*OFFSET($F$7,0,$E1237))-SUM($G1237:AT1237),(((INDEX('PTRM input'!$G$385:$P$434,A36offset,$E1237)-INDEX('PTRM input'!$G$277:$P$326,A36offset,$E1237))*OFFSET($F$7,0,$E1237))-SUM($G1237:AT1237))*(OFFSET('PTRM input'!$G$477,0,$E1237-1)/A36taxstdlife))))</f>
        <v>0</v>
      </c>
      <c r="AV1237" s="251">
        <f ca="1">IF(A36taxstdlife="n/a","n/a",IF(A36taxstdlife="",0,IF(AV$3&gt;(A36stdlife+$E1237),((INDEX('PTRM input'!$G$385:$P$434,A36offset,$E1237)-INDEX('PTRM input'!$G$277:$P$326,A36offset,$E1237))*OFFSET($F$7,0,$E1237))-SUM($G1237:AU1237),(((INDEX('PTRM input'!$G$385:$P$434,A36offset,$E1237)-INDEX('PTRM input'!$G$277:$P$326,A36offset,$E1237))*OFFSET($F$7,0,$E1237))-SUM($G1237:AU1237))*(OFFSET('PTRM input'!$G$477,0,$E1237-1)/A36taxstdlife))))</f>
        <v>0</v>
      </c>
      <c r="AW1237" s="251">
        <f ca="1">IF(A36taxstdlife="n/a","n/a",IF(A36taxstdlife="",0,IF(AW$3&gt;(A36stdlife+$E1237),((INDEX('PTRM input'!$G$385:$P$434,A36offset,$E1237)-INDEX('PTRM input'!$G$277:$P$326,A36offset,$E1237))*OFFSET($F$7,0,$E1237))-SUM($G1237:AV1237),(((INDEX('PTRM input'!$G$385:$P$434,A36offset,$E1237)-INDEX('PTRM input'!$G$277:$P$326,A36offset,$E1237))*OFFSET($F$7,0,$E1237))-SUM($G1237:AV1237))*(OFFSET('PTRM input'!$G$477,0,$E1237-1)/A36taxstdlife))))</f>
        <v>0</v>
      </c>
      <c r="AX1237" s="251">
        <f ca="1">IF(A36taxstdlife="n/a","n/a",IF(A36taxstdlife="",0,IF(AX$3&gt;(A36stdlife+$E1237),((INDEX('PTRM input'!$G$385:$P$434,A36offset,$E1237)-INDEX('PTRM input'!$G$277:$P$326,A36offset,$E1237))*OFFSET($F$7,0,$E1237))-SUM($G1237:AW1237),(((INDEX('PTRM input'!$G$385:$P$434,A36offset,$E1237)-INDEX('PTRM input'!$G$277:$P$326,A36offset,$E1237))*OFFSET($F$7,0,$E1237))-SUM($G1237:AW1237))*(OFFSET('PTRM input'!$G$477,0,$E1237-1)/A36taxstdlife))))</f>
        <v>0</v>
      </c>
      <c r="AY1237" s="251">
        <f ca="1">IF(A36taxstdlife="n/a","n/a",IF(A36taxstdlife="",0,IF(AY$3&gt;(A36stdlife+$E1237),((INDEX('PTRM input'!$G$385:$P$434,A36offset,$E1237)-INDEX('PTRM input'!$G$277:$P$326,A36offset,$E1237))*OFFSET($F$7,0,$E1237))-SUM($G1237:AX1237),(((INDEX('PTRM input'!$G$385:$P$434,A36offset,$E1237)-INDEX('PTRM input'!$G$277:$P$326,A36offset,$E1237))*OFFSET($F$7,0,$E1237))-SUM($G1237:AX1237))*(OFFSET('PTRM input'!$G$477,0,$E1237-1)/A36taxstdlife))))</f>
        <v>0</v>
      </c>
      <c r="AZ1237" s="251">
        <f ca="1">IF(A36taxstdlife="n/a","n/a",IF(A36taxstdlife="",0,IF(AZ$3&gt;(A36stdlife+$E1237),((INDEX('PTRM input'!$G$385:$P$434,A36offset,$E1237)-INDEX('PTRM input'!$G$277:$P$326,A36offset,$E1237))*OFFSET($F$7,0,$E1237))-SUM($G1237:AY1237),(((INDEX('PTRM input'!$G$385:$P$434,A36offset,$E1237)-INDEX('PTRM input'!$G$277:$P$326,A36offset,$E1237))*OFFSET($F$7,0,$E1237))-SUM($G1237:AY1237))*(OFFSET('PTRM input'!$G$477,0,$E1237-1)/A36taxstdlife))))</f>
        <v>0</v>
      </c>
      <c r="BA1237" s="251">
        <f ca="1">IF(A36taxstdlife="n/a","n/a",IF(A36taxstdlife="",0,IF(BA$3&gt;(A36stdlife+$E1237),((INDEX('PTRM input'!$G$385:$P$434,A36offset,$E1237)-INDEX('PTRM input'!$G$277:$P$326,A36offset,$E1237))*OFFSET($F$7,0,$E1237))-SUM($G1237:AZ1237),(((INDEX('PTRM input'!$G$385:$P$434,A36offset,$E1237)-INDEX('PTRM input'!$G$277:$P$326,A36offset,$E1237))*OFFSET($F$7,0,$E1237))-SUM($G1237:AZ1237))*(OFFSET('PTRM input'!$G$477,0,$E1237-1)/A36taxstdlife))))</f>
        <v>0</v>
      </c>
      <c r="BB1237" s="251">
        <f ca="1">IF(A36taxstdlife="n/a","n/a",IF(A36taxstdlife="",0,IF(BB$3&gt;(A36stdlife+$E1237),((INDEX('PTRM input'!$G$385:$P$434,A36offset,$E1237)-INDEX('PTRM input'!$G$277:$P$326,A36offset,$E1237))*OFFSET($F$7,0,$E1237))-SUM($G1237:BA1237),(((INDEX('PTRM input'!$G$385:$P$434,A36offset,$E1237)-INDEX('PTRM input'!$G$277:$P$326,A36offset,$E1237))*OFFSET($F$7,0,$E1237))-SUM($G1237:BA1237))*(OFFSET('PTRM input'!$G$477,0,$E1237-1)/A36taxstdlife))))</f>
        <v>0</v>
      </c>
      <c r="BC1237" s="251">
        <f ca="1">IF(A36taxstdlife="n/a","n/a",IF(A36taxstdlife="",0,IF(BC$3&gt;(A36stdlife+$E1237),((INDEX('PTRM input'!$G$385:$P$434,A36offset,$E1237)-INDEX('PTRM input'!$G$277:$P$326,A36offset,$E1237))*OFFSET($F$7,0,$E1237))-SUM($G1237:BB1237),(((INDEX('PTRM input'!$G$385:$P$434,A36offset,$E1237)-INDEX('PTRM input'!$G$277:$P$326,A36offset,$E1237))*OFFSET($F$7,0,$E1237))-SUM($G1237:BB1237))*(OFFSET('PTRM input'!$G$477,0,$E1237-1)/A36taxstdlife))))</f>
        <v>0</v>
      </c>
      <c r="BD1237" s="251">
        <f ca="1">IF(A36taxstdlife="n/a","n/a",IF(A36taxstdlife="",0,IF(BD$3&gt;(A36stdlife+$E1237),((INDEX('PTRM input'!$G$385:$P$434,A36offset,$E1237)-INDEX('PTRM input'!$G$277:$P$326,A36offset,$E1237))*OFFSET($F$7,0,$E1237))-SUM($G1237:BC1237),(((INDEX('PTRM input'!$G$385:$P$434,A36offset,$E1237)-INDEX('PTRM input'!$G$277:$P$326,A36offset,$E1237))*OFFSET($F$7,0,$E1237))-SUM($G1237:BC1237))*(OFFSET('PTRM input'!$G$477,0,$E1237-1)/A36taxstdlife))))</f>
        <v>0</v>
      </c>
      <c r="BE1237" s="251">
        <f ca="1">IF(A36taxstdlife="n/a","n/a",IF(A36taxstdlife="",0,IF(BE$3&gt;(A36stdlife+$E1237),((INDEX('PTRM input'!$G$385:$P$434,A36offset,$E1237)-INDEX('PTRM input'!$G$277:$P$326,A36offset,$E1237))*OFFSET($F$7,0,$E1237))-SUM($G1237:BD1237),(((INDEX('PTRM input'!$G$385:$P$434,A36offset,$E1237)-INDEX('PTRM input'!$G$277:$P$326,A36offset,$E1237))*OFFSET($F$7,0,$E1237))-SUM($G1237:BD1237))*(OFFSET('PTRM input'!$G$477,0,$E1237-1)/A36taxstdlife))))</f>
        <v>0</v>
      </c>
      <c r="BF1237" s="251">
        <f ca="1">IF(A36taxstdlife="n/a","n/a",IF(A36taxstdlife="",0,IF(BF$3&gt;(A36stdlife+$E1237),((INDEX('PTRM input'!$G$385:$P$434,A36offset,$E1237)-INDEX('PTRM input'!$G$277:$P$326,A36offset,$E1237))*OFFSET($F$7,0,$E1237))-SUM($G1237:BE1237),(((INDEX('PTRM input'!$G$385:$P$434,A36offset,$E1237)-INDEX('PTRM input'!$G$277:$P$326,A36offset,$E1237))*OFFSET($F$7,0,$E1237))-SUM($G1237:BE1237))*(OFFSET('PTRM input'!$G$477,0,$E1237-1)/A36taxstdlife))))</f>
        <v>0</v>
      </c>
      <c r="BG1237" s="251">
        <f ca="1">IF(A36taxstdlife="n/a","n/a",IF(A36taxstdlife="",0,IF(BG$3&gt;(A36stdlife+$E1237),((INDEX('PTRM input'!$G$385:$P$434,A36offset,$E1237)-INDEX('PTRM input'!$G$277:$P$326,A36offset,$E1237))*OFFSET($F$7,0,$E1237))-SUM($G1237:BF1237),(((INDEX('PTRM input'!$G$385:$P$434,A36offset,$E1237)-INDEX('PTRM input'!$G$277:$P$326,A36offset,$E1237))*OFFSET($F$7,0,$E1237))-SUM($G1237:BF1237))*(OFFSET('PTRM input'!$G$477,0,$E1237-1)/A36taxstdlife))))</f>
        <v>0</v>
      </c>
      <c r="BH1237" s="251">
        <f ca="1">IF(A36taxstdlife="n/a","n/a",IF(A36taxstdlife="",0,IF(BH$3&gt;(A36stdlife+$E1237),((INDEX('PTRM input'!$G$385:$P$434,A36offset,$E1237)-INDEX('PTRM input'!$G$277:$P$326,A36offset,$E1237))*OFFSET($F$7,0,$E1237))-SUM($G1237:BG1237),(((INDEX('PTRM input'!$G$385:$P$434,A36offset,$E1237)-INDEX('PTRM input'!$G$277:$P$326,A36offset,$E1237))*OFFSET($F$7,0,$E1237))-SUM($G1237:BG1237))*(OFFSET('PTRM input'!$G$477,0,$E1237-1)/A36taxstdlife))))</f>
        <v>0</v>
      </c>
      <c r="BI1237" s="251">
        <f ca="1">IF(A36taxstdlife="n/a","n/a",IF(A36taxstdlife="",0,IF(BI$3&gt;(A36stdlife+$E1237),((INDEX('PTRM input'!$G$385:$P$434,A36offset,$E1237)-INDEX('PTRM input'!$G$277:$P$326,A36offset,$E1237))*OFFSET($F$7,0,$E1237))-SUM($G1237:BH1237),(((INDEX('PTRM input'!$G$385:$P$434,A36offset,$E1237)-INDEX('PTRM input'!$G$277:$P$326,A36offset,$E1237))*OFFSET($F$7,0,$E1237))-SUM($G1237:BH1237))*(OFFSET('PTRM input'!$G$477,0,$E1237-1)/A36taxstdlife))))</f>
        <v>0</v>
      </c>
      <c r="BJ1237" s="116"/>
      <c r="BK1237" s="116"/>
      <c r="BL1237" s="116"/>
      <c r="BM1237" s="116"/>
    </row>
    <row r="1238" spans="1:65" ht="12.75" hidden="1" customHeight="1" outlineLevel="2">
      <c r="A1238" s="366"/>
      <c r="B1238" s="19"/>
      <c r="C1238" s="18"/>
      <c r="D1238" s="760"/>
      <c r="E1238" s="86">
        <v>2</v>
      </c>
      <c r="F1238" s="356"/>
      <c r="G1238" s="434"/>
      <c r="H1238" s="619"/>
      <c r="I1238" s="251">
        <f ca="1">IF(A36taxstdlife="n/a","n/a",IF(A36taxstdlife="",0,IF(I$3&gt;(A36stdlife+$E1238),((INDEX('PTRM input'!$G$385:$P$434,A36offset,$E1238)-INDEX('PTRM input'!$G$277:$P$326,A36offset,$E1238))*OFFSET($F$7,0,$E1238))-SUM($G1238:H1238),(((INDEX('PTRM input'!$G$385:$P$434,A36offset,$E1238)-INDEX('PTRM input'!$G$277:$P$326,A36offset,$E1238))*OFFSET($F$7,0,$E1238))-SUM($G1238:H1238))*(OFFSET('PTRM input'!$G$477,0,$E1238-1)/A36taxstdlife))))</f>
        <v>0</v>
      </c>
      <c r="J1238" s="251">
        <f ca="1">IF(A36taxstdlife="n/a","n/a",IF(A36taxstdlife="",0,IF(J$3&gt;(A36stdlife+$E1238),((INDEX('PTRM input'!$G$385:$P$434,A36offset,$E1238)-INDEX('PTRM input'!$G$277:$P$326,A36offset,$E1238))*OFFSET($F$7,0,$E1238))-SUM($G1238:I1238),(((INDEX('PTRM input'!$G$385:$P$434,A36offset,$E1238)-INDEX('PTRM input'!$G$277:$P$326,A36offset,$E1238))*OFFSET($F$7,0,$E1238))-SUM($G1238:I1238))*(OFFSET('PTRM input'!$G$477,0,$E1238-1)/A36taxstdlife))))</f>
        <v>0</v>
      </c>
      <c r="K1238" s="251">
        <f ca="1">IF(A36taxstdlife="n/a","n/a",IF(A36taxstdlife="",0,IF(K$3&gt;(A36stdlife+$E1238),((INDEX('PTRM input'!$G$385:$P$434,A36offset,$E1238)-INDEX('PTRM input'!$G$277:$P$326,A36offset,$E1238))*OFFSET($F$7,0,$E1238))-SUM($G1238:J1238),(((INDEX('PTRM input'!$G$385:$P$434,A36offset,$E1238)-INDEX('PTRM input'!$G$277:$P$326,A36offset,$E1238))*OFFSET($F$7,0,$E1238))-SUM($G1238:J1238))*(OFFSET('PTRM input'!$G$477,0,$E1238-1)/A36taxstdlife))))</f>
        <v>0</v>
      </c>
      <c r="L1238" s="251">
        <f ca="1">IF(A36taxstdlife="n/a","n/a",IF(A36taxstdlife="",0,IF(L$3&gt;(A36stdlife+$E1238),((INDEX('PTRM input'!$G$385:$P$434,A36offset,$E1238)-INDEX('PTRM input'!$G$277:$P$326,A36offset,$E1238))*OFFSET($F$7,0,$E1238))-SUM($G1238:K1238),(((INDEX('PTRM input'!$G$385:$P$434,A36offset,$E1238)-INDEX('PTRM input'!$G$277:$P$326,A36offset,$E1238))*OFFSET($F$7,0,$E1238))-SUM($G1238:K1238))*(OFFSET('PTRM input'!$G$477,0,$E1238-1)/A36taxstdlife))))</f>
        <v>0</v>
      </c>
      <c r="M1238" s="251">
        <f ca="1">IF(A36taxstdlife="n/a","n/a",IF(A36taxstdlife="",0,IF(M$3&gt;(A36stdlife+$E1238),((INDEX('PTRM input'!$G$385:$P$434,A36offset,$E1238)-INDEX('PTRM input'!$G$277:$P$326,A36offset,$E1238))*OFFSET($F$7,0,$E1238))-SUM($G1238:L1238),(((INDEX('PTRM input'!$G$385:$P$434,A36offset,$E1238)-INDEX('PTRM input'!$G$277:$P$326,A36offset,$E1238))*OFFSET($F$7,0,$E1238))-SUM($G1238:L1238))*(OFFSET('PTRM input'!$G$477,0,$E1238-1)/A36taxstdlife))))</f>
        <v>0</v>
      </c>
      <c r="N1238" s="251">
        <f ca="1">IF(A36taxstdlife="n/a","n/a",IF(A36taxstdlife="",0,IF(N$3&gt;(A36stdlife+$E1238),((INDEX('PTRM input'!$G$385:$P$434,A36offset,$E1238)-INDEX('PTRM input'!$G$277:$P$326,A36offset,$E1238))*OFFSET($F$7,0,$E1238))-SUM($G1238:M1238),(((INDEX('PTRM input'!$G$385:$P$434,A36offset,$E1238)-INDEX('PTRM input'!$G$277:$P$326,A36offset,$E1238))*OFFSET($F$7,0,$E1238))-SUM($G1238:M1238))*(OFFSET('PTRM input'!$G$477,0,$E1238-1)/A36taxstdlife))))</f>
        <v>0</v>
      </c>
      <c r="O1238" s="251">
        <f ca="1">IF(A36taxstdlife="n/a","n/a",IF(A36taxstdlife="",0,IF(O$3&gt;(A36stdlife+$E1238),((INDEX('PTRM input'!$G$385:$P$434,A36offset,$E1238)-INDEX('PTRM input'!$G$277:$P$326,A36offset,$E1238))*OFFSET($F$7,0,$E1238))-SUM($G1238:N1238),(((INDEX('PTRM input'!$G$385:$P$434,A36offset,$E1238)-INDEX('PTRM input'!$G$277:$P$326,A36offset,$E1238))*OFFSET($F$7,0,$E1238))-SUM($G1238:N1238))*(OFFSET('PTRM input'!$G$477,0,$E1238-1)/A36taxstdlife))))</f>
        <v>0</v>
      </c>
      <c r="P1238" s="251">
        <f ca="1">IF(A36taxstdlife="n/a","n/a",IF(A36taxstdlife="",0,IF(P$3&gt;(A36stdlife+$E1238),((INDEX('PTRM input'!$G$385:$P$434,A36offset,$E1238)-INDEX('PTRM input'!$G$277:$P$326,A36offset,$E1238))*OFFSET($F$7,0,$E1238))-SUM($G1238:O1238),(((INDEX('PTRM input'!$G$385:$P$434,A36offset,$E1238)-INDEX('PTRM input'!$G$277:$P$326,A36offset,$E1238))*OFFSET($F$7,0,$E1238))-SUM($G1238:O1238))*(OFFSET('PTRM input'!$G$477,0,$E1238-1)/A36taxstdlife))))</f>
        <v>0</v>
      </c>
      <c r="Q1238" s="251">
        <f ca="1">IF(A36taxstdlife="n/a","n/a",IF(A36taxstdlife="",0,IF(Q$3&gt;(A36stdlife+$E1238),((INDEX('PTRM input'!$G$385:$P$434,A36offset,$E1238)-INDEX('PTRM input'!$G$277:$P$326,A36offset,$E1238))*OFFSET($F$7,0,$E1238))-SUM($G1238:P1238),(((INDEX('PTRM input'!$G$385:$P$434,A36offset,$E1238)-INDEX('PTRM input'!$G$277:$P$326,A36offset,$E1238))*OFFSET($F$7,0,$E1238))-SUM($G1238:P1238))*(OFFSET('PTRM input'!$G$477,0,$E1238-1)/A36taxstdlife))))</f>
        <v>0</v>
      </c>
      <c r="R1238" s="251">
        <f ca="1">IF(A36taxstdlife="n/a","n/a",IF(A36taxstdlife="",0,IF(R$3&gt;(A36stdlife+$E1238),((INDEX('PTRM input'!$G$385:$P$434,A36offset,$E1238)-INDEX('PTRM input'!$G$277:$P$326,A36offset,$E1238))*OFFSET($F$7,0,$E1238))-SUM($G1238:Q1238),(((INDEX('PTRM input'!$G$385:$P$434,A36offset,$E1238)-INDEX('PTRM input'!$G$277:$P$326,A36offset,$E1238))*OFFSET($F$7,0,$E1238))-SUM($G1238:Q1238))*(OFFSET('PTRM input'!$G$477,0,$E1238-1)/A36taxstdlife))))</f>
        <v>0</v>
      </c>
      <c r="S1238" s="251">
        <f ca="1">IF(A36taxstdlife="n/a","n/a",IF(A36taxstdlife="",0,IF(S$3&gt;(A36stdlife+$E1238),((INDEX('PTRM input'!$G$385:$P$434,A36offset,$E1238)-INDEX('PTRM input'!$G$277:$P$326,A36offset,$E1238))*OFFSET($F$7,0,$E1238))-SUM($G1238:R1238),(((INDEX('PTRM input'!$G$385:$P$434,A36offset,$E1238)-INDEX('PTRM input'!$G$277:$P$326,A36offset,$E1238))*OFFSET($F$7,0,$E1238))-SUM($G1238:R1238))*(OFFSET('PTRM input'!$G$477,0,$E1238-1)/A36taxstdlife))))</f>
        <v>0</v>
      </c>
      <c r="T1238" s="251">
        <f ca="1">IF(A36taxstdlife="n/a","n/a",IF(A36taxstdlife="",0,IF(T$3&gt;(A36stdlife+$E1238),((INDEX('PTRM input'!$G$385:$P$434,A36offset,$E1238)-INDEX('PTRM input'!$G$277:$P$326,A36offset,$E1238))*OFFSET($F$7,0,$E1238))-SUM($G1238:S1238),(((INDEX('PTRM input'!$G$385:$P$434,A36offset,$E1238)-INDEX('PTRM input'!$G$277:$P$326,A36offset,$E1238))*OFFSET($F$7,0,$E1238))-SUM($G1238:S1238))*(OFFSET('PTRM input'!$G$477,0,$E1238-1)/A36taxstdlife))))</f>
        <v>0</v>
      </c>
      <c r="U1238" s="251">
        <f ca="1">IF(A36taxstdlife="n/a","n/a",IF(A36taxstdlife="",0,IF(U$3&gt;(A36stdlife+$E1238),((INDEX('PTRM input'!$G$385:$P$434,A36offset,$E1238)-INDEX('PTRM input'!$G$277:$P$326,A36offset,$E1238))*OFFSET($F$7,0,$E1238))-SUM($G1238:T1238),(((INDEX('PTRM input'!$G$385:$P$434,A36offset,$E1238)-INDEX('PTRM input'!$G$277:$P$326,A36offset,$E1238))*OFFSET($F$7,0,$E1238))-SUM($G1238:T1238))*(OFFSET('PTRM input'!$G$477,0,$E1238-1)/A36taxstdlife))))</f>
        <v>0</v>
      </c>
      <c r="V1238" s="251">
        <f ca="1">IF(A36taxstdlife="n/a","n/a",IF(A36taxstdlife="",0,IF(V$3&gt;(A36stdlife+$E1238),((INDEX('PTRM input'!$G$385:$P$434,A36offset,$E1238)-INDEX('PTRM input'!$G$277:$P$326,A36offset,$E1238))*OFFSET($F$7,0,$E1238))-SUM($G1238:U1238),(((INDEX('PTRM input'!$G$385:$P$434,A36offset,$E1238)-INDEX('PTRM input'!$G$277:$P$326,A36offset,$E1238))*OFFSET($F$7,0,$E1238))-SUM($G1238:U1238))*(OFFSET('PTRM input'!$G$477,0,$E1238-1)/A36taxstdlife))))</f>
        <v>0</v>
      </c>
      <c r="W1238" s="251">
        <f ca="1">IF(A36taxstdlife="n/a","n/a",IF(A36taxstdlife="",0,IF(W$3&gt;(A36stdlife+$E1238),((INDEX('PTRM input'!$G$385:$P$434,A36offset,$E1238)-INDEX('PTRM input'!$G$277:$P$326,A36offset,$E1238))*OFFSET($F$7,0,$E1238))-SUM($G1238:V1238),(((INDEX('PTRM input'!$G$385:$P$434,A36offset,$E1238)-INDEX('PTRM input'!$G$277:$P$326,A36offset,$E1238))*OFFSET($F$7,0,$E1238))-SUM($G1238:V1238))*(OFFSET('PTRM input'!$G$477,0,$E1238-1)/A36taxstdlife))))</f>
        <v>0</v>
      </c>
      <c r="X1238" s="251">
        <f ca="1">IF(A36taxstdlife="n/a","n/a",IF(A36taxstdlife="",0,IF(X$3&gt;(A36stdlife+$E1238),((INDEX('PTRM input'!$G$385:$P$434,A36offset,$E1238)-INDEX('PTRM input'!$G$277:$P$326,A36offset,$E1238))*OFFSET($F$7,0,$E1238))-SUM($G1238:W1238),(((INDEX('PTRM input'!$G$385:$P$434,A36offset,$E1238)-INDEX('PTRM input'!$G$277:$P$326,A36offset,$E1238))*OFFSET($F$7,0,$E1238))-SUM($G1238:W1238))*(OFFSET('PTRM input'!$G$477,0,$E1238-1)/A36taxstdlife))))</f>
        <v>0</v>
      </c>
      <c r="Y1238" s="251">
        <f ca="1">IF(A36taxstdlife="n/a","n/a",IF(A36taxstdlife="",0,IF(Y$3&gt;(A36stdlife+$E1238),((INDEX('PTRM input'!$G$385:$P$434,A36offset,$E1238)-INDEX('PTRM input'!$G$277:$P$326,A36offset,$E1238))*OFFSET($F$7,0,$E1238))-SUM($G1238:X1238),(((INDEX('PTRM input'!$G$385:$P$434,A36offset,$E1238)-INDEX('PTRM input'!$G$277:$P$326,A36offset,$E1238))*OFFSET($F$7,0,$E1238))-SUM($G1238:X1238))*(OFFSET('PTRM input'!$G$477,0,$E1238-1)/A36taxstdlife))))</f>
        <v>0</v>
      </c>
      <c r="Z1238" s="251">
        <f ca="1">IF(A36taxstdlife="n/a","n/a",IF(A36taxstdlife="",0,IF(Z$3&gt;(A36stdlife+$E1238),((INDEX('PTRM input'!$G$385:$P$434,A36offset,$E1238)-INDEX('PTRM input'!$G$277:$P$326,A36offset,$E1238))*OFFSET($F$7,0,$E1238))-SUM($G1238:Y1238),(((INDEX('PTRM input'!$G$385:$P$434,A36offset,$E1238)-INDEX('PTRM input'!$G$277:$P$326,A36offset,$E1238))*OFFSET($F$7,0,$E1238))-SUM($G1238:Y1238))*(OFFSET('PTRM input'!$G$477,0,$E1238-1)/A36taxstdlife))))</f>
        <v>0</v>
      </c>
      <c r="AA1238" s="251">
        <f ca="1">IF(A36taxstdlife="n/a","n/a",IF(A36taxstdlife="",0,IF(AA$3&gt;(A36stdlife+$E1238),((INDEX('PTRM input'!$G$385:$P$434,A36offset,$E1238)-INDEX('PTRM input'!$G$277:$P$326,A36offset,$E1238))*OFFSET($F$7,0,$E1238))-SUM($G1238:Z1238),(((INDEX('PTRM input'!$G$385:$P$434,A36offset,$E1238)-INDEX('PTRM input'!$G$277:$P$326,A36offset,$E1238))*OFFSET($F$7,0,$E1238))-SUM($G1238:Z1238))*(OFFSET('PTRM input'!$G$477,0,$E1238-1)/A36taxstdlife))))</f>
        <v>0</v>
      </c>
      <c r="AB1238" s="251">
        <f ca="1">IF(A36taxstdlife="n/a","n/a",IF(A36taxstdlife="",0,IF(AB$3&gt;(A36stdlife+$E1238),((INDEX('PTRM input'!$G$385:$P$434,A36offset,$E1238)-INDEX('PTRM input'!$G$277:$P$326,A36offset,$E1238))*OFFSET($F$7,0,$E1238))-SUM($G1238:AA1238),(((INDEX('PTRM input'!$G$385:$P$434,A36offset,$E1238)-INDEX('PTRM input'!$G$277:$P$326,A36offset,$E1238))*OFFSET($F$7,0,$E1238))-SUM($G1238:AA1238))*(OFFSET('PTRM input'!$G$477,0,$E1238-1)/A36taxstdlife))))</f>
        <v>0</v>
      </c>
      <c r="AC1238" s="251">
        <f ca="1">IF(A36taxstdlife="n/a","n/a",IF(A36taxstdlife="",0,IF(AC$3&gt;(A36stdlife+$E1238),((INDEX('PTRM input'!$G$385:$P$434,A36offset,$E1238)-INDEX('PTRM input'!$G$277:$P$326,A36offset,$E1238))*OFFSET($F$7,0,$E1238))-SUM($G1238:AB1238),(((INDEX('PTRM input'!$G$385:$P$434,A36offset,$E1238)-INDEX('PTRM input'!$G$277:$P$326,A36offset,$E1238))*OFFSET($F$7,0,$E1238))-SUM($G1238:AB1238))*(OFFSET('PTRM input'!$G$477,0,$E1238-1)/A36taxstdlife))))</f>
        <v>0</v>
      </c>
      <c r="AD1238" s="251">
        <f ca="1">IF(A36taxstdlife="n/a","n/a",IF(A36taxstdlife="",0,IF(AD$3&gt;(A36stdlife+$E1238),((INDEX('PTRM input'!$G$385:$P$434,A36offset,$E1238)-INDEX('PTRM input'!$G$277:$P$326,A36offset,$E1238))*OFFSET($F$7,0,$E1238))-SUM($G1238:AC1238),(((INDEX('PTRM input'!$G$385:$P$434,A36offset,$E1238)-INDEX('PTRM input'!$G$277:$P$326,A36offset,$E1238))*OFFSET($F$7,0,$E1238))-SUM($G1238:AC1238))*(OFFSET('PTRM input'!$G$477,0,$E1238-1)/A36taxstdlife))))</f>
        <v>0</v>
      </c>
      <c r="AE1238" s="251">
        <f ca="1">IF(A36taxstdlife="n/a","n/a",IF(A36taxstdlife="",0,IF(AE$3&gt;(A36stdlife+$E1238),((INDEX('PTRM input'!$G$385:$P$434,A36offset,$E1238)-INDEX('PTRM input'!$G$277:$P$326,A36offset,$E1238))*OFFSET($F$7,0,$E1238))-SUM($G1238:AD1238),(((INDEX('PTRM input'!$G$385:$P$434,A36offset,$E1238)-INDEX('PTRM input'!$G$277:$P$326,A36offset,$E1238))*OFFSET($F$7,0,$E1238))-SUM($G1238:AD1238))*(OFFSET('PTRM input'!$G$477,0,$E1238-1)/A36taxstdlife))))</f>
        <v>0</v>
      </c>
      <c r="AF1238" s="251">
        <f ca="1">IF(A36taxstdlife="n/a","n/a",IF(A36taxstdlife="",0,IF(AF$3&gt;(A36stdlife+$E1238),((INDEX('PTRM input'!$G$385:$P$434,A36offset,$E1238)-INDEX('PTRM input'!$G$277:$P$326,A36offset,$E1238))*OFFSET($F$7,0,$E1238))-SUM($G1238:AE1238),(((INDEX('PTRM input'!$G$385:$P$434,A36offset,$E1238)-INDEX('PTRM input'!$G$277:$P$326,A36offset,$E1238))*OFFSET($F$7,0,$E1238))-SUM($G1238:AE1238))*(OFFSET('PTRM input'!$G$477,0,$E1238-1)/A36taxstdlife))))</f>
        <v>0</v>
      </c>
      <c r="AG1238" s="251">
        <f ca="1">IF(A36taxstdlife="n/a","n/a",IF(A36taxstdlife="",0,IF(AG$3&gt;(A36stdlife+$E1238),((INDEX('PTRM input'!$G$385:$P$434,A36offset,$E1238)-INDEX('PTRM input'!$G$277:$P$326,A36offset,$E1238))*OFFSET($F$7,0,$E1238))-SUM($G1238:AF1238),(((INDEX('PTRM input'!$G$385:$P$434,A36offset,$E1238)-INDEX('PTRM input'!$G$277:$P$326,A36offset,$E1238))*OFFSET($F$7,0,$E1238))-SUM($G1238:AF1238))*(OFFSET('PTRM input'!$G$477,0,$E1238-1)/A36taxstdlife))))</f>
        <v>0</v>
      </c>
      <c r="AH1238" s="251">
        <f ca="1">IF(A36taxstdlife="n/a","n/a",IF(A36taxstdlife="",0,IF(AH$3&gt;(A36stdlife+$E1238),((INDEX('PTRM input'!$G$385:$P$434,A36offset,$E1238)-INDEX('PTRM input'!$G$277:$P$326,A36offset,$E1238))*OFFSET($F$7,0,$E1238))-SUM($G1238:AG1238),(((INDEX('PTRM input'!$G$385:$P$434,A36offset,$E1238)-INDEX('PTRM input'!$G$277:$P$326,A36offset,$E1238))*OFFSET($F$7,0,$E1238))-SUM($G1238:AG1238))*(OFFSET('PTRM input'!$G$477,0,$E1238-1)/A36taxstdlife))))</f>
        <v>0</v>
      </c>
      <c r="AI1238" s="251">
        <f ca="1">IF(A36taxstdlife="n/a","n/a",IF(A36taxstdlife="",0,IF(AI$3&gt;(A36stdlife+$E1238),((INDEX('PTRM input'!$G$385:$P$434,A36offset,$E1238)-INDEX('PTRM input'!$G$277:$P$326,A36offset,$E1238))*OFFSET($F$7,0,$E1238))-SUM($G1238:AH1238),(((INDEX('PTRM input'!$G$385:$P$434,A36offset,$E1238)-INDEX('PTRM input'!$G$277:$P$326,A36offset,$E1238))*OFFSET($F$7,0,$E1238))-SUM($G1238:AH1238))*(OFFSET('PTRM input'!$G$477,0,$E1238-1)/A36taxstdlife))))</f>
        <v>0</v>
      </c>
      <c r="AJ1238" s="251">
        <f ca="1">IF(A36taxstdlife="n/a","n/a",IF(A36taxstdlife="",0,IF(AJ$3&gt;(A36stdlife+$E1238),((INDEX('PTRM input'!$G$385:$P$434,A36offset,$E1238)-INDEX('PTRM input'!$G$277:$P$326,A36offset,$E1238))*OFFSET($F$7,0,$E1238))-SUM($G1238:AI1238),(((INDEX('PTRM input'!$G$385:$P$434,A36offset,$E1238)-INDEX('PTRM input'!$G$277:$P$326,A36offset,$E1238))*OFFSET($F$7,0,$E1238))-SUM($G1238:AI1238))*(OFFSET('PTRM input'!$G$477,0,$E1238-1)/A36taxstdlife))))</f>
        <v>0</v>
      </c>
      <c r="AK1238" s="251">
        <f ca="1">IF(A36taxstdlife="n/a","n/a",IF(A36taxstdlife="",0,IF(AK$3&gt;(A36stdlife+$E1238),((INDEX('PTRM input'!$G$385:$P$434,A36offset,$E1238)-INDEX('PTRM input'!$G$277:$P$326,A36offset,$E1238))*OFFSET($F$7,0,$E1238))-SUM($G1238:AJ1238),(((INDEX('PTRM input'!$G$385:$P$434,A36offset,$E1238)-INDEX('PTRM input'!$G$277:$P$326,A36offset,$E1238))*OFFSET($F$7,0,$E1238))-SUM($G1238:AJ1238))*(OFFSET('PTRM input'!$G$477,0,$E1238-1)/A36taxstdlife))))</f>
        <v>0</v>
      </c>
      <c r="AL1238" s="251">
        <f ca="1">IF(A36taxstdlife="n/a","n/a",IF(A36taxstdlife="",0,IF(AL$3&gt;(A36stdlife+$E1238),((INDEX('PTRM input'!$G$385:$P$434,A36offset,$E1238)-INDEX('PTRM input'!$G$277:$P$326,A36offset,$E1238))*OFFSET($F$7,0,$E1238))-SUM($G1238:AK1238),(((INDEX('PTRM input'!$G$385:$P$434,A36offset,$E1238)-INDEX('PTRM input'!$G$277:$P$326,A36offset,$E1238))*OFFSET($F$7,0,$E1238))-SUM($G1238:AK1238))*(OFFSET('PTRM input'!$G$477,0,$E1238-1)/A36taxstdlife))))</f>
        <v>0</v>
      </c>
      <c r="AM1238" s="251">
        <f ca="1">IF(A36taxstdlife="n/a","n/a",IF(A36taxstdlife="",0,IF(AM$3&gt;(A36stdlife+$E1238),((INDEX('PTRM input'!$G$385:$P$434,A36offset,$E1238)-INDEX('PTRM input'!$G$277:$P$326,A36offset,$E1238))*OFFSET($F$7,0,$E1238))-SUM($G1238:AL1238),(((INDEX('PTRM input'!$G$385:$P$434,A36offset,$E1238)-INDEX('PTRM input'!$G$277:$P$326,A36offset,$E1238))*OFFSET($F$7,0,$E1238))-SUM($G1238:AL1238))*(OFFSET('PTRM input'!$G$477,0,$E1238-1)/A36taxstdlife))))</f>
        <v>0</v>
      </c>
      <c r="AN1238" s="251">
        <f ca="1">IF(A36taxstdlife="n/a","n/a",IF(A36taxstdlife="",0,IF(AN$3&gt;(A36stdlife+$E1238),((INDEX('PTRM input'!$G$385:$P$434,A36offset,$E1238)-INDEX('PTRM input'!$G$277:$P$326,A36offset,$E1238))*OFFSET($F$7,0,$E1238))-SUM($G1238:AM1238),(((INDEX('PTRM input'!$G$385:$P$434,A36offset,$E1238)-INDEX('PTRM input'!$G$277:$P$326,A36offset,$E1238))*OFFSET($F$7,0,$E1238))-SUM($G1238:AM1238))*(OFFSET('PTRM input'!$G$477,0,$E1238-1)/A36taxstdlife))))</f>
        <v>0</v>
      </c>
      <c r="AO1238" s="251">
        <f ca="1">IF(A36taxstdlife="n/a","n/a",IF(A36taxstdlife="",0,IF(AO$3&gt;(A36stdlife+$E1238),((INDEX('PTRM input'!$G$385:$P$434,A36offset,$E1238)-INDEX('PTRM input'!$G$277:$P$326,A36offset,$E1238))*OFFSET($F$7,0,$E1238))-SUM($G1238:AN1238),(((INDEX('PTRM input'!$G$385:$P$434,A36offset,$E1238)-INDEX('PTRM input'!$G$277:$P$326,A36offset,$E1238))*OFFSET($F$7,0,$E1238))-SUM($G1238:AN1238))*(OFFSET('PTRM input'!$G$477,0,$E1238-1)/A36taxstdlife))))</f>
        <v>0</v>
      </c>
      <c r="AP1238" s="251">
        <f ca="1">IF(A36taxstdlife="n/a","n/a",IF(A36taxstdlife="",0,IF(AP$3&gt;(A36stdlife+$E1238),((INDEX('PTRM input'!$G$385:$P$434,A36offset,$E1238)-INDEX('PTRM input'!$G$277:$P$326,A36offset,$E1238))*OFFSET($F$7,0,$E1238))-SUM($G1238:AO1238),(((INDEX('PTRM input'!$G$385:$P$434,A36offset,$E1238)-INDEX('PTRM input'!$G$277:$P$326,A36offset,$E1238))*OFFSET($F$7,0,$E1238))-SUM($G1238:AO1238))*(OFFSET('PTRM input'!$G$477,0,$E1238-1)/A36taxstdlife))))</f>
        <v>0</v>
      </c>
      <c r="AQ1238" s="251">
        <f ca="1">IF(A36taxstdlife="n/a","n/a",IF(A36taxstdlife="",0,IF(AQ$3&gt;(A36stdlife+$E1238),((INDEX('PTRM input'!$G$385:$P$434,A36offset,$E1238)-INDEX('PTRM input'!$G$277:$P$326,A36offset,$E1238))*OFFSET($F$7,0,$E1238))-SUM($G1238:AP1238),(((INDEX('PTRM input'!$G$385:$P$434,A36offset,$E1238)-INDEX('PTRM input'!$G$277:$P$326,A36offset,$E1238))*OFFSET($F$7,0,$E1238))-SUM($G1238:AP1238))*(OFFSET('PTRM input'!$G$477,0,$E1238-1)/A36taxstdlife))))</f>
        <v>0</v>
      </c>
      <c r="AR1238" s="251">
        <f ca="1">IF(A36taxstdlife="n/a","n/a",IF(A36taxstdlife="",0,IF(AR$3&gt;(A36stdlife+$E1238),((INDEX('PTRM input'!$G$385:$P$434,A36offset,$E1238)-INDEX('PTRM input'!$G$277:$P$326,A36offset,$E1238))*OFFSET($F$7,0,$E1238))-SUM($G1238:AQ1238),(((INDEX('PTRM input'!$G$385:$P$434,A36offset,$E1238)-INDEX('PTRM input'!$G$277:$P$326,A36offset,$E1238))*OFFSET($F$7,0,$E1238))-SUM($G1238:AQ1238))*(OFFSET('PTRM input'!$G$477,0,$E1238-1)/A36taxstdlife))))</f>
        <v>0</v>
      </c>
      <c r="AS1238" s="251">
        <f ca="1">IF(A36taxstdlife="n/a","n/a",IF(A36taxstdlife="",0,IF(AS$3&gt;(A36stdlife+$E1238),((INDEX('PTRM input'!$G$385:$P$434,A36offset,$E1238)-INDEX('PTRM input'!$G$277:$P$326,A36offset,$E1238))*OFFSET($F$7,0,$E1238))-SUM($G1238:AR1238),(((INDEX('PTRM input'!$G$385:$P$434,A36offset,$E1238)-INDEX('PTRM input'!$G$277:$P$326,A36offset,$E1238))*OFFSET($F$7,0,$E1238))-SUM($G1238:AR1238))*(OFFSET('PTRM input'!$G$477,0,$E1238-1)/A36taxstdlife))))</f>
        <v>0</v>
      </c>
      <c r="AT1238" s="251">
        <f ca="1">IF(A36taxstdlife="n/a","n/a",IF(A36taxstdlife="",0,IF(AT$3&gt;(A36stdlife+$E1238),((INDEX('PTRM input'!$G$385:$P$434,A36offset,$E1238)-INDEX('PTRM input'!$G$277:$P$326,A36offset,$E1238))*OFFSET($F$7,0,$E1238))-SUM($G1238:AS1238),(((INDEX('PTRM input'!$G$385:$P$434,A36offset,$E1238)-INDEX('PTRM input'!$G$277:$P$326,A36offset,$E1238))*OFFSET($F$7,0,$E1238))-SUM($G1238:AS1238))*(OFFSET('PTRM input'!$G$477,0,$E1238-1)/A36taxstdlife))))</f>
        <v>0</v>
      </c>
      <c r="AU1238" s="251">
        <f ca="1">IF(A36taxstdlife="n/a","n/a",IF(A36taxstdlife="",0,IF(AU$3&gt;(A36stdlife+$E1238),((INDEX('PTRM input'!$G$385:$P$434,A36offset,$E1238)-INDEX('PTRM input'!$G$277:$P$326,A36offset,$E1238))*OFFSET($F$7,0,$E1238))-SUM($G1238:AT1238),(((INDEX('PTRM input'!$G$385:$P$434,A36offset,$E1238)-INDEX('PTRM input'!$G$277:$P$326,A36offset,$E1238))*OFFSET($F$7,0,$E1238))-SUM($G1238:AT1238))*(OFFSET('PTRM input'!$G$477,0,$E1238-1)/A36taxstdlife))))</f>
        <v>0</v>
      </c>
      <c r="AV1238" s="251">
        <f ca="1">IF(A36taxstdlife="n/a","n/a",IF(A36taxstdlife="",0,IF(AV$3&gt;(A36stdlife+$E1238),((INDEX('PTRM input'!$G$385:$P$434,A36offset,$E1238)-INDEX('PTRM input'!$G$277:$P$326,A36offset,$E1238))*OFFSET($F$7,0,$E1238))-SUM($G1238:AU1238),(((INDEX('PTRM input'!$G$385:$P$434,A36offset,$E1238)-INDEX('PTRM input'!$G$277:$P$326,A36offset,$E1238))*OFFSET($F$7,0,$E1238))-SUM($G1238:AU1238))*(OFFSET('PTRM input'!$G$477,0,$E1238-1)/A36taxstdlife))))</f>
        <v>0</v>
      </c>
      <c r="AW1238" s="251">
        <f ca="1">IF(A36taxstdlife="n/a","n/a",IF(A36taxstdlife="",0,IF(AW$3&gt;(A36stdlife+$E1238),((INDEX('PTRM input'!$G$385:$P$434,A36offset,$E1238)-INDEX('PTRM input'!$G$277:$P$326,A36offset,$E1238))*OFFSET($F$7,0,$E1238))-SUM($G1238:AV1238),(((INDEX('PTRM input'!$G$385:$P$434,A36offset,$E1238)-INDEX('PTRM input'!$G$277:$P$326,A36offset,$E1238))*OFFSET($F$7,0,$E1238))-SUM($G1238:AV1238))*(OFFSET('PTRM input'!$G$477,0,$E1238-1)/A36taxstdlife))))</f>
        <v>0</v>
      </c>
      <c r="AX1238" s="251">
        <f ca="1">IF(A36taxstdlife="n/a","n/a",IF(A36taxstdlife="",0,IF(AX$3&gt;(A36stdlife+$E1238),((INDEX('PTRM input'!$G$385:$P$434,A36offset,$E1238)-INDEX('PTRM input'!$G$277:$P$326,A36offset,$E1238))*OFFSET($F$7,0,$E1238))-SUM($G1238:AW1238),(((INDEX('PTRM input'!$G$385:$P$434,A36offset,$E1238)-INDEX('PTRM input'!$G$277:$P$326,A36offset,$E1238))*OFFSET($F$7,0,$E1238))-SUM($G1238:AW1238))*(OFFSET('PTRM input'!$G$477,0,$E1238-1)/A36taxstdlife))))</f>
        <v>0</v>
      </c>
      <c r="AY1238" s="251">
        <f ca="1">IF(A36taxstdlife="n/a","n/a",IF(A36taxstdlife="",0,IF(AY$3&gt;(A36stdlife+$E1238),((INDEX('PTRM input'!$G$385:$P$434,A36offset,$E1238)-INDEX('PTRM input'!$G$277:$P$326,A36offset,$E1238))*OFFSET($F$7,0,$E1238))-SUM($G1238:AX1238),(((INDEX('PTRM input'!$G$385:$P$434,A36offset,$E1238)-INDEX('PTRM input'!$G$277:$P$326,A36offset,$E1238))*OFFSET($F$7,0,$E1238))-SUM($G1238:AX1238))*(OFFSET('PTRM input'!$G$477,0,$E1238-1)/A36taxstdlife))))</f>
        <v>0</v>
      </c>
      <c r="AZ1238" s="251">
        <f ca="1">IF(A36taxstdlife="n/a","n/a",IF(A36taxstdlife="",0,IF(AZ$3&gt;(A36stdlife+$E1238),((INDEX('PTRM input'!$G$385:$P$434,A36offset,$E1238)-INDEX('PTRM input'!$G$277:$P$326,A36offset,$E1238))*OFFSET($F$7,0,$E1238))-SUM($G1238:AY1238),(((INDEX('PTRM input'!$G$385:$P$434,A36offset,$E1238)-INDEX('PTRM input'!$G$277:$P$326,A36offset,$E1238))*OFFSET($F$7,0,$E1238))-SUM($G1238:AY1238))*(OFFSET('PTRM input'!$G$477,0,$E1238-1)/A36taxstdlife))))</f>
        <v>0</v>
      </c>
      <c r="BA1238" s="251">
        <f ca="1">IF(A36taxstdlife="n/a","n/a",IF(A36taxstdlife="",0,IF(BA$3&gt;(A36stdlife+$E1238),((INDEX('PTRM input'!$G$385:$P$434,A36offset,$E1238)-INDEX('PTRM input'!$G$277:$P$326,A36offset,$E1238))*OFFSET($F$7,0,$E1238))-SUM($G1238:AZ1238),(((INDEX('PTRM input'!$G$385:$P$434,A36offset,$E1238)-INDEX('PTRM input'!$G$277:$P$326,A36offset,$E1238))*OFFSET($F$7,0,$E1238))-SUM($G1238:AZ1238))*(OFFSET('PTRM input'!$G$477,0,$E1238-1)/A36taxstdlife))))</f>
        <v>0</v>
      </c>
      <c r="BB1238" s="251">
        <f ca="1">IF(A36taxstdlife="n/a","n/a",IF(A36taxstdlife="",0,IF(BB$3&gt;(A36stdlife+$E1238),((INDEX('PTRM input'!$G$385:$P$434,A36offset,$E1238)-INDEX('PTRM input'!$G$277:$P$326,A36offset,$E1238))*OFFSET($F$7,0,$E1238))-SUM($G1238:BA1238),(((INDEX('PTRM input'!$G$385:$P$434,A36offset,$E1238)-INDEX('PTRM input'!$G$277:$P$326,A36offset,$E1238))*OFFSET($F$7,0,$E1238))-SUM($G1238:BA1238))*(OFFSET('PTRM input'!$G$477,0,$E1238-1)/A36taxstdlife))))</f>
        <v>0</v>
      </c>
      <c r="BC1238" s="251">
        <f ca="1">IF(A36taxstdlife="n/a","n/a",IF(A36taxstdlife="",0,IF(BC$3&gt;(A36stdlife+$E1238),((INDEX('PTRM input'!$G$385:$P$434,A36offset,$E1238)-INDEX('PTRM input'!$G$277:$P$326,A36offset,$E1238))*OFFSET($F$7,0,$E1238))-SUM($G1238:BB1238),(((INDEX('PTRM input'!$G$385:$P$434,A36offset,$E1238)-INDEX('PTRM input'!$G$277:$P$326,A36offset,$E1238))*OFFSET($F$7,0,$E1238))-SUM($G1238:BB1238))*(OFFSET('PTRM input'!$G$477,0,$E1238-1)/A36taxstdlife))))</f>
        <v>0</v>
      </c>
      <c r="BD1238" s="251">
        <f ca="1">IF(A36taxstdlife="n/a","n/a",IF(A36taxstdlife="",0,IF(BD$3&gt;(A36stdlife+$E1238),((INDEX('PTRM input'!$G$385:$P$434,A36offset,$E1238)-INDEX('PTRM input'!$G$277:$P$326,A36offset,$E1238))*OFFSET($F$7,0,$E1238))-SUM($G1238:BC1238),(((INDEX('PTRM input'!$G$385:$P$434,A36offset,$E1238)-INDEX('PTRM input'!$G$277:$P$326,A36offset,$E1238))*OFFSET($F$7,0,$E1238))-SUM($G1238:BC1238))*(OFFSET('PTRM input'!$G$477,0,$E1238-1)/A36taxstdlife))))</f>
        <v>0</v>
      </c>
      <c r="BE1238" s="251">
        <f ca="1">IF(A36taxstdlife="n/a","n/a",IF(A36taxstdlife="",0,IF(BE$3&gt;(A36stdlife+$E1238),((INDEX('PTRM input'!$G$385:$P$434,A36offset,$E1238)-INDEX('PTRM input'!$G$277:$P$326,A36offset,$E1238))*OFFSET($F$7,0,$E1238))-SUM($G1238:BD1238),(((INDEX('PTRM input'!$G$385:$P$434,A36offset,$E1238)-INDEX('PTRM input'!$G$277:$P$326,A36offset,$E1238))*OFFSET($F$7,0,$E1238))-SUM($G1238:BD1238))*(OFFSET('PTRM input'!$G$477,0,$E1238-1)/A36taxstdlife))))</f>
        <v>0</v>
      </c>
      <c r="BF1238" s="251">
        <f ca="1">IF(A36taxstdlife="n/a","n/a",IF(A36taxstdlife="",0,IF(BF$3&gt;(A36stdlife+$E1238),((INDEX('PTRM input'!$G$385:$P$434,A36offset,$E1238)-INDEX('PTRM input'!$G$277:$P$326,A36offset,$E1238))*OFFSET($F$7,0,$E1238))-SUM($G1238:BE1238),(((INDEX('PTRM input'!$G$385:$P$434,A36offset,$E1238)-INDEX('PTRM input'!$G$277:$P$326,A36offset,$E1238))*OFFSET($F$7,0,$E1238))-SUM($G1238:BE1238))*(OFFSET('PTRM input'!$G$477,0,$E1238-1)/A36taxstdlife))))</f>
        <v>0</v>
      </c>
      <c r="BG1238" s="251">
        <f ca="1">IF(A36taxstdlife="n/a","n/a",IF(A36taxstdlife="",0,IF(BG$3&gt;(A36stdlife+$E1238),((INDEX('PTRM input'!$G$385:$P$434,A36offset,$E1238)-INDEX('PTRM input'!$G$277:$P$326,A36offset,$E1238))*OFFSET($F$7,0,$E1238))-SUM($G1238:BF1238),(((INDEX('PTRM input'!$G$385:$P$434,A36offset,$E1238)-INDEX('PTRM input'!$G$277:$P$326,A36offset,$E1238))*OFFSET($F$7,0,$E1238))-SUM($G1238:BF1238))*(OFFSET('PTRM input'!$G$477,0,$E1238-1)/A36taxstdlife))))</f>
        <v>0</v>
      </c>
      <c r="BH1238" s="251">
        <f ca="1">IF(A36taxstdlife="n/a","n/a",IF(A36taxstdlife="",0,IF(BH$3&gt;(A36stdlife+$E1238),((INDEX('PTRM input'!$G$385:$P$434,A36offset,$E1238)-INDEX('PTRM input'!$G$277:$P$326,A36offset,$E1238))*OFFSET($F$7,0,$E1238))-SUM($G1238:BG1238),(((INDEX('PTRM input'!$G$385:$P$434,A36offset,$E1238)-INDEX('PTRM input'!$G$277:$P$326,A36offset,$E1238))*OFFSET($F$7,0,$E1238))-SUM($G1238:BG1238))*(OFFSET('PTRM input'!$G$477,0,$E1238-1)/A36taxstdlife))))</f>
        <v>0</v>
      </c>
      <c r="BI1238" s="251">
        <f ca="1">IF(A36taxstdlife="n/a","n/a",IF(A36taxstdlife="",0,IF(BI$3&gt;(A36stdlife+$E1238),((INDEX('PTRM input'!$G$385:$P$434,A36offset,$E1238)-INDEX('PTRM input'!$G$277:$P$326,A36offset,$E1238))*OFFSET($F$7,0,$E1238))-SUM($G1238:BH1238),(((INDEX('PTRM input'!$G$385:$P$434,A36offset,$E1238)-INDEX('PTRM input'!$G$277:$P$326,A36offset,$E1238))*OFFSET($F$7,0,$E1238))-SUM($G1238:BH1238))*(OFFSET('PTRM input'!$G$477,0,$E1238-1)/A36taxstdlife))))</f>
        <v>0</v>
      </c>
      <c r="BJ1238" s="116"/>
      <c r="BK1238" s="116"/>
      <c r="BL1238" s="116"/>
      <c r="BM1238" s="116"/>
    </row>
    <row r="1239" spans="1:65" ht="12.75" hidden="1" customHeight="1" outlineLevel="2">
      <c r="A1239" s="366"/>
      <c r="B1239" s="19"/>
      <c r="C1239" s="18"/>
      <c r="D1239" s="760"/>
      <c r="E1239" s="86">
        <v>3</v>
      </c>
      <c r="F1239" s="356"/>
      <c r="G1239" s="434"/>
      <c r="H1239" s="435"/>
      <c r="I1239" s="619"/>
      <c r="J1239" s="251">
        <f ca="1">IF(A36taxstdlife="n/a","n/a",IF(A36taxstdlife="",0,IF(J$3&gt;(A36stdlife+$E1239),((INDEX('PTRM input'!$G$385:$P$434,A36offset,$E1239)-INDEX('PTRM input'!$G$277:$P$326,A36offset,$E1239))*OFFSET($F$7,0,$E1239))-SUM($G1239:I1239),(((INDEX('PTRM input'!$G$385:$P$434,A36offset,$E1239)-INDEX('PTRM input'!$G$277:$P$326,A36offset,$E1239))*OFFSET($F$7,0,$E1239))-SUM($G1239:I1239))*(OFFSET('PTRM input'!$G$477,0,$E1239-1)/A36taxstdlife))))</f>
        <v>0</v>
      </c>
      <c r="K1239" s="251">
        <f ca="1">IF(A36taxstdlife="n/a","n/a",IF(A36taxstdlife="",0,IF(K$3&gt;(A36stdlife+$E1239),((INDEX('PTRM input'!$G$385:$P$434,A36offset,$E1239)-INDEX('PTRM input'!$G$277:$P$326,A36offset,$E1239))*OFFSET($F$7,0,$E1239))-SUM($G1239:J1239),(((INDEX('PTRM input'!$G$385:$P$434,A36offset,$E1239)-INDEX('PTRM input'!$G$277:$P$326,A36offset,$E1239))*OFFSET($F$7,0,$E1239))-SUM($G1239:J1239))*(OFFSET('PTRM input'!$G$477,0,$E1239-1)/A36taxstdlife))))</f>
        <v>0</v>
      </c>
      <c r="L1239" s="251">
        <f ca="1">IF(A36taxstdlife="n/a","n/a",IF(A36taxstdlife="",0,IF(L$3&gt;(A36stdlife+$E1239),((INDEX('PTRM input'!$G$385:$P$434,A36offset,$E1239)-INDEX('PTRM input'!$G$277:$P$326,A36offset,$E1239))*OFFSET($F$7,0,$E1239))-SUM($G1239:K1239),(((INDEX('PTRM input'!$G$385:$P$434,A36offset,$E1239)-INDEX('PTRM input'!$G$277:$P$326,A36offset,$E1239))*OFFSET($F$7,0,$E1239))-SUM($G1239:K1239))*(OFFSET('PTRM input'!$G$477,0,$E1239-1)/A36taxstdlife))))</f>
        <v>0</v>
      </c>
      <c r="M1239" s="251">
        <f ca="1">IF(A36taxstdlife="n/a","n/a",IF(A36taxstdlife="",0,IF(M$3&gt;(A36stdlife+$E1239),((INDEX('PTRM input'!$G$385:$P$434,A36offset,$E1239)-INDEX('PTRM input'!$G$277:$P$326,A36offset,$E1239))*OFFSET($F$7,0,$E1239))-SUM($G1239:L1239),(((INDEX('PTRM input'!$G$385:$P$434,A36offset,$E1239)-INDEX('PTRM input'!$G$277:$P$326,A36offset,$E1239))*OFFSET($F$7,0,$E1239))-SUM($G1239:L1239))*(OFFSET('PTRM input'!$G$477,0,$E1239-1)/A36taxstdlife))))</f>
        <v>0</v>
      </c>
      <c r="N1239" s="251">
        <f ca="1">IF(A36taxstdlife="n/a","n/a",IF(A36taxstdlife="",0,IF(N$3&gt;(A36stdlife+$E1239),((INDEX('PTRM input'!$G$385:$P$434,A36offset,$E1239)-INDEX('PTRM input'!$G$277:$P$326,A36offset,$E1239))*OFFSET($F$7,0,$E1239))-SUM($G1239:M1239),(((INDEX('PTRM input'!$G$385:$P$434,A36offset,$E1239)-INDEX('PTRM input'!$G$277:$P$326,A36offset,$E1239))*OFFSET($F$7,0,$E1239))-SUM($G1239:M1239))*(OFFSET('PTRM input'!$G$477,0,$E1239-1)/A36taxstdlife))))</f>
        <v>0</v>
      </c>
      <c r="O1239" s="251">
        <f ca="1">IF(A36taxstdlife="n/a","n/a",IF(A36taxstdlife="",0,IF(O$3&gt;(A36stdlife+$E1239),((INDEX('PTRM input'!$G$385:$P$434,A36offset,$E1239)-INDEX('PTRM input'!$G$277:$P$326,A36offset,$E1239))*OFFSET($F$7,0,$E1239))-SUM($G1239:N1239),(((INDEX('PTRM input'!$G$385:$P$434,A36offset,$E1239)-INDEX('PTRM input'!$G$277:$P$326,A36offset,$E1239))*OFFSET($F$7,0,$E1239))-SUM($G1239:N1239))*(OFFSET('PTRM input'!$G$477,0,$E1239-1)/A36taxstdlife))))</f>
        <v>0</v>
      </c>
      <c r="P1239" s="251">
        <f ca="1">IF(A36taxstdlife="n/a","n/a",IF(A36taxstdlife="",0,IF(P$3&gt;(A36stdlife+$E1239),((INDEX('PTRM input'!$G$385:$P$434,A36offset,$E1239)-INDEX('PTRM input'!$G$277:$P$326,A36offset,$E1239))*OFFSET($F$7,0,$E1239))-SUM($G1239:O1239),(((INDEX('PTRM input'!$G$385:$P$434,A36offset,$E1239)-INDEX('PTRM input'!$G$277:$P$326,A36offset,$E1239))*OFFSET($F$7,0,$E1239))-SUM($G1239:O1239))*(OFFSET('PTRM input'!$G$477,0,$E1239-1)/A36taxstdlife))))</f>
        <v>0</v>
      </c>
      <c r="Q1239" s="251">
        <f ca="1">IF(A36taxstdlife="n/a","n/a",IF(A36taxstdlife="",0,IF(Q$3&gt;(A36stdlife+$E1239),((INDEX('PTRM input'!$G$385:$P$434,A36offset,$E1239)-INDEX('PTRM input'!$G$277:$P$326,A36offset,$E1239))*OFFSET($F$7,0,$E1239))-SUM($G1239:P1239),(((INDEX('PTRM input'!$G$385:$P$434,A36offset,$E1239)-INDEX('PTRM input'!$G$277:$P$326,A36offset,$E1239))*OFFSET($F$7,0,$E1239))-SUM($G1239:P1239))*(OFFSET('PTRM input'!$G$477,0,$E1239-1)/A36taxstdlife))))</f>
        <v>0</v>
      </c>
      <c r="R1239" s="251">
        <f ca="1">IF(A36taxstdlife="n/a","n/a",IF(A36taxstdlife="",0,IF(R$3&gt;(A36stdlife+$E1239),((INDEX('PTRM input'!$G$385:$P$434,A36offset,$E1239)-INDEX('PTRM input'!$G$277:$P$326,A36offset,$E1239))*OFFSET($F$7,0,$E1239))-SUM($G1239:Q1239),(((INDEX('PTRM input'!$G$385:$P$434,A36offset,$E1239)-INDEX('PTRM input'!$G$277:$P$326,A36offset,$E1239))*OFFSET($F$7,0,$E1239))-SUM($G1239:Q1239))*(OFFSET('PTRM input'!$G$477,0,$E1239-1)/A36taxstdlife))))</f>
        <v>0</v>
      </c>
      <c r="S1239" s="251">
        <f ca="1">IF(A36taxstdlife="n/a","n/a",IF(A36taxstdlife="",0,IF(S$3&gt;(A36stdlife+$E1239),((INDEX('PTRM input'!$G$385:$P$434,A36offset,$E1239)-INDEX('PTRM input'!$G$277:$P$326,A36offset,$E1239))*OFFSET($F$7,0,$E1239))-SUM($G1239:R1239),(((INDEX('PTRM input'!$G$385:$P$434,A36offset,$E1239)-INDEX('PTRM input'!$G$277:$P$326,A36offset,$E1239))*OFFSET($F$7,0,$E1239))-SUM($G1239:R1239))*(OFFSET('PTRM input'!$G$477,0,$E1239-1)/A36taxstdlife))))</f>
        <v>0</v>
      </c>
      <c r="T1239" s="251">
        <f ca="1">IF(A36taxstdlife="n/a","n/a",IF(A36taxstdlife="",0,IF(T$3&gt;(A36stdlife+$E1239),((INDEX('PTRM input'!$G$385:$P$434,A36offset,$E1239)-INDEX('PTRM input'!$G$277:$P$326,A36offset,$E1239))*OFFSET($F$7,0,$E1239))-SUM($G1239:S1239),(((INDEX('PTRM input'!$G$385:$P$434,A36offset,$E1239)-INDEX('PTRM input'!$G$277:$P$326,A36offset,$E1239))*OFFSET($F$7,0,$E1239))-SUM($G1239:S1239))*(OFFSET('PTRM input'!$G$477,0,$E1239-1)/A36taxstdlife))))</f>
        <v>0</v>
      </c>
      <c r="U1239" s="251">
        <f ca="1">IF(A36taxstdlife="n/a","n/a",IF(A36taxstdlife="",0,IF(U$3&gt;(A36stdlife+$E1239),((INDEX('PTRM input'!$G$385:$P$434,A36offset,$E1239)-INDEX('PTRM input'!$G$277:$P$326,A36offset,$E1239))*OFFSET($F$7,0,$E1239))-SUM($G1239:T1239),(((INDEX('PTRM input'!$G$385:$P$434,A36offset,$E1239)-INDEX('PTRM input'!$G$277:$P$326,A36offset,$E1239))*OFFSET($F$7,0,$E1239))-SUM($G1239:T1239))*(OFFSET('PTRM input'!$G$477,0,$E1239-1)/A36taxstdlife))))</f>
        <v>0</v>
      </c>
      <c r="V1239" s="251">
        <f ca="1">IF(A36taxstdlife="n/a","n/a",IF(A36taxstdlife="",0,IF(V$3&gt;(A36stdlife+$E1239),((INDEX('PTRM input'!$G$385:$P$434,A36offset,$E1239)-INDEX('PTRM input'!$G$277:$P$326,A36offset,$E1239))*OFFSET($F$7,0,$E1239))-SUM($G1239:U1239),(((INDEX('PTRM input'!$G$385:$P$434,A36offset,$E1239)-INDEX('PTRM input'!$G$277:$P$326,A36offset,$E1239))*OFFSET($F$7,0,$E1239))-SUM($G1239:U1239))*(OFFSET('PTRM input'!$G$477,0,$E1239-1)/A36taxstdlife))))</f>
        <v>0</v>
      </c>
      <c r="W1239" s="251">
        <f ca="1">IF(A36taxstdlife="n/a","n/a",IF(A36taxstdlife="",0,IF(W$3&gt;(A36stdlife+$E1239),((INDEX('PTRM input'!$G$385:$P$434,A36offset,$E1239)-INDEX('PTRM input'!$G$277:$P$326,A36offset,$E1239))*OFFSET($F$7,0,$E1239))-SUM($G1239:V1239),(((INDEX('PTRM input'!$G$385:$P$434,A36offset,$E1239)-INDEX('PTRM input'!$G$277:$P$326,A36offset,$E1239))*OFFSET($F$7,0,$E1239))-SUM($G1239:V1239))*(OFFSET('PTRM input'!$G$477,0,$E1239-1)/A36taxstdlife))))</f>
        <v>0</v>
      </c>
      <c r="X1239" s="251">
        <f ca="1">IF(A36taxstdlife="n/a","n/a",IF(A36taxstdlife="",0,IF(X$3&gt;(A36stdlife+$E1239),((INDEX('PTRM input'!$G$385:$P$434,A36offset,$E1239)-INDEX('PTRM input'!$G$277:$P$326,A36offset,$E1239))*OFFSET($F$7,0,$E1239))-SUM($G1239:W1239),(((INDEX('PTRM input'!$G$385:$P$434,A36offset,$E1239)-INDEX('PTRM input'!$G$277:$P$326,A36offset,$E1239))*OFFSET($F$7,0,$E1239))-SUM($G1239:W1239))*(OFFSET('PTRM input'!$G$477,0,$E1239-1)/A36taxstdlife))))</f>
        <v>0</v>
      </c>
      <c r="Y1239" s="251">
        <f ca="1">IF(A36taxstdlife="n/a","n/a",IF(A36taxstdlife="",0,IF(Y$3&gt;(A36stdlife+$E1239),((INDEX('PTRM input'!$G$385:$P$434,A36offset,$E1239)-INDEX('PTRM input'!$G$277:$P$326,A36offset,$E1239))*OFFSET($F$7,0,$E1239))-SUM($G1239:X1239),(((INDEX('PTRM input'!$G$385:$P$434,A36offset,$E1239)-INDEX('PTRM input'!$G$277:$P$326,A36offset,$E1239))*OFFSET($F$7,0,$E1239))-SUM($G1239:X1239))*(OFFSET('PTRM input'!$G$477,0,$E1239-1)/A36taxstdlife))))</f>
        <v>0</v>
      </c>
      <c r="Z1239" s="251">
        <f ca="1">IF(A36taxstdlife="n/a","n/a",IF(A36taxstdlife="",0,IF(Z$3&gt;(A36stdlife+$E1239),((INDEX('PTRM input'!$G$385:$P$434,A36offset,$E1239)-INDEX('PTRM input'!$G$277:$P$326,A36offset,$E1239))*OFFSET($F$7,0,$E1239))-SUM($G1239:Y1239),(((INDEX('PTRM input'!$G$385:$P$434,A36offset,$E1239)-INDEX('PTRM input'!$G$277:$P$326,A36offset,$E1239))*OFFSET($F$7,0,$E1239))-SUM($G1239:Y1239))*(OFFSET('PTRM input'!$G$477,0,$E1239-1)/A36taxstdlife))))</f>
        <v>0</v>
      </c>
      <c r="AA1239" s="251">
        <f ca="1">IF(A36taxstdlife="n/a","n/a",IF(A36taxstdlife="",0,IF(AA$3&gt;(A36stdlife+$E1239),((INDEX('PTRM input'!$G$385:$P$434,A36offset,$E1239)-INDEX('PTRM input'!$G$277:$P$326,A36offset,$E1239))*OFFSET($F$7,0,$E1239))-SUM($G1239:Z1239),(((INDEX('PTRM input'!$G$385:$P$434,A36offset,$E1239)-INDEX('PTRM input'!$G$277:$P$326,A36offset,$E1239))*OFFSET($F$7,0,$E1239))-SUM($G1239:Z1239))*(OFFSET('PTRM input'!$G$477,0,$E1239-1)/A36taxstdlife))))</f>
        <v>0</v>
      </c>
      <c r="AB1239" s="251">
        <f ca="1">IF(A36taxstdlife="n/a","n/a",IF(A36taxstdlife="",0,IF(AB$3&gt;(A36stdlife+$E1239),((INDEX('PTRM input'!$G$385:$P$434,A36offset,$E1239)-INDEX('PTRM input'!$G$277:$P$326,A36offset,$E1239))*OFFSET($F$7,0,$E1239))-SUM($G1239:AA1239),(((INDEX('PTRM input'!$G$385:$P$434,A36offset,$E1239)-INDEX('PTRM input'!$G$277:$P$326,A36offset,$E1239))*OFFSET($F$7,0,$E1239))-SUM($G1239:AA1239))*(OFFSET('PTRM input'!$G$477,0,$E1239-1)/A36taxstdlife))))</f>
        <v>0</v>
      </c>
      <c r="AC1239" s="251">
        <f ca="1">IF(A36taxstdlife="n/a","n/a",IF(A36taxstdlife="",0,IF(AC$3&gt;(A36stdlife+$E1239),((INDEX('PTRM input'!$G$385:$P$434,A36offset,$E1239)-INDEX('PTRM input'!$G$277:$P$326,A36offset,$E1239))*OFFSET($F$7,0,$E1239))-SUM($G1239:AB1239),(((INDEX('PTRM input'!$G$385:$P$434,A36offset,$E1239)-INDEX('PTRM input'!$G$277:$P$326,A36offset,$E1239))*OFFSET($F$7,0,$E1239))-SUM($G1239:AB1239))*(OFFSET('PTRM input'!$G$477,0,$E1239-1)/A36taxstdlife))))</f>
        <v>0</v>
      </c>
      <c r="AD1239" s="251">
        <f ca="1">IF(A36taxstdlife="n/a","n/a",IF(A36taxstdlife="",0,IF(AD$3&gt;(A36stdlife+$E1239),((INDEX('PTRM input'!$G$385:$P$434,A36offset,$E1239)-INDEX('PTRM input'!$G$277:$P$326,A36offset,$E1239))*OFFSET($F$7,0,$E1239))-SUM($G1239:AC1239),(((INDEX('PTRM input'!$G$385:$P$434,A36offset,$E1239)-INDEX('PTRM input'!$G$277:$P$326,A36offset,$E1239))*OFFSET($F$7,0,$E1239))-SUM($G1239:AC1239))*(OFFSET('PTRM input'!$G$477,0,$E1239-1)/A36taxstdlife))))</f>
        <v>0</v>
      </c>
      <c r="AE1239" s="251">
        <f ca="1">IF(A36taxstdlife="n/a","n/a",IF(A36taxstdlife="",0,IF(AE$3&gt;(A36stdlife+$E1239),((INDEX('PTRM input'!$G$385:$P$434,A36offset,$E1239)-INDEX('PTRM input'!$G$277:$P$326,A36offset,$E1239))*OFFSET($F$7,0,$E1239))-SUM($G1239:AD1239),(((INDEX('PTRM input'!$G$385:$P$434,A36offset,$E1239)-INDEX('PTRM input'!$G$277:$P$326,A36offset,$E1239))*OFFSET($F$7,0,$E1239))-SUM($G1239:AD1239))*(OFFSET('PTRM input'!$G$477,0,$E1239-1)/A36taxstdlife))))</f>
        <v>0</v>
      </c>
      <c r="AF1239" s="251">
        <f ca="1">IF(A36taxstdlife="n/a","n/a",IF(A36taxstdlife="",0,IF(AF$3&gt;(A36stdlife+$E1239),((INDEX('PTRM input'!$G$385:$P$434,A36offset,$E1239)-INDEX('PTRM input'!$G$277:$P$326,A36offset,$E1239))*OFFSET($F$7,0,$E1239))-SUM($G1239:AE1239),(((INDEX('PTRM input'!$G$385:$P$434,A36offset,$E1239)-INDEX('PTRM input'!$G$277:$P$326,A36offset,$E1239))*OFFSET($F$7,0,$E1239))-SUM($G1239:AE1239))*(OFFSET('PTRM input'!$G$477,0,$E1239-1)/A36taxstdlife))))</f>
        <v>0</v>
      </c>
      <c r="AG1239" s="251">
        <f ca="1">IF(A36taxstdlife="n/a","n/a",IF(A36taxstdlife="",0,IF(AG$3&gt;(A36stdlife+$E1239),((INDEX('PTRM input'!$G$385:$P$434,A36offset,$E1239)-INDEX('PTRM input'!$G$277:$P$326,A36offset,$E1239))*OFFSET($F$7,0,$E1239))-SUM($G1239:AF1239),(((INDEX('PTRM input'!$G$385:$P$434,A36offset,$E1239)-INDEX('PTRM input'!$G$277:$P$326,A36offset,$E1239))*OFFSET($F$7,0,$E1239))-SUM($G1239:AF1239))*(OFFSET('PTRM input'!$G$477,0,$E1239-1)/A36taxstdlife))))</f>
        <v>0</v>
      </c>
      <c r="AH1239" s="251">
        <f ca="1">IF(A36taxstdlife="n/a","n/a",IF(A36taxstdlife="",0,IF(AH$3&gt;(A36stdlife+$E1239),((INDEX('PTRM input'!$G$385:$P$434,A36offset,$E1239)-INDEX('PTRM input'!$G$277:$P$326,A36offset,$E1239))*OFFSET($F$7,0,$E1239))-SUM($G1239:AG1239),(((INDEX('PTRM input'!$G$385:$P$434,A36offset,$E1239)-INDEX('PTRM input'!$G$277:$P$326,A36offset,$E1239))*OFFSET($F$7,0,$E1239))-SUM($G1239:AG1239))*(OFFSET('PTRM input'!$G$477,0,$E1239-1)/A36taxstdlife))))</f>
        <v>0</v>
      </c>
      <c r="AI1239" s="251">
        <f ca="1">IF(A36taxstdlife="n/a","n/a",IF(A36taxstdlife="",0,IF(AI$3&gt;(A36stdlife+$E1239),((INDEX('PTRM input'!$G$385:$P$434,A36offset,$E1239)-INDEX('PTRM input'!$G$277:$P$326,A36offset,$E1239))*OFFSET($F$7,0,$E1239))-SUM($G1239:AH1239),(((INDEX('PTRM input'!$G$385:$P$434,A36offset,$E1239)-INDEX('PTRM input'!$G$277:$P$326,A36offset,$E1239))*OFFSET($F$7,0,$E1239))-SUM($G1239:AH1239))*(OFFSET('PTRM input'!$G$477,0,$E1239-1)/A36taxstdlife))))</f>
        <v>0</v>
      </c>
      <c r="AJ1239" s="251">
        <f ca="1">IF(A36taxstdlife="n/a","n/a",IF(A36taxstdlife="",0,IF(AJ$3&gt;(A36stdlife+$E1239),((INDEX('PTRM input'!$G$385:$P$434,A36offset,$E1239)-INDEX('PTRM input'!$G$277:$P$326,A36offset,$E1239))*OFFSET($F$7,0,$E1239))-SUM($G1239:AI1239),(((INDEX('PTRM input'!$G$385:$P$434,A36offset,$E1239)-INDEX('PTRM input'!$G$277:$P$326,A36offset,$E1239))*OFFSET($F$7,0,$E1239))-SUM($G1239:AI1239))*(OFFSET('PTRM input'!$G$477,0,$E1239-1)/A36taxstdlife))))</f>
        <v>0</v>
      </c>
      <c r="AK1239" s="251">
        <f ca="1">IF(A36taxstdlife="n/a","n/a",IF(A36taxstdlife="",0,IF(AK$3&gt;(A36stdlife+$E1239),((INDEX('PTRM input'!$G$385:$P$434,A36offset,$E1239)-INDEX('PTRM input'!$G$277:$P$326,A36offset,$E1239))*OFFSET($F$7,0,$E1239))-SUM($G1239:AJ1239),(((INDEX('PTRM input'!$G$385:$P$434,A36offset,$E1239)-INDEX('PTRM input'!$G$277:$P$326,A36offset,$E1239))*OFFSET($F$7,0,$E1239))-SUM($G1239:AJ1239))*(OFFSET('PTRM input'!$G$477,0,$E1239-1)/A36taxstdlife))))</f>
        <v>0</v>
      </c>
      <c r="AL1239" s="251">
        <f ca="1">IF(A36taxstdlife="n/a","n/a",IF(A36taxstdlife="",0,IF(AL$3&gt;(A36stdlife+$E1239),((INDEX('PTRM input'!$G$385:$P$434,A36offset,$E1239)-INDEX('PTRM input'!$G$277:$P$326,A36offset,$E1239))*OFFSET($F$7,0,$E1239))-SUM($G1239:AK1239),(((INDEX('PTRM input'!$G$385:$P$434,A36offset,$E1239)-INDEX('PTRM input'!$G$277:$P$326,A36offset,$E1239))*OFFSET($F$7,0,$E1239))-SUM($G1239:AK1239))*(OFFSET('PTRM input'!$G$477,0,$E1239-1)/A36taxstdlife))))</f>
        <v>0</v>
      </c>
      <c r="AM1239" s="251">
        <f ca="1">IF(A36taxstdlife="n/a","n/a",IF(A36taxstdlife="",0,IF(AM$3&gt;(A36stdlife+$E1239),((INDEX('PTRM input'!$G$385:$P$434,A36offset,$E1239)-INDEX('PTRM input'!$G$277:$P$326,A36offset,$E1239))*OFFSET($F$7,0,$E1239))-SUM($G1239:AL1239),(((INDEX('PTRM input'!$G$385:$P$434,A36offset,$E1239)-INDEX('PTRM input'!$G$277:$P$326,A36offset,$E1239))*OFFSET($F$7,0,$E1239))-SUM($G1239:AL1239))*(OFFSET('PTRM input'!$G$477,0,$E1239-1)/A36taxstdlife))))</f>
        <v>0</v>
      </c>
      <c r="AN1239" s="251">
        <f ca="1">IF(A36taxstdlife="n/a","n/a",IF(A36taxstdlife="",0,IF(AN$3&gt;(A36stdlife+$E1239),((INDEX('PTRM input'!$G$385:$P$434,A36offset,$E1239)-INDEX('PTRM input'!$G$277:$P$326,A36offset,$E1239))*OFFSET($F$7,0,$E1239))-SUM($G1239:AM1239),(((INDEX('PTRM input'!$G$385:$P$434,A36offset,$E1239)-INDEX('PTRM input'!$G$277:$P$326,A36offset,$E1239))*OFFSET($F$7,0,$E1239))-SUM($G1239:AM1239))*(OFFSET('PTRM input'!$G$477,0,$E1239-1)/A36taxstdlife))))</f>
        <v>0</v>
      </c>
      <c r="AO1239" s="251">
        <f ca="1">IF(A36taxstdlife="n/a","n/a",IF(A36taxstdlife="",0,IF(AO$3&gt;(A36stdlife+$E1239),((INDEX('PTRM input'!$G$385:$P$434,A36offset,$E1239)-INDEX('PTRM input'!$G$277:$P$326,A36offset,$E1239))*OFFSET($F$7,0,$E1239))-SUM($G1239:AN1239),(((INDEX('PTRM input'!$G$385:$P$434,A36offset,$E1239)-INDEX('PTRM input'!$G$277:$P$326,A36offset,$E1239))*OFFSET($F$7,0,$E1239))-SUM($G1239:AN1239))*(OFFSET('PTRM input'!$G$477,0,$E1239-1)/A36taxstdlife))))</f>
        <v>0</v>
      </c>
      <c r="AP1239" s="251">
        <f ca="1">IF(A36taxstdlife="n/a","n/a",IF(A36taxstdlife="",0,IF(AP$3&gt;(A36stdlife+$E1239),((INDEX('PTRM input'!$G$385:$P$434,A36offset,$E1239)-INDEX('PTRM input'!$G$277:$P$326,A36offset,$E1239))*OFFSET($F$7,0,$E1239))-SUM($G1239:AO1239),(((INDEX('PTRM input'!$G$385:$P$434,A36offset,$E1239)-INDEX('PTRM input'!$G$277:$P$326,A36offset,$E1239))*OFFSET($F$7,0,$E1239))-SUM($G1239:AO1239))*(OFFSET('PTRM input'!$G$477,0,$E1239-1)/A36taxstdlife))))</f>
        <v>0</v>
      </c>
      <c r="AQ1239" s="251">
        <f ca="1">IF(A36taxstdlife="n/a","n/a",IF(A36taxstdlife="",0,IF(AQ$3&gt;(A36stdlife+$E1239),((INDEX('PTRM input'!$G$385:$P$434,A36offset,$E1239)-INDEX('PTRM input'!$G$277:$P$326,A36offset,$E1239))*OFFSET($F$7,0,$E1239))-SUM($G1239:AP1239),(((INDEX('PTRM input'!$G$385:$P$434,A36offset,$E1239)-INDEX('PTRM input'!$G$277:$P$326,A36offset,$E1239))*OFFSET($F$7,0,$E1239))-SUM($G1239:AP1239))*(OFFSET('PTRM input'!$G$477,0,$E1239-1)/A36taxstdlife))))</f>
        <v>0</v>
      </c>
      <c r="AR1239" s="251">
        <f ca="1">IF(A36taxstdlife="n/a","n/a",IF(A36taxstdlife="",0,IF(AR$3&gt;(A36stdlife+$E1239),((INDEX('PTRM input'!$G$385:$P$434,A36offset,$E1239)-INDEX('PTRM input'!$G$277:$P$326,A36offset,$E1239))*OFFSET($F$7,0,$E1239))-SUM($G1239:AQ1239),(((INDEX('PTRM input'!$G$385:$P$434,A36offset,$E1239)-INDEX('PTRM input'!$G$277:$P$326,A36offset,$E1239))*OFFSET($F$7,0,$E1239))-SUM($G1239:AQ1239))*(OFFSET('PTRM input'!$G$477,0,$E1239-1)/A36taxstdlife))))</f>
        <v>0</v>
      </c>
      <c r="AS1239" s="251">
        <f ca="1">IF(A36taxstdlife="n/a","n/a",IF(A36taxstdlife="",0,IF(AS$3&gt;(A36stdlife+$E1239),((INDEX('PTRM input'!$G$385:$P$434,A36offset,$E1239)-INDEX('PTRM input'!$G$277:$P$326,A36offset,$E1239))*OFFSET($F$7,0,$E1239))-SUM($G1239:AR1239),(((INDEX('PTRM input'!$G$385:$P$434,A36offset,$E1239)-INDEX('PTRM input'!$G$277:$P$326,A36offset,$E1239))*OFFSET($F$7,0,$E1239))-SUM($G1239:AR1239))*(OFFSET('PTRM input'!$G$477,0,$E1239-1)/A36taxstdlife))))</f>
        <v>0</v>
      </c>
      <c r="AT1239" s="251">
        <f ca="1">IF(A36taxstdlife="n/a","n/a",IF(A36taxstdlife="",0,IF(AT$3&gt;(A36stdlife+$E1239),((INDEX('PTRM input'!$G$385:$P$434,A36offset,$E1239)-INDEX('PTRM input'!$G$277:$P$326,A36offset,$E1239))*OFFSET($F$7,0,$E1239))-SUM($G1239:AS1239),(((INDEX('PTRM input'!$G$385:$P$434,A36offset,$E1239)-INDEX('PTRM input'!$G$277:$P$326,A36offset,$E1239))*OFFSET($F$7,0,$E1239))-SUM($G1239:AS1239))*(OFFSET('PTRM input'!$G$477,0,$E1239-1)/A36taxstdlife))))</f>
        <v>0</v>
      </c>
      <c r="AU1239" s="251">
        <f ca="1">IF(A36taxstdlife="n/a","n/a",IF(A36taxstdlife="",0,IF(AU$3&gt;(A36stdlife+$E1239),((INDEX('PTRM input'!$G$385:$P$434,A36offset,$E1239)-INDEX('PTRM input'!$G$277:$P$326,A36offset,$E1239))*OFFSET($F$7,0,$E1239))-SUM($G1239:AT1239),(((INDEX('PTRM input'!$G$385:$P$434,A36offset,$E1239)-INDEX('PTRM input'!$G$277:$P$326,A36offset,$E1239))*OFFSET($F$7,0,$E1239))-SUM($G1239:AT1239))*(OFFSET('PTRM input'!$G$477,0,$E1239-1)/A36taxstdlife))))</f>
        <v>0</v>
      </c>
      <c r="AV1239" s="251">
        <f ca="1">IF(A36taxstdlife="n/a","n/a",IF(A36taxstdlife="",0,IF(AV$3&gt;(A36stdlife+$E1239),((INDEX('PTRM input'!$G$385:$P$434,A36offset,$E1239)-INDEX('PTRM input'!$G$277:$P$326,A36offset,$E1239))*OFFSET($F$7,0,$E1239))-SUM($G1239:AU1239),(((INDEX('PTRM input'!$G$385:$P$434,A36offset,$E1239)-INDEX('PTRM input'!$G$277:$P$326,A36offset,$E1239))*OFFSET($F$7,0,$E1239))-SUM($G1239:AU1239))*(OFFSET('PTRM input'!$G$477,0,$E1239-1)/A36taxstdlife))))</f>
        <v>0</v>
      </c>
      <c r="AW1239" s="251">
        <f ca="1">IF(A36taxstdlife="n/a","n/a",IF(A36taxstdlife="",0,IF(AW$3&gt;(A36stdlife+$E1239),((INDEX('PTRM input'!$G$385:$P$434,A36offset,$E1239)-INDEX('PTRM input'!$G$277:$P$326,A36offset,$E1239))*OFFSET($F$7,0,$E1239))-SUM($G1239:AV1239),(((INDEX('PTRM input'!$G$385:$P$434,A36offset,$E1239)-INDEX('PTRM input'!$G$277:$P$326,A36offset,$E1239))*OFFSET($F$7,0,$E1239))-SUM($G1239:AV1239))*(OFFSET('PTRM input'!$G$477,0,$E1239-1)/A36taxstdlife))))</f>
        <v>0</v>
      </c>
      <c r="AX1239" s="251">
        <f ca="1">IF(A36taxstdlife="n/a","n/a",IF(A36taxstdlife="",0,IF(AX$3&gt;(A36stdlife+$E1239),((INDEX('PTRM input'!$G$385:$P$434,A36offset,$E1239)-INDEX('PTRM input'!$G$277:$P$326,A36offset,$E1239))*OFFSET($F$7,0,$E1239))-SUM($G1239:AW1239),(((INDEX('PTRM input'!$G$385:$P$434,A36offset,$E1239)-INDEX('PTRM input'!$G$277:$P$326,A36offset,$E1239))*OFFSET($F$7,0,$E1239))-SUM($G1239:AW1239))*(OFFSET('PTRM input'!$G$477,0,$E1239-1)/A36taxstdlife))))</f>
        <v>0</v>
      </c>
      <c r="AY1239" s="251">
        <f ca="1">IF(A36taxstdlife="n/a","n/a",IF(A36taxstdlife="",0,IF(AY$3&gt;(A36stdlife+$E1239),((INDEX('PTRM input'!$G$385:$P$434,A36offset,$E1239)-INDEX('PTRM input'!$G$277:$P$326,A36offset,$E1239))*OFFSET($F$7,0,$E1239))-SUM($G1239:AX1239),(((INDEX('PTRM input'!$G$385:$P$434,A36offset,$E1239)-INDEX('PTRM input'!$G$277:$P$326,A36offset,$E1239))*OFFSET($F$7,0,$E1239))-SUM($G1239:AX1239))*(OFFSET('PTRM input'!$G$477,0,$E1239-1)/A36taxstdlife))))</f>
        <v>0</v>
      </c>
      <c r="AZ1239" s="251">
        <f ca="1">IF(A36taxstdlife="n/a","n/a",IF(A36taxstdlife="",0,IF(AZ$3&gt;(A36stdlife+$E1239),((INDEX('PTRM input'!$G$385:$P$434,A36offset,$E1239)-INDEX('PTRM input'!$G$277:$P$326,A36offset,$E1239))*OFFSET($F$7,0,$E1239))-SUM($G1239:AY1239),(((INDEX('PTRM input'!$G$385:$P$434,A36offset,$E1239)-INDEX('PTRM input'!$G$277:$P$326,A36offset,$E1239))*OFFSET($F$7,0,$E1239))-SUM($G1239:AY1239))*(OFFSET('PTRM input'!$G$477,0,$E1239-1)/A36taxstdlife))))</f>
        <v>0</v>
      </c>
      <c r="BA1239" s="251">
        <f ca="1">IF(A36taxstdlife="n/a","n/a",IF(A36taxstdlife="",0,IF(BA$3&gt;(A36stdlife+$E1239),((INDEX('PTRM input'!$G$385:$P$434,A36offset,$E1239)-INDEX('PTRM input'!$G$277:$P$326,A36offset,$E1239))*OFFSET($F$7,0,$E1239))-SUM($G1239:AZ1239),(((INDEX('PTRM input'!$G$385:$P$434,A36offset,$E1239)-INDEX('PTRM input'!$G$277:$P$326,A36offset,$E1239))*OFFSET($F$7,0,$E1239))-SUM($G1239:AZ1239))*(OFFSET('PTRM input'!$G$477,0,$E1239-1)/A36taxstdlife))))</f>
        <v>0</v>
      </c>
      <c r="BB1239" s="251">
        <f ca="1">IF(A36taxstdlife="n/a","n/a",IF(A36taxstdlife="",0,IF(BB$3&gt;(A36stdlife+$E1239),((INDEX('PTRM input'!$G$385:$P$434,A36offset,$E1239)-INDEX('PTRM input'!$G$277:$P$326,A36offset,$E1239))*OFFSET($F$7,0,$E1239))-SUM($G1239:BA1239),(((INDEX('PTRM input'!$G$385:$P$434,A36offset,$E1239)-INDEX('PTRM input'!$G$277:$P$326,A36offset,$E1239))*OFFSET($F$7,0,$E1239))-SUM($G1239:BA1239))*(OFFSET('PTRM input'!$G$477,0,$E1239-1)/A36taxstdlife))))</f>
        <v>0</v>
      </c>
      <c r="BC1239" s="251">
        <f ca="1">IF(A36taxstdlife="n/a","n/a",IF(A36taxstdlife="",0,IF(BC$3&gt;(A36stdlife+$E1239),((INDEX('PTRM input'!$G$385:$P$434,A36offset,$E1239)-INDEX('PTRM input'!$G$277:$P$326,A36offset,$E1239))*OFFSET($F$7,0,$E1239))-SUM($G1239:BB1239),(((INDEX('PTRM input'!$G$385:$P$434,A36offset,$E1239)-INDEX('PTRM input'!$G$277:$P$326,A36offset,$E1239))*OFFSET($F$7,0,$E1239))-SUM($G1239:BB1239))*(OFFSET('PTRM input'!$G$477,0,$E1239-1)/A36taxstdlife))))</f>
        <v>0</v>
      </c>
      <c r="BD1239" s="251">
        <f ca="1">IF(A36taxstdlife="n/a","n/a",IF(A36taxstdlife="",0,IF(BD$3&gt;(A36stdlife+$E1239),((INDEX('PTRM input'!$G$385:$P$434,A36offset,$E1239)-INDEX('PTRM input'!$G$277:$P$326,A36offset,$E1239))*OFFSET($F$7,0,$E1239))-SUM($G1239:BC1239),(((INDEX('PTRM input'!$G$385:$P$434,A36offset,$E1239)-INDEX('PTRM input'!$G$277:$P$326,A36offset,$E1239))*OFFSET($F$7,0,$E1239))-SUM($G1239:BC1239))*(OFFSET('PTRM input'!$G$477,0,$E1239-1)/A36taxstdlife))))</f>
        <v>0</v>
      </c>
      <c r="BE1239" s="251">
        <f ca="1">IF(A36taxstdlife="n/a","n/a",IF(A36taxstdlife="",0,IF(BE$3&gt;(A36stdlife+$E1239),((INDEX('PTRM input'!$G$385:$P$434,A36offset,$E1239)-INDEX('PTRM input'!$G$277:$P$326,A36offset,$E1239))*OFFSET($F$7,0,$E1239))-SUM($G1239:BD1239),(((INDEX('PTRM input'!$G$385:$P$434,A36offset,$E1239)-INDEX('PTRM input'!$G$277:$P$326,A36offset,$E1239))*OFFSET($F$7,0,$E1239))-SUM($G1239:BD1239))*(OFFSET('PTRM input'!$G$477,0,$E1239-1)/A36taxstdlife))))</f>
        <v>0</v>
      </c>
      <c r="BF1239" s="251">
        <f ca="1">IF(A36taxstdlife="n/a","n/a",IF(A36taxstdlife="",0,IF(BF$3&gt;(A36stdlife+$E1239),((INDEX('PTRM input'!$G$385:$P$434,A36offset,$E1239)-INDEX('PTRM input'!$G$277:$P$326,A36offset,$E1239))*OFFSET($F$7,0,$E1239))-SUM($G1239:BE1239),(((INDEX('PTRM input'!$G$385:$P$434,A36offset,$E1239)-INDEX('PTRM input'!$G$277:$P$326,A36offset,$E1239))*OFFSET($F$7,0,$E1239))-SUM($G1239:BE1239))*(OFFSET('PTRM input'!$G$477,0,$E1239-1)/A36taxstdlife))))</f>
        <v>0</v>
      </c>
      <c r="BG1239" s="251">
        <f ca="1">IF(A36taxstdlife="n/a","n/a",IF(A36taxstdlife="",0,IF(BG$3&gt;(A36stdlife+$E1239),((INDEX('PTRM input'!$G$385:$P$434,A36offset,$E1239)-INDEX('PTRM input'!$G$277:$P$326,A36offset,$E1239))*OFFSET($F$7,0,$E1239))-SUM($G1239:BF1239),(((INDEX('PTRM input'!$G$385:$P$434,A36offset,$E1239)-INDEX('PTRM input'!$G$277:$P$326,A36offset,$E1239))*OFFSET($F$7,0,$E1239))-SUM($G1239:BF1239))*(OFFSET('PTRM input'!$G$477,0,$E1239-1)/A36taxstdlife))))</f>
        <v>0</v>
      </c>
      <c r="BH1239" s="251">
        <f ca="1">IF(A36taxstdlife="n/a","n/a",IF(A36taxstdlife="",0,IF(BH$3&gt;(A36stdlife+$E1239),((INDEX('PTRM input'!$G$385:$P$434,A36offset,$E1239)-INDEX('PTRM input'!$G$277:$P$326,A36offset,$E1239))*OFFSET($F$7,0,$E1239))-SUM($G1239:BG1239),(((INDEX('PTRM input'!$G$385:$P$434,A36offset,$E1239)-INDEX('PTRM input'!$G$277:$P$326,A36offset,$E1239))*OFFSET($F$7,0,$E1239))-SUM($G1239:BG1239))*(OFFSET('PTRM input'!$G$477,0,$E1239-1)/A36taxstdlife))))</f>
        <v>0</v>
      </c>
      <c r="BI1239" s="251">
        <f ca="1">IF(A36taxstdlife="n/a","n/a",IF(A36taxstdlife="",0,IF(BI$3&gt;(A36stdlife+$E1239),((INDEX('PTRM input'!$G$385:$P$434,A36offset,$E1239)-INDEX('PTRM input'!$G$277:$P$326,A36offset,$E1239))*OFFSET($F$7,0,$E1239))-SUM($G1239:BH1239),(((INDEX('PTRM input'!$G$385:$P$434,A36offset,$E1239)-INDEX('PTRM input'!$G$277:$P$326,A36offset,$E1239))*OFFSET($F$7,0,$E1239))-SUM($G1239:BH1239))*(OFFSET('PTRM input'!$G$477,0,$E1239-1)/A36taxstdlife))))</f>
        <v>0</v>
      </c>
      <c r="BJ1239" s="163"/>
      <c r="BK1239" s="116"/>
      <c r="BL1239" s="116"/>
      <c r="BM1239" s="116"/>
    </row>
    <row r="1240" spans="1:65" ht="12.75" hidden="1" customHeight="1" outlineLevel="2">
      <c r="A1240" s="366"/>
      <c r="B1240" s="19"/>
      <c r="C1240" s="18"/>
      <c r="D1240" s="760"/>
      <c r="E1240" s="86">
        <v>4</v>
      </c>
      <c r="F1240" s="356"/>
      <c r="G1240" s="434"/>
      <c r="H1240" s="435"/>
      <c r="I1240" s="435"/>
      <c r="J1240" s="619"/>
      <c r="K1240" s="251">
        <f ca="1">IF(A36taxstdlife="n/a","n/a",IF(A36taxstdlife="",0,IF(K$3&gt;(A36stdlife+$E1240),((INDEX('PTRM input'!$G$385:$P$434,A36offset,$E1240)-INDEX('PTRM input'!$G$277:$P$326,A36offset,$E1240))*OFFSET($F$7,0,$E1240))-SUM($G1240:J1240),(((INDEX('PTRM input'!$G$385:$P$434,A36offset,$E1240)-INDEX('PTRM input'!$G$277:$P$326,A36offset,$E1240))*OFFSET($F$7,0,$E1240))-SUM($G1240:J1240))*(OFFSET('PTRM input'!$G$477,0,$E1240-1)/A36taxstdlife))))</f>
        <v>0</v>
      </c>
      <c r="L1240" s="251">
        <f ca="1">IF(A36taxstdlife="n/a","n/a",IF(A36taxstdlife="",0,IF(L$3&gt;(A36stdlife+$E1240),((INDEX('PTRM input'!$G$385:$P$434,A36offset,$E1240)-INDEX('PTRM input'!$G$277:$P$326,A36offset,$E1240))*OFFSET($F$7,0,$E1240))-SUM($G1240:K1240),(((INDEX('PTRM input'!$G$385:$P$434,A36offset,$E1240)-INDEX('PTRM input'!$G$277:$P$326,A36offset,$E1240))*OFFSET($F$7,0,$E1240))-SUM($G1240:K1240))*(OFFSET('PTRM input'!$G$477,0,$E1240-1)/A36taxstdlife))))</f>
        <v>0</v>
      </c>
      <c r="M1240" s="251">
        <f ca="1">IF(A36taxstdlife="n/a","n/a",IF(A36taxstdlife="",0,IF(M$3&gt;(A36stdlife+$E1240),((INDEX('PTRM input'!$G$385:$P$434,A36offset,$E1240)-INDEX('PTRM input'!$G$277:$P$326,A36offset,$E1240))*OFFSET($F$7,0,$E1240))-SUM($G1240:L1240),(((INDEX('PTRM input'!$G$385:$P$434,A36offset,$E1240)-INDEX('PTRM input'!$G$277:$P$326,A36offset,$E1240))*OFFSET($F$7,0,$E1240))-SUM($G1240:L1240))*(OFFSET('PTRM input'!$G$477,0,$E1240-1)/A36taxstdlife))))</f>
        <v>0</v>
      </c>
      <c r="N1240" s="251">
        <f ca="1">IF(A36taxstdlife="n/a","n/a",IF(A36taxstdlife="",0,IF(N$3&gt;(A36stdlife+$E1240),((INDEX('PTRM input'!$G$385:$P$434,A36offset,$E1240)-INDEX('PTRM input'!$G$277:$P$326,A36offset,$E1240))*OFFSET($F$7,0,$E1240))-SUM($G1240:M1240),(((INDEX('PTRM input'!$G$385:$P$434,A36offset,$E1240)-INDEX('PTRM input'!$G$277:$P$326,A36offset,$E1240))*OFFSET($F$7,0,$E1240))-SUM($G1240:M1240))*(OFFSET('PTRM input'!$G$477,0,$E1240-1)/A36taxstdlife))))</f>
        <v>0</v>
      </c>
      <c r="O1240" s="251">
        <f ca="1">IF(A36taxstdlife="n/a","n/a",IF(A36taxstdlife="",0,IF(O$3&gt;(A36stdlife+$E1240),((INDEX('PTRM input'!$G$385:$P$434,A36offset,$E1240)-INDEX('PTRM input'!$G$277:$P$326,A36offset,$E1240))*OFFSET($F$7,0,$E1240))-SUM($G1240:N1240),(((INDEX('PTRM input'!$G$385:$P$434,A36offset,$E1240)-INDEX('PTRM input'!$G$277:$P$326,A36offset,$E1240))*OFFSET($F$7,0,$E1240))-SUM($G1240:N1240))*(OFFSET('PTRM input'!$G$477,0,$E1240-1)/A36taxstdlife))))</f>
        <v>0</v>
      </c>
      <c r="P1240" s="251">
        <f ca="1">IF(A36taxstdlife="n/a","n/a",IF(A36taxstdlife="",0,IF(P$3&gt;(A36stdlife+$E1240),((INDEX('PTRM input'!$G$385:$P$434,A36offset,$E1240)-INDEX('PTRM input'!$G$277:$P$326,A36offset,$E1240))*OFFSET($F$7,0,$E1240))-SUM($G1240:O1240),(((INDEX('PTRM input'!$G$385:$P$434,A36offset,$E1240)-INDEX('PTRM input'!$G$277:$P$326,A36offset,$E1240))*OFFSET($F$7,0,$E1240))-SUM($G1240:O1240))*(OFFSET('PTRM input'!$G$477,0,$E1240-1)/A36taxstdlife))))</f>
        <v>0</v>
      </c>
      <c r="Q1240" s="251">
        <f ca="1">IF(A36taxstdlife="n/a","n/a",IF(A36taxstdlife="",0,IF(Q$3&gt;(A36stdlife+$E1240),((INDEX('PTRM input'!$G$385:$P$434,A36offset,$E1240)-INDEX('PTRM input'!$G$277:$P$326,A36offset,$E1240))*OFFSET($F$7,0,$E1240))-SUM($G1240:P1240),(((INDEX('PTRM input'!$G$385:$P$434,A36offset,$E1240)-INDEX('PTRM input'!$G$277:$P$326,A36offset,$E1240))*OFFSET($F$7,0,$E1240))-SUM($G1240:P1240))*(OFFSET('PTRM input'!$G$477,0,$E1240-1)/A36taxstdlife))))</f>
        <v>0</v>
      </c>
      <c r="R1240" s="251">
        <f ca="1">IF(A36taxstdlife="n/a","n/a",IF(A36taxstdlife="",0,IF(R$3&gt;(A36stdlife+$E1240),((INDEX('PTRM input'!$G$385:$P$434,A36offset,$E1240)-INDEX('PTRM input'!$G$277:$P$326,A36offset,$E1240))*OFFSET($F$7,0,$E1240))-SUM($G1240:Q1240),(((INDEX('PTRM input'!$G$385:$P$434,A36offset,$E1240)-INDEX('PTRM input'!$G$277:$P$326,A36offset,$E1240))*OFFSET($F$7,0,$E1240))-SUM($G1240:Q1240))*(OFFSET('PTRM input'!$G$477,0,$E1240-1)/A36taxstdlife))))</f>
        <v>0</v>
      </c>
      <c r="S1240" s="251">
        <f ca="1">IF(A36taxstdlife="n/a","n/a",IF(A36taxstdlife="",0,IF(S$3&gt;(A36stdlife+$E1240),((INDEX('PTRM input'!$G$385:$P$434,A36offset,$E1240)-INDEX('PTRM input'!$G$277:$P$326,A36offset,$E1240))*OFFSET($F$7,0,$E1240))-SUM($G1240:R1240),(((INDEX('PTRM input'!$G$385:$P$434,A36offset,$E1240)-INDEX('PTRM input'!$G$277:$P$326,A36offset,$E1240))*OFFSET($F$7,0,$E1240))-SUM($G1240:R1240))*(OFFSET('PTRM input'!$G$477,0,$E1240-1)/A36taxstdlife))))</f>
        <v>0</v>
      </c>
      <c r="T1240" s="251">
        <f ca="1">IF(A36taxstdlife="n/a","n/a",IF(A36taxstdlife="",0,IF(T$3&gt;(A36stdlife+$E1240),((INDEX('PTRM input'!$G$385:$P$434,A36offset,$E1240)-INDEX('PTRM input'!$G$277:$P$326,A36offset,$E1240))*OFFSET($F$7,0,$E1240))-SUM($G1240:S1240),(((INDEX('PTRM input'!$G$385:$P$434,A36offset,$E1240)-INDEX('PTRM input'!$G$277:$P$326,A36offset,$E1240))*OFFSET($F$7,0,$E1240))-SUM($G1240:S1240))*(OFFSET('PTRM input'!$G$477,0,$E1240-1)/A36taxstdlife))))</f>
        <v>0</v>
      </c>
      <c r="U1240" s="251">
        <f ca="1">IF(A36taxstdlife="n/a","n/a",IF(A36taxstdlife="",0,IF(U$3&gt;(A36stdlife+$E1240),((INDEX('PTRM input'!$G$385:$P$434,A36offset,$E1240)-INDEX('PTRM input'!$G$277:$P$326,A36offset,$E1240))*OFFSET($F$7,0,$E1240))-SUM($G1240:T1240),(((INDEX('PTRM input'!$G$385:$P$434,A36offset,$E1240)-INDEX('PTRM input'!$G$277:$P$326,A36offset,$E1240))*OFFSET($F$7,0,$E1240))-SUM($G1240:T1240))*(OFFSET('PTRM input'!$G$477,0,$E1240-1)/A36taxstdlife))))</f>
        <v>0</v>
      </c>
      <c r="V1240" s="251">
        <f ca="1">IF(A36taxstdlife="n/a","n/a",IF(A36taxstdlife="",0,IF(V$3&gt;(A36stdlife+$E1240),((INDEX('PTRM input'!$G$385:$P$434,A36offset,$E1240)-INDEX('PTRM input'!$G$277:$P$326,A36offset,$E1240))*OFFSET($F$7,0,$E1240))-SUM($G1240:U1240),(((INDEX('PTRM input'!$G$385:$P$434,A36offset,$E1240)-INDEX('PTRM input'!$G$277:$P$326,A36offset,$E1240))*OFFSET($F$7,0,$E1240))-SUM($G1240:U1240))*(OFFSET('PTRM input'!$G$477,0,$E1240-1)/A36taxstdlife))))</f>
        <v>0</v>
      </c>
      <c r="W1240" s="251">
        <f ca="1">IF(A36taxstdlife="n/a","n/a",IF(A36taxstdlife="",0,IF(W$3&gt;(A36stdlife+$E1240),((INDEX('PTRM input'!$G$385:$P$434,A36offset,$E1240)-INDEX('PTRM input'!$G$277:$P$326,A36offset,$E1240))*OFFSET($F$7,0,$E1240))-SUM($G1240:V1240),(((INDEX('PTRM input'!$G$385:$P$434,A36offset,$E1240)-INDEX('PTRM input'!$G$277:$P$326,A36offset,$E1240))*OFFSET($F$7,0,$E1240))-SUM($G1240:V1240))*(OFFSET('PTRM input'!$G$477,0,$E1240-1)/A36taxstdlife))))</f>
        <v>0</v>
      </c>
      <c r="X1240" s="251">
        <f ca="1">IF(A36taxstdlife="n/a","n/a",IF(A36taxstdlife="",0,IF(X$3&gt;(A36stdlife+$E1240),((INDEX('PTRM input'!$G$385:$P$434,A36offset,$E1240)-INDEX('PTRM input'!$G$277:$P$326,A36offset,$E1240))*OFFSET($F$7,0,$E1240))-SUM($G1240:W1240),(((INDEX('PTRM input'!$G$385:$P$434,A36offset,$E1240)-INDEX('PTRM input'!$G$277:$P$326,A36offset,$E1240))*OFFSET($F$7,0,$E1240))-SUM($G1240:W1240))*(OFFSET('PTRM input'!$G$477,0,$E1240-1)/A36taxstdlife))))</f>
        <v>0</v>
      </c>
      <c r="Y1240" s="251">
        <f ca="1">IF(A36taxstdlife="n/a","n/a",IF(A36taxstdlife="",0,IF(Y$3&gt;(A36stdlife+$E1240),((INDEX('PTRM input'!$G$385:$P$434,A36offset,$E1240)-INDEX('PTRM input'!$G$277:$P$326,A36offset,$E1240))*OFFSET($F$7,0,$E1240))-SUM($G1240:X1240),(((INDEX('PTRM input'!$G$385:$P$434,A36offset,$E1240)-INDEX('PTRM input'!$G$277:$P$326,A36offset,$E1240))*OFFSET($F$7,0,$E1240))-SUM($G1240:X1240))*(OFFSET('PTRM input'!$G$477,0,$E1240-1)/A36taxstdlife))))</f>
        <v>0</v>
      </c>
      <c r="Z1240" s="251">
        <f ca="1">IF(A36taxstdlife="n/a","n/a",IF(A36taxstdlife="",0,IF(Z$3&gt;(A36stdlife+$E1240),((INDEX('PTRM input'!$G$385:$P$434,A36offset,$E1240)-INDEX('PTRM input'!$G$277:$P$326,A36offset,$E1240))*OFFSET($F$7,0,$E1240))-SUM($G1240:Y1240),(((INDEX('PTRM input'!$G$385:$P$434,A36offset,$E1240)-INDEX('PTRM input'!$G$277:$P$326,A36offset,$E1240))*OFFSET($F$7,0,$E1240))-SUM($G1240:Y1240))*(OFFSET('PTRM input'!$G$477,0,$E1240-1)/A36taxstdlife))))</f>
        <v>0</v>
      </c>
      <c r="AA1240" s="251">
        <f ca="1">IF(A36taxstdlife="n/a","n/a",IF(A36taxstdlife="",0,IF(AA$3&gt;(A36stdlife+$E1240),((INDEX('PTRM input'!$G$385:$P$434,A36offset,$E1240)-INDEX('PTRM input'!$G$277:$P$326,A36offset,$E1240))*OFFSET($F$7,0,$E1240))-SUM($G1240:Z1240),(((INDEX('PTRM input'!$G$385:$P$434,A36offset,$E1240)-INDEX('PTRM input'!$G$277:$P$326,A36offset,$E1240))*OFFSET($F$7,0,$E1240))-SUM($G1240:Z1240))*(OFFSET('PTRM input'!$G$477,0,$E1240-1)/A36taxstdlife))))</f>
        <v>0</v>
      </c>
      <c r="AB1240" s="251">
        <f ca="1">IF(A36taxstdlife="n/a","n/a",IF(A36taxstdlife="",0,IF(AB$3&gt;(A36stdlife+$E1240),((INDEX('PTRM input'!$G$385:$P$434,A36offset,$E1240)-INDEX('PTRM input'!$G$277:$P$326,A36offset,$E1240))*OFFSET($F$7,0,$E1240))-SUM($G1240:AA1240),(((INDEX('PTRM input'!$G$385:$P$434,A36offset,$E1240)-INDEX('PTRM input'!$G$277:$P$326,A36offset,$E1240))*OFFSET($F$7,0,$E1240))-SUM($G1240:AA1240))*(OFFSET('PTRM input'!$G$477,0,$E1240-1)/A36taxstdlife))))</f>
        <v>0</v>
      </c>
      <c r="AC1240" s="251">
        <f ca="1">IF(A36taxstdlife="n/a","n/a",IF(A36taxstdlife="",0,IF(AC$3&gt;(A36stdlife+$E1240),((INDEX('PTRM input'!$G$385:$P$434,A36offset,$E1240)-INDEX('PTRM input'!$G$277:$P$326,A36offset,$E1240))*OFFSET($F$7,0,$E1240))-SUM($G1240:AB1240),(((INDEX('PTRM input'!$G$385:$P$434,A36offset,$E1240)-INDEX('PTRM input'!$G$277:$P$326,A36offset,$E1240))*OFFSET($F$7,0,$E1240))-SUM($G1240:AB1240))*(OFFSET('PTRM input'!$G$477,0,$E1240-1)/A36taxstdlife))))</f>
        <v>0</v>
      </c>
      <c r="AD1240" s="251">
        <f ca="1">IF(A36taxstdlife="n/a","n/a",IF(A36taxstdlife="",0,IF(AD$3&gt;(A36stdlife+$E1240),((INDEX('PTRM input'!$G$385:$P$434,A36offset,$E1240)-INDEX('PTRM input'!$G$277:$P$326,A36offset,$E1240))*OFFSET($F$7,0,$E1240))-SUM($G1240:AC1240),(((INDEX('PTRM input'!$G$385:$P$434,A36offset,$E1240)-INDEX('PTRM input'!$G$277:$P$326,A36offset,$E1240))*OFFSET($F$7,0,$E1240))-SUM($G1240:AC1240))*(OFFSET('PTRM input'!$G$477,0,$E1240-1)/A36taxstdlife))))</f>
        <v>0</v>
      </c>
      <c r="AE1240" s="251">
        <f ca="1">IF(A36taxstdlife="n/a","n/a",IF(A36taxstdlife="",0,IF(AE$3&gt;(A36stdlife+$E1240),((INDEX('PTRM input'!$G$385:$P$434,A36offset,$E1240)-INDEX('PTRM input'!$G$277:$P$326,A36offset,$E1240))*OFFSET($F$7,0,$E1240))-SUM($G1240:AD1240),(((INDEX('PTRM input'!$G$385:$P$434,A36offset,$E1240)-INDEX('PTRM input'!$G$277:$P$326,A36offset,$E1240))*OFFSET($F$7,0,$E1240))-SUM($G1240:AD1240))*(OFFSET('PTRM input'!$G$477,0,$E1240-1)/A36taxstdlife))))</f>
        <v>0</v>
      </c>
      <c r="AF1240" s="251">
        <f ca="1">IF(A36taxstdlife="n/a","n/a",IF(A36taxstdlife="",0,IF(AF$3&gt;(A36stdlife+$E1240),((INDEX('PTRM input'!$G$385:$P$434,A36offset,$E1240)-INDEX('PTRM input'!$G$277:$P$326,A36offset,$E1240))*OFFSET($F$7,0,$E1240))-SUM($G1240:AE1240),(((INDEX('PTRM input'!$G$385:$P$434,A36offset,$E1240)-INDEX('PTRM input'!$G$277:$P$326,A36offset,$E1240))*OFFSET($F$7,0,$E1240))-SUM($G1240:AE1240))*(OFFSET('PTRM input'!$G$477,0,$E1240-1)/A36taxstdlife))))</f>
        <v>0</v>
      </c>
      <c r="AG1240" s="251">
        <f ca="1">IF(A36taxstdlife="n/a","n/a",IF(A36taxstdlife="",0,IF(AG$3&gt;(A36stdlife+$E1240),((INDEX('PTRM input'!$G$385:$P$434,A36offset,$E1240)-INDEX('PTRM input'!$G$277:$P$326,A36offset,$E1240))*OFFSET($F$7,0,$E1240))-SUM($G1240:AF1240),(((INDEX('PTRM input'!$G$385:$P$434,A36offset,$E1240)-INDEX('PTRM input'!$G$277:$P$326,A36offset,$E1240))*OFFSET($F$7,0,$E1240))-SUM($G1240:AF1240))*(OFFSET('PTRM input'!$G$477,0,$E1240-1)/A36taxstdlife))))</f>
        <v>0</v>
      </c>
      <c r="AH1240" s="251">
        <f ca="1">IF(A36taxstdlife="n/a","n/a",IF(A36taxstdlife="",0,IF(AH$3&gt;(A36stdlife+$E1240),((INDEX('PTRM input'!$G$385:$P$434,A36offset,$E1240)-INDEX('PTRM input'!$G$277:$P$326,A36offset,$E1240))*OFFSET($F$7,0,$E1240))-SUM($G1240:AG1240),(((INDEX('PTRM input'!$G$385:$P$434,A36offset,$E1240)-INDEX('PTRM input'!$G$277:$P$326,A36offset,$E1240))*OFFSET($F$7,0,$E1240))-SUM($G1240:AG1240))*(OFFSET('PTRM input'!$G$477,0,$E1240-1)/A36taxstdlife))))</f>
        <v>0</v>
      </c>
      <c r="AI1240" s="251">
        <f ca="1">IF(A36taxstdlife="n/a","n/a",IF(A36taxstdlife="",0,IF(AI$3&gt;(A36stdlife+$E1240),((INDEX('PTRM input'!$G$385:$P$434,A36offset,$E1240)-INDEX('PTRM input'!$G$277:$P$326,A36offset,$E1240))*OFFSET($F$7,0,$E1240))-SUM($G1240:AH1240),(((INDEX('PTRM input'!$G$385:$P$434,A36offset,$E1240)-INDEX('PTRM input'!$G$277:$P$326,A36offset,$E1240))*OFFSET($F$7,0,$E1240))-SUM($G1240:AH1240))*(OFFSET('PTRM input'!$G$477,0,$E1240-1)/A36taxstdlife))))</f>
        <v>0</v>
      </c>
      <c r="AJ1240" s="251">
        <f ca="1">IF(A36taxstdlife="n/a","n/a",IF(A36taxstdlife="",0,IF(AJ$3&gt;(A36stdlife+$E1240),((INDEX('PTRM input'!$G$385:$P$434,A36offset,$E1240)-INDEX('PTRM input'!$G$277:$P$326,A36offset,$E1240))*OFFSET($F$7,0,$E1240))-SUM($G1240:AI1240),(((INDEX('PTRM input'!$G$385:$P$434,A36offset,$E1240)-INDEX('PTRM input'!$G$277:$P$326,A36offset,$E1240))*OFFSET($F$7,0,$E1240))-SUM($G1240:AI1240))*(OFFSET('PTRM input'!$G$477,0,$E1240-1)/A36taxstdlife))))</f>
        <v>0</v>
      </c>
      <c r="AK1240" s="251">
        <f ca="1">IF(A36taxstdlife="n/a","n/a",IF(A36taxstdlife="",0,IF(AK$3&gt;(A36stdlife+$E1240),((INDEX('PTRM input'!$G$385:$P$434,A36offset,$E1240)-INDEX('PTRM input'!$G$277:$P$326,A36offset,$E1240))*OFFSET($F$7,0,$E1240))-SUM($G1240:AJ1240),(((INDEX('PTRM input'!$G$385:$P$434,A36offset,$E1240)-INDEX('PTRM input'!$G$277:$P$326,A36offset,$E1240))*OFFSET($F$7,0,$E1240))-SUM($G1240:AJ1240))*(OFFSET('PTRM input'!$G$477,0,$E1240-1)/A36taxstdlife))))</f>
        <v>0</v>
      </c>
      <c r="AL1240" s="251">
        <f ca="1">IF(A36taxstdlife="n/a","n/a",IF(A36taxstdlife="",0,IF(AL$3&gt;(A36stdlife+$E1240),((INDEX('PTRM input'!$G$385:$P$434,A36offset,$E1240)-INDEX('PTRM input'!$G$277:$P$326,A36offset,$E1240))*OFFSET($F$7,0,$E1240))-SUM($G1240:AK1240),(((INDEX('PTRM input'!$G$385:$P$434,A36offset,$E1240)-INDEX('PTRM input'!$G$277:$P$326,A36offset,$E1240))*OFFSET($F$7,0,$E1240))-SUM($G1240:AK1240))*(OFFSET('PTRM input'!$G$477,0,$E1240-1)/A36taxstdlife))))</f>
        <v>0</v>
      </c>
      <c r="AM1240" s="251">
        <f ca="1">IF(A36taxstdlife="n/a","n/a",IF(A36taxstdlife="",0,IF(AM$3&gt;(A36stdlife+$E1240),((INDEX('PTRM input'!$G$385:$P$434,A36offset,$E1240)-INDEX('PTRM input'!$G$277:$P$326,A36offset,$E1240))*OFFSET($F$7,0,$E1240))-SUM($G1240:AL1240),(((INDEX('PTRM input'!$G$385:$P$434,A36offset,$E1240)-INDEX('PTRM input'!$G$277:$P$326,A36offset,$E1240))*OFFSET($F$7,0,$E1240))-SUM($G1240:AL1240))*(OFFSET('PTRM input'!$G$477,0,$E1240-1)/A36taxstdlife))))</f>
        <v>0</v>
      </c>
      <c r="AN1240" s="251">
        <f ca="1">IF(A36taxstdlife="n/a","n/a",IF(A36taxstdlife="",0,IF(AN$3&gt;(A36stdlife+$E1240),((INDEX('PTRM input'!$G$385:$P$434,A36offset,$E1240)-INDEX('PTRM input'!$G$277:$P$326,A36offset,$E1240))*OFFSET($F$7,0,$E1240))-SUM($G1240:AM1240),(((INDEX('PTRM input'!$G$385:$P$434,A36offset,$E1240)-INDEX('PTRM input'!$G$277:$P$326,A36offset,$E1240))*OFFSET($F$7,0,$E1240))-SUM($G1240:AM1240))*(OFFSET('PTRM input'!$G$477,0,$E1240-1)/A36taxstdlife))))</f>
        <v>0</v>
      </c>
      <c r="AO1240" s="251">
        <f ca="1">IF(A36taxstdlife="n/a","n/a",IF(A36taxstdlife="",0,IF(AO$3&gt;(A36stdlife+$E1240),((INDEX('PTRM input'!$G$385:$P$434,A36offset,$E1240)-INDEX('PTRM input'!$G$277:$P$326,A36offset,$E1240))*OFFSET($F$7,0,$E1240))-SUM($G1240:AN1240),(((INDEX('PTRM input'!$G$385:$P$434,A36offset,$E1240)-INDEX('PTRM input'!$G$277:$P$326,A36offset,$E1240))*OFFSET($F$7,0,$E1240))-SUM($G1240:AN1240))*(OFFSET('PTRM input'!$G$477,0,$E1240-1)/A36taxstdlife))))</f>
        <v>0</v>
      </c>
      <c r="AP1240" s="251">
        <f ca="1">IF(A36taxstdlife="n/a","n/a",IF(A36taxstdlife="",0,IF(AP$3&gt;(A36stdlife+$E1240),((INDEX('PTRM input'!$G$385:$P$434,A36offset,$E1240)-INDEX('PTRM input'!$G$277:$P$326,A36offset,$E1240))*OFFSET($F$7,0,$E1240))-SUM($G1240:AO1240),(((INDEX('PTRM input'!$G$385:$P$434,A36offset,$E1240)-INDEX('PTRM input'!$G$277:$P$326,A36offset,$E1240))*OFFSET($F$7,0,$E1240))-SUM($G1240:AO1240))*(OFFSET('PTRM input'!$G$477,0,$E1240-1)/A36taxstdlife))))</f>
        <v>0</v>
      </c>
      <c r="AQ1240" s="251">
        <f ca="1">IF(A36taxstdlife="n/a","n/a",IF(A36taxstdlife="",0,IF(AQ$3&gt;(A36stdlife+$E1240),((INDEX('PTRM input'!$G$385:$P$434,A36offset,$E1240)-INDEX('PTRM input'!$G$277:$P$326,A36offset,$E1240))*OFFSET($F$7,0,$E1240))-SUM($G1240:AP1240),(((INDEX('PTRM input'!$G$385:$P$434,A36offset,$E1240)-INDEX('PTRM input'!$G$277:$P$326,A36offset,$E1240))*OFFSET($F$7,0,$E1240))-SUM($G1240:AP1240))*(OFFSET('PTRM input'!$G$477,0,$E1240-1)/A36taxstdlife))))</f>
        <v>0</v>
      </c>
      <c r="AR1240" s="251">
        <f ca="1">IF(A36taxstdlife="n/a","n/a",IF(A36taxstdlife="",0,IF(AR$3&gt;(A36stdlife+$E1240),((INDEX('PTRM input'!$G$385:$P$434,A36offset,$E1240)-INDEX('PTRM input'!$G$277:$P$326,A36offset,$E1240))*OFFSET($F$7,0,$E1240))-SUM($G1240:AQ1240),(((INDEX('PTRM input'!$G$385:$P$434,A36offset,$E1240)-INDEX('PTRM input'!$G$277:$P$326,A36offset,$E1240))*OFFSET($F$7,0,$E1240))-SUM($G1240:AQ1240))*(OFFSET('PTRM input'!$G$477,0,$E1240-1)/A36taxstdlife))))</f>
        <v>0</v>
      </c>
      <c r="AS1240" s="251">
        <f ca="1">IF(A36taxstdlife="n/a","n/a",IF(A36taxstdlife="",0,IF(AS$3&gt;(A36stdlife+$E1240),((INDEX('PTRM input'!$G$385:$P$434,A36offset,$E1240)-INDEX('PTRM input'!$G$277:$P$326,A36offset,$E1240))*OFFSET($F$7,0,$E1240))-SUM($G1240:AR1240),(((INDEX('PTRM input'!$G$385:$P$434,A36offset,$E1240)-INDEX('PTRM input'!$G$277:$P$326,A36offset,$E1240))*OFFSET($F$7,0,$E1240))-SUM($G1240:AR1240))*(OFFSET('PTRM input'!$G$477,0,$E1240-1)/A36taxstdlife))))</f>
        <v>0</v>
      </c>
      <c r="AT1240" s="251">
        <f ca="1">IF(A36taxstdlife="n/a","n/a",IF(A36taxstdlife="",0,IF(AT$3&gt;(A36stdlife+$E1240),((INDEX('PTRM input'!$G$385:$P$434,A36offset,$E1240)-INDEX('PTRM input'!$G$277:$P$326,A36offset,$E1240))*OFFSET($F$7,0,$E1240))-SUM($G1240:AS1240),(((INDEX('PTRM input'!$G$385:$P$434,A36offset,$E1240)-INDEX('PTRM input'!$G$277:$P$326,A36offset,$E1240))*OFFSET($F$7,0,$E1240))-SUM($G1240:AS1240))*(OFFSET('PTRM input'!$G$477,0,$E1240-1)/A36taxstdlife))))</f>
        <v>0</v>
      </c>
      <c r="AU1240" s="251">
        <f ca="1">IF(A36taxstdlife="n/a","n/a",IF(A36taxstdlife="",0,IF(AU$3&gt;(A36stdlife+$E1240),((INDEX('PTRM input'!$G$385:$P$434,A36offset,$E1240)-INDEX('PTRM input'!$G$277:$P$326,A36offset,$E1240))*OFFSET($F$7,0,$E1240))-SUM($G1240:AT1240),(((INDEX('PTRM input'!$G$385:$P$434,A36offset,$E1240)-INDEX('PTRM input'!$G$277:$P$326,A36offset,$E1240))*OFFSET($F$7,0,$E1240))-SUM($G1240:AT1240))*(OFFSET('PTRM input'!$G$477,0,$E1240-1)/A36taxstdlife))))</f>
        <v>0</v>
      </c>
      <c r="AV1240" s="251">
        <f ca="1">IF(A36taxstdlife="n/a","n/a",IF(A36taxstdlife="",0,IF(AV$3&gt;(A36stdlife+$E1240),((INDEX('PTRM input'!$G$385:$P$434,A36offset,$E1240)-INDEX('PTRM input'!$G$277:$P$326,A36offset,$E1240))*OFFSET($F$7,0,$E1240))-SUM($G1240:AU1240),(((INDEX('PTRM input'!$G$385:$P$434,A36offset,$E1240)-INDEX('PTRM input'!$G$277:$P$326,A36offset,$E1240))*OFFSET($F$7,0,$E1240))-SUM($G1240:AU1240))*(OFFSET('PTRM input'!$G$477,0,$E1240-1)/A36taxstdlife))))</f>
        <v>0</v>
      </c>
      <c r="AW1240" s="251">
        <f ca="1">IF(A36taxstdlife="n/a","n/a",IF(A36taxstdlife="",0,IF(AW$3&gt;(A36stdlife+$E1240),((INDEX('PTRM input'!$G$385:$P$434,A36offset,$E1240)-INDEX('PTRM input'!$G$277:$P$326,A36offset,$E1240))*OFFSET($F$7,0,$E1240))-SUM($G1240:AV1240),(((INDEX('PTRM input'!$G$385:$P$434,A36offset,$E1240)-INDEX('PTRM input'!$G$277:$P$326,A36offset,$E1240))*OFFSET($F$7,0,$E1240))-SUM($G1240:AV1240))*(OFFSET('PTRM input'!$G$477,0,$E1240-1)/A36taxstdlife))))</f>
        <v>0</v>
      </c>
      <c r="AX1240" s="251">
        <f ca="1">IF(A36taxstdlife="n/a","n/a",IF(A36taxstdlife="",0,IF(AX$3&gt;(A36stdlife+$E1240),((INDEX('PTRM input'!$G$385:$P$434,A36offset,$E1240)-INDEX('PTRM input'!$G$277:$P$326,A36offset,$E1240))*OFFSET($F$7,0,$E1240))-SUM($G1240:AW1240),(((INDEX('PTRM input'!$G$385:$P$434,A36offset,$E1240)-INDEX('PTRM input'!$G$277:$P$326,A36offset,$E1240))*OFFSET($F$7,0,$E1240))-SUM($G1240:AW1240))*(OFFSET('PTRM input'!$G$477,0,$E1240-1)/A36taxstdlife))))</f>
        <v>0</v>
      </c>
      <c r="AY1240" s="251">
        <f ca="1">IF(A36taxstdlife="n/a","n/a",IF(A36taxstdlife="",0,IF(AY$3&gt;(A36stdlife+$E1240),((INDEX('PTRM input'!$G$385:$P$434,A36offset,$E1240)-INDEX('PTRM input'!$G$277:$P$326,A36offset,$E1240))*OFFSET($F$7,0,$E1240))-SUM($G1240:AX1240),(((INDEX('PTRM input'!$G$385:$P$434,A36offset,$E1240)-INDEX('PTRM input'!$G$277:$P$326,A36offset,$E1240))*OFFSET($F$7,0,$E1240))-SUM($G1240:AX1240))*(OFFSET('PTRM input'!$G$477,0,$E1240-1)/A36taxstdlife))))</f>
        <v>0</v>
      </c>
      <c r="AZ1240" s="251">
        <f ca="1">IF(A36taxstdlife="n/a","n/a",IF(A36taxstdlife="",0,IF(AZ$3&gt;(A36stdlife+$E1240),((INDEX('PTRM input'!$G$385:$P$434,A36offset,$E1240)-INDEX('PTRM input'!$G$277:$P$326,A36offset,$E1240))*OFFSET($F$7,0,$E1240))-SUM($G1240:AY1240),(((INDEX('PTRM input'!$G$385:$P$434,A36offset,$E1240)-INDEX('PTRM input'!$G$277:$P$326,A36offset,$E1240))*OFFSET($F$7,0,$E1240))-SUM($G1240:AY1240))*(OFFSET('PTRM input'!$G$477,0,$E1240-1)/A36taxstdlife))))</f>
        <v>0</v>
      </c>
      <c r="BA1240" s="251">
        <f ca="1">IF(A36taxstdlife="n/a","n/a",IF(A36taxstdlife="",0,IF(BA$3&gt;(A36stdlife+$E1240),((INDEX('PTRM input'!$G$385:$P$434,A36offset,$E1240)-INDEX('PTRM input'!$G$277:$P$326,A36offset,$E1240))*OFFSET($F$7,0,$E1240))-SUM($G1240:AZ1240),(((INDEX('PTRM input'!$G$385:$P$434,A36offset,$E1240)-INDEX('PTRM input'!$G$277:$P$326,A36offset,$E1240))*OFFSET($F$7,0,$E1240))-SUM($G1240:AZ1240))*(OFFSET('PTRM input'!$G$477,0,$E1240-1)/A36taxstdlife))))</f>
        <v>0</v>
      </c>
      <c r="BB1240" s="251">
        <f ca="1">IF(A36taxstdlife="n/a","n/a",IF(A36taxstdlife="",0,IF(BB$3&gt;(A36stdlife+$E1240),((INDEX('PTRM input'!$G$385:$P$434,A36offset,$E1240)-INDEX('PTRM input'!$G$277:$P$326,A36offset,$E1240))*OFFSET($F$7,0,$E1240))-SUM($G1240:BA1240),(((INDEX('PTRM input'!$G$385:$P$434,A36offset,$E1240)-INDEX('PTRM input'!$G$277:$P$326,A36offset,$E1240))*OFFSET($F$7,0,$E1240))-SUM($G1240:BA1240))*(OFFSET('PTRM input'!$G$477,0,$E1240-1)/A36taxstdlife))))</f>
        <v>0</v>
      </c>
      <c r="BC1240" s="251">
        <f ca="1">IF(A36taxstdlife="n/a","n/a",IF(A36taxstdlife="",0,IF(BC$3&gt;(A36stdlife+$E1240),((INDEX('PTRM input'!$G$385:$P$434,A36offset,$E1240)-INDEX('PTRM input'!$G$277:$P$326,A36offset,$E1240))*OFFSET($F$7,0,$E1240))-SUM($G1240:BB1240),(((INDEX('PTRM input'!$G$385:$P$434,A36offset,$E1240)-INDEX('PTRM input'!$G$277:$P$326,A36offset,$E1240))*OFFSET($F$7,0,$E1240))-SUM($G1240:BB1240))*(OFFSET('PTRM input'!$G$477,0,$E1240-1)/A36taxstdlife))))</f>
        <v>0</v>
      </c>
      <c r="BD1240" s="251">
        <f ca="1">IF(A36taxstdlife="n/a","n/a",IF(A36taxstdlife="",0,IF(BD$3&gt;(A36stdlife+$E1240),((INDEX('PTRM input'!$G$385:$P$434,A36offset,$E1240)-INDEX('PTRM input'!$G$277:$P$326,A36offset,$E1240))*OFFSET($F$7,0,$E1240))-SUM($G1240:BC1240),(((INDEX('PTRM input'!$G$385:$P$434,A36offset,$E1240)-INDEX('PTRM input'!$G$277:$P$326,A36offset,$E1240))*OFFSET($F$7,0,$E1240))-SUM($G1240:BC1240))*(OFFSET('PTRM input'!$G$477,0,$E1240-1)/A36taxstdlife))))</f>
        <v>0</v>
      </c>
      <c r="BE1240" s="251">
        <f ca="1">IF(A36taxstdlife="n/a","n/a",IF(A36taxstdlife="",0,IF(BE$3&gt;(A36stdlife+$E1240),((INDEX('PTRM input'!$G$385:$P$434,A36offset,$E1240)-INDEX('PTRM input'!$G$277:$P$326,A36offset,$E1240))*OFFSET($F$7,0,$E1240))-SUM($G1240:BD1240),(((INDEX('PTRM input'!$G$385:$P$434,A36offset,$E1240)-INDEX('PTRM input'!$G$277:$P$326,A36offset,$E1240))*OFFSET($F$7,0,$E1240))-SUM($G1240:BD1240))*(OFFSET('PTRM input'!$G$477,0,$E1240-1)/A36taxstdlife))))</f>
        <v>0</v>
      </c>
      <c r="BF1240" s="251">
        <f ca="1">IF(A36taxstdlife="n/a","n/a",IF(A36taxstdlife="",0,IF(BF$3&gt;(A36stdlife+$E1240),((INDEX('PTRM input'!$G$385:$P$434,A36offset,$E1240)-INDEX('PTRM input'!$G$277:$P$326,A36offset,$E1240))*OFFSET($F$7,0,$E1240))-SUM($G1240:BE1240),(((INDEX('PTRM input'!$G$385:$P$434,A36offset,$E1240)-INDEX('PTRM input'!$G$277:$P$326,A36offset,$E1240))*OFFSET($F$7,0,$E1240))-SUM($G1240:BE1240))*(OFFSET('PTRM input'!$G$477,0,$E1240-1)/A36taxstdlife))))</f>
        <v>0</v>
      </c>
      <c r="BG1240" s="251">
        <f ca="1">IF(A36taxstdlife="n/a","n/a",IF(A36taxstdlife="",0,IF(BG$3&gt;(A36stdlife+$E1240),((INDEX('PTRM input'!$G$385:$P$434,A36offset,$E1240)-INDEX('PTRM input'!$G$277:$P$326,A36offset,$E1240))*OFFSET($F$7,0,$E1240))-SUM($G1240:BF1240),(((INDEX('PTRM input'!$G$385:$P$434,A36offset,$E1240)-INDEX('PTRM input'!$G$277:$P$326,A36offset,$E1240))*OFFSET($F$7,0,$E1240))-SUM($G1240:BF1240))*(OFFSET('PTRM input'!$G$477,0,$E1240-1)/A36taxstdlife))))</f>
        <v>0</v>
      </c>
      <c r="BH1240" s="251">
        <f ca="1">IF(A36taxstdlife="n/a","n/a",IF(A36taxstdlife="",0,IF(BH$3&gt;(A36stdlife+$E1240),((INDEX('PTRM input'!$G$385:$P$434,A36offset,$E1240)-INDEX('PTRM input'!$G$277:$P$326,A36offset,$E1240))*OFFSET($F$7,0,$E1240))-SUM($G1240:BG1240),(((INDEX('PTRM input'!$G$385:$P$434,A36offset,$E1240)-INDEX('PTRM input'!$G$277:$P$326,A36offset,$E1240))*OFFSET($F$7,0,$E1240))-SUM($G1240:BG1240))*(OFFSET('PTRM input'!$G$477,0,$E1240-1)/A36taxstdlife))))</f>
        <v>0</v>
      </c>
      <c r="BI1240" s="251">
        <f ca="1">IF(A36taxstdlife="n/a","n/a",IF(A36taxstdlife="",0,IF(BI$3&gt;(A36stdlife+$E1240),((INDEX('PTRM input'!$G$385:$P$434,A36offset,$E1240)-INDEX('PTRM input'!$G$277:$P$326,A36offset,$E1240))*OFFSET($F$7,0,$E1240))-SUM($G1240:BH1240),(((INDEX('PTRM input'!$G$385:$P$434,A36offset,$E1240)-INDEX('PTRM input'!$G$277:$P$326,A36offset,$E1240))*OFFSET($F$7,0,$E1240))-SUM($G1240:BH1240))*(OFFSET('PTRM input'!$G$477,0,$E1240-1)/A36taxstdlife))))</f>
        <v>0</v>
      </c>
      <c r="BJ1240" s="116"/>
      <c r="BK1240" s="116"/>
      <c r="BL1240" s="116"/>
      <c r="BM1240" s="116"/>
    </row>
    <row r="1241" spans="1:65" ht="12.75" hidden="1" customHeight="1" outlineLevel="2">
      <c r="A1241" s="366"/>
      <c r="B1241" s="19"/>
      <c r="C1241" s="18"/>
      <c r="D1241" s="760"/>
      <c r="E1241" s="86">
        <v>5</v>
      </c>
      <c r="F1241" s="356"/>
      <c r="G1241" s="434"/>
      <c r="H1241" s="435"/>
      <c r="I1241" s="435"/>
      <c r="J1241" s="435"/>
      <c r="K1241" s="619"/>
      <c r="L1241" s="251">
        <f ca="1">IF(A36taxstdlife="n/a","n/a",IF(A36taxstdlife="",0,IF(L$3&gt;(A36stdlife+$E1241),((INDEX('PTRM input'!$G$385:$P$434,A36offset,$E1241)-INDEX('PTRM input'!$G$277:$P$326,A36offset,$E1241))*OFFSET($F$7,0,$E1241))-SUM($G1241:K1241),(((INDEX('PTRM input'!$G$385:$P$434,A36offset,$E1241)-INDEX('PTRM input'!$G$277:$P$326,A36offset,$E1241))*OFFSET($F$7,0,$E1241))-SUM($G1241:K1241))*(OFFSET('PTRM input'!$G$477,0,$E1241-1)/A36taxstdlife))))</f>
        <v>0</v>
      </c>
      <c r="M1241" s="251">
        <f ca="1">IF(A36taxstdlife="n/a","n/a",IF(A36taxstdlife="",0,IF(M$3&gt;(A36stdlife+$E1241),((INDEX('PTRM input'!$G$385:$P$434,A36offset,$E1241)-INDEX('PTRM input'!$G$277:$P$326,A36offset,$E1241))*OFFSET($F$7,0,$E1241))-SUM($G1241:L1241),(((INDEX('PTRM input'!$G$385:$P$434,A36offset,$E1241)-INDEX('PTRM input'!$G$277:$P$326,A36offset,$E1241))*OFFSET($F$7,0,$E1241))-SUM($G1241:L1241))*(OFFSET('PTRM input'!$G$477,0,$E1241-1)/A36taxstdlife))))</f>
        <v>0</v>
      </c>
      <c r="N1241" s="251">
        <f ca="1">IF(A36taxstdlife="n/a","n/a",IF(A36taxstdlife="",0,IF(N$3&gt;(A36stdlife+$E1241),((INDEX('PTRM input'!$G$385:$P$434,A36offset,$E1241)-INDEX('PTRM input'!$G$277:$P$326,A36offset,$E1241))*OFFSET($F$7,0,$E1241))-SUM($G1241:M1241),(((INDEX('PTRM input'!$G$385:$P$434,A36offset,$E1241)-INDEX('PTRM input'!$G$277:$P$326,A36offset,$E1241))*OFFSET($F$7,0,$E1241))-SUM($G1241:M1241))*(OFFSET('PTRM input'!$G$477,0,$E1241-1)/A36taxstdlife))))</f>
        <v>0</v>
      </c>
      <c r="O1241" s="251">
        <f ca="1">IF(A36taxstdlife="n/a","n/a",IF(A36taxstdlife="",0,IF(O$3&gt;(A36stdlife+$E1241),((INDEX('PTRM input'!$G$385:$P$434,A36offset,$E1241)-INDEX('PTRM input'!$G$277:$P$326,A36offset,$E1241))*OFFSET($F$7,0,$E1241))-SUM($G1241:N1241),(((INDEX('PTRM input'!$G$385:$P$434,A36offset,$E1241)-INDEX('PTRM input'!$G$277:$P$326,A36offset,$E1241))*OFFSET($F$7,0,$E1241))-SUM($G1241:N1241))*(OFFSET('PTRM input'!$G$477,0,$E1241-1)/A36taxstdlife))))</f>
        <v>0</v>
      </c>
      <c r="P1241" s="251">
        <f ca="1">IF(A36taxstdlife="n/a","n/a",IF(A36taxstdlife="",0,IF(P$3&gt;(A36stdlife+$E1241),((INDEX('PTRM input'!$G$385:$P$434,A36offset,$E1241)-INDEX('PTRM input'!$G$277:$P$326,A36offset,$E1241))*OFFSET($F$7,0,$E1241))-SUM($G1241:O1241),(((INDEX('PTRM input'!$G$385:$P$434,A36offset,$E1241)-INDEX('PTRM input'!$G$277:$P$326,A36offset,$E1241))*OFFSET($F$7,0,$E1241))-SUM($G1241:O1241))*(OFFSET('PTRM input'!$G$477,0,$E1241-1)/A36taxstdlife))))</f>
        <v>0</v>
      </c>
      <c r="Q1241" s="251">
        <f ca="1">IF(A36taxstdlife="n/a","n/a",IF(A36taxstdlife="",0,IF(Q$3&gt;(A36stdlife+$E1241),((INDEX('PTRM input'!$G$385:$P$434,A36offset,$E1241)-INDEX('PTRM input'!$G$277:$P$326,A36offset,$E1241))*OFFSET($F$7,0,$E1241))-SUM($G1241:P1241),(((INDEX('PTRM input'!$G$385:$P$434,A36offset,$E1241)-INDEX('PTRM input'!$G$277:$P$326,A36offset,$E1241))*OFFSET($F$7,0,$E1241))-SUM($G1241:P1241))*(OFFSET('PTRM input'!$G$477,0,$E1241-1)/A36taxstdlife))))</f>
        <v>0</v>
      </c>
      <c r="R1241" s="251">
        <f ca="1">IF(A36taxstdlife="n/a","n/a",IF(A36taxstdlife="",0,IF(R$3&gt;(A36stdlife+$E1241),((INDEX('PTRM input'!$G$385:$P$434,A36offset,$E1241)-INDEX('PTRM input'!$G$277:$P$326,A36offset,$E1241))*OFFSET($F$7,0,$E1241))-SUM($G1241:Q1241),(((INDEX('PTRM input'!$G$385:$P$434,A36offset,$E1241)-INDEX('PTRM input'!$G$277:$P$326,A36offset,$E1241))*OFFSET($F$7,0,$E1241))-SUM($G1241:Q1241))*(OFFSET('PTRM input'!$G$477,0,$E1241-1)/A36taxstdlife))))</f>
        <v>0</v>
      </c>
      <c r="S1241" s="251">
        <f ca="1">IF(A36taxstdlife="n/a","n/a",IF(A36taxstdlife="",0,IF(S$3&gt;(A36stdlife+$E1241),((INDEX('PTRM input'!$G$385:$P$434,A36offset,$E1241)-INDEX('PTRM input'!$G$277:$P$326,A36offset,$E1241))*OFFSET($F$7,0,$E1241))-SUM($G1241:R1241),(((INDEX('PTRM input'!$G$385:$P$434,A36offset,$E1241)-INDEX('PTRM input'!$G$277:$P$326,A36offset,$E1241))*OFFSET($F$7,0,$E1241))-SUM($G1241:R1241))*(OFFSET('PTRM input'!$G$477,0,$E1241-1)/A36taxstdlife))))</f>
        <v>0</v>
      </c>
      <c r="T1241" s="251">
        <f ca="1">IF(A36taxstdlife="n/a","n/a",IF(A36taxstdlife="",0,IF(T$3&gt;(A36stdlife+$E1241),((INDEX('PTRM input'!$G$385:$P$434,A36offset,$E1241)-INDEX('PTRM input'!$G$277:$P$326,A36offset,$E1241))*OFFSET($F$7,0,$E1241))-SUM($G1241:S1241),(((INDEX('PTRM input'!$G$385:$P$434,A36offset,$E1241)-INDEX('PTRM input'!$G$277:$P$326,A36offset,$E1241))*OFFSET($F$7,0,$E1241))-SUM($G1241:S1241))*(OFFSET('PTRM input'!$G$477,0,$E1241-1)/A36taxstdlife))))</f>
        <v>0</v>
      </c>
      <c r="U1241" s="251">
        <f ca="1">IF(A36taxstdlife="n/a","n/a",IF(A36taxstdlife="",0,IF(U$3&gt;(A36stdlife+$E1241),((INDEX('PTRM input'!$G$385:$P$434,A36offset,$E1241)-INDEX('PTRM input'!$G$277:$P$326,A36offset,$E1241))*OFFSET($F$7,0,$E1241))-SUM($G1241:T1241),(((INDEX('PTRM input'!$G$385:$P$434,A36offset,$E1241)-INDEX('PTRM input'!$G$277:$P$326,A36offset,$E1241))*OFFSET($F$7,0,$E1241))-SUM($G1241:T1241))*(OFFSET('PTRM input'!$G$477,0,$E1241-1)/A36taxstdlife))))</f>
        <v>0</v>
      </c>
      <c r="V1241" s="251">
        <f ca="1">IF(A36taxstdlife="n/a","n/a",IF(A36taxstdlife="",0,IF(V$3&gt;(A36stdlife+$E1241),((INDEX('PTRM input'!$G$385:$P$434,A36offset,$E1241)-INDEX('PTRM input'!$G$277:$P$326,A36offset,$E1241))*OFFSET($F$7,0,$E1241))-SUM($G1241:U1241),(((INDEX('PTRM input'!$G$385:$P$434,A36offset,$E1241)-INDEX('PTRM input'!$G$277:$P$326,A36offset,$E1241))*OFFSET($F$7,0,$E1241))-SUM($G1241:U1241))*(OFFSET('PTRM input'!$G$477,0,$E1241-1)/A36taxstdlife))))</f>
        <v>0</v>
      </c>
      <c r="W1241" s="251">
        <f ca="1">IF(A36taxstdlife="n/a","n/a",IF(A36taxstdlife="",0,IF(W$3&gt;(A36stdlife+$E1241),((INDEX('PTRM input'!$G$385:$P$434,A36offset,$E1241)-INDEX('PTRM input'!$G$277:$P$326,A36offset,$E1241))*OFFSET($F$7,0,$E1241))-SUM($G1241:V1241),(((INDEX('PTRM input'!$G$385:$P$434,A36offset,$E1241)-INDEX('PTRM input'!$G$277:$P$326,A36offset,$E1241))*OFFSET($F$7,0,$E1241))-SUM($G1241:V1241))*(OFFSET('PTRM input'!$G$477,0,$E1241-1)/A36taxstdlife))))</f>
        <v>0</v>
      </c>
      <c r="X1241" s="251">
        <f ca="1">IF(A36taxstdlife="n/a","n/a",IF(A36taxstdlife="",0,IF(X$3&gt;(A36stdlife+$E1241),((INDEX('PTRM input'!$G$385:$P$434,A36offset,$E1241)-INDEX('PTRM input'!$G$277:$P$326,A36offset,$E1241))*OFFSET($F$7,0,$E1241))-SUM($G1241:W1241),(((INDEX('PTRM input'!$G$385:$P$434,A36offset,$E1241)-INDEX('PTRM input'!$G$277:$P$326,A36offset,$E1241))*OFFSET($F$7,0,$E1241))-SUM($G1241:W1241))*(OFFSET('PTRM input'!$G$477,0,$E1241-1)/A36taxstdlife))))</f>
        <v>0</v>
      </c>
      <c r="Y1241" s="251">
        <f ca="1">IF(A36taxstdlife="n/a","n/a",IF(A36taxstdlife="",0,IF(Y$3&gt;(A36stdlife+$E1241),((INDEX('PTRM input'!$G$385:$P$434,A36offset,$E1241)-INDEX('PTRM input'!$G$277:$P$326,A36offset,$E1241))*OFFSET($F$7,0,$E1241))-SUM($G1241:X1241),(((INDEX('PTRM input'!$G$385:$P$434,A36offset,$E1241)-INDEX('PTRM input'!$G$277:$P$326,A36offset,$E1241))*OFFSET($F$7,0,$E1241))-SUM($G1241:X1241))*(OFFSET('PTRM input'!$G$477,0,$E1241-1)/A36taxstdlife))))</f>
        <v>0</v>
      </c>
      <c r="Z1241" s="251">
        <f ca="1">IF(A36taxstdlife="n/a","n/a",IF(A36taxstdlife="",0,IF(Z$3&gt;(A36stdlife+$E1241),((INDEX('PTRM input'!$G$385:$P$434,A36offset,$E1241)-INDEX('PTRM input'!$G$277:$P$326,A36offset,$E1241))*OFFSET($F$7,0,$E1241))-SUM($G1241:Y1241),(((INDEX('PTRM input'!$G$385:$P$434,A36offset,$E1241)-INDEX('PTRM input'!$G$277:$P$326,A36offset,$E1241))*OFFSET($F$7,0,$E1241))-SUM($G1241:Y1241))*(OFFSET('PTRM input'!$G$477,0,$E1241-1)/A36taxstdlife))))</f>
        <v>0</v>
      </c>
      <c r="AA1241" s="251">
        <f ca="1">IF(A36taxstdlife="n/a","n/a",IF(A36taxstdlife="",0,IF(AA$3&gt;(A36stdlife+$E1241),((INDEX('PTRM input'!$G$385:$P$434,A36offset,$E1241)-INDEX('PTRM input'!$G$277:$P$326,A36offset,$E1241))*OFFSET($F$7,0,$E1241))-SUM($G1241:Z1241),(((INDEX('PTRM input'!$G$385:$P$434,A36offset,$E1241)-INDEX('PTRM input'!$G$277:$P$326,A36offset,$E1241))*OFFSET($F$7,0,$E1241))-SUM($G1241:Z1241))*(OFFSET('PTRM input'!$G$477,0,$E1241-1)/A36taxstdlife))))</f>
        <v>0</v>
      </c>
      <c r="AB1241" s="251">
        <f ca="1">IF(A36taxstdlife="n/a","n/a",IF(A36taxstdlife="",0,IF(AB$3&gt;(A36stdlife+$E1241),((INDEX('PTRM input'!$G$385:$P$434,A36offset,$E1241)-INDEX('PTRM input'!$G$277:$P$326,A36offset,$E1241))*OFFSET($F$7,0,$E1241))-SUM($G1241:AA1241),(((INDEX('PTRM input'!$G$385:$P$434,A36offset,$E1241)-INDEX('PTRM input'!$G$277:$P$326,A36offset,$E1241))*OFFSET($F$7,0,$E1241))-SUM($G1241:AA1241))*(OFFSET('PTRM input'!$G$477,0,$E1241-1)/A36taxstdlife))))</f>
        <v>0</v>
      </c>
      <c r="AC1241" s="251">
        <f ca="1">IF(A36taxstdlife="n/a","n/a",IF(A36taxstdlife="",0,IF(AC$3&gt;(A36stdlife+$E1241),((INDEX('PTRM input'!$G$385:$P$434,A36offset,$E1241)-INDEX('PTRM input'!$G$277:$P$326,A36offset,$E1241))*OFFSET($F$7,0,$E1241))-SUM($G1241:AB1241),(((INDEX('PTRM input'!$G$385:$P$434,A36offset,$E1241)-INDEX('PTRM input'!$G$277:$P$326,A36offset,$E1241))*OFFSET($F$7,0,$E1241))-SUM($G1241:AB1241))*(OFFSET('PTRM input'!$G$477,0,$E1241-1)/A36taxstdlife))))</f>
        <v>0</v>
      </c>
      <c r="AD1241" s="251">
        <f ca="1">IF(A36taxstdlife="n/a","n/a",IF(A36taxstdlife="",0,IF(AD$3&gt;(A36stdlife+$E1241),((INDEX('PTRM input'!$G$385:$P$434,A36offset,$E1241)-INDEX('PTRM input'!$G$277:$P$326,A36offset,$E1241))*OFFSET($F$7,0,$E1241))-SUM($G1241:AC1241),(((INDEX('PTRM input'!$G$385:$P$434,A36offset,$E1241)-INDEX('PTRM input'!$G$277:$P$326,A36offset,$E1241))*OFFSET($F$7,0,$E1241))-SUM($G1241:AC1241))*(OFFSET('PTRM input'!$G$477,0,$E1241-1)/A36taxstdlife))))</f>
        <v>0</v>
      </c>
      <c r="AE1241" s="251">
        <f ca="1">IF(A36taxstdlife="n/a","n/a",IF(A36taxstdlife="",0,IF(AE$3&gt;(A36stdlife+$E1241),((INDEX('PTRM input'!$G$385:$P$434,A36offset,$E1241)-INDEX('PTRM input'!$G$277:$P$326,A36offset,$E1241))*OFFSET($F$7,0,$E1241))-SUM($G1241:AD1241),(((INDEX('PTRM input'!$G$385:$P$434,A36offset,$E1241)-INDEX('PTRM input'!$G$277:$P$326,A36offset,$E1241))*OFFSET($F$7,0,$E1241))-SUM($G1241:AD1241))*(OFFSET('PTRM input'!$G$477,0,$E1241-1)/A36taxstdlife))))</f>
        <v>0</v>
      </c>
      <c r="AF1241" s="251">
        <f ca="1">IF(A36taxstdlife="n/a","n/a",IF(A36taxstdlife="",0,IF(AF$3&gt;(A36stdlife+$E1241),((INDEX('PTRM input'!$G$385:$P$434,A36offset,$E1241)-INDEX('PTRM input'!$G$277:$P$326,A36offset,$E1241))*OFFSET($F$7,0,$E1241))-SUM($G1241:AE1241),(((INDEX('PTRM input'!$G$385:$P$434,A36offset,$E1241)-INDEX('PTRM input'!$G$277:$P$326,A36offset,$E1241))*OFFSET($F$7,0,$E1241))-SUM($G1241:AE1241))*(OFFSET('PTRM input'!$G$477,0,$E1241-1)/A36taxstdlife))))</f>
        <v>0</v>
      </c>
      <c r="AG1241" s="251">
        <f ca="1">IF(A36taxstdlife="n/a","n/a",IF(A36taxstdlife="",0,IF(AG$3&gt;(A36stdlife+$E1241),((INDEX('PTRM input'!$G$385:$P$434,A36offset,$E1241)-INDEX('PTRM input'!$G$277:$P$326,A36offset,$E1241))*OFFSET($F$7,0,$E1241))-SUM($G1241:AF1241),(((INDEX('PTRM input'!$G$385:$P$434,A36offset,$E1241)-INDEX('PTRM input'!$G$277:$P$326,A36offset,$E1241))*OFFSET($F$7,0,$E1241))-SUM($G1241:AF1241))*(OFFSET('PTRM input'!$G$477,0,$E1241-1)/A36taxstdlife))))</f>
        <v>0</v>
      </c>
      <c r="AH1241" s="251">
        <f ca="1">IF(A36taxstdlife="n/a","n/a",IF(A36taxstdlife="",0,IF(AH$3&gt;(A36stdlife+$E1241),((INDEX('PTRM input'!$G$385:$P$434,A36offset,$E1241)-INDEX('PTRM input'!$G$277:$P$326,A36offset,$E1241))*OFFSET($F$7,0,$E1241))-SUM($G1241:AG1241),(((INDEX('PTRM input'!$G$385:$P$434,A36offset,$E1241)-INDEX('PTRM input'!$G$277:$P$326,A36offset,$E1241))*OFFSET($F$7,0,$E1241))-SUM($G1241:AG1241))*(OFFSET('PTRM input'!$G$477,0,$E1241-1)/A36taxstdlife))))</f>
        <v>0</v>
      </c>
      <c r="AI1241" s="251">
        <f ca="1">IF(A36taxstdlife="n/a","n/a",IF(A36taxstdlife="",0,IF(AI$3&gt;(A36stdlife+$E1241),((INDEX('PTRM input'!$G$385:$P$434,A36offset,$E1241)-INDEX('PTRM input'!$G$277:$P$326,A36offset,$E1241))*OFFSET($F$7,0,$E1241))-SUM($G1241:AH1241),(((INDEX('PTRM input'!$G$385:$P$434,A36offset,$E1241)-INDEX('PTRM input'!$G$277:$P$326,A36offset,$E1241))*OFFSET($F$7,0,$E1241))-SUM($G1241:AH1241))*(OFFSET('PTRM input'!$G$477,0,$E1241-1)/A36taxstdlife))))</f>
        <v>0</v>
      </c>
      <c r="AJ1241" s="251">
        <f ca="1">IF(A36taxstdlife="n/a","n/a",IF(A36taxstdlife="",0,IF(AJ$3&gt;(A36stdlife+$E1241),((INDEX('PTRM input'!$G$385:$P$434,A36offset,$E1241)-INDEX('PTRM input'!$G$277:$P$326,A36offset,$E1241))*OFFSET($F$7,0,$E1241))-SUM($G1241:AI1241),(((INDEX('PTRM input'!$G$385:$P$434,A36offset,$E1241)-INDEX('PTRM input'!$G$277:$P$326,A36offset,$E1241))*OFFSET($F$7,0,$E1241))-SUM($G1241:AI1241))*(OFFSET('PTRM input'!$G$477,0,$E1241-1)/A36taxstdlife))))</f>
        <v>0</v>
      </c>
      <c r="AK1241" s="251">
        <f ca="1">IF(A36taxstdlife="n/a","n/a",IF(A36taxstdlife="",0,IF(AK$3&gt;(A36stdlife+$E1241),((INDEX('PTRM input'!$G$385:$P$434,A36offset,$E1241)-INDEX('PTRM input'!$G$277:$P$326,A36offset,$E1241))*OFFSET($F$7,0,$E1241))-SUM($G1241:AJ1241),(((INDEX('PTRM input'!$G$385:$P$434,A36offset,$E1241)-INDEX('PTRM input'!$G$277:$P$326,A36offset,$E1241))*OFFSET($F$7,0,$E1241))-SUM($G1241:AJ1241))*(OFFSET('PTRM input'!$G$477,0,$E1241-1)/A36taxstdlife))))</f>
        <v>0</v>
      </c>
      <c r="AL1241" s="251">
        <f ca="1">IF(A36taxstdlife="n/a","n/a",IF(A36taxstdlife="",0,IF(AL$3&gt;(A36stdlife+$E1241),((INDEX('PTRM input'!$G$385:$P$434,A36offset,$E1241)-INDEX('PTRM input'!$G$277:$P$326,A36offset,$E1241))*OFFSET($F$7,0,$E1241))-SUM($G1241:AK1241),(((INDEX('PTRM input'!$G$385:$P$434,A36offset,$E1241)-INDEX('PTRM input'!$G$277:$P$326,A36offset,$E1241))*OFFSET($F$7,0,$E1241))-SUM($G1241:AK1241))*(OFFSET('PTRM input'!$G$477,0,$E1241-1)/A36taxstdlife))))</f>
        <v>0</v>
      </c>
      <c r="AM1241" s="251">
        <f ca="1">IF(A36taxstdlife="n/a","n/a",IF(A36taxstdlife="",0,IF(AM$3&gt;(A36stdlife+$E1241),((INDEX('PTRM input'!$G$385:$P$434,A36offset,$E1241)-INDEX('PTRM input'!$G$277:$P$326,A36offset,$E1241))*OFFSET($F$7,0,$E1241))-SUM($G1241:AL1241),(((INDEX('PTRM input'!$G$385:$P$434,A36offset,$E1241)-INDEX('PTRM input'!$G$277:$P$326,A36offset,$E1241))*OFFSET($F$7,0,$E1241))-SUM($G1241:AL1241))*(OFFSET('PTRM input'!$G$477,0,$E1241-1)/A36taxstdlife))))</f>
        <v>0</v>
      </c>
      <c r="AN1241" s="251">
        <f ca="1">IF(A36taxstdlife="n/a","n/a",IF(A36taxstdlife="",0,IF(AN$3&gt;(A36stdlife+$E1241),((INDEX('PTRM input'!$G$385:$P$434,A36offset,$E1241)-INDEX('PTRM input'!$G$277:$P$326,A36offset,$E1241))*OFFSET($F$7,0,$E1241))-SUM($G1241:AM1241),(((INDEX('PTRM input'!$G$385:$P$434,A36offset,$E1241)-INDEX('PTRM input'!$G$277:$P$326,A36offset,$E1241))*OFFSET($F$7,0,$E1241))-SUM($G1241:AM1241))*(OFFSET('PTRM input'!$G$477,0,$E1241-1)/A36taxstdlife))))</f>
        <v>0</v>
      </c>
      <c r="AO1241" s="251">
        <f ca="1">IF(A36taxstdlife="n/a","n/a",IF(A36taxstdlife="",0,IF(AO$3&gt;(A36stdlife+$E1241),((INDEX('PTRM input'!$G$385:$P$434,A36offset,$E1241)-INDEX('PTRM input'!$G$277:$P$326,A36offset,$E1241))*OFFSET($F$7,0,$E1241))-SUM($G1241:AN1241),(((INDEX('PTRM input'!$G$385:$P$434,A36offset,$E1241)-INDEX('PTRM input'!$G$277:$P$326,A36offset,$E1241))*OFFSET($F$7,0,$E1241))-SUM($G1241:AN1241))*(OFFSET('PTRM input'!$G$477,0,$E1241-1)/A36taxstdlife))))</f>
        <v>0</v>
      </c>
      <c r="AP1241" s="251">
        <f ca="1">IF(A36taxstdlife="n/a","n/a",IF(A36taxstdlife="",0,IF(AP$3&gt;(A36stdlife+$E1241),((INDEX('PTRM input'!$G$385:$P$434,A36offset,$E1241)-INDEX('PTRM input'!$G$277:$P$326,A36offset,$E1241))*OFFSET($F$7,0,$E1241))-SUM($G1241:AO1241),(((INDEX('PTRM input'!$G$385:$P$434,A36offset,$E1241)-INDEX('PTRM input'!$G$277:$P$326,A36offset,$E1241))*OFFSET($F$7,0,$E1241))-SUM($G1241:AO1241))*(OFFSET('PTRM input'!$G$477,0,$E1241-1)/A36taxstdlife))))</f>
        <v>0</v>
      </c>
      <c r="AQ1241" s="251">
        <f ca="1">IF(A36taxstdlife="n/a","n/a",IF(A36taxstdlife="",0,IF(AQ$3&gt;(A36stdlife+$E1241),((INDEX('PTRM input'!$G$385:$P$434,A36offset,$E1241)-INDEX('PTRM input'!$G$277:$P$326,A36offset,$E1241))*OFFSET($F$7,0,$E1241))-SUM($G1241:AP1241),(((INDEX('PTRM input'!$G$385:$P$434,A36offset,$E1241)-INDEX('PTRM input'!$G$277:$P$326,A36offset,$E1241))*OFFSET($F$7,0,$E1241))-SUM($G1241:AP1241))*(OFFSET('PTRM input'!$G$477,0,$E1241-1)/A36taxstdlife))))</f>
        <v>0</v>
      </c>
      <c r="AR1241" s="251">
        <f ca="1">IF(A36taxstdlife="n/a","n/a",IF(A36taxstdlife="",0,IF(AR$3&gt;(A36stdlife+$E1241),((INDEX('PTRM input'!$G$385:$P$434,A36offset,$E1241)-INDEX('PTRM input'!$G$277:$P$326,A36offset,$E1241))*OFFSET($F$7,0,$E1241))-SUM($G1241:AQ1241),(((INDEX('PTRM input'!$G$385:$P$434,A36offset,$E1241)-INDEX('PTRM input'!$G$277:$P$326,A36offset,$E1241))*OFFSET($F$7,0,$E1241))-SUM($G1241:AQ1241))*(OFFSET('PTRM input'!$G$477,0,$E1241-1)/A36taxstdlife))))</f>
        <v>0</v>
      </c>
      <c r="AS1241" s="251">
        <f ca="1">IF(A36taxstdlife="n/a","n/a",IF(A36taxstdlife="",0,IF(AS$3&gt;(A36stdlife+$E1241),((INDEX('PTRM input'!$G$385:$P$434,A36offset,$E1241)-INDEX('PTRM input'!$G$277:$P$326,A36offset,$E1241))*OFFSET($F$7,0,$E1241))-SUM($G1241:AR1241),(((INDEX('PTRM input'!$G$385:$P$434,A36offset,$E1241)-INDEX('PTRM input'!$G$277:$P$326,A36offset,$E1241))*OFFSET($F$7,0,$E1241))-SUM($G1241:AR1241))*(OFFSET('PTRM input'!$G$477,0,$E1241-1)/A36taxstdlife))))</f>
        <v>0</v>
      </c>
      <c r="AT1241" s="251">
        <f ca="1">IF(A36taxstdlife="n/a","n/a",IF(A36taxstdlife="",0,IF(AT$3&gt;(A36stdlife+$E1241),((INDEX('PTRM input'!$G$385:$P$434,A36offset,$E1241)-INDEX('PTRM input'!$G$277:$P$326,A36offset,$E1241))*OFFSET($F$7,0,$E1241))-SUM($G1241:AS1241),(((INDEX('PTRM input'!$G$385:$P$434,A36offset,$E1241)-INDEX('PTRM input'!$G$277:$P$326,A36offset,$E1241))*OFFSET($F$7,0,$E1241))-SUM($G1241:AS1241))*(OFFSET('PTRM input'!$G$477,0,$E1241-1)/A36taxstdlife))))</f>
        <v>0</v>
      </c>
      <c r="AU1241" s="251">
        <f ca="1">IF(A36taxstdlife="n/a","n/a",IF(A36taxstdlife="",0,IF(AU$3&gt;(A36stdlife+$E1241),((INDEX('PTRM input'!$G$385:$P$434,A36offset,$E1241)-INDEX('PTRM input'!$G$277:$P$326,A36offset,$E1241))*OFFSET($F$7,0,$E1241))-SUM($G1241:AT1241),(((INDEX('PTRM input'!$G$385:$P$434,A36offset,$E1241)-INDEX('PTRM input'!$G$277:$P$326,A36offset,$E1241))*OFFSET($F$7,0,$E1241))-SUM($G1241:AT1241))*(OFFSET('PTRM input'!$G$477,0,$E1241-1)/A36taxstdlife))))</f>
        <v>0</v>
      </c>
      <c r="AV1241" s="251">
        <f ca="1">IF(A36taxstdlife="n/a","n/a",IF(A36taxstdlife="",0,IF(AV$3&gt;(A36stdlife+$E1241),((INDEX('PTRM input'!$G$385:$P$434,A36offset,$E1241)-INDEX('PTRM input'!$G$277:$P$326,A36offset,$E1241))*OFFSET($F$7,0,$E1241))-SUM($G1241:AU1241),(((INDEX('PTRM input'!$G$385:$P$434,A36offset,$E1241)-INDEX('PTRM input'!$G$277:$P$326,A36offset,$E1241))*OFFSET($F$7,0,$E1241))-SUM($G1241:AU1241))*(OFFSET('PTRM input'!$G$477,0,$E1241-1)/A36taxstdlife))))</f>
        <v>0</v>
      </c>
      <c r="AW1241" s="251">
        <f ca="1">IF(A36taxstdlife="n/a","n/a",IF(A36taxstdlife="",0,IF(AW$3&gt;(A36stdlife+$E1241),((INDEX('PTRM input'!$G$385:$P$434,A36offset,$E1241)-INDEX('PTRM input'!$G$277:$P$326,A36offset,$E1241))*OFFSET($F$7,0,$E1241))-SUM($G1241:AV1241),(((INDEX('PTRM input'!$G$385:$P$434,A36offset,$E1241)-INDEX('PTRM input'!$G$277:$P$326,A36offset,$E1241))*OFFSET($F$7,0,$E1241))-SUM($G1241:AV1241))*(OFFSET('PTRM input'!$G$477,0,$E1241-1)/A36taxstdlife))))</f>
        <v>0</v>
      </c>
      <c r="AX1241" s="251">
        <f ca="1">IF(A36taxstdlife="n/a","n/a",IF(A36taxstdlife="",0,IF(AX$3&gt;(A36stdlife+$E1241),((INDEX('PTRM input'!$G$385:$P$434,A36offset,$E1241)-INDEX('PTRM input'!$G$277:$P$326,A36offset,$E1241))*OFFSET($F$7,0,$E1241))-SUM($G1241:AW1241),(((INDEX('PTRM input'!$G$385:$P$434,A36offset,$E1241)-INDEX('PTRM input'!$G$277:$P$326,A36offset,$E1241))*OFFSET($F$7,0,$E1241))-SUM($G1241:AW1241))*(OFFSET('PTRM input'!$G$477,0,$E1241-1)/A36taxstdlife))))</f>
        <v>0</v>
      </c>
      <c r="AY1241" s="251">
        <f ca="1">IF(A36taxstdlife="n/a","n/a",IF(A36taxstdlife="",0,IF(AY$3&gt;(A36stdlife+$E1241),((INDEX('PTRM input'!$G$385:$P$434,A36offset,$E1241)-INDEX('PTRM input'!$G$277:$P$326,A36offset,$E1241))*OFFSET($F$7,0,$E1241))-SUM($G1241:AX1241),(((INDEX('PTRM input'!$G$385:$P$434,A36offset,$E1241)-INDEX('PTRM input'!$G$277:$P$326,A36offset,$E1241))*OFFSET($F$7,0,$E1241))-SUM($G1241:AX1241))*(OFFSET('PTRM input'!$G$477,0,$E1241-1)/A36taxstdlife))))</f>
        <v>0</v>
      </c>
      <c r="AZ1241" s="251">
        <f ca="1">IF(A36taxstdlife="n/a","n/a",IF(A36taxstdlife="",0,IF(AZ$3&gt;(A36stdlife+$E1241),((INDEX('PTRM input'!$G$385:$P$434,A36offset,$E1241)-INDEX('PTRM input'!$G$277:$P$326,A36offset,$E1241))*OFFSET($F$7,0,$E1241))-SUM($G1241:AY1241),(((INDEX('PTRM input'!$G$385:$P$434,A36offset,$E1241)-INDEX('PTRM input'!$G$277:$P$326,A36offset,$E1241))*OFFSET($F$7,0,$E1241))-SUM($G1241:AY1241))*(OFFSET('PTRM input'!$G$477,0,$E1241-1)/A36taxstdlife))))</f>
        <v>0</v>
      </c>
      <c r="BA1241" s="251">
        <f ca="1">IF(A36taxstdlife="n/a","n/a",IF(A36taxstdlife="",0,IF(BA$3&gt;(A36stdlife+$E1241),((INDEX('PTRM input'!$G$385:$P$434,A36offset,$E1241)-INDEX('PTRM input'!$G$277:$P$326,A36offset,$E1241))*OFFSET($F$7,0,$E1241))-SUM($G1241:AZ1241),(((INDEX('PTRM input'!$G$385:$P$434,A36offset,$E1241)-INDEX('PTRM input'!$G$277:$P$326,A36offset,$E1241))*OFFSET($F$7,0,$E1241))-SUM($G1241:AZ1241))*(OFFSET('PTRM input'!$G$477,0,$E1241-1)/A36taxstdlife))))</f>
        <v>0</v>
      </c>
      <c r="BB1241" s="251">
        <f ca="1">IF(A36taxstdlife="n/a","n/a",IF(A36taxstdlife="",0,IF(BB$3&gt;(A36stdlife+$E1241),((INDEX('PTRM input'!$G$385:$P$434,A36offset,$E1241)-INDEX('PTRM input'!$G$277:$P$326,A36offset,$E1241))*OFFSET($F$7,0,$E1241))-SUM($G1241:BA1241),(((INDEX('PTRM input'!$G$385:$P$434,A36offset,$E1241)-INDEX('PTRM input'!$G$277:$P$326,A36offset,$E1241))*OFFSET($F$7,0,$E1241))-SUM($G1241:BA1241))*(OFFSET('PTRM input'!$G$477,0,$E1241-1)/A36taxstdlife))))</f>
        <v>0</v>
      </c>
      <c r="BC1241" s="251">
        <f ca="1">IF(A36taxstdlife="n/a","n/a",IF(A36taxstdlife="",0,IF(BC$3&gt;(A36stdlife+$E1241),((INDEX('PTRM input'!$G$385:$P$434,A36offset,$E1241)-INDEX('PTRM input'!$G$277:$P$326,A36offset,$E1241))*OFFSET($F$7,0,$E1241))-SUM($G1241:BB1241),(((INDEX('PTRM input'!$G$385:$P$434,A36offset,$E1241)-INDEX('PTRM input'!$G$277:$P$326,A36offset,$E1241))*OFFSET($F$7,0,$E1241))-SUM($G1241:BB1241))*(OFFSET('PTRM input'!$G$477,0,$E1241-1)/A36taxstdlife))))</f>
        <v>0</v>
      </c>
      <c r="BD1241" s="251">
        <f ca="1">IF(A36taxstdlife="n/a","n/a",IF(A36taxstdlife="",0,IF(BD$3&gt;(A36stdlife+$E1241),((INDEX('PTRM input'!$G$385:$P$434,A36offset,$E1241)-INDEX('PTRM input'!$G$277:$P$326,A36offset,$E1241))*OFFSET($F$7,0,$E1241))-SUM($G1241:BC1241),(((INDEX('PTRM input'!$G$385:$P$434,A36offset,$E1241)-INDEX('PTRM input'!$G$277:$P$326,A36offset,$E1241))*OFFSET($F$7,0,$E1241))-SUM($G1241:BC1241))*(OFFSET('PTRM input'!$G$477,0,$E1241-1)/A36taxstdlife))))</f>
        <v>0</v>
      </c>
      <c r="BE1241" s="251">
        <f ca="1">IF(A36taxstdlife="n/a","n/a",IF(A36taxstdlife="",0,IF(BE$3&gt;(A36stdlife+$E1241),((INDEX('PTRM input'!$G$385:$P$434,A36offset,$E1241)-INDEX('PTRM input'!$G$277:$P$326,A36offset,$E1241))*OFFSET($F$7,0,$E1241))-SUM($G1241:BD1241),(((INDEX('PTRM input'!$G$385:$P$434,A36offset,$E1241)-INDEX('PTRM input'!$G$277:$P$326,A36offset,$E1241))*OFFSET($F$7,0,$E1241))-SUM($G1241:BD1241))*(OFFSET('PTRM input'!$G$477,0,$E1241-1)/A36taxstdlife))))</f>
        <v>0</v>
      </c>
      <c r="BF1241" s="251">
        <f ca="1">IF(A36taxstdlife="n/a","n/a",IF(A36taxstdlife="",0,IF(BF$3&gt;(A36stdlife+$E1241),((INDEX('PTRM input'!$G$385:$P$434,A36offset,$E1241)-INDEX('PTRM input'!$G$277:$P$326,A36offset,$E1241))*OFFSET($F$7,0,$E1241))-SUM($G1241:BE1241),(((INDEX('PTRM input'!$G$385:$P$434,A36offset,$E1241)-INDEX('PTRM input'!$G$277:$P$326,A36offset,$E1241))*OFFSET($F$7,0,$E1241))-SUM($G1241:BE1241))*(OFFSET('PTRM input'!$G$477,0,$E1241-1)/A36taxstdlife))))</f>
        <v>0</v>
      </c>
      <c r="BG1241" s="251">
        <f ca="1">IF(A36taxstdlife="n/a","n/a",IF(A36taxstdlife="",0,IF(BG$3&gt;(A36stdlife+$E1241),((INDEX('PTRM input'!$G$385:$P$434,A36offset,$E1241)-INDEX('PTRM input'!$G$277:$P$326,A36offset,$E1241))*OFFSET($F$7,0,$E1241))-SUM($G1241:BF1241),(((INDEX('PTRM input'!$G$385:$P$434,A36offset,$E1241)-INDEX('PTRM input'!$G$277:$P$326,A36offset,$E1241))*OFFSET($F$7,0,$E1241))-SUM($G1241:BF1241))*(OFFSET('PTRM input'!$G$477,0,$E1241-1)/A36taxstdlife))))</f>
        <v>0</v>
      </c>
      <c r="BH1241" s="251">
        <f ca="1">IF(A36taxstdlife="n/a","n/a",IF(A36taxstdlife="",0,IF(BH$3&gt;(A36stdlife+$E1241),((INDEX('PTRM input'!$G$385:$P$434,A36offset,$E1241)-INDEX('PTRM input'!$G$277:$P$326,A36offset,$E1241))*OFFSET($F$7,0,$E1241))-SUM($G1241:BG1241),(((INDEX('PTRM input'!$G$385:$P$434,A36offset,$E1241)-INDEX('PTRM input'!$G$277:$P$326,A36offset,$E1241))*OFFSET($F$7,0,$E1241))-SUM($G1241:BG1241))*(OFFSET('PTRM input'!$G$477,0,$E1241-1)/A36taxstdlife))))</f>
        <v>0</v>
      </c>
      <c r="BI1241" s="251">
        <f ca="1">IF(A36taxstdlife="n/a","n/a",IF(A36taxstdlife="",0,IF(BI$3&gt;(A36stdlife+$E1241),((INDEX('PTRM input'!$G$385:$P$434,A36offset,$E1241)-INDEX('PTRM input'!$G$277:$P$326,A36offset,$E1241))*OFFSET($F$7,0,$E1241))-SUM($G1241:BH1241),(((INDEX('PTRM input'!$G$385:$P$434,A36offset,$E1241)-INDEX('PTRM input'!$G$277:$P$326,A36offset,$E1241))*OFFSET($F$7,0,$E1241))-SUM($G1241:BH1241))*(OFFSET('PTRM input'!$G$477,0,$E1241-1)/A36taxstdlife))))</f>
        <v>0</v>
      </c>
      <c r="BJ1241" s="116"/>
      <c r="BK1241" s="116"/>
      <c r="BL1241" s="116"/>
      <c r="BM1241" s="116"/>
    </row>
    <row r="1242" spans="1:65" ht="12.75" hidden="1" customHeight="1" outlineLevel="2">
      <c r="A1242" s="366"/>
      <c r="B1242" s="19"/>
      <c r="C1242" s="18"/>
      <c r="D1242" s="760"/>
      <c r="E1242" s="86">
        <v>6</v>
      </c>
      <c r="F1242" s="356"/>
      <c r="G1242" s="434"/>
      <c r="H1242" s="435"/>
      <c r="I1242" s="435"/>
      <c r="J1242" s="435"/>
      <c r="K1242" s="435"/>
      <c r="L1242" s="619"/>
      <c r="M1242" s="251">
        <f ca="1">IF(A36taxstdlife="n/a","n/a",IF(A36taxstdlife="",0,IF(M$3&gt;(A36stdlife+$E1242),((INDEX('PTRM input'!$G$385:$P$434,A36offset,$E1242)-INDEX('PTRM input'!$G$277:$P$326,A36offset,$E1242))*OFFSET($F$7,0,$E1242))-SUM($G1242:L1242),(((INDEX('PTRM input'!$G$385:$P$434,A36offset,$E1242)-INDEX('PTRM input'!$G$277:$P$326,A36offset,$E1242))*OFFSET($F$7,0,$E1242))-SUM($G1242:L1242))*(OFFSET('PTRM input'!$G$477,0,$E1242-1)/A36taxstdlife))))</f>
        <v>0</v>
      </c>
      <c r="N1242" s="251">
        <f ca="1">IF(A36taxstdlife="n/a","n/a",IF(A36taxstdlife="",0,IF(N$3&gt;(A36stdlife+$E1242),((INDEX('PTRM input'!$G$385:$P$434,A36offset,$E1242)-INDEX('PTRM input'!$G$277:$P$326,A36offset,$E1242))*OFFSET($F$7,0,$E1242))-SUM($G1242:M1242),(((INDEX('PTRM input'!$G$385:$P$434,A36offset,$E1242)-INDEX('PTRM input'!$G$277:$P$326,A36offset,$E1242))*OFFSET($F$7,0,$E1242))-SUM($G1242:M1242))*(OFFSET('PTRM input'!$G$477,0,$E1242-1)/A36taxstdlife))))</f>
        <v>0</v>
      </c>
      <c r="O1242" s="251">
        <f ca="1">IF(A36taxstdlife="n/a","n/a",IF(A36taxstdlife="",0,IF(O$3&gt;(A36stdlife+$E1242),((INDEX('PTRM input'!$G$385:$P$434,A36offset,$E1242)-INDEX('PTRM input'!$G$277:$P$326,A36offset,$E1242))*OFFSET($F$7,0,$E1242))-SUM($G1242:N1242),(((INDEX('PTRM input'!$G$385:$P$434,A36offset,$E1242)-INDEX('PTRM input'!$G$277:$P$326,A36offset,$E1242))*OFFSET($F$7,0,$E1242))-SUM($G1242:N1242))*(OFFSET('PTRM input'!$G$477,0,$E1242-1)/A36taxstdlife))))</f>
        <v>0</v>
      </c>
      <c r="P1242" s="251">
        <f ca="1">IF(A36taxstdlife="n/a","n/a",IF(A36taxstdlife="",0,IF(P$3&gt;(A36stdlife+$E1242),((INDEX('PTRM input'!$G$385:$P$434,A36offset,$E1242)-INDEX('PTRM input'!$G$277:$P$326,A36offset,$E1242))*OFFSET($F$7,0,$E1242))-SUM($G1242:O1242),(((INDEX('PTRM input'!$G$385:$P$434,A36offset,$E1242)-INDEX('PTRM input'!$G$277:$P$326,A36offset,$E1242))*OFFSET($F$7,0,$E1242))-SUM($G1242:O1242))*(OFFSET('PTRM input'!$G$477,0,$E1242-1)/A36taxstdlife))))</f>
        <v>0</v>
      </c>
      <c r="Q1242" s="251">
        <f ca="1">IF(A36taxstdlife="n/a","n/a",IF(A36taxstdlife="",0,IF(Q$3&gt;(A36stdlife+$E1242),((INDEX('PTRM input'!$G$385:$P$434,A36offset,$E1242)-INDEX('PTRM input'!$G$277:$P$326,A36offset,$E1242))*OFFSET($F$7,0,$E1242))-SUM($G1242:P1242),(((INDEX('PTRM input'!$G$385:$P$434,A36offset,$E1242)-INDEX('PTRM input'!$G$277:$P$326,A36offset,$E1242))*OFFSET($F$7,0,$E1242))-SUM($G1242:P1242))*(OFFSET('PTRM input'!$G$477,0,$E1242-1)/A36taxstdlife))))</f>
        <v>0</v>
      </c>
      <c r="R1242" s="251">
        <f ca="1">IF(A36taxstdlife="n/a","n/a",IF(A36taxstdlife="",0,IF(R$3&gt;(A36stdlife+$E1242),((INDEX('PTRM input'!$G$385:$P$434,A36offset,$E1242)-INDEX('PTRM input'!$G$277:$P$326,A36offset,$E1242))*OFFSET($F$7,0,$E1242))-SUM($G1242:Q1242),(((INDEX('PTRM input'!$G$385:$P$434,A36offset,$E1242)-INDEX('PTRM input'!$G$277:$P$326,A36offset,$E1242))*OFFSET($F$7,0,$E1242))-SUM($G1242:Q1242))*(OFFSET('PTRM input'!$G$477,0,$E1242-1)/A36taxstdlife))))</f>
        <v>0</v>
      </c>
      <c r="S1242" s="251">
        <f ca="1">IF(A36taxstdlife="n/a","n/a",IF(A36taxstdlife="",0,IF(S$3&gt;(A36stdlife+$E1242),((INDEX('PTRM input'!$G$385:$P$434,A36offset,$E1242)-INDEX('PTRM input'!$G$277:$P$326,A36offset,$E1242))*OFFSET($F$7,0,$E1242))-SUM($G1242:R1242),(((INDEX('PTRM input'!$G$385:$P$434,A36offset,$E1242)-INDEX('PTRM input'!$G$277:$P$326,A36offset,$E1242))*OFFSET($F$7,0,$E1242))-SUM($G1242:R1242))*(OFFSET('PTRM input'!$G$477,0,$E1242-1)/A36taxstdlife))))</f>
        <v>0</v>
      </c>
      <c r="T1242" s="251">
        <f ca="1">IF(A36taxstdlife="n/a","n/a",IF(A36taxstdlife="",0,IF(T$3&gt;(A36stdlife+$E1242),((INDEX('PTRM input'!$G$385:$P$434,A36offset,$E1242)-INDEX('PTRM input'!$G$277:$P$326,A36offset,$E1242))*OFFSET($F$7,0,$E1242))-SUM($G1242:S1242),(((INDEX('PTRM input'!$G$385:$P$434,A36offset,$E1242)-INDEX('PTRM input'!$G$277:$P$326,A36offset,$E1242))*OFFSET($F$7,0,$E1242))-SUM($G1242:S1242))*(OFFSET('PTRM input'!$G$477,0,$E1242-1)/A36taxstdlife))))</f>
        <v>0</v>
      </c>
      <c r="U1242" s="251">
        <f ca="1">IF(A36taxstdlife="n/a","n/a",IF(A36taxstdlife="",0,IF(U$3&gt;(A36stdlife+$E1242),((INDEX('PTRM input'!$G$385:$P$434,A36offset,$E1242)-INDEX('PTRM input'!$G$277:$P$326,A36offset,$E1242))*OFFSET($F$7,0,$E1242))-SUM($G1242:T1242),(((INDEX('PTRM input'!$G$385:$P$434,A36offset,$E1242)-INDEX('PTRM input'!$G$277:$P$326,A36offset,$E1242))*OFFSET($F$7,0,$E1242))-SUM($G1242:T1242))*(OFFSET('PTRM input'!$G$477,0,$E1242-1)/A36taxstdlife))))</f>
        <v>0</v>
      </c>
      <c r="V1242" s="251">
        <f ca="1">IF(A36taxstdlife="n/a","n/a",IF(A36taxstdlife="",0,IF(V$3&gt;(A36stdlife+$E1242),((INDEX('PTRM input'!$G$385:$P$434,A36offset,$E1242)-INDEX('PTRM input'!$G$277:$P$326,A36offset,$E1242))*OFFSET($F$7,0,$E1242))-SUM($G1242:U1242),(((INDEX('PTRM input'!$G$385:$P$434,A36offset,$E1242)-INDEX('PTRM input'!$G$277:$P$326,A36offset,$E1242))*OFFSET($F$7,0,$E1242))-SUM($G1242:U1242))*(OFFSET('PTRM input'!$G$477,0,$E1242-1)/A36taxstdlife))))</f>
        <v>0</v>
      </c>
      <c r="W1242" s="251">
        <f ca="1">IF(A36taxstdlife="n/a","n/a",IF(A36taxstdlife="",0,IF(W$3&gt;(A36stdlife+$E1242),((INDEX('PTRM input'!$G$385:$P$434,A36offset,$E1242)-INDEX('PTRM input'!$G$277:$P$326,A36offset,$E1242))*OFFSET($F$7,0,$E1242))-SUM($G1242:V1242),(((INDEX('PTRM input'!$G$385:$P$434,A36offset,$E1242)-INDEX('PTRM input'!$G$277:$P$326,A36offset,$E1242))*OFFSET($F$7,0,$E1242))-SUM($G1242:V1242))*(OFFSET('PTRM input'!$G$477,0,$E1242-1)/A36taxstdlife))))</f>
        <v>0</v>
      </c>
      <c r="X1242" s="251">
        <f ca="1">IF(A36taxstdlife="n/a","n/a",IF(A36taxstdlife="",0,IF(X$3&gt;(A36stdlife+$E1242),((INDEX('PTRM input'!$G$385:$P$434,A36offset,$E1242)-INDEX('PTRM input'!$G$277:$P$326,A36offset,$E1242))*OFFSET($F$7,0,$E1242))-SUM($G1242:W1242),(((INDEX('PTRM input'!$G$385:$P$434,A36offset,$E1242)-INDEX('PTRM input'!$G$277:$P$326,A36offset,$E1242))*OFFSET($F$7,0,$E1242))-SUM($G1242:W1242))*(OFFSET('PTRM input'!$G$477,0,$E1242-1)/A36taxstdlife))))</f>
        <v>0</v>
      </c>
      <c r="Y1242" s="251">
        <f ca="1">IF(A36taxstdlife="n/a","n/a",IF(A36taxstdlife="",0,IF(Y$3&gt;(A36stdlife+$E1242),((INDEX('PTRM input'!$G$385:$P$434,A36offset,$E1242)-INDEX('PTRM input'!$G$277:$P$326,A36offset,$E1242))*OFFSET($F$7,0,$E1242))-SUM($G1242:X1242),(((INDEX('PTRM input'!$G$385:$P$434,A36offset,$E1242)-INDEX('PTRM input'!$G$277:$P$326,A36offset,$E1242))*OFFSET($F$7,0,$E1242))-SUM($G1242:X1242))*(OFFSET('PTRM input'!$G$477,0,$E1242-1)/A36taxstdlife))))</f>
        <v>0</v>
      </c>
      <c r="Z1242" s="251">
        <f ca="1">IF(A36taxstdlife="n/a","n/a",IF(A36taxstdlife="",0,IF(Z$3&gt;(A36stdlife+$E1242),((INDEX('PTRM input'!$G$385:$P$434,A36offset,$E1242)-INDEX('PTRM input'!$G$277:$P$326,A36offset,$E1242))*OFFSET($F$7,0,$E1242))-SUM($G1242:Y1242),(((INDEX('PTRM input'!$G$385:$P$434,A36offset,$E1242)-INDEX('PTRM input'!$G$277:$P$326,A36offset,$E1242))*OFFSET($F$7,0,$E1242))-SUM($G1242:Y1242))*(OFFSET('PTRM input'!$G$477,0,$E1242-1)/A36taxstdlife))))</f>
        <v>0</v>
      </c>
      <c r="AA1242" s="251">
        <f ca="1">IF(A36taxstdlife="n/a","n/a",IF(A36taxstdlife="",0,IF(AA$3&gt;(A36stdlife+$E1242),((INDEX('PTRM input'!$G$385:$P$434,A36offset,$E1242)-INDEX('PTRM input'!$G$277:$P$326,A36offset,$E1242))*OFFSET($F$7,0,$E1242))-SUM($G1242:Z1242),(((INDEX('PTRM input'!$G$385:$P$434,A36offset,$E1242)-INDEX('PTRM input'!$G$277:$P$326,A36offset,$E1242))*OFFSET($F$7,0,$E1242))-SUM($G1242:Z1242))*(OFFSET('PTRM input'!$G$477,0,$E1242-1)/A36taxstdlife))))</f>
        <v>0</v>
      </c>
      <c r="AB1242" s="251">
        <f ca="1">IF(A36taxstdlife="n/a","n/a",IF(A36taxstdlife="",0,IF(AB$3&gt;(A36stdlife+$E1242),((INDEX('PTRM input'!$G$385:$P$434,A36offset,$E1242)-INDEX('PTRM input'!$G$277:$P$326,A36offset,$E1242))*OFFSET($F$7,0,$E1242))-SUM($G1242:AA1242),(((INDEX('PTRM input'!$G$385:$P$434,A36offset,$E1242)-INDEX('PTRM input'!$G$277:$P$326,A36offset,$E1242))*OFFSET($F$7,0,$E1242))-SUM($G1242:AA1242))*(OFFSET('PTRM input'!$G$477,0,$E1242-1)/A36taxstdlife))))</f>
        <v>0</v>
      </c>
      <c r="AC1242" s="251">
        <f ca="1">IF(A36taxstdlife="n/a","n/a",IF(A36taxstdlife="",0,IF(AC$3&gt;(A36stdlife+$E1242),((INDEX('PTRM input'!$G$385:$P$434,A36offset,$E1242)-INDEX('PTRM input'!$G$277:$P$326,A36offset,$E1242))*OFFSET($F$7,0,$E1242))-SUM($G1242:AB1242),(((INDEX('PTRM input'!$G$385:$P$434,A36offset,$E1242)-INDEX('PTRM input'!$G$277:$P$326,A36offset,$E1242))*OFFSET($F$7,0,$E1242))-SUM($G1242:AB1242))*(OFFSET('PTRM input'!$G$477,0,$E1242-1)/A36taxstdlife))))</f>
        <v>0</v>
      </c>
      <c r="AD1242" s="251">
        <f ca="1">IF(A36taxstdlife="n/a","n/a",IF(A36taxstdlife="",0,IF(AD$3&gt;(A36stdlife+$E1242),((INDEX('PTRM input'!$G$385:$P$434,A36offset,$E1242)-INDEX('PTRM input'!$G$277:$P$326,A36offset,$E1242))*OFFSET($F$7,0,$E1242))-SUM($G1242:AC1242),(((INDEX('PTRM input'!$G$385:$P$434,A36offset,$E1242)-INDEX('PTRM input'!$G$277:$P$326,A36offset,$E1242))*OFFSET($F$7,0,$E1242))-SUM($G1242:AC1242))*(OFFSET('PTRM input'!$G$477,0,$E1242-1)/A36taxstdlife))))</f>
        <v>0</v>
      </c>
      <c r="AE1242" s="251">
        <f ca="1">IF(A36taxstdlife="n/a","n/a",IF(A36taxstdlife="",0,IF(AE$3&gt;(A36stdlife+$E1242),((INDEX('PTRM input'!$G$385:$P$434,A36offset,$E1242)-INDEX('PTRM input'!$G$277:$P$326,A36offset,$E1242))*OFFSET($F$7,0,$E1242))-SUM($G1242:AD1242),(((INDEX('PTRM input'!$G$385:$P$434,A36offset,$E1242)-INDEX('PTRM input'!$G$277:$P$326,A36offset,$E1242))*OFFSET($F$7,0,$E1242))-SUM($G1242:AD1242))*(OFFSET('PTRM input'!$G$477,0,$E1242-1)/A36taxstdlife))))</f>
        <v>0</v>
      </c>
      <c r="AF1242" s="251">
        <f ca="1">IF(A36taxstdlife="n/a","n/a",IF(A36taxstdlife="",0,IF(AF$3&gt;(A36stdlife+$E1242),((INDEX('PTRM input'!$G$385:$P$434,A36offset,$E1242)-INDEX('PTRM input'!$G$277:$P$326,A36offset,$E1242))*OFFSET($F$7,0,$E1242))-SUM($G1242:AE1242),(((INDEX('PTRM input'!$G$385:$P$434,A36offset,$E1242)-INDEX('PTRM input'!$G$277:$P$326,A36offset,$E1242))*OFFSET($F$7,0,$E1242))-SUM($G1242:AE1242))*(OFFSET('PTRM input'!$G$477,0,$E1242-1)/A36taxstdlife))))</f>
        <v>0</v>
      </c>
      <c r="AG1242" s="251">
        <f ca="1">IF(A36taxstdlife="n/a","n/a",IF(A36taxstdlife="",0,IF(AG$3&gt;(A36stdlife+$E1242),((INDEX('PTRM input'!$G$385:$P$434,A36offset,$E1242)-INDEX('PTRM input'!$G$277:$P$326,A36offset,$E1242))*OFFSET($F$7,0,$E1242))-SUM($G1242:AF1242),(((INDEX('PTRM input'!$G$385:$P$434,A36offset,$E1242)-INDEX('PTRM input'!$G$277:$P$326,A36offset,$E1242))*OFFSET($F$7,0,$E1242))-SUM($G1242:AF1242))*(OFFSET('PTRM input'!$G$477,0,$E1242-1)/A36taxstdlife))))</f>
        <v>0</v>
      </c>
      <c r="AH1242" s="251">
        <f ca="1">IF(A36taxstdlife="n/a","n/a",IF(A36taxstdlife="",0,IF(AH$3&gt;(A36stdlife+$E1242),((INDEX('PTRM input'!$G$385:$P$434,A36offset,$E1242)-INDEX('PTRM input'!$G$277:$P$326,A36offset,$E1242))*OFFSET($F$7,0,$E1242))-SUM($G1242:AG1242),(((INDEX('PTRM input'!$G$385:$P$434,A36offset,$E1242)-INDEX('PTRM input'!$G$277:$P$326,A36offset,$E1242))*OFFSET($F$7,0,$E1242))-SUM($G1242:AG1242))*(OFFSET('PTRM input'!$G$477,0,$E1242-1)/A36taxstdlife))))</f>
        <v>0</v>
      </c>
      <c r="AI1242" s="251">
        <f ca="1">IF(A36taxstdlife="n/a","n/a",IF(A36taxstdlife="",0,IF(AI$3&gt;(A36stdlife+$E1242),((INDEX('PTRM input'!$G$385:$P$434,A36offset,$E1242)-INDEX('PTRM input'!$G$277:$P$326,A36offset,$E1242))*OFFSET($F$7,0,$E1242))-SUM($G1242:AH1242),(((INDEX('PTRM input'!$G$385:$P$434,A36offset,$E1242)-INDEX('PTRM input'!$G$277:$P$326,A36offset,$E1242))*OFFSET($F$7,0,$E1242))-SUM($G1242:AH1242))*(OFFSET('PTRM input'!$G$477,0,$E1242-1)/A36taxstdlife))))</f>
        <v>0</v>
      </c>
      <c r="AJ1242" s="251">
        <f ca="1">IF(A36taxstdlife="n/a","n/a",IF(A36taxstdlife="",0,IF(AJ$3&gt;(A36stdlife+$E1242),((INDEX('PTRM input'!$G$385:$P$434,A36offset,$E1242)-INDEX('PTRM input'!$G$277:$P$326,A36offset,$E1242))*OFFSET($F$7,0,$E1242))-SUM($G1242:AI1242),(((INDEX('PTRM input'!$G$385:$P$434,A36offset,$E1242)-INDEX('PTRM input'!$G$277:$P$326,A36offset,$E1242))*OFFSET($F$7,0,$E1242))-SUM($G1242:AI1242))*(OFFSET('PTRM input'!$G$477,0,$E1242-1)/A36taxstdlife))))</f>
        <v>0</v>
      </c>
      <c r="AK1242" s="251">
        <f ca="1">IF(A36taxstdlife="n/a","n/a",IF(A36taxstdlife="",0,IF(AK$3&gt;(A36stdlife+$E1242),((INDEX('PTRM input'!$G$385:$P$434,A36offset,$E1242)-INDEX('PTRM input'!$G$277:$P$326,A36offset,$E1242))*OFFSET($F$7,0,$E1242))-SUM($G1242:AJ1242),(((INDEX('PTRM input'!$G$385:$P$434,A36offset,$E1242)-INDEX('PTRM input'!$G$277:$P$326,A36offset,$E1242))*OFFSET($F$7,0,$E1242))-SUM($G1242:AJ1242))*(OFFSET('PTRM input'!$G$477,0,$E1242-1)/A36taxstdlife))))</f>
        <v>0</v>
      </c>
      <c r="AL1242" s="251">
        <f ca="1">IF(A36taxstdlife="n/a","n/a",IF(A36taxstdlife="",0,IF(AL$3&gt;(A36stdlife+$E1242),((INDEX('PTRM input'!$G$385:$P$434,A36offset,$E1242)-INDEX('PTRM input'!$G$277:$P$326,A36offset,$E1242))*OFFSET($F$7,0,$E1242))-SUM($G1242:AK1242),(((INDEX('PTRM input'!$G$385:$P$434,A36offset,$E1242)-INDEX('PTRM input'!$G$277:$P$326,A36offset,$E1242))*OFFSET($F$7,0,$E1242))-SUM($G1242:AK1242))*(OFFSET('PTRM input'!$G$477,0,$E1242-1)/A36taxstdlife))))</f>
        <v>0</v>
      </c>
      <c r="AM1242" s="251">
        <f ca="1">IF(A36taxstdlife="n/a","n/a",IF(A36taxstdlife="",0,IF(AM$3&gt;(A36stdlife+$E1242),((INDEX('PTRM input'!$G$385:$P$434,A36offset,$E1242)-INDEX('PTRM input'!$G$277:$P$326,A36offset,$E1242))*OFFSET($F$7,0,$E1242))-SUM($G1242:AL1242),(((INDEX('PTRM input'!$G$385:$P$434,A36offset,$E1242)-INDEX('PTRM input'!$G$277:$P$326,A36offset,$E1242))*OFFSET($F$7,0,$E1242))-SUM($G1242:AL1242))*(OFFSET('PTRM input'!$G$477,0,$E1242-1)/A36taxstdlife))))</f>
        <v>0</v>
      </c>
      <c r="AN1242" s="251">
        <f ca="1">IF(A36taxstdlife="n/a","n/a",IF(A36taxstdlife="",0,IF(AN$3&gt;(A36stdlife+$E1242),((INDEX('PTRM input'!$G$385:$P$434,A36offset,$E1242)-INDEX('PTRM input'!$G$277:$P$326,A36offset,$E1242))*OFFSET($F$7,0,$E1242))-SUM($G1242:AM1242),(((INDEX('PTRM input'!$G$385:$P$434,A36offset,$E1242)-INDEX('PTRM input'!$G$277:$P$326,A36offset,$E1242))*OFFSET($F$7,0,$E1242))-SUM($G1242:AM1242))*(OFFSET('PTRM input'!$G$477,0,$E1242-1)/A36taxstdlife))))</f>
        <v>0</v>
      </c>
      <c r="AO1242" s="251">
        <f ca="1">IF(A36taxstdlife="n/a","n/a",IF(A36taxstdlife="",0,IF(AO$3&gt;(A36stdlife+$E1242),((INDEX('PTRM input'!$G$385:$P$434,A36offset,$E1242)-INDEX('PTRM input'!$G$277:$P$326,A36offset,$E1242))*OFFSET($F$7,0,$E1242))-SUM($G1242:AN1242),(((INDEX('PTRM input'!$G$385:$P$434,A36offset,$E1242)-INDEX('PTRM input'!$G$277:$P$326,A36offset,$E1242))*OFFSET($F$7,0,$E1242))-SUM($G1242:AN1242))*(OFFSET('PTRM input'!$G$477,0,$E1242-1)/A36taxstdlife))))</f>
        <v>0</v>
      </c>
      <c r="AP1242" s="251">
        <f ca="1">IF(A36taxstdlife="n/a","n/a",IF(A36taxstdlife="",0,IF(AP$3&gt;(A36stdlife+$E1242),((INDEX('PTRM input'!$G$385:$P$434,A36offset,$E1242)-INDEX('PTRM input'!$G$277:$P$326,A36offset,$E1242))*OFFSET($F$7,0,$E1242))-SUM($G1242:AO1242),(((INDEX('PTRM input'!$G$385:$P$434,A36offset,$E1242)-INDEX('PTRM input'!$G$277:$P$326,A36offset,$E1242))*OFFSET($F$7,0,$E1242))-SUM($G1242:AO1242))*(OFFSET('PTRM input'!$G$477,0,$E1242-1)/A36taxstdlife))))</f>
        <v>0</v>
      </c>
      <c r="AQ1242" s="251">
        <f ca="1">IF(A36taxstdlife="n/a","n/a",IF(A36taxstdlife="",0,IF(AQ$3&gt;(A36stdlife+$E1242),((INDEX('PTRM input'!$G$385:$P$434,A36offset,$E1242)-INDEX('PTRM input'!$G$277:$P$326,A36offset,$E1242))*OFFSET($F$7,0,$E1242))-SUM($G1242:AP1242),(((INDEX('PTRM input'!$G$385:$P$434,A36offset,$E1242)-INDEX('PTRM input'!$G$277:$P$326,A36offset,$E1242))*OFFSET($F$7,0,$E1242))-SUM($G1242:AP1242))*(OFFSET('PTRM input'!$G$477,0,$E1242-1)/A36taxstdlife))))</f>
        <v>0</v>
      </c>
      <c r="AR1242" s="251">
        <f ca="1">IF(A36taxstdlife="n/a","n/a",IF(A36taxstdlife="",0,IF(AR$3&gt;(A36stdlife+$E1242),((INDEX('PTRM input'!$G$385:$P$434,A36offset,$E1242)-INDEX('PTRM input'!$G$277:$P$326,A36offset,$E1242))*OFFSET($F$7,0,$E1242))-SUM($G1242:AQ1242),(((INDEX('PTRM input'!$G$385:$P$434,A36offset,$E1242)-INDEX('PTRM input'!$G$277:$P$326,A36offset,$E1242))*OFFSET($F$7,0,$E1242))-SUM($G1242:AQ1242))*(OFFSET('PTRM input'!$G$477,0,$E1242-1)/A36taxstdlife))))</f>
        <v>0</v>
      </c>
      <c r="AS1242" s="251">
        <f ca="1">IF(A36taxstdlife="n/a","n/a",IF(A36taxstdlife="",0,IF(AS$3&gt;(A36stdlife+$E1242),((INDEX('PTRM input'!$G$385:$P$434,A36offset,$E1242)-INDEX('PTRM input'!$G$277:$P$326,A36offset,$E1242))*OFFSET($F$7,0,$E1242))-SUM($G1242:AR1242),(((INDEX('PTRM input'!$G$385:$P$434,A36offset,$E1242)-INDEX('PTRM input'!$G$277:$P$326,A36offset,$E1242))*OFFSET($F$7,0,$E1242))-SUM($G1242:AR1242))*(OFFSET('PTRM input'!$G$477,0,$E1242-1)/A36taxstdlife))))</f>
        <v>0</v>
      </c>
      <c r="AT1242" s="251">
        <f ca="1">IF(A36taxstdlife="n/a","n/a",IF(A36taxstdlife="",0,IF(AT$3&gt;(A36stdlife+$E1242),((INDEX('PTRM input'!$G$385:$P$434,A36offset,$E1242)-INDEX('PTRM input'!$G$277:$P$326,A36offset,$E1242))*OFFSET($F$7,0,$E1242))-SUM($G1242:AS1242),(((INDEX('PTRM input'!$G$385:$P$434,A36offset,$E1242)-INDEX('PTRM input'!$G$277:$P$326,A36offset,$E1242))*OFFSET($F$7,0,$E1242))-SUM($G1242:AS1242))*(OFFSET('PTRM input'!$G$477,0,$E1242-1)/A36taxstdlife))))</f>
        <v>0</v>
      </c>
      <c r="AU1242" s="251">
        <f ca="1">IF(A36taxstdlife="n/a","n/a",IF(A36taxstdlife="",0,IF(AU$3&gt;(A36stdlife+$E1242),((INDEX('PTRM input'!$G$385:$P$434,A36offset,$E1242)-INDEX('PTRM input'!$G$277:$P$326,A36offset,$E1242))*OFFSET($F$7,0,$E1242))-SUM($G1242:AT1242),(((INDEX('PTRM input'!$G$385:$P$434,A36offset,$E1242)-INDEX('PTRM input'!$G$277:$P$326,A36offset,$E1242))*OFFSET($F$7,0,$E1242))-SUM($G1242:AT1242))*(OFFSET('PTRM input'!$G$477,0,$E1242-1)/A36taxstdlife))))</f>
        <v>0</v>
      </c>
      <c r="AV1242" s="251">
        <f ca="1">IF(A36taxstdlife="n/a","n/a",IF(A36taxstdlife="",0,IF(AV$3&gt;(A36stdlife+$E1242),((INDEX('PTRM input'!$G$385:$P$434,A36offset,$E1242)-INDEX('PTRM input'!$G$277:$P$326,A36offset,$E1242))*OFFSET($F$7,0,$E1242))-SUM($G1242:AU1242),(((INDEX('PTRM input'!$G$385:$P$434,A36offset,$E1242)-INDEX('PTRM input'!$G$277:$P$326,A36offset,$E1242))*OFFSET($F$7,0,$E1242))-SUM($G1242:AU1242))*(OFFSET('PTRM input'!$G$477,0,$E1242-1)/A36taxstdlife))))</f>
        <v>0</v>
      </c>
      <c r="AW1242" s="251">
        <f ca="1">IF(A36taxstdlife="n/a","n/a",IF(A36taxstdlife="",0,IF(AW$3&gt;(A36stdlife+$E1242),((INDEX('PTRM input'!$G$385:$P$434,A36offset,$E1242)-INDEX('PTRM input'!$G$277:$P$326,A36offset,$E1242))*OFFSET($F$7,0,$E1242))-SUM($G1242:AV1242),(((INDEX('PTRM input'!$G$385:$P$434,A36offset,$E1242)-INDEX('PTRM input'!$G$277:$P$326,A36offset,$E1242))*OFFSET($F$7,0,$E1242))-SUM($G1242:AV1242))*(OFFSET('PTRM input'!$G$477,0,$E1242-1)/A36taxstdlife))))</f>
        <v>0</v>
      </c>
      <c r="AX1242" s="251">
        <f ca="1">IF(A36taxstdlife="n/a","n/a",IF(A36taxstdlife="",0,IF(AX$3&gt;(A36stdlife+$E1242),((INDEX('PTRM input'!$G$385:$P$434,A36offset,$E1242)-INDEX('PTRM input'!$G$277:$P$326,A36offset,$E1242))*OFFSET($F$7,0,$E1242))-SUM($G1242:AW1242),(((INDEX('PTRM input'!$G$385:$P$434,A36offset,$E1242)-INDEX('PTRM input'!$G$277:$P$326,A36offset,$E1242))*OFFSET($F$7,0,$E1242))-SUM($G1242:AW1242))*(OFFSET('PTRM input'!$G$477,0,$E1242-1)/A36taxstdlife))))</f>
        <v>0</v>
      </c>
      <c r="AY1242" s="251">
        <f ca="1">IF(A36taxstdlife="n/a","n/a",IF(A36taxstdlife="",0,IF(AY$3&gt;(A36stdlife+$E1242),((INDEX('PTRM input'!$G$385:$P$434,A36offset,$E1242)-INDEX('PTRM input'!$G$277:$P$326,A36offset,$E1242))*OFFSET($F$7,0,$E1242))-SUM($G1242:AX1242),(((INDEX('PTRM input'!$G$385:$P$434,A36offset,$E1242)-INDEX('PTRM input'!$G$277:$P$326,A36offset,$E1242))*OFFSET($F$7,0,$E1242))-SUM($G1242:AX1242))*(OFFSET('PTRM input'!$G$477,0,$E1242-1)/A36taxstdlife))))</f>
        <v>0</v>
      </c>
      <c r="AZ1242" s="251">
        <f ca="1">IF(A36taxstdlife="n/a","n/a",IF(A36taxstdlife="",0,IF(AZ$3&gt;(A36stdlife+$E1242),((INDEX('PTRM input'!$G$385:$P$434,A36offset,$E1242)-INDEX('PTRM input'!$G$277:$P$326,A36offset,$E1242))*OFFSET($F$7,0,$E1242))-SUM($G1242:AY1242),(((INDEX('PTRM input'!$G$385:$P$434,A36offset,$E1242)-INDEX('PTRM input'!$G$277:$P$326,A36offset,$E1242))*OFFSET($F$7,0,$E1242))-SUM($G1242:AY1242))*(OFFSET('PTRM input'!$G$477,0,$E1242-1)/A36taxstdlife))))</f>
        <v>0</v>
      </c>
      <c r="BA1242" s="251">
        <f ca="1">IF(A36taxstdlife="n/a","n/a",IF(A36taxstdlife="",0,IF(BA$3&gt;(A36stdlife+$E1242),((INDEX('PTRM input'!$G$385:$P$434,A36offset,$E1242)-INDEX('PTRM input'!$G$277:$P$326,A36offset,$E1242))*OFFSET($F$7,0,$E1242))-SUM($G1242:AZ1242),(((INDEX('PTRM input'!$G$385:$P$434,A36offset,$E1242)-INDEX('PTRM input'!$G$277:$P$326,A36offset,$E1242))*OFFSET($F$7,0,$E1242))-SUM($G1242:AZ1242))*(OFFSET('PTRM input'!$G$477,0,$E1242-1)/A36taxstdlife))))</f>
        <v>0</v>
      </c>
      <c r="BB1242" s="251">
        <f ca="1">IF(A36taxstdlife="n/a","n/a",IF(A36taxstdlife="",0,IF(BB$3&gt;(A36stdlife+$E1242),((INDEX('PTRM input'!$G$385:$P$434,A36offset,$E1242)-INDEX('PTRM input'!$G$277:$P$326,A36offset,$E1242))*OFFSET($F$7,0,$E1242))-SUM($G1242:BA1242),(((INDEX('PTRM input'!$G$385:$P$434,A36offset,$E1242)-INDEX('PTRM input'!$G$277:$P$326,A36offset,$E1242))*OFFSET($F$7,0,$E1242))-SUM($G1242:BA1242))*(OFFSET('PTRM input'!$G$477,0,$E1242-1)/A36taxstdlife))))</f>
        <v>0</v>
      </c>
      <c r="BC1242" s="251">
        <f ca="1">IF(A36taxstdlife="n/a","n/a",IF(A36taxstdlife="",0,IF(BC$3&gt;(A36stdlife+$E1242),((INDEX('PTRM input'!$G$385:$P$434,A36offset,$E1242)-INDEX('PTRM input'!$G$277:$P$326,A36offset,$E1242))*OFFSET($F$7,0,$E1242))-SUM($G1242:BB1242),(((INDEX('PTRM input'!$G$385:$P$434,A36offset,$E1242)-INDEX('PTRM input'!$G$277:$P$326,A36offset,$E1242))*OFFSET($F$7,0,$E1242))-SUM($G1242:BB1242))*(OFFSET('PTRM input'!$G$477,0,$E1242-1)/A36taxstdlife))))</f>
        <v>0</v>
      </c>
      <c r="BD1242" s="251">
        <f ca="1">IF(A36taxstdlife="n/a","n/a",IF(A36taxstdlife="",0,IF(BD$3&gt;(A36stdlife+$E1242),((INDEX('PTRM input'!$G$385:$P$434,A36offset,$E1242)-INDEX('PTRM input'!$G$277:$P$326,A36offset,$E1242))*OFFSET($F$7,0,$E1242))-SUM($G1242:BC1242),(((INDEX('PTRM input'!$G$385:$P$434,A36offset,$E1242)-INDEX('PTRM input'!$G$277:$P$326,A36offset,$E1242))*OFFSET($F$7,0,$E1242))-SUM($G1242:BC1242))*(OFFSET('PTRM input'!$G$477,0,$E1242-1)/A36taxstdlife))))</f>
        <v>0</v>
      </c>
      <c r="BE1242" s="251">
        <f ca="1">IF(A36taxstdlife="n/a","n/a",IF(A36taxstdlife="",0,IF(BE$3&gt;(A36stdlife+$E1242),((INDEX('PTRM input'!$G$385:$P$434,A36offset,$E1242)-INDEX('PTRM input'!$G$277:$P$326,A36offset,$E1242))*OFFSET($F$7,0,$E1242))-SUM($G1242:BD1242),(((INDEX('PTRM input'!$G$385:$P$434,A36offset,$E1242)-INDEX('PTRM input'!$G$277:$P$326,A36offset,$E1242))*OFFSET($F$7,0,$E1242))-SUM($G1242:BD1242))*(OFFSET('PTRM input'!$G$477,0,$E1242-1)/A36taxstdlife))))</f>
        <v>0</v>
      </c>
      <c r="BF1242" s="251">
        <f ca="1">IF(A36taxstdlife="n/a","n/a",IF(A36taxstdlife="",0,IF(BF$3&gt;(A36stdlife+$E1242),((INDEX('PTRM input'!$G$385:$P$434,A36offset,$E1242)-INDEX('PTRM input'!$G$277:$P$326,A36offset,$E1242))*OFFSET($F$7,0,$E1242))-SUM($G1242:BE1242),(((INDEX('PTRM input'!$G$385:$P$434,A36offset,$E1242)-INDEX('PTRM input'!$G$277:$P$326,A36offset,$E1242))*OFFSET($F$7,0,$E1242))-SUM($G1242:BE1242))*(OFFSET('PTRM input'!$G$477,0,$E1242-1)/A36taxstdlife))))</f>
        <v>0</v>
      </c>
      <c r="BG1242" s="251">
        <f ca="1">IF(A36taxstdlife="n/a","n/a",IF(A36taxstdlife="",0,IF(BG$3&gt;(A36stdlife+$E1242),((INDEX('PTRM input'!$G$385:$P$434,A36offset,$E1242)-INDEX('PTRM input'!$G$277:$P$326,A36offset,$E1242))*OFFSET($F$7,0,$E1242))-SUM($G1242:BF1242),(((INDEX('PTRM input'!$G$385:$P$434,A36offset,$E1242)-INDEX('PTRM input'!$G$277:$P$326,A36offset,$E1242))*OFFSET($F$7,0,$E1242))-SUM($G1242:BF1242))*(OFFSET('PTRM input'!$G$477,0,$E1242-1)/A36taxstdlife))))</f>
        <v>0</v>
      </c>
      <c r="BH1242" s="251">
        <f ca="1">IF(A36taxstdlife="n/a","n/a",IF(A36taxstdlife="",0,IF(BH$3&gt;(A36stdlife+$E1242),((INDEX('PTRM input'!$G$385:$P$434,A36offset,$E1242)-INDEX('PTRM input'!$G$277:$P$326,A36offset,$E1242))*OFFSET($F$7,0,$E1242))-SUM($G1242:BG1242),(((INDEX('PTRM input'!$G$385:$P$434,A36offset,$E1242)-INDEX('PTRM input'!$G$277:$P$326,A36offset,$E1242))*OFFSET($F$7,0,$E1242))-SUM($G1242:BG1242))*(OFFSET('PTRM input'!$G$477,0,$E1242-1)/A36taxstdlife))))</f>
        <v>0</v>
      </c>
      <c r="BI1242" s="251">
        <f ca="1">IF(A36taxstdlife="n/a","n/a",IF(A36taxstdlife="",0,IF(BI$3&gt;(A36stdlife+$E1242),((INDEX('PTRM input'!$G$385:$P$434,A36offset,$E1242)-INDEX('PTRM input'!$G$277:$P$326,A36offset,$E1242))*OFFSET($F$7,0,$E1242))-SUM($G1242:BH1242),(((INDEX('PTRM input'!$G$385:$P$434,A36offset,$E1242)-INDEX('PTRM input'!$G$277:$P$326,A36offset,$E1242))*OFFSET($F$7,0,$E1242))-SUM($G1242:BH1242))*(OFFSET('PTRM input'!$G$477,0,$E1242-1)/A36taxstdlife))))</f>
        <v>0</v>
      </c>
      <c r="BJ1242" s="116"/>
      <c r="BK1242" s="116"/>
      <c r="BL1242" s="116"/>
      <c r="BM1242" s="116"/>
    </row>
    <row r="1243" spans="1:65" ht="12.75" hidden="1" customHeight="1" outlineLevel="2">
      <c r="A1243" s="366"/>
      <c r="B1243" s="19"/>
      <c r="C1243" s="18"/>
      <c r="D1243" s="760"/>
      <c r="E1243" s="86">
        <v>7</v>
      </c>
      <c r="F1243" s="356"/>
      <c r="G1243" s="434"/>
      <c r="H1243" s="435"/>
      <c r="I1243" s="435"/>
      <c r="J1243" s="435"/>
      <c r="K1243" s="435"/>
      <c r="L1243" s="435"/>
      <c r="M1243" s="619"/>
      <c r="N1243" s="251">
        <f ca="1">IF(A36taxstdlife="n/a","n/a",IF(A36taxstdlife="",0,IF(N$3&gt;(A36stdlife+$E1243),((INDEX('PTRM input'!$G$385:$P$434,A36offset,$E1243)-INDEX('PTRM input'!$G$277:$P$326,A36offset,$E1243))*OFFSET($F$7,0,$E1243))-SUM($G1243:M1243),(((INDEX('PTRM input'!$G$385:$P$434,A36offset,$E1243)-INDEX('PTRM input'!$G$277:$P$326,A36offset,$E1243))*OFFSET($F$7,0,$E1243))-SUM($G1243:M1243))*(OFFSET('PTRM input'!$G$477,0,$E1243-1)/A36taxstdlife))))</f>
        <v>0</v>
      </c>
      <c r="O1243" s="251">
        <f ca="1">IF(A36taxstdlife="n/a","n/a",IF(A36taxstdlife="",0,IF(O$3&gt;(A36stdlife+$E1243),((INDEX('PTRM input'!$G$385:$P$434,A36offset,$E1243)-INDEX('PTRM input'!$G$277:$P$326,A36offset,$E1243))*OFFSET($F$7,0,$E1243))-SUM($G1243:N1243),(((INDEX('PTRM input'!$G$385:$P$434,A36offset,$E1243)-INDEX('PTRM input'!$G$277:$P$326,A36offset,$E1243))*OFFSET($F$7,0,$E1243))-SUM($G1243:N1243))*(OFFSET('PTRM input'!$G$477,0,$E1243-1)/A36taxstdlife))))</f>
        <v>0</v>
      </c>
      <c r="P1243" s="251">
        <f ca="1">IF(A36taxstdlife="n/a","n/a",IF(A36taxstdlife="",0,IF(P$3&gt;(A36stdlife+$E1243),((INDEX('PTRM input'!$G$385:$P$434,A36offset,$E1243)-INDEX('PTRM input'!$G$277:$P$326,A36offset,$E1243))*OFFSET($F$7,0,$E1243))-SUM($G1243:O1243),(((INDEX('PTRM input'!$G$385:$P$434,A36offset,$E1243)-INDEX('PTRM input'!$G$277:$P$326,A36offset,$E1243))*OFFSET($F$7,0,$E1243))-SUM($G1243:O1243))*(OFFSET('PTRM input'!$G$477,0,$E1243-1)/A36taxstdlife))))</f>
        <v>0</v>
      </c>
      <c r="Q1243" s="251">
        <f ca="1">IF(A36taxstdlife="n/a","n/a",IF(A36taxstdlife="",0,IF(Q$3&gt;(A36stdlife+$E1243),((INDEX('PTRM input'!$G$385:$P$434,A36offset,$E1243)-INDEX('PTRM input'!$G$277:$P$326,A36offset,$E1243))*OFFSET($F$7,0,$E1243))-SUM($G1243:P1243),(((INDEX('PTRM input'!$G$385:$P$434,A36offset,$E1243)-INDEX('PTRM input'!$G$277:$P$326,A36offset,$E1243))*OFFSET($F$7,0,$E1243))-SUM($G1243:P1243))*(OFFSET('PTRM input'!$G$477,0,$E1243-1)/A36taxstdlife))))</f>
        <v>0</v>
      </c>
      <c r="R1243" s="251">
        <f ca="1">IF(A36taxstdlife="n/a","n/a",IF(A36taxstdlife="",0,IF(R$3&gt;(A36stdlife+$E1243),((INDEX('PTRM input'!$G$385:$P$434,A36offset,$E1243)-INDEX('PTRM input'!$G$277:$P$326,A36offset,$E1243))*OFFSET($F$7,0,$E1243))-SUM($G1243:Q1243),(((INDEX('PTRM input'!$G$385:$P$434,A36offset,$E1243)-INDEX('PTRM input'!$G$277:$P$326,A36offset,$E1243))*OFFSET($F$7,0,$E1243))-SUM($G1243:Q1243))*(OFFSET('PTRM input'!$G$477,0,$E1243-1)/A36taxstdlife))))</f>
        <v>0</v>
      </c>
      <c r="S1243" s="251">
        <f ca="1">IF(A36taxstdlife="n/a","n/a",IF(A36taxstdlife="",0,IF(S$3&gt;(A36stdlife+$E1243),((INDEX('PTRM input'!$G$385:$P$434,A36offset,$E1243)-INDEX('PTRM input'!$G$277:$P$326,A36offset,$E1243))*OFFSET($F$7,0,$E1243))-SUM($G1243:R1243),(((INDEX('PTRM input'!$G$385:$P$434,A36offset,$E1243)-INDEX('PTRM input'!$G$277:$P$326,A36offset,$E1243))*OFFSET($F$7,0,$E1243))-SUM($G1243:R1243))*(OFFSET('PTRM input'!$G$477,0,$E1243-1)/A36taxstdlife))))</f>
        <v>0</v>
      </c>
      <c r="T1243" s="251">
        <f ca="1">IF(A36taxstdlife="n/a","n/a",IF(A36taxstdlife="",0,IF(T$3&gt;(A36stdlife+$E1243),((INDEX('PTRM input'!$G$385:$P$434,A36offset,$E1243)-INDEX('PTRM input'!$G$277:$P$326,A36offset,$E1243))*OFFSET($F$7,0,$E1243))-SUM($G1243:S1243),(((INDEX('PTRM input'!$G$385:$P$434,A36offset,$E1243)-INDEX('PTRM input'!$G$277:$P$326,A36offset,$E1243))*OFFSET($F$7,0,$E1243))-SUM($G1243:S1243))*(OFFSET('PTRM input'!$G$477,0,$E1243-1)/A36taxstdlife))))</f>
        <v>0</v>
      </c>
      <c r="U1243" s="251">
        <f ca="1">IF(A36taxstdlife="n/a","n/a",IF(A36taxstdlife="",0,IF(U$3&gt;(A36stdlife+$E1243),((INDEX('PTRM input'!$G$385:$P$434,A36offset,$E1243)-INDEX('PTRM input'!$G$277:$P$326,A36offset,$E1243))*OFFSET($F$7,0,$E1243))-SUM($G1243:T1243),(((INDEX('PTRM input'!$G$385:$P$434,A36offset,$E1243)-INDEX('PTRM input'!$G$277:$P$326,A36offset,$E1243))*OFFSET($F$7,0,$E1243))-SUM($G1243:T1243))*(OFFSET('PTRM input'!$G$477,0,$E1243-1)/A36taxstdlife))))</f>
        <v>0</v>
      </c>
      <c r="V1243" s="251">
        <f ca="1">IF(A36taxstdlife="n/a","n/a",IF(A36taxstdlife="",0,IF(V$3&gt;(A36stdlife+$E1243),((INDEX('PTRM input'!$G$385:$P$434,A36offset,$E1243)-INDEX('PTRM input'!$G$277:$P$326,A36offset,$E1243))*OFFSET($F$7,0,$E1243))-SUM($G1243:U1243),(((INDEX('PTRM input'!$G$385:$P$434,A36offset,$E1243)-INDEX('PTRM input'!$G$277:$P$326,A36offset,$E1243))*OFFSET($F$7,0,$E1243))-SUM($G1243:U1243))*(OFFSET('PTRM input'!$G$477,0,$E1243-1)/A36taxstdlife))))</f>
        <v>0</v>
      </c>
      <c r="W1243" s="251">
        <f ca="1">IF(A36taxstdlife="n/a","n/a",IF(A36taxstdlife="",0,IF(W$3&gt;(A36stdlife+$E1243),((INDEX('PTRM input'!$G$385:$P$434,A36offset,$E1243)-INDEX('PTRM input'!$G$277:$P$326,A36offset,$E1243))*OFFSET($F$7,0,$E1243))-SUM($G1243:V1243),(((INDEX('PTRM input'!$G$385:$P$434,A36offset,$E1243)-INDEX('PTRM input'!$G$277:$P$326,A36offset,$E1243))*OFFSET($F$7,0,$E1243))-SUM($G1243:V1243))*(OFFSET('PTRM input'!$G$477,0,$E1243-1)/A36taxstdlife))))</f>
        <v>0</v>
      </c>
      <c r="X1243" s="251">
        <f ca="1">IF(A36taxstdlife="n/a","n/a",IF(A36taxstdlife="",0,IF(X$3&gt;(A36stdlife+$E1243),((INDEX('PTRM input'!$G$385:$P$434,A36offset,$E1243)-INDEX('PTRM input'!$G$277:$P$326,A36offset,$E1243))*OFFSET($F$7,0,$E1243))-SUM($G1243:W1243),(((INDEX('PTRM input'!$G$385:$P$434,A36offset,$E1243)-INDEX('PTRM input'!$G$277:$P$326,A36offset,$E1243))*OFFSET($F$7,0,$E1243))-SUM($G1243:W1243))*(OFFSET('PTRM input'!$G$477,0,$E1243-1)/A36taxstdlife))))</f>
        <v>0</v>
      </c>
      <c r="Y1243" s="251">
        <f ca="1">IF(A36taxstdlife="n/a","n/a",IF(A36taxstdlife="",0,IF(Y$3&gt;(A36stdlife+$E1243),((INDEX('PTRM input'!$G$385:$P$434,A36offset,$E1243)-INDEX('PTRM input'!$G$277:$P$326,A36offset,$E1243))*OFFSET($F$7,0,$E1243))-SUM($G1243:X1243),(((INDEX('PTRM input'!$G$385:$P$434,A36offset,$E1243)-INDEX('PTRM input'!$G$277:$P$326,A36offset,$E1243))*OFFSET($F$7,0,$E1243))-SUM($G1243:X1243))*(OFFSET('PTRM input'!$G$477,0,$E1243-1)/A36taxstdlife))))</f>
        <v>0</v>
      </c>
      <c r="Z1243" s="251">
        <f ca="1">IF(A36taxstdlife="n/a","n/a",IF(A36taxstdlife="",0,IF(Z$3&gt;(A36stdlife+$E1243),((INDEX('PTRM input'!$G$385:$P$434,A36offset,$E1243)-INDEX('PTRM input'!$G$277:$P$326,A36offset,$E1243))*OFFSET($F$7,0,$E1243))-SUM($G1243:Y1243),(((INDEX('PTRM input'!$G$385:$P$434,A36offset,$E1243)-INDEX('PTRM input'!$G$277:$P$326,A36offset,$E1243))*OFFSET($F$7,0,$E1243))-SUM($G1243:Y1243))*(OFFSET('PTRM input'!$G$477,0,$E1243-1)/A36taxstdlife))))</f>
        <v>0</v>
      </c>
      <c r="AA1243" s="251">
        <f ca="1">IF(A36taxstdlife="n/a","n/a",IF(A36taxstdlife="",0,IF(AA$3&gt;(A36stdlife+$E1243),((INDEX('PTRM input'!$G$385:$P$434,A36offset,$E1243)-INDEX('PTRM input'!$G$277:$P$326,A36offset,$E1243))*OFFSET($F$7,0,$E1243))-SUM($G1243:Z1243),(((INDEX('PTRM input'!$G$385:$P$434,A36offset,$E1243)-INDEX('PTRM input'!$G$277:$P$326,A36offset,$E1243))*OFFSET($F$7,0,$E1243))-SUM($G1243:Z1243))*(OFFSET('PTRM input'!$G$477,0,$E1243-1)/A36taxstdlife))))</f>
        <v>0</v>
      </c>
      <c r="AB1243" s="251">
        <f ca="1">IF(A36taxstdlife="n/a","n/a",IF(A36taxstdlife="",0,IF(AB$3&gt;(A36stdlife+$E1243),((INDEX('PTRM input'!$G$385:$P$434,A36offset,$E1243)-INDEX('PTRM input'!$G$277:$P$326,A36offset,$E1243))*OFFSET($F$7,0,$E1243))-SUM($G1243:AA1243),(((INDEX('PTRM input'!$G$385:$P$434,A36offset,$E1243)-INDEX('PTRM input'!$G$277:$P$326,A36offset,$E1243))*OFFSET($F$7,0,$E1243))-SUM($G1243:AA1243))*(OFFSET('PTRM input'!$G$477,0,$E1243-1)/A36taxstdlife))))</f>
        <v>0</v>
      </c>
      <c r="AC1243" s="251">
        <f ca="1">IF(A36taxstdlife="n/a","n/a",IF(A36taxstdlife="",0,IF(AC$3&gt;(A36stdlife+$E1243),((INDEX('PTRM input'!$G$385:$P$434,A36offset,$E1243)-INDEX('PTRM input'!$G$277:$P$326,A36offset,$E1243))*OFFSET($F$7,0,$E1243))-SUM($G1243:AB1243),(((INDEX('PTRM input'!$G$385:$P$434,A36offset,$E1243)-INDEX('PTRM input'!$G$277:$P$326,A36offset,$E1243))*OFFSET($F$7,0,$E1243))-SUM($G1243:AB1243))*(OFFSET('PTRM input'!$G$477,0,$E1243-1)/A36taxstdlife))))</f>
        <v>0</v>
      </c>
      <c r="AD1243" s="251">
        <f ca="1">IF(A36taxstdlife="n/a","n/a",IF(A36taxstdlife="",0,IF(AD$3&gt;(A36stdlife+$E1243),((INDEX('PTRM input'!$G$385:$P$434,A36offset,$E1243)-INDEX('PTRM input'!$G$277:$P$326,A36offset,$E1243))*OFFSET($F$7,0,$E1243))-SUM($G1243:AC1243),(((INDEX('PTRM input'!$G$385:$P$434,A36offset,$E1243)-INDEX('PTRM input'!$G$277:$P$326,A36offset,$E1243))*OFFSET($F$7,0,$E1243))-SUM($G1243:AC1243))*(OFFSET('PTRM input'!$G$477,0,$E1243-1)/A36taxstdlife))))</f>
        <v>0</v>
      </c>
      <c r="AE1243" s="251">
        <f ca="1">IF(A36taxstdlife="n/a","n/a",IF(A36taxstdlife="",0,IF(AE$3&gt;(A36stdlife+$E1243),((INDEX('PTRM input'!$G$385:$P$434,A36offset,$E1243)-INDEX('PTRM input'!$G$277:$P$326,A36offset,$E1243))*OFFSET($F$7,0,$E1243))-SUM($G1243:AD1243),(((INDEX('PTRM input'!$G$385:$P$434,A36offset,$E1243)-INDEX('PTRM input'!$G$277:$P$326,A36offset,$E1243))*OFFSET($F$7,0,$E1243))-SUM($G1243:AD1243))*(OFFSET('PTRM input'!$G$477,0,$E1243-1)/A36taxstdlife))))</f>
        <v>0</v>
      </c>
      <c r="AF1243" s="251">
        <f ca="1">IF(A36taxstdlife="n/a","n/a",IF(A36taxstdlife="",0,IF(AF$3&gt;(A36stdlife+$E1243),((INDEX('PTRM input'!$G$385:$P$434,A36offset,$E1243)-INDEX('PTRM input'!$G$277:$P$326,A36offset,$E1243))*OFFSET($F$7,0,$E1243))-SUM($G1243:AE1243),(((INDEX('PTRM input'!$G$385:$P$434,A36offset,$E1243)-INDEX('PTRM input'!$G$277:$P$326,A36offset,$E1243))*OFFSET($F$7,0,$E1243))-SUM($G1243:AE1243))*(OFFSET('PTRM input'!$G$477,0,$E1243-1)/A36taxstdlife))))</f>
        <v>0</v>
      </c>
      <c r="AG1243" s="251">
        <f ca="1">IF(A36taxstdlife="n/a","n/a",IF(A36taxstdlife="",0,IF(AG$3&gt;(A36stdlife+$E1243),((INDEX('PTRM input'!$G$385:$P$434,A36offset,$E1243)-INDEX('PTRM input'!$G$277:$P$326,A36offset,$E1243))*OFFSET($F$7,0,$E1243))-SUM($G1243:AF1243),(((INDEX('PTRM input'!$G$385:$P$434,A36offset,$E1243)-INDEX('PTRM input'!$G$277:$P$326,A36offset,$E1243))*OFFSET($F$7,0,$E1243))-SUM($G1243:AF1243))*(OFFSET('PTRM input'!$G$477,0,$E1243-1)/A36taxstdlife))))</f>
        <v>0</v>
      </c>
      <c r="AH1243" s="251">
        <f ca="1">IF(A36taxstdlife="n/a","n/a",IF(A36taxstdlife="",0,IF(AH$3&gt;(A36stdlife+$E1243),((INDEX('PTRM input'!$G$385:$P$434,A36offset,$E1243)-INDEX('PTRM input'!$G$277:$P$326,A36offset,$E1243))*OFFSET($F$7,0,$E1243))-SUM($G1243:AG1243),(((INDEX('PTRM input'!$G$385:$P$434,A36offset,$E1243)-INDEX('PTRM input'!$G$277:$P$326,A36offset,$E1243))*OFFSET($F$7,0,$E1243))-SUM($G1243:AG1243))*(OFFSET('PTRM input'!$G$477,0,$E1243-1)/A36taxstdlife))))</f>
        <v>0</v>
      </c>
      <c r="AI1243" s="251">
        <f ca="1">IF(A36taxstdlife="n/a","n/a",IF(A36taxstdlife="",0,IF(AI$3&gt;(A36stdlife+$E1243),((INDEX('PTRM input'!$G$385:$P$434,A36offset,$E1243)-INDEX('PTRM input'!$G$277:$P$326,A36offset,$E1243))*OFFSET($F$7,0,$E1243))-SUM($G1243:AH1243),(((INDEX('PTRM input'!$G$385:$P$434,A36offset,$E1243)-INDEX('PTRM input'!$G$277:$P$326,A36offset,$E1243))*OFFSET($F$7,0,$E1243))-SUM($G1243:AH1243))*(OFFSET('PTRM input'!$G$477,0,$E1243-1)/A36taxstdlife))))</f>
        <v>0</v>
      </c>
      <c r="AJ1243" s="251">
        <f ca="1">IF(A36taxstdlife="n/a","n/a",IF(A36taxstdlife="",0,IF(AJ$3&gt;(A36stdlife+$E1243),((INDEX('PTRM input'!$G$385:$P$434,A36offset,$E1243)-INDEX('PTRM input'!$G$277:$P$326,A36offset,$E1243))*OFFSET($F$7,0,$E1243))-SUM($G1243:AI1243),(((INDEX('PTRM input'!$G$385:$P$434,A36offset,$E1243)-INDEX('PTRM input'!$G$277:$P$326,A36offset,$E1243))*OFFSET($F$7,0,$E1243))-SUM($G1243:AI1243))*(OFFSET('PTRM input'!$G$477,0,$E1243-1)/A36taxstdlife))))</f>
        <v>0</v>
      </c>
      <c r="AK1243" s="251">
        <f ca="1">IF(A36taxstdlife="n/a","n/a",IF(A36taxstdlife="",0,IF(AK$3&gt;(A36stdlife+$E1243),((INDEX('PTRM input'!$G$385:$P$434,A36offset,$E1243)-INDEX('PTRM input'!$G$277:$P$326,A36offset,$E1243))*OFFSET($F$7,0,$E1243))-SUM($G1243:AJ1243),(((INDEX('PTRM input'!$G$385:$P$434,A36offset,$E1243)-INDEX('PTRM input'!$G$277:$P$326,A36offset,$E1243))*OFFSET($F$7,0,$E1243))-SUM($G1243:AJ1243))*(OFFSET('PTRM input'!$G$477,0,$E1243-1)/A36taxstdlife))))</f>
        <v>0</v>
      </c>
      <c r="AL1243" s="251">
        <f ca="1">IF(A36taxstdlife="n/a","n/a",IF(A36taxstdlife="",0,IF(AL$3&gt;(A36stdlife+$E1243),((INDEX('PTRM input'!$G$385:$P$434,A36offset,$E1243)-INDEX('PTRM input'!$G$277:$P$326,A36offset,$E1243))*OFFSET($F$7,0,$E1243))-SUM($G1243:AK1243),(((INDEX('PTRM input'!$G$385:$P$434,A36offset,$E1243)-INDEX('PTRM input'!$G$277:$P$326,A36offset,$E1243))*OFFSET($F$7,0,$E1243))-SUM($G1243:AK1243))*(OFFSET('PTRM input'!$G$477,0,$E1243-1)/A36taxstdlife))))</f>
        <v>0</v>
      </c>
      <c r="AM1243" s="251">
        <f ca="1">IF(A36taxstdlife="n/a","n/a",IF(A36taxstdlife="",0,IF(AM$3&gt;(A36stdlife+$E1243),((INDEX('PTRM input'!$G$385:$P$434,A36offset,$E1243)-INDEX('PTRM input'!$G$277:$P$326,A36offset,$E1243))*OFFSET($F$7,0,$E1243))-SUM($G1243:AL1243),(((INDEX('PTRM input'!$G$385:$P$434,A36offset,$E1243)-INDEX('PTRM input'!$G$277:$P$326,A36offset,$E1243))*OFFSET($F$7,0,$E1243))-SUM($G1243:AL1243))*(OFFSET('PTRM input'!$G$477,0,$E1243-1)/A36taxstdlife))))</f>
        <v>0</v>
      </c>
      <c r="AN1243" s="251">
        <f ca="1">IF(A36taxstdlife="n/a","n/a",IF(A36taxstdlife="",0,IF(AN$3&gt;(A36stdlife+$E1243),((INDEX('PTRM input'!$G$385:$P$434,A36offset,$E1243)-INDEX('PTRM input'!$G$277:$P$326,A36offset,$E1243))*OFFSET($F$7,0,$E1243))-SUM($G1243:AM1243),(((INDEX('PTRM input'!$G$385:$P$434,A36offset,$E1243)-INDEX('PTRM input'!$G$277:$P$326,A36offset,$E1243))*OFFSET($F$7,0,$E1243))-SUM($G1243:AM1243))*(OFFSET('PTRM input'!$G$477,0,$E1243-1)/A36taxstdlife))))</f>
        <v>0</v>
      </c>
      <c r="AO1243" s="251">
        <f ca="1">IF(A36taxstdlife="n/a","n/a",IF(A36taxstdlife="",0,IF(AO$3&gt;(A36stdlife+$E1243),((INDEX('PTRM input'!$G$385:$P$434,A36offset,$E1243)-INDEX('PTRM input'!$G$277:$P$326,A36offset,$E1243))*OFFSET($F$7,0,$E1243))-SUM($G1243:AN1243),(((INDEX('PTRM input'!$G$385:$P$434,A36offset,$E1243)-INDEX('PTRM input'!$G$277:$P$326,A36offset,$E1243))*OFFSET($F$7,0,$E1243))-SUM($G1243:AN1243))*(OFFSET('PTRM input'!$G$477,0,$E1243-1)/A36taxstdlife))))</f>
        <v>0</v>
      </c>
      <c r="AP1243" s="251">
        <f ca="1">IF(A36taxstdlife="n/a","n/a",IF(A36taxstdlife="",0,IF(AP$3&gt;(A36stdlife+$E1243),((INDEX('PTRM input'!$G$385:$P$434,A36offset,$E1243)-INDEX('PTRM input'!$G$277:$P$326,A36offset,$E1243))*OFFSET($F$7,0,$E1243))-SUM($G1243:AO1243),(((INDEX('PTRM input'!$G$385:$P$434,A36offset,$E1243)-INDEX('PTRM input'!$G$277:$P$326,A36offset,$E1243))*OFFSET($F$7,0,$E1243))-SUM($G1243:AO1243))*(OFFSET('PTRM input'!$G$477,0,$E1243-1)/A36taxstdlife))))</f>
        <v>0</v>
      </c>
      <c r="AQ1243" s="251">
        <f ca="1">IF(A36taxstdlife="n/a","n/a",IF(A36taxstdlife="",0,IF(AQ$3&gt;(A36stdlife+$E1243),((INDEX('PTRM input'!$G$385:$P$434,A36offset,$E1243)-INDEX('PTRM input'!$G$277:$P$326,A36offset,$E1243))*OFFSET($F$7,0,$E1243))-SUM($G1243:AP1243),(((INDEX('PTRM input'!$G$385:$P$434,A36offset,$E1243)-INDEX('PTRM input'!$G$277:$P$326,A36offset,$E1243))*OFFSET($F$7,0,$E1243))-SUM($G1243:AP1243))*(OFFSET('PTRM input'!$G$477,0,$E1243-1)/A36taxstdlife))))</f>
        <v>0</v>
      </c>
      <c r="AR1243" s="251">
        <f ca="1">IF(A36taxstdlife="n/a","n/a",IF(A36taxstdlife="",0,IF(AR$3&gt;(A36stdlife+$E1243),((INDEX('PTRM input'!$G$385:$P$434,A36offset,$E1243)-INDEX('PTRM input'!$G$277:$P$326,A36offset,$E1243))*OFFSET($F$7,0,$E1243))-SUM($G1243:AQ1243),(((INDEX('PTRM input'!$G$385:$P$434,A36offset,$E1243)-INDEX('PTRM input'!$G$277:$P$326,A36offset,$E1243))*OFFSET($F$7,0,$E1243))-SUM($G1243:AQ1243))*(OFFSET('PTRM input'!$G$477,0,$E1243-1)/A36taxstdlife))))</f>
        <v>0</v>
      </c>
      <c r="AS1243" s="251">
        <f ca="1">IF(A36taxstdlife="n/a","n/a",IF(A36taxstdlife="",0,IF(AS$3&gt;(A36stdlife+$E1243),((INDEX('PTRM input'!$G$385:$P$434,A36offset,$E1243)-INDEX('PTRM input'!$G$277:$P$326,A36offset,$E1243))*OFFSET($F$7,0,$E1243))-SUM($G1243:AR1243),(((INDEX('PTRM input'!$G$385:$P$434,A36offset,$E1243)-INDEX('PTRM input'!$G$277:$P$326,A36offset,$E1243))*OFFSET($F$7,0,$E1243))-SUM($G1243:AR1243))*(OFFSET('PTRM input'!$G$477,0,$E1243-1)/A36taxstdlife))))</f>
        <v>0</v>
      </c>
      <c r="AT1243" s="251">
        <f ca="1">IF(A36taxstdlife="n/a","n/a",IF(A36taxstdlife="",0,IF(AT$3&gt;(A36stdlife+$E1243),((INDEX('PTRM input'!$G$385:$P$434,A36offset,$E1243)-INDEX('PTRM input'!$G$277:$P$326,A36offset,$E1243))*OFFSET($F$7,0,$E1243))-SUM($G1243:AS1243),(((INDEX('PTRM input'!$G$385:$P$434,A36offset,$E1243)-INDEX('PTRM input'!$G$277:$P$326,A36offset,$E1243))*OFFSET($F$7,0,$E1243))-SUM($G1243:AS1243))*(OFFSET('PTRM input'!$G$477,0,$E1243-1)/A36taxstdlife))))</f>
        <v>0</v>
      </c>
      <c r="AU1243" s="251">
        <f ca="1">IF(A36taxstdlife="n/a","n/a",IF(A36taxstdlife="",0,IF(AU$3&gt;(A36stdlife+$E1243),((INDEX('PTRM input'!$G$385:$P$434,A36offset,$E1243)-INDEX('PTRM input'!$G$277:$P$326,A36offset,$E1243))*OFFSET($F$7,0,$E1243))-SUM($G1243:AT1243),(((INDEX('PTRM input'!$G$385:$P$434,A36offset,$E1243)-INDEX('PTRM input'!$G$277:$P$326,A36offset,$E1243))*OFFSET($F$7,0,$E1243))-SUM($G1243:AT1243))*(OFFSET('PTRM input'!$G$477,0,$E1243-1)/A36taxstdlife))))</f>
        <v>0</v>
      </c>
      <c r="AV1243" s="251">
        <f ca="1">IF(A36taxstdlife="n/a","n/a",IF(A36taxstdlife="",0,IF(AV$3&gt;(A36stdlife+$E1243),((INDEX('PTRM input'!$G$385:$P$434,A36offset,$E1243)-INDEX('PTRM input'!$G$277:$P$326,A36offset,$E1243))*OFFSET($F$7,0,$E1243))-SUM($G1243:AU1243),(((INDEX('PTRM input'!$G$385:$P$434,A36offset,$E1243)-INDEX('PTRM input'!$G$277:$P$326,A36offset,$E1243))*OFFSET($F$7,0,$E1243))-SUM($G1243:AU1243))*(OFFSET('PTRM input'!$G$477,0,$E1243-1)/A36taxstdlife))))</f>
        <v>0</v>
      </c>
      <c r="AW1243" s="251">
        <f ca="1">IF(A36taxstdlife="n/a","n/a",IF(A36taxstdlife="",0,IF(AW$3&gt;(A36stdlife+$E1243),((INDEX('PTRM input'!$G$385:$P$434,A36offset,$E1243)-INDEX('PTRM input'!$G$277:$P$326,A36offset,$E1243))*OFFSET($F$7,0,$E1243))-SUM($G1243:AV1243),(((INDEX('PTRM input'!$G$385:$P$434,A36offset,$E1243)-INDEX('PTRM input'!$G$277:$P$326,A36offset,$E1243))*OFFSET($F$7,0,$E1243))-SUM($G1243:AV1243))*(OFFSET('PTRM input'!$G$477,0,$E1243-1)/A36taxstdlife))))</f>
        <v>0</v>
      </c>
      <c r="AX1243" s="251">
        <f ca="1">IF(A36taxstdlife="n/a","n/a",IF(A36taxstdlife="",0,IF(AX$3&gt;(A36stdlife+$E1243),((INDEX('PTRM input'!$G$385:$P$434,A36offset,$E1243)-INDEX('PTRM input'!$G$277:$P$326,A36offset,$E1243))*OFFSET($F$7,0,$E1243))-SUM($G1243:AW1243),(((INDEX('PTRM input'!$G$385:$P$434,A36offset,$E1243)-INDEX('PTRM input'!$G$277:$P$326,A36offset,$E1243))*OFFSET($F$7,0,$E1243))-SUM($G1243:AW1243))*(OFFSET('PTRM input'!$G$477,0,$E1243-1)/A36taxstdlife))))</f>
        <v>0</v>
      </c>
      <c r="AY1243" s="251">
        <f ca="1">IF(A36taxstdlife="n/a","n/a",IF(A36taxstdlife="",0,IF(AY$3&gt;(A36stdlife+$E1243),((INDEX('PTRM input'!$G$385:$P$434,A36offset,$E1243)-INDEX('PTRM input'!$G$277:$P$326,A36offset,$E1243))*OFFSET($F$7,0,$E1243))-SUM($G1243:AX1243),(((INDEX('PTRM input'!$G$385:$P$434,A36offset,$E1243)-INDEX('PTRM input'!$G$277:$P$326,A36offset,$E1243))*OFFSET($F$7,0,$E1243))-SUM($G1243:AX1243))*(OFFSET('PTRM input'!$G$477,0,$E1243-1)/A36taxstdlife))))</f>
        <v>0</v>
      </c>
      <c r="AZ1243" s="251">
        <f ca="1">IF(A36taxstdlife="n/a","n/a",IF(A36taxstdlife="",0,IF(AZ$3&gt;(A36stdlife+$E1243),((INDEX('PTRM input'!$G$385:$P$434,A36offset,$E1243)-INDEX('PTRM input'!$G$277:$P$326,A36offset,$E1243))*OFFSET($F$7,0,$E1243))-SUM($G1243:AY1243),(((INDEX('PTRM input'!$G$385:$P$434,A36offset,$E1243)-INDEX('PTRM input'!$G$277:$P$326,A36offset,$E1243))*OFFSET($F$7,0,$E1243))-SUM($G1243:AY1243))*(OFFSET('PTRM input'!$G$477,0,$E1243-1)/A36taxstdlife))))</f>
        <v>0</v>
      </c>
      <c r="BA1243" s="251">
        <f ca="1">IF(A36taxstdlife="n/a","n/a",IF(A36taxstdlife="",0,IF(BA$3&gt;(A36stdlife+$E1243),((INDEX('PTRM input'!$G$385:$P$434,A36offset,$E1243)-INDEX('PTRM input'!$G$277:$P$326,A36offset,$E1243))*OFFSET($F$7,0,$E1243))-SUM($G1243:AZ1243),(((INDEX('PTRM input'!$G$385:$P$434,A36offset,$E1243)-INDEX('PTRM input'!$G$277:$P$326,A36offset,$E1243))*OFFSET($F$7,0,$E1243))-SUM($G1243:AZ1243))*(OFFSET('PTRM input'!$G$477,0,$E1243-1)/A36taxstdlife))))</f>
        <v>0</v>
      </c>
      <c r="BB1243" s="251">
        <f ca="1">IF(A36taxstdlife="n/a","n/a",IF(A36taxstdlife="",0,IF(BB$3&gt;(A36stdlife+$E1243),((INDEX('PTRM input'!$G$385:$P$434,A36offset,$E1243)-INDEX('PTRM input'!$G$277:$P$326,A36offset,$E1243))*OFFSET($F$7,0,$E1243))-SUM($G1243:BA1243),(((INDEX('PTRM input'!$G$385:$P$434,A36offset,$E1243)-INDEX('PTRM input'!$G$277:$P$326,A36offset,$E1243))*OFFSET($F$7,0,$E1243))-SUM($G1243:BA1243))*(OFFSET('PTRM input'!$G$477,0,$E1243-1)/A36taxstdlife))))</f>
        <v>0</v>
      </c>
      <c r="BC1243" s="251">
        <f ca="1">IF(A36taxstdlife="n/a","n/a",IF(A36taxstdlife="",0,IF(BC$3&gt;(A36stdlife+$E1243),((INDEX('PTRM input'!$G$385:$P$434,A36offset,$E1243)-INDEX('PTRM input'!$G$277:$P$326,A36offset,$E1243))*OFFSET($F$7,0,$E1243))-SUM($G1243:BB1243),(((INDEX('PTRM input'!$G$385:$P$434,A36offset,$E1243)-INDEX('PTRM input'!$G$277:$P$326,A36offset,$E1243))*OFFSET($F$7,0,$E1243))-SUM($G1243:BB1243))*(OFFSET('PTRM input'!$G$477,0,$E1243-1)/A36taxstdlife))))</f>
        <v>0</v>
      </c>
      <c r="BD1243" s="251">
        <f ca="1">IF(A36taxstdlife="n/a","n/a",IF(A36taxstdlife="",0,IF(BD$3&gt;(A36stdlife+$E1243),((INDEX('PTRM input'!$G$385:$P$434,A36offset,$E1243)-INDEX('PTRM input'!$G$277:$P$326,A36offset,$E1243))*OFFSET($F$7,0,$E1243))-SUM($G1243:BC1243),(((INDEX('PTRM input'!$G$385:$P$434,A36offset,$E1243)-INDEX('PTRM input'!$G$277:$P$326,A36offset,$E1243))*OFFSET($F$7,0,$E1243))-SUM($G1243:BC1243))*(OFFSET('PTRM input'!$G$477,0,$E1243-1)/A36taxstdlife))))</f>
        <v>0</v>
      </c>
      <c r="BE1243" s="251">
        <f ca="1">IF(A36taxstdlife="n/a","n/a",IF(A36taxstdlife="",0,IF(BE$3&gt;(A36stdlife+$E1243),((INDEX('PTRM input'!$G$385:$P$434,A36offset,$E1243)-INDEX('PTRM input'!$G$277:$P$326,A36offset,$E1243))*OFFSET($F$7,0,$E1243))-SUM($G1243:BD1243),(((INDEX('PTRM input'!$G$385:$P$434,A36offset,$E1243)-INDEX('PTRM input'!$G$277:$P$326,A36offset,$E1243))*OFFSET($F$7,0,$E1243))-SUM($G1243:BD1243))*(OFFSET('PTRM input'!$G$477,0,$E1243-1)/A36taxstdlife))))</f>
        <v>0</v>
      </c>
      <c r="BF1243" s="251">
        <f ca="1">IF(A36taxstdlife="n/a","n/a",IF(A36taxstdlife="",0,IF(BF$3&gt;(A36stdlife+$E1243),((INDEX('PTRM input'!$G$385:$P$434,A36offset,$E1243)-INDEX('PTRM input'!$G$277:$P$326,A36offset,$E1243))*OFFSET($F$7,0,$E1243))-SUM($G1243:BE1243),(((INDEX('PTRM input'!$G$385:$P$434,A36offset,$E1243)-INDEX('PTRM input'!$G$277:$P$326,A36offset,$E1243))*OFFSET($F$7,0,$E1243))-SUM($G1243:BE1243))*(OFFSET('PTRM input'!$G$477,0,$E1243-1)/A36taxstdlife))))</f>
        <v>0</v>
      </c>
      <c r="BG1243" s="251">
        <f ca="1">IF(A36taxstdlife="n/a","n/a",IF(A36taxstdlife="",0,IF(BG$3&gt;(A36stdlife+$E1243),((INDEX('PTRM input'!$G$385:$P$434,A36offset,$E1243)-INDEX('PTRM input'!$G$277:$P$326,A36offset,$E1243))*OFFSET($F$7,0,$E1243))-SUM($G1243:BF1243),(((INDEX('PTRM input'!$G$385:$P$434,A36offset,$E1243)-INDEX('PTRM input'!$G$277:$P$326,A36offset,$E1243))*OFFSET($F$7,0,$E1243))-SUM($G1243:BF1243))*(OFFSET('PTRM input'!$G$477,0,$E1243-1)/A36taxstdlife))))</f>
        <v>0</v>
      </c>
      <c r="BH1243" s="251">
        <f ca="1">IF(A36taxstdlife="n/a","n/a",IF(A36taxstdlife="",0,IF(BH$3&gt;(A36stdlife+$E1243),((INDEX('PTRM input'!$G$385:$P$434,A36offset,$E1243)-INDEX('PTRM input'!$G$277:$P$326,A36offset,$E1243))*OFFSET($F$7,0,$E1243))-SUM($G1243:BG1243),(((INDEX('PTRM input'!$G$385:$P$434,A36offset,$E1243)-INDEX('PTRM input'!$G$277:$P$326,A36offset,$E1243))*OFFSET($F$7,0,$E1243))-SUM($G1243:BG1243))*(OFFSET('PTRM input'!$G$477,0,$E1243-1)/A36taxstdlife))))</f>
        <v>0</v>
      </c>
      <c r="BI1243" s="251">
        <f ca="1">IF(A36taxstdlife="n/a","n/a",IF(A36taxstdlife="",0,IF(BI$3&gt;(A36stdlife+$E1243),((INDEX('PTRM input'!$G$385:$P$434,A36offset,$E1243)-INDEX('PTRM input'!$G$277:$P$326,A36offset,$E1243))*OFFSET($F$7,0,$E1243))-SUM($G1243:BH1243),(((INDEX('PTRM input'!$G$385:$P$434,A36offset,$E1243)-INDEX('PTRM input'!$G$277:$P$326,A36offset,$E1243))*OFFSET($F$7,0,$E1243))-SUM($G1243:BH1243))*(OFFSET('PTRM input'!$G$477,0,$E1243-1)/A36taxstdlife))))</f>
        <v>0</v>
      </c>
      <c r="BJ1243" s="116"/>
      <c r="BK1243" s="116"/>
      <c r="BL1243" s="116"/>
      <c r="BM1243" s="116"/>
    </row>
    <row r="1244" spans="1:65" ht="12.75" hidden="1" customHeight="1" outlineLevel="2">
      <c r="A1244" s="366"/>
      <c r="B1244" s="19"/>
      <c r="C1244" s="18"/>
      <c r="D1244" s="760"/>
      <c r="E1244" s="86">
        <v>8</v>
      </c>
      <c r="F1244" s="356"/>
      <c r="G1244" s="434"/>
      <c r="H1244" s="435"/>
      <c r="I1244" s="435"/>
      <c r="J1244" s="435"/>
      <c r="K1244" s="435"/>
      <c r="L1244" s="435"/>
      <c r="M1244" s="435"/>
      <c r="N1244" s="619"/>
      <c r="O1244" s="251">
        <f ca="1">IF(A36taxstdlife="n/a","n/a",IF(A36taxstdlife="",0,IF(O$3&gt;(A36stdlife+$E1244),((INDEX('PTRM input'!$G$385:$P$434,A36offset,$E1244)-INDEX('PTRM input'!$G$277:$P$326,A36offset,$E1244))*OFFSET($F$7,0,$E1244))-SUM($G1244:N1244),(((INDEX('PTRM input'!$G$385:$P$434,A36offset,$E1244)-INDEX('PTRM input'!$G$277:$P$326,A36offset,$E1244))*OFFSET($F$7,0,$E1244))-SUM($G1244:N1244))*(OFFSET('PTRM input'!$G$477,0,$E1244-1)/A36taxstdlife))))</f>
        <v>0</v>
      </c>
      <c r="P1244" s="251">
        <f ca="1">IF(A36taxstdlife="n/a","n/a",IF(A36taxstdlife="",0,IF(P$3&gt;(A36stdlife+$E1244),((INDEX('PTRM input'!$G$385:$P$434,A36offset,$E1244)-INDEX('PTRM input'!$G$277:$P$326,A36offset,$E1244))*OFFSET($F$7,0,$E1244))-SUM($G1244:O1244),(((INDEX('PTRM input'!$G$385:$P$434,A36offset,$E1244)-INDEX('PTRM input'!$G$277:$P$326,A36offset,$E1244))*OFFSET($F$7,0,$E1244))-SUM($G1244:O1244))*(OFFSET('PTRM input'!$G$477,0,$E1244-1)/A36taxstdlife))))</f>
        <v>0</v>
      </c>
      <c r="Q1244" s="251">
        <f ca="1">IF(A36taxstdlife="n/a","n/a",IF(A36taxstdlife="",0,IF(Q$3&gt;(A36stdlife+$E1244),((INDEX('PTRM input'!$G$385:$P$434,A36offset,$E1244)-INDEX('PTRM input'!$G$277:$P$326,A36offset,$E1244))*OFFSET($F$7,0,$E1244))-SUM($G1244:P1244),(((INDEX('PTRM input'!$G$385:$P$434,A36offset,$E1244)-INDEX('PTRM input'!$G$277:$P$326,A36offset,$E1244))*OFFSET($F$7,0,$E1244))-SUM($G1244:P1244))*(OFFSET('PTRM input'!$G$477,0,$E1244-1)/A36taxstdlife))))</f>
        <v>0</v>
      </c>
      <c r="R1244" s="251">
        <f ca="1">IF(A36taxstdlife="n/a","n/a",IF(A36taxstdlife="",0,IF(R$3&gt;(A36stdlife+$E1244),((INDEX('PTRM input'!$G$385:$P$434,A36offset,$E1244)-INDEX('PTRM input'!$G$277:$P$326,A36offset,$E1244))*OFFSET($F$7,0,$E1244))-SUM($G1244:Q1244),(((INDEX('PTRM input'!$G$385:$P$434,A36offset,$E1244)-INDEX('PTRM input'!$G$277:$P$326,A36offset,$E1244))*OFFSET($F$7,0,$E1244))-SUM($G1244:Q1244))*(OFFSET('PTRM input'!$G$477,0,$E1244-1)/A36taxstdlife))))</f>
        <v>0</v>
      </c>
      <c r="S1244" s="251">
        <f ca="1">IF(A36taxstdlife="n/a","n/a",IF(A36taxstdlife="",0,IF(S$3&gt;(A36stdlife+$E1244),((INDEX('PTRM input'!$G$385:$P$434,A36offset,$E1244)-INDEX('PTRM input'!$G$277:$P$326,A36offset,$E1244))*OFFSET($F$7,0,$E1244))-SUM($G1244:R1244),(((INDEX('PTRM input'!$G$385:$P$434,A36offset,$E1244)-INDEX('PTRM input'!$G$277:$P$326,A36offset,$E1244))*OFFSET($F$7,0,$E1244))-SUM($G1244:R1244))*(OFFSET('PTRM input'!$G$477,0,$E1244-1)/A36taxstdlife))))</f>
        <v>0</v>
      </c>
      <c r="T1244" s="251">
        <f ca="1">IF(A36taxstdlife="n/a","n/a",IF(A36taxstdlife="",0,IF(T$3&gt;(A36stdlife+$E1244),((INDEX('PTRM input'!$G$385:$P$434,A36offset,$E1244)-INDEX('PTRM input'!$G$277:$P$326,A36offset,$E1244))*OFFSET($F$7,0,$E1244))-SUM($G1244:S1244),(((INDEX('PTRM input'!$G$385:$P$434,A36offset,$E1244)-INDEX('PTRM input'!$G$277:$P$326,A36offset,$E1244))*OFFSET($F$7,0,$E1244))-SUM($G1244:S1244))*(OFFSET('PTRM input'!$G$477,0,$E1244-1)/A36taxstdlife))))</f>
        <v>0</v>
      </c>
      <c r="U1244" s="251">
        <f ca="1">IF(A36taxstdlife="n/a","n/a",IF(A36taxstdlife="",0,IF(U$3&gt;(A36stdlife+$E1244),((INDEX('PTRM input'!$G$385:$P$434,A36offset,$E1244)-INDEX('PTRM input'!$G$277:$P$326,A36offset,$E1244))*OFFSET($F$7,0,$E1244))-SUM($G1244:T1244),(((INDEX('PTRM input'!$G$385:$P$434,A36offset,$E1244)-INDEX('PTRM input'!$G$277:$P$326,A36offset,$E1244))*OFFSET($F$7,0,$E1244))-SUM($G1244:T1244))*(OFFSET('PTRM input'!$G$477,0,$E1244-1)/A36taxstdlife))))</f>
        <v>0</v>
      </c>
      <c r="V1244" s="251">
        <f ca="1">IF(A36taxstdlife="n/a","n/a",IF(A36taxstdlife="",0,IF(V$3&gt;(A36stdlife+$E1244),((INDEX('PTRM input'!$G$385:$P$434,A36offset,$E1244)-INDEX('PTRM input'!$G$277:$P$326,A36offset,$E1244))*OFFSET($F$7,0,$E1244))-SUM($G1244:U1244),(((INDEX('PTRM input'!$G$385:$P$434,A36offset,$E1244)-INDEX('PTRM input'!$G$277:$P$326,A36offset,$E1244))*OFFSET($F$7,0,$E1244))-SUM($G1244:U1244))*(OFFSET('PTRM input'!$G$477,0,$E1244-1)/A36taxstdlife))))</f>
        <v>0</v>
      </c>
      <c r="W1244" s="251">
        <f ca="1">IF(A36taxstdlife="n/a","n/a",IF(A36taxstdlife="",0,IF(W$3&gt;(A36stdlife+$E1244),((INDEX('PTRM input'!$G$385:$P$434,A36offset,$E1244)-INDEX('PTRM input'!$G$277:$P$326,A36offset,$E1244))*OFFSET($F$7,0,$E1244))-SUM($G1244:V1244),(((INDEX('PTRM input'!$G$385:$P$434,A36offset,$E1244)-INDEX('PTRM input'!$G$277:$P$326,A36offset,$E1244))*OFFSET($F$7,0,$E1244))-SUM($G1244:V1244))*(OFFSET('PTRM input'!$G$477,0,$E1244-1)/A36taxstdlife))))</f>
        <v>0</v>
      </c>
      <c r="X1244" s="251">
        <f ca="1">IF(A36taxstdlife="n/a","n/a",IF(A36taxstdlife="",0,IF(X$3&gt;(A36stdlife+$E1244),((INDEX('PTRM input'!$G$385:$P$434,A36offset,$E1244)-INDEX('PTRM input'!$G$277:$P$326,A36offset,$E1244))*OFFSET($F$7,0,$E1244))-SUM($G1244:W1244),(((INDEX('PTRM input'!$G$385:$P$434,A36offset,$E1244)-INDEX('PTRM input'!$G$277:$P$326,A36offset,$E1244))*OFFSET($F$7,0,$E1244))-SUM($G1244:W1244))*(OFFSET('PTRM input'!$G$477,0,$E1244-1)/A36taxstdlife))))</f>
        <v>0</v>
      </c>
      <c r="Y1244" s="251">
        <f ca="1">IF(A36taxstdlife="n/a","n/a",IF(A36taxstdlife="",0,IF(Y$3&gt;(A36stdlife+$E1244),((INDEX('PTRM input'!$G$385:$P$434,A36offset,$E1244)-INDEX('PTRM input'!$G$277:$P$326,A36offset,$E1244))*OFFSET($F$7,0,$E1244))-SUM($G1244:X1244),(((INDEX('PTRM input'!$G$385:$P$434,A36offset,$E1244)-INDEX('PTRM input'!$G$277:$P$326,A36offset,$E1244))*OFFSET($F$7,0,$E1244))-SUM($G1244:X1244))*(OFFSET('PTRM input'!$G$477,0,$E1244-1)/A36taxstdlife))))</f>
        <v>0</v>
      </c>
      <c r="Z1244" s="251">
        <f ca="1">IF(A36taxstdlife="n/a","n/a",IF(A36taxstdlife="",0,IF(Z$3&gt;(A36stdlife+$E1244),((INDEX('PTRM input'!$G$385:$P$434,A36offset,$E1244)-INDEX('PTRM input'!$G$277:$P$326,A36offset,$E1244))*OFFSET($F$7,0,$E1244))-SUM($G1244:Y1244),(((INDEX('PTRM input'!$G$385:$P$434,A36offset,$E1244)-INDEX('PTRM input'!$G$277:$P$326,A36offset,$E1244))*OFFSET($F$7,0,$E1244))-SUM($G1244:Y1244))*(OFFSET('PTRM input'!$G$477,0,$E1244-1)/A36taxstdlife))))</f>
        <v>0</v>
      </c>
      <c r="AA1244" s="251">
        <f ca="1">IF(A36taxstdlife="n/a","n/a",IF(A36taxstdlife="",0,IF(AA$3&gt;(A36stdlife+$E1244),((INDEX('PTRM input'!$G$385:$P$434,A36offset,$E1244)-INDEX('PTRM input'!$G$277:$P$326,A36offset,$E1244))*OFFSET($F$7,0,$E1244))-SUM($G1244:Z1244),(((INDEX('PTRM input'!$G$385:$P$434,A36offset,$E1244)-INDEX('PTRM input'!$G$277:$P$326,A36offset,$E1244))*OFFSET($F$7,0,$E1244))-SUM($G1244:Z1244))*(OFFSET('PTRM input'!$G$477,0,$E1244-1)/A36taxstdlife))))</f>
        <v>0</v>
      </c>
      <c r="AB1244" s="251">
        <f ca="1">IF(A36taxstdlife="n/a","n/a",IF(A36taxstdlife="",0,IF(AB$3&gt;(A36stdlife+$E1244),((INDEX('PTRM input'!$G$385:$P$434,A36offset,$E1244)-INDEX('PTRM input'!$G$277:$P$326,A36offset,$E1244))*OFFSET($F$7,0,$E1244))-SUM($G1244:AA1244),(((INDEX('PTRM input'!$G$385:$P$434,A36offset,$E1244)-INDEX('PTRM input'!$G$277:$P$326,A36offset,$E1244))*OFFSET($F$7,0,$E1244))-SUM($G1244:AA1244))*(OFFSET('PTRM input'!$G$477,0,$E1244-1)/A36taxstdlife))))</f>
        <v>0</v>
      </c>
      <c r="AC1244" s="251">
        <f ca="1">IF(A36taxstdlife="n/a","n/a",IF(A36taxstdlife="",0,IF(AC$3&gt;(A36stdlife+$E1244),((INDEX('PTRM input'!$G$385:$P$434,A36offset,$E1244)-INDEX('PTRM input'!$G$277:$P$326,A36offset,$E1244))*OFFSET($F$7,0,$E1244))-SUM($G1244:AB1244),(((INDEX('PTRM input'!$G$385:$P$434,A36offset,$E1244)-INDEX('PTRM input'!$G$277:$P$326,A36offset,$E1244))*OFFSET($F$7,0,$E1244))-SUM($G1244:AB1244))*(OFFSET('PTRM input'!$G$477,0,$E1244-1)/A36taxstdlife))))</f>
        <v>0</v>
      </c>
      <c r="AD1244" s="251">
        <f ca="1">IF(A36taxstdlife="n/a","n/a",IF(A36taxstdlife="",0,IF(AD$3&gt;(A36stdlife+$E1244),((INDEX('PTRM input'!$G$385:$P$434,A36offset,$E1244)-INDEX('PTRM input'!$G$277:$P$326,A36offset,$E1244))*OFFSET($F$7,0,$E1244))-SUM($G1244:AC1244),(((INDEX('PTRM input'!$G$385:$P$434,A36offset,$E1244)-INDEX('PTRM input'!$G$277:$P$326,A36offset,$E1244))*OFFSET($F$7,0,$E1244))-SUM($G1244:AC1244))*(OFFSET('PTRM input'!$G$477,0,$E1244-1)/A36taxstdlife))))</f>
        <v>0</v>
      </c>
      <c r="AE1244" s="251">
        <f ca="1">IF(A36taxstdlife="n/a","n/a",IF(A36taxstdlife="",0,IF(AE$3&gt;(A36stdlife+$E1244),((INDEX('PTRM input'!$G$385:$P$434,A36offset,$E1244)-INDEX('PTRM input'!$G$277:$P$326,A36offset,$E1244))*OFFSET($F$7,0,$E1244))-SUM($G1244:AD1244),(((INDEX('PTRM input'!$G$385:$P$434,A36offset,$E1244)-INDEX('PTRM input'!$G$277:$P$326,A36offset,$E1244))*OFFSET($F$7,0,$E1244))-SUM($G1244:AD1244))*(OFFSET('PTRM input'!$G$477,0,$E1244-1)/A36taxstdlife))))</f>
        <v>0</v>
      </c>
      <c r="AF1244" s="251">
        <f ca="1">IF(A36taxstdlife="n/a","n/a",IF(A36taxstdlife="",0,IF(AF$3&gt;(A36stdlife+$E1244),((INDEX('PTRM input'!$G$385:$P$434,A36offset,$E1244)-INDEX('PTRM input'!$G$277:$P$326,A36offset,$E1244))*OFFSET($F$7,0,$E1244))-SUM($G1244:AE1244),(((INDEX('PTRM input'!$G$385:$P$434,A36offset,$E1244)-INDEX('PTRM input'!$G$277:$P$326,A36offset,$E1244))*OFFSET($F$7,0,$E1244))-SUM($G1244:AE1244))*(OFFSET('PTRM input'!$G$477,0,$E1244-1)/A36taxstdlife))))</f>
        <v>0</v>
      </c>
      <c r="AG1244" s="251">
        <f ca="1">IF(A36taxstdlife="n/a","n/a",IF(A36taxstdlife="",0,IF(AG$3&gt;(A36stdlife+$E1244),((INDEX('PTRM input'!$G$385:$P$434,A36offset,$E1244)-INDEX('PTRM input'!$G$277:$P$326,A36offset,$E1244))*OFFSET($F$7,0,$E1244))-SUM($G1244:AF1244),(((INDEX('PTRM input'!$G$385:$P$434,A36offset,$E1244)-INDEX('PTRM input'!$G$277:$P$326,A36offset,$E1244))*OFFSET($F$7,0,$E1244))-SUM($G1244:AF1244))*(OFFSET('PTRM input'!$G$477,0,$E1244-1)/A36taxstdlife))))</f>
        <v>0</v>
      </c>
      <c r="AH1244" s="251">
        <f ca="1">IF(A36taxstdlife="n/a","n/a",IF(A36taxstdlife="",0,IF(AH$3&gt;(A36stdlife+$E1244),((INDEX('PTRM input'!$G$385:$P$434,A36offset,$E1244)-INDEX('PTRM input'!$G$277:$P$326,A36offset,$E1244))*OFFSET($F$7,0,$E1244))-SUM($G1244:AG1244),(((INDEX('PTRM input'!$G$385:$P$434,A36offset,$E1244)-INDEX('PTRM input'!$G$277:$P$326,A36offset,$E1244))*OFFSET($F$7,0,$E1244))-SUM($G1244:AG1244))*(OFFSET('PTRM input'!$G$477,0,$E1244-1)/A36taxstdlife))))</f>
        <v>0</v>
      </c>
      <c r="AI1244" s="251">
        <f ca="1">IF(A36taxstdlife="n/a","n/a",IF(A36taxstdlife="",0,IF(AI$3&gt;(A36stdlife+$E1244),((INDEX('PTRM input'!$G$385:$P$434,A36offset,$E1244)-INDEX('PTRM input'!$G$277:$P$326,A36offset,$E1244))*OFFSET($F$7,0,$E1244))-SUM($G1244:AH1244),(((INDEX('PTRM input'!$G$385:$P$434,A36offset,$E1244)-INDEX('PTRM input'!$G$277:$P$326,A36offset,$E1244))*OFFSET($F$7,0,$E1244))-SUM($G1244:AH1244))*(OFFSET('PTRM input'!$G$477,0,$E1244-1)/A36taxstdlife))))</f>
        <v>0</v>
      </c>
      <c r="AJ1244" s="251">
        <f ca="1">IF(A36taxstdlife="n/a","n/a",IF(A36taxstdlife="",0,IF(AJ$3&gt;(A36stdlife+$E1244),((INDEX('PTRM input'!$G$385:$P$434,A36offset,$E1244)-INDEX('PTRM input'!$G$277:$P$326,A36offset,$E1244))*OFFSET($F$7,0,$E1244))-SUM($G1244:AI1244),(((INDEX('PTRM input'!$G$385:$P$434,A36offset,$E1244)-INDEX('PTRM input'!$G$277:$P$326,A36offset,$E1244))*OFFSET($F$7,0,$E1244))-SUM($G1244:AI1244))*(OFFSET('PTRM input'!$G$477,0,$E1244-1)/A36taxstdlife))))</f>
        <v>0</v>
      </c>
      <c r="AK1244" s="251">
        <f ca="1">IF(A36taxstdlife="n/a","n/a",IF(A36taxstdlife="",0,IF(AK$3&gt;(A36stdlife+$E1244),((INDEX('PTRM input'!$G$385:$P$434,A36offset,$E1244)-INDEX('PTRM input'!$G$277:$P$326,A36offset,$E1244))*OFFSET($F$7,0,$E1244))-SUM($G1244:AJ1244),(((INDEX('PTRM input'!$G$385:$P$434,A36offset,$E1244)-INDEX('PTRM input'!$G$277:$P$326,A36offset,$E1244))*OFFSET($F$7,0,$E1244))-SUM($G1244:AJ1244))*(OFFSET('PTRM input'!$G$477,0,$E1244-1)/A36taxstdlife))))</f>
        <v>0</v>
      </c>
      <c r="AL1244" s="251">
        <f ca="1">IF(A36taxstdlife="n/a","n/a",IF(A36taxstdlife="",0,IF(AL$3&gt;(A36stdlife+$E1244),((INDEX('PTRM input'!$G$385:$P$434,A36offset,$E1244)-INDEX('PTRM input'!$G$277:$P$326,A36offset,$E1244))*OFFSET($F$7,0,$E1244))-SUM($G1244:AK1244),(((INDEX('PTRM input'!$G$385:$P$434,A36offset,$E1244)-INDEX('PTRM input'!$G$277:$P$326,A36offset,$E1244))*OFFSET($F$7,0,$E1244))-SUM($G1244:AK1244))*(OFFSET('PTRM input'!$G$477,0,$E1244-1)/A36taxstdlife))))</f>
        <v>0</v>
      </c>
      <c r="AM1244" s="251">
        <f ca="1">IF(A36taxstdlife="n/a","n/a",IF(A36taxstdlife="",0,IF(AM$3&gt;(A36stdlife+$E1244),((INDEX('PTRM input'!$G$385:$P$434,A36offset,$E1244)-INDEX('PTRM input'!$G$277:$P$326,A36offset,$E1244))*OFFSET($F$7,0,$E1244))-SUM($G1244:AL1244),(((INDEX('PTRM input'!$G$385:$P$434,A36offset,$E1244)-INDEX('PTRM input'!$G$277:$P$326,A36offset,$E1244))*OFFSET($F$7,0,$E1244))-SUM($G1244:AL1244))*(OFFSET('PTRM input'!$G$477,0,$E1244-1)/A36taxstdlife))))</f>
        <v>0</v>
      </c>
      <c r="AN1244" s="251">
        <f ca="1">IF(A36taxstdlife="n/a","n/a",IF(A36taxstdlife="",0,IF(AN$3&gt;(A36stdlife+$E1244),((INDEX('PTRM input'!$G$385:$P$434,A36offset,$E1244)-INDEX('PTRM input'!$G$277:$P$326,A36offset,$E1244))*OFFSET($F$7,0,$E1244))-SUM($G1244:AM1244),(((INDEX('PTRM input'!$G$385:$P$434,A36offset,$E1244)-INDEX('PTRM input'!$G$277:$P$326,A36offset,$E1244))*OFFSET($F$7,0,$E1244))-SUM($G1244:AM1244))*(OFFSET('PTRM input'!$G$477,0,$E1244-1)/A36taxstdlife))))</f>
        <v>0</v>
      </c>
      <c r="AO1244" s="251">
        <f ca="1">IF(A36taxstdlife="n/a","n/a",IF(A36taxstdlife="",0,IF(AO$3&gt;(A36stdlife+$E1244),((INDEX('PTRM input'!$G$385:$P$434,A36offset,$E1244)-INDEX('PTRM input'!$G$277:$P$326,A36offset,$E1244))*OFFSET($F$7,0,$E1244))-SUM($G1244:AN1244),(((INDEX('PTRM input'!$G$385:$P$434,A36offset,$E1244)-INDEX('PTRM input'!$G$277:$P$326,A36offset,$E1244))*OFFSET($F$7,0,$E1244))-SUM($G1244:AN1244))*(OFFSET('PTRM input'!$G$477,0,$E1244-1)/A36taxstdlife))))</f>
        <v>0</v>
      </c>
      <c r="AP1244" s="251">
        <f ca="1">IF(A36taxstdlife="n/a","n/a",IF(A36taxstdlife="",0,IF(AP$3&gt;(A36stdlife+$E1244),((INDEX('PTRM input'!$G$385:$P$434,A36offset,$E1244)-INDEX('PTRM input'!$G$277:$P$326,A36offset,$E1244))*OFFSET($F$7,0,$E1244))-SUM($G1244:AO1244),(((INDEX('PTRM input'!$G$385:$P$434,A36offset,$E1244)-INDEX('PTRM input'!$G$277:$P$326,A36offset,$E1244))*OFFSET($F$7,0,$E1244))-SUM($G1244:AO1244))*(OFFSET('PTRM input'!$G$477,0,$E1244-1)/A36taxstdlife))))</f>
        <v>0</v>
      </c>
      <c r="AQ1244" s="251">
        <f ca="1">IF(A36taxstdlife="n/a","n/a",IF(A36taxstdlife="",0,IF(AQ$3&gt;(A36stdlife+$E1244),((INDEX('PTRM input'!$G$385:$P$434,A36offset,$E1244)-INDEX('PTRM input'!$G$277:$P$326,A36offset,$E1244))*OFFSET($F$7,0,$E1244))-SUM($G1244:AP1244),(((INDEX('PTRM input'!$G$385:$P$434,A36offset,$E1244)-INDEX('PTRM input'!$G$277:$P$326,A36offset,$E1244))*OFFSET($F$7,0,$E1244))-SUM($G1244:AP1244))*(OFFSET('PTRM input'!$G$477,0,$E1244-1)/A36taxstdlife))))</f>
        <v>0</v>
      </c>
      <c r="AR1244" s="251">
        <f ca="1">IF(A36taxstdlife="n/a","n/a",IF(A36taxstdlife="",0,IF(AR$3&gt;(A36stdlife+$E1244),((INDEX('PTRM input'!$G$385:$P$434,A36offset,$E1244)-INDEX('PTRM input'!$G$277:$P$326,A36offset,$E1244))*OFFSET($F$7,0,$E1244))-SUM($G1244:AQ1244),(((INDEX('PTRM input'!$G$385:$P$434,A36offset,$E1244)-INDEX('PTRM input'!$G$277:$P$326,A36offset,$E1244))*OFFSET($F$7,0,$E1244))-SUM($G1244:AQ1244))*(OFFSET('PTRM input'!$G$477,0,$E1244-1)/A36taxstdlife))))</f>
        <v>0</v>
      </c>
      <c r="AS1244" s="251">
        <f ca="1">IF(A36taxstdlife="n/a","n/a",IF(A36taxstdlife="",0,IF(AS$3&gt;(A36stdlife+$E1244),((INDEX('PTRM input'!$G$385:$P$434,A36offset,$E1244)-INDEX('PTRM input'!$G$277:$P$326,A36offset,$E1244))*OFFSET($F$7,0,$E1244))-SUM($G1244:AR1244),(((INDEX('PTRM input'!$G$385:$P$434,A36offset,$E1244)-INDEX('PTRM input'!$G$277:$P$326,A36offset,$E1244))*OFFSET($F$7,0,$E1244))-SUM($G1244:AR1244))*(OFFSET('PTRM input'!$G$477,0,$E1244-1)/A36taxstdlife))))</f>
        <v>0</v>
      </c>
      <c r="AT1244" s="251">
        <f ca="1">IF(A36taxstdlife="n/a","n/a",IF(A36taxstdlife="",0,IF(AT$3&gt;(A36stdlife+$E1244),((INDEX('PTRM input'!$G$385:$P$434,A36offset,$E1244)-INDEX('PTRM input'!$G$277:$P$326,A36offset,$E1244))*OFFSET($F$7,0,$E1244))-SUM($G1244:AS1244),(((INDEX('PTRM input'!$G$385:$P$434,A36offset,$E1244)-INDEX('PTRM input'!$G$277:$P$326,A36offset,$E1244))*OFFSET($F$7,0,$E1244))-SUM($G1244:AS1244))*(OFFSET('PTRM input'!$G$477,0,$E1244-1)/A36taxstdlife))))</f>
        <v>0</v>
      </c>
      <c r="AU1244" s="251">
        <f ca="1">IF(A36taxstdlife="n/a","n/a",IF(A36taxstdlife="",0,IF(AU$3&gt;(A36stdlife+$E1244),((INDEX('PTRM input'!$G$385:$P$434,A36offset,$E1244)-INDEX('PTRM input'!$G$277:$P$326,A36offset,$E1244))*OFFSET($F$7,0,$E1244))-SUM($G1244:AT1244),(((INDEX('PTRM input'!$G$385:$P$434,A36offset,$E1244)-INDEX('PTRM input'!$G$277:$P$326,A36offset,$E1244))*OFFSET($F$7,0,$E1244))-SUM($G1244:AT1244))*(OFFSET('PTRM input'!$G$477,0,$E1244-1)/A36taxstdlife))))</f>
        <v>0</v>
      </c>
      <c r="AV1244" s="251">
        <f ca="1">IF(A36taxstdlife="n/a","n/a",IF(A36taxstdlife="",0,IF(AV$3&gt;(A36stdlife+$E1244),((INDEX('PTRM input'!$G$385:$P$434,A36offset,$E1244)-INDEX('PTRM input'!$G$277:$P$326,A36offset,$E1244))*OFFSET($F$7,0,$E1244))-SUM($G1244:AU1244),(((INDEX('PTRM input'!$G$385:$P$434,A36offset,$E1244)-INDEX('PTRM input'!$G$277:$P$326,A36offset,$E1244))*OFFSET($F$7,0,$E1244))-SUM($G1244:AU1244))*(OFFSET('PTRM input'!$G$477,0,$E1244-1)/A36taxstdlife))))</f>
        <v>0</v>
      </c>
      <c r="AW1244" s="251">
        <f ca="1">IF(A36taxstdlife="n/a","n/a",IF(A36taxstdlife="",0,IF(AW$3&gt;(A36stdlife+$E1244),((INDEX('PTRM input'!$G$385:$P$434,A36offset,$E1244)-INDEX('PTRM input'!$G$277:$P$326,A36offset,$E1244))*OFFSET($F$7,0,$E1244))-SUM($G1244:AV1244),(((INDEX('PTRM input'!$G$385:$P$434,A36offset,$E1244)-INDEX('PTRM input'!$G$277:$P$326,A36offset,$E1244))*OFFSET($F$7,0,$E1244))-SUM($G1244:AV1244))*(OFFSET('PTRM input'!$G$477,0,$E1244-1)/A36taxstdlife))))</f>
        <v>0</v>
      </c>
      <c r="AX1244" s="251">
        <f ca="1">IF(A36taxstdlife="n/a","n/a",IF(A36taxstdlife="",0,IF(AX$3&gt;(A36stdlife+$E1244),((INDEX('PTRM input'!$G$385:$P$434,A36offset,$E1244)-INDEX('PTRM input'!$G$277:$P$326,A36offset,$E1244))*OFFSET($F$7,0,$E1244))-SUM($G1244:AW1244),(((INDEX('PTRM input'!$G$385:$P$434,A36offset,$E1244)-INDEX('PTRM input'!$G$277:$P$326,A36offset,$E1244))*OFFSET($F$7,0,$E1244))-SUM($G1244:AW1244))*(OFFSET('PTRM input'!$G$477,0,$E1244-1)/A36taxstdlife))))</f>
        <v>0</v>
      </c>
      <c r="AY1244" s="251">
        <f ca="1">IF(A36taxstdlife="n/a","n/a",IF(A36taxstdlife="",0,IF(AY$3&gt;(A36stdlife+$E1244),((INDEX('PTRM input'!$G$385:$P$434,A36offset,$E1244)-INDEX('PTRM input'!$G$277:$P$326,A36offset,$E1244))*OFFSET($F$7,0,$E1244))-SUM($G1244:AX1244),(((INDEX('PTRM input'!$G$385:$P$434,A36offset,$E1244)-INDEX('PTRM input'!$G$277:$P$326,A36offset,$E1244))*OFFSET($F$7,0,$E1244))-SUM($G1244:AX1244))*(OFFSET('PTRM input'!$G$477,0,$E1244-1)/A36taxstdlife))))</f>
        <v>0</v>
      </c>
      <c r="AZ1244" s="251">
        <f ca="1">IF(A36taxstdlife="n/a","n/a",IF(A36taxstdlife="",0,IF(AZ$3&gt;(A36stdlife+$E1244),((INDEX('PTRM input'!$G$385:$P$434,A36offset,$E1244)-INDEX('PTRM input'!$G$277:$P$326,A36offset,$E1244))*OFFSET($F$7,0,$E1244))-SUM($G1244:AY1244),(((INDEX('PTRM input'!$G$385:$P$434,A36offset,$E1244)-INDEX('PTRM input'!$G$277:$P$326,A36offset,$E1244))*OFFSET($F$7,0,$E1244))-SUM($G1244:AY1244))*(OFFSET('PTRM input'!$G$477,0,$E1244-1)/A36taxstdlife))))</f>
        <v>0</v>
      </c>
      <c r="BA1244" s="251">
        <f ca="1">IF(A36taxstdlife="n/a","n/a",IF(A36taxstdlife="",0,IF(BA$3&gt;(A36stdlife+$E1244),((INDEX('PTRM input'!$G$385:$P$434,A36offset,$E1244)-INDEX('PTRM input'!$G$277:$P$326,A36offset,$E1244))*OFFSET($F$7,0,$E1244))-SUM($G1244:AZ1244),(((INDEX('PTRM input'!$G$385:$P$434,A36offset,$E1244)-INDEX('PTRM input'!$G$277:$P$326,A36offset,$E1244))*OFFSET($F$7,0,$E1244))-SUM($G1244:AZ1244))*(OFFSET('PTRM input'!$G$477,0,$E1244-1)/A36taxstdlife))))</f>
        <v>0</v>
      </c>
      <c r="BB1244" s="251">
        <f ca="1">IF(A36taxstdlife="n/a","n/a",IF(A36taxstdlife="",0,IF(BB$3&gt;(A36stdlife+$E1244),((INDEX('PTRM input'!$G$385:$P$434,A36offset,$E1244)-INDEX('PTRM input'!$G$277:$P$326,A36offset,$E1244))*OFFSET($F$7,0,$E1244))-SUM($G1244:BA1244),(((INDEX('PTRM input'!$G$385:$P$434,A36offset,$E1244)-INDEX('PTRM input'!$G$277:$P$326,A36offset,$E1244))*OFFSET($F$7,0,$E1244))-SUM($G1244:BA1244))*(OFFSET('PTRM input'!$G$477,0,$E1244-1)/A36taxstdlife))))</f>
        <v>0</v>
      </c>
      <c r="BC1244" s="251">
        <f ca="1">IF(A36taxstdlife="n/a","n/a",IF(A36taxstdlife="",0,IF(BC$3&gt;(A36stdlife+$E1244),((INDEX('PTRM input'!$G$385:$P$434,A36offset,$E1244)-INDEX('PTRM input'!$G$277:$P$326,A36offset,$E1244))*OFFSET($F$7,0,$E1244))-SUM($G1244:BB1244),(((INDEX('PTRM input'!$G$385:$P$434,A36offset,$E1244)-INDEX('PTRM input'!$G$277:$P$326,A36offset,$E1244))*OFFSET($F$7,0,$E1244))-SUM($G1244:BB1244))*(OFFSET('PTRM input'!$G$477,0,$E1244-1)/A36taxstdlife))))</f>
        <v>0</v>
      </c>
      <c r="BD1244" s="251">
        <f ca="1">IF(A36taxstdlife="n/a","n/a",IF(A36taxstdlife="",0,IF(BD$3&gt;(A36stdlife+$E1244),((INDEX('PTRM input'!$G$385:$P$434,A36offset,$E1244)-INDEX('PTRM input'!$G$277:$P$326,A36offset,$E1244))*OFFSET($F$7,0,$E1244))-SUM($G1244:BC1244),(((INDEX('PTRM input'!$G$385:$P$434,A36offset,$E1244)-INDEX('PTRM input'!$G$277:$P$326,A36offset,$E1244))*OFFSET($F$7,0,$E1244))-SUM($G1244:BC1244))*(OFFSET('PTRM input'!$G$477,0,$E1244-1)/A36taxstdlife))))</f>
        <v>0</v>
      </c>
      <c r="BE1244" s="251">
        <f ca="1">IF(A36taxstdlife="n/a","n/a",IF(A36taxstdlife="",0,IF(BE$3&gt;(A36stdlife+$E1244),((INDEX('PTRM input'!$G$385:$P$434,A36offset,$E1244)-INDEX('PTRM input'!$G$277:$P$326,A36offset,$E1244))*OFFSET($F$7,0,$E1244))-SUM($G1244:BD1244),(((INDEX('PTRM input'!$G$385:$P$434,A36offset,$E1244)-INDEX('PTRM input'!$G$277:$P$326,A36offset,$E1244))*OFFSET($F$7,0,$E1244))-SUM($G1244:BD1244))*(OFFSET('PTRM input'!$G$477,0,$E1244-1)/A36taxstdlife))))</f>
        <v>0</v>
      </c>
      <c r="BF1244" s="251">
        <f ca="1">IF(A36taxstdlife="n/a","n/a",IF(A36taxstdlife="",0,IF(BF$3&gt;(A36stdlife+$E1244),((INDEX('PTRM input'!$G$385:$P$434,A36offset,$E1244)-INDEX('PTRM input'!$G$277:$P$326,A36offset,$E1244))*OFFSET($F$7,0,$E1244))-SUM($G1244:BE1244),(((INDEX('PTRM input'!$G$385:$P$434,A36offset,$E1244)-INDEX('PTRM input'!$G$277:$P$326,A36offset,$E1244))*OFFSET($F$7,0,$E1244))-SUM($G1244:BE1244))*(OFFSET('PTRM input'!$G$477,0,$E1244-1)/A36taxstdlife))))</f>
        <v>0</v>
      </c>
      <c r="BG1244" s="251">
        <f ca="1">IF(A36taxstdlife="n/a","n/a",IF(A36taxstdlife="",0,IF(BG$3&gt;(A36stdlife+$E1244),((INDEX('PTRM input'!$G$385:$P$434,A36offset,$E1244)-INDEX('PTRM input'!$G$277:$P$326,A36offset,$E1244))*OFFSET($F$7,0,$E1244))-SUM($G1244:BF1244),(((INDEX('PTRM input'!$G$385:$P$434,A36offset,$E1244)-INDEX('PTRM input'!$G$277:$P$326,A36offset,$E1244))*OFFSET($F$7,0,$E1244))-SUM($G1244:BF1244))*(OFFSET('PTRM input'!$G$477,0,$E1244-1)/A36taxstdlife))))</f>
        <v>0</v>
      </c>
      <c r="BH1244" s="251">
        <f ca="1">IF(A36taxstdlife="n/a","n/a",IF(A36taxstdlife="",0,IF(BH$3&gt;(A36stdlife+$E1244),((INDEX('PTRM input'!$G$385:$P$434,A36offset,$E1244)-INDEX('PTRM input'!$G$277:$P$326,A36offset,$E1244))*OFFSET($F$7,0,$E1244))-SUM($G1244:BG1244),(((INDEX('PTRM input'!$G$385:$P$434,A36offset,$E1244)-INDEX('PTRM input'!$G$277:$P$326,A36offset,$E1244))*OFFSET($F$7,0,$E1244))-SUM($G1244:BG1244))*(OFFSET('PTRM input'!$G$477,0,$E1244-1)/A36taxstdlife))))</f>
        <v>0</v>
      </c>
      <c r="BI1244" s="251">
        <f ca="1">IF(A36taxstdlife="n/a","n/a",IF(A36taxstdlife="",0,IF(BI$3&gt;(A36stdlife+$E1244),((INDEX('PTRM input'!$G$385:$P$434,A36offset,$E1244)-INDEX('PTRM input'!$G$277:$P$326,A36offset,$E1244))*OFFSET($F$7,0,$E1244))-SUM($G1244:BH1244),(((INDEX('PTRM input'!$G$385:$P$434,A36offset,$E1244)-INDEX('PTRM input'!$G$277:$P$326,A36offset,$E1244))*OFFSET($F$7,0,$E1244))-SUM($G1244:BH1244))*(OFFSET('PTRM input'!$G$477,0,$E1244-1)/A36taxstdlife))))</f>
        <v>0</v>
      </c>
      <c r="BJ1244" s="116"/>
      <c r="BK1244" s="116"/>
      <c r="BL1244" s="116"/>
      <c r="BM1244" s="116"/>
    </row>
    <row r="1245" spans="1:65" ht="12.75" hidden="1" customHeight="1" outlineLevel="2">
      <c r="A1245" s="366"/>
      <c r="B1245" s="19"/>
      <c r="C1245" s="18"/>
      <c r="D1245" s="760"/>
      <c r="E1245" s="86">
        <v>9</v>
      </c>
      <c r="F1245" s="356"/>
      <c r="G1245" s="434"/>
      <c r="H1245" s="435"/>
      <c r="I1245" s="435"/>
      <c r="J1245" s="435"/>
      <c r="K1245" s="435"/>
      <c r="L1245" s="435"/>
      <c r="M1245" s="435"/>
      <c r="N1245" s="435"/>
      <c r="O1245" s="619"/>
      <c r="P1245" s="251">
        <f ca="1">IF(A36taxstdlife="n/a","n/a",IF(A36taxstdlife="",0,IF(P$3&gt;(A36stdlife+$E1245),((INDEX('PTRM input'!$G$385:$P$434,A36offset,$E1245)-INDEX('PTRM input'!$G$277:$P$326,A36offset,$E1245))*OFFSET($F$7,0,$E1245))-SUM($G1245:O1245),(((INDEX('PTRM input'!$G$385:$P$434,A36offset,$E1245)-INDEX('PTRM input'!$G$277:$P$326,A36offset,$E1245))*OFFSET($F$7,0,$E1245))-SUM($G1245:O1245))*(OFFSET('PTRM input'!$G$477,0,$E1245-1)/A36taxstdlife))))</f>
        <v>0</v>
      </c>
      <c r="Q1245" s="251">
        <f ca="1">IF(A36taxstdlife="n/a","n/a",IF(A36taxstdlife="",0,IF(Q$3&gt;(A36stdlife+$E1245),((INDEX('PTRM input'!$G$385:$P$434,A36offset,$E1245)-INDEX('PTRM input'!$G$277:$P$326,A36offset,$E1245))*OFFSET($F$7,0,$E1245))-SUM($G1245:P1245),(((INDEX('PTRM input'!$G$385:$P$434,A36offset,$E1245)-INDEX('PTRM input'!$G$277:$P$326,A36offset,$E1245))*OFFSET($F$7,0,$E1245))-SUM($G1245:P1245))*(OFFSET('PTRM input'!$G$477,0,$E1245-1)/A36taxstdlife))))</f>
        <v>0</v>
      </c>
      <c r="R1245" s="251">
        <f ca="1">IF(A36taxstdlife="n/a","n/a",IF(A36taxstdlife="",0,IF(R$3&gt;(A36stdlife+$E1245),((INDEX('PTRM input'!$G$385:$P$434,A36offset,$E1245)-INDEX('PTRM input'!$G$277:$P$326,A36offset,$E1245))*OFFSET($F$7,0,$E1245))-SUM($G1245:Q1245),(((INDEX('PTRM input'!$G$385:$P$434,A36offset,$E1245)-INDEX('PTRM input'!$G$277:$P$326,A36offset,$E1245))*OFFSET($F$7,0,$E1245))-SUM($G1245:Q1245))*(OFFSET('PTRM input'!$G$477,0,$E1245-1)/A36taxstdlife))))</f>
        <v>0</v>
      </c>
      <c r="S1245" s="251">
        <f ca="1">IF(A36taxstdlife="n/a","n/a",IF(A36taxstdlife="",0,IF(S$3&gt;(A36stdlife+$E1245),((INDEX('PTRM input'!$G$385:$P$434,A36offset,$E1245)-INDEX('PTRM input'!$G$277:$P$326,A36offset,$E1245))*OFFSET($F$7,0,$E1245))-SUM($G1245:R1245),(((INDEX('PTRM input'!$G$385:$P$434,A36offset,$E1245)-INDEX('PTRM input'!$G$277:$P$326,A36offset,$E1245))*OFFSET($F$7,0,$E1245))-SUM($G1245:R1245))*(OFFSET('PTRM input'!$G$477,0,$E1245-1)/A36taxstdlife))))</f>
        <v>0</v>
      </c>
      <c r="T1245" s="251">
        <f ca="1">IF(A36taxstdlife="n/a","n/a",IF(A36taxstdlife="",0,IF(T$3&gt;(A36stdlife+$E1245),((INDEX('PTRM input'!$G$385:$P$434,A36offset,$E1245)-INDEX('PTRM input'!$G$277:$P$326,A36offset,$E1245))*OFFSET($F$7,0,$E1245))-SUM($G1245:S1245),(((INDEX('PTRM input'!$G$385:$P$434,A36offset,$E1245)-INDEX('PTRM input'!$G$277:$P$326,A36offset,$E1245))*OFFSET($F$7,0,$E1245))-SUM($G1245:S1245))*(OFFSET('PTRM input'!$G$477,0,$E1245-1)/A36taxstdlife))))</f>
        <v>0</v>
      </c>
      <c r="U1245" s="251">
        <f ca="1">IF(A36taxstdlife="n/a","n/a",IF(A36taxstdlife="",0,IF(U$3&gt;(A36stdlife+$E1245),((INDEX('PTRM input'!$G$385:$P$434,A36offset,$E1245)-INDEX('PTRM input'!$G$277:$P$326,A36offset,$E1245))*OFFSET($F$7,0,$E1245))-SUM($G1245:T1245),(((INDEX('PTRM input'!$G$385:$P$434,A36offset,$E1245)-INDEX('PTRM input'!$G$277:$P$326,A36offset,$E1245))*OFFSET($F$7,0,$E1245))-SUM($G1245:T1245))*(OFFSET('PTRM input'!$G$477,0,$E1245-1)/A36taxstdlife))))</f>
        <v>0</v>
      </c>
      <c r="V1245" s="251">
        <f ca="1">IF(A36taxstdlife="n/a","n/a",IF(A36taxstdlife="",0,IF(V$3&gt;(A36stdlife+$E1245),((INDEX('PTRM input'!$G$385:$P$434,A36offset,$E1245)-INDEX('PTRM input'!$G$277:$P$326,A36offset,$E1245))*OFFSET($F$7,0,$E1245))-SUM($G1245:U1245),(((INDEX('PTRM input'!$G$385:$P$434,A36offset,$E1245)-INDEX('PTRM input'!$G$277:$P$326,A36offset,$E1245))*OFFSET($F$7,0,$E1245))-SUM($G1245:U1245))*(OFFSET('PTRM input'!$G$477,0,$E1245-1)/A36taxstdlife))))</f>
        <v>0</v>
      </c>
      <c r="W1245" s="251">
        <f ca="1">IF(A36taxstdlife="n/a","n/a",IF(A36taxstdlife="",0,IF(W$3&gt;(A36stdlife+$E1245),((INDEX('PTRM input'!$G$385:$P$434,A36offset,$E1245)-INDEX('PTRM input'!$G$277:$P$326,A36offset,$E1245))*OFFSET($F$7,0,$E1245))-SUM($G1245:V1245),(((INDEX('PTRM input'!$G$385:$P$434,A36offset,$E1245)-INDEX('PTRM input'!$G$277:$P$326,A36offset,$E1245))*OFFSET($F$7,0,$E1245))-SUM($G1245:V1245))*(OFFSET('PTRM input'!$G$477,0,$E1245-1)/A36taxstdlife))))</f>
        <v>0</v>
      </c>
      <c r="X1245" s="251">
        <f ca="1">IF(A36taxstdlife="n/a","n/a",IF(A36taxstdlife="",0,IF(X$3&gt;(A36stdlife+$E1245),((INDEX('PTRM input'!$G$385:$P$434,A36offset,$E1245)-INDEX('PTRM input'!$G$277:$P$326,A36offset,$E1245))*OFFSET($F$7,0,$E1245))-SUM($G1245:W1245),(((INDEX('PTRM input'!$G$385:$P$434,A36offset,$E1245)-INDEX('PTRM input'!$G$277:$P$326,A36offset,$E1245))*OFFSET($F$7,0,$E1245))-SUM($G1245:W1245))*(OFFSET('PTRM input'!$G$477,0,$E1245-1)/A36taxstdlife))))</f>
        <v>0</v>
      </c>
      <c r="Y1245" s="251">
        <f ca="1">IF(A36taxstdlife="n/a","n/a",IF(A36taxstdlife="",0,IF(Y$3&gt;(A36stdlife+$E1245),((INDEX('PTRM input'!$G$385:$P$434,A36offset,$E1245)-INDEX('PTRM input'!$G$277:$P$326,A36offset,$E1245))*OFFSET($F$7,0,$E1245))-SUM($G1245:X1245),(((INDEX('PTRM input'!$G$385:$P$434,A36offset,$E1245)-INDEX('PTRM input'!$G$277:$P$326,A36offset,$E1245))*OFFSET($F$7,0,$E1245))-SUM($G1245:X1245))*(OFFSET('PTRM input'!$G$477,0,$E1245-1)/A36taxstdlife))))</f>
        <v>0</v>
      </c>
      <c r="Z1245" s="251">
        <f ca="1">IF(A36taxstdlife="n/a","n/a",IF(A36taxstdlife="",0,IF(Z$3&gt;(A36stdlife+$E1245),((INDEX('PTRM input'!$G$385:$P$434,A36offset,$E1245)-INDEX('PTRM input'!$G$277:$P$326,A36offset,$E1245))*OFFSET($F$7,0,$E1245))-SUM($G1245:Y1245),(((INDEX('PTRM input'!$G$385:$P$434,A36offset,$E1245)-INDEX('PTRM input'!$G$277:$P$326,A36offset,$E1245))*OFFSET($F$7,0,$E1245))-SUM($G1245:Y1245))*(OFFSET('PTRM input'!$G$477,0,$E1245-1)/A36taxstdlife))))</f>
        <v>0</v>
      </c>
      <c r="AA1245" s="251">
        <f ca="1">IF(A36taxstdlife="n/a","n/a",IF(A36taxstdlife="",0,IF(AA$3&gt;(A36stdlife+$E1245),((INDEX('PTRM input'!$G$385:$P$434,A36offset,$E1245)-INDEX('PTRM input'!$G$277:$P$326,A36offset,$E1245))*OFFSET($F$7,0,$E1245))-SUM($G1245:Z1245),(((INDEX('PTRM input'!$G$385:$P$434,A36offset,$E1245)-INDEX('PTRM input'!$G$277:$P$326,A36offset,$E1245))*OFFSET($F$7,0,$E1245))-SUM($G1245:Z1245))*(OFFSET('PTRM input'!$G$477,0,$E1245-1)/A36taxstdlife))))</f>
        <v>0</v>
      </c>
      <c r="AB1245" s="251">
        <f ca="1">IF(A36taxstdlife="n/a","n/a",IF(A36taxstdlife="",0,IF(AB$3&gt;(A36stdlife+$E1245),((INDEX('PTRM input'!$G$385:$P$434,A36offset,$E1245)-INDEX('PTRM input'!$G$277:$P$326,A36offset,$E1245))*OFFSET($F$7,0,$E1245))-SUM($G1245:AA1245),(((INDEX('PTRM input'!$G$385:$P$434,A36offset,$E1245)-INDEX('PTRM input'!$G$277:$P$326,A36offset,$E1245))*OFFSET($F$7,0,$E1245))-SUM($G1245:AA1245))*(OFFSET('PTRM input'!$G$477,0,$E1245-1)/A36taxstdlife))))</f>
        <v>0</v>
      </c>
      <c r="AC1245" s="251">
        <f ca="1">IF(A36taxstdlife="n/a","n/a",IF(A36taxstdlife="",0,IF(AC$3&gt;(A36stdlife+$E1245),((INDEX('PTRM input'!$G$385:$P$434,A36offset,$E1245)-INDEX('PTRM input'!$G$277:$P$326,A36offset,$E1245))*OFFSET($F$7,0,$E1245))-SUM($G1245:AB1245),(((INDEX('PTRM input'!$G$385:$P$434,A36offset,$E1245)-INDEX('PTRM input'!$G$277:$P$326,A36offset,$E1245))*OFFSET($F$7,0,$E1245))-SUM($G1245:AB1245))*(OFFSET('PTRM input'!$G$477,0,$E1245-1)/A36taxstdlife))))</f>
        <v>0</v>
      </c>
      <c r="AD1245" s="251">
        <f ca="1">IF(A36taxstdlife="n/a","n/a",IF(A36taxstdlife="",0,IF(AD$3&gt;(A36stdlife+$E1245),((INDEX('PTRM input'!$G$385:$P$434,A36offset,$E1245)-INDEX('PTRM input'!$G$277:$P$326,A36offset,$E1245))*OFFSET($F$7,0,$E1245))-SUM($G1245:AC1245),(((INDEX('PTRM input'!$G$385:$P$434,A36offset,$E1245)-INDEX('PTRM input'!$G$277:$P$326,A36offset,$E1245))*OFFSET($F$7,0,$E1245))-SUM($G1245:AC1245))*(OFFSET('PTRM input'!$G$477,0,$E1245-1)/A36taxstdlife))))</f>
        <v>0</v>
      </c>
      <c r="AE1245" s="251">
        <f ca="1">IF(A36taxstdlife="n/a","n/a",IF(A36taxstdlife="",0,IF(AE$3&gt;(A36stdlife+$E1245),((INDEX('PTRM input'!$G$385:$P$434,A36offset,$E1245)-INDEX('PTRM input'!$G$277:$P$326,A36offset,$E1245))*OFFSET($F$7,0,$E1245))-SUM($G1245:AD1245),(((INDEX('PTRM input'!$G$385:$P$434,A36offset,$E1245)-INDEX('PTRM input'!$G$277:$P$326,A36offset,$E1245))*OFFSET($F$7,0,$E1245))-SUM($G1245:AD1245))*(OFFSET('PTRM input'!$G$477,0,$E1245-1)/A36taxstdlife))))</f>
        <v>0</v>
      </c>
      <c r="AF1245" s="251">
        <f ca="1">IF(A36taxstdlife="n/a","n/a",IF(A36taxstdlife="",0,IF(AF$3&gt;(A36stdlife+$E1245),((INDEX('PTRM input'!$G$385:$P$434,A36offset,$E1245)-INDEX('PTRM input'!$G$277:$P$326,A36offset,$E1245))*OFFSET($F$7,0,$E1245))-SUM($G1245:AE1245),(((INDEX('PTRM input'!$G$385:$P$434,A36offset,$E1245)-INDEX('PTRM input'!$G$277:$P$326,A36offset,$E1245))*OFFSET($F$7,0,$E1245))-SUM($G1245:AE1245))*(OFFSET('PTRM input'!$G$477,0,$E1245-1)/A36taxstdlife))))</f>
        <v>0</v>
      </c>
      <c r="AG1245" s="251">
        <f ca="1">IF(A36taxstdlife="n/a","n/a",IF(A36taxstdlife="",0,IF(AG$3&gt;(A36stdlife+$E1245),((INDEX('PTRM input'!$G$385:$P$434,A36offset,$E1245)-INDEX('PTRM input'!$G$277:$P$326,A36offset,$E1245))*OFFSET($F$7,0,$E1245))-SUM($G1245:AF1245),(((INDEX('PTRM input'!$G$385:$P$434,A36offset,$E1245)-INDEX('PTRM input'!$G$277:$P$326,A36offset,$E1245))*OFFSET($F$7,0,$E1245))-SUM($G1245:AF1245))*(OFFSET('PTRM input'!$G$477,0,$E1245-1)/A36taxstdlife))))</f>
        <v>0</v>
      </c>
      <c r="AH1245" s="251">
        <f ca="1">IF(A36taxstdlife="n/a","n/a",IF(A36taxstdlife="",0,IF(AH$3&gt;(A36stdlife+$E1245),((INDEX('PTRM input'!$G$385:$P$434,A36offset,$E1245)-INDEX('PTRM input'!$G$277:$P$326,A36offset,$E1245))*OFFSET($F$7,0,$E1245))-SUM($G1245:AG1245),(((INDEX('PTRM input'!$G$385:$P$434,A36offset,$E1245)-INDEX('PTRM input'!$G$277:$P$326,A36offset,$E1245))*OFFSET($F$7,0,$E1245))-SUM($G1245:AG1245))*(OFFSET('PTRM input'!$G$477,0,$E1245-1)/A36taxstdlife))))</f>
        <v>0</v>
      </c>
      <c r="AI1245" s="251">
        <f ca="1">IF(A36taxstdlife="n/a","n/a",IF(A36taxstdlife="",0,IF(AI$3&gt;(A36stdlife+$E1245),((INDEX('PTRM input'!$G$385:$P$434,A36offset,$E1245)-INDEX('PTRM input'!$G$277:$P$326,A36offset,$E1245))*OFFSET($F$7,0,$E1245))-SUM($G1245:AH1245),(((INDEX('PTRM input'!$G$385:$P$434,A36offset,$E1245)-INDEX('PTRM input'!$G$277:$P$326,A36offset,$E1245))*OFFSET($F$7,0,$E1245))-SUM($G1245:AH1245))*(OFFSET('PTRM input'!$G$477,0,$E1245-1)/A36taxstdlife))))</f>
        <v>0</v>
      </c>
      <c r="AJ1245" s="251">
        <f ca="1">IF(A36taxstdlife="n/a","n/a",IF(A36taxstdlife="",0,IF(AJ$3&gt;(A36stdlife+$E1245),((INDEX('PTRM input'!$G$385:$P$434,A36offset,$E1245)-INDEX('PTRM input'!$G$277:$P$326,A36offset,$E1245))*OFFSET($F$7,0,$E1245))-SUM($G1245:AI1245),(((INDEX('PTRM input'!$G$385:$P$434,A36offset,$E1245)-INDEX('PTRM input'!$G$277:$P$326,A36offset,$E1245))*OFFSET($F$7,0,$E1245))-SUM($G1245:AI1245))*(OFFSET('PTRM input'!$G$477,0,$E1245-1)/A36taxstdlife))))</f>
        <v>0</v>
      </c>
      <c r="AK1245" s="251">
        <f ca="1">IF(A36taxstdlife="n/a","n/a",IF(A36taxstdlife="",0,IF(AK$3&gt;(A36stdlife+$E1245),((INDEX('PTRM input'!$G$385:$P$434,A36offset,$E1245)-INDEX('PTRM input'!$G$277:$P$326,A36offset,$E1245))*OFFSET($F$7,0,$E1245))-SUM($G1245:AJ1245),(((INDEX('PTRM input'!$G$385:$P$434,A36offset,$E1245)-INDEX('PTRM input'!$G$277:$P$326,A36offset,$E1245))*OFFSET($F$7,0,$E1245))-SUM($G1245:AJ1245))*(OFFSET('PTRM input'!$G$477,0,$E1245-1)/A36taxstdlife))))</f>
        <v>0</v>
      </c>
      <c r="AL1245" s="251">
        <f ca="1">IF(A36taxstdlife="n/a","n/a",IF(A36taxstdlife="",0,IF(AL$3&gt;(A36stdlife+$E1245),((INDEX('PTRM input'!$G$385:$P$434,A36offset,$E1245)-INDEX('PTRM input'!$G$277:$P$326,A36offset,$E1245))*OFFSET($F$7,0,$E1245))-SUM($G1245:AK1245),(((INDEX('PTRM input'!$G$385:$P$434,A36offset,$E1245)-INDEX('PTRM input'!$G$277:$P$326,A36offset,$E1245))*OFFSET($F$7,0,$E1245))-SUM($G1245:AK1245))*(OFFSET('PTRM input'!$G$477,0,$E1245-1)/A36taxstdlife))))</f>
        <v>0</v>
      </c>
      <c r="AM1245" s="251">
        <f ca="1">IF(A36taxstdlife="n/a","n/a",IF(A36taxstdlife="",0,IF(AM$3&gt;(A36stdlife+$E1245),((INDEX('PTRM input'!$G$385:$P$434,A36offset,$E1245)-INDEX('PTRM input'!$G$277:$P$326,A36offset,$E1245))*OFFSET($F$7,0,$E1245))-SUM($G1245:AL1245),(((INDEX('PTRM input'!$G$385:$P$434,A36offset,$E1245)-INDEX('PTRM input'!$G$277:$P$326,A36offset,$E1245))*OFFSET($F$7,0,$E1245))-SUM($G1245:AL1245))*(OFFSET('PTRM input'!$G$477,0,$E1245-1)/A36taxstdlife))))</f>
        <v>0</v>
      </c>
      <c r="AN1245" s="251">
        <f ca="1">IF(A36taxstdlife="n/a","n/a",IF(A36taxstdlife="",0,IF(AN$3&gt;(A36stdlife+$E1245),((INDEX('PTRM input'!$G$385:$P$434,A36offset,$E1245)-INDEX('PTRM input'!$G$277:$P$326,A36offset,$E1245))*OFFSET($F$7,0,$E1245))-SUM($G1245:AM1245),(((INDEX('PTRM input'!$G$385:$P$434,A36offset,$E1245)-INDEX('PTRM input'!$G$277:$P$326,A36offset,$E1245))*OFFSET($F$7,0,$E1245))-SUM($G1245:AM1245))*(OFFSET('PTRM input'!$G$477,0,$E1245-1)/A36taxstdlife))))</f>
        <v>0</v>
      </c>
      <c r="AO1245" s="251">
        <f ca="1">IF(A36taxstdlife="n/a","n/a",IF(A36taxstdlife="",0,IF(AO$3&gt;(A36stdlife+$E1245),((INDEX('PTRM input'!$G$385:$P$434,A36offset,$E1245)-INDEX('PTRM input'!$G$277:$P$326,A36offset,$E1245))*OFFSET($F$7,0,$E1245))-SUM($G1245:AN1245),(((INDEX('PTRM input'!$G$385:$P$434,A36offset,$E1245)-INDEX('PTRM input'!$G$277:$P$326,A36offset,$E1245))*OFFSET($F$7,0,$E1245))-SUM($G1245:AN1245))*(OFFSET('PTRM input'!$G$477,0,$E1245-1)/A36taxstdlife))))</f>
        <v>0</v>
      </c>
      <c r="AP1245" s="251">
        <f ca="1">IF(A36taxstdlife="n/a","n/a",IF(A36taxstdlife="",0,IF(AP$3&gt;(A36stdlife+$E1245),((INDEX('PTRM input'!$G$385:$P$434,A36offset,$E1245)-INDEX('PTRM input'!$G$277:$P$326,A36offset,$E1245))*OFFSET($F$7,0,$E1245))-SUM($G1245:AO1245),(((INDEX('PTRM input'!$G$385:$P$434,A36offset,$E1245)-INDEX('PTRM input'!$G$277:$P$326,A36offset,$E1245))*OFFSET($F$7,0,$E1245))-SUM($G1245:AO1245))*(OFFSET('PTRM input'!$G$477,0,$E1245-1)/A36taxstdlife))))</f>
        <v>0</v>
      </c>
      <c r="AQ1245" s="251">
        <f ca="1">IF(A36taxstdlife="n/a","n/a",IF(A36taxstdlife="",0,IF(AQ$3&gt;(A36stdlife+$E1245),((INDEX('PTRM input'!$G$385:$P$434,A36offset,$E1245)-INDEX('PTRM input'!$G$277:$P$326,A36offset,$E1245))*OFFSET($F$7,0,$E1245))-SUM($G1245:AP1245),(((INDEX('PTRM input'!$G$385:$P$434,A36offset,$E1245)-INDEX('PTRM input'!$G$277:$P$326,A36offset,$E1245))*OFFSET($F$7,0,$E1245))-SUM($G1245:AP1245))*(OFFSET('PTRM input'!$G$477,0,$E1245-1)/A36taxstdlife))))</f>
        <v>0</v>
      </c>
      <c r="AR1245" s="251">
        <f ca="1">IF(A36taxstdlife="n/a","n/a",IF(A36taxstdlife="",0,IF(AR$3&gt;(A36stdlife+$E1245),((INDEX('PTRM input'!$G$385:$P$434,A36offset,$E1245)-INDEX('PTRM input'!$G$277:$P$326,A36offset,$E1245))*OFFSET($F$7,0,$E1245))-SUM($G1245:AQ1245),(((INDEX('PTRM input'!$G$385:$P$434,A36offset,$E1245)-INDEX('PTRM input'!$G$277:$P$326,A36offset,$E1245))*OFFSET($F$7,0,$E1245))-SUM($G1245:AQ1245))*(OFFSET('PTRM input'!$G$477,0,$E1245-1)/A36taxstdlife))))</f>
        <v>0</v>
      </c>
      <c r="AS1245" s="251">
        <f ca="1">IF(A36taxstdlife="n/a","n/a",IF(A36taxstdlife="",0,IF(AS$3&gt;(A36stdlife+$E1245),((INDEX('PTRM input'!$G$385:$P$434,A36offset,$E1245)-INDEX('PTRM input'!$G$277:$P$326,A36offset,$E1245))*OFFSET($F$7,0,$E1245))-SUM($G1245:AR1245),(((INDEX('PTRM input'!$G$385:$P$434,A36offset,$E1245)-INDEX('PTRM input'!$G$277:$P$326,A36offset,$E1245))*OFFSET($F$7,0,$E1245))-SUM($G1245:AR1245))*(OFFSET('PTRM input'!$G$477,0,$E1245-1)/A36taxstdlife))))</f>
        <v>0</v>
      </c>
      <c r="AT1245" s="251">
        <f ca="1">IF(A36taxstdlife="n/a","n/a",IF(A36taxstdlife="",0,IF(AT$3&gt;(A36stdlife+$E1245),((INDEX('PTRM input'!$G$385:$P$434,A36offset,$E1245)-INDEX('PTRM input'!$G$277:$P$326,A36offset,$E1245))*OFFSET($F$7,0,$E1245))-SUM($G1245:AS1245),(((INDEX('PTRM input'!$G$385:$P$434,A36offset,$E1245)-INDEX('PTRM input'!$G$277:$P$326,A36offset,$E1245))*OFFSET($F$7,0,$E1245))-SUM($G1245:AS1245))*(OFFSET('PTRM input'!$G$477,0,$E1245-1)/A36taxstdlife))))</f>
        <v>0</v>
      </c>
      <c r="AU1245" s="251">
        <f ca="1">IF(A36taxstdlife="n/a","n/a",IF(A36taxstdlife="",0,IF(AU$3&gt;(A36stdlife+$E1245),((INDEX('PTRM input'!$G$385:$P$434,A36offset,$E1245)-INDEX('PTRM input'!$G$277:$P$326,A36offset,$E1245))*OFFSET($F$7,0,$E1245))-SUM($G1245:AT1245),(((INDEX('PTRM input'!$G$385:$P$434,A36offset,$E1245)-INDEX('PTRM input'!$G$277:$P$326,A36offset,$E1245))*OFFSET($F$7,0,$E1245))-SUM($G1245:AT1245))*(OFFSET('PTRM input'!$G$477,0,$E1245-1)/A36taxstdlife))))</f>
        <v>0</v>
      </c>
      <c r="AV1245" s="251">
        <f ca="1">IF(A36taxstdlife="n/a","n/a",IF(A36taxstdlife="",0,IF(AV$3&gt;(A36stdlife+$E1245),((INDEX('PTRM input'!$G$385:$P$434,A36offset,$E1245)-INDEX('PTRM input'!$G$277:$P$326,A36offset,$E1245))*OFFSET($F$7,0,$E1245))-SUM($G1245:AU1245),(((INDEX('PTRM input'!$G$385:$P$434,A36offset,$E1245)-INDEX('PTRM input'!$G$277:$P$326,A36offset,$E1245))*OFFSET($F$7,0,$E1245))-SUM($G1245:AU1245))*(OFFSET('PTRM input'!$G$477,0,$E1245-1)/A36taxstdlife))))</f>
        <v>0</v>
      </c>
      <c r="AW1245" s="251">
        <f ca="1">IF(A36taxstdlife="n/a","n/a",IF(A36taxstdlife="",0,IF(AW$3&gt;(A36stdlife+$E1245),((INDEX('PTRM input'!$G$385:$P$434,A36offset,$E1245)-INDEX('PTRM input'!$G$277:$P$326,A36offset,$E1245))*OFFSET($F$7,0,$E1245))-SUM($G1245:AV1245),(((INDEX('PTRM input'!$G$385:$P$434,A36offset,$E1245)-INDEX('PTRM input'!$G$277:$P$326,A36offset,$E1245))*OFFSET($F$7,0,$E1245))-SUM($G1245:AV1245))*(OFFSET('PTRM input'!$G$477,0,$E1245-1)/A36taxstdlife))))</f>
        <v>0</v>
      </c>
      <c r="AX1245" s="251">
        <f ca="1">IF(A36taxstdlife="n/a","n/a",IF(A36taxstdlife="",0,IF(AX$3&gt;(A36stdlife+$E1245),((INDEX('PTRM input'!$G$385:$P$434,A36offset,$E1245)-INDEX('PTRM input'!$G$277:$P$326,A36offset,$E1245))*OFFSET($F$7,0,$E1245))-SUM($G1245:AW1245),(((INDEX('PTRM input'!$G$385:$P$434,A36offset,$E1245)-INDEX('PTRM input'!$G$277:$P$326,A36offset,$E1245))*OFFSET($F$7,0,$E1245))-SUM($G1245:AW1245))*(OFFSET('PTRM input'!$G$477,0,$E1245-1)/A36taxstdlife))))</f>
        <v>0</v>
      </c>
      <c r="AY1245" s="251">
        <f ca="1">IF(A36taxstdlife="n/a","n/a",IF(A36taxstdlife="",0,IF(AY$3&gt;(A36stdlife+$E1245),((INDEX('PTRM input'!$G$385:$P$434,A36offset,$E1245)-INDEX('PTRM input'!$G$277:$P$326,A36offset,$E1245))*OFFSET($F$7,0,$E1245))-SUM($G1245:AX1245),(((INDEX('PTRM input'!$G$385:$P$434,A36offset,$E1245)-INDEX('PTRM input'!$G$277:$P$326,A36offset,$E1245))*OFFSET($F$7,0,$E1245))-SUM($G1245:AX1245))*(OFFSET('PTRM input'!$G$477,0,$E1245-1)/A36taxstdlife))))</f>
        <v>0</v>
      </c>
      <c r="AZ1245" s="251">
        <f ca="1">IF(A36taxstdlife="n/a","n/a",IF(A36taxstdlife="",0,IF(AZ$3&gt;(A36stdlife+$E1245),((INDEX('PTRM input'!$G$385:$P$434,A36offset,$E1245)-INDEX('PTRM input'!$G$277:$P$326,A36offset,$E1245))*OFFSET($F$7,0,$E1245))-SUM($G1245:AY1245),(((INDEX('PTRM input'!$G$385:$P$434,A36offset,$E1245)-INDEX('PTRM input'!$G$277:$P$326,A36offset,$E1245))*OFFSET($F$7,0,$E1245))-SUM($G1245:AY1245))*(OFFSET('PTRM input'!$G$477,0,$E1245-1)/A36taxstdlife))))</f>
        <v>0</v>
      </c>
      <c r="BA1245" s="251">
        <f ca="1">IF(A36taxstdlife="n/a","n/a",IF(A36taxstdlife="",0,IF(BA$3&gt;(A36stdlife+$E1245),((INDEX('PTRM input'!$G$385:$P$434,A36offset,$E1245)-INDEX('PTRM input'!$G$277:$P$326,A36offset,$E1245))*OFFSET($F$7,0,$E1245))-SUM($G1245:AZ1245),(((INDEX('PTRM input'!$G$385:$P$434,A36offset,$E1245)-INDEX('PTRM input'!$G$277:$P$326,A36offset,$E1245))*OFFSET($F$7,0,$E1245))-SUM($G1245:AZ1245))*(OFFSET('PTRM input'!$G$477,0,$E1245-1)/A36taxstdlife))))</f>
        <v>0</v>
      </c>
      <c r="BB1245" s="251">
        <f ca="1">IF(A36taxstdlife="n/a","n/a",IF(A36taxstdlife="",0,IF(BB$3&gt;(A36stdlife+$E1245),((INDEX('PTRM input'!$G$385:$P$434,A36offset,$E1245)-INDEX('PTRM input'!$G$277:$P$326,A36offset,$E1245))*OFFSET($F$7,0,$E1245))-SUM($G1245:BA1245),(((INDEX('PTRM input'!$G$385:$P$434,A36offset,$E1245)-INDEX('PTRM input'!$G$277:$P$326,A36offset,$E1245))*OFFSET($F$7,0,$E1245))-SUM($G1245:BA1245))*(OFFSET('PTRM input'!$G$477,0,$E1245-1)/A36taxstdlife))))</f>
        <v>0</v>
      </c>
      <c r="BC1245" s="251">
        <f ca="1">IF(A36taxstdlife="n/a","n/a",IF(A36taxstdlife="",0,IF(BC$3&gt;(A36stdlife+$E1245),((INDEX('PTRM input'!$G$385:$P$434,A36offset,$E1245)-INDEX('PTRM input'!$G$277:$P$326,A36offset,$E1245))*OFFSET($F$7,0,$E1245))-SUM($G1245:BB1245),(((INDEX('PTRM input'!$G$385:$P$434,A36offset,$E1245)-INDEX('PTRM input'!$G$277:$P$326,A36offset,$E1245))*OFFSET($F$7,0,$E1245))-SUM($G1245:BB1245))*(OFFSET('PTRM input'!$G$477,0,$E1245-1)/A36taxstdlife))))</f>
        <v>0</v>
      </c>
      <c r="BD1245" s="251">
        <f ca="1">IF(A36taxstdlife="n/a","n/a",IF(A36taxstdlife="",0,IF(BD$3&gt;(A36stdlife+$E1245),((INDEX('PTRM input'!$G$385:$P$434,A36offset,$E1245)-INDEX('PTRM input'!$G$277:$P$326,A36offset,$E1245))*OFFSET($F$7,0,$E1245))-SUM($G1245:BC1245),(((INDEX('PTRM input'!$G$385:$P$434,A36offset,$E1245)-INDEX('PTRM input'!$G$277:$P$326,A36offset,$E1245))*OFFSET($F$7,0,$E1245))-SUM($G1245:BC1245))*(OFFSET('PTRM input'!$G$477,0,$E1245-1)/A36taxstdlife))))</f>
        <v>0</v>
      </c>
      <c r="BE1245" s="251">
        <f ca="1">IF(A36taxstdlife="n/a","n/a",IF(A36taxstdlife="",0,IF(BE$3&gt;(A36stdlife+$E1245),((INDEX('PTRM input'!$G$385:$P$434,A36offset,$E1245)-INDEX('PTRM input'!$G$277:$P$326,A36offset,$E1245))*OFFSET($F$7,0,$E1245))-SUM($G1245:BD1245),(((INDEX('PTRM input'!$G$385:$P$434,A36offset,$E1245)-INDEX('PTRM input'!$G$277:$P$326,A36offset,$E1245))*OFFSET($F$7,0,$E1245))-SUM($G1245:BD1245))*(OFFSET('PTRM input'!$G$477,0,$E1245-1)/A36taxstdlife))))</f>
        <v>0</v>
      </c>
      <c r="BF1245" s="251">
        <f ca="1">IF(A36taxstdlife="n/a","n/a",IF(A36taxstdlife="",0,IF(BF$3&gt;(A36stdlife+$E1245),((INDEX('PTRM input'!$G$385:$P$434,A36offset,$E1245)-INDEX('PTRM input'!$G$277:$P$326,A36offset,$E1245))*OFFSET($F$7,0,$E1245))-SUM($G1245:BE1245),(((INDEX('PTRM input'!$G$385:$P$434,A36offset,$E1245)-INDEX('PTRM input'!$G$277:$P$326,A36offset,$E1245))*OFFSET($F$7,0,$E1245))-SUM($G1245:BE1245))*(OFFSET('PTRM input'!$G$477,0,$E1245-1)/A36taxstdlife))))</f>
        <v>0</v>
      </c>
      <c r="BG1245" s="251">
        <f ca="1">IF(A36taxstdlife="n/a","n/a",IF(A36taxstdlife="",0,IF(BG$3&gt;(A36stdlife+$E1245),((INDEX('PTRM input'!$G$385:$P$434,A36offset,$E1245)-INDEX('PTRM input'!$G$277:$P$326,A36offset,$E1245))*OFFSET($F$7,0,$E1245))-SUM($G1245:BF1245),(((INDEX('PTRM input'!$G$385:$P$434,A36offset,$E1245)-INDEX('PTRM input'!$G$277:$P$326,A36offset,$E1245))*OFFSET($F$7,0,$E1245))-SUM($G1245:BF1245))*(OFFSET('PTRM input'!$G$477,0,$E1245-1)/A36taxstdlife))))</f>
        <v>0</v>
      </c>
      <c r="BH1245" s="251">
        <f ca="1">IF(A36taxstdlife="n/a","n/a",IF(A36taxstdlife="",0,IF(BH$3&gt;(A36stdlife+$E1245),((INDEX('PTRM input'!$G$385:$P$434,A36offset,$E1245)-INDEX('PTRM input'!$G$277:$P$326,A36offset,$E1245))*OFFSET($F$7,0,$E1245))-SUM($G1245:BG1245),(((INDEX('PTRM input'!$G$385:$P$434,A36offset,$E1245)-INDEX('PTRM input'!$G$277:$P$326,A36offset,$E1245))*OFFSET($F$7,0,$E1245))-SUM($G1245:BG1245))*(OFFSET('PTRM input'!$G$477,0,$E1245-1)/A36taxstdlife))))</f>
        <v>0</v>
      </c>
      <c r="BI1245" s="251">
        <f ca="1">IF(A36taxstdlife="n/a","n/a",IF(A36taxstdlife="",0,IF(BI$3&gt;(A36stdlife+$E1245),((INDEX('PTRM input'!$G$385:$P$434,A36offset,$E1245)-INDEX('PTRM input'!$G$277:$P$326,A36offset,$E1245))*OFFSET($F$7,0,$E1245))-SUM($G1245:BH1245),(((INDEX('PTRM input'!$G$385:$P$434,A36offset,$E1245)-INDEX('PTRM input'!$G$277:$P$326,A36offset,$E1245))*OFFSET($F$7,0,$E1245))-SUM($G1245:BH1245))*(OFFSET('PTRM input'!$G$477,0,$E1245-1)/A36taxstdlife))))</f>
        <v>0</v>
      </c>
      <c r="BJ1245" s="116"/>
      <c r="BK1245" s="116"/>
      <c r="BL1245" s="116"/>
      <c r="BM1245" s="116"/>
    </row>
    <row r="1246" spans="1:65" ht="12.75" hidden="1" customHeight="1" outlineLevel="2">
      <c r="A1246" s="366"/>
      <c r="B1246" s="19"/>
      <c r="C1246" s="18"/>
      <c r="D1246" s="760"/>
      <c r="E1246" s="87">
        <v>10</v>
      </c>
      <c r="F1246" s="356"/>
      <c r="G1246" s="434"/>
      <c r="H1246" s="435"/>
      <c r="I1246" s="435"/>
      <c r="J1246" s="435"/>
      <c r="K1246" s="435"/>
      <c r="L1246" s="435"/>
      <c r="M1246" s="435"/>
      <c r="N1246" s="435"/>
      <c r="O1246" s="435"/>
      <c r="P1246" s="619"/>
      <c r="Q1246" s="251">
        <f ca="1">IF(A36taxstdlife="n/a","n/a",IF(A36taxstdlife="",0,IF(Q$3&gt;(A36stdlife+$E1246),((INDEX('PTRM input'!$G$385:$P$434,A36offset,$E1246)-INDEX('PTRM input'!$G$277:$P$326,A36offset,$E1246))*OFFSET($F$7,0,$E1246))-SUM($G1246:P1246),(((INDEX('PTRM input'!$G$385:$P$434,A36offset,$E1246)-INDEX('PTRM input'!$G$277:$P$326,A36offset,$E1246))*OFFSET($F$7,0,$E1246))-SUM($G1246:P1246))*(OFFSET('PTRM input'!$G$477,0,$E1246-1)/A36taxstdlife))))</f>
        <v>0</v>
      </c>
      <c r="R1246" s="251">
        <f ca="1">IF(A36taxstdlife="n/a","n/a",IF(A36taxstdlife="",0,IF(R$3&gt;(A36stdlife+$E1246),((INDEX('PTRM input'!$G$385:$P$434,A36offset,$E1246)-INDEX('PTRM input'!$G$277:$P$326,A36offset,$E1246))*OFFSET($F$7,0,$E1246))-SUM($G1246:Q1246),(((INDEX('PTRM input'!$G$385:$P$434,A36offset,$E1246)-INDEX('PTRM input'!$G$277:$P$326,A36offset,$E1246))*OFFSET($F$7,0,$E1246))-SUM($G1246:Q1246))*(OFFSET('PTRM input'!$G$477,0,$E1246-1)/A36taxstdlife))))</f>
        <v>0</v>
      </c>
      <c r="S1246" s="251">
        <f ca="1">IF(A36taxstdlife="n/a","n/a",IF(A36taxstdlife="",0,IF(S$3&gt;(A36stdlife+$E1246),((INDEX('PTRM input'!$G$385:$P$434,A36offset,$E1246)-INDEX('PTRM input'!$G$277:$P$326,A36offset,$E1246))*OFFSET($F$7,0,$E1246))-SUM($G1246:R1246),(((INDEX('PTRM input'!$G$385:$P$434,A36offset,$E1246)-INDEX('PTRM input'!$G$277:$P$326,A36offset,$E1246))*OFFSET($F$7,0,$E1246))-SUM($G1246:R1246))*(OFFSET('PTRM input'!$G$477,0,$E1246-1)/A36taxstdlife))))</f>
        <v>0</v>
      </c>
      <c r="T1246" s="251">
        <f ca="1">IF(A36taxstdlife="n/a","n/a",IF(A36taxstdlife="",0,IF(T$3&gt;(A36stdlife+$E1246),((INDEX('PTRM input'!$G$385:$P$434,A36offset,$E1246)-INDEX('PTRM input'!$G$277:$P$326,A36offset,$E1246))*OFFSET($F$7,0,$E1246))-SUM($G1246:S1246),(((INDEX('PTRM input'!$G$385:$P$434,A36offset,$E1246)-INDEX('PTRM input'!$G$277:$P$326,A36offset,$E1246))*OFFSET($F$7,0,$E1246))-SUM($G1246:S1246))*(OFFSET('PTRM input'!$G$477,0,$E1246-1)/A36taxstdlife))))</f>
        <v>0</v>
      </c>
      <c r="U1246" s="251">
        <f ca="1">IF(A36taxstdlife="n/a","n/a",IF(A36taxstdlife="",0,IF(U$3&gt;(A36stdlife+$E1246),((INDEX('PTRM input'!$G$385:$P$434,A36offset,$E1246)-INDEX('PTRM input'!$G$277:$P$326,A36offset,$E1246))*OFFSET($F$7,0,$E1246))-SUM($G1246:T1246),(((INDEX('PTRM input'!$G$385:$P$434,A36offset,$E1246)-INDEX('PTRM input'!$G$277:$P$326,A36offset,$E1246))*OFFSET($F$7,0,$E1246))-SUM($G1246:T1246))*(OFFSET('PTRM input'!$G$477,0,$E1246-1)/A36taxstdlife))))</f>
        <v>0</v>
      </c>
      <c r="V1246" s="251">
        <f ca="1">IF(A36taxstdlife="n/a","n/a",IF(A36taxstdlife="",0,IF(V$3&gt;(A36stdlife+$E1246),((INDEX('PTRM input'!$G$385:$P$434,A36offset,$E1246)-INDEX('PTRM input'!$G$277:$P$326,A36offset,$E1246))*OFFSET($F$7,0,$E1246))-SUM($G1246:U1246),(((INDEX('PTRM input'!$G$385:$P$434,A36offset,$E1246)-INDEX('PTRM input'!$G$277:$P$326,A36offset,$E1246))*OFFSET($F$7,0,$E1246))-SUM($G1246:U1246))*(OFFSET('PTRM input'!$G$477,0,$E1246-1)/A36taxstdlife))))</f>
        <v>0</v>
      </c>
      <c r="W1246" s="251">
        <f ca="1">IF(A36taxstdlife="n/a","n/a",IF(A36taxstdlife="",0,IF(W$3&gt;(A36stdlife+$E1246),((INDEX('PTRM input'!$G$385:$P$434,A36offset,$E1246)-INDEX('PTRM input'!$G$277:$P$326,A36offset,$E1246))*OFFSET($F$7,0,$E1246))-SUM($G1246:V1246),(((INDEX('PTRM input'!$G$385:$P$434,A36offset,$E1246)-INDEX('PTRM input'!$G$277:$P$326,A36offset,$E1246))*OFFSET($F$7,0,$E1246))-SUM($G1246:V1246))*(OFFSET('PTRM input'!$G$477,0,$E1246-1)/A36taxstdlife))))</f>
        <v>0</v>
      </c>
      <c r="X1246" s="251">
        <f ca="1">IF(A36taxstdlife="n/a","n/a",IF(A36taxstdlife="",0,IF(X$3&gt;(A36stdlife+$E1246),((INDEX('PTRM input'!$G$385:$P$434,A36offset,$E1246)-INDEX('PTRM input'!$G$277:$P$326,A36offset,$E1246))*OFFSET($F$7,0,$E1246))-SUM($G1246:W1246),(((INDEX('PTRM input'!$G$385:$P$434,A36offset,$E1246)-INDEX('PTRM input'!$G$277:$P$326,A36offset,$E1246))*OFFSET($F$7,0,$E1246))-SUM($G1246:W1246))*(OFFSET('PTRM input'!$G$477,0,$E1246-1)/A36taxstdlife))))</f>
        <v>0</v>
      </c>
      <c r="Y1246" s="251">
        <f ca="1">IF(A36taxstdlife="n/a","n/a",IF(A36taxstdlife="",0,IF(Y$3&gt;(A36stdlife+$E1246),((INDEX('PTRM input'!$G$385:$P$434,A36offset,$E1246)-INDEX('PTRM input'!$G$277:$P$326,A36offset,$E1246))*OFFSET($F$7,0,$E1246))-SUM($G1246:X1246),(((INDEX('PTRM input'!$G$385:$P$434,A36offset,$E1246)-INDEX('PTRM input'!$G$277:$P$326,A36offset,$E1246))*OFFSET($F$7,0,$E1246))-SUM($G1246:X1246))*(OFFSET('PTRM input'!$G$477,0,$E1246-1)/A36taxstdlife))))</f>
        <v>0</v>
      </c>
      <c r="Z1246" s="251">
        <f ca="1">IF(A36taxstdlife="n/a","n/a",IF(A36taxstdlife="",0,IF(Z$3&gt;(A36stdlife+$E1246),((INDEX('PTRM input'!$G$385:$P$434,A36offset,$E1246)-INDEX('PTRM input'!$G$277:$P$326,A36offset,$E1246))*OFFSET($F$7,0,$E1246))-SUM($G1246:Y1246),(((INDEX('PTRM input'!$G$385:$P$434,A36offset,$E1246)-INDEX('PTRM input'!$G$277:$P$326,A36offset,$E1246))*OFFSET($F$7,0,$E1246))-SUM($G1246:Y1246))*(OFFSET('PTRM input'!$G$477,0,$E1246-1)/A36taxstdlife))))</f>
        <v>0</v>
      </c>
      <c r="AA1246" s="251">
        <f ca="1">IF(A36taxstdlife="n/a","n/a",IF(A36taxstdlife="",0,IF(AA$3&gt;(A36stdlife+$E1246),((INDEX('PTRM input'!$G$385:$P$434,A36offset,$E1246)-INDEX('PTRM input'!$G$277:$P$326,A36offset,$E1246))*OFFSET($F$7,0,$E1246))-SUM($G1246:Z1246),(((INDEX('PTRM input'!$G$385:$P$434,A36offset,$E1246)-INDEX('PTRM input'!$G$277:$P$326,A36offset,$E1246))*OFFSET($F$7,0,$E1246))-SUM($G1246:Z1246))*(OFFSET('PTRM input'!$G$477,0,$E1246-1)/A36taxstdlife))))</f>
        <v>0</v>
      </c>
      <c r="AB1246" s="251">
        <f ca="1">IF(A36taxstdlife="n/a","n/a",IF(A36taxstdlife="",0,IF(AB$3&gt;(A36stdlife+$E1246),((INDEX('PTRM input'!$G$385:$P$434,A36offset,$E1246)-INDEX('PTRM input'!$G$277:$P$326,A36offset,$E1246))*OFFSET($F$7,0,$E1246))-SUM($G1246:AA1246),(((INDEX('PTRM input'!$G$385:$P$434,A36offset,$E1246)-INDEX('PTRM input'!$G$277:$P$326,A36offset,$E1246))*OFFSET($F$7,0,$E1246))-SUM($G1246:AA1246))*(OFFSET('PTRM input'!$G$477,0,$E1246-1)/A36taxstdlife))))</f>
        <v>0</v>
      </c>
      <c r="AC1246" s="251">
        <f ca="1">IF(A36taxstdlife="n/a","n/a",IF(A36taxstdlife="",0,IF(AC$3&gt;(A36stdlife+$E1246),((INDEX('PTRM input'!$G$385:$P$434,A36offset,$E1246)-INDEX('PTRM input'!$G$277:$P$326,A36offset,$E1246))*OFFSET($F$7,0,$E1246))-SUM($G1246:AB1246),(((INDEX('PTRM input'!$G$385:$P$434,A36offset,$E1246)-INDEX('PTRM input'!$G$277:$P$326,A36offset,$E1246))*OFFSET($F$7,0,$E1246))-SUM($G1246:AB1246))*(OFFSET('PTRM input'!$G$477,0,$E1246-1)/A36taxstdlife))))</f>
        <v>0</v>
      </c>
      <c r="AD1246" s="251">
        <f ca="1">IF(A36taxstdlife="n/a","n/a",IF(A36taxstdlife="",0,IF(AD$3&gt;(A36stdlife+$E1246),((INDEX('PTRM input'!$G$385:$P$434,A36offset,$E1246)-INDEX('PTRM input'!$G$277:$P$326,A36offset,$E1246))*OFFSET($F$7,0,$E1246))-SUM($G1246:AC1246),(((INDEX('PTRM input'!$G$385:$P$434,A36offset,$E1246)-INDEX('PTRM input'!$G$277:$P$326,A36offset,$E1246))*OFFSET($F$7,0,$E1246))-SUM($G1246:AC1246))*(OFFSET('PTRM input'!$G$477,0,$E1246-1)/A36taxstdlife))))</f>
        <v>0</v>
      </c>
      <c r="AE1246" s="251">
        <f ca="1">IF(A36taxstdlife="n/a","n/a",IF(A36taxstdlife="",0,IF(AE$3&gt;(A36stdlife+$E1246),((INDEX('PTRM input'!$G$385:$P$434,A36offset,$E1246)-INDEX('PTRM input'!$G$277:$P$326,A36offset,$E1246))*OFFSET($F$7,0,$E1246))-SUM($G1246:AD1246),(((INDEX('PTRM input'!$G$385:$P$434,A36offset,$E1246)-INDEX('PTRM input'!$G$277:$P$326,A36offset,$E1246))*OFFSET($F$7,0,$E1246))-SUM($G1246:AD1246))*(OFFSET('PTRM input'!$G$477,0,$E1246-1)/A36taxstdlife))))</f>
        <v>0</v>
      </c>
      <c r="AF1246" s="251">
        <f ca="1">IF(A36taxstdlife="n/a","n/a",IF(A36taxstdlife="",0,IF(AF$3&gt;(A36stdlife+$E1246),((INDEX('PTRM input'!$G$385:$P$434,A36offset,$E1246)-INDEX('PTRM input'!$G$277:$P$326,A36offset,$E1246))*OFFSET($F$7,0,$E1246))-SUM($G1246:AE1246),(((INDEX('PTRM input'!$G$385:$P$434,A36offset,$E1246)-INDEX('PTRM input'!$G$277:$P$326,A36offset,$E1246))*OFFSET($F$7,0,$E1246))-SUM($G1246:AE1246))*(OFFSET('PTRM input'!$G$477,0,$E1246-1)/A36taxstdlife))))</f>
        <v>0</v>
      </c>
      <c r="AG1246" s="251">
        <f ca="1">IF(A36taxstdlife="n/a","n/a",IF(A36taxstdlife="",0,IF(AG$3&gt;(A36stdlife+$E1246),((INDEX('PTRM input'!$G$385:$P$434,A36offset,$E1246)-INDEX('PTRM input'!$G$277:$P$326,A36offset,$E1246))*OFFSET($F$7,0,$E1246))-SUM($G1246:AF1246),(((INDEX('PTRM input'!$G$385:$P$434,A36offset,$E1246)-INDEX('PTRM input'!$G$277:$P$326,A36offset,$E1246))*OFFSET($F$7,0,$E1246))-SUM($G1246:AF1246))*(OFFSET('PTRM input'!$G$477,0,$E1246-1)/A36taxstdlife))))</f>
        <v>0</v>
      </c>
      <c r="AH1246" s="251">
        <f ca="1">IF(A36taxstdlife="n/a","n/a",IF(A36taxstdlife="",0,IF(AH$3&gt;(A36stdlife+$E1246),((INDEX('PTRM input'!$G$385:$P$434,A36offset,$E1246)-INDEX('PTRM input'!$G$277:$P$326,A36offset,$E1246))*OFFSET($F$7,0,$E1246))-SUM($G1246:AG1246),(((INDEX('PTRM input'!$G$385:$P$434,A36offset,$E1246)-INDEX('PTRM input'!$G$277:$P$326,A36offset,$E1246))*OFFSET($F$7,0,$E1246))-SUM($G1246:AG1246))*(OFFSET('PTRM input'!$G$477,0,$E1246-1)/A36taxstdlife))))</f>
        <v>0</v>
      </c>
      <c r="AI1246" s="251">
        <f ca="1">IF(A36taxstdlife="n/a","n/a",IF(A36taxstdlife="",0,IF(AI$3&gt;(A36stdlife+$E1246),((INDEX('PTRM input'!$G$385:$P$434,A36offset,$E1246)-INDEX('PTRM input'!$G$277:$P$326,A36offset,$E1246))*OFFSET($F$7,0,$E1246))-SUM($G1246:AH1246),(((INDEX('PTRM input'!$G$385:$P$434,A36offset,$E1246)-INDEX('PTRM input'!$G$277:$P$326,A36offset,$E1246))*OFFSET($F$7,0,$E1246))-SUM($G1246:AH1246))*(OFFSET('PTRM input'!$G$477,0,$E1246-1)/A36taxstdlife))))</f>
        <v>0</v>
      </c>
      <c r="AJ1246" s="251">
        <f ca="1">IF(A36taxstdlife="n/a","n/a",IF(A36taxstdlife="",0,IF(AJ$3&gt;(A36stdlife+$E1246),((INDEX('PTRM input'!$G$385:$P$434,A36offset,$E1246)-INDEX('PTRM input'!$G$277:$P$326,A36offset,$E1246))*OFFSET($F$7,0,$E1246))-SUM($G1246:AI1246),(((INDEX('PTRM input'!$G$385:$P$434,A36offset,$E1246)-INDEX('PTRM input'!$G$277:$P$326,A36offset,$E1246))*OFFSET($F$7,0,$E1246))-SUM($G1246:AI1246))*(OFFSET('PTRM input'!$G$477,0,$E1246-1)/A36taxstdlife))))</f>
        <v>0</v>
      </c>
      <c r="AK1246" s="251">
        <f ca="1">IF(A36taxstdlife="n/a","n/a",IF(A36taxstdlife="",0,IF(AK$3&gt;(A36stdlife+$E1246),((INDEX('PTRM input'!$G$385:$P$434,A36offset,$E1246)-INDEX('PTRM input'!$G$277:$P$326,A36offset,$E1246))*OFFSET($F$7,0,$E1246))-SUM($G1246:AJ1246),(((INDEX('PTRM input'!$G$385:$P$434,A36offset,$E1246)-INDEX('PTRM input'!$G$277:$P$326,A36offset,$E1246))*OFFSET($F$7,0,$E1246))-SUM($G1246:AJ1246))*(OFFSET('PTRM input'!$G$477,0,$E1246-1)/A36taxstdlife))))</f>
        <v>0</v>
      </c>
      <c r="AL1246" s="251">
        <f ca="1">IF(A36taxstdlife="n/a","n/a",IF(A36taxstdlife="",0,IF(AL$3&gt;(A36stdlife+$E1246),((INDEX('PTRM input'!$G$385:$P$434,A36offset,$E1246)-INDEX('PTRM input'!$G$277:$P$326,A36offset,$E1246))*OFFSET($F$7,0,$E1246))-SUM($G1246:AK1246),(((INDEX('PTRM input'!$G$385:$P$434,A36offset,$E1246)-INDEX('PTRM input'!$G$277:$P$326,A36offset,$E1246))*OFFSET($F$7,0,$E1246))-SUM($G1246:AK1246))*(OFFSET('PTRM input'!$G$477,0,$E1246-1)/A36taxstdlife))))</f>
        <v>0</v>
      </c>
      <c r="AM1246" s="251">
        <f ca="1">IF(A36taxstdlife="n/a","n/a",IF(A36taxstdlife="",0,IF(AM$3&gt;(A36stdlife+$E1246),((INDEX('PTRM input'!$G$385:$P$434,A36offset,$E1246)-INDEX('PTRM input'!$G$277:$P$326,A36offset,$E1246))*OFFSET($F$7,0,$E1246))-SUM($G1246:AL1246),(((INDEX('PTRM input'!$G$385:$P$434,A36offset,$E1246)-INDEX('PTRM input'!$G$277:$P$326,A36offset,$E1246))*OFFSET($F$7,0,$E1246))-SUM($G1246:AL1246))*(OFFSET('PTRM input'!$G$477,0,$E1246-1)/A36taxstdlife))))</f>
        <v>0</v>
      </c>
      <c r="AN1246" s="251">
        <f ca="1">IF(A36taxstdlife="n/a","n/a",IF(A36taxstdlife="",0,IF(AN$3&gt;(A36stdlife+$E1246),((INDEX('PTRM input'!$G$385:$P$434,A36offset,$E1246)-INDEX('PTRM input'!$G$277:$P$326,A36offset,$E1246))*OFFSET($F$7,0,$E1246))-SUM($G1246:AM1246),(((INDEX('PTRM input'!$G$385:$P$434,A36offset,$E1246)-INDEX('PTRM input'!$G$277:$P$326,A36offset,$E1246))*OFFSET($F$7,0,$E1246))-SUM($G1246:AM1246))*(OFFSET('PTRM input'!$G$477,0,$E1246-1)/A36taxstdlife))))</f>
        <v>0</v>
      </c>
      <c r="AO1246" s="251">
        <f ca="1">IF(A36taxstdlife="n/a","n/a",IF(A36taxstdlife="",0,IF(AO$3&gt;(A36stdlife+$E1246),((INDEX('PTRM input'!$G$385:$P$434,A36offset,$E1246)-INDEX('PTRM input'!$G$277:$P$326,A36offset,$E1246))*OFFSET($F$7,0,$E1246))-SUM($G1246:AN1246),(((INDEX('PTRM input'!$G$385:$P$434,A36offset,$E1246)-INDEX('PTRM input'!$G$277:$P$326,A36offset,$E1246))*OFFSET($F$7,0,$E1246))-SUM($G1246:AN1246))*(OFFSET('PTRM input'!$G$477,0,$E1246-1)/A36taxstdlife))))</f>
        <v>0</v>
      </c>
      <c r="AP1246" s="251">
        <f ca="1">IF(A36taxstdlife="n/a","n/a",IF(A36taxstdlife="",0,IF(AP$3&gt;(A36stdlife+$E1246),((INDEX('PTRM input'!$G$385:$P$434,A36offset,$E1246)-INDEX('PTRM input'!$G$277:$P$326,A36offset,$E1246))*OFFSET($F$7,0,$E1246))-SUM($G1246:AO1246),(((INDEX('PTRM input'!$G$385:$P$434,A36offset,$E1246)-INDEX('PTRM input'!$G$277:$P$326,A36offset,$E1246))*OFFSET($F$7,0,$E1246))-SUM($G1246:AO1246))*(OFFSET('PTRM input'!$G$477,0,$E1246-1)/A36taxstdlife))))</f>
        <v>0</v>
      </c>
      <c r="AQ1246" s="251">
        <f ca="1">IF(A36taxstdlife="n/a","n/a",IF(A36taxstdlife="",0,IF(AQ$3&gt;(A36stdlife+$E1246),((INDEX('PTRM input'!$G$385:$P$434,A36offset,$E1246)-INDEX('PTRM input'!$G$277:$P$326,A36offset,$E1246))*OFFSET($F$7,0,$E1246))-SUM($G1246:AP1246),(((INDEX('PTRM input'!$G$385:$P$434,A36offset,$E1246)-INDEX('PTRM input'!$G$277:$P$326,A36offset,$E1246))*OFFSET($F$7,0,$E1246))-SUM($G1246:AP1246))*(OFFSET('PTRM input'!$G$477,0,$E1246-1)/A36taxstdlife))))</f>
        <v>0</v>
      </c>
      <c r="AR1246" s="251">
        <f ca="1">IF(A36taxstdlife="n/a","n/a",IF(A36taxstdlife="",0,IF(AR$3&gt;(A36stdlife+$E1246),((INDEX('PTRM input'!$G$385:$P$434,A36offset,$E1246)-INDEX('PTRM input'!$G$277:$P$326,A36offset,$E1246))*OFFSET($F$7,0,$E1246))-SUM($G1246:AQ1246),(((INDEX('PTRM input'!$G$385:$P$434,A36offset,$E1246)-INDEX('PTRM input'!$G$277:$P$326,A36offset,$E1246))*OFFSET($F$7,0,$E1246))-SUM($G1246:AQ1246))*(OFFSET('PTRM input'!$G$477,0,$E1246-1)/A36taxstdlife))))</f>
        <v>0</v>
      </c>
      <c r="AS1246" s="251">
        <f ca="1">IF(A36taxstdlife="n/a","n/a",IF(A36taxstdlife="",0,IF(AS$3&gt;(A36stdlife+$E1246),((INDEX('PTRM input'!$G$385:$P$434,A36offset,$E1246)-INDEX('PTRM input'!$G$277:$P$326,A36offset,$E1246))*OFFSET($F$7,0,$E1246))-SUM($G1246:AR1246),(((INDEX('PTRM input'!$G$385:$P$434,A36offset,$E1246)-INDEX('PTRM input'!$G$277:$P$326,A36offset,$E1246))*OFFSET($F$7,0,$E1246))-SUM($G1246:AR1246))*(OFFSET('PTRM input'!$G$477,0,$E1246-1)/A36taxstdlife))))</f>
        <v>0</v>
      </c>
      <c r="AT1246" s="251">
        <f ca="1">IF(A36taxstdlife="n/a","n/a",IF(A36taxstdlife="",0,IF(AT$3&gt;(A36stdlife+$E1246),((INDEX('PTRM input'!$G$385:$P$434,A36offset,$E1246)-INDEX('PTRM input'!$G$277:$P$326,A36offset,$E1246))*OFFSET($F$7,0,$E1246))-SUM($G1246:AS1246),(((INDEX('PTRM input'!$G$385:$P$434,A36offset,$E1246)-INDEX('PTRM input'!$G$277:$P$326,A36offset,$E1246))*OFFSET($F$7,0,$E1246))-SUM($G1246:AS1246))*(OFFSET('PTRM input'!$G$477,0,$E1246-1)/A36taxstdlife))))</f>
        <v>0</v>
      </c>
      <c r="AU1246" s="251">
        <f ca="1">IF(A36taxstdlife="n/a","n/a",IF(A36taxstdlife="",0,IF(AU$3&gt;(A36stdlife+$E1246),((INDEX('PTRM input'!$G$385:$P$434,A36offset,$E1246)-INDEX('PTRM input'!$G$277:$P$326,A36offset,$E1246))*OFFSET($F$7,0,$E1246))-SUM($G1246:AT1246),(((INDEX('PTRM input'!$G$385:$P$434,A36offset,$E1246)-INDEX('PTRM input'!$G$277:$P$326,A36offset,$E1246))*OFFSET($F$7,0,$E1246))-SUM($G1246:AT1246))*(OFFSET('PTRM input'!$G$477,0,$E1246-1)/A36taxstdlife))))</f>
        <v>0</v>
      </c>
      <c r="AV1246" s="251">
        <f ca="1">IF(A36taxstdlife="n/a","n/a",IF(A36taxstdlife="",0,IF(AV$3&gt;(A36stdlife+$E1246),((INDEX('PTRM input'!$G$385:$P$434,A36offset,$E1246)-INDEX('PTRM input'!$G$277:$P$326,A36offset,$E1246))*OFFSET($F$7,0,$E1246))-SUM($G1246:AU1246),(((INDEX('PTRM input'!$G$385:$P$434,A36offset,$E1246)-INDEX('PTRM input'!$G$277:$P$326,A36offset,$E1246))*OFFSET($F$7,0,$E1246))-SUM($G1246:AU1246))*(OFFSET('PTRM input'!$G$477,0,$E1246-1)/A36taxstdlife))))</f>
        <v>0</v>
      </c>
      <c r="AW1246" s="251">
        <f ca="1">IF(A36taxstdlife="n/a","n/a",IF(A36taxstdlife="",0,IF(AW$3&gt;(A36stdlife+$E1246),((INDEX('PTRM input'!$G$385:$P$434,A36offset,$E1246)-INDEX('PTRM input'!$G$277:$P$326,A36offset,$E1246))*OFFSET($F$7,0,$E1246))-SUM($G1246:AV1246),(((INDEX('PTRM input'!$G$385:$P$434,A36offset,$E1246)-INDEX('PTRM input'!$G$277:$P$326,A36offset,$E1246))*OFFSET($F$7,0,$E1246))-SUM($G1246:AV1246))*(OFFSET('PTRM input'!$G$477,0,$E1246-1)/A36taxstdlife))))</f>
        <v>0</v>
      </c>
      <c r="AX1246" s="251">
        <f ca="1">IF(A36taxstdlife="n/a","n/a",IF(A36taxstdlife="",0,IF(AX$3&gt;(A36stdlife+$E1246),((INDEX('PTRM input'!$G$385:$P$434,A36offset,$E1246)-INDEX('PTRM input'!$G$277:$P$326,A36offset,$E1246))*OFFSET($F$7,0,$E1246))-SUM($G1246:AW1246),(((INDEX('PTRM input'!$G$385:$P$434,A36offset,$E1246)-INDEX('PTRM input'!$G$277:$P$326,A36offset,$E1246))*OFFSET($F$7,0,$E1246))-SUM($G1246:AW1246))*(OFFSET('PTRM input'!$G$477,0,$E1246-1)/A36taxstdlife))))</f>
        <v>0</v>
      </c>
      <c r="AY1246" s="251">
        <f ca="1">IF(A36taxstdlife="n/a","n/a",IF(A36taxstdlife="",0,IF(AY$3&gt;(A36stdlife+$E1246),((INDEX('PTRM input'!$G$385:$P$434,A36offset,$E1246)-INDEX('PTRM input'!$G$277:$P$326,A36offset,$E1246))*OFFSET($F$7,0,$E1246))-SUM($G1246:AX1246),(((INDEX('PTRM input'!$G$385:$P$434,A36offset,$E1246)-INDEX('PTRM input'!$G$277:$P$326,A36offset,$E1246))*OFFSET($F$7,0,$E1246))-SUM($G1246:AX1246))*(OFFSET('PTRM input'!$G$477,0,$E1246-1)/A36taxstdlife))))</f>
        <v>0</v>
      </c>
      <c r="AZ1246" s="251">
        <f ca="1">IF(A36taxstdlife="n/a","n/a",IF(A36taxstdlife="",0,IF(AZ$3&gt;(A36stdlife+$E1246),((INDEX('PTRM input'!$G$385:$P$434,A36offset,$E1246)-INDEX('PTRM input'!$G$277:$P$326,A36offset,$E1246))*OFFSET($F$7,0,$E1246))-SUM($G1246:AY1246),(((INDEX('PTRM input'!$G$385:$P$434,A36offset,$E1246)-INDEX('PTRM input'!$G$277:$P$326,A36offset,$E1246))*OFFSET($F$7,0,$E1246))-SUM($G1246:AY1246))*(OFFSET('PTRM input'!$G$477,0,$E1246-1)/A36taxstdlife))))</f>
        <v>0</v>
      </c>
      <c r="BA1246" s="251">
        <f ca="1">IF(A36taxstdlife="n/a","n/a",IF(A36taxstdlife="",0,IF(BA$3&gt;(A36stdlife+$E1246),((INDEX('PTRM input'!$G$385:$P$434,A36offset,$E1246)-INDEX('PTRM input'!$G$277:$P$326,A36offset,$E1246))*OFFSET($F$7,0,$E1246))-SUM($G1246:AZ1246),(((INDEX('PTRM input'!$G$385:$P$434,A36offset,$E1246)-INDEX('PTRM input'!$G$277:$P$326,A36offset,$E1246))*OFFSET($F$7,0,$E1246))-SUM($G1246:AZ1246))*(OFFSET('PTRM input'!$G$477,0,$E1246-1)/A36taxstdlife))))</f>
        <v>0</v>
      </c>
      <c r="BB1246" s="251">
        <f ca="1">IF(A36taxstdlife="n/a","n/a",IF(A36taxstdlife="",0,IF(BB$3&gt;(A36stdlife+$E1246),((INDEX('PTRM input'!$G$385:$P$434,A36offset,$E1246)-INDEX('PTRM input'!$G$277:$P$326,A36offset,$E1246))*OFFSET($F$7,0,$E1246))-SUM($G1246:BA1246),(((INDEX('PTRM input'!$G$385:$P$434,A36offset,$E1246)-INDEX('PTRM input'!$G$277:$P$326,A36offset,$E1246))*OFFSET($F$7,0,$E1246))-SUM($G1246:BA1246))*(OFFSET('PTRM input'!$G$477,0,$E1246-1)/A36taxstdlife))))</f>
        <v>0</v>
      </c>
      <c r="BC1246" s="251">
        <f ca="1">IF(A36taxstdlife="n/a","n/a",IF(A36taxstdlife="",0,IF(BC$3&gt;(A36stdlife+$E1246),((INDEX('PTRM input'!$G$385:$P$434,A36offset,$E1246)-INDEX('PTRM input'!$G$277:$P$326,A36offset,$E1246))*OFFSET($F$7,0,$E1246))-SUM($G1246:BB1246),(((INDEX('PTRM input'!$G$385:$P$434,A36offset,$E1246)-INDEX('PTRM input'!$G$277:$P$326,A36offset,$E1246))*OFFSET($F$7,0,$E1246))-SUM($G1246:BB1246))*(OFFSET('PTRM input'!$G$477,0,$E1246-1)/A36taxstdlife))))</f>
        <v>0</v>
      </c>
      <c r="BD1246" s="251">
        <f ca="1">IF(A36taxstdlife="n/a","n/a",IF(A36taxstdlife="",0,IF(BD$3&gt;(A36stdlife+$E1246),((INDEX('PTRM input'!$G$385:$P$434,A36offset,$E1246)-INDEX('PTRM input'!$G$277:$P$326,A36offset,$E1246))*OFFSET($F$7,0,$E1246))-SUM($G1246:BC1246),(((INDEX('PTRM input'!$G$385:$P$434,A36offset,$E1246)-INDEX('PTRM input'!$G$277:$P$326,A36offset,$E1246))*OFFSET($F$7,0,$E1246))-SUM($G1246:BC1246))*(OFFSET('PTRM input'!$G$477,0,$E1246-1)/A36taxstdlife))))</f>
        <v>0</v>
      </c>
      <c r="BE1246" s="251">
        <f ca="1">IF(A36taxstdlife="n/a","n/a",IF(A36taxstdlife="",0,IF(BE$3&gt;(A36stdlife+$E1246),((INDEX('PTRM input'!$G$385:$P$434,A36offset,$E1246)-INDEX('PTRM input'!$G$277:$P$326,A36offset,$E1246))*OFFSET($F$7,0,$E1246))-SUM($G1246:BD1246),(((INDEX('PTRM input'!$G$385:$P$434,A36offset,$E1246)-INDEX('PTRM input'!$G$277:$P$326,A36offset,$E1246))*OFFSET($F$7,0,$E1246))-SUM($G1246:BD1246))*(OFFSET('PTRM input'!$G$477,0,$E1246-1)/A36taxstdlife))))</f>
        <v>0</v>
      </c>
      <c r="BF1246" s="251">
        <f ca="1">IF(A36taxstdlife="n/a","n/a",IF(A36taxstdlife="",0,IF(BF$3&gt;(A36stdlife+$E1246),((INDEX('PTRM input'!$G$385:$P$434,A36offset,$E1246)-INDEX('PTRM input'!$G$277:$P$326,A36offset,$E1246))*OFFSET($F$7,0,$E1246))-SUM($G1246:BE1246),(((INDEX('PTRM input'!$G$385:$P$434,A36offset,$E1246)-INDEX('PTRM input'!$G$277:$P$326,A36offset,$E1246))*OFFSET($F$7,0,$E1246))-SUM($G1246:BE1246))*(OFFSET('PTRM input'!$G$477,0,$E1246-1)/A36taxstdlife))))</f>
        <v>0</v>
      </c>
      <c r="BG1246" s="251">
        <f ca="1">IF(A36taxstdlife="n/a","n/a",IF(A36taxstdlife="",0,IF(BG$3&gt;(A36stdlife+$E1246),((INDEX('PTRM input'!$G$385:$P$434,A36offset,$E1246)-INDEX('PTRM input'!$G$277:$P$326,A36offset,$E1246))*OFFSET($F$7,0,$E1246))-SUM($G1246:BF1246),(((INDEX('PTRM input'!$G$385:$P$434,A36offset,$E1246)-INDEX('PTRM input'!$G$277:$P$326,A36offset,$E1246))*OFFSET($F$7,0,$E1246))-SUM($G1246:BF1246))*(OFFSET('PTRM input'!$G$477,0,$E1246-1)/A36taxstdlife))))</f>
        <v>0</v>
      </c>
      <c r="BH1246" s="251">
        <f ca="1">IF(A36taxstdlife="n/a","n/a",IF(A36taxstdlife="",0,IF(BH$3&gt;(A36stdlife+$E1246),((INDEX('PTRM input'!$G$385:$P$434,A36offset,$E1246)-INDEX('PTRM input'!$G$277:$P$326,A36offset,$E1246))*OFFSET($F$7,0,$E1246))-SUM($G1246:BG1246),(((INDEX('PTRM input'!$G$385:$P$434,A36offset,$E1246)-INDEX('PTRM input'!$G$277:$P$326,A36offset,$E1246))*OFFSET($F$7,0,$E1246))-SUM($G1246:BG1246))*(OFFSET('PTRM input'!$G$477,0,$E1246-1)/A36taxstdlife))))</f>
        <v>0</v>
      </c>
      <c r="BI1246" s="251">
        <f ca="1">IF(A36taxstdlife="n/a","n/a",IF(A36taxstdlife="",0,IF(BI$3&gt;(A36stdlife+$E1246),((INDEX('PTRM input'!$G$385:$P$434,A36offset,$E1246)-INDEX('PTRM input'!$G$277:$P$326,A36offset,$E1246))*OFFSET($F$7,0,$E1246))-SUM($G1246:BH1246),(((INDEX('PTRM input'!$G$385:$P$434,A36offset,$E1246)-INDEX('PTRM input'!$G$277:$P$326,A36offset,$E1246))*OFFSET($F$7,0,$E1246))-SUM($G1246:BH1246))*(OFFSET('PTRM input'!$G$477,0,$E1246-1)/A36taxstdlife))))</f>
        <v>0</v>
      </c>
      <c r="BJ1246" s="116"/>
      <c r="BK1246" s="116"/>
      <c r="BL1246" s="116"/>
      <c r="BM1246" s="116"/>
    </row>
    <row r="1247" spans="1:65" ht="12.75" customHeight="1" outlineLevel="1" collapsed="1">
      <c r="A1247" s="366"/>
      <c r="B1247" s="9"/>
      <c r="C1247" s="19">
        <f>Asset36</f>
        <v>0</v>
      </c>
      <c r="D1247" s="9"/>
      <c r="E1247" s="9"/>
      <c r="F1247" s="357"/>
      <c r="G1247" s="371">
        <f ca="1">SUM(G1235:G1246)+'PTRM input'!G$312*G$7</f>
        <v>0</v>
      </c>
      <c r="H1247" s="371">
        <f ca="1">SUM(H1235:H1246)+'PTRM input'!H$312*H$7</f>
        <v>0</v>
      </c>
      <c r="I1247" s="371">
        <f ca="1">SUM(I1235:I1246)+'PTRM input'!I$312*I$7</f>
        <v>0</v>
      </c>
      <c r="J1247" s="371">
        <f ca="1">SUM(J1235:J1246)+'PTRM input'!J$312*J$7</f>
        <v>0</v>
      </c>
      <c r="K1247" s="371">
        <f ca="1">SUM(K1235:K1246)+'PTRM input'!K$312*K$7</f>
        <v>0</v>
      </c>
      <c r="L1247" s="371">
        <f ca="1">SUM(L1235:L1246)+'PTRM input'!L$312*L$7</f>
        <v>0</v>
      </c>
      <c r="M1247" s="371">
        <f ca="1">SUM(M1235:M1246)+'PTRM input'!M$312*M$7</f>
        <v>0</v>
      </c>
      <c r="N1247" s="371">
        <f ca="1">SUM(N1235:N1246)+'PTRM input'!N$312*N$7</f>
        <v>0</v>
      </c>
      <c r="O1247" s="371">
        <f ca="1">SUM(O1235:O1246)+'PTRM input'!O$312*O$7</f>
        <v>0</v>
      </c>
      <c r="P1247" s="371">
        <f ca="1">SUM(P1235:P1246)+'PTRM input'!P$312*P$7</f>
        <v>0</v>
      </c>
      <c r="Q1247" s="371">
        <f t="shared" ref="Q1247:BI1247" ca="1" si="266">SUM(Q1235:Q1246)</f>
        <v>0</v>
      </c>
      <c r="R1247" s="371">
        <f t="shared" ca="1" si="266"/>
        <v>0</v>
      </c>
      <c r="S1247" s="371">
        <f t="shared" ca="1" si="266"/>
        <v>0</v>
      </c>
      <c r="T1247" s="371">
        <f t="shared" ca="1" si="266"/>
        <v>0</v>
      </c>
      <c r="U1247" s="371">
        <f t="shared" ca="1" si="266"/>
        <v>0</v>
      </c>
      <c r="V1247" s="371">
        <f t="shared" ca="1" si="266"/>
        <v>0</v>
      </c>
      <c r="W1247" s="371">
        <f t="shared" ca="1" si="266"/>
        <v>0</v>
      </c>
      <c r="X1247" s="371">
        <f t="shared" ca="1" si="266"/>
        <v>0</v>
      </c>
      <c r="Y1247" s="371">
        <f t="shared" ca="1" si="266"/>
        <v>0</v>
      </c>
      <c r="Z1247" s="371">
        <f t="shared" ca="1" si="266"/>
        <v>0</v>
      </c>
      <c r="AA1247" s="371">
        <f t="shared" ca="1" si="266"/>
        <v>0</v>
      </c>
      <c r="AB1247" s="371">
        <f t="shared" ca="1" si="266"/>
        <v>0</v>
      </c>
      <c r="AC1247" s="371">
        <f t="shared" ca="1" si="266"/>
        <v>0</v>
      </c>
      <c r="AD1247" s="371">
        <f t="shared" ca="1" si="266"/>
        <v>0</v>
      </c>
      <c r="AE1247" s="371">
        <f t="shared" ca="1" si="266"/>
        <v>0</v>
      </c>
      <c r="AF1247" s="371">
        <f t="shared" ca="1" si="266"/>
        <v>0</v>
      </c>
      <c r="AG1247" s="371">
        <f t="shared" ca="1" si="266"/>
        <v>0</v>
      </c>
      <c r="AH1247" s="371">
        <f t="shared" ca="1" si="266"/>
        <v>0</v>
      </c>
      <c r="AI1247" s="371">
        <f t="shared" ca="1" si="266"/>
        <v>0</v>
      </c>
      <c r="AJ1247" s="371">
        <f t="shared" ca="1" si="266"/>
        <v>0</v>
      </c>
      <c r="AK1247" s="371">
        <f t="shared" ca="1" si="266"/>
        <v>0</v>
      </c>
      <c r="AL1247" s="371">
        <f t="shared" ca="1" si="266"/>
        <v>0</v>
      </c>
      <c r="AM1247" s="371">
        <f t="shared" ca="1" si="266"/>
        <v>0</v>
      </c>
      <c r="AN1247" s="371">
        <f t="shared" ca="1" si="266"/>
        <v>0</v>
      </c>
      <c r="AO1247" s="371">
        <f t="shared" ca="1" si="266"/>
        <v>0</v>
      </c>
      <c r="AP1247" s="371">
        <f t="shared" ca="1" si="266"/>
        <v>0</v>
      </c>
      <c r="AQ1247" s="371">
        <f t="shared" ca="1" si="266"/>
        <v>0</v>
      </c>
      <c r="AR1247" s="371">
        <f t="shared" ca="1" si="266"/>
        <v>0</v>
      </c>
      <c r="AS1247" s="371">
        <f t="shared" ca="1" si="266"/>
        <v>0</v>
      </c>
      <c r="AT1247" s="371">
        <f t="shared" ca="1" si="266"/>
        <v>0</v>
      </c>
      <c r="AU1247" s="371">
        <f t="shared" ca="1" si="266"/>
        <v>0</v>
      </c>
      <c r="AV1247" s="371">
        <f t="shared" ca="1" si="266"/>
        <v>0</v>
      </c>
      <c r="AW1247" s="371">
        <f t="shared" ca="1" si="266"/>
        <v>0</v>
      </c>
      <c r="AX1247" s="371">
        <f t="shared" ca="1" si="266"/>
        <v>0</v>
      </c>
      <c r="AY1247" s="371">
        <f t="shared" ca="1" si="266"/>
        <v>0</v>
      </c>
      <c r="AZ1247" s="371">
        <f t="shared" ca="1" si="266"/>
        <v>0</v>
      </c>
      <c r="BA1247" s="371">
        <f t="shared" ca="1" si="266"/>
        <v>0</v>
      </c>
      <c r="BB1247" s="371">
        <f t="shared" ca="1" si="266"/>
        <v>0</v>
      </c>
      <c r="BC1247" s="371">
        <f t="shared" ca="1" si="266"/>
        <v>0</v>
      </c>
      <c r="BD1247" s="371">
        <f t="shared" ca="1" si="266"/>
        <v>0</v>
      </c>
      <c r="BE1247" s="371">
        <f t="shared" ca="1" si="266"/>
        <v>0</v>
      </c>
      <c r="BF1247" s="371">
        <f t="shared" ca="1" si="266"/>
        <v>0</v>
      </c>
      <c r="BG1247" s="371">
        <f t="shared" ca="1" si="266"/>
        <v>0</v>
      </c>
      <c r="BH1247" s="371">
        <f t="shared" ca="1" si="266"/>
        <v>0</v>
      </c>
      <c r="BI1247" s="371">
        <f t="shared" ca="1" si="266"/>
        <v>0</v>
      </c>
      <c r="BJ1247" s="116"/>
      <c r="BK1247" s="116"/>
      <c r="BL1247" s="116"/>
      <c r="BM1247" s="116"/>
    </row>
    <row r="1248" spans="1:65" ht="12.75" hidden="1" customHeight="1" outlineLevel="2">
      <c r="A1248" s="366"/>
      <c r="B1248" s="106">
        <f>C1260</f>
        <v>0</v>
      </c>
      <c r="C1248" s="614"/>
      <c r="D1248" s="615" t="s">
        <v>236</v>
      </c>
      <c r="E1248" s="614"/>
      <c r="F1248" s="622"/>
      <c r="G1248" s="617">
        <f>IF('PTRM input'!$E$574='PTRM input'!$G$573,IF(G$3&gt;A37taxremlife,A37taxvalue-SUM(F1248:$F1248),IF(A37taxremlife="N/A","n/a",A37taxvalue/A37taxremlife)),'PTRM input'!G$615)</f>
        <v>0</v>
      </c>
      <c r="H1248" s="617">
        <f>IF('PTRM input'!$E$574='PTRM input'!$G$573,IF(H$3&gt;A37taxremlife,A37taxvalue-SUM($F1248:G1248),IF(A37taxremlife="N/A","n/a",A37taxvalue/A37taxremlife)),'PTRM input'!H$615)</f>
        <v>0</v>
      </c>
      <c r="I1248" s="617">
        <f>IF('PTRM input'!$E$574='PTRM input'!$G$573,IF(I$3&gt;A37taxremlife,A37taxvalue-SUM($F1248:H1248),IF(A37taxremlife="N/A","n/a",A37taxvalue/A37taxremlife)),'PTRM input'!I$615)</f>
        <v>0</v>
      </c>
      <c r="J1248" s="617">
        <f>IF('PTRM input'!$E$574='PTRM input'!$G$573,IF(J$3&gt;A37taxremlife,A37taxvalue-SUM($F1248:I1248),IF(A37taxremlife="N/A","n/a",A37taxvalue/A37taxremlife)),'PTRM input'!J$615)</f>
        <v>0</v>
      </c>
      <c r="K1248" s="617">
        <f>IF('PTRM input'!$E$574='PTRM input'!$G$573,IF(K$3&gt;A37taxremlife,A37taxvalue-SUM($F1248:J1248),IF(A37taxremlife="N/A","n/a",A37taxvalue/A37taxremlife)),'PTRM input'!K$615)</f>
        <v>0</v>
      </c>
      <c r="L1248" s="617">
        <f>IF('PTRM input'!$E$574='PTRM input'!$G$573,IF(L$3&gt;A37taxremlife,A37taxvalue-SUM($F1248:K1248),IF(A37taxremlife="N/A","n/a",A37taxvalue/A37taxremlife)),'PTRM input'!L$615)</f>
        <v>0</v>
      </c>
      <c r="M1248" s="617">
        <f>IF('PTRM input'!$E$574='PTRM input'!$G$573,IF(M$3&gt;A37taxremlife,A37taxvalue-SUM($F1248:L1248),IF(A37taxremlife="N/A","n/a",A37taxvalue/A37taxremlife)),'PTRM input'!M$615)</f>
        <v>0</v>
      </c>
      <c r="N1248" s="617">
        <f>IF('PTRM input'!$E$574='PTRM input'!$G$573,IF(N$3&gt;A37taxremlife,A37taxvalue-SUM($F1248:M1248),IF(A37taxremlife="N/A","n/a",A37taxvalue/A37taxremlife)),'PTRM input'!N$615)</f>
        <v>0</v>
      </c>
      <c r="O1248" s="617">
        <f>IF('PTRM input'!$E$574='PTRM input'!$G$573,IF(O$3&gt;A37taxremlife,A37taxvalue-SUM($F1248:N1248),IF(A37taxremlife="N/A","n/a",A37taxvalue/A37taxremlife)),'PTRM input'!O$615)</f>
        <v>0</v>
      </c>
      <c r="P1248" s="617">
        <f>IF('PTRM input'!$E$574='PTRM input'!$G$573,IF(P$3&gt;A37taxremlife,A37taxvalue-SUM($F1248:O1248),IF(A37taxremlife="N/A","n/a",A37taxvalue/A37taxremlife)),'PTRM input'!P$615)</f>
        <v>0</v>
      </c>
      <c r="Q1248" s="617">
        <f>IF('PTRM input'!$E$574='PTRM input'!$G$573,IF(Q$3&gt;A37taxremlife,A37taxvalue-SUM($F1248:P1248),IF(A37taxremlife="N/A","n/a",A37taxvalue/A37taxremlife)),'PTRM input'!Q$615)</f>
        <v>0</v>
      </c>
      <c r="R1248" s="617">
        <f>IF('PTRM input'!$E$574='PTRM input'!$G$573,IF(R$3&gt;A37taxremlife,A37taxvalue-SUM($F1248:Q1248),IF(A37taxremlife="N/A","n/a",A37taxvalue/A37taxremlife)),'PTRM input'!R$615)</f>
        <v>0</v>
      </c>
      <c r="S1248" s="617">
        <f>IF('PTRM input'!$E$574='PTRM input'!$G$573,IF(S$3&gt;A37taxremlife,A37taxvalue-SUM($F1248:R1248),IF(A37taxremlife="N/A","n/a",A37taxvalue/A37taxremlife)),'PTRM input'!S$615)</f>
        <v>0</v>
      </c>
      <c r="T1248" s="617">
        <f>IF('PTRM input'!$E$574='PTRM input'!$G$573,IF(T$3&gt;A37taxremlife,A37taxvalue-SUM($F1248:S1248),IF(A37taxremlife="N/A","n/a",A37taxvalue/A37taxremlife)),'PTRM input'!T$615)</f>
        <v>0</v>
      </c>
      <c r="U1248" s="617">
        <f>IF('PTRM input'!$E$574='PTRM input'!$G$573,IF(U$3&gt;A37taxremlife,A37taxvalue-SUM($F1248:T1248),IF(A37taxremlife="N/A","n/a",A37taxvalue/A37taxremlife)),'PTRM input'!U$615)</f>
        <v>0</v>
      </c>
      <c r="V1248" s="617">
        <f>IF('PTRM input'!$E$574='PTRM input'!$G$573,IF(V$3&gt;A37taxremlife,A37taxvalue-SUM($F1248:U1248),IF(A37taxremlife="N/A","n/a",A37taxvalue/A37taxremlife)),'PTRM input'!V$615)</f>
        <v>0</v>
      </c>
      <c r="W1248" s="617">
        <f>IF('PTRM input'!$E$574='PTRM input'!$G$573,IF(W$3&gt;A37taxremlife,A37taxvalue-SUM($F1248:V1248),IF(A37taxremlife="N/A","n/a",A37taxvalue/A37taxremlife)),'PTRM input'!W$615)</f>
        <v>0</v>
      </c>
      <c r="X1248" s="617">
        <f>IF('PTRM input'!$E$574='PTRM input'!$G$573,IF(X$3&gt;A37taxremlife,A37taxvalue-SUM($F1248:W1248),IF(A37taxremlife="N/A","n/a",A37taxvalue/A37taxremlife)),'PTRM input'!X$615)</f>
        <v>0</v>
      </c>
      <c r="Y1248" s="617">
        <f>IF('PTRM input'!$E$574='PTRM input'!$G$573,IF(Y$3&gt;A37taxremlife,A37taxvalue-SUM($F1248:X1248),IF(A37taxremlife="N/A","n/a",A37taxvalue/A37taxremlife)),'PTRM input'!Y$615)</f>
        <v>0</v>
      </c>
      <c r="Z1248" s="617">
        <f>IF('PTRM input'!$E$574='PTRM input'!$G$573,IF(Z$3&gt;A37taxremlife,A37taxvalue-SUM($F1248:Y1248),IF(A37taxremlife="N/A","n/a",A37taxvalue/A37taxremlife)),'PTRM input'!Z$615)</f>
        <v>0</v>
      </c>
      <c r="AA1248" s="617">
        <f>IF('PTRM input'!$E$574='PTRM input'!$G$573,IF(AA$3&gt;A37taxremlife,A37taxvalue-SUM($F1248:Z1248),IF(A37taxremlife="N/A","n/a",A37taxvalue/A37taxremlife)),'PTRM input'!AA$615)</f>
        <v>0</v>
      </c>
      <c r="AB1248" s="617">
        <f>IF('PTRM input'!$E$574='PTRM input'!$G$573,IF(AB$3&gt;A37taxremlife,A37taxvalue-SUM($F1248:AA1248),IF(A37taxremlife="N/A","n/a",A37taxvalue/A37taxremlife)),'PTRM input'!AB$615)</f>
        <v>0</v>
      </c>
      <c r="AC1248" s="617">
        <f>IF('PTRM input'!$E$574='PTRM input'!$G$573,IF(AC$3&gt;A37taxremlife,A37taxvalue-SUM($F1248:AB1248),IF(A37taxremlife="N/A","n/a",A37taxvalue/A37taxremlife)),'PTRM input'!AC$615)</f>
        <v>0</v>
      </c>
      <c r="AD1248" s="617">
        <f>IF('PTRM input'!$E$574='PTRM input'!$G$573,IF(AD$3&gt;A37taxremlife,A37taxvalue-SUM($F1248:AC1248),IF(A37taxremlife="N/A","n/a",A37taxvalue/A37taxremlife)),'PTRM input'!AD$615)</f>
        <v>0</v>
      </c>
      <c r="AE1248" s="617">
        <f>IF('PTRM input'!$E$574='PTRM input'!$G$573,IF(AE$3&gt;A37taxremlife,A37taxvalue-SUM($F1248:AD1248),IF(A37taxremlife="N/A","n/a",A37taxvalue/A37taxremlife)),'PTRM input'!AE$615)</f>
        <v>0</v>
      </c>
      <c r="AF1248" s="617">
        <f>IF('PTRM input'!$E$574='PTRM input'!$G$573,IF(AF$3&gt;A37taxremlife,A37taxvalue-SUM($F1248:AE1248),IF(A37taxremlife="N/A","n/a",A37taxvalue/A37taxremlife)),'PTRM input'!AF$615)</f>
        <v>0</v>
      </c>
      <c r="AG1248" s="617">
        <f>IF('PTRM input'!$E$574='PTRM input'!$G$573,IF(AG$3&gt;A37taxremlife,A37taxvalue-SUM($F1248:AF1248),IF(A37taxremlife="N/A","n/a",A37taxvalue/A37taxremlife)),'PTRM input'!AG$615)</f>
        <v>0</v>
      </c>
      <c r="AH1248" s="617">
        <f>IF('PTRM input'!$E$574='PTRM input'!$G$573,IF(AH$3&gt;A37taxremlife,A37taxvalue-SUM($F1248:AG1248),IF(A37taxremlife="N/A","n/a",A37taxvalue/A37taxremlife)),'PTRM input'!AH$615)</f>
        <v>0</v>
      </c>
      <c r="AI1248" s="617">
        <f>IF('PTRM input'!$E$574='PTRM input'!$G$573,IF(AI$3&gt;A37taxremlife,A37taxvalue-SUM($F1248:AH1248),IF(A37taxremlife="N/A","n/a",A37taxvalue/A37taxremlife)),'PTRM input'!AI$615)</f>
        <v>0</v>
      </c>
      <c r="AJ1248" s="617">
        <f>IF('PTRM input'!$E$574='PTRM input'!$G$573,IF(AJ$3&gt;A37taxremlife,A37taxvalue-SUM($F1248:AI1248),IF(A37taxremlife="N/A","n/a",A37taxvalue/A37taxremlife)),'PTRM input'!AJ$615)</f>
        <v>0</v>
      </c>
      <c r="AK1248" s="617">
        <f>IF('PTRM input'!$E$574='PTRM input'!$G$573,IF(AK$3&gt;A37taxremlife,A37taxvalue-SUM($F1248:AJ1248),IF(A37taxremlife="N/A","n/a",A37taxvalue/A37taxremlife)),'PTRM input'!AK$615)</f>
        <v>0</v>
      </c>
      <c r="AL1248" s="617">
        <f>IF('PTRM input'!$E$574='PTRM input'!$G$573,IF(AL$3&gt;A37taxremlife,A37taxvalue-SUM($F1248:AK1248),IF(A37taxremlife="N/A","n/a",A37taxvalue/A37taxremlife)),'PTRM input'!AL$615)</f>
        <v>0</v>
      </c>
      <c r="AM1248" s="617">
        <f>IF('PTRM input'!$E$574='PTRM input'!$G$573,IF(AM$3&gt;A37taxremlife,A37taxvalue-SUM($F1248:AL1248),IF(A37taxremlife="N/A","n/a",A37taxvalue/A37taxremlife)),'PTRM input'!AM$615)</f>
        <v>0</v>
      </c>
      <c r="AN1248" s="617">
        <f>IF('PTRM input'!$E$574='PTRM input'!$G$573,IF(AN$3&gt;A37taxremlife,A37taxvalue-SUM($F1248:AM1248),IF(A37taxremlife="N/A","n/a",A37taxvalue/A37taxremlife)),'PTRM input'!AN$615)</f>
        <v>0</v>
      </c>
      <c r="AO1248" s="617">
        <f>IF('PTRM input'!$E$574='PTRM input'!$G$573,IF(AO$3&gt;A37taxremlife,A37taxvalue-SUM($F1248:AN1248),IF(A37taxremlife="N/A","n/a",A37taxvalue/A37taxremlife)),'PTRM input'!AO$615)</f>
        <v>0</v>
      </c>
      <c r="AP1248" s="617">
        <f>IF('PTRM input'!$E$574='PTRM input'!$G$573,IF(AP$3&gt;A37taxremlife,A37taxvalue-SUM($F1248:AO1248),IF(A37taxremlife="N/A","n/a",A37taxvalue/A37taxremlife)),'PTRM input'!AP$615)</f>
        <v>0</v>
      </c>
      <c r="AQ1248" s="617">
        <f>IF('PTRM input'!$E$574='PTRM input'!$G$573,IF(AQ$3&gt;A37taxremlife,A37taxvalue-SUM($F1248:AP1248),IF(A37taxremlife="N/A","n/a",A37taxvalue/A37taxremlife)),'PTRM input'!AQ$615)</f>
        <v>0</v>
      </c>
      <c r="AR1248" s="617">
        <f>IF('PTRM input'!$E$574='PTRM input'!$G$573,IF(AR$3&gt;A37taxremlife,A37taxvalue-SUM($F1248:AQ1248),IF(A37taxremlife="N/A","n/a",A37taxvalue/A37taxremlife)),'PTRM input'!AR$615)</f>
        <v>0</v>
      </c>
      <c r="AS1248" s="617">
        <f>IF('PTRM input'!$E$574='PTRM input'!$G$573,IF(AS$3&gt;A37taxremlife,A37taxvalue-SUM($F1248:AR1248),IF(A37taxremlife="N/A","n/a",A37taxvalue/A37taxremlife)),'PTRM input'!AS$615)</f>
        <v>0</v>
      </c>
      <c r="AT1248" s="617">
        <f>IF('PTRM input'!$E$574='PTRM input'!$G$573,IF(AT$3&gt;A37taxremlife,A37taxvalue-SUM($F1248:AS1248),IF(A37taxremlife="N/A","n/a",A37taxvalue/A37taxremlife)),'PTRM input'!AT$615)</f>
        <v>0</v>
      </c>
      <c r="AU1248" s="617">
        <f>IF('PTRM input'!$E$574='PTRM input'!$G$573,IF(AU$3&gt;A37taxremlife,A37taxvalue-SUM($F1248:AT1248),IF(A37taxremlife="N/A","n/a",A37taxvalue/A37taxremlife)),'PTRM input'!AU$615)</f>
        <v>0</v>
      </c>
      <c r="AV1248" s="617">
        <f>IF('PTRM input'!$E$574='PTRM input'!$G$573,IF(AV$3&gt;A37taxremlife,A37taxvalue-SUM($F1248:AU1248),IF(A37taxremlife="N/A","n/a",A37taxvalue/A37taxremlife)),'PTRM input'!AV$615)</f>
        <v>0</v>
      </c>
      <c r="AW1248" s="617">
        <f>IF('PTRM input'!$E$574='PTRM input'!$G$573,IF(AW$3&gt;A37taxremlife,A37taxvalue-SUM($F1248:AV1248),IF(A37taxremlife="N/A","n/a",A37taxvalue/A37taxremlife)),'PTRM input'!AW$615)</f>
        <v>0</v>
      </c>
      <c r="AX1248" s="617">
        <f>IF('PTRM input'!$E$574='PTRM input'!$G$573,IF(AX$3&gt;A37taxremlife,A37taxvalue-SUM($F1248:AW1248),IF(A37taxremlife="N/A","n/a",A37taxvalue/A37taxremlife)),'PTRM input'!AX$615)</f>
        <v>0</v>
      </c>
      <c r="AY1248" s="617">
        <f>IF('PTRM input'!$E$574='PTRM input'!$G$573,IF(AY$3&gt;A37taxremlife,A37taxvalue-SUM($F1248:AX1248),IF(A37taxremlife="N/A","n/a",A37taxvalue/A37taxremlife)),'PTRM input'!AY$615)</f>
        <v>0</v>
      </c>
      <c r="AZ1248" s="617">
        <f>IF('PTRM input'!$E$574='PTRM input'!$G$573,IF(AZ$3&gt;A37taxremlife,A37taxvalue-SUM($F1248:AY1248),IF(A37taxremlife="N/A","n/a",A37taxvalue/A37taxremlife)),'PTRM input'!AZ$615)</f>
        <v>0</v>
      </c>
      <c r="BA1248" s="617">
        <f>IF('PTRM input'!$E$574='PTRM input'!$G$573,IF(BA$3&gt;A37taxremlife,A37taxvalue-SUM($F1248:AZ1248),IF(A37taxremlife="N/A","n/a",A37taxvalue/A37taxremlife)),'PTRM input'!BA$615)</f>
        <v>0</v>
      </c>
      <c r="BB1248" s="617">
        <f>IF('PTRM input'!$E$574='PTRM input'!$G$573,IF(BB$3&gt;A37taxremlife,A37taxvalue-SUM($F1248:BA1248),IF(A37taxremlife="N/A","n/a",A37taxvalue/A37taxremlife)),'PTRM input'!BB$615)</f>
        <v>0</v>
      </c>
      <c r="BC1248" s="617">
        <f>IF('PTRM input'!$E$574='PTRM input'!$G$573,IF(BC$3&gt;A37taxremlife,A37taxvalue-SUM($F1248:BB1248),IF(A37taxremlife="N/A","n/a",A37taxvalue/A37taxremlife)),'PTRM input'!BC$615)</f>
        <v>0</v>
      </c>
      <c r="BD1248" s="617">
        <f>IF('PTRM input'!$E$574='PTRM input'!$G$573,IF(BD$3&gt;A37taxremlife,A37taxvalue-SUM($F1248:BC1248),IF(A37taxremlife="N/A","n/a",A37taxvalue/A37taxremlife)),'PTRM input'!BD$615)</f>
        <v>0</v>
      </c>
      <c r="BE1248" s="617">
        <f>IF('PTRM input'!$E$574='PTRM input'!$G$573,IF(BE$3&gt;A37taxremlife,A37taxvalue-SUM($F1248:BD1248),IF(A37taxremlife="N/A","n/a",A37taxvalue/A37taxremlife)),'PTRM input'!BE$615)</f>
        <v>0</v>
      </c>
      <c r="BF1248" s="617">
        <f>IF('PTRM input'!$E$574='PTRM input'!$G$573,IF(BF$3&gt;A37taxremlife,A37taxvalue-SUM($F1248:BE1248),IF(A37taxremlife="N/A","n/a",A37taxvalue/A37taxremlife)),'PTRM input'!BF$615)</f>
        <v>0</v>
      </c>
      <c r="BG1248" s="617">
        <f>IF('PTRM input'!$E$574='PTRM input'!$G$573,IF(BG$3&gt;A37taxremlife,A37taxvalue-SUM($F1248:BF1248),IF(A37taxremlife="N/A","n/a",A37taxvalue/A37taxremlife)),'PTRM input'!BG$615)</f>
        <v>0</v>
      </c>
      <c r="BH1248" s="617">
        <f>IF('PTRM input'!$E$574='PTRM input'!$G$573,IF(BH$3&gt;A37taxremlife,A37taxvalue-SUM($F1248:BG1248),IF(A37taxremlife="N/A","n/a",A37taxvalue/A37taxremlife)),'PTRM input'!BH$615)</f>
        <v>0</v>
      </c>
      <c r="BI1248" s="617">
        <f>IF('PTRM input'!$E$574='PTRM input'!$G$573,IF(BI$3&gt;A37taxremlife,A37taxvalue-SUM($F1248:BH1248),IF(A37taxremlife="N/A","n/a",A37taxvalue/A37taxremlife)),'PTRM input'!BI$615)</f>
        <v>0</v>
      </c>
      <c r="BJ1248" s="116"/>
      <c r="BK1248" s="116"/>
      <c r="BL1248" s="116"/>
      <c r="BM1248" s="116"/>
    </row>
    <row r="1249" spans="1:65" ht="12.75" hidden="1" customHeight="1" outlineLevel="2">
      <c r="A1249" s="366"/>
      <c r="B1249" s="19"/>
      <c r="C1249" s="18"/>
      <c r="D1249" s="760" t="s">
        <v>237</v>
      </c>
      <c r="E1249" s="86">
        <v>0</v>
      </c>
      <c r="F1249" s="356"/>
      <c r="G1249" s="433"/>
      <c r="H1249" s="433"/>
      <c r="I1249" s="433"/>
      <c r="J1249" s="433"/>
      <c r="K1249" s="433"/>
      <c r="L1249" s="433"/>
      <c r="M1249" s="433"/>
      <c r="N1249" s="433"/>
      <c r="O1249" s="433"/>
      <c r="P1249" s="433"/>
      <c r="Q1249" s="251"/>
      <c r="R1249" s="251"/>
      <c r="S1249" s="251"/>
      <c r="T1249" s="251"/>
      <c r="U1249" s="251"/>
      <c r="V1249" s="251"/>
      <c r="W1249" s="251"/>
      <c r="X1249" s="251"/>
      <c r="Y1249" s="251"/>
      <c r="Z1249" s="251"/>
      <c r="AA1249" s="251"/>
      <c r="AB1249" s="251"/>
      <c r="AC1249" s="251"/>
      <c r="AD1249" s="251"/>
      <c r="AE1249" s="251"/>
      <c r="AF1249" s="251"/>
      <c r="AG1249" s="251"/>
      <c r="AH1249" s="251"/>
      <c r="AI1249" s="251"/>
      <c r="AJ1249" s="251"/>
      <c r="AK1249" s="251"/>
      <c r="AL1249" s="251"/>
      <c r="AM1249" s="251"/>
      <c r="AN1249" s="251"/>
      <c r="AO1249" s="251"/>
      <c r="AP1249" s="251"/>
      <c r="AQ1249" s="251"/>
      <c r="AR1249" s="251"/>
      <c r="AS1249" s="251"/>
      <c r="AT1249" s="251"/>
      <c r="AU1249" s="251"/>
      <c r="AV1249" s="251"/>
      <c r="AW1249" s="251"/>
      <c r="AX1249" s="251"/>
      <c r="AY1249" s="251"/>
      <c r="AZ1249" s="251"/>
      <c r="BA1249" s="251"/>
      <c r="BB1249" s="251"/>
      <c r="BC1249" s="251"/>
      <c r="BD1249" s="251"/>
      <c r="BE1249" s="251"/>
      <c r="BF1249" s="251"/>
      <c r="BG1249" s="251"/>
      <c r="BH1249" s="251"/>
      <c r="BI1249" s="251"/>
      <c r="BJ1249" s="116"/>
      <c r="BK1249" s="116"/>
      <c r="BL1249" s="116"/>
      <c r="BM1249" s="116"/>
    </row>
    <row r="1250" spans="1:65" ht="12.75" hidden="1" customHeight="1" outlineLevel="2">
      <c r="A1250" s="366"/>
      <c r="B1250" s="19"/>
      <c r="C1250" s="18"/>
      <c r="D1250" s="760"/>
      <c r="E1250" s="86">
        <v>1</v>
      </c>
      <c r="F1250" s="356"/>
      <c r="G1250" s="618"/>
      <c r="H1250" s="251">
        <f ca="1">IF(A37taxstdlife="n/a","n/a",IF(A37taxstdlife="",0,IF(H$3&gt;(A37stdlife+$E1250),((INDEX('PTRM input'!$G$385:$P$434,A37offset,$E1250)-INDEX('PTRM input'!$G$277:$P$326,A37offset,$E1250))*OFFSET($F$7,0,$E1250))-SUM($G1250:G1250),(((INDEX('PTRM input'!$G$385:$P$434,A37offset,$E1250)-INDEX('PTRM input'!$G$277:$P$326,A37offset,$E1250))*OFFSET($F$7,0,$E1250))-SUM($G1250:G1250))*(OFFSET('PTRM input'!$G$477,0,$E1250-1)/A37taxstdlife))))</f>
        <v>0</v>
      </c>
      <c r="I1250" s="251">
        <f ca="1">IF(A37taxstdlife="n/a","n/a",IF(A37taxstdlife="",0,IF(I$3&gt;(A37stdlife+$E1250),((INDEX('PTRM input'!$G$385:$P$434,A37offset,$E1250)-INDEX('PTRM input'!$G$277:$P$326,A37offset,$E1250))*OFFSET($F$7,0,$E1250))-SUM($G1250:H1250),(((INDEX('PTRM input'!$G$385:$P$434,A37offset,$E1250)-INDEX('PTRM input'!$G$277:$P$326,A37offset,$E1250))*OFFSET($F$7,0,$E1250))-SUM($G1250:H1250))*(OFFSET('PTRM input'!$G$477,0,$E1250-1)/A37taxstdlife))))</f>
        <v>0</v>
      </c>
      <c r="J1250" s="251">
        <f ca="1">IF(A37taxstdlife="n/a","n/a",IF(A37taxstdlife="",0,IF(J$3&gt;(A37stdlife+$E1250),((INDEX('PTRM input'!$G$385:$P$434,A37offset,$E1250)-INDEX('PTRM input'!$G$277:$P$326,A37offset,$E1250))*OFFSET($F$7,0,$E1250))-SUM($G1250:I1250),(((INDEX('PTRM input'!$G$385:$P$434,A37offset,$E1250)-INDEX('PTRM input'!$G$277:$P$326,A37offset,$E1250))*OFFSET($F$7,0,$E1250))-SUM($G1250:I1250))*(OFFSET('PTRM input'!$G$477,0,$E1250-1)/A37taxstdlife))))</f>
        <v>0</v>
      </c>
      <c r="K1250" s="251">
        <f ca="1">IF(A37taxstdlife="n/a","n/a",IF(A37taxstdlife="",0,IF(K$3&gt;(A37stdlife+$E1250),((INDEX('PTRM input'!$G$385:$P$434,A37offset,$E1250)-INDEX('PTRM input'!$G$277:$P$326,A37offset,$E1250))*OFFSET($F$7,0,$E1250))-SUM($G1250:J1250),(((INDEX('PTRM input'!$G$385:$P$434,A37offset,$E1250)-INDEX('PTRM input'!$G$277:$P$326,A37offset,$E1250))*OFFSET($F$7,0,$E1250))-SUM($G1250:J1250))*(OFFSET('PTRM input'!$G$477,0,$E1250-1)/A37taxstdlife))))</f>
        <v>0</v>
      </c>
      <c r="L1250" s="251">
        <f ca="1">IF(A37taxstdlife="n/a","n/a",IF(A37taxstdlife="",0,IF(L$3&gt;(A37stdlife+$E1250),((INDEX('PTRM input'!$G$385:$P$434,A37offset,$E1250)-INDEX('PTRM input'!$G$277:$P$326,A37offset,$E1250))*OFFSET($F$7,0,$E1250))-SUM($G1250:K1250),(((INDEX('PTRM input'!$G$385:$P$434,A37offset,$E1250)-INDEX('PTRM input'!$G$277:$P$326,A37offset,$E1250))*OFFSET($F$7,0,$E1250))-SUM($G1250:K1250))*(OFFSET('PTRM input'!$G$477,0,$E1250-1)/A37taxstdlife))))</f>
        <v>0</v>
      </c>
      <c r="M1250" s="251">
        <f ca="1">IF(A37taxstdlife="n/a","n/a",IF(A37taxstdlife="",0,IF(M$3&gt;(A37stdlife+$E1250),((INDEX('PTRM input'!$G$385:$P$434,A37offset,$E1250)-INDEX('PTRM input'!$G$277:$P$326,A37offset,$E1250))*OFFSET($F$7,0,$E1250))-SUM($G1250:L1250),(((INDEX('PTRM input'!$G$385:$P$434,A37offset,$E1250)-INDEX('PTRM input'!$G$277:$P$326,A37offset,$E1250))*OFFSET($F$7,0,$E1250))-SUM($G1250:L1250))*(OFFSET('PTRM input'!$G$477,0,$E1250-1)/A37taxstdlife))))</f>
        <v>0</v>
      </c>
      <c r="N1250" s="251">
        <f ca="1">IF(A37taxstdlife="n/a","n/a",IF(A37taxstdlife="",0,IF(N$3&gt;(A37stdlife+$E1250),((INDEX('PTRM input'!$G$385:$P$434,A37offset,$E1250)-INDEX('PTRM input'!$G$277:$P$326,A37offset,$E1250))*OFFSET($F$7,0,$E1250))-SUM($G1250:M1250),(((INDEX('PTRM input'!$G$385:$P$434,A37offset,$E1250)-INDEX('PTRM input'!$G$277:$P$326,A37offset,$E1250))*OFFSET($F$7,0,$E1250))-SUM($G1250:M1250))*(OFFSET('PTRM input'!$G$477,0,$E1250-1)/A37taxstdlife))))</f>
        <v>0</v>
      </c>
      <c r="O1250" s="251">
        <f ca="1">IF(A37taxstdlife="n/a","n/a",IF(A37taxstdlife="",0,IF(O$3&gt;(A37stdlife+$E1250),((INDEX('PTRM input'!$G$385:$P$434,A37offset,$E1250)-INDEX('PTRM input'!$G$277:$P$326,A37offset,$E1250))*OFFSET($F$7,0,$E1250))-SUM($G1250:N1250),(((INDEX('PTRM input'!$G$385:$P$434,A37offset,$E1250)-INDEX('PTRM input'!$G$277:$P$326,A37offset,$E1250))*OFFSET($F$7,0,$E1250))-SUM($G1250:N1250))*(OFFSET('PTRM input'!$G$477,0,$E1250-1)/A37taxstdlife))))</f>
        <v>0</v>
      </c>
      <c r="P1250" s="251">
        <f ca="1">IF(A37taxstdlife="n/a","n/a",IF(A37taxstdlife="",0,IF(P$3&gt;(A37stdlife+$E1250),((INDEX('PTRM input'!$G$385:$P$434,A37offset,$E1250)-INDEX('PTRM input'!$G$277:$P$326,A37offset,$E1250))*OFFSET($F$7,0,$E1250))-SUM($G1250:O1250),(((INDEX('PTRM input'!$G$385:$P$434,A37offset,$E1250)-INDEX('PTRM input'!$G$277:$P$326,A37offset,$E1250))*OFFSET($F$7,0,$E1250))-SUM($G1250:O1250))*(OFFSET('PTRM input'!$G$477,0,$E1250-1)/A37taxstdlife))))</f>
        <v>0</v>
      </c>
      <c r="Q1250" s="251">
        <f ca="1">IF(A37taxstdlife="n/a","n/a",IF(A37taxstdlife="",0,IF(Q$3&gt;(A37stdlife+$E1250),((INDEX('PTRM input'!$G$385:$P$434,A37offset,$E1250)-INDEX('PTRM input'!$G$277:$P$326,A37offset,$E1250))*OFFSET($F$7,0,$E1250))-SUM($G1250:P1250),(((INDEX('PTRM input'!$G$385:$P$434,A37offset,$E1250)-INDEX('PTRM input'!$G$277:$P$326,A37offset,$E1250))*OFFSET($F$7,0,$E1250))-SUM($G1250:P1250))*(OFFSET('PTRM input'!$G$477,0,$E1250-1)/A37taxstdlife))))</f>
        <v>0</v>
      </c>
      <c r="R1250" s="251">
        <f ca="1">IF(A37taxstdlife="n/a","n/a",IF(A37taxstdlife="",0,IF(R$3&gt;(A37stdlife+$E1250),((INDEX('PTRM input'!$G$385:$P$434,A37offset,$E1250)-INDEX('PTRM input'!$G$277:$P$326,A37offset,$E1250))*OFFSET($F$7,0,$E1250))-SUM($G1250:Q1250),(((INDEX('PTRM input'!$G$385:$P$434,A37offset,$E1250)-INDEX('PTRM input'!$G$277:$P$326,A37offset,$E1250))*OFFSET($F$7,0,$E1250))-SUM($G1250:Q1250))*(OFFSET('PTRM input'!$G$477,0,$E1250-1)/A37taxstdlife))))</f>
        <v>0</v>
      </c>
      <c r="S1250" s="251">
        <f ca="1">IF(A37taxstdlife="n/a","n/a",IF(A37taxstdlife="",0,IF(S$3&gt;(A37stdlife+$E1250),((INDEX('PTRM input'!$G$385:$P$434,A37offset,$E1250)-INDEX('PTRM input'!$G$277:$P$326,A37offset,$E1250))*OFFSET($F$7,0,$E1250))-SUM($G1250:R1250),(((INDEX('PTRM input'!$G$385:$P$434,A37offset,$E1250)-INDEX('PTRM input'!$G$277:$P$326,A37offset,$E1250))*OFFSET($F$7,0,$E1250))-SUM($G1250:R1250))*(OFFSET('PTRM input'!$G$477,0,$E1250-1)/A37taxstdlife))))</f>
        <v>0</v>
      </c>
      <c r="T1250" s="251">
        <f ca="1">IF(A37taxstdlife="n/a","n/a",IF(A37taxstdlife="",0,IF(T$3&gt;(A37stdlife+$E1250),((INDEX('PTRM input'!$G$385:$P$434,A37offset,$E1250)-INDEX('PTRM input'!$G$277:$P$326,A37offset,$E1250))*OFFSET($F$7,0,$E1250))-SUM($G1250:S1250),(((INDEX('PTRM input'!$G$385:$P$434,A37offset,$E1250)-INDEX('PTRM input'!$G$277:$P$326,A37offset,$E1250))*OFFSET($F$7,0,$E1250))-SUM($G1250:S1250))*(OFFSET('PTRM input'!$G$477,0,$E1250-1)/A37taxstdlife))))</f>
        <v>0</v>
      </c>
      <c r="U1250" s="251">
        <f ca="1">IF(A37taxstdlife="n/a","n/a",IF(A37taxstdlife="",0,IF(U$3&gt;(A37stdlife+$E1250),((INDEX('PTRM input'!$G$385:$P$434,A37offset,$E1250)-INDEX('PTRM input'!$G$277:$P$326,A37offset,$E1250))*OFFSET($F$7,0,$E1250))-SUM($G1250:T1250),(((INDEX('PTRM input'!$G$385:$P$434,A37offset,$E1250)-INDEX('PTRM input'!$G$277:$P$326,A37offset,$E1250))*OFFSET($F$7,0,$E1250))-SUM($G1250:T1250))*(OFFSET('PTRM input'!$G$477,0,$E1250-1)/A37taxstdlife))))</f>
        <v>0</v>
      </c>
      <c r="V1250" s="251">
        <f ca="1">IF(A37taxstdlife="n/a","n/a",IF(A37taxstdlife="",0,IF(V$3&gt;(A37stdlife+$E1250),((INDEX('PTRM input'!$G$385:$P$434,A37offset,$E1250)-INDEX('PTRM input'!$G$277:$P$326,A37offset,$E1250))*OFFSET($F$7,0,$E1250))-SUM($G1250:U1250),(((INDEX('PTRM input'!$G$385:$P$434,A37offset,$E1250)-INDEX('PTRM input'!$G$277:$P$326,A37offset,$E1250))*OFFSET($F$7,0,$E1250))-SUM($G1250:U1250))*(OFFSET('PTRM input'!$G$477,0,$E1250-1)/A37taxstdlife))))</f>
        <v>0</v>
      </c>
      <c r="W1250" s="251">
        <f ca="1">IF(A37taxstdlife="n/a","n/a",IF(A37taxstdlife="",0,IF(W$3&gt;(A37stdlife+$E1250),((INDEX('PTRM input'!$G$385:$P$434,A37offset,$E1250)-INDEX('PTRM input'!$G$277:$P$326,A37offset,$E1250))*OFFSET($F$7,0,$E1250))-SUM($G1250:V1250),(((INDEX('PTRM input'!$G$385:$P$434,A37offset,$E1250)-INDEX('PTRM input'!$G$277:$P$326,A37offset,$E1250))*OFFSET($F$7,0,$E1250))-SUM($G1250:V1250))*(OFFSET('PTRM input'!$G$477,0,$E1250-1)/A37taxstdlife))))</f>
        <v>0</v>
      </c>
      <c r="X1250" s="251">
        <f ca="1">IF(A37taxstdlife="n/a","n/a",IF(A37taxstdlife="",0,IF(X$3&gt;(A37stdlife+$E1250),((INDEX('PTRM input'!$G$385:$P$434,A37offset,$E1250)-INDEX('PTRM input'!$G$277:$P$326,A37offset,$E1250))*OFFSET($F$7,0,$E1250))-SUM($G1250:W1250),(((INDEX('PTRM input'!$G$385:$P$434,A37offset,$E1250)-INDEX('PTRM input'!$G$277:$P$326,A37offset,$E1250))*OFFSET($F$7,0,$E1250))-SUM($G1250:W1250))*(OFFSET('PTRM input'!$G$477,0,$E1250-1)/A37taxstdlife))))</f>
        <v>0</v>
      </c>
      <c r="Y1250" s="251">
        <f ca="1">IF(A37taxstdlife="n/a","n/a",IF(A37taxstdlife="",0,IF(Y$3&gt;(A37stdlife+$E1250),((INDEX('PTRM input'!$G$385:$P$434,A37offset,$E1250)-INDEX('PTRM input'!$G$277:$P$326,A37offset,$E1250))*OFFSET($F$7,0,$E1250))-SUM($G1250:X1250),(((INDEX('PTRM input'!$G$385:$P$434,A37offset,$E1250)-INDEX('PTRM input'!$G$277:$P$326,A37offset,$E1250))*OFFSET($F$7,0,$E1250))-SUM($G1250:X1250))*(OFFSET('PTRM input'!$G$477,0,$E1250-1)/A37taxstdlife))))</f>
        <v>0</v>
      </c>
      <c r="Z1250" s="251">
        <f ca="1">IF(A37taxstdlife="n/a","n/a",IF(A37taxstdlife="",0,IF(Z$3&gt;(A37stdlife+$E1250),((INDEX('PTRM input'!$G$385:$P$434,A37offset,$E1250)-INDEX('PTRM input'!$G$277:$P$326,A37offset,$E1250))*OFFSET($F$7,0,$E1250))-SUM($G1250:Y1250),(((INDEX('PTRM input'!$G$385:$P$434,A37offset,$E1250)-INDEX('PTRM input'!$G$277:$P$326,A37offset,$E1250))*OFFSET($F$7,0,$E1250))-SUM($G1250:Y1250))*(OFFSET('PTRM input'!$G$477,0,$E1250-1)/A37taxstdlife))))</f>
        <v>0</v>
      </c>
      <c r="AA1250" s="251">
        <f ca="1">IF(A37taxstdlife="n/a","n/a",IF(A37taxstdlife="",0,IF(AA$3&gt;(A37stdlife+$E1250),((INDEX('PTRM input'!$G$385:$P$434,A37offset,$E1250)-INDEX('PTRM input'!$G$277:$P$326,A37offset,$E1250))*OFFSET($F$7,0,$E1250))-SUM($G1250:Z1250),(((INDEX('PTRM input'!$G$385:$P$434,A37offset,$E1250)-INDEX('PTRM input'!$G$277:$P$326,A37offset,$E1250))*OFFSET($F$7,0,$E1250))-SUM($G1250:Z1250))*(OFFSET('PTRM input'!$G$477,0,$E1250-1)/A37taxstdlife))))</f>
        <v>0</v>
      </c>
      <c r="AB1250" s="251">
        <f ca="1">IF(A37taxstdlife="n/a","n/a",IF(A37taxstdlife="",0,IF(AB$3&gt;(A37stdlife+$E1250),((INDEX('PTRM input'!$G$385:$P$434,A37offset,$E1250)-INDEX('PTRM input'!$G$277:$P$326,A37offset,$E1250))*OFFSET($F$7,0,$E1250))-SUM($G1250:AA1250),(((INDEX('PTRM input'!$G$385:$P$434,A37offset,$E1250)-INDEX('PTRM input'!$G$277:$P$326,A37offset,$E1250))*OFFSET($F$7,0,$E1250))-SUM($G1250:AA1250))*(OFFSET('PTRM input'!$G$477,0,$E1250-1)/A37taxstdlife))))</f>
        <v>0</v>
      </c>
      <c r="AC1250" s="251">
        <f ca="1">IF(A37taxstdlife="n/a","n/a",IF(A37taxstdlife="",0,IF(AC$3&gt;(A37stdlife+$E1250),((INDEX('PTRM input'!$G$385:$P$434,A37offset,$E1250)-INDEX('PTRM input'!$G$277:$P$326,A37offset,$E1250))*OFFSET($F$7,0,$E1250))-SUM($G1250:AB1250),(((INDEX('PTRM input'!$G$385:$P$434,A37offset,$E1250)-INDEX('PTRM input'!$G$277:$P$326,A37offset,$E1250))*OFFSET($F$7,0,$E1250))-SUM($G1250:AB1250))*(OFFSET('PTRM input'!$G$477,0,$E1250-1)/A37taxstdlife))))</f>
        <v>0</v>
      </c>
      <c r="AD1250" s="251">
        <f ca="1">IF(A37taxstdlife="n/a","n/a",IF(A37taxstdlife="",0,IF(AD$3&gt;(A37stdlife+$E1250),((INDEX('PTRM input'!$G$385:$P$434,A37offset,$E1250)-INDEX('PTRM input'!$G$277:$P$326,A37offset,$E1250))*OFFSET($F$7,0,$E1250))-SUM($G1250:AC1250),(((INDEX('PTRM input'!$G$385:$P$434,A37offset,$E1250)-INDEX('PTRM input'!$G$277:$P$326,A37offset,$E1250))*OFFSET($F$7,0,$E1250))-SUM($G1250:AC1250))*(OFFSET('PTRM input'!$G$477,0,$E1250-1)/A37taxstdlife))))</f>
        <v>0</v>
      </c>
      <c r="AE1250" s="251">
        <f ca="1">IF(A37taxstdlife="n/a","n/a",IF(A37taxstdlife="",0,IF(AE$3&gt;(A37stdlife+$E1250),((INDEX('PTRM input'!$G$385:$P$434,A37offset,$E1250)-INDEX('PTRM input'!$G$277:$P$326,A37offset,$E1250))*OFFSET($F$7,0,$E1250))-SUM($G1250:AD1250),(((INDEX('PTRM input'!$G$385:$P$434,A37offset,$E1250)-INDEX('PTRM input'!$G$277:$P$326,A37offset,$E1250))*OFFSET($F$7,0,$E1250))-SUM($G1250:AD1250))*(OFFSET('PTRM input'!$G$477,0,$E1250-1)/A37taxstdlife))))</f>
        <v>0</v>
      </c>
      <c r="AF1250" s="251">
        <f ca="1">IF(A37taxstdlife="n/a","n/a",IF(A37taxstdlife="",0,IF(AF$3&gt;(A37stdlife+$E1250),((INDEX('PTRM input'!$G$385:$P$434,A37offset,$E1250)-INDEX('PTRM input'!$G$277:$P$326,A37offset,$E1250))*OFFSET($F$7,0,$E1250))-SUM($G1250:AE1250),(((INDEX('PTRM input'!$G$385:$P$434,A37offset,$E1250)-INDEX('PTRM input'!$G$277:$P$326,A37offset,$E1250))*OFFSET($F$7,0,$E1250))-SUM($G1250:AE1250))*(OFFSET('PTRM input'!$G$477,0,$E1250-1)/A37taxstdlife))))</f>
        <v>0</v>
      </c>
      <c r="AG1250" s="251">
        <f ca="1">IF(A37taxstdlife="n/a","n/a",IF(A37taxstdlife="",0,IF(AG$3&gt;(A37stdlife+$E1250),((INDEX('PTRM input'!$G$385:$P$434,A37offset,$E1250)-INDEX('PTRM input'!$G$277:$P$326,A37offset,$E1250))*OFFSET($F$7,0,$E1250))-SUM($G1250:AF1250),(((INDEX('PTRM input'!$G$385:$P$434,A37offset,$E1250)-INDEX('PTRM input'!$G$277:$P$326,A37offset,$E1250))*OFFSET($F$7,0,$E1250))-SUM($G1250:AF1250))*(OFFSET('PTRM input'!$G$477,0,$E1250-1)/A37taxstdlife))))</f>
        <v>0</v>
      </c>
      <c r="AH1250" s="251">
        <f ca="1">IF(A37taxstdlife="n/a","n/a",IF(A37taxstdlife="",0,IF(AH$3&gt;(A37stdlife+$E1250),((INDEX('PTRM input'!$G$385:$P$434,A37offset,$E1250)-INDEX('PTRM input'!$G$277:$P$326,A37offset,$E1250))*OFFSET($F$7,0,$E1250))-SUM($G1250:AG1250),(((INDEX('PTRM input'!$G$385:$P$434,A37offset,$E1250)-INDEX('PTRM input'!$G$277:$P$326,A37offset,$E1250))*OFFSET($F$7,0,$E1250))-SUM($G1250:AG1250))*(OFFSET('PTRM input'!$G$477,0,$E1250-1)/A37taxstdlife))))</f>
        <v>0</v>
      </c>
      <c r="AI1250" s="251">
        <f ca="1">IF(A37taxstdlife="n/a","n/a",IF(A37taxstdlife="",0,IF(AI$3&gt;(A37stdlife+$E1250),((INDEX('PTRM input'!$G$385:$P$434,A37offset,$E1250)-INDEX('PTRM input'!$G$277:$P$326,A37offset,$E1250))*OFFSET($F$7,0,$E1250))-SUM($G1250:AH1250),(((INDEX('PTRM input'!$G$385:$P$434,A37offset,$E1250)-INDEX('PTRM input'!$G$277:$P$326,A37offset,$E1250))*OFFSET($F$7,0,$E1250))-SUM($G1250:AH1250))*(OFFSET('PTRM input'!$G$477,0,$E1250-1)/A37taxstdlife))))</f>
        <v>0</v>
      </c>
      <c r="AJ1250" s="251">
        <f ca="1">IF(A37taxstdlife="n/a","n/a",IF(A37taxstdlife="",0,IF(AJ$3&gt;(A37stdlife+$E1250),((INDEX('PTRM input'!$G$385:$P$434,A37offset,$E1250)-INDEX('PTRM input'!$G$277:$P$326,A37offset,$E1250))*OFFSET($F$7,0,$E1250))-SUM($G1250:AI1250),(((INDEX('PTRM input'!$G$385:$P$434,A37offset,$E1250)-INDEX('PTRM input'!$G$277:$P$326,A37offset,$E1250))*OFFSET($F$7,0,$E1250))-SUM($G1250:AI1250))*(OFFSET('PTRM input'!$G$477,0,$E1250-1)/A37taxstdlife))))</f>
        <v>0</v>
      </c>
      <c r="AK1250" s="251">
        <f ca="1">IF(A37taxstdlife="n/a","n/a",IF(A37taxstdlife="",0,IF(AK$3&gt;(A37stdlife+$E1250),((INDEX('PTRM input'!$G$385:$P$434,A37offset,$E1250)-INDEX('PTRM input'!$G$277:$P$326,A37offset,$E1250))*OFFSET($F$7,0,$E1250))-SUM($G1250:AJ1250),(((INDEX('PTRM input'!$G$385:$P$434,A37offset,$E1250)-INDEX('PTRM input'!$G$277:$P$326,A37offset,$E1250))*OFFSET($F$7,0,$E1250))-SUM($G1250:AJ1250))*(OFFSET('PTRM input'!$G$477,0,$E1250-1)/A37taxstdlife))))</f>
        <v>0</v>
      </c>
      <c r="AL1250" s="251">
        <f ca="1">IF(A37taxstdlife="n/a","n/a",IF(A37taxstdlife="",0,IF(AL$3&gt;(A37stdlife+$E1250),((INDEX('PTRM input'!$G$385:$P$434,A37offset,$E1250)-INDEX('PTRM input'!$G$277:$P$326,A37offset,$E1250))*OFFSET($F$7,0,$E1250))-SUM($G1250:AK1250),(((INDEX('PTRM input'!$G$385:$P$434,A37offset,$E1250)-INDEX('PTRM input'!$G$277:$P$326,A37offset,$E1250))*OFFSET($F$7,0,$E1250))-SUM($G1250:AK1250))*(OFFSET('PTRM input'!$G$477,0,$E1250-1)/A37taxstdlife))))</f>
        <v>0</v>
      </c>
      <c r="AM1250" s="251">
        <f ca="1">IF(A37taxstdlife="n/a","n/a",IF(A37taxstdlife="",0,IF(AM$3&gt;(A37stdlife+$E1250),((INDEX('PTRM input'!$G$385:$P$434,A37offset,$E1250)-INDEX('PTRM input'!$G$277:$P$326,A37offset,$E1250))*OFFSET($F$7,0,$E1250))-SUM($G1250:AL1250),(((INDEX('PTRM input'!$G$385:$P$434,A37offset,$E1250)-INDEX('PTRM input'!$G$277:$P$326,A37offset,$E1250))*OFFSET($F$7,0,$E1250))-SUM($G1250:AL1250))*(OFFSET('PTRM input'!$G$477,0,$E1250-1)/A37taxstdlife))))</f>
        <v>0</v>
      </c>
      <c r="AN1250" s="251">
        <f ca="1">IF(A37taxstdlife="n/a","n/a",IF(A37taxstdlife="",0,IF(AN$3&gt;(A37stdlife+$E1250),((INDEX('PTRM input'!$G$385:$P$434,A37offset,$E1250)-INDEX('PTRM input'!$G$277:$P$326,A37offset,$E1250))*OFFSET($F$7,0,$E1250))-SUM($G1250:AM1250),(((INDEX('PTRM input'!$G$385:$P$434,A37offset,$E1250)-INDEX('PTRM input'!$G$277:$P$326,A37offset,$E1250))*OFFSET($F$7,0,$E1250))-SUM($G1250:AM1250))*(OFFSET('PTRM input'!$G$477,0,$E1250-1)/A37taxstdlife))))</f>
        <v>0</v>
      </c>
      <c r="AO1250" s="251">
        <f ca="1">IF(A37taxstdlife="n/a","n/a",IF(A37taxstdlife="",0,IF(AO$3&gt;(A37stdlife+$E1250),((INDEX('PTRM input'!$G$385:$P$434,A37offset,$E1250)-INDEX('PTRM input'!$G$277:$P$326,A37offset,$E1250))*OFFSET($F$7,0,$E1250))-SUM($G1250:AN1250),(((INDEX('PTRM input'!$G$385:$P$434,A37offset,$E1250)-INDEX('PTRM input'!$G$277:$P$326,A37offset,$E1250))*OFFSET($F$7,0,$E1250))-SUM($G1250:AN1250))*(OFFSET('PTRM input'!$G$477,0,$E1250-1)/A37taxstdlife))))</f>
        <v>0</v>
      </c>
      <c r="AP1250" s="251">
        <f ca="1">IF(A37taxstdlife="n/a","n/a",IF(A37taxstdlife="",0,IF(AP$3&gt;(A37stdlife+$E1250),((INDEX('PTRM input'!$G$385:$P$434,A37offset,$E1250)-INDEX('PTRM input'!$G$277:$P$326,A37offset,$E1250))*OFFSET($F$7,0,$E1250))-SUM($G1250:AO1250),(((INDEX('PTRM input'!$G$385:$P$434,A37offset,$E1250)-INDEX('PTRM input'!$G$277:$P$326,A37offset,$E1250))*OFFSET($F$7,0,$E1250))-SUM($G1250:AO1250))*(OFFSET('PTRM input'!$G$477,0,$E1250-1)/A37taxstdlife))))</f>
        <v>0</v>
      </c>
      <c r="AQ1250" s="251">
        <f ca="1">IF(A37taxstdlife="n/a","n/a",IF(A37taxstdlife="",0,IF(AQ$3&gt;(A37stdlife+$E1250),((INDEX('PTRM input'!$G$385:$P$434,A37offset,$E1250)-INDEX('PTRM input'!$G$277:$P$326,A37offset,$E1250))*OFFSET($F$7,0,$E1250))-SUM($G1250:AP1250),(((INDEX('PTRM input'!$G$385:$P$434,A37offset,$E1250)-INDEX('PTRM input'!$G$277:$P$326,A37offset,$E1250))*OFFSET($F$7,0,$E1250))-SUM($G1250:AP1250))*(OFFSET('PTRM input'!$G$477,0,$E1250-1)/A37taxstdlife))))</f>
        <v>0</v>
      </c>
      <c r="AR1250" s="251">
        <f ca="1">IF(A37taxstdlife="n/a","n/a",IF(A37taxstdlife="",0,IF(AR$3&gt;(A37stdlife+$E1250),((INDEX('PTRM input'!$G$385:$P$434,A37offset,$E1250)-INDEX('PTRM input'!$G$277:$P$326,A37offset,$E1250))*OFFSET($F$7,0,$E1250))-SUM($G1250:AQ1250),(((INDEX('PTRM input'!$G$385:$P$434,A37offset,$E1250)-INDEX('PTRM input'!$G$277:$P$326,A37offset,$E1250))*OFFSET($F$7,0,$E1250))-SUM($G1250:AQ1250))*(OFFSET('PTRM input'!$G$477,0,$E1250-1)/A37taxstdlife))))</f>
        <v>0</v>
      </c>
      <c r="AS1250" s="251">
        <f ca="1">IF(A37taxstdlife="n/a","n/a",IF(A37taxstdlife="",0,IF(AS$3&gt;(A37stdlife+$E1250),((INDEX('PTRM input'!$G$385:$P$434,A37offset,$E1250)-INDEX('PTRM input'!$G$277:$P$326,A37offset,$E1250))*OFFSET($F$7,0,$E1250))-SUM($G1250:AR1250),(((INDEX('PTRM input'!$G$385:$P$434,A37offset,$E1250)-INDEX('PTRM input'!$G$277:$P$326,A37offset,$E1250))*OFFSET($F$7,0,$E1250))-SUM($G1250:AR1250))*(OFFSET('PTRM input'!$G$477,0,$E1250-1)/A37taxstdlife))))</f>
        <v>0</v>
      </c>
      <c r="AT1250" s="251">
        <f ca="1">IF(A37taxstdlife="n/a","n/a",IF(A37taxstdlife="",0,IF(AT$3&gt;(A37stdlife+$E1250),((INDEX('PTRM input'!$G$385:$P$434,A37offset,$E1250)-INDEX('PTRM input'!$G$277:$P$326,A37offset,$E1250))*OFFSET($F$7,0,$E1250))-SUM($G1250:AS1250),(((INDEX('PTRM input'!$G$385:$P$434,A37offset,$E1250)-INDEX('PTRM input'!$G$277:$P$326,A37offset,$E1250))*OFFSET($F$7,0,$E1250))-SUM($G1250:AS1250))*(OFFSET('PTRM input'!$G$477,0,$E1250-1)/A37taxstdlife))))</f>
        <v>0</v>
      </c>
      <c r="AU1250" s="251">
        <f ca="1">IF(A37taxstdlife="n/a","n/a",IF(A37taxstdlife="",0,IF(AU$3&gt;(A37stdlife+$E1250),((INDEX('PTRM input'!$G$385:$P$434,A37offset,$E1250)-INDEX('PTRM input'!$G$277:$P$326,A37offset,$E1250))*OFFSET($F$7,0,$E1250))-SUM($G1250:AT1250),(((INDEX('PTRM input'!$G$385:$P$434,A37offset,$E1250)-INDEX('PTRM input'!$G$277:$P$326,A37offset,$E1250))*OFFSET($F$7,0,$E1250))-SUM($G1250:AT1250))*(OFFSET('PTRM input'!$G$477,0,$E1250-1)/A37taxstdlife))))</f>
        <v>0</v>
      </c>
      <c r="AV1250" s="251">
        <f ca="1">IF(A37taxstdlife="n/a","n/a",IF(A37taxstdlife="",0,IF(AV$3&gt;(A37stdlife+$E1250),((INDEX('PTRM input'!$G$385:$P$434,A37offset,$E1250)-INDEX('PTRM input'!$G$277:$P$326,A37offset,$E1250))*OFFSET($F$7,0,$E1250))-SUM($G1250:AU1250),(((INDEX('PTRM input'!$G$385:$P$434,A37offset,$E1250)-INDEX('PTRM input'!$G$277:$P$326,A37offset,$E1250))*OFFSET($F$7,0,$E1250))-SUM($G1250:AU1250))*(OFFSET('PTRM input'!$G$477,0,$E1250-1)/A37taxstdlife))))</f>
        <v>0</v>
      </c>
      <c r="AW1250" s="251">
        <f ca="1">IF(A37taxstdlife="n/a","n/a",IF(A37taxstdlife="",0,IF(AW$3&gt;(A37stdlife+$E1250),((INDEX('PTRM input'!$G$385:$P$434,A37offset,$E1250)-INDEX('PTRM input'!$G$277:$P$326,A37offset,$E1250))*OFFSET($F$7,0,$E1250))-SUM($G1250:AV1250),(((INDEX('PTRM input'!$G$385:$P$434,A37offset,$E1250)-INDEX('PTRM input'!$G$277:$P$326,A37offset,$E1250))*OFFSET($F$7,0,$E1250))-SUM($G1250:AV1250))*(OFFSET('PTRM input'!$G$477,0,$E1250-1)/A37taxstdlife))))</f>
        <v>0</v>
      </c>
      <c r="AX1250" s="251">
        <f ca="1">IF(A37taxstdlife="n/a","n/a",IF(A37taxstdlife="",0,IF(AX$3&gt;(A37stdlife+$E1250),((INDEX('PTRM input'!$G$385:$P$434,A37offset,$E1250)-INDEX('PTRM input'!$G$277:$P$326,A37offset,$E1250))*OFFSET($F$7,0,$E1250))-SUM($G1250:AW1250),(((INDEX('PTRM input'!$G$385:$P$434,A37offset,$E1250)-INDEX('PTRM input'!$G$277:$P$326,A37offset,$E1250))*OFFSET($F$7,0,$E1250))-SUM($G1250:AW1250))*(OFFSET('PTRM input'!$G$477,0,$E1250-1)/A37taxstdlife))))</f>
        <v>0</v>
      </c>
      <c r="AY1250" s="251">
        <f ca="1">IF(A37taxstdlife="n/a","n/a",IF(A37taxstdlife="",0,IF(AY$3&gt;(A37stdlife+$E1250),((INDEX('PTRM input'!$G$385:$P$434,A37offset,$E1250)-INDEX('PTRM input'!$G$277:$P$326,A37offset,$E1250))*OFFSET($F$7,0,$E1250))-SUM($G1250:AX1250),(((INDEX('PTRM input'!$G$385:$P$434,A37offset,$E1250)-INDEX('PTRM input'!$G$277:$P$326,A37offset,$E1250))*OFFSET($F$7,0,$E1250))-SUM($G1250:AX1250))*(OFFSET('PTRM input'!$G$477,0,$E1250-1)/A37taxstdlife))))</f>
        <v>0</v>
      </c>
      <c r="AZ1250" s="251">
        <f ca="1">IF(A37taxstdlife="n/a","n/a",IF(A37taxstdlife="",0,IF(AZ$3&gt;(A37stdlife+$E1250),((INDEX('PTRM input'!$G$385:$P$434,A37offset,$E1250)-INDEX('PTRM input'!$G$277:$P$326,A37offset,$E1250))*OFFSET($F$7,0,$E1250))-SUM($G1250:AY1250),(((INDEX('PTRM input'!$G$385:$P$434,A37offset,$E1250)-INDEX('PTRM input'!$G$277:$P$326,A37offset,$E1250))*OFFSET($F$7,0,$E1250))-SUM($G1250:AY1250))*(OFFSET('PTRM input'!$G$477,0,$E1250-1)/A37taxstdlife))))</f>
        <v>0</v>
      </c>
      <c r="BA1250" s="251">
        <f ca="1">IF(A37taxstdlife="n/a","n/a",IF(A37taxstdlife="",0,IF(BA$3&gt;(A37stdlife+$E1250),((INDEX('PTRM input'!$G$385:$P$434,A37offset,$E1250)-INDEX('PTRM input'!$G$277:$P$326,A37offset,$E1250))*OFFSET($F$7,0,$E1250))-SUM($G1250:AZ1250),(((INDEX('PTRM input'!$G$385:$P$434,A37offset,$E1250)-INDEX('PTRM input'!$G$277:$P$326,A37offset,$E1250))*OFFSET($F$7,0,$E1250))-SUM($G1250:AZ1250))*(OFFSET('PTRM input'!$G$477,0,$E1250-1)/A37taxstdlife))))</f>
        <v>0</v>
      </c>
      <c r="BB1250" s="251">
        <f ca="1">IF(A37taxstdlife="n/a","n/a",IF(A37taxstdlife="",0,IF(BB$3&gt;(A37stdlife+$E1250),((INDEX('PTRM input'!$G$385:$P$434,A37offset,$E1250)-INDEX('PTRM input'!$G$277:$P$326,A37offset,$E1250))*OFFSET($F$7,0,$E1250))-SUM($G1250:BA1250),(((INDEX('PTRM input'!$G$385:$P$434,A37offset,$E1250)-INDEX('PTRM input'!$G$277:$P$326,A37offset,$E1250))*OFFSET($F$7,0,$E1250))-SUM($G1250:BA1250))*(OFFSET('PTRM input'!$G$477,0,$E1250-1)/A37taxstdlife))))</f>
        <v>0</v>
      </c>
      <c r="BC1250" s="251">
        <f ca="1">IF(A37taxstdlife="n/a","n/a",IF(A37taxstdlife="",0,IF(BC$3&gt;(A37stdlife+$E1250),((INDEX('PTRM input'!$G$385:$P$434,A37offset,$E1250)-INDEX('PTRM input'!$G$277:$P$326,A37offset,$E1250))*OFFSET($F$7,0,$E1250))-SUM($G1250:BB1250),(((INDEX('PTRM input'!$G$385:$P$434,A37offset,$E1250)-INDEX('PTRM input'!$G$277:$P$326,A37offset,$E1250))*OFFSET($F$7,0,$E1250))-SUM($G1250:BB1250))*(OFFSET('PTRM input'!$G$477,0,$E1250-1)/A37taxstdlife))))</f>
        <v>0</v>
      </c>
      <c r="BD1250" s="251">
        <f ca="1">IF(A37taxstdlife="n/a","n/a",IF(A37taxstdlife="",0,IF(BD$3&gt;(A37stdlife+$E1250),((INDEX('PTRM input'!$G$385:$P$434,A37offset,$E1250)-INDEX('PTRM input'!$G$277:$P$326,A37offset,$E1250))*OFFSET($F$7,0,$E1250))-SUM($G1250:BC1250),(((INDEX('PTRM input'!$G$385:$P$434,A37offset,$E1250)-INDEX('PTRM input'!$G$277:$P$326,A37offset,$E1250))*OFFSET($F$7,0,$E1250))-SUM($G1250:BC1250))*(OFFSET('PTRM input'!$G$477,0,$E1250-1)/A37taxstdlife))))</f>
        <v>0</v>
      </c>
      <c r="BE1250" s="251">
        <f ca="1">IF(A37taxstdlife="n/a","n/a",IF(A37taxstdlife="",0,IF(BE$3&gt;(A37stdlife+$E1250),((INDEX('PTRM input'!$G$385:$P$434,A37offset,$E1250)-INDEX('PTRM input'!$G$277:$P$326,A37offset,$E1250))*OFFSET($F$7,0,$E1250))-SUM($G1250:BD1250),(((INDEX('PTRM input'!$G$385:$P$434,A37offset,$E1250)-INDEX('PTRM input'!$G$277:$P$326,A37offset,$E1250))*OFFSET($F$7,0,$E1250))-SUM($G1250:BD1250))*(OFFSET('PTRM input'!$G$477,0,$E1250-1)/A37taxstdlife))))</f>
        <v>0</v>
      </c>
      <c r="BF1250" s="251">
        <f ca="1">IF(A37taxstdlife="n/a","n/a",IF(A37taxstdlife="",0,IF(BF$3&gt;(A37stdlife+$E1250),((INDEX('PTRM input'!$G$385:$P$434,A37offset,$E1250)-INDEX('PTRM input'!$G$277:$P$326,A37offset,$E1250))*OFFSET($F$7,0,$E1250))-SUM($G1250:BE1250),(((INDEX('PTRM input'!$G$385:$P$434,A37offset,$E1250)-INDEX('PTRM input'!$G$277:$P$326,A37offset,$E1250))*OFFSET($F$7,0,$E1250))-SUM($G1250:BE1250))*(OFFSET('PTRM input'!$G$477,0,$E1250-1)/A37taxstdlife))))</f>
        <v>0</v>
      </c>
      <c r="BG1250" s="251">
        <f ca="1">IF(A37taxstdlife="n/a","n/a",IF(A37taxstdlife="",0,IF(BG$3&gt;(A37stdlife+$E1250),((INDEX('PTRM input'!$G$385:$P$434,A37offset,$E1250)-INDEX('PTRM input'!$G$277:$P$326,A37offset,$E1250))*OFFSET($F$7,0,$E1250))-SUM($G1250:BF1250),(((INDEX('PTRM input'!$G$385:$P$434,A37offset,$E1250)-INDEX('PTRM input'!$G$277:$P$326,A37offset,$E1250))*OFFSET($F$7,0,$E1250))-SUM($G1250:BF1250))*(OFFSET('PTRM input'!$G$477,0,$E1250-1)/A37taxstdlife))))</f>
        <v>0</v>
      </c>
      <c r="BH1250" s="251">
        <f ca="1">IF(A37taxstdlife="n/a","n/a",IF(A37taxstdlife="",0,IF(BH$3&gt;(A37stdlife+$E1250),((INDEX('PTRM input'!$G$385:$P$434,A37offset,$E1250)-INDEX('PTRM input'!$G$277:$P$326,A37offset,$E1250))*OFFSET($F$7,0,$E1250))-SUM($G1250:BG1250),(((INDEX('PTRM input'!$G$385:$P$434,A37offset,$E1250)-INDEX('PTRM input'!$G$277:$P$326,A37offset,$E1250))*OFFSET($F$7,0,$E1250))-SUM($G1250:BG1250))*(OFFSET('PTRM input'!$G$477,0,$E1250-1)/A37taxstdlife))))</f>
        <v>0</v>
      </c>
      <c r="BI1250" s="251">
        <f ca="1">IF(A37taxstdlife="n/a","n/a",IF(A37taxstdlife="",0,IF(BI$3&gt;(A37stdlife+$E1250),((INDEX('PTRM input'!$G$385:$P$434,A37offset,$E1250)-INDEX('PTRM input'!$G$277:$P$326,A37offset,$E1250))*OFFSET($F$7,0,$E1250))-SUM($G1250:BH1250),(((INDEX('PTRM input'!$G$385:$P$434,A37offset,$E1250)-INDEX('PTRM input'!$G$277:$P$326,A37offset,$E1250))*OFFSET($F$7,0,$E1250))-SUM($G1250:BH1250))*(OFFSET('PTRM input'!$G$477,0,$E1250-1)/A37taxstdlife))))</f>
        <v>0</v>
      </c>
      <c r="BJ1250" s="116"/>
      <c r="BK1250" s="116"/>
      <c r="BL1250" s="116"/>
      <c r="BM1250" s="116"/>
    </row>
    <row r="1251" spans="1:65" ht="12.75" hidden="1" customHeight="1" outlineLevel="2">
      <c r="A1251" s="366"/>
      <c r="B1251" s="19"/>
      <c r="C1251" s="18"/>
      <c r="D1251" s="760"/>
      <c r="E1251" s="86">
        <v>2</v>
      </c>
      <c r="F1251" s="356"/>
      <c r="G1251" s="434"/>
      <c r="H1251" s="619"/>
      <c r="I1251" s="251">
        <f ca="1">IF(A37taxstdlife="n/a","n/a",IF(A37taxstdlife="",0,IF(I$3&gt;(A37stdlife+$E1251),((INDEX('PTRM input'!$G$385:$P$434,A37offset,$E1251)-INDEX('PTRM input'!$G$277:$P$326,A37offset,$E1251))*OFFSET($F$7,0,$E1251))-SUM($G1251:H1251),(((INDEX('PTRM input'!$G$385:$P$434,A37offset,$E1251)-INDEX('PTRM input'!$G$277:$P$326,A37offset,$E1251))*OFFSET($F$7,0,$E1251))-SUM($G1251:H1251))*(OFFSET('PTRM input'!$G$477,0,$E1251-1)/A37taxstdlife))))</f>
        <v>0</v>
      </c>
      <c r="J1251" s="251">
        <f ca="1">IF(A37taxstdlife="n/a","n/a",IF(A37taxstdlife="",0,IF(J$3&gt;(A37stdlife+$E1251),((INDEX('PTRM input'!$G$385:$P$434,A37offset,$E1251)-INDEX('PTRM input'!$G$277:$P$326,A37offset,$E1251))*OFFSET($F$7,0,$E1251))-SUM($G1251:I1251),(((INDEX('PTRM input'!$G$385:$P$434,A37offset,$E1251)-INDEX('PTRM input'!$G$277:$P$326,A37offset,$E1251))*OFFSET($F$7,0,$E1251))-SUM($G1251:I1251))*(OFFSET('PTRM input'!$G$477,0,$E1251-1)/A37taxstdlife))))</f>
        <v>0</v>
      </c>
      <c r="K1251" s="251">
        <f ca="1">IF(A37taxstdlife="n/a","n/a",IF(A37taxstdlife="",0,IF(K$3&gt;(A37stdlife+$E1251),((INDEX('PTRM input'!$G$385:$P$434,A37offset,$E1251)-INDEX('PTRM input'!$G$277:$P$326,A37offset,$E1251))*OFFSET($F$7,0,$E1251))-SUM($G1251:J1251),(((INDEX('PTRM input'!$G$385:$P$434,A37offset,$E1251)-INDEX('PTRM input'!$G$277:$P$326,A37offset,$E1251))*OFFSET($F$7,0,$E1251))-SUM($G1251:J1251))*(OFFSET('PTRM input'!$G$477,0,$E1251-1)/A37taxstdlife))))</f>
        <v>0</v>
      </c>
      <c r="L1251" s="251">
        <f ca="1">IF(A37taxstdlife="n/a","n/a",IF(A37taxstdlife="",0,IF(L$3&gt;(A37stdlife+$E1251),((INDEX('PTRM input'!$G$385:$P$434,A37offset,$E1251)-INDEX('PTRM input'!$G$277:$P$326,A37offset,$E1251))*OFFSET($F$7,0,$E1251))-SUM($G1251:K1251),(((INDEX('PTRM input'!$G$385:$P$434,A37offset,$E1251)-INDEX('PTRM input'!$G$277:$P$326,A37offset,$E1251))*OFFSET($F$7,0,$E1251))-SUM($G1251:K1251))*(OFFSET('PTRM input'!$G$477,0,$E1251-1)/A37taxstdlife))))</f>
        <v>0</v>
      </c>
      <c r="M1251" s="251">
        <f ca="1">IF(A37taxstdlife="n/a","n/a",IF(A37taxstdlife="",0,IF(M$3&gt;(A37stdlife+$E1251),((INDEX('PTRM input'!$G$385:$P$434,A37offset,$E1251)-INDEX('PTRM input'!$G$277:$P$326,A37offset,$E1251))*OFFSET($F$7,0,$E1251))-SUM($G1251:L1251),(((INDEX('PTRM input'!$G$385:$P$434,A37offset,$E1251)-INDEX('PTRM input'!$G$277:$P$326,A37offset,$E1251))*OFFSET($F$7,0,$E1251))-SUM($G1251:L1251))*(OFFSET('PTRM input'!$G$477,0,$E1251-1)/A37taxstdlife))))</f>
        <v>0</v>
      </c>
      <c r="N1251" s="251">
        <f ca="1">IF(A37taxstdlife="n/a","n/a",IF(A37taxstdlife="",0,IF(N$3&gt;(A37stdlife+$E1251),((INDEX('PTRM input'!$G$385:$P$434,A37offset,$E1251)-INDEX('PTRM input'!$G$277:$P$326,A37offset,$E1251))*OFFSET($F$7,0,$E1251))-SUM($G1251:M1251),(((INDEX('PTRM input'!$G$385:$P$434,A37offset,$E1251)-INDEX('PTRM input'!$G$277:$P$326,A37offset,$E1251))*OFFSET($F$7,0,$E1251))-SUM($G1251:M1251))*(OFFSET('PTRM input'!$G$477,0,$E1251-1)/A37taxstdlife))))</f>
        <v>0</v>
      </c>
      <c r="O1251" s="251">
        <f ca="1">IF(A37taxstdlife="n/a","n/a",IF(A37taxstdlife="",0,IF(O$3&gt;(A37stdlife+$E1251),((INDEX('PTRM input'!$G$385:$P$434,A37offset,$E1251)-INDEX('PTRM input'!$G$277:$P$326,A37offset,$E1251))*OFFSET($F$7,0,$E1251))-SUM($G1251:N1251),(((INDEX('PTRM input'!$G$385:$P$434,A37offset,$E1251)-INDEX('PTRM input'!$G$277:$P$326,A37offset,$E1251))*OFFSET($F$7,0,$E1251))-SUM($G1251:N1251))*(OFFSET('PTRM input'!$G$477,0,$E1251-1)/A37taxstdlife))))</f>
        <v>0</v>
      </c>
      <c r="P1251" s="251">
        <f ca="1">IF(A37taxstdlife="n/a","n/a",IF(A37taxstdlife="",0,IF(P$3&gt;(A37stdlife+$E1251),((INDEX('PTRM input'!$G$385:$P$434,A37offset,$E1251)-INDEX('PTRM input'!$G$277:$P$326,A37offset,$E1251))*OFFSET($F$7,0,$E1251))-SUM($G1251:O1251),(((INDEX('PTRM input'!$G$385:$P$434,A37offset,$E1251)-INDEX('PTRM input'!$G$277:$P$326,A37offset,$E1251))*OFFSET($F$7,0,$E1251))-SUM($G1251:O1251))*(OFFSET('PTRM input'!$G$477,0,$E1251-1)/A37taxstdlife))))</f>
        <v>0</v>
      </c>
      <c r="Q1251" s="251">
        <f ca="1">IF(A37taxstdlife="n/a","n/a",IF(A37taxstdlife="",0,IF(Q$3&gt;(A37stdlife+$E1251),((INDEX('PTRM input'!$G$385:$P$434,A37offset,$E1251)-INDEX('PTRM input'!$G$277:$P$326,A37offset,$E1251))*OFFSET($F$7,0,$E1251))-SUM($G1251:P1251),(((INDEX('PTRM input'!$G$385:$P$434,A37offset,$E1251)-INDEX('PTRM input'!$G$277:$P$326,A37offset,$E1251))*OFFSET($F$7,0,$E1251))-SUM($G1251:P1251))*(OFFSET('PTRM input'!$G$477,0,$E1251-1)/A37taxstdlife))))</f>
        <v>0</v>
      </c>
      <c r="R1251" s="251">
        <f ca="1">IF(A37taxstdlife="n/a","n/a",IF(A37taxstdlife="",0,IF(R$3&gt;(A37stdlife+$E1251),((INDEX('PTRM input'!$G$385:$P$434,A37offset,$E1251)-INDEX('PTRM input'!$G$277:$P$326,A37offset,$E1251))*OFFSET($F$7,0,$E1251))-SUM($G1251:Q1251),(((INDEX('PTRM input'!$G$385:$P$434,A37offset,$E1251)-INDEX('PTRM input'!$G$277:$P$326,A37offset,$E1251))*OFFSET($F$7,0,$E1251))-SUM($G1251:Q1251))*(OFFSET('PTRM input'!$G$477,0,$E1251-1)/A37taxstdlife))))</f>
        <v>0</v>
      </c>
      <c r="S1251" s="251">
        <f ca="1">IF(A37taxstdlife="n/a","n/a",IF(A37taxstdlife="",0,IF(S$3&gt;(A37stdlife+$E1251),((INDEX('PTRM input'!$G$385:$P$434,A37offset,$E1251)-INDEX('PTRM input'!$G$277:$P$326,A37offset,$E1251))*OFFSET($F$7,0,$E1251))-SUM($G1251:R1251),(((INDEX('PTRM input'!$G$385:$P$434,A37offset,$E1251)-INDEX('PTRM input'!$G$277:$P$326,A37offset,$E1251))*OFFSET($F$7,0,$E1251))-SUM($G1251:R1251))*(OFFSET('PTRM input'!$G$477,0,$E1251-1)/A37taxstdlife))))</f>
        <v>0</v>
      </c>
      <c r="T1251" s="251">
        <f ca="1">IF(A37taxstdlife="n/a","n/a",IF(A37taxstdlife="",0,IF(T$3&gt;(A37stdlife+$E1251),((INDEX('PTRM input'!$G$385:$P$434,A37offset,$E1251)-INDEX('PTRM input'!$G$277:$P$326,A37offset,$E1251))*OFFSET($F$7,0,$E1251))-SUM($G1251:S1251),(((INDEX('PTRM input'!$G$385:$P$434,A37offset,$E1251)-INDEX('PTRM input'!$G$277:$P$326,A37offset,$E1251))*OFFSET($F$7,0,$E1251))-SUM($G1251:S1251))*(OFFSET('PTRM input'!$G$477,0,$E1251-1)/A37taxstdlife))))</f>
        <v>0</v>
      </c>
      <c r="U1251" s="251">
        <f ca="1">IF(A37taxstdlife="n/a","n/a",IF(A37taxstdlife="",0,IF(U$3&gt;(A37stdlife+$E1251),((INDEX('PTRM input'!$G$385:$P$434,A37offset,$E1251)-INDEX('PTRM input'!$G$277:$P$326,A37offset,$E1251))*OFFSET($F$7,0,$E1251))-SUM($G1251:T1251),(((INDEX('PTRM input'!$G$385:$P$434,A37offset,$E1251)-INDEX('PTRM input'!$G$277:$P$326,A37offset,$E1251))*OFFSET($F$7,0,$E1251))-SUM($G1251:T1251))*(OFFSET('PTRM input'!$G$477,0,$E1251-1)/A37taxstdlife))))</f>
        <v>0</v>
      </c>
      <c r="V1251" s="251">
        <f ca="1">IF(A37taxstdlife="n/a","n/a",IF(A37taxstdlife="",0,IF(V$3&gt;(A37stdlife+$E1251),((INDEX('PTRM input'!$G$385:$P$434,A37offset,$E1251)-INDEX('PTRM input'!$G$277:$P$326,A37offset,$E1251))*OFFSET($F$7,0,$E1251))-SUM($G1251:U1251),(((INDEX('PTRM input'!$G$385:$P$434,A37offset,$E1251)-INDEX('PTRM input'!$G$277:$P$326,A37offset,$E1251))*OFFSET($F$7,0,$E1251))-SUM($G1251:U1251))*(OFFSET('PTRM input'!$G$477,0,$E1251-1)/A37taxstdlife))))</f>
        <v>0</v>
      </c>
      <c r="W1251" s="251">
        <f ca="1">IF(A37taxstdlife="n/a","n/a",IF(A37taxstdlife="",0,IF(W$3&gt;(A37stdlife+$E1251),((INDEX('PTRM input'!$G$385:$P$434,A37offset,$E1251)-INDEX('PTRM input'!$G$277:$P$326,A37offset,$E1251))*OFFSET($F$7,0,$E1251))-SUM($G1251:V1251),(((INDEX('PTRM input'!$G$385:$P$434,A37offset,$E1251)-INDEX('PTRM input'!$G$277:$P$326,A37offset,$E1251))*OFFSET($F$7,0,$E1251))-SUM($G1251:V1251))*(OFFSET('PTRM input'!$G$477,0,$E1251-1)/A37taxstdlife))))</f>
        <v>0</v>
      </c>
      <c r="X1251" s="251">
        <f ca="1">IF(A37taxstdlife="n/a","n/a",IF(A37taxstdlife="",0,IF(X$3&gt;(A37stdlife+$E1251),((INDEX('PTRM input'!$G$385:$P$434,A37offset,$E1251)-INDEX('PTRM input'!$G$277:$P$326,A37offset,$E1251))*OFFSET($F$7,0,$E1251))-SUM($G1251:W1251),(((INDEX('PTRM input'!$G$385:$P$434,A37offset,$E1251)-INDEX('PTRM input'!$G$277:$P$326,A37offset,$E1251))*OFFSET($F$7,0,$E1251))-SUM($G1251:W1251))*(OFFSET('PTRM input'!$G$477,0,$E1251-1)/A37taxstdlife))))</f>
        <v>0</v>
      </c>
      <c r="Y1251" s="251">
        <f ca="1">IF(A37taxstdlife="n/a","n/a",IF(A37taxstdlife="",0,IF(Y$3&gt;(A37stdlife+$E1251),((INDEX('PTRM input'!$G$385:$P$434,A37offset,$E1251)-INDEX('PTRM input'!$G$277:$P$326,A37offset,$E1251))*OFFSET($F$7,0,$E1251))-SUM($G1251:X1251),(((INDEX('PTRM input'!$G$385:$P$434,A37offset,$E1251)-INDEX('PTRM input'!$G$277:$P$326,A37offset,$E1251))*OFFSET($F$7,0,$E1251))-SUM($G1251:X1251))*(OFFSET('PTRM input'!$G$477,0,$E1251-1)/A37taxstdlife))))</f>
        <v>0</v>
      </c>
      <c r="Z1251" s="251">
        <f ca="1">IF(A37taxstdlife="n/a","n/a",IF(A37taxstdlife="",0,IF(Z$3&gt;(A37stdlife+$E1251),((INDEX('PTRM input'!$G$385:$P$434,A37offset,$E1251)-INDEX('PTRM input'!$G$277:$P$326,A37offset,$E1251))*OFFSET($F$7,0,$E1251))-SUM($G1251:Y1251),(((INDEX('PTRM input'!$G$385:$P$434,A37offset,$E1251)-INDEX('PTRM input'!$G$277:$P$326,A37offset,$E1251))*OFFSET($F$7,0,$E1251))-SUM($G1251:Y1251))*(OFFSET('PTRM input'!$G$477,0,$E1251-1)/A37taxstdlife))))</f>
        <v>0</v>
      </c>
      <c r="AA1251" s="251">
        <f ca="1">IF(A37taxstdlife="n/a","n/a",IF(A37taxstdlife="",0,IF(AA$3&gt;(A37stdlife+$E1251),((INDEX('PTRM input'!$G$385:$P$434,A37offset,$E1251)-INDEX('PTRM input'!$G$277:$P$326,A37offset,$E1251))*OFFSET($F$7,0,$E1251))-SUM($G1251:Z1251),(((INDEX('PTRM input'!$G$385:$P$434,A37offset,$E1251)-INDEX('PTRM input'!$G$277:$P$326,A37offset,$E1251))*OFFSET($F$7,0,$E1251))-SUM($G1251:Z1251))*(OFFSET('PTRM input'!$G$477,0,$E1251-1)/A37taxstdlife))))</f>
        <v>0</v>
      </c>
      <c r="AB1251" s="251">
        <f ca="1">IF(A37taxstdlife="n/a","n/a",IF(A37taxstdlife="",0,IF(AB$3&gt;(A37stdlife+$E1251),((INDEX('PTRM input'!$G$385:$P$434,A37offset,$E1251)-INDEX('PTRM input'!$G$277:$P$326,A37offset,$E1251))*OFFSET($F$7,0,$E1251))-SUM($G1251:AA1251),(((INDEX('PTRM input'!$G$385:$P$434,A37offset,$E1251)-INDEX('PTRM input'!$G$277:$P$326,A37offset,$E1251))*OFFSET($F$7,0,$E1251))-SUM($G1251:AA1251))*(OFFSET('PTRM input'!$G$477,0,$E1251-1)/A37taxstdlife))))</f>
        <v>0</v>
      </c>
      <c r="AC1251" s="251">
        <f ca="1">IF(A37taxstdlife="n/a","n/a",IF(A37taxstdlife="",0,IF(AC$3&gt;(A37stdlife+$E1251),((INDEX('PTRM input'!$G$385:$P$434,A37offset,$E1251)-INDEX('PTRM input'!$G$277:$P$326,A37offset,$E1251))*OFFSET($F$7,0,$E1251))-SUM($G1251:AB1251),(((INDEX('PTRM input'!$G$385:$P$434,A37offset,$E1251)-INDEX('PTRM input'!$G$277:$P$326,A37offset,$E1251))*OFFSET($F$7,0,$E1251))-SUM($G1251:AB1251))*(OFFSET('PTRM input'!$G$477,0,$E1251-1)/A37taxstdlife))))</f>
        <v>0</v>
      </c>
      <c r="AD1251" s="251">
        <f ca="1">IF(A37taxstdlife="n/a","n/a",IF(A37taxstdlife="",0,IF(AD$3&gt;(A37stdlife+$E1251),((INDEX('PTRM input'!$G$385:$P$434,A37offset,$E1251)-INDEX('PTRM input'!$G$277:$P$326,A37offset,$E1251))*OFFSET($F$7,0,$E1251))-SUM($G1251:AC1251),(((INDEX('PTRM input'!$G$385:$P$434,A37offset,$E1251)-INDEX('PTRM input'!$G$277:$P$326,A37offset,$E1251))*OFFSET($F$7,0,$E1251))-SUM($G1251:AC1251))*(OFFSET('PTRM input'!$G$477,0,$E1251-1)/A37taxstdlife))))</f>
        <v>0</v>
      </c>
      <c r="AE1251" s="251">
        <f ca="1">IF(A37taxstdlife="n/a","n/a",IF(A37taxstdlife="",0,IF(AE$3&gt;(A37stdlife+$E1251),((INDEX('PTRM input'!$G$385:$P$434,A37offset,$E1251)-INDEX('PTRM input'!$G$277:$P$326,A37offset,$E1251))*OFFSET($F$7,0,$E1251))-SUM($G1251:AD1251),(((INDEX('PTRM input'!$G$385:$P$434,A37offset,$E1251)-INDEX('PTRM input'!$G$277:$P$326,A37offset,$E1251))*OFFSET($F$7,0,$E1251))-SUM($G1251:AD1251))*(OFFSET('PTRM input'!$G$477,0,$E1251-1)/A37taxstdlife))))</f>
        <v>0</v>
      </c>
      <c r="AF1251" s="251">
        <f ca="1">IF(A37taxstdlife="n/a","n/a",IF(A37taxstdlife="",0,IF(AF$3&gt;(A37stdlife+$E1251),((INDEX('PTRM input'!$G$385:$P$434,A37offset,$E1251)-INDEX('PTRM input'!$G$277:$P$326,A37offset,$E1251))*OFFSET($F$7,0,$E1251))-SUM($G1251:AE1251),(((INDEX('PTRM input'!$G$385:$P$434,A37offset,$E1251)-INDEX('PTRM input'!$G$277:$P$326,A37offset,$E1251))*OFFSET($F$7,0,$E1251))-SUM($G1251:AE1251))*(OFFSET('PTRM input'!$G$477,0,$E1251-1)/A37taxstdlife))))</f>
        <v>0</v>
      </c>
      <c r="AG1251" s="251">
        <f ca="1">IF(A37taxstdlife="n/a","n/a",IF(A37taxstdlife="",0,IF(AG$3&gt;(A37stdlife+$E1251),((INDEX('PTRM input'!$G$385:$P$434,A37offset,$E1251)-INDEX('PTRM input'!$G$277:$P$326,A37offset,$E1251))*OFFSET($F$7,0,$E1251))-SUM($G1251:AF1251),(((INDEX('PTRM input'!$G$385:$P$434,A37offset,$E1251)-INDEX('PTRM input'!$G$277:$P$326,A37offset,$E1251))*OFFSET($F$7,0,$E1251))-SUM($G1251:AF1251))*(OFFSET('PTRM input'!$G$477,0,$E1251-1)/A37taxstdlife))))</f>
        <v>0</v>
      </c>
      <c r="AH1251" s="251">
        <f ca="1">IF(A37taxstdlife="n/a","n/a",IF(A37taxstdlife="",0,IF(AH$3&gt;(A37stdlife+$E1251),((INDEX('PTRM input'!$G$385:$P$434,A37offset,$E1251)-INDEX('PTRM input'!$G$277:$P$326,A37offset,$E1251))*OFFSET($F$7,0,$E1251))-SUM($G1251:AG1251),(((INDEX('PTRM input'!$G$385:$P$434,A37offset,$E1251)-INDEX('PTRM input'!$G$277:$P$326,A37offset,$E1251))*OFFSET($F$7,0,$E1251))-SUM($G1251:AG1251))*(OFFSET('PTRM input'!$G$477,0,$E1251-1)/A37taxstdlife))))</f>
        <v>0</v>
      </c>
      <c r="AI1251" s="251">
        <f ca="1">IF(A37taxstdlife="n/a","n/a",IF(A37taxstdlife="",0,IF(AI$3&gt;(A37stdlife+$E1251),((INDEX('PTRM input'!$G$385:$P$434,A37offset,$E1251)-INDEX('PTRM input'!$G$277:$P$326,A37offset,$E1251))*OFFSET($F$7,0,$E1251))-SUM($G1251:AH1251),(((INDEX('PTRM input'!$G$385:$P$434,A37offset,$E1251)-INDEX('PTRM input'!$G$277:$P$326,A37offset,$E1251))*OFFSET($F$7,0,$E1251))-SUM($G1251:AH1251))*(OFFSET('PTRM input'!$G$477,0,$E1251-1)/A37taxstdlife))))</f>
        <v>0</v>
      </c>
      <c r="AJ1251" s="251">
        <f ca="1">IF(A37taxstdlife="n/a","n/a",IF(A37taxstdlife="",0,IF(AJ$3&gt;(A37stdlife+$E1251),((INDEX('PTRM input'!$G$385:$P$434,A37offset,$E1251)-INDEX('PTRM input'!$G$277:$P$326,A37offset,$E1251))*OFFSET($F$7,0,$E1251))-SUM($G1251:AI1251),(((INDEX('PTRM input'!$G$385:$P$434,A37offset,$E1251)-INDEX('PTRM input'!$G$277:$P$326,A37offset,$E1251))*OFFSET($F$7,0,$E1251))-SUM($G1251:AI1251))*(OFFSET('PTRM input'!$G$477,0,$E1251-1)/A37taxstdlife))))</f>
        <v>0</v>
      </c>
      <c r="AK1251" s="251">
        <f ca="1">IF(A37taxstdlife="n/a","n/a",IF(A37taxstdlife="",0,IF(AK$3&gt;(A37stdlife+$E1251),((INDEX('PTRM input'!$G$385:$P$434,A37offset,$E1251)-INDEX('PTRM input'!$G$277:$P$326,A37offset,$E1251))*OFFSET($F$7,0,$E1251))-SUM($G1251:AJ1251),(((INDEX('PTRM input'!$G$385:$P$434,A37offset,$E1251)-INDEX('PTRM input'!$G$277:$P$326,A37offset,$E1251))*OFFSET($F$7,0,$E1251))-SUM($G1251:AJ1251))*(OFFSET('PTRM input'!$G$477,0,$E1251-1)/A37taxstdlife))))</f>
        <v>0</v>
      </c>
      <c r="AL1251" s="251">
        <f ca="1">IF(A37taxstdlife="n/a","n/a",IF(A37taxstdlife="",0,IF(AL$3&gt;(A37stdlife+$E1251),((INDEX('PTRM input'!$G$385:$P$434,A37offset,$E1251)-INDEX('PTRM input'!$G$277:$P$326,A37offset,$E1251))*OFFSET($F$7,0,$E1251))-SUM($G1251:AK1251),(((INDEX('PTRM input'!$G$385:$P$434,A37offset,$E1251)-INDEX('PTRM input'!$G$277:$P$326,A37offset,$E1251))*OFFSET($F$7,0,$E1251))-SUM($G1251:AK1251))*(OFFSET('PTRM input'!$G$477,0,$E1251-1)/A37taxstdlife))))</f>
        <v>0</v>
      </c>
      <c r="AM1251" s="251">
        <f ca="1">IF(A37taxstdlife="n/a","n/a",IF(A37taxstdlife="",0,IF(AM$3&gt;(A37stdlife+$E1251),((INDEX('PTRM input'!$G$385:$P$434,A37offset,$E1251)-INDEX('PTRM input'!$G$277:$P$326,A37offset,$E1251))*OFFSET($F$7,0,$E1251))-SUM($G1251:AL1251),(((INDEX('PTRM input'!$G$385:$P$434,A37offset,$E1251)-INDEX('PTRM input'!$G$277:$P$326,A37offset,$E1251))*OFFSET($F$7,0,$E1251))-SUM($G1251:AL1251))*(OFFSET('PTRM input'!$G$477,0,$E1251-1)/A37taxstdlife))))</f>
        <v>0</v>
      </c>
      <c r="AN1251" s="251">
        <f ca="1">IF(A37taxstdlife="n/a","n/a",IF(A37taxstdlife="",0,IF(AN$3&gt;(A37stdlife+$E1251),((INDEX('PTRM input'!$G$385:$P$434,A37offset,$E1251)-INDEX('PTRM input'!$G$277:$P$326,A37offset,$E1251))*OFFSET($F$7,0,$E1251))-SUM($G1251:AM1251),(((INDEX('PTRM input'!$G$385:$P$434,A37offset,$E1251)-INDEX('PTRM input'!$G$277:$P$326,A37offset,$E1251))*OFFSET($F$7,0,$E1251))-SUM($G1251:AM1251))*(OFFSET('PTRM input'!$G$477,0,$E1251-1)/A37taxstdlife))))</f>
        <v>0</v>
      </c>
      <c r="AO1251" s="251">
        <f ca="1">IF(A37taxstdlife="n/a","n/a",IF(A37taxstdlife="",0,IF(AO$3&gt;(A37stdlife+$E1251),((INDEX('PTRM input'!$G$385:$P$434,A37offset,$E1251)-INDEX('PTRM input'!$G$277:$P$326,A37offset,$E1251))*OFFSET($F$7,0,$E1251))-SUM($G1251:AN1251),(((INDEX('PTRM input'!$G$385:$P$434,A37offset,$E1251)-INDEX('PTRM input'!$G$277:$P$326,A37offset,$E1251))*OFFSET($F$7,0,$E1251))-SUM($G1251:AN1251))*(OFFSET('PTRM input'!$G$477,0,$E1251-1)/A37taxstdlife))))</f>
        <v>0</v>
      </c>
      <c r="AP1251" s="251">
        <f ca="1">IF(A37taxstdlife="n/a","n/a",IF(A37taxstdlife="",0,IF(AP$3&gt;(A37stdlife+$E1251),((INDEX('PTRM input'!$G$385:$P$434,A37offset,$E1251)-INDEX('PTRM input'!$G$277:$P$326,A37offset,$E1251))*OFFSET($F$7,0,$E1251))-SUM($G1251:AO1251),(((INDEX('PTRM input'!$G$385:$P$434,A37offset,$E1251)-INDEX('PTRM input'!$G$277:$P$326,A37offset,$E1251))*OFFSET($F$7,0,$E1251))-SUM($G1251:AO1251))*(OFFSET('PTRM input'!$G$477,0,$E1251-1)/A37taxstdlife))))</f>
        <v>0</v>
      </c>
      <c r="AQ1251" s="251">
        <f ca="1">IF(A37taxstdlife="n/a","n/a",IF(A37taxstdlife="",0,IF(AQ$3&gt;(A37stdlife+$E1251),((INDEX('PTRM input'!$G$385:$P$434,A37offset,$E1251)-INDEX('PTRM input'!$G$277:$P$326,A37offset,$E1251))*OFFSET($F$7,0,$E1251))-SUM($G1251:AP1251),(((INDEX('PTRM input'!$G$385:$P$434,A37offset,$E1251)-INDEX('PTRM input'!$G$277:$P$326,A37offset,$E1251))*OFFSET($F$7,0,$E1251))-SUM($G1251:AP1251))*(OFFSET('PTRM input'!$G$477,0,$E1251-1)/A37taxstdlife))))</f>
        <v>0</v>
      </c>
      <c r="AR1251" s="251">
        <f ca="1">IF(A37taxstdlife="n/a","n/a",IF(A37taxstdlife="",0,IF(AR$3&gt;(A37stdlife+$E1251),((INDEX('PTRM input'!$G$385:$P$434,A37offset,$E1251)-INDEX('PTRM input'!$G$277:$P$326,A37offset,$E1251))*OFFSET($F$7,0,$E1251))-SUM($G1251:AQ1251),(((INDEX('PTRM input'!$G$385:$P$434,A37offset,$E1251)-INDEX('PTRM input'!$G$277:$P$326,A37offset,$E1251))*OFFSET($F$7,0,$E1251))-SUM($G1251:AQ1251))*(OFFSET('PTRM input'!$G$477,0,$E1251-1)/A37taxstdlife))))</f>
        <v>0</v>
      </c>
      <c r="AS1251" s="251">
        <f ca="1">IF(A37taxstdlife="n/a","n/a",IF(A37taxstdlife="",0,IF(AS$3&gt;(A37stdlife+$E1251),((INDEX('PTRM input'!$G$385:$P$434,A37offset,$E1251)-INDEX('PTRM input'!$G$277:$P$326,A37offset,$E1251))*OFFSET($F$7,0,$E1251))-SUM($G1251:AR1251),(((INDEX('PTRM input'!$G$385:$P$434,A37offset,$E1251)-INDEX('PTRM input'!$G$277:$P$326,A37offset,$E1251))*OFFSET($F$7,0,$E1251))-SUM($G1251:AR1251))*(OFFSET('PTRM input'!$G$477,0,$E1251-1)/A37taxstdlife))))</f>
        <v>0</v>
      </c>
      <c r="AT1251" s="251">
        <f ca="1">IF(A37taxstdlife="n/a","n/a",IF(A37taxstdlife="",0,IF(AT$3&gt;(A37stdlife+$E1251),((INDEX('PTRM input'!$G$385:$P$434,A37offset,$E1251)-INDEX('PTRM input'!$G$277:$P$326,A37offset,$E1251))*OFFSET($F$7,0,$E1251))-SUM($G1251:AS1251),(((INDEX('PTRM input'!$G$385:$P$434,A37offset,$E1251)-INDEX('PTRM input'!$G$277:$P$326,A37offset,$E1251))*OFFSET($F$7,0,$E1251))-SUM($G1251:AS1251))*(OFFSET('PTRM input'!$G$477,0,$E1251-1)/A37taxstdlife))))</f>
        <v>0</v>
      </c>
      <c r="AU1251" s="251">
        <f ca="1">IF(A37taxstdlife="n/a","n/a",IF(A37taxstdlife="",0,IF(AU$3&gt;(A37stdlife+$E1251),((INDEX('PTRM input'!$G$385:$P$434,A37offset,$E1251)-INDEX('PTRM input'!$G$277:$P$326,A37offset,$E1251))*OFFSET($F$7,0,$E1251))-SUM($G1251:AT1251),(((INDEX('PTRM input'!$G$385:$P$434,A37offset,$E1251)-INDEX('PTRM input'!$G$277:$P$326,A37offset,$E1251))*OFFSET($F$7,0,$E1251))-SUM($G1251:AT1251))*(OFFSET('PTRM input'!$G$477,0,$E1251-1)/A37taxstdlife))))</f>
        <v>0</v>
      </c>
      <c r="AV1251" s="251">
        <f ca="1">IF(A37taxstdlife="n/a","n/a",IF(A37taxstdlife="",0,IF(AV$3&gt;(A37stdlife+$E1251),((INDEX('PTRM input'!$G$385:$P$434,A37offset,$E1251)-INDEX('PTRM input'!$G$277:$P$326,A37offset,$E1251))*OFFSET($F$7,0,$E1251))-SUM($G1251:AU1251),(((INDEX('PTRM input'!$G$385:$P$434,A37offset,$E1251)-INDEX('PTRM input'!$G$277:$P$326,A37offset,$E1251))*OFFSET($F$7,0,$E1251))-SUM($G1251:AU1251))*(OFFSET('PTRM input'!$G$477,0,$E1251-1)/A37taxstdlife))))</f>
        <v>0</v>
      </c>
      <c r="AW1251" s="251">
        <f ca="1">IF(A37taxstdlife="n/a","n/a",IF(A37taxstdlife="",0,IF(AW$3&gt;(A37stdlife+$E1251),((INDEX('PTRM input'!$G$385:$P$434,A37offset,$E1251)-INDEX('PTRM input'!$G$277:$P$326,A37offset,$E1251))*OFFSET($F$7,0,$E1251))-SUM($G1251:AV1251),(((INDEX('PTRM input'!$G$385:$P$434,A37offset,$E1251)-INDEX('PTRM input'!$G$277:$P$326,A37offset,$E1251))*OFFSET($F$7,0,$E1251))-SUM($G1251:AV1251))*(OFFSET('PTRM input'!$G$477,0,$E1251-1)/A37taxstdlife))))</f>
        <v>0</v>
      </c>
      <c r="AX1251" s="251">
        <f ca="1">IF(A37taxstdlife="n/a","n/a",IF(A37taxstdlife="",0,IF(AX$3&gt;(A37stdlife+$E1251),((INDEX('PTRM input'!$G$385:$P$434,A37offset,$E1251)-INDEX('PTRM input'!$G$277:$P$326,A37offset,$E1251))*OFFSET($F$7,0,$E1251))-SUM($G1251:AW1251),(((INDEX('PTRM input'!$G$385:$P$434,A37offset,$E1251)-INDEX('PTRM input'!$G$277:$P$326,A37offset,$E1251))*OFFSET($F$7,0,$E1251))-SUM($G1251:AW1251))*(OFFSET('PTRM input'!$G$477,0,$E1251-1)/A37taxstdlife))))</f>
        <v>0</v>
      </c>
      <c r="AY1251" s="251">
        <f ca="1">IF(A37taxstdlife="n/a","n/a",IF(A37taxstdlife="",0,IF(AY$3&gt;(A37stdlife+$E1251),((INDEX('PTRM input'!$G$385:$P$434,A37offset,$E1251)-INDEX('PTRM input'!$G$277:$P$326,A37offset,$E1251))*OFFSET($F$7,0,$E1251))-SUM($G1251:AX1251),(((INDEX('PTRM input'!$G$385:$P$434,A37offset,$E1251)-INDEX('PTRM input'!$G$277:$P$326,A37offset,$E1251))*OFFSET($F$7,0,$E1251))-SUM($G1251:AX1251))*(OFFSET('PTRM input'!$G$477,0,$E1251-1)/A37taxstdlife))))</f>
        <v>0</v>
      </c>
      <c r="AZ1251" s="251">
        <f ca="1">IF(A37taxstdlife="n/a","n/a",IF(A37taxstdlife="",0,IF(AZ$3&gt;(A37stdlife+$E1251),((INDEX('PTRM input'!$G$385:$P$434,A37offset,$E1251)-INDEX('PTRM input'!$G$277:$P$326,A37offset,$E1251))*OFFSET($F$7,0,$E1251))-SUM($G1251:AY1251),(((INDEX('PTRM input'!$G$385:$P$434,A37offset,$E1251)-INDEX('PTRM input'!$G$277:$P$326,A37offset,$E1251))*OFFSET($F$7,0,$E1251))-SUM($G1251:AY1251))*(OFFSET('PTRM input'!$G$477,0,$E1251-1)/A37taxstdlife))))</f>
        <v>0</v>
      </c>
      <c r="BA1251" s="251">
        <f ca="1">IF(A37taxstdlife="n/a","n/a",IF(A37taxstdlife="",0,IF(BA$3&gt;(A37stdlife+$E1251),((INDEX('PTRM input'!$G$385:$P$434,A37offset,$E1251)-INDEX('PTRM input'!$G$277:$P$326,A37offset,$E1251))*OFFSET($F$7,0,$E1251))-SUM($G1251:AZ1251),(((INDEX('PTRM input'!$G$385:$P$434,A37offset,$E1251)-INDEX('PTRM input'!$G$277:$P$326,A37offset,$E1251))*OFFSET($F$7,0,$E1251))-SUM($G1251:AZ1251))*(OFFSET('PTRM input'!$G$477,0,$E1251-1)/A37taxstdlife))))</f>
        <v>0</v>
      </c>
      <c r="BB1251" s="251">
        <f ca="1">IF(A37taxstdlife="n/a","n/a",IF(A37taxstdlife="",0,IF(BB$3&gt;(A37stdlife+$E1251),((INDEX('PTRM input'!$G$385:$P$434,A37offset,$E1251)-INDEX('PTRM input'!$G$277:$P$326,A37offset,$E1251))*OFFSET($F$7,0,$E1251))-SUM($G1251:BA1251),(((INDEX('PTRM input'!$G$385:$P$434,A37offset,$E1251)-INDEX('PTRM input'!$G$277:$P$326,A37offset,$E1251))*OFFSET($F$7,0,$E1251))-SUM($G1251:BA1251))*(OFFSET('PTRM input'!$G$477,0,$E1251-1)/A37taxstdlife))))</f>
        <v>0</v>
      </c>
      <c r="BC1251" s="251">
        <f ca="1">IF(A37taxstdlife="n/a","n/a",IF(A37taxstdlife="",0,IF(BC$3&gt;(A37stdlife+$E1251),((INDEX('PTRM input'!$G$385:$P$434,A37offset,$E1251)-INDEX('PTRM input'!$G$277:$P$326,A37offset,$E1251))*OFFSET($F$7,0,$E1251))-SUM($G1251:BB1251),(((INDEX('PTRM input'!$G$385:$P$434,A37offset,$E1251)-INDEX('PTRM input'!$G$277:$P$326,A37offset,$E1251))*OFFSET($F$7,0,$E1251))-SUM($G1251:BB1251))*(OFFSET('PTRM input'!$G$477,0,$E1251-1)/A37taxstdlife))))</f>
        <v>0</v>
      </c>
      <c r="BD1251" s="251">
        <f ca="1">IF(A37taxstdlife="n/a","n/a",IF(A37taxstdlife="",0,IF(BD$3&gt;(A37stdlife+$E1251),((INDEX('PTRM input'!$G$385:$P$434,A37offset,$E1251)-INDEX('PTRM input'!$G$277:$P$326,A37offset,$E1251))*OFFSET($F$7,0,$E1251))-SUM($G1251:BC1251),(((INDEX('PTRM input'!$G$385:$P$434,A37offset,$E1251)-INDEX('PTRM input'!$G$277:$P$326,A37offset,$E1251))*OFFSET($F$7,0,$E1251))-SUM($G1251:BC1251))*(OFFSET('PTRM input'!$G$477,0,$E1251-1)/A37taxstdlife))))</f>
        <v>0</v>
      </c>
      <c r="BE1251" s="251">
        <f ca="1">IF(A37taxstdlife="n/a","n/a",IF(A37taxstdlife="",0,IF(BE$3&gt;(A37stdlife+$E1251),((INDEX('PTRM input'!$G$385:$P$434,A37offset,$E1251)-INDEX('PTRM input'!$G$277:$P$326,A37offset,$E1251))*OFFSET($F$7,0,$E1251))-SUM($G1251:BD1251),(((INDEX('PTRM input'!$G$385:$P$434,A37offset,$E1251)-INDEX('PTRM input'!$G$277:$P$326,A37offset,$E1251))*OFFSET($F$7,0,$E1251))-SUM($G1251:BD1251))*(OFFSET('PTRM input'!$G$477,0,$E1251-1)/A37taxstdlife))))</f>
        <v>0</v>
      </c>
      <c r="BF1251" s="251">
        <f ca="1">IF(A37taxstdlife="n/a","n/a",IF(A37taxstdlife="",0,IF(BF$3&gt;(A37stdlife+$E1251),((INDEX('PTRM input'!$G$385:$P$434,A37offset,$E1251)-INDEX('PTRM input'!$G$277:$P$326,A37offset,$E1251))*OFFSET($F$7,0,$E1251))-SUM($G1251:BE1251),(((INDEX('PTRM input'!$G$385:$P$434,A37offset,$E1251)-INDEX('PTRM input'!$G$277:$P$326,A37offset,$E1251))*OFFSET($F$7,0,$E1251))-SUM($G1251:BE1251))*(OFFSET('PTRM input'!$G$477,0,$E1251-1)/A37taxstdlife))))</f>
        <v>0</v>
      </c>
      <c r="BG1251" s="251">
        <f ca="1">IF(A37taxstdlife="n/a","n/a",IF(A37taxstdlife="",0,IF(BG$3&gt;(A37stdlife+$E1251),((INDEX('PTRM input'!$G$385:$P$434,A37offset,$E1251)-INDEX('PTRM input'!$G$277:$P$326,A37offset,$E1251))*OFFSET($F$7,0,$E1251))-SUM($G1251:BF1251),(((INDEX('PTRM input'!$G$385:$P$434,A37offset,$E1251)-INDEX('PTRM input'!$G$277:$P$326,A37offset,$E1251))*OFFSET($F$7,0,$E1251))-SUM($G1251:BF1251))*(OFFSET('PTRM input'!$G$477,0,$E1251-1)/A37taxstdlife))))</f>
        <v>0</v>
      </c>
      <c r="BH1251" s="251">
        <f ca="1">IF(A37taxstdlife="n/a","n/a",IF(A37taxstdlife="",0,IF(BH$3&gt;(A37stdlife+$E1251),((INDEX('PTRM input'!$G$385:$P$434,A37offset,$E1251)-INDEX('PTRM input'!$G$277:$P$326,A37offset,$E1251))*OFFSET($F$7,0,$E1251))-SUM($G1251:BG1251),(((INDEX('PTRM input'!$G$385:$P$434,A37offset,$E1251)-INDEX('PTRM input'!$G$277:$P$326,A37offset,$E1251))*OFFSET($F$7,0,$E1251))-SUM($G1251:BG1251))*(OFFSET('PTRM input'!$G$477,0,$E1251-1)/A37taxstdlife))))</f>
        <v>0</v>
      </c>
      <c r="BI1251" s="251">
        <f ca="1">IF(A37taxstdlife="n/a","n/a",IF(A37taxstdlife="",0,IF(BI$3&gt;(A37stdlife+$E1251),((INDEX('PTRM input'!$G$385:$P$434,A37offset,$E1251)-INDEX('PTRM input'!$G$277:$P$326,A37offset,$E1251))*OFFSET($F$7,0,$E1251))-SUM($G1251:BH1251),(((INDEX('PTRM input'!$G$385:$P$434,A37offset,$E1251)-INDEX('PTRM input'!$G$277:$P$326,A37offset,$E1251))*OFFSET($F$7,0,$E1251))-SUM($G1251:BH1251))*(OFFSET('PTRM input'!$G$477,0,$E1251-1)/A37taxstdlife))))</f>
        <v>0</v>
      </c>
      <c r="BJ1251" s="116"/>
      <c r="BK1251" s="116"/>
      <c r="BL1251" s="116"/>
      <c r="BM1251" s="116"/>
    </row>
    <row r="1252" spans="1:65" ht="12.75" hidden="1" customHeight="1" outlineLevel="2">
      <c r="A1252" s="366"/>
      <c r="B1252" s="19"/>
      <c r="C1252" s="18"/>
      <c r="D1252" s="760"/>
      <c r="E1252" s="86">
        <v>3</v>
      </c>
      <c r="F1252" s="356"/>
      <c r="G1252" s="434"/>
      <c r="H1252" s="435"/>
      <c r="I1252" s="619"/>
      <c r="J1252" s="251">
        <f ca="1">IF(A37taxstdlife="n/a","n/a",IF(A37taxstdlife="",0,IF(J$3&gt;(A37stdlife+$E1252),((INDEX('PTRM input'!$G$385:$P$434,A37offset,$E1252)-INDEX('PTRM input'!$G$277:$P$326,A37offset,$E1252))*OFFSET($F$7,0,$E1252))-SUM($G1252:I1252),(((INDEX('PTRM input'!$G$385:$P$434,A37offset,$E1252)-INDEX('PTRM input'!$G$277:$P$326,A37offset,$E1252))*OFFSET($F$7,0,$E1252))-SUM($G1252:I1252))*(OFFSET('PTRM input'!$G$477,0,$E1252-1)/A37taxstdlife))))</f>
        <v>0</v>
      </c>
      <c r="K1252" s="251">
        <f ca="1">IF(A37taxstdlife="n/a","n/a",IF(A37taxstdlife="",0,IF(K$3&gt;(A37stdlife+$E1252),((INDEX('PTRM input'!$G$385:$P$434,A37offset,$E1252)-INDEX('PTRM input'!$G$277:$P$326,A37offset,$E1252))*OFFSET($F$7,0,$E1252))-SUM($G1252:J1252),(((INDEX('PTRM input'!$G$385:$P$434,A37offset,$E1252)-INDEX('PTRM input'!$G$277:$P$326,A37offset,$E1252))*OFFSET($F$7,0,$E1252))-SUM($G1252:J1252))*(OFFSET('PTRM input'!$G$477,0,$E1252-1)/A37taxstdlife))))</f>
        <v>0</v>
      </c>
      <c r="L1252" s="251">
        <f ca="1">IF(A37taxstdlife="n/a","n/a",IF(A37taxstdlife="",0,IF(L$3&gt;(A37stdlife+$E1252),((INDEX('PTRM input'!$G$385:$P$434,A37offset,$E1252)-INDEX('PTRM input'!$G$277:$P$326,A37offset,$E1252))*OFFSET($F$7,0,$E1252))-SUM($G1252:K1252),(((INDEX('PTRM input'!$G$385:$P$434,A37offset,$E1252)-INDEX('PTRM input'!$G$277:$P$326,A37offset,$E1252))*OFFSET($F$7,0,$E1252))-SUM($G1252:K1252))*(OFFSET('PTRM input'!$G$477,0,$E1252-1)/A37taxstdlife))))</f>
        <v>0</v>
      </c>
      <c r="M1252" s="251">
        <f ca="1">IF(A37taxstdlife="n/a","n/a",IF(A37taxstdlife="",0,IF(M$3&gt;(A37stdlife+$E1252),((INDEX('PTRM input'!$G$385:$P$434,A37offset,$E1252)-INDEX('PTRM input'!$G$277:$P$326,A37offset,$E1252))*OFFSET($F$7,0,$E1252))-SUM($G1252:L1252),(((INDEX('PTRM input'!$G$385:$P$434,A37offset,$E1252)-INDEX('PTRM input'!$G$277:$P$326,A37offset,$E1252))*OFFSET($F$7,0,$E1252))-SUM($G1252:L1252))*(OFFSET('PTRM input'!$G$477,0,$E1252-1)/A37taxstdlife))))</f>
        <v>0</v>
      </c>
      <c r="N1252" s="251">
        <f ca="1">IF(A37taxstdlife="n/a","n/a",IF(A37taxstdlife="",0,IF(N$3&gt;(A37stdlife+$E1252),((INDEX('PTRM input'!$G$385:$P$434,A37offset,$E1252)-INDEX('PTRM input'!$G$277:$P$326,A37offset,$E1252))*OFFSET($F$7,0,$E1252))-SUM($G1252:M1252),(((INDEX('PTRM input'!$G$385:$P$434,A37offset,$E1252)-INDEX('PTRM input'!$G$277:$P$326,A37offset,$E1252))*OFFSET($F$7,0,$E1252))-SUM($G1252:M1252))*(OFFSET('PTRM input'!$G$477,0,$E1252-1)/A37taxstdlife))))</f>
        <v>0</v>
      </c>
      <c r="O1252" s="251">
        <f ca="1">IF(A37taxstdlife="n/a","n/a",IF(A37taxstdlife="",0,IF(O$3&gt;(A37stdlife+$E1252),((INDEX('PTRM input'!$G$385:$P$434,A37offset,$E1252)-INDEX('PTRM input'!$G$277:$P$326,A37offset,$E1252))*OFFSET($F$7,0,$E1252))-SUM($G1252:N1252),(((INDEX('PTRM input'!$G$385:$P$434,A37offset,$E1252)-INDEX('PTRM input'!$G$277:$P$326,A37offset,$E1252))*OFFSET($F$7,0,$E1252))-SUM($G1252:N1252))*(OFFSET('PTRM input'!$G$477,0,$E1252-1)/A37taxstdlife))))</f>
        <v>0</v>
      </c>
      <c r="P1252" s="251">
        <f ca="1">IF(A37taxstdlife="n/a","n/a",IF(A37taxstdlife="",0,IF(P$3&gt;(A37stdlife+$E1252),((INDEX('PTRM input'!$G$385:$P$434,A37offset,$E1252)-INDEX('PTRM input'!$G$277:$P$326,A37offset,$E1252))*OFFSET($F$7,0,$E1252))-SUM($G1252:O1252),(((INDEX('PTRM input'!$G$385:$P$434,A37offset,$E1252)-INDEX('PTRM input'!$G$277:$P$326,A37offset,$E1252))*OFFSET($F$7,0,$E1252))-SUM($G1252:O1252))*(OFFSET('PTRM input'!$G$477,0,$E1252-1)/A37taxstdlife))))</f>
        <v>0</v>
      </c>
      <c r="Q1252" s="251">
        <f ca="1">IF(A37taxstdlife="n/a","n/a",IF(A37taxstdlife="",0,IF(Q$3&gt;(A37stdlife+$E1252),((INDEX('PTRM input'!$G$385:$P$434,A37offset,$E1252)-INDEX('PTRM input'!$G$277:$P$326,A37offset,$E1252))*OFFSET($F$7,0,$E1252))-SUM($G1252:P1252),(((INDEX('PTRM input'!$G$385:$P$434,A37offset,$E1252)-INDEX('PTRM input'!$G$277:$P$326,A37offset,$E1252))*OFFSET($F$7,0,$E1252))-SUM($G1252:P1252))*(OFFSET('PTRM input'!$G$477,0,$E1252-1)/A37taxstdlife))))</f>
        <v>0</v>
      </c>
      <c r="R1252" s="251">
        <f ca="1">IF(A37taxstdlife="n/a","n/a",IF(A37taxstdlife="",0,IF(R$3&gt;(A37stdlife+$E1252),((INDEX('PTRM input'!$G$385:$P$434,A37offset,$E1252)-INDEX('PTRM input'!$G$277:$P$326,A37offset,$E1252))*OFFSET($F$7,0,$E1252))-SUM($G1252:Q1252),(((INDEX('PTRM input'!$G$385:$P$434,A37offset,$E1252)-INDEX('PTRM input'!$G$277:$P$326,A37offset,$E1252))*OFFSET($F$7,0,$E1252))-SUM($G1252:Q1252))*(OFFSET('PTRM input'!$G$477,0,$E1252-1)/A37taxstdlife))))</f>
        <v>0</v>
      </c>
      <c r="S1252" s="251">
        <f ca="1">IF(A37taxstdlife="n/a","n/a",IF(A37taxstdlife="",0,IF(S$3&gt;(A37stdlife+$E1252),((INDEX('PTRM input'!$G$385:$P$434,A37offset,$E1252)-INDEX('PTRM input'!$G$277:$P$326,A37offset,$E1252))*OFFSET($F$7,0,$E1252))-SUM($G1252:R1252),(((INDEX('PTRM input'!$G$385:$P$434,A37offset,$E1252)-INDEX('PTRM input'!$G$277:$P$326,A37offset,$E1252))*OFFSET($F$7,0,$E1252))-SUM($G1252:R1252))*(OFFSET('PTRM input'!$G$477,0,$E1252-1)/A37taxstdlife))))</f>
        <v>0</v>
      </c>
      <c r="T1252" s="251">
        <f ca="1">IF(A37taxstdlife="n/a","n/a",IF(A37taxstdlife="",0,IF(T$3&gt;(A37stdlife+$E1252),((INDEX('PTRM input'!$G$385:$P$434,A37offset,$E1252)-INDEX('PTRM input'!$G$277:$P$326,A37offset,$E1252))*OFFSET($F$7,0,$E1252))-SUM($G1252:S1252),(((INDEX('PTRM input'!$G$385:$P$434,A37offset,$E1252)-INDEX('PTRM input'!$G$277:$P$326,A37offset,$E1252))*OFFSET($F$7,0,$E1252))-SUM($G1252:S1252))*(OFFSET('PTRM input'!$G$477,0,$E1252-1)/A37taxstdlife))))</f>
        <v>0</v>
      </c>
      <c r="U1252" s="251">
        <f ca="1">IF(A37taxstdlife="n/a","n/a",IF(A37taxstdlife="",0,IF(U$3&gt;(A37stdlife+$E1252),((INDEX('PTRM input'!$G$385:$P$434,A37offset,$E1252)-INDEX('PTRM input'!$G$277:$P$326,A37offset,$E1252))*OFFSET($F$7,0,$E1252))-SUM($G1252:T1252),(((INDEX('PTRM input'!$G$385:$P$434,A37offset,$E1252)-INDEX('PTRM input'!$G$277:$P$326,A37offset,$E1252))*OFFSET($F$7,0,$E1252))-SUM($G1252:T1252))*(OFFSET('PTRM input'!$G$477,0,$E1252-1)/A37taxstdlife))))</f>
        <v>0</v>
      </c>
      <c r="V1252" s="251">
        <f ca="1">IF(A37taxstdlife="n/a","n/a",IF(A37taxstdlife="",0,IF(V$3&gt;(A37stdlife+$E1252),((INDEX('PTRM input'!$G$385:$P$434,A37offset,$E1252)-INDEX('PTRM input'!$G$277:$P$326,A37offset,$E1252))*OFFSET($F$7,0,$E1252))-SUM($G1252:U1252),(((INDEX('PTRM input'!$G$385:$P$434,A37offset,$E1252)-INDEX('PTRM input'!$G$277:$P$326,A37offset,$E1252))*OFFSET($F$7,0,$E1252))-SUM($G1252:U1252))*(OFFSET('PTRM input'!$G$477,0,$E1252-1)/A37taxstdlife))))</f>
        <v>0</v>
      </c>
      <c r="W1252" s="251">
        <f ca="1">IF(A37taxstdlife="n/a","n/a",IF(A37taxstdlife="",0,IF(W$3&gt;(A37stdlife+$E1252),((INDEX('PTRM input'!$G$385:$P$434,A37offset,$E1252)-INDEX('PTRM input'!$G$277:$P$326,A37offset,$E1252))*OFFSET($F$7,0,$E1252))-SUM($G1252:V1252),(((INDEX('PTRM input'!$G$385:$P$434,A37offset,$E1252)-INDEX('PTRM input'!$G$277:$P$326,A37offset,$E1252))*OFFSET($F$7,0,$E1252))-SUM($G1252:V1252))*(OFFSET('PTRM input'!$G$477,0,$E1252-1)/A37taxstdlife))))</f>
        <v>0</v>
      </c>
      <c r="X1252" s="251">
        <f ca="1">IF(A37taxstdlife="n/a","n/a",IF(A37taxstdlife="",0,IF(X$3&gt;(A37stdlife+$E1252),((INDEX('PTRM input'!$G$385:$P$434,A37offset,$E1252)-INDEX('PTRM input'!$G$277:$P$326,A37offset,$E1252))*OFFSET($F$7,0,$E1252))-SUM($G1252:W1252),(((INDEX('PTRM input'!$G$385:$P$434,A37offset,$E1252)-INDEX('PTRM input'!$G$277:$P$326,A37offset,$E1252))*OFFSET($F$7,0,$E1252))-SUM($G1252:W1252))*(OFFSET('PTRM input'!$G$477,0,$E1252-1)/A37taxstdlife))))</f>
        <v>0</v>
      </c>
      <c r="Y1252" s="251">
        <f ca="1">IF(A37taxstdlife="n/a","n/a",IF(A37taxstdlife="",0,IF(Y$3&gt;(A37stdlife+$E1252),((INDEX('PTRM input'!$G$385:$P$434,A37offset,$E1252)-INDEX('PTRM input'!$G$277:$P$326,A37offset,$E1252))*OFFSET($F$7,0,$E1252))-SUM($G1252:X1252),(((INDEX('PTRM input'!$G$385:$P$434,A37offset,$E1252)-INDEX('PTRM input'!$G$277:$P$326,A37offset,$E1252))*OFFSET($F$7,0,$E1252))-SUM($G1252:X1252))*(OFFSET('PTRM input'!$G$477,0,$E1252-1)/A37taxstdlife))))</f>
        <v>0</v>
      </c>
      <c r="Z1252" s="251">
        <f ca="1">IF(A37taxstdlife="n/a","n/a",IF(A37taxstdlife="",0,IF(Z$3&gt;(A37stdlife+$E1252),((INDEX('PTRM input'!$G$385:$P$434,A37offset,$E1252)-INDEX('PTRM input'!$G$277:$P$326,A37offset,$E1252))*OFFSET($F$7,0,$E1252))-SUM($G1252:Y1252),(((INDEX('PTRM input'!$G$385:$P$434,A37offset,$E1252)-INDEX('PTRM input'!$G$277:$P$326,A37offset,$E1252))*OFFSET($F$7,0,$E1252))-SUM($G1252:Y1252))*(OFFSET('PTRM input'!$G$477,0,$E1252-1)/A37taxstdlife))))</f>
        <v>0</v>
      </c>
      <c r="AA1252" s="251">
        <f ca="1">IF(A37taxstdlife="n/a","n/a",IF(A37taxstdlife="",0,IF(AA$3&gt;(A37stdlife+$E1252),((INDEX('PTRM input'!$G$385:$P$434,A37offset,$E1252)-INDEX('PTRM input'!$G$277:$P$326,A37offset,$E1252))*OFFSET($F$7,0,$E1252))-SUM($G1252:Z1252),(((INDEX('PTRM input'!$G$385:$P$434,A37offset,$E1252)-INDEX('PTRM input'!$G$277:$P$326,A37offset,$E1252))*OFFSET($F$7,0,$E1252))-SUM($G1252:Z1252))*(OFFSET('PTRM input'!$G$477,0,$E1252-1)/A37taxstdlife))))</f>
        <v>0</v>
      </c>
      <c r="AB1252" s="251">
        <f ca="1">IF(A37taxstdlife="n/a","n/a",IF(A37taxstdlife="",0,IF(AB$3&gt;(A37stdlife+$E1252),((INDEX('PTRM input'!$G$385:$P$434,A37offset,$E1252)-INDEX('PTRM input'!$G$277:$P$326,A37offset,$E1252))*OFFSET($F$7,0,$E1252))-SUM($G1252:AA1252),(((INDEX('PTRM input'!$G$385:$P$434,A37offset,$E1252)-INDEX('PTRM input'!$G$277:$P$326,A37offset,$E1252))*OFFSET($F$7,0,$E1252))-SUM($G1252:AA1252))*(OFFSET('PTRM input'!$G$477,0,$E1252-1)/A37taxstdlife))))</f>
        <v>0</v>
      </c>
      <c r="AC1252" s="251">
        <f ca="1">IF(A37taxstdlife="n/a","n/a",IF(A37taxstdlife="",0,IF(AC$3&gt;(A37stdlife+$E1252),((INDEX('PTRM input'!$G$385:$P$434,A37offset,$E1252)-INDEX('PTRM input'!$G$277:$P$326,A37offset,$E1252))*OFFSET($F$7,0,$E1252))-SUM($G1252:AB1252),(((INDEX('PTRM input'!$G$385:$P$434,A37offset,$E1252)-INDEX('PTRM input'!$G$277:$P$326,A37offset,$E1252))*OFFSET($F$7,0,$E1252))-SUM($G1252:AB1252))*(OFFSET('PTRM input'!$G$477,0,$E1252-1)/A37taxstdlife))))</f>
        <v>0</v>
      </c>
      <c r="AD1252" s="251">
        <f ca="1">IF(A37taxstdlife="n/a","n/a",IF(A37taxstdlife="",0,IF(AD$3&gt;(A37stdlife+$E1252),((INDEX('PTRM input'!$G$385:$P$434,A37offset,$E1252)-INDEX('PTRM input'!$G$277:$P$326,A37offset,$E1252))*OFFSET($F$7,0,$E1252))-SUM($G1252:AC1252),(((INDEX('PTRM input'!$G$385:$P$434,A37offset,$E1252)-INDEX('PTRM input'!$G$277:$P$326,A37offset,$E1252))*OFFSET($F$7,0,$E1252))-SUM($G1252:AC1252))*(OFFSET('PTRM input'!$G$477,0,$E1252-1)/A37taxstdlife))))</f>
        <v>0</v>
      </c>
      <c r="AE1252" s="251">
        <f ca="1">IF(A37taxstdlife="n/a","n/a",IF(A37taxstdlife="",0,IF(AE$3&gt;(A37stdlife+$E1252),((INDEX('PTRM input'!$G$385:$P$434,A37offset,$E1252)-INDEX('PTRM input'!$G$277:$P$326,A37offset,$E1252))*OFFSET($F$7,0,$E1252))-SUM($G1252:AD1252),(((INDEX('PTRM input'!$G$385:$P$434,A37offset,$E1252)-INDEX('PTRM input'!$G$277:$P$326,A37offset,$E1252))*OFFSET($F$7,0,$E1252))-SUM($G1252:AD1252))*(OFFSET('PTRM input'!$G$477,0,$E1252-1)/A37taxstdlife))))</f>
        <v>0</v>
      </c>
      <c r="AF1252" s="251">
        <f ca="1">IF(A37taxstdlife="n/a","n/a",IF(A37taxstdlife="",0,IF(AF$3&gt;(A37stdlife+$E1252),((INDEX('PTRM input'!$G$385:$P$434,A37offset,$E1252)-INDEX('PTRM input'!$G$277:$P$326,A37offset,$E1252))*OFFSET($F$7,0,$E1252))-SUM($G1252:AE1252),(((INDEX('PTRM input'!$G$385:$P$434,A37offset,$E1252)-INDEX('PTRM input'!$G$277:$P$326,A37offset,$E1252))*OFFSET($F$7,0,$E1252))-SUM($G1252:AE1252))*(OFFSET('PTRM input'!$G$477,0,$E1252-1)/A37taxstdlife))))</f>
        <v>0</v>
      </c>
      <c r="AG1252" s="251">
        <f ca="1">IF(A37taxstdlife="n/a","n/a",IF(A37taxstdlife="",0,IF(AG$3&gt;(A37stdlife+$E1252),((INDEX('PTRM input'!$G$385:$P$434,A37offset,$E1252)-INDEX('PTRM input'!$G$277:$P$326,A37offset,$E1252))*OFFSET($F$7,0,$E1252))-SUM($G1252:AF1252),(((INDEX('PTRM input'!$G$385:$P$434,A37offset,$E1252)-INDEX('PTRM input'!$G$277:$P$326,A37offset,$E1252))*OFFSET($F$7,0,$E1252))-SUM($G1252:AF1252))*(OFFSET('PTRM input'!$G$477,0,$E1252-1)/A37taxstdlife))))</f>
        <v>0</v>
      </c>
      <c r="AH1252" s="251">
        <f ca="1">IF(A37taxstdlife="n/a","n/a",IF(A37taxstdlife="",0,IF(AH$3&gt;(A37stdlife+$E1252),((INDEX('PTRM input'!$G$385:$P$434,A37offset,$E1252)-INDEX('PTRM input'!$G$277:$P$326,A37offset,$E1252))*OFFSET($F$7,0,$E1252))-SUM($G1252:AG1252),(((INDEX('PTRM input'!$G$385:$P$434,A37offset,$E1252)-INDEX('PTRM input'!$G$277:$P$326,A37offset,$E1252))*OFFSET($F$7,0,$E1252))-SUM($G1252:AG1252))*(OFFSET('PTRM input'!$G$477,0,$E1252-1)/A37taxstdlife))))</f>
        <v>0</v>
      </c>
      <c r="AI1252" s="251">
        <f ca="1">IF(A37taxstdlife="n/a","n/a",IF(A37taxstdlife="",0,IF(AI$3&gt;(A37stdlife+$E1252),((INDEX('PTRM input'!$G$385:$P$434,A37offset,$E1252)-INDEX('PTRM input'!$G$277:$P$326,A37offset,$E1252))*OFFSET($F$7,0,$E1252))-SUM($G1252:AH1252),(((INDEX('PTRM input'!$G$385:$P$434,A37offset,$E1252)-INDEX('PTRM input'!$G$277:$P$326,A37offset,$E1252))*OFFSET($F$7,0,$E1252))-SUM($G1252:AH1252))*(OFFSET('PTRM input'!$G$477,0,$E1252-1)/A37taxstdlife))))</f>
        <v>0</v>
      </c>
      <c r="AJ1252" s="251">
        <f ca="1">IF(A37taxstdlife="n/a","n/a",IF(A37taxstdlife="",0,IF(AJ$3&gt;(A37stdlife+$E1252),((INDEX('PTRM input'!$G$385:$P$434,A37offset,$E1252)-INDEX('PTRM input'!$G$277:$P$326,A37offset,$E1252))*OFFSET($F$7,0,$E1252))-SUM($G1252:AI1252),(((INDEX('PTRM input'!$G$385:$P$434,A37offset,$E1252)-INDEX('PTRM input'!$G$277:$P$326,A37offset,$E1252))*OFFSET($F$7,0,$E1252))-SUM($G1252:AI1252))*(OFFSET('PTRM input'!$G$477,0,$E1252-1)/A37taxstdlife))))</f>
        <v>0</v>
      </c>
      <c r="AK1252" s="251">
        <f ca="1">IF(A37taxstdlife="n/a","n/a",IF(A37taxstdlife="",0,IF(AK$3&gt;(A37stdlife+$E1252),((INDEX('PTRM input'!$G$385:$P$434,A37offset,$E1252)-INDEX('PTRM input'!$G$277:$P$326,A37offset,$E1252))*OFFSET($F$7,0,$E1252))-SUM($G1252:AJ1252),(((INDEX('PTRM input'!$G$385:$P$434,A37offset,$E1252)-INDEX('PTRM input'!$G$277:$P$326,A37offset,$E1252))*OFFSET($F$7,0,$E1252))-SUM($G1252:AJ1252))*(OFFSET('PTRM input'!$G$477,0,$E1252-1)/A37taxstdlife))))</f>
        <v>0</v>
      </c>
      <c r="AL1252" s="251">
        <f ca="1">IF(A37taxstdlife="n/a","n/a",IF(A37taxstdlife="",0,IF(AL$3&gt;(A37stdlife+$E1252),((INDEX('PTRM input'!$G$385:$P$434,A37offset,$E1252)-INDEX('PTRM input'!$G$277:$P$326,A37offset,$E1252))*OFFSET($F$7,0,$E1252))-SUM($G1252:AK1252),(((INDEX('PTRM input'!$G$385:$P$434,A37offset,$E1252)-INDEX('PTRM input'!$G$277:$P$326,A37offset,$E1252))*OFFSET($F$7,0,$E1252))-SUM($G1252:AK1252))*(OFFSET('PTRM input'!$G$477,0,$E1252-1)/A37taxstdlife))))</f>
        <v>0</v>
      </c>
      <c r="AM1252" s="251">
        <f ca="1">IF(A37taxstdlife="n/a","n/a",IF(A37taxstdlife="",0,IF(AM$3&gt;(A37stdlife+$E1252),((INDEX('PTRM input'!$G$385:$P$434,A37offset,$E1252)-INDEX('PTRM input'!$G$277:$P$326,A37offset,$E1252))*OFFSET($F$7,0,$E1252))-SUM($G1252:AL1252),(((INDEX('PTRM input'!$G$385:$P$434,A37offset,$E1252)-INDEX('PTRM input'!$G$277:$P$326,A37offset,$E1252))*OFFSET($F$7,0,$E1252))-SUM($G1252:AL1252))*(OFFSET('PTRM input'!$G$477,0,$E1252-1)/A37taxstdlife))))</f>
        <v>0</v>
      </c>
      <c r="AN1252" s="251">
        <f ca="1">IF(A37taxstdlife="n/a","n/a",IF(A37taxstdlife="",0,IF(AN$3&gt;(A37stdlife+$E1252),((INDEX('PTRM input'!$G$385:$P$434,A37offset,$E1252)-INDEX('PTRM input'!$G$277:$P$326,A37offset,$E1252))*OFFSET($F$7,0,$E1252))-SUM($G1252:AM1252),(((INDEX('PTRM input'!$G$385:$P$434,A37offset,$E1252)-INDEX('PTRM input'!$G$277:$P$326,A37offset,$E1252))*OFFSET($F$7,0,$E1252))-SUM($G1252:AM1252))*(OFFSET('PTRM input'!$G$477,0,$E1252-1)/A37taxstdlife))))</f>
        <v>0</v>
      </c>
      <c r="AO1252" s="251">
        <f ca="1">IF(A37taxstdlife="n/a","n/a",IF(A37taxstdlife="",0,IF(AO$3&gt;(A37stdlife+$E1252),((INDEX('PTRM input'!$G$385:$P$434,A37offset,$E1252)-INDEX('PTRM input'!$G$277:$P$326,A37offset,$E1252))*OFFSET($F$7,0,$E1252))-SUM($G1252:AN1252),(((INDEX('PTRM input'!$G$385:$P$434,A37offset,$E1252)-INDEX('PTRM input'!$G$277:$P$326,A37offset,$E1252))*OFFSET($F$7,0,$E1252))-SUM($G1252:AN1252))*(OFFSET('PTRM input'!$G$477,0,$E1252-1)/A37taxstdlife))))</f>
        <v>0</v>
      </c>
      <c r="AP1252" s="251">
        <f ca="1">IF(A37taxstdlife="n/a","n/a",IF(A37taxstdlife="",0,IF(AP$3&gt;(A37stdlife+$E1252),((INDEX('PTRM input'!$G$385:$P$434,A37offset,$E1252)-INDEX('PTRM input'!$G$277:$P$326,A37offset,$E1252))*OFFSET($F$7,0,$E1252))-SUM($G1252:AO1252),(((INDEX('PTRM input'!$G$385:$P$434,A37offset,$E1252)-INDEX('PTRM input'!$G$277:$P$326,A37offset,$E1252))*OFFSET($F$7,0,$E1252))-SUM($G1252:AO1252))*(OFFSET('PTRM input'!$G$477,0,$E1252-1)/A37taxstdlife))))</f>
        <v>0</v>
      </c>
      <c r="AQ1252" s="251">
        <f ca="1">IF(A37taxstdlife="n/a","n/a",IF(A37taxstdlife="",0,IF(AQ$3&gt;(A37stdlife+$E1252),((INDEX('PTRM input'!$G$385:$P$434,A37offset,$E1252)-INDEX('PTRM input'!$G$277:$P$326,A37offset,$E1252))*OFFSET($F$7,0,$E1252))-SUM($G1252:AP1252),(((INDEX('PTRM input'!$G$385:$P$434,A37offset,$E1252)-INDEX('PTRM input'!$G$277:$P$326,A37offset,$E1252))*OFFSET($F$7,0,$E1252))-SUM($G1252:AP1252))*(OFFSET('PTRM input'!$G$477,0,$E1252-1)/A37taxstdlife))))</f>
        <v>0</v>
      </c>
      <c r="AR1252" s="251">
        <f ca="1">IF(A37taxstdlife="n/a","n/a",IF(A37taxstdlife="",0,IF(AR$3&gt;(A37stdlife+$E1252),((INDEX('PTRM input'!$G$385:$P$434,A37offset,$E1252)-INDEX('PTRM input'!$G$277:$P$326,A37offset,$E1252))*OFFSET($F$7,0,$E1252))-SUM($G1252:AQ1252),(((INDEX('PTRM input'!$G$385:$P$434,A37offset,$E1252)-INDEX('PTRM input'!$G$277:$P$326,A37offset,$E1252))*OFFSET($F$7,0,$E1252))-SUM($G1252:AQ1252))*(OFFSET('PTRM input'!$G$477,0,$E1252-1)/A37taxstdlife))))</f>
        <v>0</v>
      </c>
      <c r="AS1252" s="251">
        <f ca="1">IF(A37taxstdlife="n/a","n/a",IF(A37taxstdlife="",0,IF(AS$3&gt;(A37stdlife+$E1252),((INDEX('PTRM input'!$G$385:$P$434,A37offset,$E1252)-INDEX('PTRM input'!$G$277:$P$326,A37offset,$E1252))*OFFSET($F$7,0,$E1252))-SUM($G1252:AR1252),(((INDEX('PTRM input'!$G$385:$P$434,A37offset,$E1252)-INDEX('PTRM input'!$G$277:$P$326,A37offset,$E1252))*OFFSET($F$7,0,$E1252))-SUM($G1252:AR1252))*(OFFSET('PTRM input'!$G$477,0,$E1252-1)/A37taxstdlife))))</f>
        <v>0</v>
      </c>
      <c r="AT1252" s="251">
        <f ca="1">IF(A37taxstdlife="n/a","n/a",IF(A37taxstdlife="",0,IF(AT$3&gt;(A37stdlife+$E1252),((INDEX('PTRM input'!$G$385:$P$434,A37offset,$E1252)-INDEX('PTRM input'!$G$277:$P$326,A37offset,$E1252))*OFFSET($F$7,0,$E1252))-SUM($G1252:AS1252),(((INDEX('PTRM input'!$G$385:$P$434,A37offset,$E1252)-INDEX('PTRM input'!$G$277:$P$326,A37offset,$E1252))*OFFSET($F$7,0,$E1252))-SUM($G1252:AS1252))*(OFFSET('PTRM input'!$G$477,0,$E1252-1)/A37taxstdlife))))</f>
        <v>0</v>
      </c>
      <c r="AU1252" s="251">
        <f ca="1">IF(A37taxstdlife="n/a","n/a",IF(A37taxstdlife="",0,IF(AU$3&gt;(A37stdlife+$E1252),((INDEX('PTRM input'!$G$385:$P$434,A37offset,$E1252)-INDEX('PTRM input'!$G$277:$P$326,A37offset,$E1252))*OFFSET($F$7,0,$E1252))-SUM($G1252:AT1252),(((INDEX('PTRM input'!$G$385:$P$434,A37offset,$E1252)-INDEX('PTRM input'!$G$277:$P$326,A37offset,$E1252))*OFFSET($F$7,0,$E1252))-SUM($G1252:AT1252))*(OFFSET('PTRM input'!$G$477,0,$E1252-1)/A37taxstdlife))))</f>
        <v>0</v>
      </c>
      <c r="AV1252" s="251">
        <f ca="1">IF(A37taxstdlife="n/a","n/a",IF(A37taxstdlife="",0,IF(AV$3&gt;(A37stdlife+$E1252),((INDEX('PTRM input'!$G$385:$P$434,A37offset,$E1252)-INDEX('PTRM input'!$G$277:$P$326,A37offset,$E1252))*OFFSET($F$7,0,$E1252))-SUM($G1252:AU1252),(((INDEX('PTRM input'!$G$385:$P$434,A37offset,$E1252)-INDEX('PTRM input'!$G$277:$P$326,A37offset,$E1252))*OFFSET($F$7,0,$E1252))-SUM($G1252:AU1252))*(OFFSET('PTRM input'!$G$477,0,$E1252-1)/A37taxstdlife))))</f>
        <v>0</v>
      </c>
      <c r="AW1252" s="251">
        <f ca="1">IF(A37taxstdlife="n/a","n/a",IF(A37taxstdlife="",0,IF(AW$3&gt;(A37stdlife+$E1252),((INDEX('PTRM input'!$G$385:$P$434,A37offset,$E1252)-INDEX('PTRM input'!$G$277:$P$326,A37offset,$E1252))*OFFSET($F$7,0,$E1252))-SUM($G1252:AV1252),(((INDEX('PTRM input'!$G$385:$P$434,A37offset,$E1252)-INDEX('PTRM input'!$G$277:$P$326,A37offset,$E1252))*OFFSET($F$7,0,$E1252))-SUM($G1252:AV1252))*(OFFSET('PTRM input'!$G$477,0,$E1252-1)/A37taxstdlife))))</f>
        <v>0</v>
      </c>
      <c r="AX1252" s="251">
        <f ca="1">IF(A37taxstdlife="n/a","n/a",IF(A37taxstdlife="",0,IF(AX$3&gt;(A37stdlife+$E1252),((INDEX('PTRM input'!$G$385:$P$434,A37offset,$E1252)-INDEX('PTRM input'!$G$277:$P$326,A37offset,$E1252))*OFFSET($F$7,0,$E1252))-SUM($G1252:AW1252),(((INDEX('PTRM input'!$G$385:$P$434,A37offset,$E1252)-INDEX('PTRM input'!$G$277:$P$326,A37offset,$E1252))*OFFSET($F$7,0,$E1252))-SUM($G1252:AW1252))*(OFFSET('PTRM input'!$G$477,0,$E1252-1)/A37taxstdlife))))</f>
        <v>0</v>
      </c>
      <c r="AY1252" s="251">
        <f ca="1">IF(A37taxstdlife="n/a","n/a",IF(A37taxstdlife="",0,IF(AY$3&gt;(A37stdlife+$E1252),((INDEX('PTRM input'!$G$385:$P$434,A37offset,$E1252)-INDEX('PTRM input'!$G$277:$P$326,A37offset,$E1252))*OFFSET($F$7,0,$E1252))-SUM($G1252:AX1252),(((INDEX('PTRM input'!$G$385:$P$434,A37offset,$E1252)-INDEX('PTRM input'!$G$277:$P$326,A37offset,$E1252))*OFFSET($F$7,0,$E1252))-SUM($G1252:AX1252))*(OFFSET('PTRM input'!$G$477,0,$E1252-1)/A37taxstdlife))))</f>
        <v>0</v>
      </c>
      <c r="AZ1252" s="251">
        <f ca="1">IF(A37taxstdlife="n/a","n/a",IF(A37taxstdlife="",0,IF(AZ$3&gt;(A37stdlife+$E1252),((INDEX('PTRM input'!$G$385:$P$434,A37offset,$E1252)-INDEX('PTRM input'!$G$277:$P$326,A37offset,$E1252))*OFFSET($F$7,0,$E1252))-SUM($G1252:AY1252),(((INDEX('PTRM input'!$G$385:$P$434,A37offset,$E1252)-INDEX('PTRM input'!$G$277:$P$326,A37offset,$E1252))*OFFSET($F$7,0,$E1252))-SUM($G1252:AY1252))*(OFFSET('PTRM input'!$G$477,0,$E1252-1)/A37taxstdlife))))</f>
        <v>0</v>
      </c>
      <c r="BA1252" s="251">
        <f ca="1">IF(A37taxstdlife="n/a","n/a",IF(A37taxstdlife="",0,IF(BA$3&gt;(A37stdlife+$E1252),((INDEX('PTRM input'!$G$385:$P$434,A37offset,$E1252)-INDEX('PTRM input'!$G$277:$P$326,A37offset,$E1252))*OFFSET($F$7,0,$E1252))-SUM($G1252:AZ1252),(((INDEX('PTRM input'!$G$385:$P$434,A37offset,$E1252)-INDEX('PTRM input'!$G$277:$P$326,A37offset,$E1252))*OFFSET($F$7,0,$E1252))-SUM($G1252:AZ1252))*(OFFSET('PTRM input'!$G$477,0,$E1252-1)/A37taxstdlife))))</f>
        <v>0</v>
      </c>
      <c r="BB1252" s="251">
        <f ca="1">IF(A37taxstdlife="n/a","n/a",IF(A37taxstdlife="",0,IF(BB$3&gt;(A37stdlife+$E1252),((INDEX('PTRM input'!$G$385:$P$434,A37offset,$E1252)-INDEX('PTRM input'!$G$277:$P$326,A37offset,$E1252))*OFFSET($F$7,0,$E1252))-SUM($G1252:BA1252),(((INDEX('PTRM input'!$G$385:$P$434,A37offset,$E1252)-INDEX('PTRM input'!$G$277:$P$326,A37offset,$E1252))*OFFSET($F$7,0,$E1252))-SUM($G1252:BA1252))*(OFFSET('PTRM input'!$G$477,0,$E1252-1)/A37taxstdlife))))</f>
        <v>0</v>
      </c>
      <c r="BC1252" s="251">
        <f ca="1">IF(A37taxstdlife="n/a","n/a",IF(A37taxstdlife="",0,IF(BC$3&gt;(A37stdlife+$E1252),((INDEX('PTRM input'!$G$385:$P$434,A37offset,$E1252)-INDEX('PTRM input'!$G$277:$P$326,A37offset,$E1252))*OFFSET($F$7,0,$E1252))-SUM($G1252:BB1252),(((INDEX('PTRM input'!$G$385:$P$434,A37offset,$E1252)-INDEX('PTRM input'!$G$277:$P$326,A37offset,$E1252))*OFFSET($F$7,0,$E1252))-SUM($G1252:BB1252))*(OFFSET('PTRM input'!$G$477,0,$E1252-1)/A37taxstdlife))))</f>
        <v>0</v>
      </c>
      <c r="BD1252" s="251">
        <f ca="1">IF(A37taxstdlife="n/a","n/a",IF(A37taxstdlife="",0,IF(BD$3&gt;(A37stdlife+$E1252),((INDEX('PTRM input'!$G$385:$P$434,A37offset,$E1252)-INDEX('PTRM input'!$G$277:$P$326,A37offset,$E1252))*OFFSET($F$7,0,$E1252))-SUM($G1252:BC1252),(((INDEX('PTRM input'!$G$385:$P$434,A37offset,$E1252)-INDEX('PTRM input'!$G$277:$P$326,A37offset,$E1252))*OFFSET($F$7,0,$E1252))-SUM($G1252:BC1252))*(OFFSET('PTRM input'!$G$477,0,$E1252-1)/A37taxstdlife))))</f>
        <v>0</v>
      </c>
      <c r="BE1252" s="251">
        <f ca="1">IF(A37taxstdlife="n/a","n/a",IF(A37taxstdlife="",0,IF(BE$3&gt;(A37stdlife+$E1252),((INDEX('PTRM input'!$G$385:$P$434,A37offset,$E1252)-INDEX('PTRM input'!$G$277:$P$326,A37offset,$E1252))*OFFSET($F$7,0,$E1252))-SUM($G1252:BD1252),(((INDEX('PTRM input'!$G$385:$P$434,A37offset,$E1252)-INDEX('PTRM input'!$G$277:$P$326,A37offset,$E1252))*OFFSET($F$7,0,$E1252))-SUM($G1252:BD1252))*(OFFSET('PTRM input'!$G$477,0,$E1252-1)/A37taxstdlife))))</f>
        <v>0</v>
      </c>
      <c r="BF1252" s="251">
        <f ca="1">IF(A37taxstdlife="n/a","n/a",IF(A37taxstdlife="",0,IF(BF$3&gt;(A37stdlife+$E1252),((INDEX('PTRM input'!$G$385:$P$434,A37offset,$E1252)-INDEX('PTRM input'!$G$277:$P$326,A37offset,$E1252))*OFFSET($F$7,0,$E1252))-SUM($G1252:BE1252),(((INDEX('PTRM input'!$G$385:$P$434,A37offset,$E1252)-INDEX('PTRM input'!$G$277:$P$326,A37offset,$E1252))*OFFSET($F$7,0,$E1252))-SUM($G1252:BE1252))*(OFFSET('PTRM input'!$G$477,0,$E1252-1)/A37taxstdlife))))</f>
        <v>0</v>
      </c>
      <c r="BG1252" s="251">
        <f ca="1">IF(A37taxstdlife="n/a","n/a",IF(A37taxstdlife="",0,IF(BG$3&gt;(A37stdlife+$E1252),((INDEX('PTRM input'!$G$385:$P$434,A37offset,$E1252)-INDEX('PTRM input'!$G$277:$P$326,A37offset,$E1252))*OFFSET($F$7,0,$E1252))-SUM($G1252:BF1252),(((INDEX('PTRM input'!$G$385:$P$434,A37offset,$E1252)-INDEX('PTRM input'!$G$277:$P$326,A37offset,$E1252))*OFFSET($F$7,0,$E1252))-SUM($G1252:BF1252))*(OFFSET('PTRM input'!$G$477,0,$E1252-1)/A37taxstdlife))))</f>
        <v>0</v>
      </c>
      <c r="BH1252" s="251">
        <f ca="1">IF(A37taxstdlife="n/a","n/a",IF(A37taxstdlife="",0,IF(BH$3&gt;(A37stdlife+$E1252),((INDEX('PTRM input'!$G$385:$P$434,A37offset,$E1252)-INDEX('PTRM input'!$G$277:$P$326,A37offset,$E1252))*OFFSET($F$7,0,$E1252))-SUM($G1252:BG1252),(((INDEX('PTRM input'!$G$385:$P$434,A37offset,$E1252)-INDEX('PTRM input'!$G$277:$P$326,A37offset,$E1252))*OFFSET($F$7,0,$E1252))-SUM($G1252:BG1252))*(OFFSET('PTRM input'!$G$477,0,$E1252-1)/A37taxstdlife))))</f>
        <v>0</v>
      </c>
      <c r="BI1252" s="251">
        <f ca="1">IF(A37taxstdlife="n/a","n/a",IF(A37taxstdlife="",0,IF(BI$3&gt;(A37stdlife+$E1252),((INDEX('PTRM input'!$G$385:$P$434,A37offset,$E1252)-INDEX('PTRM input'!$G$277:$P$326,A37offset,$E1252))*OFFSET($F$7,0,$E1252))-SUM($G1252:BH1252),(((INDEX('PTRM input'!$G$385:$P$434,A37offset,$E1252)-INDEX('PTRM input'!$G$277:$P$326,A37offset,$E1252))*OFFSET($F$7,0,$E1252))-SUM($G1252:BH1252))*(OFFSET('PTRM input'!$G$477,0,$E1252-1)/A37taxstdlife))))</f>
        <v>0</v>
      </c>
      <c r="BJ1252" s="163"/>
      <c r="BK1252" s="116"/>
      <c r="BL1252" s="116"/>
      <c r="BM1252" s="116"/>
    </row>
    <row r="1253" spans="1:65" ht="12.75" hidden="1" customHeight="1" outlineLevel="2">
      <c r="A1253" s="366"/>
      <c r="B1253" s="19"/>
      <c r="C1253" s="18"/>
      <c r="D1253" s="760"/>
      <c r="E1253" s="86">
        <v>4</v>
      </c>
      <c r="F1253" s="356"/>
      <c r="G1253" s="434"/>
      <c r="H1253" s="435"/>
      <c r="I1253" s="435"/>
      <c r="J1253" s="619"/>
      <c r="K1253" s="251">
        <f ca="1">IF(A37taxstdlife="n/a","n/a",IF(A37taxstdlife="",0,IF(K$3&gt;(A37stdlife+$E1253),((INDEX('PTRM input'!$G$385:$P$434,A37offset,$E1253)-INDEX('PTRM input'!$G$277:$P$326,A37offset,$E1253))*OFFSET($F$7,0,$E1253))-SUM($G1253:J1253),(((INDEX('PTRM input'!$G$385:$P$434,A37offset,$E1253)-INDEX('PTRM input'!$G$277:$P$326,A37offset,$E1253))*OFFSET($F$7,0,$E1253))-SUM($G1253:J1253))*(OFFSET('PTRM input'!$G$477,0,$E1253-1)/A37taxstdlife))))</f>
        <v>0</v>
      </c>
      <c r="L1253" s="251">
        <f ca="1">IF(A37taxstdlife="n/a","n/a",IF(A37taxstdlife="",0,IF(L$3&gt;(A37stdlife+$E1253),((INDEX('PTRM input'!$G$385:$P$434,A37offset,$E1253)-INDEX('PTRM input'!$G$277:$P$326,A37offset,$E1253))*OFFSET($F$7,0,$E1253))-SUM($G1253:K1253),(((INDEX('PTRM input'!$G$385:$P$434,A37offset,$E1253)-INDEX('PTRM input'!$G$277:$P$326,A37offset,$E1253))*OFFSET($F$7,0,$E1253))-SUM($G1253:K1253))*(OFFSET('PTRM input'!$G$477,0,$E1253-1)/A37taxstdlife))))</f>
        <v>0</v>
      </c>
      <c r="M1253" s="251">
        <f ca="1">IF(A37taxstdlife="n/a","n/a",IF(A37taxstdlife="",0,IF(M$3&gt;(A37stdlife+$E1253),((INDEX('PTRM input'!$G$385:$P$434,A37offset,$E1253)-INDEX('PTRM input'!$G$277:$P$326,A37offset,$E1253))*OFFSET($F$7,0,$E1253))-SUM($G1253:L1253),(((INDEX('PTRM input'!$G$385:$P$434,A37offset,$E1253)-INDEX('PTRM input'!$G$277:$P$326,A37offset,$E1253))*OFFSET($F$7,0,$E1253))-SUM($G1253:L1253))*(OFFSET('PTRM input'!$G$477,0,$E1253-1)/A37taxstdlife))))</f>
        <v>0</v>
      </c>
      <c r="N1253" s="251">
        <f ca="1">IF(A37taxstdlife="n/a","n/a",IF(A37taxstdlife="",0,IF(N$3&gt;(A37stdlife+$E1253),((INDEX('PTRM input'!$G$385:$P$434,A37offset,$E1253)-INDEX('PTRM input'!$G$277:$P$326,A37offset,$E1253))*OFFSET($F$7,0,$E1253))-SUM($G1253:M1253),(((INDEX('PTRM input'!$G$385:$P$434,A37offset,$E1253)-INDEX('PTRM input'!$G$277:$P$326,A37offset,$E1253))*OFFSET($F$7,0,$E1253))-SUM($G1253:M1253))*(OFFSET('PTRM input'!$G$477,0,$E1253-1)/A37taxstdlife))))</f>
        <v>0</v>
      </c>
      <c r="O1253" s="251">
        <f ca="1">IF(A37taxstdlife="n/a","n/a",IF(A37taxstdlife="",0,IF(O$3&gt;(A37stdlife+$E1253),((INDEX('PTRM input'!$G$385:$P$434,A37offset,$E1253)-INDEX('PTRM input'!$G$277:$P$326,A37offset,$E1253))*OFFSET($F$7,0,$E1253))-SUM($G1253:N1253),(((INDEX('PTRM input'!$G$385:$P$434,A37offset,$E1253)-INDEX('PTRM input'!$G$277:$P$326,A37offset,$E1253))*OFFSET($F$7,0,$E1253))-SUM($G1253:N1253))*(OFFSET('PTRM input'!$G$477,0,$E1253-1)/A37taxstdlife))))</f>
        <v>0</v>
      </c>
      <c r="P1253" s="251">
        <f ca="1">IF(A37taxstdlife="n/a","n/a",IF(A37taxstdlife="",0,IF(P$3&gt;(A37stdlife+$E1253),((INDEX('PTRM input'!$G$385:$P$434,A37offset,$E1253)-INDEX('PTRM input'!$G$277:$P$326,A37offset,$E1253))*OFFSET($F$7,0,$E1253))-SUM($G1253:O1253),(((INDEX('PTRM input'!$G$385:$P$434,A37offset,$E1253)-INDEX('PTRM input'!$G$277:$P$326,A37offset,$E1253))*OFFSET($F$7,0,$E1253))-SUM($G1253:O1253))*(OFFSET('PTRM input'!$G$477,0,$E1253-1)/A37taxstdlife))))</f>
        <v>0</v>
      </c>
      <c r="Q1253" s="251">
        <f ca="1">IF(A37taxstdlife="n/a","n/a",IF(A37taxstdlife="",0,IF(Q$3&gt;(A37stdlife+$E1253),((INDEX('PTRM input'!$G$385:$P$434,A37offset,$E1253)-INDEX('PTRM input'!$G$277:$P$326,A37offset,$E1253))*OFFSET($F$7,0,$E1253))-SUM($G1253:P1253),(((INDEX('PTRM input'!$G$385:$P$434,A37offset,$E1253)-INDEX('PTRM input'!$G$277:$P$326,A37offset,$E1253))*OFFSET($F$7,0,$E1253))-SUM($G1253:P1253))*(OFFSET('PTRM input'!$G$477,0,$E1253-1)/A37taxstdlife))))</f>
        <v>0</v>
      </c>
      <c r="R1253" s="251">
        <f ca="1">IF(A37taxstdlife="n/a","n/a",IF(A37taxstdlife="",0,IF(R$3&gt;(A37stdlife+$E1253),((INDEX('PTRM input'!$G$385:$P$434,A37offset,$E1253)-INDEX('PTRM input'!$G$277:$P$326,A37offset,$E1253))*OFFSET($F$7,0,$E1253))-SUM($G1253:Q1253),(((INDEX('PTRM input'!$G$385:$P$434,A37offset,$E1253)-INDEX('PTRM input'!$G$277:$P$326,A37offset,$E1253))*OFFSET($F$7,0,$E1253))-SUM($G1253:Q1253))*(OFFSET('PTRM input'!$G$477,0,$E1253-1)/A37taxstdlife))))</f>
        <v>0</v>
      </c>
      <c r="S1253" s="251">
        <f ca="1">IF(A37taxstdlife="n/a","n/a",IF(A37taxstdlife="",0,IF(S$3&gt;(A37stdlife+$E1253),((INDEX('PTRM input'!$G$385:$P$434,A37offset,$E1253)-INDEX('PTRM input'!$G$277:$P$326,A37offset,$E1253))*OFFSET($F$7,0,$E1253))-SUM($G1253:R1253),(((INDEX('PTRM input'!$G$385:$P$434,A37offset,$E1253)-INDEX('PTRM input'!$G$277:$P$326,A37offset,$E1253))*OFFSET($F$7,0,$E1253))-SUM($G1253:R1253))*(OFFSET('PTRM input'!$G$477,0,$E1253-1)/A37taxstdlife))))</f>
        <v>0</v>
      </c>
      <c r="T1253" s="251">
        <f ca="1">IF(A37taxstdlife="n/a","n/a",IF(A37taxstdlife="",0,IF(T$3&gt;(A37stdlife+$E1253),((INDEX('PTRM input'!$G$385:$P$434,A37offset,$E1253)-INDEX('PTRM input'!$G$277:$P$326,A37offset,$E1253))*OFFSET($F$7,0,$E1253))-SUM($G1253:S1253),(((INDEX('PTRM input'!$G$385:$P$434,A37offset,$E1253)-INDEX('PTRM input'!$G$277:$P$326,A37offset,$E1253))*OFFSET($F$7,0,$E1253))-SUM($G1253:S1253))*(OFFSET('PTRM input'!$G$477,0,$E1253-1)/A37taxstdlife))))</f>
        <v>0</v>
      </c>
      <c r="U1253" s="251">
        <f ca="1">IF(A37taxstdlife="n/a","n/a",IF(A37taxstdlife="",0,IF(U$3&gt;(A37stdlife+$E1253),((INDEX('PTRM input'!$G$385:$P$434,A37offset,$E1253)-INDEX('PTRM input'!$G$277:$P$326,A37offset,$E1253))*OFFSET($F$7,0,$E1253))-SUM($G1253:T1253),(((INDEX('PTRM input'!$G$385:$P$434,A37offset,$E1253)-INDEX('PTRM input'!$G$277:$P$326,A37offset,$E1253))*OFFSET($F$7,0,$E1253))-SUM($G1253:T1253))*(OFFSET('PTRM input'!$G$477,0,$E1253-1)/A37taxstdlife))))</f>
        <v>0</v>
      </c>
      <c r="V1253" s="251">
        <f ca="1">IF(A37taxstdlife="n/a","n/a",IF(A37taxstdlife="",0,IF(V$3&gt;(A37stdlife+$E1253),((INDEX('PTRM input'!$G$385:$P$434,A37offset,$E1253)-INDEX('PTRM input'!$G$277:$P$326,A37offset,$E1253))*OFFSET($F$7,0,$E1253))-SUM($G1253:U1253),(((INDEX('PTRM input'!$G$385:$P$434,A37offset,$E1253)-INDEX('PTRM input'!$G$277:$P$326,A37offset,$E1253))*OFFSET($F$7,0,$E1253))-SUM($G1253:U1253))*(OFFSET('PTRM input'!$G$477,0,$E1253-1)/A37taxstdlife))))</f>
        <v>0</v>
      </c>
      <c r="W1253" s="251">
        <f ca="1">IF(A37taxstdlife="n/a","n/a",IF(A37taxstdlife="",0,IF(W$3&gt;(A37stdlife+$E1253),((INDEX('PTRM input'!$G$385:$P$434,A37offset,$E1253)-INDEX('PTRM input'!$G$277:$P$326,A37offset,$E1253))*OFFSET($F$7,0,$E1253))-SUM($G1253:V1253),(((INDEX('PTRM input'!$G$385:$P$434,A37offset,$E1253)-INDEX('PTRM input'!$G$277:$P$326,A37offset,$E1253))*OFFSET($F$7,0,$E1253))-SUM($G1253:V1253))*(OFFSET('PTRM input'!$G$477,0,$E1253-1)/A37taxstdlife))))</f>
        <v>0</v>
      </c>
      <c r="X1253" s="251">
        <f ca="1">IF(A37taxstdlife="n/a","n/a",IF(A37taxstdlife="",0,IF(X$3&gt;(A37stdlife+$E1253),((INDEX('PTRM input'!$G$385:$P$434,A37offset,$E1253)-INDEX('PTRM input'!$G$277:$P$326,A37offset,$E1253))*OFFSET($F$7,0,$E1253))-SUM($G1253:W1253),(((INDEX('PTRM input'!$G$385:$P$434,A37offset,$E1253)-INDEX('PTRM input'!$G$277:$P$326,A37offset,$E1253))*OFFSET($F$7,0,$E1253))-SUM($G1253:W1253))*(OFFSET('PTRM input'!$G$477,0,$E1253-1)/A37taxstdlife))))</f>
        <v>0</v>
      </c>
      <c r="Y1253" s="251">
        <f ca="1">IF(A37taxstdlife="n/a","n/a",IF(A37taxstdlife="",0,IF(Y$3&gt;(A37stdlife+$E1253),((INDEX('PTRM input'!$G$385:$P$434,A37offset,$E1253)-INDEX('PTRM input'!$G$277:$P$326,A37offset,$E1253))*OFFSET($F$7,0,$E1253))-SUM($G1253:X1253),(((INDEX('PTRM input'!$G$385:$P$434,A37offset,$E1253)-INDEX('PTRM input'!$G$277:$P$326,A37offset,$E1253))*OFFSET($F$7,0,$E1253))-SUM($G1253:X1253))*(OFFSET('PTRM input'!$G$477,0,$E1253-1)/A37taxstdlife))))</f>
        <v>0</v>
      </c>
      <c r="Z1253" s="251">
        <f ca="1">IF(A37taxstdlife="n/a","n/a",IF(A37taxstdlife="",0,IF(Z$3&gt;(A37stdlife+$E1253),((INDEX('PTRM input'!$G$385:$P$434,A37offset,$E1253)-INDEX('PTRM input'!$G$277:$P$326,A37offset,$E1253))*OFFSET($F$7,0,$E1253))-SUM($G1253:Y1253),(((INDEX('PTRM input'!$G$385:$P$434,A37offset,$E1253)-INDEX('PTRM input'!$G$277:$P$326,A37offset,$E1253))*OFFSET($F$7,0,$E1253))-SUM($G1253:Y1253))*(OFFSET('PTRM input'!$G$477,0,$E1253-1)/A37taxstdlife))))</f>
        <v>0</v>
      </c>
      <c r="AA1253" s="251">
        <f ca="1">IF(A37taxstdlife="n/a","n/a",IF(A37taxstdlife="",0,IF(AA$3&gt;(A37stdlife+$E1253),((INDEX('PTRM input'!$G$385:$P$434,A37offset,$E1253)-INDEX('PTRM input'!$G$277:$P$326,A37offset,$E1253))*OFFSET($F$7,0,$E1253))-SUM($G1253:Z1253),(((INDEX('PTRM input'!$G$385:$P$434,A37offset,$E1253)-INDEX('PTRM input'!$G$277:$P$326,A37offset,$E1253))*OFFSET($F$7,0,$E1253))-SUM($G1253:Z1253))*(OFFSET('PTRM input'!$G$477,0,$E1253-1)/A37taxstdlife))))</f>
        <v>0</v>
      </c>
      <c r="AB1253" s="251">
        <f ca="1">IF(A37taxstdlife="n/a","n/a",IF(A37taxstdlife="",0,IF(AB$3&gt;(A37stdlife+$E1253),((INDEX('PTRM input'!$G$385:$P$434,A37offset,$E1253)-INDEX('PTRM input'!$G$277:$P$326,A37offset,$E1253))*OFFSET($F$7,0,$E1253))-SUM($G1253:AA1253),(((INDEX('PTRM input'!$G$385:$P$434,A37offset,$E1253)-INDEX('PTRM input'!$G$277:$P$326,A37offset,$E1253))*OFFSET($F$7,0,$E1253))-SUM($G1253:AA1253))*(OFFSET('PTRM input'!$G$477,0,$E1253-1)/A37taxstdlife))))</f>
        <v>0</v>
      </c>
      <c r="AC1253" s="251">
        <f ca="1">IF(A37taxstdlife="n/a","n/a",IF(A37taxstdlife="",0,IF(AC$3&gt;(A37stdlife+$E1253),((INDEX('PTRM input'!$G$385:$P$434,A37offset,$E1253)-INDEX('PTRM input'!$G$277:$P$326,A37offset,$E1253))*OFFSET($F$7,0,$E1253))-SUM($G1253:AB1253),(((INDEX('PTRM input'!$G$385:$P$434,A37offset,$E1253)-INDEX('PTRM input'!$G$277:$P$326,A37offset,$E1253))*OFFSET($F$7,0,$E1253))-SUM($G1253:AB1253))*(OFFSET('PTRM input'!$G$477,0,$E1253-1)/A37taxstdlife))))</f>
        <v>0</v>
      </c>
      <c r="AD1253" s="251">
        <f ca="1">IF(A37taxstdlife="n/a","n/a",IF(A37taxstdlife="",0,IF(AD$3&gt;(A37stdlife+$E1253),((INDEX('PTRM input'!$G$385:$P$434,A37offset,$E1253)-INDEX('PTRM input'!$G$277:$P$326,A37offset,$E1253))*OFFSET($F$7,0,$E1253))-SUM($G1253:AC1253),(((INDEX('PTRM input'!$G$385:$P$434,A37offset,$E1253)-INDEX('PTRM input'!$G$277:$P$326,A37offset,$E1253))*OFFSET($F$7,0,$E1253))-SUM($G1253:AC1253))*(OFFSET('PTRM input'!$G$477,0,$E1253-1)/A37taxstdlife))))</f>
        <v>0</v>
      </c>
      <c r="AE1253" s="251">
        <f ca="1">IF(A37taxstdlife="n/a","n/a",IF(A37taxstdlife="",0,IF(AE$3&gt;(A37stdlife+$E1253),((INDEX('PTRM input'!$G$385:$P$434,A37offset,$E1253)-INDEX('PTRM input'!$G$277:$P$326,A37offset,$E1253))*OFFSET($F$7,0,$E1253))-SUM($G1253:AD1253),(((INDEX('PTRM input'!$G$385:$P$434,A37offset,$E1253)-INDEX('PTRM input'!$G$277:$P$326,A37offset,$E1253))*OFFSET($F$7,0,$E1253))-SUM($G1253:AD1253))*(OFFSET('PTRM input'!$G$477,0,$E1253-1)/A37taxstdlife))))</f>
        <v>0</v>
      </c>
      <c r="AF1253" s="251">
        <f ca="1">IF(A37taxstdlife="n/a","n/a",IF(A37taxstdlife="",0,IF(AF$3&gt;(A37stdlife+$E1253),((INDEX('PTRM input'!$G$385:$P$434,A37offset,$E1253)-INDEX('PTRM input'!$G$277:$P$326,A37offset,$E1253))*OFFSET($F$7,0,$E1253))-SUM($G1253:AE1253),(((INDEX('PTRM input'!$G$385:$P$434,A37offset,$E1253)-INDEX('PTRM input'!$G$277:$P$326,A37offset,$E1253))*OFFSET($F$7,0,$E1253))-SUM($G1253:AE1253))*(OFFSET('PTRM input'!$G$477,0,$E1253-1)/A37taxstdlife))))</f>
        <v>0</v>
      </c>
      <c r="AG1253" s="251">
        <f ca="1">IF(A37taxstdlife="n/a","n/a",IF(A37taxstdlife="",0,IF(AG$3&gt;(A37stdlife+$E1253),((INDEX('PTRM input'!$G$385:$P$434,A37offset,$E1253)-INDEX('PTRM input'!$G$277:$P$326,A37offset,$E1253))*OFFSET($F$7,0,$E1253))-SUM($G1253:AF1253),(((INDEX('PTRM input'!$G$385:$P$434,A37offset,$E1253)-INDEX('PTRM input'!$G$277:$P$326,A37offset,$E1253))*OFFSET($F$7,0,$E1253))-SUM($G1253:AF1253))*(OFFSET('PTRM input'!$G$477,0,$E1253-1)/A37taxstdlife))))</f>
        <v>0</v>
      </c>
      <c r="AH1253" s="251">
        <f ca="1">IF(A37taxstdlife="n/a","n/a",IF(A37taxstdlife="",0,IF(AH$3&gt;(A37stdlife+$E1253),((INDEX('PTRM input'!$G$385:$P$434,A37offset,$E1253)-INDEX('PTRM input'!$G$277:$P$326,A37offset,$E1253))*OFFSET($F$7,0,$E1253))-SUM($G1253:AG1253),(((INDEX('PTRM input'!$G$385:$P$434,A37offset,$E1253)-INDEX('PTRM input'!$G$277:$P$326,A37offset,$E1253))*OFFSET($F$7,0,$E1253))-SUM($G1253:AG1253))*(OFFSET('PTRM input'!$G$477,0,$E1253-1)/A37taxstdlife))))</f>
        <v>0</v>
      </c>
      <c r="AI1253" s="251">
        <f ca="1">IF(A37taxstdlife="n/a","n/a",IF(A37taxstdlife="",0,IF(AI$3&gt;(A37stdlife+$E1253),((INDEX('PTRM input'!$G$385:$P$434,A37offset,$E1253)-INDEX('PTRM input'!$G$277:$P$326,A37offset,$E1253))*OFFSET($F$7,0,$E1253))-SUM($G1253:AH1253),(((INDEX('PTRM input'!$G$385:$P$434,A37offset,$E1253)-INDEX('PTRM input'!$G$277:$P$326,A37offset,$E1253))*OFFSET($F$7,0,$E1253))-SUM($G1253:AH1253))*(OFFSET('PTRM input'!$G$477,0,$E1253-1)/A37taxstdlife))))</f>
        <v>0</v>
      </c>
      <c r="AJ1253" s="251">
        <f ca="1">IF(A37taxstdlife="n/a","n/a",IF(A37taxstdlife="",0,IF(AJ$3&gt;(A37stdlife+$E1253),((INDEX('PTRM input'!$G$385:$P$434,A37offset,$E1253)-INDEX('PTRM input'!$G$277:$P$326,A37offset,$E1253))*OFFSET($F$7,0,$E1253))-SUM($G1253:AI1253),(((INDEX('PTRM input'!$G$385:$P$434,A37offset,$E1253)-INDEX('PTRM input'!$G$277:$P$326,A37offset,$E1253))*OFFSET($F$7,0,$E1253))-SUM($G1253:AI1253))*(OFFSET('PTRM input'!$G$477,0,$E1253-1)/A37taxstdlife))))</f>
        <v>0</v>
      </c>
      <c r="AK1253" s="251">
        <f ca="1">IF(A37taxstdlife="n/a","n/a",IF(A37taxstdlife="",0,IF(AK$3&gt;(A37stdlife+$E1253),((INDEX('PTRM input'!$G$385:$P$434,A37offset,$E1253)-INDEX('PTRM input'!$G$277:$P$326,A37offset,$E1253))*OFFSET($F$7,0,$E1253))-SUM($G1253:AJ1253),(((INDEX('PTRM input'!$G$385:$P$434,A37offset,$E1253)-INDEX('PTRM input'!$G$277:$P$326,A37offset,$E1253))*OFFSET($F$7,0,$E1253))-SUM($G1253:AJ1253))*(OFFSET('PTRM input'!$G$477,0,$E1253-1)/A37taxstdlife))))</f>
        <v>0</v>
      </c>
      <c r="AL1253" s="251">
        <f ca="1">IF(A37taxstdlife="n/a","n/a",IF(A37taxstdlife="",0,IF(AL$3&gt;(A37stdlife+$E1253),((INDEX('PTRM input'!$G$385:$P$434,A37offset,$E1253)-INDEX('PTRM input'!$G$277:$P$326,A37offset,$E1253))*OFFSET($F$7,0,$E1253))-SUM($G1253:AK1253),(((INDEX('PTRM input'!$G$385:$P$434,A37offset,$E1253)-INDEX('PTRM input'!$G$277:$P$326,A37offset,$E1253))*OFFSET($F$7,0,$E1253))-SUM($G1253:AK1253))*(OFFSET('PTRM input'!$G$477,0,$E1253-1)/A37taxstdlife))))</f>
        <v>0</v>
      </c>
      <c r="AM1253" s="251">
        <f ca="1">IF(A37taxstdlife="n/a","n/a",IF(A37taxstdlife="",0,IF(AM$3&gt;(A37stdlife+$E1253),((INDEX('PTRM input'!$G$385:$P$434,A37offset,$E1253)-INDEX('PTRM input'!$G$277:$P$326,A37offset,$E1253))*OFFSET($F$7,0,$E1253))-SUM($G1253:AL1253),(((INDEX('PTRM input'!$G$385:$P$434,A37offset,$E1253)-INDEX('PTRM input'!$G$277:$P$326,A37offset,$E1253))*OFFSET($F$7,0,$E1253))-SUM($G1253:AL1253))*(OFFSET('PTRM input'!$G$477,0,$E1253-1)/A37taxstdlife))))</f>
        <v>0</v>
      </c>
      <c r="AN1253" s="251">
        <f ca="1">IF(A37taxstdlife="n/a","n/a",IF(A37taxstdlife="",0,IF(AN$3&gt;(A37stdlife+$E1253),((INDEX('PTRM input'!$G$385:$P$434,A37offset,$E1253)-INDEX('PTRM input'!$G$277:$P$326,A37offset,$E1253))*OFFSET($F$7,0,$E1253))-SUM($G1253:AM1253),(((INDEX('PTRM input'!$G$385:$P$434,A37offset,$E1253)-INDEX('PTRM input'!$G$277:$P$326,A37offset,$E1253))*OFFSET($F$7,0,$E1253))-SUM($G1253:AM1253))*(OFFSET('PTRM input'!$G$477,0,$E1253-1)/A37taxstdlife))))</f>
        <v>0</v>
      </c>
      <c r="AO1253" s="251">
        <f ca="1">IF(A37taxstdlife="n/a","n/a",IF(A37taxstdlife="",0,IF(AO$3&gt;(A37stdlife+$E1253),((INDEX('PTRM input'!$G$385:$P$434,A37offset,$E1253)-INDEX('PTRM input'!$G$277:$P$326,A37offset,$E1253))*OFFSET($F$7,0,$E1253))-SUM($G1253:AN1253),(((INDEX('PTRM input'!$G$385:$P$434,A37offset,$E1253)-INDEX('PTRM input'!$G$277:$P$326,A37offset,$E1253))*OFFSET($F$7,0,$E1253))-SUM($G1253:AN1253))*(OFFSET('PTRM input'!$G$477,0,$E1253-1)/A37taxstdlife))))</f>
        <v>0</v>
      </c>
      <c r="AP1253" s="251">
        <f ca="1">IF(A37taxstdlife="n/a","n/a",IF(A37taxstdlife="",0,IF(AP$3&gt;(A37stdlife+$E1253),((INDEX('PTRM input'!$G$385:$P$434,A37offset,$E1253)-INDEX('PTRM input'!$G$277:$P$326,A37offset,$E1253))*OFFSET($F$7,0,$E1253))-SUM($G1253:AO1253),(((INDEX('PTRM input'!$G$385:$P$434,A37offset,$E1253)-INDEX('PTRM input'!$G$277:$P$326,A37offset,$E1253))*OFFSET($F$7,0,$E1253))-SUM($G1253:AO1253))*(OFFSET('PTRM input'!$G$477,0,$E1253-1)/A37taxstdlife))))</f>
        <v>0</v>
      </c>
      <c r="AQ1253" s="251">
        <f ca="1">IF(A37taxstdlife="n/a","n/a",IF(A37taxstdlife="",0,IF(AQ$3&gt;(A37stdlife+$E1253),((INDEX('PTRM input'!$G$385:$P$434,A37offset,$E1253)-INDEX('PTRM input'!$G$277:$P$326,A37offset,$E1253))*OFFSET($F$7,0,$E1253))-SUM($G1253:AP1253),(((INDEX('PTRM input'!$G$385:$P$434,A37offset,$E1253)-INDEX('PTRM input'!$G$277:$P$326,A37offset,$E1253))*OFFSET($F$7,0,$E1253))-SUM($G1253:AP1253))*(OFFSET('PTRM input'!$G$477,0,$E1253-1)/A37taxstdlife))))</f>
        <v>0</v>
      </c>
      <c r="AR1253" s="251">
        <f ca="1">IF(A37taxstdlife="n/a","n/a",IF(A37taxstdlife="",0,IF(AR$3&gt;(A37stdlife+$E1253),((INDEX('PTRM input'!$G$385:$P$434,A37offset,$E1253)-INDEX('PTRM input'!$G$277:$P$326,A37offset,$E1253))*OFFSET($F$7,0,$E1253))-SUM($G1253:AQ1253),(((INDEX('PTRM input'!$G$385:$P$434,A37offset,$E1253)-INDEX('PTRM input'!$G$277:$P$326,A37offset,$E1253))*OFFSET($F$7,0,$E1253))-SUM($G1253:AQ1253))*(OFFSET('PTRM input'!$G$477,0,$E1253-1)/A37taxstdlife))))</f>
        <v>0</v>
      </c>
      <c r="AS1253" s="251">
        <f ca="1">IF(A37taxstdlife="n/a","n/a",IF(A37taxstdlife="",0,IF(AS$3&gt;(A37stdlife+$E1253),((INDEX('PTRM input'!$G$385:$P$434,A37offset,$E1253)-INDEX('PTRM input'!$G$277:$P$326,A37offset,$E1253))*OFFSET($F$7,0,$E1253))-SUM($G1253:AR1253),(((INDEX('PTRM input'!$G$385:$P$434,A37offset,$E1253)-INDEX('PTRM input'!$G$277:$P$326,A37offset,$E1253))*OFFSET($F$7,0,$E1253))-SUM($G1253:AR1253))*(OFFSET('PTRM input'!$G$477,0,$E1253-1)/A37taxstdlife))))</f>
        <v>0</v>
      </c>
      <c r="AT1253" s="251">
        <f ca="1">IF(A37taxstdlife="n/a","n/a",IF(A37taxstdlife="",0,IF(AT$3&gt;(A37stdlife+$E1253),((INDEX('PTRM input'!$G$385:$P$434,A37offset,$E1253)-INDEX('PTRM input'!$G$277:$P$326,A37offset,$E1253))*OFFSET($F$7,0,$E1253))-SUM($G1253:AS1253),(((INDEX('PTRM input'!$G$385:$P$434,A37offset,$E1253)-INDEX('PTRM input'!$G$277:$P$326,A37offset,$E1253))*OFFSET($F$7,0,$E1253))-SUM($G1253:AS1253))*(OFFSET('PTRM input'!$G$477,0,$E1253-1)/A37taxstdlife))))</f>
        <v>0</v>
      </c>
      <c r="AU1253" s="251">
        <f ca="1">IF(A37taxstdlife="n/a","n/a",IF(A37taxstdlife="",0,IF(AU$3&gt;(A37stdlife+$E1253),((INDEX('PTRM input'!$G$385:$P$434,A37offset,$E1253)-INDEX('PTRM input'!$G$277:$P$326,A37offset,$E1253))*OFFSET($F$7,0,$E1253))-SUM($G1253:AT1253),(((INDEX('PTRM input'!$G$385:$P$434,A37offset,$E1253)-INDEX('PTRM input'!$G$277:$P$326,A37offset,$E1253))*OFFSET($F$7,0,$E1253))-SUM($G1253:AT1253))*(OFFSET('PTRM input'!$G$477,0,$E1253-1)/A37taxstdlife))))</f>
        <v>0</v>
      </c>
      <c r="AV1253" s="251">
        <f ca="1">IF(A37taxstdlife="n/a","n/a",IF(A37taxstdlife="",0,IF(AV$3&gt;(A37stdlife+$E1253),((INDEX('PTRM input'!$G$385:$P$434,A37offset,$E1253)-INDEX('PTRM input'!$G$277:$P$326,A37offset,$E1253))*OFFSET($F$7,0,$E1253))-SUM($G1253:AU1253),(((INDEX('PTRM input'!$G$385:$P$434,A37offset,$E1253)-INDEX('PTRM input'!$G$277:$P$326,A37offset,$E1253))*OFFSET($F$7,0,$E1253))-SUM($G1253:AU1253))*(OFFSET('PTRM input'!$G$477,0,$E1253-1)/A37taxstdlife))))</f>
        <v>0</v>
      </c>
      <c r="AW1253" s="251">
        <f ca="1">IF(A37taxstdlife="n/a","n/a",IF(A37taxstdlife="",0,IF(AW$3&gt;(A37stdlife+$E1253),((INDEX('PTRM input'!$G$385:$P$434,A37offset,$E1253)-INDEX('PTRM input'!$G$277:$P$326,A37offset,$E1253))*OFFSET($F$7,0,$E1253))-SUM($G1253:AV1253),(((INDEX('PTRM input'!$G$385:$P$434,A37offset,$E1253)-INDEX('PTRM input'!$G$277:$P$326,A37offset,$E1253))*OFFSET($F$7,0,$E1253))-SUM($G1253:AV1253))*(OFFSET('PTRM input'!$G$477,0,$E1253-1)/A37taxstdlife))))</f>
        <v>0</v>
      </c>
      <c r="AX1253" s="251">
        <f ca="1">IF(A37taxstdlife="n/a","n/a",IF(A37taxstdlife="",0,IF(AX$3&gt;(A37stdlife+$E1253),((INDEX('PTRM input'!$G$385:$P$434,A37offset,$E1253)-INDEX('PTRM input'!$G$277:$P$326,A37offset,$E1253))*OFFSET($F$7,0,$E1253))-SUM($G1253:AW1253),(((INDEX('PTRM input'!$G$385:$P$434,A37offset,$E1253)-INDEX('PTRM input'!$G$277:$P$326,A37offset,$E1253))*OFFSET($F$7,0,$E1253))-SUM($G1253:AW1253))*(OFFSET('PTRM input'!$G$477,0,$E1253-1)/A37taxstdlife))))</f>
        <v>0</v>
      </c>
      <c r="AY1253" s="251">
        <f ca="1">IF(A37taxstdlife="n/a","n/a",IF(A37taxstdlife="",0,IF(AY$3&gt;(A37stdlife+$E1253),((INDEX('PTRM input'!$G$385:$P$434,A37offset,$E1253)-INDEX('PTRM input'!$G$277:$P$326,A37offset,$E1253))*OFFSET($F$7,0,$E1253))-SUM($G1253:AX1253),(((INDEX('PTRM input'!$G$385:$P$434,A37offset,$E1253)-INDEX('PTRM input'!$G$277:$P$326,A37offset,$E1253))*OFFSET($F$7,0,$E1253))-SUM($G1253:AX1253))*(OFFSET('PTRM input'!$G$477,0,$E1253-1)/A37taxstdlife))))</f>
        <v>0</v>
      </c>
      <c r="AZ1253" s="251">
        <f ca="1">IF(A37taxstdlife="n/a","n/a",IF(A37taxstdlife="",0,IF(AZ$3&gt;(A37stdlife+$E1253),((INDEX('PTRM input'!$G$385:$P$434,A37offset,$E1253)-INDEX('PTRM input'!$G$277:$P$326,A37offset,$E1253))*OFFSET($F$7,0,$E1253))-SUM($G1253:AY1253),(((INDEX('PTRM input'!$G$385:$P$434,A37offset,$E1253)-INDEX('PTRM input'!$G$277:$P$326,A37offset,$E1253))*OFFSET($F$7,0,$E1253))-SUM($G1253:AY1253))*(OFFSET('PTRM input'!$G$477,0,$E1253-1)/A37taxstdlife))))</f>
        <v>0</v>
      </c>
      <c r="BA1253" s="251">
        <f ca="1">IF(A37taxstdlife="n/a","n/a",IF(A37taxstdlife="",0,IF(BA$3&gt;(A37stdlife+$E1253),((INDEX('PTRM input'!$G$385:$P$434,A37offset,$E1253)-INDEX('PTRM input'!$G$277:$P$326,A37offset,$E1253))*OFFSET($F$7,0,$E1253))-SUM($G1253:AZ1253),(((INDEX('PTRM input'!$G$385:$P$434,A37offset,$E1253)-INDEX('PTRM input'!$G$277:$P$326,A37offset,$E1253))*OFFSET($F$7,0,$E1253))-SUM($G1253:AZ1253))*(OFFSET('PTRM input'!$G$477,0,$E1253-1)/A37taxstdlife))))</f>
        <v>0</v>
      </c>
      <c r="BB1253" s="251">
        <f ca="1">IF(A37taxstdlife="n/a","n/a",IF(A37taxstdlife="",0,IF(BB$3&gt;(A37stdlife+$E1253),((INDEX('PTRM input'!$G$385:$P$434,A37offset,$E1253)-INDEX('PTRM input'!$G$277:$P$326,A37offset,$E1253))*OFFSET($F$7,0,$E1253))-SUM($G1253:BA1253),(((INDEX('PTRM input'!$G$385:$P$434,A37offset,$E1253)-INDEX('PTRM input'!$G$277:$P$326,A37offset,$E1253))*OFFSET($F$7,0,$E1253))-SUM($G1253:BA1253))*(OFFSET('PTRM input'!$G$477,0,$E1253-1)/A37taxstdlife))))</f>
        <v>0</v>
      </c>
      <c r="BC1253" s="251">
        <f ca="1">IF(A37taxstdlife="n/a","n/a",IF(A37taxstdlife="",0,IF(BC$3&gt;(A37stdlife+$E1253),((INDEX('PTRM input'!$G$385:$P$434,A37offset,$E1253)-INDEX('PTRM input'!$G$277:$P$326,A37offset,$E1253))*OFFSET($F$7,0,$E1253))-SUM($G1253:BB1253),(((INDEX('PTRM input'!$G$385:$P$434,A37offset,$E1253)-INDEX('PTRM input'!$G$277:$P$326,A37offset,$E1253))*OFFSET($F$7,0,$E1253))-SUM($G1253:BB1253))*(OFFSET('PTRM input'!$G$477,0,$E1253-1)/A37taxstdlife))))</f>
        <v>0</v>
      </c>
      <c r="BD1253" s="251">
        <f ca="1">IF(A37taxstdlife="n/a","n/a",IF(A37taxstdlife="",0,IF(BD$3&gt;(A37stdlife+$E1253),((INDEX('PTRM input'!$G$385:$P$434,A37offset,$E1253)-INDEX('PTRM input'!$G$277:$P$326,A37offset,$E1253))*OFFSET($F$7,0,$E1253))-SUM($G1253:BC1253),(((INDEX('PTRM input'!$G$385:$P$434,A37offset,$E1253)-INDEX('PTRM input'!$G$277:$P$326,A37offset,$E1253))*OFFSET($F$7,0,$E1253))-SUM($G1253:BC1253))*(OFFSET('PTRM input'!$G$477,0,$E1253-1)/A37taxstdlife))))</f>
        <v>0</v>
      </c>
      <c r="BE1253" s="251">
        <f ca="1">IF(A37taxstdlife="n/a","n/a",IF(A37taxstdlife="",0,IF(BE$3&gt;(A37stdlife+$E1253),((INDEX('PTRM input'!$G$385:$P$434,A37offset,$E1253)-INDEX('PTRM input'!$G$277:$P$326,A37offset,$E1253))*OFFSET($F$7,0,$E1253))-SUM($G1253:BD1253),(((INDEX('PTRM input'!$G$385:$P$434,A37offset,$E1253)-INDEX('PTRM input'!$G$277:$P$326,A37offset,$E1253))*OFFSET($F$7,0,$E1253))-SUM($G1253:BD1253))*(OFFSET('PTRM input'!$G$477,0,$E1253-1)/A37taxstdlife))))</f>
        <v>0</v>
      </c>
      <c r="BF1253" s="251">
        <f ca="1">IF(A37taxstdlife="n/a","n/a",IF(A37taxstdlife="",0,IF(BF$3&gt;(A37stdlife+$E1253),((INDEX('PTRM input'!$G$385:$P$434,A37offset,$E1253)-INDEX('PTRM input'!$G$277:$P$326,A37offset,$E1253))*OFFSET($F$7,0,$E1253))-SUM($G1253:BE1253),(((INDEX('PTRM input'!$G$385:$P$434,A37offset,$E1253)-INDEX('PTRM input'!$G$277:$P$326,A37offset,$E1253))*OFFSET($F$7,0,$E1253))-SUM($G1253:BE1253))*(OFFSET('PTRM input'!$G$477,0,$E1253-1)/A37taxstdlife))))</f>
        <v>0</v>
      </c>
      <c r="BG1253" s="251">
        <f ca="1">IF(A37taxstdlife="n/a","n/a",IF(A37taxstdlife="",0,IF(BG$3&gt;(A37stdlife+$E1253),((INDEX('PTRM input'!$G$385:$P$434,A37offset,$E1253)-INDEX('PTRM input'!$G$277:$P$326,A37offset,$E1253))*OFFSET($F$7,0,$E1253))-SUM($G1253:BF1253),(((INDEX('PTRM input'!$G$385:$P$434,A37offset,$E1253)-INDEX('PTRM input'!$G$277:$P$326,A37offset,$E1253))*OFFSET($F$7,0,$E1253))-SUM($G1253:BF1253))*(OFFSET('PTRM input'!$G$477,0,$E1253-1)/A37taxstdlife))))</f>
        <v>0</v>
      </c>
      <c r="BH1253" s="251">
        <f ca="1">IF(A37taxstdlife="n/a","n/a",IF(A37taxstdlife="",0,IF(BH$3&gt;(A37stdlife+$E1253),((INDEX('PTRM input'!$G$385:$P$434,A37offset,$E1253)-INDEX('PTRM input'!$G$277:$P$326,A37offset,$E1253))*OFFSET($F$7,0,$E1253))-SUM($G1253:BG1253),(((INDEX('PTRM input'!$G$385:$P$434,A37offset,$E1253)-INDEX('PTRM input'!$G$277:$P$326,A37offset,$E1253))*OFFSET($F$7,0,$E1253))-SUM($G1253:BG1253))*(OFFSET('PTRM input'!$G$477,0,$E1253-1)/A37taxstdlife))))</f>
        <v>0</v>
      </c>
      <c r="BI1253" s="251">
        <f ca="1">IF(A37taxstdlife="n/a","n/a",IF(A37taxstdlife="",0,IF(BI$3&gt;(A37stdlife+$E1253),((INDEX('PTRM input'!$G$385:$P$434,A37offset,$E1253)-INDEX('PTRM input'!$G$277:$P$326,A37offset,$E1253))*OFFSET($F$7,0,$E1253))-SUM($G1253:BH1253),(((INDEX('PTRM input'!$G$385:$P$434,A37offset,$E1253)-INDEX('PTRM input'!$G$277:$P$326,A37offset,$E1253))*OFFSET($F$7,0,$E1253))-SUM($G1253:BH1253))*(OFFSET('PTRM input'!$G$477,0,$E1253-1)/A37taxstdlife))))</f>
        <v>0</v>
      </c>
      <c r="BJ1253" s="116"/>
      <c r="BK1253" s="116"/>
      <c r="BL1253" s="116"/>
      <c r="BM1253" s="116"/>
    </row>
    <row r="1254" spans="1:65" ht="12.75" hidden="1" customHeight="1" outlineLevel="2">
      <c r="A1254" s="366"/>
      <c r="B1254" s="19"/>
      <c r="C1254" s="18"/>
      <c r="D1254" s="760"/>
      <c r="E1254" s="86">
        <v>5</v>
      </c>
      <c r="F1254" s="356"/>
      <c r="G1254" s="434"/>
      <c r="H1254" s="435"/>
      <c r="I1254" s="435"/>
      <c r="J1254" s="435"/>
      <c r="K1254" s="619"/>
      <c r="L1254" s="251">
        <f ca="1">IF(A37taxstdlife="n/a","n/a",IF(A37taxstdlife="",0,IF(L$3&gt;(A37stdlife+$E1254),((INDEX('PTRM input'!$G$385:$P$434,A37offset,$E1254)-INDEX('PTRM input'!$G$277:$P$326,A37offset,$E1254))*OFFSET($F$7,0,$E1254))-SUM($G1254:K1254),(((INDEX('PTRM input'!$G$385:$P$434,A37offset,$E1254)-INDEX('PTRM input'!$G$277:$P$326,A37offset,$E1254))*OFFSET($F$7,0,$E1254))-SUM($G1254:K1254))*(OFFSET('PTRM input'!$G$477,0,$E1254-1)/A37taxstdlife))))</f>
        <v>0</v>
      </c>
      <c r="M1254" s="251">
        <f ca="1">IF(A37taxstdlife="n/a","n/a",IF(A37taxstdlife="",0,IF(M$3&gt;(A37stdlife+$E1254),((INDEX('PTRM input'!$G$385:$P$434,A37offset,$E1254)-INDEX('PTRM input'!$G$277:$P$326,A37offset,$E1254))*OFFSET($F$7,0,$E1254))-SUM($G1254:L1254),(((INDEX('PTRM input'!$G$385:$P$434,A37offset,$E1254)-INDEX('PTRM input'!$G$277:$P$326,A37offset,$E1254))*OFFSET($F$7,0,$E1254))-SUM($G1254:L1254))*(OFFSET('PTRM input'!$G$477,0,$E1254-1)/A37taxstdlife))))</f>
        <v>0</v>
      </c>
      <c r="N1254" s="251">
        <f ca="1">IF(A37taxstdlife="n/a","n/a",IF(A37taxstdlife="",0,IF(N$3&gt;(A37stdlife+$E1254),((INDEX('PTRM input'!$G$385:$P$434,A37offset,$E1254)-INDEX('PTRM input'!$G$277:$P$326,A37offset,$E1254))*OFFSET($F$7,0,$E1254))-SUM($G1254:M1254),(((INDEX('PTRM input'!$G$385:$P$434,A37offset,$E1254)-INDEX('PTRM input'!$G$277:$P$326,A37offset,$E1254))*OFFSET($F$7,0,$E1254))-SUM($G1254:M1254))*(OFFSET('PTRM input'!$G$477,0,$E1254-1)/A37taxstdlife))))</f>
        <v>0</v>
      </c>
      <c r="O1254" s="251">
        <f ca="1">IF(A37taxstdlife="n/a","n/a",IF(A37taxstdlife="",0,IF(O$3&gt;(A37stdlife+$E1254),((INDEX('PTRM input'!$G$385:$P$434,A37offset,$E1254)-INDEX('PTRM input'!$G$277:$P$326,A37offset,$E1254))*OFFSET($F$7,0,$E1254))-SUM($G1254:N1254),(((INDEX('PTRM input'!$G$385:$P$434,A37offset,$E1254)-INDEX('PTRM input'!$G$277:$P$326,A37offset,$E1254))*OFFSET($F$7,0,$E1254))-SUM($G1254:N1254))*(OFFSET('PTRM input'!$G$477,0,$E1254-1)/A37taxstdlife))))</f>
        <v>0</v>
      </c>
      <c r="P1254" s="251">
        <f ca="1">IF(A37taxstdlife="n/a","n/a",IF(A37taxstdlife="",0,IF(P$3&gt;(A37stdlife+$E1254),((INDEX('PTRM input'!$G$385:$P$434,A37offset,$E1254)-INDEX('PTRM input'!$G$277:$P$326,A37offset,$E1254))*OFFSET($F$7,0,$E1254))-SUM($G1254:O1254),(((INDEX('PTRM input'!$G$385:$P$434,A37offset,$E1254)-INDEX('PTRM input'!$G$277:$P$326,A37offset,$E1254))*OFFSET($F$7,0,$E1254))-SUM($G1254:O1254))*(OFFSET('PTRM input'!$G$477,0,$E1254-1)/A37taxstdlife))))</f>
        <v>0</v>
      </c>
      <c r="Q1254" s="251">
        <f ca="1">IF(A37taxstdlife="n/a","n/a",IF(A37taxstdlife="",0,IF(Q$3&gt;(A37stdlife+$E1254),((INDEX('PTRM input'!$G$385:$P$434,A37offset,$E1254)-INDEX('PTRM input'!$G$277:$P$326,A37offset,$E1254))*OFFSET($F$7,0,$E1254))-SUM($G1254:P1254),(((INDEX('PTRM input'!$G$385:$P$434,A37offset,$E1254)-INDEX('PTRM input'!$G$277:$P$326,A37offset,$E1254))*OFFSET($F$7,0,$E1254))-SUM($G1254:P1254))*(OFFSET('PTRM input'!$G$477,0,$E1254-1)/A37taxstdlife))))</f>
        <v>0</v>
      </c>
      <c r="R1254" s="251">
        <f ca="1">IF(A37taxstdlife="n/a","n/a",IF(A37taxstdlife="",0,IF(R$3&gt;(A37stdlife+$E1254),((INDEX('PTRM input'!$G$385:$P$434,A37offset,$E1254)-INDEX('PTRM input'!$G$277:$P$326,A37offset,$E1254))*OFFSET($F$7,0,$E1254))-SUM($G1254:Q1254),(((INDEX('PTRM input'!$G$385:$P$434,A37offset,$E1254)-INDEX('PTRM input'!$G$277:$P$326,A37offset,$E1254))*OFFSET($F$7,0,$E1254))-SUM($G1254:Q1254))*(OFFSET('PTRM input'!$G$477,0,$E1254-1)/A37taxstdlife))))</f>
        <v>0</v>
      </c>
      <c r="S1254" s="251">
        <f ca="1">IF(A37taxstdlife="n/a","n/a",IF(A37taxstdlife="",0,IF(S$3&gt;(A37stdlife+$E1254),((INDEX('PTRM input'!$G$385:$P$434,A37offset,$E1254)-INDEX('PTRM input'!$G$277:$P$326,A37offset,$E1254))*OFFSET($F$7,0,$E1254))-SUM($G1254:R1254),(((INDEX('PTRM input'!$G$385:$P$434,A37offset,$E1254)-INDEX('PTRM input'!$G$277:$P$326,A37offset,$E1254))*OFFSET($F$7,0,$E1254))-SUM($G1254:R1254))*(OFFSET('PTRM input'!$G$477,0,$E1254-1)/A37taxstdlife))))</f>
        <v>0</v>
      </c>
      <c r="T1254" s="251">
        <f ca="1">IF(A37taxstdlife="n/a","n/a",IF(A37taxstdlife="",0,IF(T$3&gt;(A37stdlife+$E1254),((INDEX('PTRM input'!$G$385:$P$434,A37offset,$E1254)-INDEX('PTRM input'!$G$277:$P$326,A37offset,$E1254))*OFFSET($F$7,0,$E1254))-SUM($G1254:S1254),(((INDEX('PTRM input'!$G$385:$P$434,A37offset,$E1254)-INDEX('PTRM input'!$G$277:$P$326,A37offset,$E1254))*OFFSET($F$7,0,$E1254))-SUM($G1254:S1254))*(OFFSET('PTRM input'!$G$477,0,$E1254-1)/A37taxstdlife))))</f>
        <v>0</v>
      </c>
      <c r="U1254" s="251">
        <f ca="1">IF(A37taxstdlife="n/a","n/a",IF(A37taxstdlife="",0,IF(U$3&gt;(A37stdlife+$E1254),((INDEX('PTRM input'!$G$385:$P$434,A37offset,$E1254)-INDEX('PTRM input'!$G$277:$P$326,A37offset,$E1254))*OFFSET($F$7,0,$E1254))-SUM($G1254:T1254),(((INDEX('PTRM input'!$G$385:$P$434,A37offset,$E1254)-INDEX('PTRM input'!$G$277:$P$326,A37offset,$E1254))*OFFSET($F$7,0,$E1254))-SUM($G1254:T1254))*(OFFSET('PTRM input'!$G$477,0,$E1254-1)/A37taxstdlife))))</f>
        <v>0</v>
      </c>
      <c r="V1254" s="251">
        <f ca="1">IF(A37taxstdlife="n/a","n/a",IF(A37taxstdlife="",0,IF(V$3&gt;(A37stdlife+$E1254),((INDEX('PTRM input'!$G$385:$P$434,A37offset,$E1254)-INDEX('PTRM input'!$G$277:$P$326,A37offset,$E1254))*OFFSET($F$7,0,$E1254))-SUM($G1254:U1254),(((INDEX('PTRM input'!$G$385:$P$434,A37offset,$E1254)-INDEX('PTRM input'!$G$277:$P$326,A37offset,$E1254))*OFFSET($F$7,0,$E1254))-SUM($G1254:U1254))*(OFFSET('PTRM input'!$G$477,0,$E1254-1)/A37taxstdlife))))</f>
        <v>0</v>
      </c>
      <c r="W1254" s="251">
        <f ca="1">IF(A37taxstdlife="n/a","n/a",IF(A37taxstdlife="",0,IF(W$3&gt;(A37stdlife+$E1254),((INDEX('PTRM input'!$G$385:$P$434,A37offset,$E1254)-INDEX('PTRM input'!$G$277:$P$326,A37offset,$E1254))*OFFSET($F$7,0,$E1254))-SUM($G1254:V1254),(((INDEX('PTRM input'!$G$385:$P$434,A37offset,$E1254)-INDEX('PTRM input'!$G$277:$P$326,A37offset,$E1254))*OFFSET($F$7,0,$E1254))-SUM($G1254:V1254))*(OFFSET('PTRM input'!$G$477,0,$E1254-1)/A37taxstdlife))))</f>
        <v>0</v>
      </c>
      <c r="X1254" s="251">
        <f ca="1">IF(A37taxstdlife="n/a","n/a",IF(A37taxstdlife="",0,IF(X$3&gt;(A37stdlife+$E1254),((INDEX('PTRM input'!$G$385:$P$434,A37offset,$E1254)-INDEX('PTRM input'!$G$277:$P$326,A37offset,$E1254))*OFFSET($F$7,0,$E1254))-SUM($G1254:W1254),(((INDEX('PTRM input'!$G$385:$P$434,A37offset,$E1254)-INDEX('PTRM input'!$G$277:$P$326,A37offset,$E1254))*OFFSET($F$7,0,$E1254))-SUM($G1254:W1254))*(OFFSET('PTRM input'!$G$477,0,$E1254-1)/A37taxstdlife))))</f>
        <v>0</v>
      </c>
      <c r="Y1254" s="251">
        <f ca="1">IF(A37taxstdlife="n/a","n/a",IF(A37taxstdlife="",0,IF(Y$3&gt;(A37stdlife+$E1254),((INDEX('PTRM input'!$G$385:$P$434,A37offset,$E1254)-INDEX('PTRM input'!$G$277:$P$326,A37offset,$E1254))*OFFSET($F$7,0,$E1254))-SUM($G1254:X1254),(((INDEX('PTRM input'!$G$385:$P$434,A37offset,$E1254)-INDEX('PTRM input'!$G$277:$P$326,A37offset,$E1254))*OFFSET($F$7,0,$E1254))-SUM($G1254:X1254))*(OFFSET('PTRM input'!$G$477,0,$E1254-1)/A37taxstdlife))))</f>
        <v>0</v>
      </c>
      <c r="Z1254" s="251">
        <f ca="1">IF(A37taxstdlife="n/a","n/a",IF(A37taxstdlife="",0,IF(Z$3&gt;(A37stdlife+$E1254),((INDEX('PTRM input'!$G$385:$P$434,A37offset,$E1254)-INDEX('PTRM input'!$G$277:$P$326,A37offset,$E1254))*OFFSET($F$7,0,$E1254))-SUM($G1254:Y1254),(((INDEX('PTRM input'!$G$385:$P$434,A37offset,$E1254)-INDEX('PTRM input'!$G$277:$P$326,A37offset,$E1254))*OFFSET($F$7,0,$E1254))-SUM($G1254:Y1254))*(OFFSET('PTRM input'!$G$477,0,$E1254-1)/A37taxstdlife))))</f>
        <v>0</v>
      </c>
      <c r="AA1254" s="251">
        <f ca="1">IF(A37taxstdlife="n/a","n/a",IF(A37taxstdlife="",0,IF(AA$3&gt;(A37stdlife+$E1254),((INDEX('PTRM input'!$G$385:$P$434,A37offset,$E1254)-INDEX('PTRM input'!$G$277:$P$326,A37offset,$E1254))*OFFSET($F$7,0,$E1254))-SUM($G1254:Z1254),(((INDEX('PTRM input'!$G$385:$P$434,A37offset,$E1254)-INDEX('PTRM input'!$G$277:$P$326,A37offset,$E1254))*OFFSET($F$7,0,$E1254))-SUM($G1254:Z1254))*(OFFSET('PTRM input'!$G$477,0,$E1254-1)/A37taxstdlife))))</f>
        <v>0</v>
      </c>
      <c r="AB1254" s="251">
        <f ca="1">IF(A37taxstdlife="n/a","n/a",IF(A37taxstdlife="",0,IF(AB$3&gt;(A37stdlife+$E1254),((INDEX('PTRM input'!$G$385:$P$434,A37offset,$E1254)-INDEX('PTRM input'!$G$277:$P$326,A37offset,$E1254))*OFFSET($F$7,0,$E1254))-SUM($G1254:AA1254),(((INDEX('PTRM input'!$G$385:$P$434,A37offset,$E1254)-INDEX('PTRM input'!$G$277:$P$326,A37offset,$E1254))*OFFSET($F$7,0,$E1254))-SUM($G1254:AA1254))*(OFFSET('PTRM input'!$G$477,0,$E1254-1)/A37taxstdlife))))</f>
        <v>0</v>
      </c>
      <c r="AC1254" s="251">
        <f ca="1">IF(A37taxstdlife="n/a","n/a",IF(A37taxstdlife="",0,IF(AC$3&gt;(A37stdlife+$E1254),((INDEX('PTRM input'!$G$385:$P$434,A37offset,$E1254)-INDEX('PTRM input'!$G$277:$P$326,A37offset,$E1254))*OFFSET($F$7,0,$E1254))-SUM($G1254:AB1254),(((INDEX('PTRM input'!$G$385:$P$434,A37offset,$E1254)-INDEX('PTRM input'!$G$277:$P$326,A37offset,$E1254))*OFFSET($F$7,0,$E1254))-SUM($G1254:AB1254))*(OFFSET('PTRM input'!$G$477,0,$E1254-1)/A37taxstdlife))))</f>
        <v>0</v>
      </c>
      <c r="AD1254" s="251">
        <f ca="1">IF(A37taxstdlife="n/a","n/a",IF(A37taxstdlife="",0,IF(AD$3&gt;(A37stdlife+$E1254),((INDEX('PTRM input'!$G$385:$P$434,A37offset,$E1254)-INDEX('PTRM input'!$G$277:$P$326,A37offset,$E1254))*OFFSET($F$7,0,$E1254))-SUM($G1254:AC1254),(((INDEX('PTRM input'!$G$385:$P$434,A37offset,$E1254)-INDEX('PTRM input'!$G$277:$P$326,A37offset,$E1254))*OFFSET($F$7,0,$E1254))-SUM($G1254:AC1254))*(OFFSET('PTRM input'!$G$477,0,$E1254-1)/A37taxstdlife))))</f>
        <v>0</v>
      </c>
      <c r="AE1254" s="251">
        <f ca="1">IF(A37taxstdlife="n/a","n/a",IF(A37taxstdlife="",0,IF(AE$3&gt;(A37stdlife+$E1254),((INDEX('PTRM input'!$G$385:$P$434,A37offset,$E1254)-INDEX('PTRM input'!$G$277:$P$326,A37offset,$E1254))*OFFSET($F$7,0,$E1254))-SUM($G1254:AD1254),(((INDEX('PTRM input'!$G$385:$P$434,A37offset,$E1254)-INDEX('PTRM input'!$G$277:$P$326,A37offset,$E1254))*OFFSET($F$7,0,$E1254))-SUM($G1254:AD1254))*(OFFSET('PTRM input'!$G$477,0,$E1254-1)/A37taxstdlife))))</f>
        <v>0</v>
      </c>
      <c r="AF1254" s="251">
        <f ca="1">IF(A37taxstdlife="n/a","n/a",IF(A37taxstdlife="",0,IF(AF$3&gt;(A37stdlife+$E1254),((INDEX('PTRM input'!$G$385:$P$434,A37offset,$E1254)-INDEX('PTRM input'!$G$277:$P$326,A37offset,$E1254))*OFFSET($F$7,0,$E1254))-SUM($G1254:AE1254),(((INDEX('PTRM input'!$G$385:$P$434,A37offset,$E1254)-INDEX('PTRM input'!$G$277:$P$326,A37offset,$E1254))*OFFSET($F$7,0,$E1254))-SUM($G1254:AE1254))*(OFFSET('PTRM input'!$G$477,0,$E1254-1)/A37taxstdlife))))</f>
        <v>0</v>
      </c>
      <c r="AG1254" s="251">
        <f ca="1">IF(A37taxstdlife="n/a","n/a",IF(A37taxstdlife="",0,IF(AG$3&gt;(A37stdlife+$E1254),((INDEX('PTRM input'!$G$385:$P$434,A37offset,$E1254)-INDEX('PTRM input'!$G$277:$P$326,A37offset,$E1254))*OFFSET($F$7,0,$E1254))-SUM($G1254:AF1254),(((INDEX('PTRM input'!$G$385:$P$434,A37offset,$E1254)-INDEX('PTRM input'!$G$277:$P$326,A37offset,$E1254))*OFFSET($F$7,0,$E1254))-SUM($G1254:AF1254))*(OFFSET('PTRM input'!$G$477,0,$E1254-1)/A37taxstdlife))))</f>
        <v>0</v>
      </c>
      <c r="AH1254" s="251">
        <f ca="1">IF(A37taxstdlife="n/a","n/a",IF(A37taxstdlife="",0,IF(AH$3&gt;(A37stdlife+$E1254),((INDEX('PTRM input'!$G$385:$P$434,A37offset,$E1254)-INDEX('PTRM input'!$G$277:$P$326,A37offset,$E1254))*OFFSET($F$7,0,$E1254))-SUM($G1254:AG1254),(((INDEX('PTRM input'!$G$385:$P$434,A37offset,$E1254)-INDEX('PTRM input'!$G$277:$P$326,A37offset,$E1254))*OFFSET($F$7,0,$E1254))-SUM($G1254:AG1254))*(OFFSET('PTRM input'!$G$477,0,$E1254-1)/A37taxstdlife))))</f>
        <v>0</v>
      </c>
      <c r="AI1254" s="251">
        <f ca="1">IF(A37taxstdlife="n/a","n/a",IF(A37taxstdlife="",0,IF(AI$3&gt;(A37stdlife+$E1254),((INDEX('PTRM input'!$G$385:$P$434,A37offset,$E1254)-INDEX('PTRM input'!$G$277:$P$326,A37offset,$E1254))*OFFSET($F$7,0,$E1254))-SUM($G1254:AH1254),(((INDEX('PTRM input'!$G$385:$P$434,A37offset,$E1254)-INDEX('PTRM input'!$G$277:$P$326,A37offset,$E1254))*OFFSET($F$7,0,$E1254))-SUM($G1254:AH1254))*(OFFSET('PTRM input'!$G$477,0,$E1254-1)/A37taxstdlife))))</f>
        <v>0</v>
      </c>
      <c r="AJ1254" s="251">
        <f ca="1">IF(A37taxstdlife="n/a","n/a",IF(A37taxstdlife="",0,IF(AJ$3&gt;(A37stdlife+$E1254),((INDEX('PTRM input'!$G$385:$P$434,A37offset,$E1254)-INDEX('PTRM input'!$G$277:$P$326,A37offset,$E1254))*OFFSET($F$7,0,$E1254))-SUM($G1254:AI1254),(((INDEX('PTRM input'!$G$385:$P$434,A37offset,$E1254)-INDEX('PTRM input'!$G$277:$P$326,A37offset,$E1254))*OFFSET($F$7,0,$E1254))-SUM($G1254:AI1254))*(OFFSET('PTRM input'!$G$477,0,$E1254-1)/A37taxstdlife))))</f>
        <v>0</v>
      </c>
      <c r="AK1254" s="251">
        <f ca="1">IF(A37taxstdlife="n/a","n/a",IF(A37taxstdlife="",0,IF(AK$3&gt;(A37stdlife+$E1254),((INDEX('PTRM input'!$G$385:$P$434,A37offset,$E1254)-INDEX('PTRM input'!$G$277:$P$326,A37offset,$E1254))*OFFSET($F$7,0,$E1254))-SUM($G1254:AJ1254),(((INDEX('PTRM input'!$G$385:$P$434,A37offset,$E1254)-INDEX('PTRM input'!$G$277:$P$326,A37offset,$E1254))*OFFSET($F$7,0,$E1254))-SUM($G1254:AJ1254))*(OFFSET('PTRM input'!$G$477,0,$E1254-1)/A37taxstdlife))))</f>
        <v>0</v>
      </c>
      <c r="AL1254" s="251">
        <f ca="1">IF(A37taxstdlife="n/a","n/a",IF(A37taxstdlife="",0,IF(AL$3&gt;(A37stdlife+$E1254),((INDEX('PTRM input'!$G$385:$P$434,A37offset,$E1254)-INDEX('PTRM input'!$G$277:$P$326,A37offset,$E1254))*OFFSET($F$7,0,$E1254))-SUM($G1254:AK1254),(((INDEX('PTRM input'!$G$385:$P$434,A37offset,$E1254)-INDEX('PTRM input'!$G$277:$P$326,A37offset,$E1254))*OFFSET($F$7,0,$E1254))-SUM($G1254:AK1254))*(OFFSET('PTRM input'!$G$477,0,$E1254-1)/A37taxstdlife))))</f>
        <v>0</v>
      </c>
      <c r="AM1254" s="251">
        <f ca="1">IF(A37taxstdlife="n/a","n/a",IF(A37taxstdlife="",0,IF(AM$3&gt;(A37stdlife+$E1254),((INDEX('PTRM input'!$G$385:$P$434,A37offset,$E1254)-INDEX('PTRM input'!$G$277:$P$326,A37offset,$E1254))*OFFSET($F$7,0,$E1254))-SUM($G1254:AL1254),(((INDEX('PTRM input'!$G$385:$P$434,A37offset,$E1254)-INDEX('PTRM input'!$G$277:$P$326,A37offset,$E1254))*OFFSET($F$7,0,$E1254))-SUM($G1254:AL1254))*(OFFSET('PTRM input'!$G$477,0,$E1254-1)/A37taxstdlife))))</f>
        <v>0</v>
      </c>
      <c r="AN1254" s="251">
        <f ca="1">IF(A37taxstdlife="n/a","n/a",IF(A37taxstdlife="",0,IF(AN$3&gt;(A37stdlife+$E1254),((INDEX('PTRM input'!$G$385:$P$434,A37offset,$E1254)-INDEX('PTRM input'!$G$277:$P$326,A37offset,$E1254))*OFFSET($F$7,0,$E1254))-SUM($G1254:AM1254),(((INDEX('PTRM input'!$G$385:$P$434,A37offset,$E1254)-INDEX('PTRM input'!$G$277:$P$326,A37offset,$E1254))*OFFSET($F$7,0,$E1254))-SUM($G1254:AM1254))*(OFFSET('PTRM input'!$G$477,0,$E1254-1)/A37taxstdlife))))</f>
        <v>0</v>
      </c>
      <c r="AO1254" s="251">
        <f ca="1">IF(A37taxstdlife="n/a","n/a",IF(A37taxstdlife="",0,IF(AO$3&gt;(A37stdlife+$E1254),((INDEX('PTRM input'!$G$385:$P$434,A37offset,$E1254)-INDEX('PTRM input'!$G$277:$P$326,A37offset,$E1254))*OFFSET($F$7,0,$E1254))-SUM($G1254:AN1254),(((INDEX('PTRM input'!$G$385:$P$434,A37offset,$E1254)-INDEX('PTRM input'!$G$277:$P$326,A37offset,$E1254))*OFFSET($F$7,0,$E1254))-SUM($G1254:AN1254))*(OFFSET('PTRM input'!$G$477,0,$E1254-1)/A37taxstdlife))))</f>
        <v>0</v>
      </c>
      <c r="AP1254" s="251">
        <f ca="1">IF(A37taxstdlife="n/a","n/a",IF(A37taxstdlife="",0,IF(AP$3&gt;(A37stdlife+$E1254),((INDEX('PTRM input'!$G$385:$P$434,A37offset,$E1254)-INDEX('PTRM input'!$G$277:$P$326,A37offset,$E1254))*OFFSET($F$7,0,$E1254))-SUM($G1254:AO1254),(((INDEX('PTRM input'!$G$385:$P$434,A37offset,$E1254)-INDEX('PTRM input'!$G$277:$P$326,A37offset,$E1254))*OFFSET($F$7,0,$E1254))-SUM($G1254:AO1254))*(OFFSET('PTRM input'!$G$477,0,$E1254-1)/A37taxstdlife))))</f>
        <v>0</v>
      </c>
      <c r="AQ1254" s="251">
        <f ca="1">IF(A37taxstdlife="n/a","n/a",IF(A37taxstdlife="",0,IF(AQ$3&gt;(A37stdlife+$E1254),((INDEX('PTRM input'!$G$385:$P$434,A37offset,$E1254)-INDEX('PTRM input'!$G$277:$P$326,A37offset,$E1254))*OFFSET($F$7,0,$E1254))-SUM($G1254:AP1254),(((INDEX('PTRM input'!$G$385:$P$434,A37offset,$E1254)-INDEX('PTRM input'!$G$277:$P$326,A37offset,$E1254))*OFFSET($F$7,0,$E1254))-SUM($G1254:AP1254))*(OFFSET('PTRM input'!$G$477,0,$E1254-1)/A37taxstdlife))))</f>
        <v>0</v>
      </c>
      <c r="AR1254" s="251">
        <f ca="1">IF(A37taxstdlife="n/a","n/a",IF(A37taxstdlife="",0,IF(AR$3&gt;(A37stdlife+$E1254),((INDEX('PTRM input'!$G$385:$P$434,A37offset,$E1254)-INDEX('PTRM input'!$G$277:$P$326,A37offset,$E1254))*OFFSET($F$7,0,$E1254))-SUM($G1254:AQ1254),(((INDEX('PTRM input'!$G$385:$P$434,A37offset,$E1254)-INDEX('PTRM input'!$G$277:$P$326,A37offset,$E1254))*OFFSET($F$7,0,$E1254))-SUM($G1254:AQ1254))*(OFFSET('PTRM input'!$G$477,0,$E1254-1)/A37taxstdlife))))</f>
        <v>0</v>
      </c>
      <c r="AS1254" s="251">
        <f ca="1">IF(A37taxstdlife="n/a","n/a",IF(A37taxstdlife="",0,IF(AS$3&gt;(A37stdlife+$E1254),((INDEX('PTRM input'!$G$385:$P$434,A37offset,$E1254)-INDEX('PTRM input'!$G$277:$P$326,A37offset,$E1254))*OFFSET($F$7,0,$E1254))-SUM($G1254:AR1254),(((INDEX('PTRM input'!$G$385:$P$434,A37offset,$E1254)-INDEX('PTRM input'!$G$277:$P$326,A37offset,$E1254))*OFFSET($F$7,0,$E1254))-SUM($G1254:AR1254))*(OFFSET('PTRM input'!$G$477,0,$E1254-1)/A37taxstdlife))))</f>
        <v>0</v>
      </c>
      <c r="AT1254" s="251">
        <f ca="1">IF(A37taxstdlife="n/a","n/a",IF(A37taxstdlife="",0,IF(AT$3&gt;(A37stdlife+$E1254),((INDEX('PTRM input'!$G$385:$P$434,A37offset,$E1254)-INDEX('PTRM input'!$G$277:$P$326,A37offset,$E1254))*OFFSET($F$7,0,$E1254))-SUM($G1254:AS1254),(((INDEX('PTRM input'!$G$385:$P$434,A37offset,$E1254)-INDEX('PTRM input'!$G$277:$P$326,A37offset,$E1254))*OFFSET($F$7,0,$E1254))-SUM($G1254:AS1254))*(OFFSET('PTRM input'!$G$477,0,$E1254-1)/A37taxstdlife))))</f>
        <v>0</v>
      </c>
      <c r="AU1254" s="251">
        <f ca="1">IF(A37taxstdlife="n/a","n/a",IF(A37taxstdlife="",0,IF(AU$3&gt;(A37stdlife+$E1254),((INDEX('PTRM input'!$G$385:$P$434,A37offset,$E1254)-INDEX('PTRM input'!$G$277:$P$326,A37offset,$E1254))*OFFSET($F$7,0,$E1254))-SUM($G1254:AT1254),(((INDEX('PTRM input'!$G$385:$P$434,A37offset,$E1254)-INDEX('PTRM input'!$G$277:$P$326,A37offset,$E1254))*OFFSET($F$7,0,$E1254))-SUM($G1254:AT1254))*(OFFSET('PTRM input'!$G$477,0,$E1254-1)/A37taxstdlife))))</f>
        <v>0</v>
      </c>
      <c r="AV1254" s="251">
        <f ca="1">IF(A37taxstdlife="n/a","n/a",IF(A37taxstdlife="",0,IF(AV$3&gt;(A37stdlife+$E1254),((INDEX('PTRM input'!$G$385:$P$434,A37offset,$E1254)-INDEX('PTRM input'!$G$277:$P$326,A37offset,$E1254))*OFFSET($F$7,0,$E1254))-SUM($G1254:AU1254),(((INDEX('PTRM input'!$G$385:$P$434,A37offset,$E1254)-INDEX('PTRM input'!$G$277:$P$326,A37offset,$E1254))*OFFSET($F$7,0,$E1254))-SUM($G1254:AU1254))*(OFFSET('PTRM input'!$G$477,0,$E1254-1)/A37taxstdlife))))</f>
        <v>0</v>
      </c>
      <c r="AW1254" s="251">
        <f ca="1">IF(A37taxstdlife="n/a","n/a",IF(A37taxstdlife="",0,IF(AW$3&gt;(A37stdlife+$E1254),((INDEX('PTRM input'!$G$385:$P$434,A37offset,$E1254)-INDEX('PTRM input'!$G$277:$P$326,A37offset,$E1254))*OFFSET($F$7,0,$E1254))-SUM($G1254:AV1254),(((INDEX('PTRM input'!$G$385:$P$434,A37offset,$E1254)-INDEX('PTRM input'!$G$277:$P$326,A37offset,$E1254))*OFFSET($F$7,0,$E1254))-SUM($G1254:AV1254))*(OFFSET('PTRM input'!$G$477,0,$E1254-1)/A37taxstdlife))))</f>
        <v>0</v>
      </c>
      <c r="AX1254" s="251">
        <f ca="1">IF(A37taxstdlife="n/a","n/a",IF(A37taxstdlife="",0,IF(AX$3&gt;(A37stdlife+$E1254),((INDEX('PTRM input'!$G$385:$P$434,A37offset,$E1254)-INDEX('PTRM input'!$G$277:$P$326,A37offset,$E1254))*OFFSET($F$7,0,$E1254))-SUM($G1254:AW1254),(((INDEX('PTRM input'!$G$385:$P$434,A37offset,$E1254)-INDEX('PTRM input'!$G$277:$P$326,A37offset,$E1254))*OFFSET($F$7,0,$E1254))-SUM($G1254:AW1254))*(OFFSET('PTRM input'!$G$477,0,$E1254-1)/A37taxstdlife))))</f>
        <v>0</v>
      </c>
      <c r="AY1254" s="251">
        <f ca="1">IF(A37taxstdlife="n/a","n/a",IF(A37taxstdlife="",0,IF(AY$3&gt;(A37stdlife+$E1254),((INDEX('PTRM input'!$G$385:$P$434,A37offset,$E1254)-INDEX('PTRM input'!$G$277:$P$326,A37offset,$E1254))*OFFSET($F$7,0,$E1254))-SUM($G1254:AX1254),(((INDEX('PTRM input'!$G$385:$P$434,A37offset,$E1254)-INDEX('PTRM input'!$G$277:$P$326,A37offset,$E1254))*OFFSET($F$7,0,$E1254))-SUM($G1254:AX1254))*(OFFSET('PTRM input'!$G$477,0,$E1254-1)/A37taxstdlife))))</f>
        <v>0</v>
      </c>
      <c r="AZ1254" s="251">
        <f ca="1">IF(A37taxstdlife="n/a","n/a",IF(A37taxstdlife="",0,IF(AZ$3&gt;(A37stdlife+$E1254),((INDEX('PTRM input'!$G$385:$P$434,A37offset,$E1254)-INDEX('PTRM input'!$G$277:$P$326,A37offset,$E1254))*OFFSET($F$7,0,$E1254))-SUM($G1254:AY1254),(((INDEX('PTRM input'!$G$385:$P$434,A37offset,$E1254)-INDEX('PTRM input'!$G$277:$P$326,A37offset,$E1254))*OFFSET($F$7,0,$E1254))-SUM($G1254:AY1254))*(OFFSET('PTRM input'!$G$477,0,$E1254-1)/A37taxstdlife))))</f>
        <v>0</v>
      </c>
      <c r="BA1254" s="251">
        <f ca="1">IF(A37taxstdlife="n/a","n/a",IF(A37taxstdlife="",0,IF(BA$3&gt;(A37stdlife+$E1254),((INDEX('PTRM input'!$G$385:$P$434,A37offset,$E1254)-INDEX('PTRM input'!$G$277:$P$326,A37offset,$E1254))*OFFSET($F$7,0,$E1254))-SUM($G1254:AZ1254),(((INDEX('PTRM input'!$G$385:$P$434,A37offset,$E1254)-INDEX('PTRM input'!$G$277:$P$326,A37offset,$E1254))*OFFSET($F$7,0,$E1254))-SUM($G1254:AZ1254))*(OFFSET('PTRM input'!$G$477,0,$E1254-1)/A37taxstdlife))))</f>
        <v>0</v>
      </c>
      <c r="BB1254" s="251">
        <f ca="1">IF(A37taxstdlife="n/a","n/a",IF(A37taxstdlife="",0,IF(BB$3&gt;(A37stdlife+$E1254),((INDEX('PTRM input'!$G$385:$P$434,A37offset,$E1254)-INDEX('PTRM input'!$G$277:$P$326,A37offset,$E1254))*OFFSET($F$7,0,$E1254))-SUM($G1254:BA1254),(((INDEX('PTRM input'!$G$385:$P$434,A37offset,$E1254)-INDEX('PTRM input'!$G$277:$P$326,A37offset,$E1254))*OFFSET($F$7,0,$E1254))-SUM($G1254:BA1254))*(OFFSET('PTRM input'!$G$477,0,$E1254-1)/A37taxstdlife))))</f>
        <v>0</v>
      </c>
      <c r="BC1254" s="251">
        <f ca="1">IF(A37taxstdlife="n/a","n/a",IF(A37taxstdlife="",0,IF(BC$3&gt;(A37stdlife+$E1254),((INDEX('PTRM input'!$G$385:$P$434,A37offset,$E1254)-INDEX('PTRM input'!$G$277:$P$326,A37offset,$E1254))*OFFSET($F$7,0,$E1254))-SUM($G1254:BB1254),(((INDEX('PTRM input'!$G$385:$P$434,A37offset,$E1254)-INDEX('PTRM input'!$G$277:$P$326,A37offset,$E1254))*OFFSET($F$7,0,$E1254))-SUM($G1254:BB1254))*(OFFSET('PTRM input'!$G$477,0,$E1254-1)/A37taxstdlife))))</f>
        <v>0</v>
      </c>
      <c r="BD1254" s="251">
        <f ca="1">IF(A37taxstdlife="n/a","n/a",IF(A37taxstdlife="",0,IF(BD$3&gt;(A37stdlife+$E1254),((INDEX('PTRM input'!$G$385:$P$434,A37offset,$E1254)-INDEX('PTRM input'!$G$277:$P$326,A37offset,$E1254))*OFFSET($F$7,0,$E1254))-SUM($G1254:BC1254),(((INDEX('PTRM input'!$G$385:$P$434,A37offset,$E1254)-INDEX('PTRM input'!$G$277:$P$326,A37offset,$E1254))*OFFSET($F$7,0,$E1254))-SUM($G1254:BC1254))*(OFFSET('PTRM input'!$G$477,0,$E1254-1)/A37taxstdlife))))</f>
        <v>0</v>
      </c>
      <c r="BE1254" s="251">
        <f ca="1">IF(A37taxstdlife="n/a","n/a",IF(A37taxstdlife="",0,IF(BE$3&gt;(A37stdlife+$E1254),((INDEX('PTRM input'!$G$385:$P$434,A37offset,$E1254)-INDEX('PTRM input'!$G$277:$P$326,A37offset,$E1254))*OFFSET($F$7,0,$E1254))-SUM($G1254:BD1254),(((INDEX('PTRM input'!$G$385:$P$434,A37offset,$E1254)-INDEX('PTRM input'!$G$277:$P$326,A37offset,$E1254))*OFFSET($F$7,0,$E1254))-SUM($G1254:BD1254))*(OFFSET('PTRM input'!$G$477,0,$E1254-1)/A37taxstdlife))))</f>
        <v>0</v>
      </c>
      <c r="BF1254" s="251">
        <f ca="1">IF(A37taxstdlife="n/a","n/a",IF(A37taxstdlife="",0,IF(BF$3&gt;(A37stdlife+$E1254),((INDEX('PTRM input'!$G$385:$P$434,A37offset,$E1254)-INDEX('PTRM input'!$G$277:$P$326,A37offset,$E1254))*OFFSET($F$7,0,$E1254))-SUM($G1254:BE1254),(((INDEX('PTRM input'!$G$385:$P$434,A37offset,$E1254)-INDEX('PTRM input'!$G$277:$P$326,A37offset,$E1254))*OFFSET($F$7,0,$E1254))-SUM($G1254:BE1254))*(OFFSET('PTRM input'!$G$477,0,$E1254-1)/A37taxstdlife))))</f>
        <v>0</v>
      </c>
      <c r="BG1254" s="251">
        <f ca="1">IF(A37taxstdlife="n/a","n/a",IF(A37taxstdlife="",0,IF(BG$3&gt;(A37stdlife+$E1254),((INDEX('PTRM input'!$G$385:$P$434,A37offset,$E1254)-INDEX('PTRM input'!$G$277:$P$326,A37offset,$E1254))*OFFSET($F$7,0,$E1254))-SUM($G1254:BF1254),(((INDEX('PTRM input'!$G$385:$P$434,A37offset,$E1254)-INDEX('PTRM input'!$G$277:$P$326,A37offset,$E1254))*OFFSET($F$7,0,$E1254))-SUM($G1254:BF1254))*(OFFSET('PTRM input'!$G$477,0,$E1254-1)/A37taxstdlife))))</f>
        <v>0</v>
      </c>
      <c r="BH1254" s="251">
        <f ca="1">IF(A37taxstdlife="n/a","n/a",IF(A37taxstdlife="",0,IF(BH$3&gt;(A37stdlife+$E1254),((INDEX('PTRM input'!$G$385:$P$434,A37offset,$E1254)-INDEX('PTRM input'!$G$277:$P$326,A37offset,$E1254))*OFFSET($F$7,0,$E1254))-SUM($G1254:BG1254),(((INDEX('PTRM input'!$G$385:$P$434,A37offset,$E1254)-INDEX('PTRM input'!$G$277:$P$326,A37offset,$E1254))*OFFSET($F$7,0,$E1254))-SUM($G1254:BG1254))*(OFFSET('PTRM input'!$G$477,0,$E1254-1)/A37taxstdlife))))</f>
        <v>0</v>
      </c>
      <c r="BI1254" s="251">
        <f ca="1">IF(A37taxstdlife="n/a","n/a",IF(A37taxstdlife="",0,IF(BI$3&gt;(A37stdlife+$E1254),((INDEX('PTRM input'!$G$385:$P$434,A37offset,$E1254)-INDEX('PTRM input'!$G$277:$P$326,A37offset,$E1254))*OFFSET($F$7,0,$E1254))-SUM($G1254:BH1254),(((INDEX('PTRM input'!$G$385:$P$434,A37offset,$E1254)-INDEX('PTRM input'!$G$277:$P$326,A37offset,$E1254))*OFFSET($F$7,0,$E1254))-SUM($G1254:BH1254))*(OFFSET('PTRM input'!$G$477,0,$E1254-1)/A37taxstdlife))))</f>
        <v>0</v>
      </c>
      <c r="BJ1254" s="116"/>
      <c r="BK1254" s="116"/>
      <c r="BL1254" s="116"/>
      <c r="BM1254" s="116"/>
    </row>
    <row r="1255" spans="1:65" ht="12.75" hidden="1" customHeight="1" outlineLevel="2">
      <c r="A1255" s="366"/>
      <c r="B1255" s="19"/>
      <c r="C1255" s="18"/>
      <c r="D1255" s="760"/>
      <c r="E1255" s="86">
        <v>6</v>
      </c>
      <c r="F1255" s="356"/>
      <c r="G1255" s="434"/>
      <c r="H1255" s="435"/>
      <c r="I1255" s="435"/>
      <c r="J1255" s="435"/>
      <c r="K1255" s="435"/>
      <c r="L1255" s="619"/>
      <c r="M1255" s="251">
        <f ca="1">IF(A37taxstdlife="n/a","n/a",IF(A37taxstdlife="",0,IF(M$3&gt;(A37stdlife+$E1255),((INDEX('PTRM input'!$G$385:$P$434,A37offset,$E1255)-INDEX('PTRM input'!$G$277:$P$326,A37offset,$E1255))*OFFSET($F$7,0,$E1255))-SUM($G1255:L1255),(((INDEX('PTRM input'!$G$385:$P$434,A37offset,$E1255)-INDEX('PTRM input'!$G$277:$P$326,A37offset,$E1255))*OFFSET($F$7,0,$E1255))-SUM($G1255:L1255))*(OFFSET('PTRM input'!$G$477,0,$E1255-1)/A37taxstdlife))))</f>
        <v>0</v>
      </c>
      <c r="N1255" s="251">
        <f ca="1">IF(A37taxstdlife="n/a","n/a",IF(A37taxstdlife="",0,IF(N$3&gt;(A37stdlife+$E1255),((INDEX('PTRM input'!$G$385:$P$434,A37offset,$E1255)-INDEX('PTRM input'!$G$277:$P$326,A37offset,$E1255))*OFFSET($F$7,0,$E1255))-SUM($G1255:M1255),(((INDEX('PTRM input'!$G$385:$P$434,A37offset,$E1255)-INDEX('PTRM input'!$G$277:$P$326,A37offset,$E1255))*OFFSET($F$7,0,$E1255))-SUM($G1255:M1255))*(OFFSET('PTRM input'!$G$477,0,$E1255-1)/A37taxstdlife))))</f>
        <v>0</v>
      </c>
      <c r="O1255" s="251">
        <f ca="1">IF(A37taxstdlife="n/a","n/a",IF(A37taxstdlife="",0,IF(O$3&gt;(A37stdlife+$E1255),((INDEX('PTRM input'!$G$385:$P$434,A37offset,$E1255)-INDEX('PTRM input'!$G$277:$P$326,A37offset,$E1255))*OFFSET($F$7,0,$E1255))-SUM($G1255:N1255),(((INDEX('PTRM input'!$G$385:$P$434,A37offset,$E1255)-INDEX('PTRM input'!$G$277:$P$326,A37offset,$E1255))*OFFSET($F$7,0,$E1255))-SUM($G1255:N1255))*(OFFSET('PTRM input'!$G$477,0,$E1255-1)/A37taxstdlife))))</f>
        <v>0</v>
      </c>
      <c r="P1255" s="251">
        <f ca="1">IF(A37taxstdlife="n/a","n/a",IF(A37taxstdlife="",0,IF(P$3&gt;(A37stdlife+$E1255),((INDEX('PTRM input'!$G$385:$P$434,A37offset,$E1255)-INDEX('PTRM input'!$G$277:$P$326,A37offset,$E1255))*OFFSET($F$7,0,$E1255))-SUM($G1255:O1255),(((INDEX('PTRM input'!$G$385:$P$434,A37offset,$E1255)-INDEX('PTRM input'!$G$277:$P$326,A37offset,$E1255))*OFFSET($F$7,0,$E1255))-SUM($G1255:O1255))*(OFFSET('PTRM input'!$G$477,0,$E1255-1)/A37taxstdlife))))</f>
        <v>0</v>
      </c>
      <c r="Q1255" s="251">
        <f ca="1">IF(A37taxstdlife="n/a","n/a",IF(A37taxstdlife="",0,IF(Q$3&gt;(A37stdlife+$E1255),((INDEX('PTRM input'!$G$385:$P$434,A37offset,$E1255)-INDEX('PTRM input'!$G$277:$P$326,A37offset,$E1255))*OFFSET($F$7,0,$E1255))-SUM($G1255:P1255),(((INDEX('PTRM input'!$G$385:$P$434,A37offset,$E1255)-INDEX('PTRM input'!$G$277:$P$326,A37offset,$E1255))*OFFSET($F$7,0,$E1255))-SUM($G1255:P1255))*(OFFSET('PTRM input'!$G$477,0,$E1255-1)/A37taxstdlife))))</f>
        <v>0</v>
      </c>
      <c r="R1255" s="251">
        <f ca="1">IF(A37taxstdlife="n/a","n/a",IF(A37taxstdlife="",0,IF(R$3&gt;(A37stdlife+$E1255),((INDEX('PTRM input'!$G$385:$P$434,A37offset,$E1255)-INDEX('PTRM input'!$G$277:$P$326,A37offset,$E1255))*OFFSET($F$7,0,$E1255))-SUM($G1255:Q1255),(((INDEX('PTRM input'!$G$385:$P$434,A37offset,$E1255)-INDEX('PTRM input'!$G$277:$P$326,A37offset,$E1255))*OFFSET($F$7,0,$E1255))-SUM($G1255:Q1255))*(OFFSET('PTRM input'!$G$477,0,$E1255-1)/A37taxstdlife))))</f>
        <v>0</v>
      </c>
      <c r="S1255" s="251">
        <f ca="1">IF(A37taxstdlife="n/a","n/a",IF(A37taxstdlife="",0,IF(S$3&gt;(A37stdlife+$E1255),((INDEX('PTRM input'!$G$385:$P$434,A37offset,$E1255)-INDEX('PTRM input'!$G$277:$P$326,A37offset,$E1255))*OFFSET($F$7,0,$E1255))-SUM($G1255:R1255),(((INDEX('PTRM input'!$G$385:$P$434,A37offset,$E1255)-INDEX('PTRM input'!$G$277:$P$326,A37offset,$E1255))*OFFSET($F$7,0,$E1255))-SUM($G1255:R1255))*(OFFSET('PTRM input'!$G$477,0,$E1255-1)/A37taxstdlife))))</f>
        <v>0</v>
      </c>
      <c r="T1255" s="251">
        <f ca="1">IF(A37taxstdlife="n/a","n/a",IF(A37taxstdlife="",0,IF(T$3&gt;(A37stdlife+$E1255),((INDEX('PTRM input'!$G$385:$P$434,A37offset,$E1255)-INDEX('PTRM input'!$G$277:$P$326,A37offset,$E1255))*OFFSET($F$7,0,$E1255))-SUM($G1255:S1255),(((INDEX('PTRM input'!$G$385:$P$434,A37offset,$E1255)-INDEX('PTRM input'!$G$277:$P$326,A37offset,$E1255))*OFFSET($F$7,0,$E1255))-SUM($G1255:S1255))*(OFFSET('PTRM input'!$G$477,0,$E1255-1)/A37taxstdlife))))</f>
        <v>0</v>
      </c>
      <c r="U1255" s="251">
        <f ca="1">IF(A37taxstdlife="n/a","n/a",IF(A37taxstdlife="",0,IF(U$3&gt;(A37stdlife+$E1255),((INDEX('PTRM input'!$G$385:$P$434,A37offset,$E1255)-INDEX('PTRM input'!$G$277:$P$326,A37offset,$E1255))*OFFSET($F$7,0,$E1255))-SUM($G1255:T1255),(((INDEX('PTRM input'!$G$385:$P$434,A37offset,$E1255)-INDEX('PTRM input'!$G$277:$P$326,A37offset,$E1255))*OFFSET($F$7,0,$E1255))-SUM($G1255:T1255))*(OFFSET('PTRM input'!$G$477,0,$E1255-1)/A37taxstdlife))))</f>
        <v>0</v>
      </c>
      <c r="V1255" s="251">
        <f ca="1">IF(A37taxstdlife="n/a","n/a",IF(A37taxstdlife="",0,IF(V$3&gt;(A37stdlife+$E1255),((INDEX('PTRM input'!$G$385:$P$434,A37offset,$E1255)-INDEX('PTRM input'!$G$277:$P$326,A37offset,$E1255))*OFFSET($F$7,0,$E1255))-SUM($G1255:U1255),(((INDEX('PTRM input'!$G$385:$P$434,A37offset,$E1255)-INDEX('PTRM input'!$G$277:$P$326,A37offset,$E1255))*OFFSET($F$7,0,$E1255))-SUM($G1255:U1255))*(OFFSET('PTRM input'!$G$477,0,$E1255-1)/A37taxstdlife))))</f>
        <v>0</v>
      </c>
      <c r="W1255" s="251">
        <f ca="1">IF(A37taxstdlife="n/a","n/a",IF(A37taxstdlife="",0,IF(W$3&gt;(A37stdlife+$E1255),((INDEX('PTRM input'!$G$385:$P$434,A37offset,$E1255)-INDEX('PTRM input'!$G$277:$P$326,A37offset,$E1255))*OFFSET($F$7,0,$E1255))-SUM($G1255:V1255),(((INDEX('PTRM input'!$G$385:$P$434,A37offset,$E1255)-INDEX('PTRM input'!$G$277:$P$326,A37offset,$E1255))*OFFSET($F$7,0,$E1255))-SUM($G1255:V1255))*(OFFSET('PTRM input'!$G$477,0,$E1255-1)/A37taxstdlife))))</f>
        <v>0</v>
      </c>
      <c r="X1255" s="251">
        <f ca="1">IF(A37taxstdlife="n/a","n/a",IF(A37taxstdlife="",0,IF(X$3&gt;(A37stdlife+$E1255),((INDEX('PTRM input'!$G$385:$P$434,A37offset,$E1255)-INDEX('PTRM input'!$G$277:$P$326,A37offset,$E1255))*OFFSET($F$7,0,$E1255))-SUM($G1255:W1255),(((INDEX('PTRM input'!$G$385:$P$434,A37offset,$E1255)-INDEX('PTRM input'!$G$277:$P$326,A37offset,$E1255))*OFFSET($F$7,0,$E1255))-SUM($G1255:W1255))*(OFFSET('PTRM input'!$G$477,0,$E1255-1)/A37taxstdlife))))</f>
        <v>0</v>
      </c>
      <c r="Y1255" s="251">
        <f ca="1">IF(A37taxstdlife="n/a","n/a",IF(A37taxstdlife="",0,IF(Y$3&gt;(A37stdlife+$E1255),((INDEX('PTRM input'!$G$385:$P$434,A37offset,$E1255)-INDEX('PTRM input'!$G$277:$P$326,A37offset,$E1255))*OFFSET($F$7,0,$E1255))-SUM($G1255:X1255),(((INDEX('PTRM input'!$G$385:$P$434,A37offset,$E1255)-INDEX('PTRM input'!$G$277:$P$326,A37offset,$E1255))*OFFSET($F$7,0,$E1255))-SUM($G1255:X1255))*(OFFSET('PTRM input'!$G$477,0,$E1255-1)/A37taxstdlife))))</f>
        <v>0</v>
      </c>
      <c r="Z1255" s="251">
        <f ca="1">IF(A37taxstdlife="n/a","n/a",IF(A37taxstdlife="",0,IF(Z$3&gt;(A37stdlife+$E1255),((INDEX('PTRM input'!$G$385:$P$434,A37offset,$E1255)-INDEX('PTRM input'!$G$277:$P$326,A37offset,$E1255))*OFFSET($F$7,0,$E1255))-SUM($G1255:Y1255),(((INDEX('PTRM input'!$G$385:$P$434,A37offset,$E1255)-INDEX('PTRM input'!$G$277:$P$326,A37offset,$E1255))*OFFSET($F$7,0,$E1255))-SUM($G1255:Y1255))*(OFFSET('PTRM input'!$G$477,0,$E1255-1)/A37taxstdlife))))</f>
        <v>0</v>
      </c>
      <c r="AA1255" s="251">
        <f ca="1">IF(A37taxstdlife="n/a","n/a",IF(A37taxstdlife="",0,IF(AA$3&gt;(A37stdlife+$E1255),((INDEX('PTRM input'!$G$385:$P$434,A37offset,$E1255)-INDEX('PTRM input'!$G$277:$P$326,A37offset,$E1255))*OFFSET($F$7,0,$E1255))-SUM($G1255:Z1255),(((INDEX('PTRM input'!$G$385:$P$434,A37offset,$E1255)-INDEX('PTRM input'!$G$277:$P$326,A37offset,$E1255))*OFFSET($F$7,0,$E1255))-SUM($G1255:Z1255))*(OFFSET('PTRM input'!$G$477,0,$E1255-1)/A37taxstdlife))))</f>
        <v>0</v>
      </c>
      <c r="AB1255" s="251">
        <f ca="1">IF(A37taxstdlife="n/a","n/a",IF(A37taxstdlife="",0,IF(AB$3&gt;(A37stdlife+$E1255),((INDEX('PTRM input'!$G$385:$P$434,A37offset,$E1255)-INDEX('PTRM input'!$G$277:$P$326,A37offset,$E1255))*OFFSET($F$7,0,$E1255))-SUM($G1255:AA1255),(((INDEX('PTRM input'!$G$385:$P$434,A37offset,$E1255)-INDEX('PTRM input'!$G$277:$P$326,A37offset,$E1255))*OFFSET($F$7,0,$E1255))-SUM($G1255:AA1255))*(OFFSET('PTRM input'!$G$477,0,$E1255-1)/A37taxstdlife))))</f>
        <v>0</v>
      </c>
      <c r="AC1255" s="251">
        <f ca="1">IF(A37taxstdlife="n/a","n/a",IF(A37taxstdlife="",0,IF(AC$3&gt;(A37stdlife+$E1255),((INDEX('PTRM input'!$G$385:$P$434,A37offset,$E1255)-INDEX('PTRM input'!$G$277:$P$326,A37offset,$E1255))*OFFSET($F$7,0,$E1255))-SUM($G1255:AB1255),(((INDEX('PTRM input'!$G$385:$P$434,A37offset,$E1255)-INDEX('PTRM input'!$G$277:$P$326,A37offset,$E1255))*OFFSET($F$7,0,$E1255))-SUM($G1255:AB1255))*(OFFSET('PTRM input'!$G$477,0,$E1255-1)/A37taxstdlife))))</f>
        <v>0</v>
      </c>
      <c r="AD1255" s="251">
        <f ca="1">IF(A37taxstdlife="n/a","n/a",IF(A37taxstdlife="",0,IF(AD$3&gt;(A37stdlife+$E1255),((INDEX('PTRM input'!$G$385:$P$434,A37offset,$E1255)-INDEX('PTRM input'!$G$277:$P$326,A37offset,$E1255))*OFFSET($F$7,0,$E1255))-SUM($G1255:AC1255),(((INDEX('PTRM input'!$G$385:$P$434,A37offset,$E1255)-INDEX('PTRM input'!$G$277:$P$326,A37offset,$E1255))*OFFSET($F$7,0,$E1255))-SUM($G1255:AC1255))*(OFFSET('PTRM input'!$G$477,0,$E1255-1)/A37taxstdlife))))</f>
        <v>0</v>
      </c>
      <c r="AE1255" s="251">
        <f ca="1">IF(A37taxstdlife="n/a","n/a",IF(A37taxstdlife="",0,IF(AE$3&gt;(A37stdlife+$E1255),((INDEX('PTRM input'!$G$385:$P$434,A37offset,$E1255)-INDEX('PTRM input'!$G$277:$P$326,A37offset,$E1255))*OFFSET($F$7,0,$E1255))-SUM($G1255:AD1255),(((INDEX('PTRM input'!$G$385:$P$434,A37offset,$E1255)-INDEX('PTRM input'!$G$277:$P$326,A37offset,$E1255))*OFFSET($F$7,0,$E1255))-SUM($G1255:AD1255))*(OFFSET('PTRM input'!$G$477,0,$E1255-1)/A37taxstdlife))))</f>
        <v>0</v>
      </c>
      <c r="AF1255" s="251">
        <f ca="1">IF(A37taxstdlife="n/a","n/a",IF(A37taxstdlife="",0,IF(AF$3&gt;(A37stdlife+$E1255),((INDEX('PTRM input'!$G$385:$P$434,A37offset,$E1255)-INDEX('PTRM input'!$G$277:$P$326,A37offset,$E1255))*OFFSET($F$7,0,$E1255))-SUM($G1255:AE1255),(((INDEX('PTRM input'!$G$385:$P$434,A37offset,$E1255)-INDEX('PTRM input'!$G$277:$P$326,A37offset,$E1255))*OFFSET($F$7,0,$E1255))-SUM($G1255:AE1255))*(OFFSET('PTRM input'!$G$477,0,$E1255-1)/A37taxstdlife))))</f>
        <v>0</v>
      </c>
      <c r="AG1255" s="251">
        <f ca="1">IF(A37taxstdlife="n/a","n/a",IF(A37taxstdlife="",0,IF(AG$3&gt;(A37stdlife+$E1255),((INDEX('PTRM input'!$G$385:$P$434,A37offset,$E1255)-INDEX('PTRM input'!$G$277:$P$326,A37offset,$E1255))*OFFSET($F$7,0,$E1255))-SUM($G1255:AF1255),(((INDEX('PTRM input'!$G$385:$P$434,A37offset,$E1255)-INDEX('PTRM input'!$G$277:$P$326,A37offset,$E1255))*OFFSET($F$7,0,$E1255))-SUM($G1255:AF1255))*(OFFSET('PTRM input'!$G$477,0,$E1255-1)/A37taxstdlife))))</f>
        <v>0</v>
      </c>
      <c r="AH1255" s="251">
        <f ca="1">IF(A37taxstdlife="n/a","n/a",IF(A37taxstdlife="",0,IF(AH$3&gt;(A37stdlife+$E1255),((INDEX('PTRM input'!$G$385:$P$434,A37offset,$E1255)-INDEX('PTRM input'!$G$277:$P$326,A37offset,$E1255))*OFFSET($F$7,0,$E1255))-SUM($G1255:AG1255),(((INDEX('PTRM input'!$G$385:$P$434,A37offset,$E1255)-INDEX('PTRM input'!$G$277:$P$326,A37offset,$E1255))*OFFSET($F$7,0,$E1255))-SUM($G1255:AG1255))*(OFFSET('PTRM input'!$G$477,0,$E1255-1)/A37taxstdlife))))</f>
        <v>0</v>
      </c>
      <c r="AI1255" s="251">
        <f ca="1">IF(A37taxstdlife="n/a","n/a",IF(A37taxstdlife="",0,IF(AI$3&gt;(A37stdlife+$E1255),((INDEX('PTRM input'!$G$385:$P$434,A37offset,$E1255)-INDEX('PTRM input'!$G$277:$P$326,A37offset,$E1255))*OFFSET($F$7,0,$E1255))-SUM($G1255:AH1255),(((INDEX('PTRM input'!$G$385:$P$434,A37offset,$E1255)-INDEX('PTRM input'!$G$277:$P$326,A37offset,$E1255))*OFFSET($F$7,0,$E1255))-SUM($G1255:AH1255))*(OFFSET('PTRM input'!$G$477,0,$E1255-1)/A37taxstdlife))))</f>
        <v>0</v>
      </c>
      <c r="AJ1255" s="251">
        <f ca="1">IF(A37taxstdlife="n/a","n/a",IF(A37taxstdlife="",0,IF(AJ$3&gt;(A37stdlife+$E1255),((INDEX('PTRM input'!$G$385:$P$434,A37offset,$E1255)-INDEX('PTRM input'!$G$277:$P$326,A37offset,$E1255))*OFFSET($F$7,0,$E1255))-SUM($G1255:AI1255),(((INDEX('PTRM input'!$G$385:$P$434,A37offset,$E1255)-INDEX('PTRM input'!$G$277:$P$326,A37offset,$E1255))*OFFSET($F$7,0,$E1255))-SUM($G1255:AI1255))*(OFFSET('PTRM input'!$G$477,0,$E1255-1)/A37taxstdlife))))</f>
        <v>0</v>
      </c>
      <c r="AK1255" s="251">
        <f ca="1">IF(A37taxstdlife="n/a","n/a",IF(A37taxstdlife="",0,IF(AK$3&gt;(A37stdlife+$E1255),((INDEX('PTRM input'!$G$385:$P$434,A37offset,$E1255)-INDEX('PTRM input'!$G$277:$P$326,A37offset,$E1255))*OFFSET($F$7,0,$E1255))-SUM($G1255:AJ1255),(((INDEX('PTRM input'!$G$385:$P$434,A37offset,$E1255)-INDEX('PTRM input'!$G$277:$P$326,A37offset,$E1255))*OFFSET($F$7,0,$E1255))-SUM($G1255:AJ1255))*(OFFSET('PTRM input'!$G$477,0,$E1255-1)/A37taxstdlife))))</f>
        <v>0</v>
      </c>
      <c r="AL1255" s="251">
        <f ca="1">IF(A37taxstdlife="n/a","n/a",IF(A37taxstdlife="",0,IF(AL$3&gt;(A37stdlife+$E1255),((INDEX('PTRM input'!$G$385:$P$434,A37offset,$E1255)-INDEX('PTRM input'!$G$277:$P$326,A37offset,$E1255))*OFFSET($F$7,0,$E1255))-SUM($G1255:AK1255),(((INDEX('PTRM input'!$G$385:$P$434,A37offset,$E1255)-INDEX('PTRM input'!$G$277:$P$326,A37offset,$E1255))*OFFSET($F$7,0,$E1255))-SUM($G1255:AK1255))*(OFFSET('PTRM input'!$G$477,0,$E1255-1)/A37taxstdlife))))</f>
        <v>0</v>
      </c>
      <c r="AM1255" s="251">
        <f ca="1">IF(A37taxstdlife="n/a","n/a",IF(A37taxstdlife="",0,IF(AM$3&gt;(A37stdlife+$E1255),((INDEX('PTRM input'!$G$385:$P$434,A37offset,$E1255)-INDEX('PTRM input'!$G$277:$P$326,A37offset,$E1255))*OFFSET($F$7,0,$E1255))-SUM($G1255:AL1255),(((INDEX('PTRM input'!$G$385:$P$434,A37offset,$E1255)-INDEX('PTRM input'!$G$277:$P$326,A37offset,$E1255))*OFFSET($F$7,0,$E1255))-SUM($G1255:AL1255))*(OFFSET('PTRM input'!$G$477,0,$E1255-1)/A37taxstdlife))))</f>
        <v>0</v>
      </c>
      <c r="AN1255" s="251">
        <f ca="1">IF(A37taxstdlife="n/a","n/a",IF(A37taxstdlife="",0,IF(AN$3&gt;(A37stdlife+$E1255),((INDEX('PTRM input'!$G$385:$P$434,A37offset,$E1255)-INDEX('PTRM input'!$G$277:$P$326,A37offset,$E1255))*OFFSET($F$7,0,$E1255))-SUM($G1255:AM1255),(((INDEX('PTRM input'!$G$385:$P$434,A37offset,$E1255)-INDEX('PTRM input'!$G$277:$P$326,A37offset,$E1255))*OFFSET($F$7,0,$E1255))-SUM($G1255:AM1255))*(OFFSET('PTRM input'!$G$477,0,$E1255-1)/A37taxstdlife))))</f>
        <v>0</v>
      </c>
      <c r="AO1255" s="251">
        <f ca="1">IF(A37taxstdlife="n/a","n/a",IF(A37taxstdlife="",0,IF(AO$3&gt;(A37stdlife+$E1255),((INDEX('PTRM input'!$G$385:$P$434,A37offset,$E1255)-INDEX('PTRM input'!$G$277:$P$326,A37offset,$E1255))*OFFSET($F$7,0,$E1255))-SUM($G1255:AN1255),(((INDEX('PTRM input'!$G$385:$P$434,A37offset,$E1255)-INDEX('PTRM input'!$G$277:$P$326,A37offset,$E1255))*OFFSET($F$7,0,$E1255))-SUM($G1255:AN1255))*(OFFSET('PTRM input'!$G$477,0,$E1255-1)/A37taxstdlife))))</f>
        <v>0</v>
      </c>
      <c r="AP1255" s="251">
        <f ca="1">IF(A37taxstdlife="n/a","n/a",IF(A37taxstdlife="",0,IF(AP$3&gt;(A37stdlife+$E1255),((INDEX('PTRM input'!$G$385:$P$434,A37offset,$E1255)-INDEX('PTRM input'!$G$277:$P$326,A37offset,$E1255))*OFFSET($F$7,0,$E1255))-SUM($G1255:AO1255),(((INDEX('PTRM input'!$G$385:$P$434,A37offset,$E1255)-INDEX('PTRM input'!$G$277:$P$326,A37offset,$E1255))*OFFSET($F$7,0,$E1255))-SUM($G1255:AO1255))*(OFFSET('PTRM input'!$G$477,0,$E1255-1)/A37taxstdlife))))</f>
        <v>0</v>
      </c>
      <c r="AQ1255" s="251">
        <f ca="1">IF(A37taxstdlife="n/a","n/a",IF(A37taxstdlife="",0,IF(AQ$3&gt;(A37stdlife+$E1255),((INDEX('PTRM input'!$G$385:$P$434,A37offset,$E1255)-INDEX('PTRM input'!$G$277:$P$326,A37offset,$E1255))*OFFSET($F$7,0,$E1255))-SUM($G1255:AP1255),(((INDEX('PTRM input'!$G$385:$P$434,A37offset,$E1255)-INDEX('PTRM input'!$G$277:$P$326,A37offset,$E1255))*OFFSET($F$7,0,$E1255))-SUM($G1255:AP1255))*(OFFSET('PTRM input'!$G$477,0,$E1255-1)/A37taxstdlife))))</f>
        <v>0</v>
      </c>
      <c r="AR1255" s="251">
        <f ca="1">IF(A37taxstdlife="n/a","n/a",IF(A37taxstdlife="",0,IF(AR$3&gt;(A37stdlife+$E1255),((INDEX('PTRM input'!$G$385:$P$434,A37offset,$E1255)-INDEX('PTRM input'!$G$277:$P$326,A37offset,$E1255))*OFFSET($F$7,0,$E1255))-SUM($G1255:AQ1255),(((INDEX('PTRM input'!$G$385:$P$434,A37offset,$E1255)-INDEX('PTRM input'!$G$277:$P$326,A37offset,$E1255))*OFFSET($F$7,0,$E1255))-SUM($G1255:AQ1255))*(OFFSET('PTRM input'!$G$477,0,$E1255-1)/A37taxstdlife))))</f>
        <v>0</v>
      </c>
      <c r="AS1255" s="251">
        <f ca="1">IF(A37taxstdlife="n/a","n/a",IF(A37taxstdlife="",0,IF(AS$3&gt;(A37stdlife+$E1255),((INDEX('PTRM input'!$G$385:$P$434,A37offset,$E1255)-INDEX('PTRM input'!$G$277:$P$326,A37offset,$E1255))*OFFSET($F$7,0,$E1255))-SUM($G1255:AR1255),(((INDEX('PTRM input'!$G$385:$P$434,A37offset,$E1255)-INDEX('PTRM input'!$G$277:$P$326,A37offset,$E1255))*OFFSET($F$7,0,$E1255))-SUM($G1255:AR1255))*(OFFSET('PTRM input'!$G$477,0,$E1255-1)/A37taxstdlife))))</f>
        <v>0</v>
      </c>
      <c r="AT1255" s="251">
        <f ca="1">IF(A37taxstdlife="n/a","n/a",IF(A37taxstdlife="",0,IF(AT$3&gt;(A37stdlife+$E1255),((INDEX('PTRM input'!$G$385:$P$434,A37offset,$E1255)-INDEX('PTRM input'!$G$277:$P$326,A37offset,$E1255))*OFFSET($F$7,0,$E1255))-SUM($G1255:AS1255),(((INDEX('PTRM input'!$G$385:$P$434,A37offset,$E1255)-INDEX('PTRM input'!$G$277:$P$326,A37offset,$E1255))*OFFSET($F$7,0,$E1255))-SUM($G1255:AS1255))*(OFFSET('PTRM input'!$G$477,0,$E1255-1)/A37taxstdlife))))</f>
        <v>0</v>
      </c>
      <c r="AU1255" s="251">
        <f ca="1">IF(A37taxstdlife="n/a","n/a",IF(A37taxstdlife="",0,IF(AU$3&gt;(A37stdlife+$E1255),((INDEX('PTRM input'!$G$385:$P$434,A37offset,$E1255)-INDEX('PTRM input'!$G$277:$P$326,A37offset,$E1255))*OFFSET($F$7,0,$E1255))-SUM($G1255:AT1255),(((INDEX('PTRM input'!$G$385:$P$434,A37offset,$E1255)-INDEX('PTRM input'!$G$277:$P$326,A37offset,$E1255))*OFFSET($F$7,0,$E1255))-SUM($G1255:AT1255))*(OFFSET('PTRM input'!$G$477,0,$E1255-1)/A37taxstdlife))))</f>
        <v>0</v>
      </c>
      <c r="AV1255" s="251">
        <f ca="1">IF(A37taxstdlife="n/a","n/a",IF(A37taxstdlife="",0,IF(AV$3&gt;(A37stdlife+$E1255),((INDEX('PTRM input'!$G$385:$P$434,A37offset,$E1255)-INDEX('PTRM input'!$G$277:$P$326,A37offset,$E1255))*OFFSET($F$7,0,$E1255))-SUM($G1255:AU1255),(((INDEX('PTRM input'!$G$385:$P$434,A37offset,$E1255)-INDEX('PTRM input'!$G$277:$P$326,A37offset,$E1255))*OFFSET($F$7,0,$E1255))-SUM($G1255:AU1255))*(OFFSET('PTRM input'!$G$477,0,$E1255-1)/A37taxstdlife))))</f>
        <v>0</v>
      </c>
      <c r="AW1255" s="251">
        <f ca="1">IF(A37taxstdlife="n/a","n/a",IF(A37taxstdlife="",0,IF(AW$3&gt;(A37stdlife+$E1255),((INDEX('PTRM input'!$G$385:$P$434,A37offset,$E1255)-INDEX('PTRM input'!$G$277:$P$326,A37offset,$E1255))*OFFSET($F$7,0,$E1255))-SUM($G1255:AV1255),(((INDEX('PTRM input'!$G$385:$P$434,A37offset,$E1255)-INDEX('PTRM input'!$G$277:$P$326,A37offset,$E1255))*OFFSET($F$7,0,$E1255))-SUM($G1255:AV1255))*(OFFSET('PTRM input'!$G$477,0,$E1255-1)/A37taxstdlife))))</f>
        <v>0</v>
      </c>
      <c r="AX1255" s="251">
        <f ca="1">IF(A37taxstdlife="n/a","n/a",IF(A37taxstdlife="",0,IF(AX$3&gt;(A37stdlife+$E1255),((INDEX('PTRM input'!$G$385:$P$434,A37offset,$E1255)-INDEX('PTRM input'!$G$277:$P$326,A37offset,$E1255))*OFFSET($F$7,0,$E1255))-SUM($G1255:AW1255),(((INDEX('PTRM input'!$G$385:$P$434,A37offset,$E1255)-INDEX('PTRM input'!$G$277:$P$326,A37offset,$E1255))*OFFSET($F$7,0,$E1255))-SUM($G1255:AW1255))*(OFFSET('PTRM input'!$G$477,0,$E1255-1)/A37taxstdlife))))</f>
        <v>0</v>
      </c>
      <c r="AY1255" s="251">
        <f ca="1">IF(A37taxstdlife="n/a","n/a",IF(A37taxstdlife="",0,IF(AY$3&gt;(A37stdlife+$E1255),((INDEX('PTRM input'!$G$385:$P$434,A37offset,$E1255)-INDEX('PTRM input'!$G$277:$P$326,A37offset,$E1255))*OFFSET($F$7,0,$E1255))-SUM($G1255:AX1255),(((INDEX('PTRM input'!$G$385:$P$434,A37offset,$E1255)-INDEX('PTRM input'!$G$277:$P$326,A37offset,$E1255))*OFFSET($F$7,0,$E1255))-SUM($G1255:AX1255))*(OFFSET('PTRM input'!$G$477,0,$E1255-1)/A37taxstdlife))))</f>
        <v>0</v>
      </c>
      <c r="AZ1255" s="251">
        <f ca="1">IF(A37taxstdlife="n/a","n/a",IF(A37taxstdlife="",0,IF(AZ$3&gt;(A37stdlife+$E1255),((INDEX('PTRM input'!$G$385:$P$434,A37offset,$E1255)-INDEX('PTRM input'!$G$277:$P$326,A37offset,$E1255))*OFFSET($F$7,0,$E1255))-SUM($G1255:AY1255),(((INDEX('PTRM input'!$G$385:$P$434,A37offset,$E1255)-INDEX('PTRM input'!$G$277:$P$326,A37offset,$E1255))*OFFSET($F$7,0,$E1255))-SUM($G1255:AY1255))*(OFFSET('PTRM input'!$G$477,0,$E1255-1)/A37taxstdlife))))</f>
        <v>0</v>
      </c>
      <c r="BA1255" s="251">
        <f ca="1">IF(A37taxstdlife="n/a","n/a",IF(A37taxstdlife="",0,IF(BA$3&gt;(A37stdlife+$E1255),((INDEX('PTRM input'!$G$385:$P$434,A37offset,$E1255)-INDEX('PTRM input'!$G$277:$P$326,A37offset,$E1255))*OFFSET($F$7,0,$E1255))-SUM($G1255:AZ1255),(((INDEX('PTRM input'!$G$385:$P$434,A37offset,$E1255)-INDEX('PTRM input'!$G$277:$P$326,A37offset,$E1255))*OFFSET($F$7,0,$E1255))-SUM($G1255:AZ1255))*(OFFSET('PTRM input'!$G$477,0,$E1255-1)/A37taxstdlife))))</f>
        <v>0</v>
      </c>
      <c r="BB1255" s="251">
        <f ca="1">IF(A37taxstdlife="n/a","n/a",IF(A37taxstdlife="",0,IF(BB$3&gt;(A37stdlife+$E1255),((INDEX('PTRM input'!$G$385:$P$434,A37offset,$E1255)-INDEX('PTRM input'!$G$277:$P$326,A37offset,$E1255))*OFFSET($F$7,0,$E1255))-SUM($G1255:BA1255),(((INDEX('PTRM input'!$G$385:$P$434,A37offset,$E1255)-INDEX('PTRM input'!$G$277:$P$326,A37offset,$E1255))*OFFSET($F$7,0,$E1255))-SUM($G1255:BA1255))*(OFFSET('PTRM input'!$G$477,0,$E1255-1)/A37taxstdlife))))</f>
        <v>0</v>
      </c>
      <c r="BC1255" s="251">
        <f ca="1">IF(A37taxstdlife="n/a","n/a",IF(A37taxstdlife="",0,IF(BC$3&gt;(A37stdlife+$E1255),((INDEX('PTRM input'!$G$385:$P$434,A37offset,$E1255)-INDEX('PTRM input'!$G$277:$P$326,A37offset,$E1255))*OFFSET($F$7,0,$E1255))-SUM($G1255:BB1255),(((INDEX('PTRM input'!$G$385:$P$434,A37offset,$E1255)-INDEX('PTRM input'!$G$277:$P$326,A37offset,$E1255))*OFFSET($F$7,0,$E1255))-SUM($G1255:BB1255))*(OFFSET('PTRM input'!$G$477,0,$E1255-1)/A37taxstdlife))))</f>
        <v>0</v>
      </c>
      <c r="BD1255" s="251">
        <f ca="1">IF(A37taxstdlife="n/a","n/a",IF(A37taxstdlife="",0,IF(BD$3&gt;(A37stdlife+$E1255),((INDEX('PTRM input'!$G$385:$P$434,A37offset,$E1255)-INDEX('PTRM input'!$G$277:$P$326,A37offset,$E1255))*OFFSET($F$7,0,$E1255))-SUM($G1255:BC1255),(((INDEX('PTRM input'!$G$385:$P$434,A37offset,$E1255)-INDEX('PTRM input'!$G$277:$P$326,A37offset,$E1255))*OFFSET($F$7,0,$E1255))-SUM($G1255:BC1255))*(OFFSET('PTRM input'!$G$477,0,$E1255-1)/A37taxstdlife))))</f>
        <v>0</v>
      </c>
      <c r="BE1255" s="251">
        <f ca="1">IF(A37taxstdlife="n/a","n/a",IF(A37taxstdlife="",0,IF(BE$3&gt;(A37stdlife+$E1255),((INDEX('PTRM input'!$G$385:$P$434,A37offset,$E1255)-INDEX('PTRM input'!$G$277:$P$326,A37offset,$E1255))*OFFSET($F$7,0,$E1255))-SUM($G1255:BD1255),(((INDEX('PTRM input'!$G$385:$P$434,A37offset,$E1255)-INDEX('PTRM input'!$G$277:$P$326,A37offset,$E1255))*OFFSET($F$7,0,$E1255))-SUM($G1255:BD1255))*(OFFSET('PTRM input'!$G$477,0,$E1255-1)/A37taxstdlife))))</f>
        <v>0</v>
      </c>
      <c r="BF1255" s="251">
        <f ca="1">IF(A37taxstdlife="n/a","n/a",IF(A37taxstdlife="",0,IF(BF$3&gt;(A37stdlife+$E1255),((INDEX('PTRM input'!$G$385:$P$434,A37offset,$E1255)-INDEX('PTRM input'!$G$277:$P$326,A37offset,$E1255))*OFFSET($F$7,0,$E1255))-SUM($G1255:BE1255),(((INDEX('PTRM input'!$G$385:$P$434,A37offset,$E1255)-INDEX('PTRM input'!$G$277:$P$326,A37offset,$E1255))*OFFSET($F$7,0,$E1255))-SUM($G1255:BE1255))*(OFFSET('PTRM input'!$G$477,0,$E1255-1)/A37taxstdlife))))</f>
        <v>0</v>
      </c>
      <c r="BG1255" s="251">
        <f ca="1">IF(A37taxstdlife="n/a","n/a",IF(A37taxstdlife="",0,IF(BG$3&gt;(A37stdlife+$E1255),((INDEX('PTRM input'!$G$385:$P$434,A37offset,$E1255)-INDEX('PTRM input'!$G$277:$P$326,A37offset,$E1255))*OFFSET($F$7,0,$E1255))-SUM($G1255:BF1255),(((INDEX('PTRM input'!$G$385:$P$434,A37offset,$E1255)-INDEX('PTRM input'!$G$277:$P$326,A37offset,$E1255))*OFFSET($F$7,0,$E1255))-SUM($G1255:BF1255))*(OFFSET('PTRM input'!$G$477,0,$E1255-1)/A37taxstdlife))))</f>
        <v>0</v>
      </c>
      <c r="BH1255" s="251">
        <f ca="1">IF(A37taxstdlife="n/a","n/a",IF(A37taxstdlife="",0,IF(BH$3&gt;(A37stdlife+$E1255),((INDEX('PTRM input'!$G$385:$P$434,A37offset,$E1255)-INDEX('PTRM input'!$G$277:$P$326,A37offset,$E1255))*OFFSET($F$7,0,$E1255))-SUM($G1255:BG1255),(((INDEX('PTRM input'!$G$385:$P$434,A37offset,$E1255)-INDEX('PTRM input'!$G$277:$P$326,A37offset,$E1255))*OFFSET($F$7,0,$E1255))-SUM($G1255:BG1255))*(OFFSET('PTRM input'!$G$477,0,$E1255-1)/A37taxstdlife))))</f>
        <v>0</v>
      </c>
      <c r="BI1255" s="251">
        <f ca="1">IF(A37taxstdlife="n/a","n/a",IF(A37taxstdlife="",0,IF(BI$3&gt;(A37stdlife+$E1255),((INDEX('PTRM input'!$G$385:$P$434,A37offset,$E1255)-INDEX('PTRM input'!$G$277:$P$326,A37offset,$E1255))*OFFSET($F$7,0,$E1255))-SUM($G1255:BH1255),(((INDEX('PTRM input'!$G$385:$P$434,A37offset,$E1255)-INDEX('PTRM input'!$G$277:$P$326,A37offset,$E1255))*OFFSET($F$7,0,$E1255))-SUM($G1255:BH1255))*(OFFSET('PTRM input'!$G$477,0,$E1255-1)/A37taxstdlife))))</f>
        <v>0</v>
      </c>
      <c r="BJ1255" s="116"/>
      <c r="BK1255" s="116"/>
      <c r="BL1255" s="116"/>
      <c r="BM1255" s="116"/>
    </row>
    <row r="1256" spans="1:65" ht="12.75" hidden="1" customHeight="1" outlineLevel="2">
      <c r="A1256" s="366"/>
      <c r="B1256" s="19"/>
      <c r="C1256" s="18"/>
      <c r="D1256" s="760"/>
      <c r="E1256" s="86">
        <v>7</v>
      </c>
      <c r="F1256" s="356"/>
      <c r="G1256" s="434"/>
      <c r="H1256" s="435"/>
      <c r="I1256" s="435"/>
      <c r="J1256" s="435"/>
      <c r="K1256" s="435"/>
      <c r="L1256" s="435"/>
      <c r="M1256" s="619"/>
      <c r="N1256" s="251">
        <f ca="1">IF(A37taxstdlife="n/a","n/a",IF(A37taxstdlife="",0,IF(N$3&gt;(A37stdlife+$E1256),((INDEX('PTRM input'!$G$385:$P$434,A37offset,$E1256)-INDEX('PTRM input'!$G$277:$P$326,A37offset,$E1256))*OFFSET($F$7,0,$E1256))-SUM($G1256:M1256),(((INDEX('PTRM input'!$G$385:$P$434,A37offset,$E1256)-INDEX('PTRM input'!$G$277:$P$326,A37offset,$E1256))*OFFSET($F$7,0,$E1256))-SUM($G1256:M1256))*(OFFSET('PTRM input'!$G$477,0,$E1256-1)/A37taxstdlife))))</f>
        <v>0</v>
      </c>
      <c r="O1256" s="251">
        <f ca="1">IF(A37taxstdlife="n/a","n/a",IF(A37taxstdlife="",0,IF(O$3&gt;(A37stdlife+$E1256),((INDEX('PTRM input'!$G$385:$P$434,A37offset,$E1256)-INDEX('PTRM input'!$G$277:$P$326,A37offset,$E1256))*OFFSET($F$7,0,$E1256))-SUM($G1256:N1256),(((INDEX('PTRM input'!$G$385:$P$434,A37offset,$E1256)-INDEX('PTRM input'!$G$277:$P$326,A37offset,$E1256))*OFFSET($F$7,0,$E1256))-SUM($G1256:N1256))*(OFFSET('PTRM input'!$G$477,0,$E1256-1)/A37taxstdlife))))</f>
        <v>0</v>
      </c>
      <c r="P1256" s="251">
        <f ca="1">IF(A37taxstdlife="n/a","n/a",IF(A37taxstdlife="",0,IF(P$3&gt;(A37stdlife+$E1256),((INDEX('PTRM input'!$G$385:$P$434,A37offset,$E1256)-INDEX('PTRM input'!$G$277:$P$326,A37offset,$E1256))*OFFSET($F$7,0,$E1256))-SUM($G1256:O1256),(((INDEX('PTRM input'!$G$385:$P$434,A37offset,$E1256)-INDEX('PTRM input'!$G$277:$P$326,A37offset,$E1256))*OFFSET($F$7,0,$E1256))-SUM($G1256:O1256))*(OFFSET('PTRM input'!$G$477,0,$E1256-1)/A37taxstdlife))))</f>
        <v>0</v>
      </c>
      <c r="Q1256" s="251">
        <f ca="1">IF(A37taxstdlife="n/a","n/a",IF(A37taxstdlife="",0,IF(Q$3&gt;(A37stdlife+$E1256),((INDEX('PTRM input'!$G$385:$P$434,A37offset,$E1256)-INDEX('PTRM input'!$G$277:$P$326,A37offset,$E1256))*OFFSET($F$7,0,$E1256))-SUM($G1256:P1256),(((INDEX('PTRM input'!$G$385:$P$434,A37offset,$E1256)-INDEX('PTRM input'!$G$277:$P$326,A37offset,$E1256))*OFFSET($F$7,0,$E1256))-SUM($G1256:P1256))*(OFFSET('PTRM input'!$G$477,0,$E1256-1)/A37taxstdlife))))</f>
        <v>0</v>
      </c>
      <c r="R1256" s="251">
        <f ca="1">IF(A37taxstdlife="n/a","n/a",IF(A37taxstdlife="",0,IF(R$3&gt;(A37stdlife+$E1256),((INDEX('PTRM input'!$G$385:$P$434,A37offset,$E1256)-INDEX('PTRM input'!$G$277:$P$326,A37offset,$E1256))*OFFSET($F$7,0,$E1256))-SUM($G1256:Q1256),(((INDEX('PTRM input'!$G$385:$P$434,A37offset,$E1256)-INDEX('PTRM input'!$G$277:$P$326,A37offset,$E1256))*OFFSET($F$7,0,$E1256))-SUM($G1256:Q1256))*(OFFSET('PTRM input'!$G$477,0,$E1256-1)/A37taxstdlife))))</f>
        <v>0</v>
      </c>
      <c r="S1256" s="251">
        <f ca="1">IF(A37taxstdlife="n/a","n/a",IF(A37taxstdlife="",0,IF(S$3&gt;(A37stdlife+$E1256),((INDEX('PTRM input'!$G$385:$P$434,A37offset,$E1256)-INDEX('PTRM input'!$G$277:$P$326,A37offset,$E1256))*OFFSET($F$7,0,$E1256))-SUM($G1256:R1256),(((INDEX('PTRM input'!$G$385:$P$434,A37offset,$E1256)-INDEX('PTRM input'!$G$277:$P$326,A37offset,$E1256))*OFFSET($F$7,0,$E1256))-SUM($G1256:R1256))*(OFFSET('PTRM input'!$G$477,0,$E1256-1)/A37taxstdlife))))</f>
        <v>0</v>
      </c>
      <c r="T1256" s="251">
        <f ca="1">IF(A37taxstdlife="n/a","n/a",IF(A37taxstdlife="",0,IF(T$3&gt;(A37stdlife+$E1256),((INDEX('PTRM input'!$G$385:$P$434,A37offset,$E1256)-INDEX('PTRM input'!$G$277:$P$326,A37offset,$E1256))*OFFSET($F$7,0,$E1256))-SUM($G1256:S1256),(((INDEX('PTRM input'!$G$385:$P$434,A37offset,$E1256)-INDEX('PTRM input'!$G$277:$P$326,A37offset,$E1256))*OFFSET($F$7,0,$E1256))-SUM($G1256:S1256))*(OFFSET('PTRM input'!$G$477,0,$E1256-1)/A37taxstdlife))))</f>
        <v>0</v>
      </c>
      <c r="U1256" s="251">
        <f ca="1">IF(A37taxstdlife="n/a","n/a",IF(A37taxstdlife="",0,IF(U$3&gt;(A37stdlife+$E1256),((INDEX('PTRM input'!$G$385:$P$434,A37offset,$E1256)-INDEX('PTRM input'!$G$277:$P$326,A37offset,$E1256))*OFFSET($F$7,0,$E1256))-SUM($G1256:T1256),(((INDEX('PTRM input'!$G$385:$P$434,A37offset,$E1256)-INDEX('PTRM input'!$G$277:$P$326,A37offset,$E1256))*OFFSET($F$7,0,$E1256))-SUM($G1256:T1256))*(OFFSET('PTRM input'!$G$477,0,$E1256-1)/A37taxstdlife))))</f>
        <v>0</v>
      </c>
      <c r="V1256" s="251">
        <f ca="1">IF(A37taxstdlife="n/a","n/a",IF(A37taxstdlife="",0,IF(V$3&gt;(A37stdlife+$E1256),((INDEX('PTRM input'!$G$385:$P$434,A37offset,$E1256)-INDEX('PTRM input'!$G$277:$P$326,A37offset,$E1256))*OFFSET($F$7,0,$E1256))-SUM($G1256:U1256),(((INDEX('PTRM input'!$G$385:$P$434,A37offset,$E1256)-INDEX('PTRM input'!$G$277:$P$326,A37offset,$E1256))*OFFSET($F$7,0,$E1256))-SUM($G1256:U1256))*(OFFSET('PTRM input'!$G$477,0,$E1256-1)/A37taxstdlife))))</f>
        <v>0</v>
      </c>
      <c r="W1256" s="251">
        <f ca="1">IF(A37taxstdlife="n/a","n/a",IF(A37taxstdlife="",0,IF(W$3&gt;(A37stdlife+$E1256),((INDEX('PTRM input'!$G$385:$P$434,A37offset,$E1256)-INDEX('PTRM input'!$G$277:$P$326,A37offset,$E1256))*OFFSET($F$7,0,$E1256))-SUM($G1256:V1256),(((INDEX('PTRM input'!$G$385:$P$434,A37offset,$E1256)-INDEX('PTRM input'!$G$277:$P$326,A37offset,$E1256))*OFFSET($F$7,0,$E1256))-SUM($G1256:V1256))*(OFFSET('PTRM input'!$G$477,0,$E1256-1)/A37taxstdlife))))</f>
        <v>0</v>
      </c>
      <c r="X1256" s="251">
        <f ca="1">IF(A37taxstdlife="n/a","n/a",IF(A37taxstdlife="",0,IF(X$3&gt;(A37stdlife+$E1256),((INDEX('PTRM input'!$G$385:$P$434,A37offset,$E1256)-INDEX('PTRM input'!$G$277:$P$326,A37offset,$E1256))*OFFSET($F$7,0,$E1256))-SUM($G1256:W1256),(((INDEX('PTRM input'!$G$385:$P$434,A37offset,$E1256)-INDEX('PTRM input'!$G$277:$P$326,A37offset,$E1256))*OFFSET($F$7,0,$E1256))-SUM($G1256:W1256))*(OFFSET('PTRM input'!$G$477,0,$E1256-1)/A37taxstdlife))))</f>
        <v>0</v>
      </c>
      <c r="Y1256" s="251">
        <f ca="1">IF(A37taxstdlife="n/a","n/a",IF(A37taxstdlife="",0,IF(Y$3&gt;(A37stdlife+$E1256),((INDEX('PTRM input'!$G$385:$P$434,A37offset,$E1256)-INDEX('PTRM input'!$G$277:$P$326,A37offset,$E1256))*OFFSET($F$7,0,$E1256))-SUM($G1256:X1256),(((INDEX('PTRM input'!$G$385:$P$434,A37offset,$E1256)-INDEX('PTRM input'!$G$277:$P$326,A37offset,$E1256))*OFFSET($F$7,0,$E1256))-SUM($G1256:X1256))*(OFFSET('PTRM input'!$G$477,0,$E1256-1)/A37taxstdlife))))</f>
        <v>0</v>
      </c>
      <c r="Z1256" s="251">
        <f ca="1">IF(A37taxstdlife="n/a","n/a",IF(A37taxstdlife="",0,IF(Z$3&gt;(A37stdlife+$E1256),((INDEX('PTRM input'!$G$385:$P$434,A37offset,$E1256)-INDEX('PTRM input'!$G$277:$P$326,A37offset,$E1256))*OFFSET($F$7,0,$E1256))-SUM($G1256:Y1256),(((INDEX('PTRM input'!$G$385:$P$434,A37offset,$E1256)-INDEX('PTRM input'!$G$277:$P$326,A37offset,$E1256))*OFFSET($F$7,0,$E1256))-SUM($G1256:Y1256))*(OFFSET('PTRM input'!$G$477,0,$E1256-1)/A37taxstdlife))))</f>
        <v>0</v>
      </c>
      <c r="AA1256" s="251">
        <f ca="1">IF(A37taxstdlife="n/a","n/a",IF(A37taxstdlife="",0,IF(AA$3&gt;(A37stdlife+$E1256),((INDEX('PTRM input'!$G$385:$P$434,A37offset,$E1256)-INDEX('PTRM input'!$G$277:$P$326,A37offset,$E1256))*OFFSET($F$7,0,$E1256))-SUM($G1256:Z1256),(((INDEX('PTRM input'!$G$385:$P$434,A37offset,$E1256)-INDEX('PTRM input'!$G$277:$P$326,A37offset,$E1256))*OFFSET($F$7,0,$E1256))-SUM($G1256:Z1256))*(OFFSET('PTRM input'!$G$477,0,$E1256-1)/A37taxstdlife))))</f>
        <v>0</v>
      </c>
      <c r="AB1256" s="251">
        <f ca="1">IF(A37taxstdlife="n/a","n/a",IF(A37taxstdlife="",0,IF(AB$3&gt;(A37stdlife+$E1256),((INDEX('PTRM input'!$G$385:$P$434,A37offset,$E1256)-INDEX('PTRM input'!$G$277:$P$326,A37offset,$E1256))*OFFSET($F$7,0,$E1256))-SUM($G1256:AA1256),(((INDEX('PTRM input'!$G$385:$P$434,A37offset,$E1256)-INDEX('PTRM input'!$G$277:$P$326,A37offset,$E1256))*OFFSET($F$7,0,$E1256))-SUM($G1256:AA1256))*(OFFSET('PTRM input'!$G$477,0,$E1256-1)/A37taxstdlife))))</f>
        <v>0</v>
      </c>
      <c r="AC1256" s="251">
        <f ca="1">IF(A37taxstdlife="n/a","n/a",IF(A37taxstdlife="",0,IF(AC$3&gt;(A37stdlife+$E1256),((INDEX('PTRM input'!$G$385:$P$434,A37offset,$E1256)-INDEX('PTRM input'!$G$277:$P$326,A37offset,$E1256))*OFFSET($F$7,0,$E1256))-SUM($G1256:AB1256),(((INDEX('PTRM input'!$G$385:$P$434,A37offset,$E1256)-INDEX('PTRM input'!$G$277:$P$326,A37offset,$E1256))*OFFSET($F$7,0,$E1256))-SUM($G1256:AB1256))*(OFFSET('PTRM input'!$G$477,0,$E1256-1)/A37taxstdlife))))</f>
        <v>0</v>
      </c>
      <c r="AD1256" s="251">
        <f ca="1">IF(A37taxstdlife="n/a","n/a",IF(A37taxstdlife="",0,IF(AD$3&gt;(A37stdlife+$E1256),((INDEX('PTRM input'!$G$385:$P$434,A37offset,$E1256)-INDEX('PTRM input'!$G$277:$P$326,A37offset,$E1256))*OFFSET($F$7,0,$E1256))-SUM($G1256:AC1256),(((INDEX('PTRM input'!$G$385:$P$434,A37offset,$E1256)-INDEX('PTRM input'!$G$277:$P$326,A37offset,$E1256))*OFFSET($F$7,0,$E1256))-SUM($G1256:AC1256))*(OFFSET('PTRM input'!$G$477,0,$E1256-1)/A37taxstdlife))))</f>
        <v>0</v>
      </c>
      <c r="AE1256" s="251">
        <f ca="1">IF(A37taxstdlife="n/a","n/a",IF(A37taxstdlife="",0,IF(AE$3&gt;(A37stdlife+$E1256),((INDEX('PTRM input'!$G$385:$P$434,A37offset,$E1256)-INDEX('PTRM input'!$G$277:$P$326,A37offset,$E1256))*OFFSET($F$7,0,$E1256))-SUM($G1256:AD1256),(((INDEX('PTRM input'!$G$385:$P$434,A37offset,$E1256)-INDEX('PTRM input'!$G$277:$P$326,A37offset,$E1256))*OFFSET($F$7,0,$E1256))-SUM($G1256:AD1256))*(OFFSET('PTRM input'!$G$477,0,$E1256-1)/A37taxstdlife))))</f>
        <v>0</v>
      </c>
      <c r="AF1256" s="251">
        <f ca="1">IF(A37taxstdlife="n/a","n/a",IF(A37taxstdlife="",0,IF(AF$3&gt;(A37stdlife+$E1256),((INDEX('PTRM input'!$G$385:$P$434,A37offset,$E1256)-INDEX('PTRM input'!$G$277:$P$326,A37offset,$E1256))*OFFSET($F$7,0,$E1256))-SUM($G1256:AE1256),(((INDEX('PTRM input'!$G$385:$P$434,A37offset,$E1256)-INDEX('PTRM input'!$G$277:$P$326,A37offset,$E1256))*OFFSET($F$7,0,$E1256))-SUM($G1256:AE1256))*(OFFSET('PTRM input'!$G$477,0,$E1256-1)/A37taxstdlife))))</f>
        <v>0</v>
      </c>
      <c r="AG1256" s="251">
        <f ca="1">IF(A37taxstdlife="n/a","n/a",IF(A37taxstdlife="",0,IF(AG$3&gt;(A37stdlife+$E1256),((INDEX('PTRM input'!$G$385:$P$434,A37offset,$E1256)-INDEX('PTRM input'!$G$277:$P$326,A37offset,$E1256))*OFFSET($F$7,0,$E1256))-SUM($G1256:AF1256),(((INDEX('PTRM input'!$G$385:$P$434,A37offset,$E1256)-INDEX('PTRM input'!$G$277:$P$326,A37offset,$E1256))*OFFSET($F$7,0,$E1256))-SUM($G1256:AF1256))*(OFFSET('PTRM input'!$G$477,0,$E1256-1)/A37taxstdlife))))</f>
        <v>0</v>
      </c>
      <c r="AH1256" s="251">
        <f ca="1">IF(A37taxstdlife="n/a","n/a",IF(A37taxstdlife="",0,IF(AH$3&gt;(A37stdlife+$E1256),((INDEX('PTRM input'!$G$385:$P$434,A37offset,$E1256)-INDEX('PTRM input'!$G$277:$P$326,A37offset,$E1256))*OFFSET($F$7,0,$E1256))-SUM($G1256:AG1256),(((INDEX('PTRM input'!$G$385:$P$434,A37offset,$E1256)-INDEX('PTRM input'!$G$277:$P$326,A37offset,$E1256))*OFFSET($F$7,0,$E1256))-SUM($G1256:AG1256))*(OFFSET('PTRM input'!$G$477,0,$E1256-1)/A37taxstdlife))))</f>
        <v>0</v>
      </c>
      <c r="AI1256" s="251">
        <f ca="1">IF(A37taxstdlife="n/a","n/a",IF(A37taxstdlife="",0,IF(AI$3&gt;(A37stdlife+$E1256),((INDEX('PTRM input'!$G$385:$P$434,A37offset,$E1256)-INDEX('PTRM input'!$G$277:$P$326,A37offset,$E1256))*OFFSET($F$7,0,$E1256))-SUM($G1256:AH1256),(((INDEX('PTRM input'!$G$385:$P$434,A37offset,$E1256)-INDEX('PTRM input'!$G$277:$P$326,A37offset,$E1256))*OFFSET($F$7,0,$E1256))-SUM($G1256:AH1256))*(OFFSET('PTRM input'!$G$477,0,$E1256-1)/A37taxstdlife))))</f>
        <v>0</v>
      </c>
      <c r="AJ1256" s="251">
        <f ca="1">IF(A37taxstdlife="n/a","n/a",IF(A37taxstdlife="",0,IF(AJ$3&gt;(A37stdlife+$E1256),((INDEX('PTRM input'!$G$385:$P$434,A37offset,$E1256)-INDEX('PTRM input'!$G$277:$P$326,A37offset,$E1256))*OFFSET($F$7,0,$E1256))-SUM($G1256:AI1256),(((INDEX('PTRM input'!$G$385:$P$434,A37offset,$E1256)-INDEX('PTRM input'!$G$277:$P$326,A37offset,$E1256))*OFFSET($F$7,0,$E1256))-SUM($G1256:AI1256))*(OFFSET('PTRM input'!$G$477,0,$E1256-1)/A37taxstdlife))))</f>
        <v>0</v>
      </c>
      <c r="AK1256" s="251">
        <f ca="1">IF(A37taxstdlife="n/a","n/a",IF(A37taxstdlife="",0,IF(AK$3&gt;(A37stdlife+$E1256),((INDEX('PTRM input'!$G$385:$P$434,A37offset,$E1256)-INDEX('PTRM input'!$G$277:$P$326,A37offset,$E1256))*OFFSET($F$7,0,$E1256))-SUM($G1256:AJ1256),(((INDEX('PTRM input'!$G$385:$P$434,A37offset,$E1256)-INDEX('PTRM input'!$G$277:$P$326,A37offset,$E1256))*OFFSET($F$7,0,$E1256))-SUM($G1256:AJ1256))*(OFFSET('PTRM input'!$G$477,0,$E1256-1)/A37taxstdlife))))</f>
        <v>0</v>
      </c>
      <c r="AL1256" s="251">
        <f ca="1">IF(A37taxstdlife="n/a","n/a",IF(A37taxstdlife="",0,IF(AL$3&gt;(A37stdlife+$E1256),((INDEX('PTRM input'!$G$385:$P$434,A37offset,$E1256)-INDEX('PTRM input'!$G$277:$P$326,A37offset,$E1256))*OFFSET($F$7,0,$E1256))-SUM($G1256:AK1256),(((INDEX('PTRM input'!$G$385:$P$434,A37offset,$E1256)-INDEX('PTRM input'!$G$277:$P$326,A37offset,$E1256))*OFFSET($F$7,0,$E1256))-SUM($G1256:AK1256))*(OFFSET('PTRM input'!$G$477,0,$E1256-1)/A37taxstdlife))))</f>
        <v>0</v>
      </c>
      <c r="AM1256" s="251">
        <f ca="1">IF(A37taxstdlife="n/a","n/a",IF(A37taxstdlife="",0,IF(AM$3&gt;(A37stdlife+$E1256),((INDEX('PTRM input'!$G$385:$P$434,A37offset,$E1256)-INDEX('PTRM input'!$G$277:$P$326,A37offset,$E1256))*OFFSET($F$7,0,$E1256))-SUM($G1256:AL1256),(((INDEX('PTRM input'!$G$385:$P$434,A37offset,$E1256)-INDEX('PTRM input'!$G$277:$P$326,A37offset,$E1256))*OFFSET($F$7,0,$E1256))-SUM($G1256:AL1256))*(OFFSET('PTRM input'!$G$477,0,$E1256-1)/A37taxstdlife))))</f>
        <v>0</v>
      </c>
      <c r="AN1256" s="251">
        <f ca="1">IF(A37taxstdlife="n/a","n/a",IF(A37taxstdlife="",0,IF(AN$3&gt;(A37stdlife+$E1256),((INDEX('PTRM input'!$G$385:$P$434,A37offset,$E1256)-INDEX('PTRM input'!$G$277:$P$326,A37offset,$E1256))*OFFSET($F$7,0,$E1256))-SUM($G1256:AM1256),(((INDEX('PTRM input'!$G$385:$P$434,A37offset,$E1256)-INDEX('PTRM input'!$G$277:$P$326,A37offset,$E1256))*OFFSET($F$7,0,$E1256))-SUM($G1256:AM1256))*(OFFSET('PTRM input'!$G$477,0,$E1256-1)/A37taxstdlife))))</f>
        <v>0</v>
      </c>
      <c r="AO1256" s="251">
        <f ca="1">IF(A37taxstdlife="n/a","n/a",IF(A37taxstdlife="",0,IF(AO$3&gt;(A37stdlife+$E1256),((INDEX('PTRM input'!$G$385:$P$434,A37offset,$E1256)-INDEX('PTRM input'!$G$277:$P$326,A37offset,$E1256))*OFFSET($F$7,0,$E1256))-SUM($G1256:AN1256),(((INDEX('PTRM input'!$G$385:$P$434,A37offset,$E1256)-INDEX('PTRM input'!$G$277:$P$326,A37offset,$E1256))*OFFSET($F$7,0,$E1256))-SUM($G1256:AN1256))*(OFFSET('PTRM input'!$G$477,0,$E1256-1)/A37taxstdlife))))</f>
        <v>0</v>
      </c>
      <c r="AP1256" s="251">
        <f ca="1">IF(A37taxstdlife="n/a","n/a",IF(A37taxstdlife="",0,IF(AP$3&gt;(A37stdlife+$E1256),((INDEX('PTRM input'!$G$385:$P$434,A37offset,$E1256)-INDEX('PTRM input'!$G$277:$P$326,A37offset,$E1256))*OFFSET($F$7,0,$E1256))-SUM($G1256:AO1256),(((INDEX('PTRM input'!$G$385:$P$434,A37offset,$E1256)-INDEX('PTRM input'!$G$277:$P$326,A37offset,$E1256))*OFFSET($F$7,0,$E1256))-SUM($G1256:AO1256))*(OFFSET('PTRM input'!$G$477,0,$E1256-1)/A37taxstdlife))))</f>
        <v>0</v>
      </c>
      <c r="AQ1256" s="251">
        <f ca="1">IF(A37taxstdlife="n/a","n/a",IF(A37taxstdlife="",0,IF(AQ$3&gt;(A37stdlife+$E1256),((INDEX('PTRM input'!$G$385:$P$434,A37offset,$E1256)-INDEX('PTRM input'!$G$277:$P$326,A37offset,$E1256))*OFFSET($F$7,0,$E1256))-SUM($G1256:AP1256),(((INDEX('PTRM input'!$G$385:$P$434,A37offset,$E1256)-INDEX('PTRM input'!$G$277:$P$326,A37offset,$E1256))*OFFSET($F$7,0,$E1256))-SUM($G1256:AP1256))*(OFFSET('PTRM input'!$G$477,0,$E1256-1)/A37taxstdlife))))</f>
        <v>0</v>
      </c>
      <c r="AR1256" s="251">
        <f ca="1">IF(A37taxstdlife="n/a","n/a",IF(A37taxstdlife="",0,IF(AR$3&gt;(A37stdlife+$E1256),((INDEX('PTRM input'!$G$385:$P$434,A37offset,$E1256)-INDEX('PTRM input'!$G$277:$P$326,A37offset,$E1256))*OFFSET($F$7,0,$E1256))-SUM($G1256:AQ1256),(((INDEX('PTRM input'!$G$385:$P$434,A37offset,$E1256)-INDEX('PTRM input'!$G$277:$P$326,A37offset,$E1256))*OFFSET($F$7,0,$E1256))-SUM($G1256:AQ1256))*(OFFSET('PTRM input'!$G$477,0,$E1256-1)/A37taxstdlife))))</f>
        <v>0</v>
      </c>
      <c r="AS1256" s="251">
        <f ca="1">IF(A37taxstdlife="n/a","n/a",IF(A37taxstdlife="",0,IF(AS$3&gt;(A37stdlife+$E1256),((INDEX('PTRM input'!$G$385:$P$434,A37offset,$E1256)-INDEX('PTRM input'!$G$277:$P$326,A37offset,$E1256))*OFFSET($F$7,0,$E1256))-SUM($G1256:AR1256),(((INDEX('PTRM input'!$G$385:$P$434,A37offset,$E1256)-INDEX('PTRM input'!$G$277:$P$326,A37offset,$E1256))*OFFSET($F$7,0,$E1256))-SUM($G1256:AR1256))*(OFFSET('PTRM input'!$G$477,0,$E1256-1)/A37taxstdlife))))</f>
        <v>0</v>
      </c>
      <c r="AT1256" s="251">
        <f ca="1">IF(A37taxstdlife="n/a","n/a",IF(A37taxstdlife="",0,IF(AT$3&gt;(A37stdlife+$E1256),((INDEX('PTRM input'!$G$385:$P$434,A37offset,$E1256)-INDEX('PTRM input'!$G$277:$P$326,A37offset,$E1256))*OFFSET($F$7,0,$E1256))-SUM($G1256:AS1256),(((INDEX('PTRM input'!$G$385:$P$434,A37offset,$E1256)-INDEX('PTRM input'!$G$277:$P$326,A37offset,$E1256))*OFFSET($F$7,0,$E1256))-SUM($G1256:AS1256))*(OFFSET('PTRM input'!$G$477,0,$E1256-1)/A37taxstdlife))))</f>
        <v>0</v>
      </c>
      <c r="AU1256" s="251">
        <f ca="1">IF(A37taxstdlife="n/a","n/a",IF(A37taxstdlife="",0,IF(AU$3&gt;(A37stdlife+$E1256),((INDEX('PTRM input'!$G$385:$P$434,A37offset,$E1256)-INDEX('PTRM input'!$G$277:$P$326,A37offset,$E1256))*OFFSET($F$7,0,$E1256))-SUM($G1256:AT1256),(((INDEX('PTRM input'!$G$385:$P$434,A37offset,$E1256)-INDEX('PTRM input'!$G$277:$P$326,A37offset,$E1256))*OFFSET($F$7,0,$E1256))-SUM($G1256:AT1256))*(OFFSET('PTRM input'!$G$477,0,$E1256-1)/A37taxstdlife))))</f>
        <v>0</v>
      </c>
      <c r="AV1256" s="251">
        <f ca="1">IF(A37taxstdlife="n/a","n/a",IF(A37taxstdlife="",0,IF(AV$3&gt;(A37stdlife+$E1256),((INDEX('PTRM input'!$G$385:$P$434,A37offset,$E1256)-INDEX('PTRM input'!$G$277:$P$326,A37offset,$E1256))*OFFSET($F$7,0,$E1256))-SUM($G1256:AU1256),(((INDEX('PTRM input'!$G$385:$P$434,A37offset,$E1256)-INDEX('PTRM input'!$G$277:$P$326,A37offset,$E1256))*OFFSET($F$7,0,$E1256))-SUM($G1256:AU1256))*(OFFSET('PTRM input'!$G$477,0,$E1256-1)/A37taxstdlife))))</f>
        <v>0</v>
      </c>
      <c r="AW1256" s="251">
        <f ca="1">IF(A37taxstdlife="n/a","n/a",IF(A37taxstdlife="",0,IF(AW$3&gt;(A37stdlife+$E1256),((INDEX('PTRM input'!$G$385:$P$434,A37offset,$E1256)-INDEX('PTRM input'!$G$277:$P$326,A37offset,$E1256))*OFFSET($F$7,0,$E1256))-SUM($G1256:AV1256),(((INDEX('PTRM input'!$G$385:$P$434,A37offset,$E1256)-INDEX('PTRM input'!$G$277:$P$326,A37offset,$E1256))*OFFSET($F$7,0,$E1256))-SUM($G1256:AV1256))*(OFFSET('PTRM input'!$G$477,0,$E1256-1)/A37taxstdlife))))</f>
        <v>0</v>
      </c>
      <c r="AX1256" s="251">
        <f ca="1">IF(A37taxstdlife="n/a","n/a",IF(A37taxstdlife="",0,IF(AX$3&gt;(A37stdlife+$E1256),((INDEX('PTRM input'!$G$385:$P$434,A37offset,$E1256)-INDEX('PTRM input'!$G$277:$P$326,A37offset,$E1256))*OFFSET($F$7,0,$E1256))-SUM($G1256:AW1256),(((INDEX('PTRM input'!$G$385:$P$434,A37offset,$E1256)-INDEX('PTRM input'!$G$277:$P$326,A37offset,$E1256))*OFFSET($F$7,0,$E1256))-SUM($G1256:AW1256))*(OFFSET('PTRM input'!$G$477,0,$E1256-1)/A37taxstdlife))))</f>
        <v>0</v>
      </c>
      <c r="AY1256" s="251">
        <f ca="1">IF(A37taxstdlife="n/a","n/a",IF(A37taxstdlife="",0,IF(AY$3&gt;(A37stdlife+$E1256),((INDEX('PTRM input'!$G$385:$P$434,A37offset,$E1256)-INDEX('PTRM input'!$G$277:$P$326,A37offset,$E1256))*OFFSET($F$7,0,$E1256))-SUM($G1256:AX1256),(((INDEX('PTRM input'!$G$385:$P$434,A37offset,$E1256)-INDEX('PTRM input'!$G$277:$P$326,A37offset,$E1256))*OFFSET($F$7,0,$E1256))-SUM($G1256:AX1256))*(OFFSET('PTRM input'!$G$477,0,$E1256-1)/A37taxstdlife))))</f>
        <v>0</v>
      </c>
      <c r="AZ1256" s="251">
        <f ca="1">IF(A37taxstdlife="n/a","n/a",IF(A37taxstdlife="",0,IF(AZ$3&gt;(A37stdlife+$E1256),((INDEX('PTRM input'!$G$385:$P$434,A37offset,$E1256)-INDEX('PTRM input'!$G$277:$P$326,A37offset,$E1256))*OFFSET($F$7,0,$E1256))-SUM($G1256:AY1256),(((INDEX('PTRM input'!$G$385:$P$434,A37offset,$E1256)-INDEX('PTRM input'!$G$277:$P$326,A37offset,$E1256))*OFFSET($F$7,0,$E1256))-SUM($G1256:AY1256))*(OFFSET('PTRM input'!$G$477,0,$E1256-1)/A37taxstdlife))))</f>
        <v>0</v>
      </c>
      <c r="BA1256" s="251">
        <f ca="1">IF(A37taxstdlife="n/a","n/a",IF(A37taxstdlife="",0,IF(BA$3&gt;(A37stdlife+$E1256),((INDEX('PTRM input'!$G$385:$P$434,A37offset,$E1256)-INDEX('PTRM input'!$G$277:$P$326,A37offset,$E1256))*OFFSET($F$7,0,$E1256))-SUM($G1256:AZ1256),(((INDEX('PTRM input'!$G$385:$P$434,A37offset,$E1256)-INDEX('PTRM input'!$G$277:$P$326,A37offset,$E1256))*OFFSET($F$7,0,$E1256))-SUM($G1256:AZ1256))*(OFFSET('PTRM input'!$G$477,0,$E1256-1)/A37taxstdlife))))</f>
        <v>0</v>
      </c>
      <c r="BB1256" s="251">
        <f ca="1">IF(A37taxstdlife="n/a","n/a",IF(A37taxstdlife="",0,IF(BB$3&gt;(A37stdlife+$E1256),((INDEX('PTRM input'!$G$385:$P$434,A37offset,$E1256)-INDEX('PTRM input'!$G$277:$P$326,A37offset,$E1256))*OFFSET($F$7,0,$E1256))-SUM($G1256:BA1256),(((INDEX('PTRM input'!$G$385:$P$434,A37offset,$E1256)-INDEX('PTRM input'!$G$277:$P$326,A37offset,$E1256))*OFFSET($F$7,0,$E1256))-SUM($G1256:BA1256))*(OFFSET('PTRM input'!$G$477,0,$E1256-1)/A37taxstdlife))))</f>
        <v>0</v>
      </c>
      <c r="BC1256" s="251">
        <f ca="1">IF(A37taxstdlife="n/a","n/a",IF(A37taxstdlife="",0,IF(BC$3&gt;(A37stdlife+$E1256),((INDEX('PTRM input'!$G$385:$P$434,A37offset,$E1256)-INDEX('PTRM input'!$G$277:$P$326,A37offset,$E1256))*OFFSET($F$7,0,$E1256))-SUM($G1256:BB1256),(((INDEX('PTRM input'!$G$385:$P$434,A37offset,$E1256)-INDEX('PTRM input'!$G$277:$P$326,A37offset,$E1256))*OFFSET($F$7,0,$E1256))-SUM($G1256:BB1256))*(OFFSET('PTRM input'!$G$477,0,$E1256-1)/A37taxstdlife))))</f>
        <v>0</v>
      </c>
      <c r="BD1256" s="251">
        <f ca="1">IF(A37taxstdlife="n/a","n/a",IF(A37taxstdlife="",0,IF(BD$3&gt;(A37stdlife+$E1256),((INDEX('PTRM input'!$G$385:$P$434,A37offset,$E1256)-INDEX('PTRM input'!$G$277:$P$326,A37offset,$E1256))*OFFSET($F$7,0,$E1256))-SUM($G1256:BC1256),(((INDEX('PTRM input'!$G$385:$P$434,A37offset,$E1256)-INDEX('PTRM input'!$G$277:$P$326,A37offset,$E1256))*OFFSET($F$7,0,$E1256))-SUM($G1256:BC1256))*(OFFSET('PTRM input'!$G$477,0,$E1256-1)/A37taxstdlife))))</f>
        <v>0</v>
      </c>
      <c r="BE1256" s="251">
        <f ca="1">IF(A37taxstdlife="n/a","n/a",IF(A37taxstdlife="",0,IF(BE$3&gt;(A37stdlife+$E1256),((INDEX('PTRM input'!$G$385:$P$434,A37offset,$E1256)-INDEX('PTRM input'!$G$277:$P$326,A37offset,$E1256))*OFFSET($F$7,0,$E1256))-SUM($G1256:BD1256),(((INDEX('PTRM input'!$G$385:$P$434,A37offset,$E1256)-INDEX('PTRM input'!$G$277:$P$326,A37offset,$E1256))*OFFSET($F$7,0,$E1256))-SUM($G1256:BD1256))*(OFFSET('PTRM input'!$G$477,0,$E1256-1)/A37taxstdlife))))</f>
        <v>0</v>
      </c>
      <c r="BF1256" s="251">
        <f ca="1">IF(A37taxstdlife="n/a","n/a",IF(A37taxstdlife="",0,IF(BF$3&gt;(A37stdlife+$E1256),((INDEX('PTRM input'!$G$385:$P$434,A37offset,$E1256)-INDEX('PTRM input'!$G$277:$P$326,A37offset,$E1256))*OFFSET($F$7,0,$E1256))-SUM($G1256:BE1256),(((INDEX('PTRM input'!$G$385:$P$434,A37offset,$E1256)-INDEX('PTRM input'!$G$277:$P$326,A37offset,$E1256))*OFFSET($F$7,0,$E1256))-SUM($G1256:BE1256))*(OFFSET('PTRM input'!$G$477,0,$E1256-1)/A37taxstdlife))))</f>
        <v>0</v>
      </c>
      <c r="BG1256" s="251">
        <f ca="1">IF(A37taxstdlife="n/a","n/a",IF(A37taxstdlife="",0,IF(BG$3&gt;(A37stdlife+$E1256),((INDEX('PTRM input'!$G$385:$P$434,A37offset,$E1256)-INDEX('PTRM input'!$G$277:$P$326,A37offset,$E1256))*OFFSET($F$7,0,$E1256))-SUM($G1256:BF1256),(((INDEX('PTRM input'!$G$385:$P$434,A37offset,$E1256)-INDEX('PTRM input'!$G$277:$P$326,A37offset,$E1256))*OFFSET($F$7,0,$E1256))-SUM($G1256:BF1256))*(OFFSET('PTRM input'!$G$477,0,$E1256-1)/A37taxstdlife))))</f>
        <v>0</v>
      </c>
      <c r="BH1256" s="251">
        <f ca="1">IF(A37taxstdlife="n/a","n/a",IF(A37taxstdlife="",0,IF(BH$3&gt;(A37stdlife+$E1256),((INDEX('PTRM input'!$G$385:$P$434,A37offset,$E1256)-INDEX('PTRM input'!$G$277:$P$326,A37offset,$E1256))*OFFSET($F$7,0,$E1256))-SUM($G1256:BG1256),(((INDEX('PTRM input'!$G$385:$P$434,A37offset,$E1256)-INDEX('PTRM input'!$G$277:$P$326,A37offset,$E1256))*OFFSET($F$7,0,$E1256))-SUM($G1256:BG1256))*(OFFSET('PTRM input'!$G$477,0,$E1256-1)/A37taxstdlife))))</f>
        <v>0</v>
      </c>
      <c r="BI1256" s="251">
        <f ca="1">IF(A37taxstdlife="n/a","n/a",IF(A37taxstdlife="",0,IF(BI$3&gt;(A37stdlife+$E1256),((INDEX('PTRM input'!$G$385:$P$434,A37offset,$E1256)-INDEX('PTRM input'!$G$277:$P$326,A37offset,$E1256))*OFFSET($F$7,0,$E1256))-SUM($G1256:BH1256),(((INDEX('PTRM input'!$G$385:$P$434,A37offset,$E1256)-INDEX('PTRM input'!$G$277:$P$326,A37offset,$E1256))*OFFSET($F$7,0,$E1256))-SUM($G1256:BH1256))*(OFFSET('PTRM input'!$G$477,0,$E1256-1)/A37taxstdlife))))</f>
        <v>0</v>
      </c>
      <c r="BJ1256" s="116"/>
      <c r="BK1256" s="116"/>
      <c r="BL1256" s="116"/>
      <c r="BM1256" s="116"/>
    </row>
    <row r="1257" spans="1:65" ht="12.75" hidden="1" customHeight="1" outlineLevel="2">
      <c r="A1257" s="366"/>
      <c r="B1257" s="19"/>
      <c r="C1257" s="18"/>
      <c r="D1257" s="760"/>
      <c r="E1257" s="86">
        <v>8</v>
      </c>
      <c r="F1257" s="356"/>
      <c r="G1257" s="434"/>
      <c r="H1257" s="435"/>
      <c r="I1257" s="435"/>
      <c r="J1257" s="435"/>
      <c r="K1257" s="435"/>
      <c r="L1257" s="435"/>
      <c r="M1257" s="435"/>
      <c r="N1257" s="619"/>
      <c r="O1257" s="251">
        <f ca="1">IF(A37taxstdlife="n/a","n/a",IF(A37taxstdlife="",0,IF(O$3&gt;(A37stdlife+$E1257),((INDEX('PTRM input'!$G$385:$P$434,A37offset,$E1257)-INDEX('PTRM input'!$G$277:$P$326,A37offset,$E1257))*OFFSET($F$7,0,$E1257))-SUM($G1257:N1257),(((INDEX('PTRM input'!$G$385:$P$434,A37offset,$E1257)-INDEX('PTRM input'!$G$277:$P$326,A37offset,$E1257))*OFFSET($F$7,0,$E1257))-SUM($G1257:N1257))*(OFFSET('PTRM input'!$G$477,0,$E1257-1)/A37taxstdlife))))</f>
        <v>0</v>
      </c>
      <c r="P1257" s="251">
        <f ca="1">IF(A37taxstdlife="n/a","n/a",IF(A37taxstdlife="",0,IF(P$3&gt;(A37stdlife+$E1257),((INDEX('PTRM input'!$G$385:$P$434,A37offset,$E1257)-INDEX('PTRM input'!$G$277:$P$326,A37offset,$E1257))*OFFSET($F$7,0,$E1257))-SUM($G1257:O1257),(((INDEX('PTRM input'!$G$385:$P$434,A37offset,$E1257)-INDEX('PTRM input'!$G$277:$P$326,A37offset,$E1257))*OFFSET($F$7,0,$E1257))-SUM($G1257:O1257))*(OFFSET('PTRM input'!$G$477,0,$E1257-1)/A37taxstdlife))))</f>
        <v>0</v>
      </c>
      <c r="Q1257" s="251">
        <f ca="1">IF(A37taxstdlife="n/a","n/a",IF(A37taxstdlife="",0,IF(Q$3&gt;(A37stdlife+$E1257),((INDEX('PTRM input'!$G$385:$P$434,A37offset,$E1257)-INDEX('PTRM input'!$G$277:$P$326,A37offset,$E1257))*OFFSET($F$7,0,$E1257))-SUM($G1257:P1257),(((INDEX('PTRM input'!$G$385:$P$434,A37offset,$E1257)-INDEX('PTRM input'!$G$277:$P$326,A37offset,$E1257))*OFFSET($F$7,0,$E1257))-SUM($G1257:P1257))*(OFFSET('PTRM input'!$G$477,0,$E1257-1)/A37taxstdlife))))</f>
        <v>0</v>
      </c>
      <c r="R1257" s="251">
        <f ca="1">IF(A37taxstdlife="n/a","n/a",IF(A37taxstdlife="",0,IF(R$3&gt;(A37stdlife+$E1257),((INDEX('PTRM input'!$G$385:$P$434,A37offset,$E1257)-INDEX('PTRM input'!$G$277:$P$326,A37offset,$E1257))*OFFSET($F$7,0,$E1257))-SUM($G1257:Q1257),(((INDEX('PTRM input'!$G$385:$P$434,A37offset,$E1257)-INDEX('PTRM input'!$G$277:$P$326,A37offset,$E1257))*OFFSET($F$7,0,$E1257))-SUM($G1257:Q1257))*(OFFSET('PTRM input'!$G$477,0,$E1257-1)/A37taxstdlife))))</f>
        <v>0</v>
      </c>
      <c r="S1257" s="251">
        <f ca="1">IF(A37taxstdlife="n/a","n/a",IF(A37taxstdlife="",0,IF(S$3&gt;(A37stdlife+$E1257),((INDEX('PTRM input'!$G$385:$P$434,A37offset,$E1257)-INDEX('PTRM input'!$G$277:$P$326,A37offset,$E1257))*OFFSET($F$7,0,$E1257))-SUM($G1257:R1257),(((INDEX('PTRM input'!$G$385:$P$434,A37offset,$E1257)-INDEX('PTRM input'!$G$277:$P$326,A37offset,$E1257))*OFFSET($F$7,0,$E1257))-SUM($G1257:R1257))*(OFFSET('PTRM input'!$G$477,0,$E1257-1)/A37taxstdlife))))</f>
        <v>0</v>
      </c>
      <c r="T1257" s="251">
        <f ca="1">IF(A37taxstdlife="n/a","n/a",IF(A37taxstdlife="",0,IF(T$3&gt;(A37stdlife+$E1257),((INDEX('PTRM input'!$G$385:$P$434,A37offset,$E1257)-INDEX('PTRM input'!$G$277:$P$326,A37offset,$E1257))*OFFSET($F$7,0,$E1257))-SUM($G1257:S1257),(((INDEX('PTRM input'!$G$385:$P$434,A37offset,$E1257)-INDEX('PTRM input'!$G$277:$P$326,A37offset,$E1257))*OFFSET($F$7,0,$E1257))-SUM($G1257:S1257))*(OFFSET('PTRM input'!$G$477,0,$E1257-1)/A37taxstdlife))))</f>
        <v>0</v>
      </c>
      <c r="U1257" s="251">
        <f ca="1">IF(A37taxstdlife="n/a","n/a",IF(A37taxstdlife="",0,IF(U$3&gt;(A37stdlife+$E1257),((INDEX('PTRM input'!$G$385:$P$434,A37offset,$E1257)-INDEX('PTRM input'!$G$277:$P$326,A37offset,$E1257))*OFFSET($F$7,0,$E1257))-SUM($G1257:T1257),(((INDEX('PTRM input'!$G$385:$P$434,A37offset,$E1257)-INDEX('PTRM input'!$G$277:$P$326,A37offset,$E1257))*OFFSET($F$7,0,$E1257))-SUM($G1257:T1257))*(OFFSET('PTRM input'!$G$477,0,$E1257-1)/A37taxstdlife))))</f>
        <v>0</v>
      </c>
      <c r="V1257" s="251">
        <f ca="1">IF(A37taxstdlife="n/a","n/a",IF(A37taxstdlife="",0,IF(V$3&gt;(A37stdlife+$E1257),((INDEX('PTRM input'!$G$385:$P$434,A37offset,$E1257)-INDEX('PTRM input'!$G$277:$P$326,A37offset,$E1257))*OFFSET($F$7,0,$E1257))-SUM($G1257:U1257),(((INDEX('PTRM input'!$G$385:$P$434,A37offset,$E1257)-INDEX('PTRM input'!$G$277:$P$326,A37offset,$E1257))*OFFSET($F$7,0,$E1257))-SUM($G1257:U1257))*(OFFSET('PTRM input'!$G$477,0,$E1257-1)/A37taxstdlife))))</f>
        <v>0</v>
      </c>
      <c r="W1257" s="251">
        <f ca="1">IF(A37taxstdlife="n/a","n/a",IF(A37taxstdlife="",0,IF(W$3&gt;(A37stdlife+$E1257),((INDEX('PTRM input'!$G$385:$P$434,A37offset,$E1257)-INDEX('PTRM input'!$G$277:$P$326,A37offset,$E1257))*OFFSET($F$7,0,$E1257))-SUM($G1257:V1257),(((INDEX('PTRM input'!$G$385:$P$434,A37offset,$E1257)-INDEX('PTRM input'!$G$277:$P$326,A37offset,$E1257))*OFFSET($F$7,0,$E1257))-SUM($G1257:V1257))*(OFFSET('PTRM input'!$G$477,0,$E1257-1)/A37taxstdlife))))</f>
        <v>0</v>
      </c>
      <c r="X1257" s="251">
        <f ca="1">IF(A37taxstdlife="n/a","n/a",IF(A37taxstdlife="",0,IF(X$3&gt;(A37stdlife+$E1257),((INDEX('PTRM input'!$G$385:$P$434,A37offset,$E1257)-INDEX('PTRM input'!$G$277:$P$326,A37offset,$E1257))*OFFSET($F$7,0,$E1257))-SUM($G1257:W1257),(((INDEX('PTRM input'!$G$385:$P$434,A37offset,$E1257)-INDEX('PTRM input'!$G$277:$P$326,A37offset,$E1257))*OFFSET($F$7,0,$E1257))-SUM($G1257:W1257))*(OFFSET('PTRM input'!$G$477,0,$E1257-1)/A37taxstdlife))))</f>
        <v>0</v>
      </c>
      <c r="Y1257" s="251">
        <f ca="1">IF(A37taxstdlife="n/a","n/a",IF(A37taxstdlife="",0,IF(Y$3&gt;(A37stdlife+$E1257),((INDEX('PTRM input'!$G$385:$P$434,A37offset,$E1257)-INDEX('PTRM input'!$G$277:$P$326,A37offset,$E1257))*OFFSET($F$7,0,$E1257))-SUM($G1257:X1257),(((INDEX('PTRM input'!$G$385:$P$434,A37offset,$E1257)-INDEX('PTRM input'!$G$277:$P$326,A37offset,$E1257))*OFFSET($F$7,0,$E1257))-SUM($G1257:X1257))*(OFFSET('PTRM input'!$G$477,0,$E1257-1)/A37taxstdlife))))</f>
        <v>0</v>
      </c>
      <c r="Z1257" s="251">
        <f ca="1">IF(A37taxstdlife="n/a","n/a",IF(A37taxstdlife="",0,IF(Z$3&gt;(A37stdlife+$E1257),((INDEX('PTRM input'!$G$385:$P$434,A37offset,$E1257)-INDEX('PTRM input'!$G$277:$P$326,A37offset,$E1257))*OFFSET($F$7,0,$E1257))-SUM($G1257:Y1257),(((INDEX('PTRM input'!$G$385:$P$434,A37offset,$E1257)-INDEX('PTRM input'!$G$277:$P$326,A37offset,$E1257))*OFFSET($F$7,0,$E1257))-SUM($G1257:Y1257))*(OFFSET('PTRM input'!$G$477,0,$E1257-1)/A37taxstdlife))))</f>
        <v>0</v>
      </c>
      <c r="AA1257" s="251">
        <f ca="1">IF(A37taxstdlife="n/a","n/a",IF(A37taxstdlife="",0,IF(AA$3&gt;(A37stdlife+$E1257),((INDEX('PTRM input'!$G$385:$P$434,A37offset,$E1257)-INDEX('PTRM input'!$G$277:$P$326,A37offset,$E1257))*OFFSET($F$7,0,$E1257))-SUM($G1257:Z1257),(((INDEX('PTRM input'!$G$385:$P$434,A37offset,$E1257)-INDEX('PTRM input'!$G$277:$P$326,A37offset,$E1257))*OFFSET($F$7,0,$E1257))-SUM($G1257:Z1257))*(OFFSET('PTRM input'!$G$477,0,$E1257-1)/A37taxstdlife))))</f>
        <v>0</v>
      </c>
      <c r="AB1257" s="251">
        <f ca="1">IF(A37taxstdlife="n/a","n/a",IF(A37taxstdlife="",0,IF(AB$3&gt;(A37stdlife+$E1257),((INDEX('PTRM input'!$G$385:$P$434,A37offset,$E1257)-INDEX('PTRM input'!$G$277:$P$326,A37offset,$E1257))*OFFSET($F$7,0,$E1257))-SUM($G1257:AA1257),(((INDEX('PTRM input'!$G$385:$P$434,A37offset,$E1257)-INDEX('PTRM input'!$G$277:$P$326,A37offset,$E1257))*OFFSET($F$7,0,$E1257))-SUM($G1257:AA1257))*(OFFSET('PTRM input'!$G$477,0,$E1257-1)/A37taxstdlife))))</f>
        <v>0</v>
      </c>
      <c r="AC1257" s="251">
        <f ca="1">IF(A37taxstdlife="n/a","n/a",IF(A37taxstdlife="",0,IF(AC$3&gt;(A37stdlife+$E1257),((INDEX('PTRM input'!$G$385:$P$434,A37offset,$E1257)-INDEX('PTRM input'!$G$277:$P$326,A37offset,$E1257))*OFFSET($F$7,0,$E1257))-SUM($G1257:AB1257),(((INDEX('PTRM input'!$G$385:$P$434,A37offset,$E1257)-INDEX('PTRM input'!$G$277:$P$326,A37offset,$E1257))*OFFSET($F$7,0,$E1257))-SUM($G1257:AB1257))*(OFFSET('PTRM input'!$G$477,0,$E1257-1)/A37taxstdlife))))</f>
        <v>0</v>
      </c>
      <c r="AD1257" s="251">
        <f ca="1">IF(A37taxstdlife="n/a","n/a",IF(A37taxstdlife="",0,IF(AD$3&gt;(A37stdlife+$E1257),((INDEX('PTRM input'!$G$385:$P$434,A37offset,$E1257)-INDEX('PTRM input'!$G$277:$P$326,A37offset,$E1257))*OFFSET($F$7,0,$E1257))-SUM($G1257:AC1257),(((INDEX('PTRM input'!$G$385:$P$434,A37offset,$E1257)-INDEX('PTRM input'!$G$277:$P$326,A37offset,$E1257))*OFFSET($F$7,0,$E1257))-SUM($G1257:AC1257))*(OFFSET('PTRM input'!$G$477,0,$E1257-1)/A37taxstdlife))))</f>
        <v>0</v>
      </c>
      <c r="AE1257" s="251">
        <f ca="1">IF(A37taxstdlife="n/a","n/a",IF(A37taxstdlife="",0,IF(AE$3&gt;(A37stdlife+$E1257),((INDEX('PTRM input'!$G$385:$P$434,A37offset,$E1257)-INDEX('PTRM input'!$G$277:$P$326,A37offset,$E1257))*OFFSET($F$7,0,$E1257))-SUM($G1257:AD1257),(((INDEX('PTRM input'!$G$385:$P$434,A37offset,$E1257)-INDEX('PTRM input'!$G$277:$P$326,A37offset,$E1257))*OFFSET($F$7,0,$E1257))-SUM($G1257:AD1257))*(OFFSET('PTRM input'!$G$477,0,$E1257-1)/A37taxstdlife))))</f>
        <v>0</v>
      </c>
      <c r="AF1257" s="251">
        <f ca="1">IF(A37taxstdlife="n/a","n/a",IF(A37taxstdlife="",0,IF(AF$3&gt;(A37stdlife+$E1257),((INDEX('PTRM input'!$G$385:$P$434,A37offset,$E1257)-INDEX('PTRM input'!$G$277:$P$326,A37offset,$E1257))*OFFSET($F$7,0,$E1257))-SUM($G1257:AE1257),(((INDEX('PTRM input'!$G$385:$P$434,A37offset,$E1257)-INDEX('PTRM input'!$G$277:$P$326,A37offset,$E1257))*OFFSET($F$7,0,$E1257))-SUM($G1257:AE1257))*(OFFSET('PTRM input'!$G$477,0,$E1257-1)/A37taxstdlife))))</f>
        <v>0</v>
      </c>
      <c r="AG1257" s="251">
        <f ca="1">IF(A37taxstdlife="n/a","n/a",IF(A37taxstdlife="",0,IF(AG$3&gt;(A37stdlife+$E1257),((INDEX('PTRM input'!$G$385:$P$434,A37offset,$E1257)-INDEX('PTRM input'!$G$277:$P$326,A37offset,$E1257))*OFFSET($F$7,0,$E1257))-SUM($G1257:AF1257),(((INDEX('PTRM input'!$G$385:$P$434,A37offset,$E1257)-INDEX('PTRM input'!$G$277:$P$326,A37offset,$E1257))*OFFSET($F$7,0,$E1257))-SUM($G1257:AF1257))*(OFFSET('PTRM input'!$G$477,0,$E1257-1)/A37taxstdlife))))</f>
        <v>0</v>
      </c>
      <c r="AH1257" s="251">
        <f ca="1">IF(A37taxstdlife="n/a","n/a",IF(A37taxstdlife="",0,IF(AH$3&gt;(A37stdlife+$E1257),((INDEX('PTRM input'!$G$385:$P$434,A37offset,$E1257)-INDEX('PTRM input'!$G$277:$P$326,A37offset,$E1257))*OFFSET($F$7,0,$E1257))-SUM($G1257:AG1257),(((INDEX('PTRM input'!$G$385:$P$434,A37offset,$E1257)-INDEX('PTRM input'!$G$277:$P$326,A37offset,$E1257))*OFFSET($F$7,0,$E1257))-SUM($G1257:AG1257))*(OFFSET('PTRM input'!$G$477,0,$E1257-1)/A37taxstdlife))))</f>
        <v>0</v>
      </c>
      <c r="AI1257" s="251">
        <f ca="1">IF(A37taxstdlife="n/a","n/a",IF(A37taxstdlife="",0,IF(AI$3&gt;(A37stdlife+$E1257),((INDEX('PTRM input'!$G$385:$P$434,A37offset,$E1257)-INDEX('PTRM input'!$G$277:$P$326,A37offset,$E1257))*OFFSET($F$7,0,$E1257))-SUM($G1257:AH1257),(((INDEX('PTRM input'!$G$385:$P$434,A37offset,$E1257)-INDEX('PTRM input'!$G$277:$P$326,A37offset,$E1257))*OFFSET($F$7,0,$E1257))-SUM($G1257:AH1257))*(OFFSET('PTRM input'!$G$477,0,$E1257-1)/A37taxstdlife))))</f>
        <v>0</v>
      </c>
      <c r="AJ1257" s="251">
        <f ca="1">IF(A37taxstdlife="n/a","n/a",IF(A37taxstdlife="",0,IF(AJ$3&gt;(A37stdlife+$E1257),((INDEX('PTRM input'!$G$385:$P$434,A37offset,$E1257)-INDEX('PTRM input'!$G$277:$P$326,A37offset,$E1257))*OFFSET($F$7,0,$E1257))-SUM($G1257:AI1257),(((INDEX('PTRM input'!$G$385:$P$434,A37offset,$E1257)-INDEX('PTRM input'!$G$277:$P$326,A37offset,$E1257))*OFFSET($F$7,0,$E1257))-SUM($G1257:AI1257))*(OFFSET('PTRM input'!$G$477,0,$E1257-1)/A37taxstdlife))))</f>
        <v>0</v>
      </c>
      <c r="AK1257" s="251">
        <f ca="1">IF(A37taxstdlife="n/a","n/a",IF(A37taxstdlife="",0,IF(AK$3&gt;(A37stdlife+$E1257),((INDEX('PTRM input'!$G$385:$P$434,A37offset,$E1257)-INDEX('PTRM input'!$G$277:$P$326,A37offset,$E1257))*OFFSET($F$7,0,$E1257))-SUM($G1257:AJ1257),(((INDEX('PTRM input'!$G$385:$P$434,A37offset,$E1257)-INDEX('PTRM input'!$G$277:$P$326,A37offset,$E1257))*OFFSET($F$7,0,$E1257))-SUM($G1257:AJ1257))*(OFFSET('PTRM input'!$G$477,0,$E1257-1)/A37taxstdlife))))</f>
        <v>0</v>
      </c>
      <c r="AL1257" s="251">
        <f ca="1">IF(A37taxstdlife="n/a","n/a",IF(A37taxstdlife="",0,IF(AL$3&gt;(A37stdlife+$E1257),((INDEX('PTRM input'!$G$385:$P$434,A37offset,$E1257)-INDEX('PTRM input'!$G$277:$P$326,A37offset,$E1257))*OFFSET($F$7,0,$E1257))-SUM($G1257:AK1257),(((INDEX('PTRM input'!$G$385:$P$434,A37offset,$E1257)-INDEX('PTRM input'!$G$277:$P$326,A37offset,$E1257))*OFFSET($F$7,0,$E1257))-SUM($G1257:AK1257))*(OFFSET('PTRM input'!$G$477,0,$E1257-1)/A37taxstdlife))))</f>
        <v>0</v>
      </c>
      <c r="AM1257" s="251">
        <f ca="1">IF(A37taxstdlife="n/a","n/a",IF(A37taxstdlife="",0,IF(AM$3&gt;(A37stdlife+$E1257),((INDEX('PTRM input'!$G$385:$P$434,A37offset,$E1257)-INDEX('PTRM input'!$G$277:$P$326,A37offset,$E1257))*OFFSET($F$7,0,$E1257))-SUM($G1257:AL1257),(((INDEX('PTRM input'!$G$385:$P$434,A37offset,$E1257)-INDEX('PTRM input'!$G$277:$P$326,A37offset,$E1257))*OFFSET($F$7,0,$E1257))-SUM($G1257:AL1257))*(OFFSET('PTRM input'!$G$477,0,$E1257-1)/A37taxstdlife))))</f>
        <v>0</v>
      </c>
      <c r="AN1257" s="251">
        <f ca="1">IF(A37taxstdlife="n/a","n/a",IF(A37taxstdlife="",0,IF(AN$3&gt;(A37stdlife+$E1257),((INDEX('PTRM input'!$G$385:$P$434,A37offset,$E1257)-INDEX('PTRM input'!$G$277:$P$326,A37offset,$E1257))*OFFSET($F$7,0,$E1257))-SUM($G1257:AM1257),(((INDEX('PTRM input'!$G$385:$P$434,A37offset,$E1257)-INDEX('PTRM input'!$G$277:$P$326,A37offset,$E1257))*OFFSET($F$7,0,$E1257))-SUM($G1257:AM1257))*(OFFSET('PTRM input'!$G$477,0,$E1257-1)/A37taxstdlife))))</f>
        <v>0</v>
      </c>
      <c r="AO1257" s="251">
        <f ca="1">IF(A37taxstdlife="n/a","n/a",IF(A37taxstdlife="",0,IF(AO$3&gt;(A37stdlife+$E1257),((INDEX('PTRM input'!$G$385:$P$434,A37offset,$E1257)-INDEX('PTRM input'!$G$277:$P$326,A37offset,$E1257))*OFFSET($F$7,0,$E1257))-SUM($G1257:AN1257),(((INDEX('PTRM input'!$G$385:$P$434,A37offset,$E1257)-INDEX('PTRM input'!$G$277:$P$326,A37offset,$E1257))*OFFSET($F$7,0,$E1257))-SUM($G1257:AN1257))*(OFFSET('PTRM input'!$G$477,0,$E1257-1)/A37taxstdlife))))</f>
        <v>0</v>
      </c>
      <c r="AP1257" s="251">
        <f ca="1">IF(A37taxstdlife="n/a","n/a",IF(A37taxstdlife="",0,IF(AP$3&gt;(A37stdlife+$E1257),((INDEX('PTRM input'!$G$385:$P$434,A37offset,$E1257)-INDEX('PTRM input'!$G$277:$P$326,A37offset,$E1257))*OFFSET($F$7,0,$E1257))-SUM($G1257:AO1257),(((INDEX('PTRM input'!$G$385:$P$434,A37offset,$E1257)-INDEX('PTRM input'!$G$277:$P$326,A37offset,$E1257))*OFFSET($F$7,0,$E1257))-SUM($G1257:AO1257))*(OFFSET('PTRM input'!$G$477,0,$E1257-1)/A37taxstdlife))))</f>
        <v>0</v>
      </c>
      <c r="AQ1257" s="251">
        <f ca="1">IF(A37taxstdlife="n/a","n/a",IF(A37taxstdlife="",0,IF(AQ$3&gt;(A37stdlife+$E1257),((INDEX('PTRM input'!$G$385:$P$434,A37offset,$E1257)-INDEX('PTRM input'!$G$277:$P$326,A37offset,$E1257))*OFFSET($F$7,0,$E1257))-SUM($G1257:AP1257),(((INDEX('PTRM input'!$G$385:$P$434,A37offset,$E1257)-INDEX('PTRM input'!$G$277:$P$326,A37offset,$E1257))*OFFSET($F$7,0,$E1257))-SUM($G1257:AP1257))*(OFFSET('PTRM input'!$G$477,0,$E1257-1)/A37taxstdlife))))</f>
        <v>0</v>
      </c>
      <c r="AR1257" s="251">
        <f ca="1">IF(A37taxstdlife="n/a","n/a",IF(A37taxstdlife="",0,IF(AR$3&gt;(A37stdlife+$E1257),((INDEX('PTRM input'!$G$385:$P$434,A37offset,$E1257)-INDEX('PTRM input'!$G$277:$P$326,A37offset,$E1257))*OFFSET($F$7,0,$E1257))-SUM($G1257:AQ1257),(((INDEX('PTRM input'!$G$385:$P$434,A37offset,$E1257)-INDEX('PTRM input'!$G$277:$P$326,A37offset,$E1257))*OFFSET($F$7,0,$E1257))-SUM($G1257:AQ1257))*(OFFSET('PTRM input'!$G$477,0,$E1257-1)/A37taxstdlife))))</f>
        <v>0</v>
      </c>
      <c r="AS1257" s="251">
        <f ca="1">IF(A37taxstdlife="n/a","n/a",IF(A37taxstdlife="",0,IF(AS$3&gt;(A37stdlife+$E1257),((INDEX('PTRM input'!$G$385:$P$434,A37offset,$E1257)-INDEX('PTRM input'!$G$277:$P$326,A37offset,$E1257))*OFFSET($F$7,0,$E1257))-SUM($G1257:AR1257),(((INDEX('PTRM input'!$G$385:$P$434,A37offset,$E1257)-INDEX('PTRM input'!$G$277:$P$326,A37offset,$E1257))*OFFSET($F$7,0,$E1257))-SUM($G1257:AR1257))*(OFFSET('PTRM input'!$G$477,0,$E1257-1)/A37taxstdlife))))</f>
        <v>0</v>
      </c>
      <c r="AT1257" s="251">
        <f ca="1">IF(A37taxstdlife="n/a","n/a",IF(A37taxstdlife="",0,IF(AT$3&gt;(A37stdlife+$E1257),((INDEX('PTRM input'!$G$385:$P$434,A37offset,$E1257)-INDEX('PTRM input'!$G$277:$P$326,A37offset,$E1257))*OFFSET($F$7,0,$E1257))-SUM($G1257:AS1257),(((INDEX('PTRM input'!$G$385:$P$434,A37offset,$E1257)-INDEX('PTRM input'!$G$277:$P$326,A37offset,$E1257))*OFFSET($F$7,0,$E1257))-SUM($G1257:AS1257))*(OFFSET('PTRM input'!$G$477,0,$E1257-1)/A37taxstdlife))))</f>
        <v>0</v>
      </c>
      <c r="AU1257" s="251">
        <f ca="1">IF(A37taxstdlife="n/a","n/a",IF(A37taxstdlife="",0,IF(AU$3&gt;(A37stdlife+$E1257),((INDEX('PTRM input'!$G$385:$P$434,A37offset,$E1257)-INDEX('PTRM input'!$G$277:$P$326,A37offset,$E1257))*OFFSET($F$7,0,$E1257))-SUM($G1257:AT1257),(((INDEX('PTRM input'!$G$385:$P$434,A37offset,$E1257)-INDEX('PTRM input'!$G$277:$P$326,A37offset,$E1257))*OFFSET($F$7,0,$E1257))-SUM($G1257:AT1257))*(OFFSET('PTRM input'!$G$477,0,$E1257-1)/A37taxstdlife))))</f>
        <v>0</v>
      </c>
      <c r="AV1257" s="251">
        <f ca="1">IF(A37taxstdlife="n/a","n/a",IF(A37taxstdlife="",0,IF(AV$3&gt;(A37stdlife+$E1257),((INDEX('PTRM input'!$G$385:$P$434,A37offset,$E1257)-INDEX('PTRM input'!$G$277:$P$326,A37offset,$E1257))*OFFSET($F$7,0,$E1257))-SUM($G1257:AU1257),(((INDEX('PTRM input'!$G$385:$P$434,A37offset,$E1257)-INDEX('PTRM input'!$G$277:$P$326,A37offset,$E1257))*OFFSET($F$7,0,$E1257))-SUM($G1257:AU1257))*(OFFSET('PTRM input'!$G$477,0,$E1257-1)/A37taxstdlife))))</f>
        <v>0</v>
      </c>
      <c r="AW1257" s="251">
        <f ca="1">IF(A37taxstdlife="n/a","n/a",IF(A37taxstdlife="",0,IF(AW$3&gt;(A37stdlife+$E1257),((INDEX('PTRM input'!$G$385:$P$434,A37offset,$E1257)-INDEX('PTRM input'!$G$277:$P$326,A37offset,$E1257))*OFFSET($F$7,0,$E1257))-SUM($G1257:AV1257),(((INDEX('PTRM input'!$G$385:$P$434,A37offset,$E1257)-INDEX('PTRM input'!$G$277:$P$326,A37offset,$E1257))*OFFSET($F$7,0,$E1257))-SUM($G1257:AV1257))*(OFFSET('PTRM input'!$G$477,0,$E1257-1)/A37taxstdlife))))</f>
        <v>0</v>
      </c>
      <c r="AX1257" s="251">
        <f ca="1">IF(A37taxstdlife="n/a","n/a",IF(A37taxstdlife="",0,IF(AX$3&gt;(A37stdlife+$E1257),((INDEX('PTRM input'!$G$385:$P$434,A37offset,$E1257)-INDEX('PTRM input'!$G$277:$P$326,A37offset,$E1257))*OFFSET($F$7,0,$E1257))-SUM($G1257:AW1257),(((INDEX('PTRM input'!$G$385:$P$434,A37offset,$E1257)-INDEX('PTRM input'!$G$277:$P$326,A37offset,$E1257))*OFFSET($F$7,0,$E1257))-SUM($G1257:AW1257))*(OFFSET('PTRM input'!$G$477,0,$E1257-1)/A37taxstdlife))))</f>
        <v>0</v>
      </c>
      <c r="AY1257" s="251">
        <f ca="1">IF(A37taxstdlife="n/a","n/a",IF(A37taxstdlife="",0,IF(AY$3&gt;(A37stdlife+$E1257),((INDEX('PTRM input'!$G$385:$P$434,A37offset,$E1257)-INDEX('PTRM input'!$G$277:$P$326,A37offset,$E1257))*OFFSET($F$7,0,$E1257))-SUM($G1257:AX1257),(((INDEX('PTRM input'!$G$385:$P$434,A37offset,$E1257)-INDEX('PTRM input'!$G$277:$P$326,A37offset,$E1257))*OFFSET($F$7,0,$E1257))-SUM($G1257:AX1257))*(OFFSET('PTRM input'!$G$477,0,$E1257-1)/A37taxstdlife))))</f>
        <v>0</v>
      </c>
      <c r="AZ1257" s="251">
        <f ca="1">IF(A37taxstdlife="n/a","n/a",IF(A37taxstdlife="",0,IF(AZ$3&gt;(A37stdlife+$E1257),((INDEX('PTRM input'!$G$385:$P$434,A37offset,$E1257)-INDEX('PTRM input'!$G$277:$P$326,A37offset,$E1257))*OFFSET($F$7,0,$E1257))-SUM($G1257:AY1257),(((INDEX('PTRM input'!$G$385:$P$434,A37offset,$E1257)-INDEX('PTRM input'!$G$277:$P$326,A37offset,$E1257))*OFFSET($F$7,0,$E1257))-SUM($G1257:AY1257))*(OFFSET('PTRM input'!$G$477,0,$E1257-1)/A37taxstdlife))))</f>
        <v>0</v>
      </c>
      <c r="BA1257" s="251">
        <f ca="1">IF(A37taxstdlife="n/a","n/a",IF(A37taxstdlife="",0,IF(BA$3&gt;(A37stdlife+$E1257),((INDEX('PTRM input'!$G$385:$P$434,A37offset,$E1257)-INDEX('PTRM input'!$G$277:$P$326,A37offset,$E1257))*OFFSET($F$7,0,$E1257))-SUM($G1257:AZ1257),(((INDEX('PTRM input'!$G$385:$P$434,A37offset,$E1257)-INDEX('PTRM input'!$G$277:$P$326,A37offset,$E1257))*OFFSET($F$7,0,$E1257))-SUM($G1257:AZ1257))*(OFFSET('PTRM input'!$G$477,0,$E1257-1)/A37taxstdlife))))</f>
        <v>0</v>
      </c>
      <c r="BB1257" s="251">
        <f ca="1">IF(A37taxstdlife="n/a","n/a",IF(A37taxstdlife="",0,IF(BB$3&gt;(A37stdlife+$E1257),((INDEX('PTRM input'!$G$385:$P$434,A37offset,$E1257)-INDEX('PTRM input'!$G$277:$P$326,A37offset,$E1257))*OFFSET($F$7,0,$E1257))-SUM($G1257:BA1257),(((INDEX('PTRM input'!$G$385:$P$434,A37offset,$E1257)-INDEX('PTRM input'!$G$277:$P$326,A37offset,$E1257))*OFFSET($F$7,0,$E1257))-SUM($G1257:BA1257))*(OFFSET('PTRM input'!$G$477,0,$E1257-1)/A37taxstdlife))))</f>
        <v>0</v>
      </c>
      <c r="BC1257" s="251">
        <f ca="1">IF(A37taxstdlife="n/a","n/a",IF(A37taxstdlife="",0,IF(BC$3&gt;(A37stdlife+$E1257),((INDEX('PTRM input'!$G$385:$P$434,A37offset,$E1257)-INDEX('PTRM input'!$G$277:$P$326,A37offset,$E1257))*OFFSET($F$7,0,$E1257))-SUM($G1257:BB1257),(((INDEX('PTRM input'!$G$385:$P$434,A37offset,$E1257)-INDEX('PTRM input'!$G$277:$P$326,A37offset,$E1257))*OFFSET($F$7,0,$E1257))-SUM($G1257:BB1257))*(OFFSET('PTRM input'!$G$477,0,$E1257-1)/A37taxstdlife))))</f>
        <v>0</v>
      </c>
      <c r="BD1257" s="251">
        <f ca="1">IF(A37taxstdlife="n/a","n/a",IF(A37taxstdlife="",0,IF(BD$3&gt;(A37stdlife+$E1257),((INDEX('PTRM input'!$G$385:$P$434,A37offset,$E1257)-INDEX('PTRM input'!$G$277:$P$326,A37offset,$E1257))*OFFSET($F$7,0,$E1257))-SUM($G1257:BC1257),(((INDEX('PTRM input'!$G$385:$P$434,A37offset,$E1257)-INDEX('PTRM input'!$G$277:$P$326,A37offset,$E1257))*OFFSET($F$7,0,$E1257))-SUM($G1257:BC1257))*(OFFSET('PTRM input'!$G$477,0,$E1257-1)/A37taxstdlife))))</f>
        <v>0</v>
      </c>
      <c r="BE1257" s="251">
        <f ca="1">IF(A37taxstdlife="n/a","n/a",IF(A37taxstdlife="",0,IF(BE$3&gt;(A37stdlife+$E1257),((INDEX('PTRM input'!$G$385:$P$434,A37offset,$E1257)-INDEX('PTRM input'!$G$277:$P$326,A37offset,$E1257))*OFFSET($F$7,0,$E1257))-SUM($G1257:BD1257),(((INDEX('PTRM input'!$G$385:$P$434,A37offset,$E1257)-INDEX('PTRM input'!$G$277:$P$326,A37offset,$E1257))*OFFSET($F$7,0,$E1257))-SUM($G1257:BD1257))*(OFFSET('PTRM input'!$G$477,0,$E1257-1)/A37taxstdlife))))</f>
        <v>0</v>
      </c>
      <c r="BF1257" s="251">
        <f ca="1">IF(A37taxstdlife="n/a","n/a",IF(A37taxstdlife="",0,IF(BF$3&gt;(A37stdlife+$E1257),((INDEX('PTRM input'!$G$385:$P$434,A37offset,$E1257)-INDEX('PTRM input'!$G$277:$P$326,A37offset,$E1257))*OFFSET($F$7,0,$E1257))-SUM($G1257:BE1257),(((INDEX('PTRM input'!$G$385:$P$434,A37offset,$E1257)-INDEX('PTRM input'!$G$277:$P$326,A37offset,$E1257))*OFFSET($F$7,0,$E1257))-SUM($G1257:BE1257))*(OFFSET('PTRM input'!$G$477,0,$E1257-1)/A37taxstdlife))))</f>
        <v>0</v>
      </c>
      <c r="BG1257" s="251">
        <f ca="1">IF(A37taxstdlife="n/a","n/a",IF(A37taxstdlife="",0,IF(BG$3&gt;(A37stdlife+$E1257),((INDEX('PTRM input'!$G$385:$P$434,A37offset,$E1257)-INDEX('PTRM input'!$G$277:$P$326,A37offset,$E1257))*OFFSET($F$7,0,$E1257))-SUM($G1257:BF1257),(((INDEX('PTRM input'!$G$385:$P$434,A37offset,$E1257)-INDEX('PTRM input'!$G$277:$P$326,A37offset,$E1257))*OFFSET($F$7,0,$E1257))-SUM($G1257:BF1257))*(OFFSET('PTRM input'!$G$477,0,$E1257-1)/A37taxstdlife))))</f>
        <v>0</v>
      </c>
      <c r="BH1257" s="251">
        <f ca="1">IF(A37taxstdlife="n/a","n/a",IF(A37taxstdlife="",0,IF(BH$3&gt;(A37stdlife+$E1257),((INDEX('PTRM input'!$G$385:$P$434,A37offset,$E1257)-INDEX('PTRM input'!$G$277:$P$326,A37offset,$E1257))*OFFSET($F$7,0,$E1257))-SUM($G1257:BG1257),(((INDEX('PTRM input'!$G$385:$P$434,A37offset,$E1257)-INDEX('PTRM input'!$G$277:$P$326,A37offset,$E1257))*OFFSET($F$7,0,$E1257))-SUM($G1257:BG1257))*(OFFSET('PTRM input'!$G$477,0,$E1257-1)/A37taxstdlife))))</f>
        <v>0</v>
      </c>
      <c r="BI1257" s="251">
        <f ca="1">IF(A37taxstdlife="n/a","n/a",IF(A37taxstdlife="",0,IF(BI$3&gt;(A37stdlife+$E1257),((INDEX('PTRM input'!$G$385:$P$434,A37offset,$E1257)-INDEX('PTRM input'!$G$277:$P$326,A37offset,$E1257))*OFFSET($F$7,0,$E1257))-SUM($G1257:BH1257),(((INDEX('PTRM input'!$G$385:$P$434,A37offset,$E1257)-INDEX('PTRM input'!$G$277:$P$326,A37offset,$E1257))*OFFSET($F$7,0,$E1257))-SUM($G1257:BH1257))*(OFFSET('PTRM input'!$G$477,0,$E1257-1)/A37taxstdlife))))</f>
        <v>0</v>
      </c>
      <c r="BJ1257" s="116"/>
      <c r="BK1257" s="116"/>
      <c r="BL1257" s="116"/>
      <c r="BM1257" s="116"/>
    </row>
    <row r="1258" spans="1:65" ht="12.75" hidden="1" customHeight="1" outlineLevel="2">
      <c r="A1258" s="366"/>
      <c r="B1258" s="19"/>
      <c r="C1258" s="18"/>
      <c r="D1258" s="760"/>
      <c r="E1258" s="86">
        <v>9</v>
      </c>
      <c r="F1258" s="356"/>
      <c r="G1258" s="434"/>
      <c r="H1258" s="435"/>
      <c r="I1258" s="435"/>
      <c r="J1258" s="435"/>
      <c r="K1258" s="435"/>
      <c r="L1258" s="435"/>
      <c r="M1258" s="435"/>
      <c r="N1258" s="435"/>
      <c r="O1258" s="619"/>
      <c r="P1258" s="251">
        <f ca="1">IF(A37taxstdlife="n/a","n/a",IF(A37taxstdlife="",0,IF(P$3&gt;(A37stdlife+$E1258),((INDEX('PTRM input'!$G$385:$P$434,A37offset,$E1258)-INDEX('PTRM input'!$G$277:$P$326,A37offset,$E1258))*OFFSET($F$7,0,$E1258))-SUM($G1258:O1258),(((INDEX('PTRM input'!$G$385:$P$434,A37offset,$E1258)-INDEX('PTRM input'!$G$277:$P$326,A37offset,$E1258))*OFFSET($F$7,0,$E1258))-SUM($G1258:O1258))*(OFFSET('PTRM input'!$G$477,0,$E1258-1)/A37taxstdlife))))</f>
        <v>0</v>
      </c>
      <c r="Q1258" s="251">
        <f ca="1">IF(A37taxstdlife="n/a","n/a",IF(A37taxstdlife="",0,IF(Q$3&gt;(A37stdlife+$E1258),((INDEX('PTRM input'!$G$385:$P$434,A37offset,$E1258)-INDEX('PTRM input'!$G$277:$P$326,A37offset,$E1258))*OFFSET($F$7,0,$E1258))-SUM($G1258:P1258),(((INDEX('PTRM input'!$G$385:$P$434,A37offset,$E1258)-INDEX('PTRM input'!$G$277:$P$326,A37offset,$E1258))*OFFSET($F$7,0,$E1258))-SUM($G1258:P1258))*(OFFSET('PTRM input'!$G$477,0,$E1258-1)/A37taxstdlife))))</f>
        <v>0</v>
      </c>
      <c r="R1258" s="251">
        <f ca="1">IF(A37taxstdlife="n/a","n/a",IF(A37taxstdlife="",0,IF(R$3&gt;(A37stdlife+$E1258),((INDEX('PTRM input'!$G$385:$P$434,A37offset,$E1258)-INDEX('PTRM input'!$G$277:$P$326,A37offset,$E1258))*OFFSET($F$7,0,$E1258))-SUM($G1258:Q1258),(((INDEX('PTRM input'!$G$385:$P$434,A37offset,$E1258)-INDEX('PTRM input'!$G$277:$P$326,A37offset,$E1258))*OFFSET($F$7,0,$E1258))-SUM($G1258:Q1258))*(OFFSET('PTRM input'!$G$477,0,$E1258-1)/A37taxstdlife))))</f>
        <v>0</v>
      </c>
      <c r="S1258" s="251">
        <f ca="1">IF(A37taxstdlife="n/a","n/a",IF(A37taxstdlife="",0,IF(S$3&gt;(A37stdlife+$E1258),((INDEX('PTRM input'!$G$385:$P$434,A37offset,$E1258)-INDEX('PTRM input'!$G$277:$P$326,A37offset,$E1258))*OFFSET($F$7,0,$E1258))-SUM($G1258:R1258),(((INDEX('PTRM input'!$G$385:$P$434,A37offset,$E1258)-INDEX('PTRM input'!$G$277:$P$326,A37offset,$E1258))*OFFSET($F$7,0,$E1258))-SUM($G1258:R1258))*(OFFSET('PTRM input'!$G$477,0,$E1258-1)/A37taxstdlife))))</f>
        <v>0</v>
      </c>
      <c r="T1258" s="251">
        <f ca="1">IF(A37taxstdlife="n/a","n/a",IF(A37taxstdlife="",0,IF(T$3&gt;(A37stdlife+$E1258),((INDEX('PTRM input'!$G$385:$P$434,A37offset,$E1258)-INDEX('PTRM input'!$G$277:$P$326,A37offset,$E1258))*OFFSET($F$7,0,$E1258))-SUM($G1258:S1258),(((INDEX('PTRM input'!$G$385:$P$434,A37offset,$E1258)-INDEX('PTRM input'!$G$277:$P$326,A37offset,$E1258))*OFFSET($F$7,0,$E1258))-SUM($G1258:S1258))*(OFFSET('PTRM input'!$G$477,0,$E1258-1)/A37taxstdlife))))</f>
        <v>0</v>
      </c>
      <c r="U1258" s="251">
        <f ca="1">IF(A37taxstdlife="n/a","n/a",IF(A37taxstdlife="",0,IF(U$3&gt;(A37stdlife+$E1258),((INDEX('PTRM input'!$G$385:$P$434,A37offset,$E1258)-INDEX('PTRM input'!$G$277:$P$326,A37offset,$E1258))*OFFSET($F$7,0,$E1258))-SUM($G1258:T1258),(((INDEX('PTRM input'!$G$385:$P$434,A37offset,$E1258)-INDEX('PTRM input'!$G$277:$P$326,A37offset,$E1258))*OFFSET($F$7,0,$E1258))-SUM($G1258:T1258))*(OFFSET('PTRM input'!$G$477,0,$E1258-1)/A37taxstdlife))))</f>
        <v>0</v>
      </c>
      <c r="V1258" s="251">
        <f ca="1">IF(A37taxstdlife="n/a","n/a",IF(A37taxstdlife="",0,IF(V$3&gt;(A37stdlife+$E1258),((INDEX('PTRM input'!$G$385:$P$434,A37offset,$E1258)-INDEX('PTRM input'!$G$277:$P$326,A37offset,$E1258))*OFFSET($F$7,0,$E1258))-SUM($G1258:U1258),(((INDEX('PTRM input'!$G$385:$P$434,A37offset,$E1258)-INDEX('PTRM input'!$G$277:$P$326,A37offset,$E1258))*OFFSET($F$7,0,$E1258))-SUM($G1258:U1258))*(OFFSET('PTRM input'!$G$477,0,$E1258-1)/A37taxstdlife))))</f>
        <v>0</v>
      </c>
      <c r="W1258" s="251">
        <f ca="1">IF(A37taxstdlife="n/a","n/a",IF(A37taxstdlife="",0,IF(W$3&gt;(A37stdlife+$E1258),((INDEX('PTRM input'!$G$385:$P$434,A37offset,$E1258)-INDEX('PTRM input'!$G$277:$P$326,A37offset,$E1258))*OFFSET($F$7,0,$E1258))-SUM($G1258:V1258),(((INDEX('PTRM input'!$G$385:$P$434,A37offset,$E1258)-INDEX('PTRM input'!$G$277:$P$326,A37offset,$E1258))*OFFSET($F$7,0,$E1258))-SUM($G1258:V1258))*(OFFSET('PTRM input'!$G$477,0,$E1258-1)/A37taxstdlife))))</f>
        <v>0</v>
      </c>
      <c r="X1258" s="251">
        <f ca="1">IF(A37taxstdlife="n/a","n/a",IF(A37taxstdlife="",0,IF(X$3&gt;(A37stdlife+$E1258),((INDEX('PTRM input'!$G$385:$P$434,A37offset,$E1258)-INDEX('PTRM input'!$G$277:$P$326,A37offset,$E1258))*OFFSET($F$7,0,$E1258))-SUM($G1258:W1258),(((INDEX('PTRM input'!$G$385:$P$434,A37offset,$E1258)-INDEX('PTRM input'!$G$277:$P$326,A37offset,$E1258))*OFFSET($F$7,0,$E1258))-SUM($G1258:W1258))*(OFFSET('PTRM input'!$G$477,0,$E1258-1)/A37taxstdlife))))</f>
        <v>0</v>
      </c>
      <c r="Y1258" s="251">
        <f ca="1">IF(A37taxstdlife="n/a","n/a",IF(A37taxstdlife="",0,IF(Y$3&gt;(A37stdlife+$E1258),((INDEX('PTRM input'!$G$385:$P$434,A37offset,$E1258)-INDEX('PTRM input'!$G$277:$P$326,A37offset,$E1258))*OFFSET($F$7,0,$E1258))-SUM($G1258:X1258),(((INDEX('PTRM input'!$G$385:$P$434,A37offset,$E1258)-INDEX('PTRM input'!$G$277:$P$326,A37offset,$E1258))*OFFSET($F$7,0,$E1258))-SUM($G1258:X1258))*(OFFSET('PTRM input'!$G$477,0,$E1258-1)/A37taxstdlife))))</f>
        <v>0</v>
      </c>
      <c r="Z1258" s="251">
        <f ca="1">IF(A37taxstdlife="n/a","n/a",IF(A37taxstdlife="",0,IF(Z$3&gt;(A37stdlife+$E1258),((INDEX('PTRM input'!$G$385:$P$434,A37offset,$E1258)-INDEX('PTRM input'!$G$277:$P$326,A37offset,$E1258))*OFFSET($F$7,0,$E1258))-SUM($G1258:Y1258),(((INDEX('PTRM input'!$G$385:$P$434,A37offset,$E1258)-INDEX('PTRM input'!$G$277:$P$326,A37offset,$E1258))*OFFSET($F$7,0,$E1258))-SUM($G1258:Y1258))*(OFFSET('PTRM input'!$G$477,0,$E1258-1)/A37taxstdlife))))</f>
        <v>0</v>
      </c>
      <c r="AA1258" s="251">
        <f ca="1">IF(A37taxstdlife="n/a","n/a",IF(A37taxstdlife="",0,IF(AA$3&gt;(A37stdlife+$E1258),((INDEX('PTRM input'!$G$385:$P$434,A37offset,$E1258)-INDEX('PTRM input'!$G$277:$P$326,A37offset,$E1258))*OFFSET($F$7,0,$E1258))-SUM($G1258:Z1258),(((INDEX('PTRM input'!$G$385:$P$434,A37offset,$E1258)-INDEX('PTRM input'!$G$277:$P$326,A37offset,$E1258))*OFFSET($F$7,0,$E1258))-SUM($G1258:Z1258))*(OFFSET('PTRM input'!$G$477,0,$E1258-1)/A37taxstdlife))))</f>
        <v>0</v>
      </c>
      <c r="AB1258" s="251">
        <f ca="1">IF(A37taxstdlife="n/a","n/a",IF(A37taxstdlife="",0,IF(AB$3&gt;(A37stdlife+$E1258),((INDEX('PTRM input'!$G$385:$P$434,A37offset,$E1258)-INDEX('PTRM input'!$G$277:$P$326,A37offset,$E1258))*OFFSET($F$7,0,$E1258))-SUM($G1258:AA1258),(((INDEX('PTRM input'!$G$385:$P$434,A37offset,$E1258)-INDEX('PTRM input'!$G$277:$P$326,A37offset,$E1258))*OFFSET($F$7,0,$E1258))-SUM($G1258:AA1258))*(OFFSET('PTRM input'!$G$477,0,$E1258-1)/A37taxstdlife))))</f>
        <v>0</v>
      </c>
      <c r="AC1258" s="251">
        <f ca="1">IF(A37taxstdlife="n/a","n/a",IF(A37taxstdlife="",0,IF(AC$3&gt;(A37stdlife+$E1258),((INDEX('PTRM input'!$G$385:$P$434,A37offset,$E1258)-INDEX('PTRM input'!$G$277:$P$326,A37offset,$E1258))*OFFSET($F$7,0,$E1258))-SUM($G1258:AB1258),(((INDEX('PTRM input'!$G$385:$P$434,A37offset,$E1258)-INDEX('PTRM input'!$G$277:$P$326,A37offset,$E1258))*OFFSET($F$7,0,$E1258))-SUM($G1258:AB1258))*(OFFSET('PTRM input'!$G$477,0,$E1258-1)/A37taxstdlife))))</f>
        <v>0</v>
      </c>
      <c r="AD1258" s="251">
        <f ca="1">IF(A37taxstdlife="n/a","n/a",IF(A37taxstdlife="",0,IF(AD$3&gt;(A37stdlife+$E1258),((INDEX('PTRM input'!$G$385:$P$434,A37offset,$E1258)-INDEX('PTRM input'!$G$277:$P$326,A37offset,$E1258))*OFFSET($F$7,0,$E1258))-SUM($G1258:AC1258),(((INDEX('PTRM input'!$G$385:$P$434,A37offset,$E1258)-INDEX('PTRM input'!$G$277:$P$326,A37offset,$E1258))*OFFSET($F$7,0,$E1258))-SUM($G1258:AC1258))*(OFFSET('PTRM input'!$G$477,0,$E1258-1)/A37taxstdlife))))</f>
        <v>0</v>
      </c>
      <c r="AE1258" s="251">
        <f ca="1">IF(A37taxstdlife="n/a","n/a",IF(A37taxstdlife="",0,IF(AE$3&gt;(A37stdlife+$E1258),((INDEX('PTRM input'!$G$385:$P$434,A37offset,$E1258)-INDEX('PTRM input'!$G$277:$P$326,A37offset,$E1258))*OFFSET($F$7,0,$E1258))-SUM($G1258:AD1258),(((INDEX('PTRM input'!$G$385:$P$434,A37offset,$E1258)-INDEX('PTRM input'!$G$277:$P$326,A37offset,$E1258))*OFFSET($F$7,0,$E1258))-SUM($G1258:AD1258))*(OFFSET('PTRM input'!$G$477,0,$E1258-1)/A37taxstdlife))))</f>
        <v>0</v>
      </c>
      <c r="AF1258" s="251">
        <f ca="1">IF(A37taxstdlife="n/a","n/a",IF(A37taxstdlife="",0,IF(AF$3&gt;(A37stdlife+$E1258),((INDEX('PTRM input'!$G$385:$P$434,A37offset,$E1258)-INDEX('PTRM input'!$G$277:$P$326,A37offset,$E1258))*OFFSET($F$7,0,$E1258))-SUM($G1258:AE1258),(((INDEX('PTRM input'!$G$385:$P$434,A37offset,$E1258)-INDEX('PTRM input'!$G$277:$P$326,A37offset,$E1258))*OFFSET($F$7,0,$E1258))-SUM($G1258:AE1258))*(OFFSET('PTRM input'!$G$477,0,$E1258-1)/A37taxstdlife))))</f>
        <v>0</v>
      </c>
      <c r="AG1258" s="251">
        <f ca="1">IF(A37taxstdlife="n/a","n/a",IF(A37taxstdlife="",0,IF(AG$3&gt;(A37stdlife+$E1258),((INDEX('PTRM input'!$G$385:$P$434,A37offset,$E1258)-INDEX('PTRM input'!$G$277:$P$326,A37offset,$E1258))*OFFSET($F$7,0,$E1258))-SUM($G1258:AF1258),(((INDEX('PTRM input'!$G$385:$P$434,A37offset,$E1258)-INDEX('PTRM input'!$G$277:$P$326,A37offset,$E1258))*OFFSET($F$7,0,$E1258))-SUM($G1258:AF1258))*(OFFSET('PTRM input'!$G$477,0,$E1258-1)/A37taxstdlife))))</f>
        <v>0</v>
      </c>
      <c r="AH1258" s="251">
        <f ca="1">IF(A37taxstdlife="n/a","n/a",IF(A37taxstdlife="",0,IF(AH$3&gt;(A37stdlife+$E1258),((INDEX('PTRM input'!$G$385:$P$434,A37offset,$E1258)-INDEX('PTRM input'!$G$277:$P$326,A37offset,$E1258))*OFFSET($F$7,0,$E1258))-SUM($G1258:AG1258),(((INDEX('PTRM input'!$G$385:$P$434,A37offset,$E1258)-INDEX('PTRM input'!$G$277:$P$326,A37offset,$E1258))*OFFSET($F$7,0,$E1258))-SUM($G1258:AG1258))*(OFFSET('PTRM input'!$G$477,0,$E1258-1)/A37taxstdlife))))</f>
        <v>0</v>
      </c>
      <c r="AI1258" s="251">
        <f ca="1">IF(A37taxstdlife="n/a","n/a",IF(A37taxstdlife="",0,IF(AI$3&gt;(A37stdlife+$E1258),((INDEX('PTRM input'!$G$385:$P$434,A37offset,$E1258)-INDEX('PTRM input'!$G$277:$P$326,A37offset,$E1258))*OFFSET($F$7,0,$E1258))-SUM($G1258:AH1258),(((INDEX('PTRM input'!$G$385:$P$434,A37offset,$E1258)-INDEX('PTRM input'!$G$277:$P$326,A37offset,$E1258))*OFFSET($F$7,0,$E1258))-SUM($G1258:AH1258))*(OFFSET('PTRM input'!$G$477,0,$E1258-1)/A37taxstdlife))))</f>
        <v>0</v>
      </c>
      <c r="AJ1258" s="251">
        <f ca="1">IF(A37taxstdlife="n/a","n/a",IF(A37taxstdlife="",0,IF(AJ$3&gt;(A37stdlife+$E1258),((INDEX('PTRM input'!$G$385:$P$434,A37offset,$E1258)-INDEX('PTRM input'!$G$277:$P$326,A37offset,$E1258))*OFFSET($F$7,0,$E1258))-SUM($G1258:AI1258),(((INDEX('PTRM input'!$G$385:$P$434,A37offset,$E1258)-INDEX('PTRM input'!$G$277:$P$326,A37offset,$E1258))*OFFSET($F$7,0,$E1258))-SUM($G1258:AI1258))*(OFFSET('PTRM input'!$G$477,0,$E1258-1)/A37taxstdlife))))</f>
        <v>0</v>
      </c>
      <c r="AK1258" s="251">
        <f ca="1">IF(A37taxstdlife="n/a","n/a",IF(A37taxstdlife="",0,IF(AK$3&gt;(A37stdlife+$E1258),((INDEX('PTRM input'!$G$385:$P$434,A37offset,$E1258)-INDEX('PTRM input'!$G$277:$P$326,A37offset,$E1258))*OFFSET($F$7,0,$E1258))-SUM($G1258:AJ1258),(((INDEX('PTRM input'!$G$385:$P$434,A37offset,$E1258)-INDEX('PTRM input'!$G$277:$P$326,A37offset,$E1258))*OFFSET($F$7,0,$E1258))-SUM($G1258:AJ1258))*(OFFSET('PTRM input'!$G$477,0,$E1258-1)/A37taxstdlife))))</f>
        <v>0</v>
      </c>
      <c r="AL1258" s="251">
        <f ca="1">IF(A37taxstdlife="n/a","n/a",IF(A37taxstdlife="",0,IF(AL$3&gt;(A37stdlife+$E1258),((INDEX('PTRM input'!$G$385:$P$434,A37offset,$E1258)-INDEX('PTRM input'!$G$277:$P$326,A37offset,$E1258))*OFFSET($F$7,0,$E1258))-SUM($G1258:AK1258),(((INDEX('PTRM input'!$G$385:$P$434,A37offset,$E1258)-INDEX('PTRM input'!$G$277:$P$326,A37offset,$E1258))*OFFSET($F$7,0,$E1258))-SUM($G1258:AK1258))*(OFFSET('PTRM input'!$G$477,0,$E1258-1)/A37taxstdlife))))</f>
        <v>0</v>
      </c>
      <c r="AM1258" s="251">
        <f ca="1">IF(A37taxstdlife="n/a","n/a",IF(A37taxstdlife="",0,IF(AM$3&gt;(A37stdlife+$E1258),((INDEX('PTRM input'!$G$385:$P$434,A37offset,$E1258)-INDEX('PTRM input'!$G$277:$P$326,A37offset,$E1258))*OFFSET($F$7,0,$E1258))-SUM($G1258:AL1258),(((INDEX('PTRM input'!$G$385:$P$434,A37offset,$E1258)-INDEX('PTRM input'!$G$277:$P$326,A37offset,$E1258))*OFFSET($F$7,0,$E1258))-SUM($G1258:AL1258))*(OFFSET('PTRM input'!$G$477,0,$E1258-1)/A37taxstdlife))))</f>
        <v>0</v>
      </c>
      <c r="AN1258" s="251">
        <f ca="1">IF(A37taxstdlife="n/a","n/a",IF(A37taxstdlife="",0,IF(AN$3&gt;(A37stdlife+$E1258),((INDEX('PTRM input'!$G$385:$P$434,A37offset,$E1258)-INDEX('PTRM input'!$G$277:$P$326,A37offset,$E1258))*OFFSET($F$7,0,$E1258))-SUM($G1258:AM1258),(((INDEX('PTRM input'!$G$385:$P$434,A37offset,$E1258)-INDEX('PTRM input'!$G$277:$P$326,A37offset,$E1258))*OFFSET($F$7,0,$E1258))-SUM($G1258:AM1258))*(OFFSET('PTRM input'!$G$477,0,$E1258-1)/A37taxstdlife))))</f>
        <v>0</v>
      </c>
      <c r="AO1258" s="251">
        <f ca="1">IF(A37taxstdlife="n/a","n/a",IF(A37taxstdlife="",0,IF(AO$3&gt;(A37stdlife+$E1258),((INDEX('PTRM input'!$G$385:$P$434,A37offset,$E1258)-INDEX('PTRM input'!$G$277:$P$326,A37offset,$E1258))*OFFSET($F$7,0,$E1258))-SUM($G1258:AN1258),(((INDEX('PTRM input'!$G$385:$P$434,A37offset,$E1258)-INDEX('PTRM input'!$G$277:$P$326,A37offset,$E1258))*OFFSET($F$7,0,$E1258))-SUM($G1258:AN1258))*(OFFSET('PTRM input'!$G$477,0,$E1258-1)/A37taxstdlife))))</f>
        <v>0</v>
      </c>
      <c r="AP1258" s="251">
        <f ca="1">IF(A37taxstdlife="n/a","n/a",IF(A37taxstdlife="",0,IF(AP$3&gt;(A37stdlife+$E1258),((INDEX('PTRM input'!$G$385:$P$434,A37offset,$E1258)-INDEX('PTRM input'!$G$277:$P$326,A37offset,$E1258))*OFFSET($F$7,0,$E1258))-SUM($G1258:AO1258),(((INDEX('PTRM input'!$G$385:$P$434,A37offset,$E1258)-INDEX('PTRM input'!$G$277:$P$326,A37offset,$E1258))*OFFSET($F$7,0,$E1258))-SUM($G1258:AO1258))*(OFFSET('PTRM input'!$G$477,0,$E1258-1)/A37taxstdlife))))</f>
        <v>0</v>
      </c>
      <c r="AQ1258" s="251">
        <f ca="1">IF(A37taxstdlife="n/a","n/a",IF(A37taxstdlife="",0,IF(AQ$3&gt;(A37stdlife+$E1258),((INDEX('PTRM input'!$G$385:$P$434,A37offset,$E1258)-INDEX('PTRM input'!$G$277:$P$326,A37offset,$E1258))*OFFSET($F$7,0,$E1258))-SUM($G1258:AP1258),(((INDEX('PTRM input'!$G$385:$P$434,A37offset,$E1258)-INDEX('PTRM input'!$G$277:$P$326,A37offset,$E1258))*OFFSET($F$7,0,$E1258))-SUM($G1258:AP1258))*(OFFSET('PTRM input'!$G$477,0,$E1258-1)/A37taxstdlife))))</f>
        <v>0</v>
      </c>
      <c r="AR1258" s="251">
        <f ca="1">IF(A37taxstdlife="n/a","n/a",IF(A37taxstdlife="",0,IF(AR$3&gt;(A37stdlife+$E1258),((INDEX('PTRM input'!$G$385:$P$434,A37offset,$E1258)-INDEX('PTRM input'!$G$277:$P$326,A37offset,$E1258))*OFFSET($F$7,0,$E1258))-SUM($G1258:AQ1258),(((INDEX('PTRM input'!$G$385:$P$434,A37offset,$E1258)-INDEX('PTRM input'!$G$277:$P$326,A37offset,$E1258))*OFFSET($F$7,0,$E1258))-SUM($G1258:AQ1258))*(OFFSET('PTRM input'!$G$477,0,$E1258-1)/A37taxstdlife))))</f>
        <v>0</v>
      </c>
      <c r="AS1258" s="251">
        <f ca="1">IF(A37taxstdlife="n/a","n/a",IF(A37taxstdlife="",0,IF(AS$3&gt;(A37stdlife+$E1258),((INDEX('PTRM input'!$G$385:$P$434,A37offset,$E1258)-INDEX('PTRM input'!$G$277:$P$326,A37offset,$E1258))*OFFSET($F$7,0,$E1258))-SUM($G1258:AR1258),(((INDEX('PTRM input'!$G$385:$P$434,A37offset,$E1258)-INDEX('PTRM input'!$G$277:$P$326,A37offset,$E1258))*OFFSET($F$7,0,$E1258))-SUM($G1258:AR1258))*(OFFSET('PTRM input'!$G$477,0,$E1258-1)/A37taxstdlife))))</f>
        <v>0</v>
      </c>
      <c r="AT1258" s="251">
        <f ca="1">IF(A37taxstdlife="n/a","n/a",IF(A37taxstdlife="",0,IF(AT$3&gt;(A37stdlife+$E1258),((INDEX('PTRM input'!$G$385:$P$434,A37offset,$E1258)-INDEX('PTRM input'!$G$277:$P$326,A37offset,$E1258))*OFFSET($F$7,0,$E1258))-SUM($G1258:AS1258),(((INDEX('PTRM input'!$G$385:$P$434,A37offset,$E1258)-INDEX('PTRM input'!$G$277:$P$326,A37offset,$E1258))*OFFSET($F$7,0,$E1258))-SUM($G1258:AS1258))*(OFFSET('PTRM input'!$G$477,0,$E1258-1)/A37taxstdlife))))</f>
        <v>0</v>
      </c>
      <c r="AU1258" s="251">
        <f ca="1">IF(A37taxstdlife="n/a","n/a",IF(A37taxstdlife="",0,IF(AU$3&gt;(A37stdlife+$E1258),((INDEX('PTRM input'!$G$385:$P$434,A37offset,$E1258)-INDEX('PTRM input'!$G$277:$P$326,A37offset,$E1258))*OFFSET($F$7,0,$E1258))-SUM($G1258:AT1258),(((INDEX('PTRM input'!$G$385:$P$434,A37offset,$E1258)-INDEX('PTRM input'!$G$277:$P$326,A37offset,$E1258))*OFFSET($F$7,0,$E1258))-SUM($G1258:AT1258))*(OFFSET('PTRM input'!$G$477,0,$E1258-1)/A37taxstdlife))))</f>
        <v>0</v>
      </c>
      <c r="AV1258" s="251">
        <f ca="1">IF(A37taxstdlife="n/a","n/a",IF(A37taxstdlife="",0,IF(AV$3&gt;(A37stdlife+$E1258),((INDEX('PTRM input'!$G$385:$P$434,A37offset,$E1258)-INDEX('PTRM input'!$G$277:$P$326,A37offset,$E1258))*OFFSET($F$7,0,$E1258))-SUM($G1258:AU1258),(((INDEX('PTRM input'!$G$385:$P$434,A37offset,$E1258)-INDEX('PTRM input'!$G$277:$P$326,A37offset,$E1258))*OFFSET($F$7,0,$E1258))-SUM($G1258:AU1258))*(OFFSET('PTRM input'!$G$477,0,$E1258-1)/A37taxstdlife))))</f>
        <v>0</v>
      </c>
      <c r="AW1258" s="251">
        <f ca="1">IF(A37taxstdlife="n/a","n/a",IF(A37taxstdlife="",0,IF(AW$3&gt;(A37stdlife+$E1258),((INDEX('PTRM input'!$G$385:$P$434,A37offset,$E1258)-INDEX('PTRM input'!$G$277:$P$326,A37offset,$E1258))*OFFSET($F$7,0,$E1258))-SUM($G1258:AV1258),(((INDEX('PTRM input'!$G$385:$P$434,A37offset,$E1258)-INDEX('PTRM input'!$G$277:$P$326,A37offset,$E1258))*OFFSET($F$7,0,$E1258))-SUM($G1258:AV1258))*(OFFSET('PTRM input'!$G$477,0,$E1258-1)/A37taxstdlife))))</f>
        <v>0</v>
      </c>
      <c r="AX1258" s="251">
        <f ca="1">IF(A37taxstdlife="n/a","n/a",IF(A37taxstdlife="",0,IF(AX$3&gt;(A37stdlife+$E1258),((INDEX('PTRM input'!$G$385:$P$434,A37offset,$E1258)-INDEX('PTRM input'!$G$277:$P$326,A37offset,$E1258))*OFFSET($F$7,0,$E1258))-SUM($G1258:AW1258),(((INDEX('PTRM input'!$G$385:$P$434,A37offset,$E1258)-INDEX('PTRM input'!$G$277:$P$326,A37offset,$E1258))*OFFSET($F$7,0,$E1258))-SUM($G1258:AW1258))*(OFFSET('PTRM input'!$G$477,0,$E1258-1)/A37taxstdlife))))</f>
        <v>0</v>
      </c>
      <c r="AY1258" s="251">
        <f ca="1">IF(A37taxstdlife="n/a","n/a",IF(A37taxstdlife="",0,IF(AY$3&gt;(A37stdlife+$E1258),((INDEX('PTRM input'!$G$385:$P$434,A37offset,$E1258)-INDEX('PTRM input'!$G$277:$P$326,A37offset,$E1258))*OFFSET($F$7,0,$E1258))-SUM($G1258:AX1258),(((INDEX('PTRM input'!$G$385:$P$434,A37offset,$E1258)-INDEX('PTRM input'!$G$277:$P$326,A37offset,$E1258))*OFFSET($F$7,0,$E1258))-SUM($G1258:AX1258))*(OFFSET('PTRM input'!$G$477,0,$E1258-1)/A37taxstdlife))))</f>
        <v>0</v>
      </c>
      <c r="AZ1258" s="251">
        <f ca="1">IF(A37taxstdlife="n/a","n/a",IF(A37taxstdlife="",0,IF(AZ$3&gt;(A37stdlife+$E1258),((INDEX('PTRM input'!$G$385:$P$434,A37offset,$E1258)-INDEX('PTRM input'!$G$277:$P$326,A37offset,$E1258))*OFFSET($F$7,0,$E1258))-SUM($G1258:AY1258),(((INDEX('PTRM input'!$G$385:$P$434,A37offset,$E1258)-INDEX('PTRM input'!$G$277:$P$326,A37offset,$E1258))*OFFSET($F$7,0,$E1258))-SUM($G1258:AY1258))*(OFFSET('PTRM input'!$G$477,0,$E1258-1)/A37taxstdlife))))</f>
        <v>0</v>
      </c>
      <c r="BA1258" s="251">
        <f ca="1">IF(A37taxstdlife="n/a","n/a",IF(A37taxstdlife="",0,IF(BA$3&gt;(A37stdlife+$E1258),((INDEX('PTRM input'!$G$385:$P$434,A37offset,$E1258)-INDEX('PTRM input'!$G$277:$P$326,A37offset,$E1258))*OFFSET($F$7,0,$E1258))-SUM($G1258:AZ1258),(((INDEX('PTRM input'!$G$385:$P$434,A37offset,$E1258)-INDEX('PTRM input'!$G$277:$P$326,A37offset,$E1258))*OFFSET($F$7,0,$E1258))-SUM($G1258:AZ1258))*(OFFSET('PTRM input'!$G$477,0,$E1258-1)/A37taxstdlife))))</f>
        <v>0</v>
      </c>
      <c r="BB1258" s="251">
        <f ca="1">IF(A37taxstdlife="n/a","n/a",IF(A37taxstdlife="",0,IF(BB$3&gt;(A37stdlife+$E1258),((INDEX('PTRM input'!$G$385:$P$434,A37offset,$E1258)-INDEX('PTRM input'!$G$277:$P$326,A37offset,$E1258))*OFFSET($F$7,0,$E1258))-SUM($G1258:BA1258),(((INDEX('PTRM input'!$G$385:$P$434,A37offset,$E1258)-INDEX('PTRM input'!$G$277:$P$326,A37offset,$E1258))*OFFSET($F$7,0,$E1258))-SUM($G1258:BA1258))*(OFFSET('PTRM input'!$G$477,0,$E1258-1)/A37taxstdlife))))</f>
        <v>0</v>
      </c>
      <c r="BC1258" s="251">
        <f ca="1">IF(A37taxstdlife="n/a","n/a",IF(A37taxstdlife="",0,IF(BC$3&gt;(A37stdlife+$E1258),((INDEX('PTRM input'!$G$385:$P$434,A37offset,$E1258)-INDEX('PTRM input'!$G$277:$P$326,A37offset,$E1258))*OFFSET($F$7,0,$E1258))-SUM($G1258:BB1258),(((INDEX('PTRM input'!$G$385:$P$434,A37offset,$E1258)-INDEX('PTRM input'!$G$277:$P$326,A37offset,$E1258))*OFFSET($F$7,0,$E1258))-SUM($G1258:BB1258))*(OFFSET('PTRM input'!$G$477,0,$E1258-1)/A37taxstdlife))))</f>
        <v>0</v>
      </c>
      <c r="BD1258" s="251">
        <f ca="1">IF(A37taxstdlife="n/a","n/a",IF(A37taxstdlife="",0,IF(BD$3&gt;(A37stdlife+$E1258),((INDEX('PTRM input'!$G$385:$P$434,A37offset,$E1258)-INDEX('PTRM input'!$G$277:$P$326,A37offset,$E1258))*OFFSET($F$7,0,$E1258))-SUM($G1258:BC1258),(((INDEX('PTRM input'!$G$385:$P$434,A37offset,$E1258)-INDEX('PTRM input'!$G$277:$P$326,A37offset,$E1258))*OFFSET($F$7,0,$E1258))-SUM($G1258:BC1258))*(OFFSET('PTRM input'!$G$477,0,$E1258-1)/A37taxstdlife))))</f>
        <v>0</v>
      </c>
      <c r="BE1258" s="251">
        <f ca="1">IF(A37taxstdlife="n/a","n/a",IF(A37taxstdlife="",0,IF(BE$3&gt;(A37stdlife+$E1258),((INDEX('PTRM input'!$G$385:$P$434,A37offset,$E1258)-INDEX('PTRM input'!$G$277:$P$326,A37offset,$E1258))*OFFSET($F$7,0,$E1258))-SUM($G1258:BD1258),(((INDEX('PTRM input'!$G$385:$P$434,A37offset,$E1258)-INDEX('PTRM input'!$G$277:$P$326,A37offset,$E1258))*OFFSET($F$7,0,$E1258))-SUM($G1258:BD1258))*(OFFSET('PTRM input'!$G$477,0,$E1258-1)/A37taxstdlife))))</f>
        <v>0</v>
      </c>
      <c r="BF1258" s="251">
        <f ca="1">IF(A37taxstdlife="n/a","n/a",IF(A37taxstdlife="",0,IF(BF$3&gt;(A37stdlife+$E1258),((INDEX('PTRM input'!$G$385:$P$434,A37offset,$E1258)-INDEX('PTRM input'!$G$277:$P$326,A37offset,$E1258))*OFFSET($F$7,0,$E1258))-SUM($G1258:BE1258),(((INDEX('PTRM input'!$G$385:$P$434,A37offset,$E1258)-INDEX('PTRM input'!$G$277:$P$326,A37offset,$E1258))*OFFSET($F$7,0,$E1258))-SUM($G1258:BE1258))*(OFFSET('PTRM input'!$G$477,0,$E1258-1)/A37taxstdlife))))</f>
        <v>0</v>
      </c>
      <c r="BG1258" s="251">
        <f ca="1">IF(A37taxstdlife="n/a","n/a",IF(A37taxstdlife="",0,IF(BG$3&gt;(A37stdlife+$E1258),((INDEX('PTRM input'!$G$385:$P$434,A37offset,$E1258)-INDEX('PTRM input'!$G$277:$P$326,A37offset,$E1258))*OFFSET($F$7,0,$E1258))-SUM($G1258:BF1258),(((INDEX('PTRM input'!$G$385:$P$434,A37offset,$E1258)-INDEX('PTRM input'!$G$277:$P$326,A37offset,$E1258))*OFFSET($F$7,0,$E1258))-SUM($G1258:BF1258))*(OFFSET('PTRM input'!$G$477,0,$E1258-1)/A37taxstdlife))))</f>
        <v>0</v>
      </c>
      <c r="BH1258" s="251">
        <f ca="1">IF(A37taxstdlife="n/a","n/a",IF(A37taxstdlife="",0,IF(BH$3&gt;(A37stdlife+$E1258),((INDEX('PTRM input'!$G$385:$P$434,A37offset,$E1258)-INDEX('PTRM input'!$G$277:$P$326,A37offset,$E1258))*OFFSET($F$7,0,$E1258))-SUM($G1258:BG1258),(((INDEX('PTRM input'!$G$385:$P$434,A37offset,$E1258)-INDEX('PTRM input'!$G$277:$P$326,A37offset,$E1258))*OFFSET($F$7,0,$E1258))-SUM($G1258:BG1258))*(OFFSET('PTRM input'!$G$477,0,$E1258-1)/A37taxstdlife))))</f>
        <v>0</v>
      </c>
      <c r="BI1258" s="251">
        <f ca="1">IF(A37taxstdlife="n/a","n/a",IF(A37taxstdlife="",0,IF(BI$3&gt;(A37stdlife+$E1258),((INDEX('PTRM input'!$G$385:$P$434,A37offset,$E1258)-INDEX('PTRM input'!$G$277:$P$326,A37offset,$E1258))*OFFSET($F$7,0,$E1258))-SUM($G1258:BH1258),(((INDEX('PTRM input'!$G$385:$P$434,A37offset,$E1258)-INDEX('PTRM input'!$G$277:$P$326,A37offset,$E1258))*OFFSET($F$7,0,$E1258))-SUM($G1258:BH1258))*(OFFSET('PTRM input'!$G$477,0,$E1258-1)/A37taxstdlife))))</f>
        <v>0</v>
      </c>
      <c r="BJ1258" s="116"/>
      <c r="BK1258" s="116"/>
      <c r="BL1258" s="116"/>
      <c r="BM1258" s="116"/>
    </row>
    <row r="1259" spans="1:65" ht="12.75" hidden="1" customHeight="1" outlineLevel="2">
      <c r="A1259" s="366"/>
      <c r="B1259" s="19"/>
      <c r="C1259" s="18"/>
      <c r="D1259" s="760"/>
      <c r="E1259" s="87">
        <v>10</v>
      </c>
      <c r="F1259" s="356"/>
      <c r="G1259" s="434"/>
      <c r="H1259" s="435"/>
      <c r="I1259" s="435"/>
      <c r="J1259" s="435"/>
      <c r="K1259" s="435"/>
      <c r="L1259" s="435"/>
      <c r="M1259" s="435"/>
      <c r="N1259" s="435"/>
      <c r="O1259" s="435"/>
      <c r="P1259" s="619"/>
      <c r="Q1259" s="251">
        <f ca="1">IF(A37taxstdlife="n/a","n/a",IF(A37taxstdlife="",0,IF(Q$3&gt;(A37stdlife+$E1259),((INDEX('PTRM input'!$G$385:$P$434,A37offset,$E1259)-INDEX('PTRM input'!$G$277:$P$326,A37offset,$E1259))*OFFSET($F$7,0,$E1259))-SUM($G1259:P1259),(((INDEX('PTRM input'!$G$385:$P$434,A37offset,$E1259)-INDEX('PTRM input'!$G$277:$P$326,A37offset,$E1259))*OFFSET($F$7,0,$E1259))-SUM($G1259:P1259))*(OFFSET('PTRM input'!$G$477,0,$E1259-1)/A37taxstdlife))))</f>
        <v>0</v>
      </c>
      <c r="R1259" s="251">
        <f ca="1">IF(A37taxstdlife="n/a","n/a",IF(A37taxstdlife="",0,IF(R$3&gt;(A37stdlife+$E1259),((INDEX('PTRM input'!$G$385:$P$434,A37offset,$E1259)-INDEX('PTRM input'!$G$277:$P$326,A37offset,$E1259))*OFFSET($F$7,0,$E1259))-SUM($G1259:Q1259),(((INDEX('PTRM input'!$G$385:$P$434,A37offset,$E1259)-INDEX('PTRM input'!$G$277:$P$326,A37offset,$E1259))*OFFSET($F$7,0,$E1259))-SUM($G1259:Q1259))*(OFFSET('PTRM input'!$G$477,0,$E1259-1)/A37taxstdlife))))</f>
        <v>0</v>
      </c>
      <c r="S1259" s="251">
        <f ca="1">IF(A37taxstdlife="n/a","n/a",IF(A37taxstdlife="",0,IF(S$3&gt;(A37stdlife+$E1259),((INDEX('PTRM input'!$G$385:$P$434,A37offset,$E1259)-INDEX('PTRM input'!$G$277:$P$326,A37offset,$E1259))*OFFSET($F$7,0,$E1259))-SUM($G1259:R1259),(((INDEX('PTRM input'!$G$385:$P$434,A37offset,$E1259)-INDEX('PTRM input'!$G$277:$P$326,A37offset,$E1259))*OFFSET($F$7,0,$E1259))-SUM($G1259:R1259))*(OFFSET('PTRM input'!$G$477,0,$E1259-1)/A37taxstdlife))))</f>
        <v>0</v>
      </c>
      <c r="T1259" s="251">
        <f ca="1">IF(A37taxstdlife="n/a","n/a",IF(A37taxstdlife="",0,IF(T$3&gt;(A37stdlife+$E1259),((INDEX('PTRM input'!$G$385:$P$434,A37offset,$E1259)-INDEX('PTRM input'!$G$277:$P$326,A37offset,$E1259))*OFFSET($F$7,0,$E1259))-SUM($G1259:S1259),(((INDEX('PTRM input'!$G$385:$P$434,A37offset,$E1259)-INDEX('PTRM input'!$G$277:$P$326,A37offset,$E1259))*OFFSET($F$7,0,$E1259))-SUM($G1259:S1259))*(OFFSET('PTRM input'!$G$477,0,$E1259-1)/A37taxstdlife))))</f>
        <v>0</v>
      </c>
      <c r="U1259" s="251">
        <f ca="1">IF(A37taxstdlife="n/a","n/a",IF(A37taxstdlife="",0,IF(U$3&gt;(A37stdlife+$E1259),((INDEX('PTRM input'!$G$385:$P$434,A37offset,$E1259)-INDEX('PTRM input'!$G$277:$P$326,A37offset,$E1259))*OFFSET($F$7,0,$E1259))-SUM($G1259:T1259),(((INDEX('PTRM input'!$G$385:$P$434,A37offset,$E1259)-INDEX('PTRM input'!$G$277:$P$326,A37offset,$E1259))*OFFSET($F$7,0,$E1259))-SUM($G1259:T1259))*(OFFSET('PTRM input'!$G$477,0,$E1259-1)/A37taxstdlife))))</f>
        <v>0</v>
      </c>
      <c r="V1259" s="251">
        <f ca="1">IF(A37taxstdlife="n/a","n/a",IF(A37taxstdlife="",0,IF(V$3&gt;(A37stdlife+$E1259),((INDEX('PTRM input'!$G$385:$P$434,A37offset,$E1259)-INDEX('PTRM input'!$G$277:$P$326,A37offset,$E1259))*OFFSET($F$7,0,$E1259))-SUM($G1259:U1259),(((INDEX('PTRM input'!$G$385:$P$434,A37offset,$E1259)-INDEX('PTRM input'!$G$277:$P$326,A37offset,$E1259))*OFFSET($F$7,0,$E1259))-SUM($G1259:U1259))*(OFFSET('PTRM input'!$G$477,0,$E1259-1)/A37taxstdlife))))</f>
        <v>0</v>
      </c>
      <c r="W1259" s="251">
        <f ca="1">IF(A37taxstdlife="n/a","n/a",IF(A37taxstdlife="",0,IF(W$3&gt;(A37stdlife+$E1259),((INDEX('PTRM input'!$G$385:$P$434,A37offset,$E1259)-INDEX('PTRM input'!$G$277:$P$326,A37offset,$E1259))*OFFSET($F$7,0,$E1259))-SUM($G1259:V1259),(((INDEX('PTRM input'!$G$385:$P$434,A37offset,$E1259)-INDEX('PTRM input'!$G$277:$P$326,A37offset,$E1259))*OFFSET($F$7,0,$E1259))-SUM($G1259:V1259))*(OFFSET('PTRM input'!$G$477,0,$E1259-1)/A37taxstdlife))))</f>
        <v>0</v>
      </c>
      <c r="X1259" s="251">
        <f ca="1">IF(A37taxstdlife="n/a","n/a",IF(A37taxstdlife="",0,IF(X$3&gt;(A37stdlife+$E1259),((INDEX('PTRM input'!$G$385:$P$434,A37offset,$E1259)-INDEX('PTRM input'!$G$277:$P$326,A37offset,$E1259))*OFFSET($F$7,0,$E1259))-SUM($G1259:W1259),(((INDEX('PTRM input'!$G$385:$P$434,A37offset,$E1259)-INDEX('PTRM input'!$G$277:$P$326,A37offset,$E1259))*OFFSET($F$7,0,$E1259))-SUM($G1259:W1259))*(OFFSET('PTRM input'!$G$477,0,$E1259-1)/A37taxstdlife))))</f>
        <v>0</v>
      </c>
      <c r="Y1259" s="251">
        <f ca="1">IF(A37taxstdlife="n/a","n/a",IF(A37taxstdlife="",0,IF(Y$3&gt;(A37stdlife+$E1259),((INDEX('PTRM input'!$G$385:$P$434,A37offset,$E1259)-INDEX('PTRM input'!$G$277:$P$326,A37offset,$E1259))*OFFSET($F$7,0,$E1259))-SUM($G1259:X1259),(((INDEX('PTRM input'!$G$385:$P$434,A37offset,$E1259)-INDEX('PTRM input'!$G$277:$P$326,A37offset,$E1259))*OFFSET($F$7,0,$E1259))-SUM($G1259:X1259))*(OFFSET('PTRM input'!$G$477,0,$E1259-1)/A37taxstdlife))))</f>
        <v>0</v>
      </c>
      <c r="Z1259" s="251">
        <f ca="1">IF(A37taxstdlife="n/a","n/a",IF(A37taxstdlife="",0,IF(Z$3&gt;(A37stdlife+$E1259),((INDEX('PTRM input'!$G$385:$P$434,A37offset,$E1259)-INDEX('PTRM input'!$G$277:$P$326,A37offset,$E1259))*OFFSET($F$7,0,$E1259))-SUM($G1259:Y1259),(((INDEX('PTRM input'!$G$385:$P$434,A37offset,$E1259)-INDEX('PTRM input'!$G$277:$P$326,A37offset,$E1259))*OFFSET($F$7,0,$E1259))-SUM($G1259:Y1259))*(OFFSET('PTRM input'!$G$477,0,$E1259-1)/A37taxstdlife))))</f>
        <v>0</v>
      </c>
      <c r="AA1259" s="251">
        <f ca="1">IF(A37taxstdlife="n/a","n/a",IF(A37taxstdlife="",0,IF(AA$3&gt;(A37stdlife+$E1259),((INDEX('PTRM input'!$G$385:$P$434,A37offset,$E1259)-INDEX('PTRM input'!$G$277:$P$326,A37offset,$E1259))*OFFSET($F$7,0,$E1259))-SUM($G1259:Z1259),(((INDEX('PTRM input'!$G$385:$P$434,A37offset,$E1259)-INDEX('PTRM input'!$G$277:$P$326,A37offset,$E1259))*OFFSET($F$7,0,$E1259))-SUM($G1259:Z1259))*(OFFSET('PTRM input'!$G$477,0,$E1259-1)/A37taxstdlife))))</f>
        <v>0</v>
      </c>
      <c r="AB1259" s="251">
        <f ca="1">IF(A37taxstdlife="n/a","n/a",IF(A37taxstdlife="",0,IF(AB$3&gt;(A37stdlife+$E1259),((INDEX('PTRM input'!$G$385:$P$434,A37offset,$E1259)-INDEX('PTRM input'!$G$277:$P$326,A37offset,$E1259))*OFFSET($F$7,0,$E1259))-SUM($G1259:AA1259),(((INDEX('PTRM input'!$G$385:$P$434,A37offset,$E1259)-INDEX('PTRM input'!$G$277:$P$326,A37offset,$E1259))*OFFSET($F$7,0,$E1259))-SUM($G1259:AA1259))*(OFFSET('PTRM input'!$G$477,0,$E1259-1)/A37taxstdlife))))</f>
        <v>0</v>
      </c>
      <c r="AC1259" s="251">
        <f ca="1">IF(A37taxstdlife="n/a","n/a",IF(A37taxstdlife="",0,IF(AC$3&gt;(A37stdlife+$E1259),((INDEX('PTRM input'!$G$385:$P$434,A37offset,$E1259)-INDEX('PTRM input'!$G$277:$P$326,A37offset,$E1259))*OFFSET($F$7,0,$E1259))-SUM($G1259:AB1259),(((INDEX('PTRM input'!$G$385:$P$434,A37offset,$E1259)-INDEX('PTRM input'!$G$277:$P$326,A37offset,$E1259))*OFFSET($F$7,0,$E1259))-SUM($G1259:AB1259))*(OFFSET('PTRM input'!$G$477,0,$E1259-1)/A37taxstdlife))))</f>
        <v>0</v>
      </c>
      <c r="AD1259" s="251">
        <f ca="1">IF(A37taxstdlife="n/a","n/a",IF(A37taxstdlife="",0,IF(AD$3&gt;(A37stdlife+$E1259),((INDEX('PTRM input'!$G$385:$P$434,A37offset,$E1259)-INDEX('PTRM input'!$G$277:$P$326,A37offset,$E1259))*OFFSET($F$7,0,$E1259))-SUM($G1259:AC1259),(((INDEX('PTRM input'!$G$385:$P$434,A37offset,$E1259)-INDEX('PTRM input'!$G$277:$P$326,A37offset,$E1259))*OFFSET($F$7,0,$E1259))-SUM($G1259:AC1259))*(OFFSET('PTRM input'!$G$477,0,$E1259-1)/A37taxstdlife))))</f>
        <v>0</v>
      </c>
      <c r="AE1259" s="251">
        <f ca="1">IF(A37taxstdlife="n/a","n/a",IF(A37taxstdlife="",0,IF(AE$3&gt;(A37stdlife+$E1259),((INDEX('PTRM input'!$G$385:$P$434,A37offset,$E1259)-INDEX('PTRM input'!$G$277:$P$326,A37offset,$E1259))*OFFSET($F$7,0,$E1259))-SUM($G1259:AD1259),(((INDEX('PTRM input'!$G$385:$P$434,A37offset,$E1259)-INDEX('PTRM input'!$G$277:$P$326,A37offset,$E1259))*OFFSET($F$7,0,$E1259))-SUM($G1259:AD1259))*(OFFSET('PTRM input'!$G$477,0,$E1259-1)/A37taxstdlife))))</f>
        <v>0</v>
      </c>
      <c r="AF1259" s="251">
        <f ca="1">IF(A37taxstdlife="n/a","n/a",IF(A37taxstdlife="",0,IF(AF$3&gt;(A37stdlife+$E1259),((INDEX('PTRM input'!$G$385:$P$434,A37offset,$E1259)-INDEX('PTRM input'!$G$277:$P$326,A37offset,$E1259))*OFFSET($F$7,0,$E1259))-SUM($G1259:AE1259),(((INDEX('PTRM input'!$G$385:$P$434,A37offset,$E1259)-INDEX('PTRM input'!$G$277:$P$326,A37offset,$E1259))*OFFSET($F$7,0,$E1259))-SUM($G1259:AE1259))*(OFFSET('PTRM input'!$G$477,0,$E1259-1)/A37taxstdlife))))</f>
        <v>0</v>
      </c>
      <c r="AG1259" s="251">
        <f ca="1">IF(A37taxstdlife="n/a","n/a",IF(A37taxstdlife="",0,IF(AG$3&gt;(A37stdlife+$E1259),((INDEX('PTRM input'!$G$385:$P$434,A37offset,$E1259)-INDEX('PTRM input'!$G$277:$P$326,A37offset,$E1259))*OFFSET($F$7,0,$E1259))-SUM($G1259:AF1259),(((INDEX('PTRM input'!$G$385:$P$434,A37offset,$E1259)-INDEX('PTRM input'!$G$277:$P$326,A37offset,$E1259))*OFFSET($F$7,0,$E1259))-SUM($G1259:AF1259))*(OFFSET('PTRM input'!$G$477,0,$E1259-1)/A37taxstdlife))))</f>
        <v>0</v>
      </c>
      <c r="AH1259" s="251">
        <f ca="1">IF(A37taxstdlife="n/a","n/a",IF(A37taxstdlife="",0,IF(AH$3&gt;(A37stdlife+$E1259),((INDEX('PTRM input'!$G$385:$P$434,A37offset,$E1259)-INDEX('PTRM input'!$G$277:$P$326,A37offset,$E1259))*OFFSET($F$7,0,$E1259))-SUM($G1259:AG1259),(((INDEX('PTRM input'!$G$385:$P$434,A37offset,$E1259)-INDEX('PTRM input'!$G$277:$P$326,A37offset,$E1259))*OFFSET($F$7,0,$E1259))-SUM($G1259:AG1259))*(OFFSET('PTRM input'!$G$477,0,$E1259-1)/A37taxstdlife))))</f>
        <v>0</v>
      </c>
      <c r="AI1259" s="251">
        <f ca="1">IF(A37taxstdlife="n/a","n/a",IF(A37taxstdlife="",0,IF(AI$3&gt;(A37stdlife+$E1259),((INDEX('PTRM input'!$G$385:$P$434,A37offset,$E1259)-INDEX('PTRM input'!$G$277:$P$326,A37offset,$E1259))*OFFSET($F$7,0,$E1259))-SUM($G1259:AH1259),(((INDEX('PTRM input'!$G$385:$P$434,A37offset,$E1259)-INDEX('PTRM input'!$G$277:$P$326,A37offset,$E1259))*OFFSET($F$7,0,$E1259))-SUM($G1259:AH1259))*(OFFSET('PTRM input'!$G$477,0,$E1259-1)/A37taxstdlife))))</f>
        <v>0</v>
      </c>
      <c r="AJ1259" s="251">
        <f ca="1">IF(A37taxstdlife="n/a","n/a",IF(A37taxstdlife="",0,IF(AJ$3&gt;(A37stdlife+$E1259),((INDEX('PTRM input'!$G$385:$P$434,A37offset,$E1259)-INDEX('PTRM input'!$G$277:$P$326,A37offset,$E1259))*OFFSET($F$7,0,$E1259))-SUM($G1259:AI1259),(((INDEX('PTRM input'!$G$385:$P$434,A37offset,$E1259)-INDEX('PTRM input'!$G$277:$P$326,A37offset,$E1259))*OFFSET($F$7,0,$E1259))-SUM($G1259:AI1259))*(OFFSET('PTRM input'!$G$477,0,$E1259-1)/A37taxstdlife))))</f>
        <v>0</v>
      </c>
      <c r="AK1259" s="251">
        <f ca="1">IF(A37taxstdlife="n/a","n/a",IF(A37taxstdlife="",0,IF(AK$3&gt;(A37stdlife+$E1259),((INDEX('PTRM input'!$G$385:$P$434,A37offset,$E1259)-INDEX('PTRM input'!$G$277:$P$326,A37offset,$E1259))*OFFSET($F$7,0,$E1259))-SUM($G1259:AJ1259),(((INDEX('PTRM input'!$G$385:$P$434,A37offset,$E1259)-INDEX('PTRM input'!$G$277:$P$326,A37offset,$E1259))*OFFSET($F$7,0,$E1259))-SUM($G1259:AJ1259))*(OFFSET('PTRM input'!$G$477,0,$E1259-1)/A37taxstdlife))))</f>
        <v>0</v>
      </c>
      <c r="AL1259" s="251">
        <f ca="1">IF(A37taxstdlife="n/a","n/a",IF(A37taxstdlife="",0,IF(AL$3&gt;(A37stdlife+$E1259),((INDEX('PTRM input'!$G$385:$P$434,A37offset,$E1259)-INDEX('PTRM input'!$G$277:$P$326,A37offset,$E1259))*OFFSET($F$7,0,$E1259))-SUM($G1259:AK1259),(((INDEX('PTRM input'!$G$385:$P$434,A37offset,$E1259)-INDEX('PTRM input'!$G$277:$P$326,A37offset,$E1259))*OFFSET($F$7,0,$E1259))-SUM($G1259:AK1259))*(OFFSET('PTRM input'!$G$477,0,$E1259-1)/A37taxstdlife))))</f>
        <v>0</v>
      </c>
      <c r="AM1259" s="251">
        <f ca="1">IF(A37taxstdlife="n/a","n/a",IF(A37taxstdlife="",0,IF(AM$3&gt;(A37stdlife+$E1259),((INDEX('PTRM input'!$G$385:$P$434,A37offset,$E1259)-INDEX('PTRM input'!$G$277:$P$326,A37offset,$E1259))*OFFSET($F$7,0,$E1259))-SUM($G1259:AL1259),(((INDEX('PTRM input'!$G$385:$P$434,A37offset,$E1259)-INDEX('PTRM input'!$G$277:$P$326,A37offset,$E1259))*OFFSET($F$7,0,$E1259))-SUM($G1259:AL1259))*(OFFSET('PTRM input'!$G$477,0,$E1259-1)/A37taxstdlife))))</f>
        <v>0</v>
      </c>
      <c r="AN1259" s="251">
        <f ca="1">IF(A37taxstdlife="n/a","n/a",IF(A37taxstdlife="",0,IF(AN$3&gt;(A37stdlife+$E1259),((INDEX('PTRM input'!$G$385:$P$434,A37offset,$E1259)-INDEX('PTRM input'!$G$277:$P$326,A37offset,$E1259))*OFFSET($F$7,0,$E1259))-SUM($G1259:AM1259),(((INDEX('PTRM input'!$G$385:$P$434,A37offset,$E1259)-INDEX('PTRM input'!$G$277:$P$326,A37offset,$E1259))*OFFSET($F$7,0,$E1259))-SUM($G1259:AM1259))*(OFFSET('PTRM input'!$G$477,0,$E1259-1)/A37taxstdlife))))</f>
        <v>0</v>
      </c>
      <c r="AO1259" s="251">
        <f ca="1">IF(A37taxstdlife="n/a","n/a",IF(A37taxstdlife="",0,IF(AO$3&gt;(A37stdlife+$E1259),((INDEX('PTRM input'!$G$385:$P$434,A37offset,$E1259)-INDEX('PTRM input'!$G$277:$P$326,A37offset,$E1259))*OFFSET($F$7,0,$E1259))-SUM($G1259:AN1259),(((INDEX('PTRM input'!$G$385:$P$434,A37offset,$E1259)-INDEX('PTRM input'!$G$277:$P$326,A37offset,$E1259))*OFFSET($F$7,0,$E1259))-SUM($G1259:AN1259))*(OFFSET('PTRM input'!$G$477,0,$E1259-1)/A37taxstdlife))))</f>
        <v>0</v>
      </c>
      <c r="AP1259" s="251">
        <f ca="1">IF(A37taxstdlife="n/a","n/a",IF(A37taxstdlife="",0,IF(AP$3&gt;(A37stdlife+$E1259),((INDEX('PTRM input'!$G$385:$P$434,A37offset,$E1259)-INDEX('PTRM input'!$G$277:$P$326,A37offset,$E1259))*OFFSET($F$7,0,$E1259))-SUM($G1259:AO1259),(((INDEX('PTRM input'!$G$385:$P$434,A37offset,$E1259)-INDEX('PTRM input'!$G$277:$P$326,A37offset,$E1259))*OFFSET($F$7,0,$E1259))-SUM($G1259:AO1259))*(OFFSET('PTRM input'!$G$477,0,$E1259-1)/A37taxstdlife))))</f>
        <v>0</v>
      </c>
      <c r="AQ1259" s="251">
        <f ca="1">IF(A37taxstdlife="n/a","n/a",IF(A37taxstdlife="",0,IF(AQ$3&gt;(A37stdlife+$E1259),((INDEX('PTRM input'!$G$385:$P$434,A37offset,$E1259)-INDEX('PTRM input'!$G$277:$P$326,A37offset,$E1259))*OFFSET($F$7,0,$E1259))-SUM($G1259:AP1259),(((INDEX('PTRM input'!$G$385:$P$434,A37offset,$E1259)-INDEX('PTRM input'!$G$277:$P$326,A37offset,$E1259))*OFFSET($F$7,0,$E1259))-SUM($G1259:AP1259))*(OFFSET('PTRM input'!$G$477,0,$E1259-1)/A37taxstdlife))))</f>
        <v>0</v>
      </c>
      <c r="AR1259" s="251">
        <f ca="1">IF(A37taxstdlife="n/a","n/a",IF(A37taxstdlife="",0,IF(AR$3&gt;(A37stdlife+$E1259),((INDEX('PTRM input'!$G$385:$P$434,A37offset,$E1259)-INDEX('PTRM input'!$G$277:$P$326,A37offset,$E1259))*OFFSET($F$7,0,$E1259))-SUM($G1259:AQ1259),(((INDEX('PTRM input'!$G$385:$P$434,A37offset,$E1259)-INDEX('PTRM input'!$G$277:$P$326,A37offset,$E1259))*OFFSET($F$7,0,$E1259))-SUM($G1259:AQ1259))*(OFFSET('PTRM input'!$G$477,0,$E1259-1)/A37taxstdlife))))</f>
        <v>0</v>
      </c>
      <c r="AS1259" s="251">
        <f ca="1">IF(A37taxstdlife="n/a","n/a",IF(A37taxstdlife="",0,IF(AS$3&gt;(A37stdlife+$E1259),((INDEX('PTRM input'!$G$385:$P$434,A37offset,$E1259)-INDEX('PTRM input'!$G$277:$P$326,A37offset,$E1259))*OFFSET($F$7,0,$E1259))-SUM($G1259:AR1259),(((INDEX('PTRM input'!$G$385:$P$434,A37offset,$E1259)-INDEX('PTRM input'!$G$277:$P$326,A37offset,$E1259))*OFFSET($F$7,0,$E1259))-SUM($G1259:AR1259))*(OFFSET('PTRM input'!$G$477,0,$E1259-1)/A37taxstdlife))))</f>
        <v>0</v>
      </c>
      <c r="AT1259" s="251">
        <f ca="1">IF(A37taxstdlife="n/a","n/a",IF(A37taxstdlife="",0,IF(AT$3&gt;(A37stdlife+$E1259),((INDEX('PTRM input'!$G$385:$P$434,A37offset,$E1259)-INDEX('PTRM input'!$G$277:$P$326,A37offset,$E1259))*OFFSET($F$7,0,$E1259))-SUM($G1259:AS1259),(((INDEX('PTRM input'!$G$385:$P$434,A37offset,$E1259)-INDEX('PTRM input'!$G$277:$P$326,A37offset,$E1259))*OFFSET($F$7,0,$E1259))-SUM($G1259:AS1259))*(OFFSET('PTRM input'!$G$477,0,$E1259-1)/A37taxstdlife))))</f>
        <v>0</v>
      </c>
      <c r="AU1259" s="251">
        <f ca="1">IF(A37taxstdlife="n/a","n/a",IF(A37taxstdlife="",0,IF(AU$3&gt;(A37stdlife+$E1259),((INDEX('PTRM input'!$G$385:$P$434,A37offset,$E1259)-INDEX('PTRM input'!$G$277:$P$326,A37offset,$E1259))*OFFSET($F$7,0,$E1259))-SUM($G1259:AT1259),(((INDEX('PTRM input'!$G$385:$P$434,A37offset,$E1259)-INDEX('PTRM input'!$G$277:$P$326,A37offset,$E1259))*OFFSET($F$7,0,$E1259))-SUM($G1259:AT1259))*(OFFSET('PTRM input'!$G$477,0,$E1259-1)/A37taxstdlife))))</f>
        <v>0</v>
      </c>
      <c r="AV1259" s="251">
        <f ca="1">IF(A37taxstdlife="n/a","n/a",IF(A37taxstdlife="",0,IF(AV$3&gt;(A37stdlife+$E1259),((INDEX('PTRM input'!$G$385:$P$434,A37offset,$E1259)-INDEX('PTRM input'!$G$277:$P$326,A37offset,$E1259))*OFFSET($F$7,0,$E1259))-SUM($G1259:AU1259),(((INDEX('PTRM input'!$G$385:$P$434,A37offset,$E1259)-INDEX('PTRM input'!$G$277:$P$326,A37offset,$E1259))*OFFSET($F$7,0,$E1259))-SUM($G1259:AU1259))*(OFFSET('PTRM input'!$G$477,0,$E1259-1)/A37taxstdlife))))</f>
        <v>0</v>
      </c>
      <c r="AW1259" s="251">
        <f ca="1">IF(A37taxstdlife="n/a","n/a",IF(A37taxstdlife="",0,IF(AW$3&gt;(A37stdlife+$E1259),((INDEX('PTRM input'!$G$385:$P$434,A37offset,$E1259)-INDEX('PTRM input'!$G$277:$P$326,A37offset,$E1259))*OFFSET($F$7,0,$E1259))-SUM($G1259:AV1259),(((INDEX('PTRM input'!$G$385:$P$434,A37offset,$E1259)-INDEX('PTRM input'!$G$277:$P$326,A37offset,$E1259))*OFFSET($F$7,0,$E1259))-SUM($G1259:AV1259))*(OFFSET('PTRM input'!$G$477,0,$E1259-1)/A37taxstdlife))))</f>
        <v>0</v>
      </c>
      <c r="AX1259" s="251">
        <f ca="1">IF(A37taxstdlife="n/a","n/a",IF(A37taxstdlife="",0,IF(AX$3&gt;(A37stdlife+$E1259),((INDEX('PTRM input'!$G$385:$P$434,A37offset,$E1259)-INDEX('PTRM input'!$G$277:$P$326,A37offset,$E1259))*OFFSET($F$7,0,$E1259))-SUM($G1259:AW1259),(((INDEX('PTRM input'!$G$385:$P$434,A37offset,$E1259)-INDEX('PTRM input'!$G$277:$P$326,A37offset,$E1259))*OFFSET($F$7,0,$E1259))-SUM($G1259:AW1259))*(OFFSET('PTRM input'!$G$477,0,$E1259-1)/A37taxstdlife))))</f>
        <v>0</v>
      </c>
      <c r="AY1259" s="251">
        <f ca="1">IF(A37taxstdlife="n/a","n/a",IF(A37taxstdlife="",0,IF(AY$3&gt;(A37stdlife+$E1259),((INDEX('PTRM input'!$G$385:$P$434,A37offset,$E1259)-INDEX('PTRM input'!$G$277:$P$326,A37offset,$E1259))*OFFSET($F$7,0,$E1259))-SUM($G1259:AX1259),(((INDEX('PTRM input'!$G$385:$P$434,A37offset,$E1259)-INDEX('PTRM input'!$G$277:$P$326,A37offset,$E1259))*OFFSET($F$7,0,$E1259))-SUM($G1259:AX1259))*(OFFSET('PTRM input'!$G$477,0,$E1259-1)/A37taxstdlife))))</f>
        <v>0</v>
      </c>
      <c r="AZ1259" s="251">
        <f ca="1">IF(A37taxstdlife="n/a","n/a",IF(A37taxstdlife="",0,IF(AZ$3&gt;(A37stdlife+$E1259),((INDEX('PTRM input'!$G$385:$P$434,A37offset,$E1259)-INDEX('PTRM input'!$G$277:$P$326,A37offset,$E1259))*OFFSET($F$7,0,$E1259))-SUM($G1259:AY1259),(((INDEX('PTRM input'!$G$385:$P$434,A37offset,$E1259)-INDEX('PTRM input'!$G$277:$P$326,A37offset,$E1259))*OFFSET($F$7,0,$E1259))-SUM($G1259:AY1259))*(OFFSET('PTRM input'!$G$477,0,$E1259-1)/A37taxstdlife))))</f>
        <v>0</v>
      </c>
      <c r="BA1259" s="251">
        <f ca="1">IF(A37taxstdlife="n/a","n/a",IF(A37taxstdlife="",0,IF(BA$3&gt;(A37stdlife+$E1259),((INDEX('PTRM input'!$G$385:$P$434,A37offset,$E1259)-INDEX('PTRM input'!$G$277:$P$326,A37offset,$E1259))*OFFSET($F$7,0,$E1259))-SUM($G1259:AZ1259),(((INDEX('PTRM input'!$G$385:$P$434,A37offset,$E1259)-INDEX('PTRM input'!$G$277:$P$326,A37offset,$E1259))*OFFSET($F$7,0,$E1259))-SUM($G1259:AZ1259))*(OFFSET('PTRM input'!$G$477,0,$E1259-1)/A37taxstdlife))))</f>
        <v>0</v>
      </c>
      <c r="BB1259" s="251">
        <f ca="1">IF(A37taxstdlife="n/a","n/a",IF(A37taxstdlife="",0,IF(BB$3&gt;(A37stdlife+$E1259),((INDEX('PTRM input'!$G$385:$P$434,A37offset,$E1259)-INDEX('PTRM input'!$G$277:$P$326,A37offset,$E1259))*OFFSET($F$7,0,$E1259))-SUM($G1259:BA1259),(((INDEX('PTRM input'!$G$385:$P$434,A37offset,$E1259)-INDEX('PTRM input'!$G$277:$P$326,A37offset,$E1259))*OFFSET($F$7,0,$E1259))-SUM($G1259:BA1259))*(OFFSET('PTRM input'!$G$477,0,$E1259-1)/A37taxstdlife))))</f>
        <v>0</v>
      </c>
      <c r="BC1259" s="251">
        <f ca="1">IF(A37taxstdlife="n/a","n/a",IF(A37taxstdlife="",0,IF(BC$3&gt;(A37stdlife+$E1259),((INDEX('PTRM input'!$G$385:$P$434,A37offset,$E1259)-INDEX('PTRM input'!$G$277:$P$326,A37offset,$E1259))*OFFSET($F$7,0,$E1259))-SUM($G1259:BB1259),(((INDEX('PTRM input'!$G$385:$P$434,A37offset,$E1259)-INDEX('PTRM input'!$G$277:$P$326,A37offset,$E1259))*OFFSET($F$7,0,$E1259))-SUM($G1259:BB1259))*(OFFSET('PTRM input'!$G$477,0,$E1259-1)/A37taxstdlife))))</f>
        <v>0</v>
      </c>
      <c r="BD1259" s="251">
        <f ca="1">IF(A37taxstdlife="n/a","n/a",IF(A37taxstdlife="",0,IF(BD$3&gt;(A37stdlife+$E1259),((INDEX('PTRM input'!$G$385:$P$434,A37offset,$E1259)-INDEX('PTRM input'!$G$277:$P$326,A37offset,$E1259))*OFFSET($F$7,0,$E1259))-SUM($G1259:BC1259),(((INDEX('PTRM input'!$G$385:$P$434,A37offset,$E1259)-INDEX('PTRM input'!$G$277:$P$326,A37offset,$E1259))*OFFSET($F$7,0,$E1259))-SUM($G1259:BC1259))*(OFFSET('PTRM input'!$G$477,0,$E1259-1)/A37taxstdlife))))</f>
        <v>0</v>
      </c>
      <c r="BE1259" s="251">
        <f ca="1">IF(A37taxstdlife="n/a","n/a",IF(A37taxstdlife="",0,IF(BE$3&gt;(A37stdlife+$E1259),((INDEX('PTRM input'!$G$385:$P$434,A37offset,$E1259)-INDEX('PTRM input'!$G$277:$P$326,A37offset,$E1259))*OFFSET($F$7,0,$E1259))-SUM($G1259:BD1259),(((INDEX('PTRM input'!$G$385:$P$434,A37offset,$E1259)-INDEX('PTRM input'!$G$277:$P$326,A37offset,$E1259))*OFFSET($F$7,0,$E1259))-SUM($G1259:BD1259))*(OFFSET('PTRM input'!$G$477,0,$E1259-1)/A37taxstdlife))))</f>
        <v>0</v>
      </c>
      <c r="BF1259" s="251">
        <f ca="1">IF(A37taxstdlife="n/a","n/a",IF(A37taxstdlife="",0,IF(BF$3&gt;(A37stdlife+$E1259),((INDEX('PTRM input'!$G$385:$P$434,A37offset,$E1259)-INDEX('PTRM input'!$G$277:$P$326,A37offset,$E1259))*OFFSET($F$7,0,$E1259))-SUM($G1259:BE1259),(((INDEX('PTRM input'!$G$385:$P$434,A37offset,$E1259)-INDEX('PTRM input'!$G$277:$P$326,A37offset,$E1259))*OFFSET($F$7,0,$E1259))-SUM($G1259:BE1259))*(OFFSET('PTRM input'!$G$477,0,$E1259-1)/A37taxstdlife))))</f>
        <v>0</v>
      </c>
      <c r="BG1259" s="251">
        <f ca="1">IF(A37taxstdlife="n/a","n/a",IF(A37taxstdlife="",0,IF(BG$3&gt;(A37stdlife+$E1259),((INDEX('PTRM input'!$G$385:$P$434,A37offset,$E1259)-INDEX('PTRM input'!$G$277:$P$326,A37offset,$E1259))*OFFSET($F$7,0,$E1259))-SUM($G1259:BF1259),(((INDEX('PTRM input'!$G$385:$P$434,A37offset,$E1259)-INDEX('PTRM input'!$G$277:$P$326,A37offset,$E1259))*OFFSET($F$7,0,$E1259))-SUM($G1259:BF1259))*(OFFSET('PTRM input'!$G$477,0,$E1259-1)/A37taxstdlife))))</f>
        <v>0</v>
      </c>
      <c r="BH1259" s="251">
        <f ca="1">IF(A37taxstdlife="n/a","n/a",IF(A37taxstdlife="",0,IF(BH$3&gt;(A37stdlife+$E1259),((INDEX('PTRM input'!$G$385:$P$434,A37offset,$E1259)-INDEX('PTRM input'!$G$277:$P$326,A37offset,$E1259))*OFFSET($F$7,0,$E1259))-SUM($G1259:BG1259),(((INDEX('PTRM input'!$G$385:$P$434,A37offset,$E1259)-INDEX('PTRM input'!$G$277:$P$326,A37offset,$E1259))*OFFSET($F$7,0,$E1259))-SUM($G1259:BG1259))*(OFFSET('PTRM input'!$G$477,0,$E1259-1)/A37taxstdlife))))</f>
        <v>0</v>
      </c>
      <c r="BI1259" s="251">
        <f ca="1">IF(A37taxstdlife="n/a","n/a",IF(A37taxstdlife="",0,IF(BI$3&gt;(A37stdlife+$E1259),((INDEX('PTRM input'!$G$385:$P$434,A37offset,$E1259)-INDEX('PTRM input'!$G$277:$P$326,A37offset,$E1259))*OFFSET($F$7,0,$E1259))-SUM($G1259:BH1259),(((INDEX('PTRM input'!$G$385:$P$434,A37offset,$E1259)-INDEX('PTRM input'!$G$277:$P$326,A37offset,$E1259))*OFFSET($F$7,0,$E1259))-SUM($G1259:BH1259))*(OFFSET('PTRM input'!$G$477,0,$E1259-1)/A37taxstdlife))))</f>
        <v>0</v>
      </c>
      <c r="BJ1259" s="116"/>
      <c r="BK1259" s="116"/>
      <c r="BL1259" s="116"/>
      <c r="BM1259" s="116"/>
    </row>
    <row r="1260" spans="1:65" ht="12.75" customHeight="1" outlineLevel="1" collapsed="1">
      <c r="A1260" s="366"/>
      <c r="B1260" s="9"/>
      <c r="C1260" s="19">
        <f>Asset37</f>
        <v>0</v>
      </c>
      <c r="D1260" s="9"/>
      <c r="E1260" s="9"/>
      <c r="F1260" s="357"/>
      <c r="G1260" s="371">
        <f ca="1">SUM(G1248:G1259)+'PTRM input'!G$313*G$7</f>
        <v>0</v>
      </c>
      <c r="H1260" s="371">
        <f ca="1">SUM(H1248:H1259)+'PTRM input'!H$313*H$7</f>
        <v>0</v>
      </c>
      <c r="I1260" s="371">
        <f ca="1">SUM(I1248:I1259)+'PTRM input'!I$313*I$7</f>
        <v>0</v>
      </c>
      <c r="J1260" s="371">
        <f ca="1">SUM(J1248:J1259)+'PTRM input'!J$313*J$7</f>
        <v>0</v>
      </c>
      <c r="K1260" s="371">
        <f ca="1">SUM(K1248:K1259)+'PTRM input'!K$313*K$7</f>
        <v>0</v>
      </c>
      <c r="L1260" s="371">
        <f ca="1">SUM(L1248:L1259)+'PTRM input'!L$313*L$7</f>
        <v>0</v>
      </c>
      <c r="M1260" s="371">
        <f ca="1">SUM(M1248:M1259)+'PTRM input'!M$313*M$7</f>
        <v>0</v>
      </c>
      <c r="N1260" s="371">
        <f ca="1">SUM(N1248:N1259)+'PTRM input'!N$313*N$7</f>
        <v>0</v>
      </c>
      <c r="O1260" s="371">
        <f ca="1">SUM(O1248:O1259)+'PTRM input'!O$313*O$7</f>
        <v>0</v>
      </c>
      <c r="P1260" s="371">
        <f ca="1">SUM(P1248:P1259)+'PTRM input'!P$313*P$7</f>
        <v>0</v>
      </c>
      <c r="Q1260" s="371">
        <f t="shared" ref="Q1260:BI1260" ca="1" si="267">SUM(Q1248:Q1259)</f>
        <v>0</v>
      </c>
      <c r="R1260" s="371">
        <f t="shared" ca="1" si="267"/>
        <v>0</v>
      </c>
      <c r="S1260" s="371">
        <f t="shared" ca="1" si="267"/>
        <v>0</v>
      </c>
      <c r="T1260" s="371">
        <f t="shared" ca="1" si="267"/>
        <v>0</v>
      </c>
      <c r="U1260" s="371">
        <f t="shared" ca="1" si="267"/>
        <v>0</v>
      </c>
      <c r="V1260" s="371">
        <f t="shared" ca="1" si="267"/>
        <v>0</v>
      </c>
      <c r="W1260" s="371">
        <f t="shared" ca="1" si="267"/>
        <v>0</v>
      </c>
      <c r="X1260" s="371">
        <f t="shared" ca="1" si="267"/>
        <v>0</v>
      </c>
      <c r="Y1260" s="371">
        <f t="shared" ca="1" si="267"/>
        <v>0</v>
      </c>
      <c r="Z1260" s="371">
        <f t="shared" ca="1" si="267"/>
        <v>0</v>
      </c>
      <c r="AA1260" s="371">
        <f t="shared" ca="1" si="267"/>
        <v>0</v>
      </c>
      <c r="AB1260" s="371">
        <f t="shared" ca="1" si="267"/>
        <v>0</v>
      </c>
      <c r="AC1260" s="371">
        <f t="shared" ca="1" si="267"/>
        <v>0</v>
      </c>
      <c r="AD1260" s="371">
        <f t="shared" ca="1" si="267"/>
        <v>0</v>
      </c>
      <c r="AE1260" s="371">
        <f t="shared" ca="1" si="267"/>
        <v>0</v>
      </c>
      <c r="AF1260" s="371">
        <f t="shared" ca="1" si="267"/>
        <v>0</v>
      </c>
      <c r="AG1260" s="371">
        <f t="shared" ca="1" si="267"/>
        <v>0</v>
      </c>
      <c r="AH1260" s="371">
        <f t="shared" ca="1" si="267"/>
        <v>0</v>
      </c>
      <c r="AI1260" s="371">
        <f t="shared" ca="1" si="267"/>
        <v>0</v>
      </c>
      <c r="AJ1260" s="371">
        <f t="shared" ca="1" si="267"/>
        <v>0</v>
      </c>
      <c r="AK1260" s="371">
        <f t="shared" ca="1" si="267"/>
        <v>0</v>
      </c>
      <c r="AL1260" s="371">
        <f t="shared" ca="1" si="267"/>
        <v>0</v>
      </c>
      <c r="AM1260" s="371">
        <f t="shared" ca="1" si="267"/>
        <v>0</v>
      </c>
      <c r="AN1260" s="371">
        <f t="shared" ca="1" si="267"/>
        <v>0</v>
      </c>
      <c r="AO1260" s="371">
        <f t="shared" ca="1" si="267"/>
        <v>0</v>
      </c>
      <c r="AP1260" s="371">
        <f t="shared" ca="1" si="267"/>
        <v>0</v>
      </c>
      <c r="AQ1260" s="371">
        <f t="shared" ca="1" si="267"/>
        <v>0</v>
      </c>
      <c r="AR1260" s="371">
        <f t="shared" ca="1" si="267"/>
        <v>0</v>
      </c>
      <c r="AS1260" s="371">
        <f t="shared" ca="1" si="267"/>
        <v>0</v>
      </c>
      <c r="AT1260" s="371">
        <f t="shared" ca="1" si="267"/>
        <v>0</v>
      </c>
      <c r="AU1260" s="371">
        <f t="shared" ca="1" si="267"/>
        <v>0</v>
      </c>
      <c r="AV1260" s="371">
        <f t="shared" ca="1" si="267"/>
        <v>0</v>
      </c>
      <c r="AW1260" s="371">
        <f t="shared" ca="1" si="267"/>
        <v>0</v>
      </c>
      <c r="AX1260" s="371">
        <f t="shared" ca="1" si="267"/>
        <v>0</v>
      </c>
      <c r="AY1260" s="371">
        <f t="shared" ca="1" si="267"/>
        <v>0</v>
      </c>
      <c r="AZ1260" s="371">
        <f t="shared" ca="1" si="267"/>
        <v>0</v>
      </c>
      <c r="BA1260" s="371">
        <f t="shared" ca="1" si="267"/>
        <v>0</v>
      </c>
      <c r="BB1260" s="371">
        <f t="shared" ca="1" si="267"/>
        <v>0</v>
      </c>
      <c r="BC1260" s="371">
        <f t="shared" ca="1" si="267"/>
        <v>0</v>
      </c>
      <c r="BD1260" s="371">
        <f t="shared" ca="1" si="267"/>
        <v>0</v>
      </c>
      <c r="BE1260" s="371">
        <f t="shared" ca="1" si="267"/>
        <v>0</v>
      </c>
      <c r="BF1260" s="371">
        <f t="shared" ca="1" si="267"/>
        <v>0</v>
      </c>
      <c r="BG1260" s="371">
        <f t="shared" ca="1" si="267"/>
        <v>0</v>
      </c>
      <c r="BH1260" s="371">
        <f t="shared" ca="1" si="267"/>
        <v>0</v>
      </c>
      <c r="BI1260" s="371">
        <f t="shared" ca="1" si="267"/>
        <v>0</v>
      </c>
      <c r="BJ1260" s="116"/>
      <c r="BK1260" s="116"/>
      <c r="BL1260" s="116"/>
      <c r="BM1260" s="116"/>
    </row>
    <row r="1261" spans="1:65" ht="12.75" hidden="1" customHeight="1" outlineLevel="2">
      <c r="A1261" s="366"/>
      <c r="B1261" s="106">
        <f>C1273</f>
        <v>0</v>
      </c>
      <c r="C1261" s="614"/>
      <c r="D1261" s="615" t="s">
        <v>236</v>
      </c>
      <c r="E1261" s="614"/>
      <c r="F1261" s="622"/>
      <c r="G1261" s="617">
        <f>IF('PTRM input'!$E$574='PTRM input'!$G$573,IF(G$3&gt;A38taxremlife,A38taxvalue-SUM(F1261:$F1261),IF(A38taxremlife="N/A","n/a",A38taxvalue/A38taxremlife)),'PTRM input'!G$616)</f>
        <v>0</v>
      </c>
      <c r="H1261" s="617">
        <f>IF('PTRM input'!$E$574='PTRM input'!$G$573,IF(H$3&gt;A38taxremlife,A38taxvalue-SUM($F1261:G1261),IF(A38taxremlife="N/A","n/a",A38taxvalue/A38taxremlife)),'PTRM input'!H$616)</f>
        <v>0</v>
      </c>
      <c r="I1261" s="617">
        <f>IF('PTRM input'!$E$574='PTRM input'!$G$573,IF(I$3&gt;A38taxremlife,A38taxvalue-SUM($F1261:H1261),IF(A38taxremlife="N/A","n/a",A38taxvalue/A38taxremlife)),'PTRM input'!I$616)</f>
        <v>0</v>
      </c>
      <c r="J1261" s="617">
        <f>IF('PTRM input'!$E$574='PTRM input'!$G$573,IF(J$3&gt;A38taxremlife,A38taxvalue-SUM($F1261:I1261),IF(A38taxremlife="N/A","n/a",A38taxvalue/A38taxremlife)),'PTRM input'!J$616)</f>
        <v>0</v>
      </c>
      <c r="K1261" s="617">
        <f>IF('PTRM input'!$E$574='PTRM input'!$G$573,IF(K$3&gt;A38taxremlife,A38taxvalue-SUM($F1261:J1261),IF(A38taxremlife="N/A","n/a",A38taxvalue/A38taxremlife)),'PTRM input'!K$616)</f>
        <v>0</v>
      </c>
      <c r="L1261" s="617">
        <f>IF('PTRM input'!$E$574='PTRM input'!$G$573,IF(L$3&gt;A38taxremlife,A38taxvalue-SUM($F1261:K1261),IF(A38taxremlife="N/A","n/a",A38taxvalue/A38taxremlife)),'PTRM input'!L$616)</f>
        <v>0</v>
      </c>
      <c r="M1261" s="617">
        <f>IF('PTRM input'!$E$574='PTRM input'!$G$573,IF(M$3&gt;A38taxremlife,A38taxvalue-SUM($F1261:L1261),IF(A38taxremlife="N/A","n/a",A38taxvalue/A38taxremlife)),'PTRM input'!M$616)</f>
        <v>0</v>
      </c>
      <c r="N1261" s="617">
        <f>IF('PTRM input'!$E$574='PTRM input'!$G$573,IF(N$3&gt;A38taxremlife,A38taxvalue-SUM($F1261:M1261),IF(A38taxremlife="N/A","n/a",A38taxvalue/A38taxremlife)),'PTRM input'!N$616)</f>
        <v>0</v>
      </c>
      <c r="O1261" s="617">
        <f>IF('PTRM input'!$E$574='PTRM input'!$G$573,IF(O$3&gt;A38taxremlife,A38taxvalue-SUM($F1261:N1261),IF(A38taxremlife="N/A","n/a",A38taxvalue/A38taxremlife)),'PTRM input'!O$616)</f>
        <v>0</v>
      </c>
      <c r="P1261" s="617">
        <f>IF('PTRM input'!$E$574='PTRM input'!$G$573,IF(P$3&gt;A38taxremlife,A38taxvalue-SUM($F1261:O1261),IF(A38taxremlife="N/A","n/a",A38taxvalue/A38taxremlife)),'PTRM input'!P$616)</f>
        <v>0</v>
      </c>
      <c r="Q1261" s="617">
        <f>IF('PTRM input'!$E$574='PTRM input'!$G$573,IF(Q$3&gt;A38taxremlife,A38taxvalue-SUM($F1261:P1261),IF(A38taxremlife="N/A","n/a",A38taxvalue/A38taxremlife)),'PTRM input'!Q$616)</f>
        <v>0</v>
      </c>
      <c r="R1261" s="617">
        <f>IF('PTRM input'!$E$574='PTRM input'!$G$573,IF(R$3&gt;A38taxremlife,A38taxvalue-SUM($F1261:Q1261),IF(A38taxremlife="N/A","n/a",A38taxvalue/A38taxremlife)),'PTRM input'!R$616)</f>
        <v>0</v>
      </c>
      <c r="S1261" s="617">
        <f>IF('PTRM input'!$E$574='PTRM input'!$G$573,IF(S$3&gt;A38taxremlife,A38taxvalue-SUM($F1261:R1261),IF(A38taxremlife="N/A","n/a",A38taxvalue/A38taxremlife)),'PTRM input'!S$616)</f>
        <v>0</v>
      </c>
      <c r="T1261" s="617">
        <f>IF('PTRM input'!$E$574='PTRM input'!$G$573,IF(T$3&gt;A38taxremlife,A38taxvalue-SUM($F1261:S1261),IF(A38taxremlife="N/A","n/a",A38taxvalue/A38taxremlife)),'PTRM input'!T$616)</f>
        <v>0</v>
      </c>
      <c r="U1261" s="617">
        <f>IF('PTRM input'!$E$574='PTRM input'!$G$573,IF(U$3&gt;A38taxremlife,A38taxvalue-SUM($F1261:T1261),IF(A38taxremlife="N/A","n/a",A38taxvalue/A38taxremlife)),'PTRM input'!U$616)</f>
        <v>0</v>
      </c>
      <c r="V1261" s="617">
        <f>IF('PTRM input'!$E$574='PTRM input'!$G$573,IF(V$3&gt;A38taxremlife,A38taxvalue-SUM($F1261:U1261),IF(A38taxremlife="N/A","n/a",A38taxvalue/A38taxremlife)),'PTRM input'!V$616)</f>
        <v>0</v>
      </c>
      <c r="W1261" s="617">
        <f>IF('PTRM input'!$E$574='PTRM input'!$G$573,IF(W$3&gt;A38taxremlife,A38taxvalue-SUM($F1261:V1261),IF(A38taxremlife="N/A","n/a",A38taxvalue/A38taxremlife)),'PTRM input'!W$616)</f>
        <v>0</v>
      </c>
      <c r="X1261" s="617">
        <f>IF('PTRM input'!$E$574='PTRM input'!$G$573,IF(X$3&gt;A38taxremlife,A38taxvalue-SUM($F1261:W1261),IF(A38taxremlife="N/A","n/a",A38taxvalue/A38taxremlife)),'PTRM input'!X$616)</f>
        <v>0</v>
      </c>
      <c r="Y1261" s="617">
        <f>IF('PTRM input'!$E$574='PTRM input'!$G$573,IF(Y$3&gt;A38taxremlife,A38taxvalue-SUM($F1261:X1261),IF(A38taxremlife="N/A","n/a",A38taxvalue/A38taxremlife)),'PTRM input'!Y$616)</f>
        <v>0</v>
      </c>
      <c r="Z1261" s="617">
        <f>IF('PTRM input'!$E$574='PTRM input'!$G$573,IF(Z$3&gt;A38taxremlife,A38taxvalue-SUM($F1261:Y1261),IF(A38taxremlife="N/A","n/a",A38taxvalue/A38taxremlife)),'PTRM input'!Z$616)</f>
        <v>0</v>
      </c>
      <c r="AA1261" s="617">
        <f>IF('PTRM input'!$E$574='PTRM input'!$G$573,IF(AA$3&gt;A38taxremlife,A38taxvalue-SUM($F1261:Z1261),IF(A38taxremlife="N/A","n/a",A38taxvalue/A38taxremlife)),'PTRM input'!AA$616)</f>
        <v>0</v>
      </c>
      <c r="AB1261" s="617">
        <f>IF('PTRM input'!$E$574='PTRM input'!$G$573,IF(AB$3&gt;A38taxremlife,A38taxvalue-SUM($F1261:AA1261),IF(A38taxremlife="N/A","n/a",A38taxvalue/A38taxremlife)),'PTRM input'!AB$616)</f>
        <v>0</v>
      </c>
      <c r="AC1261" s="617">
        <f>IF('PTRM input'!$E$574='PTRM input'!$G$573,IF(AC$3&gt;A38taxremlife,A38taxvalue-SUM($F1261:AB1261),IF(A38taxremlife="N/A","n/a",A38taxvalue/A38taxremlife)),'PTRM input'!AC$616)</f>
        <v>0</v>
      </c>
      <c r="AD1261" s="617">
        <f>IF('PTRM input'!$E$574='PTRM input'!$G$573,IF(AD$3&gt;A38taxremlife,A38taxvalue-SUM($F1261:AC1261),IF(A38taxremlife="N/A","n/a",A38taxvalue/A38taxremlife)),'PTRM input'!AD$616)</f>
        <v>0</v>
      </c>
      <c r="AE1261" s="617">
        <f>IF('PTRM input'!$E$574='PTRM input'!$G$573,IF(AE$3&gt;A38taxremlife,A38taxvalue-SUM($F1261:AD1261),IF(A38taxremlife="N/A","n/a",A38taxvalue/A38taxremlife)),'PTRM input'!AE$616)</f>
        <v>0</v>
      </c>
      <c r="AF1261" s="617">
        <f>IF('PTRM input'!$E$574='PTRM input'!$G$573,IF(AF$3&gt;A38taxremlife,A38taxvalue-SUM($F1261:AE1261),IF(A38taxremlife="N/A","n/a",A38taxvalue/A38taxremlife)),'PTRM input'!AF$616)</f>
        <v>0</v>
      </c>
      <c r="AG1261" s="617">
        <f>IF('PTRM input'!$E$574='PTRM input'!$G$573,IF(AG$3&gt;A38taxremlife,A38taxvalue-SUM($F1261:AF1261),IF(A38taxremlife="N/A","n/a",A38taxvalue/A38taxremlife)),'PTRM input'!AG$616)</f>
        <v>0</v>
      </c>
      <c r="AH1261" s="617">
        <f>IF('PTRM input'!$E$574='PTRM input'!$G$573,IF(AH$3&gt;A38taxremlife,A38taxvalue-SUM($F1261:AG1261),IF(A38taxremlife="N/A","n/a",A38taxvalue/A38taxremlife)),'PTRM input'!AH$616)</f>
        <v>0</v>
      </c>
      <c r="AI1261" s="617">
        <f>IF('PTRM input'!$E$574='PTRM input'!$G$573,IF(AI$3&gt;A38taxremlife,A38taxvalue-SUM($F1261:AH1261),IF(A38taxremlife="N/A","n/a",A38taxvalue/A38taxremlife)),'PTRM input'!AI$616)</f>
        <v>0</v>
      </c>
      <c r="AJ1261" s="617">
        <f>IF('PTRM input'!$E$574='PTRM input'!$G$573,IF(AJ$3&gt;A38taxremlife,A38taxvalue-SUM($F1261:AI1261),IF(A38taxremlife="N/A","n/a",A38taxvalue/A38taxremlife)),'PTRM input'!AJ$616)</f>
        <v>0</v>
      </c>
      <c r="AK1261" s="617">
        <f>IF('PTRM input'!$E$574='PTRM input'!$G$573,IF(AK$3&gt;A38taxremlife,A38taxvalue-SUM($F1261:AJ1261),IF(A38taxremlife="N/A","n/a",A38taxvalue/A38taxremlife)),'PTRM input'!AK$616)</f>
        <v>0</v>
      </c>
      <c r="AL1261" s="617">
        <f>IF('PTRM input'!$E$574='PTRM input'!$G$573,IF(AL$3&gt;A38taxremlife,A38taxvalue-SUM($F1261:AK1261),IF(A38taxremlife="N/A","n/a",A38taxvalue/A38taxremlife)),'PTRM input'!AL$616)</f>
        <v>0</v>
      </c>
      <c r="AM1261" s="617">
        <f>IF('PTRM input'!$E$574='PTRM input'!$G$573,IF(AM$3&gt;A38taxremlife,A38taxvalue-SUM($F1261:AL1261),IF(A38taxremlife="N/A","n/a",A38taxvalue/A38taxremlife)),'PTRM input'!AM$616)</f>
        <v>0</v>
      </c>
      <c r="AN1261" s="617">
        <f>IF('PTRM input'!$E$574='PTRM input'!$G$573,IF(AN$3&gt;A38taxremlife,A38taxvalue-SUM($F1261:AM1261),IF(A38taxremlife="N/A","n/a",A38taxvalue/A38taxremlife)),'PTRM input'!AN$616)</f>
        <v>0</v>
      </c>
      <c r="AO1261" s="617">
        <f>IF('PTRM input'!$E$574='PTRM input'!$G$573,IF(AO$3&gt;A38taxremlife,A38taxvalue-SUM($F1261:AN1261),IF(A38taxremlife="N/A","n/a",A38taxvalue/A38taxremlife)),'PTRM input'!AO$616)</f>
        <v>0</v>
      </c>
      <c r="AP1261" s="617">
        <f>IF('PTRM input'!$E$574='PTRM input'!$G$573,IF(AP$3&gt;A38taxremlife,A38taxvalue-SUM($F1261:AO1261),IF(A38taxremlife="N/A","n/a",A38taxvalue/A38taxremlife)),'PTRM input'!AP$616)</f>
        <v>0</v>
      </c>
      <c r="AQ1261" s="617">
        <f>IF('PTRM input'!$E$574='PTRM input'!$G$573,IF(AQ$3&gt;A38taxremlife,A38taxvalue-SUM($F1261:AP1261),IF(A38taxremlife="N/A","n/a",A38taxvalue/A38taxremlife)),'PTRM input'!AQ$616)</f>
        <v>0</v>
      </c>
      <c r="AR1261" s="617">
        <f>IF('PTRM input'!$E$574='PTRM input'!$G$573,IF(AR$3&gt;A38taxremlife,A38taxvalue-SUM($F1261:AQ1261),IF(A38taxremlife="N/A","n/a",A38taxvalue/A38taxremlife)),'PTRM input'!AR$616)</f>
        <v>0</v>
      </c>
      <c r="AS1261" s="617">
        <f>IF('PTRM input'!$E$574='PTRM input'!$G$573,IF(AS$3&gt;A38taxremlife,A38taxvalue-SUM($F1261:AR1261),IF(A38taxremlife="N/A","n/a",A38taxvalue/A38taxremlife)),'PTRM input'!AS$616)</f>
        <v>0</v>
      </c>
      <c r="AT1261" s="617">
        <f>IF('PTRM input'!$E$574='PTRM input'!$G$573,IF(AT$3&gt;A38taxremlife,A38taxvalue-SUM($F1261:AS1261),IF(A38taxremlife="N/A","n/a",A38taxvalue/A38taxremlife)),'PTRM input'!AT$616)</f>
        <v>0</v>
      </c>
      <c r="AU1261" s="617">
        <f>IF('PTRM input'!$E$574='PTRM input'!$G$573,IF(AU$3&gt;A38taxremlife,A38taxvalue-SUM($F1261:AT1261),IF(A38taxremlife="N/A","n/a",A38taxvalue/A38taxremlife)),'PTRM input'!AU$616)</f>
        <v>0</v>
      </c>
      <c r="AV1261" s="617">
        <f>IF('PTRM input'!$E$574='PTRM input'!$G$573,IF(AV$3&gt;A38taxremlife,A38taxvalue-SUM($F1261:AU1261),IF(A38taxremlife="N/A","n/a",A38taxvalue/A38taxremlife)),'PTRM input'!AV$616)</f>
        <v>0</v>
      </c>
      <c r="AW1261" s="617">
        <f>IF('PTRM input'!$E$574='PTRM input'!$G$573,IF(AW$3&gt;A38taxremlife,A38taxvalue-SUM($F1261:AV1261),IF(A38taxremlife="N/A","n/a",A38taxvalue/A38taxremlife)),'PTRM input'!AW$616)</f>
        <v>0</v>
      </c>
      <c r="AX1261" s="617">
        <f>IF('PTRM input'!$E$574='PTRM input'!$G$573,IF(AX$3&gt;A38taxremlife,A38taxvalue-SUM($F1261:AW1261),IF(A38taxremlife="N/A","n/a",A38taxvalue/A38taxremlife)),'PTRM input'!AX$616)</f>
        <v>0</v>
      </c>
      <c r="AY1261" s="617">
        <f>IF('PTRM input'!$E$574='PTRM input'!$G$573,IF(AY$3&gt;A38taxremlife,A38taxvalue-SUM($F1261:AX1261),IF(A38taxremlife="N/A","n/a",A38taxvalue/A38taxremlife)),'PTRM input'!AY$616)</f>
        <v>0</v>
      </c>
      <c r="AZ1261" s="617">
        <f>IF('PTRM input'!$E$574='PTRM input'!$G$573,IF(AZ$3&gt;A38taxremlife,A38taxvalue-SUM($F1261:AY1261),IF(A38taxremlife="N/A","n/a",A38taxvalue/A38taxremlife)),'PTRM input'!AZ$616)</f>
        <v>0</v>
      </c>
      <c r="BA1261" s="617">
        <f>IF('PTRM input'!$E$574='PTRM input'!$G$573,IF(BA$3&gt;A38taxremlife,A38taxvalue-SUM($F1261:AZ1261),IF(A38taxremlife="N/A","n/a",A38taxvalue/A38taxremlife)),'PTRM input'!BA$616)</f>
        <v>0</v>
      </c>
      <c r="BB1261" s="617">
        <f>IF('PTRM input'!$E$574='PTRM input'!$G$573,IF(BB$3&gt;A38taxremlife,A38taxvalue-SUM($F1261:BA1261),IF(A38taxremlife="N/A","n/a",A38taxvalue/A38taxremlife)),'PTRM input'!BB$616)</f>
        <v>0</v>
      </c>
      <c r="BC1261" s="617">
        <f>IF('PTRM input'!$E$574='PTRM input'!$G$573,IF(BC$3&gt;A38taxremlife,A38taxvalue-SUM($F1261:BB1261),IF(A38taxremlife="N/A","n/a",A38taxvalue/A38taxremlife)),'PTRM input'!BC$616)</f>
        <v>0</v>
      </c>
      <c r="BD1261" s="617">
        <f>IF('PTRM input'!$E$574='PTRM input'!$G$573,IF(BD$3&gt;A38taxremlife,A38taxvalue-SUM($F1261:BC1261),IF(A38taxremlife="N/A","n/a",A38taxvalue/A38taxremlife)),'PTRM input'!BD$616)</f>
        <v>0</v>
      </c>
      <c r="BE1261" s="617">
        <f>IF('PTRM input'!$E$574='PTRM input'!$G$573,IF(BE$3&gt;A38taxremlife,A38taxvalue-SUM($F1261:BD1261),IF(A38taxremlife="N/A","n/a",A38taxvalue/A38taxremlife)),'PTRM input'!BE$616)</f>
        <v>0</v>
      </c>
      <c r="BF1261" s="617">
        <f>IF('PTRM input'!$E$574='PTRM input'!$G$573,IF(BF$3&gt;A38taxremlife,A38taxvalue-SUM($F1261:BE1261),IF(A38taxremlife="N/A","n/a",A38taxvalue/A38taxremlife)),'PTRM input'!BF$616)</f>
        <v>0</v>
      </c>
      <c r="BG1261" s="617">
        <f>IF('PTRM input'!$E$574='PTRM input'!$G$573,IF(BG$3&gt;A38taxremlife,A38taxvalue-SUM($F1261:BF1261),IF(A38taxremlife="N/A","n/a",A38taxvalue/A38taxremlife)),'PTRM input'!BG$616)</f>
        <v>0</v>
      </c>
      <c r="BH1261" s="617">
        <f>IF('PTRM input'!$E$574='PTRM input'!$G$573,IF(BH$3&gt;A38taxremlife,A38taxvalue-SUM($F1261:BG1261),IF(A38taxremlife="N/A","n/a",A38taxvalue/A38taxremlife)),'PTRM input'!BH$616)</f>
        <v>0</v>
      </c>
      <c r="BI1261" s="617">
        <f>IF('PTRM input'!$E$574='PTRM input'!$G$573,IF(BI$3&gt;A38taxremlife,A38taxvalue-SUM($F1261:BH1261),IF(A38taxremlife="N/A","n/a",A38taxvalue/A38taxremlife)),'PTRM input'!BI$616)</f>
        <v>0</v>
      </c>
      <c r="BJ1261" s="116"/>
      <c r="BK1261" s="116"/>
      <c r="BL1261" s="116"/>
      <c r="BM1261" s="116"/>
    </row>
    <row r="1262" spans="1:65" ht="12.75" hidden="1" customHeight="1" outlineLevel="2">
      <c r="A1262" s="366"/>
      <c r="B1262" s="19"/>
      <c r="C1262" s="18"/>
      <c r="D1262" s="760" t="s">
        <v>237</v>
      </c>
      <c r="E1262" s="86">
        <v>0</v>
      </c>
      <c r="F1262" s="356"/>
      <c r="G1262" s="433"/>
      <c r="H1262" s="433"/>
      <c r="I1262" s="433"/>
      <c r="J1262" s="433"/>
      <c r="K1262" s="433"/>
      <c r="L1262" s="433"/>
      <c r="M1262" s="433"/>
      <c r="N1262" s="433"/>
      <c r="O1262" s="433"/>
      <c r="P1262" s="433"/>
      <c r="Q1262" s="251"/>
      <c r="R1262" s="251"/>
      <c r="S1262" s="251"/>
      <c r="T1262" s="251"/>
      <c r="U1262" s="251"/>
      <c r="V1262" s="251"/>
      <c r="W1262" s="251"/>
      <c r="X1262" s="251"/>
      <c r="Y1262" s="251"/>
      <c r="Z1262" s="251"/>
      <c r="AA1262" s="251"/>
      <c r="AB1262" s="251"/>
      <c r="AC1262" s="251"/>
      <c r="AD1262" s="251"/>
      <c r="AE1262" s="251"/>
      <c r="AF1262" s="251"/>
      <c r="AG1262" s="251"/>
      <c r="AH1262" s="251"/>
      <c r="AI1262" s="251"/>
      <c r="AJ1262" s="251"/>
      <c r="AK1262" s="251"/>
      <c r="AL1262" s="251"/>
      <c r="AM1262" s="251"/>
      <c r="AN1262" s="251"/>
      <c r="AO1262" s="251"/>
      <c r="AP1262" s="251"/>
      <c r="AQ1262" s="251"/>
      <c r="AR1262" s="251"/>
      <c r="AS1262" s="251"/>
      <c r="AT1262" s="251"/>
      <c r="AU1262" s="251"/>
      <c r="AV1262" s="251"/>
      <c r="AW1262" s="251"/>
      <c r="AX1262" s="251"/>
      <c r="AY1262" s="251"/>
      <c r="AZ1262" s="251"/>
      <c r="BA1262" s="251"/>
      <c r="BB1262" s="251"/>
      <c r="BC1262" s="251"/>
      <c r="BD1262" s="251"/>
      <c r="BE1262" s="251"/>
      <c r="BF1262" s="251"/>
      <c r="BG1262" s="251"/>
      <c r="BH1262" s="251"/>
      <c r="BI1262" s="251"/>
      <c r="BJ1262" s="116"/>
      <c r="BK1262" s="116"/>
      <c r="BL1262" s="116"/>
      <c r="BM1262" s="116"/>
    </row>
    <row r="1263" spans="1:65" ht="12.75" hidden="1" customHeight="1" outlineLevel="2">
      <c r="A1263" s="366"/>
      <c r="B1263" s="19"/>
      <c r="C1263" s="18"/>
      <c r="D1263" s="760"/>
      <c r="E1263" s="86">
        <v>1</v>
      </c>
      <c r="F1263" s="356"/>
      <c r="G1263" s="618"/>
      <c r="H1263" s="251">
        <f ca="1">IF(A38taxstdlife="n/a","n/a",IF(A38taxstdlife="",0,IF(H$3&gt;(A38stdlife+$E1263),((INDEX('PTRM input'!$G$385:$P$434,A38offset,$E1263)-INDEX('PTRM input'!$G$277:$P$326,A38offset,$E1263))*OFFSET($F$7,0,$E1263))-SUM($G1263:G1263),(((INDEX('PTRM input'!$G$385:$P$434,A38offset,$E1263)-INDEX('PTRM input'!$G$277:$P$326,A38offset,$E1263))*OFFSET($F$7,0,$E1263))-SUM($G1263:G1263))*(OFFSET('PTRM input'!$G$477,0,$E1263-1)/A38taxstdlife))))</f>
        <v>0</v>
      </c>
      <c r="I1263" s="251">
        <f ca="1">IF(A38taxstdlife="n/a","n/a",IF(A38taxstdlife="",0,IF(I$3&gt;(A38stdlife+$E1263),((INDEX('PTRM input'!$G$385:$P$434,A38offset,$E1263)-INDEX('PTRM input'!$G$277:$P$326,A38offset,$E1263))*OFFSET($F$7,0,$E1263))-SUM($G1263:H1263),(((INDEX('PTRM input'!$G$385:$P$434,A38offset,$E1263)-INDEX('PTRM input'!$G$277:$P$326,A38offset,$E1263))*OFFSET($F$7,0,$E1263))-SUM($G1263:H1263))*(OFFSET('PTRM input'!$G$477,0,$E1263-1)/A38taxstdlife))))</f>
        <v>0</v>
      </c>
      <c r="J1263" s="251">
        <f ca="1">IF(A38taxstdlife="n/a","n/a",IF(A38taxstdlife="",0,IF(J$3&gt;(A38stdlife+$E1263),((INDEX('PTRM input'!$G$385:$P$434,A38offset,$E1263)-INDEX('PTRM input'!$G$277:$P$326,A38offset,$E1263))*OFFSET($F$7,0,$E1263))-SUM($G1263:I1263),(((INDEX('PTRM input'!$G$385:$P$434,A38offset,$E1263)-INDEX('PTRM input'!$G$277:$P$326,A38offset,$E1263))*OFFSET($F$7,0,$E1263))-SUM($G1263:I1263))*(OFFSET('PTRM input'!$G$477,0,$E1263-1)/A38taxstdlife))))</f>
        <v>0</v>
      </c>
      <c r="K1263" s="251">
        <f ca="1">IF(A38taxstdlife="n/a","n/a",IF(A38taxstdlife="",0,IF(K$3&gt;(A38stdlife+$E1263),((INDEX('PTRM input'!$G$385:$P$434,A38offset,$E1263)-INDEX('PTRM input'!$G$277:$P$326,A38offset,$E1263))*OFFSET($F$7,0,$E1263))-SUM($G1263:J1263),(((INDEX('PTRM input'!$G$385:$P$434,A38offset,$E1263)-INDEX('PTRM input'!$G$277:$P$326,A38offset,$E1263))*OFFSET($F$7,0,$E1263))-SUM($G1263:J1263))*(OFFSET('PTRM input'!$G$477,0,$E1263-1)/A38taxstdlife))))</f>
        <v>0</v>
      </c>
      <c r="L1263" s="251">
        <f ca="1">IF(A38taxstdlife="n/a","n/a",IF(A38taxstdlife="",0,IF(L$3&gt;(A38stdlife+$E1263),((INDEX('PTRM input'!$G$385:$P$434,A38offset,$E1263)-INDEX('PTRM input'!$G$277:$P$326,A38offset,$E1263))*OFFSET($F$7,0,$E1263))-SUM($G1263:K1263),(((INDEX('PTRM input'!$G$385:$P$434,A38offset,$E1263)-INDEX('PTRM input'!$G$277:$P$326,A38offset,$E1263))*OFFSET($F$7,0,$E1263))-SUM($G1263:K1263))*(OFFSET('PTRM input'!$G$477,0,$E1263-1)/A38taxstdlife))))</f>
        <v>0</v>
      </c>
      <c r="M1263" s="251">
        <f ca="1">IF(A38taxstdlife="n/a","n/a",IF(A38taxstdlife="",0,IF(M$3&gt;(A38stdlife+$E1263),((INDEX('PTRM input'!$G$385:$P$434,A38offset,$E1263)-INDEX('PTRM input'!$G$277:$P$326,A38offset,$E1263))*OFFSET($F$7,0,$E1263))-SUM($G1263:L1263),(((INDEX('PTRM input'!$G$385:$P$434,A38offset,$E1263)-INDEX('PTRM input'!$G$277:$P$326,A38offset,$E1263))*OFFSET($F$7,0,$E1263))-SUM($G1263:L1263))*(OFFSET('PTRM input'!$G$477,0,$E1263-1)/A38taxstdlife))))</f>
        <v>0</v>
      </c>
      <c r="N1263" s="251">
        <f ca="1">IF(A38taxstdlife="n/a","n/a",IF(A38taxstdlife="",0,IF(N$3&gt;(A38stdlife+$E1263),((INDEX('PTRM input'!$G$385:$P$434,A38offset,$E1263)-INDEX('PTRM input'!$G$277:$P$326,A38offset,$E1263))*OFFSET($F$7,0,$E1263))-SUM($G1263:M1263),(((INDEX('PTRM input'!$G$385:$P$434,A38offset,$E1263)-INDEX('PTRM input'!$G$277:$P$326,A38offset,$E1263))*OFFSET($F$7,0,$E1263))-SUM($G1263:M1263))*(OFFSET('PTRM input'!$G$477,0,$E1263-1)/A38taxstdlife))))</f>
        <v>0</v>
      </c>
      <c r="O1263" s="251">
        <f ca="1">IF(A38taxstdlife="n/a","n/a",IF(A38taxstdlife="",0,IF(O$3&gt;(A38stdlife+$E1263),((INDEX('PTRM input'!$G$385:$P$434,A38offset,$E1263)-INDEX('PTRM input'!$G$277:$P$326,A38offset,$E1263))*OFFSET($F$7,0,$E1263))-SUM($G1263:N1263),(((INDEX('PTRM input'!$G$385:$P$434,A38offset,$E1263)-INDEX('PTRM input'!$G$277:$P$326,A38offset,$E1263))*OFFSET($F$7,0,$E1263))-SUM($G1263:N1263))*(OFFSET('PTRM input'!$G$477,0,$E1263-1)/A38taxstdlife))))</f>
        <v>0</v>
      </c>
      <c r="P1263" s="251">
        <f ca="1">IF(A38taxstdlife="n/a","n/a",IF(A38taxstdlife="",0,IF(P$3&gt;(A38stdlife+$E1263),((INDEX('PTRM input'!$G$385:$P$434,A38offset,$E1263)-INDEX('PTRM input'!$G$277:$P$326,A38offset,$E1263))*OFFSET($F$7,0,$E1263))-SUM($G1263:O1263),(((INDEX('PTRM input'!$G$385:$P$434,A38offset,$E1263)-INDEX('PTRM input'!$G$277:$P$326,A38offset,$E1263))*OFFSET($F$7,0,$E1263))-SUM($G1263:O1263))*(OFFSET('PTRM input'!$G$477,0,$E1263-1)/A38taxstdlife))))</f>
        <v>0</v>
      </c>
      <c r="Q1263" s="251">
        <f ca="1">IF(A38taxstdlife="n/a","n/a",IF(A38taxstdlife="",0,IF(Q$3&gt;(A38stdlife+$E1263),((INDEX('PTRM input'!$G$385:$P$434,A38offset,$E1263)-INDEX('PTRM input'!$G$277:$P$326,A38offset,$E1263))*OFFSET($F$7,0,$E1263))-SUM($G1263:P1263),(((INDEX('PTRM input'!$G$385:$P$434,A38offset,$E1263)-INDEX('PTRM input'!$G$277:$P$326,A38offset,$E1263))*OFFSET($F$7,0,$E1263))-SUM($G1263:P1263))*(OFFSET('PTRM input'!$G$477,0,$E1263-1)/A38taxstdlife))))</f>
        <v>0</v>
      </c>
      <c r="R1263" s="251">
        <f ca="1">IF(A38taxstdlife="n/a","n/a",IF(A38taxstdlife="",0,IF(R$3&gt;(A38stdlife+$E1263),((INDEX('PTRM input'!$G$385:$P$434,A38offset,$E1263)-INDEX('PTRM input'!$G$277:$P$326,A38offset,$E1263))*OFFSET($F$7,0,$E1263))-SUM($G1263:Q1263),(((INDEX('PTRM input'!$G$385:$P$434,A38offset,$E1263)-INDEX('PTRM input'!$G$277:$P$326,A38offset,$E1263))*OFFSET($F$7,0,$E1263))-SUM($G1263:Q1263))*(OFFSET('PTRM input'!$G$477,0,$E1263-1)/A38taxstdlife))))</f>
        <v>0</v>
      </c>
      <c r="S1263" s="251">
        <f ca="1">IF(A38taxstdlife="n/a","n/a",IF(A38taxstdlife="",0,IF(S$3&gt;(A38stdlife+$E1263),((INDEX('PTRM input'!$G$385:$P$434,A38offset,$E1263)-INDEX('PTRM input'!$G$277:$P$326,A38offset,$E1263))*OFFSET($F$7,0,$E1263))-SUM($G1263:R1263),(((INDEX('PTRM input'!$G$385:$P$434,A38offset,$E1263)-INDEX('PTRM input'!$G$277:$P$326,A38offset,$E1263))*OFFSET($F$7,0,$E1263))-SUM($G1263:R1263))*(OFFSET('PTRM input'!$G$477,0,$E1263-1)/A38taxstdlife))))</f>
        <v>0</v>
      </c>
      <c r="T1263" s="251">
        <f ca="1">IF(A38taxstdlife="n/a","n/a",IF(A38taxstdlife="",0,IF(T$3&gt;(A38stdlife+$E1263),((INDEX('PTRM input'!$G$385:$P$434,A38offset,$E1263)-INDEX('PTRM input'!$G$277:$P$326,A38offset,$E1263))*OFFSET($F$7,0,$E1263))-SUM($G1263:S1263),(((INDEX('PTRM input'!$G$385:$P$434,A38offset,$E1263)-INDEX('PTRM input'!$G$277:$P$326,A38offset,$E1263))*OFFSET($F$7,0,$E1263))-SUM($G1263:S1263))*(OFFSET('PTRM input'!$G$477,0,$E1263-1)/A38taxstdlife))))</f>
        <v>0</v>
      </c>
      <c r="U1263" s="251">
        <f ca="1">IF(A38taxstdlife="n/a","n/a",IF(A38taxstdlife="",0,IF(U$3&gt;(A38stdlife+$E1263),((INDEX('PTRM input'!$G$385:$P$434,A38offset,$E1263)-INDEX('PTRM input'!$G$277:$P$326,A38offset,$E1263))*OFFSET($F$7,0,$E1263))-SUM($G1263:T1263),(((INDEX('PTRM input'!$G$385:$P$434,A38offset,$E1263)-INDEX('PTRM input'!$G$277:$P$326,A38offset,$E1263))*OFFSET($F$7,0,$E1263))-SUM($G1263:T1263))*(OFFSET('PTRM input'!$G$477,0,$E1263-1)/A38taxstdlife))))</f>
        <v>0</v>
      </c>
      <c r="V1263" s="251">
        <f ca="1">IF(A38taxstdlife="n/a","n/a",IF(A38taxstdlife="",0,IF(V$3&gt;(A38stdlife+$E1263),((INDEX('PTRM input'!$G$385:$P$434,A38offset,$E1263)-INDEX('PTRM input'!$G$277:$P$326,A38offset,$E1263))*OFFSET($F$7,0,$E1263))-SUM($G1263:U1263),(((INDEX('PTRM input'!$G$385:$P$434,A38offset,$E1263)-INDEX('PTRM input'!$G$277:$P$326,A38offset,$E1263))*OFFSET($F$7,0,$E1263))-SUM($G1263:U1263))*(OFFSET('PTRM input'!$G$477,0,$E1263-1)/A38taxstdlife))))</f>
        <v>0</v>
      </c>
      <c r="W1263" s="251">
        <f ca="1">IF(A38taxstdlife="n/a","n/a",IF(A38taxstdlife="",0,IF(W$3&gt;(A38stdlife+$E1263),((INDEX('PTRM input'!$G$385:$P$434,A38offset,$E1263)-INDEX('PTRM input'!$G$277:$P$326,A38offset,$E1263))*OFFSET($F$7,0,$E1263))-SUM($G1263:V1263),(((INDEX('PTRM input'!$G$385:$P$434,A38offset,$E1263)-INDEX('PTRM input'!$G$277:$P$326,A38offset,$E1263))*OFFSET($F$7,0,$E1263))-SUM($G1263:V1263))*(OFFSET('PTRM input'!$G$477,0,$E1263-1)/A38taxstdlife))))</f>
        <v>0</v>
      </c>
      <c r="X1263" s="251">
        <f ca="1">IF(A38taxstdlife="n/a","n/a",IF(A38taxstdlife="",0,IF(X$3&gt;(A38stdlife+$E1263),((INDEX('PTRM input'!$G$385:$P$434,A38offset,$E1263)-INDEX('PTRM input'!$G$277:$P$326,A38offset,$E1263))*OFFSET($F$7,0,$E1263))-SUM($G1263:W1263),(((INDEX('PTRM input'!$G$385:$P$434,A38offset,$E1263)-INDEX('PTRM input'!$G$277:$P$326,A38offset,$E1263))*OFFSET($F$7,0,$E1263))-SUM($G1263:W1263))*(OFFSET('PTRM input'!$G$477,0,$E1263-1)/A38taxstdlife))))</f>
        <v>0</v>
      </c>
      <c r="Y1263" s="251">
        <f ca="1">IF(A38taxstdlife="n/a","n/a",IF(A38taxstdlife="",0,IF(Y$3&gt;(A38stdlife+$E1263),((INDEX('PTRM input'!$G$385:$P$434,A38offset,$E1263)-INDEX('PTRM input'!$G$277:$P$326,A38offset,$E1263))*OFFSET($F$7,0,$E1263))-SUM($G1263:X1263),(((INDEX('PTRM input'!$G$385:$P$434,A38offset,$E1263)-INDEX('PTRM input'!$G$277:$P$326,A38offset,$E1263))*OFFSET($F$7,0,$E1263))-SUM($G1263:X1263))*(OFFSET('PTRM input'!$G$477,0,$E1263-1)/A38taxstdlife))))</f>
        <v>0</v>
      </c>
      <c r="Z1263" s="251">
        <f ca="1">IF(A38taxstdlife="n/a","n/a",IF(A38taxstdlife="",0,IF(Z$3&gt;(A38stdlife+$E1263),((INDEX('PTRM input'!$G$385:$P$434,A38offset,$E1263)-INDEX('PTRM input'!$G$277:$P$326,A38offset,$E1263))*OFFSET($F$7,0,$E1263))-SUM($G1263:Y1263),(((INDEX('PTRM input'!$G$385:$P$434,A38offset,$E1263)-INDEX('PTRM input'!$G$277:$P$326,A38offset,$E1263))*OFFSET($F$7,0,$E1263))-SUM($G1263:Y1263))*(OFFSET('PTRM input'!$G$477,0,$E1263-1)/A38taxstdlife))))</f>
        <v>0</v>
      </c>
      <c r="AA1263" s="251">
        <f ca="1">IF(A38taxstdlife="n/a","n/a",IF(A38taxstdlife="",0,IF(AA$3&gt;(A38stdlife+$E1263),((INDEX('PTRM input'!$G$385:$P$434,A38offset,$E1263)-INDEX('PTRM input'!$G$277:$P$326,A38offset,$E1263))*OFFSET($F$7,0,$E1263))-SUM($G1263:Z1263),(((INDEX('PTRM input'!$G$385:$P$434,A38offset,$E1263)-INDEX('PTRM input'!$G$277:$P$326,A38offset,$E1263))*OFFSET($F$7,0,$E1263))-SUM($G1263:Z1263))*(OFFSET('PTRM input'!$G$477,0,$E1263-1)/A38taxstdlife))))</f>
        <v>0</v>
      </c>
      <c r="AB1263" s="251">
        <f ca="1">IF(A38taxstdlife="n/a","n/a",IF(A38taxstdlife="",0,IF(AB$3&gt;(A38stdlife+$E1263),((INDEX('PTRM input'!$G$385:$P$434,A38offset,$E1263)-INDEX('PTRM input'!$G$277:$P$326,A38offset,$E1263))*OFFSET($F$7,0,$E1263))-SUM($G1263:AA1263),(((INDEX('PTRM input'!$G$385:$P$434,A38offset,$E1263)-INDEX('PTRM input'!$G$277:$P$326,A38offset,$E1263))*OFFSET($F$7,0,$E1263))-SUM($G1263:AA1263))*(OFFSET('PTRM input'!$G$477,0,$E1263-1)/A38taxstdlife))))</f>
        <v>0</v>
      </c>
      <c r="AC1263" s="251">
        <f ca="1">IF(A38taxstdlife="n/a","n/a",IF(A38taxstdlife="",0,IF(AC$3&gt;(A38stdlife+$E1263),((INDEX('PTRM input'!$G$385:$P$434,A38offset,$E1263)-INDEX('PTRM input'!$G$277:$P$326,A38offset,$E1263))*OFFSET($F$7,0,$E1263))-SUM($G1263:AB1263),(((INDEX('PTRM input'!$G$385:$P$434,A38offset,$E1263)-INDEX('PTRM input'!$G$277:$P$326,A38offset,$E1263))*OFFSET($F$7,0,$E1263))-SUM($G1263:AB1263))*(OFFSET('PTRM input'!$G$477,0,$E1263-1)/A38taxstdlife))))</f>
        <v>0</v>
      </c>
      <c r="AD1263" s="251">
        <f ca="1">IF(A38taxstdlife="n/a","n/a",IF(A38taxstdlife="",0,IF(AD$3&gt;(A38stdlife+$E1263),((INDEX('PTRM input'!$G$385:$P$434,A38offset,$E1263)-INDEX('PTRM input'!$G$277:$P$326,A38offset,$E1263))*OFFSET($F$7,0,$E1263))-SUM($G1263:AC1263),(((INDEX('PTRM input'!$G$385:$P$434,A38offset,$E1263)-INDEX('PTRM input'!$G$277:$P$326,A38offset,$E1263))*OFFSET($F$7,0,$E1263))-SUM($G1263:AC1263))*(OFFSET('PTRM input'!$G$477,0,$E1263-1)/A38taxstdlife))))</f>
        <v>0</v>
      </c>
      <c r="AE1263" s="251">
        <f ca="1">IF(A38taxstdlife="n/a","n/a",IF(A38taxstdlife="",0,IF(AE$3&gt;(A38stdlife+$E1263),((INDEX('PTRM input'!$G$385:$P$434,A38offset,$E1263)-INDEX('PTRM input'!$G$277:$P$326,A38offset,$E1263))*OFFSET($F$7,0,$E1263))-SUM($G1263:AD1263),(((INDEX('PTRM input'!$G$385:$P$434,A38offset,$E1263)-INDEX('PTRM input'!$G$277:$P$326,A38offset,$E1263))*OFFSET($F$7,0,$E1263))-SUM($G1263:AD1263))*(OFFSET('PTRM input'!$G$477,0,$E1263-1)/A38taxstdlife))))</f>
        <v>0</v>
      </c>
      <c r="AF1263" s="251">
        <f ca="1">IF(A38taxstdlife="n/a","n/a",IF(A38taxstdlife="",0,IF(AF$3&gt;(A38stdlife+$E1263),((INDEX('PTRM input'!$G$385:$P$434,A38offset,$E1263)-INDEX('PTRM input'!$G$277:$P$326,A38offset,$E1263))*OFFSET($F$7,0,$E1263))-SUM($G1263:AE1263),(((INDEX('PTRM input'!$G$385:$P$434,A38offset,$E1263)-INDEX('PTRM input'!$G$277:$P$326,A38offset,$E1263))*OFFSET($F$7,0,$E1263))-SUM($G1263:AE1263))*(OFFSET('PTRM input'!$G$477,0,$E1263-1)/A38taxstdlife))))</f>
        <v>0</v>
      </c>
      <c r="AG1263" s="251">
        <f ca="1">IF(A38taxstdlife="n/a","n/a",IF(A38taxstdlife="",0,IF(AG$3&gt;(A38stdlife+$E1263),((INDEX('PTRM input'!$G$385:$P$434,A38offset,$E1263)-INDEX('PTRM input'!$G$277:$P$326,A38offset,$E1263))*OFFSET($F$7,0,$E1263))-SUM($G1263:AF1263),(((INDEX('PTRM input'!$G$385:$P$434,A38offset,$E1263)-INDEX('PTRM input'!$G$277:$P$326,A38offset,$E1263))*OFFSET($F$7,0,$E1263))-SUM($G1263:AF1263))*(OFFSET('PTRM input'!$G$477,0,$E1263-1)/A38taxstdlife))))</f>
        <v>0</v>
      </c>
      <c r="AH1263" s="251">
        <f ca="1">IF(A38taxstdlife="n/a","n/a",IF(A38taxstdlife="",0,IF(AH$3&gt;(A38stdlife+$E1263),((INDEX('PTRM input'!$G$385:$P$434,A38offset,$E1263)-INDEX('PTRM input'!$G$277:$P$326,A38offset,$E1263))*OFFSET($F$7,0,$E1263))-SUM($G1263:AG1263),(((INDEX('PTRM input'!$G$385:$P$434,A38offset,$E1263)-INDEX('PTRM input'!$G$277:$P$326,A38offset,$E1263))*OFFSET($F$7,0,$E1263))-SUM($G1263:AG1263))*(OFFSET('PTRM input'!$G$477,0,$E1263-1)/A38taxstdlife))))</f>
        <v>0</v>
      </c>
      <c r="AI1263" s="251">
        <f ca="1">IF(A38taxstdlife="n/a","n/a",IF(A38taxstdlife="",0,IF(AI$3&gt;(A38stdlife+$E1263),((INDEX('PTRM input'!$G$385:$P$434,A38offset,$E1263)-INDEX('PTRM input'!$G$277:$P$326,A38offset,$E1263))*OFFSET($F$7,0,$E1263))-SUM($G1263:AH1263),(((INDEX('PTRM input'!$G$385:$P$434,A38offset,$E1263)-INDEX('PTRM input'!$G$277:$P$326,A38offset,$E1263))*OFFSET($F$7,0,$E1263))-SUM($G1263:AH1263))*(OFFSET('PTRM input'!$G$477,0,$E1263-1)/A38taxstdlife))))</f>
        <v>0</v>
      </c>
      <c r="AJ1263" s="251">
        <f ca="1">IF(A38taxstdlife="n/a","n/a",IF(A38taxstdlife="",0,IF(AJ$3&gt;(A38stdlife+$E1263),((INDEX('PTRM input'!$G$385:$P$434,A38offset,$E1263)-INDEX('PTRM input'!$G$277:$P$326,A38offset,$E1263))*OFFSET($F$7,0,$E1263))-SUM($G1263:AI1263),(((INDEX('PTRM input'!$G$385:$P$434,A38offset,$E1263)-INDEX('PTRM input'!$G$277:$P$326,A38offset,$E1263))*OFFSET($F$7,0,$E1263))-SUM($G1263:AI1263))*(OFFSET('PTRM input'!$G$477,0,$E1263-1)/A38taxstdlife))))</f>
        <v>0</v>
      </c>
      <c r="AK1263" s="251">
        <f ca="1">IF(A38taxstdlife="n/a","n/a",IF(A38taxstdlife="",0,IF(AK$3&gt;(A38stdlife+$E1263),((INDEX('PTRM input'!$G$385:$P$434,A38offset,$E1263)-INDEX('PTRM input'!$G$277:$P$326,A38offset,$E1263))*OFFSET($F$7,0,$E1263))-SUM($G1263:AJ1263),(((INDEX('PTRM input'!$G$385:$P$434,A38offset,$E1263)-INDEX('PTRM input'!$G$277:$P$326,A38offset,$E1263))*OFFSET($F$7,0,$E1263))-SUM($G1263:AJ1263))*(OFFSET('PTRM input'!$G$477,0,$E1263-1)/A38taxstdlife))))</f>
        <v>0</v>
      </c>
      <c r="AL1263" s="251">
        <f ca="1">IF(A38taxstdlife="n/a","n/a",IF(A38taxstdlife="",0,IF(AL$3&gt;(A38stdlife+$E1263),((INDEX('PTRM input'!$G$385:$P$434,A38offset,$E1263)-INDEX('PTRM input'!$G$277:$P$326,A38offset,$E1263))*OFFSET($F$7,0,$E1263))-SUM($G1263:AK1263),(((INDEX('PTRM input'!$G$385:$P$434,A38offset,$E1263)-INDEX('PTRM input'!$G$277:$P$326,A38offset,$E1263))*OFFSET($F$7,0,$E1263))-SUM($G1263:AK1263))*(OFFSET('PTRM input'!$G$477,0,$E1263-1)/A38taxstdlife))))</f>
        <v>0</v>
      </c>
      <c r="AM1263" s="251">
        <f ca="1">IF(A38taxstdlife="n/a","n/a",IF(A38taxstdlife="",0,IF(AM$3&gt;(A38stdlife+$E1263),((INDEX('PTRM input'!$G$385:$P$434,A38offset,$E1263)-INDEX('PTRM input'!$G$277:$P$326,A38offset,$E1263))*OFFSET($F$7,0,$E1263))-SUM($G1263:AL1263),(((INDEX('PTRM input'!$G$385:$P$434,A38offset,$E1263)-INDEX('PTRM input'!$G$277:$P$326,A38offset,$E1263))*OFFSET($F$7,0,$E1263))-SUM($G1263:AL1263))*(OFFSET('PTRM input'!$G$477,0,$E1263-1)/A38taxstdlife))))</f>
        <v>0</v>
      </c>
      <c r="AN1263" s="251">
        <f ca="1">IF(A38taxstdlife="n/a","n/a",IF(A38taxstdlife="",0,IF(AN$3&gt;(A38stdlife+$E1263),((INDEX('PTRM input'!$G$385:$P$434,A38offset,$E1263)-INDEX('PTRM input'!$G$277:$P$326,A38offset,$E1263))*OFFSET($F$7,0,$E1263))-SUM($G1263:AM1263),(((INDEX('PTRM input'!$G$385:$P$434,A38offset,$E1263)-INDEX('PTRM input'!$G$277:$P$326,A38offset,$E1263))*OFFSET($F$7,0,$E1263))-SUM($G1263:AM1263))*(OFFSET('PTRM input'!$G$477,0,$E1263-1)/A38taxstdlife))))</f>
        <v>0</v>
      </c>
      <c r="AO1263" s="251">
        <f ca="1">IF(A38taxstdlife="n/a","n/a",IF(A38taxstdlife="",0,IF(AO$3&gt;(A38stdlife+$E1263),((INDEX('PTRM input'!$G$385:$P$434,A38offset,$E1263)-INDEX('PTRM input'!$G$277:$P$326,A38offset,$E1263))*OFFSET($F$7,0,$E1263))-SUM($G1263:AN1263),(((INDEX('PTRM input'!$G$385:$P$434,A38offset,$E1263)-INDEX('PTRM input'!$G$277:$P$326,A38offset,$E1263))*OFFSET($F$7,0,$E1263))-SUM($G1263:AN1263))*(OFFSET('PTRM input'!$G$477,0,$E1263-1)/A38taxstdlife))))</f>
        <v>0</v>
      </c>
      <c r="AP1263" s="251">
        <f ca="1">IF(A38taxstdlife="n/a","n/a",IF(A38taxstdlife="",0,IF(AP$3&gt;(A38stdlife+$E1263),((INDEX('PTRM input'!$G$385:$P$434,A38offset,$E1263)-INDEX('PTRM input'!$G$277:$P$326,A38offset,$E1263))*OFFSET($F$7,0,$E1263))-SUM($G1263:AO1263),(((INDEX('PTRM input'!$G$385:$P$434,A38offset,$E1263)-INDEX('PTRM input'!$G$277:$P$326,A38offset,$E1263))*OFFSET($F$7,0,$E1263))-SUM($G1263:AO1263))*(OFFSET('PTRM input'!$G$477,0,$E1263-1)/A38taxstdlife))))</f>
        <v>0</v>
      </c>
      <c r="AQ1263" s="251">
        <f ca="1">IF(A38taxstdlife="n/a","n/a",IF(A38taxstdlife="",0,IF(AQ$3&gt;(A38stdlife+$E1263),((INDEX('PTRM input'!$G$385:$P$434,A38offset,$E1263)-INDEX('PTRM input'!$G$277:$P$326,A38offset,$E1263))*OFFSET($F$7,0,$E1263))-SUM($G1263:AP1263),(((INDEX('PTRM input'!$G$385:$P$434,A38offset,$E1263)-INDEX('PTRM input'!$G$277:$P$326,A38offset,$E1263))*OFFSET($F$7,0,$E1263))-SUM($G1263:AP1263))*(OFFSET('PTRM input'!$G$477,0,$E1263-1)/A38taxstdlife))))</f>
        <v>0</v>
      </c>
      <c r="AR1263" s="251">
        <f ca="1">IF(A38taxstdlife="n/a","n/a",IF(A38taxstdlife="",0,IF(AR$3&gt;(A38stdlife+$E1263),((INDEX('PTRM input'!$G$385:$P$434,A38offset,$E1263)-INDEX('PTRM input'!$G$277:$P$326,A38offset,$E1263))*OFFSET($F$7,0,$E1263))-SUM($G1263:AQ1263),(((INDEX('PTRM input'!$G$385:$P$434,A38offset,$E1263)-INDEX('PTRM input'!$G$277:$P$326,A38offset,$E1263))*OFFSET($F$7,0,$E1263))-SUM($G1263:AQ1263))*(OFFSET('PTRM input'!$G$477,0,$E1263-1)/A38taxstdlife))))</f>
        <v>0</v>
      </c>
      <c r="AS1263" s="251">
        <f ca="1">IF(A38taxstdlife="n/a","n/a",IF(A38taxstdlife="",0,IF(AS$3&gt;(A38stdlife+$E1263),((INDEX('PTRM input'!$G$385:$P$434,A38offset,$E1263)-INDEX('PTRM input'!$G$277:$P$326,A38offset,$E1263))*OFFSET($F$7,0,$E1263))-SUM($G1263:AR1263),(((INDEX('PTRM input'!$G$385:$P$434,A38offset,$E1263)-INDEX('PTRM input'!$G$277:$P$326,A38offset,$E1263))*OFFSET($F$7,0,$E1263))-SUM($G1263:AR1263))*(OFFSET('PTRM input'!$G$477,0,$E1263-1)/A38taxstdlife))))</f>
        <v>0</v>
      </c>
      <c r="AT1263" s="251">
        <f ca="1">IF(A38taxstdlife="n/a","n/a",IF(A38taxstdlife="",0,IF(AT$3&gt;(A38stdlife+$E1263),((INDEX('PTRM input'!$G$385:$P$434,A38offset,$E1263)-INDEX('PTRM input'!$G$277:$P$326,A38offset,$E1263))*OFFSET($F$7,0,$E1263))-SUM($G1263:AS1263),(((INDEX('PTRM input'!$G$385:$P$434,A38offset,$E1263)-INDEX('PTRM input'!$G$277:$P$326,A38offset,$E1263))*OFFSET($F$7,0,$E1263))-SUM($G1263:AS1263))*(OFFSET('PTRM input'!$G$477,0,$E1263-1)/A38taxstdlife))))</f>
        <v>0</v>
      </c>
      <c r="AU1263" s="251">
        <f ca="1">IF(A38taxstdlife="n/a","n/a",IF(A38taxstdlife="",0,IF(AU$3&gt;(A38stdlife+$E1263),((INDEX('PTRM input'!$G$385:$P$434,A38offset,$E1263)-INDEX('PTRM input'!$G$277:$P$326,A38offset,$E1263))*OFFSET($F$7,0,$E1263))-SUM($G1263:AT1263),(((INDEX('PTRM input'!$G$385:$P$434,A38offset,$E1263)-INDEX('PTRM input'!$G$277:$P$326,A38offset,$E1263))*OFFSET($F$7,0,$E1263))-SUM($G1263:AT1263))*(OFFSET('PTRM input'!$G$477,0,$E1263-1)/A38taxstdlife))))</f>
        <v>0</v>
      </c>
      <c r="AV1263" s="251">
        <f ca="1">IF(A38taxstdlife="n/a","n/a",IF(A38taxstdlife="",0,IF(AV$3&gt;(A38stdlife+$E1263),((INDEX('PTRM input'!$G$385:$P$434,A38offset,$E1263)-INDEX('PTRM input'!$G$277:$P$326,A38offset,$E1263))*OFFSET($F$7,0,$E1263))-SUM($G1263:AU1263),(((INDEX('PTRM input'!$G$385:$P$434,A38offset,$E1263)-INDEX('PTRM input'!$G$277:$P$326,A38offset,$E1263))*OFFSET($F$7,0,$E1263))-SUM($G1263:AU1263))*(OFFSET('PTRM input'!$G$477,0,$E1263-1)/A38taxstdlife))))</f>
        <v>0</v>
      </c>
      <c r="AW1263" s="251">
        <f ca="1">IF(A38taxstdlife="n/a","n/a",IF(A38taxstdlife="",0,IF(AW$3&gt;(A38stdlife+$E1263),((INDEX('PTRM input'!$G$385:$P$434,A38offset,$E1263)-INDEX('PTRM input'!$G$277:$P$326,A38offset,$E1263))*OFFSET($F$7,0,$E1263))-SUM($G1263:AV1263),(((INDEX('PTRM input'!$G$385:$P$434,A38offset,$E1263)-INDEX('PTRM input'!$G$277:$P$326,A38offset,$E1263))*OFFSET($F$7,0,$E1263))-SUM($G1263:AV1263))*(OFFSET('PTRM input'!$G$477,0,$E1263-1)/A38taxstdlife))))</f>
        <v>0</v>
      </c>
      <c r="AX1263" s="251">
        <f ca="1">IF(A38taxstdlife="n/a","n/a",IF(A38taxstdlife="",0,IF(AX$3&gt;(A38stdlife+$E1263),((INDEX('PTRM input'!$G$385:$P$434,A38offset,$E1263)-INDEX('PTRM input'!$G$277:$P$326,A38offset,$E1263))*OFFSET($F$7,0,$E1263))-SUM($G1263:AW1263),(((INDEX('PTRM input'!$G$385:$P$434,A38offset,$E1263)-INDEX('PTRM input'!$G$277:$P$326,A38offset,$E1263))*OFFSET($F$7,0,$E1263))-SUM($G1263:AW1263))*(OFFSET('PTRM input'!$G$477,0,$E1263-1)/A38taxstdlife))))</f>
        <v>0</v>
      </c>
      <c r="AY1263" s="251">
        <f ca="1">IF(A38taxstdlife="n/a","n/a",IF(A38taxstdlife="",0,IF(AY$3&gt;(A38stdlife+$E1263),((INDEX('PTRM input'!$G$385:$P$434,A38offset,$E1263)-INDEX('PTRM input'!$G$277:$P$326,A38offset,$E1263))*OFFSET($F$7,0,$E1263))-SUM($G1263:AX1263),(((INDEX('PTRM input'!$G$385:$P$434,A38offset,$E1263)-INDEX('PTRM input'!$G$277:$P$326,A38offset,$E1263))*OFFSET($F$7,0,$E1263))-SUM($G1263:AX1263))*(OFFSET('PTRM input'!$G$477,0,$E1263-1)/A38taxstdlife))))</f>
        <v>0</v>
      </c>
      <c r="AZ1263" s="251">
        <f ca="1">IF(A38taxstdlife="n/a","n/a",IF(A38taxstdlife="",0,IF(AZ$3&gt;(A38stdlife+$E1263),((INDEX('PTRM input'!$G$385:$P$434,A38offset,$E1263)-INDEX('PTRM input'!$G$277:$P$326,A38offset,$E1263))*OFFSET($F$7,0,$E1263))-SUM($G1263:AY1263),(((INDEX('PTRM input'!$G$385:$P$434,A38offset,$E1263)-INDEX('PTRM input'!$G$277:$P$326,A38offset,$E1263))*OFFSET($F$7,0,$E1263))-SUM($G1263:AY1263))*(OFFSET('PTRM input'!$G$477,0,$E1263-1)/A38taxstdlife))))</f>
        <v>0</v>
      </c>
      <c r="BA1263" s="251">
        <f ca="1">IF(A38taxstdlife="n/a","n/a",IF(A38taxstdlife="",0,IF(BA$3&gt;(A38stdlife+$E1263),((INDEX('PTRM input'!$G$385:$P$434,A38offset,$E1263)-INDEX('PTRM input'!$G$277:$P$326,A38offset,$E1263))*OFFSET($F$7,0,$E1263))-SUM($G1263:AZ1263),(((INDEX('PTRM input'!$G$385:$P$434,A38offset,$E1263)-INDEX('PTRM input'!$G$277:$P$326,A38offset,$E1263))*OFFSET($F$7,0,$E1263))-SUM($G1263:AZ1263))*(OFFSET('PTRM input'!$G$477,0,$E1263-1)/A38taxstdlife))))</f>
        <v>0</v>
      </c>
      <c r="BB1263" s="251">
        <f ca="1">IF(A38taxstdlife="n/a","n/a",IF(A38taxstdlife="",0,IF(BB$3&gt;(A38stdlife+$E1263),((INDEX('PTRM input'!$G$385:$P$434,A38offset,$E1263)-INDEX('PTRM input'!$G$277:$P$326,A38offset,$E1263))*OFFSET($F$7,0,$E1263))-SUM($G1263:BA1263),(((INDEX('PTRM input'!$G$385:$P$434,A38offset,$E1263)-INDEX('PTRM input'!$G$277:$P$326,A38offset,$E1263))*OFFSET($F$7,0,$E1263))-SUM($G1263:BA1263))*(OFFSET('PTRM input'!$G$477,0,$E1263-1)/A38taxstdlife))))</f>
        <v>0</v>
      </c>
      <c r="BC1263" s="251">
        <f ca="1">IF(A38taxstdlife="n/a","n/a",IF(A38taxstdlife="",0,IF(BC$3&gt;(A38stdlife+$E1263),((INDEX('PTRM input'!$G$385:$P$434,A38offset,$E1263)-INDEX('PTRM input'!$G$277:$P$326,A38offset,$E1263))*OFFSET($F$7,0,$E1263))-SUM($G1263:BB1263),(((INDEX('PTRM input'!$G$385:$P$434,A38offset,$E1263)-INDEX('PTRM input'!$G$277:$P$326,A38offset,$E1263))*OFFSET($F$7,0,$E1263))-SUM($G1263:BB1263))*(OFFSET('PTRM input'!$G$477,0,$E1263-1)/A38taxstdlife))))</f>
        <v>0</v>
      </c>
      <c r="BD1263" s="251">
        <f ca="1">IF(A38taxstdlife="n/a","n/a",IF(A38taxstdlife="",0,IF(BD$3&gt;(A38stdlife+$E1263),((INDEX('PTRM input'!$G$385:$P$434,A38offset,$E1263)-INDEX('PTRM input'!$G$277:$P$326,A38offset,$E1263))*OFFSET($F$7,0,$E1263))-SUM($G1263:BC1263),(((INDEX('PTRM input'!$G$385:$P$434,A38offset,$E1263)-INDEX('PTRM input'!$G$277:$P$326,A38offset,$E1263))*OFFSET($F$7,0,$E1263))-SUM($G1263:BC1263))*(OFFSET('PTRM input'!$G$477,0,$E1263-1)/A38taxstdlife))))</f>
        <v>0</v>
      </c>
      <c r="BE1263" s="251">
        <f ca="1">IF(A38taxstdlife="n/a","n/a",IF(A38taxstdlife="",0,IF(BE$3&gt;(A38stdlife+$E1263),((INDEX('PTRM input'!$G$385:$P$434,A38offset,$E1263)-INDEX('PTRM input'!$G$277:$P$326,A38offset,$E1263))*OFFSET($F$7,0,$E1263))-SUM($G1263:BD1263),(((INDEX('PTRM input'!$G$385:$P$434,A38offset,$E1263)-INDEX('PTRM input'!$G$277:$P$326,A38offset,$E1263))*OFFSET($F$7,0,$E1263))-SUM($G1263:BD1263))*(OFFSET('PTRM input'!$G$477,0,$E1263-1)/A38taxstdlife))))</f>
        <v>0</v>
      </c>
      <c r="BF1263" s="251">
        <f ca="1">IF(A38taxstdlife="n/a","n/a",IF(A38taxstdlife="",0,IF(BF$3&gt;(A38stdlife+$E1263),((INDEX('PTRM input'!$G$385:$P$434,A38offset,$E1263)-INDEX('PTRM input'!$G$277:$P$326,A38offset,$E1263))*OFFSET($F$7,0,$E1263))-SUM($G1263:BE1263),(((INDEX('PTRM input'!$G$385:$P$434,A38offset,$E1263)-INDEX('PTRM input'!$G$277:$P$326,A38offset,$E1263))*OFFSET($F$7,0,$E1263))-SUM($G1263:BE1263))*(OFFSET('PTRM input'!$G$477,0,$E1263-1)/A38taxstdlife))))</f>
        <v>0</v>
      </c>
      <c r="BG1263" s="251">
        <f ca="1">IF(A38taxstdlife="n/a","n/a",IF(A38taxstdlife="",0,IF(BG$3&gt;(A38stdlife+$E1263),((INDEX('PTRM input'!$G$385:$P$434,A38offset,$E1263)-INDEX('PTRM input'!$G$277:$P$326,A38offset,$E1263))*OFFSET($F$7,0,$E1263))-SUM($G1263:BF1263),(((INDEX('PTRM input'!$G$385:$P$434,A38offset,$E1263)-INDEX('PTRM input'!$G$277:$P$326,A38offset,$E1263))*OFFSET($F$7,0,$E1263))-SUM($G1263:BF1263))*(OFFSET('PTRM input'!$G$477,0,$E1263-1)/A38taxstdlife))))</f>
        <v>0</v>
      </c>
      <c r="BH1263" s="251">
        <f ca="1">IF(A38taxstdlife="n/a","n/a",IF(A38taxstdlife="",0,IF(BH$3&gt;(A38stdlife+$E1263),((INDEX('PTRM input'!$G$385:$P$434,A38offset,$E1263)-INDEX('PTRM input'!$G$277:$P$326,A38offset,$E1263))*OFFSET($F$7,0,$E1263))-SUM($G1263:BG1263),(((INDEX('PTRM input'!$G$385:$P$434,A38offset,$E1263)-INDEX('PTRM input'!$G$277:$P$326,A38offset,$E1263))*OFFSET($F$7,0,$E1263))-SUM($G1263:BG1263))*(OFFSET('PTRM input'!$G$477,0,$E1263-1)/A38taxstdlife))))</f>
        <v>0</v>
      </c>
      <c r="BI1263" s="251">
        <f ca="1">IF(A38taxstdlife="n/a","n/a",IF(A38taxstdlife="",0,IF(BI$3&gt;(A38stdlife+$E1263),((INDEX('PTRM input'!$G$385:$P$434,A38offset,$E1263)-INDEX('PTRM input'!$G$277:$P$326,A38offset,$E1263))*OFFSET($F$7,0,$E1263))-SUM($G1263:BH1263),(((INDEX('PTRM input'!$G$385:$P$434,A38offset,$E1263)-INDEX('PTRM input'!$G$277:$P$326,A38offset,$E1263))*OFFSET($F$7,0,$E1263))-SUM($G1263:BH1263))*(OFFSET('PTRM input'!$G$477,0,$E1263-1)/A38taxstdlife))))</f>
        <v>0</v>
      </c>
      <c r="BJ1263" s="116"/>
      <c r="BK1263" s="116"/>
      <c r="BL1263" s="116"/>
      <c r="BM1263" s="116"/>
    </row>
    <row r="1264" spans="1:65" ht="12.75" hidden="1" customHeight="1" outlineLevel="2">
      <c r="A1264" s="366"/>
      <c r="B1264" s="19"/>
      <c r="C1264" s="18"/>
      <c r="D1264" s="760"/>
      <c r="E1264" s="86">
        <v>2</v>
      </c>
      <c r="F1264" s="356"/>
      <c r="G1264" s="434"/>
      <c r="H1264" s="619"/>
      <c r="I1264" s="251">
        <f ca="1">IF(A38taxstdlife="n/a","n/a",IF(A38taxstdlife="",0,IF(I$3&gt;(A38stdlife+$E1264),((INDEX('PTRM input'!$G$385:$P$434,A38offset,$E1264)-INDEX('PTRM input'!$G$277:$P$326,A38offset,$E1264))*OFFSET($F$7,0,$E1264))-SUM($G1264:H1264),(((INDEX('PTRM input'!$G$385:$P$434,A38offset,$E1264)-INDEX('PTRM input'!$G$277:$P$326,A38offset,$E1264))*OFFSET($F$7,0,$E1264))-SUM($G1264:H1264))*(OFFSET('PTRM input'!$G$477,0,$E1264-1)/A38taxstdlife))))</f>
        <v>0</v>
      </c>
      <c r="J1264" s="251">
        <f ca="1">IF(A38taxstdlife="n/a","n/a",IF(A38taxstdlife="",0,IF(J$3&gt;(A38stdlife+$E1264),((INDEX('PTRM input'!$G$385:$P$434,A38offset,$E1264)-INDEX('PTRM input'!$G$277:$P$326,A38offset,$E1264))*OFFSET($F$7,0,$E1264))-SUM($G1264:I1264),(((INDEX('PTRM input'!$G$385:$P$434,A38offset,$E1264)-INDEX('PTRM input'!$G$277:$P$326,A38offset,$E1264))*OFFSET($F$7,0,$E1264))-SUM($G1264:I1264))*(OFFSET('PTRM input'!$G$477,0,$E1264-1)/A38taxstdlife))))</f>
        <v>0</v>
      </c>
      <c r="K1264" s="251">
        <f ca="1">IF(A38taxstdlife="n/a","n/a",IF(A38taxstdlife="",0,IF(K$3&gt;(A38stdlife+$E1264),((INDEX('PTRM input'!$G$385:$P$434,A38offset,$E1264)-INDEX('PTRM input'!$G$277:$P$326,A38offset,$E1264))*OFFSET($F$7,0,$E1264))-SUM($G1264:J1264),(((INDEX('PTRM input'!$G$385:$P$434,A38offset,$E1264)-INDEX('PTRM input'!$G$277:$P$326,A38offset,$E1264))*OFFSET($F$7,0,$E1264))-SUM($G1264:J1264))*(OFFSET('PTRM input'!$G$477,0,$E1264-1)/A38taxstdlife))))</f>
        <v>0</v>
      </c>
      <c r="L1264" s="251">
        <f ca="1">IF(A38taxstdlife="n/a","n/a",IF(A38taxstdlife="",0,IF(L$3&gt;(A38stdlife+$E1264),((INDEX('PTRM input'!$G$385:$P$434,A38offset,$E1264)-INDEX('PTRM input'!$G$277:$P$326,A38offset,$E1264))*OFFSET($F$7,0,$E1264))-SUM($G1264:K1264),(((INDEX('PTRM input'!$G$385:$P$434,A38offset,$E1264)-INDEX('PTRM input'!$G$277:$P$326,A38offset,$E1264))*OFFSET($F$7,0,$E1264))-SUM($G1264:K1264))*(OFFSET('PTRM input'!$G$477,0,$E1264-1)/A38taxstdlife))))</f>
        <v>0</v>
      </c>
      <c r="M1264" s="251">
        <f ca="1">IF(A38taxstdlife="n/a","n/a",IF(A38taxstdlife="",0,IF(M$3&gt;(A38stdlife+$E1264),((INDEX('PTRM input'!$G$385:$P$434,A38offset,$E1264)-INDEX('PTRM input'!$G$277:$P$326,A38offset,$E1264))*OFFSET($F$7,0,$E1264))-SUM($G1264:L1264),(((INDEX('PTRM input'!$G$385:$P$434,A38offset,$E1264)-INDEX('PTRM input'!$G$277:$P$326,A38offset,$E1264))*OFFSET($F$7,0,$E1264))-SUM($G1264:L1264))*(OFFSET('PTRM input'!$G$477,0,$E1264-1)/A38taxstdlife))))</f>
        <v>0</v>
      </c>
      <c r="N1264" s="251">
        <f ca="1">IF(A38taxstdlife="n/a","n/a",IF(A38taxstdlife="",0,IF(N$3&gt;(A38stdlife+$E1264),((INDEX('PTRM input'!$G$385:$P$434,A38offset,$E1264)-INDEX('PTRM input'!$G$277:$P$326,A38offset,$E1264))*OFFSET($F$7,0,$E1264))-SUM($G1264:M1264),(((INDEX('PTRM input'!$G$385:$P$434,A38offset,$E1264)-INDEX('PTRM input'!$G$277:$P$326,A38offset,$E1264))*OFFSET($F$7,0,$E1264))-SUM($G1264:M1264))*(OFFSET('PTRM input'!$G$477,0,$E1264-1)/A38taxstdlife))))</f>
        <v>0</v>
      </c>
      <c r="O1264" s="251">
        <f ca="1">IF(A38taxstdlife="n/a","n/a",IF(A38taxstdlife="",0,IF(O$3&gt;(A38stdlife+$E1264),((INDEX('PTRM input'!$G$385:$P$434,A38offset,$E1264)-INDEX('PTRM input'!$G$277:$P$326,A38offset,$E1264))*OFFSET($F$7,0,$E1264))-SUM($G1264:N1264),(((INDEX('PTRM input'!$G$385:$P$434,A38offset,$E1264)-INDEX('PTRM input'!$G$277:$P$326,A38offset,$E1264))*OFFSET($F$7,0,$E1264))-SUM($G1264:N1264))*(OFFSET('PTRM input'!$G$477,0,$E1264-1)/A38taxstdlife))))</f>
        <v>0</v>
      </c>
      <c r="P1264" s="251">
        <f ca="1">IF(A38taxstdlife="n/a","n/a",IF(A38taxstdlife="",0,IF(P$3&gt;(A38stdlife+$E1264),((INDEX('PTRM input'!$G$385:$P$434,A38offset,$E1264)-INDEX('PTRM input'!$G$277:$P$326,A38offset,$E1264))*OFFSET($F$7,0,$E1264))-SUM($G1264:O1264),(((INDEX('PTRM input'!$G$385:$P$434,A38offset,$E1264)-INDEX('PTRM input'!$G$277:$P$326,A38offset,$E1264))*OFFSET($F$7,0,$E1264))-SUM($G1264:O1264))*(OFFSET('PTRM input'!$G$477,0,$E1264-1)/A38taxstdlife))))</f>
        <v>0</v>
      </c>
      <c r="Q1264" s="251">
        <f ca="1">IF(A38taxstdlife="n/a","n/a",IF(A38taxstdlife="",0,IF(Q$3&gt;(A38stdlife+$E1264),((INDEX('PTRM input'!$G$385:$P$434,A38offset,$E1264)-INDEX('PTRM input'!$G$277:$P$326,A38offset,$E1264))*OFFSET($F$7,0,$E1264))-SUM($G1264:P1264),(((INDEX('PTRM input'!$G$385:$P$434,A38offset,$E1264)-INDEX('PTRM input'!$G$277:$P$326,A38offset,$E1264))*OFFSET($F$7,0,$E1264))-SUM($G1264:P1264))*(OFFSET('PTRM input'!$G$477,0,$E1264-1)/A38taxstdlife))))</f>
        <v>0</v>
      </c>
      <c r="R1264" s="251">
        <f ca="1">IF(A38taxstdlife="n/a","n/a",IF(A38taxstdlife="",0,IF(R$3&gt;(A38stdlife+$E1264),((INDEX('PTRM input'!$G$385:$P$434,A38offset,$E1264)-INDEX('PTRM input'!$G$277:$P$326,A38offset,$E1264))*OFFSET($F$7,0,$E1264))-SUM($G1264:Q1264),(((INDEX('PTRM input'!$G$385:$P$434,A38offset,$E1264)-INDEX('PTRM input'!$G$277:$P$326,A38offset,$E1264))*OFFSET($F$7,0,$E1264))-SUM($G1264:Q1264))*(OFFSET('PTRM input'!$G$477,0,$E1264-1)/A38taxstdlife))))</f>
        <v>0</v>
      </c>
      <c r="S1264" s="251">
        <f ca="1">IF(A38taxstdlife="n/a","n/a",IF(A38taxstdlife="",0,IF(S$3&gt;(A38stdlife+$E1264),((INDEX('PTRM input'!$G$385:$P$434,A38offset,$E1264)-INDEX('PTRM input'!$G$277:$P$326,A38offset,$E1264))*OFFSET($F$7,0,$E1264))-SUM($G1264:R1264),(((INDEX('PTRM input'!$G$385:$P$434,A38offset,$E1264)-INDEX('PTRM input'!$G$277:$P$326,A38offset,$E1264))*OFFSET($F$7,0,$E1264))-SUM($G1264:R1264))*(OFFSET('PTRM input'!$G$477,0,$E1264-1)/A38taxstdlife))))</f>
        <v>0</v>
      </c>
      <c r="T1264" s="251">
        <f ca="1">IF(A38taxstdlife="n/a","n/a",IF(A38taxstdlife="",0,IF(T$3&gt;(A38stdlife+$E1264),((INDEX('PTRM input'!$G$385:$P$434,A38offset,$E1264)-INDEX('PTRM input'!$G$277:$P$326,A38offset,$E1264))*OFFSET($F$7,0,$E1264))-SUM($G1264:S1264),(((INDEX('PTRM input'!$G$385:$P$434,A38offset,$E1264)-INDEX('PTRM input'!$G$277:$P$326,A38offset,$E1264))*OFFSET($F$7,0,$E1264))-SUM($G1264:S1264))*(OFFSET('PTRM input'!$G$477,0,$E1264-1)/A38taxstdlife))))</f>
        <v>0</v>
      </c>
      <c r="U1264" s="251">
        <f ca="1">IF(A38taxstdlife="n/a","n/a",IF(A38taxstdlife="",0,IF(U$3&gt;(A38stdlife+$E1264),((INDEX('PTRM input'!$G$385:$P$434,A38offset,$E1264)-INDEX('PTRM input'!$G$277:$P$326,A38offset,$E1264))*OFFSET($F$7,0,$E1264))-SUM($G1264:T1264),(((INDEX('PTRM input'!$G$385:$P$434,A38offset,$E1264)-INDEX('PTRM input'!$G$277:$P$326,A38offset,$E1264))*OFFSET($F$7,0,$E1264))-SUM($G1264:T1264))*(OFFSET('PTRM input'!$G$477,0,$E1264-1)/A38taxstdlife))))</f>
        <v>0</v>
      </c>
      <c r="V1264" s="251">
        <f ca="1">IF(A38taxstdlife="n/a","n/a",IF(A38taxstdlife="",0,IF(V$3&gt;(A38stdlife+$E1264),((INDEX('PTRM input'!$G$385:$P$434,A38offset,$E1264)-INDEX('PTRM input'!$G$277:$P$326,A38offset,$E1264))*OFFSET($F$7,0,$E1264))-SUM($G1264:U1264),(((INDEX('PTRM input'!$G$385:$P$434,A38offset,$E1264)-INDEX('PTRM input'!$G$277:$P$326,A38offset,$E1264))*OFFSET($F$7,0,$E1264))-SUM($G1264:U1264))*(OFFSET('PTRM input'!$G$477,0,$E1264-1)/A38taxstdlife))))</f>
        <v>0</v>
      </c>
      <c r="W1264" s="251">
        <f ca="1">IF(A38taxstdlife="n/a","n/a",IF(A38taxstdlife="",0,IF(W$3&gt;(A38stdlife+$E1264),((INDEX('PTRM input'!$G$385:$P$434,A38offset,$E1264)-INDEX('PTRM input'!$G$277:$P$326,A38offset,$E1264))*OFFSET($F$7,0,$E1264))-SUM($G1264:V1264),(((INDEX('PTRM input'!$G$385:$P$434,A38offset,$E1264)-INDEX('PTRM input'!$G$277:$P$326,A38offset,$E1264))*OFFSET($F$7,0,$E1264))-SUM($G1264:V1264))*(OFFSET('PTRM input'!$G$477,0,$E1264-1)/A38taxstdlife))))</f>
        <v>0</v>
      </c>
      <c r="X1264" s="251">
        <f ca="1">IF(A38taxstdlife="n/a","n/a",IF(A38taxstdlife="",0,IF(X$3&gt;(A38stdlife+$E1264),((INDEX('PTRM input'!$G$385:$P$434,A38offset,$E1264)-INDEX('PTRM input'!$G$277:$P$326,A38offset,$E1264))*OFFSET($F$7,0,$E1264))-SUM($G1264:W1264),(((INDEX('PTRM input'!$G$385:$P$434,A38offset,$E1264)-INDEX('PTRM input'!$G$277:$P$326,A38offset,$E1264))*OFFSET($F$7,0,$E1264))-SUM($G1264:W1264))*(OFFSET('PTRM input'!$G$477,0,$E1264-1)/A38taxstdlife))))</f>
        <v>0</v>
      </c>
      <c r="Y1264" s="251">
        <f ca="1">IF(A38taxstdlife="n/a","n/a",IF(A38taxstdlife="",0,IF(Y$3&gt;(A38stdlife+$E1264),((INDEX('PTRM input'!$G$385:$P$434,A38offset,$E1264)-INDEX('PTRM input'!$G$277:$P$326,A38offset,$E1264))*OFFSET($F$7,0,$E1264))-SUM($G1264:X1264),(((INDEX('PTRM input'!$G$385:$P$434,A38offset,$E1264)-INDEX('PTRM input'!$G$277:$P$326,A38offset,$E1264))*OFFSET($F$7,0,$E1264))-SUM($G1264:X1264))*(OFFSET('PTRM input'!$G$477,0,$E1264-1)/A38taxstdlife))))</f>
        <v>0</v>
      </c>
      <c r="Z1264" s="251">
        <f ca="1">IF(A38taxstdlife="n/a","n/a",IF(A38taxstdlife="",0,IF(Z$3&gt;(A38stdlife+$E1264),((INDEX('PTRM input'!$G$385:$P$434,A38offset,$E1264)-INDEX('PTRM input'!$G$277:$P$326,A38offset,$E1264))*OFFSET($F$7,0,$E1264))-SUM($G1264:Y1264),(((INDEX('PTRM input'!$G$385:$P$434,A38offset,$E1264)-INDEX('PTRM input'!$G$277:$P$326,A38offset,$E1264))*OFFSET($F$7,0,$E1264))-SUM($G1264:Y1264))*(OFFSET('PTRM input'!$G$477,0,$E1264-1)/A38taxstdlife))))</f>
        <v>0</v>
      </c>
      <c r="AA1264" s="251">
        <f ca="1">IF(A38taxstdlife="n/a","n/a",IF(A38taxstdlife="",0,IF(AA$3&gt;(A38stdlife+$E1264),((INDEX('PTRM input'!$G$385:$P$434,A38offset,$E1264)-INDEX('PTRM input'!$G$277:$P$326,A38offset,$E1264))*OFFSET($F$7,0,$E1264))-SUM($G1264:Z1264),(((INDEX('PTRM input'!$G$385:$P$434,A38offset,$E1264)-INDEX('PTRM input'!$G$277:$P$326,A38offset,$E1264))*OFFSET($F$7,0,$E1264))-SUM($G1264:Z1264))*(OFFSET('PTRM input'!$G$477,0,$E1264-1)/A38taxstdlife))))</f>
        <v>0</v>
      </c>
      <c r="AB1264" s="251">
        <f ca="1">IF(A38taxstdlife="n/a","n/a",IF(A38taxstdlife="",0,IF(AB$3&gt;(A38stdlife+$E1264),((INDEX('PTRM input'!$G$385:$P$434,A38offset,$E1264)-INDEX('PTRM input'!$G$277:$P$326,A38offset,$E1264))*OFFSET($F$7,0,$E1264))-SUM($G1264:AA1264),(((INDEX('PTRM input'!$G$385:$P$434,A38offset,$E1264)-INDEX('PTRM input'!$G$277:$P$326,A38offset,$E1264))*OFFSET($F$7,0,$E1264))-SUM($G1264:AA1264))*(OFFSET('PTRM input'!$G$477,0,$E1264-1)/A38taxstdlife))))</f>
        <v>0</v>
      </c>
      <c r="AC1264" s="251">
        <f ca="1">IF(A38taxstdlife="n/a","n/a",IF(A38taxstdlife="",0,IF(AC$3&gt;(A38stdlife+$E1264),((INDEX('PTRM input'!$G$385:$P$434,A38offset,$E1264)-INDEX('PTRM input'!$G$277:$P$326,A38offset,$E1264))*OFFSET($F$7,0,$E1264))-SUM($G1264:AB1264),(((INDEX('PTRM input'!$G$385:$P$434,A38offset,$E1264)-INDEX('PTRM input'!$G$277:$P$326,A38offset,$E1264))*OFFSET($F$7,0,$E1264))-SUM($G1264:AB1264))*(OFFSET('PTRM input'!$G$477,0,$E1264-1)/A38taxstdlife))))</f>
        <v>0</v>
      </c>
      <c r="AD1264" s="251">
        <f ca="1">IF(A38taxstdlife="n/a","n/a",IF(A38taxstdlife="",0,IF(AD$3&gt;(A38stdlife+$E1264),((INDEX('PTRM input'!$G$385:$P$434,A38offset,$E1264)-INDEX('PTRM input'!$G$277:$P$326,A38offset,$E1264))*OFFSET($F$7,0,$E1264))-SUM($G1264:AC1264),(((INDEX('PTRM input'!$G$385:$P$434,A38offset,$E1264)-INDEX('PTRM input'!$G$277:$P$326,A38offset,$E1264))*OFFSET($F$7,0,$E1264))-SUM($G1264:AC1264))*(OFFSET('PTRM input'!$G$477,0,$E1264-1)/A38taxstdlife))))</f>
        <v>0</v>
      </c>
      <c r="AE1264" s="251">
        <f ca="1">IF(A38taxstdlife="n/a","n/a",IF(A38taxstdlife="",0,IF(AE$3&gt;(A38stdlife+$E1264),((INDEX('PTRM input'!$G$385:$P$434,A38offset,$E1264)-INDEX('PTRM input'!$G$277:$P$326,A38offset,$E1264))*OFFSET($F$7,0,$E1264))-SUM($G1264:AD1264),(((INDEX('PTRM input'!$G$385:$P$434,A38offset,$E1264)-INDEX('PTRM input'!$G$277:$P$326,A38offset,$E1264))*OFFSET($F$7,0,$E1264))-SUM($G1264:AD1264))*(OFFSET('PTRM input'!$G$477,0,$E1264-1)/A38taxstdlife))))</f>
        <v>0</v>
      </c>
      <c r="AF1264" s="251">
        <f ca="1">IF(A38taxstdlife="n/a","n/a",IF(A38taxstdlife="",0,IF(AF$3&gt;(A38stdlife+$E1264),((INDEX('PTRM input'!$G$385:$P$434,A38offset,$E1264)-INDEX('PTRM input'!$G$277:$P$326,A38offset,$E1264))*OFFSET($F$7,0,$E1264))-SUM($G1264:AE1264),(((INDEX('PTRM input'!$G$385:$P$434,A38offset,$E1264)-INDEX('PTRM input'!$G$277:$P$326,A38offset,$E1264))*OFFSET($F$7,0,$E1264))-SUM($G1264:AE1264))*(OFFSET('PTRM input'!$G$477,0,$E1264-1)/A38taxstdlife))))</f>
        <v>0</v>
      </c>
      <c r="AG1264" s="251">
        <f ca="1">IF(A38taxstdlife="n/a","n/a",IF(A38taxstdlife="",0,IF(AG$3&gt;(A38stdlife+$E1264),((INDEX('PTRM input'!$G$385:$P$434,A38offset,$E1264)-INDEX('PTRM input'!$G$277:$P$326,A38offset,$E1264))*OFFSET($F$7,0,$E1264))-SUM($G1264:AF1264),(((INDEX('PTRM input'!$G$385:$P$434,A38offset,$E1264)-INDEX('PTRM input'!$G$277:$P$326,A38offset,$E1264))*OFFSET($F$7,0,$E1264))-SUM($G1264:AF1264))*(OFFSET('PTRM input'!$G$477,0,$E1264-1)/A38taxstdlife))))</f>
        <v>0</v>
      </c>
      <c r="AH1264" s="251">
        <f ca="1">IF(A38taxstdlife="n/a","n/a",IF(A38taxstdlife="",0,IF(AH$3&gt;(A38stdlife+$E1264),((INDEX('PTRM input'!$G$385:$P$434,A38offset,$E1264)-INDEX('PTRM input'!$G$277:$P$326,A38offset,$E1264))*OFFSET($F$7,0,$E1264))-SUM($G1264:AG1264),(((INDEX('PTRM input'!$G$385:$P$434,A38offset,$E1264)-INDEX('PTRM input'!$G$277:$P$326,A38offset,$E1264))*OFFSET($F$7,0,$E1264))-SUM($G1264:AG1264))*(OFFSET('PTRM input'!$G$477,0,$E1264-1)/A38taxstdlife))))</f>
        <v>0</v>
      </c>
      <c r="AI1264" s="251">
        <f ca="1">IF(A38taxstdlife="n/a","n/a",IF(A38taxstdlife="",0,IF(AI$3&gt;(A38stdlife+$E1264),((INDEX('PTRM input'!$G$385:$P$434,A38offset,$E1264)-INDEX('PTRM input'!$G$277:$P$326,A38offset,$E1264))*OFFSET($F$7,0,$E1264))-SUM($G1264:AH1264),(((INDEX('PTRM input'!$G$385:$P$434,A38offset,$E1264)-INDEX('PTRM input'!$G$277:$P$326,A38offset,$E1264))*OFFSET($F$7,0,$E1264))-SUM($G1264:AH1264))*(OFFSET('PTRM input'!$G$477,0,$E1264-1)/A38taxstdlife))))</f>
        <v>0</v>
      </c>
      <c r="AJ1264" s="251">
        <f ca="1">IF(A38taxstdlife="n/a","n/a",IF(A38taxstdlife="",0,IF(AJ$3&gt;(A38stdlife+$E1264),((INDEX('PTRM input'!$G$385:$P$434,A38offset,$E1264)-INDEX('PTRM input'!$G$277:$P$326,A38offset,$E1264))*OFFSET($F$7,0,$E1264))-SUM($G1264:AI1264),(((INDEX('PTRM input'!$G$385:$P$434,A38offset,$E1264)-INDEX('PTRM input'!$G$277:$P$326,A38offset,$E1264))*OFFSET($F$7,0,$E1264))-SUM($G1264:AI1264))*(OFFSET('PTRM input'!$G$477,0,$E1264-1)/A38taxstdlife))))</f>
        <v>0</v>
      </c>
      <c r="AK1264" s="251">
        <f ca="1">IF(A38taxstdlife="n/a","n/a",IF(A38taxstdlife="",0,IF(AK$3&gt;(A38stdlife+$E1264),((INDEX('PTRM input'!$G$385:$P$434,A38offset,$E1264)-INDEX('PTRM input'!$G$277:$P$326,A38offset,$E1264))*OFFSET($F$7,0,$E1264))-SUM($G1264:AJ1264),(((INDEX('PTRM input'!$G$385:$P$434,A38offset,$E1264)-INDEX('PTRM input'!$G$277:$P$326,A38offset,$E1264))*OFFSET($F$7,0,$E1264))-SUM($G1264:AJ1264))*(OFFSET('PTRM input'!$G$477,0,$E1264-1)/A38taxstdlife))))</f>
        <v>0</v>
      </c>
      <c r="AL1264" s="251">
        <f ca="1">IF(A38taxstdlife="n/a","n/a",IF(A38taxstdlife="",0,IF(AL$3&gt;(A38stdlife+$E1264),((INDEX('PTRM input'!$G$385:$P$434,A38offset,$E1264)-INDEX('PTRM input'!$G$277:$P$326,A38offset,$E1264))*OFFSET($F$7,0,$E1264))-SUM($G1264:AK1264),(((INDEX('PTRM input'!$G$385:$P$434,A38offset,$E1264)-INDEX('PTRM input'!$G$277:$P$326,A38offset,$E1264))*OFFSET($F$7,0,$E1264))-SUM($G1264:AK1264))*(OFFSET('PTRM input'!$G$477,0,$E1264-1)/A38taxstdlife))))</f>
        <v>0</v>
      </c>
      <c r="AM1264" s="251">
        <f ca="1">IF(A38taxstdlife="n/a","n/a",IF(A38taxstdlife="",0,IF(AM$3&gt;(A38stdlife+$E1264),((INDEX('PTRM input'!$G$385:$P$434,A38offset,$E1264)-INDEX('PTRM input'!$G$277:$P$326,A38offset,$E1264))*OFFSET($F$7,0,$E1264))-SUM($G1264:AL1264),(((INDEX('PTRM input'!$G$385:$P$434,A38offset,$E1264)-INDEX('PTRM input'!$G$277:$P$326,A38offset,$E1264))*OFFSET($F$7,0,$E1264))-SUM($G1264:AL1264))*(OFFSET('PTRM input'!$G$477,0,$E1264-1)/A38taxstdlife))))</f>
        <v>0</v>
      </c>
      <c r="AN1264" s="251">
        <f ca="1">IF(A38taxstdlife="n/a","n/a",IF(A38taxstdlife="",0,IF(AN$3&gt;(A38stdlife+$E1264),((INDEX('PTRM input'!$G$385:$P$434,A38offset,$E1264)-INDEX('PTRM input'!$G$277:$P$326,A38offset,$E1264))*OFFSET($F$7,0,$E1264))-SUM($G1264:AM1264),(((INDEX('PTRM input'!$G$385:$P$434,A38offset,$E1264)-INDEX('PTRM input'!$G$277:$P$326,A38offset,$E1264))*OFFSET($F$7,0,$E1264))-SUM($G1264:AM1264))*(OFFSET('PTRM input'!$G$477,0,$E1264-1)/A38taxstdlife))))</f>
        <v>0</v>
      </c>
      <c r="AO1264" s="251">
        <f ca="1">IF(A38taxstdlife="n/a","n/a",IF(A38taxstdlife="",0,IF(AO$3&gt;(A38stdlife+$E1264),((INDEX('PTRM input'!$G$385:$P$434,A38offset,$E1264)-INDEX('PTRM input'!$G$277:$P$326,A38offset,$E1264))*OFFSET($F$7,0,$E1264))-SUM($G1264:AN1264),(((INDEX('PTRM input'!$G$385:$P$434,A38offset,$E1264)-INDEX('PTRM input'!$G$277:$P$326,A38offset,$E1264))*OFFSET($F$7,0,$E1264))-SUM($G1264:AN1264))*(OFFSET('PTRM input'!$G$477,0,$E1264-1)/A38taxstdlife))))</f>
        <v>0</v>
      </c>
      <c r="AP1264" s="251">
        <f ca="1">IF(A38taxstdlife="n/a","n/a",IF(A38taxstdlife="",0,IF(AP$3&gt;(A38stdlife+$E1264),((INDEX('PTRM input'!$G$385:$P$434,A38offset,$E1264)-INDEX('PTRM input'!$G$277:$P$326,A38offset,$E1264))*OFFSET($F$7,0,$E1264))-SUM($G1264:AO1264),(((INDEX('PTRM input'!$G$385:$P$434,A38offset,$E1264)-INDEX('PTRM input'!$G$277:$P$326,A38offset,$E1264))*OFFSET($F$7,0,$E1264))-SUM($G1264:AO1264))*(OFFSET('PTRM input'!$G$477,0,$E1264-1)/A38taxstdlife))))</f>
        <v>0</v>
      </c>
      <c r="AQ1264" s="251">
        <f ca="1">IF(A38taxstdlife="n/a","n/a",IF(A38taxstdlife="",0,IF(AQ$3&gt;(A38stdlife+$E1264),((INDEX('PTRM input'!$G$385:$P$434,A38offset,$E1264)-INDEX('PTRM input'!$G$277:$P$326,A38offset,$E1264))*OFFSET($F$7,0,$E1264))-SUM($G1264:AP1264),(((INDEX('PTRM input'!$G$385:$P$434,A38offset,$E1264)-INDEX('PTRM input'!$G$277:$P$326,A38offset,$E1264))*OFFSET($F$7,0,$E1264))-SUM($G1264:AP1264))*(OFFSET('PTRM input'!$G$477,0,$E1264-1)/A38taxstdlife))))</f>
        <v>0</v>
      </c>
      <c r="AR1264" s="251">
        <f ca="1">IF(A38taxstdlife="n/a","n/a",IF(A38taxstdlife="",0,IF(AR$3&gt;(A38stdlife+$E1264),((INDEX('PTRM input'!$G$385:$P$434,A38offset,$E1264)-INDEX('PTRM input'!$G$277:$P$326,A38offset,$E1264))*OFFSET($F$7,0,$E1264))-SUM($G1264:AQ1264),(((INDEX('PTRM input'!$G$385:$P$434,A38offset,$E1264)-INDEX('PTRM input'!$G$277:$P$326,A38offset,$E1264))*OFFSET($F$7,0,$E1264))-SUM($G1264:AQ1264))*(OFFSET('PTRM input'!$G$477,0,$E1264-1)/A38taxstdlife))))</f>
        <v>0</v>
      </c>
      <c r="AS1264" s="251">
        <f ca="1">IF(A38taxstdlife="n/a","n/a",IF(A38taxstdlife="",0,IF(AS$3&gt;(A38stdlife+$E1264),((INDEX('PTRM input'!$G$385:$P$434,A38offset,$E1264)-INDEX('PTRM input'!$G$277:$P$326,A38offset,$E1264))*OFFSET($F$7,0,$E1264))-SUM($G1264:AR1264),(((INDEX('PTRM input'!$G$385:$P$434,A38offset,$E1264)-INDEX('PTRM input'!$G$277:$P$326,A38offset,$E1264))*OFFSET($F$7,0,$E1264))-SUM($G1264:AR1264))*(OFFSET('PTRM input'!$G$477,0,$E1264-1)/A38taxstdlife))))</f>
        <v>0</v>
      </c>
      <c r="AT1264" s="251">
        <f ca="1">IF(A38taxstdlife="n/a","n/a",IF(A38taxstdlife="",0,IF(AT$3&gt;(A38stdlife+$E1264),((INDEX('PTRM input'!$G$385:$P$434,A38offset,$E1264)-INDEX('PTRM input'!$G$277:$P$326,A38offset,$E1264))*OFFSET($F$7,0,$E1264))-SUM($G1264:AS1264),(((INDEX('PTRM input'!$G$385:$P$434,A38offset,$E1264)-INDEX('PTRM input'!$G$277:$P$326,A38offset,$E1264))*OFFSET($F$7,0,$E1264))-SUM($G1264:AS1264))*(OFFSET('PTRM input'!$G$477,0,$E1264-1)/A38taxstdlife))))</f>
        <v>0</v>
      </c>
      <c r="AU1264" s="251">
        <f ca="1">IF(A38taxstdlife="n/a","n/a",IF(A38taxstdlife="",0,IF(AU$3&gt;(A38stdlife+$E1264),((INDEX('PTRM input'!$G$385:$P$434,A38offset,$E1264)-INDEX('PTRM input'!$G$277:$P$326,A38offset,$E1264))*OFFSET($F$7,0,$E1264))-SUM($G1264:AT1264),(((INDEX('PTRM input'!$G$385:$P$434,A38offset,$E1264)-INDEX('PTRM input'!$G$277:$P$326,A38offset,$E1264))*OFFSET($F$7,0,$E1264))-SUM($G1264:AT1264))*(OFFSET('PTRM input'!$G$477,0,$E1264-1)/A38taxstdlife))))</f>
        <v>0</v>
      </c>
      <c r="AV1264" s="251">
        <f ca="1">IF(A38taxstdlife="n/a","n/a",IF(A38taxstdlife="",0,IF(AV$3&gt;(A38stdlife+$E1264),((INDEX('PTRM input'!$G$385:$P$434,A38offset,$E1264)-INDEX('PTRM input'!$G$277:$P$326,A38offset,$E1264))*OFFSET($F$7,0,$E1264))-SUM($G1264:AU1264),(((INDEX('PTRM input'!$G$385:$P$434,A38offset,$E1264)-INDEX('PTRM input'!$G$277:$P$326,A38offset,$E1264))*OFFSET($F$7,0,$E1264))-SUM($G1264:AU1264))*(OFFSET('PTRM input'!$G$477,0,$E1264-1)/A38taxstdlife))))</f>
        <v>0</v>
      </c>
      <c r="AW1264" s="251">
        <f ca="1">IF(A38taxstdlife="n/a","n/a",IF(A38taxstdlife="",0,IF(AW$3&gt;(A38stdlife+$E1264),((INDEX('PTRM input'!$G$385:$P$434,A38offset,$E1264)-INDEX('PTRM input'!$G$277:$P$326,A38offset,$E1264))*OFFSET($F$7,0,$E1264))-SUM($G1264:AV1264),(((INDEX('PTRM input'!$G$385:$P$434,A38offset,$E1264)-INDEX('PTRM input'!$G$277:$P$326,A38offset,$E1264))*OFFSET($F$7,0,$E1264))-SUM($G1264:AV1264))*(OFFSET('PTRM input'!$G$477,0,$E1264-1)/A38taxstdlife))))</f>
        <v>0</v>
      </c>
      <c r="AX1264" s="251">
        <f ca="1">IF(A38taxstdlife="n/a","n/a",IF(A38taxstdlife="",0,IF(AX$3&gt;(A38stdlife+$E1264),((INDEX('PTRM input'!$G$385:$P$434,A38offset,$E1264)-INDEX('PTRM input'!$G$277:$P$326,A38offset,$E1264))*OFFSET($F$7,0,$E1264))-SUM($G1264:AW1264),(((INDEX('PTRM input'!$G$385:$P$434,A38offset,$E1264)-INDEX('PTRM input'!$G$277:$P$326,A38offset,$E1264))*OFFSET($F$7,0,$E1264))-SUM($G1264:AW1264))*(OFFSET('PTRM input'!$G$477,0,$E1264-1)/A38taxstdlife))))</f>
        <v>0</v>
      </c>
      <c r="AY1264" s="251">
        <f ca="1">IF(A38taxstdlife="n/a","n/a",IF(A38taxstdlife="",0,IF(AY$3&gt;(A38stdlife+$E1264),((INDEX('PTRM input'!$G$385:$P$434,A38offset,$E1264)-INDEX('PTRM input'!$G$277:$P$326,A38offset,$E1264))*OFFSET($F$7,0,$E1264))-SUM($G1264:AX1264),(((INDEX('PTRM input'!$G$385:$P$434,A38offset,$E1264)-INDEX('PTRM input'!$G$277:$P$326,A38offset,$E1264))*OFFSET($F$7,0,$E1264))-SUM($G1264:AX1264))*(OFFSET('PTRM input'!$G$477,0,$E1264-1)/A38taxstdlife))))</f>
        <v>0</v>
      </c>
      <c r="AZ1264" s="251">
        <f ca="1">IF(A38taxstdlife="n/a","n/a",IF(A38taxstdlife="",0,IF(AZ$3&gt;(A38stdlife+$E1264),((INDEX('PTRM input'!$G$385:$P$434,A38offset,$E1264)-INDEX('PTRM input'!$G$277:$P$326,A38offset,$E1264))*OFFSET($F$7,0,$E1264))-SUM($G1264:AY1264),(((INDEX('PTRM input'!$G$385:$P$434,A38offset,$E1264)-INDEX('PTRM input'!$G$277:$P$326,A38offset,$E1264))*OFFSET($F$7,0,$E1264))-SUM($G1264:AY1264))*(OFFSET('PTRM input'!$G$477,0,$E1264-1)/A38taxstdlife))))</f>
        <v>0</v>
      </c>
      <c r="BA1264" s="251">
        <f ca="1">IF(A38taxstdlife="n/a","n/a",IF(A38taxstdlife="",0,IF(BA$3&gt;(A38stdlife+$E1264),((INDEX('PTRM input'!$G$385:$P$434,A38offset,$E1264)-INDEX('PTRM input'!$G$277:$P$326,A38offset,$E1264))*OFFSET($F$7,0,$E1264))-SUM($G1264:AZ1264),(((INDEX('PTRM input'!$G$385:$P$434,A38offset,$E1264)-INDEX('PTRM input'!$G$277:$P$326,A38offset,$E1264))*OFFSET($F$7,0,$E1264))-SUM($G1264:AZ1264))*(OFFSET('PTRM input'!$G$477,0,$E1264-1)/A38taxstdlife))))</f>
        <v>0</v>
      </c>
      <c r="BB1264" s="251">
        <f ca="1">IF(A38taxstdlife="n/a","n/a",IF(A38taxstdlife="",0,IF(BB$3&gt;(A38stdlife+$E1264),((INDEX('PTRM input'!$G$385:$P$434,A38offset,$E1264)-INDEX('PTRM input'!$G$277:$P$326,A38offset,$E1264))*OFFSET($F$7,0,$E1264))-SUM($G1264:BA1264),(((INDEX('PTRM input'!$G$385:$P$434,A38offset,$E1264)-INDEX('PTRM input'!$G$277:$P$326,A38offset,$E1264))*OFFSET($F$7,0,$E1264))-SUM($G1264:BA1264))*(OFFSET('PTRM input'!$G$477,0,$E1264-1)/A38taxstdlife))))</f>
        <v>0</v>
      </c>
      <c r="BC1264" s="251">
        <f ca="1">IF(A38taxstdlife="n/a","n/a",IF(A38taxstdlife="",0,IF(BC$3&gt;(A38stdlife+$E1264),((INDEX('PTRM input'!$G$385:$P$434,A38offset,$E1264)-INDEX('PTRM input'!$G$277:$P$326,A38offset,$E1264))*OFFSET($F$7,0,$E1264))-SUM($G1264:BB1264),(((INDEX('PTRM input'!$G$385:$P$434,A38offset,$E1264)-INDEX('PTRM input'!$G$277:$P$326,A38offset,$E1264))*OFFSET($F$7,0,$E1264))-SUM($G1264:BB1264))*(OFFSET('PTRM input'!$G$477,0,$E1264-1)/A38taxstdlife))))</f>
        <v>0</v>
      </c>
      <c r="BD1264" s="251">
        <f ca="1">IF(A38taxstdlife="n/a","n/a",IF(A38taxstdlife="",0,IF(BD$3&gt;(A38stdlife+$E1264),((INDEX('PTRM input'!$G$385:$P$434,A38offset,$E1264)-INDEX('PTRM input'!$G$277:$P$326,A38offset,$E1264))*OFFSET($F$7,0,$E1264))-SUM($G1264:BC1264),(((INDEX('PTRM input'!$G$385:$P$434,A38offset,$E1264)-INDEX('PTRM input'!$G$277:$P$326,A38offset,$E1264))*OFFSET($F$7,0,$E1264))-SUM($G1264:BC1264))*(OFFSET('PTRM input'!$G$477,0,$E1264-1)/A38taxstdlife))))</f>
        <v>0</v>
      </c>
      <c r="BE1264" s="251">
        <f ca="1">IF(A38taxstdlife="n/a","n/a",IF(A38taxstdlife="",0,IF(BE$3&gt;(A38stdlife+$E1264),((INDEX('PTRM input'!$G$385:$P$434,A38offset,$E1264)-INDEX('PTRM input'!$G$277:$P$326,A38offset,$E1264))*OFFSET($F$7,0,$E1264))-SUM($G1264:BD1264),(((INDEX('PTRM input'!$G$385:$P$434,A38offset,$E1264)-INDEX('PTRM input'!$G$277:$P$326,A38offset,$E1264))*OFFSET($F$7,0,$E1264))-SUM($G1264:BD1264))*(OFFSET('PTRM input'!$G$477,0,$E1264-1)/A38taxstdlife))))</f>
        <v>0</v>
      </c>
      <c r="BF1264" s="251">
        <f ca="1">IF(A38taxstdlife="n/a","n/a",IF(A38taxstdlife="",0,IF(BF$3&gt;(A38stdlife+$E1264),((INDEX('PTRM input'!$G$385:$P$434,A38offset,$E1264)-INDEX('PTRM input'!$G$277:$P$326,A38offset,$E1264))*OFFSET($F$7,0,$E1264))-SUM($G1264:BE1264),(((INDEX('PTRM input'!$G$385:$P$434,A38offset,$E1264)-INDEX('PTRM input'!$G$277:$P$326,A38offset,$E1264))*OFFSET($F$7,0,$E1264))-SUM($G1264:BE1264))*(OFFSET('PTRM input'!$G$477,0,$E1264-1)/A38taxstdlife))))</f>
        <v>0</v>
      </c>
      <c r="BG1264" s="251">
        <f ca="1">IF(A38taxstdlife="n/a","n/a",IF(A38taxstdlife="",0,IF(BG$3&gt;(A38stdlife+$E1264),((INDEX('PTRM input'!$G$385:$P$434,A38offset,$E1264)-INDEX('PTRM input'!$G$277:$P$326,A38offset,$E1264))*OFFSET($F$7,0,$E1264))-SUM($G1264:BF1264),(((INDEX('PTRM input'!$G$385:$P$434,A38offset,$E1264)-INDEX('PTRM input'!$G$277:$P$326,A38offset,$E1264))*OFFSET($F$7,0,$E1264))-SUM($G1264:BF1264))*(OFFSET('PTRM input'!$G$477,0,$E1264-1)/A38taxstdlife))))</f>
        <v>0</v>
      </c>
      <c r="BH1264" s="251">
        <f ca="1">IF(A38taxstdlife="n/a","n/a",IF(A38taxstdlife="",0,IF(BH$3&gt;(A38stdlife+$E1264),((INDEX('PTRM input'!$G$385:$P$434,A38offset,$E1264)-INDEX('PTRM input'!$G$277:$P$326,A38offset,$E1264))*OFFSET($F$7,0,$E1264))-SUM($G1264:BG1264),(((INDEX('PTRM input'!$G$385:$P$434,A38offset,$E1264)-INDEX('PTRM input'!$G$277:$P$326,A38offset,$E1264))*OFFSET($F$7,0,$E1264))-SUM($G1264:BG1264))*(OFFSET('PTRM input'!$G$477,0,$E1264-1)/A38taxstdlife))))</f>
        <v>0</v>
      </c>
      <c r="BI1264" s="251">
        <f ca="1">IF(A38taxstdlife="n/a","n/a",IF(A38taxstdlife="",0,IF(BI$3&gt;(A38stdlife+$E1264),((INDEX('PTRM input'!$G$385:$P$434,A38offset,$E1264)-INDEX('PTRM input'!$G$277:$P$326,A38offset,$E1264))*OFFSET($F$7,0,$E1264))-SUM($G1264:BH1264),(((INDEX('PTRM input'!$G$385:$P$434,A38offset,$E1264)-INDEX('PTRM input'!$G$277:$P$326,A38offset,$E1264))*OFFSET($F$7,0,$E1264))-SUM($G1264:BH1264))*(OFFSET('PTRM input'!$G$477,0,$E1264-1)/A38taxstdlife))))</f>
        <v>0</v>
      </c>
      <c r="BJ1264" s="116"/>
      <c r="BK1264" s="116"/>
      <c r="BL1264" s="116"/>
      <c r="BM1264" s="116"/>
    </row>
    <row r="1265" spans="1:65" ht="12.75" hidden="1" customHeight="1" outlineLevel="2">
      <c r="A1265" s="366"/>
      <c r="B1265" s="19"/>
      <c r="C1265" s="18"/>
      <c r="D1265" s="760"/>
      <c r="E1265" s="86">
        <v>3</v>
      </c>
      <c r="F1265" s="356"/>
      <c r="G1265" s="434"/>
      <c r="H1265" s="435"/>
      <c r="I1265" s="619"/>
      <c r="J1265" s="251">
        <f ca="1">IF(A38taxstdlife="n/a","n/a",IF(A38taxstdlife="",0,IF(J$3&gt;(A38stdlife+$E1265),((INDEX('PTRM input'!$G$385:$P$434,A38offset,$E1265)-INDEX('PTRM input'!$G$277:$P$326,A38offset,$E1265))*OFFSET($F$7,0,$E1265))-SUM($G1265:I1265),(((INDEX('PTRM input'!$G$385:$P$434,A38offset,$E1265)-INDEX('PTRM input'!$G$277:$P$326,A38offset,$E1265))*OFFSET($F$7,0,$E1265))-SUM($G1265:I1265))*(OFFSET('PTRM input'!$G$477,0,$E1265-1)/A38taxstdlife))))</f>
        <v>0</v>
      </c>
      <c r="K1265" s="251">
        <f ca="1">IF(A38taxstdlife="n/a","n/a",IF(A38taxstdlife="",0,IF(K$3&gt;(A38stdlife+$E1265),((INDEX('PTRM input'!$G$385:$P$434,A38offset,$E1265)-INDEX('PTRM input'!$G$277:$P$326,A38offset,$E1265))*OFFSET($F$7,0,$E1265))-SUM($G1265:J1265),(((INDEX('PTRM input'!$G$385:$P$434,A38offset,$E1265)-INDEX('PTRM input'!$G$277:$P$326,A38offset,$E1265))*OFFSET($F$7,0,$E1265))-SUM($G1265:J1265))*(OFFSET('PTRM input'!$G$477,0,$E1265-1)/A38taxstdlife))))</f>
        <v>0</v>
      </c>
      <c r="L1265" s="251">
        <f ca="1">IF(A38taxstdlife="n/a","n/a",IF(A38taxstdlife="",0,IF(L$3&gt;(A38stdlife+$E1265),((INDEX('PTRM input'!$G$385:$P$434,A38offset,$E1265)-INDEX('PTRM input'!$G$277:$P$326,A38offset,$E1265))*OFFSET($F$7,0,$E1265))-SUM($G1265:K1265),(((INDEX('PTRM input'!$G$385:$P$434,A38offset,$E1265)-INDEX('PTRM input'!$G$277:$P$326,A38offset,$E1265))*OFFSET($F$7,0,$E1265))-SUM($G1265:K1265))*(OFFSET('PTRM input'!$G$477,0,$E1265-1)/A38taxstdlife))))</f>
        <v>0</v>
      </c>
      <c r="M1265" s="251">
        <f ca="1">IF(A38taxstdlife="n/a","n/a",IF(A38taxstdlife="",0,IF(M$3&gt;(A38stdlife+$E1265),((INDEX('PTRM input'!$G$385:$P$434,A38offset,$E1265)-INDEX('PTRM input'!$G$277:$P$326,A38offset,$E1265))*OFFSET($F$7,0,$E1265))-SUM($G1265:L1265),(((INDEX('PTRM input'!$G$385:$P$434,A38offset,$E1265)-INDEX('PTRM input'!$G$277:$P$326,A38offset,$E1265))*OFFSET($F$7,0,$E1265))-SUM($G1265:L1265))*(OFFSET('PTRM input'!$G$477,0,$E1265-1)/A38taxstdlife))))</f>
        <v>0</v>
      </c>
      <c r="N1265" s="251">
        <f ca="1">IF(A38taxstdlife="n/a","n/a",IF(A38taxstdlife="",0,IF(N$3&gt;(A38stdlife+$E1265),((INDEX('PTRM input'!$G$385:$P$434,A38offset,$E1265)-INDEX('PTRM input'!$G$277:$P$326,A38offset,$E1265))*OFFSET($F$7,0,$E1265))-SUM($G1265:M1265),(((INDEX('PTRM input'!$G$385:$P$434,A38offset,$E1265)-INDEX('PTRM input'!$G$277:$P$326,A38offset,$E1265))*OFFSET($F$7,0,$E1265))-SUM($G1265:M1265))*(OFFSET('PTRM input'!$G$477,0,$E1265-1)/A38taxstdlife))))</f>
        <v>0</v>
      </c>
      <c r="O1265" s="251">
        <f ca="1">IF(A38taxstdlife="n/a","n/a",IF(A38taxstdlife="",0,IF(O$3&gt;(A38stdlife+$E1265),((INDEX('PTRM input'!$G$385:$P$434,A38offset,$E1265)-INDEX('PTRM input'!$G$277:$P$326,A38offset,$E1265))*OFFSET($F$7,0,$E1265))-SUM($G1265:N1265),(((INDEX('PTRM input'!$G$385:$P$434,A38offset,$E1265)-INDEX('PTRM input'!$G$277:$P$326,A38offset,$E1265))*OFFSET($F$7,0,$E1265))-SUM($G1265:N1265))*(OFFSET('PTRM input'!$G$477,0,$E1265-1)/A38taxstdlife))))</f>
        <v>0</v>
      </c>
      <c r="P1265" s="251">
        <f ca="1">IF(A38taxstdlife="n/a","n/a",IF(A38taxstdlife="",0,IF(P$3&gt;(A38stdlife+$E1265),((INDEX('PTRM input'!$G$385:$P$434,A38offset,$E1265)-INDEX('PTRM input'!$G$277:$P$326,A38offset,$E1265))*OFFSET($F$7,0,$E1265))-SUM($G1265:O1265),(((INDEX('PTRM input'!$G$385:$P$434,A38offset,$E1265)-INDEX('PTRM input'!$G$277:$P$326,A38offset,$E1265))*OFFSET($F$7,0,$E1265))-SUM($G1265:O1265))*(OFFSET('PTRM input'!$G$477,0,$E1265-1)/A38taxstdlife))))</f>
        <v>0</v>
      </c>
      <c r="Q1265" s="251">
        <f ca="1">IF(A38taxstdlife="n/a","n/a",IF(A38taxstdlife="",0,IF(Q$3&gt;(A38stdlife+$E1265),((INDEX('PTRM input'!$G$385:$P$434,A38offset,$E1265)-INDEX('PTRM input'!$G$277:$P$326,A38offset,$E1265))*OFFSET($F$7,0,$E1265))-SUM($G1265:P1265),(((INDEX('PTRM input'!$G$385:$P$434,A38offset,$E1265)-INDEX('PTRM input'!$G$277:$P$326,A38offset,$E1265))*OFFSET($F$7,0,$E1265))-SUM($G1265:P1265))*(OFFSET('PTRM input'!$G$477,0,$E1265-1)/A38taxstdlife))))</f>
        <v>0</v>
      </c>
      <c r="R1265" s="251">
        <f ca="1">IF(A38taxstdlife="n/a","n/a",IF(A38taxstdlife="",0,IF(R$3&gt;(A38stdlife+$E1265),((INDEX('PTRM input'!$G$385:$P$434,A38offset,$E1265)-INDEX('PTRM input'!$G$277:$P$326,A38offset,$E1265))*OFFSET($F$7,0,$E1265))-SUM($G1265:Q1265),(((INDEX('PTRM input'!$G$385:$P$434,A38offset,$E1265)-INDEX('PTRM input'!$G$277:$P$326,A38offset,$E1265))*OFFSET($F$7,0,$E1265))-SUM($G1265:Q1265))*(OFFSET('PTRM input'!$G$477,0,$E1265-1)/A38taxstdlife))))</f>
        <v>0</v>
      </c>
      <c r="S1265" s="251">
        <f ca="1">IF(A38taxstdlife="n/a","n/a",IF(A38taxstdlife="",0,IF(S$3&gt;(A38stdlife+$E1265),((INDEX('PTRM input'!$G$385:$P$434,A38offset,$E1265)-INDEX('PTRM input'!$G$277:$P$326,A38offset,$E1265))*OFFSET($F$7,0,$E1265))-SUM($G1265:R1265),(((INDEX('PTRM input'!$G$385:$P$434,A38offset,$E1265)-INDEX('PTRM input'!$G$277:$P$326,A38offset,$E1265))*OFFSET($F$7,0,$E1265))-SUM($G1265:R1265))*(OFFSET('PTRM input'!$G$477,0,$E1265-1)/A38taxstdlife))))</f>
        <v>0</v>
      </c>
      <c r="T1265" s="251">
        <f ca="1">IF(A38taxstdlife="n/a","n/a",IF(A38taxstdlife="",0,IF(T$3&gt;(A38stdlife+$E1265),((INDEX('PTRM input'!$G$385:$P$434,A38offset,$E1265)-INDEX('PTRM input'!$G$277:$P$326,A38offset,$E1265))*OFFSET($F$7,0,$E1265))-SUM($G1265:S1265),(((INDEX('PTRM input'!$G$385:$P$434,A38offset,$E1265)-INDEX('PTRM input'!$G$277:$P$326,A38offset,$E1265))*OFFSET($F$7,0,$E1265))-SUM($G1265:S1265))*(OFFSET('PTRM input'!$G$477,0,$E1265-1)/A38taxstdlife))))</f>
        <v>0</v>
      </c>
      <c r="U1265" s="251">
        <f ca="1">IF(A38taxstdlife="n/a","n/a",IF(A38taxstdlife="",0,IF(U$3&gt;(A38stdlife+$E1265),((INDEX('PTRM input'!$G$385:$P$434,A38offset,$E1265)-INDEX('PTRM input'!$G$277:$P$326,A38offset,$E1265))*OFFSET($F$7,0,$E1265))-SUM($G1265:T1265),(((INDEX('PTRM input'!$G$385:$P$434,A38offset,$E1265)-INDEX('PTRM input'!$G$277:$P$326,A38offset,$E1265))*OFFSET($F$7,0,$E1265))-SUM($G1265:T1265))*(OFFSET('PTRM input'!$G$477,0,$E1265-1)/A38taxstdlife))))</f>
        <v>0</v>
      </c>
      <c r="V1265" s="251">
        <f ca="1">IF(A38taxstdlife="n/a","n/a",IF(A38taxstdlife="",0,IF(V$3&gt;(A38stdlife+$E1265),((INDEX('PTRM input'!$G$385:$P$434,A38offset,$E1265)-INDEX('PTRM input'!$G$277:$P$326,A38offset,$E1265))*OFFSET($F$7,0,$E1265))-SUM($G1265:U1265),(((INDEX('PTRM input'!$G$385:$P$434,A38offset,$E1265)-INDEX('PTRM input'!$G$277:$P$326,A38offset,$E1265))*OFFSET($F$7,0,$E1265))-SUM($G1265:U1265))*(OFFSET('PTRM input'!$G$477,0,$E1265-1)/A38taxstdlife))))</f>
        <v>0</v>
      </c>
      <c r="W1265" s="251">
        <f ca="1">IF(A38taxstdlife="n/a","n/a",IF(A38taxstdlife="",0,IF(W$3&gt;(A38stdlife+$E1265),((INDEX('PTRM input'!$G$385:$P$434,A38offset,$E1265)-INDEX('PTRM input'!$G$277:$P$326,A38offset,$E1265))*OFFSET($F$7,0,$E1265))-SUM($G1265:V1265),(((INDEX('PTRM input'!$G$385:$P$434,A38offset,$E1265)-INDEX('PTRM input'!$G$277:$P$326,A38offset,$E1265))*OFFSET($F$7,0,$E1265))-SUM($G1265:V1265))*(OFFSET('PTRM input'!$G$477,0,$E1265-1)/A38taxstdlife))))</f>
        <v>0</v>
      </c>
      <c r="X1265" s="251">
        <f ca="1">IF(A38taxstdlife="n/a","n/a",IF(A38taxstdlife="",0,IF(X$3&gt;(A38stdlife+$E1265),((INDEX('PTRM input'!$G$385:$P$434,A38offset,$E1265)-INDEX('PTRM input'!$G$277:$P$326,A38offset,$E1265))*OFFSET($F$7,0,$E1265))-SUM($G1265:W1265),(((INDEX('PTRM input'!$G$385:$P$434,A38offset,$E1265)-INDEX('PTRM input'!$G$277:$P$326,A38offset,$E1265))*OFFSET($F$7,0,$E1265))-SUM($G1265:W1265))*(OFFSET('PTRM input'!$G$477,0,$E1265-1)/A38taxstdlife))))</f>
        <v>0</v>
      </c>
      <c r="Y1265" s="251">
        <f ca="1">IF(A38taxstdlife="n/a","n/a",IF(A38taxstdlife="",0,IF(Y$3&gt;(A38stdlife+$E1265),((INDEX('PTRM input'!$G$385:$P$434,A38offset,$E1265)-INDEX('PTRM input'!$G$277:$P$326,A38offset,$E1265))*OFFSET($F$7,0,$E1265))-SUM($G1265:X1265),(((INDEX('PTRM input'!$G$385:$P$434,A38offset,$E1265)-INDEX('PTRM input'!$G$277:$P$326,A38offset,$E1265))*OFFSET($F$7,0,$E1265))-SUM($G1265:X1265))*(OFFSET('PTRM input'!$G$477,0,$E1265-1)/A38taxstdlife))))</f>
        <v>0</v>
      </c>
      <c r="Z1265" s="251">
        <f ca="1">IF(A38taxstdlife="n/a","n/a",IF(A38taxstdlife="",0,IF(Z$3&gt;(A38stdlife+$E1265),((INDEX('PTRM input'!$G$385:$P$434,A38offset,$E1265)-INDEX('PTRM input'!$G$277:$P$326,A38offset,$E1265))*OFFSET($F$7,0,$E1265))-SUM($G1265:Y1265),(((INDEX('PTRM input'!$G$385:$P$434,A38offset,$E1265)-INDEX('PTRM input'!$G$277:$P$326,A38offset,$E1265))*OFFSET($F$7,0,$E1265))-SUM($G1265:Y1265))*(OFFSET('PTRM input'!$G$477,0,$E1265-1)/A38taxstdlife))))</f>
        <v>0</v>
      </c>
      <c r="AA1265" s="251">
        <f ca="1">IF(A38taxstdlife="n/a","n/a",IF(A38taxstdlife="",0,IF(AA$3&gt;(A38stdlife+$E1265),((INDEX('PTRM input'!$G$385:$P$434,A38offset,$E1265)-INDEX('PTRM input'!$G$277:$P$326,A38offset,$E1265))*OFFSET($F$7,0,$E1265))-SUM($G1265:Z1265),(((INDEX('PTRM input'!$G$385:$P$434,A38offset,$E1265)-INDEX('PTRM input'!$G$277:$P$326,A38offset,$E1265))*OFFSET($F$7,0,$E1265))-SUM($G1265:Z1265))*(OFFSET('PTRM input'!$G$477,0,$E1265-1)/A38taxstdlife))))</f>
        <v>0</v>
      </c>
      <c r="AB1265" s="251">
        <f ca="1">IF(A38taxstdlife="n/a","n/a",IF(A38taxstdlife="",0,IF(AB$3&gt;(A38stdlife+$E1265),((INDEX('PTRM input'!$G$385:$P$434,A38offset,$E1265)-INDEX('PTRM input'!$G$277:$P$326,A38offset,$E1265))*OFFSET($F$7,0,$E1265))-SUM($G1265:AA1265),(((INDEX('PTRM input'!$G$385:$P$434,A38offset,$E1265)-INDEX('PTRM input'!$G$277:$P$326,A38offset,$E1265))*OFFSET($F$7,0,$E1265))-SUM($G1265:AA1265))*(OFFSET('PTRM input'!$G$477,0,$E1265-1)/A38taxstdlife))))</f>
        <v>0</v>
      </c>
      <c r="AC1265" s="251">
        <f ca="1">IF(A38taxstdlife="n/a","n/a",IF(A38taxstdlife="",0,IF(AC$3&gt;(A38stdlife+$E1265),((INDEX('PTRM input'!$G$385:$P$434,A38offset,$E1265)-INDEX('PTRM input'!$G$277:$P$326,A38offset,$E1265))*OFFSET($F$7,0,$E1265))-SUM($G1265:AB1265),(((INDEX('PTRM input'!$G$385:$P$434,A38offset,$E1265)-INDEX('PTRM input'!$G$277:$P$326,A38offset,$E1265))*OFFSET($F$7,0,$E1265))-SUM($G1265:AB1265))*(OFFSET('PTRM input'!$G$477,0,$E1265-1)/A38taxstdlife))))</f>
        <v>0</v>
      </c>
      <c r="AD1265" s="251">
        <f ca="1">IF(A38taxstdlife="n/a","n/a",IF(A38taxstdlife="",0,IF(AD$3&gt;(A38stdlife+$E1265),((INDEX('PTRM input'!$G$385:$P$434,A38offset,$E1265)-INDEX('PTRM input'!$G$277:$P$326,A38offset,$E1265))*OFFSET($F$7,0,$E1265))-SUM($G1265:AC1265),(((INDEX('PTRM input'!$G$385:$P$434,A38offset,$E1265)-INDEX('PTRM input'!$G$277:$P$326,A38offset,$E1265))*OFFSET($F$7,0,$E1265))-SUM($G1265:AC1265))*(OFFSET('PTRM input'!$G$477,0,$E1265-1)/A38taxstdlife))))</f>
        <v>0</v>
      </c>
      <c r="AE1265" s="251">
        <f ca="1">IF(A38taxstdlife="n/a","n/a",IF(A38taxstdlife="",0,IF(AE$3&gt;(A38stdlife+$E1265),((INDEX('PTRM input'!$G$385:$P$434,A38offset,$E1265)-INDEX('PTRM input'!$G$277:$P$326,A38offset,$E1265))*OFFSET($F$7,0,$E1265))-SUM($G1265:AD1265),(((INDEX('PTRM input'!$G$385:$P$434,A38offset,$E1265)-INDEX('PTRM input'!$G$277:$P$326,A38offset,$E1265))*OFFSET($F$7,0,$E1265))-SUM($G1265:AD1265))*(OFFSET('PTRM input'!$G$477,0,$E1265-1)/A38taxstdlife))))</f>
        <v>0</v>
      </c>
      <c r="AF1265" s="251">
        <f ca="1">IF(A38taxstdlife="n/a","n/a",IF(A38taxstdlife="",0,IF(AF$3&gt;(A38stdlife+$E1265),((INDEX('PTRM input'!$G$385:$P$434,A38offset,$E1265)-INDEX('PTRM input'!$G$277:$P$326,A38offset,$E1265))*OFFSET($F$7,0,$E1265))-SUM($G1265:AE1265),(((INDEX('PTRM input'!$G$385:$P$434,A38offset,$E1265)-INDEX('PTRM input'!$G$277:$P$326,A38offset,$E1265))*OFFSET($F$7,0,$E1265))-SUM($G1265:AE1265))*(OFFSET('PTRM input'!$G$477,0,$E1265-1)/A38taxstdlife))))</f>
        <v>0</v>
      </c>
      <c r="AG1265" s="251">
        <f ca="1">IF(A38taxstdlife="n/a","n/a",IF(A38taxstdlife="",0,IF(AG$3&gt;(A38stdlife+$E1265),((INDEX('PTRM input'!$G$385:$P$434,A38offset,$E1265)-INDEX('PTRM input'!$G$277:$P$326,A38offset,$E1265))*OFFSET($F$7,0,$E1265))-SUM($G1265:AF1265),(((INDEX('PTRM input'!$G$385:$P$434,A38offset,$E1265)-INDEX('PTRM input'!$G$277:$P$326,A38offset,$E1265))*OFFSET($F$7,0,$E1265))-SUM($G1265:AF1265))*(OFFSET('PTRM input'!$G$477,0,$E1265-1)/A38taxstdlife))))</f>
        <v>0</v>
      </c>
      <c r="AH1265" s="251">
        <f ca="1">IF(A38taxstdlife="n/a","n/a",IF(A38taxstdlife="",0,IF(AH$3&gt;(A38stdlife+$E1265),((INDEX('PTRM input'!$G$385:$P$434,A38offset,$E1265)-INDEX('PTRM input'!$G$277:$P$326,A38offset,$E1265))*OFFSET($F$7,0,$E1265))-SUM($G1265:AG1265),(((INDEX('PTRM input'!$G$385:$P$434,A38offset,$E1265)-INDEX('PTRM input'!$G$277:$P$326,A38offset,$E1265))*OFFSET($F$7,0,$E1265))-SUM($G1265:AG1265))*(OFFSET('PTRM input'!$G$477,0,$E1265-1)/A38taxstdlife))))</f>
        <v>0</v>
      </c>
      <c r="AI1265" s="251">
        <f ca="1">IF(A38taxstdlife="n/a","n/a",IF(A38taxstdlife="",0,IF(AI$3&gt;(A38stdlife+$E1265),((INDEX('PTRM input'!$G$385:$P$434,A38offset,$E1265)-INDEX('PTRM input'!$G$277:$P$326,A38offset,$E1265))*OFFSET($F$7,0,$E1265))-SUM($G1265:AH1265),(((INDEX('PTRM input'!$G$385:$P$434,A38offset,$E1265)-INDEX('PTRM input'!$G$277:$P$326,A38offset,$E1265))*OFFSET($F$7,0,$E1265))-SUM($G1265:AH1265))*(OFFSET('PTRM input'!$G$477,0,$E1265-1)/A38taxstdlife))))</f>
        <v>0</v>
      </c>
      <c r="AJ1265" s="251">
        <f ca="1">IF(A38taxstdlife="n/a","n/a",IF(A38taxstdlife="",0,IF(AJ$3&gt;(A38stdlife+$E1265),((INDEX('PTRM input'!$G$385:$P$434,A38offset,$E1265)-INDEX('PTRM input'!$G$277:$P$326,A38offset,$E1265))*OFFSET($F$7,0,$E1265))-SUM($G1265:AI1265),(((INDEX('PTRM input'!$G$385:$P$434,A38offset,$E1265)-INDEX('PTRM input'!$G$277:$P$326,A38offset,$E1265))*OFFSET($F$7,0,$E1265))-SUM($G1265:AI1265))*(OFFSET('PTRM input'!$G$477,0,$E1265-1)/A38taxstdlife))))</f>
        <v>0</v>
      </c>
      <c r="AK1265" s="251">
        <f ca="1">IF(A38taxstdlife="n/a","n/a",IF(A38taxstdlife="",0,IF(AK$3&gt;(A38stdlife+$E1265),((INDEX('PTRM input'!$G$385:$P$434,A38offset,$E1265)-INDEX('PTRM input'!$G$277:$P$326,A38offset,$E1265))*OFFSET($F$7,0,$E1265))-SUM($G1265:AJ1265),(((INDEX('PTRM input'!$G$385:$P$434,A38offset,$E1265)-INDEX('PTRM input'!$G$277:$P$326,A38offset,$E1265))*OFFSET($F$7,0,$E1265))-SUM($G1265:AJ1265))*(OFFSET('PTRM input'!$G$477,0,$E1265-1)/A38taxstdlife))))</f>
        <v>0</v>
      </c>
      <c r="AL1265" s="251">
        <f ca="1">IF(A38taxstdlife="n/a","n/a",IF(A38taxstdlife="",0,IF(AL$3&gt;(A38stdlife+$E1265),((INDEX('PTRM input'!$G$385:$P$434,A38offset,$E1265)-INDEX('PTRM input'!$G$277:$P$326,A38offset,$E1265))*OFFSET($F$7,0,$E1265))-SUM($G1265:AK1265),(((INDEX('PTRM input'!$G$385:$P$434,A38offset,$E1265)-INDEX('PTRM input'!$G$277:$P$326,A38offset,$E1265))*OFFSET($F$7,0,$E1265))-SUM($G1265:AK1265))*(OFFSET('PTRM input'!$G$477,0,$E1265-1)/A38taxstdlife))))</f>
        <v>0</v>
      </c>
      <c r="AM1265" s="251">
        <f ca="1">IF(A38taxstdlife="n/a","n/a",IF(A38taxstdlife="",0,IF(AM$3&gt;(A38stdlife+$E1265),((INDEX('PTRM input'!$G$385:$P$434,A38offset,$E1265)-INDEX('PTRM input'!$G$277:$P$326,A38offset,$E1265))*OFFSET($F$7,0,$E1265))-SUM($G1265:AL1265),(((INDEX('PTRM input'!$G$385:$P$434,A38offset,$E1265)-INDEX('PTRM input'!$G$277:$P$326,A38offset,$E1265))*OFFSET($F$7,0,$E1265))-SUM($G1265:AL1265))*(OFFSET('PTRM input'!$G$477,0,$E1265-1)/A38taxstdlife))))</f>
        <v>0</v>
      </c>
      <c r="AN1265" s="251">
        <f ca="1">IF(A38taxstdlife="n/a","n/a",IF(A38taxstdlife="",0,IF(AN$3&gt;(A38stdlife+$E1265),((INDEX('PTRM input'!$G$385:$P$434,A38offset,$E1265)-INDEX('PTRM input'!$G$277:$P$326,A38offset,$E1265))*OFFSET($F$7,0,$E1265))-SUM($G1265:AM1265),(((INDEX('PTRM input'!$G$385:$P$434,A38offset,$E1265)-INDEX('PTRM input'!$G$277:$P$326,A38offset,$E1265))*OFFSET($F$7,0,$E1265))-SUM($G1265:AM1265))*(OFFSET('PTRM input'!$G$477,0,$E1265-1)/A38taxstdlife))))</f>
        <v>0</v>
      </c>
      <c r="AO1265" s="251">
        <f ca="1">IF(A38taxstdlife="n/a","n/a",IF(A38taxstdlife="",0,IF(AO$3&gt;(A38stdlife+$E1265),((INDEX('PTRM input'!$G$385:$P$434,A38offset,$E1265)-INDEX('PTRM input'!$G$277:$P$326,A38offset,$E1265))*OFFSET($F$7,0,$E1265))-SUM($G1265:AN1265),(((INDEX('PTRM input'!$G$385:$P$434,A38offset,$E1265)-INDEX('PTRM input'!$G$277:$P$326,A38offset,$E1265))*OFFSET($F$7,0,$E1265))-SUM($G1265:AN1265))*(OFFSET('PTRM input'!$G$477,0,$E1265-1)/A38taxstdlife))))</f>
        <v>0</v>
      </c>
      <c r="AP1265" s="251">
        <f ca="1">IF(A38taxstdlife="n/a","n/a",IF(A38taxstdlife="",0,IF(AP$3&gt;(A38stdlife+$E1265),((INDEX('PTRM input'!$G$385:$P$434,A38offset,$E1265)-INDEX('PTRM input'!$G$277:$P$326,A38offset,$E1265))*OFFSET($F$7,0,$E1265))-SUM($G1265:AO1265),(((INDEX('PTRM input'!$G$385:$P$434,A38offset,$E1265)-INDEX('PTRM input'!$G$277:$P$326,A38offset,$E1265))*OFFSET($F$7,0,$E1265))-SUM($G1265:AO1265))*(OFFSET('PTRM input'!$G$477,0,$E1265-1)/A38taxstdlife))))</f>
        <v>0</v>
      </c>
      <c r="AQ1265" s="251">
        <f ca="1">IF(A38taxstdlife="n/a","n/a",IF(A38taxstdlife="",0,IF(AQ$3&gt;(A38stdlife+$E1265),((INDEX('PTRM input'!$G$385:$P$434,A38offset,$E1265)-INDEX('PTRM input'!$G$277:$P$326,A38offset,$E1265))*OFFSET($F$7,0,$E1265))-SUM($G1265:AP1265),(((INDEX('PTRM input'!$G$385:$P$434,A38offset,$E1265)-INDEX('PTRM input'!$G$277:$P$326,A38offset,$E1265))*OFFSET($F$7,0,$E1265))-SUM($G1265:AP1265))*(OFFSET('PTRM input'!$G$477,0,$E1265-1)/A38taxstdlife))))</f>
        <v>0</v>
      </c>
      <c r="AR1265" s="251">
        <f ca="1">IF(A38taxstdlife="n/a","n/a",IF(A38taxstdlife="",0,IF(AR$3&gt;(A38stdlife+$E1265),((INDEX('PTRM input'!$G$385:$P$434,A38offset,$E1265)-INDEX('PTRM input'!$G$277:$P$326,A38offset,$E1265))*OFFSET($F$7,0,$E1265))-SUM($G1265:AQ1265),(((INDEX('PTRM input'!$G$385:$P$434,A38offset,$E1265)-INDEX('PTRM input'!$G$277:$P$326,A38offset,$E1265))*OFFSET($F$7,0,$E1265))-SUM($G1265:AQ1265))*(OFFSET('PTRM input'!$G$477,0,$E1265-1)/A38taxstdlife))))</f>
        <v>0</v>
      </c>
      <c r="AS1265" s="251">
        <f ca="1">IF(A38taxstdlife="n/a","n/a",IF(A38taxstdlife="",0,IF(AS$3&gt;(A38stdlife+$E1265),((INDEX('PTRM input'!$G$385:$P$434,A38offset,$E1265)-INDEX('PTRM input'!$G$277:$P$326,A38offset,$E1265))*OFFSET($F$7,0,$E1265))-SUM($G1265:AR1265),(((INDEX('PTRM input'!$G$385:$P$434,A38offset,$E1265)-INDEX('PTRM input'!$G$277:$P$326,A38offset,$E1265))*OFFSET($F$7,0,$E1265))-SUM($G1265:AR1265))*(OFFSET('PTRM input'!$G$477,0,$E1265-1)/A38taxstdlife))))</f>
        <v>0</v>
      </c>
      <c r="AT1265" s="251">
        <f ca="1">IF(A38taxstdlife="n/a","n/a",IF(A38taxstdlife="",0,IF(AT$3&gt;(A38stdlife+$E1265),((INDEX('PTRM input'!$G$385:$P$434,A38offset,$E1265)-INDEX('PTRM input'!$G$277:$P$326,A38offset,$E1265))*OFFSET($F$7,0,$E1265))-SUM($G1265:AS1265),(((INDEX('PTRM input'!$G$385:$P$434,A38offset,$E1265)-INDEX('PTRM input'!$G$277:$P$326,A38offset,$E1265))*OFFSET($F$7,0,$E1265))-SUM($G1265:AS1265))*(OFFSET('PTRM input'!$G$477,0,$E1265-1)/A38taxstdlife))))</f>
        <v>0</v>
      </c>
      <c r="AU1265" s="251">
        <f ca="1">IF(A38taxstdlife="n/a","n/a",IF(A38taxstdlife="",0,IF(AU$3&gt;(A38stdlife+$E1265),((INDEX('PTRM input'!$G$385:$P$434,A38offset,$E1265)-INDEX('PTRM input'!$G$277:$P$326,A38offset,$E1265))*OFFSET($F$7,0,$E1265))-SUM($G1265:AT1265),(((INDEX('PTRM input'!$G$385:$P$434,A38offset,$E1265)-INDEX('PTRM input'!$G$277:$P$326,A38offset,$E1265))*OFFSET($F$7,0,$E1265))-SUM($G1265:AT1265))*(OFFSET('PTRM input'!$G$477,0,$E1265-1)/A38taxstdlife))))</f>
        <v>0</v>
      </c>
      <c r="AV1265" s="251">
        <f ca="1">IF(A38taxstdlife="n/a","n/a",IF(A38taxstdlife="",0,IF(AV$3&gt;(A38stdlife+$E1265),((INDEX('PTRM input'!$G$385:$P$434,A38offset,$E1265)-INDEX('PTRM input'!$G$277:$P$326,A38offset,$E1265))*OFFSET($F$7,0,$E1265))-SUM($G1265:AU1265),(((INDEX('PTRM input'!$G$385:$P$434,A38offset,$E1265)-INDEX('PTRM input'!$G$277:$P$326,A38offset,$E1265))*OFFSET($F$7,0,$E1265))-SUM($G1265:AU1265))*(OFFSET('PTRM input'!$G$477,0,$E1265-1)/A38taxstdlife))))</f>
        <v>0</v>
      </c>
      <c r="AW1265" s="251">
        <f ca="1">IF(A38taxstdlife="n/a","n/a",IF(A38taxstdlife="",0,IF(AW$3&gt;(A38stdlife+$E1265),((INDEX('PTRM input'!$G$385:$P$434,A38offset,$E1265)-INDEX('PTRM input'!$G$277:$P$326,A38offset,$E1265))*OFFSET($F$7,0,$E1265))-SUM($G1265:AV1265),(((INDEX('PTRM input'!$G$385:$P$434,A38offset,$E1265)-INDEX('PTRM input'!$G$277:$P$326,A38offset,$E1265))*OFFSET($F$7,0,$E1265))-SUM($G1265:AV1265))*(OFFSET('PTRM input'!$G$477,0,$E1265-1)/A38taxstdlife))))</f>
        <v>0</v>
      </c>
      <c r="AX1265" s="251">
        <f ca="1">IF(A38taxstdlife="n/a","n/a",IF(A38taxstdlife="",0,IF(AX$3&gt;(A38stdlife+$E1265),((INDEX('PTRM input'!$G$385:$P$434,A38offset,$E1265)-INDEX('PTRM input'!$G$277:$P$326,A38offset,$E1265))*OFFSET($F$7,0,$E1265))-SUM($G1265:AW1265),(((INDEX('PTRM input'!$G$385:$P$434,A38offset,$E1265)-INDEX('PTRM input'!$G$277:$P$326,A38offset,$E1265))*OFFSET($F$7,0,$E1265))-SUM($G1265:AW1265))*(OFFSET('PTRM input'!$G$477,0,$E1265-1)/A38taxstdlife))))</f>
        <v>0</v>
      </c>
      <c r="AY1265" s="251">
        <f ca="1">IF(A38taxstdlife="n/a","n/a",IF(A38taxstdlife="",0,IF(AY$3&gt;(A38stdlife+$E1265),((INDEX('PTRM input'!$G$385:$P$434,A38offset,$E1265)-INDEX('PTRM input'!$G$277:$P$326,A38offset,$E1265))*OFFSET($F$7,0,$E1265))-SUM($G1265:AX1265),(((INDEX('PTRM input'!$G$385:$P$434,A38offset,$E1265)-INDEX('PTRM input'!$G$277:$P$326,A38offset,$E1265))*OFFSET($F$7,0,$E1265))-SUM($G1265:AX1265))*(OFFSET('PTRM input'!$G$477,0,$E1265-1)/A38taxstdlife))))</f>
        <v>0</v>
      </c>
      <c r="AZ1265" s="251">
        <f ca="1">IF(A38taxstdlife="n/a","n/a",IF(A38taxstdlife="",0,IF(AZ$3&gt;(A38stdlife+$E1265),((INDEX('PTRM input'!$G$385:$P$434,A38offset,$E1265)-INDEX('PTRM input'!$G$277:$P$326,A38offset,$E1265))*OFFSET($F$7,0,$E1265))-SUM($G1265:AY1265),(((INDEX('PTRM input'!$G$385:$P$434,A38offset,$E1265)-INDEX('PTRM input'!$G$277:$P$326,A38offset,$E1265))*OFFSET($F$7,0,$E1265))-SUM($G1265:AY1265))*(OFFSET('PTRM input'!$G$477,0,$E1265-1)/A38taxstdlife))))</f>
        <v>0</v>
      </c>
      <c r="BA1265" s="251">
        <f ca="1">IF(A38taxstdlife="n/a","n/a",IF(A38taxstdlife="",0,IF(BA$3&gt;(A38stdlife+$E1265),((INDEX('PTRM input'!$G$385:$P$434,A38offset,$E1265)-INDEX('PTRM input'!$G$277:$P$326,A38offset,$E1265))*OFFSET($F$7,0,$E1265))-SUM($G1265:AZ1265),(((INDEX('PTRM input'!$G$385:$P$434,A38offset,$E1265)-INDEX('PTRM input'!$G$277:$P$326,A38offset,$E1265))*OFFSET($F$7,0,$E1265))-SUM($G1265:AZ1265))*(OFFSET('PTRM input'!$G$477,0,$E1265-1)/A38taxstdlife))))</f>
        <v>0</v>
      </c>
      <c r="BB1265" s="251">
        <f ca="1">IF(A38taxstdlife="n/a","n/a",IF(A38taxstdlife="",0,IF(BB$3&gt;(A38stdlife+$E1265),((INDEX('PTRM input'!$G$385:$P$434,A38offset,$E1265)-INDEX('PTRM input'!$G$277:$P$326,A38offset,$E1265))*OFFSET($F$7,0,$E1265))-SUM($G1265:BA1265),(((INDEX('PTRM input'!$G$385:$P$434,A38offset,$E1265)-INDEX('PTRM input'!$G$277:$P$326,A38offset,$E1265))*OFFSET($F$7,0,$E1265))-SUM($G1265:BA1265))*(OFFSET('PTRM input'!$G$477,0,$E1265-1)/A38taxstdlife))))</f>
        <v>0</v>
      </c>
      <c r="BC1265" s="251">
        <f ca="1">IF(A38taxstdlife="n/a","n/a",IF(A38taxstdlife="",0,IF(BC$3&gt;(A38stdlife+$E1265),((INDEX('PTRM input'!$G$385:$P$434,A38offset,$E1265)-INDEX('PTRM input'!$G$277:$P$326,A38offset,$E1265))*OFFSET($F$7,0,$E1265))-SUM($G1265:BB1265),(((INDEX('PTRM input'!$G$385:$P$434,A38offset,$E1265)-INDEX('PTRM input'!$G$277:$P$326,A38offset,$E1265))*OFFSET($F$7,0,$E1265))-SUM($G1265:BB1265))*(OFFSET('PTRM input'!$G$477,0,$E1265-1)/A38taxstdlife))))</f>
        <v>0</v>
      </c>
      <c r="BD1265" s="251">
        <f ca="1">IF(A38taxstdlife="n/a","n/a",IF(A38taxstdlife="",0,IF(BD$3&gt;(A38stdlife+$E1265),((INDEX('PTRM input'!$G$385:$P$434,A38offset,$E1265)-INDEX('PTRM input'!$G$277:$P$326,A38offset,$E1265))*OFFSET($F$7,0,$E1265))-SUM($G1265:BC1265),(((INDEX('PTRM input'!$G$385:$P$434,A38offset,$E1265)-INDEX('PTRM input'!$G$277:$P$326,A38offset,$E1265))*OFFSET($F$7,0,$E1265))-SUM($G1265:BC1265))*(OFFSET('PTRM input'!$G$477,0,$E1265-1)/A38taxstdlife))))</f>
        <v>0</v>
      </c>
      <c r="BE1265" s="251">
        <f ca="1">IF(A38taxstdlife="n/a","n/a",IF(A38taxstdlife="",0,IF(BE$3&gt;(A38stdlife+$E1265),((INDEX('PTRM input'!$G$385:$P$434,A38offset,$E1265)-INDEX('PTRM input'!$G$277:$P$326,A38offset,$E1265))*OFFSET($F$7,0,$E1265))-SUM($G1265:BD1265),(((INDEX('PTRM input'!$G$385:$P$434,A38offset,$E1265)-INDEX('PTRM input'!$G$277:$P$326,A38offset,$E1265))*OFFSET($F$7,0,$E1265))-SUM($G1265:BD1265))*(OFFSET('PTRM input'!$G$477,0,$E1265-1)/A38taxstdlife))))</f>
        <v>0</v>
      </c>
      <c r="BF1265" s="251">
        <f ca="1">IF(A38taxstdlife="n/a","n/a",IF(A38taxstdlife="",0,IF(BF$3&gt;(A38stdlife+$E1265),((INDEX('PTRM input'!$G$385:$P$434,A38offset,$E1265)-INDEX('PTRM input'!$G$277:$P$326,A38offset,$E1265))*OFFSET($F$7,0,$E1265))-SUM($G1265:BE1265),(((INDEX('PTRM input'!$G$385:$P$434,A38offset,$E1265)-INDEX('PTRM input'!$G$277:$P$326,A38offset,$E1265))*OFFSET($F$7,0,$E1265))-SUM($G1265:BE1265))*(OFFSET('PTRM input'!$G$477,0,$E1265-1)/A38taxstdlife))))</f>
        <v>0</v>
      </c>
      <c r="BG1265" s="251">
        <f ca="1">IF(A38taxstdlife="n/a","n/a",IF(A38taxstdlife="",0,IF(BG$3&gt;(A38stdlife+$E1265),((INDEX('PTRM input'!$G$385:$P$434,A38offset,$E1265)-INDEX('PTRM input'!$G$277:$P$326,A38offset,$E1265))*OFFSET($F$7,0,$E1265))-SUM($G1265:BF1265),(((INDEX('PTRM input'!$G$385:$P$434,A38offset,$E1265)-INDEX('PTRM input'!$G$277:$P$326,A38offset,$E1265))*OFFSET($F$7,0,$E1265))-SUM($G1265:BF1265))*(OFFSET('PTRM input'!$G$477,0,$E1265-1)/A38taxstdlife))))</f>
        <v>0</v>
      </c>
      <c r="BH1265" s="251">
        <f ca="1">IF(A38taxstdlife="n/a","n/a",IF(A38taxstdlife="",0,IF(BH$3&gt;(A38stdlife+$E1265),((INDEX('PTRM input'!$G$385:$P$434,A38offset,$E1265)-INDEX('PTRM input'!$G$277:$P$326,A38offset,$E1265))*OFFSET($F$7,0,$E1265))-SUM($G1265:BG1265),(((INDEX('PTRM input'!$G$385:$P$434,A38offset,$E1265)-INDEX('PTRM input'!$G$277:$P$326,A38offset,$E1265))*OFFSET($F$7,0,$E1265))-SUM($G1265:BG1265))*(OFFSET('PTRM input'!$G$477,0,$E1265-1)/A38taxstdlife))))</f>
        <v>0</v>
      </c>
      <c r="BI1265" s="251">
        <f ca="1">IF(A38taxstdlife="n/a","n/a",IF(A38taxstdlife="",0,IF(BI$3&gt;(A38stdlife+$E1265),((INDEX('PTRM input'!$G$385:$P$434,A38offset,$E1265)-INDEX('PTRM input'!$G$277:$P$326,A38offset,$E1265))*OFFSET($F$7,0,$E1265))-SUM($G1265:BH1265),(((INDEX('PTRM input'!$G$385:$P$434,A38offset,$E1265)-INDEX('PTRM input'!$G$277:$P$326,A38offset,$E1265))*OFFSET($F$7,0,$E1265))-SUM($G1265:BH1265))*(OFFSET('PTRM input'!$G$477,0,$E1265-1)/A38taxstdlife))))</f>
        <v>0</v>
      </c>
      <c r="BJ1265" s="163"/>
      <c r="BK1265" s="116"/>
      <c r="BL1265" s="116"/>
      <c r="BM1265" s="116"/>
    </row>
    <row r="1266" spans="1:65" ht="12.75" hidden="1" customHeight="1" outlineLevel="2">
      <c r="A1266" s="366"/>
      <c r="B1266" s="19"/>
      <c r="C1266" s="18"/>
      <c r="D1266" s="760"/>
      <c r="E1266" s="86">
        <v>4</v>
      </c>
      <c r="F1266" s="356"/>
      <c r="G1266" s="434"/>
      <c r="H1266" s="435"/>
      <c r="I1266" s="435"/>
      <c r="J1266" s="619"/>
      <c r="K1266" s="251">
        <f ca="1">IF(A38taxstdlife="n/a","n/a",IF(A38taxstdlife="",0,IF(K$3&gt;(A38stdlife+$E1266),((INDEX('PTRM input'!$G$385:$P$434,A38offset,$E1266)-INDEX('PTRM input'!$G$277:$P$326,A38offset,$E1266))*OFFSET($F$7,0,$E1266))-SUM($G1266:J1266),(((INDEX('PTRM input'!$G$385:$P$434,A38offset,$E1266)-INDEX('PTRM input'!$G$277:$P$326,A38offset,$E1266))*OFFSET($F$7,0,$E1266))-SUM($G1266:J1266))*(OFFSET('PTRM input'!$G$477,0,$E1266-1)/A38taxstdlife))))</f>
        <v>0</v>
      </c>
      <c r="L1266" s="251">
        <f ca="1">IF(A38taxstdlife="n/a","n/a",IF(A38taxstdlife="",0,IF(L$3&gt;(A38stdlife+$E1266),((INDEX('PTRM input'!$G$385:$P$434,A38offset,$E1266)-INDEX('PTRM input'!$G$277:$P$326,A38offset,$E1266))*OFFSET($F$7,0,$E1266))-SUM($G1266:K1266),(((INDEX('PTRM input'!$G$385:$P$434,A38offset,$E1266)-INDEX('PTRM input'!$G$277:$P$326,A38offset,$E1266))*OFFSET($F$7,0,$E1266))-SUM($G1266:K1266))*(OFFSET('PTRM input'!$G$477,0,$E1266-1)/A38taxstdlife))))</f>
        <v>0</v>
      </c>
      <c r="M1266" s="251">
        <f ca="1">IF(A38taxstdlife="n/a","n/a",IF(A38taxstdlife="",0,IF(M$3&gt;(A38stdlife+$E1266),((INDEX('PTRM input'!$G$385:$P$434,A38offset,$E1266)-INDEX('PTRM input'!$G$277:$P$326,A38offset,$E1266))*OFFSET($F$7,0,$E1266))-SUM($G1266:L1266),(((INDEX('PTRM input'!$G$385:$P$434,A38offset,$E1266)-INDEX('PTRM input'!$G$277:$P$326,A38offset,$E1266))*OFFSET($F$7,0,$E1266))-SUM($G1266:L1266))*(OFFSET('PTRM input'!$G$477,0,$E1266-1)/A38taxstdlife))))</f>
        <v>0</v>
      </c>
      <c r="N1266" s="251">
        <f ca="1">IF(A38taxstdlife="n/a","n/a",IF(A38taxstdlife="",0,IF(N$3&gt;(A38stdlife+$E1266),((INDEX('PTRM input'!$G$385:$P$434,A38offset,$E1266)-INDEX('PTRM input'!$G$277:$P$326,A38offset,$E1266))*OFFSET($F$7,0,$E1266))-SUM($G1266:M1266),(((INDEX('PTRM input'!$G$385:$P$434,A38offset,$E1266)-INDEX('PTRM input'!$G$277:$P$326,A38offset,$E1266))*OFFSET($F$7,0,$E1266))-SUM($G1266:M1266))*(OFFSET('PTRM input'!$G$477,0,$E1266-1)/A38taxstdlife))))</f>
        <v>0</v>
      </c>
      <c r="O1266" s="251">
        <f ca="1">IF(A38taxstdlife="n/a","n/a",IF(A38taxstdlife="",0,IF(O$3&gt;(A38stdlife+$E1266),((INDEX('PTRM input'!$G$385:$P$434,A38offset,$E1266)-INDEX('PTRM input'!$G$277:$P$326,A38offset,$E1266))*OFFSET($F$7,0,$E1266))-SUM($G1266:N1266),(((INDEX('PTRM input'!$G$385:$P$434,A38offset,$E1266)-INDEX('PTRM input'!$G$277:$P$326,A38offset,$E1266))*OFFSET($F$7,0,$E1266))-SUM($G1266:N1266))*(OFFSET('PTRM input'!$G$477,0,$E1266-1)/A38taxstdlife))))</f>
        <v>0</v>
      </c>
      <c r="P1266" s="251">
        <f ca="1">IF(A38taxstdlife="n/a","n/a",IF(A38taxstdlife="",0,IF(P$3&gt;(A38stdlife+$E1266),((INDEX('PTRM input'!$G$385:$P$434,A38offset,$E1266)-INDEX('PTRM input'!$G$277:$P$326,A38offset,$E1266))*OFFSET($F$7,0,$E1266))-SUM($G1266:O1266),(((INDEX('PTRM input'!$G$385:$P$434,A38offset,$E1266)-INDEX('PTRM input'!$G$277:$P$326,A38offset,$E1266))*OFFSET($F$7,0,$E1266))-SUM($G1266:O1266))*(OFFSET('PTRM input'!$G$477,0,$E1266-1)/A38taxstdlife))))</f>
        <v>0</v>
      </c>
      <c r="Q1266" s="251">
        <f ca="1">IF(A38taxstdlife="n/a","n/a",IF(A38taxstdlife="",0,IF(Q$3&gt;(A38stdlife+$E1266),((INDEX('PTRM input'!$G$385:$P$434,A38offset,$E1266)-INDEX('PTRM input'!$G$277:$P$326,A38offset,$E1266))*OFFSET($F$7,0,$E1266))-SUM($G1266:P1266),(((INDEX('PTRM input'!$G$385:$P$434,A38offset,$E1266)-INDEX('PTRM input'!$G$277:$P$326,A38offset,$E1266))*OFFSET($F$7,0,$E1266))-SUM($G1266:P1266))*(OFFSET('PTRM input'!$G$477,0,$E1266-1)/A38taxstdlife))))</f>
        <v>0</v>
      </c>
      <c r="R1266" s="251">
        <f ca="1">IF(A38taxstdlife="n/a","n/a",IF(A38taxstdlife="",0,IF(R$3&gt;(A38stdlife+$E1266),((INDEX('PTRM input'!$G$385:$P$434,A38offset,$E1266)-INDEX('PTRM input'!$G$277:$P$326,A38offset,$E1266))*OFFSET($F$7,0,$E1266))-SUM($G1266:Q1266),(((INDEX('PTRM input'!$G$385:$P$434,A38offset,$E1266)-INDEX('PTRM input'!$G$277:$P$326,A38offset,$E1266))*OFFSET($F$7,0,$E1266))-SUM($G1266:Q1266))*(OFFSET('PTRM input'!$G$477,0,$E1266-1)/A38taxstdlife))))</f>
        <v>0</v>
      </c>
      <c r="S1266" s="251">
        <f ca="1">IF(A38taxstdlife="n/a","n/a",IF(A38taxstdlife="",0,IF(S$3&gt;(A38stdlife+$E1266),((INDEX('PTRM input'!$G$385:$P$434,A38offset,$E1266)-INDEX('PTRM input'!$G$277:$P$326,A38offset,$E1266))*OFFSET($F$7,0,$E1266))-SUM($G1266:R1266),(((INDEX('PTRM input'!$G$385:$P$434,A38offset,$E1266)-INDEX('PTRM input'!$G$277:$P$326,A38offset,$E1266))*OFFSET($F$7,0,$E1266))-SUM($G1266:R1266))*(OFFSET('PTRM input'!$G$477,0,$E1266-1)/A38taxstdlife))))</f>
        <v>0</v>
      </c>
      <c r="T1266" s="251">
        <f ca="1">IF(A38taxstdlife="n/a","n/a",IF(A38taxstdlife="",0,IF(T$3&gt;(A38stdlife+$E1266),((INDEX('PTRM input'!$G$385:$P$434,A38offset,$E1266)-INDEX('PTRM input'!$G$277:$P$326,A38offset,$E1266))*OFFSET($F$7,0,$E1266))-SUM($G1266:S1266),(((INDEX('PTRM input'!$G$385:$P$434,A38offset,$E1266)-INDEX('PTRM input'!$G$277:$P$326,A38offset,$E1266))*OFFSET($F$7,0,$E1266))-SUM($G1266:S1266))*(OFFSET('PTRM input'!$G$477,0,$E1266-1)/A38taxstdlife))))</f>
        <v>0</v>
      </c>
      <c r="U1266" s="251">
        <f ca="1">IF(A38taxstdlife="n/a","n/a",IF(A38taxstdlife="",0,IF(U$3&gt;(A38stdlife+$E1266),((INDEX('PTRM input'!$G$385:$P$434,A38offset,$E1266)-INDEX('PTRM input'!$G$277:$P$326,A38offset,$E1266))*OFFSET($F$7,0,$E1266))-SUM($G1266:T1266),(((INDEX('PTRM input'!$G$385:$P$434,A38offset,$E1266)-INDEX('PTRM input'!$G$277:$P$326,A38offset,$E1266))*OFFSET($F$7,0,$E1266))-SUM($G1266:T1266))*(OFFSET('PTRM input'!$G$477,0,$E1266-1)/A38taxstdlife))))</f>
        <v>0</v>
      </c>
      <c r="V1266" s="251">
        <f ca="1">IF(A38taxstdlife="n/a","n/a",IF(A38taxstdlife="",0,IF(V$3&gt;(A38stdlife+$E1266),((INDEX('PTRM input'!$G$385:$P$434,A38offset,$E1266)-INDEX('PTRM input'!$G$277:$P$326,A38offset,$E1266))*OFFSET($F$7,0,$E1266))-SUM($G1266:U1266),(((INDEX('PTRM input'!$G$385:$P$434,A38offset,$E1266)-INDEX('PTRM input'!$G$277:$P$326,A38offset,$E1266))*OFFSET($F$7,0,$E1266))-SUM($G1266:U1266))*(OFFSET('PTRM input'!$G$477,0,$E1266-1)/A38taxstdlife))))</f>
        <v>0</v>
      </c>
      <c r="W1266" s="251">
        <f ca="1">IF(A38taxstdlife="n/a","n/a",IF(A38taxstdlife="",0,IF(W$3&gt;(A38stdlife+$E1266),((INDEX('PTRM input'!$G$385:$P$434,A38offset,$E1266)-INDEX('PTRM input'!$G$277:$P$326,A38offset,$E1266))*OFFSET($F$7,0,$E1266))-SUM($G1266:V1266),(((INDEX('PTRM input'!$G$385:$P$434,A38offset,$E1266)-INDEX('PTRM input'!$G$277:$P$326,A38offset,$E1266))*OFFSET($F$7,0,$E1266))-SUM($G1266:V1266))*(OFFSET('PTRM input'!$G$477,0,$E1266-1)/A38taxstdlife))))</f>
        <v>0</v>
      </c>
      <c r="X1266" s="251">
        <f ca="1">IF(A38taxstdlife="n/a","n/a",IF(A38taxstdlife="",0,IF(X$3&gt;(A38stdlife+$E1266),((INDEX('PTRM input'!$G$385:$P$434,A38offset,$E1266)-INDEX('PTRM input'!$G$277:$P$326,A38offset,$E1266))*OFFSET($F$7,0,$E1266))-SUM($G1266:W1266),(((INDEX('PTRM input'!$G$385:$P$434,A38offset,$E1266)-INDEX('PTRM input'!$G$277:$P$326,A38offset,$E1266))*OFFSET($F$7,0,$E1266))-SUM($G1266:W1266))*(OFFSET('PTRM input'!$G$477,0,$E1266-1)/A38taxstdlife))))</f>
        <v>0</v>
      </c>
      <c r="Y1266" s="251">
        <f ca="1">IF(A38taxstdlife="n/a","n/a",IF(A38taxstdlife="",0,IF(Y$3&gt;(A38stdlife+$E1266),((INDEX('PTRM input'!$G$385:$P$434,A38offset,$E1266)-INDEX('PTRM input'!$G$277:$P$326,A38offset,$E1266))*OFFSET($F$7,0,$E1266))-SUM($G1266:X1266),(((INDEX('PTRM input'!$G$385:$P$434,A38offset,$E1266)-INDEX('PTRM input'!$G$277:$P$326,A38offset,$E1266))*OFFSET($F$7,0,$E1266))-SUM($G1266:X1266))*(OFFSET('PTRM input'!$G$477,0,$E1266-1)/A38taxstdlife))))</f>
        <v>0</v>
      </c>
      <c r="Z1266" s="251">
        <f ca="1">IF(A38taxstdlife="n/a","n/a",IF(A38taxstdlife="",0,IF(Z$3&gt;(A38stdlife+$E1266),((INDEX('PTRM input'!$G$385:$P$434,A38offset,$E1266)-INDEX('PTRM input'!$G$277:$P$326,A38offset,$E1266))*OFFSET($F$7,0,$E1266))-SUM($G1266:Y1266),(((INDEX('PTRM input'!$G$385:$P$434,A38offset,$E1266)-INDEX('PTRM input'!$G$277:$P$326,A38offset,$E1266))*OFFSET($F$7,0,$E1266))-SUM($G1266:Y1266))*(OFFSET('PTRM input'!$G$477,0,$E1266-1)/A38taxstdlife))))</f>
        <v>0</v>
      </c>
      <c r="AA1266" s="251">
        <f ca="1">IF(A38taxstdlife="n/a","n/a",IF(A38taxstdlife="",0,IF(AA$3&gt;(A38stdlife+$E1266),((INDEX('PTRM input'!$G$385:$P$434,A38offset,$E1266)-INDEX('PTRM input'!$G$277:$P$326,A38offset,$E1266))*OFFSET($F$7,0,$E1266))-SUM($G1266:Z1266),(((INDEX('PTRM input'!$G$385:$P$434,A38offset,$E1266)-INDEX('PTRM input'!$G$277:$P$326,A38offset,$E1266))*OFFSET($F$7,0,$E1266))-SUM($G1266:Z1266))*(OFFSET('PTRM input'!$G$477,0,$E1266-1)/A38taxstdlife))))</f>
        <v>0</v>
      </c>
      <c r="AB1266" s="251">
        <f ca="1">IF(A38taxstdlife="n/a","n/a",IF(A38taxstdlife="",0,IF(AB$3&gt;(A38stdlife+$E1266),((INDEX('PTRM input'!$G$385:$P$434,A38offset,$E1266)-INDEX('PTRM input'!$G$277:$P$326,A38offset,$E1266))*OFFSET($F$7,0,$E1266))-SUM($G1266:AA1266),(((INDEX('PTRM input'!$G$385:$P$434,A38offset,$E1266)-INDEX('PTRM input'!$G$277:$P$326,A38offset,$E1266))*OFFSET($F$7,0,$E1266))-SUM($G1266:AA1266))*(OFFSET('PTRM input'!$G$477,0,$E1266-1)/A38taxstdlife))))</f>
        <v>0</v>
      </c>
      <c r="AC1266" s="251">
        <f ca="1">IF(A38taxstdlife="n/a","n/a",IF(A38taxstdlife="",0,IF(AC$3&gt;(A38stdlife+$E1266),((INDEX('PTRM input'!$G$385:$P$434,A38offset,$E1266)-INDEX('PTRM input'!$G$277:$P$326,A38offset,$E1266))*OFFSET($F$7,0,$E1266))-SUM($G1266:AB1266),(((INDEX('PTRM input'!$G$385:$P$434,A38offset,$E1266)-INDEX('PTRM input'!$G$277:$P$326,A38offset,$E1266))*OFFSET($F$7,0,$E1266))-SUM($G1266:AB1266))*(OFFSET('PTRM input'!$G$477,0,$E1266-1)/A38taxstdlife))))</f>
        <v>0</v>
      </c>
      <c r="AD1266" s="251">
        <f ca="1">IF(A38taxstdlife="n/a","n/a",IF(A38taxstdlife="",0,IF(AD$3&gt;(A38stdlife+$E1266),((INDEX('PTRM input'!$G$385:$P$434,A38offset,$E1266)-INDEX('PTRM input'!$G$277:$P$326,A38offset,$E1266))*OFFSET($F$7,0,$E1266))-SUM($G1266:AC1266),(((INDEX('PTRM input'!$G$385:$P$434,A38offset,$E1266)-INDEX('PTRM input'!$G$277:$P$326,A38offset,$E1266))*OFFSET($F$7,0,$E1266))-SUM($G1266:AC1266))*(OFFSET('PTRM input'!$G$477,0,$E1266-1)/A38taxstdlife))))</f>
        <v>0</v>
      </c>
      <c r="AE1266" s="251">
        <f ca="1">IF(A38taxstdlife="n/a","n/a",IF(A38taxstdlife="",0,IF(AE$3&gt;(A38stdlife+$E1266),((INDEX('PTRM input'!$G$385:$P$434,A38offset,$E1266)-INDEX('PTRM input'!$G$277:$P$326,A38offset,$E1266))*OFFSET($F$7,0,$E1266))-SUM($G1266:AD1266),(((INDEX('PTRM input'!$G$385:$P$434,A38offset,$E1266)-INDEX('PTRM input'!$G$277:$P$326,A38offset,$E1266))*OFFSET($F$7,0,$E1266))-SUM($G1266:AD1266))*(OFFSET('PTRM input'!$G$477,0,$E1266-1)/A38taxstdlife))))</f>
        <v>0</v>
      </c>
      <c r="AF1266" s="251">
        <f ca="1">IF(A38taxstdlife="n/a","n/a",IF(A38taxstdlife="",0,IF(AF$3&gt;(A38stdlife+$E1266),((INDEX('PTRM input'!$G$385:$P$434,A38offset,$E1266)-INDEX('PTRM input'!$G$277:$P$326,A38offset,$E1266))*OFFSET($F$7,0,$E1266))-SUM($G1266:AE1266),(((INDEX('PTRM input'!$G$385:$P$434,A38offset,$E1266)-INDEX('PTRM input'!$G$277:$P$326,A38offset,$E1266))*OFFSET($F$7,0,$E1266))-SUM($G1266:AE1266))*(OFFSET('PTRM input'!$G$477,0,$E1266-1)/A38taxstdlife))))</f>
        <v>0</v>
      </c>
      <c r="AG1266" s="251">
        <f ca="1">IF(A38taxstdlife="n/a","n/a",IF(A38taxstdlife="",0,IF(AG$3&gt;(A38stdlife+$E1266),((INDEX('PTRM input'!$G$385:$P$434,A38offset,$E1266)-INDEX('PTRM input'!$G$277:$P$326,A38offset,$E1266))*OFFSET($F$7,0,$E1266))-SUM($G1266:AF1266),(((INDEX('PTRM input'!$G$385:$P$434,A38offset,$E1266)-INDEX('PTRM input'!$G$277:$P$326,A38offset,$E1266))*OFFSET($F$7,0,$E1266))-SUM($G1266:AF1266))*(OFFSET('PTRM input'!$G$477,0,$E1266-1)/A38taxstdlife))))</f>
        <v>0</v>
      </c>
      <c r="AH1266" s="251">
        <f ca="1">IF(A38taxstdlife="n/a","n/a",IF(A38taxstdlife="",0,IF(AH$3&gt;(A38stdlife+$E1266),((INDEX('PTRM input'!$G$385:$P$434,A38offset,$E1266)-INDEX('PTRM input'!$G$277:$P$326,A38offset,$E1266))*OFFSET($F$7,0,$E1266))-SUM($G1266:AG1266),(((INDEX('PTRM input'!$G$385:$P$434,A38offset,$E1266)-INDEX('PTRM input'!$G$277:$P$326,A38offset,$E1266))*OFFSET($F$7,0,$E1266))-SUM($G1266:AG1266))*(OFFSET('PTRM input'!$G$477,0,$E1266-1)/A38taxstdlife))))</f>
        <v>0</v>
      </c>
      <c r="AI1266" s="251">
        <f ca="1">IF(A38taxstdlife="n/a","n/a",IF(A38taxstdlife="",0,IF(AI$3&gt;(A38stdlife+$E1266),((INDEX('PTRM input'!$G$385:$P$434,A38offset,$E1266)-INDEX('PTRM input'!$G$277:$P$326,A38offset,$E1266))*OFFSET($F$7,0,$E1266))-SUM($G1266:AH1266),(((INDEX('PTRM input'!$G$385:$P$434,A38offset,$E1266)-INDEX('PTRM input'!$G$277:$P$326,A38offset,$E1266))*OFFSET($F$7,0,$E1266))-SUM($G1266:AH1266))*(OFFSET('PTRM input'!$G$477,0,$E1266-1)/A38taxstdlife))))</f>
        <v>0</v>
      </c>
      <c r="AJ1266" s="251">
        <f ca="1">IF(A38taxstdlife="n/a","n/a",IF(A38taxstdlife="",0,IF(AJ$3&gt;(A38stdlife+$E1266),((INDEX('PTRM input'!$G$385:$P$434,A38offset,$E1266)-INDEX('PTRM input'!$G$277:$P$326,A38offset,$E1266))*OFFSET($F$7,0,$E1266))-SUM($G1266:AI1266),(((INDEX('PTRM input'!$G$385:$P$434,A38offset,$E1266)-INDEX('PTRM input'!$G$277:$P$326,A38offset,$E1266))*OFFSET($F$7,0,$E1266))-SUM($G1266:AI1266))*(OFFSET('PTRM input'!$G$477,0,$E1266-1)/A38taxstdlife))))</f>
        <v>0</v>
      </c>
      <c r="AK1266" s="251">
        <f ca="1">IF(A38taxstdlife="n/a","n/a",IF(A38taxstdlife="",0,IF(AK$3&gt;(A38stdlife+$E1266),((INDEX('PTRM input'!$G$385:$P$434,A38offset,$E1266)-INDEX('PTRM input'!$G$277:$P$326,A38offset,$E1266))*OFFSET($F$7,0,$E1266))-SUM($G1266:AJ1266),(((INDEX('PTRM input'!$G$385:$P$434,A38offset,$E1266)-INDEX('PTRM input'!$G$277:$P$326,A38offset,$E1266))*OFFSET($F$7,0,$E1266))-SUM($G1266:AJ1266))*(OFFSET('PTRM input'!$G$477,0,$E1266-1)/A38taxstdlife))))</f>
        <v>0</v>
      </c>
      <c r="AL1266" s="251">
        <f ca="1">IF(A38taxstdlife="n/a","n/a",IF(A38taxstdlife="",0,IF(AL$3&gt;(A38stdlife+$E1266),((INDEX('PTRM input'!$G$385:$P$434,A38offset,$E1266)-INDEX('PTRM input'!$G$277:$P$326,A38offset,$E1266))*OFFSET($F$7,0,$E1266))-SUM($G1266:AK1266),(((INDEX('PTRM input'!$G$385:$P$434,A38offset,$E1266)-INDEX('PTRM input'!$G$277:$P$326,A38offset,$E1266))*OFFSET($F$7,0,$E1266))-SUM($G1266:AK1266))*(OFFSET('PTRM input'!$G$477,0,$E1266-1)/A38taxstdlife))))</f>
        <v>0</v>
      </c>
      <c r="AM1266" s="251">
        <f ca="1">IF(A38taxstdlife="n/a","n/a",IF(A38taxstdlife="",0,IF(AM$3&gt;(A38stdlife+$E1266),((INDEX('PTRM input'!$G$385:$P$434,A38offset,$E1266)-INDEX('PTRM input'!$G$277:$P$326,A38offset,$E1266))*OFFSET($F$7,0,$E1266))-SUM($G1266:AL1266),(((INDEX('PTRM input'!$G$385:$P$434,A38offset,$E1266)-INDEX('PTRM input'!$G$277:$P$326,A38offset,$E1266))*OFFSET($F$7,0,$E1266))-SUM($G1266:AL1266))*(OFFSET('PTRM input'!$G$477,0,$E1266-1)/A38taxstdlife))))</f>
        <v>0</v>
      </c>
      <c r="AN1266" s="251">
        <f ca="1">IF(A38taxstdlife="n/a","n/a",IF(A38taxstdlife="",0,IF(AN$3&gt;(A38stdlife+$E1266),((INDEX('PTRM input'!$G$385:$P$434,A38offset,$E1266)-INDEX('PTRM input'!$G$277:$P$326,A38offset,$E1266))*OFFSET($F$7,0,$E1266))-SUM($G1266:AM1266),(((INDEX('PTRM input'!$G$385:$P$434,A38offset,$E1266)-INDEX('PTRM input'!$G$277:$P$326,A38offset,$E1266))*OFFSET($F$7,0,$E1266))-SUM($G1266:AM1266))*(OFFSET('PTRM input'!$G$477,0,$E1266-1)/A38taxstdlife))))</f>
        <v>0</v>
      </c>
      <c r="AO1266" s="251">
        <f ca="1">IF(A38taxstdlife="n/a","n/a",IF(A38taxstdlife="",0,IF(AO$3&gt;(A38stdlife+$E1266),((INDEX('PTRM input'!$G$385:$P$434,A38offset,$E1266)-INDEX('PTRM input'!$G$277:$P$326,A38offset,$E1266))*OFFSET($F$7,0,$E1266))-SUM($G1266:AN1266),(((INDEX('PTRM input'!$G$385:$P$434,A38offset,$E1266)-INDEX('PTRM input'!$G$277:$P$326,A38offset,$E1266))*OFFSET($F$7,0,$E1266))-SUM($G1266:AN1266))*(OFFSET('PTRM input'!$G$477,0,$E1266-1)/A38taxstdlife))))</f>
        <v>0</v>
      </c>
      <c r="AP1266" s="251">
        <f ca="1">IF(A38taxstdlife="n/a","n/a",IF(A38taxstdlife="",0,IF(AP$3&gt;(A38stdlife+$E1266),((INDEX('PTRM input'!$G$385:$P$434,A38offset,$E1266)-INDEX('PTRM input'!$G$277:$P$326,A38offset,$E1266))*OFFSET($F$7,0,$E1266))-SUM($G1266:AO1266),(((INDEX('PTRM input'!$G$385:$P$434,A38offset,$E1266)-INDEX('PTRM input'!$G$277:$P$326,A38offset,$E1266))*OFFSET($F$7,0,$E1266))-SUM($G1266:AO1266))*(OFFSET('PTRM input'!$G$477,0,$E1266-1)/A38taxstdlife))))</f>
        <v>0</v>
      </c>
      <c r="AQ1266" s="251">
        <f ca="1">IF(A38taxstdlife="n/a","n/a",IF(A38taxstdlife="",0,IF(AQ$3&gt;(A38stdlife+$E1266),((INDEX('PTRM input'!$G$385:$P$434,A38offset,$E1266)-INDEX('PTRM input'!$G$277:$P$326,A38offset,$E1266))*OFFSET($F$7,0,$E1266))-SUM($G1266:AP1266),(((INDEX('PTRM input'!$G$385:$P$434,A38offset,$E1266)-INDEX('PTRM input'!$G$277:$P$326,A38offset,$E1266))*OFFSET($F$7,0,$E1266))-SUM($G1266:AP1266))*(OFFSET('PTRM input'!$G$477,0,$E1266-1)/A38taxstdlife))))</f>
        <v>0</v>
      </c>
      <c r="AR1266" s="251">
        <f ca="1">IF(A38taxstdlife="n/a","n/a",IF(A38taxstdlife="",0,IF(AR$3&gt;(A38stdlife+$E1266),((INDEX('PTRM input'!$G$385:$P$434,A38offset,$E1266)-INDEX('PTRM input'!$G$277:$P$326,A38offset,$E1266))*OFFSET($F$7,0,$E1266))-SUM($G1266:AQ1266),(((INDEX('PTRM input'!$G$385:$P$434,A38offset,$E1266)-INDEX('PTRM input'!$G$277:$P$326,A38offset,$E1266))*OFFSET($F$7,0,$E1266))-SUM($G1266:AQ1266))*(OFFSET('PTRM input'!$G$477,0,$E1266-1)/A38taxstdlife))))</f>
        <v>0</v>
      </c>
      <c r="AS1266" s="251">
        <f ca="1">IF(A38taxstdlife="n/a","n/a",IF(A38taxstdlife="",0,IF(AS$3&gt;(A38stdlife+$E1266),((INDEX('PTRM input'!$G$385:$P$434,A38offset,$E1266)-INDEX('PTRM input'!$G$277:$P$326,A38offset,$E1266))*OFFSET($F$7,0,$E1266))-SUM($G1266:AR1266),(((INDEX('PTRM input'!$G$385:$P$434,A38offset,$E1266)-INDEX('PTRM input'!$G$277:$P$326,A38offset,$E1266))*OFFSET($F$7,0,$E1266))-SUM($G1266:AR1266))*(OFFSET('PTRM input'!$G$477,0,$E1266-1)/A38taxstdlife))))</f>
        <v>0</v>
      </c>
      <c r="AT1266" s="251">
        <f ca="1">IF(A38taxstdlife="n/a","n/a",IF(A38taxstdlife="",0,IF(AT$3&gt;(A38stdlife+$E1266),((INDEX('PTRM input'!$G$385:$P$434,A38offset,$E1266)-INDEX('PTRM input'!$G$277:$P$326,A38offset,$E1266))*OFFSET($F$7,0,$E1266))-SUM($G1266:AS1266),(((INDEX('PTRM input'!$G$385:$P$434,A38offset,$E1266)-INDEX('PTRM input'!$G$277:$P$326,A38offset,$E1266))*OFFSET($F$7,0,$E1266))-SUM($G1266:AS1266))*(OFFSET('PTRM input'!$G$477,0,$E1266-1)/A38taxstdlife))))</f>
        <v>0</v>
      </c>
      <c r="AU1266" s="251">
        <f ca="1">IF(A38taxstdlife="n/a","n/a",IF(A38taxstdlife="",0,IF(AU$3&gt;(A38stdlife+$E1266),((INDEX('PTRM input'!$G$385:$P$434,A38offset,$E1266)-INDEX('PTRM input'!$G$277:$P$326,A38offset,$E1266))*OFFSET($F$7,0,$E1266))-SUM($G1266:AT1266),(((INDEX('PTRM input'!$G$385:$P$434,A38offset,$E1266)-INDEX('PTRM input'!$G$277:$P$326,A38offset,$E1266))*OFFSET($F$7,0,$E1266))-SUM($G1266:AT1266))*(OFFSET('PTRM input'!$G$477,0,$E1266-1)/A38taxstdlife))))</f>
        <v>0</v>
      </c>
      <c r="AV1266" s="251">
        <f ca="1">IF(A38taxstdlife="n/a","n/a",IF(A38taxstdlife="",0,IF(AV$3&gt;(A38stdlife+$E1266),((INDEX('PTRM input'!$G$385:$P$434,A38offset,$E1266)-INDEX('PTRM input'!$G$277:$P$326,A38offset,$E1266))*OFFSET($F$7,0,$E1266))-SUM($G1266:AU1266),(((INDEX('PTRM input'!$G$385:$P$434,A38offset,$E1266)-INDEX('PTRM input'!$G$277:$P$326,A38offset,$E1266))*OFFSET($F$7,0,$E1266))-SUM($G1266:AU1266))*(OFFSET('PTRM input'!$G$477,0,$E1266-1)/A38taxstdlife))))</f>
        <v>0</v>
      </c>
      <c r="AW1266" s="251">
        <f ca="1">IF(A38taxstdlife="n/a","n/a",IF(A38taxstdlife="",0,IF(AW$3&gt;(A38stdlife+$E1266),((INDEX('PTRM input'!$G$385:$P$434,A38offset,$E1266)-INDEX('PTRM input'!$G$277:$P$326,A38offset,$E1266))*OFFSET($F$7,0,$E1266))-SUM($G1266:AV1266),(((INDEX('PTRM input'!$G$385:$P$434,A38offset,$E1266)-INDEX('PTRM input'!$G$277:$P$326,A38offset,$E1266))*OFFSET($F$7,0,$E1266))-SUM($G1266:AV1266))*(OFFSET('PTRM input'!$G$477,0,$E1266-1)/A38taxstdlife))))</f>
        <v>0</v>
      </c>
      <c r="AX1266" s="251">
        <f ca="1">IF(A38taxstdlife="n/a","n/a",IF(A38taxstdlife="",0,IF(AX$3&gt;(A38stdlife+$E1266),((INDEX('PTRM input'!$G$385:$P$434,A38offset,$E1266)-INDEX('PTRM input'!$G$277:$P$326,A38offset,$E1266))*OFFSET($F$7,0,$E1266))-SUM($G1266:AW1266),(((INDEX('PTRM input'!$G$385:$P$434,A38offset,$E1266)-INDEX('PTRM input'!$G$277:$P$326,A38offset,$E1266))*OFFSET($F$7,0,$E1266))-SUM($G1266:AW1266))*(OFFSET('PTRM input'!$G$477,0,$E1266-1)/A38taxstdlife))))</f>
        <v>0</v>
      </c>
      <c r="AY1266" s="251">
        <f ca="1">IF(A38taxstdlife="n/a","n/a",IF(A38taxstdlife="",0,IF(AY$3&gt;(A38stdlife+$E1266),((INDEX('PTRM input'!$G$385:$P$434,A38offset,$E1266)-INDEX('PTRM input'!$G$277:$P$326,A38offset,$E1266))*OFFSET($F$7,0,$E1266))-SUM($G1266:AX1266),(((INDEX('PTRM input'!$G$385:$P$434,A38offset,$E1266)-INDEX('PTRM input'!$G$277:$P$326,A38offset,$E1266))*OFFSET($F$7,0,$E1266))-SUM($G1266:AX1266))*(OFFSET('PTRM input'!$G$477,0,$E1266-1)/A38taxstdlife))))</f>
        <v>0</v>
      </c>
      <c r="AZ1266" s="251">
        <f ca="1">IF(A38taxstdlife="n/a","n/a",IF(A38taxstdlife="",0,IF(AZ$3&gt;(A38stdlife+$E1266),((INDEX('PTRM input'!$G$385:$P$434,A38offset,$E1266)-INDEX('PTRM input'!$G$277:$P$326,A38offset,$E1266))*OFFSET($F$7,0,$E1266))-SUM($G1266:AY1266),(((INDEX('PTRM input'!$G$385:$P$434,A38offset,$E1266)-INDEX('PTRM input'!$G$277:$P$326,A38offset,$E1266))*OFFSET($F$7,0,$E1266))-SUM($G1266:AY1266))*(OFFSET('PTRM input'!$G$477,0,$E1266-1)/A38taxstdlife))))</f>
        <v>0</v>
      </c>
      <c r="BA1266" s="251">
        <f ca="1">IF(A38taxstdlife="n/a","n/a",IF(A38taxstdlife="",0,IF(BA$3&gt;(A38stdlife+$E1266),((INDEX('PTRM input'!$G$385:$P$434,A38offset,$E1266)-INDEX('PTRM input'!$G$277:$P$326,A38offset,$E1266))*OFFSET($F$7,0,$E1266))-SUM($G1266:AZ1266),(((INDEX('PTRM input'!$G$385:$P$434,A38offset,$E1266)-INDEX('PTRM input'!$G$277:$P$326,A38offset,$E1266))*OFFSET($F$7,0,$E1266))-SUM($G1266:AZ1266))*(OFFSET('PTRM input'!$G$477,0,$E1266-1)/A38taxstdlife))))</f>
        <v>0</v>
      </c>
      <c r="BB1266" s="251">
        <f ca="1">IF(A38taxstdlife="n/a","n/a",IF(A38taxstdlife="",0,IF(BB$3&gt;(A38stdlife+$E1266),((INDEX('PTRM input'!$G$385:$P$434,A38offset,$E1266)-INDEX('PTRM input'!$G$277:$P$326,A38offset,$E1266))*OFFSET($F$7,0,$E1266))-SUM($G1266:BA1266),(((INDEX('PTRM input'!$G$385:$P$434,A38offset,$E1266)-INDEX('PTRM input'!$G$277:$P$326,A38offset,$E1266))*OFFSET($F$7,0,$E1266))-SUM($G1266:BA1266))*(OFFSET('PTRM input'!$G$477,0,$E1266-1)/A38taxstdlife))))</f>
        <v>0</v>
      </c>
      <c r="BC1266" s="251">
        <f ca="1">IF(A38taxstdlife="n/a","n/a",IF(A38taxstdlife="",0,IF(BC$3&gt;(A38stdlife+$E1266),((INDEX('PTRM input'!$G$385:$P$434,A38offset,$E1266)-INDEX('PTRM input'!$G$277:$P$326,A38offset,$E1266))*OFFSET($F$7,0,$E1266))-SUM($G1266:BB1266),(((INDEX('PTRM input'!$G$385:$P$434,A38offset,$E1266)-INDEX('PTRM input'!$G$277:$P$326,A38offset,$E1266))*OFFSET($F$7,0,$E1266))-SUM($G1266:BB1266))*(OFFSET('PTRM input'!$G$477,0,$E1266-1)/A38taxstdlife))))</f>
        <v>0</v>
      </c>
      <c r="BD1266" s="251">
        <f ca="1">IF(A38taxstdlife="n/a","n/a",IF(A38taxstdlife="",0,IF(BD$3&gt;(A38stdlife+$E1266),((INDEX('PTRM input'!$G$385:$P$434,A38offset,$E1266)-INDEX('PTRM input'!$G$277:$P$326,A38offset,$E1266))*OFFSET($F$7,0,$E1266))-SUM($G1266:BC1266),(((INDEX('PTRM input'!$G$385:$P$434,A38offset,$E1266)-INDEX('PTRM input'!$G$277:$P$326,A38offset,$E1266))*OFFSET($F$7,0,$E1266))-SUM($G1266:BC1266))*(OFFSET('PTRM input'!$G$477,0,$E1266-1)/A38taxstdlife))))</f>
        <v>0</v>
      </c>
      <c r="BE1266" s="251">
        <f ca="1">IF(A38taxstdlife="n/a","n/a",IF(A38taxstdlife="",0,IF(BE$3&gt;(A38stdlife+$E1266),((INDEX('PTRM input'!$G$385:$P$434,A38offset,$E1266)-INDEX('PTRM input'!$G$277:$P$326,A38offset,$E1266))*OFFSET($F$7,0,$E1266))-SUM($G1266:BD1266),(((INDEX('PTRM input'!$G$385:$P$434,A38offset,$E1266)-INDEX('PTRM input'!$G$277:$P$326,A38offset,$E1266))*OFFSET($F$7,0,$E1266))-SUM($G1266:BD1266))*(OFFSET('PTRM input'!$G$477,0,$E1266-1)/A38taxstdlife))))</f>
        <v>0</v>
      </c>
      <c r="BF1266" s="251">
        <f ca="1">IF(A38taxstdlife="n/a","n/a",IF(A38taxstdlife="",0,IF(BF$3&gt;(A38stdlife+$E1266),((INDEX('PTRM input'!$G$385:$P$434,A38offset,$E1266)-INDEX('PTRM input'!$G$277:$P$326,A38offset,$E1266))*OFFSET($F$7,0,$E1266))-SUM($G1266:BE1266),(((INDEX('PTRM input'!$G$385:$P$434,A38offset,$E1266)-INDEX('PTRM input'!$G$277:$P$326,A38offset,$E1266))*OFFSET($F$7,0,$E1266))-SUM($G1266:BE1266))*(OFFSET('PTRM input'!$G$477,0,$E1266-1)/A38taxstdlife))))</f>
        <v>0</v>
      </c>
      <c r="BG1266" s="251">
        <f ca="1">IF(A38taxstdlife="n/a","n/a",IF(A38taxstdlife="",0,IF(BG$3&gt;(A38stdlife+$E1266),((INDEX('PTRM input'!$G$385:$P$434,A38offset,$E1266)-INDEX('PTRM input'!$G$277:$P$326,A38offset,$E1266))*OFFSET($F$7,0,$E1266))-SUM($G1266:BF1266),(((INDEX('PTRM input'!$G$385:$P$434,A38offset,$E1266)-INDEX('PTRM input'!$G$277:$P$326,A38offset,$E1266))*OFFSET($F$7,0,$E1266))-SUM($G1266:BF1266))*(OFFSET('PTRM input'!$G$477,0,$E1266-1)/A38taxstdlife))))</f>
        <v>0</v>
      </c>
      <c r="BH1266" s="251">
        <f ca="1">IF(A38taxstdlife="n/a","n/a",IF(A38taxstdlife="",0,IF(BH$3&gt;(A38stdlife+$E1266),((INDEX('PTRM input'!$G$385:$P$434,A38offset,$E1266)-INDEX('PTRM input'!$G$277:$P$326,A38offset,$E1266))*OFFSET($F$7,0,$E1266))-SUM($G1266:BG1266),(((INDEX('PTRM input'!$G$385:$P$434,A38offset,$E1266)-INDEX('PTRM input'!$G$277:$P$326,A38offset,$E1266))*OFFSET($F$7,0,$E1266))-SUM($G1266:BG1266))*(OFFSET('PTRM input'!$G$477,0,$E1266-1)/A38taxstdlife))))</f>
        <v>0</v>
      </c>
      <c r="BI1266" s="251">
        <f ca="1">IF(A38taxstdlife="n/a","n/a",IF(A38taxstdlife="",0,IF(BI$3&gt;(A38stdlife+$E1266),((INDEX('PTRM input'!$G$385:$P$434,A38offset,$E1266)-INDEX('PTRM input'!$G$277:$P$326,A38offset,$E1266))*OFFSET($F$7,0,$E1266))-SUM($G1266:BH1266),(((INDEX('PTRM input'!$G$385:$P$434,A38offset,$E1266)-INDEX('PTRM input'!$G$277:$P$326,A38offset,$E1266))*OFFSET($F$7,0,$E1266))-SUM($G1266:BH1266))*(OFFSET('PTRM input'!$G$477,0,$E1266-1)/A38taxstdlife))))</f>
        <v>0</v>
      </c>
      <c r="BJ1266" s="116"/>
      <c r="BK1266" s="116"/>
      <c r="BL1266" s="116"/>
      <c r="BM1266" s="116"/>
    </row>
    <row r="1267" spans="1:65" ht="12.75" hidden="1" customHeight="1" outlineLevel="2">
      <c r="A1267" s="366"/>
      <c r="B1267" s="19"/>
      <c r="C1267" s="18"/>
      <c r="D1267" s="760"/>
      <c r="E1267" s="86">
        <v>5</v>
      </c>
      <c r="F1267" s="356"/>
      <c r="G1267" s="434"/>
      <c r="H1267" s="435"/>
      <c r="I1267" s="435"/>
      <c r="J1267" s="435"/>
      <c r="K1267" s="619"/>
      <c r="L1267" s="251">
        <f ca="1">IF(A38taxstdlife="n/a","n/a",IF(A38taxstdlife="",0,IF(L$3&gt;(A38stdlife+$E1267),((INDEX('PTRM input'!$G$385:$P$434,A38offset,$E1267)-INDEX('PTRM input'!$G$277:$P$326,A38offset,$E1267))*OFFSET($F$7,0,$E1267))-SUM($G1267:K1267),(((INDEX('PTRM input'!$G$385:$P$434,A38offset,$E1267)-INDEX('PTRM input'!$G$277:$P$326,A38offset,$E1267))*OFFSET($F$7,0,$E1267))-SUM($G1267:K1267))*(OFFSET('PTRM input'!$G$477,0,$E1267-1)/A38taxstdlife))))</f>
        <v>0</v>
      </c>
      <c r="M1267" s="251">
        <f ca="1">IF(A38taxstdlife="n/a","n/a",IF(A38taxstdlife="",0,IF(M$3&gt;(A38stdlife+$E1267),((INDEX('PTRM input'!$G$385:$P$434,A38offset,$E1267)-INDEX('PTRM input'!$G$277:$P$326,A38offset,$E1267))*OFFSET($F$7,0,$E1267))-SUM($G1267:L1267),(((INDEX('PTRM input'!$G$385:$P$434,A38offset,$E1267)-INDEX('PTRM input'!$G$277:$P$326,A38offset,$E1267))*OFFSET($F$7,0,$E1267))-SUM($G1267:L1267))*(OFFSET('PTRM input'!$G$477,0,$E1267-1)/A38taxstdlife))))</f>
        <v>0</v>
      </c>
      <c r="N1267" s="251">
        <f ca="1">IF(A38taxstdlife="n/a","n/a",IF(A38taxstdlife="",0,IF(N$3&gt;(A38stdlife+$E1267),((INDEX('PTRM input'!$G$385:$P$434,A38offset,$E1267)-INDEX('PTRM input'!$G$277:$P$326,A38offset,$E1267))*OFFSET($F$7,0,$E1267))-SUM($G1267:M1267),(((INDEX('PTRM input'!$G$385:$P$434,A38offset,$E1267)-INDEX('PTRM input'!$G$277:$P$326,A38offset,$E1267))*OFFSET($F$7,0,$E1267))-SUM($G1267:M1267))*(OFFSET('PTRM input'!$G$477,0,$E1267-1)/A38taxstdlife))))</f>
        <v>0</v>
      </c>
      <c r="O1267" s="251">
        <f ca="1">IF(A38taxstdlife="n/a","n/a",IF(A38taxstdlife="",0,IF(O$3&gt;(A38stdlife+$E1267),((INDEX('PTRM input'!$G$385:$P$434,A38offset,$E1267)-INDEX('PTRM input'!$G$277:$P$326,A38offset,$E1267))*OFFSET($F$7,0,$E1267))-SUM($G1267:N1267),(((INDEX('PTRM input'!$G$385:$P$434,A38offset,$E1267)-INDEX('PTRM input'!$G$277:$P$326,A38offset,$E1267))*OFFSET($F$7,0,$E1267))-SUM($G1267:N1267))*(OFFSET('PTRM input'!$G$477,0,$E1267-1)/A38taxstdlife))))</f>
        <v>0</v>
      </c>
      <c r="P1267" s="251">
        <f ca="1">IF(A38taxstdlife="n/a","n/a",IF(A38taxstdlife="",0,IF(P$3&gt;(A38stdlife+$E1267),((INDEX('PTRM input'!$G$385:$P$434,A38offset,$E1267)-INDEX('PTRM input'!$G$277:$P$326,A38offset,$E1267))*OFFSET($F$7,0,$E1267))-SUM($G1267:O1267),(((INDEX('PTRM input'!$G$385:$P$434,A38offset,$E1267)-INDEX('PTRM input'!$G$277:$P$326,A38offset,$E1267))*OFFSET($F$7,0,$E1267))-SUM($G1267:O1267))*(OFFSET('PTRM input'!$G$477,0,$E1267-1)/A38taxstdlife))))</f>
        <v>0</v>
      </c>
      <c r="Q1267" s="251">
        <f ca="1">IF(A38taxstdlife="n/a","n/a",IF(A38taxstdlife="",0,IF(Q$3&gt;(A38stdlife+$E1267),((INDEX('PTRM input'!$G$385:$P$434,A38offset,$E1267)-INDEX('PTRM input'!$G$277:$P$326,A38offset,$E1267))*OFFSET($F$7,0,$E1267))-SUM($G1267:P1267),(((INDEX('PTRM input'!$G$385:$P$434,A38offset,$E1267)-INDEX('PTRM input'!$G$277:$P$326,A38offset,$E1267))*OFFSET($F$7,0,$E1267))-SUM($G1267:P1267))*(OFFSET('PTRM input'!$G$477,0,$E1267-1)/A38taxstdlife))))</f>
        <v>0</v>
      </c>
      <c r="R1267" s="251">
        <f ca="1">IF(A38taxstdlife="n/a","n/a",IF(A38taxstdlife="",0,IF(R$3&gt;(A38stdlife+$E1267),((INDEX('PTRM input'!$G$385:$P$434,A38offset,$E1267)-INDEX('PTRM input'!$G$277:$P$326,A38offset,$E1267))*OFFSET($F$7,0,$E1267))-SUM($G1267:Q1267),(((INDEX('PTRM input'!$G$385:$P$434,A38offset,$E1267)-INDEX('PTRM input'!$G$277:$P$326,A38offset,$E1267))*OFFSET($F$7,0,$E1267))-SUM($G1267:Q1267))*(OFFSET('PTRM input'!$G$477,0,$E1267-1)/A38taxstdlife))))</f>
        <v>0</v>
      </c>
      <c r="S1267" s="251">
        <f ca="1">IF(A38taxstdlife="n/a","n/a",IF(A38taxstdlife="",0,IF(S$3&gt;(A38stdlife+$E1267),((INDEX('PTRM input'!$G$385:$P$434,A38offset,$E1267)-INDEX('PTRM input'!$G$277:$P$326,A38offset,$E1267))*OFFSET($F$7,0,$E1267))-SUM($G1267:R1267),(((INDEX('PTRM input'!$G$385:$P$434,A38offset,$E1267)-INDEX('PTRM input'!$G$277:$P$326,A38offset,$E1267))*OFFSET($F$7,0,$E1267))-SUM($G1267:R1267))*(OFFSET('PTRM input'!$G$477,0,$E1267-1)/A38taxstdlife))))</f>
        <v>0</v>
      </c>
      <c r="T1267" s="251">
        <f ca="1">IF(A38taxstdlife="n/a","n/a",IF(A38taxstdlife="",0,IF(T$3&gt;(A38stdlife+$E1267),((INDEX('PTRM input'!$G$385:$P$434,A38offset,$E1267)-INDEX('PTRM input'!$G$277:$P$326,A38offset,$E1267))*OFFSET($F$7,0,$E1267))-SUM($G1267:S1267),(((INDEX('PTRM input'!$G$385:$P$434,A38offset,$E1267)-INDEX('PTRM input'!$G$277:$P$326,A38offset,$E1267))*OFFSET($F$7,0,$E1267))-SUM($G1267:S1267))*(OFFSET('PTRM input'!$G$477,0,$E1267-1)/A38taxstdlife))))</f>
        <v>0</v>
      </c>
      <c r="U1267" s="251">
        <f ca="1">IF(A38taxstdlife="n/a","n/a",IF(A38taxstdlife="",0,IF(U$3&gt;(A38stdlife+$E1267),((INDEX('PTRM input'!$G$385:$P$434,A38offset,$E1267)-INDEX('PTRM input'!$G$277:$P$326,A38offset,$E1267))*OFFSET($F$7,0,$E1267))-SUM($G1267:T1267),(((INDEX('PTRM input'!$G$385:$P$434,A38offset,$E1267)-INDEX('PTRM input'!$G$277:$P$326,A38offset,$E1267))*OFFSET($F$7,0,$E1267))-SUM($G1267:T1267))*(OFFSET('PTRM input'!$G$477,0,$E1267-1)/A38taxstdlife))))</f>
        <v>0</v>
      </c>
      <c r="V1267" s="251">
        <f ca="1">IF(A38taxstdlife="n/a","n/a",IF(A38taxstdlife="",0,IF(V$3&gt;(A38stdlife+$E1267),((INDEX('PTRM input'!$G$385:$P$434,A38offset,$E1267)-INDEX('PTRM input'!$G$277:$P$326,A38offset,$E1267))*OFFSET($F$7,0,$E1267))-SUM($G1267:U1267),(((INDEX('PTRM input'!$G$385:$P$434,A38offset,$E1267)-INDEX('PTRM input'!$G$277:$P$326,A38offset,$E1267))*OFFSET($F$7,0,$E1267))-SUM($G1267:U1267))*(OFFSET('PTRM input'!$G$477,0,$E1267-1)/A38taxstdlife))))</f>
        <v>0</v>
      </c>
      <c r="W1267" s="251">
        <f ca="1">IF(A38taxstdlife="n/a","n/a",IF(A38taxstdlife="",0,IF(W$3&gt;(A38stdlife+$E1267),((INDEX('PTRM input'!$G$385:$P$434,A38offset,$E1267)-INDEX('PTRM input'!$G$277:$P$326,A38offset,$E1267))*OFFSET($F$7,0,$E1267))-SUM($G1267:V1267),(((INDEX('PTRM input'!$G$385:$P$434,A38offset,$E1267)-INDEX('PTRM input'!$G$277:$P$326,A38offset,$E1267))*OFFSET($F$7,0,$E1267))-SUM($G1267:V1267))*(OFFSET('PTRM input'!$G$477,0,$E1267-1)/A38taxstdlife))))</f>
        <v>0</v>
      </c>
      <c r="X1267" s="251">
        <f ca="1">IF(A38taxstdlife="n/a","n/a",IF(A38taxstdlife="",0,IF(X$3&gt;(A38stdlife+$E1267),((INDEX('PTRM input'!$G$385:$P$434,A38offset,$E1267)-INDEX('PTRM input'!$G$277:$P$326,A38offset,$E1267))*OFFSET($F$7,0,$E1267))-SUM($G1267:W1267),(((INDEX('PTRM input'!$G$385:$P$434,A38offset,$E1267)-INDEX('PTRM input'!$G$277:$P$326,A38offset,$E1267))*OFFSET($F$7,0,$E1267))-SUM($G1267:W1267))*(OFFSET('PTRM input'!$G$477,0,$E1267-1)/A38taxstdlife))))</f>
        <v>0</v>
      </c>
      <c r="Y1267" s="251">
        <f ca="1">IF(A38taxstdlife="n/a","n/a",IF(A38taxstdlife="",0,IF(Y$3&gt;(A38stdlife+$E1267),((INDEX('PTRM input'!$G$385:$P$434,A38offset,$E1267)-INDEX('PTRM input'!$G$277:$P$326,A38offset,$E1267))*OFFSET($F$7,0,$E1267))-SUM($G1267:X1267),(((INDEX('PTRM input'!$G$385:$P$434,A38offset,$E1267)-INDEX('PTRM input'!$G$277:$P$326,A38offset,$E1267))*OFFSET($F$7,0,$E1267))-SUM($G1267:X1267))*(OFFSET('PTRM input'!$G$477,0,$E1267-1)/A38taxstdlife))))</f>
        <v>0</v>
      </c>
      <c r="Z1267" s="251">
        <f ca="1">IF(A38taxstdlife="n/a","n/a",IF(A38taxstdlife="",0,IF(Z$3&gt;(A38stdlife+$E1267),((INDEX('PTRM input'!$G$385:$P$434,A38offset,$E1267)-INDEX('PTRM input'!$G$277:$P$326,A38offset,$E1267))*OFFSET($F$7,0,$E1267))-SUM($G1267:Y1267),(((INDEX('PTRM input'!$G$385:$P$434,A38offset,$E1267)-INDEX('PTRM input'!$G$277:$P$326,A38offset,$E1267))*OFFSET($F$7,0,$E1267))-SUM($G1267:Y1267))*(OFFSET('PTRM input'!$G$477,0,$E1267-1)/A38taxstdlife))))</f>
        <v>0</v>
      </c>
      <c r="AA1267" s="251">
        <f ca="1">IF(A38taxstdlife="n/a","n/a",IF(A38taxstdlife="",0,IF(AA$3&gt;(A38stdlife+$E1267),((INDEX('PTRM input'!$G$385:$P$434,A38offset,$E1267)-INDEX('PTRM input'!$G$277:$P$326,A38offset,$E1267))*OFFSET($F$7,0,$E1267))-SUM($G1267:Z1267),(((INDEX('PTRM input'!$G$385:$P$434,A38offset,$E1267)-INDEX('PTRM input'!$G$277:$P$326,A38offset,$E1267))*OFFSET($F$7,0,$E1267))-SUM($G1267:Z1267))*(OFFSET('PTRM input'!$G$477,0,$E1267-1)/A38taxstdlife))))</f>
        <v>0</v>
      </c>
      <c r="AB1267" s="251">
        <f ca="1">IF(A38taxstdlife="n/a","n/a",IF(A38taxstdlife="",0,IF(AB$3&gt;(A38stdlife+$E1267),((INDEX('PTRM input'!$G$385:$P$434,A38offset,$E1267)-INDEX('PTRM input'!$G$277:$P$326,A38offset,$E1267))*OFFSET($F$7,0,$E1267))-SUM($G1267:AA1267),(((INDEX('PTRM input'!$G$385:$P$434,A38offset,$E1267)-INDEX('PTRM input'!$G$277:$P$326,A38offset,$E1267))*OFFSET($F$7,0,$E1267))-SUM($G1267:AA1267))*(OFFSET('PTRM input'!$G$477,0,$E1267-1)/A38taxstdlife))))</f>
        <v>0</v>
      </c>
      <c r="AC1267" s="251">
        <f ca="1">IF(A38taxstdlife="n/a","n/a",IF(A38taxstdlife="",0,IF(AC$3&gt;(A38stdlife+$E1267),((INDEX('PTRM input'!$G$385:$P$434,A38offset,$E1267)-INDEX('PTRM input'!$G$277:$P$326,A38offset,$E1267))*OFFSET($F$7,0,$E1267))-SUM($G1267:AB1267),(((INDEX('PTRM input'!$G$385:$P$434,A38offset,$E1267)-INDEX('PTRM input'!$G$277:$P$326,A38offset,$E1267))*OFFSET($F$7,0,$E1267))-SUM($G1267:AB1267))*(OFFSET('PTRM input'!$G$477,0,$E1267-1)/A38taxstdlife))))</f>
        <v>0</v>
      </c>
      <c r="AD1267" s="251">
        <f ca="1">IF(A38taxstdlife="n/a","n/a",IF(A38taxstdlife="",0,IF(AD$3&gt;(A38stdlife+$E1267),((INDEX('PTRM input'!$G$385:$P$434,A38offset,$E1267)-INDEX('PTRM input'!$G$277:$P$326,A38offset,$E1267))*OFFSET($F$7,0,$E1267))-SUM($G1267:AC1267),(((INDEX('PTRM input'!$G$385:$P$434,A38offset,$E1267)-INDEX('PTRM input'!$G$277:$P$326,A38offset,$E1267))*OFFSET($F$7,0,$E1267))-SUM($G1267:AC1267))*(OFFSET('PTRM input'!$G$477,0,$E1267-1)/A38taxstdlife))))</f>
        <v>0</v>
      </c>
      <c r="AE1267" s="251">
        <f ca="1">IF(A38taxstdlife="n/a","n/a",IF(A38taxstdlife="",0,IF(AE$3&gt;(A38stdlife+$E1267),((INDEX('PTRM input'!$G$385:$P$434,A38offset,$E1267)-INDEX('PTRM input'!$G$277:$P$326,A38offset,$E1267))*OFFSET($F$7,0,$E1267))-SUM($G1267:AD1267),(((INDEX('PTRM input'!$G$385:$P$434,A38offset,$E1267)-INDEX('PTRM input'!$G$277:$P$326,A38offset,$E1267))*OFFSET($F$7,0,$E1267))-SUM($G1267:AD1267))*(OFFSET('PTRM input'!$G$477,0,$E1267-1)/A38taxstdlife))))</f>
        <v>0</v>
      </c>
      <c r="AF1267" s="251">
        <f ca="1">IF(A38taxstdlife="n/a","n/a",IF(A38taxstdlife="",0,IF(AF$3&gt;(A38stdlife+$E1267),((INDEX('PTRM input'!$G$385:$P$434,A38offset,$E1267)-INDEX('PTRM input'!$G$277:$P$326,A38offset,$E1267))*OFFSET($F$7,0,$E1267))-SUM($G1267:AE1267),(((INDEX('PTRM input'!$G$385:$P$434,A38offset,$E1267)-INDEX('PTRM input'!$G$277:$P$326,A38offset,$E1267))*OFFSET($F$7,0,$E1267))-SUM($G1267:AE1267))*(OFFSET('PTRM input'!$G$477,0,$E1267-1)/A38taxstdlife))))</f>
        <v>0</v>
      </c>
      <c r="AG1267" s="251">
        <f ca="1">IF(A38taxstdlife="n/a","n/a",IF(A38taxstdlife="",0,IF(AG$3&gt;(A38stdlife+$E1267),((INDEX('PTRM input'!$G$385:$P$434,A38offset,$E1267)-INDEX('PTRM input'!$G$277:$P$326,A38offset,$E1267))*OFFSET($F$7,0,$E1267))-SUM($G1267:AF1267),(((INDEX('PTRM input'!$G$385:$P$434,A38offset,$E1267)-INDEX('PTRM input'!$G$277:$P$326,A38offset,$E1267))*OFFSET($F$7,0,$E1267))-SUM($G1267:AF1267))*(OFFSET('PTRM input'!$G$477,0,$E1267-1)/A38taxstdlife))))</f>
        <v>0</v>
      </c>
      <c r="AH1267" s="251">
        <f ca="1">IF(A38taxstdlife="n/a","n/a",IF(A38taxstdlife="",0,IF(AH$3&gt;(A38stdlife+$E1267),((INDEX('PTRM input'!$G$385:$P$434,A38offset,$E1267)-INDEX('PTRM input'!$G$277:$P$326,A38offset,$E1267))*OFFSET($F$7,0,$E1267))-SUM($G1267:AG1267),(((INDEX('PTRM input'!$G$385:$P$434,A38offset,$E1267)-INDEX('PTRM input'!$G$277:$P$326,A38offset,$E1267))*OFFSET($F$7,0,$E1267))-SUM($G1267:AG1267))*(OFFSET('PTRM input'!$G$477,0,$E1267-1)/A38taxstdlife))))</f>
        <v>0</v>
      </c>
      <c r="AI1267" s="251">
        <f ca="1">IF(A38taxstdlife="n/a","n/a",IF(A38taxstdlife="",0,IF(AI$3&gt;(A38stdlife+$E1267),((INDEX('PTRM input'!$G$385:$P$434,A38offset,$E1267)-INDEX('PTRM input'!$G$277:$P$326,A38offset,$E1267))*OFFSET($F$7,0,$E1267))-SUM($G1267:AH1267),(((INDEX('PTRM input'!$G$385:$P$434,A38offset,$E1267)-INDEX('PTRM input'!$G$277:$P$326,A38offset,$E1267))*OFFSET($F$7,0,$E1267))-SUM($G1267:AH1267))*(OFFSET('PTRM input'!$G$477,0,$E1267-1)/A38taxstdlife))))</f>
        <v>0</v>
      </c>
      <c r="AJ1267" s="251">
        <f ca="1">IF(A38taxstdlife="n/a","n/a",IF(A38taxstdlife="",0,IF(AJ$3&gt;(A38stdlife+$E1267),((INDEX('PTRM input'!$G$385:$P$434,A38offset,$E1267)-INDEX('PTRM input'!$G$277:$P$326,A38offset,$E1267))*OFFSET($F$7,0,$E1267))-SUM($G1267:AI1267),(((INDEX('PTRM input'!$G$385:$P$434,A38offset,$E1267)-INDEX('PTRM input'!$G$277:$P$326,A38offset,$E1267))*OFFSET($F$7,0,$E1267))-SUM($G1267:AI1267))*(OFFSET('PTRM input'!$G$477,0,$E1267-1)/A38taxstdlife))))</f>
        <v>0</v>
      </c>
      <c r="AK1267" s="251">
        <f ca="1">IF(A38taxstdlife="n/a","n/a",IF(A38taxstdlife="",0,IF(AK$3&gt;(A38stdlife+$E1267),((INDEX('PTRM input'!$G$385:$P$434,A38offset,$E1267)-INDEX('PTRM input'!$G$277:$P$326,A38offset,$E1267))*OFFSET($F$7,0,$E1267))-SUM($G1267:AJ1267),(((INDEX('PTRM input'!$G$385:$P$434,A38offset,$E1267)-INDEX('PTRM input'!$G$277:$P$326,A38offset,$E1267))*OFFSET($F$7,0,$E1267))-SUM($G1267:AJ1267))*(OFFSET('PTRM input'!$G$477,0,$E1267-1)/A38taxstdlife))))</f>
        <v>0</v>
      </c>
      <c r="AL1267" s="251">
        <f ca="1">IF(A38taxstdlife="n/a","n/a",IF(A38taxstdlife="",0,IF(AL$3&gt;(A38stdlife+$E1267),((INDEX('PTRM input'!$G$385:$P$434,A38offset,$E1267)-INDEX('PTRM input'!$G$277:$P$326,A38offset,$E1267))*OFFSET($F$7,0,$E1267))-SUM($G1267:AK1267),(((INDEX('PTRM input'!$G$385:$P$434,A38offset,$E1267)-INDEX('PTRM input'!$G$277:$P$326,A38offset,$E1267))*OFFSET($F$7,0,$E1267))-SUM($G1267:AK1267))*(OFFSET('PTRM input'!$G$477,0,$E1267-1)/A38taxstdlife))))</f>
        <v>0</v>
      </c>
      <c r="AM1267" s="251">
        <f ca="1">IF(A38taxstdlife="n/a","n/a",IF(A38taxstdlife="",0,IF(AM$3&gt;(A38stdlife+$E1267),((INDEX('PTRM input'!$G$385:$P$434,A38offset,$E1267)-INDEX('PTRM input'!$G$277:$P$326,A38offset,$E1267))*OFFSET($F$7,0,$E1267))-SUM($G1267:AL1267),(((INDEX('PTRM input'!$G$385:$P$434,A38offset,$E1267)-INDEX('PTRM input'!$G$277:$P$326,A38offset,$E1267))*OFFSET($F$7,0,$E1267))-SUM($G1267:AL1267))*(OFFSET('PTRM input'!$G$477,0,$E1267-1)/A38taxstdlife))))</f>
        <v>0</v>
      </c>
      <c r="AN1267" s="251">
        <f ca="1">IF(A38taxstdlife="n/a","n/a",IF(A38taxstdlife="",0,IF(AN$3&gt;(A38stdlife+$E1267),((INDEX('PTRM input'!$G$385:$P$434,A38offset,$E1267)-INDEX('PTRM input'!$G$277:$P$326,A38offset,$E1267))*OFFSET($F$7,0,$E1267))-SUM($G1267:AM1267),(((INDEX('PTRM input'!$G$385:$P$434,A38offset,$E1267)-INDEX('PTRM input'!$G$277:$P$326,A38offset,$E1267))*OFFSET($F$7,0,$E1267))-SUM($G1267:AM1267))*(OFFSET('PTRM input'!$G$477,0,$E1267-1)/A38taxstdlife))))</f>
        <v>0</v>
      </c>
      <c r="AO1267" s="251">
        <f ca="1">IF(A38taxstdlife="n/a","n/a",IF(A38taxstdlife="",0,IF(AO$3&gt;(A38stdlife+$E1267),((INDEX('PTRM input'!$G$385:$P$434,A38offset,$E1267)-INDEX('PTRM input'!$G$277:$P$326,A38offset,$E1267))*OFFSET($F$7,0,$E1267))-SUM($G1267:AN1267),(((INDEX('PTRM input'!$G$385:$P$434,A38offset,$E1267)-INDEX('PTRM input'!$G$277:$P$326,A38offset,$E1267))*OFFSET($F$7,0,$E1267))-SUM($G1267:AN1267))*(OFFSET('PTRM input'!$G$477,0,$E1267-1)/A38taxstdlife))))</f>
        <v>0</v>
      </c>
      <c r="AP1267" s="251">
        <f ca="1">IF(A38taxstdlife="n/a","n/a",IF(A38taxstdlife="",0,IF(AP$3&gt;(A38stdlife+$E1267),((INDEX('PTRM input'!$G$385:$P$434,A38offset,$E1267)-INDEX('PTRM input'!$G$277:$P$326,A38offset,$E1267))*OFFSET($F$7,0,$E1267))-SUM($G1267:AO1267),(((INDEX('PTRM input'!$G$385:$P$434,A38offset,$E1267)-INDEX('PTRM input'!$G$277:$P$326,A38offset,$E1267))*OFFSET($F$7,0,$E1267))-SUM($G1267:AO1267))*(OFFSET('PTRM input'!$G$477,0,$E1267-1)/A38taxstdlife))))</f>
        <v>0</v>
      </c>
      <c r="AQ1267" s="251">
        <f ca="1">IF(A38taxstdlife="n/a","n/a",IF(A38taxstdlife="",0,IF(AQ$3&gt;(A38stdlife+$E1267),((INDEX('PTRM input'!$G$385:$P$434,A38offset,$E1267)-INDEX('PTRM input'!$G$277:$P$326,A38offset,$E1267))*OFFSET($F$7,0,$E1267))-SUM($G1267:AP1267),(((INDEX('PTRM input'!$G$385:$P$434,A38offset,$E1267)-INDEX('PTRM input'!$G$277:$P$326,A38offset,$E1267))*OFFSET($F$7,0,$E1267))-SUM($G1267:AP1267))*(OFFSET('PTRM input'!$G$477,0,$E1267-1)/A38taxstdlife))))</f>
        <v>0</v>
      </c>
      <c r="AR1267" s="251">
        <f ca="1">IF(A38taxstdlife="n/a","n/a",IF(A38taxstdlife="",0,IF(AR$3&gt;(A38stdlife+$E1267),((INDEX('PTRM input'!$G$385:$P$434,A38offset,$E1267)-INDEX('PTRM input'!$G$277:$P$326,A38offset,$E1267))*OFFSET($F$7,0,$E1267))-SUM($G1267:AQ1267),(((INDEX('PTRM input'!$G$385:$P$434,A38offset,$E1267)-INDEX('PTRM input'!$G$277:$P$326,A38offset,$E1267))*OFFSET($F$7,0,$E1267))-SUM($G1267:AQ1267))*(OFFSET('PTRM input'!$G$477,0,$E1267-1)/A38taxstdlife))))</f>
        <v>0</v>
      </c>
      <c r="AS1267" s="251">
        <f ca="1">IF(A38taxstdlife="n/a","n/a",IF(A38taxstdlife="",0,IF(AS$3&gt;(A38stdlife+$E1267),((INDEX('PTRM input'!$G$385:$P$434,A38offset,$E1267)-INDEX('PTRM input'!$G$277:$P$326,A38offset,$E1267))*OFFSET($F$7,0,$E1267))-SUM($G1267:AR1267),(((INDEX('PTRM input'!$G$385:$P$434,A38offset,$E1267)-INDEX('PTRM input'!$G$277:$P$326,A38offset,$E1267))*OFFSET($F$7,0,$E1267))-SUM($G1267:AR1267))*(OFFSET('PTRM input'!$G$477,0,$E1267-1)/A38taxstdlife))))</f>
        <v>0</v>
      </c>
      <c r="AT1267" s="251">
        <f ca="1">IF(A38taxstdlife="n/a","n/a",IF(A38taxstdlife="",0,IF(AT$3&gt;(A38stdlife+$E1267),((INDEX('PTRM input'!$G$385:$P$434,A38offset,$E1267)-INDEX('PTRM input'!$G$277:$P$326,A38offset,$E1267))*OFFSET($F$7,0,$E1267))-SUM($G1267:AS1267),(((INDEX('PTRM input'!$G$385:$P$434,A38offset,$E1267)-INDEX('PTRM input'!$G$277:$P$326,A38offset,$E1267))*OFFSET($F$7,0,$E1267))-SUM($G1267:AS1267))*(OFFSET('PTRM input'!$G$477,0,$E1267-1)/A38taxstdlife))))</f>
        <v>0</v>
      </c>
      <c r="AU1267" s="251">
        <f ca="1">IF(A38taxstdlife="n/a","n/a",IF(A38taxstdlife="",0,IF(AU$3&gt;(A38stdlife+$E1267),((INDEX('PTRM input'!$G$385:$P$434,A38offset,$E1267)-INDEX('PTRM input'!$G$277:$P$326,A38offset,$E1267))*OFFSET($F$7,0,$E1267))-SUM($G1267:AT1267),(((INDEX('PTRM input'!$G$385:$P$434,A38offset,$E1267)-INDEX('PTRM input'!$G$277:$P$326,A38offset,$E1267))*OFFSET($F$7,0,$E1267))-SUM($G1267:AT1267))*(OFFSET('PTRM input'!$G$477,0,$E1267-1)/A38taxstdlife))))</f>
        <v>0</v>
      </c>
      <c r="AV1267" s="251">
        <f ca="1">IF(A38taxstdlife="n/a","n/a",IF(A38taxstdlife="",0,IF(AV$3&gt;(A38stdlife+$E1267),((INDEX('PTRM input'!$G$385:$P$434,A38offset,$E1267)-INDEX('PTRM input'!$G$277:$P$326,A38offset,$E1267))*OFFSET($F$7,0,$E1267))-SUM($G1267:AU1267),(((INDEX('PTRM input'!$G$385:$P$434,A38offset,$E1267)-INDEX('PTRM input'!$G$277:$P$326,A38offset,$E1267))*OFFSET($F$7,0,$E1267))-SUM($G1267:AU1267))*(OFFSET('PTRM input'!$G$477,0,$E1267-1)/A38taxstdlife))))</f>
        <v>0</v>
      </c>
      <c r="AW1267" s="251">
        <f ca="1">IF(A38taxstdlife="n/a","n/a",IF(A38taxstdlife="",0,IF(AW$3&gt;(A38stdlife+$E1267),((INDEX('PTRM input'!$G$385:$P$434,A38offset,$E1267)-INDEX('PTRM input'!$G$277:$P$326,A38offset,$E1267))*OFFSET($F$7,0,$E1267))-SUM($G1267:AV1267),(((INDEX('PTRM input'!$G$385:$P$434,A38offset,$E1267)-INDEX('PTRM input'!$G$277:$P$326,A38offset,$E1267))*OFFSET($F$7,0,$E1267))-SUM($G1267:AV1267))*(OFFSET('PTRM input'!$G$477,0,$E1267-1)/A38taxstdlife))))</f>
        <v>0</v>
      </c>
      <c r="AX1267" s="251">
        <f ca="1">IF(A38taxstdlife="n/a","n/a",IF(A38taxstdlife="",0,IF(AX$3&gt;(A38stdlife+$E1267),((INDEX('PTRM input'!$G$385:$P$434,A38offset,$E1267)-INDEX('PTRM input'!$G$277:$P$326,A38offset,$E1267))*OFFSET($F$7,0,$E1267))-SUM($G1267:AW1267),(((INDEX('PTRM input'!$G$385:$P$434,A38offset,$E1267)-INDEX('PTRM input'!$G$277:$P$326,A38offset,$E1267))*OFFSET($F$7,0,$E1267))-SUM($G1267:AW1267))*(OFFSET('PTRM input'!$G$477,0,$E1267-1)/A38taxstdlife))))</f>
        <v>0</v>
      </c>
      <c r="AY1267" s="251">
        <f ca="1">IF(A38taxstdlife="n/a","n/a",IF(A38taxstdlife="",0,IF(AY$3&gt;(A38stdlife+$E1267),((INDEX('PTRM input'!$G$385:$P$434,A38offset,$E1267)-INDEX('PTRM input'!$G$277:$P$326,A38offset,$E1267))*OFFSET($F$7,0,$E1267))-SUM($G1267:AX1267),(((INDEX('PTRM input'!$G$385:$P$434,A38offset,$E1267)-INDEX('PTRM input'!$G$277:$P$326,A38offset,$E1267))*OFFSET($F$7,0,$E1267))-SUM($G1267:AX1267))*(OFFSET('PTRM input'!$G$477,0,$E1267-1)/A38taxstdlife))))</f>
        <v>0</v>
      </c>
      <c r="AZ1267" s="251">
        <f ca="1">IF(A38taxstdlife="n/a","n/a",IF(A38taxstdlife="",0,IF(AZ$3&gt;(A38stdlife+$E1267),((INDEX('PTRM input'!$G$385:$P$434,A38offset,$E1267)-INDEX('PTRM input'!$G$277:$P$326,A38offset,$E1267))*OFFSET($F$7,0,$E1267))-SUM($G1267:AY1267),(((INDEX('PTRM input'!$G$385:$P$434,A38offset,$E1267)-INDEX('PTRM input'!$G$277:$P$326,A38offset,$E1267))*OFFSET($F$7,0,$E1267))-SUM($G1267:AY1267))*(OFFSET('PTRM input'!$G$477,0,$E1267-1)/A38taxstdlife))))</f>
        <v>0</v>
      </c>
      <c r="BA1267" s="251">
        <f ca="1">IF(A38taxstdlife="n/a","n/a",IF(A38taxstdlife="",0,IF(BA$3&gt;(A38stdlife+$E1267),((INDEX('PTRM input'!$G$385:$P$434,A38offset,$E1267)-INDEX('PTRM input'!$G$277:$P$326,A38offset,$E1267))*OFFSET($F$7,0,$E1267))-SUM($G1267:AZ1267),(((INDEX('PTRM input'!$G$385:$P$434,A38offset,$E1267)-INDEX('PTRM input'!$G$277:$P$326,A38offset,$E1267))*OFFSET($F$7,0,$E1267))-SUM($G1267:AZ1267))*(OFFSET('PTRM input'!$G$477,0,$E1267-1)/A38taxstdlife))))</f>
        <v>0</v>
      </c>
      <c r="BB1267" s="251">
        <f ca="1">IF(A38taxstdlife="n/a","n/a",IF(A38taxstdlife="",0,IF(BB$3&gt;(A38stdlife+$E1267),((INDEX('PTRM input'!$G$385:$P$434,A38offset,$E1267)-INDEX('PTRM input'!$G$277:$P$326,A38offset,$E1267))*OFFSET($F$7,0,$E1267))-SUM($G1267:BA1267),(((INDEX('PTRM input'!$G$385:$P$434,A38offset,$E1267)-INDEX('PTRM input'!$G$277:$P$326,A38offset,$E1267))*OFFSET($F$7,0,$E1267))-SUM($G1267:BA1267))*(OFFSET('PTRM input'!$G$477,0,$E1267-1)/A38taxstdlife))))</f>
        <v>0</v>
      </c>
      <c r="BC1267" s="251">
        <f ca="1">IF(A38taxstdlife="n/a","n/a",IF(A38taxstdlife="",0,IF(BC$3&gt;(A38stdlife+$E1267),((INDEX('PTRM input'!$G$385:$P$434,A38offset,$E1267)-INDEX('PTRM input'!$G$277:$P$326,A38offset,$E1267))*OFFSET($F$7,0,$E1267))-SUM($G1267:BB1267),(((INDEX('PTRM input'!$G$385:$P$434,A38offset,$E1267)-INDEX('PTRM input'!$G$277:$P$326,A38offset,$E1267))*OFFSET($F$7,0,$E1267))-SUM($G1267:BB1267))*(OFFSET('PTRM input'!$G$477,0,$E1267-1)/A38taxstdlife))))</f>
        <v>0</v>
      </c>
      <c r="BD1267" s="251">
        <f ca="1">IF(A38taxstdlife="n/a","n/a",IF(A38taxstdlife="",0,IF(BD$3&gt;(A38stdlife+$E1267),((INDEX('PTRM input'!$G$385:$P$434,A38offset,$E1267)-INDEX('PTRM input'!$G$277:$P$326,A38offset,$E1267))*OFFSET($F$7,0,$E1267))-SUM($G1267:BC1267),(((INDEX('PTRM input'!$G$385:$P$434,A38offset,$E1267)-INDEX('PTRM input'!$G$277:$P$326,A38offset,$E1267))*OFFSET($F$7,0,$E1267))-SUM($G1267:BC1267))*(OFFSET('PTRM input'!$G$477,0,$E1267-1)/A38taxstdlife))))</f>
        <v>0</v>
      </c>
      <c r="BE1267" s="251">
        <f ca="1">IF(A38taxstdlife="n/a","n/a",IF(A38taxstdlife="",0,IF(BE$3&gt;(A38stdlife+$E1267),((INDEX('PTRM input'!$G$385:$P$434,A38offset,$E1267)-INDEX('PTRM input'!$G$277:$P$326,A38offset,$E1267))*OFFSET($F$7,0,$E1267))-SUM($G1267:BD1267),(((INDEX('PTRM input'!$G$385:$P$434,A38offset,$E1267)-INDEX('PTRM input'!$G$277:$P$326,A38offset,$E1267))*OFFSET($F$7,0,$E1267))-SUM($G1267:BD1267))*(OFFSET('PTRM input'!$G$477,0,$E1267-1)/A38taxstdlife))))</f>
        <v>0</v>
      </c>
      <c r="BF1267" s="251">
        <f ca="1">IF(A38taxstdlife="n/a","n/a",IF(A38taxstdlife="",0,IF(BF$3&gt;(A38stdlife+$E1267),((INDEX('PTRM input'!$G$385:$P$434,A38offset,$E1267)-INDEX('PTRM input'!$G$277:$P$326,A38offset,$E1267))*OFFSET($F$7,0,$E1267))-SUM($G1267:BE1267),(((INDEX('PTRM input'!$G$385:$P$434,A38offset,$E1267)-INDEX('PTRM input'!$G$277:$P$326,A38offset,$E1267))*OFFSET($F$7,0,$E1267))-SUM($G1267:BE1267))*(OFFSET('PTRM input'!$G$477,0,$E1267-1)/A38taxstdlife))))</f>
        <v>0</v>
      </c>
      <c r="BG1267" s="251">
        <f ca="1">IF(A38taxstdlife="n/a","n/a",IF(A38taxstdlife="",0,IF(BG$3&gt;(A38stdlife+$E1267),((INDEX('PTRM input'!$G$385:$P$434,A38offset,$E1267)-INDEX('PTRM input'!$G$277:$P$326,A38offset,$E1267))*OFFSET($F$7,0,$E1267))-SUM($G1267:BF1267),(((INDEX('PTRM input'!$G$385:$P$434,A38offset,$E1267)-INDEX('PTRM input'!$G$277:$P$326,A38offset,$E1267))*OFFSET($F$7,0,$E1267))-SUM($G1267:BF1267))*(OFFSET('PTRM input'!$G$477,0,$E1267-1)/A38taxstdlife))))</f>
        <v>0</v>
      </c>
      <c r="BH1267" s="251">
        <f ca="1">IF(A38taxstdlife="n/a","n/a",IF(A38taxstdlife="",0,IF(BH$3&gt;(A38stdlife+$E1267),((INDEX('PTRM input'!$G$385:$P$434,A38offset,$E1267)-INDEX('PTRM input'!$G$277:$P$326,A38offset,$E1267))*OFFSET($F$7,0,$E1267))-SUM($G1267:BG1267),(((INDEX('PTRM input'!$G$385:$P$434,A38offset,$E1267)-INDEX('PTRM input'!$G$277:$P$326,A38offset,$E1267))*OFFSET($F$7,0,$E1267))-SUM($G1267:BG1267))*(OFFSET('PTRM input'!$G$477,0,$E1267-1)/A38taxstdlife))))</f>
        <v>0</v>
      </c>
      <c r="BI1267" s="251">
        <f ca="1">IF(A38taxstdlife="n/a","n/a",IF(A38taxstdlife="",0,IF(BI$3&gt;(A38stdlife+$E1267),((INDEX('PTRM input'!$G$385:$P$434,A38offset,$E1267)-INDEX('PTRM input'!$G$277:$P$326,A38offset,$E1267))*OFFSET($F$7,0,$E1267))-SUM($G1267:BH1267),(((INDEX('PTRM input'!$G$385:$P$434,A38offset,$E1267)-INDEX('PTRM input'!$G$277:$P$326,A38offset,$E1267))*OFFSET($F$7,0,$E1267))-SUM($G1267:BH1267))*(OFFSET('PTRM input'!$G$477,0,$E1267-1)/A38taxstdlife))))</f>
        <v>0</v>
      </c>
      <c r="BJ1267" s="116"/>
      <c r="BK1267" s="116"/>
      <c r="BL1267" s="116"/>
      <c r="BM1267" s="116"/>
    </row>
    <row r="1268" spans="1:65" ht="12.75" hidden="1" customHeight="1" outlineLevel="2">
      <c r="A1268" s="366"/>
      <c r="B1268" s="19"/>
      <c r="C1268" s="18"/>
      <c r="D1268" s="760"/>
      <c r="E1268" s="86">
        <v>6</v>
      </c>
      <c r="F1268" s="356"/>
      <c r="G1268" s="434"/>
      <c r="H1268" s="435"/>
      <c r="I1268" s="435"/>
      <c r="J1268" s="435"/>
      <c r="K1268" s="435"/>
      <c r="L1268" s="619"/>
      <c r="M1268" s="251">
        <f ca="1">IF(A38taxstdlife="n/a","n/a",IF(A38taxstdlife="",0,IF(M$3&gt;(A38stdlife+$E1268),((INDEX('PTRM input'!$G$385:$P$434,A38offset,$E1268)-INDEX('PTRM input'!$G$277:$P$326,A38offset,$E1268))*OFFSET($F$7,0,$E1268))-SUM($G1268:L1268),(((INDEX('PTRM input'!$G$385:$P$434,A38offset,$E1268)-INDEX('PTRM input'!$G$277:$P$326,A38offset,$E1268))*OFFSET($F$7,0,$E1268))-SUM($G1268:L1268))*(OFFSET('PTRM input'!$G$477,0,$E1268-1)/A38taxstdlife))))</f>
        <v>0</v>
      </c>
      <c r="N1268" s="251">
        <f ca="1">IF(A38taxstdlife="n/a","n/a",IF(A38taxstdlife="",0,IF(N$3&gt;(A38stdlife+$E1268),((INDEX('PTRM input'!$G$385:$P$434,A38offset,$E1268)-INDEX('PTRM input'!$G$277:$P$326,A38offset,$E1268))*OFFSET($F$7,0,$E1268))-SUM($G1268:M1268),(((INDEX('PTRM input'!$G$385:$P$434,A38offset,$E1268)-INDEX('PTRM input'!$G$277:$P$326,A38offset,$E1268))*OFFSET($F$7,0,$E1268))-SUM($G1268:M1268))*(OFFSET('PTRM input'!$G$477,0,$E1268-1)/A38taxstdlife))))</f>
        <v>0</v>
      </c>
      <c r="O1268" s="251">
        <f ca="1">IF(A38taxstdlife="n/a","n/a",IF(A38taxstdlife="",0,IF(O$3&gt;(A38stdlife+$E1268),((INDEX('PTRM input'!$G$385:$P$434,A38offset,$E1268)-INDEX('PTRM input'!$G$277:$P$326,A38offset,$E1268))*OFFSET($F$7,0,$E1268))-SUM($G1268:N1268),(((INDEX('PTRM input'!$G$385:$P$434,A38offset,$E1268)-INDEX('PTRM input'!$G$277:$P$326,A38offset,$E1268))*OFFSET($F$7,0,$E1268))-SUM($G1268:N1268))*(OFFSET('PTRM input'!$G$477,0,$E1268-1)/A38taxstdlife))))</f>
        <v>0</v>
      </c>
      <c r="P1268" s="251">
        <f ca="1">IF(A38taxstdlife="n/a","n/a",IF(A38taxstdlife="",0,IF(P$3&gt;(A38stdlife+$E1268),((INDEX('PTRM input'!$G$385:$P$434,A38offset,$E1268)-INDEX('PTRM input'!$G$277:$P$326,A38offset,$E1268))*OFFSET($F$7,0,$E1268))-SUM($G1268:O1268),(((INDEX('PTRM input'!$G$385:$P$434,A38offset,$E1268)-INDEX('PTRM input'!$G$277:$P$326,A38offset,$E1268))*OFFSET($F$7,0,$E1268))-SUM($G1268:O1268))*(OFFSET('PTRM input'!$G$477,0,$E1268-1)/A38taxstdlife))))</f>
        <v>0</v>
      </c>
      <c r="Q1268" s="251">
        <f ca="1">IF(A38taxstdlife="n/a","n/a",IF(A38taxstdlife="",0,IF(Q$3&gt;(A38stdlife+$E1268),((INDEX('PTRM input'!$G$385:$P$434,A38offset,$E1268)-INDEX('PTRM input'!$G$277:$P$326,A38offset,$E1268))*OFFSET($F$7,0,$E1268))-SUM($G1268:P1268),(((INDEX('PTRM input'!$G$385:$P$434,A38offset,$E1268)-INDEX('PTRM input'!$G$277:$P$326,A38offset,$E1268))*OFFSET($F$7,0,$E1268))-SUM($G1268:P1268))*(OFFSET('PTRM input'!$G$477,0,$E1268-1)/A38taxstdlife))))</f>
        <v>0</v>
      </c>
      <c r="R1268" s="251">
        <f ca="1">IF(A38taxstdlife="n/a","n/a",IF(A38taxstdlife="",0,IF(R$3&gt;(A38stdlife+$E1268),((INDEX('PTRM input'!$G$385:$P$434,A38offset,$E1268)-INDEX('PTRM input'!$G$277:$P$326,A38offset,$E1268))*OFFSET($F$7,0,$E1268))-SUM($G1268:Q1268),(((INDEX('PTRM input'!$G$385:$P$434,A38offset,$E1268)-INDEX('PTRM input'!$G$277:$P$326,A38offset,$E1268))*OFFSET($F$7,0,$E1268))-SUM($G1268:Q1268))*(OFFSET('PTRM input'!$G$477,0,$E1268-1)/A38taxstdlife))))</f>
        <v>0</v>
      </c>
      <c r="S1268" s="251">
        <f ca="1">IF(A38taxstdlife="n/a","n/a",IF(A38taxstdlife="",0,IF(S$3&gt;(A38stdlife+$E1268),((INDEX('PTRM input'!$G$385:$P$434,A38offset,$E1268)-INDEX('PTRM input'!$G$277:$P$326,A38offset,$E1268))*OFFSET($F$7,0,$E1268))-SUM($G1268:R1268),(((INDEX('PTRM input'!$G$385:$P$434,A38offset,$E1268)-INDEX('PTRM input'!$G$277:$P$326,A38offset,$E1268))*OFFSET($F$7,0,$E1268))-SUM($G1268:R1268))*(OFFSET('PTRM input'!$G$477,0,$E1268-1)/A38taxstdlife))))</f>
        <v>0</v>
      </c>
      <c r="T1268" s="251">
        <f ca="1">IF(A38taxstdlife="n/a","n/a",IF(A38taxstdlife="",0,IF(T$3&gt;(A38stdlife+$E1268),((INDEX('PTRM input'!$G$385:$P$434,A38offset,$E1268)-INDEX('PTRM input'!$G$277:$P$326,A38offset,$E1268))*OFFSET($F$7,0,$E1268))-SUM($G1268:S1268),(((INDEX('PTRM input'!$G$385:$P$434,A38offset,$E1268)-INDEX('PTRM input'!$G$277:$P$326,A38offset,$E1268))*OFFSET($F$7,0,$E1268))-SUM($G1268:S1268))*(OFFSET('PTRM input'!$G$477,0,$E1268-1)/A38taxstdlife))))</f>
        <v>0</v>
      </c>
      <c r="U1268" s="251">
        <f ca="1">IF(A38taxstdlife="n/a","n/a",IF(A38taxstdlife="",0,IF(U$3&gt;(A38stdlife+$E1268),((INDEX('PTRM input'!$G$385:$P$434,A38offset,$E1268)-INDEX('PTRM input'!$G$277:$P$326,A38offset,$E1268))*OFFSET($F$7,0,$E1268))-SUM($G1268:T1268),(((INDEX('PTRM input'!$G$385:$P$434,A38offset,$E1268)-INDEX('PTRM input'!$G$277:$P$326,A38offset,$E1268))*OFFSET($F$7,0,$E1268))-SUM($G1268:T1268))*(OFFSET('PTRM input'!$G$477,0,$E1268-1)/A38taxstdlife))))</f>
        <v>0</v>
      </c>
      <c r="V1268" s="251">
        <f ca="1">IF(A38taxstdlife="n/a","n/a",IF(A38taxstdlife="",0,IF(V$3&gt;(A38stdlife+$E1268),((INDEX('PTRM input'!$G$385:$P$434,A38offset,$E1268)-INDEX('PTRM input'!$G$277:$P$326,A38offset,$E1268))*OFFSET($F$7,0,$E1268))-SUM($G1268:U1268),(((INDEX('PTRM input'!$G$385:$P$434,A38offset,$E1268)-INDEX('PTRM input'!$G$277:$P$326,A38offset,$E1268))*OFFSET($F$7,0,$E1268))-SUM($G1268:U1268))*(OFFSET('PTRM input'!$G$477,0,$E1268-1)/A38taxstdlife))))</f>
        <v>0</v>
      </c>
      <c r="W1268" s="251">
        <f ca="1">IF(A38taxstdlife="n/a","n/a",IF(A38taxstdlife="",0,IF(W$3&gt;(A38stdlife+$E1268),((INDEX('PTRM input'!$G$385:$P$434,A38offset,$E1268)-INDEX('PTRM input'!$G$277:$P$326,A38offset,$E1268))*OFFSET($F$7,0,$E1268))-SUM($G1268:V1268),(((INDEX('PTRM input'!$G$385:$P$434,A38offset,$E1268)-INDEX('PTRM input'!$G$277:$P$326,A38offset,$E1268))*OFFSET($F$7,0,$E1268))-SUM($G1268:V1268))*(OFFSET('PTRM input'!$G$477,0,$E1268-1)/A38taxstdlife))))</f>
        <v>0</v>
      </c>
      <c r="X1268" s="251">
        <f ca="1">IF(A38taxstdlife="n/a","n/a",IF(A38taxstdlife="",0,IF(X$3&gt;(A38stdlife+$E1268),((INDEX('PTRM input'!$G$385:$P$434,A38offset,$E1268)-INDEX('PTRM input'!$G$277:$P$326,A38offset,$E1268))*OFFSET($F$7,0,$E1268))-SUM($G1268:W1268),(((INDEX('PTRM input'!$G$385:$P$434,A38offset,$E1268)-INDEX('PTRM input'!$G$277:$P$326,A38offset,$E1268))*OFFSET($F$7,0,$E1268))-SUM($G1268:W1268))*(OFFSET('PTRM input'!$G$477,0,$E1268-1)/A38taxstdlife))))</f>
        <v>0</v>
      </c>
      <c r="Y1268" s="251">
        <f ca="1">IF(A38taxstdlife="n/a","n/a",IF(A38taxstdlife="",0,IF(Y$3&gt;(A38stdlife+$E1268),((INDEX('PTRM input'!$G$385:$P$434,A38offset,$E1268)-INDEX('PTRM input'!$G$277:$P$326,A38offset,$E1268))*OFFSET($F$7,0,$E1268))-SUM($G1268:X1268),(((INDEX('PTRM input'!$G$385:$P$434,A38offset,$E1268)-INDEX('PTRM input'!$G$277:$P$326,A38offset,$E1268))*OFFSET($F$7,0,$E1268))-SUM($G1268:X1268))*(OFFSET('PTRM input'!$G$477,0,$E1268-1)/A38taxstdlife))))</f>
        <v>0</v>
      </c>
      <c r="Z1268" s="251">
        <f ca="1">IF(A38taxstdlife="n/a","n/a",IF(A38taxstdlife="",0,IF(Z$3&gt;(A38stdlife+$E1268),((INDEX('PTRM input'!$G$385:$P$434,A38offset,$E1268)-INDEX('PTRM input'!$G$277:$P$326,A38offset,$E1268))*OFFSET($F$7,0,$E1268))-SUM($G1268:Y1268),(((INDEX('PTRM input'!$G$385:$P$434,A38offset,$E1268)-INDEX('PTRM input'!$G$277:$P$326,A38offset,$E1268))*OFFSET($F$7,0,$E1268))-SUM($G1268:Y1268))*(OFFSET('PTRM input'!$G$477,0,$E1268-1)/A38taxstdlife))))</f>
        <v>0</v>
      </c>
      <c r="AA1268" s="251">
        <f ca="1">IF(A38taxstdlife="n/a","n/a",IF(A38taxstdlife="",0,IF(AA$3&gt;(A38stdlife+$E1268),((INDEX('PTRM input'!$G$385:$P$434,A38offset,$E1268)-INDEX('PTRM input'!$G$277:$P$326,A38offset,$E1268))*OFFSET($F$7,0,$E1268))-SUM($G1268:Z1268),(((INDEX('PTRM input'!$G$385:$P$434,A38offset,$E1268)-INDEX('PTRM input'!$G$277:$P$326,A38offset,$E1268))*OFFSET($F$7,0,$E1268))-SUM($G1268:Z1268))*(OFFSET('PTRM input'!$G$477,0,$E1268-1)/A38taxstdlife))))</f>
        <v>0</v>
      </c>
      <c r="AB1268" s="251">
        <f ca="1">IF(A38taxstdlife="n/a","n/a",IF(A38taxstdlife="",0,IF(AB$3&gt;(A38stdlife+$E1268),((INDEX('PTRM input'!$G$385:$P$434,A38offset,$E1268)-INDEX('PTRM input'!$G$277:$P$326,A38offset,$E1268))*OFFSET($F$7,0,$E1268))-SUM($G1268:AA1268),(((INDEX('PTRM input'!$G$385:$P$434,A38offset,$E1268)-INDEX('PTRM input'!$G$277:$P$326,A38offset,$E1268))*OFFSET($F$7,0,$E1268))-SUM($G1268:AA1268))*(OFFSET('PTRM input'!$G$477,0,$E1268-1)/A38taxstdlife))))</f>
        <v>0</v>
      </c>
      <c r="AC1268" s="251">
        <f ca="1">IF(A38taxstdlife="n/a","n/a",IF(A38taxstdlife="",0,IF(AC$3&gt;(A38stdlife+$E1268),((INDEX('PTRM input'!$G$385:$P$434,A38offset,$E1268)-INDEX('PTRM input'!$G$277:$P$326,A38offset,$E1268))*OFFSET($F$7,0,$E1268))-SUM($G1268:AB1268),(((INDEX('PTRM input'!$G$385:$P$434,A38offset,$E1268)-INDEX('PTRM input'!$G$277:$P$326,A38offset,$E1268))*OFFSET($F$7,0,$E1268))-SUM($G1268:AB1268))*(OFFSET('PTRM input'!$G$477,0,$E1268-1)/A38taxstdlife))))</f>
        <v>0</v>
      </c>
      <c r="AD1268" s="251">
        <f ca="1">IF(A38taxstdlife="n/a","n/a",IF(A38taxstdlife="",0,IF(AD$3&gt;(A38stdlife+$E1268),((INDEX('PTRM input'!$G$385:$P$434,A38offset,$E1268)-INDEX('PTRM input'!$G$277:$P$326,A38offset,$E1268))*OFFSET($F$7,0,$E1268))-SUM($G1268:AC1268),(((INDEX('PTRM input'!$G$385:$P$434,A38offset,$E1268)-INDEX('PTRM input'!$G$277:$P$326,A38offset,$E1268))*OFFSET($F$7,0,$E1268))-SUM($G1268:AC1268))*(OFFSET('PTRM input'!$G$477,0,$E1268-1)/A38taxstdlife))))</f>
        <v>0</v>
      </c>
      <c r="AE1268" s="251">
        <f ca="1">IF(A38taxstdlife="n/a","n/a",IF(A38taxstdlife="",0,IF(AE$3&gt;(A38stdlife+$E1268),((INDEX('PTRM input'!$G$385:$P$434,A38offset,$E1268)-INDEX('PTRM input'!$G$277:$P$326,A38offset,$E1268))*OFFSET($F$7,0,$E1268))-SUM($G1268:AD1268),(((INDEX('PTRM input'!$G$385:$P$434,A38offset,$E1268)-INDEX('PTRM input'!$G$277:$P$326,A38offset,$E1268))*OFFSET($F$7,0,$E1268))-SUM($G1268:AD1268))*(OFFSET('PTRM input'!$G$477,0,$E1268-1)/A38taxstdlife))))</f>
        <v>0</v>
      </c>
      <c r="AF1268" s="251">
        <f ca="1">IF(A38taxstdlife="n/a","n/a",IF(A38taxstdlife="",0,IF(AF$3&gt;(A38stdlife+$E1268),((INDEX('PTRM input'!$G$385:$P$434,A38offset,$E1268)-INDEX('PTRM input'!$G$277:$P$326,A38offset,$E1268))*OFFSET($F$7,0,$E1268))-SUM($G1268:AE1268),(((INDEX('PTRM input'!$G$385:$P$434,A38offset,$E1268)-INDEX('PTRM input'!$G$277:$P$326,A38offset,$E1268))*OFFSET($F$7,0,$E1268))-SUM($G1268:AE1268))*(OFFSET('PTRM input'!$G$477,0,$E1268-1)/A38taxstdlife))))</f>
        <v>0</v>
      </c>
      <c r="AG1268" s="251">
        <f ca="1">IF(A38taxstdlife="n/a","n/a",IF(A38taxstdlife="",0,IF(AG$3&gt;(A38stdlife+$E1268),((INDEX('PTRM input'!$G$385:$P$434,A38offset,$E1268)-INDEX('PTRM input'!$G$277:$P$326,A38offset,$E1268))*OFFSET($F$7,0,$E1268))-SUM($G1268:AF1268),(((INDEX('PTRM input'!$G$385:$P$434,A38offset,$E1268)-INDEX('PTRM input'!$G$277:$P$326,A38offset,$E1268))*OFFSET($F$7,0,$E1268))-SUM($G1268:AF1268))*(OFFSET('PTRM input'!$G$477,0,$E1268-1)/A38taxstdlife))))</f>
        <v>0</v>
      </c>
      <c r="AH1268" s="251">
        <f ca="1">IF(A38taxstdlife="n/a","n/a",IF(A38taxstdlife="",0,IF(AH$3&gt;(A38stdlife+$E1268),((INDEX('PTRM input'!$G$385:$P$434,A38offset,$E1268)-INDEX('PTRM input'!$G$277:$P$326,A38offset,$E1268))*OFFSET($F$7,0,$E1268))-SUM($G1268:AG1268),(((INDEX('PTRM input'!$G$385:$P$434,A38offset,$E1268)-INDEX('PTRM input'!$G$277:$P$326,A38offset,$E1268))*OFFSET($F$7,0,$E1268))-SUM($G1268:AG1268))*(OFFSET('PTRM input'!$G$477,0,$E1268-1)/A38taxstdlife))))</f>
        <v>0</v>
      </c>
      <c r="AI1268" s="251">
        <f ca="1">IF(A38taxstdlife="n/a","n/a",IF(A38taxstdlife="",0,IF(AI$3&gt;(A38stdlife+$E1268),((INDEX('PTRM input'!$G$385:$P$434,A38offset,$E1268)-INDEX('PTRM input'!$G$277:$P$326,A38offset,$E1268))*OFFSET($F$7,0,$E1268))-SUM($G1268:AH1268),(((INDEX('PTRM input'!$G$385:$P$434,A38offset,$E1268)-INDEX('PTRM input'!$G$277:$P$326,A38offset,$E1268))*OFFSET($F$7,0,$E1268))-SUM($G1268:AH1268))*(OFFSET('PTRM input'!$G$477,0,$E1268-1)/A38taxstdlife))))</f>
        <v>0</v>
      </c>
      <c r="AJ1268" s="251">
        <f ca="1">IF(A38taxstdlife="n/a","n/a",IF(A38taxstdlife="",0,IF(AJ$3&gt;(A38stdlife+$E1268),((INDEX('PTRM input'!$G$385:$P$434,A38offset,$E1268)-INDEX('PTRM input'!$G$277:$P$326,A38offset,$E1268))*OFFSET($F$7,0,$E1268))-SUM($G1268:AI1268),(((INDEX('PTRM input'!$G$385:$P$434,A38offset,$E1268)-INDEX('PTRM input'!$G$277:$P$326,A38offset,$E1268))*OFFSET($F$7,0,$E1268))-SUM($G1268:AI1268))*(OFFSET('PTRM input'!$G$477,0,$E1268-1)/A38taxstdlife))))</f>
        <v>0</v>
      </c>
      <c r="AK1268" s="251">
        <f ca="1">IF(A38taxstdlife="n/a","n/a",IF(A38taxstdlife="",0,IF(AK$3&gt;(A38stdlife+$E1268),((INDEX('PTRM input'!$G$385:$P$434,A38offset,$E1268)-INDEX('PTRM input'!$G$277:$P$326,A38offset,$E1268))*OFFSET($F$7,0,$E1268))-SUM($G1268:AJ1268),(((INDEX('PTRM input'!$G$385:$P$434,A38offset,$E1268)-INDEX('PTRM input'!$G$277:$P$326,A38offset,$E1268))*OFFSET($F$7,0,$E1268))-SUM($G1268:AJ1268))*(OFFSET('PTRM input'!$G$477,0,$E1268-1)/A38taxstdlife))))</f>
        <v>0</v>
      </c>
      <c r="AL1268" s="251">
        <f ca="1">IF(A38taxstdlife="n/a","n/a",IF(A38taxstdlife="",0,IF(AL$3&gt;(A38stdlife+$E1268),((INDEX('PTRM input'!$G$385:$P$434,A38offset,$E1268)-INDEX('PTRM input'!$G$277:$P$326,A38offset,$E1268))*OFFSET($F$7,0,$E1268))-SUM($G1268:AK1268),(((INDEX('PTRM input'!$G$385:$P$434,A38offset,$E1268)-INDEX('PTRM input'!$G$277:$P$326,A38offset,$E1268))*OFFSET($F$7,0,$E1268))-SUM($G1268:AK1268))*(OFFSET('PTRM input'!$G$477,0,$E1268-1)/A38taxstdlife))))</f>
        <v>0</v>
      </c>
      <c r="AM1268" s="251">
        <f ca="1">IF(A38taxstdlife="n/a","n/a",IF(A38taxstdlife="",0,IF(AM$3&gt;(A38stdlife+$E1268),((INDEX('PTRM input'!$G$385:$P$434,A38offset,$E1268)-INDEX('PTRM input'!$G$277:$P$326,A38offset,$E1268))*OFFSET($F$7,0,$E1268))-SUM($G1268:AL1268),(((INDEX('PTRM input'!$G$385:$P$434,A38offset,$E1268)-INDEX('PTRM input'!$G$277:$P$326,A38offset,$E1268))*OFFSET($F$7,0,$E1268))-SUM($G1268:AL1268))*(OFFSET('PTRM input'!$G$477,0,$E1268-1)/A38taxstdlife))))</f>
        <v>0</v>
      </c>
      <c r="AN1268" s="251">
        <f ca="1">IF(A38taxstdlife="n/a","n/a",IF(A38taxstdlife="",0,IF(AN$3&gt;(A38stdlife+$E1268),((INDEX('PTRM input'!$G$385:$P$434,A38offset,$E1268)-INDEX('PTRM input'!$G$277:$P$326,A38offset,$E1268))*OFFSET($F$7,0,$E1268))-SUM($G1268:AM1268),(((INDEX('PTRM input'!$G$385:$P$434,A38offset,$E1268)-INDEX('PTRM input'!$G$277:$P$326,A38offset,$E1268))*OFFSET($F$7,0,$E1268))-SUM($G1268:AM1268))*(OFFSET('PTRM input'!$G$477,0,$E1268-1)/A38taxstdlife))))</f>
        <v>0</v>
      </c>
      <c r="AO1268" s="251">
        <f ca="1">IF(A38taxstdlife="n/a","n/a",IF(A38taxstdlife="",0,IF(AO$3&gt;(A38stdlife+$E1268),((INDEX('PTRM input'!$G$385:$P$434,A38offset,$E1268)-INDEX('PTRM input'!$G$277:$P$326,A38offset,$E1268))*OFFSET($F$7,0,$E1268))-SUM($G1268:AN1268),(((INDEX('PTRM input'!$G$385:$P$434,A38offset,$E1268)-INDEX('PTRM input'!$G$277:$P$326,A38offset,$E1268))*OFFSET($F$7,0,$E1268))-SUM($G1268:AN1268))*(OFFSET('PTRM input'!$G$477,0,$E1268-1)/A38taxstdlife))))</f>
        <v>0</v>
      </c>
      <c r="AP1268" s="251">
        <f ca="1">IF(A38taxstdlife="n/a","n/a",IF(A38taxstdlife="",0,IF(AP$3&gt;(A38stdlife+$E1268),((INDEX('PTRM input'!$G$385:$P$434,A38offset,$E1268)-INDEX('PTRM input'!$G$277:$P$326,A38offset,$E1268))*OFFSET($F$7,0,$E1268))-SUM($G1268:AO1268),(((INDEX('PTRM input'!$G$385:$P$434,A38offset,$E1268)-INDEX('PTRM input'!$G$277:$P$326,A38offset,$E1268))*OFFSET($F$7,0,$E1268))-SUM($G1268:AO1268))*(OFFSET('PTRM input'!$G$477,0,$E1268-1)/A38taxstdlife))))</f>
        <v>0</v>
      </c>
      <c r="AQ1268" s="251">
        <f ca="1">IF(A38taxstdlife="n/a","n/a",IF(A38taxstdlife="",0,IF(AQ$3&gt;(A38stdlife+$E1268),((INDEX('PTRM input'!$G$385:$P$434,A38offset,$E1268)-INDEX('PTRM input'!$G$277:$P$326,A38offset,$E1268))*OFFSET($F$7,0,$E1268))-SUM($G1268:AP1268),(((INDEX('PTRM input'!$G$385:$P$434,A38offset,$E1268)-INDEX('PTRM input'!$G$277:$P$326,A38offset,$E1268))*OFFSET($F$7,0,$E1268))-SUM($G1268:AP1268))*(OFFSET('PTRM input'!$G$477,0,$E1268-1)/A38taxstdlife))))</f>
        <v>0</v>
      </c>
      <c r="AR1268" s="251">
        <f ca="1">IF(A38taxstdlife="n/a","n/a",IF(A38taxstdlife="",0,IF(AR$3&gt;(A38stdlife+$E1268),((INDEX('PTRM input'!$G$385:$P$434,A38offset,$E1268)-INDEX('PTRM input'!$G$277:$P$326,A38offset,$E1268))*OFFSET($F$7,0,$E1268))-SUM($G1268:AQ1268),(((INDEX('PTRM input'!$G$385:$P$434,A38offset,$E1268)-INDEX('PTRM input'!$G$277:$P$326,A38offset,$E1268))*OFFSET($F$7,0,$E1268))-SUM($G1268:AQ1268))*(OFFSET('PTRM input'!$G$477,0,$E1268-1)/A38taxstdlife))))</f>
        <v>0</v>
      </c>
      <c r="AS1268" s="251">
        <f ca="1">IF(A38taxstdlife="n/a","n/a",IF(A38taxstdlife="",0,IF(AS$3&gt;(A38stdlife+$E1268),((INDEX('PTRM input'!$G$385:$P$434,A38offset,$E1268)-INDEX('PTRM input'!$G$277:$P$326,A38offset,$E1268))*OFFSET($F$7,0,$E1268))-SUM($G1268:AR1268),(((INDEX('PTRM input'!$G$385:$P$434,A38offset,$E1268)-INDEX('PTRM input'!$G$277:$P$326,A38offset,$E1268))*OFFSET($F$7,0,$E1268))-SUM($G1268:AR1268))*(OFFSET('PTRM input'!$G$477,0,$E1268-1)/A38taxstdlife))))</f>
        <v>0</v>
      </c>
      <c r="AT1268" s="251">
        <f ca="1">IF(A38taxstdlife="n/a","n/a",IF(A38taxstdlife="",0,IF(AT$3&gt;(A38stdlife+$E1268),((INDEX('PTRM input'!$G$385:$P$434,A38offset,$E1268)-INDEX('PTRM input'!$G$277:$P$326,A38offset,$E1268))*OFFSET($F$7,0,$E1268))-SUM($G1268:AS1268),(((INDEX('PTRM input'!$G$385:$P$434,A38offset,$E1268)-INDEX('PTRM input'!$G$277:$P$326,A38offset,$E1268))*OFFSET($F$7,0,$E1268))-SUM($G1268:AS1268))*(OFFSET('PTRM input'!$G$477,0,$E1268-1)/A38taxstdlife))))</f>
        <v>0</v>
      </c>
      <c r="AU1268" s="251">
        <f ca="1">IF(A38taxstdlife="n/a","n/a",IF(A38taxstdlife="",0,IF(AU$3&gt;(A38stdlife+$E1268),((INDEX('PTRM input'!$G$385:$P$434,A38offset,$E1268)-INDEX('PTRM input'!$G$277:$P$326,A38offset,$E1268))*OFFSET($F$7,0,$E1268))-SUM($G1268:AT1268),(((INDEX('PTRM input'!$G$385:$P$434,A38offset,$E1268)-INDEX('PTRM input'!$G$277:$P$326,A38offset,$E1268))*OFFSET($F$7,0,$E1268))-SUM($G1268:AT1268))*(OFFSET('PTRM input'!$G$477,0,$E1268-1)/A38taxstdlife))))</f>
        <v>0</v>
      </c>
      <c r="AV1268" s="251">
        <f ca="1">IF(A38taxstdlife="n/a","n/a",IF(A38taxstdlife="",0,IF(AV$3&gt;(A38stdlife+$E1268),((INDEX('PTRM input'!$G$385:$P$434,A38offset,$E1268)-INDEX('PTRM input'!$G$277:$P$326,A38offset,$E1268))*OFFSET($F$7,0,$E1268))-SUM($G1268:AU1268),(((INDEX('PTRM input'!$G$385:$P$434,A38offset,$E1268)-INDEX('PTRM input'!$G$277:$P$326,A38offset,$E1268))*OFFSET($F$7,0,$E1268))-SUM($G1268:AU1268))*(OFFSET('PTRM input'!$G$477,0,$E1268-1)/A38taxstdlife))))</f>
        <v>0</v>
      </c>
      <c r="AW1268" s="251">
        <f ca="1">IF(A38taxstdlife="n/a","n/a",IF(A38taxstdlife="",0,IF(AW$3&gt;(A38stdlife+$E1268),((INDEX('PTRM input'!$G$385:$P$434,A38offset,$E1268)-INDEX('PTRM input'!$G$277:$P$326,A38offset,$E1268))*OFFSET($F$7,0,$E1268))-SUM($G1268:AV1268),(((INDEX('PTRM input'!$G$385:$P$434,A38offset,$E1268)-INDEX('PTRM input'!$G$277:$P$326,A38offset,$E1268))*OFFSET($F$7,0,$E1268))-SUM($G1268:AV1268))*(OFFSET('PTRM input'!$G$477,0,$E1268-1)/A38taxstdlife))))</f>
        <v>0</v>
      </c>
      <c r="AX1268" s="251">
        <f ca="1">IF(A38taxstdlife="n/a","n/a",IF(A38taxstdlife="",0,IF(AX$3&gt;(A38stdlife+$E1268),((INDEX('PTRM input'!$G$385:$P$434,A38offset,$E1268)-INDEX('PTRM input'!$G$277:$P$326,A38offset,$E1268))*OFFSET($F$7,0,$E1268))-SUM($G1268:AW1268),(((INDEX('PTRM input'!$G$385:$P$434,A38offset,$E1268)-INDEX('PTRM input'!$G$277:$P$326,A38offset,$E1268))*OFFSET($F$7,0,$E1268))-SUM($G1268:AW1268))*(OFFSET('PTRM input'!$G$477,0,$E1268-1)/A38taxstdlife))))</f>
        <v>0</v>
      </c>
      <c r="AY1268" s="251">
        <f ca="1">IF(A38taxstdlife="n/a","n/a",IF(A38taxstdlife="",0,IF(AY$3&gt;(A38stdlife+$E1268),((INDEX('PTRM input'!$G$385:$P$434,A38offset,$E1268)-INDEX('PTRM input'!$G$277:$P$326,A38offset,$E1268))*OFFSET($F$7,0,$E1268))-SUM($G1268:AX1268),(((INDEX('PTRM input'!$G$385:$P$434,A38offset,$E1268)-INDEX('PTRM input'!$G$277:$P$326,A38offset,$E1268))*OFFSET($F$7,0,$E1268))-SUM($G1268:AX1268))*(OFFSET('PTRM input'!$G$477,0,$E1268-1)/A38taxstdlife))))</f>
        <v>0</v>
      </c>
      <c r="AZ1268" s="251">
        <f ca="1">IF(A38taxstdlife="n/a","n/a",IF(A38taxstdlife="",0,IF(AZ$3&gt;(A38stdlife+$E1268),((INDEX('PTRM input'!$G$385:$P$434,A38offset,$E1268)-INDEX('PTRM input'!$G$277:$P$326,A38offset,$E1268))*OFFSET($F$7,0,$E1268))-SUM($G1268:AY1268),(((INDEX('PTRM input'!$G$385:$P$434,A38offset,$E1268)-INDEX('PTRM input'!$G$277:$P$326,A38offset,$E1268))*OFFSET($F$7,0,$E1268))-SUM($G1268:AY1268))*(OFFSET('PTRM input'!$G$477,0,$E1268-1)/A38taxstdlife))))</f>
        <v>0</v>
      </c>
      <c r="BA1268" s="251">
        <f ca="1">IF(A38taxstdlife="n/a","n/a",IF(A38taxstdlife="",0,IF(BA$3&gt;(A38stdlife+$E1268),((INDEX('PTRM input'!$G$385:$P$434,A38offset,$E1268)-INDEX('PTRM input'!$G$277:$P$326,A38offset,$E1268))*OFFSET($F$7,0,$E1268))-SUM($G1268:AZ1268),(((INDEX('PTRM input'!$G$385:$P$434,A38offset,$E1268)-INDEX('PTRM input'!$G$277:$P$326,A38offset,$E1268))*OFFSET($F$7,0,$E1268))-SUM($G1268:AZ1268))*(OFFSET('PTRM input'!$G$477,0,$E1268-1)/A38taxstdlife))))</f>
        <v>0</v>
      </c>
      <c r="BB1268" s="251">
        <f ca="1">IF(A38taxstdlife="n/a","n/a",IF(A38taxstdlife="",0,IF(BB$3&gt;(A38stdlife+$E1268),((INDEX('PTRM input'!$G$385:$P$434,A38offset,$E1268)-INDEX('PTRM input'!$G$277:$P$326,A38offset,$E1268))*OFFSET($F$7,0,$E1268))-SUM($G1268:BA1268),(((INDEX('PTRM input'!$G$385:$P$434,A38offset,$E1268)-INDEX('PTRM input'!$G$277:$P$326,A38offset,$E1268))*OFFSET($F$7,0,$E1268))-SUM($G1268:BA1268))*(OFFSET('PTRM input'!$G$477,0,$E1268-1)/A38taxstdlife))))</f>
        <v>0</v>
      </c>
      <c r="BC1268" s="251">
        <f ca="1">IF(A38taxstdlife="n/a","n/a",IF(A38taxstdlife="",0,IF(BC$3&gt;(A38stdlife+$E1268),((INDEX('PTRM input'!$G$385:$P$434,A38offset,$E1268)-INDEX('PTRM input'!$G$277:$P$326,A38offset,$E1268))*OFFSET($F$7,0,$E1268))-SUM($G1268:BB1268),(((INDEX('PTRM input'!$G$385:$P$434,A38offset,$E1268)-INDEX('PTRM input'!$G$277:$P$326,A38offset,$E1268))*OFFSET($F$7,0,$E1268))-SUM($G1268:BB1268))*(OFFSET('PTRM input'!$G$477,0,$E1268-1)/A38taxstdlife))))</f>
        <v>0</v>
      </c>
      <c r="BD1268" s="251">
        <f ca="1">IF(A38taxstdlife="n/a","n/a",IF(A38taxstdlife="",0,IF(BD$3&gt;(A38stdlife+$E1268),((INDEX('PTRM input'!$G$385:$P$434,A38offset,$E1268)-INDEX('PTRM input'!$G$277:$P$326,A38offset,$E1268))*OFFSET($F$7,0,$E1268))-SUM($G1268:BC1268),(((INDEX('PTRM input'!$G$385:$P$434,A38offset,$E1268)-INDEX('PTRM input'!$G$277:$P$326,A38offset,$E1268))*OFFSET($F$7,0,$E1268))-SUM($G1268:BC1268))*(OFFSET('PTRM input'!$G$477,0,$E1268-1)/A38taxstdlife))))</f>
        <v>0</v>
      </c>
      <c r="BE1268" s="251">
        <f ca="1">IF(A38taxstdlife="n/a","n/a",IF(A38taxstdlife="",0,IF(BE$3&gt;(A38stdlife+$E1268),((INDEX('PTRM input'!$G$385:$P$434,A38offset,$E1268)-INDEX('PTRM input'!$G$277:$P$326,A38offset,$E1268))*OFFSET($F$7,0,$E1268))-SUM($G1268:BD1268),(((INDEX('PTRM input'!$G$385:$P$434,A38offset,$E1268)-INDEX('PTRM input'!$G$277:$P$326,A38offset,$E1268))*OFFSET($F$7,0,$E1268))-SUM($G1268:BD1268))*(OFFSET('PTRM input'!$G$477,0,$E1268-1)/A38taxstdlife))))</f>
        <v>0</v>
      </c>
      <c r="BF1268" s="251">
        <f ca="1">IF(A38taxstdlife="n/a","n/a",IF(A38taxstdlife="",0,IF(BF$3&gt;(A38stdlife+$E1268),((INDEX('PTRM input'!$G$385:$P$434,A38offset,$E1268)-INDEX('PTRM input'!$G$277:$P$326,A38offset,$E1268))*OFFSET($F$7,0,$E1268))-SUM($G1268:BE1268),(((INDEX('PTRM input'!$G$385:$P$434,A38offset,$E1268)-INDEX('PTRM input'!$G$277:$P$326,A38offset,$E1268))*OFFSET($F$7,0,$E1268))-SUM($G1268:BE1268))*(OFFSET('PTRM input'!$G$477,0,$E1268-1)/A38taxstdlife))))</f>
        <v>0</v>
      </c>
      <c r="BG1268" s="251">
        <f ca="1">IF(A38taxstdlife="n/a","n/a",IF(A38taxstdlife="",0,IF(BG$3&gt;(A38stdlife+$E1268),((INDEX('PTRM input'!$G$385:$P$434,A38offset,$E1268)-INDEX('PTRM input'!$G$277:$P$326,A38offset,$E1268))*OFFSET($F$7,0,$E1268))-SUM($G1268:BF1268),(((INDEX('PTRM input'!$G$385:$P$434,A38offset,$E1268)-INDEX('PTRM input'!$G$277:$P$326,A38offset,$E1268))*OFFSET($F$7,0,$E1268))-SUM($G1268:BF1268))*(OFFSET('PTRM input'!$G$477,0,$E1268-1)/A38taxstdlife))))</f>
        <v>0</v>
      </c>
      <c r="BH1268" s="251">
        <f ca="1">IF(A38taxstdlife="n/a","n/a",IF(A38taxstdlife="",0,IF(BH$3&gt;(A38stdlife+$E1268),((INDEX('PTRM input'!$G$385:$P$434,A38offset,$E1268)-INDEX('PTRM input'!$G$277:$P$326,A38offset,$E1268))*OFFSET($F$7,0,$E1268))-SUM($G1268:BG1268),(((INDEX('PTRM input'!$G$385:$P$434,A38offset,$E1268)-INDEX('PTRM input'!$G$277:$P$326,A38offset,$E1268))*OFFSET($F$7,0,$E1268))-SUM($G1268:BG1268))*(OFFSET('PTRM input'!$G$477,0,$E1268-1)/A38taxstdlife))))</f>
        <v>0</v>
      </c>
      <c r="BI1268" s="251">
        <f ca="1">IF(A38taxstdlife="n/a","n/a",IF(A38taxstdlife="",0,IF(BI$3&gt;(A38stdlife+$E1268),((INDEX('PTRM input'!$G$385:$P$434,A38offset,$E1268)-INDEX('PTRM input'!$G$277:$P$326,A38offset,$E1268))*OFFSET($F$7,0,$E1268))-SUM($G1268:BH1268),(((INDEX('PTRM input'!$G$385:$P$434,A38offset,$E1268)-INDEX('PTRM input'!$G$277:$P$326,A38offset,$E1268))*OFFSET($F$7,0,$E1268))-SUM($G1268:BH1268))*(OFFSET('PTRM input'!$G$477,0,$E1268-1)/A38taxstdlife))))</f>
        <v>0</v>
      </c>
      <c r="BJ1268" s="116"/>
      <c r="BK1268" s="116"/>
      <c r="BL1268" s="116"/>
      <c r="BM1268" s="116"/>
    </row>
    <row r="1269" spans="1:65" ht="12.75" hidden="1" customHeight="1" outlineLevel="2">
      <c r="A1269" s="366"/>
      <c r="B1269" s="19"/>
      <c r="C1269" s="18"/>
      <c r="D1269" s="760"/>
      <c r="E1269" s="86">
        <v>7</v>
      </c>
      <c r="F1269" s="356"/>
      <c r="G1269" s="434"/>
      <c r="H1269" s="435"/>
      <c r="I1269" s="435"/>
      <c r="J1269" s="435"/>
      <c r="K1269" s="435"/>
      <c r="L1269" s="435"/>
      <c r="M1269" s="619"/>
      <c r="N1269" s="251">
        <f ca="1">IF(A38taxstdlife="n/a","n/a",IF(A38taxstdlife="",0,IF(N$3&gt;(A38stdlife+$E1269),((INDEX('PTRM input'!$G$385:$P$434,A38offset,$E1269)-INDEX('PTRM input'!$G$277:$P$326,A38offset,$E1269))*OFFSET($F$7,0,$E1269))-SUM($G1269:M1269),(((INDEX('PTRM input'!$G$385:$P$434,A38offset,$E1269)-INDEX('PTRM input'!$G$277:$P$326,A38offset,$E1269))*OFFSET($F$7,0,$E1269))-SUM($G1269:M1269))*(OFFSET('PTRM input'!$G$477,0,$E1269-1)/A38taxstdlife))))</f>
        <v>0</v>
      </c>
      <c r="O1269" s="251">
        <f ca="1">IF(A38taxstdlife="n/a","n/a",IF(A38taxstdlife="",0,IF(O$3&gt;(A38stdlife+$E1269),((INDEX('PTRM input'!$G$385:$P$434,A38offset,$E1269)-INDEX('PTRM input'!$G$277:$P$326,A38offset,$E1269))*OFFSET($F$7,0,$E1269))-SUM($G1269:N1269),(((INDEX('PTRM input'!$G$385:$P$434,A38offset,$E1269)-INDEX('PTRM input'!$G$277:$P$326,A38offset,$E1269))*OFFSET($F$7,0,$E1269))-SUM($G1269:N1269))*(OFFSET('PTRM input'!$G$477,0,$E1269-1)/A38taxstdlife))))</f>
        <v>0</v>
      </c>
      <c r="P1269" s="251">
        <f ca="1">IF(A38taxstdlife="n/a","n/a",IF(A38taxstdlife="",0,IF(P$3&gt;(A38stdlife+$E1269),((INDEX('PTRM input'!$G$385:$P$434,A38offset,$E1269)-INDEX('PTRM input'!$G$277:$P$326,A38offset,$E1269))*OFFSET($F$7,0,$E1269))-SUM($G1269:O1269),(((INDEX('PTRM input'!$G$385:$P$434,A38offset,$E1269)-INDEX('PTRM input'!$G$277:$P$326,A38offset,$E1269))*OFFSET($F$7,0,$E1269))-SUM($G1269:O1269))*(OFFSET('PTRM input'!$G$477,0,$E1269-1)/A38taxstdlife))))</f>
        <v>0</v>
      </c>
      <c r="Q1269" s="251">
        <f ca="1">IF(A38taxstdlife="n/a","n/a",IF(A38taxstdlife="",0,IF(Q$3&gt;(A38stdlife+$E1269),((INDEX('PTRM input'!$G$385:$P$434,A38offset,$E1269)-INDEX('PTRM input'!$G$277:$P$326,A38offset,$E1269))*OFFSET($F$7,0,$E1269))-SUM($G1269:P1269),(((INDEX('PTRM input'!$G$385:$P$434,A38offset,$E1269)-INDEX('PTRM input'!$G$277:$P$326,A38offset,$E1269))*OFFSET($F$7,0,$E1269))-SUM($G1269:P1269))*(OFFSET('PTRM input'!$G$477,0,$E1269-1)/A38taxstdlife))))</f>
        <v>0</v>
      </c>
      <c r="R1269" s="251">
        <f ca="1">IF(A38taxstdlife="n/a","n/a",IF(A38taxstdlife="",0,IF(R$3&gt;(A38stdlife+$E1269),((INDEX('PTRM input'!$G$385:$P$434,A38offset,$E1269)-INDEX('PTRM input'!$G$277:$P$326,A38offset,$E1269))*OFFSET($F$7,0,$E1269))-SUM($G1269:Q1269),(((INDEX('PTRM input'!$G$385:$P$434,A38offset,$E1269)-INDEX('PTRM input'!$G$277:$P$326,A38offset,$E1269))*OFFSET($F$7,0,$E1269))-SUM($G1269:Q1269))*(OFFSET('PTRM input'!$G$477,0,$E1269-1)/A38taxstdlife))))</f>
        <v>0</v>
      </c>
      <c r="S1269" s="251">
        <f ca="1">IF(A38taxstdlife="n/a","n/a",IF(A38taxstdlife="",0,IF(S$3&gt;(A38stdlife+$E1269),((INDEX('PTRM input'!$G$385:$P$434,A38offset,$E1269)-INDEX('PTRM input'!$G$277:$P$326,A38offset,$E1269))*OFFSET($F$7,0,$E1269))-SUM($G1269:R1269),(((INDEX('PTRM input'!$G$385:$P$434,A38offset,$E1269)-INDEX('PTRM input'!$G$277:$P$326,A38offset,$E1269))*OFFSET($F$7,0,$E1269))-SUM($G1269:R1269))*(OFFSET('PTRM input'!$G$477,0,$E1269-1)/A38taxstdlife))))</f>
        <v>0</v>
      </c>
      <c r="T1269" s="251">
        <f ca="1">IF(A38taxstdlife="n/a","n/a",IF(A38taxstdlife="",0,IF(T$3&gt;(A38stdlife+$E1269),((INDEX('PTRM input'!$G$385:$P$434,A38offset,$E1269)-INDEX('PTRM input'!$G$277:$P$326,A38offset,$E1269))*OFFSET($F$7,0,$E1269))-SUM($G1269:S1269),(((INDEX('PTRM input'!$G$385:$P$434,A38offset,$E1269)-INDEX('PTRM input'!$G$277:$P$326,A38offset,$E1269))*OFFSET($F$7,0,$E1269))-SUM($G1269:S1269))*(OFFSET('PTRM input'!$G$477,0,$E1269-1)/A38taxstdlife))))</f>
        <v>0</v>
      </c>
      <c r="U1269" s="251">
        <f ca="1">IF(A38taxstdlife="n/a","n/a",IF(A38taxstdlife="",0,IF(U$3&gt;(A38stdlife+$E1269),((INDEX('PTRM input'!$G$385:$P$434,A38offset,$E1269)-INDEX('PTRM input'!$G$277:$P$326,A38offset,$E1269))*OFFSET($F$7,0,$E1269))-SUM($G1269:T1269),(((INDEX('PTRM input'!$G$385:$P$434,A38offset,$E1269)-INDEX('PTRM input'!$G$277:$P$326,A38offset,$E1269))*OFFSET($F$7,0,$E1269))-SUM($G1269:T1269))*(OFFSET('PTRM input'!$G$477,0,$E1269-1)/A38taxstdlife))))</f>
        <v>0</v>
      </c>
      <c r="V1269" s="251">
        <f ca="1">IF(A38taxstdlife="n/a","n/a",IF(A38taxstdlife="",0,IF(V$3&gt;(A38stdlife+$E1269),((INDEX('PTRM input'!$G$385:$P$434,A38offset,$E1269)-INDEX('PTRM input'!$G$277:$P$326,A38offset,$E1269))*OFFSET($F$7,0,$E1269))-SUM($G1269:U1269),(((INDEX('PTRM input'!$G$385:$P$434,A38offset,$E1269)-INDEX('PTRM input'!$G$277:$P$326,A38offset,$E1269))*OFFSET($F$7,0,$E1269))-SUM($G1269:U1269))*(OFFSET('PTRM input'!$G$477,0,$E1269-1)/A38taxstdlife))))</f>
        <v>0</v>
      </c>
      <c r="W1269" s="251">
        <f ca="1">IF(A38taxstdlife="n/a","n/a",IF(A38taxstdlife="",0,IF(W$3&gt;(A38stdlife+$E1269),((INDEX('PTRM input'!$G$385:$P$434,A38offset,$E1269)-INDEX('PTRM input'!$G$277:$P$326,A38offset,$E1269))*OFFSET($F$7,0,$E1269))-SUM($G1269:V1269),(((INDEX('PTRM input'!$G$385:$P$434,A38offset,$E1269)-INDEX('PTRM input'!$G$277:$P$326,A38offset,$E1269))*OFFSET($F$7,0,$E1269))-SUM($G1269:V1269))*(OFFSET('PTRM input'!$G$477,0,$E1269-1)/A38taxstdlife))))</f>
        <v>0</v>
      </c>
      <c r="X1269" s="251">
        <f ca="1">IF(A38taxstdlife="n/a","n/a",IF(A38taxstdlife="",0,IF(X$3&gt;(A38stdlife+$E1269),((INDEX('PTRM input'!$G$385:$P$434,A38offset,$E1269)-INDEX('PTRM input'!$G$277:$P$326,A38offset,$E1269))*OFFSET($F$7,0,$E1269))-SUM($G1269:W1269),(((INDEX('PTRM input'!$G$385:$P$434,A38offset,$E1269)-INDEX('PTRM input'!$G$277:$P$326,A38offset,$E1269))*OFFSET($F$7,0,$E1269))-SUM($G1269:W1269))*(OFFSET('PTRM input'!$G$477,0,$E1269-1)/A38taxstdlife))))</f>
        <v>0</v>
      </c>
      <c r="Y1269" s="251">
        <f ca="1">IF(A38taxstdlife="n/a","n/a",IF(A38taxstdlife="",0,IF(Y$3&gt;(A38stdlife+$E1269),((INDEX('PTRM input'!$G$385:$P$434,A38offset,$E1269)-INDEX('PTRM input'!$G$277:$P$326,A38offset,$E1269))*OFFSET($F$7,0,$E1269))-SUM($G1269:X1269),(((INDEX('PTRM input'!$G$385:$P$434,A38offset,$E1269)-INDEX('PTRM input'!$G$277:$P$326,A38offset,$E1269))*OFFSET($F$7,0,$E1269))-SUM($G1269:X1269))*(OFFSET('PTRM input'!$G$477,0,$E1269-1)/A38taxstdlife))))</f>
        <v>0</v>
      </c>
      <c r="Z1269" s="251">
        <f ca="1">IF(A38taxstdlife="n/a","n/a",IF(A38taxstdlife="",0,IF(Z$3&gt;(A38stdlife+$E1269),((INDEX('PTRM input'!$G$385:$P$434,A38offset,$E1269)-INDEX('PTRM input'!$G$277:$P$326,A38offset,$E1269))*OFFSET($F$7,0,$E1269))-SUM($G1269:Y1269),(((INDEX('PTRM input'!$G$385:$P$434,A38offset,$E1269)-INDEX('PTRM input'!$G$277:$P$326,A38offset,$E1269))*OFFSET($F$7,0,$E1269))-SUM($G1269:Y1269))*(OFFSET('PTRM input'!$G$477,0,$E1269-1)/A38taxstdlife))))</f>
        <v>0</v>
      </c>
      <c r="AA1269" s="251">
        <f ca="1">IF(A38taxstdlife="n/a","n/a",IF(A38taxstdlife="",0,IF(AA$3&gt;(A38stdlife+$E1269),((INDEX('PTRM input'!$G$385:$P$434,A38offset,$E1269)-INDEX('PTRM input'!$G$277:$P$326,A38offset,$E1269))*OFFSET($F$7,0,$E1269))-SUM($G1269:Z1269),(((INDEX('PTRM input'!$G$385:$P$434,A38offset,$E1269)-INDEX('PTRM input'!$G$277:$P$326,A38offset,$E1269))*OFFSET($F$7,0,$E1269))-SUM($G1269:Z1269))*(OFFSET('PTRM input'!$G$477,0,$E1269-1)/A38taxstdlife))))</f>
        <v>0</v>
      </c>
      <c r="AB1269" s="251">
        <f ca="1">IF(A38taxstdlife="n/a","n/a",IF(A38taxstdlife="",0,IF(AB$3&gt;(A38stdlife+$E1269),((INDEX('PTRM input'!$G$385:$P$434,A38offset,$E1269)-INDEX('PTRM input'!$G$277:$P$326,A38offset,$E1269))*OFFSET($F$7,0,$E1269))-SUM($G1269:AA1269),(((INDEX('PTRM input'!$G$385:$P$434,A38offset,$E1269)-INDEX('PTRM input'!$G$277:$P$326,A38offset,$E1269))*OFFSET($F$7,0,$E1269))-SUM($G1269:AA1269))*(OFFSET('PTRM input'!$G$477,0,$E1269-1)/A38taxstdlife))))</f>
        <v>0</v>
      </c>
      <c r="AC1269" s="251">
        <f ca="1">IF(A38taxstdlife="n/a","n/a",IF(A38taxstdlife="",0,IF(AC$3&gt;(A38stdlife+$E1269),((INDEX('PTRM input'!$G$385:$P$434,A38offset,$E1269)-INDEX('PTRM input'!$G$277:$P$326,A38offset,$E1269))*OFFSET($F$7,0,$E1269))-SUM($G1269:AB1269),(((INDEX('PTRM input'!$G$385:$P$434,A38offset,$E1269)-INDEX('PTRM input'!$G$277:$P$326,A38offset,$E1269))*OFFSET($F$7,0,$E1269))-SUM($G1269:AB1269))*(OFFSET('PTRM input'!$G$477,0,$E1269-1)/A38taxstdlife))))</f>
        <v>0</v>
      </c>
      <c r="AD1269" s="251">
        <f ca="1">IF(A38taxstdlife="n/a","n/a",IF(A38taxstdlife="",0,IF(AD$3&gt;(A38stdlife+$E1269),((INDEX('PTRM input'!$G$385:$P$434,A38offset,$E1269)-INDEX('PTRM input'!$G$277:$P$326,A38offset,$E1269))*OFFSET($F$7,0,$E1269))-SUM($G1269:AC1269),(((INDEX('PTRM input'!$G$385:$P$434,A38offset,$E1269)-INDEX('PTRM input'!$G$277:$P$326,A38offset,$E1269))*OFFSET($F$7,0,$E1269))-SUM($G1269:AC1269))*(OFFSET('PTRM input'!$G$477,0,$E1269-1)/A38taxstdlife))))</f>
        <v>0</v>
      </c>
      <c r="AE1269" s="251">
        <f ca="1">IF(A38taxstdlife="n/a","n/a",IF(A38taxstdlife="",0,IF(AE$3&gt;(A38stdlife+$E1269),((INDEX('PTRM input'!$G$385:$P$434,A38offset,$E1269)-INDEX('PTRM input'!$G$277:$P$326,A38offset,$E1269))*OFFSET($F$7,0,$E1269))-SUM($G1269:AD1269),(((INDEX('PTRM input'!$G$385:$P$434,A38offset,$E1269)-INDEX('PTRM input'!$G$277:$P$326,A38offset,$E1269))*OFFSET($F$7,0,$E1269))-SUM($G1269:AD1269))*(OFFSET('PTRM input'!$G$477,0,$E1269-1)/A38taxstdlife))))</f>
        <v>0</v>
      </c>
      <c r="AF1269" s="251">
        <f ca="1">IF(A38taxstdlife="n/a","n/a",IF(A38taxstdlife="",0,IF(AF$3&gt;(A38stdlife+$E1269),((INDEX('PTRM input'!$G$385:$P$434,A38offset,$E1269)-INDEX('PTRM input'!$G$277:$P$326,A38offset,$E1269))*OFFSET($F$7,0,$E1269))-SUM($G1269:AE1269),(((INDEX('PTRM input'!$G$385:$P$434,A38offset,$E1269)-INDEX('PTRM input'!$G$277:$P$326,A38offset,$E1269))*OFFSET($F$7,0,$E1269))-SUM($G1269:AE1269))*(OFFSET('PTRM input'!$G$477,0,$E1269-1)/A38taxstdlife))))</f>
        <v>0</v>
      </c>
      <c r="AG1269" s="251">
        <f ca="1">IF(A38taxstdlife="n/a","n/a",IF(A38taxstdlife="",0,IF(AG$3&gt;(A38stdlife+$E1269),((INDEX('PTRM input'!$G$385:$P$434,A38offset,$E1269)-INDEX('PTRM input'!$G$277:$P$326,A38offset,$E1269))*OFFSET($F$7,0,$E1269))-SUM($G1269:AF1269),(((INDEX('PTRM input'!$G$385:$P$434,A38offset,$E1269)-INDEX('PTRM input'!$G$277:$P$326,A38offset,$E1269))*OFFSET($F$7,0,$E1269))-SUM($G1269:AF1269))*(OFFSET('PTRM input'!$G$477,0,$E1269-1)/A38taxstdlife))))</f>
        <v>0</v>
      </c>
      <c r="AH1269" s="251">
        <f ca="1">IF(A38taxstdlife="n/a","n/a",IF(A38taxstdlife="",0,IF(AH$3&gt;(A38stdlife+$E1269),((INDEX('PTRM input'!$G$385:$P$434,A38offset,$E1269)-INDEX('PTRM input'!$G$277:$P$326,A38offset,$E1269))*OFFSET($F$7,0,$E1269))-SUM($G1269:AG1269),(((INDEX('PTRM input'!$G$385:$P$434,A38offset,$E1269)-INDEX('PTRM input'!$G$277:$P$326,A38offset,$E1269))*OFFSET($F$7,0,$E1269))-SUM($G1269:AG1269))*(OFFSET('PTRM input'!$G$477,0,$E1269-1)/A38taxstdlife))))</f>
        <v>0</v>
      </c>
      <c r="AI1269" s="251">
        <f ca="1">IF(A38taxstdlife="n/a","n/a",IF(A38taxstdlife="",0,IF(AI$3&gt;(A38stdlife+$E1269),((INDEX('PTRM input'!$G$385:$P$434,A38offset,$E1269)-INDEX('PTRM input'!$G$277:$P$326,A38offset,$E1269))*OFFSET($F$7,0,$E1269))-SUM($G1269:AH1269),(((INDEX('PTRM input'!$G$385:$P$434,A38offset,$E1269)-INDEX('PTRM input'!$G$277:$P$326,A38offset,$E1269))*OFFSET($F$7,0,$E1269))-SUM($G1269:AH1269))*(OFFSET('PTRM input'!$G$477,0,$E1269-1)/A38taxstdlife))))</f>
        <v>0</v>
      </c>
      <c r="AJ1269" s="251">
        <f ca="1">IF(A38taxstdlife="n/a","n/a",IF(A38taxstdlife="",0,IF(AJ$3&gt;(A38stdlife+$E1269),((INDEX('PTRM input'!$G$385:$P$434,A38offset,$E1269)-INDEX('PTRM input'!$G$277:$P$326,A38offset,$E1269))*OFFSET($F$7,0,$E1269))-SUM($G1269:AI1269),(((INDEX('PTRM input'!$G$385:$P$434,A38offset,$E1269)-INDEX('PTRM input'!$G$277:$P$326,A38offset,$E1269))*OFFSET($F$7,0,$E1269))-SUM($G1269:AI1269))*(OFFSET('PTRM input'!$G$477,0,$E1269-1)/A38taxstdlife))))</f>
        <v>0</v>
      </c>
      <c r="AK1269" s="251">
        <f ca="1">IF(A38taxstdlife="n/a","n/a",IF(A38taxstdlife="",0,IF(AK$3&gt;(A38stdlife+$E1269),((INDEX('PTRM input'!$G$385:$P$434,A38offset,$E1269)-INDEX('PTRM input'!$G$277:$P$326,A38offset,$E1269))*OFFSET($F$7,0,$E1269))-SUM($G1269:AJ1269),(((INDEX('PTRM input'!$G$385:$P$434,A38offset,$E1269)-INDEX('PTRM input'!$G$277:$P$326,A38offset,$E1269))*OFFSET($F$7,0,$E1269))-SUM($G1269:AJ1269))*(OFFSET('PTRM input'!$G$477,0,$E1269-1)/A38taxstdlife))))</f>
        <v>0</v>
      </c>
      <c r="AL1269" s="251">
        <f ca="1">IF(A38taxstdlife="n/a","n/a",IF(A38taxstdlife="",0,IF(AL$3&gt;(A38stdlife+$E1269),((INDEX('PTRM input'!$G$385:$P$434,A38offset,$E1269)-INDEX('PTRM input'!$G$277:$P$326,A38offset,$E1269))*OFFSET($F$7,0,$E1269))-SUM($G1269:AK1269),(((INDEX('PTRM input'!$G$385:$P$434,A38offset,$E1269)-INDEX('PTRM input'!$G$277:$P$326,A38offset,$E1269))*OFFSET($F$7,0,$E1269))-SUM($G1269:AK1269))*(OFFSET('PTRM input'!$G$477,0,$E1269-1)/A38taxstdlife))))</f>
        <v>0</v>
      </c>
      <c r="AM1269" s="251">
        <f ca="1">IF(A38taxstdlife="n/a","n/a",IF(A38taxstdlife="",0,IF(AM$3&gt;(A38stdlife+$E1269),((INDEX('PTRM input'!$G$385:$P$434,A38offset,$E1269)-INDEX('PTRM input'!$G$277:$P$326,A38offset,$E1269))*OFFSET($F$7,0,$E1269))-SUM($G1269:AL1269),(((INDEX('PTRM input'!$G$385:$P$434,A38offset,$E1269)-INDEX('PTRM input'!$G$277:$P$326,A38offset,$E1269))*OFFSET($F$7,0,$E1269))-SUM($G1269:AL1269))*(OFFSET('PTRM input'!$G$477,0,$E1269-1)/A38taxstdlife))))</f>
        <v>0</v>
      </c>
      <c r="AN1269" s="251">
        <f ca="1">IF(A38taxstdlife="n/a","n/a",IF(A38taxstdlife="",0,IF(AN$3&gt;(A38stdlife+$E1269),((INDEX('PTRM input'!$G$385:$P$434,A38offset,$E1269)-INDEX('PTRM input'!$G$277:$P$326,A38offset,$E1269))*OFFSET($F$7,0,$E1269))-SUM($G1269:AM1269),(((INDEX('PTRM input'!$G$385:$P$434,A38offset,$E1269)-INDEX('PTRM input'!$G$277:$P$326,A38offset,$E1269))*OFFSET($F$7,0,$E1269))-SUM($G1269:AM1269))*(OFFSET('PTRM input'!$G$477,0,$E1269-1)/A38taxstdlife))))</f>
        <v>0</v>
      </c>
      <c r="AO1269" s="251">
        <f ca="1">IF(A38taxstdlife="n/a","n/a",IF(A38taxstdlife="",0,IF(AO$3&gt;(A38stdlife+$E1269),((INDEX('PTRM input'!$G$385:$P$434,A38offset,$E1269)-INDEX('PTRM input'!$G$277:$P$326,A38offset,$E1269))*OFFSET($F$7,0,$E1269))-SUM($G1269:AN1269),(((INDEX('PTRM input'!$G$385:$P$434,A38offset,$E1269)-INDEX('PTRM input'!$G$277:$P$326,A38offset,$E1269))*OFFSET($F$7,0,$E1269))-SUM($G1269:AN1269))*(OFFSET('PTRM input'!$G$477,0,$E1269-1)/A38taxstdlife))))</f>
        <v>0</v>
      </c>
      <c r="AP1269" s="251">
        <f ca="1">IF(A38taxstdlife="n/a","n/a",IF(A38taxstdlife="",0,IF(AP$3&gt;(A38stdlife+$E1269),((INDEX('PTRM input'!$G$385:$P$434,A38offset,$E1269)-INDEX('PTRM input'!$G$277:$P$326,A38offset,$E1269))*OFFSET($F$7,0,$E1269))-SUM($G1269:AO1269),(((INDEX('PTRM input'!$G$385:$P$434,A38offset,$E1269)-INDEX('PTRM input'!$G$277:$P$326,A38offset,$E1269))*OFFSET($F$7,0,$E1269))-SUM($G1269:AO1269))*(OFFSET('PTRM input'!$G$477,0,$E1269-1)/A38taxstdlife))))</f>
        <v>0</v>
      </c>
      <c r="AQ1269" s="251">
        <f ca="1">IF(A38taxstdlife="n/a","n/a",IF(A38taxstdlife="",0,IF(AQ$3&gt;(A38stdlife+$E1269),((INDEX('PTRM input'!$G$385:$P$434,A38offset,$E1269)-INDEX('PTRM input'!$G$277:$P$326,A38offset,$E1269))*OFFSET($F$7,0,$E1269))-SUM($G1269:AP1269),(((INDEX('PTRM input'!$G$385:$P$434,A38offset,$E1269)-INDEX('PTRM input'!$G$277:$P$326,A38offset,$E1269))*OFFSET($F$7,0,$E1269))-SUM($G1269:AP1269))*(OFFSET('PTRM input'!$G$477,0,$E1269-1)/A38taxstdlife))))</f>
        <v>0</v>
      </c>
      <c r="AR1269" s="251">
        <f ca="1">IF(A38taxstdlife="n/a","n/a",IF(A38taxstdlife="",0,IF(AR$3&gt;(A38stdlife+$E1269),((INDEX('PTRM input'!$G$385:$P$434,A38offset,$E1269)-INDEX('PTRM input'!$G$277:$P$326,A38offset,$E1269))*OFFSET($F$7,0,$E1269))-SUM($G1269:AQ1269),(((INDEX('PTRM input'!$G$385:$P$434,A38offset,$E1269)-INDEX('PTRM input'!$G$277:$P$326,A38offset,$E1269))*OFFSET($F$7,0,$E1269))-SUM($G1269:AQ1269))*(OFFSET('PTRM input'!$G$477,0,$E1269-1)/A38taxstdlife))))</f>
        <v>0</v>
      </c>
      <c r="AS1269" s="251">
        <f ca="1">IF(A38taxstdlife="n/a","n/a",IF(A38taxstdlife="",0,IF(AS$3&gt;(A38stdlife+$E1269),((INDEX('PTRM input'!$G$385:$P$434,A38offset,$E1269)-INDEX('PTRM input'!$G$277:$P$326,A38offset,$E1269))*OFFSET($F$7,0,$E1269))-SUM($G1269:AR1269),(((INDEX('PTRM input'!$G$385:$P$434,A38offset,$E1269)-INDEX('PTRM input'!$G$277:$P$326,A38offset,$E1269))*OFFSET($F$7,0,$E1269))-SUM($G1269:AR1269))*(OFFSET('PTRM input'!$G$477,0,$E1269-1)/A38taxstdlife))))</f>
        <v>0</v>
      </c>
      <c r="AT1269" s="251">
        <f ca="1">IF(A38taxstdlife="n/a","n/a",IF(A38taxstdlife="",0,IF(AT$3&gt;(A38stdlife+$E1269),((INDEX('PTRM input'!$G$385:$P$434,A38offset,$E1269)-INDEX('PTRM input'!$G$277:$P$326,A38offset,$E1269))*OFFSET($F$7,0,$E1269))-SUM($G1269:AS1269),(((INDEX('PTRM input'!$G$385:$P$434,A38offset,$E1269)-INDEX('PTRM input'!$G$277:$P$326,A38offset,$E1269))*OFFSET($F$7,0,$E1269))-SUM($G1269:AS1269))*(OFFSET('PTRM input'!$G$477,0,$E1269-1)/A38taxstdlife))))</f>
        <v>0</v>
      </c>
      <c r="AU1269" s="251">
        <f ca="1">IF(A38taxstdlife="n/a","n/a",IF(A38taxstdlife="",0,IF(AU$3&gt;(A38stdlife+$E1269),((INDEX('PTRM input'!$G$385:$P$434,A38offset,$E1269)-INDEX('PTRM input'!$G$277:$P$326,A38offset,$E1269))*OFFSET($F$7,0,$E1269))-SUM($G1269:AT1269),(((INDEX('PTRM input'!$G$385:$P$434,A38offset,$E1269)-INDEX('PTRM input'!$G$277:$P$326,A38offset,$E1269))*OFFSET($F$7,0,$E1269))-SUM($G1269:AT1269))*(OFFSET('PTRM input'!$G$477,0,$E1269-1)/A38taxstdlife))))</f>
        <v>0</v>
      </c>
      <c r="AV1269" s="251">
        <f ca="1">IF(A38taxstdlife="n/a","n/a",IF(A38taxstdlife="",0,IF(AV$3&gt;(A38stdlife+$E1269),((INDEX('PTRM input'!$G$385:$P$434,A38offset,$E1269)-INDEX('PTRM input'!$G$277:$P$326,A38offset,$E1269))*OFFSET($F$7,0,$E1269))-SUM($G1269:AU1269),(((INDEX('PTRM input'!$G$385:$P$434,A38offset,$E1269)-INDEX('PTRM input'!$G$277:$P$326,A38offset,$E1269))*OFFSET($F$7,0,$E1269))-SUM($G1269:AU1269))*(OFFSET('PTRM input'!$G$477,0,$E1269-1)/A38taxstdlife))))</f>
        <v>0</v>
      </c>
      <c r="AW1269" s="251">
        <f ca="1">IF(A38taxstdlife="n/a","n/a",IF(A38taxstdlife="",0,IF(AW$3&gt;(A38stdlife+$E1269),((INDEX('PTRM input'!$G$385:$P$434,A38offset,$E1269)-INDEX('PTRM input'!$G$277:$P$326,A38offset,$E1269))*OFFSET($F$7,0,$E1269))-SUM($G1269:AV1269),(((INDEX('PTRM input'!$G$385:$P$434,A38offset,$E1269)-INDEX('PTRM input'!$G$277:$P$326,A38offset,$E1269))*OFFSET($F$7,0,$E1269))-SUM($G1269:AV1269))*(OFFSET('PTRM input'!$G$477,0,$E1269-1)/A38taxstdlife))))</f>
        <v>0</v>
      </c>
      <c r="AX1269" s="251">
        <f ca="1">IF(A38taxstdlife="n/a","n/a",IF(A38taxstdlife="",0,IF(AX$3&gt;(A38stdlife+$E1269),((INDEX('PTRM input'!$G$385:$P$434,A38offset,$E1269)-INDEX('PTRM input'!$G$277:$P$326,A38offset,$E1269))*OFFSET($F$7,0,$E1269))-SUM($G1269:AW1269),(((INDEX('PTRM input'!$G$385:$P$434,A38offset,$E1269)-INDEX('PTRM input'!$G$277:$P$326,A38offset,$E1269))*OFFSET($F$7,0,$E1269))-SUM($G1269:AW1269))*(OFFSET('PTRM input'!$G$477,0,$E1269-1)/A38taxstdlife))))</f>
        <v>0</v>
      </c>
      <c r="AY1269" s="251">
        <f ca="1">IF(A38taxstdlife="n/a","n/a",IF(A38taxstdlife="",0,IF(AY$3&gt;(A38stdlife+$E1269),((INDEX('PTRM input'!$G$385:$P$434,A38offset,$E1269)-INDEX('PTRM input'!$G$277:$P$326,A38offset,$E1269))*OFFSET($F$7,0,$E1269))-SUM($G1269:AX1269),(((INDEX('PTRM input'!$G$385:$P$434,A38offset,$E1269)-INDEX('PTRM input'!$G$277:$P$326,A38offset,$E1269))*OFFSET($F$7,0,$E1269))-SUM($G1269:AX1269))*(OFFSET('PTRM input'!$G$477,0,$E1269-1)/A38taxstdlife))))</f>
        <v>0</v>
      </c>
      <c r="AZ1269" s="251">
        <f ca="1">IF(A38taxstdlife="n/a","n/a",IF(A38taxstdlife="",0,IF(AZ$3&gt;(A38stdlife+$E1269),((INDEX('PTRM input'!$G$385:$P$434,A38offset,$E1269)-INDEX('PTRM input'!$G$277:$P$326,A38offset,$E1269))*OFFSET($F$7,0,$E1269))-SUM($G1269:AY1269),(((INDEX('PTRM input'!$G$385:$P$434,A38offset,$E1269)-INDEX('PTRM input'!$G$277:$P$326,A38offset,$E1269))*OFFSET($F$7,0,$E1269))-SUM($G1269:AY1269))*(OFFSET('PTRM input'!$G$477,0,$E1269-1)/A38taxstdlife))))</f>
        <v>0</v>
      </c>
      <c r="BA1269" s="251">
        <f ca="1">IF(A38taxstdlife="n/a","n/a",IF(A38taxstdlife="",0,IF(BA$3&gt;(A38stdlife+$E1269),((INDEX('PTRM input'!$G$385:$P$434,A38offset,$E1269)-INDEX('PTRM input'!$G$277:$P$326,A38offset,$E1269))*OFFSET($F$7,0,$E1269))-SUM($G1269:AZ1269),(((INDEX('PTRM input'!$G$385:$P$434,A38offset,$E1269)-INDEX('PTRM input'!$G$277:$P$326,A38offset,$E1269))*OFFSET($F$7,0,$E1269))-SUM($G1269:AZ1269))*(OFFSET('PTRM input'!$G$477,0,$E1269-1)/A38taxstdlife))))</f>
        <v>0</v>
      </c>
      <c r="BB1269" s="251">
        <f ca="1">IF(A38taxstdlife="n/a","n/a",IF(A38taxstdlife="",0,IF(BB$3&gt;(A38stdlife+$E1269),((INDEX('PTRM input'!$G$385:$P$434,A38offset,$E1269)-INDEX('PTRM input'!$G$277:$P$326,A38offset,$E1269))*OFFSET($F$7,0,$E1269))-SUM($G1269:BA1269),(((INDEX('PTRM input'!$G$385:$P$434,A38offset,$E1269)-INDEX('PTRM input'!$G$277:$P$326,A38offset,$E1269))*OFFSET($F$7,0,$E1269))-SUM($G1269:BA1269))*(OFFSET('PTRM input'!$G$477,0,$E1269-1)/A38taxstdlife))))</f>
        <v>0</v>
      </c>
      <c r="BC1269" s="251">
        <f ca="1">IF(A38taxstdlife="n/a","n/a",IF(A38taxstdlife="",0,IF(BC$3&gt;(A38stdlife+$E1269),((INDEX('PTRM input'!$G$385:$P$434,A38offset,$E1269)-INDEX('PTRM input'!$G$277:$P$326,A38offset,$E1269))*OFFSET($F$7,0,$E1269))-SUM($G1269:BB1269),(((INDEX('PTRM input'!$G$385:$P$434,A38offset,$E1269)-INDEX('PTRM input'!$G$277:$P$326,A38offset,$E1269))*OFFSET($F$7,0,$E1269))-SUM($G1269:BB1269))*(OFFSET('PTRM input'!$G$477,0,$E1269-1)/A38taxstdlife))))</f>
        <v>0</v>
      </c>
      <c r="BD1269" s="251">
        <f ca="1">IF(A38taxstdlife="n/a","n/a",IF(A38taxstdlife="",0,IF(BD$3&gt;(A38stdlife+$E1269),((INDEX('PTRM input'!$G$385:$P$434,A38offset,$E1269)-INDEX('PTRM input'!$G$277:$P$326,A38offset,$E1269))*OFFSET($F$7,0,$E1269))-SUM($G1269:BC1269),(((INDEX('PTRM input'!$G$385:$P$434,A38offset,$E1269)-INDEX('PTRM input'!$G$277:$P$326,A38offset,$E1269))*OFFSET($F$7,0,$E1269))-SUM($G1269:BC1269))*(OFFSET('PTRM input'!$G$477,0,$E1269-1)/A38taxstdlife))))</f>
        <v>0</v>
      </c>
      <c r="BE1269" s="251">
        <f ca="1">IF(A38taxstdlife="n/a","n/a",IF(A38taxstdlife="",0,IF(BE$3&gt;(A38stdlife+$E1269),((INDEX('PTRM input'!$G$385:$P$434,A38offset,$E1269)-INDEX('PTRM input'!$G$277:$P$326,A38offset,$E1269))*OFFSET($F$7,0,$E1269))-SUM($G1269:BD1269),(((INDEX('PTRM input'!$G$385:$P$434,A38offset,$E1269)-INDEX('PTRM input'!$G$277:$P$326,A38offset,$E1269))*OFFSET($F$7,0,$E1269))-SUM($G1269:BD1269))*(OFFSET('PTRM input'!$G$477,0,$E1269-1)/A38taxstdlife))))</f>
        <v>0</v>
      </c>
      <c r="BF1269" s="251">
        <f ca="1">IF(A38taxstdlife="n/a","n/a",IF(A38taxstdlife="",0,IF(BF$3&gt;(A38stdlife+$E1269),((INDEX('PTRM input'!$G$385:$P$434,A38offset,$E1269)-INDEX('PTRM input'!$G$277:$P$326,A38offset,$E1269))*OFFSET($F$7,0,$E1269))-SUM($G1269:BE1269),(((INDEX('PTRM input'!$G$385:$P$434,A38offset,$E1269)-INDEX('PTRM input'!$G$277:$P$326,A38offset,$E1269))*OFFSET($F$7,0,$E1269))-SUM($G1269:BE1269))*(OFFSET('PTRM input'!$G$477,0,$E1269-1)/A38taxstdlife))))</f>
        <v>0</v>
      </c>
      <c r="BG1269" s="251">
        <f ca="1">IF(A38taxstdlife="n/a","n/a",IF(A38taxstdlife="",0,IF(BG$3&gt;(A38stdlife+$E1269),((INDEX('PTRM input'!$G$385:$P$434,A38offset,$E1269)-INDEX('PTRM input'!$G$277:$P$326,A38offset,$E1269))*OFFSET($F$7,0,$E1269))-SUM($G1269:BF1269),(((INDEX('PTRM input'!$G$385:$P$434,A38offset,$E1269)-INDEX('PTRM input'!$G$277:$P$326,A38offset,$E1269))*OFFSET($F$7,0,$E1269))-SUM($G1269:BF1269))*(OFFSET('PTRM input'!$G$477,0,$E1269-1)/A38taxstdlife))))</f>
        <v>0</v>
      </c>
      <c r="BH1269" s="251">
        <f ca="1">IF(A38taxstdlife="n/a","n/a",IF(A38taxstdlife="",0,IF(BH$3&gt;(A38stdlife+$E1269),((INDEX('PTRM input'!$G$385:$P$434,A38offset,$E1269)-INDEX('PTRM input'!$G$277:$P$326,A38offset,$E1269))*OFFSET($F$7,0,$E1269))-SUM($G1269:BG1269),(((INDEX('PTRM input'!$G$385:$P$434,A38offset,$E1269)-INDEX('PTRM input'!$G$277:$P$326,A38offset,$E1269))*OFFSET($F$7,0,$E1269))-SUM($G1269:BG1269))*(OFFSET('PTRM input'!$G$477,0,$E1269-1)/A38taxstdlife))))</f>
        <v>0</v>
      </c>
      <c r="BI1269" s="251">
        <f ca="1">IF(A38taxstdlife="n/a","n/a",IF(A38taxstdlife="",0,IF(BI$3&gt;(A38stdlife+$E1269),((INDEX('PTRM input'!$G$385:$P$434,A38offset,$E1269)-INDEX('PTRM input'!$G$277:$P$326,A38offset,$E1269))*OFFSET($F$7,0,$E1269))-SUM($G1269:BH1269),(((INDEX('PTRM input'!$G$385:$P$434,A38offset,$E1269)-INDEX('PTRM input'!$G$277:$P$326,A38offset,$E1269))*OFFSET($F$7,0,$E1269))-SUM($G1269:BH1269))*(OFFSET('PTRM input'!$G$477,0,$E1269-1)/A38taxstdlife))))</f>
        <v>0</v>
      </c>
      <c r="BJ1269" s="116"/>
      <c r="BK1269" s="116"/>
      <c r="BL1269" s="116"/>
      <c r="BM1269" s="116"/>
    </row>
    <row r="1270" spans="1:65" ht="12.75" hidden="1" customHeight="1" outlineLevel="2">
      <c r="A1270" s="366"/>
      <c r="B1270" s="19"/>
      <c r="C1270" s="18"/>
      <c r="D1270" s="760"/>
      <c r="E1270" s="86">
        <v>8</v>
      </c>
      <c r="F1270" s="356"/>
      <c r="G1270" s="434"/>
      <c r="H1270" s="435"/>
      <c r="I1270" s="435"/>
      <c r="J1270" s="435"/>
      <c r="K1270" s="435"/>
      <c r="L1270" s="435"/>
      <c r="M1270" s="435"/>
      <c r="N1270" s="619"/>
      <c r="O1270" s="251">
        <f ca="1">IF(A38taxstdlife="n/a","n/a",IF(A38taxstdlife="",0,IF(O$3&gt;(A38stdlife+$E1270),((INDEX('PTRM input'!$G$385:$P$434,A38offset,$E1270)-INDEX('PTRM input'!$G$277:$P$326,A38offset,$E1270))*OFFSET($F$7,0,$E1270))-SUM($G1270:N1270),(((INDEX('PTRM input'!$G$385:$P$434,A38offset,$E1270)-INDEX('PTRM input'!$G$277:$P$326,A38offset,$E1270))*OFFSET($F$7,0,$E1270))-SUM($G1270:N1270))*(OFFSET('PTRM input'!$G$477,0,$E1270-1)/A38taxstdlife))))</f>
        <v>0</v>
      </c>
      <c r="P1270" s="251">
        <f ca="1">IF(A38taxstdlife="n/a","n/a",IF(A38taxstdlife="",0,IF(P$3&gt;(A38stdlife+$E1270),((INDEX('PTRM input'!$G$385:$P$434,A38offset,$E1270)-INDEX('PTRM input'!$G$277:$P$326,A38offset,$E1270))*OFFSET($F$7,0,$E1270))-SUM($G1270:O1270),(((INDEX('PTRM input'!$G$385:$P$434,A38offset,$E1270)-INDEX('PTRM input'!$G$277:$P$326,A38offset,$E1270))*OFFSET($F$7,0,$E1270))-SUM($G1270:O1270))*(OFFSET('PTRM input'!$G$477,0,$E1270-1)/A38taxstdlife))))</f>
        <v>0</v>
      </c>
      <c r="Q1270" s="251">
        <f ca="1">IF(A38taxstdlife="n/a","n/a",IF(A38taxstdlife="",0,IF(Q$3&gt;(A38stdlife+$E1270),((INDEX('PTRM input'!$G$385:$P$434,A38offset,$E1270)-INDEX('PTRM input'!$G$277:$P$326,A38offset,$E1270))*OFFSET($F$7,0,$E1270))-SUM($G1270:P1270),(((INDEX('PTRM input'!$G$385:$P$434,A38offset,$E1270)-INDEX('PTRM input'!$G$277:$P$326,A38offset,$E1270))*OFFSET($F$7,0,$E1270))-SUM($G1270:P1270))*(OFFSET('PTRM input'!$G$477,0,$E1270-1)/A38taxstdlife))))</f>
        <v>0</v>
      </c>
      <c r="R1270" s="251">
        <f ca="1">IF(A38taxstdlife="n/a","n/a",IF(A38taxstdlife="",0,IF(R$3&gt;(A38stdlife+$E1270),((INDEX('PTRM input'!$G$385:$P$434,A38offset,$E1270)-INDEX('PTRM input'!$G$277:$P$326,A38offset,$E1270))*OFFSET($F$7,0,$E1270))-SUM($G1270:Q1270),(((INDEX('PTRM input'!$G$385:$P$434,A38offset,$E1270)-INDEX('PTRM input'!$G$277:$P$326,A38offset,$E1270))*OFFSET($F$7,0,$E1270))-SUM($G1270:Q1270))*(OFFSET('PTRM input'!$G$477,0,$E1270-1)/A38taxstdlife))))</f>
        <v>0</v>
      </c>
      <c r="S1270" s="251">
        <f ca="1">IF(A38taxstdlife="n/a","n/a",IF(A38taxstdlife="",0,IF(S$3&gt;(A38stdlife+$E1270),((INDEX('PTRM input'!$G$385:$P$434,A38offset,$E1270)-INDEX('PTRM input'!$G$277:$P$326,A38offset,$E1270))*OFFSET($F$7,0,$E1270))-SUM($G1270:R1270),(((INDEX('PTRM input'!$G$385:$P$434,A38offset,$E1270)-INDEX('PTRM input'!$G$277:$P$326,A38offset,$E1270))*OFFSET($F$7,0,$E1270))-SUM($G1270:R1270))*(OFFSET('PTRM input'!$G$477,0,$E1270-1)/A38taxstdlife))))</f>
        <v>0</v>
      </c>
      <c r="T1270" s="251">
        <f ca="1">IF(A38taxstdlife="n/a","n/a",IF(A38taxstdlife="",0,IF(T$3&gt;(A38stdlife+$E1270),((INDEX('PTRM input'!$G$385:$P$434,A38offset,$E1270)-INDEX('PTRM input'!$G$277:$P$326,A38offset,$E1270))*OFFSET($F$7,0,$E1270))-SUM($G1270:S1270),(((INDEX('PTRM input'!$G$385:$P$434,A38offset,$E1270)-INDEX('PTRM input'!$G$277:$P$326,A38offset,$E1270))*OFFSET($F$7,0,$E1270))-SUM($G1270:S1270))*(OFFSET('PTRM input'!$G$477,0,$E1270-1)/A38taxstdlife))))</f>
        <v>0</v>
      </c>
      <c r="U1270" s="251">
        <f ca="1">IF(A38taxstdlife="n/a","n/a",IF(A38taxstdlife="",0,IF(U$3&gt;(A38stdlife+$E1270),((INDEX('PTRM input'!$G$385:$P$434,A38offset,$E1270)-INDEX('PTRM input'!$G$277:$P$326,A38offset,$E1270))*OFFSET($F$7,0,$E1270))-SUM($G1270:T1270),(((INDEX('PTRM input'!$G$385:$P$434,A38offset,$E1270)-INDEX('PTRM input'!$G$277:$P$326,A38offset,$E1270))*OFFSET($F$7,0,$E1270))-SUM($G1270:T1270))*(OFFSET('PTRM input'!$G$477,0,$E1270-1)/A38taxstdlife))))</f>
        <v>0</v>
      </c>
      <c r="V1270" s="251">
        <f ca="1">IF(A38taxstdlife="n/a","n/a",IF(A38taxstdlife="",0,IF(V$3&gt;(A38stdlife+$E1270),((INDEX('PTRM input'!$G$385:$P$434,A38offset,$E1270)-INDEX('PTRM input'!$G$277:$P$326,A38offset,$E1270))*OFFSET($F$7,0,$E1270))-SUM($G1270:U1270),(((INDEX('PTRM input'!$G$385:$P$434,A38offset,$E1270)-INDEX('PTRM input'!$G$277:$P$326,A38offset,$E1270))*OFFSET($F$7,0,$E1270))-SUM($G1270:U1270))*(OFFSET('PTRM input'!$G$477,0,$E1270-1)/A38taxstdlife))))</f>
        <v>0</v>
      </c>
      <c r="W1270" s="251">
        <f ca="1">IF(A38taxstdlife="n/a","n/a",IF(A38taxstdlife="",0,IF(W$3&gt;(A38stdlife+$E1270),((INDEX('PTRM input'!$G$385:$P$434,A38offset,$E1270)-INDEX('PTRM input'!$G$277:$P$326,A38offset,$E1270))*OFFSET($F$7,0,$E1270))-SUM($G1270:V1270),(((INDEX('PTRM input'!$G$385:$P$434,A38offset,$E1270)-INDEX('PTRM input'!$G$277:$P$326,A38offset,$E1270))*OFFSET($F$7,0,$E1270))-SUM($G1270:V1270))*(OFFSET('PTRM input'!$G$477,0,$E1270-1)/A38taxstdlife))))</f>
        <v>0</v>
      </c>
      <c r="X1270" s="251">
        <f ca="1">IF(A38taxstdlife="n/a","n/a",IF(A38taxstdlife="",0,IF(X$3&gt;(A38stdlife+$E1270),((INDEX('PTRM input'!$G$385:$P$434,A38offset,$E1270)-INDEX('PTRM input'!$G$277:$P$326,A38offset,$E1270))*OFFSET($F$7,0,$E1270))-SUM($G1270:W1270),(((INDEX('PTRM input'!$G$385:$P$434,A38offset,$E1270)-INDEX('PTRM input'!$G$277:$P$326,A38offset,$E1270))*OFFSET($F$7,0,$E1270))-SUM($G1270:W1270))*(OFFSET('PTRM input'!$G$477,0,$E1270-1)/A38taxstdlife))))</f>
        <v>0</v>
      </c>
      <c r="Y1270" s="251">
        <f ca="1">IF(A38taxstdlife="n/a","n/a",IF(A38taxstdlife="",0,IF(Y$3&gt;(A38stdlife+$E1270),((INDEX('PTRM input'!$G$385:$P$434,A38offset,$E1270)-INDEX('PTRM input'!$G$277:$P$326,A38offset,$E1270))*OFFSET($F$7,0,$E1270))-SUM($G1270:X1270),(((INDEX('PTRM input'!$G$385:$P$434,A38offset,$E1270)-INDEX('PTRM input'!$G$277:$P$326,A38offset,$E1270))*OFFSET($F$7,0,$E1270))-SUM($G1270:X1270))*(OFFSET('PTRM input'!$G$477,0,$E1270-1)/A38taxstdlife))))</f>
        <v>0</v>
      </c>
      <c r="Z1270" s="251">
        <f ca="1">IF(A38taxstdlife="n/a","n/a",IF(A38taxstdlife="",0,IF(Z$3&gt;(A38stdlife+$E1270),((INDEX('PTRM input'!$G$385:$P$434,A38offset,$E1270)-INDEX('PTRM input'!$G$277:$P$326,A38offset,$E1270))*OFFSET($F$7,0,$E1270))-SUM($G1270:Y1270),(((INDEX('PTRM input'!$G$385:$P$434,A38offset,$E1270)-INDEX('PTRM input'!$G$277:$P$326,A38offset,$E1270))*OFFSET($F$7,0,$E1270))-SUM($G1270:Y1270))*(OFFSET('PTRM input'!$G$477,0,$E1270-1)/A38taxstdlife))))</f>
        <v>0</v>
      </c>
      <c r="AA1270" s="251">
        <f ca="1">IF(A38taxstdlife="n/a","n/a",IF(A38taxstdlife="",0,IF(AA$3&gt;(A38stdlife+$E1270),((INDEX('PTRM input'!$G$385:$P$434,A38offset,$E1270)-INDEX('PTRM input'!$G$277:$P$326,A38offset,$E1270))*OFFSET($F$7,0,$E1270))-SUM($G1270:Z1270),(((INDEX('PTRM input'!$G$385:$P$434,A38offset,$E1270)-INDEX('PTRM input'!$G$277:$P$326,A38offset,$E1270))*OFFSET($F$7,0,$E1270))-SUM($G1270:Z1270))*(OFFSET('PTRM input'!$G$477,0,$E1270-1)/A38taxstdlife))))</f>
        <v>0</v>
      </c>
      <c r="AB1270" s="251">
        <f ca="1">IF(A38taxstdlife="n/a","n/a",IF(A38taxstdlife="",0,IF(AB$3&gt;(A38stdlife+$E1270),((INDEX('PTRM input'!$G$385:$P$434,A38offset,$E1270)-INDEX('PTRM input'!$G$277:$P$326,A38offset,$E1270))*OFFSET($F$7,0,$E1270))-SUM($G1270:AA1270),(((INDEX('PTRM input'!$G$385:$P$434,A38offset,$E1270)-INDEX('PTRM input'!$G$277:$P$326,A38offset,$E1270))*OFFSET($F$7,0,$E1270))-SUM($G1270:AA1270))*(OFFSET('PTRM input'!$G$477,0,$E1270-1)/A38taxstdlife))))</f>
        <v>0</v>
      </c>
      <c r="AC1270" s="251">
        <f ca="1">IF(A38taxstdlife="n/a","n/a",IF(A38taxstdlife="",0,IF(AC$3&gt;(A38stdlife+$E1270),((INDEX('PTRM input'!$G$385:$P$434,A38offset,$E1270)-INDEX('PTRM input'!$G$277:$P$326,A38offset,$E1270))*OFFSET($F$7,0,$E1270))-SUM($G1270:AB1270),(((INDEX('PTRM input'!$G$385:$P$434,A38offset,$E1270)-INDEX('PTRM input'!$G$277:$P$326,A38offset,$E1270))*OFFSET($F$7,0,$E1270))-SUM($G1270:AB1270))*(OFFSET('PTRM input'!$G$477,0,$E1270-1)/A38taxstdlife))))</f>
        <v>0</v>
      </c>
      <c r="AD1270" s="251">
        <f ca="1">IF(A38taxstdlife="n/a","n/a",IF(A38taxstdlife="",0,IF(AD$3&gt;(A38stdlife+$E1270),((INDEX('PTRM input'!$G$385:$P$434,A38offset,$E1270)-INDEX('PTRM input'!$G$277:$P$326,A38offset,$E1270))*OFFSET($F$7,0,$E1270))-SUM($G1270:AC1270),(((INDEX('PTRM input'!$G$385:$P$434,A38offset,$E1270)-INDEX('PTRM input'!$G$277:$P$326,A38offset,$E1270))*OFFSET($F$7,0,$E1270))-SUM($G1270:AC1270))*(OFFSET('PTRM input'!$G$477,0,$E1270-1)/A38taxstdlife))))</f>
        <v>0</v>
      </c>
      <c r="AE1270" s="251">
        <f ca="1">IF(A38taxstdlife="n/a","n/a",IF(A38taxstdlife="",0,IF(AE$3&gt;(A38stdlife+$E1270),((INDEX('PTRM input'!$G$385:$P$434,A38offset,$E1270)-INDEX('PTRM input'!$G$277:$P$326,A38offset,$E1270))*OFFSET($F$7,0,$E1270))-SUM($G1270:AD1270),(((INDEX('PTRM input'!$G$385:$P$434,A38offset,$E1270)-INDEX('PTRM input'!$G$277:$P$326,A38offset,$E1270))*OFFSET($F$7,0,$E1270))-SUM($G1270:AD1270))*(OFFSET('PTRM input'!$G$477,0,$E1270-1)/A38taxstdlife))))</f>
        <v>0</v>
      </c>
      <c r="AF1270" s="251">
        <f ca="1">IF(A38taxstdlife="n/a","n/a",IF(A38taxstdlife="",0,IF(AF$3&gt;(A38stdlife+$E1270),((INDEX('PTRM input'!$G$385:$P$434,A38offset,$E1270)-INDEX('PTRM input'!$G$277:$P$326,A38offset,$E1270))*OFFSET($F$7,0,$E1270))-SUM($G1270:AE1270),(((INDEX('PTRM input'!$G$385:$P$434,A38offset,$E1270)-INDEX('PTRM input'!$G$277:$P$326,A38offset,$E1270))*OFFSET($F$7,0,$E1270))-SUM($G1270:AE1270))*(OFFSET('PTRM input'!$G$477,0,$E1270-1)/A38taxstdlife))))</f>
        <v>0</v>
      </c>
      <c r="AG1270" s="251">
        <f ca="1">IF(A38taxstdlife="n/a","n/a",IF(A38taxstdlife="",0,IF(AG$3&gt;(A38stdlife+$E1270),((INDEX('PTRM input'!$G$385:$P$434,A38offset,$E1270)-INDEX('PTRM input'!$G$277:$P$326,A38offset,$E1270))*OFFSET($F$7,0,$E1270))-SUM($G1270:AF1270),(((INDEX('PTRM input'!$G$385:$P$434,A38offset,$E1270)-INDEX('PTRM input'!$G$277:$P$326,A38offset,$E1270))*OFFSET($F$7,0,$E1270))-SUM($G1270:AF1270))*(OFFSET('PTRM input'!$G$477,0,$E1270-1)/A38taxstdlife))))</f>
        <v>0</v>
      </c>
      <c r="AH1270" s="251">
        <f ca="1">IF(A38taxstdlife="n/a","n/a",IF(A38taxstdlife="",0,IF(AH$3&gt;(A38stdlife+$E1270),((INDEX('PTRM input'!$G$385:$P$434,A38offset,$E1270)-INDEX('PTRM input'!$G$277:$P$326,A38offset,$E1270))*OFFSET($F$7,0,$E1270))-SUM($G1270:AG1270),(((INDEX('PTRM input'!$G$385:$P$434,A38offset,$E1270)-INDEX('PTRM input'!$G$277:$P$326,A38offset,$E1270))*OFFSET($F$7,0,$E1270))-SUM($G1270:AG1270))*(OFFSET('PTRM input'!$G$477,0,$E1270-1)/A38taxstdlife))))</f>
        <v>0</v>
      </c>
      <c r="AI1270" s="251">
        <f ca="1">IF(A38taxstdlife="n/a","n/a",IF(A38taxstdlife="",0,IF(AI$3&gt;(A38stdlife+$E1270),((INDEX('PTRM input'!$G$385:$P$434,A38offset,$E1270)-INDEX('PTRM input'!$G$277:$P$326,A38offset,$E1270))*OFFSET($F$7,0,$E1270))-SUM($G1270:AH1270),(((INDEX('PTRM input'!$G$385:$P$434,A38offset,$E1270)-INDEX('PTRM input'!$G$277:$P$326,A38offset,$E1270))*OFFSET($F$7,0,$E1270))-SUM($G1270:AH1270))*(OFFSET('PTRM input'!$G$477,0,$E1270-1)/A38taxstdlife))))</f>
        <v>0</v>
      </c>
      <c r="AJ1270" s="251">
        <f ca="1">IF(A38taxstdlife="n/a","n/a",IF(A38taxstdlife="",0,IF(AJ$3&gt;(A38stdlife+$E1270),((INDEX('PTRM input'!$G$385:$P$434,A38offset,$E1270)-INDEX('PTRM input'!$G$277:$P$326,A38offset,$E1270))*OFFSET($F$7,0,$E1270))-SUM($G1270:AI1270),(((INDEX('PTRM input'!$G$385:$P$434,A38offset,$E1270)-INDEX('PTRM input'!$G$277:$P$326,A38offset,$E1270))*OFFSET($F$7,0,$E1270))-SUM($G1270:AI1270))*(OFFSET('PTRM input'!$G$477,0,$E1270-1)/A38taxstdlife))))</f>
        <v>0</v>
      </c>
      <c r="AK1270" s="251">
        <f ca="1">IF(A38taxstdlife="n/a","n/a",IF(A38taxstdlife="",0,IF(AK$3&gt;(A38stdlife+$E1270),((INDEX('PTRM input'!$G$385:$P$434,A38offset,$E1270)-INDEX('PTRM input'!$G$277:$P$326,A38offset,$E1270))*OFFSET($F$7,0,$E1270))-SUM($G1270:AJ1270),(((INDEX('PTRM input'!$G$385:$P$434,A38offset,$E1270)-INDEX('PTRM input'!$G$277:$P$326,A38offset,$E1270))*OFFSET($F$7,0,$E1270))-SUM($G1270:AJ1270))*(OFFSET('PTRM input'!$G$477,0,$E1270-1)/A38taxstdlife))))</f>
        <v>0</v>
      </c>
      <c r="AL1270" s="251">
        <f ca="1">IF(A38taxstdlife="n/a","n/a",IF(A38taxstdlife="",0,IF(AL$3&gt;(A38stdlife+$E1270),((INDEX('PTRM input'!$G$385:$P$434,A38offset,$E1270)-INDEX('PTRM input'!$G$277:$P$326,A38offset,$E1270))*OFFSET($F$7,0,$E1270))-SUM($G1270:AK1270),(((INDEX('PTRM input'!$G$385:$P$434,A38offset,$E1270)-INDEX('PTRM input'!$G$277:$P$326,A38offset,$E1270))*OFFSET($F$7,0,$E1270))-SUM($G1270:AK1270))*(OFFSET('PTRM input'!$G$477,0,$E1270-1)/A38taxstdlife))))</f>
        <v>0</v>
      </c>
      <c r="AM1270" s="251">
        <f ca="1">IF(A38taxstdlife="n/a","n/a",IF(A38taxstdlife="",0,IF(AM$3&gt;(A38stdlife+$E1270),((INDEX('PTRM input'!$G$385:$P$434,A38offset,$E1270)-INDEX('PTRM input'!$G$277:$P$326,A38offset,$E1270))*OFFSET($F$7,0,$E1270))-SUM($G1270:AL1270),(((INDEX('PTRM input'!$G$385:$P$434,A38offset,$E1270)-INDEX('PTRM input'!$G$277:$P$326,A38offset,$E1270))*OFFSET($F$7,0,$E1270))-SUM($G1270:AL1270))*(OFFSET('PTRM input'!$G$477,0,$E1270-1)/A38taxstdlife))))</f>
        <v>0</v>
      </c>
      <c r="AN1270" s="251">
        <f ca="1">IF(A38taxstdlife="n/a","n/a",IF(A38taxstdlife="",0,IF(AN$3&gt;(A38stdlife+$E1270),((INDEX('PTRM input'!$G$385:$P$434,A38offset,$E1270)-INDEX('PTRM input'!$G$277:$P$326,A38offset,$E1270))*OFFSET($F$7,0,$E1270))-SUM($G1270:AM1270),(((INDEX('PTRM input'!$G$385:$P$434,A38offset,$E1270)-INDEX('PTRM input'!$G$277:$P$326,A38offset,$E1270))*OFFSET($F$7,0,$E1270))-SUM($G1270:AM1270))*(OFFSET('PTRM input'!$G$477,0,$E1270-1)/A38taxstdlife))))</f>
        <v>0</v>
      </c>
      <c r="AO1270" s="251">
        <f ca="1">IF(A38taxstdlife="n/a","n/a",IF(A38taxstdlife="",0,IF(AO$3&gt;(A38stdlife+$E1270),((INDEX('PTRM input'!$G$385:$P$434,A38offset,$E1270)-INDEX('PTRM input'!$G$277:$P$326,A38offset,$E1270))*OFFSET($F$7,0,$E1270))-SUM($G1270:AN1270),(((INDEX('PTRM input'!$G$385:$P$434,A38offset,$E1270)-INDEX('PTRM input'!$G$277:$P$326,A38offset,$E1270))*OFFSET($F$7,0,$E1270))-SUM($G1270:AN1270))*(OFFSET('PTRM input'!$G$477,0,$E1270-1)/A38taxstdlife))))</f>
        <v>0</v>
      </c>
      <c r="AP1270" s="251">
        <f ca="1">IF(A38taxstdlife="n/a","n/a",IF(A38taxstdlife="",0,IF(AP$3&gt;(A38stdlife+$E1270),((INDEX('PTRM input'!$G$385:$P$434,A38offset,$E1270)-INDEX('PTRM input'!$G$277:$P$326,A38offset,$E1270))*OFFSET($F$7,0,$E1270))-SUM($G1270:AO1270),(((INDEX('PTRM input'!$G$385:$P$434,A38offset,$E1270)-INDEX('PTRM input'!$G$277:$P$326,A38offset,$E1270))*OFFSET($F$7,0,$E1270))-SUM($G1270:AO1270))*(OFFSET('PTRM input'!$G$477,0,$E1270-1)/A38taxstdlife))))</f>
        <v>0</v>
      </c>
      <c r="AQ1270" s="251">
        <f ca="1">IF(A38taxstdlife="n/a","n/a",IF(A38taxstdlife="",0,IF(AQ$3&gt;(A38stdlife+$E1270),((INDEX('PTRM input'!$G$385:$P$434,A38offset,$E1270)-INDEX('PTRM input'!$G$277:$P$326,A38offset,$E1270))*OFFSET($F$7,0,$E1270))-SUM($G1270:AP1270),(((INDEX('PTRM input'!$G$385:$P$434,A38offset,$E1270)-INDEX('PTRM input'!$G$277:$P$326,A38offset,$E1270))*OFFSET($F$7,0,$E1270))-SUM($G1270:AP1270))*(OFFSET('PTRM input'!$G$477,0,$E1270-1)/A38taxstdlife))))</f>
        <v>0</v>
      </c>
      <c r="AR1270" s="251">
        <f ca="1">IF(A38taxstdlife="n/a","n/a",IF(A38taxstdlife="",0,IF(AR$3&gt;(A38stdlife+$E1270),((INDEX('PTRM input'!$G$385:$P$434,A38offset,$E1270)-INDEX('PTRM input'!$G$277:$P$326,A38offset,$E1270))*OFFSET($F$7,0,$E1270))-SUM($G1270:AQ1270),(((INDEX('PTRM input'!$G$385:$P$434,A38offset,$E1270)-INDEX('PTRM input'!$G$277:$P$326,A38offset,$E1270))*OFFSET($F$7,0,$E1270))-SUM($G1270:AQ1270))*(OFFSET('PTRM input'!$G$477,0,$E1270-1)/A38taxstdlife))))</f>
        <v>0</v>
      </c>
      <c r="AS1270" s="251">
        <f ca="1">IF(A38taxstdlife="n/a","n/a",IF(A38taxstdlife="",0,IF(AS$3&gt;(A38stdlife+$E1270),((INDEX('PTRM input'!$G$385:$P$434,A38offset,$E1270)-INDEX('PTRM input'!$G$277:$P$326,A38offset,$E1270))*OFFSET($F$7,0,$E1270))-SUM($G1270:AR1270),(((INDEX('PTRM input'!$G$385:$P$434,A38offset,$E1270)-INDEX('PTRM input'!$G$277:$P$326,A38offset,$E1270))*OFFSET($F$7,0,$E1270))-SUM($G1270:AR1270))*(OFFSET('PTRM input'!$G$477,0,$E1270-1)/A38taxstdlife))))</f>
        <v>0</v>
      </c>
      <c r="AT1270" s="251">
        <f ca="1">IF(A38taxstdlife="n/a","n/a",IF(A38taxstdlife="",0,IF(AT$3&gt;(A38stdlife+$E1270),((INDEX('PTRM input'!$G$385:$P$434,A38offset,$E1270)-INDEX('PTRM input'!$G$277:$P$326,A38offset,$E1270))*OFFSET($F$7,0,$E1270))-SUM($G1270:AS1270),(((INDEX('PTRM input'!$G$385:$P$434,A38offset,$E1270)-INDEX('PTRM input'!$G$277:$P$326,A38offset,$E1270))*OFFSET($F$7,0,$E1270))-SUM($G1270:AS1270))*(OFFSET('PTRM input'!$G$477,0,$E1270-1)/A38taxstdlife))))</f>
        <v>0</v>
      </c>
      <c r="AU1270" s="251">
        <f ca="1">IF(A38taxstdlife="n/a","n/a",IF(A38taxstdlife="",0,IF(AU$3&gt;(A38stdlife+$E1270),((INDEX('PTRM input'!$G$385:$P$434,A38offset,$E1270)-INDEX('PTRM input'!$G$277:$P$326,A38offset,$E1270))*OFFSET($F$7,0,$E1270))-SUM($G1270:AT1270),(((INDEX('PTRM input'!$G$385:$P$434,A38offset,$E1270)-INDEX('PTRM input'!$G$277:$P$326,A38offset,$E1270))*OFFSET($F$7,0,$E1270))-SUM($G1270:AT1270))*(OFFSET('PTRM input'!$G$477,0,$E1270-1)/A38taxstdlife))))</f>
        <v>0</v>
      </c>
      <c r="AV1270" s="251">
        <f ca="1">IF(A38taxstdlife="n/a","n/a",IF(A38taxstdlife="",0,IF(AV$3&gt;(A38stdlife+$E1270),((INDEX('PTRM input'!$G$385:$P$434,A38offset,$E1270)-INDEX('PTRM input'!$G$277:$P$326,A38offset,$E1270))*OFFSET($F$7,0,$E1270))-SUM($G1270:AU1270),(((INDEX('PTRM input'!$G$385:$P$434,A38offset,$E1270)-INDEX('PTRM input'!$G$277:$P$326,A38offset,$E1270))*OFFSET($F$7,0,$E1270))-SUM($G1270:AU1270))*(OFFSET('PTRM input'!$G$477,0,$E1270-1)/A38taxstdlife))))</f>
        <v>0</v>
      </c>
      <c r="AW1270" s="251">
        <f ca="1">IF(A38taxstdlife="n/a","n/a",IF(A38taxstdlife="",0,IF(AW$3&gt;(A38stdlife+$E1270),((INDEX('PTRM input'!$G$385:$P$434,A38offset,$E1270)-INDEX('PTRM input'!$G$277:$P$326,A38offset,$E1270))*OFFSET($F$7,0,$E1270))-SUM($G1270:AV1270),(((INDEX('PTRM input'!$G$385:$P$434,A38offset,$E1270)-INDEX('PTRM input'!$G$277:$P$326,A38offset,$E1270))*OFFSET($F$7,0,$E1270))-SUM($G1270:AV1270))*(OFFSET('PTRM input'!$G$477,0,$E1270-1)/A38taxstdlife))))</f>
        <v>0</v>
      </c>
      <c r="AX1270" s="251">
        <f ca="1">IF(A38taxstdlife="n/a","n/a",IF(A38taxstdlife="",0,IF(AX$3&gt;(A38stdlife+$E1270),((INDEX('PTRM input'!$G$385:$P$434,A38offset,$E1270)-INDEX('PTRM input'!$G$277:$P$326,A38offset,$E1270))*OFFSET($F$7,0,$E1270))-SUM($G1270:AW1270),(((INDEX('PTRM input'!$G$385:$P$434,A38offset,$E1270)-INDEX('PTRM input'!$G$277:$P$326,A38offset,$E1270))*OFFSET($F$7,0,$E1270))-SUM($G1270:AW1270))*(OFFSET('PTRM input'!$G$477,0,$E1270-1)/A38taxstdlife))))</f>
        <v>0</v>
      </c>
      <c r="AY1270" s="251">
        <f ca="1">IF(A38taxstdlife="n/a","n/a",IF(A38taxstdlife="",0,IF(AY$3&gt;(A38stdlife+$E1270),((INDEX('PTRM input'!$G$385:$P$434,A38offset,$E1270)-INDEX('PTRM input'!$G$277:$P$326,A38offset,$E1270))*OFFSET($F$7,0,$E1270))-SUM($G1270:AX1270),(((INDEX('PTRM input'!$G$385:$P$434,A38offset,$E1270)-INDEX('PTRM input'!$G$277:$P$326,A38offset,$E1270))*OFFSET($F$7,0,$E1270))-SUM($G1270:AX1270))*(OFFSET('PTRM input'!$G$477,0,$E1270-1)/A38taxstdlife))))</f>
        <v>0</v>
      </c>
      <c r="AZ1270" s="251">
        <f ca="1">IF(A38taxstdlife="n/a","n/a",IF(A38taxstdlife="",0,IF(AZ$3&gt;(A38stdlife+$E1270),((INDEX('PTRM input'!$G$385:$P$434,A38offset,$E1270)-INDEX('PTRM input'!$G$277:$P$326,A38offset,$E1270))*OFFSET($F$7,0,$E1270))-SUM($G1270:AY1270),(((INDEX('PTRM input'!$G$385:$P$434,A38offset,$E1270)-INDEX('PTRM input'!$G$277:$P$326,A38offset,$E1270))*OFFSET($F$7,0,$E1270))-SUM($G1270:AY1270))*(OFFSET('PTRM input'!$G$477,0,$E1270-1)/A38taxstdlife))))</f>
        <v>0</v>
      </c>
      <c r="BA1270" s="251">
        <f ca="1">IF(A38taxstdlife="n/a","n/a",IF(A38taxstdlife="",0,IF(BA$3&gt;(A38stdlife+$E1270),((INDEX('PTRM input'!$G$385:$P$434,A38offset,$E1270)-INDEX('PTRM input'!$G$277:$P$326,A38offset,$E1270))*OFFSET($F$7,0,$E1270))-SUM($G1270:AZ1270),(((INDEX('PTRM input'!$G$385:$P$434,A38offset,$E1270)-INDEX('PTRM input'!$G$277:$P$326,A38offset,$E1270))*OFFSET($F$7,0,$E1270))-SUM($G1270:AZ1270))*(OFFSET('PTRM input'!$G$477,0,$E1270-1)/A38taxstdlife))))</f>
        <v>0</v>
      </c>
      <c r="BB1270" s="251">
        <f ca="1">IF(A38taxstdlife="n/a","n/a",IF(A38taxstdlife="",0,IF(BB$3&gt;(A38stdlife+$E1270),((INDEX('PTRM input'!$G$385:$P$434,A38offset,$E1270)-INDEX('PTRM input'!$G$277:$P$326,A38offset,$E1270))*OFFSET($F$7,0,$E1270))-SUM($G1270:BA1270),(((INDEX('PTRM input'!$G$385:$P$434,A38offset,$E1270)-INDEX('PTRM input'!$G$277:$P$326,A38offset,$E1270))*OFFSET($F$7,0,$E1270))-SUM($G1270:BA1270))*(OFFSET('PTRM input'!$G$477,0,$E1270-1)/A38taxstdlife))))</f>
        <v>0</v>
      </c>
      <c r="BC1270" s="251">
        <f ca="1">IF(A38taxstdlife="n/a","n/a",IF(A38taxstdlife="",0,IF(BC$3&gt;(A38stdlife+$E1270),((INDEX('PTRM input'!$G$385:$P$434,A38offset,$E1270)-INDEX('PTRM input'!$G$277:$P$326,A38offset,$E1270))*OFFSET($F$7,0,$E1270))-SUM($G1270:BB1270),(((INDEX('PTRM input'!$G$385:$P$434,A38offset,$E1270)-INDEX('PTRM input'!$G$277:$P$326,A38offset,$E1270))*OFFSET($F$7,0,$E1270))-SUM($G1270:BB1270))*(OFFSET('PTRM input'!$G$477,0,$E1270-1)/A38taxstdlife))))</f>
        <v>0</v>
      </c>
      <c r="BD1270" s="251">
        <f ca="1">IF(A38taxstdlife="n/a","n/a",IF(A38taxstdlife="",0,IF(BD$3&gt;(A38stdlife+$E1270),((INDEX('PTRM input'!$G$385:$P$434,A38offset,$E1270)-INDEX('PTRM input'!$G$277:$P$326,A38offset,$E1270))*OFFSET($F$7,0,$E1270))-SUM($G1270:BC1270),(((INDEX('PTRM input'!$G$385:$P$434,A38offset,$E1270)-INDEX('PTRM input'!$G$277:$P$326,A38offset,$E1270))*OFFSET($F$7,0,$E1270))-SUM($G1270:BC1270))*(OFFSET('PTRM input'!$G$477,0,$E1270-1)/A38taxstdlife))))</f>
        <v>0</v>
      </c>
      <c r="BE1270" s="251">
        <f ca="1">IF(A38taxstdlife="n/a","n/a",IF(A38taxstdlife="",0,IF(BE$3&gt;(A38stdlife+$E1270),((INDEX('PTRM input'!$G$385:$P$434,A38offset,$E1270)-INDEX('PTRM input'!$G$277:$P$326,A38offset,$E1270))*OFFSET($F$7,0,$E1270))-SUM($G1270:BD1270),(((INDEX('PTRM input'!$G$385:$P$434,A38offset,$E1270)-INDEX('PTRM input'!$G$277:$P$326,A38offset,$E1270))*OFFSET($F$7,0,$E1270))-SUM($G1270:BD1270))*(OFFSET('PTRM input'!$G$477,0,$E1270-1)/A38taxstdlife))))</f>
        <v>0</v>
      </c>
      <c r="BF1270" s="251">
        <f ca="1">IF(A38taxstdlife="n/a","n/a",IF(A38taxstdlife="",0,IF(BF$3&gt;(A38stdlife+$E1270),((INDEX('PTRM input'!$G$385:$P$434,A38offset,$E1270)-INDEX('PTRM input'!$G$277:$P$326,A38offset,$E1270))*OFFSET($F$7,0,$E1270))-SUM($G1270:BE1270),(((INDEX('PTRM input'!$G$385:$P$434,A38offset,$E1270)-INDEX('PTRM input'!$G$277:$P$326,A38offset,$E1270))*OFFSET($F$7,0,$E1270))-SUM($G1270:BE1270))*(OFFSET('PTRM input'!$G$477,0,$E1270-1)/A38taxstdlife))))</f>
        <v>0</v>
      </c>
      <c r="BG1270" s="251">
        <f ca="1">IF(A38taxstdlife="n/a","n/a",IF(A38taxstdlife="",0,IF(BG$3&gt;(A38stdlife+$E1270),((INDEX('PTRM input'!$G$385:$P$434,A38offset,$E1270)-INDEX('PTRM input'!$G$277:$P$326,A38offset,$E1270))*OFFSET($F$7,0,$E1270))-SUM($G1270:BF1270),(((INDEX('PTRM input'!$G$385:$P$434,A38offset,$E1270)-INDEX('PTRM input'!$G$277:$P$326,A38offset,$E1270))*OFFSET($F$7,0,$E1270))-SUM($G1270:BF1270))*(OFFSET('PTRM input'!$G$477,0,$E1270-1)/A38taxstdlife))))</f>
        <v>0</v>
      </c>
      <c r="BH1270" s="251">
        <f ca="1">IF(A38taxstdlife="n/a","n/a",IF(A38taxstdlife="",0,IF(BH$3&gt;(A38stdlife+$E1270),((INDEX('PTRM input'!$G$385:$P$434,A38offset,$E1270)-INDEX('PTRM input'!$G$277:$P$326,A38offset,$E1270))*OFFSET($F$7,0,$E1270))-SUM($G1270:BG1270),(((INDEX('PTRM input'!$G$385:$P$434,A38offset,$E1270)-INDEX('PTRM input'!$G$277:$P$326,A38offset,$E1270))*OFFSET($F$7,0,$E1270))-SUM($G1270:BG1270))*(OFFSET('PTRM input'!$G$477,0,$E1270-1)/A38taxstdlife))))</f>
        <v>0</v>
      </c>
      <c r="BI1270" s="251">
        <f ca="1">IF(A38taxstdlife="n/a","n/a",IF(A38taxstdlife="",0,IF(BI$3&gt;(A38stdlife+$E1270),((INDEX('PTRM input'!$G$385:$P$434,A38offset,$E1270)-INDEX('PTRM input'!$G$277:$P$326,A38offset,$E1270))*OFFSET($F$7,0,$E1270))-SUM($G1270:BH1270),(((INDEX('PTRM input'!$G$385:$P$434,A38offset,$E1270)-INDEX('PTRM input'!$G$277:$P$326,A38offset,$E1270))*OFFSET($F$7,0,$E1270))-SUM($G1270:BH1270))*(OFFSET('PTRM input'!$G$477,0,$E1270-1)/A38taxstdlife))))</f>
        <v>0</v>
      </c>
      <c r="BJ1270" s="116"/>
      <c r="BK1270" s="116"/>
      <c r="BL1270" s="116"/>
      <c r="BM1270" s="116"/>
    </row>
    <row r="1271" spans="1:65" ht="12.75" hidden="1" customHeight="1" outlineLevel="2">
      <c r="A1271" s="366"/>
      <c r="B1271" s="19"/>
      <c r="C1271" s="18"/>
      <c r="D1271" s="760"/>
      <c r="E1271" s="86">
        <v>9</v>
      </c>
      <c r="F1271" s="356"/>
      <c r="G1271" s="434"/>
      <c r="H1271" s="435"/>
      <c r="I1271" s="435"/>
      <c r="J1271" s="435"/>
      <c r="K1271" s="435"/>
      <c r="L1271" s="435"/>
      <c r="M1271" s="435"/>
      <c r="N1271" s="435"/>
      <c r="O1271" s="619"/>
      <c r="P1271" s="251">
        <f ca="1">IF(A38taxstdlife="n/a","n/a",IF(A38taxstdlife="",0,IF(P$3&gt;(A38stdlife+$E1271),((INDEX('PTRM input'!$G$385:$P$434,A38offset,$E1271)-INDEX('PTRM input'!$G$277:$P$326,A38offset,$E1271))*OFFSET($F$7,0,$E1271))-SUM($G1271:O1271),(((INDEX('PTRM input'!$G$385:$P$434,A38offset,$E1271)-INDEX('PTRM input'!$G$277:$P$326,A38offset,$E1271))*OFFSET($F$7,0,$E1271))-SUM($G1271:O1271))*(OFFSET('PTRM input'!$G$477,0,$E1271-1)/A38taxstdlife))))</f>
        <v>0</v>
      </c>
      <c r="Q1271" s="251">
        <f ca="1">IF(A38taxstdlife="n/a","n/a",IF(A38taxstdlife="",0,IF(Q$3&gt;(A38stdlife+$E1271),((INDEX('PTRM input'!$G$385:$P$434,A38offset,$E1271)-INDEX('PTRM input'!$G$277:$P$326,A38offset,$E1271))*OFFSET($F$7,0,$E1271))-SUM($G1271:P1271),(((INDEX('PTRM input'!$G$385:$P$434,A38offset,$E1271)-INDEX('PTRM input'!$G$277:$P$326,A38offset,$E1271))*OFFSET($F$7,0,$E1271))-SUM($G1271:P1271))*(OFFSET('PTRM input'!$G$477,0,$E1271-1)/A38taxstdlife))))</f>
        <v>0</v>
      </c>
      <c r="R1271" s="251">
        <f ca="1">IF(A38taxstdlife="n/a","n/a",IF(A38taxstdlife="",0,IF(R$3&gt;(A38stdlife+$E1271),((INDEX('PTRM input'!$G$385:$P$434,A38offset,$E1271)-INDEX('PTRM input'!$G$277:$P$326,A38offset,$E1271))*OFFSET($F$7,0,$E1271))-SUM($G1271:Q1271),(((INDEX('PTRM input'!$G$385:$P$434,A38offset,$E1271)-INDEX('PTRM input'!$G$277:$P$326,A38offset,$E1271))*OFFSET($F$7,0,$E1271))-SUM($G1271:Q1271))*(OFFSET('PTRM input'!$G$477,0,$E1271-1)/A38taxstdlife))))</f>
        <v>0</v>
      </c>
      <c r="S1271" s="251">
        <f ca="1">IF(A38taxstdlife="n/a","n/a",IF(A38taxstdlife="",0,IF(S$3&gt;(A38stdlife+$E1271),((INDEX('PTRM input'!$G$385:$P$434,A38offset,$E1271)-INDEX('PTRM input'!$G$277:$P$326,A38offset,$E1271))*OFFSET($F$7,0,$E1271))-SUM($G1271:R1271),(((INDEX('PTRM input'!$G$385:$P$434,A38offset,$E1271)-INDEX('PTRM input'!$G$277:$P$326,A38offset,$E1271))*OFFSET($F$7,0,$E1271))-SUM($G1271:R1271))*(OFFSET('PTRM input'!$G$477,0,$E1271-1)/A38taxstdlife))))</f>
        <v>0</v>
      </c>
      <c r="T1271" s="251">
        <f ca="1">IF(A38taxstdlife="n/a","n/a",IF(A38taxstdlife="",0,IF(T$3&gt;(A38stdlife+$E1271),((INDEX('PTRM input'!$G$385:$P$434,A38offset,$E1271)-INDEX('PTRM input'!$G$277:$P$326,A38offset,$E1271))*OFFSET($F$7,0,$E1271))-SUM($G1271:S1271),(((INDEX('PTRM input'!$G$385:$P$434,A38offset,$E1271)-INDEX('PTRM input'!$G$277:$P$326,A38offset,$E1271))*OFFSET($F$7,0,$E1271))-SUM($G1271:S1271))*(OFFSET('PTRM input'!$G$477,0,$E1271-1)/A38taxstdlife))))</f>
        <v>0</v>
      </c>
      <c r="U1271" s="251">
        <f ca="1">IF(A38taxstdlife="n/a","n/a",IF(A38taxstdlife="",0,IF(U$3&gt;(A38stdlife+$E1271),((INDEX('PTRM input'!$G$385:$P$434,A38offset,$E1271)-INDEX('PTRM input'!$G$277:$P$326,A38offset,$E1271))*OFFSET($F$7,0,$E1271))-SUM($G1271:T1271),(((INDEX('PTRM input'!$G$385:$P$434,A38offset,$E1271)-INDEX('PTRM input'!$G$277:$P$326,A38offset,$E1271))*OFFSET($F$7,0,$E1271))-SUM($G1271:T1271))*(OFFSET('PTRM input'!$G$477,0,$E1271-1)/A38taxstdlife))))</f>
        <v>0</v>
      </c>
      <c r="V1271" s="251">
        <f ca="1">IF(A38taxstdlife="n/a","n/a",IF(A38taxstdlife="",0,IF(V$3&gt;(A38stdlife+$E1271),((INDEX('PTRM input'!$G$385:$P$434,A38offset,$E1271)-INDEX('PTRM input'!$G$277:$P$326,A38offset,$E1271))*OFFSET($F$7,0,$E1271))-SUM($G1271:U1271),(((INDEX('PTRM input'!$G$385:$P$434,A38offset,$E1271)-INDEX('PTRM input'!$G$277:$P$326,A38offset,$E1271))*OFFSET($F$7,0,$E1271))-SUM($G1271:U1271))*(OFFSET('PTRM input'!$G$477,0,$E1271-1)/A38taxstdlife))))</f>
        <v>0</v>
      </c>
      <c r="W1271" s="251">
        <f ca="1">IF(A38taxstdlife="n/a","n/a",IF(A38taxstdlife="",0,IF(W$3&gt;(A38stdlife+$E1271),((INDEX('PTRM input'!$G$385:$P$434,A38offset,$E1271)-INDEX('PTRM input'!$G$277:$P$326,A38offset,$E1271))*OFFSET($F$7,0,$E1271))-SUM($G1271:V1271),(((INDEX('PTRM input'!$G$385:$P$434,A38offset,$E1271)-INDEX('PTRM input'!$G$277:$P$326,A38offset,$E1271))*OFFSET($F$7,0,$E1271))-SUM($G1271:V1271))*(OFFSET('PTRM input'!$G$477,0,$E1271-1)/A38taxstdlife))))</f>
        <v>0</v>
      </c>
      <c r="X1271" s="251">
        <f ca="1">IF(A38taxstdlife="n/a","n/a",IF(A38taxstdlife="",0,IF(X$3&gt;(A38stdlife+$E1271),((INDEX('PTRM input'!$G$385:$P$434,A38offset,$E1271)-INDEX('PTRM input'!$G$277:$P$326,A38offset,$E1271))*OFFSET($F$7,0,$E1271))-SUM($G1271:W1271),(((INDEX('PTRM input'!$G$385:$P$434,A38offset,$E1271)-INDEX('PTRM input'!$G$277:$P$326,A38offset,$E1271))*OFFSET($F$7,0,$E1271))-SUM($G1271:W1271))*(OFFSET('PTRM input'!$G$477,0,$E1271-1)/A38taxstdlife))))</f>
        <v>0</v>
      </c>
      <c r="Y1271" s="251">
        <f ca="1">IF(A38taxstdlife="n/a","n/a",IF(A38taxstdlife="",0,IF(Y$3&gt;(A38stdlife+$E1271),((INDEX('PTRM input'!$G$385:$P$434,A38offset,$E1271)-INDEX('PTRM input'!$G$277:$P$326,A38offset,$E1271))*OFFSET($F$7,0,$E1271))-SUM($G1271:X1271),(((INDEX('PTRM input'!$G$385:$P$434,A38offset,$E1271)-INDEX('PTRM input'!$G$277:$P$326,A38offset,$E1271))*OFFSET($F$7,0,$E1271))-SUM($G1271:X1271))*(OFFSET('PTRM input'!$G$477,0,$E1271-1)/A38taxstdlife))))</f>
        <v>0</v>
      </c>
      <c r="Z1271" s="251">
        <f ca="1">IF(A38taxstdlife="n/a","n/a",IF(A38taxstdlife="",0,IF(Z$3&gt;(A38stdlife+$E1271),((INDEX('PTRM input'!$G$385:$P$434,A38offset,$E1271)-INDEX('PTRM input'!$G$277:$P$326,A38offset,$E1271))*OFFSET($F$7,0,$E1271))-SUM($G1271:Y1271),(((INDEX('PTRM input'!$G$385:$P$434,A38offset,$E1271)-INDEX('PTRM input'!$G$277:$P$326,A38offset,$E1271))*OFFSET($F$7,0,$E1271))-SUM($G1271:Y1271))*(OFFSET('PTRM input'!$G$477,0,$E1271-1)/A38taxstdlife))))</f>
        <v>0</v>
      </c>
      <c r="AA1271" s="251">
        <f ca="1">IF(A38taxstdlife="n/a","n/a",IF(A38taxstdlife="",0,IF(AA$3&gt;(A38stdlife+$E1271),((INDEX('PTRM input'!$G$385:$P$434,A38offset,$E1271)-INDEX('PTRM input'!$G$277:$P$326,A38offset,$E1271))*OFFSET($F$7,0,$E1271))-SUM($G1271:Z1271),(((INDEX('PTRM input'!$G$385:$P$434,A38offset,$E1271)-INDEX('PTRM input'!$G$277:$P$326,A38offset,$E1271))*OFFSET($F$7,0,$E1271))-SUM($G1271:Z1271))*(OFFSET('PTRM input'!$G$477,0,$E1271-1)/A38taxstdlife))))</f>
        <v>0</v>
      </c>
      <c r="AB1271" s="251">
        <f ca="1">IF(A38taxstdlife="n/a","n/a",IF(A38taxstdlife="",0,IF(AB$3&gt;(A38stdlife+$E1271),((INDEX('PTRM input'!$G$385:$P$434,A38offset,$E1271)-INDEX('PTRM input'!$G$277:$P$326,A38offset,$E1271))*OFFSET($F$7,0,$E1271))-SUM($G1271:AA1271),(((INDEX('PTRM input'!$G$385:$P$434,A38offset,$E1271)-INDEX('PTRM input'!$G$277:$P$326,A38offset,$E1271))*OFFSET($F$7,0,$E1271))-SUM($G1271:AA1271))*(OFFSET('PTRM input'!$G$477,0,$E1271-1)/A38taxstdlife))))</f>
        <v>0</v>
      </c>
      <c r="AC1271" s="251">
        <f ca="1">IF(A38taxstdlife="n/a","n/a",IF(A38taxstdlife="",0,IF(AC$3&gt;(A38stdlife+$E1271),((INDEX('PTRM input'!$G$385:$P$434,A38offset,$E1271)-INDEX('PTRM input'!$G$277:$P$326,A38offset,$E1271))*OFFSET($F$7,0,$E1271))-SUM($G1271:AB1271),(((INDEX('PTRM input'!$G$385:$P$434,A38offset,$E1271)-INDEX('PTRM input'!$G$277:$P$326,A38offset,$E1271))*OFFSET($F$7,0,$E1271))-SUM($G1271:AB1271))*(OFFSET('PTRM input'!$G$477,0,$E1271-1)/A38taxstdlife))))</f>
        <v>0</v>
      </c>
      <c r="AD1271" s="251">
        <f ca="1">IF(A38taxstdlife="n/a","n/a",IF(A38taxstdlife="",0,IF(AD$3&gt;(A38stdlife+$E1271),((INDEX('PTRM input'!$G$385:$P$434,A38offset,$E1271)-INDEX('PTRM input'!$G$277:$P$326,A38offset,$E1271))*OFFSET($F$7,0,$E1271))-SUM($G1271:AC1271),(((INDEX('PTRM input'!$G$385:$P$434,A38offset,$E1271)-INDEX('PTRM input'!$G$277:$P$326,A38offset,$E1271))*OFFSET($F$7,0,$E1271))-SUM($G1271:AC1271))*(OFFSET('PTRM input'!$G$477,0,$E1271-1)/A38taxstdlife))))</f>
        <v>0</v>
      </c>
      <c r="AE1271" s="251">
        <f ca="1">IF(A38taxstdlife="n/a","n/a",IF(A38taxstdlife="",0,IF(AE$3&gt;(A38stdlife+$E1271),((INDEX('PTRM input'!$G$385:$P$434,A38offset,$E1271)-INDEX('PTRM input'!$G$277:$P$326,A38offset,$E1271))*OFFSET($F$7,0,$E1271))-SUM($G1271:AD1271),(((INDEX('PTRM input'!$G$385:$P$434,A38offset,$E1271)-INDEX('PTRM input'!$G$277:$P$326,A38offset,$E1271))*OFFSET($F$7,0,$E1271))-SUM($G1271:AD1271))*(OFFSET('PTRM input'!$G$477,0,$E1271-1)/A38taxstdlife))))</f>
        <v>0</v>
      </c>
      <c r="AF1271" s="251">
        <f ca="1">IF(A38taxstdlife="n/a","n/a",IF(A38taxstdlife="",0,IF(AF$3&gt;(A38stdlife+$E1271),((INDEX('PTRM input'!$G$385:$P$434,A38offset,$E1271)-INDEX('PTRM input'!$G$277:$P$326,A38offset,$E1271))*OFFSET($F$7,0,$E1271))-SUM($G1271:AE1271),(((INDEX('PTRM input'!$G$385:$P$434,A38offset,$E1271)-INDEX('PTRM input'!$G$277:$P$326,A38offset,$E1271))*OFFSET($F$7,0,$E1271))-SUM($G1271:AE1271))*(OFFSET('PTRM input'!$G$477,0,$E1271-1)/A38taxstdlife))))</f>
        <v>0</v>
      </c>
      <c r="AG1271" s="251">
        <f ca="1">IF(A38taxstdlife="n/a","n/a",IF(A38taxstdlife="",0,IF(AG$3&gt;(A38stdlife+$E1271),((INDEX('PTRM input'!$G$385:$P$434,A38offset,$E1271)-INDEX('PTRM input'!$G$277:$P$326,A38offset,$E1271))*OFFSET($F$7,0,$E1271))-SUM($G1271:AF1271),(((INDEX('PTRM input'!$G$385:$P$434,A38offset,$E1271)-INDEX('PTRM input'!$G$277:$P$326,A38offset,$E1271))*OFFSET($F$7,0,$E1271))-SUM($G1271:AF1271))*(OFFSET('PTRM input'!$G$477,0,$E1271-1)/A38taxstdlife))))</f>
        <v>0</v>
      </c>
      <c r="AH1271" s="251">
        <f ca="1">IF(A38taxstdlife="n/a","n/a",IF(A38taxstdlife="",0,IF(AH$3&gt;(A38stdlife+$E1271),((INDEX('PTRM input'!$G$385:$P$434,A38offset,$E1271)-INDEX('PTRM input'!$G$277:$P$326,A38offset,$E1271))*OFFSET($F$7,0,$E1271))-SUM($G1271:AG1271),(((INDEX('PTRM input'!$G$385:$P$434,A38offset,$E1271)-INDEX('PTRM input'!$G$277:$P$326,A38offset,$E1271))*OFFSET($F$7,0,$E1271))-SUM($G1271:AG1271))*(OFFSET('PTRM input'!$G$477,0,$E1271-1)/A38taxstdlife))))</f>
        <v>0</v>
      </c>
      <c r="AI1271" s="251">
        <f ca="1">IF(A38taxstdlife="n/a","n/a",IF(A38taxstdlife="",0,IF(AI$3&gt;(A38stdlife+$E1271),((INDEX('PTRM input'!$G$385:$P$434,A38offset,$E1271)-INDEX('PTRM input'!$G$277:$P$326,A38offset,$E1271))*OFFSET($F$7,0,$E1271))-SUM($G1271:AH1271),(((INDEX('PTRM input'!$G$385:$P$434,A38offset,$E1271)-INDEX('PTRM input'!$G$277:$P$326,A38offset,$E1271))*OFFSET($F$7,0,$E1271))-SUM($G1271:AH1271))*(OFFSET('PTRM input'!$G$477,0,$E1271-1)/A38taxstdlife))))</f>
        <v>0</v>
      </c>
      <c r="AJ1271" s="251">
        <f ca="1">IF(A38taxstdlife="n/a","n/a",IF(A38taxstdlife="",0,IF(AJ$3&gt;(A38stdlife+$E1271),((INDEX('PTRM input'!$G$385:$P$434,A38offset,$E1271)-INDEX('PTRM input'!$G$277:$P$326,A38offset,$E1271))*OFFSET($F$7,0,$E1271))-SUM($G1271:AI1271),(((INDEX('PTRM input'!$G$385:$P$434,A38offset,$E1271)-INDEX('PTRM input'!$G$277:$P$326,A38offset,$E1271))*OFFSET($F$7,0,$E1271))-SUM($G1271:AI1271))*(OFFSET('PTRM input'!$G$477,0,$E1271-1)/A38taxstdlife))))</f>
        <v>0</v>
      </c>
      <c r="AK1271" s="251">
        <f ca="1">IF(A38taxstdlife="n/a","n/a",IF(A38taxstdlife="",0,IF(AK$3&gt;(A38stdlife+$E1271),((INDEX('PTRM input'!$G$385:$P$434,A38offset,$E1271)-INDEX('PTRM input'!$G$277:$P$326,A38offset,$E1271))*OFFSET($F$7,0,$E1271))-SUM($G1271:AJ1271),(((INDEX('PTRM input'!$G$385:$P$434,A38offset,$E1271)-INDEX('PTRM input'!$G$277:$P$326,A38offset,$E1271))*OFFSET($F$7,0,$E1271))-SUM($G1271:AJ1271))*(OFFSET('PTRM input'!$G$477,0,$E1271-1)/A38taxstdlife))))</f>
        <v>0</v>
      </c>
      <c r="AL1271" s="251">
        <f ca="1">IF(A38taxstdlife="n/a","n/a",IF(A38taxstdlife="",0,IF(AL$3&gt;(A38stdlife+$E1271),((INDEX('PTRM input'!$G$385:$P$434,A38offset,$E1271)-INDEX('PTRM input'!$G$277:$P$326,A38offset,$E1271))*OFFSET($F$7,0,$E1271))-SUM($G1271:AK1271),(((INDEX('PTRM input'!$G$385:$P$434,A38offset,$E1271)-INDEX('PTRM input'!$G$277:$P$326,A38offset,$E1271))*OFFSET($F$7,0,$E1271))-SUM($G1271:AK1271))*(OFFSET('PTRM input'!$G$477,0,$E1271-1)/A38taxstdlife))))</f>
        <v>0</v>
      </c>
      <c r="AM1271" s="251">
        <f ca="1">IF(A38taxstdlife="n/a","n/a",IF(A38taxstdlife="",0,IF(AM$3&gt;(A38stdlife+$E1271),((INDEX('PTRM input'!$G$385:$P$434,A38offset,$E1271)-INDEX('PTRM input'!$G$277:$P$326,A38offset,$E1271))*OFFSET($F$7,0,$E1271))-SUM($G1271:AL1271),(((INDEX('PTRM input'!$G$385:$P$434,A38offset,$E1271)-INDEX('PTRM input'!$G$277:$P$326,A38offset,$E1271))*OFFSET($F$7,0,$E1271))-SUM($G1271:AL1271))*(OFFSET('PTRM input'!$G$477,0,$E1271-1)/A38taxstdlife))))</f>
        <v>0</v>
      </c>
      <c r="AN1271" s="251">
        <f ca="1">IF(A38taxstdlife="n/a","n/a",IF(A38taxstdlife="",0,IF(AN$3&gt;(A38stdlife+$E1271),((INDEX('PTRM input'!$G$385:$P$434,A38offset,$E1271)-INDEX('PTRM input'!$G$277:$P$326,A38offset,$E1271))*OFFSET($F$7,0,$E1271))-SUM($G1271:AM1271),(((INDEX('PTRM input'!$G$385:$P$434,A38offset,$E1271)-INDEX('PTRM input'!$G$277:$P$326,A38offset,$E1271))*OFFSET($F$7,0,$E1271))-SUM($G1271:AM1271))*(OFFSET('PTRM input'!$G$477,0,$E1271-1)/A38taxstdlife))))</f>
        <v>0</v>
      </c>
      <c r="AO1271" s="251">
        <f ca="1">IF(A38taxstdlife="n/a","n/a",IF(A38taxstdlife="",0,IF(AO$3&gt;(A38stdlife+$E1271),((INDEX('PTRM input'!$G$385:$P$434,A38offset,$E1271)-INDEX('PTRM input'!$G$277:$P$326,A38offset,$E1271))*OFFSET($F$7,0,$E1271))-SUM($G1271:AN1271),(((INDEX('PTRM input'!$G$385:$P$434,A38offset,$E1271)-INDEX('PTRM input'!$G$277:$P$326,A38offset,$E1271))*OFFSET($F$7,0,$E1271))-SUM($G1271:AN1271))*(OFFSET('PTRM input'!$G$477,0,$E1271-1)/A38taxstdlife))))</f>
        <v>0</v>
      </c>
      <c r="AP1271" s="251">
        <f ca="1">IF(A38taxstdlife="n/a","n/a",IF(A38taxstdlife="",0,IF(AP$3&gt;(A38stdlife+$E1271),((INDEX('PTRM input'!$G$385:$P$434,A38offset,$E1271)-INDEX('PTRM input'!$G$277:$P$326,A38offset,$E1271))*OFFSET($F$7,0,$E1271))-SUM($G1271:AO1271),(((INDEX('PTRM input'!$G$385:$P$434,A38offset,$E1271)-INDEX('PTRM input'!$G$277:$P$326,A38offset,$E1271))*OFFSET($F$7,0,$E1271))-SUM($G1271:AO1271))*(OFFSET('PTRM input'!$G$477,0,$E1271-1)/A38taxstdlife))))</f>
        <v>0</v>
      </c>
      <c r="AQ1271" s="251">
        <f ca="1">IF(A38taxstdlife="n/a","n/a",IF(A38taxstdlife="",0,IF(AQ$3&gt;(A38stdlife+$E1271),((INDEX('PTRM input'!$G$385:$P$434,A38offset,$E1271)-INDEX('PTRM input'!$G$277:$P$326,A38offset,$E1271))*OFFSET($F$7,0,$E1271))-SUM($G1271:AP1271),(((INDEX('PTRM input'!$G$385:$P$434,A38offset,$E1271)-INDEX('PTRM input'!$G$277:$P$326,A38offset,$E1271))*OFFSET($F$7,0,$E1271))-SUM($G1271:AP1271))*(OFFSET('PTRM input'!$G$477,0,$E1271-1)/A38taxstdlife))))</f>
        <v>0</v>
      </c>
      <c r="AR1271" s="251">
        <f ca="1">IF(A38taxstdlife="n/a","n/a",IF(A38taxstdlife="",0,IF(AR$3&gt;(A38stdlife+$E1271),((INDEX('PTRM input'!$G$385:$P$434,A38offset,$E1271)-INDEX('PTRM input'!$G$277:$P$326,A38offset,$E1271))*OFFSET($F$7,0,$E1271))-SUM($G1271:AQ1271),(((INDEX('PTRM input'!$G$385:$P$434,A38offset,$E1271)-INDEX('PTRM input'!$G$277:$P$326,A38offset,$E1271))*OFFSET($F$7,0,$E1271))-SUM($G1271:AQ1271))*(OFFSET('PTRM input'!$G$477,0,$E1271-1)/A38taxstdlife))))</f>
        <v>0</v>
      </c>
      <c r="AS1271" s="251">
        <f ca="1">IF(A38taxstdlife="n/a","n/a",IF(A38taxstdlife="",0,IF(AS$3&gt;(A38stdlife+$E1271),((INDEX('PTRM input'!$G$385:$P$434,A38offset,$E1271)-INDEX('PTRM input'!$G$277:$P$326,A38offset,$E1271))*OFFSET($F$7,0,$E1271))-SUM($G1271:AR1271),(((INDEX('PTRM input'!$G$385:$P$434,A38offset,$E1271)-INDEX('PTRM input'!$G$277:$P$326,A38offset,$E1271))*OFFSET($F$7,0,$E1271))-SUM($G1271:AR1271))*(OFFSET('PTRM input'!$G$477,0,$E1271-1)/A38taxstdlife))))</f>
        <v>0</v>
      </c>
      <c r="AT1271" s="251">
        <f ca="1">IF(A38taxstdlife="n/a","n/a",IF(A38taxstdlife="",0,IF(AT$3&gt;(A38stdlife+$E1271),((INDEX('PTRM input'!$G$385:$P$434,A38offset,$E1271)-INDEX('PTRM input'!$G$277:$P$326,A38offset,$E1271))*OFFSET($F$7,0,$E1271))-SUM($G1271:AS1271),(((INDEX('PTRM input'!$G$385:$P$434,A38offset,$E1271)-INDEX('PTRM input'!$G$277:$P$326,A38offset,$E1271))*OFFSET($F$7,0,$E1271))-SUM($G1271:AS1271))*(OFFSET('PTRM input'!$G$477,0,$E1271-1)/A38taxstdlife))))</f>
        <v>0</v>
      </c>
      <c r="AU1271" s="251">
        <f ca="1">IF(A38taxstdlife="n/a","n/a",IF(A38taxstdlife="",0,IF(AU$3&gt;(A38stdlife+$E1271),((INDEX('PTRM input'!$G$385:$P$434,A38offset,$E1271)-INDEX('PTRM input'!$G$277:$P$326,A38offset,$E1271))*OFFSET($F$7,0,$E1271))-SUM($G1271:AT1271),(((INDEX('PTRM input'!$G$385:$P$434,A38offset,$E1271)-INDEX('PTRM input'!$G$277:$P$326,A38offset,$E1271))*OFFSET($F$7,0,$E1271))-SUM($G1271:AT1271))*(OFFSET('PTRM input'!$G$477,0,$E1271-1)/A38taxstdlife))))</f>
        <v>0</v>
      </c>
      <c r="AV1271" s="251">
        <f ca="1">IF(A38taxstdlife="n/a","n/a",IF(A38taxstdlife="",0,IF(AV$3&gt;(A38stdlife+$E1271),((INDEX('PTRM input'!$G$385:$P$434,A38offset,$E1271)-INDEX('PTRM input'!$G$277:$P$326,A38offset,$E1271))*OFFSET($F$7,0,$E1271))-SUM($G1271:AU1271),(((INDEX('PTRM input'!$G$385:$P$434,A38offset,$E1271)-INDEX('PTRM input'!$G$277:$P$326,A38offset,$E1271))*OFFSET($F$7,0,$E1271))-SUM($G1271:AU1271))*(OFFSET('PTRM input'!$G$477,0,$E1271-1)/A38taxstdlife))))</f>
        <v>0</v>
      </c>
      <c r="AW1271" s="251">
        <f ca="1">IF(A38taxstdlife="n/a","n/a",IF(A38taxstdlife="",0,IF(AW$3&gt;(A38stdlife+$E1271),((INDEX('PTRM input'!$G$385:$P$434,A38offset,$E1271)-INDEX('PTRM input'!$G$277:$P$326,A38offset,$E1271))*OFFSET($F$7,0,$E1271))-SUM($G1271:AV1271),(((INDEX('PTRM input'!$G$385:$P$434,A38offset,$E1271)-INDEX('PTRM input'!$G$277:$P$326,A38offset,$E1271))*OFFSET($F$7,0,$E1271))-SUM($G1271:AV1271))*(OFFSET('PTRM input'!$G$477,0,$E1271-1)/A38taxstdlife))))</f>
        <v>0</v>
      </c>
      <c r="AX1271" s="251">
        <f ca="1">IF(A38taxstdlife="n/a","n/a",IF(A38taxstdlife="",0,IF(AX$3&gt;(A38stdlife+$E1271),((INDEX('PTRM input'!$G$385:$P$434,A38offset,$E1271)-INDEX('PTRM input'!$G$277:$P$326,A38offset,$E1271))*OFFSET($F$7,0,$E1271))-SUM($G1271:AW1271),(((INDEX('PTRM input'!$G$385:$P$434,A38offset,$E1271)-INDEX('PTRM input'!$G$277:$P$326,A38offset,$E1271))*OFFSET($F$7,0,$E1271))-SUM($G1271:AW1271))*(OFFSET('PTRM input'!$G$477,0,$E1271-1)/A38taxstdlife))))</f>
        <v>0</v>
      </c>
      <c r="AY1271" s="251">
        <f ca="1">IF(A38taxstdlife="n/a","n/a",IF(A38taxstdlife="",0,IF(AY$3&gt;(A38stdlife+$E1271),((INDEX('PTRM input'!$G$385:$P$434,A38offset,$E1271)-INDEX('PTRM input'!$G$277:$P$326,A38offset,$E1271))*OFFSET($F$7,0,$E1271))-SUM($G1271:AX1271),(((INDEX('PTRM input'!$G$385:$P$434,A38offset,$E1271)-INDEX('PTRM input'!$G$277:$P$326,A38offset,$E1271))*OFFSET($F$7,0,$E1271))-SUM($G1271:AX1271))*(OFFSET('PTRM input'!$G$477,0,$E1271-1)/A38taxstdlife))))</f>
        <v>0</v>
      </c>
      <c r="AZ1271" s="251">
        <f ca="1">IF(A38taxstdlife="n/a","n/a",IF(A38taxstdlife="",0,IF(AZ$3&gt;(A38stdlife+$E1271),((INDEX('PTRM input'!$G$385:$P$434,A38offset,$E1271)-INDEX('PTRM input'!$G$277:$P$326,A38offset,$E1271))*OFFSET($F$7,0,$E1271))-SUM($G1271:AY1271),(((INDEX('PTRM input'!$G$385:$P$434,A38offset,$E1271)-INDEX('PTRM input'!$G$277:$P$326,A38offset,$E1271))*OFFSET($F$7,0,$E1271))-SUM($G1271:AY1271))*(OFFSET('PTRM input'!$G$477,0,$E1271-1)/A38taxstdlife))))</f>
        <v>0</v>
      </c>
      <c r="BA1271" s="251">
        <f ca="1">IF(A38taxstdlife="n/a","n/a",IF(A38taxstdlife="",0,IF(BA$3&gt;(A38stdlife+$E1271),((INDEX('PTRM input'!$G$385:$P$434,A38offset,$E1271)-INDEX('PTRM input'!$G$277:$P$326,A38offset,$E1271))*OFFSET($F$7,0,$E1271))-SUM($G1271:AZ1271),(((INDEX('PTRM input'!$G$385:$P$434,A38offset,$E1271)-INDEX('PTRM input'!$G$277:$P$326,A38offset,$E1271))*OFFSET($F$7,0,$E1271))-SUM($G1271:AZ1271))*(OFFSET('PTRM input'!$G$477,0,$E1271-1)/A38taxstdlife))))</f>
        <v>0</v>
      </c>
      <c r="BB1271" s="251">
        <f ca="1">IF(A38taxstdlife="n/a","n/a",IF(A38taxstdlife="",0,IF(BB$3&gt;(A38stdlife+$E1271),((INDEX('PTRM input'!$G$385:$P$434,A38offset,$E1271)-INDEX('PTRM input'!$G$277:$P$326,A38offset,$E1271))*OFFSET($F$7,0,$E1271))-SUM($G1271:BA1271),(((INDEX('PTRM input'!$G$385:$P$434,A38offset,$E1271)-INDEX('PTRM input'!$G$277:$P$326,A38offset,$E1271))*OFFSET($F$7,0,$E1271))-SUM($G1271:BA1271))*(OFFSET('PTRM input'!$G$477,0,$E1271-1)/A38taxstdlife))))</f>
        <v>0</v>
      </c>
      <c r="BC1271" s="251">
        <f ca="1">IF(A38taxstdlife="n/a","n/a",IF(A38taxstdlife="",0,IF(BC$3&gt;(A38stdlife+$E1271),((INDEX('PTRM input'!$G$385:$P$434,A38offset,$E1271)-INDEX('PTRM input'!$G$277:$P$326,A38offset,$E1271))*OFFSET($F$7,0,$E1271))-SUM($G1271:BB1271),(((INDEX('PTRM input'!$G$385:$P$434,A38offset,$E1271)-INDEX('PTRM input'!$G$277:$P$326,A38offset,$E1271))*OFFSET($F$7,0,$E1271))-SUM($G1271:BB1271))*(OFFSET('PTRM input'!$G$477,0,$E1271-1)/A38taxstdlife))))</f>
        <v>0</v>
      </c>
      <c r="BD1271" s="251">
        <f ca="1">IF(A38taxstdlife="n/a","n/a",IF(A38taxstdlife="",0,IF(BD$3&gt;(A38stdlife+$E1271),((INDEX('PTRM input'!$G$385:$P$434,A38offset,$E1271)-INDEX('PTRM input'!$G$277:$P$326,A38offset,$E1271))*OFFSET($F$7,0,$E1271))-SUM($G1271:BC1271),(((INDEX('PTRM input'!$G$385:$P$434,A38offset,$E1271)-INDEX('PTRM input'!$G$277:$P$326,A38offset,$E1271))*OFFSET($F$7,0,$E1271))-SUM($G1271:BC1271))*(OFFSET('PTRM input'!$G$477,0,$E1271-1)/A38taxstdlife))))</f>
        <v>0</v>
      </c>
      <c r="BE1271" s="251">
        <f ca="1">IF(A38taxstdlife="n/a","n/a",IF(A38taxstdlife="",0,IF(BE$3&gt;(A38stdlife+$E1271),((INDEX('PTRM input'!$G$385:$P$434,A38offset,$E1271)-INDEX('PTRM input'!$G$277:$P$326,A38offset,$E1271))*OFFSET($F$7,0,$E1271))-SUM($G1271:BD1271),(((INDEX('PTRM input'!$G$385:$P$434,A38offset,$E1271)-INDEX('PTRM input'!$G$277:$P$326,A38offset,$E1271))*OFFSET($F$7,0,$E1271))-SUM($G1271:BD1271))*(OFFSET('PTRM input'!$G$477,0,$E1271-1)/A38taxstdlife))))</f>
        <v>0</v>
      </c>
      <c r="BF1271" s="251">
        <f ca="1">IF(A38taxstdlife="n/a","n/a",IF(A38taxstdlife="",0,IF(BF$3&gt;(A38stdlife+$E1271),((INDEX('PTRM input'!$G$385:$P$434,A38offset,$E1271)-INDEX('PTRM input'!$G$277:$P$326,A38offset,$E1271))*OFFSET($F$7,0,$E1271))-SUM($G1271:BE1271),(((INDEX('PTRM input'!$G$385:$P$434,A38offset,$E1271)-INDEX('PTRM input'!$G$277:$P$326,A38offset,$E1271))*OFFSET($F$7,0,$E1271))-SUM($G1271:BE1271))*(OFFSET('PTRM input'!$G$477,0,$E1271-1)/A38taxstdlife))))</f>
        <v>0</v>
      </c>
      <c r="BG1271" s="251">
        <f ca="1">IF(A38taxstdlife="n/a","n/a",IF(A38taxstdlife="",0,IF(BG$3&gt;(A38stdlife+$E1271),((INDEX('PTRM input'!$G$385:$P$434,A38offset,$E1271)-INDEX('PTRM input'!$G$277:$P$326,A38offset,$E1271))*OFFSET($F$7,0,$E1271))-SUM($G1271:BF1271),(((INDEX('PTRM input'!$G$385:$P$434,A38offset,$E1271)-INDEX('PTRM input'!$G$277:$P$326,A38offset,$E1271))*OFFSET($F$7,0,$E1271))-SUM($G1271:BF1271))*(OFFSET('PTRM input'!$G$477,0,$E1271-1)/A38taxstdlife))))</f>
        <v>0</v>
      </c>
      <c r="BH1271" s="251">
        <f ca="1">IF(A38taxstdlife="n/a","n/a",IF(A38taxstdlife="",0,IF(BH$3&gt;(A38stdlife+$E1271),((INDEX('PTRM input'!$G$385:$P$434,A38offset,$E1271)-INDEX('PTRM input'!$G$277:$P$326,A38offset,$E1271))*OFFSET($F$7,0,$E1271))-SUM($G1271:BG1271),(((INDEX('PTRM input'!$G$385:$P$434,A38offset,$E1271)-INDEX('PTRM input'!$G$277:$P$326,A38offset,$E1271))*OFFSET($F$7,0,$E1271))-SUM($G1271:BG1271))*(OFFSET('PTRM input'!$G$477,0,$E1271-1)/A38taxstdlife))))</f>
        <v>0</v>
      </c>
      <c r="BI1271" s="251">
        <f ca="1">IF(A38taxstdlife="n/a","n/a",IF(A38taxstdlife="",0,IF(BI$3&gt;(A38stdlife+$E1271),((INDEX('PTRM input'!$G$385:$P$434,A38offset,$E1271)-INDEX('PTRM input'!$G$277:$P$326,A38offset,$E1271))*OFFSET($F$7,0,$E1271))-SUM($G1271:BH1271),(((INDEX('PTRM input'!$G$385:$P$434,A38offset,$E1271)-INDEX('PTRM input'!$G$277:$P$326,A38offset,$E1271))*OFFSET($F$7,0,$E1271))-SUM($G1271:BH1271))*(OFFSET('PTRM input'!$G$477,0,$E1271-1)/A38taxstdlife))))</f>
        <v>0</v>
      </c>
      <c r="BJ1271" s="116"/>
      <c r="BK1271" s="116"/>
      <c r="BL1271" s="116"/>
      <c r="BM1271" s="116"/>
    </row>
    <row r="1272" spans="1:65" ht="12.75" hidden="1" customHeight="1" outlineLevel="2">
      <c r="A1272" s="366"/>
      <c r="B1272" s="19"/>
      <c r="C1272" s="18"/>
      <c r="D1272" s="760"/>
      <c r="E1272" s="87">
        <v>10</v>
      </c>
      <c r="F1272" s="356"/>
      <c r="G1272" s="434"/>
      <c r="H1272" s="435"/>
      <c r="I1272" s="435"/>
      <c r="J1272" s="435"/>
      <c r="K1272" s="435"/>
      <c r="L1272" s="435"/>
      <c r="M1272" s="435"/>
      <c r="N1272" s="435"/>
      <c r="O1272" s="435"/>
      <c r="P1272" s="619"/>
      <c r="Q1272" s="251">
        <f ca="1">IF(A38taxstdlife="n/a","n/a",IF(A38taxstdlife="",0,IF(Q$3&gt;(A38stdlife+$E1272),((INDEX('PTRM input'!$G$385:$P$434,A38offset,$E1272)-INDEX('PTRM input'!$G$277:$P$326,A38offset,$E1272))*OFFSET($F$7,0,$E1272))-SUM($G1272:P1272),(((INDEX('PTRM input'!$G$385:$P$434,A38offset,$E1272)-INDEX('PTRM input'!$G$277:$P$326,A38offset,$E1272))*OFFSET($F$7,0,$E1272))-SUM($G1272:P1272))*(OFFSET('PTRM input'!$G$477,0,$E1272-1)/A38taxstdlife))))</f>
        <v>0</v>
      </c>
      <c r="R1272" s="251">
        <f ca="1">IF(A38taxstdlife="n/a","n/a",IF(A38taxstdlife="",0,IF(R$3&gt;(A38stdlife+$E1272),((INDEX('PTRM input'!$G$385:$P$434,A38offset,$E1272)-INDEX('PTRM input'!$G$277:$P$326,A38offset,$E1272))*OFFSET($F$7,0,$E1272))-SUM($G1272:Q1272),(((INDEX('PTRM input'!$G$385:$P$434,A38offset,$E1272)-INDEX('PTRM input'!$G$277:$P$326,A38offset,$E1272))*OFFSET($F$7,0,$E1272))-SUM($G1272:Q1272))*(OFFSET('PTRM input'!$G$477,0,$E1272-1)/A38taxstdlife))))</f>
        <v>0</v>
      </c>
      <c r="S1272" s="251">
        <f ca="1">IF(A38taxstdlife="n/a","n/a",IF(A38taxstdlife="",0,IF(S$3&gt;(A38stdlife+$E1272),((INDEX('PTRM input'!$G$385:$P$434,A38offset,$E1272)-INDEX('PTRM input'!$G$277:$P$326,A38offset,$E1272))*OFFSET($F$7,0,$E1272))-SUM($G1272:R1272),(((INDEX('PTRM input'!$G$385:$P$434,A38offset,$E1272)-INDEX('PTRM input'!$G$277:$P$326,A38offset,$E1272))*OFFSET($F$7,0,$E1272))-SUM($G1272:R1272))*(OFFSET('PTRM input'!$G$477,0,$E1272-1)/A38taxstdlife))))</f>
        <v>0</v>
      </c>
      <c r="T1272" s="251">
        <f ca="1">IF(A38taxstdlife="n/a","n/a",IF(A38taxstdlife="",0,IF(T$3&gt;(A38stdlife+$E1272),((INDEX('PTRM input'!$G$385:$P$434,A38offset,$E1272)-INDEX('PTRM input'!$G$277:$P$326,A38offset,$E1272))*OFFSET($F$7,0,$E1272))-SUM($G1272:S1272),(((INDEX('PTRM input'!$G$385:$P$434,A38offset,$E1272)-INDEX('PTRM input'!$G$277:$P$326,A38offset,$E1272))*OFFSET($F$7,0,$E1272))-SUM($G1272:S1272))*(OFFSET('PTRM input'!$G$477,0,$E1272-1)/A38taxstdlife))))</f>
        <v>0</v>
      </c>
      <c r="U1272" s="251">
        <f ca="1">IF(A38taxstdlife="n/a","n/a",IF(A38taxstdlife="",0,IF(U$3&gt;(A38stdlife+$E1272),((INDEX('PTRM input'!$G$385:$P$434,A38offset,$E1272)-INDEX('PTRM input'!$G$277:$P$326,A38offset,$E1272))*OFFSET($F$7,0,$E1272))-SUM($G1272:T1272),(((INDEX('PTRM input'!$G$385:$P$434,A38offset,$E1272)-INDEX('PTRM input'!$G$277:$P$326,A38offset,$E1272))*OFFSET($F$7,0,$E1272))-SUM($G1272:T1272))*(OFFSET('PTRM input'!$G$477,0,$E1272-1)/A38taxstdlife))))</f>
        <v>0</v>
      </c>
      <c r="V1272" s="251">
        <f ca="1">IF(A38taxstdlife="n/a","n/a",IF(A38taxstdlife="",0,IF(V$3&gt;(A38stdlife+$E1272),((INDEX('PTRM input'!$G$385:$P$434,A38offset,$E1272)-INDEX('PTRM input'!$G$277:$P$326,A38offset,$E1272))*OFFSET($F$7,0,$E1272))-SUM($G1272:U1272),(((INDEX('PTRM input'!$G$385:$P$434,A38offset,$E1272)-INDEX('PTRM input'!$G$277:$P$326,A38offset,$E1272))*OFFSET($F$7,0,$E1272))-SUM($G1272:U1272))*(OFFSET('PTRM input'!$G$477,0,$E1272-1)/A38taxstdlife))))</f>
        <v>0</v>
      </c>
      <c r="W1272" s="251">
        <f ca="1">IF(A38taxstdlife="n/a","n/a",IF(A38taxstdlife="",0,IF(W$3&gt;(A38stdlife+$E1272),((INDEX('PTRM input'!$G$385:$P$434,A38offset,$E1272)-INDEX('PTRM input'!$G$277:$P$326,A38offset,$E1272))*OFFSET($F$7,0,$E1272))-SUM($G1272:V1272),(((INDEX('PTRM input'!$G$385:$P$434,A38offset,$E1272)-INDEX('PTRM input'!$G$277:$P$326,A38offset,$E1272))*OFFSET($F$7,0,$E1272))-SUM($G1272:V1272))*(OFFSET('PTRM input'!$G$477,0,$E1272-1)/A38taxstdlife))))</f>
        <v>0</v>
      </c>
      <c r="X1272" s="251">
        <f ca="1">IF(A38taxstdlife="n/a","n/a",IF(A38taxstdlife="",0,IF(X$3&gt;(A38stdlife+$E1272),((INDEX('PTRM input'!$G$385:$P$434,A38offset,$E1272)-INDEX('PTRM input'!$G$277:$P$326,A38offset,$E1272))*OFFSET($F$7,0,$E1272))-SUM($G1272:W1272),(((INDEX('PTRM input'!$G$385:$P$434,A38offset,$E1272)-INDEX('PTRM input'!$G$277:$P$326,A38offset,$E1272))*OFFSET($F$7,0,$E1272))-SUM($G1272:W1272))*(OFFSET('PTRM input'!$G$477,0,$E1272-1)/A38taxstdlife))))</f>
        <v>0</v>
      </c>
      <c r="Y1272" s="251">
        <f ca="1">IF(A38taxstdlife="n/a","n/a",IF(A38taxstdlife="",0,IF(Y$3&gt;(A38stdlife+$E1272),((INDEX('PTRM input'!$G$385:$P$434,A38offset,$E1272)-INDEX('PTRM input'!$G$277:$P$326,A38offset,$E1272))*OFFSET($F$7,0,$E1272))-SUM($G1272:X1272),(((INDEX('PTRM input'!$G$385:$P$434,A38offset,$E1272)-INDEX('PTRM input'!$G$277:$P$326,A38offset,$E1272))*OFFSET($F$7,0,$E1272))-SUM($G1272:X1272))*(OFFSET('PTRM input'!$G$477,0,$E1272-1)/A38taxstdlife))))</f>
        <v>0</v>
      </c>
      <c r="Z1272" s="251">
        <f ca="1">IF(A38taxstdlife="n/a","n/a",IF(A38taxstdlife="",0,IF(Z$3&gt;(A38stdlife+$E1272),((INDEX('PTRM input'!$G$385:$P$434,A38offset,$E1272)-INDEX('PTRM input'!$G$277:$P$326,A38offset,$E1272))*OFFSET($F$7,0,$E1272))-SUM($G1272:Y1272),(((INDEX('PTRM input'!$G$385:$P$434,A38offset,$E1272)-INDEX('PTRM input'!$G$277:$P$326,A38offset,$E1272))*OFFSET($F$7,0,$E1272))-SUM($G1272:Y1272))*(OFFSET('PTRM input'!$G$477,0,$E1272-1)/A38taxstdlife))))</f>
        <v>0</v>
      </c>
      <c r="AA1272" s="251">
        <f ca="1">IF(A38taxstdlife="n/a","n/a",IF(A38taxstdlife="",0,IF(AA$3&gt;(A38stdlife+$E1272),((INDEX('PTRM input'!$G$385:$P$434,A38offset,$E1272)-INDEX('PTRM input'!$G$277:$P$326,A38offset,$E1272))*OFFSET($F$7,0,$E1272))-SUM($G1272:Z1272),(((INDEX('PTRM input'!$G$385:$P$434,A38offset,$E1272)-INDEX('PTRM input'!$G$277:$P$326,A38offset,$E1272))*OFFSET($F$7,0,$E1272))-SUM($G1272:Z1272))*(OFFSET('PTRM input'!$G$477,0,$E1272-1)/A38taxstdlife))))</f>
        <v>0</v>
      </c>
      <c r="AB1272" s="251">
        <f ca="1">IF(A38taxstdlife="n/a","n/a",IF(A38taxstdlife="",0,IF(AB$3&gt;(A38stdlife+$E1272),((INDEX('PTRM input'!$G$385:$P$434,A38offset,$E1272)-INDEX('PTRM input'!$G$277:$P$326,A38offset,$E1272))*OFFSET($F$7,0,$E1272))-SUM($G1272:AA1272),(((INDEX('PTRM input'!$G$385:$P$434,A38offset,$E1272)-INDEX('PTRM input'!$G$277:$P$326,A38offset,$E1272))*OFFSET($F$7,0,$E1272))-SUM($G1272:AA1272))*(OFFSET('PTRM input'!$G$477,0,$E1272-1)/A38taxstdlife))))</f>
        <v>0</v>
      </c>
      <c r="AC1272" s="251">
        <f ca="1">IF(A38taxstdlife="n/a","n/a",IF(A38taxstdlife="",0,IF(AC$3&gt;(A38stdlife+$E1272),((INDEX('PTRM input'!$G$385:$P$434,A38offset,$E1272)-INDEX('PTRM input'!$G$277:$P$326,A38offset,$E1272))*OFFSET($F$7,0,$E1272))-SUM($G1272:AB1272),(((INDEX('PTRM input'!$G$385:$P$434,A38offset,$E1272)-INDEX('PTRM input'!$G$277:$P$326,A38offset,$E1272))*OFFSET($F$7,0,$E1272))-SUM($G1272:AB1272))*(OFFSET('PTRM input'!$G$477,0,$E1272-1)/A38taxstdlife))))</f>
        <v>0</v>
      </c>
      <c r="AD1272" s="251">
        <f ca="1">IF(A38taxstdlife="n/a","n/a",IF(A38taxstdlife="",0,IF(AD$3&gt;(A38stdlife+$E1272),((INDEX('PTRM input'!$G$385:$P$434,A38offset,$E1272)-INDEX('PTRM input'!$G$277:$P$326,A38offset,$E1272))*OFFSET($F$7,0,$E1272))-SUM($G1272:AC1272),(((INDEX('PTRM input'!$G$385:$P$434,A38offset,$E1272)-INDEX('PTRM input'!$G$277:$P$326,A38offset,$E1272))*OFFSET($F$7,0,$E1272))-SUM($G1272:AC1272))*(OFFSET('PTRM input'!$G$477,0,$E1272-1)/A38taxstdlife))))</f>
        <v>0</v>
      </c>
      <c r="AE1272" s="251">
        <f ca="1">IF(A38taxstdlife="n/a","n/a",IF(A38taxstdlife="",0,IF(AE$3&gt;(A38stdlife+$E1272),((INDEX('PTRM input'!$G$385:$P$434,A38offset,$E1272)-INDEX('PTRM input'!$G$277:$P$326,A38offset,$E1272))*OFFSET($F$7,0,$E1272))-SUM($G1272:AD1272),(((INDEX('PTRM input'!$G$385:$P$434,A38offset,$E1272)-INDEX('PTRM input'!$G$277:$P$326,A38offset,$E1272))*OFFSET($F$7,0,$E1272))-SUM($G1272:AD1272))*(OFFSET('PTRM input'!$G$477,0,$E1272-1)/A38taxstdlife))))</f>
        <v>0</v>
      </c>
      <c r="AF1272" s="251">
        <f ca="1">IF(A38taxstdlife="n/a","n/a",IF(A38taxstdlife="",0,IF(AF$3&gt;(A38stdlife+$E1272),((INDEX('PTRM input'!$G$385:$P$434,A38offset,$E1272)-INDEX('PTRM input'!$G$277:$P$326,A38offset,$E1272))*OFFSET($F$7,0,$E1272))-SUM($G1272:AE1272),(((INDEX('PTRM input'!$G$385:$P$434,A38offset,$E1272)-INDEX('PTRM input'!$G$277:$P$326,A38offset,$E1272))*OFFSET($F$7,0,$E1272))-SUM($G1272:AE1272))*(OFFSET('PTRM input'!$G$477,0,$E1272-1)/A38taxstdlife))))</f>
        <v>0</v>
      </c>
      <c r="AG1272" s="251">
        <f ca="1">IF(A38taxstdlife="n/a","n/a",IF(A38taxstdlife="",0,IF(AG$3&gt;(A38stdlife+$E1272),((INDEX('PTRM input'!$G$385:$P$434,A38offset,$E1272)-INDEX('PTRM input'!$G$277:$P$326,A38offset,$E1272))*OFFSET($F$7,0,$E1272))-SUM($G1272:AF1272),(((INDEX('PTRM input'!$G$385:$P$434,A38offset,$E1272)-INDEX('PTRM input'!$G$277:$P$326,A38offset,$E1272))*OFFSET($F$7,0,$E1272))-SUM($G1272:AF1272))*(OFFSET('PTRM input'!$G$477,0,$E1272-1)/A38taxstdlife))))</f>
        <v>0</v>
      </c>
      <c r="AH1272" s="251">
        <f ca="1">IF(A38taxstdlife="n/a","n/a",IF(A38taxstdlife="",0,IF(AH$3&gt;(A38stdlife+$E1272),((INDEX('PTRM input'!$G$385:$P$434,A38offset,$E1272)-INDEX('PTRM input'!$G$277:$P$326,A38offset,$E1272))*OFFSET($F$7,0,$E1272))-SUM($G1272:AG1272),(((INDEX('PTRM input'!$G$385:$P$434,A38offset,$E1272)-INDEX('PTRM input'!$G$277:$P$326,A38offset,$E1272))*OFFSET($F$7,0,$E1272))-SUM($G1272:AG1272))*(OFFSET('PTRM input'!$G$477,0,$E1272-1)/A38taxstdlife))))</f>
        <v>0</v>
      </c>
      <c r="AI1272" s="251">
        <f ca="1">IF(A38taxstdlife="n/a","n/a",IF(A38taxstdlife="",0,IF(AI$3&gt;(A38stdlife+$E1272),((INDEX('PTRM input'!$G$385:$P$434,A38offset,$E1272)-INDEX('PTRM input'!$G$277:$P$326,A38offset,$E1272))*OFFSET($F$7,0,$E1272))-SUM($G1272:AH1272),(((INDEX('PTRM input'!$G$385:$P$434,A38offset,$E1272)-INDEX('PTRM input'!$G$277:$P$326,A38offset,$E1272))*OFFSET($F$7,0,$E1272))-SUM($G1272:AH1272))*(OFFSET('PTRM input'!$G$477,0,$E1272-1)/A38taxstdlife))))</f>
        <v>0</v>
      </c>
      <c r="AJ1272" s="251">
        <f ca="1">IF(A38taxstdlife="n/a","n/a",IF(A38taxstdlife="",0,IF(AJ$3&gt;(A38stdlife+$E1272),((INDEX('PTRM input'!$G$385:$P$434,A38offset,$E1272)-INDEX('PTRM input'!$G$277:$P$326,A38offset,$E1272))*OFFSET($F$7,0,$E1272))-SUM($G1272:AI1272),(((INDEX('PTRM input'!$G$385:$P$434,A38offset,$E1272)-INDEX('PTRM input'!$G$277:$P$326,A38offset,$E1272))*OFFSET($F$7,0,$E1272))-SUM($G1272:AI1272))*(OFFSET('PTRM input'!$G$477,0,$E1272-1)/A38taxstdlife))))</f>
        <v>0</v>
      </c>
      <c r="AK1272" s="251">
        <f ca="1">IF(A38taxstdlife="n/a","n/a",IF(A38taxstdlife="",0,IF(AK$3&gt;(A38stdlife+$E1272),((INDEX('PTRM input'!$G$385:$P$434,A38offset,$E1272)-INDEX('PTRM input'!$G$277:$P$326,A38offset,$E1272))*OFFSET($F$7,0,$E1272))-SUM($G1272:AJ1272),(((INDEX('PTRM input'!$G$385:$P$434,A38offset,$E1272)-INDEX('PTRM input'!$G$277:$P$326,A38offset,$E1272))*OFFSET($F$7,0,$E1272))-SUM($G1272:AJ1272))*(OFFSET('PTRM input'!$G$477,0,$E1272-1)/A38taxstdlife))))</f>
        <v>0</v>
      </c>
      <c r="AL1272" s="251">
        <f ca="1">IF(A38taxstdlife="n/a","n/a",IF(A38taxstdlife="",0,IF(AL$3&gt;(A38stdlife+$E1272),((INDEX('PTRM input'!$G$385:$P$434,A38offset,$E1272)-INDEX('PTRM input'!$G$277:$P$326,A38offset,$E1272))*OFFSET($F$7,0,$E1272))-SUM($G1272:AK1272),(((INDEX('PTRM input'!$G$385:$P$434,A38offset,$E1272)-INDEX('PTRM input'!$G$277:$P$326,A38offset,$E1272))*OFFSET($F$7,0,$E1272))-SUM($G1272:AK1272))*(OFFSET('PTRM input'!$G$477,0,$E1272-1)/A38taxstdlife))))</f>
        <v>0</v>
      </c>
      <c r="AM1272" s="251">
        <f ca="1">IF(A38taxstdlife="n/a","n/a",IF(A38taxstdlife="",0,IF(AM$3&gt;(A38stdlife+$E1272),((INDEX('PTRM input'!$G$385:$P$434,A38offset,$E1272)-INDEX('PTRM input'!$G$277:$P$326,A38offset,$E1272))*OFFSET($F$7,0,$E1272))-SUM($G1272:AL1272),(((INDEX('PTRM input'!$G$385:$P$434,A38offset,$E1272)-INDEX('PTRM input'!$G$277:$P$326,A38offset,$E1272))*OFFSET($F$7,0,$E1272))-SUM($G1272:AL1272))*(OFFSET('PTRM input'!$G$477,0,$E1272-1)/A38taxstdlife))))</f>
        <v>0</v>
      </c>
      <c r="AN1272" s="251">
        <f ca="1">IF(A38taxstdlife="n/a","n/a",IF(A38taxstdlife="",0,IF(AN$3&gt;(A38stdlife+$E1272),((INDEX('PTRM input'!$G$385:$P$434,A38offset,$E1272)-INDEX('PTRM input'!$G$277:$P$326,A38offset,$E1272))*OFFSET($F$7,0,$E1272))-SUM($G1272:AM1272),(((INDEX('PTRM input'!$G$385:$P$434,A38offset,$E1272)-INDEX('PTRM input'!$G$277:$P$326,A38offset,$E1272))*OFFSET($F$7,0,$E1272))-SUM($G1272:AM1272))*(OFFSET('PTRM input'!$G$477,0,$E1272-1)/A38taxstdlife))))</f>
        <v>0</v>
      </c>
      <c r="AO1272" s="251">
        <f ca="1">IF(A38taxstdlife="n/a","n/a",IF(A38taxstdlife="",0,IF(AO$3&gt;(A38stdlife+$E1272),((INDEX('PTRM input'!$G$385:$P$434,A38offset,$E1272)-INDEX('PTRM input'!$G$277:$P$326,A38offset,$E1272))*OFFSET($F$7,0,$E1272))-SUM($G1272:AN1272),(((INDEX('PTRM input'!$G$385:$P$434,A38offset,$E1272)-INDEX('PTRM input'!$G$277:$P$326,A38offset,$E1272))*OFFSET($F$7,0,$E1272))-SUM($G1272:AN1272))*(OFFSET('PTRM input'!$G$477,0,$E1272-1)/A38taxstdlife))))</f>
        <v>0</v>
      </c>
      <c r="AP1272" s="251">
        <f ca="1">IF(A38taxstdlife="n/a","n/a",IF(A38taxstdlife="",0,IF(AP$3&gt;(A38stdlife+$E1272),((INDEX('PTRM input'!$G$385:$P$434,A38offset,$E1272)-INDEX('PTRM input'!$G$277:$P$326,A38offset,$E1272))*OFFSET($F$7,0,$E1272))-SUM($G1272:AO1272),(((INDEX('PTRM input'!$G$385:$P$434,A38offset,$E1272)-INDEX('PTRM input'!$G$277:$P$326,A38offset,$E1272))*OFFSET($F$7,0,$E1272))-SUM($G1272:AO1272))*(OFFSET('PTRM input'!$G$477,0,$E1272-1)/A38taxstdlife))))</f>
        <v>0</v>
      </c>
      <c r="AQ1272" s="251">
        <f ca="1">IF(A38taxstdlife="n/a","n/a",IF(A38taxstdlife="",0,IF(AQ$3&gt;(A38stdlife+$E1272),((INDEX('PTRM input'!$G$385:$P$434,A38offset,$E1272)-INDEX('PTRM input'!$G$277:$P$326,A38offset,$E1272))*OFFSET($F$7,0,$E1272))-SUM($G1272:AP1272),(((INDEX('PTRM input'!$G$385:$P$434,A38offset,$E1272)-INDEX('PTRM input'!$G$277:$P$326,A38offset,$E1272))*OFFSET($F$7,0,$E1272))-SUM($G1272:AP1272))*(OFFSET('PTRM input'!$G$477,0,$E1272-1)/A38taxstdlife))))</f>
        <v>0</v>
      </c>
      <c r="AR1272" s="251">
        <f ca="1">IF(A38taxstdlife="n/a","n/a",IF(A38taxstdlife="",0,IF(AR$3&gt;(A38stdlife+$E1272),((INDEX('PTRM input'!$G$385:$P$434,A38offset,$E1272)-INDEX('PTRM input'!$G$277:$P$326,A38offset,$E1272))*OFFSET($F$7,0,$E1272))-SUM($G1272:AQ1272),(((INDEX('PTRM input'!$G$385:$P$434,A38offset,$E1272)-INDEX('PTRM input'!$G$277:$P$326,A38offset,$E1272))*OFFSET($F$7,0,$E1272))-SUM($G1272:AQ1272))*(OFFSET('PTRM input'!$G$477,0,$E1272-1)/A38taxstdlife))))</f>
        <v>0</v>
      </c>
      <c r="AS1272" s="251">
        <f ca="1">IF(A38taxstdlife="n/a","n/a",IF(A38taxstdlife="",0,IF(AS$3&gt;(A38stdlife+$E1272),((INDEX('PTRM input'!$G$385:$P$434,A38offset,$E1272)-INDEX('PTRM input'!$G$277:$P$326,A38offset,$E1272))*OFFSET($F$7,0,$E1272))-SUM($G1272:AR1272),(((INDEX('PTRM input'!$G$385:$P$434,A38offset,$E1272)-INDEX('PTRM input'!$G$277:$P$326,A38offset,$E1272))*OFFSET($F$7,0,$E1272))-SUM($G1272:AR1272))*(OFFSET('PTRM input'!$G$477,0,$E1272-1)/A38taxstdlife))))</f>
        <v>0</v>
      </c>
      <c r="AT1272" s="251">
        <f ca="1">IF(A38taxstdlife="n/a","n/a",IF(A38taxstdlife="",0,IF(AT$3&gt;(A38stdlife+$E1272),((INDEX('PTRM input'!$G$385:$P$434,A38offset,$E1272)-INDEX('PTRM input'!$G$277:$P$326,A38offset,$E1272))*OFFSET($F$7,0,$E1272))-SUM($G1272:AS1272),(((INDEX('PTRM input'!$G$385:$P$434,A38offset,$E1272)-INDEX('PTRM input'!$G$277:$P$326,A38offset,$E1272))*OFFSET($F$7,0,$E1272))-SUM($G1272:AS1272))*(OFFSET('PTRM input'!$G$477,0,$E1272-1)/A38taxstdlife))))</f>
        <v>0</v>
      </c>
      <c r="AU1272" s="251">
        <f ca="1">IF(A38taxstdlife="n/a","n/a",IF(A38taxstdlife="",0,IF(AU$3&gt;(A38stdlife+$E1272),((INDEX('PTRM input'!$G$385:$P$434,A38offset,$E1272)-INDEX('PTRM input'!$G$277:$P$326,A38offset,$E1272))*OFFSET($F$7,0,$E1272))-SUM($G1272:AT1272),(((INDEX('PTRM input'!$G$385:$P$434,A38offset,$E1272)-INDEX('PTRM input'!$G$277:$P$326,A38offset,$E1272))*OFFSET($F$7,0,$E1272))-SUM($G1272:AT1272))*(OFFSET('PTRM input'!$G$477,0,$E1272-1)/A38taxstdlife))))</f>
        <v>0</v>
      </c>
      <c r="AV1272" s="251">
        <f ca="1">IF(A38taxstdlife="n/a","n/a",IF(A38taxstdlife="",0,IF(AV$3&gt;(A38stdlife+$E1272),((INDEX('PTRM input'!$G$385:$P$434,A38offset,$E1272)-INDEX('PTRM input'!$G$277:$P$326,A38offset,$E1272))*OFFSET($F$7,0,$E1272))-SUM($G1272:AU1272),(((INDEX('PTRM input'!$G$385:$P$434,A38offset,$E1272)-INDEX('PTRM input'!$G$277:$P$326,A38offset,$E1272))*OFFSET($F$7,0,$E1272))-SUM($G1272:AU1272))*(OFFSET('PTRM input'!$G$477,0,$E1272-1)/A38taxstdlife))))</f>
        <v>0</v>
      </c>
      <c r="AW1272" s="251">
        <f ca="1">IF(A38taxstdlife="n/a","n/a",IF(A38taxstdlife="",0,IF(AW$3&gt;(A38stdlife+$E1272),((INDEX('PTRM input'!$G$385:$P$434,A38offset,$E1272)-INDEX('PTRM input'!$G$277:$P$326,A38offset,$E1272))*OFFSET($F$7,0,$E1272))-SUM($G1272:AV1272),(((INDEX('PTRM input'!$G$385:$P$434,A38offset,$E1272)-INDEX('PTRM input'!$G$277:$P$326,A38offset,$E1272))*OFFSET($F$7,0,$E1272))-SUM($G1272:AV1272))*(OFFSET('PTRM input'!$G$477,0,$E1272-1)/A38taxstdlife))))</f>
        <v>0</v>
      </c>
      <c r="AX1272" s="251">
        <f ca="1">IF(A38taxstdlife="n/a","n/a",IF(A38taxstdlife="",0,IF(AX$3&gt;(A38stdlife+$E1272),((INDEX('PTRM input'!$G$385:$P$434,A38offset,$E1272)-INDEX('PTRM input'!$G$277:$P$326,A38offset,$E1272))*OFFSET($F$7,0,$E1272))-SUM($G1272:AW1272),(((INDEX('PTRM input'!$G$385:$P$434,A38offset,$E1272)-INDEX('PTRM input'!$G$277:$P$326,A38offset,$E1272))*OFFSET($F$7,0,$E1272))-SUM($G1272:AW1272))*(OFFSET('PTRM input'!$G$477,0,$E1272-1)/A38taxstdlife))))</f>
        <v>0</v>
      </c>
      <c r="AY1272" s="251">
        <f ca="1">IF(A38taxstdlife="n/a","n/a",IF(A38taxstdlife="",0,IF(AY$3&gt;(A38stdlife+$E1272),((INDEX('PTRM input'!$G$385:$P$434,A38offset,$E1272)-INDEX('PTRM input'!$G$277:$P$326,A38offset,$E1272))*OFFSET($F$7,0,$E1272))-SUM($G1272:AX1272),(((INDEX('PTRM input'!$G$385:$P$434,A38offset,$E1272)-INDEX('PTRM input'!$G$277:$P$326,A38offset,$E1272))*OFFSET($F$7,0,$E1272))-SUM($G1272:AX1272))*(OFFSET('PTRM input'!$G$477,0,$E1272-1)/A38taxstdlife))))</f>
        <v>0</v>
      </c>
      <c r="AZ1272" s="251">
        <f ca="1">IF(A38taxstdlife="n/a","n/a",IF(A38taxstdlife="",0,IF(AZ$3&gt;(A38stdlife+$E1272),((INDEX('PTRM input'!$G$385:$P$434,A38offset,$E1272)-INDEX('PTRM input'!$G$277:$P$326,A38offset,$E1272))*OFFSET($F$7,0,$E1272))-SUM($G1272:AY1272),(((INDEX('PTRM input'!$G$385:$P$434,A38offset,$E1272)-INDEX('PTRM input'!$G$277:$P$326,A38offset,$E1272))*OFFSET($F$7,0,$E1272))-SUM($G1272:AY1272))*(OFFSET('PTRM input'!$G$477,0,$E1272-1)/A38taxstdlife))))</f>
        <v>0</v>
      </c>
      <c r="BA1272" s="251">
        <f ca="1">IF(A38taxstdlife="n/a","n/a",IF(A38taxstdlife="",0,IF(BA$3&gt;(A38stdlife+$E1272),((INDEX('PTRM input'!$G$385:$P$434,A38offset,$E1272)-INDEX('PTRM input'!$G$277:$P$326,A38offset,$E1272))*OFFSET($F$7,0,$E1272))-SUM($G1272:AZ1272),(((INDEX('PTRM input'!$G$385:$P$434,A38offset,$E1272)-INDEX('PTRM input'!$G$277:$P$326,A38offset,$E1272))*OFFSET($F$7,0,$E1272))-SUM($G1272:AZ1272))*(OFFSET('PTRM input'!$G$477,0,$E1272-1)/A38taxstdlife))))</f>
        <v>0</v>
      </c>
      <c r="BB1272" s="251">
        <f ca="1">IF(A38taxstdlife="n/a","n/a",IF(A38taxstdlife="",0,IF(BB$3&gt;(A38stdlife+$E1272),((INDEX('PTRM input'!$G$385:$P$434,A38offset,$E1272)-INDEX('PTRM input'!$G$277:$P$326,A38offset,$E1272))*OFFSET($F$7,0,$E1272))-SUM($G1272:BA1272),(((INDEX('PTRM input'!$G$385:$P$434,A38offset,$E1272)-INDEX('PTRM input'!$G$277:$P$326,A38offset,$E1272))*OFFSET($F$7,0,$E1272))-SUM($G1272:BA1272))*(OFFSET('PTRM input'!$G$477,0,$E1272-1)/A38taxstdlife))))</f>
        <v>0</v>
      </c>
      <c r="BC1272" s="251">
        <f ca="1">IF(A38taxstdlife="n/a","n/a",IF(A38taxstdlife="",0,IF(BC$3&gt;(A38stdlife+$E1272),((INDEX('PTRM input'!$G$385:$P$434,A38offset,$E1272)-INDEX('PTRM input'!$G$277:$P$326,A38offset,$E1272))*OFFSET($F$7,0,$E1272))-SUM($G1272:BB1272),(((INDEX('PTRM input'!$G$385:$P$434,A38offset,$E1272)-INDEX('PTRM input'!$G$277:$P$326,A38offset,$E1272))*OFFSET($F$7,0,$E1272))-SUM($G1272:BB1272))*(OFFSET('PTRM input'!$G$477,0,$E1272-1)/A38taxstdlife))))</f>
        <v>0</v>
      </c>
      <c r="BD1272" s="251">
        <f ca="1">IF(A38taxstdlife="n/a","n/a",IF(A38taxstdlife="",0,IF(BD$3&gt;(A38stdlife+$E1272),((INDEX('PTRM input'!$G$385:$P$434,A38offset,$E1272)-INDEX('PTRM input'!$G$277:$P$326,A38offset,$E1272))*OFFSET($F$7,0,$E1272))-SUM($G1272:BC1272),(((INDEX('PTRM input'!$G$385:$P$434,A38offset,$E1272)-INDEX('PTRM input'!$G$277:$P$326,A38offset,$E1272))*OFFSET($F$7,0,$E1272))-SUM($G1272:BC1272))*(OFFSET('PTRM input'!$G$477,0,$E1272-1)/A38taxstdlife))))</f>
        <v>0</v>
      </c>
      <c r="BE1272" s="251">
        <f ca="1">IF(A38taxstdlife="n/a","n/a",IF(A38taxstdlife="",0,IF(BE$3&gt;(A38stdlife+$E1272),((INDEX('PTRM input'!$G$385:$P$434,A38offset,$E1272)-INDEX('PTRM input'!$G$277:$P$326,A38offset,$E1272))*OFFSET($F$7,0,$E1272))-SUM($G1272:BD1272),(((INDEX('PTRM input'!$G$385:$P$434,A38offset,$E1272)-INDEX('PTRM input'!$G$277:$P$326,A38offset,$E1272))*OFFSET($F$7,0,$E1272))-SUM($G1272:BD1272))*(OFFSET('PTRM input'!$G$477,0,$E1272-1)/A38taxstdlife))))</f>
        <v>0</v>
      </c>
      <c r="BF1272" s="251">
        <f ca="1">IF(A38taxstdlife="n/a","n/a",IF(A38taxstdlife="",0,IF(BF$3&gt;(A38stdlife+$E1272),((INDEX('PTRM input'!$G$385:$P$434,A38offset,$E1272)-INDEX('PTRM input'!$G$277:$P$326,A38offset,$E1272))*OFFSET($F$7,0,$E1272))-SUM($G1272:BE1272),(((INDEX('PTRM input'!$G$385:$P$434,A38offset,$E1272)-INDEX('PTRM input'!$G$277:$P$326,A38offset,$E1272))*OFFSET($F$7,0,$E1272))-SUM($G1272:BE1272))*(OFFSET('PTRM input'!$G$477,0,$E1272-1)/A38taxstdlife))))</f>
        <v>0</v>
      </c>
      <c r="BG1272" s="251">
        <f ca="1">IF(A38taxstdlife="n/a","n/a",IF(A38taxstdlife="",0,IF(BG$3&gt;(A38stdlife+$E1272),((INDEX('PTRM input'!$G$385:$P$434,A38offset,$E1272)-INDEX('PTRM input'!$G$277:$P$326,A38offset,$E1272))*OFFSET($F$7,0,$E1272))-SUM($G1272:BF1272),(((INDEX('PTRM input'!$G$385:$P$434,A38offset,$E1272)-INDEX('PTRM input'!$G$277:$P$326,A38offset,$E1272))*OFFSET($F$7,0,$E1272))-SUM($G1272:BF1272))*(OFFSET('PTRM input'!$G$477,0,$E1272-1)/A38taxstdlife))))</f>
        <v>0</v>
      </c>
      <c r="BH1272" s="251">
        <f ca="1">IF(A38taxstdlife="n/a","n/a",IF(A38taxstdlife="",0,IF(BH$3&gt;(A38stdlife+$E1272),((INDEX('PTRM input'!$G$385:$P$434,A38offset,$E1272)-INDEX('PTRM input'!$G$277:$P$326,A38offset,$E1272))*OFFSET($F$7,0,$E1272))-SUM($G1272:BG1272),(((INDEX('PTRM input'!$G$385:$P$434,A38offset,$E1272)-INDEX('PTRM input'!$G$277:$P$326,A38offset,$E1272))*OFFSET($F$7,0,$E1272))-SUM($G1272:BG1272))*(OFFSET('PTRM input'!$G$477,0,$E1272-1)/A38taxstdlife))))</f>
        <v>0</v>
      </c>
      <c r="BI1272" s="251">
        <f ca="1">IF(A38taxstdlife="n/a","n/a",IF(A38taxstdlife="",0,IF(BI$3&gt;(A38stdlife+$E1272),((INDEX('PTRM input'!$G$385:$P$434,A38offset,$E1272)-INDEX('PTRM input'!$G$277:$P$326,A38offset,$E1272))*OFFSET($F$7,0,$E1272))-SUM($G1272:BH1272),(((INDEX('PTRM input'!$G$385:$P$434,A38offset,$E1272)-INDEX('PTRM input'!$G$277:$P$326,A38offset,$E1272))*OFFSET($F$7,0,$E1272))-SUM($G1272:BH1272))*(OFFSET('PTRM input'!$G$477,0,$E1272-1)/A38taxstdlife))))</f>
        <v>0</v>
      </c>
      <c r="BJ1272" s="116"/>
      <c r="BK1272" s="116"/>
      <c r="BL1272" s="116"/>
      <c r="BM1272" s="116"/>
    </row>
    <row r="1273" spans="1:65" ht="12.75" customHeight="1" outlineLevel="1" collapsed="1">
      <c r="A1273" s="366"/>
      <c r="B1273" s="9"/>
      <c r="C1273" s="19">
        <f>Asset38</f>
        <v>0</v>
      </c>
      <c r="D1273" s="9"/>
      <c r="E1273" s="9"/>
      <c r="F1273" s="357"/>
      <c r="G1273" s="371">
        <f ca="1">SUM(G1261:G1272)+'PTRM input'!G$314*G$7</f>
        <v>0</v>
      </c>
      <c r="H1273" s="371">
        <f ca="1">SUM(H1261:H1272)+'PTRM input'!H$314*H$7</f>
        <v>0</v>
      </c>
      <c r="I1273" s="371">
        <f ca="1">SUM(I1261:I1272)+'PTRM input'!I$314*I$7</f>
        <v>0</v>
      </c>
      <c r="J1273" s="371">
        <f ca="1">SUM(J1261:J1272)+'PTRM input'!J$314*J$7</f>
        <v>0</v>
      </c>
      <c r="K1273" s="371">
        <f ca="1">SUM(K1261:K1272)+'PTRM input'!K$314*K$7</f>
        <v>0</v>
      </c>
      <c r="L1273" s="371">
        <f ca="1">SUM(L1261:L1272)+'PTRM input'!L$314*L$7</f>
        <v>0</v>
      </c>
      <c r="M1273" s="371">
        <f ca="1">SUM(M1261:M1272)+'PTRM input'!M$314*M$7</f>
        <v>0</v>
      </c>
      <c r="N1273" s="371">
        <f ca="1">SUM(N1261:N1272)+'PTRM input'!N$314*N$7</f>
        <v>0</v>
      </c>
      <c r="O1273" s="371">
        <f ca="1">SUM(O1261:O1272)+'PTRM input'!O$314*O$7</f>
        <v>0</v>
      </c>
      <c r="P1273" s="371">
        <f ca="1">SUM(P1261:P1272)+'PTRM input'!P$314*P$7</f>
        <v>0</v>
      </c>
      <c r="Q1273" s="371">
        <f t="shared" ref="Q1273:BI1273" ca="1" si="268">SUM(Q1261:Q1272)</f>
        <v>0</v>
      </c>
      <c r="R1273" s="371">
        <f t="shared" ca="1" si="268"/>
        <v>0</v>
      </c>
      <c r="S1273" s="371">
        <f t="shared" ca="1" si="268"/>
        <v>0</v>
      </c>
      <c r="T1273" s="371">
        <f t="shared" ca="1" si="268"/>
        <v>0</v>
      </c>
      <c r="U1273" s="371">
        <f t="shared" ca="1" si="268"/>
        <v>0</v>
      </c>
      <c r="V1273" s="371">
        <f t="shared" ca="1" si="268"/>
        <v>0</v>
      </c>
      <c r="W1273" s="371">
        <f t="shared" ca="1" si="268"/>
        <v>0</v>
      </c>
      <c r="X1273" s="371">
        <f t="shared" ca="1" si="268"/>
        <v>0</v>
      </c>
      <c r="Y1273" s="371">
        <f t="shared" ca="1" si="268"/>
        <v>0</v>
      </c>
      <c r="Z1273" s="371">
        <f t="shared" ca="1" si="268"/>
        <v>0</v>
      </c>
      <c r="AA1273" s="371">
        <f t="shared" ca="1" si="268"/>
        <v>0</v>
      </c>
      <c r="AB1273" s="371">
        <f t="shared" ca="1" si="268"/>
        <v>0</v>
      </c>
      <c r="AC1273" s="371">
        <f t="shared" ca="1" si="268"/>
        <v>0</v>
      </c>
      <c r="AD1273" s="371">
        <f t="shared" ca="1" si="268"/>
        <v>0</v>
      </c>
      <c r="AE1273" s="371">
        <f t="shared" ca="1" si="268"/>
        <v>0</v>
      </c>
      <c r="AF1273" s="371">
        <f t="shared" ca="1" si="268"/>
        <v>0</v>
      </c>
      <c r="AG1273" s="371">
        <f t="shared" ca="1" si="268"/>
        <v>0</v>
      </c>
      <c r="AH1273" s="371">
        <f t="shared" ca="1" si="268"/>
        <v>0</v>
      </c>
      <c r="AI1273" s="371">
        <f t="shared" ca="1" si="268"/>
        <v>0</v>
      </c>
      <c r="AJ1273" s="371">
        <f t="shared" ca="1" si="268"/>
        <v>0</v>
      </c>
      <c r="AK1273" s="371">
        <f t="shared" ca="1" si="268"/>
        <v>0</v>
      </c>
      <c r="AL1273" s="371">
        <f t="shared" ca="1" si="268"/>
        <v>0</v>
      </c>
      <c r="AM1273" s="371">
        <f t="shared" ca="1" si="268"/>
        <v>0</v>
      </c>
      <c r="AN1273" s="371">
        <f t="shared" ca="1" si="268"/>
        <v>0</v>
      </c>
      <c r="AO1273" s="371">
        <f t="shared" ca="1" si="268"/>
        <v>0</v>
      </c>
      <c r="AP1273" s="371">
        <f t="shared" ca="1" si="268"/>
        <v>0</v>
      </c>
      <c r="AQ1273" s="371">
        <f t="shared" ca="1" si="268"/>
        <v>0</v>
      </c>
      <c r="AR1273" s="371">
        <f t="shared" ca="1" si="268"/>
        <v>0</v>
      </c>
      <c r="AS1273" s="371">
        <f t="shared" ca="1" si="268"/>
        <v>0</v>
      </c>
      <c r="AT1273" s="371">
        <f t="shared" ca="1" si="268"/>
        <v>0</v>
      </c>
      <c r="AU1273" s="371">
        <f t="shared" ca="1" si="268"/>
        <v>0</v>
      </c>
      <c r="AV1273" s="371">
        <f t="shared" ca="1" si="268"/>
        <v>0</v>
      </c>
      <c r="AW1273" s="371">
        <f t="shared" ca="1" si="268"/>
        <v>0</v>
      </c>
      <c r="AX1273" s="371">
        <f t="shared" ca="1" si="268"/>
        <v>0</v>
      </c>
      <c r="AY1273" s="371">
        <f t="shared" ca="1" si="268"/>
        <v>0</v>
      </c>
      <c r="AZ1273" s="371">
        <f t="shared" ca="1" si="268"/>
        <v>0</v>
      </c>
      <c r="BA1273" s="371">
        <f t="shared" ca="1" si="268"/>
        <v>0</v>
      </c>
      <c r="BB1273" s="371">
        <f t="shared" ca="1" si="268"/>
        <v>0</v>
      </c>
      <c r="BC1273" s="371">
        <f t="shared" ca="1" si="268"/>
        <v>0</v>
      </c>
      <c r="BD1273" s="371">
        <f t="shared" ca="1" si="268"/>
        <v>0</v>
      </c>
      <c r="BE1273" s="371">
        <f t="shared" ca="1" si="268"/>
        <v>0</v>
      </c>
      <c r="BF1273" s="371">
        <f t="shared" ca="1" si="268"/>
        <v>0</v>
      </c>
      <c r="BG1273" s="371">
        <f t="shared" ca="1" si="268"/>
        <v>0</v>
      </c>
      <c r="BH1273" s="371">
        <f t="shared" ca="1" si="268"/>
        <v>0</v>
      </c>
      <c r="BI1273" s="371">
        <f t="shared" ca="1" si="268"/>
        <v>0</v>
      </c>
      <c r="BJ1273" s="116"/>
      <c r="BK1273" s="116"/>
      <c r="BL1273" s="116"/>
      <c r="BM1273" s="116"/>
    </row>
    <row r="1274" spans="1:65" ht="12.75" hidden="1" customHeight="1" outlineLevel="2">
      <c r="A1274" s="366"/>
      <c r="B1274" s="106">
        <f>C1286</f>
        <v>0</v>
      </c>
      <c r="C1274" s="614"/>
      <c r="D1274" s="615" t="s">
        <v>236</v>
      </c>
      <c r="E1274" s="614"/>
      <c r="F1274" s="622"/>
      <c r="G1274" s="617">
        <f>IF('PTRM input'!$E$574='PTRM input'!$G$573,IF(G$3&gt;A39taxremlife,A39taxvalue-SUM(F1274:$F1274),IF(A39taxremlife="N/A","n/a",A39taxvalue/A39taxremlife)),'PTRM input'!G$617)</f>
        <v>0</v>
      </c>
      <c r="H1274" s="617">
        <f>IF('PTRM input'!$E$574='PTRM input'!$G$573,IF(H$3&gt;A39taxremlife,A39taxvalue-SUM($F1274:G1274),IF(A39taxremlife="N/A","n/a",A39taxvalue/A39taxremlife)),'PTRM input'!H$617)</f>
        <v>0</v>
      </c>
      <c r="I1274" s="617">
        <f>IF('PTRM input'!$E$574='PTRM input'!$G$573,IF(I$3&gt;A39taxremlife,A39taxvalue-SUM($F1274:H1274),IF(A39taxremlife="N/A","n/a",A39taxvalue/A39taxremlife)),'PTRM input'!I$617)</f>
        <v>0</v>
      </c>
      <c r="J1274" s="617">
        <f>IF('PTRM input'!$E$574='PTRM input'!$G$573,IF(J$3&gt;A39taxremlife,A39taxvalue-SUM($F1274:I1274),IF(A39taxremlife="N/A","n/a",A39taxvalue/A39taxremlife)),'PTRM input'!J$617)</f>
        <v>0</v>
      </c>
      <c r="K1274" s="617">
        <f>IF('PTRM input'!$E$574='PTRM input'!$G$573,IF(K$3&gt;A39taxremlife,A39taxvalue-SUM($F1274:J1274),IF(A39taxremlife="N/A","n/a",A39taxvalue/A39taxremlife)),'PTRM input'!K$617)</f>
        <v>0</v>
      </c>
      <c r="L1274" s="617">
        <f>IF('PTRM input'!$E$574='PTRM input'!$G$573,IF(L$3&gt;A39taxremlife,A39taxvalue-SUM($F1274:K1274),IF(A39taxremlife="N/A","n/a",A39taxvalue/A39taxremlife)),'PTRM input'!L$617)</f>
        <v>0</v>
      </c>
      <c r="M1274" s="617">
        <f>IF('PTRM input'!$E$574='PTRM input'!$G$573,IF(M$3&gt;A39taxremlife,A39taxvalue-SUM($F1274:L1274),IF(A39taxremlife="N/A","n/a",A39taxvalue/A39taxremlife)),'PTRM input'!M$617)</f>
        <v>0</v>
      </c>
      <c r="N1274" s="617">
        <f>IF('PTRM input'!$E$574='PTRM input'!$G$573,IF(N$3&gt;A39taxremlife,A39taxvalue-SUM($F1274:M1274),IF(A39taxremlife="N/A","n/a",A39taxvalue/A39taxremlife)),'PTRM input'!N$617)</f>
        <v>0</v>
      </c>
      <c r="O1274" s="617">
        <f>IF('PTRM input'!$E$574='PTRM input'!$G$573,IF(O$3&gt;A39taxremlife,A39taxvalue-SUM($F1274:N1274),IF(A39taxremlife="N/A","n/a",A39taxvalue/A39taxremlife)),'PTRM input'!O$617)</f>
        <v>0</v>
      </c>
      <c r="P1274" s="617">
        <f>IF('PTRM input'!$E$574='PTRM input'!$G$573,IF(P$3&gt;A39taxremlife,A39taxvalue-SUM($F1274:O1274),IF(A39taxremlife="N/A","n/a",A39taxvalue/A39taxremlife)),'PTRM input'!P$617)</f>
        <v>0</v>
      </c>
      <c r="Q1274" s="617">
        <f>IF('PTRM input'!$E$574='PTRM input'!$G$573,IF(Q$3&gt;A39taxremlife,A39taxvalue-SUM($F1274:P1274),IF(A39taxremlife="N/A","n/a",A39taxvalue/A39taxremlife)),'PTRM input'!Q$617)</f>
        <v>0</v>
      </c>
      <c r="R1274" s="617">
        <f>IF('PTRM input'!$E$574='PTRM input'!$G$573,IF(R$3&gt;A39taxremlife,A39taxvalue-SUM($F1274:Q1274),IF(A39taxremlife="N/A","n/a",A39taxvalue/A39taxremlife)),'PTRM input'!R$617)</f>
        <v>0</v>
      </c>
      <c r="S1274" s="617">
        <f>IF('PTRM input'!$E$574='PTRM input'!$G$573,IF(S$3&gt;A39taxremlife,A39taxvalue-SUM($F1274:R1274),IF(A39taxremlife="N/A","n/a",A39taxvalue/A39taxremlife)),'PTRM input'!S$617)</f>
        <v>0</v>
      </c>
      <c r="T1274" s="617">
        <f>IF('PTRM input'!$E$574='PTRM input'!$G$573,IF(T$3&gt;A39taxremlife,A39taxvalue-SUM($F1274:S1274),IF(A39taxremlife="N/A","n/a",A39taxvalue/A39taxremlife)),'PTRM input'!T$617)</f>
        <v>0</v>
      </c>
      <c r="U1274" s="617">
        <f>IF('PTRM input'!$E$574='PTRM input'!$G$573,IF(U$3&gt;A39taxremlife,A39taxvalue-SUM($F1274:T1274),IF(A39taxremlife="N/A","n/a",A39taxvalue/A39taxremlife)),'PTRM input'!U$617)</f>
        <v>0</v>
      </c>
      <c r="V1274" s="617">
        <f>IF('PTRM input'!$E$574='PTRM input'!$G$573,IF(V$3&gt;A39taxremlife,A39taxvalue-SUM($F1274:U1274),IF(A39taxremlife="N/A","n/a",A39taxvalue/A39taxremlife)),'PTRM input'!V$617)</f>
        <v>0</v>
      </c>
      <c r="W1274" s="617">
        <f>IF('PTRM input'!$E$574='PTRM input'!$G$573,IF(W$3&gt;A39taxremlife,A39taxvalue-SUM($F1274:V1274),IF(A39taxremlife="N/A","n/a",A39taxvalue/A39taxremlife)),'PTRM input'!W$617)</f>
        <v>0</v>
      </c>
      <c r="X1274" s="617">
        <f>IF('PTRM input'!$E$574='PTRM input'!$G$573,IF(X$3&gt;A39taxremlife,A39taxvalue-SUM($F1274:W1274),IF(A39taxremlife="N/A","n/a",A39taxvalue/A39taxremlife)),'PTRM input'!X$617)</f>
        <v>0</v>
      </c>
      <c r="Y1274" s="617">
        <f>IF('PTRM input'!$E$574='PTRM input'!$G$573,IF(Y$3&gt;A39taxremlife,A39taxvalue-SUM($F1274:X1274),IF(A39taxremlife="N/A","n/a",A39taxvalue/A39taxremlife)),'PTRM input'!Y$617)</f>
        <v>0</v>
      </c>
      <c r="Z1274" s="617">
        <f>IF('PTRM input'!$E$574='PTRM input'!$G$573,IF(Z$3&gt;A39taxremlife,A39taxvalue-SUM($F1274:Y1274),IF(A39taxremlife="N/A","n/a",A39taxvalue/A39taxremlife)),'PTRM input'!Z$617)</f>
        <v>0</v>
      </c>
      <c r="AA1274" s="617">
        <f>IF('PTRM input'!$E$574='PTRM input'!$G$573,IF(AA$3&gt;A39taxremlife,A39taxvalue-SUM($F1274:Z1274),IF(A39taxremlife="N/A","n/a",A39taxvalue/A39taxremlife)),'PTRM input'!AA$617)</f>
        <v>0</v>
      </c>
      <c r="AB1274" s="617">
        <f>IF('PTRM input'!$E$574='PTRM input'!$G$573,IF(AB$3&gt;A39taxremlife,A39taxvalue-SUM($F1274:AA1274),IF(A39taxremlife="N/A","n/a",A39taxvalue/A39taxremlife)),'PTRM input'!AB$617)</f>
        <v>0</v>
      </c>
      <c r="AC1274" s="617">
        <f>IF('PTRM input'!$E$574='PTRM input'!$G$573,IF(AC$3&gt;A39taxremlife,A39taxvalue-SUM($F1274:AB1274),IF(A39taxremlife="N/A","n/a",A39taxvalue/A39taxremlife)),'PTRM input'!AC$617)</f>
        <v>0</v>
      </c>
      <c r="AD1274" s="617">
        <f>IF('PTRM input'!$E$574='PTRM input'!$G$573,IF(AD$3&gt;A39taxremlife,A39taxvalue-SUM($F1274:AC1274),IF(A39taxremlife="N/A","n/a",A39taxvalue/A39taxremlife)),'PTRM input'!AD$617)</f>
        <v>0</v>
      </c>
      <c r="AE1274" s="617">
        <f>IF('PTRM input'!$E$574='PTRM input'!$G$573,IF(AE$3&gt;A39taxremlife,A39taxvalue-SUM($F1274:AD1274),IF(A39taxremlife="N/A","n/a",A39taxvalue/A39taxremlife)),'PTRM input'!AE$617)</f>
        <v>0</v>
      </c>
      <c r="AF1274" s="617">
        <f>IF('PTRM input'!$E$574='PTRM input'!$G$573,IF(AF$3&gt;A39taxremlife,A39taxvalue-SUM($F1274:AE1274),IF(A39taxremlife="N/A","n/a",A39taxvalue/A39taxremlife)),'PTRM input'!AF$617)</f>
        <v>0</v>
      </c>
      <c r="AG1274" s="617">
        <f>IF('PTRM input'!$E$574='PTRM input'!$G$573,IF(AG$3&gt;A39taxremlife,A39taxvalue-SUM($F1274:AF1274),IF(A39taxremlife="N/A","n/a",A39taxvalue/A39taxremlife)),'PTRM input'!AG$617)</f>
        <v>0</v>
      </c>
      <c r="AH1274" s="617">
        <f>IF('PTRM input'!$E$574='PTRM input'!$G$573,IF(AH$3&gt;A39taxremlife,A39taxvalue-SUM($F1274:AG1274),IF(A39taxremlife="N/A","n/a",A39taxvalue/A39taxremlife)),'PTRM input'!AH$617)</f>
        <v>0</v>
      </c>
      <c r="AI1274" s="617">
        <f>IF('PTRM input'!$E$574='PTRM input'!$G$573,IF(AI$3&gt;A39taxremlife,A39taxvalue-SUM($F1274:AH1274),IF(A39taxremlife="N/A","n/a",A39taxvalue/A39taxremlife)),'PTRM input'!AI$617)</f>
        <v>0</v>
      </c>
      <c r="AJ1274" s="617">
        <f>IF('PTRM input'!$E$574='PTRM input'!$G$573,IF(AJ$3&gt;A39taxremlife,A39taxvalue-SUM($F1274:AI1274),IF(A39taxremlife="N/A","n/a",A39taxvalue/A39taxremlife)),'PTRM input'!AJ$617)</f>
        <v>0</v>
      </c>
      <c r="AK1274" s="617">
        <f>IF('PTRM input'!$E$574='PTRM input'!$G$573,IF(AK$3&gt;A39taxremlife,A39taxvalue-SUM($F1274:AJ1274),IF(A39taxremlife="N/A","n/a",A39taxvalue/A39taxremlife)),'PTRM input'!AK$617)</f>
        <v>0</v>
      </c>
      <c r="AL1274" s="617">
        <f>IF('PTRM input'!$E$574='PTRM input'!$G$573,IF(AL$3&gt;A39taxremlife,A39taxvalue-SUM($F1274:AK1274),IF(A39taxremlife="N/A","n/a",A39taxvalue/A39taxremlife)),'PTRM input'!AL$617)</f>
        <v>0</v>
      </c>
      <c r="AM1274" s="617">
        <f>IF('PTRM input'!$E$574='PTRM input'!$G$573,IF(AM$3&gt;A39taxremlife,A39taxvalue-SUM($F1274:AL1274),IF(A39taxremlife="N/A","n/a",A39taxvalue/A39taxremlife)),'PTRM input'!AM$617)</f>
        <v>0</v>
      </c>
      <c r="AN1274" s="617">
        <f>IF('PTRM input'!$E$574='PTRM input'!$G$573,IF(AN$3&gt;A39taxremlife,A39taxvalue-SUM($F1274:AM1274),IF(A39taxremlife="N/A","n/a",A39taxvalue/A39taxremlife)),'PTRM input'!AN$617)</f>
        <v>0</v>
      </c>
      <c r="AO1274" s="617">
        <f>IF('PTRM input'!$E$574='PTRM input'!$G$573,IF(AO$3&gt;A39taxremlife,A39taxvalue-SUM($F1274:AN1274),IF(A39taxremlife="N/A","n/a",A39taxvalue/A39taxremlife)),'PTRM input'!AO$617)</f>
        <v>0</v>
      </c>
      <c r="AP1274" s="617">
        <f>IF('PTRM input'!$E$574='PTRM input'!$G$573,IF(AP$3&gt;A39taxremlife,A39taxvalue-SUM($F1274:AO1274),IF(A39taxremlife="N/A","n/a",A39taxvalue/A39taxremlife)),'PTRM input'!AP$617)</f>
        <v>0</v>
      </c>
      <c r="AQ1274" s="617">
        <f>IF('PTRM input'!$E$574='PTRM input'!$G$573,IF(AQ$3&gt;A39taxremlife,A39taxvalue-SUM($F1274:AP1274),IF(A39taxremlife="N/A","n/a",A39taxvalue/A39taxremlife)),'PTRM input'!AQ$617)</f>
        <v>0</v>
      </c>
      <c r="AR1274" s="617">
        <f>IF('PTRM input'!$E$574='PTRM input'!$G$573,IF(AR$3&gt;A39taxremlife,A39taxvalue-SUM($F1274:AQ1274),IF(A39taxremlife="N/A","n/a",A39taxvalue/A39taxremlife)),'PTRM input'!AR$617)</f>
        <v>0</v>
      </c>
      <c r="AS1274" s="617">
        <f>IF('PTRM input'!$E$574='PTRM input'!$G$573,IF(AS$3&gt;A39taxremlife,A39taxvalue-SUM($F1274:AR1274),IF(A39taxremlife="N/A","n/a",A39taxvalue/A39taxremlife)),'PTRM input'!AS$617)</f>
        <v>0</v>
      </c>
      <c r="AT1274" s="617">
        <f>IF('PTRM input'!$E$574='PTRM input'!$G$573,IF(AT$3&gt;A39taxremlife,A39taxvalue-SUM($F1274:AS1274),IF(A39taxremlife="N/A","n/a",A39taxvalue/A39taxremlife)),'PTRM input'!AT$617)</f>
        <v>0</v>
      </c>
      <c r="AU1274" s="617">
        <f>IF('PTRM input'!$E$574='PTRM input'!$G$573,IF(AU$3&gt;A39taxremlife,A39taxvalue-SUM($F1274:AT1274),IF(A39taxremlife="N/A","n/a",A39taxvalue/A39taxremlife)),'PTRM input'!AU$617)</f>
        <v>0</v>
      </c>
      <c r="AV1274" s="617">
        <f>IF('PTRM input'!$E$574='PTRM input'!$G$573,IF(AV$3&gt;A39taxremlife,A39taxvalue-SUM($F1274:AU1274),IF(A39taxremlife="N/A","n/a",A39taxvalue/A39taxremlife)),'PTRM input'!AV$617)</f>
        <v>0</v>
      </c>
      <c r="AW1274" s="617">
        <f>IF('PTRM input'!$E$574='PTRM input'!$G$573,IF(AW$3&gt;A39taxremlife,A39taxvalue-SUM($F1274:AV1274),IF(A39taxremlife="N/A","n/a",A39taxvalue/A39taxremlife)),'PTRM input'!AW$617)</f>
        <v>0</v>
      </c>
      <c r="AX1274" s="617">
        <f>IF('PTRM input'!$E$574='PTRM input'!$G$573,IF(AX$3&gt;A39taxremlife,A39taxvalue-SUM($F1274:AW1274),IF(A39taxremlife="N/A","n/a",A39taxvalue/A39taxremlife)),'PTRM input'!AX$617)</f>
        <v>0</v>
      </c>
      <c r="AY1274" s="617">
        <f>IF('PTRM input'!$E$574='PTRM input'!$G$573,IF(AY$3&gt;A39taxremlife,A39taxvalue-SUM($F1274:AX1274),IF(A39taxremlife="N/A","n/a",A39taxvalue/A39taxremlife)),'PTRM input'!AY$617)</f>
        <v>0</v>
      </c>
      <c r="AZ1274" s="617">
        <f>IF('PTRM input'!$E$574='PTRM input'!$G$573,IF(AZ$3&gt;A39taxremlife,A39taxvalue-SUM($F1274:AY1274),IF(A39taxremlife="N/A","n/a",A39taxvalue/A39taxremlife)),'PTRM input'!AZ$617)</f>
        <v>0</v>
      </c>
      <c r="BA1274" s="617">
        <f>IF('PTRM input'!$E$574='PTRM input'!$G$573,IF(BA$3&gt;A39taxremlife,A39taxvalue-SUM($F1274:AZ1274),IF(A39taxremlife="N/A","n/a",A39taxvalue/A39taxremlife)),'PTRM input'!BA$617)</f>
        <v>0</v>
      </c>
      <c r="BB1274" s="617">
        <f>IF('PTRM input'!$E$574='PTRM input'!$G$573,IF(BB$3&gt;A39taxremlife,A39taxvalue-SUM($F1274:BA1274),IF(A39taxremlife="N/A","n/a",A39taxvalue/A39taxremlife)),'PTRM input'!BB$617)</f>
        <v>0</v>
      </c>
      <c r="BC1274" s="617">
        <f>IF('PTRM input'!$E$574='PTRM input'!$G$573,IF(BC$3&gt;A39taxremlife,A39taxvalue-SUM($F1274:BB1274),IF(A39taxremlife="N/A","n/a",A39taxvalue/A39taxremlife)),'PTRM input'!BC$617)</f>
        <v>0</v>
      </c>
      <c r="BD1274" s="617">
        <f>IF('PTRM input'!$E$574='PTRM input'!$G$573,IF(BD$3&gt;A39taxremlife,A39taxvalue-SUM($F1274:BC1274),IF(A39taxremlife="N/A","n/a",A39taxvalue/A39taxremlife)),'PTRM input'!BD$617)</f>
        <v>0</v>
      </c>
      <c r="BE1274" s="617">
        <f>IF('PTRM input'!$E$574='PTRM input'!$G$573,IF(BE$3&gt;A39taxremlife,A39taxvalue-SUM($F1274:BD1274),IF(A39taxremlife="N/A","n/a",A39taxvalue/A39taxremlife)),'PTRM input'!BE$617)</f>
        <v>0</v>
      </c>
      <c r="BF1274" s="617">
        <f>IF('PTRM input'!$E$574='PTRM input'!$G$573,IF(BF$3&gt;A39taxremlife,A39taxvalue-SUM($F1274:BE1274),IF(A39taxremlife="N/A","n/a",A39taxvalue/A39taxremlife)),'PTRM input'!BF$617)</f>
        <v>0</v>
      </c>
      <c r="BG1274" s="617">
        <f>IF('PTRM input'!$E$574='PTRM input'!$G$573,IF(BG$3&gt;A39taxremlife,A39taxvalue-SUM($F1274:BF1274),IF(A39taxremlife="N/A","n/a",A39taxvalue/A39taxremlife)),'PTRM input'!BG$617)</f>
        <v>0</v>
      </c>
      <c r="BH1274" s="617">
        <f>IF('PTRM input'!$E$574='PTRM input'!$G$573,IF(BH$3&gt;A39taxremlife,A39taxvalue-SUM($F1274:BG1274),IF(A39taxremlife="N/A","n/a",A39taxvalue/A39taxremlife)),'PTRM input'!BH$617)</f>
        <v>0</v>
      </c>
      <c r="BI1274" s="617">
        <f>IF('PTRM input'!$E$574='PTRM input'!$G$573,IF(BI$3&gt;A39taxremlife,A39taxvalue-SUM($F1274:BH1274),IF(A39taxremlife="N/A","n/a",A39taxvalue/A39taxremlife)),'PTRM input'!BI$617)</f>
        <v>0</v>
      </c>
      <c r="BJ1274" s="116"/>
      <c r="BK1274" s="116"/>
      <c r="BL1274" s="116"/>
      <c r="BM1274" s="116"/>
    </row>
    <row r="1275" spans="1:65" ht="12.75" hidden="1" customHeight="1" outlineLevel="2">
      <c r="A1275" s="366"/>
      <c r="B1275" s="19"/>
      <c r="C1275" s="18"/>
      <c r="D1275" s="760" t="s">
        <v>237</v>
      </c>
      <c r="E1275" s="86">
        <v>0</v>
      </c>
      <c r="F1275" s="356"/>
      <c r="G1275" s="433"/>
      <c r="H1275" s="433"/>
      <c r="I1275" s="433"/>
      <c r="J1275" s="433"/>
      <c r="K1275" s="433"/>
      <c r="L1275" s="433"/>
      <c r="M1275" s="433"/>
      <c r="N1275" s="433"/>
      <c r="O1275" s="433"/>
      <c r="P1275" s="433"/>
      <c r="Q1275" s="251"/>
      <c r="R1275" s="251"/>
      <c r="S1275" s="251"/>
      <c r="T1275" s="251"/>
      <c r="U1275" s="251"/>
      <c r="V1275" s="251"/>
      <c r="W1275" s="251"/>
      <c r="X1275" s="251"/>
      <c r="Y1275" s="251"/>
      <c r="Z1275" s="251"/>
      <c r="AA1275" s="251"/>
      <c r="AB1275" s="251"/>
      <c r="AC1275" s="251"/>
      <c r="AD1275" s="251"/>
      <c r="AE1275" s="251"/>
      <c r="AF1275" s="251"/>
      <c r="AG1275" s="251"/>
      <c r="AH1275" s="251"/>
      <c r="AI1275" s="251"/>
      <c r="AJ1275" s="251"/>
      <c r="AK1275" s="251"/>
      <c r="AL1275" s="251"/>
      <c r="AM1275" s="251"/>
      <c r="AN1275" s="251"/>
      <c r="AO1275" s="251"/>
      <c r="AP1275" s="251"/>
      <c r="AQ1275" s="251"/>
      <c r="AR1275" s="251"/>
      <c r="AS1275" s="251"/>
      <c r="AT1275" s="251"/>
      <c r="AU1275" s="251"/>
      <c r="AV1275" s="251"/>
      <c r="AW1275" s="251"/>
      <c r="AX1275" s="251"/>
      <c r="AY1275" s="251"/>
      <c r="AZ1275" s="251"/>
      <c r="BA1275" s="251"/>
      <c r="BB1275" s="251"/>
      <c r="BC1275" s="251"/>
      <c r="BD1275" s="251"/>
      <c r="BE1275" s="251"/>
      <c r="BF1275" s="251"/>
      <c r="BG1275" s="251"/>
      <c r="BH1275" s="251"/>
      <c r="BI1275" s="251"/>
      <c r="BJ1275" s="116"/>
      <c r="BK1275" s="116"/>
      <c r="BL1275" s="116"/>
      <c r="BM1275" s="116"/>
    </row>
    <row r="1276" spans="1:65" ht="12.75" hidden="1" customHeight="1" outlineLevel="2">
      <c r="A1276" s="366"/>
      <c r="B1276" s="19"/>
      <c r="C1276" s="18"/>
      <c r="D1276" s="760"/>
      <c r="E1276" s="86">
        <v>1</v>
      </c>
      <c r="F1276" s="356"/>
      <c r="G1276" s="618"/>
      <c r="H1276" s="251">
        <f ca="1">IF(A39taxstdlife="n/a","n/a",IF(A39taxstdlife="",0,IF(H$3&gt;(A39stdlife+$E1276),((INDEX('PTRM input'!$G$385:$P$434,A39offset,$E1276)-INDEX('PTRM input'!$G$277:$P$326,A39offset,$E1276))*OFFSET($F$7,0,$E1276))-SUM($G1276:G1276),(((INDEX('PTRM input'!$G$385:$P$434,A39offset,$E1276)-INDEX('PTRM input'!$G$277:$P$326,A39offset,$E1276))*OFFSET($F$7,0,$E1276))-SUM($G1276:G1276))*(OFFSET('PTRM input'!$G$477,0,$E1276-1)/A39taxstdlife))))</f>
        <v>0</v>
      </c>
      <c r="I1276" s="251">
        <f ca="1">IF(A39taxstdlife="n/a","n/a",IF(A39taxstdlife="",0,IF(I$3&gt;(A39stdlife+$E1276),((INDEX('PTRM input'!$G$385:$P$434,A39offset,$E1276)-INDEX('PTRM input'!$G$277:$P$326,A39offset,$E1276))*OFFSET($F$7,0,$E1276))-SUM($G1276:H1276),(((INDEX('PTRM input'!$G$385:$P$434,A39offset,$E1276)-INDEX('PTRM input'!$G$277:$P$326,A39offset,$E1276))*OFFSET($F$7,0,$E1276))-SUM($G1276:H1276))*(OFFSET('PTRM input'!$G$477,0,$E1276-1)/A39taxstdlife))))</f>
        <v>0</v>
      </c>
      <c r="J1276" s="251">
        <f ca="1">IF(A39taxstdlife="n/a","n/a",IF(A39taxstdlife="",0,IF(J$3&gt;(A39stdlife+$E1276),((INDEX('PTRM input'!$G$385:$P$434,A39offset,$E1276)-INDEX('PTRM input'!$G$277:$P$326,A39offset,$E1276))*OFFSET($F$7,0,$E1276))-SUM($G1276:I1276),(((INDEX('PTRM input'!$G$385:$P$434,A39offset,$E1276)-INDEX('PTRM input'!$G$277:$P$326,A39offset,$E1276))*OFFSET($F$7,0,$E1276))-SUM($G1276:I1276))*(OFFSET('PTRM input'!$G$477,0,$E1276-1)/A39taxstdlife))))</f>
        <v>0</v>
      </c>
      <c r="K1276" s="251">
        <f ca="1">IF(A39taxstdlife="n/a","n/a",IF(A39taxstdlife="",0,IF(K$3&gt;(A39stdlife+$E1276),((INDEX('PTRM input'!$G$385:$P$434,A39offset,$E1276)-INDEX('PTRM input'!$G$277:$P$326,A39offset,$E1276))*OFFSET($F$7,0,$E1276))-SUM($G1276:J1276),(((INDEX('PTRM input'!$G$385:$P$434,A39offset,$E1276)-INDEX('PTRM input'!$G$277:$P$326,A39offset,$E1276))*OFFSET($F$7,0,$E1276))-SUM($G1276:J1276))*(OFFSET('PTRM input'!$G$477,0,$E1276-1)/A39taxstdlife))))</f>
        <v>0</v>
      </c>
      <c r="L1276" s="251">
        <f ca="1">IF(A39taxstdlife="n/a","n/a",IF(A39taxstdlife="",0,IF(L$3&gt;(A39stdlife+$E1276),((INDEX('PTRM input'!$G$385:$P$434,A39offset,$E1276)-INDEX('PTRM input'!$G$277:$P$326,A39offset,$E1276))*OFFSET($F$7,0,$E1276))-SUM($G1276:K1276),(((INDEX('PTRM input'!$G$385:$P$434,A39offset,$E1276)-INDEX('PTRM input'!$G$277:$P$326,A39offset,$E1276))*OFFSET($F$7,0,$E1276))-SUM($G1276:K1276))*(OFFSET('PTRM input'!$G$477,0,$E1276-1)/A39taxstdlife))))</f>
        <v>0</v>
      </c>
      <c r="M1276" s="251">
        <f ca="1">IF(A39taxstdlife="n/a","n/a",IF(A39taxstdlife="",0,IF(M$3&gt;(A39stdlife+$E1276),((INDEX('PTRM input'!$G$385:$P$434,A39offset,$E1276)-INDEX('PTRM input'!$G$277:$P$326,A39offset,$E1276))*OFFSET($F$7,0,$E1276))-SUM($G1276:L1276),(((INDEX('PTRM input'!$G$385:$P$434,A39offset,$E1276)-INDEX('PTRM input'!$G$277:$P$326,A39offset,$E1276))*OFFSET($F$7,0,$E1276))-SUM($G1276:L1276))*(OFFSET('PTRM input'!$G$477,0,$E1276-1)/A39taxstdlife))))</f>
        <v>0</v>
      </c>
      <c r="N1276" s="251">
        <f ca="1">IF(A39taxstdlife="n/a","n/a",IF(A39taxstdlife="",0,IF(N$3&gt;(A39stdlife+$E1276),((INDEX('PTRM input'!$G$385:$P$434,A39offset,$E1276)-INDEX('PTRM input'!$G$277:$P$326,A39offset,$E1276))*OFFSET($F$7,0,$E1276))-SUM($G1276:M1276),(((INDEX('PTRM input'!$G$385:$P$434,A39offset,$E1276)-INDEX('PTRM input'!$G$277:$P$326,A39offset,$E1276))*OFFSET($F$7,0,$E1276))-SUM($G1276:M1276))*(OFFSET('PTRM input'!$G$477,0,$E1276-1)/A39taxstdlife))))</f>
        <v>0</v>
      </c>
      <c r="O1276" s="251">
        <f ca="1">IF(A39taxstdlife="n/a","n/a",IF(A39taxstdlife="",0,IF(O$3&gt;(A39stdlife+$E1276),((INDEX('PTRM input'!$G$385:$P$434,A39offset,$E1276)-INDEX('PTRM input'!$G$277:$P$326,A39offset,$E1276))*OFFSET($F$7,0,$E1276))-SUM($G1276:N1276),(((INDEX('PTRM input'!$G$385:$P$434,A39offset,$E1276)-INDEX('PTRM input'!$G$277:$P$326,A39offset,$E1276))*OFFSET($F$7,0,$E1276))-SUM($G1276:N1276))*(OFFSET('PTRM input'!$G$477,0,$E1276-1)/A39taxstdlife))))</f>
        <v>0</v>
      </c>
      <c r="P1276" s="251">
        <f ca="1">IF(A39taxstdlife="n/a","n/a",IF(A39taxstdlife="",0,IF(P$3&gt;(A39stdlife+$E1276),((INDEX('PTRM input'!$G$385:$P$434,A39offset,$E1276)-INDEX('PTRM input'!$G$277:$P$326,A39offset,$E1276))*OFFSET($F$7,0,$E1276))-SUM($G1276:O1276),(((INDEX('PTRM input'!$G$385:$P$434,A39offset,$E1276)-INDEX('PTRM input'!$G$277:$P$326,A39offset,$E1276))*OFFSET($F$7,0,$E1276))-SUM($G1276:O1276))*(OFFSET('PTRM input'!$G$477,0,$E1276-1)/A39taxstdlife))))</f>
        <v>0</v>
      </c>
      <c r="Q1276" s="251">
        <f ca="1">IF(A39taxstdlife="n/a","n/a",IF(A39taxstdlife="",0,IF(Q$3&gt;(A39stdlife+$E1276),((INDEX('PTRM input'!$G$385:$P$434,A39offset,$E1276)-INDEX('PTRM input'!$G$277:$P$326,A39offset,$E1276))*OFFSET($F$7,0,$E1276))-SUM($G1276:P1276),(((INDEX('PTRM input'!$G$385:$P$434,A39offset,$E1276)-INDEX('PTRM input'!$G$277:$P$326,A39offset,$E1276))*OFFSET($F$7,0,$E1276))-SUM($G1276:P1276))*(OFFSET('PTRM input'!$G$477,0,$E1276-1)/A39taxstdlife))))</f>
        <v>0</v>
      </c>
      <c r="R1276" s="251">
        <f ca="1">IF(A39taxstdlife="n/a","n/a",IF(A39taxstdlife="",0,IF(R$3&gt;(A39stdlife+$E1276),((INDEX('PTRM input'!$G$385:$P$434,A39offset,$E1276)-INDEX('PTRM input'!$G$277:$P$326,A39offset,$E1276))*OFFSET($F$7,0,$E1276))-SUM($G1276:Q1276),(((INDEX('PTRM input'!$G$385:$P$434,A39offset,$E1276)-INDEX('PTRM input'!$G$277:$P$326,A39offset,$E1276))*OFFSET($F$7,0,$E1276))-SUM($G1276:Q1276))*(OFFSET('PTRM input'!$G$477,0,$E1276-1)/A39taxstdlife))))</f>
        <v>0</v>
      </c>
      <c r="S1276" s="251">
        <f ca="1">IF(A39taxstdlife="n/a","n/a",IF(A39taxstdlife="",0,IF(S$3&gt;(A39stdlife+$E1276),((INDEX('PTRM input'!$G$385:$P$434,A39offset,$E1276)-INDEX('PTRM input'!$G$277:$P$326,A39offset,$E1276))*OFFSET($F$7,0,$E1276))-SUM($G1276:R1276),(((INDEX('PTRM input'!$G$385:$P$434,A39offset,$E1276)-INDEX('PTRM input'!$G$277:$P$326,A39offset,$E1276))*OFFSET($F$7,0,$E1276))-SUM($G1276:R1276))*(OFFSET('PTRM input'!$G$477,0,$E1276-1)/A39taxstdlife))))</f>
        <v>0</v>
      </c>
      <c r="T1276" s="251">
        <f ca="1">IF(A39taxstdlife="n/a","n/a",IF(A39taxstdlife="",0,IF(T$3&gt;(A39stdlife+$E1276),((INDEX('PTRM input'!$G$385:$P$434,A39offset,$E1276)-INDEX('PTRM input'!$G$277:$P$326,A39offset,$E1276))*OFFSET($F$7,0,$E1276))-SUM($G1276:S1276),(((INDEX('PTRM input'!$G$385:$P$434,A39offset,$E1276)-INDEX('PTRM input'!$G$277:$P$326,A39offset,$E1276))*OFFSET($F$7,0,$E1276))-SUM($G1276:S1276))*(OFFSET('PTRM input'!$G$477,0,$E1276-1)/A39taxstdlife))))</f>
        <v>0</v>
      </c>
      <c r="U1276" s="251">
        <f ca="1">IF(A39taxstdlife="n/a","n/a",IF(A39taxstdlife="",0,IF(U$3&gt;(A39stdlife+$E1276),((INDEX('PTRM input'!$G$385:$P$434,A39offset,$E1276)-INDEX('PTRM input'!$G$277:$P$326,A39offset,$E1276))*OFFSET($F$7,0,$E1276))-SUM($G1276:T1276),(((INDEX('PTRM input'!$G$385:$P$434,A39offset,$E1276)-INDEX('PTRM input'!$G$277:$P$326,A39offset,$E1276))*OFFSET($F$7,0,$E1276))-SUM($G1276:T1276))*(OFFSET('PTRM input'!$G$477,0,$E1276-1)/A39taxstdlife))))</f>
        <v>0</v>
      </c>
      <c r="V1276" s="251">
        <f ca="1">IF(A39taxstdlife="n/a","n/a",IF(A39taxstdlife="",0,IF(V$3&gt;(A39stdlife+$E1276),((INDEX('PTRM input'!$G$385:$P$434,A39offset,$E1276)-INDEX('PTRM input'!$G$277:$P$326,A39offset,$E1276))*OFFSET($F$7,0,$E1276))-SUM($G1276:U1276),(((INDEX('PTRM input'!$G$385:$P$434,A39offset,$E1276)-INDEX('PTRM input'!$G$277:$P$326,A39offset,$E1276))*OFFSET($F$7,0,$E1276))-SUM($G1276:U1276))*(OFFSET('PTRM input'!$G$477,0,$E1276-1)/A39taxstdlife))))</f>
        <v>0</v>
      </c>
      <c r="W1276" s="251">
        <f ca="1">IF(A39taxstdlife="n/a","n/a",IF(A39taxstdlife="",0,IF(W$3&gt;(A39stdlife+$E1276),((INDEX('PTRM input'!$G$385:$P$434,A39offset,$E1276)-INDEX('PTRM input'!$G$277:$P$326,A39offset,$E1276))*OFFSET($F$7,0,$E1276))-SUM($G1276:V1276),(((INDEX('PTRM input'!$G$385:$P$434,A39offset,$E1276)-INDEX('PTRM input'!$G$277:$P$326,A39offset,$E1276))*OFFSET($F$7,0,$E1276))-SUM($G1276:V1276))*(OFFSET('PTRM input'!$G$477,0,$E1276-1)/A39taxstdlife))))</f>
        <v>0</v>
      </c>
      <c r="X1276" s="251">
        <f ca="1">IF(A39taxstdlife="n/a","n/a",IF(A39taxstdlife="",0,IF(X$3&gt;(A39stdlife+$E1276),((INDEX('PTRM input'!$G$385:$P$434,A39offset,$E1276)-INDEX('PTRM input'!$G$277:$P$326,A39offset,$E1276))*OFFSET($F$7,0,$E1276))-SUM($G1276:W1276),(((INDEX('PTRM input'!$G$385:$P$434,A39offset,$E1276)-INDEX('PTRM input'!$G$277:$P$326,A39offset,$E1276))*OFFSET($F$7,0,$E1276))-SUM($G1276:W1276))*(OFFSET('PTRM input'!$G$477,0,$E1276-1)/A39taxstdlife))))</f>
        <v>0</v>
      </c>
      <c r="Y1276" s="251">
        <f ca="1">IF(A39taxstdlife="n/a","n/a",IF(A39taxstdlife="",0,IF(Y$3&gt;(A39stdlife+$E1276),((INDEX('PTRM input'!$G$385:$P$434,A39offset,$E1276)-INDEX('PTRM input'!$G$277:$P$326,A39offset,$E1276))*OFFSET($F$7,0,$E1276))-SUM($G1276:X1276),(((INDEX('PTRM input'!$G$385:$P$434,A39offset,$E1276)-INDEX('PTRM input'!$G$277:$P$326,A39offset,$E1276))*OFFSET($F$7,0,$E1276))-SUM($G1276:X1276))*(OFFSET('PTRM input'!$G$477,0,$E1276-1)/A39taxstdlife))))</f>
        <v>0</v>
      </c>
      <c r="Z1276" s="251">
        <f ca="1">IF(A39taxstdlife="n/a","n/a",IF(A39taxstdlife="",0,IF(Z$3&gt;(A39stdlife+$E1276),((INDEX('PTRM input'!$G$385:$P$434,A39offset,$E1276)-INDEX('PTRM input'!$G$277:$P$326,A39offset,$E1276))*OFFSET($F$7,0,$E1276))-SUM($G1276:Y1276),(((INDEX('PTRM input'!$G$385:$P$434,A39offset,$E1276)-INDEX('PTRM input'!$G$277:$P$326,A39offset,$E1276))*OFFSET($F$7,0,$E1276))-SUM($G1276:Y1276))*(OFFSET('PTRM input'!$G$477,0,$E1276-1)/A39taxstdlife))))</f>
        <v>0</v>
      </c>
      <c r="AA1276" s="251">
        <f ca="1">IF(A39taxstdlife="n/a","n/a",IF(A39taxstdlife="",0,IF(AA$3&gt;(A39stdlife+$E1276),((INDEX('PTRM input'!$G$385:$P$434,A39offset,$E1276)-INDEX('PTRM input'!$G$277:$P$326,A39offset,$E1276))*OFFSET($F$7,0,$E1276))-SUM($G1276:Z1276),(((INDEX('PTRM input'!$G$385:$P$434,A39offset,$E1276)-INDEX('PTRM input'!$G$277:$P$326,A39offset,$E1276))*OFFSET($F$7,0,$E1276))-SUM($G1276:Z1276))*(OFFSET('PTRM input'!$G$477,0,$E1276-1)/A39taxstdlife))))</f>
        <v>0</v>
      </c>
      <c r="AB1276" s="251">
        <f ca="1">IF(A39taxstdlife="n/a","n/a",IF(A39taxstdlife="",0,IF(AB$3&gt;(A39stdlife+$E1276),((INDEX('PTRM input'!$G$385:$P$434,A39offset,$E1276)-INDEX('PTRM input'!$G$277:$P$326,A39offset,$E1276))*OFFSET($F$7,0,$E1276))-SUM($G1276:AA1276),(((INDEX('PTRM input'!$G$385:$P$434,A39offset,$E1276)-INDEX('PTRM input'!$G$277:$P$326,A39offset,$E1276))*OFFSET($F$7,0,$E1276))-SUM($G1276:AA1276))*(OFFSET('PTRM input'!$G$477,0,$E1276-1)/A39taxstdlife))))</f>
        <v>0</v>
      </c>
      <c r="AC1276" s="251">
        <f ca="1">IF(A39taxstdlife="n/a","n/a",IF(A39taxstdlife="",0,IF(AC$3&gt;(A39stdlife+$E1276),((INDEX('PTRM input'!$G$385:$P$434,A39offset,$E1276)-INDEX('PTRM input'!$G$277:$P$326,A39offset,$E1276))*OFFSET($F$7,0,$E1276))-SUM($G1276:AB1276),(((INDEX('PTRM input'!$G$385:$P$434,A39offset,$E1276)-INDEX('PTRM input'!$G$277:$P$326,A39offset,$E1276))*OFFSET($F$7,0,$E1276))-SUM($G1276:AB1276))*(OFFSET('PTRM input'!$G$477,0,$E1276-1)/A39taxstdlife))))</f>
        <v>0</v>
      </c>
      <c r="AD1276" s="251">
        <f ca="1">IF(A39taxstdlife="n/a","n/a",IF(A39taxstdlife="",0,IF(AD$3&gt;(A39stdlife+$E1276),((INDEX('PTRM input'!$G$385:$P$434,A39offset,$E1276)-INDEX('PTRM input'!$G$277:$P$326,A39offset,$E1276))*OFFSET($F$7,0,$E1276))-SUM($G1276:AC1276),(((INDEX('PTRM input'!$G$385:$P$434,A39offset,$E1276)-INDEX('PTRM input'!$G$277:$P$326,A39offset,$E1276))*OFFSET($F$7,0,$E1276))-SUM($G1276:AC1276))*(OFFSET('PTRM input'!$G$477,0,$E1276-1)/A39taxstdlife))))</f>
        <v>0</v>
      </c>
      <c r="AE1276" s="251">
        <f ca="1">IF(A39taxstdlife="n/a","n/a",IF(A39taxstdlife="",0,IF(AE$3&gt;(A39stdlife+$E1276),((INDEX('PTRM input'!$G$385:$P$434,A39offset,$E1276)-INDEX('PTRM input'!$G$277:$P$326,A39offset,$E1276))*OFFSET($F$7,0,$E1276))-SUM($G1276:AD1276),(((INDEX('PTRM input'!$G$385:$P$434,A39offset,$E1276)-INDEX('PTRM input'!$G$277:$P$326,A39offset,$E1276))*OFFSET($F$7,0,$E1276))-SUM($G1276:AD1276))*(OFFSET('PTRM input'!$G$477,0,$E1276-1)/A39taxstdlife))))</f>
        <v>0</v>
      </c>
      <c r="AF1276" s="251">
        <f ca="1">IF(A39taxstdlife="n/a","n/a",IF(A39taxstdlife="",0,IF(AF$3&gt;(A39stdlife+$E1276),((INDEX('PTRM input'!$G$385:$P$434,A39offset,$E1276)-INDEX('PTRM input'!$G$277:$P$326,A39offset,$E1276))*OFFSET($F$7,0,$E1276))-SUM($G1276:AE1276),(((INDEX('PTRM input'!$G$385:$P$434,A39offset,$E1276)-INDEX('PTRM input'!$G$277:$P$326,A39offset,$E1276))*OFFSET($F$7,0,$E1276))-SUM($G1276:AE1276))*(OFFSET('PTRM input'!$G$477,0,$E1276-1)/A39taxstdlife))))</f>
        <v>0</v>
      </c>
      <c r="AG1276" s="251">
        <f ca="1">IF(A39taxstdlife="n/a","n/a",IF(A39taxstdlife="",0,IF(AG$3&gt;(A39stdlife+$E1276),((INDEX('PTRM input'!$G$385:$P$434,A39offset,$E1276)-INDEX('PTRM input'!$G$277:$P$326,A39offset,$E1276))*OFFSET($F$7,0,$E1276))-SUM($G1276:AF1276),(((INDEX('PTRM input'!$G$385:$P$434,A39offset,$E1276)-INDEX('PTRM input'!$G$277:$P$326,A39offset,$E1276))*OFFSET($F$7,0,$E1276))-SUM($G1276:AF1276))*(OFFSET('PTRM input'!$G$477,0,$E1276-1)/A39taxstdlife))))</f>
        <v>0</v>
      </c>
      <c r="AH1276" s="251">
        <f ca="1">IF(A39taxstdlife="n/a","n/a",IF(A39taxstdlife="",0,IF(AH$3&gt;(A39stdlife+$E1276),((INDEX('PTRM input'!$G$385:$P$434,A39offset,$E1276)-INDEX('PTRM input'!$G$277:$P$326,A39offset,$E1276))*OFFSET($F$7,0,$E1276))-SUM($G1276:AG1276),(((INDEX('PTRM input'!$G$385:$P$434,A39offset,$E1276)-INDEX('PTRM input'!$G$277:$P$326,A39offset,$E1276))*OFFSET($F$7,0,$E1276))-SUM($G1276:AG1276))*(OFFSET('PTRM input'!$G$477,0,$E1276-1)/A39taxstdlife))))</f>
        <v>0</v>
      </c>
      <c r="AI1276" s="251">
        <f ca="1">IF(A39taxstdlife="n/a","n/a",IF(A39taxstdlife="",0,IF(AI$3&gt;(A39stdlife+$E1276),((INDEX('PTRM input'!$G$385:$P$434,A39offset,$E1276)-INDEX('PTRM input'!$G$277:$P$326,A39offset,$E1276))*OFFSET($F$7,0,$E1276))-SUM($G1276:AH1276),(((INDEX('PTRM input'!$G$385:$P$434,A39offset,$E1276)-INDEX('PTRM input'!$G$277:$P$326,A39offset,$E1276))*OFFSET($F$7,0,$E1276))-SUM($G1276:AH1276))*(OFFSET('PTRM input'!$G$477,0,$E1276-1)/A39taxstdlife))))</f>
        <v>0</v>
      </c>
      <c r="AJ1276" s="251">
        <f ca="1">IF(A39taxstdlife="n/a","n/a",IF(A39taxstdlife="",0,IF(AJ$3&gt;(A39stdlife+$E1276),((INDEX('PTRM input'!$G$385:$P$434,A39offset,$E1276)-INDEX('PTRM input'!$G$277:$P$326,A39offset,$E1276))*OFFSET($F$7,0,$E1276))-SUM($G1276:AI1276),(((INDEX('PTRM input'!$G$385:$P$434,A39offset,$E1276)-INDEX('PTRM input'!$G$277:$P$326,A39offset,$E1276))*OFFSET($F$7,0,$E1276))-SUM($G1276:AI1276))*(OFFSET('PTRM input'!$G$477,0,$E1276-1)/A39taxstdlife))))</f>
        <v>0</v>
      </c>
      <c r="AK1276" s="251">
        <f ca="1">IF(A39taxstdlife="n/a","n/a",IF(A39taxstdlife="",0,IF(AK$3&gt;(A39stdlife+$E1276),((INDEX('PTRM input'!$G$385:$P$434,A39offset,$E1276)-INDEX('PTRM input'!$G$277:$P$326,A39offset,$E1276))*OFFSET($F$7,0,$E1276))-SUM($G1276:AJ1276),(((INDEX('PTRM input'!$G$385:$P$434,A39offset,$E1276)-INDEX('PTRM input'!$G$277:$P$326,A39offset,$E1276))*OFFSET($F$7,0,$E1276))-SUM($G1276:AJ1276))*(OFFSET('PTRM input'!$G$477,0,$E1276-1)/A39taxstdlife))))</f>
        <v>0</v>
      </c>
      <c r="AL1276" s="251">
        <f ca="1">IF(A39taxstdlife="n/a","n/a",IF(A39taxstdlife="",0,IF(AL$3&gt;(A39stdlife+$E1276),((INDEX('PTRM input'!$G$385:$P$434,A39offset,$E1276)-INDEX('PTRM input'!$G$277:$P$326,A39offset,$E1276))*OFFSET($F$7,0,$E1276))-SUM($G1276:AK1276),(((INDEX('PTRM input'!$G$385:$P$434,A39offset,$E1276)-INDEX('PTRM input'!$G$277:$P$326,A39offset,$E1276))*OFFSET($F$7,0,$E1276))-SUM($G1276:AK1276))*(OFFSET('PTRM input'!$G$477,0,$E1276-1)/A39taxstdlife))))</f>
        <v>0</v>
      </c>
      <c r="AM1276" s="251">
        <f ca="1">IF(A39taxstdlife="n/a","n/a",IF(A39taxstdlife="",0,IF(AM$3&gt;(A39stdlife+$E1276),((INDEX('PTRM input'!$G$385:$P$434,A39offset,$E1276)-INDEX('PTRM input'!$G$277:$P$326,A39offset,$E1276))*OFFSET($F$7,0,$E1276))-SUM($G1276:AL1276),(((INDEX('PTRM input'!$G$385:$P$434,A39offset,$E1276)-INDEX('PTRM input'!$G$277:$P$326,A39offset,$E1276))*OFFSET($F$7,0,$E1276))-SUM($G1276:AL1276))*(OFFSET('PTRM input'!$G$477,0,$E1276-1)/A39taxstdlife))))</f>
        <v>0</v>
      </c>
      <c r="AN1276" s="251">
        <f ca="1">IF(A39taxstdlife="n/a","n/a",IF(A39taxstdlife="",0,IF(AN$3&gt;(A39stdlife+$E1276),((INDEX('PTRM input'!$G$385:$P$434,A39offset,$E1276)-INDEX('PTRM input'!$G$277:$P$326,A39offset,$E1276))*OFFSET($F$7,0,$E1276))-SUM($G1276:AM1276),(((INDEX('PTRM input'!$G$385:$P$434,A39offset,$E1276)-INDEX('PTRM input'!$G$277:$P$326,A39offset,$E1276))*OFFSET($F$7,0,$E1276))-SUM($G1276:AM1276))*(OFFSET('PTRM input'!$G$477,0,$E1276-1)/A39taxstdlife))))</f>
        <v>0</v>
      </c>
      <c r="AO1276" s="251">
        <f ca="1">IF(A39taxstdlife="n/a","n/a",IF(A39taxstdlife="",0,IF(AO$3&gt;(A39stdlife+$E1276),((INDEX('PTRM input'!$G$385:$P$434,A39offset,$E1276)-INDEX('PTRM input'!$G$277:$P$326,A39offset,$E1276))*OFFSET($F$7,0,$E1276))-SUM($G1276:AN1276),(((INDEX('PTRM input'!$G$385:$P$434,A39offset,$E1276)-INDEX('PTRM input'!$G$277:$P$326,A39offset,$E1276))*OFFSET($F$7,0,$E1276))-SUM($G1276:AN1276))*(OFFSET('PTRM input'!$G$477,0,$E1276-1)/A39taxstdlife))))</f>
        <v>0</v>
      </c>
      <c r="AP1276" s="251">
        <f ca="1">IF(A39taxstdlife="n/a","n/a",IF(A39taxstdlife="",0,IF(AP$3&gt;(A39stdlife+$E1276),((INDEX('PTRM input'!$G$385:$P$434,A39offset,$E1276)-INDEX('PTRM input'!$G$277:$P$326,A39offset,$E1276))*OFFSET($F$7,0,$E1276))-SUM($G1276:AO1276),(((INDEX('PTRM input'!$G$385:$P$434,A39offset,$E1276)-INDEX('PTRM input'!$G$277:$P$326,A39offset,$E1276))*OFFSET($F$7,0,$E1276))-SUM($G1276:AO1276))*(OFFSET('PTRM input'!$G$477,0,$E1276-1)/A39taxstdlife))))</f>
        <v>0</v>
      </c>
      <c r="AQ1276" s="251">
        <f ca="1">IF(A39taxstdlife="n/a","n/a",IF(A39taxstdlife="",0,IF(AQ$3&gt;(A39stdlife+$E1276),((INDEX('PTRM input'!$G$385:$P$434,A39offset,$E1276)-INDEX('PTRM input'!$G$277:$P$326,A39offset,$E1276))*OFFSET($F$7,0,$E1276))-SUM($G1276:AP1276),(((INDEX('PTRM input'!$G$385:$P$434,A39offset,$E1276)-INDEX('PTRM input'!$G$277:$P$326,A39offset,$E1276))*OFFSET($F$7,0,$E1276))-SUM($G1276:AP1276))*(OFFSET('PTRM input'!$G$477,0,$E1276-1)/A39taxstdlife))))</f>
        <v>0</v>
      </c>
      <c r="AR1276" s="251">
        <f ca="1">IF(A39taxstdlife="n/a","n/a",IF(A39taxstdlife="",0,IF(AR$3&gt;(A39stdlife+$E1276),((INDEX('PTRM input'!$G$385:$P$434,A39offset,$E1276)-INDEX('PTRM input'!$G$277:$P$326,A39offset,$E1276))*OFFSET($F$7,0,$E1276))-SUM($G1276:AQ1276),(((INDEX('PTRM input'!$G$385:$P$434,A39offset,$E1276)-INDEX('PTRM input'!$G$277:$P$326,A39offset,$E1276))*OFFSET($F$7,0,$E1276))-SUM($G1276:AQ1276))*(OFFSET('PTRM input'!$G$477,0,$E1276-1)/A39taxstdlife))))</f>
        <v>0</v>
      </c>
      <c r="AS1276" s="251">
        <f ca="1">IF(A39taxstdlife="n/a","n/a",IF(A39taxstdlife="",0,IF(AS$3&gt;(A39stdlife+$E1276),((INDEX('PTRM input'!$G$385:$P$434,A39offset,$E1276)-INDEX('PTRM input'!$G$277:$P$326,A39offset,$E1276))*OFFSET($F$7,0,$E1276))-SUM($G1276:AR1276),(((INDEX('PTRM input'!$G$385:$P$434,A39offset,$E1276)-INDEX('PTRM input'!$G$277:$P$326,A39offset,$E1276))*OFFSET($F$7,0,$E1276))-SUM($G1276:AR1276))*(OFFSET('PTRM input'!$G$477,0,$E1276-1)/A39taxstdlife))))</f>
        <v>0</v>
      </c>
      <c r="AT1276" s="251">
        <f ca="1">IF(A39taxstdlife="n/a","n/a",IF(A39taxstdlife="",0,IF(AT$3&gt;(A39stdlife+$E1276),((INDEX('PTRM input'!$G$385:$P$434,A39offset,$E1276)-INDEX('PTRM input'!$G$277:$P$326,A39offset,$E1276))*OFFSET($F$7,0,$E1276))-SUM($G1276:AS1276),(((INDEX('PTRM input'!$G$385:$P$434,A39offset,$E1276)-INDEX('PTRM input'!$G$277:$P$326,A39offset,$E1276))*OFFSET($F$7,0,$E1276))-SUM($G1276:AS1276))*(OFFSET('PTRM input'!$G$477,0,$E1276-1)/A39taxstdlife))))</f>
        <v>0</v>
      </c>
      <c r="AU1276" s="251">
        <f ca="1">IF(A39taxstdlife="n/a","n/a",IF(A39taxstdlife="",0,IF(AU$3&gt;(A39stdlife+$E1276),((INDEX('PTRM input'!$G$385:$P$434,A39offset,$E1276)-INDEX('PTRM input'!$G$277:$P$326,A39offset,$E1276))*OFFSET($F$7,0,$E1276))-SUM($G1276:AT1276),(((INDEX('PTRM input'!$G$385:$P$434,A39offset,$E1276)-INDEX('PTRM input'!$G$277:$P$326,A39offset,$E1276))*OFFSET($F$7,0,$E1276))-SUM($G1276:AT1276))*(OFFSET('PTRM input'!$G$477,0,$E1276-1)/A39taxstdlife))))</f>
        <v>0</v>
      </c>
      <c r="AV1276" s="251">
        <f ca="1">IF(A39taxstdlife="n/a","n/a",IF(A39taxstdlife="",0,IF(AV$3&gt;(A39stdlife+$E1276),((INDEX('PTRM input'!$G$385:$P$434,A39offset,$E1276)-INDEX('PTRM input'!$G$277:$P$326,A39offset,$E1276))*OFFSET($F$7,0,$E1276))-SUM($G1276:AU1276),(((INDEX('PTRM input'!$G$385:$P$434,A39offset,$E1276)-INDEX('PTRM input'!$G$277:$P$326,A39offset,$E1276))*OFFSET($F$7,0,$E1276))-SUM($G1276:AU1276))*(OFFSET('PTRM input'!$G$477,0,$E1276-1)/A39taxstdlife))))</f>
        <v>0</v>
      </c>
      <c r="AW1276" s="251">
        <f ca="1">IF(A39taxstdlife="n/a","n/a",IF(A39taxstdlife="",0,IF(AW$3&gt;(A39stdlife+$E1276),((INDEX('PTRM input'!$G$385:$P$434,A39offset,$E1276)-INDEX('PTRM input'!$G$277:$P$326,A39offset,$E1276))*OFFSET($F$7,0,$E1276))-SUM($G1276:AV1276),(((INDEX('PTRM input'!$G$385:$P$434,A39offset,$E1276)-INDEX('PTRM input'!$G$277:$P$326,A39offset,$E1276))*OFFSET($F$7,0,$E1276))-SUM($G1276:AV1276))*(OFFSET('PTRM input'!$G$477,0,$E1276-1)/A39taxstdlife))))</f>
        <v>0</v>
      </c>
      <c r="AX1276" s="251">
        <f ca="1">IF(A39taxstdlife="n/a","n/a",IF(A39taxstdlife="",0,IF(AX$3&gt;(A39stdlife+$E1276),((INDEX('PTRM input'!$G$385:$P$434,A39offset,$E1276)-INDEX('PTRM input'!$G$277:$P$326,A39offset,$E1276))*OFFSET($F$7,0,$E1276))-SUM($G1276:AW1276),(((INDEX('PTRM input'!$G$385:$P$434,A39offset,$E1276)-INDEX('PTRM input'!$G$277:$P$326,A39offset,$E1276))*OFFSET($F$7,0,$E1276))-SUM($G1276:AW1276))*(OFFSET('PTRM input'!$G$477,0,$E1276-1)/A39taxstdlife))))</f>
        <v>0</v>
      </c>
      <c r="AY1276" s="251">
        <f ca="1">IF(A39taxstdlife="n/a","n/a",IF(A39taxstdlife="",0,IF(AY$3&gt;(A39stdlife+$E1276),((INDEX('PTRM input'!$G$385:$P$434,A39offset,$E1276)-INDEX('PTRM input'!$G$277:$P$326,A39offset,$E1276))*OFFSET($F$7,0,$E1276))-SUM($G1276:AX1276),(((INDEX('PTRM input'!$G$385:$P$434,A39offset,$E1276)-INDEX('PTRM input'!$G$277:$P$326,A39offset,$E1276))*OFFSET($F$7,0,$E1276))-SUM($G1276:AX1276))*(OFFSET('PTRM input'!$G$477,0,$E1276-1)/A39taxstdlife))))</f>
        <v>0</v>
      </c>
      <c r="AZ1276" s="251">
        <f ca="1">IF(A39taxstdlife="n/a","n/a",IF(A39taxstdlife="",0,IF(AZ$3&gt;(A39stdlife+$E1276),((INDEX('PTRM input'!$G$385:$P$434,A39offset,$E1276)-INDEX('PTRM input'!$G$277:$P$326,A39offset,$E1276))*OFFSET($F$7,0,$E1276))-SUM($G1276:AY1276),(((INDEX('PTRM input'!$G$385:$P$434,A39offset,$E1276)-INDEX('PTRM input'!$G$277:$P$326,A39offset,$E1276))*OFFSET($F$7,0,$E1276))-SUM($G1276:AY1276))*(OFFSET('PTRM input'!$G$477,0,$E1276-1)/A39taxstdlife))))</f>
        <v>0</v>
      </c>
      <c r="BA1276" s="251">
        <f ca="1">IF(A39taxstdlife="n/a","n/a",IF(A39taxstdlife="",0,IF(BA$3&gt;(A39stdlife+$E1276),((INDEX('PTRM input'!$G$385:$P$434,A39offset,$E1276)-INDEX('PTRM input'!$G$277:$P$326,A39offset,$E1276))*OFFSET($F$7,0,$E1276))-SUM($G1276:AZ1276),(((INDEX('PTRM input'!$G$385:$P$434,A39offset,$E1276)-INDEX('PTRM input'!$G$277:$P$326,A39offset,$E1276))*OFFSET($F$7,0,$E1276))-SUM($G1276:AZ1276))*(OFFSET('PTRM input'!$G$477,0,$E1276-1)/A39taxstdlife))))</f>
        <v>0</v>
      </c>
      <c r="BB1276" s="251">
        <f ca="1">IF(A39taxstdlife="n/a","n/a",IF(A39taxstdlife="",0,IF(BB$3&gt;(A39stdlife+$E1276),((INDEX('PTRM input'!$G$385:$P$434,A39offset,$E1276)-INDEX('PTRM input'!$G$277:$P$326,A39offset,$E1276))*OFFSET($F$7,0,$E1276))-SUM($G1276:BA1276),(((INDEX('PTRM input'!$G$385:$P$434,A39offset,$E1276)-INDEX('PTRM input'!$G$277:$P$326,A39offset,$E1276))*OFFSET($F$7,0,$E1276))-SUM($G1276:BA1276))*(OFFSET('PTRM input'!$G$477,0,$E1276-1)/A39taxstdlife))))</f>
        <v>0</v>
      </c>
      <c r="BC1276" s="251">
        <f ca="1">IF(A39taxstdlife="n/a","n/a",IF(A39taxstdlife="",0,IF(BC$3&gt;(A39stdlife+$E1276),((INDEX('PTRM input'!$G$385:$P$434,A39offset,$E1276)-INDEX('PTRM input'!$G$277:$P$326,A39offset,$E1276))*OFFSET($F$7,0,$E1276))-SUM($G1276:BB1276),(((INDEX('PTRM input'!$G$385:$P$434,A39offset,$E1276)-INDEX('PTRM input'!$G$277:$P$326,A39offset,$E1276))*OFFSET($F$7,0,$E1276))-SUM($G1276:BB1276))*(OFFSET('PTRM input'!$G$477,0,$E1276-1)/A39taxstdlife))))</f>
        <v>0</v>
      </c>
      <c r="BD1276" s="251">
        <f ca="1">IF(A39taxstdlife="n/a","n/a",IF(A39taxstdlife="",0,IF(BD$3&gt;(A39stdlife+$E1276),((INDEX('PTRM input'!$G$385:$P$434,A39offset,$E1276)-INDEX('PTRM input'!$G$277:$P$326,A39offset,$E1276))*OFFSET($F$7,0,$E1276))-SUM($G1276:BC1276),(((INDEX('PTRM input'!$G$385:$P$434,A39offset,$E1276)-INDEX('PTRM input'!$G$277:$P$326,A39offset,$E1276))*OFFSET($F$7,0,$E1276))-SUM($G1276:BC1276))*(OFFSET('PTRM input'!$G$477,0,$E1276-1)/A39taxstdlife))))</f>
        <v>0</v>
      </c>
      <c r="BE1276" s="251">
        <f ca="1">IF(A39taxstdlife="n/a","n/a",IF(A39taxstdlife="",0,IF(BE$3&gt;(A39stdlife+$E1276),((INDEX('PTRM input'!$G$385:$P$434,A39offset,$E1276)-INDEX('PTRM input'!$G$277:$P$326,A39offset,$E1276))*OFFSET($F$7,0,$E1276))-SUM($G1276:BD1276),(((INDEX('PTRM input'!$G$385:$P$434,A39offset,$E1276)-INDEX('PTRM input'!$G$277:$P$326,A39offset,$E1276))*OFFSET($F$7,0,$E1276))-SUM($G1276:BD1276))*(OFFSET('PTRM input'!$G$477,0,$E1276-1)/A39taxstdlife))))</f>
        <v>0</v>
      </c>
      <c r="BF1276" s="251">
        <f ca="1">IF(A39taxstdlife="n/a","n/a",IF(A39taxstdlife="",0,IF(BF$3&gt;(A39stdlife+$E1276),((INDEX('PTRM input'!$G$385:$P$434,A39offset,$E1276)-INDEX('PTRM input'!$G$277:$P$326,A39offset,$E1276))*OFFSET($F$7,0,$E1276))-SUM($G1276:BE1276),(((INDEX('PTRM input'!$G$385:$P$434,A39offset,$E1276)-INDEX('PTRM input'!$G$277:$P$326,A39offset,$E1276))*OFFSET($F$7,0,$E1276))-SUM($G1276:BE1276))*(OFFSET('PTRM input'!$G$477,0,$E1276-1)/A39taxstdlife))))</f>
        <v>0</v>
      </c>
      <c r="BG1276" s="251">
        <f ca="1">IF(A39taxstdlife="n/a","n/a",IF(A39taxstdlife="",0,IF(BG$3&gt;(A39stdlife+$E1276),((INDEX('PTRM input'!$G$385:$P$434,A39offset,$E1276)-INDEX('PTRM input'!$G$277:$P$326,A39offset,$E1276))*OFFSET($F$7,0,$E1276))-SUM($G1276:BF1276),(((INDEX('PTRM input'!$G$385:$P$434,A39offset,$E1276)-INDEX('PTRM input'!$G$277:$P$326,A39offset,$E1276))*OFFSET($F$7,0,$E1276))-SUM($G1276:BF1276))*(OFFSET('PTRM input'!$G$477,0,$E1276-1)/A39taxstdlife))))</f>
        <v>0</v>
      </c>
      <c r="BH1276" s="251">
        <f ca="1">IF(A39taxstdlife="n/a","n/a",IF(A39taxstdlife="",0,IF(BH$3&gt;(A39stdlife+$E1276),((INDEX('PTRM input'!$G$385:$P$434,A39offset,$E1276)-INDEX('PTRM input'!$G$277:$P$326,A39offset,$E1276))*OFFSET($F$7,0,$E1276))-SUM($G1276:BG1276),(((INDEX('PTRM input'!$G$385:$P$434,A39offset,$E1276)-INDEX('PTRM input'!$G$277:$P$326,A39offset,$E1276))*OFFSET($F$7,0,$E1276))-SUM($G1276:BG1276))*(OFFSET('PTRM input'!$G$477,0,$E1276-1)/A39taxstdlife))))</f>
        <v>0</v>
      </c>
      <c r="BI1276" s="251">
        <f ca="1">IF(A39taxstdlife="n/a","n/a",IF(A39taxstdlife="",0,IF(BI$3&gt;(A39stdlife+$E1276),((INDEX('PTRM input'!$G$385:$P$434,A39offset,$E1276)-INDEX('PTRM input'!$G$277:$P$326,A39offset,$E1276))*OFFSET($F$7,0,$E1276))-SUM($G1276:BH1276),(((INDEX('PTRM input'!$G$385:$P$434,A39offset,$E1276)-INDEX('PTRM input'!$G$277:$P$326,A39offset,$E1276))*OFFSET($F$7,0,$E1276))-SUM($G1276:BH1276))*(OFFSET('PTRM input'!$G$477,0,$E1276-1)/A39taxstdlife))))</f>
        <v>0</v>
      </c>
      <c r="BJ1276" s="116"/>
      <c r="BK1276" s="116"/>
      <c r="BL1276" s="116"/>
      <c r="BM1276" s="116"/>
    </row>
    <row r="1277" spans="1:65" ht="12.75" hidden="1" customHeight="1" outlineLevel="2">
      <c r="A1277" s="366"/>
      <c r="B1277" s="19"/>
      <c r="C1277" s="18"/>
      <c r="D1277" s="760"/>
      <c r="E1277" s="86">
        <v>2</v>
      </c>
      <c r="F1277" s="356"/>
      <c r="G1277" s="434"/>
      <c r="H1277" s="619"/>
      <c r="I1277" s="251">
        <f ca="1">IF(A39taxstdlife="n/a","n/a",IF(A39taxstdlife="",0,IF(I$3&gt;(A39stdlife+$E1277),((INDEX('PTRM input'!$G$385:$P$434,A39offset,$E1277)-INDEX('PTRM input'!$G$277:$P$326,A39offset,$E1277))*OFFSET($F$7,0,$E1277))-SUM($G1277:H1277),(((INDEX('PTRM input'!$G$385:$P$434,A39offset,$E1277)-INDEX('PTRM input'!$G$277:$P$326,A39offset,$E1277))*OFFSET($F$7,0,$E1277))-SUM($G1277:H1277))*(OFFSET('PTRM input'!$G$477,0,$E1277-1)/A39taxstdlife))))</f>
        <v>0</v>
      </c>
      <c r="J1277" s="251">
        <f ca="1">IF(A39taxstdlife="n/a","n/a",IF(A39taxstdlife="",0,IF(J$3&gt;(A39stdlife+$E1277),((INDEX('PTRM input'!$G$385:$P$434,A39offset,$E1277)-INDEX('PTRM input'!$G$277:$P$326,A39offset,$E1277))*OFFSET($F$7,0,$E1277))-SUM($G1277:I1277),(((INDEX('PTRM input'!$G$385:$P$434,A39offset,$E1277)-INDEX('PTRM input'!$G$277:$P$326,A39offset,$E1277))*OFFSET($F$7,0,$E1277))-SUM($G1277:I1277))*(OFFSET('PTRM input'!$G$477,0,$E1277-1)/A39taxstdlife))))</f>
        <v>0</v>
      </c>
      <c r="K1277" s="251">
        <f ca="1">IF(A39taxstdlife="n/a","n/a",IF(A39taxstdlife="",0,IF(K$3&gt;(A39stdlife+$E1277),((INDEX('PTRM input'!$G$385:$P$434,A39offset,$E1277)-INDEX('PTRM input'!$G$277:$P$326,A39offset,$E1277))*OFFSET($F$7,0,$E1277))-SUM($G1277:J1277),(((INDEX('PTRM input'!$G$385:$P$434,A39offset,$E1277)-INDEX('PTRM input'!$G$277:$P$326,A39offset,$E1277))*OFFSET($F$7,0,$E1277))-SUM($G1277:J1277))*(OFFSET('PTRM input'!$G$477,0,$E1277-1)/A39taxstdlife))))</f>
        <v>0</v>
      </c>
      <c r="L1277" s="251">
        <f ca="1">IF(A39taxstdlife="n/a","n/a",IF(A39taxstdlife="",0,IF(L$3&gt;(A39stdlife+$E1277),((INDEX('PTRM input'!$G$385:$P$434,A39offset,$E1277)-INDEX('PTRM input'!$G$277:$P$326,A39offset,$E1277))*OFFSET($F$7,0,$E1277))-SUM($G1277:K1277),(((INDEX('PTRM input'!$G$385:$P$434,A39offset,$E1277)-INDEX('PTRM input'!$G$277:$P$326,A39offset,$E1277))*OFFSET($F$7,0,$E1277))-SUM($G1277:K1277))*(OFFSET('PTRM input'!$G$477,0,$E1277-1)/A39taxstdlife))))</f>
        <v>0</v>
      </c>
      <c r="M1277" s="251">
        <f ca="1">IF(A39taxstdlife="n/a","n/a",IF(A39taxstdlife="",0,IF(M$3&gt;(A39stdlife+$E1277),((INDEX('PTRM input'!$G$385:$P$434,A39offset,$E1277)-INDEX('PTRM input'!$G$277:$P$326,A39offset,$E1277))*OFFSET($F$7,0,$E1277))-SUM($G1277:L1277),(((INDEX('PTRM input'!$G$385:$P$434,A39offset,$E1277)-INDEX('PTRM input'!$G$277:$P$326,A39offset,$E1277))*OFFSET($F$7,0,$E1277))-SUM($G1277:L1277))*(OFFSET('PTRM input'!$G$477,0,$E1277-1)/A39taxstdlife))))</f>
        <v>0</v>
      </c>
      <c r="N1277" s="251">
        <f ca="1">IF(A39taxstdlife="n/a","n/a",IF(A39taxstdlife="",0,IF(N$3&gt;(A39stdlife+$E1277),((INDEX('PTRM input'!$G$385:$P$434,A39offset,$E1277)-INDEX('PTRM input'!$G$277:$P$326,A39offset,$E1277))*OFFSET($F$7,0,$E1277))-SUM($G1277:M1277),(((INDEX('PTRM input'!$G$385:$P$434,A39offset,$E1277)-INDEX('PTRM input'!$G$277:$P$326,A39offset,$E1277))*OFFSET($F$7,0,$E1277))-SUM($G1277:M1277))*(OFFSET('PTRM input'!$G$477,0,$E1277-1)/A39taxstdlife))))</f>
        <v>0</v>
      </c>
      <c r="O1277" s="251">
        <f ca="1">IF(A39taxstdlife="n/a","n/a",IF(A39taxstdlife="",0,IF(O$3&gt;(A39stdlife+$E1277),((INDEX('PTRM input'!$G$385:$P$434,A39offset,$E1277)-INDEX('PTRM input'!$G$277:$P$326,A39offset,$E1277))*OFFSET($F$7,0,$E1277))-SUM($G1277:N1277),(((INDEX('PTRM input'!$G$385:$P$434,A39offset,$E1277)-INDEX('PTRM input'!$G$277:$P$326,A39offset,$E1277))*OFFSET($F$7,0,$E1277))-SUM($G1277:N1277))*(OFFSET('PTRM input'!$G$477,0,$E1277-1)/A39taxstdlife))))</f>
        <v>0</v>
      </c>
      <c r="P1277" s="251">
        <f ca="1">IF(A39taxstdlife="n/a","n/a",IF(A39taxstdlife="",0,IF(P$3&gt;(A39stdlife+$E1277),((INDEX('PTRM input'!$G$385:$P$434,A39offset,$E1277)-INDEX('PTRM input'!$G$277:$P$326,A39offset,$E1277))*OFFSET($F$7,0,$E1277))-SUM($G1277:O1277),(((INDEX('PTRM input'!$G$385:$P$434,A39offset,$E1277)-INDEX('PTRM input'!$G$277:$P$326,A39offset,$E1277))*OFFSET($F$7,0,$E1277))-SUM($G1277:O1277))*(OFFSET('PTRM input'!$G$477,0,$E1277-1)/A39taxstdlife))))</f>
        <v>0</v>
      </c>
      <c r="Q1277" s="251">
        <f ca="1">IF(A39taxstdlife="n/a","n/a",IF(A39taxstdlife="",0,IF(Q$3&gt;(A39stdlife+$E1277),((INDEX('PTRM input'!$G$385:$P$434,A39offset,$E1277)-INDEX('PTRM input'!$G$277:$P$326,A39offset,$E1277))*OFFSET($F$7,0,$E1277))-SUM($G1277:P1277),(((INDEX('PTRM input'!$G$385:$P$434,A39offset,$E1277)-INDEX('PTRM input'!$G$277:$P$326,A39offset,$E1277))*OFFSET($F$7,0,$E1277))-SUM($G1277:P1277))*(OFFSET('PTRM input'!$G$477,0,$E1277-1)/A39taxstdlife))))</f>
        <v>0</v>
      </c>
      <c r="R1277" s="251">
        <f ca="1">IF(A39taxstdlife="n/a","n/a",IF(A39taxstdlife="",0,IF(R$3&gt;(A39stdlife+$E1277),((INDEX('PTRM input'!$G$385:$P$434,A39offset,$E1277)-INDEX('PTRM input'!$G$277:$P$326,A39offset,$E1277))*OFFSET($F$7,0,$E1277))-SUM($G1277:Q1277),(((INDEX('PTRM input'!$G$385:$P$434,A39offset,$E1277)-INDEX('PTRM input'!$G$277:$P$326,A39offset,$E1277))*OFFSET($F$7,0,$E1277))-SUM($G1277:Q1277))*(OFFSET('PTRM input'!$G$477,0,$E1277-1)/A39taxstdlife))))</f>
        <v>0</v>
      </c>
      <c r="S1277" s="251">
        <f ca="1">IF(A39taxstdlife="n/a","n/a",IF(A39taxstdlife="",0,IF(S$3&gt;(A39stdlife+$E1277),((INDEX('PTRM input'!$G$385:$P$434,A39offset,$E1277)-INDEX('PTRM input'!$G$277:$P$326,A39offset,$E1277))*OFFSET($F$7,0,$E1277))-SUM($G1277:R1277),(((INDEX('PTRM input'!$G$385:$P$434,A39offset,$E1277)-INDEX('PTRM input'!$G$277:$P$326,A39offset,$E1277))*OFFSET($F$7,0,$E1277))-SUM($G1277:R1277))*(OFFSET('PTRM input'!$G$477,0,$E1277-1)/A39taxstdlife))))</f>
        <v>0</v>
      </c>
      <c r="T1277" s="251">
        <f ca="1">IF(A39taxstdlife="n/a","n/a",IF(A39taxstdlife="",0,IF(T$3&gt;(A39stdlife+$E1277),((INDEX('PTRM input'!$G$385:$P$434,A39offset,$E1277)-INDEX('PTRM input'!$G$277:$P$326,A39offset,$E1277))*OFFSET($F$7,0,$E1277))-SUM($G1277:S1277),(((INDEX('PTRM input'!$G$385:$P$434,A39offset,$E1277)-INDEX('PTRM input'!$G$277:$P$326,A39offset,$E1277))*OFFSET($F$7,0,$E1277))-SUM($G1277:S1277))*(OFFSET('PTRM input'!$G$477,0,$E1277-1)/A39taxstdlife))))</f>
        <v>0</v>
      </c>
      <c r="U1277" s="251">
        <f ca="1">IF(A39taxstdlife="n/a","n/a",IF(A39taxstdlife="",0,IF(U$3&gt;(A39stdlife+$E1277),((INDEX('PTRM input'!$G$385:$P$434,A39offset,$E1277)-INDEX('PTRM input'!$G$277:$P$326,A39offset,$E1277))*OFFSET($F$7,0,$E1277))-SUM($G1277:T1277),(((INDEX('PTRM input'!$G$385:$P$434,A39offset,$E1277)-INDEX('PTRM input'!$G$277:$P$326,A39offset,$E1277))*OFFSET($F$7,0,$E1277))-SUM($G1277:T1277))*(OFFSET('PTRM input'!$G$477,0,$E1277-1)/A39taxstdlife))))</f>
        <v>0</v>
      </c>
      <c r="V1277" s="251">
        <f ca="1">IF(A39taxstdlife="n/a","n/a",IF(A39taxstdlife="",0,IF(V$3&gt;(A39stdlife+$E1277),((INDEX('PTRM input'!$G$385:$P$434,A39offset,$E1277)-INDEX('PTRM input'!$G$277:$P$326,A39offset,$E1277))*OFFSET($F$7,0,$E1277))-SUM($G1277:U1277),(((INDEX('PTRM input'!$G$385:$P$434,A39offset,$E1277)-INDEX('PTRM input'!$G$277:$P$326,A39offset,$E1277))*OFFSET($F$7,0,$E1277))-SUM($G1277:U1277))*(OFFSET('PTRM input'!$G$477,0,$E1277-1)/A39taxstdlife))))</f>
        <v>0</v>
      </c>
      <c r="W1277" s="251">
        <f ca="1">IF(A39taxstdlife="n/a","n/a",IF(A39taxstdlife="",0,IF(W$3&gt;(A39stdlife+$E1277),((INDEX('PTRM input'!$G$385:$P$434,A39offset,$E1277)-INDEX('PTRM input'!$G$277:$P$326,A39offset,$E1277))*OFFSET($F$7,0,$E1277))-SUM($G1277:V1277),(((INDEX('PTRM input'!$G$385:$P$434,A39offset,$E1277)-INDEX('PTRM input'!$G$277:$P$326,A39offset,$E1277))*OFFSET($F$7,0,$E1277))-SUM($G1277:V1277))*(OFFSET('PTRM input'!$G$477,0,$E1277-1)/A39taxstdlife))))</f>
        <v>0</v>
      </c>
      <c r="X1277" s="251">
        <f ca="1">IF(A39taxstdlife="n/a","n/a",IF(A39taxstdlife="",0,IF(X$3&gt;(A39stdlife+$E1277),((INDEX('PTRM input'!$G$385:$P$434,A39offset,$E1277)-INDEX('PTRM input'!$G$277:$P$326,A39offset,$E1277))*OFFSET($F$7,0,$E1277))-SUM($G1277:W1277),(((INDEX('PTRM input'!$G$385:$P$434,A39offset,$E1277)-INDEX('PTRM input'!$G$277:$P$326,A39offset,$E1277))*OFFSET($F$7,0,$E1277))-SUM($G1277:W1277))*(OFFSET('PTRM input'!$G$477,0,$E1277-1)/A39taxstdlife))))</f>
        <v>0</v>
      </c>
      <c r="Y1277" s="251">
        <f ca="1">IF(A39taxstdlife="n/a","n/a",IF(A39taxstdlife="",0,IF(Y$3&gt;(A39stdlife+$E1277),((INDEX('PTRM input'!$G$385:$P$434,A39offset,$E1277)-INDEX('PTRM input'!$G$277:$P$326,A39offset,$E1277))*OFFSET($F$7,0,$E1277))-SUM($G1277:X1277),(((INDEX('PTRM input'!$G$385:$P$434,A39offset,$E1277)-INDEX('PTRM input'!$G$277:$P$326,A39offset,$E1277))*OFFSET($F$7,0,$E1277))-SUM($G1277:X1277))*(OFFSET('PTRM input'!$G$477,0,$E1277-1)/A39taxstdlife))))</f>
        <v>0</v>
      </c>
      <c r="Z1277" s="251">
        <f ca="1">IF(A39taxstdlife="n/a","n/a",IF(A39taxstdlife="",0,IF(Z$3&gt;(A39stdlife+$E1277),((INDEX('PTRM input'!$G$385:$P$434,A39offset,$E1277)-INDEX('PTRM input'!$G$277:$P$326,A39offset,$E1277))*OFFSET($F$7,0,$E1277))-SUM($G1277:Y1277),(((INDEX('PTRM input'!$G$385:$P$434,A39offset,$E1277)-INDEX('PTRM input'!$G$277:$P$326,A39offset,$E1277))*OFFSET($F$7,0,$E1277))-SUM($G1277:Y1277))*(OFFSET('PTRM input'!$G$477,0,$E1277-1)/A39taxstdlife))))</f>
        <v>0</v>
      </c>
      <c r="AA1277" s="251">
        <f ca="1">IF(A39taxstdlife="n/a","n/a",IF(A39taxstdlife="",0,IF(AA$3&gt;(A39stdlife+$E1277),((INDEX('PTRM input'!$G$385:$P$434,A39offset,$E1277)-INDEX('PTRM input'!$G$277:$P$326,A39offset,$E1277))*OFFSET($F$7,0,$E1277))-SUM($G1277:Z1277),(((INDEX('PTRM input'!$G$385:$P$434,A39offset,$E1277)-INDEX('PTRM input'!$G$277:$P$326,A39offset,$E1277))*OFFSET($F$7,0,$E1277))-SUM($G1277:Z1277))*(OFFSET('PTRM input'!$G$477,0,$E1277-1)/A39taxstdlife))))</f>
        <v>0</v>
      </c>
      <c r="AB1277" s="251">
        <f ca="1">IF(A39taxstdlife="n/a","n/a",IF(A39taxstdlife="",0,IF(AB$3&gt;(A39stdlife+$E1277),((INDEX('PTRM input'!$G$385:$P$434,A39offset,$E1277)-INDEX('PTRM input'!$G$277:$P$326,A39offset,$E1277))*OFFSET($F$7,0,$E1277))-SUM($G1277:AA1277),(((INDEX('PTRM input'!$G$385:$P$434,A39offset,$E1277)-INDEX('PTRM input'!$G$277:$P$326,A39offset,$E1277))*OFFSET($F$7,0,$E1277))-SUM($G1277:AA1277))*(OFFSET('PTRM input'!$G$477,0,$E1277-1)/A39taxstdlife))))</f>
        <v>0</v>
      </c>
      <c r="AC1277" s="251">
        <f ca="1">IF(A39taxstdlife="n/a","n/a",IF(A39taxstdlife="",0,IF(AC$3&gt;(A39stdlife+$E1277),((INDEX('PTRM input'!$G$385:$P$434,A39offset,$E1277)-INDEX('PTRM input'!$G$277:$P$326,A39offset,$E1277))*OFFSET($F$7,0,$E1277))-SUM($G1277:AB1277),(((INDEX('PTRM input'!$G$385:$P$434,A39offset,$E1277)-INDEX('PTRM input'!$G$277:$P$326,A39offset,$E1277))*OFFSET($F$7,0,$E1277))-SUM($G1277:AB1277))*(OFFSET('PTRM input'!$G$477,0,$E1277-1)/A39taxstdlife))))</f>
        <v>0</v>
      </c>
      <c r="AD1277" s="251">
        <f ca="1">IF(A39taxstdlife="n/a","n/a",IF(A39taxstdlife="",0,IF(AD$3&gt;(A39stdlife+$E1277),((INDEX('PTRM input'!$G$385:$P$434,A39offset,$E1277)-INDEX('PTRM input'!$G$277:$P$326,A39offset,$E1277))*OFFSET($F$7,0,$E1277))-SUM($G1277:AC1277),(((INDEX('PTRM input'!$G$385:$P$434,A39offset,$E1277)-INDEX('PTRM input'!$G$277:$P$326,A39offset,$E1277))*OFFSET($F$7,0,$E1277))-SUM($G1277:AC1277))*(OFFSET('PTRM input'!$G$477,0,$E1277-1)/A39taxstdlife))))</f>
        <v>0</v>
      </c>
      <c r="AE1277" s="251">
        <f ca="1">IF(A39taxstdlife="n/a","n/a",IF(A39taxstdlife="",0,IF(AE$3&gt;(A39stdlife+$E1277),((INDEX('PTRM input'!$G$385:$P$434,A39offset,$E1277)-INDEX('PTRM input'!$G$277:$P$326,A39offset,$E1277))*OFFSET($F$7,0,$E1277))-SUM($G1277:AD1277),(((INDEX('PTRM input'!$G$385:$P$434,A39offset,$E1277)-INDEX('PTRM input'!$G$277:$P$326,A39offset,$E1277))*OFFSET($F$7,0,$E1277))-SUM($G1277:AD1277))*(OFFSET('PTRM input'!$G$477,0,$E1277-1)/A39taxstdlife))))</f>
        <v>0</v>
      </c>
      <c r="AF1277" s="251">
        <f ca="1">IF(A39taxstdlife="n/a","n/a",IF(A39taxstdlife="",0,IF(AF$3&gt;(A39stdlife+$E1277),((INDEX('PTRM input'!$G$385:$P$434,A39offset,$E1277)-INDEX('PTRM input'!$G$277:$P$326,A39offset,$E1277))*OFFSET($F$7,0,$E1277))-SUM($G1277:AE1277),(((INDEX('PTRM input'!$G$385:$P$434,A39offset,$E1277)-INDEX('PTRM input'!$G$277:$P$326,A39offset,$E1277))*OFFSET($F$7,0,$E1277))-SUM($G1277:AE1277))*(OFFSET('PTRM input'!$G$477,0,$E1277-1)/A39taxstdlife))))</f>
        <v>0</v>
      </c>
      <c r="AG1277" s="251">
        <f ca="1">IF(A39taxstdlife="n/a","n/a",IF(A39taxstdlife="",0,IF(AG$3&gt;(A39stdlife+$E1277),((INDEX('PTRM input'!$G$385:$P$434,A39offset,$E1277)-INDEX('PTRM input'!$G$277:$P$326,A39offset,$E1277))*OFFSET($F$7,0,$E1277))-SUM($G1277:AF1277),(((INDEX('PTRM input'!$G$385:$P$434,A39offset,$E1277)-INDEX('PTRM input'!$G$277:$P$326,A39offset,$E1277))*OFFSET($F$7,0,$E1277))-SUM($G1277:AF1277))*(OFFSET('PTRM input'!$G$477,0,$E1277-1)/A39taxstdlife))))</f>
        <v>0</v>
      </c>
      <c r="AH1277" s="251">
        <f ca="1">IF(A39taxstdlife="n/a","n/a",IF(A39taxstdlife="",0,IF(AH$3&gt;(A39stdlife+$E1277),((INDEX('PTRM input'!$G$385:$P$434,A39offset,$E1277)-INDEX('PTRM input'!$G$277:$P$326,A39offset,$E1277))*OFFSET($F$7,0,$E1277))-SUM($G1277:AG1277),(((INDEX('PTRM input'!$G$385:$P$434,A39offset,$E1277)-INDEX('PTRM input'!$G$277:$P$326,A39offset,$E1277))*OFFSET($F$7,0,$E1277))-SUM($G1277:AG1277))*(OFFSET('PTRM input'!$G$477,0,$E1277-1)/A39taxstdlife))))</f>
        <v>0</v>
      </c>
      <c r="AI1277" s="251">
        <f ca="1">IF(A39taxstdlife="n/a","n/a",IF(A39taxstdlife="",0,IF(AI$3&gt;(A39stdlife+$E1277),((INDEX('PTRM input'!$G$385:$P$434,A39offset,$E1277)-INDEX('PTRM input'!$G$277:$P$326,A39offset,$E1277))*OFFSET($F$7,0,$E1277))-SUM($G1277:AH1277),(((INDEX('PTRM input'!$G$385:$P$434,A39offset,$E1277)-INDEX('PTRM input'!$G$277:$P$326,A39offset,$E1277))*OFFSET($F$7,0,$E1277))-SUM($G1277:AH1277))*(OFFSET('PTRM input'!$G$477,0,$E1277-1)/A39taxstdlife))))</f>
        <v>0</v>
      </c>
      <c r="AJ1277" s="251">
        <f ca="1">IF(A39taxstdlife="n/a","n/a",IF(A39taxstdlife="",0,IF(AJ$3&gt;(A39stdlife+$E1277),((INDEX('PTRM input'!$G$385:$P$434,A39offset,$E1277)-INDEX('PTRM input'!$G$277:$P$326,A39offset,$E1277))*OFFSET($F$7,0,$E1277))-SUM($G1277:AI1277),(((INDEX('PTRM input'!$G$385:$P$434,A39offset,$E1277)-INDEX('PTRM input'!$G$277:$P$326,A39offset,$E1277))*OFFSET($F$7,0,$E1277))-SUM($G1277:AI1277))*(OFFSET('PTRM input'!$G$477,0,$E1277-1)/A39taxstdlife))))</f>
        <v>0</v>
      </c>
      <c r="AK1277" s="251">
        <f ca="1">IF(A39taxstdlife="n/a","n/a",IF(A39taxstdlife="",0,IF(AK$3&gt;(A39stdlife+$E1277),((INDEX('PTRM input'!$G$385:$P$434,A39offset,$E1277)-INDEX('PTRM input'!$G$277:$P$326,A39offset,$E1277))*OFFSET($F$7,0,$E1277))-SUM($G1277:AJ1277),(((INDEX('PTRM input'!$G$385:$P$434,A39offset,$E1277)-INDEX('PTRM input'!$G$277:$P$326,A39offset,$E1277))*OFFSET($F$7,0,$E1277))-SUM($G1277:AJ1277))*(OFFSET('PTRM input'!$G$477,0,$E1277-1)/A39taxstdlife))))</f>
        <v>0</v>
      </c>
      <c r="AL1277" s="251">
        <f ca="1">IF(A39taxstdlife="n/a","n/a",IF(A39taxstdlife="",0,IF(AL$3&gt;(A39stdlife+$E1277),((INDEX('PTRM input'!$G$385:$P$434,A39offset,$E1277)-INDEX('PTRM input'!$G$277:$P$326,A39offset,$E1277))*OFFSET($F$7,0,$E1277))-SUM($G1277:AK1277),(((INDEX('PTRM input'!$G$385:$P$434,A39offset,$E1277)-INDEX('PTRM input'!$G$277:$P$326,A39offset,$E1277))*OFFSET($F$7,0,$E1277))-SUM($G1277:AK1277))*(OFFSET('PTRM input'!$G$477,0,$E1277-1)/A39taxstdlife))))</f>
        <v>0</v>
      </c>
      <c r="AM1277" s="251">
        <f ca="1">IF(A39taxstdlife="n/a","n/a",IF(A39taxstdlife="",0,IF(AM$3&gt;(A39stdlife+$E1277),((INDEX('PTRM input'!$G$385:$P$434,A39offset,$E1277)-INDEX('PTRM input'!$G$277:$P$326,A39offset,$E1277))*OFFSET($F$7,0,$E1277))-SUM($G1277:AL1277),(((INDEX('PTRM input'!$G$385:$P$434,A39offset,$E1277)-INDEX('PTRM input'!$G$277:$P$326,A39offset,$E1277))*OFFSET($F$7,0,$E1277))-SUM($G1277:AL1277))*(OFFSET('PTRM input'!$G$477,0,$E1277-1)/A39taxstdlife))))</f>
        <v>0</v>
      </c>
      <c r="AN1277" s="251">
        <f ca="1">IF(A39taxstdlife="n/a","n/a",IF(A39taxstdlife="",0,IF(AN$3&gt;(A39stdlife+$E1277),((INDEX('PTRM input'!$G$385:$P$434,A39offset,$E1277)-INDEX('PTRM input'!$G$277:$P$326,A39offset,$E1277))*OFFSET($F$7,0,$E1277))-SUM($G1277:AM1277),(((INDEX('PTRM input'!$G$385:$P$434,A39offset,$E1277)-INDEX('PTRM input'!$G$277:$P$326,A39offset,$E1277))*OFFSET($F$7,0,$E1277))-SUM($G1277:AM1277))*(OFFSET('PTRM input'!$G$477,0,$E1277-1)/A39taxstdlife))))</f>
        <v>0</v>
      </c>
      <c r="AO1277" s="251">
        <f ca="1">IF(A39taxstdlife="n/a","n/a",IF(A39taxstdlife="",0,IF(AO$3&gt;(A39stdlife+$E1277),((INDEX('PTRM input'!$G$385:$P$434,A39offset,$E1277)-INDEX('PTRM input'!$G$277:$P$326,A39offset,$E1277))*OFFSET($F$7,0,$E1277))-SUM($G1277:AN1277),(((INDEX('PTRM input'!$G$385:$P$434,A39offset,$E1277)-INDEX('PTRM input'!$G$277:$P$326,A39offset,$E1277))*OFFSET($F$7,0,$E1277))-SUM($G1277:AN1277))*(OFFSET('PTRM input'!$G$477,0,$E1277-1)/A39taxstdlife))))</f>
        <v>0</v>
      </c>
      <c r="AP1277" s="251">
        <f ca="1">IF(A39taxstdlife="n/a","n/a",IF(A39taxstdlife="",0,IF(AP$3&gt;(A39stdlife+$E1277),((INDEX('PTRM input'!$G$385:$P$434,A39offset,$E1277)-INDEX('PTRM input'!$G$277:$P$326,A39offset,$E1277))*OFFSET($F$7,0,$E1277))-SUM($G1277:AO1277),(((INDEX('PTRM input'!$G$385:$P$434,A39offset,$E1277)-INDEX('PTRM input'!$G$277:$P$326,A39offset,$E1277))*OFFSET($F$7,0,$E1277))-SUM($G1277:AO1277))*(OFFSET('PTRM input'!$G$477,0,$E1277-1)/A39taxstdlife))))</f>
        <v>0</v>
      </c>
      <c r="AQ1277" s="251">
        <f ca="1">IF(A39taxstdlife="n/a","n/a",IF(A39taxstdlife="",0,IF(AQ$3&gt;(A39stdlife+$E1277),((INDEX('PTRM input'!$G$385:$P$434,A39offset,$E1277)-INDEX('PTRM input'!$G$277:$P$326,A39offset,$E1277))*OFFSET($F$7,0,$E1277))-SUM($G1277:AP1277),(((INDEX('PTRM input'!$G$385:$P$434,A39offset,$E1277)-INDEX('PTRM input'!$G$277:$P$326,A39offset,$E1277))*OFFSET($F$7,0,$E1277))-SUM($G1277:AP1277))*(OFFSET('PTRM input'!$G$477,0,$E1277-1)/A39taxstdlife))))</f>
        <v>0</v>
      </c>
      <c r="AR1277" s="251">
        <f ca="1">IF(A39taxstdlife="n/a","n/a",IF(A39taxstdlife="",0,IF(AR$3&gt;(A39stdlife+$E1277),((INDEX('PTRM input'!$G$385:$P$434,A39offset,$E1277)-INDEX('PTRM input'!$G$277:$P$326,A39offset,$E1277))*OFFSET($F$7,0,$E1277))-SUM($G1277:AQ1277),(((INDEX('PTRM input'!$G$385:$P$434,A39offset,$E1277)-INDEX('PTRM input'!$G$277:$P$326,A39offset,$E1277))*OFFSET($F$7,0,$E1277))-SUM($G1277:AQ1277))*(OFFSET('PTRM input'!$G$477,0,$E1277-1)/A39taxstdlife))))</f>
        <v>0</v>
      </c>
      <c r="AS1277" s="251">
        <f ca="1">IF(A39taxstdlife="n/a","n/a",IF(A39taxstdlife="",0,IF(AS$3&gt;(A39stdlife+$E1277),((INDEX('PTRM input'!$G$385:$P$434,A39offset,$E1277)-INDEX('PTRM input'!$G$277:$P$326,A39offset,$E1277))*OFFSET($F$7,0,$E1277))-SUM($G1277:AR1277),(((INDEX('PTRM input'!$G$385:$P$434,A39offset,$E1277)-INDEX('PTRM input'!$G$277:$P$326,A39offset,$E1277))*OFFSET($F$7,0,$E1277))-SUM($G1277:AR1277))*(OFFSET('PTRM input'!$G$477,0,$E1277-1)/A39taxstdlife))))</f>
        <v>0</v>
      </c>
      <c r="AT1277" s="251">
        <f ca="1">IF(A39taxstdlife="n/a","n/a",IF(A39taxstdlife="",0,IF(AT$3&gt;(A39stdlife+$E1277),((INDEX('PTRM input'!$G$385:$P$434,A39offset,$E1277)-INDEX('PTRM input'!$G$277:$P$326,A39offset,$E1277))*OFFSET($F$7,0,$E1277))-SUM($G1277:AS1277),(((INDEX('PTRM input'!$G$385:$P$434,A39offset,$E1277)-INDEX('PTRM input'!$G$277:$P$326,A39offset,$E1277))*OFFSET($F$7,0,$E1277))-SUM($G1277:AS1277))*(OFFSET('PTRM input'!$G$477,0,$E1277-1)/A39taxstdlife))))</f>
        <v>0</v>
      </c>
      <c r="AU1277" s="251">
        <f ca="1">IF(A39taxstdlife="n/a","n/a",IF(A39taxstdlife="",0,IF(AU$3&gt;(A39stdlife+$E1277),((INDEX('PTRM input'!$G$385:$P$434,A39offset,$E1277)-INDEX('PTRM input'!$G$277:$P$326,A39offset,$E1277))*OFFSET($F$7,0,$E1277))-SUM($G1277:AT1277),(((INDEX('PTRM input'!$G$385:$P$434,A39offset,$E1277)-INDEX('PTRM input'!$G$277:$P$326,A39offset,$E1277))*OFFSET($F$7,0,$E1277))-SUM($G1277:AT1277))*(OFFSET('PTRM input'!$G$477,0,$E1277-1)/A39taxstdlife))))</f>
        <v>0</v>
      </c>
      <c r="AV1277" s="251">
        <f ca="1">IF(A39taxstdlife="n/a","n/a",IF(A39taxstdlife="",0,IF(AV$3&gt;(A39stdlife+$E1277),((INDEX('PTRM input'!$G$385:$P$434,A39offset,$E1277)-INDEX('PTRM input'!$G$277:$P$326,A39offset,$E1277))*OFFSET($F$7,0,$E1277))-SUM($G1277:AU1277),(((INDEX('PTRM input'!$G$385:$P$434,A39offset,$E1277)-INDEX('PTRM input'!$G$277:$P$326,A39offset,$E1277))*OFFSET($F$7,0,$E1277))-SUM($G1277:AU1277))*(OFFSET('PTRM input'!$G$477,0,$E1277-1)/A39taxstdlife))))</f>
        <v>0</v>
      </c>
      <c r="AW1277" s="251">
        <f ca="1">IF(A39taxstdlife="n/a","n/a",IF(A39taxstdlife="",0,IF(AW$3&gt;(A39stdlife+$E1277),((INDEX('PTRM input'!$G$385:$P$434,A39offset,$E1277)-INDEX('PTRM input'!$G$277:$P$326,A39offset,$E1277))*OFFSET($F$7,0,$E1277))-SUM($G1277:AV1277),(((INDEX('PTRM input'!$G$385:$P$434,A39offset,$E1277)-INDEX('PTRM input'!$G$277:$P$326,A39offset,$E1277))*OFFSET($F$7,0,$E1277))-SUM($G1277:AV1277))*(OFFSET('PTRM input'!$G$477,0,$E1277-1)/A39taxstdlife))))</f>
        <v>0</v>
      </c>
      <c r="AX1277" s="251">
        <f ca="1">IF(A39taxstdlife="n/a","n/a",IF(A39taxstdlife="",0,IF(AX$3&gt;(A39stdlife+$E1277),((INDEX('PTRM input'!$G$385:$P$434,A39offset,$E1277)-INDEX('PTRM input'!$G$277:$P$326,A39offset,$E1277))*OFFSET($F$7,0,$E1277))-SUM($G1277:AW1277),(((INDEX('PTRM input'!$G$385:$P$434,A39offset,$E1277)-INDEX('PTRM input'!$G$277:$P$326,A39offset,$E1277))*OFFSET($F$7,0,$E1277))-SUM($G1277:AW1277))*(OFFSET('PTRM input'!$G$477,0,$E1277-1)/A39taxstdlife))))</f>
        <v>0</v>
      </c>
      <c r="AY1277" s="251">
        <f ca="1">IF(A39taxstdlife="n/a","n/a",IF(A39taxstdlife="",0,IF(AY$3&gt;(A39stdlife+$E1277),((INDEX('PTRM input'!$G$385:$P$434,A39offset,$E1277)-INDEX('PTRM input'!$G$277:$P$326,A39offset,$E1277))*OFFSET($F$7,0,$E1277))-SUM($G1277:AX1277),(((INDEX('PTRM input'!$G$385:$P$434,A39offset,$E1277)-INDEX('PTRM input'!$G$277:$P$326,A39offset,$E1277))*OFFSET($F$7,0,$E1277))-SUM($G1277:AX1277))*(OFFSET('PTRM input'!$G$477,0,$E1277-1)/A39taxstdlife))))</f>
        <v>0</v>
      </c>
      <c r="AZ1277" s="251">
        <f ca="1">IF(A39taxstdlife="n/a","n/a",IF(A39taxstdlife="",0,IF(AZ$3&gt;(A39stdlife+$E1277),((INDEX('PTRM input'!$G$385:$P$434,A39offset,$E1277)-INDEX('PTRM input'!$G$277:$P$326,A39offset,$E1277))*OFFSET($F$7,0,$E1277))-SUM($G1277:AY1277),(((INDEX('PTRM input'!$G$385:$P$434,A39offset,$E1277)-INDEX('PTRM input'!$G$277:$P$326,A39offset,$E1277))*OFFSET($F$7,0,$E1277))-SUM($G1277:AY1277))*(OFFSET('PTRM input'!$G$477,0,$E1277-1)/A39taxstdlife))))</f>
        <v>0</v>
      </c>
      <c r="BA1277" s="251">
        <f ca="1">IF(A39taxstdlife="n/a","n/a",IF(A39taxstdlife="",0,IF(BA$3&gt;(A39stdlife+$E1277),((INDEX('PTRM input'!$G$385:$P$434,A39offset,$E1277)-INDEX('PTRM input'!$G$277:$P$326,A39offset,$E1277))*OFFSET($F$7,0,$E1277))-SUM($G1277:AZ1277),(((INDEX('PTRM input'!$G$385:$P$434,A39offset,$E1277)-INDEX('PTRM input'!$G$277:$P$326,A39offset,$E1277))*OFFSET($F$7,0,$E1277))-SUM($G1277:AZ1277))*(OFFSET('PTRM input'!$G$477,0,$E1277-1)/A39taxstdlife))))</f>
        <v>0</v>
      </c>
      <c r="BB1277" s="251">
        <f ca="1">IF(A39taxstdlife="n/a","n/a",IF(A39taxstdlife="",0,IF(BB$3&gt;(A39stdlife+$E1277),((INDEX('PTRM input'!$G$385:$P$434,A39offset,$E1277)-INDEX('PTRM input'!$G$277:$P$326,A39offset,$E1277))*OFFSET($F$7,0,$E1277))-SUM($G1277:BA1277),(((INDEX('PTRM input'!$G$385:$P$434,A39offset,$E1277)-INDEX('PTRM input'!$G$277:$P$326,A39offset,$E1277))*OFFSET($F$7,0,$E1277))-SUM($G1277:BA1277))*(OFFSET('PTRM input'!$G$477,0,$E1277-1)/A39taxstdlife))))</f>
        <v>0</v>
      </c>
      <c r="BC1277" s="251">
        <f ca="1">IF(A39taxstdlife="n/a","n/a",IF(A39taxstdlife="",0,IF(BC$3&gt;(A39stdlife+$E1277),((INDEX('PTRM input'!$G$385:$P$434,A39offset,$E1277)-INDEX('PTRM input'!$G$277:$P$326,A39offset,$E1277))*OFFSET($F$7,0,$E1277))-SUM($G1277:BB1277),(((INDEX('PTRM input'!$G$385:$P$434,A39offset,$E1277)-INDEX('PTRM input'!$G$277:$P$326,A39offset,$E1277))*OFFSET($F$7,0,$E1277))-SUM($G1277:BB1277))*(OFFSET('PTRM input'!$G$477,0,$E1277-1)/A39taxstdlife))))</f>
        <v>0</v>
      </c>
      <c r="BD1277" s="251">
        <f ca="1">IF(A39taxstdlife="n/a","n/a",IF(A39taxstdlife="",0,IF(BD$3&gt;(A39stdlife+$E1277),((INDEX('PTRM input'!$G$385:$P$434,A39offset,$E1277)-INDEX('PTRM input'!$G$277:$P$326,A39offset,$E1277))*OFFSET($F$7,0,$E1277))-SUM($G1277:BC1277),(((INDEX('PTRM input'!$G$385:$P$434,A39offset,$E1277)-INDEX('PTRM input'!$G$277:$P$326,A39offset,$E1277))*OFFSET($F$7,0,$E1277))-SUM($G1277:BC1277))*(OFFSET('PTRM input'!$G$477,0,$E1277-1)/A39taxstdlife))))</f>
        <v>0</v>
      </c>
      <c r="BE1277" s="251">
        <f ca="1">IF(A39taxstdlife="n/a","n/a",IF(A39taxstdlife="",0,IF(BE$3&gt;(A39stdlife+$E1277),((INDEX('PTRM input'!$G$385:$P$434,A39offset,$E1277)-INDEX('PTRM input'!$G$277:$P$326,A39offset,$E1277))*OFFSET($F$7,0,$E1277))-SUM($G1277:BD1277),(((INDEX('PTRM input'!$G$385:$P$434,A39offset,$E1277)-INDEX('PTRM input'!$G$277:$P$326,A39offset,$E1277))*OFFSET($F$7,0,$E1277))-SUM($G1277:BD1277))*(OFFSET('PTRM input'!$G$477,0,$E1277-1)/A39taxstdlife))))</f>
        <v>0</v>
      </c>
      <c r="BF1277" s="251">
        <f ca="1">IF(A39taxstdlife="n/a","n/a",IF(A39taxstdlife="",0,IF(BF$3&gt;(A39stdlife+$E1277),((INDEX('PTRM input'!$G$385:$P$434,A39offset,$E1277)-INDEX('PTRM input'!$G$277:$P$326,A39offset,$E1277))*OFFSET($F$7,0,$E1277))-SUM($G1277:BE1277),(((INDEX('PTRM input'!$G$385:$P$434,A39offset,$E1277)-INDEX('PTRM input'!$G$277:$P$326,A39offset,$E1277))*OFFSET($F$7,0,$E1277))-SUM($G1277:BE1277))*(OFFSET('PTRM input'!$G$477,0,$E1277-1)/A39taxstdlife))))</f>
        <v>0</v>
      </c>
      <c r="BG1277" s="251">
        <f ca="1">IF(A39taxstdlife="n/a","n/a",IF(A39taxstdlife="",0,IF(BG$3&gt;(A39stdlife+$E1277),((INDEX('PTRM input'!$G$385:$P$434,A39offset,$E1277)-INDEX('PTRM input'!$G$277:$P$326,A39offset,$E1277))*OFFSET($F$7,0,$E1277))-SUM($G1277:BF1277),(((INDEX('PTRM input'!$G$385:$P$434,A39offset,$E1277)-INDEX('PTRM input'!$G$277:$P$326,A39offset,$E1277))*OFFSET($F$7,0,$E1277))-SUM($G1277:BF1277))*(OFFSET('PTRM input'!$G$477,0,$E1277-1)/A39taxstdlife))))</f>
        <v>0</v>
      </c>
      <c r="BH1277" s="251">
        <f ca="1">IF(A39taxstdlife="n/a","n/a",IF(A39taxstdlife="",0,IF(BH$3&gt;(A39stdlife+$E1277),((INDEX('PTRM input'!$G$385:$P$434,A39offset,$E1277)-INDEX('PTRM input'!$G$277:$P$326,A39offset,$E1277))*OFFSET($F$7,0,$E1277))-SUM($G1277:BG1277),(((INDEX('PTRM input'!$G$385:$P$434,A39offset,$E1277)-INDEX('PTRM input'!$G$277:$P$326,A39offset,$E1277))*OFFSET($F$7,0,$E1277))-SUM($G1277:BG1277))*(OFFSET('PTRM input'!$G$477,0,$E1277-1)/A39taxstdlife))))</f>
        <v>0</v>
      </c>
      <c r="BI1277" s="251">
        <f ca="1">IF(A39taxstdlife="n/a","n/a",IF(A39taxstdlife="",0,IF(BI$3&gt;(A39stdlife+$E1277),((INDEX('PTRM input'!$G$385:$P$434,A39offset,$E1277)-INDEX('PTRM input'!$G$277:$P$326,A39offset,$E1277))*OFFSET($F$7,0,$E1277))-SUM($G1277:BH1277),(((INDEX('PTRM input'!$G$385:$P$434,A39offset,$E1277)-INDEX('PTRM input'!$G$277:$P$326,A39offset,$E1277))*OFFSET($F$7,0,$E1277))-SUM($G1277:BH1277))*(OFFSET('PTRM input'!$G$477,0,$E1277-1)/A39taxstdlife))))</f>
        <v>0</v>
      </c>
      <c r="BJ1277" s="116"/>
      <c r="BK1277" s="116"/>
      <c r="BL1277" s="116"/>
      <c r="BM1277" s="116"/>
    </row>
    <row r="1278" spans="1:65" ht="12.75" hidden="1" customHeight="1" outlineLevel="2">
      <c r="A1278" s="366"/>
      <c r="B1278" s="19"/>
      <c r="C1278" s="18"/>
      <c r="D1278" s="760"/>
      <c r="E1278" s="86">
        <v>3</v>
      </c>
      <c r="F1278" s="356"/>
      <c r="G1278" s="434"/>
      <c r="H1278" s="435"/>
      <c r="I1278" s="619"/>
      <c r="J1278" s="251">
        <f ca="1">IF(A39taxstdlife="n/a","n/a",IF(A39taxstdlife="",0,IF(J$3&gt;(A39stdlife+$E1278),((INDEX('PTRM input'!$G$385:$P$434,A39offset,$E1278)-INDEX('PTRM input'!$G$277:$P$326,A39offset,$E1278))*OFFSET($F$7,0,$E1278))-SUM($G1278:I1278),(((INDEX('PTRM input'!$G$385:$P$434,A39offset,$E1278)-INDEX('PTRM input'!$G$277:$P$326,A39offset,$E1278))*OFFSET($F$7,0,$E1278))-SUM($G1278:I1278))*(OFFSET('PTRM input'!$G$477,0,$E1278-1)/A39taxstdlife))))</f>
        <v>0</v>
      </c>
      <c r="K1278" s="251">
        <f ca="1">IF(A39taxstdlife="n/a","n/a",IF(A39taxstdlife="",0,IF(K$3&gt;(A39stdlife+$E1278),((INDEX('PTRM input'!$G$385:$P$434,A39offset,$E1278)-INDEX('PTRM input'!$G$277:$P$326,A39offset,$E1278))*OFFSET($F$7,0,$E1278))-SUM($G1278:J1278),(((INDEX('PTRM input'!$G$385:$P$434,A39offset,$E1278)-INDEX('PTRM input'!$G$277:$P$326,A39offset,$E1278))*OFFSET($F$7,0,$E1278))-SUM($G1278:J1278))*(OFFSET('PTRM input'!$G$477,0,$E1278-1)/A39taxstdlife))))</f>
        <v>0</v>
      </c>
      <c r="L1278" s="251">
        <f ca="1">IF(A39taxstdlife="n/a","n/a",IF(A39taxstdlife="",0,IF(L$3&gt;(A39stdlife+$E1278),((INDEX('PTRM input'!$G$385:$P$434,A39offset,$E1278)-INDEX('PTRM input'!$G$277:$P$326,A39offset,$E1278))*OFFSET($F$7,0,$E1278))-SUM($G1278:K1278),(((INDEX('PTRM input'!$G$385:$P$434,A39offset,$E1278)-INDEX('PTRM input'!$G$277:$P$326,A39offset,$E1278))*OFFSET($F$7,0,$E1278))-SUM($G1278:K1278))*(OFFSET('PTRM input'!$G$477,0,$E1278-1)/A39taxstdlife))))</f>
        <v>0</v>
      </c>
      <c r="M1278" s="251">
        <f ca="1">IF(A39taxstdlife="n/a","n/a",IF(A39taxstdlife="",0,IF(M$3&gt;(A39stdlife+$E1278),((INDEX('PTRM input'!$G$385:$P$434,A39offset,$E1278)-INDEX('PTRM input'!$G$277:$P$326,A39offset,$E1278))*OFFSET($F$7,0,$E1278))-SUM($G1278:L1278),(((INDEX('PTRM input'!$G$385:$P$434,A39offset,$E1278)-INDEX('PTRM input'!$G$277:$P$326,A39offset,$E1278))*OFFSET($F$7,0,$E1278))-SUM($G1278:L1278))*(OFFSET('PTRM input'!$G$477,0,$E1278-1)/A39taxstdlife))))</f>
        <v>0</v>
      </c>
      <c r="N1278" s="251">
        <f ca="1">IF(A39taxstdlife="n/a","n/a",IF(A39taxstdlife="",0,IF(N$3&gt;(A39stdlife+$E1278),((INDEX('PTRM input'!$G$385:$P$434,A39offset,$E1278)-INDEX('PTRM input'!$G$277:$P$326,A39offset,$E1278))*OFFSET($F$7,0,$E1278))-SUM($G1278:M1278),(((INDEX('PTRM input'!$G$385:$P$434,A39offset,$E1278)-INDEX('PTRM input'!$G$277:$P$326,A39offset,$E1278))*OFFSET($F$7,0,$E1278))-SUM($G1278:M1278))*(OFFSET('PTRM input'!$G$477,0,$E1278-1)/A39taxstdlife))))</f>
        <v>0</v>
      </c>
      <c r="O1278" s="251">
        <f ca="1">IF(A39taxstdlife="n/a","n/a",IF(A39taxstdlife="",0,IF(O$3&gt;(A39stdlife+$E1278),((INDEX('PTRM input'!$G$385:$P$434,A39offset,$E1278)-INDEX('PTRM input'!$G$277:$P$326,A39offset,$E1278))*OFFSET($F$7,0,$E1278))-SUM($G1278:N1278),(((INDEX('PTRM input'!$G$385:$P$434,A39offset,$E1278)-INDEX('PTRM input'!$G$277:$P$326,A39offset,$E1278))*OFFSET($F$7,0,$E1278))-SUM($G1278:N1278))*(OFFSET('PTRM input'!$G$477,0,$E1278-1)/A39taxstdlife))))</f>
        <v>0</v>
      </c>
      <c r="P1278" s="251">
        <f ca="1">IF(A39taxstdlife="n/a","n/a",IF(A39taxstdlife="",0,IF(P$3&gt;(A39stdlife+$E1278),((INDEX('PTRM input'!$G$385:$P$434,A39offset,$E1278)-INDEX('PTRM input'!$G$277:$P$326,A39offset,$E1278))*OFFSET($F$7,0,$E1278))-SUM($G1278:O1278),(((INDEX('PTRM input'!$G$385:$P$434,A39offset,$E1278)-INDEX('PTRM input'!$G$277:$P$326,A39offset,$E1278))*OFFSET($F$7,0,$E1278))-SUM($G1278:O1278))*(OFFSET('PTRM input'!$G$477,0,$E1278-1)/A39taxstdlife))))</f>
        <v>0</v>
      </c>
      <c r="Q1278" s="251">
        <f ca="1">IF(A39taxstdlife="n/a","n/a",IF(A39taxstdlife="",0,IF(Q$3&gt;(A39stdlife+$E1278),((INDEX('PTRM input'!$G$385:$P$434,A39offset,$E1278)-INDEX('PTRM input'!$G$277:$P$326,A39offset,$E1278))*OFFSET($F$7,0,$E1278))-SUM($G1278:P1278),(((INDEX('PTRM input'!$G$385:$P$434,A39offset,$E1278)-INDEX('PTRM input'!$G$277:$P$326,A39offset,$E1278))*OFFSET($F$7,0,$E1278))-SUM($G1278:P1278))*(OFFSET('PTRM input'!$G$477,0,$E1278-1)/A39taxstdlife))))</f>
        <v>0</v>
      </c>
      <c r="R1278" s="251">
        <f ca="1">IF(A39taxstdlife="n/a","n/a",IF(A39taxstdlife="",0,IF(R$3&gt;(A39stdlife+$E1278),((INDEX('PTRM input'!$G$385:$P$434,A39offset,$E1278)-INDEX('PTRM input'!$G$277:$P$326,A39offset,$E1278))*OFFSET($F$7,0,$E1278))-SUM($G1278:Q1278),(((INDEX('PTRM input'!$G$385:$P$434,A39offset,$E1278)-INDEX('PTRM input'!$G$277:$P$326,A39offset,$E1278))*OFFSET($F$7,0,$E1278))-SUM($G1278:Q1278))*(OFFSET('PTRM input'!$G$477,0,$E1278-1)/A39taxstdlife))))</f>
        <v>0</v>
      </c>
      <c r="S1278" s="251">
        <f ca="1">IF(A39taxstdlife="n/a","n/a",IF(A39taxstdlife="",0,IF(S$3&gt;(A39stdlife+$E1278),((INDEX('PTRM input'!$G$385:$P$434,A39offset,$E1278)-INDEX('PTRM input'!$G$277:$P$326,A39offset,$E1278))*OFFSET($F$7,0,$E1278))-SUM($G1278:R1278),(((INDEX('PTRM input'!$G$385:$P$434,A39offset,$E1278)-INDEX('PTRM input'!$G$277:$P$326,A39offset,$E1278))*OFFSET($F$7,0,$E1278))-SUM($G1278:R1278))*(OFFSET('PTRM input'!$G$477,0,$E1278-1)/A39taxstdlife))))</f>
        <v>0</v>
      </c>
      <c r="T1278" s="251">
        <f ca="1">IF(A39taxstdlife="n/a","n/a",IF(A39taxstdlife="",0,IF(T$3&gt;(A39stdlife+$E1278),((INDEX('PTRM input'!$G$385:$P$434,A39offset,$E1278)-INDEX('PTRM input'!$G$277:$P$326,A39offset,$E1278))*OFFSET($F$7,0,$E1278))-SUM($G1278:S1278),(((INDEX('PTRM input'!$G$385:$P$434,A39offset,$E1278)-INDEX('PTRM input'!$G$277:$P$326,A39offset,$E1278))*OFFSET($F$7,0,$E1278))-SUM($G1278:S1278))*(OFFSET('PTRM input'!$G$477,0,$E1278-1)/A39taxstdlife))))</f>
        <v>0</v>
      </c>
      <c r="U1278" s="251">
        <f ca="1">IF(A39taxstdlife="n/a","n/a",IF(A39taxstdlife="",0,IF(U$3&gt;(A39stdlife+$E1278),((INDEX('PTRM input'!$G$385:$P$434,A39offset,$E1278)-INDEX('PTRM input'!$G$277:$P$326,A39offset,$E1278))*OFFSET($F$7,0,$E1278))-SUM($G1278:T1278),(((INDEX('PTRM input'!$G$385:$P$434,A39offset,$E1278)-INDEX('PTRM input'!$G$277:$P$326,A39offset,$E1278))*OFFSET($F$7,0,$E1278))-SUM($G1278:T1278))*(OFFSET('PTRM input'!$G$477,0,$E1278-1)/A39taxstdlife))))</f>
        <v>0</v>
      </c>
      <c r="V1278" s="251">
        <f ca="1">IF(A39taxstdlife="n/a","n/a",IF(A39taxstdlife="",0,IF(V$3&gt;(A39stdlife+$E1278),((INDEX('PTRM input'!$G$385:$P$434,A39offset,$E1278)-INDEX('PTRM input'!$G$277:$P$326,A39offset,$E1278))*OFFSET($F$7,0,$E1278))-SUM($G1278:U1278),(((INDEX('PTRM input'!$G$385:$P$434,A39offset,$E1278)-INDEX('PTRM input'!$G$277:$P$326,A39offset,$E1278))*OFFSET($F$7,0,$E1278))-SUM($G1278:U1278))*(OFFSET('PTRM input'!$G$477,0,$E1278-1)/A39taxstdlife))))</f>
        <v>0</v>
      </c>
      <c r="W1278" s="251">
        <f ca="1">IF(A39taxstdlife="n/a","n/a",IF(A39taxstdlife="",0,IF(W$3&gt;(A39stdlife+$E1278),((INDEX('PTRM input'!$G$385:$P$434,A39offset,$E1278)-INDEX('PTRM input'!$G$277:$P$326,A39offset,$E1278))*OFFSET($F$7,0,$E1278))-SUM($G1278:V1278),(((INDEX('PTRM input'!$G$385:$P$434,A39offset,$E1278)-INDEX('PTRM input'!$G$277:$P$326,A39offset,$E1278))*OFFSET($F$7,0,$E1278))-SUM($G1278:V1278))*(OFFSET('PTRM input'!$G$477,0,$E1278-1)/A39taxstdlife))))</f>
        <v>0</v>
      </c>
      <c r="X1278" s="251">
        <f ca="1">IF(A39taxstdlife="n/a","n/a",IF(A39taxstdlife="",0,IF(X$3&gt;(A39stdlife+$E1278),((INDEX('PTRM input'!$G$385:$P$434,A39offset,$E1278)-INDEX('PTRM input'!$G$277:$P$326,A39offset,$E1278))*OFFSET($F$7,0,$E1278))-SUM($G1278:W1278),(((INDEX('PTRM input'!$G$385:$P$434,A39offset,$E1278)-INDEX('PTRM input'!$G$277:$P$326,A39offset,$E1278))*OFFSET($F$7,0,$E1278))-SUM($G1278:W1278))*(OFFSET('PTRM input'!$G$477,0,$E1278-1)/A39taxstdlife))))</f>
        <v>0</v>
      </c>
      <c r="Y1278" s="251">
        <f ca="1">IF(A39taxstdlife="n/a","n/a",IF(A39taxstdlife="",0,IF(Y$3&gt;(A39stdlife+$E1278),((INDEX('PTRM input'!$G$385:$P$434,A39offset,$E1278)-INDEX('PTRM input'!$G$277:$P$326,A39offset,$E1278))*OFFSET($F$7,0,$E1278))-SUM($G1278:X1278),(((INDEX('PTRM input'!$G$385:$P$434,A39offset,$E1278)-INDEX('PTRM input'!$G$277:$P$326,A39offset,$E1278))*OFFSET($F$7,0,$E1278))-SUM($G1278:X1278))*(OFFSET('PTRM input'!$G$477,0,$E1278-1)/A39taxstdlife))))</f>
        <v>0</v>
      </c>
      <c r="Z1278" s="251">
        <f ca="1">IF(A39taxstdlife="n/a","n/a",IF(A39taxstdlife="",0,IF(Z$3&gt;(A39stdlife+$E1278),((INDEX('PTRM input'!$G$385:$P$434,A39offset,$E1278)-INDEX('PTRM input'!$G$277:$P$326,A39offset,$E1278))*OFFSET($F$7,0,$E1278))-SUM($G1278:Y1278),(((INDEX('PTRM input'!$G$385:$P$434,A39offset,$E1278)-INDEX('PTRM input'!$G$277:$P$326,A39offset,$E1278))*OFFSET($F$7,0,$E1278))-SUM($G1278:Y1278))*(OFFSET('PTRM input'!$G$477,0,$E1278-1)/A39taxstdlife))))</f>
        <v>0</v>
      </c>
      <c r="AA1278" s="251">
        <f ca="1">IF(A39taxstdlife="n/a","n/a",IF(A39taxstdlife="",0,IF(AA$3&gt;(A39stdlife+$E1278),((INDEX('PTRM input'!$G$385:$P$434,A39offset,$E1278)-INDEX('PTRM input'!$G$277:$P$326,A39offset,$E1278))*OFFSET($F$7,0,$E1278))-SUM($G1278:Z1278),(((INDEX('PTRM input'!$G$385:$P$434,A39offset,$E1278)-INDEX('PTRM input'!$G$277:$P$326,A39offset,$E1278))*OFFSET($F$7,0,$E1278))-SUM($G1278:Z1278))*(OFFSET('PTRM input'!$G$477,0,$E1278-1)/A39taxstdlife))))</f>
        <v>0</v>
      </c>
      <c r="AB1278" s="251">
        <f ca="1">IF(A39taxstdlife="n/a","n/a",IF(A39taxstdlife="",0,IF(AB$3&gt;(A39stdlife+$E1278),((INDEX('PTRM input'!$G$385:$P$434,A39offset,$E1278)-INDEX('PTRM input'!$G$277:$P$326,A39offset,$E1278))*OFFSET($F$7,0,$E1278))-SUM($G1278:AA1278),(((INDEX('PTRM input'!$G$385:$P$434,A39offset,$E1278)-INDEX('PTRM input'!$G$277:$P$326,A39offset,$E1278))*OFFSET($F$7,0,$E1278))-SUM($G1278:AA1278))*(OFFSET('PTRM input'!$G$477,0,$E1278-1)/A39taxstdlife))))</f>
        <v>0</v>
      </c>
      <c r="AC1278" s="251">
        <f ca="1">IF(A39taxstdlife="n/a","n/a",IF(A39taxstdlife="",0,IF(AC$3&gt;(A39stdlife+$E1278),((INDEX('PTRM input'!$G$385:$P$434,A39offset,$E1278)-INDEX('PTRM input'!$G$277:$P$326,A39offset,$E1278))*OFFSET($F$7,0,$E1278))-SUM($G1278:AB1278),(((INDEX('PTRM input'!$G$385:$P$434,A39offset,$E1278)-INDEX('PTRM input'!$G$277:$P$326,A39offset,$E1278))*OFFSET($F$7,0,$E1278))-SUM($G1278:AB1278))*(OFFSET('PTRM input'!$G$477,0,$E1278-1)/A39taxstdlife))))</f>
        <v>0</v>
      </c>
      <c r="AD1278" s="251">
        <f ca="1">IF(A39taxstdlife="n/a","n/a",IF(A39taxstdlife="",0,IF(AD$3&gt;(A39stdlife+$E1278),((INDEX('PTRM input'!$G$385:$P$434,A39offset,$E1278)-INDEX('PTRM input'!$G$277:$P$326,A39offset,$E1278))*OFFSET($F$7,0,$E1278))-SUM($G1278:AC1278),(((INDEX('PTRM input'!$G$385:$P$434,A39offset,$E1278)-INDEX('PTRM input'!$G$277:$P$326,A39offset,$E1278))*OFFSET($F$7,0,$E1278))-SUM($G1278:AC1278))*(OFFSET('PTRM input'!$G$477,0,$E1278-1)/A39taxstdlife))))</f>
        <v>0</v>
      </c>
      <c r="AE1278" s="251">
        <f ca="1">IF(A39taxstdlife="n/a","n/a",IF(A39taxstdlife="",0,IF(AE$3&gt;(A39stdlife+$E1278),((INDEX('PTRM input'!$G$385:$P$434,A39offset,$E1278)-INDEX('PTRM input'!$G$277:$P$326,A39offset,$E1278))*OFFSET($F$7,0,$E1278))-SUM($G1278:AD1278),(((INDEX('PTRM input'!$G$385:$P$434,A39offset,$E1278)-INDEX('PTRM input'!$G$277:$P$326,A39offset,$E1278))*OFFSET($F$7,0,$E1278))-SUM($G1278:AD1278))*(OFFSET('PTRM input'!$G$477,0,$E1278-1)/A39taxstdlife))))</f>
        <v>0</v>
      </c>
      <c r="AF1278" s="251">
        <f ca="1">IF(A39taxstdlife="n/a","n/a",IF(A39taxstdlife="",0,IF(AF$3&gt;(A39stdlife+$E1278),((INDEX('PTRM input'!$G$385:$P$434,A39offset,$E1278)-INDEX('PTRM input'!$G$277:$P$326,A39offset,$E1278))*OFFSET($F$7,0,$E1278))-SUM($G1278:AE1278),(((INDEX('PTRM input'!$G$385:$P$434,A39offset,$E1278)-INDEX('PTRM input'!$G$277:$P$326,A39offset,$E1278))*OFFSET($F$7,0,$E1278))-SUM($G1278:AE1278))*(OFFSET('PTRM input'!$G$477,0,$E1278-1)/A39taxstdlife))))</f>
        <v>0</v>
      </c>
      <c r="AG1278" s="251">
        <f ca="1">IF(A39taxstdlife="n/a","n/a",IF(A39taxstdlife="",0,IF(AG$3&gt;(A39stdlife+$E1278),((INDEX('PTRM input'!$G$385:$P$434,A39offset,$E1278)-INDEX('PTRM input'!$G$277:$P$326,A39offset,$E1278))*OFFSET($F$7,0,$E1278))-SUM($G1278:AF1278),(((INDEX('PTRM input'!$G$385:$P$434,A39offset,$E1278)-INDEX('PTRM input'!$G$277:$P$326,A39offset,$E1278))*OFFSET($F$7,0,$E1278))-SUM($G1278:AF1278))*(OFFSET('PTRM input'!$G$477,0,$E1278-1)/A39taxstdlife))))</f>
        <v>0</v>
      </c>
      <c r="AH1278" s="251">
        <f ca="1">IF(A39taxstdlife="n/a","n/a",IF(A39taxstdlife="",0,IF(AH$3&gt;(A39stdlife+$E1278),((INDEX('PTRM input'!$G$385:$P$434,A39offset,$E1278)-INDEX('PTRM input'!$G$277:$P$326,A39offset,$E1278))*OFFSET($F$7,0,$E1278))-SUM($G1278:AG1278),(((INDEX('PTRM input'!$G$385:$P$434,A39offset,$E1278)-INDEX('PTRM input'!$G$277:$P$326,A39offset,$E1278))*OFFSET($F$7,0,$E1278))-SUM($G1278:AG1278))*(OFFSET('PTRM input'!$G$477,0,$E1278-1)/A39taxstdlife))))</f>
        <v>0</v>
      </c>
      <c r="AI1278" s="251">
        <f ca="1">IF(A39taxstdlife="n/a","n/a",IF(A39taxstdlife="",0,IF(AI$3&gt;(A39stdlife+$E1278),((INDEX('PTRM input'!$G$385:$P$434,A39offset,$E1278)-INDEX('PTRM input'!$G$277:$P$326,A39offset,$E1278))*OFFSET($F$7,0,$E1278))-SUM($G1278:AH1278),(((INDEX('PTRM input'!$G$385:$P$434,A39offset,$E1278)-INDEX('PTRM input'!$G$277:$P$326,A39offset,$E1278))*OFFSET($F$7,0,$E1278))-SUM($G1278:AH1278))*(OFFSET('PTRM input'!$G$477,0,$E1278-1)/A39taxstdlife))))</f>
        <v>0</v>
      </c>
      <c r="AJ1278" s="251">
        <f ca="1">IF(A39taxstdlife="n/a","n/a",IF(A39taxstdlife="",0,IF(AJ$3&gt;(A39stdlife+$E1278),((INDEX('PTRM input'!$G$385:$P$434,A39offset,$E1278)-INDEX('PTRM input'!$G$277:$P$326,A39offset,$E1278))*OFFSET($F$7,0,$E1278))-SUM($G1278:AI1278),(((INDEX('PTRM input'!$G$385:$P$434,A39offset,$E1278)-INDEX('PTRM input'!$G$277:$P$326,A39offset,$E1278))*OFFSET($F$7,0,$E1278))-SUM($G1278:AI1278))*(OFFSET('PTRM input'!$G$477,0,$E1278-1)/A39taxstdlife))))</f>
        <v>0</v>
      </c>
      <c r="AK1278" s="251">
        <f ca="1">IF(A39taxstdlife="n/a","n/a",IF(A39taxstdlife="",0,IF(AK$3&gt;(A39stdlife+$E1278),((INDEX('PTRM input'!$G$385:$P$434,A39offset,$E1278)-INDEX('PTRM input'!$G$277:$P$326,A39offset,$E1278))*OFFSET($F$7,0,$E1278))-SUM($G1278:AJ1278),(((INDEX('PTRM input'!$G$385:$P$434,A39offset,$E1278)-INDEX('PTRM input'!$G$277:$P$326,A39offset,$E1278))*OFFSET($F$7,0,$E1278))-SUM($G1278:AJ1278))*(OFFSET('PTRM input'!$G$477,0,$E1278-1)/A39taxstdlife))))</f>
        <v>0</v>
      </c>
      <c r="AL1278" s="251">
        <f ca="1">IF(A39taxstdlife="n/a","n/a",IF(A39taxstdlife="",0,IF(AL$3&gt;(A39stdlife+$E1278),((INDEX('PTRM input'!$G$385:$P$434,A39offset,$E1278)-INDEX('PTRM input'!$G$277:$P$326,A39offset,$E1278))*OFFSET($F$7,0,$E1278))-SUM($G1278:AK1278),(((INDEX('PTRM input'!$G$385:$P$434,A39offset,$E1278)-INDEX('PTRM input'!$G$277:$P$326,A39offset,$E1278))*OFFSET($F$7,0,$E1278))-SUM($G1278:AK1278))*(OFFSET('PTRM input'!$G$477,0,$E1278-1)/A39taxstdlife))))</f>
        <v>0</v>
      </c>
      <c r="AM1278" s="251">
        <f ca="1">IF(A39taxstdlife="n/a","n/a",IF(A39taxstdlife="",0,IF(AM$3&gt;(A39stdlife+$E1278),((INDEX('PTRM input'!$G$385:$P$434,A39offset,$E1278)-INDEX('PTRM input'!$G$277:$P$326,A39offset,$E1278))*OFFSET($F$7,0,$E1278))-SUM($G1278:AL1278),(((INDEX('PTRM input'!$G$385:$P$434,A39offset,$E1278)-INDEX('PTRM input'!$G$277:$P$326,A39offset,$E1278))*OFFSET($F$7,0,$E1278))-SUM($G1278:AL1278))*(OFFSET('PTRM input'!$G$477,0,$E1278-1)/A39taxstdlife))))</f>
        <v>0</v>
      </c>
      <c r="AN1278" s="251">
        <f ca="1">IF(A39taxstdlife="n/a","n/a",IF(A39taxstdlife="",0,IF(AN$3&gt;(A39stdlife+$E1278),((INDEX('PTRM input'!$G$385:$P$434,A39offset,$E1278)-INDEX('PTRM input'!$G$277:$P$326,A39offset,$E1278))*OFFSET($F$7,0,$E1278))-SUM($G1278:AM1278),(((INDEX('PTRM input'!$G$385:$P$434,A39offset,$E1278)-INDEX('PTRM input'!$G$277:$P$326,A39offset,$E1278))*OFFSET($F$7,0,$E1278))-SUM($G1278:AM1278))*(OFFSET('PTRM input'!$G$477,0,$E1278-1)/A39taxstdlife))))</f>
        <v>0</v>
      </c>
      <c r="AO1278" s="251">
        <f ca="1">IF(A39taxstdlife="n/a","n/a",IF(A39taxstdlife="",0,IF(AO$3&gt;(A39stdlife+$E1278),((INDEX('PTRM input'!$G$385:$P$434,A39offset,$E1278)-INDEX('PTRM input'!$G$277:$P$326,A39offset,$E1278))*OFFSET($F$7,0,$E1278))-SUM($G1278:AN1278),(((INDEX('PTRM input'!$G$385:$P$434,A39offset,$E1278)-INDEX('PTRM input'!$G$277:$P$326,A39offset,$E1278))*OFFSET($F$7,0,$E1278))-SUM($G1278:AN1278))*(OFFSET('PTRM input'!$G$477,0,$E1278-1)/A39taxstdlife))))</f>
        <v>0</v>
      </c>
      <c r="AP1278" s="251">
        <f ca="1">IF(A39taxstdlife="n/a","n/a",IF(A39taxstdlife="",0,IF(AP$3&gt;(A39stdlife+$E1278),((INDEX('PTRM input'!$G$385:$P$434,A39offset,$E1278)-INDEX('PTRM input'!$G$277:$P$326,A39offset,$E1278))*OFFSET($F$7,0,$E1278))-SUM($G1278:AO1278),(((INDEX('PTRM input'!$G$385:$P$434,A39offset,$E1278)-INDEX('PTRM input'!$G$277:$P$326,A39offset,$E1278))*OFFSET($F$7,0,$E1278))-SUM($G1278:AO1278))*(OFFSET('PTRM input'!$G$477,0,$E1278-1)/A39taxstdlife))))</f>
        <v>0</v>
      </c>
      <c r="AQ1278" s="251">
        <f ca="1">IF(A39taxstdlife="n/a","n/a",IF(A39taxstdlife="",0,IF(AQ$3&gt;(A39stdlife+$E1278),((INDEX('PTRM input'!$G$385:$P$434,A39offset,$E1278)-INDEX('PTRM input'!$G$277:$P$326,A39offset,$E1278))*OFFSET($F$7,0,$E1278))-SUM($G1278:AP1278),(((INDEX('PTRM input'!$G$385:$P$434,A39offset,$E1278)-INDEX('PTRM input'!$G$277:$P$326,A39offset,$E1278))*OFFSET($F$7,0,$E1278))-SUM($G1278:AP1278))*(OFFSET('PTRM input'!$G$477,0,$E1278-1)/A39taxstdlife))))</f>
        <v>0</v>
      </c>
      <c r="AR1278" s="251">
        <f ca="1">IF(A39taxstdlife="n/a","n/a",IF(A39taxstdlife="",0,IF(AR$3&gt;(A39stdlife+$E1278),((INDEX('PTRM input'!$G$385:$P$434,A39offset,$E1278)-INDEX('PTRM input'!$G$277:$P$326,A39offset,$E1278))*OFFSET($F$7,0,$E1278))-SUM($G1278:AQ1278),(((INDEX('PTRM input'!$G$385:$P$434,A39offset,$E1278)-INDEX('PTRM input'!$G$277:$P$326,A39offset,$E1278))*OFFSET($F$7,0,$E1278))-SUM($G1278:AQ1278))*(OFFSET('PTRM input'!$G$477,0,$E1278-1)/A39taxstdlife))))</f>
        <v>0</v>
      </c>
      <c r="AS1278" s="251">
        <f ca="1">IF(A39taxstdlife="n/a","n/a",IF(A39taxstdlife="",0,IF(AS$3&gt;(A39stdlife+$E1278),((INDEX('PTRM input'!$G$385:$P$434,A39offset,$E1278)-INDEX('PTRM input'!$G$277:$P$326,A39offset,$E1278))*OFFSET($F$7,0,$E1278))-SUM($G1278:AR1278),(((INDEX('PTRM input'!$G$385:$P$434,A39offset,$E1278)-INDEX('PTRM input'!$G$277:$P$326,A39offset,$E1278))*OFFSET($F$7,0,$E1278))-SUM($G1278:AR1278))*(OFFSET('PTRM input'!$G$477,0,$E1278-1)/A39taxstdlife))))</f>
        <v>0</v>
      </c>
      <c r="AT1278" s="251">
        <f ca="1">IF(A39taxstdlife="n/a","n/a",IF(A39taxstdlife="",0,IF(AT$3&gt;(A39stdlife+$E1278),((INDEX('PTRM input'!$G$385:$P$434,A39offset,$E1278)-INDEX('PTRM input'!$G$277:$P$326,A39offset,$E1278))*OFFSET($F$7,0,$E1278))-SUM($G1278:AS1278),(((INDEX('PTRM input'!$G$385:$P$434,A39offset,$E1278)-INDEX('PTRM input'!$G$277:$P$326,A39offset,$E1278))*OFFSET($F$7,0,$E1278))-SUM($G1278:AS1278))*(OFFSET('PTRM input'!$G$477,0,$E1278-1)/A39taxstdlife))))</f>
        <v>0</v>
      </c>
      <c r="AU1278" s="251">
        <f ca="1">IF(A39taxstdlife="n/a","n/a",IF(A39taxstdlife="",0,IF(AU$3&gt;(A39stdlife+$E1278),((INDEX('PTRM input'!$G$385:$P$434,A39offset,$E1278)-INDEX('PTRM input'!$G$277:$P$326,A39offset,$E1278))*OFFSET($F$7,0,$E1278))-SUM($G1278:AT1278),(((INDEX('PTRM input'!$G$385:$P$434,A39offset,$E1278)-INDEX('PTRM input'!$G$277:$P$326,A39offset,$E1278))*OFFSET($F$7,0,$E1278))-SUM($G1278:AT1278))*(OFFSET('PTRM input'!$G$477,0,$E1278-1)/A39taxstdlife))))</f>
        <v>0</v>
      </c>
      <c r="AV1278" s="251">
        <f ca="1">IF(A39taxstdlife="n/a","n/a",IF(A39taxstdlife="",0,IF(AV$3&gt;(A39stdlife+$E1278),((INDEX('PTRM input'!$G$385:$P$434,A39offset,$E1278)-INDEX('PTRM input'!$G$277:$P$326,A39offset,$E1278))*OFFSET($F$7,0,$E1278))-SUM($G1278:AU1278),(((INDEX('PTRM input'!$G$385:$P$434,A39offset,$E1278)-INDEX('PTRM input'!$G$277:$P$326,A39offset,$E1278))*OFFSET($F$7,0,$E1278))-SUM($G1278:AU1278))*(OFFSET('PTRM input'!$G$477,0,$E1278-1)/A39taxstdlife))))</f>
        <v>0</v>
      </c>
      <c r="AW1278" s="251">
        <f ca="1">IF(A39taxstdlife="n/a","n/a",IF(A39taxstdlife="",0,IF(AW$3&gt;(A39stdlife+$E1278),((INDEX('PTRM input'!$G$385:$P$434,A39offset,$E1278)-INDEX('PTRM input'!$G$277:$P$326,A39offset,$E1278))*OFFSET($F$7,0,$E1278))-SUM($G1278:AV1278),(((INDEX('PTRM input'!$G$385:$P$434,A39offset,$E1278)-INDEX('PTRM input'!$G$277:$P$326,A39offset,$E1278))*OFFSET($F$7,0,$E1278))-SUM($G1278:AV1278))*(OFFSET('PTRM input'!$G$477,0,$E1278-1)/A39taxstdlife))))</f>
        <v>0</v>
      </c>
      <c r="AX1278" s="251">
        <f ca="1">IF(A39taxstdlife="n/a","n/a",IF(A39taxstdlife="",0,IF(AX$3&gt;(A39stdlife+$E1278),((INDEX('PTRM input'!$G$385:$P$434,A39offset,$E1278)-INDEX('PTRM input'!$G$277:$P$326,A39offset,$E1278))*OFFSET($F$7,0,$E1278))-SUM($G1278:AW1278),(((INDEX('PTRM input'!$G$385:$P$434,A39offset,$E1278)-INDEX('PTRM input'!$G$277:$P$326,A39offset,$E1278))*OFFSET($F$7,0,$E1278))-SUM($G1278:AW1278))*(OFFSET('PTRM input'!$G$477,0,$E1278-1)/A39taxstdlife))))</f>
        <v>0</v>
      </c>
      <c r="AY1278" s="251">
        <f ca="1">IF(A39taxstdlife="n/a","n/a",IF(A39taxstdlife="",0,IF(AY$3&gt;(A39stdlife+$E1278),((INDEX('PTRM input'!$G$385:$P$434,A39offset,$E1278)-INDEX('PTRM input'!$G$277:$P$326,A39offset,$E1278))*OFFSET($F$7,0,$E1278))-SUM($G1278:AX1278),(((INDEX('PTRM input'!$G$385:$P$434,A39offset,$E1278)-INDEX('PTRM input'!$G$277:$P$326,A39offset,$E1278))*OFFSET($F$7,0,$E1278))-SUM($G1278:AX1278))*(OFFSET('PTRM input'!$G$477,0,$E1278-1)/A39taxstdlife))))</f>
        <v>0</v>
      </c>
      <c r="AZ1278" s="251">
        <f ca="1">IF(A39taxstdlife="n/a","n/a",IF(A39taxstdlife="",0,IF(AZ$3&gt;(A39stdlife+$E1278),((INDEX('PTRM input'!$G$385:$P$434,A39offset,$E1278)-INDEX('PTRM input'!$G$277:$P$326,A39offset,$E1278))*OFFSET($F$7,0,$E1278))-SUM($G1278:AY1278),(((INDEX('PTRM input'!$G$385:$P$434,A39offset,$E1278)-INDEX('PTRM input'!$G$277:$P$326,A39offset,$E1278))*OFFSET($F$7,0,$E1278))-SUM($G1278:AY1278))*(OFFSET('PTRM input'!$G$477,0,$E1278-1)/A39taxstdlife))))</f>
        <v>0</v>
      </c>
      <c r="BA1278" s="251">
        <f ca="1">IF(A39taxstdlife="n/a","n/a",IF(A39taxstdlife="",0,IF(BA$3&gt;(A39stdlife+$E1278),((INDEX('PTRM input'!$G$385:$P$434,A39offset,$E1278)-INDEX('PTRM input'!$G$277:$P$326,A39offset,$E1278))*OFFSET($F$7,0,$E1278))-SUM($G1278:AZ1278),(((INDEX('PTRM input'!$G$385:$P$434,A39offset,$E1278)-INDEX('PTRM input'!$G$277:$P$326,A39offset,$E1278))*OFFSET($F$7,0,$E1278))-SUM($G1278:AZ1278))*(OFFSET('PTRM input'!$G$477,0,$E1278-1)/A39taxstdlife))))</f>
        <v>0</v>
      </c>
      <c r="BB1278" s="251">
        <f ca="1">IF(A39taxstdlife="n/a","n/a",IF(A39taxstdlife="",0,IF(BB$3&gt;(A39stdlife+$E1278),((INDEX('PTRM input'!$G$385:$P$434,A39offset,$E1278)-INDEX('PTRM input'!$G$277:$P$326,A39offset,$E1278))*OFFSET($F$7,0,$E1278))-SUM($G1278:BA1278),(((INDEX('PTRM input'!$G$385:$P$434,A39offset,$E1278)-INDEX('PTRM input'!$G$277:$P$326,A39offset,$E1278))*OFFSET($F$7,0,$E1278))-SUM($G1278:BA1278))*(OFFSET('PTRM input'!$G$477,0,$E1278-1)/A39taxstdlife))))</f>
        <v>0</v>
      </c>
      <c r="BC1278" s="251">
        <f ca="1">IF(A39taxstdlife="n/a","n/a",IF(A39taxstdlife="",0,IF(BC$3&gt;(A39stdlife+$E1278),((INDEX('PTRM input'!$G$385:$P$434,A39offset,$E1278)-INDEX('PTRM input'!$G$277:$P$326,A39offset,$E1278))*OFFSET($F$7,0,$E1278))-SUM($G1278:BB1278),(((INDEX('PTRM input'!$G$385:$P$434,A39offset,$E1278)-INDEX('PTRM input'!$G$277:$P$326,A39offset,$E1278))*OFFSET($F$7,0,$E1278))-SUM($G1278:BB1278))*(OFFSET('PTRM input'!$G$477,0,$E1278-1)/A39taxstdlife))))</f>
        <v>0</v>
      </c>
      <c r="BD1278" s="251">
        <f ca="1">IF(A39taxstdlife="n/a","n/a",IF(A39taxstdlife="",0,IF(BD$3&gt;(A39stdlife+$E1278),((INDEX('PTRM input'!$G$385:$P$434,A39offset,$E1278)-INDEX('PTRM input'!$G$277:$P$326,A39offset,$E1278))*OFFSET($F$7,0,$E1278))-SUM($G1278:BC1278),(((INDEX('PTRM input'!$G$385:$P$434,A39offset,$E1278)-INDEX('PTRM input'!$G$277:$P$326,A39offset,$E1278))*OFFSET($F$7,0,$E1278))-SUM($G1278:BC1278))*(OFFSET('PTRM input'!$G$477,0,$E1278-1)/A39taxstdlife))))</f>
        <v>0</v>
      </c>
      <c r="BE1278" s="251">
        <f ca="1">IF(A39taxstdlife="n/a","n/a",IF(A39taxstdlife="",0,IF(BE$3&gt;(A39stdlife+$E1278),((INDEX('PTRM input'!$G$385:$P$434,A39offset,$E1278)-INDEX('PTRM input'!$G$277:$P$326,A39offset,$E1278))*OFFSET($F$7,0,$E1278))-SUM($G1278:BD1278),(((INDEX('PTRM input'!$G$385:$P$434,A39offset,$E1278)-INDEX('PTRM input'!$G$277:$P$326,A39offset,$E1278))*OFFSET($F$7,0,$E1278))-SUM($G1278:BD1278))*(OFFSET('PTRM input'!$G$477,0,$E1278-1)/A39taxstdlife))))</f>
        <v>0</v>
      </c>
      <c r="BF1278" s="251">
        <f ca="1">IF(A39taxstdlife="n/a","n/a",IF(A39taxstdlife="",0,IF(BF$3&gt;(A39stdlife+$E1278),((INDEX('PTRM input'!$G$385:$P$434,A39offset,$E1278)-INDEX('PTRM input'!$G$277:$P$326,A39offset,$E1278))*OFFSET($F$7,0,$E1278))-SUM($G1278:BE1278),(((INDEX('PTRM input'!$G$385:$P$434,A39offset,$E1278)-INDEX('PTRM input'!$G$277:$P$326,A39offset,$E1278))*OFFSET($F$7,0,$E1278))-SUM($G1278:BE1278))*(OFFSET('PTRM input'!$G$477,0,$E1278-1)/A39taxstdlife))))</f>
        <v>0</v>
      </c>
      <c r="BG1278" s="251">
        <f ca="1">IF(A39taxstdlife="n/a","n/a",IF(A39taxstdlife="",0,IF(BG$3&gt;(A39stdlife+$E1278),((INDEX('PTRM input'!$G$385:$P$434,A39offset,$E1278)-INDEX('PTRM input'!$G$277:$P$326,A39offset,$E1278))*OFFSET($F$7,0,$E1278))-SUM($G1278:BF1278),(((INDEX('PTRM input'!$G$385:$P$434,A39offset,$E1278)-INDEX('PTRM input'!$G$277:$P$326,A39offset,$E1278))*OFFSET($F$7,0,$E1278))-SUM($G1278:BF1278))*(OFFSET('PTRM input'!$G$477,0,$E1278-1)/A39taxstdlife))))</f>
        <v>0</v>
      </c>
      <c r="BH1278" s="251">
        <f ca="1">IF(A39taxstdlife="n/a","n/a",IF(A39taxstdlife="",0,IF(BH$3&gt;(A39stdlife+$E1278),((INDEX('PTRM input'!$G$385:$P$434,A39offset,$E1278)-INDEX('PTRM input'!$G$277:$P$326,A39offset,$E1278))*OFFSET($F$7,0,$E1278))-SUM($G1278:BG1278),(((INDEX('PTRM input'!$G$385:$P$434,A39offset,$E1278)-INDEX('PTRM input'!$G$277:$P$326,A39offset,$E1278))*OFFSET($F$7,0,$E1278))-SUM($G1278:BG1278))*(OFFSET('PTRM input'!$G$477,0,$E1278-1)/A39taxstdlife))))</f>
        <v>0</v>
      </c>
      <c r="BI1278" s="251">
        <f ca="1">IF(A39taxstdlife="n/a","n/a",IF(A39taxstdlife="",0,IF(BI$3&gt;(A39stdlife+$E1278),((INDEX('PTRM input'!$G$385:$P$434,A39offset,$E1278)-INDEX('PTRM input'!$G$277:$P$326,A39offset,$E1278))*OFFSET($F$7,0,$E1278))-SUM($G1278:BH1278),(((INDEX('PTRM input'!$G$385:$P$434,A39offset,$E1278)-INDEX('PTRM input'!$G$277:$P$326,A39offset,$E1278))*OFFSET($F$7,0,$E1278))-SUM($G1278:BH1278))*(OFFSET('PTRM input'!$G$477,0,$E1278-1)/A39taxstdlife))))</f>
        <v>0</v>
      </c>
      <c r="BJ1278" s="163"/>
      <c r="BK1278" s="116"/>
      <c r="BL1278" s="116"/>
      <c r="BM1278" s="116"/>
    </row>
    <row r="1279" spans="1:65" ht="12.75" hidden="1" customHeight="1" outlineLevel="2">
      <c r="A1279" s="366"/>
      <c r="B1279" s="19"/>
      <c r="C1279" s="18"/>
      <c r="D1279" s="760"/>
      <c r="E1279" s="86">
        <v>4</v>
      </c>
      <c r="F1279" s="356"/>
      <c r="G1279" s="434"/>
      <c r="H1279" s="435"/>
      <c r="I1279" s="435"/>
      <c r="J1279" s="619"/>
      <c r="K1279" s="251">
        <f ca="1">IF(A39taxstdlife="n/a","n/a",IF(A39taxstdlife="",0,IF(K$3&gt;(A39stdlife+$E1279),((INDEX('PTRM input'!$G$385:$P$434,A39offset,$E1279)-INDEX('PTRM input'!$G$277:$P$326,A39offset,$E1279))*OFFSET($F$7,0,$E1279))-SUM($G1279:J1279),(((INDEX('PTRM input'!$G$385:$P$434,A39offset,$E1279)-INDEX('PTRM input'!$G$277:$P$326,A39offset,$E1279))*OFFSET($F$7,0,$E1279))-SUM($G1279:J1279))*(OFFSET('PTRM input'!$G$477,0,$E1279-1)/A39taxstdlife))))</f>
        <v>0</v>
      </c>
      <c r="L1279" s="251">
        <f ca="1">IF(A39taxstdlife="n/a","n/a",IF(A39taxstdlife="",0,IF(L$3&gt;(A39stdlife+$E1279),((INDEX('PTRM input'!$G$385:$P$434,A39offset,$E1279)-INDEX('PTRM input'!$G$277:$P$326,A39offset,$E1279))*OFFSET($F$7,0,$E1279))-SUM($G1279:K1279),(((INDEX('PTRM input'!$G$385:$P$434,A39offset,$E1279)-INDEX('PTRM input'!$G$277:$P$326,A39offset,$E1279))*OFFSET($F$7,0,$E1279))-SUM($G1279:K1279))*(OFFSET('PTRM input'!$G$477,0,$E1279-1)/A39taxstdlife))))</f>
        <v>0</v>
      </c>
      <c r="M1279" s="251">
        <f ca="1">IF(A39taxstdlife="n/a","n/a",IF(A39taxstdlife="",0,IF(M$3&gt;(A39stdlife+$E1279),((INDEX('PTRM input'!$G$385:$P$434,A39offset,$E1279)-INDEX('PTRM input'!$G$277:$P$326,A39offset,$E1279))*OFFSET($F$7,0,$E1279))-SUM($G1279:L1279),(((INDEX('PTRM input'!$G$385:$P$434,A39offset,$E1279)-INDEX('PTRM input'!$G$277:$P$326,A39offset,$E1279))*OFFSET($F$7,0,$E1279))-SUM($G1279:L1279))*(OFFSET('PTRM input'!$G$477,0,$E1279-1)/A39taxstdlife))))</f>
        <v>0</v>
      </c>
      <c r="N1279" s="251">
        <f ca="1">IF(A39taxstdlife="n/a","n/a",IF(A39taxstdlife="",0,IF(N$3&gt;(A39stdlife+$E1279),((INDEX('PTRM input'!$G$385:$P$434,A39offset,$E1279)-INDEX('PTRM input'!$G$277:$P$326,A39offset,$E1279))*OFFSET($F$7,0,$E1279))-SUM($G1279:M1279),(((INDEX('PTRM input'!$G$385:$P$434,A39offset,$E1279)-INDEX('PTRM input'!$G$277:$P$326,A39offset,$E1279))*OFFSET($F$7,0,$E1279))-SUM($G1279:M1279))*(OFFSET('PTRM input'!$G$477,0,$E1279-1)/A39taxstdlife))))</f>
        <v>0</v>
      </c>
      <c r="O1279" s="251">
        <f ca="1">IF(A39taxstdlife="n/a","n/a",IF(A39taxstdlife="",0,IF(O$3&gt;(A39stdlife+$E1279),((INDEX('PTRM input'!$G$385:$P$434,A39offset,$E1279)-INDEX('PTRM input'!$G$277:$P$326,A39offset,$E1279))*OFFSET($F$7,0,$E1279))-SUM($G1279:N1279),(((INDEX('PTRM input'!$G$385:$P$434,A39offset,$E1279)-INDEX('PTRM input'!$G$277:$P$326,A39offset,$E1279))*OFFSET($F$7,0,$E1279))-SUM($G1279:N1279))*(OFFSET('PTRM input'!$G$477,0,$E1279-1)/A39taxstdlife))))</f>
        <v>0</v>
      </c>
      <c r="P1279" s="251">
        <f ca="1">IF(A39taxstdlife="n/a","n/a",IF(A39taxstdlife="",0,IF(P$3&gt;(A39stdlife+$E1279),((INDEX('PTRM input'!$G$385:$P$434,A39offset,$E1279)-INDEX('PTRM input'!$G$277:$P$326,A39offset,$E1279))*OFFSET($F$7,0,$E1279))-SUM($G1279:O1279),(((INDEX('PTRM input'!$G$385:$P$434,A39offset,$E1279)-INDEX('PTRM input'!$G$277:$P$326,A39offset,$E1279))*OFFSET($F$7,0,$E1279))-SUM($G1279:O1279))*(OFFSET('PTRM input'!$G$477,0,$E1279-1)/A39taxstdlife))))</f>
        <v>0</v>
      </c>
      <c r="Q1279" s="251">
        <f ca="1">IF(A39taxstdlife="n/a","n/a",IF(A39taxstdlife="",0,IF(Q$3&gt;(A39stdlife+$E1279),((INDEX('PTRM input'!$G$385:$P$434,A39offset,$E1279)-INDEX('PTRM input'!$G$277:$P$326,A39offset,$E1279))*OFFSET($F$7,0,$E1279))-SUM($G1279:P1279),(((INDEX('PTRM input'!$G$385:$P$434,A39offset,$E1279)-INDEX('PTRM input'!$G$277:$P$326,A39offset,$E1279))*OFFSET($F$7,0,$E1279))-SUM($G1279:P1279))*(OFFSET('PTRM input'!$G$477,0,$E1279-1)/A39taxstdlife))))</f>
        <v>0</v>
      </c>
      <c r="R1279" s="251">
        <f ca="1">IF(A39taxstdlife="n/a","n/a",IF(A39taxstdlife="",0,IF(R$3&gt;(A39stdlife+$E1279),((INDEX('PTRM input'!$G$385:$P$434,A39offset,$E1279)-INDEX('PTRM input'!$G$277:$P$326,A39offset,$E1279))*OFFSET($F$7,0,$E1279))-SUM($G1279:Q1279),(((INDEX('PTRM input'!$G$385:$P$434,A39offset,$E1279)-INDEX('PTRM input'!$G$277:$P$326,A39offset,$E1279))*OFFSET($F$7,0,$E1279))-SUM($G1279:Q1279))*(OFFSET('PTRM input'!$G$477,0,$E1279-1)/A39taxstdlife))))</f>
        <v>0</v>
      </c>
      <c r="S1279" s="251">
        <f ca="1">IF(A39taxstdlife="n/a","n/a",IF(A39taxstdlife="",0,IF(S$3&gt;(A39stdlife+$E1279),((INDEX('PTRM input'!$G$385:$P$434,A39offset,$E1279)-INDEX('PTRM input'!$G$277:$P$326,A39offset,$E1279))*OFFSET($F$7,0,$E1279))-SUM($G1279:R1279),(((INDEX('PTRM input'!$G$385:$P$434,A39offset,$E1279)-INDEX('PTRM input'!$G$277:$P$326,A39offset,$E1279))*OFFSET($F$7,0,$E1279))-SUM($G1279:R1279))*(OFFSET('PTRM input'!$G$477,0,$E1279-1)/A39taxstdlife))))</f>
        <v>0</v>
      </c>
      <c r="T1279" s="251">
        <f ca="1">IF(A39taxstdlife="n/a","n/a",IF(A39taxstdlife="",0,IF(T$3&gt;(A39stdlife+$E1279),((INDEX('PTRM input'!$G$385:$P$434,A39offset,$E1279)-INDEX('PTRM input'!$G$277:$P$326,A39offset,$E1279))*OFFSET($F$7,0,$E1279))-SUM($G1279:S1279),(((INDEX('PTRM input'!$G$385:$P$434,A39offset,$E1279)-INDEX('PTRM input'!$G$277:$P$326,A39offset,$E1279))*OFFSET($F$7,0,$E1279))-SUM($G1279:S1279))*(OFFSET('PTRM input'!$G$477,0,$E1279-1)/A39taxstdlife))))</f>
        <v>0</v>
      </c>
      <c r="U1279" s="251">
        <f ca="1">IF(A39taxstdlife="n/a","n/a",IF(A39taxstdlife="",0,IF(U$3&gt;(A39stdlife+$E1279),((INDEX('PTRM input'!$G$385:$P$434,A39offset,$E1279)-INDEX('PTRM input'!$G$277:$P$326,A39offset,$E1279))*OFFSET($F$7,0,$E1279))-SUM($G1279:T1279),(((INDEX('PTRM input'!$G$385:$P$434,A39offset,$E1279)-INDEX('PTRM input'!$G$277:$P$326,A39offset,$E1279))*OFFSET($F$7,0,$E1279))-SUM($G1279:T1279))*(OFFSET('PTRM input'!$G$477,0,$E1279-1)/A39taxstdlife))))</f>
        <v>0</v>
      </c>
      <c r="V1279" s="251">
        <f ca="1">IF(A39taxstdlife="n/a","n/a",IF(A39taxstdlife="",0,IF(V$3&gt;(A39stdlife+$E1279),((INDEX('PTRM input'!$G$385:$P$434,A39offset,$E1279)-INDEX('PTRM input'!$G$277:$P$326,A39offset,$E1279))*OFFSET($F$7,0,$E1279))-SUM($G1279:U1279),(((INDEX('PTRM input'!$G$385:$P$434,A39offset,$E1279)-INDEX('PTRM input'!$G$277:$P$326,A39offset,$E1279))*OFFSET($F$7,0,$E1279))-SUM($G1279:U1279))*(OFFSET('PTRM input'!$G$477,0,$E1279-1)/A39taxstdlife))))</f>
        <v>0</v>
      </c>
      <c r="W1279" s="251">
        <f ca="1">IF(A39taxstdlife="n/a","n/a",IF(A39taxstdlife="",0,IF(W$3&gt;(A39stdlife+$E1279),((INDEX('PTRM input'!$G$385:$P$434,A39offset,$E1279)-INDEX('PTRM input'!$G$277:$P$326,A39offset,$E1279))*OFFSET($F$7,0,$E1279))-SUM($G1279:V1279),(((INDEX('PTRM input'!$G$385:$P$434,A39offset,$E1279)-INDEX('PTRM input'!$G$277:$P$326,A39offset,$E1279))*OFFSET($F$7,0,$E1279))-SUM($G1279:V1279))*(OFFSET('PTRM input'!$G$477,0,$E1279-1)/A39taxstdlife))))</f>
        <v>0</v>
      </c>
      <c r="X1279" s="251">
        <f ca="1">IF(A39taxstdlife="n/a","n/a",IF(A39taxstdlife="",0,IF(X$3&gt;(A39stdlife+$E1279),((INDEX('PTRM input'!$G$385:$P$434,A39offset,$E1279)-INDEX('PTRM input'!$G$277:$P$326,A39offset,$E1279))*OFFSET($F$7,0,$E1279))-SUM($G1279:W1279),(((INDEX('PTRM input'!$G$385:$P$434,A39offset,$E1279)-INDEX('PTRM input'!$G$277:$P$326,A39offset,$E1279))*OFFSET($F$7,0,$E1279))-SUM($G1279:W1279))*(OFFSET('PTRM input'!$G$477,0,$E1279-1)/A39taxstdlife))))</f>
        <v>0</v>
      </c>
      <c r="Y1279" s="251">
        <f ca="1">IF(A39taxstdlife="n/a","n/a",IF(A39taxstdlife="",0,IF(Y$3&gt;(A39stdlife+$E1279),((INDEX('PTRM input'!$G$385:$P$434,A39offset,$E1279)-INDEX('PTRM input'!$G$277:$P$326,A39offset,$E1279))*OFFSET($F$7,0,$E1279))-SUM($G1279:X1279),(((INDEX('PTRM input'!$G$385:$P$434,A39offset,$E1279)-INDEX('PTRM input'!$G$277:$P$326,A39offset,$E1279))*OFFSET($F$7,0,$E1279))-SUM($G1279:X1279))*(OFFSET('PTRM input'!$G$477,0,$E1279-1)/A39taxstdlife))))</f>
        <v>0</v>
      </c>
      <c r="Z1279" s="251">
        <f ca="1">IF(A39taxstdlife="n/a","n/a",IF(A39taxstdlife="",0,IF(Z$3&gt;(A39stdlife+$E1279),((INDEX('PTRM input'!$G$385:$P$434,A39offset,$E1279)-INDEX('PTRM input'!$G$277:$P$326,A39offset,$E1279))*OFFSET($F$7,0,$E1279))-SUM($G1279:Y1279),(((INDEX('PTRM input'!$G$385:$P$434,A39offset,$E1279)-INDEX('PTRM input'!$G$277:$P$326,A39offset,$E1279))*OFFSET($F$7,0,$E1279))-SUM($G1279:Y1279))*(OFFSET('PTRM input'!$G$477,0,$E1279-1)/A39taxstdlife))))</f>
        <v>0</v>
      </c>
      <c r="AA1279" s="251">
        <f ca="1">IF(A39taxstdlife="n/a","n/a",IF(A39taxstdlife="",0,IF(AA$3&gt;(A39stdlife+$E1279),((INDEX('PTRM input'!$G$385:$P$434,A39offset,$E1279)-INDEX('PTRM input'!$G$277:$P$326,A39offset,$E1279))*OFFSET($F$7,0,$E1279))-SUM($G1279:Z1279),(((INDEX('PTRM input'!$G$385:$P$434,A39offset,$E1279)-INDEX('PTRM input'!$G$277:$P$326,A39offset,$E1279))*OFFSET($F$7,0,$E1279))-SUM($G1279:Z1279))*(OFFSET('PTRM input'!$G$477,0,$E1279-1)/A39taxstdlife))))</f>
        <v>0</v>
      </c>
      <c r="AB1279" s="251">
        <f ca="1">IF(A39taxstdlife="n/a","n/a",IF(A39taxstdlife="",0,IF(AB$3&gt;(A39stdlife+$E1279),((INDEX('PTRM input'!$G$385:$P$434,A39offset,$E1279)-INDEX('PTRM input'!$G$277:$P$326,A39offset,$E1279))*OFFSET($F$7,0,$E1279))-SUM($G1279:AA1279),(((INDEX('PTRM input'!$G$385:$P$434,A39offset,$E1279)-INDEX('PTRM input'!$G$277:$P$326,A39offset,$E1279))*OFFSET($F$7,0,$E1279))-SUM($G1279:AA1279))*(OFFSET('PTRM input'!$G$477,0,$E1279-1)/A39taxstdlife))))</f>
        <v>0</v>
      </c>
      <c r="AC1279" s="251">
        <f ca="1">IF(A39taxstdlife="n/a","n/a",IF(A39taxstdlife="",0,IF(AC$3&gt;(A39stdlife+$E1279),((INDEX('PTRM input'!$G$385:$P$434,A39offset,$E1279)-INDEX('PTRM input'!$G$277:$P$326,A39offset,$E1279))*OFFSET($F$7,0,$E1279))-SUM($G1279:AB1279),(((INDEX('PTRM input'!$G$385:$P$434,A39offset,$E1279)-INDEX('PTRM input'!$G$277:$P$326,A39offset,$E1279))*OFFSET($F$7,0,$E1279))-SUM($G1279:AB1279))*(OFFSET('PTRM input'!$G$477,0,$E1279-1)/A39taxstdlife))))</f>
        <v>0</v>
      </c>
      <c r="AD1279" s="251">
        <f ca="1">IF(A39taxstdlife="n/a","n/a",IF(A39taxstdlife="",0,IF(AD$3&gt;(A39stdlife+$E1279),((INDEX('PTRM input'!$G$385:$P$434,A39offset,$E1279)-INDEX('PTRM input'!$G$277:$P$326,A39offset,$E1279))*OFFSET($F$7,0,$E1279))-SUM($G1279:AC1279),(((INDEX('PTRM input'!$G$385:$P$434,A39offset,$E1279)-INDEX('PTRM input'!$G$277:$P$326,A39offset,$E1279))*OFFSET($F$7,0,$E1279))-SUM($G1279:AC1279))*(OFFSET('PTRM input'!$G$477,0,$E1279-1)/A39taxstdlife))))</f>
        <v>0</v>
      </c>
      <c r="AE1279" s="251">
        <f ca="1">IF(A39taxstdlife="n/a","n/a",IF(A39taxstdlife="",0,IF(AE$3&gt;(A39stdlife+$E1279),((INDEX('PTRM input'!$G$385:$P$434,A39offset,$E1279)-INDEX('PTRM input'!$G$277:$P$326,A39offset,$E1279))*OFFSET($F$7,0,$E1279))-SUM($G1279:AD1279),(((INDEX('PTRM input'!$G$385:$P$434,A39offset,$E1279)-INDEX('PTRM input'!$G$277:$P$326,A39offset,$E1279))*OFFSET($F$7,0,$E1279))-SUM($G1279:AD1279))*(OFFSET('PTRM input'!$G$477,0,$E1279-1)/A39taxstdlife))))</f>
        <v>0</v>
      </c>
      <c r="AF1279" s="251">
        <f ca="1">IF(A39taxstdlife="n/a","n/a",IF(A39taxstdlife="",0,IF(AF$3&gt;(A39stdlife+$E1279),((INDEX('PTRM input'!$G$385:$P$434,A39offset,$E1279)-INDEX('PTRM input'!$G$277:$P$326,A39offset,$E1279))*OFFSET($F$7,0,$E1279))-SUM($G1279:AE1279),(((INDEX('PTRM input'!$G$385:$P$434,A39offset,$E1279)-INDEX('PTRM input'!$G$277:$P$326,A39offset,$E1279))*OFFSET($F$7,0,$E1279))-SUM($G1279:AE1279))*(OFFSET('PTRM input'!$G$477,0,$E1279-1)/A39taxstdlife))))</f>
        <v>0</v>
      </c>
      <c r="AG1279" s="251">
        <f ca="1">IF(A39taxstdlife="n/a","n/a",IF(A39taxstdlife="",0,IF(AG$3&gt;(A39stdlife+$E1279),((INDEX('PTRM input'!$G$385:$P$434,A39offset,$E1279)-INDEX('PTRM input'!$G$277:$P$326,A39offset,$E1279))*OFFSET($F$7,0,$E1279))-SUM($G1279:AF1279),(((INDEX('PTRM input'!$G$385:$P$434,A39offset,$E1279)-INDEX('PTRM input'!$G$277:$P$326,A39offset,$E1279))*OFFSET($F$7,0,$E1279))-SUM($G1279:AF1279))*(OFFSET('PTRM input'!$G$477,0,$E1279-1)/A39taxstdlife))))</f>
        <v>0</v>
      </c>
      <c r="AH1279" s="251">
        <f ca="1">IF(A39taxstdlife="n/a","n/a",IF(A39taxstdlife="",0,IF(AH$3&gt;(A39stdlife+$E1279),((INDEX('PTRM input'!$G$385:$P$434,A39offset,$E1279)-INDEX('PTRM input'!$G$277:$P$326,A39offset,$E1279))*OFFSET($F$7,0,$E1279))-SUM($G1279:AG1279),(((INDEX('PTRM input'!$G$385:$P$434,A39offset,$E1279)-INDEX('PTRM input'!$G$277:$P$326,A39offset,$E1279))*OFFSET($F$7,0,$E1279))-SUM($G1279:AG1279))*(OFFSET('PTRM input'!$G$477,0,$E1279-1)/A39taxstdlife))))</f>
        <v>0</v>
      </c>
      <c r="AI1279" s="251">
        <f ca="1">IF(A39taxstdlife="n/a","n/a",IF(A39taxstdlife="",0,IF(AI$3&gt;(A39stdlife+$E1279),((INDEX('PTRM input'!$G$385:$P$434,A39offset,$E1279)-INDEX('PTRM input'!$G$277:$P$326,A39offset,$E1279))*OFFSET($F$7,0,$E1279))-SUM($G1279:AH1279),(((INDEX('PTRM input'!$G$385:$P$434,A39offset,$E1279)-INDEX('PTRM input'!$G$277:$P$326,A39offset,$E1279))*OFFSET($F$7,0,$E1279))-SUM($G1279:AH1279))*(OFFSET('PTRM input'!$G$477,0,$E1279-1)/A39taxstdlife))))</f>
        <v>0</v>
      </c>
      <c r="AJ1279" s="251">
        <f ca="1">IF(A39taxstdlife="n/a","n/a",IF(A39taxstdlife="",0,IF(AJ$3&gt;(A39stdlife+$E1279),((INDEX('PTRM input'!$G$385:$P$434,A39offset,$E1279)-INDEX('PTRM input'!$G$277:$P$326,A39offset,$E1279))*OFFSET($F$7,0,$E1279))-SUM($G1279:AI1279),(((INDEX('PTRM input'!$G$385:$P$434,A39offset,$E1279)-INDEX('PTRM input'!$G$277:$P$326,A39offset,$E1279))*OFFSET($F$7,0,$E1279))-SUM($G1279:AI1279))*(OFFSET('PTRM input'!$G$477,0,$E1279-1)/A39taxstdlife))))</f>
        <v>0</v>
      </c>
      <c r="AK1279" s="251">
        <f ca="1">IF(A39taxstdlife="n/a","n/a",IF(A39taxstdlife="",0,IF(AK$3&gt;(A39stdlife+$E1279),((INDEX('PTRM input'!$G$385:$P$434,A39offset,$E1279)-INDEX('PTRM input'!$G$277:$P$326,A39offset,$E1279))*OFFSET($F$7,0,$E1279))-SUM($G1279:AJ1279),(((INDEX('PTRM input'!$G$385:$P$434,A39offset,$E1279)-INDEX('PTRM input'!$G$277:$P$326,A39offset,$E1279))*OFFSET($F$7,0,$E1279))-SUM($G1279:AJ1279))*(OFFSET('PTRM input'!$G$477,0,$E1279-1)/A39taxstdlife))))</f>
        <v>0</v>
      </c>
      <c r="AL1279" s="251">
        <f ca="1">IF(A39taxstdlife="n/a","n/a",IF(A39taxstdlife="",0,IF(AL$3&gt;(A39stdlife+$E1279),((INDEX('PTRM input'!$G$385:$P$434,A39offset,$E1279)-INDEX('PTRM input'!$G$277:$P$326,A39offset,$E1279))*OFFSET($F$7,0,$E1279))-SUM($G1279:AK1279),(((INDEX('PTRM input'!$G$385:$P$434,A39offset,$E1279)-INDEX('PTRM input'!$G$277:$P$326,A39offset,$E1279))*OFFSET($F$7,0,$E1279))-SUM($G1279:AK1279))*(OFFSET('PTRM input'!$G$477,0,$E1279-1)/A39taxstdlife))))</f>
        <v>0</v>
      </c>
      <c r="AM1279" s="251">
        <f ca="1">IF(A39taxstdlife="n/a","n/a",IF(A39taxstdlife="",0,IF(AM$3&gt;(A39stdlife+$E1279),((INDEX('PTRM input'!$G$385:$P$434,A39offset,$E1279)-INDEX('PTRM input'!$G$277:$P$326,A39offset,$E1279))*OFFSET($F$7,0,$E1279))-SUM($G1279:AL1279),(((INDEX('PTRM input'!$G$385:$P$434,A39offset,$E1279)-INDEX('PTRM input'!$G$277:$P$326,A39offset,$E1279))*OFFSET($F$7,0,$E1279))-SUM($G1279:AL1279))*(OFFSET('PTRM input'!$G$477,0,$E1279-1)/A39taxstdlife))))</f>
        <v>0</v>
      </c>
      <c r="AN1279" s="251">
        <f ca="1">IF(A39taxstdlife="n/a","n/a",IF(A39taxstdlife="",0,IF(AN$3&gt;(A39stdlife+$E1279),((INDEX('PTRM input'!$G$385:$P$434,A39offset,$E1279)-INDEX('PTRM input'!$G$277:$P$326,A39offset,$E1279))*OFFSET($F$7,0,$E1279))-SUM($G1279:AM1279),(((INDEX('PTRM input'!$G$385:$P$434,A39offset,$E1279)-INDEX('PTRM input'!$G$277:$P$326,A39offset,$E1279))*OFFSET($F$7,0,$E1279))-SUM($G1279:AM1279))*(OFFSET('PTRM input'!$G$477,0,$E1279-1)/A39taxstdlife))))</f>
        <v>0</v>
      </c>
      <c r="AO1279" s="251">
        <f ca="1">IF(A39taxstdlife="n/a","n/a",IF(A39taxstdlife="",0,IF(AO$3&gt;(A39stdlife+$E1279),((INDEX('PTRM input'!$G$385:$P$434,A39offset,$E1279)-INDEX('PTRM input'!$G$277:$P$326,A39offset,$E1279))*OFFSET($F$7,0,$E1279))-SUM($G1279:AN1279),(((INDEX('PTRM input'!$G$385:$P$434,A39offset,$E1279)-INDEX('PTRM input'!$G$277:$P$326,A39offset,$E1279))*OFFSET($F$7,0,$E1279))-SUM($G1279:AN1279))*(OFFSET('PTRM input'!$G$477,0,$E1279-1)/A39taxstdlife))))</f>
        <v>0</v>
      </c>
      <c r="AP1279" s="251">
        <f ca="1">IF(A39taxstdlife="n/a","n/a",IF(A39taxstdlife="",0,IF(AP$3&gt;(A39stdlife+$E1279),((INDEX('PTRM input'!$G$385:$P$434,A39offset,$E1279)-INDEX('PTRM input'!$G$277:$P$326,A39offset,$E1279))*OFFSET($F$7,0,$E1279))-SUM($G1279:AO1279),(((INDEX('PTRM input'!$G$385:$P$434,A39offset,$E1279)-INDEX('PTRM input'!$G$277:$P$326,A39offset,$E1279))*OFFSET($F$7,0,$E1279))-SUM($G1279:AO1279))*(OFFSET('PTRM input'!$G$477,0,$E1279-1)/A39taxstdlife))))</f>
        <v>0</v>
      </c>
      <c r="AQ1279" s="251">
        <f ca="1">IF(A39taxstdlife="n/a","n/a",IF(A39taxstdlife="",0,IF(AQ$3&gt;(A39stdlife+$E1279),((INDEX('PTRM input'!$G$385:$P$434,A39offset,$E1279)-INDEX('PTRM input'!$G$277:$P$326,A39offset,$E1279))*OFFSET($F$7,0,$E1279))-SUM($G1279:AP1279),(((INDEX('PTRM input'!$G$385:$P$434,A39offset,$E1279)-INDEX('PTRM input'!$G$277:$P$326,A39offset,$E1279))*OFFSET($F$7,0,$E1279))-SUM($G1279:AP1279))*(OFFSET('PTRM input'!$G$477,0,$E1279-1)/A39taxstdlife))))</f>
        <v>0</v>
      </c>
      <c r="AR1279" s="251">
        <f ca="1">IF(A39taxstdlife="n/a","n/a",IF(A39taxstdlife="",0,IF(AR$3&gt;(A39stdlife+$E1279),((INDEX('PTRM input'!$G$385:$P$434,A39offset,$E1279)-INDEX('PTRM input'!$G$277:$P$326,A39offset,$E1279))*OFFSET($F$7,0,$E1279))-SUM($G1279:AQ1279),(((INDEX('PTRM input'!$G$385:$P$434,A39offset,$E1279)-INDEX('PTRM input'!$G$277:$P$326,A39offset,$E1279))*OFFSET($F$7,0,$E1279))-SUM($G1279:AQ1279))*(OFFSET('PTRM input'!$G$477,0,$E1279-1)/A39taxstdlife))))</f>
        <v>0</v>
      </c>
      <c r="AS1279" s="251">
        <f ca="1">IF(A39taxstdlife="n/a","n/a",IF(A39taxstdlife="",0,IF(AS$3&gt;(A39stdlife+$E1279),((INDEX('PTRM input'!$G$385:$P$434,A39offset,$E1279)-INDEX('PTRM input'!$G$277:$P$326,A39offset,$E1279))*OFFSET($F$7,0,$E1279))-SUM($G1279:AR1279),(((INDEX('PTRM input'!$G$385:$P$434,A39offset,$E1279)-INDEX('PTRM input'!$G$277:$P$326,A39offset,$E1279))*OFFSET($F$7,0,$E1279))-SUM($G1279:AR1279))*(OFFSET('PTRM input'!$G$477,0,$E1279-1)/A39taxstdlife))))</f>
        <v>0</v>
      </c>
      <c r="AT1279" s="251">
        <f ca="1">IF(A39taxstdlife="n/a","n/a",IF(A39taxstdlife="",0,IF(AT$3&gt;(A39stdlife+$E1279),((INDEX('PTRM input'!$G$385:$P$434,A39offset,$E1279)-INDEX('PTRM input'!$G$277:$P$326,A39offset,$E1279))*OFFSET($F$7,0,$E1279))-SUM($G1279:AS1279),(((INDEX('PTRM input'!$G$385:$P$434,A39offset,$E1279)-INDEX('PTRM input'!$G$277:$P$326,A39offset,$E1279))*OFFSET($F$7,0,$E1279))-SUM($G1279:AS1279))*(OFFSET('PTRM input'!$G$477,0,$E1279-1)/A39taxstdlife))))</f>
        <v>0</v>
      </c>
      <c r="AU1279" s="251">
        <f ca="1">IF(A39taxstdlife="n/a","n/a",IF(A39taxstdlife="",0,IF(AU$3&gt;(A39stdlife+$E1279),((INDEX('PTRM input'!$G$385:$P$434,A39offset,$E1279)-INDEX('PTRM input'!$G$277:$P$326,A39offset,$E1279))*OFFSET($F$7,0,$E1279))-SUM($G1279:AT1279),(((INDEX('PTRM input'!$G$385:$P$434,A39offset,$E1279)-INDEX('PTRM input'!$G$277:$P$326,A39offset,$E1279))*OFFSET($F$7,0,$E1279))-SUM($G1279:AT1279))*(OFFSET('PTRM input'!$G$477,0,$E1279-1)/A39taxstdlife))))</f>
        <v>0</v>
      </c>
      <c r="AV1279" s="251">
        <f ca="1">IF(A39taxstdlife="n/a","n/a",IF(A39taxstdlife="",0,IF(AV$3&gt;(A39stdlife+$E1279),((INDEX('PTRM input'!$G$385:$P$434,A39offset,$E1279)-INDEX('PTRM input'!$G$277:$P$326,A39offset,$E1279))*OFFSET($F$7,0,$E1279))-SUM($G1279:AU1279),(((INDEX('PTRM input'!$G$385:$P$434,A39offset,$E1279)-INDEX('PTRM input'!$G$277:$P$326,A39offset,$E1279))*OFFSET($F$7,0,$E1279))-SUM($G1279:AU1279))*(OFFSET('PTRM input'!$G$477,0,$E1279-1)/A39taxstdlife))))</f>
        <v>0</v>
      </c>
      <c r="AW1279" s="251">
        <f ca="1">IF(A39taxstdlife="n/a","n/a",IF(A39taxstdlife="",0,IF(AW$3&gt;(A39stdlife+$E1279),((INDEX('PTRM input'!$G$385:$P$434,A39offset,$E1279)-INDEX('PTRM input'!$G$277:$P$326,A39offset,$E1279))*OFFSET($F$7,0,$E1279))-SUM($G1279:AV1279),(((INDEX('PTRM input'!$G$385:$P$434,A39offset,$E1279)-INDEX('PTRM input'!$G$277:$P$326,A39offset,$E1279))*OFFSET($F$7,0,$E1279))-SUM($G1279:AV1279))*(OFFSET('PTRM input'!$G$477,0,$E1279-1)/A39taxstdlife))))</f>
        <v>0</v>
      </c>
      <c r="AX1279" s="251">
        <f ca="1">IF(A39taxstdlife="n/a","n/a",IF(A39taxstdlife="",0,IF(AX$3&gt;(A39stdlife+$E1279),((INDEX('PTRM input'!$G$385:$P$434,A39offset,$E1279)-INDEX('PTRM input'!$G$277:$P$326,A39offset,$E1279))*OFFSET($F$7,0,$E1279))-SUM($G1279:AW1279),(((INDEX('PTRM input'!$G$385:$P$434,A39offset,$E1279)-INDEX('PTRM input'!$G$277:$P$326,A39offset,$E1279))*OFFSET($F$7,0,$E1279))-SUM($G1279:AW1279))*(OFFSET('PTRM input'!$G$477,0,$E1279-1)/A39taxstdlife))))</f>
        <v>0</v>
      </c>
      <c r="AY1279" s="251">
        <f ca="1">IF(A39taxstdlife="n/a","n/a",IF(A39taxstdlife="",0,IF(AY$3&gt;(A39stdlife+$E1279),((INDEX('PTRM input'!$G$385:$P$434,A39offset,$E1279)-INDEX('PTRM input'!$G$277:$P$326,A39offset,$E1279))*OFFSET($F$7,0,$E1279))-SUM($G1279:AX1279),(((INDEX('PTRM input'!$G$385:$P$434,A39offset,$E1279)-INDEX('PTRM input'!$G$277:$P$326,A39offset,$E1279))*OFFSET($F$7,0,$E1279))-SUM($G1279:AX1279))*(OFFSET('PTRM input'!$G$477,0,$E1279-1)/A39taxstdlife))))</f>
        <v>0</v>
      </c>
      <c r="AZ1279" s="251">
        <f ca="1">IF(A39taxstdlife="n/a","n/a",IF(A39taxstdlife="",0,IF(AZ$3&gt;(A39stdlife+$E1279),((INDEX('PTRM input'!$G$385:$P$434,A39offset,$E1279)-INDEX('PTRM input'!$G$277:$P$326,A39offset,$E1279))*OFFSET($F$7,0,$E1279))-SUM($G1279:AY1279),(((INDEX('PTRM input'!$G$385:$P$434,A39offset,$E1279)-INDEX('PTRM input'!$G$277:$P$326,A39offset,$E1279))*OFFSET($F$7,0,$E1279))-SUM($G1279:AY1279))*(OFFSET('PTRM input'!$G$477,0,$E1279-1)/A39taxstdlife))))</f>
        <v>0</v>
      </c>
      <c r="BA1279" s="251">
        <f ca="1">IF(A39taxstdlife="n/a","n/a",IF(A39taxstdlife="",0,IF(BA$3&gt;(A39stdlife+$E1279),((INDEX('PTRM input'!$G$385:$P$434,A39offset,$E1279)-INDEX('PTRM input'!$G$277:$P$326,A39offset,$E1279))*OFFSET($F$7,0,$E1279))-SUM($G1279:AZ1279),(((INDEX('PTRM input'!$G$385:$P$434,A39offset,$E1279)-INDEX('PTRM input'!$G$277:$P$326,A39offset,$E1279))*OFFSET($F$7,0,$E1279))-SUM($G1279:AZ1279))*(OFFSET('PTRM input'!$G$477,0,$E1279-1)/A39taxstdlife))))</f>
        <v>0</v>
      </c>
      <c r="BB1279" s="251">
        <f ca="1">IF(A39taxstdlife="n/a","n/a",IF(A39taxstdlife="",0,IF(BB$3&gt;(A39stdlife+$E1279),((INDEX('PTRM input'!$G$385:$P$434,A39offset,$E1279)-INDEX('PTRM input'!$G$277:$P$326,A39offset,$E1279))*OFFSET($F$7,0,$E1279))-SUM($G1279:BA1279),(((INDEX('PTRM input'!$G$385:$P$434,A39offset,$E1279)-INDEX('PTRM input'!$G$277:$P$326,A39offset,$E1279))*OFFSET($F$7,0,$E1279))-SUM($G1279:BA1279))*(OFFSET('PTRM input'!$G$477,0,$E1279-1)/A39taxstdlife))))</f>
        <v>0</v>
      </c>
      <c r="BC1279" s="251">
        <f ca="1">IF(A39taxstdlife="n/a","n/a",IF(A39taxstdlife="",0,IF(BC$3&gt;(A39stdlife+$E1279),((INDEX('PTRM input'!$G$385:$P$434,A39offset,$E1279)-INDEX('PTRM input'!$G$277:$P$326,A39offset,$E1279))*OFFSET($F$7,0,$E1279))-SUM($G1279:BB1279),(((INDEX('PTRM input'!$G$385:$P$434,A39offset,$E1279)-INDEX('PTRM input'!$G$277:$P$326,A39offset,$E1279))*OFFSET($F$7,0,$E1279))-SUM($G1279:BB1279))*(OFFSET('PTRM input'!$G$477,0,$E1279-1)/A39taxstdlife))))</f>
        <v>0</v>
      </c>
      <c r="BD1279" s="251">
        <f ca="1">IF(A39taxstdlife="n/a","n/a",IF(A39taxstdlife="",0,IF(BD$3&gt;(A39stdlife+$E1279),((INDEX('PTRM input'!$G$385:$P$434,A39offset,$E1279)-INDEX('PTRM input'!$G$277:$P$326,A39offset,$E1279))*OFFSET($F$7,0,$E1279))-SUM($G1279:BC1279),(((INDEX('PTRM input'!$G$385:$P$434,A39offset,$E1279)-INDEX('PTRM input'!$G$277:$P$326,A39offset,$E1279))*OFFSET($F$7,0,$E1279))-SUM($G1279:BC1279))*(OFFSET('PTRM input'!$G$477,0,$E1279-1)/A39taxstdlife))))</f>
        <v>0</v>
      </c>
      <c r="BE1279" s="251">
        <f ca="1">IF(A39taxstdlife="n/a","n/a",IF(A39taxstdlife="",0,IF(BE$3&gt;(A39stdlife+$E1279),((INDEX('PTRM input'!$G$385:$P$434,A39offset,$E1279)-INDEX('PTRM input'!$G$277:$P$326,A39offset,$E1279))*OFFSET($F$7,0,$E1279))-SUM($G1279:BD1279),(((INDEX('PTRM input'!$G$385:$P$434,A39offset,$E1279)-INDEX('PTRM input'!$G$277:$P$326,A39offset,$E1279))*OFFSET($F$7,0,$E1279))-SUM($G1279:BD1279))*(OFFSET('PTRM input'!$G$477,0,$E1279-1)/A39taxstdlife))))</f>
        <v>0</v>
      </c>
      <c r="BF1279" s="251">
        <f ca="1">IF(A39taxstdlife="n/a","n/a",IF(A39taxstdlife="",0,IF(BF$3&gt;(A39stdlife+$E1279),((INDEX('PTRM input'!$G$385:$P$434,A39offset,$E1279)-INDEX('PTRM input'!$G$277:$P$326,A39offset,$E1279))*OFFSET($F$7,0,$E1279))-SUM($G1279:BE1279),(((INDEX('PTRM input'!$G$385:$P$434,A39offset,$E1279)-INDEX('PTRM input'!$G$277:$P$326,A39offset,$E1279))*OFFSET($F$7,0,$E1279))-SUM($G1279:BE1279))*(OFFSET('PTRM input'!$G$477,0,$E1279-1)/A39taxstdlife))))</f>
        <v>0</v>
      </c>
      <c r="BG1279" s="251">
        <f ca="1">IF(A39taxstdlife="n/a","n/a",IF(A39taxstdlife="",0,IF(BG$3&gt;(A39stdlife+$E1279),((INDEX('PTRM input'!$G$385:$P$434,A39offset,$E1279)-INDEX('PTRM input'!$G$277:$P$326,A39offset,$E1279))*OFFSET($F$7,0,$E1279))-SUM($G1279:BF1279),(((INDEX('PTRM input'!$G$385:$P$434,A39offset,$E1279)-INDEX('PTRM input'!$G$277:$P$326,A39offset,$E1279))*OFFSET($F$7,0,$E1279))-SUM($G1279:BF1279))*(OFFSET('PTRM input'!$G$477,0,$E1279-1)/A39taxstdlife))))</f>
        <v>0</v>
      </c>
      <c r="BH1279" s="251">
        <f ca="1">IF(A39taxstdlife="n/a","n/a",IF(A39taxstdlife="",0,IF(BH$3&gt;(A39stdlife+$E1279),((INDEX('PTRM input'!$G$385:$P$434,A39offset,$E1279)-INDEX('PTRM input'!$G$277:$P$326,A39offset,$E1279))*OFFSET($F$7,0,$E1279))-SUM($G1279:BG1279),(((INDEX('PTRM input'!$G$385:$P$434,A39offset,$E1279)-INDEX('PTRM input'!$G$277:$P$326,A39offset,$E1279))*OFFSET($F$7,0,$E1279))-SUM($G1279:BG1279))*(OFFSET('PTRM input'!$G$477,0,$E1279-1)/A39taxstdlife))))</f>
        <v>0</v>
      </c>
      <c r="BI1279" s="251">
        <f ca="1">IF(A39taxstdlife="n/a","n/a",IF(A39taxstdlife="",0,IF(BI$3&gt;(A39stdlife+$E1279),((INDEX('PTRM input'!$G$385:$P$434,A39offset,$E1279)-INDEX('PTRM input'!$G$277:$P$326,A39offset,$E1279))*OFFSET($F$7,0,$E1279))-SUM($G1279:BH1279),(((INDEX('PTRM input'!$G$385:$P$434,A39offset,$E1279)-INDEX('PTRM input'!$G$277:$P$326,A39offset,$E1279))*OFFSET($F$7,0,$E1279))-SUM($G1279:BH1279))*(OFFSET('PTRM input'!$G$477,0,$E1279-1)/A39taxstdlife))))</f>
        <v>0</v>
      </c>
      <c r="BJ1279" s="116"/>
      <c r="BK1279" s="116"/>
      <c r="BL1279" s="116"/>
      <c r="BM1279" s="116"/>
    </row>
    <row r="1280" spans="1:65" ht="12.75" hidden="1" customHeight="1" outlineLevel="2">
      <c r="A1280" s="366"/>
      <c r="B1280" s="19"/>
      <c r="C1280" s="18"/>
      <c r="D1280" s="760"/>
      <c r="E1280" s="86">
        <v>5</v>
      </c>
      <c r="F1280" s="356"/>
      <c r="G1280" s="434"/>
      <c r="H1280" s="435"/>
      <c r="I1280" s="435"/>
      <c r="J1280" s="435"/>
      <c r="K1280" s="619"/>
      <c r="L1280" s="251">
        <f ca="1">IF(A39taxstdlife="n/a","n/a",IF(A39taxstdlife="",0,IF(L$3&gt;(A39stdlife+$E1280),((INDEX('PTRM input'!$G$385:$P$434,A39offset,$E1280)-INDEX('PTRM input'!$G$277:$P$326,A39offset,$E1280))*OFFSET($F$7,0,$E1280))-SUM($G1280:K1280),(((INDEX('PTRM input'!$G$385:$P$434,A39offset,$E1280)-INDEX('PTRM input'!$G$277:$P$326,A39offset,$E1280))*OFFSET($F$7,0,$E1280))-SUM($G1280:K1280))*(OFFSET('PTRM input'!$G$477,0,$E1280-1)/A39taxstdlife))))</f>
        <v>0</v>
      </c>
      <c r="M1280" s="251">
        <f ca="1">IF(A39taxstdlife="n/a","n/a",IF(A39taxstdlife="",0,IF(M$3&gt;(A39stdlife+$E1280),((INDEX('PTRM input'!$G$385:$P$434,A39offset,$E1280)-INDEX('PTRM input'!$G$277:$P$326,A39offset,$E1280))*OFFSET($F$7,0,$E1280))-SUM($G1280:L1280),(((INDEX('PTRM input'!$G$385:$P$434,A39offset,$E1280)-INDEX('PTRM input'!$G$277:$P$326,A39offset,$E1280))*OFFSET($F$7,0,$E1280))-SUM($G1280:L1280))*(OFFSET('PTRM input'!$G$477,0,$E1280-1)/A39taxstdlife))))</f>
        <v>0</v>
      </c>
      <c r="N1280" s="251">
        <f ca="1">IF(A39taxstdlife="n/a","n/a",IF(A39taxstdlife="",0,IF(N$3&gt;(A39stdlife+$E1280),((INDEX('PTRM input'!$G$385:$P$434,A39offset,$E1280)-INDEX('PTRM input'!$G$277:$P$326,A39offset,$E1280))*OFFSET($F$7,0,$E1280))-SUM($G1280:M1280),(((INDEX('PTRM input'!$G$385:$P$434,A39offset,$E1280)-INDEX('PTRM input'!$G$277:$P$326,A39offset,$E1280))*OFFSET($F$7,0,$E1280))-SUM($G1280:M1280))*(OFFSET('PTRM input'!$G$477,0,$E1280-1)/A39taxstdlife))))</f>
        <v>0</v>
      </c>
      <c r="O1280" s="251">
        <f ca="1">IF(A39taxstdlife="n/a","n/a",IF(A39taxstdlife="",0,IF(O$3&gt;(A39stdlife+$E1280),((INDEX('PTRM input'!$G$385:$P$434,A39offset,$E1280)-INDEX('PTRM input'!$G$277:$P$326,A39offset,$E1280))*OFFSET($F$7,0,$E1280))-SUM($G1280:N1280),(((INDEX('PTRM input'!$G$385:$P$434,A39offset,$E1280)-INDEX('PTRM input'!$G$277:$P$326,A39offset,$E1280))*OFFSET($F$7,0,$E1280))-SUM($G1280:N1280))*(OFFSET('PTRM input'!$G$477,0,$E1280-1)/A39taxstdlife))))</f>
        <v>0</v>
      </c>
      <c r="P1280" s="251">
        <f ca="1">IF(A39taxstdlife="n/a","n/a",IF(A39taxstdlife="",0,IF(P$3&gt;(A39stdlife+$E1280),((INDEX('PTRM input'!$G$385:$P$434,A39offset,$E1280)-INDEX('PTRM input'!$G$277:$P$326,A39offset,$E1280))*OFFSET($F$7,0,$E1280))-SUM($G1280:O1280),(((INDEX('PTRM input'!$G$385:$P$434,A39offset,$E1280)-INDEX('PTRM input'!$G$277:$P$326,A39offset,$E1280))*OFFSET($F$7,0,$E1280))-SUM($G1280:O1280))*(OFFSET('PTRM input'!$G$477,0,$E1280-1)/A39taxstdlife))))</f>
        <v>0</v>
      </c>
      <c r="Q1280" s="251">
        <f ca="1">IF(A39taxstdlife="n/a","n/a",IF(A39taxstdlife="",0,IF(Q$3&gt;(A39stdlife+$E1280),((INDEX('PTRM input'!$G$385:$P$434,A39offset,$E1280)-INDEX('PTRM input'!$G$277:$P$326,A39offset,$E1280))*OFFSET($F$7,0,$E1280))-SUM($G1280:P1280),(((INDEX('PTRM input'!$G$385:$P$434,A39offset,$E1280)-INDEX('PTRM input'!$G$277:$P$326,A39offset,$E1280))*OFFSET($F$7,0,$E1280))-SUM($G1280:P1280))*(OFFSET('PTRM input'!$G$477,0,$E1280-1)/A39taxstdlife))))</f>
        <v>0</v>
      </c>
      <c r="R1280" s="251">
        <f ca="1">IF(A39taxstdlife="n/a","n/a",IF(A39taxstdlife="",0,IF(R$3&gt;(A39stdlife+$E1280),((INDEX('PTRM input'!$G$385:$P$434,A39offset,$E1280)-INDEX('PTRM input'!$G$277:$P$326,A39offset,$E1280))*OFFSET($F$7,0,$E1280))-SUM($G1280:Q1280),(((INDEX('PTRM input'!$G$385:$P$434,A39offset,$E1280)-INDEX('PTRM input'!$G$277:$P$326,A39offset,$E1280))*OFFSET($F$7,0,$E1280))-SUM($G1280:Q1280))*(OFFSET('PTRM input'!$G$477,0,$E1280-1)/A39taxstdlife))))</f>
        <v>0</v>
      </c>
      <c r="S1280" s="251">
        <f ca="1">IF(A39taxstdlife="n/a","n/a",IF(A39taxstdlife="",0,IF(S$3&gt;(A39stdlife+$E1280),((INDEX('PTRM input'!$G$385:$P$434,A39offset,$E1280)-INDEX('PTRM input'!$G$277:$P$326,A39offset,$E1280))*OFFSET($F$7,0,$E1280))-SUM($G1280:R1280),(((INDEX('PTRM input'!$G$385:$P$434,A39offset,$E1280)-INDEX('PTRM input'!$G$277:$P$326,A39offset,$E1280))*OFFSET($F$7,0,$E1280))-SUM($G1280:R1280))*(OFFSET('PTRM input'!$G$477,0,$E1280-1)/A39taxstdlife))))</f>
        <v>0</v>
      </c>
      <c r="T1280" s="251">
        <f ca="1">IF(A39taxstdlife="n/a","n/a",IF(A39taxstdlife="",0,IF(T$3&gt;(A39stdlife+$E1280),((INDEX('PTRM input'!$G$385:$P$434,A39offset,$E1280)-INDEX('PTRM input'!$G$277:$P$326,A39offset,$E1280))*OFFSET($F$7,0,$E1280))-SUM($G1280:S1280),(((INDEX('PTRM input'!$G$385:$P$434,A39offset,$E1280)-INDEX('PTRM input'!$G$277:$P$326,A39offset,$E1280))*OFFSET($F$7,0,$E1280))-SUM($G1280:S1280))*(OFFSET('PTRM input'!$G$477,0,$E1280-1)/A39taxstdlife))))</f>
        <v>0</v>
      </c>
      <c r="U1280" s="251">
        <f ca="1">IF(A39taxstdlife="n/a","n/a",IF(A39taxstdlife="",0,IF(U$3&gt;(A39stdlife+$E1280),((INDEX('PTRM input'!$G$385:$P$434,A39offset,$E1280)-INDEX('PTRM input'!$G$277:$P$326,A39offset,$E1280))*OFFSET($F$7,0,$E1280))-SUM($G1280:T1280),(((INDEX('PTRM input'!$G$385:$P$434,A39offset,$E1280)-INDEX('PTRM input'!$G$277:$P$326,A39offset,$E1280))*OFFSET($F$7,0,$E1280))-SUM($G1280:T1280))*(OFFSET('PTRM input'!$G$477,0,$E1280-1)/A39taxstdlife))))</f>
        <v>0</v>
      </c>
      <c r="V1280" s="251">
        <f ca="1">IF(A39taxstdlife="n/a","n/a",IF(A39taxstdlife="",0,IF(V$3&gt;(A39stdlife+$E1280),((INDEX('PTRM input'!$G$385:$P$434,A39offset,$E1280)-INDEX('PTRM input'!$G$277:$P$326,A39offset,$E1280))*OFFSET($F$7,0,$E1280))-SUM($G1280:U1280),(((INDEX('PTRM input'!$G$385:$P$434,A39offset,$E1280)-INDEX('PTRM input'!$G$277:$P$326,A39offset,$E1280))*OFFSET($F$7,0,$E1280))-SUM($G1280:U1280))*(OFFSET('PTRM input'!$G$477,0,$E1280-1)/A39taxstdlife))))</f>
        <v>0</v>
      </c>
      <c r="W1280" s="251">
        <f ca="1">IF(A39taxstdlife="n/a","n/a",IF(A39taxstdlife="",0,IF(W$3&gt;(A39stdlife+$E1280),((INDEX('PTRM input'!$G$385:$P$434,A39offset,$E1280)-INDEX('PTRM input'!$G$277:$P$326,A39offset,$E1280))*OFFSET($F$7,0,$E1280))-SUM($G1280:V1280),(((INDEX('PTRM input'!$G$385:$P$434,A39offset,$E1280)-INDEX('PTRM input'!$G$277:$P$326,A39offset,$E1280))*OFFSET($F$7,0,$E1280))-SUM($G1280:V1280))*(OFFSET('PTRM input'!$G$477,0,$E1280-1)/A39taxstdlife))))</f>
        <v>0</v>
      </c>
      <c r="X1280" s="251">
        <f ca="1">IF(A39taxstdlife="n/a","n/a",IF(A39taxstdlife="",0,IF(X$3&gt;(A39stdlife+$E1280),((INDEX('PTRM input'!$G$385:$P$434,A39offset,$E1280)-INDEX('PTRM input'!$G$277:$P$326,A39offset,$E1280))*OFFSET($F$7,0,$E1280))-SUM($G1280:W1280),(((INDEX('PTRM input'!$G$385:$P$434,A39offset,$E1280)-INDEX('PTRM input'!$G$277:$P$326,A39offset,$E1280))*OFFSET($F$7,0,$E1280))-SUM($G1280:W1280))*(OFFSET('PTRM input'!$G$477,0,$E1280-1)/A39taxstdlife))))</f>
        <v>0</v>
      </c>
      <c r="Y1280" s="251">
        <f ca="1">IF(A39taxstdlife="n/a","n/a",IF(A39taxstdlife="",0,IF(Y$3&gt;(A39stdlife+$E1280),((INDEX('PTRM input'!$G$385:$P$434,A39offset,$E1280)-INDEX('PTRM input'!$G$277:$P$326,A39offset,$E1280))*OFFSET($F$7,0,$E1280))-SUM($G1280:X1280),(((INDEX('PTRM input'!$G$385:$P$434,A39offset,$E1280)-INDEX('PTRM input'!$G$277:$P$326,A39offset,$E1280))*OFFSET($F$7,0,$E1280))-SUM($G1280:X1280))*(OFFSET('PTRM input'!$G$477,0,$E1280-1)/A39taxstdlife))))</f>
        <v>0</v>
      </c>
      <c r="Z1280" s="251">
        <f ca="1">IF(A39taxstdlife="n/a","n/a",IF(A39taxstdlife="",0,IF(Z$3&gt;(A39stdlife+$E1280),((INDEX('PTRM input'!$G$385:$P$434,A39offset,$E1280)-INDEX('PTRM input'!$G$277:$P$326,A39offset,$E1280))*OFFSET($F$7,0,$E1280))-SUM($G1280:Y1280),(((INDEX('PTRM input'!$G$385:$P$434,A39offset,$E1280)-INDEX('PTRM input'!$G$277:$P$326,A39offset,$E1280))*OFFSET($F$7,0,$E1280))-SUM($G1280:Y1280))*(OFFSET('PTRM input'!$G$477,0,$E1280-1)/A39taxstdlife))))</f>
        <v>0</v>
      </c>
      <c r="AA1280" s="251">
        <f ca="1">IF(A39taxstdlife="n/a","n/a",IF(A39taxstdlife="",0,IF(AA$3&gt;(A39stdlife+$E1280),((INDEX('PTRM input'!$G$385:$P$434,A39offset,$E1280)-INDEX('PTRM input'!$G$277:$P$326,A39offset,$E1280))*OFFSET($F$7,0,$E1280))-SUM($G1280:Z1280),(((INDEX('PTRM input'!$G$385:$P$434,A39offset,$E1280)-INDEX('PTRM input'!$G$277:$P$326,A39offset,$E1280))*OFFSET($F$7,0,$E1280))-SUM($G1280:Z1280))*(OFFSET('PTRM input'!$G$477,0,$E1280-1)/A39taxstdlife))))</f>
        <v>0</v>
      </c>
      <c r="AB1280" s="251">
        <f ca="1">IF(A39taxstdlife="n/a","n/a",IF(A39taxstdlife="",0,IF(AB$3&gt;(A39stdlife+$E1280),((INDEX('PTRM input'!$G$385:$P$434,A39offset,$E1280)-INDEX('PTRM input'!$G$277:$P$326,A39offset,$E1280))*OFFSET($F$7,0,$E1280))-SUM($G1280:AA1280),(((INDEX('PTRM input'!$G$385:$P$434,A39offset,$E1280)-INDEX('PTRM input'!$G$277:$P$326,A39offset,$E1280))*OFFSET($F$7,0,$E1280))-SUM($G1280:AA1280))*(OFFSET('PTRM input'!$G$477,0,$E1280-1)/A39taxstdlife))))</f>
        <v>0</v>
      </c>
      <c r="AC1280" s="251">
        <f ca="1">IF(A39taxstdlife="n/a","n/a",IF(A39taxstdlife="",0,IF(AC$3&gt;(A39stdlife+$E1280),((INDEX('PTRM input'!$G$385:$P$434,A39offset,$E1280)-INDEX('PTRM input'!$G$277:$P$326,A39offset,$E1280))*OFFSET($F$7,0,$E1280))-SUM($G1280:AB1280),(((INDEX('PTRM input'!$G$385:$P$434,A39offset,$E1280)-INDEX('PTRM input'!$G$277:$P$326,A39offset,$E1280))*OFFSET($F$7,0,$E1280))-SUM($G1280:AB1280))*(OFFSET('PTRM input'!$G$477,0,$E1280-1)/A39taxstdlife))))</f>
        <v>0</v>
      </c>
      <c r="AD1280" s="251">
        <f ca="1">IF(A39taxstdlife="n/a","n/a",IF(A39taxstdlife="",0,IF(AD$3&gt;(A39stdlife+$E1280),((INDEX('PTRM input'!$G$385:$P$434,A39offset,$E1280)-INDEX('PTRM input'!$G$277:$P$326,A39offset,$E1280))*OFFSET($F$7,0,$E1280))-SUM($G1280:AC1280),(((INDEX('PTRM input'!$G$385:$P$434,A39offset,$E1280)-INDEX('PTRM input'!$G$277:$P$326,A39offset,$E1280))*OFFSET($F$7,0,$E1280))-SUM($G1280:AC1280))*(OFFSET('PTRM input'!$G$477,0,$E1280-1)/A39taxstdlife))))</f>
        <v>0</v>
      </c>
      <c r="AE1280" s="251">
        <f ca="1">IF(A39taxstdlife="n/a","n/a",IF(A39taxstdlife="",0,IF(AE$3&gt;(A39stdlife+$E1280),((INDEX('PTRM input'!$G$385:$P$434,A39offset,$E1280)-INDEX('PTRM input'!$G$277:$P$326,A39offset,$E1280))*OFFSET($F$7,0,$E1280))-SUM($G1280:AD1280),(((INDEX('PTRM input'!$G$385:$P$434,A39offset,$E1280)-INDEX('PTRM input'!$G$277:$P$326,A39offset,$E1280))*OFFSET($F$7,0,$E1280))-SUM($G1280:AD1280))*(OFFSET('PTRM input'!$G$477,0,$E1280-1)/A39taxstdlife))))</f>
        <v>0</v>
      </c>
      <c r="AF1280" s="251">
        <f ca="1">IF(A39taxstdlife="n/a","n/a",IF(A39taxstdlife="",0,IF(AF$3&gt;(A39stdlife+$E1280),((INDEX('PTRM input'!$G$385:$P$434,A39offset,$E1280)-INDEX('PTRM input'!$G$277:$P$326,A39offset,$E1280))*OFFSET($F$7,0,$E1280))-SUM($G1280:AE1280),(((INDEX('PTRM input'!$G$385:$P$434,A39offset,$E1280)-INDEX('PTRM input'!$G$277:$P$326,A39offset,$E1280))*OFFSET($F$7,0,$E1280))-SUM($G1280:AE1280))*(OFFSET('PTRM input'!$G$477,0,$E1280-1)/A39taxstdlife))))</f>
        <v>0</v>
      </c>
      <c r="AG1280" s="251">
        <f ca="1">IF(A39taxstdlife="n/a","n/a",IF(A39taxstdlife="",0,IF(AG$3&gt;(A39stdlife+$E1280),((INDEX('PTRM input'!$G$385:$P$434,A39offset,$E1280)-INDEX('PTRM input'!$G$277:$P$326,A39offset,$E1280))*OFFSET($F$7,0,$E1280))-SUM($G1280:AF1280),(((INDEX('PTRM input'!$G$385:$P$434,A39offset,$E1280)-INDEX('PTRM input'!$G$277:$P$326,A39offset,$E1280))*OFFSET($F$7,0,$E1280))-SUM($G1280:AF1280))*(OFFSET('PTRM input'!$G$477,0,$E1280-1)/A39taxstdlife))))</f>
        <v>0</v>
      </c>
      <c r="AH1280" s="251">
        <f ca="1">IF(A39taxstdlife="n/a","n/a",IF(A39taxstdlife="",0,IF(AH$3&gt;(A39stdlife+$E1280),((INDEX('PTRM input'!$G$385:$P$434,A39offset,$E1280)-INDEX('PTRM input'!$G$277:$P$326,A39offset,$E1280))*OFFSET($F$7,0,$E1280))-SUM($G1280:AG1280),(((INDEX('PTRM input'!$G$385:$P$434,A39offset,$E1280)-INDEX('PTRM input'!$G$277:$P$326,A39offset,$E1280))*OFFSET($F$7,0,$E1280))-SUM($G1280:AG1280))*(OFFSET('PTRM input'!$G$477,0,$E1280-1)/A39taxstdlife))))</f>
        <v>0</v>
      </c>
      <c r="AI1280" s="251">
        <f ca="1">IF(A39taxstdlife="n/a","n/a",IF(A39taxstdlife="",0,IF(AI$3&gt;(A39stdlife+$E1280),((INDEX('PTRM input'!$G$385:$P$434,A39offset,$E1280)-INDEX('PTRM input'!$G$277:$P$326,A39offset,$E1280))*OFFSET($F$7,0,$E1280))-SUM($G1280:AH1280),(((INDEX('PTRM input'!$G$385:$P$434,A39offset,$E1280)-INDEX('PTRM input'!$G$277:$P$326,A39offset,$E1280))*OFFSET($F$7,0,$E1280))-SUM($G1280:AH1280))*(OFFSET('PTRM input'!$G$477,0,$E1280-1)/A39taxstdlife))))</f>
        <v>0</v>
      </c>
      <c r="AJ1280" s="251">
        <f ca="1">IF(A39taxstdlife="n/a","n/a",IF(A39taxstdlife="",0,IF(AJ$3&gt;(A39stdlife+$E1280),((INDEX('PTRM input'!$G$385:$P$434,A39offset,$E1280)-INDEX('PTRM input'!$G$277:$P$326,A39offset,$E1280))*OFFSET($F$7,0,$E1280))-SUM($G1280:AI1280),(((INDEX('PTRM input'!$G$385:$P$434,A39offset,$E1280)-INDEX('PTRM input'!$G$277:$P$326,A39offset,$E1280))*OFFSET($F$7,0,$E1280))-SUM($G1280:AI1280))*(OFFSET('PTRM input'!$G$477,0,$E1280-1)/A39taxstdlife))))</f>
        <v>0</v>
      </c>
      <c r="AK1280" s="251">
        <f ca="1">IF(A39taxstdlife="n/a","n/a",IF(A39taxstdlife="",0,IF(AK$3&gt;(A39stdlife+$E1280),((INDEX('PTRM input'!$G$385:$P$434,A39offset,$E1280)-INDEX('PTRM input'!$G$277:$P$326,A39offset,$E1280))*OFFSET($F$7,0,$E1280))-SUM($G1280:AJ1280),(((INDEX('PTRM input'!$G$385:$P$434,A39offset,$E1280)-INDEX('PTRM input'!$G$277:$P$326,A39offset,$E1280))*OFFSET($F$7,0,$E1280))-SUM($G1280:AJ1280))*(OFFSET('PTRM input'!$G$477,0,$E1280-1)/A39taxstdlife))))</f>
        <v>0</v>
      </c>
      <c r="AL1280" s="251">
        <f ca="1">IF(A39taxstdlife="n/a","n/a",IF(A39taxstdlife="",0,IF(AL$3&gt;(A39stdlife+$E1280),((INDEX('PTRM input'!$G$385:$P$434,A39offset,$E1280)-INDEX('PTRM input'!$G$277:$P$326,A39offset,$E1280))*OFFSET($F$7,0,$E1280))-SUM($G1280:AK1280),(((INDEX('PTRM input'!$G$385:$P$434,A39offset,$E1280)-INDEX('PTRM input'!$G$277:$P$326,A39offset,$E1280))*OFFSET($F$7,0,$E1280))-SUM($G1280:AK1280))*(OFFSET('PTRM input'!$G$477,0,$E1280-1)/A39taxstdlife))))</f>
        <v>0</v>
      </c>
      <c r="AM1280" s="251">
        <f ca="1">IF(A39taxstdlife="n/a","n/a",IF(A39taxstdlife="",0,IF(AM$3&gt;(A39stdlife+$E1280),((INDEX('PTRM input'!$G$385:$P$434,A39offset,$E1280)-INDEX('PTRM input'!$G$277:$P$326,A39offset,$E1280))*OFFSET($F$7,0,$E1280))-SUM($G1280:AL1280),(((INDEX('PTRM input'!$G$385:$P$434,A39offset,$E1280)-INDEX('PTRM input'!$G$277:$P$326,A39offset,$E1280))*OFFSET($F$7,0,$E1280))-SUM($G1280:AL1280))*(OFFSET('PTRM input'!$G$477,0,$E1280-1)/A39taxstdlife))))</f>
        <v>0</v>
      </c>
      <c r="AN1280" s="251">
        <f ca="1">IF(A39taxstdlife="n/a","n/a",IF(A39taxstdlife="",0,IF(AN$3&gt;(A39stdlife+$E1280),((INDEX('PTRM input'!$G$385:$P$434,A39offset,$E1280)-INDEX('PTRM input'!$G$277:$P$326,A39offset,$E1280))*OFFSET($F$7,0,$E1280))-SUM($G1280:AM1280),(((INDEX('PTRM input'!$G$385:$P$434,A39offset,$E1280)-INDEX('PTRM input'!$G$277:$P$326,A39offset,$E1280))*OFFSET($F$7,0,$E1280))-SUM($G1280:AM1280))*(OFFSET('PTRM input'!$G$477,0,$E1280-1)/A39taxstdlife))))</f>
        <v>0</v>
      </c>
      <c r="AO1280" s="251">
        <f ca="1">IF(A39taxstdlife="n/a","n/a",IF(A39taxstdlife="",0,IF(AO$3&gt;(A39stdlife+$E1280),((INDEX('PTRM input'!$G$385:$P$434,A39offset,$E1280)-INDEX('PTRM input'!$G$277:$P$326,A39offset,$E1280))*OFFSET($F$7,0,$E1280))-SUM($G1280:AN1280),(((INDEX('PTRM input'!$G$385:$P$434,A39offset,$E1280)-INDEX('PTRM input'!$G$277:$P$326,A39offset,$E1280))*OFFSET($F$7,0,$E1280))-SUM($G1280:AN1280))*(OFFSET('PTRM input'!$G$477,0,$E1280-1)/A39taxstdlife))))</f>
        <v>0</v>
      </c>
      <c r="AP1280" s="251">
        <f ca="1">IF(A39taxstdlife="n/a","n/a",IF(A39taxstdlife="",0,IF(AP$3&gt;(A39stdlife+$E1280),((INDEX('PTRM input'!$G$385:$P$434,A39offset,$E1280)-INDEX('PTRM input'!$G$277:$P$326,A39offset,$E1280))*OFFSET($F$7,0,$E1280))-SUM($G1280:AO1280),(((INDEX('PTRM input'!$G$385:$P$434,A39offset,$E1280)-INDEX('PTRM input'!$G$277:$P$326,A39offset,$E1280))*OFFSET($F$7,0,$E1280))-SUM($G1280:AO1280))*(OFFSET('PTRM input'!$G$477,0,$E1280-1)/A39taxstdlife))))</f>
        <v>0</v>
      </c>
      <c r="AQ1280" s="251">
        <f ca="1">IF(A39taxstdlife="n/a","n/a",IF(A39taxstdlife="",0,IF(AQ$3&gt;(A39stdlife+$E1280),((INDEX('PTRM input'!$G$385:$P$434,A39offset,$E1280)-INDEX('PTRM input'!$G$277:$P$326,A39offset,$E1280))*OFFSET($F$7,0,$E1280))-SUM($G1280:AP1280),(((INDEX('PTRM input'!$G$385:$P$434,A39offset,$E1280)-INDEX('PTRM input'!$G$277:$P$326,A39offset,$E1280))*OFFSET($F$7,0,$E1280))-SUM($G1280:AP1280))*(OFFSET('PTRM input'!$G$477,0,$E1280-1)/A39taxstdlife))))</f>
        <v>0</v>
      </c>
      <c r="AR1280" s="251">
        <f ca="1">IF(A39taxstdlife="n/a","n/a",IF(A39taxstdlife="",0,IF(AR$3&gt;(A39stdlife+$E1280),((INDEX('PTRM input'!$G$385:$P$434,A39offset,$E1280)-INDEX('PTRM input'!$G$277:$P$326,A39offset,$E1280))*OFFSET($F$7,0,$E1280))-SUM($G1280:AQ1280),(((INDEX('PTRM input'!$G$385:$P$434,A39offset,$E1280)-INDEX('PTRM input'!$G$277:$P$326,A39offset,$E1280))*OFFSET($F$7,0,$E1280))-SUM($G1280:AQ1280))*(OFFSET('PTRM input'!$G$477,0,$E1280-1)/A39taxstdlife))))</f>
        <v>0</v>
      </c>
      <c r="AS1280" s="251">
        <f ca="1">IF(A39taxstdlife="n/a","n/a",IF(A39taxstdlife="",0,IF(AS$3&gt;(A39stdlife+$E1280),((INDEX('PTRM input'!$G$385:$P$434,A39offset,$E1280)-INDEX('PTRM input'!$G$277:$P$326,A39offset,$E1280))*OFFSET($F$7,0,$E1280))-SUM($G1280:AR1280),(((INDEX('PTRM input'!$G$385:$P$434,A39offset,$E1280)-INDEX('PTRM input'!$G$277:$P$326,A39offset,$E1280))*OFFSET($F$7,0,$E1280))-SUM($G1280:AR1280))*(OFFSET('PTRM input'!$G$477,0,$E1280-1)/A39taxstdlife))))</f>
        <v>0</v>
      </c>
      <c r="AT1280" s="251">
        <f ca="1">IF(A39taxstdlife="n/a","n/a",IF(A39taxstdlife="",0,IF(AT$3&gt;(A39stdlife+$E1280),((INDEX('PTRM input'!$G$385:$P$434,A39offset,$E1280)-INDEX('PTRM input'!$G$277:$P$326,A39offset,$E1280))*OFFSET($F$7,0,$E1280))-SUM($G1280:AS1280),(((INDEX('PTRM input'!$G$385:$P$434,A39offset,$E1280)-INDEX('PTRM input'!$G$277:$P$326,A39offset,$E1280))*OFFSET($F$7,0,$E1280))-SUM($G1280:AS1280))*(OFFSET('PTRM input'!$G$477,0,$E1280-1)/A39taxstdlife))))</f>
        <v>0</v>
      </c>
      <c r="AU1280" s="251">
        <f ca="1">IF(A39taxstdlife="n/a","n/a",IF(A39taxstdlife="",0,IF(AU$3&gt;(A39stdlife+$E1280),((INDEX('PTRM input'!$G$385:$P$434,A39offset,$E1280)-INDEX('PTRM input'!$G$277:$P$326,A39offset,$E1280))*OFFSET($F$7,0,$E1280))-SUM($G1280:AT1280),(((INDEX('PTRM input'!$G$385:$P$434,A39offset,$E1280)-INDEX('PTRM input'!$G$277:$P$326,A39offset,$E1280))*OFFSET($F$7,0,$E1280))-SUM($G1280:AT1280))*(OFFSET('PTRM input'!$G$477,0,$E1280-1)/A39taxstdlife))))</f>
        <v>0</v>
      </c>
      <c r="AV1280" s="251">
        <f ca="1">IF(A39taxstdlife="n/a","n/a",IF(A39taxstdlife="",0,IF(AV$3&gt;(A39stdlife+$E1280),((INDEX('PTRM input'!$G$385:$P$434,A39offset,$E1280)-INDEX('PTRM input'!$G$277:$P$326,A39offset,$E1280))*OFFSET($F$7,0,$E1280))-SUM($G1280:AU1280),(((INDEX('PTRM input'!$G$385:$P$434,A39offset,$E1280)-INDEX('PTRM input'!$G$277:$P$326,A39offset,$E1280))*OFFSET($F$7,0,$E1280))-SUM($G1280:AU1280))*(OFFSET('PTRM input'!$G$477,0,$E1280-1)/A39taxstdlife))))</f>
        <v>0</v>
      </c>
      <c r="AW1280" s="251">
        <f ca="1">IF(A39taxstdlife="n/a","n/a",IF(A39taxstdlife="",0,IF(AW$3&gt;(A39stdlife+$E1280),((INDEX('PTRM input'!$G$385:$P$434,A39offset,$E1280)-INDEX('PTRM input'!$G$277:$P$326,A39offset,$E1280))*OFFSET($F$7,0,$E1280))-SUM($G1280:AV1280),(((INDEX('PTRM input'!$G$385:$P$434,A39offset,$E1280)-INDEX('PTRM input'!$G$277:$P$326,A39offset,$E1280))*OFFSET($F$7,0,$E1280))-SUM($G1280:AV1280))*(OFFSET('PTRM input'!$G$477,0,$E1280-1)/A39taxstdlife))))</f>
        <v>0</v>
      </c>
      <c r="AX1280" s="251">
        <f ca="1">IF(A39taxstdlife="n/a","n/a",IF(A39taxstdlife="",0,IF(AX$3&gt;(A39stdlife+$E1280),((INDEX('PTRM input'!$G$385:$P$434,A39offset,$E1280)-INDEX('PTRM input'!$G$277:$P$326,A39offset,$E1280))*OFFSET($F$7,0,$E1280))-SUM($G1280:AW1280),(((INDEX('PTRM input'!$G$385:$P$434,A39offset,$E1280)-INDEX('PTRM input'!$G$277:$P$326,A39offset,$E1280))*OFFSET($F$7,0,$E1280))-SUM($G1280:AW1280))*(OFFSET('PTRM input'!$G$477,0,$E1280-1)/A39taxstdlife))))</f>
        <v>0</v>
      </c>
      <c r="AY1280" s="251">
        <f ca="1">IF(A39taxstdlife="n/a","n/a",IF(A39taxstdlife="",0,IF(AY$3&gt;(A39stdlife+$E1280),((INDEX('PTRM input'!$G$385:$P$434,A39offset,$E1280)-INDEX('PTRM input'!$G$277:$P$326,A39offset,$E1280))*OFFSET($F$7,0,$E1280))-SUM($G1280:AX1280),(((INDEX('PTRM input'!$G$385:$P$434,A39offset,$E1280)-INDEX('PTRM input'!$G$277:$P$326,A39offset,$E1280))*OFFSET($F$7,0,$E1280))-SUM($G1280:AX1280))*(OFFSET('PTRM input'!$G$477,0,$E1280-1)/A39taxstdlife))))</f>
        <v>0</v>
      </c>
      <c r="AZ1280" s="251">
        <f ca="1">IF(A39taxstdlife="n/a","n/a",IF(A39taxstdlife="",0,IF(AZ$3&gt;(A39stdlife+$E1280),((INDEX('PTRM input'!$G$385:$P$434,A39offset,$E1280)-INDEX('PTRM input'!$G$277:$P$326,A39offset,$E1280))*OFFSET($F$7,0,$E1280))-SUM($G1280:AY1280),(((INDEX('PTRM input'!$G$385:$P$434,A39offset,$E1280)-INDEX('PTRM input'!$G$277:$P$326,A39offset,$E1280))*OFFSET($F$7,0,$E1280))-SUM($G1280:AY1280))*(OFFSET('PTRM input'!$G$477,0,$E1280-1)/A39taxstdlife))))</f>
        <v>0</v>
      </c>
      <c r="BA1280" s="251">
        <f ca="1">IF(A39taxstdlife="n/a","n/a",IF(A39taxstdlife="",0,IF(BA$3&gt;(A39stdlife+$E1280),((INDEX('PTRM input'!$G$385:$P$434,A39offset,$E1280)-INDEX('PTRM input'!$G$277:$P$326,A39offset,$E1280))*OFFSET($F$7,0,$E1280))-SUM($G1280:AZ1280),(((INDEX('PTRM input'!$G$385:$P$434,A39offset,$E1280)-INDEX('PTRM input'!$G$277:$P$326,A39offset,$E1280))*OFFSET($F$7,0,$E1280))-SUM($G1280:AZ1280))*(OFFSET('PTRM input'!$G$477,0,$E1280-1)/A39taxstdlife))))</f>
        <v>0</v>
      </c>
      <c r="BB1280" s="251">
        <f ca="1">IF(A39taxstdlife="n/a","n/a",IF(A39taxstdlife="",0,IF(BB$3&gt;(A39stdlife+$E1280),((INDEX('PTRM input'!$G$385:$P$434,A39offset,$E1280)-INDEX('PTRM input'!$G$277:$P$326,A39offset,$E1280))*OFFSET($F$7,0,$E1280))-SUM($G1280:BA1280),(((INDEX('PTRM input'!$G$385:$P$434,A39offset,$E1280)-INDEX('PTRM input'!$G$277:$P$326,A39offset,$E1280))*OFFSET($F$7,0,$E1280))-SUM($G1280:BA1280))*(OFFSET('PTRM input'!$G$477,0,$E1280-1)/A39taxstdlife))))</f>
        <v>0</v>
      </c>
      <c r="BC1280" s="251">
        <f ca="1">IF(A39taxstdlife="n/a","n/a",IF(A39taxstdlife="",0,IF(BC$3&gt;(A39stdlife+$E1280),((INDEX('PTRM input'!$G$385:$P$434,A39offset,$E1280)-INDEX('PTRM input'!$G$277:$P$326,A39offset,$E1280))*OFFSET($F$7,0,$E1280))-SUM($G1280:BB1280),(((INDEX('PTRM input'!$G$385:$P$434,A39offset,$E1280)-INDEX('PTRM input'!$G$277:$P$326,A39offset,$E1280))*OFFSET($F$7,0,$E1280))-SUM($G1280:BB1280))*(OFFSET('PTRM input'!$G$477,0,$E1280-1)/A39taxstdlife))))</f>
        <v>0</v>
      </c>
      <c r="BD1280" s="251">
        <f ca="1">IF(A39taxstdlife="n/a","n/a",IF(A39taxstdlife="",0,IF(BD$3&gt;(A39stdlife+$E1280),((INDEX('PTRM input'!$G$385:$P$434,A39offset,$E1280)-INDEX('PTRM input'!$G$277:$P$326,A39offset,$E1280))*OFFSET($F$7,0,$E1280))-SUM($G1280:BC1280),(((INDEX('PTRM input'!$G$385:$P$434,A39offset,$E1280)-INDEX('PTRM input'!$G$277:$P$326,A39offset,$E1280))*OFFSET($F$7,0,$E1280))-SUM($G1280:BC1280))*(OFFSET('PTRM input'!$G$477,0,$E1280-1)/A39taxstdlife))))</f>
        <v>0</v>
      </c>
      <c r="BE1280" s="251">
        <f ca="1">IF(A39taxstdlife="n/a","n/a",IF(A39taxstdlife="",0,IF(BE$3&gt;(A39stdlife+$E1280),((INDEX('PTRM input'!$G$385:$P$434,A39offset,$E1280)-INDEX('PTRM input'!$G$277:$P$326,A39offset,$E1280))*OFFSET($F$7,0,$E1280))-SUM($G1280:BD1280),(((INDEX('PTRM input'!$G$385:$P$434,A39offset,$E1280)-INDEX('PTRM input'!$G$277:$P$326,A39offset,$E1280))*OFFSET($F$7,0,$E1280))-SUM($G1280:BD1280))*(OFFSET('PTRM input'!$G$477,0,$E1280-1)/A39taxstdlife))))</f>
        <v>0</v>
      </c>
      <c r="BF1280" s="251">
        <f ca="1">IF(A39taxstdlife="n/a","n/a",IF(A39taxstdlife="",0,IF(BF$3&gt;(A39stdlife+$E1280),((INDEX('PTRM input'!$G$385:$P$434,A39offset,$E1280)-INDEX('PTRM input'!$G$277:$P$326,A39offset,$E1280))*OFFSET($F$7,0,$E1280))-SUM($G1280:BE1280),(((INDEX('PTRM input'!$G$385:$P$434,A39offset,$E1280)-INDEX('PTRM input'!$G$277:$P$326,A39offset,$E1280))*OFFSET($F$7,0,$E1280))-SUM($G1280:BE1280))*(OFFSET('PTRM input'!$G$477,0,$E1280-1)/A39taxstdlife))))</f>
        <v>0</v>
      </c>
      <c r="BG1280" s="251">
        <f ca="1">IF(A39taxstdlife="n/a","n/a",IF(A39taxstdlife="",0,IF(BG$3&gt;(A39stdlife+$E1280),((INDEX('PTRM input'!$G$385:$P$434,A39offset,$E1280)-INDEX('PTRM input'!$G$277:$P$326,A39offset,$E1280))*OFFSET($F$7,0,$E1280))-SUM($G1280:BF1280),(((INDEX('PTRM input'!$G$385:$P$434,A39offset,$E1280)-INDEX('PTRM input'!$G$277:$P$326,A39offset,$E1280))*OFFSET($F$7,0,$E1280))-SUM($G1280:BF1280))*(OFFSET('PTRM input'!$G$477,0,$E1280-1)/A39taxstdlife))))</f>
        <v>0</v>
      </c>
      <c r="BH1280" s="251">
        <f ca="1">IF(A39taxstdlife="n/a","n/a",IF(A39taxstdlife="",0,IF(BH$3&gt;(A39stdlife+$E1280),((INDEX('PTRM input'!$G$385:$P$434,A39offset,$E1280)-INDEX('PTRM input'!$G$277:$P$326,A39offset,$E1280))*OFFSET($F$7,0,$E1280))-SUM($G1280:BG1280),(((INDEX('PTRM input'!$G$385:$P$434,A39offset,$E1280)-INDEX('PTRM input'!$G$277:$P$326,A39offset,$E1280))*OFFSET($F$7,0,$E1280))-SUM($G1280:BG1280))*(OFFSET('PTRM input'!$G$477,0,$E1280-1)/A39taxstdlife))))</f>
        <v>0</v>
      </c>
      <c r="BI1280" s="251">
        <f ca="1">IF(A39taxstdlife="n/a","n/a",IF(A39taxstdlife="",0,IF(BI$3&gt;(A39stdlife+$E1280),((INDEX('PTRM input'!$G$385:$P$434,A39offset,$E1280)-INDEX('PTRM input'!$G$277:$P$326,A39offset,$E1280))*OFFSET($F$7,0,$E1280))-SUM($G1280:BH1280),(((INDEX('PTRM input'!$G$385:$P$434,A39offset,$E1280)-INDEX('PTRM input'!$G$277:$P$326,A39offset,$E1280))*OFFSET($F$7,0,$E1280))-SUM($G1280:BH1280))*(OFFSET('PTRM input'!$G$477,0,$E1280-1)/A39taxstdlife))))</f>
        <v>0</v>
      </c>
      <c r="BJ1280" s="116"/>
      <c r="BK1280" s="116"/>
      <c r="BL1280" s="116"/>
      <c r="BM1280" s="116"/>
    </row>
    <row r="1281" spans="1:65" ht="12.75" hidden="1" customHeight="1" outlineLevel="2">
      <c r="A1281" s="366"/>
      <c r="B1281" s="19"/>
      <c r="C1281" s="18"/>
      <c r="D1281" s="760"/>
      <c r="E1281" s="86">
        <v>6</v>
      </c>
      <c r="F1281" s="356"/>
      <c r="G1281" s="434"/>
      <c r="H1281" s="435"/>
      <c r="I1281" s="435"/>
      <c r="J1281" s="435"/>
      <c r="K1281" s="435"/>
      <c r="L1281" s="619"/>
      <c r="M1281" s="251">
        <f ca="1">IF(A39taxstdlife="n/a","n/a",IF(A39taxstdlife="",0,IF(M$3&gt;(A39stdlife+$E1281),((INDEX('PTRM input'!$G$385:$P$434,A39offset,$E1281)-INDEX('PTRM input'!$G$277:$P$326,A39offset,$E1281))*OFFSET($F$7,0,$E1281))-SUM($G1281:L1281),(((INDEX('PTRM input'!$G$385:$P$434,A39offset,$E1281)-INDEX('PTRM input'!$G$277:$P$326,A39offset,$E1281))*OFFSET($F$7,0,$E1281))-SUM($G1281:L1281))*(OFFSET('PTRM input'!$G$477,0,$E1281-1)/A39taxstdlife))))</f>
        <v>0</v>
      </c>
      <c r="N1281" s="251">
        <f ca="1">IF(A39taxstdlife="n/a","n/a",IF(A39taxstdlife="",0,IF(N$3&gt;(A39stdlife+$E1281),((INDEX('PTRM input'!$G$385:$P$434,A39offset,$E1281)-INDEX('PTRM input'!$G$277:$P$326,A39offset,$E1281))*OFFSET($F$7,0,$E1281))-SUM($G1281:M1281),(((INDEX('PTRM input'!$G$385:$P$434,A39offset,$E1281)-INDEX('PTRM input'!$G$277:$P$326,A39offset,$E1281))*OFFSET($F$7,0,$E1281))-SUM($G1281:M1281))*(OFFSET('PTRM input'!$G$477,0,$E1281-1)/A39taxstdlife))))</f>
        <v>0</v>
      </c>
      <c r="O1281" s="251">
        <f ca="1">IF(A39taxstdlife="n/a","n/a",IF(A39taxstdlife="",0,IF(O$3&gt;(A39stdlife+$E1281),((INDEX('PTRM input'!$G$385:$P$434,A39offset,$E1281)-INDEX('PTRM input'!$G$277:$P$326,A39offset,$E1281))*OFFSET($F$7,0,$E1281))-SUM($G1281:N1281),(((INDEX('PTRM input'!$G$385:$P$434,A39offset,$E1281)-INDEX('PTRM input'!$G$277:$P$326,A39offset,$E1281))*OFFSET($F$7,0,$E1281))-SUM($G1281:N1281))*(OFFSET('PTRM input'!$G$477,0,$E1281-1)/A39taxstdlife))))</f>
        <v>0</v>
      </c>
      <c r="P1281" s="251">
        <f ca="1">IF(A39taxstdlife="n/a","n/a",IF(A39taxstdlife="",0,IF(P$3&gt;(A39stdlife+$E1281),((INDEX('PTRM input'!$G$385:$P$434,A39offset,$E1281)-INDEX('PTRM input'!$G$277:$P$326,A39offset,$E1281))*OFFSET($F$7,0,$E1281))-SUM($G1281:O1281),(((INDEX('PTRM input'!$G$385:$P$434,A39offset,$E1281)-INDEX('PTRM input'!$G$277:$P$326,A39offset,$E1281))*OFFSET($F$7,0,$E1281))-SUM($G1281:O1281))*(OFFSET('PTRM input'!$G$477,0,$E1281-1)/A39taxstdlife))))</f>
        <v>0</v>
      </c>
      <c r="Q1281" s="251">
        <f ca="1">IF(A39taxstdlife="n/a","n/a",IF(A39taxstdlife="",0,IF(Q$3&gt;(A39stdlife+$E1281),((INDEX('PTRM input'!$G$385:$P$434,A39offset,$E1281)-INDEX('PTRM input'!$G$277:$P$326,A39offset,$E1281))*OFFSET($F$7,0,$E1281))-SUM($G1281:P1281),(((INDEX('PTRM input'!$G$385:$P$434,A39offset,$E1281)-INDEX('PTRM input'!$G$277:$P$326,A39offset,$E1281))*OFFSET($F$7,0,$E1281))-SUM($G1281:P1281))*(OFFSET('PTRM input'!$G$477,0,$E1281-1)/A39taxstdlife))))</f>
        <v>0</v>
      </c>
      <c r="R1281" s="251">
        <f ca="1">IF(A39taxstdlife="n/a","n/a",IF(A39taxstdlife="",0,IF(R$3&gt;(A39stdlife+$E1281),((INDEX('PTRM input'!$G$385:$P$434,A39offset,$E1281)-INDEX('PTRM input'!$G$277:$P$326,A39offset,$E1281))*OFFSET($F$7,0,$E1281))-SUM($G1281:Q1281),(((INDEX('PTRM input'!$G$385:$P$434,A39offset,$E1281)-INDEX('PTRM input'!$G$277:$P$326,A39offset,$E1281))*OFFSET($F$7,0,$E1281))-SUM($G1281:Q1281))*(OFFSET('PTRM input'!$G$477,0,$E1281-1)/A39taxstdlife))))</f>
        <v>0</v>
      </c>
      <c r="S1281" s="251">
        <f ca="1">IF(A39taxstdlife="n/a","n/a",IF(A39taxstdlife="",0,IF(S$3&gt;(A39stdlife+$E1281),((INDEX('PTRM input'!$G$385:$P$434,A39offset,$E1281)-INDEX('PTRM input'!$G$277:$P$326,A39offset,$E1281))*OFFSET($F$7,0,$E1281))-SUM($G1281:R1281),(((INDEX('PTRM input'!$G$385:$P$434,A39offset,$E1281)-INDEX('PTRM input'!$G$277:$P$326,A39offset,$E1281))*OFFSET($F$7,0,$E1281))-SUM($G1281:R1281))*(OFFSET('PTRM input'!$G$477,0,$E1281-1)/A39taxstdlife))))</f>
        <v>0</v>
      </c>
      <c r="T1281" s="251">
        <f ca="1">IF(A39taxstdlife="n/a","n/a",IF(A39taxstdlife="",0,IF(T$3&gt;(A39stdlife+$E1281),((INDEX('PTRM input'!$G$385:$P$434,A39offset,$E1281)-INDEX('PTRM input'!$G$277:$P$326,A39offset,$E1281))*OFFSET($F$7,0,$E1281))-SUM($G1281:S1281),(((INDEX('PTRM input'!$G$385:$P$434,A39offset,$E1281)-INDEX('PTRM input'!$G$277:$P$326,A39offset,$E1281))*OFFSET($F$7,0,$E1281))-SUM($G1281:S1281))*(OFFSET('PTRM input'!$G$477,0,$E1281-1)/A39taxstdlife))))</f>
        <v>0</v>
      </c>
      <c r="U1281" s="251">
        <f ca="1">IF(A39taxstdlife="n/a","n/a",IF(A39taxstdlife="",0,IF(U$3&gt;(A39stdlife+$E1281),((INDEX('PTRM input'!$G$385:$P$434,A39offset,$E1281)-INDEX('PTRM input'!$G$277:$P$326,A39offset,$E1281))*OFFSET($F$7,0,$E1281))-SUM($G1281:T1281),(((INDEX('PTRM input'!$G$385:$P$434,A39offset,$E1281)-INDEX('PTRM input'!$G$277:$P$326,A39offset,$E1281))*OFFSET($F$7,0,$E1281))-SUM($G1281:T1281))*(OFFSET('PTRM input'!$G$477,0,$E1281-1)/A39taxstdlife))))</f>
        <v>0</v>
      </c>
      <c r="V1281" s="251">
        <f ca="1">IF(A39taxstdlife="n/a","n/a",IF(A39taxstdlife="",0,IF(V$3&gt;(A39stdlife+$E1281),((INDEX('PTRM input'!$G$385:$P$434,A39offset,$E1281)-INDEX('PTRM input'!$G$277:$P$326,A39offset,$E1281))*OFFSET($F$7,0,$E1281))-SUM($G1281:U1281),(((INDEX('PTRM input'!$G$385:$P$434,A39offset,$E1281)-INDEX('PTRM input'!$G$277:$P$326,A39offset,$E1281))*OFFSET($F$7,0,$E1281))-SUM($G1281:U1281))*(OFFSET('PTRM input'!$G$477,0,$E1281-1)/A39taxstdlife))))</f>
        <v>0</v>
      </c>
      <c r="W1281" s="251">
        <f ca="1">IF(A39taxstdlife="n/a","n/a",IF(A39taxstdlife="",0,IF(W$3&gt;(A39stdlife+$E1281),((INDEX('PTRM input'!$G$385:$P$434,A39offset,$E1281)-INDEX('PTRM input'!$G$277:$P$326,A39offset,$E1281))*OFFSET($F$7,0,$E1281))-SUM($G1281:V1281),(((INDEX('PTRM input'!$G$385:$P$434,A39offset,$E1281)-INDEX('PTRM input'!$G$277:$P$326,A39offset,$E1281))*OFFSET($F$7,0,$E1281))-SUM($G1281:V1281))*(OFFSET('PTRM input'!$G$477,0,$E1281-1)/A39taxstdlife))))</f>
        <v>0</v>
      </c>
      <c r="X1281" s="251">
        <f ca="1">IF(A39taxstdlife="n/a","n/a",IF(A39taxstdlife="",0,IF(X$3&gt;(A39stdlife+$E1281),((INDEX('PTRM input'!$G$385:$P$434,A39offset,$E1281)-INDEX('PTRM input'!$G$277:$P$326,A39offset,$E1281))*OFFSET($F$7,0,$E1281))-SUM($G1281:W1281),(((INDEX('PTRM input'!$G$385:$P$434,A39offset,$E1281)-INDEX('PTRM input'!$G$277:$P$326,A39offset,$E1281))*OFFSET($F$7,0,$E1281))-SUM($G1281:W1281))*(OFFSET('PTRM input'!$G$477,0,$E1281-1)/A39taxstdlife))))</f>
        <v>0</v>
      </c>
      <c r="Y1281" s="251">
        <f ca="1">IF(A39taxstdlife="n/a","n/a",IF(A39taxstdlife="",0,IF(Y$3&gt;(A39stdlife+$E1281),((INDEX('PTRM input'!$G$385:$P$434,A39offset,$E1281)-INDEX('PTRM input'!$G$277:$P$326,A39offset,$E1281))*OFFSET($F$7,0,$E1281))-SUM($G1281:X1281),(((INDEX('PTRM input'!$G$385:$P$434,A39offset,$E1281)-INDEX('PTRM input'!$G$277:$P$326,A39offset,$E1281))*OFFSET($F$7,0,$E1281))-SUM($G1281:X1281))*(OFFSET('PTRM input'!$G$477,0,$E1281-1)/A39taxstdlife))))</f>
        <v>0</v>
      </c>
      <c r="Z1281" s="251">
        <f ca="1">IF(A39taxstdlife="n/a","n/a",IF(A39taxstdlife="",0,IF(Z$3&gt;(A39stdlife+$E1281),((INDEX('PTRM input'!$G$385:$P$434,A39offset,$E1281)-INDEX('PTRM input'!$G$277:$P$326,A39offset,$E1281))*OFFSET($F$7,0,$E1281))-SUM($G1281:Y1281),(((INDEX('PTRM input'!$G$385:$P$434,A39offset,$E1281)-INDEX('PTRM input'!$G$277:$P$326,A39offset,$E1281))*OFFSET($F$7,0,$E1281))-SUM($G1281:Y1281))*(OFFSET('PTRM input'!$G$477,0,$E1281-1)/A39taxstdlife))))</f>
        <v>0</v>
      </c>
      <c r="AA1281" s="251">
        <f ca="1">IF(A39taxstdlife="n/a","n/a",IF(A39taxstdlife="",0,IF(AA$3&gt;(A39stdlife+$E1281),((INDEX('PTRM input'!$G$385:$P$434,A39offset,$E1281)-INDEX('PTRM input'!$G$277:$P$326,A39offset,$E1281))*OFFSET($F$7,0,$E1281))-SUM($G1281:Z1281),(((INDEX('PTRM input'!$G$385:$P$434,A39offset,$E1281)-INDEX('PTRM input'!$G$277:$P$326,A39offset,$E1281))*OFFSET($F$7,0,$E1281))-SUM($G1281:Z1281))*(OFFSET('PTRM input'!$G$477,0,$E1281-1)/A39taxstdlife))))</f>
        <v>0</v>
      </c>
      <c r="AB1281" s="251">
        <f ca="1">IF(A39taxstdlife="n/a","n/a",IF(A39taxstdlife="",0,IF(AB$3&gt;(A39stdlife+$E1281),((INDEX('PTRM input'!$G$385:$P$434,A39offset,$E1281)-INDEX('PTRM input'!$G$277:$P$326,A39offset,$E1281))*OFFSET($F$7,0,$E1281))-SUM($G1281:AA1281),(((INDEX('PTRM input'!$G$385:$P$434,A39offset,$E1281)-INDEX('PTRM input'!$G$277:$P$326,A39offset,$E1281))*OFFSET($F$7,0,$E1281))-SUM($G1281:AA1281))*(OFFSET('PTRM input'!$G$477,0,$E1281-1)/A39taxstdlife))))</f>
        <v>0</v>
      </c>
      <c r="AC1281" s="251">
        <f ca="1">IF(A39taxstdlife="n/a","n/a",IF(A39taxstdlife="",0,IF(AC$3&gt;(A39stdlife+$E1281),((INDEX('PTRM input'!$G$385:$P$434,A39offset,$E1281)-INDEX('PTRM input'!$G$277:$P$326,A39offset,$E1281))*OFFSET($F$7,0,$E1281))-SUM($G1281:AB1281),(((INDEX('PTRM input'!$G$385:$P$434,A39offset,$E1281)-INDEX('PTRM input'!$G$277:$P$326,A39offset,$E1281))*OFFSET($F$7,0,$E1281))-SUM($G1281:AB1281))*(OFFSET('PTRM input'!$G$477,0,$E1281-1)/A39taxstdlife))))</f>
        <v>0</v>
      </c>
      <c r="AD1281" s="251">
        <f ca="1">IF(A39taxstdlife="n/a","n/a",IF(A39taxstdlife="",0,IF(AD$3&gt;(A39stdlife+$E1281),((INDEX('PTRM input'!$G$385:$P$434,A39offset,$E1281)-INDEX('PTRM input'!$G$277:$P$326,A39offset,$E1281))*OFFSET($F$7,0,$E1281))-SUM($G1281:AC1281),(((INDEX('PTRM input'!$G$385:$P$434,A39offset,$E1281)-INDEX('PTRM input'!$G$277:$P$326,A39offset,$E1281))*OFFSET($F$7,0,$E1281))-SUM($G1281:AC1281))*(OFFSET('PTRM input'!$G$477,0,$E1281-1)/A39taxstdlife))))</f>
        <v>0</v>
      </c>
      <c r="AE1281" s="251">
        <f ca="1">IF(A39taxstdlife="n/a","n/a",IF(A39taxstdlife="",0,IF(AE$3&gt;(A39stdlife+$E1281),((INDEX('PTRM input'!$G$385:$P$434,A39offset,$E1281)-INDEX('PTRM input'!$G$277:$P$326,A39offset,$E1281))*OFFSET($F$7,0,$E1281))-SUM($G1281:AD1281),(((INDEX('PTRM input'!$G$385:$P$434,A39offset,$E1281)-INDEX('PTRM input'!$G$277:$P$326,A39offset,$E1281))*OFFSET($F$7,0,$E1281))-SUM($G1281:AD1281))*(OFFSET('PTRM input'!$G$477,0,$E1281-1)/A39taxstdlife))))</f>
        <v>0</v>
      </c>
      <c r="AF1281" s="251">
        <f ca="1">IF(A39taxstdlife="n/a","n/a",IF(A39taxstdlife="",0,IF(AF$3&gt;(A39stdlife+$E1281),((INDEX('PTRM input'!$G$385:$P$434,A39offset,$E1281)-INDEX('PTRM input'!$G$277:$P$326,A39offset,$E1281))*OFFSET($F$7,0,$E1281))-SUM($G1281:AE1281),(((INDEX('PTRM input'!$G$385:$P$434,A39offset,$E1281)-INDEX('PTRM input'!$G$277:$P$326,A39offset,$E1281))*OFFSET($F$7,0,$E1281))-SUM($G1281:AE1281))*(OFFSET('PTRM input'!$G$477,0,$E1281-1)/A39taxstdlife))))</f>
        <v>0</v>
      </c>
      <c r="AG1281" s="251">
        <f ca="1">IF(A39taxstdlife="n/a","n/a",IF(A39taxstdlife="",0,IF(AG$3&gt;(A39stdlife+$E1281),((INDEX('PTRM input'!$G$385:$P$434,A39offset,$E1281)-INDEX('PTRM input'!$G$277:$P$326,A39offset,$E1281))*OFFSET($F$7,0,$E1281))-SUM($G1281:AF1281),(((INDEX('PTRM input'!$G$385:$P$434,A39offset,$E1281)-INDEX('PTRM input'!$G$277:$P$326,A39offset,$E1281))*OFFSET($F$7,0,$E1281))-SUM($G1281:AF1281))*(OFFSET('PTRM input'!$G$477,0,$E1281-1)/A39taxstdlife))))</f>
        <v>0</v>
      </c>
      <c r="AH1281" s="251">
        <f ca="1">IF(A39taxstdlife="n/a","n/a",IF(A39taxstdlife="",0,IF(AH$3&gt;(A39stdlife+$E1281),((INDEX('PTRM input'!$G$385:$P$434,A39offset,$E1281)-INDEX('PTRM input'!$G$277:$P$326,A39offset,$E1281))*OFFSET($F$7,0,$E1281))-SUM($G1281:AG1281),(((INDEX('PTRM input'!$G$385:$P$434,A39offset,$E1281)-INDEX('PTRM input'!$G$277:$P$326,A39offset,$E1281))*OFFSET($F$7,0,$E1281))-SUM($G1281:AG1281))*(OFFSET('PTRM input'!$G$477,0,$E1281-1)/A39taxstdlife))))</f>
        <v>0</v>
      </c>
      <c r="AI1281" s="251">
        <f ca="1">IF(A39taxstdlife="n/a","n/a",IF(A39taxstdlife="",0,IF(AI$3&gt;(A39stdlife+$E1281),((INDEX('PTRM input'!$G$385:$P$434,A39offset,$E1281)-INDEX('PTRM input'!$G$277:$P$326,A39offset,$E1281))*OFFSET($F$7,0,$E1281))-SUM($G1281:AH1281),(((INDEX('PTRM input'!$G$385:$P$434,A39offset,$E1281)-INDEX('PTRM input'!$G$277:$P$326,A39offset,$E1281))*OFFSET($F$7,0,$E1281))-SUM($G1281:AH1281))*(OFFSET('PTRM input'!$G$477,0,$E1281-1)/A39taxstdlife))))</f>
        <v>0</v>
      </c>
      <c r="AJ1281" s="251">
        <f ca="1">IF(A39taxstdlife="n/a","n/a",IF(A39taxstdlife="",0,IF(AJ$3&gt;(A39stdlife+$E1281),((INDEX('PTRM input'!$G$385:$P$434,A39offset,$E1281)-INDEX('PTRM input'!$G$277:$P$326,A39offset,$E1281))*OFFSET($F$7,0,$E1281))-SUM($G1281:AI1281),(((INDEX('PTRM input'!$G$385:$P$434,A39offset,$E1281)-INDEX('PTRM input'!$G$277:$P$326,A39offset,$E1281))*OFFSET($F$7,0,$E1281))-SUM($G1281:AI1281))*(OFFSET('PTRM input'!$G$477,0,$E1281-1)/A39taxstdlife))))</f>
        <v>0</v>
      </c>
      <c r="AK1281" s="251">
        <f ca="1">IF(A39taxstdlife="n/a","n/a",IF(A39taxstdlife="",0,IF(AK$3&gt;(A39stdlife+$E1281),((INDEX('PTRM input'!$G$385:$P$434,A39offset,$E1281)-INDEX('PTRM input'!$G$277:$P$326,A39offset,$E1281))*OFFSET($F$7,0,$E1281))-SUM($G1281:AJ1281),(((INDEX('PTRM input'!$G$385:$P$434,A39offset,$E1281)-INDEX('PTRM input'!$G$277:$P$326,A39offset,$E1281))*OFFSET($F$7,0,$E1281))-SUM($G1281:AJ1281))*(OFFSET('PTRM input'!$G$477,0,$E1281-1)/A39taxstdlife))))</f>
        <v>0</v>
      </c>
      <c r="AL1281" s="251">
        <f ca="1">IF(A39taxstdlife="n/a","n/a",IF(A39taxstdlife="",0,IF(AL$3&gt;(A39stdlife+$E1281),((INDEX('PTRM input'!$G$385:$P$434,A39offset,$E1281)-INDEX('PTRM input'!$G$277:$P$326,A39offset,$E1281))*OFFSET($F$7,0,$E1281))-SUM($G1281:AK1281),(((INDEX('PTRM input'!$G$385:$P$434,A39offset,$E1281)-INDEX('PTRM input'!$G$277:$P$326,A39offset,$E1281))*OFFSET($F$7,0,$E1281))-SUM($G1281:AK1281))*(OFFSET('PTRM input'!$G$477,0,$E1281-1)/A39taxstdlife))))</f>
        <v>0</v>
      </c>
      <c r="AM1281" s="251">
        <f ca="1">IF(A39taxstdlife="n/a","n/a",IF(A39taxstdlife="",0,IF(AM$3&gt;(A39stdlife+$E1281),((INDEX('PTRM input'!$G$385:$P$434,A39offset,$E1281)-INDEX('PTRM input'!$G$277:$P$326,A39offset,$E1281))*OFFSET($F$7,0,$E1281))-SUM($G1281:AL1281),(((INDEX('PTRM input'!$G$385:$P$434,A39offset,$E1281)-INDEX('PTRM input'!$G$277:$P$326,A39offset,$E1281))*OFFSET($F$7,0,$E1281))-SUM($G1281:AL1281))*(OFFSET('PTRM input'!$G$477,0,$E1281-1)/A39taxstdlife))))</f>
        <v>0</v>
      </c>
      <c r="AN1281" s="251">
        <f ca="1">IF(A39taxstdlife="n/a","n/a",IF(A39taxstdlife="",0,IF(AN$3&gt;(A39stdlife+$E1281),((INDEX('PTRM input'!$G$385:$P$434,A39offset,$E1281)-INDEX('PTRM input'!$G$277:$P$326,A39offset,$E1281))*OFFSET($F$7,0,$E1281))-SUM($G1281:AM1281),(((INDEX('PTRM input'!$G$385:$P$434,A39offset,$E1281)-INDEX('PTRM input'!$G$277:$P$326,A39offset,$E1281))*OFFSET($F$7,0,$E1281))-SUM($G1281:AM1281))*(OFFSET('PTRM input'!$G$477,0,$E1281-1)/A39taxstdlife))))</f>
        <v>0</v>
      </c>
      <c r="AO1281" s="251">
        <f ca="1">IF(A39taxstdlife="n/a","n/a",IF(A39taxstdlife="",0,IF(AO$3&gt;(A39stdlife+$E1281),((INDEX('PTRM input'!$G$385:$P$434,A39offset,$E1281)-INDEX('PTRM input'!$G$277:$P$326,A39offset,$E1281))*OFFSET($F$7,0,$E1281))-SUM($G1281:AN1281),(((INDEX('PTRM input'!$G$385:$P$434,A39offset,$E1281)-INDEX('PTRM input'!$G$277:$P$326,A39offset,$E1281))*OFFSET($F$7,0,$E1281))-SUM($G1281:AN1281))*(OFFSET('PTRM input'!$G$477,0,$E1281-1)/A39taxstdlife))))</f>
        <v>0</v>
      </c>
      <c r="AP1281" s="251">
        <f ca="1">IF(A39taxstdlife="n/a","n/a",IF(A39taxstdlife="",0,IF(AP$3&gt;(A39stdlife+$E1281),((INDEX('PTRM input'!$G$385:$P$434,A39offset,$E1281)-INDEX('PTRM input'!$G$277:$P$326,A39offset,$E1281))*OFFSET($F$7,0,$E1281))-SUM($G1281:AO1281),(((INDEX('PTRM input'!$G$385:$P$434,A39offset,$E1281)-INDEX('PTRM input'!$G$277:$P$326,A39offset,$E1281))*OFFSET($F$7,0,$E1281))-SUM($G1281:AO1281))*(OFFSET('PTRM input'!$G$477,0,$E1281-1)/A39taxstdlife))))</f>
        <v>0</v>
      </c>
      <c r="AQ1281" s="251">
        <f ca="1">IF(A39taxstdlife="n/a","n/a",IF(A39taxstdlife="",0,IF(AQ$3&gt;(A39stdlife+$E1281),((INDEX('PTRM input'!$G$385:$P$434,A39offset,$E1281)-INDEX('PTRM input'!$G$277:$P$326,A39offset,$E1281))*OFFSET($F$7,0,$E1281))-SUM($G1281:AP1281),(((INDEX('PTRM input'!$G$385:$P$434,A39offset,$E1281)-INDEX('PTRM input'!$G$277:$P$326,A39offset,$E1281))*OFFSET($F$7,0,$E1281))-SUM($G1281:AP1281))*(OFFSET('PTRM input'!$G$477,0,$E1281-1)/A39taxstdlife))))</f>
        <v>0</v>
      </c>
      <c r="AR1281" s="251">
        <f ca="1">IF(A39taxstdlife="n/a","n/a",IF(A39taxstdlife="",0,IF(AR$3&gt;(A39stdlife+$E1281),((INDEX('PTRM input'!$G$385:$P$434,A39offset,$E1281)-INDEX('PTRM input'!$G$277:$P$326,A39offset,$E1281))*OFFSET($F$7,0,$E1281))-SUM($G1281:AQ1281),(((INDEX('PTRM input'!$G$385:$P$434,A39offset,$E1281)-INDEX('PTRM input'!$G$277:$P$326,A39offset,$E1281))*OFFSET($F$7,0,$E1281))-SUM($G1281:AQ1281))*(OFFSET('PTRM input'!$G$477,0,$E1281-1)/A39taxstdlife))))</f>
        <v>0</v>
      </c>
      <c r="AS1281" s="251">
        <f ca="1">IF(A39taxstdlife="n/a","n/a",IF(A39taxstdlife="",0,IF(AS$3&gt;(A39stdlife+$E1281),((INDEX('PTRM input'!$G$385:$P$434,A39offset,$E1281)-INDEX('PTRM input'!$G$277:$P$326,A39offset,$E1281))*OFFSET($F$7,0,$E1281))-SUM($G1281:AR1281),(((INDEX('PTRM input'!$G$385:$P$434,A39offset,$E1281)-INDEX('PTRM input'!$G$277:$P$326,A39offset,$E1281))*OFFSET($F$7,0,$E1281))-SUM($G1281:AR1281))*(OFFSET('PTRM input'!$G$477,0,$E1281-1)/A39taxstdlife))))</f>
        <v>0</v>
      </c>
      <c r="AT1281" s="251">
        <f ca="1">IF(A39taxstdlife="n/a","n/a",IF(A39taxstdlife="",0,IF(AT$3&gt;(A39stdlife+$E1281),((INDEX('PTRM input'!$G$385:$P$434,A39offset,$E1281)-INDEX('PTRM input'!$G$277:$P$326,A39offset,$E1281))*OFFSET($F$7,0,$E1281))-SUM($G1281:AS1281),(((INDEX('PTRM input'!$G$385:$P$434,A39offset,$E1281)-INDEX('PTRM input'!$G$277:$P$326,A39offset,$E1281))*OFFSET($F$7,0,$E1281))-SUM($G1281:AS1281))*(OFFSET('PTRM input'!$G$477,0,$E1281-1)/A39taxstdlife))))</f>
        <v>0</v>
      </c>
      <c r="AU1281" s="251">
        <f ca="1">IF(A39taxstdlife="n/a","n/a",IF(A39taxstdlife="",0,IF(AU$3&gt;(A39stdlife+$E1281),((INDEX('PTRM input'!$G$385:$P$434,A39offset,$E1281)-INDEX('PTRM input'!$G$277:$P$326,A39offset,$E1281))*OFFSET($F$7,0,$E1281))-SUM($G1281:AT1281),(((INDEX('PTRM input'!$G$385:$P$434,A39offset,$E1281)-INDEX('PTRM input'!$G$277:$P$326,A39offset,$E1281))*OFFSET($F$7,0,$E1281))-SUM($G1281:AT1281))*(OFFSET('PTRM input'!$G$477,0,$E1281-1)/A39taxstdlife))))</f>
        <v>0</v>
      </c>
      <c r="AV1281" s="251">
        <f ca="1">IF(A39taxstdlife="n/a","n/a",IF(A39taxstdlife="",0,IF(AV$3&gt;(A39stdlife+$E1281),((INDEX('PTRM input'!$G$385:$P$434,A39offset,$E1281)-INDEX('PTRM input'!$G$277:$P$326,A39offset,$E1281))*OFFSET($F$7,0,$E1281))-SUM($G1281:AU1281),(((INDEX('PTRM input'!$G$385:$P$434,A39offset,$E1281)-INDEX('PTRM input'!$G$277:$P$326,A39offset,$E1281))*OFFSET($F$7,0,$E1281))-SUM($G1281:AU1281))*(OFFSET('PTRM input'!$G$477,0,$E1281-1)/A39taxstdlife))))</f>
        <v>0</v>
      </c>
      <c r="AW1281" s="251">
        <f ca="1">IF(A39taxstdlife="n/a","n/a",IF(A39taxstdlife="",0,IF(AW$3&gt;(A39stdlife+$E1281),((INDEX('PTRM input'!$G$385:$P$434,A39offset,$E1281)-INDEX('PTRM input'!$G$277:$P$326,A39offset,$E1281))*OFFSET($F$7,0,$E1281))-SUM($G1281:AV1281),(((INDEX('PTRM input'!$G$385:$P$434,A39offset,$E1281)-INDEX('PTRM input'!$G$277:$P$326,A39offset,$E1281))*OFFSET($F$7,0,$E1281))-SUM($G1281:AV1281))*(OFFSET('PTRM input'!$G$477,0,$E1281-1)/A39taxstdlife))))</f>
        <v>0</v>
      </c>
      <c r="AX1281" s="251">
        <f ca="1">IF(A39taxstdlife="n/a","n/a",IF(A39taxstdlife="",0,IF(AX$3&gt;(A39stdlife+$E1281),((INDEX('PTRM input'!$G$385:$P$434,A39offset,$E1281)-INDEX('PTRM input'!$G$277:$P$326,A39offset,$E1281))*OFFSET($F$7,0,$E1281))-SUM($G1281:AW1281),(((INDEX('PTRM input'!$G$385:$P$434,A39offset,$E1281)-INDEX('PTRM input'!$G$277:$P$326,A39offset,$E1281))*OFFSET($F$7,0,$E1281))-SUM($G1281:AW1281))*(OFFSET('PTRM input'!$G$477,0,$E1281-1)/A39taxstdlife))))</f>
        <v>0</v>
      </c>
      <c r="AY1281" s="251">
        <f ca="1">IF(A39taxstdlife="n/a","n/a",IF(A39taxstdlife="",0,IF(AY$3&gt;(A39stdlife+$E1281),((INDEX('PTRM input'!$G$385:$P$434,A39offset,$E1281)-INDEX('PTRM input'!$G$277:$P$326,A39offset,$E1281))*OFFSET($F$7,0,$E1281))-SUM($G1281:AX1281),(((INDEX('PTRM input'!$G$385:$P$434,A39offset,$E1281)-INDEX('PTRM input'!$G$277:$P$326,A39offset,$E1281))*OFFSET($F$7,0,$E1281))-SUM($G1281:AX1281))*(OFFSET('PTRM input'!$G$477,0,$E1281-1)/A39taxstdlife))))</f>
        <v>0</v>
      </c>
      <c r="AZ1281" s="251">
        <f ca="1">IF(A39taxstdlife="n/a","n/a",IF(A39taxstdlife="",0,IF(AZ$3&gt;(A39stdlife+$E1281),((INDEX('PTRM input'!$G$385:$P$434,A39offset,$E1281)-INDEX('PTRM input'!$G$277:$P$326,A39offset,$E1281))*OFFSET($F$7,0,$E1281))-SUM($G1281:AY1281),(((INDEX('PTRM input'!$G$385:$P$434,A39offset,$E1281)-INDEX('PTRM input'!$G$277:$P$326,A39offset,$E1281))*OFFSET($F$7,0,$E1281))-SUM($G1281:AY1281))*(OFFSET('PTRM input'!$G$477,0,$E1281-1)/A39taxstdlife))))</f>
        <v>0</v>
      </c>
      <c r="BA1281" s="251">
        <f ca="1">IF(A39taxstdlife="n/a","n/a",IF(A39taxstdlife="",0,IF(BA$3&gt;(A39stdlife+$E1281),((INDEX('PTRM input'!$G$385:$P$434,A39offset,$E1281)-INDEX('PTRM input'!$G$277:$P$326,A39offset,$E1281))*OFFSET($F$7,0,$E1281))-SUM($G1281:AZ1281),(((INDEX('PTRM input'!$G$385:$P$434,A39offset,$E1281)-INDEX('PTRM input'!$G$277:$P$326,A39offset,$E1281))*OFFSET($F$7,0,$E1281))-SUM($G1281:AZ1281))*(OFFSET('PTRM input'!$G$477,0,$E1281-1)/A39taxstdlife))))</f>
        <v>0</v>
      </c>
      <c r="BB1281" s="251">
        <f ca="1">IF(A39taxstdlife="n/a","n/a",IF(A39taxstdlife="",0,IF(BB$3&gt;(A39stdlife+$E1281),((INDEX('PTRM input'!$G$385:$P$434,A39offset,$E1281)-INDEX('PTRM input'!$G$277:$P$326,A39offset,$E1281))*OFFSET($F$7,0,$E1281))-SUM($G1281:BA1281),(((INDEX('PTRM input'!$G$385:$P$434,A39offset,$E1281)-INDEX('PTRM input'!$G$277:$P$326,A39offset,$E1281))*OFFSET($F$7,0,$E1281))-SUM($G1281:BA1281))*(OFFSET('PTRM input'!$G$477,0,$E1281-1)/A39taxstdlife))))</f>
        <v>0</v>
      </c>
      <c r="BC1281" s="251">
        <f ca="1">IF(A39taxstdlife="n/a","n/a",IF(A39taxstdlife="",0,IF(BC$3&gt;(A39stdlife+$E1281),((INDEX('PTRM input'!$G$385:$P$434,A39offset,$E1281)-INDEX('PTRM input'!$G$277:$P$326,A39offset,$E1281))*OFFSET($F$7,0,$E1281))-SUM($G1281:BB1281),(((INDEX('PTRM input'!$G$385:$P$434,A39offset,$E1281)-INDEX('PTRM input'!$G$277:$P$326,A39offset,$E1281))*OFFSET($F$7,0,$E1281))-SUM($G1281:BB1281))*(OFFSET('PTRM input'!$G$477,0,$E1281-1)/A39taxstdlife))))</f>
        <v>0</v>
      </c>
      <c r="BD1281" s="251">
        <f ca="1">IF(A39taxstdlife="n/a","n/a",IF(A39taxstdlife="",0,IF(BD$3&gt;(A39stdlife+$E1281),((INDEX('PTRM input'!$G$385:$P$434,A39offset,$E1281)-INDEX('PTRM input'!$G$277:$P$326,A39offset,$E1281))*OFFSET($F$7,0,$E1281))-SUM($G1281:BC1281),(((INDEX('PTRM input'!$G$385:$P$434,A39offset,$E1281)-INDEX('PTRM input'!$G$277:$P$326,A39offset,$E1281))*OFFSET($F$7,0,$E1281))-SUM($G1281:BC1281))*(OFFSET('PTRM input'!$G$477,0,$E1281-1)/A39taxstdlife))))</f>
        <v>0</v>
      </c>
      <c r="BE1281" s="251">
        <f ca="1">IF(A39taxstdlife="n/a","n/a",IF(A39taxstdlife="",0,IF(BE$3&gt;(A39stdlife+$E1281),((INDEX('PTRM input'!$G$385:$P$434,A39offset,$E1281)-INDEX('PTRM input'!$G$277:$P$326,A39offset,$E1281))*OFFSET($F$7,0,$E1281))-SUM($G1281:BD1281),(((INDEX('PTRM input'!$G$385:$P$434,A39offset,$E1281)-INDEX('PTRM input'!$G$277:$P$326,A39offset,$E1281))*OFFSET($F$7,0,$E1281))-SUM($G1281:BD1281))*(OFFSET('PTRM input'!$G$477,0,$E1281-1)/A39taxstdlife))))</f>
        <v>0</v>
      </c>
      <c r="BF1281" s="251">
        <f ca="1">IF(A39taxstdlife="n/a","n/a",IF(A39taxstdlife="",0,IF(BF$3&gt;(A39stdlife+$E1281),((INDEX('PTRM input'!$G$385:$P$434,A39offset,$E1281)-INDEX('PTRM input'!$G$277:$P$326,A39offset,$E1281))*OFFSET($F$7,0,$E1281))-SUM($G1281:BE1281),(((INDEX('PTRM input'!$G$385:$P$434,A39offset,$E1281)-INDEX('PTRM input'!$G$277:$P$326,A39offset,$E1281))*OFFSET($F$7,0,$E1281))-SUM($G1281:BE1281))*(OFFSET('PTRM input'!$G$477,0,$E1281-1)/A39taxstdlife))))</f>
        <v>0</v>
      </c>
      <c r="BG1281" s="251">
        <f ca="1">IF(A39taxstdlife="n/a","n/a",IF(A39taxstdlife="",0,IF(BG$3&gt;(A39stdlife+$E1281),((INDEX('PTRM input'!$G$385:$P$434,A39offset,$E1281)-INDEX('PTRM input'!$G$277:$P$326,A39offset,$E1281))*OFFSET($F$7,0,$E1281))-SUM($G1281:BF1281),(((INDEX('PTRM input'!$G$385:$P$434,A39offset,$E1281)-INDEX('PTRM input'!$G$277:$P$326,A39offset,$E1281))*OFFSET($F$7,0,$E1281))-SUM($G1281:BF1281))*(OFFSET('PTRM input'!$G$477,0,$E1281-1)/A39taxstdlife))))</f>
        <v>0</v>
      </c>
      <c r="BH1281" s="251">
        <f ca="1">IF(A39taxstdlife="n/a","n/a",IF(A39taxstdlife="",0,IF(BH$3&gt;(A39stdlife+$E1281),((INDEX('PTRM input'!$G$385:$P$434,A39offset,$E1281)-INDEX('PTRM input'!$G$277:$P$326,A39offset,$E1281))*OFFSET($F$7,0,$E1281))-SUM($G1281:BG1281),(((INDEX('PTRM input'!$G$385:$P$434,A39offset,$E1281)-INDEX('PTRM input'!$G$277:$P$326,A39offset,$E1281))*OFFSET($F$7,0,$E1281))-SUM($G1281:BG1281))*(OFFSET('PTRM input'!$G$477,0,$E1281-1)/A39taxstdlife))))</f>
        <v>0</v>
      </c>
      <c r="BI1281" s="251">
        <f ca="1">IF(A39taxstdlife="n/a","n/a",IF(A39taxstdlife="",0,IF(BI$3&gt;(A39stdlife+$E1281),((INDEX('PTRM input'!$G$385:$P$434,A39offset,$E1281)-INDEX('PTRM input'!$G$277:$P$326,A39offset,$E1281))*OFFSET($F$7,0,$E1281))-SUM($G1281:BH1281),(((INDEX('PTRM input'!$G$385:$P$434,A39offset,$E1281)-INDEX('PTRM input'!$G$277:$P$326,A39offset,$E1281))*OFFSET($F$7,0,$E1281))-SUM($G1281:BH1281))*(OFFSET('PTRM input'!$G$477,0,$E1281-1)/A39taxstdlife))))</f>
        <v>0</v>
      </c>
      <c r="BJ1281" s="116"/>
      <c r="BK1281" s="116"/>
      <c r="BL1281" s="116"/>
      <c r="BM1281" s="116"/>
    </row>
    <row r="1282" spans="1:65" ht="12.75" hidden="1" customHeight="1" outlineLevel="2">
      <c r="A1282" s="366"/>
      <c r="B1282" s="19"/>
      <c r="C1282" s="18"/>
      <c r="D1282" s="760"/>
      <c r="E1282" s="86">
        <v>7</v>
      </c>
      <c r="F1282" s="356"/>
      <c r="G1282" s="434"/>
      <c r="H1282" s="435"/>
      <c r="I1282" s="435"/>
      <c r="J1282" s="435"/>
      <c r="K1282" s="435"/>
      <c r="L1282" s="435"/>
      <c r="M1282" s="619"/>
      <c r="N1282" s="251">
        <f ca="1">IF(A39taxstdlife="n/a","n/a",IF(A39taxstdlife="",0,IF(N$3&gt;(A39stdlife+$E1282),((INDEX('PTRM input'!$G$385:$P$434,A39offset,$E1282)-INDEX('PTRM input'!$G$277:$P$326,A39offset,$E1282))*OFFSET($F$7,0,$E1282))-SUM($G1282:M1282),(((INDEX('PTRM input'!$G$385:$P$434,A39offset,$E1282)-INDEX('PTRM input'!$G$277:$P$326,A39offset,$E1282))*OFFSET($F$7,0,$E1282))-SUM($G1282:M1282))*(OFFSET('PTRM input'!$G$477,0,$E1282-1)/A39taxstdlife))))</f>
        <v>0</v>
      </c>
      <c r="O1282" s="251">
        <f ca="1">IF(A39taxstdlife="n/a","n/a",IF(A39taxstdlife="",0,IF(O$3&gt;(A39stdlife+$E1282),((INDEX('PTRM input'!$G$385:$P$434,A39offset,$E1282)-INDEX('PTRM input'!$G$277:$P$326,A39offset,$E1282))*OFFSET($F$7,0,$E1282))-SUM($G1282:N1282),(((INDEX('PTRM input'!$G$385:$P$434,A39offset,$E1282)-INDEX('PTRM input'!$G$277:$P$326,A39offset,$E1282))*OFFSET($F$7,0,$E1282))-SUM($G1282:N1282))*(OFFSET('PTRM input'!$G$477,0,$E1282-1)/A39taxstdlife))))</f>
        <v>0</v>
      </c>
      <c r="P1282" s="251">
        <f ca="1">IF(A39taxstdlife="n/a","n/a",IF(A39taxstdlife="",0,IF(P$3&gt;(A39stdlife+$E1282),((INDEX('PTRM input'!$G$385:$P$434,A39offset,$E1282)-INDEX('PTRM input'!$G$277:$P$326,A39offset,$E1282))*OFFSET($F$7,0,$E1282))-SUM($G1282:O1282),(((INDEX('PTRM input'!$G$385:$P$434,A39offset,$E1282)-INDEX('PTRM input'!$G$277:$P$326,A39offset,$E1282))*OFFSET($F$7,0,$E1282))-SUM($G1282:O1282))*(OFFSET('PTRM input'!$G$477,0,$E1282-1)/A39taxstdlife))))</f>
        <v>0</v>
      </c>
      <c r="Q1282" s="251">
        <f ca="1">IF(A39taxstdlife="n/a","n/a",IF(A39taxstdlife="",0,IF(Q$3&gt;(A39stdlife+$E1282),((INDEX('PTRM input'!$G$385:$P$434,A39offset,$E1282)-INDEX('PTRM input'!$G$277:$P$326,A39offset,$E1282))*OFFSET($F$7,0,$E1282))-SUM($G1282:P1282),(((INDEX('PTRM input'!$G$385:$P$434,A39offset,$E1282)-INDEX('PTRM input'!$G$277:$P$326,A39offset,$E1282))*OFFSET($F$7,0,$E1282))-SUM($G1282:P1282))*(OFFSET('PTRM input'!$G$477,0,$E1282-1)/A39taxstdlife))))</f>
        <v>0</v>
      </c>
      <c r="R1282" s="251">
        <f ca="1">IF(A39taxstdlife="n/a","n/a",IF(A39taxstdlife="",0,IF(R$3&gt;(A39stdlife+$E1282),((INDEX('PTRM input'!$G$385:$P$434,A39offset,$E1282)-INDEX('PTRM input'!$G$277:$P$326,A39offset,$E1282))*OFFSET($F$7,0,$E1282))-SUM($G1282:Q1282),(((INDEX('PTRM input'!$G$385:$P$434,A39offset,$E1282)-INDEX('PTRM input'!$G$277:$P$326,A39offset,$E1282))*OFFSET($F$7,0,$E1282))-SUM($G1282:Q1282))*(OFFSET('PTRM input'!$G$477,0,$E1282-1)/A39taxstdlife))))</f>
        <v>0</v>
      </c>
      <c r="S1282" s="251">
        <f ca="1">IF(A39taxstdlife="n/a","n/a",IF(A39taxstdlife="",0,IF(S$3&gt;(A39stdlife+$E1282),((INDEX('PTRM input'!$G$385:$P$434,A39offset,$E1282)-INDEX('PTRM input'!$G$277:$P$326,A39offset,$E1282))*OFFSET($F$7,0,$E1282))-SUM($G1282:R1282),(((INDEX('PTRM input'!$G$385:$P$434,A39offset,$E1282)-INDEX('PTRM input'!$G$277:$P$326,A39offset,$E1282))*OFFSET($F$7,0,$E1282))-SUM($G1282:R1282))*(OFFSET('PTRM input'!$G$477,0,$E1282-1)/A39taxstdlife))))</f>
        <v>0</v>
      </c>
      <c r="T1282" s="251">
        <f ca="1">IF(A39taxstdlife="n/a","n/a",IF(A39taxstdlife="",0,IF(T$3&gt;(A39stdlife+$E1282),((INDEX('PTRM input'!$G$385:$P$434,A39offset,$E1282)-INDEX('PTRM input'!$G$277:$P$326,A39offset,$E1282))*OFFSET($F$7,0,$E1282))-SUM($G1282:S1282),(((INDEX('PTRM input'!$G$385:$P$434,A39offset,$E1282)-INDEX('PTRM input'!$G$277:$P$326,A39offset,$E1282))*OFFSET($F$7,0,$E1282))-SUM($G1282:S1282))*(OFFSET('PTRM input'!$G$477,0,$E1282-1)/A39taxstdlife))))</f>
        <v>0</v>
      </c>
      <c r="U1282" s="251">
        <f ca="1">IF(A39taxstdlife="n/a","n/a",IF(A39taxstdlife="",0,IF(U$3&gt;(A39stdlife+$E1282),((INDEX('PTRM input'!$G$385:$P$434,A39offset,$E1282)-INDEX('PTRM input'!$G$277:$P$326,A39offset,$E1282))*OFFSET($F$7,0,$E1282))-SUM($G1282:T1282),(((INDEX('PTRM input'!$G$385:$P$434,A39offset,$E1282)-INDEX('PTRM input'!$G$277:$P$326,A39offset,$E1282))*OFFSET($F$7,0,$E1282))-SUM($G1282:T1282))*(OFFSET('PTRM input'!$G$477,0,$E1282-1)/A39taxstdlife))))</f>
        <v>0</v>
      </c>
      <c r="V1282" s="251">
        <f ca="1">IF(A39taxstdlife="n/a","n/a",IF(A39taxstdlife="",0,IF(V$3&gt;(A39stdlife+$E1282),((INDEX('PTRM input'!$G$385:$P$434,A39offset,$E1282)-INDEX('PTRM input'!$G$277:$P$326,A39offset,$E1282))*OFFSET($F$7,0,$E1282))-SUM($G1282:U1282),(((INDEX('PTRM input'!$G$385:$P$434,A39offset,$E1282)-INDEX('PTRM input'!$G$277:$P$326,A39offset,$E1282))*OFFSET($F$7,0,$E1282))-SUM($G1282:U1282))*(OFFSET('PTRM input'!$G$477,0,$E1282-1)/A39taxstdlife))))</f>
        <v>0</v>
      </c>
      <c r="W1282" s="251">
        <f ca="1">IF(A39taxstdlife="n/a","n/a",IF(A39taxstdlife="",0,IF(W$3&gt;(A39stdlife+$E1282),((INDEX('PTRM input'!$G$385:$P$434,A39offset,$E1282)-INDEX('PTRM input'!$G$277:$P$326,A39offset,$E1282))*OFFSET($F$7,0,$E1282))-SUM($G1282:V1282),(((INDEX('PTRM input'!$G$385:$P$434,A39offset,$E1282)-INDEX('PTRM input'!$G$277:$P$326,A39offset,$E1282))*OFFSET($F$7,0,$E1282))-SUM($G1282:V1282))*(OFFSET('PTRM input'!$G$477,0,$E1282-1)/A39taxstdlife))))</f>
        <v>0</v>
      </c>
      <c r="X1282" s="251">
        <f ca="1">IF(A39taxstdlife="n/a","n/a",IF(A39taxstdlife="",0,IF(X$3&gt;(A39stdlife+$E1282),((INDEX('PTRM input'!$G$385:$P$434,A39offset,$E1282)-INDEX('PTRM input'!$G$277:$P$326,A39offset,$E1282))*OFFSET($F$7,0,$E1282))-SUM($G1282:W1282),(((INDEX('PTRM input'!$G$385:$P$434,A39offset,$E1282)-INDEX('PTRM input'!$G$277:$P$326,A39offset,$E1282))*OFFSET($F$7,0,$E1282))-SUM($G1282:W1282))*(OFFSET('PTRM input'!$G$477,0,$E1282-1)/A39taxstdlife))))</f>
        <v>0</v>
      </c>
      <c r="Y1282" s="251">
        <f ca="1">IF(A39taxstdlife="n/a","n/a",IF(A39taxstdlife="",0,IF(Y$3&gt;(A39stdlife+$E1282),((INDEX('PTRM input'!$G$385:$P$434,A39offset,$E1282)-INDEX('PTRM input'!$G$277:$P$326,A39offset,$E1282))*OFFSET($F$7,0,$E1282))-SUM($G1282:X1282),(((INDEX('PTRM input'!$G$385:$P$434,A39offset,$E1282)-INDEX('PTRM input'!$G$277:$P$326,A39offset,$E1282))*OFFSET($F$7,0,$E1282))-SUM($G1282:X1282))*(OFFSET('PTRM input'!$G$477,0,$E1282-1)/A39taxstdlife))))</f>
        <v>0</v>
      </c>
      <c r="Z1282" s="251">
        <f ca="1">IF(A39taxstdlife="n/a","n/a",IF(A39taxstdlife="",0,IF(Z$3&gt;(A39stdlife+$E1282),((INDEX('PTRM input'!$G$385:$P$434,A39offset,$E1282)-INDEX('PTRM input'!$G$277:$P$326,A39offset,$E1282))*OFFSET($F$7,0,$E1282))-SUM($G1282:Y1282),(((INDEX('PTRM input'!$G$385:$P$434,A39offset,$E1282)-INDEX('PTRM input'!$G$277:$P$326,A39offset,$E1282))*OFFSET($F$7,0,$E1282))-SUM($G1282:Y1282))*(OFFSET('PTRM input'!$G$477,0,$E1282-1)/A39taxstdlife))))</f>
        <v>0</v>
      </c>
      <c r="AA1282" s="251">
        <f ca="1">IF(A39taxstdlife="n/a","n/a",IF(A39taxstdlife="",0,IF(AA$3&gt;(A39stdlife+$E1282),((INDEX('PTRM input'!$G$385:$P$434,A39offset,$E1282)-INDEX('PTRM input'!$G$277:$P$326,A39offset,$E1282))*OFFSET($F$7,0,$E1282))-SUM($G1282:Z1282),(((INDEX('PTRM input'!$G$385:$P$434,A39offset,$E1282)-INDEX('PTRM input'!$G$277:$P$326,A39offset,$E1282))*OFFSET($F$7,0,$E1282))-SUM($G1282:Z1282))*(OFFSET('PTRM input'!$G$477,0,$E1282-1)/A39taxstdlife))))</f>
        <v>0</v>
      </c>
      <c r="AB1282" s="251">
        <f ca="1">IF(A39taxstdlife="n/a","n/a",IF(A39taxstdlife="",0,IF(AB$3&gt;(A39stdlife+$E1282),((INDEX('PTRM input'!$G$385:$P$434,A39offset,$E1282)-INDEX('PTRM input'!$G$277:$P$326,A39offset,$E1282))*OFFSET($F$7,0,$E1282))-SUM($G1282:AA1282),(((INDEX('PTRM input'!$G$385:$P$434,A39offset,$E1282)-INDEX('PTRM input'!$G$277:$P$326,A39offset,$E1282))*OFFSET($F$7,0,$E1282))-SUM($G1282:AA1282))*(OFFSET('PTRM input'!$G$477,0,$E1282-1)/A39taxstdlife))))</f>
        <v>0</v>
      </c>
      <c r="AC1282" s="251">
        <f ca="1">IF(A39taxstdlife="n/a","n/a",IF(A39taxstdlife="",0,IF(AC$3&gt;(A39stdlife+$E1282),((INDEX('PTRM input'!$G$385:$P$434,A39offset,$E1282)-INDEX('PTRM input'!$G$277:$P$326,A39offset,$E1282))*OFFSET($F$7,0,$E1282))-SUM($G1282:AB1282),(((INDEX('PTRM input'!$G$385:$P$434,A39offset,$E1282)-INDEX('PTRM input'!$G$277:$P$326,A39offset,$E1282))*OFFSET($F$7,0,$E1282))-SUM($G1282:AB1282))*(OFFSET('PTRM input'!$G$477,0,$E1282-1)/A39taxstdlife))))</f>
        <v>0</v>
      </c>
      <c r="AD1282" s="251">
        <f ca="1">IF(A39taxstdlife="n/a","n/a",IF(A39taxstdlife="",0,IF(AD$3&gt;(A39stdlife+$E1282),((INDEX('PTRM input'!$G$385:$P$434,A39offset,$E1282)-INDEX('PTRM input'!$G$277:$P$326,A39offset,$E1282))*OFFSET($F$7,0,$E1282))-SUM($G1282:AC1282),(((INDEX('PTRM input'!$G$385:$P$434,A39offset,$E1282)-INDEX('PTRM input'!$G$277:$P$326,A39offset,$E1282))*OFFSET($F$7,0,$E1282))-SUM($G1282:AC1282))*(OFFSET('PTRM input'!$G$477,0,$E1282-1)/A39taxstdlife))))</f>
        <v>0</v>
      </c>
      <c r="AE1282" s="251">
        <f ca="1">IF(A39taxstdlife="n/a","n/a",IF(A39taxstdlife="",0,IF(AE$3&gt;(A39stdlife+$E1282),((INDEX('PTRM input'!$G$385:$P$434,A39offset,$E1282)-INDEX('PTRM input'!$G$277:$P$326,A39offset,$E1282))*OFFSET($F$7,0,$E1282))-SUM($G1282:AD1282),(((INDEX('PTRM input'!$G$385:$P$434,A39offset,$E1282)-INDEX('PTRM input'!$G$277:$P$326,A39offset,$E1282))*OFFSET($F$7,0,$E1282))-SUM($G1282:AD1282))*(OFFSET('PTRM input'!$G$477,0,$E1282-1)/A39taxstdlife))))</f>
        <v>0</v>
      </c>
      <c r="AF1282" s="251">
        <f ca="1">IF(A39taxstdlife="n/a","n/a",IF(A39taxstdlife="",0,IF(AF$3&gt;(A39stdlife+$E1282),((INDEX('PTRM input'!$G$385:$P$434,A39offset,$E1282)-INDEX('PTRM input'!$G$277:$P$326,A39offset,$E1282))*OFFSET($F$7,0,$E1282))-SUM($G1282:AE1282),(((INDEX('PTRM input'!$G$385:$P$434,A39offset,$E1282)-INDEX('PTRM input'!$G$277:$P$326,A39offset,$E1282))*OFFSET($F$7,0,$E1282))-SUM($G1282:AE1282))*(OFFSET('PTRM input'!$G$477,0,$E1282-1)/A39taxstdlife))))</f>
        <v>0</v>
      </c>
      <c r="AG1282" s="251">
        <f ca="1">IF(A39taxstdlife="n/a","n/a",IF(A39taxstdlife="",0,IF(AG$3&gt;(A39stdlife+$E1282),((INDEX('PTRM input'!$G$385:$P$434,A39offset,$E1282)-INDEX('PTRM input'!$G$277:$P$326,A39offset,$E1282))*OFFSET($F$7,0,$E1282))-SUM($G1282:AF1282),(((INDEX('PTRM input'!$G$385:$P$434,A39offset,$E1282)-INDEX('PTRM input'!$G$277:$P$326,A39offset,$E1282))*OFFSET($F$7,0,$E1282))-SUM($G1282:AF1282))*(OFFSET('PTRM input'!$G$477,0,$E1282-1)/A39taxstdlife))))</f>
        <v>0</v>
      </c>
      <c r="AH1282" s="251">
        <f ca="1">IF(A39taxstdlife="n/a","n/a",IF(A39taxstdlife="",0,IF(AH$3&gt;(A39stdlife+$E1282),((INDEX('PTRM input'!$G$385:$P$434,A39offset,$E1282)-INDEX('PTRM input'!$G$277:$P$326,A39offset,$E1282))*OFFSET($F$7,0,$E1282))-SUM($G1282:AG1282),(((INDEX('PTRM input'!$G$385:$P$434,A39offset,$E1282)-INDEX('PTRM input'!$G$277:$P$326,A39offset,$E1282))*OFFSET($F$7,0,$E1282))-SUM($G1282:AG1282))*(OFFSET('PTRM input'!$G$477,0,$E1282-1)/A39taxstdlife))))</f>
        <v>0</v>
      </c>
      <c r="AI1282" s="251">
        <f ca="1">IF(A39taxstdlife="n/a","n/a",IF(A39taxstdlife="",0,IF(AI$3&gt;(A39stdlife+$E1282),((INDEX('PTRM input'!$G$385:$P$434,A39offset,$E1282)-INDEX('PTRM input'!$G$277:$P$326,A39offset,$E1282))*OFFSET($F$7,0,$E1282))-SUM($G1282:AH1282),(((INDEX('PTRM input'!$G$385:$P$434,A39offset,$E1282)-INDEX('PTRM input'!$G$277:$P$326,A39offset,$E1282))*OFFSET($F$7,0,$E1282))-SUM($G1282:AH1282))*(OFFSET('PTRM input'!$G$477,0,$E1282-1)/A39taxstdlife))))</f>
        <v>0</v>
      </c>
      <c r="AJ1282" s="251">
        <f ca="1">IF(A39taxstdlife="n/a","n/a",IF(A39taxstdlife="",0,IF(AJ$3&gt;(A39stdlife+$E1282),((INDEX('PTRM input'!$G$385:$P$434,A39offset,$E1282)-INDEX('PTRM input'!$G$277:$P$326,A39offset,$E1282))*OFFSET($F$7,0,$E1282))-SUM($G1282:AI1282),(((INDEX('PTRM input'!$G$385:$P$434,A39offset,$E1282)-INDEX('PTRM input'!$G$277:$P$326,A39offset,$E1282))*OFFSET($F$7,0,$E1282))-SUM($G1282:AI1282))*(OFFSET('PTRM input'!$G$477,0,$E1282-1)/A39taxstdlife))))</f>
        <v>0</v>
      </c>
      <c r="AK1282" s="251">
        <f ca="1">IF(A39taxstdlife="n/a","n/a",IF(A39taxstdlife="",0,IF(AK$3&gt;(A39stdlife+$E1282),((INDEX('PTRM input'!$G$385:$P$434,A39offset,$E1282)-INDEX('PTRM input'!$G$277:$P$326,A39offset,$E1282))*OFFSET($F$7,0,$E1282))-SUM($G1282:AJ1282),(((INDEX('PTRM input'!$G$385:$P$434,A39offset,$E1282)-INDEX('PTRM input'!$G$277:$P$326,A39offset,$E1282))*OFFSET($F$7,0,$E1282))-SUM($G1282:AJ1282))*(OFFSET('PTRM input'!$G$477,0,$E1282-1)/A39taxstdlife))))</f>
        <v>0</v>
      </c>
      <c r="AL1282" s="251">
        <f ca="1">IF(A39taxstdlife="n/a","n/a",IF(A39taxstdlife="",0,IF(AL$3&gt;(A39stdlife+$E1282),((INDEX('PTRM input'!$G$385:$P$434,A39offset,$E1282)-INDEX('PTRM input'!$G$277:$P$326,A39offset,$E1282))*OFFSET($F$7,0,$E1282))-SUM($G1282:AK1282),(((INDEX('PTRM input'!$G$385:$P$434,A39offset,$E1282)-INDEX('PTRM input'!$G$277:$P$326,A39offset,$E1282))*OFFSET($F$7,0,$E1282))-SUM($G1282:AK1282))*(OFFSET('PTRM input'!$G$477,0,$E1282-1)/A39taxstdlife))))</f>
        <v>0</v>
      </c>
      <c r="AM1282" s="251">
        <f ca="1">IF(A39taxstdlife="n/a","n/a",IF(A39taxstdlife="",0,IF(AM$3&gt;(A39stdlife+$E1282),((INDEX('PTRM input'!$G$385:$P$434,A39offset,$E1282)-INDEX('PTRM input'!$G$277:$P$326,A39offset,$E1282))*OFFSET($F$7,0,$E1282))-SUM($G1282:AL1282),(((INDEX('PTRM input'!$G$385:$P$434,A39offset,$E1282)-INDEX('PTRM input'!$G$277:$P$326,A39offset,$E1282))*OFFSET($F$7,0,$E1282))-SUM($G1282:AL1282))*(OFFSET('PTRM input'!$G$477,0,$E1282-1)/A39taxstdlife))))</f>
        <v>0</v>
      </c>
      <c r="AN1282" s="251">
        <f ca="1">IF(A39taxstdlife="n/a","n/a",IF(A39taxstdlife="",0,IF(AN$3&gt;(A39stdlife+$E1282),((INDEX('PTRM input'!$G$385:$P$434,A39offset,$E1282)-INDEX('PTRM input'!$G$277:$P$326,A39offset,$E1282))*OFFSET($F$7,0,$E1282))-SUM($G1282:AM1282),(((INDEX('PTRM input'!$G$385:$P$434,A39offset,$E1282)-INDEX('PTRM input'!$G$277:$P$326,A39offset,$E1282))*OFFSET($F$7,0,$E1282))-SUM($G1282:AM1282))*(OFFSET('PTRM input'!$G$477,0,$E1282-1)/A39taxstdlife))))</f>
        <v>0</v>
      </c>
      <c r="AO1282" s="251">
        <f ca="1">IF(A39taxstdlife="n/a","n/a",IF(A39taxstdlife="",0,IF(AO$3&gt;(A39stdlife+$E1282),((INDEX('PTRM input'!$G$385:$P$434,A39offset,$E1282)-INDEX('PTRM input'!$G$277:$P$326,A39offset,$E1282))*OFFSET($F$7,0,$E1282))-SUM($G1282:AN1282),(((INDEX('PTRM input'!$G$385:$P$434,A39offset,$E1282)-INDEX('PTRM input'!$G$277:$P$326,A39offset,$E1282))*OFFSET($F$7,0,$E1282))-SUM($G1282:AN1282))*(OFFSET('PTRM input'!$G$477,0,$E1282-1)/A39taxstdlife))))</f>
        <v>0</v>
      </c>
      <c r="AP1282" s="251">
        <f ca="1">IF(A39taxstdlife="n/a","n/a",IF(A39taxstdlife="",0,IF(AP$3&gt;(A39stdlife+$E1282),((INDEX('PTRM input'!$G$385:$P$434,A39offset,$E1282)-INDEX('PTRM input'!$G$277:$P$326,A39offset,$E1282))*OFFSET($F$7,0,$E1282))-SUM($G1282:AO1282),(((INDEX('PTRM input'!$G$385:$P$434,A39offset,$E1282)-INDEX('PTRM input'!$G$277:$P$326,A39offset,$E1282))*OFFSET($F$7,0,$E1282))-SUM($G1282:AO1282))*(OFFSET('PTRM input'!$G$477,0,$E1282-1)/A39taxstdlife))))</f>
        <v>0</v>
      </c>
      <c r="AQ1282" s="251">
        <f ca="1">IF(A39taxstdlife="n/a","n/a",IF(A39taxstdlife="",0,IF(AQ$3&gt;(A39stdlife+$E1282),((INDEX('PTRM input'!$G$385:$P$434,A39offset,$E1282)-INDEX('PTRM input'!$G$277:$P$326,A39offset,$E1282))*OFFSET($F$7,0,$E1282))-SUM($G1282:AP1282),(((INDEX('PTRM input'!$G$385:$P$434,A39offset,$E1282)-INDEX('PTRM input'!$G$277:$P$326,A39offset,$E1282))*OFFSET($F$7,0,$E1282))-SUM($G1282:AP1282))*(OFFSET('PTRM input'!$G$477,0,$E1282-1)/A39taxstdlife))))</f>
        <v>0</v>
      </c>
      <c r="AR1282" s="251">
        <f ca="1">IF(A39taxstdlife="n/a","n/a",IF(A39taxstdlife="",0,IF(AR$3&gt;(A39stdlife+$E1282),((INDEX('PTRM input'!$G$385:$P$434,A39offset,$E1282)-INDEX('PTRM input'!$G$277:$P$326,A39offset,$E1282))*OFFSET($F$7,0,$E1282))-SUM($G1282:AQ1282),(((INDEX('PTRM input'!$G$385:$P$434,A39offset,$E1282)-INDEX('PTRM input'!$G$277:$P$326,A39offset,$E1282))*OFFSET($F$7,0,$E1282))-SUM($G1282:AQ1282))*(OFFSET('PTRM input'!$G$477,0,$E1282-1)/A39taxstdlife))))</f>
        <v>0</v>
      </c>
      <c r="AS1282" s="251">
        <f ca="1">IF(A39taxstdlife="n/a","n/a",IF(A39taxstdlife="",0,IF(AS$3&gt;(A39stdlife+$E1282),((INDEX('PTRM input'!$G$385:$P$434,A39offset,$E1282)-INDEX('PTRM input'!$G$277:$P$326,A39offset,$E1282))*OFFSET($F$7,0,$E1282))-SUM($G1282:AR1282),(((INDEX('PTRM input'!$G$385:$P$434,A39offset,$E1282)-INDEX('PTRM input'!$G$277:$P$326,A39offset,$E1282))*OFFSET($F$7,0,$E1282))-SUM($G1282:AR1282))*(OFFSET('PTRM input'!$G$477,0,$E1282-1)/A39taxstdlife))))</f>
        <v>0</v>
      </c>
      <c r="AT1282" s="251">
        <f ca="1">IF(A39taxstdlife="n/a","n/a",IF(A39taxstdlife="",0,IF(AT$3&gt;(A39stdlife+$E1282),((INDEX('PTRM input'!$G$385:$P$434,A39offset,$E1282)-INDEX('PTRM input'!$G$277:$P$326,A39offset,$E1282))*OFFSET($F$7,0,$E1282))-SUM($G1282:AS1282),(((INDEX('PTRM input'!$G$385:$P$434,A39offset,$E1282)-INDEX('PTRM input'!$G$277:$P$326,A39offset,$E1282))*OFFSET($F$7,0,$E1282))-SUM($G1282:AS1282))*(OFFSET('PTRM input'!$G$477,0,$E1282-1)/A39taxstdlife))))</f>
        <v>0</v>
      </c>
      <c r="AU1282" s="251">
        <f ca="1">IF(A39taxstdlife="n/a","n/a",IF(A39taxstdlife="",0,IF(AU$3&gt;(A39stdlife+$E1282),((INDEX('PTRM input'!$G$385:$P$434,A39offset,$E1282)-INDEX('PTRM input'!$G$277:$P$326,A39offset,$E1282))*OFFSET($F$7,0,$E1282))-SUM($G1282:AT1282),(((INDEX('PTRM input'!$G$385:$P$434,A39offset,$E1282)-INDEX('PTRM input'!$G$277:$P$326,A39offset,$E1282))*OFFSET($F$7,0,$E1282))-SUM($G1282:AT1282))*(OFFSET('PTRM input'!$G$477,0,$E1282-1)/A39taxstdlife))))</f>
        <v>0</v>
      </c>
      <c r="AV1282" s="251">
        <f ca="1">IF(A39taxstdlife="n/a","n/a",IF(A39taxstdlife="",0,IF(AV$3&gt;(A39stdlife+$E1282),((INDEX('PTRM input'!$G$385:$P$434,A39offset,$E1282)-INDEX('PTRM input'!$G$277:$P$326,A39offset,$E1282))*OFFSET($F$7,0,$E1282))-SUM($G1282:AU1282),(((INDEX('PTRM input'!$G$385:$P$434,A39offset,$E1282)-INDEX('PTRM input'!$G$277:$P$326,A39offset,$E1282))*OFFSET($F$7,0,$E1282))-SUM($G1282:AU1282))*(OFFSET('PTRM input'!$G$477,0,$E1282-1)/A39taxstdlife))))</f>
        <v>0</v>
      </c>
      <c r="AW1282" s="251">
        <f ca="1">IF(A39taxstdlife="n/a","n/a",IF(A39taxstdlife="",0,IF(AW$3&gt;(A39stdlife+$E1282),((INDEX('PTRM input'!$G$385:$P$434,A39offset,$E1282)-INDEX('PTRM input'!$G$277:$P$326,A39offset,$E1282))*OFFSET($F$7,0,$E1282))-SUM($G1282:AV1282),(((INDEX('PTRM input'!$G$385:$P$434,A39offset,$E1282)-INDEX('PTRM input'!$G$277:$P$326,A39offset,$E1282))*OFFSET($F$7,0,$E1282))-SUM($G1282:AV1282))*(OFFSET('PTRM input'!$G$477,0,$E1282-1)/A39taxstdlife))))</f>
        <v>0</v>
      </c>
      <c r="AX1282" s="251">
        <f ca="1">IF(A39taxstdlife="n/a","n/a",IF(A39taxstdlife="",0,IF(AX$3&gt;(A39stdlife+$E1282),((INDEX('PTRM input'!$G$385:$P$434,A39offset,$E1282)-INDEX('PTRM input'!$G$277:$P$326,A39offset,$E1282))*OFFSET($F$7,0,$E1282))-SUM($G1282:AW1282),(((INDEX('PTRM input'!$G$385:$P$434,A39offset,$E1282)-INDEX('PTRM input'!$G$277:$P$326,A39offset,$E1282))*OFFSET($F$7,0,$E1282))-SUM($G1282:AW1282))*(OFFSET('PTRM input'!$G$477,0,$E1282-1)/A39taxstdlife))))</f>
        <v>0</v>
      </c>
      <c r="AY1282" s="251">
        <f ca="1">IF(A39taxstdlife="n/a","n/a",IF(A39taxstdlife="",0,IF(AY$3&gt;(A39stdlife+$E1282),((INDEX('PTRM input'!$G$385:$P$434,A39offset,$E1282)-INDEX('PTRM input'!$G$277:$P$326,A39offset,$E1282))*OFFSET($F$7,0,$E1282))-SUM($G1282:AX1282),(((INDEX('PTRM input'!$G$385:$P$434,A39offset,$E1282)-INDEX('PTRM input'!$G$277:$P$326,A39offset,$E1282))*OFFSET($F$7,0,$E1282))-SUM($G1282:AX1282))*(OFFSET('PTRM input'!$G$477,0,$E1282-1)/A39taxstdlife))))</f>
        <v>0</v>
      </c>
      <c r="AZ1282" s="251">
        <f ca="1">IF(A39taxstdlife="n/a","n/a",IF(A39taxstdlife="",0,IF(AZ$3&gt;(A39stdlife+$E1282),((INDEX('PTRM input'!$G$385:$P$434,A39offset,$E1282)-INDEX('PTRM input'!$G$277:$P$326,A39offset,$E1282))*OFFSET($F$7,0,$E1282))-SUM($G1282:AY1282),(((INDEX('PTRM input'!$G$385:$P$434,A39offset,$E1282)-INDEX('PTRM input'!$G$277:$P$326,A39offset,$E1282))*OFFSET($F$7,0,$E1282))-SUM($G1282:AY1282))*(OFFSET('PTRM input'!$G$477,0,$E1282-1)/A39taxstdlife))))</f>
        <v>0</v>
      </c>
      <c r="BA1282" s="251">
        <f ca="1">IF(A39taxstdlife="n/a","n/a",IF(A39taxstdlife="",0,IF(BA$3&gt;(A39stdlife+$E1282),((INDEX('PTRM input'!$G$385:$P$434,A39offset,$E1282)-INDEX('PTRM input'!$G$277:$P$326,A39offset,$E1282))*OFFSET($F$7,0,$E1282))-SUM($G1282:AZ1282),(((INDEX('PTRM input'!$G$385:$P$434,A39offset,$E1282)-INDEX('PTRM input'!$G$277:$P$326,A39offset,$E1282))*OFFSET($F$7,0,$E1282))-SUM($G1282:AZ1282))*(OFFSET('PTRM input'!$G$477,0,$E1282-1)/A39taxstdlife))))</f>
        <v>0</v>
      </c>
      <c r="BB1282" s="251">
        <f ca="1">IF(A39taxstdlife="n/a","n/a",IF(A39taxstdlife="",0,IF(BB$3&gt;(A39stdlife+$E1282),((INDEX('PTRM input'!$G$385:$P$434,A39offset,$E1282)-INDEX('PTRM input'!$G$277:$P$326,A39offset,$E1282))*OFFSET($F$7,0,$E1282))-SUM($G1282:BA1282),(((INDEX('PTRM input'!$G$385:$P$434,A39offset,$E1282)-INDEX('PTRM input'!$G$277:$P$326,A39offset,$E1282))*OFFSET($F$7,0,$E1282))-SUM($G1282:BA1282))*(OFFSET('PTRM input'!$G$477,0,$E1282-1)/A39taxstdlife))))</f>
        <v>0</v>
      </c>
      <c r="BC1282" s="251">
        <f ca="1">IF(A39taxstdlife="n/a","n/a",IF(A39taxstdlife="",0,IF(BC$3&gt;(A39stdlife+$E1282),((INDEX('PTRM input'!$G$385:$P$434,A39offset,$E1282)-INDEX('PTRM input'!$G$277:$P$326,A39offset,$E1282))*OFFSET($F$7,0,$E1282))-SUM($G1282:BB1282),(((INDEX('PTRM input'!$G$385:$P$434,A39offset,$E1282)-INDEX('PTRM input'!$G$277:$P$326,A39offset,$E1282))*OFFSET($F$7,0,$E1282))-SUM($G1282:BB1282))*(OFFSET('PTRM input'!$G$477,0,$E1282-1)/A39taxstdlife))))</f>
        <v>0</v>
      </c>
      <c r="BD1282" s="251">
        <f ca="1">IF(A39taxstdlife="n/a","n/a",IF(A39taxstdlife="",0,IF(BD$3&gt;(A39stdlife+$E1282),((INDEX('PTRM input'!$G$385:$P$434,A39offset,$E1282)-INDEX('PTRM input'!$G$277:$P$326,A39offset,$E1282))*OFFSET($F$7,0,$E1282))-SUM($G1282:BC1282),(((INDEX('PTRM input'!$G$385:$P$434,A39offset,$E1282)-INDEX('PTRM input'!$G$277:$P$326,A39offset,$E1282))*OFFSET($F$7,0,$E1282))-SUM($G1282:BC1282))*(OFFSET('PTRM input'!$G$477,0,$E1282-1)/A39taxstdlife))))</f>
        <v>0</v>
      </c>
      <c r="BE1282" s="251">
        <f ca="1">IF(A39taxstdlife="n/a","n/a",IF(A39taxstdlife="",0,IF(BE$3&gt;(A39stdlife+$E1282),((INDEX('PTRM input'!$G$385:$P$434,A39offset,$E1282)-INDEX('PTRM input'!$G$277:$P$326,A39offset,$E1282))*OFFSET($F$7,0,$E1282))-SUM($G1282:BD1282),(((INDEX('PTRM input'!$G$385:$P$434,A39offset,$E1282)-INDEX('PTRM input'!$G$277:$P$326,A39offset,$E1282))*OFFSET($F$7,0,$E1282))-SUM($G1282:BD1282))*(OFFSET('PTRM input'!$G$477,0,$E1282-1)/A39taxstdlife))))</f>
        <v>0</v>
      </c>
      <c r="BF1282" s="251">
        <f ca="1">IF(A39taxstdlife="n/a","n/a",IF(A39taxstdlife="",0,IF(BF$3&gt;(A39stdlife+$E1282),((INDEX('PTRM input'!$G$385:$P$434,A39offset,$E1282)-INDEX('PTRM input'!$G$277:$P$326,A39offset,$E1282))*OFFSET($F$7,0,$E1282))-SUM($G1282:BE1282),(((INDEX('PTRM input'!$G$385:$P$434,A39offset,$E1282)-INDEX('PTRM input'!$G$277:$P$326,A39offset,$E1282))*OFFSET($F$7,0,$E1282))-SUM($G1282:BE1282))*(OFFSET('PTRM input'!$G$477,0,$E1282-1)/A39taxstdlife))))</f>
        <v>0</v>
      </c>
      <c r="BG1282" s="251">
        <f ca="1">IF(A39taxstdlife="n/a","n/a",IF(A39taxstdlife="",0,IF(BG$3&gt;(A39stdlife+$E1282),((INDEX('PTRM input'!$G$385:$P$434,A39offset,$E1282)-INDEX('PTRM input'!$G$277:$P$326,A39offset,$E1282))*OFFSET($F$7,0,$E1282))-SUM($G1282:BF1282),(((INDEX('PTRM input'!$G$385:$P$434,A39offset,$E1282)-INDEX('PTRM input'!$G$277:$P$326,A39offset,$E1282))*OFFSET($F$7,0,$E1282))-SUM($G1282:BF1282))*(OFFSET('PTRM input'!$G$477,0,$E1282-1)/A39taxstdlife))))</f>
        <v>0</v>
      </c>
      <c r="BH1282" s="251">
        <f ca="1">IF(A39taxstdlife="n/a","n/a",IF(A39taxstdlife="",0,IF(BH$3&gt;(A39stdlife+$E1282),((INDEX('PTRM input'!$G$385:$P$434,A39offset,$E1282)-INDEX('PTRM input'!$G$277:$P$326,A39offset,$E1282))*OFFSET($F$7,0,$E1282))-SUM($G1282:BG1282),(((INDEX('PTRM input'!$G$385:$P$434,A39offset,$E1282)-INDEX('PTRM input'!$G$277:$P$326,A39offset,$E1282))*OFFSET($F$7,0,$E1282))-SUM($G1282:BG1282))*(OFFSET('PTRM input'!$G$477,0,$E1282-1)/A39taxstdlife))))</f>
        <v>0</v>
      </c>
      <c r="BI1282" s="251">
        <f ca="1">IF(A39taxstdlife="n/a","n/a",IF(A39taxstdlife="",0,IF(BI$3&gt;(A39stdlife+$E1282),((INDEX('PTRM input'!$G$385:$P$434,A39offset,$E1282)-INDEX('PTRM input'!$G$277:$P$326,A39offset,$E1282))*OFFSET($F$7,0,$E1282))-SUM($G1282:BH1282),(((INDEX('PTRM input'!$G$385:$P$434,A39offset,$E1282)-INDEX('PTRM input'!$G$277:$P$326,A39offset,$E1282))*OFFSET($F$7,0,$E1282))-SUM($G1282:BH1282))*(OFFSET('PTRM input'!$G$477,0,$E1282-1)/A39taxstdlife))))</f>
        <v>0</v>
      </c>
      <c r="BJ1282" s="116"/>
      <c r="BK1282" s="116"/>
      <c r="BL1282" s="116"/>
      <c r="BM1282" s="116"/>
    </row>
    <row r="1283" spans="1:65" ht="12.75" hidden="1" customHeight="1" outlineLevel="2">
      <c r="A1283" s="366"/>
      <c r="B1283" s="19"/>
      <c r="C1283" s="18"/>
      <c r="D1283" s="760"/>
      <c r="E1283" s="86">
        <v>8</v>
      </c>
      <c r="F1283" s="356"/>
      <c r="G1283" s="434"/>
      <c r="H1283" s="435"/>
      <c r="I1283" s="435"/>
      <c r="J1283" s="435"/>
      <c r="K1283" s="435"/>
      <c r="L1283" s="435"/>
      <c r="M1283" s="435"/>
      <c r="N1283" s="619"/>
      <c r="O1283" s="251">
        <f ca="1">IF(A39taxstdlife="n/a","n/a",IF(A39taxstdlife="",0,IF(O$3&gt;(A39stdlife+$E1283),((INDEX('PTRM input'!$G$385:$P$434,A39offset,$E1283)-INDEX('PTRM input'!$G$277:$P$326,A39offset,$E1283))*OFFSET($F$7,0,$E1283))-SUM($G1283:N1283),(((INDEX('PTRM input'!$G$385:$P$434,A39offset,$E1283)-INDEX('PTRM input'!$G$277:$P$326,A39offset,$E1283))*OFFSET($F$7,0,$E1283))-SUM($G1283:N1283))*(OFFSET('PTRM input'!$G$477,0,$E1283-1)/A39taxstdlife))))</f>
        <v>0</v>
      </c>
      <c r="P1283" s="251">
        <f ca="1">IF(A39taxstdlife="n/a","n/a",IF(A39taxstdlife="",0,IF(P$3&gt;(A39stdlife+$E1283),((INDEX('PTRM input'!$G$385:$P$434,A39offset,$E1283)-INDEX('PTRM input'!$G$277:$P$326,A39offset,$E1283))*OFFSET($F$7,0,$E1283))-SUM($G1283:O1283),(((INDEX('PTRM input'!$G$385:$P$434,A39offset,$E1283)-INDEX('PTRM input'!$G$277:$P$326,A39offset,$E1283))*OFFSET($F$7,0,$E1283))-SUM($G1283:O1283))*(OFFSET('PTRM input'!$G$477,0,$E1283-1)/A39taxstdlife))))</f>
        <v>0</v>
      </c>
      <c r="Q1283" s="251">
        <f ca="1">IF(A39taxstdlife="n/a","n/a",IF(A39taxstdlife="",0,IF(Q$3&gt;(A39stdlife+$E1283),((INDEX('PTRM input'!$G$385:$P$434,A39offset,$E1283)-INDEX('PTRM input'!$G$277:$P$326,A39offset,$E1283))*OFFSET($F$7,0,$E1283))-SUM($G1283:P1283),(((INDEX('PTRM input'!$G$385:$P$434,A39offset,$E1283)-INDEX('PTRM input'!$G$277:$P$326,A39offset,$E1283))*OFFSET($F$7,0,$E1283))-SUM($G1283:P1283))*(OFFSET('PTRM input'!$G$477,0,$E1283-1)/A39taxstdlife))))</f>
        <v>0</v>
      </c>
      <c r="R1283" s="251">
        <f ca="1">IF(A39taxstdlife="n/a","n/a",IF(A39taxstdlife="",0,IF(R$3&gt;(A39stdlife+$E1283),((INDEX('PTRM input'!$G$385:$P$434,A39offset,$E1283)-INDEX('PTRM input'!$G$277:$P$326,A39offset,$E1283))*OFFSET($F$7,0,$E1283))-SUM($G1283:Q1283),(((INDEX('PTRM input'!$G$385:$P$434,A39offset,$E1283)-INDEX('PTRM input'!$G$277:$P$326,A39offset,$E1283))*OFFSET($F$7,0,$E1283))-SUM($G1283:Q1283))*(OFFSET('PTRM input'!$G$477,0,$E1283-1)/A39taxstdlife))))</f>
        <v>0</v>
      </c>
      <c r="S1283" s="251">
        <f ca="1">IF(A39taxstdlife="n/a","n/a",IF(A39taxstdlife="",0,IF(S$3&gt;(A39stdlife+$E1283),((INDEX('PTRM input'!$G$385:$P$434,A39offset,$E1283)-INDEX('PTRM input'!$G$277:$P$326,A39offset,$E1283))*OFFSET($F$7,0,$E1283))-SUM($G1283:R1283),(((INDEX('PTRM input'!$G$385:$P$434,A39offset,$E1283)-INDEX('PTRM input'!$G$277:$P$326,A39offset,$E1283))*OFFSET($F$7,0,$E1283))-SUM($G1283:R1283))*(OFFSET('PTRM input'!$G$477,0,$E1283-1)/A39taxstdlife))))</f>
        <v>0</v>
      </c>
      <c r="T1283" s="251">
        <f ca="1">IF(A39taxstdlife="n/a","n/a",IF(A39taxstdlife="",0,IF(T$3&gt;(A39stdlife+$E1283),((INDEX('PTRM input'!$G$385:$P$434,A39offset,$E1283)-INDEX('PTRM input'!$G$277:$P$326,A39offset,$E1283))*OFFSET($F$7,0,$E1283))-SUM($G1283:S1283),(((INDEX('PTRM input'!$G$385:$P$434,A39offset,$E1283)-INDEX('PTRM input'!$G$277:$P$326,A39offset,$E1283))*OFFSET($F$7,0,$E1283))-SUM($G1283:S1283))*(OFFSET('PTRM input'!$G$477,0,$E1283-1)/A39taxstdlife))))</f>
        <v>0</v>
      </c>
      <c r="U1283" s="251">
        <f ca="1">IF(A39taxstdlife="n/a","n/a",IF(A39taxstdlife="",0,IF(U$3&gt;(A39stdlife+$E1283),((INDEX('PTRM input'!$G$385:$P$434,A39offset,$E1283)-INDEX('PTRM input'!$G$277:$P$326,A39offset,$E1283))*OFFSET($F$7,0,$E1283))-SUM($G1283:T1283),(((INDEX('PTRM input'!$G$385:$P$434,A39offset,$E1283)-INDEX('PTRM input'!$G$277:$P$326,A39offset,$E1283))*OFFSET($F$7,0,$E1283))-SUM($G1283:T1283))*(OFFSET('PTRM input'!$G$477,0,$E1283-1)/A39taxstdlife))))</f>
        <v>0</v>
      </c>
      <c r="V1283" s="251">
        <f ca="1">IF(A39taxstdlife="n/a","n/a",IF(A39taxstdlife="",0,IF(V$3&gt;(A39stdlife+$E1283),((INDEX('PTRM input'!$G$385:$P$434,A39offset,$E1283)-INDEX('PTRM input'!$G$277:$P$326,A39offset,$E1283))*OFFSET($F$7,0,$E1283))-SUM($G1283:U1283),(((INDEX('PTRM input'!$G$385:$P$434,A39offset,$E1283)-INDEX('PTRM input'!$G$277:$P$326,A39offset,$E1283))*OFFSET($F$7,0,$E1283))-SUM($G1283:U1283))*(OFFSET('PTRM input'!$G$477,0,$E1283-1)/A39taxstdlife))))</f>
        <v>0</v>
      </c>
      <c r="W1283" s="251">
        <f ca="1">IF(A39taxstdlife="n/a","n/a",IF(A39taxstdlife="",0,IF(W$3&gt;(A39stdlife+$E1283),((INDEX('PTRM input'!$G$385:$P$434,A39offset,$E1283)-INDEX('PTRM input'!$G$277:$P$326,A39offset,$E1283))*OFFSET($F$7,0,$E1283))-SUM($G1283:V1283),(((INDEX('PTRM input'!$G$385:$P$434,A39offset,$E1283)-INDEX('PTRM input'!$G$277:$P$326,A39offset,$E1283))*OFFSET($F$7,0,$E1283))-SUM($G1283:V1283))*(OFFSET('PTRM input'!$G$477,0,$E1283-1)/A39taxstdlife))))</f>
        <v>0</v>
      </c>
      <c r="X1283" s="251">
        <f ca="1">IF(A39taxstdlife="n/a","n/a",IF(A39taxstdlife="",0,IF(X$3&gt;(A39stdlife+$E1283),((INDEX('PTRM input'!$G$385:$P$434,A39offset,$E1283)-INDEX('PTRM input'!$G$277:$P$326,A39offset,$E1283))*OFFSET($F$7,0,$E1283))-SUM($G1283:W1283),(((INDEX('PTRM input'!$G$385:$P$434,A39offset,$E1283)-INDEX('PTRM input'!$G$277:$P$326,A39offset,$E1283))*OFFSET($F$7,0,$E1283))-SUM($G1283:W1283))*(OFFSET('PTRM input'!$G$477,0,$E1283-1)/A39taxstdlife))))</f>
        <v>0</v>
      </c>
      <c r="Y1283" s="251">
        <f ca="1">IF(A39taxstdlife="n/a","n/a",IF(A39taxstdlife="",0,IF(Y$3&gt;(A39stdlife+$E1283),((INDEX('PTRM input'!$G$385:$P$434,A39offset,$E1283)-INDEX('PTRM input'!$G$277:$P$326,A39offset,$E1283))*OFFSET($F$7,0,$E1283))-SUM($G1283:X1283),(((INDEX('PTRM input'!$G$385:$P$434,A39offset,$E1283)-INDEX('PTRM input'!$G$277:$P$326,A39offset,$E1283))*OFFSET($F$7,0,$E1283))-SUM($G1283:X1283))*(OFFSET('PTRM input'!$G$477,0,$E1283-1)/A39taxstdlife))))</f>
        <v>0</v>
      </c>
      <c r="Z1283" s="251">
        <f ca="1">IF(A39taxstdlife="n/a","n/a",IF(A39taxstdlife="",0,IF(Z$3&gt;(A39stdlife+$E1283),((INDEX('PTRM input'!$G$385:$P$434,A39offset,$E1283)-INDEX('PTRM input'!$G$277:$P$326,A39offset,$E1283))*OFFSET($F$7,0,$E1283))-SUM($G1283:Y1283),(((INDEX('PTRM input'!$G$385:$P$434,A39offset,$E1283)-INDEX('PTRM input'!$G$277:$P$326,A39offset,$E1283))*OFFSET($F$7,0,$E1283))-SUM($G1283:Y1283))*(OFFSET('PTRM input'!$G$477,0,$E1283-1)/A39taxstdlife))))</f>
        <v>0</v>
      </c>
      <c r="AA1283" s="251">
        <f ca="1">IF(A39taxstdlife="n/a","n/a",IF(A39taxstdlife="",0,IF(AA$3&gt;(A39stdlife+$E1283),((INDEX('PTRM input'!$G$385:$P$434,A39offset,$E1283)-INDEX('PTRM input'!$G$277:$P$326,A39offset,$E1283))*OFFSET($F$7,0,$E1283))-SUM($G1283:Z1283),(((INDEX('PTRM input'!$G$385:$P$434,A39offset,$E1283)-INDEX('PTRM input'!$G$277:$P$326,A39offset,$E1283))*OFFSET($F$7,0,$E1283))-SUM($G1283:Z1283))*(OFFSET('PTRM input'!$G$477,0,$E1283-1)/A39taxstdlife))))</f>
        <v>0</v>
      </c>
      <c r="AB1283" s="251">
        <f ca="1">IF(A39taxstdlife="n/a","n/a",IF(A39taxstdlife="",0,IF(AB$3&gt;(A39stdlife+$E1283),((INDEX('PTRM input'!$G$385:$P$434,A39offset,$E1283)-INDEX('PTRM input'!$G$277:$P$326,A39offset,$E1283))*OFFSET($F$7,0,$E1283))-SUM($G1283:AA1283),(((INDEX('PTRM input'!$G$385:$P$434,A39offset,$E1283)-INDEX('PTRM input'!$G$277:$P$326,A39offset,$E1283))*OFFSET($F$7,0,$E1283))-SUM($G1283:AA1283))*(OFFSET('PTRM input'!$G$477,0,$E1283-1)/A39taxstdlife))))</f>
        <v>0</v>
      </c>
      <c r="AC1283" s="251">
        <f ca="1">IF(A39taxstdlife="n/a","n/a",IF(A39taxstdlife="",0,IF(AC$3&gt;(A39stdlife+$E1283),((INDEX('PTRM input'!$G$385:$P$434,A39offset,$E1283)-INDEX('PTRM input'!$G$277:$P$326,A39offset,$E1283))*OFFSET($F$7,0,$E1283))-SUM($G1283:AB1283),(((INDEX('PTRM input'!$G$385:$P$434,A39offset,$E1283)-INDEX('PTRM input'!$G$277:$P$326,A39offset,$E1283))*OFFSET($F$7,0,$E1283))-SUM($G1283:AB1283))*(OFFSET('PTRM input'!$G$477,0,$E1283-1)/A39taxstdlife))))</f>
        <v>0</v>
      </c>
      <c r="AD1283" s="251">
        <f ca="1">IF(A39taxstdlife="n/a","n/a",IF(A39taxstdlife="",0,IF(AD$3&gt;(A39stdlife+$E1283),((INDEX('PTRM input'!$G$385:$P$434,A39offset,$E1283)-INDEX('PTRM input'!$G$277:$P$326,A39offset,$E1283))*OFFSET($F$7,0,$E1283))-SUM($G1283:AC1283),(((INDEX('PTRM input'!$G$385:$P$434,A39offset,$E1283)-INDEX('PTRM input'!$G$277:$P$326,A39offset,$E1283))*OFFSET($F$7,0,$E1283))-SUM($G1283:AC1283))*(OFFSET('PTRM input'!$G$477,0,$E1283-1)/A39taxstdlife))))</f>
        <v>0</v>
      </c>
      <c r="AE1283" s="251">
        <f ca="1">IF(A39taxstdlife="n/a","n/a",IF(A39taxstdlife="",0,IF(AE$3&gt;(A39stdlife+$E1283),((INDEX('PTRM input'!$G$385:$P$434,A39offset,$E1283)-INDEX('PTRM input'!$G$277:$P$326,A39offset,$E1283))*OFFSET($F$7,0,$E1283))-SUM($G1283:AD1283),(((INDEX('PTRM input'!$G$385:$P$434,A39offset,$E1283)-INDEX('PTRM input'!$G$277:$P$326,A39offset,$E1283))*OFFSET($F$7,0,$E1283))-SUM($G1283:AD1283))*(OFFSET('PTRM input'!$G$477,0,$E1283-1)/A39taxstdlife))))</f>
        <v>0</v>
      </c>
      <c r="AF1283" s="251">
        <f ca="1">IF(A39taxstdlife="n/a","n/a",IF(A39taxstdlife="",0,IF(AF$3&gt;(A39stdlife+$E1283),((INDEX('PTRM input'!$G$385:$P$434,A39offset,$E1283)-INDEX('PTRM input'!$G$277:$P$326,A39offset,$E1283))*OFFSET($F$7,0,$E1283))-SUM($G1283:AE1283),(((INDEX('PTRM input'!$G$385:$P$434,A39offset,$E1283)-INDEX('PTRM input'!$G$277:$P$326,A39offset,$E1283))*OFFSET($F$7,0,$E1283))-SUM($G1283:AE1283))*(OFFSET('PTRM input'!$G$477,0,$E1283-1)/A39taxstdlife))))</f>
        <v>0</v>
      </c>
      <c r="AG1283" s="251">
        <f ca="1">IF(A39taxstdlife="n/a","n/a",IF(A39taxstdlife="",0,IF(AG$3&gt;(A39stdlife+$E1283),((INDEX('PTRM input'!$G$385:$P$434,A39offset,$E1283)-INDEX('PTRM input'!$G$277:$P$326,A39offset,$E1283))*OFFSET($F$7,0,$E1283))-SUM($G1283:AF1283),(((INDEX('PTRM input'!$G$385:$P$434,A39offset,$E1283)-INDEX('PTRM input'!$G$277:$P$326,A39offset,$E1283))*OFFSET($F$7,0,$E1283))-SUM($G1283:AF1283))*(OFFSET('PTRM input'!$G$477,0,$E1283-1)/A39taxstdlife))))</f>
        <v>0</v>
      </c>
      <c r="AH1283" s="251">
        <f ca="1">IF(A39taxstdlife="n/a","n/a",IF(A39taxstdlife="",0,IF(AH$3&gt;(A39stdlife+$E1283),((INDEX('PTRM input'!$G$385:$P$434,A39offset,$E1283)-INDEX('PTRM input'!$G$277:$P$326,A39offset,$E1283))*OFFSET($F$7,0,$E1283))-SUM($G1283:AG1283),(((INDEX('PTRM input'!$G$385:$P$434,A39offset,$E1283)-INDEX('PTRM input'!$G$277:$P$326,A39offset,$E1283))*OFFSET($F$7,0,$E1283))-SUM($G1283:AG1283))*(OFFSET('PTRM input'!$G$477,0,$E1283-1)/A39taxstdlife))))</f>
        <v>0</v>
      </c>
      <c r="AI1283" s="251">
        <f ca="1">IF(A39taxstdlife="n/a","n/a",IF(A39taxstdlife="",0,IF(AI$3&gt;(A39stdlife+$E1283),((INDEX('PTRM input'!$G$385:$P$434,A39offset,$E1283)-INDEX('PTRM input'!$G$277:$P$326,A39offset,$E1283))*OFFSET($F$7,0,$E1283))-SUM($G1283:AH1283),(((INDEX('PTRM input'!$G$385:$P$434,A39offset,$E1283)-INDEX('PTRM input'!$G$277:$P$326,A39offset,$E1283))*OFFSET($F$7,0,$E1283))-SUM($G1283:AH1283))*(OFFSET('PTRM input'!$G$477,0,$E1283-1)/A39taxstdlife))))</f>
        <v>0</v>
      </c>
      <c r="AJ1283" s="251">
        <f ca="1">IF(A39taxstdlife="n/a","n/a",IF(A39taxstdlife="",0,IF(AJ$3&gt;(A39stdlife+$E1283),((INDEX('PTRM input'!$G$385:$P$434,A39offset,$E1283)-INDEX('PTRM input'!$G$277:$P$326,A39offset,$E1283))*OFFSET($F$7,0,$E1283))-SUM($G1283:AI1283),(((INDEX('PTRM input'!$G$385:$P$434,A39offset,$E1283)-INDEX('PTRM input'!$G$277:$P$326,A39offset,$E1283))*OFFSET($F$7,0,$E1283))-SUM($G1283:AI1283))*(OFFSET('PTRM input'!$G$477,0,$E1283-1)/A39taxstdlife))))</f>
        <v>0</v>
      </c>
      <c r="AK1283" s="251">
        <f ca="1">IF(A39taxstdlife="n/a","n/a",IF(A39taxstdlife="",0,IF(AK$3&gt;(A39stdlife+$E1283),((INDEX('PTRM input'!$G$385:$P$434,A39offset,$E1283)-INDEX('PTRM input'!$G$277:$P$326,A39offset,$E1283))*OFFSET($F$7,0,$E1283))-SUM($G1283:AJ1283),(((INDEX('PTRM input'!$G$385:$P$434,A39offset,$E1283)-INDEX('PTRM input'!$G$277:$P$326,A39offset,$E1283))*OFFSET($F$7,0,$E1283))-SUM($G1283:AJ1283))*(OFFSET('PTRM input'!$G$477,0,$E1283-1)/A39taxstdlife))))</f>
        <v>0</v>
      </c>
      <c r="AL1283" s="251">
        <f ca="1">IF(A39taxstdlife="n/a","n/a",IF(A39taxstdlife="",0,IF(AL$3&gt;(A39stdlife+$E1283),((INDEX('PTRM input'!$G$385:$P$434,A39offset,$E1283)-INDEX('PTRM input'!$G$277:$P$326,A39offset,$E1283))*OFFSET($F$7,0,$E1283))-SUM($G1283:AK1283),(((INDEX('PTRM input'!$G$385:$P$434,A39offset,$E1283)-INDEX('PTRM input'!$G$277:$P$326,A39offset,$E1283))*OFFSET($F$7,0,$E1283))-SUM($G1283:AK1283))*(OFFSET('PTRM input'!$G$477,0,$E1283-1)/A39taxstdlife))))</f>
        <v>0</v>
      </c>
      <c r="AM1283" s="251">
        <f ca="1">IF(A39taxstdlife="n/a","n/a",IF(A39taxstdlife="",0,IF(AM$3&gt;(A39stdlife+$E1283),((INDEX('PTRM input'!$G$385:$P$434,A39offset,$E1283)-INDEX('PTRM input'!$G$277:$P$326,A39offset,$E1283))*OFFSET($F$7,0,$E1283))-SUM($G1283:AL1283),(((INDEX('PTRM input'!$G$385:$P$434,A39offset,$E1283)-INDEX('PTRM input'!$G$277:$P$326,A39offset,$E1283))*OFFSET($F$7,0,$E1283))-SUM($G1283:AL1283))*(OFFSET('PTRM input'!$G$477,0,$E1283-1)/A39taxstdlife))))</f>
        <v>0</v>
      </c>
      <c r="AN1283" s="251">
        <f ca="1">IF(A39taxstdlife="n/a","n/a",IF(A39taxstdlife="",0,IF(AN$3&gt;(A39stdlife+$E1283),((INDEX('PTRM input'!$G$385:$P$434,A39offset,$E1283)-INDEX('PTRM input'!$G$277:$P$326,A39offset,$E1283))*OFFSET($F$7,0,$E1283))-SUM($G1283:AM1283),(((INDEX('PTRM input'!$G$385:$P$434,A39offset,$E1283)-INDEX('PTRM input'!$G$277:$P$326,A39offset,$E1283))*OFFSET($F$7,0,$E1283))-SUM($G1283:AM1283))*(OFFSET('PTRM input'!$G$477,0,$E1283-1)/A39taxstdlife))))</f>
        <v>0</v>
      </c>
      <c r="AO1283" s="251">
        <f ca="1">IF(A39taxstdlife="n/a","n/a",IF(A39taxstdlife="",0,IF(AO$3&gt;(A39stdlife+$E1283),((INDEX('PTRM input'!$G$385:$P$434,A39offset,$E1283)-INDEX('PTRM input'!$G$277:$P$326,A39offset,$E1283))*OFFSET($F$7,0,$E1283))-SUM($G1283:AN1283),(((INDEX('PTRM input'!$G$385:$P$434,A39offset,$E1283)-INDEX('PTRM input'!$G$277:$P$326,A39offset,$E1283))*OFFSET($F$7,0,$E1283))-SUM($G1283:AN1283))*(OFFSET('PTRM input'!$G$477,0,$E1283-1)/A39taxstdlife))))</f>
        <v>0</v>
      </c>
      <c r="AP1283" s="251">
        <f ca="1">IF(A39taxstdlife="n/a","n/a",IF(A39taxstdlife="",0,IF(AP$3&gt;(A39stdlife+$E1283),((INDEX('PTRM input'!$G$385:$P$434,A39offset,$E1283)-INDEX('PTRM input'!$G$277:$P$326,A39offset,$E1283))*OFFSET($F$7,0,$E1283))-SUM($G1283:AO1283),(((INDEX('PTRM input'!$G$385:$P$434,A39offset,$E1283)-INDEX('PTRM input'!$G$277:$P$326,A39offset,$E1283))*OFFSET($F$7,0,$E1283))-SUM($G1283:AO1283))*(OFFSET('PTRM input'!$G$477,0,$E1283-1)/A39taxstdlife))))</f>
        <v>0</v>
      </c>
      <c r="AQ1283" s="251">
        <f ca="1">IF(A39taxstdlife="n/a","n/a",IF(A39taxstdlife="",0,IF(AQ$3&gt;(A39stdlife+$E1283),((INDEX('PTRM input'!$G$385:$P$434,A39offset,$E1283)-INDEX('PTRM input'!$G$277:$P$326,A39offset,$E1283))*OFFSET($F$7,0,$E1283))-SUM($G1283:AP1283),(((INDEX('PTRM input'!$G$385:$P$434,A39offset,$E1283)-INDEX('PTRM input'!$G$277:$P$326,A39offset,$E1283))*OFFSET($F$7,0,$E1283))-SUM($G1283:AP1283))*(OFFSET('PTRM input'!$G$477,0,$E1283-1)/A39taxstdlife))))</f>
        <v>0</v>
      </c>
      <c r="AR1283" s="251">
        <f ca="1">IF(A39taxstdlife="n/a","n/a",IF(A39taxstdlife="",0,IF(AR$3&gt;(A39stdlife+$E1283),((INDEX('PTRM input'!$G$385:$P$434,A39offset,$E1283)-INDEX('PTRM input'!$G$277:$P$326,A39offset,$E1283))*OFFSET($F$7,0,$E1283))-SUM($G1283:AQ1283),(((INDEX('PTRM input'!$G$385:$P$434,A39offset,$E1283)-INDEX('PTRM input'!$G$277:$P$326,A39offset,$E1283))*OFFSET($F$7,0,$E1283))-SUM($G1283:AQ1283))*(OFFSET('PTRM input'!$G$477,0,$E1283-1)/A39taxstdlife))))</f>
        <v>0</v>
      </c>
      <c r="AS1283" s="251">
        <f ca="1">IF(A39taxstdlife="n/a","n/a",IF(A39taxstdlife="",0,IF(AS$3&gt;(A39stdlife+$E1283),((INDEX('PTRM input'!$G$385:$P$434,A39offset,$E1283)-INDEX('PTRM input'!$G$277:$P$326,A39offset,$E1283))*OFFSET($F$7,0,$E1283))-SUM($G1283:AR1283),(((INDEX('PTRM input'!$G$385:$P$434,A39offset,$E1283)-INDEX('PTRM input'!$G$277:$P$326,A39offset,$E1283))*OFFSET($F$7,0,$E1283))-SUM($G1283:AR1283))*(OFFSET('PTRM input'!$G$477,0,$E1283-1)/A39taxstdlife))))</f>
        <v>0</v>
      </c>
      <c r="AT1283" s="251">
        <f ca="1">IF(A39taxstdlife="n/a","n/a",IF(A39taxstdlife="",0,IF(AT$3&gt;(A39stdlife+$E1283),((INDEX('PTRM input'!$G$385:$P$434,A39offset,$E1283)-INDEX('PTRM input'!$G$277:$P$326,A39offset,$E1283))*OFFSET($F$7,0,$E1283))-SUM($G1283:AS1283),(((INDEX('PTRM input'!$G$385:$P$434,A39offset,$E1283)-INDEX('PTRM input'!$G$277:$P$326,A39offset,$E1283))*OFFSET($F$7,0,$E1283))-SUM($G1283:AS1283))*(OFFSET('PTRM input'!$G$477,0,$E1283-1)/A39taxstdlife))))</f>
        <v>0</v>
      </c>
      <c r="AU1283" s="251">
        <f ca="1">IF(A39taxstdlife="n/a","n/a",IF(A39taxstdlife="",0,IF(AU$3&gt;(A39stdlife+$E1283),((INDEX('PTRM input'!$G$385:$P$434,A39offset,$E1283)-INDEX('PTRM input'!$G$277:$P$326,A39offset,$E1283))*OFFSET($F$7,0,$E1283))-SUM($G1283:AT1283),(((INDEX('PTRM input'!$G$385:$P$434,A39offset,$E1283)-INDEX('PTRM input'!$G$277:$P$326,A39offset,$E1283))*OFFSET($F$7,0,$E1283))-SUM($G1283:AT1283))*(OFFSET('PTRM input'!$G$477,0,$E1283-1)/A39taxstdlife))))</f>
        <v>0</v>
      </c>
      <c r="AV1283" s="251">
        <f ca="1">IF(A39taxstdlife="n/a","n/a",IF(A39taxstdlife="",0,IF(AV$3&gt;(A39stdlife+$E1283),((INDEX('PTRM input'!$G$385:$P$434,A39offset,$E1283)-INDEX('PTRM input'!$G$277:$P$326,A39offset,$E1283))*OFFSET($F$7,0,$E1283))-SUM($G1283:AU1283),(((INDEX('PTRM input'!$G$385:$P$434,A39offset,$E1283)-INDEX('PTRM input'!$G$277:$P$326,A39offset,$E1283))*OFFSET($F$7,0,$E1283))-SUM($G1283:AU1283))*(OFFSET('PTRM input'!$G$477,0,$E1283-1)/A39taxstdlife))))</f>
        <v>0</v>
      </c>
      <c r="AW1283" s="251">
        <f ca="1">IF(A39taxstdlife="n/a","n/a",IF(A39taxstdlife="",0,IF(AW$3&gt;(A39stdlife+$E1283),((INDEX('PTRM input'!$G$385:$P$434,A39offset,$E1283)-INDEX('PTRM input'!$G$277:$P$326,A39offset,$E1283))*OFFSET($F$7,0,$E1283))-SUM($G1283:AV1283),(((INDEX('PTRM input'!$G$385:$P$434,A39offset,$E1283)-INDEX('PTRM input'!$G$277:$P$326,A39offset,$E1283))*OFFSET($F$7,0,$E1283))-SUM($G1283:AV1283))*(OFFSET('PTRM input'!$G$477,0,$E1283-1)/A39taxstdlife))))</f>
        <v>0</v>
      </c>
      <c r="AX1283" s="251">
        <f ca="1">IF(A39taxstdlife="n/a","n/a",IF(A39taxstdlife="",0,IF(AX$3&gt;(A39stdlife+$E1283),((INDEX('PTRM input'!$G$385:$P$434,A39offset,$E1283)-INDEX('PTRM input'!$G$277:$P$326,A39offset,$E1283))*OFFSET($F$7,0,$E1283))-SUM($G1283:AW1283),(((INDEX('PTRM input'!$G$385:$P$434,A39offset,$E1283)-INDEX('PTRM input'!$G$277:$P$326,A39offset,$E1283))*OFFSET($F$7,0,$E1283))-SUM($G1283:AW1283))*(OFFSET('PTRM input'!$G$477,0,$E1283-1)/A39taxstdlife))))</f>
        <v>0</v>
      </c>
      <c r="AY1283" s="251">
        <f ca="1">IF(A39taxstdlife="n/a","n/a",IF(A39taxstdlife="",0,IF(AY$3&gt;(A39stdlife+$E1283),((INDEX('PTRM input'!$G$385:$P$434,A39offset,$E1283)-INDEX('PTRM input'!$G$277:$P$326,A39offset,$E1283))*OFFSET($F$7,0,$E1283))-SUM($G1283:AX1283),(((INDEX('PTRM input'!$G$385:$P$434,A39offset,$E1283)-INDEX('PTRM input'!$G$277:$P$326,A39offset,$E1283))*OFFSET($F$7,0,$E1283))-SUM($G1283:AX1283))*(OFFSET('PTRM input'!$G$477,0,$E1283-1)/A39taxstdlife))))</f>
        <v>0</v>
      </c>
      <c r="AZ1283" s="251">
        <f ca="1">IF(A39taxstdlife="n/a","n/a",IF(A39taxstdlife="",0,IF(AZ$3&gt;(A39stdlife+$E1283),((INDEX('PTRM input'!$G$385:$P$434,A39offset,$E1283)-INDEX('PTRM input'!$G$277:$P$326,A39offset,$E1283))*OFFSET($F$7,0,$E1283))-SUM($G1283:AY1283),(((INDEX('PTRM input'!$G$385:$P$434,A39offset,$E1283)-INDEX('PTRM input'!$G$277:$P$326,A39offset,$E1283))*OFFSET($F$7,0,$E1283))-SUM($G1283:AY1283))*(OFFSET('PTRM input'!$G$477,0,$E1283-1)/A39taxstdlife))))</f>
        <v>0</v>
      </c>
      <c r="BA1283" s="251">
        <f ca="1">IF(A39taxstdlife="n/a","n/a",IF(A39taxstdlife="",0,IF(BA$3&gt;(A39stdlife+$E1283),((INDEX('PTRM input'!$G$385:$P$434,A39offset,$E1283)-INDEX('PTRM input'!$G$277:$P$326,A39offset,$E1283))*OFFSET($F$7,0,$E1283))-SUM($G1283:AZ1283),(((INDEX('PTRM input'!$G$385:$P$434,A39offset,$E1283)-INDEX('PTRM input'!$G$277:$P$326,A39offset,$E1283))*OFFSET($F$7,0,$E1283))-SUM($G1283:AZ1283))*(OFFSET('PTRM input'!$G$477,0,$E1283-1)/A39taxstdlife))))</f>
        <v>0</v>
      </c>
      <c r="BB1283" s="251">
        <f ca="1">IF(A39taxstdlife="n/a","n/a",IF(A39taxstdlife="",0,IF(BB$3&gt;(A39stdlife+$E1283),((INDEX('PTRM input'!$G$385:$P$434,A39offset,$E1283)-INDEX('PTRM input'!$G$277:$P$326,A39offset,$E1283))*OFFSET($F$7,0,$E1283))-SUM($G1283:BA1283),(((INDEX('PTRM input'!$G$385:$P$434,A39offset,$E1283)-INDEX('PTRM input'!$G$277:$P$326,A39offset,$E1283))*OFFSET($F$7,0,$E1283))-SUM($G1283:BA1283))*(OFFSET('PTRM input'!$G$477,0,$E1283-1)/A39taxstdlife))))</f>
        <v>0</v>
      </c>
      <c r="BC1283" s="251">
        <f ca="1">IF(A39taxstdlife="n/a","n/a",IF(A39taxstdlife="",0,IF(BC$3&gt;(A39stdlife+$E1283),((INDEX('PTRM input'!$G$385:$P$434,A39offset,$E1283)-INDEX('PTRM input'!$G$277:$P$326,A39offset,$E1283))*OFFSET($F$7,0,$E1283))-SUM($G1283:BB1283),(((INDEX('PTRM input'!$G$385:$P$434,A39offset,$E1283)-INDEX('PTRM input'!$G$277:$P$326,A39offset,$E1283))*OFFSET($F$7,0,$E1283))-SUM($G1283:BB1283))*(OFFSET('PTRM input'!$G$477,0,$E1283-1)/A39taxstdlife))))</f>
        <v>0</v>
      </c>
      <c r="BD1283" s="251">
        <f ca="1">IF(A39taxstdlife="n/a","n/a",IF(A39taxstdlife="",0,IF(BD$3&gt;(A39stdlife+$E1283),((INDEX('PTRM input'!$G$385:$P$434,A39offset,$E1283)-INDEX('PTRM input'!$G$277:$P$326,A39offset,$E1283))*OFFSET($F$7,0,$E1283))-SUM($G1283:BC1283),(((INDEX('PTRM input'!$G$385:$P$434,A39offset,$E1283)-INDEX('PTRM input'!$G$277:$P$326,A39offset,$E1283))*OFFSET($F$7,0,$E1283))-SUM($G1283:BC1283))*(OFFSET('PTRM input'!$G$477,0,$E1283-1)/A39taxstdlife))))</f>
        <v>0</v>
      </c>
      <c r="BE1283" s="251">
        <f ca="1">IF(A39taxstdlife="n/a","n/a",IF(A39taxstdlife="",0,IF(BE$3&gt;(A39stdlife+$E1283),((INDEX('PTRM input'!$G$385:$P$434,A39offset,$E1283)-INDEX('PTRM input'!$G$277:$P$326,A39offset,$E1283))*OFFSET($F$7,0,$E1283))-SUM($G1283:BD1283),(((INDEX('PTRM input'!$G$385:$P$434,A39offset,$E1283)-INDEX('PTRM input'!$G$277:$P$326,A39offset,$E1283))*OFFSET($F$7,0,$E1283))-SUM($G1283:BD1283))*(OFFSET('PTRM input'!$G$477,0,$E1283-1)/A39taxstdlife))))</f>
        <v>0</v>
      </c>
      <c r="BF1283" s="251">
        <f ca="1">IF(A39taxstdlife="n/a","n/a",IF(A39taxstdlife="",0,IF(BF$3&gt;(A39stdlife+$E1283),((INDEX('PTRM input'!$G$385:$P$434,A39offset,$E1283)-INDEX('PTRM input'!$G$277:$P$326,A39offset,$E1283))*OFFSET($F$7,0,$E1283))-SUM($G1283:BE1283),(((INDEX('PTRM input'!$G$385:$P$434,A39offset,$E1283)-INDEX('PTRM input'!$G$277:$P$326,A39offset,$E1283))*OFFSET($F$7,0,$E1283))-SUM($G1283:BE1283))*(OFFSET('PTRM input'!$G$477,0,$E1283-1)/A39taxstdlife))))</f>
        <v>0</v>
      </c>
      <c r="BG1283" s="251">
        <f ca="1">IF(A39taxstdlife="n/a","n/a",IF(A39taxstdlife="",0,IF(BG$3&gt;(A39stdlife+$E1283),((INDEX('PTRM input'!$G$385:$P$434,A39offset,$E1283)-INDEX('PTRM input'!$G$277:$P$326,A39offset,$E1283))*OFFSET($F$7,0,$E1283))-SUM($G1283:BF1283),(((INDEX('PTRM input'!$G$385:$P$434,A39offset,$E1283)-INDEX('PTRM input'!$G$277:$P$326,A39offset,$E1283))*OFFSET($F$7,0,$E1283))-SUM($G1283:BF1283))*(OFFSET('PTRM input'!$G$477,0,$E1283-1)/A39taxstdlife))))</f>
        <v>0</v>
      </c>
      <c r="BH1283" s="251">
        <f ca="1">IF(A39taxstdlife="n/a","n/a",IF(A39taxstdlife="",0,IF(BH$3&gt;(A39stdlife+$E1283),((INDEX('PTRM input'!$G$385:$P$434,A39offset,$E1283)-INDEX('PTRM input'!$G$277:$P$326,A39offset,$E1283))*OFFSET($F$7,0,$E1283))-SUM($G1283:BG1283),(((INDEX('PTRM input'!$G$385:$P$434,A39offset,$E1283)-INDEX('PTRM input'!$G$277:$P$326,A39offset,$E1283))*OFFSET($F$7,0,$E1283))-SUM($G1283:BG1283))*(OFFSET('PTRM input'!$G$477,0,$E1283-1)/A39taxstdlife))))</f>
        <v>0</v>
      </c>
      <c r="BI1283" s="251">
        <f ca="1">IF(A39taxstdlife="n/a","n/a",IF(A39taxstdlife="",0,IF(BI$3&gt;(A39stdlife+$E1283),((INDEX('PTRM input'!$G$385:$P$434,A39offset,$E1283)-INDEX('PTRM input'!$G$277:$P$326,A39offset,$E1283))*OFFSET($F$7,0,$E1283))-SUM($G1283:BH1283),(((INDEX('PTRM input'!$G$385:$P$434,A39offset,$E1283)-INDEX('PTRM input'!$G$277:$P$326,A39offset,$E1283))*OFFSET($F$7,0,$E1283))-SUM($G1283:BH1283))*(OFFSET('PTRM input'!$G$477,0,$E1283-1)/A39taxstdlife))))</f>
        <v>0</v>
      </c>
      <c r="BJ1283" s="116"/>
      <c r="BK1283" s="116"/>
      <c r="BL1283" s="116"/>
      <c r="BM1283" s="116"/>
    </row>
    <row r="1284" spans="1:65" ht="12.75" hidden="1" customHeight="1" outlineLevel="2">
      <c r="A1284" s="366"/>
      <c r="B1284" s="19"/>
      <c r="C1284" s="18"/>
      <c r="D1284" s="760"/>
      <c r="E1284" s="86">
        <v>9</v>
      </c>
      <c r="F1284" s="356"/>
      <c r="G1284" s="434"/>
      <c r="H1284" s="435"/>
      <c r="I1284" s="435"/>
      <c r="J1284" s="435"/>
      <c r="K1284" s="435"/>
      <c r="L1284" s="435"/>
      <c r="M1284" s="435"/>
      <c r="N1284" s="435"/>
      <c r="O1284" s="619"/>
      <c r="P1284" s="251">
        <f ca="1">IF(A39taxstdlife="n/a","n/a",IF(A39taxstdlife="",0,IF(P$3&gt;(A39stdlife+$E1284),((INDEX('PTRM input'!$G$385:$P$434,A39offset,$E1284)-INDEX('PTRM input'!$G$277:$P$326,A39offset,$E1284))*OFFSET($F$7,0,$E1284))-SUM($G1284:O1284),(((INDEX('PTRM input'!$G$385:$P$434,A39offset,$E1284)-INDEX('PTRM input'!$G$277:$P$326,A39offset,$E1284))*OFFSET($F$7,0,$E1284))-SUM($G1284:O1284))*(OFFSET('PTRM input'!$G$477,0,$E1284-1)/A39taxstdlife))))</f>
        <v>0</v>
      </c>
      <c r="Q1284" s="251">
        <f ca="1">IF(A39taxstdlife="n/a","n/a",IF(A39taxstdlife="",0,IF(Q$3&gt;(A39stdlife+$E1284),((INDEX('PTRM input'!$G$385:$P$434,A39offset,$E1284)-INDEX('PTRM input'!$G$277:$P$326,A39offset,$E1284))*OFFSET($F$7,0,$E1284))-SUM($G1284:P1284),(((INDEX('PTRM input'!$G$385:$P$434,A39offset,$E1284)-INDEX('PTRM input'!$G$277:$P$326,A39offset,$E1284))*OFFSET($F$7,0,$E1284))-SUM($G1284:P1284))*(OFFSET('PTRM input'!$G$477,0,$E1284-1)/A39taxstdlife))))</f>
        <v>0</v>
      </c>
      <c r="R1284" s="251">
        <f ca="1">IF(A39taxstdlife="n/a","n/a",IF(A39taxstdlife="",0,IF(R$3&gt;(A39stdlife+$E1284),((INDEX('PTRM input'!$G$385:$P$434,A39offset,$E1284)-INDEX('PTRM input'!$G$277:$P$326,A39offset,$E1284))*OFFSET($F$7,0,$E1284))-SUM($G1284:Q1284),(((INDEX('PTRM input'!$G$385:$P$434,A39offset,$E1284)-INDEX('PTRM input'!$G$277:$P$326,A39offset,$E1284))*OFFSET($F$7,0,$E1284))-SUM($G1284:Q1284))*(OFFSET('PTRM input'!$G$477,0,$E1284-1)/A39taxstdlife))))</f>
        <v>0</v>
      </c>
      <c r="S1284" s="251">
        <f ca="1">IF(A39taxstdlife="n/a","n/a",IF(A39taxstdlife="",0,IF(S$3&gt;(A39stdlife+$E1284),((INDEX('PTRM input'!$G$385:$P$434,A39offset,$E1284)-INDEX('PTRM input'!$G$277:$P$326,A39offset,$E1284))*OFFSET($F$7,0,$E1284))-SUM($G1284:R1284),(((INDEX('PTRM input'!$G$385:$P$434,A39offset,$E1284)-INDEX('PTRM input'!$G$277:$P$326,A39offset,$E1284))*OFFSET($F$7,0,$E1284))-SUM($G1284:R1284))*(OFFSET('PTRM input'!$G$477,0,$E1284-1)/A39taxstdlife))))</f>
        <v>0</v>
      </c>
      <c r="T1284" s="251">
        <f ca="1">IF(A39taxstdlife="n/a","n/a",IF(A39taxstdlife="",0,IF(T$3&gt;(A39stdlife+$E1284),((INDEX('PTRM input'!$G$385:$P$434,A39offset,$E1284)-INDEX('PTRM input'!$G$277:$P$326,A39offset,$E1284))*OFFSET($F$7,0,$E1284))-SUM($G1284:S1284),(((INDEX('PTRM input'!$G$385:$P$434,A39offset,$E1284)-INDEX('PTRM input'!$G$277:$P$326,A39offset,$E1284))*OFFSET($F$7,0,$E1284))-SUM($G1284:S1284))*(OFFSET('PTRM input'!$G$477,0,$E1284-1)/A39taxstdlife))))</f>
        <v>0</v>
      </c>
      <c r="U1284" s="251">
        <f ca="1">IF(A39taxstdlife="n/a","n/a",IF(A39taxstdlife="",0,IF(U$3&gt;(A39stdlife+$E1284),((INDEX('PTRM input'!$G$385:$P$434,A39offset,$E1284)-INDEX('PTRM input'!$G$277:$P$326,A39offset,$E1284))*OFFSET($F$7,0,$E1284))-SUM($G1284:T1284),(((INDEX('PTRM input'!$G$385:$P$434,A39offset,$E1284)-INDEX('PTRM input'!$G$277:$P$326,A39offset,$E1284))*OFFSET($F$7,0,$E1284))-SUM($G1284:T1284))*(OFFSET('PTRM input'!$G$477,0,$E1284-1)/A39taxstdlife))))</f>
        <v>0</v>
      </c>
      <c r="V1284" s="251">
        <f ca="1">IF(A39taxstdlife="n/a","n/a",IF(A39taxstdlife="",0,IF(V$3&gt;(A39stdlife+$E1284),((INDEX('PTRM input'!$G$385:$P$434,A39offset,$E1284)-INDEX('PTRM input'!$G$277:$P$326,A39offset,$E1284))*OFFSET($F$7,0,$E1284))-SUM($G1284:U1284),(((INDEX('PTRM input'!$G$385:$P$434,A39offset,$E1284)-INDEX('PTRM input'!$G$277:$P$326,A39offset,$E1284))*OFFSET($F$7,0,$E1284))-SUM($G1284:U1284))*(OFFSET('PTRM input'!$G$477,0,$E1284-1)/A39taxstdlife))))</f>
        <v>0</v>
      </c>
      <c r="W1284" s="251">
        <f ca="1">IF(A39taxstdlife="n/a","n/a",IF(A39taxstdlife="",0,IF(W$3&gt;(A39stdlife+$E1284),((INDEX('PTRM input'!$G$385:$P$434,A39offset,$E1284)-INDEX('PTRM input'!$G$277:$P$326,A39offset,$E1284))*OFFSET($F$7,0,$E1284))-SUM($G1284:V1284),(((INDEX('PTRM input'!$G$385:$P$434,A39offset,$E1284)-INDEX('PTRM input'!$G$277:$P$326,A39offset,$E1284))*OFFSET($F$7,0,$E1284))-SUM($G1284:V1284))*(OFFSET('PTRM input'!$G$477,0,$E1284-1)/A39taxstdlife))))</f>
        <v>0</v>
      </c>
      <c r="X1284" s="251">
        <f ca="1">IF(A39taxstdlife="n/a","n/a",IF(A39taxstdlife="",0,IF(X$3&gt;(A39stdlife+$E1284),((INDEX('PTRM input'!$G$385:$P$434,A39offset,$E1284)-INDEX('PTRM input'!$G$277:$P$326,A39offset,$E1284))*OFFSET($F$7,0,$E1284))-SUM($G1284:W1284),(((INDEX('PTRM input'!$G$385:$P$434,A39offset,$E1284)-INDEX('PTRM input'!$G$277:$P$326,A39offset,$E1284))*OFFSET($F$7,0,$E1284))-SUM($G1284:W1284))*(OFFSET('PTRM input'!$G$477,0,$E1284-1)/A39taxstdlife))))</f>
        <v>0</v>
      </c>
      <c r="Y1284" s="251">
        <f ca="1">IF(A39taxstdlife="n/a","n/a",IF(A39taxstdlife="",0,IF(Y$3&gt;(A39stdlife+$E1284),((INDEX('PTRM input'!$G$385:$P$434,A39offset,$E1284)-INDEX('PTRM input'!$G$277:$P$326,A39offset,$E1284))*OFFSET($F$7,0,$E1284))-SUM($G1284:X1284),(((INDEX('PTRM input'!$G$385:$P$434,A39offset,$E1284)-INDEX('PTRM input'!$G$277:$P$326,A39offset,$E1284))*OFFSET($F$7,0,$E1284))-SUM($G1284:X1284))*(OFFSET('PTRM input'!$G$477,0,$E1284-1)/A39taxstdlife))))</f>
        <v>0</v>
      </c>
      <c r="Z1284" s="251">
        <f ca="1">IF(A39taxstdlife="n/a","n/a",IF(A39taxstdlife="",0,IF(Z$3&gt;(A39stdlife+$E1284),((INDEX('PTRM input'!$G$385:$P$434,A39offset,$E1284)-INDEX('PTRM input'!$G$277:$P$326,A39offset,$E1284))*OFFSET($F$7,0,$E1284))-SUM($G1284:Y1284),(((INDEX('PTRM input'!$G$385:$P$434,A39offset,$E1284)-INDEX('PTRM input'!$G$277:$P$326,A39offset,$E1284))*OFFSET($F$7,0,$E1284))-SUM($G1284:Y1284))*(OFFSET('PTRM input'!$G$477,0,$E1284-1)/A39taxstdlife))))</f>
        <v>0</v>
      </c>
      <c r="AA1284" s="251">
        <f ca="1">IF(A39taxstdlife="n/a","n/a",IF(A39taxstdlife="",0,IF(AA$3&gt;(A39stdlife+$E1284),((INDEX('PTRM input'!$G$385:$P$434,A39offset,$E1284)-INDEX('PTRM input'!$G$277:$P$326,A39offset,$E1284))*OFFSET($F$7,0,$E1284))-SUM($G1284:Z1284),(((INDEX('PTRM input'!$G$385:$P$434,A39offset,$E1284)-INDEX('PTRM input'!$G$277:$P$326,A39offset,$E1284))*OFFSET($F$7,0,$E1284))-SUM($G1284:Z1284))*(OFFSET('PTRM input'!$G$477,0,$E1284-1)/A39taxstdlife))))</f>
        <v>0</v>
      </c>
      <c r="AB1284" s="251">
        <f ca="1">IF(A39taxstdlife="n/a","n/a",IF(A39taxstdlife="",0,IF(AB$3&gt;(A39stdlife+$E1284),((INDEX('PTRM input'!$G$385:$P$434,A39offset,$E1284)-INDEX('PTRM input'!$G$277:$P$326,A39offset,$E1284))*OFFSET($F$7,0,$E1284))-SUM($G1284:AA1284),(((INDEX('PTRM input'!$G$385:$P$434,A39offset,$E1284)-INDEX('PTRM input'!$G$277:$P$326,A39offset,$E1284))*OFFSET($F$7,0,$E1284))-SUM($G1284:AA1284))*(OFFSET('PTRM input'!$G$477,0,$E1284-1)/A39taxstdlife))))</f>
        <v>0</v>
      </c>
      <c r="AC1284" s="251">
        <f ca="1">IF(A39taxstdlife="n/a","n/a",IF(A39taxstdlife="",0,IF(AC$3&gt;(A39stdlife+$E1284),((INDEX('PTRM input'!$G$385:$P$434,A39offset,$E1284)-INDEX('PTRM input'!$G$277:$P$326,A39offset,$E1284))*OFFSET($F$7,0,$E1284))-SUM($G1284:AB1284),(((INDEX('PTRM input'!$G$385:$P$434,A39offset,$E1284)-INDEX('PTRM input'!$G$277:$P$326,A39offset,$E1284))*OFFSET($F$7,0,$E1284))-SUM($G1284:AB1284))*(OFFSET('PTRM input'!$G$477,0,$E1284-1)/A39taxstdlife))))</f>
        <v>0</v>
      </c>
      <c r="AD1284" s="251">
        <f ca="1">IF(A39taxstdlife="n/a","n/a",IF(A39taxstdlife="",0,IF(AD$3&gt;(A39stdlife+$E1284),((INDEX('PTRM input'!$G$385:$P$434,A39offset,$E1284)-INDEX('PTRM input'!$G$277:$P$326,A39offset,$E1284))*OFFSET($F$7,0,$E1284))-SUM($G1284:AC1284),(((INDEX('PTRM input'!$G$385:$P$434,A39offset,$E1284)-INDEX('PTRM input'!$G$277:$P$326,A39offset,$E1284))*OFFSET($F$7,0,$E1284))-SUM($G1284:AC1284))*(OFFSET('PTRM input'!$G$477,0,$E1284-1)/A39taxstdlife))))</f>
        <v>0</v>
      </c>
      <c r="AE1284" s="251">
        <f ca="1">IF(A39taxstdlife="n/a","n/a",IF(A39taxstdlife="",0,IF(AE$3&gt;(A39stdlife+$E1284),((INDEX('PTRM input'!$G$385:$P$434,A39offset,$E1284)-INDEX('PTRM input'!$G$277:$P$326,A39offset,$E1284))*OFFSET($F$7,0,$E1284))-SUM($G1284:AD1284),(((INDEX('PTRM input'!$G$385:$P$434,A39offset,$E1284)-INDEX('PTRM input'!$G$277:$P$326,A39offset,$E1284))*OFFSET($F$7,0,$E1284))-SUM($G1284:AD1284))*(OFFSET('PTRM input'!$G$477,0,$E1284-1)/A39taxstdlife))))</f>
        <v>0</v>
      </c>
      <c r="AF1284" s="251">
        <f ca="1">IF(A39taxstdlife="n/a","n/a",IF(A39taxstdlife="",0,IF(AF$3&gt;(A39stdlife+$E1284),((INDEX('PTRM input'!$G$385:$P$434,A39offset,$E1284)-INDEX('PTRM input'!$G$277:$P$326,A39offset,$E1284))*OFFSET($F$7,0,$E1284))-SUM($G1284:AE1284),(((INDEX('PTRM input'!$G$385:$P$434,A39offset,$E1284)-INDEX('PTRM input'!$G$277:$P$326,A39offset,$E1284))*OFFSET($F$7,0,$E1284))-SUM($G1284:AE1284))*(OFFSET('PTRM input'!$G$477,0,$E1284-1)/A39taxstdlife))))</f>
        <v>0</v>
      </c>
      <c r="AG1284" s="251">
        <f ca="1">IF(A39taxstdlife="n/a","n/a",IF(A39taxstdlife="",0,IF(AG$3&gt;(A39stdlife+$E1284),((INDEX('PTRM input'!$G$385:$P$434,A39offset,$E1284)-INDEX('PTRM input'!$G$277:$P$326,A39offset,$E1284))*OFFSET($F$7,0,$E1284))-SUM($G1284:AF1284),(((INDEX('PTRM input'!$G$385:$P$434,A39offset,$E1284)-INDEX('PTRM input'!$G$277:$P$326,A39offset,$E1284))*OFFSET($F$7,0,$E1284))-SUM($G1284:AF1284))*(OFFSET('PTRM input'!$G$477,0,$E1284-1)/A39taxstdlife))))</f>
        <v>0</v>
      </c>
      <c r="AH1284" s="251">
        <f ca="1">IF(A39taxstdlife="n/a","n/a",IF(A39taxstdlife="",0,IF(AH$3&gt;(A39stdlife+$E1284),((INDEX('PTRM input'!$G$385:$P$434,A39offset,$E1284)-INDEX('PTRM input'!$G$277:$P$326,A39offset,$E1284))*OFFSET($F$7,0,$E1284))-SUM($G1284:AG1284),(((INDEX('PTRM input'!$G$385:$P$434,A39offset,$E1284)-INDEX('PTRM input'!$G$277:$P$326,A39offset,$E1284))*OFFSET($F$7,0,$E1284))-SUM($G1284:AG1284))*(OFFSET('PTRM input'!$G$477,0,$E1284-1)/A39taxstdlife))))</f>
        <v>0</v>
      </c>
      <c r="AI1284" s="251">
        <f ca="1">IF(A39taxstdlife="n/a","n/a",IF(A39taxstdlife="",0,IF(AI$3&gt;(A39stdlife+$E1284),((INDEX('PTRM input'!$G$385:$P$434,A39offset,$E1284)-INDEX('PTRM input'!$G$277:$P$326,A39offset,$E1284))*OFFSET($F$7,0,$E1284))-SUM($G1284:AH1284),(((INDEX('PTRM input'!$G$385:$P$434,A39offset,$E1284)-INDEX('PTRM input'!$G$277:$P$326,A39offset,$E1284))*OFFSET($F$7,0,$E1284))-SUM($G1284:AH1284))*(OFFSET('PTRM input'!$G$477,0,$E1284-1)/A39taxstdlife))))</f>
        <v>0</v>
      </c>
      <c r="AJ1284" s="251">
        <f ca="1">IF(A39taxstdlife="n/a","n/a",IF(A39taxstdlife="",0,IF(AJ$3&gt;(A39stdlife+$E1284),((INDEX('PTRM input'!$G$385:$P$434,A39offset,$E1284)-INDEX('PTRM input'!$G$277:$P$326,A39offset,$E1284))*OFFSET($F$7,0,$E1284))-SUM($G1284:AI1284),(((INDEX('PTRM input'!$G$385:$P$434,A39offset,$E1284)-INDEX('PTRM input'!$G$277:$P$326,A39offset,$E1284))*OFFSET($F$7,0,$E1284))-SUM($G1284:AI1284))*(OFFSET('PTRM input'!$G$477,0,$E1284-1)/A39taxstdlife))))</f>
        <v>0</v>
      </c>
      <c r="AK1284" s="251">
        <f ca="1">IF(A39taxstdlife="n/a","n/a",IF(A39taxstdlife="",0,IF(AK$3&gt;(A39stdlife+$E1284),((INDEX('PTRM input'!$G$385:$P$434,A39offset,$E1284)-INDEX('PTRM input'!$G$277:$P$326,A39offset,$E1284))*OFFSET($F$7,0,$E1284))-SUM($G1284:AJ1284),(((INDEX('PTRM input'!$G$385:$P$434,A39offset,$E1284)-INDEX('PTRM input'!$G$277:$P$326,A39offset,$E1284))*OFFSET($F$7,0,$E1284))-SUM($G1284:AJ1284))*(OFFSET('PTRM input'!$G$477,0,$E1284-1)/A39taxstdlife))))</f>
        <v>0</v>
      </c>
      <c r="AL1284" s="251">
        <f ca="1">IF(A39taxstdlife="n/a","n/a",IF(A39taxstdlife="",0,IF(AL$3&gt;(A39stdlife+$E1284),((INDEX('PTRM input'!$G$385:$P$434,A39offset,$E1284)-INDEX('PTRM input'!$G$277:$P$326,A39offset,$E1284))*OFFSET($F$7,0,$E1284))-SUM($G1284:AK1284),(((INDEX('PTRM input'!$G$385:$P$434,A39offset,$E1284)-INDEX('PTRM input'!$G$277:$P$326,A39offset,$E1284))*OFFSET($F$7,0,$E1284))-SUM($G1284:AK1284))*(OFFSET('PTRM input'!$G$477,0,$E1284-1)/A39taxstdlife))))</f>
        <v>0</v>
      </c>
      <c r="AM1284" s="251">
        <f ca="1">IF(A39taxstdlife="n/a","n/a",IF(A39taxstdlife="",0,IF(AM$3&gt;(A39stdlife+$E1284),((INDEX('PTRM input'!$G$385:$P$434,A39offset,$E1284)-INDEX('PTRM input'!$G$277:$P$326,A39offset,$E1284))*OFFSET($F$7,0,$E1284))-SUM($G1284:AL1284),(((INDEX('PTRM input'!$G$385:$P$434,A39offset,$E1284)-INDEX('PTRM input'!$G$277:$P$326,A39offset,$E1284))*OFFSET($F$7,0,$E1284))-SUM($G1284:AL1284))*(OFFSET('PTRM input'!$G$477,0,$E1284-1)/A39taxstdlife))))</f>
        <v>0</v>
      </c>
      <c r="AN1284" s="251">
        <f ca="1">IF(A39taxstdlife="n/a","n/a",IF(A39taxstdlife="",0,IF(AN$3&gt;(A39stdlife+$E1284),((INDEX('PTRM input'!$G$385:$P$434,A39offset,$E1284)-INDEX('PTRM input'!$G$277:$P$326,A39offset,$E1284))*OFFSET($F$7,0,$E1284))-SUM($G1284:AM1284),(((INDEX('PTRM input'!$G$385:$P$434,A39offset,$E1284)-INDEX('PTRM input'!$G$277:$P$326,A39offset,$E1284))*OFFSET($F$7,0,$E1284))-SUM($G1284:AM1284))*(OFFSET('PTRM input'!$G$477,0,$E1284-1)/A39taxstdlife))))</f>
        <v>0</v>
      </c>
      <c r="AO1284" s="251">
        <f ca="1">IF(A39taxstdlife="n/a","n/a",IF(A39taxstdlife="",0,IF(AO$3&gt;(A39stdlife+$E1284),((INDEX('PTRM input'!$G$385:$P$434,A39offset,$E1284)-INDEX('PTRM input'!$G$277:$P$326,A39offset,$E1284))*OFFSET($F$7,0,$E1284))-SUM($G1284:AN1284),(((INDEX('PTRM input'!$G$385:$P$434,A39offset,$E1284)-INDEX('PTRM input'!$G$277:$P$326,A39offset,$E1284))*OFFSET($F$7,0,$E1284))-SUM($G1284:AN1284))*(OFFSET('PTRM input'!$G$477,0,$E1284-1)/A39taxstdlife))))</f>
        <v>0</v>
      </c>
      <c r="AP1284" s="251">
        <f ca="1">IF(A39taxstdlife="n/a","n/a",IF(A39taxstdlife="",0,IF(AP$3&gt;(A39stdlife+$E1284),((INDEX('PTRM input'!$G$385:$P$434,A39offset,$E1284)-INDEX('PTRM input'!$G$277:$P$326,A39offset,$E1284))*OFFSET($F$7,0,$E1284))-SUM($G1284:AO1284),(((INDEX('PTRM input'!$G$385:$P$434,A39offset,$E1284)-INDEX('PTRM input'!$G$277:$P$326,A39offset,$E1284))*OFFSET($F$7,0,$E1284))-SUM($G1284:AO1284))*(OFFSET('PTRM input'!$G$477,0,$E1284-1)/A39taxstdlife))))</f>
        <v>0</v>
      </c>
      <c r="AQ1284" s="251">
        <f ca="1">IF(A39taxstdlife="n/a","n/a",IF(A39taxstdlife="",0,IF(AQ$3&gt;(A39stdlife+$E1284),((INDEX('PTRM input'!$G$385:$P$434,A39offset,$E1284)-INDEX('PTRM input'!$G$277:$P$326,A39offset,$E1284))*OFFSET($F$7,0,$E1284))-SUM($G1284:AP1284),(((INDEX('PTRM input'!$G$385:$P$434,A39offset,$E1284)-INDEX('PTRM input'!$G$277:$P$326,A39offset,$E1284))*OFFSET($F$7,0,$E1284))-SUM($G1284:AP1284))*(OFFSET('PTRM input'!$G$477,0,$E1284-1)/A39taxstdlife))))</f>
        <v>0</v>
      </c>
      <c r="AR1284" s="251">
        <f ca="1">IF(A39taxstdlife="n/a","n/a",IF(A39taxstdlife="",0,IF(AR$3&gt;(A39stdlife+$E1284),((INDEX('PTRM input'!$G$385:$P$434,A39offset,$E1284)-INDEX('PTRM input'!$G$277:$P$326,A39offset,$E1284))*OFFSET($F$7,0,$E1284))-SUM($G1284:AQ1284),(((INDEX('PTRM input'!$G$385:$P$434,A39offset,$E1284)-INDEX('PTRM input'!$G$277:$P$326,A39offset,$E1284))*OFFSET($F$7,0,$E1284))-SUM($G1284:AQ1284))*(OFFSET('PTRM input'!$G$477,0,$E1284-1)/A39taxstdlife))))</f>
        <v>0</v>
      </c>
      <c r="AS1284" s="251">
        <f ca="1">IF(A39taxstdlife="n/a","n/a",IF(A39taxstdlife="",0,IF(AS$3&gt;(A39stdlife+$E1284),((INDEX('PTRM input'!$G$385:$P$434,A39offset,$E1284)-INDEX('PTRM input'!$G$277:$P$326,A39offset,$E1284))*OFFSET($F$7,0,$E1284))-SUM($G1284:AR1284),(((INDEX('PTRM input'!$G$385:$P$434,A39offset,$E1284)-INDEX('PTRM input'!$G$277:$P$326,A39offset,$E1284))*OFFSET($F$7,0,$E1284))-SUM($G1284:AR1284))*(OFFSET('PTRM input'!$G$477,0,$E1284-1)/A39taxstdlife))))</f>
        <v>0</v>
      </c>
      <c r="AT1284" s="251">
        <f ca="1">IF(A39taxstdlife="n/a","n/a",IF(A39taxstdlife="",0,IF(AT$3&gt;(A39stdlife+$E1284),((INDEX('PTRM input'!$G$385:$P$434,A39offset,$E1284)-INDEX('PTRM input'!$G$277:$P$326,A39offset,$E1284))*OFFSET($F$7,0,$E1284))-SUM($G1284:AS1284),(((INDEX('PTRM input'!$G$385:$P$434,A39offset,$E1284)-INDEX('PTRM input'!$G$277:$P$326,A39offset,$E1284))*OFFSET($F$7,0,$E1284))-SUM($G1284:AS1284))*(OFFSET('PTRM input'!$G$477,0,$E1284-1)/A39taxstdlife))))</f>
        <v>0</v>
      </c>
      <c r="AU1284" s="251">
        <f ca="1">IF(A39taxstdlife="n/a","n/a",IF(A39taxstdlife="",0,IF(AU$3&gt;(A39stdlife+$E1284),((INDEX('PTRM input'!$G$385:$P$434,A39offset,$E1284)-INDEX('PTRM input'!$G$277:$P$326,A39offset,$E1284))*OFFSET($F$7,0,$E1284))-SUM($G1284:AT1284),(((INDEX('PTRM input'!$G$385:$P$434,A39offset,$E1284)-INDEX('PTRM input'!$G$277:$P$326,A39offset,$E1284))*OFFSET($F$7,0,$E1284))-SUM($G1284:AT1284))*(OFFSET('PTRM input'!$G$477,0,$E1284-1)/A39taxstdlife))))</f>
        <v>0</v>
      </c>
      <c r="AV1284" s="251">
        <f ca="1">IF(A39taxstdlife="n/a","n/a",IF(A39taxstdlife="",0,IF(AV$3&gt;(A39stdlife+$E1284),((INDEX('PTRM input'!$G$385:$P$434,A39offset,$E1284)-INDEX('PTRM input'!$G$277:$P$326,A39offset,$E1284))*OFFSET($F$7,0,$E1284))-SUM($G1284:AU1284),(((INDEX('PTRM input'!$G$385:$P$434,A39offset,$E1284)-INDEX('PTRM input'!$G$277:$P$326,A39offset,$E1284))*OFFSET($F$7,0,$E1284))-SUM($G1284:AU1284))*(OFFSET('PTRM input'!$G$477,0,$E1284-1)/A39taxstdlife))))</f>
        <v>0</v>
      </c>
      <c r="AW1284" s="251">
        <f ca="1">IF(A39taxstdlife="n/a","n/a",IF(A39taxstdlife="",0,IF(AW$3&gt;(A39stdlife+$E1284),((INDEX('PTRM input'!$G$385:$P$434,A39offset,$E1284)-INDEX('PTRM input'!$G$277:$P$326,A39offset,$E1284))*OFFSET($F$7,0,$E1284))-SUM($G1284:AV1284),(((INDEX('PTRM input'!$G$385:$P$434,A39offset,$E1284)-INDEX('PTRM input'!$G$277:$P$326,A39offset,$E1284))*OFFSET($F$7,0,$E1284))-SUM($G1284:AV1284))*(OFFSET('PTRM input'!$G$477,0,$E1284-1)/A39taxstdlife))))</f>
        <v>0</v>
      </c>
      <c r="AX1284" s="251">
        <f ca="1">IF(A39taxstdlife="n/a","n/a",IF(A39taxstdlife="",0,IF(AX$3&gt;(A39stdlife+$E1284),((INDEX('PTRM input'!$G$385:$P$434,A39offset,$E1284)-INDEX('PTRM input'!$G$277:$P$326,A39offset,$E1284))*OFFSET($F$7,0,$E1284))-SUM($G1284:AW1284),(((INDEX('PTRM input'!$G$385:$P$434,A39offset,$E1284)-INDEX('PTRM input'!$G$277:$P$326,A39offset,$E1284))*OFFSET($F$7,0,$E1284))-SUM($G1284:AW1284))*(OFFSET('PTRM input'!$G$477,0,$E1284-1)/A39taxstdlife))))</f>
        <v>0</v>
      </c>
      <c r="AY1284" s="251">
        <f ca="1">IF(A39taxstdlife="n/a","n/a",IF(A39taxstdlife="",0,IF(AY$3&gt;(A39stdlife+$E1284),((INDEX('PTRM input'!$G$385:$P$434,A39offset,$E1284)-INDEX('PTRM input'!$G$277:$P$326,A39offset,$E1284))*OFFSET($F$7,0,$E1284))-SUM($G1284:AX1284),(((INDEX('PTRM input'!$G$385:$P$434,A39offset,$E1284)-INDEX('PTRM input'!$G$277:$P$326,A39offset,$E1284))*OFFSET($F$7,0,$E1284))-SUM($G1284:AX1284))*(OFFSET('PTRM input'!$G$477,0,$E1284-1)/A39taxstdlife))))</f>
        <v>0</v>
      </c>
      <c r="AZ1284" s="251">
        <f ca="1">IF(A39taxstdlife="n/a","n/a",IF(A39taxstdlife="",0,IF(AZ$3&gt;(A39stdlife+$E1284),((INDEX('PTRM input'!$G$385:$P$434,A39offset,$E1284)-INDEX('PTRM input'!$G$277:$P$326,A39offset,$E1284))*OFFSET($F$7,0,$E1284))-SUM($G1284:AY1284),(((INDEX('PTRM input'!$G$385:$P$434,A39offset,$E1284)-INDEX('PTRM input'!$G$277:$P$326,A39offset,$E1284))*OFFSET($F$7,0,$E1284))-SUM($G1284:AY1284))*(OFFSET('PTRM input'!$G$477,0,$E1284-1)/A39taxstdlife))))</f>
        <v>0</v>
      </c>
      <c r="BA1284" s="251">
        <f ca="1">IF(A39taxstdlife="n/a","n/a",IF(A39taxstdlife="",0,IF(BA$3&gt;(A39stdlife+$E1284),((INDEX('PTRM input'!$G$385:$P$434,A39offset,$E1284)-INDEX('PTRM input'!$G$277:$P$326,A39offset,$E1284))*OFFSET($F$7,0,$E1284))-SUM($G1284:AZ1284),(((INDEX('PTRM input'!$G$385:$P$434,A39offset,$E1284)-INDEX('PTRM input'!$G$277:$P$326,A39offset,$E1284))*OFFSET($F$7,0,$E1284))-SUM($G1284:AZ1284))*(OFFSET('PTRM input'!$G$477,0,$E1284-1)/A39taxstdlife))))</f>
        <v>0</v>
      </c>
      <c r="BB1284" s="251">
        <f ca="1">IF(A39taxstdlife="n/a","n/a",IF(A39taxstdlife="",0,IF(BB$3&gt;(A39stdlife+$E1284),((INDEX('PTRM input'!$G$385:$P$434,A39offset,$E1284)-INDEX('PTRM input'!$G$277:$P$326,A39offset,$E1284))*OFFSET($F$7,0,$E1284))-SUM($G1284:BA1284),(((INDEX('PTRM input'!$G$385:$P$434,A39offset,$E1284)-INDEX('PTRM input'!$G$277:$P$326,A39offset,$E1284))*OFFSET($F$7,0,$E1284))-SUM($G1284:BA1284))*(OFFSET('PTRM input'!$G$477,0,$E1284-1)/A39taxstdlife))))</f>
        <v>0</v>
      </c>
      <c r="BC1284" s="251">
        <f ca="1">IF(A39taxstdlife="n/a","n/a",IF(A39taxstdlife="",0,IF(BC$3&gt;(A39stdlife+$E1284),((INDEX('PTRM input'!$G$385:$P$434,A39offset,$E1284)-INDEX('PTRM input'!$G$277:$P$326,A39offset,$E1284))*OFFSET($F$7,0,$E1284))-SUM($G1284:BB1284),(((INDEX('PTRM input'!$G$385:$P$434,A39offset,$E1284)-INDEX('PTRM input'!$G$277:$P$326,A39offset,$E1284))*OFFSET($F$7,0,$E1284))-SUM($G1284:BB1284))*(OFFSET('PTRM input'!$G$477,0,$E1284-1)/A39taxstdlife))))</f>
        <v>0</v>
      </c>
      <c r="BD1284" s="251">
        <f ca="1">IF(A39taxstdlife="n/a","n/a",IF(A39taxstdlife="",0,IF(BD$3&gt;(A39stdlife+$E1284),((INDEX('PTRM input'!$G$385:$P$434,A39offset,$E1284)-INDEX('PTRM input'!$G$277:$P$326,A39offset,$E1284))*OFFSET($F$7,0,$E1284))-SUM($G1284:BC1284),(((INDEX('PTRM input'!$G$385:$P$434,A39offset,$E1284)-INDEX('PTRM input'!$G$277:$P$326,A39offset,$E1284))*OFFSET($F$7,0,$E1284))-SUM($G1284:BC1284))*(OFFSET('PTRM input'!$G$477,0,$E1284-1)/A39taxstdlife))))</f>
        <v>0</v>
      </c>
      <c r="BE1284" s="251">
        <f ca="1">IF(A39taxstdlife="n/a","n/a",IF(A39taxstdlife="",0,IF(BE$3&gt;(A39stdlife+$E1284),((INDEX('PTRM input'!$G$385:$P$434,A39offset,$E1284)-INDEX('PTRM input'!$G$277:$P$326,A39offset,$E1284))*OFFSET($F$7,0,$E1284))-SUM($G1284:BD1284),(((INDEX('PTRM input'!$G$385:$P$434,A39offset,$E1284)-INDEX('PTRM input'!$G$277:$P$326,A39offset,$E1284))*OFFSET($F$7,0,$E1284))-SUM($G1284:BD1284))*(OFFSET('PTRM input'!$G$477,0,$E1284-1)/A39taxstdlife))))</f>
        <v>0</v>
      </c>
      <c r="BF1284" s="251">
        <f ca="1">IF(A39taxstdlife="n/a","n/a",IF(A39taxstdlife="",0,IF(BF$3&gt;(A39stdlife+$E1284),((INDEX('PTRM input'!$G$385:$P$434,A39offset,$E1284)-INDEX('PTRM input'!$G$277:$P$326,A39offset,$E1284))*OFFSET($F$7,0,$E1284))-SUM($G1284:BE1284),(((INDEX('PTRM input'!$G$385:$P$434,A39offset,$E1284)-INDEX('PTRM input'!$G$277:$P$326,A39offset,$E1284))*OFFSET($F$7,0,$E1284))-SUM($G1284:BE1284))*(OFFSET('PTRM input'!$G$477,0,$E1284-1)/A39taxstdlife))))</f>
        <v>0</v>
      </c>
      <c r="BG1284" s="251">
        <f ca="1">IF(A39taxstdlife="n/a","n/a",IF(A39taxstdlife="",0,IF(BG$3&gt;(A39stdlife+$E1284),((INDEX('PTRM input'!$G$385:$P$434,A39offset,$E1284)-INDEX('PTRM input'!$G$277:$P$326,A39offset,$E1284))*OFFSET($F$7,0,$E1284))-SUM($G1284:BF1284),(((INDEX('PTRM input'!$G$385:$P$434,A39offset,$E1284)-INDEX('PTRM input'!$G$277:$P$326,A39offset,$E1284))*OFFSET($F$7,0,$E1284))-SUM($G1284:BF1284))*(OFFSET('PTRM input'!$G$477,0,$E1284-1)/A39taxstdlife))))</f>
        <v>0</v>
      </c>
      <c r="BH1284" s="251">
        <f ca="1">IF(A39taxstdlife="n/a","n/a",IF(A39taxstdlife="",0,IF(BH$3&gt;(A39stdlife+$E1284),((INDEX('PTRM input'!$G$385:$P$434,A39offset,$E1284)-INDEX('PTRM input'!$G$277:$P$326,A39offset,$E1284))*OFFSET($F$7,0,$E1284))-SUM($G1284:BG1284),(((INDEX('PTRM input'!$G$385:$P$434,A39offset,$E1284)-INDEX('PTRM input'!$G$277:$P$326,A39offset,$E1284))*OFFSET($F$7,0,$E1284))-SUM($G1284:BG1284))*(OFFSET('PTRM input'!$G$477,0,$E1284-1)/A39taxstdlife))))</f>
        <v>0</v>
      </c>
      <c r="BI1284" s="251">
        <f ca="1">IF(A39taxstdlife="n/a","n/a",IF(A39taxstdlife="",0,IF(BI$3&gt;(A39stdlife+$E1284),((INDEX('PTRM input'!$G$385:$P$434,A39offset,$E1284)-INDEX('PTRM input'!$G$277:$P$326,A39offset,$E1284))*OFFSET($F$7,0,$E1284))-SUM($G1284:BH1284),(((INDEX('PTRM input'!$G$385:$P$434,A39offset,$E1284)-INDEX('PTRM input'!$G$277:$P$326,A39offset,$E1284))*OFFSET($F$7,0,$E1284))-SUM($G1284:BH1284))*(OFFSET('PTRM input'!$G$477,0,$E1284-1)/A39taxstdlife))))</f>
        <v>0</v>
      </c>
      <c r="BJ1284" s="116"/>
      <c r="BK1284" s="116"/>
      <c r="BL1284" s="116"/>
      <c r="BM1284" s="116"/>
    </row>
    <row r="1285" spans="1:65" ht="12.75" hidden="1" customHeight="1" outlineLevel="2">
      <c r="A1285" s="366"/>
      <c r="B1285" s="19"/>
      <c r="C1285" s="18"/>
      <c r="D1285" s="760"/>
      <c r="E1285" s="87">
        <v>10</v>
      </c>
      <c r="F1285" s="356"/>
      <c r="G1285" s="434"/>
      <c r="H1285" s="435"/>
      <c r="I1285" s="435"/>
      <c r="J1285" s="435"/>
      <c r="K1285" s="435"/>
      <c r="L1285" s="435"/>
      <c r="M1285" s="435"/>
      <c r="N1285" s="435"/>
      <c r="O1285" s="435"/>
      <c r="P1285" s="619"/>
      <c r="Q1285" s="251">
        <f ca="1">IF(A39taxstdlife="n/a","n/a",IF(A39taxstdlife="",0,IF(Q$3&gt;(A39stdlife+$E1285),((INDEX('PTRM input'!$G$385:$P$434,A39offset,$E1285)-INDEX('PTRM input'!$G$277:$P$326,A39offset,$E1285))*OFFSET($F$7,0,$E1285))-SUM($G1285:P1285),(((INDEX('PTRM input'!$G$385:$P$434,A39offset,$E1285)-INDEX('PTRM input'!$G$277:$P$326,A39offset,$E1285))*OFFSET($F$7,0,$E1285))-SUM($G1285:P1285))*(OFFSET('PTRM input'!$G$477,0,$E1285-1)/A39taxstdlife))))</f>
        <v>0</v>
      </c>
      <c r="R1285" s="251">
        <f ca="1">IF(A39taxstdlife="n/a","n/a",IF(A39taxstdlife="",0,IF(R$3&gt;(A39stdlife+$E1285),((INDEX('PTRM input'!$G$385:$P$434,A39offset,$E1285)-INDEX('PTRM input'!$G$277:$P$326,A39offset,$E1285))*OFFSET($F$7,0,$E1285))-SUM($G1285:Q1285),(((INDEX('PTRM input'!$G$385:$P$434,A39offset,$E1285)-INDEX('PTRM input'!$G$277:$P$326,A39offset,$E1285))*OFFSET($F$7,0,$E1285))-SUM($G1285:Q1285))*(OFFSET('PTRM input'!$G$477,0,$E1285-1)/A39taxstdlife))))</f>
        <v>0</v>
      </c>
      <c r="S1285" s="251">
        <f ca="1">IF(A39taxstdlife="n/a","n/a",IF(A39taxstdlife="",0,IF(S$3&gt;(A39stdlife+$E1285),((INDEX('PTRM input'!$G$385:$P$434,A39offset,$E1285)-INDEX('PTRM input'!$G$277:$P$326,A39offset,$E1285))*OFFSET($F$7,0,$E1285))-SUM($G1285:R1285),(((INDEX('PTRM input'!$G$385:$P$434,A39offset,$E1285)-INDEX('PTRM input'!$G$277:$P$326,A39offset,$E1285))*OFFSET($F$7,0,$E1285))-SUM($G1285:R1285))*(OFFSET('PTRM input'!$G$477,0,$E1285-1)/A39taxstdlife))))</f>
        <v>0</v>
      </c>
      <c r="T1285" s="251">
        <f ca="1">IF(A39taxstdlife="n/a","n/a",IF(A39taxstdlife="",0,IF(T$3&gt;(A39stdlife+$E1285),((INDEX('PTRM input'!$G$385:$P$434,A39offset,$E1285)-INDEX('PTRM input'!$G$277:$P$326,A39offset,$E1285))*OFFSET($F$7,0,$E1285))-SUM($G1285:S1285),(((INDEX('PTRM input'!$G$385:$P$434,A39offset,$E1285)-INDEX('PTRM input'!$G$277:$P$326,A39offset,$E1285))*OFFSET($F$7,0,$E1285))-SUM($G1285:S1285))*(OFFSET('PTRM input'!$G$477,0,$E1285-1)/A39taxstdlife))))</f>
        <v>0</v>
      </c>
      <c r="U1285" s="251">
        <f ca="1">IF(A39taxstdlife="n/a","n/a",IF(A39taxstdlife="",0,IF(U$3&gt;(A39stdlife+$E1285),((INDEX('PTRM input'!$G$385:$P$434,A39offset,$E1285)-INDEX('PTRM input'!$G$277:$P$326,A39offset,$E1285))*OFFSET($F$7,0,$E1285))-SUM($G1285:T1285),(((INDEX('PTRM input'!$G$385:$P$434,A39offset,$E1285)-INDEX('PTRM input'!$G$277:$P$326,A39offset,$E1285))*OFFSET($F$7,0,$E1285))-SUM($G1285:T1285))*(OFFSET('PTRM input'!$G$477,0,$E1285-1)/A39taxstdlife))))</f>
        <v>0</v>
      </c>
      <c r="V1285" s="251">
        <f ca="1">IF(A39taxstdlife="n/a","n/a",IF(A39taxstdlife="",0,IF(V$3&gt;(A39stdlife+$E1285),((INDEX('PTRM input'!$G$385:$P$434,A39offset,$E1285)-INDEX('PTRM input'!$G$277:$P$326,A39offset,$E1285))*OFFSET($F$7,0,$E1285))-SUM($G1285:U1285),(((INDEX('PTRM input'!$G$385:$P$434,A39offset,$E1285)-INDEX('PTRM input'!$G$277:$P$326,A39offset,$E1285))*OFFSET($F$7,0,$E1285))-SUM($G1285:U1285))*(OFFSET('PTRM input'!$G$477,0,$E1285-1)/A39taxstdlife))))</f>
        <v>0</v>
      </c>
      <c r="W1285" s="251">
        <f ca="1">IF(A39taxstdlife="n/a","n/a",IF(A39taxstdlife="",0,IF(W$3&gt;(A39stdlife+$E1285),((INDEX('PTRM input'!$G$385:$P$434,A39offset,$E1285)-INDEX('PTRM input'!$G$277:$P$326,A39offset,$E1285))*OFFSET($F$7,0,$E1285))-SUM($G1285:V1285),(((INDEX('PTRM input'!$G$385:$P$434,A39offset,$E1285)-INDEX('PTRM input'!$G$277:$P$326,A39offset,$E1285))*OFFSET($F$7,0,$E1285))-SUM($G1285:V1285))*(OFFSET('PTRM input'!$G$477,0,$E1285-1)/A39taxstdlife))))</f>
        <v>0</v>
      </c>
      <c r="X1285" s="251">
        <f ca="1">IF(A39taxstdlife="n/a","n/a",IF(A39taxstdlife="",0,IF(X$3&gt;(A39stdlife+$E1285),((INDEX('PTRM input'!$G$385:$P$434,A39offset,$E1285)-INDEX('PTRM input'!$G$277:$P$326,A39offset,$E1285))*OFFSET($F$7,0,$E1285))-SUM($G1285:W1285),(((INDEX('PTRM input'!$G$385:$P$434,A39offset,$E1285)-INDEX('PTRM input'!$G$277:$P$326,A39offset,$E1285))*OFFSET($F$7,0,$E1285))-SUM($G1285:W1285))*(OFFSET('PTRM input'!$G$477,0,$E1285-1)/A39taxstdlife))))</f>
        <v>0</v>
      </c>
      <c r="Y1285" s="251">
        <f ca="1">IF(A39taxstdlife="n/a","n/a",IF(A39taxstdlife="",0,IF(Y$3&gt;(A39stdlife+$E1285),((INDEX('PTRM input'!$G$385:$P$434,A39offset,$E1285)-INDEX('PTRM input'!$G$277:$P$326,A39offset,$E1285))*OFFSET($F$7,0,$E1285))-SUM($G1285:X1285),(((INDEX('PTRM input'!$G$385:$P$434,A39offset,$E1285)-INDEX('PTRM input'!$G$277:$P$326,A39offset,$E1285))*OFFSET($F$7,0,$E1285))-SUM($G1285:X1285))*(OFFSET('PTRM input'!$G$477,0,$E1285-1)/A39taxstdlife))))</f>
        <v>0</v>
      </c>
      <c r="Z1285" s="251">
        <f ca="1">IF(A39taxstdlife="n/a","n/a",IF(A39taxstdlife="",0,IF(Z$3&gt;(A39stdlife+$E1285),((INDEX('PTRM input'!$G$385:$P$434,A39offset,$E1285)-INDEX('PTRM input'!$G$277:$P$326,A39offset,$E1285))*OFFSET($F$7,0,$E1285))-SUM($G1285:Y1285),(((INDEX('PTRM input'!$G$385:$P$434,A39offset,$E1285)-INDEX('PTRM input'!$G$277:$P$326,A39offset,$E1285))*OFFSET($F$7,0,$E1285))-SUM($G1285:Y1285))*(OFFSET('PTRM input'!$G$477,0,$E1285-1)/A39taxstdlife))))</f>
        <v>0</v>
      </c>
      <c r="AA1285" s="251">
        <f ca="1">IF(A39taxstdlife="n/a","n/a",IF(A39taxstdlife="",0,IF(AA$3&gt;(A39stdlife+$E1285),((INDEX('PTRM input'!$G$385:$P$434,A39offset,$E1285)-INDEX('PTRM input'!$G$277:$P$326,A39offset,$E1285))*OFFSET($F$7,0,$E1285))-SUM($G1285:Z1285),(((INDEX('PTRM input'!$G$385:$P$434,A39offset,$E1285)-INDEX('PTRM input'!$G$277:$P$326,A39offset,$E1285))*OFFSET($F$7,0,$E1285))-SUM($G1285:Z1285))*(OFFSET('PTRM input'!$G$477,0,$E1285-1)/A39taxstdlife))))</f>
        <v>0</v>
      </c>
      <c r="AB1285" s="251">
        <f ca="1">IF(A39taxstdlife="n/a","n/a",IF(A39taxstdlife="",0,IF(AB$3&gt;(A39stdlife+$E1285),((INDEX('PTRM input'!$G$385:$P$434,A39offset,$E1285)-INDEX('PTRM input'!$G$277:$P$326,A39offset,$E1285))*OFFSET($F$7,0,$E1285))-SUM($G1285:AA1285),(((INDEX('PTRM input'!$G$385:$P$434,A39offset,$E1285)-INDEX('PTRM input'!$G$277:$P$326,A39offset,$E1285))*OFFSET($F$7,0,$E1285))-SUM($G1285:AA1285))*(OFFSET('PTRM input'!$G$477,0,$E1285-1)/A39taxstdlife))))</f>
        <v>0</v>
      </c>
      <c r="AC1285" s="251">
        <f ca="1">IF(A39taxstdlife="n/a","n/a",IF(A39taxstdlife="",0,IF(AC$3&gt;(A39stdlife+$E1285),((INDEX('PTRM input'!$G$385:$P$434,A39offset,$E1285)-INDEX('PTRM input'!$G$277:$P$326,A39offset,$E1285))*OFFSET($F$7,0,$E1285))-SUM($G1285:AB1285),(((INDEX('PTRM input'!$G$385:$P$434,A39offset,$E1285)-INDEX('PTRM input'!$G$277:$P$326,A39offset,$E1285))*OFFSET($F$7,0,$E1285))-SUM($G1285:AB1285))*(OFFSET('PTRM input'!$G$477,0,$E1285-1)/A39taxstdlife))))</f>
        <v>0</v>
      </c>
      <c r="AD1285" s="251">
        <f ca="1">IF(A39taxstdlife="n/a","n/a",IF(A39taxstdlife="",0,IF(AD$3&gt;(A39stdlife+$E1285),((INDEX('PTRM input'!$G$385:$P$434,A39offset,$E1285)-INDEX('PTRM input'!$G$277:$P$326,A39offset,$E1285))*OFFSET($F$7,0,$E1285))-SUM($G1285:AC1285),(((INDEX('PTRM input'!$G$385:$P$434,A39offset,$E1285)-INDEX('PTRM input'!$G$277:$P$326,A39offset,$E1285))*OFFSET($F$7,0,$E1285))-SUM($G1285:AC1285))*(OFFSET('PTRM input'!$G$477,0,$E1285-1)/A39taxstdlife))))</f>
        <v>0</v>
      </c>
      <c r="AE1285" s="251">
        <f ca="1">IF(A39taxstdlife="n/a","n/a",IF(A39taxstdlife="",0,IF(AE$3&gt;(A39stdlife+$E1285),((INDEX('PTRM input'!$G$385:$P$434,A39offset,$E1285)-INDEX('PTRM input'!$G$277:$P$326,A39offset,$E1285))*OFFSET($F$7,0,$E1285))-SUM($G1285:AD1285),(((INDEX('PTRM input'!$G$385:$P$434,A39offset,$E1285)-INDEX('PTRM input'!$G$277:$P$326,A39offset,$E1285))*OFFSET($F$7,0,$E1285))-SUM($G1285:AD1285))*(OFFSET('PTRM input'!$G$477,0,$E1285-1)/A39taxstdlife))))</f>
        <v>0</v>
      </c>
      <c r="AF1285" s="251">
        <f ca="1">IF(A39taxstdlife="n/a","n/a",IF(A39taxstdlife="",0,IF(AF$3&gt;(A39stdlife+$E1285),((INDEX('PTRM input'!$G$385:$P$434,A39offset,$E1285)-INDEX('PTRM input'!$G$277:$P$326,A39offset,$E1285))*OFFSET($F$7,0,$E1285))-SUM($G1285:AE1285),(((INDEX('PTRM input'!$G$385:$P$434,A39offset,$E1285)-INDEX('PTRM input'!$G$277:$P$326,A39offset,$E1285))*OFFSET($F$7,0,$E1285))-SUM($G1285:AE1285))*(OFFSET('PTRM input'!$G$477,0,$E1285-1)/A39taxstdlife))))</f>
        <v>0</v>
      </c>
      <c r="AG1285" s="251">
        <f ca="1">IF(A39taxstdlife="n/a","n/a",IF(A39taxstdlife="",0,IF(AG$3&gt;(A39stdlife+$E1285),((INDEX('PTRM input'!$G$385:$P$434,A39offset,$E1285)-INDEX('PTRM input'!$G$277:$P$326,A39offset,$E1285))*OFFSET($F$7,0,$E1285))-SUM($G1285:AF1285),(((INDEX('PTRM input'!$G$385:$P$434,A39offset,$E1285)-INDEX('PTRM input'!$G$277:$P$326,A39offset,$E1285))*OFFSET($F$7,0,$E1285))-SUM($G1285:AF1285))*(OFFSET('PTRM input'!$G$477,0,$E1285-1)/A39taxstdlife))))</f>
        <v>0</v>
      </c>
      <c r="AH1285" s="251">
        <f ca="1">IF(A39taxstdlife="n/a","n/a",IF(A39taxstdlife="",0,IF(AH$3&gt;(A39stdlife+$E1285),((INDEX('PTRM input'!$G$385:$P$434,A39offset,$E1285)-INDEX('PTRM input'!$G$277:$P$326,A39offset,$E1285))*OFFSET($F$7,0,$E1285))-SUM($G1285:AG1285),(((INDEX('PTRM input'!$G$385:$P$434,A39offset,$E1285)-INDEX('PTRM input'!$G$277:$P$326,A39offset,$E1285))*OFFSET($F$7,0,$E1285))-SUM($G1285:AG1285))*(OFFSET('PTRM input'!$G$477,0,$E1285-1)/A39taxstdlife))))</f>
        <v>0</v>
      </c>
      <c r="AI1285" s="251">
        <f ca="1">IF(A39taxstdlife="n/a","n/a",IF(A39taxstdlife="",0,IF(AI$3&gt;(A39stdlife+$E1285),((INDEX('PTRM input'!$G$385:$P$434,A39offset,$E1285)-INDEX('PTRM input'!$G$277:$P$326,A39offset,$E1285))*OFFSET($F$7,0,$E1285))-SUM($G1285:AH1285),(((INDEX('PTRM input'!$G$385:$P$434,A39offset,$E1285)-INDEX('PTRM input'!$G$277:$P$326,A39offset,$E1285))*OFFSET($F$7,0,$E1285))-SUM($G1285:AH1285))*(OFFSET('PTRM input'!$G$477,0,$E1285-1)/A39taxstdlife))))</f>
        <v>0</v>
      </c>
      <c r="AJ1285" s="251">
        <f ca="1">IF(A39taxstdlife="n/a","n/a",IF(A39taxstdlife="",0,IF(AJ$3&gt;(A39stdlife+$E1285),((INDEX('PTRM input'!$G$385:$P$434,A39offset,$E1285)-INDEX('PTRM input'!$G$277:$P$326,A39offset,$E1285))*OFFSET($F$7,0,$E1285))-SUM($G1285:AI1285),(((INDEX('PTRM input'!$G$385:$P$434,A39offset,$E1285)-INDEX('PTRM input'!$G$277:$P$326,A39offset,$E1285))*OFFSET($F$7,0,$E1285))-SUM($G1285:AI1285))*(OFFSET('PTRM input'!$G$477,0,$E1285-1)/A39taxstdlife))))</f>
        <v>0</v>
      </c>
      <c r="AK1285" s="251">
        <f ca="1">IF(A39taxstdlife="n/a","n/a",IF(A39taxstdlife="",0,IF(AK$3&gt;(A39stdlife+$E1285),((INDEX('PTRM input'!$G$385:$P$434,A39offset,$E1285)-INDEX('PTRM input'!$G$277:$P$326,A39offset,$E1285))*OFFSET($F$7,0,$E1285))-SUM($G1285:AJ1285),(((INDEX('PTRM input'!$G$385:$P$434,A39offset,$E1285)-INDEX('PTRM input'!$G$277:$P$326,A39offset,$E1285))*OFFSET($F$7,0,$E1285))-SUM($G1285:AJ1285))*(OFFSET('PTRM input'!$G$477,0,$E1285-1)/A39taxstdlife))))</f>
        <v>0</v>
      </c>
      <c r="AL1285" s="251">
        <f ca="1">IF(A39taxstdlife="n/a","n/a",IF(A39taxstdlife="",0,IF(AL$3&gt;(A39stdlife+$E1285),((INDEX('PTRM input'!$G$385:$P$434,A39offset,$E1285)-INDEX('PTRM input'!$G$277:$P$326,A39offset,$E1285))*OFFSET($F$7,0,$E1285))-SUM($G1285:AK1285),(((INDEX('PTRM input'!$G$385:$P$434,A39offset,$E1285)-INDEX('PTRM input'!$G$277:$P$326,A39offset,$E1285))*OFFSET($F$7,0,$E1285))-SUM($G1285:AK1285))*(OFFSET('PTRM input'!$G$477,0,$E1285-1)/A39taxstdlife))))</f>
        <v>0</v>
      </c>
      <c r="AM1285" s="251">
        <f ca="1">IF(A39taxstdlife="n/a","n/a",IF(A39taxstdlife="",0,IF(AM$3&gt;(A39stdlife+$E1285),((INDEX('PTRM input'!$G$385:$P$434,A39offset,$E1285)-INDEX('PTRM input'!$G$277:$P$326,A39offset,$E1285))*OFFSET($F$7,0,$E1285))-SUM($G1285:AL1285),(((INDEX('PTRM input'!$G$385:$P$434,A39offset,$E1285)-INDEX('PTRM input'!$G$277:$P$326,A39offset,$E1285))*OFFSET($F$7,0,$E1285))-SUM($G1285:AL1285))*(OFFSET('PTRM input'!$G$477,0,$E1285-1)/A39taxstdlife))))</f>
        <v>0</v>
      </c>
      <c r="AN1285" s="251">
        <f ca="1">IF(A39taxstdlife="n/a","n/a",IF(A39taxstdlife="",0,IF(AN$3&gt;(A39stdlife+$E1285),((INDEX('PTRM input'!$G$385:$P$434,A39offset,$E1285)-INDEX('PTRM input'!$G$277:$P$326,A39offset,$E1285))*OFFSET($F$7,0,$E1285))-SUM($G1285:AM1285),(((INDEX('PTRM input'!$G$385:$P$434,A39offset,$E1285)-INDEX('PTRM input'!$G$277:$P$326,A39offset,$E1285))*OFFSET($F$7,0,$E1285))-SUM($G1285:AM1285))*(OFFSET('PTRM input'!$G$477,0,$E1285-1)/A39taxstdlife))))</f>
        <v>0</v>
      </c>
      <c r="AO1285" s="251">
        <f ca="1">IF(A39taxstdlife="n/a","n/a",IF(A39taxstdlife="",0,IF(AO$3&gt;(A39stdlife+$E1285),((INDEX('PTRM input'!$G$385:$P$434,A39offset,$E1285)-INDEX('PTRM input'!$G$277:$P$326,A39offset,$E1285))*OFFSET($F$7,0,$E1285))-SUM($G1285:AN1285),(((INDEX('PTRM input'!$G$385:$P$434,A39offset,$E1285)-INDEX('PTRM input'!$G$277:$P$326,A39offset,$E1285))*OFFSET($F$7,0,$E1285))-SUM($G1285:AN1285))*(OFFSET('PTRM input'!$G$477,0,$E1285-1)/A39taxstdlife))))</f>
        <v>0</v>
      </c>
      <c r="AP1285" s="251">
        <f ca="1">IF(A39taxstdlife="n/a","n/a",IF(A39taxstdlife="",0,IF(AP$3&gt;(A39stdlife+$E1285),((INDEX('PTRM input'!$G$385:$P$434,A39offset,$E1285)-INDEX('PTRM input'!$G$277:$P$326,A39offset,$E1285))*OFFSET($F$7,0,$E1285))-SUM($G1285:AO1285),(((INDEX('PTRM input'!$G$385:$P$434,A39offset,$E1285)-INDEX('PTRM input'!$G$277:$P$326,A39offset,$E1285))*OFFSET($F$7,0,$E1285))-SUM($G1285:AO1285))*(OFFSET('PTRM input'!$G$477,0,$E1285-1)/A39taxstdlife))))</f>
        <v>0</v>
      </c>
      <c r="AQ1285" s="251">
        <f ca="1">IF(A39taxstdlife="n/a","n/a",IF(A39taxstdlife="",0,IF(AQ$3&gt;(A39stdlife+$E1285),((INDEX('PTRM input'!$G$385:$P$434,A39offset,$E1285)-INDEX('PTRM input'!$G$277:$P$326,A39offset,$E1285))*OFFSET($F$7,0,$E1285))-SUM($G1285:AP1285),(((INDEX('PTRM input'!$G$385:$P$434,A39offset,$E1285)-INDEX('PTRM input'!$G$277:$P$326,A39offset,$E1285))*OFFSET($F$7,0,$E1285))-SUM($G1285:AP1285))*(OFFSET('PTRM input'!$G$477,0,$E1285-1)/A39taxstdlife))))</f>
        <v>0</v>
      </c>
      <c r="AR1285" s="251">
        <f ca="1">IF(A39taxstdlife="n/a","n/a",IF(A39taxstdlife="",0,IF(AR$3&gt;(A39stdlife+$E1285),((INDEX('PTRM input'!$G$385:$P$434,A39offset,$E1285)-INDEX('PTRM input'!$G$277:$P$326,A39offset,$E1285))*OFFSET($F$7,0,$E1285))-SUM($G1285:AQ1285),(((INDEX('PTRM input'!$G$385:$P$434,A39offset,$E1285)-INDEX('PTRM input'!$G$277:$P$326,A39offset,$E1285))*OFFSET($F$7,0,$E1285))-SUM($G1285:AQ1285))*(OFFSET('PTRM input'!$G$477,0,$E1285-1)/A39taxstdlife))))</f>
        <v>0</v>
      </c>
      <c r="AS1285" s="251">
        <f ca="1">IF(A39taxstdlife="n/a","n/a",IF(A39taxstdlife="",0,IF(AS$3&gt;(A39stdlife+$E1285),((INDEX('PTRM input'!$G$385:$P$434,A39offset,$E1285)-INDEX('PTRM input'!$G$277:$P$326,A39offset,$E1285))*OFFSET($F$7,0,$E1285))-SUM($G1285:AR1285),(((INDEX('PTRM input'!$G$385:$P$434,A39offset,$E1285)-INDEX('PTRM input'!$G$277:$P$326,A39offset,$E1285))*OFFSET($F$7,0,$E1285))-SUM($G1285:AR1285))*(OFFSET('PTRM input'!$G$477,0,$E1285-1)/A39taxstdlife))))</f>
        <v>0</v>
      </c>
      <c r="AT1285" s="251">
        <f ca="1">IF(A39taxstdlife="n/a","n/a",IF(A39taxstdlife="",0,IF(AT$3&gt;(A39stdlife+$E1285),((INDEX('PTRM input'!$G$385:$P$434,A39offset,$E1285)-INDEX('PTRM input'!$G$277:$P$326,A39offset,$E1285))*OFFSET($F$7,0,$E1285))-SUM($G1285:AS1285),(((INDEX('PTRM input'!$G$385:$P$434,A39offset,$E1285)-INDEX('PTRM input'!$G$277:$P$326,A39offset,$E1285))*OFFSET($F$7,0,$E1285))-SUM($G1285:AS1285))*(OFFSET('PTRM input'!$G$477,0,$E1285-1)/A39taxstdlife))))</f>
        <v>0</v>
      </c>
      <c r="AU1285" s="251">
        <f ca="1">IF(A39taxstdlife="n/a","n/a",IF(A39taxstdlife="",0,IF(AU$3&gt;(A39stdlife+$E1285),((INDEX('PTRM input'!$G$385:$P$434,A39offset,$E1285)-INDEX('PTRM input'!$G$277:$P$326,A39offset,$E1285))*OFFSET($F$7,0,$E1285))-SUM($G1285:AT1285),(((INDEX('PTRM input'!$G$385:$P$434,A39offset,$E1285)-INDEX('PTRM input'!$G$277:$P$326,A39offset,$E1285))*OFFSET($F$7,0,$E1285))-SUM($G1285:AT1285))*(OFFSET('PTRM input'!$G$477,0,$E1285-1)/A39taxstdlife))))</f>
        <v>0</v>
      </c>
      <c r="AV1285" s="251">
        <f ca="1">IF(A39taxstdlife="n/a","n/a",IF(A39taxstdlife="",0,IF(AV$3&gt;(A39stdlife+$E1285),((INDEX('PTRM input'!$G$385:$P$434,A39offset,$E1285)-INDEX('PTRM input'!$G$277:$P$326,A39offset,$E1285))*OFFSET($F$7,0,$E1285))-SUM($G1285:AU1285),(((INDEX('PTRM input'!$G$385:$P$434,A39offset,$E1285)-INDEX('PTRM input'!$G$277:$P$326,A39offset,$E1285))*OFFSET($F$7,0,$E1285))-SUM($G1285:AU1285))*(OFFSET('PTRM input'!$G$477,0,$E1285-1)/A39taxstdlife))))</f>
        <v>0</v>
      </c>
      <c r="AW1285" s="251">
        <f ca="1">IF(A39taxstdlife="n/a","n/a",IF(A39taxstdlife="",0,IF(AW$3&gt;(A39stdlife+$E1285),((INDEX('PTRM input'!$G$385:$P$434,A39offset,$E1285)-INDEX('PTRM input'!$G$277:$P$326,A39offset,$E1285))*OFFSET($F$7,0,$E1285))-SUM($G1285:AV1285),(((INDEX('PTRM input'!$G$385:$P$434,A39offset,$E1285)-INDEX('PTRM input'!$G$277:$P$326,A39offset,$E1285))*OFFSET($F$7,0,$E1285))-SUM($G1285:AV1285))*(OFFSET('PTRM input'!$G$477,0,$E1285-1)/A39taxstdlife))))</f>
        <v>0</v>
      </c>
      <c r="AX1285" s="251">
        <f ca="1">IF(A39taxstdlife="n/a","n/a",IF(A39taxstdlife="",0,IF(AX$3&gt;(A39stdlife+$E1285),((INDEX('PTRM input'!$G$385:$P$434,A39offset,$E1285)-INDEX('PTRM input'!$G$277:$P$326,A39offset,$E1285))*OFFSET($F$7,0,$E1285))-SUM($G1285:AW1285),(((INDEX('PTRM input'!$G$385:$P$434,A39offset,$E1285)-INDEX('PTRM input'!$G$277:$P$326,A39offset,$E1285))*OFFSET($F$7,0,$E1285))-SUM($G1285:AW1285))*(OFFSET('PTRM input'!$G$477,0,$E1285-1)/A39taxstdlife))))</f>
        <v>0</v>
      </c>
      <c r="AY1285" s="251">
        <f ca="1">IF(A39taxstdlife="n/a","n/a",IF(A39taxstdlife="",0,IF(AY$3&gt;(A39stdlife+$E1285),((INDEX('PTRM input'!$G$385:$P$434,A39offset,$E1285)-INDEX('PTRM input'!$G$277:$P$326,A39offset,$E1285))*OFFSET($F$7,0,$E1285))-SUM($G1285:AX1285),(((INDEX('PTRM input'!$G$385:$P$434,A39offset,$E1285)-INDEX('PTRM input'!$G$277:$P$326,A39offset,$E1285))*OFFSET($F$7,0,$E1285))-SUM($G1285:AX1285))*(OFFSET('PTRM input'!$G$477,0,$E1285-1)/A39taxstdlife))))</f>
        <v>0</v>
      </c>
      <c r="AZ1285" s="251">
        <f ca="1">IF(A39taxstdlife="n/a","n/a",IF(A39taxstdlife="",0,IF(AZ$3&gt;(A39stdlife+$E1285),((INDEX('PTRM input'!$G$385:$P$434,A39offset,$E1285)-INDEX('PTRM input'!$G$277:$P$326,A39offset,$E1285))*OFFSET($F$7,0,$E1285))-SUM($G1285:AY1285),(((INDEX('PTRM input'!$G$385:$P$434,A39offset,$E1285)-INDEX('PTRM input'!$G$277:$P$326,A39offset,$E1285))*OFFSET($F$7,0,$E1285))-SUM($G1285:AY1285))*(OFFSET('PTRM input'!$G$477,0,$E1285-1)/A39taxstdlife))))</f>
        <v>0</v>
      </c>
      <c r="BA1285" s="251">
        <f ca="1">IF(A39taxstdlife="n/a","n/a",IF(A39taxstdlife="",0,IF(BA$3&gt;(A39stdlife+$E1285),((INDEX('PTRM input'!$G$385:$P$434,A39offset,$E1285)-INDEX('PTRM input'!$G$277:$P$326,A39offset,$E1285))*OFFSET($F$7,0,$E1285))-SUM($G1285:AZ1285),(((INDEX('PTRM input'!$G$385:$P$434,A39offset,$E1285)-INDEX('PTRM input'!$G$277:$P$326,A39offset,$E1285))*OFFSET($F$7,0,$E1285))-SUM($G1285:AZ1285))*(OFFSET('PTRM input'!$G$477,0,$E1285-1)/A39taxstdlife))))</f>
        <v>0</v>
      </c>
      <c r="BB1285" s="251">
        <f ca="1">IF(A39taxstdlife="n/a","n/a",IF(A39taxstdlife="",0,IF(BB$3&gt;(A39stdlife+$E1285),((INDEX('PTRM input'!$G$385:$P$434,A39offset,$E1285)-INDEX('PTRM input'!$G$277:$P$326,A39offset,$E1285))*OFFSET($F$7,0,$E1285))-SUM($G1285:BA1285),(((INDEX('PTRM input'!$G$385:$P$434,A39offset,$E1285)-INDEX('PTRM input'!$G$277:$P$326,A39offset,$E1285))*OFFSET($F$7,0,$E1285))-SUM($G1285:BA1285))*(OFFSET('PTRM input'!$G$477,0,$E1285-1)/A39taxstdlife))))</f>
        <v>0</v>
      </c>
      <c r="BC1285" s="251">
        <f ca="1">IF(A39taxstdlife="n/a","n/a",IF(A39taxstdlife="",0,IF(BC$3&gt;(A39stdlife+$E1285),((INDEX('PTRM input'!$G$385:$P$434,A39offset,$E1285)-INDEX('PTRM input'!$G$277:$P$326,A39offset,$E1285))*OFFSET($F$7,0,$E1285))-SUM($G1285:BB1285),(((INDEX('PTRM input'!$G$385:$P$434,A39offset,$E1285)-INDEX('PTRM input'!$G$277:$P$326,A39offset,$E1285))*OFFSET($F$7,0,$E1285))-SUM($G1285:BB1285))*(OFFSET('PTRM input'!$G$477,0,$E1285-1)/A39taxstdlife))))</f>
        <v>0</v>
      </c>
      <c r="BD1285" s="251">
        <f ca="1">IF(A39taxstdlife="n/a","n/a",IF(A39taxstdlife="",0,IF(BD$3&gt;(A39stdlife+$E1285),((INDEX('PTRM input'!$G$385:$P$434,A39offset,$E1285)-INDEX('PTRM input'!$G$277:$P$326,A39offset,$E1285))*OFFSET($F$7,0,$E1285))-SUM($G1285:BC1285),(((INDEX('PTRM input'!$G$385:$P$434,A39offset,$E1285)-INDEX('PTRM input'!$G$277:$P$326,A39offset,$E1285))*OFFSET($F$7,0,$E1285))-SUM($G1285:BC1285))*(OFFSET('PTRM input'!$G$477,0,$E1285-1)/A39taxstdlife))))</f>
        <v>0</v>
      </c>
      <c r="BE1285" s="251">
        <f ca="1">IF(A39taxstdlife="n/a","n/a",IF(A39taxstdlife="",0,IF(BE$3&gt;(A39stdlife+$E1285),((INDEX('PTRM input'!$G$385:$P$434,A39offset,$E1285)-INDEX('PTRM input'!$G$277:$P$326,A39offset,$E1285))*OFFSET($F$7,0,$E1285))-SUM($G1285:BD1285),(((INDEX('PTRM input'!$G$385:$P$434,A39offset,$E1285)-INDEX('PTRM input'!$G$277:$P$326,A39offset,$E1285))*OFFSET($F$7,0,$E1285))-SUM($G1285:BD1285))*(OFFSET('PTRM input'!$G$477,0,$E1285-1)/A39taxstdlife))))</f>
        <v>0</v>
      </c>
      <c r="BF1285" s="251">
        <f ca="1">IF(A39taxstdlife="n/a","n/a",IF(A39taxstdlife="",0,IF(BF$3&gt;(A39stdlife+$E1285),((INDEX('PTRM input'!$G$385:$P$434,A39offset,$E1285)-INDEX('PTRM input'!$G$277:$P$326,A39offset,$E1285))*OFFSET($F$7,0,$E1285))-SUM($G1285:BE1285),(((INDEX('PTRM input'!$G$385:$P$434,A39offset,$E1285)-INDEX('PTRM input'!$G$277:$P$326,A39offset,$E1285))*OFFSET($F$7,0,$E1285))-SUM($G1285:BE1285))*(OFFSET('PTRM input'!$G$477,0,$E1285-1)/A39taxstdlife))))</f>
        <v>0</v>
      </c>
      <c r="BG1285" s="251">
        <f ca="1">IF(A39taxstdlife="n/a","n/a",IF(A39taxstdlife="",0,IF(BG$3&gt;(A39stdlife+$E1285),((INDEX('PTRM input'!$G$385:$P$434,A39offset,$E1285)-INDEX('PTRM input'!$G$277:$P$326,A39offset,$E1285))*OFFSET($F$7,0,$E1285))-SUM($G1285:BF1285),(((INDEX('PTRM input'!$G$385:$P$434,A39offset,$E1285)-INDEX('PTRM input'!$G$277:$P$326,A39offset,$E1285))*OFFSET($F$7,0,$E1285))-SUM($G1285:BF1285))*(OFFSET('PTRM input'!$G$477,0,$E1285-1)/A39taxstdlife))))</f>
        <v>0</v>
      </c>
      <c r="BH1285" s="251">
        <f ca="1">IF(A39taxstdlife="n/a","n/a",IF(A39taxstdlife="",0,IF(BH$3&gt;(A39stdlife+$E1285),((INDEX('PTRM input'!$G$385:$P$434,A39offset,$E1285)-INDEX('PTRM input'!$G$277:$P$326,A39offset,$E1285))*OFFSET($F$7,0,$E1285))-SUM($G1285:BG1285),(((INDEX('PTRM input'!$G$385:$P$434,A39offset,$E1285)-INDEX('PTRM input'!$G$277:$P$326,A39offset,$E1285))*OFFSET($F$7,0,$E1285))-SUM($G1285:BG1285))*(OFFSET('PTRM input'!$G$477,0,$E1285-1)/A39taxstdlife))))</f>
        <v>0</v>
      </c>
      <c r="BI1285" s="251">
        <f ca="1">IF(A39taxstdlife="n/a","n/a",IF(A39taxstdlife="",0,IF(BI$3&gt;(A39stdlife+$E1285),((INDEX('PTRM input'!$G$385:$P$434,A39offset,$E1285)-INDEX('PTRM input'!$G$277:$P$326,A39offset,$E1285))*OFFSET($F$7,0,$E1285))-SUM($G1285:BH1285),(((INDEX('PTRM input'!$G$385:$P$434,A39offset,$E1285)-INDEX('PTRM input'!$G$277:$P$326,A39offset,$E1285))*OFFSET($F$7,0,$E1285))-SUM($G1285:BH1285))*(OFFSET('PTRM input'!$G$477,0,$E1285-1)/A39taxstdlife))))</f>
        <v>0</v>
      </c>
      <c r="BJ1285" s="116"/>
      <c r="BK1285" s="116"/>
      <c r="BL1285" s="116"/>
      <c r="BM1285" s="116"/>
    </row>
    <row r="1286" spans="1:65" ht="12.75" customHeight="1" outlineLevel="1" collapsed="1">
      <c r="A1286" s="366"/>
      <c r="B1286" s="9"/>
      <c r="C1286" s="19">
        <f>Asset39</f>
        <v>0</v>
      </c>
      <c r="D1286" s="9"/>
      <c r="E1286" s="9"/>
      <c r="F1286" s="357"/>
      <c r="G1286" s="371">
        <f ca="1">SUM(G1274:G1285)+'PTRM input'!G$315*G$7</f>
        <v>0</v>
      </c>
      <c r="H1286" s="371">
        <f ca="1">SUM(H1274:H1285)+'PTRM input'!H$315*H$7</f>
        <v>0</v>
      </c>
      <c r="I1286" s="371">
        <f ca="1">SUM(I1274:I1285)+'PTRM input'!I$315*I$7</f>
        <v>0</v>
      </c>
      <c r="J1286" s="371">
        <f ca="1">SUM(J1274:J1285)+'PTRM input'!J$315*J$7</f>
        <v>0</v>
      </c>
      <c r="K1286" s="371">
        <f ca="1">SUM(K1274:K1285)+'PTRM input'!K$315*K$7</f>
        <v>0</v>
      </c>
      <c r="L1286" s="371">
        <f ca="1">SUM(L1274:L1285)+'PTRM input'!L$315*L$7</f>
        <v>0</v>
      </c>
      <c r="M1286" s="371">
        <f ca="1">SUM(M1274:M1285)+'PTRM input'!M$315*M$7</f>
        <v>0</v>
      </c>
      <c r="N1286" s="371">
        <f ca="1">SUM(N1274:N1285)+'PTRM input'!N$315*N$7</f>
        <v>0</v>
      </c>
      <c r="O1286" s="371">
        <f ca="1">SUM(O1274:O1285)+'PTRM input'!O$315*O$7</f>
        <v>0</v>
      </c>
      <c r="P1286" s="371">
        <f ca="1">SUM(P1274:P1285)+'PTRM input'!P$315*P$7</f>
        <v>0</v>
      </c>
      <c r="Q1286" s="371">
        <f t="shared" ref="Q1286:BI1286" ca="1" si="269">SUM(Q1274:Q1285)</f>
        <v>0</v>
      </c>
      <c r="R1286" s="371">
        <f t="shared" ca="1" si="269"/>
        <v>0</v>
      </c>
      <c r="S1286" s="371">
        <f t="shared" ca="1" si="269"/>
        <v>0</v>
      </c>
      <c r="T1286" s="371">
        <f t="shared" ca="1" si="269"/>
        <v>0</v>
      </c>
      <c r="U1286" s="371">
        <f t="shared" ca="1" si="269"/>
        <v>0</v>
      </c>
      <c r="V1286" s="371">
        <f t="shared" ca="1" si="269"/>
        <v>0</v>
      </c>
      <c r="W1286" s="371">
        <f t="shared" ca="1" si="269"/>
        <v>0</v>
      </c>
      <c r="X1286" s="371">
        <f t="shared" ca="1" si="269"/>
        <v>0</v>
      </c>
      <c r="Y1286" s="371">
        <f t="shared" ca="1" si="269"/>
        <v>0</v>
      </c>
      <c r="Z1286" s="371">
        <f t="shared" ca="1" si="269"/>
        <v>0</v>
      </c>
      <c r="AA1286" s="371">
        <f t="shared" ca="1" si="269"/>
        <v>0</v>
      </c>
      <c r="AB1286" s="371">
        <f t="shared" ca="1" si="269"/>
        <v>0</v>
      </c>
      <c r="AC1286" s="371">
        <f t="shared" ca="1" si="269"/>
        <v>0</v>
      </c>
      <c r="AD1286" s="371">
        <f t="shared" ca="1" si="269"/>
        <v>0</v>
      </c>
      <c r="AE1286" s="371">
        <f t="shared" ca="1" si="269"/>
        <v>0</v>
      </c>
      <c r="AF1286" s="371">
        <f t="shared" ca="1" si="269"/>
        <v>0</v>
      </c>
      <c r="AG1286" s="371">
        <f t="shared" ca="1" si="269"/>
        <v>0</v>
      </c>
      <c r="AH1286" s="371">
        <f t="shared" ca="1" si="269"/>
        <v>0</v>
      </c>
      <c r="AI1286" s="371">
        <f t="shared" ca="1" si="269"/>
        <v>0</v>
      </c>
      <c r="AJ1286" s="371">
        <f t="shared" ca="1" si="269"/>
        <v>0</v>
      </c>
      <c r="AK1286" s="371">
        <f t="shared" ca="1" si="269"/>
        <v>0</v>
      </c>
      <c r="AL1286" s="371">
        <f t="shared" ca="1" si="269"/>
        <v>0</v>
      </c>
      <c r="AM1286" s="371">
        <f t="shared" ca="1" si="269"/>
        <v>0</v>
      </c>
      <c r="AN1286" s="371">
        <f t="shared" ca="1" si="269"/>
        <v>0</v>
      </c>
      <c r="AO1286" s="371">
        <f t="shared" ca="1" si="269"/>
        <v>0</v>
      </c>
      <c r="AP1286" s="371">
        <f t="shared" ca="1" si="269"/>
        <v>0</v>
      </c>
      <c r="AQ1286" s="371">
        <f t="shared" ca="1" si="269"/>
        <v>0</v>
      </c>
      <c r="AR1286" s="371">
        <f t="shared" ca="1" si="269"/>
        <v>0</v>
      </c>
      <c r="AS1286" s="371">
        <f t="shared" ca="1" si="269"/>
        <v>0</v>
      </c>
      <c r="AT1286" s="371">
        <f t="shared" ca="1" si="269"/>
        <v>0</v>
      </c>
      <c r="AU1286" s="371">
        <f t="shared" ca="1" si="269"/>
        <v>0</v>
      </c>
      <c r="AV1286" s="371">
        <f t="shared" ca="1" si="269"/>
        <v>0</v>
      </c>
      <c r="AW1286" s="371">
        <f t="shared" ca="1" si="269"/>
        <v>0</v>
      </c>
      <c r="AX1286" s="371">
        <f t="shared" ca="1" si="269"/>
        <v>0</v>
      </c>
      <c r="AY1286" s="371">
        <f t="shared" ca="1" si="269"/>
        <v>0</v>
      </c>
      <c r="AZ1286" s="371">
        <f t="shared" ca="1" si="269"/>
        <v>0</v>
      </c>
      <c r="BA1286" s="371">
        <f t="shared" ca="1" si="269"/>
        <v>0</v>
      </c>
      <c r="BB1286" s="371">
        <f t="shared" ca="1" si="269"/>
        <v>0</v>
      </c>
      <c r="BC1286" s="371">
        <f t="shared" ca="1" si="269"/>
        <v>0</v>
      </c>
      <c r="BD1286" s="371">
        <f t="shared" ca="1" si="269"/>
        <v>0</v>
      </c>
      <c r="BE1286" s="371">
        <f t="shared" ca="1" si="269"/>
        <v>0</v>
      </c>
      <c r="BF1286" s="371">
        <f t="shared" ca="1" si="269"/>
        <v>0</v>
      </c>
      <c r="BG1286" s="371">
        <f t="shared" ca="1" si="269"/>
        <v>0</v>
      </c>
      <c r="BH1286" s="371">
        <f t="shared" ca="1" si="269"/>
        <v>0</v>
      </c>
      <c r="BI1286" s="371">
        <f t="shared" ca="1" si="269"/>
        <v>0</v>
      </c>
      <c r="BJ1286" s="116"/>
      <c r="BK1286" s="116"/>
      <c r="BL1286" s="116"/>
      <c r="BM1286" s="116"/>
    </row>
    <row r="1287" spans="1:65" ht="12.75" hidden="1" customHeight="1" outlineLevel="2">
      <c r="A1287" s="366"/>
      <c r="B1287" s="106">
        <f>C1299</f>
        <v>0</v>
      </c>
      <c r="C1287" s="614"/>
      <c r="D1287" s="615" t="s">
        <v>236</v>
      </c>
      <c r="E1287" s="614"/>
      <c r="F1287" s="622"/>
      <c r="G1287" s="617">
        <f>IF('PTRM input'!$E$574='PTRM input'!$G$573,IF(G$3&gt;A40taxremlife,A40taxvalue-SUM(F1287:$F1287),IF(A40taxremlife="N/A","n/a",A40taxvalue/A40taxremlife)),'PTRM input'!G$618)</f>
        <v>0</v>
      </c>
      <c r="H1287" s="617">
        <f>IF('PTRM input'!$E$574='PTRM input'!$G$573,IF(H$3&gt;A40taxremlife,A40taxvalue-SUM($F1287:G1287),IF(A40taxremlife="N/A","n/a",A40taxvalue/A40taxremlife)),'PTRM input'!H$618)</f>
        <v>0</v>
      </c>
      <c r="I1287" s="617">
        <f>IF('PTRM input'!$E$574='PTRM input'!$G$573,IF(I$3&gt;A40taxremlife,A40taxvalue-SUM($F1287:H1287),IF(A40taxremlife="N/A","n/a",A40taxvalue/A40taxremlife)),'PTRM input'!I$618)</f>
        <v>0</v>
      </c>
      <c r="J1287" s="617">
        <f>IF('PTRM input'!$E$574='PTRM input'!$G$573,IF(J$3&gt;A40taxremlife,A40taxvalue-SUM($F1287:I1287),IF(A40taxremlife="N/A","n/a",A40taxvalue/A40taxremlife)),'PTRM input'!J$618)</f>
        <v>0</v>
      </c>
      <c r="K1287" s="617">
        <f>IF('PTRM input'!$E$574='PTRM input'!$G$573,IF(K$3&gt;A40taxremlife,A40taxvalue-SUM($F1287:J1287),IF(A40taxremlife="N/A","n/a",A40taxvalue/A40taxremlife)),'PTRM input'!K$618)</f>
        <v>0</v>
      </c>
      <c r="L1287" s="617">
        <f>IF('PTRM input'!$E$574='PTRM input'!$G$573,IF(L$3&gt;A40taxremlife,A40taxvalue-SUM($F1287:K1287),IF(A40taxremlife="N/A","n/a",A40taxvalue/A40taxremlife)),'PTRM input'!L$618)</f>
        <v>0</v>
      </c>
      <c r="M1287" s="617">
        <f>IF('PTRM input'!$E$574='PTRM input'!$G$573,IF(M$3&gt;A40taxremlife,A40taxvalue-SUM($F1287:L1287),IF(A40taxremlife="N/A","n/a",A40taxvalue/A40taxremlife)),'PTRM input'!M$618)</f>
        <v>0</v>
      </c>
      <c r="N1287" s="617">
        <f>IF('PTRM input'!$E$574='PTRM input'!$G$573,IF(N$3&gt;A40taxremlife,A40taxvalue-SUM($F1287:M1287),IF(A40taxremlife="N/A","n/a",A40taxvalue/A40taxremlife)),'PTRM input'!N$618)</f>
        <v>0</v>
      </c>
      <c r="O1287" s="617">
        <f>IF('PTRM input'!$E$574='PTRM input'!$G$573,IF(O$3&gt;A40taxremlife,A40taxvalue-SUM($F1287:N1287),IF(A40taxremlife="N/A","n/a",A40taxvalue/A40taxremlife)),'PTRM input'!O$618)</f>
        <v>0</v>
      </c>
      <c r="P1287" s="617">
        <f>IF('PTRM input'!$E$574='PTRM input'!$G$573,IF(P$3&gt;A40taxremlife,A40taxvalue-SUM($F1287:O1287),IF(A40taxremlife="N/A","n/a",A40taxvalue/A40taxremlife)),'PTRM input'!P$618)</f>
        <v>0</v>
      </c>
      <c r="Q1287" s="617">
        <f>IF('PTRM input'!$E$574='PTRM input'!$G$573,IF(Q$3&gt;A40taxremlife,A40taxvalue-SUM($F1287:P1287),IF(A40taxremlife="N/A","n/a",A40taxvalue/A40taxremlife)),'PTRM input'!Q$618)</f>
        <v>0</v>
      </c>
      <c r="R1287" s="617">
        <f>IF('PTRM input'!$E$574='PTRM input'!$G$573,IF(R$3&gt;A40taxremlife,A40taxvalue-SUM($F1287:Q1287),IF(A40taxremlife="N/A","n/a",A40taxvalue/A40taxremlife)),'PTRM input'!R$618)</f>
        <v>0</v>
      </c>
      <c r="S1287" s="617">
        <f>IF('PTRM input'!$E$574='PTRM input'!$G$573,IF(S$3&gt;A40taxremlife,A40taxvalue-SUM($F1287:R1287),IF(A40taxremlife="N/A","n/a",A40taxvalue/A40taxremlife)),'PTRM input'!S$618)</f>
        <v>0</v>
      </c>
      <c r="T1287" s="617">
        <f>IF('PTRM input'!$E$574='PTRM input'!$G$573,IF(T$3&gt;A40taxremlife,A40taxvalue-SUM($F1287:S1287),IF(A40taxremlife="N/A","n/a",A40taxvalue/A40taxremlife)),'PTRM input'!T$618)</f>
        <v>0</v>
      </c>
      <c r="U1287" s="617">
        <f>IF('PTRM input'!$E$574='PTRM input'!$G$573,IF(U$3&gt;A40taxremlife,A40taxvalue-SUM($F1287:T1287),IF(A40taxremlife="N/A","n/a",A40taxvalue/A40taxremlife)),'PTRM input'!U$618)</f>
        <v>0</v>
      </c>
      <c r="V1287" s="617">
        <f>IF('PTRM input'!$E$574='PTRM input'!$G$573,IF(V$3&gt;A40taxremlife,A40taxvalue-SUM($F1287:U1287),IF(A40taxremlife="N/A","n/a",A40taxvalue/A40taxremlife)),'PTRM input'!V$618)</f>
        <v>0</v>
      </c>
      <c r="W1287" s="617">
        <f>IF('PTRM input'!$E$574='PTRM input'!$G$573,IF(W$3&gt;A40taxremlife,A40taxvalue-SUM($F1287:V1287),IF(A40taxremlife="N/A","n/a",A40taxvalue/A40taxremlife)),'PTRM input'!W$618)</f>
        <v>0</v>
      </c>
      <c r="X1287" s="617">
        <f>IF('PTRM input'!$E$574='PTRM input'!$G$573,IF(X$3&gt;A40taxremlife,A40taxvalue-SUM($F1287:W1287),IF(A40taxremlife="N/A","n/a",A40taxvalue/A40taxremlife)),'PTRM input'!X$618)</f>
        <v>0</v>
      </c>
      <c r="Y1287" s="617">
        <f>IF('PTRM input'!$E$574='PTRM input'!$G$573,IF(Y$3&gt;A40taxremlife,A40taxvalue-SUM($F1287:X1287),IF(A40taxremlife="N/A","n/a",A40taxvalue/A40taxremlife)),'PTRM input'!Y$618)</f>
        <v>0</v>
      </c>
      <c r="Z1287" s="617">
        <f>IF('PTRM input'!$E$574='PTRM input'!$G$573,IF(Z$3&gt;A40taxremlife,A40taxvalue-SUM($F1287:Y1287),IF(A40taxremlife="N/A","n/a",A40taxvalue/A40taxremlife)),'PTRM input'!Z$618)</f>
        <v>0</v>
      </c>
      <c r="AA1287" s="617">
        <f>IF('PTRM input'!$E$574='PTRM input'!$G$573,IF(AA$3&gt;A40taxremlife,A40taxvalue-SUM($F1287:Z1287),IF(A40taxremlife="N/A","n/a",A40taxvalue/A40taxremlife)),'PTRM input'!AA$618)</f>
        <v>0</v>
      </c>
      <c r="AB1287" s="617">
        <f>IF('PTRM input'!$E$574='PTRM input'!$G$573,IF(AB$3&gt;A40taxremlife,A40taxvalue-SUM($F1287:AA1287),IF(A40taxremlife="N/A","n/a",A40taxvalue/A40taxremlife)),'PTRM input'!AB$618)</f>
        <v>0</v>
      </c>
      <c r="AC1287" s="617">
        <f>IF('PTRM input'!$E$574='PTRM input'!$G$573,IF(AC$3&gt;A40taxremlife,A40taxvalue-SUM($F1287:AB1287),IF(A40taxremlife="N/A","n/a",A40taxvalue/A40taxremlife)),'PTRM input'!AC$618)</f>
        <v>0</v>
      </c>
      <c r="AD1287" s="617">
        <f>IF('PTRM input'!$E$574='PTRM input'!$G$573,IF(AD$3&gt;A40taxremlife,A40taxvalue-SUM($F1287:AC1287),IF(A40taxremlife="N/A","n/a",A40taxvalue/A40taxremlife)),'PTRM input'!AD$618)</f>
        <v>0</v>
      </c>
      <c r="AE1287" s="617">
        <f>IF('PTRM input'!$E$574='PTRM input'!$G$573,IF(AE$3&gt;A40taxremlife,A40taxvalue-SUM($F1287:AD1287),IF(A40taxremlife="N/A","n/a",A40taxvalue/A40taxremlife)),'PTRM input'!AE$618)</f>
        <v>0</v>
      </c>
      <c r="AF1287" s="617">
        <f>IF('PTRM input'!$E$574='PTRM input'!$G$573,IF(AF$3&gt;A40taxremlife,A40taxvalue-SUM($F1287:AE1287),IF(A40taxremlife="N/A","n/a",A40taxvalue/A40taxremlife)),'PTRM input'!AF$618)</f>
        <v>0</v>
      </c>
      <c r="AG1287" s="617">
        <f>IF('PTRM input'!$E$574='PTRM input'!$G$573,IF(AG$3&gt;A40taxremlife,A40taxvalue-SUM($F1287:AF1287),IF(A40taxremlife="N/A","n/a",A40taxvalue/A40taxremlife)),'PTRM input'!AG$618)</f>
        <v>0</v>
      </c>
      <c r="AH1287" s="617">
        <f>IF('PTRM input'!$E$574='PTRM input'!$G$573,IF(AH$3&gt;A40taxremlife,A40taxvalue-SUM($F1287:AG1287),IF(A40taxremlife="N/A","n/a",A40taxvalue/A40taxremlife)),'PTRM input'!AH$618)</f>
        <v>0</v>
      </c>
      <c r="AI1287" s="617">
        <f>IF('PTRM input'!$E$574='PTRM input'!$G$573,IF(AI$3&gt;A40taxremlife,A40taxvalue-SUM($F1287:AH1287),IF(A40taxremlife="N/A","n/a",A40taxvalue/A40taxremlife)),'PTRM input'!AI$618)</f>
        <v>0</v>
      </c>
      <c r="AJ1287" s="617">
        <f>IF('PTRM input'!$E$574='PTRM input'!$G$573,IF(AJ$3&gt;A40taxremlife,A40taxvalue-SUM($F1287:AI1287),IF(A40taxremlife="N/A","n/a",A40taxvalue/A40taxremlife)),'PTRM input'!AJ$618)</f>
        <v>0</v>
      </c>
      <c r="AK1287" s="617">
        <f>IF('PTRM input'!$E$574='PTRM input'!$G$573,IF(AK$3&gt;A40taxremlife,A40taxvalue-SUM($F1287:AJ1287),IF(A40taxremlife="N/A","n/a",A40taxvalue/A40taxremlife)),'PTRM input'!AK$618)</f>
        <v>0</v>
      </c>
      <c r="AL1287" s="617">
        <f>IF('PTRM input'!$E$574='PTRM input'!$G$573,IF(AL$3&gt;A40taxremlife,A40taxvalue-SUM($F1287:AK1287),IF(A40taxremlife="N/A","n/a",A40taxvalue/A40taxremlife)),'PTRM input'!AL$618)</f>
        <v>0</v>
      </c>
      <c r="AM1287" s="617">
        <f>IF('PTRM input'!$E$574='PTRM input'!$G$573,IF(AM$3&gt;A40taxremlife,A40taxvalue-SUM($F1287:AL1287),IF(A40taxremlife="N/A","n/a",A40taxvalue/A40taxremlife)),'PTRM input'!AM$618)</f>
        <v>0</v>
      </c>
      <c r="AN1287" s="617">
        <f>IF('PTRM input'!$E$574='PTRM input'!$G$573,IF(AN$3&gt;A40taxremlife,A40taxvalue-SUM($F1287:AM1287),IF(A40taxremlife="N/A","n/a",A40taxvalue/A40taxremlife)),'PTRM input'!AN$618)</f>
        <v>0</v>
      </c>
      <c r="AO1287" s="617">
        <f>IF('PTRM input'!$E$574='PTRM input'!$G$573,IF(AO$3&gt;A40taxremlife,A40taxvalue-SUM($F1287:AN1287),IF(A40taxremlife="N/A","n/a",A40taxvalue/A40taxremlife)),'PTRM input'!AO$618)</f>
        <v>0</v>
      </c>
      <c r="AP1287" s="617">
        <f>IF('PTRM input'!$E$574='PTRM input'!$G$573,IF(AP$3&gt;A40taxremlife,A40taxvalue-SUM($F1287:AO1287),IF(A40taxremlife="N/A","n/a",A40taxvalue/A40taxremlife)),'PTRM input'!AP$618)</f>
        <v>0</v>
      </c>
      <c r="AQ1287" s="617">
        <f>IF('PTRM input'!$E$574='PTRM input'!$G$573,IF(AQ$3&gt;A40taxremlife,A40taxvalue-SUM($F1287:AP1287),IF(A40taxremlife="N/A","n/a",A40taxvalue/A40taxremlife)),'PTRM input'!AQ$618)</f>
        <v>0</v>
      </c>
      <c r="AR1287" s="617">
        <f>IF('PTRM input'!$E$574='PTRM input'!$G$573,IF(AR$3&gt;A40taxremlife,A40taxvalue-SUM($F1287:AQ1287),IF(A40taxremlife="N/A","n/a",A40taxvalue/A40taxremlife)),'PTRM input'!AR$618)</f>
        <v>0</v>
      </c>
      <c r="AS1287" s="617">
        <f>IF('PTRM input'!$E$574='PTRM input'!$G$573,IF(AS$3&gt;A40taxremlife,A40taxvalue-SUM($F1287:AR1287),IF(A40taxremlife="N/A","n/a",A40taxvalue/A40taxremlife)),'PTRM input'!AS$618)</f>
        <v>0</v>
      </c>
      <c r="AT1287" s="617">
        <f>IF('PTRM input'!$E$574='PTRM input'!$G$573,IF(AT$3&gt;A40taxremlife,A40taxvalue-SUM($F1287:AS1287),IF(A40taxremlife="N/A","n/a",A40taxvalue/A40taxremlife)),'PTRM input'!AT$618)</f>
        <v>0</v>
      </c>
      <c r="AU1287" s="617">
        <f>IF('PTRM input'!$E$574='PTRM input'!$G$573,IF(AU$3&gt;A40taxremlife,A40taxvalue-SUM($F1287:AT1287),IF(A40taxremlife="N/A","n/a",A40taxvalue/A40taxremlife)),'PTRM input'!AU$618)</f>
        <v>0</v>
      </c>
      <c r="AV1287" s="617">
        <f>IF('PTRM input'!$E$574='PTRM input'!$G$573,IF(AV$3&gt;A40taxremlife,A40taxvalue-SUM($F1287:AU1287),IF(A40taxremlife="N/A","n/a",A40taxvalue/A40taxremlife)),'PTRM input'!AV$618)</f>
        <v>0</v>
      </c>
      <c r="AW1287" s="617">
        <f>IF('PTRM input'!$E$574='PTRM input'!$G$573,IF(AW$3&gt;A40taxremlife,A40taxvalue-SUM($F1287:AV1287),IF(A40taxremlife="N/A","n/a",A40taxvalue/A40taxremlife)),'PTRM input'!AW$618)</f>
        <v>0</v>
      </c>
      <c r="AX1287" s="617">
        <f>IF('PTRM input'!$E$574='PTRM input'!$G$573,IF(AX$3&gt;A40taxremlife,A40taxvalue-SUM($F1287:AW1287),IF(A40taxremlife="N/A","n/a",A40taxvalue/A40taxremlife)),'PTRM input'!AX$618)</f>
        <v>0</v>
      </c>
      <c r="AY1287" s="617">
        <f>IF('PTRM input'!$E$574='PTRM input'!$G$573,IF(AY$3&gt;A40taxremlife,A40taxvalue-SUM($F1287:AX1287),IF(A40taxremlife="N/A","n/a",A40taxvalue/A40taxremlife)),'PTRM input'!AY$618)</f>
        <v>0</v>
      </c>
      <c r="AZ1287" s="617">
        <f>IF('PTRM input'!$E$574='PTRM input'!$G$573,IF(AZ$3&gt;A40taxremlife,A40taxvalue-SUM($F1287:AY1287),IF(A40taxremlife="N/A","n/a",A40taxvalue/A40taxremlife)),'PTRM input'!AZ$618)</f>
        <v>0</v>
      </c>
      <c r="BA1287" s="617">
        <f>IF('PTRM input'!$E$574='PTRM input'!$G$573,IF(BA$3&gt;A40taxremlife,A40taxvalue-SUM($F1287:AZ1287),IF(A40taxremlife="N/A","n/a",A40taxvalue/A40taxremlife)),'PTRM input'!BA$618)</f>
        <v>0</v>
      </c>
      <c r="BB1287" s="617">
        <f>IF('PTRM input'!$E$574='PTRM input'!$G$573,IF(BB$3&gt;A40taxremlife,A40taxvalue-SUM($F1287:BA1287),IF(A40taxremlife="N/A","n/a",A40taxvalue/A40taxremlife)),'PTRM input'!BB$618)</f>
        <v>0</v>
      </c>
      <c r="BC1287" s="617">
        <f>IF('PTRM input'!$E$574='PTRM input'!$G$573,IF(BC$3&gt;A40taxremlife,A40taxvalue-SUM($F1287:BB1287),IF(A40taxremlife="N/A","n/a",A40taxvalue/A40taxremlife)),'PTRM input'!BC$618)</f>
        <v>0</v>
      </c>
      <c r="BD1287" s="617">
        <f>IF('PTRM input'!$E$574='PTRM input'!$G$573,IF(BD$3&gt;A40taxremlife,A40taxvalue-SUM($F1287:BC1287),IF(A40taxremlife="N/A","n/a",A40taxvalue/A40taxremlife)),'PTRM input'!BD$618)</f>
        <v>0</v>
      </c>
      <c r="BE1287" s="617">
        <f>IF('PTRM input'!$E$574='PTRM input'!$G$573,IF(BE$3&gt;A40taxremlife,A40taxvalue-SUM($F1287:BD1287),IF(A40taxremlife="N/A","n/a",A40taxvalue/A40taxremlife)),'PTRM input'!BE$618)</f>
        <v>0</v>
      </c>
      <c r="BF1287" s="617">
        <f>IF('PTRM input'!$E$574='PTRM input'!$G$573,IF(BF$3&gt;A40taxremlife,A40taxvalue-SUM($F1287:BE1287),IF(A40taxremlife="N/A","n/a",A40taxvalue/A40taxremlife)),'PTRM input'!BF$618)</f>
        <v>0</v>
      </c>
      <c r="BG1287" s="617">
        <f>IF('PTRM input'!$E$574='PTRM input'!$G$573,IF(BG$3&gt;A40taxremlife,A40taxvalue-SUM($F1287:BF1287),IF(A40taxremlife="N/A","n/a",A40taxvalue/A40taxremlife)),'PTRM input'!BG$618)</f>
        <v>0</v>
      </c>
      <c r="BH1287" s="617">
        <f>IF('PTRM input'!$E$574='PTRM input'!$G$573,IF(BH$3&gt;A40taxremlife,A40taxvalue-SUM($F1287:BG1287),IF(A40taxremlife="N/A","n/a",A40taxvalue/A40taxremlife)),'PTRM input'!BH$618)</f>
        <v>0</v>
      </c>
      <c r="BI1287" s="617">
        <f>IF('PTRM input'!$E$574='PTRM input'!$G$573,IF(BI$3&gt;A40taxremlife,A40taxvalue-SUM($F1287:BH1287),IF(A40taxremlife="N/A","n/a",A40taxvalue/A40taxremlife)),'PTRM input'!BI$618)</f>
        <v>0</v>
      </c>
      <c r="BJ1287" s="116"/>
      <c r="BK1287" s="116"/>
      <c r="BL1287" s="116"/>
      <c r="BM1287" s="116"/>
    </row>
    <row r="1288" spans="1:65" ht="12.75" hidden="1" customHeight="1" outlineLevel="2">
      <c r="A1288" s="366"/>
      <c r="B1288" s="19"/>
      <c r="C1288" s="18"/>
      <c r="D1288" s="760" t="s">
        <v>237</v>
      </c>
      <c r="E1288" s="86">
        <v>0</v>
      </c>
      <c r="F1288" s="356"/>
      <c r="G1288" s="433"/>
      <c r="H1288" s="433"/>
      <c r="I1288" s="433"/>
      <c r="J1288" s="433"/>
      <c r="K1288" s="433"/>
      <c r="L1288" s="433"/>
      <c r="M1288" s="433"/>
      <c r="N1288" s="433"/>
      <c r="O1288" s="433"/>
      <c r="P1288" s="433"/>
      <c r="Q1288" s="251"/>
      <c r="R1288" s="251"/>
      <c r="S1288" s="251"/>
      <c r="T1288" s="251"/>
      <c r="U1288" s="251"/>
      <c r="V1288" s="251"/>
      <c r="W1288" s="251"/>
      <c r="X1288" s="251"/>
      <c r="Y1288" s="251"/>
      <c r="Z1288" s="251"/>
      <c r="AA1288" s="251"/>
      <c r="AB1288" s="251"/>
      <c r="AC1288" s="251"/>
      <c r="AD1288" s="251"/>
      <c r="AE1288" s="251"/>
      <c r="AF1288" s="251"/>
      <c r="AG1288" s="251"/>
      <c r="AH1288" s="251"/>
      <c r="AI1288" s="251"/>
      <c r="AJ1288" s="251"/>
      <c r="AK1288" s="251"/>
      <c r="AL1288" s="251"/>
      <c r="AM1288" s="251"/>
      <c r="AN1288" s="251"/>
      <c r="AO1288" s="251"/>
      <c r="AP1288" s="251"/>
      <c r="AQ1288" s="251"/>
      <c r="AR1288" s="251"/>
      <c r="AS1288" s="251"/>
      <c r="AT1288" s="251"/>
      <c r="AU1288" s="251"/>
      <c r="AV1288" s="251"/>
      <c r="AW1288" s="251"/>
      <c r="AX1288" s="251"/>
      <c r="AY1288" s="251"/>
      <c r="AZ1288" s="251"/>
      <c r="BA1288" s="251"/>
      <c r="BB1288" s="251"/>
      <c r="BC1288" s="251"/>
      <c r="BD1288" s="251"/>
      <c r="BE1288" s="251"/>
      <c r="BF1288" s="251"/>
      <c r="BG1288" s="251"/>
      <c r="BH1288" s="251"/>
      <c r="BI1288" s="251"/>
      <c r="BJ1288" s="116"/>
      <c r="BK1288" s="116"/>
      <c r="BL1288" s="116"/>
      <c r="BM1288" s="116"/>
    </row>
    <row r="1289" spans="1:65" ht="12.75" hidden="1" customHeight="1" outlineLevel="2">
      <c r="A1289" s="366"/>
      <c r="B1289" s="19"/>
      <c r="C1289" s="18"/>
      <c r="D1289" s="760"/>
      <c r="E1289" s="86">
        <v>1</v>
      </c>
      <c r="F1289" s="356"/>
      <c r="G1289" s="618"/>
      <c r="H1289" s="251">
        <f ca="1">IF(A40taxstdlife="n/a","n/a",IF(A40taxstdlife="",0,IF(H$3&gt;(A40stdlife+$E1289),((INDEX('PTRM input'!$G$385:$P$434,A40offset,$E1289)-INDEX('PTRM input'!$G$277:$P$326,A40offset,$E1289))*OFFSET($F$7,0,$E1289))-SUM($G1289:G1289),(((INDEX('PTRM input'!$G$385:$P$434,A40offset,$E1289)-INDEX('PTRM input'!$G$277:$P$326,A40offset,$E1289))*OFFSET($F$7,0,$E1289))-SUM($G1289:G1289))*(OFFSET('PTRM input'!$G$477,0,$E1289-1)/A40taxstdlife))))</f>
        <v>0</v>
      </c>
      <c r="I1289" s="251">
        <f ca="1">IF(A40taxstdlife="n/a","n/a",IF(A40taxstdlife="",0,IF(I$3&gt;(A40stdlife+$E1289),((INDEX('PTRM input'!$G$385:$P$434,A40offset,$E1289)-INDEX('PTRM input'!$G$277:$P$326,A40offset,$E1289))*OFFSET($F$7,0,$E1289))-SUM($G1289:H1289),(((INDEX('PTRM input'!$G$385:$P$434,A40offset,$E1289)-INDEX('PTRM input'!$G$277:$P$326,A40offset,$E1289))*OFFSET($F$7,0,$E1289))-SUM($G1289:H1289))*(OFFSET('PTRM input'!$G$477,0,$E1289-1)/A40taxstdlife))))</f>
        <v>0</v>
      </c>
      <c r="J1289" s="251">
        <f ca="1">IF(A40taxstdlife="n/a","n/a",IF(A40taxstdlife="",0,IF(J$3&gt;(A40stdlife+$E1289),((INDEX('PTRM input'!$G$385:$P$434,A40offset,$E1289)-INDEX('PTRM input'!$G$277:$P$326,A40offset,$E1289))*OFFSET($F$7,0,$E1289))-SUM($G1289:I1289),(((INDEX('PTRM input'!$G$385:$P$434,A40offset,$E1289)-INDEX('PTRM input'!$G$277:$P$326,A40offset,$E1289))*OFFSET($F$7,0,$E1289))-SUM($G1289:I1289))*(OFFSET('PTRM input'!$G$477,0,$E1289-1)/A40taxstdlife))))</f>
        <v>0</v>
      </c>
      <c r="K1289" s="251">
        <f ca="1">IF(A40taxstdlife="n/a","n/a",IF(A40taxstdlife="",0,IF(K$3&gt;(A40stdlife+$E1289),((INDEX('PTRM input'!$G$385:$P$434,A40offset,$E1289)-INDEX('PTRM input'!$G$277:$P$326,A40offset,$E1289))*OFFSET($F$7,0,$E1289))-SUM($G1289:J1289),(((INDEX('PTRM input'!$G$385:$P$434,A40offset,$E1289)-INDEX('PTRM input'!$G$277:$P$326,A40offset,$E1289))*OFFSET($F$7,0,$E1289))-SUM($G1289:J1289))*(OFFSET('PTRM input'!$G$477,0,$E1289-1)/A40taxstdlife))))</f>
        <v>0</v>
      </c>
      <c r="L1289" s="251">
        <f ca="1">IF(A40taxstdlife="n/a","n/a",IF(A40taxstdlife="",0,IF(L$3&gt;(A40stdlife+$E1289),((INDEX('PTRM input'!$G$385:$P$434,A40offset,$E1289)-INDEX('PTRM input'!$G$277:$P$326,A40offset,$E1289))*OFFSET($F$7,0,$E1289))-SUM($G1289:K1289),(((INDEX('PTRM input'!$G$385:$P$434,A40offset,$E1289)-INDEX('PTRM input'!$G$277:$P$326,A40offset,$E1289))*OFFSET($F$7,0,$E1289))-SUM($G1289:K1289))*(OFFSET('PTRM input'!$G$477,0,$E1289-1)/A40taxstdlife))))</f>
        <v>0</v>
      </c>
      <c r="M1289" s="251">
        <f ca="1">IF(A40taxstdlife="n/a","n/a",IF(A40taxstdlife="",0,IF(M$3&gt;(A40stdlife+$E1289),((INDEX('PTRM input'!$G$385:$P$434,A40offset,$E1289)-INDEX('PTRM input'!$G$277:$P$326,A40offset,$E1289))*OFFSET($F$7,0,$E1289))-SUM($G1289:L1289),(((INDEX('PTRM input'!$G$385:$P$434,A40offset,$E1289)-INDEX('PTRM input'!$G$277:$P$326,A40offset,$E1289))*OFFSET($F$7,0,$E1289))-SUM($G1289:L1289))*(OFFSET('PTRM input'!$G$477,0,$E1289-1)/A40taxstdlife))))</f>
        <v>0</v>
      </c>
      <c r="N1289" s="251">
        <f ca="1">IF(A40taxstdlife="n/a","n/a",IF(A40taxstdlife="",0,IF(N$3&gt;(A40stdlife+$E1289),((INDEX('PTRM input'!$G$385:$P$434,A40offset,$E1289)-INDEX('PTRM input'!$G$277:$P$326,A40offset,$E1289))*OFFSET($F$7,0,$E1289))-SUM($G1289:M1289),(((INDEX('PTRM input'!$G$385:$P$434,A40offset,$E1289)-INDEX('PTRM input'!$G$277:$P$326,A40offset,$E1289))*OFFSET($F$7,0,$E1289))-SUM($G1289:M1289))*(OFFSET('PTRM input'!$G$477,0,$E1289-1)/A40taxstdlife))))</f>
        <v>0</v>
      </c>
      <c r="O1289" s="251">
        <f ca="1">IF(A40taxstdlife="n/a","n/a",IF(A40taxstdlife="",0,IF(O$3&gt;(A40stdlife+$E1289),((INDEX('PTRM input'!$G$385:$P$434,A40offset,$E1289)-INDEX('PTRM input'!$G$277:$P$326,A40offset,$E1289))*OFFSET($F$7,0,$E1289))-SUM($G1289:N1289),(((INDEX('PTRM input'!$G$385:$P$434,A40offset,$E1289)-INDEX('PTRM input'!$G$277:$P$326,A40offset,$E1289))*OFFSET($F$7,0,$E1289))-SUM($G1289:N1289))*(OFFSET('PTRM input'!$G$477,0,$E1289-1)/A40taxstdlife))))</f>
        <v>0</v>
      </c>
      <c r="P1289" s="251">
        <f ca="1">IF(A40taxstdlife="n/a","n/a",IF(A40taxstdlife="",0,IF(P$3&gt;(A40stdlife+$E1289),((INDEX('PTRM input'!$G$385:$P$434,A40offset,$E1289)-INDEX('PTRM input'!$G$277:$P$326,A40offset,$E1289))*OFFSET($F$7,0,$E1289))-SUM($G1289:O1289),(((INDEX('PTRM input'!$G$385:$P$434,A40offset,$E1289)-INDEX('PTRM input'!$G$277:$P$326,A40offset,$E1289))*OFFSET($F$7,0,$E1289))-SUM($G1289:O1289))*(OFFSET('PTRM input'!$G$477,0,$E1289-1)/A40taxstdlife))))</f>
        <v>0</v>
      </c>
      <c r="Q1289" s="251">
        <f ca="1">IF(A40taxstdlife="n/a","n/a",IF(A40taxstdlife="",0,IF(Q$3&gt;(A40stdlife+$E1289),((INDEX('PTRM input'!$G$385:$P$434,A40offset,$E1289)-INDEX('PTRM input'!$G$277:$P$326,A40offset,$E1289))*OFFSET($F$7,0,$E1289))-SUM($G1289:P1289),(((INDEX('PTRM input'!$G$385:$P$434,A40offset,$E1289)-INDEX('PTRM input'!$G$277:$P$326,A40offset,$E1289))*OFFSET($F$7,0,$E1289))-SUM($G1289:P1289))*(OFFSET('PTRM input'!$G$477,0,$E1289-1)/A40taxstdlife))))</f>
        <v>0</v>
      </c>
      <c r="R1289" s="251">
        <f ca="1">IF(A40taxstdlife="n/a","n/a",IF(A40taxstdlife="",0,IF(R$3&gt;(A40stdlife+$E1289),((INDEX('PTRM input'!$G$385:$P$434,A40offset,$E1289)-INDEX('PTRM input'!$G$277:$P$326,A40offset,$E1289))*OFFSET($F$7,0,$E1289))-SUM($G1289:Q1289),(((INDEX('PTRM input'!$G$385:$P$434,A40offset,$E1289)-INDEX('PTRM input'!$G$277:$P$326,A40offset,$E1289))*OFFSET($F$7,0,$E1289))-SUM($G1289:Q1289))*(OFFSET('PTRM input'!$G$477,0,$E1289-1)/A40taxstdlife))))</f>
        <v>0</v>
      </c>
      <c r="S1289" s="251">
        <f ca="1">IF(A40taxstdlife="n/a","n/a",IF(A40taxstdlife="",0,IF(S$3&gt;(A40stdlife+$E1289),((INDEX('PTRM input'!$G$385:$P$434,A40offset,$E1289)-INDEX('PTRM input'!$G$277:$P$326,A40offset,$E1289))*OFFSET($F$7,0,$E1289))-SUM($G1289:R1289),(((INDEX('PTRM input'!$G$385:$P$434,A40offset,$E1289)-INDEX('PTRM input'!$G$277:$P$326,A40offset,$E1289))*OFFSET($F$7,0,$E1289))-SUM($G1289:R1289))*(OFFSET('PTRM input'!$G$477,0,$E1289-1)/A40taxstdlife))))</f>
        <v>0</v>
      </c>
      <c r="T1289" s="251">
        <f ca="1">IF(A40taxstdlife="n/a","n/a",IF(A40taxstdlife="",0,IF(T$3&gt;(A40stdlife+$E1289),((INDEX('PTRM input'!$G$385:$P$434,A40offset,$E1289)-INDEX('PTRM input'!$G$277:$P$326,A40offset,$E1289))*OFFSET($F$7,0,$E1289))-SUM($G1289:S1289),(((INDEX('PTRM input'!$G$385:$P$434,A40offset,$E1289)-INDEX('PTRM input'!$G$277:$P$326,A40offset,$E1289))*OFFSET($F$7,0,$E1289))-SUM($G1289:S1289))*(OFFSET('PTRM input'!$G$477,0,$E1289-1)/A40taxstdlife))))</f>
        <v>0</v>
      </c>
      <c r="U1289" s="251">
        <f ca="1">IF(A40taxstdlife="n/a","n/a",IF(A40taxstdlife="",0,IF(U$3&gt;(A40stdlife+$E1289),((INDEX('PTRM input'!$G$385:$P$434,A40offset,$E1289)-INDEX('PTRM input'!$G$277:$P$326,A40offset,$E1289))*OFFSET($F$7,0,$E1289))-SUM($G1289:T1289),(((INDEX('PTRM input'!$G$385:$P$434,A40offset,$E1289)-INDEX('PTRM input'!$G$277:$P$326,A40offset,$E1289))*OFFSET($F$7,0,$E1289))-SUM($G1289:T1289))*(OFFSET('PTRM input'!$G$477,0,$E1289-1)/A40taxstdlife))))</f>
        <v>0</v>
      </c>
      <c r="V1289" s="251">
        <f ca="1">IF(A40taxstdlife="n/a","n/a",IF(A40taxstdlife="",0,IF(V$3&gt;(A40stdlife+$E1289),((INDEX('PTRM input'!$G$385:$P$434,A40offset,$E1289)-INDEX('PTRM input'!$G$277:$P$326,A40offset,$E1289))*OFFSET($F$7,0,$E1289))-SUM($G1289:U1289),(((INDEX('PTRM input'!$G$385:$P$434,A40offset,$E1289)-INDEX('PTRM input'!$G$277:$P$326,A40offset,$E1289))*OFFSET($F$7,0,$E1289))-SUM($G1289:U1289))*(OFFSET('PTRM input'!$G$477,0,$E1289-1)/A40taxstdlife))))</f>
        <v>0</v>
      </c>
      <c r="W1289" s="251">
        <f ca="1">IF(A40taxstdlife="n/a","n/a",IF(A40taxstdlife="",0,IF(W$3&gt;(A40stdlife+$E1289),((INDEX('PTRM input'!$G$385:$P$434,A40offset,$E1289)-INDEX('PTRM input'!$G$277:$P$326,A40offset,$E1289))*OFFSET($F$7,0,$E1289))-SUM($G1289:V1289),(((INDEX('PTRM input'!$G$385:$P$434,A40offset,$E1289)-INDEX('PTRM input'!$G$277:$P$326,A40offset,$E1289))*OFFSET($F$7,0,$E1289))-SUM($G1289:V1289))*(OFFSET('PTRM input'!$G$477,0,$E1289-1)/A40taxstdlife))))</f>
        <v>0</v>
      </c>
      <c r="X1289" s="251">
        <f ca="1">IF(A40taxstdlife="n/a","n/a",IF(A40taxstdlife="",0,IF(X$3&gt;(A40stdlife+$E1289),((INDEX('PTRM input'!$G$385:$P$434,A40offset,$E1289)-INDEX('PTRM input'!$G$277:$P$326,A40offset,$E1289))*OFFSET($F$7,0,$E1289))-SUM($G1289:W1289),(((INDEX('PTRM input'!$G$385:$P$434,A40offset,$E1289)-INDEX('PTRM input'!$G$277:$P$326,A40offset,$E1289))*OFFSET($F$7,0,$E1289))-SUM($G1289:W1289))*(OFFSET('PTRM input'!$G$477,0,$E1289-1)/A40taxstdlife))))</f>
        <v>0</v>
      </c>
      <c r="Y1289" s="251">
        <f ca="1">IF(A40taxstdlife="n/a","n/a",IF(A40taxstdlife="",0,IF(Y$3&gt;(A40stdlife+$E1289),((INDEX('PTRM input'!$G$385:$P$434,A40offset,$E1289)-INDEX('PTRM input'!$G$277:$P$326,A40offset,$E1289))*OFFSET($F$7,0,$E1289))-SUM($G1289:X1289),(((INDEX('PTRM input'!$G$385:$P$434,A40offset,$E1289)-INDEX('PTRM input'!$G$277:$P$326,A40offset,$E1289))*OFFSET($F$7,0,$E1289))-SUM($G1289:X1289))*(OFFSET('PTRM input'!$G$477,0,$E1289-1)/A40taxstdlife))))</f>
        <v>0</v>
      </c>
      <c r="Z1289" s="251">
        <f ca="1">IF(A40taxstdlife="n/a","n/a",IF(A40taxstdlife="",0,IF(Z$3&gt;(A40stdlife+$E1289),((INDEX('PTRM input'!$G$385:$P$434,A40offset,$E1289)-INDEX('PTRM input'!$G$277:$P$326,A40offset,$E1289))*OFFSET($F$7,0,$E1289))-SUM($G1289:Y1289),(((INDEX('PTRM input'!$G$385:$P$434,A40offset,$E1289)-INDEX('PTRM input'!$G$277:$P$326,A40offset,$E1289))*OFFSET($F$7,0,$E1289))-SUM($G1289:Y1289))*(OFFSET('PTRM input'!$G$477,0,$E1289-1)/A40taxstdlife))))</f>
        <v>0</v>
      </c>
      <c r="AA1289" s="251">
        <f ca="1">IF(A40taxstdlife="n/a","n/a",IF(A40taxstdlife="",0,IF(AA$3&gt;(A40stdlife+$E1289),((INDEX('PTRM input'!$G$385:$P$434,A40offset,$E1289)-INDEX('PTRM input'!$G$277:$P$326,A40offset,$E1289))*OFFSET($F$7,0,$E1289))-SUM($G1289:Z1289),(((INDEX('PTRM input'!$G$385:$P$434,A40offset,$E1289)-INDEX('PTRM input'!$G$277:$P$326,A40offset,$E1289))*OFFSET($F$7,0,$E1289))-SUM($G1289:Z1289))*(OFFSET('PTRM input'!$G$477,0,$E1289-1)/A40taxstdlife))))</f>
        <v>0</v>
      </c>
      <c r="AB1289" s="251">
        <f ca="1">IF(A40taxstdlife="n/a","n/a",IF(A40taxstdlife="",0,IF(AB$3&gt;(A40stdlife+$E1289),((INDEX('PTRM input'!$G$385:$P$434,A40offset,$E1289)-INDEX('PTRM input'!$G$277:$P$326,A40offset,$E1289))*OFFSET($F$7,0,$E1289))-SUM($G1289:AA1289),(((INDEX('PTRM input'!$G$385:$P$434,A40offset,$E1289)-INDEX('PTRM input'!$G$277:$P$326,A40offset,$E1289))*OFFSET($F$7,0,$E1289))-SUM($G1289:AA1289))*(OFFSET('PTRM input'!$G$477,0,$E1289-1)/A40taxstdlife))))</f>
        <v>0</v>
      </c>
      <c r="AC1289" s="251">
        <f ca="1">IF(A40taxstdlife="n/a","n/a",IF(A40taxstdlife="",0,IF(AC$3&gt;(A40stdlife+$E1289),((INDEX('PTRM input'!$G$385:$P$434,A40offset,$E1289)-INDEX('PTRM input'!$G$277:$P$326,A40offset,$E1289))*OFFSET($F$7,0,$E1289))-SUM($G1289:AB1289),(((INDEX('PTRM input'!$G$385:$P$434,A40offset,$E1289)-INDEX('PTRM input'!$G$277:$P$326,A40offset,$E1289))*OFFSET($F$7,0,$E1289))-SUM($G1289:AB1289))*(OFFSET('PTRM input'!$G$477,0,$E1289-1)/A40taxstdlife))))</f>
        <v>0</v>
      </c>
      <c r="AD1289" s="251">
        <f ca="1">IF(A40taxstdlife="n/a","n/a",IF(A40taxstdlife="",0,IF(AD$3&gt;(A40stdlife+$E1289),((INDEX('PTRM input'!$G$385:$P$434,A40offset,$E1289)-INDEX('PTRM input'!$G$277:$P$326,A40offset,$E1289))*OFFSET($F$7,0,$E1289))-SUM($G1289:AC1289),(((INDEX('PTRM input'!$G$385:$P$434,A40offset,$E1289)-INDEX('PTRM input'!$G$277:$P$326,A40offset,$E1289))*OFFSET($F$7,0,$E1289))-SUM($G1289:AC1289))*(OFFSET('PTRM input'!$G$477,0,$E1289-1)/A40taxstdlife))))</f>
        <v>0</v>
      </c>
      <c r="AE1289" s="251">
        <f ca="1">IF(A40taxstdlife="n/a","n/a",IF(A40taxstdlife="",0,IF(AE$3&gt;(A40stdlife+$E1289),((INDEX('PTRM input'!$G$385:$P$434,A40offset,$E1289)-INDEX('PTRM input'!$G$277:$P$326,A40offset,$E1289))*OFFSET($F$7,0,$E1289))-SUM($G1289:AD1289),(((INDEX('PTRM input'!$G$385:$P$434,A40offset,$E1289)-INDEX('PTRM input'!$G$277:$P$326,A40offset,$E1289))*OFFSET($F$7,0,$E1289))-SUM($G1289:AD1289))*(OFFSET('PTRM input'!$G$477,0,$E1289-1)/A40taxstdlife))))</f>
        <v>0</v>
      </c>
      <c r="AF1289" s="251">
        <f ca="1">IF(A40taxstdlife="n/a","n/a",IF(A40taxstdlife="",0,IF(AF$3&gt;(A40stdlife+$E1289),((INDEX('PTRM input'!$G$385:$P$434,A40offset,$E1289)-INDEX('PTRM input'!$G$277:$P$326,A40offset,$E1289))*OFFSET($F$7,0,$E1289))-SUM($G1289:AE1289),(((INDEX('PTRM input'!$G$385:$P$434,A40offset,$E1289)-INDEX('PTRM input'!$G$277:$P$326,A40offset,$E1289))*OFFSET($F$7,0,$E1289))-SUM($G1289:AE1289))*(OFFSET('PTRM input'!$G$477,0,$E1289-1)/A40taxstdlife))))</f>
        <v>0</v>
      </c>
      <c r="AG1289" s="251">
        <f ca="1">IF(A40taxstdlife="n/a","n/a",IF(A40taxstdlife="",0,IF(AG$3&gt;(A40stdlife+$E1289),((INDEX('PTRM input'!$G$385:$P$434,A40offset,$E1289)-INDEX('PTRM input'!$G$277:$P$326,A40offset,$E1289))*OFFSET($F$7,0,$E1289))-SUM($G1289:AF1289),(((INDEX('PTRM input'!$G$385:$P$434,A40offset,$E1289)-INDEX('PTRM input'!$G$277:$P$326,A40offset,$E1289))*OFFSET($F$7,0,$E1289))-SUM($G1289:AF1289))*(OFFSET('PTRM input'!$G$477,0,$E1289-1)/A40taxstdlife))))</f>
        <v>0</v>
      </c>
      <c r="AH1289" s="251">
        <f ca="1">IF(A40taxstdlife="n/a","n/a",IF(A40taxstdlife="",0,IF(AH$3&gt;(A40stdlife+$E1289),((INDEX('PTRM input'!$G$385:$P$434,A40offset,$E1289)-INDEX('PTRM input'!$G$277:$P$326,A40offset,$E1289))*OFFSET($F$7,0,$E1289))-SUM($G1289:AG1289),(((INDEX('PTRM input'!$G$385:$P$434,A40offset,$E1289)-INDEX('PTRM input'!$G$277:$P$326,A40offset,$E1289))*OFFSET($F$7,0,$E1289))-SUM($G1289:AG1289))*(OFFSET('PTRM input'!$G$477,0,$E1289-1)/A40taxstdlife))))</f>
        <v>0</v>
      </c>
      <c r="AI1289" s="251">
        <f ca="1">IF(A40taxstdlife="n/a","n/a",IF(A40taxstdlife="",0,IF(AI$3&gt;(A40stdlife+$E1289),((INDEX('PTRM input'!$G$385:$P$434,A40offset,$E1289)-INDEX('PTRM input'!$G$277:$P$326,A40offset,$E1289))*OFFSET($F$7,0,$E1289))-SUM($G1289:AH1289),(((INDEX('PTRM input'!$G$385:$P$434,A40offset,$E1289)-INDEX('PTRM input'!$G$277:$P$326,A40offset,$E1289))*OFFSET($F$7,0,$E1289))-SUM($G1289:AH1289))*(OFFSET('PTRM input'!$G$477,0,$E1289-1)/A40taxstdlife))))</f>
        <v>0</v>
      </c>
      <c r="AJ1289" s="251">
        <f ca="1">IF(A40taxstdlife="n/a","n/a",IF(A40taxstdlife="",0,IF(AJ$3&gt;(A40stdlife+$E1289),((INDEX('PTRM input'!$G$385:$P$434,A40offset,$E1289)-INDEX('PTRM input'!$G$277:$P$326,A40offset,$E1289))*OFFSET($F$7,0,$E1289))-SUM($G1289:AI1289),(((INDEX('PTRM input'!$G$385:$P$434,A40offset,$E1289)-INDEX('PTRM input'!$G$277:$P$326,A40offset,$E1289))*OFFSET($F$7,0,$E1289))-SUM($G1289:AI1289))*(OFFSET('PTRM input'!$G$477,0,$E1289-1)/A40taxstdlife))))</f>
        <v>0</v>
      </c>
      <c r="AK1289" s="251">
        <f ca="1">IF(A40taxstdlife="n/a","n/a",IF(A40taxstdlife="",0,IF(AK$3&gt;(A40stdlife+$E1289),((INDEX('PTRM input'!$G$385:$P$434,A40offset,$E1289)-INDEX('PTRM input'!$G$277:$P$326,A40offset,$E1289))*OFFSET($F$7,0,$E1289))-SUM($G1289:AJ1289),(((INDEX('PTRM input'!$G$385:$P$434,A40offset,$E1289)-INDEX('PTRM input'!$G$277:$P$326,A40offset,$E1289))*OFFSET($F$7,0,$E1289))-SUM($G1289:AJ1289))*(OFFSET('PTRM input'!$G$477,0,$E1289-1)/A40taxstdlife))))</f>
        <v>0</v>
      </c>
      <c r="AL1289" s="251">
        <f ca="1">IF(A40taxstdlife="n/a","n/a",IF(A40taxstdlife="",0,IF(AL$3&gt;(A40stdlife+$E1289),((INDEX('PTRM input'!$G$385:$P$434,A40offset,$E1289)-INDEX('PTRM input'!$G$277:$P$326,A40offset,$E1289))*OFFSET($F$7,0,$E1289))-SUM($G1289:AK1289),(((INDEX('PTRM input'!$G$385:$P$434,A40offset,$E1289)-INDEX('PTRM input'!$G$277:$P$326,A40offset,$E1289))*OFFSET($F$7,0,$E1289))-SUM($G1289:AK1289))*(OFFSET('PTRM input'!$G$477,0,$E1289-1)/A40taxstdlife))))</f>
        <v>0</v>
      </c>
      <c r="AM1289" s="251">
        <f ca="1">IF(A40taxstdlife="n/a","n/a",IF(A40taxstdlife="",0,IF(AM$3&gt;(A40stdlife+$E1289),((INDEX('PTRM input'!$G$385:$P$434,A40offset,$E1289)-INDEX('PTRM input'!$G$277:$P$326,A40offset,$E1289))*OFFSET($F$7,0,$E1289))-SUM($G1289:AL1289),(((INDEX('PTRM input'!$G$385:$P$434,A40offset,$E1289)-INDEX('PTRM input'!$G$277:$P$326,A40offset,$E1289))*OFFSET($F$7,0,$E1289))-SUM($G1289:AL1289))*(OFFSET('PTRM input'!$G$477,0,$E1289-1)/A40taxstdlife))))</f>
        <v>0</v>
      </c>
      <c r="AN1289" s="251">
        <f ca="1">IF(A40taxstdlife="n/a","n/a",IF(A40taxstdlife="",0,IF(AN$3&gt;(A40stdlife+$E1289),((INDEX('PTRM input'!$G$385:$P$434,A40offset,$E1289)-INDEX('PTRM input'!$G$277:$P$326,A40offset,$E1289))*OFFSET($F$7,0,$E1289))-SUM($G1289:AM1289),(((INDEX('PTRM input'!$G$385:$P$434,A40offset,$E1289)-INDEX('PTRM input'!$G$277:$P$326,A40offset,$E1289))*OFFSET($F$7,0,$E1289))-SUM($G1289:AM1289))*(OFFSET('PTRM input'!$G$477,0,$E1289-1)/A40taxstdlife))))</f>
        <v>0</v>
      </c>
      <c r="AO1289" s="251">
        <f ca="1">IF(A40taxstdlife="n/a","n/a",IF(A40taxstdlife="",0,IF(AO$3&gt;(A40stdlife+$E1289),((INDEX('PTRM input'!$G$385:$P$434,A40offset,$E1289)-INDEX('PTRM input'!$G$277:$P$326,A40offset,$E1289))*OFFSET($F$7,0,$E1289))-SUM($G1289:AN1289),(((INDEX('PTRM input'!$G$385:$P$434,A40offset,$E1289)-INDEX('PTRM input'!$G$277:$P$326,A40offset,$E1289))*OFFSET($F$7,0,$E1289))-SUM($G1289:AN1289))*(OFFSET('PTRM input'!$G$477,0,$E1289-1)/A40taxstdlife))))</f>
        <v>0</v>
      </c>
      <c r="AP1289" s="251">
        <f ca="1">IF(A40taxstdlife="n/a","n/a",IF(A40taxstdlife="",0,IF(AP$3&gt;(A40stdlife+$E1289),((INDEX('PTRM input'!$G$385:$P$434,A40offset,$E1289)-INDEX('PTRM input'!$G$277:$P$326,A40offset,$E1289))*OFFSET($F$7,0,$E1289))-SUM($G1289:AO1289),(((INDEX('PTRM input'!$G$385:$P$434,A40offset,$E1289)-INDEX('PTRM input'!$G$277:$P$326,A40offset,$E1289))*OFFSET($F$7,0,$E1289))-SUM($G1289:AO1289))*(OFFSET('PTRM input'!$G$477,0,$E1289-1)/A40taxstdlife))))</f>
        <v>0</v>
      </c>
      <c r="AQ1289" s="251">
        <f ca="1">IF(A40taxstdlife="n/a","n/a",IF(A40taxstdlife="",0,IF(AQ$3&gt;(A40stdlife+$E1289),((INDEX('PTRM input'!$G$385:$P$434,A40offset,$E1289)-INDEX('PTRM input'!$G$277:$P$326,A40offset,$E1289))*OFFSET($F$7,0,$E1289))-SUM($G1289:AP1289),(((INDEX('PTRM input'!$G$385:$P$434,A40offset,$E1289)-INDEX('PTRM input'!$G$277:$P$326,A40offset,$E1289))*OFFSET($F$7,0,$E1289))-SUM($G1289:AP1289))*(OFFSET('PTRM input'!$G$477,0,$E1289-1)/A40taxstdlife))))</f>
        <v>0</v>
      </c>
      <c r="AR1289" s="251">
        <f ca="1">IF(A40taxstdlife="n/a","n/a",IF(A40taxstdlife="",0,IF(AR$3&gt;(A40stdlife+$E1289),((INDEX('PTRM input'!$G$385:$P$434,A40offset,$E1289)-INDEX('PTRM input'!$G$277:$P$326,A40offset,$E1289))*OFFSET($F$7,0,$E1289))-SUM($G1289:AQ1289),(((INDEX('PTRM input'!$G$385:$P$434,A40offset,$E1289)-INDEX('PTRM input'!$G$277:$P$326,A40offset,$E1289))*OFFSET($F$7,0,$E1289))-SUM($G1289:AQ1289))*(OFFSET('PTRM input'!$G$477,0,$E1289-1)/A40taxstdlife))))</f>
        <v>0</v>
      </c>
      <c r="AS1289" s="251">
        <f ca="1">IF(A40taxstdlife="n/a","n/a",IF(A40taxstdlife="",0,IF(AS$3&gt;(A40stdlife+$E1289),((INDEX('PTRM input'!$G$385:$P$434,A40offset,$E1289)-INDEX('PTRM input'!$G$277:$P$326,A40offset,$E1289))*OFFSET($F$7,0,$E1289))-SUM($G1289:AR1289),(((INDEX('PTRM input'!$G$385:$P$434,A40offset,$E1289)-INDEX('PTRM input'!$G$277:$P$326,A40offset,$E1289))*OFFSET($F$7,0,$E1289))-SUM($G1289:AR1289))*(OFFSET('PTRM input'!$G$477,0,$E1289-1)/A40taxstdlife))))</f>
        <v>0</v>
      </c>
      <c r="AT1289" s="251">
        <f ca="1">IF(A40taxstdlife="n/a","n/a",IF(A40taxstdlife="",0,IF(AT$3&gt;(A40stdlife+$E1289),((INDEX('PTRM input'!$G$385:$P$434,A40offset,$E1289)-INDEX('PTRM input'!$G$277:$P$326,A40offset,$E1289))*OFFSET($F$7,0,$E1289))-SUM($G1289:AS1289),(((INDEX('PTRM input'!$G$385:$P$434,A40offset,$E1289)-INDEX('PTRM input'!$G$277:$P$326,A40offset,$E1289))*OFFSET($F$7,0,$E1289))-SUM($G1289:AS1289))*(OFFSET('PTRM input'!$G$477,0,$E1289-1)/A40taxstdlife))))</f>
        <v>0</v>
      </c>
      <c r="AU1289" s="251">
        <f ca="1">IF(A40taxstdlife="n/a","n/a",IF(A40taxstdlife="",0,IF(AU$3&gt;(A40stdlife+$E1289),((INDEX('PTRM input'!$G$385:$P$434,A40offset,$E1289)-INDEX('PTRM input'!$G$277:$P$326,A40offset,$E1289))*OFFSET($F$7,0,$E1289))-SUM($G1289:AT1289),(((INDEX('PTRM input'!$G$385:$P$434,A40offset,$E1289)-INDEX('PTRM input'!$G$277:$P$326,A40offset,$E1289))*OFFSET($F$7,0,$E1289))-SUM($G1289:AT1289))*(OFFSET('PTRM input'!$G$477,0,$E1289-1)/A40taxstdlife))))</f>
        <v>0</v>
      </c>
      <c r="AV1289" s="251">
        <f ca="1">IF(A40taxstdlife="n/a","n/a",IF(A40taxstdlife="",0,IF(AV$3&gt;(A40stdlife+$E1289),((INDEX('PTRM input'!$G$385:$P$434,A40offset,$E1289)-INDEX('PTRM input'!$G$277:$P$326,A40offset,$E1289))*OFFSET($F$7,0,$E1289))-SUM($G1289:AU1289),(((INDEX('PTRM input'!$G$385:$P$434,A40offset,$E1289)-INDEX('PTRM input'!$G$277:$P$326,A40offset,$E1289))*OFFSET($F$7,0,$E1289))-SUM($G1289:AU1289))*(OFFSET('PTRM input'!$G$477,0,$E1289-1)/A40taxstdlife))))</f>
        <v>0</v>
      </c>
      <c r="AW1289" s="251">
        <f ca="1">IF(A40taxstdlife="n/a","n/a",IF(A40taxstdlife="",0,IF(AW$3&gt;(A40stdlife+$E1289),((INDEX('PTRM input'!$G$385:$P$434,A40offset,$E1289)-INDEX('PTRM input'!$G$277:$P$326,A40offset,$E1289))*OFFSET($F$7,0,$E1289))-SUM($G1289:AV1289),(((INDEX('PTRM input'!$G$385:$P$434,A40offset,$E1289)-INDEX('PTRM input'!$G$277:$P$326,A40offset,$E1289))*OFFSET($F$7,0,$E1289))-SUM($G1289:AV1289))*(OFFSET('PTRM input'!$G$477,0,$E1289-1)/A40taxstdlife))))</f>
        <v>0</v>
      </c>
      <c r="AX1289" s="251">
        <f ca="1">IF(A40taxstdlife="n/a","n/a",IF(A40taxstdlife="",0,IF(AX$3&gt;(A40stdlife+$E1289),((INDEX('PTRM input'!$G$385:$P$434,A40offset,$E1289)-INDEX('PTRM input'!$G$277:$P$326,A40offset,$E1289))*OFFSET($F$7,0,$E1289))-SUM($G1289:AW1289),(((INDEX('PTRM input'!$G$385:$P$434,A40offset,$E1289)-INDEX('PTRM input'!$G$277:$P$326,A40offset,$E1289))*OFFSET($F$7,0,$E1289))-SUM($G1289:AW1289))*(OFFSET('PTRM input'!$G$477,0,$E1289-1)/A40taxstdlife))))</f>
        <v>0</v>
      </c>
      <c r="AY1289" s="251">
        <f ca="1">IF(A40taxstdlife="n/a","n/a",IF(A40taxstdlife="",0,IF(AY$3&gt;(A40stdlife+$E1289),((INDEX('PTRM input'!$G$385:$P$434,A40offset,$E1289)-INDEX('PTRM input'!$G$277:$P$326,A40offset,$E1289))*OFFSET($F$7,0,$E1289))-SUM($G1289:AX1289),(((INDEX('PTRM input'!$G$385:$P$434,A40offset,$E1289)-INDEX('PTRM input'!$G$277:$P$326,A40offset,$E1289))*OFFSET($F$7,0,$E1289))-SUM($G1289:AX1289))*(OFFSET('PTRM input'!$G$477,0,$E1289-1)/A40taxstdlife))))</f>
        <v>0</v>
      </c>
      <c r="AZ1289" s="251">
        <f ca="1">IF(A40taxstdlife="n/a","n/a",IF(A40taxstdlife="",0,IF(AZ$3&gt;(A40stdlife+$E1289),((INDEX('PTRM input'!$G$385:$P$434,A40offset,$E1289)-INDEX('PTRM input'!$G$277:$P$326,A40offset,$E1289))*OFFSET($F$7,0,$E1289))-SUM($G1289:AY1289),(((INDEX('PTRM input'!$G$385:$P$434,A40offset,$E1289)-INDEX('PTRM input'!$G$277:$P$326,A40offset,$E1289))*OFFSET($F$7,0,$E1289))-SUM($G1289:AY1289))*(OFFSET('PTRM input'!$G$477,0,$E1289-1)/A40taxstdlife))))</f>
        <v>0</v>
      </c>
      <c r="BA1289" s="251">
        <f ca="1">IF(A40taxstdlife="n/a","n/a",IF(A40taxstdlife="",0,IF(BA$3&gt;(A40stdlife+$E1289),((INDEX('PTRM input'!$G$385:$P$434,A40offset,$E1289)-INDEX('PTRM input'!$G$277:$P$326,A40offset,$E1289))*OFFSET($F$7,0,$E1289))-SUM($G1289:AZ1289),(((INDEX('PTRM input'!$G$385:$P$434,A40offset,$E1289)-INDEX('PTRM input'!$G$277:$P$326,A40offset,$E1289))*OFFSET($F$7,0,$E1289))-SUM($G1289:AZ1289))*(OFFSET('PTRM input'!$G$477,0,$E1289-1)/A40taxstdlife))))</f>
        <v>0</v>
      </c>
      <c r="BB1289" s="251">
        <f ca="1">IF(A40taxstdlife="n/a","n/a",IF(A40taxstdlife="",0,IF(BB$3&gt;(A40stdlife+$E1289),((INDEX('PTRM input'!$G$385:$P$434,A40offset,$E1289)-INDEX('PTRM input'!$G$277:$P$326,A40offset,$E1289))*OFFSET($F$7,0,$E1289))-SUM($G1289:BA1289),(((INDEX('PTRM input'!$G$385:$P$434,A40offset,$E1289)-INDEX('PTRM input'!$G$277:$P$326,A40offset,$E1289))*OFFSET($F$7,0,$E1289))-SUM($G1289:BA1289))*(OFFSET('PTRM input'!$G$477,0,$E1289-1)/A40taxstdlife))))</f>
        <v>0</v>
      </c>
      <c r="BC1289" s="251">
        <f ca="1">IF(A40taxstdlife="n/a","n/a",IF(A40taxstdlife="",0,IF(BC$3&gt;(A40stdlife+$E1289),((INDEX('PTRM input'!$G$385:$P$434,A40offset,$E1289)-INDEX('PTRM input'!$G$277:$P$326,A40offset,$E1289))*OFFSET($F$7,0,$E1289))-SUM($G1289:BB1289),(((INDEX('PTRM input'!$G$385:$P$434,A40offset,$E1289)-INDEX('PTRM input'!$G$277:$P$326,A40offset,$E1289))*OFFSET($F$7,0,$E1289))-SUM($G1289:BB1289))*(OFFSET('PTRM input'!$G$477,0,$E1289-1)/A40taxstdlife))))</f>
        <v>0</v>
      </c>
      <c r="BD1289" s="251">
        <f ca="1">IF(A40taxstdlife="n/a","n/a",IF(A40taxstdlife="",0,IF(BD$3&gt;(A40stdlife+$E1289),((INDEX('PTRM input'!$G$385:$P$434,A40offset,$E1289)-INDEX('PTRM input'!$G$277:$P$326,A40offset,$E1289))*OFFSET($F$7,0,$E1289))-SUM($G1289:BC1289),(((INDEX('PTRM input'!$G$385:$P$434,A40offset,$E1289)-INDEX('PTRM input'!$G$277:$P$326,A40offset,$E1289))*OFFSET($F$7,0,$E1289))-SUM($G1289:BC1289))*(OFFSET('PTRM input'!$G$477,0,$E1289-1)/A40taxstdlife))))</f>
        <v>0</v>
      </c>
      <c r="BE1289" s="251">
        <f ca="1">IF(A40taxstdlife="n/a","n/a",IF(A40taxstdlife="",0,IF(BE$3&gt;(A40stdlife+$E1289),((INDEX('PTRM input'!$G$385:$P$434,A40offset,$E1289)-INDEX('PTRM input'!$G$277:$P$326,A40offset,$E1289))*OFFSET($F$7,0,$E1289))-SUM($G1289:BD1289),(((INDEX('PTRM input'!$G$385:$P$434,A40offset,$E1289)-INDEX('PTRM input'!$G$277:$P$326,A40offset,$E1289))*OFFSET($F$7,0,$E1289))-SUM($G1289:BD1289))*(OFFSET('PTRM input'!$G$477,0,$E1289-1)/A40taxstdlife))))</f>
        <v>0</v>
      </c>
      <c r="BF1289" s="251">
        <f ca="1">IF(A40taxstdlife="n/a","n/a",IF(A40taxstdlife="",0,IF(BF$3&gt;(A40stdlife+$E1289),((INDEX('PTRM input'!$G$385:$P$434,A40offset,$E1289)-INDEX('PTRM input'!$G$277:$P$326,A40offset,$E1289))*OFFSET($F$7,0,$E1289))-SUM($G1289:BE1289),(((INDEX('PTRM input'!$G$385:$P$434,A40offset,$E1289)-INDEX('PTRM input'!$G$277:$P$326,A40offset,$E1289))*OFFSET($F$7,0,$E1289))-SUM($G1289:BE1289))*(OFFSET('PTRM input'!$G$477,0,$E1289-1)/A40taxstdlife))))</f>
        <v>0</v>
      </c>
      <c r="BG1289" s="251">
        <f ca="1">IF(A40taxstdlife="n/a","n/a",IF(A40taxstdlife="",0,IF(BG$3&gt;(A40stdlife+$E1289),((INDEX('PTRM input'!$G$385:$P$434,A40offset,$E1289)-INDEX('PTRM input'!$G$277:$P$326,A40offset,$E1289))*OFFSET($F$7,0,$E1289))-SUM($G1289:BF1289),(((INDEX('PTRM input'!$G$385:$P$434,A40offset,$E1289)-INDEX('PTRM input'!$G$277:$P$326,A40offset,$E1289))*OFFSET($F$7,0,$E1289))-SUM($G1289:BF1289))*(OFFSET('PTRM input'!$G$477,0,$E1289-1)/A40taxstdlife))))</f>
        <v>0</v>
      </c>
      <c r="BH1289" s="251">
        <f ca="1">IF(A40taxstdlife="n/a","n/a",IF(A40taxstdlife="",0,IF(BH$3&gt;(A40stdlife+$E1289),((INDEX('PTRM input'!$G$385:$P$434,A40offset,$E1289)-INDEX('PTRM input'!$G$277:$P$326,A40offset,$E1289))*OFFSET($F$7,0,$E1289))-SUM($G1289:BG1289),(((INDEX('PTRM input'!$G$385:$P$434,A40offset,$E1289)-INDEX('PTRM input'!$G$277:$P$326,A40offset,$E1289))*OFFSET($F$7,0,$E1289))-SUM($G1289:BG1289))*(OFFSET('PTRM input'!$G$477,0,$E1289-1)/A40taxstdlife))))</f>
        <v>0</v>
      </c>
      <c r="BI1289" s="251">
        <f ca="1">IF(A40taxstdlife="n/a","n/a",IF(A40taxstdlife="",0,IF(BI$3&gt;(A40stdlife+$E1289),((INDEX('PTRM input'!$G$385:$P$434,A40offset,$E1289)-INDEX('PTRM input'!$G$277:$P$326,A40offset,$E1289))*OFFSET($F$7,0,$E1289))-SUM($G1289:BH1289),(((INDEX('PTRM input'!$G$385:$P$434,A40offset,$E1289)-INDEX('PTRM input'!$G$277:$P$326,A40offset,$E1289))*OFFSET($F$7,0,$E1289))-SUM($G1289:BH1289))*(OFFSET('PTRM input'!$G$477,0,$E1289-1)/A40taxstdlife))))</f>
        <v>0</v>
      </c>
      <c r="BJ1289" s="116"/>
      <c r="BK1289" s="116"/>
      <c r="BL1289" s="116"/>
      <c r="BM1289" s="116"/>
    </row>
    <row r="1290" spans="1:65" ht="12.75" hidden="1" customHeight="1" outlineLevel="2">
      <c r="A1290" s="366"/>
      <c r="B1290" s="19"/>
      <c r="C1290" s="18"/>
      <c r="D1290" s="760"/>
      <c r="E1290" s="86">
        <v>2</v>
      </c>
      <c r="F1290" s="356"/>
      <c r="G1290" s="434"/>
      <c r="H1290" s="619"/>
      <c r="I1290" s="251">
        <f ca="1">IF(A40taxstdlife="n/a","n/a",IF(A40taxstdlife="",0,IF(I$3&gt;(A40stdlife+$E1290),((INDEX('PTRM input'!$G$385:$P$434,A40offset,$E1290)-INDEX('PTRM input'!$G$277:$P$326,A40offset,$E1290))*OFFSET($F$7,0,$E1290))-SUM($G1290:H1290),(((INDEX('PTRM input'!$G$385:$P$434,A40offset,$E1290)-INDEX('PTRM input'!$G$277:$P$326,A40offset,$E1290))*OFFSET($F$7,0,$E1290))-SUM($G1290:H1290))*(OFFSET('PTRM input'!$G$477,0,$E1290-1)/A40taxstdlife))))</f>
        <v>0</v>
      </c>
      <c r="J1290" s="251">
        <f ca="1">IF(A40taxstdlife="n/a","n/a",IF(A40taxstdlife="",0,IF(J$3&gt;(A40stdlife+$E1290),((INDEX('PTRM input'!$G$385:$P$434,A40offset,$E1290)-INDEX('PTRM input'!$G$277:$P$326,A40offset,$E1290))*OFFSET($F$7,0,$E1290))-SUM($G1290:I1290),(((INDEX('PTRM input'!$G$385:$P$434,A40offset,$E1290)-INDEX('PTRM input'!$G$277:$P$326,A40offset,$E1290))*OFFSET($F$7,0,$E1290))-SUM($G1290:I1290))*(OFFSET('PTRM input'!$G$477,0,$E1290-1)/A40taxstdlife))))</f>
        <v>0</v>
      </c>
      <c r="K1290" s="251">
        <f ca="1">IF(A40taxstdlife="n/a","n/a",IF(A40taxstdlife="",0,IF(K$3&gt;(A40stdlife+$E1290),((INDEX('PTRM input'!$G$385:$P$434,A40offset,$E1290)-INDEX('PTRM input'!$G$277:$P$326,A40offset,$E1290))*OFFSET($F$7,0,$E1290))-SUM($G1290:J1290),(((INDEX('PTRM input'!$G$385:$P$434,A40offset,$E1290)-INDEX('PTRM input'!$G$277:$P$326,A40offset,$E1290))*OFFSET($F$7,0,$E1290))-SUM($G1290:J1290))*(OFFSET('PTRM input'!$G$477,0,$E1290-1)/A40taxstdlife))))</f>
        <v>0</v>
      </c>
      <c r="L1290" s="251">
        <f ca="1">IF(A40taxstdlife="n/a","n/a",IF(A40taxstdlife="",0,IF(L$3&gt;(A40stdlife+$E1290),((INDEX('PTRM input'!$G$385:$P$434,A40offset,$E1290)-INDEX('PTRM input'!$G$277:$P$326,A40offset,$E1290))*OFFSET($F$7,0,$E1290))-SUM($G1290:K1290),(((INDEX('PTRM input'!$G$385:$P$434,A40offset,$E1290)-INDEX('PTRM input'!$G$277:$P$326,A40offset,$E1290))*OFFSET($F$7,0,$E1290))-SUM($G1290:K1290))*(OFFSET('PTRM input'!$G$477,0,$E1290-1)/A40taxstdlife))))</f>
        <v>0</v>
      </c>
      <c r="M1290" s="251">
        <f ca="1">IF(A40taxstdlife="n/a","n/a",IF(A40taxstdlife="",0,IF(M$3&gt;(A40stdlife+$E1290),((INDEX('PTRM input'!$G$385:$P$434,A40offset,$E1290)-INDEX('PTRM input'!$G$277:$P$326,A40offset,$E1290))*OFFSET($F$7,0,$E1290))-SUM($G1290:L1290),(((INDEX('PTRM input'!$G$385:$P$434,A40offset,$E1290)-INDEX('PTRM input'!$G$277:$P$326,A40offset,$E1290))*OFFSET($F$7,0,$E1290))-SUM($G1290:L1290))*(OFFSET('PTRM input'!$G$477,0,$E1290-1)/A40taxstdlife))))</f>
        <v>0</v>
      </c>
      <c r="N1290" s="251">
        <f ca="1">IF(A40taxstdlife="n/a","n/a",IF(A40taxstdlife="",0,IF(N$3&gt;(A40stdlife+$E1290),((INDEX('PTRM input'!$G$385:$P$434,A40offset,$E1290)-INDEX('PTRM input'!$G$277:$P$326,A40offset,$E1290))*OFFSET($F$7,0,$E1290))-SUM($G1290:M1290),(((INDEX('PTRM input'!$G$385:$P$434,A40offset,$E1290)-INDEX('PTRM input'!$G$277:$P$326,A40offset,$E1290))*OFFSET($F$7,0,$E1290))-SUM($G1290:M1290))*(OFFSET('PTRM input'!$G$477,0,$E1290-1)/A40taxstdlife))))</f>
        <v>0</v>
      </c>
      <c r="O1290" s="251">
        <f ca="1">IF(A40taxstdlife="n/a","n/a",IF(A40taxstdlife="",0,IF(O$3&gt;(A40stdlife+$E1290),((INDEX('PTRM input'!$G$385:$P$434,A40offset,$E1290)-INDEX('PTRM input'!$G$277:$P$326,A40offset,$E1290))*OFFSET($F$7,0,$E1290))-SUM($G1290:N1290),(((INDEX('PTRM input'!$G$385:$P$434,A40offset,$E1290)-INDEX('PTRM input'!$G$277:$P$326,A40offset,$E1290))*OFFSET($F$7,0,$E1290))-SUM($G1290:N1290))*(OFFSET('PTRM input'!$G$477,0,$E1290-1)/A40taxstdlife))))</f>
        <v>0</v>
      </c>
      <c r="P1290" s="251">
        <f ca="1">IF(A40taxstdlife="n/a","n/a",IF(A40taxstdlife="",0,IF(P$3&gt;(A40stdlife+$E1290),((INDEX('PTRM input'!$G$385:$P$434,A40offset,$E1290)-INDEX('PTRM input'!$G$277:$P$326,A40offset,$E1290))*OFFSET($F$7,0,$E1290))-SUM($G1290:O1290),(((INDEX('PTRM input'!$G$385:$P$434,A40offset,$E1290)-INDEX('PTRM input'!$G$277:$P$326,A40offset,$E1290))*OFFSET($F$7,0,$E1290))-SUM($G1290:O1290))*(OFFSET('PTRM input'!$G$477,0,$E1290-1)/A40taxstdlife))))</f>
        <v>0</v>
      </c>
      <c r="Q1290" s="251">
        <f ca="1">IF(A40taxstdlife="n/a","n/a",IF(A40taxstdlife="",0,IF(Q$3&gt;(A40stdlife+$E1290),((INDEX('PTRM input'!$G$385:$P$434,A40offset,$E1290)-INDEX('PTRM input'!$G$277:$P$326,A40offset,$E1290))*OFFSET($F$7,0,$E1290))-SUM($G1290:P1290),(((INDEX('PTRM input'!$G$385:$P$434,A40offset,$E1290)-INDEX('PTRM input'!$G$277:$P$326,A40offset,$E1290))*OFFSET($F$7,0,$E1290))-SUM($G1290:P1290))*(OFFSET('PTRM input'!$G$477,0,$E1290-1)/A40taxstdlife))))</f>
        <v>0</v>
      </c>
      <c r="R1290" s="251">
        <f ca="1">IF(A40taxstdlife="n/a","n/a",IF(A40taxstdlife="",0,IF(R$3&gt;(A40stdlife+$E1290),((INDEX('PTRM input'!$G$385:$P$434,A40offset,$E1290)-INDEX('PTRM input'!$G$277:$P$326,A40offset,$E1290))*OFFSET($F$7,0,$E1290))-SUM($G1290:Q1290),(((INDEX('PTRM input'!$G$385:$P$434,A40offset,$E1290)-INDEX('PTRM input'!$G$277:$P$326,A40offset,$E1290))*OFFSET($F$7,0,$E1290))-SUM($G1290:Q1290))*(OFFSET('PTRM input'!$G$477,0,$E1290-1)/A40taxstdlife))))</f>
        <v>0</v>
      </c>
      <c r="S1290" s="251">
        <f ca="1">IF(A40taxstdlife="n/a","n/a",IF(A40taxstdlife="",0,IF(S$3&gt;(A40stdlife+$E1290),((INDEX('PTRM input'!$G$385:$P$434,A40offset,$E1290)-INDEX('PTRM input'!$G$277:$P$326,A40offset,$E1290))*OFFSET($F$7,0,$E1290))-SUM($G1290:R1290),(((INDEX('PTRM input'!$G$385:$P$434,A40offset,$E1290)-INDEX('PTRM input'!$G$277:$P$326,A40offset,$E1290))*OFFSET($F$7,0,$E1290))-SUM($G1290:R1290))*(OFFSET('PTRM input'!$G$477,0,$E1290-1)/A40taxstdlife))))</f>
        <v>0</v>
      </c>
      <c r="T1290" s="251">
        <f ca="1">IF(A40taxstdlife="n/a","n/a",IF(A40taxstdlife="",0,IF(T$3&gt;(A40stdlife+$E1290),((INDEX('PTRM input'!$G$385:$P$434,A40offset,$E1290)-INDEX('PTRM input'!$G$277:$P$326,A40offset,$E1290))*OFFSET($F$7,0,$E1290))-SUM($G1290:S1290),(((INDEX('PTRM input'!$G$385:$P$434,A40offset,$E1290)-INDEX('PTRM input'!$G$277:$P$326,A40offset,$E1290))*OFFSET($F$7,0,$E1290))-SUM($G1290:S1290))*(OFFSET('PTRM input'!$G$477,0,$E1290-1)/A40taxstdlife))))</f>
        <v>0</v>
      </c>
      <c r="U1290" s="251">
        <f ca="1">IF(A40taxstdlife="n/a","n/a",IF(A40taxstdlife="",0,IF(U$3&gt;(A40stdlife+$E1290),((INDEX('PTRM input'!$G$385:$P$434,A40offset,$E1290)-INDEX('PTRM input'!$G$277:$P$326,A40offset,$E1290))*OFFSET($F$7,0,$E1290))-SUM($G1290:T1290),(((INDEX('PTRM input'!$G$385:$P$434,A40offset,$E1290)-INDEX('PTRM input'!$G$277:$P$326,A40offset,$E1290))*OFFSET($F$7,0,$E1290))-SUM($G1290:T1290))*(OFFSET('PTRM input'!$G$477,0,$E1290-1)/A40taxstdlife))))</f>
        <v>0</v>
      </c>
      <c r="V1290" s="251">
        <f ca="1">IF(A40taxstdlife="n/a","n/a",IF(A40taxstdlife="",0,IF(V$3&gt;(A40stdlife+$E1290),((INDEX('PTRM input'!$G$385:$P$434,A40offset,$E1290)-INDEX('PTRM input'!$G$277:$P$326,A40offset,$E1290))*OFFSET($F$7,0,$E1290))-SUM($G1290:U1290),(((INDEX('PTRM input'!$G$385:$P$434,A40offset,$E1290)-INDEX('PTRM input'!$G$277:$P$326,A40offset,$E1290))*OFFSET($F$7,0,$E1290))-SUM($G1290:U1290))*(OFFSET('PTRM input'!$G$477,0,$E1290-1)/A40taxstdlife))))</f>
        <v>0</v>
      </c>
      <c r="W1290" s="251">
        <f ca="1">IF(A40taxstdlife="n/a","n/a",IF(A40taxstdlife="",0,IF(W$3&gt;(A40stdlife+$E1290),((INDEX('PTRM input'!$G$385:$P$434,A40offset,$E1290)-INDEX('PTRM input'!$G$277:$P$326,A40offset,$E1290))*OFFSET($F$7,0,$E1290))-SUM($G1290:V1290),(((INDEX('PTRM input'!$G$385:$P$434,A40offset,$E1290)-INDEX('PTRM input'!$G$277:$P$326,A40offset,$E1290))*OFFSET($F$7,0,$E1290))-SUM($G1290:V1290))*(OFFSET('PTRM input'!$G$477,0,$E1290-1)/A40taxstdlife))))</f>
        <v>0</v>
      </c>
      <c r="X1290" s="251">
        <f ca="1">IF(A40taxstdlife="n/a","n/a",IF(A40taxstdlife="",0,IF(X$3&gt;(A40stdlife+$E1290),((INDEX('PTRM input'!$G$385:$P$434,A40offset,$E1290)-INDEX('PTRM input'!$G$277:$P$326,A40offset,$E1290))*OFFSET($F$7,0,$E1290))-SUM($G1290:W1290),(((INDEX('PTRM input'!$G$385:$P$434,A40offset,$E1290)-INDEX('PTRM input'!$G$277:$P$326,A40offset,$E1290))*OFFSET($F$7,0,$E1290))-SUM($G1290:W1290))*(OFFSET('PTRM input'!$G$477,0,$E1290-1)/A40taxstdlife))))</f>
        <v>0</v>
      </c>
      <c r="Y1290" s="251">
        <f ca="1">IF(A40taxstdlife="n/a","n/a",IF(A40taxstdlife="",0,IF(Y$3&gt;(A40stdlife+$E1290),((INDEX('PTRM input'!$G$385:$P$434,A40offset,$E1290)-INDEX('PTRM input'!$G$277:$P$326,A40offset,$E1290))*OFFSET($F$7,0,$E1290))-SUM($G1290:X1290),(((INDEX('PTRM input'!$G$385:$P$434,A40offset,$E1290)-INDEX('PTRM input'!$G$277:$P$326,A40offset,$E1290))*OFFSET($F$7,0,$E1290))-SUM($G1290:X1290))*(OFFSET('PTRM input'!$G$477,0,$E1290-1)/A40taxstdlife))))</f>
        <v>0</v>
      </c>
      <c r="Z1290" s="251">
        <f ca="1">IF(A40taxstdlife="n/a","n/a",IF(A40taxstdlife="",0,IF(Z$3&gt;(A40stdlife+$E1290),((INDEX('PTRM input'!$G$385:$P$434,A40offset,$E1290)-INDEX('PTRM input'!$G$277:$P$326,A40offset,$E1290))*OFFSET($F$7,0,$E1290))-SUM($G1290:Y1290),(((INDEX('PTRM input'!$G$385:$P$434,A40offset,$E1290)-INDEX('PTRM input'!$G$277:$P$326,A40offset,$E1290))*OFFSET($F$7,0,$E1290))-SUM($G1290:Y1290))*(OFFSET('PTRM input'!$G$477,0,$E1290-1)/A40taxstdlife))))</f>
        <v>0</v>
      </c>
      <c r="AA1290" s="251">
        <f ca="1">IF(A40taxstdlife="n/a","n/a",IF(A40taxstdlife="",0,IF(AA$3&gt;(A40stdlife+$E1290),((INDEX('PTRM input'!$G$385:$P$434,A40offset,$E1290)-INDEX('PTRM input'!$G$277:$P$326,A40offset,$E1290))*OFFSET($F$7,0,$E1290))-SUM($G1290:Z1290),(((INDEX('PTRM input'!$G$385:$P$434,A40offset,$E1290)-INDEX('PTRM input'!$G$277:$P$326,A40offset,$E1290))*OFFSET($F$7,0,$E1290))-SUM($G1290:Z1290))*(OFFSET('PTRM input'!$G$477,0,$E1290-1)/A40taxstdlife))))</f>
        <v>0</v>
      </c>
      <c r="AB1290" s="251">
        <f ca="1">IF(A40taxstdlife="n/a","n/a",IF(A40taxstdlife="",0,IF(AB$3&gt;(A40stdlife+$E1290),((INDEX('PTRM input'!$G$385:$P$434,A40offset,$E1290)-INDEX('PTRM input'!$G$277:$P$326,A40offset,$E1290))*OFFSET($F$7,0,$E1290))-SUM($G1290:AA1290),(((INDEX('PTRM input'!$G$385:$P$434,A40offset,$E1290)-INDEX('PTRM input'!$G$277:$P$326,A40offset,$E1290))*OFFSET($F$7,0,$E1290))-SUM($G1290:AA1290))*(OFFSET('PTRM input'!$G$477,0,$E1290-1)/A40taxstdlife))))</f>
        <v>0</v>
      </c>
      <c r="AC1290" s="251">
        <f ca="1">IF(A40taxstdlife="n/a","n/a",IF(A40taxstdlife="",0,IF(AC$3&gt;(A40stdlife+$E1290),((INDEX('PTRM input'!$G$385:$P$434,A40offset,$E1290)-INDEX('PTRM input'!$G$277:$P$326,A40offset,$E1290))*OFFSET($F$7,0,$E1290))-SUM($G1290:AB1290),(((INDEX('PTRM input'!$G$385:$P$434,A40offset,$E1290)-INDEX('PTRM input'!$G$277:$P$326,A40offset,$E1290))*OFFSET($F$7,0,$E1290))-SUM($G1290:AB1290))*(OFFSET('PTRM input'!$G$477,0,$E1290-1)/A40taxstdlife))))</f>
        <v>0</v>
      </c>
      <c r="AD1290" s="251">
        <f ca="1">IF(A40taxstdlife="n/a","n/a",IF(A40taxstdlife="",0,IF(AD$3&gt;(A40stdlife+$E1290),((INDEX('PTRM input'!$G$385:$P$434,A40offset,$E1290)-INDEX('PTRM input'!$G$277:$P$326,A40offset,$E1290))*OFFSET($F$7,0,$E1290))-SUM($G1290:AC1290),(((INDEX('PTRM input'!$G$385:$P$434,A40offset,$E1290)-INDEX('PTRM input'!$G$277:$P$326,A40offset,$E1290))*OFFSET($F$7,0,$E1290))-SUM($G1290:AC1290))*(OFFSET('PTRM input'!$G$477,0,$E1290-1)/A40taxstdlife))))</f>
        <v>0</v>
      </c>
      <c r="AE1290" s="251">
        <f ca="1">IF(A40taxstdlife="n/a","n/a",IF(A40taxstdlife="",0,IF(AE$3&gt;(A40stdlife+$E1290),((INDEX('PTRM input'!$G$385:$P$434,A40offset,$E1290)-INDEX('PTRM input'!$G$277:$P$326,A40offset,$E1290))*OFFSET($F$7,0,$E1290))-SUM($G1290:AD1290),(((INDEX('PTRM input'!$G$385:$P$434,A40offset,$E1290)-INDEX('PTRM input'!$G$277:$P$326,A40offset,$E1290))*OFFSET($F$7,0,$E1290))-SUM($G1290:AD1290))*(OFFSET('PTRM input'!$G$477,0,$E1290-1)/A40taxstdlife))))</f>
        <v>0</v>
      </c>
      <c r="AF1290" s="251">
        <f ca="1">IF(A40taxstdlife="n/a","n/a",IF(A40taxstdlife="",0,IF(AF$3&gt;(A40stdlife+$E1290),((INDEX('PTRM input'!$G$385:$P$434,A40offset,$E1290)-INDEX('PTRM input'!$G$277:$P$326,A40offset,$E1290))*OFFSET($F$7,0,$E1290))-SUM($G1290:AE1290),(((INDEX('PTRM input'!$G$385:$P$434,A40offset,$E1290)-INDEX('PTRM input'!$G$277:$P$326,A40offset,$E1290))*OFFSET($F$7,0,$E1290))-SUM($G1290:AE1290))*(OFFSET('PTRM input'!$G$477,0,$E1290-1)/A40taxstdlife))))</f>
        <v>0</v>
      </c>
      <c r="AG1290" s="251">
        <f ca="1">IF(A40taxstdlife="n/a","n/a",IF(A40taxstdlife="",0,IF(AG$3&gt;(A40stdlife+$E1290),((INDEX('PTRM input'!$G$385:$P$434,A40offset,$E1290)-INDEX('PTRM input'!$G$277:$P$326,A40offset,$E1290))*OFFSET($F$7,0,$E1290))-SUM($G1290:AF1290),(((INDEX('PTRM input'!$G$385:$P$434,A40offset,$E1290)-INDEX('PTRM input'!$G$277:$P$326,A40offset,$E1290))*OFFSET($F$7,0,$E1290))-SUM($G1290:AF1290))*(OFFSET('PTRM input'!$G$477,0,$E1290-1)/A40taxstdlife))))</f>
        <v>0</v>
      </c>
      <c r="AH1290" s="251">
        <f ca="1">IF(A40taxstdlife="n/a","n/a",IF(A40taxstdlife="",0,IF(AH$3&gt;(A40stdlife+$E1290),((INDEX('PTRM input'!$G$385:$P$434,A40offset,$E1290)-INDEX('PTRM input'!$G$277:$P$326,A40offset,$E1290))*OFFSET($F$7,0,$E1290))-SUM($G1290:AG1290),(((INDEX('PTRM input'!$G$385:$P$434,A40offset,$E1290)-INDEX('PTRM input'!$G$277:$P$326,A40offset,$E1290))*OFFSET($F$7,0,$E1290))-SUM($G1290:AG1290))*(OFFSET('PTRM input'!$G$477,0,$E1290-1)/A40taxstdlife))))</f>
        <v>0</v>
      </c>
      <c r="AI1290" s="251">
        <f ca="1">IF(A40taxstdlife="n/a","n/a",IF(A40taxstdlife="",0,IF(AI$3&gt;(A40stdlife+$E1290),((INDEX('PTRM input'!$G$385:$P$434,A40offset,$E1290)-INDEX('PTRM input'!$G$277:$P$326,A40offset,$E1290))*OFFSET($F$7,0,$E1290))-SUM($G1290:AH1290),(((INDEX('PTRM input'!$G$385:$P$434,A40offset,$E1290)-INDEX('PTRM input'!$G$277:$P$326,A40offset,$E1290))*OFFSET($F$7,0,$E1290))-SUM($G1290:AH1290))*(OFFSET('PTRM input'!$G$477,0,$E1290-1)/A40taxstdlife))))</f>
        <v>0</v>
      </c>
      <c r="AJ1290" s="251">
        <f ca="1">IF(A40taxstdlife="n/a","n/a",IF(A40taxstdlife="",0,IF(AJ$3&gt;(A40stdlife+$E1290),((INDEX('PTRM input'!$G$385:$P$434,A40offset,$E1290)-INDEX('PTRM input'!$G$277:$P$326,A40offset,$E1290))*OFFSET($F$7,0,$E1290))-SUM($G1290:AI1290),(((INDEX('PTRM input'!$G$385:$P$434,A40offset,$E1290)-INDEX('PTRM input'!$G$277:$P$326,A40offset,$E1290))*OFFSET($F$7,0,$E1290))-SUM($G1290:AI1290))*(OFFSET('PTRM input'!$G$477,0,$E1290-1)/A40taxstdlife))))</f>
        <v>0</v>
      </c>
      <c r="AK1290" s="251">
        <f ca="1">IF(A40taxstdlife="n/a","n/a",IF(A40taxstdlife="",0,IF(AK$3&gt;(A40stdlife+$E1290),((INDEX('PTRM input'!$G$385:$P$434,A40offset,$E1290)-INDEX('PTRM input'!$G$277:$P$326,A40offset,$E1290))*OFFSET($F$7,0,$E1290))-SUM($G1290:AJ1290),(((INDEX('PTRM input'!$G$385:$P$434,A40offset,$E1290)-INDEX('PTRM input'!$G$277:$P$326,A40offset,$E1290))*OFFSET($F$7,0,$E1290))-SUM($G1290:AJ1290))*(OFFSET('PTRM input'!$G$477,0,$E1290-1)/A40taxstdlife))))</f>
        <v>0</v>
      </c>
      <c r="AL1290" s="251">
        <f ca="1">IF(A40taxstdlife="n/a","n/a",IF(A40taxstdlife="",0,IF(AL$3&gt;(A40stdlife+$E1290),((INDEX('PTRM input'!$G$385:$P$434,A40offset,$E1290)-INDEX('PTRM input'!$G$277:$P$326,A40offset,$E1290))*OFFSET($F$7,0,$E1290))-SUM($G1290:AK1290),(((INDEX('PTRM input'!$G$385:$P$434,A40offset,$E1290)-INDEX('PTRM input'!$G$277:$P$326,A40offset,$E1290))*OFFSET($F$7,0,$E1290))-SUM($G1290:AK1290))*(OFFSET('PTRM input'!$G$477,0,$E1290-1)/A40taxstdlife))))</f>
        <v>0</v>
      </c>
      <c r="AM1290" s="251">
        <f ca="1">IF(A40taxstdlife="n/a","n/a",IF(A40taxstdlife="",0,IF(AM$3&gt;(A40stdlife+$E1290),((INDEX('PTRM input'!$G$385:$P$434,A40offset,$E1290)-INDEX('PTRM input'!$G$277:$P$326,A40offset,$E1290))*OFFSET($F$7,0,$E1290))-SUM($G1290:AL1290),(((INDEX('PTRM input'!$G$385:$P$434,A40offset,$E1290)-INDEX('PTRM input'!$G$277:$P$326,A40offset,$E1290))*OFFSET($F$7,0,$E1290))-SUM($G1290:AL1290))*(OFFSET('PTRM input'!$G$477,0,$E1290-1)/A40taxstdlife))))</f>
        <v>0</v>
      </c>
      <c r="AN1290" s="251">
        <f ca="1">IF(A40taxstdlife="n/a","n/a",IF(A40taxstdlife="",0,IF(AN$3&gt;(A40stdlife+$E1290),((INDEX('PTRM input'!$G$385:$P$434,A40offset,$E1290)-INDEX('PTRM input'!$G$277:$P$326,A40offset,$E1290))*OFFSET($F$7,0,$E1290))-SUM($G1290:AM1290),(((INDEX('PTRM input'!$G$385:$P$434,A40offset,$E1290)-INDEX('PTRM input'!$G$277:$P$326,A40offset,$E1290))*OFFSET($F$7,0,$E1290))-SUM($G1290:AM1290))*(OFFSET('PTRM input'!$G$477,0,$E1290-1)/A40taxstdlife))))</f>
        <v>0</v>
      </c>
      <c r="AO1290" s="251">
        <f ca="1">IF(A40taxstdlife="n/a","n/a",IF(A40taxstdlife="",0,IF(AO$3&gt;(A40stdlife+$E1290),((INDEX('PTRM input'!$G$385:$P$434,A40offset,$E1290)-INDEX('PTRM input'!$G$277:$P$326,A40offset,$E1290))*OFFSET($F$7,0,$E1290))-SUM($G1290:AN1290),(((INDEX('PTRM input'!$G$385:$P$434,A40offset,$E1290)-INDEX('PTRM input'!$G$277:$P$326,A40offset,$E1290))*OFFSET($F$7,0,$E1290))-SUM($G1290:AN1290))*(OFFSET('PTRM input'!$G$477,0,$E1290-1)/A40taxstdlife))))</f>
        <v>0</v>
      </c>
      <c r="AP1290" s="251">
        <f ca="1">IF(A40taxstdlife="n/a","n/a",IF(A40taxstdlife="",0,IF(AP$3&gt;(A40stdlife+$E1290),((INDEX('PTRM input'!$G$385:$P$434,A40offset,$E1290)-INDEX('PTRM input'!$G$277:$P$326,A40offset,$E1290))*OFFSET($F$7,0,$E1290))-SUM($G1290:AO1290),(((INDEX('PTRM input'!$G$385:$P$434,A40offset,$E1290)-INDEX('PTRM input'!$G$277:$P$326,A40offset,$E1290))*OFFSET($F$7,0,$E1290))-SUM($G1290:AO1290))*(OFFSET('PTRM input'!$G$477,0,$E1290-1)/A40taxstdlife))))</f>
        <v>0</v>
      </c>
      <c r="AQ1290" s="251">
        <f ca="1">IF(A40taxstdlife="n/a","n/a",IF(A40taxstdlife="",0,IF(AQ$3&gt;(A40stdlife+$E1290),((INDEX('PTRM input'!$G$385:$P$434,A40offset,$E1290)-INDEX('PTRM input'!$G$277:$P$326,A40offset,$E1290))*OFFSET($F$7,0,$E1290))-SUM($G1290:AP1290),(((INDEX('PTRM input'!$G$385:$P$434,A40offset,$E1290)-INDEX('PTRM input'!$G$277:$P$326,A40offset,$E1290))*OFFSET($F$7,0,$E1290))-SUM($G1290:AP1290))*(OFFSET('PTRM input'!$G$477,0,$E1290-1)/A40taxstdlife))))</f>
        <v>0</v>
      </c>
      <c r="AR1290" s="251">
        <f ca="1">IF(A40taxstdlife="n/a","n/a",IF(A40taxstdlife="",0,IF(AR$3&gt;(A40stdlife+$E1290),((INDEX('PTRM input'!$G$385:$P$434,A40offset,$E1290)-INDEX('PTRM input'!$G$277:$P$326,A40offset,$E1290))*OFFSET($F$7,0,$E1290))-SUM($G1290:AQ1290),(((INDEX('PTRM input'!$G$385:$P$434,A40offset,$E1290)-INDEX('PTRM input'!$G$277:$P$326,A40offset,$E1290))*OFFSET($F$7,0,$E1290))-SUM($G1290:AQ1290))*(OFFSET('PTRM input'!$G$477,0,$E1290-1)/A40taxstdlife))))</f>
        <v>0</v>
      </c>
      <c r="AS1290" s="251">
        <f ca="1">IF(A40taxstdlife="n/a","n/a",IF(A40taxstdlife="",0,IF(AS$3&gt;(A40stdlife+$E1290),((INDEX('PTRM input'!$G$385:$P$434,A40offset,$E1290)-INDEX('PTRM input'!$G$277:$P$326,A40offset,$E1290))*OFFSET($F$7,0,$E1290))-SUM($G1290:AR1290),(((INDEX('PTRM input'!$G$385:$P$434,A40offset,$E1290)-INDEX('PTRM input'!$G$277:$P$326,A40offset,$E1290))*OFFSET($F$7,0,$E1290))-SUM($G1290:AR1290))*(OFFSET('PTRM input'!$G$477,0,$E1290-1)/A40taxstdlife))))</f>
        <v>0</v>
      </c>
      <c r="AT1290" s="251">
        <f ca="1">IF(A40taxstdlife="n/a","n/a",IF(A40taxstdlife="",0,IF(AT$3&gt;(A40stdlife+$E1290),((INDEX('PTRM input'!$G$385:$P$434,A40offset,$E1290)-INDEX('PTRM input'!$G$277:$P$326,A40offset,$E1290))*OFFSET($F$7,0,$E1290))-SUM($G1290:AS1290),(((INDEX('PTRM input'!$G$385:$P$434,A40offset,$E1290)-INDEX('PTRM input'!$G$277:$P$326,A40offset,$E1290))*OFFSET($F$7,0,$E1290))-SUM($G1290:AS1290))*(OFFSET('PTRM input'!$G$477,0,$E1290-1)/A40taxstdlife))))</f>
        <v>0</v>
      </c>
      <c r="AU1290" s="251">
        <f ca="1">IF(A40taxstdlife="n/a","n/a",IF(A40taxstdlife="",0,IF(AU$3&gt;(A40stdlife+$E1290),((INDEX('PTRM input'!$G$385:$P$434,A40offset,$E1290)-INDEX('PTRM input'!$G$277:$P$326,A40offset,$E1290))*OFFSET($F$7,0,$E1290))-SUM($G1290:AT1290),(((INDEX('PTRM input'!$G$385:$P$434,A40offset,$E1290)-INDEX('PTRM input'!$G$277:$P$326,A40offset,$E1290))*OFFSET($F$7,0,$E1290))-SUM($G1290:AT1290))*(OFFSET('PTRM input'!$G$477,0,$E1290-1)/A40taxstdlife))))</f>
        <v>0</v>
      </c>
      <c r="AV1290" s="251">
        <f ca="1">IF(A40taxstdlife="n/a","n/a",IF(A40taxstdlife="",0,IF(AV$3&gt;(A40stdlife+$E1290),((INDEX('PTRM input'!$G$385:$P$434,A40offset,$E1290)-INDEX('PTRM input'!$G$277:$P$326,A40offset,$E1290))*OFFSET($F$7,0,$E1290))-SUM($G1290:AU1290),(((INDEX('PTRM input'!$G$385:$P$434,A40offset,$E1290)-INDEX('PTRM input'!$G$277:$P$326,A40offset,$E1290))*OFFSET($F$7,0,$E1290))-SUM($G1290:AU1290))*(OFFSET('PTRM input'!$G$477,0,$E1290-1)/A40taxstdlife))))</f>
        <v>0</v>
      </c>
      <c r="AW1290" s="251">
        <f ca="1">IF(A40taxstdlife="n/a","n/a",IF(A40taxstdlife="",0,IF(AW$3&gt;(A40stdlife+$E1290),((INDEX('PTRM input'!$G$385:$P$434,A40offset,$E1290)-INDEX('PTRM input'!$G$277:$P$326,A40offset,$E1290))*OFFSET($F$7,0,$E1290))-SUM($G1290:AV1290),(((INDEX('PTRM input'!$G$385:$P$434,A40offset,$E1290)-INDEX('PTRM input'!$G$277:$P$326,A40offset,$E1290))*OFFSET($F$7,0,$E1290))-SUM($G1290:AV1290))*(OFFSET('PTRM input'!$G$477,0,$E1290-1)/A40taxstdlife))))</f>
        <v>0</v>
      </c>
      <c r="AX1290" s="251">
        <f ca="1">IF(A40taxstdlife="n/a","n/a",IF(A40taxstdlife="",0,IF(AX$3&gt;(A40stdlife+$E1290),((INDEX('PTRM input'!$G$385:$P$434,A40offset,$E1290)-INDEX('PTRM input'!$G$277:$P$326,A40offset,$E1290))*OFFSET($F$7,0,$E1290))-SUM($G1290:AW1290),(((INDEX('PTRM input'!$G$385:$P$434,A40offset,$E1290)-INDEX('PTRM input'!$G$277:$P$326,A40offset,$E1290))*OFFSET($F$7,0,$E1290))-SUM($G1290:AW1290))*(OFFSET('PTRM input'!$G$477,0,$E1290-1)/A40taxstdlife))))</f>
        <v>0</v>
      </c>
      <c r="AY1290" s="251">
        <f ca="1">IF(A40taxstdlife="n/a","n/a",IF(A40taxstdlife="",0,IF(AY$3&gt;(A40stdlife+$E1290),((INDEX('PTRM input'!$G$385:$P$434,A40offset,$E1290)-INDEX('PTRM input'!$G$277:$P$326,A40offset,$E1290))*OFFSET($F$7,0,$E1290))-SUM($G1290:AX1290),(((INDEX('PTRM input'!$G$385:$P$434,A40offset,$E1290)-INDEX('PTRM input'!$G$277:$P$326,A40offset,$E1290))*OFFSET($F$7,0,$E1290))-SUM($G1290:AX1290))*(OFFSET('PTRM input'!$G$477,0,$E1290-1)/A40taxstdlife))))</f>
        <v>0</v>
      </c>
      <c r="AZ1290" s="251">
        <f ca="1">IF(A40taxstdlife="n/a","n/a",IF(A40taxstdlife="",0,IF(AZ$3&gt;(A40stdlife+$E1290),((INDEX('PTRM input'!$G$385:$P$434,A40offset,$E1290)-INDEX('PTRM input'!$G$277:$P$326,A40offset,$E1290))*OFFSET($F$7,0,$E1290))-SUM($G1290:AY1290),(((INDEX('PTRM input'!$G$385:$P$434,A40offset,$E1290)-INDEX('PTRM input'!$G$277:$P$326,A40offset,$E1290))*OFFSET($F$7,0,$E1290))-SUM($G1290:AY1290))*(OFFSET('PTRM input'!$G$477,0,$E1290-1)/A40taxstdlife))))</f>
        <v>0</v>
      </c>
      <c r="BA1290" s="251">
        <f ca="1">IF(A40taxstdlife="n/a","n/a",IF(A40taxstdlife="",0,IF(BA$3&gt;(A40stdlife+$E1290),((INDEX('PTRM input'!$G$385:$P$434,A40offset,$E1290)-INDEX('PTRM input'!$G$277:$P$326,A40offset,$E1290))*OFFSET($F$7,0,$E1290))-SUM($G1290:AZ1290),(((INDEX('PTRM input'!$G$385:$P$434,A40offset,$E1290)-INDEX('PTRM input'!$G$277:$P$326,A40offset,$E1290))*OFFSET($F$7,0,$E1290))-SUM($G1290:AZ1290))*(OFFSET('PTRM input'!$G$477,0,$E1290-1)/A40taxstdlife))))</f>
        <v>0</v>
      </c>
      <c r="BB1290" s="251">
        <f ca="1">IF(A40taxstdlife="n/a","n/a",IF(A40taxstdlife="",0,IF(BB$3&gt;(A40stdlife+$E1290),((INDEX('PTRM input'!$G$385:$P$434,A40offset,$E1290)-INDEX('PTRM input'!$G$277:$P$326,A40offset,$E1290))*OFFSET($F$7,0,$E1290))-SUM($G1290:BA1290),(((INDEX('PTRM input'!$G$385:$P$434,A40offset,$E1290)-INDEX('PTRM input'!$G$277:$P$326,A40offset,$E1290))*OFFSET($F$7,0,$E1290))-SUM($G1290:BA1290))*(OFFSET('PTRM input'!$G$477,0,$E1290-1)/A40taxstdlife))))</f>
        <v>0</v>
      </c>
      <c r="BC1290" s="251">
        <f ca="1">IF(A40taxstdlife="n/a","n/a",IF(A40taxstdlife="",0,IF(BC$3&gt;(A40stdlife+$E1290),((INDEX('PTRM input'!$G$385:$P$434,A40offset,$E1290)-INDEX('PTRM input'!$G$277:$P$326,A40offset,$E1290))*OFFSET($F$7,0,$E1290))-SUM($G1290:BB1290),(((INDEX('PTRM input'!$G$385:$P$434,A40offset,$E1290)-INDEX('PTRM input'!$G$277:$P$326,A40offset,$E1290))*OFFSET($F$7,0,$E1290))-SUM($G1290:BB1290))*(OFFSET('PTRM input'!$G$477,0,$E1290-1)/A40taxstdlife))))</f>
        <v>0</v>
      </c>
      <c r="BD1290" s="251">
        <f ca="1">IF(A40taxstdlife="n/a","n/a",IF(A40taxstdlife="",0,IF(BD$3&gt;(A40stdlife+$E1290),((INDEX('PTRM input'!$G$385:$P$434,A40offset,$E1290)-INDEX('PTRM input'!$G$277:$P$326,A40offset,$E1290))*OFFSET($F$7,0,$E1290))-SUM($G1290:BC1290),(((INDEX('PTRM input'!$G$385:$P$434,A40offset,$E1290)-INDEX('PTRM input'!$G$277:$P$326,A40offset,$E1290))*OFFSET($F$7,0,$E1290))-SUM($G1290:BC1290))*(OFFSET('PTRM input'!$G$477,0,$E1290-1)/A40taxstdlife))))</f>
        <v>0</v>
      </c>
      <c r="BE1290" s="251">
        <f ca="1">IF(A40taxstdlife="n/a","n/a",IF(A40taxstdlife="",0,IF(BE$3&gt;(A40stdlife+$E1290),((INDEX('PTRM input'!$G$385:$P$434,A40offset,$E1290)-INDEX('PTRM input'!$G$277:$P$326,A40offset,$E1290))*OFFSET($F$7,0,$E1290))-SUM($G1290:BD1290),(((INDEX('PTRM input'!$G$385:$P$434,A40offset,$E1290)-INDEX('PTRM input'!$G$277:$P$326,A40offset,$E1290))*OFFSET($F$7,0,$E1290))-SUM($G1290:BD1290))*(OFFSET('PTRM input'!$G$477,0,$E1290-1)/A40taxstdlife))))</f>
        <v>0</v>
      </c>
      <c r="BF1290" s="251">
        <f ca="1">IF(A40taxstdlife="n/a","n/a",IF(A40taxstdlife="",0,IF(BF$3&gt;(A40stdlife+$E1290),((INDEX('PTRM input'!$G$385:$P$434,A40offset,$E1290)-INDEX('PTRM input'!$G$277:$P$326,A40offset,$E1290))*OFFSET($F$7,0,$E1290))-SUM($G1290:BE1290),(((INDEX('PTRM input'!$G$385:$P$434,A40offset,$E1290)-INDEX('PTRM input'!$G$277:$P$326,A40offset,$E1290))*OFFSET($F$7,0,$E1290))-SUM($G1290:BE1290))*(OFFSET('PTRM input'!$G$477,0,$E1290-1)/A40taxstdlife))))</f>
        <v>0</v>
      </c>
      <c r="BG1290" s="251">
        <f ca="1">IF(A40taxstdlife="n/a","n/a",IF(A40taxstdlife="",0,IF(BG$3&gt;(A40stdlife+$E1290),((INDEX('PTRM input'!$G$385:$P$434,A40offset,$E1290)-INDEX('PTRM input'!$G$277:$P$326,A40offset,$E1290))*OFFSET($F$7,0,$E1290))-SUM($G1290:BF1290),(((INDEX('PTRM input'!$G$385:$P$434,A40offset,$E1290)-INDEX('PTRM input'!$G$277:$P$326,A40offset,$E1290))*OFFSET($F$7,0,$E1290))-SUM($G1290:BF1290))*(OFFSET('PTRM input'!$G$477,0,$E1290-1)/A40taxstdlife))))</f>
        <v>0</v>
      </c>
      <c r="BH1290" s="251">
        <f ca="1">IF(A40taxstdlife="n/a","n/a",IF(A40taxstdlife="",0,IF(BH$3&gt;(A40stdlife+$E1290),((INDEX('PTRM input'!$G$385:$P$434,A40offset,$E1290)-INDEX('PTRM input'!$G$277:$P$326,A40offset,$E1290))*OFFSET($F$7,0,$E1290))-SUM($G1290:BG1290),(((INDEX('PTRM input'!$G$385:$P$434,A40offset,$E1290)-INDEX('PTRM input'!$G$277:$P$326,A40offset,$E1290))*OFFSET($F$7,0,$E1290))-SUM($G1290:BG1290))*(OFFSET('PTRM input'!$G$477,0,$E1290-1)/A40taxstdlife))))</f>
        <v>0</v>
      </c>
      <c r="BI1290" s="251">
        <f ca="1">IF(A40taxstdlife="n/a","n/a",IF(A40taxstdlife="",0,IF(BI$3&gt;(A40stdlife+$E1290),((INDEX('PTRM input'!$G$385:$P$434,A40offset,$E1290)-INDEX('PTRM input'!$G$277:$P$326,A40offset,$E1290))*OFFSET($F$7,0,$E1290))-SUM($G1290:BH1290),(((INDEX('PTRM input'!$G$385:$P$434,A40offset,$E1290)-INDEX('PTRM input'!$G$277:$P$326,A40offset,$E1290))*OFFSET($F$7,0,$E1290))-SUM($G1290:BH1290))*(OFFSET('PTRM input'!$G$477,0,$E1290-1)/A40taxstdlife))))</f>
        <v>0</v>
      </c>
      <c r="BJ1290" s="116"/>
      <c r="BK1290" s="116"/>
      <c r="BL1290" s="116"/>
      <c r="BM1290" s="116"/>
    </row>
    <row r="1291" spans="1:65" ht="12.75" hidden="1" customHeight="1" outlineLevel="2">
      <c r="A1291" s="366"/>
      <c r="B1291" s="19"/>
      <c r="C1291" s="18"/>
      <c r="D1291" s="760"/>
      <c r="E1291" s="86">
        <v>3</v>
      </c>
      <c r="F1291" s="356"/>
      <c r="G1291" s="434"/>
      <c r="H1291" s="435"/>
      <c r="I1291" s="619"/>
      <c r="J1291" s="251">
        <f ca="1">IF(A40taxstdlife="n/a","n/a",IF(A40taxstdlife="",0,IF(J$3&gt;(A40stdlife+$E1291),((INDEX('PTRM input'!$G$385:$P$434,A40offset,$E1291)-INDEX('PTRM input'!$G$277:$P$326,A40offset,$E1291))*OFFSET($F$7,0,$E1291))-SUM($G1291:I1291),(((INDEX('PTRM input'!$G$385:$P$434,A40offset,$E1291)-INDEX('PTRM input'!$G$277:$P$326,A40offset,$E1291))*OFFSET($F$7,0,$E1291))-SUM($G1291:I1291))*(OFFSET('PTRM input'!$G$477,0,$E1291-1)/A40taxstdlife))))</f>
        <v>0</v>
      </c>
      <c r="K1291" s="251">
        <f ca="1">IF(A40taxstdlife="n/a","n/a",IF(A40taxstdlife="",0,IF(K$3&gt;(A40stdlife+$E1291),((INDEX('PTRM input'!$G$385:$P$434,A40offset,$E1291)-INDEX('PTRM input'!$G$277:$P$326,A40offset,$E1291))*OFFSET($F$7,0,$E1291))-SUM($G1291:J1291),(((INDEX('PTRM input'!$G$385:$P$434,A40offset,$E1291)-INDEX('PTRM input'!$G$277:$P$326,A40offset,$E1291))*OFFSET($F$7,0,$E1291))-SUM($G1291:J1291))*(OFFSET('PTRM input'!$G$477,0,$E1291-1)/A40taxstdlife))))</f>
        <v>0</v>
      </c>
      <c r="L1291" s="251">
        <f ca="1">IF(A40taxstdlife="n/a","n/a",IF(A40taxstdlife="",0,IF(L$3&gt;(A40stdlife+$E1291),((INDEX('PTRM input'!$G$385:$P$434,A40offset,$E1291)-INDEX('PTRM input'!$G$277:$P$326,A40offset,$E1291))*OFFSET($F$7,0,$E1291))-SUM($G1291:K1291),(((INDEX('PTRM input'!$G$385:$P$434,A40offset,$E1291)-INDEX('PTRM input'!$G$277:$P$326,A40offset,$E1291))*OFFSET($F$7,0,$E1291))-SUM($G1291:K1291))*(OFFSET('PTRM input'!$G$477,0,$E1291-1)/A40taxstdlife))))</f>
        <v>0</v>
      </c>
      <c r="M1291" s="251">
        <f ca="1">IF(A40taxstdlife="n/a","n/a",IF(A40taxstdlife="",0,IF(M$3&gt;(A40stdlife+$E1291),((INDEX('PTRM input'!$G$385:$P$434,A40offset,$E1291)-INDEX('PTRM input'!$G$277:$P$326,A40offset,$E1291))*OFFSET($F$7,0,$E1291))-SUM($G1291:L1291),(((INDEX('PTRM input'!$G$385:$P$434,A40offset,$E1291)-INDEX('PTRM input'!$G$277:$P$326,A40offset,$E1291))*OFFSET($F$7,0,$E1291))-SUM($G1291:L1291))*(OFFSET('PTRM input'!$G$477,0,$E1291-1)/A40taxstdlife))))</f>
        <v>0</v>
      </c>
      <c r="N1291" s="251">
        <f ca="1">IF(A40taxstdlife="n/a","n/a",IF(A40taxstdlife="",0,IF(N$3&gt;(A40stdlife+$E1291),((INDEX('PTRM input'!$G$385:$P$434,A40offset,$E1291)-INDEX('PTRM input'!$G$277:$P$326,A40offset,$E1291))*OFFSET($F$7,0,$E1291))-SUM($G1291:M1291),(((INDEX('PTRM input'!$G$385:$P$434,A40offset,$E1291)-INDEX('PTRM input'!$G$277:$P$326,A40offset,$E1291))*OFFSET($F$7,0,$E1291))-SUM($G1291:M1291))*(OFFSET('PTRM input'!$G$477,0,$E1291-1)/A40taxstdlife))))</f>
        <v>0</v>
      </c>
      <c r="O1291" s="251">
        <f ca="1">IF(A40taxstdlife="n/a","n/a",IF(A40taxstdlife="",0,IF(O$3&gt;(A40stdlife+$E1291),((INDEX('PTRM input'!$G$385:$P$434,A40offset,$E1291)-INDEX('PTRM input'!$G$277:$P$326,A40offset,$E1291))*OFFSET($F$7,0,$E1291))-SUM($G1291:N1291),(((INDEX('PTRM input'!$G$385:$P$434,A40offset,$E1291)-INDEX('PTRM input'!$G$277:$P$326,A40offset,$E1291))*OFFSET($F$7,0,$E1291))-SUM($G1291:N1291))*(OFFSET('PTRM input'!$G$477,0,$E1291-1)/A40taxstdlife))))</f>
        <v>0</v>
      </c>
      <c r="P1291" s="251">
        <f ca="1">IF(A40taxstdlife="n/a","n/a",IF(A40taxstdlife="",0,IF(P$3&gt;(A40stdlife+$E1291),((INDEX('PTRM input'!$G$385:$P$434,A40offset,$E1291)-INDEX('PTRM input'!$G$277:$P$326,A40offset,$E1291))*OFFSET($F$7,0,$E1291))-SUM($G1291:O1291),(((INDEX('PTRM input'!$G$385:$P$434,A40offset,$E1291)-INDEX('PTRM input'!$G$277:$P$326,A40offset,$E1291))*OFFSET($F$7,0,$E1291))-SUM($G1291:O1291))*(OFFSET('PTRM input'!$G$477,0,$E1291-1)/A40taxstdlife))))</f>
        <v>0</v>
      </c>
      <c r="Q1291" s="251">
        <f ca="1">IF(A40taxstdlife="n/a","n/a",IF(A40taxstdlife="",0,IF(Q$3&gt;(A40stdlife+$E1291),((INDEX('PTRM input'!$G$385:$P$434,A40offset,$E1291)-INDEX('PTRM input'!$G$277:$P$326,A40offset,$E1291))*OFFSET($F$7,0,$E1291))-SUM($G1291:P1291),(((INDEX('PTRM input'!$G$385:$P$434,A40offset,$E1291)-INDEX('PTRM input'!$G$277:$P$326,A40offset,$E1291))*OFFSET($F$7,0,$E1291))-SUM($G1291:P1291))*(OFFSET('PTRM input'!$G$477,0,$E1291-1)/A40taxstdlife))))</f>
        <v>0</v>
      </c>
      <c r="R1291" s="251">
        <f ca="1">IF(A40taxstdlife="n/a","n/a",IF(A40taxstdlife="",0,IF(R$3&gt;(A40stdlife+$E1291),((INDEX('PTRM input'!$G$385:$P$434,A40offset,$E1291)-INDEX('PTRM input'!$G$277:$P$326,A40offset,$E1291))*OFFSET($F$7,0,$E1291))-SUM($G1291:Q1291),(((INDEX('PTRM input'!$G$385:$P$434,A40offset,$E1291)-INDEX('PTRM input'!$G$277:$P$326,A40offset,$E1291))*OFFSET($F$7,0,$E1291))-SUM($G1291:Q1291))*(OFFSET('PTRM input'!$G$477,0,$E1291-1)/A40taxstdlife))))</f>
        <v>0</v>
      </c>
      <c r="S1291" s="251">
        <f ca="1">IF(A40taxstdlife="n/a","n/a",IF(A40taxstdlife="",0,IF(S$3&gt;(A40stdlife+$E1291),((INDEX('PTRM input'!$G$385:$P$434,A40offset,$E1291)-INDEX('PTRM input'!$G$277:$P$326,A40offset,$E1291))*OFFSET($F$7,0,$E1291))-SUM($G1291:R1291),(((INDEX('PTRM input'!$G$385:$P$434,A40offset,$E1291)-INDEX('PTRM input'!$G$277:$P$326,A40offset,$E1291))*OFFSET($F$7,0,$E1291))-SUM($G1291:R1291))*(OFFSET('PTRM input'!$G$477,0,$E1291-1)/A40taxstdlife))))</f>
        <v>0</v>
      </c>
      <c r="T1291" s="251">
        <f ca="1">IF(A40taxstdlife="n/a","n/a",IF(A40taxstdlife="",0,IF(T$3&gt;(A40stdlife+$E1291),((INDEX('PTRM input'!$G$385:$P$434,A40offset,$E1291)-INDEX('PTRM input'!$G$277:$P$326,A40offset,$E1291))*OFFSET($F$7,0,$E1291))-SUM($G1291:S1291),(((INDEX('PTRM input'!$G$385:$P$434,A40offset,$E1291)-INDEX('PTRM input'!$G$277:$P$326,A40offset,$E1291))*OFFSET($F$7,0,$E1291))-SUM($G1291:S1291))*(OFFSET('PTRM input'!$G$477,0,$E1291-1)/A40taxstdlife))))</f>
        <v>0</v>
      </c>
      <c r="U1291" s="251">
        <f ca="1">IF(A40taxstdlife="n/a","n/a",IF(A40taxstdlife="",0,IF(U$3&gt;(A40stdlife+$E1291),((INDEX('PTRM input'!$G$385:$P$434,A40offset,$E1291)-INDEX('PTRM input'!$G$277:$P$326,A40offset,$E1291))*OFFSET($F$7,0,$E1291))-SUM($G1291:T1291),(((INDEX('PTRM input'!$G$385:$P$434,A40offset,$E1291)-INDEX('PTRM input'!$G$277:$P$326,A40offset,$E1291))*OFFSET($F$7,0,$E1291))-SUM($G1291:T1291))*(OFFSET('PTRM input'!$G$477,0,$E1291-1)/A40taxstdlife))))</f>
        <v>0</v>
      </c>
      <c r="V1291" s="251">
        <f ca="1">IF(A40taxstdlife="n/a","n/a",IF(A40taxstdlife="",0,IF(V$3&gt;(A40stdlife+$E1291),((INDEX('PTRM input'!$G$385:$P$434,A40offset,$E1291)-INDEX('PTRM input'!$G$277:$P$326,A40offset,$E1291))*OFFSET($F$7,0,$E1291))-SUM($G1291:U1291),(((INDEX('PTRM input'!$G$385:$P$434,A40offset,$E1291)-INDEX('PTRM input'!$G$277:$P$326,A40offset,$E1291))*OFFSET($F$7,0,$E1291))-SUM($G1291:U1291))*(OFFSET('PTRM input'!$G$477,0,$E1291-1)/A40taxstdlife))))</f>
        <v>0</v>
      </c>
      <c r="W1291" s="251">
        <f ca="1">IF(A40taxstdlife="n/a","n/a",IF(A40taxstdlife="",0,IF(W$3&gt;(A40stdlife+$E1291),((INDEX('PTRM input'!$G$385:$P$434,A40offset,$E1291)-INDEX('PTRM input'!$G$277:$P$326,A40offset,$E1291))*OFFSET($F$7,0,$E1291))-SUM($G1291:V1291),(((INDEX('PTRM input'!$G$385:$P$434,A40offset,$E1291)-INDEX('PTRM input'!$G$277:$P$326,A40offset,$E1291))*OFFSET($F$7,0,$E1291))-SUM($G1291:V1291))*(OFFSET('PTRM input'!$G$477,0,$E1291-1)/A40taxstdlife))))</f>
        <v>0</v>
      </c>
      <c r="X1291" s="251">
        <f ca="1">IF(A40taxstdlife="n/a","n/a",IF(A40taxstdlife="",0,IF(X$3&gt;(A40stdlife+$E1291),((INDEX('PTRM input'!$G$385:$P$434,A40offset,$E1291)-INDEX('PTRM input'!$G$277:$P$326,A40offset,$E1291))*OFFSET($F$7,0,$E1291))-SUM($G1291:W1291),(((INDEX('PTRM input'!$G$385:$P$434,A40offset,$E1291)-INDEX('PTRM input'!$G$277:$P$326,A40offset,$E1291))*OFFSET($F$7,0,$E1291))-SUM($G1291:W1291))*(OFFSET('PTRM input'!$G$477,0,$E1291-1)/A40taxstdlife))))</f>
        <v>0</v>
      </c>
      <c r="Y1291" s="251">
        <f ca="1">IF(A40taxstdlife="n/a","n/a",IF(A40taxstdlife="",0,IF(Y$3&gt;(A40stdlife+$E1291),((INDEX('PTRM input'!$G$385:$P$434,A40offset,$E1291)-INDEX('PTRM input'!$G$277:$P$326,A40offset,$E1291))*OFFSET($F$7,0,$E1291))-SUM($G1291:X1291),(((INDEX('PTRM input'!$G$385:$P$434,A40offset,$E1291)-INDEX('PTRM input'!$G$277:$P$326,A40offset,$E1291))*OFFSET($F$7,0,$E1291))-SUM($G1291:X1291))*(OFFSET('PTRM input'!$G$477,0,$E1291-1)/A40taxstdlife))))</f>
        <v>0</v>
      </c>
      <c r="Z1291" s="251">
        <f ca="1">IF(A40taxstdlife="n/a","n/a",IF(A40taxstdlife="",0,IF(Z$3&gt;(A40stdlife+$E1291),((INDEX('PTRM input'!$G$385:$P$434,A40offset,$E1291)-INDEX('PTRM input'!$G$277:$P$326,A40offset,$E1291))*OFFSET($F$7,0,$E1291))-SUM($G1291:Y1291),(((INDEX('PTRM input'!$G$385:$P$434,A40offset,$E1291)-INDEX('PTRM input'!$G$277:$P$326,A40offset,$E1291))*OFFSET($F$7,0,$E1291))-SUM($G1291:Y1291))*(OFFSET('PTRM input'!$G$477,0,$E1291-1)/A40taxstdlife))))</f>
        <v>0</v>
      </c>
      <c r="AA1291" s="251">
        <f ca="1">IF(A40taxstdlife="n/a","n/a",IF(A40taxstdlife="",0,IF(AA$3&gt;(A40stdlife+$E1291),((INDEX('PTRM input'!$G$385:$P$434,A40offset,$E1291)-INDEX('PTRM input'!$G$277:$P$326,A40offset,$E1291))*OFFSET($F$7,0,$E1291))-SUM($G1291:Z1291),(((INDEX('PTRM input'!$G$385:$P$434,A40offset,$E1291)-INDEX('PTRM input'!$G$277:$P$326,A40offset,$E1291))*OFFSET($F$7,0,$E1291))-SUM($G1291:Z1291))*(OFFSET('PTRM input'!$G$477,0,$E1291-1)/A40taxstdlife))))</f>
        <v>0</v>
      </c>
      <c r="AB1291" s="251">
        <f ca="1">IF(A40taxstdlife="n/a","n/a",IF(A40taxstdlife="",0,IF(AB$3&gt;(A40stdlife+$E1291),((INDEX('PTRM input'!$G$385:$P$434,A40offset,$E1291)-INDEX('PTRM input'!$G$277:$P$326,A40offset,$E1291))*OFFSET($F$7,0,$E1291))-SUM($G1291:AA1291),(((INDEX('PTRM input'!$G$385:$P$434,A40offset,$E1291)-INDEX('PTRM input'!$G$277:$P$326,A40offset,$E1291))*OFFSET($F$7,0,$E1291))-SUM($G1291:AA1291))*(OFFSET('PTRM input'!$G$477,0,$E1291-1)/A40taxstdlife))))</f>
        <v>0</v>
      </c>
      <c r="AC1291" s="251">
        <f ca="1">IF(A40taxstdlife="n/a","n/a",IF(A40taxstdlife="",0,IF(AC$3&gt;(A40stdlife+$E1291),((INDEX('PTRM input'!$G$385:$P$434,A40offset,$E1291)-INDEX('PTRM input'!$G$277:$P$326,A40offset,$E1291))*OFFSET($F$7,0,$E1291))-SUM($G1291:AB1291),(((INDEX('PTRM input'!$G$385:$P$434,A40offset,$E1291)-INDEX('PTRM input'!$G$277:$P$326,A40offset,$E1291))*OFFSET($F$7,0,$E1291))-SUM($G1291:AB1291))*(OFFSET('PTRM input'!$G$477,0,$E1291-1)/A40taxstdlife))))</f>
        <v>0</v>
      </c>
      <c r="AD1291" s="251">
        <f ca="1">IF(A40taxstdlife="n/a","n/a",IF(A40taxstdlife="",0,IF(AD$3&gt;(A40stdlife+$E1291),((INDEX('PTRM input'!$G$385:$P$434,A40offset,$E1291)-INDEX('PTRM input'!$G$277:$P$326,A40offset,$E1291))*OFFSET($F$7,0,$E1291))-SUM($G1291:AC1291),(((INDEX('PTRM input'!$G$385:$P$434,A40offset,$E1291)-INDEX('PTRM input'!$G$277:$P$326,A40offset,$E1291))*OFFSET($F$7,0,$E1291))-SUM($G1291:AC1291))*(OFFSET('PTRM input'!$G$477,0,$E1291-1)/A40taxstdlife))))</f>
        <v>0</v>
      </c>
      <c r="AE1291" s="251">
        <f ca="1">IF(A40taxstdlife="n/a","n/a",IF(A40taxstdlife="",0,IF(AE$3&gt;(A40stdlife+$E1291),((INDEX('PTRM input'!$G$385:$P$434,A40offset,$E1291)-INDEX('PTRM input'!$G$277:$P$326,A40offset,$E1291))*OFFSET($F$7,0,$E1291))-SUM($G1291:AD1291),(((INDEX('PTRM input'!$G$385:$P$434,A40offset,$E1291)-INDEX('PTRM input'!$G$277:$P$326,A40offset,$E1291))*OFFSET($F$7,0,$E1291))-SUM($G1291:AD1291))*(OFFSET('PTRM input'!$G$477,0,$E1291-1)/A40taxstdlife))))</f>
        <v>0</v>
      </c>
      <c r="AF1291" s="251">
        <f ca="1">IF(A40taxstdlife="n/a","n/a",IF(A40taxstdlife="",0,IF(AF$3&gt;(A40stdlife+$E1291),((INDEX('PTRM input'!$G$385:$P$434,A40offset,$E1291)-INDEX('PTRM input'!$G$277:$P$326,A40offset,$E1291))*OFFSET($F$7,0,$E1291))-SUM($G1291:AE1291),(((INDEX('PTRM input'!$G$385:$P$434,A40offset,$E1291)-INDEX('PTRM input'!$G$277:$P$326,A40offset,$E1291))*OFFSET($F$7,0,$E1291))-SUM($G1291:AE1291))*(OFFSET('PTRM input'!$G$477,0,$E1291-1)/A40taxstdlife))))</f>
        <v>0</v>
      </c>
      <c r="AG1291" s="251">
        <f ca="1">IF(A40taxstdlife="n/a","n/a",IF(A40taxstdlife="",0,IF(AG$3&gt;(A40stdlife+$E1291),((INDEX('PTRM input'!$G$385:$P$434,A40offset,$E1291)-INDEX('PTRM input'!$G$277:$P$326,A40offset,$E1291))*OFFSET($F$7,0,$E1291))-SUM($G1291:AF1291),(((INDEX('PTRM input'!$G$385:$P$434,A40offset,$E1291)-INDEX('PTRM input'!$G$277:$P$326,A40offset,$E1291))*OFFSET($F$7,0,$E1291))-SUM($G1291:AF1291))*(OFFSET('PTRM input'!$G$477,0,$E1291-1)/A40taxstdlife))))</f>
        <v>0</v>
      </c>
      <c r="AH1291" s="251">
        <f ca="1">IF(A40taxstdlife="n/a","n/a",IF(A40taxstdlife="",0,IF(AH$3&gt;(A40stdlife+$E1291),((INDEX('PTRM input'!$G$385:$P$434,A40offset,$E1291)-INDEX('PTRM input'!$G$277:$P$326,A40offset,$E1291))*OFFSET($F$7,0,$E1291))-SUM($G1291:AG1291),(((INDEX('PTRM input'!$G$385:$P$434,A40offset,$E1291)-INDEX('PTRM input'!$G$277:$P$326,A40offset,$E1291))*OFFSET($F$7,0,$E1291))-SUM($G1291:AG1291))*(OFFSET('PTRM input'!$G$477,0,$E1291-1)/A40taxstdlife))))</f>
        <v>0</v>
      </c>
      <c r="AI1291" s="251">
        <f ca="1">IF(A40taxstdlife="n/a","n/a",IF(A40taxstdlife="",0,IF(AI$3&gt;(A40stdlife+$E1291),((INDEX('PTRM input'!$G$385:$P$434,A40offset,$E1291)-INDEX('PTRM input'!$G$277:$P$326,A40offset,$E1291))*OFFSET($F$7,0,$E1291))-SUM($G1291:AH1291),(((INDEX('PTRM input'!$G$385:$P$434,A40offset,$E1291)-INDEX('PTRM input'!$G$277:$P$326,A40offset,$E1291))*OFFSET($F$7,0,$E1291))-SUM($G1291:AH1291))*(OFFSET('PTRM input'!$G$477,0,$E1291-1)/A40taxstdlife))))</f>
        <v>0</v>
      </c>
      <c r="AJ1291" s="251">
        <f ca="1">IF(A40taxstdlife="n/a","n/a",IF(A40taxstdlife="",0,IF(AJ$3&gt;(A40stdlife+$E1291),((INDEX('PTRM input'!$G$385:$P$434,A40offset,$E1291)-INDEX('PTRM input'!$G$277:$P$326,A40offset,$E1291))*OFFSET($F$7,0,$E1291))-SUM($G1291:AI1291),(((INDEX('PTRM input'!$G$385:$P$434,A40offset,$E1291)-INDEX('PTRM input'!$G$277:$P$326,A40offset,$E1291))*OFFSET($F$7,0,$E1291))-SUM($G1291:AI1291))*(OFFSET('PTRM input'!$G$477,0,$E1291-1)/A40taxstdlife))))</f>
        <v>0</v>
      </c>
      <c r="AK1291" s="251">
        <f ca="1">IF(A40taxstdlife="n/a","n/a",IF(A40taxstdlife="",0,IF(AK$3&gt;(A40stdlife+$E1291),((INDEX('PTRM input'!$G$385:$P$434,A40offset,$E1291)-INDEX('PTRM input'!$G$277:$P$326,A40offset,$E1291))*OFFSET($F$7,0,$E1291))-SUM($G1291:AJ1291),(((INDEX('PTRM input'!$G$385:$P$434,A40offset,$E1291)-INDEX('PTRM input'!$G$277:$P$326,A40offset,$E1291))*OFFSET($F$7,0,$E1291))-SUM($G1291:AJ1291))*(OFFSET('PTRM input'!$G$477,0,$E1291-1)/A40taxstdlife))))</f>
        <v>0</v>
      </c>
      <c r="AL1291" s="251">
        <f ca="1">IF(A40taxstdlife="n/a","n/a",IF(A40taxstdlife="",0,IF(AL$3&gt;(A40stdlife+$E1291),((INDEX('PTRM input'!$G$385:$P$434,A40offset,$E1291)-INDEX('PTRM input'!$G$277:$P$326,A40offset,$E1291))*OFFSET($F$7,0,$E1291))-SUM($G1291:AK1291),(((INDEX('PTRM input'!$G$385:$P$434,A40offset,$E1291)-INDEX('PTRM input'!$G$277:$P$326,A40offset,$E1291))*OFFSET($F$7,0,$E1291))-SUM($G1291:AK1291))*(OFFSET('PTRM input'!$G$477,0,$E1291-1)/A40taxstdlife))))</f>
        <v>0</v>
      </c>
      <c r="AM1291" s="251">
        <f ca="1">IF(A40taxstdlife="n/a","n/a",IF(A40taxstdlife="",0,IF(AM$3&gt;(A40stdlife+$E1291),((INDEX('PTRM input'!$G$385:$P$434,A40offset,$E1291)-INDEX('PTRM input'!$G$277:$P$326,A40offset,$E1291))*OFFSET($F$7,0,$E1291))-SUM($G1291:AL1291),(((INDEX('PTRM input'!$G$385:$P$434,A40offset,$E1291)-INDEX('PTRM input'!$G$277:$P$326,A40offset,$E1291))*OFFSET($F$7,0,$E1291))-SUM($G1291:AL1291))*(OFFSET('PTRM input'!$G$477,0,$E1291-1)/A40taxstdlife))))</f>
        <v>0</v>
      </c>
      <c r="AN1291" s="251">
        <f ca="1">IF(A40taxstdlife="n/a","n/a",IF(A40taxstdlife="",0,IF(AN$3&gt;(A40stdlife+$E1291),((INDEX('PTRM input'!$G$385:$P$434,A40offset,$E1291)-INDEX('PTRM input'!$G$277:$P$326,A40offset,$E1291))*OFFSET($F$7,0,$E1291))-SUM($G1291:AM1291),(((INDEX('PTRM input'!$G$385:$P$434,A40offset,$E1291)-INDEX('PTRM input'!$G$277:$P$326,A40offset,$E1291))*OFFSET($F$7,0,$E1291))-SUM($G1291:AM1291))*(OFFSET('PTRM input'!$G$477,0,$E1291-1)/A40taxstdlife))))</f>
        <v>0</v>
      </c>
      <c r="AO1291" s="251">
        <f ca="1">IF(A40taxstdlife="n/a","n/a",IF(A40taxstdlife="",0,IF(AO$3&gt;(A40stdlife+$E1291),((INDEX('PTRM input'!$G$385:$P$434,A40offset,$E1291)-INDEX('PTRM input'!$G$277:$P$326,A40offset,$E1291))*OFFSET($F$7,0,$E1291))-SUM($G1291:AN1291),(((INDEX('PTRM input'!$G$385:$P$434,A40offset,$E1291)-INDEX('PTRM input'!$G$277:$P$326,A40offset,$E1291))*OFFSET($F$7,0,$E1291))-SUM($G1291:AN1291))*(OFFSET('PTRM input'!$G$477,0,$E1291-1)/A40taxstdlife))))</f>
        <v>0</v>
      </c>
      <c r="AP1291" s="251">
        <f ca="1">IF(A40taxstdlife="n/a","n/a",IF(A40taxstdlife="",0,IF(AP$3&gt;(A40stdlife+$E1291),((INDEX('PTRM input'!$G$385:$P$434,A40offset,$E1291)-INDEX('PTRM input'!$G$277:$P$326,A40offset,$E1291))*OFFSET($F$7,0,$E1291))-SUM($G1291:AO1291),(((INDEX('PTRM input'!$G$385:$P$434,A40offset,$E1291)-INDEX('PTRM input'!$G$277:$P$326,A40offset,$E1291))*OFFSET($F$7,0,$E1291))-SUM($G1291:AO1291))*(OFFSET('PTRM input'!$G$477,0,$E1291-1)/A40taxstdlife))))</f>
        <v>0</v>
      </c>
      <c r="AQ1291" s="251">
        <f ca="1">IF(A40taxstdlife="n/a","n/a",IF(A40taxstdlife="",0,IF(AQ$3&gt;(A40stdlife+$E1291),((INDEX('PTRM input'!$G$385:$P$434,A40offset,$E1291)-INDEX('PTRM input'!$G$277:$P$326,A40offset,$E1291))*OFFSET($F$7,0,$E1291))-SUM($G1291:AP1291),(((INDEX('PTRM input'!$G$385:$P$434,A40offset,$E1291)-INDEX('PTRM input'!$G$277:$P$326,A40offset,$E1291))*OFFSET($F$7,0,$E1291))-SUM($G1291:AP1291))*(OFFSET('PTRM input'!$G$477,0,$E1291-1)/A40taxstdlife))))</f>
        <v>0</v>
      </c>
      <c r="AR1291" s="251">
        <f ca="1">IF(A40taxstdlife="n/a","n/a",IF(A40taxstdlife="",0,IF(AR$3&gt;(A40stdlife+$E1291),((INDEX('PTRM input'!$G$385:$P$434,A40offset,$E1291)-INDEX('PTRM input'!$G$277:$P$326,A40offset,$E1291))*OFFSET($F$7,0,$E1291))-SUM($G1291:AQ1291),(((INDEX('PTRM input'!$G$385:$P$434,A40offset,$E1291)-INDEX('PTRM input'!$G$277:$P$326,A40offset,$E1291))*OFFSET($F$7,0,$E1291))-SUM($G1291:AQ1291))*(OFFSET('PTRM input'!$G$477,0,$E1291-1)/A40taxstdlife))))</f>
        <v>0</v>
      </c>
      <c r="AS1291" s="251">
        <f ca="1">IF(A40taxstdlife="n/a","n/a",IF(A40taxstdlife="",0,IF(AS$3&gt;(A40stdlife+$E1291),((INDEX('PTRM input'!$G$385:$P$434,A40offset,$E1291)-INDEX('PTRM input'!$G$277:$P$326,A40offset,$E1291))*OFFSET($F$7,0,$E1291))-SUM($G1291:AR1291),(((INDEX('PTRM input'!$G$385:$P$434,A40offset,$E1291)-INDEX('PTRM input'!$G$277:$P$326,A40offset,$E1291))*OFFSET($F$7,0,$E1291))-SUM($G1291:AR1291))*(OFFSET('PTRM input'!$G$477,0,$E1291-1)/A40taxstdlife))))</f>
        <v>0</v>
      </c>
      <c r="AT1291" s="251">
        <f ca="1">IF(A40taxstdlife="n/a","n/a",IF(A40taxstdlife="",0,IF(AT$3&gt;(A40stdlife+$E1291),((INDEX('PTRM input'!$G$385:$P$434,A40offset,$E1291)-INDEX('PTRM input'!$G$277:$P$326,A40offset,$E1291))*OFFSET($F$7,0,$E1291))-SUM($G1291:AS1291),(((INDEX('PTRM input'!$G$385:$P$434,A40offset,$E1291)-INDEX('PTRM input'!$G$277:$P$326,A40offset,$E1291))*OFFSET($F$7,0,$E1291))-SUM($G1291:AS1291))*(OFFSET('PTRM input'!$G$477,0,$E1291-1)/A40taxstdlife))))</f>
        <v>0</v>
      </c>
      <c r="AU1291" s="251">
        <f ca="1">IF(A40taxstdlife="n/a","n/a",IF(A40taxstdlife="",0,IF(AU$3&gt;(A40stdlife+$E1291),((INDEX('PTRM input'!$G$385:$P$434,A40offset,$E1291)-INDEX('PTRM input'!$G$277:$P$326,A40offset,$E1291))*OFFSET($F$7,0,$E1291))-SUM($G1291:AT1291),(((INDEX('PTRM input'!$G$385:$P$434,A40offset,$E1291)-INDEX('PTRM input'!$G$277:$P$326,A40offset,$E1291))*OFFSET($F$7,0,$E1291))-SUM($G1291:AT1291))*(OFFSET('PTRM input'!$G$477,0,$E1291-1)/A40taxstdlife))))</f>
        <v>0</v>
      </c>
      <c r="AV1291" s="251">
        <f ca="1">IF(A40taxstdlife="n/a","n/a",IF(A40taxstdlife="",0,IF(AV$3&gt;(A40stdlife+$E1291),((INDEX('PTRM input'!$G$385:$P$434,A40offset,$E1291)-INDEX('PTRM input'!$G$277:$P$326,A40offset,$E1291))*OFFSET($F$7,0,$E1291))-SUM($G1291:AU1291),(((INDEX('PTRM input'!$G$385:$P$434,A40offset,$E1291)-INDEX('PTRM input'!$G$277:$P$326,A40offset,$E1291))*OFFSET($F$7,0,$E1291))-SUM($G1291:AU1291))*(OFFSET('PTRM input'!$G$477,0,$E1291-1)/A40taxstdlife))))</f>
        <v>0</v>
      </c>
      <c r="AW1291" s="251">
        <f ca="1">IF(A40taxstdlife="n/a","n/a",IF(A40taxstdlife="",0,IF(AW$3&gt;(A40stdlife+$E1291),((INDEX('PTRM input'!$G$385:$P$434,A40offset,$E1291)-INDEX('PTRM input'!$G$277:$P$326,A40offset,$E1291))*OFFSET($F$7,0,$E1291))-SUM($G1291:AV1291),(((INDEX('PTRM input'!$G$385:$P$434,A40offset,$E1291)-INDEX('PTRM input'!$G$277:$P$326,A40offset,$E1291))*OFFSET($F$7,0,$E1291))-SUM($G1291:AV1291))*(OFFSET('PTRM input'!$G$477,0,$E1291-1)/A40taxstdlife))))</f>
        <v>0</v>
      </c>
      <c r="AX1291" s="251">
        <f ca="1">IF(A40taxstdlife="n/a","n/a",IF(A40taxstdlife="",0,IF(AX$3&gt;(A40stdlife+$E1291),((INDEX('PTRM input'!$G$385:$P$434,A40offset,$E1291)-INDEX('PTRM input'!$G$277:$P$326,A40offset,$E1291))*OFFSET($F$7,0,$E1291))-SUM($G1291:AW1291),(((INDEX('PTRM input'!$G$385:$P$434,A40offset,$E1291)-INDEX('PTRM input'!$G$277:$P$326,A40offset,$E1291))*OFFSET($F$7,0,$E1291))-SUM($G1291:AW1291))*(OFFSET('PTRM input'!$G$477,0,$E1291-1)/A40taxstdlife))))</f>
        <v>0</v>
      </c>
      <c r="AY1291" s="251">
        <f ca="1">IF(A40taxstdlife="n/a","n/a",IF(A40taxstdlife="",0,IF(AY$3&gt;(A40stdlife+$E1291),((INDEX('PTRM input'!$G$385:$P$434,A40offset,$E1291)-INDEX('PTRM input'!$G$277:$P$326,A40offset,$E1291))*OFFSET($F$7,0,$E1291))-SUM($G1291:AX1291),(((INDEX('PTRM input'!$G$385:$P$434,A40offset,$E1291)-INDEX('PTRM input'!$G$277:$P$326,A40offset,$E1291))*OFFSET($F$7,0,$E1291))-SUM($G1291:AX1291))*(OFFSET('PTRM input'!$G$477,0,$E1291-1)/A40taxstdlife))))</f>
        <v>0</v>
      </c>
      <c r="AZ1291" s="251">
        <f ca="1">IF(A40taxstdlife="n/a","n/a",IF(A40taxstdlife="",0,IF(AZ$3&gt;(A40stdlife+$E1291),((INDEX('PTRM input'!$G$385:$P$434,A40offset,$E1291)-INDEX('PTRM input'!$G$277:$P$326,A40offset,$E1291))*OFFSET($F$7,0,$E1291))-SUM($G1291:AY1291),(((INDEX('PTRM input'!$G$385:$P$434,A40offset,$E1291)-INDEX('PTRM input'!$G$277:$P$326,A40offset,$E1291))*OFFSET($F$7,0,$E1291))-SUM($G1291:AY1291))*(OFFSET('PTRM input'!$G$477,0,$E1291-1)/A40taxstdlife))))</f>
        <v>0</v>
      </c>
      <c r="BA1291" s="251">
        <f ca="1">IF(A40taxstdlife="n/a","n/a",IF(A40taxstdlife="",0,IF(BA$3&gt;(A40stdlife+$E1291),((INDEX('PTRM input'!$G$385:$P$434,A40offset,$E1291)-INDEX('PTRM input'!$G$277:$P$326,A40offset,$E1291))*OFFSET($F$7,0,$E1291))-SUM($G1291:AZ1291),(((INDEX('PTRM input'!$G$385:$P$434,A40offset,$E1291)-INDEX('PTRM input'!$G$277:$P$326,A40offset,$E1291))*OFFSET($F$7,0,$E1291))-SUM($G1291:AZ1291))*(OFFSET('PTRM input'!$G$477,0,$E1291-1)/A40taxstdlife))))</f>
        <v>0</v>
      </c>
      <c r="BB1291" s="251">
        <f ca="1">IF(A40taxstdlife="n/a","n/a",IF(A40taxstdlife="",0,IF(BB$3&gt;(A40stdlife+$E1291),((INDEX('PTRM input'!$G$385:$P$434,A40offset,$E1291)-INDEX('PTRM input'!$G$277:$P$326,A40offset,$E1291))*OFFSET($F$7,0,$E1291))-SUM($G1291:BA1291),(((INDEX('PTRM input'!$G$385:$P$434,A40offset,$E1291)-INDEX('PTRM input'!$G$277:$P$326,A40offset,$E1291))*OFFSET($F$7,0,$E1291))-SUM($G1291:BA1291))*(OFFSET('PTRM input'!$G$477,0,$E1291-1)/A40taxstdlife))))</f>
        <v>0</v>
      </c>
      <c r="BC1291" s="251">
        <f ca="1">IF(A40taxstdlife="n/a","n/a",IF(A40taxstdlife="",0,IF(BC$3&gt;(A40stdlife+$E1291),((INDEX('PTRM input'!$G$385:$P$434,A40offset,$E1291)-INDEX('PTRM input'!$G$277:$P$326,A40offset,$E1291))*OFFSET($F$7,0,$E1291))-SUM($G1291:BB1291),(((INDEX('PTRM input'!$G$385:$P$434,A40offset,$E1291)-INDEX('PTRM input'!$G$277:$P$326,A40offset,$E1291))*OFFSET($F$7,0,$E1291))-SUM($G1291:BB1291))*(OFFSET('PTRM input'!$G$477,0,$E1291-1)/A40taxstdlife))))</f>
        <v>0</v>
      </c>
      <c r="BD1291" s="251">
        <f ca="1">IF(A40taxstdlife="n/a","n/a",IF(A40taxstdlife="",0,IF(BD$3&gt;(A40stdlife+$E1291),((INDEX('PTRM input'!$G$385:$P$434,A40offset,$E1291)-INDEX('PTRM input'!$G$277:$P$326,A40offset,$E1291))*OFFSET($F$7,0,$E1291))-SUM($G1291:BC1291),(((INDEX('PTRM input'!$G$385:$P$434,A40offset,$E1291)-INDEX('PTRM input'!$G$277:$P$326,A40offset,$E1291))*OFFSET($F$7,0,$E1291))-SUM($G1291:BC1291))*(OFFSET('PTRM input'!$G$477,0,$E1291-1)/A40taxstdlife))))</f>
        <v>0</v>
      </c>
      <c r="BE1291" s="251">
        <f ca="1">IF(A40taxstdlife="n/a","n/a",IF(A40taxstdlife="",0,IF(BE$3&gt;(A40stdlife+$E1291),((INDEX('PTRM input'!$G$385:$P$434,A40offset,$E1291)-INDEX('PTRM input'!$G$277:$P$326,A40offset,$E1291))*OFFSET($F$7,0,$E1291))-SUM($G1291:BD1291),(((INDEX('PTRM input'!$G$385:$P$434,A40offset,$E1291)-INDEX('PTRM input'!$G$277:$P$326,A40offset,$E1291))*OFFSET($F$7,0,$E1291))-SUM($G1291:BD1291))*(OFFSET('PTRM input'!$G$477,0,$E1291-1)/A40taxstdlife))))</f>
        <v>0</v>
      </c>
      <c r="BF1291" s="251">
        <f ca="1">IF(A40taxstdlife="n/a","n/a",IF(A40taxstdlife="",0,IF(BF$3&gt;(A40stdlife+$E1291),((INDEX('PTRM input'!$G$385:$P$434,A40offset,$E1291)-INDEX('PTRM input'!$G$277:$P$326,A40offset,$E1291))*OFFSET($F$7,0,$E1291))-SUM($G1291:BE1291),(((INDEX('PTRM input'!$G$385:$P$434,A40offset,$E1291)-INDEX('PTRM input'!$G$277:$P$326,A40offset,$E1291))*OFFSET($F$7,0,$E1291))-SUM($G1291:BE1291))*(OFFSET('PTRM input'!$G$477,0,$E1291-1)/A40taxstdlife))))</f>
        <v>0</v>
      </c>
      <c r="BG1291" s="251">
        <f ca="1">IF(A40taxstdlife="n/a","n/a",IF(A40taxstdlife="",0,IF(BG$3&gt;(A40stdlife+$E1291),((INDEX('PTRM input'!$G$385:$P$434,A40offset,$E1291)-INDEX('PTRM input'!$G$277:$P$326,A40offset,$E1291))*OFFSET($F$7,0,$E1291))-SUM($G1291:BF1291),(((INDEX('PTRM input'!$G$385:$P$434,A40offset,$E1291)-INDEX('PTRM input'!$G$277:$P$326,A40offset,$E1291))*OFFSET($F$7,0,$E1291))-SUM($G1291:BF1291))*(OFFSET('PTRM input'!$G$477,0,$E1291-1)/A40taxstdlife))))</f>
        <v>0</v>
      </c>
      <c r="BH1291" s="251">
        <f ca="1">IF(A40taxstdlife="n/a","n/a",IF(A40taxstdlife="",0,IF(BH$3&gt;(A40stdlife+$E1291),((INDEX('PTRM input'!$G$385:$P$434,A40offset,$E1291)-INDEX('PTRM input'!$G$277:$P$326,A40offset,$E1291))*OFFSET($F$7,0,$E1291))-SUM($G1291:BG1291),(((INDEX('PTRM input'!$G$385:$P$434,A40offset,$E1291)-INDEX('PTRM input'!$G$277:$P$326,A40offset,$E1291))*OFFSET($F$7,0,$E1291))-SUM($G1291:BG1291))*(OFFSET('PTRM input'!$G$477,0,$E1291-1)/A40taxstdlife))))</f>
        <v>0</v>
      </c>
      <c r="BI1291" s="251">
        <f ca="1">IF(A40taxstdlife="n/a","n/a",IF(A40taxstdlife="",0,IF(BI$3&gt;(A40stdlife+$E1291),((INDEX('PTRM input'!$G$385:$P$434,A40offset,$E1291)-INDEX('PTRM input'!$G$277:$P$326,A40offset,$E1291))*OFFSET($F$7,0,$E1291))-SUM($G1291:BH1291),(((INDEX('PTRM input'!$G$385:$P$434,A40offset,$E1291)-INDEX('PTRM input'!$G$277:$P$326,A40offset,$E1291))*OFFSET($F$7,0,$E1291))-SUM($G1291:BH1291))*(OFFSET('PTRM input'!$G$477,0,$E1291-1)/A40taxstdlife))))</f>
        <v>0</v>
      </c>
      <c r="BJ1291" s="163"/>
      <c r="BK1291" s="116"/>
      <c r="BL1291" s="116"/>
      <c r="BM1291" s="116"/>
    </row>
    <row r="1292" spans="1:65" ht="12.75" hidden="1" customHeight="1" outlineLevel="2">
      <c r="A1292" s="366"/>
      <c r="B1292" s="19"/>
      <c r="C1292" s="18"/>
      <c r="D1292" s="760"/>
      <c r="E1292" s="86">
        <v>4</v>
      </c>
      <c r="F1292" s="356"/>
      <c r="G1292" s="434"/>
      <c r="H1292" s="435"/>
      <c r="I1292" s="435"/>
      <c r="J1292" s="619"/>
      <c r="K1292" s="251">
        <f ca="1">IF(A40taxstdlife="n/a","n/a",IF(A40taxstdlife="",0,IF(K$3&gt;(A40stdlife+$E1292),((INDEX('PTRM input'!$G$385:$P$434,A40offset,$E1292)-INDEX('PTRM input'!$G$277:$P$326,A40offset,$E1292))*OFFSET($F$7,0,$E1292))-SUM($G1292:J1292),(((INDEX('PTRM input'!$G$385:$P$434,A40offset,$E1292)-INDEX('PTRM input'!$G$277:$P$326,A40offset,$E1292))*OFFSET($F$7,0,$E1292))-SUM($G1292:J1292))*(OFFSET('PTRM input'!$G$477,0,$E1292-1)/A40taxstdlife))))</f>
        <v>0</v>
      </c>
      <c r="L1292" s="251">
        <f ca="1">IF(A40taxstdlife="n/a","n/a",IF(A40taxstdlife="",0,IF(L$3&gt;(A40stdlife+$E1292),((INDEX('PTRM input'!$G$385:$P$434,A40offset,$E1292)-INDEX('PTRM input'!$G$277:$P$326,A40offset,$E1292))*OFFSET($F$7,0,$E1292))-SUM($G1292:K1292),(((INDEX('PTRM input'!$G$385:$P$434,A40offset,$E1292)-INDEX('PTRM input'!$G$277:$P$326,A40offset,$E1292))*OFFSET($F$7,0,$E1292))-SUM($G1292:K1292))*(OFFSET('PTRM input'!$G$477,0,$E1292-1)/A40taxstdlife))))</f>
        <v>0</v>
      </c>
      <c r="M1292" s="251">
        <f ca="1">IF(A40taxstdlife="n/a","n/a",IF(A40taxstdlife="",0,IF(M$3&gt;(A40stdlife+$E1292),((INDEX('PTRM input'!$G$385:$P$434,A40offset,$E1292)-INDEX('PTRM input'!$G$277:$P$326,A40offset,$E1292))*OFFSET($F$7,0,$E1292))-SUM($G1292:L1292),(((INDEX('PTRM input'!$G$385:$P$434,A40offset,$E1292)-INDEX('PTRM input'!$G$277:$P$326,A40offset,$E1292))*OFFSET($F$7,0,$E1292))-SUM($G1292:L1292))*(OFFSET('PTRM input'!$G$477,0,$E1292-1)/A40taxstdlife))))</f>
        <v>0</v>
      </c>
      <c r="N1292" s="251">
        <f ca="1">IF(A40taxstdlife="n/a","n/a",IF(A40taxstdlife="",0,IF(N$3&gt;(A40stdlife+$E1292),((INDEX('PTRM input'!$G$385:$P$434,A40offset,$E1292)-INDEX('PTRM input'!$G$277:$P$326,A40offset,$E1292))*OFFSET($F$7,0,$E1292))-SUM($G1292:M1292),(((INDEX('PTRM input'!$G$385:$P$434,A40offset,$E1292)-INDEX('PTRM input'!$G$277:$P$326,A40offset,$E1292))*OFFSET($F$7,0,$E1292))-SUM($G1292:M1292))*(OFFSET('PTRM input'!$G$477,0,$E1292-1)/A40taxstdlife))))</f>
        <v>0</v>
      </c>
      <c r="O1292" s="251">
        <f ca="1">IF(A40taxstdlife="n/a","n/a",IF(A40taxstdlife="",0,IF(O$3&gt;(A40stdlife+$E1292),((INDEX('PTRM input'!$G$385:$P$434,A40offset,$E1292)-INDEX('PTRM input'!$G$277:$P$326,A40offset,$E1292))*OFFSET($F$7,0,$E1292))-SUM($G1292:N1292),(((INDEX('PTRM input'!$G$385:$P$434,A40offset,$E1292)-INDEX('PTRM input'!$G$277:$P$326,A40offset,$E1292))*OFFSET($F$7,0,$E1292))-SUM($G1292:N1292))*(OFFSET('PTRM input'!$G$477,0,$E1292-1)/A40taxstdlife))))</f>
        <v>0</v>
      </c>
      <c r="P1292" s="251">
        <f ca="1">IF(A40taxstdlife="n/a","n/a",IF(A40taxstdlife="",0,IF(P$3&gt;(A40stdlife+$E1292),((INDEX('PTRM input'!$G$385:$P$434,A40offset,$E1292)-INDEX('PTRM input'!$G$277:$P$326,A40offset,$E1292))*OFFSET($F$7,0,$E1292))-SUM($G1292:O1292),(((INDEX('PTRM input'!$G$385:$P$434,A40offset,$E1292)-INDEX('PTRM input'!$G$277:$P$326,A40offset,$E1292))*OFFSET($F$7,0,$E1292))-SUM($G1292:O1292))*(OFFSET('PTRM input'!$G$477,0,$E1292-1)/A40taxstdlife))))</f>
        <v>0</v>
      </c>
      <c r="Q1292" s="251">
        <f ca="1">IF(A40taxstdlife="n/a","n/a",IF(A40taxstdlife="",0,IF(Q$3&gt;(A40stdlife+$E1292),((INDEX('PTRM input'!$G$385:$P$434,A40offset,$E1292)-INDEX('PTRM input'!$G$277:$P$326,A40offset,$E1292))*OFFSET($F$7,0,$E1292))-SUM($G1292:P1292),(((INDEX('PTRM input'!$G$385:$P$434,A40offset,$E1292)-INDEX('PTRM input'!$G$277:$P$326,A40offset,$E1292))*OFFSET($F$7,0,$E1292))-SUM($G1292:P1292))*(OFFSET('PTRM input'!$G$477,0,$E1292-1)/A40taxstdlife))))</f>
        <v>0</v>
      </c>
      <c r="R1292" s="251">
        <f ca="1">IF(A40taxstdlife="n/a","n/a",IF(A40taxstdlife="",0,IF(R$3&gt;(A40stdlife+$E1292),((INDEX('PTRM input'!$G$385:$P$434,A40offset,$E1292)-INDEX('PTRM input'!$G$277:$P$326,A40offset,$E1292))*OFFSET($F$7,0,$E1292))-SUM($G1292:Q1292),(((INDEX('PTRM input'!$G$385:$P$434,A40offset,$E1292)-INDEX('PTRM input'!$G$277:$P$326,A40offset,$E1292))*OFFSET($F$7,0,$E1292))-SUM($G1292:Q1292))*(OFFSET('PTRM input'!$G$477,0,$E1292-1)/A40taxstdlife))))</f>
        <v>0</v>
      </c>
      <c r="S1292" s="251">
        <f ca="1">IF(A40taxstdlife="n/a","n/a",IF(A40taxstdlife="",0,IF(S$3&gt;(A40stdlife+$E1292),((INDEX('PTRM input'!$G$385:$P$434,A40offset,$E1292)-INDEX('PTRM input'!$G$277:$P$326,A40offset,$E1292))*OFFSET($F$7,0,$E1292))-SUM($G1292:R1292),(((INDEX('PTRM input'!$G$385:$P$434,A40offset,$E1292)-INDEX('PTRM input'!$G$277:$P$326,A40offset,$E1292))*OFFSET($F$7,0,$E1292))-SUM($G1292:R1292))*(OFFSET('PTRM input'!$G$477,0,$E1292-1)/A40taxstdlife))))</f>
        <v>0</v>
      </c>
      <c r="T1292" s="251">
        <f ca="1">IF(A40taxstdlife="n/a","n/a",IF(A40taxstdlife="",0,IF(T$3&gt;(A40stdlife+$E1292),((INDEX('PTRM input'!$G$385:$P$434,A40offset,$E1292)-INDEX('PTRM input'!$G$277:$P$326,A40offset,$E1292))*OFFSET($F$7,0,$E1292))-SUM($G1292:S1292),(((INDEX('PTRM input'!$G$385:$P$434,A40offset,$E1292)-INDEX('PTRM input'!$G$277:$P$326,A40offset,$E1292))*OFFSET($F$7,0,$E1292))-SUM($G1292:S1292))*(OFFSET('PTRM input'!$G$477,0,$E1292-1)/A40taxstdlife))))</f>
        <v>0</v>
      </c>
      <c r="U1292" s="251">
        <f ca="1">IF(A40taxstdlife="n/a","n/a",IF(A40taxstdlife="",0,IF(U$3&gt;(A40stdlife+$E1292),((INDEX('PTRM input'!$G$385:$P$434,A40offset,$E1292)-INDEX('PTRM input'!$G$277:$P$326,A40offset,$E1292))*OFFSET($F$7,0,$E1292))-SUM($G1292:T1292),(((INDEX('PTRM input'!$G$385:$P$434,A40offset,$E1292)-INDEX('PTRM input'!$G$277:$P$326,A40offset,$E1292))*OFFSET($F$7,0,$E1292))-SUM($G1292:T1292))*(OFFSET('PTRM input'!$G$477,0,$E1292-1)/A40taxstdlife))))</f>
        <v>0</v>
      </c>
      <c r="V1292" s="251">
        <f ca="1">IF(A40taxstdlife="n/a","n/a",IF(A40taxstdlife="",0,IF(V$3&gt;(A40stdlife+$E1292),((INDEX('PTRM input'!$G$385:$P$434,A40offset,$E1292)-INDEX('PTRM input'!$G$277:$P$326,A40offset,$E1292))*OFFSET($F$7,0,$E1292))-SUM($G1292:U1292),(((INDEX('PTRM input'!$G$385:$P$434,A40offset,$E1292)-INDEX('PTRM input'!$G$277:$P$326,A40offset,$E1292))*OFFSET($F$7,0,$E1292))-SUM($G1292:U1292))*(OFFSET('PTRM input'!$G$477,0,$E1292-1)/A40taxstdlife))))</f>
        <v>0</v>
      </c>
      <c r="W1292" s="251">
        <f ca="1">IF(A40taxstdlife="n/a","n/a",IF(A40taxstdlife="",0,IF(W$3&gt;(A40stdlife+$E1292),((INDEX('PTRM input'!$G$385:$P$434,A40offset,$E1292)-INDEX('PTRM input'!$G$277:$P$326,A40offset,$E1292))*OFFSET($F$7,0,$E1292))-SUM($G1292:V1292),(((INDEX('PTRM input'!$G$385:$P$434,A40offset,$E1292)-INDEX('PTRM input'!$G$277:$P$326,A40offset,$E1292))*OFFSET($F$7,0,$E1292))-SUM($G1292:V1292))*(OFFSET('PTRM input'!$G$477,0,$E1292-1)/A40taxstdlife))))</f>
        <v>0</v>
      </c>
      <c r="X1292" s="251">
        <f ca="1">IF(A40taxstdlife="n/a","n/a",IF(A40taxstdlife="",0,IF(X$3&gt;(A40stdlife+$E1292),((INDEX('PTRM input'!$G$385:$P$434,A40offset,$E1292)-INDEX('PTRM input'!$G$277:$P$326,A40offset,$E1292))*OFFSET($F$7,0,$E1292))-SUM($G1292:W1292),(((INDEX('PTRM input'!$G$385:$P$434,A40offset,$E1292)-INDEX('PTRM input'!$G$277:$P$326,A40offset,$E1292))*OFFSET($F$7,0,$E1292))-SUM($G1292:W1292))*(OFFSET('PTRM input'!$G$477,0,$E1292-1)/A40taxstdlife))))</f>
        <v>0</v>
      </c>
      <c r="Y1292" s="251">
        <f ca="1">IF(A40taxstdlife="n/a","n/a",IF(A40taxstdlife="",0,IF(Y$3&gt;(A40stdlife+$E1292),((INDEX('PTRM input'!$G$385:$P$434,A40offset,$E1292)-INDEX('PTRM input'!$G$277:$P$326,A40offset,$E1292))*OFFSET($F$7,0,$E1292))-SUM($G1292:X1292),(((INDEX('PTRM input'!$G$385:$P$434,A40offset,$E1292)-INDEX('PTRM input'!$G$277:$P$326,A40offset,$E1292))*OFFSET($F$7,0,$E1292))-SUM($G1292:X1292))*(OFFSET('PTRM input'!$G$477,0,$E1292-1)/A40taxstdlife))))</f>
        <v>0</v>
      </c>
      <c r="Z1292" s="251">
        <f ca="1">IF(A40taxstdlife="n/a","n/a",IF(A40taxstdlife="",0,IF(Z$3&gt;(A40stdlife+$E1292),((INDEX('PTRM input'!$G$385:$P$434,A40offset,$E1292)-INDEX('PTRM input'!$G$277:$P$326,A40offset,$E1292))*OFFSET($F$7,0,$E1292))-SUM($G1292:Y1292),(((INDEX('PTRM input'!$G$385:$P$434,A40offset,$E1292)-INDEX('PTRM input'!$G$277:$P$326,A40offset,$E1292))*OFFSET($F$7,0,$E1292))-SUM($G1292:Y1292))*(OFFSET('PTRM input'!$G$477,0,$E1292-1)/A40taxstdlife))))</f>
        <v>0</v>
      </c>
      <c r="AA1292" s="251">
        <f ca="1">IF(A40taxstdlife="n/a","n/a",IF(A40taxstdlife="",0,IF(AA$3&gt;(A40stdlife+$E1292),((INDEX('PTRM input'!$G$385:$P$434,A40offset,$E1292)-INDEX('PTRM input'!$G$277:$P$326,A40offset,$E1292))*OFFSET($F$7,0,$E1292))-SUM($G1292:Z1292),(((INDEX('PTRM input'!$G$385:$P$434,A40offset,$E1292)-INDEX('PTRM input'!$G$277:$P$326,A40offset,$E1292))*OFFSET($F$7,0,$E1292))-SUM($G1292:Z1292))*(OFFSET('PTRM input'!$G$477,0,$E1292-1)/A40taxstdlife))))</f>
        <v>0</v>
      </c>
      <c r="AB1292" s="251">
        <f ca="1">IF(A40taxstdlife="n/a","n/a",IF(A40taxstdlife="",0,IF(AB$3&gt;(A40stdlife+$E1292),((INDEX('PTRM input'!$G$385:$P$434,A40offset,$E1292)-INDEX('PTRM input'!$G$277:$P$326,A40offset,$E1292))*OFFSET($F$7,0,$E1292))-SUM($G1292:AA1292),(((INDEX('PTRM input'!$G$385:$P$434,A40offset,$E1292)-INDEX('PTRM input'!$G$277:$P$326,A40offset,$E1292))*OFFSET($F$7,0,$E1292))-SUM($G1292:AA1292))*(OFFSET('PTRM input'!$G$477,0,$E1292-1)/A40taxstdlife))))</f>
        <v>0</v>
      </c>
      <c r="AC1292" s="251">
        <f ca="1">IF(A40taxstdlife="n/a","n/a",IF(A40taxstdlife="",0,IF(AC$3&gt;(A40stdlife+$E1292),((INDEX('PTRM input'!$G$385:$P$434,A40offset,$E1292)-INDEX('PTRM input'!$G$277:$P$326,A40offset,$E1292))*OFFSET($F$7,0,$E1292))-SUM($G1292:AB1292),(((INDEX('PTRM input'!$G$385:$P$434,A40offset,$E1292)-INDEX('PTRM input'!$G$277:$P$326,A40offset,$E1292))*OFFSET($F$7,0,$E1292))-SUM($G1292:AB1292))*(OFFSET('PTRM input'!$G$477,0,$E1292-1)/A40taxstdlife))))</f>
        <v>0</v>
      </c>
      <c r="AD1292" s="251">
        <f ca="1">IF(A40taxstdlife="n/a","n/a",IF(A40taxstdlife="",0,IF(AD$3&gt;(A40stdlife+$E1292),((INDEX('PTRM input'!$G$385:$P$434,A40offset,$E1292)-INDEX('PTRM input'!$G$277:$P$326,A40offset,$E1292))*OFFSET($F$7,0,$E1292))-SUM($G1292:AC1292),(((INDEX('PTRM input'!$G$385:$P$434,A40offset,$E1292)-INDEX('PTRM input'!$G$277:$P$326,A40offset,$E1292))*OFFSET($F$7,0,$E1292))-SUM($G1292:AC1292))*(OFFSET('PTRM input'!$G$477,0,$E1292-1)/A40taxstdlife))))</f>
        <v>0</v>
      </c>
      <c r="AE1292" s="251">
        <f ca="1">IF(A40taxstdlife="n/a","n/a",IF(A40taxstdlife="",0,IF(AE$3&gt;(A40stdlife+$E1292),((INDEX('PTRM input'!$G$385:$P$434,A40offset,$E1292)-INDEX('PTRM input'!$G$277:$P$326,A40offset,$E1292))*OFFSET($F$7,0,$E1292))-SUM($G1292:AD1292),(((INDEX('PTRM input'!$G$385:$P$434,A40offset,$E1292)-INDEX('PTRM input'!$G$277:$P$326,A40offset,$E1292))*OFFSET($F$7,0,$E1292))-SUM($G1292:AD1292))*(OFFSET('PTRM input'!$G$477,0,$E1292-1)/A40taxstdlife))))</f>
        <v>0</v>
      </c>
      <c r="AF1292" s="251">
        <f ca="1">IF(A40taxstdlife="n/a","n/a",IF(A40taxstdlife="",0,IF(AF$3&gt;(A40stdlife+$E1292),((INDEX('PTRM input'!$G$385:$P$434,A40offset,$E1292)-INDEX('PTRM input'!$G$277:$P$326,A40offset,$E1292))*OFFSET($F$7,0,$E1292))-SUM($G1292:AE1292),(((INDEX('PTRM input'!$G$385:$P$434,A40offset,$E1292)-INDEX('PTRM input'!$G$277:$P$326,A40offset,$E1292))*OFFSET($F$7,0,$E1292))-SUM($G1292:AE1292))*(OFFSET('PTRM input'!$G$477,0,$E1292-1)/A40taxstdlife))))</f>
        <v>0</v>
      </c>
      <c r="AG1292" s="251">
        <f ca="1">IF(A40taxstdlife="n/a","n/a",IF(A40taxstdlife="",0,IF(AG$3&gt;(A40stdlife+$E1292),((INDEX('PTRM input'!$G$385:$P$434,A40offset,$E1292)-INDEX('PTRM input'!$G$277:$P$326,A40offset,$E1292))*OFFSET($F$7,0,$E1292))-SUM($G1292:AF1292),(((INDEX('PTRM input'!$G$385:$P$434,A40offset,$E1292)-INDEX('PTRM input'!$G$277:$P$326,A40offset,$E1292))*OFFSET($F$7,0,$E1292))-SUM($G1292:AF1292))*(OFFSET('PTRM input'!$G$477,0,$E1292-1)/A40taxstdlife))))</f>
        <v>0</v>
      </c>
      <c r="AH1292" s="251">
        <f ca="1">IF(A40taxstdlife="n/a","n/a",IF(A40taxstdlife="",0,IF(AH$3&gt;(A40stdlife+$E1292),((INDEX('PTRM input'!$G$385:$P$434,A40offset,$E1292)-INDEX('PTRM input'!$G$277:$P$326,A40offset,$E1292))*OFFSET($F$7,0,$E1292))-SUM($G1292:AG1292),(((INDEX('PTRM input'!$G$385:$P$434,A40offset,$E1292)-INDEX('PTRM input'!$G$277:$P$326,A40offset,$E1292))*OFFSET($F$7,0,$E1292))-SUM($G1292:AG1292))*(OFFSET('PTRM input'!$G$477,0,$E1292-1)/A40taxstdlife))))</f>
        <v>0</v>
      </c>
      <c r="AI1292" s="251">
        <f ca="1">IF(A40taxstdlife="n/a","n/a",IF(A40taxstdlife="",0,IF(AI$3&gt;(A40stdlife+$E1292),((INDEX('PTRM input'!$G$385:$P$434,A40offset,$E1292)-INDEX('PTRM input'!$G$277:$P$326,A40offset,$E1292))*OFFSET($F$7,0,$E1292))-SUM($G1292:AH1292),(((INDEX('PTRM input'!$G$385:$P$434,A40offset,$E1292)-INDEX('PTRM input'!$G$277:$P$326,A40offset,$E1292))*OFFSET($F$7,0,$E1292))-SUM($G1292:AH1292))*(OFFSET('PTRM input'!$G$477,0,$E1292-1)/A40taxstdlife))))</f>
        <v>0</v>
      </c>
      <c r="AJ1292" s="251">
        <f ca="1">IF(A40taxstdlife="n/a","n/a",IF(A40taxstdlife="",0,IF(AJ$3&gt;(A40stdlife+$E1292),((INDEX('PTRM input'!$G$385:$P$434,A40offset,$E1292)-INDEX('PTRM input'!$G$277:$P$326,A40offset,$E1292))*OFFSET($F$7,0,$E1292))-SUM($G1292:AI1292),(((INDEX('PTRM input'!$G$385:$P$434,A40offset,$E1292)-INDEX('PTRM input'!$G$277:$P$326,A40offset,$E1292))*OFFSET($F$7,0,$E1292))-SUM($G1292:AI1292))*(OFFSET('PTRM input'!$G$477,0,$E1292-1)/A40taxstdlife))))</f>
        <v>0</v>
      </c>
      <c r="AK1292" s="251">
        <f ca="1">IF(A40taxstdlife="n/a","n/a",IF(A40taxstdlife="",0,IF(AK$3&gt;(A40stdlife+$E1292),((INDEX('PTRM input'!$G$385:$P$434,A40offset,$E1292)-INDEX('PTRM input'!$G$277:$P$326,A40offset,$E1292))*OFFSET($F$7,0,$E1292))-SUM($G1292:AJ1292),(((INDEX('PTRM input'!$G$385:$P$434,A40offset,$E1292)-INDEX('PTRM input'!$G$277:$P$326,A40offset,$E1292))*OFFSET($F$7,0,$E1292))-SUM($G1292:AJ1292))*(OFFSET('PTRM input'!$G$477,0,$E1292-1)/A40taxstdlife))))</f>
        <v>0</v>
      </c>
      <c r="AL1292" s="251">
        <f ca="1">IF(A40taxstdlife="n/a","n/a",IF(A40taxstdlife="",0,IF(AL$3&gt;(A40stdlife+$E1292),((INDEX('PTRM input'!$G$385:$P$434,A40offset,$E1292)-INDEX('PTRM input'!$G$277:$P$326,A40offset,$E1292))*OFFSET($F$7,0,$E1292))-SUM($G1292:AK1292),(((INDEX('PTRM input'!$G$385:$P$434,A40offset,$E1292)-INDEX('PTRM input'!$G$277:$P$326,A40offset,$E1292))*OFFSET($F$7,0,$E1292))-SUM($G1292:AK1292))*(OFFSET('PTRM input'!$G$477,0,$E1292-1)/A40taxstdlife))))</f>
        <v>0</v>
      </c>
      <c r="AM1292" s="251">
        <f ca="1">IF(A40taxstdlife="n/a","n/a",IF(A40taxstdlife="",0,IF(AM$3&gt;(A40stdlife+$E1292),((INDEX('PTRM input'!$G$385:$P$434,A40offset,$E1292)-INDEX('PTRM input'!$G$277:$P$326,A40offset,$E1292))*OFFSET($F$7,0,$E1292))-SUM($G1292:AL1292),(((INDEX('PTRM input'!$G$385:$P$434,A40offset,$E1292)-INDEX('PTRM input'!$G$277:$P$326,A40offset,$E1292))*OFFSET($F$7,0,$E1292))-SUM($G1292:AL1292))*(OFFSET('PTRM input'!$G$477,0,$E1292-1)/A40taxstdlife))))</f>
        <v>0</v>
      </c>
      <c r="AN1292" s="251">
        <f ca="1">IF(A40taxstdlife="n/a","n/a",IF(A40taxstdlife="",0,IF(AN$3&gt;(A40stdlife+$E1292),((INDEX('PTRM input'!$G$385:$P$434,A40offset,$E1292)-INDEX('PTRM input'!$G$277:$P$326,A40offset,$E1292))*OFFSET($F$7,0,$E1292))-SUM($G1292:AM1292),(((INDEX('PTRM input'!$G$385:$P$434,A40offset,$E1292)-INDEX('PTRM input'!$G$277:$P$326,A40offset,$E1292))*OFFSET($F$7,0,$E1292))-SUM($G1292:AM1292))*(OFFSET('PTRM input'!$G$477,0,$E1292-1)/A40taxstdlife))))</f>
        <v>0</v>
      </c>
      <c r="AO1292" s="251">
        <f ca="1">IF(A40taxstdlife="n/a","n/a",IF(A40taxstdlife="",0,IF(AO$3&gt;(A40stdlife+$E1292),((INDEX('PTRM input'!$G$385:$P$434,A40offset,$E1292)-INDEX('PTRM input'!$G$277:$P$326,A40offset,$E1292))*OFFSET($F$7,0,$E1292))-SUM($G1292:AN1292),(((INDEX('PTRM input'!$G$385:$P$434,A40offset,$E1292)-INDEX('PTRM input'!$G$277:$P$326,A40offset,$E1292))*OFFSET($F$7,0,$E1292))-SUM($G1292:AN1292))*(OFFSET('PTRM input'!$G$477,0,$E1292-1)/A40taxstdlife))))</f>
        <v>0</v>
      </c>
      <c r="AP1292" s="251">
        <f ca="1">IF(A40taxstdlife="n/a","n/a",IF(A40taxstdlife="",0,IF(AP$3&gt;(A40stdlife+$E1292),((INDEX('PTRM input'!$G$385:$P$434,A40offset,$E1292)-INDEX('PTRM input'!$G$277:$P$326,A40offset,$E1292))*OFFSET($F$7,0,$E1292))-SUM($G1292:AO1292),(((INDEX('PTRM input'!$G$385:$P$434,A40offset,$E1292)-INDEX('PTRM input'!$G$277:$P$326,A40offset,$E1292))*OFFSET($F$7,0,$E1292))-SUM($G1292:AO1292))*(OFFSET('PTRM input'!$G$477,0,$E1292-1)/A40taxstdlife))))</f>
        <v>0</v>
      </c>
      <c r="AQ1292" s="251">
        <f ca="1">IF(A40taxstdlife="n/a","n/a",IF(A40taxstdlife="",0,IF(AQ$3&gt;(A40stdlife+$E1292),((INDEX('PTRM input'!$G$385:$P$434,A40offset,$E1292)-INDEX('PTRM input'!$G$277:$P$326,A40offset,$E1292))*OFFSET($F$7,0,$E1292))-SUM($G1292:AP1292),(((INDEX('PTRM input'!$G$385:$P$434,A40offset,$E1292)-INDEX('PTRM input'!$G$277:$P$326,A40offset,$E1292))*OFFSET($F$7,0,$E1292))-SUM($G1292:AP1292))*(OFFSET('PTRM input'!$G$477,0,$E1292-1)/A40taxstdlife))))</f>
        <v>0</v>
      </c>
      <c r="AR1292" s="251">
        <f ca="1">IF(A40taxstdlife="n/a","n/a",IF(A40taxstdlife="",0,IF(AR$3&gt;(A40stdlife+$E1292),((INDEX('PTRM input'!$G$385:$P$434,A40offset,$E1292)-INDEX('PTRM input'!$G$277:$P$326,A40offset,$E1292))*OFFSET($F$7,0,$E1292))-SUM($G1292:AQ1292),(((INDEX('PTRM input'!$G$385:$P$434,A40offset,$E1292)-INDEX('PTRM input'!$G$277:$P$326,A40offset,$E1292))*OFFSET($F$7,0,$E1292))-SUM($G1292:AQ1292))*(OFFSET('PTRM input'!$G$477,0,$E1292-1)/A40taxstdlife))))</f>
        <v>0</v>
      </c>
      <c r="AS1292" s="251">
        <f ca="1">IF(A40taxstdlife="n/a","n/a",IF(A40taxstdlife="",0,IF(AS$3&gt;(A40stdlife+$E1292),((INDEX('PTRM input'!$G$385:$P$434,A40offset,$E1292)-INDEX('PTRM input'!$G$277:$P$326,A40offset,$E1292))*OFFSET($F$7,0,$E1292))-SUM($G1292:AR1292),(((INDEX('PTRM input'!$G$385:$P$434,A40offset,$E1292)-INDEX('PTRM input'!$G$277:$P$326,A40offset,$E1292))*OFFSET($F$7,0,$E1292))-SUM($G1292:AR1292))*(OFFSET('PTRM input'!$G$477,0,$E1292-1)/A40taxstdlife))))</f>
        <v>0</v>
      </c>
      <c r="AT1292" s="251">
        <f ca="1">IF(A40taxstdlife="n/a","n/a",IF(A40taxstdlife="",0,IF(AT$3&gt;(A40stdlife+$E1292),((INDEX('PTRM input'!$G$385:$P$434,A40offset,$E1292)-INDEX('PTRM input'!$G$277:$P$326,A40offset,$E1292))*OFFSET($F$7,0,$E1292))-SUM($G1292:AS1292),(((INDEX('PTRM input'!$G$385:$P$434,A40offset,$E1292)-INDEX('PTRM input'!$G$277:$P$326,A40offset,$E1292))*OFFSET($F$7,0,$E1292))-SUM($G1292:AS1292))*(OFFSET('PTRM input'!$G$477,0,$E1292-1)/A40taxstdlife))))</f>
        <v>0</v>
      </c>
      <c r="AU1292" s="251">
        <f ca="1">IF(A40taxstdlife="n/a","n/a",IF(A40taxstdlife="",0,IF(AU$3&gt;(A40stdlife+$E1292),((INDEX('PTRM input'!$G$385:$P$434,A40offset,$E1292)-INDEX('PTRM input'!$G$277:$P$326,A40offset,$E1292))*OFFSET($F$7,0,$E1292))-SUM($G1292:AT1292),(((INDEX('PTRM input'!$G$385:$P$434,A40offset,$E1292)-INDEX('PTRM input'!$G$277:$P$326,A40offset,$E1292))*OFFSET($F$7,0,$E1292))-SUM($G1292:AT1292))*(OFFSET('PTRM input'!$G$477,0,$E1292-1)/A40taxstdlife))))</f>
        <v>0</v>
      </c>
      <c r="AV1292" s="251">
        <f ca="1">IF(A40taxstdlife="n/a","n/a",IF(A40taxstdlife="",0,IF(AV$3&gt;(A40stdlife+$E1292),((INDEX('PTRM input'!$G$385:$P$434,A40offset,$E1292)-INDEX('PTRM input'!$G$277:$P$326,A40offset,$E1292))*OFFSET($F$7,0,$E1292))-SUM($G1292:AU1292),(((INDEX('PTRM input'!$G$385:$P$434,A40offset,$E1292)-INDEX('PTRM input'!$G$277:$P$326,A40offset,$E1292))*OFFSET($F$7,0,$E1292))-SUM($G1292:AU1292))*(OFFSET('PTRM input'!$G$477,0,$E1292-1)/A40taxstdlife))))</f>
        <v>0</v>
      </c>
      <c r="AW1292" s="251">
        <f ca="1">IF(A40taxstdlife="n/a","n/a",IF(A40taxstdlife="",0,IF(AW$3&gt;(A40stdlife+$E1292),((INDEX('PTRM input'!$G$385:$P$434,A40offset,$E1292)-INDEX('PTRM input'!$G$277:$P$326,A40offset,$E1292))*OFFSET($F$7,0,$E1292))-SUM($G1292:AV1292),(((INDEX('PTRM input'!$G$385:$P$434,A40offset,$E1292)-INDEX('PTRM input'!$G$277:$P$326,A40offset,$E1292))*OFFSET($F$7,0,$E1292))-SUM($G1292:AV1292))*(OFFSET('PTRM input'!$G$477,0,$E1292-1)/A40taxstdlife))))</f>
        <v>0</v>
      </c>
      <c r="AX1292" s="251">
        <f ca="1">IF(A40taxstdlife="n/a","n/a",IF(A40taxstdlife="",0,IF(AX$3&gt;(A40stdlife+$E1292),((INDEX('PTRM input'!$G$385:$P$434,A40offset,$E1292)-INDEX('PTRM input'!$G$277:$P$326,A40offset,$E1292))*OFFSET($F$7,0,$E1292))-SUM($G1292:AW1292),(((INDEX('PTRM input'!$G$385:$P$434,A40offset,$E1292)-INDEX('PTRM input'!$G$277:$P$326,A40offset,$E1292))*OFFSET($F$7,0,$E1292))-SUM($G1292:AW1292))*(OFFSET('PTRM input'!$G$477,0,$E1292-1)/A40taxstdlife))))</f>
        <v>0</v>
      </c>
      <c r="AY1292" s="251">
        <f ca="1">IF(A40taxstdlife="n/a","n/a",IF(A40taxstdlife="",0,IF(AY$3&gt;(A40stdlife+$E1292),((INDEX('PTRM input'!$G$385:$P$434,A40offset,$E1292)-INDEX('PTRM input'!$G$277:$P$326,A40offset,$E1292))*OFFSET($F$7,0,$E1292))-SUM($G1292:AX1292),(((INDEX('PTRM input'!$G$385:$P$434,A40offset,$E1292)-INDEX('PTRM input'!$G$277:$P$326,A40offset,$E1292))*OFFSET($F$7,0,$E1292))-SUM($G1292:AX1292))*(OFFSET('PTRM input'!$G$477,0,$E1292-1)/A40taxstdlife))))</f>
        <v>0</v>
      </c>
      <c r="AZ1292" s="251">
        <f ca="1">IF(A40taxstdlife="n/a","n/a",IF(A40taxstdlife="",0,IF(AZ$3&gt;(A40stdlife+$E1292),((INDEX('PTRM input'!$G$385:$P$434,A40offset,$E1292)-INDEX('PTRM input'!$G$277:$P$326,A40offset,$E1292))*OFFSET($F$7,0,$E1292))-SUM($G1292:AY1292),(((INDEX('PTRM input'!$G$385:$P$434,A40offset,$E1292)-INDEX('PTRM input'!$G$277:$P$326,A40offset,$E1292))*OFFSET($F$7,0,$E1292))-SUM($G1292:AY1292))*(OFFSET('PTRM input'!$G$477,0,$E1292-1)/A40taxstdlife))))</f>
        <v>0</v>
      </c>
      <c r="BA1292" s="251">
        <f ca="1">IF(A40taxstdlife="n/a","n/a",IF(A40taxstdlife="",0,IF(BA$3&gt;(A40stdlife+$E1292),((INDEX('PTRM input'!$G$385:$P$434,A40offset,$E1292)-INDEX('PTRM input'!$G$277:$P$326,A40offset,$E1292))*OFFSET($F$7,0,$E1292))-SUM($G1292:AZ1292),(((INDEX('PTRM input'!$G$385:$P$434,A40offset,$E1292)-INDEX('PTRM input'!$G$277:$P$326,A40offset,$E1292))*OFFSET($F$7,0,$E1292))-SUM($G1292:AZ1292))*(OFFSET('PTRM input'!$G$477,0,$E1292-1)/A40taxstdlife))))</f>
        <v>0</v>
      </c>
      <c r="BB1292" s="251">
        <f ca="1">IF(A40taxstdlife="n/a","n/a",IF(A40taxstdlife="",0,IF(BB$3&gt;(A40stdlife+$E1292),((INDEX('PTRM input'!$G$385:$P$434,A40offset,$E1292)-INDEX('PTRM input'!$G$277:$P$326,A40offset,$E1292))*OFFSET($F$7,0,$E1292))-SUM($G1292:BA1292),(((INDEX('PTRM input'!$G$385:$P$434,A40offset,$E1292)-INDEX('PTRM input'!$G$277:$P$326,A40offset,$E1292))*OFFSET($F$7,0,$E1292))-SUM($G1292:BA1292))*(OFFSET('PTRM input'!$G$477,0,$E1292-1)/A40taxstdlife))))</f>
        <v>0</v>
      </c>
      <c r="BC1292" s="251">
        <f ca="1">IF(A40taxstdlife="n/a","n/a",IF(A40taxstdlife="",0,IF(BC$3&gt;(A40stdlife+$E1292),((INDEX('PTRM input'!$G$385:$P$434,A40offset,$E1292)-INDEX('PTRM input'!$G$277:$P$326,A40offset,$E1292))*OFFSET($F$7,0,$E1292))-SUM($G1292:BB1292),(((INDEX('PTRM input'!$G$385:$P$434,A40offset,$E1292)-INDEX('PTRM input'!$G$277:$P$326,A40offset,$E1292))*OFFSET($F$7,0,$E1292))-SUM($G1292:BB1292))*(OFFSET('PTRM input'!$G$477,0,$E1292-1)/A40taxstdlife))))</f>
        <v>0</v>
      </c>
      <c r="BD1292" s="251">
        <f ca="1">IF(A40taxstdlife="n/a","n/a",IF(A40taxstdlife="",0,IF(BD$3&gt;(A40stdlife+$E1292),((INDEX('PTRM input'!$G$385:$P$434,A40offset,$E1292)-INDEX('PTRM input'!$G$277:$P$326,A40offset,$E1292))*OFFSET($F$7,0,$E1292))-SUM($G1292:BC1292),(((INDEX('PTRM input'!$G$385:$P$434,A40offset,$E1292)-INDEX('PTRM input'!$G$277:$P$326,A40offset,$E1292))*OFFSET($F$7,0,$E1292))-SUM($G1292:BC1292))*(OFFSET('PTRM input'!$G$477,0,$E1292-1)/A40taxstdlife))))</f>
        <v>0</v>
      </c>
      <c r="BE1292" s="251">
        <f ca="1">IF(A40taxstdlife="n/a","n/a",IF(A40taxstdlife="",0,IF(BE$3&gt;(A40stdlife+$E1292),((INDEX('PTRM input'!$G$385:$P$434,A40offset,$E1292)-INDEX('PTRM input'!$G$277:$P$326,A40offset,$E1292))*OFFSET($F$7,0,$E1292))-SUM($G1292:BD1292),(((INDEX('PTRM input'!$G$385:$P$434,A40offset,$E1292)-INDEX('PTRM input'!$G$277:$P$326,A40offset,$E1292))*OFFSET($F$7,0,$E1292))-SUM($G1292:BD1292))*(OFFSET('PTRM input'!$G$477,0,$E1292-1)/A40taxstdlife))))</f>
        <v>0</v>
      </c>
      <c r="BF1292" s="251">
        <f ca="1">IF(A40taxstdlife="n/a","n/a",IF(A40taxstdlife="",0,IF(BF$3&gt;(A40stdlife+$E1292),((INDEX('PTRM input'!$G$385:$P$434,A40offset,$E1292)-INDEX('PTRM input'!$G$277:$P$326,A40offset,$E1292))*OFFSET($F$7,0,$E1292))-SUM($G1292:BE1292),(((INDEX('PTRM input'!$G$385:$P$434,A40offset,$E1292)-INDEX('PTRM input'!$G$277:$P$326,A40offset,$E1292))*OFFSET($F$7,0,$E1292))-SUM($G1292:BE1292))*(OFFSET('PTRM input'!$G$477,0,$E1292-1)/A40taxstdlife))))</f>
        <v>0</v>
      </c>
      <c r="BG1292" s="251">
        <f ca="1">IF(A40taxstdlife="n/a","n/a",IF(A40taxstdlife="",0,IF(BG$3&gt;(A40stdlife+$E1292),((INDEX('PTRM input'!$G$385:$P$434,A40offset,$E1292)-INDEX('PTRM input'!$G$277:$P$326,A40offset,$E1292))*OFFSET($F$7,0,$E1292))-SUM($G1292:BF1292),(((INDEX('PTRM input'!$G$385:$P$434,A40offset,$E1292)-INDEX('PTRM input'!$G$277:$P$326,A40offset,$E1292))*OFFSET($F$7,0,$E1292))-SUM($G1292:BF1292))*(OFFSET('PTRM input'!$G$477,0,$E1292-1)/A40taxstdlife))))</f>
        <v>0</v>
      </c>
      <c r="BH1292" s="251">
        <f ca="1">IF(A40taxstdlife="n/a","n/a",IF(A40taxstdlife="",0,IF(BH$3&gt;(A40stdlife+$E1292),((INDEX('PTRM input'!$G$385:$P$434,A40offset,$E1292)-INDEX('PTRM input'!$G$277:$P$326,A40offset,$E1292))*OFFSET($F$7,0,$E1292))-SUM($G1292:BG1292),(((INDEX('PTRM input'!$G$385:$P$434,A40offset,$E1292)-INDEX('PTRM input'!$G$277:$P$326,A40offset,$E1292))*OFFSET($F$7,0,$E1292))-SUM($G1292:BG1292))*(OFFSET('PTRM input'!$G$477,0,$E1292-1)/A40taxstdlife))))</f>
        <v>0</v>
      </c>
      <c r="BI1292" s="251">
        <f ca="1">IF(A40taxstdlife="n/a","n/a",IF(A40taxstdlife="",0,IF(BI$3&gt;(A40stdlife+$E1292),((INDEX('PTRM input'!$G$385:$P$434,A40offset,$E1292)-INDEX('PTRM input'!$G$277:$P$326,A40offset,$E1292))*OFFSET($F$7,0,$E1292))-SUM($G1292:BH1292),(((INDEX('PTRM input'!$G$385:$P$434,A40offset,$E1292)-INDEX('PTRM input'!$G$277:$P$326,A40offset,$E1292))*OFFSET($F$7,0,$E1292))-SUM($G1292:BH1292))*(OFFSET('PTRM input'!$G$477,0,$E1292-1)/A40taxstdlife))))</f>
        <v>0</v>
      </c>
      <c r="BJ1292" s="116"/>
      <c r="BK1292" s="116"/>
      <c r="BL1292" s="116"/>
      <c r="BM1292" s="116"/>
    </row>
    <row r="1293" spans="1:65" ht="12.75" hidden="1" customHeight="1" outlineLevel="2">
      <c r="A1293" s="366"/>
      <c r="B1293" s="19"/>
      <c r="C1293" s="18"/>
      <c r="D1293" s="760"/>
      <c r="E1293" s="86">
        <v>5</v>
      </c>
      <c r="F1293" s="356"/>
      <c r="G1293" s="434"/>
      <c r="H1293" s="435"/>
      <c r="I1293" s="435"/>
      <c r="J1293" s="435"/>
      <c r="K1293" s="619"/>
      <c r="L1293" s="251">
        <f ca="1">IF(A40taxstdlife="n/a","n/a",IF(A40taxstdlife="",0,IF(L$3&gt;(A40stdlife+$E1293),((INDEX('PTRM input'!$G$385:$P$434,A40offset,$E1293)-INDEX('PTRM input'!$G$277:$P$326,A40offset,$E1293))*OFFSET($F$7,0,$E1293))-SUM($G1293:K1293),(((INDEX('PTRM input'!$G$385:$P$434,A40offset,$E1293)-INDEX('PTRM input'!$G$277:$P$326,A40offset,$E1293))*OFFSET($F$7,0,$E1293))-SUM($G1293:K1293))*(OFFSET('PTRM input'!$G$477,0,$E1293-1)/A40taxstdlife))))</f>
        <v>0</v>
      </c>
      <c r="M1293" s="251">
        <f ca="1">IF(A40taxstdlife="n/a","n/a",IF(A40taxstdlife="",0,IF(M$3&gt;(A40stdlife+$E1293),((INDEX('PTRM input'!$G$385:$P$434,A40offset,$E1293)-INDEX('PTRM input'!$G$277:$P$326,A40offset,$E1293))*OFFSET($F$7,0,$E1293))-SUM($G1293:L1293),(((INDEX('PTRM input'!$G$385:$P$434,A40offset,$E1293)-INDEX('PTRM input'!$G$277:$P$326,A40offset,$E1293))*OFFSET($F$7,0,$E1293))-SUM($G1293:L1293))*(OFFSET('PTRM input'!$G$477,0,$E1293-1)/A40taxstdlife))))</f>
        <v>0</v>
      </c>
      <c r="N1293" s="251">
        <f ca="1">IF(A40taxstdlife="n/a","n/a",IF(A40taxstdlife="",0,IF(N$3&gt;(A40stdlife+$E1293),((INDEX('PTRM input'!$G$385:$P$434,A40offset,$E1293)-INDEX('PTRM input'!$G$277:$P$326,A40offset,$E1293))*OFFSET($F$7,0,$E1293))-SUM($G1293:M1293),(((INDEX('PTRM input'!$G$385:$P$434,A40offset,$E1293)-INDEX('PTRM input'!$G$277:$P$326,A40offset,$E1293))*OFFSET($F$7,0,$E1293))-SUM($G1293:M1293))*(OFFSET('PTRM input'!$G$477,0,$E1293-1)/A40taxstdlife))))</f>
        <v>0</v>
      </c>
      <c r="O1293" s="251">
        <f ca="1">IF(A40taxstdlife="n/a","n/a",IF(A40taxstdlife="",0,IF(O$3&gt;(A40stdlife+$E1293),((INDEX('PTRM input'!$G$385:$P$434,A40offset,$E1293)-INDEX('PTRM input'!$G$277:$P$326,A40offset,$E1293))*OFFSET($F$7,0,$E1293))-SUM($G1293:N1293),(((INDEX('PTRM input'!$G$385:$P$434,A40offset,$E1293)-INDEX('PTRM input'!$G$277:$P$326,A40offset,$E1293))*OFFSET($F$7,0,$E1293))-SUM($G1293:N1293))*(OFFSET('PTRM input'!$G$477,0,$E1293-1)/A40taxstdlife))))</f>
        <v>0</v>
      </c>
      <c r="P1293" s="251">
        <f ca="1">IF(A40taxstdlife="n/a","n/a",IF(A40taxstdlife="",0,IF(P$3&gt;(A40stdlife+$E1293),((INDEX('PTRM input'!$G$385:$P$434,A40offset,$E1293)-INDEX('PTRM input'!$G$277:$P$326,A40offset,$E1293))*OFFSET($F$7,0,$E1293))-SUM($G1293:O1293),(((INDEX('PTRM input'!$G$385:$P$434,A40offset,$E1293)-INDEX('PTRM input'!$G$277:$P$326,A40offset,$E1293))*OFFSET($F$7,0,$E1293))-SUM($G1293:O1293))*(OFFSET('PTRM input'!$G$477,0,$E1293-1)/A40taxstdlife))))</f>
        <v>0</v>
      </c>
      <c r="Q1293" s="251">
        <f ca="1">IF(A40taxstdlife="n/a","n/a",IF(A40taxstdlife="",0,IF(Q$3&gt;(A40stdlife+$E1293),((INDEX('PTRM input'!$G$385:$P$434,A40offset,$E1293)-INDEX('PTRM input'!$G$277:$P$326,A40offset,$E1293))*OFFSET($F$7,0,$E1293))-SUM($G1293:P1293),(((INDEX('PTRM input'!$G$385:$P$434,A40offset,$E1293)-INDEX('PTRM input'!$G$277:$P$326,A40offset,$E1293))*OFFSET($F$7,0,$E1293))-SUM($G1293:P1293))*(OFFSET('PTRM input'!$G$477,0,$E1293-1)/A40taxstdlife))))</f>
        <v>0</v>
      </c>
      <c r="R1293" s="251">
        <f ca="1">IF(A40taxstdlife="n/a","n/a",IF(A40taxstdlife="",0,IF(R$3&gt;(A40stdlife+$E1293),((INDEX('PTRM input'!$G$385:$P$434,A40offset,$E1293)-INDEX('PTRM input'!$G$277:$P$326,A40offset,$E1293))*OFFSET($F$7,0,$E1293))-SUM($G1293:Q1293),(((INDEX('PTRM input'!$G$385:$P$434,A40offset,$E1293)-INDEX('PTRM input'!$G$277:$P$326,A40offset,$E1293))*OFFSET($F$7,0,$E1293))-SUM($G1293:Q1293))*(OFFSET('PTRM input'!$G$477,0,$E1293-1)/A40taxstdlife))))</f>
        <v>0</v>
      </c>
      <c r="S1293" s="251">
        <f ca="1">IF(A40taxstdlife="n/a","n/a",IF(A40taxstdlife="",0,IF(S$3&gt;(A40stdlife+$E1293),((INDEX('PTRM input'!$G$385:$P$434,A40offset,$E1293)-INDEX('PTRM input'!$G$277:$P$326,A40offset,$E1293))*OFFSET($F$7,0,$E1293))-SUM($G1293:R1293),(((INDEX('PTRM input'!$G$385:$P$434,A40offset,$E1293)-INDEX('PTRM input'!$G$277:$P$326,A40offset,$E1293))*OFFSET($F$7,0,$E1293))-SUM($G1293:R1293))*(OFFSET('PTRM input'!$G$477,0,$E1293-1)/A40taxstdlife))))</f>
        <v>0</v>
      </c>
      <c r="T1293" s="251">
        <f ca="1">IF(A40taxstdlife="n/a","n/a",IF(A40taxstdlife="",0,IF(T$3&gt;(A40stdlife+$E1293),((INDEX('PTRM input'!$G$385:$P$434,A40offset,$E1293)-INDEX('PTRM input'!$G$277:$P$326,A40offset,$E1293))*OFFSET($F$7,0,$E1293))-SUM($G1293:S1293),(((INDEX('PTRM input'!$G$385:$P$434,A40offset,$E1293)-INDEX('PTRM input'!$G$277:$P$326,A40offset,$E1293))*OFFSET($F$7,0,$E1293))-SUM($G1293:S1293))*(OFFSET('PTRM input'!$G$477,0,$E1293-1)/A40taxstdlife))))</f>
        <v>0</v>
      </c>
      <c r="U1293" s="251">
        <f ca="1">IF(A40taxstdlife="n/a","n/a",IF(A40taxstdlife="",0,IF(U$3&gt;(A40stdlife+$E1293),((INDEX('PTRM input'!$G$385:$P$434,A40offset,$E1293)-INDEX('PTRM input'!$G$277:$P$326,A40offset,$E1293))*OFFSET($F$7,0,$E1293))-SUM($G1293:T1293),(((INDEX('PTRM input'!$G$385:$P$434,A40offset,$E1293)-INDEX('PTRM input'!$G$277:$P$326,A40offset,$E1293))*OFFSET($F$7,0,$E1293))-SUM($G1293:T1293))*(OFFSET('PTRM input'!$G$477,0,$E1293-1)/A40taxstdlife))))</f>
        <v>0</v>
      </c>
      <c r="V1293" s="251">
        <f ca="1">IF(A40taxstdlife="n/a","n/a",IF(A40taxstdlife="",0,IF(V$3&gt;(A40stdlife+$E1293),((INDEX('PTRM input'!$G$385:$P$434,A40offset,$E1293)-INDEX('PTRM input'!$G$277:$P$326,A40offset,$E1293))*OFFSET($F$7,0,$E1293))-SUM($G1293:U1293),(((INDEX('PTRM input'!$G$385:$P$434,A40offset,$E1293)-INDEX('PTRM input'!$G$277:$P$326,A40offset,$E1293))*OFFSET($F$7,0,$E1293))-SUM($G1293:U1293))*(OFFSET('PTRM input'!$G$477,0,$E1293-1)/A40taxstdlife))))</f>
        <v>0</v>
      </c>
      <c r="W1293" s="251">
        <f ca="1">IF(A40taxstdlife="n/a","n/a",IF(A40taxstdlife="",0,IF(W$3&gt;(A40stdlife+$E1293),((INDEX('PTRM input'!$G$385:$P$434,A40offset,$E1293)-INDEX('PTRM input'!$G$277:$P$326,A40offset,$E1293))*OFFSET($F$7,0,$E1293))-SUM($G1293:V1293),(((INDEX('PTRM input'!$G$385:$P$434,A40offset,$E1293)-INDEX('PTRM input'!$G$277:$P$326,A40offset,$E1293))*OFFSET($F$7,0,$E1293))-SUM($G1293:V1293))*(OFFSET('PTRM input'!$G$477,0,$E1293-1)/A40taxstdlife))))</f>
        <v>0</v>
      </c>
      <c r="X1293" s="251">
        <f ca="1">IF(A40taxstdlife="n/a","n/a",IF(A40taxstdlife="",0,IF(X$3&gt;(A40stdlife+$E1293),((INDEX('PTRM input'!$G$385:$P$434,A40offset,$E1293)-INDEX('PTRM input'!$G$277:$P$326,A40offset,$E1293))*OFFSET($F$7,0,$E1293))-SUM($G1293:W1293),(((INDEX('PTRM input'!$G$385:$P$434,A40offset,$E1293)-INDEX('PTRM input'!$G$277:$P$326,A40offset,$E1293))*OFFSET($F$7,0,$E1293))-SUM($G1293:W1293))*(OFFSET('PTRM input'!$G$477,0,$E1293-1)/A40taxstdlife))))</f>
        <v>0</v>
      </c>
      <c r="Y1293" s="251">
        <f ca="1">IF(A40taxstdlife="n/a","n/a",IF(A40taxstdlife="",0,IF(Y$3&gt;(A40stdlife+$E1293),((INDEX('PTRM input'!$G$385:$P$434,A40offset,$E1293)-INDEX('PTRM input'!$G$277:$P$326,A40offset,$E1293))*OFFSET($F$7,0,$E1293))-SUM($G1293:X1293),(((INDEX('PTRM input'!$G$385:$P$434,A40offset,$E1293)-INDEX('PTRM input'!$G$277:$P$326,A40offset,$E1293))*OFFSET($F$7,0,$E1293))-SUM($G1293:X1293))*(OFFSET('PTRM input'!$G$477,0,$E1293-1)/A40taxstdlife))))</f>
        <v>0</v>
      </c>
      <c r="Z1293" s="251">
        <f ca="1">IF(A40taxstdlife="n/a","n/a",IF(A40taxstdlife="",0,IF(Z$3&gt;(A40stdlife+$E1293),((INDEX('PTRM input'!$G$385:$P$434,A40offset,$E1293)-INDEX('PTRM input'!$G$277:$P$326,A40offset,$E1293))*OFFSET($F$7,0,$E1293))-SUM($G1293:Y1293),(((INDEX('PTRM input'!$G$385:$P$434,A40offset,$E1293)-INDEX('PTRM input'!$G$277:$P$326,A40offset,$E1293))*OFFSET($F$7,0,$E1293))-SUM($G1293:Y1293))*(OFFSET('PTRM input'!$G$477,0,$E1293-1)/A40taxstdlife))))</f>
        <v>0</v>
      </c>
      <c r="AA1293" s="251">
        <f ca="1">IF(A40taxstdlife="n/a","n/a",IF(A40taxstdlife="",0,IF(AA$3&gt;(A40stdlife+$E1293),((INDEX('PTRM input'!$G$385:$P$434,A40offset,$E1293)-INDEX('PTRM input'!$G$277:$P$326,A40offset,$E1293))*OFFSET($F$7,0,$E1293))-SUM($G1293:Z1293),(((INDEX('PTRM input'!$G$385:$P$434,A40offset,$E1293)-INDEX('PTRM input'!$G$277:$P$326,A40offset,$E1293))*OFFSET($F$7,0,$E1293))-SUM($G1293:Z1293))*(OFFSET('PTRM input'!$G$477,0,$E1293-1)/A40taxstdlife))))</f>
        <v>0</v>
      </c>
      <c r="AB1293" s="251">
        <f ca="1">IF(A40taxstdlife="n/a","n/a",IF(A40taxstdlife="",0,IF(AB$3&gt;(A40stdlife+$E1293),((INDEX('PTRM input'!$G$385:$P$434,A40offset,$E1293)-INDEX('PTRM input'!$G$277:$P$326,A40offset,$E1293))*OFFSET($F$7,0,$E1293))-SUM($G1293:AA1293),(((INDEX('PTRM input'!$G$385:$P$434,A40offset,$E1293)-INDEX('PTRM input'!$G$277:$P$326,A40offset,$E1293))*OFFSET($F$7,0,$E1293))-SUM($G1293:AA1293))*(OFFSET('PTRM input'!$G$477,0,$E1293-1)/A40taxstdlife))))</f>
        <v>0</v>
      </c>
      <c r="AC1293" s="251">
        <f ca="1">IF(A40taxstdlife="n/a","n/a",IF(A40taxstdlife="",0,IF(AC$3&gt;(A40stdlife+$E1293),((INDEX('PTRM input'!$G$385:$P$434,A40offset,$E1293)-INDEX('PTRM input'!$G$277:$P$326,A40offset,$E1293))*OFFSET($F$7,0,$E1293))-SUM($G1293:AB1293),(((INDEX('PTRM input'!$G$385:$P$434,A40offset,$E1293)-INDEX('PTRM input'!$G$277:$P$326,A40offset,$E1293))*OFFSET($F$7,0,$E1293))-SUM($G1293:AB1293))*(OFFSET('PTRM input'!$G$477,0,$E1293-1)/A40taxstdlife))))</f>
        <v>0</v>
      </c>
      <c r="AD1293" s="251">
        <f ca="1">IF(A40taxstdlife="n/a","n/a",IF(A40taxstdlife="",0,IF(AD$3&gt;(A40stdlife+$E1293),((INDEX('PTRM input'!$G$385:$P$434,A40offset,$E1293)-INDEX('PTRM input'!$G$277:$P$326,A40offset,$E1293))*OFFSET($F$7,0,$E1293))-SUM($G1293:AC1293),(((INDEX('PTRM input'!$G$385:$P$434,A40offset,$E1293)-INDEX('PTRM input'!$G$277:$P$326,A40offset,$E1293))*OFFSET($F$7,0,$E1293))-SUM($G1293:AC1293))*(OFFSET('PTRM input'!$G$477,0,$E1293-1)/A40taxstdlife))))</f>
        <v>0</v>
      </c>
      <c r="AE1293" s="251">
        <f ca="1">IF(A40taxstdlife="n/a","n/a",IF(A40taxstdlife="",0,IF(AE$3&gt;(A40stdlife+$E1293),((INDEX('PTRM input'!$G$385:$P$434,A40offset,$E1293)-INDEX('PTRM input'!$G$277:$P$326,A40offset,$E1293))*OFFSET($F$7,0,$E1293))-SUM($G1293:AD1293),(((INDEX('PTRM input'!$G$385:$P$434,A40offset,$E1293)-INDEX('PTRM input'!$G$277:$P$326,A40offset,$E1293))*OFFSET($F$7,0,$E1293))-SUM($G1293:AD1293))*(OFFSET('PTRM input'!$G$477,0,$E1293-1)/A40taxstdlife))))</f>
        <v>0</v>
      </c>
      <c r="AF1293" s="251">
        <f ca="1">IF(A40taxstdlife="n/a","n/a",IF(A40taxstdlife="",0,IF(AF$3&gt;(A40stdlife+$E1293),((INDEX('PTRM input'!$G$385:$P$434,A40offset,$E1293)-INDEX('PTRM input'!$G$277:$P$326,A40offset,$E1293))*OFFSET($F$7,0,$E1293))-SUM($G1293:AE1293),(((INDEX('PTRM input'!$G$385:$P$434,A40offset,$E1293)-INDEX('PTRM input'!$G$277:$P$326,A40offset,$E1293))*OFFSET($F$7,0,$E1293))-SUM($G1293:AE1293))*(OFFSET('PTRM input'!$G$477,0,$E1293-1)/A40taxstdlife))))</f>
        <v>0</v>
      </c>
      <c r="AG1293" s="251">
        <f ca="1">IF(A40taxstdlife="n/a","n/a",IF(A40taxstdlife="",0,IF(AG$3&gt;(A40stdlife+$E1293),((INDEX('PTRM input'!$G$385:$P$434,A40offset,$E1293)-INDEX('PTRM input'!$G$277:$P$326,A40offset,$E1293))*OFFSET($F$7,0,$E1293))-SUM($G1293:AF1293),(((INDEX('PTRM input'!$G$385:$P$434,A40offset,$E1293)-INDEX('PTRM input'!$G$277:$P$326,A40offset,$E1293))*OFFSET($F$7,0,$E1293))-SUM($G1293:AF1293))*(OFFSET('PTRM input'!$G$477,0,$E1293-1)/A40taxstdlife))))</f>
        <v>0</v>
      </c>
      <c r="AH1293" s="251">
        <f ca="1">IF(A40taxstdlife="n/a","n/a",IF(A40taxstdlife="",0,IF(AH$3&gt;(A40stdlife+$E1293),((INDEX('PTRM input'!$G$385:$P$434,A40offset,$E1293)-INDEX('PTRM input'!$G$277:$P$326,A40offset,$E1293))*OFFSET($F$7,0,$E1293))-SUM($G1293:AG1293),(((INDEX('PTRM input'!$G$385:$P$434,A40offset,$E1293)-INDEX('PTRM input'!$G$277:$P$326,A40offset,$E1293))*OFFSET($F$7,0,$E1293))-SUM($G1293:AG1293))*(OFFSET('PTRM input'!$G$477,0,$E1293-1)/A40taxstdlife))))</f>
        <v>0</v>
      </c>
      <c r="AI1293" s="251">
        <f ca="1">IF(A40taxstdlife="n/a","n/a",IF(A40taxstdlife="",0,IF(AI$3&gt;(A40stdlife+$E1293),((INDEX('PTRM input'!$G$385:$P$434,A40offset,$E1293)-INDEX('PTRM input'!$G$277:$P$326,A40offset,$E1293))*OFFSET($F$7,0,$E1293))-SUM($G1293:AH1293),(((INDEX('PTRM input'!$G$385:$P$434,A40offset,$E1293)-INDEX('PTRM input'!$G$277:$P$326,A40offset,$E1293))*OFFSET($F$7,0,$E1293))-SUM($G1293:AH1293))*(OFFSET('PTRM input'!$G$477,0,$E1293-1)/A40taxstdlife))))</f>
        <v>0</v>
      </c>
      <c r="AJ1293" s="251">
        <f ca="1">IF(A40taxstdlife="n/a","n/a",IF(A40taxstdlife="",0,IF(AJ$3&gt;(A40stdlife+$E1293),((INDEX('PTRM input'!$G$385:$P$434,A40offset,$E1293)-INDEX('PTRM input'!$G$277:$P$326,A40offset,$E1293))*OFFSET($F$7,0,$E1293))-SUM($G1293:AI1293),(((INDEX('PTRM input'!$G$385:$P$434,A40offset,$E1293)-INDEX('PTRM input'!$G$277:$P$326,A40offset,$E1293))*OFFSET($F$7,0,$E1293))-SUM($G1293:AI1293))*(OFFSET('PTRM input'!$G$477,0,$E1293-1)/A40taxstdlife))))</f>
        <v>0</v>
      </c>
      <c r="AK1293" s="251">
        <f ca="1">IF(A40taxstdlife="n/a","n/a",IF(A40taxstdlife="",0,IF(AK$3&gt;(A40stdlife+$E1293),((INDEX('PTRM input'!$G$385:$P$434,A40offset,$E1293)-INDEX('PTRM input'!$G$277:$P$326,A40offset,$E1293))*OFFSET($F$7,0,$E1293))-SUM($G1293:AJ1293),(((INDEX('PTRM input'!$G$385:$P$434,A40offset,$E1293)-INDEX('PTRM input'!$G$277:$P$326,A40offset,$E1293))*OFFSET($F$7,0,$E1293))-SUM($G1293:AJ1293))*(OFFSET('PTRM input'!$G$477,0,$E1293-1)/A40taxstdlife))))</f>
        <v>0</v>
      </c>
      <c r="AL1293" s="251">
        <f ca="1">IF(A40taxstdlife="n/a","n/a",IF(A40taxstdlife="",0,IF(AL$3&gt;(A40stdlife+$E1293),((INDEX('PTRM input'!$G$385:$P$434,A40offset,$E1293)-INDEX('PTRM input'!$G$277:$P$326,A40offset,$E1293))*OFFSET($F$7,0,$E1293))-SUM($G1293:AK1293),(((INDEX('PTRM input'!$G$385:$P$434,A40offset,$E1293)-INDEX('PTRM input'!$G$277:$P$326,A40offset,$E1293))*OFFSET($F$7,0,$E1293))-SUM($G1293:AK1293))*(OFFSET('PTRM input'!$G$477,0,$E1293-1)/A40taxstdlife))))</f>
        <v>0</v>
      </c>
      <c r="AM1293" s="251">
        <f ca="1">IF(A40taxstdlife="n/a","n/a",IF(A40taxstdlife="",0,IF(AM$3&gt;(A40stdlife+$E1293),((INDEX('PTRM input'!$G$385:$P$434,A40offset,$E1293)-INDEX('PTRM input'!$G$277:$P$326,A40offset,$E1293))*OFFSET($F$7,0,$E1293))-SUM($G1293:AL1293),(((INDEX('PTRM input'!$G$385:$P$434,A40offset,$E1293)-INDEX('PTRM input'!$G$277:$P$326,A40offset,$E1293))*OFFSET($F$7,0,$E1293))-SUM($G1293:AL1293))*(OFFSET('PTRM input'!$G$477,0,$E1293-1)/A40taxstdlife))))</f>
        <v>0</v>
      </c>
      <c r="AN1293" s="251">
        <f ca="1">IF(A40taxstdlife="n/a","n/a",IF(A40taxstdlife="",0,IF(AN$3&gt;(A40stdlife+$E1293),((INDEX('PTRM input'!$G$385:$P$434,A40offset,$E1293)-INDEX('PTRM input'!$G$277:$P$326,A40offset,$E1293))*OFFSET($F$7,0,$E1293))-SUM($G1293:AM1293),(((INDEX('PTRM input'!$G$385:$P$434,A40offset,$E1293)-INDEX('PTRM input'!$G$277:$P$326,A40offset,$E1293))*OFFSET($F$7,0,$E1293))-SUM($G1293:AM1293))*(OFFSET('PTRM input'!$G$477,0,$E1293-1)/A40taxstdlife))))</f>
        <v>0</v>
      </c>
      <c r="AO1293" s="251">
        <f ca="1">IF(A40taxstdlife="n/a","n/a",IF(A40taxstdlife="",0,IF(AO$3&gt;(A40stdlife+$E1293),((INDEX('PTRM input'!$G$385:$P$434,A40offset,$E1293)-INDEX('PTRM input'!$G$277:$P$326,A40offset,$E1293))*OFFSET($F$7,0,$E1293))-SUM($G1293:AN1293),(((INDEX('PTRM input'!$G$385:$P$434,A40offset,$E1293)-INDEX('PTRM input'!$G$277:$P$326,A40offset,$E1293))*OFFSET($F$7,0,$E1293))-SUM($G1293:AN1293))*(OFFSET('PTRM input'!$G$477,0,$E1293-1)/A40taxstdlife))))</f>
        <v>0</v>
      </c>
      <c r="AP1293" s="251">
        <f ca="1">IF(A40taxstdlife="n/a","n/a",IF(A40taxstdlife="",0,IF(AP$3&gt;(A40stdlife+$E1293),((INDEX('PTRM input'!$G$385:$P$434,A40offset,$E1293)-INDEX('PTRM input'!$G$277:$P$326,A40offset,$E1293))*OFFSET($F$7,0,$E1293))-SUM($G1293:AO1293),(((INDEX('PTRM input'!$G$385:$P$434,A40offset,$E1293)-INDEX('PTRM input'!$G$277:$P$326,A40offset,$E1293))*OFFSET($F$7,0,$E1293))-SUM($G1293:AO1293))*(OFFSET('PTRM input'!$G$477,0,$E1293-1)/A40taxstdlife))))</f>
        <v>0</v>
      </c>
      <c r="AQ1293" s="251">
        <f ca="1">IF(A40taxstdlife="n/a","n/a",IF(A40taxstdlife="",0,IF(AQ$3&gt;(A40stdlife+$E1293),((INDEX('PTRM input'!$G$385:$P$434,A40offset,$E1293)-INDEX('PTRM input'!$G$277:$P$326,A40offset,$E1293))*OFFSET($F$7,0,$E1293))-SUM($G1293:AP1293),(((INDEX('PTRM input'!$G$385:$P$434,A40offset,$E1293)-INDEX('PTRM input'!$G$277:$P$326,A40offset,$E1293))*OFFSET($F$7,0,$E1293))-SUM($G1293:AP1293))*(OFFSET('PTRM input'!$G$477,0,$E1293-1)/A40taxstdlife))))</f>
        <v>0</v>
      </c>
      <c r="AR1293" s="251">
        <f ca="1">IF(A40taxstdlife="n/a","n/a",IF(A40taxstdlife="",0,IF(AR$3&gt;(A40stdlife+$E1293),((INDEX('PTRM input'!$G$385:$P$434,A40offset,$E1293)-INDEX('PTRM input'!$G$277:$P$326,A40offset,$E1293))*OFFSET($F$7,0,$E1293))-SUM($G1293:AQ1293),(((INDEX('PTRM input'!$G$385:$P$434,A40offset,$E1293)-INDEX('PTRM input'!$G$277:$P$326,A40offset,$E1293))*OFFSET($F$7,0,$E1293))-SUM($G1293:AQ1293))*(OFFSET('PTRM input'!$G$477,0,$E1293-1)/A40taxstdlife))))</f>
        <v>0</v>
      </c>
      <c r="AS1293" s="251">
        <f ca="1">IF(A40taxstdlife="n/a","n/a",IF(A40taxstdlife="",0,IF(AS$3&gt;(A40stdlife+$E1293),((INDEX('PTRM input'!$G$385:$P$434,A40offset,$E1293)-INDEX('PTRM input'!$G$277:$P$326,A40offset,$E1293))*OFFSET($F$7,0,$E1293))-SUM($G1293:AR1293),(((INDEX('PTRM input'!$G$385:$P$434,A40offset,$E1293)-INDEX('PTRM input'!$G$277:$P$326,A40offset,$E1293))*OFFSET($F$7,0,$E1293))-SUM($G1293:AR1293))*(OFFSET('PTRM input'!$G$477,0,$E1293-1)/A40taxstdlife))))</f>
        <v>0</v>
      </c>
      <c r="AT1293" s="251">
        <f ca="1">IF(A40taxstdlife="n/a","n/a",IF(A40taxstdlife="",0,IF(AT$3&gt;(A40stdlife+$E1293),((INDEX('PTRM input'!$G$385:$P$434,A40offset,$E1293)-INDEX('PTRM input'!$G$277:$P$326,A40offset,$E1293))*OFFSET($F$7,0,$E1293))-SUM($G1293:AS1293),(((INDEX('PTRM input'!$G$385:$P$434,A40offset,$E1293)-INDEX('PTRM input'!$G$277:$P$326,A40offset,$E1293))*OFFSET($F$7,0,$E1293))-SUM($G1293:AS1293))*(OFFSET('PTRM input'!$G$477,0,$E1293-1)/A40taxstdlife))))</f>
        <v>0</v>
      </c>
      <c r="AU1293" s="251">
        <f ca="1">IF(A40taxstdlife="n/a","n/a",IF(A40taxstdlife="",0,IF(AU$3&gt;(A40stdlife+$E1293),((INDEX('PTRM input'!$G$385:$P$434,A40offset,$E1293)-INDEX('PTRM input'!$G$277:$P$326,A40offset,$E1293))*OFFSET($F$7,0,$E1293))-SUM($G1293:AT1293),(((INDEX('PTRM input'!$G$385:$P$434,A40offset,$E1293)-INDEX('PTRM input'!$G$277:$P$326,A40offset,$E1293))*OFFSET($F$7,0,$E1293))-SUM($G1293:AT1293))*(OFFSET('PTRM input'!$G$477,0,$E1293-1)/A40taxstdlife))))</f>
        <v>0</v>
      </c>
      <c r="AV1293" s="251">
        <f ca="1">IF(A40taxstdlife="n/a","n/a",IF(A40taxstdlife="",0,IF(AV$3&gt;(A40stdlife+$E1293),((INDEX('PTRM input'!$G$385:$P$434,A40offset,$E1293)-INDEX('PTRM input'!$G$277:$P$326,A40offset,$E1293))*OFFSET($F$7,0,$E1293))-SUM($G1293:AU1293),(((INDEX('PTRM input'!$G$385:$P$434,A40offset,$E1293)-INDEX('PTRM input'!$G$277:$P$326,A40offset,$E1293))*OFFSET($F$7,0,$E1293))-SUM($G1293:AU1293))*(OFFSET('PTRM input'!$G$477,0,$E1293-1)/A40taxstdlife))))</f>
        <v>0</v>
      </c>
      <c r="AW1293" s="251">
        <f ca="1">IF(A40taxstdlife="n/a","n/a",IF(A40taxstdlife="",0,IF(AW$3&gt;(A40stdlife+$E1293),((INDEX('PTRM input'!$G$385:$P$434,A40offset,$E1293)-INDEX('PTRM input'!$G$277:$P$326,A40offset,$E1293))*OFFSET($F$7,0,$E1293))-SUM($G1293:AV1293),(((INDEX('PTRM input'!$G$385:$P$434,A40offset,$E1293)-INDEX('PTRM input'!$G$277:$P$326,A40offset,$E1293))*OFFSET($F$7,0,$E1293))-SUM($G1293:AV1293))*(OFFSET('PTRM input'!$G$477,0,$E1293-1)/A40taxstdlife))))</f>
        <v>0</v>
      </c>
      <c r="AX1293" s="251">
        <f ca="1">IF(A40taxstdlife="n/a","n/a",IF(A40taxstdlife="",0,IF(AX$3&gt;(A40stdlife+$E1293),((INDEX('PTRM input'!$G$385:$P$434,A40offset,$E1293)-INDEX('PTRM input'!$G$277:$P$326,A40offset,$E1293))*OFFSET($F$7,0,$E1293))-SUM($G1293:AW1293),(((INDEX('PTRM input'!$G$385:$P$434,A40offset,$E1293)-INDEX('PTRM input'!$G$277:$P$326,A40offset,$E1293))*OFFSET($F$7,0,$E1293))-SUM($G1293:AW1293))*(OFFSET('PTRM input'!$G$477,0,$E1293-1)/A40taxstdlife))))</f>
        <v>0</v>
      </c>
      <c r="AY1293" s="251">
        <f ca="1">IF(A40taxstdlife="n/a","n/a",IF(A40taxstdlife="",0,IF(AY$3&gt;(A40stdlife+$E1293),((INDEX('PTRM input'!$G$385:$P$434,A40offset,$E1293)-INDEX('PTRM input'!$G$277:$P$326,A40offset,$E1293))*OFFSET($F$7,0,$E1293))-SUM($G1293:AX1293),(((INDEX('PTRM input'!$G$385:$P$434,A40offset,$E1293)-INDEX('PTRM input'!$G$277:$P$326,A40offset,$E1293))*OFFSET($F$7,0,$E1293))-SUM($G1293:AX1293))*(OFFSET('PTRM input'!$G$477,0,$E1293-1)/A40taxstdlife))))</f>
        <v>0</v>
      </c>
      <c r="AZ1293" s="251">
        <f ca="1">IF(A40taxstdlife="n/a","n/a",IF(A40taxstdlife="",0,IF(AZ$3&gt;(A40stdlife+$E1293),((INDEX('PTRM input'!$G$385:$P$434,A40offset,$E1293)-INDEX('PTRM input'!$G$277:$P$326,A40offset,$E1293))*OFFSET($F$7,0,$E1293))-SUM($G1293:AY1293),(((INDEX('PTRM input'!$G$385:$P$434,A40offset,$E1293)-INDEX('PTRM input'!$G$277:$P$326,A40offset,$E1293))*OFFSET($F$7,0,$E1293))-SUM($G1293:AY1293))*(OFFSET('PTRM input'!$G$477,0,$E1293-1)/A40taxstdlife))))</f>
        <v>0</v>
      </c>
      <c r="BA1293" s="251">
        <f ca="1">IF(A40taxstdlife="n/a","n/a",IF(A40taxstdlife="",0,IF(BA$3&gt;(A40stdlife+$E1293),((INDEX('PTRM input'!$G$385:$P$434,A40offset,$E1293)-INDEX('PTRM input'!$G$277:$P$326,A40offset,$E1293))*OFFSET($F$7,0,$E1293))-SUM($G1293:AZ1293),(((INDEX('PTRM input'!$G$385:$P$434,A40offset,$E1293)-INDEX('PTRM input'!$G$277:$P$326,A40offset,$E1293))*OFFSET($F$7,0,$E1293))-SUM($G1293:AZ1293))*(OFFSET('PTRM input'!$G$477,0,$E1293-1)/A40taxstdlife))))</f>
        <v>0</v>
      </c>
      <c r="BB1293" s="251">
        <f ca="1">IF(A40taxstdlife="n/a","n/a",IF(A40taxstdlife="",0,IF(BB$3&gt;(A40stdlife+$E1293),((INDEX('PTRM input'!$G$385:$P$434,A40offset,$E1293)-INDEX('PTRM input'!$G$277:$P$326,A40offset,$E1293))*OFFSET($F$7,0,$E1293))-SUM($G1293:BA1293),(((INDEX('PTRM input'!$G$385:$P$434,A40offset,$E1293)-INDEX('PTRM input'!$G$277:$P$326,A40offset,$E1293))*OFFSET($F$7,0,$E1293))-SUM($G1293:BA1293))*(OFFSET('PTRM input'!$G$477,0,$E1293-1)/A40taxstdlife))))</f>
        <v>0</v>
      </c>
      <c r="BC1293" s="251">
        <f ca="1">IF(A40taxstdlife="n/a","n/a",IF(A40taxstdlife="",0,IF(BC$3&gt;(A40stdlife+$E1293),((INDEX('PTRM input'!$G$385:$P$434,A40offset,$E1293)-INDEX('PTRM input'!$G$277:$P$326,A40offset,$E1293))*OFFSET($F$7,0,$E1293))-SUM($G1293:BB1293),(((INDEX('PTRM input'!$G$385:$P$434,A40offset,$E1293)-INDEX('PTRM input'!$G$277:$P$326,A40offset,$E1293))*OFFSET($F$7,0,$E1293))-SUM($G1293:BB1293))*(OFFSET('PTRM input'!$G$477,0,$E1293-1)/A40taxstdlife))))</f>
        <v>0</v>
      </c>
      <c r="BD1293" s="251">
        <f ca="1">IF(A40taxstdlife="n/a","n/a",IF(A40taxstdlife="",0,IF(BD$3&gt;(A40stdlife+$E1293),((INDEX('PTRM input'!$G$385:$P$434,A40offset,$E1293)-INDEX('PTRM input'!$G$277:$P$326,A40offset,$E1293))*OFFSET($F$7,0,$E1293))-SUM($G1293:BC1293),(((INDEX('PTRM input'!$G$385:$P$434,A40offset,$E1293)-INDEX('PTRM input'!$G$277:$P$326,A40offset,$E1293))*OFFSET($F$7,0,$E1293))-SUM($G1293:BC1293))*(OFFSET('PTRM input'!$G$477,0,$E1293-1)/A40taxstdlife))))</f>
        <v>0</v>
      </c>
      <c r="BE1293" s="251">
        <f ca="1">IF(A40taxstdlife="n/a","n/a",IF(A40taxstdlife="",0,IF(BE$3&gt;(A40stdlife+$E1293),((INDEX('PTRM input'!$G$385:$P$434,A40offset,$E1293)-INDEX('PTRM input'!$G$277:$P$326,A40offset,$E1293))*OFFSET($F$7,0,$E1293))-SUM($G1293:BD1293),(((INDEX('PTRM input'!$G$385:$P$434,A40offset,$E1293)-INDEX('PTRM input'!$G$277:$P$326,A40offset,$E1293))*OFFSET($F$7,0,$E1293))-SUM($G1293:BD1293))*(OFFSET('PTRM input'!$G$477,0,$E1293-1)/A40taxstdlife))))</f>
        <v>0</v>
      </c>
      <c r="BF1293" s="251">
        <f ca="1">IF(A40taxstdlife="n/a","n/a",IF(A40taxstdlife="",0,IF(BF$3&gt;(A40stdlife+$E1293),((INDEX('PTRM input'!$G$385:$P$434,A40offset,$E1293)-INDEX('PTRM input'!$G$277:$P$326,A40offset,$E1293))*OFFSET($F$7,0,$E1293))-SUM($G1293:BE1293),(((INDEX('PTRM input'!$G$385:$P$434,A40offset,$E1293)-INDEX('PTRM input'!$G$277:$P$326,A40offset,$E1293))*OFFSET($F$7,0,$E1293))-SUM($G1293:BE1293))*(OFFSET('PTRM input'!$G$477,0,$E1293-1)/A40taxstdlife))))</f>
        <v>0</v>
      </c>
      <c r="BG1293" s="251">
        <f ca="1">IF(A40taxstdlife="n/a","n/a",IF(A40taxstdlife="",0,IF(BG$3&gt;(A40stdlife+$E1293),((INDEX('PTRM input'!$G$385:$P$434,A40offset,$E1293)-INDEX('PTRM input'!$G$277:$P$326,A40offset,$E1293))*OFFSET($F$7,0,$E1293))-SUM($G1293:BF1293),(((INDEX('PTRM input'!$G$385:$P$434,A40offset,$E1293)-INDEX('PTRM input'!$G$277:$P$326,A40offset,$E1293))*OFFSET($F$7,0,$E1293))-SUM($G1293:BF1293))*(OFFSET('PTRM input'!$G$477,0,$E1293-1)/A40taxstdlife))))</f>
        <v>0</v>
      </c>
      <c r="BH1293" s="251">
        <f ca="1">IF(A40taxstdlife="n/a","n/a",IF(A40taxstdlife="",0,IF(BH$3&gt;(A40stdlife+$E1293),((INDEX('PTRM input'!$G$385:$P$434,A40offset,$E1293)-INDEX('PTRM input'!$G$277:$P$326,A40offset,$E1293))*OFFSET($F$7,0,$E1293))-SUM($G1293:BG1293),(((INDEX('PTRM input'!$G$385:$P$434,A40offset,$E1293)-INDEX('PTRM input'!$G$277:$P$326,A40offset,$E1293))*OFFSET($F$7,0,$E1293))-SUM($G1293:BG1293))*(OFFSET('PTRM input'!$G$477,0,$E1293-1)/A40taxstdlife))))</f>
        <v>0</v>
      </c>
      <c r="BI1293" s="251">
        <f ca="1">IF(A40taxstdlife="n/a","n/a",IF(A40taxstdlife="",0,IF(BI$3&gt;(A40stdlife+$E1293),((INDEX('PTRM input'!$G$385:$P$434,A40offset,$E1293)-INDEX('PTRM input'!$G$277:$P$326,A40offset,$E1293))*OFFSET($F$7,0,$E1293))-SUM($G1293:BH1293),(((INDEX('PTRM input'!$G$385:$P$434,A40offset,$E1293)-INDEX('PTRM input'!$G$277:$P$326,A40offset,$E1293))*OFFSET($F$7,0,$E1293))-SUM($G1293:BH1293))*(OFFSET('PTRM input'!$G$477,0,$E1293-1)/A40taxstdlife))))</f>
        <v>0</v>
      </c>
      <c r="BJ1293" s="116"/>
      <c r="BK1293" s="116"/>
      <c r="BL1293" s="116"/>
      <c r="BM1293" s="116"/>
    </row>
    <row r="1294" spans="1:65" ht="12.75" hidden="1" customHeight="1" outlineLevel="2">
      <c r="A1294" s="366"/>
      <c r="B1294" s="19"/>
      <c r="C1294" s="18"/>
      <c r="D1294" s="760"/>
      <c r="E1294" s="86">
        <v>6</v>
      </c>
      <c r="F1294" s="356"/>
      <c r="G1294" s="434"/>
      <c r="H1294" s="435"/>
      <c r="I1294" s="435"/>
      <c r="J1294" s="435"/>
      <c r="K1294" s="435"/>
      <c r="L1294" s="619"/>
      <c r="M1294" s="251">
        <f ca="1">IF(A40taxstdlife="n/a","n/a",IF(A40taxstdlife="",0,IF(M$3&gt;(A40stdlife+$E1294),((INDEX('PTRM input'!$G$385:$P$434,A40offset,$E1294)-INDEX('PTRM input'!$G$277:$P$326,A40offset,$E1294))*OFFSET($F$7,0,$E1294))-SUM($G1294:L1294),(((INDEX('PTRM input'!$G$385:$P$434,A40offset,$E1294)-INDEX('PTRM input'!$G$277:$P$326,A40offset,$E1294))*OFFSET($F$7,0,$E1294))-SUM($G1294:L1294))*(OFFSET('PTRM input'!$G$477,0,$E1294-1)/A40taxstdlife))))</f>
        <v>0</v>
      </c>
      <c r="N1294" s="251">
        <f ca="1">IF(A40taxstdlife="n/a","n/a",IF(A40taxstdlife="",0,IF(N$3&gt;(A40stdlife+$E1294),((INDEX('PTRM input'!$G$385:$P$434,A40offset,$E1294)-INDEX('PTRM input'!$G$277:$P$326,A40offset,$E1294))*OFFSET($F$7,0,$E1294))-SUM($G1294:M1294),(((INDEX('PTRM input'!$G$385:$P$434,A40offset,$E1294)-INDEX('PTRM input'!$G$277:$P$326,A40offset,$E1294))*OFFSET($F$7,0,$E1294))-SUM($G1294:M1294))*(OFFSET('PTRM input'!$G$477,0,$E1294-1)/A40taxstdlife))))</f>
        <v>0</v>
      </c>
      <c r="O1294" s="251">
        <f ca="1">IF(A40taxstdlife="n/a","n/a",IF(A40taxstdlife="",0,IF(O$3&gt;(A40stdlife+$E1294),((INDEX('PTRM input'!$G$385:$P$434,A40offset,$E1294)-INDEX('PTRM input'!$G$277:$P$326,A40offset,$E1294))*OFFSET($F$7,0,$E1294))-SUM($G1294:N1294),(((INDEX('PTRM input'!$G$385:$P$434,A40offset,$E1294)-INDEX('PTRM input'!$G$277:$P$326,A40offset,$E1294))*OFFSET($F$7,0,$E1294))-SUM($G1294:N1294))*(OFFSET('PTRM input'!$G$477,0,$E1294-1)/A40taxstdlife))))</f>
        <v>0</v>
      </c>
      <c r="P1294" s="251">
        <f ca="1">IF(A40taxstdlife="n/a","n/a",IF(A40taxstdlife="",0,IF(P$3&gt;(A40stdlife+$E1294),((INDEX('PTRM input'!$G$385:$P$434,A40offset,$E1294)-INDEX('PTRM input'!$G$277:$P$326,A40offset,$E1294))*OFFSET($F$7,0,$E1294))-SUM($G1294:O1294),(((INDEX('PTRM input'!$G$385:$P$434,A40offset,$E1294)-INDEX('PTRM input'!$G$277:$P$326,A40offset,$E1294))*OFFSET($F$7,0,$E1294))-SUM($G1294:O1294))*(OFFSET('PTRM input'!$G$477,0,$E1294-1)/A40taxstdlife))))</f>
        <v>0</v>
      </c>
      <c r="Q1294" s="251">
        <f ca="1">IF(A40taxstdlife="n/a","n/a",IF(A40taxstdlife="",0,IF(Q$3&gt;(A40stdlife+$E1294),((INDEX('PTRM input'!$G$385:$P$434,A40offset,$E1294)-INDEX('PTRM input'!$G$277:$P$326,A40offset,$E1294))*OFFSET($F$7,0,$E1294))-SUM($G1294:P1294),(((INDEX('PTRM input'!$G$385:$P$434,A40offset,$E1294)-INDEX('PTRM input'!$G$277:$P$326,A40offset,$E1294))*OFFSET($F$7,0,$E1294))-SUM($G1294:P1294))*(OFFSET('PTRM input'!$G$477,0,$E1294-1)/A40taxstdlife))))</f>
        <v>0</v>
      </c>
      <c r="R1294" s="251">
        <f ca="1">IF(A40taxstdlife="n/a","n/a",IF(A40taxstdlife="",0,IF(R$3&gt;(A40stdlife+$E1294),((INDEX('PTRM input'!$G$385:$P$434,A40offset,$E1294)-INDEX('PTRM input'!$G$277:$P$326,A40offset,$E1294))*OFFSET($F$7,0,$E1294))-SUM($G1294:Q1294),(((INDEX('PTRM input'!$G$385:$P$434,A40offset,$E1294)-INDEX('PTRM input'!$G$277:$P$326,A40offset,$E1294))*OFFSET($F$7,0,$E1294))-SUM($G1294:Q1294))*(OFFSET('PTRM input'!$G$477,0,$E1294-1)/A40taxstdlife))))</f>
        <v>0</v>
      </c>
      <c r="S1294" s="251">
        <f ca="1">IF(A40taxstdlife="n/a","n/a",IF(A40taxstdlife="",0,IF(S$3&gt;(A40stdlife+$E1294),((INDEX('PTRM input'!$G$385:$P$434,A40offset,$E1294)-INDEX('PTRM input'!$G$277:$P$326,A40offset,$E1294))*OFFSET($F$7,0,$E1294))-SUM($G1294:R1294),(((INDEX('PTRM input'!$G$385:$P$434,A40offset,$E1294)-INDEX('PTRM input'!$G$277:$P$326,A40offset,$E1294))*OFFSET($F$7,0,$E1294))-SUM($G1294:R1294))*(OFFSET('PTRM input'!$G$477,0,$E1294-1)/A40taxstdlife))))</f>
        <v>0</v>
      </c>
      <c r="T1294" s="251">
        <f ca="1">IF(A40taxstdlife="n/a","n/a",IF(A40taxstdlife="",0,IF(T$3&gt;(A40stdlife+$E1294),((INDEX('PTRM input'!$G$385:$P$434,A40offset,$E1294)-INDEX('PTRM input'!$G$277:$P$326,A40offset,$E1294))*OFFSET($F$7,0,$E1294))-SUM($G1294:S1294),(((INDEX('PTRM input'!$G$385:$P$434,A40offset,$E1294)-INDEX('PTRM input'!$G$277:$P$326,A40offset,$E1294))*OFFSET($F$7,0,$E1294))-SUM($G1294:S1294))*(OFFSET('PTRM input'!$G$477,0,$E1294-1)/A40taxstdlife))))</f>
        <v>0</v>
      </c>
      <c r="U1294" s="251">
        <f ca="1">IF(A40taxstdlife="n/a","n/a",IF(A40taxstdlife="",0,IF(U$3&gt;(A40stdlife+$E1294),((INDEX('PTRM input'!$G$385:$P$434,A40offset,$E1294)-INDEX('PTRM input'!$G$277:$P$326,A40offset,$E1294))*OFFSET($F$7,0,$E1294))-SUM($G1294:T1294),(((INDEX('PTRM input'!$G$385:$P$434,A40offset,$E1294)-INDEX('PTRM input'!$G$277:$P$326,A40offset,$E1294))*OFFSET($F$7,0,$E1294))-SUM($G1294:T1294))*(OFFSET('PTRM input'!$G$477,0,$E1294-1)/A40taxstdlife))))</f>
        <v>0</v>
      </c>
      <c r="V1294" s="251">
        <f ca="1">IF(A40taxstdlife="n/a","n/a",IF(A40taxstdlife="",0,IF(V$3&gt;(A40stdlife+$E1294),((INDEX('PTRM input'!$G$385:$P$434,A40offset,$E1294)-INDEX('PTRM input'!$G$277:$P$326,A40offset,$E1294))*OFFSET($F$7,0,$E1294))-SUM($G1294:U1294),(((INDEX('PTRM input'!$G$385:$P$434,A40offset,$E1294)-INDEX('PTRM input'!$G$277:$P$326,A40offset,$E1294))*OFFSET($F$7,0,$E1294))-SUM($G1294:U1294))*(OFFSET('PTRM input'!$G$477,0,$E1294-1)/A40taxstdlife))))</f>
        <v>0</v>
      </c>
      <c r="W1294" s="251">
        <f ca="1">IF(A40taxstdlife="n/a","n/a",IF(A40taxstdlife="",0,IF(W$3&gt;(A40stdlife+$E1294),((INDEX('PTRM input'!$G$385:$P$434,A40offset,$E1294)-INDEX('PTRM input'!$G$277:$P$326,A40offset,$E1294))*OFFSET($F$7,0,$E1294))-SUM($G1294:V1294),(((INDEX('PTRM input'!$G$385:$P$434,A40offset,$E1294)-INDEX('PTRM input'!$G$277:$P$326,A40offset,$E1294))*OFFSET($F$7,0,$E1294))-SUM($G1294:V1294))*(OFFSET('PTRM input'!$G$477,0,$E1294-1)/A40taxstdlife))))</f>
        <v>0</v>
      </c>
      <c r="X1294" s="251">
        <f ca="1">IF(A40taxstdlife="n/a","n/a",IF(A40taxstdlife="",0,IF(X$3&gt;(A40stdlife+$E1294),((INDEX('PTRM input'!$G$385:$P$434,A40offset,$E1294)-INDEX('PTRM input'!$G$277:$P$326,A40offset,$E1294))*OFFSET($F$7,0,$E1294))-SUM($G1294:W1294),(((INDEX('PTRM input'!$G$385:$P$434,A40offset,$E1294)-INDEX('PTRM input'!$G$277:$P$326,A40offset,$E1294))*OFFSET($F$7,0,$E1294))-SUM($G1294:W1294))*(OFFSET('PTRM input'!$G$477,0,$E1294-1)/A40taxstdlife))))</f>
        <v>0</v>
      </c>
      <c r="Y1294" s="251">
        <f ca="1">IF(A40taxstdlife="n/a","n/a",IF(A40taxstdlife="",0,IF(Y$3&gt;(A40stdlife+$E1294),((INDEX('PTRM input'!$G$385:$P$434,A40offset,$E1294)-INDEX('PTRM input'!$G$277:$P$326,A40offset,$E1294))*OFFSET($F$7,0,$E1294))-SUM($G1294:X1294),(((INDEX('PTRM input'!$G$385:$P$434,A40offset,$E1294)-INDEX('PTRM input'!$G$277:$P$326,A40offset,$E1294))*OFFSET($F$7,0,$E1294))-SUM($G1294:X1294))*(OFFSET('PTRM input'!$G$477,0,$E1294-1)/A40taxstdlife))))</f>
        <v>0</v>
      </c>
      <c r="Z1294" s="251">
        <f ca="1">IF(A40taxstdlife="n/a","n/a",IF(A40taxstdlife="",0,IF(Z$3&gt;(A40stdlife+$E1294),((INDEX('PTRM input'!$G$385:$P$434,A40offset,$E1294)-INDEX('PTRM input'!$G$277:$P$326,A40offset,$E1294))*OFFSET($F$7,0,$E1294))-SUM($G1294:Y1294),(((INDEX('PTRM input'!$G$385:$P$434,A40offset,$E1294)-INDEX('PTRM input'!$G$277:$P$326,A40offset,$E1294))*OFFSET($F$7,0,$E1294))-SUM($G1294:Y1294))*(OFFSET('PTRM input'!$G$477,0,$E1294-1)/A40taxstdlife))))</f>
        <v>0</v>
      </c>
      <c r="AA1294" s="251">
        <f ca="1">IF(A40taxstdlife="n/a","n/a",IF(A40taxstdlife="",0,IF(AA$3&gt;(A40stdlife+$E1294),((INDEX('PTRM input'!$G$385:$P$434,A40offset,$E1294)-INDEX('PTRM input'!$G$277:$P$326,A40offset,$E1294))*OFFSET($F$7,0,$E1294))-SUM($G1294:Z1294),(((INDEX('PTRM input'!$G$385:$P$434,A40offset,$E1294)-INDEX('PTRM input'!$G$277:$P$326,A40offset,$E1294))*OFFSET($F$7,0,$E1294))-SUM($G1294:Z1294))*(OFFSET('PTRM input'!$G$477,0,$E1294-1)/A40taxstdlife))))</f>
        <v>0</v>
      </c>
      <c r="AB1294" s="251">
        <f ca="1">IF(A40taxstdlife="n/a","n/a",IF(A40taxstdlife="",0,IF(AB$3&gt;(A40stdlife+$E1294),((INDEX('PTRM input'!$G$385:$P$434,A40offset,$E1294)-INDEX('PTRM input'!$G$277:$P$326,A40offset,$E1294))*OFFSET($F$7,0,$E1294))-SUM($G1294:AA1294),(((INDEX('PTRM input'!$G$385:$P$434,A40offset,$E1294)-INDEX('PTRM input'!$G$277:$P$326,A40offset,$E1294))*OFFSET($F$7,0,$E1294))-SUM($G1294:AA1294))*(OFFSET('PTRM input'!$G$477,0,$E1294-1)/A40taxstdlife))))</f>
        <v>0</v>
      </c>
      <c r="AC1294" s="251">
        <f ca="1">IF(A40taxstdlife="n/a","n/a",IF(A40taxstdlife="",0,IF(AC$3&gt;(A40stdlife+$E1294),((INDEX('PTRM input'!$G$385:$P$434,A40offset,$E1294)-INDEX('PTRM input'!$G$277:$P$326,A40offset,$E1294))*OFFSET($F$7,0,$E1294))-SUM($G1294:AB1294),(((INDEX('PTRM input'!$G$385:$P$434,A40offset,$E1294)-INDEX('PTRM input'!$G$277:$P$326,A40offset,$E1294))*OFFSET($F$7,0,$E1294))-SUM($G1294:AB1294))*(OFFSET('PTRM input'!$G$477,0,$E1294-1)/A40taxstdlife))))</f>
        <v>0</v>
      </c>
      <c r="AD1294" s="251">
        <f ca="1">IF(A40taxstdlife="n/a","n/a",IF(A40taxstdlife="",0,IF(AD$3&gt;(A40stdlife+$E1294),((INDEX('PTRM input'!$G$385:$P$434,A40offset,$E1294)-INDEX('PTRM input'!$G$277:$P$326,A40offset,$E1294))*OFFSET($F$7,0,$E1294))-SUM($G1294:AC1294),(((INDEX('PTRM input'!$G$385:$P$434,A40offset,$E1294)-INDEX('PTRM input'!$G$277:$P$326,A40offset,$E1294))*OFFSET($F$7,0,$E1294))-SUM($G1294:AC1294))*(OFFSET('PTRM input'!$G$477,0,$E1294-1)/A40taxstdlife))))</f>
        <v>0</v>
      </c>
      <c r="AE1294" s="251">
        <f ca="1">IF(A40taxstdlife="n/a","n/a",IF(A40taxstdlife="",0,IF(AE$3&gt;(A40stdlife+$E1294),((INDEX('PTRM input'!$G$385:$P$434,A40offset,$E1294)-INDEX('PTRM input'!$G$277:$P$326,A40offset,$E1294))*OFFSET($F$7,0,$E1294))-SUM($G1294:AD1294),(((INDEX('PTRM input'!$G$385:$P$434,A40offset,$E1294)-INDEX('PTRM input'!$G$277:$P$326,A40offset,$E1294))*OFFSET($F$7,0,$E1294))-SUM($G1294:AD1294))*(OFFSET('PTRM input'!$G$477,0,$E1294-1)/A40taxstdlife))))</f>
        <v>0</v>
      </c>
      <c r="AF1294" s="251">
        <f ca="1">IF(A40taxstdlife="n/a","n/a",IF(A40taxstdlife="",0,IF(AF$3&gt;(A40stdlife+$E1294),((INDEX('PTRM input'!$G$385:$P$434,A40offset,$E1294)-INDEX('PTRM input'!$G$277:$P$326,A40offset,$E1294))*OFFSET($F$7,0,$E1294))-SUM($G1294:AE1294),(((INDEX('PTRM input'!$G$385:$P$434,A40offset,$E1294)-INDEX('PTRM input'!$G$277:$P$326,A40offset,$E1294))*OFFSET($F$7,0,$E1294))-SUM($G1294:AE1294))*(OFFSET('PTRM input'!$G$477,0,$E1294-1)/A40taxstdlife))))</f>
        <v>0</v>
      </c>
      <c r="AG1294" s="251">
        <f ca="1">IF(A40taxstdlife="n/a","n/a",IF(A40taxstdlife="",0,IF(AG$3&gt;(A40stdlife+$E1294),((INDEX('PTRM input'!$G$385:$P$434,A40offset,$E1294)-INDEX('PTRM input'!$G$277:$P$326,A40offset,$E1294))*OFFSET($F$7,0,$E1294))-SUM($G1294:AF1294),(((INDEX('PTRM input'!$G$385:$P$434,A40offset,$E1294)-INDEX('PTRM input'!$G$277:$P$326,A40offset,$E1294))*OFFSET($F$7,0,$E1294))-SUM($G1294:AF1294))*(OFFSET('PTRM input'!$G$477,0,$E1294-1)/A40taxstdlife))))</f>
        <v>0</v>
      </c>
      <c r="AH1294" s="251">
        <f ca="1">IF(A40taxstdlife="n/a","n/a",IF(A40taxstdlife="",0,IF(AH$3&gt;(A40stdlife+$E1294),((INDEX('PTRM input'!$G$385:$P$434,A40offset,$E1294)-INDEX('PTRM input'!$G$277:$P$326,A40offset,$E1294))*OFFSET($F$7,0,$E1294))-SUM($G1294:AG1294),(((INDEX('PTRM input'!$G$385:$P$434,A40offset,$E1294)-INDEX('PTRM input'!$G$277:$P$326,A40offset,$E1294))*OFFSET($F$7,0,$E1294))-SUM($G1294:AG1294))*(OFFSET('PTRM input'!$G$477,0,$E1294-1)/A40taxstdlife))))</f>
        <v>0</v>
      </c>
      <c r="AI1294" s="251">
        <f ca="1">IF(A40taxstdlife="n/a","n/a",IF(A40taxstdlife="",0,IF(AI$3&gt;(A40stdlife+$E1294),((INDEX('PTRM input'!$G$385:$P$434,A40offset,$E1294)-INDEX('PTRM input'!$G$277:$P$326,A40offset,$E1294))*OFFSET($F$7,0,$E1294))-SUM($G1294:AH1294),(((INDEX('PTRM input'!$G$385:$P$434,A40offset,$E1294)-INDEX('PTRM input'!$G$277:$P$326,A40offset,$E1294))*OFFSET($F$7,0,$E1294))-SUM($G1294:AH1294))*(OFFSET('PTRM input'!$G$477,0,$E1294-1)/A40taxstdlife))))</f>
        <v>0</v>
      </c>
      <c r="AJ1294" s="251">
        <f ca="1">IF(A40taxstdlife="n/a","n/a",IF(A40taxstdlife="",0,IF(AJ$3&gt;(A40stdlife+$E1294),((INDEX('PTRM input'!$G$385:$P$434,A40offset,$E1294)-INDEX('PTRM input'!$G$277:$P$326,A40offset,$E1294))*OFFSET($F$7,0,$E1294))-SUM($G1294:AI1294),(((INDEX('PTRM input'!$G$385:$P$434,A40offset,$E1294)-INDEX('PTRM input'!$G$277:$P$326,A40offset,$E1294))*OFFSET($F$7,0,$E1294))-SUM($G1294:AI1294))*(OFFSET('PTRM input'!$G$477,0,$E1294-1)/A40taxstdlife))))</f>
        <v>0</v>
      </c>
      <c r="AK1294" s="251">
        <f ca="1">IF(A40taxstdlife="n/a","n/a",IF(A40taxstdlife="",0,IF(AK$3&gt;(A40stdlife+$E1294),((INDEX('PTRM input'!$G$385:$P$434,A40offset,$E1294)-INDEX('PTRM input'!$G$277:$P$326,A40offset,$E1294))*OFFSET($F$7,0,$E1294))-SUM($G1294:AJ1294),(((INDEX('PTRM input'!$G$385:$P$434,A40offset,$E1294)-INDEX('PTRM input'!$G$277:$P$326,A40offset,$E1294))*OFFSET($F$7,0,$E1294))-SUM($G1294:AJ1294))*(OFFSET('PTRM input'!$G$477,0,$E1294-1)/A40taxstdlife))))</f>
        <v>0</v>
      </c>
      <c r="AL1294" s="251">
        <f ca="1">IF(A40taxstdlife="n/a","n/a",IF(A40taxstdlife="",0,IF(AL$3&gt;(A40stdlife+$E1294),((INDEX('PTRM input'!$G$385:$P$434,A40offset,$E1294)-INDEX('PTRM input'!$G$277:$P$326,A40offset,$E1294))*OFFSET($F$7,0,$E1294))-SUM($G1294:AK1294),(((INDEX('PTRM input'!$G$385:$P$434,A40offset,$E1294)-INDEX('PTRM input'!$G$277:$P$326,A40offset,$E1294))*OFFSET($F$7,0,$E1294))-SUM($G1294:AK1294))*(OFFSET('PTRM input'!$G$477,0,$E1294-1)/A40taxstdlife))))</f>
        <v>0</v>
      </c>
      <c r="AM1294" s="251">
        <f ca="1">IF(A40taxstdlife="n/a","n/a",IF(A40taxstdlife="",0,IF(AM$3&gt;(A40stdlife+$E1294),((INDEX('PTRM input'!$G$385:$P$434,A40offset,$E1294)-INDEX('PTRM input'!$G$277:$P$326,A40offset,$E1294))*OFFSET($F$7,0,$E1294))-SUM($G1294:AL1294),(((INDEX('PTRM input'!$G$385:$P$434,A40offset,$E1294)-INDEX('PTRM input'!$G$277:$P$326,A40offset,$E1294))*OFFSET($F$7,0,$E1294))-SUM($G1294:AL1294))*(OFFSET('PTRM input'!$G$477,0,$E1294-1)/A40taxstdlife))))</f>
        <v>0</v>
      </c>
      <c r="AN1294" s="251">
        <f ca="1">IF(A40taxstdlife="n/a","n/a",IF(A40taxstdlife="",0,IF(AN$3&gt;(A40stdlife+$E1294),((INDEX('PTRM input'!$G$385:$P$434,A40offset,$E1294)-INDEX('PTRM input'!$G$277:$P$326,A40offset,$E1294))*OFFSET($F$7,0,$E1294))-SUM($G1294:AM1294),(((INDEX('PTRM input'!$G$385:$P$434,A40offset,$E1294)-INDEX('PTRM input'!$G$277:$P$326,A40offset,$E1294))*OFFSET($F$7,0,$E1294))-SUM($G1294:AM1294))*(OFFSET('PTRM input'!$G$477,0,$E1294-1)/A40taxstdlife))))</f>
        <v>0</v>
      </c>
      <c r="AO1294" s="251">
        <f ca="1">IF(A40taxstdlife="n/a","n/a",IF(A40taxstdlife="",0,IF(AO$3&gt;(A40stdlife+$E1294),((INDEX('PTRM input'!$G$385:$P$434,A40offset,$E1294)-INDEX('PTRM input'!$G$277:$P$326,A40offset,$E1294))*OFFSET($F$7,0,$E1294))-SUM($G1294:AN1294),(((INDEX('PTRM input'!$G$385:$P$434,A40offset,$E1294)-INDEX('PTRM input'!$G$277:$P$326,A40offset,$E1294))*OFFSET($F$7,0,$E1294))-SUM($G1294:AN1294))*(OFFSET('PTRM input'!$G$477,0,$E1294-1)/A40taxstdlife))))</f>
        <v>0</v>
      </c>
      <c r="AP1294" s="251">
        <f ca="1">IF(A40taxstdlife="n/a","n/a",IF(A40taxstdlife="",0,IF(AP$3&gt;(A40stdlife+$E1294),((INDEX('PTRM input'!$G$385:$P$434,A40offset,$E1294)-INDEX('PTRM input'!$G$277:$P$326,A40offset,$E1294))*OFFSET($F$7,0,$E1294))-SUM($G1294:AO1294),(((INDEX('PTRM input'!$G$385:$P$434,A40offset,$E1294)-INDEX('PTRM input'!$G$277:$P$326,A40offset,$E1294))*OFFSET($F$7,0,$E1294))-SUM($G1294:AO1294))*(OFFSET('PTRM input'!$G$477,0,$E1294-1)/A40taxstdlife))))</f>
        <v>0</v>
      </c>
      <c r="AQ1294" s="251">
        <f ca="1">IF(A40taxstdlife="n/a","n/a",IF(A40taxstdlife="",0,IF(AQ$3&gt;(A40stdlife+$E1294),((INDEX('PTRM input'!$G$385:$P$434,A40offset,$E1294)-INDEX('PTRM input'!$G$277:$P$326,A40offset,$E1294))*OFFSET($F$7,0,$E1294))-SUM($G1294:AP1294),(((INDEX('PTRM input'!$G$385:$P$434,A40offset,$E1294)-INDEX('PTRM input'!$G$277:$P$326,A40offset,$E1294))*OFFSET($F$7,0,$E1294))-SUM($G1294:AP1294))*(OFFSET('PTRM input'!$G$477,0,$E1294-1)/A40taxstdlife))))</f>
        <v>0</v>
      </c>
      <c r="AR1294" s="251">
        <f ca="1">IF(A40taxstdlife="n/a","n/a",IF(A40taxstdlife="",0,IF(AR$3&gt;(A40stdlife+$E1294),((INDEX('PTRM input'!$G$385:$P$434,A40offset,$E1294)-INDEX('PTRM input'!$G$277:$P$326,A40offset,$E1294))*OFFSET($F$7,0,$E1294))-SUM($G1294:AQ1294),(((INDEX('PTRM input'!$G$385:$P$434,A40offset,$E1294)-INDEX('PTRM input'!$G$277:$P$326,A40offset,$E1294))*OFFSET($F$7,0,$E1294))-SUM($G1294:AQ1294))*(OFFSET('PTRM input'!$G$477,0,$E1294-1)/A40taxstdlife))))</f>
        <v>0</v>
      </c>
      <c r="AS1294" s="251">
        <f ca="1">IF(A40taxstdlife="n/a","n/a",IF(A40taxstdlife="",0,IF(AS$3&gt;(A40stdlife+$E1294),((INDEX('PTRM input'!$G$385:$P$434,A40offset,$E1294)-INDEX('PTRM input'!$G$277:$P$326,A40offset,$E1294))*OFFSET($F$7,0,$E1294))-SUM($G1294:AR1294),(((INDEX('PTRM input'!$G$385:$P$434,A40offset,$E1294)-INDEX('PTRM input'!$G$277:$P$326,A40offset,$E1294))*OFFSET($F$7,0,$E1294))-SUM($G1294:AR1294))*(OFFSET('PTRM input'!$G$477,0,$E1294-1)/A40taxstdlife))))</f>
        <v>0</v>
      </c>
      <c r="AT1294" s="251">
        <f ca="1">IF(A40taxstdlife="n/a","n/a",IF(A40taxstdlife="",0,IF(AT$3&gt;(A40stdlife+$E1294),((INDEX('PTRM input'!$G$385:$P$434,A40offset,$E1294)-INDEX('PTRM input'!$G$277:$P$326,A40offset,$E1294))*OFFSET($F$7,0,$E1294))-SUM($G1294:AS1294),(((INDEX('PTRM input'!$G$385:$P$434,A40offset,$E1294)-INDEX('PTRM input'!$G$277:$P$326,A40offset,$E1294))*OFFSET($F$7,0,$E1294))-SUM($G1294:AS1294))*(OFFSET('PTRM input'!$G$477,0,$E1294-1)/A40taxstdlife))))</f>
        <v>0</v>
      </c>
      <c r="AU1294" s="251">
        <f ca="1">IF(A40taxstdlife="n/a","n/a",IF(A40taxstdlife="",0,IF(AU$3&gt;(A40stdlife+$E1294),((INDEX('PTRM input'!$G$385:$P$434,A40offset,$E1294)-INDEX('PTRM input'!$G$277:$P$326,A40offset,$E1294))*OFFSET($F$7,0,$E1294))-SUM($G1294:AT1294),(((INDEX('PTRM input'!$G$385:$P$434,A40offset,$E1294)-INDEX('PTRM input'!$G$277:$P$326,A40offset,$E1294))*OFFSET($F$7,0,$E1294))-SUM($G1294:AT1294))*(OFFSET('PTRM input'!$G$477,0,$E1294-1)/A40taxstdlife))))</f>
        <v>0</v>
      </c>
      <c r="AV1294" s="251">
        <f ca="1">IF(A40taxstdlife="n/a","n/a",IF(A40taxstdlife="",0,IF(AV$3&gt;(A40stdlife+$E1294),((INDEX('PTRM input'!$G$385:$P$434,A40offset,$E1294)-INDEX('PTRM input'!$G$277:$P$326,A40offset,$E1294))*OFFSET($F$7,0,$E1294))-SUM($G1294:AU1294),(((INDEX('PTRM input'!$G$385:$P$434,A40offset,$E1294)-INDEX('PTRM input'!$G$277:$P$326,A40offset,$E1294))*OFFSET($F$7,0,$E1294))-SUM($G1294:AU1294))*(OFFSET('PTRM input'!$G$477,0,$E1294-1)/A40taxstdlife))))</f>
        <v>0</v>
      </c>
      <c r="AW1294" s="251">
        <f ca="1">IF(A40taxstdlife="n/a","n/a",IF(A40taxstdlife="",0,IF(AW$3&gt;(A40stdlife+$E1294),((INDEX('PTRM input'!$G$385:$P$434,A40offset,$E1294)-INDEX('PTRM input'!$G$277:$P$326,A40offset,$E1294))*OFFSET($F$7,0,$E1294))-SUM($G1294:AV1294),(((INDEX('PTRM input'!$G$385:$P$434,A40offset,$E1294)-INDEX('PTRM input'!$G$277:$P$326,A40offset,$E1294))*OFFSET($F$7,0,$E1294))-SUM($G1294:AV1294))*(OFFSET('PTRM input'!$G$477,0,$E1294-1)/A40taxstdlife))))</f>
        <v>0</v>
      </c>
      <c r="AX1294" s="251">
        <f ca="1">IF(A40taxstdlife="n/a","n/a",IF(A40taxstdlife="",0,IF(AX$3&gt;(A40stdlife+$E1294),((INDEX('PTRM input'!$G$385:$P$434,A40offset,$E1294)-INDEX('PTRM input'!$G$277:$P$326,A40offset,$E1294))*OFFSET($F$7,0,$E1294))-SUM($G1294:AW1294),(((INDEX('PTRM input'!$G$385:$P$434,A40offset,$E1294)-INDEX('PTRM input'!$G$277:$P$326,A40offset,$E1294))*OFFSET($F$7,0,$E1294))-SUM($G1294:AW1294))*(OFFSET('PTRM input'!$G$477,0,$E1294-1)/A40taxstdlife))))</f>
        <v>0</v>
      </c>
      <c r="AY1294" s="251">
        <f ca="1">IF(A40taxstdlife="n/a","n/a",IF(A40taxstdlife="",0,IF(AY$3&gt;(A40stdlife+$E1294),((INDEX('PTRM input'!$G$385:$P$434,A40offset,$E1294)-INDEX('PTRM input'!$G$277:$P$326,A40offset,$E1294))*OFFSET($F$7,0,$E1294))-SUM($G1294:AX1294),(((INDEX('PTRM input'!$G$385:$P$434,A40offset,$E1294)-INDEX('PTRM input'!$G$277:$P$326,A40offset,$E1294))*OFFSET($F$7,0,$E1294))-SUM($G1294:AX1294))*(OFFSET('PTRM input'!$G$477,0,$E1294-1)/A40taxstdlife))))</f>
        <v>0</v>
      </c>
      <c r="AZ1294" s="251">
        <f ca="1">IF(A40taxstdlife="n/a","n/a",IF(A40taxstdlife="",0,IF(AZ$3&gt;(A40stdlife+$E1294),((INDEX('PTRM input'!$G$385:$P$434,A40offset,$E1294)-INDEX('PTRM input'!$G$277:$P$326,A40offset,$E1294))*OFFSET($F$7,0,$E1294))-SUM($G1294:AY1294),(((INDEX('PTRM input'!$G$385:$P$434,A40offset,$E1294)-INDEX('PTRM input'!$G$277:$P$326,A40offset,$E1294))*OFFSET($F$7,0,$E1294))-SUM($G1294:AY1294))*(OFFSET('PTRM input'!$G$477,0,$E1294-1)/A40taxstdlife))))</f>
        <v>0</v>
      </c>
      <c r="BA1294" s="251">
        <f ca="1">IF(A40taxstdlife="n/a","n/a",IF(A40taxstdlife="",0,IF(BA$3&gt;(A40stdlife+$E1294),((INDEX('PTRM input'!$G$385:$P$434,A40offset,$E1294)-INDEX('PTRM input'!$G$277:$P$326,A40offset,$E1294))*OFFSET($F$7,0,$E1294))-SUM($G1294:AZ1294),(((INDEX('PTRM input'!$G$385:$P$434,A40offset,$E1294)-INDEX('PTRM input'!$G$277:$P$326,A40offset,$E1294))*OFFSET($F$7,0,$E1294))-SUM($G1294:AZ1294))*(OFFSET('PTRM input'!$G$477,0,$E1294-1)/A40taxstdlife))))</f>
        <v>0</v>
      </c>
      <c r="BB1294" s="251">
        <f ca="1">IF(A40taxstdlife="n/a","n/a",IF(A40taxstdlife="",0,IF(BB$3&gt;(A40stdlife+$E1294),((INDEX('PTRM input'!$G$385:$P$434,A40offset,$E1294)-INDEX('PTRM input'!$G$277:$P$326,A40offset,$E1294))*OFFSET($F$7,0,$E1294))-SUM($G1294:BA1294),(((INDEX('PTRM input'!$G$385:$P$434,A40offset,$E1294)-INDEX('PTRM input'!$G$277:$P$326,A40offset,$E1294))*OFFSET($F$7,0,$E1294))-SUM($G1294:BA1294))*(OFFSET('PTRM input'!$G$477,0,$E1294-1)/A40taxstdlife))))</f>
        <v>0</v>
      </c>
      <c r="BC1294" s="251">
        <f ca="1">IF(A40taxstdlife="n/a","n/a",IF(A40taxstdlife="",0,IF(BC$3&gt;(A40stdlife+$E1294),((INDEX('PTRM input'!$G$385:$P$434,A40offset,$E1294)-INDEX('PTRM input'!$G$277:$P$326,A40offset,$E1294))*OFFSET($F$7,0,$E1294))-SUM($G1294:BB1294),(((INDEX('PTRM input'!$G$385:$P$434,A40offset,$E1294)-INDEX('PTRM input'!$G$277:$P$326,A40offset,$E1294))*OFFSET($F$7,0,$E1294))-SUM($G1294:BB1294))*(OFFSET('PTRM input'!$G$477,0,$E1294-1)/A40taxstdlife))))</f>
        <v>0</v>
      </c>
      <c r="BD1294" s="251">
        <f ca="1">IF(A40taxstdlife="n/a","n/a",IF(A40taxstdlife="",0,IF(BD$3&gt;(A40stdlife+$E1294),((INDEX('PTRM input'!$G$385:$P$434,A40offset,$E1294)-INDEX('PTRM input'!$G$277:$P$326,A40offset,$E1294))*OFFSET($F$7,0,$E1294))-SUM($G1294:BC1294),(((INDEX('PTRM input'!$G$385:$P$434,A40offset,$E1294)-INDEX('PTRM input'!$G$277:$P$326,A40offset,$E1294))*OFFSET($F$7,0,$E1294))-SUM($G1294:BC1294))*(OFFSET('PTRM input'!$G$477,0,$E1294-1)/A40taxstdlife))))</f>
        <v>0</v>
      </c>
      <c r="BE1294" s="251">
        <f ca="1">IF(A40taxstdlife="n/a","n/a",IF(A40taxstdlife="",0,IF(BE$3&gt;(A40stdlife+$E1294),((INDEX('PTRM input'!$G$385:$P$434,A40offset,$E1294)-INDEX('PTRM input'!$G$277:$P$326,A40offset,$E1294))*OFFSET($F$7,0,$E1294))-SUM($G1294:BD1294),(((INDEX('PTRM input'!$G$385:$P$434,A40offset,$E1294)-INDEX('PTRM input'!$G$277:$P$326,A40offset,$E1294))*OFFSET($F$7,0,$E1294))-SUM($G1294:BD1294))*(OFFSET('PTRM input'!$G$477,0,$E1294-1)/A40taxstdlife))))</f>
        <v>0</v>
      </c>
      <c r="BF1294" s="251">
        <f ca="1">IF(A40taxstdlife="n/a","n/a",IF(A40taxstdlife="",0,IF(BF$3&gt;(A40stdlife+$E1294),((INDEX('PTRM input'!$G$385:$P$434,A40offset,$E1294)-INDEX('PTRM input'!$G$277:$P$326,A40offset,$E1294))*OFFSET($F$7,0,$E1294))-SUM($G1294:BE1294),(((INDEX('PTRM input'!$G$385:$P$434,A40offset,$E1294)-INDEX('PTRM input'!$G$277:$P$326,A40offset,$E1294))*OFFSET($F$7,0,$E1294))-SUM($G1294:BE1294))*(OFFSET('PTRM input'!$G$477,0,$E1294-1)/A40taxstdlife))))</f>
        <v>0</v>
      </c>
      <c r="BG1294" s="251">
        <f ca="1">IF(A40taxstdlife="n/a","n/a",IF(A40taxstdlife="",0,IF(BG$3&gt;(A40stdlife+$E1294),((INDEX('PTRM input'!$G$385:$P$434,A40offset,$E1294)-INDEX('PTRM input'!$G$277:$P$326,A40offset,$E1294))*OFFSET($F$7,0,$E1294))-SUM($G1294:BF1294),(((INDEX('PTRM input'!$G$385:$P$434,A40offset,$E1294)-INDEX('PTRM input'!$G$277:$P$326,A40offset,$E1294))*OFFSET($F$7,0,$E1294))-SUM($G1294:BF1294))*(OFFSET('PTRM input'!$G$477,0,$E1294-1)/A40taxstdlife))))</f>
        <v>0</v>
      </c>
      <c r="BH1294" s="251">
        <f ca="1">IF(A40taxstdlife="n/a","n/a",IF(A40taxstdlife="",0,IF(BH$3&gt;(A40stdlife+$E1294),((INDEX('PTRM input'!$G$385:$P$434,A40offset,$E1294)-INDEX('PTRM input'!$G$277:$P$326,A40offset,$E1294))*OFFSET($F$7,0,$E1294))-SUM($G1294:BG1294),(((INDEX('PTRM input'!$G$385:$P$434,A40offset,$E1294)-INDEX('PTRM input'!$G$277:$P$326,A40offset,$E1294))*OFFSET($F$7,0,$E1294))-SUM($G1294:BG1294))*(OFFSET('PTRM input'!$G$477,0,$E1294-1)/A40taxstdlife))))</f>
        <v>0</v>
      </c>
      <c r="BI1294" s="251">
        <f ca="1">IF(A40taxstdlife="n/a","n/a",IF(A40taxstdlife="",0,IF(BI$3&gt;(A40stdlife+$E1294),((INDEX('PTRM input'!$G$385:$P$434,A40offset,$E1294)-INDEX('PTRM input'!$G$277:$P$326,A40offset,$E1294))*OFFSET($F$7,0,$E1294))-SUM($G1294:BH1294),(((INDEX('PTRM input'!$G$385:$P$434,A40offset,$E1294)-INDEX('PTRM input'!$G$277:$P$326,A40offset,$E1294))*OFFSET($F$7,0,$E1294))-SUM($G1294:BH1294))*(OFFSET('PTRM input'!$G$477,0,$E1294-1)/A40taxstdlife))))</f>
        <v>0</v>
      </c>
      <c r="BJ1294" s="116"/>
      <c r="BK1294" s="116"/>
      <c r="BL1294" s="116"/>
      <c r="BM1294" s="116"/>
    </row>
    <row r="1295" spans="1:65" ht="12.75" hidden="1" customHeight="1" outlineLevel="2">
      <c r="A1295" s="366"/>
      <c r="B1295" s="19"/>
      <c r="C1295" s="18"/>
      <c r="D1295" s="760"/>
      <c r="E1295" s="86">
        <v>7</v>
      </c>
      <c r="F1295" s="356"/>
      <c r="G1295" s="434"/>
      <c r="H1295" s="435"/>
      <c r="I1295" s="435"/>
      <c r="J1295" s="435"/>
      <c r="K1295" s="435"/>
      <c r="L1295" s="435"/>
      <c r="M1295" s="619"/>
      <c r="N1295" s="251">
        <f ca="1">IF(A40taxstdlife="n/a","n/a",IF(A40taxstdlife="",0,IF(N$3&gt;(A40stdlife+$E1295),((INDEX('PTRM input'!$G$385:$P$434,A40offset,$E1295)-INDEX('PTRM input'!$G$277:$P$326,A40offset,$E1295))*OFFSET($F$7,0,$E1295))-SUM($G1295:M1295),(((INDEX('PTRM input'!$G$385:$P$434,A40offset,$E1295)-INDEX('PTRM input'!$G$277:$P$326,A40offset,$E1295))*OFFSET($F$7,0,$E1295))-SUM($G1295:M1295))*(OFFSET('PTRM input'!$G$477,0,$E1295-1)/A40taxstdlife))))</f>
        <v>0</v>
      </c>
      <c r="O1295" s="251">
        <f ca="1">IF(A40taxstdlife="n/a","n/a",IF(A40taxstdlife="",0,IF(O$3&gt;(A40stdlife+$E1295),((INDEX('PTRM input'!$G$385:$P$434,A40offset,$E1295)-INDEX('PTRM input'!$G$277:$P$326,A40offset,$E1295))*OFFSET($F$7,0,$E1295))-SUM($G1295:N1295),(((INDEX('PTRM input'!$G$385:$P$434,A40offset,$E1295)-INDEX('PTRM input'!$G$277:$P$326,A40offset,$E1295))*OFFSET($F$7,0,$E1295))-SUM($G1295:N1295))*(OFFSET('PTRM input'!$G$477,0,$E1295-1)/A40taxstdlife))))</f>
        <v>0</v>
      </c>
      <c r="P1295" s="251">
        <f ca="1">IF(A40taxstdlife="n/a","n/a",IF(A40taxstdlife="",0,IF(P$3&gt;(A40stdlife+$E1295),((INDEX('PTRM input'!$G$385:$P$434,A40offset,$E1295)-INDEX('PTRM input'!$G$277:$P$326,A40offset,$E1295))*OFFSET($F$7,0,$E1295))-SUM($G1295:O1295),(((INDEX('PTRM input'!$G$385:$P$434,A40offset,$E1295)-INDEX('PTRM input'!$G$277:$P$326,A40offset,$E1295))*OFFSET($F$7,0,$E1295))-SUM($G1295:O1295))*(OFFSET('PTRM input'!$G$477,0,$E1295-1)/A40taxstdlife))))</f>
        <v>0</v>
      </c>
      <c r="Q1295" s="251">
        <f ca="1">IF(A40taxstdlife="n/a","n/a",IF(A40taxstdlife="",0,IF(Q$3&gt;(A40stdlife+$E1295),((INDEX('PTRM input'!$G$385:$P$434,A40offset,$E1295)-INDEX('PTRM input'!$G$277:$P$326,A40offset,$E1295))*OFFSET($F$7,0,$E1295))-SUM($G1295:P1295),(((INDEX('PTRM input'!$G$385:$P$434,A40offset,$E1295)-INDEX('PTRM input'!$G$277:$P$326,A40offset,$E1295))*OFFSET($F$7,0,$E1295))-SUM($G1295:P1295))*(OFFSET('PTRM input'!$G$477,0,$E1295-1)/A40taxstdlife))))</f>
        <v>0</v>
      </c>
      <c r="R1295" s="251">
        <f ca="1">IF(A40taxstdlife="n/a","n/a",IF(A40taxstdlife="",0,IF(R$3&gt;(A40stdlife+$E1295),((INDEX('PTRM input'!$G$385:$P$434,A40offset,$E1295)-INDEX('PTRM input'!$G$277:$P$326,A40offset,$E1295))*OFFSET($F$7,0,$E1295))-SUM($G1295:Q1295),(((INDEX('PTRM input'!$G$385:$P$434,A40offset,$E1295)-INDEX('PTRM input'!$G$277:$P$326,A40offset,$E1295))*OFFSET($F$7,0,$E1295))-SUM($G1295:Q1295))*(OFFSET('PTRM input'!$G$477,0,$E1295-1)/A40taxstdlife))))</f>
        <v>0</v>
      </c>
      <c r="S1295" s="251">
        <f ca="1">IF(A40taxstdlife="n/a","n/a",IF(A40taxstdlife="",0,IF(S$3&gt;(A40stdlife+$E1295),((INDEX('PTRM input'!$G$385:$P$434,A40offset,$E1295)-INDEX('PTRM input'!$G$277:$P$326,A40offset,$E1295))*OFFSET($F$7,0,$E1295))-SUM($G1295:R1295),(((INDEX('PTRM input'!$G$385:$P$434,A40offset,$E1295)-INDEX('PTRM input'!$G$277:$P$326,A40offset,$E1295))*OFFSET($F$7,0,$E1295))-SUM($G1295:R1295))*(OFFSET('PTRM input'!$G$477,0,$E1295-1)/A40taxstdlife))))</f>
        <v>0</v>
      </c>
      <c r="T1295" s="251">
        <f ca="1">IF(A40taxstdlife="n/a","n/a",IF(A40taxstdlife="",0,IF(T$3&gt;(A40stdlife+$E1295),((INDEX('PTRM input'!$G$385:$P$434,A40offset,$E1295)-INDEX('PTRM input'!$G$277:$P$326,A40offset,$E1295))*OFFSET($F$7,0,$E1295))-SUM($G1295:S1295),(((INDEX('PTRM input'!$G$385:$P$434,A40offset,$E1295)-INDEX('PTRM input'!$G$277:$P$326,A40offset,$E1295))*OFFSET($F$7,0,$E1295))-SUM($G1295:S1295))*(OFFSET('PTRM input'!$G$477,0,$E1295-1)/A40taxstdlife))))</f>
        <v>0</v>
      </c>
      <c r="U1295" s="251">
        <f ca="1">IF(A40taxstdlife="n/a","n/a",IF(A40taxstdlife="",0,IF(U$3&gt;(A40stdlife+$E1295),((INDEX('PTRM input'!$G$385:$P$434,A40offset,$E1295)-INDEX('PTRM input'!$G$277:$P$326,A40offset,$E1295))*OFFSET($F$7,0,$E1295))-SUM($G1295:T1295),(((INDEX('PTRM input'!$G$385:$P$434,A40offset,$E1295)-INDEX('PTRM input'!$G$277:$P$326,A40offset,$E1295))*OFFSET($F$7,0,$E1295))-SUM($G1295:T1295))*(OFFSET('PTRM input'!$G$477,0,$E1295-1)/A40taxstdlife))))</f>
        <v>0</v>
      </c>
      <c r="V1295" s="251">
        <f ca="1">IF(A40taxstdlife="n/a","n/a",IF(A40taxstdlife="",0,IF(V$3&gt;(A40stdlife+$E1295),((INDEX('PTRM input'!$G$385:$P$434,A40offset,$E1295)-INDEX('PTRM input'!$G$277:$P$326,A40offset,$E1295))*OFFSET($F$7,0,$E1295))-SUM($G1295:U1295),(((INDEX('PTRM input'!$G$385:$P$434,A40offset,$E1295)-INDEX('PTRM input'!$G$277:$P$326,A40offset,$E1295))*OFFSET($F$7,0,$E1295))-SUM($G1295:U1295))*(OFFSET('PTRM input'!$G$477,0,$E1295-1)/A40taxstdlife))))</f>
        <v>0</v>
      </c>
      <c r="W1295" s="251">
        <f ca="1">IF(A40taxstdlife="n/a","n/a",IF(A40taxstdlife="",0,IF(W$3&gt;(A40stdlife+$E1295),((INDEX('PTRM input'!$G$385:$P$434,A40offset,$E1295)-INDEX('PTRM input'!$G$277:$P$326,A40offset,$E1295))*OFFSET($F$7,0,$E1295))-SUM($G1295:V1295),(((INDEX('PTRM input'!$G$385:$P$434,A40offset,$E1295)-INDEX('PTRM input'!$G$277:$P$326,A40offset,$E1295))*OFFSET($F$7,0,$E1295))-SUM($G1295:V1295))*(OFFSET('PTRM input'!$G$477,0,$E1295-1)/A40taxstdlife))))</f>
        <v>0</v>
      </c>
      <c r="X1295" s="251">
        <f ca="1">IF(A40taxstdlife="n/a","n/a",IF(A40taxstdlife="",0,IF(X$3&gt;(A40stdlife+$E1295),((INDEX('PTRM input'!$G$385:$P$434,A40offset,$E1295)-INDEX('PTRM input'!$G$277:$P$326,A40offset,$E1295))*OFFSET($F$7,0,$E1295))-SUM($G1295:W1295),(((INDEX('PTRM input'!$G$385:$P$434,A40offset,$E1295)-INDEX('PTRM input'!$G$277:$P$326,A40offset,$E1295))*OFFSET($F$7,0,$E1295))-SUM($G1295:W1295))*(OFFSET('PTRM input'!$G$477,0,$E1295-1)/A40taxstdlife))))</f>
        <v>0</v>
      </c>
      <c r="Y1295" s="251">
        <f ca="1">IF(A40taxstdlife="n/a","n/a",IF(A40taxstdlife="",0,IF(Y$3&gt;(A40stdlife+$E1295),((INDEX('PTRM input'!$G$385:$P$434,A40offset,$E1295)-INDEX('PTRM input'!$G$277:$P$326,A40offset,$E1295))*OFFSET($F$7,0,$E1295))-SUM($G1295:X1295),(((INDEX('PTRM input'!$G$385:$P$434,A40offset,$E1295)-INDEX('PTRM input'!$G$277:$P$326,A40offset,$E1295))*OFFSET($F$7,0,$E1295))-SUM($G1295:X1295))*(OFFSET('PTRM input'!$G$477,0,$E1295-1)/A40taxstdlife))))</f>
        <v>0</v>
      </c>
      <c r="Z1295" s="251">
        <f ca="1">IF(A40taxstdlife="n/a","n/a",IF(A40taxstdlife="",0,IF(Z$3&gt;(A40stdlife+$E1295),((INDEX('PTRM input'!$G$385:$P$434,A40offset,$E1295)-INDEX('PTRM input'!$G$277:$P$326,A40offset,$E1295))*OFFSET($F$7,0,$E1295))-SUM($G1295:Y1295),(((INDEX('PTRM input'!$G$385:$P$434,A40offset,$E1295)-INDEX('PTRM input'!$G$277:$P$326,A40offset,$E1295))*OFFSET($F$7,0,$E1295))-SUM($G1295:Y1295))*(OFFSET('PTRM input'!$G$477,0,$E1295-1)/A40taxstdlife))))</f>
        <v>0</v>
      </c>
      <c r="AA1295" s="251">
        <f ca="1">IF(A40taxstdlife="n/a","n/a",IF(A40taxstdlife="",0,IF(AA$3&gt;(A40stdlife+$E1295),((INDEX('PTRM input'!$G$385:$P$434,A40offset,$E1295)-INDEX('PTRM input'!$G$277:$P$326,A40offset,$E1295))*OFFSET($F$7,0,$E1295))-SUM($G1295:Z1295),(((INDEX('PTRM input'!$G$385:$P$434,A40offset,$E1295)-INDEX('PTRM input'!$G$277:$P$326,A40offset,$E1295))*OFFSET($F$7,0,$E1295))-SUM($G1295:Z1295))*(OFFSET('PTRM input'!$G$477,0,$E1295-1)/A40taxstdlife))))</f>
        <v>0</v>
      </c>
      <c r="AB1295" s="251">
        <f ca="1">IF(A40taxstdlife="n/a","n/a",IF(A40taxstdlife="",0,IF(AB$3&gt;(A40stdlife+$E1295),((INDEX('PTRM input'!$G$385:$P$434,A40offset,$E1295)-INDEX('PTRM input'!$G$277:$P$326,A40offset,$E1295))*OFFSET($F$7,0,$E1295))-SUM($G1295:AA1295),(((INDEX('PTRM input'!$G$385:$P$434,A40offset,$E1295)-INDEX('PTRM input'!$G$277:$P$326,A40offset,$E1295))*OFFSET($F$7,0,$E1295))-SUM($G1295:AA1295))*(OFFSET('PTRM input'!$G$477,0,$E1295-1)/A40taxstdlife))))</f>
        <v>0</v>
      </c>
      <c r="AC1295" s="251">
        <f ca="1">IF(A40taxstdlife="n/a","n/a",IF(A40taxstdlife="",0,IF(AC$3&gt;(A40stdlife+$E1295),((INDEX('PTRM input'!$G$385:$P$434,A40offset,$E1295)-INDEX('PTRM input'!$G$277:$P$326,A40offset,$E1295))*OFFSET($F$7,0,$E1295))-SUM($G1295:AB1295),(((INDEX('PTRM input'!$G$385:$P$434,A40offset,$E1295)-INDEX('PTRM input'!$G$277:$P$326,A40offset,$E1295))*OFFSET($F$7,0,$E1295))-SUM($G1295:AB1295))*(OFFSET('PTRM input'!$G$477,0,$E1295-1)/A40taxstdlife))))</f>
        <v>0</v>
      </c>
      <c r="AD1295" s="251">
        <f ca="1">IF(A40taxstdlife="n/a","n/a",IF(A40taxstdlife="",0,IF(AD$3&gt;(A40stdlife+$E1295),((INDEX('PTRM input'!$G$385:$P$434,A40offset,$E1295)-INDEX('PTRM input'!$G$277:$P$326,A40offset,$E1295))*OFFSET($F$7,0,$E1295))-SUM($G1295:AC1295),(((INDEX('PTRM input'!$G$385:$P$434,A40offset,$E1295)-INDEX('PTRM input'!$G$277:$P$326,A40offset,$E1295))*OFFSET($F$7,0,$E1295))-SUM($G1295:AC1295))*(OFFSET('PTRM input'!$G$477,0,$E1295-1)/A40taxstdlife))))</f>
        <v>0</v>
      </c>
      <c r="AE1295" s="251">
        <f ca="1">IF(A40taxstdlife="n/a","n/a",IF(A40taxstdlife="",0,IF(AE$3&gt;(A40stdlife+$E1295),((INDEX('PTRM input'!$G$385:$P$434,A40offset,$E1295)-INDEX('PTRM input'!$G$277:$P$326,A40offset,$E1295))*OFFSET($F$7,0,$E1295))-SUM($G1295:AD1295),(((INDEX('PTRM input'!$G$385:$P$434,A40offset,$E1295)-INDEX('PTRM input'!$G$277:$P$326,A40offset,$E1295))*OFFSET($F$7,0,$E1295))-SUM($G1295:AD1295))*(OFFSET('PTRM input'!$G$477,0,$E1295-1)/A40taxstdlife))))</f>
        <v>0</v>
      </c>
      <c r="AF1295" s="251">
        <f ca="1">IF(A40taxstdlife="n/a","n/a",IF(A40taxstdlife="",0,IF(AF$3&gt;(A40stdlife+$E1295),((INDEX('PTRM input'!$G$385:$P$434,A40offset,$E1295)-INDEX('PTRM input'!$G$277:$P$326,A40offset,$E1295))*OFFSET($F$7,0,$E1295))-SUM($G1295:AE1295),(((INDEX('PTRM input'!$G$385:$P$434,A40offset,$E1295)-INDEX('PTRM input'!$G$277:$P$326,A40offset,$E1295))*OFFSET($F$7,0,$E1295))-SUM($G1295:AE1295))*(OFFSET('PTRM input'!$G$477,0,$E1295-1)/A40taxstdlife))))</f>
        <v>0</v>
      </c>
      <c r="AG1295" s="251">
        <f ca="1">IF(A40taxstdlife="n/a","n/a",IF(A40taxstdlife="",0,IF(AG$3&gt;(A40stdlife+$E1295),((INDEX('PTRM input'!$G$385:$P$434,A40offset,$E1295)-INDEX('PTRM input'!$G$277:$P$326,A40offset,$E1295))*OFFSET($F$7,0,$E1295))-SUM($G1295:AF1295),(((INDEX('PTRM input'!$G$385:$P$434,A40offset,$E1295)-INDEX('PTRM input'!$G$277:$P$326,A40offset,$E1295))*OFFSET($F$7,0,$E1295))-SUM($G1295:AF1295))*(OFFSET('PTRM input'!$G$477,0,$E1295-1)/A40taxstdlife))))</f>
        <v>0</v>
      </c>
      <c r="AH1295" s="251">
        <f ca="1">IF(A40taxstdlife="n/a","n/a",IF(A40taxstdlife="",0,IF(AH$3&gt;(A40stdlife+$E1295),((INDEX('PTRM input'!$G$385:$P$434,A40offset,$E1295)-INDEX('PTRM input'!$G$277:$P$326,A40offset,$E1295))*OFFSET($F$7,0,$E1295))-SUM($G1295:AG1295),(((INDEX('PTRM input'!$G$385:$P$434,A40offset,$E1295)-INDEX('PTRM input'!$G$277:$P$326,A40offset,$E1295))*OFFSET($F$7,0,$E1295))-SUM($G1295:AG1295))*(OFFSET('PTRM input'!$G$477,0,$E1295-1)/A40taxstdlife))))</f>
        <v>0</v>
      </c>
      <c r="AI1295" s="251">
        <f ca="1">IF(A40taxstdlife="n/a","n/a",IF(A40taxstdlife="",0,IF(AI$3&gt;(A40stdlife+$E1295),((INDEX('PTRM input'!$G$385:$P$434,A40offset,$E1295)-INDEX('PTRM input'!$G$277:$P$326,A40offset,$E1295))*OFFSET($F$7,0,$E1295))-SUM($G1295:AH1295),(((INDEX('PTRM input'!$G$385:$P$434,A40offset,$E1295)-INDEX('PTRM input'!$G$277:$P$326,A40offset,$E1295))*OFFSET($F$7,0,$E1295))-SUM($G1295:AH1295))*(OFFSET('PTRM input'!$G$477,0,$E1295-1)/A40taxstdlife))))</f>
        <v>0</v>
      </c>
      <c r="AJ1295" s="251">
        <f ca="1">IF(A40taxstdlife="n/a","n/a",IF(A40taxstdlife="",0,IF(AJ$3&gt;(A40stdlife+$E1295),((INDEX('PTRM input'!$G$385:$P$434,A40offset,$E1295)-INDEX('PTRM input'!$G$277:$P$326,A40offset,$E1295))*OFFSET($F$7,0,$E1295))-SUM($G1295:AI1295),(((INDEX('PTRM input'!$G$385:$P$434,A40offset,$E1295)-INDEX('PTRM input'!$G$277:$P$326,A40offset,$E1295))*OFFSET($F$7,0,$E1295))-SUM($G1295:AI1295))*(OFFSET('PTRM input'!$G$477,0,$E1295-1)/A40taxstdlife))))</f>
        <v>0</v>
      </c>
      <c r="AK1295" s="251">
        <f ca="1">IF(A40taxstdlife="n/a","n/a",IF(A40taxstdlife="",0,IF(AK$3&gt;(A40stdlife+$E1295),((INDEX('PTRM input'!$G$385:$P$434,A40offset,$E1295)-INDEX('PTRM input'!$G$277:$P$326,A40offset,$E1295))*OFFSET($F$7,0,$E1295))-SUM($G1295:AJ1295),(((INDEX('PTRM input'!$G$385:$P$434,A40offset,$E1295)-INDEX('PTRM input'!$G$277:$P$326,A40offset,$E1295))*OFFSET($F$7,0,$E1295))-SUM($G1295:AJ1295))*(OFFSET('PTRM input'!$G$477,0,$E1295-1)/A40taxstdlife))))</f>
        <v>0</v>
      </c>
      <c r="AL1295" s="251">
        <f ca="1">IF(A40taxstdlife="n/a","n/a",IF(A40taxstdlife="",0,IF(AL$3&gt;(A40stdlife+$E1295),((INDEX('PTRM input'!$G$385:$P$434,A40offset,$E1295)-INDEX('PTRM input'!$G$277:$P$326,A40offset,$E1295))*OFFSET($F$7,0,$E1295))-SUM($G1295:AK1295),(((INDEX('PTRM input'!$G$385:$P$434,A40offset,$E1295)-INDEX('PTRM input'!$G$277:$P$326,A40offset,$E1295))*OFFSET($F$7,0,$E1295))-SUM($G1295:AK1295))*(OFFSET('PTRM input'!$G$477,0,$E1295-1)/A40taxstdlife))))</f>
        <v>0</v>
      </c>
      <c r="AM1295" s="251">
        <f ca="1">IF(A40taxstdlife="n/a","n/a",IF(A40taxstdlife="",0,IF(AM$3&gt;(A40stdlife+$E1295),((INDEX('PTRM input'!$G$385:$P$434,A40offset,$E1295)-INDEX('PTRM input'!$G$277:$P$326,A40offset,$E1295))*OFFSET($F$7,0,$E1295))-SUM($G1295:AL1295),(((INDEX('PTRM input'!$G$385:$P$434,A40offset,$E1295)-INDEX('PTRM input'!$G$277:$P$326,A40offset,$E1295))*OFFSET($F$7,0,$E1295))-SUM($G1295:AL1295))*(OFFSET('PTRM input'!$G$477,0,$E1295-1)/A40taxstdlife))))</f>
        <v>0</v>
      </c>
      <c r="AN1295" s="251">
        <f ca="1">IF(A40taxstdlife="n/a","n/a",IF(A40taxstdlife="",0,IF(AN$3&gt;(A40stdlife+$E1295),((INDEX('PTRM input'!$G$385:$P$434,A40offset,$E1295)-INDEX('PTRM input'!$G$277:$P$326,A40offset,$E1295))*OFFSET($F$7,0,$E1295))-SUM($G1295:AM1295),(((INDEX('PTRM input'!$G$385:$P$434,A40offset,$E1295)-INDEX('PTRM input'!$G$277:$P$326,A40offset,$E1295))*OFFSET($F$7,0,$E1295))-SUM($G1295:AM1295))*(OFFSET('PTRM input'!$G$477,0,$E1295-1)/A40taxstdlife))))</f>
        <v>0</v>
      </c>
      <c r="AO1295" s="251">
        <f ca="1">IF(A40taxstdlife="n/a","n/a",IF(A40taxstdlife="",0,IF(AO$3&gt;(A40stdlife+$E1295),((INDEX('PTRM input'!$G$385:$P$434,A40offset,$E1295)-INDEX('PTRM input'!$G$277:$P$326,A40offset,$E1295))*OFFSET($F$7,0,$E1295))-SUM($G1295:AN1295),(((INDEX('PTRM input'!$G$385:$P$434,A40offset,$E1295)-INDEX('PTRM input'!$G$277:$P$326,A40offset,$E1295))*OFFSET($F$7,0,$E1295))-SUM($G1295:AN1295))*(OFFSET('PTRM input'!$G$477,0,$E1295-1)/A40taxstdlife))))</f>
        <v>0</v>
      </c>
      <c r="AP1295" s="251">
        <f ca="1">IF(A40taxstdlife="n/a","n/a",IF(A40taxstdlife="",0,IF(AP$3&gt;(A40stdlife+$E1295),((INDEX('PTRM input'!$G$385:$P$434,A40offset,$E1295)-INDEX('PTRM input'!$G$277:$P$326,A40offset,$E1295))*OFFSET($F$7,0,$E1295))-SUM($G1295:AO1295),(((INDEX('PTRM input'!$G$385:$P$434,A40offset,$E1295)-INDEX('PTRM input'!$G$277:$P$326,A40offset,$E1295))*OFFSET($F$7,0,$E1295))-SUM($G1295:AO1295))*(OFFSET('PTRM input'!$G$477,0,$E1295-1)/A40taxstdlife))))</f>
        <v>0</v>
      </c>
      <c r="AQ1295" s="251">
        <f ca="1">IF(A40taxstdlife="n/a","n/a",IF(A40taxstdlife="",0,IF(AQ$3&gt;(A40stdlife+$E1295),((INDEX('PTRM input'!$G$385:$P$434,A40offset,$E1295)-INDEX('PTRM input'!$G$277:$P$326,A40offset,$E1295))*OFFSET($F$7,0,$E1295))-SUM($G1295:AP1295),(((INDEX('PTRM input'!$G$385:$P$434,A40offset,$E1295)-INDEX('PTRM input'!$G$277:$P$326,A40offset,$E1295))*OFFSET($F$7,0,$E1295))-SUM($G1295:AP1295))*(OFFSET('PTRM input'!$G$477,0,$E1295-1)/A40taxstdlife))))</f>
        <v>0</v>
      </c>
      <c r="AR1295" s="251">
        <f ca="1">IF(A40taxstdlife="n/a","n/a",IF(A40taxstdlife="",0,IF(AR$3&gt;(A40stdlife+$E1295),((INDEX('PTRM input'!$G$385:$P$434,A40offset,$E1295)-INDEX('PTRM input'!$G$277:$P$326,A40offset,$E1295))*OFFSET($F$7,0,$E1295))-SUM($G1295:AQ1295),(((INDEX('PTRM input'!$G$385:$P$434,A40offset,$E1295)-INDEX('PTRM input'!$G$277:$P$326,A40offset,$E1295))*OFFSET($F$7,0,$E1295))-SUM($G1295:AQ1295))*(OFFSET('PTRM input'!$G$477,0,$E1295-1)/A40taxstdlife))))</f>
        <v>0</v>
      </c>
      <c r="AS1295" s="251">
        <f ca="1">IF(A40taxstdlife="n/a","n/a",IF(A40taxstdlife="",0,IF(AS$3&gt;(A40stdlife+$E1295),((INDEX('PTRM input'!$G$385:$P$434,A40offset,$E1295)-INDEX('PTRM input'!$G$277:$P$326,A40offset,$E1295))*OFFSET($F$7,0,$E1295))-SUM($G1295:AR1295),(((INDEX('PTRM input'!$G$385:$P$434,A40offset,$E1295)-INDEX('PTRM input'!$G$277:$P$326,A40offset,$E1295))*OFFSET($F$7,0,$E1295))-SUM($G1295:AR1295))*(OFFSET('PTRM input'!$G$477,0,$E1295-1)/A40taxstdlife))))</f>
        <v>0</v>
      </c>
      <c r="AT1295" s="251">
        <f ca="1">IF(A40taxstdlife="n/a","n/a",IF(A40taxstdlife="",0,IF(AT$3&gt;(A40stdlife+$E1295),((INDEX('PTRM input'!$G$385:$P$434,A40offset,$E1295)-INDEX('PTRM input'!$G$277:$P$326,A40offset,$E1295))*OFFSET($F$7,0,$E1295))-SUM($G1295:AS1295),(((INDEX('PTRM input'!$G$385:$P$434,A40offset,$E1295)-INDEX('PTRM input'!$G$277:$P$326,A40offset,$E1295))*OFFSET($F$7,0,$E1295))-SUM($G1295:AS1295))*(OFFSET('PTRM input'!$G$477,0,$E1295-1)/A40taxstdlife))))</f>
        <v>0</v>
      </c>
      <c r="AU1295" s="251">
        <f ca="1">IF(A40taxstdlife="n/a","n/a",IF(A40taxstdlife="",0,IF(AU$3&gt;(A40stdlife+$E1295),((INDEX('PTRM input'!$G$385:$P$434,A40offset,$E1295)-INDEX('PTRM input'!$G$277:$P$326,A40offset,$E1295))*OFFSET($F$7,0,$E1295))-SUM($G1295:AT1295),(((INDEX('PTRM input'!$G$385:$P$434,A40offset,$E1295)-INDEX('PTRM input'!$G$277:$P$326,A40offset,$E1295))*OFFSET($F$7,0,$E1295))-SUM($G1295:AT1295))*(OFFSET('PTRM input'!$G$477,0,$E1295-1)/A40taxstdlife))))</f>
        <v>0</v>
      </c>
      <c r="AV1295" s="251">
        <f ca="1">IF(A40taxstdlife="n/a","n/a",IF(A40taxstdlife="",0,IF(AV$3&gt;(A40stdlife+$E1295),((INDEX('PTRM input'!$G$385:$P$434,A40offset,$E1295)-INDEX('PTRM input'!$G$277:$P$326,A40offset,$E1295))*OFFSET($F$7,0,$E1295))-SUM($G1295:AU1295),(((INDEX('PTRM input'!$G$385:$P$434,A40offset,$E1295)-INDEX('PTRM input'!$G$277:$P$326,A40offset,$E1295))*OFFSET($F$7,0,$E1295))-SUM($G1295:AU1295))*(OFFSET('PTRM input'!$G$477,0,$E1295-1)/A40taxstdlife))))</f>
        <v>0</v>
      </c>
      <c r="AW1295" s="251">
        <f ca="1">IF(A40taxstdlife="n/a","n/a",IF(A40taxstdlife="",0,IF(AW$3&gt;(A40stdlife+$E1295),((INDEX('PTRM input'!$G$385:$P$434,A40offset,$E1295)-INDEX('PTRM input'!$G$277:$P$326,A40offset,$E1295))*OFFSET($F$7,0,$E1295))-SUM($G1295:AV1295),(((INDEX('PTRM input'!$G$385:$P$434,A40offset,$E1295)-INDEX('PTRM input'!$G$277:$P$326,A40offset,$E1295))*OFFSET($F$7,0,$E1295))-SUM($G1295:AV1295))*(OFFSET('PTRM input'!$G$477,0,$E1295-1)/A40taxstdlife))))</f>
        <v>0</v>
      </c>
      <c r="AX1295" s="251">
        <f ca="1">IF(A40taxstdlife="n/a","n/a",IF(A40taxstdlife="",0,IF(AX$3&gt;(A40stdlife+$E1295),((INDEX('PTRM input'!$G$385:$P$434,A40offset,$E1295)-INDEX('PTRM input'!$G$277:$P$326,A40offset,$E1295))*OFFSET($F$7,0,$E1295))-SUM($G1295:AW1295),(((INDEX('PTRM input'!$G$385:$P$434,A40offset,$E1295)-INDEX('PTRM input'!$G$277:$P$326,A40offset,$E1295))*OFFSET($F$7,0,$E1295))-SUM($G1295:AW1295))*(OFFSET('PTRM input'!$G$477,0,$E1295-1)/A40taxstdlife))))</f>
        <v>0</v>
      </c>
      <c r="AY1295" s="251">
        <f ca="1">IF(A40taxstdlife="n/a","n/a",IF(A40taxstdlife="",0,IF(AY$3&gt;(A40stdlife+$E1295),((INDEX('PTRM input'!$G$385:$P$434,A40offset,$E1295)-INDEX('PTRM input'!$G$277:$P$326,A40offset,$E1295))*OFFSET($F$7,0,$E1295))-SUM($G1295:AX1295),(((INDEX('PTRM input'!$G$385:$P$434,A40offset,$E1295)-INDEX('PTRM input'!$G$277:$P$326,A40offset,$E1295))*OFFSET($F$7,0,$E1295))-SUM($G1295:AX1295))*(OFFSET('PTRM input'!$G$477,0,$E1295-1)/A40taxstdlife))))</f>
        <v>0</v>
      </c>
      <c r="AZ1295" s="251">
        <f ca="1">IF(A40taxstdlife="n/a","n/a",IF(A40taxstdlife="",0,IF(AZ$3&gt;(A40stdlife+$E1295),((INDEX('PTRM input'!$G$385:$P$434,A40offset,$E1295)-INDEX('PTRM input'!$G$277:$P$326,A40offset,$E1295))*OFFSET($F$7,0,$E1295))-SUM($G1295:AY1295),(((INDEX('PTRM input'!$G$385:$P$434,A40offset,$E1295)-INDEX('PTRM input'!$G$277:$P$326,A40offset,$E1295))*OFFSET($F$7,0,$E1295))-SUM($G1295:AY1295))*(OFFSET('PTRM input'!$G$477,0,$E1295-1)/A40taxstdlife))))</f>
        <v>0</v>
      </c>
      <c r="BA1295" s="251">
        <f ca="1">IF(A40taxstdlife="n/a","n/a",IF(A40taxstdlife="",0,IF(BA$3&gt;(A40stdlife+$E1295),((INDEX('PTRM input'!$G$385:$P$434,A40offset,$E1295)-INDEX('PTRM input'!$G$277:$P$326,A40offset,$E1295))*OFFSET($F$7,0,$E1295))-SUM($G1295:AZ1295),(((INDEX('PTRM input'!$G$385:$P$434,A40offset,$E1295)-INDEX('PTRM input'!$G$277:$P$326,A40offset,$E1295))*OFFSET($F$7,0,$E1295))-SUM($G1295:AZ1295))*(OFFSET('PTRM input'!$G$477,0,$E1295-1)/A40taxstdlife))))</f>
        <v>0</v>
      </c>
      <c r="BB1295" s="251">
        <f ca="1">IF(A40taxstdlife="n/a","n/a",IF(A40taxstdlife="",0,IF(BB$3&gt;(A40stdlife+$E1295),((INDEX('PTRM input'!$G$385:$P$434,A40offset,$E1295)-INDEX('PTRM input'!$G$277:$P$326,A40offset,$E1295))*OFFSET($F$7,0,$E1295))-SUM($G1295:BA1295),(((INDEX('PTRM input'!$G$385:$P$434,A40offset,$E1295)-INDEX('PTRM input'!$G$277:$P$326,A40offset,$E1295))*OFFSET($F$7,0,$E1295))-SUM($G1295:BA1295))*(OFFSET('PTRM input'!$G$477,0,$E1295-1)/A40taxstdlife))))</f>
        <v>0</v>
      </c>
      <c r="BC1295" s="251">
        <f ca="1">IF(A40taxstdlife="n/a","n/a",IF(A40taxstdlife="",0,IF(BC$3&gt;(A40stdlife+$E1295),((INDEX('PTRM input'!$G$385:$P$434,A40offset,$E1295)-INDEX('PTRM input'!$G$277:$P$326,A40offset,$E1295))*OFFSET($F$7,0,$E1295))-SUM($G1295:BB1295),(((INDEX('PTRM input'!$G$385:$P$434,A40offset,$E1295)-INDEX('PTRM input'!$G$277:$P$326,A40offset,$E1295))*OFFSET($F$7,0,$E1295))-SUM($G1295:BB1295))*(OFFSET('PTRM input'!$G$477,0,$E1295-1)/A40taxstdlife))))</f>
        <v>0</v>
      </c>
      <c r="BD1295" s="251">
        <f ca="1">IF(A40taxstdlife="n/a","n/a",IF(A40taxstdlife="",0,IF(BD$3&gt;(A40stdlife+$E1295),((INDEX('PTRM input'!$G$385:$P$434,A40offset,$E1295)-INDEX('PTRM input'!$G$277:$P$326,A40offset,$E1295))*OFFSET($F$7,0,$E1295))-SUM($G1295:BC1295),(((INDEX('PTRM input'!$G$385:$P$434,A40offset,$E1295)-INDEX('PTRM input'!$G$277:$P$326,A40offset,$E1295))*OFFSET($F$7,0,$E1295))-SUM($G1295:BC1295))*(OFFSET('PTRM input'!$G$477,0,$E1295-1)/A40taxstdlife))))</f>
        <v>0</v>
      </c>
      <c r="BE1295" s="251">
        <f ca="1">IF(A40taxstdlife="n/a","n/a",IF(A40taxstdlife="",0,IF(BE$3&gt;(A40stdlife+$E1295),((INDEX('PTRM input'!$G$385:$P$434,A40offset,$E1295)-INDEX('PTRM input'!$G$277:$P$326,A40offset,$E1295))*OFFSET($F$7,0,$E1295))-SUM($G1295:BD1295),(((INDEX('PTRM input'!$G$385:$P$434,A40offset,$E1295)-INDEX('PTRM input'!$G$277:$P$326,A40offset,$E1295))*OFFSET($F$7,0,$E1295))-SUM($G1295:BD1295))*(OFFSET('PTRM input'!$G$477,0,$E1295-1)/A40taxstdlife))))</f>
        <v>0</v>
      </c>
      <c r="BF1295" s="251">
        <f ca="1">IF(A40taxstdlife="n/a","n/a",IF(A40taxstdlife="",0,IF(BF$3&gt;(A40stdlife+$E1295),((INDEX('PTRM input'!$G$385:$P$434,A40offset,$E1295)-INDEX('PTRM input'!$G$277:$P$326,A40offset,$E1295))*OFFSET($F$7,0,$E1295))-SUM($G1295:BE1295),(((INDEX('PTRM input'!$G$385:$P$434,A40offset,$E1295)-INDEX('PTRM input'!$G$277:$P$326,A40offset,$E1295))*OFFSET($F$7,0,$E1295))-SUM($G1295:BE1295))*(OFFSET('PTRM input'!$G$477,0,$E1295-1)/A40taxstdlife))))</f>
        <v>0</v>
      </c>
      <c r="BG1295" s="251">
        <f ca="1">IF(A40taxstdlife="n/a","n/a",IF(A40taxstdlife="",0,IF(BG$3&gt;(A40stdlife+$E1295),((INDEX('PTRM input'!$G$385:$P$434,A40offset,$E1295)-INDEX('PTRM input'!$G$277:$P$326,A40offset,$E1295))*OFFSET($F$7,0,$E1295))-SUM($G1295:BF1295),(((INDEX('PTRM input'!$G$385:$P$434,A40offset,$E1295)-INDEX('PTRM input'!$G$277:$P$326,A40offset,$E1295))*OFFSET($F$7,0,$E1295))-SUM($G1295:BF1295))*(OFFSET('PTRM input'!$G$477,0,$E1295-1)/A40taxstdlife))))</f>
        <v>0</v>
      </c>
      <c r="BH1295" s="251">
        <f ca="1">IF(A40taxstdlife="n/a","n/a",IF(A40taxstdlife="",0,IF(BH$3&gt;(A40stdlife+$E1295),((INDEX('PTRM input'!$G$385:$P$434,A40offset,$E1295)-INDEX('PTRM input'!$G$277:$P$326,A40offset,$E1295))*OFFSET($F$7,0,$E1295))-SUM($G1295:BG1295),(((INDEX('PTRM input'!$G$385:$P$434,A40offset,$E1295)-INDEX('PTRM input'!$G$277:$P$326,A40offset,$E1295))*OFFSET($F$7,0,$E1295))-SUM($G1295:BG1295))*(OFFSET('PTRM input'!$G$477,0,$E1295-1)/A40taxstdlife))))</f>
        <v>0</v>
      </c>
      <c r="BI1295" s="251">
        <f ca="1">IF(A40taxstdlife="n/a","n/a",IF(A40taxstdlife="",0,IF(BI$3&gt;(A40stdlife+$E1295),((INDEX('PTRM input'!$G$385:$P$434,A40offset,$E1295)-INDEX('PTRM input'!$G$277:$P$326,A40offset,$E1295))*OFFSET($F$7,0,$E1295))-SUM($G1295:BH1295),(((INDEX('PTRM input'!$G$385:$P$434,A40offset,$E1295)-INDEX('PTRM input'!$G$277:$P$326,A40offset,$E1295))*OFFSET($F$7,0,$E1295))-SUM($G1295:BH1295))*(OFFSET('PTRM input'!$G$477,0,$E1295-1)/A40taxstdlife))))</f>
        <v>0</v>
      </c>
      <c r="BJ1295" s="116"/>
      <c r="BK1295" s="116"/>
      <c r="BL1295" s="116"/>
      <c r="BM1295" s="116"/>
    </row>
    <row r="1296" spans="1:65" ht="12.75" hidden="1" customHeight="1" outlineLevel="2">
      <c r="A1296" s="366"/>
      <c r="B1296" s="19"/>
      <c r="C1296" s="18"/>
      <c r="D1296" s="760"/>
      <c r="E1296" s="86">
        <v>8</v>
      </c>
      <c r="F1296" s="356"/>
      <c r="G1296" s="434"/>
      <c r="H1296" s="435"/>
      <c r="I1296" s="435"/>
      <c r="J1296" s="435"/>
      <c r="K1296" s="435"/>
      <c r="L1296" s="435"/>
      <c r="M1296" s="435"/>
      <c r="N1296" s="619"/>
      <c r="O1296" s="251">
        <f ca="1">IF(A40taxstdlife="n/a","n/a",IF(A40taxstdlife="",0,IF(O$3&gt;(A40stdlife+$E1296),((INDEX('PTRM input'!$G$385:$P$434,A40offset,$E1296)-INDEX('PTRM input'!$G$277:$P$326,A40offset,$E1296))*OFFSET($F$7,0,$E1296))-SUM($G1296:N1296),(((INDEX('PTRM input'!$G$385:$P$434,A40offset,$E1296)-INDEX('PTRM input'!$G$277:$P$326,A40offset,$E1296))*OFFSET($F$7,0,$E1296))-SUM($G1296:N1296))*(OFFSET('PTRM input'!$G$477,0,$E1296-1)/A40taxstdlife))))</f>
        <v>0</v>
      </c>
      <c r="P1296" s="251">
        <f ca="1">IF(A40taxstdlife="n/a","n/a",IF(A40taxstdlife="",0,IF(P$3&gt;(A40stdlife+$E1296),((INDEX('PTRM input'!$G$385:$P$434,A40offset,$E1296)-INDEX('PTRM input'!$G$277:$P$326,A40offset,$E1296))*OFFSET($F$7,0,$E1296))-SUM($G1296:O1296),(((INDEX('PTRM input'!$G$385:$P$434,A40offset,$E1296)-INDEX('PTRM input'!$G$277:$P$326,A40offset,$E1296))*OFFSET($F$7,0,$E1296))-SUM($G1296:O1296))*(OFFSET('PTRM input'!$G$477,0,$E1296-1)/A40taxstdlife))))</f>
        <v>0</v>
      </c>
      <c r="Q1296" s="251">
        <f ca="1">IF(A40taxstdlife="n/a","n/a",IF(A40taxstdlife="",0,IF(Q$3&gt;(A40stdlife+$E1296),((INDEX('PTRM input'!$G$385:$P$434,A40offset,$E1296)-INDEX('PTRM input'!$G$277:$P$326,A40offset,$E1296))*OFFSET($F$7,0,$E1296))-SUM($G1296:P1296),(((INDEX('PTRM input'!$G$385:$P$434,A40offset,$E1296)-INDEX('PTRM input'!$G$277:$P$326,A40offset,$E1296))*OFFSET($F$7,0,$E1296))-SUM($G1296:P1296))*(OFFSET('PTRM input'!$G$477,0,$E1296-1)/A40taxstdlife))))</f>
        <v>0</v>
      </c>
      <c r="R1296" s="251">
        <f ca="1">IF(A40taxstdlife="n/a","n/a",IF(A40taxstdlife="",0,IF(R$3&gt;(A40stdlife+$E1296),((INDEX('PTRM input'!$G$385:$P$434,A40offset,$E1296)-INDEX('PTRM input'!$G$277:$P$326,A40offset,$E1296))*OFFSET($F$7,0,$E1296))-SUM($G1296:Q1296),(((INDEX('PTRM input'!$G$385:$P$434,A40offset,$E1296)-INDEX('PTRM input'!$G$277:$P$326,A40offset,$E1296))*OFFSET($F$7,0,$E1296))-SUM($G1296:Q1296))*(OFFSET('PTRM input'!$G$477,0,$E1296-1)/A40taxstdlife))))</f>
        <v>0</v>
      </c>
      <c r="S1296" s="251">
        <f ca="1">IF(A40taxstdlife="n/a","n/a",IF(A40taxstdlife="",0,IF(S$3&gt;(A40stdlife+$E1296),((INDEX('PTRM input'!$G$385:$P$434,A40offset,$E1296)-INDEX('PTRM input'!$G$277:$P$326,A40offset,$E1296))*OFFSET($F$7,0,$E1296))-SUM($G1296:R1296),(((INDEX('PTRM input'!$G$385:$P$434,A40offset,$E1296)-INDEX('PTRM input'!$G$277:$P$326,A40offset,$E1296))*OFFSET($F$7,0,$E1296))-SUM($G1296:R1296))*(OFFSET('PTRM input'!$G$477,0,$E1296-1)/A40taxstdlife))))</f>
        <v>0</v>
      </c>
      <c r="T1296" s="251">
        <f ca="1">IF(A40taxstdlife="n/a","n/a",IF(A40taxstdlife="",0,IF(T$3&gt;(A40stdlife+$E1296),((INDEX('PTRM input'!$G$385:$P$434,A40offset,$E1296)-INDEX('PTRM input'!$G$277:$P$326,A40offset,$E1296))*OFFSET($F$7,0,$E1296))-SUM($G1296:S1296),(((INDEX('PTRM input'!$G$385:$P$434,A40offset,$E1296)-INDEX('PTRM input'!$G$277:$P$326,A40offset,$E1296))*OFFSET($F$7,0,$E1296))-SUM($G1296:S1296))*(OFFSET('PTRM input'!$G$477,0,$E1296-1)/A40taxstdlife))))</f>
        <v>0</v>
      </c>
      <c r="U1296" s="251">
        <f ca="1">IF(A40taxstdlife="n/a","n/a",IF(A40taxstdlife="",0,IF(U$3&gt;(A40stdlife+$E1296),((INDEX('PTRM input'!$G$385:$P$434,A40offset,$E1296)-INDEX('PTRM input'!$G$277:$P$326,A40offset,$E1296))*OFFSET($F$7,0,$E1296))-SUM($G1296:T1296),(((INDEX('PTRM input'!$G$385:$P$434,A40offset,$E1296)-INDEX('PTRM input'!$G$277:$P$326,A40offset,$E1296))*OFFSET($F$7,0,$E1296))-SUM($G1296:T1296))*(OFFSET('PTRM input'!$G$477,0,$E1296-1)/A40taxstdlife))))</f>
        <v>0</v>
      </c>
      <c r="V1296" s="251">
        <f ca="1">IF(A40taxstdlife="n/a","n/a",IF(A40taxstdlife="",0,IF(V$3&gt;(A40stdlife+$E1296),((INDEX('PTRM input'!$G$385:$P$434,A40offset,$E1296)-INDEX('PTRM input'!$G$277:$P$326,A40offset,$E1296))*OFFSET($F$7,0,$E1296))-SUM($G1296:U1296),(((INDEX('PTRM input'!$G$385:$P$434,A40offset,$E1296)-INDEX('PTRM input'!$G$277:$P$326,A40offset,$E1296))*OFFSET($F$7,0,$E1296))-SUM($G1296:U1296))*(OFFSET('PTRM input'!$G$477,0,$E1296-1)/A40taxstdlife))))</f>
        <v>0</v>
      </c>
      <c r="W1296" s="251">
        <f ca="1">IF(A40taxstdlife="n/a","n/a",IF(A40taxstdlife="",0,IF(W$3&gt;(A40stdlife+$E1296),((INDEX('PTRM input'!$G$385:$P$434,A40offset,$E1296)-INDEX('PTRM input'!$G$277:$P$326,A40offset,$E1296))*OFFSET($F$7,0,$E1296))-SUM($G1296:V1296),(((INDEX('PTRM input'!$G$385:$P$434,A40offset,$E1296)-INDEX('PTRM input'!$G$277:$P$326,A40offset,$E1296))*OFFSET($F$7,0,$E1296))-SUM($G1296:V1296))*(OFFSET('PTRM input'!$G$477,0,$E1296-1)/A40taxstdlife))))</f>
        <v>0</v>
      </c>
      <c r="X1296" s="251">
        <f ca="1">IF(A40taxstdlife="n/a","n/a",IF(A40taxstdlife="",0,IF(X$3&gt;(A40stdlife+$E1296),((INDEX('PTRM input'!$G$385:$P$434,A40offset,$E1296)-INDEX('PTRM input'!$G$277:$P$326,A40offset,$E1296))*OFFSET($F$7,0,$E1296))-SUM($G1296:W1296),(((INDEX('PTRM input'!$G$385:$P$434,A40offset,$E1296)-INDEX('PTRM input'!$G$277:$P$326,A40offset,$E1296))*OFFSET($F$7,0,$E1296))-SUM($G1296:W1296))*(OFFSET('PTRM input'!$G$477,0,$E1296-1)/A40taxstdlife))))</f>
        <v>0</v>
      </c>
      <c r="Y1296" s="251">
        <f ca="1">IF(A40taxstdlife="n/a","n/a",IF(A40taxstdlife="",0,IF(Y$3&gt;(A40stdlife+$E1296),((INDEX('PTRM input'!$G$385:$P$434,A40offset,$E1296)-INDEX('PTRM input'!$G$277:$P$326,A40offset,$E1296))*OFFSET($F$7,0,$E1296))-SUM($G1296:X1296),(((INDEX('PTRM input'!$G$385:$P$434,A40offset,$E1296)-INDEX('PTRM input'!$G$277:$P$326,A40offset,$E1296))*OFFSET($F$7,0,$E1296))-SUM($G1296:X1296))*(OFFSET('PTRM input'!$G$477,0,$E1296-1)/A40taxstdlife))))</f>
        <v>0</v>
      </c>
      <c r="Z1296" s="251">
        <f ca="1">IF(A40taxstdlife="n/a","n/a",IF(A40taxstdlife="",0,IF(Z$3&gt;(A40stdlife+$E1296),((INDEX('PTRM input'!$G$385:$P$434,A40offset,$E1296)-INDEX('PTRM input'!$G$277:$P$326,A40offset,$E1296))*OFFSET($F$7,0,$E1296))-SUM($G1296:Y1296),(((INDEX('PTRM input'!$G$385:$P$434,A40offset,$E1296)-INDEX('PTRM input'!$G$277:$P$326,A40offset,$E1296))*OFFSET($F$7,0,$E1296))-SUM($G1296:Y1296))*(OFFSET('PTRM input'!$G$477,0,$E1296-1)/A40taxstdlife))))</f>
        <v>0</v>
      </c>
      <c r="AA1296" s="251">
        <f ca="1">IF(A40taxstdlife="n/a","n/a",IF(A40taxstdlife="",0,IF(AA$3&gt;(A40stdlife+$E1296),((INDEX('PTRM input'!$G$385:$P$434,A40offset,$E1296)-INDEX('PTRM input'!$G$277:$P$326,A40offset,$E1296))*OFFSET($F$7,0,$E1296))-SUM($G1296:Z1296),(((INDEX('PTRM input'!$G$385:$P$434,A40offset,$E1296)-INDEX('PTRM input'!$G$277:$P$326,A40offset,$E1296))*OFFSET($F$7,0,$E1296))-SUM($G1296:Z1296))*(OFFSET('PTRM input'!$G$477,0,$E1296-1)/A40taxstdlife))))</f>
        <v>0</v>
      </c>
      <c r="AB1296" s="251">
        <f ca="1">IF(A40taxstdlife="n/a","n/a",IF(A40taxstdlife="",0,IF(AB$3&gt;(A40stdlife+$E1296),((INDEX('PTRM input'!$G$385:$P$434,A40offset,$E1296)-INDEX('PTRM input'!$G$277:$P$326,A40offset,$E1296))*OFFSET($F$7,0,$E1296))-SUM($G1296:AA1296),(((INDEX('PTRM input'!$G$385:$P$434,A40offset,$E1296)-INDEX('PTRM input'!$G$277:$P$326,A40offset,$E1296))*OFFSET($F$7,0,$E1296))-SUM($G1296:AA1296))*(OFFSET('PTRM input'!$G$477,0,$E1296-1)/A40taxstdlife))))</f>
        <v>0</v>
      </c>
      <c r="AC1296" s="251">
        <f ca="1">IF(A40taxstdlife="n/a","n/a",IF(A40taxstdlife="",0,IF(AC$3&gt;(A40stdlife+$E1296),((INDEX('PTRM input'!$G$385:$P$434,A40offset,$E1296)-INDEX('PTRM input'!$G$277:$P$326,A40offset,$E1296))*OFFSET($F$7,0,$E1296))-SUM($G1296:AB1296),(((INDEX('PTRM input'!$G$385:$P$434,A40offset,$E1296)-INDEX('PTRM input'!$G$277:$P$326,A40offset,$E1296))*OFFSET($F$7,0,$E1296))-SUM($G1296:AB1296))*(OFFSET('PTRM input'!$G$477,0,$E1296-1)/A40taxstdlife))))</f>
        <v>0</v>
      </c>
      <c r="AD1296" s="251">
        <f ca="1">IF(A40taxstdlife="n/a","n/a",IF(A40taxstdlife="",0,IF(AD$3&gt;(A40stdlife+$E1296),((INDEX('PTRM input'!$G$385:$P$434,A40offset,$E1296)-INDEX('PTRM input'!$G$277:$P$326,A40offset,$E1296))*OFFSET($F$7,0,$E1296))-SUM($G1296:AC1296),(((INDEX('PTRM input'!$G$385:$P$434,A40offset,$E1296)-INDEX('PTRM input'!$G$277:$P$326,A40offset,$E1296))*OFFSET($F$7,0,$E1296))-SUM($G1296:AC1296))*(OFFSET('PTRM input'!$G$477,0,$E1296-1)/A40taxstdlife))))</f>
        <v>0</v>
      </c>
      <c r="AE1296" s="251">
        <f ca="1">IF(A40taxstdlife="n/a","n/a",IF(A40taxstdlife="",0,IF(AE$3&gt;(A40stdlife+$E1296),((INDEX('PTRM input'!$G$385:$P$434,A40offset,$E1296)-INDEX('PTRM input'!$G$277:$P$326,A40offset,$E1296))*OFFSET($F$7,0,$E1296))-SUM($G1296:AD1296),(((INDEX('PTRM input'!$G$385:$P$434,A40offset,$E1296)-INDEX('PTRM input'!$G$277:$P$326,A40offset,$E1296))*OFFSET($F$7,0,$E1296))-SUM($G1296:AD1296))*(OFFSET('PTRM input'!$G$477,0,$E1296-1)/A40taxstdlife))))</f>
        <v>0</v>
      </c>
      <c r="AF1296" s="251">
        <f ca="1">IF(A40taxstdlife="n/a","n/a",IF(A40taxstdlife="",0,IF(AF$3&gt;(A40stdlife+$E1296),((INDEX('PTRM input'!$G$385:$P$434,A40offset,$E1296)-INDEX('PTRM input'!$G$277:$P$326,A40offset,$E1296))*OFFSET($F$7,0,$E1296))-SUM($G1296:AE1296),(((INDEX('PTRM input'!$G$385:$P$434,A40offset,$E1296)-INDEX('PTRM input'!$G$277:$P$326,A40offset,$E1296))*OFFSET($F$7,0,$E1296))-SUM($G1296:AE1296))*(OFFSET('PTRM input'!$G$477,0,$E1296-1)/A40taxstdlife))))</f>
        <v>0</v>
      </c>
      <c r="AG1296" s="251">
        <f ca="1">IF(A40taxstdlife="n/a","n/a",IF(A40taxstdlife="",0,IF(AG$3&gt;(A40stdlife+$E1296),((INDEX('PTRM input'!$G$385:$P$434,A40offset,$E1296)-INDEX('PTRM input'!$G$277:$P$326,A40offset,$E1296))*OFFSET($F$7,0,$E1296))-SUM($G1296:AF1296),(((INDEX('PTRM input'!$G$385:$P$434,A40offset,$E1296)-INDEX('PTRM input'!$G$277:$P$326,A40offset,$E1296))*OFFSET($F$7,0,$E1296))-SUM($G1296:AF1296))*(OFFSET('PTRM input'!$G$477,0,$E1296-1)/A40taxstdlife))))</f>
        <v>0</v>
      </c>
      <c r="AH1296" s="251">
        <f ca="1">IF(A40taxstdlife="n/a","n/a",IF(A40taxstdlife="",0,IF(AH$3&gt;(A40stdlife+$E1296),((INDEX('PTRM input'!$G$385:$P$434,A40offset,$E1296)-INDEX('PTRM input'!$G$277:$P$326,A40offset,$E1296))*OFFSET($F$7,0,$E1296))-SUM($G1296:AG1296),(((INDEX('PTRM input'!$G$385:$P$434,A40offset,$E1296)-INDEX('PTRM input'!$G$277:$P$326,A40offset,$E1296))*OFFSET($F$7,0,$E1296))-SUM($G1296:AG1296))*(OFFSET('PTRM input'!$G$477,0,$E1296-1)/A40taxstdlife))))</f>
        <v>0</v>
      </c>
      <c r="AI1296" s="251">
        <f ca="1">IF(A40taxstdlife="n/a","n/a",IF(A40taxstdlife="",0,IF(AI$3&gt;(A40stdlife+$E1296),((INDEX('PTRM input'!$G$385:$P$434,A40offset,$E1296)-INDEX('PTRM input'!$G$277:$P$326,A40offset,$E1296))*OFFSET($F$7,0,$E1296))-SUM($G1296:AH1296),(((INDEX('PTRM input'!$G$385:$P$434,A40offset,$E1296)-INDEX('PTRM input'!$G$277:$P$326,A40offset,$E1296))*OFFSET($F$7,0,$E1296))-SUM($G1296:AH1296))*(OFFSET('PTRM input'!$G$477,0,$E1296-1)/A40taxstdlife))))</f>
        <v>0</v>
      </c>
      <c r="AJ1296" s="251">
        <f ca="1">IF(A40taxstdlife="n/a","n/a",IF(A40taxstdlife="",0,IF(AJ$3&gt;(A40stdlife+$E1296),((INDEX('PTRM input'!$G$385:$P$434,A40offset,$E1296)-INDEX('PTRM input'!$G$277:$P$326,A40offset,$E1296))*OFFSET($F$7,0,$E1296))-SUM($G1296:AI1296),(((INDEX('PTRM input'!$G$385:$P$434,A40offset,$E1296)-INDEX('PTRM input'!$G$277:$P$326,A40offset,$E1296))*OFFSET($F$7,0,$E1296))-SUM($G1296:AI1296))*(OFFSET('PTRM input'!$G$477,0,$E1296-1)/A40taxstdlife))))</f>
        <v>0</v>
      </c>
      <c r="AK1296" s="251">
        <f ca="1">IF(A40taxstdlife="n/a","n/a",IF(A40taxstdlife="",0,IF(AK$3&gt;(A40stdlife+$E1296),((INDEX('PTRM input'!$G$385:$P$434,A40offset,$E1296)-INDEX('PTRM input'!$G$277:$P$326,A40offset,$E1296))*OFFSET($F$7,0,$E1296))-SUM($G1296:AJ1296),(((INDEX('PTRM input'!$G$385:$P$434,A40offset,$E1296)-INDEX('PTRM input'!$G$277:$P$326,A40offset,$E1296))*OFFSET($F$7,0,$E1296))-SUM($G1296:AJ1296))*(OFFSET('PTRM input'!$G$477,0,$E1296-1)/A40taxstdlife))))</f>
        <v>0</v>
      </c>
      <c r="AL1296" s="251">
        <f ca="1">IF(A40taxstdlife="n/a","n/a",IF(A40taxstdlife="",0,IF(AL$3&gt;(A40stdlife+$E1296),((INDEX('PTRM input'!$G$385:$P$434,A40offset,$E1296)-INDEX('PTRM input'!$G$277:$P$326,A40offset,$E1296))*OFFSET($F$7,0,$E1296))-SUM($G1296:AK1296),(((INDEX('PTRM input'!$G$385:$P$434,A40offset,$E1296)-INDEX('PTRM input'!$G$277:$P$326,A40offset,$E1296))*OFFSET($F$7,0,$E1296))-SUM($G1296:AK1296))*(OFFSET('PTRM input'!$G$477,0,$E1296-1)/A40taxstdlife))))</f>
        <v>0</v>
      </c>
      <c r="AM1296" s="251">
        <f ca="1">IF(A40taxstdlife="n/a","n/a",IF(A40taxstdlife="",0,IF(AM$3&gt;(A40stdlife+$E1296),((INDEX('PTRM input'!$G$385:$P$434,A40offset,$E1296)-INDEX('PTRM input'!$G$277:$P$326,A40offset,$E1296))*OFFSET($F$7,0,$E1296))-SUM($G1296:AL1296),(((INDEX('PTRM input'!$G$385:$P$434,A40offset,$E1296)-INDEX('PTRM input'!$G$277:$P$326,A40offset,$E1296))*OFFSET($F$7,0,$E1296))-SUM($G1296:AL1296))*(OFFSET('PTRM input'!$G$477,0,$E1296-1)/A40taxstdlife))))</f>
        <v>0</v>
      </c>
      <c r="AN1296" s="251">
        <f ca="1">IF(A40taxstdlife="n/a","n/a",IF(A40taxstdlife="",0,IF(AN$3&gt;(A40stdlife+$E1296),((INDEX('PTRM input'!$G$385:$P$434,A40offset,$E1296)-INDEX('PTRM input'!$G$277:$P$326,A40offset,$E1296))*OFFSET($F$7,0,$E1296))-SUM($G1296:AM1296),(((INDEX('PTRM input'!$G$385:$P$434,A40offset,$E1296)-INDEX('PTRM input'!$G$277:$P$326,A40offset,$E1296))*OFFSET($F$7,0,$E1296))-SUM($G1296:AM1296))*(OFFSET('PTRM input'!$G$477,0,$E1296-1)/A40taxstdlife))))</f>
        <v>0</v>
      </c>
      <c r="AO1296" s="251">
        <f ca="1">IF(A40taxstdlife="n/a","n/a",IF(A40taxstdlife="",0,IF(AO$3&gt;(A40stdlife+$E1296),((INDEX('PTRM input'!$G$385:$P$434,A40offset,$E1296)-INDEX('PTRM input'!$G$277:$P$326,A40offset,$E1296))*OFFSET($F$7,0,$E1296))-SUM($G1296:AN1296),(((INDEX('PTRM input'!$G$385:$P$434,A40offset,$E1296)-INDEX('PTRM input'!$G$277:$P$326,A40offset,$E1296))*OFFSET($F$7,0,$E1296))-SUM($G1296:AN1296))*(OFFSET('PTRM input'!$G$477,0,$E1296-1)/A40taxstdlife))))</f>
        <v>0</v>
      </c>
      <c r="AP1296" s="251">
        <f ca="1">IF(A40taxstdlife="n/a","n/a",IF(A40taxstdlife="",0,IF(AP$3&gt;(A40stdlife+$E1296),((INDEX('PTRM input'!$G$385:$P$434,A40offset,$E1296)-INDEX('PTRM input'!$G$277:$P$326,A40offset,$E1296))*OFFSET($F$7,0,$E1296))-SUM($G1296:AO1296),(((INDEX('PTRM input'!$G$385:$P$434,A40offset,$E1296)-INDEX('PTRM input'!$G$277:$P$326,A40offset,$E1296))*OFFSET($F$7,0,$E1296))-SUM($G1296:AO1296))*(OFFSET('PTRM input'!$G$477,0,$E1296-1)/A40taxstdlife))))</f>
        <v>0</v>
      </c>
      <c r="AQ1296" s="251">
        <f ca="1">IF(A40taxstdlife="n/a","n/a",IF(A40taxstdlife="",0,IF(AQ$3&gt;(A40stdlife+$E1296),((INDEX('PTRM input'!$G$385:$P$434,A40offset,$E1296)-INDEX('PTRM input'!$G$277:$P$326,A40offset,$E1296))*OFFSET($F$7,0,$E1296))-SUM($G1296:AP1296),(((INDEX('PTRM input'!$G$385:$P$434,A40offset,$E1296)-INDEX('PTRM input'!$G$277:$P$326,A40offset,$E1296))*OFFSET($F$7,0,$E1296))-SUM($G1296:AP1296))*(OFFSET('PTRM input'!$G$477,0,$E1296-1)/A40taxstdlife))))</f>
        <v>0</v>
      </c>
      <c r="AR1296" s="251">
        <f ca="1">IF(A40taxstdlife="n/a","n/a",IF(A40taxstdlife="",0,IF(AR$3&gt;(A40stdlife+$E1296),((INDEX('PTRM input'!$G$385:$P$434,A40offset,$E1296)-INDEX('PTRM input'!$G$277:$P$326,A40offset,$E1296))*OFFSET($F$7,0,$E1296))-SUM($G1296:AQ1296),(((INDEX('PTRM input'!$G$385:$P$434,A40offset,$E1296)-INDEX('PTRM input'!$G$277:$P$326,A40offset,$E1296))*OFFSET($F$7,0,$E1296))-SUM($G1296:AQ1296))*(OFFSET('PTRM input'!$G$477,0,$E1296-1)/A40taxstdlife))))</f>
        <v>0</v>
      </c>
      <c r="AS1296" s="251">
        <f ca="1">IF(A40taxstdlife="n/a","n/a",IF(A40taxstdlife="",0,IF(AS$3&gt;(A40stdlife+$E1296),((INDEX('PTRM input'!$G$385:$P$434,A40offset,$E1296)-INDEX('PTRM input'!$G$277:$P$326,A40offset,$E1296))*OFFSET($F$7,0,$E1296))-SUM($G1296:AR1296),(((INDEX('PTRM input'!$G$385:$P$434,A40offset,$E1296)-INDEX('PTRM input'!$G$277:$P$326,A40offset,$E1296))*OFFSET($F$7,0,$E1296))-SUM($G1296:AR1296))*(OFFSET('PTRM input'!$G$477,0,$E1296-1)/A40taxstdlife))))</f>
        <v>0</v>
      </c>
      <c r="AT1296" s="251">
        <f ca="1">IF(A40taxstdlife="n/a","n/a",IF(A40taxstdlife="",0,IF(AT$3&gt;(A40stdlife+$E1296),((INDEX('PTRM input'!$G$385:$P$434,A40offset,$E1296)-INDEX('PTRM input'!$G$277:$P$326,A40offset,$E1296))*OFFSET($F$7,0,$E1296))-SUM($G1296:AS1296),(((INDEX('PTRM input'!$G$385:$P$434,A40offset,$E1296)-INDEX('PTRM input'!$G$277:$P$326,A40offset,$E1296))*OFFSET($F$7,0,$E1296))-SUM($G1296:AS1296))*(OFFSET('PTRM input'!$G$477,0,$E1296-1)/A40taxstdlife))))</f>
        <v>0</v>
      </c>
      <c r="AU1296" s="251">
        <f ca="1">IF(A40taxstdlife="n/a","n/a",IF(A40taxstdlife="",0,IF(AU$3&gt;(A40stdlife+$E1296),((INDEX('PTRM input'!$G$385:$P$434,A40offset,$E1296)-INDEX('PTRM input'!$G$277:$P$326,A40offset,$E1296))*OFFSET($F$7,0,$E1296))-SUM($G1296:AT1296),(((INDEX('PTRM input'!$G$385:$P$434,A40offset,$E1296)-INDEX('PTRM input'!$G$277:$P$326,A40offset,$E1296))*OFFSET($F$7,0,$E1296))-SUM($G1296:AT1296))*(OFFSET('PTRM input'!$G$477,0,$E1296-1)/A40taxstdlife))))</f>
        <v>0</v>
      </c>
      <c r="AV1296" s="251">
        <f ca="1">IF(A40taxstdlife="n/a","n/a",IF(A40taxstdlife="",0,IF(AV$3&gt;(A40stdlife+$E1296),((INDEX('PTRM input'!$G$385:$P$434,A40offset,$E1296)-INDEX('PTRM input'!$G$277:$P$326,A40offset,$E1296))*OFFSET($F$7,0,$E1296))-SUM($G1296:AU1296),(((INDEX('PTRM input'!$G$385:$P$434,A40offset,$E1296)-INDEX('PTRM input'!$G$277:$P$326,A40offset,$E1296))*OFFSET($F$7,0,$E1296))-SUM($G1296:AU1296))*(OFFSET('PTRM input'!$G$477,0,$E1296-1)/A40taxstdlife))))</f>
        <v>0</v>
      </c>
      <c r="AW1296" s="251">
        <f ca="1">IF(A40taxstdlife="n/a","n/a",IF(A40taxstdlife="",0,IF(AW$3&gt;(A40stdlife+$E1296),((INDEX('PTRM input'!$G$385:$P$434,A40offset,$E1296)-INDEX('PTRM input'!$G$277:$P$326,A40offset,$E1296))*OFFSET($F$7,0,$E1296))-SUM($G1296:AV1296),(((INDEX('PTRM input'!$G$385:$P$434,A40offset,$E1296)-INDEX('PTRM input'!$G$277:$P$326,A40offset,$E1296))*OFFSET($F$7,0,$E1296))-SUM($G1296:AV1296))*(OFFSET('PTRM input'!$G$477,0,$E1296-1)/A40taxstdlife))))</f>
        <v>0</v>
      </c>
      <c r="AX1296" s="251">
        <f ca="1">IF(A40taxstdlife="n/a","n/a",IF(A40taxstdlife="",0,IF(AX$3&gt;(A40stdlife+$E1296),((INDEX('PTRM input'!$G$385:$P$434,A40offset,$E1296)-INDEX('PTRM input'!$G$277:$P$326,A40offset,$E1296))*OFFSET($F$7,0,$E1296))-SUM($G1296:AW1296),(((INDEX('PTRM input'!$G$385:$P$434,A40offset,$E1296)-INDEX('PTRM input'!$G$277:$P$326,A40offset,$E1296))*OFFSET($F$7,0,$E1296))-SUM($G1296:AW1296))*(OFFSET('PTRM input'!$G$477,0,$E1296-1)/A40taxstdlife))))</f>
        <v>0</v>
      </c>
      <c r="AY1296" s="251">
        <f ca="1">IF(A40taxstdlife="n/a","n/a",IF(A40taxstdlife="",0,IF(AY$3&gt;(A40stdlife+$E1296),((INDEX('PTRM input'!$G$385:$P$434,A40offset,$E1296)-INDEX('PTRM input'!$G$277:$P$326,A40offset,$E1296))*OFFSET($F$7,0,$E1296))-SUM($G1296:AX1296),(((INDEX('PTRM input'!$G$385:$P$434,A40offset,$E1296)-INDEX('PTRM input'!$G$277:$P$326,A40offset,$E1296))*OFFSET($F$7,0,$E1296))-SUM($G1296:AX1296))*(OFFSET('PTRM input'!$G$477,0,$E1296-1)/A40taxstdlife))))</f>
        <v>0</v>
      </c>
      <c r="AZ1296" s="251">
        <f ca="1">IF(A40taxstdlife="n/a","n/a",IF(A40taxstdlife="",0,IF(AZ$3&gt;(A40stdlife+$E1296),((INDEX('PTRM input'!$G$385:$P$434,A40offset,$E1296)-INDEX('PTRM input'!$G$277:$P$326,A40offset,$E1296))*OFFSET($F$7,0,$E1296))-SUM($G1296:AY1296),(((INDEX('PTRM input'!$G$385:$P$434,A40offset,$E1296)-INDEX('PTRM input'!$G$277:$P$326,A40offset,$E1296))*OFFSET($F$7,0,$E1296))-SUM($G1296:AY1296))*(OFFSET('PTRM input'!$G$477,0,$E1296-1)/A40taxstdlife))))</f>
        <v>0</v>
      </c>
      <c r="BA1296" s="251">
        <f ca="1">IF(A40taxstdlife="n/a","n/a",IF(A40taxstdlife="",0,IF(BA$3&gt;(A40stdlife+$E1296),((INDEX('PTRM input'!$G$385:$P$434,A40offset,$E1296)-INDEX('PTRM input'!$G$277:$P$326,A40offset,$E1296))*OFFSET($F$7,0,$E1296))-SUM($G1296:AZ1296),(((INDEX('PTRM input'!$G$385:$P$434,A40offset,$E1296)-INDEX('PTRM input'!$G$277:$P$326,A40offset,$E1296))*OFFSET($F$7,0,$E1296))-SUM($G1296:AZ1296))*(OFFSET('PTRM input'!$G$477,0,$E1296-1)/A40taxstdlife))))</f>
        <v>0</v>
      </c>
      <c r="BB1296" s="251">
        <f ca="1">IF(A40taxstdlife="n/a","n/a",IF(A40taxstdlife="",0,IF(BB$3&gt;(A40stdlife+$E1296),((INDEX('PTRM input'!$G$385:$P$434,A40offset,$E1296)-INDEX('PTRM input'!$G$277:$P$326,A40offset,$E1296))*OFFSET($F$7,0,$E1296))-SUM($G1296:BA1296),(((INDEX('PTRM input'!$G$385:$P$434,A40offset,$E1296)-INDEX('PTRM input'!$G$277:$P$326,A40offset,$E1296))*OFFSET($F$7,0,$E1296))-SUM($G1296:BA1296))*(OFFSET('PTRM input'!$G$477,0,$E1296-1)/A40taxstdlife))))</f>
        <v>0</v>
      </c>
      <c r="BC1296" s="251">
        <f ca="1">IF(A40taxstdlife="n/a","n/a",IF(A40taxstdlife="",0,IF(BC$3&gt;(A40stdlife+$E1296),((INDEX('PTRM input'!$G$385:$P$434,A40offset,$E1296)-INDEX('PTRM input'!$G$277:$P$326,A40offset,$E1296))*OFFSET($F$7,0,$E1296))-SUM($G1296:BB1296),(((INDEX('PTRM input'!$G$385:$P$434,A40offset,$E1296)-INDEX('PTRM input'!$G$277:$P$326,A40offset,$E1296))*OFFSET($F$7,0,$E1296))-SUM($G1296:BB1296))*(OFFSET('PTRM input'!$G$477,0,$E1296-1)/A40taxstdlife))))</f>
        <v>0</v>
      </c>
      <c r="BD1296" s="251">
        <f ca="1">IF(A40taxstdlife="n/a","n/a",IF(A40taxstdlife="",0,IF(BD$3&gt;(A40stdlife+$E1296),((INDEX('PTRM input'!$G$385:$P$434,A40offset,$E1296)-INDEX('PTRM input'!$G$277:$P$326,A40offset,$E1296))*OFFSET($F$7,0,$E1296))-SUM($G1296:BC1296),(((INDEX('PTRM input'!$G$385:$P$434,A40offset,$E1296)-INDEX('PTRM input'!$G$277:$P$326,A40offset,$E1296))*OFFSET($F$7,0,$E1296))-SUM($G1296:BC1296))*(OFFSET('PTRM input'!$G$477,0,$E1296-1)/A40taxstdlife))))</f>
        <v>0</v>
      </c>
      <c r="BE1296" s="251">
        <f ca="1">IF(A40taxstdlife="n/a","n/a",IF(A40taxstdlife="",0,IF(BE$3&gt;(A40stdlife+$E1296),((INDEX('PTRM input'!$G$385:$P$434,A40offset,$E1296)-INDEX('PTRM input'!$G$277:$P$326,A40offset,$E1296))*OFFSET($F$7,0,$E1296))-SUM($G1296:BD1296),(((INDEX('PTRM input'!$G$385:$P$434,A40offset,$E1296)-INDEX('PTRM input'!$G$277:$P$326,A40offset,$E1296))*OFFSET($F$7,0,$E1296))-SUM($G1296:BD1296))*(OFFSET('PTRM input'!$G$477,0,$E1296-1)/A40taxstdlife))))</f>
        <v>0</v>
      </c>
      <c r="BF1296" s="251">
        <f ca="1">IF(A40taxstdlife="n/a","n/a",IF(A40taxstdlife="",0,IF(BF$3&gt;(A40stdlife+$E1296),((INDEX('PTRM input'!$G$385:$P$434,A40offset,$E1296)-INDEX('PTRM input'!$G$277:$P$326,A40offset,$E1296))*OFFSET($F$7,0,$E1296))-SUM($G1296:BE1296),(((INDEX('PTRM input'!$G$385:$P$434,A40offset,$E1296)-INDEX('PTRM input'!$G$277:$P$326,A40offset,$E1296))*OFFSET($F$7,0,$E1296))-SUM($G1296:BE1296))*(OFFSET('PTRM input'!$G$477,0,$E1296-1)/A40taxstdlife))))</f>
        <v>0</v>
      </c>
      <c r="BG1296" s="251">
        <f ca="1">IF(A40taxstdlife="n/a","n/a",IF(A40taxstdlife="",0,IF(BG$3&gt;(A40stdlife+$E1296),((INDEX('PTRM input'!$G$385:$P$434,A40offset,$E1296)-INDEX('PTRM input'!$G$277:$P$326,A40offset,$E1296))*OFFSET($F$7,0,$E1296))-SUM($G1296:BF1296),(((INDEX('PTRM input'!$G$385:$P$434,A40offset,$E1296)-INDEX('PTRM input'!$G$277:$P$326,A40offset,$E1296))*OFFSET($F$7,0,$E1296))-SUM($G1296:BF1296))*(OFFSET('PTRM input'!$G$477,0,$E1296-1)/A40taxstdlife))))</f>
        <v>0</v>
      </c>
      <c r="BH1296" s="251">
        <f ca="1">IF(A40taxstdlife="n/a","n/a",IF(A40taxstdlife="",0,IF(BH$3&gt;(A40stdlife+$E1296),((INDEX('PTRM input'!$G$385:$P$434,A40offset,$E1296)-INDEX('PTRM input'!$G$277:$P$326,A40offset,$E1296))*OFFSET($F$7,0,$E1296))-SUM($G1296:BG1296),(((INDEX('PTRM input'!$G$385:$P$434,A40offset,$E1296)-INDEX('PTRM input'!$G$277:$P$326,A40offset,$E1296))*OFFSET($F$7,0,$E1296))-SUM($G1296:BG1296))*(OFFSET('PTRM input'!$G$477,0,$E1296-1)/A40taxstdlife))))</f>
        <v>0</v>
      </c>
      <c r="BI1296" s="251">
        <f ca="1">IF(A40taxstdlife="n/a","n/a",IF(A40taxstdlife="",0,IF(BI$3&gt;(A40stdlife+$E1296),((INDEX('PTRM input'!$G$385:$P$434,A40offset,$E1296)-INDEX('PTRM input'!$G$277:$P$326,A40offset,$E1296))*OFFSET($F$7,0,$E1296))-SUM($G1296:BH1296),(((INDEX('PTRM input'!$G$385:$P$434,A40offset,$E1296)-INDEX('PTRM input'!$G$277:$P$326,A40offset,$E1296))*OFFSET($F$7,0,$E1296))-SUM($G1296:BH1296))*(OFFSET('PTRM input'!$G$477,0,$E1296-1)/A40taxstdlife))))</f>
        <v>0</v>
      </c>
      <c r="BJ1296" s="116"/>
      <c r="BK1296" s="116"/>
      <c r="BL1296" s="116"/>
      <c r="BM1296" s="116"/>
    </row>
    <row r="1297" spans="1:65" ht="12.75" hidden="1" customHeight="1" outlineLevel="2">
      <c r="A1297" s="366"/>
      <c r="B1297" s="19"/>
      <c r="C1297" s="18"/>
      <c r="D1297" s="760"/>
      <c r="E1297" s="86">
        <v>9</v>
      </c>
      <c r="F1297" s="356"/>
      <c r="G1297" s="434"/>
      <c r="H1297" s="435"/>
      <c r="I1297" s="435"/>
      <c r="J1297" s="435"/>
      <c r="K1297" s="435"/>
      <c r="L1297" s="435"/>
      <c r="M1297" s="435"/>
      <c r="N1297" s="435"/>
      <c r="O1297" s="619"/>
      <c r="P1297" s="251">
        <f ca="1">IF(A40taxstdlife="n/a","n/a",IF(A40taxstdlife="",0,IF(P$3&gt;(A40stdlife+$E1297),((INDEX('PTRM input'!$G$385:$P$434,A40offset,$E1297)-INDEX('PTRM input'!$G$277:$P$326,A40offset,$E1297))*OFFSET($F$7,0,$E1297))-SUM($G1297:O1297),(((INDEX('PTRM input'!$G$385:$P$434,A40offset,$E1297)-INDEX('PTRM input'!$G$277:$P$326,A40offset,$E1297))*OFFSET($F$7,0,$E1297))-SUM($G1297:O1297))*(OFFSET('PTRM input'!$G$477,0,$E1297-1)/A40taxstdlife))))</f>
        <v>0</v>
      </c>
      <c r="Q1297" s="251">
        <f ca="1">IF(A40taxstdlife="n/a","n/a",IF(A40taxstdlife="",0,IF(Q$3&gt;(A40stdlife+$E1297),((INDEX('PTRM input'!$G$385:$P$434,A40offset,$E1297)-INDEX('PTRM input'!$G$277:$P$326,A40offset,$E1297))*OFFSET($F$7,0,$E1297))-SUM($G1297:P1297),(((INDEX('PTRM input'!$G$385:$P$434,A40offset,$E1297)-INDEX('PTRM input'!$G$277:$P$326,A40offset,$E1297))*OFFSET($F$7,0,$E1297))-SUM($G1297:P1297))*(OFFSET('PTRM input'!$G$477,0,$E1297-1)/A40taxstdlife))))</f>
        <v>0</v>
      </c>
      <c r="R1297" s="251">
        <f ca="1">IF(A40taxstdlife="n/a","n/a",IF(A40taxstdlife="",0,IF(R$3&gt;(A40stdlife+$E1297),((INDEX('PTRM input'!$G$385:$P$434,A40offset,$E1297)-INDEX('PTRM input'!$G$277:$P$326,A40offset,$E1297))*OFFSET($F$7,0,$E1297))-SUM($G1297:Q1297),(((INDEX('PTRM input'!$G$385:$P$434,A40offset,$E1297)-INDEX('PTRM input'!$G$277:$P$326,A40offset,$E1297))*OFFSET($F$7,0,$E1297))-SUM($G1297:Q1297))*(OFFSET('PTRM input'!$G$477,0,$E1297-1)/A40taxstdlife))))</f>
        <v>0</v>
      </c>
      <c r="S1297" s="251">
        <f ca="1">IF(A40taxstdlife="n/a","n/a",IF(A40taxstdlife="",0,IF(S$3&gt;(A40stdlife+$E1297),((INDEX('PTRM input'!$G$385:$P$434,A40offset,$E1297)-INDEX('PTRM input'!$G$277:$P$326,A40offset,$E1297))*OFFSET($F$7,0,$E1297))-SUM($G1297:R1297),(((INDEX('PTRM input'!$G$385:$P$434,A40offset,$E1297)-INDEX('PTRM input'!$G$277:$P$326,A40offset,$E1297))*OFFSET($F$7,0,$E1297))-SUM($G1297:R1297))*(OFFSET('PTRM input'!$G$477,0,$E1297-1)/A40taxstdlife))))</f>
        <v>0</v>
      </c>
      <c r="T1297" s="251">
        <f ca="1">IF(A40taxstdlife="n/a","n/a",IF(A40taxstdlife="",0,IF(T$3&gt;(A40stdlife+$E1297),((INDEX('PTRM input'!$G$385:$P$434,A40offset,$E1297)-INDEX('PTRM input'!$G$277:$P$326,A40offset,$E1297))*OFFSET($F$7,0,$E1297))-SUM($G1297:S1297),(((INDEX('PTRM input'!$G$385:$P$434,A40offset,$E1297)-INDEX('PTRM input'!$G$277:$P$326,A40offset,$E1297))*OFFSET($F$7,0,$E1297))-SUM($G1297:S1297))*(OFFSET('PTRM input'!$G$477,0,$E1297-1)/A40taxstdlife))))</f>
        <v>0</v>
      </c>
      <c r="U1297" s="251">
        <f ca="1">IF(A40taxstdlife="n/a","n/a",IF(A40taxstdlife="",0,IF(U$3&gt;(A40stdlife+$E1297),((INDEX('PTRM input'!$G$385:$P$434,A40offset,$E1297)-INDEX('PTRM input'!$G$277:$P$326,A40offset,$E1297))*OFFSET($F$7,0,$E1297))-SUM($G1297:T1297),(((INDEX('PTRM input'!$G$385:$P$434,A40offset,$E1297)-INDEX('PTRM input'!$G$277:$P$326,A40offset,$E1297))*OFFSET($F$7,0,$E1297))-SUM($G1297:T1297))*(OFFSET('PTRM input'!$G$477,0,$E1297-1)/A40taxstdlife))))</f>
        <v>0</v>
      </c>
      <c r="V1297" s="251">
        <f ca="1">IF(A40taxstdlife="n/a","n/a",IF(A40taxstdlife="",0,IF(V$3&gt;(A40stdlife+$E1297),((INDEX('PTRM input'!$G$385:$P$434,A40offset,$E1297)-INDEX('PTRM input'!$G$277:$P$326,A40offset,$E1297))*OFFSET($F$7,0,$E1297))-SUM($G1297:U1297),(((INDEX('PTRM input'!$G$385:$P$434,A40offset,$E1297)-INDEX('PTRM input'!$G$277:$P$326,A40offset,$E1297))*OFFSET($F$7,0,$E1297))-SUM($G1297:U1297))*(OFFSET('PTRM input'!$G$477,0,$E1297-1)/A40taxstdlife))))</f>
        <v>0</v>
      </c>
      <c r="W1297" s="251">
        <f ca="1">IF(A40taxstdlife="n/a","n/a",IF(A40taxstdlife="",0,IF(W$3&gt;(A40stdlife+$E1297),((INDEX('PTRM input'!$G$385:$P$434,A40offset,$E1297)-INDEX('PTRM input'!$G$277:$P$326,A40offset,$E1297))*OFFSET($F$7,0,$E1297))-SUM($G1297:V1297),(((INDEX('PTRM input'!$G$385:$P$434,A40offset,$E1297)-INDEX('PTRM input'!$G$277:$P$326,A40offset,$E1297))*OFFSET($F$7,0,$E1297))-SUM($G1297:V1297))*(OFFSET('PTRM input'!$G$477,0,$E1297-1)/A40taxstdlife))))</f>
        <v>0</v>
      </c>
      <c r="X1297" s="251">
        <f ca="1">IF(A40taxstdlife="n/a","n/a",IF(A40taxstdlife="",0,IF(X$3&gt;(A40stdlife+$E1297),((INDEX('PTRM input'!$G$385:$P$434,A40offset,$E1297)-INDEX('PTRM input'!$G$277:$P$326,A40offset,$E1297))*OFFSET($F$7,0,$E1297))-SUM($G1297:W1297),(((INDEX('PTRM input'!$G$385:$P$434,A40offset,$E1297)-INDEX('PTRM input'!$G$277:$P$326,A40offset,$E1297))*OFFSET($F$7,0,$E1297))-SUM($G1297:W1297))*(OFFSET('PTRM input'!$G$477,0,$E1297-1)/A40taxstdlife))))</f>
        <v>0</v>
      </c>
      <c r="Y1297" s="251">
        <f ca="1">IF(A40taxstdlife="n/a","n/a",IF(A40taxstdlife="",0,IF(Y$3&gt;(A40stdlife+$E1297),((INDEX('PTRM input'!$G$385:$P$434,A40offset,$E1297)-INDEX('PTRM input'!$G$277:$P$326,A40offset,$E1297))*OFFSET($F$7,0,$E1297))-SUM($G1297:X1297),(((INDEX('PTRM input'!$G$385:$P$434,A40offset,$E1297)-INDEX('PTRM input'!$G$277:$P$326,A40offset,$E1297))*OFFSET($F$7,0,$E1297))-SUM($G1297:X1297))*(OFFSET('PTRM input'!$G$477,0,$E1297-1)/A40taxstdlife))))</f>
        <v>0</v>
      </c>
      <c r="Z1297" s="251">
        <f ca="1">IF(A40taxstdlife="n/a","n/a",IF(A40taxstdlife="",0,IF(Z$3&gt;(A40stdlife+$E1297),((INDEX('PTRM input'!$G$385:$P$434,A40offset,$E1297)-INDEX('PTRM input'!$G$277:$P$326,A40offset,$E1297))*OFFSET($F$7,0,$E1297))-SUM($G1297:Y1297),(((INDEX('PTRM input'!$G$385:$P$434,A40offset,$E1297)-INDEX('PTRM input'!$G$277:$P$326,A40offset,$E1297))*OFFSET($F$7,0,$E1297))-SUM($G1297:Y1297))*(OFFSET('PTRM input'!$G$477,0,$E1297-1)/A40taxstdlife))))</f>
        <v>0</v>
      </c>
      <c r="AA1297" s="251">
        <f ca="1">IF(A40taxstdlife="n/a","n/a",IF(A40taxstdlife="",0,IF(AA$3&gt;(A40stdlife+$E1297),((INDEX('PTRM input'!$G$385:$P$434,A40offset,$E1297)-INDEX('PTRM input'!$G$277:$P$326,A40offset,$E1297))*OFFSET($F$7,0,$E1297))-SUM($G1297:Z1297),(((INDEX('PTRM input'!$G$385:$P$434,A40offset,$E1297)-INDEX('PTRM input'!$G$277:$P$326,A40offset,$E1297))*OFFSET($F$7,0,$E1297))-SUM($G1297:Z1297))*(OFFSET('PTRM input'!$G$477,0,$E1297-1)/A40taxstdlife))))</f>
        <v>0</v>
      </c>
      <c r="AB1297" s="251">
        <f ca="1">IF(A40taxstdlife="n/a","n/a",IF(A40taxstdlife="",0,IF(AB$3&gt;(A40stdlife+$E1297),((INDEX('PTRM input'!$G$385:$P$434,A40offset,$E1297)-INDEX('PTRM input'!$G$277:$P$326,A40offset,$E1297))*OFFSET($F$7,0,$E1297))-SUM($G1297:AA1297),(((INDEX('PTRM input'!$G$385:$P$434,A40offset,$E1297)-INDEX('PTRM input'!$G$277:$P$326,A40offset,$E1297))*OFFSET($F$7,0,$E1297))-SUM($G1297:AA1297))*(OFFSET('PTRM input'!$G$477,0,$E1297-1)/A40taxstdlife))))</f>
        <v>0</v>
      </c>
      <c r="AC1297" s="251">
        <f ca="1">IF(A40taxstdlife="n/a","n/a",IF(A40taxstdlife="",0,IF(AC$3&gt;(A40stdlife+$E1297),((INDEX('PTRM input'!$G$385:$P$434,A40offset,$E1297)-INDEX('PTRM input'!$G$277:$P$326,A40offset,$E1297))*OFFSET($F$7,0,$E1297))-SUM($G1297:AB1297),(((INDEX('PTRM input'!$G$385:$P$434,A40offset,$E1297)-INDEX('PTRM input'!$G$277:$P$326,A40offset,$E1297))*OFFSET($F$7,0,$E1297))-SUM($G1297:AB1297))*(OFFSET('PTRM input'!$G$477,0,$E1297-1)/A40taxstdlife))))</f>
        <v>0</v>
      </c>
      <c r="AD1297" s="251">
        <f ca="1">IF(A40taxstdlife="n/a","n/a",IF(A40taxstdlife="",0,IF(AD$3&gt;(A40stdlife+$E1297),((INDEX('PTRM input'!$G$385:$P$434,A40offset,$E1297)-INDEX('PTRM input'!$G$277:$P$326,A40offset,$E1297))*OFFSET($F$7,0,$E1297))-SUM($G1297:AC1297),(((INDEX('PTRM input'!$G$385:$P$434,A40offset,$E1297)-INDEX('PTRM input'!$G$277:$P$326,A40offset,$E1297))*OFFSET($F$7,0,$E1297))-SUM($G1297:AC1297))*(OFFSET('PTRM input'!$G$477,0,$E1297-1)/A40taxstdlife))))</f>
        <v>0</v>
      </c>
      <c r="AE1297" s="251">
        <f ca="1">IF(A40taxstdlife="n/a","n/a",IF(A40taxstdlife="",0,IF(AE$3&gt;(A40stdlife+$E1297),((INDEX('PTRM input'!$G$385:$P$434,A40offset,$E1297)-INDEX('PTRM input'!$G$277:$P$326,A40offset,$E1297))*OFFSET($F$7,0,$E1297))-SUM($G1297:AD1297),(((INDEX('PTRM input'!$G$385:$P$434,A40offset,$E1297)-INDEX('PTRM input'!$G$277:$P$326,A40offset,$E1297))*OFFSET($F$7,0,$E1297))-SUM($G1297:AD1297))*(OFFSET('PTRM input'!$G$477,0,$E1297-1)/A40taxstdlife))))</f>
        <v>0</v>
      </c>
      <c r="AF1297" s="251">
        <f ca="1">IF(A40taxstdlife="n/a","n/a",IF(A40taxstdlife="",0,IF(AF$3&gt;(A40stdlife+$E1297),((INDEX('PTRM input'!$G$385:$P$434,A40offset,$E1297)-INDEX('PTRM input'!$G$277:$P$326,A40offset,$E1297))*OFFSET($F$7,0,$E1297))-SUM($G1297:AE1297),(((INDEX('PTRM input'!$G$385:$P$434,A40offset,$E1297)-INDEX('PTRM input'!$G$277:$P$326,A40offset,$E1297))*OFFSET($F$7,0,$E1297))-SUM($G1297:AE1297))*(OFFSET('PTRM input'!$G$477,0,$E1297-1)/A40taxstdlife))))</f>
        <v>0</v>
      </c>
      <c r="AG1297" s="251">
        <f ca="1">IF(A40taxstdlife="n/a","n/a",IF(A40taxstdlife="",0,IF(AG$3&gt;(A40stdlife+$E1297),((INDEX('PTRM input'!$G$385:$P$434,A40offset,$E1297)-INDEX('PTRM input'!$G$277:$P$326,A40offset,$E1297))*OFFSET($F$7,0,$E1297))-SUM($G1297:AF1297),(((INDEX('PTRM input'!$G$385:$P$434,A40offset,$E1297)-INDEX('PTRM input'!$G$277:$P$326,A40offset,$E1297))*OFFSET($F$7,0,$E1297))-SUM($G1297:AF1297))*(OFFSET('PTRM input'!$G$477,0,$E1297-1)/A40taxstdlife))))</f>
        <v>0</v>
      </c>
      <c r="AH1297" s="251">
        <f ca="1">IF(A40taxstdlife="n/a","n/a",IF(A40taxstdlife="",0,IF(AH$3&gt;(A40stdlife+$E1297),((INDEX('PTRM input'!$G$385:$P$434,A40offset,$E1297)-INDEX('PTRM input'!$G$277:$P$326,A40offset,$E1297))*OFFSET($F$7,0,$E1297))-SUM($G1297:AG1297),(((INDEX('PTRM input'!$G$385:$P$434,A40offset,$E1297)-INDEX('PTRM input'!$G$277:$P$326,A40offset,$E1297))*OFFSET($F$7,0,$E1297))-SUM($G1297:AG1297))*(OFFSET('PTRM input'!$G$477,0,$E1297-1)/A40taxstdlife))))</f>
        <v>0</v>
      </c>
      <c r="AI1297" s="251">
        <f ca="1">IF(A40taxstdlife="n/a","n/a",IF(A40taxstdlife="",0,IF(AI$3&gt;(A40stdlife+$E1297),((INDEX('PTRM input'!$G$385:$P$434,A40offset,$E1297)-INDEX('PTRM input'!$G$277:$P$326,A40offset,$E1297))*OFFSET($F$7,0,$E1297))-SUM($G1297:AH1297),(((INDEX('PTRM input'!$G$385:$P$434,A40offset,$E1297)-INDEX('PTRM input'!$G$277:$P$326,A40offset,$E1297))*OFFSET($F$7,0,$E1297))-SUM($G1297:AH1297))*(OFFSET('PTRM input'!$G$477,0,$E1297-1)/A40taxstdlife))))</f>
        <v>0</v>
      </c>
      <c r="AJ1297" s="251">
        <f ca="1">IF(A40taxstdlife="n/a","n/a",IF(A40taxstdlife="",0,IF(AJ$3&gt;(A40stdlife+$E1297),((INDEX('PTRM input'!$G$385:$P$434,A40offset,$E1297)-INDEX('PTRM input'!$G$277:$P$326,A40offset,$E1297))*OFFSET($F$7,0,$E1297))-SUM($G1297:AI1297),(((INDEX('PTRM input'!$G$385:$P$434,A40offset,$E1297)-INDEX('PTRM input'!$G$277:$P$326,A40offset,$E1297))*OFFSET($F$7,0,$E1297))-SUM($G1297:AI1297))*(OFFSET('PTRM input'!$G$477,0,$E1297-1)/A40taxstdlife))))</f>
        <v>0</v>
      </c>
      <c r="AK1297" s="251">
        <f ca="1">IF(A40taxstdlife="n/a","n/a",IF(A40taxstdlife="",0,IF(AK$3&gt;(A40stdlife+$E1297),((INDEX('PTRM input'!$G$385:$P$434,A40offset,$E1297)-INDEX('PTRM input'!$G$277:$P$326,A40offset,$E1297))*OFFSET($F$7,0,$E1297))-SUM($G1297:AJ1297),(((INDEX('PTRM input'!$G$385:$P$434,A40offset,$E1297)-INDEX('PTRM input'!$G$277:$P$326,A40offset,$E1297))*OFFSET($F$7,0,$E1297))-SUM($G1297:AJ1297))*(OFFSET('PTRM input'!$G$477,0,$E1297-1)/A40taxstdlife))))</f>
        <v>0</v>
      </c>
      <c r="AL1297" s="251">
        <f ca="1">IF(A40taxstdlife="n/a","n/a",IF(A40taxstdlife="",0,IF(AL$3&gt;(A40stdlife+$E1297),((INDEX('PTRM input'!$G$385:$P$434,A40offset,$E1297)-INDEX('PTRM input'!$G$277:$P$326,A40offset,$E1297))*OFFSET($F$7,0,$E1297))-SUM($G1297:AK1297),(((INDEX('PTRM input'!$G$385:$P$434,A40offset,$E1297)-INDEX('PTRM input'!$G$277:$P$326,A40offset,$E1297))*OFFSET($F$7,0,$E1297))-SUM($G1297:AK1297))*(OFFSET('PTRM input'!$G$477,0,$E1297-1)/A40taxstdlife))))</f>
        <v>0</v>
      </c>
      <c r="AM1297" s="251">
        <f ca="1">IF(A40taxstdlife="n/a","n/a",IF(A40taxstdlife="",0,IF(AM$3&gt;(A40stdlife+$E1297),((INDEX('PTRM input'!$G$385:$P$434,A40offset,$E1297)-INDEX('PTRM input'!$G$277:$P$326,A40offset,$E1297))*OFFSET($F$7,0,$E1297))-SUM($G1297:AL1297),(((INDEX('PTRM input'!$G$385:$P$434,A40offset,$E1297)-INDEX('PTRM input'!$G$277:$P$326,A40offset,$E1297))*OFFSET($F$7,0,$E1297))-SUM($G1297:AL1297))*(OFFSET('PTRM input'!$G$477,0,$E1297-1)/A40taxstdlife))))</f>
        <v>0</v>
      </c>
      <c r="AN1297" s="251">
        <f ca="1">IF(A40taxstdlife="n/a","n/a",IF(A40taxstdlife="",0,IF(AN$3&gt;(A40stdlife+$E1297),((INDEX('PTRM input'!$G$385:$P$434,A40offset,$E1297)-INDEX('PTRM input'!$G$277:$P$326,A40offset,$E1297))*OFFSET($F$7,0,$E1297))-SUM($G1297:AM1297),(((INDEX('PTRM input'!$G$385:$P$434,A40offset,$E1297)-INDEX('PTRM input'!$G$277:$P$326,A40offset,$E1297))*OFFSET($F$7,0,$E1297))-SUM($G1297:AM1297))*(OFFSET('PTRM input'!$G$477,0,$E1297-1)/A40taxstdlife))))</f>
        <v>0</v>
      </c>
      <c r="AO1297" s="251">
        <f ca="1">IF(A40taxstdlife="n/a","n/a",IF(A40taxstdlife="",0,IF(AO$3&gt;(A40stdlife+$E1297),((INDEX('PTRM input'!$G$385:$P$434,A40offset,$E1297)-INDEX('PTRM input'!$G$277:$P$326,A40offset,$E1297))*OFFSET($F$7,0,$E1297))-SUM($G1297:AN1297),(((INDEX('PTRM input'!$G$385:$P$434,A40offset,$E1297)-INDEX('PTRM input'!$G$277:$P$326,A40offset,$E1297))*OFFSET($F$7,0,$E1297))-SUM($G1297:AN1297))*(OFFSET('PTRM input'!$G$477,0,$E1297-1)/A40taxstdlife))))</f>
        <v>0</v>
      </c>
      <c r="AP1297" s="251">
        <f ca="1">IF(A40taxstdlife="n/a","n/a",IF(A40taxstdlife="",0,IF(AP$3&gt;(A40stdlife+$E1297),((INDEX('PTRM input'!$G$385:$P$434,A40offset,$E1297)-INDEX('PTRM input'!$G$277:$P$326,A40offset,$E1297))*OFFSET($F$7,0,$E1297))-SUM($G1297:AO1297),(((INDEX('PTRM input'!$G$385:$P$434,A40offset,$E1297)-INDEX('PTRM input'!$G$277:$P$326,A40offset,$E1297))*OFFSET($F$7,0,$E1297))-SUM($G1297:AO1297))*(OFFSET('PTRM input'!$G$477,0,$E1297-1)/A40taxstdlife))))</f>
        <v>0</v>
      </c>
      <c r="AQ1297" s="251">
        <f ca="1">IF(A40taxstdlife="n/a","n/a",IF(A40taxstdlife="",0,IF(AQ$3&gt;(A40stdlife+$E1297),((INDEX('PTRM input'!$G$385:$P$434,A40offset,$E1297)-INDEX('PTRM input'!$G$277:$P$326,A40offset,$E1297))*OFFSET($F$7,0,$E1297))-SUM($G1297:AP1297),(((INDEX('PTRM input'!$G$385:$P$434,A40offset,$E1297)-INDEX('PTRM input'!$G$277:$P$326,A40offset,$E1297))*OFFSET($F$7,0,$E1297))-SUM($G1297:AP1297))*(OFFSET('PTRM input'!$G$477,0,$E1297-1)/A40taxstdlife))))</f>
        <v>0</v>
      </c>
      <c r="AR1297" s="251">
        <f ca="1">IF(A40taxstdlife="n/a","n/a",IF(A40taxstdlife="",0,IF(AR$3&gt;(A40stdlife+$E1297),((INDEX('PTRM input'!$G$385:$P$434,A40offset,$E1297)-INDEX('PTRM input'!$G$277:$P$326,A40offset,$E1297))*OFFSET($F$7,0,$E1297))-SUM($G1297:AQ1297),(((INDEX('PTRM input'!$G$385:$P$434,A40offset,$E1297)-INDEX('PTRM input'!$G$277:$P$326,A40offset,$E1297))*OFFSET($F$7,0,$E1297))-SUM($G1297:AQ1297))*(OFFSET('PTRM input'!$G$477,0,$E1297-1)/A40taxstdlife))))</f>
        <v>0</v>
      </c>
      <c r="AS1297" s="251">
        <f ca="1">IF(A40taxstdlife="n/a","n/a",IF(A40taxstdlife="",0,IF(AS$3&gt;(A40stdlife+$E1297),((INDEX('PTRM input'!$G$385:$P$434,A40offset,$E1297)-INDEX('PTRM input'!$G$277:$P$326,A40offset,$E1297))*OFFSET($F$7,0,$E1297))-SUM($G1297:AR1297),(((INDEX('PTRM input'!$G$385:$P$434,A40offset,$E1297)-INDEX('PTRM input'!$G$277:$P$326,A40offset,$E1297))*OFFSET($F$7,0,$E1297))-SUM($G1297:AR1297))*(OFFSET('PTRM input'!$G$477,0,$E1297-1)/A40taxstdlife))))</f>
        <v>0</v>
      </c>
      <c r="AT1297" s="251">
        <f ca="1">IF(A40taxstdlife="n/a","n/a",IF(A40taxstdlife="",0,IF(AT$3&gt;(A40stdlife+$E1297),((INDEX('PTRM input'!$G$385:$P$434,A40offset,$E1297)-INDEX('PTRM input'!$G$277:$P$326,A40offset,$E1297))*OFFSET($F$7,0,$E1297))-SUM($G1297:AS1297),(((INDEX('PTRM input'!$G$385:$P$434,A40offset,$E1297)-INDEX('PTRM input'!$G$277:$P$326,A40offset,$E1297))*OFFSET($F$7,0,$E1297))-SUM($G1297:AS1297))*(OFFSET('PTRM input'!$G$477,0,$E1297-1)/A40taxstdlife))))</f>
        <v>0</v>
      </c>
      <c r="AU1297" s="251">
        <f ca="1">IF(A40taxstdlife="n/a","n/a",IF(A40taxstdlife="",0,IF(AU$3&gt;(A40stdlife+$E1297),((INDEX('PTRM input'!$G$385:$P$434,A40offset,$E1297)-INDEX('PTRM input'!$G$277:$P$326,A40offset,$E1297))*OFFSET($F$7,0,$E1297))-SUM($G1297:AT1297),(((INDEX('PTRM input'!$G$385:$P$434,A40offset,$E1297)-INDEX('PTRM input'!$G$277:$P$326,A40offset,$E1297))*OFFSET($F$7,0,$E1297))-SUM($G1297:AT1297))*(OFFSET('PTRM input'!$G$477,0,$E1297-1)/A40taxstdlife))))</f>
        <v>0</v>
      </c>
      <c r="AV1297" s="251">
        <f ca="1">IF(A40taxstdlife="n/a","n/a",IF(A40taxstdlife="",0,IF(AV$3&gt;(A40stdlife+$E1297),((INDEX('PTRM input'!$G$385:$P$434,A40offset,$E1297)-INDEX('PTRM input'!$G$277:$P$326,A40offset,$E1297))*OFFSET($F$7,0,$E1297))-SUM($G1297:AU1297),(((INDEX('PTRM input'!$G$385:$P$434,A40offset,$E1297)-INDEX('PTRM input'!$G$277:$P$326,A40offset,$E1297))*OFFSET($F$7,0,$E1297))-SUM($G1297:AU1297))*(OFFSET('PTRM input'!$G$477,0,$E1297-1)/A40taxstdlife))))</f>
        <v>0</v>
      </c>
      <c r="AW1297" s="251">
        <f ca="1">IF(A40taxstdlife="n/a","n/a",IF(A40taxstdlife="",0,IF(AW$3&gt;(A40stdlife+$E1297),((INDEX('PTRM input'!$G$385:$P$434,A40offset,$E1297)-INDEX('PTRM input'!$G$277:$P$326,A40offset,$E1297))*OFFSET($F$7,0,$E1297))-SUM($G1297:AV1297),(((INDEX('PTRM input'!$G$385:$P$434,A40offset,$E1297)-INDEX('PTRM input'!$G$277:$P$326,A40offset,$E1297))*OFFSET($F$7,0,$E1297))-SUM($G1297:AV1297))*(OFFSET('PTRM input'!$G$477,0,$E1297-1)/A40taxstdlife))))</f>
        <v>0</v>
      </c>
      <c r="AX1297" s="251">
        <f ca="1">IF(A40taxstdlife="n/a","n/a",IF(A40taxstdlife="",0,IF(AX$3&gt;(A40stdlife+$E1297),((INDEX('PTRM input'!$G$385:$P$434,A40offset,$E1297)-INDEX('PTRM input'!$G$277:$P$326,A40offset,$E1297))*OFFSET($F$7,0,$E1297))-SUM($G1297:AW1297),(((INDEX('PTRM input'!$G$385:$P$434,A40offset,$E1297)-INDEX('PTRM input'!$G$277:$P$326,A40offset,$E1297))*OFFSET($F$7,0,$E1297))-SUM($G1297:AW1297))*(OFFSET('PTRM input'!$G$477,0,$E1297-1)/A40taxstdlife))))</f>
        <v>0</v>
      </c>
      <c r="AY1297" s="251">
        <f ca="1">IF(A40taxstdlife="n/a","n/a",IF(A40taxstdlife="",0,IF(AY$3&gt;(A40stdlife+$E1297),((INDEX('PTRM input'!$G$385:$P$434,A40offset,$E1297)-INDEX('PTRM input'!$G$277:$P$326,A40offset,$E1297))*OFFSET($F$7,0,$E1297))-SUM($G1297:AX1297),(((INDEX('PTRM input'!$G$385:$P$434,A40offset,$E1297)-INDEX('PTRM input'!$G$277:$P$326,A40offset,$E1297))*OFFSET($F$7,0,$E1297))-SUM($G1297:AX1297))*(OFFSET('PTRM input'!$G$477,0,$E1297-1)/A40taxstdlife))))</f>
        <v>0</v>
      </c>
      <c r="AZ1297" s="251">
        <f ca="1">IF(A40taxstdlife="n/a","n/a",IF(A40taxstdlife="",0,IF(AZ$3&gt;(A40stdlife+$E1297),((INDEX('PTRM input'!$G$385:$P$434,A40offset,$E1297)-INDEX('PTRM input'!$G$277:$P$326,A40offset,$E1297))*OFFSET($F$7,0,$E1297))-SUM($G1297:AY1297),(((INDEX('PTRM input'!$G$385:$P$434,A40offset,$E1297)-INDEX('PTRM input'!$G$277:$P$326,A40offset,$E1297))*OFFSET($F$7,0,$E1297))-SUM($G1297:AY1297))*(OFFSET('PTRM input'!$G$477,0,$E1297-1)/A40taxstdlife))))</f>
        <v>0</v>
      </c>
      <c r="BA1297" s="251">
        <f ca="1">IF(A40taxstdlife="n/a","n/a",IF(A40taxstdlife="",0,IF(BA$3&gt;(A40stdlife+$E1297),((INDEX('PTRM input'!$G$385:$P$434,A40offset,$E1297)-INDEX('PTRM input'!$G$277:$P$326,A40offset,$E1297))*OFFSET($F$7,0,$E1297))-SUM($G1297:AZ1297),(((INDEX('PTRM input'!$G$385:$P$434,A40offset,$E1297)-INDEX('PTRM input'!$G$277:$P$326,A40offset,$E1297))*OFFSET($F$7,0,$E1297))-SUM($G1297:AZ1297))*(OFFSET('PTRM input'!$G$477,0,$E1297-1)/A40taxstdlife))))</f>
        <v>0</v>
      </c>
      <c r="BB1297" s="251">
        <f ca="1">IF(A40taxstdlife="n/a","n/a",IF(A40taxstdlife="",0,IF(BB$3&gt;(A40stdlife+$E1297),((INDEX('PTRM input'!$G$385:$P$434,A40offset,$E1297)-INDEX('PTRM input'!$G$277:$P$326,A40offset,$E1297))*OFFSET($F$7,0,$E1297))-SUM($G1297:BA1297),(((INDEX('PTRM input'!$G$385:$P$434,A40offset,$E1297)-INDEX('PTRM input'!$G$277:$P$326,A40offset,$E1297))*OFFSET($F$7,0,$E1297))-SUM($G1297:BA1297))*(OFFSET('PTRM input'!$G$477,0,$E1297-1)/A40taxstdlife))))</f>
        <v>0</v>
      </c>
      <c r="BC1297" s="251">
        <f ca="1">IF(A40taxstdlife="n/a","n/a",IF(A40taxstdlife="",0,IF(BC$3&gt;(A40stdlife+$E1297),((INDEX('PTRM input'!$G$385:$P$434,A40offset,$E1297)-INDEX('PTRM input'!$G$277:$P$326,A40offset,$E1297))*OFFSET($F$7,0,$E1297))-SUM($G1297:BB1297),(((INDEX('PTRM input'!$G$385:$P$434,A40offset,$E1297)-INDEX('PTRM input'!$G$277:$P$326,A40offset,$E1297))*OFFSET($F$7,0,$E1297))-SUM($G1297:BB1297))*(OFFSET('PTRM input'!$G$477,0,$E1297-1)/A40taxstdlife))))</f>
        <v>0</v>
      </c>
      <c r="BD1297" s="251">
        <f ca="1">IF(A40taxstdlife="n/a","n/a",IF(A40taxstdlife="",0,IF(BD$3&gt;(A40stdlife+$E1297),((INDEX('PTRM input'!$G$385:$P$434,A40offset,$E1297)-INDEX('PTRM input'!$G$277:$P$326,A40offset,$E1297))*OFFSET($F$7,0,$E1297))-SUM($G1297:BC1297),(((INDEX('PTRM input'!$G$385:$P$434,A40offset,$E1297)-INDEX('PTRM input'!$G$277:$P$326,A40offset,$E1297))*OFFSET($F$7,0,$E1297))-SUM($G1297:BC1297))*(OFFSET('PTRM input'!$G$477,0,$E1297-1)/A40taxstdlife))))</f>
        <v>0</v>
      </c>
      <c r="BE1297" s="251">
        <f ca="1">IF(A40taxstdlife="n/a","n/a",IF(A40taxstdlife="",0,IF(BE$3&gt;(A40stdlife+$E1297),((INDEX('PTRM input'!$G$385:$P$434,A40offset,$E1297)-INDEX('PTRM input'!$G$277:$P$326,A40offset,$E1297))*OFFSET($F$7,0,$E1297))-SUM($G1297:BD1297),(((INDEX('PTRM input'!$G$385:$P$434,A40offset,$E1297)-INDEX('PTRM input'!$G$277:$P$326,A40offset,$E1297))*OFFSET($F$7,0,$E1297))-SUM($G1297:BD1297))*(OFFSET('PTRM input'!$G$477,0,$E1297-1)/A40taxstdlife))))</f>
        <v>0</v>
      </c>
      <c r="BF1297" s="251">
        <f ca="1">IF(A40taxstdlife="n/a","n/a",IF(A40taxstdlife="",0,IF(BF$3&gt;(A40stdlife+$E1297),((INDEX('PTRM input'!$G$385:$P$434,A40offset,$E1297)-INDEX('PTRM input'!$G$277:$P$326,A40offset,$E1297))*OFFSET($F$7,0,$E1297))-SUM($G1297:BE1297),(((INDEX('PTRM input'!$G$385:$P$434,A40offset,$E1297)-INDEX('PTRM input'!$G$277:$P$326,A40offset,$E1297))*OFFSET($F$7,0,$E1297))-SUM($G1297:BE1297))*(OFFSET('PTRM input'!$G$477,0,$E1297-1)/A40taxstdlife))))</f>
        <v>0</v>
      </c>
      <c r="BG1297" s="251">
        <f ca="1">IF(A40taxstdlife="n/a","n/a",IF(A40taxstdlife="",0,IF(BG$3&gt;(A40stdlife+$E1297),((INDEX('PTRM input'!$G$385:$P$434,A40offset,$E1297)-INDEX('PTRM input'!$G$277:$P$326,A40offset,$E1297))*OFFSET($F$7,0,$E1297))-SUM($G1297:BF1297),(((INDEX('PTRM input'!$G$385:$P$434,A40offset,$E1297)-INDEX('PTRM input'!$G$277:$P$326,A40offset,$E1297))*OFFSET($F$7,0,$E1297))-SUM($G1297:BF1297))*(OFFSET('PTRM input'!$G$477,0,$E1297-1)/A40taxstdlife))))</f>
        <v>0</v>
      </c>
      <c r="BH1297" s="251">
        <f ca="1">IF(A40taxstdlife="n/a","n/a",IF(A40taxstdlife="",0,IF(BH$3&gt;(A40stdlife+$E1297),((INDEX('PTRM input'!$G$385:$P$434,A40offset,$E1297)-INDEX('PTRM input'!$G$277:$P$326,A40offset,$E1297))*OFFSET($F$7,0,$E1297))-SUM($G1297:BG1297),(((INDEX('PTRM input'!$G$385:$P$434,A40offset,$E1297)-INDEX('PTRM input'!$G$277:$P$326,A40offset,$E1297))*OFFSET($F$7,0,$E1297))-SUM($G1297:BG1297))*(OFFSET('PTRM input'!$G$477,0,$E1297-1)/A40taxstdlife))))</f>
        <v>0</v>
      </c>
      <c r="BI1297" s="251">
        <f ca="1">IF(A40taxstdlife="n/a","n/a",IF(A40taxstdlife="",0,IF(BI$3&gt;(A40stdlife+$E1297),((INDEX('PTRM input'!$G$385:$P$434,A40offset,$E1297)-INDEX('PTRM input'!$G$277:$P$326,A40offset,$E1297))*OFFSET($F$7,0,$E1297))-SUM($G1297:BH1297),(((INDEX('PTRM input'!$G$385:$P$434,A40offset,$E1297)-INDEX('PTRM input'!$G$277:$P$326,A40offset,$E1297))*OFFSET($F$7,0,$E1297))-SUM($G1297:BH1297))*(OFFSET('PTRM input'!$G$477,0,$E1297-1)/A40taxstdlife))))</f>
        <v>0</v>
      </c>
      <c r="BJ1297" s="116"/>
      <c r="BK1297" s="116"/>
      <c r="BL1297" s="116"/>
      <c r="BM1297" s="116"/>
    </row>
    <row r="1298" spans="1:65" ht="12.75" hidden="1" customHeight="1" outlineLevel="2">
      <c r="A1298" s="366"/>
      <c r="B1298" s="19"/>
      <c r="C1298" s="18"/>
      <c r="D1298" s="760"/>
      <c r="E1298" s="87">
        <v>10</v>
      </c>
      <c r="F1298" s="356"/>
      <c r="G1298" s="434"/>
      <c r="H1298" s="435"/>
      <c r="I1298" s="435"/>
      <c r="J1298" s="435"/>
      <c r="K1298" s="435"/>
      <c r="L1298" s="435"/>
      <c r="M1298" s="435"/>
      <c r="N1298" s="435"/>
      <c r="O1298" s="435"/>
      <c r="P1298" s="619"/>
      <c r="Q1298" s="251">
        <f ca="1">IF(A40taxstdlife="n/a","n/a",IF(A40taxstdlife="",0,IF(Q$3&gt;(A40stdlife+$E1298),((INDEX('PTRM input'!$G$385:$P$434,A40offset,$E1298)-INDEX('PTRM input'!$G$277:$P$326,A40offset,$E1298))*OFFSET($F$7,0,$E1298))-SUM($G1298:P1298),(((INDEX('PTRM input'!$G$385:$P$434,A40offset,$E1298)-INDEX('PTRM input'!$G$277:$P$326,A40offset,$E1298))*OFFSET($F$7,0,$E1298))-SUM($G1298:P1298))*(OFFSET('PTRM input'!$G$477,0,$E1298-1)/A40taxstdlife))))</f>
        <v>0</v>
      </c>
      <c r="R1298" s="251">
        <f ca="1">IF(A40taxstdlife="n/a","n/a",IF(A40taxstdlife="",0,IF(R$3&gt;(A40stdlife+$E1298),((INDEX('PTRM input'!$G$385:$P$434,A40offset,$E1298)-INDEX('PTRM input'!$G$277:$P$326,A40offset,$E1298))*OFFSET($F$7,0,$E1298))-SUM($G1298:Q1298),(((INDEX('PTRM input'!$G$385:$P$434,A40offset,$E1298)-INDEX('PTRM input'!$G$277:$P$326,A40offset,$E1298))*OFFSET($F$7,0,$E1298))-SUM($G1298:Q1298))*(OFFSET('PTRM input'!$G$477,0,$E1298-1)/A40taxstdlife))))</f>
        <v>0</v>
      </c>
      <c r="S1298" s="251">
        <f ca="1">IF(A40taxstdlife="n/a","n/a",IF(A40taxstdlife="",0,IF(S$3&gt;(A40stdlife+$E1298),((INDEX('PTRM input'!$G$385:$P$434,A40offset,$E1298)-INDEX('PTRM input'!$G$277:$P$326,A40offset,$E1298))*OFFSET($F$7,0,$E1298))-SUM($G1298:R1298),(((INDEX('PTRM input'!$G$385:$P$434,A40offset,$E1298)-INDEX('PTRM input'!$G$277:$P$326,A40offset,$E1298))*OFFSET($F$7,0,$E1298))-SUM($G1298:R1298))*(OFFSET('PTRM input'!$G$477,0,$E1298-1)/A40taxstdlife))))</f>
        <v>0</v>
      </c>
      <c r="T1298" s="251">
        <f ca="1">IF(A40taxstdlife="n/a","n/a",IF(A40taxstdlife="",0,IF(T$3&gt;(A40stdlife+$E1298),((INDEX('PTRM input'!$G$385:$P$434,A40offset,$E1298)-INDEX('PTRM input'!$G$277:$P$326,A40offset,$E1298))*OFFSET($F$7,0,$E1298))-SUM($G1298:S1298),(((INDEX('PTRM input'!$G$385:$P$434,A40offset,$E1298)-INDEX('PTRM input'!$G$277:$P$326,A40offset,$E1298))*OFFSET($F$7,0,$E1298))-SUM($G1298:S1298))*(OFFSET('PTRM input'!$G$477,0,$E1298-1)/A40taxstdlife))))</f>
        <v>0</v>
      </c>
      <c r="U1298" s="251">
        <f ca="1">IF(A40taxstdlife="n/a","n/a",IF(A40taxstdlife="",0,IF(U$3&gt;(A40stdlife+$E1298),((INDEX('PTRM input'!$G$385:$P$434,A40offset,$E1298)-INDEX('PTRM input'!$G$277:$P$326,A40offset,$E1298))*OFFSET($F$7,0,$E1298))-SUM($G1298:T1298),(((INDEX('PTRM input'!$G$385:$P$434,A40offset,$E1298)-INDEX('PTRM input'!$G$277:$P$326,A40offset,$E1298))*OFFSET($F$7,0,$E1298))-SUM($G1298:T1298))*(OFFSET('PTRM input'!$G$477,0,$E1298-1)/A40taxstdlife))))</f>
        <v>0</v>
      </c>
      <c r="V1298" s="251">
        <f ca="1">IF(A40taxstdlife="n/a","n/a",IF(A40taxstdlife="",0,IF(V$3&gt;(A40stdlife+$E1298),((INDEX('PTRM input'!$G$385:$P$434,A40offset,$E1298)-INDEX('PTRM input'!$G$277:$P$326,A40offset,$E1298))*OFFSET($F$7,0,$E1298))-SUM($G1298:U1298),(((INDEX('PTRM input'!$G$385:$P$434,A40offset,$E1298)-INDEX('PTRM input'!$G$277:$P$326,A40offset,$E1298))*OFFSET($F$7,0,$E1298))-SUM($G1298:U1298))*(OFFSET('PTRM input'!$G$477,0,$E1298-1)/A40taxstdlife))))</f>
        <v>0</v>
      </c>
      <c r="W1298" s="251">
        <f ca="1">IF(A40taxstdlife="n/a","n/a",IF(A40taxstdlife="",0,IF(W$3&gt;(A40stdlife+$E1298),((INDEX('PTRM input'!$G$385:$P$434,A40offset,$E1298)-INDEX('PTRM input'!$G$277:$P$326,A40offset,$E1298))*OFFSET($F$7,0,$E1298))-SUM($G1298:V1298),(((INDEX('PTRM input'!$G$385:$P$434,A40offset,$E1298)-INDEX('PTRM input'!$G$277:$P$326,A40offset,$E1298))*OFFSET($F$7,0,$E1298))-SUM($G1298:V1298))*(OFFSET('PTRM input'!$G$477,0,$E1298-1)/A40taxstdlife))))</f>
        <v>0</v>
      </c>
      <c r="X1298" s="251">
        <f ca="1">IF(A40taxstdlife="n/a","n/a",IF(A40taxstdlife="",0,IF(X$3&gt;(A40stdlife+$E1298),((INDEX('PTRM input'!$G$385:$P$434,A40offset,$E1298)-INDEX('PTRM input'!$G$277:$P$326,A40offset,$E1298))*OFFSET($F$7,0,$E1298))-SUM($G1298:W1298),(((INDEX('PTRM input'!$G$385:$P$434,A40offset,$E1298)-INDEX('PTRM input'!$G$277:$P$326,A40offset,$E1298))*OFFSET($F$7,0,$E1298))-SUM($G1298:W1298))*(OFFSET('PTRM input'!$G$477,0,$E1298-1)/A40taxstdlife))))</f>
        <v>0</v>
      </c>
      <c r="Y1298" s="251">
        <f ca="1">IF(A40taxstdlife="n/a","n/a",IF(A40taxstdlife="",0,IF(Y$3&gt;(A40stdlife+$E1298),((INDEX('PTRM input'!$G$385:$P$434,A40offset,$E1298)-INDEX('PTRM input'!$G$277:$P$326,A40offset,$E1298))*OFFSET($F$7,0,$E1298))-SUM($G1298:X1298),(((INDEX('PTRM input'!$G$385:$P$434,A40offset,$E1298)-INDEX('PTRM input'!$G$277:$P$326,A40offset,$E1298))*OFFSET($F$7,0,$E1298))-SUM($G1298:X1298))*(OFFSET('PTRM input'!$G$477,0,$E1298-1)/A40taxstdlife))))</f>
        <v>0</v>
      </c>
      <c r="Z1298" s="251">
        <f ca="1">IF(A40taxstdlife="n/a","n/a",IF(A40taxstdlife="",0,IF(Z$3&gt;(A40stdlife+$E1298),((INDEX('PTRM input'!$G$385:$P$434,A40offset,$E1298)-INDEX('PTRM input'!$G$277:$P$326,A40offset,$E1298))*OFFSET($F$7,0,$E1298))-SUM($G1298:Y1298),(((INDEX('PTRM input'!$G$385:$P$434,A40offset,$E1298)-INDEX('PTRM input'!$G$277:$P$326,A40offset,$E1298))*OFFSET($F$7,0,$E1298))-SUM($G1298:Y1298))*(OFFSET('PTRM input'!$G$477,0,$E1298-1)/A40taxstdlife))))</f>
        <v>0</v>
      </c>
      <c r="AA1298" s="251">
        <f ca="1">IF(A40taxstdlife="n/a","n/a",IF(A40taxstdlife="",0,IF(AA$3&gt;(A40stdlife+$E1298),((INDEX('PTRM input'!$G$385:$P$434,A40offset,$E1298)-INDEX('PTRM input'!$G$277:$P$326,A40offset,$E1298))*OFFSET($F$7,0,$E1298))-SUM($G1298:Z1298),(((INDEX('PTRM input'!$G$385:$P$434,A40offset,$E1298)-INDEX('PTRM input'!$G$277:$P$326,A40offset,$E1298))*OFFSET($F$7,0,$E1298))-SUM($G1298:Z1298))*(OFFSET('PTRM input'!$G$477,0,$E1298-1)/A40taxstdlife))))</f>
        <v>0</v>
      </c>
      <c r="AB1298" s="251">
        <f ca="1">IF(A40taxstdlife="n/a","n/a",IF(A40taxstdlife="",0,IF(AB$3&gt;(A40stdlife+$E1298),((INDEX('PTRM input'!$G$385:$P$434,A40offset,$E1298)-INDEX('PTRM input'!$G$277:$P$326,A40offset,$E1298))*OFFSET($F$7,0,$E1298))-SUM($G1298:AA1298),(((INDEX('PTRM input'!$G$385:$P$434,A40offset,$E1298)-INDEX('PTRM input'!$G$277:$P$326,A40offset,$E1298))*OFFSET($F$7,0,$E1298))-SUM($G1298:AA1298))*(OFFSET('PTRM input'!$G$477,0,$E1298-1)/A40taxstdlife))))</f>
        <v>0</v>
      </c>
      <c r="AC1298" s="251">
        <f ca="1">IF(A40taxstdlife="n/a","n/a",IF(A40taxstdlife="",0,IF(AC$3&gt;(A40stdlife+$E1298),((INDEX('PTRM input'!$G$385:$P$434,A40offset,$E1298)-INDEX('PTRM input'!$G$277:$P$326,A40offset,$E1298))*OFFSET($F$7,0,$E1298))-SUM($G1298:AB1298),(((INDEX('PTRM input'!$G$385:$P$434,A40offset,$E1298)-INDEX('PTRM input'!$G$277:$P$326,A40offset,$E1298))*OFFSET($F$7,0,$E1298))-SUM($G1298:AB1298))*(OFFSET('PTRM input'!$G$477,0,$E1298-1)/A40taxstdlife))))</f>
        <v>0</v>
      </c>
      <c r="AD1298" s="251">
        <f ca="1">IF(A40taxstdlife="n/a","n/a",IF(A40taxstdlife="",0,IF(AD$3&gt;(A40stdlife+$E1298),((INDEX('PTRM input'!$G$385:$P$434,A40offset,$E1298)-INDEX('PTRM input'!$G$277:$P$326,A40offset,$E1298))*OFFSET($F$7,0,$E1298))-SUM($G1298:AC1298),(((INDEX('PTRM input'!$G$385:$P$434,A40offset,$E1298)-INDEX('PTRM input'!$G$277:$P$326,A40offset,$E1298))*OFFSET($F$7,0,$E1298))-SUM($G1298:AC1298))*(OFFSET('PTRM input'!$G$477,0,$E1298-1)/A40taxstdlife))))</f>
        <v>0</v>
      </c>
      <c r="AE1298" s="251">
        <f ca="1">IF(A40taxstdlife="n/a","n/a",IF(A40taxstdlife="",0,IF(AE$3&gt;(A40stdlife+$E1298),((INDEX('PTRM input'!$G$385:$P$434,A40offset,$E1298)-INDEX('PTRM input'!$G$277:$P$326,A40offset,$E1298))*OFFSET($F$7,0,$E1298))-SUM($G1298:AD1298),(((INDEX('PTRM input'!$G$385:$P$434,A40offset,$E1298)-INDEX('PTRM input'!$G$277:$P$326,A40offset,$E1298))*OFFSET($F$7,0,$E1298))-SUM($G1298:AD1298))*(OFFSET('PTRM input'!$G$477,0,$E1298-1)/A40taxstdlife))))</f>
        <v>0</v>
      </c>
      <c r="AF1298" s="251">
        <f ca="1">IF(A40taxstdlife="n/a","n/a",IF(A40taxstdlife="",0,IF(AF$3&gt;(A40stdlife+$E1298),((INDEX('PTRM input'!$G$385:$P$434,A40offset,$E1298)-INDEX('PTRM input'!$G$277:$P$326,A40offset,$E1298))*OFFSET($F$7,0,$E1298))-SUM($G1298:AE1298),(((INDEX('PTRM input'!$G$385:$P$434,A40offset,$E1298)-INDEX('PTRM input'!$G$277:$P$326,A40offset,$E1298))*OFFSET($F$7,0,$E1298))-SUM($G1298:AE1298))*(OFFSET('PTRM input'!$G$477,0,$E1298-1)/A40taxstdlife))))</f>
        <v>0</v>
      </c>
      <c r="AG1298" s="251">
        <f ca="1">IF(A40taxstdlife="n/a","n/a",IF(A40taxstdlife="",0,IF(AG$3&gt;(A40stdlife+$E1298),((INDEX('PTRM input'!$G$385:$P$434,A40offset,$E1298)-INDEX('PTRM input'!$G$277:$P$326,A40offset,$E1298))*OFFSET($F$7,0,$E1298))-SUM($G1298:AF1298),(((INDEX('PTRM input'!$G$385:$P$434,A40offset,$E1298)-INDEX('PTRM input'!$G$277:$P$326,A40offset,$E1298))*OFFSET($F$7,0,$E1298))-SUM($G1298:AF1298))*(OFFSET('PTRM input'!$G$477,0,$E1298-1)/A40taxstdlife))))</f>
        <v>0</v>
      </c>
      <c r="AH1298" s="251">
        <f ca="1">IF(A40taxstdlife="n/a","n/a",IF(A40taxstdlife="",0,IF(AH$3&gt;(A40stdlife+$E1298),((INDEX('PTRM input'!$G$385:$P$434,A40offset,$E1298)-INDEX('PTRM input'!$G$277:$P$326,A40offset,$E1298))*OFFSET($F$7,0,$E1298))-SUM($G1298:AG1298),(((INDEX('PTRM input'!$G$385:$P$434,A40offset,$E1298)-INDEX('PTRM input'!$G$277:$P$326,A40offset,$E1298))*OFFSET($F$7,0,$E1298))-SUM($G1298:AG1298))*(OFFSET('PTRM input'!$G$477,0,$E1298-1)/A40taxstdlife))))</f>
        <v>0</v>
      </c>
      <c r="AI1298" s="251">
        <f ca="1">IF(A40taxstdlife="n/a","n/a",IF(A40taxstdlife="",0,IF(AI$3&gt;(A40stdlife+$E1298),((INDEX('PTRM input'!$G$385:$P$434,A40offset,$E1298)-INDEX('PTRM input'!$G$277:$P$326,A40offset,$E1298))*OFFSET($F$7,0,$E1298))-SUM($G1298:AH1298),(((INDEX('PTRM input'!$G$385:$P$434,A40offset,$E1298)-INDEX('PTRM input'!$G$277:$P$326,A40offset,$E1298))*OFFSET($F$7,0,$E1298))-SUM($G1298:AH1298))*(OFFSET('PTRM input'!$G$477,0,$E1298-1)/A40taxstdlife))))</f>
        <v>0</v>
      </c>
      <c r="AJ1298" s="251">
        <f ca="1">IF(A40taxstdlife="n/a","n/a",IF(A40taxstdlife="",0,IF(AJ$3&gt;(A40stdlife+$E1298),((INDEX('PTRM input'!$G$385:$P$434,A40offset,$E1298)-INDEX('PTRM input'!$G$277:$P$326,A40offset,$E1298))*OFFSET($F$7,0,$E1298))-SUM($G1298:AI1298),(((INDEX('PTRM input'!$G$385:$P$434,A40offset,$E1298)-INDEX('PTRM input'!$G$277:$P$326,A40offset,$E1298))*OFFSET($F$7,0,$E1298))-SUM($G1298:AI1298))*(OFFSET('PTRM input'!$G$477,0,$E1298-1)/A40taxstdlife))))</f>
        <v>0</v>
      </c>
      <c r="AK1298" s="251">
        <f ca="1">IF(A40taxstdlife="n/a","n/a",IF(A40taxstdlife="",0,IF(AK$3&gt;(A40stdlife+$E1298),((INDEX('PTRM input'!$G$385:$P$434,A40offset,$E1298)-INDEX('PTRM input'!$G$277:$P$326,A40offset,$E1298))*OFFSET($F$7,0,$E1298))-SUM($G1298:AJ1298),(((INDEX('PTRM input'!$G$385:$P$434,A40offset,$E1298)-INDEX('PTRM input'!$G$277:$P$326,A40offset,$E1298))*OFFSET($F$7,0,$E1298))-SUM($G1298:AJ1298))*(OFFSET('PTRM input'!$G$477,0,$E1298-1)/A40taxstdlife))))</f>
        <v>0</v>
      </c>
      <c r="AL1298" s="251">
        <f ca="1">IF(A40taxstdlife="n/a","n/a",IF(A40taxstdlife="",0,IF(AL$3&gt;(A40stdlife+$E1298),((INDEX('PTRM input'!$G$385:$P$434,A40offset,$E1298)-INDEX('PTRM input'!$G$277:$P$326,A40offset,$E1298))*OFFSET($F$7,0,$E1298))-SUM($G1298:AK1298),(((INDEX('PTRM input'!$G$385:$P$434,A40offset,$E1298)-INDEX('PTRM input'!$G$277:$P$326,A40offset,$E1298))*OFFSET($F$7,0,$E1298))-SUM($G1298:AK1298))*(OFFSET('PTRM input'!$G$477,0,$E1298-1)/A40taxstdlife))))</f>
        <v>0</v>
      </c>
      <c r="AM1298" s="251">
        <f ca="1">IF(A40taxstdlife="n/a","n/a",IF(A40taxstdlife="",0,IF(AM$3&gt;(A40stdlife+$E1298),((INDEX('PTRM input'!$G$385:$P$434,A40offset,$E1298)-INDEX('PTRM input'!$G$277:$P$326,A40offset,$E1298))*OFFSET($F$7,0,$E1298))-SUM($G1298:AL1298),(((INDEX('PTRM input'!$G$385:$P$434,A40offset,$E1298)-INDEX('PTRM input'!$G$277:$P$326,A40offset,$E1298))*OFFSET($F$7,0,$E1298))-SUM($G1298:AL1298))*(OFFSET('PTRM input'!$G$477,0,$E1298-1)/A40taxstdlife))))</f>
        <v>0</v>
      </c>
      <c r="AN1298" s="251">
        <f ca="1">IF(A40taxstdlife="n/a","n/a",IF(A40taxstdlife="",0,IF(AN$3&gt;(A40stdlife+$E1298),((INDEX('PTRM input'!$G$385:$P$434,A40offset,$E1298)-INDEX('PTRM input'!$G$277:$P$326,A40offset,$E1298))*OFFSET($F$7,0,$E1298))-SUM($G1298:AM1298),(((INDEX('PTRM input'!$G$385:$P$434,A40offset,$E1298)-INDEX('PTRM input'!$G$277:$P$326,A40offset,$E1298))*OFFSET($F$7,0,$E1298))-SUM($G1298:AM1298))*(OFFSET('PTRM input'!$G$477,0,$E1298-1)/A40taxstdlife))))</f>
        <v>0</v>
      </c>
      <c r="AO1298" s="251">
        <f ca="1">IF(A40taxstdlife="n/a","n/a",IF(A40taxstdlife="",0,IF(AO$3&gt;(A40stdlife+$E1298),((INDEX('PTRM input'!$G$385:$P$434,A40offset,$E1298)-INDEX('PTRM input'!$G$277:$P$326,A40offset,$E1298))*OFFSET($F$7,0,$E1298))-SUM($G1298:AN1298),(((INDEX('PTRM input'!$G$385:$P$434,A40offset,$E1298)-INDEX('PTRM input'!$G$277:$P$326,A40offset,$E1298))*OFFSET($F$7,0,$E1298))-SUM($G1298:AN1298))*(OFFSET('PTRM input'!$G$477,0,$E1298-1)/A40taxstdlife))))</f>
        <v>0</v>
      </c>
      <c r="AP1298" s="251">
        <f ca="1">IF(A40taxstdlife="n/a","n/a",IF(A40taxstdlife="",0,IF(AP$3&gt;(A40stdlife+$E1298),((INDEX('PTRM input'!$G$385:$P$434,A40offset,$E1298)-INDEX('PTRM input'!$G$277:$P$326,A40offset,$E1298))*OFFSET($F$7,0,$E1298))-SUM($G1298:AO1298),(((INDEX('PTRM input'!$G$385:$P$434,A40offset,$E1298)-INDEX('PTRM input'!$G$277:$P$326,A40offset,$E1298))*OFFSET($F$7,0,$E1298))-SUM($G1298:AO1298))*(OFFSET('PTRM input'!$G$477,0,$E1298-1)/A40taxstdlife))))</f>
        <v>0</v>
      </c>
      <c r="AQ1298" s="251">
        <f ca="1">IF(A40taxstdlife="n/a","n/a",IF(A40taxstdlife="",0,IF(AQ$3&gt;(A40stdlife+$E1298),((INDEX('PTRM input'!$G$385:$P$434,A40offset,$E1298)-INDEX('PTRM input'!$G$277:$P$326,A40offset,$E1298))*OFFSET($F$7,0,$E1298))-SUM($G1298:AP1298),(((INDEX('PTRM input'!$G$385:$P$434,A40offset,$E1298)-INDEX('PTRM input'!$G$277:$P$326,A40offset,$E1298))*OFFSET($F$7,0,$E1298))-SUM($G1298:AP1298))*(OFFSET('PTRM input'!$G$477,0,$E1298-1)/A40taxstdlife))))</f>
        <v>0</v>
      </c>
      <c r="AR1298" s="251">
        <f ca="1">IF(A40taxstdlife="n/a","n/a",IF(A40taxstdlife="",0,IF(AR$3&gt;(A40stdlife+$E1298),((INDEX('PTRM input'!$G$385:$P$434,A40offset,$E1298)-INDEX('PTRM input'!$G$277:$P$326,A40offset,$E1298))*OFFSET($F$7,0,$E1298))-SUM($G1298:AQ1298),(((INDEX('PTRM input'!$G$385:$P$434,A40offset,$E1298)-INDEX('PTRM input'!$G$277:$P$326,A40offset,$E1298))*OFFSET($F$7,0,$E1298))-SUM($G1298:AQ1298))*(OFFSET('PTRM input'!$G$477,0,$E1298-1)/A40taxstdlife))))</f>
        <v>0</v>
      </c>
      <c r="AS1298" s="251">
        <f ca="1">IF(A40taxstdlife="n/a","n/a",IF(A40taxstdlife="",0,IF(AS$3&gt;(A40stdlife+$E1298),((INDEX('PTRM input'!$G$385:$P$434,A40offset,$E1298)-INDEX('PTRM input'!$G$277:$P$326,A40offset,$E1298))*OFFSET($F$7,0,$E1298))-SUM($G1298:AR1298),(((INDEX('PTRM input'!$G$385:$P$434,A40offset,$E1298)-INDEX('PTRM input'!$G$277:$P$326,A40offset,$E1298))*OFFSET($F$7,0,$E1298))-SUM($G1298:AR1298))*(OFFSET('PTRM input'!$G$477,0,$E1298-1)/A40taxstdlife))))</f>
        <v>0</v>
      </c>
      <c r="AT1298" s="251">
        <f ca="1">IF(A40taxstdlife="n/a","n/a",IF(A40taxstdlife="",0,IF(AT$3&gt;(A40stdlife+$E1298),((INDEX('PTRM input'!$G$385:$P$434,A40offset,$E1298)-INDEX('PTRM input'!$G$277:$P$326,A40offset,$E1298))*OFFSET($F$7,0,$E1298))-SUM($G1298:AS1298),(((INDEX('PTRM input'!$G$385:$P$434,A40offset,$E1298)-INDEX('PTRM input'!$G$277:$P$326,A40offset,$E1298))*OFFSET($F$7,0,$E1298))-SUM($G1298:AS1298))*(OFFSET('PTRM input'!$G$477,0,$E1298-1)/A40taxstdlife))))</f>
        <v>0</v>
      </c>
      <c r="AU1298" s="251">
        <f ca="1">IF(A40taxstdlife="n/a","n/a",IF(A40taxstdlife="",0,IF(AU$3&gt;(A40stdlife+$E1298),((INDEX('PTRM input'!$G$385:$P$434,A40offset,$E1298)-INDEX('PTRM input'!$G$277:$P$326,A40offset,$E1298))*OFFSET($F$7,0,$E1298))-SUM($G1298:AT1298),(((INDEX('PTRM input'!$G$385:$P$434,A40offset,$E1298)-INDEX('PTRM input'!$G$277:$P$326,A40offset,$E1298))*OFFSET($F$7,0,$E1298))-SUM($G1298:AT1298))*(OFFSET('PTRM input'!$G$477,0,$E1298-1)/A40taxstdlife))))</f>
        <v>0</v>
      </c>
      <c r="AV1298" s="251">
        <f ca="1">IF(A40taxstdlife="n/a","n/a",IF(A40taxstdlife="",0,IF(AV$3&gt;(A40stdlife+$E1298),((INDEX('PTRM input'!$G$385:$P$434,A40offset,$E1298)-INDEX('PTRM input'!$G$277:$P$326,A40offset,$E1298))*OFFSET($F$7,0,$E1298))-SUM($G1298:AU1298),(((INDEX('PTRM input'!$G$385:$P$434,A40offset,$E1298)-INDEX('PTRM input'!$G$277:$P$326,A40offset,$E1298))*OFFSET($F$7,0,$E1298))-SUM($G1298:AU1298))*(OFFSET('PTRM input'!$G$477,0,$E1298-1)/A40taxstdlife))))</f>
        <v>0</v>
      </c>
      <c r="AW1298" s="251">
        <f ca="1">IF(A40taxstdlife="n/a","n/a",IF(A40taxstdlife="",0,IF(AW$3&gt;(A40stdlife+$E1298),((INDEX('PTRM input'!$G$385:$P$434,A40offset,$E1298)-INDEX('PTRM input'!$G$277:$P$326,A40offset,$E1298))*OFFSET($F$7,0,$E1298))-SUM($G1298:AV1298),(((INDEX('PTRM input'!$G$385:$P$434,A40offset,$E1298)-INDEX('PTRM input'!$G$277:$P$326,A40offset,$E1298))*OFFSET($F$7,0,$E1298))-SUM($G1298:AV1298))*(OFFSET('PTRM input'!$G$477,0,$E1298-1)/A40taxstdlife))))</f>
        <v>0</v>
      </c>
      <c r="AX1298" s="251">
        <f ca="1">IF(A40taxstdlife="n/a","n/a",IF(A40taxstdlife="",0,IF(AX$3&gt;(A40stdlife+$E1298),((INDEX('PTRM input'!$G$385:$P$434,A40offset,$E1298)-INDEX('PTRM input'!$G$277:$P$326,A40offset,$E1298))*OFFSET($F$7,0,$E1298))-SUM($G1298:AW1298),(((INDEX('PTRM input'!$G$385:$P$434,A40offset,$E1298)-INDEX('PTRM input'!$G$277:$P$326,A40offset,$E1298))*OFFSET($F$7,0,$E1298))-SUM($G1298:AW1298))*(OFFSET('PTRM input'!$G$477,0,$E1298-1)/A40taxstdlife))))</f>
        <v>0</v>
      </c>
      <c r="AY1298" s="251">
        <f ca="1">IF(A40taxstdlife="n/a","n/a",IF(A40taxstdlife="",0,IF(AY$3&gt;(A40stdlife+$E1298),((INDEX('PTRM input'!$G$385:$P$434,A40offset,$E1298)-INDEX('PTRM input'!$G$277:$P$326,A40offset,$E1298))*OFFSET($F$7,0,$E1298))-SUM($G1298:AX1298),(((INDEX('PTRM input'!$G$385:$P$434,A40offset,$E1298)-INDEX('PTRM input'!$G$277:$P$326,A40offset,$E1298))*OFFSET($F$7,0,$E1298))-SUM($G1298:AX1298))*(OFFSET('PTRM input'!$G$477,0,$E1298-1)/A40taxstdlife))))</f>
        <v>0</v>
      </c>
      <c r="AZ1298" s="251">
        <f ca="1">IF(A40taxstdlife="n/a","n/a",IF(A40taxstdlife="",0,IF(AZ$3&gt;(A40stdlife+$E1298),((INDEX('PTRM input'!$G$385:$P$434,A40offset,$E1298)-INDEX('PTRM input'!$G$277:$P$326,A40offset,$E1298))*OFFSET($F$7,0,$E1298))-SUM($G1298:AY1298),(((INDEX('PTRM input'!$G$385:$P$434,A40offset,$E1298)-INDEX('PTRM input'!$G$277:$P$326,A40offset,$E1298))*OFFSET($F$7,0,$E1298))-SUM($G1298:AY1298))*(OFFSET('PTRM input'!$G$477,0,$E1298-1)/A40taxstdlife))))</f>
        <v>0</v>
      </c>
      <c r="BA1298" s="251">
        <f ca="1">IF(A40taxstdlife="n/a","n/a",IF(A40taxstdlife="",0,IF(BA$3&gt;(A40stdlife+$E1298),((INDEX('PTRM input'!$G$385:$P$434,A40offset,$E1298)-INDEX('PTRM input'!$G$277:$P$326,A40offset,$E1298))*OFFSET($F$7,0,$E1298))-SUM($G1298:AZ1298),(((INDEX('PTRM input'!$G$385:$P$434,A40offset,$E1298)-INDEX('PTRM input'!$G$277:$P$326,A40offset,$E1298))*OFFSET($F$7,0,$E1298))-SUM($G1298:AZ1298))*(OFFSET('PTRM input'!$G$477,0,$E1298-1)/A40taxstdlife))))</f>
        <v>0</v>
      </c>
      <c r="BB1298" s="251">
        <f ca="1">IF(A40taxstdlife="n/a","n/a",IF(A40taxstdlife="",0,IF(BB$3&gt;(A40stdlife+$E1298),((INDEX('PTRM input'!$G$385:$P$434,A40offset,$E1298)-INDEX('PTRM input'!$G$277:$P$326,A40offset,$E1298))*OFFSET($F$7,0,$E1298))-SUM($G1298:BA1298),(((INDEX('PTRM input'!$G$385:$P$434,A40offset,$E1298)-INDEX('PTRM input'!$G$277:$P$326,A40offset,$E1298))*OFFSET($F$7,0,$E1298))-SUM($G1298:BA1298))*(OFFSET('PTRM input'!$G$477,0,$E1298-1)/A40taxstdlife))))</f>
        <v>0</v>
      </c>
      <c r="BC1298" s="251">
        <f ca="1">IF(A40taxstdlife="n/a","n/a",IF(A40taxstdlife="",0,IF(BC$3&gt;(A40stdlife+$E1298),((INDEX('PTRM input'!$G$385:$P$434,A40offset,$E1298)-INDEX('PTRM input'!$G$277:$P$326,A40offset,$E1298))*OFFSET($F$7,0,$E1298))-SUM($G1298:BB1298),(((INDEX('PTRM input'!$G$385:$P$434,A40offset,$E1298)-INDEX('PTRM input'!$G$277:$P$326,A40offset,$E1298))*OFFSET($F$7,0,$E1298))-SUM($G1298:BB1298))*(OFFSET('PTRM input'!$G$477,0,$E1298-1)/A40taxstdlife))))</f>
        <v>0</v>
      </c>
      <c r="BD1298" s="251">
        <f ca="1">IF(A40taxstdlife="n/a","n/a",IF(A40taxstdlife="",0,IF(BD$3&gt;(A40stdlife+$E1298),((INDEX('PTRM input'!$G$385:$P$434,A40offset,$E1298)-INDEX('PTRM input'!$G$277:$P$326,A40offset,$E1298))*OFFSET($F$7,0,$E1298))-SUM($G1298:BC1298),(((INDEX('PTRM input'!$G$385:$P$434,A40offset,$E1298)-INDEX('PTRM input'!$G$277:$P$326,A40offset,$E1298))*OFFSET($F$7,0,$E1298))-SUM($G1298:BC1298))*(OFFSET('PTRM input'!$G$477,0,$E1298-1)/A40taxstdlife))))</f>
        <v>0</v>
      </c>
      <c r="BE1298" s="251">
        <f ca="1">IF(A40taxstdlife="n/a","n/a",IF(A40taxstdlife="",0,IF(BE$3&gt;(A40stdlife+$E1298),((INDEX('PTRM input'!$G$385:$P$434,A40offset,$E1298)-INDEX('PTRM input'!$G$277:$P$326,A40offset,$E1298))*OFFSET($F$7,0,$E1298))-SUM($G1298:BD1298),(((INDEX('PTRM input'!$G$385:$P$434,A40offset,$E1298)-INDEX('PTRM input'!$G$277:$P$326,A40offset,$E1298))*OFFSET($F$7,0,$E1298))-SUM($G1298:BD1298))*(OFFSET('PTRM input'!$G$477,0,$E1298-1)/A40taxstdlife))))</f>
        <v>0</v>
      </c>
      <c r="BF1298" s="251">
        <f ca="1">IF(A40taxstdlife="n/a","n/a",IF(A40taxstdlife="",0,IF(BF$3&gt;(A40stdlife+$E1298),((INDEX('PTRM input'!$G$385:$P$434,A40offset,$E1298)-INDEX('PTRM input'!$G$277:$P$326,A40offset,$E1298))*OFFSET($F$7,0,$E1298))-SUM($G1298:BE1298),(((INDEX('PTRM input'!$G$385:$P$434,A40offset,$E1298)-INDEX('PTRM input'!$G$277:$P$326,A40offset,$E1298))*OFFSET($F$7,0,$E1298))-SUM($G1298:BE1298))*(OFFSET('PTRM input'!$G$477,0,$E1298-1)/A40taxstdlife))))</f>
        <v>0</v>
      </c>
      <c r="BG1298" s="251">
        <f ca="1">IF(A40taxstdlife="n/a","n/a",IF(A40taxstdlife="",0,IF(BG$3&gt;(A40stdlife+$E1298),((INDEX('PTRM input'!$G$385:$P$434,A40offset,$E1298)-INDEX('PTRM input'!$G$277:$P$326,A40offset,$E1298))*OFFSET($F$7,0,$E1298))-SUM($G1298:BF1298),(((INDEX('PTRM input'!$G$385:$P$434,A40offset,$E1298)-INDEX('PTRM input'!$G$277:$P$326,A40offset,$E1298))*OFFSET($F$7,0,$E1298))-SUM($G1298:BF1298))*(OFFSET('PTRM input'!$G$477,0,$E1298-1)/A40taxstdlife))))</f>
        <v>0</v>
      </c>
      <c r="BH1298" s="251">
        <f ca="1">IF(A40taxstdlife="n/a","n/a",IF(A40taxstdlife="",0,IF(BH$3&gt;(A40stdlife+$E1298),((INDEX('PTRM input'!$G$385:$P$434,A40offset,$E1298)-INDEX('PTRM input'!$G$277:$P$326,A40offset,$E1298))*OFFSET($F$7,0,$E1298))-SUM($G1298:BG1298),(((INDEX('PTRM input'!$G$385:$P$434,A40offset,$E1298)-INDEX('PTRM input'!$G$277:$P$326,A40offset,$E1298))*OFFSET($F$7,0,$E1298))-SUM($G1298:BG1298))*(OFFSET('PTRM input'!$G$477,0,$E1298-1)/A40taxstdlife))))</f>
        <v>0</v>
      </c>
      <c r="BI1298" s="251">
        <f ca="1">IF(A40taxstdlife="n/a","n/a",IF(A40taxstdlife="",0,IF(BI$3&gt;(A40stdlife+$E1298),((INDEX('PTRM input'!$G$385:$P$434,A40offset,$E1298)-INDEX('PTRM input'!$G$277:$P$326,A40offset,$E1298))*OFFSET($F$7,0,$E1298))-SUM($G1298:BH1298),(((INDEX('PTRM input'!$G$385:$P$434,A40offset,$E1298)-INDEX('PTRM input'!$G$277:$P$326,A40offset,$E1298))*OFFSET($F$7,0,$E1298))-SUM($G1298:BH1298))*(OFFSET('PTRM input'!$G$477,0,$E1298-1)/A40taxstdlife))))</f>
        <v>0</v>
      </c>
      <c r="BJ1298" s="116"/>
      <c r="BK1298" s="116"/>
      <c r="BL1298" s="116"/>
      <c r="BM1298" s="116"/>
    </row>
    <row r="1299" spans="1:65" ht="12.75" customHeight="1" outlineLevel="1" collapsed="1">
      <c r="A1299" s="366"/>
      <c r="B1299" s="9"/>
      <c r="C1299" s="19">
        <f>Asset40</f>
        <v>0</v>
      </c>
      <c r="D1299" s="9"/>
      <c r="E1299" s="9"/>
      <c r="F1299" s="357"/>
      <c r="G1299" s="371">
        <f ca="1">SUM(G1287:G1298)+'PTRM input'!G$316*G$7</f>
        <v>0</v>
      </c>
      <c r="H1299" s="371">
        <f ca="1">SUM(H1287:H1298)+'PTRM input'!H$316*H$7</f>
        <v>0</v>
      </c>
      <c r="I1299" s="371">
        <f ca="1">SUM(I1287:I1298)+'PTRM input'!I$316*I$7</f>
        <v>0</v>
      </c>
      <c r="J1299" s="371">
        <f ca="1">SUM(J1287:J1298)+'PTRM input'!J$316*J$7</f>
        <v>0</v>
      </c>
      <c r="K1299" s="371">
        <f ca="1">SUM(K1287:K1298)+'PTRM input'!K$316*K$7</f>
        <v>0</v>
      </c>
      <c r="L1299" s="371">
        <f ca="1">SUM(L1287:L1298)+'PTRM input'!L$316*L$7</f>
        <v>0</v>
      </c>
      <c r="M1299" s="371">
        <f ca="1">SUM(M1287:M1298)+'PTRM input'!M$316*M$7</f>
        <v>0</v>
      </c>
      <c r="N1299" s="371">
        <f ca="1">SUM(N1287:N1298)+'PTRM input'!N$316*N$7</f>
        <v>0</v>
      </c>
      <c r="O1299" s="371">
        <f ca="1">SUM(O1287:O1298)+'PTRM input'!O$316*O$7</f>
        <v>0</v>
      </c>
      <c r="P1299" s="371">
        <f ca="1">SUM(P1287:P1298)+'PTRM input'!P$316*P$7</f>
        <v>0</v>
      </c>
      <c r="Q1299" s="371">
        <f t="shared" ref="Q1299:BI1299" ca="1" si="270">SUM(Q1287:Q1298)</f>
        <v>0</v>
      </c>
      <c r="R1299" s="371">
        <f t="shared" ca="1" si="270"/>
        <v>0</v>
      </c>
      <c r="S1299" s="371">
        <f t="shared" ca="1" si="270"/>
        <v>0</v>
      </c>
      <c r="T1299" s="371">
        <f t="shared" ca="1" si="270"/>
        <v>0</v>
      </c>
      <c r="U1299" s="371">
        <f t="shared" ca="1" si="270"/>
        <v>0</v>
      </c>
      <c r="V1299" s="371">
        <f t="shared" ca="1" si="270"/>
        <v>0</v>
      </c>
      <c r="W1299" s="371">
        <f t="shared" ca="1" si="270"/>
        <v>0</v>
      </c>
      <c r="X1299" s="371">
        <f t="shared" ca="1" si="270"/>
        <v>0</v>
      </c>
      <c r="Y1299" s="371">
        <f t="shared" ca="1" si="270"/>
        <v>0</v>
      </c>
      <c r="Z1299" s="371">
        <f t="shared" ca="1" si="270"/>
        <v>0</v>
      </c>
      <c r="AA1299" s="371">
        <f t="shared" ca="1" si="270"/>
        <v>0</v>
      </c>
      <c r="AB1299" s="371">
        <f t="shared" ca="1" si="270"/>
        <v>0</v>
      </c>
      <c r="AC1299" s="371">
        <f t="shared" ca="1" si="270"/>
        <v>0</v>
      </c>
      <c r="AD1299" s="371">
        <f t="shared" ca="1" si="270"/>
        <v>0</v>
      </c>
      <c r="AE1299" s="371">
        <f t="shared" ca="1" si="270"/>
        <v>0</v>
      </c>
      <c r="AF1299" s="371">
        <f t="shared" ca="1" si="270"/>
        <v>0</v>
      </c>
      <c r="AG1299" s="371">
        <f t="shared" ca="1" si="270"/>
        <v>0</v>
      </c>
      <c r="AH1299" s="371">
        <f t="shared" ca="1" si="270"/>
        <v>0</v>
      </c>
      <c r="AI1299" s="371">
        <f t="shared" ca="1" si="270"/>
        <v>0</v>
      </c>
      <c r="AJ1299" s="371">
        <f t="shared" ca="1" si="270"/>
        <v>0</v>
      </c>
      <c r="AK1299" s="371">
        <f t="shared" ca="1" si="270"/>
        <v>0</v>
      </c>
      <c r="AL1299" s="371">
        <f t="shared" ca="1" si="270"/>
        <v>0</v>
      </c>
      <c r="AM1299" s="371">
        <f t="shared" ca="1" si="270"/>
        <v>0</v>
      </c>
      <c r="AN1299" s="371">
        <f t="shared" ca="1" si="270"/>
        <v>0</v>
      </c>
      <c r="AO1299" s="371">
        <f t="shared" ca="1" si="270"/>
        <v>0</v>
      </c>
      <c r="AP1299" s="371">
        <f t="shared" ca="1" si="270"/>
        <v>0</v>
      </c>
      <c r="AQ1299" s="371">
        <f t="shared" ca="1" si="270"/>
        <v>0</v>
      </c>
      <c r="AR1299" s="371">
        <f t="shared" ca="1" si="270"/>
        <v>0</v>
      </c>
      <c r="AS1299" s="371">
        <f t="shared" ca="1" si="270"/>
        <v>0</v>
      </c>
      <c r="AT1299" s="371">
        <f t="shared" ca="1" si="270"/>
        <v>0</v>
      </c>
      <c r="AU1299" s="371">
        <f t="shared" ca="1" si="270"/>
        <v>0</v>
      </c>
      <c r="AV1299" s="371">
        <f t="shared" ca="1" si="270"/>
        <v>0</v>
      </c>
      <c r="AW1299" s="371">
        <f t="shared" ca="1" si="270"/>
        <v>0</v>
      </c>
      <c r="AX1299" s="371">
        <f t="shared" ca="1" si="270"/>
        <v>0</v>
      </c>
      <c r="AY1299" s="371">
        <f t="shared" ca="1" si="270"/>
        <v>0</v>
      </c>
      <c r="AZ1299" s="371">
        <f t="shared" ca="1" si="270"/>
        <v>0</v>
      </c>
      <c r="BA1299" s="371">
        <f t="shared" ca="1" si="270"/>
        <v>0</v>
      </c>
      <c r="BB1299" s="371">
        <f t="shared" ca="1" si="270"/>
        <v>0</v>
      </c>
      <c r="BC1299" s="371">
        <f t="shared" ca="1" si="270"/>
        <v>0</v>
      </c>
      <c r="BD1299" s="371">
        <f t="shared" ca="1" si="270"/>
        <v>0</v>
      </c>
      <c r="BE1299" s="371">
        <f t="shared" ca="1" si="270"/>
        <v>0</v>
      </c>
      <c r="BF1299" s="371">
        <f t="shared" ca="1" si="270"/>
        <v>0</v>
      </c>
      <c r="BG1299" s="371">
        <f t="shared" ca="1" si="270"/>
        <v>0</v>
      </c>
      <c r="BH1299" s="371">
        <f t="shared" ca="1" si="270"/>
        <v>0</v>
      </c>
      <c r="BI1299" s="371">
        <f t="shared" ca="1" si="270"/>
        <v>0</v>
      </c>
      <c r="BJ1299" s="116"/>
      <c r="BK1299" s="116"/>
      <c r="BL1299" s="116"/>
      <c r="BM1299" s="116"/>
    </row>
    <row r="1300" spans="1:65" ht="12.75" hidden="1" customHeight="1" outlineLevel="2">
      <c r="A1300" s="366"/>
      <c r="B1300" s="106">
        <f>C1312</f>
        <v>0</v>
      </c>
      <c r="C1300" s="614"/>
      <c r="D1300" s="615" t="s">
        <v>236</v>
      </c>
      <c r="E1300" s="614"/>
      <c r="F1300" s="622"/>
      <c r="G1300" s="617">
        <f>IF('PTRM input'!$E$574='PTRM input'!$G$573,IF(G$3&gt;A41taxremlife,A41taxvalue-SUM(F1300:$F1300),IF(A41taxremlife="N/A","n/a",A41taxvalue/A41taxremlife)),'PTRM input'!G$619)</f>
        <v>0</v>
      </c>
      <c r="H1300" s="617">
        <f>IF('PTRM input'!$E$574='PTRM input'!$G$573,IF(H$3&gt;A41taxremlife,A41taxvalue-SUM($F1300:G1300),IF(A41taxremlife="N/A","n/a",A41taxvalue/A41taxremlife)),'PTRM input'!H$619)</f>
        <v>0</v>
      </c>
      <c r="I1300" s="617">
        <f>IF('PTRM input'!$E$574='PTRM input'!$G$573,IF(I$3&gt;A41taxremlife,A41taxvalue-SUM($F1300:H1300),IF(A41taxremlife="N/A","n/a",A41taxvalue/A41taxremlife)),'PTRM input'!I$619)</f>
        <v>0</v>
      </c>
      <c r="J1300" s="617">
        <f>IF('PTRM input'!$E$574='PTRM input'!$G$573,IF(J$3&gt;A41taxremlife,A41taxvalue-SUM($F1300:I1300),IF(A41taxremlife="N/A","n/a",A41taxvalue/A41taxremlife)),'PTRM input'!J$619)</f>
        <v>0</v>
      </c>
      <c r="K1300" s="617">
        <f>IF('PTRM input'!$E$574='PTRM input'!$G$573,IF(K$3&gt;A41taxremlife,A41taxvalue-SUM($F1300:J1300),IF(A41taxremlife="N/A","n/a",A41taxvalue/A41taxremlife)),'PTRM input'!K$619)</f>
        <v>0</v>
      </c>
      <c r="L1300" s="617">
        <f>IF('PTRM input'!$E$574='PTRM input'!$G$573,IF(L$3&gt;A41taxremlife,A41taxvalue-SUM($F1300:K1300),IF(A41taxremlife="N/A","n/a",A41taxvalue/A41taxremlife)),'PTRM input'!L$619)</f>
        <v>0</v>
      </c>
      <c r="M1300" s="617">
        <f>IF('PTRM input'!$E$574='PTRM input'!$G$573,IF(M$3&gt;A41taxremlife,A41taxvalue-SUM($F1300:L1300),IF(A41taxremlife="N/A","n/a",A41taxvalue/A41taxremlife)),'PTRM input'!M$619)</f>
        <v>0</v>
      </c>
      <c r="N1300" s="617">
        <f>IF('PTRM input'!$E$574='PTRM input'!$G$573,IF(N$3&gt;A41taxremlife,A41taxvalue-SUM($F1300:M1300),IF(A41taxremlife="N/A","n/a",A41taxvalue/A41taxremlife)),'PTRM input'!N$619)</f>
        <v>0</v>
      </c>
      <c r="O1300" s="617">
        <f>IF('PTRM input'!$E$574='PTRM input'!$G$573,IF(O$3&gt;A41taxremlife,A41taxvalue-SUM($F1300:N1300),IF(A41taxremlife="N/A","n/a",A41taxvalue/A41taxremlife)),'PTRM input'!O$619)</f>
        <v>0</v>
      </c>
      <c r="P1300" s="617">
        <f>IF('PTRM input'!$E$574='PTRM input'!$G$573,IF(P$3&gt;A41taxremlife,A41taxvalue-SUM($F1300:O1300),IF(A41taxremlife="N/A","n/a",A41taxvalue/A41taxremlife)),'PTRM input'!P$619)</f>
        <v>0</v>
      </c>
      <c r="Q1300" s="617">
        <f>IF('PTRM input'!$E$574='PTRM input'!$G$573,IF(Q$3&gt;A41taxremlife,A41taxvalue-SUM($F1300:P1300),IF(A41taxremlife="N/A","n/a",A41taxvalue/A41taxremlife)),'PTRM input'!Q$619)</f>
        <v>0</v>
      </c>
      <c r="R1300" s="617">
        <f>IF('PTRM input'!$E$574='PTRM input'!$G$573,IF(R$3&gt;A41taxremlife,A41taxvalue-SUM($F1300:Q1300),IF(A41taxremlife="N/A","n/a",A41taxvalue/A41taxremlife)),'PTRM input'!R$619)</f>
        <v>0</v>
      </c>
      <c r="S1300" s="617">
        <f>IF('PTRM input'!$E$574='PTRM input'!$G$573,IF(S$3&gt;A41taxremlife,A41taxvalue-SUM($F1300:R1300),IF(A41taxremlife="N/A","n/a",A41taxvalue/A41taxremlife)),'PTRM input'!S$619)</f>
        <v>0</v>
      </c>
      <c r="T1300" s="617">
        <f>IF('PTRM input'!$E$574='PTRM input'!$G$573,IF(T$3&gt;A41taxremlife,A41taxvalue-SUM($F1300:S1300),IF(A41taxremlife="N/A","n/a",A41taxvalue/A41taxremlife)),'PTRM input'!T$619)</f>
        <v>0</v>
      </c>
      <c r="U1300" s="617">
        <f>IF('PTRM input'!$E$574='PTRM input'!$G$573,IF(U$3&gt;A41taxremlife,A41taxvalue-SUM($F1300:T1300),IF(A41taxremlife="N/A","n/a",A41taxvalue/A41taxremlife)),'PTRM input'!U$619)</f>
        <v>0</v>
      </c>
      <c r="V1300" s="617">
        <f>IF('PTRM input'!$E$574='PTRM input'!$G$573,IF(V$3&gt;A41taxremlife,A41taxvalue-SUM($F1300:U1300),IF(A41taxremlife="N/A","n/a",A41taxvalue/A41taxremlife)),'PTRM input'!V$619)</f>
        <v>0</v>
      </c>
      <c r="W1300" s="617">
        <f>IF('PTRM input'!$E$574='PTRM input'!$G$573,IF(W$3&gt;A41taxremlife,A41taxvalue-SUM($F1300:V1300),IF(A41taxremlife="N/A","n/a",A41taxvalue/A41taxremlife)),'PTRM input'!W$619)</f>
        <v>0</v>
      </c>
      <c r="X1300" s="617">
        <f>IF('PTRM input'!$E$574='PTRM input'!$G$573,IF(X$3&gt;A41taxremlife,A41taxvalue-SUM($F1300:W1300),IF(A41taxremlife="N/A","n/a",A41taxvalue/A41taxremlife)),'PTRM input'!X$619)</f>
        <v>0</v>
      </c>
      <c r="Y1300" s="617">
        <f>IF('PTRM input'!$E$574='PTRM input'!$G$573,IF(Y$3&gt;A41taxremlife,A41taxvalue-SUM($F1300:X1300),IF(A41taxremlife="N/A","n/a",A41taxvalue/A41taxremlife)),'PTRM input'!Y$619)</f>
        <v>0</v>
      </c>
      <c r="Z1300" s="617">
        <f>IF('PTRM input'!$E$574='PTRM input'!$G$573,IF(Z$3&gt;A41taxremlife,A41taxvalue-SUM($F1300:Y1300),IF(A41taxremlife="N/A","n/a",A41taxvalue/A41taxremlife)),'PTRM input'!Z$619)</f>
        <v>0</v>
      </c>
      <c r="AA1300" s="617">
        <f>IF('PTRM input'!$E$574='PTRM input'!$G$573,IF(AA$3&gt;A41taxremlife,A41taxvalue-SUM($F1300:Z1300),IF(A41taxremlife="N/A","n/a",A41taxvalue/A41taxremlife)),'PTRM input'!AA$619)</f>
        <v>0</v>
      </c>
      <c r="AB1300" s="617">
        <f>IF('PTRM input'!$E$574='PTRM input'!$G$573,IF(AB$3&gt;A41taxremlife,A41taxvalue-SUM($F1300:AA1300),IF(A41taxremlife="N/A","n/a",A41taxvalue/A41taxremlife)),'PTRM input'!AB$619)</f>
        <v>0</v>
      </c>
      <c r="AC1300" s="617">
        <f>IF('PTRM input'!$E$574='PTRM input'!$G$573,IF(AC$3&gt;A41taxremlife,A41taxvalue-SUM($F1300:AB1300),IF(A41taxremlife="N/A","n/a",A41taxvalue/A41taxremlife)),'PTRM input'!AC$619)</f>
        <v>0</v>
      </c>
      <c r="AD1300" s="617">
        <f>IF('PTRM input'!$E$574='PTRM input'!$G$573,IF(AD$3&gt;A41taxremlife,A41taxvalue-SUM($F1300:AC1300),IF(A41taxremlife="N/A","n/a",A41taxvalue/A41taxremlife)),'PTRM input'!AD$619)</f>
        <v>0</v>
      </c>
      <c r="AE1300" s="617">
        <f>IF('PTRM input'!$E$574='PTRM input'!$G$573,IF(AE$3&gt;A41taxremlife,A41taxvalue-SUM($F1300:AD1300),IF(A41taxremlife="N/A","n/a",A41taxvalue/A41taxremlife)),'PTRM input'!AE$619)</f>
        <v>0</v>
      </c>
      <c r="AF1300" s="617">
        <f>IF('PTRM input'!$E$574='PTRM input'!$G$573,IF(AF$3&gt;A41taxremlife,A41taxvalue-SUM($F1300:AE1300),IF(A41taxremlife="N/A","n/a",A41taxvalue/A41taxremlife)),'PTRM input'!AF$619)</f>
        <v>0</v>
      </c>
      <c r="AG1300" s="617">
        <f>IF('PTRM input'!$E$574='PTRM input'!$G$573,IF(AG$3&gt;A41taxremlife,A41taxvalue-SUM($F1300:AF1300),IF(A41taxremlife="N/A","n/a",A41taxvalue/A41taxremlife)),'PTRM input'!AG$619)</f>
        <v>0</v>
      </c>
      <c r="AH1300" s="617">
        <f>IF('PTRM input'!$E$574='PTRM input'!$G$573,IF(AH$3&gt;A41taxremlife,A41taxvalue-SUM($F1300:AG1300),IF(A41taxremlife="N/A","n/a",A41taxvalue/A41taxremlife)),'PTRM input'!AH$619)</f>
        <v>0</v>
      </c>
      <c r="AI1300" s="617">
        <f>IF('PTRM input'!$E$574='PTRM input'!$G$573,IF(AI$3&gt;A41taxremlife,A41taxvalue-SUM($F1300:AH1300),IF(A41taxremlife="N/A","n/a",A41taxvalue/A41taxremlife)),'PTRM input'!AI$619)</f>
        <v>0</v>
      </c>
      <c r="AJ1300" s="617">
        <f>IF('PTRM input'!$E$574='PTRM input'!$G$573,IF(AJ$3&gt;A41taxremlife,A41taxvalue-SUM($F1300:AI1300),IF(A41taxremlife="N/A","n/a",A41taxvalue/A41taxremlife)),'PTRM input'!AJ$619)</f>
        <v>0</v>
      </c>
      <c r="AK1300" s="617">
        <f>IF('PTRM input'!$E$574='PTRM input'!$G$573,IF(AK$3&gt;A41taxremlife,A41taxvalue-SUM($F1300:AJ1300),IF(A41taxremlife="N/A","n/a",A41taxvalue/A41taxremlife)),'PTRM input'!AK$619)</f>
        <v>0</v>
      </c>
      <c r="AL1300" s="617">
        <f>IF('PTRM input'!$E$574='PTRM input'!$G$573,IF(AL$3&gt;A41taxremlife,A41taxvalue-SUM($F1300:AK1300),IF(A41taxremlife="N/A","n/a",A41taxvalue/A41taxremlife)),'PTRM input'!AL$619)</f>
        <v>0</v>
      </c>
      <c r="AM1300" s="617">
        <f>IF('PTRM input'!$E$574='PTRM input'!$G$573,IF(AM$3&gt;A41taxremlife,A41taxvalue-SUM($F1300:AL1300),IF(A41taxremlife="N/A","n/a",A41taxvalue/A41taxremlife)),'PTRM input'!AM$619)</f>
        <v>0</v>
      </c>
      <c r="AN1300" s="617">
        <f>IF('PTRM input'!$E$574='PTRM input'!$G$573,IF(AN$3&gt;A41taxremlife,A41taxvalue-SUM($F1300:AM1300),IF(A41taxremlife="N/A","n/a",A41taxvalue/A41taxremlife)),'PTRM input'!AN$619)</f>
        <v>0</v>
      </c>
      <c r="AO1300" s="617">
        <f>IF('PTRM input'!$E$574='PTRM input'!$G$573,IF(AO$3&gt;A41taxremlife,A41taxvalue-SUM($F1300:AN1300),IF(A41taxremlife="N/A","n/a",A41taxvalue/A41taxremlife)),'PTRM input'!AO$619)</f>
        <v>0</v>
      </c>
      <c r="AP1300" s="617">
        <f>IF('PTRM input'!$E$574='PTRM input'!$G$573,IF(AP$3&gt;A41taxremlife,A41taxvalue-SUM($F1300:AO1300),IF(A41taxremlife="N/A","n/a",A41taxvalue/A41taxremlife)),'PTRM input'!AP$619)</f>
        <v>0</v>
      </c>
      <c r="AQ1300" s="617">
        <f>IF('PTRM input'!$E$574='PTRM input'!$G$573,IF(AQ$3&gt;A41taxremlife,A41taxvalue-SUM($F1300:AP1300),IF(A41taxremlife="N/A","n/a",A41taxvalue/A41taxremlife)),'PTRM input'!AQ$619)</f>
        <v>0</v>
      </c>
      <c r="AR1300" s="617">
        <f>IF('PTRM input'!$E$574='PTRM input'!$G$573,IF(AR$3&gt;A41taxremlife,A41taxvalue-SUM($F1300:AQ1300),IF(A41taxremlife="N/A","n/a",A41taxvalue/A41taxremlife)),'PTRM input'!AR$619)</f>
        <v>0</v>
      </c>
      <c r="AS1300" s="617">
        <f>IF('PTRM input'!$E$574='PTRM input'!$G$573,IF(AS$3&gt;A41taxremlife,A41taxvalue-SUM($F1300:AR1300),IF(A41taxremlife="N/A","n/a",A41taxvalue/A41taxremlife)),'PTRM input'!AS$619)</f>
        <v>0</v>
      </c>
      <c r="AT1300" s="617">
        <f>IF('PTRM input'!$E$574='PTRM input'!$G$573,IF(AT$3&gt;A41taxremlife,A41taxvalue-SUM($F1300:AS1300),IF(A41taxremlife="N/A","n/a",A41taxvalue/A41taxremlife)),'PTRM input'!AT$619)</f>
        <v>0</v>
      </c>
      <c r="AU1300" s="617">
        <f>IF('PTRM input'!$E$574='PTRM input'!$G$573,IF(AU$3&gt;A41taxremlife,A41taxvalue-SUM($F1300:AT1300),IF(A41taxremlife="N/A","n/a",A41taxvalue/A41taxremlife)),'PTRM input'!AU$619)</f>
        <v>0</v>
      </c>
      <c r="AV1300" s="617">
        <f>IF('PTRM input'!$E$574='PTRM input'!$G$573,IF(AV$3&gt;A41taxremlife,A41taxvalue-SUM($F1300:AU1300),IF(A41taxremlife="N/A","n/a",A41taxvalue/A41taxremlife)),'PTRM input'!AV$619)</f>
        <v>0</v>
      </c>
      <c r="AW1300" s="617">
        <f>IF('PTRM input'!$E$574='PTRM input'!$G$573,IF(AW$3&gt;A41taxremlife,A41taxvalue-SUM($F1300:AV1300),IF(A41taxremlife="N/A","n/a",A41taxvalue/A41taxremlife)),'PTRM input'!AW$619)</f>
        <v>0</v>
      </c>
      <c r="AX1300" s="617">
        <f>IF('PTRM input'!$E$574='PTRM input'!$G$573,IF(AX$3&gt;A41taxremlife,A41taxvalue-SUM($F1300:AW1300),IF(A41taxremlife="N/A","n/a",A41taxvalue/A41taxremlife)),'PTRM input'!AX$619)</f>
        <v>0</v>
      </c>
      <c r="AY1300" s="617">
        <f>IF('PTRM input'!$E$574='PTRM input'!$G$573,IF(AY$3&gt;A41taxremlife,A41taxvalue-SUM($F1300:AX1300),IF(A41taxremlife="N/A","n/a",A41taxvalue/A41taxremlife)),'PTRM input'!AY$619)</f>
        <v>0</v>
      </c>
      <c r="AZ1300" s="617">
        <f>IF('PTRM input'!$E$574='PTRM input'!$G$573,IF(AZ$3&gt;A41taxremlife,A41taxvalue-SUM($F1300:AY1300),IF(A41taxremlife="N/A","n/a",A41taxvalue/A41taxremlife)),'PTRM input'!AZ$619)</f>
        <v>0</v>
      </c>
      <c r="BA1300" s="617">
        <f>IF('PTRM input'!$E$574='PTRM input'!$G$573,IF(BA$3&gt;A41taxremlife,A41taxvalue-SUM($F1300:AZ1300),IF(A41taxremlife="N/A","n/a",A41taxvalue/A41taxremlife)),'PTRM input'!BA$619)</f>
        <v>0</v>
      </c>
      <c r="BB1300" s="617">
        <f>IF('PTRM input'!$E$574='PTRM input'!$G$573,IF(BB$3&gt;A41taxremlife,A41taxvalue-SUM($F1300:BA1300),IF(A41taxremlife="N/A","n/a",A41taxvalue/A41taxremlife)),'PTRM input'!BB$619)</f>
        <v>0</v>
      </c>
      <c r="BC1300" s="617">
        <f>IF('PTRM input'!$E$574='PTRM input'!$G$573,IF(BC$3&gt;A41taxremlife,A41taxvalue-SUM($F1300:BB1300),IF(A41taxremlife="N/A","n/a",A41taxvalue/A41taxremlife)),'PTRM input'!BC$619)</f>
        <v>0</v>
      </c>
      <c r="BD1300" s="617">
        <f>IF('PTRM input'!$E$574='PTRM input'!$G$573,IF(BD$3&gt;A41taxremlife,A41taxvalue-SUM($F1300:BC1300),IF(A41taxremlife="N/A","n/a",A41taxvalue/A41taxremlife)),'PTRM input'!BD$619)</f>
        <v>0</v>
      </c>
      <c r="BE1300" s="617">
        <f>IF('PTRM input'!$E$574='PTRM input'!$G$573,IF(BE$3&gt;A41taxremlife,A41taxvalue-SUM($F1300:BD1300),IF(A41taxremlife="N/A","n/a",A41taxvalue/A41taxremlife)),'PTRM input'!BE$619)</f>
        <v>0</v>
      </c>
      <c r="BF1300" s="617">
        <f>IF('PTRM input'!$E$574='PTRM input'!$G$573,IF(BF$3&gt;A41taxremlife,A41taxvalue-SUM($F1300:BE1300),IF(A41taxremlife="N/A","n/a",A41taxvalue/A41taxremlife)),'PTRM input'!BF$619)</f>
        <v>0</v>
      </c>
      <c r="BG1300" s="617">
        <f>IF('PTRM input'!$E$574='PTRM input'!$G$573,IF(BG$3&gt;A41taxremlife,A41taxvalue-SUM($F1300:BF1300),IF(A41taxremlife="N/A","n/a",A41taxvalue/A41taxremlife)),'PTRM input'!BG$619)</f>
        <v>0</v>
      </c>
      <c r="BH1300" s="617">
        <f>IF('PTRM input'!$E$574='PTRM input'!$G$573,IF(BH$3&gt;A41taxremlife,A41taxvalue-SUM($F1300:BG1300),IF(A41taxremlife="N/A","n/a",A41taxvalue/A41taxremlife)),'PTRM input'!BH$619)</f>
        <v>0</v>
      </c>
      <c r="BI1300" s="617">
        <f>IF('PTRM input'!$E$574='PTRM input'!$G$573,IF(BI$3&gt;A41taxremlife,A41taxvalue-SUM($F1300:BH1300),IF(A41taxremlife="N/A","n/a",A41taxvalue/A41taxremlife)),'PTRM input'!BI$619)</f>
        <v>0</v>
      </c>
      <c r="BJ1300" s="116"/>
      <c r="BK1300" s="116"/>
      <c r="BL1300" s="116"/>
      <c r="BM1300" s="116"/>
    </row>
    <row r="1301" spans="1:65" ht="12.75" hidden="1" customHeight="1" outlineLevel="2">
      <c r="A1301" s="366"/>
      <c r="B1301" s="19"/>
      <c r="C1301" s="18"/>
      <c r="D1301" s="760" t="s">
        <v>237</v>
      </c>
      <c r="E1301" s="86">
        <v>0</v>
      </c>
      <c r="F1301" s="356"/>
      <c r="G1301" s="433"/>
      <c r="H1301" s="433"/>
      <c r="I1301" s="433"/>
      <c r="J1301" s="433"/>
      <c r="K1301" s="433"/>
      <c r="L1301" s="433"/>
      <c r="M1301" s="433"/>
      <c r="N1301" s="433"/>
      <c r="O1301" s="433"/>
      <c r="P1301" s="433"/>
      <c r="Q1301" s="251"/>
      <c r="R1301" s="251"/>
      <c r="S1301" s="251"/>
      <c r="T1301" s="251"/>
      <c r="U1301" s="251"/>
      <c r="V1301" s="251"/>
      <c r="W1301" s="251"/>
      <c r="X1301" s="251"/>
      <c r="Y1301" s="251"/>
      <c r="Z1301" s="251"/>
      <c r="AA1301" s="251"/>
      <c r="AB1301" s="251"/>
      <c r="AC1301" s="251"/>
      <c r="AD1301" s="251"/>
      <c r="AE1301" s="251"/>
      <c r="AF1301" s="251"/>
      <c r="AG1301" s="251"/>
      <c r="AH1301" s="251"/>
      <c r="AI1301" s="251"/>
      <c r="AJ1301" s="251"/>
      <c r="AK1301" s="251"/>
      <c r="AL1301" s="251"/>
      <c r="AM1301" s="251"/>
      <c r="AN1301" s="251"/>
      <c r="AO1301" s="251"/>
      <c r="AP1301" s="251"/>
      <c r="AQ1301" s="251"/>
      <c r="AR1301" s="251"/>
      <c r="AS1301" s="251"/>
      <c r="AT1301" s="251"/>
      <c r="AU1301" s="251"/>
      <c r="AV1301" s="251"/>
      <c r="AW1301" s="251"/>
      <c r="AX1301" s="251"/>
      <c r="AY1301" s="251"/>
      <c r="AZ1301" s="251"/>
      <c r="BA1301" s="251"/>
      <c r="BB1301" s="251"/>
      <c r="BC1301" s="251"/>
      <c r="BD1301" s="251"/>
      <c r="BE1301" s="251"/>
      <c r="BF1301" s="251"/>
      <c r="BG1301" s="251"/>
      <c r="BH1301" s="251"/>
      <c r="BI1301" s="251"/>
      <c r="BJ1301" s="116"/>
      <c r="BK1301" s="116"/>
      <c r="BL1301" s="116"/>
      <c r="BM1301" s="116"/>
    </row>
    <row r="1302" spans="1:65" ht="12.75" hidden="1" customHeight="1" outlineLevel="2">
      <c r="A1302" s="366"/>
      <c r="B1302" s="19"/>
      <c r="C1302" s="18"/>
      <c r="D1302" s="760"/>
      <c r="E1302" s="86">
        <v>1</v>
      </c>
      <c r="F1302" s="356"/>
      <c r="G1302" s="618"/>
      <c r="H1302" s="251">
        <f ca="1">IF(A41taxstdlife="n/a","n/a",IF(A41taxstdlife="",0,IF(H$3&gt;(A41stdlife+$E1302),((INDEX('PTRM input'!$G$385:$P$434,A41offset,$E1302)-INDEX('PTRM input'!$G$277:$P$326,A41offset,$E1302))*OFFSET($F$7,0,$E1302))-SUM($G1302:G1302),(((INDEX('PTRM input'!$G$385:$P$434,A41offset,$E1302)-INDEX('PTRM input'!$G$277:$P$326,A41offset,$E1302))*OFFSET($F$7,0,$E1302))-SUM($G1302:G1302))*(OFFSET('PTRM input'!$G$477,0,$E1302-1)/A41taxstdlife))))</f>
        <v>0</v>
      </c>
      <c r="I1302" s="251">
        <f ca="1">IF(A41taxstdlife="n/a","n/a",IF(A41taxstdlife="",0,IF(I$3&gt;(A41stdlife+$E1302),((INDEX('PTRM input'!$G$385:$P$434,A41offset,$E1302)-INDEX('PTRM input'!$G$277:$P$326,A41offset,$E1302))*OFFSET($F$7,0,$E1302))-SUM($G1302:H1302),(((INDEX('PTRM input'!$G$385:$P$434,A41offset,$E1302)-INDEX('PTRM input'!$G$277:$P$326,A41offset,$E1302))*OFFSET($F$7,0,$E1302))-SUM($G1302:H1302))*(OFFSET('PTRM input'!$G$477,0,$E1302-1)/A41taxstdlife))))</f>
        <v>0</v>
      </c>
      <c r="J1302" s="251">
        <f ca="1">IF(A41taxstdlife="n/a","n/a",IF(A41taxstdlife="",0,IF(J$3&gt;(A41stdlife+$E1302),((INDEX('PTRM input'!$G$385:$P$434,A41offset,$E1302)-INDEX('PTRM input'!$G$277:$P$326,A41offset,$E1302))*OFFSET($F$7,0,$E1302))-SUM($G1302:I1302),(((INDEX('PTRM input'!$G$385:$P$434,A41offset,$E1302)-INDEX('PTRM input'!$G$277:$P$326,A41offset,$E1302))*OFFSET($F$7,0,$E1302))-SUM($G1302:I1302))*(OFFSET('PTRM input'!$G$477,0,$E1302-1)/A41taxstdlife))))</f>
        <v>0</v>
      </c>
      <c r="K1302" s="251">
        <f ca="1">IF(A41taxstdlife="n/a","n/a",IF(A41taxstdlife="",0,IF(K$3&gt;(A41stdlife+$E1302),((INDEX('PTRM input'!$G$385:$P$434,A41offset,$E1302)-INDEX('PTRM input'!$G$277:$P$326,A41offset,$E1302))*OFFSET($F$7,0,$E1302))-SUM($G1302:J1302),(((INDEX('PTRM input'!$G$385:$P$434,A41offset,$E1302)-INDEX('PTRM input'!$G$277:$P$326,A41offset,$E1302))*OFFSET($F$7,0,$E1302))-SUM($G1302:J1302))*(OFFSET('PTRM input'!$G$477,0,$E1302-1)/A41taxstdlife))))</f>
        <v>0</v>
      </c>
      <c r="L1302" s="251">
        <f ca="1">IF(A41taxstdlife="n/a","n/a",IF(A41taxstdlife="",0,IF(L$3&gt;(A41stdlife+$E1302),((INDEX('PTRM input'!$G$385:$P$434,A41offset,$E1302)-INDEX('PTRM input'!$G$277:$P$326,A41offset,$E1302))*OFFSET($F$7,0,$E1302))-SUM($G1302:K1302),(((INDEX('PTRM input'!$G$385:$P$434,A41offset,$E1302)-INDEX('PTRM input'!$G$277:$P$326,A41offset,$E1302))*OFFSET($F$7,0,$E1302))-SUM($G1302:K1302))*(OFFSET('PTRM input'!$G$477,0,$E1302-1)/A41taxstdlife))))</f>
        <v>0</v>
      </c>
      <c r="M1302" s="251">
        <f ca="1">IF(A41taxstdlife="n/a","n/a",IF(A41taxstdlife="",0,IF(M$3&gt;(A41stdlife+$E1302),((INDEX('PTRM input'!$G$385:$P$434,A41offset,$E1302)-INDEX('PTRM input'!$G$277:$P$326,A41offset,$E1302))*OFFSET($F$7,0,$E1302))-SUM($G1302:L1302),(((INDEX('PTRM input'!$G$385:$P$434,A41offset,$E1302)-INDEX('PTRM input'!$G$277:$P$326,A41offset,$E1302))*OFFSET($F$7,0,$E1302))-SUM($G1302:L1302))*(OFFSET('PTRM input'!$G$477,0,$E1302-1)/A41taxstdlife))))</f>
        <v>0</v>
      </c>
      <c r="N1302" s="251">
        <f ca="1">IF(A41taxstdlife="n/a","n/a",IF(A41taxstdlife="",0,IF(N$3&gt;(A41stdlife+$E1302),((INDEX('PTRM input'!$G$385:$P$434,A41offset,$E1302)-INDEX('PTRM input'!$G$277:$P$326,A41offset,$E1302))*OFFSET($F$7,0,$E1302))-SUM($G1302:M1302),(((INDEX('PTRM input'!$G$385:$P$434,A41offset,$E1302)-INDEX('PTRM input'!$G$277:$P$326,A41offset,$E1302))*OFFSET($F$7,0,$E1302))-SUM($G1302:M1302))*(OFFSET('PTRM input'!$G$477,0,$E1302-1)/A41taxstdlife))))</f>
        <v>0</v>
      </c>
      <c r="O1302" s="251">
        <f ca="1">IF(A41taxstdlife="n/a","n/a",IF(A41taxstdlife="",0,IF(O$3&gt;(A41stdlife+$E1302),((INDEX('PTRM input'!$G$385:$P$434,A41offset,$E1302)-INDEX('PTRM input'!$G$277:$P$326,A41offset,$E1302))*OFFSET($F$7,0,$E1302))-SUM($G1302:N1302),(((INDEX('PTRM input'!$G$385:$P$434,A41offset,$E1302)-INDEX('PTRM input'!$G$277:$P$326,A41offset,$E1302))*OFFSET($F$7,0,$E1302))-SUM($G1302:N1302))*(OFFSET('PTRM input'!$G$477,0,$E1302-1)/A41taxstdlife))))</f>
        <v>0</v>
      </c>
      <c r="P1302" s="251">
        <f ca="1">IF(A41taxstdlife="n/a","n/a",IF(A41taxstdlife="",0,IF(P$3&gt;(A41stdlife+$E1302),((INDEX('PTRM input'!$G$385:$P$434,A41offset,$E1302)-INDEX('PTRM input'!$G$277:$P$326,A41offset,$E1302))*OFFSET($F$7,0,$E1302))-SUM($G1302:O1302),(((INDEX('PTRM input'!$G$385:$P$434,A41offset,$E1302)-INDEX('PTRM input'!$G$277:$P$326,A41offset,$E1302))*OFFSET($F$7,0,$E1302))-SUM($G1302:O1302))*(OFFSET('PTRM input'!$G$477,0,$E1302-1)/A41taxstdlife))))</f>
        <v>0</v>
      </c>
      <c r="Q1302" s="251">
        <f ca="1">IF(A41taxstdlife="n/a","n/a",IF(A41taxstdlife="",0,IF(Q$3&gt;(A41stdlife+$E1302),((INDEX('PTRM input'!$G$385:$P$434,A41offset,$E1302)-INDEX('PTRM input'!$G$277:$P$326,A41offset,$E1302))*OFFSET($F$7,0,$E1302))-SUM($G1302:P1302),(((INDEX('PTRM input'!$G$385:$P$434,A41offset,$E1302)-INDEX('PTRM input'!$G$277:$P$326,A41offset,$E1302))*OFFSET($F$7,0,$E1302))-SUM($G1302:P1302))*(OFFSET('PTRM input'!$G$477,0,$E1302-1)/A41taxstdlife))))</f>
        <v>0</v>
      </c>
      <c r="R1302" s="251">
        <f ca="1">IF(A41taxstdlife="n/a","n/a",IF(A41taxstdlife="",0,IF(R$3&gt;(A41stdlife+$E1302),((INDEX('PTRM input'!$G$385:$P$434,A41offset,$E1302)-INDEX('PTRM input'!$G$277:$P$326,A41offset,$E1302))*OFFSET($F$7,0,$E1302))-SUM($G1302:Q1302),(((INDEX('PTRM input'!$G$385:$P$434,A41offset,$E1302)-INDEX('PTRM input'!$G$277:$P$326,A41offset,$E1302))*OFFSET($F$7,0,$E1302))-SUM($G1302:Q1302))*(OFFSET('PTRM input'!$G$477,0,$E1302-1)/A41taxstdlife))))</f>
        <v>0</v>
      </c>
      <c r="S1302" s="251">
        <f ca="1">IF(A41taxstdlife="n/a","n/a",IF(A41taxstdlife="",0,IF(S$3&gt;(A41stdlife+$E1302),((INDEX('PTRM input'!$G$385:$P$434,A41offset,$E1302)-INDEX('PTRM input'!$G$277:$P$326,A41offset,$E1302))*OFFSET($F$7,0,$E1302))-SUM($G1302:R1302),(((INDEX('PTRM input'!$G$385:$P$434,A41offset,$E1302)-INDEX('PTRM input'!$G$277:$P$326,A41offset,$E1302))*OFFSET($F$7,0,$E1302))-SUM($G1302:R1302))*(OFFSET('PTRM input'!$G$477,0,$E1302-1)/A41taxstdlife))))</f>
        <v>0</v>
      </c>
      <c r="T1302" s="251">
        <f ca="1">IF(A41taxstdlife="n/a","n/a",IF(A41taxstdlife="",0,IF(T$3&gt;(A41stdlife+$E1302),((INDEX('PTRM input'!$G$385:$P$434,A41offset,$E1302)-INDEX('PTRM input'!$G$277:$P$326,A41offset,$E1302))*OFFSET($F$7,0,$E1302))-SUM($G1302:S1302),(((INDEX('PTRM input'!$G$385:$P$434,A41offset,$E1302)-INDEX('PTRM input'!$G$277:$P$326,A41offset,$E1302))*OFFSET($F$7,0,$E1302))-SUM($G1302:S1302))*(OFFSET('PTRM input'!$G$477,0,$E1302-1)/A41taxstdlife))))</f>
        <v>0</v>
      </c>
      <c r="U1302" s="251">
        <f ca="1">IF(A41taxstdlife="n/a","n/a",IF(A41taxstdlife="",0,IF(U$3&gt;(A41stdlife+$E1302),((INDEX('PTRM input'!$G$385:$P$434,A41offset,$E1302)-INDEX('PTRM input'!$G$277:$P$326,A41offset,$E1302))*OFFSET($F$7,0,$E1302))-SUM($G1302:T1302),(((INDEX('PTRM input'!$G$385:$P$434,A41offset,$E1302)-INDEX('PTRM input'!$G$277:$P$326,A41offset,$E1302))*OFFSET($F$7,0,$E1302))-SUM($G1302:T1302))*(OFFSET('PTRM input'!$G$477,0,$E1302-1)/A41taxstdlife))))</f>
        <v>0</v>
      </c>
      <c r="V1302" s="251">
        <f ca="1">IF(A41taxstdlife="n/a","n/a",IF(A41taxstdlife="",0,IF(V$3&gt;(A41stdlife+$E1302),((INDEX('PTRM input'!$G$385:$P$434,A41offset,$E1302)-INDEX('PTRM input'!$G$277:$P$326,A41offset,$E1302))*OFFSET($F$7,0,$E1302))-SUM($G1302:U1302),(((INDEX('PTRM input'!$G$385:$P$434,A41offset,$E1302)-INDEX('PTRM input'!$G$277:$P$326,A41offset,$E1302))*OFFSET($F$7,0,$E1302))-SUM($G1302:U1302))*(OFFSET('PTRM input'!$G$477,0,$E1302-1)/A41taxstdlife))))</f>
        <v>0</v>
      </c>
      <c r="W1302" s="251">
        <f ca="1">IF(A41taxstdlife="n/a","n/a",IF(A41taxstdlife="",0,IF(W$3&gt;(A41stdlife+$E1302),((INDEX('PTRM input'!$G$385:$P$434,A41offset,$E1302)-INDEX('PTRM input'!$G$277:$P$326,A41offset,$E1302))*OFFSET($F$7,0,$E1302))-SUM($G1302:V1302),(((INDEX('PTRM input'!$G$385:$P$434,A41offset,$E1302)-INDEX('PTRM input'!$G$277:$P$326,A41offset,$E1302))*OFFSET($F$7,0,$E1302))-SUM($G1302:V1302))*(OFFSET('PTRM input'!$G$477,0,$E1302-1)/A41taxstdlife))))</f>
        <v>0</v>
      </c>
      <c r="X1302" s="251">
        <f ca="1">IF(A41taxstdlife="n/a","n/a",IF(A41taxstdlife="",0,IF(X$3&gt;(A41stdlife+$E1302),((INDEX('PTRM input'!$G$385:$P$434,A41offset,$E1302)-INDEX('PTRM input'!$G$277:$P$326,A41offset,$E1302))*OFFSET($F$7,0,$E1302))-SUM($G1302:W1302),(((INDEX('PTRM input'!$G$385:$P$434,A41offset,$E1302)-INDEX('PTRM input'!$G$277:$P$326,A41offset,$E1302))*OFFSET($F$7,0,$E1302))-SUM($G1302:W1302))*(OFFSET('PTRM input'!$G$477,0,$E1302-1)/A41taxstdlife))))</f>
        <v>0</v>
      </c>
      <c r="Y1302" s="251">
        <f ca="1">IF(A41taxstdlife="n/a","n/a",IF(A41taxstdlife="",0,IF(Y$3&gt;(A41stdlife+$E1302),((INDEX('PTRM input'!$G$385:$P$434,A41offset,$E1302)-INDEX('PTRM input'!$G$277:$P$326,A41offset,$E1302))*OFFSET($F$7,0,$E1302))-SUM($G1302:X1302),(((INDEX('PTRM input'!$G$385:$P$434,A41offset,$E1302)-INDEX('PTRM input'!$G$277:$P$326,A41offset,$E1302))*OFFSET($F$7,0,$E1302))-SUM($G1302:X1302))*(OFFSET('PTRM input'!$G$477,0,$E1302-1)/A41taxstdlife))))</f>
        <v>0</v>
      </c>
      <c r="Z1302" s="251">
        <f ca="1">IF(A41taxstdlife="n/a","n/a",IF(A41taxstdlife="",0,IF(Z$3&gt;(A41stdlife+$E1302),((INDEX('PTRM input'!$G$385:$P$434,A41offset,$E1302)-INDEX('PTRM input'!$G$277:$P$326,A41offset,$E1302))*OFFSET($F$7,0,$E1302))-SUM($G1302:Y1302),(((INDEX('PTRM input'!$G$385:$P$434,A41offset,$E1302)-INDEX('PTRM input'!$G$277:$P$326,A41offset,$E1302))*OFFSET($F$7,0,$E1302))-SUM($G1302:Y1302))*(OFFSET('PTRM input'!$G$477,0,$E1302-1)/A41taxstdlife))))</f>
        <v>0</v>
      </c>
      <c r="AA1302" s="251">
        <f ca="1">IF(A41taxstdlife="n/a","n/a",IF(A41taxstdlife="",0,IF(AA$3&gt;(A41stdlife+$E1302),((INDEX('PTRM input'!$G$385:$P$434,A41offset,$E1302)-INDEX('PTRM input'!$G$277:$P$326,A41offset,$E1302))*OFFSET($F$7,0,$E1302))-SUM($G1302:Z1302),(((INDEX('PTRM input'!$G$385:$P$434,A41offset,$E1302)-INDEX('PTRM input'!$G$277:$P$326,A41offset,$E1302))*OFFSET($F$7,0,$E1302))-SUM($G1302:Z1302))*(OFFSET('PTRM input'!$G$477,0,$E1302-1)/A41taxstdlife))))</f>
        <v>0</v>
      </c>
      <c r="AB1302" s="251">
        <f ca="1">IF(A41taxstdlife="n/a","n/a",IF(A41taxstdlife="",0,IF(AB$3&gt;(A41stdlife+$E1302),((INDEX('PTRM input'!$G$385:$P$434,A41offset,$E1302)-INDEX('PTRM input'!$G$277:$P$326,A41offset,$E1302))*OFFSET($F$7,0,$E1302))-SUM($G1302:AA1302),(((INDEX('PTRM input'!$G$385:$P$434,A41offset,$E1302)-INDEX('PTRM input'!$G$277:$P$326,A41offset,$E1302))*OFFSET($F$7,0,$E1302))-SUM($G1302:AA1302))*(OFFSET('PTRM input'!$G$477,0,$E1302-1)/A41taxstdlife))))</f>
        <v>0</v>
      </c>
      <c r="AC1302" s="251">
        <f ca="1">IF(A41taxstdlife="n/a","n/a",IF(A41taxstdlife="",0,IF(AC$3&gt;(A41stdlife+$E1302),((INDEX('PTRM input'!$G$385:$P$434,A41offset,$E1302)-INDEX('PTRM input'!$G$277:$P$326,A41offset,$E1302))*OFFSET($F$7,0,$E1302))-SUM($G1302:AB1302),(((INDEX('PTRM input'!$G$385:$P$434,A41offset,$E1302)-INDEX('PTRM input'!$G$277:$P$326,A41offset,$E1302))*OFFSET($F$7,0,$E1302))-SUM($G1302:AB1302))*(OFFSET('PTRM input'!$G$477,0,$E1302-1)/A41taxstdlife))))</f>
        <v>0</v>
      </c>
      <c r="AD1302" s="251">
        <f ca="1">IF(A41taxstdlife="n/a","n/a",IF(A41taxstdlife="",0,IF(AD$3&gt;(A41stdlife+$E1302),((INDEX('PTRM input'!$G$385:$P$434,A41offset,$E1302)-INDEX('PTRM input'!$G$277:$P$326,A41offset,$E1302))*OFFSET($F$7,0,$E1302))-SUM($G1302:AC1302),(((INDEX('PTRM input'!$G$385:$P$434,A41offset,$E1302)-INDEX('PTRM input'!$G$277:$P$326,A41offset,$E1302))*OFFSET($F$7,0,$E1302))-SUM($G1302:AC1302))*(OFFSET('PTRM input'!$G$477,0,$E1302-1)/A41taxstdlife))))</f>
        <v>0</v>
      </c>
      <c r="AE1302" s="251">
        <f ca="1">IF(A41taxstdlife="n/a","n/a",IF(A41taxstdlife="",0,IF(AE$3&gt;(A41stdlife+$E1302),((INDEX('PTRM input'!$G$385:$P$434,A41offset,$E1302)-INDEX('PTRM input'!$G$277:$P$326,A41offset,$E1302))*OFFSET($F$7,0,$E1302))-SUM($G1302:AD1302),(((INDEX('PTRM input'!$G$385:$P$434,A41offset,$E1302)-INDEX('PTRM input'!$G$277:$P$326,A41offset,$E1302))*OFFSET($F$7,0,$E1302))-SUM($G1302:AD1302))*(OFFSET('PTRM input'!$G$477,0,$E1302-1)/A41taxstdlife))))</f>
        <v>0</v>
      </c>
      <c r="AF1302" s="251">
        <f ca="1">IF(A41taxstdlife="n/a","n/a",IF(A41taxstdlife="",0,IF(AF$3&gt;(A41stdlife+$E1302),((INDEX('PTRM input'!$G$385:$P$434,A41offset,$E1302)-INDEX('PTRM input'!$G$277:$P$326,A41offset,$E1302))*OFFSET($F$7,0,$E1302))-SUM($G1302:AE1302),(((INDEX('PTRM input'!$G$385:$P$434,A41offset,$E1302)-INDEX('PTRM input'!$G$277:$P$326,A41offset,$E1302))*OFFSET($F$7,0,$E1302))-SUM($G1302:AE1302))*(OFFSET('PTRM input'!$G$477,0,$E1302-1)/A41taxstdlife))))</f>
        <v>0</v>
      </c>
      <c r="AG1302" s="251">
        <f ca="1">IF(A41taxstdlife="n/a","n/a",IF(A41taxstdlife="",0,IF(AG$3&gt;(A41stdlife+$E1302),((INDEX('PTRM input'!$G$385:$P$434,A41offset,$E1302)-INDEX('PTRM input'!$G$277:$P$326,A41offset,$E1302))*OFFSET($F$7,0,$E1302))-SUM($G1302:AF1302),(((INDEX('PTRM input'!$G$385:$P$434,A41offset,$E1302)-INDEX('PTRM input'!$G$277:$P$326,A41offset,$E1302))*OFFSET($F$7,0,$E1302))-SUM($G1302:AF1302))*(OFFSET('PTRM input'!$G$477,0,$E1302-1)/A41taxstdlife))))</f>
        <v>0</v>
      </c>
      <c r="AH1302" s="251">
        <f ca="1">IF(A41taxstdlife="n/a","n/a",IF(A41taxstdlife="",0,IF(AH$3&gt;(A41stdlife+$E1302),((INDEX('PTRM input'!$G$385:$P$434,A41offset,$E1302)-INDEX('PTRM input'!$G$277:$P$326,A41offset,$E1302))*OFFSET($F$7,0,$E1302))-SUM($G1302:AG1302),(((INDEX('PTRM input'!$G$385:$P$434,A41offset,$E1302)-INDEX('PTRM input'!$G$277:$P$326,A41offset,$E1302))*OFFSET($F$7,0,$E1302))-SUM($G1302:AG1302))*(OFFSET('PTRM input'!$G$477,0,$E1302-1)/A41taxstdlife))))</f>
        <v>0</v>
      </c>
      <c r="AI1302" s="251">
        <f ca="1">IF(A41taxstdlife="n/a","n/a",IF(A41taxstdlife="",0,IF(AI$3&gt;(A41stdlife+$E1302),((INDEX('PTRM input'!$G$385:$P$434,A41offset,$E1302)-INDEX('PTRM input'!$G$277:$P$326,A41offset,$E1302))*OFFSET($F$7,0,$E1302))-SUM($G1302:AH1302),(((INDEX('PTRM input'!$G$385:$P$434,A41offset,$E1302)-INDEX('PTRM input'!$G$277:$P$326,A41offset,$E1302))*OFFSET($F$7,0,$E1302))-SUM($G1302:AH1302))*(OFFSET('PTRM input'!$G$477,0,$E1302-1)/A41taxstdlife))))</f>
        <v>0</v>
      </c>
      <c r="AJ1302" s="251">
        <f ca="1">IF(A41taxstdlife="n/a","n/a",IF(A41taxstdlife="",0,IF(AJ$3&gt;(A41stdlife+$E1302),((INDEX('PTRM input'!$G$385:$P$434,A41offset,$E1302)-INDEX('PTRM input'!$G$277:$P$326,A41offset,$E1302))*OFFSET($F$7,0,$E1302))-SUM($G1302:AI1302),(((INDEX('PTRM input'!$G$385:$P$434,A41offset,$E1302)-INDEX('PTRM input'!$G$277:$P$326,A41offset,$E1302))*OFFSET($F$7,0,$E1302))-SUM($G1302:AI1302))*(OFFSET('PTRM input'!$G$477,0,$E1302-1)/A41taxstdlife))))</f>
        <v>0</v>
      </c>
      <c r="AK1302" s="251">
        <f ca="1">IF(A41taxstdlife="n/a","n/a",IF(A41taxstdlife="",0,IF(AK$3&gt;(A41stdlife+$E1302),((INDEX('PTRM input'!$G$385:$P$434,A41offset,$E1302)-INDEX('PTRM input'!$G$277:$P$326,A41offset,$E1302))*OFFSET($F$7,0,$E1302))-SUM($G1302:AJ1302),(((INDEX('PTRM input'!$G$385:$P$434,A41offset,$E1302)-INDEX('PTRM input'!$G$277:$P$326,A41offset,$E1302))*OFFSET($F$7,0,$E1302))-SUM($G1302:AJ1302))*(OFFSET('PTRM input'!$G$477,0,$E1302-1)/A41taxstdlife))))</f>
        <v>0</v>
      </c>
      <c r="AL1302" s="251">
        <f ca="1">IF(A41taxstdlife="n/a","n/a",IF(A41taxstdlife="",0,IF(AL$3&gt;(A41stdlife+$E1302),((INDEX('PTRM input'!$G$385:$P$434,A41offset,$E1302)-INDEX('PTRM input'!$G$277:$P$326,A41offset,$E1302))*OFFSET($F$7,0,$E1302))-SUM($G1302:AK1302),(((INDEX('PTRM input'!$G$385:$P$434,A41offset,$E1302)-INDEX('PTRM input'!$G$277:$P$326,A41offset,$E1302))*OFFSET($F$7,0,$E1302))-SUM($G1302:AK1302))*(OFFSET('PTRM input'!$G$477,0,$E1302-1)/A41taxstdlife))))</f>
        <v>0</v>
      </c>
      <c r="AM1302" s="251">
        <f ca="1">IF(A41taxstdlife="n/a","n/a",IF(A41taxstdlife="",0,IF(AM$3&gt;(A41stdlife+$E1302),((INDEX('PTRM input'!$G$385:$P$434,A41offset,$E1302)-INDEX('PTRM input'!$G$277:$P$326,A41offset,$E1302))*OFFSET($F$7,0,$E1302))-SUM($G1302:AL1302),(((INDEX('PTRM input'!$G$385:$P$434,A41offset,$E1302)-INDEX('PTRM input'!$G$277:$P$326,A41offset,$E1302))*OFFSET($F$7,0,$E1302))-SUM($G1302:AL1302))*(OFFSET('PTRM input'!$G$477,0,$E1302-1)/A41taxstdlife))))</f>
        <v>0</v>
      </c>
      <c r="AN1302" s="251">
        <f ca="1">IF(A41taxstdlife="n/a","n/a",IF(A41taxstdlife="",0,IF(AN$3&gt;(A41stdlife+$E1302),((INDEX('PTRM input'!$G$385:$P$434,A41offset,$E1302)-INDEX('PTRM input'!$G$277:$P$326,A41offset,$E1302))*OFFSET($F$7,0,$E1302))-SUM($G1302:AM1302),(((INDEX('PTRM input'!$G$385:$P$434,A41offset,$E1302)-INDEX('PTRM input'!$G$277:$P$326,A41offset,$E1302))*OFFSET($F$7,0,$E1302))-SUM($G1302:AM1302))*(OFFSET('PTRM input'!$G$477,0,$E1302-1)/A41taxstdlife))))</f>
        <v>0</v>
      </c>
      <c r="AO1302" s="251">
        <f ca="1">IF(A41taxstdlife="n/a","n/a",IF(A41taxstdlife="",0,IF(AO$3&gt;(A41stdlife+$E1302),((INDEX('PTRM input'!$G$385:$P$434,A41offset,$E1302)-INDEX('PTRM input'!$G$277:$P$326,A41offset,$E1302))*OFFSET($F$7,0,$E1302))-SUM($G1302:AN1302),(((INDEX('PTRM input'!$G$385:$P$434,A41offset,$E1302)-INDEX('PTRM input'!$G$277:$P$326,A41offset,$E1302))*OFFSET($F$7,0,$E1302))-SUM($G1302:AN1302))*(OFFSET('PTRM input'!$G$477,0,$E1302-1)/A41taxstdlife))))</f>
        <v>0</v>
      </c>
      <c r="AP1302" s="251">
        <f ca="1">IF(A41taxstdlife="n/a","n/a",IF(A41taxstdlife="",0,IF(AP$3&gt;(A41stdlife+$E1302),((INDEX('PTRM input'!$G$385:$P$434,A41offset,$E1302)-INDEX('PTRM input'!$G$277:$P$326,A41offset,$E1302))*OFFSET($F$7,0,$E1302))-SUM($G1302:AO1302),(((INDEX('PTRM input'!$G$385:$P$434,A41offset,$E1302)-INDEX('PTRM input'!$G$277:$P$326,A41offset,$E1302))*OFFSET($F$7,0,$E1302))-SUM($G1302:AO1302))*(OFFSET('PTRM input'!$G$477,0,$E1302-1)/A41taxstdlife))))</f>
        <v>0</v>
      </c>
      <c r="AQ1302" s="251">
        <f ca="1">IF(A41taxstdlife="n/a","n/a",IF(A41taxstdlife="",0,IF(AQ$3&gt;(A41stdlife+$E1302),((INDEX('PTRM input'!$G$385:$P$434,A41offset,$E1302)-INDEX('PTRM input'!$G$277:$P$326,A41offset,$E1302))*OFFSET($F$7,0,$E1302))-SUM($G1302:AP1302),(((INDEX('PTRM input'!$G$385:$P$434,A41offset,$E1302)-INDEX('PTRM input'!$G$277:$P$326,A41offset,$E1302))*OFFSET($F$7,0,$E1302))-SUM($G1302:AP1302))*(OFFSET('PTRM input'!$G$477,0,$E1302-1)/A41taxstdlife))))</f>
        <v>0</v>
      </c>
      <c r="AR1302" s="251">
        <f ca="1">IF(A41taxstdlife="n/a","n/a",IF(A41taxstdlife="",0,IF(AR$3&gt;(A41stdlife+$E1302),((INDEX('PTRM input'!$G$385:$P$434,A41offset,$E1302)-INDEX('PTRM input'!$G$277:$P$326,A41offset,$E1302))*OFFSET($F$7,0,$E1302))-SUM($G1302:AQ1302),(((INDEX('PTRM input'!$G$385:$P$434,A41offset,$E1302)-INDEX('PTRM input'!$G$277:$P$326,A41offset,$E1302))*OFFSET($F$7,0,$E1302))-SUM($G1302:AQ1302))*(OFFSET('PTRM input'!$G$477,0,$E1302-1)/A41taxstdlife))))</f>
        <v>0</v>
      </c>
      <c r="AS1302" s="251">
        <f ca="1">IF(A41taxstdlife="n/a","n/a",IF(A41taxstdlife="",0,IF(AS$3&gt;(A41stdlife+$E1302),((INDEX('PTRM input'!$G$385:$P$434,A41offset,$E1302)-INDEX('PTRM input'!$G$277:$P$326,A41offset,$E1302))*OFFSET($F$7,0,$E1302))-SUM($G1302:AR1302),(((INDEX('PTRM input'!$G$385:$P$434,A41offset,$E1302)-INDEX('PTRM input'!$G$277:$P$326,A41offset,$E1302))*OFFSET($F$7,0,$E1302))-SUM($G1302:AR1302))*(OFFSET('PTRM input'!$G$477,0,$E1302-1)/A41taxstdlife))))</f>
        <v>0</v>
      </c>
      <c r="AT1302" s="251">
        <f ca="1">IF(A41taxstdlife="n/a","n/a",IF(A41taxstdlife="",0,IF(AT$3&gt;(A41stdlife+$E1302),((INDEX('PTRM input'!$G$385:$P$434,A41offset,$E1302)-INDEX('PTRM input'!$G$277:$P$326,A41offset,$E1302))*OFFSET($F$7,0,$E1302))-SUM($G1302:AS1302),(((INDEX('PTRM input'!$G$385:$P$434,A41offset,$E1302)-INDEX('PTRM input'!$G$277:$P$326,A41offset,$E1302))*OFFSET($F$7,0,$E1302))-SUM($G1302:AS1302))*(OFFSET('PTRM input'!$G$477,0,$E1302-1)/A41taxstdlife))))</f>
        <v>0</v>
      </c>
      <c r="AU1302" s="251">
        <f ca="1">IF(A41taxstdlife="n/a","n/a",IF(A41taxstdlife="",0,IF(AU$3&gt;(A41stdlife+$E1302),((INDEX('PTRM input'!$G$385:$P$434,A41offset,$E1302)-INDEX('PTRM input'!$G$277:$P$326,A41offset,$E1302))*OFFSET($F$7,0,$E1302))-SUM($G1302:AT1302),(((INDEX('PTRM input'!$G$385:$P$434,A41offset,$E1302)-INDEX('PTRM input'!$G$277:$P$326,A41offset,$E1302))*OFFSET($F$7,0,$E1302))-SUM($G1302:AT1302))*(OFFSET('PTRM input'!$G$477,0,$E1302-1)/A41taxstdlife))))</f>
        <v>0</v>
      </c>
      <c r="AV1302" s="251">
        <f ca="1">IF(A41taxstdlife="n/a","n/a",IF(A41taxstdlife="",0,IF(AV$3&gt;(A41stdlife+$E1302),((INDEX('PTRM input'!$G$385:$P$434,A41offset,$E1302)-INDEX('PTRM input'!$G$277:$P$326,A41offset,$E1302))*OFFSET($F$7,0,$E1302))-SUM($G1302:AU1302),(((INDEX('PTRM input'!$G$385:$P$434,A41offset,$E1302)-INDEX('PTRM input'!$G$277:$P$326,A41offset,$E1302))*OFFSET($F$7,0,$E1302))-SUM($G1302:AU1302))*(OFFSET('PTRM input'!$G$477,0,$E1302-1)/A41taxstdlife))))</f>
        <v>0</v>
      </c>
      <c r="AW1302" s="251">
        <f ca="1">IF(A41taxstdlife="n/a","n/a",IF(A41taxstdlife="",0,IF(AW$3&gt;(A41stdlife+$E1302),((INDEX('PTRM input'!$G$385:$P$434,A41offset,$E1302)-INDEX('PTRM input'!$G$277:$P$326,A41offset,$E1302))*OFFSET($F$7,0,$E1302))-SUM($G1302:AV1302),(((INDEX('PTRM input'!$G$385:$P$434,A41offset,$E1302)-INDEX('PTRM input'!$G$277:$P$326,A41offset,$E1302))*OFFSET($F$7,0,$E1302))-SUM($G1302:AV1302))*(OFFSET('PTRM input'!$G$477,0,$E1302-1)/A41taxstdlife))))</f>
        <v>0</v>
      </c>
      <c r="AX1302" s="251">
        <f ca="1">IF(A41taxstdlife="n/a","n/a",IF(A41taxstdlife="",0,IF(AX$3&gt;(A41stdlife+$E1302),((INDEX('PTRM input'!$G$385:$P$434,A41offset,$E1302)-INDEX('PTRM input'!$G$277:$P$326,A41offset,$E1302))*OFFSET($F$7,0,$E1302))-SUM($G1302:AW1302),(((INDEX('PTRM input'!$G$385:$P$434,A41offset,$E1302)-INDEX('PTRM input'!$G$277:$P$326,A41offset,$E1302))*OFFSET($F$7,0,$E1302))-SUM($G1302:AW1302))*(OFFSET('PTRM input'!$G$477,0,$E1302-1)/A41taxstdlife))))</f>
        <v>0</v>
      </c>
      <c r="AY1302" s="251">
        <f ca="1">IF(A41taxstdlife="n/a","n/a",IF(A41taxstdlife="",0,IF(AY$3&gt;(A41stdlife+$E1302),((INDEX('PTRM input'!$G$385:$P$434,A41offset,$E1302)-INDEX('PTRM input'!$G$277:$P$326,A41offset,$E1302))*OFFSET($F$7,0,$E1302))-SUM($G1302:AX1302),(((INDEX('PTRM input'!$G$385:$P$434,A41offset,$E1302)-INDEX('PTRM input'!$G$277:$P$326,A41offset,$E1302))*OFFSET($F$7,0,$E1302))-SUM($G1302:AX1302))*(OFFSET('PTRM input'!$G$477,0,$E1302-1)/A41taxstdlife))))</f>
        <v>0</v>
      </c>
      <c r="AZ1302" s="251">
        <f ca="1">IF(A41taxstdlife="n/a","n/a",IF(A41taxstdlife="",0,IF(AZ$3&gt;(A41stdlife+$E1302),((INDEX('PTRM input'!$G$385:$P$434,A41offset,$E1302)-INDEX('PTRM input'!$G$277:$P$326,A41offset,$E1302))*OFFSET($F$7,0,$E1302))-SUM($G1302:AY1302),(((INDEX('PTRM input'!$G$385:$P$434,A41offset,$E1302)-INDEX('PTRM input'!$G$277:$P$326,A41offset,$E1302))*OFFSET($F$7,0,$E1302))-SUM($G1302:AY1302))*(OFFSET('PTRM input'!$G$477,0,$E1302-1)/A41taxstdlife))))</f>
        <v>0</v>
      </c>
      <c r="BA1302" s="251">
        <f ca="1">IF(A41taxstdlife="n/a","n/a",IF(A41taxstdlife="",0,IF(BA$3&gt;(A41stdlife+$E1302),((INDEX('PTRM input'!$G$385:$P$434,A41offset,$E1302)-INDEX('PTRM input'!$G$277:$P$326,A41offset,$E1302))*OFFSET($F$7,0,$E1302))-SUM($G1302:AZ1302),(((INDEX('PTRM input'!$G$385:$P$434,A41offset,$E1302)-INDEX('PTRM input'!$G$277:$P$326,A41offset,$E1302))*OFFSET($F$7,0,$E1302))-SUM($G1302:AZ1302))*(OFFSET('PTRM input'!$G$477,0,$E1302-1)/A41taxstdlife))))</f>
        <v>0</v>
      </c>
      <c r="BB1302" s="251">
        <f ca="1">IF(A41taxstdlife="n/a","n/a",IF(A41taxstdlife="",0,IF(BB$3&gt;(A41stdlife+$E1302),((INDEX('PTRM input'!$G$385:$P$434,A41offset,$E1302)-INDEX('PTRM input'!$G$277:$P$326,A41offset,$E1302))*OFFSET($F$7,0,$E1302))-SUM($G1302:BA1302),(((INDEX('PTRM input'!$G$385:$P$434,A41offset,$E1302)-INDEX('PTRM input'!$G$277:$P$326,A41offset,$E1302))*OFFSET($F$7,0,$E1302))-SUM($G1302:BA1302))*(OFFSET('PTRM input'!$G$477,0,$E1302-1)/A41taxstdlife))))</f>
        <v>0</v>
      </c>
      <c r="BC1302" s="251">
        <f ca="1">IF(A41taxstdlife="n/a","n/a",IF(A41taxstdlife="",0,IF(BC$3&gt;(A41stdlife+$E1302),((INDEX('PTRM input'!$G$385:$P$434,A41offset,$E1302)-INDEX('PTRM input'!$G$277:$P$326,A41offset,$E1302))*OFFSET($F$7,0,$E1302))-SUM($G1302:BB1302),(((INDEX('PTRM input'!$G$385:$P$434,A41offset,$E1302)-INDEX('PTRM input'!$G$277:$P$326,A41offset,$E1302))*OFFSET($F$7,0,$E1302))-SUM($G1302:BB1302))*(OFFSET('PTRM input'!$G$477,0,$E1302-1)/A41taxstdlife))))</f>
        <v>0</v>
      </c>
      <c r="BD1302" s="251">
        <f ca="1">IF(A41taxstdlife="n/a","n/a",IF(A41taxstdlife="",0,IF(BD$3&gt;(A41stdlife+$E1302),((INDEX('PTRM input'!$G$385:$P$434,A41offset,$E1302)-INDEX('PTRM input'!$G$277:$P$326,A41offset,$E1302))*OFFSET($F$7,0,$E1302))-SUM($G1302:BC1302),(((INDEX('PTRM input'!$G$385:$P$434,A41offset,$E1302)-INDEX('PTRM input'!$G$277:$P$326,A41offset,$E1302))*OFFSET($F$7,0,$E1302))-SUM($G1302:BC1302))*(OFFSET('PTRM input'!$G$477,0,$E1302-1)/A41taxstdlife))))</f>
        <v>0</v>
      </c>
      <c r="BE1302" s="251">
        <f ca="1">IF(A41taxstdlife="n/a","n/a",IF(A41taxstdlife="",0,IF(BE$3&gt;(A41stdlife+$E1302),((INDEX('PTRM input'!$G$385:$P$434,A41offset,$E1302)-INDEX('PTRM input'!$G$277:$P$326,A41offset,$E1302))*OFFSET($F$7,0,$E1302))-SUM($G1302:BD1302),(((INDEX('PTRM input'!$G$385:$P$434,A41offset,$E1302)-INDEX('PTRM input'!$G$277:$P$326,A41offset,$E1302))*OFFSET($F$7,0,$E1302))-SUM($G1302:BD1302))*(OFFSET('PTRM input'!$G$477,0,$E1302-1)/A41taxstdlife))))</f>
        <v>0</v>
      </c>
      <c r="BF1302" s="251">
        <f ca="1">IF(A41taxstdlife="n/a","n/a",IF(A41taxstdlife="",0,IF(BF$3&gt;(A41stdlife+$E1302),((INDEX('PTRM input'!$G$385:$P$434,A41offset,$E1302)-INDEX('PTRM input'!$G$277:$P$326,A41offset,$E1302))*OFFSET($F$7,0,$E1302))-SUM($G1302:BE1302),(((INDEX('PTRM input'!$G$385:$P$434,A41offset,$E1302)-INDEX('PTRM input'!$G$277:$P$326,A41offset,$E1302))*OFFSET($F$7,0,$E1302))-SUM($G1302:BE1302))*(OFFSET('PTRM input'!$G$477,0,$E1302-1)/A41taxstdlife))))</f>
        <v>0</v>
      </c>
      <c r="BG1302" s="251">
        <f ca="1">IF(A41taxstdlife="n/a","n/a",IF(A41taxstdlife="",0,IF(BG$3&gt;(A41stdlife+$E1302),((INDEX('PTRM input'!$G$385:$P$434,A41offset,$E1302)-INDEX('PTRM input'!$G$277:$P$326,A41offset,$E1302))*OFFSET($F$7,0,$E1302))-SUM($G1302:BF1302),(((INDEX('PTRM input'!$G$385:$P$434,A41offset,$E1302)-INDEX('PTRM input'!$G$277:$P$326,A41offset,$E1302))*OFFSET($F$7,0,$E1302))-SUM($G1302:BF1302))*(OFFSET('PTRM input'!$G$477,0,$E1302-1)/A41taxstdlife))))</f>
        <v>0</v>
      </c>
      <c r="BH1302" s="251">
        <f ca="1">IF(A41taxstdlife="n/a","n/a",IF(A41taxstdlife="",0,IF(BH$3&gt;(A41stdlife+$E1302),((INDEX('PTRM input'!$G$385:$P$434,A41offset,$E1302)-INDEX('PTRM input'!$G$277:$P$326,A41offset,$E1302))*OFFSET($F$7,0,$E1302))-SUM($G1302:BG1302),(((INDEX('PTRM input'!$G$385:$P$434,A41offset,$E1302)-INDEX('PTRM input'!$G$277:$P$326,A41offset,$E1302))*OFFSET($F$7,0,$E1302))-SUM($G1302:BG1302))*(OFFSET('PTRM input'!$G$477,0,$E1302-1)/A41taxstdlife))))</f>
        <v>0</v>
      </c>
      <c r="BI1302" s="251">
        <f ca="1">IF(A41taxstdlife="n/a","n/a",IF(A41taxstdlife="",0,IF(BI$3&gt;(A41stdlife+$E1302),((INDEX('PTRM input'!$G$385:$P$434,A41offset,$E1302)-INDEX('PTRM input'!$G$277:$P$326,A41offset,$E1302))*OFFSET($F$7,0,$E1302))-SUM($G1302:BH1302),(((INDEX('PTRM input'!$G$385:$P$434,A41offset,$E1302)-INDEX('PTRM input'!$G$277:$P$326,A41offset,$E1302))*OFFSET($F$7,0,$E1302))-SUM($G1302:BH1302))*(OFFSET('PTRM input'!$G$477,0,$E1302-1)/A41taxstdlife))))</f>
        <v>0</v>
      </c>
      <c r="BJ1302" s="116"/>
      <c r="BK1302" s="116"/>
      <c r="BL1302" s="116"/>
      <c r="BM1302" s="116"/>
    </row>
    <row r="1303" spans="1:65" ht="12.75" hidden="1" customHeight="1" outlineLevel="2">
      <c r="A1303" s="366"/>
      <c r="B1303" s="19"/>
      <c r="C1303" s="18"/>
      <c r="D1303" s="760"/>
      <c r="E1303" s="86">
        <v>2</v>
      </c>
      <c r="F1303" s="356"/>
      <c r="G1303" s="434"/>
      <c r="H1303" s="619"/>
      <c r="I1303" s="251">
        <f ca="1">IF(A41taxstdlife="n/a","n/a",IF(A41taxstdlife="",0,IF(I$3&gt;(A41stdlife+$E1303),((INDEX('PTRM input'!$G$385:$P$434,A41offset,$E1303)-INDEX('PTRM input'!$G$277:$P$326,A41offset,$E1303))*OFFSET($F$7,0,$E1303))-SUM($G1303:H1303),(((INDEX('PTRM input'!$G$385:$P$434,A41offset,$E1303)-INDEX('PTRM input'!$G$277:$P$326,A41offset,$E1303))*OFFSET($F$7,0,$E1303))-SUM($G1303:H1303))*(OFFSET('PTRM input'!$G$477,0,$E1303-1)/A41taxstdlife))))</f>
        <v>0</v>
      </c>
      <c r="J1303" s="251">
        <f ca="1">IF(A41taxstdlife="n/a","n/a",IF(A41taxstdlife="",0,IF(J$3&gt;(A41stdlife+$E1303),((INDEX('PTRM input'!$G$385:$P$434,A41offset,$E1303)-INDEX('PTRM input'!$G$277:$P$326,A41offset,$E1303))*OFFSET($F$7,0,$E1303))-SUM($G1303:I1303),(((INDEX('PTRM input'!$G$385:$P$434,A41offset,$E1303)-INDEX('PTRM input'!$G$277:$P$326,A41offset,$E1303))*OFFSET($F$7,0,$E1303))-SUM($G1303:I1303))*(OFFSET('PTRM input'!$G$477,0,$E1303-1)/A41taxstdlife))))</f>
        <v>0</v>
      </c>
      <c r="K1303" s="251">
        <f ca="1">IF(A41taxstdlife="n/a","n/a",IF(A41taxstdlife="",0,IF(K$3&gt;(A41stdlife+$E1303),((INDEX('PTRM input'!$G$385:$P$434,A41offset,$E1303)-INDEX('PTRM input'!$G$277:$P$326,A41offset,$E1303))*OFFSET($F$7,0,$E1303))-SUM($G1303:J1303),(((INDEX('PTRM input'!$G$385:$P$434,A41offset,$E1303)-INDEX('PTRM input'!$G$277:$P$326,A41offset,$E1303))*OFFSET($F$7,0,$E1303))-SUM($G1303:J1303))*(OFFSET('PTRM input'!$G$477,0,$E1303-1)/A41taxstdlife))))</f>
        <v>0</v>
      </c>
      <c r="L1303" s="251">
        <f ca="1">IF(A41taxstdlife="n/a","n/a",IF(A41taxstdlife="",0,IF(L$3&gt;(A41stdlife+$E1303),((INDEX('PTRM input'!$G$385:$P$434,A41offset,$E1303)-INDEX('PTRM input'!$G$277:$P$326,A41offset,$E1303))*OFFSET($F$7,0,$E1303))-SUM($G1303:K1303),(((INDEX('PTRM input'!$G$385:$P$434,A41offset,$E1303)-INDEX('PTRM input'!$G$277:$P$326,A41offset,$E1303))*OFFSET($F$7,0,$E1303))-SUM($G1303:K1303))*(OFFSET('PTRM input'!$G$477,0,$E1303-1)/A41taxstdlife))))</f>
        <v>0</v>
      </c>
      <c r="M1303" s="251">
        <f ca="1">IF(A41taxstdlife="n/a","n/a",IF(A41taxstdlife="",0,IF(M$3&gt;(A41stdlife+$E1303),((INDEX('PTRM input'!$G$385:$P$434,A41offset,$E1303)-INDEX('PTRM input'!$G$277:$P$326,A41offset,$E1303))*OFFSET($F$7,0,$E1303))-SUM($G1303:L1303),(((INDEX('PTRM input'!$G$385:$P$434,A41offset,$E1303)-INDEX('PTRM input'!$G$277:$P$326,A41offset,$E1303))*OFFSET($F$7,0,$E1303))-SUM($G1303:L1303))*(OFFSET('PTRM input'!$G$477,0,$E1303-1)/A41taxstdlife))))</f>
        <v>0</v>
      </c>
      <c r="N1303" s="251">
        <f ca="1">IF(A41taxstdlife="n/a","n/a",IF(A41taxstdlife="",0,IF(N$3&gt;(A41stdlife+$E1303),((INDEX('PTRM input'!$G$385:$P$434,A41offset,$E1303)-INDEX('PTRM input'!$G$277:$P$326,A41offset,$E1303))*OFFSET($F$7,0,$E1303))-SUM($G1303:M1303),(((INDEX('PTRM input'!$G$385:$P$434,A41offset,$E1303)-INDEX('PTRM input'!$G$277:$P$326,A41offset,$E1303))*OFFSET($F$7,0,$E1303))-SUM($G1303:M1303))*(OFFSET('PTRM input'!$G$477,0,$E1303-1)/A41taxstdlife))))</f>
        <v>0</v>
      </c>
      <c r="O1303" s="251">
        <f ca="1">IF(A41taxstdlife="n/a","n/a",IF(A41taxstdlife="",0,IF(O$3&gt;(A41stdlife+$E1303),((INDEX('PTRM input'!$G$385:$P$434,A41offset,$E1303)-INDEX('PTRM input'!$G$277:$P$326,A41offset,$E1303))*OFFSET($F$7,0,$E1303))-SUM($G1303:N1303),(((INDEX('PTRM input'!$G$385:$P$434,A41offset,$E1303)-INDEX('PTRM input'!$G$277:$P$326,A41offset,$E1303))*OFFSET($F$7,0,$E1303))-SUM($G1303:N1303))*(OFFSET('PTRM input'!$G$477,0,$E1303-1)/A41taxstdlife))))</f>
        <v>0</v>
      </c>
      <c r="P1303" s="251">
        <f ca="1">IF(A41taxstdlife="n/a","n/a",IF(A41taxstdlife="",0,IF(P$3&gt;(A41stdlife+$E1303),((INDEX('PTRM input'!$G$385:$P$434,A41offset,$E1303)-INDEX('PTRM input'!$G$277:$P$326,A41offset,$E1303))*OFFSET($F$7,0,$E1303))-SUM($G1303:O1303),(((INDEX('PTRM input'!$G$385:$P$434,A41offset,$E1303)-INDEX('PTRM input'!$G$277:$P$326,A41offset,$E1303))*OFFSET($F$7,0,$E1303))-SUM($G1303:O1303))*(OFFSET('PTRM input'!$G$477,0,$E1303-1)/A41taxstdlife))))</f>
        <v>0</v>
      </c>
      <c r="Q1303" s="251">
        <f ca="1">IF(A41taxstdlife="n/a","n/a",IF(A41taxstdlife="",0,IF(Q$3&gt;(A41stdlife+$E1303),((INDEX('PTRM input'!$G$385:$P$434,A41offset,$E1303)-INDEX('PTRM input'!$G$277:$P$326,A41offset,$E1303))*OFFSET($F$7,0,$E1303))-SUM($G1303:P1303),(((INDEX('PTRM input'!$G$385:$P$434,A41offset,$E1303)-INDEX('PTRM input'!$G$277:$P$326,A41offset,$E1303))*OFFSET($F$7,0,$E1303))-SUM($G1303:P1303))*(OFFSET('PTRM input'!$G$477,0,$E1303-1)/A41taxstdlife))))</f>
        <v>0</v>
      </c>
      <c r="R1303" s="251">
        <f ca="1">IF(A41taxstdlife="n/a","n/a",IF(A41taxstdlife="",0,IF(R$3&gt;(A41stdlife+$E1303),((INDEX('PTRM input'!$G$385:$P$434,A41offset,$E1303)-INDEX('PTRM input'!$G$277:$P$326,A41offset,$E1303))*OFFSET($F$7,0,$E1303))-SUM($G1303:Q1303),(((INDEX('PTRM input'!$G$385:$P$434,A41offset,$E1303)-INDEX('PTRM input'!$G$277:$P$326,A41offset,$E1303))*OFFSET($F$7,0,$E1303))-SUM($G1303:Q1303))*(OFFSET('PTRM input'!$G$477,0,$E1303-1)/A41taxstdlife))))</f>
        <v>0</v>
      </c>
      <c r="S1303" s="251">
        <f ca="1">IF(A41taxstdlife="n/a","n/a",IF(A41taxstdlife="",0,IF(S$3&gt;(A41stdlife+$E1303),((INDEX('PTRM input'!$G$385:$P$434,A41offset,$E1303)-INDEX('PTRM input'!$G$277:$P$326,A41offset,$E1303))*OFFSET($F$7,0,$E1303))-SUM($G1303:R1303),(((INDEX('PTRM input'!$G$385:$P$434,A41offset,$E1303)-INDEX('PTRM input'!$G$277:$P$326,A41offset,$E1303))*OFFSET($F$7,0,$E1303))-SUM($G1303:R1303))*(OFFSET('PTRM input'!$G$477,0,$E1303-1)/A41taxstdlife))))</f>
        <v>0</v>
      </c>
      <c r="T1303" s="251">
        <f ca="1">IF(A41taxstdlife="n/a","n/a",IF(A41taxstdlife="",0,IF(T$3&gt;(A41stdlife+$E1303),((INDEX('PTRM input'!$G$385:$P$434,A41offset,$E1303)-INDEX('PTRM input'!$G$277:$P$326,A41offset,$E1303))*OFFSET($F$7,0,$E1303))-SUM($G1303:S1303),(((INDEX('PTRM input'!$G$385:$P$434,A41offset,$E1303)-INDEX('PTRM input'!$G$277:$P$326,A41offset,$E1303))*OFFSET($F$7,0,$E1303))-SUM($G1303:S1303))*(OFFSET('PTRM input'!$G$477,0,$E1303-1)/A41taxstdlife))))</f>
        <v>0</v>
      </c>
      <c r="U1303" s="251">
        <f ca="1">IF(A41taxstdlife="n/a","n/a",IF(A41taxstdlife="",0,IF(U$3&gt;(A41stdlife+$E1303),((INDEX('PTRM input'!$G$385:$P$434,A41offset,$E1303)-INDEX('PTRM input'!$G$277:$P$326,A41offset,$E1303))*OFFSET($F$7,0,$E1303))-SUM($G1303:T1303),(((INDEX('PTRM input'!$G$385:$P$434,A41offset,$E1303)-INDEX('PTRM input'!$G$277:$P$326,A41offset,$E1303))*OFFSET($F$7,0,$E1303))-SUM($G1303:T1303))*(OFFSET('PTRM input'!$G$477,0,$E1303-1)/A41taxstdlife))))</f>
        <v>0</v>
      </c>
      <c r="V1303" s="251">
        <f ca="1">IF(A41taxstdlife="n/a","n/a",IF(A41taxstdlife="",0,IF(V$3&gt;(A41stdlife+$E1303),((INDEX('PTRM input'!$G$385:$P$434,A41offset,$E1303)-INDEX('PTRM input'!$G$277:$P$326,A41offset,$E1303))*OFFSET($F$7,0,$E1303))-SUM($G1303:U1303),(((INDEX('PTRM input'!$G$385:$P$434,A41offset,$E1303)-INDEX('PTRM input'!$G$277:$P$326,A41offset,$E1303))*OFFSET($F$7,0,$E1303))-SUM($G1303:U1303))*(OFFSET('PTRM input'!$G$477,0,$E1303-1)/A41taxstdlife))))</f>
        <v>0</v>
      </c>
      <c r="W1303" s="251">
        <f ca="1">IF(A41taxstdlife="n/a","n/a",IF(A41taxstdlife="",0,IF(W$3&gt;(A41stdlife+$E1303),((INDEX('PTRM input'!$G$385:$P$434,A41offset,$E1303)-INDEX('PTRM input'!$G$277:$P$326,A41offset,$E1303))*OFFSET($F$7,0,$E1303))-SUM($G1303:V1303),(((INDEX('PTRM input'!$G$385:$P$434,A41offset,$E1303)-INDEX('PTRM input'!$G$277:$P$326,A41offset,$E1303))*OFFSET($F$7,0,$E1303))-SUM($G1303:V1303))*(OFFSET('PTRM input'!$G$477,0,$E1303-1)/A41taxstdlife))))</f>
        <v>0</v>
      </c>
      <c r="X1303" s="251">
        <f ca="1">IF(A41taxstdlife="n/a","n/a",IF(A41taxstdlife="",0,IF(X$3&gt;(A41stdlife+$E1303),((INDEX('PTRM input'!$G$385:$P$434,A41offset,$E1303)-INDEX('PTRM input'!$G$277:$P$326,A41offset,$E1303))*OFFSET($F$7,0,$E1303))-SUM($G1303:W1303),(((INDEX('PTRM input'!$G$385:$P$434,A41offset,$E1303)-INDEX('PTRM input'!$G$277:$P$326,A41offset,$E1303))*OFFSET($F$7,0,$E1303))-SUM($G1303:W1303))*(OFFSET('PTRM input'!$G$477,0,$E1303-1)/A41taxstdlife))))</f>
        <v>0</v>
      </c>
      <c r="Y1303" s="251">
        <f ca="1">IF(A41taxstdlife="n/a","n/a",IF(A41taxstdlife="",0,IF(Y$3&gt;(A41stdlife+$E1303),((INDEX('PTRM input'!$G$385:$P$434,A41offset,$E1303)-INDEX('PTRM input'!$G$277:$P$326,A41offset,$E1303))*OFFSET($F$7,0,$E1303))-SUM($G1303:X1303),(((INDEX('PTRM input'!$G$385:$P$434,A41offset,$E1303)-INDEX('PTRM input'!$G$277:$P$326,A41offset,$E1303))*OFFSET($F$7,0,$E1303))-SUM($G1303:X1303))*(OFFSET('PTRM input'!$G$477,0,$E1303-1)/A41taxstdlife))))</f>
        <v>0</v>
      </c>
      <c r="Z1303" s="251">
        <f ca="1">IF(A41taxstdlife="n/a","n/a",IF(A41taxstdlife="",0,IF(Z$3&gt;(A41stdlife+$E1303),((INDEX('PTRM input'!$G$385:$P$434,A41offset,$E1303)-INDEX('PTRM input'!$G$277:$P$326,A41offset,$E1303))*OFFSET($F$7,0,$E1303))-SUM($G1303:Y1303),(((INDEX('PTRM input'!$G$385:$P$434,A41offset,$E1303)-INDEX('PTRM input'!$G$277:$P$326,A41offset,$E1303))*OFFSET($F$7,0,$E1303))-SUM($G1303:Y1303))*(OFFSET('PTRM input'!$G$477,0,$E1303-1)/A41taxstdlife))))</f>
        <v>0</v>
      </c>
      <c r="AA1303" s="251">
        <f ca="1">IF(A41taxstdlife="n/a","n/a",IF(A41taxstdlife="",0,IF(AA$3&gt;(A41stdlife+$E1303),((INDEX('PTRM input'!$G$385:$P$434,A41offset,$E1303)-INDEX('PTRM input'!$G$277:$P$326,A41offset,$E1303))*OFFSET($F$7,0,$E1303))-SUM($G1303:Z1303),(((INDEX('PTRM input'!$G$385:$P$434,A41offset,$E1303)-INDEX('PTRM input'!$G$277:$P$326,A41offset,$E1303))*OFFSET($F$7,0,$E1303))-SUM($G1303:Z1303))*(OFFSET('PTRM input'!$G$477,0,$E1303-1)/A41taxstdlife))))</f>
        <v>0</v>
      </c>
      <c r="AB1303" s="251">
        <f ca="1">IF(A41taxstdlife="n/a","n/a",IF(A41taxstdlife="",0,IF(AB$3&gt;(A41stdlife+$E1303),((INDEX('PTRM input'!$G$385:$P$434,A41offset,$E1303)-INDEX('PTRM input'!$G$277:$P$326,A41offset,$E1303))*OFFSET($F$7,0,$E1303))-SUM($G1303:AA1303),(((INDEX('PTRM input'!$G$385:$P$434,A41offset,$E1303)-INDEX('PTRM input'!$G$277:$P$326,A41offset,$E1303))*OFFSET($F$7,0,$E1303))-SUM($G1303:AA1303))*(OFFSET('PTRM input'!$G$477,0,$E1303-1)/A41taxstdlife))))</f>
        <v>0</v>
      </c>
      <c r="AC1303" s="251">
        <f ca="1">IF(A41taxstdlife="n/a","n/a",IF(A41taxstdlife="",0,IF(AC$3&gt;(A41stdlife+$E1303),((INDEX('PTRM input'!$G$385:$P$434,A41offset,$E1303)-INDEX('PTRM input'!$G$277:$P$326,A41offset,$E1303))*OFFSET($F$7,0,$E1303))-SUM($G1303:AB1303),(((INDEX('PTRM input'!$G$385:$P$434,A41offset,$E1303)-INDEX('PTRM input'!$G$277:$P$326,A41offset,$E1303))*OFFSET($F$7,0,$E1303))-SUM($G1303:AB1303))*(OFFSET('PTRM input'!$G$477,0,$E1303-1)/A41taxstdlife))))</f>
        <v>0</v>
      </c>
      <c r="AD1303" s="251">
        <f ca="1">IF(A41taxstdlife="n/a","n/a",IF(A41taxstdlife="",0,IF(AD$3&gt;(A41stdlife+$E1303),((INDEX('PTRM input'!$G$385:$P$434,A41offset,$E1303)-INDEX('PTRM input'!$G$277:$P$326,A41offset,$E1303))*OFFSET($F$7,0,$E1303))-SUM($G1303:AC1303),(((INDEX('PTRM input'!$G$385:$P$434,A41offset,$E1303)-INDEX('PTRM input'!$G$277:$P$326,A41offset,$E1303))*OFFSET($F$7,0,$E1303))-SUM($G1303:AC1303))*(OFFSET('PTRM input'!$G$477,0,$E1303-1)/A41taxstdlife))))</f>
        <v>0</v>
      </c>
      <c r="AE1303" s="251">
        <f ca="1">IF(A41taxstdlife="n/a","n/a",IF(A41taxstdlife="",0,IF(AE$3&gt;(A41stdlife+$E1303),((INDEX('PTRM input'!$G$385:$P$434,A41offset,$E1303)-INDEX('PTRM input'!$G$277:$P$326,A41offset,$E1303))*OFFSET($F$7,0,$E1303))-SUM($G1303:AD1303),(((INDEX('PTRM input'!$G$385:$P$434,A41offset,$E1303)-INDEX('PTRM input'!$G$277:$P$326,A41offset,$E1303))*OFFSET($F$7,0,$E1303))-SUM($G1303:AD1303))*(OFFSET('PTRM input'!$G$477,0,$E1303-1)/A41taxstdlife))))</f>
        <v>0</v>
      </c>
      <c r="AF1303" s="251">
        <f ca="1">IF(A41taxstdlife="n/a","n/a",IF(A41taxstdlife="",0,IF(AF$3&gt;(A41stdlife+$E1303),((INDEX('PTRM input'!$G$385:$P$434,A41offset,$E1303)-INDEX('PTRM input'!$G$277:$P$326,A41offset,$E1303))*OFFSET($F$7,0,$E1303))-SUM($G1303:AE1303),(((INDEX('PTRM input'!$G$385:$P$434,A41offset,$E1303)-INDEX('PTRM input'!$G$277:$P$326,A41offset,$E1303))*OFFSET($F$7,0,$E1303))-SUM($G1303:AE1303))*(OFFSET('PTRM input'!$G$477,0,$E1303-1)/A41taxstdlife))))</f>
        <v>0</v>
      </c>
      <c r="AG1303" s="251">
        <f ca="1">IF(A41taxstdlife="n/a","n/a",IF(A41taxstdlife="",0,IF(AG$3&gt;(A41stdlife+$E1303),((INDEX('PTRM input'!$G$385:$P$434,A41offset,$E1303)-INDEX('PTRM input'!$G$277:$P$326,A41offset,$E1303))*OFFSET($F$7,0,$E1303))-SUM($G1303:AF1303),(((INDEX('PTRM input'!$G$385:$P$434,A41offset,$E1303)-INDEX('PTRM input'!$G$277:$P$326,A41offset,$E1303))*OFFSET($F$7,0,$E1303))-SUM($G1303:AF1303))*(OFFSET('PTRM input'!$G$477,0,$E1303-1)/A41taxstdlife))))</f>
        <v>0</v>
      </c>
      <c r="AH1303" s="251">
        <f ca="1">IF(A41taxstdlife="n/a","n/a",IF(A41taxstdlife="",0,IF(AH$3&gt;(A41stdlife+$E1303),((INDEX('PTRM input'!$G$385:$P$434,A41offset,$E1303)-INDEX('PTRM input'!$G$277:$P$326,A41offset,$E1303))*OFFSET($F$7,0,$E1303))-SUM($G1303:AG1303),(((INDEX('PTRM input'!$G$385:$P$434,A41offset,$E1303)-INDEX('PTRM input'!$G$277:$P$326,A41offset,$E1303))*OFFSET($F$7,0,$E1303))-SUM($G1303:AG1303))*(OFFSET('PTRM input'!$G$477,0,$E1303-1)/A41taxstdlife))))</f>
        <v>0</v>
      </c>
      <c r="AI1303" s="251">
        <f ca="1">IF(A41taxstdlife="n/a","n/a",IF(A41taxstdlife="",0,IF(AI$3&gt;(A41stdlife+$E1303),((INDEX('PTRM input'!$G$385:$P$434,A41offset,$E1303)-INDEX('PTRM input'!$G$277:$P$326,A41offset,$E1303))*OFFSET($F$7,0,$E1303))-SUM($G1303:AH1303),(((INDEX('PTRM input'!$G$385:$P$434,A41offset,$E1303)-INDEX('PTRM input'!$G$277:$P$326,A41offset,$E1303))*OFFSET($F$7,0,$E1303))-SUM($G1303:AH1303))*(OFFSET('PTRM input'!$G$477,0,$E1303-1)/A41taxstdlife))))</f>
        <v>0</v>
      </c>
      <c r="AJ1303" s="251">
        <f ca="1">IF(A41taxstdlife="n/a","n/a",IF(A41taxstdlife="",0,IF(AJ$3&gt;(A41stdlife+$E1303),((INDEX('PTRM input'!$G$385:$P$434,A41offset,$E1303)-INDEX('PTRM input'!$G$277:$P$326,A41offset,$E1303))*OFFSET($F$7,0,$E1303))-SUM($G1303:AI1303),(((INDEX('PTRM input'!$G$385:$P$434,A41offset,$E1303)-INDEX('PTRM input'!$G$277:$P$326,A41offset,$E1303))*OFFSET($F$7,0,$E1303))-SUM($G1303:AI1303))*(OFFSET('PTRM input'!$G$477,0,$E1303-1)/A41taxstdlife))))</f>
        <v>0</v>
      </c>
      <c r="AK1303" s="251">
        <f ca="1">IF(A41taxstdlife="n/a","n/a",IF(A41taxstdlife="",0,IF(AK$3&gt;(A41stdlife+$E1303),((INDEX('PTRM input'!$G$385:$P$434,A41offset,$E1303)-INDEX('PTRM input'!$G$277:$P$326,A41offset,$E1303))*OFFSET($F$7,0,$E1303))-SUM($G1303:AJ1303),(((INDEX('PTRM input'!$G$385:$P$434,A41offset,$E1303)-INDEX('PTRM input'!$G$277:$P$326,A41offset,$E1303))*OFFSET($F$7,0,$E1303))-SUM($G1303:AJ1303))*(OFFSET('PTRM input'!$G$477,0,$E1303-1)/A41taxstdlife))))</f>
        <v>0</v>
      </c>
      <c r="AL1303" s="251">
        <f ca="1">IF(A41taxstdlife="n/a","n/a",IF(A41taxstdlife="",0,IF(AL$3&gt;(A41stdlife+$E1303),((INDEX('PTRM input'!$G$385:$P$434,A41offset,$E1303)-INDEX('PTRM input'!$G$277:$P$326,A41offset,$E1303))*OFFSET($F$7,0,$E1303))-SUM($G1303:AK1303),(((INDEX('PTRM input'!$G$385:$P$434,A41offset,$E1303)-INDEX('PTRM input'!$G$277:$P$326,A41offset,$E1303))*OFFSET($F$7,0,$E1303))-SUM($G1303:AK1303))*(OFFSET('PTRM input'!$G$477,0,$E1303-1)/A41taxstdlife))))</f>
        <v>0</v>
      </c>
      <c r="AM1303" s="251">
        <f ca="1">IF(A41taxstdlife="n/a","n/a",IF(A41taxstdlife="",0,IF(AM$3&gt;(A41stdlife+$E1303),((INDEX('PTRM input'!$G$385:$P$434,A41offset,$E1303)-INDEX('PTRM input'!$G$277:$P$326,A41offset,$E1303))*OFFSET($F$7,0,$E1303))-SUM($G1303:AL1303),(((INDEX('PTRM input'!$G$385:$P$434,A41offset,$E1303)-INDEX('PTRM input'!$G$277:$P$326,A41offset,$E1303))*OFFSET($F$7,0,$E1303))-SUM($G1303:AL1303))*(OFFSET('PTRM input'!$G$477,0,$E1303-1)/A41taxstdlife))))</f>
        <v>0</v>
      </c>
      <c r="AN1303" s="251">
        <f ca="1">IF(A41taxstdlife="n/a","n/a",IF(A41taxstdlife="",0,IF(AN$3&gt;(A41stdlife+$E1303),((INDEX('PTRM input'!$G$385:$P$434,A41offset,$E1303)-INDEX('PTRM input'!$G$277:$P$326,A41offset,$E1303))*OFFSET($F$7,0,$E1303))-SUM($G1303:AM1303),(((INDEX('PTRM input'!$G$385:$P$434,A41offset,$E1303)-INDEX('PTRM input'!$G$277:$P$326,A41offset,$E1303))*OFFSET($F$7,0,$E1303))-SUM($G1303:AM1303))*(OFFSET('PTRM input'!$G$477,0,$E1303-1)/A41taxstdlife))))</f>
        <v>0</v>
      </c>
      <c r="AO1303" s="251">
        <f ca="1">IF(A41taxstdlife="n/a","n/a",IF(A41taxstdlife="",0,IF(AO$3&gt;(A41stdlife+$E1303),((INDEX('PTRM input'!$G$385:$P$434,A41offset,$E1303)-INDEX('PTRM input'!$G$277:$P$326,A41offset,$E1303))*OFFSET($F$7,0,$E1303))-SUM($G1303:AN1303),(((INDEX('PTRM input'!$G$385:$P$434,A41offset,$E1303)-INDEX('PTRM input'!$G$277:$P$326,A41offset,$E1303))*OFFSET($F$7,0,$E1303))-SUM($G1303:AN1303))*(OFFSET('PTRM input'!$G$477,0,$E1303-1)/A41taxstdlife))))</f>
        <v>0</v>
      </c>
      <c r="AP1303" s="251">
        <f ca="1">IF(A41taxstdlife="n/a","n/a",IF(A41taxstdlife="",0,IF(AP$3&gt;(A41stdlife+$E1303),((INDEX('PTRM input'!$G$385:$P$434,A41offset,$E1303)-INDEX('PTRM input'!$G$277:$P$326,A41offset,$E1303))*OFFSET($F$7,0,$E1303))-SUM($G1303:AO1303),(((INDEX('PTRM input'!$G$385:$P$434,A41offset,$E1303)-INDEX('PTRM input'!$G$277:$P$326,A41offset,$E1303))*OFFSET($F$7,0,$E1303))-SUM($G1303:AO1303))*(OFFSET('PTRM input'!$G$477,0,$E1303-1)/A41taxstdlife))))</f>
        <v>0</v>
      </c>
      <c r="AQ1303" s="251">
        <f ca="1">IF(A41taxstdlife="n/a","n/a",IF(A41taxstdlife="",0,IF(AQ$3&gt;(A41stdlife+$E1303),((INDEX('PTRM input'!$G$385:$P$434,A41offset,$E1303)-INDEX('PTRM input'!$G$277:$P$326,A41offset,$E1303))*OFFSET($F$7,0,$E1303))-SUM($G1303:AP1303),(((INDEX('PTRM input'!$G$385:$P$434,A41offset,$E1303)-INDEX('PTRM input'!$G$277:$P$326,A41offset,$E1303))*OFFSET($F$7,0,$E1303))-SUM($G1303:AP1303))*(OFFSET('PTRM input'!$G$477,0,$E1303-1)/A41taxstdlife))))</f>
        <v>0</v>
      </c>
      <c r="AR1303" s="251">
        <f ca="1">IF(A41taxstdlife="n/a","n/a",IF(A41taxstdlife="",0,IF(AR$3&gt;(A41stdlife+$E1303),((INDEX('PTRM input'!$G$385:$P$434,A41offset,$E1303)-INDEX('PTRM input'!$G$277:$P$326,A41offset,$E1303))*OFFSET($F$7,0,$E1303))-SUM($G1303:AQ1303),(((INDEX('PTRM input'!$G$385:$P$434,A41offset,$E1303)-INDEX('PTRM input'!$G$277:$P$326,A41offset,$E1303))*OFFSET($F$7,0,$E1303))-SUM($G1303:AQ1303))*(OFFSET('PTRM input'!$G$477,0,$E1303-1)/A41taxstdlife))))</f>
        <v>0</v>
      </c>
      <c r="AS1303" s="251">
        <f ca="1">IF(A41taxstdlife="n/a","n/a",IF(A41taxstdlife="",0,IF(AS$3&gt;(A41stdlife+$E1303),((INDEX('PTRM input'!$G$385:$P$434,A41offset,$E1303)-INDEX('PTRM input'!$G$277:$P$326,A41offset,$E1303))*OFFSET($F$7,0,$E1303))-SUM($G1303:AR1303),(((INDEX('PTRM input'!$G$385:$P$434,A41offset,$E1303)-INDEX('PTRM input'!$G$277:$P$326,A41offset,$E1303))*OFFSET($F$7,0,$E1303))-SUM($G1303:AR1303))*(OFFSET('PTRM input'!$G$477,0,$E1303-1)/A41taxstdlife))))</f>
        <v>0</v>
      </c>
      <c r="AT1303" s="251">
        <f ca="1">IF(A41taxstdlife="n/a","n/a",IF(A41taxstdlife="",0,IF(AT$3&gt;(A41stdlife+$E1303),((INDEX('PTRM input'!$G$385:$P$434,A41offset,$E1303)-INDEX('PTRM input'!$G$277:$P$326,A41offset,$E1303))*OFFSET($F$7,0,$E1303))-SUM($G1303:AS1303),(((INDEX('PTRM input'!$G$385:$P$434,A41offset,$E1303)-INDEX('PTRM input'!$G$277:$P$326,A41offset,$E1303))*OFFSET($F$7,0,$E1303))-SUM($G1303:AS1303))*(OFFSET('PTRM input'!$G$477,0,$E1303-1)/A41taxstdlife))))</f>
        <v>0</v>
      </c>
      <c r="AU1303" s="251">
        <f ca="1">IF(A41taxstdlife="n/a","n/a",IF(A41taxstdlife="",0,IF(AU$3&gt;(A41stdlife+$E1303),((INDEX('PTRM input'!$G$385:$P$434,A41offset,$E1303)-INDEX('PTRM input'!$G$277:$P$326,A41offset,$E1303))*OFFSET($F$7,0,$E1303))-SUM($G1303:AT1303),(((INDEX('PTRM input'!$G$385:$P$434,A41offset,$E1303)-INDEX('PTRM input'!$G$277:$P$326,A41offset,$E1303))*OFFSET($F$7,0,$E1303))-SUM($G1303:AT1303))*(OFFSET('PTRM input'!$G$477,0,$E1303-1)/A41taxstdlife))))</f>
        <v>0</v>
      </c>
      <c r="AV1303" s="251">
        <f ca="1">IF(A41taxstdlife="n/a","n/a",IF(A41taxstdlife="",0,IF(AV$3&gt;(A41stdlife+$E1303),((INDEX('PTRM input'!$G$385:$P$434,A41offset,$E1303)-INDEX('PTRM input'!$G$277:$P$326,A41offset,$E1303))*OFFSET($F$7,0,$E1303))-SUM($G1303:AU1303),(((INDEX('PTRM input'!$G$385:$P$434,A41offset,$E1303)-INDEX('PTRM input'!$G$277:$P$326,A41offset,$E1303))*OFFSET($F$7,0,$E1303))-SUM($G1303:AU1303))*(OFFSET('PTRM input'!$G$477,0,$E1303-1)/A41taxstdlife))))</f>
        <v>0</v>
      </c>
      <c r="AW1303" s="251">
        <f ca="1">IF(A41taxstdlife="n/a","n/a",IF(A41taxstdlife="",0,IF(AW$3&gt;(A41stdlife+$E1303),((INDEX('PTRM input'!$G$385:$P$434,A41offset,$E1303)-INDEX('PTRM input'!$G$277:$P$326,A41offset,$E1303))*OFFSET($F$7,0,$E1303))-SUM($G1303:AV1303),(((INDEX('PTRM input'!$G$385:$P$434,A41offset,$E1303)-INDEX('PTRM input'!$G$277:$P$326,A41offset,$E1303))*OFFSET($F$7,0,$E1303))-SUM($G1303:AV1303))*(OFFSET('PTRM input'!$G$477,0,$E1303-1)/A41taxstdlife))))</f>
        <v>0</v>
      </c>
      <c r="AX1303" s="251">
        <f ca="1">IF(A41taxstdlife="n/a","n/a",IF(A41taxstdlife="",0,IF(AX$3&gt;(A41stdlife+$E1303),((INDEX('PTRM input'!$G$385:$P$434,A41offset,$E1303)-INDEX('PTRM input'!$G$277:$P$326,A41offset,$E1303))*OFFSET($F$7,0,$E1303))-SUM($G1303:AW1303),(((INDEX('PTRM input'!$G$385:$P$434,A41offset,$E1303)-INDEX('PTRM input'!$G$277:$P$326,A41offset,$E1303))*OFFSET($F$7,0,$E1303))-SUM($G1303:AW1303))*(OFFSET('PTRM input'!$G$477,0,$E1303-1)/A41taxstdlife))))</f>
        <v>0</v>
      </c>
      <c r="AY1303" s="251">
        <f ca="1">IF(A41taxstdlife="n/a","n/a",IF(A41taxstdlife="",0,IF(AY$3&gt;(A41stdlife+$E1303),((INDEX('PTRM input'!$G$385:$P$434,A41offset,$E1303)-INDEX('PTRM input'!$G$277:$P$326,A41offset,$E1303))*OFFSET($F$7,0,$E1303))-SUM($G1303:AX1303),(((INDEX('PTRM input'!$G$385:$P$434,A41offset,$E1303)-INDEX('PTRM input'!$G$277:$P$326,A41offset,$E1303))*OFFSET($F$7,0,$E1303))-SUM($G1303:AX1303))*(OFFSET('PTRM input'!$G$477,0,$E1303-1)/A41taxstdlife))))</f>
        <v>0</v>
      </c>
      <c r="AZ1303" s="251">
        <f ca="1">IF(A41taxstdlife="n/a","n/a",IF(A41taxstdlife="",0,IF(AZ$3&gt;(A41stdlife+$E1303),((INDEX('PTRM input'!$G$385:$P$434,A41offset,$E1303)-INDEX('PTRM input'!$G$277:$P$326,A41offset,$E1303))*OFFSET($F$7,0,$E1303))-SUM($G1303:AY1303),(((INDEX('PTRM input'!$G$385:$P$434,A41offset,$E1303)-INDEX('PTRM input'!$G$277:$P$326,A41offset,$E1303))*OFFSET($F$7,0,$E1303))-SUM($G1303:AY1303))*(OFFSET('PTRM input'!$G$477,0,$E1303-1)/A41taxstdlife))))</f>
        <v>0</v>
      </c>
      <c r="BA1303" s="251">
        <f ca="1">IF(A41taxstdlife="n/a","n/a",IF(A41taxstdlife="",0,IF(BA$3&gt;(A41stdlife+$E1303),((INDEX('PTRM input'!$G$385:$P$434,A41offset,$E1303)-INDEX('PTRM input'!$G$277:$P$326,A41offset,$E1303))*OFFSET($F$7,0,$E1303))-SUM($G1303:AZ1303),(((INDEX('PTRM input'!$G$385:$P$434,A41offset,$E1303)-INDEX('PTRM input'!$G$277:$P$326,A41offset,$E1303))*OFFSET($F$7,0,$E1303))-SUM($G1303:AZ1303))*(OFFSET('PTRM input'!$G$477,0,$E1303-1)/A41taxstdlife))))</f>
        <v>0</v>
      </c>
      <c r="BB1303" s="251">
        <f ca="1">IF(A41taxstdlife="n/a","n/a",IF(A41taxstdlife="",0,IF(BB$3&gt;(A41stdlife+$E1303),((INDEX('PTRM input'!$G$385:$P$434,A41offset,$E1303)-INDEX('PTRM input'!$G$277:$P$326,A41offset,$E1303))*OFFSET($F$7,0,$E1303))-SUM($G1303:BA1303),(((INDEX('PTRM input'!$G$385:$P$434,A41offset,$E1303)-INDEX('PTRM input'!$G$277:$P$326,A41offset,$E1303))*OFFSET($F$7,0,$E1303))-SUM($G1303:BA1303))*(OFFSET('PTRM input'!$G$477,0,$E1303-1)/A41taxstdlife))))</f>
        <v>0</v>
      </c>
      <c r="BC1303" s="251">
        <f ca="1">IF(A41taxstdlife="n/a","n/a",IF(A41taxstdlife="",0,IF(BC$3&gt;(A41stdlife+$E1303),((INDEX('PTRM input'!$G$385:$P$434,A41offset,$E1303)-INDEX('PTRM input'!$G$277:$P$326,A41offset,$E1303))*OFFSET($F$7,0,$E1303))-SUM($G1303:BB1303),(((INDEX('PTRM input'!$G$385:$P$434,A41offset,$E1303)-INDEX('PTRM input'!$G$277:$P$326,A41offset,$E1303))*OFFSET($F$7,0,$E1303))-SUM($G1303:BB1303))*(OFFSET('PTRM input'!$G$477,0,$E1303-1)/A41taxstdlife))))</f>
        <v>0</v>
      </c>
      <c r="BD1303" s="251">
        <f ca="1">IF(A41taxstdlife="n/a","n/a",IF(A41taxstdlife="",0,IF(BD$3&gt;(A41stdlife+$E1303),((INDEX('PTRM input'!$G$385:$P$434,A41offset,$E1303)-INDEX('PTRM input'!$G$277:$P$326,A41offset,$E1303))*OFFSET($F$7,0,$E1303))-SUM($G1303:BC1303),(((INDEX('PTRM input'!$G$385:$P$434,A41offset,$E1303)-INDEX('PTRM input'!$G$277:$P$326,A41offset,$E1303))*OFFSET($F$7,0,$E1303))-SUM($G1303:BC1303))*(OFFSET('PTRM input'!$G$477,0,$E1303-1)/A41taxstdlife))))</f>
        <v>0</v>
      </c>
      <c r="BE1303" s="251">
        <f ca="1">IF(A41taxstdlife="n/a","n/a",IF(A41taxstdlife="",0,IF(BE$3&gt;(A41stdlife+$E1303),((INDEX('PTRM input'!$G$385:$P$434,A41offset,$E1303)-INDEX('PTRM input'!$G$277:$P$326,A41offset,$E1303))*OFFSET($F$7,0,$E1303))-SUM($G1303:BD1303),(((INDEX('PTRM input'!$G$385:$P$434,A41offset,$E1303)-INDEX('PTRM input'!$G$277:$P$326,A41offset,$E1303))*OFFSET($F$7,0,$E1303))-SUM($G1303:BD1303))*(OFFSET('PTRM input'!$G$477,0,$E1303-1)/A41taxstdlife))))</f>
        <v>0</v>
      </c>
      <c r="BF1303" s="251">
        <f ca="1">IF(A41taxstdlife="n/a","n/a",IF(A41taxstdlife="",0,IF(BF$3&gt;(A41stdlife+$E1303),((INDEX('PTRM input'!$G$385:$P$434,A41offset,$E1303)-INDEX('PTRM input'!$G$277:$P$326,A41offset,$E1303))*OFFSET($F$7,0,$E1303))-SUM($G1303:BE1303),(((INDEX('PTRM input'!$G$385:$P$434,A41offset,$E1303)-INDEX('PTRM input'!$G$277:$P$326,A41offset,$E1303))*OFFSET($F$7,0,$E1303))-SUM($G1303:BE1303))*(OFFSET('PTRM input'!$G$477,0,$E1303-1)/A41taxstdlife))))</f>
        <v>0</v>
      </c>
      <c r="BG1303" s="251">
        <f ca="1">IF(A41taxstdlife="n/a","n/a",IF(A41taxstdlife="",0,IF(BG$3&gt;(A41stdlife+$E1303),((INDEX('PTRM input'!$G$385:$P$434,A41offset,$E1303)-INDEX('PTRM input'!$G$277:$P$326,A41offset,$E1303))*OFFSET($F$7,0,$E1303))-SUM($G1303:BF1303),(((INDEX('PTRM input'!$G$385:$P$434,A41offset,$E1303)-INDEX('PTRM input'!$G$277:$P$326,A41offset,$E1303))*OFFSET($F$7,0,$E1303))-SUM($G1303:BF1303))*(OFFSET('PTRM input'!$G$477,0,$E1303-1)/A41taxstdlife))))</f>
        <v>0</v>
      </c>
      <c r="BH1303" s="251">
        <f ca="1">IF(A41taxstdlife="n/a","n/a",IF(A41taxstdlife="",0,IF(BH$3&gt;(A41stdlife+$E1303),((INDEX('PTRM input'!$G$385:$P$434,A41offset,$E1303)-INDEX('PTRM input'!$G$277:$P$326,A41offset,$E1303))*OFFSET($F$7,0,$E1303))-SUM($G1303:BG1303),(((INDEX('PTRM input'!$G$385:$P$434,A41offset,$E1303)-INDEX('PTRM input'!$G$277:$P$326,A41offset,$E1303))*OFFSET($F$7,0,$E1303))-SUM($G1303:BG1303))*(OFFSET('PTRM input'!$G$477,0,$E1303-1)/A41taxstdlife))))</f>
        <v>0</v>
      </c>
      <c r="BI1303" s="251">
        <f ca="1">IF(A41taxstdlife="n/a","n/a",IF(A41taxstdlife="",0,IF(BI$3&gt;(A41stdlife+$E1303),((INDEX('PTRM input'!$G$385:$P$434,A41offset,$E1303)-INDEX('PTRM input'!$G$277:$P$326,A41offset,$E1303))*OFFSET($F$7,0,$E1303))-SUM($G1303:BH1303),(((INDEX('PTRM input'!$G$385:$P$434,A41offset,$E1303)-INDEX('PTRM input'!$G$277:$P$326,A41offset,$E1303))*OFFSET($F$7,0,$E1303))-SUM($G1303:BH1303))*(OFFSET('PTRM input'!$G$477,0,$E1303-1)/A41taxstdlife))))</f>
        <v>0</v>
      </c>
      <c r="BJ1303" s="116"/>
      <c r="BK1303" s="116"/>
      <c r="BL1303" s="116"/>
      <c r="BM1303" s="116"/>
    </row>
    <row r="1304" spans="1:65" ht="12.75" hidden="1" customHeight="1" outlineLevel="2">
      <c r="A1304" s="366"/>
      <c r="B1304" s="19"/>
      <c r="C1304" s="18"/>
      <c r="D1304" s="760"/>
      <c r="E1304" s="86">
        <v>3</v>
      </c>
      <c r="F1304" s="356"/>
      <c r="G1304" s="434"/>
      <c r="H1304" s="435"/>
      <c r="I1304" s="619"/>
      <c r="J1304" s="251">
        <f ca="1">IF(A41taxstdlife="n/a","n/a",IF(A41taxstdlife="",0,IF(J$3&gt;(A41stdlife+$E1304),((INDEX('PTRM input'!$G$385:$P$434,A41offset,$E1304)-INDEX('PTRM input'!$G$277:$P$326,A41offset,$E1304))*OFFSET($F$7,0,$E1304))-SUM($G1304:I1304),(((INDEX('PTRM input'!$G$385:$P$434,A41offset,$E1304)-INDEX('PTRM input'!$G$277:$P$326,A41offset,$E1304))*OFFSET($F$7,0,$E1304))-SUM($G1304:I1304))*(OFFSET('PTRM input'!$G$477,0,$E1304-1)/A41taxstdlife))))</f>
        <v>0</v>
      </c>
      <c r="K1304" s="251">
        <f ca="1">IF(A41taxstdlife="n/a","n/a",IF(A41taxstdlife="",0,IF(K$3&gt;(A41stdlife+$E1304),((INDEX('PTRM input'!$G$385:$P$434,A41offset,$E1304)-INDEX('PTRM input'!$G$277:$P$326,A41offset,$E1304))*OFFSET($F$7,0,$E1304))-SUM($G1304:J1304),(((INDEX('PTRM input'!$G$385:$P$434,A41offset,$E1304)-INDEX('PTRM input'!$G$277:$P$326,A41offset,$E1304))*OFFSET($F$7,0,$E1304))-SUM($G1304:J1304))*(OFFSET('PTRM input'!$G$477,0,$E1304-1)/A41taxstdlife))))</f>
        <v>0</v>
      </c>
      <c r="L1304" s="251">
        <f ca="1">IF(A41taxstdlife="n/a","n/a",IF(A41taxstdlife="",0,IF(L$3&gt;(A41stdlife+$E1304),((INDEX('PTRM input'!$G$385:$P$434,A41offset,$E1304)-INDEX('PTRM input'!$G$277:$P$326,A41offset,$E1304))*OFFSET($F$7,0,$E1304))-SUM($G1304:K1304),(((INDEX('PTRM input'!$G$385:$P$434,A41offset,$E1304)-INDEX('PTRM input'!$G$277:$P$326,A41offset,$E1304))*OFFSET($F$7,0,$E1304))-SUM($G1304:K1304))*(OFFSET('PTRM input'!$G$477,0,$E1304-1)/A41taxstdlife))))</f>
        <v>0</v>
      </c>
      <c r="M1304" s="251">
        <f ca="1">IF(A41taxstdlife="n/a","n/a",IF(A41taxstdlife="",0,IF(M$3&gt;(A41stdlife+$E1304),((INDEX('PTRM input'!$G$385:$P$434,A41offset,$E1304)-INDEX('PTRM input'!$G$277:$P$326,A41offset,$E1304))*OFFSET($F$7,0,$E1304))-SUM($G1304:L1304),(((INDEX('PTRM input'!$G$385:$P$434,A41offset,$E1304)-INDEX('PTRM input'!$G$277:$P$326,A41offset,$E1304))*OFFSET($F$7,0,$E1304))-SUM($G1304:L1304))*(OFFSET('PTRM input'!$G$477,0,$E1304-1)/A41taxstdlife))))</f>
        <v>0</v>
      </c>
      <c r="N1304" s="251">
        <f ca="1">IF(A41taxstdlife="n/a","n/a",IF(A41taxstdlife="",0,IF(N$3&gt;(A41stdlife+$E1304),((INDEX('PTRM input'!$G$385:$P$434,A41offset,$E1304)-INDEX('PTRM input'!$G$277:$P$326,A41offset,$E1304))*OFFSET($F$7,0,$E1304))-SUM($G1304:M1304),(((INDEX('PTRM input'!$G$385:$P$434,A41offset,$E1304)-INDEX('PTRM input'!$G$277:$P$326,A41offset,$E1304))*OFFSET($F$7,0,$E1304))-SUM($G1304:M1304))*(OFFSET('PTRM input'!$G$477,0,$E1304-1)/A41taxstdlife))))</f>
        <v>0</v>
      </c>
      <c r="O1304" s="251">
        <f ca="1">IF(A41taxstdlife="n/a","n/a",IF(A41taxstdlife="",0,IF(O$3&gt;(A41stdlife+$E1304),((INDEX('PTRM input'!$G$385:$P$434,A41offset,$E1304)-INDEX('PTRM input'!$G$277:$P$326,A41offset,$E1304))*OFFSET($F$7,0,$E1304))-SUM($G1304:N1304),(((INDEX('PTRM input'!$G$385:$P$434,A41offset,$E1304)-INDEX('PTRM input'!$G$277:$P$326,A41offset,$E1304))*OFFSET($F$7,0,$E1304))-SUM($G1304:N1304))*(OFFSET('PTRM input'!$G$477,0,$E1304-1)/A41taxstdlife))))</f>
        <v>0</v>
      </c>
      <c r="P1304" s="251">
        <f ca="1">IF(A41taxstdlife="n/a","n/a",IF(A41taxstdlife="",0,IF(P$3&gt;(A41stdlife+$E1304),((INDEX('PTRM input'!$G$385:$P$434,A41offset,$E1304)-INDEX('PTRM input'!$G$277:$P$326,A41offset,$E1304))*OFFSET($F$7,0,$E1304))-SUM($G1304:O1304),(((INDEX('PTRM input'!$G$385:$P$434,A41offset,$E1304)-INDEX('PTRM input'!$G$277:$P$326,A41offset,$E1304))*OFFSET($F$7,0,$E1304))-SUM($G1304:O1304))*(OFFSET('PTRM input'!$G$477,0,$E1304-1)/A41taxstdlife))))</f>
        <v>0</v>
      </c>
      <c r="Q1304" s="251">
        <f ca="1">IF(A41taxstdlife="n/a","n/a",IF(A41taxstdlife="",0,IF(Q$3&gt;(A41stdlife+$E1304),((INDEX('PTRM input'!$G$385:$P$434,A41offset,$E1304)-INDEX('PTRM input'!$G$277:$P$326,A41offset,$E1304))*OFFSET($F$7,0,$E1304))-SUM($G1304:P1304),(((INDEX('PTRM input'!$G$385:$P$434,A41offset,$E1304)-INDEX('PTRM input'!$G$277:$P$326,A41offset,$E1304))*OFFSET($F$7,0,$E1304))-SUM($G1304:P1304))*(OFFSET('PTRM input'!$G$477,0,$E1304-1)/A41taxstdlife))))</f>
        <v>0</v>
      </c>
      <c r="R1304" s="251">
        <f ca="1">IF(A41taxstdlife="n/a","n/a",IF(A41taxstdlife="",0,IF(R$3&gt;(A41stdlife+$E1304),((INDEX('PTRM input'!$G$385:$P$434,A41offset,$E1304)-INDEX('PTRM input'!$G$277:$P$326,A41offset,$E1304))*OFFSET($F$7,0,$E1304))-SUM($G1304:Q1304),(((INDEX('PTRM input'!$G$385:$P$434,A41offset,$E1304)-INDEX('PTRM input'!$G$277:$P$326,A41offset,$E1304))*OFFSET($F$7,0,$E1304))-SUM($G1304:Q1304))*(OFFSET('PTRM input'!$G$477,0,$E1304-1)/A41taxstdlife))))</f>
        <v>0</v>
      </c>
      <c r="S1304" s="251">
        <f ca="1">IF(A41taxstdlife="n/a","n/a",IF(A41taxstdlife="",0,IF(S$3&gt;(A41stdlife+$E1304),((INDEX('PTRM input'!$G$385:$P$434,A41offset,$E1304)-INDEX('PTRM input'!$G$277:$P$326,A41offset,$E1304))*OFFSET($F$7,0,$E1304))-SUM($G1304:R1304),(((INDEX('PTRM input'!$G$385:$P$434,A41offset,$E1304)-INDEX('PTRM input'!$G$277:$P$326,A41offset,$E1304))*OFFSET($F$7,0,$E1304))-SUM($G1304:R1304))*(OFFSET('PTRM input'!$G$477,0,$E1304-1)/A41taxstdlife))))</f>
        <v>0</v>
      </c>
      <c r="T1304" s="251">
        <f ca="1">IF(A41taxstdlife="n/a","n/a",IF(A41taxstdlife="",0,IF(T$3&gt;(A41stdlife+$E1304),((INDEX('PTRM input'!$G$385:$P$434,A41offset,$E1304)-INDEX('PTRM input'!$G$277:$P$326,A41offset,$E1304))*OFFSET($F$7,0,$E1304))-SUM($G1304:S1304),(((INDEX('PTRM input'!$G$385:$P$434,A41offset,$E1304)-INDEX('PTRM input'!$G$277:$P$326,A41offset,$E1304))*OFFSET($F$7,0,$E1304))-SUM($G1304:S1304))*(OFFSET('PTRM input'!$G$477,0,$E1304-1)/A41taxstdlife))))</f>
        <v>0</v>
      </c>
      <c r="U1304" s="251">
        <f ca="1">IF(A41taxstdlife="n/a","n/a",IF(A41taxstdlife="",0,IF(U$3&gt;(A41stdlife+$E1304),((INDEX('PTRM input'!$G$385:$P$434,A41offset,$E1304)-INDEX('PTRM input'!$G$277:$P$326,A41offset,$E1304))*OFFSET($F$7,0,$E1304))-SUM($G1304:T1304),(((INDEX('PTRM input'!$G$385:$P$434,A41offset,$E1304)-INDEX('PTRM input'!$G$277:$P$326,A41offset,$E1304))*OFFSET($F$7,0,$E1304))-SUM($G1304:T1304))*(OFFSET('PTRM input'!$G$477,0,$E1304-1)/A41taxstdlife))))</f>
        <v>0</v>
      </c>
      <c r="V1304" s="251">
        <f ca="1">IF(A41taxstdlife="n/a","n/a",IF(A41taxstdlife="",0,IF(V$3&gt;(A41stdlife+$E1304),((INDEX('PTRM input'!$G$385:$P$434,A41offset,$E1304)-INDEX('PTRM input'!$G$277:$P$326,A41offset,$E1304))*OFFSET($F$7,0,$E1304))-SUM($G1304:U1304),(((INDEX('PTRM input'!$G$385:$P$434,A41offset,$E1304)-INDEX('PTRM input'!$G$277:$P$326,A41offset,$E1304))*OFFSET($F$7,0,$E1304))-SUM($G1304:U1304))*(OFFSET('PTRM input'!$G$477,0,$E1304-1)/A41taxstdlife))))</f>
        <v>0</v>
      </c>
      <c r="W1304" s="251">
        <f ca="1">IF(A41taxstdlife="n/a","n/a",IF(A41taxstdlife="",0,IF(W$3&gt;(A41stdlife+$E1304),((INDEX('PTRM input'!$G$385:$P$434,A41offset,$E1304)-INDEX('PTRM input'!$G$277:$P$326,A41offset,$E1304))*OFFSET($F$7,0,$E1304))-SUM($G1304:V1304),(((INDEX('PTRM input'!$G$385:$P$434,A41offset,$E1304)-INDEX('PTRM input'!$G$277:$P$326,A41offset,$E1304))*OFFSET($F$7,0,$E1304))-SUM($G1304:V1304))*(OFFSET('PTRM input'!$G$477,0,$E1304-1)/A41taxstdlife))))</f>
        <v>0</v>
      </c>
      <c r="X1304" s="251">
        <f ca="1">IF(A41taxstdlife="n/a","n/a",IF(A41taxstdlife="",0,IF(X$3&gt;(A41stdlife+$E1304),((INDEX('PTRM input'!$G$385:$P$434,A41offset,$E1304)-INDEX('PTRM input'!$G$277:$P$326,A41offset,$E1304))*OFFSET($F$7,0,$E1304))-SUM($G1304:W1304),(((INDEX('PTRM input'!$G$385:$P$434,A41offset,$E1304)-INDEX('PTRM input'!$G$277:$P$326,A41offset,$E1304))*OFFSET($F$7,0,$E1304))-SUM($G1304:W1304))*(OFFSET('PTRM input'!$G$477,0,$E1304-1)/A41taxstdlife))))</f>
        <v>0</v>
      </c>
      <c r="Y1304" s="251">
        <f ca="1">IF(A41taxstdlife="n/a","n/a",IF(A41taxstdlife="",0,IF(Y$3&gt;(A41stdlife+$E1304),((INDEX('PTRM input'!$G$385:$P$434,A41offset,$E1304)-INDEX('PTRM input'!$G$277:$P$326,A41offset,$E1304))*OFFSET($F$7,0,$E1304))-SUM($G1304:X1304),(((INDEX('PTRM input'!$G$385:$P$434,A41offset,$E1304)-INDEX('PTRM input'!$G$277:$P$326,A41offset,$E1304))*OFFSET($F$7,0,$E1304))-SUM($G1304:X1304))*(OFFSET('PTRM input'!$G$477,0,$E1304-1)/A41taxstdlife))))</f>
        <v>0</v>
      </c>
      <c r="Z1304" s="251">
        <f ca="1">IF(A41taxstdlife="n/a","n/a",IF(A41taxstdlife="",0,IF(Z$3&gt;(A41stdlife+$E1304),((INDEX('PTRM input'!$G$385:$P$434,A41offset,$E1304)-INDEX('PTRM input'!$G$277:$P$326,A41offset,$E1304))*OFFSET($F$7,0,$E1304))-SUM($G1304:Y1304),(((INDEX('PTRM input'!$G$385:$P$434,A41offset,$E1304)-INDEX('PTRM input'!$G$277:$P$326,A41offset,$E1304))*OFFSET($F$7,0,$E1304))-SUM($G1304:Y1304))*(OFFSET('PTRM input'!$G$477,0,$E1304-1)/A41taxstdlife))))</f>
        <v>0</v>
      </c>
      <c r="AA1304" s="251">
        <f ca="1">IF(A41taxstdlife="n/a","n/a",IF(A41taxstdlife="",0,IF(AA$3&gt;(A41stdlife+$E1304),((INDEX('PTRM input'!$G$385:$P$434,A41offset,$E1304)-INDEX('PTRM input'!$G$277:$P$326,A41offset,$E1304))*OFFSET($F$7,0,$E1304))-SUM($G1304:Z1304),(((INDEX('PTRM input'!$G$385:$P$434,A41offset,$E1304)-INDEX('PTRM input'!$G$277:$P$326,A41offset,$E1304))*OFFSET($F$7,0,$E1304))-SUM($G1304:Z1304))*(OFFSET('PTRM input'!$G$477,0,$E1304-1)/A41taxstdlife))))</f>
        <v>0</v>
      </c>
      <c r="AB1304" s="251">
        <f ca="1">IF(A41taxstdlife="n/a","n/a",IF(A41taxstdlife="",0,IF(AB$3&gt;(A41stdlife+$E1304),((INDEX('PTRM input'!$G$385:$P$434,A41offset,$E1304)-INDEX('PTRM input'!$G$277:$P$326,A41offset,$E1304))*OFFSET($F$7,0,$E1304))-SUM($G1304:AA1304),(((INDEX('PTRM input'!$G$385:$P$434,A41offset,$E1304)-INDEX('PTRM input'!$G$277:$P$326,A41offset,$E1304))*OFFSET($F$7,0,$E1304))-SUM($G1304:AA1304))*(OFFSET('PTRM input'!$G$477,0,$E1304-1)/A41taxstdlife))))</f>
        <v>0</v>
      </c>
      <c r="AC1304" s="251">
        <f ca="1">IF(A41taxstdlife="n/a","n/a",IF(A41taxstdlife="",0,IF(AC$3&gt;(A41stdlife+$E1304),((INDEX('PTRM input'!$G$385:$P$434,A41offset,$E1304)-INDEX('PTRM input'!$G$277:$P$326,A41offset,$E1304))*OFFSET($F$7,0,$E1304))-SUM($G1304:AB1304),(((INDEX('PTRM input'!$G$385:$P$434,A41offset,$E1304)-INDEX('PTRM input'!$G$277:$P$326,A41offset,$E1304))*OFFSET($F$7,0,$E1304))-SUM($G1304:AB1304))*(OFFSET('PTRM input'!$G$477,0,$E1304-1)/A41taxstdlife))))</f>
        <v>0</v>
      </c>
      <c r="AD1304" s="251">
        <f ca="1">IF(A41taxstdlife="n/a","n/a",IF(A41taxstdlife="",0,IF(AD$3&gt;(A41stdlife+$E1304),((INDEX('PTRM input'!$G$385:$P$434,A41offset,$E1304)-INDEX('PTRM input'!$G$277:$P$326,A41offset,$E1304))*OFFSET($F$7,0,$E1304))-SUM($G1304:AC1304),(((INDEX('PTRM input'!$G$385:$P$434,A41offset,$E1304)-INDEX('PTRM input'!$G$277:$P$326,A41offset,$E1304))*OFFSET($F$7,0,$E1304))-SUM($G1304:AC1304))*(OFFSET('PTRM input'!$G$477,0,$E1304-1)/A41taxstdlife))))</f>
        <v>0</v>
      </c>
      <c r="AE1304" s="251">
        <f ca="1">IF(A41taxstdlife="n/a","n/a",IF(A41taxstdlife="",0,IF(AE$3&gt;(A41stdlife+$E1304),((INDEX('PTRM input'!$G$385:$P$434,A41offset,$E1304)-INDEX('PTRM input'!$G$277:$P$326,A41offset,$E1304))*OFFSET($F$7,0,$E1304))-SUM($G1304:AD1304),(((INDEX('PTRM input'!$G$385:$P$434,A41offset,$E1304)-INDEX('PTRM input'!$G$277:$P$326,A41offset,$E1304))*OFFSET($F$7,0,$E1304))-SUM($G1304:AD1304))*(OFFSET('PTRM input'!$G$477,0,$E1304-1)/A41taxstdlife))))</f>
        <v>0</v>
      </c>
      <c r="AF1304" s="251">
        <f ca="1">IF(A41taxstdlife="n/a","n/a",IF(A41taxstdlife="",0,IF(AF$3&gt;(A41stdlife+$E1304),((INDEX('PTRM input'!$G$385:$P$434,A41offset,$E1304)-INDEX('PTRM input'!$G$277:$P$326,A41offset,$E1304))*OFFSET($F$7,0,$E1304))-SUM($G1304:AE1304),(((INDEX('PTRM input'!$G$385:$P$434,A41offset,$E1304)-INDEX('PTRM input'!$G$277:$P$326,A41offset,$E1304))*OFFSET($F$7,0,$E1304))-SUM($G1304:AE1304))*(OFFSET('PTRM input'!$G$477,0,$E1304-1)/A41taxstdlife))))</f>
        <v>0</v>
      </c>
      <c r="AG1304" s="251">
        <f ca="1">IF(A41taxstdlife="n/a","n/a",IF(A41taxstdlife="",0,IF(AG$3&gt;(A41stdlife+$E1304),((INDEX('PTRM input'!$G$385:$P$434,A41offset,$E1304)-INDEX('PTRM input'!$G$277:$P$326,A41offset,$E1304))*OFFSET($F$7,0,$E1304))-SUM($G1304:AF1304),(((INDEX('PTRM input'!$G$385:$P$434,A41offset,$E1304)-INDEX('PTRM input'!$G$277:$P$326,A41offset,$E1304))*OFFSET($F$7,0,$E1304))-SUM($G1304:AF1304))*(OFFSET('PTRM input'!$G$477,0,$E1304-1)/A41taxstdlife))))</f>
        <v>0</v>
      </c>
      <c r="AH1304" s="251">
        <f ca="1">IF(A41taxstdlife="n/a","n/a",IF(A41taxstdlife="",0,IF(AH$3&gt;(A41stdlife+$E1304),((INDEX('PTRM input'!$G$385:$P$434,A41offset,$E1304)-INDEX('PTRM input'!$G$277:$P$326,A41offset,$E1304))*OFFSET($F$7,0,$E1304))-SUM($G1304:AG1304),(((INDEX('PTRM input'!$G$385:$P$434,A41offset,$E1304)-INDEX('PTRM input'!$G$277:$P$326,A41offset,$E1304))*OFFSET($F$7,0,$E1304))-SUM($G1304:AG1304))*(OFFSET('PTRM input'!$G$477,0,$E1304-1)/A41taxstdlife))))</f>
        <v>0</v>
      </c>
      <c r="AI1304" s="251">
        <f ca="1">IF(A41taxstdlife="n/a","n/a",IF(A41taxstdlife="",0,IF(AI$3&gt;(A41stdlife+$E1304),((INDEX('PTRM input'!$G$385:$P$434,A41offset,$E1304)-INDEX('PTRM input'!$G$277:$P$326,A41offset,$E1304))*OFFSET($F$7,0,$E1304))-SUM($G1304:AH1304),(((INDEX('PTRM input'!$G$385:$P$434,A41offset,$E1304)-INDEX('PTRM input'!$G$277:$P$326,A41offset,$E1304))*OFFSET($F$7,0,$E1304))-SUM($G1304:AH1304))*(OFFSET('PTRM input'!$G$477,0,$E1304-1)/A41taxstdlife))))</f>
        <v>0</v>
      </c>
      <c r="AJ1304" s="251">
        <f ca="1">IF(A41taxstdlife="n/a","n/a",IF(A41taxstdlife="",0,IF(AJ$3&gt;(A41stdlife+$E1304),((INDEX('PTRM input'!$G$385:$P$434,A41offset,$E1304)-INDEX('PTRM input'!$G$277:$P$326,A41offset,$E1304))*OFFSET($F$7,0,$E1304))-SUM($G1304:AI1304),(((INDEX('PTRM input'!$G$385:$P$434,A41offset,$E1304)-INDEX('PTRM input'!$G$277:$P$326,A41offset,$E1304))*OFFSET($F$7,0,$E1304))-SUM($G1304:AI1304))*(OFFSET('PTRM input'!$G$477,0,$E1304-1)/A41taxstdlife))))</f>
        <v>0</v>
      </c>
      <c r="AK1304" s="251">
        <f ca="1">IF(A41taxstdlife="n/a","n/a",IF(A41taxstdlife="",0,IF(AK$3&gt;(A41stdlife+$E1304),((INDEX('PTRM input'!$G$385:$P$434,A41offset,$E1304)-INDEX('PTRM input'!$G$277:$P$326,A41offset,$E1304))*OFFSET($F$7,0,$E1304))-SUM($G1304:AJ1304),(((INDEX('PTRM input'!$G$385:$P$434,A41offset,$E1304)-INDEX('PTRM input'!$G$277:$P$326,A41offset,$E1304))*OFFSET($F$7,0,$E1304))-SUM($G1304:AJ1304))*(OFFSET('PTRM input'!$G$477,0,$E1304-1)/A41taxstdlife))))</f>
        <v>0</v>
      </c>
      <c r="AL1304" s="251">
        <f ca="1">IF(A41taxstdlife="n/a","n/a",IF(A41taxstdlife="",0,IF(AL$3&gt;(A41stdlife+$E1304),((INDEX('PTRM input'!$G$385:$P$434,A41offset,$E1304)-INDEX('PTRM input'!$G$277:$P$326,A41offset,$E1304))*OFFSET($F$7,0,$E1304))-SUM($G1304:AK1304),(((INDEX('PTRM input'!$G$385:$P$434,A41offset,$E1304)-INDEX('PTRM input'!$G$277:$P$326,A41offset,$E1304))*OFFSET($F$7,0,$E1304))-SUM($G1304:AK1304))*(OFFSET('PTRM input'!$G$477,0,$E1304-1)/A41taxstdlife))))</f>
        <v>0</v>
      </c>
      <c r="AM1304" s="251">
        <f ca="1">IF(A41taxstdlife="n/a","n/a",IF(A41taxstdlife="",0,IF(AM$3&gt;(A41stdlife+$E1304),((INDEX('PTRM input'!$G$385:$P$434,A41offset,$E1304)-INDEX('PTRM input'!$G$277:$P$326,A41offset,$E1304))*OFFSET($F$7,0,$E1304))-SUM($G1304:AL1304),(((INDEX('PTRM input'!$G$385:$P$434,A41offset,$E1304)-INDEX('PTRM input'!$G$277:$P$326,A41offset,$E1304))*OFFSET($F$7,0,$E1304))-SUM($G1304:AL1304))*(OFFSET('PTRM input'!$G$477,0,$E1304-1)/A41taxstdlife))))</f>
        <v>0</v>
      </c>
      <c r="AN1304" s="251">
        <f ca="1">IF(A41taxstdlife="n/a","n/a",IF(A41taxstdlife="",0,IF(AN$3&gt;(A41stdlife+$E1304),((INDEX('PTRM input'!$G$385:$P$434,A41offset,$E1304)-INDEX('PTRM input'!$G$277:$P$326,A41offset,$E1304))*OFFSET($F$7,0,$E1304))-SUM($G1304:AM1304),(((INDEX('PTRM input'!$G$385:$P$434,A41offset,$E1304)-INDEX('PTRM input'!$G$277:$P$326,A41offset,$E1304))*OFFSET($F$7,0,$E1304))-SUM($G1304:AM1304))*(OFFSET('PTRM input'!$G$477,0,$E1304-1)/A41taxstdlife))))</f>
        <v>0</v>
      </c>
      <c r="AO1304" s="251">
        <f ca="1">IF(A41taxstdlife="n/a","n/a",IF(A41taxstdlife="",0,IF(AO$3&gt;(A41stdlife+$E1304),((INDEX('PTRM input'!$G$385:$P$434,A41offset,$E1304)-INDEX('PTRM input'!$G$277:$P$326,A41offset,$E1304))*OFFSET($F$7,0,$E1304))-SUM($G1304:AN1304),(((INDEX('PTRM input'!$G$385:$P$434,A41offset,$E1304)-INDEX('PTRM input'!$G$277:$P$326,A41offset,$E1304))*OFFSET($F$7,0,$E1304))-SUM($G1304:AN1304))*(OFFSET('PTRM input'!$G$477,0,$E1304-1)/A41taxstdlife))))</f>
        <v>0</v>
      </c>
      <c r="AP1304" s="251">
        <f ca="1">IF(A41taxstdlife="n/a","n/a",IF(A41taxstdlife="",0,IF(AP$3&gt;(A41stdlife+$E1304),((INDEX('PTRM input'!$G$385:$P$434,A41offset,$E1304)-INDEX('PTRM input'!$G$277:$P$326,A41offset,$E1304))*OFFSET($F$7,0,$E1304))-SUM($G1304:AO1304),(((INDEX('PTRM input'!$G$385:$P$434,A41offset,$E1304)-INDEX('PTRM input'!$G$277:$P$326,A41offset,$E1304))*OFFSET($F$7,0,$E1304))-SUM($G1304:AO1304))*(OFFSET('PTRM input'!$G$477,0,$E1304-1)/A41taxstdlife))))</f>
        <v>0</v>
      </c>
      <c r="AQ1304" s="251">
        <f ca="1">IF(A41taxstdlife="n/a","n/a",IF(A41taxstdlife="",0,IF(AQ$3&gt;(A41stdlife+$E1304),((INDEX('PTRM input'!$G$385:$P$434,A41offset,$E1304)-INDEX('PTRM input'!$G$277:$P$326,A41offset,$E1304))*OFFSET($F$7,0,$E1304))-SUM($G1304:AP1304),(((INDEX('PTRM input'!$G$385:$P$434,A41offset,$E1304)-INDEX('PTRM input'!$G$277:$P$326,A41offset,$E1304))*OFFSET($F$7,0,$E1304))-SUM($G1304:AP1304))*(OFFSET('PTRM input'!$G$477,0,$E1304-1)/A41taxstdlife))))</f>
        <v>0</v>
      </c>
      <c r="AR1304" s="251">
        <f ca="1">IF(A41taxstdlife="n/a","n/a",IF(A41taxstdlife="",0,IF(AR$3&gt;(A41stdlife+$E1304),((INDEX('PTRM input'!$G$385:$P$434,A41offset,$E1304)-INDEX('PTRM input'!$G$277:$P$326,A41offset,$E1304))*OFFSET($F$7,0,$E1304))-SUM($G1304:AQ1304),(((INDEX('PTRM input'!$G$385:$P$434,A41offset,$E1304)-INDEX('PTRM input'!$G$277:$P$326,A41offset,$E1304))*OFFSET($F$7,0,$E1304))-SUM($G1304:AQ1304))*(OFFSET('PTRM input'!$G$477,0,$E1304-1)/A41taxstdlife))))</f>
        <v>0</v>
      </c>
      <c r="AS1304" s="251">
        <f ca="1">IF(A41taxstdlife="n/a","n/a",IF(A41taxstdlife="",0,IF(AS$3&gt;(A41stdlife+$E1304),((INDEX('PTRM input'!$G$385:$P$434,A41offset,$E1304)-INDEX('PTRM input'!$G$277:$P$326,A41offset,$E1304))*OFFSET($F$7,0,$E1304))-SUM($G1304:AR1304),(((INDEX('PTRM input'!$G$385:$P$434,A41offset,$E1304)-INDEX('PTRM input'!$G$277:$P$326,A41offset,$E1304))*OFFSET($F$7,0,$E1304))-SUM($G1304:AR1304))*(OFFSET('PTRM input'!$G$477,0,$E1304-1)/A41taxstdlife))))</f>
        <v>0</v>
      </c>
      <c r="AT1304" s="251">
        <f ca="1">IF(A41taxstdlife="n/a","n/a",IF(A41taxstdlife="",0,IF(AT$3&gt;(A41stdlife+$E1304),((INDEX('PTRM input'!$G$385:$P$434,A41offset,$E1304)-INDEX('PTRM input'!$G$277:$P$326,A41offset,$E1304))*OFFSET($F$7,0,$E1304))-SUM($G1304:AS1304),(((INDEX('PTRM input'!$G$385:$P$434,A41offset,$E1304)-INDEX('PTRM input'!$G$277:$P$326,A41offset,$E1304))*OFFSET($F$7,0,$E1304))-SUM($G1304:AS1304))*(OFFSET('PTRM input'!$G$477,0,$E1304-1)/A41taxstdlife))))</f>
        <v>0</v>
      </c>
      <c r="AU1304" s="251">
        <f ca="1">IF(A41taxstdlife="n/a","n/a",IF(A41taxstdlife="",0,IF(AU$3&gt;(A41stdlife+$E1304),((INDEX('PTRM input'!$G$385:$P$434,A41offset,$E1304)-INDEX('PTRM input'!$G$277:$P$326,A41offset,$E1304))*OFFSET($F$7,0,$E1304))-SUM($G1304:AT1304),(((INDEX('PTRM input'!$G$385:$P$434,A41offset,$E1304)-INDEX('PTRM input'!$G$277:$P$326,A41offset,$E1304))*OFFSET($F$7,0,$E1304))-SUM($G1304:AT1304))*(OFFSET('PTRM input'!$G$477,0,$E1304-1)/A41taxstdlife))))</f>
        <v>0</v>
      </c>
      <c r="AV1304" s="251">
        <f ca="1">IF(A41taxstdlife="n/a","n/a",IF(A41taxstdlife="",0,IF(AV$3&gt;(A41stdlife+$E1304),((INDEX('PTRM input'!$G$385:$P$434,A41offset,$E1304)-INDEX('PTRM input'!$G$277:$P$326,A41offset,$E1304))*OFFSET($F$7,0,$E1304))-SUM($G1304:AU1304),(((INDEX('PTRM input'!$G$385:$P$434,A41offset,$E1304)-INDEX('PTRM input'!$G$277:$P$326,A41offset,$E1304))*OFFSET($F$7,0,$E1304))-SUM($G1304:AU1304))*(OFFSET('PTRM input'!$G$477,0,$E1304-1)/A41taxstdlife))))</f>
        <v>0</v>
      </c>
      <c r="AW1304" s="251">
        <f ca="1">IF(A41taxstdlife="n/a","n/a",IF(A41taxstdlife="",0,IF(AW$3&gt;(A41stdlife+$E1304),((INDEX('PTRM input'!$G$385:$P$434,A41offset,$E1304)-INDEX('PTRM input'!$G$277:$P$326,A41offset,$E1304))*OFFSET($F$7,0,$E1304))-SUM($G1304:AV1304),(((INDEX('PTRM input'!$G$385:$P$434,A41offset,$E1304)-INDEX('PTRM input'!$G$277:$P$326,A41offset,$E1304))*OFFSET($F$7,0,$E1304))-SUM($G1304:AV1304))*(OFFSET('PTRM input'!$G$477,0,$E1304-1)/A41taxstdlife))))</f>
        <v>0</v>
      </c>
      <c r="AX1304" s="251">
        <f ca="1">IF(A41taxstdlife="n/a","n/a",IF(A41taxstdlife="",0,IF(AX$3&gt;(A41stdlife+$E1304),((INDEX('PTRM input'!$G$385:$P$434,A41offset,$E1304)-INDEX('PTRM input'!$G$277:$P$326,A41offset,$E1304))*OFFSET($F$7,0,$E1304))-SUM($G1304:AW1304),(((INDEX('PTRM input'!$G$385:$P$434,A41offset,$E1304)-INDEX('PTRM input'!$G$277:$P$326,A41offset,$E1304))*OFFSET($F$7,0,$E1304))-SUM($G1304:AW1304))*(OFFSET('PTRM input'!$G$477,0,$E1304-1)/A41taxstdlife))))</f>
        <v>0</v>
      </c>
      <c r="AY1304" s="251">
        <f ca="1">IF(A41taxstdlife="n/a","n/a",IF(A41taxstdlife="",0,IF(AY$3&gt;(A41stdlife+$E1304),((INDEX('PTRM input'!$G$385:$P$434,A41offset,$E1304)-INDEX('PTRM input'!$G$277:$P$326,A41offset,$E1304))*OFFSET($F$7,0,$E1304))-SUM($G1304:AX1304),(((INDEX('PTRM input'!$G$385:$P$434,A41offset,$E1304)-INDEX('PTRM input'!$G$277:$P$326,A41offset,$E1304))*OFFSET($F$7,0,$E1304))-SUM($G1304:AX1304))*(OFFSET('PTRM input'!$G$477,0,$E1304-1)/A41taxstdlife))))</f>
        <v>0</v>
      </c>
      <c r="AZ1304" s="251">
        <f ca="1">IF(A41taxstdlife="n/a","n/a",IF(A41taxstdlife="",0,IF(AZ$3&gt;(A41stdlife+$E1304),((INDEX('PTRM input'!$G$385:$P$434,A41offset,$E1304)-INDEX('PTRM input'!$G$277:$P$326,A41offset,$E1304))*OFFSET($F$7,0,$E1304))-SUM($G1304:AY1304),(((INDEX('PTRM input'!$G$385:$P$434,A41offset,$E1304)-INDEX('PTRM input'!$G$277:$P$326,A41offset,$E1304))*OFFSET($F$7,0,$E1304))-SUM($G1304:AY1304))*(OFFSET('PTRM input'!$G$477,0,$E1304-1)/A41taxstdlife))))</f>
        <v>0</v>
      </c>
      <c r="BA1304" s="251">
        <f ca="1">IF(A41taxstdlife="n/a","n/a",IF(A41taxstdlife="",0,IF(BA$3&gt;(A41stdlife+$E1304),((INDEX('PTRM input'!$G$385:$P$434,A41offset,$E1304)-INDEX('PTRM input'!$G$277:$P$326,A41offset,$E1304))*OFFSET($F$7,0,$E1304))-SUM($G1304:AZ1304),(((INDEX('PTRM input'!$G$385:$P$434,A41offset,$E1304)-INDEX('PTRM input'!$G$277:$P$326,A41offset,$E1304))*OFFSET($F$7,0,$E1304))-SUM($G1304:AZ1304))*(OFFSET('PTRM input'!$G$477,0,$E1304-1)/A41taxstdlife))))</f>
        <v>0</v>
      </c>
      <c r="BB1304" s="251">
        <f ca="1">IF(A41taxstdlife="n/a","n/a",IF(A41taxstdlife="",0,IF(BB$3&gt;(A41stdlife+$E1304),((INDEX('PTRM input'!$G$385:$P$434,A41offset,$E1304)-INDEX('PTRM input'!$G$277:$P$326,A41offset,$E1304))*OFFSET($F$7,0,$E1304))-SUM($G1304:BA1304),(((INDEX('PTRM input'!$G$385:$P$434,A41offset,$E1304)-INDEX('PTRM input'!$G$277:$P$326,A41offset,$E1304))*OFFSET($F$7,0,$E1304))-SUM($G1304:BA1304))*(OFFSET('PTRM input'!$G$477,0,$E1304-1)/A41taxstdlife))))</f>
        <v>0</v>
      </c>
      <c r="BC1304" s="251">
        <f ca="1">IF(A41taxstdlife="n/a","n/a",IF(A41taxstdlife="",0,IF(BC$3&gt;(A41stdlife+$E1304),((INDEX('PTRM input'!$G$385:$P$434,A41offset,$E1304)-INDEX('PTRM input'!$G$277:$P$326,A41offset,$E1304))*OFFSET($F$7,0,$E1304))-SUM($G1304:BB1304),(((INDEX('PTRM input'!$G$385:$P$434,A41offset,$E1304)-INDEX('PTRM input'!$G$277:$P$326,A41offset,$E1304))*OFFSET($F$7,0,$E1304))-SUM($G1304:BB1304))*(OFFSET('PTRM input'!$G$477,0,$E1304-1)/A41taxstdlife))))</f>
        <v>0</v>
      </c>
      <c r="BD1304" s="251">
        <f ca="1">IF(A41taxstdlife="n/a","n/a",IF(A41taxstdlife="",0,IF(BD$3&gt;(A41stdlife+$E1304),((INDEX('PTRM input'!$G$385:$P$434,A41offset,$E1304)-INDEX('PTRM input'!$G$277:$P$326,A41offset,$E1304))*OFFSET($F$7,0,$E1304))-SUM($G1304:BC1304),(((INDEX('PTRM input'!$G$385:$P$434,A41offset,$E1304)-INDEX('PTRM input'!$G$277:$P$326,A41offset,$E1304))*OFFSET($F$7,0,$E1304))-SUM($G1304:BC1304))*(OFFSET('PTRM input'!$G$477,0,$E1304-1)/A41taxstdlife))))</f>
        <v>0</v>
      </c>
      <c r="BE1304" s="251">
        <f ca="1">IF(A41taxstdlife="n/a","n/a",IF(A41taxstdlife="",0,IF(BE$3&gt;(A41stdlife+$E1304),((INDEX('PTRM input'!$G$385:$P$434,A41offset,$E1304)-INDEX('PTRM input'!$G$277:$P$326,A41offset,$E1304))*OFFSET($F$7,0,$E1304))-SUM($G1304:BD1304),(((INDEX('PTRM input'!$G$385:$P$434,A41offset,$E1304)-INDEX('PTRM input'!$G$277:$P$326,A41offset,$E1304))*OFFSET($F$7,0,$E1304))-SUM($G1304:BD1304))*(OFFSET('PTRM input'!$G$477,0,$E1304-1)/A41taxstdlife))))</f>
        <v>0</v>
      </c>
      <c r="BF1304" s="251">
        <f ca="1">IF(A41taxstdlife="n/a","n/a",IF(A41taxstdlife="",0,IF(BF$3&gt;(A41stdlife+$E1304),((INDEX('PTRM input'!$G$385:$P$434,A41offset,$E1304)-INDEX('PTRM input'!$G$277:$P$326,A41offset,$E1304))*OFFSET($F$7,0,$E1304))-SUM($G1304:BE1304),(((INDEX('PTRM input'!$G$385:$P$434,A41offset,$E1304)-INDEX('PTRM input'!$G$277:$P$326,A41offset,$E1304))*OFFSET($F$7,0,$E1304))-SUM($G1304:BE1304))*(OFFSET('PTRM input'!$G$477,0,$E1304-1)/A41taxstdlife))))</f>
        <v>0</v>
      </c>
      <c r="BG1304" s="251">
        <f ca="1">IF(A41taxstdlife="n/a","n/a",IF(A41taxstdlife="",0,IF(BG$3&gt;(A41stdlife+$E1304),((INDEX('PTRM input'!$G$385:$P$434,A41offset,$E1304)-INDEX('PTRM input'!$G$277:$P$326,A41offset,$E1304))*OFFSET($F$7,0,$E1304))-SUM($G1304:BF1304),(((INDEX('PTRM input'!$G$385:$P$434,A41offset,$E1304)-INDEX('PTRM input'!$G$277:$P$326,A41offset,$E1304))*OFFSET($F$7,0,$E1304))-SUM($G1304:BF1304))*(OFFSET('PTRM input'!$G$477,0,$E1304-1)/A41taxstdlife))))</f>
        <v>0</v>
      </c>
      <c r="BH1304" s="251">
        <f ca="1">IF(A41taxstdlife="n/a","n/a",IF(A41taxstdlife="",0,IF(BH$3&gt;(A41stdlife+$E1304),((INDEX('PTRM input'!$G$385:$P$434,A41offset,$E1304)-INDEX('PTRM input'!$G$277:$P$326,A41offset,$E1304))*OFFSET($F$7,0,$E1304))-SUM($G1304:BG1304),(((INDEX('PTRM input'!$G$385:$P$434,A41offset,$E1304)-INDEX('PTRM input'!$G$277:$P$326,A41offset,$E1304))*OFFSET($F$7,0,$E1304))-SUM($G1304:BG1304))*(OFFSET('PTRM input'!$G$477,0,$E1304-1)/A41taxstdlife))))</f>
        <v>0</v>
      </c>
      <c r="BI1304" s="251">
        <f ca="1">IF(A41taxstdlife="n/a","n/a",IF(A41taxstdlife="",0,IF(BI$3&gt;(A41stdlife+$E1304),((INDEX('PTRM input'!$G$385:$P$434,A41offset,$E1304)-INDEX('PTRM input'!$G$277:$P$326,A41offset,$E1304))*OFFSET($F$7,0,$E1304))-SUM($G1304:BH1304),(((INDEX('PTRM input'!$G$385:$P$434,A41offset,$E1304)-INDEX('PTRM input'!$G$277:$P$326,A41offset,$E1304))*OFFSET($F$7,0,$E1304))-SUM($G1304:BH1304))*(OFFSET('PTRM input'!$G$477,0,$E1304-1)/A41taxstdlife))))</f>
        <v>0</v>
      </c>
      <c r="BJ1304" s="163"/>
      <c r="BK1304" s="116"/>
      <c r="BL1304" s="116"/>
      <c r="BM1304" s="116"/>
    </row>
    <row r="1305" spans="1:65" ht="12.75" hidden="1" customHeight="1" outlineLevel="2">
      <c r="A1305" s="366"/>
      <c r="B1305" s="19"/>
      <c r="C1305" s="18"/>
      <c r="D1305" s="760"/>
      <c r="E1305" s="86">
        <v>4</v>
      </c>
      <c r="F1305" s="356"/>
      <c r="G1305" s="434"/>
      <c r="H1305" s="435"/>
      <c r="I1305" s="435"/>
      <c r="J1305" s="619"/>
      <c r="K1305" s="251">
        <f ca="1">IF(A41taxstdlife="n/a","n/a",IF(A41taxstdlife="",0,IF(K$3&gt;(A41stdlife+$E1305),((INDEX('PTRM input'!$G$385:$P$434,A41offset,$E1305)-INDEX('PTRM input'!$G$277:$P$326,A41offset,$E1305))*OFFSET($F$7,0,$E1305))-SUM($G1305:J1305),(((INDEX('PTRM input'!$G$385:$P$434,A41offset,$E1305)-INDEX('PTRM input'!$G$277:$P$326,A41offset,$E1305))*OFFSET($F$7,0,$E1305))-SUM($G1305:J1305))*(OFFSET('PTRM input'!$G$477,0,$E1305-1)/A41taxstdlife))))</f>
        <v>0</v>
      </c>
      <c r="L1305" s="251">
        <f ca="1">IF(A41taxstdlife="n/a","n/a",IF(A41taxstdlife="",0,IF(L$3&gt;(A41stdlife+$E1305),((INDEX('PTRM input'!$G$385:$P$434,A41offset,$E1305)-INDEX('PTRM input'!$G$277:$P$326,A41offset,$E1305))*OFFSET($F$7,0,$E1305))-SUM($G1305:K1305),(((INDEX('PTRM input'!$G$385:$P$434,A41offset,$E1305)-INDEX('PTRM input'!$G$277:$P$326,A41offset,$E1305))*OFFSET($F$7,0,$E1305))-SUM($G1305:K1305))*(OFFSET('PTRM input'!$G$477,0,$E1305-1)/A41taxstdlife))))</f>
        <v>0</v>
      </c>
      <c r="M1305" s="251">
        <f ca="1">IF(A41taxstdlife="n/a","n/a",IF(A41taxstdlife="",0,IF(M$3&gt;(A41stdlife+$E1305),((INDEX('PTRM input'!$G$385:$P$434,A41offset,$E1305)-INDEX('PTRM input'!$G$277:$P$326,A41offset,$E1305))*OFFSET($F$7,0,$E1305))-SUM($G1305:L1305),(((INDEX('PTRM input'!$G$385:$P$434,A41offset,$E1305)-INDEX('PTRM input'!$G$277:$P$326,A41offset,$E1305))*OFFSET($F$7,0,$E1305))-SUM($G1305:L1305))*(OFFSET('PTRM input'!$G$477,0,$E1305-1)/A41taxstdlife))))</f>
        <v>0</v>
      </c>
      <c r="N1305" s="251">
        <f ca="1">IF(A41taxstdlife="n/a","n/a",IF(A41taxstdlife="",0,IF(N$3&gt;(A41stdlife+$E1305),((INDEX('PTRM input'!$G$385:$P$434,A41offset,$E1305)-INDEX('PTRM input'!$G$277:$P$326,A41offset,$E1305))*OFFSET($F$7,0,$E1305))-SUM($G1305:M1305),(((INDEX('PTRM input'!$G$385:$P$434,A41offset,$E1305)-INDEX('PTRM input'!$G$277:$P$326,A41offset,$E1305))*OFFSET($F$7,0,$E1305))-SUM($G1305:M1305))*(OFFSET('PTRM input'!$G$477,0,$E1305-1)/A41taxstdlife))))</f>
        <v>0</v>
      </c>
      <c r="O1305" s="251">
        <f ca="1">IF(A41taxstdlife="n/a","n/a",IF(A41taxstdlife="",0,IF(O$3&gt;(A41stdlife+$E1305),((INDEX('PTRM input'!$G$385:$P$434,A41offset,$E1305)-INDEX('PTRM input'!$G$277:$P$326,A41offset,$E1305))*OFFSET($F$7,0,$E1305))-SUM($G1305:N1305),(((INDEX('PTRM input'!$G$385:$P$434,A41offset,$E1305)-INDEX('PTRM input'!$G$277:$P$326,A41offset,$E1305))*OFFSET($F$7,0,$E1305))-SUM($G1305:N1305))*(OFFSET('PTRM input'!$G$477,0,$E1305-1)/A41taxstdlife))))</f>
        <v>0</v>
      </c>
      <c r="P1305" s="251">
        <f ca="1">IF(A41taxstdlife="n/a","n/a",IF(A41taxstdlife="",0,IF(P$3&gt;(A41stdlife+$E1305),((INDEX('PTRM input'!$G$385:$P$434,A41offset,$E1305)-INDEX('PTRM input'!$G$277:$P$326,A41offset,$E1305))*OFFSET($F$7,0,$E1305))-SUM($G1305:O1305),(((INDEX('PTRM input'!$G$385:$P$434,A41offset,$E1305)-INDEX('PTRM input'!$G$277:$P$326,A41offset,$E1305))*OFFSET($F$7,0,$E1305))-SUM($G1305:O1305))*(OFFSET('PTRM input'!$G$477,0,$E1305-1)/A41taxstdlife))))</f>
        <v>0</v>
      </c>
      <c r="Q1305" s="251">
        <f ca="1">IF(A41taxstdlife="n/a","n/a",IF(A41taxstdlife="",0,IF(Q$3&gt;(A41stdlife+$E1305),((INDEX('PTRM input'!$G$385:$P$434,A41offset,$E1305)-INDEX('PTRM input'!$G$277:$P$326,A41offset,$E1305))*OFFSET($F$7,0,$E1305))-SUM($G1305:P1305),(((INDEX('PTRM input'!$G$385:$P$434,A41offset,$E1305)-INDEX('PTRM input'!$G$277:$P$326,A41offset,$E1305))*OFFSET($F$7,0,$E1305))-SUM($G1305:P1305))*(OFFSET('PTRM input'!$G$477,0,$E1305-1)/A41taxstdlife))))</f>
        <v>0</v>
      </c>
      <c r="R1305" s="251">
        <f ca="1">IF(A41taxstdlife="n/a","n/a",IF(A41taxstdlife="",0,IF(R$3&gt;(A41stdlife+$E1305),((INDEX('PTRM input'!$G$385:$P$434,A41offset,$E1305)-INDEX('PTRM input'!$G$277:$P$326,A41offset,$E1305))*OFFSET($F$7,0,$E1305))-SUM($G1305:Q1305),(((INDEX('PTRM input'!$G$385:$P$434,A41offset,$E1305)-INDEX('PTRM input'!$G$277:$P$326,A41offset,$E1305))*OFFSET($F$7,0,$E1305))-SUM($G1305:Q1305))*(OFFSET('PTRM input'!$G$477,0,$E1305-1)/A41taxstdlife))))</f>
        <v>0</v>
      </c>
      <c r="S1305" s="251">
        <f ca="1">IF(A41taxstdlife="n/a","n/a",IF(A41taxstdlife="",0,IF(S$3&gt;(A41stdlife+$E1305),((INDEX('PTRM input'!$G$385:$P$434,A41offset,$E1305)-INDEX('PTRM input'!$G$277:$P$326,A41offset,$E1305))*OFFSET($F$7,0,$E1305))-SUM($G1305:R1305),(((INDEX('PTRM input'!$G$385:$P$434,A41offset,$E1305)-INDEX('PTRM input'!$G$277:$P$326,A41offset,$E1305))*OFFSET($F$7,0,$E1305))-SUM($G1305:R1305))*(OFFSET('PTRM input'!$G$477,0,$E1305-1)/A41taxstdlife))))</f>
        <v>0</v>
      </c>
      <c r="T1305" s="251">
        <f ca="1">IF(A41taxstdlife="n/a","n/a",IF(A41taxstdlife="",0,IF(T$3&gt;(A41stdlife+$E1305),((INDEX('PTRM input'!$G$385:$P$434,A41offset,$E1305)-INDEX('PTRM input'!$G$277:$P$326,A41offset,$E1305))*OFFSET($F$7,0,$E1305))-SUM($G1305:S1305),(((INDEX('PTRM input'!$G$385:$P$434,A41offset,$E1305)-INDEX('PTRM input'!$G$277:$P$326,A41offset,$E1305))*OFFSET($F$7,0,$E1305))-SUM($G1305:S1305))*(OFFSET('PTRM input'!$G$477,0,$E1305-1)/A41taxstdlife))))</f>
        <v>0</v>
      </c>
      <c r="U1305" s="251">
        <f ca="1">IF(A41taxstdlife="n/a","n/a",IF(A41taxstdlife="",0,IF(U$3&gt;(A41stdlife+$E1305),((INDEX('PTRM input'!$G$385:$P$434,A41offset,$E1305)-INDEX('PTRM input'!$G$277:$P$326,A41offset,$E1305))*OFFSET($F$7,0,$E1305))-SUM($G1305:T1305),(((INDEX('PTRM input'!$G$385:$P$434,A41offset,$E1305)-INDEX('PTRM input'!$G$277:$P$326,A41offset,$E1305))*OFFSET($F$7,0,$E1305))-SUM($G1305:T1305))*(OFFSET('PTRM input'!$G$477,0,$E1305-1)/A41taxstdlife))))</f>
        <v>0</v>
      </c>
      <c r="V1305" s="251">
        <f ca="1">IF(A41taxstdlife="n/a","n/a",IF(A41taxstdlife="",0,IF(V$3&gt;(A41stdlife+$E1305),((INDEX('PTRM input'!$G$385:$P$434,A41offset,$E1305)-INDEX('PTRM input'!$G$277:$P$326,A41offset,$E1305))*OFFSET($F$7,0,$E1305))-SUM($G1305:U1305),(((INDEX('PTRM input'!$G$385:$P$434,A41offset,$E1305)-INDEX('PTRM input'!$G$277:$P$326,A41offset,$E1305))*OFFSET($F$7,0,$E1305))-SUM($G1305:U1305))*(OFFSET('PTRM input'!$G$477,0,$E1305-1)/A41taxstdlife))))</f>
        <v>0</v>
      </c>
      <c r="W1305" s="251">
        <f ca="1">IF(A41taxstdlife="n/a","n/a",IF(A41taxstdlife="",0,IF(W$3&gt;(A41stdlife+$E1305),((INDEX('PTRM input'!$G$385:$P$434,A41offset,$E1305)-INDEX('PTRM input'!$G$277:$P$326,A41offset,$E1305))*OFFSET($F$7,0,$E1305))-SUM($G1305:V1305),(((INDEX('PTRM input'!$G$385:$P$434,A41offset,$E1305)-INDEX('PTRM input'!$G$277:$P$326,A41offset,$E1305))*OFFSET($F$7,0,$E1305))-SUM($G1305:V1305))*(OFFSET('PTRM input'!$G$477,0,$E1305-1)/A41taxstdlife))))</f>
        <v>0</v>
      </c>
      <c r="X1305" s="251">
        <f ca="1">IF(A41taxstdlife="n/a","n/a",IF(A41taxstdlife="",0,IF(X$3&gt;(A41stdlife+$E1305),((INDEX('PTRM input'!$G$385:$P$434,A41offset,$E1305)-INDEX('PTRM input'!$G$277:$P$326,A41offset,$E1305))*OFFSET($F$7,0,$E1305))-SUM($G1305:W1305),(((INDEX('PTRM input'!$G$385:$P$434,A41offset,$E1305)-INDEX('PTRM input'!$G$277:$P$326,A41offset,$E1305))*OFFSET($F$7,0,$E1305))-SUM($G1305:W1305))*(OFFSET('PTRM input'!$G$477,0,$E1305-1)/A41taxstdlife))))</f>
        <v>0</v>
      </c>
      <c r="Y1305" s="251">
        <f ca="1">IF(A41taxstdlife="n/a","n/a",IF(A41taxstdlife="",0,IF(Y$3&gt;(A41stdlife+$E1305),((INDEX('PTRM input'!$G$385:$P$434,A41offset,$E1305)-INDEX('PTRM input'!$G$277:$P$326,A41offset,$E1305))*OFFSET($F$7,0,$E1305))-SUM($G1305:X1305),(((INDEX('PTRM input'!$G$385:$P$434,A41offset,$E1305)-INDEX('PTRM input'!$G$277:$P$326,A41offset,$E1305))*OFFSET($F$7,0,$E1305))-SUM($G1305:X1305))*(OFFSET('PTRM input'!$G$477,0,$E1305-1)/A41taxstdlife))))</f>
        <v>0</v>
      </c>
      <c r="Z1305" s="251">
        <f ca="1">IF(A41taxstdlife="n/a","n/a",IF(A41taxstdlife="",0,IF(Z$3&gt;(A41stdlife+$E1305),((INDEX('PTRM input'!$G$385:$P$434,A41offset,$E1305)-INDEX('PTRM input'!$G$277:$P$326,A41offset,$E1305))*OFFSET($F$7,0,$E1305))-SUM($G1305:Y1305),(((INDEX('PTRM input'!$G$385:$P$434,A41offset,$E1305)-INDEX('PTRM input'!$G$277:$P$326,A41offset,$E1305))*OFFSET($F$7,0,$E1305))-SUM($G1305:Y1305))*(OFFSET('PTRM input'!$G$477,0,$E1305-1)/A41taxstdlife))))</f>
        <v>0</v>
      </c>
      <c r="AA1305" s="251">
        <f ca="1">IF(A41taxstdlife="n/a","n/a",IF(A41taxstdlife="",0,IF(AA$3&gt;(A41stdlife+$E1305),((INDEX('PTRM input'!$G$385:$P$434,A41offset,$E1305)-INDEX('PTRM input'!$G$277:$P$326,A41offset,$E1305))*OFFSET($F$7,0,$E1305))-SUM($G1305:Z1305),(((INDEX('PTRM input'!$G$385:$P$434,A41offset,$E1305)-INDEX('PTRM input'!$G$277:$P$326,A41offset,$E1305))*OFFSET($F$7,0,$E1305))-SUM($G1305:Z1305))*(OFFSET('PTRM input'!$G$477,0,$E1305-1)/A41taxstdlife))))</f>
        <v>0</v>
      </c>
      <c r="AB1305" s="251">
        <f ca="1">IF(A41taxstdlife="n/a","n/a",IF(A41taxstdlife="",0,IF(AB$3&gt;(A41stdlife+$E1305),((INDEX('PTRM input'!$G$385:$P$434,A41offset,$E1305)-INDEX('PTRM input'!$G$277:$P$326,A41offset,$E1305))*OFFSET($F$7,0,$E1305))-SUM($G1305:AA1305),(((INDEX('PTRM input'!$G$385:$P$434,A41offset,$E1305)-INDEX('PTRM input'!$G$277:$P$326,A41offset,$E1305))*OFFSET($F$7,0,$E1305))-SUM($G1305:AA1305))*(OFFSET('PTRM input'!$G$477,0,$E1305-1)/A41taxstdlife))))</f>
        <v>0</v>
      </c>
      <c r="AC1305" s="251">
        <f ca="1">IF(A41taxstdlife="n/a","n/a",IF(A41taxstdlife="",0,IF(AC$3&gt;(A41stdlife+$E1305),((INDEX('PTRM input'!$G$385:$P$434,A41offset,$E1305)-INDEX('PTRM input'!$G$277:$P$326,A41offset,$E1305))*OFFSET($F$7,0,$E1305))-SUM($G1305:AB1305),(((INDEX('PTRM input'!$G$385:$P$434,A41offset,$E1305)-INDEX('PTRM input'!$G$277:$P$326,A41offset,$E1305))*OFFSET($F$7,0,$E1305))-SUM($G1305:AB1305))*(OFFSET('PTRM input'!$G$477,0,$E1305-1)/A41taxstdlife))))</f>
        <v>0</v>
      </c>
      <c r="AD1305" s="251">
        <f ca="1">IF(A41taxstdlife="n/a","n/a",IF(A41taxstdlife="",0,IF(AD$3&gt;(A41stdlife+$E1305),((INDEX('PTRM input'!$G$385:$P$434,A41offset,$E1305)-INDEX('PTRM input'!$G$277:$P$326,A41offset,$E1305))*OFFSET($F$7,0,$E1305))-SUM($G1305:AC1305),(((INDEX('PTRM input'!$G$385:$P$434,A41offset,$E1305)-INDEX('PTRM input'!$G$277:$P$326,A41offset,$E1305))*OFFSET($F$7,0,$E1305))-SUM($G1305:AC1305))*(OFFSET('PTRM input'!$G$477,0,$E1305-1)/A41taxstdlife))))</f>
        <v>0</v>
      </c>
      <c r="AE1305" s="251">
        <f ca="1">IF(A41taxstdlife="n/a","n/a",IF(A41taxstdlife="",0,IF(AE$3&gt;(A41stdlife+$E1305),((INDEX('PTRM input'!$G$385:$P$434,A41offset,$E1305)-INDEX('PTRM input'!$G$277:$P$326,A41offset,$E1305))*OFFSET($F$7,0,$E1305))-SUM($G1305:AD1305),(((INDEX('PTRM input'!$G$385:$P$434,A41offset,$E1305)-INDEX('PTRM input'!$G$277:$P$326,A41offset,$E1305))*OFFSET($F$7,0,$E1305))-SUM($G1305:AD1305))*(OFFSET('PTRM input'!$G$477,0,$E1305-1)/A41taxstdlife))))</f>
        <v>0</v>
      </c>
      <c r="AF1305" s="251">
        <f ca="1">IF(A41taxstdlife="n/a","n/a",IF(A41taxstdlife="",0,IF(AF$3&gt;(A41stdlife+$E1305),((INDEX('PTRM input'!$G$385:$P$434,A41offset,$E1305)-INDEX('PTRM input'!$G$277:$P$326,A41offset,$E1305))*OFFSET($F$7,0,$E1305))-SUM($G1305:AE1305),(((INDEX('PTRM input'!$G$385:$P$434,A41offset,$E1305)-INDEX('PTRM input'!$G$277:$P$326,A41offset,$E1305))*OFFSET($F$7,0,$E1305))-SUM($G1305:AE1305))*(OFFSET('PTRM input'!$G$477,0,$E1305-1)/A41taxstdlife))))</f>
        <v>0</v>
      </c>
      <c r="AG1305" s="251">
        <f ca="1">IF(A41taxstdlife="n/a","n/a",IF(A41taxstdlife="",0,IF(AG$3&gt;(A41stdlife+$E1305),((INDEX('PTRM input'!$G$385:$P$434,A41offset,$E1305)-INDEX('PTRM input'!$G$277:$P$326,A41offset,$E1305))*OFFSET($F$7,0,$E1305))-SUM($G1305:AF1305),(((INDEX('PTRM input'!$G$385:$P$434,A41offset,$E1305)-INDEX('PTRM input'!$G$277:$P$326,A41offset,$E1305))*OFFSET($F$7,0,$E1305))-SUM($G1305:AF1305))*(OFFSET('PTRM input'!$G$477,0,$E1305-1)/A41taxstdlife))))</f>
        <v>0</v>
      </c>
      <c r="AH1305" s="251">
        <f ca="1">IF(A41taxstdlife="n/a","n/a",IF(A41taxstdlife="",0,IF(AH$3&gt;(A41stdlife+$E1305),((INDEX('PTRM input'!$G$385:$P$434,A41offset,$E1305)-INDEX('PTRM input'!$G$277:$P$326,A41offset,$E1305))*OFFSET($F$7,0,$E1305))-SUM($G1305:AG1305),(((INDEX('PTRM input'!$G$385:$P$434,A41offset,$E1305)-INDEX('PTRM input'!$G$277:$P$326,A41offset,$E1305))*OFFSET($F$7,0,$E1305))-SUM($G1305:AG1305))*(OFFSET('PTRM input'!$G$477,0,$E1305-1)/A41taxstdlife))))</f>
        <v>0</v>
      </c>
      <c r="AI1305" s="251">
        <f ca="1">IF(A41taxstdlife="n/a","n/a",IF(A41taxstdlife="",0,IF(AI$3&gt;(A41stdlife+$E1305),((INDEX('PTRM input'!$G$385:$P$434,A41offset,$E1305)-INDEX('PTRM input'!$G$277:$P$326,A41offset,$E1305))*OFFSET($F$7,0,$E1305))-SUM($G1305:AH1305),(((INDEX('PTRM input'!$G$385:$P$434,A41offset,$E1305)-INDEX('PTRM input'!$G$277:$P$326,A41offset,$E1305))*OFFSET($F$7,0,$E1305))-SUM($G1305:AH1305))*(OFFSET('PTRM input'!$G$477,0,$E1305-1)/A41taxstdlife))))</f>
        <v>0</v>
      </c>
      <c r="AJ1305" s="251">
        <f ca="1">IF(A41taxstdlife="n/a","n/a",IF(A41taxstdlife="",0,IF(AJ$3&gt;(A41stdlife+$E1305),((INDEX('PTRM input'!$G$385:$P$434,A41offset,$E1305)-INDEX('PTRM input'!$G$277:$P$326,A41offset,$E1305))*OFFSET($F$7,0,$E1305))-SUM($G1305:AI1305),(((INDEX('PTRM input'!$G$385:$P$434,A41offset,$E1305)-INDEX('PTRM input'!$G$277:$P$326,A41offset,$E1305))*OFFSET($F$7,0,$E1305))-SUM($G1305:AI1305))*(OFFSET('PTRM input'!$G$477,0,$E1305-1)/A41taxstdlife))))</f>
        <v>0</v>
      </c>
      <c r="AK1305" s="251">
        <f ca="1">IF(A41taxstdlife="n/a","n/a",IF(A41taxstdlife="",0,IF(AK$3&gt;(A41stdlife+$E1305),((INDEX('PTRM input'!$G$385:$P$434,A41offset,$E1305)-INDEX('PTRM input'!$G$277:$P$326,A41offset,$E1305))*OFFSET($F$7,0,$E1305))-SUM($G1305:AJ1305),(((INDEX('PTRM input'!$G$385:$P$434,A41offset,$E1305)-INDEX('PTRM input'!$G$277:$P$326,A41offset,$E1305))*OFFSET($F$7,0,$E1305))-SUM($G1305:AJ1305))*(OFFSET('PTRM input'!$G$477,0,$E1305-1)/A41taxstdlife))))</f>
        <v>0</v>
      </c>
      <c r="AL1305" s="251">
        <f ca="1">IF(A41taxstdlife="n/a","n/a",IF(A41taxstdlife="",0,IF(AL$3&gt;(A41stdlife+$E1305),((INDEX('PTRM input'!$G$385:$P$434,A41offset,$E1305)-INDEX('PTRM input'!$G$277:$P$326,A41offset,$E1305))*OFFSET($F$7,0,$E1305))-SUM($G1305:AK1305),(((INDEX('PTRM input'!$G$385:$P$434,A41offset,$E1305)-INDEX('PTRM input'!$G$277:$P$326,A41offset,$E1305))*OFFSET($F$7,0,$E1305))-SUM($G1305:AK1305))*(OFFSET('PTRM input'!$G$477,0,$E1305-1)/A41taxstdlife))))</f>
        <v>0</v>
      </c>
      <c r="AM1305" s="251">
        <f ca="1">IF(A41taxstdlife="n/a","n/a",IF(A41taxstdlife="",0,IF(AM$3&gt;(A41stdlife+$E1305),((INDEX('PTRM input'!$G$385:$P$434,A41offset,$E1305)-INDEX('PTRM input'!$G$277:$P$326,A41offset,$E1305))*OFFSET($F$7,0,$E1305))-SUM($G1305:AL1305),(((INDEX('PTRM input'!$G$385:$P$434,A41offset,$E1305)-INDEX('PTRM input'!$G$277:$P$326,A41offset,$E1305))*OFFSET($F$7,0,$E1305))-SUM($G1305:AL1305))*(OFFSET('PTRM input'!$G$477,0,$E1305-1)/A41taxstdlife))))</f>
        <v>0</v>
      </c>
      <c r="AN1305" s="251">
        <f ca="1">IF(A41taxstdlife="n/a","n/a",IF(A41taxstdlife="",0,IF(AN$3&gt;(A41stdlife+$E1305),((INDEX('PTRM input'!$G$385:$P$434,A41offset,$E1305)-INDEX('PTRM input'!$G$277:$P$326,A41offset,$E1305))*OFFSET($F$7,0,$E1305))-SUM($G1305:AM1305),(((INDEX('PTRM input'!$G$385:$P$434,A41offset,$E1305)-INDEX('PTRM input'!$G$277:$P$326,A41offset,$E1305))*OFFSET($F$7,0,$E1305))-SUM($G1305:AM1305))*(OFFSET('PTRM input'!$G$477,0,$E1305-1)/A41taxstdlife))))</f>
        <v>0</v>
      </c>
      <c r="AO1305" s="251">
        <f ca="1">IF(A41taxstdlife="n/a","n/a",IF(A41taxstdlife="",0,IF(AO$3&gt;(A41stdlife+$E1305),((INDEX('PTRM input'!$G$385:$P$434,A41offset,$E1305)-INDEX('PTRM input'!$G$277:$P$326,A41offset,$E1305))*OFFSET($F$7,0,$E1305))-SUM($G1305:AN1305),(((INDEX('PTRM input'!$G$385:$P$434,A41offset,$E1305)-INDEX('PTRM input'!$G$277:$P$326,A41offset,$E1305))*OFFSET($F$7,0,$E1305))-SUM($G1305:AN1305))*(OFFSET('PTRM input'!$G$477,0,$E1305-1)/A41taxstdlife))))</f>
        <v>0</v>
      </c>
      <c r="AP1305" s="251">
        <f ca="1">IF(A41taxstdlife="n/a","n/a",IF(A41taxstdlife="",0,IF(AP$3&gt;(A41stdlife+$E1305),((INDEX('PTRM input'!$G$385:$P$434,A41offset,$E1305)-INDEX('PTRM input'!$G$277:$P$326,A41offset,$E1305))*OFFSET($F$7,0,$E1305))-SUM($G1305:AO1305),(((INDEX('PTRM input'!$G$385:$P$434,A41offset,$E1305)-INDEX('PTRM input'!$G$277:$P$326,A41offset,$E1305))*OFFSET($F$7,0,$E1305))-SUM($G1305:AO1305))*(OFFSET('PTRM input'!$G$477,0,$E1305-1)/A41taxstdlife))))</f>
        <v>0</v>
      </c>
      <c r="AQ1305" s="251">
        <f ca="1">IF(A41taxstdlife="n/a","n/a",IF(A41taxstdlife="",0,IF(AQ$3&gt;(A41stdlife+$E1305),((INDEX('PTRM input'!$G$385:$P$434,A41offset,$E1305)-INDEX('PTRM input'!$G$277:$P$326,A41offset,$E1305))*OFFSET($F$7,0,$E1305))-SUM($G1305:AP1305),(((INDEX('PTRM input'!$G$385:$P$434,A41offset,$E1305)-INDEX('PTRM input'!$G$277:$P$326,A41offset,$E1305))*OFFSET($F$7,0,$E1305))-SUM($G1305:AP1305))*(OFFSET('PTRM input'!$G$477,0,$E1305-1)/A41taxstdlife))))</f>
        <v>0</v>
      </c>
      <c r="AR1305" s="251">
        <f ca="1">IF(A41taxstdlife="n/a","n/a",IF(A41taxstdlife="",0,IF(AR$3&gt;(A41stdlife+$E1305),((INDEX('PTRM input'!$G$385:$P$434,A41offset,$E1305)-INDEX('PTRM input'!$G$277:$P$326,A41offset,$E1305))*OFFSET($F$7,0,$E1305))-SUM($G1305:AQ1305),(((INDEX('PTRM input'!$G$385:$P$434,A41offset,$E1305)-INDEX('PTRM input'!$G$277:$P$326,A41offset,$E1305))*OFFSET($F$7,0,$E1305))-SUM($G1305:AQ1305))*(OFFSET('PTRM input'!$G$477,0,$E1305-1)/A41taxstdlife))))</f>
        <v>0</v>
      </c>
      <c r="AS1305" s="251">
        <f ca="1">IF(A41taxstdlife="n/a","n/a",IF(A41taxstdlife="",0,IF(AS$3&gt;(A41stdlife+$E1305),((INDEX('PTRM input'!$G$385:$P$434,A41offset,$E1305)-INDEX('PTRM input'!$G$277:$P$326,A41offset,$E1305))*OFFSET($F$7,0,$E1305))-SUM($G1305:AR1305),(((INDEX('PTRM input'!$G$385:$P$434,A41offset,$E1305)-INDEX('PTRM input'!$G$277:$P$326,A41offset,$E1305))*OFFSET($F$7,0,$E1305))-SUM($G1305:AR1305))*(OFFSET('PTRM input'!$G$477,0,$E1305-1)/A41taxstdlife))))</f>
        <v>0</v>
      </c>
      <c r="AT1305" s="251">
        <f ca="1">IF(A41taxstdlife="n/a","n/a",IF(A41taxstdlife="",0,IF(AT$3&gt;(A41stdlife+$E1305),((INDEX('PTRM input'!$G$385:$P$434,A41offset,$E1305)-INDEX('PTRM input'!$G$277:$P$326,A41offset,$E1305))*OFFSET($F$7,0,$E1305))-SUM($G1305:AS1305),(((INDEX('PTRM input'!$G$385:$P$434,A41offset,$E1305)-INDEX('PTRM input'!$G$277:$P$326,A41offset,$E1305))*OFFSET($F$7,0,$E1305))-SUM($G1305:AS1305))*(OFFSET('PTRM input'!$G$477,0,$E1305-1)/A41taxstdlife))))</f>
        <v>0</v>
      </c>
      <c r="AU1305" s="251">
        <f ca="1">IF(A41taxstdlife="n/a","n/a",IF(A41taxstdlife="",0,IF(AU$3&gt;(A41stdlife+$E1305),((INDEX('PTRM input'!$G$385:$P$434,A41offset,$E1305)-INDEX('PTRM input'!$G$277:$P$326,A41offset,$E1305))*OFFSET($F$7,0,$E1305))-SUM($G1305:AT1305),(((INDEX('PTRM input'!$G$385:$P$434,A41offset,$E1305)-INDEX('PTRM input'!$G$277:$P$326,A41offset,$E1305))*OFFSET($F$7,0,$E1305))-SUM($G1305:AT1305))*(OFFSET('PTRM input'!$G$477,0,$E1305-1)/A41taxstdlife))))</f>
        <v>0</v>
      </c>
      <c r="AV1305" s="251">
        <f ca="1">IF(A41taxstdlife="n/a","n/a",IF(A41taxstdlife="",0,IF(AV$3&gt;(A41stdlife+$E1305),((INDEX('PTRM input'!$G$385:$P$434,A41offset,$E1305)-INDEX('PTRM input'!$G$277:$P$326,A41offset,$E1305))*OFFSET($F$7,0,$E1305))-SUM($G1305:AU1305),(((INDEX('PTRM input'!$G$385:$P$434,A41offset,$E1305)-INDEX('PTRM input'!$G$277:$P$326,A41offset,$E1305))*OFFSET($F$7,0,$E1305))-SUM($G1305:AU1305))*(OFFSET('PTRM input'!$G$477,0,$E1305-1)/A41taxstdlife))))</f>
        <v>0</v>
      </c>
      <c r="AW1305" s="251">
        <f ca="1">IF(A41taxstdlife="n/a","n/a",IF(A41taxstdlife="",0,IF(AW$3&gt;(A41stdlife+$E1305),((INDEX('PTRM input'!$G$385:$P$434,A41offset,$E1305)-INDEX('PTRM input'!$G$277:$P$326,A41offset,$E1305))*OFFSET($F$7,0,$E1305))-SUM($G1305:AV1305),(((INDEX('PTRM input'!$G$385:$P$434,A41offset,$E1305)-INDEX('PTRM input'!$G$277:$P$326,A41offset,$E1305))*OFFSET($F$7,0,$E1305))-SUM($G1305:AV1305))*(OFFSET('PTRM input'!$G$477,0,$E1305-1)/A41taxstdlife))))</f>
        <v>0</v>
      </c>
      <c r="AX1305" s="251">
        <f ca="1">IF(A41taxstdlife="n/a","n/a",IF(A41taxstdlife="",0,IF(AX$3&gt;(A41stdlife+$E1305),((INDEX('PTRM input'!$G$385:$P$434,A41offset,$E1305)-INDEX('PTRM input'!$G$277:$P$326,A41offset,$E1305))*OFFSET($F$7,0,$E1305))-SUM($G1305:AW1305),(((INDEX('PTRM input'!$G$385:$P$434,A41offset,$E1305)-INDEX('PTRM input'!$G$277:$P$326,A41offset,$E1305))*OFFSET($F$7,0,$E1305))-SUM($G1305:AW1305))*(OFFSET('PTRM input'!$G$477,0,$E1305-1)/A41taxstdlife))))</f>
        <v>0</v>
      </c>
      <c r="AY1305" s="251">
        <f ca="1">IF(A41taxstdlife="n/a","n/a",IF(A41taxstdlife="",0,IF(AY$3&gt;(A41stdlife+$E1305),((INDEX('PTRM input'!$G$385:$P$434,A41offset,$E1305)-INDEX('PTRM input'!$G$277:$P$326,A41offset,$E1305))*OFFSET($F$7,0,$E1305))-SUM($G1305:AX1305),(((INDEX('PTRM input'!$G$385:$P$434,A41offset,$E1305)-INDEX('PTRM input'!$G$277:$P$326,A41offset,$E1305))*OFFSET($F$7,0,$E1305))-SUM($G1305:AX1305))*(OFFSET('PTRM input'!$G$477,0,$E1305-1)/A41taxstdlife))))</f>
        <v>0</v>
      </c>
      <c r="AZ1305" s="251">
        <f ca="1">IF(A41taxstdlife="n/a","n/a",IF(A41taxstdlife="",0,IF(AZ$3&gt;(A41stdlife+$E1305),((INDEX('PTRM input'!$G$385:$P$434,A41offset,$E1305)-INDEX('PTRM input'!$G$277:$P$326,A41offset,$E1305))*OFFSET($F$7,0,$E1305))-SUM($G1305:AY1305),(((INDEX('PTRM input'!$G$385:$P$434,A41offset,$E1305)-INDEX('PTRM input'!$G$277:$P$326,A41offset,$E1305))*OFFSET($F$7,0,$E1305))-SUM($G1305:AY1305))*(OFFSET('PTRM input'!$G$477,0,$E1305-1)/A41taxstdlife))))</f>
        <v>0</v>
      </c>
      <c r="BA1305" s="251">
        <f ca="1">IF(A41taxstdlife="n/a","n/a",IF(A41taxstdlife="",0,IF(BA$3&gt;(A41stdlife+$E1305),((INDEX('PTRM input'!$G$385:$P$434,A41offset,$E1305)-INDEX('PTRM input'!$G$277:$P$326,A41offset,$E1305))*OFFSET($F$7,0,$E1305))-SUM($G1305:AZ1305),(((INDEX('PTRM input'!$G$385:$P$434,A41offset,$E1305)-INDEX('PTRM input'!$G$277:$P$326,A41offset,$E1305))*OFFSET($F$7,0,$E1305))-SUM($G1305:AZ1305))*(OFFSET('PTRM input'!$G$477,0,$E1305-1)/A41taxstdlife))))</f>
        <v>0</v>
      </c>
      <c r="BB1305" s="251">
        <f ca="1">IF(A41taxstdlife="n/a","n/a",IF(A41taxstdlife="",0,IF(BB$3&gt;(A41stdlife+$E1305),((INDEX('PTRM input'!$G$385:$P$434,A41offset,$E1305)-INDEX('PTRM input'!$G$277:$P$326,A41offset,$E1305))*OFFSET($F$7,0,$E1305))-SUM($G1305:BA1305),(((INDEX('PTRM input'!$G$385:$P$434,A41offset,$E1305)-INDEX('PTRM input'!$G$277:$P$326,A41offset,$E1305))*OFFSET($F$7,0,$E1305))-SUM($G1305:BA1305))*(OFFSET('PTRM input'!$G$477,0,$E1305-1)/A41taxstdlife))))</f>
        <v>0</v>
      </c>
      <c r="BC1305" s="251">
        <f ca="1">IF(A41taxstdlife="n/a","n/a",IF(A41taxstdlife="",0,IF(BC$3&gt;(A41stdlife+$E1305),((INDEX('PTRM input'!$G$385:$P$434,A41offset,$E1305)-INDEX('PTRM input'!$G$277:$P$326,A41offset,$E1305))*OFFSET($F$7,0,$E1305))-SUM($G1305:BB1305),(((INDEX('PTRM input'!$G$385:$P$434,A41offset,$E1305)-INDEX('PTRM input'!$G$277:$P$326,A41offset,$E1305))*OFFSET($F$7,0,$E1305))-SUM($G1305:BB1305))*(OFFSET('PTRM input'!$G$477,0,$E1305-1)/A41taxstdlife))))</f>
        <v>0</v>
      </c>
      <c r="BD1305" s="251">
        <f ca="1">IF(A41taxstdlife="n/a","n/a",IF(A41taxstdlife="",0,IF(BD$3&gt;(A41stdlife+$E1305),((INDEX('PTRM input'!$G$385:$P$434,A41offset,$E1305)-INDEX('PTRM input'!$G$277:$P$326,A41offset,$E1305))*OFFSET($F$7,0,$E1305))-SUM($G1305:BC1305),(((INDEX('PTRM input'!$G$385:$P$434,A41offset,$E1305)-INDEX('PTRM input'!$G$277:$P$326,A41offset,$E1305))*OFFSET($F$7,0,$E1305))-SUM($G1305:BC1305))*(OFFSET('PTRM input'!$G$477,0,$E1305-1)/A41taxstdlife))))</f>
        <v>0</v>
      </c>
      <c r="BE1305" s="251">
        <f ca="1">IF(A41taxstdlife="n/a","n/a",IF(A41taxstdlife="",0,IF(BE$3&gt;(A41stdlife+$E1305),((INDEX('PTRM input'!$G$385:$P$434,A41offset,$E1305)-INDEX('PTRM input'!$G$277:$P$326,A41offset,$E1305))*OFFSET($F$7,0,$E1305))-SUM($G1305:BD1305),(((INDEX('PTRM input'!$G$385:$P$434,A41offset,$E1305)-INDEX('PTRM input'!$G$277:$P$326,A41offset,$E1305))*OFFSET($F$7,0,$E1305))-SUM($G1305:BD1305))*(OFFSET('PTRM input'!$G$477,0,$E1305-1)/A41taxstdlife))))</f>
        <v>0</v>
      </c>
      <c r="BF1305" s="251">
        <f ca="1">IF(A41taxstdlife="n/a","n/a",IF(A41taxstdlife="",0,IF(BF$3&gt;(A41stdlife+$E1305),((INDEX('PTRM input'!$G$385:$P$434,A41offset,$E1305)-INDEX('PTRM input'!$G$277:$P$326,A41offset,$E1305))*OFFSET($F$7,0,$E1305))-SUM($G1305:BE1305),(((INDEX('PTRM input'!$G$385:$P$434,A41offset,$E1305)-INDEX('PTRM input'!$G$277:$P$326,A41offset,$E1305))*OFFSET($F$7,0,$E1305))-SUM($G1305:BE1305))*(OFFSET('PTRM input'!$G$477,0,$E1305-1)/A41taxstdlife))))</f>
        <v>0</v>
      </c>
      <c r="BG1305" s="251">
        <f ca="1">IF(A41taxstdlife="n/a","n/a",IF(A41taxstdlife="",0,IF(BG$3&gt;(A41stdlife+$E1305),((INDEX('PTRM input'!$G$385:$P$434,A41offset,$E1305)-INDEX('PTRM input'!$G$277:$P$326,A41offset,$E1305))*OFFSET($F$7,0,$E1305))-SUM($G1305:BF1305),(((INDEX('PTRM input'!$G$385:$P$434,A41offset,$E1305)-INDEX('PTRM input'!$G$277:$P$326,A41offset,$E1305))*OFFSET($F$7,0,$E1305))-SUM($G1305:BF1305))*(OFFSET('PTRM input'!$G$477,0,$E1305-1)/A41taxstdlife))))</f>
        <v>0</v>
      </c>
      <c r="BH1305" s="251">
        <f ca="1">IF(A41taxstdlife="n/a","n/a",IF(A41taxstdlife="",0,IF(BH$3&gt;(A41stdlife+$E1305),((INDEX('PTRM input'!$G$385:$P$434,A41offset,$E1305)-INDEX('PTRM input'!$G$277:$P$326,A41offset,$E1305))*OFFSET($F$7,0,$E1305))-SUM($G1305:BG1305),(((INDEX('PTRM input'!$G$385:$P$434,A41offset,$E1305)-INDEX('PTRM input'!$G$277:$P$326,A41offset,$E1305))*OFFSET($F$7,0,$E1305))-SUM($G1305:BG1305))*(OFFSET('PTRM input'!$G$477,0,$E1305-1)/A41taxstdlife))))</f>
        <v>0</v>
      </c>
      <c r="BI1305" s="251">
        <f ca="1">IF(A41taxstdlife="n/a","n/a",IF(A41taxstdlife="",0,IF(BI$3&gt;(A41stdlife+$E1305),((INDEX('PTRM input'!$G$385:$P$434,A41offset,$E1305)-INDEX('PTRM input'!$G$277:$P$326,A41offset,$E1305))*OFFSET($F$7,0,$E1305))-SUM($G1305:BH1305),(((INDEX('PTRM input'!$G$385:$P$434,A41offset,$E1305)-INDEX('PTRM input'!$G$277:$P$326,A41offset,$E1305))*OFFSET($F$7,0,$E1305))-SUM($G1305:BH1305))*(OFFSET('PTRM input'!$G$477,0,$E1305-1)/A41taxstdlife))))</f>
        <v>0</v>
      </c>
      <c r="BJ1305" s="116"/>
      <c r="BK1305" s="116"/>
      <c r="BL1305" s="116"/>
      <c r="BM1305" s="116"/>
    </row>
    <row r="1306" spans="1:65" ht="12.75" hidden="1" customHeight="1" outlineLevel="2">
      <c r="A1306" s="366"/>
      <c r="B1306" s="19"/>
      <c r="C1306" s="18"/>
      <c r="D1306" s="760"/>
      <c r="E1306" s="86">
        <v>5</v>
      </c>
      <c r="F1306" s="356"/>
      <c r="G1306" s="434"/>
      <c r="H1306" s="435"/>
      <c r="I1306" s="435"/>
      <c r="J1306" s="435"/>
      <c r="K1306" s="619"/>
      <c r="L1306" s="251">
        <f ca="1">IF(A41taxstdlife="n/a","n/a",IF(A41taxstdlife="",0,IF(L$3&gt;(A41stdlife+$E1306),((INDEX('PTRM input'!$G$385:$P$434,A41offset,$E1306)-INDEX('PTRM input'!$G$277:$P$326,A41offset,$E1306))*OFFSET($F$7,0,$E1306))-SUM($G1306:K1306),(((INDEX('PTRM input'!$G$385:$P$434,A41offset,$E1306)-INDEX('PTRM input'!$G$277:$P$326,A41offset,$E1306))*OFFSET($F$7,0,$E1306))-SUM($G1306:K1306))*(OFFSET('PTRM input'!$G$477,0,$E1306-1)/A41taxstdlife))))</f>
        <v>0</v>
      </c>
      <c r="M1306" s="251">
        <f ca="1">IF(A41taxstdlife="n/a","n/a",IF(A41taxstdlife="",0,IF(M$3&gt;(A41stdlife+$E1306),((INDEX('PTRM input'!$G$385:$P$434,A41offset,$E1306)-INDEX('PTRM input'!$G$277:$P$326,A41offset,$E1306))*OFFSET($F$7,0,$E1306))-SUM($G1306:L1306),(((INDEX('PTRM input'!$G$385:$P$434,A41offset,$E1306)-INDEX('PTRM input'!$G$277:$P$326,A41offset,$E1306))*OFFSET($F$7,0,$E1306))-SUM($G1306:L1306))*(OFFSET('PTRM input'!$G$477,0,$E1306-1)/A41taxstdlife))))</f>
        <v>0</v>
      </c>
      <c r="N1306" s="251">
        <f ca="1">IF(A41taxstdlife="n/a","n/a",IF(A41taxstdlife="",0,IF(N$3&gt;(A41stdlife+$E1306),((INDEX('PTRM input'!$G$385:$P$434,A41offset,$E1306)-INDEX('PTRM input'!$G$277:$P$326,A41offset,$E1306))*OFFSET($F$7,0,$E1306))-SUM($G1306:M1306),(((INDEX('PTRM input'!$G$385:$P$434,A41offset,$E1306)-INDEX('PTRM input'!$G$277:$P$326,A41offset,$E1306))*OFFSET($F$7,0,$E1306))-SUM($G1306:M1306))*(OFFSET('PTRM input'!$G$477,0,$E1306-1)/A41taxstdlife))))</f>
        <v>0</v>
      </c>
      <c r="O1306" s="251">
        <f ca="1">IF(A41taxstdlife="n/a","n/a",IF(A41taxstdlife="",0,IF(O$3&gt;(A41stdlife+$E1306),((INDEX('PTRM input'!$G$385:$P$434,A41offset,$E1306)-INDEX('PTRM input'!$G$277:$P$326,A41offset,$E1306))*OFFSET($F$7,0,$E1306))-SUM($G1306:N1306),(((INDEX('PTRM input'!$G$385:$P$434,A41offset,$E1306)-INDEX('PTRM input'!$G$277:$P$326,A41offset,$E1306))*OFFSET($F$7,0,$E1306))-SUM($G1306:N1306))*(OFFSET('PTRM input'!$G$477,0,$E1306-1)/A41taxstdlife))))</f>
        <v>0</v>
      </c>
      <c r="P1306" s="251">
        <f ca="1">IF(A41taxstdlife="n/a","n/a",IF(A41taxstdlife="",0,IF(P$3&gt;(A41stdlife+$E1306),((INDEX('PTRM input'!$G$385:$P$434,A41offset,$E1306)-INDEX('PTRM input'!$G$277:$P$326,A41offset,$E1306))*OFFSET($F$7,0,$E1306))-SUM($G1306:O1306),(((INDEX('PTRM input'!$G$385:$P$434,A41offset,$E1306)-INDEX('PTRM input'!$G$277:$P$326,A41offset,$E1306))*OFFSET($F$7,0,$E1306))-SUM($G1306:O1306))*(OFFSET('PTRM input'!$G$477,0,$E1306-1)/A41taxstdlife))))</f>
        <v>0</v>
      </c>
      <c r="Q1306" s="251">
        <f ca="1">IF(A41taxstdlife="n/a","n/a",IF(A41taxstdlife="",0,IF(Q$3&gt;(A41stdlife+$E1306),((INDEX('PTRM input'!$G$385:$P$434,A41offset,$E1306)-INDEX('PTRM input'!$G$277:$P$326,A41offset,$E1306))*OFFSET($F$7,0,$E1306))-SUM($G1306:P1306),(((INDEX('PTRM input'!$G$385:$P$434,A41offset,$E1306)-INDEX('PTRM input'!$G$277:$P$326,A41offset,$E1306))*OFFSET($F$7,0,$E1306))-SUM($G1306:P1306))*(OFFSET('PTRM input'!$G$477,0,$E1306-1)/A41taxstdlife))))</f>
        <v>0</v>
      </c>
      <c r="R1306" s="251">
        <f ca="1">IF(A41taxstdlife="n/a","n/a",IF(A41taxstdlife="",0,IF(R$3&gt;(A41stdlife+$E1306),((INDEX('PTRM input'!$G$385:$P$434,A41offset,$E1306)-INDEX('PTRM input'!$G$277:$P$326,A41offset,$E1306))*OFFSET($F$7,0,$E1306))-SUM($G1306:Q1306),(((INDEX('PTRM input'!$G$385:$P$434,A41offset,$E1306)-INDEX('PTRM input'!$G$277:$P$326,A41offset,$E1306))*OFFSET($F$7,0,$E1306))-SUM($G1306:Q1306))*(OFFSET('PTRM input'!$G$477,0,$E1306-1)/A41taxstdlife))))</f>
        <v>0</v>
      </c>
      <c r="S1306" s="251">
        <f ca="1">IF(A41taxstdlife="n/a","n/a",IF(A41taxstdlife="",0,IF(S$3&gt;(A41stdlife+$E1306),((INDEX('PTRM input'!$G$385:$P$434,A41offset,$E1306)-INDEX('PTRM input'!$G$277:$P$326,A41offset,$E1306))*OFFSET($F$7,0,$E1306))-SUM($G1306:R1306),(((INDEX('PTRM input'!$G$385:$P$434,A41offset,$E1306)-INDEX('PTRM input'!$G$277:$P$326,A41offset,$E1306))*OFFSET($F$7,0,$E1306))-SUM($G1306:R1306))*(OFFSET('PTRM input'!$G$477,0,$E1306-1)/A41taxstdlife))))</f>
        <v>0</v>
      </c>
      <c r="T1306" s="251">
        <f ca="1">IF(A41taxstdlife="n/a","n/a",IF(A41taxstdlife="",0,IF(T$3&gt;(A41stdlife+$E1306),((INDEX('PTRM input'!$G$385:$P$434,A41offset,$E1306)-INDEX('PTRM input'!$G$277:$P$326,A41offset,$E1306))*OFFSET($F$7,0,$E1306))-SUM($G1306:S1306),(((INDEX('PTRM input'!$G$385:$P$434,A41offset,$E1306)-INDEX('PTRM input'!$G$277:$P$326,A41offset,$E1306))*OFFSET($F$7,0,$E1306))-SUM($G1306:S1306))*(OFFSET('PTRM input'!$G$477,0,$E1306-1)/A41taxstdlife))))</f>
        <v>0</v>
      </c>
      <c r="U1306" s="251">
        <f ca="1">IF(A41taxstdlife="n/a","n/a",IF(A41taxstdlife="",0,IF(U$3&gt;(A41stdlife+$E1306),((INDEX('PTRM input'!$G$385:$P$434,A41offset,$E1306)-INDEX('PTRM input'!$G$277:$P$326,A41offset,$E1306))*OFFSET($F$7,0,$E1306))-SUM($G1306:T1306),(((INDEX('PTRM input'!$G$385:$P$434,A41offset,$E1306)-INDEX('PTRM input'!$G$277:$P$326,A41offset,$E1306))*OFFSET($F$7,0,$E1306))-SUM($G1306:T1306))*(OFFSET('PTRM input'!$G$477,0,$E1306-1)/A41taxstdlife))))</f>
        <v>0</v>
      </c>
      <c r="V1306" s="251">
        <f ca="1">IF(A41taxstdlife="n/a","n/a",IF(A41taxstdlife="",0,IF(V$3&gt;(A41stdlife+$E1306),((INDEX('PTRM input'!$G$385:$P$434,A41offset,$E1306)-INDEX('PTRM input'!$G$277:$P$326,A41offset,$E1306))*OFFSET($F$7,0,$E1306))-SUM($G1306:U1306),(((INDEX('PTRM input'!$G$385:$P$434,A41offset,$E1306)-INDEX('PTRM input'!$G$277:$P$326,A41offset,$E1306))*OFFSET($F$7,0,$E1306))-SUM($G1306:U1306))*(OFFSET('PTRM input'!$G$477,0,$E1306-1)/A41taxstdlife))))</f>
        <v>0</v>
      </c>
      <c r="W1306" s="251">
        <f ca="1">IF(A41taxstdlife="n/a","n/a",IF(A41taxstdlife="",0,IF(W$3&gt;(A41stdlife+$E1306),((INDEX('PTRM input'!$G$385:$P$434,A41offset,$E1306)-INDEX('PTRM input'!$G$277:$P$326,A41offset,$E1306))*OFFSET($F$7,0,$E1306))-SUM($G1306:V1306),(((INDEX('PTRM input'!$G$385:$P$434,A41offset,$E1306)-INDEX('PTRM input'!$G$277:$P$326,A41offset,$E1306))*OFFSET($F$7,0,$E1306))-SUM($G1306:V1306))*(OFFSET('PTRM input'!$G$477,0,$E1306-1)/A41taxstdlife))))</f>
        <v>0</v>
      </c>
      <c r="X1306" s="251">
        <f ca="1">IF(A41taxstdlife="n/a","n/a",IF(A41taxstdlife="",0,IF(X$3&gt;(A41stdlife+$E1306),((INDEX('PTRM input'!$G$385:$P$434,A41offset,$E1306)-INDEX('PTRM input'!$G$277:$P$326,A41offset,$E1306))*OFFSET($F$7,0,$E1306))-SUM($G1306:W1306),(((INDEX('PTRM input'!$G$385:$P$434,A41offset,$E1306)-INDEX('PTRM input'!$G$277:$P$326,A41offset,$E1306))*OFFSET($F$7,0,$E1306))-SUM($G1306:W1306))*(OFFSET('PTRM input'!$G$477,0,$E1306-1)/A41taxstdlife))))</f>
        <v>0</v>
      </c>
      <c r="Y1306" s="251">
        <f ca="1">IF(A41taxstdlife="n/a","n/a",IF(A41taxstdlife="",0,IF(Y$3&gt;(A41stdlife+$E1306),((INDEX('PTRM input'!$G$385:$P$434,A41offset,$E1306)-INDEX('PTRM input'!$G$277:$P$326,A41offset,$E1306))*OFFSET($F$7,0,$E1306))-SUM($G1306:X1306),(((INDEX('PTRM input'!$G$385:$P$434,A41offset,$E1306)-INDEX('PTRM input'!$G$277:$P$326,A41offset,$E1306))*OFFSET($F$7,0,$E1306))-SUM($G1306:X1306))*(OFFSET('PTRM input'!$G$477,0,$E1306-1)/A41taxstdlife))))</f>
        <v>0</v>
      </c>
      <c r="Z1306" s="251">
        <f ca="1">IF(A41taxstdlife="n/a","n/a",IF(A41taxstdlife="",0,IF(Z$3&gt;(A41stdlife+$E1306),((INDEX('PTRM input'!$G$385:$P$434,A41offset,$E1306)-INDEX('PTRM input'!$G$277:$P$326,A41offset,$E1306))*OFFSET($F$7,0,$E1306))-SUM($G1306:Y1306),(((INDEX('PTRM input'!$G$385:$P$434,A41offset,$E1306)-INDEX('PTRM input'!$G$277:$P$326,A41offset,$E1306))*OFFSET($F$7,0,$E1306))-SUM($G1306:Y1306))*(OFFSET('PTRM input'!$G$477,0,$E1306-1)/A41taxstdlife))))</f>
        <v>0</v>
      </c>
      <c r="AA1306" s="251">
        <f ca="1">IF(A41taxstdlife="n/a","n/a",IF(A41taxstdlife="",0,IF(AA$3&gt;(A41stdlife+$E1306),((INDEX('PTRM input'!$G$385:$P$434,A41offset,$E1306)-INDEX('PTRM input'!$G$277:$P$326,A41offset,$E1306))*OFFSET($F$7,0,$E1306))-SUM($G1306:Z1306),(((INDEX('PTRM input'!$G$385:$P$434,A41offset,$E1306)-INDEX('PTRM input'!$G$277:$P$326,A41offset,$E1306))*OFFSET($F$7,0,$E1306))-SUM($G1306:Z1306))*(OFFSET('PTRM input'!$G$477,0,$E1306-1)/A41taxstdlife))))</f>
        <v>0</v>
      </c>
      <c r="AB1306" s="251">
        <f ca="1">IF(A41taxstdlife="n/a","n/a",IF(A41taxstdlife="",0,IF(AB$3&gt;(A41stdlife+$E1306),((INDEX('PTRM input'!$G$385:$P$434,A41offset,$E1306)-INDEX('PTRM input'!$G$277:$P$326,A41offset,$E1306))*OFFSET($F$7,0,$E1306))-SUM($G1306:AA1306),(((INDEX('PTRM input'!$G$385:$P$434,A41offset,$E1306)-INDEX('PTRM input'!$G$277:$P$326,A41offset,$E1306))*OFFSET($F$7,0,$E1306))-SUM($G1306:AA1306))*(OFFSET('PTRM input'!$G$477,0,$E1306-1)/A41taxstdlife))))</f>
        <v>0</v>
      </c>
      <c r="AC1306" s="251">
        <f ca="1">IF(A41taxstdlife="n/a","n/a",IF(A41taxstdlife="",0,IF(AC$3&gt;(A41stdlife+$E1306),((INDEX('PTRM input'!$G$385:$P$434,A41offset,$E1306)-INDEX('PTRM input'!$G$277:$P$326,A41offset,$E1306))*OFFSET($F$7,0,$E1306))-SUM($G1306:AB1306),(((INDEX('PTRM input'!$G$385:$P$434,A41offset,$E1306)-INDEX('PTRM input'!$G$277:$P$326,A41offset,$E1306))*OFFSET($F$7,0,$E1306))-SUM($G1306:AB1306))*(OFFSET('PTRM input'!$G$477,0,$E1306-1)/A41taxstdlife))))</f>
        <v>0</v>
      </c>
      <c r="AD1306" s="251">
        <f ca="1">IF(A41taxstdlife="n/a","n/a",IF(A41taxstdlife="",0,IF(AD$3&gt;(A41stdlife+$E1306),((INDEX('PTRM input'!$G$385:$P$434,A41offset,$E1306)-INDEX('PTRM input'!$G$277:$P$326,A41offset,$E1306))*OFFSET($F$7,0,$E1306))-SUM($G1306:AC1306),(((INDEX('PTRM input'!$G$385:$P$434,A41offset,$E1306)-INDEX('PTRM input'!$G$277:$P$326,A41offset,$E1306))*OFFSET($F$7,0,$E1306))-SUM($G1306:AC1306))*(OFFSET('PTRM input'!$G$477,0,$E1306-1)/A41taxstdlife))))</f>
        <v>0</v>
      </c>
      <c r="AE1306" s="251">
        <f ca="1">IF(A41taxstdlife="n/a","n/a",IF(A41taxstdlife="",0,IF(AE$3&gt;(A41stdlife+$E1306),((INDEX('PTRM input'!$G$385:$P$434,A41offset,$E1306)-INDEX('PTRM input'!$G$277:$P$326,A41offset,$E1306))*OFFSET($F$7,0,$E1306))-SUM($G1306:AD1306),(((INDEX('PTRM input'!$G$385:$P$434,A41offset,$E1306)-INDEX('PTRM input'!$G$277:$P$326,A41offset,$E1306))*OFFSET($F$7,0,$E1306))-SUM($G1306:AD1306))*(OFFSET('PTRM input'!$G$477,0,$E1306-1)/A41taxstdlife))))</f>
        <v>0</v>
      </c>
      <c r="AF1306" s="251">
        <f ca="1">IF(A41taxstdlife="n/a","n/a",IF(A41taxstdlife="",0,IF(AF$3&gt;(A41stdlife+$E1306),((INDEX('PTRM input'!$G$385:$P$434,A41offset,$E1306)-INDEX('PTRM input'!$G$277:$P$326,A41offset,$E1306))*OFFSET($F$7,0,$E1306))-SUM($G1306:AE1306),(((INDEX('PTRM input'!$G$385:$P$434,A41offset,$E1306)-INDEX('PTRM input'!$G$277:$P$326,A41offset,$E1306))*OFFSET($F$7,0,$E1306))-SUM($G1306:AE1306))*(OFFSET('PTRM input'!$G$477,0,$E1306-1)/A41taxstdlife))))</f>
        <v>0</v>
      </c>
      <c r="AG1306" s="251">
        <f ca="1">IF(A41taxstdlife="n/a","n/a",IF(A41taxstdlife="",0,IF(AG$3&gt;(A41stdlife+$E1306),((INDEX('PTRM input'!$G$385:$P$434,A41offset,$E1306)-INDEX('PTRM input'!$G$277:$P$326,A41offset,$E1306))*OFFSET($F$7,0,$E1306))-SUM($G1306:AF1306),(((INDEX('PTRM input'!$G$385:$P$434,A41offset,$E1306)-INDEX('PTRM input'!$G$277:$P$326,A41offset,$E1306))*OFFSET($F$7,0,$E1306))-SUM($G1306:AF1306))*(OFFSET('PTRM input'!$G$477,0,$E1306-1)/A41taxstdlife))))</f>
        <v>0</v>
      </c>
      <c r="AH1306" s="251">
        <f ca="1">IF(A41taxstdlife="n/a","n/a",IF(A41taxstdlife="",0,IF(AH$3&gt;(A41stdlife+$E1306),((INDEX('PTRM input'!$G$385:$P$434,A41offset,$E1306)-INDEX('PTRM input'!$G$277:$P$326,A41offset,$E1306))*OFFSET($F$7,0,$E1306))-SUM($G1306:AG1306),(((INDEX('PTRM input'!$G$385:$P$434,A41offset,$E1306)-INDEX('PTRM input'!$G$277:$P$326,A41offset,$E1306))*OFFSET($F$7,0,$E1306))-SUM($G1306:AG1306))*(OFFSET('PTRM input'!$G$477,0,$E1306-1)/A41taxstdlife))))</f>
        <v>0</v>
      </c>
      <c r="AI1306" s="251">
        <f ca="1">IF(A41taxstdlife="n/a","n/a",IF(A41taxstdlife="",0,IF(AI$3&gt;(A41stdlife+$E1306),((INDEX('PTRM input'!$G$385:$P$434,A41offset,$E1306)-INDEX('PTRM input'!$G$277:$P$326,A41offset,$E1306))*OFFSET($F$7,0,$E1306))-SUM($G1306:AH1306),(((INDEX('PTRM input'!$G$385:$P$434,A41offset,$E1306)-INDEX('PTRM input'!$G$277:$P$326,A41offset,$E1306))*OFFSET($F$7,0,$E1306))-SUM($G1306:AH1306))*(OFFSET('PTRM input'!$G$477,0,$E1306-1)/A41taxstdlife))))</f>
        <v>0</v>
      </c>
      <c r="AJ1306" s="251">
        <f ca="1">IF(A41taxstdlife="n/a","n/a",IF(A41taxstdlife="",0,IF(AJ$3&gt;(A41stdlife+$E1306),((INDEX('PTRM input'!$G$385:$P$434,A41offset,$E1306)-INDEX('PTRM input'!$G$277:$P$326,A41offset,$E1306))*OFFSET($F$7,0,$E1306))-SUM($G1306:AI1306),(((INDEX('PTRM input'!$G$385:$P$434,A41offset,$E1306)-INDEX('PTRM input'!$G$277:$P$326,A41offset,$E1306))*OFFSET($F$7,0,$E1306))-SUM($G1306:AI1306))*(OFFSET('PTRM input'!$G$477,0,$E1306-1)/A41taxstdlife))))</f>
        <v>0</v>
      </c>
      <c r="AK1306" s="251">
        <f ca="1">IF(A41taxstdlife="n/a","n/a",IF(A41taxstdlife="",0,IF(AK$3&gt;(A41stdlife+$E1306),((INDEX('PTRM input'!$G$385:$P$434,A41offset,$E1306)-INDEX('PTRM input'!$G$277:$P$326,A41offset,$E1306))*OFFSET($F$7,0,$E1306))-SUM($G1306:AJ1306),(((INDEX('PTRM input'!$G$385:$P$434,A41offset,$E1306)-INDEX('PTRM input'!$G$277:$P$326,A41offset,$E1306))*OFFSET($F$7,0,$E1306))-SUM($G1306:AJ1306))*(OFFSET('PTRM input'!$G$477,0,$E1306-1)/A41taxstdlife))))</f>
        <v>0</v>
      </c>
      <c r="AL1306" s="251">
        <f ca="1">IF(A41taxstdlife="n/a","n/a",IF(A41taxstdlife="",0,IF(AL$3&gt;(A41stdlife+$E1306),((INDEX('PTRM input'!$G$385:$P$434,A41offset,$E1306)-INDEX('PTRM input'!$G$277:$P$326,A41offset,$E1306))*OFFSET($F$7,0,$E1306))-SUM($G1306:AK1306),(((INDEX('PTRM input'!$G$385:$P$434,A41offset,$E1306)-INDEX('PTRM input'!$G$277:$P$326,A41offset,$E1306))*OFFSET($F$7,0,$E1306))-SUM($G1306:AK1306))*(OFFSET('PTRM input'!$G$477,0,$E1306-1)/A41taxstdlife))))</f>
        <v>0</v>
      </c>
      <c r="AM1306" s="251">
        <f ca="1">IF(A41taxstdlife="n/a","n/a",IF(A41taxstdlife="",0,IF(AM$3&gt;(A41stdlife+$E1306),((INDEX('PTRM input'!$G$385:$P$434,A41offset,$E1306)-INDEX('PTRM input'!$G$277:$P$326,A41offset,$E1306))*OFFSET($F$7,0,$E1306))-SUM($G1306:AL1306),(((INDEX('PTRM input'!$G$385:$P$434,A41offset,$E1306)-INDEX('PTRM input'!$G$277:$P$326,A41offset,$E1306))*OFFSET($F$7,0,$E1306))-SUM($G1306:AL1306))*(OFFSET('PTRM input'!$G$477,0,$E1306-1)/A41taxstdlife))))</f>
        <v>0</v>
      </c>
      <c r="AN1306" s="251">
        <f ca="1">IF(A41taxstdlife="n/a","n/a",IF(A41taxstdlife="",0,IF(AN$3&gt;(A41stdlife+$E1306),((INDEX('PTRM input'!$G$385:$P$434,A41offset,$E1306)-INDEX('PTRM input'!$G$277:$P$326,A41offset,$E1306))*OFFSET($F$7,0,$E1306))-SUM($G1306:AM1306),(((INDEX('PTRM input'!$G$385:$P$434,A41offset,$E1306)-INDEX('PTRM input'!$G$277:$P$326,A41offset,$E1306))*OFFSET($F$7,0,$E1306))-SUM($G1306:AM1306))*(OFFSET('PTRM input'!$G$477,0,$E1306-1)/A41taxstdlife))))</f>
        <v>0</v>
      </c>
      <c r="AO1306" s="251">
        <f ca="1">IF(A41taxstdlife="n/a","n/a",IF(A41taxstdlife="",0,IF(AO$3&gt;(A41stdlife+$E1306),((INDEX('PTRM input'!$G$385:$P$434,A41offset,$E1306)-INDEX('PTRM input'!$G$277:$P$326,A41offset,$E1306))*OFFSET($F$7,0,$E1306))-SUM($G1306:AN1306),(((INDEX('PTRM input'!$G$385:$P$434,A41offset,$E1306)-INDEX('PTRM input'!$G$277:$P$326,A41offset,$E1306))*OFFSET($F$7,0,$E1306))-SUM($G1306:AN1306))*(OFFSET('PTRM input'!$G$477,0,$E1306-1)/A41taxstdlife))))</f>
        <v>0</v>
      </c>
      <c r="AP1306" s="251">
        <f ca="1">IF(A41taxstdlife="n/a","n/a",IF(A41taxstdlife="",0,IF(AP$3&gt;(A41stdlife+$E1306),((INDEX('PTRM input'!$G$385:$P$434,A41offset,$E1306)-INDEX('PTRM input'!$G$277:$P$326,A41offset,$E1306))*OFFSET($F$7,0,$E1306))-SUM($G1306:AO1306),(((INDEX('PTRM input'!$G$385:$P$434,A41offset,$E1306)-INDEX('PTRM input'!$G$277:$P$326,A41offset,$E1306))*OFFSET($F$7,0,$E1306))-SUM($G1306:AO1306))*(OFFSET('PTRM input'!$G$477,0,$E1306-1)/A41taxstdlife))))</f>
        <v>0</v>
      </c>
      <c r="AQ1306" s="251">
        <f ca="1">IF(A41taxstdlife="n/a","n/a",IF(A41taxstdlife="",0,IF(AQ$3&gt;(A41stdlife+$E1306),((INDEX('PTRM input'!$G$385:$P$434,A41offset,$E1306)-INDEX('PTRM input'!$G$277:$P$326,A41offset,$E1306))*OFFSET($F$7,0,$E1306))-SUM($G1306:AP1306),(((INDEX('PTRM input'!$G$385:$P$434,A41offset,$E1306)-INDEX('PTRM input'!$G$277:$P$326,A41offset,$E1306))*OFFSET($F$7,0,$E1306))-SUM($G1306:AP1306))*(OFFSET('PTRM input'!$G$477,0,$E1306-1)/A41taxstdlife))))</f>
        <v>0</v>
      </c>
      <c r="AR1306" s="251">
        <f ca="1">IF(A41taxstdlife="n/a","n/a",IF(A41taxstdlife="",0,IF(AR$3&gt;(A41stdlife+$E1306),((INDEX('PTRM input'!$G$385:$P$434,A41offset,$E1306)-INDEX('PTRM input'!$G$277:$P$326,A41offset,$E1306))*OFFSET($F$7,0,$E1306))-SUM($G1306:AQ1306),(((INDEX('PTRM input'!$G$385:$P$434,A41offset,$E1306)-INDEX('PTRM input'!$G$277:$P$326,A41offset,$E1306))*OFFSET($F$7,0,$E1306))-SUM($G1306:AQ1306))*(OFFSET('PTRM input'!$G$477,0,$E1306-1)/A41taxstdlife))))</f>
        <v>0</v>
      </c>
      <c r="AS1306" s="251">
        <f ca="1">IF(A41taxstdlife="n/a","n/a",IF(A41taxstdlife="",0,IF(AS$3&gt;(A41stdlife+$E1306),((INDEX('PTRM input'!$G$385:$P$434,A41offset,$E1306)-INDEX('PTRM input'!$G$277:$P$326,A41offset,$E1306))*OFFSET($F$7,0,$E1306))-SUM($G1306:AR1306),(((INDEX('PTRM input'!$G$385:$P$434,A41offset,$E1306)-INDEX('PTRM input'!$G$277:$P$326,A41offset,$E1306))*OFFSET($F$7,0,$E1306))-SUM($G1306:AR1306))*(OFFSET('PTRM input'!$G$477,0,$E1306-1)/A41taxstdlife))))</f>
        <v>0</v>
      </c>
      <c r="AT1306" s="251">
        <f ca="1">IF(A41taxstdlife="n/a","n/a",IF(A41taxstdlife="",0,IF(AT$3&gt;(A41stdlife+$E1306),((INDEX('PTRM input'!$G$385:$P$434,A41offset,$E1306)-INDEX('PTRM input'!$G$277:$P$326,A41offset,$E1306))*OFFSET($F$7,0,$E1306))-SUM($G1306:AS1306),(((INDEX('PTRM input'!$G$385:$P$434,A41offset,$E1306)-INDEX('PTRM input'!$G$277:$P$326,A41offset,$E1306))*OFFSET($F$7,0,$E1306))-SUM($G1306:AS1306))*(OFFSET('PTRM input'!$G$477,0,$E1306-1)/A41taxstdlife))))</f>
        <v>0</v>
      </c>
      <c r="AU1306" s="251">
        <f ca="1">IF(A41taxstdlife="n/a","n/a",IF(A41taxstdlife="",0,IF(AU$3&gt;(A41stdlife+$E1306),((INDEX('PTRM input'!$G$385:$P$434,A41offset,$E1306)-INDEX('PTRM input'!$G$277:$P$326,A41offset,$E1306))*OFFSET($F$7,0,$E1306))-SUM($G1306:AT1306),(((INDEX('PTRM input'!$G$385:$P$434,A41offset,$E1306)-INDEX('PTRM input'!$G$277:$P$326,A41offset,$E1306))*OFFSET($F$7,0,$E1306))-SUM($G1306:AT1306))*(OFFSET('PTRM input'!$G$477,0,$E1306-1)/A41taxstdlife))))</f>
        <v>0</v>
      </c>
      <c r="AV1306" s="251">
        <f ca="1">IF(A41taxstdlife="n/a","n/a",IF(A41taxstdlife="",0,IF(AV$3&gt;(A41stdlife+$E1306),((INDEX('PTRM input'!$G$385:$P$434,A41offset,$E1306)-INDEX('PTRM input'!$G$277:$P$326,A41offset,$E1306))*OFFSET($F$7,0,$E1306))-SUM($G1306:AU1306),(((INDEX('PTRM input'!$G$385:$P$434,A41offset,$E1306)-INDEX('PTRM input'!$G$277:$P$326,A41offset,$E1306))*OFFSET($F$7,0,$E1306))-SUM($G1306:AU1306))*(OFFSET('PTRM input'!$G$477,0,$E1306-1)/A41taxstdlife))))</f>
        <v>0</v>
      </c>
      <c r="AW1306" s="251">
        <f ca="1">IF(A41taxstdlife="n/a","n/a",IF(A41taxstdlife="",0,IF(AW$3&gt;(A41stdlife+$E1306),((INDEX('PTRM input'!$G$385:$P$434,A41offset,$E1306)-INDEX('PTRM input'!$G$277:$P$326,A41offset,$E1306))*OFFSET($F$7,0,$E1306))-SUM($G1306:AV1306),(((INDEX('PTRM input'!$G$385:$P$434,A41offset,$E1306)-INDEX('PTRM input'!$G$277:$P$326,A41offset,$E1306))*OFFSET($F$7,0,$E1306))-SUM($G1306:AV1306))*(OFFSET('PTRM input'!$G$477,0,$E1306-1)/A41taxstdlife))))</f>
        <v>0</v>
      </c>
      <c r="AX1306" s="251">
        <f ca="1">IF(A41taxstdlife="n/a","n/a",IF(A41taxstdlife="",0,IF(AX$3&gt;(A41stdlife+$E1306),((INDEX('PTRM input'!$G$385:$P$434,A41offset,$E1306)-INDEX('PTRM input'!$G$277:$P$326,A41offset,$E1306))*OFFSET($F$7,0,$E1306))-SUM($G1306:AW1306),(((INDEX('PTRM input'!$G$385:$P$434,A41offset,$E1306)-INDEX('PTRM input'!$G$277:$P$326,A41offset,$E1306))*OFFSET($F$7,0,$E1306))-SUM($G1306:AW1306))*(OFFSET('PTRM input'!$G$477,0,$E1306-1)/A41taxstdlife))))</f>
        <v>0</v>
      </c>
      <c r="AY1306" s="251">
        <f ca="1">IF(A41taxstdlife="n/a","n/a",IF(A41taxstdlife="",0,IF(AY$3&gt;(A41stdlife+$E1306),((INDEX('PTRM input'!$G$385:$P$434,A41offset,$E1306)-INDEX('PTRM input'!$G$277:$P$326,A41offset,$E1306))*OFFSET($F$7,0,$E1306))-SUM($G1306:AX1306),(((INDEX('PTRM input'!$G$385:$P$434,A41offset,$E1306)-INDEX('PTRM input'!$G$277:$P$326,A41offset,$E1306))*OFFSET($F$7,0,$E1306))-SUM($G1306:AX1306))*(OFFSET('PTRM input'!$G$477,0,$E1306-1)/A41taxstdlife))))</f>
        <v>0</v>
      </c>
      <c r="AZ1306" s="251">
        <f ca="1">IF(A41taxstdlife="n/a","n/a",IF(A41taxstdlife="",0,IF(AZ$3&gt;(A41stdlife+$E1306),((INDEX('PTRM input'!$G$385:$P$434,A41offset,$E1306)-INDEX('PTRM input'!$G$277:$P$326,A41offset,$E1306))*OFFSET($F$7,0,$E1306))-SUM($G1306:AY1306),(((INDEX('PTRM input'!$G$385:$P$434,A41offset,$E1306)-INDEX('PTRM input'!$G$277:$P$326,A41offset,$E1306))*OFFSET($F$7,0,$E1306))-SUM($G1306:AY1306))*(OFFSET('PTRM input'!$G$477,0,$E1306-1)/A41taxstdlife))))</f>
        <v>0</v>
      </c>
      <c r="BA1306" s="251">
        <f ca="1">IF(A41taxstdlife="n/a","n/a",IF(A41taxstdlife="",0,IF(BA$3&gt;(A41stdlife+$E1306),((INDEX('PTRM input'!$G$385:$P$434,A41offset,$E1306)-INDEX('PTRM input'!$G$277:$P$326,A41offset,$E1306))*OFFSET($F$7,0,$E1306))-SUM($G1306:AZ1306),(((INDEX('PTRM input'!$G$385:$P$434,A41offset,$E1306)-INDEX('PTRM input'!$G$277:$P$326,A41offset,$E1306))*OFFSET($F$7,0,$E1306))-SUM($G1306:AZ1306))*(OFFSET('PTRM input'!$G$477,0,$E1306-1)/A41taxstdlife))))</f>
        <v>0</v>
      </c>
      <c r="BB1306" s="251">
        <f ca="1">IF(A41taxstdlife="n/a","n/a",IF(A41taxstdlife="",0,IF(BB$3&gt;(A41stdlife+$E1306),((INDEX('PTRM input'!$G$385:$P$434,A41offset,$E1306)-INDEX('PTRM input'!$G$277:$P$326,A41offset,$E1306))*OFFSET($F$7,0,$E1306))-SUM($G1306:BA1306),(((INDEX('PTRM input'!$G$385:$P$434,A41offset,$E1306)-INDEX('PTRM input'!$G$277:$P$326,A41offset,$E1306))*OFFSET($F$7,0,$E1306))-SUM($G1306:BA1306))*(OFFSET('PTRM input'!$G$477,0,$E1306-1)/A41taxstdlife))))</f>
        <v>0</v>
      </c>
      <c r="BC1306" s="251">
        <f ca="1">IF(A41taxstdlife="n/a","n/a",IF(A41taxstdlife="",0,IF(BC$3&gt;(A41stdlife+$E1306),((INDEX('PTRM input'!$G$385:$P$434,A41offset,$E1306)-INDEX('PTRM input'!$G$277:$P$326,A41offset,$E1306))*OFFSET($F$7,0,$E1306))-SUM($G1306:BB1306),(((INDEX('PTRM input'!$G$385:$P$434,A41offset,$E1306)-INDEX('PTRM input'!$G$277:$P$326,A41offset,$E1306))*OFFSET($F$7,0,$E1306))-SUM($G1306:BB1306))*(OFFSET('PTRM input'!$G$477,0,$E1306-1)/A41taxstdlife))))</f>
        <v>0</v>
      </c>
      <c r="BD1306" s="251">
        <f ca="1">IF(A41taxstdlife="n/a","n/a",IF(A41taxstdlife="",0,IF(BD$3&gt;(A41stdlife+$E1306),((INDEX('PTRM input'!$G$385:$P$434,A41offset,$E1306)-INDEX('PTRM input'!$G$277:$P$326,A41offset,$E1306))*OFFSET($F$7,0,$E1306))-SUM($G1306:BC1306),(((INDEX('PTRM input'!$G$385:$P$434,A41offset,$E1306)-INDEX('PTRM input'!$G$277:$P$326,A41offset,$E1306))*OFFSET($F$7,0,$E1306))-SUM($G1306:BC1306))*(OFFSET('PTRM input'!$G$477,0,$E1306-1)/A41taxstdlife))))</f>
        <v>0</v>
      </c>
      <c r="BE1306" s="251">
        <f ca="1">IF(A41taxstdlife="n/a","n/a",IF(A41taxstdlife="",0,IF(BE$3&gt;(A41stdlife+$E1306),((INDEX('PTRM input'!$G$385:$P$434,A41offset,$E1306)-INDEX('PTRM input'!$G$277:$P$326,A41offset,$E1306))*OFFSET($F$7,0,$E1306))-SUM($G1306:BD1306),(((INDEX('PTRM input'!$G$385:$P$434,A41offset,$E1306)-INDEX('PTRM input'!$G$277:$P$326,A41offset,$E1306))*OFFSET($F$7,0,$E1306))-SUM($G1306:BD1306))*(OFFSET('PTRM input'!$G$477,0,$E1306-1)/A41taxstdlife))))</f>
        <v>0</v>
      </c>
      <c r="BF1306" s="251">
        <f ca="1">IF(A41taxstdlife="n/a","n/a",IF(A41taxstdlife="",0,IF(BF$3&gt;(A41stdlife+$E1306),((INDEX('PTRM input'!$G$385:$P$434,A41offset,$E1306)-INDEX('PTRM input'!$G$277:$P$326,A41offset,$E1306))*OFFSET($F$7,0,$E1306))-SUM($G1306:BE1306),(((INDEX('PTRM input'!$G$385:$P$434,A41offset,$E1306)-INDEX('PTRM input'!$G$277:$P$326,A41offset,$E1306))*OFFSET($F$7,0,$E1306))-SUM($G1306:BE1306))*(OFFSET('PTRM input'!$G$477,0,$E1306-1)/A41taxstdlife))))</f>
        <v>0</v>
      </c>
      <c r="BG1306" s="251">
        <f ca="1">IF(A41taxstdlife="n/a","n/a",IF(A41taxstdlife="",0,IF(BG$3&gt;(A41stdlife+$E1306),((INDEX('PTRM input'!$G$385:$P$434,A41offset,$E1306)-INDEX('PTRM input'!$G$277:$P$326,A41offset,$E1306))*OFFSET($F$7,0,$E1306))-SUM($G1306:BF1306),(((INDEX('PTRM input'!$G$385:$P$434,A41offset,$E1306)-INDEX('PTRM input'!$G$277:$P$326,A41offset,$E1306))*OFFSET($F$7,0,$E1306))-SUM($G1306:BF1306))*(OFFSET('PTRM input'!$G$477,0,$E1306-1)/A41taxstdlife))))</f>
        <v>0</v>
      </c>
      <c r="BH1306" s="251">
        <f ca="1">IF(A41taxstdlife="n/a","n/a",IF(A41taxstdlife="",0,IF(BH$3&gt;(A41stdlife+$E1306),((INDEX('PTRM input'!$G$385:$P$434,A41offset,$E1306)-INDEX('PTRM input'!$G$277:$P$326,A41offset,$E1306))*OFFSET($F$7,0,$E1306))-SUM($G1306:BG1306),(((INDEX('PTRM input'!$G$385:$P$434,A41offset,$E1306)-INDEX('PTRM input'!$G$277:$P$326,A41offset,$E1306))*OFFSET($F$7,0,$E1306))-SUM($G1306:BG1306))*(OFFSET('PTRM input'!$G$477,0,$E1306-1)/A41taxstdlife))))</f>
        <v>0</v>
      </c>
      <c r="BI1306" s="251">
        <f ca="1">IF(A41taxstdlife="n/a","n/a",IF(A41taxstdlife="",0,IF(BI$3&gt;(A41stdlife+$E1306),((INDEX('PTRM input'!$G$385:$P$434,A41offset,$E1306)-INDEX('PTRM input'!$G$277:$P$326,A41offset,$E1306))*OFFSET($F$7,0,$E1306))-SUM($G1306:BH1306),(((INDEX('PTRM input'!$G$385:$P$434,A41offset,$E1306)-INDEX('PTRM input'!$G$277:$P$326,A41offset,$E1306))*OFFSET($F$7,0,$E1306))-SUM($G1306:BH1306))*(OFFSET('PTRM input'!$G$477,0,$E1306-1)/A41taxstdlife))))</f>
        <v>0</v>
      </c>
      <c r="BJ1306" s="116"/>
      <c r="BK1306" s="116"/>
      <c r="BL1306" s="116"/>
      <c r="BM1306" s="116"/>
    </row>
    <row r="1307" spans="1:65" ht="12.75" hidden="1" customHeight="1" outlineLevel="2">
      <c r="A1307" s="366"/>
      <c r="B1307" s="19"/>
      <c r="C1307" s="18"/>
      <c r="D1307" s="760"/>
      <c r="E1307" s="86">
        <v>6</v>
      </c>
      <c r="F1307" s="356"/>
      <c r="G1307" s="434"/>
      <c r="H1307" s="435"/>
      <c r="I1307" s="435"/>
      <c r="J1307" s="435"/>
      <c r="K1307" s="435"/>
      <c r="L1307" s="619"/>
      <c r="M1307" s="251">
        <f ca="1">IF(A41taxstdlife="n/a","n/a",IF(A41taxstdlife="",0,IF(M$3&gt;(A41stdlife+$E1307),((INDEX('PTRM input'!$G$385:$P$434,A41offset,$E1307)-INDEX('PTRM input'!$G$277:$P$326,A41offset,$E1307))*OFFSET($F$7,0,$E1307))-SUM($G1307:L1307),(((INDEX('PTRM input'!$G$385:$P$434,A41offset,$E1307)-INDEX('PTRM input'!$G$277:$P$326,A41offset,$E1307))*OFFSET($F$7,0,$E1307))-SUM($G1307:L1307))*(OFFSET('PTRM input'!$G$477,0,$E1307-1)/A41taxstdlife))))</f>
        <v>0</v>
      </c>
      <c r="N1307" s="251">
        <f ca="1">IF(A41taxstdlife="n/a","n/a",IF(A41taxstdlife="",0,IF(N$3&gt;(A41stdlife+$E1307),((INDEX('PTRM input'!$G$385:$P$434,A41offset,$E1307)-INDEX('PTRM input'!$G$277:$P$326,A41offset,$E1307))*OFFSET($F$7,0,$E1307))-SUM($G1307:M1307),(((INDEX('PTRM input'!$G$385:$P$434,A41offset,$E1307)-INDEX('PTRM input'!$G$277:$P$326,A41offset,$E1307))*OFFSET($F$7,0,$E1307))-SUM($G1307:M1307))*(OFFSET('PTRM input'!$G$477,0,$E1307-1)/A41taxstdlife))))</f>
        <v>0</v>
      </c>
      <c r="O1307" s="251">
        <f ca="1">IF(A41taxstdlife="n/a","n/a",IF(A41taxstdlife="",0,IF(O$3&gt;(A41stdlife+$E1307),((INDEX('PTRM input'!$G$385:$P$434,A41offset,$E1307)-INDEX('PTRM input'!$G$277:$P$326,A41offset,$E1307))*OFFSET($F$7,0,$E1307))-SUM($G1307:N1307),(((INDEX('PTRM input'!$G$385:$P$434,A41offset,$E1307)-INDEX('PTRM input'!$G$277:$P$326,A41offset,$E1307))*OFFSET($F$7,0,$E1307))-SUM($G1307:N1307))*(OFFSET('PTRM input'!$G$477,0,$E1307-1)/A41taxstdlife))))</f>
        <v>0</v>
      </c>
      <c r="P1307" s="251">
        <f ca="1">IF(A41taxstdlife="n/a","n/a",IF(A41taxstdlife="",0,IF(P$3&gt;(A41stdlife+$E1307),((INDEX('PTRM input'!$G$385:$P$434,A41offset,$E1307)-INDEX('PTRM input'!$G$277:$P$326,A41offset,$E1307))*OFFSET($F$7,0,$E1307))-SUM($G1307:O1307),(((INDEX('PTRM input'!$G$385:$P$434,A41offset,$E1307)-INDEX('PTRM input'!$G$277:$P$326,A41offset,$E1307))*OFFSET($F$7,0,$E1307))-SUM($G1307:O1307))*(OFFSET('PTRM input'!$G$477,0,$E1307-1)/A41taxstdlife))))</f>
        <v>0</v>
      </c>
      <c r="Q1307" s="251">
        <f ca="1">IF(A41taxstdlife="n/a","n/a",IF(A41taxstdlife="",0,IF(Q$3&gt;(A41stdlife+$E1307),((INDEX('PTRM input'!$G$385:$P$434,A41offset,$E1307)-INDEX('PTRM input'!$G$277:$P$326,A41offset,$E1307))*OFFSET($F$7,0,$E1307))-SUM($G1307:P1307),(((INDEX('PTRM input'!$G$385:$P$434,A41offset,$E1307)-INDEX('PTRM input'!$G$277:$P$326,A41offset,$E1307))*OFFSET($F$7,0,$E1307))-SUM($G1307:P1307))*(OFFSET('PTRM input'!$G$477,0,$E1307-1)/A41taxstdlife))))</f>
        <v>0</v>
      </c>
      <c r="R1307" s="251">
        <f ca="1">IF(A41taxstdlife="n/a","n/a",IF(A41taxstdlife="",0,IF(R$3&gt;(A41stdlife+$E1307),((INDEX('PTRM input'!$G$385:$P$434,A41offset,$E1307)-INDEX('PTRM input'!$G$277:$P$326,A41offset,$E1307))*OFFSET($F$7,0,$E1307))-SUM($G1307:Q1307),(((INDEX('PTRM input'!$G$385:$P$434,A41offset,$E1307)-INDEX('PTRM input'!$G$277:$P$326,A41offset,$E1307))*OFFSET($F$7,0,$E1307))-SUM($G1307:Q1307))*(OFFSET('PTRM input'!$G$477,0,$E1307-1)/A41taxstdlife))))</f>
        <v>0</v>
      </c>
      <c r="S1307" s="251">
        <f ca="1">IF(A41taxstdlife="n/a","n/a",IF(A41taxstdlife="",0,IF(S$3&gt;(A41stdlife+$E1307),((INDEX('PTRM input'!$G$385:$P$434,A41offset,$E1307)-INDEX('PTRM input'!$G$277:$P$326,A41offset,$E1307))*OFFSET($F$7,0,$E1307))-SUM($G1307:R1307),(((INDEX('PTRM input'!$G$385:$P$434,A41offset,$E1307)-INDEX('PTRM input'!$G$277:$P$326,A41offset,$E1307))*OFFSET($F$7,0,$E1307))-SUM($G1307:R1307))*(OFFSET('PTRM input'!$G$477,0,$E1307-1)/A41taxstdlife))))</f>
        <v>0</v>
      </c>
      <c r="T1307" s="251">
        <f ca="1">IF(A41taxstdlife="n/a","n/a",IF(A41taxstdlife="",0,IF(T$3&gt;(A41stdlife+$E1307),((INDEX('PTRM input'!$G$385:$P$434,A41offset,$E1307)-INDEX('PTRM input'!$G$277:$P$326,A41offset,$E1307))*OFFSET($F$7,0,$E1307))-SUM($G1307:S1307),(((INDEX('PTRM input'!$G$385:$P$434,A41offset,$E1307)-INDEX('PTRM input'!$G$277:$P$326,A41offset,$E1307))*OFFSET($F$7,0,$E1307))-SUM($G1307:S1307))*(OFFSET('PTRM input'!$G$477,0,$E1307-1)/A41taxstdlife))))</f>
        <v>0</v>
      </c>
      <c r="U1307" s="251">
        <f ca="1">IF(A41taxstdlife="n/a","n/a",IF(A41taxstdlife="",0,IF(U$3&gt;(A41stdlife+$E1307),((INDEX('PTRM input'!$G$385:$P$434,A41offset,$E1307)-INDEX('PTRM input'!$G$277:$P$326,A41offset,$E1307))*OFFSET($F$7,0,$E1307))-SUM($G1307:T1307),(((INDEX('PTRM input'!$G$385:$P$434,A41offset,$E1307)-INDEX('PTRM input'!$G$277:$P$326,A41offset,$E1307))*OFFSET($F$7,0,$E1307))-SUM($G1307:T1307))*(OFFSET('PTRM input'!$G$477,0,$E1307-1)/A41taxstdlife))))</f>
        <v>0</v>
      </c>
      <c r="V1307" s="251">
        <f ca="1">IF(A41taxstdlife="n/a","n/a",IF(A41taxstdlife="",0,IF(V$3&gt;(A41stdlife+$E1307),((INDEX('PTRM input'!$G$385:$P$434,A41offset,$E1307)-INDEX('PTRM input'!$G$277:$P$326,A41offset,$E1307))*OFFSET($F$7,0,$E1307))-SUM($G1307:U1307),(((INDEX('PTRM input'!$G$385:$P$434,A41offset,$E1307)-INDEX('PTRM input'!$G$277:$P$326,A41offset,$E1307))*OFFSET($F$7,0,$E1307))-SUM($G1307:U1307))*(OFFSET('PTRM input'!$G$477,0,$E1307-1)/A41taxstdlife))))</f>
        <v>0</v>
      </c>
      <c r="W1307" s="251">
        <f ca="1">IF(A41taxstdlife="n/a","n/a",IF(A41taxstdlife="",0,IF(W$3&gt;(A41stdlife+$E1307),((INDEX('PTRM input'!$G$385:$P$434,A41offset,$E1307)-INDEX('PTRM input'!$G$277:$P$326,A41offset,$E1307))*OFFSET($F$7,0,$E1307))-SUM($G1307:V1307),(((INDEX('PTRM input'!$G$385:$P$434,A41offset,$E1307)-INDEX('PTRM input'!$G$277:$P$326,A41offset,$E1307))*OFFSET($F$7,0,$E1307))-SUM($G1307:V1307))*(OFFSET('PTRM input'!$G$477,0,$E1307-1)/A41taxstdlife))))</f>
        <v>0</v>
      </c>
      <c r="X1307" s="251">
        <f ca="1">IF(A41taxstdlife="n/a","n/a",IF(A41taxstdlife="",0,IF(X$3&gt;(A41stdlife+$E1307),((INDEX('PTRM input'!$G$385:$P$434,A41offset,$E1307)-INDEX('PTRM input'!$G$277:$P$326,A41offset,$E1307))*OFFSET($F$7,0,$E1307))-SUM($G1307:W1307),(((INDEX('PTRM input'!$G$385:$P$434,A41offset,$E1307)-INDEX('PTRM input'!$G$277:$P$326,A41offset,$E1307))*OFFSET($F$7,0,$E1307))-SUM($G1307:W1307))*(OFFSET('PTRM input'!$G$477,0,$E1307-1)/A41taxstdlife))))</f>
        <v>0</v>
      </c>
      <c r="Y1307" s="251">
        <f ca="1">IF(A41taxstdlife="n/a","n/a",IF(A41taxstdlife="",0,IF(Y$3&gt;(A41stdlife+$E1307),((INDEX('PTRM input'!$G$385:$P$434,A41offset,$E1307)-INDEX('PTRM input'!$G$277:$P$326,A41offset,$E1307))*OFFSET($F$7,0,$E1307))-SUM($G1307:X1307),(((INDEX('PTRM input'!$G$385:$P$434,A41offset,$E1307)-INDEX('PTRM input'!$G$277:$P$326,A41offset,$E1307))*OFFSET($F$7,0,$E1307))-SUM($G1307:X1307))*(OFFSET('PTRM input'!$G$477,0,$E1307-1)/A41taxstdlife))))</f>
        <v>0</v>
      </c>
      <c r="Z1307" s="251">
        <f ca="1">IF(A41taxstdlife="n/a","n/a",IF(A41taxstdlife="",0,IF(Z$3&gt;(A41stdlife+$E1307),((INDEX('PTRM input'!$G$385:$P$434,A41offset,$E1307)-INDEX('PTRM input'!$G$277:$P$326,A41offset,$E1307))*OFFSET($F$7,0,$E1307))-SUM($G1307:Y1307),(((INDEX('PTRM input'!$G$385:$P$434,A41offset,$E1307)-INDEX('PTRM input'!$G$277:$P$326,A41offset,$E1307))*OFFSET($F$7,0,$E1307))-SUM($G1307:Y1307))*(OFFSET('PTRM input'!$G$477,0,$E1307-1)/A41taxstdlife))))</f>
        <v>0</v>
      </c>
      <c r="AA1307" s="251">
        <f ca="1">IF(A41taxstdlife="n/a","n/a",IF(A41taxstdlife="",0,IF(AA$3&gt;(A41stdlife+$E1307),((INDEX('PTRM input'!$G$385:$P$434,A41offset,$E1307)-INDEX('PTRM input'!$G$277:$P$326,A41offset,$E1307))*OFFSET($F$7,0,$E1307))-SUM($G1307:Z1307),(((INDEX('PTRM input'!$G$385:$P$434,A41offset,$E1307)-INDEX('PTRM input'!$G$277:$P$326,A41offset,$E1307))*OFFSET($F$7,0,$E1307))-SUM($G1307:Z1307))*(OFFSET('PTRM input'!$G$477,0,$E1307-1)/A41taxstdlife))))</f>
        <v>0</v>
      </c>
      <c r="AB1307" s="251">
        <f ca="1">IF(A41taxstdlife="n/a","n/a",IF(A41taxstdlife="",0,IF(AB$3&gt;(A41stdlife+$E1307),((INDEX('PTRM input'!$G$385:$P$434,A41offset,$E1307)-INDEX('PTRM input'!$G$277:$P$326,A41offset,$E1307))*OFFSET($F$7,0,$E1307))-SUM($G1307:AA1307),(((INDEX('PTRM input'!$G$385:$P$434,A41offset,$E1307)-INDEX('PTRM input'!$G$277:$P$326,A41offset,$E1307))*OFFSET($F$7,0,$E1307))-SUM($G1307:AA1307))*(OFFSET('PTRM input'!$G$477,0,$E1307-1)/A41taxstdlife))))</f>
        <v>0</v>
      </c>
      <c r="AC1307" s="251">
        <f ca="1">IF(A41taxstdlife="n/a","n/a",IF(A41taxstdlife="",0,IF(AC$3&gt;(A41stdlife+$E1307),((INDEX('PTRM input'!$G$385:$P$434,A41offset,$E1307)-INDEX('PTRM input'!$G$277:$P$326,A41offset,$E1307))*OFFSET($F$7,0,$E1307))-SUM($G1307:AB1307),(((INDEX('PTRM input'!$G$385:$P$434,A41offset,$E1307)-INDEX('PTRM input'!$G$277:$P$326,A41offset,$E1307))*OFFSET($F$7,0,$E1307))-SUM($G1307:AB1307))*(OFFSET('PTRM input'!$G$477,0,$E1307-1)/A41taxstdlife))))</f>
        <v>0</v>
      </c>
      <c r="AD1307" s="251">
        <f ca="1">IF(A41taxstdlife="n/a","n/a",IF(A41taxstdlife="",0,IF(AD$3&gt;(A41stdlife+$E1307),((INDEX('PTRM input'!$G$385:$P$434,A41offset,$E1307)-INDEX('PTRM input'!$G$277:$P$326,A41offset,$E1307))*OFFSET($F$7,0,$E1307))-SUM($G1307:AC1307),(((INDEX('PTRM input'!$G$385:$P$434,A41offset,$E1307)-INDEX('PTRM input'!$G$277:$P$326,A41offset,$E1307))*OFFSET($F$7,0,$E1307))-SUM($G1307:AC1307))*(OFFSET('PTRM input'!$G$477,0,$E1307-1)/A41taxstdlife))))</f>
        <v>0</v>
      </c>
      <c r="AE1307" s="251">
        <f ca="1">IF(A41taxstdlife="n/a","n/a",IF(A41taxstdlife="",0,IF(AE$3&gt;(A41stdlife+$E1307),((INDEX('PTRM input'!$G$385:$P$434,A41offset,$E1307)-INDEX('PTRM input'!$G$277:$P$326,A41offset,$E1307))*OFFSET($F$7,0,$E1307))-SUM($G1307:AD1307),(((INDEX('PTRM input'!$G$385:$P$434,A41offset,$E1307)-INDEX('PTRM input'!$G$277:$P$326,A41offset,$E1307))*OFFSET($F$7,0,$E1307))-SUM($G1307:AD1307))*(OFFSET('PTRM input'!$G$477,0,$E1307-1)/A41taxstdlife))))</f>
        <v>0</v>
      </c>
      <c r="AF1307" s="251">
        <f ca="1">IF(A41taxstdlife="n/a","n/a",IF(A41taxstdlife="",0,IF(AF$3&gt;(A41stdlife+$E1307),((INDEX('PTRM input'!$G$385:$P$434,A41offset,$E1307)-INDEX('PTRM input'!$G$277:$P$326,A41offset,$E1307))*OFFSET($F$7,0,$E1307))-SUM($G1307:AE1307),(((INDEX('PTRM input'!$G$385:$P$434,A41offset,$E1307)-INDEX('PTRM input'!$G$277:$P$326,A41offset,$E1307))*OFFSET($F$7,0,$E1307))-SUM($G1307:AE1307))*(OFFSET('PTRM input'!$G$477,0,$E1307-1)/A41taxstdlife))))</f>
        <v>0</v>
      </c>
      <c r="AG1307" s="251">
        <f ca="1">IF(A41taxstdlife="n/a","n/a",IF(A41taxstdlife="",0,IF(AG$3&gt;(A41stdlife+$E1307),((INDEX('PTRM input'!$G$385:$P$434,A41offset,$E1307)-INDEX('PTRM input'!$G$277:$P$326,A41offset,$E1307))*OFFSET($F$7,0,$E1307))-SUM($G1307:AF1307),(((INDEX('PTRM input'!$G$385:$P$434,A41offset,$E1307)-INDEX('PTRM input'!$G$277:$P$326,A41offset,$E1307))*OFFSET($F$7,0,$E1307))-SUM($G1307:AF1307))*(OFFSET('PTRM input'!$G$477,0,$E1307-1)/A41taxstdlife))))</f>
        <v>0</v>
      </c>
      <c r="AH1307" s="251">
        <f ca="1">IF(A41taxstdlife="n/a","n/a",IF(A41taxstdlife="",0,IF(AH$3&gt;(A41stdlife+$E1307),((INDEX('PTRM input'!$G$385:$P$434,A41offset,$E1307)-INDEX('PTRM input'!$G$277:$P$326,A41offset,$E1307))*OFFSET($F$7,0,$E1307))-SUM($G1307:AG1307),(((INDEX('PTRM input'!$G$385:$P$434,A41offset,$E1307)-INDEX('PTRM input'!$G$277:$P$326,A41offset,$E1307))*OFFSET($F$7,0,$E1307))-SUM($G1307:AG1307))*(OFFSET('PTRM input'!$G$477,0,$E1307-1)/A41taxstdlife))))</f>
        <v>0</v>
      </c>
      <c r="AI1307" s="251">
        <f ca="1">IF(A41taxstdlife="n/a","n/a",IF(A41taxstdlife="",0,IF(AI$3&gt;(A41stdlife+$E1307),((INDEX('PTRM input'!$G$385:$P$434,A41offset,$E1307)-INDEX('PTRM input'!$G$277:$P$326,A41offset,$E1307))*OFFSET($F$7,0,$E1307))-SUM($G1307:AH1307),(((INDEX('PTRM input'!$G$385:$P$434,A41offset,$E1307)-INDEX('PTRM input'!$G$277:$P$326,A41offset,$E1307))*OFFSET($F$7,0,$E1307))-SUM($G1307:AH1307))*(OFFSET('PTRM input'!$G$477,0,$E1307-1)/A41taxstdlife))))</f>
        <v>0</v>
      </c>
      <c r="AJ1307" s="251">
        <f ca="1">IF(A41taxstdlife="n/a","n/a",IF(A41taxstdlife="",0,IF(AJ$3&gt;(A41stdlife+$E1307),((INDEX('PTRM input'!$G$385:$P$434,A41offset,$E1307)-INDEX('PTRM input'!$G$277:$P$326,A41offset,$E1307))*OFFSET($F$7,0,$E1307))-SUM($G1307:AI1307),(((INDEX('PTRM input'!$G$385:$P$434,A41offset,$E1307)-INDEX('PTRM input'!$G$277:$P$326,A41offset,$E1307))*OFFSET($F$7,0,$E1307))-SUM($G1307:AI1307))*(OFFSET('PTRM input'!$G$477,0,$E1307-1)/A41taxstdlife))))</f>
        <v>0</v>
      </c>
      <c r="AK1307" s="251">
        <f ca="1">IF(A41taxstdlife="n/a","n/a",IF(A41taxstdlife="",0,IF(AK$3&gt;(A41stdlife+$E1307),((INDEX('PTRM input'!$G$385:$P$434,A41offset,$E1307)-INDEX('PTRM input'!$G$277:$P$326,A41offset,$E1307))*OFFSET($F$7,0,$E1307))-SUM($G1307:AJ1307),(((INDEX('PTRM input'!$G$385:$P$434,A41offset,$E1307)-INDEX('PTRM input'!$G$277:$P$326,A41offset,$E1307))*OFFSET($F$7,0,$E1307))-SUM($G1307:AJ1307))*(OFFSET('PTRM input'!$G$477,0,$E1307-1)/A41taxstdlife))))</f>
        <v>0</v>
      </c>
      <c r="AL1307" s="251">
        <f ca="1">IF(A41taxstdlife="n/a","n/a",IF(A41taxstdlife="",0,IF(AL$3&gt;(A41stdlife+$E1307),((INDEX('PTRM input'!$G$385:$P$434,A41offset,$E1307)-INDEX('PTRM input'!$G$277:$P$326,A41offset,$E1307))*OFFSET($F$7,0,$E1307))-SUM($G1307:AK1307),(((INDEX('PTRM input'!$G$385:$P$434,A41offset,$E1307)-INDEX('PTRM input'!$G$277:$P$326,A41offset,$E1307))*OFFSET($F$7,0,$E1307))-SUM($G1307:AK1307))*(OFFSET('PTRM input'!$G$477,0,$E1307-1)/A41taxstdlife))))</f>
        <v>0</v>
      </c>
      <c r="AM1307" s="251">
        <f ca="1">IF(A41taxstdlife="n/a","n/a",IF(A41taxstdlife="",0,IF(AM$3&gt;(A41stdlife+$E1307),((INDEX('PTRM input'!$G$385:$P$434,A41offset,$E1307)-INDEX('PTRM input'!$G$277:$P$326,A41offset,$E1307))*OFFSET($F$7,0,$E1307))-SUM($G1307:AL1307),(((INDEX('PTRM input'!$G$385:$P$434,A41offset,$E1307)-INDEX('PTRM input'!$G$277:$P$326,A41offset,$E1307))*OFFSET($F$7,0,$E1307))-SUM($G1307:AL1307))*(OFFSET('PTRM input'!$G$477,0,$E1307-1)/A41taxstdlife))))</f>
        <v>0</v>
      </c>
      <c r="AN1307" s="251">
        <f ca="1">IF(A41taxstdlife="n/a","n/a",IF(A41taxstdlife="",0,IF(AN$3&gt;(A41stdlife+$E1307),((INDEX('PTRM input'!$G$385:$P$434,A41offset,$E1307)-INDEX('PTRM input'!$G$277:$P$326,A41offset,$E1307))*OFFSET($F$7,0,$E1307))-SUM($G1307:AM1307),(((INDEX('PTRM input'!$G$385:$P$434,A41offset,$E1307)-INDEX('PTRM input'!$G$277:$P$326,A41offset,$E1307))*OFFSET($F$7,0,$E1307))-SUM($G1307:AM1307))*(OFFSET('PTRM input'!$G$477,0,$E1307-1)/A41taxstdlife))))</f>
        <v>0</v>
      </c>
      <c r="AO1307" s="251">
        <f ca="1">IF(A41taxstdlife="n/a","n/a",IF(A41taxstdlife="",0,IF(AO$3&gt;(A41stdlife+$E1307),((INDEX('PTRM input'!$G$385:$P$434,A41offset,$E1307)-INDEX('PTRM input'!$G$277:$P$326,A41offset,$E1307))*OFFSET($F$7,0,$E1307))-SUM($G1307:AN1307),(((INDEX('PTRM input'!$G$385:$P$434,A41offset,$E1307)-INDEX('PTRM input'!$G$277:$P$326,A41offset,$E1307))*OFFSET($F$7,0,$E1307))-SUM($G1307:AN1307))*(OFFSET('PTRM input'!$G$477,0,$E1307-1)/A41taxstdlife))))</f>
        <v>0</v>
      </c>
      <c r="AP1307" s="251">
        <f ca="1">IF(A41taxstdlife="n/a","n/a",IF(A41taxstdlife="",0,IF(AP$3&gt;(A41stdlife+$E1307),((INDEX('PTRM input'!$G$385:$P$434,A41offset,$E1307)-INDEX('PTRM input'!$G$277:$P$326,A41offset,$E1307))*OFFSET($F$7,0,$E1307))-SUM($G1307:AO1307),(((INDEX('PTRM input'!$G$385:$P$434,A41offset,$E1307)-INDEX('PTRM input'!$G$277:$P$326,A41offset,$E1307))*OFFSET($F$7,0,$E1307))-SUM($G1307:AO1307))*(OFFSET('PTRM input'!$G$477,0,$E1307-1)/A41taxstdlife))))</f>
        <v>0</v>
      </c>
      <c r="AQ1307" s="251">
        <f ca="1">IF(A41taxstdlife="n/a","n/a",IF(A41taxstdlife="",0,IF(AQ$3&gt;(A41stdlife+$E1307),((INDEX('PTRM input'!$G$385:$P$434,A41offset,$E1307)-INDEX('PTRM input'!$G$277:$P$326,A41offset,$E1307))*OFFSET($F$7,0,$E1307))-SUM($G1307:AP1307),(((INDEX('PTRM input'!$G$385:$P$434,A41offset,$E1307)-INDEX('PTRM input'!$G$277:$P$326,A41offset,$E1307))*OFFSET($F$7,0,$E1307))-SUM($G1307:AP1307))*(OFFSET('PTRM input'!$G$477,0,$E1307-1)/A41taxstdlife))))</f>
        <v>0</v>
      </c>
      <c r="AR1307" s="251">
        <f ca="1">IF(A41taxstdlife="n/a","n/a",IF(A41taxstdlife="",0,IF(AR$3&gt;(A41stdlife+$E1307),((INDEX('PTRM input'!$G$385:$P$434,A41offset,$E1307)-INDEX('PTRM input'!$G$277:$P$326,A41offset,$E1307))*OFFSET($F$7,0,$E1307))-SUM($G1307:AQ1307),(((INDEX('PTRM input'!$G$385:$P$434,A41offset,$E1307)-INDEX('PTRM input'!$G$277:$P$326,A41offset,$E1307))*OFFSET($F$7,0,$E1307))-SUM($G1307:AQ1307))*(OFFSET('PTRM input'!$G$477,0,$E1307-1)/A41taxstdlife))))</f>
        <v>0</v>
      </c>
      <c r="AS1307" s="251">
        <f ca="1">IF(A41taxstdlife="n/a","n/a",IF(A41taxstdlife="",0,IF(AS$3&gt;(A41stdlife+$E1307),((INDEX('PTRM input'!$G$385:$P$434,A41offset,$E1307)-INDEX('PTRM input'!$G$277:$P$326,A41offset,$E1307))*OFFSET($F$7,0,$E1307))-SUM($G1307:AR1307),(((INDEX('PTRM input'!$G$385:$P$434,A41offset,$E1307)-INDEX('PTRM input'!$G$277:$P$326,A41offset,$E1307))*OFFSET($F$7,0,$E1307))-SUM($G1307:AR1307))*(OFFSET('PTRM input'!$G$477,0,$E1307-1)/A41taxstdlife))))</f>
        <v>0</v>
      </c>
      <c r="AT1307" s="251">
        <f ca="1">IF(A41taxstdlife="n/a","n/a",IF(A41taxstdlife="",0,IF(AT$3&gt;(A41stdlife+$E1307),((INDEX('PTRM input'!$G$385:$P$434,A41offset,$E1307)-INDEX('PTRM input'!$G$277:$P$326,A41offset,$E1307))*OFFSET($F$7,0,$E1307))-SUM($G1307:AS1307),(((INDEX('PTRM input'!$G$385:$P$434,A41offset,$E1307)-INDEX('PTRM input'!$G$277:$P$326,A41offset,$E1307))*OFFSET($F$7,0,$E1307))-SUM($G1307:AS1307))*(OFFSET('PTRM input'!$G$477,0,$E1307-1)/A41taxstdlife))))</f>
        <v>0</v>
      </c>
      <c r="AU1307" s="251">
        <f ca="1">IF(A41taxstdlife="n/a","n/a",IF(A41taxstdlife="",0,IF(AU$3&gt;(A41stdlife+$E1307),((INDEX('PTRM input'!$G$385:$P$434,A41offset,$E1307)-INDEX('PTRM input'!$G$277:$P$326,A41offset,$E1307))*OFFSET($F$7,0,$E1307))-SUM($G1307:AT1307),(((INDEX('PTRM input'!$G$385:$P$434,A41offset,$E1307)-INDEX('PTRM input'!$G$277:$P$326,A41offset,$E1307))*OFFSET($F$7,0,$E1307))-SUM($G1307:AT1307))*(OFFSET('PTRM input'!$G$477,0,$E1307-1)/A41taxstdlife))))</f>
        <v>0</v>
      </c>
      <c r="AV1307" s="251">
        <f ca="1">IF(A41taxstdlife="n/a","n/a",IF(A41taxstdlife="",0,IF(AV$3&gt;(A41stdlife+$E1307),((INDEX('PTRM input'!$G$385:$P$434,A41offset,$E1307)-INDEX('PTRM input'!$G$277:$P$326,A41offset,$E1307))*OFFSET($F$7,0,$E1307))-SUM($G1307:AU1307),(((INDEX('PTRM input'!$G$385:$P$434,A41offset,$E1307)-INDEX('PTRM input'!$G$277:$P$326,A41offset,$E1307))*OFFSET($F$7,0,$E1307))-SUM($G1307:AU1307))*(OFFSET('PTRM input'!$G$477,0,$E1307-1)/A41taxstdlife))))</f>
        <v>0</v>
      </c>
      <c r="AW1307" s="251">
        <f ca="1">IF(A41taxstdlife="n/a","n/a",IF(A41taxstdlife="",0,IF(AW$3&gt;(A41stdlife+$E1307),((INDEX('PTRM input'!$G$385:$P$434,A41offset,$E1307)-INDEX('PTRM input'!$G$277:$P$326,A41offset,$E1307))*OFFSET($F$7,0,$E1307))-SUM($G1307:AV1307),(((INDEX('PTRM input'!$G$385:$P$434,A41offset,$E1307)-INDEX('PTRM input'!$G$277:$P$326,A41offset,$E1307))*OFFSET($F$7,0,$E1307))-SUM($G1307:AV1307))*(OFFSET('PTRM input'!$G$477,0,$E1307-1)/A41taxstdlife))))</f>
        <v>0</v>
      </c>
      <c r="AX1307" s="251">
        <f ca="1">IF(A41taxstdlife="n/a","n/a",IF(A41taxstdlife="",0,IF(AX$3&gt;(A41stdlife+$E1307),((INDEX('PTRM input'!$G$385:$P$434,A41offset,$E1307)-INDEX('PTRM input'!$G$277:$P$326,A41offset,$E1307))*OFFSET($F$7,0,$E1307))-SUM($G1307:AW1307),(((INDEX('PTRM input'!$G$385:$P$434,A41offset,$E1307)-INDEX('PTRM input'!$G$277:$P$326,A41offset,$E1307))*OFFSET($F$7,0,$E1307))-SUM($G1307:AW1307))*(OFFSET('PTRM input'!$G$477,0,$E1307-1)/A41taxstdlife))))</f>
        <v>0</v>
      </c>
      <c r="AY1307" s="251">
        <f ca="1">IF(A41taxstdlife="n/a","n/a",IF(A41taxstdlife="",0,IF(AY$3&gt;(A41stdlife+$E1307),((INDEX('PTRM input'!$G$385:$P$434,A41offset,$E1307)-INDEX('PTRM input'!$G$277:$P$326,A41offset,$E1307))*OFFSET($F$7,0,$E1307))-SUM($G1307:AX1307),(((INDEX('PTRM input'!$G$385:$P$434,A41offset,$E1307)-INDEX('PTRM input'!$G$277:$P$326,A41offset,$E1307))*OFFSET($F$7,0,$E1307))-SUM($G1307:AX1307))*(OFFSET('PTRM input'!$G$477,0,$E1307-1)/A41taxstdlife))))</f>
        <v>0</v>
      </c>
      <c r="AZ1307" s="251">
        <f ca="1">IF(A41taxstdlife="n/a","n/a",IF(A41taxstdlife="",0,IF(AZ$3&gt;(A41stdlife+$E1307),((INDEX('PTRM input'!$G$385:$P$434,A41offset,$E1307)-INDEX('PTRM input'!$G$277:$P$326,A41offset,$E1307))*OFFSET($F$7,0,$E1307))-SUM($G1307:AY1307),(((INDEX('PTRM input'!$G$385:$P$434,A41offset,$E1307)-INDEX('PTRM input'!$G$277:$P$326,A41offset,$E1307))*OFFSET($F$7,0,$E1307))-SUM($G1307:AY1307))*(OFFSET('PTRM input'!$G$477,0,$E1307-1)/A41taxstdlife))))</f>
        <v>0</v>
      </c>
      <c r="BA1307" s="251">
        <f ca="1">IF(A41taxstdlife="n/a","n/a",IF(A41taxstdlife="",0,IF(BA$3&gt;(A41stdlife+$E1307),((INDEX('PTRM input'!$G$385:$P$434,A41offset,$E1307)-INDEX('PTRM input'!$G$277:$P$326,A41offset,$E1307))*OFFSET($F$7,0,$E1307))-SUM($G1307:AZ1307),(((INDEX('PTRM input'!$G$385:$P$434,A41offset,$E1307)-INDEX('PTRM input'!$G$277:$P$326,A41offset,$E1307))*OFFSET($F$7,0,$E1307))-SUM($G1307:AZ1307))*(OFFSET('PTRM input'!$G$477,0,$E1307-1)/A41taxstdlife))))</f>
        <v>0</v>
      </c>
      <c r="BB1307" s="251">
        <f ca="1">IF(A41taxstdlife="n/a","n/a",IF(A41taxstdlife="",0,IF(BB$3&gt;(A41stdlife+$E1307),((INDEX('PTRM input'!$G$385:$P$434,A41offset,$E1307)-INDEX('PTRM input'!$G$277:$P$326,A41offset,$E1307))*OFFSET($F$7,0,$E1307))-SUM($G1307:BA1307),(((INDEX('PTRM input'!$G$385:$P$434,A41offset,$E1307)-INDEX('PTRM input'!$G$277:$P$326,A41offset,$E1307))*OFFSET($F$7,0,$E1307))-SUM($G1307:BA1307))*(OFFSET('PTRM input'!$G$477,0,$E1307-1)/A41taxstdlife))))</f>
        <v>0</v>
      </c>
      <c r="BC1307" s="251">
        <f ca="1">IF(A41taxstdlife="n/a","n/a",IF(A41taxstdlife="",0,IF(BC$3&gt;(A41stdlife+$E1307),((INDEX('PTRM input'!$G$385:$P$434,A41offset,$E1307)-INDEX('PTRM input'!$G$277:$P$326,A41offset,$E1307))*OFFSET($F$7,0,$E1307))-SUM($G1307:BB1307),(((INDEX('PTRM input'!$G$385:$P$434,A41offset,$E1307)-INDEX('PTRM input'!$G$277:$P$326,A41offset,$E1307))*OFFSET($F$7,0,$E1307))-SUM($G1307:BB1307))*(OFFSET('PTRM input'!$G$477,0,$E1307-1)/A41taxstdlife))))</f>
        <v>0</v>
      </c>
      <c r="BD1307" s="251">
        <f ca="1">IF(A41taxstdlife="n/a","n/a",IF(A41taxstdlife="",0,IF(BD$3&gt;(A41stdlife+$E1307),((INDEX('PTRM input'!$G$385:$P$434,A41offset,$E1307)-INDEX('PTRM input'!$G$277:$P$326,A41offset,$E1307))*OFFSET($F$7,0,$E1307))-SUM($G1307:BC1307),(((INDEX('PTRM input'!$G$385:$P$434,A41offset,$E1307)-INDEX('PTRM input'!$G$277:$P$326,A41offset,$E1307))*OFFSET($F$7,0,$E1307))-SUM($G1307:BC1307))*(OFFSET('PTRM input'!$G$477,0,$E1307-1)/A41taxstdlife))))</f>
        <v>0</v>
      </c>
      <c r="BE1307" s="251">
        <f ca="1">IF(A41taxstdlife="n/a","n/a",IF(A41taxstdlife="",0,IF(BE$3&gt;(A41stdlife+$E1307),((INDEX('PTRM input'!$G$385:$P$434,A41offset,$E1307)-INDEX('PTRM input'!$G$277:$P$326,A41offset,$E1307))*OFFSET($F$7,0,$E1307))-SUM($G1307:BD1307),(((INDEX('PTRM input'!$G$385:$P$434,A41offset,$E1307)-INDEX('PTRM input'!$G$277:$P$326,A41offset,$E1307))*OFFSET($F$7,0,$E1307))-SUM($G1307:BD1307))*(OFFSET('PTRM input'!$G$477,0,$E1307-1)/A41taxstdlife))))</f>
        <v>0</v>
      </c>
      <c r="BF1307" s="251">
        <f ca="1">IF(A41taxstdlife="n/a","n/a",IF(A41taxstdlife="",0,IF(BF$3&gt;(A41stdlife+$E1307),((INDEX('PTRM input'!$G$385:$P$434,A41offset,$E1307)-INDEX('PTRM input'!$G$277:$P$326,A41offset,$E1307))*OFFSET($F$7,0,$E1307))-SUM($G1307:BE1307),(((INDEX('PTRM input'!$G$385:$P$434,A41offset,$E1307)-INDEX('PTRM input'!$G$277:$P$326,A41offset,$E1307))*OFFSET($F$7,0,$E1307))-SUM($G1307:BE1307))*(OFFSET('PTRM input'!$G$477,0,$E1307-1)/A41taxstdlife))))</f>
        <v>0</v>
      </c>
      <c r="BG1307" s="251">
        <f ca="1">IF(A41taxstdlife="n/a","n/a",IF(A41taxstdlife="",0,IF(BG$3&gt;(A41stdlife+$E1307),((INDEX('PTRM input'!$G$385:$P$434,A41offset,$E1307)-INDEX('PTRM input'!$G$277:$P$326,A41offset,$E1307))*OFFSET($F$7,0,$E1307))-SUM($G1307:BF1307),(((INDEX('PTRM input'!$G$385:$P$434,A41offset,$E1307)-INDEX('PTRM input'!$G$277:$P$326,A41offset,$E1307))*OFFSET($F$7,0,$E1307))-SUM($G1307:BF1307))*(OFFSET('PTRM input'!$G$477,0,$E1307-1)/A41taxstdlife))))</f>
        <v>0</v>
      </c>
      <c r="BH1307" s="251">
        <f ca="1">IF(A41taxstdlife="n/a","n/a",IF(A41taxstdlife="",0,IF(BH$3&gt;(A41stdlife+$E1307),((INDEX('PTRM input'!$G$385:$P$434,A41offset,$E1307)-INDEX('PTRM input'!$G$277:$P$326,A41offset,$E1307))*OFFSET($F$7,0,$E1307))-SUM($G1307:BG1307),(((INDEX('PTRM input'!$G$385:$P$434,A41offset,$E1307)-INDEX('PTRM input'!$G$277:$P$326,A41offset,$E1307))*OFFSET($F$7,0,$E1307))-SUM($G1307:BG1307))*(OFFSET('PTRM input'!$G$477,0,$E1307-1)/A41taxstdlife))))</f>
        <v>0</v>
      </c>
      <c r="BI1307" s="251">
        <f ca="1">IF(A41taxstdlife="n/a","n/a",IF(A41taxstdlife="",0,IF(BI$3&gt;(A41stdlife+$E1307),((INDEX('PTRM input'!$G$385:$P$434,A41offset,$E1307)-INDEX('PTRM input'!$G$277:$P$326,A41offset,$E1307))*OFFSET($F$7,0,$E1307))-SUM($G1307:BH1307),(((INDEX('PTRM input'!$G$385:$P$434,A41offset,$E1307)-INDEX('PTRM input'!$G$277:$P$326,A41offset,$E1307))*OFFSET($F$7,0,$E1307))-SUM($G1307:BH1307))*(OFFSET('PTRM input'!$G$477,0,$E1307-1)/A41taxstdlife))))</f>
        <v>0</v>
      </c>
      <c r="BJ1307" s="116"/>
      <c r="BK1307" s="116"/>
      <c r="BL1307" s="116"/>
      <c r="BM1307" s="116"/>
    </row>
    <row r="1308" spans="1:65" ht="12.75" hidden="1" customHeight="1" outlineLevel="2">
      <c r="A1308" s="366"/>
      <c r="B1308" s="19"/>
      <c r="C1308" s="18"/>
      <c r="D1308" s="760"/>
      <c r="E1308" s="86">
        <v>7</v>
      </c>
      <c r="F1308" s="356"/>
      <c r="G1308" s="434"/>
      <c r="H1308" s="435"/>
      <c r="I1308" s="435"/>
      <c r="J1308" s="435"/>
      <c r="K1308" s="435"/>
      <c r="L1308" s="435"/>
      <c r="M1308" s="619"/>
      <c r="N1308" s="251">
        <f ca="1">IF(A41taxstdlife="n/a","n/a",IF(A41taxstdlife="",0,IF(N$3&gt;(A41stdlife+$E1308),((INDEX('PTRM input'!$G$385:$P$434,A41offset,$E1308)-INDEX('PTRM input'!$G$277:$P$326,A41offset,$E1308))*OFFSET($F$7,0,$E1308))-SUM($G1308:M1308),(((INDEX('PTRM input'!$G$385:$P$434,A41offset,$E1308)-INDEX('PTRM input'!$G$277:$P$326,A41offset,$E1308))*OFFSET($F$7,0,$E1308))-SUM($G1308:M1308))*(OFFSET('PTRM input'!$G$477,0,$E1308-1)/A41taxstdlife))))</f>
        <v>0</v>
      </c>
      <c r="O1308" s="251">
        <f ca="1">IF(A41taxstdlife="n/a","n/a",IF(A41taxstdlife="",0,IF(O$3&gt;(A41stdlife+$E1308),((INDEX('PTRM input'!$G$385:$P$434,A41offset,$E1308)-INDEX('PTRM input'!$G$277:$P$326,A41offset,$E1308))*OFFSET($F$7,0,$E1308))-SUM($G1308:N1308),(((INDEX('PTRM input'!$G$385:$P$434,A41offset,$E1308)-INDEX('PTRM input'!$G$277:$P$326,A41offset,$E1308))*OFFSET($F$7,0,$E1308))-SUM($G1308:N1308))*(OFFSET('PTRM input'!$G$477,0,$E1308-1)/A41taxstdlife))))</f>
        <v>0</v>
      </c>
      <c r="P1308" s="251">
        <f ca="1">IF(A41taxstdlife="n/a","n/a",IF(A41taxstdlife="",0,IF(P$3&gt;(A41stdlife+$E1308),((INDEX('PTRM input'!$G$385:$P$434,A41offset,$E1308)-INDEX('PTRM input'!$G$277:$P$326,A41offset,$E1308))*OFFSET($F$7,0,$E1308))-SUM($G1308:O1308),(((INDEX('PTRM input'!$G$385:$P$434,A41offset,$E1308)-INDEX('PTRM input'!$G$277:$P$326,A41offset,$E1308))*OFFSET($F$7,0,$E1308))-SUM($G1308:O1308))*(OFFSET('PTRM input'!$G$477,0,$E1308-1)/A41taxstdlife))))</f>
        <v>0</v>
      </c>
      <c r="Q1308" s="251">
        <f ca="1">IF(A41taxstdlife="n/a","n/a",IF(A41taxstdlife="",0,IF(Q$3&gt;(A41stdlife+$E1308),((INDEX('PTRM input'!$G$385:$P$434,A41offset,$E1308)-INDEX('PTRM input'!$G$277:$P$326,A41offset,$E1308))*OFFSET($F$7,0,$E1308))-SUM($G1308:P1308),(((INDEX('PTRM input'!$G$385:$P$434,A41offset,$E1308)-INDEX('PTRM input'!$G$277:$P$326,A41offset,$E1308))*OFFSET($F$7,0,$E1308))-SUM($G1308:P1308))*(OFFSET('PTRM input'!$G$477,0,$E1308-1)/A41taxstdlife))))</f>
        <v>0</v>
      </c>
      <c r="R1308" s="251">
        <f ca="1">IF(A41taxstdlife="n/a","n/a",IF(A41taxstdlife="",0,IF(R$3&gt;(A41stdlife+$E1308),((INDEX('PTRM input'!$G$385:$P$434,A41offset,$E1308)-INDEX('PTRM input'!$G$277:$P$326,A41offset,$E1308))*OFFSET($F$7,0,$E1308))-SUM($G1308:Q1308),(((INDEX('PTRM input'!$G$385:$P$434,A41offset,$E1308)-INDEX('PTRM input'!$G$277:$P$326,A41offset,$E1308))*OFFSET($F$7,0,$E1308))-SUM($G1308:Q1308))*(OFFSET('PTRM input'!$G$477,0,$E1308-1)/A41taxstdlife))))</f>
        <v>0</v>
      </c>
      <c r="S1308" s="251">
        <f ca="1">IF(A41taxstdlife="n/a","n/a",IF(A41taxstdlife="",0,IF(S$3&gt;(A41stdlife+$E1308),((INDEX('PTRM input'!$G$385:$P$434,A41offset,$E1308)-INDEX('PTRM input'!$G$277:$P$326,A41offset,$E1308))*OFFSET($F$7,0,$E1308))-SUM($G1308:R1308),(((INDEX('PTRM input'!$G$385:$P$434,A41offset,$E1308)-INDEX('PTRM input'!$G$277:$P$326,A41offset,$E1308))*OFFSET($F$7,0,$E1308))-SUM($G1308:R1308))*(OFFSET('PTRM input'!$G$477,0,$E1308-1)/A41taxstdlife))))</f>
        <v>0</v>
      </c>
      <c r="T1308" s="251">
        <f ca="1">IF(A41taxstdlife="n/a","n/a",IF(A41taxstdlife="",0,IF(T$3&gt;(A41stdlife+$E1308),((INDEX('PTRM input'!$G$385:$P$434,A41offset,$E1308)-INDEX('PTRM input'!$G$277:$P$326,A41offset,$E1308))*OFFSET($F$7,0,$E1308))-SUM($G1308:S1308),(((INDEX('PTRM input'!$G$385:$P$434,A41offset,$E1308)-INDEX('PTRM input'!$G$277:$P$326,A41offset,$E1308))*OFFSET($F$7,0,$E1308))-SUM($G1308:S1308))*(OFFSET('PTRM input'!$G$477,0,$E1308-1)/A41taxstdlife))))</f>
        <v>0</v>
      </c>
      <c r="U1308" s="251">
        <f ca="1">IF(A41taxstdlife="n/a","n/a",IF(A41taxstdlife="",0,IF(U$3&gt;(A41stdlife+$E1308),((INDEX('PTRM input'!$G$385:$P$434,A41offset,$E1308)-INDEX('PTRM input'!$G$277:$P$326,A41offset,$E1308))*OFFSET($F$7,0,$E1308))-SUM($G1308:T1308),(((INDEX('PTRM input'!$G$385:$P$434,A41offset,$E1308)-INDEX('PTRM input'!$G$277:$P$326,A41offset,$E1308))*OFFSET($F$7,0,$E1308))-SUM($G1308:T1308))*(OFFSET('PTRM input'!$G$477,0,$E1308-1)/A41taxstdlife))))</f>
        <v>0</v>
      </c>
      <c r="V1308" s="251">
        <f ca="1">IF(A41taxstdlife="n/a","n/a",IF(A41taxstdlife="",0,IF(V$3&gt;(A41stdlife+$E1308),((INDEX('PTRM input'!$G$385:$P$434,A41offset,$E1308)-INDEX('PTRM input'!$G$277:$P$326,A41offset,$E1308))*OFFSET($F$7,0,$E1308))-SUM($G1308:U1308),(((INDEX('PTRM input'!$G$385:$P$434,A41offset,$E1308)-INDEX('PTRM input'!$G$277:$P$326,A41offset,$E1308))*OFFSET($F$7,0,$E1308))-SUM($G1308:U1308))*(OFFSET('PTRM input'!$G$477,0,$E1308-1)/A41taxstdlife))))</f>
        <v>0</v>
      </c>
      <c r="W1308" s="251">
        <f ca="1">IF(A41taxstdlife="n/a","n/a",IF(A41taxstdlife="",0,IF(W$3&gt;(A41stdlife+$E1308),((INDEX('PTRM input'!$G$385:$P$434,A41offset,$E1308)-INDEX('PTRM input'!$G$277:$P$326,A41offset,$E1308))*OFFSET($F$7,0,$E1308))-SUM($G1308:V1308),(((INDEX('PTRM input'!$G$385:$P$434,A41offset,$E1308)-INDEX('PTRM input'!$G$277:$P$326,A41offset,$E1308))*OFFSET($F$7,0,$E1308))-SUM($G1308:V1308))*(OFFSET('PTRM input'!$G$477,0,$E1308-1)/A41taxstdlife))))</f>
        <v>0</v>
      </c>
      <c r="X1308" s="251">
        <f ca="1">IF(A41taxstdlife="n/a","n/a",IF(A41taxstdlife="",0,IF(X$3&gt;(A41stdlife+$E1308),((INDEX('PTRM input'!$G$385:$P$434,A41offset,$E1308)-INDEX('PTRM input'!$G$277:$P$326,A41offset,$E1308))*OFFSET($F$7,0,$E1308))-SUM($G1308:W1308),(((INDEX('PTRM input'!$G$385:$P$434,A41offset,$E1308)-INDEX('PTRM input'!$G$277:$P$326,A41offset,$E1308))*OFFSET($F$7,0,$E1308))-SUM($G1308:W1308))*(OFFSET('PTRM input'!$G$477,0,$E1308-1)/A41taxstdlife))))</f>
        <v>0</v>
      </c>
      <c r="Y1308" s="251">
        <f ca="1">IF(A41taxstdlife="n/a","n/a",IF(A41taxstdlife="",0,IF(Y$3&gt;(A41stdlife+$E1308),((INDEX('PTRM input'!$G$385:$P$434,A41offset,$E1308)-INDEX('PTRM input'!$G$277:$P$326,A41offset,$E1308))*OFFSET($F$7,0,$E1308))-SUM($G1308:X1308),(((INDEX('PTRM input'!$G$385:$P$434,A41offset,$E1308)-INDEX('PTRM input'!$G$277:$P$326,A41offset,$E1308))*OFFSET($F$7,0,$E1308))-SUM($G1308:X1308))*(OFFSET('PTRM input'!$G$477,0,$E1308-1)/A41taxstdlife))))</f>
        <v>0</v>
      </c>
      <c r="Z1308" s="251">
        <f ca="1">IF(A41taxstdlife="n/a","n/a",IF(A41taxstdlife="",0,IF(Z$3&gt;(A41stdlife+$E1308),((INDEX('PTRM input'!$G$385:$P$434,A41offset,$E1308)-INDEX('PTRM input'!$G$277:$P$326,A41offset,$E1308))*OFFSET($F$7,0,$E1308))-SUM($G1308:Y1308),(((INDEX('PTRM input'!$G$385:$P$434,A41offset,$E1308)-INDEX('PTRM input'!$G$277:$P$326,A41offset,$E1308))*OFFSET($F$7,0,$E1308))-SUM($G1308:Y1308))*(OFFSET('PTRM input'!$G$477,0,$E1308-1)/A41taxstdlife))))</f>
        <v>0</v>
      </c>
      <c r="AA1308" s="251">
        <f ca="1">IF(A41taxstdlife="n/a","n/a",IF(A41taxstdlife="",0,IF(AA$3&gt;(A41stdlife+$E1308),((INDEX('PTRM input'!$G$385:$P$434,A41offset,$E1308)-INDEX('PTRM input'!$G$277:$P$326,A41offset,$E1308))*OFFSET($F$7,0,$E1308))-SUM($G1308:Z1308),(((INDEX('PTRM input'!$G$385:$P$434,A41offset,$E1308)-INDEX('PTRM input'!$G$277:$P$326,A41offset,$E1308))*OFFSET($F$7,0,$E1308))-SUM($G1308:Z1308))*(OFFSET('PTRM input'!$G$477,0,$E1308-1)/A41taxstdlife))))</f>
        <v>0</v>
      </c>
      <c r="AB1308" s="251">
        <f ca="1">IF(A41taxstdlife="n/a","n/a",IF(A41taxstdlife="",0,IF(AB$3&gt;(A41stdlife+$E1308),((INDEX('PTRM input'!$G$385:$P$434,A41offset,$E1308)-INDEX('PTRM input'!$G$277:$P$326,A41offset,$E1308))*OFFSET($F$7,0,$E1308))-SUM($G1308:AA1308),(((INDEX('PTRM input'!$G$385:$P$434,A41offset,$E1308)-INDEX('PTRM input'!$G$277:$P$326,A41offset,$E1308))*OFFSET($F$7,0,$E1308))-SUM($G1308:AA1308))*(OFFSET('PTRM input'!$G$477,0,$E1308-1)/A41taxstdlife))))</f>
        <v>0</v>
      </c>
      <c r="AC1308" s="251">
        <f ca="1">IF(A41taxstdlife="n/a","n/a",IF(A41taxstdlife="",0,IF(AC$3&gt;(A41stdlife+$E1308),((INDEX('PTRM input'!$G$385:$P$434,A41offset,$E1308)-INDEX('PTRM input'!$G$277:$P$326,A41offset,$E1308))*OFFSET($F$7,0,$E1308))-SUM($G1308:AB1308),(((INDEX('PTRM input'!$G$385:$P$434,A41offset,$E1308)-INDEX('PTRM input'!$G$277:$P$326,A41offset,$E1308))*OFFSET($F$7,0,$E1308))-SUM($G1308:AB1308))*(OFFSET('PTRM input'!$G$477,0,$E1308-1)/A41taxstdlife))))</f>
        <v>0</v>
      </c>
      <c r="AD1308" s="251">
        <f ca="1">IF(A41taxstdlife="n/a","n/a",IF(A41taxstdlife="",0,IF(AD$3&gt;(A41stdlife+$E1308),((INDEX('PTRM input'!$G$385:$P$434,A41offset,$E1308)-INDEX('PTRM input'!$G$277:$P$326,A41offset,$E1308))*OFFSET($F$7,0,$E1308))-SUM($G1308:AC1308),(((INDEX('PTRM input'!$G$385:$P$434,A41offset,$E1308)-INDEX('PTRM input'!$G$277:$P$326,A41offset,$E1308))*OFFSET($F$7,0,$E1308))-SUM($G1308:AC1308))*(OFFSET('PTRM input'!$G$477,0,$E1308-1)/A41taxstdlife))))</f>
        <v>0</v>
      </c>
      <c r="AE1308" s="251">
        <f ca="1">IF(A41taxstdlife="n/a","n/a",IF(A41taxstdlife="",0,IF(AE$3&gt;(A41stdlife+$E1308),((INDEX('PTRM input'!$G$385:$P$434,A41offset,$E1308)-INDEX('PTRM input'!$G$277:$P$326,A41offset,$E1308))*OFFSET($F$7,0,$E1308))-SUM($G1308:AD1308),(((INDEX('PTRM input'!$G$385:$P$434,A41offset,$E1308)-INDEX('PTRM input'!$G$277:$P$326,A41offset,$E1308))*OFFSET($F$7,0,$E1308))-SUM($G1308:AD1308))*(OFFSET('PTRM input'!$G$477,0,$E1308-1)/A41taxstdlife))))</f>
        <v>0</v>
      </c>
      <c r="AF1308" s="251">
        <f ca="1">IF(A41taxstdlife="n/a","n/a",IF(A41taxstdlife="",0,IF(AF$3&gt;(A41stdlife+$E1308),((INDEX('PTRM input'!$G$385:$P$434,A41offset,$E1308)-INDEX('PTRM input'!$G$277:$P$326,A41offset,$E1308))*OFFSET($F$7,0,$E1308))-SUM($G1308:AE1308),(((INDEX('PTRM input'!$G$385:$P$434,A41offset,$E1308)-INDEX('PTRM input'!$G$277:$P$326,A41offset,$E1308))*OFFSET($F$7,0,$E1308))-SUM($G1308:AE1308))*(OFFSET('PTRM input'!$G$477,0,$E1308-1)/A41taxstdlife))))</f>
        <v>0</v>
      </c>
      <c r="AG1308" s="251">
        <f ca="1">IF(A41taxstdlife="n/a","n/a",IF(A41taxstdlife="",0,IF(AG$3&gt;(A41stdlife+$E1308),((INDEX('PTRM input'!$G$385:$P$434,A41offset,$E1308)-INDEX('PTRM input'!$G$277:$P$326,A41offset,$E1308))*OFFSET($F$7,0,$E1308))-SUM($G1308:AF1308),(((INDEX('PTRM input'!$G$385:$P$434,A41offset,$E1308)-INDEX('PTRM input'!$G$277:$P$326,A41offset,$E1308))*OFFSET($F$7,0,$E1308))-SUM($G1308:AF1308))*(OFFSET('PTRM input'!$G$477,0,$E1308-1)/A41taxstdlife))))</f>
        <v>0</v>
      </c>
      <c r="AH1308" s="251">
        <f ca="1">IF(A41taxstdlife="n/a","n/a",IF(A41taxstdlife="",0,IF(AH$3&gt;(A41stdlife+$E1308),((INDEX('PTRM input'!$G$385:$P$434,A41offset,$E1308)-INDEX('PTRM input'!$G$277:$P$326,A41offset,$E1308))*OFFSET($F$7,0,$E1308))-SUM($G1308:AG1308),(((INDEX('PTRM input'!$G$385:$P$434,A41offset,$E1308)-INDEX('PTRM input'!$G$277:$P$326,A41offset,$E1308))*OFFSET($F$7,0,$E1308))-SUM($G1308:AG1308))*(OFFSET('PTRM input'!$G$477,0,$E1308-1)/A41taxstdlife))))</f>
        <v>0</v>
      </c>
      <c r="AI1308" s="251">
        <f ca="1">IF(A41taxstdlife="n/a","n/a",IF(A41taxstdlife="",0,IF(AI$3&gt;(A41stdlife+$E1308),((INDEX('PTRM input'!$G$385:$P$434,A41offset,$E1308)-INDEX('PTRM input'!$G$277:$P$326,A41offset,$E1308))*OFFSET($F$7,0,$E1308))-SUM($G1308:AH1308),(((INDEX('PTRM input'!$G$385:$P$434,A41offset,$E1308)-INDEX('PTRM input'!$G$277:$P$326,A41offset,$E1308))*OFFSET($F$7,0,$E1308))-SUM($G1308:AH1308))*(OFFSET('PTRM input'!$G$477,0,$E1308-1)/A41taxstdlife))))</f>
        <v>0</v>
      </c>
      <c r="AJ1308" s="251">
        <f ca="1">IF(A41taxstdlife="n/a","n/a",IF(A41taxstdlife="",0,IF(AJ$3&gt;(A41stdlife+$E1308),((INDEX('PTRM input'!$G$385:$P$434,A41offset,$E1308)-INDEX('PTRM input'!$G$277:$P$326,A41offset,$E1308))*OFFSET($F$7,0,$E1308))-SUM($G1308:AI1308),(((INDEX('PTRM input'!$G$385:$P$434,A41offset,$E1308)-INDEX('PTRM input'!$G$277:$P$326,A41offset,$E1308))*OFFSET($F$7,0,$E1308))-SUM($G1308:AI1308))*(OFFSET('PTRM input'!$G$477,0,$E1308-1)/A41taxstdlife))))</f>
        <v>0</v>
      </c>
      <c r="AK1308" s="251">
        <f ca="1">IF(A41taxstdlife="n/a","n/a",IF(A41taxstdlife="",0,IF(AK$3&gt;(A41stdlife+$E1308),((INDEX('PTRM input'!$G$385:$P$434,A41offset,$E1308)-INDEX('PTRM input'!$G$277:$P$326,A41offset,$E1308))*OFFSET($F$7,0,$E1308))-SUM($G1308:AJ1308),(((INDEX('PTRM input'!$G$385:$P$434,A41offset,$E1308)-INDEX('PTRM input'!$G$277:$P$326,A41offset,$E1308))*OFFSET($F$7,0,$E1308))-SUM($G1308:AJ1308))*(OFFSET('PTRM input'!$G$477,0,$E1308-1)/A41taxstdlife))))</f>
        <v>0</v>
      </c>
      <c r="AL1308" s="251">
        <f ca="1">IF(A41taxstdlife="n/a","n/a",IF(A41taxstdlife="",0,IF(AL$3&gt;(A41stdlife+$E1308),((INDEX('PTRM input'!$G$385:$P$434,A41offset,$E1308)-INDEX('PTRM input'!$G$277:$P$326,A41offset,$E1308))*OFFSET($F$7,0,$E1308))-SUM($G1308:AK1308),(((INDEX('PTRM input'!$G$385:$P$434,A41offset,$E1308)-INDEX('PTRM input'!$G$277:$P$326,A41offset,$E1308))*OFFSET($F$7,0,$E1308))-SUM($G1308:AK1308))*(OFFSET('PTRM input'!$G$477,0,$E1308-1)/A41taxstdlife))))</f>
        <v>0</v>
      </c>
      <c r="AM1308" s="251">
        <f ca="1">IF(A41taxstdlife="n/a","n/a",IF(A41taxstdlife="",0,IF(AM$3&gt;(A41stdlife+$E1308),((INDEX('PTRM input'!$G$385:$P$434,A41offset,$E1308)-INDEX('PTRM input'!$G$277:$P$326,A41offset,$E1308))*OFFSET($F$7,0,$E1308))-SUM($G1308:AL1308),(((INDEX('PTRM input'!$G$385:$P$434,A41offset,$E1308)-INDEX('PTRM input'!$G$277:$P$326,A41offset,$E1308))*OFFSET($F$7,0,$E1308))-SUM($G1308:AL1308))*(OFFSET('PTRM input'!$G$477,0,$E1308-1)/A41taxstdlife))))</f>
        <v>0</v>
      </c>
      <c r="AN1308" s="251">
        <f ca="1">IF(A41taxstdlife="n/a","n/a",IF(A41taxstdlife="",0,IF(AN$3&gt;(A41stdlife+$E1308),((INDEX('PTRM input'!$G$385:$P$434,A41offset,$E1308)-INDEX('PTRM input'!$G$277:$P$326,A41offset,$E1308))*OFFSET($F$7,0,$E1308))-SUM($G1308:AM1308),(((INDEX('PTRM input'!$G$385:$P$434,A41offset,$E1308)-INDEX('PTRM input'!$G$277:$P$326,A41offset,$E1308))*OFFSET($F$7,0,$E1308))-SUM($G1308:AM1308))*(OFFSET('PTRM input'!$G$477,0,$E1308-1)/A41taxstdlife))))</f>
        <v>0</v>
      </c>
      <c r="AO1308" s="251">
        <f ca="1">IF(A41taxstdlife="n/a","n/a",IF(A41taxstdlife="",0,IF(AO$3&gt;(A41stdlife+$E1308),((INDEX('PTRM input'!$G$385:$P$434,A41offset,$E1308)-INDEX('PTRM input'!$G$277:$P$326,A41offset,$E1308))*OFFSET($F$7,0,$E1308))-SUM($G1308:AN1308),(((INDEX('PTRM input'!$G$385:$P$434,A41offset,$E1308)-INDEX('PTRM input'!$G$277:$P$326,A41offset,$E1308))*OFFSET($F$7,0,$E1308))-SUM($G1308:AN1308))*(OFFSET('PTRM input'!$G$477,0,$E1308-1)/A41taxstdlife))))</f>
        <v>0</v>
      </c>
      <c r="AP1308" s="251">
        <f ca="1">IF(A41taxstdlife="n/a","n/a",IF(A41taxstdlife="",0,IF(AP$3&gt;(A41stdlife+$E1308),((INDEX('PTRM input'!$G$385:$P$434,A41offset,$E1308)-INDEX('PTRM input'!$G$277:$P$326,A41offset,$E1308))*OFFSET($F$7,0,$E1308))-SUM($G1308:AO1308),(((INDEX('PTRM input'!$G$385:$P$434,A41offset,$E1308)-INDEX('PTRM input'!$G$277:$P$326,A41offset,$E1308))*OFFSET($F$7,0,$E1308))-SUM($G1308:AO1308))*(OFFSET('PTRM input'!$G$477,0,$E1308-1)/A41taxstdlife))))</f>
        <v>0</v>
      </c>
      <c r="AQ1308" s="251">
        <f ca="1">IF(A41taxstdlife="n/a","n/a",IF(A41taxstdlife="",0,IF(AQ$3&gt;(A41stdlife+$E1308),((INDEX('PTRM input'!$G$385:$P$434,A41offset,$E1308)-INDEX('PTRM input'!$G$277:$P$326,A41offset,$E1308))*OFFSET($F$7,0,$E1308))-SUM($G1308:AP1308),(((INDEX('PTRM input'!$G$385:$P$434,A41offset,$E1308)-INDEX('PTRM input'!$G$277:$P$326,A41offset,$E1308))*OFFSET($F$7,0,$E1308))-SUM($G1308:AP1308))*(OFFSET('PTRM input'!$G$477,0,$E1308-1)/A41taxstdlife))))</f>
        <v>0</v>
      </c>
      <c r="AR1308" s="251">
        <f ca="1">IF(A41taxstdlife="n/a","n/a",IF(A41taxstdlife="",0,IF(AR$3&gt;(A41stdlife+$E1308),((INDEX('PTRM input'!$G$385:$P$434,A41offset,$E1308)-INDEX('PTRM input'!$G$277:$P$326,A41offset,$E1308))*OFFSET($F$7,0,$E1308))-SUM($G1308:AQ1308),(((INDEX('PTRM input'!$G$385:$P$434,A41offset,$E1308)-INDEX('PTRM input'!$G$277:$P$326,A41offset,$E1308))*OFFSET($F$7,0,$E1308))-SUM($G1308:AQ1308))*(OFFSET('PTRM input'!$G$477,0,$E1308-1)/A41taxstdlife))))</f>
        <v>0</v>
      </c>
      <c r="AS1308" s="251">
        <f ca="1">IF(A41taxstdlife="n/a","n/a",IF(A41taxstdlife="",0,IF(AS$3&gt;(A41stdlife+$E1308),((INDEX('PTRM input'!$G$385:$P$434,A41offset,$E1308)-INDEX('PTRM input'!$G$277:$P$326,A41offset,$E1308))*OFFSET($F$7,0,$E1308))-SUM($G1308:AR1308),(((INDEX('PTRM input'!$G$385:$P$434,A41offset,$E1308)-INDEX('PTRM input'!$G$277:$P$326,A41offset,$E1308))*OFFSET($F$7,0,$E1308))-SUM($G1308:AR1308))*(OFFSET('PTRM input'!$G$477,0,$E1308-1)/A41taxstdlife))))</f>
        <v>0</v>
      </c>
      <c r="AT1308" s="251">
        <f ca="1">IF(A41taxstdlife="n/a","n/a",IF(A41taxstdlife="",0,IF(AT$3&gt;(A41stdlife+$E1308),((INDEX('PTRM input'!$G$385:$P$434,A41offset,$E1308)-INDEX('PTRM input'!$G$277:$P$326,A41offset,$E1308))*OFFSET($F$7,0,$E1308))-SUM($G1308:AS1308),(((INDEX('PTRM input'!$G$385:$P$434,A41offset,$E1308)-INDEX('PTRM input'!$G$277:$P$326,A41offset,$E1308))*OFFSET($F$7,0,$E1308))-SUM($G1308:AS1308))*(OFFSET('PTRM input'!$G$477,0,$E1308-1)/A41taxstdlife))))</f>
        <v>0</v>
      </c>
      <c r="AU1308" s="251">
        <f ca="1">IF(A41taxstdlife="n/a","n/a",IF(A41taxstdlife="",0,IF(AU$3&gt;(A41stdlife+$E1308),((INDEX('PTRM input'!$G$385:$P$434,A41offset,$E1308)-INDEX('PTRM input'!$G$277:$P$326,A41offset,$E1308))*OFFSET($F$7,0,$E1308))-SUM($G1308:AT1308),(((INDEX('PTRM input'!$G$385:$P$434,A41offset,$E1308)-INDEX('PTRM input'!$G$277:$P$326,A41offset,$E1308))*OFFSET($F$7,0,$E1308))-SUM($G1308:AT1308))*(OFFSET('PTRM input'!$G$477,0,$E1308-1)/A41taxstdlife))))</f>
        <v>0</v>
      </c>
      <c r="AV1308" s="251">
        <f ca="1">IF(A41taxstdlife="n/a","n/a",IF(A41taxstdlife="",0,IF(AV$3&gt;(A41stdlife+$E1308),((INDEX('PTRM input'!$G$385:$P$434,A41offset,$E1308)-INDEX('PTRM input'!$G$277:$P$326,A41offset,$E1308))*OFFSET($F$7,0,$E1308))-SUM($G1308:AU1308),(((INDEX('PTRM input'!$G$385:$P$434,A41offset,$E1308)-INDEX('PTRM input'!$G$277:$P$326,A41offset,$E1308))*OFFSET($F$7,0,$E1308))-SUM($G1308:AU1308))*(OFFSET('PTRM input'!$G$477,0,$E1308-1)/A41taxstdlife))))</f>
        <v>0</v>
      </c>
      <c r="AW1308" s="251">
        <f ca="1">IF(A41taxstdlife="n/a","n/a",IF(A41taxstdlife="",0,IF(AW$3&gt;(A41stdlife+$E1308),((INDEX('PTRM input'!$G$385:$P$434,A41offset,$E1308)-INDEX('PTRM input'!$G$277:$P$326,A41offset,$E1308))*OFFSET($F$7,0,$E1308))-SUM($G1308:AV1308),(((INDEX('PTRM input'!$G$385:$P$434,A41offset,$E1308)-INDEX('PTRM input'!$G$277:$P$326,A41offset,$E1308))*OFFSET($F$7,0,$E1308))-SUM($G1308:AV1308))*(OFFSET('PTRM input'!$G$477,0,$E1308-1)/A41taxstdlife))))</f>
        <v>0</v>
      </c>
      <c r="AX1308" s="251">
        <f ca="1">IF(A41taxstdlife="n/a","n/a",IF(A41taxstdlife="",0,IF(AX$3&gt;(A41stdlife+$E1308),((INDEX('PTRM input'!$G$385:$P$434,A41offset,$E1308)-INDEX('PTRM input'!$G$277:$P$326,A41offset,$E1308))*OFFSET($F$7,0,$E1308))-SUM($G1308:AW1308),(((INDEX('PTRM input'!$G$385:$P$434,A41offset,$E1308)-INDEX('PTRM input'!$G$277:$P$326,A41offset,$E1308))*OFFSET($F$7,0,$E1308))-SUM($G1308:AW1308))*(OFFSET('PTRM input'!$G$477,0,$E1308-1)/A41taxstdlife))))</f>
        <v>0</v>
      </c>
      <c r="AY1308" s="251">
        <f ca="1">IF(A41taxstdlife="n/a","n/a",IF(A41taxstdlife="",0,IF(AY$3&gt;(A41stdlife+$E1308),((INDEX('PTRM input'!$G$385:$P$434,A41offset,$E1308)-INDEX('PTRM input'!$G$277:$P$326,A41offset,$E1308))*OFFSET($F$7,0,$E1308))-SUM($G1308:AX1308),(((INDEX('PTRM input'!$G$385:$P$434,A41offset,$E1308)-INDEX('PTRM input'!$G$277:$P$326,A41offset,$E1308))*OFFSET($F$7,0,$E1308))-SUM($G1308:AX1308))*(OFFSET('PTRM input'!$G$477,0,$E1308-1)/A41taxstdlife))))</f>
        <v>0</v>
      </c>
      <c r="AZ1308" s="251">
        <f ca="1">IF(A41taxstdlife="n/a","n/a",IF(A41taxstdlife="",0,IF(AZ$3&gt;(A41stdlife+$E1308),((INDEX('PTRM input'!$G$385:$P$434,A41offset,$E1308)-INDEX('PTRM input'!$G$277:$P$326,A41offset,$E1308))*OFFSET($F$7,0,$E1308))-SUM($G1308:AY1308),(((INDEX('PTRM input'!$G$385:$P$434,A41offset,$E1308)-INDEX('PTRM input'!$G$277:$P$326,A41offset,$E1308))*OFFSET($F$7,0,$E1308))-SUM($G1308:AY1308))*(OFFSET('PTRM input'!$G$477,0,$E1308-1)/A41taxstdlife))))</f>
        <v>0</v>
      </c>
      <c r="BA1308" s="251">
        <f ca="1">IF(A41taxstdlife="n/a","n/a",IF(A41taxstdlife="",0,IF(BA$3&gt;(A41stdlife+$E1308),((INDEX('PTRM input'!$G$385:$P$434,A41offset,$E1308)-INDEX('PTRM input'!$G$277:$P$326,A41offset,$E1308))*OFFSET($F$7,0,$E1308))-SUM($G1308:AZ1308),(((INDEX('PTRM input'!$G$385:$P$434,A41offset,$E1308)-INDEX('PTRM input'!$G$277:$P$326,A41offset,$E1308))*OFFSET($F$7,0,$E1308))-SUM($G1308:AZ1308))*(OFFSET('PTRM input'!$G$477,0,$E1308-1)/A41taxstdlife))))</f>
        <v>0</v>
      </c>
      <c r="BB1308" s="251">
        <f ca="1">IF(A41taxstdlife="n/a","n/a",IF(A41taxstdlife="",0,IF(BB$3&gt;(A41stdlife+$E1308),((INDEX('PTRM input'!$G$385:$P$434,A41offset,$E1308)-INDEX('PTRM input'!$G$277:$P$326,A41offset,$E1308))*OFFSET($F$7,0,$E1308))-SUM($G1308:BA1308),(((INDEX('PTRM input'!$G$385:$P$434,A41offset,$E1308)-INDEX('PTRM input'!$G$277:$P$326,A41offset,$E1308))*OFFSET($F$7,0,$E1308))-SUM($G1308:BA1308))*(OFFSET('PTRM input'!$G$477,0,$E1308-1)/A41taxstdlife))))</f>
        <v>0</v>
      </c>
      <c r="BC1308" s="251">
        <f ca="1">IF(A41taxstdlife="n/a","n/a",IF(A41taxstdlife="",0,IF(BC$3&gt;(A41stdlife+$E1308),((INDEX('PTRM input'!$G$385:$P$434,A41offset,$E1308)-INDEX('PTRM input'!$G$277:$P$326,A41offset,$E1308))*OFFSET($F$7,0,$E1308))-SUM($G1308:BB1308),(((INDEX('PTRM input'!$G$385:$P$434,A41offset,$E1308)-INDEX('PTRM input'!$G$277:$P$326,A41offset,$E1308))*OFFSET($F$7,0,$E1308))-SUM($G1308:BB1308))*(OFFSET('PTRM input'!$G$477,0,$E1308-1)/A41taxstdlife))))</f>
        <v>0</v>
      </c>
      <c r="BD1308" s="251">
        <f ca="1">IF(A41taxstdlife="n/a","n/a",IF(A41taxstdlife="",0,IF(BD$3&gt;(A41stdlife+$E1308),((INDEX('PTRM input'!$G$385:$P$434,A41offset,$E1308)-INDEX('PTRM input'!$G$277:$P$326,A41offset,$E1308))*OFFSET($F$7,0,$E1308))-SUM($G1308:BC1308),(((INDEX('PTRM input'!$G$385:$P$434,A41offset,$E1308)-INDEX('PTRM input'!$G$277:$P$326,A41offset,$E1308))*OFFSET($F$7,0,$E1308))-SUM($G1308:BC1308))*(OFFSET('PTRM input'!$G$477,0,$E1308-1)/A41taxstdlife))))</f>
        <v>0</v>
      </c>
      <c r="BE1308" s="251">
        <f ca="1">IF(A41taxstdlife="n/a","n/a",IF(A41taxstdlife="",0,IF(BE$3&gt;(A41stdlife+$E1308),((INDEX('PTRM input'!$G$385:$P$434,A41offset,$E1308)-INDEX('PTRM input'!$G$277:$P$326,A41offset,$E1308))*OFFSET($F$7,0,$E1308))-SUM($G1308:BD1308),(((INDEX('PTRM input'!$G$385:$P$434,A41offset,$E1308)-INDEX('PTRM input'!$G$277:$P$326,A41offset,$E1308))*OFFSET($F$7,0,$E1308))-SUM($G1308:BD1308))*(OFFSET('PTRM input'!$G$477,0,$E1308-1)/A41taxstdlife))))</f>
        <v>0</v>
      </c>
      <c r="BF1308" s="251">
        <f ca="1">IF(A41taxstdlife="n/a","n/a",IF(A41taxstdlife="",0,IF(BF$3&gt;(A41stdlife+$E1308),((INDEX('PTRM input'!$G$385:$P$434,A41offset,$E1308)-INDEX('PTRM input'!$G$277:$P$326,A41offset,$E1308))*OFFSET($F$7,0,$E1308))-SUM($G1308:BE1308),(((INDEX('PTRM input'!$G$385:$P$434,A41offset,$E1308)-INDEX('PTRM input'!$G$277:$P$326,A41offset,$E1308))*OFFSET($F$7,0,$E1308))-SUM($G1308:BE1308))*(OFFSET('PTRM input'!$G$477,0,$E1308-1)/A41taxstdlife))))</f>
        <v>0</v>
      </c>
      <c r="BG1308" s="251">
        <f ca="1">IF(A41taxstdlife="n/a","n/a",IF(A41taxstdlife="",0,IF(BG$3&gt;(A41stdlife+$E1308),((INDEX('PTRM input'!$G$385:$P$434,A41offset,$E1308)-INDEX('PTRM input'!$G$277:$P$326,A41offset,$E1308))*OFFSET($F$7,0,$E1308))-SUM($G1308:BF1308),(((INDEX('PTRM input'!$G$385:$P$434,A41offset,$E1308)-INDEX('PTRM input'!$G$277:$P$326,A41offset,$E1308))*OFFSET($F$7,0,$E1308))-SUM($G1308:BF1308))*(OFFSET('PTRM input'!$G$477,0,$E1308-1)/A41taxstdlife))))</f>
        <v>0</v>
      </c>
      <c r="BH1308" s="251">
        <f ca="1">IF(A41taxstdlife="n/a","n/a",IF(A41taxstdlife="",0,IF(BH$3&gt;(A41stdlife+$E1308),((INDEX('PTRM input'!$G$385:$P$434,A41offset,$E1308)-INDEX('PTRM input'!$G$277:$P$326,A41offset,$E1308))*OFFSET($F$7,0,$E1308))-SUM($G1308:BG1308),(((INDEX('PTRM input'!$G$385:$P$434,A41offset,$E1308)-INDEX('PTRM input'!$G$277:$P$326,A41offset,$E1308))*OFFSET($F$7,0,$E1308))-SUM($G1308:BG1308))*(OFFSET('PTRM input'!$G$477,0,$E1308-1)/A41taxstdlife))))</f>
        <v>0</v>
      </c>
      <c r="BI1308" s="251">
        <f ca="1">IF(A41taxstdlife="n/a","n/a",IF(A41taxstdlife="",0,IF(BI$3&gt;(A41stdlife+$E1308),((INDEX('PTRM input'!$G$385:$P$434,A41offset,$E1308)-INDEX('PTRM input'!$G$277:$P$326,A41offset,$E1308))*OFFSET($F$7,0,$E1308))-SUM($G1308:BH1308),(((INDEX('PTRM input'!$G$385:$P$434,A41offset,$E1308)-INDEX('PTRM input'!$G$277:$P$326,A41offset,$E1308))*OFFSET($F$7,0,$E1308))-SUM($G1308:BH1308))*(OFFSET('PTRM input'!$G$477,0,$E1308-1)/A41taxstdlife))))</f>
        <v>0</v>
      </c>
      <c r="BJ1308" s="116"/>
      <c r="BK1308" s="116"/>
      <c r="BL1308" s="116"/>
      <c r="BM1308" s="116"/>
    </row>
    <row r="1309" spans="1:65" ht="12.75" hidden="1" customHeight="1" outlineLevel="2">
      <c r="A1309" s="366"/>
      <c r="B1309" s="19"/>
      <c r="C1309" s="18"/>
      <c r="D1309" s="760"/>
      <c r="E1309" s="86">
        <v>8</v>
      </c>
      <c r="F1309" s="356"/>
      <c r="G1309" s="434"/>
      <c r="H1309" s="435"/>
      <c r="I1309" s="435"/>
      <c r="J1309" s="435"/>
      <c r="K1309" s="435"/>
      <c r="L1309" s="435"/>
      <c r="M1309" s="435"/>
      <c r="N1309" s="619"/>
      <c r="O1309" s="251">
        <f ca="1">IF(A41taxstdlife="n/a","n/a",IF(A41taxstdlife="",0,IF(O$3&gt;(A41stdlife+$E1309),((INDEX('PTRM input'!$G$385:$P$434,A41offset,$E1309)-INDEX('PTRM input'!$G$277:$P$326,A41offset,$E1309))*OFFSET($F$7,0,$E1309))-SUM($G1309:N1309),(((INDEX('PTRM input'!$G$385:$P$434,A41offset,$E1309)-INDEX('PTRM input'!$G$277:$P$326,A41offset,$E1309))*OFFSET($F$7,0,$E1309))-SUM($G1309:N1309))*(OFFSET('PTRM input'!$G$477,0,$E1309-1)/A41taxstdlife))))</f>
        <v>0</v>
      </c>
      <c r="P1309" s="251">
        <f ca="1">IF(A41taxstdlife="n/a","n/a",IF(A41taxstdlife="",0,IF(P$3&gt;(A41stdlife+$E1309),((INDEX('PTRM input'!$G$385:$P$434,A41offset,$E1309)-INDEX('PTRM input'!$G$277:$P$326,A41offset,$E1309))*OFFSET($F$7,0,$E1309))-SUM($G1309:O1309),(((INDEX('PTRM input'!$G$385:$P$434,A41offset,$E1309)-INDEX('PTRM input'!$G$277:$P$326,A41offset,$E1309))*OFFSET($F$7,0,$E1309))-SUM($G1309:O1309))*(OFFSET('PTRM input'!$G$477,0,$E1309-1)/A41taxstdlife))))</f>
        <v>0</v>
      </c>
      <c r="Q1309" s="251">
        <f ca="1">IF(A41taxstdlife="n/a","n/a",IF(A41taxstdlife="",0,IF(Q$3&gt;(A41stdlife+$E1309),((INDEX('PTRM input'!$G$385:$P$434,A41offset,$E1309)-INDEX('PTRM input'!$G$277:$P$326,A41offset,$E1309))*OFFSET($F$7,0,$E1309))-SUM($G1309:P1309),(((INDEX('PTRM input'!$G$385:$P$434,A41offset,$E1309)-INDEX('PTRM input'!$G$277:$P$326,A41offset,$E1309))*OFFSET($F$7,0,$E1309))-SUM($G1309:P1309))*(OFFSET('PTRM input'!$G$477,0,$E1309-1)/A41taxstdlife))))</f>
        <v>0</v>
      </c>
      <c r="R1309" s="251">
        <f ca="1">IF(A41taxstdlife="n/a","n/a",IF(A41taxstdlife="",0,IF(R$3&gt;(A41stdlife+$E1309),((INDEX('PTRM input'!$G$385:$P$434,A41offset,$E1309)-INDEX('PTRM input'!$G$277:$P$326,A41offset,$E1309))*OFFSET($F$7,0,$E1309))-SUM($G1309:Q1309),(((INDEX('PTRM input'!$G$385:$P$434,A41offset,$E1309)-INDEX('PTRM input'!$G$277:$P$326,A41offset,$E1309))*OFFSET($F$7,0,$E1309))-SUM($G1309:Q1309))*(OFFSET('PTRM input'!$G$477,0,$E1309-1)/A41taxstdlife))))</f>
        <v>0</v>
      </c>
      <c r="S1309" s="251">
        <f ca="1">IF(A41taxstdlife="n/a","n/a",IF(A41taxstdlife="",0,IF(S$3&gt;(A41stdlife+$E1309),((INDEX('PTRM input'!$G$385:$P$434,A41offset,$E1309)-INDEX('PTRM input'!$G$277:$P$326,A41offset,$E1309))*OFFSET($F$7,0,$E1309))-SUM($G1309:R1309),(((INDEX('PTRM input'!$G$385:$P$434,A41offset,$E1309)-INDEX('PTRM input'!$G$277:$P$326,A41offset,$E1309))*OFFSET($F$7,0,$E1309))-SUM($G1309:R1309))*(OFFSET('PTRM input'!$G$477,0,$E1309-1)/A41taxstdlife))))</f>
        <v>0</v>
      </c>
      <c r="T1309" s="251">
        <f ca="1">IF(A41taxstdlife="n/a","n/a",IF(A41taxstdlife="",0,IF(T$3&gt;(A41stdlife+$E1309),((INDEX('PTRM input'!$G$385:$P$434,A41offset,$E1309)-INDEX('PTRM input'!$G$277:$P$326,A41offset,$E1309))*OFFSET($F$7,0,$E1309))-SUM($G1309:S1309),(((INDEX('PTRM input'!$G$385:$P$434,A41offset,$E1309)-INDEX('PTRM input'!$G$277:$P$326,A41offset,$E1309))*OFFSET($F$7,0,$E1309))-SUM($G1309:S1309))*(OFFSET('PTRM input'!$G$477,0,$E1309-1)/A41taxstdlife))))</f>
        <v>0</v>
      </c>
      <c r="U1309" s="251">
        <f ca="1">IF(A41taxstdlife="n/a","n/a",IF(A41taxstdlife="",0,IF(U$3&gt;(A41stdlife+$E1309),((INDEX('PTRM input'!$G$385:$P$434,A41offset,$E1309)-INDEX('PTRM input'!$G$277:$P$326,A41offset,$E1309))*OFFSET($F$7,0,$E1309))-SUM($G1309:T1309),(((INDEX('PTRM input'!$G$385:$P$434,A41offset,$E1309)-INDEX('PTRM input'!$G$277:$P$326,A41offset,$E1309))*OFFSET($F$7,0,$E1309))-SUM($G1309:T1309))*(OFFSET('PTRM input'!$G$477,0,$E1309-1)/A41taxstdlife))))</f>
        <v>0</v>
      </c>
      <c r="V1309" s="251">
        <f ca="1">IF(A41taxstdlife="n/a","n/a",IF(A41taxstdlife="",0,IF(V$3&gt;(A41stdlife+$E1309),((INDEX('PTRM input'!$G$385:$P$434,A41offset,$E1309)-INDEX('PTRM input'!$G$277:$P$326,A41offset,$E1309))*OFFSET($F$7,0,$E1309))-SUM($G1309:U1309),(((INDEX('PTRM input'!$G$385:$P$434,A41offset,$E1309)-INDEX('PTRM input'!$G$277:$P$326,A41offset,$E1309))*OFFSET($F$7,0,$E1309))-SUM($G1309:U1309))*(OFFSET('PTRM input'!$G$477,0,$E1309-1)/A41taxstdlife))))</f>
        <v>0</v>
      </c>
      <c r="W1309" s="251">
        <f ca="1">IF(A41taxstdlife="n/a","n/a",IF(A41taxstdlife="",0,IF(W$3&gt;(A41stdlife+$E1309),((INDEX('PTRM input'!$G$385:$P$434,A41offset,$E1309)-INDEX('PTRM input'!$G$277:$P$326,A41offset,$E1309))*OFFSET($F$7,0,$E1309))-SUM($G1309:V1309),(((INDEX('PTRM input'!$G$385:$P$434,A41offset,$E1309)-INDEX('PTRM input'!$G$277:$P$326,A41offset,$E1309))*OFFSET($F$7,0,$E1309))-SUM($G1309:V1309))*(OFFSET('PTRM input'!$G$477,0,$E1309-1)/A41taxstdlife))))</f>
        <v>0</v>
      </c>
      <c r="X1309" s="251">
        <f ca="1">IF(A41taxstdlife="n/a","n/a",IF(A41taxstdlife="",0,IF(X$3&gt;(A41stdlife+$E1309),((INDEX('PTRM input'!$G$385:$P$434,A41offset,$E1309)-INDEX('PTRM input'!$G$277:$P$326,A41offset,$E1309))*OFFSET($F$7,0,$E1309))-SUM($G1309:W1309),(((INDEX('PTRM input'!$G$385:$P$434,A41offset,$E1309)-INDEX('PTRM input'!$G$277:$P$326,A41offset,$E1309))*OFFSET($F$7,0,$E1309))-SUM($G1309:W1309))*(OFFSET('PTRM input'!$G$477,0,$E1309-1)/A41taxstdlife))))</f>
        <v>0</v>
      </c>
      <c r="Y1309" s="251">
        <f ca="1">IF(A41taxstdlife="n/a","n/a",IF(A41taxstdlife="",0,IF(Y$3&gt;(A41stdlife+$E1309),((INDEX('PTRM input'!$G$385:$P$434,A41offset,$E1309)-INDEX('PTRM input'!$G$277:$P$326,A41offset,$E1309))*OFFSET($F$7,0,$E1309))-SUM($G1309:X1309),(((INDEX('PTRM input'!$G$385:$P$434,A41offset,$E1309)-INDEX('PTRM input'!$G$277:$P$326,A41offset,$E1309))*OFFSET($F$7,0,$E1309))-SUM($G1309:X1309))*(OFFSET('PTRM input'!$G$477,0,$E1309-1)/A41taxstdlife))))</f>
        <v>0</v>
      </c>
      <c r="Z1309" s="251">
        <f ca="1">IF(A41taxstdlife="n/a","n/a",IF(A41taxstdlife="",0,IF(Z$3&gt;(A41stdlife+$E1309),((INDEX('PTRM input'!$G$385:$P$434,A41offset,$E1309)-INDEX('PTRM input'!$G$277:$P$326,A41offset,$E1309))*OFFSET($F$7,0,$E1309))-SUM($G1309:Y1309),(((INDEX('PTRM input'!$G$385:$P$434,A41offset,$E1309)-INDEX('PTRM input'!$G$277:$P$326,A41offset,$E1309))*OFFSET($F$7,0,$E1309))-SUM($G1309:Y1309))*(OFFSET('PTRM input'!$G$477,0,$E1309-1)/A41taxstdlife))))</f>
        <v>0</v>
      </c>
      <c r="AA1309" s="251">
        <f ca="1">IF(A41taxstdlife="n/a","n/a",IF(A41taxstdlife="",0,IF(AA$3&gt;(A41stdlife+$E1309),((INDEX('PTRM input'!$G$385:$P$434,A41offset,$E1309)-INDEX('PTRM input'!$G$277:$P$326,A41offset,$E1309))*OFFSET($F$7,0,$E1309))-SUM($G1309:Z1309),(((INDEX('PTRM input'!$G$385:$P$434,A41offset,$E1309)-INDEX('PTRM input'!$G$277:$P$326,A41offset,$E1309))*OFFSET($F$7,0,$E1309))-SUM($G1309:Z1309))*(OFFSET('PTRM input'!$G$477,0,$E1309-1)/A41taxstdlife))))</f>
        <v>0</v>
      </c>
      <c r="AB1309" s="251">
        <f ca="1">IF(A41taxstdlife="n/a","n/a",IF(A41taxstdlife="",0,IF(AB$3&gt;(A41stdlife+$E1309),((INDEX('PTRM input'!$G$385:$P$434,A41offset,$E1309)-INDEX('PTRM input'!$G$277:$P$326,A41offset,$E1309))*OFFSET($F$7,0,$E1309))-SUM($G1309:AA1309),(((INDEX('PTRM input'!$G$385:$P$434,A41offset,$E1309)-INDEX('PTRM input'!$G$277:$P$326,A41offset,$E1309))*OFFSET($F$7,0,$E1309))-SUM($G1309:AA1309))*(OFFSET('PTRM input'!$G$477,0,$E1309-1)/A41taxstdlife))))</f>
        <v>0</v>
      </c>
      <c r="AC1309" s="251">
        <f ca="1">IF(A41taxstdlife="n/a","n/a",IF(A41taxstdlife="",0,IF(AC$3&gt;(A41stdlife+$E1309),((INDEX('PTRM input'!$G$385:$P$434,A41offset,$E1309)-INDEX('PTRM input'!$G$277:$P$326,A41offset,$E1309))*OFFSET($F$7,0,$E1309))-SUM($G1309:AB1309),(((INDEX('PTRM input'!$G$385:$P$434,A41offset,$E1309)-INDEX('PTRM input'!$G$277:$P$326,A41offset,$E1309))*OFFSET($F$7,0,$E1309))-SUM($G1309:AB1309))*(OFFSET('PTRM input'!$G$477,0,$E1309-1)/A41taxstdlife))))</f>
        <v>0</v>
      </c>
      <c r="AD1309" s="251">
        <f ca="1">IF(A41taxstdlife="n/a","n/a",IF(A41taxstdlife="",0,IF(AD$3&gt;(A41stdlife+$E1309),((INDEX('PTRM input'!$G$385:$P$434,A41offset,$E1309)-INDEX('PTRM input'!$G$277:$P$326,A41offset,$E1309))*OFFSET($F$7,0,$E1309))-SUM($G1309:AC1309),(((INDEX('PTRM input'!$G$385:$P$434,A41offset,$E1309)-INDEX('PTRM input'!$G$277:$P$326,A41offset,$E1309))*OFFSET($F$7,0,$E1309))-SUM($G1309:AC1309))*(OFFSET('PTRM input'!$G$477,0,$E1309-1)/A41taxstdlife))))</f>
        <v>0</v>
      </c>
      <c r="AE1309" s="251">
        <f ca="1">IF(A41taxstdlife="n/a","n/a",IF(A41taxstdlife="",0,IF(AE$3&gt;(A41stdlife+$E1309),((INDEX('PTRM input'!$G$385:$P$434,A41offset,$E1309)-INDEX('PTRM input'!$G$277:$P$326,A41offset,$E1309))*OFFSET($F$7,0,$E1309))-SUM($G1309:AD1309),(((INDEX('PTRM input'!$G$385:$P$434,A41offset,$E1309)-INDEX('PTRM input'!$G$277:$P$326,A41offset,$E1309))*OFFSET($F$7,0,$E1309))-SUM($G1309:AD1309))*(OFFSET('PTRM input'!$G$477,0,$E1309-1)/A41taxstdlife))))</f>
        <v>0</v>
      </c>
      <c r="AF1309" s="251">
        <f ca="1">IF(A41taxstdlife="n/a","n/a",IF(A41taxstdlife="",0,IF(AF$3&gt;(A41stdlife+$E1309),((INDEX('PTRM input'!$G$385:$P$434,A41offset,$E1309)-INDEX('PTRM input'!$G$277:$P$326,A41offset,$E1309))*OFFSET($F$7,0,$E1309))-SUM($G1309:AE1309),(((INDEX('PTRM input'!$G$385:$P$434,A41offset,$E1309)-INDEX('PTRM input'!$G$277:$P$326,A41offset,$E1309))*OFFSET($F$7,0,$E1309))-SUM($G1309:AE1309))*(OFFSET('PTRM input'!$G$477,0,$E1309-1)/A41taxstdlife))))</f>
        <v>0</v>
      </c>
      <c r="AG1309" s="251">
        <f ca="1">IF(A41taxstdlife="n/a","n/a",IF(A41taxstdlife="",0,IF(AG$3&gt;(A41stdlife+$E1309),((INDEX('PTRM input'!$G$385:$P$434,A41offset,$E1309)-INDEX('PTRM input'!$G$277:$P$326,A41offset,$E1309))*OFFSET($F$7,0,$E1309))-SUM($G1309:AF1309),(((INDEX('PTRM input'!$G$385:$P$434,A41offset,$E1309)-INDEX('PTRM input'!$G$277:$P$326,A41offset,$E1309))*OFFSET($F$7,0,$E1309))-SUM($G1309:AF1309))*(OFFSET('PTRM input'!$G$477,0,$E1309-1)/A41taxstdlife))))</f>
        <v>0</v>
      </c>
      <c r="AH1309" s="251">
        <f ca="1">IF(A41taxstdlife="n/a","n/a",IF(A41taxstdlife="",0,IF(AH$3&gt;(A41stdlife+$E1309),((INDEX('PTRM input'!$G$385:$P$434,A41offset,$E1309)-INDEX('PTRM input'!$G$277:$P$326,A41offset,$E1309))*OFFSET($F$7,0,$E1309))-SUM($G1309:AG1309),(((INDEX('PTRM input'!$G$385:$P$434,A41offset,$E1309)-INDEX('PTRM input'!$G$277:$P$326,A41offset,$E1309))*OFFSET($F$7,0,$E1309))-SUM($G1309:AG1309))*(OFFSET('PTRM input'!$G$477,0,$E1309-1)/A41taxstdlife))))</f>
        <v>0</v>
      </c>
      <c r="AI1309" s="251">
        <f ca="1">IF(A41taxstdlife="n/a","n/a",IF(A41taxstdlife="",0,IF(AI$3&gt;(A41stdlife+$E1309),((INDEX('PTRM input'!$G$385:$P$434,A41offset,$E1309)-INDEX('PTRM input'!$G$277:$P$326,A41offset,$E1309))*OFFSET($F$7,0,$E1309))-SUM($G1309:AH1309),(((INDEX('PTRM input'!$G$385:$P$434,A41offset,$E1309)-INDEX('PTRM input'!$G$277:$P$326,A41offset,$E1309))*OFFSET($F$7,0,$E1309))-SUM($G1309:AH1309))*(OFFSET('PTRM input'!$G$477,0,$E1309-1)/A41taxstdlife))))</f>
        <v>0</v>
      </c>
      <c r="AJ1309" s="251">
        <f ca="1">IF(A41taxstdlife="n/a","n/a",IF(A41taxstdlife="",0,IF(AJ$3&gt;(A41stdlife+$E1309),((INDEX('PTRM input'!$G$385:$P$434,A41offset,$E1309)-INDEX('PTRM input'!$G$277:$P$326,A41offset,$E1309))*OFFSET($F$7,0,$E1309))-SUM($G1309:AI1309),(((INDEX('PTRM input'!$G$385:$P$434,A41offset,$E1309)-INDEX('PTRM input'!$G$277:$P$326,A41offset,$E1309))*OFFSET($F$7,0,$E1309))-SUM($G1309:AI1309))*(OFFSET('PTRM input'!$G$477,0,$E1309-1)/A41taxstdlife))))</f>
        <v>0</v>
      </c>
      <c r="AK1309" s="251">
        <f ca="1">IF(A41taxstdlife="n/a","n/a",IF(A41taxstdlife="",0,IF(AK$3&gt;(A41stdlife+$E1309),((INDEX('PTRM input'!$G$385:$P$434,A41offset,$E1309)-INDEX('PTRM input'!$G$277:$P$326,A41offset,$E1309))*OFFSET($F$7,0,$E1309))-SUM($G1309:AJ1309),(((INDEX('PTRM input'!$G$385:$P$434,A41offset,$E1309)-INDEX('PTRM input'!$G$277:$P$326,A41offset,$E1309))*OFFSET($F$7,0,$E1309))-SUM($G1309:AJ1309))*(OFFSET('PTRM input'!$G$477,0,$E1309-1)/A41taxstdlife))))</f>
        <v>0</v>
      </c>
      <c r="AL1309" s="251">
        <f ca="1">IF(A41taxstdlife="n/a","n/a",IF(A41taxstdlife="",0,IF(AL$3&gt;(A41stdlife+$E1309),((INDEX('PTRM input'!$G$385:$P$434,A41offset,$E1309)-INDEX('PTRM input'!$G$277:$P$326,A41offset,$E1309))*OFFSET($F$7,0,$E1309))-SUM($G1309:AK1309),(((INDEX('PTRM input'!$G$385:$P$434,A41offset,$E1309)-INDEX('PTRM input'!$G$277:$P$326,A41offset,$E1309))*OFFSET($F$7,0,$E1309))-SUM($G1309:AK1309))*(OFFSET('PTRM input'!$G$477,0,$E1309-1)/A41taxstdlife))))</f>
        <v>0</v>
      </c>
      <c r="AM1309" s="251">
        <f ca="1">IF(A41taxstdlife="n/a","n/a",IF(A41taxstdlife="",0,IF(AM$3&gt;(A41stdlife+$E1309),((INDEX('PTRM input'!$G$385:$P$434,A41offset,$E1309)-INDEX('PTRM input'!$G$277:$P$326,A41offset,$E1309))*OFFSET($F$7,0,$E1309))-SUM($G1309:AL1309),(((INDEX('PTRM input'!$G$385:$P$434,A41offset,$E1309)-INDEX('PTRM input'!$G$277:$P$326,A41offset,$E1309))*OFFSET($F$7,0,$E1309))-SUM($G1309:AL1309))*(OFFSET('PTRM input'!$G$477,0,$E1309-1)/A41taxstdlife))))</f>
        <v>0</v>
      </c>
      <c r="AN1309" s="251">
        <f ca="1">IF(A41taxstdlife="n/a","n/a",IF(A41taxstdlife="",0,IF(AN$3&gt;(A41stdlife+$E1309),((INDEX('PTRM input'!$G$385:$P$434,A41offset,$E1309)-INDEX('PTRM input'!$G$277:$P$326,A41offset,$E1309))*OFFSET($F$7,0,$E1309))-SUM($G1309:AM1309),(((INDEX('PTRM input'!$G$385:$P$434,A41offset,$E1309)-INDEX('PTRM input'!$G$277:$P$326,A41offset,$E1309))*OFFSET($F$7,0,$E1309))-SUM($G1309:AM1309))*(OFFSET('PTRM input'!$G$477,0,$E1309-1)/A41taxstdlife))))</f>
        <v>0</v>
      </c>
      <c r="AO1309" s="251">
        <f ca="1">IF(A41taxstdlife="n/a","n/a",IF(A41taxstdlife="",0,IF(AO$3&gt;(A41stdlife+$E1309),((INDEX('PTRM input'!$G$385:$P$434,A41offset,$E1309)-INDEX('PTRM input'!$G$277:$P$326,A41offset,$E1309))*OFFSET($F$7,0,$E1309))-SUM($G1309:AN1309),(((INDEX('PTRM input'!$G$385:$P$434,A41offset,$E1309)-INDEX('PTRM input'!$G$277:$P$326,A41offset,$E1309))*OFFSET($F$7,0,$E1309))-SUM($G1309:AN1309))*(OFFSET('PTRM input'!$G$477,0,$E1309-1)/A41taxstdlife))))</f>
        <v>0</v>
      </c>
      <c r="AP1309" s="251">
        <f ca="1">IF(A41taxstdlife="n/a","n/a",IF(A41taxstdlife="",0,IF(AP$3&gt;(A41stdlife+$E1309),((INDEX('PTRM input'!$G$385:$P$434,A41offset,$E1309)-INDEX('PTRM input'!$G$277:$P$326,A41offset,$E1309))*OFFSET($F$7,0,$E1309))-SUM($G1309:AO1309),(((INDEX('PTRM input'!$G$385:$P$434,A41offset,$E1309)-INDEX('PTRM input'!$G$277:$P$326,A41offset,$E1309))*OFFSET($F$7,0,$E1309))-SUM($G1309:AO1309))*(OFFSET('PTRM input'!$G$477,0,$E1309-1)/A41taxstdlife))))</f>
        <v>0</v>
      </c>
      <c r="AQ1309" s="251">
        <f ca="1">IF(A41taxstdlife="n/a","n/a",IF(A41taxstdlife="",0,IF(AQ$3&gt;(A41stdlife+$E1309),((INDEX('PTRM input'!$G$385:$P$434,A41offset,$E1309)-INDEX('PTRM input'!$G$277:$P$326,A41offset,$E1309))*OFFSET($F$7,0,$E1309))-SUM($G1309:AP1309),(((INDEX('PTRM input'!$G$385:$P$434,A41offset,$E1309)-INDEX('PTRM input'!$G$277:$P$326,A41offset,$E1309))*OFFSET($F$7,0,$E1309))-SUM($G1309:AP1309))*(OFFSET('PTRM input'!$G$477,0,$E1309-1)/A41taxstdlife))))</f>
        <v>0</v>
      </c>
      <c r="AR1309" s="251">
        <f ca="1">IF(A41taxstdlife="n/a","n/a",IF(A41taxstdlife="",0,IF(AR$3&gt;(A41stdlife+$E1309),((INDEX('PTRM input'!$G$385:$P$434,A41offset,$E1309)-INDEX('PTRM input'!$G$277:$P$326,A41offset,$E1309))*OFFSET($F$7,0,$E1309))-SUM($G1309:AQ1309),(((INDEX('PTRM input'!$G$385:$P$434,A41offset,$E1309)-INDEX('PTRM input'!$G$277:$P$326,A41offset,$E1309))*OFFSET($F$7,0,$E1309))-SUM($G1309:AQ1309))*(OFFSET('PTRM input'!$G$477,0,$E1309-1)/A41taxstdlife))))</f>
        <v>0</v>
      </c>
      <c r="AS1309" s="251">
        <f ca="1">IF(A41taxstdlife="n/a","n/a",IF(A41taxstdlife="",0,IF(AS$3&gt;(A41stdlife+$E1309),((INDEX('PTRM input'!$G$385:$P$434,A41offset,$E1309)-INDEX('PTRM input'!$G$277:$P$326,A41offset,$E1309))*OFFSET($F$7,0,$E1309))-SUM($G1309:AR1309),(((INDEX('PTRM input'!$G$385:$P$434,A41offset,$E1309)-INDEX('PTRM input'!$G$277:$P$326,A41offset,$E1309))*OFFSET($F$7,0,$E1309))-SUM($G1309:AR1309))*(OFFSET('PTRM input'!$G$477,0,$E1309-1)/A41taxstdlife))))</f>
        <v>0</v>
      </c>
      <c r="AT1309" s="251">
        <f ca="1">IF(A41taxstdlife="n/a","n/a",IF(A41taxstdlife="",0,IF(AT$3&gt;(A41stdlife+$E1309),((INDEX('PTRM input'!$G$385:$P$434,A41offset,$E1309)-INDEX('PTRM input'!$G$277:$P$326,A41offset,$E1309))*OFFSET($F$7,0,$E1309))-SUM($G1309:AS1309),(((INDEX('PTRM input'!$G$385:$P$434,A41offset,$E1309)-INDEX('PTRM input'!$G$277:$P$326,A41offset,$E1309))*OFFSET($F$7,0,$E1309))-SUM($G1309:AS1309))*(OFFSET('PTRM input'!$G$477,0,$E1309-1)/A41taxstdlife))))</f>
        <v>0</v>
      </c>
      <c r="AU1309" s="251">
        <f ca="1">IF(A41taxstdlife="n/a","n/a",IF(A41taxstdlife="",0,IF(AU$3&gt;(A41stdlife+$E1309),((INDEX('PTRM input'!$G$385:$P$434,A41offset,$E1309)-INDEX('PTRM input'!$G$277:$P$326,A41offset,$E1309))*OFFSET($F$7,0,$E1309))-SUM($G1309:AT1309),(((INDEX('PTRM input'!$G$385:$P$434,A41offset,$E1309)-INDEX('PTRM input'!$G$277:$P$326,A41offset,$E1309))*OFFSET($F$7,0,$E1309))-SUM($G1309:AT1309))*(OFFSET('PTRM input'!$G$477,0,$E1309-1)/A41taxstdlife))))</f>
        <v>0</v>
      </c>
      <c r="AV1309" s="251">
        <f ca="1">IF(A41taxstdlife="n/a","n/a",IF(A41taxstdlife="",0,IF(AV$3&gt;(A41stdlife+$E1309),((INDEX('PTRM input'!$G$385:$P$434,A41offset,$E1309)-INDEX('PTRM input'!$G$277:$P$326,A41offset,$E1309))*OFFSET($F$7,0,$E1309))-SUM($G1309:AU1309),(((INDEX('PTRM input'!$G$385:$P$434,A41offset,$E1309)-INDEX('PTRM input'!$G$277:$P$326,A41offset,$E1309))*OFFSET($F$7,0,$E1309))-SUM($G1309:AU1309))*(OFFSET('PTRM input'!$G$477,0,$E1309-1)/A41taxstdlife))))</f>
        <v>0</v>
      </c>
      <c r="AW1309" s="251">
        <f ca="1">IF(A41taxstdlife="n/a","n/a",IF(A41taxstdlife="",0,IF(AW$3&gt;(A41stdlife+$E1309),((INDEX('PTRM input'!$G$385:$P$434,A41offset,$E1309)-INDEX('PTRM input'!$G$277:$P$326,A41offset,$E1309))*OFFSET($F$7,0,$E1309))-SUM($G1309:AV1309),(((INDEX('PTRM input'!$G$385:$P$434,A41offset,$E1309)-INDEX('PTRM input'!$G$277:$P$326,A41offset,$E1309))*OFFSET($F$7,0,$E1309))-SUM($G1309:AV1309))*(OFFSET('PTRM input'!$G$477,0,$E1309-1)/A41taxstdlife))))</f>
        <v>0</v>
      </c>
      <c r="AX1309" s="251">
        <f ca="1">IF(A41taxstdlife="n/a","n/a",IF(A41taxstdlife="",0,IF(AX$3&gt;(A41stdlife+$E1309),((INDEX('PTRM input'!$G$385:$P$434,A41offset,$E1309)-INDEX('PTRM input'!$G$277:$P$326,A41offset,$E1309))*OFFSET($F$7,0,$E1309))-SUM($G1309:AW1309),(((INDEX('PTRM input'!$G$385:$P$434,A41offset,$E1309)-INDEX('PTRM input'!$G$277:$P$326,A41offset,$E1309))*OFFSET($F$7,0,$E1309))-SUM($G1309:AW1309))*(OFFSET('PTRM input'!$G$477,0,$E1309-1)/A41taxstdlife))))</f>
        <v>0</v>
      </c>
      <c r="AY1309" s="251">
        <f ca="1">IF(A41taxstdlife="n/a","n/a",IF(A41taxstdlife="",0,IF(AY$3&gt;(A41stdlife+$E1309),((INDEX('PTRM input'!$G$385:$P$434,A41offset,$E1309)-INDEX('PTRM input'!$G$277:$P$326,A41offset,$E1309))*OFFSET($F$7,0,$E1309))-SUM($G1309:AX1309),(((INDEX('PTRM input'!$G$385:$P$434,A41offset,$E1309)-INDEX('PTRM input'!$G$277:$P$326,A41offset,$E1309))*OFFSET($F$7,0,$E1309))-SUM($G1309:AX1309))*(OFFSET('PTRM input'!$G$477,0,$E1309-1)/A41taxstdlife))))</f>
        <v>0</v>
      </c>
      <c r="AZ1309" s="251">
        <f ca="1">IF(A41taxstdlife="n/a","n/a",IF(A41taxstdlife="",0,IF(AZ$3&gt;(A41stdlife+$E1309),((INDEX('PTRM input'!$G$385:$P$434,A41offset,$E1309)-INDEX('PTRM input'!$G$277:$P$326,A41offset,$E1309))*OFFSET($F$7,0,$E1309))-SUM($G1309:AY1309),(((INDEX('PTRM input'!$G$385:$P$434,A41offset,$E1309)-INDEX('PTRM input'!$G$277:$P$326,A41offset,$E1309))*OFFSET($F$7,0,$E1309))-SUM($G1309:AY1309))*(OFFSET('PTRM input'!$G$477,0,$E1309-1)/A41taxstdlife))))</f>
        <v>0</v>
      </c>
      <c r="BA1309" s="251">
        <f ca="1">IF(A41taxstdlife="n/a","n/a",IF(A41taxstdlife="",0,IF(BA$3&gt;(A41stdlife+$E1309),((INDEX('PTRM input'!$G$385:$P$434,A41offset,$E1309)-INDEX('PTRM input'!$G$277:$P$326,A41offset,$E1309))*OFFSET($F$7,0,$E1309))-SUM($G1309:AZ1309),(((INDEX('PTRM input'!$G$385:$P$434,A41offset,$E1309)-INDEX('PTRM input'!$G$277:$P$326,A41offset,$E1309))*OFFSET($F$7,0,$E1309))-SUM($G1309:AZ1309))*(OFFSET('PTRM input'!$G$477,0,$E1309-1)/A41taxstdlife))))</f>
        <v>0</v>
      </c>
      <c r="BB1309" s="251">
        <f ca="1">IF(A41taxstdlife="n/a","n/a",IF(A41taxstdlife="",0,IF(BB$3&gt;(A41stdlife+$E1309),((INDEX('PTRM input'!$G$385:$P$434,A41offset,$E1309)-INDEX('PTRM input'!$G$277:$P$326,A41offset,$E1309))*OFFSET($F$7,0,$E1309))-SUM($G1309:BA1309),(((INDEX('PTRM input'!$G$385:$P$434,A41offset,$E1309)-INDEX('PTRM input'!$G$277:$P$326,A41offset,$E1309))*OFFSET($F$7,0,$E1309))-SUM($G1309:BA1309))*(OFFSET('PTRM input'!$G$477,0,$E1309-1)/A41taxstdlife))))</f>
        <v>0</v>
      </c>
      <c r="BC1309" s="251">
        <f ca="1">IF(A41taxstdlife="n/a","n/a",IF(A41taxstdlife="",0,IF(BC$3&gt;(A41stdlife+$E1309),((INDEX('PTRM input'!$G$385:$P$434,A41offset,$E1309)-INDEX('PTRM input'!$G$277:$P$326,A41offset,$E1309))*OFFSET($F$7,0,$E1309))-SUM($G1309:BB1309),(((INDEX('PTRM input'!$G$385:$P$434,A41offset,$E1309)-INDEX('PTRM input'!$G$277:$P$326,A41offset,$E1309))*OFFSET($F$7,0,$E1309))-SUM($G1309:BB1309))*(OFFSET('PTRM input'!$G$477,0,$E1309-1)/A41taxstdlife))))</f>
        <v>0</v>
      </c>
      <c r="BD1309" s="251">
        <f ca="1">IF(A41taxstdlife="n/a","n/a",IF(A41taxstdlife="",0,IF(BD$3&gt;(A41stdlife+$E1309),((INDEX('PTRM input'!$G$385:$P$434,A41offset,$E1309)-INDEX('PTRM input'!$G$277:$P$326,A41offset,$E1309))*OFFSET($F$7,0,$E1309))-SUM($G1309:BC1309),(((INDEX('PTRM input'!$G$385:$P$434,A41offset,$E1309)-INDEX('PTRM input'!$G$277:$P$326,A41offset,$E1309))*OFFSET($F$7,0,$E1309))-SUM($G1309:BC1309))*(OFFSET('PTRM input'!$G$477,0,$E1309-1)/A41taxstdlife))))</f>
        <v>0</v>
      </c>
      <c r="BE1309" s="251">
        <f ca="1">IF(A41taxstdlife="n/a","n/a",IF(A41taxstdlife="",0,IF(BE$3&gt;(A41stdlife+$E1309),((INDEX('PTRM input'!$G$385:$P$434,A41offset,$E1309)-INDEX('PTRM input'!$G$277:$P$326,A41offset,$E1309))*OFFSET($F$7,0,$E1309))-SUM($G1309:BD1309),(((INDEX('PTRM input'!$G$385:$P$434,A41offset,$E1309)-INDEX('PTRM input'!$G$277:$P$326,A41offset,$E1309))*OFFSET($F$7,0,$E1309))-SUM($G1309:BD1309))*(OFFSET('PTRM input'!$G$477,0,$E1309-1)/A41taxstdlife))))</f>
        <v>0</v>
      </c>
      <c r="BF1309" s="251">
        <f ca="1">IF(A41taxstdlife="n/a","n/a",IF(A41taxstdlife="",0,IF(BF$3&gt;(A41stdlife+$E1309),((INDEX('PTRM input'!$G$385:$P$434,A41offset,$E1309)-INDEX('PTRM input'!$G$277:$P$326,A41offset,$E1309))*OFFSET($F$7,0,$E1309))-SUM($G1309:BE1309),(((INDEX('PTRM input'!$G$385:$P$434,A41offset,$E1309)-INDEX('PTRM input'!$G$277:$P$326,A41offset,$E1309))*OFFSET($F$7,0,$E1309))-SUM($G1309:BE1309))*(OFFSET('PTRM input'!$G$477,0,$E1309-1)/A41taxstdlife))))</f>
        <v>0</v>
      </c>
      <c r="BG1309" s="251">
        <f ca="1">IF(A41taxstdlife="n/a","n/a",IF(A41taxstdlife="",0,IF(BG$3&gt;(A41stdlife+$E1309),((INDEX('PTRM input'!$G$385:$P$434,A41offset,$E1309)-INDEX('PTRM input'!$G$277:$P$326,A41offset,$E1309))*OFFSET($F$7,0,$E1309))-SUM($G1309:BF1309),(((INDEX('PTRM input'!$G$385:$P$434,A41offset,$E1309)-INDEX('PTRM input'!$G$277:$P$326,A41offset,$E1309))*OFFSET($F$7,0,$E1309))-SUM($G1309:BF1309))*(OFFSET('PTRM input'!$G$477,0,$E1309-1)/A41taxstdlife))))</f>
        <v>0</v>
      </c>
      <c r="BH1309" s="251">
        <f ca="1">IF(A41taxstdlife="n/a","n/a",IF(A41taxstdlife="",0,IF(BH$3&gt;(A41stdlife+$E1309),((INDEX('PTRM input'!$G$385:$P$434,A41offset,$E1309)-INDEX('PTRM input'!$G$277:$P$326,A41offset,$E1309))*OFFSET($F$7,0,$E1309))-SUM($G1309:BG1309),(((INDEX('PTRM input'!$G$385:$P$434,A41offset,$E1309)-INDEX('PTRM input'!$G$277:$P$326,A41offset,$E1309))*OFFSET($F$7,0,$E1309))-SUM($G1309:BG1309))*(OFFSET('PTRM input'!$G$477,0,$E1309-1)/A41taxstdlife))))</f>
        <v>0</v>
      </c>
      <c r="BI1309" s="251">
        <f ca="1">IF(A41taxstdlife="n/a","n/a",IF(A41taxstdlife="",0,IF(BI$3&gt;(A41stdlife+$E1309),((INDEX('PTRM input'!$G$385:$P$434,A41offset,$E1309)-INDEX('PTRM input'!$G$277:$P$326,A41offset,$E1309))*OFFSET($F$7,0,$E1309))-SUM($G1309:BH1309),(((INDEX('PTRM input'!$G$385:$P$434,A41offset,$E1309)-INDEX('PTRM input'!$G$277:$P$326,A41offset,$E1309))*OFFSET($F$7,0,$E1309))-SUM($G1309:BH1309))*(OFFSET('PTRM input'!$G$477,0,$E1309-1)/A41taxstdlife))))</f>
        <v>0</v>
      </c>
      <c r="BJ1309" s="116"/>
      <c r="BK1309" s="116"/>
      <c r="BL1309" s="116"/>
      <c r="BM1309" s="116"/>
    </row>
    <row r="1310" spans="1:65" ht="12.75" hidden="1" customHeight="1" outlineLevel="2">
      <c r="A1310" s="366"/>
      <c r="B1310" s="19"/>
      <c r="C1310" s="18"/>
      <c r="D1310" s="760"/>
      <c r="E1310" s="86">
        <v>9</v>
      </c>
      <c r="F1310" s="356"/>
      <c r="G1310" s="434"/>
      <c r="H1310" s="435"/>
      <c r="I1310" s="435"/>
      <c r="J1310" s="435"/>
      <c r="K1310" s="435"/>
      <c r="L1310" s="435"/>
      <c r="M1310" s="435"/>
      <c r="N1310" s="435"/>
      <c r="O1310" s="619"/>
      <c r="P1310" s="251">
        <f ca="1">IF(A41taxstdlife="n/a","n/a",IF(A41taxstdlife="",0,IF(P$3&gt;(A41stdlife+$E1310),((INDEX('PTRM input'!$G$385:$P$434,A41offset,$E1310)-INDEX('PTRM input'!$G$277:$P$326,A41offset,$E1310))*OFFSET($F$7,0,$E1310))-SUM($G1310:O1310),(((INDEX('PTRM input'!$G$385:$P$434,A41offset,$E1310)-INDEX('PTRM input'!$G$277:$P$326,A41offset,$E1310))*OFFSET($F$7,0,$E1310))-SUM($G1310:O1310))*(OFFSET('PTRM input'!$G$477,0,$E1310-1)/A41taxstdlife))))</f>
        <v>0</v>
      </c>
      <c r="Q1310" s="251">
        <f ca="1">IF(A41taxstdlife="n/a","n/a",IF(A41taxstdlife="",0,IF(Q$3&gt;(A41stdlife+$E1310),((INDEX('PTRM input'!$G$385:$P$434,A41offset,$E1310)-INDEX('PTRM input'!$G$277:$P$326,A41offset,$E1310))*OFFSET($F$7,0,$E1310))-SUM($G1310:P1310),(((INDEX('PTRM input'!$G$385:$P$434,A41offset,$E1310)-INDEX('PTRM input'!$G$277:$P$326,A41offset,$E1310))*OFFSET($F$7,0,$E1310))-SUM($G1310:P1310))*(OFFSET('PTRM input'!$G$477,0,$E1310-1)/A41taxstdlife))))</f>
        <v>0</v>
      </c>
      <c r="R1310" s="251">
        <f ca="1">IF(A41taxstdlife="n/a","n/a",IF(A41taxstdlife="",0,IF(R$3&gt;(A41stdlife+$E1310),((INDEX('PTRM input'!$G$385:$P$434,A41offset,$E1310)-INDEX('PTRM input'!$G$277:$P$326,A41offset,$E1310))*OFFSET($F$7,0,$E1310))-SUM($G1310:Q1310),(((INDEX('PTRM input'!$G$385:$P$434,A41offset,$E1310)-INDEX('PTRM input'!$G$277:$P$326,A41offset,$E1310))*OFFSET($F$7,0,$E1310))-SUM($G1310:Q1310))*(OFFSET('PTRM input'!$G$477,0,$E1310-1)/A41taxstdlife))))</f>
        <v>0</v>
      </c>
      <c r="S1310" s="251">
        <f ca="1">IF(A41taxstdlife="n/a","n/a",IF(A41taxstdlife="",0,IF(S$3&gt;(A41stdlife+$E1310),((INDEX('PTRM input'!$G$385:$P$434,A41offset,$E1310)-INDEX('PTRM input'!$G$277:$P$326,A41offset,$E1310))*OFFSET($F$7,0,$E1310))-SUM($G1310:R1310),(((INDEX('PTRM input'!$G$385:$P$434,A41offset,$E1310)-INDEX('PTRM input'!$G$277:$P$326,A41offset,$E1310))*OFFSET($F$7,0,$E1310))-SUM($G1310:R1310))*(OFFSET('PTRM input'!$G$477,0,$E1310-1)/A41taxstdlife))))</f>
        <v>0</v>
      </c>
      <c r="T1310" s="251">
        <f ca="1">IF(A41taxstdlife="n/a","n/a",IF(A41taxstdlife="",0,IF(T$3&gt;(A41stdlife+$E1310),((INDEX('PTRM input'!$G$385:$P$434,A41offset,$E1310)-INDEX('PTRM input'!$G$277:$P$326,A41offset,$E1310))*OFFSET($F$7,0,$E1310))-SUM($G1310:S1310),(((INDEX('PTRM input'!$G$385:$P$434,A41offset,$E1310)-INDEX('PTRM input'!$G$277:$P$326,A41offset,$E1310))*OFFSET($F$7,0,$E1310))-SUM($G1310:S1310))*(OFFSET('PTRM input'!$G$477,0,$E1310-1)/A41taxstdlife))))</f>
        <v>0</v>
      </c>
      <c r="U1310" s="251">
        <f ca="1">IF(A41taxstdlife="n/a","n/a",IF(A41taxstdlife="",0,IF(U$3&gt;(A41stdlife+$E1310),((INDEX('PTRM input'!$G$385:$P$434,A41offset,$E1310)-INDEX('PTRM input'!$G$277:$P$326,A41offset,$E1310))*OFFSET($F$7,0,$E1310))-SUM($G1310:T1310),(((INDEX('PTRM input'!$G$385:$P$434,A41offset,$E1310)-INDEX('PTRM input'!$G$277:$P$326,A41offset,$E1310))*OFFSET($F$7,0,$E1310))-SUM($G1310:T1310))*(OFFSET('PTRM input'!$G$477,0,$E1310-1)/A41taxstdlife))))</f>
        <v>0</v>
      </c>
      <c r="V1310" s="251">
        <f ca="1">IF(A41taxstdlife="n/a","n/a",IF(A41taxstdlife="",0,IF(V$3&gt;(A41stdlife+$E1310),((INDEX('PTRM input'!$G$385:$P$434,A41offset,$E1310)-INDEX('PTRM input'!$G$277:$P$326,A41offset,$E1310))*OFFSET($F$7,0,$E1310))-SUM($G1310:U1310),(((INDEX('PTRM input'!$G$385:$P$434,A41offset,$E1310)-INDEX('PTRM input'!$G$277:$P$326,A41offset,$E1310))*OFFSET($F$7,0,$E1310))-SUM($G1310:U1310))*(OFFSET('PTRM input'!$G$477,0,$E1310-1)/A41taxstdlife))))</f>
        <v>0</v>
      </c>
      <c r="W1310" s="251">
        <f ca="1">IF(A41taxstdlife="n/a","n/a",IF(A41taxstdlife="",0,IF(W$3&gt;(A41stdlife+$E1310),((INDEX('PTRM input'!$G$385:$P$434,A41offset,$E1310)-INDEX('PTRM input'!$G$277:$P$326,A41offset,$E1310))*OFFSET($F$7,0,$E1310))-SUM($G1310:V1310),(((INDEX('PTRM input'!$G$385:$P$434,A41offset,$E1310)-INDEX('PTRM input'!$G$277:$P$326,A41offset,$E1310))*OFFSET($F$7,0,$E1310))-SUM($G1310:V1310))*(OFFSET('PTRM input'!$G$477,0,$E1310-1)/A41taxstdlife))))</f>
        <v>0</v>
      </c>
      <c r="X1310" s="251">
        <f ca="1">IF(A41taxstdlife="n/a","n/a",IF(A41taxstdlife="",0,IF(X$3&gt;(A41stdlife+$E1310),((INDEX('PTRM input'!$G$385:$P$434,A41offset,$E1310)-INDEX('PTRM input'!$G$277:$P$326,A41offset,$E1310))*OFFSET($F$7,0,$E1310))-SUM($G1310:W1310),(((INDEX('PTRM input'!$G$385:$P$434,A41offset,$E1310)-INDEX('PTRM input'!$G$277:$P$326,A41offset,$E1310))*OFFSET($F$7,0,$E1310))-SUM($G1310:W1310))*(OFFSET('PTRM input'!$G$477,0,$E1310-1)/A41taxstdlife))))</f>
        <v>0</v>
      </c>
      <c r="Y1310" s="251">
        <f ca="1">IF(A41taxstdlife="n/a","n/a",IF(A41taxstdlife="",0,IF(Y$3&gt;(A41stdlife+$E1310),((INDEX('PTRM input'!$G$385:$P$434,A41offset,$E1310)-INDEX('PTRM input'!$G$277:$P$326,A41offset,$E1310))*OFFSET($F$7,0,$E1310))-SUM($G1310:X1310),(((INDEX('PTRM input'!$G$385:$P$434,A41offset,$E1310)-INDEX('PTRM input'!$G$277:$P$326,A41offset,$E1310))*OFFSET($F$7,0,$E1310))-SUM($G1310:X1310))*(OFFSET('PTRM input'!$G$477,0,$E1310-1)/A41taxstdlife))))</f>
        <v>0</v>
      </c>
      <c r="Z1310" s="251">
        <f ca="1">IF(A41taxstdlife="n/a","n/a",IF(A41taxstdlife="",0,IF(Z$3&gt;(A41stdlife+$E1310),((INDEX('PTRM input'!$G$385:$P$434,A41offset,$E1310)-INDEX('PTRM input'!$G$277:$P$326,A41offset,$E1310))*OFFSET($F$7,0,$E1310))-SUM($G1310:Y1310),(((INDEX('PTRM input'!$G$385:$P$434,A41offset,$E1310)-INDEX('PTRM input'!$G$277:$P$326,A41offset,$E1310))*OFFSET($F$7,0,$E1310))-SUM($G1310:Y1310))*(OFFSET('PTRM input'!$G$477,0,$E1310-1)/A41taxstdlife))))</f>
        <v>0</v>
      </c>
      <c r="AA1310" s="251">
        <f ca="1">IF(A41taxstdlife="n/a","n/a",IF(A41taxstdlife="",0,IF(AA$3&gt;(A41stdlife+$E1310),((INDEX('PTRM input'!$G$385:$P$434,A41offset,$E1310)-INDEX('PTRM input'!$G$277:$P$326,A41offset,$E1310))*OFFSET($F$7,0,$E1310))-SUM($G1310:Z1310),(((INDEX('PTRM input'!$G$385:$P$434,A41offset,$E1310)-INDEX('PTRM input'!$G$277:$P$326,A41offset,$E1310))*OFFSET($F$7,0,$E1310))-SUM($G1310:Z1310))*(OFFSET('PTRM input'!$G$477,0,$E1310-1)/A41taxstdlife))))</f>
        <v>0</v>
      </c>
      <c r="AB1310" s="251">
        <f ca="1">IF(A41taxstdlife="n/a","n/a",IF(A41taxstdlife="",0,IF(AB$3&gt;(A41stdlife+$E1310),((INDEX('PTRM input'!$G$385:$P$434,A41offset,$E1310)-INDEX('PTRM input'!$G$277:$P$326,A41offset,$E1310))*OFFSET($F$7,0,$E1310))-SUM($G1310:AA1310),(((INDEX('PTRM input'!$G$385:$P$434,A41offset,$E1310)-INDEX('PTRM input'!$G$277:$P$326,A41offset,$E1310))*OFFSET($F$7,0,$E1310))-SUM($G1310:AA1310))*(OFFSET('PTRM input'!$G$477,0,$E1310-1)/A41taxstdlife))))</f>
        <v>0</v>
      </c>
      <c r="AC1310" s="251">
        <f ca="1">IF(A41taxstdlife="n/a","n/a",IF(A41taxstdlife="",0,IF(AC$3&gt;(A41stdlife+$E1310),((INDEX('PTRM input'!$G$385:$P$434,A41offset,$E1310)-INDEX('PTRM input'!$G$277:$P$326,A41offset,$E1310))*OFFSET($F$7,0,$E1310))-SUM($G1310:AB1310),(((INDEX('PTRM input'!$G$385:$P$434,A41offset,$E1310)-INDEX('PTRM input'!$G$277:$P$326,A41offset,$E1310))*OFFSET($F$7,0,$E1310))-SUM($G1310:AB1310))*(OFFSET('PTRM input'!$G$477,0,$E1310-1)/A41taxstdlife))))</f>
        <v>0</v>
      </c>
      <c r="AD1310" s="251">
        <f ca="1">IF(A41taxstdlife="n/a","n/a",IF(A41taxstdlife="",0,IF(AD$3&gt;(A41stdlife+$E1310),((INDEX('PTRM input'!$G$385:$P$434,A41offset,$E1310)-INDEX('PTRM input'!$G$277:$P$326,A41offset,$E1310))*OFFSET($F$7,0,$E1310))-SUM($G1310:AC1310),(((INDEX('PTRM input'!$G$385:$P$434,A41offset,$E1310)-INDEX('PTRM input'!$G$277:$P$326,A41offset,$E1310))*OFFSET($F$7,0,$E1310))-SUM($G1310:AC1310))*(OFFSET('PTRM input'!$G$477,0,$E1310-1)/A41taxstdlife))))</f>
        <v>0</v>
      </c>
      <c r="AE1310" s="251">
        <f ca="1">IF(A41taxstdlife="n/a","n/a",IF(A41taxstdlife="",0,IF(AE$3&gt;(A41stdlife+$E1310),((INDEX('PTRM input'!$G$385:$P$434,A41offset,$E1310)-INDEX('PTRM input'!$G$277:$P$326,A41offset,$E1310))*OFFSET($F$7,0,$E1310))-SUM($G1310:AD1310),(((INDEX('PTRM input'!$G$385:$P$434,A41offset,$E1310)-INDEX('PTRM input'!$G$277:$P$326,A41offset,$E1310))*OFFSET($F$7,0,$E1310))-SUM($G1310:AD1310))*(OFFSET('PTRM input'!$G$477,0,$E1310-1)/A41taxstdlife))))</f>
        <v>0</v>
      </c>
      <c r="AF1310" s="251">
        <f ca="1">IF(A41taxstdlife="n/a","n/a",IF(A41taxstdlife="",0,IF(AF$3&gt;(A41stdlife+$E1310),((INDEX('PTRM input'!$G$385:$P$434,A41offset,$E1310)-INDEX('PTRM input'!$G$277:$P$326,A41offset,$E1310))*OFFSET($F$7,0,$E1310))-SUM($G1310:AE1310),(((INDEX('PTRM input'!$G$385:$P$434,A41offset,$E1310)-INDEX('PTRM input'!$G$277:$P$326,A41offset,$E1310))*OFFSET($F$7,0,$E1310))-SUM($G1310:AE1310))*(OFFSET('PTRM input'!$G$477,0,$E1310-1)/A41taxstdlife))))</f>
        <v>0</v>
      </c>
      <c r="AG1310" s="251">
        <f ca="1">IF(A41taxstdlife="n/a","n/a",IF(A41taxstdlife="",0,IF(AG$3&gt;(A41stdlife+$E1310),((INDEX('PTRM input'!$G$385:$P$434,A41offset,$E1310)-INDEX('PTRM input'!$G$277:$P$326,A41offset,$E1310))*OFFSET($F$7,0,$E1310))-SUM($G1310:AF1310),(((INDEX('PTRM input'!$G$385:$P$434,A41offset,$E1310)-INDEX('PTRM input'!$G$277:$P$326,A41offset,$E1310))*OFFSET($F$7,0,$E1310))-SUM($G1310:AF1310))*(OFFSET('PTRM input'!$G$477,0,$E1310-1)/A41taxstdlife))))</f>
        <v>0</v>
      </c>
      <c r="AH1310" s="251">
        <f ca="1">IF(A41taxstdlife="n/a","n/a",IF(A41taxstdlife="",0,IF(AH$3&gt;(A41stdlife+$E1310),((INDEX('PTRM input'!$G$385:$P$434,A41offset,$E1310)-INDEX('PTRM input'!$G$277:$P$326,A41offset,$E1310))*OFFSET($F$7,0,$E1310))-SUM($G1310:AG1310),(((INDEX('PTRM input'!$G$385:$P$434,A41offset,$E1310)-INDEX('PTRM input'!$G$277:$P$326,A41offset,$E1310))*OFFSET($F$7,0,$E1310))-SUM($G1310:AG1310))*(OFFSET('PTRM input'!$G$477,0,$E1310-1)/A41taxstdlife))))</f>
        <v>0</v>
      </c>
      <c r="AI1310" s="251">
        <f ca="1">IF(A41taxstdlife="n/a","n/a",IF(A41taxstdlife="",0,IF(AI$3&gt;(A41stdlife+$E1310),((INDEX('PTRM input'!$G$385:$P$434,A41offset,$E1310)-INDEX('PTRM input'!$G$277:$P$326,A41offset,$E1310))*OFFSET($F$7,0,$E1310))-SUM($G1310:AH1310),(((INDEX('PTRM input'!$G$385:$P$434,A41offset,$E1310)-INDEX('PTRM input'!$G$277:$P$326,A41offset,$E1310))*OFFSET($F$7,0,$E1310))-SUM($G1310:AH1310))*(OFFSET('PTRM input'!$G$477,0,$E1310-1)/A41taxstdlife))))</f>
        <v>0</v>
      </c>
      <c r="AJ1310" s="251">
        <f ca="1">IF(A41taxstdlife="n/a","n/a",IF(A41taxstdlife="",0,IF(AJ$3&gt;(A41stdlife+$E1310),((INDEX('PTRM input'!$G$385:$P$434,A41offset,$E1310)-INDEX('PTRM input'!$G$277:$P$326,A41offset,$E1310))*OFFSET($F$7,0,$E1310))-SUM($G1310:AI1310),(((INDEX('PTRM input'!$G$385:$P$434,A41offset,$E1310)-INDEX('PTRM input'!$G$277:$P$326,A41offset,$E1310))*OFFSET($F$7,0,$E1310))-SUM($G1310:AI1310))*(OFFSET('PTRM input'!$G$477,0,$E1310-1)/A41taxstdlife))))</f>
        <v>0</v>
      </c>
      <c r="AK1310" s="251">
        <f ca="1">IF(A41taxstdlife="n/a","n/a",IF(A41taxstdlife="",0,IF(AK$3&gt;(A41stdlife+$E1310),((INDEX('PTRM input'!$G$385:$P$434,A41offset,$E1310)-INDEX('PTRM input'!$G$277:$P$326,A41offset,$E1310))*OFFSET($F$7,0,$E1310))-SUM($G1310:AJ1310),(((INDEX('PTRM input'!$G$385:$P$434,A41offset,$E1310)-INDEX('PTRM input'!$G$277:$P$326,A41offset,$E1310))*OFFSET($F$7,0,$E1310))-SUM($G1310:AJ1310))*(OFFSET('PTRM input'!$G$477,0,$E1310-1)/A41taxstdlife))))</f>
        <v>0</v>
      </c>
      <c r="AL1310" s="251">
        <f ca="1">IF(A41taxstdlife="n/a","n/a",IF(A41taxstdlife="",0,IF(AL$3&gt;(A41stdlife+$E1310),((INDEX('PTRM input'!$G$385:$P$434,A41offset,$E1310)-INDEX('PTRM input'!$G$277:$P$326,A41offset,$E1310))*OFFSET($F$7,0,$E1310))-SUM($G1310:AK1310),(((INDEX('PTRM input'!$G$385:$P$434,A41offset,$E1310)-INDEX('PTRM input'!$G$277:$P$326,A41offset,$E1310))*OFFSET($F$7,0,$E1310))-SUM($G1310:AK1310))*(OFFSET('PTRM input'!$G$477,0,$E1310-1)/A41taxstdlife))))</f>
        <v>0</v>
      </c>
      <c r="AM1310" s="251">
        <f ca="1">IF(A41taxstdlife="n/a","n/a",IF(A41taxstdlife="",0,IF(AM$3&gt;(A41stdlife+$E1310),((INDEX('PTRM input'!$G$385:$P$434,A41offset,$E1310)-INDEX('PTRM input'!$G$277:$P$326,A41offset,$E1310))*OFFSET($F$7,0,$E1310))-SUM($G1310:AL1310),(((INDEX('PTRM input'!$G$385:$P$434,A41offset,$E1310)-INDEX('PTRM input'!$G$277:$P$326,A41offset,$E1310))*OFFSET($F$7,0,$E1310))-SUM($G1310:AL1310))*(OFFSET('PTRM input'!$G$477,0,$E1310-1)/A41taxstdlife))))</f>
        <v>0</v>
      </c>
      <c r="AN1310" s="251">
        <f ca="1">IF(A41taxstdlife="n/a","n/a",IF(A41taxstdlife="",0,IF(AN$3&gt;(A41stdlife+$E1310),((INDEX('PTRM input'!$G$385:$P$434,A41offset,$E1310)-INDEX('PTRM input'!$G$277:$P$326,A41offset,$E1310))*OFFSET($F$7,0,$E1310))-SUM($G1310:AM1310),(((INDEX('PTRM input'!$G$385:$P$434,A41offset,$E1310)-INDEX('PTRM input'!$G$277:$P$326,A41offset,$E1310))*OFFSET($F$7,0,$E1310))-SUM($G1310:AM1310))*(OFFSET('PTRM input'!$G$477,0,$E1310-1)/A41taxstdlife))))</f>
        <v>0</v>
      </c>
      <c r="AO1310" s="251">
        <f ca="1">IF(A41taxstdlife="n/a","n/a",IF(A41taxstdlife="",0,IF(AO$3&gt;(A41stdlife+$E1310),((INDEX('PTRM input'!$G$385:$P$434,A41offset,$E1310)-INDEX('PTRM input'!$G$277:$P$326,A41offset,$E1310))*OFFSET($F$7,0,$E1310))-SUM($G1310:AN1310),(((INDEX('PTRM input'!$G$385:$P$434,A41offset,$E1310)-INDEX('PTRM input'!$G$277:$P$326,A41offset,$E1310))*OFFSET($F$7,0,$E1310))-SUM($G1310:AN1310))*(OFFSET('PTRM input'!$G$477,0,$E1310-1)/A41taxstdlife))))</f>
        <v>0</v>
      </c>
      <c r="AP1310" s="251">
        <f ca="1">IF(A41taxstdlife="n/a","n/a",IF(A41taxstdlife="",0,IF(AP$3&gt;(A41stdlife+$E1310),((INDEX('PTRM input'!$G$385:$P$434,A41offset,$E1310)-INDEX('PTRM input'!$G$277:$P$326,A41offset,$E1310))*OFFSET($F$7,0,$E1310))-SUM($G1310:AO1310),(((INDEX('PTRM input'!$G$385:$P$434,A41offset,$E1310)-INDEX('PTRM input'!$G$277:$P$326,A41offset,$E1310))*OFFSET($F$7,0,$E1310))-SUM($G1310:AO1310))*(OFFSET('PTRM input'!$G$477,0,$E1310-1)/A41taxstdlife))))</f>
        <v>0</v>
      </c>
      <c r="AQ1310" s="251">
        <f ca="1">IF(A41taxstdlife="n/a","n/a",IF(A41taxstdlife="",0,IF(AQ$3&gt;(A41stdlife+$E1310),((INDEX('PTRM input'!$G$385:$P$434,A41offset,$E1310)-INDEX('PTRM input'!$G$277:$P$326,A41offset,$E1310))*OFFSET($F$7,0,$E1310))-SUM($G1310:AP1310),(((INDEX('PTRM input'!$G$385:$P$434,A41offset,$E1310)-INDEX('PTRM input'!$G$277:$P$326,A41offset,$E1310))*OFFSET($F$7,0,$E1310))-SUM($G1310:AP1310))*(OFFSET('PTRM input'!$G$477,0,$E1310-1)/A41taxstdlife))))</f>
        <v>0</v>
      </c>
      <c r="AR1310" s="251">
        <f ca="1">IF(A41taxstdlife="n/a","n/a",IF(A41taxstdlife="",0,IF(AR$3&gt;(A41stdlife+$E1310),((INDEX('PTRM input'!$G$385:$P$434,A41offset,$E1310)-INDEX('PTRM input'!$G$277:$P$326,A41offset,$E1310))*OFFSET($F$7,0,$E1310))-SUM($G1310:AQ1310),(((INDEX('PTRM input'!$G$385:$P$434,A41offset,$E1310)-INDEX('PTRM input'!$G$277:$P$326,A41offset,$E1310))*OFFSET($F$7,0,$E1310))-SUM($G1310:AQ1310))*(OFFSET('PTRM input'!$G$477,0,$E1310-1)/A41taxstdlife))))</f>
        <v>0</v>
      </c>
      <c r="AS1310" s="251">
        <f ca="1">IF(A41taxstdlife="n/a","n/a",IF(A41taxstdlife="",0,IF(AS$3&gt;(A41stdlife+$E1310),((INDEX('PTRM input'!$G$385:$P$434,A41offset,$E1310)-INDEX('PTRM input'!$G$277:$P$326,A41offset,$E1310))*OFFSET($F$7,0,$E1310))-SUM($G1310:AR1310),(((INDEX('PTRM input'!$G$385:$P$434,A41offset,$E1310)-INDEX('PTRM input'!$G$277:$P$326,A41offset,$E1310))*OFFSET($F$7,0,$E1310))-SUM($G1310:AR1310))*(OFFSET('PTRM input'!$G$477,0,$E1310-1)/A41taxstdlife))))</f>
        <v>0</v>
      </c>
      <c r="AT1310" s="251">
        <f ca="1">IF(A41taxstdlife="n/a","n/a",IF(A41taxstdlife="",0,IF(AT$3&gt;(A41stdlife+$E1310),((INDEX('PTRM input'!$G$385:$P$434,A41offset,$E1310)-INDEX('PTRM input'!$G$277:$P$326,A41offset,$E1310))*OFFSET($F$7,0,$E1310))-SUM($G1310:AS1310),(((INDEX('PTRM input'!$G$385:$P$434,A41offset,$E1310)-INDEX('PTRM input'!$G$277:$P$326,A41offset,$E1310))*OFFSET($F$7,0,$E1310))-SUM($G1310:AS1310))*(OFFSET('PTRM input'!$G$477,0,$E1310-1)/A41taxstdlife))))</f>
        <v>0</v>
      </c>
      <c r="AU1310" s="251">
        <f ca="1">IF(A41taxstdlife="n/a","n/a",IF(A41taxstdlife="",0,IF(AU$3&gt;(A41stdlife+$E1310),((INDEX('PTRM input'!$G$385:$P$434,A41offset,$E1310)-INDEX('PTRM input'!$G$277:$P$326,A41offset,$E1310))*OFFSET($F$7,0,$E1310))-SUM($G1310:AT1310),(((INDEX('PTRM input'!$G$385:$P$434,A41offset,$E1310)-INDEX('PTRM input'!$G$277:$P$326,A41offset,$E1310))*OFFSET($F$7,0,$E1310))-SUM($G1310:AT1310))*(OFFSET('PTRM input'!$G$477,0,$E1310-1)/A41taxstdlife))))</f>
        <v>0</v>
      </c>
      <c r="AV1310" s="251">
        <f ca="1">IF(A41taxstdlife="n/a","n/a",IF(A41taxstdlife="",0,IF(AV$3&gt;(A41stdlife+$E1310),((INDEX('PTRM input'!$G$385:$P$434,A41offset,$E1310)-INDEX('PTRM input'!$G$277:$P$326,A41offset,$E1310))*OFFSET($F$7,0,$E1310))-SUM($G1310:AU1310),(((INDEX('PTRM input'!$G$385:$P$434,A41offset,$E1310)-INDEX('PTRM input'!$G$277:$P$326,A41offset,$E1310))*OFFSET($F$7,0,$E1310))-SUM($G1310:AU1310))*(OFFSET('PTRM input'!$G$477,0,$E1310-1)/A41taxstdlife))))</f>
        <v>0</v>
      </c>
      <c r="AW1310" s="251">
        <f ca="1">IF(A41taxstdlife="n/a","n/a",IF(A41taxstdlife="",0,IF(AW$3&gt;(A41stdlife+$E1310),((INDEX('PTRM input'!$G$385:$P$434,A41offset,$E1310)-INDEX('PTRM input'!$G$277:$P$326,A41offset,$E1310))*OFFSET($F$7,0,$E1310))-SUM($G1310:AV1310),(((INDEX('PTRM input'!$G$385:$P$434,A41offset,$E1310)-INDEX('PTRM input'!$G$277:$P$326,A41offset,$E1310))*OFFSET($F$7,0,$E1310))-SUM($G1310:AV1310))*(OFFSET('PTRM input'!$G$477,0,$E1310-1)/A41taxstdlife))))</f>
        <v>0</v>
      </c>
      <c r="AX1310" s="251">
        <f ca="1">IF(A41taxstdlife="n/a","n/a",IF(A41taxstdlife="",0,IF(AX$3&gt;(A41stdlife+$E1310),((INDEX('PTRM input'!$G$385:$P$434,A41offset,$E1310)-INDEX('PTRM input'!$G$277:$P$326,A41offset,$E1310))*OFFSET($F$7,0,$E1310))-SUM($G1310:AW1310),(((INDEX('PTRM input'!$G$385:$P$434,A41offset,$E1310)-INDEX('PTRM input'!$G$277:$P$326,A41offset,$E1310))*OFFSET($F$7,0,$E1310))-SUM($G1310:AW1310))*(OFFSET('PTRM input'!$G$477,0,$E1310-1)/A41taxstdlife))))</f>
        <v>0</v>
      </c>
      <c r="AY1310" s="251">
        <f ca="1">IF(A41taxstdlife="n/a","n/a",IF(A41taxstdlife="",0,IF(AY$3&gt;(A41stdlife+$E1310),((INDEX('PTRM input'!$G$385:$P$434,A41offset,$E1310)-INDEX('PTRM input'!$G$277:$P$326,A41offset,$E1310))*OFFSET($F$7,0,$E1310))-SUM($G1310:AX1310),(((INDEX('PTRM input'!$G$385:$P$434,A41offset,$E1310)-INDEX('PTRM input'!$G$277:$P$326,A41offset,$E1310))*OFFSET($F$7,0,$E1310))-SUM($G1310:AX1310))*(OFFSET('PTRM input'!$G$477,0,$E1310-1)/A41taxstdlife))))</f>
        <v>0</v>
      </c>
      <c r="AZ1310" s="251">
        <f ca="1">IF(A41taxstdlife="n/a","n/a",IF(A41taxstdlife="",0,IF(AZ$3&gt;(A41stdlife+$E1310),((INDEX('PTRM input'!$G$385:$P$434,A41offset,$E1310)-INDEX('PTRM input'!$G$277:$P$326,A41offset,$E1310))*OFFSET($F$7,0,$E1310))-SUM($G1310:AY1310),(((INDEX('PTRM input'!$G$385:$P$434,A41offset,$E1310)-INDEX('PTRM input'!$G$277:$P$326,A41offset,$E1310))*OFFSET($F$7,0,$E1310))-SUM($G1310:AY1310))*(OFFSET('PTRM input'!$G$477,0,$E1310-1)/A41taxstdlife))))</f>
        <v>0</v>
      </c>
      <c r="BA1310" s="251">
        <f ca="1">IF(A41taxstdlife="n/a","n/a",IF(A41taxstdlife="",0,IF(BA$3&gt;(A41stdlife+$E1310),((INDEX('PTRM input'!$G$385:$P$434,A41offset,$E1310)-INDEX('PTRM input'!$G$277:$P$326,A41offset,$E1310))*OFFSET($F$7,0,$E1310))-SUM($G1310:AZ1310),(((INDEX('PTRM input'!$G$385:$P$434,A41offset,$E1310)-INDEX('PTRM input'!$G$277:$P$326,A41offset,$E1310))*OFFSET($F$7,0,$E1310))-SUM($G1310:AZ1310))*(OFFSET('PTRM input'!$G$477,0,$E1310-1)/A41taxstdlife))))</f>
        <v>0</v>
      </c>
      <c r="BB1310" s="251">
        <f ca="1">IF(A41taxstdlife="n/a","n/a",IF(A41taxstdlife="",0,IF(BB$3&gt;(A41stdlife+$E1310),((INDEX('PTRM input'!$G$385:$P$434,A41offset,$E1310)-INDEX('PTRM input'!$G$277:$P$326,A41offset,$E1310))*OFFSET($F$7,0,$E1310))-SUM($G1310:BA1310),(((INDEX('PTRM input'!$G$385:$P$434,A41offset,$E1310)-INDEX('PTRM input'!$G$277:$P$326,A41offset,$E1310))*OFFSET($F$7,0,$E1310))-SUM($G1310:BA1310))*(OFFSET('PTRM input'!$G$477,0,$E1310-1)/A41taxstdlife))))</f>
        <v>0</v>
      </c>
      <c r="BC1310" s="251">
        <f ca="1">IF(A41taxstdlife="n/a","n/a",IF(A41taxstdlife="",0,IF(BC$3&gt;(A41stdlife+$E1310),((INDEX('PTRM input'!$G$385:$P$434,A41offset,$E1310)-INDEX('PTRM input'!$G$277:$P$326,A41offset,$E1310))*OFFSET($F$7,0,$E1310))-SUM($G1310:BB1310),(((INDEX('PTRM input'!$G$385:$P$434,A41offset,$E1310)-INDEX('PTRM input'!$G$277:$P$326,A41offset,$E1310))*OFFSET($F$7,0,$E1310))-SUM($G1310:BB1310))*(OFFSET('PTRM input'!$G$477,0,$E1310-1)/A41taxstdlife))))</f>
        <v>0</v>
      </c>
      <c r="BD1310" s="251">
        <f ca="1">IF(A41taxstdlife="n/a","n/a",IF(A41taxstdlife="",0,IF(BD$3&gt;(A41stdlife+$E1310),((INDEX('PTRM input'!$G$385:$P$434,A41offset,$E1310)-INDEX('PTRM input'!$G$277:$P$326,A41offset,$E1310))*OFFSET($F$7,0,$E1310))-SUM($G1310:BC1310),(((INDEX('PTRM input'!$G$385:$P$434,A41offset,$E1310)-INDEX('PTRM input'!$G$277:$P$326,A41offset,$E1310))*OFFSET($F$7,0,$E1310))-SUM($G1310:BC1310))*(OFFSET('PTRM input'!$G$477,0,$E1310-1)/A41taxstdlife))))</f>
        <v>0</v>
      </c>
      <c r="BE1310" s="251">
        <f ca="1">IF(A41taxstdlife="n/a","n/a",IF(A41taxstdlife="",0,IF(BE$3&gt;(A41stdlife+$E1310),((INDEX('PTRM input'!$G$385:$P$434,A41offset,$E1310)-INDEX('PTRM input'!$G$277:$P$326,A41offset,$E1310))*OFFSET($F$7,0,$E1310))-SUM($G1310:BD1310),(((INDEX('PTRM input'!$G$385:$P$434,A41offset,$E1310)-INDEX('PTRM input'!$G$277:$P$326,A41offset,$E1310))*OFFSET($F$7,0,$E1310))-SUM($G1310:BD1310))*(OFFSET('PTRM input'!$G$477,0,$E1310-1)/A41taxstdlife))))</f>
        <v>0</v>
      </c>
      <c r="BF1310" s="251">
        <f ca="1">IF(A41taxstdlife="n/a","n/a",IF(A41taxstdlife="",0,IF(BF$3&gt;(A41stdlife+$E1310),((INDEX('PTRM input'!$G$385:$P$434,A41offset,$E1310)-INDEX('PTRM input'!$G$277:$P$326,A41offset,$E1310))*OFFSET($F$7,0,$E1310))-SUM($G1310:BE1310),(((INDEX('PTRM input'!$G$385:$P$434,A41offset,$E1310)-INDEX('PTRM input'!$G$277:$P$326,A41offset,$E1310))*OFFSET($F$7,0,$E1310))-SUM($G1310:BE1310))*(OFFSET('PTRM input'!$G$477,0,$E1310-1)/A41taxstdlife))))</f>
        <v>0</v>
      </c>
      <c r="BG1310" s="251">
        <f ca="1">IF(A41taxstdlife="n/a","n/a",IF(A41taxstdlife="",0,IF(BG$3&gt;(A41stdlife+$E1310),((INDEX('PTRM input'!$G$385:$P$434,A41offset,$E1310)-INDEX('PTRM input'!$G$277:$P$326,A41offset,$E1310))*OFFSET($F$7,0,$E1310))-SUM($G1310:BF1310),(((INDEX('PTRM input'!$G$385:$P$434,A41offset,$E1310)-INDEX('PTRM input'!$G$277:$P$326,A41offset,$E1310))*OFFSET($F$7,0,$E1310))-SUM($G1310:BF1310))*(OFFSET('PTRM input'!$G$477,0,$E1310-1)/A41taxstdlife))))</f>
        <v>0</v>
      </c>
      <c r="BH1310" s="251">
        <f ca="1">IF(A41taxstdlife="n/a","n/a",IF(A41taxstdlife="",0,IF(BH$3&gt;(A41stdlife+$E1310),((INDEX('PTRM input'!$G$385:$P$434,A41offset,$E1310)-INDEX('PTRM input'!$G$277:$P$326,A41offset,$E1310))*OFFSET($F$7,0,$E1310))-SUM($G1310:BG1310),(((INDEX('PTRM input'!$G$385:$P$434,A41offset,$E1310)-INDEX('PTRM input'!$G$277:$P$326,A41offset,$E1310))*OFFSET($F$7,0,$E1310))-SUM($G1310:BG1310))*(OFFSET('PTRM input'!$G$477,0,$E1310-1)/A41taxstdlife))))</f>
        <v>0</v>
      </c>
      <c r="BI1310" s="251">
        <f ca="1">IF(A41taxstdlife="n/a","n/a",IF(A41taxstdlife="",0,IF(BI$3&gt;(A41stdlife+$E1310),((INDEX('PTRM input'!$G$385:$P$434,A41offset,$E1310)-INDEX('PTRM input'!$G$277:$P$326,A41offset,$E1310))*OFFSET($F$7,0,$E1310))-SUM($G1310:BH1310),(((INDEX('PTRM input'!$G$385:$P$434,A41offset,$E1310)-INDEX('PTRM input'!$G$277:$P$326,A41offset,$E1310))*OFFSET($F$7,0,$E1310))-SUM($G1310:BH1310))*(OFFSET('PTRM input'!$G$477,0,$E1310-1)/A41taxstdlife))))</f>
        <v>0</v>
      </c>
      <c r="BJ1310" s="116"/>
      <c r="BK1310" s="116"/>
      <c r="BL1310" s="116"/>
      <c r="BM1310" s="116"/>
    </row>
    <row r="1311" spans="1:65" ht="12.75" hidden="1" customHeight="1" outlineLevel="2">
      <c r="A1311" s="366"/>
      <c r="B1311" s="19"/>
      <c r="C1311" s="18"/>
      <c r="D1311" s="760"/>
      <c r="E1311" s="87">
        <v>10</v>
      </c>
      <c r="F1311" s="356"/>
      <c r="G1311" s="434"/>
      <c r="H1311" s="435"/>
      <c r="I1311" s="435"/>
      <c r="J1311" s="435"/>
      <c r="K1311" s="435"/>
      <c r="L1311" s="435"/>
      <c r="M1311" s="435"/>
      <c r="N1311" s="435"/>
      <c r="O1311" s="435"/>
      <c r="P1311" s="619"/>
      <c r="Q1311" s="251">
        <f ca="1">IF(A41taxstdlife="n/a","n/a",IF(A41taxstdlife="",0,IF(Q$3&gt;(A41stdlife+$E1311),((INDEX('PTRM input'!$G$385:$P$434,A41offset,$E1311)-INDEX('PTRM input'!$G$277:$P$326,A41offset,$E1311))*OFFSET($F$7,0,$E1311))-SUM($G1311:P1311),(((INDEX('PTRM input'!$G$385:$P$434,A41offset,$E1311)-INDEX('PTRM input'!$G$277:$P$326,A41offset,$E1311))*OFFSET($F$7,0,$E1311))-SUM($G1311:P1311))*(OFFSET('PTRM input'!$G$477,0,$E1311-1)/A41taxstdlife))))</f>
        <v>0</v>
      </c>
      <c r="R1311" s="251">
        <f ca="1">IF(A41taxstdlife="n/a","n/a",IF(A41taxstdlife="",0,IF(R$3&gt;(A41stdlife+$E1311),((INDEX('PTRM input'!$G$385:$P$434,A41offset,$E1311)-INDEX('PTRM input'!$G$277:$P$326,A41offset,$E1311))*OFFSET($F$7,0,$E1311))-SUM($G1311:Q1311),(((INDEX('PTRM input'!$G$385:$P$434,A41offset,$E1311)-INDEX('PTRM input'!$G$277:$P$326,A41offset,$E1311))*OFFSET($F$7,0,$E1311))-SUM($G1311:Q1311))*(OFFSET('PTRM input'!$G$477,0,$E1311-1)/A41taxstdlife))))</f>
        <v>0</v>
      </c>
      <c r="S1311" s="251">
        <f ca="1">IF(A41taxstdlife="n/a","n/a",IF(A41taxstdlife="",0,IF(S$3&gt;(A41stdlife+$E1311),((INDEX('PTRM input'!$G$385:$P$434,A41offset,$E1311)-INDEX('PTRM input'!$G$277:$P$326,A41offset,$E1311))*OFFSET($F$7,0,$E1311))-SUM($G1311:R1311),(((INDEX('PTRM input'!$G$385:$P$434,A41offset,$E1311)-INDEX('PTRM input'!$G$277:$P$326,A41offset,$E1311))*OFFSET($F$7,0,$E1311))-SUM($G1311:R1311))*(OFFSET('PTRM input'!$G$477,0,$E1311-1)/A41taxstdlife))))</f>
        <v>0</v>
      </c>
      <c r="T1311" s="251">
        <f ca="1">IF(A41taxstdlife="n/a","n/a",IF(A41taxstdlife="",0,IF(T$3&gt;(A41stdlife+$E1311),((INDEX('PTRM input'!$G$385:$P$434,A41offset,$E1311)-INDEX('PTRM input'!$G$277:$P$326,A41offset,$E1311))*OFFSET($F$7,0,$E1311))-SUM($G1311:S1311),(((INDEX('PTRM input'!$G$385:$P$434,A41offset,$E1311)-INDEX('PTRM input'!$G$277:$P$326,A41offset,$E1311))*OFFSET($F$7,0,$E1311))-SUM($G1311:S1311))*(OFFSET('PTRM input'!$G$477,0,$E1311-1)/A41taxstdlife))))</f>
        <v>0</v>
      </c>
      <c r="U1311" s="251">
        <f ca="1">IF(A41taxstdlife="n/a","n/a",IF(A41taxstdlife="",0,IF(U$3&gt;(A41stdlife+$E1311),((INDEX('PTRM input'!$G$385:$P$434,A41offset,$E1311)-INDEX('PTRM input'!$G$277:$P$326,A41offset,$E1311))*OFFSET($F$7,0,$E1311))-SUM($G1311:T1311),(((INDEX('PTRM input'!$G$385:$P$434,A41offset,$E1311)-INDEX('PTRM input'!$G$277:$P$326,A41offset,$E1311))*OFFSET($F$7,0,$E1311))-SUM($G1311:T1311))*(OFFSET('PTRM input'!$G$477,0,$E1311-1)/A41taxstdlife))))</f>
        <v>0</v>
      </c>
      <c r="V1311" s="251">
        <f ca="1">IF(A41taxstdlife="n/a","n/a",IF(A41taxstdlife="",0,IF(V$3&gt;(A41stdlife+$E1311),((INDEX('PTRM input'!$G$385:$P$434,A41offset,$E1311)-INDEX('PTRM input'!$G$277:$P$326,A41offset,$E1311))*OFFSET($F$7,0,$E1311))-SUM($G1311:U1311),(((INDEX('PTRM input'!$G$385:$P$434,A41offset,$E1311)-INDEX('PTRM input'!$G$277:$P$326,A41offset,$E1311))*OFFSET($F$7,0,$E1311))-SUM($G1311:U1311))*(OFFSET('PTRM input'!$G$477,0,$E1311-1)/A41taxstdlife))))</f>
        <v>0</v>
      </c>
      <c r="W1311" s="251">
        <f ca="1">IF(A41taxstdlife="n/a","n/a",IF(A41taxstdlife="",0,IF(W$3&gt;(A41stdlife+$E1311),((INDEX('PTRM input'!$G$385:$P$434,A41offset,$E1311)-INDEX('PTRM input'!$G$277:$P$326,A41offset,$E1311))*OFFSET($F$7,0,$E1311))-SUM($G1311:V1311),(((INDEX('PTRM input'!$G$385:$P$434,A41offset,$E1311)-INDEX('PTRM input'!$G$277:$P$326,A41offset,$E1311))*OFFSET($F$7,0,$E1311))-SUM($G1311:V1311))*(OFFSET('PTRM input'!$G$477,0,$E1311-1)/A41taxstdlife))))</f>
        <v>0</v>
      </c>
      <c r="X1311" s="251">
        <f ca="1">IF(A41taxstdlife="n/a","n/a",IF(A41taxstdlife="",0,IF(X$3&gt;(A41stdlife+$E1311),((INDEX('PTRM input'!$G$385:$P$434,A41offset,$E1311)-INDEX('PTRM input'!$G$277:$P$326,A41offset,$E1311))*OFFSET($F$7,0,$E1311))-SUM($G1311:W1311),(((INDEX('PTRM input'!$G$385:$P$434,A41offset,$E1311)-INDEX('PTRM input'!$G$277:$P$326,A41offset,$E1311))*OFFSET($F$7,0,$E1311))-SUM($G1311:W1311))*(OFFSET('PTRM input'!$G$477,0,$E1311-1)/A41taxstdlife))))</f>
        <v>0</v>
      </c>
      <c r="Y1311" s="251">
        <f ca="1">IF(A41taxstdlife="n/a","n/a",IF(A41taxstdlife="",0,IF(Y$3&gt;(A41stdlife+$E1311),((INDEX('PTRM input'!$G$385:$P$434,A41offset,$E1311)-INDEX('PTRM input'!$G$277:$P$326,A41offset,$E1311))*OFFSET($F$7,0,$E1311))-SUM($G1311:X1311),(((INDEX('PTRM input'!$G$385:$P$434,A41offset,$E1311)-INDEX('PTRM input'!$G$277:$P$326,A41offset,$E1311))*OFFSET($F$7,0,$E1311))-SUM($G1311:X1311))*(OFFSET('PTRM input'!$G$477,0,$E1311-1)/A41taxstdlife))))</f>
        <v>0</v>
      </c>
      <c r="Z1311" s="251">
        <f ca="1">IF(A41taxstdlife="n/a","n/a",IF(A41taxstdlife="",0,IF(Z$3&gt;(A41stdlife+$E1311),((INDEX('PTRM input'!$G$385:$P$434,A41offset,$E1311)-INDEX('PTRM input'!$G$277:$P$326,A41offset,$E1311))*OFFSET($F$7,0,$E1311))-SUM($G1311:Y1311),(((INDEX('PTRM input'!$G$385:$P$434,A41offset,$E1311)-INDEX('PTRM input'!$G$277:$P$326,A41offset,$E1311))*OFFSET($F$7,0,$E1311))-SUM($G1311:Y1311))*(OFFSET('PTRM input'!$G$477,0,$E1311-1)/A41taxstdlife))))</f>
        <v>0</v>
      </c>
      <c r="AA1311" s="251">
        <f ca="1">IF(A41taxstdlife="n/a","n/a",IF(A41taxstdlife="",0,IF(AA$3&gt;(A41stdlife+$E1311),((INDEX('PTRM input'!$G$385:$P$434,A41offset,$E1311)-INDEX('PTRM input'!$G$277:$P$326,A41offset,$E1311))*OFFSET($F$7,0,$E1311))-SUM($G1311:Z1311),(((INDEX('PTRM input'!$G$385:$P$434,A41offset,$E1311)-INDEX('PTRM input'!$G$277:$P$326,A41offset,$E1311))*OFFSET($F$7,0,$E1311))-SUM($G1311:Z1311))*(OFFSET('PTRM input'!$G$477,0,$E1311-1)/A41taxstdlife))))</f>
        <v>0</v>
      </c>
      <c r="AB1311" s="251">
        <f ca="1">IF(A41taxstdlife="n/a","n/a",IF(A41taxstdlife="",0,IF(AB$3&gt;(A41stdlife+$E1311),((INDEX('PTRM input'!$G$385:$P$434,A41offset,$E1311)-INDEX('PTRM input'!$G$277:$P$326,A41offset,$E1311))*OFFSET($F$7,0,$E1311))-SUM($G1311:AA1311),(((INDEX('PTRM input'!$G$385:$P$434,A41offset,$E1311)-INDEX('PTRM input'!$G$277:$P$326,A41offset,$E1311))*OFFSET($F$7,0,$E1311))-SUM($G1311:AA1311))*(OFFSET('PTRM input'!$G$477,0,$E1311-1)/A41taxstdlife))))</f>
        <v>0</v>
      </c>
      <c r="AC1311" s="251">
        <f ca="1">IF(A41taxstdlife="n/a","n/a",IF(A41taxstdlife="",0,IF(AC$3&gt;(A41stdlife+$E1311),((INDEX('PTRM input'!$G$385:$P$434,A41offset,$E1311)-INDEX('PTRM input'!$G$277:$P$326,A41offset,$E1311))*OFFSET($F$7,0,$E1311))-SUM($G1311:AB1311),(((INDEX('PTRM input'!$G$385:$P$434,A41offset,$E1311)-INDEX('PTRM input'!$G$277:$P$326,A41offset,$E1311))*OFFSET($F$7,0,$E1311))-SUM($G1311:AB1311))*(OFFSET('PTRM input'!$G$477,0,$E1311-1)/A41taxstdlife))))</f>
        <v>0</v>
      </c>
      <c r="AD1311" s="251">
        <f ca="1">IF(A41taxstdlife="n/a","n/a",IF(A41taxstdlife="",0,IF(AD$3&gt;(A41stdlife+$E1311),((INDEX('PTRM input'!$G$385:$P$434,A41offset,$E1311)-INDEX('PTRM input'!$G$277:$P$326,A41offset,$E1311))*OFFSET($F$7,0,$E1311))-SUM($G1311:AC1311),(((INDEX('PTRM input'!$G$385:$P$434,A41offset,$E1311)-INDEX('PTRM input'!$G$277:$P$326,A41offset,$E1311))*OFFSET($F$7,0,$E1311))-SUM($G1311:AC1311))*(OFFSET('PTRM input'!$G$477,0,$E1311-1)/A41taxstdlife))))</f>
        <v>0</v>
      </c>
      <c r="AE1311" s="251">
        <f ca="1">IF(A41taxstdlife="n/a","n/a",IF(A41taxstdlife="",0,IF(AE$3&gt;(A41stdlife+$E1311),((INDEX('PTRM input'!$G$385:$P$434,A41offset,$E1311)-INDEX('PTRM input'!$G$277:$P$326,A41offset,$E1311))*OFFSET($F$7,0,$E1311))-SUM($G1311:AD1311),(((INDEX('PTRM input'!$G$385:$P$434,A41offset,$E1311)-INDEX('PTRM input'!$G$277:$P$326,A41offset,$E1311))*OFFSET($F$7,0,$E1311))-SUM($G1311:AD1311))*(OFFSET('PTRM input'!$G$477,0,$E1311-1)/A41taxstdlife))))</f>
        <v>0</v>
      </c>
      <c r="AF1311" s="251">
        <f ca="1">IF(A41taxstdlife="n/a","n/a",IF(A41taxstdlife="",0,IF(AF$3&gt;(A41stdlife+$E1311),((INDEX('PTRM input'!$G$385:$P$434,A41offset,$E1311)-INDEX('PTRM input'!$G$277:$P$326,A41offset,$E1311))*OFFSET($F$7,0,$E1311))-SUM($G1311:AE1311),(((INDEX('PTRM input'!$G$385:$P$434,A41offset,$E1311)-INDEX('PTRM input'!$G$277:$P$326,A41offset,$E1311))*OFFSET($F$7,0,$E1311))-SUM($G1311:AE1311))*(OFFSET('PTRM input'!$G$477,0,$E1311-1)/A41taxstdlife))))</f>
        <v>0</v>
      </c>
      <c r="AG1311" s="251">
        <f ca="1">IF(A41taxstdlife="n/a","n/a",IF(A41taxstdlife="",0,IF(AG$3&gt;(A41stdlife+$E1311),((INDEX('PTRM input'!$G$385:$P$434,A41offset,$E1311)-INDEX('PTRM input'!$G$277:$P$326,A41offset,$E1311))*OFFSET($F$7,0,$E1311))-SUM($G1311:AF1311),(((INDEX('PTRM input'!$G$385:$P$434,A41offset,$E1311)-INDEX('PTRM input'!$G$277:$P$326,A41offset,$E1311))*OFFSET($F$7,0,$E1311))-SUM($G1311:AF1311))*(OFFSET('PTRM input'!$G$477,0,$E1311-1)/A41taxstdlife))))</f>
        <v>0</v>
      </c>
      <c r="AH1311" s="251">
        <f ca="1">IF(A41taxstdlife="n/a","n/a",IF(A41taxstdlife="",0,IF(AH$3&gt;(A41stdlife+$E1311),((INDEX('PTRM input'!$G$385:$P$434,A41offset,$E1311)-INDEX('PTRM input'!$G$277:$P$326,A41offset,$E1311))*OFFSET($F$7,0,$E1311))-SUM($G1311:AG1311),(((INDEX('PTRM input'!$G$385:$P$434,A41offset,$E1311)-INDEX('PTRM input'!$G$277:$P$326,A41offset,$E1311))*OFFSET($F$7,0,$E1311))-SUM($G1311:AG1311))*(OFFSET('PTRM input'!$G$477,0,$E1311-1)/A41taxstdlife))))</f>
        <v>0</v>
      </c>
      <c r="AI1311" s="251">
        <f ca="1">IF(A41taxstdlife="n/a","n/a",IF(A41taxstdlife="",0,IF(AI$3&gt;(A41stdlife+$E1311),((INDEX('PTRM input'!$G$385:$P$434,A41offset,$E1311)-INDEX('PTRM input'!$G$277:$P$326,A41offset,$E1311))*OFFSET($F$7,0,$E1311))-SUM($G1311:AH1311),(((INDEX('PTRM input'!$G$385:$P$434,A41offset,$E1311)-INDEX('PTRM input'!$G$277:$P$326,A41offset,$E1311))*OFFSET($F$7,0,$E1311))-SUM($G1311:AH1311))*(OFFSET('PTRM input'!$G$477,0,$E1311-1)/A41taxstdlife))))</f>
        <v>0</v>
      </c>
      <c r="AJ1311" s="251">
        <f ca="1">IF(A41taxstdlife="n/a","n/a",IF(A41taxstdlife="",0,IF(AJ$3&gt;(A41stdlife+$E1311),((INDEX('PTRM input'!$G$385:$P$434,A41offset,$E1311)-INDEX('PTRM input'!$G$277:$P$326,A41offset,$E1311))*OFFSET($F$7,0,$E1311))-SUM($G1311:AI1311),(((INDEX('PTRM input'!$G$385:$P$434,A41offset,$E1311)-INDEX('PTRM input'!$G$277:$P$326,A41offset,$E1311))*OFFSET($F$7,0,$E1311))-SUM($G1311:AI1311))*(OFFSET('PTRM input'!$G$477,0,$E1311-1)/A41taxstdlife))))</f>
        <v>0</v>
      </c>
      <c r="AK1311" s="251">
        <f ca="1">IF(A41taxstdlife="n/a","n/a",IF(A41taxstdlife="",0,IF(AK$3&gt;(A41stdlife+$E1311),((INDEX('PTRM input'!$G$385:$P$434,A41offset,$E1311)-INDEX('PTRM input'!$G$277:$P$326,A41offset,$E1311))*OFFSET($F$7,0,$E1311))-SUM($G1311:AJ1311),(((INDEX('PTRM input'!$G$385:$P$434,A41offset,$E1311)-INDEX('PTRM input'!$G$277:$P$326,A41offset,$E1311))*OFFSET($F$7,0,$E1311))-SUM($G1311:AJ1311))*(OFFSET('PTRM input'!$G$477,0,$E1311-1)/A41taxstdlife))))</f>
        <v>0</v>
      </c>
      <c r="AL1311" s="251">
        <f ca="1">IF(A41taxstdlife="n/a","n/a",IF(A41taxstdlife="",0,IF(AL$3&gt;(A41stdlife+$E1311),((INDEX('PTRM input'!$G$385:$P$434,A41offset,$E1311)-INDEX('PTRM input'!$G$277:$P$326,A41offset,$E1311))*OFFSET($F$7,0,$E1311))-SUM($G1311:AK1311),(((INDEX('PTRM input'!$G$385:$P$434,A41offset,$E1311)-INDEX('PTRM input'!$G$277:$P$326,A41offset,$E1311))*OFFSET($F$7,0,$E1311))-SUM($G1311:AK1311))*(OFFSET('PTRM input'!$G$477,0,$E1311-1)/A41taxstdlife))))</f>
        <v>0</v>
      </c>
      <c r="AM1311" s="251">
        <f ca="1">IF(A41taxstdlife="n/a","n/a",IF(A41taxstdlife="",0,IF(AM$3&gt;(A41stdlife+$E1311),((INDEX('PTRM input'!$G$385:$P$434,A41offset,$E1311)-INDEX('PTRM input'!$G$277:$P$326,A41offset,$E1311))*OFFSET($F$7,0,$E1311))-SUM($G1311:AL1311),(((INDEX('PTRM input'!$G$385:$P$434,A41offset,$E1311)-INDEX('PTRM input'!$G$277:$P$326,A41offset,$E1311))*OFFSET($F$7,0,$E1311))-SUM($G1311:AL1311))*(OFFSET('PTRM input'!$G$477,0,$E1311-1)/A41taxstdlife))))</f>
        <v>0</v>
      </c>
      <c r="AN1311" s="251">
        <f ca="1">IF(A41taxstdlife="n/a","n/a",IF(A41taxstdlife="",0,IF(AN$3&gt;(A41stdlife+$E1311),((INDEX('PTRM input'!$G$385:$P$434,A41offset,$E1311)-INDEX('PTRM input'!$G$277:$P$326,A41offset,$E1311))*OFFSET($F$7,0,$E1311))-SUM($G1311:AM1311),(((INDEX('PTRM input'!$G$385:$P$434,A41offset,$E1311)-INDEX('PTRM input'!$G$277:$P$326,A41offset,$E1311))*OFFSET($F$7,0,$E1311))-SUM($G1311:AM1311))*(OFFSET('PTRM input'!$G$477,0,$E1311-1)/A41taxstdlife))))</f>
        <v>0</v>
      </c>
      <c r="AO1311" s="251">
        <f ca="1">IF(A41taxstdlife="n/a","n/a",IF(A41taxstdlife="",0,IF(AO$3&gt;(A41stdlife+$E1311),((INDEX('PTRM input'!$G$385:$P$434,A41offset,$E1311)-INDEX('PTRM input'!$G$277:$P$326,A41offset,$E1311))*OFFSET($F$7,0,$E1311))-SUM($G1311:AN1311),(((INDEX('PTRM input'!$G$385:$P$434,A41offset,$E1311)-INDEX('PTRM input'!$G$277:$P$326,A41offset,$E1311))*OFFSET($F$7,0,$E1311))-SUM($G1311:AN1311))*(OFFSET('PTRM input'!$G$477,0,$E1311-1)/A41taxstdlife))))</f>
        <v>0</v>
      </c>
      <c r="AP1311" s="251">
        <f ca="1">IF(A41taxstdlife="n/a","n/a",IF(A41taxstdlife="",0,IF(AP$3&gt;(A41stdlife+$E1311),((INDEX('PTRM input'!$G$385:$P$434,A41offset,$E1311)-INDEX('PTRM input'!$G$277:$P$326,A41offset,$E1311))*OFFSET($F$7,0,$E1311))-SUM($G1311:AO1311),(((INDEX('PTRM input'!$G$385:$P$434,A41offset,$E1311)-INDEX('PTRM input'!$G$277:$P$326,A41offset,$E1311))*OFFSET($F$7,0,$E1311))-SUM($G1311:AO1311))*(OFFSET('PTRM input'!$G$477,0,$E1311-1)/A41taxstdlife))))</f>
        <v>0</v>
      </c>
      <c r="AQ1311" s="251">
        <f ca="1">IF(A41taxstdlife="n/a","n/a",IF(A41taxstdlife="",0,IF(AQ$3&gt;(A41stdlife+$E1311),((INDEX('PTRM input'!$G$385:$P$434,A41offset,$E1311)-INDEX('PTRM input'!$G$277:$P$326,A41offset,$E1311))*OFFSET($F$7,0,$E1311))-SUM($G1311:AP1311),(((INDEX('PTRM input'!$G$385:$P$434,A41offset,$E1311)-INDEX('PTRM input'!$G$277:$P$326,A41offset,$E1311))*OFFSET($F$7,0,$E1311))-SUM($G1311:AP1311))*(OFFSET('PTRM input'!$G$477,0,$E1311-1)/A41taxstdlife))))</f>
        <v>0</v>
      </c>
      <c r="AR1311" s="251">
        <f ca="1">IF(A41taxstdlife="n/a","n/a",IF(A41taxstdlife="",0,IF(AR$3&gt;(A41stdlife+$E1311),((INDEX('PTRM input'!$G$385:$P$434,A41offset,$E1311)-INDEX('PTRM input'!$G$277:$P$326,A41offset,$E1311))*OFFSET($F$7,0,$E1311))-SUM($G1311:AQ1311),(((INDEX('PTRM input'!$G$385:$P$434,A41offset,$E1311)-INDEX('PTRM input'!$G$277:$P$326,A41offset,$E1311))*OFFSET($F$7,0,$E1311))-SUM($G1311:AQ1311))*(OFFSET('PTRM input'!$G$477,0,$E1311-1)/A41taxstdlife))))</f>
        <v>0</v>
      </c>
      <c r="AS1311" s="251">
        <f ca="1">IF(A41taxstdlife="n/a","n/a",IF(A41taxstdlife="",0,IF(AS$3&gt;(A41stdlife+$E1311),((INDEX('PTRM input'!$G$385:$P$434,A41offset,$E1311)-INDEX('PTRM input'!$G$277:$P$326,A41offset,$E1311))*OFFSET($F$7,0,$E1311))-SUM($G1311:AR1311),(((INDEX('PTRM input'!$G$385:$P$434,A41offset,$E1311)-INDEX('PTRM input'!$G$277:$P$326,A41offset,$E1311))*OFFSET($F$7,0,$E1311))-SUM($G1311:AR1311))*(OFFSET('PTRM input'!$G$477,0,$E1311-1)/A41taxstdlife))))</f>
        <v>0</v>
      </c>
      <c r="AT1311" s="251">
        <f ca="1">IF(A41taxstdlife="n/a","n/a",IF(A41taxstdlife="",0,IF(AT$3&gt;(A41stdlife+$E1311),((INDEX('PTRM input'!$G$385:$P$434,A41offset,$E1311)-INDEX('PTRM input'!$G$277:$P$326,A41offset,$E1311))*OFFSET($F$7,0,$E1311))-SUM($G1311:AS1311),(((INDEX('PTRM input'!$G$385:$P$434,A41offset,$E1311)-INDEX('PTRM input'!$G$277:$P$326,A41offset,$E1311))*OFFSET($F$7,0,$E1311))-SUM($G1311:AS1311))*(OFFSET('PTRM input'!$G$477,0,$E1311-1)/A41taxstdlife))))</f>
        <v>0</v>
      </c>
      <c r="AU1311" s="251">
        <f ca="1">IF(A41taxstdlife="n/a","n/a",IF(A41taxstdlife="",0,IF(AU$3&gt;(A41stdlife+$E1311),((INDEX('PTRM input'!$G$385:$P$434,A41offset,$E1311)-INDEX('PTRM input'!$G$277:$P$326,A41offset,$E1311))*OFFSET($F$7,0,$E1311))-SUM($G1311:AT1311),(((INDEX('PTRM input'!$G$385:$P$434,A41offset,$E1311)-INDEX('PTRM input'!$G$277:$P$326,A41offset,$E1311))*OFFSET($F$7,0,$E1311))-SUM($G1311:AT1311))*(OFFSET('PTRM input'!$G$477,0,$E1311-1)/A41taxstdlife))))</f>
        <v>0</v>
      </c>
      <c r="AV1311" s="251">
        <f ca="1">IF(A41taxstdlife="n/a","n/a",IF(A41taxstdlife="",0,IF(AV$3&gt;(A41stdlife+$E1311),((INDEX('PTRM input'!$G$385:$P$434,A41offset,$E1311)-INDEX('PTRM input'!$G$277:$P$326,A41offset,$E1311))*OFFSET($F$7,0,$E1311))-SUM($G1311:AU1311),(((INDEX('PTRM input'!$G$385:$P$434,A41offset,$E1311)-INDEX('PTRM input'!$G$277:$P$326,A41offset,$E1311))*OFFSET($F$7,0,$E1311))-SUM($G1311:AU1311))*(OFFSET('PTRM input'!$G$477,0,$E1311-1)/A41taxstdlife))))</f>
        <v>0</v>
      </c>
      <c r="AW1311" s="251">
        <f ca="1">IF(A41taxstdlife="n/a","n/a",IF(A41taxstdlife="",0,IF(AW$3&gt;(A41stdlife+$E1311),((INDEX('PTRM input'!$G$385:$P$434,A41offset,$E1311)-INDEX('PTRM input'!$G$277:$P$326,A41offset,$E1311))*OFFSET($F$7,0,$E1311))-SUM($G1311:AV1311),(((INDEX('PTRM input'!$G$385:$P$434,A41offset,$E1311)-INDEX('PTRM input'!$G$277:$P$326,A41offset,$E1311))*OFFSET($F$7,0,$E1311))-SUM($G1311:AV1311))*(OFFSET('PTRM input'!$G$477,0,$E1311-1)/A41taxstdlife))))</f>
        <v>0</v>
      </c>
      <c r="AX1311" s="251">
        <f ca="1">IF(A41taxstdlife="n/a","n/a",IF(A41taxstdlife="",0,IF(AX$3&gt;(A41stdlife+$E1311),((INDEX('PTRM input'!$G$385:$P$434,A41offset,$E1311)-INDEX('PTRM input'!$G$277:$P$326,A41offset,$E1311))*OFFSET($F$7,0,$E1311))-SUM($G1311:AW1311),(((INDEX('PTRM input'!$G$385:$P$434,A41offset,$E1311)-INDEX('PTRM input'!$G$277:$P$326,A41offset,$E1311))*OFFSET($F$7,0,$E1311))-SUM($G1311:AW1311))*(OFFSET('PTRM input'!$G$477,0,$E1311-1)/A41taxstdlife))))</f>
        <v>0</v>
      </c>
      <c r="AY1311" s="251">
        <f ca="1">IF(A41taxstdlife="n/a","n/a",IF(A41taxstdlife="",0,IF(AY$3&gt;(A41stdlife+$E1311),((INDEX('PTRM input'!$G$385:$P$434,A41offset,$E1311)-INDEX('PTRM input'!$G$277:$P$326,A41offset,$E1311))*OFFSET($F$7,0,$E1311))-SUM($G1311:AX1311),(((INDEX('PTRM input'!$G$385:$P$434,A41offset,$E1311)-INDEX('PTRM input'!$G$277:$P$326,A41offset,$E1311))*OFFSET($F$7,0,$E1311))-SUM($G1311:AX1311))*(OFFSET('PTRM input'!$G$477,0,$E1311-1)/A41taxstdlife))))</f>
        <v>0</v>
      </c>
      <c r="AZ1311" s="251">
        <f ca="1">IF(A41taxstdlife="n/a","n/a",IF(A41taxstdlife="",0,IF(AZ$3&gt;(A41stdlife+$E1311),((INDEX('PTRM input'!$G$385:$P$434,A41offset,$E1311)-INDEX('PTRM input'!$G$277:$P$326,A41offset,$E1311))*OFFSET($F$7,0,$E1311))-SUM($G1311:AY1311),(((INDEX('PTRM input'!$G$385:$P$434,A41offset,$E1311)-INDEX('PTRM input'!$G$277:$P$326,A41offset,$E1311))*OFFSET($F$7,0,$E1311))-SUM($G1311:AY1311))*(OFFSET('PTRM input'!$G$477,0,$E1311-1)/A41taxstdlife))))</f>
        <v>0</v>
      </c>
      <c r="BA1311" s="251">
        <f ca="1">IF(A41taxstdlife="n/a","n/a",IF(A41taxstdlife="",0,IF(BA$3&gt;(A41stdlife+$E1311),((INDEX('PTRM input'!$G$385:$P$434,A41offset,$E1311)-INDEX('PTRM input'!$G$277:$P$326,A41offset,$E1311))*OFFSET($F$7,0,$E1311))-SUM($G1311:AZ1311),(((INDEX('PTRM input'!$G$385:$P$434,A41offset,$E1311)-INDEX('PTRM input'!$G$277:$P$326,A41offset,$E1311))*OFFSET($F$7,0,$E1311))-SUM($G1311:AZ1311))*(OFFSET('PTRM input'!$G$477,0,$E1311-1)/A41taxstdlife))))</f>
        <v>0</v>
      </c>
      <c r="BB1311" s="251">
        <f ca="1">IF(A41taxstdlife="n/a","n/a",IF(A41taxstdlife="",0,IF(BB$3&gt;(A41stdlife+$E1311),((INDEX('PTRM input'!$G$385:$P$434,A41offset,$E1311)-INDEX('PTRM input'!$G$277:$P$326,A41offset,$E1311))*OFFSET($F$7,0,$E1311))-SUM($G1311:BA1311),(((INDEX('PTRM input'!$G$385:$P$434,A41offset,$E1311)-INDEX('PTRM input'!$G$277:$P$326,A41offset,$E1311))*OFFSET($F$7,0,$E1311))-SUM($G1311:BA1311))*(OFFSET('PTRM input'!$G$477,0,$E1311-1)/A41taxstdlife))))</f>
        <v>0</v>
      </c>
      <c r="BC1311" s="251">
        <f ca="1">IF(A41taxstdlife="n/a","n/a",IF(A41taxstdlife="",0,IF(BC$3&gt;(A41stdlife+$E1311),((INDEX('PTRM input'!$G$385:$P$434,A41offset,$E1311)-INDEX('PTRM input'!$G$277:$P$326,A41offset,$E1311))*OFFSET($F$7,0,$E1311))-SUM($G1311:BB1311),(((INDEX('PTRM input'!$G$385:$P$434,A41offset,$E1311)-INDEX('PTRM input'!$G$277:$P$326,A41offset,$E1311))*OFFSET($F$7,0,$E1311))-SUM($G1311:BB1311))*(OFFSET('PTRM input'!$G$477,0,$E1311-1)/A41taxstdlife))))</f>
        <v>0</v>
      </c>
      <c r="BD1311" s="251">
        <f ca="1">IF(A41taxstdlife="n/a","n/a",IF(A41taxstdlife="",0,IF(BD$3&gt;(A41stdlife+$E1311),((INDEX('PTRM input'!$G$385:$P$434,A41offset,$E1311)-INDEX('PTRM input'!$G$277:$P$326,A41offset,$E1311))*OFFSET($F$7,0,$E1311))-SUM($G1311:BC1311),(((INDEX('PTRM input'!$G$385:$P$434,A41offset,$E1311)-INDEX('PTRM input'!$G$277:$P$326,A41offset,$E1311))*OFFSET($F$7,0,$E1311))-SUM($G1311:BC1311))*(OFFSET('PTRM input'!$G$477,0,$E1311-1)/A41taxstdlife))))</f>
        <v>0</v>
      </c>
      <c r="BE1311" s="251">
        <f ca="1">IF(A41taxstdlife="n/a","n/a",IF(A41taxstdlife="",0,IF(BE$3&gt;(A41stdlife+$E1311),((INDEX('PTRM input'!$G$385:$P$434,A41offset,$E1311)-INDEX('PTRM input'!$G$277:$P$326,A41offset,$E1311))*OFFSET($F$7,0,$E1311))-SUM($G1311:BD1311),(((INDEX('PTRM input'!$G$385:$P$434,A41offset,$E1311)-INDEX('PTRM input'!$G$277:$P$326,A41offset,$E1311))*OFFSET($F$7,0,$E1311))-SUM($G1311:BD1311))*(OFFSET('PTRM input'!$G$477,0,$E1311-1)/A41taxstdlife))))</f>
        <v>0</v>
      </c>
      <c r="BF1311" s="251">
        <f ca="1">IF(A41taxstdlife="n/a","n/a",IF(A41taxstdlife="",0,IF(BF$3&gt;(A41stdlife+$E1311),((INDEX('PTRM input'!$G$385:$P$434,A41offset,$E1311)-INDEX('PTRM input'!$G$277:$P$326,A41offset,$E1311))*OFFSET($F$7,0,$E1311))-SUM($G1311:BE1311),(((INDEX('PTRM input'!$G$385:$P$434,A41offset,$E1311)-INDEX('PTRM input'!$G$277:$P$326,A41offset,$E1311))*OFFSET($F$7,0,$E1311))-SUM($G1311:BE1311))*(OFFSET('PTRM input'!$G$477,0,$E1311-1)/A41taxstdlife))))</f>
        <v>0</v>
      </c>
      <c r="BG1311" s="251">
        <f ca="1">IF(A41taxstdlife="n/a","n/a",IF(A41taxstdlife="",0,IF(BG$3&gt;(A41stdlife+$E1311),((INDEX('PTRM input'!$G$385:$P$434,A41offset,$E1311)-INDEX('PTRM input'!$G$277:$P$326,A41offset,$E1311))*OFFSET($F$7,0,$E1311))-SUM($G1311:BF1311),(((INDEX('PTRM input'!$G$385:$P$434,A41offset,$E1311)-INDEX('PTRM input'!$G$277:$P$326,A41offset,$E1311))*OFFSET($F$7,0,$E1311))-SUM($G1311:BF1311))*(OFFSET('PTRM input'!$G$477,0,$E1311-1)/A41taxstdlife))))</f>
        <v>0</v>
      </c>
      <c r="BH1311" s="251">
        <f ca="1">IF(A41taxstdlife="n/a","n/a",IF(A41taxstdlife="",0,IF(BH$3&gt;(A41stdlife+$E1311),((INDEX('PTRM input'!$G$385:$P$434,A41offset,$E1311)-INDEX('PTRM input'!$G$277:$P$326,A41offset,$E1311))*OFFSET($F$7,0,$E1311))-SUM($G1311:BG1311),(((INDEX('PTRM input'!$G$385:$P$434,A41offset,$E1311)-INDEX('PTRM input'!$G$277:$P$326,A41offset,$E1311))*OFFSET($F$7,0,$E1311))-SUM($G1311:BG1311))*(OFFSET('PTRM input'!$G$477,0,$E1311-1)/A41taxstdlife))))</f>
        <v>0</v>
      </c>
      <c r="BI1311" s="251">
        <f ca="1">IF(A41taxstdlife="n/a","n/a",IF(A41taxstdlife="",0,IF(BI$3&gt;(A41stdlife+$E1311),((INDEX('PTRM input'!$G$385:$P$434,A41offset,$E1311)-INDEX('PTRM input'!$G$277:$P$326,A41offset,$E1311))*OFFSET($F$7,0,$E1311))-SUM($G1311:BH1311),(((INDEX('PTRM input'!$G$385:$P$434,A41offset,$E1311)-INDEX('PTRM input'!$G$277:$P$326,A41offset,$E1311))*OFFSET($F$7,0,$E1311))-SUM($G1311:BH1311))*(OFFSET('PTRM input'!$G$477,0,$E1311-1)/A41taxstdlife))))</f>
        <v>0</v>
      </c>
      <c r="BJ1311" s="116"/>
      <c r="BK1311" s="116"/>
      <c r="BL1311" s="116"/>
      <c r="BM1311" s="116"/>
    </row>
    <row r="1312" spans="1:65" ht="12.75" customHeight="1" outlineLevel="1" collapsed="1">
      <c r="A1312" s="366"/>
      <c r="B1312" s="9"/>
      <c r="C1312" s="19">
        <f>Asset41</f>
        <v>0</v>
      </c>
      <c r="D1312" s="9"/>
      <c r="E1312" s="9"/>
      <c r="F1312" s="357"/>
      <c r="G1312" s="371">
        <f ca="1">SUM(G1300:G1311)+'PTRM input'!G$317*G$7</f>
        <v>0</v>
      </c>
      <c r="H1312" s="371">
        <f ca="1">SUM(H1300:H1311)+'PTRM input'!H$317*H$7</f>
        <v>0</v>
      </c>
      <c r="I1312" s="371">
        <f ca="1">SUM(I1300:I1311)+'PTRM input'!I$317*I$7</f>
        <v>0</v>
      </c>
      <c r="J1312" s="371">
        <f ca="1">SUM(J1300:J1311)+'PTRM input'!J$317*J$7</f>
        <v>0</v>
      </c>
      <c r="K1312" s="371">
        <f ca="1">SUM(K1300:K1311)+'PTRM input'!K$317*K$7</f>
        <v>0</v>
      </c>
      <c r="L1312" s="371">
        <f ca="1">SUM(L1300:L1311)+'PTRM input'!L$317*L$7</f>
        <v>0</v>
      </c>
      <c r="M1312" s="371">
        <f ca="1">SUM(M1300:M1311)+'PTRM input'!M$317*M$7</f>
        <v>0</v>
      </c>
      <c r="N1312" s="371">
        <f ca="1">SUM(N1300:N1311)+'PTRM input'!N$317*N$7</f>
        <v>0</v>
      </c>
      <c r="O1312" s="371">
        <f ca="1">SUM(O1300:O1311)+'PTRM input'!O$317*O$7</f>
        <v>0</v>
      </c>
      <c r="P1312" s="371">
        <f ca="1">SUM(P1300:P1311)+'PTRM input'!P$317*P$7</f>
        <v>0</v>
      </c>
      <c r="Q1312" s="371">
        <f t="shared" ref="Q1312:BI1312" ca="1" si="271">SUM(Q1300:Q1311)</f>
        <v>0</v>
      </c>
      <c r="R1312" s="371">
        <f t="shared" ca="1" si="271"/>
        <v>0</v>
      </c>
      <c r="S1312" s="371">
        <f t="shared" ca="1" si="271"/>
        <v>0</v>
      </c>
      <c r="T1312" s="371">
        <f t="shared" ca="1" si="271"/>
        <v>0</v>
      </c>
      <c r="U1312" s="371">
        <f t="shared" ca="1" si="271"/>
        <v>0</v>
      </c>
      <c r="V1312" s="371">
        <f t="shared" ca="1" si="271"/>
        <v>0</v>
      </c>
      <c r="W1312" s="371">
        <f t="shared" ca="1" si="271"/>
        <v>0</v>
      </c>
      <c r="X1312" s="371">
        <f t="shared" ca="1" si="271"/>
        <v>0</v>
      </c>
      <c r="Y1312" s="371">
        <f t="shared" ca="1" si="271"/>
        <v>0</v>
      </c>
      <c r="Z1312" s="371">
        <f t="shared" ca="1" si="271"/>
        <v>0</v>
      </c>
      <c r="AA1312" s="371">
        <f t="shared" ca="1" si="271"/>
        <v>0</v>
      </c>
      <c r="AB1312" s="371">
        <f t="shared" ca="1" si="271"/>
        <v>0</v>
      </c>
      <c r="AC1312" s="371">
        <f t="shared" ca="1" si="271"/>
        <v>0</v>
      </c>
      <c r="AD1312" s="371">
        <f t="shared" ca="1" si="271"/>
        <v>0</v>
      </c>
      <c r="AE1312" s="371">
        <f t="shared" ca="1" si="271"/>
        <v>0</v>
      </c>
      <c r="AF1312" s="371">
        <f t="shared" ca="1" si="271"/>
        <v>0</v>
      </c>
      <c r="AG1312" s="371">
        <f t="shared" ca="1" si="271"/>
        <v>0</v>
      </c>
      <c r="AH1312" s="371">
        <f t="shared" ca="1" si="271"/>
        <v>0</v>
      </c>
      <c r="AI1312" s="371">
        <f t="shared" ca="1" si="271"/>
        <v>0</v>
      </c>
      <c r="AJ1312" s="371">
        <f t="shared" ca="1" si="271"/>
        <v>0</v>
      </c>
      <c r="AK1312" s="371">
        <f t="shared" ca="1" si="271"/>
        <v>0</v>
      </c>
      <c r="AL1312" s="371">
        <f t="shared" ca="1" si="271"/>
        <v>0</v>
      </c>
      <c r="AM1312" s="371">
        <f t="shared" ca="1" si="271"/>
        <v>0</v>
      </c>
      <c r="AN1312" s="371">
        <f t="shared" ca="1" si="271"/>
        <v>0</v>
      </c>
      <c r="AO1312" s="371">
        <f t="shared" ca="1" si="271"/>
        <v>0</v>
      </c>
      <c r="AP1312" s="371">
        <f t="shared" ca="1" si="271"/>
        <v>0</v>
      </c>
      <c r="AQ1312" s="371">
        <f t="shared" ca="1" si="271"/>
        <v>0</v>
      </c>
      <c r="AR1312" s="371">
        <f t="shared" ca="1" si="271"/>
        <v>0</v>
      </c>
      <c r="AS1312" s="371">
        <f t="shared" ca="1" si="271"/>
        <v>0</v>
      </c>
      <c r="AT1312" s="371">
        <f t="shared" ca="1" si="271"/>
        <v>0</v>
      </c>
      <c r="AU1312" s="371">
        <f t="shared" ca="1" si="271"/>
        <v>0</v>
      </c>
      <c r="AV1312" s="371">
        <f t="shared" ca="1" si="271"/>
        <v>0</v>
      </c>
      <c r="AW1312" s="371">
        <f t="shared" ca="1" si="271"/>
        <v>0</v>
      </c>
      <c r="AX1312" s="371">
        <f t="shared" ca="1" si="271"/>
        <v>0</v>
      </c>
      <c r="AY1312" s="371">
        <f t="shared" ca="1" si="271"/>
        <v>0</v>
      </c>
      <c r="AZ1312" s="371">
        <f t="shared" ca="1" si="271"/>
        <v>0</v>
      </c>
      <c r="BA1312" s="371">
        <f t="shared" ca="1" si="271"/>
        <v>0</v>
      </c>
      <c r="BB1312" s="371">
        <f t="shared" ca="1" si="271"/>
        <v>0</v>
      </c>
      <c r="BC1312" s="371">
        <f t="shared" ca="1" si="271"/>
        <v>0</v>
      </c>
      <c r="BD1312" s="371">
        <f t="shared" ca="1" si="271"/>
        <v>0</v>
      </c>
      <c r="BE1312" s="371">
        <f t="shared" ca="1" si="271"/>
        <v>0</v>
      </c>
      <c r="BF1312" s="371">
        <f t="shared" ca="1" si="271"/>
        <v>0</v>
      </c>
      <c r="BG1312" s="371">
        <f t="shared" ca="1" si="271"/>
        <v>0</v>
      </c>
      <c r="BH1312" s="371">
        <f t="shared" ca="1" si="271"/>
        <v>0</v>
      </c>
      <c r="BI1312" s="371">
        <f t="shared" ca="1" si="271"/>
        <v>0</v>
      </c>
      <c r="BJ1312" s="116"/>
      <c r="BK1312" s="116"/>
      <c r="BL1312" s="116"/>
      <c r="BM1312" s="116"/>
    </row>
    <row r="1313" spans="1:65" ht="12.75" hidden="1" customHeight="1" outlineLevel="2">
      <c r="A1313" s="366"/>
      <c r="B1313" s="106">
        <f>C1325</f>
        <v>0</v>
      </c>
      <c r="C1313" s="614"/>
      <c r="D1313" s="615" t="s">
        <v>236</v>
      </c>
      <c r="E1313" s="614"/>
      <c r="F1313" s="622"/>
      <c r="G1313" s="617">
        <f>IF('PTRM input'!$E$574='PTRM input'!$G$573,IF(G$3&gt;A42taxremlife,A42taxvalue-SUM(F1313:$F1313),IF(A42taxremlife="N/A","n/a",A42taxvalue/A42taxremlife)),'PTRM input'!G$620)</f>
        <v>0</v>
      </c>
      <c r="H1313" s="617">
        <f>IF('PTRM input'!$E$574='PTRM input'!$G$573,IF(H$3&gt;A42taxremlife,A42taxvalue-SUM($F1313:G1313),IF(A42taxremlife="N/A","n/a",A42taxvalue/A42taxremlife)),'PTRM input'!H$620)</f>
        <v>0</v>
      </c>
      <c r="I1313" s="617">
        <f>IF('PTRM input'!$E$574='PTRM input'!$G$573,IF(I$3&gt;A42taxremlife,A42taxvalue-SUM($F1313:H1313),IF(A42taxremlife="N/A","n/a",A42taxvalue/A42taxremlife)),'PTRM input'!I$620)</f>
        <v>0</v>
      </c>
      <c r="J1313" s="617">
        <f>IF('PTRM input'!$E$574='PTRM input'!$G$573,IF(J$3&gt;A42taxremlife,A42taxvalue-SUM($F1313:I1313),IF(A42taxremlife="N/A","n/a",A42taxvalue/A42taxremlife)),'PTRM input'!J$620)</f>
        <v>0</v>
      </c>
      <c r="K1313" s="617">
        <f>IF('PTRM input'!$E$574='PTRM input'!$G$573,IF(K$3&gt;A42taxremlife,A42taxvalue-SUM($F1313:J1313),IF(A42taxremlife="N/A","n/a",A42taxvalue/A42taxremlife)),'PTRM input'!K$620)</f>
        <v>0</v>
      </c>
      <c r="L1313" s="617">
        <f>IF('PTRM input'!$E$574='PTRM input'!$G$573,IF(L$3&gt;A42taxremlife,A42taxvalue-SUM($F1313:K1313),IF(A42taxremlife="N/A","n/a",A42taxvalue/A42taxremlife)),'PTRM input'!L$620)</f>
        <v>0</v>
      </c>
      <c r="M1313" s="617">
        <f>IF('PTRM input'!$E$574='PTRM input'!$G$573,IF(M$3&gt;A42taxremlife,A42taxvalue-SUM($F1313:L1313),IF(A42taxremlife="N/A","n/a",A42taxvalue/A42taxremlife)),'PTRM input'!M$620)</f>
        <v>0</v>
      </c>
      <c r="N1313" s="617">
        <f>IF('PTRM input'!$E$574='PTRM input'!$G$573,IF(N$3&gt;A42taxremlife,A42taxvalue-SUM($F1313:M1313),IF(A42taxremlife="N/A","n/a",A42taxvalue/A42taxremlife)),'PTRM input'!N$620)</f>
        <v>0</v>
      </c>
      <c r="O1313" s="617">
        <f>IF('PTRM input'!$E$574='PTRM input'!$G$573,IF(O$3&gt;A42taxremlife,A42taxvalue-SUM($F1313:N1313),IF(A42taxremlife="N/A","n/a",A42taxvalue/A42taxremlife)),'PTRM input'!O$620)</f>
        <v>0</v>
      </c>
      <c r="P1313" s="617">
        <f>IF('PTRM input'!$E$574='PTRM input'!$G$573,IF(P$3&gt;A42taxremlife,A42taxvalue-SUM($F1313:O1313),IF(A42taxremlife="N/A","n/a",A42taxvalue/A42taxremlife)),'PTRM input'!P$620)</f>
        <v>0</v>
      </c>
      <c r="Q1313" s="617">
        <f>IF('PTRM input'!$E$574='PTRM input'!$G$573,IF(Q$3&gt;A42taxremlife,A42taxvalue-SUM($F1313:P1313),IF(A42taxremlife="N/A","n/a",A42taxvalue/A42taxremlife)),'PTRM input'!Q$620)</f>
        <v>0</v>
      </c>
      <c r="R1313" s="617">
        <f>IF('PTRM input'!$E$574='PTRM input'!$G$573,IF(R$3&gt;A42taxremlife,A42taxvalue-SUM($F1313:Q1313),IF(A42taxremlife="N/A","n/a",A42taxvalue/A42taxremlife)),'PTRM input'!R$620)</f>
        <v>0</v>
      </c>
      <c r="S1313" s="617">
        <f>IF('PTRM input'!$E$574='PTRM input'!$G$573,IF(S$3&gt;A42taxremlife,A42taxvalue-SUM($F1313:R1313),IF(A42taxremlife="N/A","n/a",A42taxvalue/A42taxremlife)),'PTRM input'!S$620)</f>
        <v>0</v>
      </c>
      <c r="T1313" s="617">
        <f>IF('PTRM input'!$E$574='PTRM input'!$G$573,IF(T$3&gt;A42taxremlife,A42taxvalue-SUM($F1313:S1313),IF(A42taxremlife="N/A","n/a",A42taxvalue/A42taxremlife)),'PTRM input'!T$620)</f>
        <v>0</v>
      </c>
      <c r="U1313" s="617">
        <f>IF('PTRM input'!$E$574='PTRM input'!$G$573,IF(U$3&gt;A42taxremlife,A42taxvalue-SUM($F1313:T1313),IF(A42taxremlife="N/A","n/a",A42taxvalue/A42taxremlife)),'PTRM input'!U$620)</f>
        <v>0</v>
      </c>
      <c r="V1313" s="617">
        <f>IF('PTRM input'!$E$574='PTRM input'!$G$573,IF(V$3&gt;A42taxremlife,A42taxvalue-SUM($F1313:U1313),IF(A42taxremlife="N/A","n/a",A42taxvalue/A42taxremlife)),'PTRM input'!V$620)</f>
        <v>0</v>
      </c>
      <c r="W1313" s="617">
        <f>IF('PTRM input'!$E$574='PTRM input'!$G$573,IF(W$3&gt;A42taxremlife,A42taxvalue-SUM($F1313:V1313),IF(A42taxremlife="N/A","n/a",A42taxvalue/A42taxremlife)),'PTRM input'!W$620)</f>
        <v>0</v>
      </c>
      <c r="X1313" s="617">
        <f>IF('PTRM input'!$E$574='PTRM input'!$G$573,IF(X$3&gt;A42taxremlife,A42taxvalue-SUM($F1313:W1313),IF(A42taxremlife="N/A","n/a",A42taxvalue/A42taxremlife)),'PTRM input'!X$620)</f>
        <v>0</v>
      </c>
      <c r="Y1313" s="617">
        <f>IF('PTRM input'!$E$574='PTRM input'!$G$573,IF(Y$3&gt;A42taxremlife,A42taxvalue-SUM($F1313:X1313),IF(A42taxremlife="N/A","n/a",A42taxvalue/A42taxremlife)),'PTRM input'!Y$620)</f>
        <v>0</v>
      </c>
      <c r="Z1313" s="617">
        <f>IF('PTRM input'!$E$574='PTRM input'!$G$573,IF(Z$3&gt;A42taxremlife,A42taxvalue-SUM($F1313:Y1313),IF(A42taxremlife="N/A","n/a",A42taxvalue/A42taxremlife)),'PTRM input'!Z$620)</f>
        <v>0</v>
      </c>
      <c r="AA1313" s="617">
        <f>IF('PTRM input'!$E$574='PTRM input'!$G$573,IF(AA$3&gt;A42taxremlife,A42taxvalue-SUM($F1313:Z1313),IF(A42taxremlife="N/A","n/a",A42taxvalue/A42taxremlife)),'PTRM input'!AA$620)</f>
        <v>0</v>
      </c>
      <c r="AB1313" s="617">
        <f>IF('PTRM input'!$E$574='PTRM input'!$G$573,IF(AB$3&gt;A42taxremlife,A42taxvalue-SUM($F1313:AA1313),IF(A42taxremlife="N/A","n/a",A42taxvalue/A42taxremlife)),'PTRM input'!AB$620)</f>
        <v>0</v>
      </c>
      <c r="AC1313" s="617">
        <f>IF('PTRM input'!$E$574='PTRM input'!$G$573,IF(AC$3&gt;A42taxremlife,A42taxvalue-SUM($F1313:AB1313),IF(A42taxremlife="N/A","n/a",A42taxvalue/A42taxremlife)),'PTRM input'!AC$620)</f>
        <v>0</v>
      </c>
      <c r="AD1313" s="617">
        <f>IF('PTRM input'!$E$574='PTRM input'!$G$573,IF(AD$3&gt;A42taxremlife,A42taxvalue-SUM($F1313:AC1313),IF(A42taxremlife="N/A","n/a",A42taxvalue/A42taxremlife)),'PTRM input'!AD$620)</f>
        <v>0</v>
      </c>
      <c r="AE1313" s="617">
        <f>IF('PTRM input'!$E$574='PTRM input'!$G$573,IF(AE$3&gt;A42taxremlife,A42taxvalue-SUM($F1313:AD1313),IF(A42taxremlife="N/A","n/a",A42taxvalue/A42taxremlife)),'PTRM input'!AE$620)</f>
        <v>0</v>
      </c>
      <c r="AF1313" s="617">
        <f>IF('PTRM input'!$E$574='PTRM input'!$G$573,IF(AF$3&gt;A42taxremlife,A42taxvalue-SUM($F1313:AE1313),IF(A42taxremlife="N/A","n/a",A42taxvalue/A42taxremlife)),'PTRM input'!AF$620)</f>
        <v>0</v>
      </c>
      <c r="AG1313" s="617">
        <f>IF('PTRM input'!$E$574='PTRM input'!$G$573,IF(AG$3&gt;A42taxremlife,A42taxvalue-SUM($F1313:AF1313),IF(A42taxremlife="N/A","n/a",A42taxvalue/A42taxremlife)),'PTRM input'!AG$620)</f>
        <v>0</v>
      </c>
      <c r="AH1313" s="617">
        <f>IF('PTRM input'!$E$574='PTRM input'!$G$573,IF(AH$3&gt;A42taxremlife,A42taxvalue-SUM($F1313:AG1313),IF(A42taxremlife="N/A","n/a",A42taxvalue/A42taxremlife)),'PTRM input'!AH$620)</f>
        <v>0</v>
      </c>
      <c r="AI1313" s="617">
        <f>IF('PTRM input'!$E$574='PTRM input'!$G$573,IF(AI$3&gt;A42taxremlife,A42taxvalue-SUM($F1313:AH1313),IF(A42taxremlife="N/A","n/a",A42taxvalue/A42taxremlife)),'PTRM input'!AI$620)</f>
        <v>0</v>
      </c>
      <c r="AJ1313" s="617">
        <f>IF('PTRM input'!$E$574='PTRM input'!$G$573,IF(AJ$3&gt;A42taxremlife,A42taxvalue-SUM($F1313:AI1313),IF(A42taxremlife="N/A","n/a",A42taxvalue/A42taxremlife)),'PTRM input'!AJ$620)</f>
        <v>0</v>
      </c>
      <c r="AK1313" s="617">
        <f>IF('PTRM input'!$E$574='PTRM input'!$G$573,IF(AK$3&gt;A42taxremlife,A42taxvalue-SUM($F1313:AJ1313),IF(A42taxremlife="N/A","n/a",A42taxvalue/A42taxremlife)),'PTRM input'!AK$620)</f>
        <v>0</v>
      </c>
      <c r="AL1313" s="617">
        <f>IF('PTRM input'!$E$574='PTRM input'!$G$573,IF(AL$3&gt;A42taxremlife,A42taxvalue-SUM($F1313:AK1313),IF(A42taxremlife="N/A","n/a",A42taxvalue/A42taxremlife)),'PTRM input'!AL$620)</f>
        <v>0</v>
      </c>
      <c r="AM1313" s="617">
        <f>IF('PTRM input'!$E$574='PTRM input'!$G$573,IF(AM$3&gt;A42taxremlife,A42taxvalue-SUM($F1313:AL1313),IF(A42taxremlife="N/A","n/a",A42taxvalue/A42taxremlife)),'PTRM input'!AM$620)</f>
        <v>0</v>
      </c>
      <c r="AN1313" s="617">
        <f>IF('PTRM input'!$E$574='PTRM input'!$G$573,IF(AN$3&gt;A42taxremlife,A42taxvalue-SUM($F1313:AM1313),IF(A42taxremlife="N/A","n/a",A42taxvalue/A42taxremlife)),'PTRM input'!AN$620)</f>
        <v>0</v>
      </c>
      <c r="AO1313" s="617">
        <f>IF('PTRM input'!$E$574='PTRM input'!$G$573,IF(AO$3&gt;A42taxremlife,A42taxvalue-SUM($F1313:AN1313),IF(A42taxremlife="N/A","n/a",A42taxvalue/A42taxremlife)),'PTRM input'!AO$620)</f>
        <v>0</v>
      </c>
      <c r="AP1313" s="617">
        <f>IF('PTRM input'!$E$574='PTRM input'!$G$573,IF(AP$3&gt;A42taxremlife,A42taxvalue-SUM($F1313:AO1313),IF(A42taxremlife="N/A","n/a",A42taxvalue/A42taxremlife)),'PTRM input'!AP$620)</f>
        <v>0</v>
      </c>
      <c r="AQ1313" s="617">
        <f>IF('PTRM input'!$E$574='PTRM input'!$G$573,IF(AQ$3&gt;A42taxremlife,A42taxvalue-SUM($F1313:AP1313),IF(A42taxremlife="N/A","n/a",A42taxvalue/A42taxremlife)),'PTRM input'!AQ$620)</f>
        <v>0</v>
      </c>
      <c r="AR1313" s="617">
        <f>IF('PTRM input'!$E$574='PTRM input'!$G$573,IF(AR$3&gt;A42taxremlife,A42taxvalue-SUM($F1313:AQ1313),IF(A42taxremlife="N/A","n/a",A42taxvalue/A42taxremlife)),'PTRM input'!AR$620)</f>
        <v>0</v>
      </c>
      <c r="AS1313" s="617">
        <f>IF('PTRM input'!$E$574='PTRM input'!$G$573,IF(AS$3&gt;A42taxremlife,A42taxvalue-SUM($F1313:AR1313),IF(A42taxremlife="N/A","n/a",A42taxvalue/A42taxremlife)),'PTRM input'!AS$620)</f>
        <v>0</v>
      </c>
      <c r="AT1313" s="617">
        <f>IF('PTRM input'!$E$574='PTRM input'!$G$573,IF(AT$3&gt;A42taxremlife,A42taxvalue-SUM($F1313:AS1313),IF(A42taxremlife="N/A","n/a",A42taxvalue/A42taxremlife)),'PTRM input'!AT$620)</f>
        <v>0</v>
      </c>
      <c r="AU1313" s="617">
        <f>IF('PTRM input'!$E$574='PTRM input'!$G$573,IF(AU$3&gt;A42taxremlife,A42taxvalue-SUM($F1313:AT1313),IF(A42taxremlife="N/A","n/a",A42taxvalue/A42taxremlife)),'PTRM input'!AU$620)</f>
        <v>0</v>
      </c>
      <c r="AV1313" s="617">
        <f>IF('PTRM input'!$E$574='PTRM input'!$G$573,IF(AV$3&gt;A42taxremlife,A42taxvalue-SUM($F1313:AU1313),IF(A42taxremlife="N/A","n/a",A42taxvalue/A42taxremlife)),'PTRM input'!AV$620)</f>
        <v>0</v>
      </c>
      <c r="AW1313" s="617">
        <f>IF('PTRM input'!$E$574='PTRM input'!$G$573,IF(AW$3&gt;A42taxremlife,A42taxvalue-SUM($F1313:AV1313),IF(A42taxremlife="N/A","n/a",A42taxvalue/A42taxremlife)),'PTRM input'!AW$620)</f>
        <v>0</v>
      </c>
      <c r="AX1313" s="617">
        <f>IF('PTRM input'!$E$574='PTRM input'!$G$573,IF(AX$3&gt;A42taxremlife,A42taxvalue-SUM($F1313:AW1313),IF(A42taxremlife="N/A","n/a",A42taxvalue/A42taxremlife)),'PTRM input'!AX$620)</f>
        <v>0</v>
      </c>
      <c r="AY1313" s="617">
        <f>IF('PTRM input'!$E$574='PTRM input'!$G$573,IF(AY$3&gt;A42taxremlife,A42taxvalue-SUM($F1313:AX1313),IF(A42taxremlife="N/A","n/a",A42taxvalue/A42taxremlife)),'PTRM input'!AY$620)</f>
        <v>0</v>
      </c>
      <c r="AZ1313" s="617">
        <f>IF('PTRM input'!$E$574='PTRM input'!$G$573,IF(AZ$3&gt;A42taxremlife,A42taxvalue-SUM($F1313:AY1313),IF(A42taxremlife="N/A","n/a",A42taxvalue/A42taxremlife)),'PTRM input'!AZ$620)</f>
        <v>0</v>
      </c>
      <c r="BA1313" s="617">
        <f>IF('PTRM input'!$E$574='PTRM input'!$G$573,IF(BA$3&gt;A42taxremlife,A42taxvalue-SUM($F1313:AZ1313),IF(A42taxremlife="N/A","n/a",A42taxvalue/A42taxremlife)),'PTRM input'!BA$620)</f>
        <v>0</v>
      </c>
      <c r="BB1313" s="617">
        <f>IF('PTRM input'!$E$574='PTRM input'!$G$573,IF(BB$3&gt;A42taxremlife,A42taxvalue-SUM($F1313:BA1313),IF(A42taxremlife="N/A","n/a",A42taxvalue/A42taxremlife)),'PTRM input'!BB$620)</f>
        <v>0</v>
      </c>
      <c r="BC1313" s="617">
        <f>IF('PTRM input'!$E$574='PTRM input'!$G$573,IF(BC$3&gt;A42taxremlife,A42taxvalue-SUM($F1313:BB1313),IF(A42taxremlife="N/A","n/a",A42taxvalue/A42taxremlife)),'PTRM input'!BC$620)</f>
        <v>0</v>
      </c>
      <c r="BD1313" s="617">
        <f>IF('PTRM input'!$E$574='PTRM input'!$G$573,IF(BD$3&gt;A42taxremlife,A42taxvalue-SUM($F1313:BC1313),IF(A42taxremlife="N/A","n/a",A42taxvalue/A42taxremlife)),'PTRM input'!BD$620)</f>
        <v>0</v>
      </c>
      <c r="BE1313" s="617">
        <f>IF('PTRM input'!$E$574='PTRM input'!$G$573,IF(BE$3&gt;A42taxremlife,A42taxvalue-SUM($F1313:BD1313),IF(A42taxremlife="N/A","n/a",A42taxvalue/A42taxremlife)),'PTRM input'!BE$620)</f>
        <v>0</v>
      </c>
      <c r="BF1313" s="617">
        <f>IF('PTRM input'!$E$574='PTRM input'!$G$573,IF(BF$3&gt;A42taxremlife,A42taxvalue-SUM($F1313:BE1313),IF(A42taxremlife="N/A","n/a",A42taxvalue/A42taxremlife)),'PTRM input'!BF$620)</f>
        <v>0</v>
      </c>
      <c r="BG1313" s="617">
        <f>IF('PTRM input'!$E$574='PTRM input'!$G$573,IF(BG$3&gt;A42taxremlife,A42taxvalue-SUM($F1313:BF1313),IF(A42taxremlife="N/A","n/a",A42taxvalue/A42taxremlife)),'PTRM input'!BG$620)</f>
        <v>0</v>
      </c>
      <c r="BH1313" s="617">
        <f>IF('PTRM input'!$E$574='PTRM input'!$G$573,IF(BH$3&gt;A42taxremlife,A42taxvalue-SUM($F1313:BG1313),IF(A42taxremlife="N/A","n/a",A42taxvalue/A42taxremlife)),'PTRM input'!BH$620)</f>
        <v>0</v>
      </c>
      <c r="BI1313" s="617">
        <f>IF('PTRM input'!$E$574='PTRM input'!$G$573,IF(BI$3&gt;A42taxremlife,A42taxvalue-SUM($F1313:BH1313),IF(A42taxremlife="N/A","n/a",A42taxvalue/A42taxremlife)),'PTRM input'!BI$620)</f>
        <v>0</v>
      </c>
      <c r="BJ1313" s="116"/>
      <c r="BK1313" s="116"/>
      <c r="BL1313" s="116"/>
      <c r="BM1313" s="116"/>
    </row>
    <row r="1314" spans="1:65" ht="12.75" hidden="1" customHeight="1" outlineLevel="2">
      <c r="A1314" s="366"/>
      <c r="B1314" s="19"/>
      <c r="C1314" s="18"/>
      <c r="D1314" s="760" t="s">
        <v>237</v>
      </c>
      <c r="E1314" s="86">
        <v>0</v>
      </c>
      <c r="F1314" s="356"/>
      <c r="G1314" s="433"/>
      <c r="H1314" s="433"/>
      <c r="I1314" s="433"/>
      <c r="J1314" s="433"/>
      <c r="K1314" s="433"/>
      <c r="L1314" s="251"/>
      <c r="M1314" s="251"/>
      <c r="N1314" s="251"/>
      <c r="O1314" s="251"/>
      <c r="P1314" s="251"/>
      <c r="Q1314" s="251"/>
      <c r="R1314" s="251"/>
      <c r="S1314" s="251"/>
      <c r="T1314" s="251"/>
      <c r="U1314" s="251"/>
      <c r="V1314" s="251"/>
      <c r="W1314" s="251"/>
      <c r="X1314" s="251"/>
      <c r="Y1314" s="251"/>
      <c r="Z1314" s="251"/>
      <c r="AA1314" s="251"/>
      <c r="AB1314" s="251"/>
      <c r="AC1314" s="251"/>
      <c r="AD1314" s="251"/>
      <c r="AE1314" s="251"/>
      <c r="AF1314" s="251"/>
      <c r="AG1314" s="251"/>
      <c r="AH1314" s="251"/>
      <c r="AI1314" s="251"/>
      <c r="AJ1314" s="251"/>
      <c r="AK1314" s="251"/>
      <c r="AL1314" s="251"/>
      <c r="AM1314" s="251"/>
      <c r="AN1314" s="251"/>
      <c r="AO1314" s="251"/>
      <c r="AP1314" s="251"/>
      <c r="AQ1314" s="251"/>
      <c r="AR1314" s="251"/>
      <c r="AS1314" s="251"/>
      <c r="AT1314" s="251"/>
      <c r="AU1314" s="251"/>
      <c r="AV1314" s="251"/>
      <c r="AW1314" s="251"/>
      <c r="AX1314" s="251"/>
      <c r="AY1314" s="251"/>
      <c r="AZ1314" s="251"/>
      <c r="BA1314" s="251"/>
      <c r="BB1314" s="251"/>
      <c r="BC1314" s="251"/>
      <c r="BD1314" s="251"/>
      <c r="BE1314" s="251"/>
      <c r="BF1314" s="251"/>
      <c r="BG1314" s="251"/>
      <c r="BH1314" s="251"/>
      <c r="BI1314" s="251"/>
      <c r="BJ1314" s="116"/>
      <c r="BK1314" s="116"/>
      <c r="BL1314" s="116"/>
      <c r="BM1314" s="116"/>
    </row>
    <row r="1315" spans="1:65" ht="12.75" hidden="1" customHeight="1" outlineLevel="2">
      <c r="A1315" s="366"/>
      <c r="B1315" s="19"/>
      <c r="C1315" s="18"/>
      <c r="D1315" s="760"/>
      <c r="E1315" s="86">
        <v>1</v>
      </c>
      <c r="F1315" s="356"/>
      <c r="G1315" s="618"/>
      <c r="H1315" s="251">
        <f ca="1">IF(A42taxstdlife="n/a","n/a",IF(A42taxstdlife="",0,IF(H$3&gt;(A42stdlife+$E1315),((INDEX('PTRM input'!$G$385:$P$434,A42offset,$E1315)-INDEX('PTRM input'!$G$277:$P$326,A42offset,$E1315))*OFFSET($F$7,0,$E1315))-SUM($G1315:G1315),(((INDEX('PTRM input'!$G$385:$P$434,A42offset,$E1315)-INDEX('PTRM input'!$G$277:$P$326,A42offset,$E1315))*OFFSET($F$7,0,$E1315))-SUM($G1315:G1315))*(OFFSET('PTRM input'!$G$477,0,$E1315-1)/A42taxstdlife))))</f>
        <v>0</v>
      </c>
      <c r="I1315" s="251">
        <f ca="1">IF(A42taxstdlife="n/a","n/a",IF(A42taxstdlife="",0,IF(I$3&gt;(A42stdlife+$E1315),((INDEX('PTRM input'!$G$385:$P$434,A42offset,$E1315)-INDEX('PTRM input'!$G$277:$P$326,A42offset,$E1315))*OFFSET($F$7,0,$E1315))-SUM($G1315:H1315),(((INDEX('PTRM input'!$G$385:$P$434,A42offset,$E1315)-INDEX('PTRM input'!$G$277:$P$326,A42offset,$E1315))*OFFSET($F$7,0,$E1315))-SUM($G1315:H1315))*(OFFSET('PTRM input'!$G$477,0,$E1315-1)/A42taxstdlife))))</f>
        <v>0</v>
      </c>
      <c r="J1315" s="251">
        <f ca="1">IF(A42taxstdlife="n/a","n/a",IF(A42taxstdlife="",0,IF(J$3&gt;(A42stdlife+$E1315),((INDEX('PTRM input'!$G$385:$P$434,A42offset,$E1315)-INDEX('PTRM input'!$G$277:$P$326,A42offset,$E1315))*OFFSET($F$7,0,$E1315))-SUM($G1315:I1315),(((INDEX('PTRM input'!$G$385:$P$434,A42offset,$E1315)-INDEX('PTRM input'!$G$277:$P$326,A42offset,$E1315))*OFFSET($F$7,0,$E1315))-SUM($G1315:I1315))*(OFFSET('PTRM input'!$G$477,0,$E1315-1)/A42taxstdlife))))</f>
        <v>0</v>
      </c>
      <c r="K1315" s="251">
        <f ca="1">IF(A42taxstdlife="n/a","n/a",IF(A42taxstdlife="",0,IF(K$3&gt;(A42stdlife+$E1315),((INDEX('PTRM input'!$G$385:$P$434,A42offset,$E1315)-INDEX('PTRM input'!$G$277:$P$326,A42offset,$E1315))*OFFSET($F$7,0,$E1315))-SUM($G1315:J1315),(((INDEX('PTRM input'!$G$385:$P$434,A42offset,$E1315)-INDEX('PTRM input'!$G$277:$P$326,A42offset,$E1315))*OFFSET($F$7,0,$E1315))-SUM($G1315:J1315))*(OFFSET('PTRM input'!$G$477,0,$E1315-1)/A42taxstdlife))))</f>
        <v>0</v>
      </c>
      <c r="L1315" s="251">
        <f ca="1">IF(A42taxstdlife="n/a","n/a",IF(A42taxstdlife="",0,IF(L$3&gt;(A42stdlife+$E1315),((INDEX('PTRM input'!$G$385:$P$434,A42offset,$E1315)-INDEX('PTRM input'!$G$277:$P$326,A42offset,$E1315))*OFFSET($F$7,0,$E1315))-SUM($G1315:K1315),(((INDEX('PTRM input'!$G$385:$P$434,A42offset,$E1315)-INDEX('PTRM input'!$G$277:$P$326,A42offset,$E1315))*OFFSET($F$7,0,$E1315))-SUM($G1315:K1315))*(OFFSET('PTRM input'!$G$477,0,$E1315-1)/A42taxstdlife))))</f>
        <v>0</v>
      </c>
      <c r="M1315" s="251">
        <f ca="1">IF(A42taxstdlife="n/a","n/a",IF(A42taxstdlife="",0,IF(M$3&gt;(A42stdlife+$E1315),((INDEX('PTRM input'!$G$385:$P$434,A42offset,$E1315)-INDEX('PTRM input'!$G$277:$P$326,A42offset,$E1315))*OFFSET($F$7,0,$E1315))-SUM($G1315:L1315),(((INDEX('PTRM input'!$G$385:$P$434,A42offset,$E1315)-INDEX('PTRM input'!$G$277:$P$326,A42offset,$E1315))*OFFSET($F$7,0,$E1315))-SUM($G1315:L1315))*(OFFSET('PTRM input'!$G$477,0,$E1315-1)/A42taxstdlife))))</f>
        <v>0</v>
      </c>
      <c r="N1315" s="251">
        <f ca="1">IF(A42taxstdlife="n/a","n/a",IF(A42taxstdlife="",0,IF(N$3&gt;(A42stdlife+$E1315),((INDEX('PTRM input'!$G$385:$P$434,A42offset,$E1315)-INDEX('PTRM input'!$G$277:$P$326,A42offset,$E1315))*OFFSET($F$7,0,$E1315))-SUM($G1315:M1315),(((INDEX('PTRM input'!$G$385:$P$434,A42offset,$E1315)-INDEX('PTRM input'!$G$277:$P$326,A42offset,$E1315))*OFFSET($F$7,0,$E1315))-SUM($G1315:M1315))*(OFFSET('PTRM input'!$G$477,0,$E1315-1)/A42taxstdlife))))</f>
        <v>0</v>
      </c>
      <c r="O1315" s="251">
        <f ca="1">IF(A42taxstdlife="n/a","n/a",IF(A42taxstdlife="",0,IF(O$3&gt;(A42stdlife+$E1315),((INDEX('PTRM input'!$G$385:$P$434,A42offset,$E1315)-INDEX('PTRM input'!$G$277:$P$326,A42offset,$E1315))*OFFSET($F$7,0,$E1315))-SUM($G1315:N1315),(((INDEX('PTRM input'!$G$385:$P$434,A42offset,$E1315)-INDEX('PTRM input'!$G$277:$P$326,A42offset,$E1315))*OFFSET($F$7,0,$E1315))-SUM($G1315:N1315))*(OFFSET('PTRM input'!$G$477,0,$E1315-1)/A42taxstdlife))))</f>
        <v>0</v>
      </c>
      <c r="P1315" s="251">
        <f ca="1">IF(A42taxstdlife="n/a","n/a",IF(A42taxstdlife="",0,IF(P$3&gt;(A42stdlife+$E1315),((INDEX('PTRM input'!$G$385:$P$434,A42offset,$E1315)-INDEX('PTRM input'!$G$277:$P$326,A42offset,$E1315))*OFFSET($F$7,0,$E1315))-SUM($G1315:O1315),(((INDEX('PTRM input'!$G$385:$P$434,A42offset,$E1315)-INDEX('PTRM input'!$G$277:$P$326,A42offset,$E1315))*OFFSET($F$7,0,$E1315))-SUM($G1315:O1315))*(OFFSET('PTRM input'!$G$477,0,$E1315-1)/A42taxstdlife))))</f>
        <v>0</v>
      </c>
      <c r="Q1315" s="251">
        <f ca="1">IF(A42taxstdlife="n/a","n/a",IF(A42taxstdlife="",0,IF(Q$3&gt;(A42stdlife+$E1315),((INDEX('PTRM input'!$G$385:$P$434,A42offset,$E1315)-INDEX('PTRM input'!$G$277:$P$326,A42offset,$E1315))*OFFSET($F$7,0,$E1315))-SUM($G1315:P1315),(((INDEX('PTRM input'!$G$385:$P$434,A42offset,$E1315)-INDEX('PTRM input'!$G$277:$P$326,A42offset,$E1315))*OFFSET($F$7,0,$E1315))-SUM($G1315:P1315))*(OFFSET('PTRM input'!$G$477,0,$E1315-1)/A42taxstdlife))))</f>
        <v>0</v>
      </c>
      <c r="R1315" s="251">
        <f ca="1">IF(A42taxstdlife="n/a","n/a",IF(A42taxstdlife="",0,IF(R$3&gt;(A42stdlife+$E1315),((INDEX('PTRM input'!$G$385:$P$434,A42offset,$E1315)-INDEX('PTRM input'!$G$277:$P$326,A42offset,$E1315))*OFFSET($F$7,0,$E1315))-SUM($G1315:Q1315),(((INDEX('PTRM input'!$G$385:$P$434,A42offset,$E1315)-INDEX('PTRM input'!$G$277:$P$326,A42offset,$E1315))*OFFSET($F$7,0,$E1315))-SUM($G1315:Q1315))*(OFFSET('PTRM input'!$G$477,0,$E1315-1)/A42taxstdlife))))</f>
        <v>0</v>
      </c>
      <c r="S1315" s="251">
        <f ca="1">IF(A42taxstdlife="n/a","n/a",IF(A42taxstdlife="",0,IF(S$3&gt;(A42stdlife+$E1315),((INDEX('PTRM input'!$G$385:$P$434,A42offset,$E1315)-INDEX('PTRM input'!$G$277:$P$326,A42offset,$E1315))*OFFSET($F$7,0,$E1315))-SUM($G1315:R1315),(((INDEX('PTRM input'!$G$385:$P$434,A42offset,$E1315)-INDEX('PTRM input'!$G$277:$P$326,A42offset,$E1315))*OFFSET($F$7,0,$E1315))-SUM($G1315:R1315))*(OFFSET('PTRM input'!$G$477,0,$E1315-1)/A42taxstdlife))))</f>
        <v>0</v>
      </c>
      <c r="T1315" s="251">
        <f ca="1">IF(A42taxstdlife="n/a","n/a",IF(A42taxstdlife="",0,IF(T$3&gt;(A42stdlife+$E1315),((INDEX('PTRM input'!$G$385:$P$434,A42offset,$E1315)-INDEX('PTRM input'!$G$277:$P$326,A42offset,$E1315))*OFFSET($F$7,0,$E1315))-SUM($G1315:S1315),(((INDEX('PTRM input'!$G$385:$P$434,A42offset,$E1315)-INDEX('PTRM input'!$G$277:$P$326,A42offset,$E1315))*OFFSET($F$7,0,$E1315))-SUM($G1315:S1315))*(OFFSET('PTRM input'!$G$477,0,$E1315-1)/A42taxstdlife))))</f>
        <v>0</v>
      </c>
      <c r="U1315" s="251">
        <f ca="1">IF(A42taxstdlife="n/a","n/a",IF(A42taxstdlife="",0,IF(U$3&gt;(A42stdlife+$E1315),((INDEX('PTRM input'!$G$385:$P$434,A42offset,$E1315)-INDEX('PTRM input'!$G$277:$P$326,A42offset,$E1315))*OFFSET($F$7,0,$E1315))-SUM($G1315:T1315),(((INDEX('PTRM input'!$G$385:$P$434,A42offset,$E1315)-INDEX('PTRM input'!$G$277:$P$326,A42offset,$E1315))*OFFSET($F$7,0,$E1315))-SUM($G1315:T1315))*(OFFSET('PTRM input'!$G$477,0,$E1315-1)/A42taxstdlife))))</f>
        <v>0</v>
      </c>
      <c r="V1315" s="251">
        <f ca="1">IF(A42taxstdlife="n/a","n/a",IF(A42taxstdlife="",0,IF(V$3&gt;(A42stdlife+$E1315),((INDEX('PTRM input'!$G$385:$P$434,A42offset,$E1315)-INDEX('PTRM input'!$G$277:$P$326,A42offset,$E1315))*OFFSET($F$7,0,$E1315))-SUM($G1315:U1315),(((INDEX('PTRM input'!$G$385:$P$434,A42offset,$E1315)-INDEX('PTRM input'!$G$277:$P$326,A42offset,$E1315))*OFFSET($F$7,0,$E1315))-SUM($G1315:U1315))*(OFFSET('PTRM input'!$G$477,0,$E1315-1)/A42taxstdlife))))</f>
        <v>0</v>
      </c>
      <c r="W1315" s="251">
        <f ca="1">IF(A42taxstdlife="n/a","n/a",IF(A42taxstdlife="",0,IF(W$3&gt;(A42stdlife+$E1315),((INDEX('PTRM input'!$G$385:$P$434,A42offset,$E1315)-INDEX('PTRM input'!$G$277:$P$326,A42offset,$E1315))*OFFSET($F$7,0,$E1315))-SUM($G1315:V1315),(((INDEX('PTRM input'!$G$385:$P$434,A42offset,$E1315)-INDEX('PTRM input'!$G$277:$P$326,A42offset,$E1315))*OFFSET($F$7,0,$E1315))-SUM($G1315:V1315))*(OFFSET('PTRM input'!$G$477,0,$E1315-1)/A42taxstdlife))))</f>
        <v>0</v>
      </c>
      <c r="X1315" s="251">
        <f ca="1">IF(A42taxstdlife="n/a","n/a",IF(A42taxstdlife="",0,IF(X$3&gt;(A42stdlife+$E1315),((INDEX('PTRM input'!$G$385:$P$434,A42offset,$E1315)-INDEX('PTRM input'!$G$277:$P$326,A42offset,$E1315))*OFFSET($F$7,0,$E1315))-SUM($G1315:W1315),(((INDEX('PTRM input'!$G$385:$P$434,A42offset,$E1315)-INDEX('PTRM input'!$G$277:$P$326,A42offset,$E1315))*OFFSET($F$7,0,$E1315))-SUM($G1315:W1315))*(OFFSET('PTRM input'!$G$477,0,$E1315-1)/A42taxstdlife))))</f>
        <v>0</v>
      </c>
      <c r="Y1315" s="251">
        <f ca="1">IF(A42taxstdlife="n/a","n/a",IF(A42taxstdlife="",0,IF(Y$3&gt;(A42stdlife+$E1315),((INDEX('PTRM input'!$G$385:$P$434,A42offset,$E1315)-INDEX('PTRM input'!$G$277:$P$326,A42offset,$E1315))*OFFSET($F$7,0,$E1315))-SUM($G1315:X1315),(((INDEX('PTRM input'!$G$385:$P$434,A42offset,$E1315)-INDEX('PTRM input'!$G$277:$P$326,A42offset,$E1315))*OFFSET($F$7,0,$E1315))-SUM($G1315:X1315))*(OFFSET('PTRM input'!$G$477,0,$E1315-1)/A42taxstdlife))))</f>
        <v>0</v>
      </c>
      <c r="Z1315" s="251">
        <f ca="1">IF(A42taxstdlife="n/a","n/a",IF(A42taxstdlife="",0,IF(Z$3&gt;(A42stdlife+$E1315),((INDEX('PTRM input'!$G$385:$P$434,A42offset,$E1315)-INDEX('PTRM input'!$G$277:$P$326,A42offset,$E1315))*OFFSET($F$7,0,$E1315))-SUM($G1315:Y1315),(((INDEX('PTRM input'!$G$385:$P$434,A42offset,$E1315)-INDEX('PTRM input'!$G$277:$P$326,A42offset,$E1315))*OFFSET($F$7,0,$E1315))-SUM($G1315:Y1315))*(OFFSET('PTRM input'!$G$477,0,$E1315-1)/A42taxstdlife))))</f>
        <v>0</v>
      </c>
      <c r="AA1315" s="251">
        <f ca="1">IF(A42taxstdlife="n/a","n/a",IF(A42taxstdlife="",0,IF(AA$3&gt;(A42stdlife+$E1315),((INDEX('PTRM input'!$G$385:$P$434,A42offset,$E1315)-INDEX('PTRM input'!$G$277:$P$326,A42offset,$E1315))*OFFSET($F$7,0,$E1315))-SUM($G1315:Z1315),(((INDEX('PTRM input'!$G$385:$P$434,A42offset,$E1315)-INDEX('PTRM input'!$G$277:$P$326,A42offset,$E1315))*OFFSET($F$7,0,$E1315))-SUM($G1315:Z1315))*(OFFSET('PTRM input'!$G$477,0,$E1315-1)/A42taxstdlife))))</f>
        <v>0</v>
      </c>
      <c r="AB1315" s="251">
        <f ca="1">IF(A42taxstdlife="n/a","n/a",IF(A42taxstdlife="",0,IF(AB$3&gt;(A42stdlife+$E1315),((INDEX('PTRM input'!$G$385:$P$434,A42offset,$E1315)-INDEX('PTRM input'!$G$277:$P$326,A42offset,$E1315))*OFFSET($F$7,0,$E1315))-SUM($G1315:AA1315),(((INDEX('PTRM input'!$G$385:$P$434,A42offset,$E1315)-INDEX('PTRM input'!$G$277:$P$326,A42offset,$E1315))*OFFSET($F$7,0,$E1315))-SUM($G1315:AA1315))*(OFFSET('PTRM input'!$G$477,0,$E1315-1)/A42taxstdlife))))</f>
        <v>0</v>
      </c>
      <c r="AC1315" s="251">
        <f ca="1">IF(A42taxstdlife="n/a","n/a",IF(A42taxstdlife="",0,IF(AC$3&gt;(A42stdlife+$E1315),((INDEX('PTRM input'!$G$385:$P$434,A42offset,$E1315)-INDEX('PTRM input'!$G$277:$P$326,A42offset,$E1315))*OFFSET($F$7,0,$E1315))-SUM($G1315:AB1315),(((INDEX('PTRM input'!$G$385:$P$434,A42offset,$E1315)-INDEX('PTRM input'!$G$277:$P$326,A42offset,$E1315))*OFFSET($F$7,0,$E1315))-SUM($G1315:AB1315))*(OFFSET('PTRM input'!$G$477,0,$E1315-1)/A42taxstdlife))))</f>
        <v>0</v>
      </c>
      <c r="AD1315" s="251">
        <f ca="1">IF(A42taxstdlife="n/a","n/a",IF(A42taxstdlife="",0,IF(AD$3&gt;(A42stdlife+$E1315),((INDEX('PTRM input'!$G$385:$P$434,A42offset,$E1315)-INDEX('PTRM input'!$G$277:$P$326,A42offset,$E1315))*OFFSET($F$7,0,$E1315))-SUM($G1315:AC1315),(((INDEX('PTRM input'!$G$385:$P$434,A42offset,$E1315)-INDEX('PTRM input'!$G$277:$P$326,A42offset,$E1315))*OFFSET($F$7,0,$E1315))-SUM($G1315:AC1315))*(OFFSET('PTRM input'!$G$477,0,$E1315-1)/A42taxstdlife))))</f>
        <v>0</v>
      </c>
      <c r="AE1315" s="251">
        <f ca="1">IF(A42taxstdlife="n/a","n/a",IF(A42taxstdlife="",0,IF(AE$3&gt;(A42stdlife+$E1315),((INDEX('PTRM input'!$G$385:$P$434,A42offset,$E1315)-INDEX('PTRM input'!$G$277:$P$326,A42offset,$E1315))*OFFSET($F$7,0,$E1315))-SUM($G1315:AD1315),(((INDEX('PTRM input'!$G$385:$P$434,A42offset,$E1315)-INDEX('PTRM input'!$G$277:$P$326,A42offset,$E1315))*OFFSET($F$7,0,$E1315))-SUM($G1315:AD1315))*(OFFSET('PTRM input'!$G$477,0,$E1315-1)/A42taxstdlife))))</f>
        <v>0</v>
      </c>
      <c r="AF1315" s="251">
        <f ca="1">IF(A42taxstdlife="n/a","n/a",IF(A42taxstdlife="",0,IF(AF$3&gt;(A42stdlife+$E1315),((INDEX('PTRM input'!$G$385:$P$434,A42offset,$E1315)-INDEX('PTRM input'!$G$277:$P$326,A42offset,$E1315))*OFFSET($F$7,0,$E1315))-SUM($G1315:AE1315),(((INDEX('PTRM input'!$G$385:$P$434,A42offset,$E1315)-INDEX('PTRM input'!$G$277:$P$326,A42offset,$E1315))*OFFSET($F$7,0,$E1315))-SUM($G1315:AE1315))*(OFFSET('PTRM input'!$G$477,0,$E1315-1)/A42taxstdlife))))</f>
        <v>0</v>
      </c>
      <c r="AG1315" s="251">
        <f ca="1">IF(A42taxstdlife="n/a","n/a",IF(A42taxstdlife="",0,IF(AG$3&gt;(A42stdlife+$E1315),((INDEX('PTRM input'!$G$385:$P$434,A42offset,$E1315)-INDEX('PTRM input'!$G$277:$P$326,A42offset,$E1315))*OFFSET($F$7,0,$E1315))-SUM($G1315:AF1315),(((INDEX('PTRM input'!$G$385:$P$434,A42offset,$E1315)-INDEX('PTRM input'!$G$277:$P$326,A42offset,$E1315))*OFFSET($F$7,0,$E1315))-SUM($G1315:AF1315))*(OFFSET('PTRM input'!$G$477,0,$E1315-1)/A42taxstdlife))))</f>
        <v>0</v>
      </c>
      <c r="AH1315" s="251">
        <f ca="1">IF(A42taxstdlife="n/a","n/a",IF(A42taxstdlife="",0,IF(AH$3&gt;(A42stdlife+$E1315),((INDEX('PTRM input'!$G$385:$P$434,A42offset,$E1315)-INDEX('PTRM input'!$G$277:$P$326,A42offset,$E1315))*OFFSET($F$7,0,$E1315))-SUM($G1315:AG1315),(((INDEX('PTRM input'!$G$385:$P$434,A42offset,$E1315)-INDEX('PTRM input'!$G$277:$P$326,A42offset,$E1315))*OFFSET($F$7,0,$E1315))-SUM($G1315:AG1315))*(OFFSET('PTRM input'!$G$477,0,$E1315-1)/A42taxstdlife))))</f>
        <v>0</v>
      </c>
      <c r="AI1315" s="251">
        <f ca="1">IF(A42taxstdlife="n/a","n/a",IF(A42taxstdlife="",0,IF(AI$3&gt;(A42stdlife+$E1315),((INDEX('PTRM input'!$G$385:$P$434,A42offset,$E1315)-INDEX('PTRM input'!$G$277:$P$326,A42offset,$E1315))*OFFSET($F$7,0,$E1315))-SUM($G1315:AH1315),(((INDEX('PTRM input'!$G$385:$P$434,A42offset,$E1315)-INDEX('PTRM input'!$G$277:$P$326,A42offset,$E1315))*OFFSET($F$7,0,$E1315))-SUM($G1315:AH1315))*(OFFSET('PTRM input'!$G$477,0,$E1315-1)/A42taxstdlife))))</f>
        <v>0</v>
      </c>
      <c r="AJ1315" s="251">
        <f ca="1">IF(A42taxstdlife="n/a","n/a",IF(A42taxstdlife="",0,IF(AJ$3&gt;(A42stdlife+$E1315),((INDEX('PTRM input'!$G$385:$P$434,A42offset,$E1315)-INDEX('PTRM input'!$G$277:$P$326,A42offset,$E1315))*OFFSET($F$7,0,$E1315))-SUM($G1315:AI1315),(((INDEX('PTRM input'!$G$385:$P$434,A42offset,$E1315)-INDEX('PTRM input'!$G$277:$P$326,A42offset,$E1315))*OFFSET($F$7,0,$E1315))-SUM($G1315:AI1315))*(OFFSET('PTRM input'!$G$477,0,$E1315-1)/A42taxstdlife))))</f>
        <v>0</v>
      </c>
      <c r="AK1315" s="251">
        <f ca="1">IF(A42taxstdlife="n/a","n/a",IF(A42taxstdlife="",0,IF(AK$3&gt;(A42stdlife+$E1315),((INDEX('PTRM input'!$G$385:$P$434,A42offset,$E1315)-INDEX('PTRM input'!$G$277:$P$326,A42offset,$E1315))*OFFSET($F$7,0,$E1315))-SUM($G1315:AJ1315),(((INDEX('PTRM input'!$G$385:$P$434,A42offset,$E1315)-INDEX('PTRM input'!$G$277:$P$326,A42offset,$E1315))*OFFSET($F$7,0,$E1315))-SUM($G1315:AJ1315))*(OFFSET('PTRM input'!$G$477,0,$E1315-1)/A42taxstdlife))))</f>
        <v>0</v>
      </c>
      <c r="AL1315" s="251">
        <f ca="1">IF(A42taxstdlife="n/a","n/a",IF(A42taxstdlife="",0,IF(AL$3&gt;(A42stdlife+$E1315),((INDEX('PTRM input'!$G$385:$P$434,A42offset,$E1315)-INDEX('PTRM input'!$G$277:$P$326,A42offset,$E1315))*OFFSET($F$7,0,$E1315))-SUM($G1315:AK1315),(((INDEX('PTRM input'!$G$385:$P$434,A42offset,$E1315)-INDEX('PTRM input'!$G$277:$P$326,A42offset,$E1315))*OFFSET($F$7,0,$E1315))-SUM($G1315:AK1315))*(OFFSET('PTRM input'!$G$477,0,$E1315-1)/A42taxstdlife))))</f>
        <v>0</v>
      </c>
      <c r="AM1315" s="251">
        <f ca="1">IF(A42taxstdlife="n/a","n/a",IF(A42taxstdlife="",0,IF(AM$3&gt;(A42stdlife+$E1315),((INDEX('PTRM input'!$G$385:$P$434,A42offset,$E1315)-INDEX('PTRM input'!$G$277:$P$326,A42offset,$E1315))*OFFSET($F$7,0,$E1315))-SUM($G1315:AL1315),(((INDEX('PTRM input'!$G$385:$P$434,A42offset,$E1315)-INDEX('PTRM input'!$G$277:$P$326,A42offset,$E1315))*OFFSET($F$7,0,$E1315))-SUM($G1315:AL1315))*(OFFSET('PTRM input'!$G$477,0,$E1315-1)/A42taxstdlife))))</f>
        <v>0</v>
      </c>
      <c r="AN1315" s="251">
        <f ca="1">IF(A42taxstdlife="n/a","n/a",IF(A42taxstdlife="",0,IF(AN$3&gt;(A42stdlife+$E1315),((INDEX('PTRM input'!$G$385:$P$434,A42offset,$E1315)-INDEX('PTRM input'!$G$277:$P$326,A42offset,$E1315))*OFFSET($F$7,0,$E1315))-SUM($G1315:AM1315),(((INDEX('PTRM input'!$G$385:$P$434,A42offset,$E1315)-INDEX('PTRM input'!$G$277:$P$326,A42offset,$E1315))*OFFSET($F$7,0,$E1315))-SUM($G1315:AM1315))*(OFFSET('PTRM input'!$G$477,0,$E1315-1)/A42taxstdlife))))</f>
        <v>0</v>
      </c>
      <c r="AO1315" s="251">
        <f ca="1">IF(A42taxstdlife="n/a","n/a",IF(A42taxstdlife="",0,IF(AO$3&gt;(A42stdlife+$E1315),((INDEX('PTRM input'!$G$385:$P$434,A42offset,$E1315)-INDEX('PTRM input'!$G$277:$P$326,A42offset,$E1315))*OFFSET($F$7,0,$E1315))-SUM($G1315:AN1315),(((INDEX('PTRM input'!$G$385:$P$434,A42offset,$E1315)-INDEX('PTRM input'!$G$277:$P$326,A42offset,$E1315))*OFFSET($F$7,0,$E1315))-SUM($G1315:AN1315))*(OFFSET('PTRM input'!$G$477,0,$E1315-1)/A42taxstdlife))))</f>
        <v>0</v>
      </c>
      <c r="AP1315" s="251">
        <f ca="1">IF(A42taxstdlife="n/a","n/a",IF(A42taxstdlife="",0,IF(AP$3&gt;(A42stdlife+$E1315),((INDEX('PTRM input'!$G$385:$P$434,A42offset,$E1315)-INDEX('PTRM input'!$G$277:$P$326,A42offset,$E1315))*OFFSET($F$7,0,$E1315))-SUM($G1315:AO1315),(((INDEX('PTRM input'!$G$385:$P$434,A42offset,$E1315)-INDEX('PTRM input'!$G$277:$P$326,A42offset,$E1315))*OFFSET($F$7,0,$E1315))-SUM($G1315:AO1315))*(OFFSET('PTRM input'!$G$477,0,$E1315-1)/A42taxstdlife))))</f>
        <v>0</v>
      </c>
      <c r="AQ1315" s="251">
        <f ca="1">IF(A42taxstdlife="n/a","n/a",IF(A42taxstdlife="",0,IF(AQ$3&gt;(A42stdlife+$E1315),((INDEX('PTRM input'!$G$385:$P$434,A42offset,$E1315)-INDEX('PTRM input'!$G$277:$P$326,A42offset,$E1315))*OFFSET($F$7,0,$E1315))-SUM($G1315:AP1315),(((INDEX('PTRM input'!$G$385:$P$434,A42offset,$E1315)-INDEX('PTRM input'!$G$277:$P$326,A42offset,$E1315))*OFFSET($F$7,0,$E1315))-SUM($G1315:AP1315))*(OFFSET('PTRM input'!$G$477,0,$E1315-1)/A42taxstdlife))))</f>
        <v>0</v>
      </c>
      <c r="AR1315" s="251">
        <f ca="1">IF(A42taxstdlife="n/a","n/a",IF(A42taxstdlife="",0,IF(AR$3&gt;(A42stdlife+$E1315),((INDEX('PTRM input'!$G$385:$P$434,A42offset,$E1315)-INDEX('PTRM input'!$G$277:$P$326,A42offset,$E1315))*OFFSET($F$7,0,$E1315))-SUM($G1315:AQ1315),(((INDEX('PTRM input'!$G$385:$P$434,A42offset,$E1315)-INDEX('PTRM input'!$G$277:$P$326,A42offset,$E1315))*OFFSET($F$7,0,$E1315))-SUM($G1315:AQ1315))*(OFFSET('PTRM input'!$G$477,0,$E1315-1)/A42taxstdlife))))</f>
        <v>0</v>
      </c>
      <c r="AS1315" s="251">
        <f ca="1">IF(A42taxstdlife="n/a","n/a",IF(A42taxstdlife="",0,IF(AS$3&gt;(A42stdlife+$E1315),((INDEX('PTRM input'!$G$385:$P$434,A42offset,$E1315)-INDEX('PTRM input'!$G$277:$P$326,A42offset,$E1315))*OFFSET($F$7,0,$E1315))-SUM($G1315:AR1315),(((INDEX('PTRM input'!$G$385:$P$434,A42offset,$E1315)-INDEX('PTRM input'!$G$277:$P$326,A42offset,$E1315))*OFFSET($F$7,0,$E1315))-SUM($G1315:AR1315))*(OFFSET('PTRM input'!$G$477,0,$E1315-1)/A42taxstdlife))))</f>
        <v>0</v>
      </c>
      <c r="AT1315" s="251">
        <f ca="1">IF(A42taxstdlife="n/a","n/a",IF(A42taxstdlife="",0,IF(AT$3&gt;(A42stdlife+$E1315),((INDEX('PTRM input'!$G$385:$P$434,A42offset,$E1315)-INDEX('PTRM input'!$G$277:$P$326,A42offset,$E1315))*OFFSET($F$7,0,$E1315))-SUM($G1315:AS1315),(((INDEX('PTRM input'!$G$385:$P$434,A42offset,$E1315)-INDEX('PTRM input'!$G$277:$P$326,A42offset,$E1315))*OFFSET($F$7,0,$E1315))-SUM($G1315:AS1315))*(OFFSET('PTRM input'!$G$477,0,$E1315-1)/A42taxstdlife))))</f>
        <v>0</v>
      </c>
      <c r="AU1315" s="251">
        <f ca="1">IF(A42taxstdlife="n/a","n/a",IF(A42taxstdlife="",0,IF(AU$3&gt;(A42stdlife+$E1315),((INDEX('PTRM input'!$G$385:$P$434,A42offset,$E1315)-INDEX('PTRM input'!$G$277:$P$326,A42offset,$E1315))*OFFSET($F$7,0,$E1315))-SUM($G1315:AT1315),(((INDEX('PTRM input'!$G$385:$P$434,A42offset,$E1315)-INDEX('PTRM input'!$G$277:$P$326,A42offset,$E1315))*OFFSET($F$7,0,$E1315))-SUM($G1315:AT1315))*(OFFSET('PTRM input'!$G$477,0,$E1315-1)/A42taxstdlife))))</f>
        <v>0</v>
      </c>
      <c r="AV1315" s="251">
        <f ca="1">IF(A42taxstdlife="n/a","n/a",IF(A42taxstdlife="",0,IF(AV$3&gt;(A42stdlife+$E1315),((INDEX('PTRM input'!$G$385:$P$434,A42offset,$E1315)-INDEX('PTRM input'!$G$277:$P$326,A42offset,$E1315))*OFFSET($F$7,0,$E1315))-SUM($G1315:AU1315),(((INDEX('PTRM input'!$G$385:$P$434,A42offset,$E1315)-INDEX('PTRM input'!$G$277:$P$326,A42offset,$E1315))*OFFSET($F$7,0,$E1315))-SUM($G1315:AU1315))*(OFFSET('PTRM input'!$G$477,0,$E1315-1)/A42taxstdlife))))</f>
        <v>0</v>
      </c>
      <c r="AW1315" s="251">
        <f ca="1">IF(A42taxstdlife="n/a","n/a",IF(A42taxstdlife="",0,IF(AW$3&gt;(A42stdlife+$E1315),((INDEX('PTRM input'!$G$385:$P$434,A42offset,$E1315)-INDEX('PTRM input'!$G$277:$P$326,A42offset,$E1315))*OFFSET($F$7,0,$E1315))-SUM($G1315:AV1315),(((INDEX('PTRM input'!$G$385:$P$434,A42offset,$E1315)-INDEX('PTRM input'!$G$277:$P$326,A42offset,$E1315))*OFFSET($F$7,0,$E1315))-SUM($G1315:AV1315))*(OFFSET('PTRM input'!$G$477,0,$E1315-1)/A42taxstdlife))))</f>
        <v>0</v>
      </c>
      <c r="AX1315" s="251">
        <f ca="1">IF(A42taxstdlife="n/a","n/a",IF(A42taxstdlife="",0,IF(AX$3&gt;(A42stdlife+$E1315),((INDEX('PTRM input'!$G$385:$P$434,A42offset,$E1315)-INDEX('PTRM input'!$G$277:$P$326,A42offset,$E1315))*OFFSET($F$7,0,$E1315))-SUM($G1315:AW1315),(((INDEX('PTRM input'!$G$385:$P$434,A42offset,$E1315)-INDEX('PTRM input'!$G$277:$P$326,A42offset,$E1315))*OFFSET($F$7,0,$E1315))-SUM($G1315:AW1315))*(OFFSET('PTRM input'!$G$477,0,$E1315-1)/A42taxstdlife))))</f>
        <v>0</v>
      </c>
      <c r="AY1315" s="251">
        <f ca="1">IF(A42taxstdlife="n/a","n/a",IF(A42taxstdlife="",0,IF(AY$3&gt;(A42stdlife+$E1315),((INDEX('PTRM input'!$G$385:$P$434,A42offset,$E1315)-INDEX('PTRM input'!$G$277:$P$326,A42offset,$E1315))*OFFSET($F$7,0,$E1315))-SUM($G1315:AX1315),(((INDEX('PTRM input'!$G$385:$P$434,A42offset,$E1315)-INDEX('PTRM input'!$G$277:$P$326,A42offset,$E1315))*OFFSET($F$7,0,$E1315))-SUM($G1315:AX1315))*(OFFSET('PTRM input'!$G$477,0,$E1315-1)/A42taxstdlife))))</f>
        <v>0</v>
      </c>
      <c r="AZ1315" s="251">
        <f ca="1">IF(A42taxstdlife="n/a","n/a",IF(A42taxstdlife="",0,IF(AZ$3&gt;(A42stdlife+$E1315),((INDEX('PTRM input'!$G$385:$P$434,A42offset,$E1315)-INDEX('PTRM input'!$G$277:$P$326,A42offset,$E1315))*OFFSET($F$7,0,$E1315))-SUM($G1315:AY1315),(((INDEX('PTRM input'!$G$385:$P$434,A42offset,$E1315)-INDEX('PTRM input'!$G$277:$P$326,A42offset,$E1315))*OFFSET($F$7,0,$E1315))-SUM($G1315:AY1315))*(OFFSET('PTRM input'!$G$477,0,$E1315-1)/A42taxstdlife))))</f>
        <v>0</v>
      </c>
      <c r="BA1315" s="251">
        <f ca="1">IF(A42taxstdlife="n/a","n/a",IF(A42taxstdlife="",0,IF(BA$3&gt;(A42stdlife+$E1315),((INDEX('PTRM input'!$G$385:$P$434,A42offset,$E1315)-INDEX('PTRM input'!$G$277:$P$326,A42offset,$E1315))*OFFSET($F$7,0,$E1315))-SUM($G1315:AZ1315),(((INDEX('PTRM input'!$G$385:$P$434,A42offset,$E1315)-INDEX('PTRM input'!$G$277:$P$326,A42offset,$E1315))*OFFSET($F$7,0,$E1315))-SUM($G1315:AZ1315))*(OFFSET('PTRM input'!$G$477,0,$E1315-1)/A42taxstdlife))))</f>
        <v>0</v>
      </c>
      <c r="BB1315" s="251">
        <f ca="1">IF(A42taxstdlife="n/a","n/a",IF(A42taxstdlife="",0,IF(BB$3&gt;(A42stdlife+$E1315),((INDEX('PTRM input'!$G$385:$P$434,A42offset,$E1315)-INDEX('PTRM input'!$G$277:$P$326,A42offset,$E1315))*OFFSET($F$7,0,$E1315))-SUM($G1315:BA1315),(((INDEX('PTRM input'!$G$385:$P$434,A42offset,$E1315)-INDEX('PTRM input'!$G$277:$P$326,A42offset,$E1315))*OFFSET($F$7,0,$E1315))-SUM($G1315:BA1315))*(OFFSET('PTRM input'!$G$477,0,$E1315-1)/A42taxstdlife))))</f>
        <v>0</v>
      </c>
      <c r="BC1315" s="251">
        <f ca="1">IF(A42taxstdlife="n/a","n/a",IF(A42taxstdlife="",0,IF(BC$3&gt;(A42stdlife+$E1315),((INDEX('PTRM input'!$G$385:$P$434,A42offset,$E1315)-INDEX('PTRM input'!$G$277:$P$326,A42offset,$E1315))*OFFSET($F$7,0,$E1315))-SUM($G1315:BB1315),(((INDEX('PTRM input'!$G$385:$P$434,A42offset,$E1315)-INDEX('PTRM input'!$G$277:$P$326,A42offset,$E1315))*OFFSET($F$7,0,$E1315))-SUM($G1315:BB1315))*(OFFSET('PTRM input'!$G$477,0,$E1315-1)/A42taxstdlife))))</f>
        <v>0</v>
      </c>
      <c r="BD1315" s="251">
        <f ca="1">IF(A42taxstdlife="n/a","n/a",IF(A42taxstdlife="",0,IF(BD$3&gt;(A42stdlife+$E1315),((INDEX('PTRM input'!$G$385:$P$434,A42offset,$E1315)-INDEX('PTRM input'!$G$277:$P$326,A42offset,$E1315))*OFFSET($F$7,0,$E1315))-SUM($G1315:BC1315),(((INDEX('PTRM input'!$G$385:$P$434,A42offset,$E1315)-INDEX('PTRM input'!$G$277:$P$326,A42offset,$E1315))*OFFSET($F$7,0,$E1315))-SUM($G1315:BC1315))*(OFFSET('PTRM input'!$G$477,0,$E1315-1)/A42taxstdlife))))</f>
        <v>0</v>
      </c>
      <c r="BE1315" s="251">
        <f ca="1">IF(A42taxstdlife="n/a","n/a",IF(A42taxstdlife="",0,IF(BE$3&gt;(A42stdlife+$E1315),((INDEX('PTRM input'!$G$385:$P$434,A42offset,$E1315)-INDEX('PTRM input'!$G$277:$P$326,A42offset,$E1315))*OFFSET($F$7,0,$E1315))-SUM($G1315:BD1315),(((INDEX('PTRM input'!$G$385:$P$434,A42offset,$E1315)-INDEX('PTRM input'!$G$277:$P$326,A42offset,$E1315))*OFFSET($F$7,0,$E1315))-SUM($G1315:BD1315))*(OFFSET('PTRM input'!$G$477,0,$E1315-1)/A42taxstdlife))))</f>
        <v>0</v>
      </c>
      <c r="BF1315" s="251">
        <f ca="1">IF(A42taxstdlife="n/a","n/a",IF(A42taxstdlife="",0,IF(BF$3&gt;(A42stdlife+$E1315),((INDEX('PTRM input'!$G$385:$P$434,A42offset,$E1315)-INDEX('PTRM input'!$G$277:$P$326,A42offset,$E1315))*OFFSET($F$7,0,$E1315))-SUM($G1315:BE1315),(((INDEX('PTRM input'!$G$385:$P$434,A42offset,$E1315)-INDEX('PTRM input'!$G$277:$P$326,A42offset,$E1315))*OFFSET($F$7,0,$E1315))-SUM($G1315:BE1315))*(OFFSET('PTRM input'!$G$477,0,$E1315-1)/A42taxstdlife))))</f>
        <v>0</v>
      </c>
      <c r="BG1315" s="251">
        <f ca="1">IF(A42taxstdlife="n/a","n/a",IF(A42taxstdlife="",0,IF(BG$3&gt;(A42stdlife+$E1315),((INDEX('PTRM input'!$G$385:$P$434,A42offset,$E1315)-INDEX('PTRM input'!$G$277:$P$326,A42offset,$E1315))*OFFSET($F$7,0,$E1315))-SUM($G1315:BF1315),(((INDEX('PTRM input'!$G$385:$P$434,A42offset,$E1315)-INDEX('PTRM input'!$G$277:$P$326,A42offset,$E1315))*OFFSET($F$7,0,$E1315))-SUM($G1315:BF1315))*(OFFSET('PTRM input'!$G$477,0,$E1315-1)/A42taxstdlife))))</f>
        <v>0</v>
      </c>
      <c r="BH1315" s="251">
        <f ca="1">IF(A42taxstdlife="n/a","n/a",IF(A42taxstdlife="",0,IF(BH$3&gt;(A42stdlife+$E1315),((INDEX('PTRM input'!$G$385:$P$434,A42offset,$E1315)-INDEX('PTRM input'!$G$277:$P$326,A42offset,$E1315))*OFFSET($F$7,0,$E1315))-SUM($G1315:BG1315),(((INDEX('PTRM input'!$G$385:$P$434,A42offset,$E1315)-INDEX('PTRM input'!$G$277:$P$326,A42offset,$E1315))*OFFSET($F$7,0,$E1315))-SUM($G1315:BG1315))*(OFFSET('PTRM input'!$G$477,0,$E1315-1)/A42taxstdlife))))</f>
        <v>0</v>
      </c>
      <c r="BI1315" s="251">
        <f ca="1">IF(A42taxstdlife="n/a","n/a",IF(A42taxstdlife="",0,IF(BI$3&gt;(A42stdlife+$E1315),((INDEX('PTRM input'!$G$385:$P$434,A42offset,$E1315)-INDEX('PTRM input'!$G$277:$P$326,A42offset,$E1315))*OFFSET($F$7,0,$E1315))-SUM($G1315:BH1315),(((INDEX('PTRM input'!$G$385:$P$434,A42offset,$E1315)-INDEX('PTRM input'!$G$277:$P$326,A42offset,$E1315))*OFFSET($F$7,0,$E1315))-SUM($G1315:BH1315))*(OFFSET('PTRM input'!$G$477,0,$E1315-1)/A42taxstdlife))))</f>
        <v>0</v>
      </c>
      <c r="BJ1315" s="116"/>
      <c r="BK1315" s="116"/>
      <c r="BL1315" s="116"/>
      <c r="BM1315" s="116"/>
    </row>
    <row r="1316" spans="1:65" ht="12.75" hidden="1" customHeight="1" outlineLevel="2">
      <c r="A1316" s="366"/>
      <c r="B1316" s="19"/>
      <c r="C1316" s="18"/>
      <c r="D1316" s="760"/>
      <c r="E1316" s="86">
        <v>2</v>
      </c>
      <c r="F1316" s="356"/>
      <c r="G1316" s="434"/>
      <c r="H1316" s="619"/>
      <c r="I1316" s="251">
        <f ca="1">IF(A42taxstdlife="n/a","n/a",IF(A42taxstdlife="",0,IF(I$3&gt;(A42stdlife+$E1316),((INDEX('PTRM input'!$G$385:$P$434,A42offset,$E1316)-INDEX('PTRM input'!$G$277:$P$326,A42offset,$E1316))*OFFSET($F$7,0,$E1316))-SUM($G1316:H1316),(((INDEX('PTRM input'!$G$385:$P$434,A42offset,$E1316)-INDEX('PTRM input'!$G$277:$P$326,A42offset,$E1316))*OFFSET($F$7,0,$E1316))-SUM($G1316:H1316))*(OFFSET('PTRM input'!$G$477,0,$E1316-1)/A42taxstdlife))))</f>
        <v>0</v>
      </c>
      <c r="J1316" s="251">
        <f ca="1">IF(A42taxstdlife="n/a","n/a",IF(A42taxstdlife="",0,IF(J$3&gt;(A42stdlife+$E1316),((INDEX('PTRM input'!$G$385:$P$434,A42offset,$E1316)-INDEX('PTRM input'!$G$277:$P$326,A42offset,$E1316))*OFFSET($F$7,0,$E1316))-SUM($G1316:I1316),(((INDEX('PTRM input'!$G$385:$P$434,A42offset,$E1316)-INDEX('PTRM input'!$G$277:$P$326,A42offset,$E1316))*OFFSET($F$7,0,$E1316))-SUM($G1316:I1316))*(OFFSET('PTRM input'!$G$477,0,$E1316-1)/A42taxstdlife))))</f>
        <v>0</v>
      </c>
      <c r="K1316" s="251">
        <f ca="1">IF(A42taxstdlife="n/a","n/a",IF(A42taxstdlife="",0,IF(K$3&gt;(A42stdlife+$E1316),((INDEX('PTRM input'!$G$385:$P$434,A42offset,$E1316)-INDEX('PTRM input'!$G$277:$P$326,A42offset,$E1316))*OFFSET($F$7,0,$E1316))-SUM($G1316:J1316),(((INDEX('PTRM input'!$G$385:$P$434,A42offset,$E1316)-INDEX('PTRM input'!$G$277:$P$326,A42offset,$E1316))*OFFSET($F$7,0,$E1316))-SUM($G1316:J1316))*(OFFSET('PTRM input'!$G$477,0,$E1316-1)/A42taxstdlife))))</f>
        <v>0</v>
      </c>
      <c r="L1316" s="251">
        <f ca="1">IF(A42taxstdlife="n/a","n/a",IF(A42taxstdlife="",0,IF(L$3&gt;(A42stdlife+$E1316),((INDEX('PTRM input'!$G$385:$P$434,A42offset,$E1316)-INDEX('PTRM input'!$G$277:$P$326,A42offset,$E1316))*OFFSET($F$7,0,$E1316))-SUM($G1316:K1316),(((INDEX('PTRM input'!$G$385:$P$434,A42offset,$E1316)-INDEX('PTRM input'!$G$277:$P$326,A42offset,$E1316))*OFFSET($F$7,0,$E1316))-SUM($G1316:K1316))*(OFFSET('PTRM input'!$G$477,0,$E1316-1)/A42taxstdlife))))</f>
        <v>0</v>
      </c>
      <c r="M1316" s="251">
        <f ca="1">IF(A42taxstdlife="n/a","n/a",IF(A42taxstdlife="",0,IF(M$3&gt;(A42stdlife+$E1316),((INDEX('PTRM input'!$G$385:$P$434,A42offset,$E1316)-INDEX('PTRM input'!$G$277:$P$326,A42offset,$E1316))*OFFSET($F$7,0,$E1316))-SUM($G1316:L1316),(((INDEX('PTRM input'!$G$385:$P$434,A42offset,$E1316)-INDEX('PTRM input'!$G$277:$P$326,A42offset,$E1316))*OFFSET($F$7,0,$E1316))-SUM($G1316:L1316))*(OFFSET('PTRM input'!$G$477,0,$E1316-1)/A42taxstdlife))))</f>
        <v>0</v>
      </c>
      <c r="N1316" s="251">
        <f ca="1">IF(A42taxstdlife="n/a","n/a",IF(A42taxstdlife="",0,IF(N$3&gt;(A42stdlife+$E1316),((INDEX('PTRM input'!$G$385:$P$434,A42offset,$E1316)-INDEX('PTRM input'!$G$277:$P$326,A42offset,$E1316))*OFFSET($F$7,0,$E1316))-SUM($G1316:M1316),(((INDEX('PTRM input'!$G$385:$P$434,A42offset,$E1316)-INDEX('PTRM input'!$G$277:$P$326,A42offset,$E1316))*OFFSET($F$7,0,$E1316))-SUM($G1316:M1316))*(OFFSET('PTRM input'!$G$477,0,$E1316-1)/A42taxstdlife))))</f>
        <v>0</v>
      </c>
      <c r="O1316" s="251">
        <f ca="1">IF(A42taxstdlife="n/a","n/a",IF(A42taxstdlife="",0,IF(O$3&gt;(A42stdlife+$E1316),((INDEX('PTRM input'!$G$385:$P$434,A42offset,$E1316)-INDEX('PTRM input'!$G$277:$P$326,A42offset,$E1316))*OFFSET($F$7,0,$E1316))-SUM($G1316:N1316),(((INDEX('PTRM input'!$G$385:$P$434,A42offset,$E1316)-INDEX('PTRM input'!$G$277:$P$326,A42offset,$E1316))*OFFSET($F$7,0,$E1316))-SUM($G1316:N1316))*(OFFSET('PTRM input'!$G$477,0,$E1316-1)/A42taxstdlife))))</f>
        <v>0</v>
      </c>
      <c r="P1316" s="251">
        <f ca="1">IF(A42taxstdlife="n/a","n/a",IF(A42taxstdlife="",0,IF(P$3&gt;(A42stdlife+$E1316),((INDEX('PTRM input'!$G$385:$P$434,A42offset,$E1316)-INDEX('PTRM input'!$G$277:$P$326,A42offset,$E1316))*OFFSET($F$7,0,$E1316))-SUM($G1316:O1316),(((INDEX('PTRM input'!$G$385:$P$434,A42offset,$E1316)-INDEX('PTRM input'!$G$277:$P$326,A42offset,$E1316))*OFFSET($F$7,0,$E1316))-SUM($G1316:O1316))*(OFFSET('PTRM input'!$G$477,0,$E1316-1)/A42taxstdlife))))</f>
        <v>0</v>
      </c>
      <c r="Q1316" s="251">
        <f ca="1">IF(A42taxstdlife="n/a","n/a",IF(A42taxstdlife="",0,IF(Q$3&gt;(A42stdlife+$E1316),((INDEX('PTRM input'!$G$385:$P$434,A42offset,$E1316)-INDEX('PTRM input'!$G$277:$P$326,A42offset,$E1316))*OFFSET($F$7,0,$E1316))-SUM($G1316:P1316),(((INDEX('PTRM input'!$G$385:$P$434,A42offset,$E1316)-INDEX('PTRM input'!$G$277:$P$326,A42offset,$E1316))*OFFSET($F$7,0,$E1316))-SUM($G1316:P1316))*(OFFSET('PTRM input'!$G$477,0,$E1316-1)/A42taxstdlife))))</f>
        <v>0</v>
      </c>
      <c r="R1316" s="251">
        <f ca="1">IF(A42taxstdlife="n/a","n/a",IF(A42taxstdlife="",0,IF(R$3&gt;(A42stdlife+$E1316),((INDEX('PTRM input'!$G$385:$P$434,A42offset,$E1316)-INDEX('PTRM input'!$G$277:$P$326,A42offset,$E1316))*OFFSET($F$7,0,$E1316))-SUM($G1316:Q1316),(((INDEX('PTRM input'!$G$385:$P$434,A42offset,$E1316)-INDEX('PTRM input'!$G$277:$P$326,A42offset,$E1316))*OFFSET($F$7,0,$E1316))-SUM($G1316:Q1316))*(OFFSET('PTRM input'!$G$477,0,$E1316-1)/A42taxstdlife))))</f>
        <v>0</v>
      </c>
      <c r="S1316" s="251">
        <f ca="1">IF(A42taxstdlife="n/a","n/a",IF(A42taxstdlife="",0,IF(S$3&gt;(A42stdlife+$E1316),((INDEX('PTRM input'!$G$385:$P$434,A42offset,$E1316)-INDEX('PTRM input'!$G$277:$P$326,A42offset,$E1316))*OFFSET($F$7,0,$E1316))-SUM($G1316:R1316),(((INDEX('PTRM input'!$G$385:$P$434,A42offset,$E1316)-INDEX('PTRM input'!$G$277:$P$326,A42offset,$E1316))*OFFSET($F$7,0,$E1316))-SUM($G1316:R1316))*(OFFSET('PTRM input'!$G$477,0,$E1316-1)/A42taxstdlife))))</f>
        <v>0</v>
      </c>
      <c r="T1316" s="251">
        <f ca="1">IF(A42taxstdlife="n/a","n/a",IF(A42taxstdlife="",0,IF(T$3&gt;(A42stdlife+$E1316),((INDEX('PTRM input'!$G$385:$P$434,A42offset,$E1316)-INDEX('PTRM input'!$G$277:$P$326,A42offset,$E1316))*OFFSET($F$7,0,$E1316))-SUM($G1316:S1316),(((INDEX('PTRM input'!$G$385:$P$434,A42offset,$E1316)-INDEX('PTRM input'!$G$277:$P$326,A42offset,$E1316))*OFFSET($F$7,0,$E1316))-SUM($G1316:S1316))*(OFFSET('PTRM input'!$G$477,0,$E1316-1)/A42taxstdlife))))</f>
        <v>0</v>
      </c>
      <c r="U1316" s="251">
        <f ca="1">IF(A42taxstdlife="n/a","n/a",IF(A42taxstdlife="",0,IF(U$3&gt;(A42stdlife+$E1316),((INDEX('PTRM input'!$G$385:$P$434,A42offset,$E1316)-INDEX('PTRM input'!$G$277:$P$326,A42offset,$E1316))*OFFSET($F$7,0,$E1316))-SUM($G1316:T1316),(((INDEX('PTRM input'!$G$385:$P$434,A42offset,$E1316)-INDEX('PTRM input'!$G$277:$P$326,A42offset,$E1316))*OFFSET($F$7,0,$E1316))-SUM($G1316:T1316))*(OFFSET('PTRM input'!$G$477,0,$E1316-1)/A42taxstdlife))))</f>
        <v>0</v>
      </c>
      <c r="V1316" s="251">
        <f ca="1">IF(A42taxstdlife="n/a","n/a",IF(A42taxstdlife="",0,IF(V$3&gt;(A42stdlife+$E1316),((INDEX('PTRM input'!$G$385:$P$434,A42offset,$E1316)-INDEX('PTRM input'!$G$277:$P$326,A42offset,$E1316))*OFFSET($F$7,0,$E1316))-SUM($G1316:U1316),(((INDEX('PTRM input'!$G$385:$P$434,A42offset,$E1316)-INDEX('PTRM input'!$G$277:$P$326,A42offset,$E1316))*OFFSET($F$7,0,$E1316))-SUM($G1316:U1316))*(OFFSET('PTRM input'!$G$477,0,$E1316-1)/A42taxstdlife))))</f>
        <v>0</v>
      </c>
      <c r="W1316" s="251">
        <f ca="1">IF(A42taxstdlife="n/a","n/a",IF(A42taxstdlife="",0,IF(W$3&gt;(A42stdlife+$E1316),((INDEX('PTRM input'!$G$385:$P$434,A42offset,$E1316)-INDEX('PTRM input'!$G$277:$P$326,A42offset,$E1316))*OFFSET($F$7,0,$E1316))-SUM($G1316:V1316),(((INDEX('PTRM input'!$G$385:$P$434,A42offset,$E1316)-INDEX('PTRM input'!$G$277:$P$326,A42offset,$E1316))*OFFSET($F$7,0,$E1316))-SUM($G1316:V1316))*(OFFSET('PTRM input'!$G$477,0,$E1316-1)/A42taxstdlife))))</f>
        <v>0</v>
      </c>
      <c r="X1316" s="251">
        <f ca="1">IF(A42taxstdlife="n/a","n/a",IF(A42taxstdlife="",0,IF(X$3&gt;(A42stdlife+$E1316),((INDEX('PTRM input'!$G$385:$P$434,A42offset,$E1316)-INDEX('PTRM input'!$G$277:$P$326,A42offset,$E1316))*OFFSET($F$7,0,$E1316))-SUM($G1316:W1316),(((INDEX('PTRM input'!$G$385:$P$434,A42offset,$E1316)-INDEX('PTRM input'!$G$277:$P$326,A42offset,$E1316))*OFFSET($F$7,0,$E1316))-SUM($G1316:W1316))*(OFFSET('PTRM input'!$G$477,0,$E1316-1)/A42taxstdlife))))</f>
        <v>0</v>
      </c>
      <c r="Y1316" s="251">
        <f ca="1">IF(A42taxstdlife="n/a","n/a",IF(A42taxstdlife="",0,IF(Y$3&gt;(A42stdlife+$E1316),((INDEX('PTRM input'!$G$385:$P$434,A42offset,$E1316)-INDEX('PTRM input'!$G$277:$P$326,A42offset,$E1316))*OFFSET($F$7,0,$E1316))-SUM($G1316:X1316),(((INDEX('PTRM input'!$G$385:$P$434,A42offset,$E1316)-INDEX('PTRM input'!$G$277:$P$326,A42offset,$E1316))*OFFSET($F$7,0,$E1316))-SUM($G1316:X1316))*(OFFSET('PTRM input'!$G$477,0,$E1316-1)/A42taxstdlife))))</f>
        <v>0</v>
      </c>
      <c r="Z1316" s="251">
        <f ca="1">IF(A42taxstdlife="n/a","n/a",IF(A42taxstdlife="",0,IF(Z$3&gt;(A42stdlife+$E1316),((INDEX('PTRM input'!$G$385:$P$434,A42offset,$E1316)-INDEX('PTRM input'!$G$277:$P$326,A42offset,$E1316))*OFFSET($F$7,0,$E1316))-SUM($G1316:Y1316),(((INDEX('PTRM input'!$G$385:$P$434,A42offset,$E1316)-INDEX('PTRM input'!$G$277:$P$326,A42offset,$E1316))*OFFSET($F$7,0,$E1316))-SUM($G1316:Y1316))*(OFFSET('PTRM input'!$G$477,0,$E1316-1)/A42taxstdlife))))</f>
        <v>0</v>
      </c>
      <c r="AA1316" s="251">
        <f ca="1">IF(A42taxstdlife="n/a","n/a",IF(A42taxstdlife="",0,IF(AA$3&gt;(A42stdlife+$E1316),((INDEX('PTRM input'!$G$385:$P$434,A42offset,$E1316)-INDEX('PTRM input'!$G$277:$P$326,A42offset,$E1316))*OFFSET($F$7,0,$E1316))-SUM($G1316:Z1316),(((INDEX('PTRM input'!$G$385:$P$434,A42offset,$E1316)-INDEX('PTRM input'!$G$277:$P$326,A42offset,$E1316))*OFFSET($F$7,0,$E1316))-SUM($G1316:Z1316))*(OFFSET('PTRM input'!$G$477,0,$E1316-1)/A42taxstdlife))))</f>
        <v>0</v>
      </c>
      <c r="AB1316" s="251">
        <f ca="1">IF(A42taxstdlife="n/a","n/a",IF(A42taxstdlife="",0,IF(AB$3&gt;(A42stdlife+$E1316),((INDEX('PTRM input'!$G$385:$P$434,A42offset,$E1316)-INDEX('PTRM input'!$G$277:$P$326,A42offset,$E1316))*OFFSET($F$7,0,$E1316))-SUM($G1316:AA1316),(((INDEX('PTRM input'!$G$385:$P$434,A42offset,$E1316)-INDEX('PTRM input'!$G$277:$P$326,A42offset,$E1316))*OFFSET($F$7,0,$E1316))-SUM($G1316:AA1316))*(OFFSET('PTRM input'!$G$477,0,$E1316-1)/A42taxstdlife))))</f>
        <v>0</v>
      </c>
      <c r="AC1316" s="251">
        <f ca="1">IF(A42taxstdlife="n/a","n/a",IF(A42taxstdlife="",0,IF(AC$3&gt;(A42stdlife+$E1316),((INDEX('PTRM input'!$G$385:$P$434,A42offset,$E1316)-INDEX('PTRM input'!$G$277:$P$326,A42offset,$E1316))*OFFSET($F$7,0,$E1316))-SUM($G1316:AB1316),(((INDEX('PTRM input'!$G$385:$P$434,A42offset,$E1316)-INDEX('PTRM input'!$G$277:$P$326,A42offset,$E1316))*OFFSET($F$7,0,$E1316))-SUM($G1316:AB1316))*(OFFSET('PTRM input'!$G$477,0,$E1316-1)/A42taxstdlife))))</f>
        <v>0</v>
      </c>
      <c r="AD1316" s="251">
        <f ca="1">IF(A42taxstdlife="n/a","n/a",IF(A42taxstdlife="",0,IF(AD$3&gt;(A42stdlife+$E1316),((INDEX('PTRM input'!$G$385:$P$434,A42offset,$E1316)-INDEX('PTRM input'!$G$277:$P$326,A42offset,$E1316))*OFFSET($F$7,0,$E1316))-SUM($G1316:AC1316),(((INDEX('PTRM input'!$G$385:$P$434,A42offset,$E1316)-INDEX('PTRM input'!$G$277:$P$326,A42offset,$E1316))*OFFSET($F$7,0,$E1316))-SUM($G1316:AC1316))*(OFFSET('PTRM input'!$G$477,0,$E1316-1)/A42taxstdlife))))</f>
        <v>0</v>
      </c>
      <c r="AE1316" s="251">
        <f ca="1">IF(A42taxstdlife="n/a","n/a",IF(A42taxstdlife="",0,IF(AE$3&gt;(A42stdlife+$E1316),((INDEX('PTRM input'!$G$385:$P$434,A42offset,$E1316)-INDEX('PTRM input'!$G$277:$P$326,A42offset,$E1316))*OFFSET($F$7,0,$E1316))-SUM($G1316:AD1316),(((INDEX('PTRM input'!$G$385:$P$434,A42offset,$E1316)-INDEX('PTRM input'!$G$277:$P$326,A42offset,$E1316))*OFFSET($F$7,0,$E1316))-SUM($G1316:AD1316))*(OFFSET('PTRM input'!$G$477,0,$E1316-1)/A42taxstdlife))))</f>
        <v>0</v>
      </c>
      <c r="AF1316" s="251">
        <f ca="1">IF(A42taxstdlife="n/a","n/a",IF(A42taxstdlife="",0,IF(AF$3&gt;(A42stdlife+$E1316),((INDEX('PTRM input'!$G$385:$P$434,A42offset,$E1316)-INDEX('PTRM input'!$G$277:$P$326,A42offset,$E1316))*OFFSET($F$7,0,$E1316))-SUM($G1316:AE1316),(((INDEX('PTRM input'!$G$385:$P$434,A42offset,$E1316)-INDEX('PTRM input'!$G$277:$P$326,A42offset,$E1316))*OFFSET($F$7,0,$E1316))-SUM($G1316:AE1316))*(OFFSET('PTRM input'!$G$477,0,$E1316-1)/A42taxstdlife))))</f>
        <v>0</v>
      </c>
      <c r="AG1316" s="251">
        <f ca="1">IF(A42taxstdlife="n/a","n/a",IF(A42taxstdlife="",0,IF(AG$3&gt;(A42stdlife+$E1316),((INDEX('PTRM input'!$G$385:$P$434,A42offset,$E1316)-INDEX('PTRM input'!$G$277:$P$326,A42offset,$E1316))*OFFSET($F$7,0,$E1316))-SUM($G1316:AF1316),(((INDEX('PTRM input'!$G$385:$P$434,A42offset,$E1316)-INDEX('PTRM input'!$G$277:$P$326,A42offset,$E1316))*OFFSET($F$7,0,$E1316))-SUM($G1316:AF1316))*(OFFSET('PTRM input'!$G$477,0,$E1316-1)/A42taxstdlife))))</f>
        <v>0</v>
      </c>
      <c r="AH1316" s="251">
        <f ca="1">IF(A42taxstdlife="n/a","n/a",IF(A42taxstdlife="",0,IF(AH$3&gt;(A42stdlife+$E1316),((INDEX('PTRM input'!$G$385:$P$434,A42offset,$E1316)-INDEX('PTRM input'!$G$277:$P$326,A42offset,$E1316))*OFFSET($F$7,0,$E1316))-SUM($G1316:AG1316),(((INDEX('PTRM input'!$G$385:$P$434,A42offset,$E1316)-INDEX('PTRM input'!$G$277:$P$326,A42offset,$E1316))*OFFSET($F$7,0,$E1316))-SUM($G1316:AG1316))*(OFFSET('PTRM input'!$G$477,0,$E1316-1)/A42taxstdlife))))</f>
        <v>0</v>
      </c>
      <c r="AI1316" s="251">
        <f ca="1">IF(A42taxstdlife="n/a","n/a",IF(A42taxstdlife="",0,IF(AI$3&gt;(A42stdlife+$E1316),((INDEX('PTRM input'!$G$385:$P$434,A42offset,$E1316)-INDEX('PTRM input'!$G$277:$P$326,A42offset,$E1316))*OFFSET($F$7,0,$E1316))-SUM($G1316:AH1316),(((INDEX('PTRM input'!$G$385:$P$434,A42offset,$E1316)-INDEX('PTRM input'!$G$277:$P$326,A42offset,$E1316))*OFFSET($F$7,0,$E1316))-SUM($G1316:AH1316))*(OFFSET('PTRM input'!$G$477,0,$E1316-1)/A42taxstdlife))))</f>
        <v>0</v>
      </c>
      <c r="AJ1316" s="251">
        <f ca="1">IF(A42taxstdlife="n/a","n/a",IF(A42taxstdlife="",0,IF(AJ$3&gt;(A42stdlife+$E1316),((INDEX('PTRM input'!$G$385:$P$434,A42offset,$E1316)-INDEX('PTRM input'!$G$277:$P$326,A42offset,$E1316))*OFFSET($F$7,0,$E1316))-SUM($G1316:AI1316),(((INDEX('PTRM input'!$G$385:$P$434,A42offset,$E1316)-INDEX('PTRM input'!$G$277:$P$326,A42offset,$E1316))*OFFSET($F$7,0,$E1316))-SUM($G1316:AI1316))*(OFFSET('PTRM input'!$G$477,0,$E1316-1)/A42taxstdlife))))</f>
        <v>0</v>
      </c>
      <c r="AK1316" s="251">
        <f ca="1">IF(A42taxstdlife="n/a","n/a",IF(A42taxstdlife="",0,IF(AK$3&gt;(A42stdlife+$E1316),((INDEX('PTRM input'!$G$385:$P$434,A42offset,$E1316)-INDEX('PTRM input'!$G$277:$P$326,A42offset,$E1316))*OFFSET($F$7,0,$E1316))-SUM($G1316:AJ1316),(((INDEX('PTRM input'!$G$385:$P$434,A42offset,$E1316)-INDEX('PTRM input'!$G$277:$P$326,A42offset,$E1316))*OFFSET($F$7,0,$E1316))-SUM($G1316:AJ1316))*(OFFSET('PTRM input'!$G$477,0,$E1316-1)/A42taxstdlife))))</f>
        <v>0</v>
      </c>
      <c r="AL1316" s="251">
        <f ca="1">IF(A42taxstdlife="n/a","n/a",IF(A42taxstdlife="",0,IF(AL$3&gt;(A42stdlife+$E1316),((INDEX('PTRM input'!$G$385:$P$434,A42offset,$E1316)-INDEX('PTRM input'!$G$277:$P$326,A42offset,$E1316))*OFFSET($F$7,0,$E1316))-SUM($G1316:AK1316),(((INDEX('PTRM input'!$G$385:$P$434,A42offset,$E1316)-INDEX('PTRM input'!$G$277:$P$326,A42offset,$E1316))*OFFSET($F$7,0,$E1316))-SUM($G1316:AK1316))*(OFFSET('PTRM input'!$G$477,0,$E1316-1)/A42taxstdlife))))</f>
        <v>0</v>
      </c>
      <c r="AM1316" s="251">
        <f ca="1">IF(A42taxstdlife="n/a","n/a",IF(A42taxstdlife="",0,IF(AM$3&gt;(A42stdlife+$E1316),((INDEX('PTRM input'!$G$385:$P$434,A42offset,$E1316)-INDEX('PTRM input'!$G$277:$P$326,A42offset,$E1316))*OFFSET($F$7,0,$E1316))-SUM($G1316:AL1316),(((INDEX('PTRM input'!$G$385:$P$434,A42offset,$E1316)-INDEX('PTRM input'!$G$277:$P$326,A42offset,$E1316))*OFFSET($F$7,0,$E1316))-SUM($G1316:AL1316))*(OFFSET('PTRM input'!$G$477,0,$E1316-1)/A42taxstdlife))))</f>
        <v>0</v>
      </c>
      <c r="AN1316" s="251">
        <f ca="1">IF(A42taxstdlife="n/a","n/a",IF(A42taxstdlife="",0,IF(AN$3&gt;(A42stdlife+$E1316),((INDEX('PTRM input'!$G$385:$P$434,A42offset,$E1316)-INDEX('PTRM input'!$G$277:$P$326,A42offset,$E1316))*OFFSET($F$7,0,$E1316))-SUM($G1316:AM1316),(((INDEX('PTRM input'!$G$385:$P$434,A42offset,$E1316)-INDEX('PTRM input'!$G$277:$P$326,A42offset,$E1316))*OFFSET($F$7,0,$E1316))-SUM($G1316:AM1316))*(OFFSET('PTRM input'!$G$477,0,$E1316-1)/A42taxstdlife))))</f>
        <v>0</v>
      </c>
      <c r="AO1316" s="251">
        <f ca="1">IF(A42taxstdlife="n/a","n/a",IF(A42taxstdlife="",0,IF(AO$3&gt;(A42stdlife+$E1316),((INDEX('PTRM input'!$G$385:$P$434,A42offset,$E1316)-INDEX('PTRM input'!$G$277:$P$326,A42offset,$E1316))*OFFSET($F$7,0,$E1316))-SUM($G1316:AN1316),(((INDEX('PTRM input'!$G$385:$P$434,A42offset,$E1316)-INDEX('PTRM input'!$G$277:$P$326,A42offset,$E1316))*OFFSET($F$7,0,$E1316))-SUM($G1316:AN1316))*(OFFSET('PTRM input'!$G$477,0,$E1316-1)/A42taxstdlife))))</f>
        <v>0</v>
      </c>
      <c r="AP1316" s="251">
        <f ca="1">IF(A42taxstdlife="n/a","n/a",IF(A42taxstdlife="",0,IF(AP$3&gt;(A42stdlife+$E1316),((INDEX('PTRM input'!$G$385:$P$434,A42offset,$E1316)-INDEX('PTRM input'!$G$277:$P$326,A42offset,$E1316))*OFFSET($F$7,0,$E1316))-SUM($G1316:AO1316),(((INDEX('PTRM input'!$G$385:$P$434,A42offset,$E1316)-INDEX('PTRM input'!$G$277:$P$326,A42offset,$E1316))*OFFSET($F$7,0,$E1316))-SUM($G1316:AO1316))*(OFFSET('PTRM input'!$G$477,0,$E1316-1)/A42taxstdlife))))</f>
        <v>0</v>
      </c>
      <c r="AQ1316" s="251">
        <f ca="1">IF(A42taxstdlife="n/a","n/a",IF(A42taxstdlife="",0,IF(AQ$3&gt;(A42stdlife+$E1316),((INDEX('PTRM input'!$G$385:$P$434,A42offset,$E1316)-INDEX('PTRM input'!$G$277:$P$326,A42offset,$E1316))*OFFSET($F$7,0,$E1316))-SUM($G1316:AP1316),(((INDEX('PTRM input'!$G$385:$P$434,A42offset,$E1316)-INDEX('PTRM input'!$G$277:$P$326,A42offset,$E1316))*OFFSET($F$7,0,$E1316))-SUM($G1316:AP1316))*(OFFSET('PTRM input'!$G$477,0,$E1316-1)/A42taxstdlife))))</f>
        <v>0</v>
      </c>
      <c r="AR1316" s="251">
        <f ca="1">IF(A42taxstdlife="n/a","n/a",IF(A42taxstdlife="",0,IF(AR$3&gt;(A42stdlife+$E1316),((INDEX('PTRM input'!$G$385:$P$434,A42offset,$E1316)-INDEX('PTRM input'!$G$277:$P$326,A42offset,$E1316))*OFFSET($F$7,0,$E1316))-SUM($G1316:AQ1316),(((INDEX('PTRM input'!$G$385:$P$434,A42offset,$E1316)-INDEX('PTRM input'!$G$277:$P$326,A42offset,$E1316))*OFFSET($F$7,0,$E1316))-SUM($G1316:AQ1316))*(OFFSET('PTRM input'!$G$477,0,$E1316-1)/A42taxstdlife))))</f>
        <v>0</v>
      </c>
      <c r="AS1316" s="251">
        <f ca="1">IF(A42taxstdlife="n/a","n/a",IF(A42taxstdlife="",0,IF(AS$3&gt;(A42stdlife+$E1316),((INDEX('PTRM input'!$G$385:$P$434,A42offset,$E1316)-INDEX('PTRM input'!$G$277:$P$326,A42offset,$E1316))*OFFSET($F$7,0,$E1316))-SUM($G1316:AR1316),(((INDEX('PTRM input'!$G$385:$P$434,A42offset,$E1316)-INDEX('PTRM input'!$G$277:$P$326,A42offset,$E1316))*OFFSET($F$7,0,$E1316))-SUM($G1316:AR1316))*(OFFSET('PTRM input'!$G$477,0,$E1316-1)/A42taxstdlife))))</f>
        <v>0</v>
      </c>
      <c r="AT1316" s="251">
        <f ca="1">IF(A42taxstdlife="n/a","n/a",IF(A42taxstdlife="",0,IF(AT$3&gt;(A42stdlife+$E1316),((INDEX('PTRM input'!$G$385:$P$434,A42offset,$E1316)-INDEX('PTRM input'!$G$277:$P$326,A42offset,$E1316))*OFFSET($F$7,0,$E1316))-SUM($G1316:AS1316),(((INDEX('PTRM input'!$G$385:$P$434,A42offset,$E1316)-INDEX('PTRM input'!$G$277:$P$326,A42offset,$E1316))*OFFSET($F$7,0,$E1316))-SUM($G1316:AS1316))*(OFFSET('PTRM input'!$G$477,0,$E1316-1)/A42taxstdlife))))</f>
        <v>0</v>
      </c>
      <c r="AU1316" s="251">
        <f ca="1">IF(A42taxstdlife="n/a","n/a",IF(A42taxstdlife="",0,IF(AU$3&gt;(A42stdlife+$E1316),((INDEX('PTRM input'!$G$385:$P$434,A42offset,$E1316)-INDEX('PTRM input'!$G$277:$P$326,A42offset,$E1316))*OFFSET($F$7,0,$E1316))-SUM($G1316:AT1316),(((INDEX('PTRM input'!$G$385:$P$434,A42offset,$E1316)-INDEX('PTRM input'!$G$277:$P$326,A42offset,$E1316))*OFFSET($F$7,0,$E1316))-SUM($G1316:AT1316))*(OFFSET('PTRM input'!$G$477,0,$E1316-1)/A42taxstdlife))))</f>
        <v>0</v>
      </c>
      <c r="AV1316" s="251">
        <f ca="1">IF(A42taxstdlife="n/a","n/a",IF(A42taxstdlife="",0,IF(AV$3&gt;(A42stdlife+$E1316),((INDEX('PTRM input'!$G$385:$P$434,A42offset,$E1316)-INDEX('PTRM input'!$G$277:$P$326,A42offset,$E1316))*OFFSET($F$7,0,$E1316))-SUM($G1316:AU1316),(((INDEX('PTRM input'!$G$385:$P$434,A42offset,$E1316)-INDEX('PTRM input'!$G$277:$P$326,A42offset,$E1316))*OFFSET($F$7,0,$E1316))-SUM($G1316:AU1316))*(OFFSET('PTRM input'!$G$477,0,$E1316-1)/A42taxstdlife))))</f>
        <v>0</v>
      </c>
      <c r="AW1316" s="251">
        <f ca="1">IF(A42taxstdlife="n/a","n/a",IF(A42taxstdlife="",0,IF(AW$3&gt;(A42stdlife+$E1316),((INDEX('PTRM input'!$G$385:$P$434,A42offset,$E1316)-INDEX('PTRM input'!$G$277:$P$326,A42offset,$E1316))*OFFSET($F$7,0,$E1316))-SUM($G1316:AV1316),(((INDEX('PTRM input'!$G$385:$P$434,A42offset,$E1316)-INDEX('PTRM input'!$G$277:$P$326,A42offset,$E1316))*OFFSET($F$7,0,$E1316))-SUM($G1316:AV1316))*(OFFSET('PTRM input'!$G$477,0,$E1316-1)/A42taxstdlife))))</f>
        <v>0</v>
      </c>
      <c r="AX1316" s="251">
        <f ca="1">IF(A42taxstdlife="n/a","n/a",IF(A42taxstdlife="",0,IF(AX$3&gt;(A42stdlife+$E1316),((INDEX('PTRM input'!$G$385:$P$434,A42offset,$E1316)-INDEX('PTRM input'!$G$277:$P$326,A42offset,$E1316))*OFFSET($F$7,0,$E1316))-SUM($G1316:AW1316),(((INDEX('PTRM input'!$G$385:$P$434,A42offset,$E1316)-INDEX('PTRM input'!$G$277:$P$326,A42offset,$E1316))*OFFSET($F$7,0,$E1316))-SUM($G1316:AW1316))*(OFFSET('PTRM input'!$G$477,0,$E1316-1)/A42taxstdlife))))</f>
        <v>0</v>
      </c>
      <c r="AY1316" s="251">
        <f ca="1">IF(A42taxstdlife="n/a","n/a",IF(A42taxstdlife="",0,IF(AY$3&gt;(A42stdlife+$E1316),((INDEX('PTRM input'!$G$385:$P$434,A42offset,$E1316)-INDEX('PTRM input'!$G$277:$P$326,A42offset,$E1316))*OFFSET($F$7,0,$E1316))-SUM($G1316:AX1316),(((INDEX('PTRM input'!$G$385:$P$434,A42offset,$E1316)-INDEX('PTRM input'!$G$277:$P$326,A42offset,$E1316))*OFFSET($F$7,0,$E1316))-SUM($G1316:AX1316))*(OFFSET('PTRM input'!$G$477,0,$E1316-1)/A42taxstdlife))))</f>
        <v>0</v>
      </c>
      <c r="AZ1316" s="251">
        <f ca="1">IF(A42taxstdlife="n/a","n/a",IF(A42taxstdlife="",0,IF(AZ$3&gt;(A42stdlife+$E1316),((INDEX('PTRM input'!$G$385:$P$434,A42offset,$E1316)-INDEX('PTRM input'!$G$277:$P$326,A42offset,$E1316))*OFFSET($F$7,0,$E1316))-SUM($G1316:AY1316),(((INDEX('PTRM input'!$G$385:$P$434,A42offset,$E1316)-INDEX('PTRM input'!$G$277:$P$326,A42offset,$E1316))*OFFSET($F$7,0,$E1316))-SUM($G1316:AY1316))*(OFFSET('PTRM input'!$G$477,0,$E1316-1)/A42taxstdlife))))</f>
        <v>0</v>
      </c>
      <c r="BA1316" s="251">
        <f ca="1">IF(A42taxstdlife="n/a","n/a",IF(A42taxstdlife="",0,IF(BA$3&gt;(A42stdlife+$E1316),((INDEX('PTRM input'!$G$385:$P$434,A42offset,$E1316)-INDEX('PTRM input'!$G$277:$P$326,A42offset,$E1316))*OFFSET($F$7,0,$E1316))-SUM($G1316:AZ1316),(((INDEX('PTRM input'!$G$385:$P$434,A42offset,$E1316)-INDEX('PTRM input'!$G$277:$P$326,A42offset,$E1316))*OFFSET($F$7,0,$E1316))-SUM($G1316:AZ1316))*(OFFSET('PTRM input'!$G$477,0,$E1316-1)/A42taxstdlife))))</f>
        <v>0</v>
      </c>
      <c r="BB1316" s="251">
        <f ca="1">IF(A42taxstdlife="n/a","n/a",IF(A42taxstdlife="",0,IF(BB$3&gt;(A42stdlife+$E1316),((INDEX('PTRM input'!$G$385:$P$434,A42offset,$E1316)-INDEX('PTRM input'!$G$277:$P$326,A42offset,$E1316))*OFFSET($F$7,0,$E1316))-SUM($G1316:BA1316),(((INDEX('PTRM input'!$G$385:$P$434,A42offset,$E1316)-INDEX('PTRM input'!$G$277:$P$326,A42offset,$E1316))*OFFSET($F$7,0,$E1316))-SUM($G1316:BA1316))*(OFFSET('PTRM input'!$G$477,0,$E1316-1)/A42taxstdlife))))</f>
        <v>0</v>
      </c>
      <c r="BC1316" s="251">
        <f ca="1">IF(A42taxstdlife="n/a","n/a",IF(A42taxstdlife="",0,IF(BC$3&gt;(A42stdlife+$E1316),((INDEX('PTRM input'!$G$385:$P$434,A42offset,$E1316)-INDEX('PTRM input'!$G$277:$P$326,A42offset,$E1316))*OFFSET($F$7,0,$E1316))-SUM($G1316:BB1316),(((INDEX('PTRM input'!$G$385:$P$434,A42offset,$E1316)-INDEX('PTRM input'!$G$277:$P$326,A42offset,$E1316))*OFFSET($F$7,0,$E1316))-SUM($G1316:BB1316))*(OFFSET('PTRM input'!$G$477,0,$E1316-1)/A42taxstdlife))))</f>
        <v>0</v>
      </c>
      <c r="BD1316" s="251">
        <f ca="1">IF(A42taxstdlife="n/a","n/a",IF(A42taxstdlife="",0,IF(BD$3&gt;(A42stdlife+$E1316),((INDEX('PTRM input'!$G$385:$P$434,A42offset,$E1316)-INDEX('PTRM input'!$G$277:$P$326,A42offset,$E1316))*OFFSET($F$7,0,$E1316))-SUM($G1316:BC1316),(((INDEX('PTRM input'!$G$385:$P$434,A42offset,$E1316)-INDEX('PTRM input'!$G$277:$P$326,A42offset,$E1316))*OFFSET($F$7,0,$E1316))-SUM($G1316:BC1316))*(OFFSET('PTRM input'!$G$477,0,$E1316-1)/A42taxstdlife))))</f>
        <v>0</v>
      </c>
      <c r="BE1316" s="251">
        <f ca="1">IF(A42taxstdlife="n/a","n/a",IF(A42taxstdlife="",0,IF(BE$3&gt;(A42stdlife+$E1316),((INDEX('PTRM input'!$G$385:$P$434,A42offset,$E1316)-INDEX('PTRM input'!$G$277:$P$326,A42offset,$E1316))*OFFSET($F$7,0,$E1316))-SUM($G1316:BD1316),(((INDEX('PTRM input'!$G$385:$P$434,A42offset,$E1316)-INDEX('PTRM input'!$G$277:$P$326,A42offset,$E1316))*OFFSET($F$7,0,$E1316))-SUM($G1316:BD1316))*(OFFSET('PTRM input'!$G$477,0,$E1316-1)/A42taxstdlife))))</f>
        <v>0</v>
      </c>
      <c r="BF1316" s="251">
        <f ca="1">IF(A42taxstdlife="n/a","n/a",IF(A42taxstdlife="",0,IF(BF$3&gt;(A42stdlife+$E1316),((INDEX('PTRM input'!$G$385:$P$434,A42offset,$E1316)-INDEX('PTRM input'!$G$277:$P$326,A42offset,$E1316))*OFFSET($F$7,0,$E1316))-SUM($G1316:BE1316),(((INDEX('PTRM input'!$G$385:$P$434,A42offset,$E1316)-INDEX('PTRM input'!$G$277:$P$326,A42offset,$E1316))*OFFSET($F$7,0,$E1316))-SUM($G1316:BE1316))*(OFFSET('PTRM input'!$G$477,0,$E1316-1)/A42taxstdlife))))</f>
        <v>0</v>
      </c>
      <c r="BG1316" s="251">
        <f ca="1">IF(A42taxstdlife="n/a","n/a",IF(A42taxstdlife="",0,IF(BG$3&gt;(A42stdlife+$E1316),((INDEX('PTRM input'!$G$385:$P$434,A42offset,$E1316)-INDEX('PTRM input'!$G$277:$P$326,A42offset,$E1316))*OFFSET($F$7,0,$E1316))-SUM($G1316:BF1316),(((INDEX('PTRM input'!$G$385:$P$434,A42offset,$E1316)-INDEX('PTRM input'!$G$277:$P$326,A42offset,$E1316))*OFFSET($F$7,0,$E1316))-SUM($G1316:BF1316))*(OFFSET('PTRM input'!$G$477,0,$E1316-1)/A42taxstdlife))))</f>
        <v>0</v>
      </c>
      <c r="BH1316" s="251">
        <f ca="1">IF(A42taxstdlife="n/a","n/a",IF(A42taxstdlife="",0,IF(BH$3&gt;(A42stdlife+$E1316),((INDEX('PTRM input'!$G$385:$P$434,A42offset,$E1316)-INDEX('PTRM input'!$G$277:$P$326,A42offset,$E1316))*OFFSET($F$7,0,$E1316))-SUM($G1316:BG1316),(((INDEX('PTRM input'!$G$385:$P$434,A42offset,$E1316)-INDEX('PTRM input'!$G$277:$P$326,A42offset,$E1316))*OFFSET($F$7,0,$E1316))-SUM($G1316:BG1316))*(OFFSET('PTRM input'!$G$477,0,$E1316-1)/A42taxstdlife))))</f>
        <v>0</v>
      </c>
      <c r="BI1316" s="251">
        <f ca="1">IF(A42taxstdlife="n/a","n/a",IF(A42taxstdlife="",0,IF(BI$3&gt;(A42stdlife+$E1316),((INDEX('PTRM input'!$G$385:$P$434,A42offset,$E1316)-INDEX('PTRM input'!$G$277:$P$326,A42offset,$E1316))*OFFSET($F$7,0,$E1316))-SUM($G1316:BH1316),(((INDEX('PTRM input'!$G$385:$P$434,A42offset,$E1316)-INDEX('PTRM input'!$G$277:$P$326,A42offset,$E1316))*OFFSET($F$7,0,$E1316))-SUM($G1316:BH1316))*(OFFSET('PTRM input'!$G$477,0,$E1316-1)/A42taxstdlife))))</f>
        <v>0</v>
      </c>
      <c r="BJ1316" s="116"/>
      <c r="BK1316" s="116"/>
      <c r="BL1316" s="116"/>
      <c r="BM1316" s="116"/>
    </row>
    <row r="1317" spans="1:65" ht="12.75" hidden="1" customHeight="1" outlineLevel="2">
      <c r="A1317" s="366"/>
      <c r="B1317" s="19"/>
      <c r="C1317" s="18"/>
      <c r="D1317" s="760"/>
      <c r="E1317" s="86">
        <v>3</v>
      </c>
      <c r="F1317" s="356"/>
      <c r="G1317" s="434"/>
      <c r="H1317" s="435"/>
      <c r="I1317" s="619"/>
      <c r="J1317" s="251">
        <f ca="1">IF(A42taxstdlife="n/a","n/a",IF(A42taxstdlife="",0,IF(J$3&gt;(A42stdlife+$E1317),((INDEX('PTRM input'!$G$385:$P$434,A42offset,$E1317)-INDEX('PTRM input'!$G$277:$P$326,A42offset,$E1317))*OFFSET($F$7,0,$E1317))-SUM($G1317:I1317),(((INDEX('PTRM input'!$G$385:$P$434,A42offset,$E1317)-INDEX('PTRM input'!$G$277:$P$326,A42offset,$E1317))*OFFSET($F$7,0,$E1317))-SUM($G1317:I1317))*(OFFSET('PTRM input'!$G$477,0,$E1317-1)/A42taxstdlife))))</f>
        <v>0</v>
      </c>
      <c r="K1317" s="251">
        <f ca="1">IF(A42taxstdlife="n/a","n/a",IF(A42taxstdlife="",0,IF(K$3&gt;(A42stdlife+$E1317),((INDEX('PTRM input'!$G$385:$P$434,A42offset,$E1317)-INDEX('PTRM input'!$G$277:$P$326,A42offset,$E1317))*OFFSET($F$7,0,$E1317))-SUM($G1317:J1317),(((INDEX('PTRM input'!$G$385:$P$434,A42offset,$E1317)-INDEX('PTRM input'!$G$277:$P$326,A42offset,$E1317))*OFFSET($F$7,0,$E1317))-SUM($G1317:J1317))*(OFFSET('PTRM input'!$G$477,0,$E1317-1)/A42taxstdlife))))</f>
        <v>0</v>
      </c>
      <c r="L1317" s="251">
        <f ca="1">IF(A42taxstdlife="n/a","n/a",IF(A42taxstdlife="",0,IF(L$3&gt;(A42stdlife+$E1317),((INDEX('PTRM input'!$G$385:$P$434,A42offset,$E1317)-INDEX('PTRM input'!$G$277:$P$326,A42offset,$E1317))*OFFSET($F$7,0,$E1317))-SUM($G1317:K1317),(((INDEX('PTRM input'!$G$385:$P$434,A42offset,$E1317)-INDEX('PTRM input'!$G$277:$P$326,A42offset,$E1317))*OFFSET($F$7,0,$E1317))-SUM($G1317:K1317))*(OFFSET('PTRM input'!$G$477,0,$E1317-1)/A42taxstdlife))))</f>
        <v>0</v>
      </c>
      <c r="M1317" s="251">
        <f ca="1">IF(A42taxstdlife="n/a","n/a",IF(A42taxstdlife="",0,IF(M$3&gt;(A42stdlife+$E1317),((INDEX('PTRM input'!$G$385:$P$434,A42offset,$E1317)-INDEX('PTRM input'!$G$277:$P$326,A42offset,$E1317))*OFFSET($F$7,0,$E1317))-SUM($G1317:L1317),(((INDEX('PTRM input'!$G$385:$P$434,A42offset,$E1317)-INDEX('PTRM input'!$G$277:$P$326,A42offset,$E1317))*OFFSET($F$7,0,$E1317))-SUM($G1317:L1317))*(OFFSET('PTRM input'!$G$477,0,$E1317-1)/A42taxstdlife))))</f>
        <v>0</v>
      </c>
      <c r="N1317" s="251">
        <f ca="1">IF(A42taxstdlife="n/a","n/a",IF(A42taxstdlife="",0,IF(N$3&gt;(A42stdlife+$E1317),((INDEX('PTRM input'!$G$385:$P$434,A42offset,$E1317)-INDEX('PTRM input'!$G$277:$P$326,A42offset,$E1317))*OFFSET($F$7,0,$E1317))-SUM($G1317:M1317),(((INDEX('PTRM input'!$G$385:$P$434,A42offset,$E1317)-INDEX('PTRM input'!$G$277:$P$326,A42offset,$E1317))*OFFSET($F$7,0,$E1317))-SUM($G1317:M1317))*(OFFSET('PTRM input'!$G$477,0,$E1317-1)/A42taxstdlife))))</f>
        <v>0</v>
      </c>
      <c r="O1317" s="251">
        <f ca="1">IF(A42taxstdlife="n/a","n/a",IF(A42taxstdlife="",0,IF(O$3&gt;(A42stdlife+$E1317),((INDEX('PTRM input'!$G$385:$P$434,A42offset,$E1317)-INDEX('PTRM input'!$G$277:$P$326,A42offset,$E1317))*OFFSET($F$7,0,$E1317))-SUM($G1317:N1317),(((INDEX('PTRM input'!$G$385:$P$434,A42offset,$E1317)-INDEX('PTRM input'!$G$277:$P$326,A42offset,$E1317))*OFFSET($F$7,0,$E1317))-SUM($G1317:N1317))*(OFFSET('PTRM input'!$G$477,0,$E1317-1)/A42taxstdlife))))</f>
        <v>0</v>
      </c>
      <c r="P1317" s="251">
        <f ca="1">IF(A42taxstdlife="n/a","n/a",IF(A42taxstdlife="",0,IF(P$3&gt;(A42stdlife+$E1317),((INDEX('PTRM input'!$G$385:$P$434,A42offset,$E1317)-INDEX('PTRM input'!$G$277:$P$326,A42offset,$E1317))*OFFSET($F$7,0,$E1317))-SUM($G1317:O1317),(((INDEX('PTRM input'!$G$385:$P$434,A42offset,$E1317)-INDEX('PTRM input'!$G$277:$P$326,A42offset,$E1317))*OFFSET($F$7,0,$E1317))-SUM($G1317:O1317))*(OFFSET('PTRM input'!$G$477,0,$E1317-1)/A42taxstdlife))))</f>
        <v>0</v>
      </c>
      <c r="Q1317" s="251">
        <f ca="1">IF(A42taxstdlife="n/a","n/a",IF(A42taxstdlife="",0,IF(Q$3&gt;(A42stdlife+$E1317),((INDEX('PTRM input'!$G$385:$P$434,A42offset,$E1317)-INDEX('PTRM input'!$G$277:$P$326,A42offset,$E1317))*OFFSET($F$7,0,$E1317))-SUM($G1317:P1317),(((INDEX('PTRM input'!$G$385:$P$434,A42offset,$E1317)-INDEX('PTRM input'!$G$277:$P$326,A42offset,$E1317))*OFFSET($F$7,0,$E1317))-SUM($G1317:P1317))*(OFFSET('PTRM input'!$G$477,0,$E1317-1)/A42taxstdlife))))</f>
        <v>0</v>
      </c>
      <c r="R1317" s="251">
        <f ca="1">IF(A42taxstdlife="n/a","n/a",IF(A42taxstdlife="",0,IF(R$3&gt;(A42stdlife+$E1317),((INDEX('PTRM input'!$G$385:$P$434,A42offset,$E1317)-INDEX('PTRM input'!$G$277:$P$326,A42offset,$E1317))*OFFSET($F$7,0,$E1317))-SUM($G1317:Q1317),(((INDEX('PTRM input'!$G$385:$P$434,A42offset,$E1317)-INDEX('PTRM input'!$G$277:$P$326,A42offset,$E1317))*OFFSET($F$7,0,$E1317))-SUM($G1317:Q1317))*(OFFSET('PTRM input'!$G$477,0,$E1317-1)/A42taxstdlife))))</f>
        <v>0</v>
      </c>
      <c r="S1317" s="251">
        <f ca="1">IF(A42taxstdlife="n/a","n/a",IF(A42taxstdlife="",0,IF(S$3&gt;(A42stdlife+$E1317),((INDEX('PTRM input'!$G$385:$P$434,A42offset,$E1317)-INDEX('PTRM input'!$G$277:$P$326,A42offset,$E1317))*OFFSET($F$7,0,$E1317))-SUM($G1317:R1317),(((INDEX('PTRM input'!$G$385:$P$434,A42offset,$E1317)-INDEX('PTRM input'!$G$277:$P$326,A42offset,$E1317))*OFFSET($F$7,0,$E1317))-SUM($G1317:R1317))*(OFFSET('PTRM input'!$G$477,0,$E1317-1)/A42taxstdlife))))</f>
        <v>0</v>
      </c>
      <c r="T1317" s="251">
        <f ca="1">IF(A42taxstdlife="n/a","n/a",IF(A42taxstdlife="",0,IF(T$3&gt;(A42stdlife+$E1317),((INDEX('PTRM input'!$G$385:$P$434,A42offset,$E1317)-INDEX('PTRM input'!$G$277:$P$326,A42offset,$E1317))*OFFSET($F$7,0,$E1317))-SUM($G1317:S1317),(((INDEX('PTRM input'!$G$385:$P$434,A42offset,$E1317)-INDEX('PTRM input'!$G$277:$P$326,A42offset,$E1317))*OFFSET($F$7,0,$E1317))-SUM($G1317:S1317))*(OFFSET('PTRM input'!$G$477,0,$E1317-1)/A42taxstdlife))))</f>
        <v>0</v>
      </c>
      <c r="U1317" s="251">
        <f ca="1">IF(A42taxstdlife="n/a","n/a",IF(A42taxstdlife="",0,IF(U$3&gt;(A42stdlife+$E1317),((INDEX('PTRM input'!$G$385:$P$434,A42offset,$E1317)-INDEX('PTRM input'!$G$277:$P$326,A42offset,$E1317))*OFFSET($F$7,0,$E1317))-SUM($G1317:T1317),(((INDEX('PTRM input'!$G$385:$P$434,A42offset,$E1317)-INDEX('PTRM input'!$G$277:$P$326,A42offset,$E1317))*OFFSET($F$7,0,$E1317))-SUM($G1317:T1317))*(OFFSET('PTRM input'!$G$477,0,$E1317-1)/A42taxstdlife))))</f>
        <v>0</v>
      </c>
      <c r="V1317" s="251">
        <f ca="1">IF(A42taxstdlife="n/a","n/a",IF(A42taxstdlife="",0,IF(V$3&gt;(A42stdlife+$E1317),((INDEX('PTRM input'!$G$385:$P$434,A42offset,$E1317)-INDEX('PTRM input'!$G$277:$P$326,A42offset,$E1317))*OFFSET($F$7,0,$E1317))-SUM($G1317:U1317),(((INDEX('PTRM input'!$G$385:$P$434,A42offset,$E1317)-INDEX('PTRM input'!$G$277:$P$326,A42offset,$E1317))*OFFSET($F$7,0,$E1317))-SUM($G1317:U1317))*(OFFSET('PTRM input'!$G$477,0,$E1317-1)/A42taxstdlife))))</f>
        <v>0</v>
      </c>
      <c r="W1317" s="251">
        <f ca="1">IF(A42taxstdlife="n/a","n/a",IF(A42taxstdlife="",0,IF(W$3&gt;(A42stdlife+$E1317),((INDEX('PTRM input'!$G$385:$P$434,A42offset,$E1317)-INDEX('PTRM input'!$G$277:$P$326,A42offset,$E1317))*OFFSET($F$7,0,$E1317))-SUM($G1317:V1317),(((INDEX('PTRM input'!$G$385:$P$434,A42offset,$E1317)-INDEX('PTRM input'!$G$277:$P$326,A42offset,$E1317))*OFFSET($F$7,0,$E1317))-SUM($G1317:V1317))*(OFFSET('PTRM input'!$G$477,0,$E1317-1)/A42taxstdlife))))</f>
        <v>0</v>
      </c>
      <c r="X1317" s="251">
        <f ca="1">IF(A42taxstdlife="n/a","n/a",IF(A42taxstdlife="",0,IF(X$3&gt;(A42stdlife+$E1317),((INDEX('PTRM input'!$G$385:$P$434,A42offset,$E1317)-INDEX('PTRM input'!$G$277:$P$326,A42offset,$E1317))*OFFSET($F$7,0,$E1317))-SUM($G1317:W1317),(((INDEX('PTRM input'!$G$385:$P$434,A42offset,$E1317)-INDEX('PTRM input'!$G$277:$P$326,A42offset,$E1317))*OFFSET($F$7,0,$E1317))-SUM($G1317:W1317))*(OFFSET('PTRM input'!$G$477,0,$E1317-1)/A42taxstdlife))))</f>
        <v>0</v>
      </c>
      <c r="Y1317" s="251">
        <f ca="1">IF(A42taxstdlife="n/a","n/a",IF(A42taxstdlife="",0,IF(Y$3&gt;(A42stdlife+$E1317),((INDEX('PTRM input'!$G$385:$P$434,A42offset,$E1317)-INDEX('PTRM input'!$G$277:$P$326,A42offset,$E1317))*OFFSET($F$7,0,$E1317))-SUM($G1317:X1317),(((INDEX('PTRM input'!$G$385:$P$434,A42offset,$E1317)-INDEX('PTRM input'!$G$277:$P$326,A42offset,$E1317))*OFFSET($F$7,0,$E1317))-SUM($G1317:X1317))*(OFFSET('PTRM input'!$G$477,0,$E1317-1)/A42taxstdlife))))</f>
        <v>0</v>
      </c>
      <c r="Z1317" s="251">
        <f ca="1">IF(A42taxstdlife="n/a","n/a",IF(A42taxstdlife="",0,IF(Z$3&gt;(A42stdlife+$E1317),((INDEX('PTRM input'!$G$385:$P$434,A42offset,$E1317)-INDEX('PTRM input'!$G$277:$P$326,A42offset,$E1317))*OFFSET($F$7,0,$E1317))-SUM($G1317:Y1317),(((INDEX('PTRM input'!$G$385:$P$434,A42offset,$E1317)-INDEX('PTRM input'!$G$277:$P$326,A42offset,$E1317))*OFFSET($F$7,0,$E1317))-SUM($G1317:Y1317))*(OFFSET('PTRM input'!$G$477,0,$E1317-1)/A42taxstdlife))))</f>
        <v>0</v>
      </c>
      <c r="AA1317" s="251">
        <f ca="1">IF(A42taxstdlife="n/a","n/a",IF(A42taxstdlife="",0,IF(AA$3&gt;(A42stdlife+$E1317),((INDEX('PTRM input'!$G$385:$P$434,A42offset,$E1317)-INDEX('PTRM input'!$G$277:$P$326,A42offset,$E1317))*OFFSET($F$7,0,$E1317))-SUM($G1317:Z1317),(((INDEX('PTRM input'!$G$385:$P$434,A42offset,$E1317)-INDEX('PTRM input'!$G$277:$P$326,A42offset,$E1317))*OFFSET($F$7,0,$E1317))-SUM($G1317:Z1317))*(OFFSET('PTRM input'!$G$477,0,$E1317-1)/A42taxstdlife))))</f>
        <v>0</v>
      </c>
      <c r="AB1317" s="251">
        <f ca="1">IF(A42taxstdlife="n/a","n/a",IF(A42taxstdlife="",0,IF(AB$3&gt;(A42stdlife+$E1317),((INDEX('PTRM input'!$G$385:$P$434,A42offset,$E1317)-INDEX('PTRM input'!$G$277:$P$326,A42offset,$E1317))*OFFSET($F$7,0,$E1317))-SUM($G1317:AA1317),(((INDEX('PTRM input'!$G$385:$P$434,A42offset,$E1317)-INDEX('PTRM input'!$G$277:$P$326,A42offset,$E1317))*OFFSET($F$7,0,$E1317))-SUM($G1317:AA1317))*(OFFSET('PTRM input'!$G$477,0,$E1317-1)/A42taxstdlife))))</f>
        <v>0</v>
      </c>
      <c r="AC1317" s="251">
        <f ca="1">IF(A42taxstdlife="n/a","n/a",IF(A42taxstdlife="",0,IF(AC$3&gt;(A42stdlife+$E1317),((INDEX('PTRM input'!$G$385:$P$434,A42offset,$E1317)-INDEX('PTRM input'!$G$277:$P$326,A42offset,$E1317))*OFFSET($F$7,0,$E1317))-SUM($G1317:AB1317),(((INDEX('PTRM input'!$G$385:$P$434,A42offset,$E1317)-INDEX('PTRM input'!$G$277:$P$326,A42offset,$E1317))*OFFSET($F$7,0,$E1317))-SUM($G1317:AB1317))*(OFFSET('PTRM input'!$G$477,0,$E1317-1)/A42taxstdlife))))</f>
        <v>0</v>
      </c>
      <c r="AD1317" s="251">
        <f ca="1">IF(A42taxstdlife="n/a","n/a",IF(A42taxstdlife="",0,IF(AD$3&gt;(A42stdlife+$E1317),((INDEX('PTRM input'!$G$385:$P$434,A42offset,$E1317)-INDEX('PTRM input'!$G$277:$P$326,A42offset,$E1317))*OFFSET($F$7,0,$E1317))-SUM($G1317:AC1317),(((INDEX('PTRM input'!$G$385:$P$434,A42offset,$E1317)-INDEX('PTRM input'!$G$277:$P$326,A42offset,$E1317))*OFFSET($F$7,0,$E1317))-SUM($G1317:AC1317))*(OFFSET('PTRM input'!$G$477,0,$E1317-1)/A42taxstdlife))))</f>
        <v>0</v>
      </c>
      <c r="AE1317" s="251">
        <f ca="1">IF(A42taxstdlife="n/a","n/a",IF(A42taxstdlife="",0,IF(AE$3&gt;(A42stdlife+$E1317),((INDEX('PTRM input'!$G$385:$P$434,A42offset,$E1317)-INDEX('PTRM input'!$G$277:$P$326,A42offset,$E1317))*OFFSET($F$7,0,$E1317))-SUM($G1317:AD1317),(((INDEX('PTRM input'!$G$385:$P$434,A42offset,$E1317)-INDEX('PTRM input'!$G$277:$P$326,A42offset,$E1317))*OFFSET($F$7,0,$E1317))-SUM($G1317:AD1317))*(OFFSET('PTRM input'!$G$477,0,$E1317-1)/A42taxstdlife))))</f>
        <v>0</v>
      </c>
      <c r="AF1317" s="251">
        <f ca="1">IF(A42taxstdlife="n/a","n/a",IF(A42taxstdlife="",0,IF(AF$3&gt;(A42stdlife+$E1317),((INDEX('PTRM input'!$G$385:$P$434,A42offset,$E1317)-INDEX('PTRM input'!$G$277:$P$326,A42offset,$E1317))*OFFSET($F$7,0,$E1317))-SUM($G1317:AE1317),(((INDEX('PTRM input'!$G$385:$P$434,A42offset,$E1317)-INDEX('PTRM input'!$G$277:$P$326,A42offset,$E1317))*OFFSET($F$7,0,$E1317))-SUM($G1317:AE1317))*(OFFSET('PTRM input'!$G$477,0,$E1317-1)/A42taxstdlife))))</f>
        <v>0</v>
      </c>
      <c r="AG1317" s="251">
        <f ca="1">IF(A42taxstdlife="n/a","n/a",IF(A42taxstdlife="",0,IF(AG$3&gt;(A42stdlife+$E1317),((INDEX('PTRM input'!$G$385:$P$434,A42offset,$E1317)-INDEX('PTRM input'!$G$277:$P$326,A42offset,$E1317))*OFFSET($F$7,0,$E1317))-SUM($G1317:AF1317),(((INDEX('PTRM input'!$G$385:$P$434,A42offset,$E1317)-INDEX('PTRM input'!$G$277:$P$326,A42offset,$E1317))*OFFSET($F$7,0,$E1317))-SUM($G1317:AF1317))*(OFFSET('PTRM input'!$G$477,0,$E1317-1)/A42taxstdlife))))</f>
        <v>0</v>
      </c>
      <c r="AH1317" s="251">
        <f ca="1">IF(A42taxstdlife="n/a","n/a",IF(A42taxstdlife="",0,IF(AH$3&gt;(A42stdlife+$E1317),((INDEX('PTRM input'!$G$385:$P$434,A42offset,$E1317)-INDEX('PTRM input'!$G$277:$P$326,A42offset,$E1317))*OFFSET($F$7,0,$E1317))-SUM($G1317:AG1317),(((INDEX('PTRM input'!$G$385:$P$434,A42offset,$E1317)-INDEX('PTRM input'!$G$277:$P$326,A42offset,$E1317))*OFFSET($F$7,0,$E1317))-SUM($G1317:AG1317))*(OFFSET('PTRM input'!$G$477,0,$E1317-1)/A42taxstdlife))))</f>
        <v>0</v>
      </c>
      <c r="AI1317" s="251">
        <f ca="1">IF(A42taxstdlife="n/a","n/a",IF(A42taxstdlife="",0,IF(AI$3&gt;(A42stdlife+$E1317),((INDEX('PTRM input'!$G$385:$P$434,A42offset,$E1317)-INDEX('PTRM input'!$G$277:$P$326,A42offset,$E1317))*OFFSET($F$7,0,$E1317))-SUM($G1317:AH1317),(((INDEX('PTRM input'!$G$385:$P$434,A42offset,$E1317)-INDEX('PTRM input'!$G$277:$P$326,A42offset,$E1317))*OFFSET($F$7,0,$E1317))-SUM($G1317:AH1317))*(OFFSET('PTRM input'!$G$477,0,$E1317-1)/A42taxstdlife))))</f>
        <v>0</v>
      </c>
      <c r="AJ1317" s="251">
        <f ca="1">IF(A42taxstdlife="n/a","n/a",IF(A42taxstdlife="",0,IF(AJ$3&gt;(A42stdlife+$E1317),((INDEX('PTRM input'!$G$385:$P$434,A42offset,$E1317)-INDEX('PTRM input'!$G$277:$P$326,A42offset,$E1317))*OFFSET($F$7,0,$E1317))-SUM($G1317:AI1317),(((INDEX('PTRM input'!$G$385:$P$434,A42offset,$E1317)-INDEX('PTRM input'!$G$277:$P$326,A42offset,$E1317))*OFFSET($F$7,0,$E1317))-SUM($G1317:AI1317))*(OFFSET('PTRM input'!$G$477,0,$E1317-1)/A42taxstdlife))))</f>
        <v>0</v>
      </c>
      <c r="AK1317" s="251">
        <f ca="1">IF(A42taxstdlife="n/a","n/a",IF(A42taxstdlife="",0,IF(AK$3&gt;(A42stdlife+$E1317),((INDEX('PTRM input'!$G$385:$P$434,A42offset,$E1317)-INDEX('PTRM input'!$G$277:$P$326,A42offset,$E1317))*OFFSET($F$7,0,$E1317))-SUM($G1317:AJ1317),(((INDEX('PTRM input'!$G$385:$P$434,A42offset,$E1317)-INDEX('PTRM input'!$G$277:$P$326,A42offset,$E1317))*OFFSET($F$7,0,$E1317))-SUM($G1317:AJ1317))*(OFFSET('PTRM input'!$G$477,0,$E1317-1)/A42taxstdlife))))</f>
        <v>0</v>
      </c>
      <c r="AL1317" s="251">
        <f ca="1">IF(A42taxstdlife="n/a","n/a",IF(A42taxstdlife="",0,IF(AL$3&gt;(A42stdlife+$E1317),((INDEX('PTRM input'!$G$385:$P$434,A42offset,$E1317)-INDEX('PTRM input'!$G$277:$P$326,A42offset,$E1317))*OFFSET($F$7,0,$E1317))-SUM($G1317:AK1317),(((INDEX('PTRM input'!$G$385:$P$434,A42offset,$E1317)-INDEX('PTRM input'!$G$277:$P$326,A42offset,$E1317))*OFFSET($F$7,0,$E1317))-SUM($G1317:AK1317))*(OFFSET('PTRM input'!$G$477,0,$E1317-1)/A42taxstdlife))))</f>
        <v>0</v>
      </c>
      <c r="AM1317" s="251">
        <f ca="1">IF(A42taxstdlife="n/a","n/a",IF(A42taxstdlife="",0,IF(AM$3&gt;(A42stdlife+$E1317),((INDEX('PTRM input'!$G$385:$P$434,A42offset,$E1317)-INDEX('PTRM input'!$G$277:$P$326,A42offset,$E1317))*OFFSET($F$7,0,$E1317))-SUM($G1317:AL1317),(((INDEX('PTRM input'!$G$385:$P$434,A42offset,$E1317)-INDEX('PTRM input'!$G$277:$P$326,A42offset,$E1317))*OFFSET($F$7,0,$E1317))-SUM($G1317:AL1317))*(OFFSET('PTRM input'!$G$477,0,$E1317-1)/A42taxstdlife))))</f>
        <v>0</v>
      </c>
      <c r="AN1317" s="251">
        <f ca="1">IF(A42taxstdlife="n/a","n/a",IF(A42taxstdlife="",0,IF(AN$3&gt;(A42stdlife+$E1317),((INDEX('PTRM input'!$G$385:$P$434,A42offset,$E1317)-INDEX('PTRM input'!$G$277:$P$326,A42offset,$E1317))*OFFSET($F$7,0,$E1317))-SUM($G1317:AM1317),(((INDEX('PTRM input'!$G$385:$P$434,A42offset,$E1317)-INDEX('PTRM input'!$G$277:$P$326,A42offset,$E1317))*OFFSET($F$7,0,$E1317))-SUM($G1317:AM1317))*(OFFSET('PTRM input'!$G$477,0,$E1317-1)/A42taxstdlife))))</f>
        <v>0</v>
      </c>
      <c r="AO1317" s="251">
        <f ca="1">IF(A42taxstdlife="n/a","n/a",IF(A42taxstdlife="",0,IF(AO$3&gt;(A42stdlife+$E1317),((INDEX('PTRM input'!$G$385:$P$434,A42offset,$E1317)-INDEX('PTRM input'!$G$277:$P$326,A42offset,$E1317))*OFFSET($F$7,0,$E1317))-SUM($G1317:AN1317),(((INDEX('PTRM input'!$G$385:$P$434,A42offset,$E1317)-INDEX('PTRM input'!$G$277:$P$326,A42offset,$E1317))*OFFSET($F$7,0,$E1317))-SUM($G1317:AN1317))*(OFFSET('PTRM input'!$G$477,0,$E1317-1)/A42taxstdlife))))</f>
        <v>0</v>
      </c>
      <c r="AP1317" s="251">
        <f ca="1">IF(A42taxstdlife="n/a","n/a",IF(A42taxstdlife="",0,IF(AP$3&gt;(A42stdlife+$E1317),((INDEX('PTRM input'!$G$385:$P$434,A42offset,$E1317)-INDEX('PTRM input'!$G$277:$P$326,A42offset,$E1317))*OFFSET($F$7,0,$E1317))-SUM($G1317:AO1317),(((INDEX('PTRM input'!$G$385:$P$434,A42offset,$E1317)-INDEX('PTRM input'!$G$277:$P$326,A42offset,$E1317))*OFFSET($F$7,0,$E1317))-SUM($G1317:AO1317))*(OFFSET('PTRM input'!$G$477,0,$E1317-1)/A42taxstdlife))))</f>
        <v>0</v>
      </c>
      <c r="AQ1317" s="251">
        <f ca="1">IF(A42taxstdlife="n/a","n/a",IF(A42taxstdlife="",0,IF(AQ$3&gt;(A42stdlife+$E1317),((INDEX('PTRM input'!$G$385:$P$434,A42offset,$E1317)-INDEX('PTRM input'!$G$277:$P$326,A42offset,$E1317))*OFFSET($F$7,0,$E1317))-SUM($G1317:AP1317),(((INDEX('PTRM input'!$G$385:$P$434,A42offset,$E1317)-INDEX('PTRM input'!$G$277:$P$326,A42offset,$E1317))*OFFSET($F$7,0,$E1317))-SUM($G1317:AP1317))*(OFFSET('PTRM input'!$G$477,0,$E1317-1)/A42taxstdlife))))</f>
        <v>0</v>
      </c>
      <c r="AR1317" s="251">
        <f ca="1">IF(A42taxstdlife="n/a","n/a",IF(A42taxstdlife="",0,IF(AR$3&gt;(A42stdlife+$E1317),((INDEX('PTRM input'!$G$385:$P$434,A42offset,$E1317)-INDEX('PTRM input'!$G$277:$P$326,A42offset,$E1317))*OFFSET($F$7,0,$E1317))-SUM($G1317:AQ1317),(((INDEX('PTRM input'!$G$385:$P$434,A42offset,$E1317)-INDEX('PTRM input'!$G$277:$P$326,A42offset,$E1317))*OFFSET($F$7,0,$E1317))-SUM($G1317:AQ1317))*(OFFSET('PTRM input'!$G$477,0,$E1317-1)/A42taxstdlife))))</f>
        <v>0</v>
      </c>
      <c r="AS1317" s="251">
        <f ca="1">IF(A42taxstdlife="n/a","n/a",IF(A42taxstdlife="",0,IF(AS$3&gt;(A42stdlife+$E1317),((INDEX('PTRM input'!$G$385:$P$434,A42offset,$E1317)-INDEX('PTRM input'!$G$277:$P$326,A42offset,$E1317))*OFFSET($F$7,0,$E1317))-SUM($G1317:AR1317),(((INDEX('PTRM input'!$G$385:$P$434,A42offset,$E1317)-INDEX('PTRM input'!$G$277:$P$326,A42offset,$E1317))*OFFSET($F$7,0,$E1317))-SUM($G1317:AR1317))*(OFFSET('PTRM input'!$G$477,0,$E1317-1)/A42taxstdlife))))</f>
        <v>0</v>
      </c>
      <c r="AT1317" s="251">
        <f ca="1">IF(A42taxstdlife="n/a","n/a",IF(A42taxstdlife="",0,IF(AT$3&gt;(A42stdlife+$E1317),((INDEX('PTRM input'!$G$385:$P$434,A42offset,$E1317)-INDEX('PTRM input'!$G$277:$P$326,A42offset,$E1317))*OFFSET($F$7,0,$E1317))-SUM($G1317:AS1317),(((INDEX('PTRM input'!$G$385:$P$434,A42offset,$E1317)-INDEX('PTRM input'!$G$277:$P$326,A42offset,$E1317))*OFFSET($F$7,0,$E1317))-SUM($G1317:AS1317))*(OFFSET('PTRM input'!$G$477,0,$E1317-1)/A42taxstdlife))))</f>
        <v>0</v>
      </c>
      <c r="AU1317" s="251">
        <f ca="1">IF(A42taxstdlife="n/a","n/a",IF(A42taxstdlife="",0,IF(AU$3&gt;(A42stdlife+$E1317),((INDEX('PTRM input'!$G$385:$P$434,A42offset,$E1317)-INDEX('PTRM input'!$G$277:$P$326,A42offset,$E1317))*OFFSET($F$7,0,$E1317))-SUM($G1317:AT1317),(((INDEX('PTRM input'!$G$385:$P$434,A42offset,$E1317)-INDEX('PTRM input'!$G$277:$P$326,A42offset,$E1317))*OFFSET($F$7,0,$E1317))-SUM($G1317:AT1317))*(OFFSET('PTRM input'!$G$477,0,$E1317-1)/A42taxstdlife))))</f>
        <v>0</v>
      </c>
      <c r="AV1317" s="251">
        <f ca="1">IF(A42taxstdlife="n/a","n/a",IF(A42taxstdlife="",0,IF(AV$3&gt;(A42stdlife+$E1317),((INDEX('PTRM input'!$G$385:$P$434,A42offset,$E1317)-INDEX('PTRM input'!$G$277:$P$326,A42offset,$E1317))*OFFSET($F$7,0,$E1317))-SUM($G1317:AU1317),(((INDEX('PTRM input'!$G$385:$P$434,A42offset,$E1317)-INDEX('PTRM input'!$G$277:$P$326,A42offset,$E1317))*OFFSET($F$7,0,$E1317))-SUM($G1317:AU1317))*(OFFSET('PTRM input'!$G$477,0,$E1317-1)/A42taxstdlife))))</f>
        <v>0</v>
      </c>
      <c r="AW1317" s="251">
        <f ca="1">IF(A42taxstdlife="n/a","n/a",IF(A42taxstdlife="",0,IF(AW$3&gt;(A42stdlife+$E1317),((INDEX('PTRM input'!$G$385:$P$434,A42offset,$E1317)-INDEX('PTRM input'!$G$277:$P$326,A42offset,$E1317))*OFFSET($F$7,0,$E1317))-SUM($G1317:AV1317),(((INDEX('PTRM input'!$G$385:$P$434,A42offset,$E1317)-INDEX('PTRM input'!$G$277:$P$326,A42offset,$E1317))*OFFSET($F$7,0,$E1317))-SUM($G1317:AV1317))*(OFFSET('PTRM input'!$G$477,0,$E1317-1)/A42taxstdlife))))</f>
        <v>0</v>
      </c>
      <c r="AX1317" s="251">
        <f ca="1">IF(A42taxstdlife="n/a","n/a",IF(A42taxstdlife="",0,IF(AX$3&gt;(A42stdlife+$E1317),((INDEX('PTRM input'!$G$385:$P$434,A42offset,$E1317)-INDEX('PTRM input'!$G$277:$P$326,A42offset,$E1317))*OFFSET($F$7,0,$E1317))-SUM($G1317:AW1317),(((INDEX('PTRM input'!$G$385:$P$434,A42offset,$E1317)-INDEX('PTRM input'!$G$277:$P$326,A42offset,$E1317))*OFFSET($F$7,0,$E1317))-SUM($G1317:AW1317))*(OFFSET('PTRM input'!$G$477,0,$E1317-1)/A42taxstdlife))))</f>
        <v>0</v>
      </c>
      <c r="AY1317" s="251">
        <f ca="1">IF(A42taxstdlife="n/a","n/a",IF(A42taxstdlife="",0,IF(AY$3&gt;(A42stdlife+$E1317),((INDEX('PTRM input'!$G$385:$P$434,A42offset,$E1317)-INDEX('PTRM input'!$G$277:$P$326,A42offset,$E1317))*OFFSET($F$7,0,$E1317))-SUM($G1317:AX1317),(((INDEX('PTRM input'!$G$385:$P$434,A42offset,$E1317)-INDEX('PTRM input'!$G$277:$P$326,A42offset,$E1317))*OFFSET($F$7,0,$E1317))-SUM($G1317:AX1317))*(OFFSET('PTRM input'!$G$477,0,$E1317-1)/A42taxstdlife))))</f>
        <v>0</v>
      </c>
      <c r="AZ1317" s="251">
        <f ca="1">IF(A42taxstdlife="n/a","n/a",IF(A42taxstdlife="",0,IF(AZ$3&gt;(A42stdlife+$E1317),((INDEX('PTRM input'!$G$385:$P$434,A42offset,$E1317)-INDEX('PTRM input'!$G$277:$P$326,A42offset,$E1317))*OFFSET($F$7,0,$E1317))-SUM($G1317:AY1317),(((INDEX('PTRM input'!$G$385:$P$434,A42offset,$E1317)-INDEX('PTRM input'!$G$277:$P$326,A42offset,$E1317))*OFFSET($F$7,0,$E1317))-SUM($G1317:AY1317))*(OFFSET('PTRM input'!$G$477,0,$E1317-1)/A42taxstdlife))))</f>
        <v>0</v>
      </c>
      <c r="BA1317" s="251">
        <f ca="1">IF(A42taxstdlife="n/a","n/a",IF(A42taxstdlife="",0,IF(BA$3&gt;(A42stdlife+$E1317),((INDEX('PTRM input'!$G$385:$P$434,A42offset,$E1317)-INDEX('PTRM input'!$G$277:$P$326,A42offset,$E1317))*OFFSET($F$7,0,$E1317))-SUM($G1317:AZ1317),(((INDEX('PTRM input'!$G$385:$P$434,A42offset,$E1317)-INDEX('PTRM input'!$G$277:$P$326,A42offset,$E1317))*OFFSET($F$7,0,$E1317))-SUM($G1317:AZ1317))*(OFFSET('PTRM input'!$G$477,0,$E1317-1)/A42taxstdlife))))</f>
        <v>0</v>
      </c>
      <c r="BB1317" s="251">
        <f ca="1">IF(A42taxstdlife="n/a","n/a",IF(A42taxstdlife="",0,IF(BB$3&gt;(A42stdlife+$E1317),((INDEX('PTRM input'!$G$385:$P$434,A42offset,$E1317)-INDEX('PTRM input'!$G$277:$P$326,A42offset,$E1317))*OFFSET($F$7,0,$E1317))-SUM($G1317:BA1317),(((INDEX('PTRM input'!$G$385:$P$434,A42offset,$E1317)-INDEX('PTRM input'!$G$277:$P$326,A42offset,$E1317))*OFFSET($F$7,0,$E1317))-SUM($G1317:BA1317))*(OFFSET('PTRM input'!$G$477,0,$E1317-1)/A42taxstdlife))))</f>
        <v>0</v>
      </c>
      <c r="BC1317" s="251">
        <f ca="1">IF(A42taxstdlife="n/a","n/a",IF(A42taxstdlife="",0,IF(BC$3&gt;(A42stdlife+$E1317),((INDEX('PTRM input'!$G$385:$P$434,A42offset,$E1317)-INDEX('PTRM input'!$G$277:$P$326,A42offset,$E1317))*OFFSET($F$7,0,$E1317))-SUM($G1317:BB1317),(((INDEX('PTRM input'!$G$385:$P$434,A42offset,$E1317)-INDEX('PTRM input'!$G$277:$P$326,A42offset,$E1317))*OFFSET($F$7,0,$E1317))-SUM($G1317:BB1317))*(OFFSET('PTRM input'!$G$477,0,$E1317-1)/A42taxstdlife))))</f>
        <v>0</v>
      </c>
      <c r="BD1317" s="251">
        <f ca="1">IF(A42taxstdlife="n/a","n/a",IF(A42taxstdlife="",0,IF(BD$3&gt;(A42stdlife+$E1317),((INDEX('PTRM input'!$G$385:$P$434,A42offset,$E1317)-INDEX('PTRM input'!$G$277:$P$326,A42offset,$E1317))*OFFSET($F$7,0,$E1317))-SUM($G1317:BC1317),(((INDEX('PTRM input'!$G$385:$P$434,A42offset,$E1317)-INDEX('PTRM input'!$G$277:$P$326,A42offset,$E1317))*OFFSET($F$7,0,$E1317))-SUM($G1317:BC1317))*(OFFSET('PTRM input'!$G$477,0,$E1317-1)/A42taxstdlife))))</f>
        <v>0</v>
      </c>
      <c r="BE1317" s="251">
        <f ca="1">IF(A42taxstdlife="n/a","n/a",IF(A42taxstdlife="",0,IF(BE$3&gt;(A42stdlife+$E1317),((INDEX('PTRM input'!$G$385:$P$434,A42offset,$E1317)-INDEX('PTRM input'!$G$277:$P$326,A42offset,$E1317))*OFFSET($F$7,0,$E1317))-SUM($G1317:BD1317),(((INDEX('PTRM input'!$G$385:$P$434,A42offset,$E1317)-INDEX('PTRM input'!$G$277:$P$326,A42offset,$E1317))*OFFSET($F$7,0,$E1317))-SUM($G1317:BD1317))*(OFFSET('PTRM input'!$G$477,0,$E1317-1)/A42taxstdlife))))</f>
        <v>0</v>
      </c>
      <c r="BF1317" s="251">
        <f ca="1">IF(A42taxstdlife="n/a","n/a",IF(A42taxstdlife="",0,IF(BF$3&gt;(A42stdlife+$E1317),((INDEX('PTRM input'!$G$385:$P$434,A42offset,$E1317)-INDEX('PTRM input'!$G$277:$P$326,A42offset,$E1317))*OFFSET($F$7,0,$E1317))-SUM($G1317:BE1317),(((INDEX('PTRM input'!$G$385:$P$434,A42offset,$E1317)-INDEX('PTRM input'!$G$277:$P$326,A42offset,$E1317))*OFFSET($F$7,0,$E1317))-SUM($G1317:BE1317))*(OFFSET('PTRM input'!$G$477,0,$E1317-1)/A42taxstdlife))))</f>
        <v>0</v>
      </c>
      <c r="BG1317" s="251">
        <f ca="1">IF(A42taxstdlife="n/a","n/a",IF(A42taxstdlife="",0,IF(BG$3&gt;(A42stdlife+$E1317),((INDEX('PTRM input'!$G$385:$P$434,A42offset,$E1317)-INDEX('PTRM input'!$G$277:$P$326,A42offset,$E1317))*OFFSET($F$7,0,$E1317))-SUM($G1317:BF1317),(((INDEX('PTRM input'!$G$385:$P$434,A42offset,$E1317)-INDEX('PTRM input'!$G$277:$P$326,A42offset,$E1317))*OFFSET($F$7,0,$E1317))-SUM($G1317:BF1317))*(OFFSET('PTRM input'!$G$477,0,$E1317-1)/A42taxstdlife))))</f>
        <v>0</v>
      </c>
      <c r="BH1317" s="251">
        <f ca="1">IF(A42taxstdlife="n/a","n/a",IF(A42taxstdlife="",0,IF(BH$3&gt;(A42stdlife+$E1317),((INDEX('PTRM input'!$G$385:$P$434,A42offset,$E1317)-INDEX('PTRM input'!$G$277:$P$326,A42offset,$E1317))*OFFSET($F$7,0,$E1317))-SUM($G1317:BG1317),(((INDEX('PTRM input'!$G$385:$P$434,A42offset,$E1317)-INDEX('PTRM input'!$G$277:$P$326,A42offset,$E1317))*OFFSET($F$7,0,$E1317))-SUM($G1317:BG1317))*(OFFSET('PTRM input'!$G$477,0,$E1317-1)/A42taxstdlife))))</f>
        <v>0</v>
      </c>
      <c r="BI1317" s="251">
        <f ca="1">IF(A42taxstdlife="n/a","n/a",IF(A42taxstdlife="",0,IF(BI$3&gt;(A42stdlife+$E1317),((INDEX('PTRM input'!$G$385:$P$434,A42offset,$E1317)-INDEX('PTRM input'!$G$277:$P$326,A42offset,$E1317))*OFFSET($F$7,0,$E1317))-SUM($G1317:BH1317),(((INDEX('PTRM input'!$G$385:$P$434,A42offset,$E1317)-INDEX('PTRM input'!$G$277:$P$326,A42offset,$E1317))*OFFSET($F$7,0,$E1317))-SUM($G1317:BH1317))*(OFFSET('PTRM input'!$G$477,0,$E1317-1)/A42taxstdlife))))</f>
        <v>0</v>
      </c>
      <c r="BJ1317" s="163"/>
      <c r="BK1317" s="116"/>
      <c r="BL1317" s="116"/>
      <c r="BM1317" s="116"/>
    </row>
    <row r="1318" spans="1:65" ht="12.75" hidden="1" customHeight="1" outlineLevel="2">
      <c r="A1318" s="366"/>
      <c r="B1318" s="19"/>
      <c r="C1318" s="18"/>
      <c r="D1318" s="760"/>
      <c r="E1318" s="86">
        <v>4</v>
      </c>
      <c r="F1318" s="356"/>
      <c r="G1318" s="434"/>
      <c r="H1318" s="435"/>
      <c r="I1318" s="435"/>
      <c r="J1318" s="619"/>
      <c r="K1318" s="251">
        <f ca="1">IF(A42taxstdlife="n/a","n/a",IF(A42taxstdlife="",0,IF(K$3&gt;(A42stdlife+$E1318),((INDEX('PTRM input'!$G$385:$P$434,A42offset,$E1318)-INDEX('PTRM input'!$G$277:$P$326,A42offset,$E1318))*OFFSET($F$7,0,$E1318))-SUM($G1318:J1318),(((INDEX('PTRM input'!$G$385:$P$434,A42offset,$E1318)-INDEX('PTRM input'!$G$277:$P$326,A42offset,$E1318))*OFFSET($F$7,0,$E1318))-SUM($G1318:J1318))*(OFFSET('PTRM input'!$G$477,0,$E1318-1)/A42taxstdlife))))</f>
        <v>0</v>
      </c>
      <c r="L1318" s="251">
        <f ca="1">IF(A42taxstdlife="n/a","n/a",IF(A42taxstdlife="",0,IF(L$3&gt;(A42stdlife+$E1318),((INDEX('PTRM input'!$G$385:$P$434,A42offset,$E1318)-INDEX('PTRM input'!$G$277:$P$326,A42offset,$E1318))*OFFSET($F$7,0,$E1318))-SUM($G1318:K1318),(((INDEX('PTRM input'!$G$385:$P$434,A42offset,$E1318)-INDEX('PTRM input'!$G$277:$P$326,A42offset,$E1318))*OFFSET($F$7,0,$E1318))-SUM($G1318:K1318))*(OFFSET('PTRM input'!$G$477,0,$E1318-1)/A42taxstdlife))))</f>
        <v>0</v>
      </c>
      <c r="M1318" s="251">
        <f ca="1">IF(A42taxstdlife="n/a","n/a",IF(A42taxstdlife="",0,IF(M$3&gt;(A42stdlife+$E1318),((INDEX('PTRM input'!$G$385:$P$434,A42offset,$E1318)-INDEX('PTRM input'!$G$277:$P$326,A42offset,$E1318))*OFFSET($F$7,0,$E1318))-SUM($G1318:L1318),(((INDEX('PTRM input'!$G$385:$P$434,A42offset,$E1318)-INDEX('PTRM input'!$G$277:$P$326,A42offset,$E1318))*OFFSET($F$7,0,$E1318))-SUM($G1318:L1318))*(OFFSET('PTRM input'!$G$477,0,$E1318-1)/A42taxstdlife))))</f>
        <v>0</v>
      </c>
      <c r="N1318" s="251">
        <f ca="1">IF(A42taxstdlife="n/a","n/a",IF(A42taxstdlife="",0,IF(N$3&gt;(A42stdlife+$E1318),((INDEX('PTRM input'!$G$385:$P$434,A42offset,$E1318)-INDEX('PTRM input'!$G$277:$P$326,A42offset,$E1318))*OFFSET($F$7,0,$E1318))-SUM($G1318:M1318),(((INDEX('PTRM input'!$G$385:$P$434,A42offset,$E1318)-INDEX('PTRM input'!$G$277:$P$326,A42offset,$E1318))*OFFSET($F$7,0,$E1318))-SUM($G1318:M1318))*(OFFSET('PTRM input'!$G$477,0,$E1318-1)/A42taxstdlife))))</f>
        <v>0</v>
      </c>
      <c r="O1318" s="251">
        <f ca="1">IF(A42taxstdlife="n/a","n/a",IF(A42taxstdlife="",0,IF(O$3&gt;(A42stdlife+$E1318),((INDEX('PTRM input'!$G$385:$P$434,A42offset,$E1318)-INDEX('PTRM input'!$G$277:$P$326,A42offset,$E1318))*OFFSET($F$7,0,$E1318))-SUM($G1318:N1318),(((INDEX('PTRM input'!$G$385:$P$434,A42offset,$E1318)-INDEX('PTRM input'!$G$277:$P$326,A42offset,$E1318))*OFFSET($F$7,0,$E1318))-SUM($G1318:N1318))*(OFFSET('PTRM input'!$G$477,0,$E1318-1)/A42taxstdlife))))</f>
        <v>0</v>
      </c>
      <c r="P1318" s="251">
        <f ca="1">IF(A42taxstdlife="n/a","n/a",IF(A42taxstdlife="",0,IF(P$3&gt;(A42stdlife+$E1318),((INDEX('PTRM input'!$G$385:$P$434,A42offset,$E1318)-INDEX('PTRM input'!$G$277:$P$326,A42offset,$E1318))*OFFSET($F$7,0,$E1318))-SUM($G1318:O1318),(((INDEX('PTRM input'!$G$385:$P$434,A42offset,$E1318)-INDEX('PTRM input'!$G$277:$P$326,A42offset,$E1318))*OFFSET($F$7,0,$E1318))-SUM($G1318:O1318))*(OFFSET('PTRM input'!$G$477,0,$E1318-1)/A42taxstdlife))))</f>
        <v>0</v>
      </c>
      <c r="Q1318" s="251">
        <f ca="1">IF(A42taxstdlife="n/a","n/a",IF(A42taxstdlife="",0,IF(Q$3&gt;(A42stdlife+$E1318),((INDEX('PTRM input'!$G$385:$P$434,A42offset,$E1318)-INDEX('PTRM input'!$G$277:$P$326,A42offset,$E1318))*OFFSET($F$7,0,$E1318))-SUM($G1318:P1318),(((INDEX('PTRM input'!$G$385:$P$434,A42offset,$E1318)-INDEX('PTRM input'!$G$277:$P$326,A42offset,$E1318))*OFFSET($F$7,0,$E1318))-SUM($G1318:P1318))*(OFFSET('PTRM input'!$G$477,0,$E1318-1)/A42taxstdlife))))</f>
        <v>0</v>
      </c>
      <c r="R1318" s="251">
        <f ca="1">IF(A42taxstdlife="n/a","n/a",IF(A42taxstdlife="",0,IF(R$3&gt;(A42stdlife+$E1318),((INDEX('PTRM input'!$G$385:$P$434,A42offset,$E1318)-INDEX('PTRM input'!$G$277:$P$326,A42offset,$E1318))*OFFSET($F$7,0,$E1318))-SUM($G1318:Q1318),(((INDEX('PTRM input'!$G$385:$P$434,A42offset,$E1318)-INDEX('PTRM input'!$G$277:$P$326,A42offset,$E1318))*OFFSET($F$7,0,$E1318))-SUM($G1318:Q1318))*(OFFSET('PTRM input'!$G$477,0,$E1318-1)/A42taxstdlife))))</f>
        <v>0</v>
      </c>
      <c r="S1318" s="251">
        <f ca="1">IF(A42taxstdlife="n/a","n/a",IF(A42taxstdlife="",0,IF(S$3&gt;(A42stdlife+$E1318),((INDEX('PTRM input'!$G$385:$P$434,A42offset,$E1318)-INDEX('PTRM input'!$G$277:$P$326,A42offset,$E1318))*OFFSET($F$7,0,$E1318))-SUM($G1318:R1318),(((INDEX('PTRM input'!$G$385:$P$434,A42offset,$E1318)-INDEX('PTRM input'!$G$277:$P$326,A42offset,$E1318))*OFFSET($F$7,0,$E1318))-SUM($G1318:R1318))*(OFFSET('PTRM input'!$G$477,0,$E1318-1)/A42taxstdlife))))</f>
        <v>0</v>
      </c>
      <c r="T1318" s="251">
        <f ca="1">IF(A42taxstdlife="n/a","n/a",IF(A42taxstdlife="",0,IF(T$3&gt;(A42stdlife+$E1318),((INDEX('PTRM input'!$G$385:$P$434,A42offset,$E1318)-INDEX('PTRM input'!$G$277:$P$326,A42offset,$E1318))*OFFSET($F$7,0,$E1318))-SUM($G1318:S1318),(((INDEX('PTRM input'!$G$385:$P$434,A42offset,$E1318)-INDEX('PTRM input'!$G$277:$P$326,A42offset,$E1318))*OFFSET($F$7,0,$E1318))-SUM($G1318:S1318))*(OFFSET('PTRM input'!$G$477,0,$E1318-1)/A42taxstdlife))))</f>
        <v>0</v>
      </c>
      <c r="U1318" s="251">
        <f ca="1">IF(A42taxstdlife="n/a","n/a",IF(A42taxstdlife="",0,IF(U$3&gt;(A42stdlife+$E1318),((INDEX('PTRM input'!$G$385:$P$434,A42offset,$E1318)-INDEX('PTRM input'!$G$277:$P$326,A42offset,$E1318))*OFFSET($F$7,0,$E1318))-SUM($G1318:T1318),(((INDEX('PTRM input'!$G$385:$P$434,A42offset,$E1318)-INDEX('PTRM input'!$G$277:$P$326,A42offset,$E1318))*OFFSET($F$7,0,$E1318))-SUM($G1318:T1318))*(OFFSET('PTRM input'!$G$477,0,$E1318-1)/A42taxstdlife))))</f>
        <v>0</v>
      </c>
      <c r="V1318" s="251">
        <f ca="1">IF(A42taxstdlife="n/a","n/a",IF(A42taxstdlife="",0,IF(V$3&gt;(A42stdlife+$E1318),((INDEX('PTRM input'!$G$385:$P$434,A42offset,$E1318)-INDEX('PTRM input'!$G$277:$P$326,A42offset,$E1318))*OFFSET($F$7,0,$E1318))-SUM($G1318:U1318),(((INDEX('PTRM input'!$G$385:$P$434,A42offset,$E1318)-INDEX('PTRM input'!$G$277:$P$326,A42offset,$E1318))*OFFSET($F$7,0,$E1318))-SUM($G1318:U1318))*(OFFSET('PTRM input'!$G$477,0,$E1318-1)/A42taxstdlife))))</f>
        <v>0</v>
      </c>
      <c r="W1318" s="251">
        <f ca="1">IF(A42taxstdlife="n/a","n/a",IF(A42taxstdlife="",0,IF(W$3&gt;(A42stdlife+$E1318),((INDEX('PTRM input'!$G$385:$P$434,A42offset,$E1318)-INDEX('PTRM input'!$G$277:$P$326,A42offset,$E1318))*OFFSET($F$7,0,$E1318))-SUM($G1318:V1318),(((INDEX('PTRM input'!$G$385:$P$434,A42offset,$E1318)-INDEX('PTRM input'!$G$277:$P$326,A42offset,$E1318))*OFFSET($F$7,0,$E1318))-SUM($G1318:V1318))*(OFFSET('PTRM input'!$G$477,0,$E1318-1)/A42taxstdlife))))</f>
        <v>0</v>
      </c>
      <c r="X1318" s="251">
        <f ca="1">IF(A42taxstdlife="n/a","n/a",IF(A42taxstdlife="",0,IF(X$3&gt;(A42stdlife+$E1318),((INDEX('PTRM input'!$G$385:$P$434,A42offset,$E1318)-INDEX('PTRM input'!$G$277:$P$326,A42offset,$E1318))*OFFSET($F$7,0,$E1318))-SUM($G1318:W1318),(((INDEX('PTRM input'!$G$385:$P$434,A42offset,$E1318)-INDEX('PTRM input'!$G$277:$P$326,A42offset,$E1318))*OFFSET($F$7,0,$E1318))-SUM($G1318:W1318))*(OFFSET('PTRM input'!$G$477,0,$E1318-1)/A42taxstdlife))))</f>
        <v>0</v>
      </c>
      <c r="Y1318" s="251">
        <f ca="1">IF(A42taxstdlife="n/a","n/a",IF(A42taxstdlife="",0,IF(Y$3&gt;(A42stdlife+$E1318),((INDEX('PTRM input'!$G$385:$P$434,A42offset,$E1318)-INDEX('PTRM input'!$G$277:$P$326,A42offset,$E1318))*OFFSET($F$7,0,$E1318))-SUM($G1318:X1318),(((INDEX('PTRM input'!$G$385:$P$434,A42offset,$E1318)-INDEX('PTRM input'!$G$277:$P$326,A42offset,$E1318))*OFFSET($F$7,0,$E1318))-SUM($G1318:X1318))*(OFFSET('PTRM input'!$G$477,0,$E1318-1)/A42taxstdlife))))</f>
        <v>0</v>
      </c>
      <c r="Z1318" s="251">
        <f ca="1">IF(A42taxstdlife="n/a","n/a",IF(A42taxstdlife="",0,IF(Z$3&gt;(A42stdlife+$E1318),((INDEX('PTRM input'!$G$385:$P$434,A42offset,$E1318)-INDEX('PTRM input'!$G$277:$P$326,A42offset,$E1318))*OFFSET($F$7,0,$E1318))-SUM($G1318:Y1318),(((INDEX('PTRM input'!$G$385:$P$434,A42offset,$E1318)-INDEX('PTRM input'!$G$277:$P$326,A42offset,$E1318))*OFFSET($F$7,0,$E1318))-SUM($G1318:Y1318))*(OFFSET('PTRM input'!$G$477,0,$E1318-1)/A42taxstdlife))))</f>
        <v>0</v>
      </c>
      <c r="AA1318" s="251">
        <f ca="1">IF(A42taxstdlife="n/a","n/a",IF(A42taxstdlife="",0,IF(AA$3&gt;(A42stdlife+$E1318),((INDEX('PTRM input'!$G$385:$P$434,A42offset,$E1318)-INDEX('PTRM input'!$G$277:$P$326,A42offset,$E1318))*OFFSET($F$7,0,$E1318))-SUM($G1318:Z1318),(((INDEX('PTRM input'!$G$385:$P$434,A42offset,$E1318)-INDEX('PTRM input'!$G$277:$P$326,A42offset,$E1318))*OFFSET($F$7,0,$E1318))-SUM($G1318:Z1318))*(OFFSET('PTRM input'!$G$477,0,$E1318-1)/A42taxstdlife))))</f>
        <v>0</v>
      </c>
      <c r="AB1318" s="251">
        <f ca="1">IF(A42taxstdlife="n/a","n/a",IF(A42taxstdlife="",0,IF(AB$3&gt;(A42stdlife+$E1318),((INDEX('PTRM input'!$G$385:$P$434,A42offset,$E1318)-INDEX('PTRM input'!$G$277:$P$326,A42offset,$E1318))*OFFSET($F$7,0,$E1318))-SUM($G1318:AA1318),(((INDEX('PTRM input'!$G$385:$P$434,A42offset,$E1318)-INDEX('PTRM input'!$G$277:$P$326,A42offset,$E1318))*OFFSET($F$7,0,$E1318))-SUM($G1318:AA1318))*(OFFSET('PTRM input'!$G$477,0,$E1318-1)/A42taxstdlife))))</f>
        <v>0</v>
      </c>
      <c r="AC1318" s="251">
        <f ca="1">IF(A42taxstdlife="n/a","n/a",IF(A42taxstdlife="",0,IF(AC$3&gt;(A42stdlife+$E1318),((INDEX('PTRM input'!$G$385:$P$434,A42offset,$E1318)-INDEX('PTRM input'!$G$277:$P$326,A42offset,$E1318))*OFFSET($F$7,0,$E1318))-SUM($G1318:AB1318),(((INDEX('PTRM input'!$G$385:$P$434,A42offset,$E1318)-INDEX('PTRM input'!$G$277:$P$326,A42offset,$E1318))*OFFSET($F$7,0,$E1318))-SUM($G1318:AB1318))*(OFFSET('PTRM input'!$G$477,0,$E1318-1)/A42taxstdlife))))</f>
        <v>0</v>
      </c>
      <c r="AD1318" s="251">
        <f ca="1">IF(A42taxstdlife="n/a","n/a",IF(A42taxstdlife="",0,IF(AD$3&gt;(A42stdlife+$E1318),((INDEX('PTRM input'!$G$385:$P$434,A42offset,$E1318)-INDEX('PTRM input'!$G$277:$P$326,A42offset,$E1318))*OFFSET($F$7,0,$E1318))-SUM($G1318:AC1318),(((INDEX('PTRM input'!$G$385:$P$434,A42offset,$E1318)-INDEX('PTRM input'!$G$277:$P$326,A42offset,$E1318))*OFFSET($F$7,0,$E1318))-SUM($G1318:AC1318))*(OFFSET('PTRM input'!$G$477,0,$E1318-1)/A42taxstdlife))))</f>
        <v>0</v>
      </c>
      <c r="AE1318" s="251">
        <f ca="1">IF(A42taxstdlife="n/a","n/a",IF(A42taxstdlife="",0,IF(AE$3&gt;(A42stdlife+$E1318),((INDEX('PTRM input'!$G$385:$P$434,A42offset,$E1318)-INDEX('PTRM input'!$G$277:$P$326,A42offset,$E1318))*OFFSET($F$7,0,$E1318))-SUM($G1318:AD1318),(((INDEX('PTRM input'!$G$385:$P$434,A42offset,$E1318)-INDEX('PTRM input'!$G$277:$P$326,A42offset,$E1318))*OFFSET($F$7,0,$E1318))-SUM($G1318:AD1318))*(OFFSET('PTRM input'!$G$477,0,$E1318-1)/A42taxstdlife))))</f>
        <v>0</v>
      </c>
      <c r="AF1318" s="251">
        <f ca="1">IF(A42taxstdlife="n/a","n/a",IF(A42taxstdlife="",0,IF(AF$3&gt;(A42stdlife+$E1318),((INDEX('PTRM input'!$G$385:$P$434,A42offset,$E1318)-INDEX('PTRM input'!$G$277:$P$326,A42offset,$E1318))*OFFSET($F$7,0,$E1318))-SUM($G1318:AE1318),(((INDEX('PTRM input'!$G$385:$P$434,A42offset,$E1318)-INDEX('PTRM input'!$G$277:$P$326,A42offset,$E1318))*OFFSET($F$7,0,$E1318))-SUM($G1318:AE1318))*(OFFSET('PTRM input'!$G$477,0,$E1318-1)/A42taxstdlife))))</f>
        <v>0</v>
      </c>
      <c r="AG1318" s="251">
        <f ca="1">IF(A42taxstdlife="n/a","n/a",IF(A42taxstdlife="",0,IF(AG$3&gt;(A42stdlife+$E1318),((INDEX('PTRM input'!$G$385:$P$434,A42offset,$E1318)-INDEX('PTRM input'!$G$277:$P$326,A42offset,$E1318))*OFFSET($F$7,0,$E1318))-SUM($G1318:AF1318),(((INDEX('PTRM input'!$G$385:$P$434,A42offset,$E1318)-INDEX('PTRM input'!$G$277:$P$326,A42offset,$E1318))*OFFSET($F$7,0,$E1318))-SUM($G1318:AF1318))*(OFFSET('PTRM input'!$G$477,0,$E1318-1)/A42taxstdlife))))</f>
        <v>0</v>
      </c>
      <c r="AH1318" s="251">
        <f ca="1">IF(A42taxstdlife="n/a","n/a",IF(A42taxstdlife="",0,IF(AH$3&gt;(A42stdlife+$E1318),((INDEX('PTRM input'!$G$385:$P$434,A42offset,$E1318)-INDEX('PTRM input'!$G$277:$P$326,A42offset,$E1318))*OFFSET($F$7,0,$E1318))-SUM($G1318:AG1318),(((INDEX('PTRM input'!$G$385:$P$434,A42offset,$E1318)-INDEX('PTRM input'!$G$277:$P$326,A42offset,$E1318))*OFFSET($F$7,0,$E1318))-SUM($G1318:AG1318))*(OFFSET('PTRM input'!$G$477,0,$E1318-1)/A42taxstdlife))))</f>
        <v>0</v>
      </c>
      <c r="AI1318" s="251">
        <f ca="1">IF(A42taxstdlife="n/a","n/a",IF(A42taxstdlife="",0,IF(AI$3&gt;(A42stdlife+$E1318),((INDEX('PTRM input'!$G$385:$P$434,A42offset,$E1318)-INDEX('PTRM input'!$G$277:$P$326,A42offset,$E1318))*OFFSET($F$7,0,$E1318))-SUM($G1318:AH1318),(((INDEX('PTRM input'!$G$385:$P$434,A42offset,$E1318)-INDEX('PTRM input'!$G$277:$P$326,A42offset,$E1318))*OFFSET($F$7,0,$E1318))-SUM($G1318:AH1318))*(OFFSET('PTRM input'!$G$477,0,$E1318-1)/A42taxstdlife))))</f>
        <v>0</v>
      </c>
      <c r="AJ1318" s="251">
        <f ca="1">IF(A42taxstdlife="n/a","n/a",IF(A42taxstdlife="",0,IF(AJ$3&gt;(A42stdlife+$E1318),((INDEX('PTRM input'!$G$385:$P$434,A42offset,$E1318)-INDEX('PTRM input'!$G$277:$P$326,A42offset,$E1318))*OFFSET($F$7,0,$E1318))-SUM($G1318:AI1318),(((INDEX('PTRM input'!$G$385:$P$434,A42offset,$E1318)-INDEX('PTRM input'!$G$277:$P$326,A42offset,$E1318))*OFFSET($F$7,0,$E1318))-SUM($G1318:AI1318))*(OFFSET('PTRM input'!$G$477,0,$E1318-1)/A42taxstdlife))))</f>
        <v>0</v>
      </c>
      <c r="AK1318" s="251">
        <f ca="1">IF(A42taxstdlife="n/a","n/a",IF(A42taxstdlife="",0,IF(AK$3&gt;(A42stdlife+$E1318),((INDEX('PTRM input'!$G$385:$P$434,A42offset,$E1318)-INDEX('PTRM input'!$G$277:$P$326,A42offset,$E1318))*OFFSET($F$7,0,$E1318))-SUM($G1318:AJ1318),(((INDEX('PTRM input'!$G$385:$P$434,A42offset,$E1318)-INDEX('PTRM input'!$G$277:$P$326,A42offset,$E1318))*OFFSET($F$7,0,$E1318))-SUM($G1318:AJ1318))*(OFFSET('PTRM input'!$G$477,0,$E1318-1)/A42taxstdlife))))</f>
        <v>0</v>
      </c>
      <c r="AL1318" s="251">
        <f ca="1">IF(A42taxstdlife="n/a","n/a",IF(A42taxstdlife="",0,IF(AL$3&gt;(A42stdlife+$E1318),((INDEX('PTRM input'!$G$385:$P$434,A42offset,$E1318)-INDEX('PTRM input'!$G$277:$P$326,A42offset,$E1318))*OFFSET($F$7,0,$E1318))-SUM($G1318:AK1318),(((INDEX('PTRM input'!$G$385:$P$434,A42offset,$E1318)-INDEX('PTRM input'!$G$277:$P$326,A42offset,$E1318))*OFFSET($F$7,0,$E1318))-SUM($G1318:AK1318))*(OFFSET('PTRM input'!$G$477,0,$E1318-1)/A42taxstdlife))))</f>
        <v>0</v>
      </c>
      <c r="AM1318" s="251">
        <f ca="1">IF(A42taxstdlife="n/a","n/a",IF(A42taxstdlife="",0,IF(AM$3&gt;(A42stdlife+$E1318),((INDEX('PTRM input'!$G$385:$P$434,A42offset,$E1318)-INDEX('PTRM input'!$G$277:$P$326,A42offset,$E1318))*OFFSET($F$7,0,$E1318))-SUM($G1318:AL1318),(((INDEX('PTRM input'!$G$385:$P$434,A42offset,$E1318)-INDEX('PTRM input'!$G$277:$P$326,A42offset,$E1318))*OFFSET($F$7,0,$E1318))-SUM($G1318:AL1318))*(OFFSET('PTRM input'!$G$477,0,$E1318-1)/A42taxstdlife))))</f>
        <v>0</v>
      </c>
      <c r="AN1318" s="251">
        <f ca="1">IF(A42taxstdlife="n/a","n/a",IF(A42taxstdlife="",0,IF(AN$3&gt;(A42stdlife+$E1318),((INDEX('PTRM input'!$G$385:$P$434,A42offset,$E1318)-INDEX('PTRM input'!$G$277:$P$326,A42offset,$E1318))*OFFSET($F$7,0,$E1318))-SUM($G1318:AM1318),(((INDEX('PTRM input'!$G$385:$P$434,A42offset,$E1318)-INDEX('PTRM input'!$G$277:$P$326,A42offset,$E1318))*OFFSET($F$7,0,$E1318))-SUM($G1318:AM1318))*(OFFSET('PTRM input'!$G$477,0,$E1318-1)/A42taxstdlife))))</f>
        <v>0</v>
      </c>
      <c r="AO1318" s="251">
        <f ca="1">IF(A42taxstdlife="n/a","n/a",IF(A42taxstdlife="",0,IF(AO$3&gt;(A42stdlife+$E1318),((INDEX('PTRM input'!$G$385:$P$434,A42offset,$E1318)-INDEX('PTRM input'!$G$277:$P$326,A42offset,$E1318))*OFFSET($F$7,0,$E1318))-SUM($G1318:AN1318),(((INDEX('PTRM input'!$G$385:$P$434,A42offset,$E1318)-INDEX('PTRM input'!$G$277:$P$326,A42offset,$E1318))*OFFSET($F$7,0,$E1318))-SUM($G1318:AN1318))*(OFFSET('PTRM input'!$G$477,0,$E1318-1)/A42taxstdlife))))</f>
        <v>0</v>
      </c>
      <c r="AP1318" s="251">
        <f ca="1">IF(A42taxstdlife="n/a","n/a",IF(A42taxstdlife="",0,IF(AP$3&gt;(A42stdlife+$E1318),((INDEX('PTRM input'!$G$385:$P$434,A42offset,$E1318)-INDEX('PTRM input'!$G$277:$P$326,A42offset,$E1318))*OFFSET($F$7,0,$E1318))-SUM($G1318:AO1318),(((INDEX('PTRM input'!$G$385:$P$434,A42offset,$E1318)-INDEX('PTRM input'!$G$277:$P$326,A42offset,$E1318))*OFFSET($F$7,0,$E1318))-SUM($G1318:AO1318))*(OFFSET('PTRM input'!$G$477,0,$E1318-1)/A42taxstdlife))))</f>
        <v>0</v>
      </c>
      <c r="AQ1318" s="251">
        <f ca="1">IF(A42taxstdlife="n/a","n/a",IF(A42taxstdlife="",0,IF(AQ$3&gt;(A42stdlife+$E1318),((INDEX('PTRM input'!$G$385:$P$434,A42offset,$E1318)-INDEX('PTRM input'!$G$277:$P$326,A42offset,$E1318))*OFFSET($F$7,0,$E1318))-SUM($G1318:AP1318),(((INDEX('PTRM input'!$G$385:$P$434,A42offset,$E1318)-INDEX('PTRM input'!$G$277:$P$326,A42offset,$E1318))*OFFSET($F$7,0,$E1318))-SUM($G1318:AP1318))*(OFFSET('PTRM input'!$G$477,0,$E1318-1)/A42taxstdlife))))</f>
        <v>0</v>
      </c>
      <c r="AR1318" s="251">
        <f ca="1">IF(A42taxstdlife="n/a","n/a",IF(A42taxstdlife="",0,IF(AR$3&gt;(A42stdlife+$E1318),((INDEX('PTRM input'!$G$385:$P$434,A42offset,$E1318)-INDEX('PTRM input'!$G$277:$P$326,A42offset,$E1318))*OFFSET($F$7,0,$E1318))-SUM($G1318:AQ1318),(((INDEX('PTRM input'!$G$385:$P$434,A42offset,$E1318)-INDEX('PTRM input'!$G$277:$P$326,A42offset,$E1318))*OFFSET($F$7,0,$E1318))-SUM($G1318:AQ1318))*(OFFSET('PTRM input'!$G$477,0,$E1318-1)/A42taxstdlife))))</f>
        <v>0</v>
      </c>
      <c r="AS1318" s="251">
        <f ca="1">IF(A42taxstdlife="n/a","n/a",IF(A42taxstdlife="",0,IF(AS$3&gt;(A42stdlife+$E1318),((INDEX('PTRM input'!$G$385:$P$434,A42offset,$E1318)-INDEX('PTRM input'!$G$277:$P$326,A42offset,$E1318))*OFFSET($F$7,0,$E1318))-SUM($G1318:AR1318),(((INDEX('PTRM input'!$G$385:$P$434,A42offset,$E1318)-INDEX('PTRM input'!$G$277:$P$326,A42offset,$E1318))*OFFSET($F$7,0,$E1318))-SUM($G1318:AR1318))*(OFFSET('PTRM input'!$G$477,0,$E1318-1)/A42taxstdlife))))</f>
        <v>0</v>
      </c>
      <c r="AT1318" s="251">
        <f ca="1">IF(A42taxstdlife="n/a","n/a",IF(A42taxstdlife="",0,IF(AT$3&gt;(A42stdlife+$E1318),((INDEX('PTRM input'!$G$385:$P$434,A42offset,$E1318)-INDEX('PTRM input'!$G$277:$P$326,A42offset,$E1318))*OFFSET($F$7,0,$E1318))-SUM($G1318:AS1318),(((INDEX('PTRM input'!$G$385:$P$434,A42offset,$E1318)-INDEX('PTRM input'!$G$277:$P$326,A42offset,$E1318))*OFFSET($F$7,0,$E1318))-SUM($G1318:AS1318))*(OFFSET('PTRM input'!$G$477,0,$E1318-1)/A42taxstdlife))))</f>
        <v>0</v>
      </c>
      <c r="AU1318" s="251">
        <f ca="1">IF(A42taxstdlife="n/a","n/a",IF(A42taxstdlife="",0,IF(AU$3&gt;(A42stdlife+$E1318),((INDEX('PTRM input'!$G$385:$P$434,A42offset,$E1318)-INDEX('PTRM input'!$G$277:$P$326,A42offset,$E1318))*OFFSET($F$7,0,$E1318))-SUM($G1318:AT1318),(((INDEX('PTRM input'!$G$385:$P$434,A42offset,$E1318)-INDEX('PTRM input'!$G$277:$P$326,A42offset,$E1318))*OFFSET($F$7,0,$E1318))-SUM($G1318:AT1318))*(OFFSET('PTRM input'!$G$477,0,$E1318-1)/A42taxstdlife))))</f>
        <v>0</v>
      </c>
      <c r="AV1318" s="251">
        <f ca="1">IF(A42taxstdlife="n/a","n/a",IF(A42taxstdlife="",0,IF(AV$3&gt;(A42stdlife+$E1318),((INDEX('PTRM input'!$G$385:$P$434,A42offset,$E1318)-INDEX('PTRM input'!$G$277:$P$326,A42offset,$E1318))*OFFSET($F$7,0,$E1318))-SUM($G1318:AU1318),(((INDEX('PTRM input'!$G$385:$P$434,A42offset,$E1318)-INDEX('PTRM input'!$G$277:$P$326,A42offset,$E1318))*OFFSET($F$7,0,$E1318))-SUM($G1318:AU1318))*(OFFSET('PTRM input'!$G$477,0,$E1318-1)/A42taxstdlife))))</f>
        <v>0</v>
      </c>
      <c r="AW1318" s="251">
        <f ca="1">IF(A42taxstdlife="n/a","n/a",IF(A42taxstdlife="",0,IF(AW$3&gt;(A42stdlife+$E1318),((INDEX('PTRM input'!$G$385:$P$434,A42offset,$E1318)-INDEX('PTRM input'!$G$277:$P$326,A42offset,$E1318))*OFFSET($F$7,0,$E1318))-SUM($G1318:AV1318),(((INDEX('PTRM input'!$G$385:$P$434,A42offset,$E1318)-INDEX('PTRM input'!$G$277:$P$326,A42offset,$E1318))*OFFSET($F$7,0,$E1318))-SUM($G1318:AV1318))*(OFFSET('PTRM input'!$G$477,0,$E1318-1)/A42taxstdlife))))</f>
        <v>0</v>
      </c>
      <c r="AX1318" s="251">
        <f ca="1">IF(A42taxstdlife="n/a","n/a",IF(A42taxstdlife="",0,IF(AX$3&gt;(A42stdlife+$E1318),((INDEX('PTRM input'!$G$385:$P$434,A42offset,$E1318)-INDEX('PTRM input'!$G$277:$P$326,A42offset,$E1318))*OFFSET($F$7,0,$E1318))-SUM($G1318:AW1318),(((INDEX('PTRM input'!$G$385:$P$434,A42offset,$E1318)-INDEX('PTRM input'!$G$277:$P$326,A42offset,$E1318))*OFFSET($F$7,0,$E1318))-SUM($G1318:AW1318))*(OFFSET('PTRM input'!$G$477,0,$E1318-1)/A42taxstdlife))))</f>
        <v>0</v>
      </c>
      <c r="AY1318" s="251">
        <f ca="1">IF(A42taxstdlife="n/a","n/a",IF(A42taxstdlife="",0,IF(AY$3&gt;(A42stdlife+$E1318),((INDEX('PTRM input'!$G$385:$P$434,A42offset,$E1318)-INDEX('PTRM input'!$G$277:$P$326,A42offset,$E1318))*OFFSET($F$7,0,$E1318))-SUM($G1318:AX1318),(((INDEX('PTRM input'!$G$385:$P$434,A42offset,$E1318)-INDEX('PTRM input'!$G$277:$P$326,A42offset,$E1318))*OFFSET($F$7,0,$E1318))-SUM($G1318:AX1318))*(OFFSET('PTRM input'!$G$477,0,$E1318-1)/A42taxstdlife))))</f>
        <v>0</v>
      </c>
      <c r="AZ1318" s="251">
        <f ca="1">IF(A42taxstdlife="n/a","n/a",IF(A42taxstdlife="",0,IF(AZ$3&gt;(A42stdlife+$E1318),((INDEX('PTRM input'!$G$385:$P$434,A42offset,$E1318)-INDEX('PTRM input'!$G$277:$P$326,A42offset,$E1318))*OFFSET($F$7,0,$E1318))-SUM($G1318:AY1318),(((INDEX('PTRM input'!$G$385:$P$434,A42offset,$E1318)-INDEX('PTRM input'!$G$277:$P$326,A42offset,$E1318))*OFFSET($F$7,0,$E1318))-SUM($G1318:AY1318))*(OFFSET('PTRM input'!$G$477,0,$E1318-1)/A42taxstdlife))))</f>
        <v>0</v>
      </c>
      <c r="BA1318" s="251">
        <f ca="1">IF(A42taxstdlife="n/a","n/a",IF(A42taxstdlife="",0,IF(BA$3&gt;(A42stdlife+$E1318),((INDEX('PTRM input'!$G$385:$P$434,A42offset,$E1318)-INDEX('PTRM input'!$G$277:$P$326,A42offset,$E1318))*OFFSET($F$7,0,$E1318))-SUM($G1318:AZ1318),(((INDEX('PTRM input'!$G$385:$P$434,A42offset,$E1318)-INDEX('PTRM input'!$G$277:$P$326,A42offset,$E1318))*OFFSET($F$7,0,$E1318))-SUM($G1318:AZ1318))*(OFFSET('PTRM input'!$G$477,0,$E1318-1)/A42taxstdlife))))</f>
        <v>0</v>
      </c>
      <c r="BB1318" s="251">
        <f ca="1">IF(A42taxstdlife="n/a","n/a",IF(A42taxstdlife="",0,IF(BB$3&gt;(A42stdlife+$E1318),((INDEX('PTRM input'!$G$385:$P$434,A42offset,$E1318)-INDEX('PTRM input'!$G$277:$P$326,A42offset,$E1318))*OFFSET($F$7,0,$E1318))-SUM($G1318:BA1318),(((INDEX('PTRM input'!$G$385:$P$434,A42offset,$E1318)-INDEX('PTRM input'!$G$277:$P$326,A42offset,$E1318))*OFFSET($F$7,0,$E1318))-SUM($G1318:BA1318))*(OFFSET('PTRM input'!$G$477,0,$E1318-1)/A42taxstdlife))))</f>
        <v>0</v>
      </c>
      <c r="BC1318" s="251">
        <f ca="1">IF(A42taxstdlife="n/a","n/a",IF(A42taxstdlife="",0,IF(BC$3&gt;(A42stdlife+$E1318),((INDEX('PTRM input'!$G$385:$P$434,A42offset,$E1318)-INDEX('PTRM input'!$G$277:$P$326,A42offset,$E1318))*OFFSET($F$7,0,$E1318))-SUM($G1318:BB1318),(((INDEX('PTRM input'!$G$385:$P$434,A42offset,$E1318)-INDEX('PTRM input'!$G$277:$P$326,A42offset,$E1318))*OFFSET($F$7,0,$E1318))-SUM($G1318:BB1318))*(OFFSET('PTRM input'!$G$477,0,$E1318-1)/A42taxstdlife))))</f>
        <v>0</v>
      </c>
      <c r="BD1318" s="251">
        <f ca="1">IF(A42taxstdlife="n/a","n/a",IF(A42taxstdlife="",0,IF(BD$3&gt;(A42stdlife+$E1318),((INDEX('PTRM input'!$G$385:$P$434,A42offset,$E1318)-INDEX('PTRM input'!$G$277:$P$326,A42offset,$E1318))*OFFSET($F$7,0,$E1318))-SUM($G1318:BC1318),(((INDEX('PTRM input'!$G$385:$P$434,A42offset,$E1318)-INDEX('PTRM input'!$G$277:$P$326,A42offset,$E1318))*OFFSET($F$7,0,$E1318))-SUM($G1318:BC1318))*(OFFSET('PTRM input'!$G$477,0,$E1318-1)/A42taxstdlife))))</f>
        <v>0</v>
      </c>
      <c r="BE1318" s="251">
        <f ca="1">IF(A42taxstdlife="n/a","n/a",IF(A42taxstdlife="",0,IF(BE$3&gt;(A42stdlife+$E1318),((INDEX('PTRM input'!$G$385:$P$434,A42offset,$E1318)-INDEX('PTRM input'!$G$277:$P$326,A42offset,$E1318))*OFFSET($F$7,0,$E1318))-SUM($G1318:BD1318),(((INDEX('PTRM input'!$G$385:$P$434,A42offset,$E1318)-INDEX('PTRM input'!$G$277:$P$326,A42offset,$E1318))*OFFSET($F$7,0,$E1318))-SUM($G1318:BD1318))*(OFFSET('PTRM input'!$G$477,0,$E1318-1)/A42taxstdlife))))</f>
        <v>0</v>
      </c>
      <c r="BF1318" s="251">
        <f ca="1">IF(A42taxstdlife="n/a","n/a",IF(A42taxstdlife="",0,IF(BF$3&gt;(A42stdlife+$E1318),((INDEX('PTRM input'!$G$385:$P$434,A42offset,$E1318)-INDEX('PTRM input'!$G$277:$P$326,A42offset,$E1318))*OFFSET($F$7,0,$E1318))-SUM($G1318:BE1318),(((INDEX('PTRM input'!$G$385:$P$434,A42offset,$E1318)-INDEX('PTRM input'!$G$277:$P$326,A42offset,$E1318))*OFFSET($F$7,0,$E1318))-SUM($G1318:BE1318))*(OFFSET('PTRM input'!$G$477,0,$E1318-1)/A42taxstdlife))))</f>
        <v>0</v>
      </c>
      <c r="BG1318" s="251">
        <f ca="1">IF(A42taxstdlife="n/a","n/a",IF(A42taxstdlife="",0,IF(BG$3&gt;(A42stdlife+$E1318),((INDEX('PTRM input'!$G$385:$P$434,A42offset,$E1318)-INDEX('PTRM input'!$G$277:$P$326,A42offset,$E1318))*OFFSET($F$7,0,$E1318))-SUM($G1318:BF1318),(((INDEX('PTRM input'!$G$385:$P$434,A42offset,$E1318)-INDEX('PTRM input'!$G$277:$P$326,A42offset,$E1318))*OFFSET($F$7,0,$E1318))-SUM($G1318:BF1318))*(OFFSET('PTRM input'!$G$477,0,$E1318-1)/A42taxstdlife))))</f>
        <v>0</v>
      </c>
      <c r="BH1318" s="251">
        <f ca="1">IF(A42taxstdlife="n/a","n/a",IF(A42taxstdlife="",0,IF(BH$3&gt;(A42stdlife+$E1318),((INDEX('PTRM input'!$G$385:$P$434,A42offset,$E1318)-INDEX('PTRM input'!$G$277:$P$326,A42offset,$E1318))*OFFSET($F$7,0,$E1318))-SUM($G1318:BG1318),(((INDEX('PTRM input'!$G$385:$P$434,A42offset,$E1318)-INDEX('PTRM input'!$G$277:$P$326,A42offset,$E1318))*OFFSET($F$7,0,$E1318))-SUM($G1318:BG1318))*(OFFSET('PTRM input'!$G$477,0,$E1318-1)/A42taxstdlife))))</f>
        <v>0</v>
      </c>
      <c r="BI1318" s="251">
        <f ca="1">IF(A42taxstdlife="n/a","n/a",IF(A42taxstdlife="",0,IF(BI$3&gt;(A42stdlife+$E1318),((INDEX('PTRM input'!$G$385:$P$434,A42offset,$E1318)-INDEX('PTRM input'!$G$277:$P$326,A42offset,$E1318))*OFFSET($F$7,0,$E1318))-SUM($G1318:BH1318),(((INDEX('PTRM input'!$G$385:$P$434,A42offset,$E1318)-INDEX('PTRM input'!$G$277:$P$326,A42offset,$E1318))*OFFSET($F$7,0,$E1318))-SUM($G1318:BH1318))*(OFFSET('PTRM input'!$G$477,0,$E1318-1)/A42taxstdlife))))</f>
        <v>0</v>
      </c>
      <c r="BJ1318" s="116"/>
      <c r="BK1318" s="116"/>
      <c r="BL1318" s="116"/>
      <c r="BM1318" s="116"/>
    </row>
    <row r="1319" spans="1:65" ht="12.75" hidden="1" customHeight="1" outlineLevel="2">
      <c r="A1319" s="366"/>
      <c r="B1319" s="19"/>
      <c r="C1319" s="18"/>
      <c r="D1319" s="760"/>
      <c r="E1319" s="86">
        <v>5</v>
      </c>
      <c r="F1319" s="356"/>
      <c r="G1319" s="434"/>
      <c r="H1319" s="435"/>
      <c r="I1319" s="435"/>
      <c r="J1319" s="435"/>
      <c r="K1319" s="619"/>
      <c r="L1319" s="251">
        <f ca="1">IF(A42taxstdlife="n/a","n/a",IF(A42taxstdlife="",0,IF(L$3&gt;(A42stdlife+$E1319),((INDEX('PTRM input'!$G$385:$P$434,A42offset,$E1319)-INDEX('PTRM input'!$G$277:$P$326,A42offset,$E1319))*OFFSET($F$7,0,$E1319))-SUM($G1319:K1319),(((INDEX('PTRM input'!$G$385:$P$434,A42offset,$E1319)-INDEX('PTRM input'!$G$277:$P$326,A42offset,$E1319))*OFFSET($F$7,0,$E1319))-SUM($G1319:K1319))*(OFFSET('PTRM input'!$G$477,0,$E1319-1)/A42taxstdlife))))</f>
        <v>0</v>
      </c>
      <c r="M1319" s="251">
        <f ca="1">IF(A42taxstdlife="n/a","n/a",IF(A42taxstdlife="",0,IF(M$3&gt;(A42stdlife+$E1319),((INDEX('PTRM input'!$G$385:$P$434,A42offset,$E1319)-INDEX('PTRM input'!$G$277:$P$326,A42offset,$E1319))*OFFSET($F$7,0,$E1319))-SUM($G1319:L1319),(((INDEX('PTRM input'!$G$385:$P$434,A42offset,$E1319)-INDEX('PTRM input'!$G$277:$P$326,A42offset,$E1319))*OFFSET($F$7,0,$E1319))-SUM($G1319:L1319))*(OFFSET('PTRM input'!$G$477,0,$E1319-1)/A42taxstdlife))))</f>
        <v>0</v>
      </c>
      <c r="N1319" s="251">
        <f ca="1">IF(A42taxstdlife="n/a","n/a",IF(A42taxstdlife="",0,IF(N$3&gt;(A42stdlife+$E1319),((INDEX('PTRM input'!$G$385:$P$434,A42offset,$E1319)-INDEX('PTRM input'!$G$277:$P$326,A42offset,$E1319))*OFFSET($F$7,0,$E1319))-SUM($G1319:M1319),(((INDEX('PTRM input'!$G$385:$P$434,A42offset,$E1319)-INDEX('PTRM input'!$G$277:$P$326,A42offset,$E1319))*OFFSET($F$7,0,$E1319))-SUM($G1319:M1319))*(OFFSET('PTRM input'!$G$477,0,$E1319-1)/A42taxstdlife))))</f>
        <v>0</v>
      </c>
      <c r="O1319" s="251">
        <f ca="1">IF(A42taxstdlife="n/a","n/a",IF(A42taxstdlife="",0,IF(O$3&gt;(A42stdlife+$E1319),((INDEX('PTRM input'!$G$385:$P$434,A42offset,$E1319)-INDEX('PTRM input'!$G$277:$P$326,A42offset,$E1319))*OFFSET($F$7,0,$E1319))-SUM($G1319:N1319),(((INDEX('PTRM input'!$G$385:$P$434,A42offset,$E1319)-INDEX('PTRM input'!$G$277:$P$326,A42offset,$E1319))*OFFSET($F$7,0,$E1319))-SUM($G1319:N1319))*(OFFSET('PTRM input'!$G$477,0,$E1319-1)/A42taxstdlife))))</f>
        <v>0</v>
      </c>
      <c r="P1319" s="251">
        <f ca="1">IF(A42taxstdlife="n/a","n/a",IF(A42taxstdlife="",0,IF(P$3&gt;(A42stdlife+$E1319),((INDEX('PTRM input'!$G$385:$P$434,A42offset,$E1319)-INDEX('PTRM input'!$G$277:$P$326,A42offset,$E1319))*OFFSET($F$7,0,$E1319))-SUM($G1319:O1319),(((INDEX('PTRM input'!$G$385:$P$434,A42offset,$E1319)-INDEX('PTRM input'!$G$277:$P$326,A42offset,$E1319))*OFFSET($F$7,0,$E1319))-SUM($G1319:O1319))*(OFFSET('PTRM input'!$G$477,0,$E1319-1)/A42taxstdlife))))</f>
        <v>0</v>
      </c>
      <c r="Q1319" s="251">
        <f ca="1">IF(A42taxstdlife="n/a","n/a",IF(A42taxstdlife="",0,IF(Q$3&gt;(A42stdlife+$E1319),((INDEX('PTRM input'!$G$385:$P$434,A42offset,$E1319)-INDEX('PTRM input'!$G$277:$P$326,A42offset,$E1319))*OFFSET($F$7,0,$E1319))-SUM($G1319:P1319),(((INDEX('PTRM input'!$G$385:$P$434,A42offset,$E1319)-INDEX('PTRM input'!$G$277:$P$326,A42offset,$E1319))*OFFSET($F$7,0,$E1319))-SUM($G1319:P1319))*(OFFSET('PTRM input'!$G$477,0,$E1319-1)/A42taxstdlife))))</f>
        <v>0</v>
      </c>
      <c r="R1319" s="251">
        <f ca="1">IF(A42taxstdlife="n/a","n/a",IF(A42taxstdlife="",0,IF(R$3&gt;(A42stdlife+$E1319),((INDEX('PTRM input'!$G$385:$P$434,A42offset,$E1319)-INDEX('PTRM input'!$G$277:$P$326,A42offset,$E1319))*OFFSET($F$7,0,$E1319))-SUM($G1319:Q1319),(((INDEX('PTRM input'!$G$385:$P$434,A42offset,$E1319)-INDEX('PTRM input'!$G$277:$P$326,A42offset,$E1319))*OFFSET($F$7,0,$E1319))-SUM($G1319:Q1319))*(OFFSET('PTRM input'!$G$477,0,$E1319-1)/A42taxstdlife))))</f>
        <v>0</v>
      </c>
      <c r="S1319" s="251">
        <f ca="1">IF(A42taxstdlife="n/a","n/a",IF(A42taxstdlife="",0,IF(S$3&gt;(A42stdlife+$E1319),((INDEX('PTRM input'!$G$385:$P$434,A42offset,$E1319)-INDEX('PTRM input'!$G$277:$P$326,A42offset,$E1319))*OFFSET($F$7,0,$E1319))-SUM($G1319:R1319),(((INDEX('PTRM input'!$G$385:$P$434,A42offset,$E1319)-INDEX('PTRM input'!$G$277:$P$326,A42offset,$E1319))*OFFSET($F$7,0,$E1319))-SUM($G1319:R1319))*(OFFSET('PTRM input'!$G$477,0,$E1319-1)/A42taxstdlife))))</f>
        <v>0</v>
      </c>
      <c r="T1319" s="251">
        <f ca="1">IF(A42taxstdlife="n/a","n/a",IF(A42taxstdlife="",0,IF(T$3&gt;(A42stdlife+$E1319),((INDEX('PTRM input'!$G$385:$P$434,A42offset,$E1319)-INDEX('PTRM input'!$G$277:$P$326,A42offset,$E1319))*OFFSET($F$7,0,$E1319))-SUM($G1319:S1319),(((INDEX('PTRM input'!$G$385:$P$434,A42offset,$E1319)-INDEX('PTRM input'!$G$277:$P$326,A42offset,$E1319))*OFFSET($F$7,0,$E1319))-SUM($G1319:S1319))*(OFFSET('PTRM input'!$G$477,0,$E1319-1)/A42taxstdlife))))</f>
        <v>0</v>
      </c>
      <c r="U1319" s="251">
        <f ca="1">IF(A42taxstdlife="n/a","n/a",IF(A42taxstdlife="",0,IF(U$3&gt;(A42stdlife+$E1319),((INDEX('PTRM input'!$G$385:$P$434,A42offset,$E1319)-INDEX('PTRM input'!$G$277:$P$326,A42offset,$E1319))*OFFSET($F$7,0,$E1319))-SUM($G1319:T1319),(((INDEX('PTRM input'!$G$385:$P$434,A42offset,$E1319)-INDEX('PTRM input'!$G$277:$P$326,A42offset,$E1319))*OFFSET($F$7,0,$E1319))-SUM($G1319:T1319))*(OFFSET('PTRM input'!$G$477,0,$E1319-1)/A42taxstdlife))))</f>
        <v>0</v>
      </c>
      <c r="V1319" s="251">
        <f ca="1">IF(A42taxstdlife="n/a","n/a",IF(A42taxstdlife="",0,IF(V$3&gt;(A42stdlife+$E1319),((INDEX('PTRM input'!$G$385:$P$434,A42offset,$E1319)-INDEX('PTRM input'!$G$277:$P$326,A42offset,$E1319))*OFFSET($F$7,0,$E1319))-SUM($G1319:U1319),(((INDEX('PTRM input'!$G$385:$P$434,A42offset,$E1319)-INDEX('PTRM input'!$G$277:$P$326,A42offset,$E1319))*OFFSET($F$7,0,$E1319))-SUM($G1319:U1319))*(OFFSET('PTRM input'!$G$477,0,$E1319-1)/A42taxstdlife))))</f>
        <v>0</v>
      </c>
      <c r="W1319" s="251">
        <f ca="1">IF(A42taxstdlife="n/a","n/a",IF(A42taxstdlife="",0,IF(W$3&gt;(A42stdlife+$E1319),((INDEX('PTRM input'!$G$385:$P$434,A42offset,$E1319)-INDEX('PTRM input'!$G$277:$P$326,A42offset,$E1319))*OFFSET($F$7,0,$E1319))-SUM($G1319:V1319),(((INDEX('PTRM input'!$G$385:$P$434,A42offset,$E1319)-INDEX('PTRM input'!$G$277:$P$326,A42offset,$E1319))*OFFSET($F$7,0,$E1319))-SUM($G1319:V1319))*(OFFSET('PTRM input'!$G$477,0,$E1319-1)/A42taxstdlife))))</f>
        <v>0</v>
      </c>
      <c r="X1319" s="251">
        <f ca="1">IF(A42taxstdlife="n/a","n/a",IF(A42taxstdlife="",0,IF(X$3&gt;(A42stdlife+$E1319),((INDEX('PTRM input'!$G$385:$P$434,A42offset,$E1319)-INDEX('PTRM input'!$G$277:$P$326,A42offset,$E1319))*OFFSET($F$7,0,$E1319))-SUM($G1319:W1319),(((INDEX('PTRM input'!$G$385:$P$434,A42offset,$E1319)-INDEX('PTRM input'!$G$277:$P$326,A42offset,$E1319))*OFFSET($F$7,0,$E1319))-SUM($G1319:W1319))*(OFFSET('PTRM input'!$G$477,0,$E1319-1)/A42taxstdlife))))</f>
        <v>0</v>
      </c>
      <c r="Y1319" s="251">
        <f ca="1">IF(A42taxstdlife="n/a","n/a",IF(A42taxstdlife="",0,IF(Y$3&gt;(A42stdlife+$E1319),((INDEX('PTRM input'!$G$385:$P$434,A42offset,$E1319)-INDEX('PTRM input'!$G$277:$P$326,A42offset,$E1319))*OFFSET($F$7,0,$E1319))-SUM($G1319:X1319),(((INDEX('PTRM input'!$G$385:$P$434,A42offset,$E1319)-INDEX('PTRM input'!$G$277:$P$326,A42offset,$E1319))*OFFSET($F$7,0,$E1319))-SUM($G1319:X1319))*(OFFSET('PTRM input'!$G$477,0,$E1319-1)/A42taxstdlife))))</f>
        <v>0</v>
      </c>
      <c r="Z1319" s="251">
        <f ca="1">IF(A42taxstdlife="n/a","n/a",IF(A42taxstdlife="",0,IF(Z$3&gt;(A42stdlife+$E1319),((INDEX('PTRM input'!$G$385:$P$434,A42offset,$E1319)-INDEX('PTRM input'!$G$277:$P$326,A42offset,$E1319))*OFFSET($F$7,0,$E1319))-SUM($G1319:Y1319),(((INDEX('PTRM input'!$G$385:$P$434,A42offset,$E1319)-INDEX('PTRM input'!$G$277:$P$326,A42offset,$E1319))*OFFSET($F$7,0,$E1319))-SUM($G1319:Y1319))*(OFFSET('PTRM input'!$G$477,0,$E1319-1)/A42taxstdlife))))</f>
        <v>0</v>
      </c>
      <c r="AA1319" s="251">
        <f ca="1">IF(A42taxstdlife="n/a","n/a",IF(A42taxstdlife="",0,IF(AA$3&gt;(A42stdlife+$E1319),((INDEX('PTRM input'!$G$385:$P$434,A42offset,$E1319)-INDEX('PTRM input'!$G$277:$P$326,A42offset,$E1319))*OFFSET($F$7,0,$E1319))-SUM($G1319:Z1319),(((INDEX('PTRM input'!$G$385:$P$434,A42offset,$E1319)-INDEX('PTRM input'!$G$277:$P$326,A42offset,$E1319))*OFFSET($F$7,0,$E1319))-SUM($G1319:Z1319))*(OFFSET('PTRM input'!$G$477,0,$E1319-1)/A42taxstdlife))))</f>
        <v>0</v>
      </c>
      <c r="AB1319" s="251">
        <f ca="1">IF(A42taxstdlife="n/a","n/a",IF(A42taxstdlife="",0,IF(AB$3&gt;(A42stdlife+$E1319),((INDEX('PTRM input'!$G$385:$P$434,A42offset,$E1319)-INDEX('PTRM input'!$G$277:$P$326,A42offset,$E1319))*OFFSET($F$7,0,$E1319))-SUM($G1319:AA1319),(((INDEX('PTRM input'!$G$385:$P$434,A42offset,$E1319)-INDEX('PTRM input'!$G$277:$P$326,A42offset,$E1319))*OFFSET($F$7,0,$E1319))-SUM($G1319:AA1319))*(OFFSET('PTRM input'!$G$477,0,$E1319-1)/A42taxstdlife))))</f>
        <v>0</v>
      </c>
      <c r="AC1319" s="251">
        <f ca="1">IF(A42taxstdlife="n/a","n/a",IF(A42taxstdlife="",0,IF(AC$3&gt;(A42stdlife+$E1319),((INDEX('PTRM input'!$G$385:$P$434,A42offset,$E1319)-INDEX('PTRM input'!$G$277:$P$326,A42offset,$E1319))*OFFSET($F$7,0,$E1319))-SUM($G1319:AB1319),(((INDEX('PTRM input'!$G$385:$P$434,A42offset,$E1319)-INDEX('PTRM input'!$G$277:$P$326,A42offset,$E1319))*OFFSET($F$7,0,$E1319))-SUM($G1319:AB1319))*(OFFSET('PTRM input'!$G$477,0,$E1319-1)/A42taxstdlife))))</f>
        <v>0</v>
      </c>
      <c r="AD1319" s="251">
        <f ca="1">IF(A42taxstdlife="n/a","n/a",IF(A42taxstdlife="",0,IF(AD$3&gt;(A42stdlife+$E1319),((INDEX('PTRM input'!$G$385:$P$434,A42offset,$E1319)-INDEX('PTRM input'!$G$277:$P$326,A42offset,$E1319))*OFFSET($F$7,0,$E1319))-SUM($G1319:AC1319),(((INDEX('PTRM input'!$G$385:$P$434,A42offset,$E1319)-INDEX('PTRM input'!$G$277:$P$326,A42offset,$E1319))*OFFSET($F$7,0,$E1319))-SUM($G1319:AC1319))*(OFFSET('PTRM input'!$G$477,0,$E1319-1)/A42taxstdlife))))</f>
        <v>0</v>
      </c>
      <c r="AE1319" s="251">
        <f ca="1">IF(A42taxstdlife="n/a","n/a",IF(A42taxstdlife="",0,IF(AE$3&gt;(A42stdlife+$E1319),((INDEX('PTRM input'!$G$385:$P$434,A42offset,$E1319)-INDEX('PTRM input'!$G$277:$P$326,A42offset,$E1319))*OFFSET($F$7,0,$E1319))-SUM($G1319:AD1319),(((INDEX('PTRM input'!$G$385:$P$434,A42offset,$E1319)-INDEX('PTRM input'!$G$277:$P$326,A42offset,$E1319))*OFFSET($F$7,0,$E1319))-SUM($G1319:AD1319))*(OFFSET('PTRM input'!$G$477,0,$E1319-1)/A42taxstdlife))))</f>
        <v>0</v>
      </c>
      <c r="AF1319" s="251">
        <f ca="1">IF(A42taxstdlife="n/a","n/a",IF(A42taxstdlife="",0,IF(AF$3&gt;(A42stdlife+$E1319),((INDEX('PTRM input'!$G$385:$P$434,A42offset,$E1319)-INDEX('PTRM input'!$G$277:$P$326,A42offset,$E1319))*OFFSET($F$7,0,$E1319))-SUM($G1319:AE1319),(((INDEX('PTRM input'!$G$385:$P$434,A42offset,$E1319)-INDEX('PTRM input'!$G$277:$P$326,A42offset,$E1319))*OFFSET($F$7,0,$E1319))-SUM($G1319:AE1319))*(OFFSET('PTRM input'!$G$477,0,$E1319-1)/A42taxstdlife))))</f>
        <v>0</v>
      </c>
      <c r="AG1319" s="251">
        <f ca="1">IF(A42taxstdlife="n/a","n/a",IF(A42taxstdlife="",0,IF(AG$3&gt;(A42stdlife+$E1319),((INDEX('PTRM input'!$G$385:$P$434,A42offset,$E1319)-INDEX('PTRM input'!$G$277:$P$326,A42offset,$E1319))*OFFSET($F$7,0,$E1319))-SUM($G1319:AF1319),(((INDEX('PTRM input'!$G$385:$P$434,A42offset,$E1319)-INDEX('PTRM input'!$G$277:$P$326,A42offset,$E1319))*OFFSET($F$7,0,$E1319))-SUM($G1319:AF1319))*(OFFSET('PTRM input'!$G$477,0,$E1319-1)/A42taxstdlife))))</f>
        <v>0</v>
      </c>
      <c r="AH1319" s="251">
        <f ca="1">IF(A42taxstdlife="n/a","n/a",IF(A42taxstdlife="",0,IF(AH$3&gt;(A42stdlife+$E1319),((INDEX('PTRM input'!$G$385:$P$434,A42offset,$E1319)-INDEX('PTRM input'!$G$277:$P$326,A42offset,$E1319))*OFFSET($F$7,0,$E1319))-SUM($G1319:AG1319),(((INDEX('PTRM input'!$G$385:$P$434,A42offset,$E1319)-INDEX('PTRM input'!$G$277:$P$326,A42offset,$E1319))*OFFSET($F$7,0,$E1319))-SUM($G1319:AG1319))*(OFFSET('PTRM input'!$G$477,0,$E1319-1)/A42taxstdlife))))</f>
        <v>0</v>
      </c>
      <c r="AI1319" s="251">
        <f ca="1">IF(A42taxstdlife="n/a","n/a",IF(A42taxstdlife="",0,IF(AI$3&gt;(A42stdlife+$E1319),((INDEX('PTRM input'!$G$385:$P$434,A42offset,$E1319)-INDEX('PTRM input'!$G$277:$P$326,A42offset,$E1319))*OFFSET($F$7,0,$E1319))-SUM($G1319:AH1319),(((INDEX('PTRM input'!$G$385:$P$434,A42offset,$E1319)-INDEX('PTRM input'!$G$277:$P$326,A42offset,$E1319))*OFFSET($F$7,0,$E1319))-SUM($G1319:AH1319))*(OFFSET('PTRM input'!$G$477,0,$E1319-1)/A42taxstdlife))))</f>
        <v>0</v>
      </c>
      <c r="AJ1319" s="251">
        <f ca="1">IF(A42taxstdlife="n/a","n/a",IF(A42taxstdlife="",0,IF(AJ$3&gt;(A42stdlife+$E1319),((INDEX('PTRM input'!$G$385:$P$434,A42offset,$E1319)-INDEX('PTRM input'!$G$277:$P$326,A42offset,$E1319))*OFFSET($F$7,0,$E1319))-SUM($G1319:AI1319),(((INDEX('PTRM input'!$G$385:$P$434,A42offset,$E1319)-INDEX('PTRM input'!$G$277:$P$326,A42offset,$E1319))*OFFSET($F$7,0,$E1319))-SUM($G1319:AI1319))*(OFFSET('PTRM input'!$G$477,0,$E1319-1)/A42taxstdlife))))</f>
        <v>0</v>
      </c>
      <c r="AK1319" s="251">
        <f ca="1">IF(A42taxstdlife="n/a","n/a",IF(A42taxstdlife="",0,IF(AK$3&gt;(A42stdlife+$E1319),((INDEX('PTRM input'!$G$385:$P$434,A42offset,$E1319)-INDEX('PTRM input'!$G$277:$P$326,A42offset,$E1319))*OFFSET($F$7,0,$E1319))-SUM($G1319:AJ1319),(((INDEX('PTRM input'!$G$385:$P$434,A42offset,$E1319)-INDEX('PTRM input'!$G$277:$P$326,A42offset,$E1319))*OFFSET($F$7,0,$E1319))-SUM($G1319:AJ1319))*(OFFSET('PTRM input'!$G$477,0,$E1319-1)/A42taxstdlife))))</f>
        <v>0</v>
      </c>
      <c r="AL1319" s="251">
        <f ca="1">IF(A42taxstdlife="n/a","n/a",IF(A42taxstdlife="",0,IF(AL$3&gt;(A42stdlife+$E1319),((INDEX('PTRM input'!$G$385:$P$434,A42offset,$E1319)-INDEX('PTRM input'!$G$277:$P$326,A42offset,$E1319))*OFFSET($F$7,0,$E1319))-SUM($G1319:AK1319),(((INDEX('PTRM input'!$G$385:$P$434,A42offset,$E1319)-INDEX('PTRM input'!$G$277:$P$326,A42offset,$E1319))*OFFSET($F$7,0,$E1319))-SUM($G1319:AK1319))*(OFFSET('PTRM input'!$G$477,0,$E1319-1)/A42taxstdlife))))</f>
        <v>0</v>
      </c>
      <c r="AM1319" s="251">
        <f ca="1">IF(A42taxstdlife="n/a","n/a",IF(A42taxstdlife="",0,IF(AM$3&gt;(A42stdlife+$E1319),((INDEX('PTRM input'!$G$385:$P$434,A42offset,$E1319)-INDEX('PTRM input'!$G$277:$P$326,A42offset,$E1319))*OFFSET($F$7,0,$E1319))-SUM($G1319:AL1319),(((INDEX('PTRM input'!$G$385:$P$434,A42offset,$E1319)-INDEX('PTRM input'!$G$277:$P$326,A42offset,$E1319))*OFFSET($F$7,0,$E1319))-SUM($G1319:AL1319))*(OFFSET('PTRM input'!$G$477,0,$E1319-1)/A42taxstdlife))))</f>
        <v>0</v>
      </c>
      <c r="AN1319" s="251">
        <f ca="1">IF(A42taxstdlife="n/a","n/a",IF(A42taxstdlife="",0,IF(AN$3&gt;(A42stdlife+$E1319),((INDEX('PTRM input'!$G$385:$P$434,A42offset,$E1319)-INDEX('PTRM input'!$G$277:$P$326,A42offset,$E1319))*OFFSET($F$7,0,$E1319))-SUM($G1319:AM1319),(((INDEX('PTRM input'!$G$385:$P$434,A42offset,$E1319)-INDEX('PTRM input'!$G$277:$P$326,A42offset,$E1319))*OFFSET($F$7,0,$E1319))-SUM($G1319:AM1319))*(OFFSET('PTRM input'!$G$477,0,$E1319-1)/A42taxstdlife))))</f>
        <v>0</v>
      </c>
      <c r="AO1319" s="251">
        <f ca="1">IF(A42taxstdlife="n/a","n/a",IF(A42taxstdlife="",0,IF(AO$3&gt;(A42stdlife+$E1319),((INDEX('PTRM input'!$G$385:$P$434,A42offset,$E1319)-INDEX('PTRM input'!$G$277:$P$326,A42offset,$E1319))*OFFSET($F$7,0,$E1319))-SUM($G1319:AN1319),(((INDEX('PTRM input'!$G$385:$P$434,A42offset,$E1319)-INDEX('PTRM input'!$G$277:$P$326,A42offset,$E1319))*OFFSET($F$7,0,$E1319))-SUM($G1319:AN1319))*(OFFSET('PTRM input'!$G$477,0,$E1319-1)/A42taxstdlife))))</f>
        <v>0</v>
      </c>
      <c r="AP1319" s="251">
        <f ca="1">IF(A42taxstdlife="n/a","n/a",IF(A42taxstdlife="",0,IF(AP$3&gt;(A42stdlife+$E1319),((INDEX('PTRM input'!$G$385:$P$434,A42offset,$E1319)-INDEX('PTRM input'!$G$277:$P$326,A42offset,$E1319))*OFFSET($F$7,0,$E1319))-SUM($G1319:AO1319),(((INDEX('PTRM input'!$G$385:$P$434,A42offset,$E1319)-INDEX('PTRM input'!$G$277:$P$326,A42offset,$E1319))*OFFSET($F$7,0,$E1319))-SUM($G1319:AO1319))*(OFFSET('PTRM input'!$G$477,0,$E1319-1)/A42taxstdlife))))</f>
        <v>0</v>
      </c>
      <c r="AQ1319" s="251">
        <f ca="1">IF(A42taxstdlife="n/a","n/a",IF(A42taxstdlife="",0,IF(AQ$3&gt;(A42stdlife+$E1319),((INDEX('PTRM input'!$G$385:$P$434,A42offset,$E1319)-INDEX('PTRM input'!$G$277:$P$326,A42offset,$E1319))*OFFSET($F$7,0,$E1319))-SUM($G1319:AP1319),(((INDEX('PTRM input'!$G$385:$P$434,A42offset,$E1319)-INDEX('PTRM input'!$G$277:$P$326,A42offset,$E1319))*OFFSET($F$7,0,$E1319))-SUM($G1319:AP1319))*(OFFSET('PTRM input'!$G$477,0,$E1319-1)/A42taxstdlife))))</f>
        <v>0</v>
      </c>
      <c r="AR1319" s="251">
        <f ca="1">IF(A42taxstdlife="n/a","n/a",IF(A42taxstdlife="",0,IF(AR$3&gt;(A42stdlife+$E1319),((INDEX('PTRM input'!$G$385:$P$434,A42offset,$E1319)-INDEX('PTRM input'!$G$277:$P$326,A42offset,$E1319))*OFFSET($F$7,0,$E1319))-SUM($G1319:AQ1319),(((INDEX('PTRM input'!$G$385:$P$434,A42offset,$E1319)-INDEX('PTRM input'!$G$277:$P$326,A42offset,$E1319))*OFFSET($F$7,0,$E1319))-SUM($G1319:AQ1319))*(OFFSET('PTRM input'!$G$477,0,$E1319-1)/A42taxstdlife))))</f>
        <v>0</v>
      </c>
      <c r="AS1319" s="251">
        <f ca="1">IF(A42taxstdlife="n/a","n/a",IF(A42taxstdlife="",0,IF(AS$3&gt;(A42stdlife+$E1319),((INDEX('PTRM input'!$G$385:$P$434,A42offset,$E1319)-INDEX('PTRM input'!$G$277:$P$326,A42offset,$E1319))*OFFSET($F$7,0,$E1319))-SUM($G1319:AR1319),(((INDEX('PTRM input'!$G$385:$P$434,A42offset,$E1319)-INDEX('PTRM input'!$G$277:$P$326,A42offset,$E1319))*OFFSET($F$7,0,$E1319))-SUM($G1319:AR1319))*(OFFSET('PTRM input'!$G$477,0,$E1319-1)/A42taxstdlife))))</f>
        <v>0</v>
      </c>
      <c r="AT1319" s="251">
        <f ca="1">IF(A42taxstdlife="n/a","n/a",IF(A42taxstdlife="",0,IF(AT$3&gt;(A42stdlife+$E1319),((INDEX('PTRM input'!$G$385:$P$434,A42offset,$E1319)-INDEX('PTRM input'!$G$277:$P$326,A42offset,$E1319))*OFFSET($F$7,0,$E1319))-SUM($G1319:AS1319),(((INDEX('PTRM input'!$G$385:$P$434,A42offset,$E1319)-INDEX('PTRM input'!$G$277:$P$326,A42offset,$E1319))*OFFSET($F$7,0,$E1319))-SUM($G1319:AS1319))*(OFFSET('PTRM input'!$G$477,0,$E1319-1)/A42taxstdlife))))</f>
        <v>0</v>
      </c>
      <c r="AU1319" s="251">
        <f ca="1">IF(A42taxstdlife="n/a","n/a",IF(A42taxstdlife="",0,IF(AU$3&gt;(A42stdlife+$E1319),((INDEX('PTRM input'!$G$385:$P$434,A42offset,$E1319)-INDEX('PTRM input'!$G$277:$P$326,A42offset,$E1319))*OFFSET($F$7,0,$E1319))-SUM($G1319:AT1319),(((INDEX('PTRM input'!$G$385:$P$434,A42offset,$E1319)-INDEX('PTRM input'!$G$277:$P$326,A42offset,$E1319))*OFFSET($F$7,0,$E1319))-SUM($G1319:AT1319))*(OFFSET('PTRM input'!$G$477,0,$E1319-1)/A42taxstdlife))))</f>
        <v>0</v>
      </c>
      <c r="AV1319" s="251">
        <f ca="1">IF(A42taxstdlife="n/a","n/a",IF(A42taxstdlife="",0,IF(AV$3&gt;(A42stdlife+$E1319),((INDEX('PTRM input'!$G$385:$P$434,A42offset,$E1319)-INDEX('PTRM input'!$G$277:$P$326,A42offset,$E1319))*OFFSET($F$7,0,$E1319))-SUM($G1319:AU1319),(((INDEX('PTRM input'!$G$385:$P$434,A42offset,$E1319)-INDEX('PTRM input'!$G$277:$P$326,A42offset,$E1319))*OFFSET($F$7,0,$E1319))-SUM($G1319:AU1319))*(OFFSET('PTRM input'!$G$477,0,$E1319-1)/A42taxstdlife))))</f>
        <v>0</v>
      </c>
      <c r="AW1319" s="251">
        <f ca="1">IF(A42taxstdlife="n/a","n/a",IF(A42taxstdlife="",0,IF(AW$3&gt;(A42stdlife+$E1319),((INDEX('PTRM input'!$G$385:$P$434,A42offset,$E1319)-INDEX('PTRM input'!$G$277:$P$326,A42offset,$E1319))*OFFSET($F$7,0,$E1319))-SUM($G1319:AV1319),(((INDEX('PTRM input'!$G$385:$P$434,A42offset,$E1319)-INDEX('PTRM input'!$G$277:$P$326,A42offset,$E1319))*OFFSET($F$7,0,$E1319))-SUM($G1319:AV1319))*(OFFSET('PTRM input'!$G$477,0,$E1319-1)/A42taxstdlife))))</f>
        <v>0</v>
      </c>
      <c r="AX1319" s="251">
        <f ca="1">IF(A42taxstdlife="n/a","n/a",IF(A42taxstdlife="",0,IF(AX$3&gt;(A42stdlife+$E1319),((INDEX('PTRM input'!$G$385:$P$434,A42offset,$E1319)-INDEX('PTRM input'!$G$277:$P$326,A42offset,$E1319))*OFFSET($F$7,0,$E1319))-SUM($G1319:AW1319),(((INDEX('PTRM input'!$G$385:$P$434,A42offset,$E1319)-INDEX('PTRM input'!$G$277:$P$326,A42offset,$E1319))*OFFSET($F$7,0,$E1319))-SUM($G1319:AW1319))*(OFFSET('PTRM input'!$G$477,0,$E1319-1)/A42taxstdlife))))</f>
        <v>0</v>
      </c>
      <c r="AY1319" s="251">
        <f ca="1">IF(A42taxstdlife="n/a","n/a",IF(A42taxstdlife="",0,IF(AY$3&gt;(A42stdlife+$E1319),((INDEX('PTRM input'!$G$385:$P$434,A42offset,$E1319)-INDEX('PTRM input'!$G$277:$P$326,A42offset,$E1319))*OFFSET($F$7,0,$E1319))-SUM($G1319:AX1319),(((INDEX('PTRM input'!$G$385:$P$434,A42offset,$E1319)-INDEX('PTRM input'!$G$277:$P$326,A42offset,$E1319))*OFFSET($F$7,0,$E1319))-SUM($G1319:AX1319))*(OFFSET('PTRM input'!$G$477,0,$E1319-1)/A42taxstdlife))))</f>
        <v>0</v>
      </c>
      <c r="AZ1319" s="251">
        <f ca="1">IF(A42taxstdlife="n/a","n/a",IF(A42taxstdlife="",0,IF(AZ$3&gt;(A42stdlife+$E1319),((INDEX('PTRM input'!$G$385:$P$434,A42offset,$E1319)-INDEX('PTRM input'!$G$277:$P$326,A42offset,$E1319))*OFFSET($F$7,0,$E1319))-SUM($G1319:AY1319),(((INDEX('PTRM input'!$G$385:$P$434,A42offset,$E1319)-INDEX('PTRM input'!$G$277:$P$326,A42offset,$E1319))*OFFSET($F$7,0,$E1319))-SUM($G1319:AY1319))*(OFFSET('PTRM input'!$G$477,0,$E1319-1)/A42taxstdlife))))</f>
        <v>0</v>
      </c>
      <c r="BA1319" s="251">
        <f ca="1">IF(A42taxstdlife="n/a","n/a",IF(A42taxstdlife="",0,IF(BA$3&gt;(A42stdlife+$E1319),((INDEX('PTRM input'!$G$385:$P$434,A42offset,$E1319)-INDEX('PTRM input'!$G$277:$P$326,A42offset,$E1319))*OFFSET($F$7,0,$E1319))-SUM($G1319:AZ1319),(((INDEX('PTRM input'!$G$385:$P$434,A42offset,$E1319)-INDEX('PTRM input'!$G$277:$P$326,A42offset,$E1319))*OFFSET($F$7,0,$E1319))-SUM($G1319:AZ1319))*(OFFSET('PTRM input'!$G$477,0,$E1319-1)/A42taxstdlife))))</f>
        <v>0</v>
      </c>
      <c r="BB1319" s="251">
        <f ca="1">IF(A42taxstdlife="n/a","n/a",IF(A42taxstdlife="",0,IF(BB$3&gt;(A42stdlife+$E1319),((INDEX('PTRM input'!$G$385:$P$434,A42offset,$E1319)-INDEX('PTRM input'!$G$277:$P$326,A42offset,$E1319))*OFFSET($F$7,0,$E1319))-SUM($G1319:BA1319),(((INDEX('PTRM input'!$G$385:$P$434,A42offset,$E1319)-INDEX('PTRM input'!$G$277:$P$326,A42offset,$E1319))*OFFSET($F$7,0,$E1319))-SUM($G1319:BA1319))*(OFFSET('PTRM input'!$G$477,0,$E1319-1)/A42taxstdlife))))</f>
        <v>0</v>
      </c>
      <c r="BC1319" s="251">
        <f ca="1">IF(A42taxstdlife="n/a","n/a",IF(A42taxstdlife="",0,IF(BC$3&gt;(A42stdlife+$E1319),((INDEX('PTRM input'!$G$385:$P$434,A42offset,$E1319)-INDEX('PTRM input'!$G$277:$P$326,A42offset,$E1319))*OFFSET($F$7,0,$E1319))-SUM($G1319:BB1319),(((INDEX('PTRM input'!$G$385:$P$434,A42offset,$E1319)-INDEX('PTRM input'!$G$277:$P$326,A42offset,$E1319))*OFFSET($F$7,0,$E1319))-SUM($G1319:BB1319))*(OFFSET('PTRM input'!$G$477,0,$E1319-1)/A42taxstdlife))))</f>
        <v>0</v>
      </c>
      <c r="BD1319" s="251">
        <f ca="1">IF(A42taxstdlife="n/a","n/a",IF(A42taxstdlife="",0,IF(BD$3&gt;(A42stdlife+$E1319),((INDEX('PTRM input'!$G$385:$P$434,A42offset,$E1319)-INDEX('PTRM input'!$G$277:$P$326,A42offset,$E1319))*OFFSET($F$7,0,$E1319))-SUM($G1319:BC1319),(((INDEX('PTRM input'!$G$385:$P$434,A42offset,$E1319)-INDEX('PTRM input'!$G$277:$P$326,A42offset,$E1319))*OFFSET($F$7,0,$E1319))-SUM($G1319:BC1319))*(OFFSET('PTRM input'!$G$477,0,$E1319-1)/A42taxstdlife))))</f>
        <v>0</v>
      </c>
      <c r="BE1319" s="251">
        <f ca="1">IF(A42taxstdlife="n/a","n/a",IF(A42taxstdlife="",0,IF(BE$3&gt;(A42stdlife+$E1319),((INDEX('PTRM input'!$G$385:$P$434,A42offset,$E1319)-INDEX('PTRM input'!$G$277:$P$326,A42offset,$E1319))*OFFSET($F$7,0,$E1319))-SUM($G1319:BD1319),(((INDEX('PTRM input'!$G$385:$P$434,A42offset,$E1319)-INDEX('PTRM input'!$G$277:$P$326,A42offset,$E1319))*OFFSET($F$7,0,$E1319))-SUM($G1319:BD1319))*(OFFSET('PTRM input'!$G$477,0,$E1319-1)/A42taxstdlife))))</f>
        <v>0</v>
      </c>
      <c r="BF1319" s="251">
        <f ca="1">IF(A42taxstdlife="n/a","n/a",IF(A42taxstdlife="",0,IF(BF$3&gt;(A42stdlife+$E1319),((INDEX('PTRM input'!$G$385:$P$434,A42offset,$E1319)-INDEX('PTRM input'!$G$277:$P$326,A42offset,$E1319))*OFFSET($F$7,0,$E1319))-SUM($G1319:BE1319),(((INDEX('PTRM input'!$G$385:$P$434,A42offset,$E1319)-INDEX('PTRM input'!$G$277:$P$326,A42offset,$E1319))*OFFSET($F$7,0,$E1319))-SUM($G1319:BE1319))*(OFFSET('PTRM input'!$G$477,0,$E1319-1)/A42taxstdlife))))</f>
        <v>0</v>
      </c>
      <c r="BG1319" s="251">
        <f ca="1">IF(A42taxstdlife="n/a","n/a",IF(A42taxstdlife="",0,IF(BG$3&gt;(A42stdlife+$E1319),((INDEX('PTRM input'!$G$385:$P$434,A42offset,$E1319)-INDEX('PTRM input'!$G$277:$P$326,A42offset,$E1319))*OFFSET($F$7,0,$E1319))-SUM($G1319:BF1319),(((INDEX('PTRM input'!$G$385:$P$434,A42offset,$E1319)-INDEX('PTRM input'!$G$277:$P$326,A42offset,$E1319))*OFFSET($F$7,0,$E1319))-SUM($G1319:BF1319))*(OFFSET('PTRM input'!$G$477,0,$E1319-1)/A42taxstdlife))))</f>
        <v>0</v>
      </c>
      <c r="BH1319" s="251">
        <f ca="1">IF(A42taxstdlife="n/a","n/a",IF(A42taxstdlife="",0,IF(BH$3&gt;(A42stdlife+$E1319),((INDEX('PTRM input'!$G$385:$P$434,A42offset,$E1319)-INDEX('PTRM input'!$G$277:$P$326,A42offset,$E1319))*OFFSET($F$7,0,$E1319))-SUM($G1319:BG1319),(((INDEX('PTRM input'!$G$385:$P$434,A42offset,$E1319)-INDEX('PTRM input'!$G$277:$P$326,A42offset,$E1319))*OFFSET($F$7,0,$E1319))-SUM($G1319:BG1319))*(OFFSET('PTRM input'!$G$477,0,$E1319-1)/A42taxstdlife))))</f>
        <v>0</v>
      </c>
      <c r="BI1319" s="251">
        <f ca="1">IF(A42taxstdlife="n/a","n/a",IF(A42taxstdlife="",0,IF(BI$3&gt;(A42stdlife+$E1319),((INDEX('PTRM input'!$G$385:$P$434,A42offset,$E1319)-INDEX('PTRM input'!$G$277:$P$326,A42offset,$E1319))*OFFSET($F$7,0,$E1319))-SUM($G1319:BH1319),(((INDEX('PTRM input'!$G$385:$P$434,A42offset,$E1319)-INDEX('PTRM input'!$G$277:$P$326,A42offset,$E1319))*OFFSET($F$7,0,$E1319))-SUM($G1319:BH1319))*(OFFSET('PTRM input'!$G$477,0,$E1319-1)/A42taxstdlife))))</f>
        <v>0</v>
      </c>
      <c r="BJ1319" s="116"/>
      <c r="BK1319" s="116"/>
      <c r="BL1319" s="116"/>
      <c r="BM1319" s="116"/>
    </row>
    <row r="1320" spans="1:65" ht="12.75" hidden="1" customHeight="1" outlineLevel="2">
      <c r="A1320" s="366"/>
      <c r="B1320" s="19"/>
      <c r="C1320" s="18"/>
      <c r="D1320" s="760"/>
      <c r="E1320" s="86">
        <v>6</v>
      </c>
      <c r="F1320" s="356"/>
      <c r="G1320" s="434"/>
      <c r="H1320" s="435"/>
      <c r="I1320" s="435"/>
      <c r="J1320" s="435"/>
      <c r="K1320" s="435"/>
      <c r="L1320" s="619"/>
      <c r="M1320" s="251">
        <f ca="1">IF(A42taxstdlife="n/a","n/a",IF(A42taxstdlife="",0,IF(M$3&gt;(A42stdlife+$E1320),((INDEX('PTRM input'!$G$385:$P$434,A42offset,$E1320)-INDEX('PTRM input'!$G$277:$P$326,A42offset,$E1320))*OFFSET($F$7,0,$E1320))-SUM($G1320:L1320),(((INDEX('PTRM input'!$G$385:$P$434,A42offset,$E1320)-INDEX('PTRM input'!$G$277:$P$326,A42offset,$E1320))*OFFSET($F$7,0,$E1320))-SUM($G1320:L1320))*(OFFSET('PTRM input'!$G$477,0,$E1320-1)/A42taxstdlife))))</f>
        <v>0</v>
      </c>
      <c r="N1320" s="251">
        <f ca="1">IF(A42taxstdlife="n/a","n/a",IF(A42taxstdlife="",0,IF(N$3&gt;(A42stdlife+$E1320),((INDEX('PTRM input'!$G$385:$P$434,A42offset,$E1320)-INDEX('PTRM input'!$G$277:$P$326,A42offset,$E1320))*OFFSET($F$7,0,$E1320))-SUM($G1320:M1320),(((INDEX('PTRM input'!$G$385:$P$434,A42offset,$E1320)-INDEX('PTRM input'!$G$277:$P$326,A42offset,$E1320))*OFFSET($F$7,0,$E1320))-SUM($G1320:M1320))*(OFFSET('PTRM input'!$G$477,0,$E1320-1)/A42taxstdlife))))</f>
        <v>0</v>
      </c>
      <c r="O1320" s="251">
        <f ca="1">IF(A42taxstdlife="n/a","n/a",IF(A42taxstdlife="",0,IF(O$3&gt;(A42stdlife+$E1320),((INDEX('PTRM input'!$G$385:$P$434,A42offset,$E1320)-INDEX('PTRM input'!$G$277:$P$326,A42offset,$E1320))*OFFSET($F$7,0,$E1320))-SUM($G1320:N1320),(((INDEX('PTRM input'!$G$385:$P$434,A42offset,$E1320)-INDEX('PTRM input'!$G$277:$P$326,A42offset,$E1320))*OFFSET($F$7,0,$E1320))-SUM($G1320:N1320))*(OFFSET('PTRM input'!$G$477,0,$E1320-1)/A42taxstdlife))))</f>
        <v>0</v>
      </c>
      <c r="P1320" s="251">
        <f ca="1">IF(A42taxstdlife="n/a","n/a",IF(A42taxstdlife="",0,IF(P$3&gt;(A42stdlife+$E1320),((INDEX('PTRM input'!$G$385:$P$434,A42offset,$E1320)-INDEX('PTRM input'!$G$277:$P$326,A42offset,$E1320))*OFFSET($F$7,0,$E1320))-SUM($G1320:O1320),(((INDEX('PTRM input'!$G$385:$P$434,A42offset,$E1320)-INDEX('PTRM input'!$G$277:$P$326,A42offset,$E1320))*OFFSET($F$7,0,$E1320))-SUM($G1320:O1320))*(OFFSET('PTRM input'!$G$477,0,$E1320-1)/A42taxstdlife))))</f>
        <v>0</v>
      </c>
      <c r="Q1320" s="251">
        <f ca="1">IF(A42taxstdlife="n/a","n/a",IF(A42taxstdlife="",0,IF(Q$3&gt;(A42stdlife+$E1320),((INDEX('PTRM input'!$G$385:$P$434,A42offset,$E1320)-INDEX('PTRM input'!$G$277:$P$326,A42offset,$E1320))*OFFSET($F$7,0,$E1320))-SUM($G1320:P1320),(((INDEX('PTRM input'!$G$385:$P$434,A42offset,$E1320)-INDEX('PTRM input'!$G$277:$P$326,A42offset,$E1320))*OFFSET($F$7,0,$E1320))-SUM($G1320:P1320))*(OFFSET('PTRM input'!$G$477,0,$E1320-1)/A42taxstdlife))))</f>
        <v>0</v>
      </c>
      <c r="R1320" s="251">
        <f ca="1">IF(A42taxstdlife="n/a","n/a",IF(A42taxstdlife="",0,IF(R$3&gt;(A42stdlife+$E1320),((INDEX('PTRM input'!$G$385:$P$434,A42offset,$E1320)-INDEX('PTRM input'!$G$277:$P$326,A42offset,$E1320))*OFFSET($F$7,0,$E1320))-SUM($G1320:Q1320),(((INDEX('PTRM input'!$G$385:$P$434,A42offset,$E1320)-INDEX('PTRM input'!$G$277:$P$326,A42offset,$E1320))*OFFSET($F$7,0,$E1320))-SUM($G1320:Q1320))*(OFFSET('PTRM input'!$G$477,0,$E1320-1)/A42taxstdlife))))</f>
        <v>0</v>
      </c>
      <c r="S1320" s="251">
        <f ca="1">IF(A42taxstdlife="n/a","n/a",IF(A42taxstdlife="",0,IF(S$3&gt;(A42stdlife+$E1320),((INDEX('PTRM input'!$G$385:$P$434,A42offset,$E1320)-INDEX('PTRM input'!$G$277:$P$326,A42offset,$E1320))*OFFSET($F$7,0,$E1320))-SUM($G1320:R1320),(((INDEX('PTRM input'!$G$385:$P$434,A42offset,$E1320)-INDEX('PTRM input'!$G$277:$P$326,A42offset,$E1320))*OFFSET($F$7,0,$E1320))-SUM($G1320:R1320))*(OFFSET('PTRM input'!$G$477,0,$E1320-1)/A42taxstdlife))))</f>
        <v>0</v>
      </c>
      <c r="T1320" s="251">
        <f ca="1">IF(A42taxstdlife="n/a","n/a",IF(A42taxstdlife="",0,IF(T$3&gt;(A42stdlife+$E1320),((INDEX('PTRM input'!$G$385:$P$434,A42offset,$E1320)-INDEX('PTRM input'!$G$277:$P$326,A42offset,$E1320))*OFFSET($F$7,0,$E1320))-SUM($G1320:S1320),(((INDEX('PTRM input'!$G$385:$P$434,A42offset,$E1320)-INDEX('PTRM input'!$G$277:$P$326,A42offset,$E1320))*OFFSET($F$7,0,$E1320))-SUM($G1320:S1320))*(OFFSET('PTRM input'!$G$477,0,$E1320-1)/A42taxstdlife))))</f>
        <v>0</v>
      </c>
      <c r="U1320" s="251">
        <f ca="1">IF(A42taxstdlife="n/a","n/a",IF(A42taxstdlife="",0,IF(U$3&gt;(A42stdlife+$E1320),((INDEX('PTRM input'!$G$385:$P$434,A42offset,$E1320)-INDEX('PTRM input'!$G$277:$P$326,A42offset,$E1320))*OFFSET($F$7,0,$E1320))-SUM($G1320:T1320),(((INDEX('PTRM input'!$G$385:$P$434,A42offset,$E1320)-INDEX('PTRM input'!$G$277:$P$326,A42offset,$E1320))*OFFSET($F$7,0,$E1320))-SUM($G1320:T1320))*(OFFSET('PTRM input'!$G$477,0,$E1320-1)/A42taxstdlife))))</f>
        <v>0</v>
      </c>
      <c r="V1320" s="251">
        <f ca="1">IF(A42taxstdlife="n/a","n/a",IF(A42taxstdlife="",0,IF(V$3&gt;(A42stdlife+$E1320),((INDEX('PTRM input'!$G$385:$P$434,A42offset,$E1320)-INDEX('PTRM input'!$G$277:$P$326,A42offset,$E1320))*OFFSET($F$7,0,$E1320))-SUM($G1320:U1320),(((INDEX('PTRM input'!$G$385:$P$434,A42offset,$E1320)-INDEX('PTRM input'!$G$277:$P$326,A42offset,$E1320))*OFFSET($F$7,0,$E1320))-SUM($G1320:U1320))*(OFFSET('PTRM input'!$G$477,0,$E1320-1)/A42taxstdlife))))</f>
        <v>0</v>
      </c>
      <c r="W1320" s="251">
        <f ca="1">IF(A42taxstdlife="n/a","n/a",IF(A42taxstdlife="",0,IF(W$3&gt;(A42stdlife+$E1320),((INDEX('PTRM input'!$G$385:$P$434,A42offset,$E1320)-INDEX('PTRM input'!$G$277:$P$326,A42offset,$E1320))*OFFSET($F$7,0,$E1320))-SUM($G1320:V1320),(((INDEX('PTRM input'!$G$385:$P$434,A42offset,$E1320)-INDEX('PTRM input'!$G$277:$P$326,A42offset,$E1320))*OFFSET($F$7,0,$E1320))-SUM($G1320:V1320))*(OFFSET('PTRM input'!$G$477,0,$E1320-1)/A42taxstdlife))))</f>
        <v>0</v>
      </c>
      <c r="X1320" s="251">
        <f ca="1">IF(A42taxstdlife="n/a","n/a",IF(A42taxstdlife="",0,IF(X$3&gt;(A42stdlife+$E1320),((INDEX('PTRM input'!$G$385:$P$434,A42offset,$E1320)-INDEX('PTRM input'!$G$277:$P$326,A42offset,$E1320))*OFFSET($F$7,0,$E1320))-SUM($G1320:W1320),(((INDEX('PTRM input'!$G$385:$P$434,A42offset,$E1320)-INDEX('PTRM input'!$G$277:$P$326,A42offset,$E1320))*OFFSET($F$7,0,$E1320))-SUM($G1320:W1320))*(OFFSET('PTRM input'!$G$477,0,$E1320-1)/A42taxstdlife))))</f>
        <v>0</v>
      </c>
      <c r="Y1320" s="251">
        <f ca="1">IF(A42taxstdlife="n/a","n/a",IF(A42taxstdlife="",0,IF(Y$3&gt;(A42stdlife+$E1320),((INDEX('PTRM input'!$G$385:$P$434,A42offset,$E1320)-INDEX('PTRM input'!$G$277:$P$326,A42offset,$E1320))*OFFSET($F$7,0,$E1320))-SUM($G1320:X1320),(((INDEX('PTRM input'!$G$385:$P$434,A42offset,$E1320)-INDEX('PTRM input'!$G$277:$P$326,A42offset,$E1320))*OFFSET($F$7,0,$E1320))-SUM($G1320:X1320))*(OFFSET('PTRM input'!$G$477,0,$E1320-1)/A42taxstdlife))))</f>
        <v>0</v>
      </c>
      <c r="Z1320" s="251">
        <f ca="1">IF(A42taxstdlife="n/a","n/a",IF(A42taxstdlife="",0,IF(Z$3&gt;(A42stdlife+$E1320),((INDEX('PTRM input'!$G$385:$P$434,A42offset,$E1320)-INDEX('PTRM input'!$G$277:$P$326,A42offset,$E1320))*OFFSET($F$7,0,$E1320))-SUM($G1320:Y1320),(((INDEX('PTRM input'!$G$385:$P$434,A42offset,$E1320)-INDEX('PTRM input'!$G$277:$P$326,A42offset,$E1320))*OFFSET($F$7,0,$E1320))-SUM($G1320:Y1320))*(OFFSET('PTRM input'!$G$477,0,$E1320-1)/A42taxstdlife))))</f>
        <v>0</v>
      </c>
      <c r="AA1320" s="251">
        <f ca="1">IF(A42taxstdlife="n/a","n/a",IF(A42taxstdlife="",0,IF(AA$3&gt;(A42stdlife+$E1320),((INDEX('PTRM input'!$G$385:$P$434,A42offset,$E1320)-INDEX('PTRM input'!$G$277:$P$326,A42offset,$E1320))*OFFSET($F$7,0,$E1320))-SUM($G1320:Z1320),(((INDEX('PTRM input'!$G$385:$P$434,A42offset,$E1320)-INDEX('PTRM input'!$G$277:$P$326,A42offset,$E1320))*OFFSET($F$7,0,$E1320))-SUM($G1320:Z1320))*(OFFSET('PTRM input'!$G$477,0,$E1320-1)/A42taxstdlife))))</f>
        <v>0</v>
      </c>
      <c r="AB1320" s="251">
        <f ca="1">IF(A42taxstdlife="n/a","n/a",IF(A42taxstdlife="",0,IF(AB$3&gt;(A42stdlife+$E1320),((INDEX('PTRM input'!$G$385:$P$434,A42offset,$E1320)-INDEX('PTRM input'!$G$277:$P$326,A42offset,$E1320))*OFFSET($F$7,0,$E1320))-SUM($G1320:AA1320),(((INDEX('PTRM input'!$G$385:$P$434,A42offset,$E1320)-INDEX('PTRM input'!$G$277:$P$326,A42offset,$E1320))*OFFSET($F$7,0,$E1320))-SUM($G1320:AA1320))*(OFFSET('PTRM input'!$G$477,0,$E1320-1)/A42taxstdlife))))</f>
        <v>0</v>
      </c>
      <c r="AC1320" s="251">
        <f ca="1">IF(A42taxstdlife="n/a","n/a",IF(A42taxstdlife="",0,IF(AC$3&gt;(A42stdlife+$E1320),((INDEX('PTRM input'!$G$385:$P$434,A42offset,$E1320)-INDEX('PTRM input'!$G$277:$P$326,A42offset,$E1320))*OFFSET($F$7,0,$E1320))-SUM($G1320:AB1320),(((INDEX('PTRM input'!$G$385:$P$434,A42offset,$E1320)-INDEX('PTRM input'!$G$277:$P$326,A42offset,$E1320))*OFFSET($F$7,0,$E1320))-SUM($G1320:AB1320))*(OFFSET('PTRM input'!$G$477,0,$E1320-1)/A42taxstdlife))))</f>
        <v>0</v>
      </c>
      <c r="AD1320" s="251">
        <f ca="1">IF(A42taxstdlife="n/a","n/a",IF(A42taxstdlife="",0,IF(AD$3&gt;(A42stdlife+$E1320),((INDEX('PTRM input'!$G$385:$P$434,A42offset,$E1320)-INDEX('PTRM input'!$G$277:$P$326,A42offset,$E1320))*OFFSET($F$7,0,$E1320))-SUM($G1320:AC1320),(((INDEX('PTRM input'!$G$385:$P$434,A42offset,$E1320)-INDEX('PTRM input'!$G$277:$P$326,A42offset,$E1320))*OFFSET($F$7,0,$E1320))-SUM($G1320:AC1320))*(OFFSET('PTRM input'!$G$477,0,$E1320-1)/A42taxstdlife))))</f>
        <v>0</v>
      </c>
      <c r="AE1320" s="251">
        <f ca="1">IF(A42taxstdlife="n/a","n/a",IF(A42taxstdlife="",0,IF(AE$3&gt;(A42stdlife+$E1320),((INDEX('PTRM input'!$G$385:$P$434,A42offset,$E1320)-INDEX('PTRM input'!$G$277:$P$326,A42offset,$E1320))*OFFSET($F$7,0,$E1320))-SUM($G1320:AD1320),(((INDEX('PTRM input'!$G$385:$P$434,A42offset,$E1320)-INDEX('PTRM input'!$G$277:$P$326,A42offset,$E1320))*OFFSET($F$7,0,$E1320))-SUM($G1320:AD1320))*(OFFSET('PTRM input'!$G$477,0,$E1320-1)/A42taxstdlife))))</f>
        <v>0</v>
      </c>
      <c r="AF1320" s="251">
        <f ca="1">IF(A42taxstdlife="n/a","n/a",IF(A42taxstdlife="",0,IF(AF$3&gt;(A42stdlife+$E1320),((INDEX('PTRM input'!$G$385:$P$434,A42offset,$E1320)-INDEX('PTRM input'!$G$277:$P$326,A42offset,$E1320))*OFFSET($F$7,0,$E1320))-SUM($G1320:AE1320),(((INDEX('PTRM input'!$G$385:$P$434,A42offset,$E1320)-INDEX('PTRM input'!$G$277:$P$326,A42offset,$E1320))*OFFSET($F$7,0,$E1320))-SUM($G1320:AE1320))*(OFFSET('PTRM input'!$G$477,0,$E1320-1)/A42taxstdlife))))</f>
        <v>0</v>
      </c>
      <c r="AG1320" s="251">
        <f ca="1">IF(A42taxstdlife="n/a","n/a",IF(A42taxstdlife="",0,IF(AG$3&gt;(A42stdlife+$E1320),((INDEX('PTRM input'!$G$385:$P$434,A42offset,$E1320)-INDEX('PTRM input'!$G$277:$P$326,A42offset,$E1320))*OFFSET($F$7,0,$E1320))-SUM($G1320:AF1320),(((INDEX('PTRM input'!$G$385:$P$434,A42offset,$E1320)-INDEX('PTRM input'!$G$277:$P$326,A42offset,$E1320))*OFFSET($F$7,0,$E1320))-SUM($G1320:AF1320))*(OFFSET('PTRM input'!$G$477,0,$E1320-1)/A42taxstdlife))))</f>
        <v>0</v>
      </c>
      <c r="AH1320" s="251">
        <f ca="1">IF(A42taxstdlife="n/a","n/a",IF(A42taxstdlife="",0,IF(AH$3&gt;(A42stdlife+$E1320),((INDEX('PTRM input'!$G$385:$P$434,A42offset,$E1320)-INDEX('PTRM input'!$G$277:$P$326,A42offset,$E1320))*OFFSET($F$7,0,$E1320))-SUM($G1320:AG1320),(((INDEX('PTRM input'!$G$385:$P$434,A42offset,$E1320)-INDEX('PTRM input'!$G$277:$P$326,A42offset,$E1320))*OFFSET($F$7,0,$E1320))-SUM($G1320:AG1320))*(OFFSET('PTRM input'!$G$477,0,$E1320-1)/A42taxstdlife))))</f>
        <v>0</v>
      </c>
      <c r="AI1320" s="251">
        <f ca="1">IF(A42taxstdlife="n/a","n/a",IF(A42taxstdlife="",0,IF(AI$3&gt;(A42stdlife+$E1320),((INDEX('PTRM input'!$G$385:$P$434,A42offset,$E1320)-INDEX('PTRM input'!$G$277:$P$326,A42offset,$E1320))*OFFSET($F$7,0,$E1320))-SUM($G1320:AH1320),(((INDEX('PTRM input'!$G$385:$P$434,A42offset,$E1320)-INDEX('PTRM input'!$G$277:$P$326,A42offset,$E1320))*OFFSET($F$7,0,$E1320))-SUM($G1320:AH1320))*(OFFSET('PTRM input'!$G$477,0,$E1320-1)/A42taxstdlife))))</f>
        <v>0</v>
      </c>
      <c r="AJ1320" s="251">
        <f ca="1">IF(A42taxstdlife="n/a","n/a",IF(A42taxstdlife="",0,IF(AJ$3&gt;(A42stdlife+$E1320),((INDEX('PTRM input'!$G$385:$P$434,A42offset,$E1320)-INDEX('PTRM input'!$G$277:$P$326,A42offset,$E1320))*OFFSET($F$7,0,$E1320))-SUM($G1320:AI1320),(((INDEX('PTRM input'!$G$385:$P$434,A42offset,$E1320)-INDEX('PTRM input'!$G$277:$P$326,A42offset,$E1320))*OFFSET($F$7,0,$E1320))-SUM($G1320:AI1320))*(OFFSET('PTRM input'!$G$477,0,$E1320-1)/A42taxstdlife))))</f>
        <v>0</v>
      </c>
      <c r="AK1320" s="251">
        <f ca="1">IF(A42taxstdlife="n/a","n/a",IF(A42taxstdlife="",0,IF(AK$3&gt;(A42stdlife+$E1320),((INDEX('PTRM input'!$G$385:$P$434,A42offset,$E1320)-INDEX('PTRM input'!$G$277:$P$326,A42offset,$E1320))*OFFSET($F$7,0,$E1320))-SUM($G1320:AJ1320),(((INDEX('PTRM input'!$G$385:$P$434,A42offset,$E1320)-INDEX('PTRM input'!$G$277:$P$326,A42offset,$E1320))*OFFSET($F$7,0,$E1320))-SUM($G1320:AJ1320))*(OFFSET('PTRM input'!$G$477,0,$E1320-1)/A42taxstdlife))))</f>
        <v>0</v>
      </c>
      <c r="AL1320" s="251">
        <f ca="1">IF(A42taxstdlife="n/a","n/a",IF(A42taxstdlife="",0,IF(AL$3&gt;(A42stdlife+$E1320),((INDEX('PTRM input'!$G$385:$P$434,A42offset,$E1320)-INDEX('PTRM input'!$G$277:$P$326,A42offset,$E1320))*OFFSET($F$7,0,$E1320))-SUM($G1320:AK1320),(((INDEX('PTRM input'!$G$385:$P$434,A42offset,$E1320)-INDEX('PTRM input'!$G$277:$P$326,A42offset,$E1320))*OFFSET($F$7,0,$E1320))-SUM($G1320:AK1320))*(OFFSET('PTRM input'!$G$477,0,$E1320-1)/A42taxstdlife))))</f>
        <v>0</v>
      </c>
      <c r="AM1320" s="251">
        <f ca="1">IF(A42taxstdlife="n/a","n/a",IF(A42taxstdlife="",0,IF(AM$3&gt;(A42stdlife+$E1320),((INDEX('PTRM input'!$G$385:$P$434,A42offset,$E1320)-INDEX('PTRM input'!$G$277:$P$326,A42offset,$E1320))*OFFSET($F$7,0,$E1320))-SUM($G1320:AL1320),(((INDEX('PTRM input'!$G$385:$P$434,A42offset,$E1320)-INDEX('PTRM input'!$G$277:$P$326,A42offset,$E1320))*OFFSET($F$7,0,$E1320))-SUM($G1320:AL1320))*(OFFSET('PTRM input'!$G$477,0,$E1320-1)/A42taxstdlife))))</f>
        <v>0</v>
      </c>
      <c r="AN1320" s="251">
        <f ca="1">IF(A42taxstdlife="n/a","n/a",IF(A42taxstdlife="",0,IF(AN$3&gt;(A42stdlife+$E1320),((INDEX('PTRM input'!$G$385:$P$434,A42offset,$E1320)-INDEX('PTRM input'!$G$277:$P$326,A42offset,$E1320))*OFFSET($F$7,0,$E1320))-SUM($G1320:AM1320),(((INDEX('PTRM input'!$G$385:$P$434,A42offset,$E1320)-INDEX('PTRM input'!$G$277:$P$326,A42offset,$E1320))*OFFSET($F$7,0,$E1320))-SUM($G1320:AM1320))*(OFFSET('PTRM input'!$G$477,0,$E1320-1)/A42taxstdlife))))</f>
        <v>0</v>
      </c>
      <c r="AO1320" s="251">
        <f ca="1">IF(A42taxstdlife="n/a","n/a",IF(A42taxstdlife="",0,IF(AO$3&gt;(A42stdlife+$E1320),((INDEX('PTRM input'!$G$385:$P$434,A42offset,$E1320)-INDEX('PTRM input'!$G$277:$P$326,A42offset,$E1320))*OFFSET($F$7,0,$E1320))-SUM($G1320:AN1320),(((INDEX('PTRM input'!$G$385:$P$434,A42offset,$E1320)-INDEX('PTRM input'!$G$277:$P$326,A42offset,$E1320))*OFFSET($F$7,0,$E1320))-SUM($G1320:AN1320))*(OFFSET('PTRM input'!$G$477,0,$E1320-1)/A42taxstdlife))))</f>
        <v>0</v>
      </c>
      <c r="AP1320" s="251">
        <f ca="1">IF(A42taxstdlife="n/a","n/a",IF(A42taxstdlife="",0,IF(AP$3&gt;(A42stdlife+$E1320),((INDEX('PTRM input'!$G$385:$P$434,A42offset,$E1320)-INDEX('PTRM input'!$G$277:$P$326,A42offset,$E1320))*OFFSET($F$7,0,$E1320))-SUM($G1320:AO1320),(((INDEX('PTRM input'!$G$385:$P$434,A42offset,$E1320)-INDEX('PTRM input'!$G$277:$P$326,A42offset,$E1320))*OFFSET($F$7,0,$E1320))-SUM($G1320:AO1320))*(OFFSET('PTRM input'!$G$477,0,$E1320-1)/A42taxstdlife))))</f>
        <v>0</v>
      </c>
      <c r="AQ1320" s="251">
        <f ca="1">IF(A42taxstdlife="n/a","n/a",IF(A42taxstdlife="",0,IF(AQ$3&gt;(A42stdlife+$E1320),((INDEX('PTRM input'!$G$385:$P$434,A42offset,$E1320)-INDEX('PTRM input'!$G$277:$P$326,A42offset,$E1320))*OFFSET($F$7,0,$E1320))-SUM($G1320:AP1320),(((INDEX('PTRM input'!$G$385:$P$434,A42offset,$E1320)-INDEX('PTRM input'!$G$277:$P$326,A42offset,$E1320))*OFFSET($F$7,0,$E1320))-SUM($G1320:AP1320))*(OFFSET('PTRM input'!$G$477,0,$E1320-1)/A42taxstdlife))))</f>
        <v>0</v>
      </c>
      <c r="AR1320" s="251">
        <f ca="1">IF(A42taxstdlife="n/a","n/a",IF(A42taxstdlife="",0,IF(AR$3&gt;(A42stdlife+$E1320),((INDEX('PTRM input'!$G$385:$P$434,A42offset,$E1320)-INDEX('PTRM input'!$G$277:$P$326,A42offset,$E1320))*OFFSET($F$7,0,$E1320))-SUM($G1320:AQ1320),(((INDEX('PTRM input'!$G$385:$P$434,A42offset,$E1320)-INDEX('PTRM input'!$G$277:$P$326,A42offset,$E1320))*OFFSET($F$7,0,$E1320))-SUM($G1320:AQ1320))*(OFFSET('PTRM input'!$G$477,0,$E1320-1)/A42taxstdlife))))</f>
        <v>0</v>
      </c>
      <c r="AS1320" s="251">
        <f ca="1">IF(A42taxstdlife="n/a","n/a",IF(A42taxstdlife="",0,IF(AS$3&gt;(A42stdlife+$E1320),((INDEX('PTRM input'!$G$385:$P$434,A42offset,$E1320)-INDEX('PTRM input'!$G$277:$P$326,A42offset,$E1320))*OFFSET($F$7,0,$E1320))-SUM($G1320:AR1320),(((INDEX('PTRM input'!$G$385:$P$434,A42offset,$E1320)-INDEX('PTRM input'!$G$277:$P$326,A42offset,$E1320))*OFFSET($F$7,0,$E1320))-SUM($G1320:AR1320))*(OFFSET('PTRM input'!$G$477,0,$E1320-1)/A42taxstdlife))))</f>
        <v>0</v>
      </c>
      <c r="AT1320" s="251">
        <f ca="1">IF(A42taxstdlife="n/a","n/a",IF(A42taxstdlife="",0,IF(AT$3&gt;(A42stdlife+$E1320),((INDEX('PTRM input'!$G$385:$P$434,A42offset,$E1320)-INDEX('PTRM input'!$G$277:$P$326,A42offset,$E1320))*OFFSET($F$7,0,$E1320))-SUM($G1320:AS1320),(((INDEX('PTRM input'!$G$385:$P$434,A42offset,$E1320)-INDEX('PTRM input'!$G$277:$P$326,A42offset,$E1320))*OFFSET($F$7,0,$E1320))-SUM($G1320:AS1320))*(OFFSET('PTRM input'!$G$477,0,$E1320-1)/A42taxstdlife))))</f>
        <v>0</v>
      </c>
      <c r="AU1320" s="251">
        <f ca="1">IF(A42taxstdlife="n/a","n/a",IF(A42taxstdlife="",0,IF(AU$3&gt;(A42stdlife+$E1320),((INDEX('PTRM input'!$G$385:$P$434,A42offset,$E1320)-INDEX('PTRM input'!$G$277:$P$326,A42offset,$E1320))*OFFSET($F$7,0,$E1320))-SUM($G1320:AT1320),(((INDEX('PTRM input'!$G$385:$P$434,A42offset,$E1320)-INDEX('PTRM input'!$G$277:$P$326,A42offset,$E1320))*OFFSET($F$7,0,$E1320))-SUM($G1320:AT1320))*(OFFSET('PTRM input'!$G$477,0,$E1320-1)/A42taxstdlife))))</f>
        <v>0</v>
      </c>
      <c r="AV1320" s="251">
        <f ca="1">IF(A42taxstdlife="n/a","n/a",IF(A42taxstdlife="",0,IF(AV$3&gt;(A42stdlife+$E1320),((INDEX('PTRM input'!$G$385:$P$434,A42offset,$E1320)-INDEX('PTRM input'!$G$277:$P$326,A42offset,$E1320))*OFFSET($F$7,0,$E1320))-SUM($G1320:AU1320),(((INDEX('PTRM input'!$G$385:$P$434,A42offset,$E1320)-INDEX('PTRM input'!$G$277:$P$326,A42offset,$E1320))*OFFSET($F$7,0,$E1320))-SUM($G1320:AU1320))*(OFFSET('PTRM input'!$G$477,0,$E1320-1)/A42taxstdlife))))</f>
        <v>0</v>
      </c>
      <c r="AW1320" s="251">
        <f ca="1">IF(A42taxstdlife="n/a","n/a",IF(A42taxstdlife="",0,IF(AW$3&gt;(A42stdlife+$E1320),((INDEX('PTRM input'!$G$385:$P$434,A42offset,$E1320)-INDEX('PTRM input'!$G$277:$P$326,A42offset,$E1320))*OFFSET($F$7,0,$E1320))-SUM($G1320:AV1320),(((INDEX('PTRM input'!$G$385:$P$434,A42offset,$E1320)-INDEX('PTRM input'!$G$277:$P$326,A42offset,$E1320))*OFFSET($F$7,0,$E1320))-SUM($G1320:AV1320))*(OFFSET('PTRM input'!$G$477,0,$E1320-1)/A42taxstdlife))))</f>
        <v>0</v>
      </c>
      <c r="AX1320" s="251">
        <f ca="1">IF(A42taxstdlife="n/a","n/a",IF(A42taxstdlife="",0,IF(AX$3&gt;(A42stdlife+$E1320),((INDEX('PTRM input'!$G$385:$P$434,A42offset,$E1320)-INDEX('PTRM input'!$G$277:$P$326,A42offset,$E1320))*OFFSET($F$7,0,$E1320))-SUM($G1320:AW1320),(((INDEX('PTRM input'!$G$385:$P$434,A42offset,$E1320)-INDEX('PTRM input'!$G$277:$P$326,A42offset,$E1320))*OFFSET($F$7,0,$E1320))-SUM($G1320:AW1320))*(OFFSET('PTRM input'!$G$477,0,$E1320-1)/A42taxstdlife))))</f>
        <v>0</v>
      </c>
      <c r="AY1320" s="251">
        <f ca="1">IF(A42taxstdlife="n/a","n/a",IF(A42taxstdlife="",0,IF(AY$3&gt;(A42stdlife+$E1320),((INDEX('PTRM input'!$G$385:$P$434,A42offset,$E1320)-INDEX('PTRM input'!$G$277:$P$326,A42offset,$E1320))*OFFSET($F$7,0,$E1320))-SUM($G1320:AX1320),(((INDEX('PTRM input'!$G$385:$P$434,A42offset,$E1320)-INDEX('PTRM input'!$G$277:$P$326,A42offset,$E1320))*OFFSET($F$7,0,$E1320))-SUM($G1320:AX1320))*(OFFSET('PTRM input'!$G$477,0,$E1320-1)/A42taxstdlife))))</f>
        <v>0</v>
      </c>
      <c r="AZ1320" s="251">
        <f ca="1">IF(A42taxstdlife="n/a","n/a",IF(A42taxstdlife="",0,IF(AZ$3&gt;(A42stdlife+$E1320),((INDEX('PTRM input'!$G$385:$P$434,A42offset,$E1320)-INDEX('PTRM input'!$G$277:$P$326,A42offset,$E1320))*OFFSET($F$7,0,$E1320))-SUM($G1320:AY1320),(((INDEX('PTRM input'!$G$385:$P$434,A42offset,$E1320)-INDEX('PTRM input'!$G$277:$P$326,A42offset,$E1320))*OFFSET($F$7,0,$E1320))-SUM($G1320:AY1320))*(OFFSET('PTRM input'!$G$477,0,$E1320-1)/A42taxstdlife))))</f>
        <v>0</v>
      </c>
      <c r="BA1320" s="251">
        <f ca="1">IF(A42taxstdlife="n/a","n/a",IF(A42taxstdlife="",0,IF(BA$3&gt;(A42stdlife+$E1320),((INDEX('PTRM input'!$G$385:$P$434,A42offset,$E1320)-INDEX('PTRM input'!$G$277:$P$326,A42offset,$E1320))*OFFSET($F$7,0,$E1320))-SUM($G1320:AZ1320),(((INDEX('PTRM input'!$G$385:$P$434,A42offset,$E1320)-INDEX('PTRM input'!$G$277:$P$326,A42offset,$E1320))*OFFSET($F$7,0,$E1320))-SUM($G1320:AZ1320))*(OFFSET('PTRM input'!$G$477,0,$E1320-1)/A42taxstdlife))))</f>
        <v>0</v>
      </c>
      <c r="BB1320" s="251">
        <f ca="1">IF(A42taxstdlife="n/a","n/a",IF(A42taxstdlife="",0,IF(BB$3&gt;(A42stdlife+$E1320),((INDEX('PTRM input'!$G$385:$P$434,A42offset,$E1320)-INDEX('PTRM input'!$G$277:$P$326,A42offset,$E1320))*OFFSET($F$7,0,$E1320))-SUM($G1320:BA1320),(((INDEX('PTRM input'!$G$385:$P$434,A42offset,$E1320)-INDEX('PTRM input'!$G$277:$P$326,A42offset,$E1320))*OFFSET($F$7,0,$E1320))-SUM($G1320:BA1320))*(OFFSET('PTRM input'!$G$477,0,$E1320-1)/A42taxstdlife))))</f>
        <v>0</v>
      </c>
      <c r="BC1320" s="251">
        <f ca="1">IF(A42taxstdlife="n/a","n/a",IF(A42taxstdlife="",0,IF(BC$3&gt;(A42stdlife+$E1320),((INDEX('PTRM input'!$G$385:$P$434,A42offset,$E1320)-INDEX('PTRM input'!$G$277:$P$326,A42offset,$E1320))*OFFSET($F$7,0,$E1320))-SUM($G1320:BB1320),(((INDEX('PTRM input'!$G$385:$P$434,A42offset,$E1320)-INDEX('PTRM input'!$G$277:$P$326,A42offset,$E1320))*OFFSET($F$7,0,$E1320))-SUM($G1320:BB1320))*(OFFSET('PTRM input'!$G$477,0,$E1320-1)/A42taxstdlife))))</f>
        <v>0</v>
      </c>
      <c r="BD1320" s="251">
        <f ca="1">IF(A42taxstdlife="n/a","n/a",IF(A42taxstdlife="",0,IF(BD$3&gt;(A42stdlife+$E1320),((INDEX('PTRM input'!$G$385:$P$434,A42offset,$E1320)-INDEX('PTRM input'!$G$277:$P$326,A42offset,$E1320))*OFFSET($F$7,0,$E1320))-SUM($G1320:BC1320),(((INDEX('PTRM input'!$G$385:$P$434,A42offset,$E1320)-INDEX('PTRM input'!$G$277:$P$326,A42offset,$E1320))*OFFSET($F$7,0,$E1320))-SUM($G1320:BC1320))*(OFFSET('PTRM input'!$G$477,0,$E1320-1)/A42taxstdlife))))</f>
        <v>0</v>
      </c>
      <c r="BE1320" s="251">
        <f ca="1">IF(A42taxstdlife="n/a","n/a",IF(A42taxstdlife="",0,IF(BE$3&gt;(A42stdlife+$E1320),((INDEX('PTRM input'!$G$385:$P$434,A42offset,$E1320)-INDEX('PTRM input'!$G$277:$P$326,A42offset,$E1320))*OFFSET($F$7,0,$E1320))-SUM($G1320:BD1320),(((INDEX('PTRM input'!$G$385:$P$434,A42offset,$E1320)-INDEX('PTRM input'!$G$277:$P$326,A42offset,$E1320))*OFFSET($F$7,0,$E1320))-SUM($G1320:BD1320))*(OFFSET('PTRM input'!$G$477,0,$E1320-1)/A42taxstdlife))))</f>
        <v>0</v>
      </c>
      <c r="BF1320" s="251">
        <f ca="1">IF(A42taxstdlife="n/a","n/a",IF(A42taxstdlife="",0,IF(BF$3&gt;(A42stdlife+$E1320),((INDEX('PTRM input'!$G$385:$P$434,A42offset,$E1320)-INDEX('PTRM input'!$G$277:$P$326,A42offset,$E1320))*OFFSET($F$7,0,$E1320))-SUM($G1320:BE1320),(((INDEX('PTRM input'!$G$385:$P$434,A42offset,$E1320)-INDEX('PTRM input'!$G$277:$P$326,A42offset,$E1320))*OFFSET($F$7,0,$E1320))-SUM($G1320:BE1320))*(OFFSET('PTRM input'!$G$477,0,$E1320-1)/A42taxstdlife))))</f>
        <v>0</v>
      </c>
      <c r="BG1320" s="251">
        <f ca="1">IF(A42taxstdlife="n/a","n/a",IF(A42taxstdlife="",0,IF(BG$3&gt;(A42stdlife+$E1320),((INDEX('PTRM input'!$G$385:$P$434,A42offset,$E1320)-INDEX('PTRM input'!$G$277:$P$326,A42offset,$E1320))*OFFSET($F$7,0,$E1320))-SUM($G1320:BF1320),(((INDEX('PTRM input'!$G$385:$P$434,A42offset,$E1320)-INDEX('PTRM input'!$G$277:$P$326,A42offset,$E1320))*OFFSET($F$7,0,$E1320))-SUM($G1320:BF1320))*(OFFSET('PTRM input'!$G$477,0,$E1320-1)/A42taxstdlife))))</f>
        <v>0</v>
      </c>
      <c r="BH1320" s="251">
        <f ca="1">IF(A42taxstdlife="n/a","n/a",IF(A42taxstdlife="",0,IF(BH$3&gt;(A42stdlife+$E1320),((INDEX('PTRM input'!$G$385:$P$434,A42offset,$E1320)-INDEX('PTRM input'!$G$277:$P$326,A42offset,$E1320))*OFFSET($F$7,0,$E1320))-SUM($G1320:BG1320),(((INDEX('PTRM input'!$G$385:$P$434,A42offset,$E1320)-INDEX('PTRM input'!$G$277:$P$326,A42offset,$E1320))*OFFSET($F$7,0,$E1320))-SUM($G1320:BG1320))*(OFFSET('PTRM input'!$G$477,0,$E1320-1)/A42taxstdlife))))</f>
        <v>0</v>
      </c>
      <c r="BI1320" s="251">
        <f ca="1">IF(A42taxstdlife="n/a","n/a",IF(A42taxstdlife="",0,IF(BI$3&gt;(A42stdlife+$E1320),((INDEX('PTRM input'!$G$385:$P$434,A42offset,$E1320)-INDEX('PTRM input'!$G$277:$P$326,A42offset,$E1320))*OFFSET($F$7,0,$E1320))-SUM($G1320:BH1320),(((INDEX('PTRM input'!$G$385:$P$434,A42offset,$E1320)-INDEX('PTRM input'!$G$277:$P$326,A42offset,$E1320))*OFFSET($F$7,0,$E1320))-SUM($G1320:BH1320))*(OFFSET('PTRM input'!$G$477,0,$E1320-1)/A42taxstdlife))))</f>
        <v>0</v>
      </c>
      <c r="BJ1320" s="116"/>
      <c r="BK1320" s="116"/>
      <c r="BL1320" s="116"/>
      <c r="BM1320" s="116"/>
    </row>
    <row r="1321" spans="1:65" ht="12.75" hidden="1" customHeight="1" outlineLevel="2">
      <c r="A1321" s="366"/>
      <c r="B1321" s="19"/>
      <c r="C1321" s="18"/>
      <c r="D1321" s="760"/>
      <c r="E1321" s="86">
        <v>7</v>
      </c>
      <c r="F1321" s="356"/>
      <c r="G1321" s="434"/>
      <c r="H1321" s="435"/>
      <c r="I1321" s="435"/>
      <c r="J1321" s="435"/>
      <c r="K1321" s="435"/>
      <c r="L1321" s="435"/>
      <c r="M1321" s="619"/>
      <c r="N1321" s="251">
        <f ca="1">IF(A42taxstdlife="n/a","n/a",IF(A42taxstdlife="",0,IF(N$3&gt;(A42stdlife+$E1321),((INDEX('PTRM input'!$G$385:$P$434,A42offset,$E1321)-INDEX('PTRM input'!$G$277:$P$326,A42offset,$E1321))*OFFSET($F$7,0,$E1321))-SUM($G1321:M1321),(((INDEX('PTRM input'!$G$385:$P$434,A42offset,$E1321)-INDEX('PTRM input'!$G$277:$P$326,A42offset,$E1321))*OFFSET($F$7,0,$E1321))-SUM($G1321:M1321))*(OFFSET('PTRM input'!$G$477,0,$E1321-1)/A42taxstdlife))))</f>
        <v>0</v>
      </c>
      <c r="O1321" s="251">
        <f ca="1">IF(A42taxstdlife="n/a","n/a",IF(A42taxstdlife="",0,IF(O$3&gt;(A42stdlife+$E1321),((INDEX('PTRM input'!$G$385:$P$434,A42offset,$E1321)-INDEX('PTRM input'!$G$277:$P$326,A42offset,$E1321))*OFFSET($F$7,0,$E1321))-SUM($G1321:N1321),(((INDEX('PTRM input'!$G$385:$P$434,A42offset,$E1321)-INDEX('PTRM input'!$G$277:$P$326,A42offset,$E1321))*OFFSET($F$7,0,$E1321))-SUM($G1321:N1321))*(OFFSET('PTRM input'!$G$477,0,$E1321-1)/A42taxstdlife))))</f>
        <v>0</v>
      </c>
      <c r="P1321" s="251">
        <f ca="1">IF(A42taxstdlife="n/a","n/a",IF(A42taxstdlife="",0,IF(P$3&gt;(A42stdlife+$E1321),((INDEX('PTRM input'!$G$385:$P$434,A42offset,$E1321)-INDEX('PTRM input'!$G$277:$P$326,A42offset,$E1321))*OFFSET($F$7,0,$E1321))-SUM($G1321:O1321),(((INDEX('PTRM input'!$G$385:$P$434,A42offset,$E1321)-INDEX('PTRM input'!$G$277:$P$326,A42offset,$E1321))*OFFSET($F$7,0,$E1321))-SUM($G1321:O1321))*(OFFSET('PTRM input'!$G$477,0,$E1321-1)/A42taxstdlife))))</f>
        <v>0</v>
      </c>
      <c r="Q1321" s="251">
        <f ca="1">IF(A42taxstdlife="n/a","n/a",IF(A42taxstdlife="",0,IF(Q$3&gt;(A42stdlife+$E1321),((INDEX('PTRM input'!$G$385:$P$434,A42offset,$E1321)-INDEX('PTRM input'!$G$277:$P$326,A42offset,$E1321))*OFFSET($F$7,0,$E1321))-SUM($G1321:P1321),(((INDEX('PTRM input'!$G$385:$P$434,A42offset,$E1321)-INDEX('PTRM input'!$G$277:$P$326,A42offset,$E1321))*OFFSET($F$7,0,$E1321))-SUM($G1321:P1321))*(OFFSET('PTRM input'!$G$477,0,$E1321-1)/A42taxstdlife))))</f>
        <v>0</v>
      </c>
      <c r="R1321" s="251">
        <f ca="1">IF(A42taxstdlife="n/a","n/a",IF(A42taxstdlife="",0,IF(R$3&gt;(A42stdlife+$E1321),((INDEX('PTRM input'!$G$385:$P$434,A42offset,$E1321)-INDEX('PTRM input'!$G$277:$P$326,A42offset,$E1321))*OFFSET($F$7,0,$E1321))-SUM($G1321:Q1321),(((INDEX('PTRM input'!$G$385:$P$434,A42offset,$E1321)-INDEX('PTRM input'!$G$277:$P$326,A42offset,$E1321))*OFFSET($F$7,0,$E1321))-SUM($G1321:Q1321))*(OFFSET('PTRM input'!$G$477,0,$E1321-1)/A42taxstdlife))))</f>
        <v>0</v>
      </c>
      <c r="S1321" s="251">
        <f ca="1">IF(A42taxstdlife="n/a","n/a",IF(A42taxstdlife="",0,IF(S$3&gt;(A42stdlife+$E1321),((INDEX('PTRM input'!$G$385:$P$434,A42offset,$E1321)-INDEX('PTRM input'!$G$277:$P$326,A42offset,$E1321))*OFFSET($F$7,0,$E1321))-SUM($G1321:R1321),(((INDEX('PTRM input'!$G$385:$P$434,A42offset,$E1321)-INDEX('PTRM input'!$G$277:$P$326,A42offset,$E1321))*OFFSET($F$7,0,$E1321))-SUM($G1321:R1321))*(OFFSET('PTRM input'!$G$477,0,$E1321-1)/A42taxstdlife))))</f>
        <v>0</v>
      </c>
      <c r="T1321" s="251">
        <f ca="1">IF(A42taxstdlife="n/a","n/a",IF(A42taxstdlife="",0,IF(T$3&gt;(A42stdlife+$E1321),((INDEX('PTRM input'!$G$385:$P$434,A42offset,$E1321)-INDEX('PTRM input'!$G$277:$P$326,A42offset,$E1321))*OFFSET($F$7,0,$E1321))-SUM($G1321:S1321),(((INDEX('PTRM input'!$G$385:$P$434,A42offset,$E1321)-INDEX('PTRM input'!$G$277:$P$326,A42offset,$E1321))*OFFSET($F$7,0,$E1321))-SUM($G1321:S1321))*(OFFSET('PTRM input'!$G$477,0,$E1321-1)/A42taxstdlife))))</f>
        <v>0</v>
      </c>
      <c r="U1321" s="251">
        <f ca="1">IF(A42taxstdlife="n/a","n/a",IF(A42taxstdlife="",0,IF(U$3&gt;(A42stdlife+$E1321),((INDEX('PTRM input'!$G$385:$P$434,A42offset,$E1321)-INDEX('PTRM input'!$G$277:$P$326,A42offset,$E1321))*OFFSET($F$7,0,$E1321))-SUM($G1321:T1321),(((INDEX('PTRM input'!$G$385:$P$434,A42offset,$E1321)-INDEX('PTRM input'!$G$277:$P$326,A42offset,$E1321))*OFFSET($F$7,0,$E1321))-SUM($G1321:T1321))*(OFFSET('PTRM input'!$G$477,0,$E1321-1)/A42taxstdlife))))</f>
        <v>0</v>
      </c>
      <c r="V1321" s="251">
        <f ca="1">IF(A42taxstdlife="n/a","n/a",IF(A42taxstdlife="",0,IF(V$3&gt;(A42stdlife+$E1321),((INDEX('PTRM input'!$G$385:$P$434,A42offset,$E1321)-INDEX('PTRM input'!$G$277:$P$326,A42offset,$E1321))*OFFSET($F$7,0,$E1321))-SUM($G1321:U1321),(((INDEX('PTRM input'!$G$385:$P$434,A42offset,$E1321)-INDEX('PTRM input'!$G$277:$P$326,A42offset,$E1321))*OFFSET($F$7,0,$E1321))-SUM($G1321:U1321))*(OFFSET('PTRM input'!$G$477,0,$E1321-1)/A42taxstdlife))))</f>
        <v>0</v>
      </c>
      <c r="W1321" s="251">
        <f ca="1">IF(A42taxstdlife="n/a","n/a",IF(A42taxstdlife="",0,IF(W$3&gt;(A42stdlife+$E1321),((INDEX('PTRM input'!$G$385:$P$434,A42offset,$E1321)-INDEX('PTRM input'!$G$277:$P$326,A42offset,$E1321))*OFFSET($F$7,0,$E1321))-SUM($G1321:V1321),(((INDEX('PTRM input'!$G$385:$P$434,A42offset,$E1321)-INDEX('PTRM input'!$G$277:$P$326,A42offset,$E1321))*OFFSET($F$7,0,$E1321))-SUM($G1321:V1321))*(OFFSET('PTRM input'!$G$477,0,$E1321-1)/A42taxstdlife))))</f>
        <v>0</v>
      </c>
      <c r="X1321" s="251">
        <f ca="1">IF(A42taxstdlife="n/a","n/a",IF(A42taxstdlife="",0,IF(X$3&gt;(A42stdlife+$E1321),((INDEX('PTRM input'!$G$385:$P$434,A42offset,$E1321)-INDEX('PTRM input'!$G$277:$P$326,A42offset,$E1321))*OFFSET($F$7,0,$E1321))-SUM($G1321:W1321),(((INDEX('PTRM input'!$G$385:$P$434,A42offset,$E1321)-INDEX('PTRM input'!$G$277:$P$326,A42offset,$E1321))*OFFSET($F$7,0,$E1321))-SUM($G1321:W1321))*(OFFSET('PTRM input'!$G$477,0,$E1321-1)/A42taxstdlife))))</f>
        <v>0</v>
      </c>
      <c r="Y1321" s="251">
        <f ca="1">IF(A42taxstdlife="n/a","n/a",IF(A42taxstdlife="",0,IF(Y$3&gt;(A42stdlife+$E1321),((INDEX('PTRM input'!$G$385:$P$434,A42offset,$E1321)-INDEX('PTRM input'!$G$277:$P$326,A42offset,$E1321))*OFFSET($F$7,0,$E1321))-SUM($G1321:X1321),(((INDEX('PTRM input'!$G$385:$P$434,A42offset,$E1321)-INDEX('PTRM input'!$G$277:$P$326,A42offset,$E1321))*OFFSET($F$7,0,$E1321))-SUM($G1321:X1321))*(OFFSET('PTRM input'!$G$477,0,$E1321-1)/A42taxstdlife))))</f>
        <v>0</v>
      </c>
      <c r="Z1321" s="251">
        <f ca="1">IF(A42taxstdlife="n/a","n/a",IF(A42taxstdlife="",0,IF(Z$3&gt;(A42stdlife+$E1321),((INDEX('PTRM input'!$G$385:$P$434,A42offset,$E1321)-INDEX('PTRM input'!$G$277:$P$326,A42offset,$E1321))*OFFSET($F$7,0,$E1321))-SUM($G1321:Y1321),(((INDEX('PTRM input'!$G$385:$P$434,A42offset,$E1321)-INDEX('PTRM input'!$G$277:$P$326,A42offset,$E1321))*OFFSET($F$7,0,$E1321))-SUM($G1321:Y1321))*(OFFSET('PTRM input'!$G$477,0,$E1321-1)/A42taxstdlife))))</f>
        <v>0</v>
      </c>
      <c r="AA1321" s="251">
        <f ca="1">IF(A42taxstdlife="n/a","n/a",IF(A42taxstdlife="",0,IF(AA$3&gt;(A42stdlife+$E1321),((INDEX('PTRM input'!$G$385:$P$434,A42offset,$E1321)-INDEX('PTRM input'!$G$277:$P$326,A42offset,$E1321))*OFFSET($F$7,0,$E1321))-SUM($G1321:Z1321),(((INDEX('PTRM input'!$G$385:$P$434,A42offset,$E1321)-INDEX('PTRM input'!$G$277:$P$326,A42offset,$E1321))*OFFSET($F$7,0,$E1321))-SUM($G1321:Z1321))*(OFFSET('PTRM input'!$G$477,0,$E1321-1)/A42taxstdlife))))</f>
        <v>0</v>
      </c>
      <c r="AB1321" s="251">
        <f ca="1">IF(A42taxstdlife="n/a","n/a",IF(A42taxstdlife="",0,IF(AB$3&gt;(A42stdlife+$E1321),((INDEX('PTRM input'!$G$385:$P$434,A42offset,$E1321)-INDEX('PTRM input'!$G$277:$P$326,A42offset,$E1321))*OFFSET($F$7,0,$E1321))-SUM($G1321:AA1321),(((INDEX('PTRM input'!$G$385:$P$434,A42offset,$E1321)-INDEX('PTRM input'!$G$277:$P$326,A42offset,$E1321))*OFFSET($F$7,0,$E1321))-SUM($G1321:AA1321))*(OFFSET('PTRM input'!$G$477,0,$E1321-1)/A42taxstdlife))))</f>
        <v>0</v>
      </c>
      <c r="AC1321" s="251">
        <f ca="1">IF(A42taxstdlife="n/a","n/a",IF(A42taxstdlife="",0,IF(AC$3&gt;(A42stdlife+$E1321),((INDEX('PTRM input'!$G$385:$P$434,A42offset,$E1321)-INDEX('PTRM input'!$G$277:$P$326,A42offset,$E1321))*OFFSET($F$7,0,$E1321))-SUM($G1321:AB1321),(((INDEX('PTRM input'!$G$385:$P$434,A42offset,$E1321)-INDEX('PTRM input'!$G$277:$P$326,A42offset,$E1321))*OFFSET($F$7,0,$E1321))-SUM($G1321:AB1321))*(OFFSET('PTRM input'!$G$477,0,$E1321-1)/A42taxstdlife))))</f>
        <v>0</v>
      </c>
      <c r="AD1321" s="251">
        <f ca="1">IF(A42taxstdlife="n/a","n/a",IF(A42taxstdlife="",0,IF(AD$3&gt;(A42stdlife+$E1321),((INDEX('PTRM input'!$G$385:$P$434,A42offset,$E1321)-INDEX('PTRM input'!$G$277:$P$326,A42offset,$E1321))*OFFSET($F$7,0,$E1321))-SUM($G1321:AC1321),(((INDEX('PTRM input'!$G$385:$P$434,A42offset,$E1321)-INDEX('PTRM input'!$G$277:$P$326,A42offset,$E1321))*OFFSET($F$7,0,$E1321))-SUM($G1321:AC1321))*(OFFSET('PTRM input'!$G$477,0,$E1321-1)/A42taxstdlife))))</f>
        <v>0</v>
      </c>
      <c r="AE1321" s="251">
        <f ca="1">IF(A42taxstdlife="n/a","n/a",IF(A42taxstdlife="",0,IF(AE$3&gt;(A42stdlife+$E1321),((INDEX('PTRM input'!$G$385:$P$434,A42offset,$E1321)-INDEX('PTRM input'!$G$277:$P$326,A42offset,$E1321))*OFFSET($F$7,0,$E1321))-SUM($G1321:AD1321),(((INDEX('PTRM input'!$G$385:$P$434,A42offset,$E1321)-INDEX('PTRM input'!$G$277:$P$326,A42offset,$E1321))*OFFSET($F$7,0,$E1321))-SUM($G1321:AD1321))*(OFFSET('PTRM input'!$G$477,0,$E1321-1)/A42taxstdlife))))</f>
        <v>0</v>
      </c>
      <c r="AF1321" s="251">
        <f ca="1">IF(A42taxstdlife="n/a","n/a",IF(A42taxstdlife="",0,IF(AF$3&gt;(A42stdlife+$E1321),((INDEX('PTRM input'!$G$385:$P$434,A42offset,$E1321)-INDEX('PTRM input'!$G$277:$P$326,A42offset,$E1321))*OFFSET($F$7,0,$E1321))-SUM($G1321:AE1321),(((INDEX('PTRM input'!$G$385:$P$434,A42offset,$E1321)-INDEX('PTRM input'!$G$277:$P$326,A42offset,$E1321))*OFFSET($F$7,0,$E1321))-SUM($G1321:AE1321))*(OFFSET('PTRM input'!$G$477,0,$E1321-1)/A42taxstdlife))))</f>
        <v>0</v>
      </c>
      <c r="AG1321" s="251">
        <f ca="1">IF(A42taxstdlife="n/a","n/a",IF(A42taxstdlife="",0,IF(AG$3&gt;(A42stdlife+$E1321),((INDEX('PTRM input'!$G$385:$P$434,A42offset,$E1321)-INDEX('PTRM input'!$G$277:$P$326,A42offset,$E1321))*OFFSET($F$7,0,$E1321))-SUM($G1321:AF1321),(((INDEX('PTRM input'!$G$385:$P$434,A42offset,$E1321)-INDEX('PTRM input'!$G$277:$P$326,A42offset,$E1321))*OFFSET($F$7,0,$E1321))-SUM($G1321:AF1321))*(OFFSET('PTRM input'!$G$477,0,$E1321-1)/A42taxstdlife))))</f>
        <v>0</v>
      </c>
      <c r="AH1321" s="251">
        <f ca="1">IF(A42taxstdlife="n/a","n/a",IF(A42taxstdlife="",0,IF(AH$3&gt;(A42stdlife+$E1321),((INDEX('PTRM input'!$G$385:$P$434,A42offset,$E1321)-INDEX('PTRM input'!$G$277:$P$326,A42offset,$E1321))*OFFSET($F$7,0,$E1321))-SUM($G1321:AG1321),(((INDEX('PTRM input'!$G$385:$P$434,A42offset,$E1321)-INDEX('PTRM input'!$G$277:$P$326,A42offset,$E1321))*OFFSET($F$7,0,$E1321))-SUM($G1321:AG1321))*(OFFSET('PTRM input'!$G$477,0,$E1321-1)/A42taxstdlife))))</f>
        <v>0</v>
      </c>
      <c r="AI1321" s="251">
        <f ca="1">IF(A42taxstdlife="n/a","n/a",IF(A42taxstdlife="",0,IF(AI$3&gt;(A42stdlife+$E1321),((INDEX('PTRM input'!$G$385:$P$434,A42offset,$E1321)-INDEX('PTRM input'!$G$277:$P$326,A42offset,$E1321))*OFFSET($F$7,0,$E1321))-SUM($G1321:AH1321),(((INDEX('PTRM input'!$G$385:$P$434,A42offset,$E1321)-INDEX('PTRM input'!$G$277:$P$326,A42offset,$E1321))*OFFSET($F$7,0,$E1321))-SUM($G1321:AH1321))*(OFFSET('PTRM input'!$G$477,0,$E1321-1)/A42taxstdlife))))</f>
        <v>0</v>
      </c>
      <c r="AJ1321" s="251">
        <f ca="1">IF(A42taxstdlife="n/a","n/a",IF(A42taxstdlife="",0,IF(AJ$3&gt;(A42stdlife+$E1321),((INDEX('PTRM input'!$G$385:$P$434,A42offset,$E1321)-INDEX('PTRM input'!$G$277:$P$326,A42offset,$E1321))*OFFSET($F$7,0,$E1321))-SUM($G1321:AI1321),(((INDEX('PTRM input'!$G$385:$P$434,A42offset,$E1321)-INDEX('PTRM input'!$G$277:$P$326,A42offset,$E1321))*OFFSET($F$7,0,$E1321))-SUM($G1321:AI1321))*(OFFSET('PTRM input'!$G$477,0,$E1321-1)/A42taxstdlife))))</f>
        <v>0</v>
      </c>
      <c r="AK1321" s="251">
        <f ca="1">IF(A42taxstdlife="n/a","n/a",IF(A42taxstdlife="",0,IF(AK$3&gt;(A42stdlife+$E1321),((INDEX('PTRM input'!$G$385:$P$434,A42offset,$E1321)-INDEX('PTRM input'!$G$277:$P$326,A42offset,$E1321))*OFFSET($F$7,0,$E1321))-SUM($G1321:AJ1321),(((INDEX('PTRM input'!$G$385:$P$434,A42offset,$E1321)-INDEX('PTRM input'!$G$277:$P$326,A42offset,$E1321))*OFFSET($F$7,0,$E1321))-SUM($G1321:AJ1321))*(OFFSET('PTRM input'!$G$477,0,$E1321-1)/A42taxstdlife))))</f>
        <v>0</v>
      </c>
      <c r="AL1321" s="251">
        <f ca="1">IF(A42taxstdlife="n/a","n/a",IF(A42taxstdlife="",0,IF(AL$3&gt;(A42stdlife+$E1321),((INDEX('PTRM input'!$G$385:$P$434,A42offset,$E1321)-INDEX('PTRM input'!$G$277:$P$326,A42offset,$E1321))*OFFSET($F$7,0,$E1321))-SUM($G1321:AK1321),(((INDEX('PTRM input'!$G$385:$P$434,A42offset,$E1321)-INDEX('PTRM input'!$G$277:$P$326,A42offset,$E1321))*OFFSET($F$7,0,$E1321))-SUM($G1321:AK1321))*(OFFSET('PTRM input'!$G$477,0,$E1321-1)/A42taxstdlife))))</f>
        <v>0</v>
      </c>
      <c r="AM1321" s="251">
        <f ca="1">IF(A42taxstdlife="n/a","n/a",IF(A42taxstdlife="",0,IF(AM$3&gt;(A42stdlife+$E1321),((INDEX('PTRM input'!$G$385:$P$434,A42offset,$E1321)-INDEX('PTRM input'!$G$277:$P$326,A42offset,$E1321))*OFFSET($F$7,0,$E1321))-SUM($G1321:AL1321),(((INDEX('PTRM input'!$G$385:$P$434,A42offset,$E1321)-INDEX('PTRM input'!$G$277:$P$326,A42offset,$E1321))*OFFSET($F$7,0,$E1321))-SUM($G1321:AL1321))*(OFFSET('PTRM input'!$G$477,0,$E1321-1)/A42taxstdlife))))</f>
        <v>0</v>
      </c>
      <c r="AN1321" s="251">
        <f ca="1">IF(A42taxstdlife="n/a","n/a",IF(A42taxstdlife="",0,IF(AN$3&gt;(A42stdlife+$E1321),((INDEX('PTRM input'!$G$385:$P$434,A42offset,$E1321)-INDEX('PTRM input'!$G$277:$P$326,A42offset,$E1321))*OFFSET($F$7,0,$E1321))-SUM($G1321:AM1321),(((INDEX('PTRM input'!$G$385:$P$434,A42offset,$E1321)-INDEX('PTRM input'!$G$277:$P$326,A42offset,$E1321))*OFFSET($F$7,0,$E1321))-SUM($G1321:AM1321))*(OFFSET('PTRM input'!$G$477,0,$E1321-1)/A42taxstdlife))))</f>
        <v>0</v>
      </c>
      <c r="AO1321" s="251">
        <f ca="1">IF(A42taxstdlife="n/a","n/a",IF(A42taxstdlife="",0,IF(AO$3&gt;(A42stdlife+$E1321),((INDEX('PTRM input'!$G$385:$P$434,A42offset,$E1321)-INDEX('PTRM input'!$G$277:$P$326,A42offset,$E1321))*OFFSET($F$7,0,$E1321))-SUM($G1321:AN1321),(((INDEX('PTRM input'!$G$385:$P$434,A42offset,$E1321)-INDEX('PTRM input'!$G$277:$P$326,A42offset,$E1321))*OFFSET($F$7,0,$E1321))-SUM($G1321:AN1321))*(OFFSET('PTRM input'!$G$477,0,$E1321-1)/A42taxstdlife))))</f>
        <v>0</v>
      </c>
      <c r="AP1321" s="251">
        <f ca="1">IF(A42taxstdlife="n/a","n/a",IF(A42taxstdlife="",0,IF(AP$3&gt;(A42stdlife+$E1321),((INDEX('PTRM input'!$G$385:$P$434,A42offset,$E1321)-INDEX('PTRM input'!$G$277:$P$326,A42offset,$E1321))*OFFSET($F$7,0,$E1321))-SUM($G1321:AO1321),(((INDEX('PTRM input'!$G$385:$P$434,A42offset,$E1321)-INDEX('PTRM input'!$G$277:$P$326,A42offset,$E1321))*OFFSET($F$7,0,$E1321))-SUM($G1321:AO1321))*(OFFSET('PTRM input'!$G$477,0,$E1321-1)/A42taxstdlife))))</f>
        <v>0</v>
      </c>
      <c r="AQ1321" s="251">
        <f ca="1">IF(A42taxstdlife="n/a","n/a",IF(A42taxstdlife="",0,IF(AQ$3&gt;(A42stdlife+$E1321),((INDEX('PTRM input'!$G$385:$P$434,A42offset,$E1321)-INDEX('PTRM input'!$G$277:$P$326,A42offset,$E1321))*OFFSET($F$7,0,$E1321))-SUM($G1321:AP1321),(((INDEX('PTRM input'!$G$385:$P$434,A42offset,$E1321)-INDEX('PTRM input'!$G$277:$P$326,A42offset,$E1321))*OFFSET($F$7,0,$E1321))-SUM($G1321:AP1321))*(OFFSET('PTRM input'!$G$477,0,$E1321-1)/A42taxstdlife))))</f>
        <v>0</v>
      </c>
      <c r="AR1321" s="251">
        <f ca="1">IF(A42taxstdlife="n/a","n/a",IF(A42taxstdlife="",0,IF(AR$3&gt;(A42stdlife+$E1321),((INDEX('PTRM input'!$G$385:$P$434,A42offset,$E1321)-INDEX('PTRM input'!$G$277:$P$326,A42offset,$E1321))*OFFSET($F$7,0,$E1321))-SUM($G1321:AQ1321),(((INDEX('PTRM input'!$G$385:$P$434,A42offset,$E1321)-INDEX('PTRM input'!$G$277:$P$326,A42offset,$E1321))*OFFSET($F$7,0,$E1321))-SUM($G1321:AQ1321))*(OFFSET('PTRM input'!$G$477,0,$E1321-1)/A42taxstdlife))))</f>
        <v>0</v>
      </c>
      <c r="AS1321" s="251">
        <f ca="1">IF(A42taxstdlife="n/a","n/a",IF(A42taxstdlife="",0,IF(AS$3&gt;(A42stdlife+$E1321),((INDEX('PTRM input'!$G$385:$P$434,A42offset,$E1321)-INDEX('PTRM input'!$G$277:$P$326,A42offset,$E1321))*OFFSET($F$7,0,$E1321))-SUM($G1321:AR1321),(((INDEX('PTRM input'!$G$385:$P$434,A42offset,$E1321)-INDEX('PTRM input'!$G$277:$P$326,A42offset,$E1321))*OFFSET($F$7,0,$E1321))-SUM($G1321:AR1321))*(OFFSET('PTRM input'!$G$477,0,$E1321-1)/A42taxstdlife))))</f>
        <v>0</v>
      </c>
      <c r="AT1321" s="251">
        <f ca="1">IF(A42taxstdlife="n/a","n/a",IF(A42taxstdlife="",0,IF(AT$3&gt;(A42stdlife+$E1321),((INDEX('PTRM input'!$G$385:$P$434,A42offset,$E1321)-INDEX('PTRM input'!$G$277:$P$326,A42offset,$E1321))*OFFSET($F$7,0,$E1321))-SUM($G1321:AS1321),(((INDEX('PTRM input'!$G$385:$P$434,A42offset,$E1321)-INDEX('PTRM input'!$G$277:$P$326,A42offset,$E1321))*OFFSET($F$7,0,$E1321))-SUM($G1321:AS1321))*(OFFSET('PTRM input'!$G$477,0,$E1321-1)/A42taxstdlife))))</f>
        <v>0</v>
      </c>
      <c r="AU1321" s="251">
        <f ca="1">IF(A42taxstdlife="n/a","n/a",IF(A42taxstdlife="",0,IF(AU$3&gt;(A42stdlife+$E1321),((INDEX('PTRM input'!$G$385:$P$434,A42offset,$E1321)-INDEX('PTRM input'!$G$277:$P$326,A42offset,$E1321))*OFFSET($F$7,0,$E1321))-SUM($G1321:AT1321),(((INDEX('PTRM input'!$G$385:$P$434,A42offset,$E1321)-INDEX('PTRM input'!$G$277:$P$326,A42offset,$E1321))*OFFSET($F$7,0,$E1321))-SUM($G1321:AT1321))*(OFFSET('PTRM input'!$G$477,0,$E1321-1)/A42taxstdlife))))</f>
        <v>0</v>
      </c>
      <c r="AV1321" s="251">
        <f ca="1">IF(A42taxstdlife="n/a","n/a",IF(A42taxstdlife="",0,IF(AV$3&gt;(A42stdlife+$E1321),((INDEX('PTRM input'!$G$385:$P$434,A42offset,$E1321)-INDEX('PTRM input'!$G$277:$P$326,A42offset,$E1321))*OFFSET($F$7,0,$E1321))-SUM($G1321:AU1321),(((INDEX('PTRM input'!$G$385:$P$434,A42offset,$E1321)-INDEX('PTRM input'!$G$277:$P$326,A42offset,$E1321))*OFFSET($F$7,0,$E1321))-SUM($G1321:AU1321))*(OFFSET('PTRM input'!$G$477,0,$E1321-1)/A42taxstdlife))))</f>
        <v>0</v>
      </c>
      <c r="AW1321" s="251">
        <f ca="1">IF(A42taxstdlife="n/a","n/a",IF(A42taxstdlife="",0,IF(AW$3&gt;(A42stdlife+$E1321),((INDEX('PTRM input'!$G$385:$P$434,A42offset,$E1321)-INDEX('PTRM input'!$G$277:$P$326,A42offset,$E1321))*OFFSET($F$7,0,$E1321))-SUM($G1321:AV1321),(((INDEX('PTRM input'!$G$385:$P$434,A42offset,$E1321)-INDEX('PTRM input'!$G$277:$P$326,A42offset,$E1321))*OFFSET($F$7,0,$E1321))-SUM($G1321:AV1321))*(OFFSET('PTRM input'!$G$477,0,$E1321-1)/A42taxstdlife))))</f>
        <v>0</v>
      </c>
      <c r="AX1321" s="251">
        <f ca="1">IF(A42taxstdlife="n/a","n/a",IF(A42taxstdlife="",0,IF(AX$3&gt;(A42stdlife+$E1321),((INDEX('PTRM input'!$G$385:$P$434,A42offset,$E1321)-INDEX('PTRM input'!$G$277:$P$326,A42offset,$E1321))*OFFSET($F$7,0,$E1321))-SUM($G1321:AW1321),(((INDEX('PTRM input'!$G$385:$P$434,A42offset,$E1321)-INDEX('PTRM input'!$G$277:$P$326,A42offset,$E1321))*OFFSET($F$7,0,$E1321))-SUM($G1321:AW1321))*(OFFSET('PTRM input'!$G$477,0,$E1321-1)/A42taxstdlife))))</f>
        <v>0</v>
      </c>
      <c r="AY1321" s="251">
        <f ca="1">IF(A42taxstdlife="n/a","n/a",IF(A42taxstdlife="",0,IF(AY$3&gt;(A42stdlife+$E1321),((INDEX('PTRM input'!$G$385:$P$434,A42offset,$E1321)-INDEX('PTRM input'!$G$277:$P$326,A42offset,$E1321))*OFFSET($F$7,0,$E1321))-SUM($G1321:AX1321),(((INDEX('PTRM input'!$G$385:$P$434,A42offset,$E1321)-INDEX('PTRM input'!$G$277:$P$326,A42offset,$E1321))*OFFSET($F$7,0,$E1321))-SUM($G1321:AX1321))*(OFFSET('PTRM input'!$G$477,0,$E1321-1)/A42taxstdlife))))</f>
        <v>0</v>
      </c>
      <c r="AZ1321" s="251">
        <f ca="1">IF(A42taxstdlife="n/a","n/a",IF(A42taxstdlife="",0,IF(AZ$3&gt;(A42stdlife+$E1321),((INDEX('PTRM input'!$G$385:$P$434,A42offset,$E1321)-INDEX('PTRM input'!$G$277:$P$326,A42offset,$E1321))*OFFSET($F$7,0,$E1321))-SUM($G1321:AY1321),(((INDEX('PTRM input'!$G$385:$P$434,A42offset,$E1321)-INDEX('PTRM input'!$G$277:$P$326,A42offset,$E1321))*OFFSET($F$7,0,$E1321))-SUM($G1321:AY1321))*(OFFSET('PTRM input'!$G$477,0,$E1321-1)/A42taxstdlife))))</f>
        <v>0</v>
      </c>
      <c r="BA1321" s="251">
        <f ca="1">IF(A42taxstdlife="n/a","n/a",IF(A42taxstdlife="",0,IF(BA$3&gt;(A42stdlife+$E1321),((INDEX('PTRM input'!$G$385:$P$434,A42offset,$E1321)-INDEX('PTRM input'!$G$277:$P$326,A42offset,$E1321))*OFFSET($F$7,0,$E1321))-SUM($G1321:AZ1321),(((INDEX('PTRM input'!$G$385:$P$434,A42offset,$E1321)-INDEX('PTRM input'!$G$277:$P$326,A42offset,$E1321))*OFFSET($F$7,0,$E1321))-SUM($G1321:AZ1321))*(OFFSET('PTRM input'!$G$477,0,$E1321-1)/A42taxstdlife))))</f>
        <v>0</v>
      </c>
      <c r="BB1321" s="251">
        <f ca="1">IF(A42taxstdlife="n/a","n/a",IF(A42taxstdlife="",0,IF(BB$3&gt;(A42stdlife+$E1321),((INDEX('PTRM input'!$G$385:$P$434,A42offset,$E1321)-INDEX('PTRM input'!$G$277:$P$326,A42offset,$E1321))*OFFSET($F$7,0,$E1321))-SUM($G1321:BA1321),(((INDEX('PTRM input'!$G$385:$P$434,A42offset,$E1321)-INDEX('PTRM input'!$G$277:$P$326,A42offset,$E1321))*OFFSET($F$7,0,$E1321))-SUM($G1321:BA1321))*(OFFSET('PTRM input'!$G$477,0,$E1321-1)/A42taxstdlife))))</f>
        <v>0</v>
      </c>
      <c r="BC1321" s="251">
        <f ca="1">IF(A42taxstdlife="n/a","n/a",IF(A42taxstdlife="",0,IF(BC$3&gt;(A42stdlife+$E1321),((INDEX('PTRM input'!$G$385:$P$434,A42offset,$E1321)-INDEX('PTRM input'!$G$277:$P$326,A42offset,$E1321))*OFFSET($F$7,0,$E1321))-SUM($G1321:BB1321),(((INDEX('PTRM input'!$G$385:$P$434,A42offset,$E1321)-INDEX('PTRM input'!$G$277:$P$326,A42offset,$E1321))*OFFSET($F$7,0,$E1321))-SUM($G1321:BB1321))*(OFFSET('PTRM input'!$G$477,0,$E1321-1)/A42taxstdlife))))</f>
        <v>0</v>
      </c>
      <c r="BD1321" s="251">
        <f ca="1">IF(A42taxstdlife="n/a","n/a",IF(A42taxstdlife="",0,IF(BD$3&gt;(A42stdlife+$E1321),((INDEX('PTRM input'!$G$385:$P$434,A42offset,$E1321)-INDEX('PTRM input'!$G$277:$P$326,A42offset,$E1321))*OFFSET($F$7,0,$E1321))-SUM($G1321:BC1321),(((INDEX('PTRM input'!$G$385:$P$434,A42offset,$E1321)-INDEX('PTRM input'!$G$277:$P$326,A42offset,$E1321))*OFFSET($F$7,0,$E1321))-SUM($G1321:BC1321))*(OFFSET('PTRM input'!$G$477,0,$E1321-1)/A42taxstdlife))))</f>
        <v>0</v>
      </c>
      <c r="BE1321" s="251">
        <f ca="1">IF(A42taxstdlife="n/a","n/a",IF(A42taxstdlife="",0,IF(BE$3&gt;(A42stdlife+$E1321),((INDEX('PTRM input'!$G$385:$P$434,A42offset,$E1321)-INDEX('PTRM input'!$G$277:$P$326,A42offset,$E1321))*OFFSET($F$7,0,$E1321))-SUM($G1321:BD1321),(((INDEX('PTRM input'!$G$385:$P$434,A42offset,$E1321)-INDEX('PTRM input'!$G$277:$P$326,A42offset,$E1321))*OFFSET($F$7,0,$E1321))-SUM($G1321:BD1321))*(OFFSET('PTRM input'!$G$477,0,$E1321-1)/A42taxstdlife))))</f>
        <v>0</v>
      </c>
      <c r="BF1321" s="251">
        <f ca="1">IF(A42taxstdlife="n/a","n/a",IF(A42taxstdlife="",0,IF(BF$3&gt;(A42stdlife+$E1321),((INDEX('PTRM input'!$G$385:$P$434,A42offset,$E1321)-INDEX('PTRM input'!$G$277:$P$326,A42offset,$E1321))*OFFSET($F$7,0,$E1321))-SUM($G1321:BE1321),(((INDEX('PTRM input'!$G$385:$P$434,A42offset,$E1321)-INDEX('PTRM input'!$G$277:$P$326,A42offset,$E1321))*OFFSET($F$7,0,$E1321))-SUM($G1321:BE1321))*(OFFSET('PTRM input'!$G$477,0,$E1321-1)/A42taxstdlife))))</f>
        <v>0</v>
      </c>
      <c r="BG1321" s="251">
        <f ca="1">IF(A42taxstdlife="n/a","n/a",IF(A42taxstdlife="",0,IF(BG$3&gt;(A42stdlife+$E1321),((INDEX('PTRM input'!$G$385:$P$434,A42offset,$E1321)-INDEX('PTRM input'!$G$277:$P$326,A42offset,$E1321))*OFFSET($F$7,0,$E1321))-SUM($G1321:BF1321),(((INDEX('PTRM input'!$G$385:$P$434,A42offset,$E1321)-INDEX('PTRM input'!$G$277:$P$326,A42offset,$E1321))*OFFSET($F$7,0,$E1321))-SUM($G1321:BF1321))*(OFFSET('PTRM input'!$G$477,0,$E1321-1)/A42taxstdlife))))</f>
        <v>0</v>
      </c>
      <c r="BH1321" s="251">
        <f ca="1">IF(A42taxstdlife="n/a","n/a",IF(A42taxstdlife="",0,IF(BH$3&gt;(A42stdlife+$E1321),((INDEX('PTRM input'!$G$385:$P$434,A42offset,$E1321)-INDEX('PTRM input'!$G$277:$P$326,A42offset,$E1321))*OFFSET($F$7,0,$E1321))-SUM($G1321:BG1321),(((INDEX('PTRM input'!$G$385:$P$434,A42offset,$E1321)-INDEX('PTRM input'!$G$277:$P$326,A42offset,$E1321))*OFFSET($F$7,0,$E1321))-SUM($G1321:BG1321))*(OFFSET('PTRM input'!$G$477,0,$E1321-1)/A42taxstdlife))))</f>
        <v>0</v>
      </c>
      <c r="BI1321" s="251">
        <f ca="1">IF(A42taxstdlife="n/a","n/a",IF(A42taxstdlife="",0,IF(BI$3&gt;(A42stdlife+$E1321),((INDEX('PTRM input'!$G$385:$P$434,A42offset,$E1321)-INDEX('PTRM input'!$G$277:$P$326,A42offset,$E1321))*OFFSET($F$7,0,$E1321))-SUM($G1321:BH1321),(((INDEX('PTRM input'!$G$385:$P$434,A42offset,$E1321)-INDEX('PTRM input'!$G$277:$P$326,A42offset,$E1321))*OFFSET($F$7,0,$E1321))-SUM($G1321:BH1321))*(OFFSET('PTRM input'!$G$477,0,$E1321-1)/A42taxstdlife))))</f>
        <v>0</v>
      </c>
      <c r="BJ1321" s="116"/>
      <c r="BK1321" s="116"/>
      <c r="BL1321" s="116"/>
      <c r="BM1321" s="116"/>
    </row>
    <row r="1322" spans="1:65" ht="12.75" hidden="1" customHeight="1" outlineLevel="2">
      <c r="A1322" s="366"/>
      <c r="B1322" s="19"/>
      <c r="C1322" s="18"/>
      <c r="D1322" s="760"/>
      <c r="E1322" s="86">
        <v>8</v>
      </c>
      <c r="F1322" s="356"/>
      <c r="G1322" s="434"/>
      <c r="H1322" s="435"/>
      <c r="I1322" s="435"/>
      <c r="J1322" s="435"/>
      <c r="K1322" s="435"/>
      <c r="L1322" s="435"/>
      <c r="M1322" s="435"/>
      <c r="N1322" s="619"/>
      <c r="O1322" s="251">
        <f ca="1">IF(A42taxstdlife="n/a","n/a",IF(A42taxstdlife="",0,IF(O$3&gt;(A42stdlife+$E1322),((INDEX('PTRM input'!$G$385:$P$434,A42offset,$E1322)-INDEX('PTRM input'!$G$277:$P$326,A42offset,$E1322))*OFFSET($F$7,0,$E1322))-SUM($G1322:N1322),(((INDEX('PTRM input'!$G$385:$P$434,A42offset,$E1322)-INDEX('PTRM input'!$G$277:$P$326,A42offset,$E1322))*OFFSET($F$7,0,$E1322))-SUM($G1322:N1322))*(OFFSET('PTRM input'!$G$477,0,$E1322-1)/A42taxstdlife))))</f>
        <v>0</v>
      </c>
      <c r="P1322" s="251">
        <f ca="1">IF(A42taxstdlife="n/a","n/a",IF(A42taxstdlife="",0,IF(P$3&gt;(A42stdlife+$E1322),((INDEX('PTRM input'!$G$385:$P$434,A42offset,$E1322)-INDEX('PTRM input'!$G$277:$P$326,A42offset,$E1322))*OFFSET($F$7,0,$E1322))-SUM($G1322:O1322),(((INDEX('PTRM input'!$G$385:$P$434,A42offset,$E1322)-INDEX('PTRM input'!$G$277:$P$326,A42offset,$E1322))*OFFSET($F$7,0,$E1322))-SUM($G1322:O1322))*(OFFSET('PTRM input'!$G$477,0,$E1322-1)/A42taxstdlife))))</f>
        <v>0</v>
      </c>
      <c r="Q1322" s="251">
        <f ca="1">IF(A42taxstdlife="n/a","n/a",IF(A42taxstdlife="",0,IF(Q$3&gt;(A42stdlife+$E1322),((INDEX('PTRM input'!$G$385:$P$434,A42offset,$E1322)-INDEX('PTRM input'!$G$277:$P$326,A42offset,$E1322))*OFFSET($F$7,0,$E1322))-SUM($G1322:P1322),(((INDEX('PTRM input'!$G$385:$P$434,A42offset,$E1322)-INDEX('PTRM input'!$G$277:$P$326,A42offset,$E1322))*OFFSET($F$7,0,$E1322))-SUM($G1322:P1322))*(OFFSET('PTRM input'!$G$477,0,$E1322-1)/A42taxstdlife))))</f>
        <v>0</v>
      </c>
      <c r="R1322" s="251">
        <f ca="1">IF(A42taxstdlife="n/a","n/a",IF(A42taxstdlife="",0,IF(R$3&gt;(A42stdlife+$E1322),((INDEX('PTRM input'!$G$385:$P$434,A42offset,$E1322)-INDEX('PTRM input'!$G$277:$P$326,A42offset,$E1322))*OFFSET($F$7,0,$E1322))-SUM($G1322:Q1322),(((INDEX('PTRM input'!$G$385:$P$434,A42offset,$E1322)-INDEX('PTRM input'!$G$277:$P$326,A42offset,$E1322))*OFFSET($F$7,0,$E1322))-SUM($G1322:Q1322))*(OFFSET('PTRM input'!$G$477,0,$E1322-1)/A42taxstdlife))))</f>
        <v>0</v>
      </c>
      <c r="S1322" s="251">
        <f ca="1">IF(A42taxstdlife="n/a","n/a",IF(A42taxstdlife="",0,IF(S$3&gt;(A42stdlife+$E1322),((INDEX('PTRM input'!$G$385:$P$434,A42offset,$E1322)-INDEX('PTRM input'!$G$277:$P$326,A42offset,$E1322))*OFFSET($F$7,0,$E1322))-SUM($G1322:R1322),(((INDEX('PTRM input'!$G$385:$P$434,A42offset,$E1322)-INDEX('PTRM input'!$G$277:$P$326,A42offset,$E1322))*OFFSET($F$7,0,$E1322))-SUM($G1322:R1322))*(OFFSET('PTRM input'!$G$477,0,$E1322-1)/A42taxstdlife))))</f>
        <v>0</v>
      </c>
      <c r="T1322" s="251">
        <f ca="1">IF(A42taxstdlife="n/a","n/a",IF(A42taxstdlife="",0,IF(T$3&gt;(A42stdlife+$E1322),((INDEX('PTRM input'!$G$385:$P$434,A42offset,$E1322)-INDEX('PTRM input'!$G$277:$P$326,A42offset,$E1322))*OFFSET($F$7,0,$E1322))-SUM($G1322:S1322),(((INDEX('PTRM input'!$G$385:$P$434,A42offset,$E1322)-INDEX('PTRM input'!$G$277:$P$326,A42offset,$E1322))*OFFSET($F$7,0,$E1322))-SUM($G1322:S1322))*(OFFSET('PTRM input'!$G$477,0,$E1322-1)/A42taxstdlife))))</f>
        <v>0</v>
      </c>
      <c r="U1322" s="251">
        <f ca="1">IF(A42taxstdlife="n/a","n/a",IF(A42taxstdlife="",0,IF(U$3&gt;(A42stdlife+$E1322),((INDEX('PTRM input'!$G$385:$P$434,A42offset,$E1322)-INDEX('PTRM input'!$G$277:$P$326,A42offset,$E1322))*OFFSET($F$7,0,$E1322))-SUM($G1322:T1322),(((INDEX('PTRM input'!$G$385:$P$434,A42offset,$E1322)-INDEX('PTRM input'!$G$277:$P$326,A42offset,$E1322))*OFFSET($F$7,0,$E1322))-SUM($G1322:T1322))*(OFFSET('PTRM input'!$G$477,0,$E1322-1)/A42taxstdlife))))</f>
        <v>0</v>
      </c>
      <c r="V1322" s="251">
        <f ca="1">IF(A42taxstdlife="n/a","n/a",IF(A42taxstdlife="",0,IF(V$3&gt;(A42stdlife+$E1322),((INDEX('PTRM input'!$G$385:$P$434,A42offset,$E1322)-INDEX('PTRM input'!$G$277:$P$326,A42offset,$E1322))*OFFSET($F$7,0,$E1322))-SUM($G1322:U1322),(((INDEX('PTRM input'!$G$385:$P$434,A42offset,$E1322)-INDEX('PTRM input'!$G$277:$P$326,A42offset,$E1322))*OFFSET($F$7,0,$E1322))-SUM($G1322:U1322))*(OFFSET('PTRM input'!$G$477,0,$E1322-1)/A42taxstdlife))))</f>
        <v>0</v>
      </c>
      <c r="W1322" s="251">
        <f ca="1">IF(A42taxstdlife="n/a","n/a",IF(A42taxstdlife="",0,IF(W$3&gt;(A42stdlife+$E1322),((INDEX('PTRM input'!$G$385:$P$434,A42offset,$E1322)-INDEX('PTRM input'!$G$277:$P$326,A42offset,$E1322))*OFFSET($F$7,0,$E1322))-SUM($G1322:V1322),(((INDEX('PTRM input'!$G$385:$P$434,A42offset,$E1322)-INDEX('PTRM input'!$G$277:$P$326,A42offset,$E1322))*OFFSET($F$7,0,$E1322))-SUM($G1322:V1322))*(OFFSET('PTRM input'!$G$477,0,$E1322-1)/A42taxstdlife))))</f>
        <v>0</v>
      </c>
      <c r="X1322" s="251">
        <f ca="1">IF(A42taxstdlife="n/a","n/a",IF(A42taxstdlife="",0,IF(X$3&gt;(A42stdlife+$E1322),((INDEX('PTRM input'!$G$385:$P$434,A42offset,$E1322)-INDEX('PTRM input'!$G$277:$P$326,A42offset,$E1322))*OFFSET($F$7,0,$E1322))-SUM($G1322:W1322),(((INDEX('PTRM input'!$G$385:$P$434,A42offset,$E1322)-INDEX('PTRM input'!$G$277:$P$326,A42offset,$E1322))*OFFSET($F$7,0,$E1322))-SUM($G1322:W1322))*(OFFSET('PTRM input'!$G$477,0,$E1322-1)/A42taxstdlife))))</f>
        <v>0</v>
      </c>
      <c r="Y1322" s="251">
        <f ca="1">IF(A42taxstdlife="n/a","n/a",IF(A42taxstdlife="",0,IF(Y$3&gt;(A42stdlife+$E1322),((INDEX('PTRM input'!$G$385:$P$434,A42offset,$E1322)-INDEX('PTRM input'!$G$277:$P$326,A42offset,$E1322))*OFFSET($F$7,0,$E1322))-SUM($G1322:X1322),(((INDEX('PTRM input'!$G$385:$P$434,A42offset,$E1322)-INDEX('PTRM input'!$G$277:$P$326,A42offset,$E1322))*OFFSET($F$7,0,$E1322))-SUM($G1322:X1322))*(OFFSET('PTRM input'!$G$477,0,$E1322-1)/A42taxstdlife))))</f>
        <v>0</v>
      </c>
      <c r="Z1322" s="251">
        <f ca="1">IF(A42taxstdlife="n/a","n/a",IF(A42taxstdlife="",0,IF(Z$3&gt;(A42stdlife+$E1322),((INDEX('PTRM input'!$G$385:$P$434,A42offset,$E1322)-INDEX('PTRM input'!$G$277:$P$326,A42offset,$E1322))*OFFSET($F$7,0,$E1322))-SUM($G1322:Y1322),(((INDEX('PTRM input'!$G$385:$P$434,A42offset,$E1322)-INDEX('PTRM input'!$G$277:$P$326,A42offset,$E1322))*OFFSET($F$7,0,$E1322))-SUM($G1322:Y1322))*(OFFSET('PTRM input'!$G$477,0,$E1322-1)/A42taxstdlife))))</f>
        <v>0</v>
      </c>
      <c r="AA1322" s="251">
        <f ca="1">IF(A42taxstdlife="n/a","n/a",IF(A42taxstdlife="",0,IF(AA$3&gt;(A42stdlife+$E1322),((INDEX('PTRM input'!$G$385:$P$434,A42offset,$E1322)-INDEX('PTRM input'!$G$277:$P$326,A42offset,$E1322))*OFFSET($F$7,0,$E1322))-SUM($G1322:Z1322),(((INDEX('PTRM input'!$G$385:$P$434,A42offset,$E1322)-INDEX('PTRM input'!$G$277:$P$326,A42offset,$E1322))*OFFSET($F$7,0,$E1322))-SUM($G1322:Z1322))*(OFFSET('PTRM input'!$G$477,0,$E1322-1)/A42taxstdlife))))</f>
        <v>0</v>
      </c>
      <c r="AB1322" s="251">
        <f ca="1">IF(A42taxstdlife="n/a","n/a",IF(A42taxstdlife="",0,IF(AB$3&gt;(A42stdlife+$E1322),((INDEX('PTRM input'!$G$385:$P$434,A42offset,$E1322)-INDEX('PTRM input'!$G$277:$P$326,A42offset,$E1322))*OFFSET($F$7,0,$E1322))-SUM($G1322:AA1322),(((INDEX('PTRM input'!$G$385:$P$434,A42offset,$E1322)-INDEX('PTRM input'!$G$277:$P$326,A42offset,$E1322))*OFFSET($F$7,0,$E1322))-SUM($G1322:AA1322))*(OFFSET('PTRM input'!$G$477,0,$E1322-1)/A42taxstdlife))))</f>
        <v>0</v>
      </c>
      <c r="AC1322" s="251">
        <f ca="1">IF(A42taxstdlife="n/a","n/a",IF(A42taxstdlife="",0,IF(AC$3&gt;(A42stdlife+$E1322),((INDEX('PTRM input'!$G$385:$P$434,A42offset,$E1322)-INDEX('PTRM input'!$G$277:$P$326,A42offset,$E1322))*OFFSET($F$7,0,$E1322))-SUM($G1322:AB1322),(((INDEX('PTRM input'!$G$385:$P$434,A42offset,$E1322)-INDEX('PTRM input'!$G$277:$P$326,A42offset,$E1322))*OFFSET($F$7,0,$E1322))-SUM($G1322:AB1322))*(OFFSET('PTRM input'!$G$477,0,$E1322-1)/A42taxstdlife))))</f>
        <v>0</v>
      </c>
      <c r="AD1322" s="251">
        <f ca="1">IF(A42taxstdlife="n/a","n/a",IF(A42taxstdlife="",0,IF(AD$3&gt;(A42stdlife+$E1322),((INDEX('PTRM input'!$G$385:$P$434,A42offset,$E1322)-INDEX('PTRM input'!$G$277:$P$326,A42offset,$E1322))*OFFSET($F$7,0,$E1322))-SUM($G1322:AC1322),(((INDEX('PTRM input'!$G$385:$P$434,A42offset,$E1322)-INDEX('PTRM input'!$G$277:$P$326,A42offset,$E1322))*OFFSET($F$7,0,$E1322))-SUM($G1322:AC1322))*(OFFSET('PTRM input'!$G$477,0,$E1322-1)/A42taxstdlife))))</f>
        <v>0</v>
      </c>
      <c r="AE1322" s="251">
        <f ca="1">IF(A42taxstdlife="n/a","n/a",IF(A42taxstdlife="",0,IF(AE$3&gt;(A42stdlife+$E1322),((INDEX('PTRM input'!$G$385:$P$434,A42offset,$E1322)-INDEX('PTRM input'!$G$277:$P$326,A42offset,$E1322))*OFFSET($F$7,0,$E1322))-SUM($G1322:AD1322),(((INDEX('PTRM input'!$G$385:$P$434,A42offset,$E1322)-INDEX('PTRM input'!$G$277:$P$326,A42offset,$E1322))*OFFSET($F$7,0,$E1322))-SUM($G1322:AD1322))*(OFFSET('PTRM input'!$G$477,0,$E1322-1)/A42taxstdlife))))</f>
        <v>0</v>
      </c>
      <c r="AF1322" s="251">
        <f ca="1">IF(A42taxstdlife="n/a","n/a",IF(A42taxstdlife="",0,IF(AF$3&gt;(A42stdlife+$E1322),((INDEX('PTRM input'!$G$385:$P$434,A42offset,$E1322)-INDEX('PTRM input'!$G$277:$P$326,A42offset,$E1322))*OFFSET($F$7,0,$E1322))-SUM($G1322:AE1322),(((INDEX('PTRM input'!$G$385:$P$434,A42offset,$E1322)-INDEX('PTRM input'!$G$277:$P$326,A42offset,$E1322))*OFFSET($F$7,0,$E1322))-SUM($G1322:AE1322))*(OFFSET('PTRM input'!$G$477,0,$E1322-1)/A42taxstdlife))))</f>
        <v>0</v>
      </c>
      <c r="AG1322" s="251">
        <f ca="1">IF(A42taxstdlife="n/a","n/a",IF(A42taxstdlife="",0,IF(AG$3&gt;(A42stdlife+$E1322),((INDEX('PTRM input'!$G$385:$P$434,A42offset,$E1322)-INDEX('PTRM input'!$G$277:$P$326,A42offset,$E1322))*OFFSET($F$7,0,$E1322))-SUM($G1322:AF1322),(((INDEX('PTRM input'!$G$385:$P$434,A42offset,$E1322)-INDEX('PTRM input'!$G$277:$P$326,A42offset,$E1322))*OFFSET($F$7,0,$E1322))-SUM($G1322:AF1322))*(OFFSET('PTRM input'!$G$477,0,$E1322-1)/A42taxstdlife))))</f>
        <v>0</v>
      </c>
      <c r="AH1322" s="251">
        <f ca="1">IF(A42taxstdlife="n/a","n/a",IF(A42taxstdlife="",0,IF(AH$3&gt;(A42stdlife+$E1322),((INDEX('PTRM input'!$G$385:$P$434,A42offset,$E1322)-INDEX('PTRM input'!$G$277:$P$326,A42offset,$E1322))*OFFSET($F$7,0,$E1322))-SUM($G1322:AG1322),(((INDEX('PTRM input'!$G$385:$P$434,A42offset,$E1322)-INDEX('PTRM input'!$G$277:$P$326,A42offset,$E1322))*OFFSET($F$7,0,$E1322))-SUM($G1322:AG1322))*(OFFSET('PTRM input'!$G$477,0,$E1322-1)/A42taxstdlife))))</f>
        <v>0</v>
      </c>
      <c r="AI1322" s="251">
        <f ca="1">IF(A42taxstdlife="n/a","n/a",IF(A42taxstdlife="",0,IF(AI$3&gt;(A42stdlife+$E1322),((INDEX('PTRM input'!$G$385:$P$434,A42offset,$E1322)-INDEX('PTRM input'!$G$277:$P$326,A42offset,$E1322))*OFFSET($F$7,0,$E1322))-SUM($G1322:AH1322),(((INDEX('PTRM input'!$G$385:$P$434,A42offset,$E1322)-INDEX('PTRM input'!$G$277:$P$326,A42offset,$E1322))*OFFSET($F$7,0,$E1322))-SUM($G1322:AH1322))*(OFFSET('PTRM input'!$G$477,0,$E1322-1)/A42taxstdlife))))</f>
        <v>0</v>
      </c>
      <c r="AJ1322" s="251">
        <f ca="1">IF(A42taxstdlife="n/a","n/a",IF(A42taxstdlife="",0,IF(AJ$3&gt;(A42stdlife+$E1322),((INDEX('PTRM input'!$G$385:$P$434,A42offset,$E1322)-INDEX('PTRM input'!$G$277:$P$326,A42offset,$E1322))*OFFSET($F$7,0,$E1322))-SUM($G1322:AI1322),(((INDEX('PTRM input'!$G$385:$P$434,A42offset,$E1322)-INDEX('PTRM input'!$G$277:$P$326,A42offset,$E1322))*OFFSET($F$7,0,$E1322))-SUM($G1322:AI1322))*(OFFSET('PTRM input'!$G$477,0,$E1322-1)/A42taxstdlife))))</f>
        <v>0</v>
      </c>
      <c r="AK1322" s="251">
        <f ca="1">IF(A42taxstdlife="n/a","n/a",IF(A42taxstdlife="",0,IF(AK$3&gt;(A42stdlife+$E1322),((INDEX('PTRM input'!$G$385:$P$434,A42offset,$E1322)-INDEX('PTRM input'!$G$277:$P$326,A42offset,$E1322))*OFFSET($F$7,0,$E1322))-SUM($G1322:AJ1322),(((INDEX('PTRM input'!$G$385:$P$434,A42offset,$E1322)-INDEX('PTRM input'!$G$277:$P$326,A42offset,$E1322))*OFFSET($F$7,0,$E1322))-SUM($G1322:AJ1322))*(OFFSET('PTRM input'!$G$477,0,$E1322-1)/A42taxstdlife))))</f>
        <v>0</v>
      </c>
      <c r="AL1322" s="251">
        <f ca="1">IF(A42taxstdlife="n/a","n/a",IF(A42taxstdlife="",0,IF(AL$3&gt;(A42stdlife+$E1322),((INDEX('PTRM input'!$G$385:$P$434,A42offset,$E1322)-INDEX('PTRM input'!$G$277:$P$326,A42offset,$E1322))*OFFSET($F$7,0,$E1322))-SUM($G1322:AK1322),(((INDEX('PTRM input'!$G$385:$P$434,A42offset,$E1322)-INDEX('PTRM input'!$G$277:$P$326,A42offset,$E1322))*OFFSET($F$7,0,$E1322))-SUM($G1322:AK1322))*(OFFSET('PTRM input'!$G$477,0,$E1322-1)/A42taxstdlife))))</f>
        <v>0</v>
      </c>
      <c r="AM1322" s="251">
        <f ca="1">IF(A42taxstdlife="n/a","n/a",IF(A42taxstdlife="",0,IF(AM$3&gt;(A42stdlife+$E1322),((INDEX('PTRM input'!$G$385:$P$434,A42offset,$E1322)-INDEX('PTRM input'!$G$277:$P$326,A42offset,$E1322))*OFFSET($F$7,0,$E1322))-SUM($G1322:AL1322),(((INDEX('PTRM input'!$G$385:$P$434,A42offset,$E1322)-INDEX('PTRM input'!$G$277:$P$326,A42offset,$E1322))*OFFSET($F$7,0,$E1322))-SUM($G1322:AL1322))*(OFFSET('PTRM input'!$G$477,0,$E1322-1)/A42taxstdlife))))</f>
        <v>0</v>
      </c>
      <c r="AN1322" s="251">
        <f ca="1">IF(A42taxstdlife="n/a","n/a",IF(A42taxstdlife="",0,IF(AN$3&gt;(A42stdlife+$E1322),((INDEX('PTRM input'!$G$385:$P$434,A42offset,$E1322)-INDEX('PTRM input'!$G$277:$P$326,A42offset,$E1322))*OFFSET($F$7,0,$E1322))-SUM($G1322:AM1322),(((INDEX('PTRM input'!$G$385:$P$434,A42offset,$E1322)-INDEX('PTRM input'!$G$277:$P$326,A42offset,$E1322))*OFFSET($F$7,0,$E1322))-SUM($G1322:AM1322))*(OFFSET('PTRM input'!$G$477,0,$E1322-1)/A42taxstdlife))))</f>
        <v>0</v>
      </c>
      <c r="AO1322" s="251">
        <f ca="1">IF(A42taxstdlife="n/a","n/a",IF(A42taxstdlife="",0,IF(AO$3&gt;(A42stdlife+$E1322),((INDEX('PTRM input'!$G$385:$P$434,A42offset,$E1322)-INDEX('PTRM input'!$G$277:$P$326,A42offset,$E1322))*OFFSET($F$7,0,$E1322))-SUM($G1322:AN1322),(((INDEX('PTRM input'!$G$385:$P$434,A42offset,$E1322)-INDEX('PTRM input'!$G$277:$P$326,A42offset,$E1322))*OFFSET($F$7,0,$E1322))-SUM($G1322:AN1322))*(OFFSET('PTRM input'!$G$477,0,$E1322-1)/A42taxstdlife))))</f>
        <v>0</v>
      </c>
      <c r="AP1322" s="251">
        <f ca="1">IF(A42taxstdlife="n/a","n/a",IF(A42taxstdlife="",0,IF(AP$3&gt;(A42stdlife+$E1322),((INDEX('PTRM input'!$G$385:$P$434,A42offset,$E1322)-INDEX('PTRM input'!$G$277:$P$326,A42offset,$E1322))*OFFSET($F$7,0,$E1322))-SUM($G1322:AO1322),(((INDEX('PTRM input'!$G$385:$P$434,A42offset,$E1322)-INDEX('PTRM input'!$G$277:$P$326,A42offset,$E1322))*OFFSET($F$7,0,$E1322))-SUM($G1322:AO1322))*(OFFSET('PTRM input'!$G$477,0,$E1322-1)/A42taxstdlife))))</f>
        <v>0</v>
      </c>
      <c r="AQ1322" s="251">
        <f ca="1">IF(A42taxstdlife="n/a","n/a",IF(A42taxstdlife="",0,IF(AQ$3&gt;(A42stdlife+$E1322),((INDEX('PTRM input'!$G$385:$P$434,A42offset,$E1322)-INDEX('PTRM input'!$G$277:$P$326,A42offset,$E1322))*OFFSET($F$7,0,$E1322))-SUM($G1322:AP1322),(((INDEX('PTRM input'!$G$385:$P$434,A42offset,$E1322)-INDEX('PTRM input'!$G$277:$P$326,A42offset,$E1322))*OFFSET($F$7,0,$E1322))-SUM($G1322:AP1322))*(OFFSET('PTRM input'!$G$477,0,$E1322-1)/A42taxstdlife))))</f>
        <v>0</v>
      </c>
      <c r="AR1322" s="251">
        <f ca="1">IF(A42taxstdlife="n/a","n/a",IF(A42taxstdlife="",0,IF(AR$3&gt;(A42stdlife+$E1322),((INDEX('PTRM input'!$G$385:$P$434,A42offset,$E1322)-INDEX('PTRM input'!$G$277:$P$326,A42offset,$E1322))*OFFSET($F$7,0,$E1322))-SUM($G1322:AQ1322),(((INDEX('PTRM input'!$G$385:$P$434,A42offset,$E1322)-INDEX('PTRM input'!$G$277:$P$326,A42offset,$E1322))*OFFSET($F$7,0,$E1322))-SUM($G1322:AQ1322))*(OFFSET('PTRM input'!$G$477,0,$E1322-1)/A42taxstdlife))))</f>
        <v>0</v>
      </c>
      <c r="AS1322" s="251">
        <f ca="1">IF(A42taxstdlife="n/a","n/a",IF(A42taxstdlife="",0,IF(AS$3&gt;(A42stdlife+$E1322),((INDEX('PTRM input'!$G$385:$P$434,A42offset,$E1322)-INDEX('PTRM input'!$G$277:$P$326,A42offset,$E1322))*OFFSET($F$7,0,$E1322))-SUM($G1322:AR1322),(((INDEX('PTRM input'!$G$385:$P$434,A42offset,$E1322)-INDEX('PTRM input'!$G$277:$P$326,A42offset,$E1322))*OFFSET($F$7,0,$E1322))-SUM($G1322:AR1322))*(OFFSET('PTRM input'!$G$477,0,$E1322-1)/A42taxstdlife))))</f>
        <v>0</v>
      </c>
      <c r="AT1322" s="251">
        <f ca="1">IF(A42taxstdlife="n/a","n/a",IF(A42taxstdlife="",0,IF(AT$3&gt;(A42stdlife+$E1322),((INDEX('PTRM input'!$G$385:$P$434,A42offset,$E1322)-INDEX('PTRM input'!$G$277:$P$326,A42offset,$E1322))*OFFSET($F$7,0,$E1322))-SUM($G1322:AS1322),(((INDEX('PTRM input'!$G$385:$P$434,A42offset,$E1322)-INDEX('PTRM input'!$G$277:$P$326,A42offset,$E1322))*OFFSET($F$7,0,$E1322))-SUM($G1322:AS1322))*(OFFSET('PTRM input'!$G$477,0,$E1322-1)/A42taxstdlife))))</f>
        <v>0</v>
      </c>
      <c r="AU1322" s="251">
        <f ca="1">IF(A42taxstdlife="n/a","n/a",IF(A42taxstdlife="",0,IF(AU$3&gt;(A42stdlife+$E1322),((INDEX('PTRM input'!$G$385:$P$434,A42offset,$E1322)-INDEX('PTRM input'!$G$277:$P$326,A42offset,$E1322))*OFFSET($F$7,0,$E1322))-SUM($G1322:AT1322),(((INDEX('PTRM input'!$G$385:$P$434,A42offset,$E1322)-INDEX('PTRM input'!$G$277:$P$326,A42offset,$E1322))*OFFSET($F$7,0,$E1322))-SUM($G1322:AT1322))*(OFFSET('PTRM input'!$G$477,0,$E1322-1)/A42taxstdlife))))</f>
        <v>0</v>
      </c>
      <c r="AV1322" s="251">
        <f ca="1">IF(A42taxstdlife="n/a","n/a",IF(A42taxstdlife="",0,IF(AV$3&gt;(A42stdlife+$E1322),((INDEX('PTRM input'!$G$385:$P$434,A42offset,$E1322)-INDEX('PTRM input'!$G$277:$P$326,A42offset,$E1322))*OFFSET($F$7,0,$E1322))-SUM($G1322:AU1322),(((INDEX('PTRM input'!$G$385:$P$434,A42offset,$E1322)-INDEX('PTRM input'!$G$277:$P$326,A42offset,$E1322))*OFFSET($F$7,0,$E1322))-SUM($G1322:AU1322))*(OFFSET('PTRM input'!$G$477,0,$E1322-1)/A42taxstdlife))))</f>
        <v>0</v>
      </c>
      <c r="AW1322" s="251">
        <f ca="1">IF(A42taxstdlife="n/a","n/a",IF(A42taxstdlife="",0,IF(AW$3&gt;(A42stdlife+$E1322),((INDEX('PTRM input'!$G$385:$P$434,A42offset,$E1322)-INDEX('PTRM input'!$G$277:$P$326,A42offset,$E1322))*OFFSET($F$7,0,$E1322))-SUM($G1322:AV1322),(((INDEX('PTRM input'!$G$385:$P$434,A42offset,$E1322)-INDEX('PTRM input'!$G$277:$P$326,A42offset,$E1322))*OFFSET($F$7,0,$E1322))-SUM($G1322:AV1322))*(OFFSET('PTRM input'!$G$477,0,$E1322-1)/A42taxstdlife))))</f>
        <v>0</v>
      </c>
      <c r="AX1322" s="251">
        <f ca="1">IF(A42taxstdlife="n/a","n/a",IF(A42taxstdlife="",0,IF(AX$3&gt;(A42stdlife+$E1322),((INDEX('PTRM input'!$G$385:$P$434,A42offset,$E1322)-INDEX('PTRM input'!$G$277:$P$326,A42offset,$E1322))*OFFSET($F$7,0,$E1322))-SUM($G1322:AW1322),(((INDEX('PTRM input'!$G$385:$P$434,A42offset,$E1322)-INDEX('PTRM input'!$G$277:$P$326,A42offset,$E1322))*OFFSET($F$7,0,$E1322))-SUM($G1322:AW1322))*(OFFSET('PTRM input'!$G$477,0,$E1322-1)/A42taxstdlife))))</f>
        <v>0</v>
      </c>
      <c r="AY1322" s="251">
        <f ca="1">IF(A42taxstdlife="n/a","n/a",IF(A42taxstdlife="",0,IF(AY$3&gt;(A42stdlife+$E1322),((INDEX('PTRM input'!$G$385:$P$434,A42offset,$E1322)-INDEX('PTRM input'!$G$277:$P$326,A42offset,$E1322))*OFFSET($F$7,0,$E1322))-SUM($G1322:AX1322),(((INDEX('PTRM input'!$G$385:$P$434,A42offset,$E1322)-INDEX('PTRM input'!$G$277:$P$326,A42offset,$E1322))*OFFSET($F$7,0,$E1322))-SUM($G1322:AX1322))*(OFFSET('PTRM input'!$G$477,0,$E1322-1)/A42taxstdlife))))</f>
        <v>0</v>
      </c>
      <c r="AZ1322" s="251">
        <f ca="1">IF(A42taxstdlife="n/a","n/a",IF(A42taxstdlife="",0,IF(AZ$3&gt;(A42stdlife+$E1322),((INDEX('PTRM input'!$G$385:$P$434,A42offset,$E1322)-INDEX('PTRM input'!$G$277:$P$326,A42offset,$E1322))*OFFSET($F$7,0,$E1322))-SUM($G1322:AY1322),(((INDEX('PTRM input'!$G$385:$P$434,A42offset,$E1322)-INDEX('PTRM input'!$G$277:$P$326,A42offset,$E1322))*OFFSET($F$7,0,$E1322))-SUM($G1322:AY1322))*(OFFSET('PTRM input'!$G$477,0,$E1322-1)/A42taxstdlife))))</f>
        <v>0</v>
      </c>
      <c r="BA1322" s="251">
        <f ca="1">IF(A42taxstdlife="n/a","n/a",IF(A42taxstdlife="",0,IF(BA$3&gt;(A42stdlife+$E1322),((INDEX('PTRM input'!$G$385:$P$434,A42offset,$E1322)-INDEX('PTRM input'!$G$277:$P$326,A42offset,$E1322))*OFFSET($F$7,0,$E1322))-SUM($G1322:AZ1322),(((INDEX('PTRM input'!$G$385:$P$434,A42offset,$E1322)-INDEX('PTRM input'!$G$277:$P$326,A42offset,$E1322))*OFFSET($F$7,0,$E1322))-SUM($G1322:AZ1322))*(OFFSET('PTRM input'!$G$477,0,$E1322-1)/A42taxstdlife))))</f>
        <v>0</v>
      </c>
      <c r="BB1322" s="251">
        <f ca="1">IF(A42taxstdlife="n/a","n/a",IF(A42taxstdlife="",0,IF(BB$3&gt;(A42stdlife+$E1322),((INDEX('PTRM input'!$G$385:$P$434,A42offset,$E1322)-INDEX('PTRM input'!$G$277:$P$326,A42offset,$E1322))*OFFSET($F$7,0,$E1322))-SUM($G1322:BA1322),(((INDEX('PTRM input'!$G$385:$P$434,A42offset,$E1322)-INDEX('PTRM input'!$G$277:$P$326,A42offset,$E1322))*OFFSET($F$7,0,$E1322))-SUM($G1322:BA1322))*(OFFSET('PTRM input'!$G$477,0,$E1322-1)/A42taxstdlife))))</f>
        <v>0</v>
      </c>
      <c r="BC1322" s="251">
        <f ca="1">IF(A42taxstdlife="n/a","n/a",IF(A42taxstdlife="",0,IF(BC$3&gt;(A42stdlife+$E1322),((INDEX('PTRM input'!$G$385:$P$434,A42offset,$E1322)-INDEX('PTRM input'!$G$277:$P$326,A42offset,$E1322))*OFFSET($F$7,0,$E1322))-SUM($G1322:BB1322),(((INDEX('PTRM input'!$G$385:$P$434,A42offset,$E1322)-INDEX('PTRM input'!$G$277:$P$326,A42offset,$E1322))*OFFSET($F$7,0,$E1322))-SUM($G1322:BB1322))*(OFFSET('PTRM input'!$G$477,0,$E1322-1)/A42taxstdlife))))</f>
        <v>0</v>
      </c>
      <c r="BD1322" s="251">
        <f ca="1">IF(A42taxstdlife="n/a","n/a",IF(A42taxstdlife="",0,IF(BD$3&gt;(A42stdlife+$E1322),((INDEX('PTRM input'!$G$385:$P$434,A42offset,$E1322)-INDEX('PTRM input'!$G$277:$P$326,A42offset,$E1322))*OFFSET($F$7,0,$E1322))-SUM($G1322:BC1322),(((INDEX('PTRM input'!$G$385:$P$434,A42offset,$E1322)-INDEX('PTRM input'!$G$277:$P$326,A42offset,$E1322))*OFFSET($F$7,0,$E1322))-SUM($G1322:BC1322))*(OFFSET('PTRM input'!$G$477,0,$E1322-1)/A42taxstdlife))))</f>
        <v>0</v>
      </c>
      <c r="BE1322" s="251">
        <f ca="1">IF(A42taxstdlife="n/a","n/a",IF(A42taxstdlife="",0,IF(BE$3&gt;(A42stdlife+$E1322),((INDEX('PTRM input'!$G$385:$P$434,A42offset,$E1322)-INDEX('PTRM input'!$G$277:$P$326,A42offset,$E1322))*OFFSET($F$7,0,$E1322))-SUM($G1322:BD1322),(((INDEX('PTRM input'!$G$385:$P$434,A42offset,$E1322)-INDEX('PTRM input'!$G$277:$P$326,A42offset,$E1322))*OFFSET($F$7,0,$E1322))-SUM($G1322:BD1322))*(OFFSET('PTRM input'!$G$477,0,$E1322-1)/A42taxstdlife))))</f>
        <v>0</v>
      </c>
      <c r="BF1322" s="251">
        <f ca="1">IF(A42taxstdlife="n/a","n/a",IF(A42taxstdlife="",0,IF(BF$3&gt;(A42stdlife+$E1322),((INDEX('PTRM input'!$G$385:$P$434,A42offset,$E1322)-INDEX('PTRM input'!$G$277:$P$326,A42offset,$E1322))*OFFSET($F$7,0,$E1322))-SUM($G1322:BE1322),(((INDEX('PTRM input'!$G$385:$P$434,A42offset,$E1322)-INDEX('PTRM input'!$G$277:$P$326,A42offset,$E1322))*OFFSET($F$7,0,$E1322))-SUM($G1322:BE1322))*(OFFSET('PTRM input'!$G$477,0,$E1322-1)/A42taxstdlife))))</f>
        <v>0</v>
      </c>
      <c r="BG1322" s="251">
        <f ca="1">IF(A42taxstdlife="n/a","n/a",IF(A42taxstdlife="",0,IF(BG$3&gt;(A42stdlife+$E1322),((INDEX('PTRM input'!$G$385:$P$434,A42offset,$E1322)-INDEX('PTRM input'!$G$277:$P$326,A42offset,$E1322))*OFFSET($F$7,0,$E1322))-SUM($G1322:BF1322),(((INDEX('PTRM input'!$G$385:$P$434,A42offset,$E1322)-INDEX('PTRM input'!$G$277:$P$326,A42offset,$E1322))*OFFSET($F$7,0,$E1322))-SUM($G1322:BF1322))*(OFFSET('PTRM input'!$G$477,0,$E1322-1)/A42taxstdlife))))</f>
        <v>0</v>
      </c>
      <c r="BH1322" s="251">
        <f ca="1">IF(A42taxstdlife="n/a","n/a",IF(A42taxstdlife="",0,IF(BH$3&gt;(A42stdlife+$E1322),((INDEX('PTRM input'!$G$385:$P$434,A42offset,$E1322)-INDEX('PTRM input'!$G$277:$P$326,A42offset,$E1322))*OFFSET($F$7,0,$E1322))-SUM($G1322:BG1322),(((INDEX('PTRM input'!$G$385:$P$434,A42offset,$E1322)-INDEX('PTRM input'!$G$277:$P$326,A42offset,$E1322))*OFFSET($F$7,0,$E1322))-SUM($G1322:BG1322))*(OFFSET('PTRM input'!$G$477,0,$E1322-1)/A42taxstdlife))))</f>
        <v>0</v>
      </c>
      <c r="BI1322" s="251">
        <f ca="1">IF(A42taxstdlife="n/a","n/a",IF(A42taxstdlife="",0,IF(BI$3&gt;(A42stdlife+$E1322),((INDEX('PTRM input'!$G$385:$P$434,A42offset,$E1322)-INDEX('PTRM input'!$G$277:$P$326,A42offset,$E1322))*OFFSET($F$7,0,$E1322))-SUM($G1322:BH1322),(((INDEX('PTRM input'!$G$385:$P$434,A42offset,$E1322)-INDEX('PTRM input'!$G$277:$P$326,A42offset,$E1322))*OFFSET($F$7,0,$E1322))-SUM($G1322:BH1322))*(OFFSET('PTRM input'!$G$477,0,$E1322-1)/A42taxstdlife))))</f>
        <v>0</v>
      </c>
      <c r="BJ1322" s="116"/>
      <c r="BK1322" s="116"/>
      <c r="BL1322" s="116"/>
      <c r="BM1322" s="116"/>
    </row>
    <row r="1323" spans="1:65" ht="12.75" hidden="1" customHeight="1" outlineLevel="2">
      <c r="A1323" s="366"/>
      <c r="B1323" s="19"/>
      <c r="C1323" s="18"/>
      <c r="D1323" s="760"/>
      <c r="E1323" s="86">
        <v>9</v>
      </c>
      <c r="F1323" s="356"/>
      <c r="G1323" s="434"/>
      <c r="H1323" s="435"/>
      <c r="I1323" s="435"/>
      <c r="J1323" s="435"/>
      <c r="K1323" s="435"/>
      <c r="L1323" s="435"/>
      <c r="M1323" s="435"/>
      <c r="N1323" s="435"/>
      <c r="O1323" s="619"/>
      <c r="P1323" s="251">
        <f ca="1">IF(A42taxstdlife="n/a","n/a",IF(A42taxstdlife="",0,IF(P$3&gt;(A42stdlife+$E1323),((INDEX('PTRM input'!$G$385:$P$434,A42offset,$E1323)-INDEX('PTRM input'!$G$277:$P$326,A42offset,$E1323))*OFFSET($F$7,0,$E1323))-SUM($G1323:O1323),(((INDEX('PTRM input'!$G$385:$P$434,A42offset,$E1323)-INDEX('PTRM input'!$G$277:$P$326,A42offset,$E1323))*OFFSET($F$7,0,$E1323))-SUM($G1323:O1323))*(OFFSET('PTRM input'!$G$477,0,$E1323-1)/A42taxstdlife))))</f>
        <v>0</v>
      </c>
      <c r="Q1323" s="251">
        <f ca="1">IF(A42taxstdlife="n/a","n/a",IF(A42taxstdlife="",0,IF(Q$3&gt;(A42stdlife+$E1323),((INDEX('PTRM input'!$G$385:$P$434,A42offset,$E1323)-INDEX('PTRM input'!$G$277:$P$326,A42offset,$E1323))*OFFSET($F$7,0,$E1323))-SUM($G1323:P1323),(((INDEX('PTRM input'!$G$385:$P$434,A42offset,$E1323)-INDEX('PTRM input'!$G$277:$P$326,A42offset,$E1323))*OFFSET($F$7,0,$E1323))-SUM($G1323:P1323))*(OFFSET('PTRM input'!$G$477,0,$E1323-1)/A42taxstdlife))))</f>
        <v>0</v>
      </c>
      <c r="R1323" s="251">
        <f ca="1">IF(A42taxstdlife="n/a","n/a",IF(A42taxstdlife="",0,IF(R$3&gt;(A42stdlife+$E1323),((INDEX('PTRM input'!$G$385:$P$434,A42offset,$E1323)-INDEX('PTRM input'!$G$277:$P$326,A42offset,$E1323))*OFFSET($F$7,0,$E1323))-SUM($G1323:Q1323),(((INDEX('PTRM input'!$G$385:$P$434,A42offset,$E1323)-INDEX('PTRM input'!$G$277:$P$326,A42offset,$E1323))*OFFSET($F$7,0,$E1323))-SUM($G1323:Q1323))*(OFFSET('PTRM input'!$G$477,0,$E1323-1)/A42taxstdlife))))</f>
        <v>0</v>
      </c>
      <c r="S1323" s="251">
        <f ca="1">IF(A42taxstdlife="n/a","n/a",IF(A42taxstdlife="",0,IF(S$3&gt;(A42stdlife+$E1323),((INDEX('PTRM input'!$G$385:$P$434,A42offset,$E1323)-INDEX('PTRM input'!$G$277:$P$326,A42offset,$E1323))*OFFSET($F$7,0,$E1323))-SUM($G1323:R1323),(((INDEX('PTRM input'!$G$385:$P$434,A42offset,$E1323)-INDEX('PTRM input'!$G$277:$P$326,A42offset,$E1323))*OFFSET($F$7,0,$E1323))-SUM($G1323:R1323))*(OFFSET('PTRM input'!$G$477,0,$E1323-1)/A42taxstdlife))))</f>
        <v>0</v>
      </c>
      <c r="T1323" s="251">
        <f ca="1">IF(A42taxstdlife="n/a","n/a",IF(A42taxstdlife="",0,IF(T$3&gt;(A42stdlife+$E1323),((INDEX('PTRM input'!$G$385:$P$434,A42offset,$E1323)-INDEX('PTRM input'!$G$277:$P$326,A42offset,$E1323))*OFFSET($F$7,0,$E1323))-SUM($G1323:S1323),(((INDEX('PTRM input'!$G$385:$P$434,A42offset,$E1323)-INDEX('PTRM input'!$G$277:$P$326,A42offset,$E1323))*OFFSET($F$7,0,$E1323))-SUM($G1323:S1323))*(OFFSET('PTRM input'!$G$477,0,$E1323-1)/A42taxstdlife))))</f>
        <v>0</v>
      </c>
      <c r="U1323" s="251">
        <f ca="1">IF(A42taxstdlife="n/a","n/a",IF(A42taxstdlife="",0,IF(U$3&gt;(A42stdlife+$E1323),((INDEX('PTRM input'!$G$385:$P$434,A42offset,$E1323)-INDEX('PTRM input'!$G$277:$P$326,A42offset,$E1323))*OFFSET($F$7,0,$E1323))-SUM($G1323:T1323),(((INDEX('PTRM input'!$G$385:$P$434,A42offset,$E1323)-INDEX('PTRM input'!$G$277:$P$326,A42offset,$E1323))*OFFSET($F$7,0,$E1323))-SUM($G1323:T1323))*(OFFSET('PTRM input'!$G$477,0,$E1323-1)/A42taxstdlife))))</f>
        <v>0</v>
      </c>
      <c r="V1323" s="251">
        <f ca="1">IF(A42taxstdlife="n/a","n/a",IF(A42taxstdlife="",0,IF(V$3&gt;(A42stdlife+$E1323),((INDEX('PTRM input'!$G$385:$P$434,A42offset,$E1323)-INDEX('PTRM input'!$G$277:$P$326,A42offset,$E1323))*OFFSET($F$7,0,$E1323))-SUM($G1323:U1323),(((INDEX('PTRM input'!$G$385:$P$434,A42offset,$E1323)-INDEX('PTRM input'!$G$277:$P$326,A42offset,$E1323))*OFFSET($F$7,0,$E1323))-SUM($G1323:U1323))*(OFFSET('PTRM input'!$G$477,0,$E1323-1)/A42taxstdlife))))</f>
        <v>0</v>
      </c>
      <c r="W1323" s="251">
        <f ca="1">IF(A42taxstdlife="n/a","n/a",IF(A42taxstdlife="",0,IF(W$3&gt;(A42stdlife+$E1323),((INDEX('PTRM input'!$G$385:$P$434,A42offset,$E1323)-INDEX('PTRM input'!$G$277:$P$326,A42offset,$E1323))*OFFSET($F$7,0,$E1323))-SUM($G1323:V1323),(((INDEX('PTRM input'!$G$385:$P$434,A42offset,$E1323)-INDEX('PTRM input'!$G$277:$P$326,A42offset,$E1323))*OFFSET($F$7,0,$E1323))-SUM($G1323:V1323))*(OFFSET('PTRM input'!$G$477,0,$E1323-1)/A42taxstdlife))))</f>
        <v>0</v>
      </c>
      <c r="X1323" s="251">
        <f ca="1">IF(A42taxstdlife="n/a","n/a",IF(A42taxstdlife="",0,IF(X$3&gt;(A42stdlife+$E1323),((INDEX('PTRM input'!$G$385:$P$434,A42offset,$E1323)-INDEX('PTRM input'!$G$277:$P$326,A42offset,$E1323))*OFFSET($F$7,0,$E1323))-SUM($G1323:W1323),(((INDEX('PTRM input'!$G$385:$P$434,A42offset,$E1323)-INDEX('PTRM input'!$G$277:$P$326,A42offset,$E1323))*OFFSET($F$7,0,$E1323))-SUM($G1323:W1323))*(OFFSET('PTRM input'!$G$477,0,$E1323-1)/A42taxstdlife))))</f>
        <v>0</v>
      </c>
      <c r="Y1323" s="251">
        <f ca="1">IF(A42taxstdlife="n/a","n/a",IF(A42taxstdlife="",0,IF(Y$3&gt;(A42stdlife+$E1323),((INDEX('PTRM input'!$G$385:$P$434,A42offset,$E1323)-INDEX('PTRM input'!$G$277:$P$326,A42offset,$E1323))*OFFSET($F$7,0,$E1323))-SUM($G1323:X1323),(((INDEX('PTRM input'!$G$385:$P$434,A42offset,$E1323)-INDEX('PTRM input'!$G$277:$P$326,A42offset,$E1323))*OFFSET($F$7,0,$E1323))-SUM($G1323:X1323))*(OFFSET('PTRM input'!$G$477,0,$E1323-1)/A42taxstdlife))))</f>
        <v>0</v>
      </c>
      <c r="Z1323" s="251">
        <f ca="1">IF(A42taxstdlife="n/a","n/a",IF(A42taxstdlife="",0,IF(Z$3&gt;(A42stdlife+$E1323),((INDEX('PTRM input'!$G$385:$P$434,A42offset,$E1323)-INDEX('PTRM input'!$G$277:$P$326,A42offset,$E1323))*OFFSET($F$7,0,$E1323))-SUM($G1323:Y1323),(((INDEX('PTRM input'!$G$385:$P$434,A42offset,$E1323)-INDEX('PTRM input'!$G$277:$P$326,A42offset,$E1323))*OFFSET($F$7,0,$E1323))-SUM($G1323:Y1323))*(OFFSET('PTRM input'!$G$477,0,$E1323-1)/A42taxstdlife))))</f>
        <v>0</v>
      </c>
      <c r="AA1323" s="251">
        <f ca="1">IF(A42taxstdlife="n/a","n/a",IF(A42taxstdlife="",0,IF(AA$3&gt;(A42stdlife+$E1323),((INDEX('PTRM input'!$G$385:$P$434,A42offset,$E1323)-INDEX('PTRM input'!$G$277:$P$326,A42offset,$E1323))*OFFSET($F$7,0,$E1323))-SUM($G1323:Z1323),(((INDEX('PTRM input'!$G$385:$P$434,A42offset,$E1323)-INDEX('PTRM input'!$G$277:$P$326,A42offset,$E1323))*OFFSET($F$7,0,$E1323))-SUM($G1323:Z1323))*(OFFSET('PTRM input'!$G$477,0,$E1323-1)/A42taxstdlife))))</f>
        <v>0</v>
      </c>
      <c r="AB1323" s="251">
        <f ca="1">IF(A42taxstdlife="n/a","n/a",IF(A42taxstdlife="",0,IF(AB$3&gt;(A42stdlife+$E1323),((INDEX('PTRM input'!$G$385:$P$434,A42offset,$E1323)-INDEX('PTRM input'!$G$277:$P$326,A42offset,$E1323))*OFFSET($F$7,0,$E1323))-SUM($G1323:AA1323),(((INDEX('PTRM input'!$G$385:$P$434,A42offset,$E1323)-INDEX('PTRM input'!$G$277:$P$326,A42offset,$E1323))*OFFSET($F$7,0,$E1323))-SUM($G1323:AA1323))*(OFFSET('PTRM input'!$G$477,0,$E1323-1)/A42taxstdlife))))</f>
        <v>0</v>
      </c>
      <c r="AC1323" s="251">
        <f ca="1">IF(A42taxstdlife="n/a","n/a",IF(A42taxstdlife="",0,IF(AC$3&gt;(A42stdlife+$E1323),((INDEX('PTRM input'!$G$385:$P$434,A42offset,$E1323)-INDEX('PTRM input'!$G$277:$P$326,A42offset,$E1323))*OFFSET($F$7,0,$E1323))-SUM($G1323:AB1323),(((INDEX('PTRM input'!$G$385:$P$434,A42offset,$E1323)-INDEX('PTRM input'!$G$277:$P$326,A42offset,$E1323))*OFFSET($F$7,0,$E1323))-SUM($G1323:AB1323))*(OFFSET('PTRM input'!$G$477,0,$E1323-1)/A42taxstdlife))))</f>
        <v>0</v>
      </c>
      <c r="AD1323" s="251">
        <f ca="1">IF(A42taxstdlife="n/a","n/a",IF(A42taxstdlife="",0,IF(AD$3&gt;(A42stdlife+$E1323),((INDEX('PTRM input'!$G$385:$P$434,A42offset,$E1323)-INDEX('PTRM input'!$G$277:$P$326,A42offset,$E1323))*OFFSET($F$7,0,$E1323))-SUM($G1323:AC1323),(((INDEX('PTRM input'!$G$385:$P$434,A42offset,$E1323)-INDEX('PTRM input'!$G$277:$P$326,A42offset,$E1323))*OFFSET($F$7,0,$E1323))-SUM($G1323:AC1323))*(OFFSET('PTRM input'!$G$477,0,$E1323-1)/A42taxstdlife))))</f>
        <v>0</v>
      </c>
      <c r="AE1323" s="251">
        <f ca="1">IF(A42taxstdlife="n/a","n/a",IF(A42taxstdlife="",0,IF(AE$3&gt;(A42stdlife+$E1323),((INDEX('PTRM input'!$G$385:$P$434,A42offset,$E1323)-INDEX('PTRM input'!$G$277:$P$326,A42offset,$E1323))*OFFSET($F$7,0,$E1323))-SUM($G1323:AD1323),(((INDEX('PTRM input'!$G$385:$P$434,A42offset,$E1323)-INDEX('PTRM input'!$G$277:$P$326,A42offset,$E1323))*OFFSET($F$7,0,$E1323))-SUM($G1323:AD1323))*(OFFSET('PTRM input'!$G$477,0,$E1323-1)/A42taxstdlife))))</f>
        <v>0</v>
      </c>
      <c r="AF1323" s="251">
        <f ca="1">IF(A42taxstdlife="n/a","n/a",IF(A42taxstdlife="",0,IF(AF$3&gt;(A42stdlife+$E1323),((INDEX('PTRM input'!$G$385:$P$434,A42offset,$E1323)-INDEX('PTRM input'!$G$277:$P$326,A42offset,$E1323))*OFFSET($F$7,0,$E1323))-SUM($G1323:AE1323),(((INDEX('PTRM input'!$G$385:$P$434,A42offset,$E1323)-INDEX('PTRM input'!$G$277:$P$326,A42offset,$E1323))*OFFSET($F$7,0,$E1323))-SUM($G1323:AE1323))*(OFFSET('PTRM input'!$G$477,0,$E1323-1)/A42taxstdlife))))</f>
        <v>0</v>
      </c>
      <c r="AG1323" s="251">
        <f ca="1">IF(A42taxstdlife="n/a","n/a",IF(A42taxstdlife="",0,IF(AG$3&gt;(A42stdlife+$E1323),((INDEX('PTRM input'!$G$385:$P$434,A42offset,$E1323)-INDEX('PTRM input'!$G$277:$P$326,A42offset,$E1323))*OFFSET($F$7,0,$E1323))-SUM($G1323:AF1323),(((INDEX('PTRM input'!$G$385:$P$434,A42offset,$E1323)-INDEX('PTRM input'!$G$277:$P$326,A42offset,$E1323))*OFFSET($F$7,0,$E1323))-SUM($G1323:AF1323))*(OFFSET('PTRM input'!$G$477,0,$E1323-1)/A42taxstdlife))))</f>
        <v>0</v>
      </c>
      <c r="AH1323" s="251">
        <f ca="1">IF(A42taxstdlife="n/a","n/a",IF(A42taxstdlife="",0,IF(AH$3&gt;(A42stdlife+$E1323),((INDEX('PTRM input'!$G$385:$P$434,A42offset,$E1323)-INDEX('PTRM input'!$G$277:$P$326,A42offset,$E1323))*OFFSET($F$7,0,$E1323))-SUM($G1323:AG1323),(((INDEX('PTRM input'!$G$385:$P$434,A42offset,$E1323)-INDEX('PTRM input'!$G$277:$P$326,A42offset,$E1323))*OFFSET($F$7,0,$E1323))-SUM($G1323:AG1323))*(OFFSET('PTRM input'!$G$477,0,$E1323-1)/A42taxstdlife))))</f>
        <v>0</v>
      </c>
      <c r="AI1323" s="251">
        <f ca="1">IF(A42taxstdlife="n/a","n/a",IF(A42taxstdlife="",0,IF(AI$3&gt;(A42stdlife+$E1323),((INDEX('PTRM input'!$G$385:$P$434,A42offset,$E1323)-INDEX('PTRM input'!$G$277:$P$326,A42offset,$E1323))*OFFSET($F$7,0,$E1323))-SUM($G1323:AH1323),(((INDEX('PTRM input'!$G$385:$P$434,A42offset,$E1323)-INDEX('PTRM input'!$G$277:$P$326,A42offset,$E1323))*OFFSET($F$7,0,$E1323))-SUM($G1323:AH1323))*(OFFSET('PTRM input'!$G$477,0,$E1323-1)/A42taxstdlife))))</f>
        <v>0</v>
      </c>
      <c r="AJ1323" s="251">
        <f ca="1">IF(A42taxstdlife="n/a","n/a",IF(A42taxstdlife="",0,IF(AJ$3&gt;(A42stdlife+$E1323),((INDEX('PTRM input'!$G$385:$P$434,A42offset,$E1323)-INDEX('PTRM input'!$G$277:$P$326,A42offset,$E1323))*OFFSET($F$7,0,$E1323))-SUM($G1323:AI1323),(((INDEX('PTRM input'!$G$385:$P$434,A42offset,$E1323)-INDEX('PTRM input'!$G$277:$P$326,A42offset,$E1323))*OFFSET($F$7,0,$E1323))-SUM($G1323:AI1323))*(OFFSET('PTRM input'!$G$477,0,$E1323-1)/A42taxstdlife))))</f>
        <v>0</v>
      </c>
      <c r="AK1323" s="251">
        <f ca="1">IF(A42taxstdlife="n/a","n/a",IF(A42taxstdlife="",0,IF(AK$3&gt;(A42stdlife+$E1323),((INDEX('PTRM input'!$G$385:$P$434,A42offset,$E1323)-INDEX('PTRM input'!$G$277:$P$326,A42offset,$E1323))*OFFSET($F$7,0,$E1323))-SUM($G1323:AJ1323),(((INDEX('PTRM input'!$G$385:$P$434,A42offset,$E1323)-INDEX('PTRM input'!$G$277:$P$326,A42offset,$E1323))*OFFSET($F$7,0,$E1323))-SUM($G1323:AJ1323))*(OFFSET('PTRM input'!$G$477,0,$E1323-1)/A42taxstdlife))))</f>
        <v>0</v>
      </c>
      <c r="AL1323" s="251">
        <f ca="1">IF(A42taxstdlife="n/a","n/a",IF(A42taxstdlife="",0,IF(AL$3&gt;(A42stdlife+$E1323),((INDEX('PTRM input'!$G$385:$P$434,A42offset,$E1323)-INDEX('PTRM input'!$G$277:$P$326,A42offset,$E1323))*OFFSET($F$7,0,$E1323))-SUM($G1323:AK1323),(((INDEX('PTRM input'!$G$385:$P$434,A42offset,$E1323)-INDEX('PTRM input'!$G$277:$P$326,A42offset,$E1323))*OFFSET($F$7,0,$E1323))-SUM($G1323:AK1323))*(OFFSET('PTRM input'!$G$477,0,$E1323-1)/A42taxstdlife))))</f>
        <v>0</v>
      </c>
      <c r="AM1323" s="251">
        <f ca="1">IF(A42taxstdlife="n/a","n/a",IF(A42taxstdlife="",0,IF(AM$3&gt;(A42stdlife+$E1323),((INDEX('PTRM input'!$G$385:$P$434,A42offset,$E1323)-INDEX('PTRM input'!$G$277:$P$326,A42offset,$E1323))*OFFSET($F$7,0,$E1323))-SUM($G1323:AL1323),(((INDEX('PTRM input'!$G$385:$P$434,A42offset,$E1323)-INDEX('PTRM input'!$G$277:$P$326,A42offset,$E1323))*OFFSET($F$7,0,$E1323))-SUM($G1323:AL1323))*(OFFSET('PTRM input'!$G$477,0,$E1323-1)/A42taxstdlife))))</f>
        <v>0</v>
      </c>
      <c r="AN1323" s="251">
        <f ca="1">IF(A42taxstdlife="n/a","n/a",IF(A42taxstdlife="",0,IF(AN$3&gt;(A42stdlife+$E1323),((INDEX('PTRM input'!$G$385:$P$434,A42offset,$E1323)-INDEX('PTRM input'!$G$277:$P$326,A42offset,$E1323))*OFFSET($F$7,0,$E1323))-SUM($G1323:AM1323),(((INDEX('PTRM input'!$G$385:$P$434,A42offset,$E1323)-INDEX('PTRM input'!$G$277:$P$326,A42offset,$E1323))*OFFSET($F$7,0,$E1323))-SUM($G1323:AM1323))*(OFFSET('PTRM input'!$G$477,0,$E1323-1)/A42taxstdlife))))</f>
        <v>0</v>
      </c>
      <c r="AO1323" s="251">
        <f ca="1">IF(A42taxstdlife="n/a","n/a",IF(A42taxstdlife="",0,IF(AO$3&gt;(A42stdlife+$E1323),((INDEX('PTRM input'!$G$385:$P$434,A42offset,$E1323)-INDEX('PTRM input'!$G$277:$P$326,A42offset,$E1323))*OFFSET($F$7,0,$E1323))-SUM($G1323:AN1323),(((INDEX('PTRM input'!$G$385:$P$434,A42offset,$E1323)-INDEX('PTRM input'!$G$277:$P$326,A42offset,$E1323))*OFFSET($F$7,0,$E1323))-SUM($G1323:AN1323))*(OFFSET('PTRM input'!$G$477,0,$E1323-1)/A42taxstdlife))))</f>
        <v>0</v>
      </c>
      <c r="AP1323" s="251">
        <f ca="1">IF(A42taxstdlife="n/a","n/a",IF(A42taxstdlife="",0,IF(AP$3&gt;(A42stdlife+$E1323),((INDEX('PTRM input'!$G$385:$P$434,A42offset,$E1323)-INDEX('PTRM input'!$G$277:$P$326,A42offset,$E1323))*OFFSET($F$7,0,$E1323))-SUM($G1323:AO1323),(((INDEX('PTRM input'!$G$385:$P$434,A42offset,$E1323)-INDEX('PTRM input'!$G$277:$P$326,A42offset,$E1323))*OFFSET($F$7,0,$E1323))-SUM($G1323:AO1323))*(OFFSET('PTRM input'!$G$477,0,$E1323-1)/A42taxstdlife))))</f>
        <v>0</v>
      </c>
      <c r="AQ1323" s="251">
        <f ca="1">IF(A42taxstdlife="n/a","n/a",IF(A42taxstdlife="",0,IF(AQ$3&gt;(A42stdlife+$E1323),((INDEX('PTRM input'!$G$385:$P$434,A42offset,$E1323)-INDEX('PTRM input'!$G$277:$P$326,A42offset,$E1323))*OFFSET($F$7,0,$E1323))-SUM($G1323:AP1323),(((INDEX('PTRM input'!$G$385:$P$434,A42offset,$E1323)-INDEX('PTRM input'!$G$277:$P$326,A42offset,$E1323))*OFFSET($F$7,0,$E1323))-SUM($G1323:AP1323))*(OFFSET('PTRM input'!$G$477,0,$E1323-1)/A42taxstdlife))))</f>
        <v>0</v>
      </c>
      <c r="AR1323" s="251">
        <f ca="1">IF(A42taxstdlife="n/a","n/a",IF(A42taxstdlife="",0,IF(AR$3&gt;(A42stdlife+$E1323),((INDEX('PTRM input'!$G$385:$P$434,A42offset,$E1323)-INDEX('PTRM input'!$G$277:$P$326,A42offset,$E1323))*OFFSET($F$7,0,$E1323))-SUM($G1323:AQ1323),(((INDEX('PTRM input'!$G$385:$P$434,A42offset,$E1323)-INDEX('PTRM input'!$G$277:$P$326,A42offset,$E1323))*OFFSET($F$7,0,$E1323))-SUM($G1323:AQ1323))*(OFFSET('PTRM input'!$G$477,0,$E1323-1)/A42taxstdlife))))</f>
        <v>0</v>
      </c>
      <c r="AS1323" s="251">
        <f ca="1">IF(A42taxstdlife="n/a","n/a",IF(A42taxstdlife="",0,IF(AS$3&gt;(A42stdlife+$E1323),((INDEX('PTRM input'!$G$385:$P$434,A42offset,$E1323)-INDEX('PTRM input'!$G$277:$P$326,A42offset,$E1323))*OFFSET($F$7,0,$E1323))-SUM($G1323:AR1323),(((INDEX('PTRM input'!$G$385:$P$434,A42offset,$E1323)-INDEX('PTRM input'!$G$277:$P$326,A42offset,$E1323))*OFFSET($F$7,0,$E1323))-SUM($G1323:AR1323))*(OFFSET('PTRM input'!$G$477,0,$E1323-1)/A42taxstdlife))))</f>
        <v>0</v>
      </c>
      <c r="AT1323" s="251">
        <f ca="1">IF(A42taxstdlife="n/a","n/a",IF(A42taxstdlife="",0,IF(AT$3&gt;(A42stdlife+$E1323),((INDEX('PTRM input'!$G$385:$P$434,A42offset,$E1323)-INDEX('PTRM input'!$G$277:$P$326,A42offset,$E1323))*OFFSET($F$7,0,$E1323))-SUM($G1323:AS1323),(((INDEX('PTRM input'!$G$385:$P$434,A42offset,$E1323)-INDEX('PTRM input'!$G$277:$P$326,A42offset,$E1323))*OFFSET($F$7,0,$E1323))-SUM($G1323:AS1323))*(OFFSET('PTRM input'!$G$477,0,$E1323-1)/A42taxstdlife))))</f>
        <v>0</v>
      </c>
      <c r="AU1323" s="251">
        <f ca="1">IF(A42taxstdlife="n/a","n/a",IF(A42taxstdlife="",0,IF(AU$3&gt;(A42stdlife+$E1323),((INDEX('PTRM input'!$G$385:$P$434,A42offset,$E1323)-INDEX('PTRM input'!$G$277:$P$326,A42offset,$E1323))*OFFSET($F$7,0,$E1323))-SUM($G1323:AT1323),(((INDEX('PTRM input'!$G$385:$P$434,A42offset,$E1323)-INDEX('PTRM input'!$G$277:$P$326,A42offset,$E1323))*OFFSET($F$7,0,$E1323))-SUM($G1323:AT1323))*(OFFSET('PTRM input'!$G$477,0,$E1323-1)/A42taxstdlife))))</f>
        <v>0</v>
      </c>
      <c r="AV1323" s="251">
        <f ca="1">IF(A42taxstdlife="n/a","n/a",IF(A42taxstdlife="",0,IF(AV$3&gt;(A42stdlife+$E1323),((INDEX('PTRM input'!$G$385:$P$434,A42offset,$E1323)-INDEX('PTRM input'!$G$277:$P$326,A42offset,$E1323))*OFFSET($F$7,0,$E1323))-SUM($G1323:AU1323),(((INDEX('PTRM input'!$G$385:$P$434,A42offset,$E1323)-INDEX('PTRM input'!$G$277:$P$326,A42offset,$E1323))*OFFSET($F$7,0,$E1323))-SUM($G1323:AU1323))*(OFFSET('PTRM input'!$G$477,0,$E1323-1)/A42taxstdlife))))</f>
        <v>0</v>
      </c>
      <c r="AW1323" s="251">
        <f ca="1">IF(A42taxstdlife="n/a","n/a",IF(A42taxstdlife="",0,IF(AW$3&gt;(A42stdlife+$E1323),((INDEX('PTRM input'!$G$385:$P$434,A42offset,$E1323)-INDEX('PTRM input'!$G$277:$P$326,A42offset,$E1323))*OFFSET($F$7,0,$E1323))-SUM($G1323:AV1323),(((INDEX('PTRM input'!$G$385:$P$434,A42offset,$E1323)-INDEX('PTRM input'!$G$277:$P$326,A42offset,$E1323))*OFFSET($F$7,0,$E1323))-SUM($G1323:AV1323))*(OFFSET('PTRM input'!$G$477,0,$E1323-1)/A42taxstdlife))))</f>
        <v>0</v>
      </c>
      <c r="AX1323" s="251">
        <f ca="1">IF(A42taxstdlife="n/a","n/a",IF(A42taxstdlife="",0,IF(AX$3&gt;(A42stdlife+$E1323),((INDEX('PTRM input'!$G$385:$P$434,A42offset,$E1323)-INDEX('PTRM input'!$G$277:$P$326,A42offset,$E1323))*OFFSET($F$7,0,$E1323))-SUM($G1323:AW1323),(((INDEX('PTRM input'!$G$385:$P$434,A42offset,$E1323)-INDEX('PTRM input'!$G$277:$P$326,A42offset,$E1323))*OFFSET($F$7,0,$E1323))-SUM($G1323:AW1323))*(OFFSET('PTRM input'!$G$477,0,$E1323-1)/A42taxstdlife))))</f>
        <v>0</v>
      </c>
      <c r="AY1323" s="251">
        <f ca="1">IF(A42taxstdlife="n/a","n/a",IF(A42taxstdlife="",0,IF(AY$3&gt;(A42stdlife+$E1323),((INDEX('PTRM input'!$G$385:$P$434,A42offset,$E1323)-INDEX('PTRM input'!$G$277:$P$326,A42offset,$E1323))*OFFSET($F$7,0,$E1323))-SUM($G1323:AX1323),(((INDEX('PTRM input'!$G$385:$P$434,A42offset,$E1323)-INDEX('PTRM input'!$G$277:$P$326,A42offset,$E1323))*OFFSET($F$7,0,$E1323))-SUM($G1323:AX1323))*(OFFSET('PTRM input'!$G$477,0,$E1323-1)/A42taxstdlife))))</f>
        <v>0</v>
      </c>
      <c r="AZ1323" s="251">
        <f ca="1">IF(A42taxstdlife="n/a","n/a",IF(A42taxstdlife="",0,IF(AZ$3&gt;(A42stdlife+$E1323),((INDEX('PTRM input'!$G$385:$P$434,A42offset,$E1323)-INDEX('PTRM input'!$G$277:$P$326,A42offset,$E1323))*OFFSET($F$7,0,$E1323))-SUM($G1323:AY1323),(((INDEX('PTRM input'!$G$385:$P$434,A42offset,$E1323)-INDEX('PTRM input'!$G$277:$P$326,A42offset,$E1323))*OFFSET($F$7,0,$E1323))-SUM($G1323:AY1323))*(OFFSET('PTRM input'!$G$477,0,$E1323-1)/A42taxstdlife))))</f>
        <v>0</v>
      </c>
      <c r="BA1323" s="251">
        <f ca="1">IF(A42taxstdlife="n/a","n/a",IF(A42taxstdlife="",0,IF(BA$3&gt;(A42stdlife+$E1323),((INDEX('PTRM input'!$G$385:$P$434,A42offset,$E1323)-INDEX('PTRM input'!$G$277:$P$326,A42offset,$E1323))*OFFSET($F$7,0,$E1323))-SUM($G1323:AZ1323),(((INDEX('PTRM input'!$G$385:$P$434,A42offset,$E1323)-INDEX('PTRM input'!$G$277:$P$326,A42offset,$E1323))*OFFSET($F$7,0,$E1323))-SUM($G1323:AZ1323))*(OFFSET('PTRM input'!$G$477,0,$E1323-1)/A42taxstdlife))))</f>
        <v>0</v>
      </c>
      <c r="BB1323" s="251">
        <f ca="1">IF(A42taxstdlife="n/a","n/a",IF(A42taxstdlife="",0,IF(BB$3&gt;(A42stdlife+$E1323),((INDEX('PTRM input'!$G$385:$P$434,A42offset,$E1323)-INDEX('PTRM input'!$G$277:$P$326,A42offset,$E1323))*OFFSET($F$7,0,$E1323))-SUM($G1323:BA1323),(((INDEX('PTRM input'!$G$385:$P$434,A42offset,$E1323)-INDEX('PTRM input'!$G$277:$P$326,A42offset,$E1323))*OFFSET($F$7,0,$E1323))-SUM($G1323:BA1323))*(OFFSET('PTRM input'!$G$477,0,$E1323-1)/A42taxstdlife))))</f>
        <v>0</v>
      </c>
      <c r="BC1323" s="251">
        <f ca="1">IF(A42taxstdlife="n/a","n/a",IF(A42taxstdlife="",0,IF(BC$3&gt;(A42stdlife+$E1323),((INDEX('PTRM input'!$G$385:$P$434,A42offset,$E1323)-INDEX('PTRM input'!$G$277:$P$326,A42offset,$E1323))*OFFSET($F$7,0,$E1323))-SUM($G1323:BB1323),(((INDEX('PTRM input'!$G$385:$P$434,A42offset,$E1323)-INDEX('PTRM input'!$G$277:$P$326,A42offset,$E1323))*OFFSET($F$7,0,$E1323))-SUM($G1323:BB1323))*(OFFSET('PTRM input'!$G$477,0,$E1323-1)/A42taxstdlife))))</f>
        <v>0</v>
      </c>
      <c r="BD1323" s="251">
        <f ca="1">IF(A42taxstdlife="n/a","n/a",IF(A42taxstdlife="",0,IF(BD$3&gt;(A42stdlife+$E1323),((INDEX('PTRM input'!$G$385:$P$434,A42offset,$E1323)-INDEX('PTRM input'!$G$277:$P$326,A42offset,$E1323))*OFFSET($F$7,0,$E1323))-SUM($G1323:BC1323),(((INDEX('PTRM input'!$G$385:$P$434,A42offset,$E1323)-INDEX('PTRM input'!$G$277:$P$326,A42offset,$E1323))*OFFSET($F$7,0,$E1323))-SUM($G1323:BC1323))*(OFFSET('PTRM input'!$G$477,0,$E1323-1)/A42taxstdlife))))</f>
        <v>0</v>
      </c>
      <c r="BE1323" s="251">
        <f ca="1">IF(A42taxstdlife="n/a","n/a",IF(A42taxstdlife="",0,IF(BE$3&gt;(A42stdlife+$E1323),((INDEX('PTRM input'!$G$385:$P$434,A42offset,$E1323)-INDEX('PTRM input'!$G$277:$P$326,A42offset,$E1323))*OFFSET($F$7,0,$E1323))-SUM($G1323:BD1323),(((INDEX('PTRM input'!$G$385:$P$434,A42offset,$E1323)-INDEX('PTRM input'!$G$277:$P$326,A42offset,$E1323))*OFFSET($F$7,0,$E1323))-SUM($G1323:BD1323))*(OFFSET('PTRM input'!$G$477,0,$E1323-1)/A42taxstdlife))))</f>
        <v>0</v>
      </c>
      <c r="BF1323" s="251">
        <f ca="1">IF(A42taxstdlife="n/a","n/a",IF(A42taxstdlife="",0,IF(BF$3&gt;(A42stdlife+$E1323),((INDEX('PTRM input'!$G$385:$P$434,A42offset,$E1323)-INDEX('PTRM input'!$G$277:$P$326,A42offset,$E1323))*OFFSET($F$7,0,$E1323))-SUM($G1323:BE1323),(((INDEX('PTRM input'!$G$385:$P$434,A42offset,$E1323)-INDEX('PTRM input'!$G$277:$P$326,A42offset,$E1323))*OFFSET($F$7,0,$E1323))-SUM($G1323:BE1323))*(OFFSET('PTRM input'!$G$477,0,$E1323-1)/A42taxstdlife))))</f>
        <v>0</v>
      </c>
      <c r="BG1323" s="251">
        <f ca="1">IF(A42taxstdlife="n/a","n/a",IF(A42taxstdlife="",0,IF(BG$3&gt;(A42stdlife+$E1323),((INDEX('PTRM input'!$G$385:$P$434,A42offset,$E1323)-INDEX('PTRM input'!$G$277:$P$326,A42offset,$E1323))*OFFSET($F$7,0,$E1323))-SUM($G1323:BF1323),(((INDEX('PTRM input'!$G$385:$P$434,A42offset,$E1323)-INDEX('PTRM input'!$G$277:$P$326,A42offset,$E1323))*OFFSET($F$7,0,$E1323))-SUM($G1323:BF1323))*(OFFSET('PTRM input'!$G$477,0,$E1323-1)/A42taxstdlife))))</f>
        <v>0</v>
      </c>
      <c r="BH1323" s="251">
        <f ca="1">IF(A42taxstdlife="n/a","n/a",IF(A42taxstdlife="",0,IF(BH$3&gt;(A42stdlife+$E1323),((INDEX('PTRM input'!$G$385:$P$434,A42offset,$E1323)-INDEX('PTRM input'!$G$277:$P$326,A42offset,$E1323))*OFFSET($F$7,0,$E1323))-SUM($G1323:BG1323),(((INDEX('PTRM input'!$G$385:$P$434,A42offset,$E1323)-INDEX('PTRM input'!$G$277:$P$326,A42offset,$E1323))*OFFSET($F$7,0,$E1323))-SUM($G1323:BG1323))*(OFFSET('PTRM input'!$G$477,0,$E1323-1)/A42taxstdlife))))</f>
        <v>0</v>
      </c>
      <c r="BI1323" s="251">
        <f ca="1">IF(A42taxstdlife="n/a","n/a",IF(A42taxstdlife="",0,IF(BI$3&gt;(A42stdlife+$E1323),((INDEX('PTRM input'!$G$385:$P$434,A42offset,$E1323)-INDEX('PTRM input'!$G$277:$P$326,A42offset,$E1323))*OFFSET($F$7,0,$E1323))-SUM($G1323:BH1323),(((INDEX('PTRM input'!$G$385:$P$434,A42offset,$E1323)-INDEX('PTRM input'!$G$277:$P$326,A42offset,$E1323))*OFFSET($F$7,0,$E1323))-SUM($G1323:BH1323))*(OFFSET('PTRM input'!$G$477,0,$E1323-1)/A42taxstdlife))))</f>
        <v>0</v>
      </c>
      <c r="BJ1323" s="116"/>
      <c r="BK1323" s="116"/>
      <c r="BL1323" s="116"/>
      <c r="BM1323" s="116"/>
    </row>
    <row r="1324" spans="1:65" ht="12.75" hidden="1" customHeight="1" outlineLevel="2">
      <c r="A1324" s="366"/>
      <c r="B1324" s="19"/>
      <c r="C1324" s="18"/>
      <c r="D1324" s="760"/>
      <c r="E1324" s="87">
        <v>10</v>
      </c>
      <c r="F1324" s="356"/>
      <c r="G1324" s="434"/>
      <c r="H1324" s="435"/>
      <c r="I1324" s="435"/>
      <c r="J1324" s="435"/>
      <c r="K1324" s="435"/>
      <c r="L1324" s="435"/>
      <c r="M1324" s="435"/>
      <c r="N1324" s="435"/>
      <c r="O1324" s="435"/>
      <c r="P1324" s="619"/>
      <c r="Q1324" s="251">
        <f ca="1">IF(A42taxstdlife="n/a","n/a",IF(A42taxstdlife="",0,IF(Q$3&gt;(A42stdlife+$E1324),((INDEX('PTRM input'!$G$385:$P$434,A42offset,$E1324)-INDEX('PTRM input'!$G$277:$P$326,A42offset,$E1324))*OFFSET($F$7,0,$E1324))-SUM($G1324:P1324),(((INDEX('PTRM input'!$G$385:$P$434,A42offset,$E1324)-INDEX('PTRM input'!$G$277:$P$326,A42offset,$E1324))*OFFSET($F$7,0,$E1324))-SUM($G1324:P1324))*(OFFSET('PTRM input'!$G$477,0,$E1324-1)/A42taxstdlife))))</f>
        <v>0</v>
      </c>
      <c r="R1324" s="251">
        <f ca="1">IF(A42taxstdlife="n/a","n/a",IF(A42taxstdlife="",0,IF(R$3&gt;(A42stdlife+$E1324),((INDEX('PTRM input'!$G$385:$P$434,A42offset,$E1324)-INDEX('PTRM input'!$G$277:$P$326,A42offset,$E1324))*OFFSET($F$7,0,$E1324))-SUM($G1324:Q1324),(((INDEX('PTRM input'!$G$385:$P$434,A42offset,$E1324)-INDEX('PTRM input'!$G$277:$P$326,A42offset,$E1324))*OFFSET($F$7,0,$E1324))-SUM($G1324:Q1324))*(OFFSET('PTRM input'!$G$477,0,$E1324-1)/A42taxstdlife))))</f>
        <v>0</v>
      </c>
      <c r="S1324" s="251">
        <f ca="1">IF(A42taxstdlife="n/a","n/a",IF(A42taxstdlife="",0,IF(S$3&gt;(A42stdlife+$E1324),((INDEX('PTRM input'!$G$385:$P$434,A42offset,$E1324)-INDEX('PTRM input'!$G$277:$P$326,A42offset,$E1324))*OFFSET($F$7,0,$E1324))-SUM($G1324:R1324),(((INDEX('PTRM input'!$G$385:$P$434,A42offset,$E1324)-INDEX('PTRM input'!$G$277:$P$326,A42offset,$E1324))*OFFSET($F$7,0,$E1324))-SUM($G1324:R1324))*(OFFSET('PTRM input'!$G$477,0,$E1324-1)/A42taxstdlife))))</f>
        <v>0</v>
      </c>
      <c r="T1324" s="251">
        <f ca="1">IF(A42taxstdlife="n/a","n/a",IF(A42taxstdlife="",0,IF(T$3&gt;(A42stdlife+$E1324),((INDEX('PTRM input'!$G$385:$P$434,A42offset,$E1324)-INDEX('PTRM input'!$G$277:$P$326,A42offset,$E1324))*OFFSET($F$7,0,$E1324))-SUM($G1324:S1324),(((INDEX('PTRM input'!$G$385:$P$434,A42offset,$E1324)-INDEX('PTRM input'!$G$277:$P$326,A42offset,$E1324))*OFFSET($F$7,0,$E1324))-SUM($G1324:S1324))*(OFFSET('PTRM input'!$G$477,0,$E1324-1)/A42taxstdlife))))</f>
        <v>0</v>
      </c>
      <c r="U1324" s="251">
        <f ca="1">IF(A42taxstdlife="n/a","n/a",IF(A42taxstdlife="",0,IF(U$3&gt;(A42stdlife+$E1324),((INDEX('PTRM input'!$G$385:$P$434,A42offset,$E1324)-INDEX('PTRM input'!$G$277:$P$326,A42offset,$E1324))*OFFSET($F$7,0,$E1324))-SUM($G1324:T1324),(((INDEX('PTRM input'!$G$385:$P$434,A42offset,$E1324)-INDEX('PTRM input'!$G$277:$P$326,A42offset,$E1324))*OFFSET($F$7,0,$E1324))-SUM($G1324:T1324))*(OFFSET('PTRM input'!$G$477,0,$E1324-1)/A42taxstdlife))))</f>
        <v>0</v>
      </c>
      <c r="V1324" s="251">
        <f ca="1">IF(A42taxstdlife="n/a","n/a",IF(A42taxstdlife="",0,IF(V$3&gt;(A42stdlife+$E1324),((INDEX('PTRM input'!$G$385:$P$434,A42offset,$E1324)-INDEX('PTRM input'!$G$277:$P$326,A42offset,$E1324))*OFFSET($F$7,0,$E1324))-SUM($G1324:U1324),(((INDEX('PTRM input'!$G$385:$P$434,A42offset,$E1324)-INDEX('PTRM input'!$G$277:$P$326,A42offset,$E1324))*OFFSET($F$7,0,$E1324))-SUM($G1324:U1324))*(OFFSET('PTRM input'!$G$477,0,$E1324-1)/A42taxstdlife))))</f>
        <v>0</v>
      </c>
      <c r="W1324" s="251">
        <f ca="1">IF(A42taxstdlife="n/a","n/a",IF(A42taxstdlife="",0,IF(W$3&gt;(A42stdlife+$E1324),((INDEX('PTRM input'!$G$385:$P$434,A42offset,$E1324)-INDEX('PTRM input'!$G$277:$P$326,A42offset,$E1324))*OFFSET($F$7,0,$E1324))-SUM($G1324:V1324),(((INDEX('PTRM input'!$G$385:$P$434,A42offset,$E1324)-INDEX('PTRM input'!$G$277:$P$326,A42offset,$E1324))*OFFSET($F$7,0,$E1324))-SUM($G1324:V1324))*(OFFSET('PTRM input'!$G$477,0,$E1324-1)/A42taxstdlife))))</f>
        <v>0</v>
      </c>
      <c r="X1324" s="251">
        <f ca="1">IF(A42taxstdlife="n/a","n/a",IF(A42taxstdlife="",0,IF(X$3&gt;(A42stdlife+$E1324),((INDEX('PTRM input'!$G$385:$P$434,A42offset,$E1324)-INDEX('PTRM input'!$G$277:$P$326,A42offset,$E1324))*OFFSET($F$7,0,$E1324))-SUM($G1324:W1324),(((INDEX('PTRM input'!$G$385:$P$434,A42offset,$E1324)-INDEX('PTRM input'!$G$277:$P$326,A42offset,$E1324))*OFFSET($F$7,0,$E1324))-SUM($G1324:W1324))*(OFFSET('PTRM input'!$G$477,0,$E1324-1)/A42taxstdlife))))</f>
        <v>0</v>
      </c>
      <c r="Y1324" s="251">
        <f ca="1">IF(A42taxstdlife="n/a","n/a",IF(A42taxstdlife="",0,IF(Y$3&gt;(A42stdlife+$E1324),((INDEX('PTRM input'!$G$385:$P$434,A42offset,$E1324)-INDEX('PTRM input'!$G$277:$P$326,A42offset,$E1324))*OFFSET($F$7,0,$E1324))-SUM($G1324:X1324),(((INDEX('PTRM input'!$G$385:$P$434,A42offset,$E1324)-INDEX('PTRM input'!$G$277:$P$326,A42offset,$E1324))*OFFSET($F$7,0,$E1324))-SUM($G1324:X1324))*(OFFSET('PTRM input'!$G$477,0,$E1324-1)/A42taxstdlife))))</f>
        <v>0</v>
      </c>
      <c r="Z1324" s="251">
        <f ca="1">IF(A42taxstdlife="n/a","n/a",IF(A42taxstdlife="",0,IF(Z$3&gt;(A42stdlife+$E1324),((INDEX('PTRM input'!$G$385:$P$434,A42offset,$E1324)-INDEX('PTRM input'!$G$277:$P$326,A42offset,$E1324))*OFFSET($F$7,0,$E1324))-SUM($G1324:Y1324),(((INDEX('PTRM input'!$G$385:$P$434,A42offset,$E1324)-INDEX('PTRM input'!$G$277:$P$326,A42offset,$E1324))*OFFSET($F$7,0,$E1324))-SUM($G1324:Y1324))*(OFFSET('PTRM input'!$G$477,0,$E1324-1)/A42taxstdlife))))</f>
        <v>0</v>
      </c>
      <c r="AA1324" s="251">
        <f ca="1">IF(A42taxstdlife="n/a","n/a",IF(A42taxstdlife="",0,IF(AA$3&gt;(A42stdlife+$E1324),((INDEX('PTRM input'!$G$385:$P$434,A42offset,$E1324)-INDEX('PTRM input'!$G$277:$P$326,A42offset,$E1324))*OFFSET($F$7,0,$E1324))-SUM($G1324:Z1324),(((INDEX('PTRM input'!$G$385:$P$434,A42offset,$E1324)-INDEX('PTRM input'!$G$277:$P$326,A42offset,$E1324))*OFFSET($F$7,0,$E1324))-SUM($G1324:Z1324))*(OFFSET('PTRM input'!$G$477,0,$E1324-1)/A42taxstdlife))))</f>
        <v>0</v>
      </c>
      <c r="AB1324" s="251">
        <f ca="1">IF(A42taxstdlife="n/a","n/a",IF(A42taxstdlife="",0,IF(AB$3&gt;(A42stdlife+$E1324),((INDEX('PTRM input'!$G$385:$P$434,A42offset,$E1324)-INDEX('PTRM input'!$G$277:$P$326,A42offset,$E1324))*OFFSET($F$7,0,$E1324))-SUM($G1324:AA1324),(((INDEX('PTRM input'!$G$385:$P$434,A42offset,$E1324)-INDEX('PTRM input'!$G$277:$P$326,A42offset,$E1324))*OFFSET($F$7,0,$E1324))-SUM($G1324:AA1324))*(OFFSET('PTRM input'!$G$477,0,$E1324-1)/A42taxstdlife))))</f>
        <v>0</v>
      </c>
      <c r="AC1324" s="251">
        <f ca="1">IF(A42taxstdlife="n/a","n/a",IF(A42taxstdlife="",0,IF(AC$3&gt;(A42stdlife+$E1324),((INDEX('PTRM input'!$G$385:$P$434,A42offset,$E1324)-INDEX('PTRM input'!$G$277:$P$326,A42offset,$E1324))*OFFSET($F$7,0,$E1324))-SUM($G1324:AB1324),(((INDEX('PTRM input'!$G$385:$P$434,A42offset,$E1324)-INDEX('PTRM input'!$G$277:$P$326,A42offset,$E1324))*OFFSET($F$7,0,$E1324))-SUM($G1324:AB1324))*(OFFSET('PTRM input'!$G$477,0,$E1324-1)/A42taxstdlife))))</f>
        <v>0</v>
      </c>
      <c r="AD1324" s="251">
        <f ca="1">IF(A42taxstdlife="n/a","n/a",IF(A42taxstdlife="",0,IF(AD$3&gt;(A42stdlife+$E1324),((INDEX('PTRM input'!$G$385:$P$434,A42offset,$E1324)-INDEX('PTRM input'!$G$277:$P$326,A42offset,$E1324))*OFFSET($F$7,0,$E1324))-SUM($G1324:AC1324),(((INDEX('PTRM input'!$G$385:$P$434,A42offset,$E1324)-INDEX('PTRM input'!$G$277:$P$326,A42offset,$E1324))*OFFSET($F$7,0,$E1324))-SUM($G1324:AC1324))*(OFFSET('PTRM input'!$G$477,0,$E1324-1)/A42taxstdlife))))</f>
        <v>0</v>
      </c>
      <c r="AE1324" s="251">
        <f ca="1">IF(A42taxstdlife="n/a","n/a",IF(A42taxstdlife="",0,IF(AE$3&gt;(A42stdlife+$E1324),((INDEX('PTRM input'!$G$385:$P$434,A42offset,$E1324)-INDEX('PTRM input'!$G$277:$P$326,A42offset,$E1324))*OFFSET($F$7,0,$E1324))-SUM($G1324:AD1324),(((INDEX('PTRM input'!$G$385:$P$434,A42offset,$E1324)-INDEX('PTRM input'!$G$277:$P$326,A42offset,$E1324))*OFFSET($F$7,0,$E1324))-SUM($G1324:AD1324))*(OFFSET('PTRM input'!$G$477,0,$E1324-1)/A42taxstdlife))))</f>
        <v>0</v>
      </c>
      <c r="AF1324" s="251">
        <f ca="1">IF(A42taxstdlife="n/a","n/a",IF(A42taxstdlife="",0,IF(AF$3&gt;(A42stdlife+$E1324),((INDEX('PTRM input'!$G$385:$P$434,A42offset,$E1324)-INDEX('PTRM input'!$G$277:$P$326,A42offset,$E1324))*OFFSET($F$7,0,$E1324))-SUM($G1324:AE1324),(((INDEX('PTRM input'!$G$385:$P$434,A42offset,$E1324)-INDEX('PTRM input'!$G$277:$P$326,A42offset,$E1324))*OFFSET($F$7,0,$E1324))-SUM($G1324:AE1324))*(OFFSET('PTRM input'!$G$477,0,$E1324-1)/A42taxstdlife))))</f>
        <v>0</v>
      </c>
      <c r="AG1324" s="251">
        <f ca="1">IF(A42taxstdlife="n/a","n/a",IF(A42taxstdlife="",0,IF(AG$3&gt;(A42stdlife+$E1324),((INDEX('PTRM input'!$G$385:$P$434,A42offset,$E1324)-INDEX('PTRM input'!$G$277:$P$326,A42offset,$E1324))*OFFSET($F$7,0,$E1324))-SUM($G1324:AF1324),(((INDEX('PTRM input'!$G$385:$P$434,A42offset,$E1324)-INDEX('PTRM input'!$G$277:$P$326,A42offset,$E1324))*OFFSET($F$7,0,$E1324))-SUM($G1324:AF1324))*(OFFSET('PTRM input'!$G$477,0,$E1324-1)/A42taxstdlife))))</f>
        <v>0</v>
      </c>
      <c r="AH1324" s="251">
        <f ca="1">IF(A42taxstdlife="n/a","n/a",IF(A42taxstdlife="",0,IF(AH$3&gt;(A42stdlife+$E1324),((INDEX('PTRM input'!$G$385:$P$434,A42offset,$E1324)-INDEX('PTRM input'!$G$277:$P$326,A42offset,$E1324))*OFFSET($F$7,0,$E1324))-SUM($G1324:AG1324),(((INDEX('PTRM input'!$G$385:$P$434,A42offset,$E1324)-INDEX('PTRM input'!$G$277:$P$326,A42offset,$E1324))*OFFSET($F$7,0,$E1324))-SUM($G1324:AG1324))*(OFFSET('PTRM input'!$G$477,0,$E1324-1)/A42taxstdlife))))</f>
        <v>0</v>
      </c>
      <c r="AI1324" s="251">
        <f ca="1">IF(A42taxstdlife="n/a","n/a",IF(A42taxstdlife="",0,IF(AI$3&gt;(A42stdlife+$E1324),((INDEX('PTRM input'!$G$385:$P$434,A42offset,$E1324)-INDEX('PTRM input'!$G$277:$P$326,A42offset,$E1324))*OFFSET($F$7,0,$E1324))-SUM($G1324:AH1324),(((INDEX('PTRM input'!$G$385:$P$434,A42offset,$E1324)-INDEX('PTRM input'!$G$277:$P$326,A42offset,$E1324))*OFFSET($F$7,0,$E1324))-SUM($G1324:AH1324))*(OFFSET('PTRM input'!$G$477,0,$E1324-1)/A42taxstdlife))))</f>
        <v>0</v>
      </c>
      <c r="AJ1324" s="251">
        <f ca="1">IF(A42taxstdlife="n/a","n/a",IF(A42taxstdlife="",0,IF(AJ$3&gt;(A42stdlife+$E1324),((INDEX('PTRM input'!$G$385:$P$434,A42offset,$E1324)-INDEX('PTRM input'!$G$277:$P$326,A42offset,$E1324))*OFFSET($F$7,0,$E1324))-SUM($G1324:AI1324),(((INDEX('PTRM input'!$G$385:$P$434,A42offset,$E1324)-INDEX('PTRM input'!$G$277:$P$326,A42offset,$E1324))*OFFSET($F$7,0,$E1324))-SUM($G1324:AI1324))*(OFFSET('PTRM input'!$G$477,0,$E1324-1)/A42taxstdlife))))</f>
        <v>0</v>
      </c>
      <c r="AK1324" s="251">
        <f ca="1">IF(A42taxstdlife="n/a","n/a",IF(A42taxstdlife="",0,IF(AK$3&gt;(A42stdlife+$E1324),((INDEX('PTRM input'!$G$385:$P$434,A42offset,$E1324)-INDEX('PTRM input'!$G$277:$P$326,A42offset,$E1324))*OFFSET($F$7,0,$E1324))-SUM($G1324:AJ1324),(((INDEX('PTRM input'!$G$385:$P$434,A42offset,$E1324)-INDEX('PTRM input'!$G$277:$P$326,A42offset,$E1324))*OFFSET($F$7,0,$E1324))-SUM($G1324:AJ1324))*(OFFSET('PTRM input'!$G$477,0,$E1324-1)/A42taxstdlife))))</f>
        <v>0</v>
      </c>
      <c r="AL1324" s="251">
        <f ca="1">IF(A42taxstdlife="n/a","n/a",IF(A42taxstdlife="",0,IF(AL$3&gt;(A42stdlife+$E1324),((INDEX('PTRM input'!$G$385:$P$434,A42offset,$E1324)-INDEX('PTRM input'!$G$277:$P$326,A42offset,$E1324))*OFFSET($F$7,0,$E1324))-SUM($G1324:AK1324),(((INDEX('PTRM input'!$G$385:$P$434,A42offset,$E1324)-INDEX('PTRM input'!$G$277:$P$326,A42offset,$E1324))*OFFSET($F$7,0,$E1324))-SUM($G1324:AK1324))*(OFFSET('PTRM input'!$G$477,0,$E1324-1)/A42taxstdlife))))</f>
        <v>0</v>
      </c>
      <c r="AM1324" s="251">
        <f ca="1">IF(A42taxstdlife="n/a","n/a",IF(A42taxstdlife="",0,IF(AM$3&gt;(A42stdlife+$E1324),((INDEX('PTRM input'!$G$385:$P$434,A42offset,$E1324)-INDEX('PTRM input'!$G$277:$P$326,A42offset,$E1324))*OFFSET($F$7,0,$E1324))-SUM($G1324:AL1324),(((INDEX('PTRM input'!$G$385:$P$434,A42offset,$E1324)-INDEX('PTRM input'!$G$277:$P$326,A42offset,$E1324))*OFFSET($F$7,0,$E1324))-SUM($G1324:AL1324))*(OFFSET('PTRM input'!$G$477,0,$E1324-1)/A42taxstdlife))))</f>
        <v>0</v>
      </c>
      <c r="AN1324" s="251">
        <f ca="1">IF(A42taxstdlife="n/a","n/a",IF(A42taxstdlife="",0,IF(AN$3&gt;(A42stdlife+$E1324),((INDEX('PTRM input'!$G$385:$P$434,A42offset,$E1324)-INDEX('PTRM input'!$G$277:$P$326,A42offset,$E1324))*OFFSET($F$7,0,$E1324))-SUM($G1324:AM1324),(((INDEX('PTRM input'!$G$385:$P$434,A42offset,$E1324)-INDEX('PTRM input'!$G$277:$P$326,A42offset,$E1324))*OFFSET($F$7,0,$E1324))-SUM($G1324:AM1324))*(OFFSET('PTRM input'!$G$477,0,$E1324-1)/A42taxstdlife))))</f>
        <v>0</v>
      </c>
      <c r="AO1324" s="251">
        <f ca="1">IF(A42taxstdlife="n/a","n/a",IF(A42taxstdlife="",0,IF(AO$3&gt;(A42stdlife+$E1324),((INDEX('PTRM input'!$G$385:$P$434,A42offset,$E1324)-INDEX('PTRM input'!$G$277:$P$326,A42offset,$E1324))*OFFSET($F$7,0,$E1324))-SUM($G1324:AN1324),(((INDEX('PTRM input'!$G$385:$P$434,A42offset,$E1324)-INDEX('PTRM input'!$G$277:$P$326,A42offset,$E1324))*OFFSET($F$7,0,$E1324))-SUM($G1324:AN1324))*(OFFSET('PTRM input'!$G$477,0,$E1324-1)/A42taxstdlife))))</f>
        <v>0</v>
      </c>
      <c r="AP1324" s="251">
        <f ca="1">IF(A42taxstdlife="n/a","n/a",IF(A42taxstdlife="",0,IF(AP$3&gt;(A42stdlife+$E1324),((INDEX('PTRM input'!$G$385:$P$434,A42offset,$E1324)-INDEX('PTRM input'!$G$277:$P$326,A42offset,$E1324))*OFFSET($F$7,0,$E1324))-SUM($G1324:AO1324),(((INDEX('PTRM input'!$G$385:$P$434,A42offset,$E1324)-INDEX('PTRM input'!$G$277:$P$326,A42offset,$E1324))*OFFSET($F$7,0,$E1324))-SUM($G1324:AO1324))*(OFFSET('PTRM input'!$G$477,0,$E1324-1)/A42taxstdlife))))</f>
        <v>0</v>
      </c>
      <c r="AQ1324" s="251">
        <f ca="1">IF(A42taxstdlife="n/a","n/a",IF(A42taxstdlife="",0,IF(AQ$3&gt;(A42stdlife+$E1324),((INDEX('PTRM input'!$G$385:$P$434,A42offset,$E1324)-INDEX('PTRM input'!$G$277:$P$326,A42offset,$E1324))*OFFSET($F$7,0,$E1324))-SUM($G1324:AP1324),(((INDEX('PTRM input'!$G$385:$P$434,A42offset,$E1324)-INDEX('PTRM input'!$G$277:$P$326,A42offset,$E1324))*OFFSET($F$7,0,$E1324))-SUM($G1324:AP1324))*(OFFSET('PTRM input'!$G$477,0,$E1324-1)/A42taxstdlife))))</f>
        <v>0</v>
      </c>
      <c r="AR1324" s="251">
        <f ca="1">IF(A42taxstdlife="n/a","n/a",IF(A42taxstdlife="",0,IF(AR$3&gt;(A42stdlife+$E1324),((INDEX('PTRM input'!$G$385:$P$434,A42offset,$E1324)-INDEX('PTRM input'!$G$277:$P$326,A42offset,$E1324))*OFFSET($F$7,0,$E1324))-SUM($G1324:AQ1324),(((INDEX('PTRM input'!$G$385:$P$434,A42offset,$E1324)-INDEX('PTRM input'!$G$277:$P$326,A42offset,$E1324))*OFFSET($F$7,0,$E1324))-SUM($G1324:AQ1324))*(OFFSET('PTRM input'!$G$477,0,$E1324-1)/A42taxstdlife))))</f>
        <v>0</v>
      </c>
      <c r="AS1324" s="251">
        <f ca="1">IF(A42taxstdlife="n/a","n/a",IF(A42taxstdlife="",0,IF(AS$3&gt;(A42stdlife+$E1324),((INDEX('PTRM input'!$G$385:$P$434,A42offset,$E1324)-INDEX('PTRM input'!$G$277:$P$326,A42offset,$E1324))*OFFSET($F$7,0,$E1324))-SUM($G1324:AR1324),(((INDEX('PTRM input'!$G$385:$P$434,A42offset,$E1324)-INDEX('PTRM input'!$G$277:$P$326,A42offset,$E1324))*OFFSET($F$7,0,$E1324))-SUM($G1324:AR1324))*(OFFSET('PTRM input'!$G$477,0,$E1324-1)/A42taxstdlife))))</f>
        <v>0</v>
      </c>
      <c r="AT1324" s="251">
        <f ca="1">IF(A42taxstdlife="n/a","n/a",IF(A42taxstdlife="",0,IF(AT$3&gt;(A42stdlife+$E1324),((INDEX('PTRM input'!$G$385:$P$434,A42offset,$E1324)-INDEX('PTRM input'!$G$277:$P$326,A42offset,$E1324))*OFFSET($F$7,0,$E1324))-SUM($G1324:AS1324),(((INDEX('PTRM input'!$G$385:$P$434,A42offset,$E1324)-INDEX('PTRM input'!$G$277:$P$326,A42offset,$E1324))*OFFSET($F$7,0,$E1324))-SUM($G1324:AS1324))*(OFFSET('PTRM input'!$G$477,0,$E1324-1)/A42taxstdlife))))</f>
        <v>0</v>
      </c>
      <c r="AU1324" s="251">
        <f ca="1">IF(A42taxstdlife="n/a","n/a",IF(A42taxstdlife="",0,IF(AU$3&gt;(A42stdlife+$E1324),((INDEX('PTRM input'!$G$385:$P$434,A42offset,$E1324)-INDEX('PTRM input'!$G$277:$P$326,A42offset,$E1324))*OFFSET($F$7,0,$E1324))-SUM($G1324:AT1324),(((INDEX('PTRM input'!$G$385:$P$434,A42offset,$E1324)-INDEX('PTRM input'!$G$277:$P$326,A42offset,$E1324))*OFFSET($F$7,0,$E1324))-SUM($G1324:AT1324))*(OFFSET('PTRM input'!$G$477,0,$E1324-1)/A42taxstdlife))))</f>
        <v>0</v>
      </c>
      <c r="AV1324" s="251">
        <f ca="1">IF(A42taxstdlife="n/a","n/a",IF(A42taxstdlife="",0,IF(AV$3&gt;(A42stdlife+$E1324),((INDEX('PTRM input'!$G$385:$P$434,A42offset,$E1324)-INDEX('PTRM input'!$G$277:$P$326,A42offset,$E1324))*OFFSET($F$7,0,$E1324))-SUM($G1324:AU1324),(((INDEX('PTRM input'!$G$385:$P$434,A42offset,$E1324)-INDEX('PTRM input'!$G$277:$P$326,A42offset,$E1324))*OFFSET($F$7,0,$E1324))-SUM($G1324:AU1324))*(OFFSET('PTRM input'!$G$477,0,$E1324-1)/A42taxstdlife))))</f>
        <v>0</v>
      </c>
      <c r="AW1324" s="251">
        <f ca="1">IF(A42taxstdlife="n/a","n/a",IF(A42taxstdlife="",0,IF(AW$3&gt;(A42stdlife+$E1324),((INDEX('PTRM input'!$G$385:$P$434,A42offset,$E1324)-INDEX('PTRM input'!$G$277:$P$326,A42offset,$E1324))*OFFSET($F$7,0,$E1324))-SUM($G1324:AV1324),(((INDEX('PTRM input'!$G$385:$P$434,A42offset,$E1324)-INDEX('PTRM input'!$G$277:$P$326,A42offset,$E1324))*OFFSET($F$7,0,$E1324))-SUM($G1324:AV1324))*(OFFSET('PTRM input'!$G$477,0,$E1324-1)/A42taxstdlife))))</f>
        <v>0</v>
      </c>
      <c r="AX1324" s="251">
        <f ca="1">IF(A42taxstdlife="n/a","n/a",IF(A42taxstdlife="",0,IF(AX$3&gt;(A42stdlife+$E1324),((INDEX('PTRM input'!$G$385:$P$434,A42offset,$E1324)-INDEX('PTRM input'!$G$277:$P$326,A42offset,$E1324))*OFFSET($F$7,0,$E1324))-SUM($G1324:AW1324),(((INDEX('PTRM input'!$G$385:$P$434,A42offset,$E1324)-INDEX('PTRM input'!$G$277:$P$326,A42offset,$E1324))*OFFSET($F$7,0,$E1324))-SUM($G1324:AW1324))*(OFFSET('PTRM input'!$G$477,0,$E1324-1)/A42taxstdlife))))</f>
        <v>0</v>
      </c>
      <c r="AY1324" s="251">
        <f ca="1">IF(A42taxstdlife="n/a","n/a",IF(A42taxstdlife="",0,IF(AY$3&gt;(A42stdlife+$E1324),((INDEX('PTRM input'!$G$385:$P$434,A42offset,$E1324)-INDEX('PTRM input'!$G$277:$P$326,A42offset,$E1324))*OFFSET($F$7,0,$E1324))-SUM($G1324:AX1324),(((INDEX('PTRM input'!$G$385:$P$434,A42offset,$E1324)-INDEX('PTRM input'!$G$277:$P$326,A42offset,$E1324))*OFFSET($F$7,0,$E1324))-SUM($G1324:AX1324))*(OFFSET('PTRM input'!$G$477,0,$E1324-1)/A42taxstdlife))))</f>
        <v>0</v>
      </c>
      <c r="AZ1324" s="251">
        <f ca="1">IF(A42taxstdlife="n/a","n/a",IF(A42taxstdlife="",0,IF(AZ$3&gt;(A42stdlife+$E1324),((INDEX('PTRM input'!$G$385:$P$434,A42offset,$E1324)-INDEX('PTRM input'!$G$277:$P$326,A42offset,$E1324))*OFFSET($F$7,0,$E1324))-SUM($G1324:AY1324),(((INDEX('PTRM input'!$G$385:$P$434,A42offset,$E1324)-INDEX('PTRM input'!$G$277:$P$326,A42offset,$E1324))*OFFSET($F$7,0,$E1324))-SUM($G1324:AY1324))*(OFFSET('PTRM input'!$G$477,0,$E1324-1)/A42taxstdlife))))</f>
        <v>0</v>
      </c>
      <c r="BA1324" s="251">
        <f ca="1">IF(A42taxstdlife="n/a","n/a",IF(A42taxstdlife="",0,IF(BA$3&gt;(A42stdlife+$E1324),((INDEX('PTRM input'!$G$385:$P$434,A42offset,$E1324)-INDEX('PTRM input'!$G$277:$P$326,A42offset,$E1324))*OFFSET($F$7,0,$E1324))-SUM($G1324:AZ1324),(((INDEX('PTRM input'!$G$385:$P$434,A42offset,$E1324)-INDEX('PTRM input'!$G$277:$P$326,A42offset,$E1324))*OFFSET($F$7,0,$E1324))-SUM($G1324:AZ1324))*(OFFSET('PTRM input'!$G$477,0,$E1324-1)/A42taxstdlife))))</f>
        <v>0</v>
      </c>
      <c r="BB1324" s="251">
        <f ca="1">IF(A42taxstdlife="n/a","n/a",IF(A42taxstdlife="",0,IF(BB$3&gt;(A42stdlife+$E1324),((INDEX('PTRM input'!$G$385:$P$434,A42offset,$E1324)-INDEX('PTRM input'!$G$277:$P$326,A42offset,$E1324))*OFFSET($F$7,0,$E1324))-SUM($G1324:BA1324),(((INDEX('PTRM input'!$G$385:$P$434,A42offset,$E1324)-INDEX('PTRM input'!$G$277:$P$326,A42offset,$E1324))*OFFSET($F$7,0,$E1324))-SUM($G1324:BA1324))*(OFFSET('PTRM input'!$G$477,0,$E1324-1)/A42taxstdlife))))</f>
        <v>0</v>
      </c>
      <c r="BC1324" s="251">
        <f ca="1">IF(A42taxstdlife="n/a","n/a",IF(A42taxstdlife="",0,IF(BC$3&gt;(A42stdlife+$E1324),((INDEX('PTRM input'!$G$385:$P$434,A42offset,$E1324)-INDEX('PTRM input'!$G$277:$P$326,A42offset,$E1324))*OFFSET($F$7,0,$E1324))-SUM($G1324:BB1324),(((INDEX('PTRM input'!$G$385:$P$434,A42offset,$E1324)-INDEX('PTRM input'!$G$277:$P$326,A42offset,$E1324))*OFFSET($F$7,0,$E1324))-SUM($G1324:BB1324))*(OFFSET('PTRM input'!$G$477,0,$E1324-1)/A42taxstdlife))))</f>
        <v>0</v>
      </c>
      <c r="BD1324" s="251">
        <f ca="1">IF(A42taxstdlife="n/a","n/a",IF(A42taxstdlife="",0,IF(BD$3&gt;(A42stdlife+$E1324),((INDEX('PTRM input'!$G$385:$P$434,A42offset,$E1324)-INDEX('PTRM input'!$G$277:$P$326,A42offset,$E1324))*OFFSET($F$7,0,$E1324))-SUM($G1324:BC1324),(((INDEX('PTRM input'!$G$385:$P$434,A42offset,$E1324)-INDEX('PTRM input'!$G$277:$P$326,A42offset,$E1324))*OFFSET($F$7,0,$E1324))-SUM($G1324:BC1324))*(OFFSET('PTRM input'!$G$477,0,$E1324-1)/A42taxstdlife))))</f>
        <v>0</v>
      </c>
      <c r="BE1324" s="251">
        <f ca="1">IF(A42taxstdlife="n/a","n/a",IF(A42taxstdlife="",0,IF(BE$3&gt;(A42stdlife+$E1324),((INDEX('PTRM input'!$G$385:$P$434,A42offset,$E1324)-INDEX('PTRM input'!$G$277:$P$326,A42offset,$E1324))*OFFSET($F$7,0,$E1324))-SUM($G1324:BD1324),(((INDEX('PTRM input'!$G$385:$P$434,A42offset,$E1324)-INDEX('PTRM input'!$G$277:$P$326,A42offset,$E1324))*OFFSET($F$7,0,$E1324))-SUM($G1324:BD1324))*(OFFSET('PTRM input'!$G$477,0,$E1324-1)/A42taxstdlife))))</f>
        <v>0</v>
      </c>
      <c r="BF1324" s="251">
        <f ca="1">IF(A42taxstdlife="n/a","n/a",IF(A42taxstdlife="",0,IF(BF$3&gt;(A42stdlife+$E1324),((INDEX('PTRM input'!$G$385:$P$434,A42offset,$E1324)-INDEX('PTRM input'!$G$277:$P$326,A42offset,$E1324))*OFFSET($F$7,0,$E1324))-SUM($G1324:BE1324),(((INDEX('PTRM input'!$G$385:$P$434,A42offset,$E1324)-INDEX('PTRM input'!$G$277:$P$326,A42offset,$E1324))*OFFSET($F$7,0,$E1324))-SUM($G1324:BE1324))*(OFFSET('PTRM input'!$G$477,0,$E1324-1)/A42taxstdlife))))</f>
        <v>0</v>
      </c>
      <c r="BG1324" s="251">
        <f ca="1">IF(A42taxstdlife="n/a","n/a",IF(A42taxstdlife="",0,IF(BG$3&gt;(A42stdlife+$E1324),((INDEX('PTRM input'!$G$385:$P$434,A42offset,$E1324)-INDEX('PTRM input'!$G$277:$P$326,A42offset,$E1324))*OFFSET($F$7,0,$E1324))-SUM($G1324:BF1324),(((INDEX('PTRM input'!$G$385:$P$434,A42offset,$E1324)-INDEX('PTRM input'!$G$277:$P$326,A42offset,$E1324))*OFFSET($F$7,0,$E1324))-SUM($G1324:BF1324))*(OFFSET('PTRM input'!$G$477,0,$E1324-1)/A42taxstdlife))))</f>
        <v>0</v>
      </c>
      <c r="BH1324" s="251">
        <f ca="1">IF(A42taxstdlife="n/a","n/a",IF(A42taxstdlife="",0,IF(BH$3&gt;(A42stdlife+$E1324),((INDEX('PTRM input'!$G$385:$P$434,A42offset,$E1324)-INDEX('PTRM input'!$G$277:$P$326,A42offset,$E1324))*OFFSET($F$7,0,$E1324))-SUM($G1324:BG1324),(((INDEX('PTRM input'!$G$385:$P$434,A42offset,$E1324)-INDEX('PTRM input'!$G$277:$P$326,A42offset,$E1324))*OFFSET($F$7,0,$E1324))-SUM($G1324:BG1324))*(OFFSET('PTRM input'!$G$477,0,$E1324-1)/A42taxstdlife))))</f>
        <v>0</v>
      </c>
      <c r="BI1324" s="251">
        <f ca="1">IF(A42taxstdlife="n/a","n/a",IF(A42taxstdlife="",0,IF(BI$3&gt;(A42stdlife+$E1324),((INDEX('PTRM input'!$G$385:$P$434,A42offset,$E1324)-INDEX('PTRM input'!$G$277:$P$326,A42offset,$E1324))*OFFSET($F$7,0,$E1324))-SUM($G1324:BH1324),(((INDEX('PTRM input'!$G$385:$P$434,A42offset,$E1324)-INDEX('PTRM input'!$G$277:$P$326,A42offset,$E1324))*OFFSET($F$7,0,$E1324))-SUM($G1324:BH1324))*(OFFSET('PTRM input'!$G$477,0,$E1324-1)/A42taxstdlife))))</f>
        <v>0</v>
      </c>
      <c r="BJ1324" s="116"/>
      <c r="BK1324" s="116"/>
      <c r="BL1324" s="116"/>
      <c r="BM1324" s="116"/>
    </row>
    <row r="1325" spans="1:65" ht="12.75" customHeight="1" outlineLevel="1" collapsed="1">
      <c r="A1325" s="366"/>
      <c r="B1325" s="9"/>
      <c r="C1325" s="19">
        <f>Asset42</f>
        <v>0</v>
      </c>
      <c r="D1325" s="9"/>
      <c r="E1325" s="9"/>
      <c r="F1325" s="357"/>
      <c r="G1325" s="371">
        <f ca="1">SUM(G1313:G1324)+'PTRM input'!G$318*G$7</f>
        <v>0</v>
      </c>
      <c r="H1325" s="371">
        <f ca="1">SUM(H1313:H1324)+'PTRM input'!H$318*H$7</f>
        <v>0</v>
      </c>
      <c r="I1325" s="371">
        <f ca="1">SUM(I1313:I1324)+'PTRM input'!I$318*I$7</f>
        <v>0</v>
      </c>
      <c r="J1325" s="371">
        <f ca="1">SUM(J1313:J1324)+'PTRM input'!J$318*J$7</f>
        <v>0</v>
      </c>
      <c r="K1325" s="371">
        <f ca="1">SUM(K1313:K1324)+'PTRM input'!K$318*K$7</f>
        <v>0</v>
      </c>
      <c r="L1325" s="371">
        <f ca="1">SUM(L1313:L1324)+'PTRM input'!L$318*L$7</f>
        <v>0</v>
      </c>
      <c r="M1325" s="371">
        <f ca="1">SUM(M1313:M1324)+'PTRM input'!M$318*M$7</f>
        <v>0</v>
      </c>
      <c r="N1325" s="371">
        <f ca="1">SUM(N1313:N1324)+'PTRM input'!N$318*N$7</f>
        <v>0</v>
      </c>
      <c r="O1325" s="371">
        <f ca="1">SUM(O1313:O1324)+'PTRM input'!O$318*O$7</f>
        <v>0</v>
      </c>
      <c r="P1325" s="371">
        <f ca="1">SUM(P1313:P1324)+'PTRM input'!P$318*P$7</f>
        <v>0</v>
      </c>
      <c r="Q1325" s="371">
        <f t="shared" ref="Q1325:BI1325" ca="1" si="272">SUM(Q1313:Q1324)</f>
        <v>0</v>
      </c>
      <c r="R1325" s="371">
        <f t="shared" ca="1" si="272"/>
        <v>0</v>
      </c>
      <c r="S1325" s="371">
        <f t="shared" ca="1" si="272"/>
        <v>0</v>
      </c>
      <c r="T1325" s="371">
        <f t="shared" ca="1" si="272"/>
        <v>0</v>
      </c>
      <c r="U1325" s="371">
        <f t="shared" ca="1" si="272"/>
        <v>0</v>
      </c>
      <c r="V1325" s="371">
        <f t="shared" ca="1" si="272"/>
        <v>0</v>
      </c>
      <c r="W1325" s="371">
        <f t="shared" ca="1" si="272"/>
        <v>0</v>
      </c>
      <c r="X1325" s="371">
        <f t="shared" ca="1" si="272"/>
        <v>0</v>
      </c>
      <c r="Y1325" s="371">
        <f t="shared" ca="1" si="272"/>
        <v>0</v>
      </c>
      <c r="Z1325" s="371">
        <f t="shared" ca="1" si="272"/>
        <v>0</v>
      </c>
      <c r="AA1325" s="371">
        <f t="shared" ca="1" si="272"/>
        <v>0</v>
      </c>
      <c r="AB1325" s="371">
        <f t="shared" ca="1" si="272"/>
        <v>0</v>
      </c>
      <c r="AC1325" s="371">
        <f t="shared" ca="1" si="272"/>
        <v>0</v>
      </c>
      <c r="AD1325" s="371">
        <f t="shared" ca="1" si="272"/>
        <v>0</v>
      </c>
      <c r="AE1325" s="371">
        <f t="shared" ca="1" si="272"/>
        <v>0</v>
      </c>
      <c r="AF1325" s="371">
        <f t="shared" ca="1" si="272"/>
        <v>0</v>
      </c>
      <c r="AG1325" s="371">
        <f t="shared" ca="1" si="272"/>
        <v>0</v>
      </c>
      <c r="AH1325" s="371">
        <f t="shared" ca="1" si="272"/>
        <v>0</v>
      </c>
      <c r="AI1325" s="371">
        <f t="shared" ca="1" si="272"/>
        <v>0</v>
      </c>
      <c r="AJ1325" s="371">
        <f t="shared" ca="1" si="272"/>
        <v>0</v>
      </c>
      <c r="AK1325" s="371">
        <f t="shared" ca="1" si="272"/>
        <v>0</v>
      </c>
      <c r="AL1325" s="371">
        <f t="shared" ca="1" si="272"/>
        <v>0</v>
      </c>
      <c r="AM1325" s="371">
        <f t="shared" ca="1" si="272"/>
        <v>0</v>
      </c>
      <c r="AN1325" s="371">
        <f t="shared" ca="1" si="272"/>
        <v>0</v>
      </c>
      <c r="AO1325" s="371">
        <f t="shared" ca="1" si="272"/>
        <v>0</v>
      </c>
      <c r="AP1325" s="371">
        <f t="shared" ca="1" si="272"/>
        <v>0</v>
      </c>
      <c r="AQ1325" s="371">
        <f t="shared" ca="1" si="272"/>
        <v>0</v>
      </c>
      <c r="AR1325" s="371">
        <f t="shared" ca="1" si="272"/>
        <v>0</v>
      </c>
      <c r="AS1325" s="371">
        <f t="shared" ca="1" si="272"/>
        <v>0</v>
      </c>
      <c r="AT1325" s="371">
        <f t="shared" ca="1" si="272"/>
        <v>0</v>
      </c>
      <c r="AU1325" s="371">
        <f t="shared" ca="1" si="272"/>
        <v>0</v>
      </c>
      <c r="AV1325" s="371">
        <f t="shared" ca="1" si="272"/>
        <v>0</v>
      </c>
      <c r="AW1325" s="371">
        <f t="shared" ca="1" si="272"/>
        <v>0</v>
      </c>
      <c r="AX1325" s="371">
        <f t="shared" ca="1" si="272"/>
        <v>0</v>
      </c>
      <c r="AY1325" s="371">
        <f t="shared" ca="1" si="272"/>
        <v>0</v>
      </c>
      <c r="AZ1325" s="371">
        <f t="shared" ca="1" si="272"/>
        <v>0</v>
      </c>
      <c r="BA1325" s="371">
        <f t="shared" ca="1" si="272"/>
        <v>0</v>
      </c>
      <c r="BB1325" s="371">
        <f t="shared" ca="1" si="272"/>
        <v>0</v>
      </c>
      <c r="BC1325" s="371">
        <f t="shared" ca="1" si="272"/>
        <v>0</v>
      </c>
      <c r="BD1325" s="371">
        <f t="shared" ca="1" si="272"/>
        <v>0</v>
      </c>
      <c r="BE1325" s="371">
        <f t="shared" ca="1" si="272"/>
        <v>0</v>
      </c>
      <c r="BF1325" s="371">
        <f t="shared" ca="1" si="272"/>
        <v>0</v>
      </c>
      <c r="BG1325" s="371">
        <f t="shared" ca="1" si="272"/>
        <v>0</v>
      </c>
      <c r="BH1325" s="371">
        <f t="shared" ca="1" si="272"/>
        <v>0</v>
      </c>
      <c r="BI1325" s="371">
        <f t="shared" ca="1" si="272"/>
        <v>0</v>
      </c>
      <c r="BJ1325" s="116"/>
      <c r="BK1325" s="116"/>
      <c r="BL1325" s="116"/>
      <c r="BM1325" s="116"/>
    </row>
    <row r="1326" spans="1:65" ht="12.75" hidden="1" customHeight="1" outlineLevel="2">
      <c r="A1326" s="366"/>
      <c r="B1326" s="106">
        <f>C1338</f>
        <v>0</v>
      </c>
      <c r="C1326" s="614"/>
      <c r="D1326" s="615" t="s">
        <v>236</v>
      </c>
      <c r="E1326" s="614"/>
      <c r="F1326" s="622"/>
      <c r="G1326" s="617">
        <f>IF('PTRM input'!$E$574='PTRM input'!$G$573,IF(G$3&gt;A43taxremlife,A43taxvalue-SUM(F1326:$F1326),IF(A43taxremlife="N/A","n/a",A43taxvalue/A43taxremlife)),'PTRM input'!G$621)</f>
        <v>0</v>
      </c>
      <c r="H1326" s="617">
        <f>IF('PTRM input'!$E$574='PTRM input'!$G$573,IF(H$3&gt;A43taxremlife,A43taxvalue-SUM($F1326:G1326),IF(A43taxremlife="N/A","n/a",A43taxvalue/A43taxremlife)),'PTRM input'!H$621)</f>
        <v>0</v>
      </c>
      <c r="I1326" s="617">
        <f>IF('PTRM input'!$E$574='PTRM input'!$G$573,IF(I$3&gt;A43taxremlife,A43taxvalue-SUM($F1326:H1326),IF(A43taxremlife="N/A","n/a",A43taxvalue/A43taxremlife)),'PTRM input'!I$621)</f>
        <v>0</v>
      </c>
      <c r="J1326" s="617">
        <f>IF('PTRM input'!$E$574='PTRM input'!$G$573,IF(J$3&gt;A43taxremlife,A43taxvalue-SUM($F1326:I1326),IF(A43taxremlife="N/A","n/a",A43taxvalue/A43taxremlife)),'PTRM input'!J$621)</f>
        <v>0</v>
      </c>
      <c r="K1326" s="617">
        <f>IF('PTRM input'!$E$574='PTRM input'!$G$573,IF(K$3&gt;A43taxremlife,A43taxvalue-SUM($F1326:J1326),IF(A43taxremlife="N/A","n/a",A43taxvalue/A43taxremlife)),'PTRM input'!K$621)</f>
        <v>0</v>
      </c>
      <c r="L1326" s="617">
        <f>IF('PTRM input'!$E$574='PTRM input'!$G$573,IF(L$3&gt;A43taxremlife,A43taxvalue-SUM($F1326:K1326),IF(A43taxremlife="N/A","n/a",A43taxvalue/A43taxremlife)),'PTRM input'!L$621)</f>
        <v>0</v>
      </c>
      <c r="M1326" s="617">
        <f>IF('PTRM input'!$E$574='PTRM input'!$G$573,IF(M$3&gt;A43taxremlife,A43taxvalue-SUM($F1326:L1326),IF(A43taxremlife="N/A","n/a",A43taxvalue/A43taxremlife)),'PTRM input'!M$621)</f>
        <v>0</v>
      </c>
      <c r="N1326" s="617">
        <f>IF('PTRM input'!$E$574='PTRM input'!$G$573,IF(N$3&gt;A43taxremlife,A43taxvalue-SUM($F1326:M1326),IF(A43taxremlife="N/A","n/a",A43taxvalue/A43taxremlife)),'PTRM input'!N$621)</f>
        <v>0</v>
      </c>
      <c r="O1326" s="617">
        <f>IF('PTRM input'!$E$574='PTRM input'!$G$573,IF(O$3&gt;A43taxremlife,A43taxvalue-SUM($F1326:N1326),IF(A43taxremlife="N/A","n/a",A43taxvalue/A43taxremlife)),'PTRM input'!O$621)</f>
        <v>0</v>
      </c>
      <c r="P1326" s="617">
        <f>IF('PTRM input'!$E$574='PTRM input'!$G$573,IF(P$3&gt;A43taxremlife,A43taxvalue-SUM($F1326:O1326),IF(A43taxremlife="N/A","n/a",A43taxvalue/A43taxremlife)),'PTRM input'!P$621)</f>
        <v>0</v>
      </c>
      <c r="Q1326" s="617">
        <f>IF('PTRM input'!$E$574='PTRM input'!$G$573,IF(Q$3&gt;A43taxremlife,A43taxvalue-SUM($F1326:P1326),IF(A43taxremlife="N/A","n/a",A43taxvalue/A43taxremlife)),'PTRM input'!Q$621)</f>
        <v>0</v>
      </c>
      <c r="R1326" s="617">
        <f>IF('PTRM input'!$E$574='PTRM input'!$G$573,IF(R$3&gt;A43taxremlife,A43taxvalue-SUM($F1326:Q1326),IF(A43taxremlife="N/A","n/a",A43taxvalue/A43taxremlife)),'PTRM input'!R$621)</f>
        <v>0</v>
      </c>
      <c r="S1326" s="617">
        <f>IF('PTRM input'!$E$574='PTRM input'!$G$573,IF(S$3&gt;A43taxremlife,A43taxvalue-SUM($F1326:R1326),IF(A43taxremlife="N/A","n/a",A43taxvalue/A43taxremlife)),'PTRM input'!S$621)</f>
        <v>0</v>
      </c>
      <c r="T1326" s="617">
        <f>IF('PTRM input'!$E$574='PTRM input'!$G$573,IF(T$3&gt;A43taxremlife,A43taxvalue-SUM($F1326:S1326),IF(A43taxremlife="N/A","n/a",A43taxvalue/A43taxremlife)),'PTRM input'!T$621)</f>
        <v>0</v>
      </c>
      <c r="U1326" s="617">
        <f>IF('PTRM input'!$E$574='PTRM input'!$G$573,IF(U$3&gt;A43taxremlife,A43taxvalue-SUM($F1326:T1326),IF(A43taxremlife="N/A","n/a",A43taxvalue/A43taxremlife)),'PTRM input'!U$621)</f>
        <v>0</v>
      </c>
      <c r="V1326" s="617">
        <f>IF('PTRM input'!$E$574='PTRM input'!$G$573,IF(V$3&gt;A43taxremlife,A43taxvalue-SUM($F1326:U1326),IF(A43taxremlife="N/A","n/a",A43taxvalue/A43taxremlife)),'PTRM input'!V$621)</f>
        <v>0</v>
      </c>
      <c r="W1326" s="617">
        <f>IF('PTRM input'!$E$574='PTRM input'!$G$573,IF(W$3&gt;A43taxremlife,A43taxvalue-SUM($F1326:V1326),IF(A43taxremlife="N/A","n/a",A43taxvalue/A43taxremlife)),'PTRM input'!W$621)</f>
        <v>0</v>
      </c>
      <c r="X1326" s="617">
        <f>IF('PTRM input'!$E$574='PTRM input'!$G$573,IF(X$3&gt;A43taxremlife,A43taxvalue-SUM($F1326:W1326),IF(A43taxremlife="N/A","n/a",A43taxvalue/A43taxremlife)),'PTRM input'!X$621)</f>
        <v>0</v>
      </c>
      <c r="Y1326" s="617">
        <f>IF('PTRM input'!$E$574='PTRM input'!$G$573,IF(Y$3&gt;A43taxremlife,A43taxvalue-SUM($F1326:X1326),IF(A43taxremlife="N/A","n/a",A43taxvalue/A43taxremlife)),'PTRM input'!Y$621)</f>
        <v>0</v>
      </c>
      <c r="Z1326" s="617">
        <f>IF('PTRM input'!$E$574='PTRM input'!$G$573,IF(Z$3&gt;A43taxremlife,A43taxvalue-SUM($F1326:Y1326),IF(A43taxremlife="N/A","n/a",A43taxvalue/A43taxremlife)),'PTRM input'!Z$621)</f>
        <v>0</v>
      </c>
      <c r="AA1326" s="617">
        <f>IF('PTRM input'!$E$574='PTRM input'!$G$573,IF(AA$3&gt;A43taxremlife,A43taxvalue-SUM($F1326:Z1326),IF(A43taxremlife="N/A","n/a",A43taxvalue/A43taxremlife)),'PTRM input'!AA$621)</f>
        <v>0</v>
      </c>
      <c r="AB1326" s="617">
        <f>IF('PTRM input'!$E$574='PTRM input'!$G$573,IF(AB$3&gt;A43taxremlife,A43taxvalue-SUM($F1326:AA1326),IF(A43taxremlife="N/A","n/a",A43taxvalue/A43taxremlife)),'PTRM input'!AB$621)</f>
        <v>0</v>
      </c>
      <c r="AC1326" s="617">
        <f>IF('PTRM input'!$E$574='PTRM input'!$G$573,IF(AC$3&gt;A43taxremlife,A43taxvalue-SUM($F1326:AB1326),IF(A43taxremlife="N/A","n/a",A43taxvalue/A43taxremlife)),'PTRM input'!AC$621)</f>
        <v>0</v>
      </c>
      <c r="AD1326" s="617">
        <f>IF('PTRM input'!$E$574='PTRM input'!$G$573,IF(AD$3&gt;A43taxremlife,A43taxvalue-SUM($F1326:AC1326),IF(A43taxremlife="N/A","n/a",A43taxvalue/A43taxremlife)),'PTRM input'!AD$621)</f>
        <v>0</v>
      </c>
      <c r="AE1326" s="617">
        <f>IF('PTRM input'!$E$574='PTRM input'!$G$573,IF(AE$3&gt;A43taxremlife,A43taxvalue-SUM($F1326:AD1326),IF(A43taxremlife="N/A","n/a",A43taxvalue/A43taxremlife)),'PTRM input'!AE$621)</f>
        <v>0</v>
      </c>
      <c r="AF1326" s="617">
        <f>IF('PTRM input'!$E$574='PTRM input'!$G$573,IF(AF$3&gt;A43taxremlife,A43taxvalue-SUM($F1326:AE1326),IF(A43taxremlife="N/A","n/a",A43taxvalue/A43taxremlife)),'PTRM input'!AF$621)</f>
        <v>0</v>
      </c>
      <c r="AG1326" s="617">
        <f>IF('PTRM input'!$E$574='PTRM input'!$G$573,IF(AG$3&gt;A43taxremlife,A43taxvalue-SUM($F1326:AF1326),IF(A43taxremlife="N/A","n/a",A43taxvalue/A43taxremlife)),'PTRM input'!AG$621)</f>
        <v>0</v>
      </c>
      <c r="AH1326" s="617">
        <f>IF('PTRM input'!$E$574='PTRM input'!$G$573,IF(AH$3&gt;A43taxremlife,A43taxvalue-SUM($F1326:AG1326),IF(A43taxremlife="N/A","n/a",A43taxvalue/A43taxremlife)),'PTRM input'!AH$621)</f>
        <v>0</v>
      </c>
      <c r="AI1326" s="617">
        <f>IF('PTRM input'!$E$574='PTRM input'!$G$573,IF(AI$3&gt;A43taxremlife,A43taxvalue-SUM($F1326:AH1326),IF(A43taxremlife="N/A","n/a",A43taxvalue/A43taxremlife)),'PTRM input'!AI$621)</f>
        <v>0</v>
      </c>
      <c r="AJ1326" s="617">
        <f>IF('PTRM input'!$E$574='PTRM input'!$G$573,IF(AJ$3&gt;A43taxremlife,A43taxvalue-SUM($F1326:AI1326),IF(A43taxremlife="N/A","n/a",A43taxvalue/A43taxremlife)),'PTRM input'!AJ$621)</f>
        <v>0</v>
      </c>
      <c r="AK1326" s="617">
        <f>IF('PTRM input'!$E$574='PTRM input'!$G$573,IF(AK$3&gt;A43taxremlife,A43taxvalue-SUM($F1326:AJ1326),IF(A43taxremlife="N/A","n/a",A43taxvalue/A43taxremlife)),'PTRM input'!AK$621)</f>
        <v>0</v>
      </c>
      <c r="AL1326" s="617">
        <f>IF('PTRM input'!$E$574='PTRM input'!$G$573,IF(AL$3&gt;A43taxremlife,A43taxvalue-SUM($F1326:AK1326),IF(A43taxremlife="N/A","n/a",A43taxvalue/A43taxremlife)),'PTRM input'!AL$621)</f>
        <v>0</v>
      </c>
      <c r="AM1326" s="617">
        <f>IF('PTRM input'!$E$574='PTRM input'!$G$573,IF(AM$3&gt;A43taxremlife,A43taxvalue-SUM($F1326:AL1326),IF(A43taxremlife="N/A","n/a",A43taxvalue/A43taxremlife)),'PTRM input'!AM$621)</f>
        <v>0</v>
      </c>
      <c r="AN1326" s="617">
        <f>IF('PTRM input'!$E$574='PTRM input'!$G$573,IF(AN$3&gt;A43taxremlife,A43taxvalue-SUM($F1326:AM1326),IF(A43taxremlife="N/A","n/a",A43taxvalue/A43taxremlife)),'PTRM input'!AN$621)</f>
        <v>0</v>
      </c>
      <c r="AO1326" s="617">
        <f>IF('PTRM input'!$E$574='PTRM input'!$G$573,IF(AO$3&gt;A43taxremlife,A43taxvalue-SUM($F1326:AN1326),IF(A43taxremlife="N/A","n/a",A43taxvalue/A43taxremlife)),'PTRM input'!AO$621)</f>
        <v>0</v>
      </c>
      <c r="AP1326" s="617">
        <f>IF('PTRM input'!$E$574='PTRM input'!$G$573,IF(AP$3&gt;A43taxremlife,A43taxvalue-SUM($F1326:AO1326),IF(A43taxremlife="N/A","n/a",A43taxvalue/A43taxremlife)),'PTRM input'!AP$621)</f>
        <v>0</v>
      </c>
      <c r="AQ1326" s="617">
        <f>IF('PTRM input'!$E$574='PTRM input'!$G$573,IF(AQ$3&gt;A43taxremlife,A43taxvalue-SUM($F1326:AP1326),IF(A43taxremlife="N/A","n/a",A43taxvalue/A43taxremlife)),'PTRM input'!AQ$621)</f>
        <v>0</v>
      </c>
      <c r="AR1326" s="617">
        <f>IF('PTRM input'!$E$574='PTRM input'!$G$573,IF(AR$3&gt;A43taxremlife,A43taxvalue-SUM($F1326:AQ1326),IF(A43taxremlife="N/A","n/a",A43taxvalue/A43taxremlife)),'PTRM input'!AR$621)</f>
        <v>0</v>
      </c>
      <c r="AS1326" s="617">
        <f>IF('PTRM input'!$E$574='PTRM input'!$G$573,IF(AS$3&gt;A43taxremlife,A43taxvalue-SUM($F1326:AR1326),IF(A43taxremlife="N/A","n/a",A43taxvalue/A43taxremlife)),'PTRM input'!AS$621)</f>
        <v>0</v>
      </c>
      <c r="AT1326" s="617">
        <f>IF('PTRM input'!$E$574='PTRM input'!$G$573,IF(AT$3&gt;A43taxremlife,A43taxvalue-SUM($F1326:AS1326),IF(A43taxremlife="N/A","n/a",A43taxvalue/A43taxremlife)),'PTRM input'!AT$621)</f>
        <v>0</v>
      </c>
      <c r="AU1326" s="617">
        <f>IF('PTRM input'!$E$574='PTRM input'!$G$573,IF(AU$3&gt;A43taxremlife,A43taxvalue-SUM($F1326:AT1326),IF(A43taxremlife="N/A","n/a",A43taxvalue/A43taxremlife)),'PTRM input'!AU$621)</f>
        <v>0</v>
      </c>
      <c r="AV1326" s="617">
        <f>IF('PTRM input'!$E$574='PTRM input'!$G$573,IF(AV$3&gt;A43taxremlife,A43taxvalue-SUM($F1326:AU1326),IF(A43taxremlife="N/A","n/a",A43taxvalue/A43taxremlife)),'PTRM input'!AV$621)</f>
        <v>0</v>
      </c>
      <c r="AW1326" s="617">
        <f>IF('PTRM input'!$E$574='PTRM input'!$G$573,IF(AW$3&gt;A43taxremlife,A43taxvalue-SUM($F1326:AV1326),IF(A43taxremlife="N/A","n/a",A43taxvalue/A43taxremlife)),'PTRM input'!AW$621)</f>
        <v>0</v>
      </c>
      <c r="AX1326" s="617">
        <f>IF('PTRM input'!$E$574='PTRM input'!$G$573,IF(AX$3&gt;A43taxremlife,A43taxvalue-SUM($F1326:AW1326),IF(A43taxremlife="N/A","n/a",A43taxvalue/A43taxremlife)),'PTRM input'!AX$621)</f>
        <v>0</v>
      </c>
      <c r="AY1326" s="617">
        <f>IF('PTRM input'!$E$574='PTRM input'!$G$573,IF(AY$3&gt;A43taxremlife,A43taxvalue-SUM($F1326:AX1326),IF(A43taxremlife="N/A","n/a",A43taxvalue/A43taxremlife)),'PTRM input'!AY$621)</f>
        <v>0</v>
      </c>
      <c r="AZ1326" s="617">
        <f>IF('PTRM input'!$E$574='PTRM input'!$G$573,IF(AZ$3&gt;A43taxremlife,A43taxvalue-SUM($F1326:AY1326),IF(A43taxremlife="N/A","n/a",A43taxvalue/A43taxremlife)),'PTRM input'!AZ$621)</f>
        <v>0</v>
      </c>
      <c r="BA1326" s="617">
        <f>IF('PTRM input'!$E$574='PTRM input'!$G$573,IF(BA$3&gt;A43taxremlife,A43taxvalue-SUM($F1326:AZ1326),IF(A43taxremlife="N/A","n/a",A43taxvalue/A43taxremlife)),'PTRM input'!BA$621)</f>
        <v>0</v>
      </c>
      <c r="BB1326" s="617">
        <f>IF('PTRM input'!$E$574='PTRM input'!$G$573,IF(BB$3&gt;A43taxremlife,A43taxvalue-SUM($F1326:BA1326),IF(A43taxremlife="N/A","n/a",A43taxvalue/A43taxremlife)),'PTRM input'!BB$621)</f>
        <v>0</v>
      </c>
      <c r="BC1326" s="617">
        <f>IF('PTRM input'!$E$574='PTRM input'!$G$573,IF(BC$3&gt;A43taxremlife,A43taxvalue-SUM($F1326:BB1326),IF(A43taxremlife="N/A","n/a",A43taxvalue/A43taxremlife)),'PTRM input'!BC$621)</f>
        <v>0</v>
      </c>
      <c r="BD1326" s="617">
        <f>IF('PTRM input'!$E$574='PTRM input'!$G$573,IF(BD$3&gt;A43taxremlife,A43taxvalue-SUM($F1326:BC1326),IF(A43taxremlife="N/A","n/a",A43taxvalue/A43taxremlife)),'PTRM input'!BD$621)</f>
        <v>0</v>
      </c>
      <c r="BE1326" s="617">
        <f>IF('PTRM input'!$E$574='PTRM input'!$G$573,IF(BE$3&gt;A43taxremlife,A43taxvalue-SUM($F1326:BD1326),IF(A43taxremlife="N/A","n/a",A43taxvalue/A43taxremlife)),'PTRM input'!BE$621)</f>
        <v>0</v>
      </c>
      <c r="BF1326" s="617">
        <f>IF('PTRM input'!$E$574='PTRM input'!$G$573,IF(BF$3&gt;A43taxremlife,A43taxvalue-SUM($F1326:BE1326),IF(A43taxremlife="N/A","n/a",A43taxvalue/A43taxremlife)),'PTRM input'!BF$621)</f>
        <v>0</v>
      </c>
      <c r="BG1326" s="617">
        <f>IF('PTRM input'!$E$574='PTRM input'!$G$573,IF(BG$3&gt;A43taxremlife,A43taxvalue-SUM($F1326:BF1326),IF(A43taxremlife="N/A","n/a",A43taxvalue/A43taxremlife)),'PTRM input'!BG$621)</f>
        <v>0</v>
      </c>
      <c r="BH1326" s="617">
        <f>IF('PTRM input'!$E$574='PTRM input'!$G$573,IF(BH$3&gt;A43taxremlife,A43taxvalue-SUM($F1326:BG1326),IF(A43taxremlife="N/A","n/a",A43taxvalue/A43taxremlife)),'PTRM input'!BH$621)</f>
        <v>0</v>
      </c>
      <c r="BI1326" s="617">
        <f>IF('PTRM input'!$E$574='PTRM input'!$G$573,IF(BI$3&gt;A43taxremlife,A43taxvalue-SUM($F1326:BH1326),IF(A43taxremlife="N/A","n/a",A43taxvalue/A43taxremlife)),'PTRM input'!BI$621)</f>
        <v>0</v>
      </c>
      <c r="BJ1326" s="116"/>
      <c r="BK1326" s="116"/>
      <c r="BL1326" s="116"/>
      <c r="BM1326" s="116"/>
    </row>
    <row r="1327" spans="1:65" ht="12.75" hidden="1" customHeight="1" outlineLevel="2">
      <c r="A1327" s="366"/>
      <c r="B1327" s="19"/>
      <c r="C1327" s="18"/>
      <c r="D1327" s="760" t="s">
        <v>237</v>
      </c>
      <c r="E1327" s="86">
        <v>0</v>
      </c>
      <c r="F1327" s="356"/>
      <c r="G1327" s="433"/>
      <c r="H1327" s="433"/>
      <c r="I1327" s="433"/>
      <c r="J1327" s="433"/>
      <c r="K1327" s="433"/>
      <c r="L1327" s="251"/>
      <c r="M1327" s="251"/>
      <c r="N1327" s="251"/>
      <c r="O1327" s="251"/>
      <c r="P1327" s="251"/>
      <c r="Q1327" s="251"/>
      <c r="R1327" s="251"/>
      <c r="S1327" s="251"/>
      <c r="T1327" s="251"/>
      <c r="U1327" s="251"/>
      <c r="V1327" s="251"/>
      <c r="W1327" s="251"/>
      <c r="X1327" s="251"/>
      <c r="Y1327" s="251"/>
      <c r="Z1327" s="251"/>
      <c r="AA1327" s="251"/>
      <c r="AB1327" s="251"/>
      <c r="AC1327" s="251"/>
      <c r="AD1327" s="251"/>
      <c r="AE1327" s="251"/>
      <c r="AF1327" s="251"/>
      <c r="AG1327" s="251"/>
      <c r="AH1327" s="251"/>
      <c r="AI1327" s="251"/>
      <c r="AJ1327" s="251"/>
      <c r="AK1327" s="251"/>
      <c r="AL1327" s="251"/>
      <c r="AM1327" s="251"/>
      <c r="AN1327" s="251"/>
      <c r="AO1327" s="251"/>
      <c r="AP1327" s="251"/>
      <c r="AQ1327" s="251"/>
      <c r="AR1327" s="251"/>
      <c r="AS1327" s="251"/>
      <c r="AT1327" s="251"/>
      <c r="AU1327" s="251"/>
      <c r="AV1327" s="251"/>
      <c r="AW1327" s="251"/>
      <c r="AX1327" s="251"/>
      <c r="AY1327" s="251"/>
      <c r="AZ1327" s="251"/>
      <c r="BA1327" s="251"/>
      <c r="BB1327" s="251"/>
      <c r="BC1327" s="251"/>
      <c r="BD1327" s="251"/>
      <c r="BE1327" s="251"/>
      <c r="BF1327" s="251"/>
      <c r="BG1327" s="251"/>
      <c r="BH1327" s="251"/>
      <c r="BI1327" s="251"/>
      <c r="BJ1327" s="116"/>
      <c r="BK1327" s="116"/>
      <c r="BL1327" s="116"/>
      <c r="BM1327" s="116"/>
    </row>
    <row r="1328" spans="1:65" ht="12.75" hidden="1" customHeight="1" outlineLevel="2">
      <c r="A1328" s="366"/>
      <c r="B1328" s="19"/>
      <c r="C1328" s="18"/>
      <c r="D1328" s="760"/>
      <c r="E1328" s="86">
        <v>1</v>
      </c>
      <c r="F1328" s="356"/>
      <c r="G1328" s="618"/>
      <c r="H1328" s="251">
        <f ca="1">IF(A43taxstdlife="n/a","n/a",IF(A43taxstdlife="",0,IF(H$3&gt;(A43stdlife+$E1328),((INDEX('PTRM input'!$G$385:$P$434,A43offset,$E1328)-INDEX('PTRM input'!$G$277:$P$326,A43offset,$E1328))*OFFSET($F$7,0,$E1328))-SUM($G1328:G1328),(((INDEX('PTRM input'!$G$385:$P$434,A43offset,$E1328)-INDEX('PTRM input'!$G$277:$P$326,A43offset,$E1328))*OFFSET($F$7,0,$E1328))-SUM($G1328:G1328))*(OFFSET('PTRM input'!$G$477,0,$E1328-1)/A43taxstdlife))))</f>
        <v>0</v>
      </c>
      <c r="I1328" s="251">
        <f ca="1">IF(A43taxstdlife="n/a","n/a",IF(A43taxstdlife="",0,IF(I$3&gt;(A43stdlife+$E1328),((INDEX('PTRM input'!$G$385:$P$434,A43offset,$E1328)-INDEX('PTRM input'!$G$277:$P$326,A43offset,$E1328))*OFFSET($F$7,0,$E1328))-SUM($G1328:H1328),(((INDEX('PTRM input'!$G$385:$P$434,A43offset,$E1328)-INDEX('PTRM input'!$G$277:$P$326,A43offset,$E1328))*OFFSET($F$7,0,$E1328))-SUM($G1328:H1328))*(OFFSET('PTRM input'!$G$477,0,$E1328-1)/A43taxstdlife))))</f>
        <v>0</v>
      </c>
      <c r="J1328" s="251">
        <f ca="1">IF(A43taxstdlife="n/a","n/a",IF(A43taxstdlife="",0,IF(J$3&gt;(A43stdlife+$E1328),((INDEX('PTRM input'!$G$385:$P$434,A43offset,$E1328)-INDEX('PTRM input'!$G$277:$P$326,A43offset,$E1328))*OFFSET($F$7,0,$E1328))-SUM($G1328:I1328),(((INDEX('PTRM input'!$G$385:$P$434,A43offset,$E1328)-INDEX('PTRM input'!$G$277:$P$326,A43offset,$E1328))*OFFSET($F$7,0,$E1328))-SUM($G1328:I1328))*(OFFSET('PTRM input'!$G$477,0,$E1328-1)/A43taxstdlife))))</f>
        <v>0</v>
      </c>
      <c r="K1328" s="251">
        <f ca="1">IF(A43taxstdlife="n/a","n/a",IF(A43taxstdlife="",0,IF(K$3&gt;(A43stdlife+$E1328),((INDEX('PTRM input'!$G$385:$P$434,A43offset,$E1328)-INDEX('PTRM input'!$G$277:$P$326,A43offset,$E1328))*OFFSET($F$7,0,$E1328))-SUM($G1328:J1328),(((INDEX('PTRM input'!$G$385:$P$434,A43offset,$E1328)-INDEX('PTRM input'!$G$277:$P$326,A43offset,$E1328))*OFFSET($F$7,0,$E1328))-SUM($G1328:J1328))*(OFFSET('PTRM input'!$G$477,0,$E1328-1)/A43taxstdlife))))</f>
        <v>0</v>
      </c>
      <c r="L1328" s="251">
        <f ca="1">IF(A43taxstdlife="n/a","n/a",IF(A43taxstdlife="",0,IF(L$3&gt;(A43stdlife+$E1328),((INDEX('PTRM input'!$G$385:$P$434,A43offset,$E1328)-INDEX('PTRM input'!$G$277:$P$326,A43offset,$E1328))*OFFSET($F$7,0,$E1328))-SUM($G1328:K1328),(((INDEX('PTRM input'!$G$385:$P$434,A43offset,$E1328)-INDEX('PTRM input'!$G$277:$P$326,A43offset,$E1328))*OFFSET($F$7,0,$E1328))-SUM($G1328:K1328))*(OFFSET('PTRM input'!$G$477,0,$E1328-1)/A43taxstdlife))))</f>
        <v>0</v>
      </c>
      <c r="M1328" s="251">
        <f ca="1">IF(A43taxstdlife="n/a","n/a",IF(A43taxstdlife="",0,IF(M$3&gt;(A43stdlife+$E1328),((INDEX('PTRM input'!$G$385:$P$434,A43offset,$E1328)-INDEX('PTRM input'!$G$277:$P$326,A43offset,$E1328))*OFFSET($F$7,0,$E1328))-SUM($G1328:L1328),(((INDEX('PTRM input'!$G$385:$P$434,A43offset,$E1328)-INDEX('PTRM input'!$G$277:$P$326,A43offset,$E1328))*OFFSET($F$7,0,$E1328))-SUM($G1328:L1328))*(OFFSET('PTRM input'!$G$477,0,$E1328-1)/A43taxstdlife))))</f>
        <v>0</v>
      </c>
      <c r="N1328" s="251">
        <f ca="1">IF(A43taxstdlife="n/a","n/a",IF(A43taxstdlife="",0,IF(N$3&gt;(A43stdlife+$E1328),((INDEX('PTRM input'!$G$385:$P$434,A43offset,$E1328)-INDEX('PTRM input'!$G$277:$P$326,A43offset,$E1328))*OFFSET($F$7,0,$E1328))-SUM($G1328:M1328),(((INDEX('PTRM input'!$G$385:$P$434,A43offset,$E1328)-INDEX('PTRM input'!$G$277:$P$326,A43offset,$E1328))*OFFSET($F$7,0,$E1328))-SUM($G1328:M1328))*(OFFSET('PTRM input'!$G$477,0,$E1328-1)/A43taxstdlife))))</f>
        <v>0</v>
      </c>
      <c r="O1328" s="251">
        <f ca="1">IF(A43taxstdlife="n/a","n/a",IF(A43taxstdlife="",0,IF(O$3&gt;(A43stdlife+$E1328),((INDEX('PTRM input'!$G$385:$P$434,A43offset,$E1328)-INDEX('PTRM input'!$G$277:$P$326,A43offset,$E1328))*OFFSET($F$7,0,$E1328))-SUM($G1328:N1328),(((INDEX('PTRM input'!$G$385:$P$434,A43offset,$E1328)-INDEX('PTRM input'!$G$277:$P$326,A43offset,$E1328))*OFFSET($F$7,0,$E1328))-SUM($G1328:N1328))*(OFFSET('PTRM input'!$G$477,0,$E1328-1)/A43taxstdlife))))</f>
        <v>0</v>
      </c>
      <c r="P1328" s="251">
        <f ca="1">IF(A43taxstdlife="n/a","n/a",IF(A43taxstdlife="",0,IF(P$3&gt;(A43stdlife+$E1328),((INDEX('PTRM input'!$G$385:$P$434,A43offset,$E1328)-INDEX('PTRM input'!$G$277:$P$326,A43offset,$E1328))*OFFSET($F$7,0,$E1328))-SUM($G1328:O1328),(((INDEX('PTRM input'!$G$385:$P$434,A43offset,$E1328)-INDEX('PTRM input'!$G$277:$P$326,A43offset,$E1328))*OFFSET($F$7,0,$E1328))-SUM($G1328:O1328))*(OFFSET('PTRM input'!$G$477,0,$E1328-1)/A43taxstdlife))))</f>
        <v>0</v>
      </c>
      <c r="Q1328" s="251">
        <f ca="1">IF(A43taxstdlife="n/a","n/a",IF(A43taxstdlife="",0,IF(Q$3&gt;(A43stdlife+$E1328),((INDEX('PTRM input'!$G$385:$P$434,A43offset,$E1328)-INDEX('PTRM input'!$G$277:$P$326,A43offset,$E1328))*OFFSET($F$7,0,$E1328))-SUM($G1328:P1328),(((INDEX('PTRM input'!$G$385:$P$434,A43offset,$E1328)-INDEX('PTRM input'!$G$277:$P$326,A43offset,$E1328))*OFFSET($F$7,0,$E1328))-SUM($G1328:P1328))*(OFFSET('PTRM input'!$G$477,0,$E1328-1)/A43taxstdlife))))</f>
        <v>0</v>
      </c>
      <c r="R1328" s="251">
        <f ca="1">IF(A43taxstdlife="n/a","n/a",IF(A43taxstdlife="",0,IF(R$3&gt;(A43stdlife+$E1328),((INDEX('PTRM input'!$G$385:$P$434,A43offset,$E1328)-INDEX('PTRM input'!$G$277:$P$326,A43offset,$E1328))*OFFSET($F$7,0,$E1328))-SUM($G1328:Q1328),(((INDEX('PTRM input'!$G$385:$P$434,A43offset,$E1328)-INDEX('PTRM input'!$G$277:$P$326,A43offset,$E1328))*OFFSET($F$7,0,$E1328))-SUM($G1328:Q1328))*(OFFSET('PTRM input'!$G$477,0,$E1328-1)/A43taxstdlife))))</f>
        <v>0</v>
      </c>
      <c r="S1328" s="251">
        <f ca="1">IF(A43taxstdlife="n/a","n/a",IF(A43taxstdlife="",0,IF(S$3&gt;(A43stdlife+$E1328),((INDEX('PTRM input'!$G$385:$P$434,A43offset,$E1328)-INDEX('PTRM input'!$G$277:$P$326,A43offset,$E1328))*OFFSET($F$7,0,$E1328))-SUM($G1328:R1328),(((INDEX('PTRM input'!$G$385:$P$434,A43offset,$E1328)-INDEX('PTRM input'!$G$277:$P$326,A43offset,$E1328))*OFFSET($F$7,0,$E1328))-SUM($G1328:R1328))*(OFFSET('PTRM input'!$G$477,0,$E1328-1)/A43taxstdlife))))</f>
        <v>0</v>
      </c>
      <c r="T1328" s="251">
        <f ca="1">IF(A43taxstdlife="n/a","n/a",IF(A43taxstdlife="",0,IF(T$3&gt;(A43stdlife+$E1328),((INDEX('PTRM input'!$G$385:$P$434,A43offset,$E1328)-INDEX('PTRM input'!$G$277:$P$326,A43offset,$E1328))*OFFSET($F$7,0,$E1328))-SUM($G1328:S1328),(((INDEX('PTRM input'!$G$385:$P$434,A43offset,$E1328)-INDEX('PTRM input'!$G$277:$P$326,A43offset,$E1328))*OFFSET($F$7,0,$E1328))-SUM($G1328:S1328))*(OFFSET('PTRM input'!$G$477,0,$E1328-1)/A43taxstdlife))))</f>
        <v>0</v>
      </c>
      <c r="U1328" s="251">
        <f ca="1">IF(A43taxstdlife="n/a","n/a",IF(A43taxstdlife="",0,IF(U$3&gt;(A43stdlife+$E1328),((INDEX('PTRM input'!$G$385:$P$434,A43offset,$E1328)-INDEX('PTRM input'!$G$277:$P$326,A43offset,$E1328))*OFFSET($F$7,0,$E1328))-SUM($G1328:T1328),(((INDEX('PTRM input'!$G$385:$P$434,A43offset,$E1328)-INDEX('PTRM input'!$G$277:$P$326,A43offset,$E1328))*OFFSET($F$7,0,$E1328))-SUM($G1328:T1328))*(OFFSET('PTRM input'!$G$477,0,$E1328-1)/A43taxstdlife))))</f>
        <v>0</v>
      </c>
      <c r="V1328" s="251">
        <f ca="1">IF(A43taxstdlife="n/a","n/a",IF(A43taxstdlife="",0,IF(V$3&gt;(A43stdlife+$E1328),((INDEX('PTRM input'!$G$385:$P$434,A43offset,$E1328)-INDEX('PTRM input'!$G$277:$P$326,A43offset,$E1328))*OFFSET($F$7,0,$E1328))-SUM($G1328:U1328),(((INDEX('PTRM input'!$G$385:$P$434,A43offset,$E1328)-INDEX('PTRM input'!$G$277:$P$326,A43offset,$E1328))*OFFSET($F$7,0,$E1328))-SUM($G1328:U1328))*(OFFSET('PTRM input'!$G$477,0,$E1328-1)/A43taxstdlife))))</f>
        <v>0</v>
      </c>
      <c r="W1328" s="251">
        <f ca="1">IF(A43taxstdlife="n/a","n/a",IF(A43taxstdlife="",0,IF(W$3&gt;(A43stdlife+$E1328),((INDEX('PTRM input'!$G$385:$P$434,A43offset,$E1328)-INDEX('PTRM input'!$G$277:$P$326,A43offset,$E1328))*OFFSET($F$7,0,$E1328))-SUM($G1328:V1328),(((INDEX('PTRM input'!$G$385:$P$434,A43offset,$E1328)-INDEX('PTRM input'!$G$277:$P$326,A43offset,$E1328))*OFFSET($F$7,0,$E1328))-SUM($G1328:V1328))*(OFFSET('PTRM input'!$G$477,0,$E1328-1)/A43taxstdlife))))</f>
        <v>0</v>
      </c>
      <c r="X1328" s="251">
        <f ca="1">IF(A43taxstdlife="n/a","n/a",IF(A43taxstdlife="",0,IF(X$3&gt;(A43stdlife+$E1328),((INDEX('PTRM input'!$G$385:$P$434,A43offset,$E1328)-INDEX('PTRM input'!$G$277:$P$326,A43offset,$E1328))*OFFSET($F$7,0,$E1328))-SUM($G1328:W1328),(((INDEX('PTRM input'!$G$385:$P$434,A43offset,$E1328)-INDEX('PTRM input'!$G$277:$P$326,A43offset,$E1328))*OFFSET($F$7,0,$E1328))-SUM($G1328:W1328))*(OFFSET('PTRM input'!$G$477,0,$E1328-1)/A43taxstdlife))))</f>
        <v>0</v>
      </c>
      <c r="Y1328" s="251">
        <f ca="1">IF(A43taxstdlife="n/a","n/a",IF(A43taxstdlife="",0,IF(Y$3&gt;(A43stdlife+$E1328),((INDEX('PTRM input'!$G$385:$P$434,A43offset,$E1328)-INDEX('PTRM input'!$G$277:$P$326,A43offset,$E1328))*OFFSET($F$7,0,$E1328))-SUM($G1328:X1328),(((INDEX('PTRM input'!$G$385:$P$434,A43offset,$E1328)-INDEX('PTRM input'!$G$277:$P$326,A43offset,$E1328))*OFFSET($F$7,0,$E1328))-SUM($G1328:X1328))*(OFFSET('PTRM input'!$G$477,0,$E1328-1)/A43taxstdlife))))</f>
        <v>0</v>
      </c>
      <c r="Z1328" s="251">
        <f ca="1">IF(A43taxstdlife="n/a","n/a",IF(A43taxstdlife="",0,IF(Z$3&gt;(A43stdlife+$E1328),((INDEX('PTRM input'!$G$385:$P$434,A43offset,$E1328)-INDEX('PTRM input'!$G$277:$P$326,A43offset,$E1328))*OFFSET($F$7,0,$E1328))-SUM($G1328:Y1328),(((INDEX('PTRM input'!$G$385:$P$434,A43offset,$E1328)-INDEX('PTRM input'!$G$277:$P$326,A43offset,$E1328))*OFFSET($F$7,0,$E1328))-SUM($G1328:Y1328))*(OFFSET('PTRM input'!$G$477,0,$E1328-1)/A43taxstdlife))))</f>
        <v>0</v>
      </c>
      <c r="AA1328" s="251">
        <f ca="1">IF(A43taxstdlife="n/a","n/a",IF(A43taxstdlife="",0,IF(AA$3&gt;(A43stdlife+$E1328),((INDEX('PTRM input'!$G$385:$P$434,A43offset,$E1328)-INDEX('PTRM input'!$G$277:$P$326,A43offset,$E1328))*OFFSET($F$7,0,$E1328))-SUM($G1328:Z1328),(((INDEX('PTRM input'!$G$385:$P$434,A43offset,$E1328)-INDEX('PTRM input'!$G$277:$P$326,A43offset,$E1328))*OFFSET($F$7,0,$E1328))-SUM($G1328:Z1328))*(OFFSET('PTRM input'!$G$477,0,$E1328-1)/A43taxstdlife))))</f>
        <v>0</v>
      </c>
      <c r="AB1328" s="251">
        <f ca="1">IF(A43taxstdlife="n/a","n/a",IF(A43taxstdlife="",0,IF(AB$3&gt;(A43stdlife+$E1328),((INDEX('PTRM input'!$G$385:$P$434,A43offset,$E1328)-INDEX('PTRM input'!$G$277:$P$326,A43offset,$E1328))*OFFSET($F$7,0,$E1328))-SUM($G1328:AA1328),(((INDEX('PTRM input'!$G$385:$P$434,A43offset,$E1328)-INDEX('PTRM input'!$G$277:$P$326,A43offset,$E1328))*OFFSET($F$7,0,$E1328))-SUM($G1328:AA1328))*(OFFSET('PTRM input'!$G$477,0,$E1328-1)/A43taxstdlife))))</f>
        <v>0</v>
      </c>
      <c r="AC1328" s="251">
        <f ca="1">IF(A43taxstdlife="n/a","n/a",IF(A43taxstdlife="",0,IF(AC$3&gt;(A43stdlife+$E1328),((INDEX('PTRM input'!$G$385:$P$434,A43offset,$E1328)-INDEX('PTRM input'!$G$277:$P$326,A43offset,$E1328))*OFFSET($F$7,0,$E1328))-SUM($G1328:AB1328),(((INDEX('PTRM input'!$G$385:$P$434,A43offset,$E1328)-INDEX('PTRM input'!$G$277:$P$326,A43offset,$E1328))*OFFSET($F$7,0,$E1328))-SUM($G1328:AB1328))*(OFFSET('PTRM input'!$G$477,0,$E1328-1)/A43taxstdlife))))</f>
        <v>0</v>
      </c>
      <c r="AD1328" s="251">
        <f ca="1">IF(A43taxstdlife="n/a","n/a",IF(A43taxstdlife="",0,IF(AD$3&gt;(A43stdlife+$E1328),((INDEX('PTRM input'!$G$385:$P$434,A43offset,$E1328)-INDEX('PTRM input'!$G$277:$P$326,A43offset,$E1328))*OFFSET($F$7,0,$E1328))-SUM($G1328:AC1328),(((INDEX('PTRM input'!$G$385:$P$434,A43offset,$E1328)-INDEX('PTRM input'!$G$277:$P$326,A43offset,$E1328))*OFFSET($F$7,0,$E1328))-SUM($G1328:AC1328))*(OFFSET('PTRM input'!$G$477,0,$E1328-1)/A43taxstdlife))))</f>
        <v>0</v>
      </c>
      <c r="AE1328" s="251">
        <f ca="1">IF(A43taxstdlife="n/a","n/a",IF(A43taxstdlife="",0,IF(AE$3&gt;(A43stdlife+$E1328),((INDEX('PTRM input'!$G$385:$P$434,A43offset,$E1328)-INDEX('PTRM input'!$G$277:$P$326,A43offset,$E1328))*OFFSET($F$7,0,$E1328))-SUM($G1328:AD1328),(((INDEX('PTRM input'!$G$385:$P$434,A43offset,$E1328)-INDEX('PTRM input'!$G$277:$P$326,A43offset,$E1328))*OFFSET($F$7,0,$E1328))-SUM($G1328:AD1328))*(OFFSET('PTRM input'!$G$477,0,$E1328-1)/A43taxstdlife))))</f>
        <v>0</v>
      </c>
      <c r="AF1328" s="251">
        <f ca="1">IF(A43taxstdlife="n/a","n/a",IF(A43taxstdlife="",0,IF(AF$3&gt;(A43stdlife+$E1328),((INDEX('PTRM input'!$G$385:$P$434,A43offset,$E1328)-INDEX('PTRM input'!$G$277:$P$326,A43offset,$E1328))*OFFSET($F$7,0,$E1328))-SUM($G1328:AE1328),(((INDEX('PTRM input'!$G$385:$P$434,A43offset,$E1328)-INDEX('PTRM input'!$G$277:$P$326,A43offset,$E1328))*OFFSET($F$7,0,$E1328))-SUM($G1328:AE1328))*(OFFSET('PTRM input'!$G$477,0,$E1328-1)/A43taxstdlife))))</f>
        <v>0</v>
      </c>
      <c r="AG1328" s="251">
        <f ca="1">IF(A43taxstdlife="n/a","n/a",IF(A43taxstdlife="",0,IF(AG$3&gt;(A43stdlife+$E1328),((INDEX('PTRM input'!$G$385:$P$434,A43offset,$E1328)-INDEX('PTRM input'!$G$277:$P$326,A43offset,$E1328))*OFFSET($F$7,0,$E1328))-SUM($G1328:AF1328),(((INDEX('PTRM input'!$G$385:$P$434,A43offset,$E1328)-INDEX('PTRM input'!$G$277:$P$326,A43offset,$E1328))*OFFSET($F$7,0,$E1328))-SUM($G1328:AF1328))*(OFFSET('PTRM input'!$G$477,0,$E1328-1)/A43taxstdlife))))</f>
        <v>0</v>
      </c>
      <c r="AH1328" s="251">
        <f ca="1">IF(A43taxstdlife="n/a","n/a",IF(A43taxstdlife="",0,IF(AH$3&gt;(A43stdlife+$E1328),((INDEX('PTRM input'!$G$385:$P$434,A43offset,$E1328)-INDEX('PTRM input'!$G$277:$P$326,A43offset,$E1328))*OFFSET($F$7,0,$E1328))-SUM($G1328:AG1328),(((INDEX('PTRM input'!$G$385:$P$434,A43offset,$E1328)-INDEX('PTRM input'!$G$277:$P$326,A43offset,$E1328))*OFFSET($F$7,0,$E1328))-SUM($G1328:AG1328))*(OFFSET('PTRM input'!$G$477,0,$E1328-1)/A43taxstdlife))))</f>
        <v>0</v>
      </c>
      <c r="AI1328" s="251">
        <f ca="1">IF(A43taxstdlife="n/a","n/a",IF(A43taxstdlife="",0,IF(AI$3&gt;(A43stdlife+$E1328),((INDEX('PTRM input'!$G$385:$P$434,A43offset,$E1328)-INDEX('PTRM input'!$G$277:$P$326,A43offset,$E1328))*OFFSET($F$7,0,$E1328))-SUM($G1328:AH1328),(((INDEX('PTRM input'!$G$385:$P$434,A43offset,$E1328)-INDEX('PTRM input'!$G$277:$P$326,A43offset,$E1328))*OFFSET($F$7,0,$E1328))-SUM($G1328:AH1328))*(OFFSET('PTRM input'!$G$477,0,$E1328-1)/A43taxstdlife))))</f>
        <v>0</v>
      </c>
      <c r="AJ1328" s="251">
        <f ca="1">IF(A43taxstdlife="n/a","n/a",IF(A43taxstdlife="",0,IF(AJ$3&gt;(A43stdlife+$E1328),((INDEX('PTRM input'!$G$385:$P$434,A43offset,$E1328)-INDEX('PTRM input'!$G$277:$P$326,A43offset,$E1328))*OFFSET($F$7,0,$E1328))-SUM($G1328:AI1328),(((INDEX('PTRM input'!$G$385:$P$434,A43offset,$E1328)-INDEX('PTRM input'!$G$277:$P$326,A43offset,$E1328))*OFFSET($F$7,0,$E1328))-SUM($G1328:AI1328))*(OFFSET('PTRM input'!$G$477,0,$E1328-1)/A43taxstdlife))))</f>
        <v>0</v>
      </c>
      <c r="AK1328" s="251">
        <f ca="1">IF(A43taxstdlife="n/a","n/a",IF(A43taxstdlife="",0,IF(AK$3&gt;(A43stdlife+$E1328),((INDEX('PTRM input'!$G$385:$P$434,A43offset,$E1328)-INDEX('PTRM input'!$G$277:$P$326,A43offset,$E1328))*OFFSET($F$7,0,$E1328))-SUM($G1328:AJ1328),(((INDEX('PTRM input'!$G$385:$P$434,A43offset,$E1328)-INDEX('PTRM input'!$G$277:$P$326,A43offset,$E1328))*OFFSET($F$7,0,$E1328))-SUM($G1328:AJ1328))*(OFFSET('PTRM input'!$G$477,0,$E1328-1)/A43taxstdlife))))</f>
        <v>0</v>
      </c>
      <c r="AL1328" s="251">
        <f ca="1">IF(A43taxstdlife="n/a","n/a",IF(A43taxstdlife="",0,IF(AL$3&gt;(A43stdlife+$E1328),((INDEX('PTRM input'!$G$385:$P$434,A43offset,$E1328)-INDEX('PTRM input'!$G$277:$P$326,A43offset,$E1328))*OFFSET($F$7,0,$E1328))-SUM($G1328:AK1328),(((INDEX('PTRM input'!$G$385:$P$434,A43offset,$E1328)-INDEX('PTRM input'!$G$277:$P$326,A43offset,$E1328))*OFFSET($F$7,0,$E1328))-SUM($G1328:AK1328))*(OFFSET('PTRM input'!$G$477,0,$E1328-1)/A43taxstdlife))))</f>
        <v>0</v>
      </c>
      <c r="AM1328" s="251">
        <f ca="1">IF(A43taxstdlife="n/a","n/a",IF(A43taxstdlife="",0,IF(AM$3&gt;(A43stdlife+$E1328),((INDEX('PTRM input'!$G$385:$P$434,A43offset,$E1328)-INDEX('PTRM input'!$G$277:$P$326,A43offset,$E1328))*OFFSET($F$7,0,$E1328))-SUM($G1328:AL1328),(((INDEX('PTRM input'!$G$385:$P$434,A43offset,$E1328)-INDEX('PTRM input'!$G$277:$P$326,A43offset,$E1328))*OFFSET($F$7,0,$E1328))-SUM($G1328:AL1328))*(OFFSET('PTRM input'!$G$477,0,$E1328-1)/A43taxstdlife))))</f>
        <v>0</v>
      </c>
      <c r="AN1328" s="251">
        <f ca="1">IF(A43taxstdlife="n/a","n/a",IF(A43taxstdlife="",0,IF(AN$3&gt;(A43stdlife+$E1328),((INDEX('PTRM input'!$G$385:$P$434,A43offset,$E1328)-INDEX('PTRM input'!$G$277:$P$326,A43offset,$E1328))*OFFSET($F$7,0,$E1328))-SUM($G1328:AM1328),(((INDEX('PTRM input'!$G$385:$P$434,A43offset,$E1328)-INDEX('PTRM input'!$G$277:$P$326,A43offset,$E1328))*OFFSET($F$7,0,$E1328))-SUM($G1328:AM1328))*(OFFSET('PTRM input'!$G$477,0,$E1328-1)/A43taxstdlife))))</f>
        <v>0</v>
      </c>
      <c r="AO1328" s="251">
        <f ca="1">IF(A43taxstdlife="n/a","n/a",IF(A43taxstdlife="",0,IF(AO$3&gt;(A43stdlife+$E1328),((INDEX('PTRM input'!$G$385:$P$434,A43offset,$E1328)-INDEX('PTRM input'!$G$277:$P$326,A43offset,$E1328))*OFFSET($F$7,0,$E1328))-SUM($G1328:AN1328),(((INDEX('PTRM input'!$G$385:$P$434,A43offset,$E1328)-INDEX('PTRM input'!$G$277:$P$326,A43offset,$E1328))*OFFSET($F$7,0,$E1328))-SUM($G1328:AN1328))*(OFFSET('PTRM input'!$G$477,0,$E1328-1)/A43taxstdlife))))</f>
        <v>0</v>
      </c>
      <c r="AP1328" s="251">
        <f ca="1">IF(A43taxstdlife="n/a","n/a",IF(A43taxstdlife="",0,IF(AP$3&gt;(A43stdlife+$E1328),((INDEX('PTRM input'!$G$385:$P$434,A43offset,$E1328)-INDEX('PTRM input'!$G$277:$P$326,A43offset,$E1328))*OFFSET($F$7,0,$E1328))-SUM($G1328:AO1328),(((INDEX('PTRM input'!$G$385:$P$434,A43offset,$E1328)-INDEX('PTRM input'!$G$277:$P$326,A43offset,$E1328))*OFFSET($F$7,0,$E1328))-SUM($G1328:AO1328))*(OFFSET('PTRM input'!$G$477,0,$E1328-1)/A43taxstdlife))))</f>
        <v>0</v>
      </c>
      <c r="AQ1328" s="251">
        <f ca="1">IF(A43taxstdlife="n/a","n/a",IF(A43taxstdlife="",0,IF(AQ$3&gt;(A43stdlife+$E1328),((INDEX('PTRM input'!$G$385:$P$434,A43offset,$E1328)-INDEX('PTRM input'!$G$277:$P$326,A43offset,$E1328))*OFFSET($F$7,0,$E1328))-SUM($G1328:AP1328),(((INDEX('PTRM input'!$G$385:$P$434,A43offset,$E1328)-INDEX('PTRM input'!$G$277:$P$326,A43offset,$E1328))*OFFSET($F$7,0,$E1328))-SUM($G1328:AP1328))*(OFFSET('PTRM input'!$G$477,0,$E1328-1)/A43taxstdlife))))</f>
        <v>0</v>
      </c>
      <c r="AR1328" s="251">
        <f ca="1">IF(A43taxstdlife="n/a","n/a",IF(A43taxstdlife="",0,IF(AR$3&gt;(A43stdlife+$E1328),((INDEX('PTRM input'!$G$385:$P$434,A43offset,$E1328)-INDEX('PTRM input'!$G$277:$P$326,A43offset,$E1328))*OFFSET($F$7,0,$E1328))-SUM($G1328:AQ1328),(((INDEX('PTRM input'!$G$385:$P$434,A43offset,$E1328)-INDEX('PTRM input'!$G$277:$P$326,A43offset,$E1328))*OFFSET($F$7,0,$E1328))-SUM($G1328:AQ1328))*(OFFSET('PTRM input'!$G$477,0,$E1328-1)/A43taxstdlife))))</f>
        <v>0</v>
      </c>
      <c r="AS1328" s="251">
        <f ca="1">IF(A43taxstdlife="n/a","n/a",IF(A43taxstdlife="",0,IF(AS$3&gt;(A43stdlife+$E1328),((INDEX('PTRM input'!$G$385:$P$434,A43offset,$E1328)-INDEX('PTRM input'!$G$277:$P$326,A43offset,$E1328))*OFFSET($F$7,0,$E1328))-SUM($G1328:AR1328),(((INDEX('PTRM input'!$G$385:$P$434,A43offset,$E1328)-INDEX('PTRM input'!$G$277:$P$326,A43offset,$E1328))*OFFSET($F$7,0,$E1328))-SUM($G1328:AR1328))*(OFFSET('PTRM input'!$G$477,0,$E1328-1)/A43taxstdlife))))</f>
        <v>0</v>
      </c>
      <c r="AT1328" s="251">
        <f ca="1">IF(A43taxstdlife="n/a","n/a",IF(A43taxstdlife="",0,IF(AT$3&gt;(A43stdlife+$E1328),((INDEX('PTRM input'!$G$385:$P$434,A43offset,$E1328)-INDEX('PTRM input'!$G$277:$P$326,A43offset,$E1328))*OFFSET($F$7,0,$E1328))-SUM($G1328:AS1328),(((INDEX('PTRM input'!$G$385:$P$434,A43offset,$E1328)-INDEX('PTRM input'!$G$277:$P$326,A43offset,$E1328))*OFFSET($F$7,0,$E1328))-SUM($G1328:AS1328))*(OFFSET('PTRM input'!$G$477,0,$E1328-1)/A43taxstdlife))))</f>
        <v>0</v>
      </c>
      <c r="AU1328" s="251">
        <f ca="1">IF(A43taxstdlife="n/a","n/a",IF(A43taxstdlife="",0,IF(AU$3&gt;(A43stdlife+$E1328),((INDEX('PTRM input'!$G$385:$P$434,A43offset,$E1328)-INDEX('PTRM input'!$G$277:$P$326,A43offset,$E1328))*OFFSET($F$7,0,$E1328))-SUM($G1328:AT1328),(((INDEX('PTRM input'!$G$385:$P$434,A43offset,$E1328)-INDEX('PTRM input'!$G$277:$P$326,A43offset,$E1328))*OFFSET($F$7,0,$E1328))-SUM($G1328:AT1328))*(OFFSET('PTRM input'!$G$477,0,$E1328-1)/A43taxstdlife))))</f>
        <v>0</v>
      </c>
      <c r="AV1328" s="251">
        <f ca="1">IF(A43taxstdlife="n/a","n/a",IF(A43taxstdlife="",0,IF(AV$3&gt;(A43stdlife+$E1328),((INDEX('PTRM input'!$G$385:$P$434,A43offset,$E1328)-INDEX('PTRM input'!$G$277:$P$326,A43offset,$E1328))*OFFSET($F$7,0,$E1328))-SUM($G1328:AU1328),(((INDEX('PTRM input'!$G$385:$P$434,A43offset,$E1328)-INDEX('PTRM input'!$G$277:$P$326,A43offset,$E1328))*OFFSET($F$7,0,$E1328))-SUM($G1328:AU1328))*(OFFSET('PTRM input'!$G$477,0,$E1328-1)/A43taxstdlife))))</f>
        <v>0</v>
      </c>
      <c r="AW1328" s="251">
        <f ca="1">IF(A43taxstdlife="n/a","n/a",IF(A43taxstdlife="",0,IF(AW$3&gt;(A43stdlife+$E1328),((INDEX('PTRM input'!$G$385:$P$434,A43offset,$E1328)-INDEX('PTRM input'!$G$277:$P$326,A43offset,$E1328))*OFFSET($F$7,0,$E1328))-SUM($G1328:AV1328),(((INDEX('PTRM input'!$G$385:$P$434,A43offset,$E1328)-INDEX('PTRM input'!$G$277:$P$326,A43offset,$E1328))*OFFSET($F$7,0,$E1328))-SUM($G1328:AV1328))*(OFFSET('PTRM input'!$G$477,0,$E1328-1)/A43taxstdlife))))</f>
        <v>0</v>
      </c>
      <c r="AX1328" s="251">
        <f ca="1">IF(A43taxstdlife="n/a","n/a",IF(A43taxstdlife="",0,IF(AX$3&gt;(A43stdlife+$E1328),((INDEX('PTRM input'!$G$385:$P$434,A43offset,$E1328)-INDEX('PTRM input'!$G$277:$P$326,A43offset,$E1328))*OFFSET($F$7,0,$E1328))-SUM($G1328:AW1328),(((INDEX('PTRM input'!$G$385:$P$434,A43offset,$E1328)-INDEX('PTRM input'!$G$277:$P$326,A43offset,$E1328))*OFFSET($F$7,0,$E1328))-SUM($G1328:AW1328))*(OFFSET('PTRM input'!$G$477,0,$E1328-1)/A43taxstdlife))))</f>
        <v>0</v>
      </c>
      <c r="AY1328" s="251">
        <f ca="1">IF(A43taxstdlife="n/a","n/a",IF(A43taxstdlife="",0,IF(AY$3&gt;(A43stdlife+$E1328),((INDEX('PTRM input'!$G$385:$P$434,A43offset,$E1328)-INDEX('PTRM input'!$G$277:$P$326,A43offset,$E1328))*OFFSET($F$7,0,$E1328))-SUM($G1328:AX1328),(((INDEX('PTRM input'!$G$385:$P$434,A43offset,$E1328)-INDEX('PTRM input'!$G$277:$P$326,A43offset,$E1328))*OFFSET($F$7,0,$E1328))-SUM($G1328:AX1328))*(OFFSET('PTRM input'!$G$477,0,$E1328-1)/A43taxstdlife))))</f>
        <v>0</v>
      </c>
      <c r="AZ1328" s="251">
        <f ca="1">IF(A43taxstdlife="n/a","n/a",IF(A43taxstdlife="",0,IF(AZ$3&gt;(A43stdlife+$E1328),((INDEX('PTRM input'!$G$385:$P$434,A43offset,$E1328)-INDEX('PTRM input'!$G$277:$P$326,A43offset,$E1328))*OFFSET($F$7,0,$E1328))-SUM($G1328:AY1328),(((INDEX('PTRM input'!$G$385:$P$434,A43offset,$E1328)-INDEX('PTRM input'!$G$277:$P$326,A43offset,$E1328))*OFFSET($F$7,0,$E1328))-SUM($G1328:AY1328))*(OFFSET('PTRM input'!$G$477,0,$E1328-1)/A43taxstdlife))))</f>
        <v>0</v>
      </c>
      <c r="BA1328" s="251">
        <f ca="1">IF(A43taxstdlife="n/a","n/a",IF(A43taxstdlife="",0,IF(BA$3&gt;(A43stdlife+$E1328),((INDEX('PTRM input'!$G$385:$P$434,A43offset,$E1328)-INDEX('PTRM input'!$G$277:$P$326,A43offset,$E1328))*OFFSET($F$7,0,$E1328))-SUM($G1328:AZ1328),(((INDEX('PTRM input'!$G$385:$P$434,A43offset,$E1328)-INDEX('PTRM input'!$G$277:$P$326,A43offset,$E1328))*OFFSET($F$7,0,$E1328))-SUM($G1328:AZ1328))*(OFFSET('PTRM input'!$G$477,0,$E1328-1)/A43taxstdlife))))</f>
        <v>0</v>
      </c>
      <c r="BB1328" s="251">
        <f ca="1">IF(A43taxstdlife="n/a","n/a",IF(A43taxstdlife="",0,IF(BB$3&gt;(A43stdlife+$E1328),((INDEX('PTRM input'!$G$385:$P$434,A43offset,$E1328)-INDEX('PTRM input'!$G$277:$P$326,A43offset,$E1328))*OFFSET($F$7,0,$E1328))-SUM($G1328:BA1328),(((INDEX('PTRM input'!$G$385:$P$434,A43offset,$E1328)-INDEX('PTRM input'!$G$277:$P$326,A43offset,$E1328))*OFFSET($F$7,0,$E1328))-SUM($G1328:BA1328))*(OFFSET('PTRM input'!$G$477,0,$E1328-1)/A43taxstdlife))))</f>
        <v>0</v>
      </c>
      <c r="BC1328" s="251">
        <f ca="1">IF(A43taxstdlife="n/a","n/a",IF(A43taxstdlife="",0,IF(BC$3&gt;(A43stdlife+$E1328),((INDEX('PTRM input'!$G$385:$P$434,A43offset,$E1328)-INDEX('PTRM input'!$G$277:$P$326,A43offset,$E1328))*OFFSET($F$7,0,$E1328))-SUM($G1328:BB1328),(((INDEX('PTRM input'!$G$385:$P$434,A43offset,$E1328)-INDEX('PTRM input'!$G$277:$P$326,A43offset,$E1328))*OFFSET($F$7,0,$E1328))-SUM($G1328:BB1328))*(OFFSET('PTRM input'!$G$477,0,$E1328-1)/A43taxstdlife))))</f>
        <v>0</v>
      </c>
      <c r="BD1328" s="251">
        <f ca="1">IF(A43taxstdlife="n/a","n/a",IF(A43taxstdlife="",0,IF(BD$3&gt;(A43stdlife+$E1328),((INDEX('PTRM input'!$G$385:$P$434,A43offset,$E1328)-INDEX('PTRM input'!$G$277:$P$326,A43offset,$E1328))*OFFSET($F$7,0,$E1328))-SUM($G1328:BC1328),(((INDEX('PTRM input'!$G$385:$P$434,A43offset,$E1328)-INDEX('PTRM input'!$G$277:$P$326,A43offset,$E1328))*OFFSET($F$7,0,$E1328))-SUM($G1328:BC1328))*(OFFSET('PTRM input'!$G$477,0,$E1328-1)/A43taxstdlife))))</f>
        <v>0</v>
      </c>
      <c r="BE1328" s="251">
        <f ca="1">IF(A43taxstdlife="n/a","n/a",IF(A43taxstdlife="",0,IF(BE$3&gt;(A43stdlife+$E1328),((INDEX('PTRM input'!$G$385:$P$434,A43offset,$E1328)-INDEX('PTRM input'!$G$277:$P$326,A43offset,$E1328))*OFFSET($F$7,0,$E1328))-SUM($G1328:BD1328),(((INDEX('PTRM input'!$G$385:$P$434,A43offset,$E1328)-INDEX('PTRM input'!$G$277:$P$326,A43offset,$E1328))*OFFSET($F$7,0,$E1328))-SUM($G1328:BD1328))*(OFFSET('PTRM input'!$G$477,0,$E1328-1)/A43taxstdlife))))</f>
        <v>0</v>
      </c>
      <c r="BF1328" s="251">
        <f ca="1">IF(A43taxstdlife="n/a","n/a",IF(A43taxstdlife="",0,IF(BF$3&gt;(A43stdlife+$E1328),((INDEX('PTRM input'!$G$385:$P$434,A43offset,$E1328)-INDEX('PTRM input'!$G$277:$P$326,A43offset,$E1328))*OFFSET($F$7,0,$E1328))-SUM($G1328:BE1328),(((INDEX('PTRM input'!$G$385:$P$434,A43offset,$E1328)-INDEX('PTRM input'!$G$277:$P$326,A43offset,$E1328))*OFFSET($F$7,0,$E1328))-SUM($G1328:BE1328))*(OFFSET('PTRM input'!$G$477,0,$E1328-1)/A43taxstdlife))))</f>
        <v>0</v>
      </c>
      <c r="BG1328" s="251">
        <f ca="1">IF(A43taxstdlife="n/a","n/a",IF(A43taxstdlife="",0,IF(BG$3&gt;(A43stdlife+$E1328),((INDEX('PTRM input'!$G$385:$P$434,A43offset,$E1328)-INDEX('PTRM input'!$G$277:$P$326,A43offset,$E1328))*OFFSET($F$7,0,$E1328))-SUM($G1328:BF1328),(((INDEX('PTRM input'!$G$385:$P$434,A43offset,$E1328)-INDEX('PTRM input'!$G$277:$P$326,A43offset,$E1328))*OFFSET($F$7,0,$E1328))-SUM($G1328:BF1328))*(OFFSET('PTRM input'!$G$477,0,$E1328-1)/A43taxstdlife))))</f>
        <v>0</v>
      </c>
      <c r="BH1328" s="251">
        <f ca="1">IF(A43taxstdlife="n/a","n/a",IF(A43taxstdlife="",0,IF(BH$3&gt;(A43stdlife+$E1328),((INDEX('PTRM input'!$G$385:$P$434,A43offset,$E1328)-INDEX('PTRM input'!$G$277:$P$326,A43offset,$E1328))*OFFSET($F$7,0,$E1328))-SUM($G1328:BG1328),(((INDEX('PTRM input'!$G$385:$P$434,A43offset,$E1328)-INDEX('PTRM input'!$G$277:$P$326,A43offset,$E1328))*OFFSET($F$7,0,$E1328))-SUM($G1328:BG1328))*(OFFSET('PTRM input'!$G$477,0,$E1328-1)/A43taxstdlife))))</f>
        <v>0</v>
      </c>
      <c r="BI1328" s="251">
        <f ca="1">IF(A43taxstdlife="n/a","n/a",IF(A43taxstdlife="",0,IF(BI$3&gt;(A43stdlife+$E1328),((INDEX('PTRM input'!$G$385:$P$434,A43offset,$E1328)-INDEX('PTRM input'!$G$277:$P$326,A43offset,$E1328))*OFFSET($F$7,0,$E1328))-SUM($G1328:BH1328),(((INDEX('PTRM input'!$G$385:$P$434,A43offset,$E1328)-INDEX('PTRM input'!$G$277:$P$326,A43offset,$E1328))*OFFSET($F$7,0,$E1328))-SUM($G1328:BH1328))*(OFFSET('PTRM input'!$G$477,0,$E1328-1)/A43taxstdlife))))</f>
        <v>0</v>
      </c>
      <c r="BJ1328" s="116"/>
      <c r="BK1328" s="116"/>
      <c r="BL1328" s="116"/>
      <c r="BM1328" s="116"/>
    </row>
    <row r="1329" spans="1:65" ht="12.75" hidden="1" customHeight="1" outlineLevel="2">
      <c r="A1329" s="366"/>
      <c r="B1329" s="19"/>
      <c r="C1329" s="18"/>
      <c r="D1329" s="760"/>
      <c r="E1329" s="86">
        <v>2</v>
      </c>
      <c r="F1329" s="356"/>
      <c r="G1329" s="434"/>
      <c r="H1329" s="619"/>
      <c r="I1329" s="251">
        <f ca="1">IF(A43taxstdlife="n/a","n/a",IF(A43taxstdlife="",0,IF(I$3&gt;(A43stdlife+$E1329),((INDEX('PTRM input'!$G$385:$P$434,A43offset,$E1329)-INDEX('PTRM input'!$G$277:$P$326,A43offset,$E1329))*OFFSET($F$7,0,$E1329))-SUM($G1329:H1329),(((INDEX('PTRM input'!$G$385:$P$434,A43offset,$E1329)-INDEX('PTRM input'!$G$277:$P$326,A43offset,$E1329))*OFFSET($F$7,0,$E1329))-SUM($G1329:H1329))*(OFFSET('PTRM input'!$G$477,0,$E1329-1)/A43taxstdlife))))</f>
        <v>0</v>
      </c>
      <c r="J1329" s="251">
        <f ca="1">IF(A43taxstdlife="n/a","n/a",IF(A43taxstdlife="",0,IF(J$3&gt;(A43stdlife+$E1329),((INDEX('PTRM input'!$G$385:$P$434,A43offset,$E1329)-INDEX('PTRM input'!$G$277:$P$326,A43offset,$E1329))*OFFSET($F$7,0,$E1329))-SUM($G1329:I1329),(((INDEX('PTRM input'!$G$385:$P$434,A43offset,$E1329)-INDEX('PTRM input'!$G$277:$P$326,A43offset,$E1329))*OFFSET($F$7,0,$E1329))-SUM($G1329:I1329))*(OFFSET('PTRM input'!$G$477,0,$E1329-1)/A43taxstdlife))))</f>
        <v>0</v>
      </c>
      <c r="K1329" s="251">
        <f ca="1">IF(A43taxstdlife="n/a","n/a",IF(A43taxstdlife="",0,IF(K$3&gt;(A43stdlife+$E1329),((INDEX('PTRM input'!$G$385:$P$434,A43offset,$E1329)-INDEX('PTRM input'!$G$277:$P$326,A43offset,$E1329))*OFFSET($F$7,0,$E1329))-SUM($G1329:J1329),(((INDEX('PTRM input'!$G$385:$P$434,A43offset,$E1329)-INDEX('PTRM input'!$G$277:$P$326,A43offset,$E1329))*OFFSET($F$7,0,$E1329))-SUM($G1329:J1329))*(OFFSET('PTRM input'!$G$477,0,$E1329-1)/A43taxstdlife))))</f>
        <v>0</v>
      </c>
      <c r="L1329" s="251">
        <f ca="1">IF(A43taxstdlife="n/a","n/a",IF(A43taxstdlife="",0,IF(L$3&gt;(A43stdlife+$E1329),((INDEX('PTRM input'!$G$385:$P$434,A43offset,$E1329)-INDEX('PTRM input'!$G$277:$P$326,A43offset,$E1329))*OFFSET($F$7,0,$E1329))-SUM($G1329:K1329),(((INDEX('PTRM input'!$G$385:$P$434,A43offset,$E1329)-INDEX('PTRM input'!$G$277:$P$326,A43offset,$E1329))*OFFSET($F$7,0,$E1329))-SUM($G1329:K1329))*(OFFSET('PTRM input'!$G$477,0,$E1329-1)/A43taxstdlife))))</f>
        <v>0</v>
      </c>
      <c r="M1329" s="251">
        <f ca="1">IF(A43taxstdlife="n/a","n/a",IF(A43taxstdlife="",0,IF(M$3&gt;(A43stdlife+$E1329),((INDEX('PTRM input'!$G$385:$P$434,A43offset,$E1329)-INDEX('PTRM input'!$G$277:$P$326,A43offset,$E1329))*OFFSET($F$7,0,$E1329))-SUM($G1329:L1329),(((INDEX('PTRM input'!$G$385:$P$434,A43offset,$E1329)-INDEX('PTRM input'!$G$277:$P$326,A43offset,$E1329))*OFFSET($F$7,0,$E1329))-SUM($G1329:L1329))*(OFFSET('PTRM input'!$G$477,0,$E1329-1)/A43taxstdlife))))</f>
        <v>0</v>
      </c>
      <c r="N1329" s="251">
        <f ca="1">IF(A43taxstdlife="n/a","n/a",IF(A43taxstdlife="",0,IF(N$3&gt;(A43stdlife+$E1329),((INDEX('PTRM input'!$G$385:$P$434,A43offset,$E1329)-INDEX('PTRM input'!$G$277:$P$326,A43offset,$E1329))*OFFSET($F$7,0,$E1329))-SUM($G1329:M1329),(((INDEX('PTRM input'!$G$385:$P$434,A43offset,$E1329)-INDEX('PTRM input'!$G$277:$P$326,A43offset,$E1329))*OFFSET($F$7,0,$E1329))-SUM($G1329:M1329))*(OFFSET('PTRM input'!$G$477,0,$E1329-1)/A43taxstdlife))))</f>
        <v>0</v>
      </c>
      <c r="O1329" s="251">
        <f ca="1">IF(A43taxstdlife="n/a","n/a",IF(A43taxstdlife="",0,IF(O$3&gt;(A43stdlife+$E1329),((INDEX('PTRM input'!$G$385:$P$434,A43offset,$E1329)-INDEX('PTRM input'!$G$277:$P$326,A43offset,$E1329))*OFFSET($F$7,0,$E1329))-SUM($G1329:N1329),(((INDEX('PTRM input'!$G$385:$P$434,A43offset,$E1329)-INDEX('PTRM input'!$G$277:$P$326,A43offset,$E1329))*OFFSET($F$7,0,$E1329))-SUM($G1329:N1329))*(OFFSET('PTRM input'!$G$477,0,$E1329-1)/A43taxstdlife))))</f>
        <v>0</v>
      </c>
      <c r="P1329" s="251">
        <f ca="1">IF(A43taxstdlife="n/a","n/a",IF(A43taxstdlife="",0,IF(P$3&gt;(A43stdlife+$E1329),((INDEX('PTRM input'!$G$385:$P$434,A43offset,$E1329)-INDEX('PTRM input'!$G$277:$P$326,A43offset,$E1329))*OFFSET($F$7,0,$E1329))-SUM($G1329:O1329),(((INDEX('PTRM input'!$G$385:$P$434,A43offset,$E1329)-INDEX('PTRM input'!$G$277:$P$326,A43offset,$E1329))*OFFSET($F$7,0,$E1329))-SUM($G1329:O1329))*(OFFSET('PTRM input'!$G$477,0,$E1329-1)/A43taxstdlife))))</f>
        <v>0</v>
      </c>
      <c r="Q1329" s="251">
        <f ca="1">IF(A43taxstdlife="n/a","n/a",IF(A43taxstdlife="",0,IF(Q$3&gt;(A43stdlife+$E1329),((INDEX('PTRM input'!$G$385:$P$434,A43offset,$E1329)-INDEX('PTRM input'!$G$277:$P$326,A43offset,$E1329))*OFFSET($F$7,0,$E1329))-SUM($G1329:P1329),(((INDEX('PTRM input'!$G$385:$P$434,A43offset,$E1329)-INDEX('PTRM input'!$G$277:$P$326,A43offset,$E1329))*OFFSET($F$7,0,$E1329))-SUM($G1329:P1329))*(OFFSET('PTRM input'!$G$477,0,$E1329-1)/A43taxstdlife))))</f>
        <v>0</v>
      </c>
      <c r="R1329" s="251">
        <f ca="1">IF(A43taxstdlife="n/a","n/a",IF(A43taxstdlife="",0,IF(R$3&gt;(A43stdlife+$E1329),((INDEX('PTRM input'!$G$385:$P$434,A43offset,$E1329)-INDEX('PTRM input'!$G$277:$P$326,A43offset,$E1329))*OFFSET($F$7,0,$E1329))-SUM($G1329:Q1329),(((INDEX('PTRM input'!$G$385:$P$434,A43offset,$E1329)-INDEX('PTRM input'!$G$277:$P$326,A43offset,$E1329))*OFFSET($F$7,0,$E1329))-SUM($G1329:Q1329))*(OFFSET('PTRM input'!$G$477,0,$E1329-1)/A43taxstdlife))))</f>
        <v>0</v>
      </c>
      <c r="S1329" s="251">
        <f ca="1">IF(A43taxstdlife="n/a","n/a",IF(A43taxstdlife="",0,IF(S$3&gt;(A43stdlife+$E1329),((INDEX('PTRM input'!$G$385:$P$434,A43offset,$E1329)-INDEX('PTRM input'!$G$277:$P$326,A43offset,$E1329))*OFFSET($F$7,0,$E1329))-SUM($G1329:R1329),(((INDEX('PTRM input'!$G$385:$P$434,A43offset,$E1329)-INDEX('PTRM input'!$G$277:$P$326,A43offset,$E1329))*OFFSET($F$7,0,$E1329))-SUM($G1329:R1329))*(OFFSET('PTRM input'!$G$477,0,$E1329-1)/A43taxstdlife))))</f>
        <v>0</v>
      </c>
      <c r="T1329" s="251">
        <f ca="1">IF(A43taxstdlife="n/a","n/a",IF(A43taxstdlife="",0,IF(T$3&gt;(A43stdlife+$E1329),((INDEX('PTRM input'!$G$385:$P$434,A43offset,$E1329)-INDEX('PTRM input'!$G$277:$P$326,A43offset,$E1329))*OFFSET($F$7,0,$E1329))-SUM($G1329:S1329),(((INDEX('PTRM input'!$G$385:$P$434,A43offset,$E1329)-INDEX('PTRM input'!$G$277:$P$326,A43offset,$E1329))*OFFSET($F$7,0,$E1329))-SUM($G1329:S1329))*(OFFSET('PTRM input'!$G$477,0,$E1329-1)/A43taxstdlife))))</f>
        <v>0</v>
      </c>
      <c r="U1329" s="251">
        <f ca="1">IF(A43taxstdlife="n/a","n/a",IF(A43taxstdlife="",0,IF(U$3&gt;(A43stdlife+$E1329),((INDEX('PTRM input'!$G$385:$P$434,A43offset,$E1329)-INDEX('PTRM input'!$G$277:$P$326,A43offset,$E1329))*OFFSET($F$7,0,$E1329))-SUM($G1329:T1329),(((INDEX('PTRM input'!$G$385:$P$434,A43offset,$E1329)-INDEX('PTRM input'!$G$277:$P$326,A43offset,$E1329))*OFFSET($F$7,0,$E1329))-SUM($G1329:T1329))*(OFFSET('PTRM input'!$G$477,0,$E1329-1)/A43taxstdlife))))</f>
        <v>0</v>
      </c>
      <c r="V1329" s="251">
        <f ca="1">IF(A43taxstdlife="n/a","n/a",IF(A43taxstdlife="",0,IF(V$3&gt;(A43stdlife+$E1329),((INDEX('PTRM input'!$G$385:$P$434,A43offset,$E1329)-INDEX('PTRM input'!$G$277:$P$326,A43offset,$E1329))*OFFSET($F$7,0,$E1329))-SUM($G1329:U1329),(((INDEX('PTRM input'!$G$385:$P$434,A43offset,$E1329)-INDEX('PTRM input'!$G$277:$P$326,A43offset,$E1329))*OFFSET($F$7,0,$E1329))-SUM($G1329:U1329))*(OFFSET('PTRM input'!$G$477,0,$E1329-1)/A43taxstdlife))))</f>
        <v>0</v>
      </c>
      <c r="W1329" s="251">
        <f ca="1">IF(A43taxstdlife="n/a","n/a",IF(A43taxstdlife="",0,IF(W$3&gt;(A43stdlife+$E1329),((INDEX('PTRM input'!$G$385:$P$434,A43offset,$E1329)-INDEX('PTRM input'!$G$277:$P$326,A43offset,$E1329))*OFFSET($F$7,0,$E1329))-SUM($G1329:V1329),(((INDEX('PTRM input'!$G$385:$P$434,A43offset,$E1329)-INDEX('PTRM input'!$G$277:$P$326,A43offset,$E1329))*OFFSET($F$7,0,$E1329))-SUM($G1329:V1329))*(OFFSET('PTRM input'!$G$477,0,$E1329-1)/A43taxstdlife))))</f>
        <v>0</v>
      </c>
      <c r="X1329" s="251">
        <f ca="1">IF(A43taxstdlife="n/a","n/a",IF(A43taxstdlife="",0,IF(X$3&gt;(A43stdlife+$E1329),((INDEX('PTRM input'!$G$385:$P$434,A43offset,$E1329)-INDEX('PTRM input'!$G$277:$P$326,A43offset,$E1329))*OFFSET($F$7,0,$E1329))-SUM($G1329:W1329),(((INDEX('PTRM input'!$G$385:$P$434,A43offset,$E1329)-INDEX('PTRM input'!$G$277:$P$326,A43offset,$E1329))*OFFSET($F$7,0,$E1329))-SUM($G1329:W1329))*(OFFSET('PTRM input'!$G$477,0,$E1329-1)/A43taxstdlife))))</f>
        <v>0</v>
      </c>
      <c r="Y1329" s="251">
        <f ca="1">IF(A43taxstdlife="n/a","n/a",IF(A43taxstdlife="",0,IF(Y$3&gt;(A43stdlife+$E1329),((INDEX('PTRM input'!$G$385:$P$434,A43offset,$E1329)-INDEX('PTRM input'!$G$277:$P$326,A43offset,$E1329))*OFFSET($F$7,0,$E1329))-SUM($G1329:X1329),(((INDEX('PTRM input'!$G$385:$P$434,A43offset,$E1329)-INDEX('PTRM input'!$G$277:$P$326,A43offset,$E1329))*OFFSET($F$7,0,$E1329))-SUM($G1329:X1329))*(OFFSET('PTRM input'!$G$477,0,$E1329-1)/A43taxstdlife))))</f>
        <v>0</v>
      </c>
      <c r="Z1329" s="251">
        <f ca="1">IF(A43taxstdlife="n/a","n/a",IF(A43taxstdlife="",0,IF(Z$3&gt;(A43stdlife+$E1329),((INDEX('PTRM input'!$G$385:$P$434,A43offset,$E1329)-INDEX('PTRM input'!$G$277:$P$326,A43offset,$E1329))*OFFSET($F$7,0,$E1329))-SUM($G1329:Y1329),(((INDEX('PTRM input'!$G$385:$P$434,A43offset,$E1329)-INDEX('PTRM input'!$G$277:$P$326,A43offset,$E1329))*OFFSET($F$7,0,$E1329))-SUM($G1329:Y1329))*(OFFSET('PTRM input'!$G$477,0,$E1329-1)/A43taxstdlife))))</f>
        <v>0</v>
      </c>
      <c r="AA1329" s="251">
        <f ca="1">IF(A43taxstdlife="n/a","n/a",IF(A43taxstdlife="",0,IF(AA$3&gt;(A43stdlife+$E1329),((INDEX('PTRM input'!$G$385:$P$434,A43offset,$E1329)-INDEX('PTRM input'!$G$277:$P$326,A43offset,$E1329))*OFFSET($F$7,0,$E1329))-SUM($G1329:Z1329),(((INDEX('PTRM input'!$G$385:$P$434,A43offset,$E1329)-INDEX('PTRM input'!$G$277:$P$326,A43offset,$E1329))*OFFSET($F$7,0,$E1329))-SUM($G1329:Z1329))*(OFFSET('PTRM input'!$G$477,0,$E1329-1)/A43taxstdlife))))</f>
        <v>0</v>
      </c>
      <c r="AB1329" s="251">
        <f ca="1">IF(A43taxstdlife="n/a","n/a",IF(A43taxstdlife="",0,IF(AB$3&gt;(A43stdlife+$E1329),((INDEX('PTRM input'!$G$385:$P$434,A43offset,$E1329)-INDEX('PTRM input'!$G$277:$P$326,A43offset,$E1329))*OFFSET($F$7,0,$E1329))-SUM($G1329:AA1329),(((INDEX('PTRM input'!$G$385:$P$434,A43offset,$E1329)-INDEX('PTRM input'!$G$277:$P$326,A43offset,$E1329))*OFFSET($F$7,0,$E1329))-SUM($G1329:AA1329))*(OFFSET('PTRM input'!$G$477,0,$E1329-1)/A43taxstdlife))))</f>
        <v>0</v>
      </c>
      <c r="AC1329" s="251">
        <f ca="1">IF(A43taxstdlife="n/a","n/a",IF(A43taxstdlife="",0,IF(AC$3&gt;(A43stdlife+$E1329),((INDEX('PTRM input'!$G$385:$P$434,A43offset,$E1329)-INDEX('PTRM input'!$G$277:$P$326,A43offset,$E1329))*OFFSET($F$7,0,$E1329))-SUM($G1329:AB1329),(((INDEX('PTRM input'!$G$385:$P$434,A43offset,$E1329)-INDEX('PTRM input'!$G$277:$P$326,A43offset,$E1329))*OFFSET($F$7,0,$E1329))-SUM($G1329:AB1329))*(OFFSET('PTRM input'!$G$477,0,$E1329-1)/A43taxstdlife))))</f>
        <v>0</v>
      </c>
      <c r="AD1329" s="251">
        <f ca="1">IF(A43taxstdlife="n/a","n/a",IF(A43taxstdlife="",0,IF(AD$3&gt;(A43stdlife+$E1329),((INDEX('PTRM input'!$G$385:$P$434,A43offset,$E1329)-INDEX('PTRM input'!$G$277:$P$326,A43offset,$E1329))*OFFSET($F$7,0,$E1329))-SUM($G1329:AC1329),(((INDEX('PTRM input'!$G$385:$P$434,A43offset,$E1329)-INDEX('PTRM input'!$G$277:$P$326,A43offset,$E1329))*OFFSET($F$7,0,$E1329))-SUM($G1329:AC1329))*(OFFSET('PTRM input'!$G$477,0,$E1329-1)/A43taxstdlife))))</f>
        <v>0</v>
      </c>
      <c r="AE1329" s="251">
        <f ca="1">IF(A43taxstdlife="n/a","n/a",IF(A43taxstdlife="",0,IF(AE$3&gt;(A43stdlife+$E1329),((INDEX('PTRM input'!$G$385:$P$434,A43offset,$E1329)-INDEX('PTRM input'!$G$277:$P$326,A43offset,$E1329))*OFFSET($F$7,0,$E1329))-SUM($G1329:AD1329),(((INDEX('PTRM input'!$G$385:$P$434,A43offset,$E1329)-INDEX('PTRM input'!$G$277:$P$326,A43offset,$E1329))*OFFSET($F$7,0,$E1329))-SUM($G1329:AD1329))*(OFFSET('PTRM input'!$G$477,0,$E1329-1)/A43taxstdlife))))</f>
        <v>0</v>
      </c>
      <c r="AF1329" s="251">
        <f ca="1">IF(A43taxstdlife="n/a","n/a",IF(A43taxstdlife="",0,IF(AF$3&gt;(A43stdlife+$E1329),((INDEX('PTRM input'!$G$385:$P$434,A43offset,$E1329)-INDEX('PTRM input'!$G$277:$P$326,A43offset,$E1329))*OFFSET($F$7,0,$E1329))-SUM($G1329:AE1329),(((INDEX('PTRM input'!$G$385:$P$434,A43offset,$E1329)-INDEX('PTRM input'!$G$277:$P$326,A43offset,$E1329))*OFFSET($F$7,0,$E1329))-SUM($G1329:AE1329))*(OFFSET('PTRM input'!$G$477,0,$E1329-1)/A43taxstdlife))))</f>
        <v>0</v>
      </c>
      <c r="AG1329" s="251">
        <f ca="1">IF(A43taxstdlife="n/a","n/a",IF(A43taxstdlife="",0,IF(AG$3&gt;(A43stdlife+$E1329),((INDEX('PTRM input'!$G$385:$P$434,A43offset,$E1329)-INDEX('PTRM input'!$G$277:$P$326,A43offset,$E1329))*OFFSET($F$7,0,$E1329))-SUM($G1329:AF1329),(((INDEX('PTRM input'!$G$385:$P$434,A43offset,$E1329)-INDEX('PTRM input'!$G$277:$P$326,A43offset,$E1329))*OFFSET($F$7,0,$E1329))-SUM($G1329:AF1329))*(OFFSET('PTRM input'!$G$477,0,$E1329-1)/A43taxstdlife))))</f>
        <v>0</v>
      </c>
      <c r="AH1329" s="251">
        <f ca="1">IF(A43taxstdlife="n/a","n/a",IF(A43taxstdlife="",0,IF(AH$3&gt;(A43stdlife+$E1329),((INDEX('PTRM input'!$G$385:$P$434,A43offset,$E1329)-INDEX('PTRM input'!$G$277:$P$326,A43offset,$E1329))*OFFSET($F$7,0,$E1329))-SUM($G1329:AG1329),(((INDEX('PTRM input'!$G$385:$P$434,A43offset,$E1329)-INDEX('PTRM input'!$G$277:$P$326,A43offset,$E1329))*OFFSET($F$7,0,$E1329))-SUM($G1329:AG1329))*(OFFSET('PTRM input'!$G$477,0,$E1329-1)/A43taxstdlife))))</f>
        <v>0</v>
      </c>
      <c r="AI1329" s="251">
        <f ca="1">IF(A43taxstdlife="n/a","n/a",IF(A43taxstdlife="",0,IF(AI$3&gt;(A43stdlife+$E1329),((INDEX('PTRM input'!$G$385:$P$434,A43offset,$E1329)-INDEX('PTRM input'!$G$277:$P$326,A43offset,$E1329))*OFFSET($F$7,0,$E1329))-SUM($G1329:AH1329),(((INDEX('PTRM input'!$G$385:$P$434,A43offset,$E1329)-INDEX('PTRM input'!$G$277:$P$326,A43offset,$E1329))*OFFSET($F$7,0,$E1329))-SUM($G1329:AH1329))*(OFFSET('PTRM input'!$G$477,0,$E1329-1)/A43taxstdlife))))</f>
        <v>0</v>
      </c>
      <c r="AJ1329" s="251">
        <f ca="1">IF(A43taxstdlife="n/a","n/a",IF(A43taxstdlife="",0,IF(AJ$3&gt;(A43stdlife+$E1329),((INDEX('PTRM input'!$G$385:$P$434,A43offset,$E1329)-INDEX('PTRM input'!$G$277:$P$326,A43offset,$E1329))*OFFSET($F$7,0,$E1329))-SUM($G1329:AI1329),(((INDEX('PTRM input'!$G$385:$P$434,A43offset,$E1329)-INDEX('PTRM input'!$G$277:$P$326,A43offset,$E1329))*OFFSET($F$7,0,$E1329))-SUM($G1329:AI1329))*(OFFSET('PTRM input'!$G$477,0,$E1329-1)/A43taxstdlife))))</f>
        <v>0</v>
      </c>
      <c r="AK1329" s="251">
        <f ca="1">IF(A43taxstdlife="n/a","n/a",IF(A43taxstdlife="",0,IF(AK$3&gt;(A43stdlife+$E1329),((INDEX('PTRM input'!$G$385:$P$434,A43offset,$E1329)-INDEX('PTRM input'!$G$277:$P$326,A43offset,$E1329))*OFFSET($F$7,0,$E1329))-SUM($G1329:AJ1329),(((INDEX('PTRM input'!$G$385:$P$434,A43offset,$E1329)-INDEX('PTRM input'!$G$277:$P$326,A43offset,$E1329))*OFFSET($F$7,0,$E1329))-SUM($G1329:AJ1329))*(OFFSET('PTRM input'!$G$477,0,$E1329-1)/A43taxstdlife))))</f>
        <v>0</v>
      </c>
      <c r="AL1329" s="251">
        <f ca="1">IF(A43taxstdlife="n/a","n/a",IF(A43taxstdlife="",0,IF(AL$3&gt;(A43stdlife+$E1329),((INDEX('PTRM input'!$G$385:$P$434,A43offset,$E1329)-INDEX('PTRM input'!$G$277:$P$326,A43offset,$E1329))*OFFSET($F$7,0,$E1329))-SUM($G1329:AK1329),(((INDEX('PTRM input'!$G$385:$P$434,A43offset,$E1329)-INDEX('PTRM input'!$G$277:$P$326,A43offset,$E1329))*OFFSET($F$7,0,$E1329))-SUM($G1329:AK1329))*(OFFSET('PTRM input'!$G$477,0,$E1329-1)/A43taxstdlife))))</f>
        <v>0</v>
      </c>
      <c r="AM1329" s="251">
        <f ca="1">IF(A43taxstdlife="n/a","n/a",IF(A43taxstdlife="",0,IF(AM$3&gt;(A43stdlife+$E1329),((INDEX('PTRM input'!$G$385:$P$434,A43offset,$E1329)-INDEX('PTRM input'!$G$277:$P$326,A43offset,$E1329))*OFFSET($F$7,0,$E1329))-SUM($G1329:AL1329),(((INDEX('PTRM input'!$G$385:$P$434,A43offset,$E1329)-INDEX('PTRM input'!$G$277:$P$326,A43offset,$E1329))*OFFSET($F$7,0,$E1329))-SUM($G1329:AL1329))*(OFFSET('PTRM input'!$G$477,0,$E1329-1)/A43taxstdlife))))</f>
        <v>0</v>
      </c>
      <c r="AN1329" s="251">
        <f ca="1">IF(A43taxstdlife="n/a","n/a",IF(A43taxstdlife="",0,IF(AN$3&gt;(A43stdlife+$E1329),((INDEX('PTRM input'!$G$385:$P$434,A43offset,$E1329)-INDEX('PTRM input'!$G$277:$P$326,A43offset,$E1329))*OFFSET($F$7,0,$E1329))-SUM($G1329:AM1329),(((INDEX('PTRM input'!$G$385:$P$434,A43offset,$E1329)-INDEX('PTRM input'!$G$277:$P$326,A43offset,$E1329))*OFFSET($F$7,0,$E1329))-SUM($G1329:AM1329))*(OFFSET('PTRM input'!$G$477,0,$E1329-1)/A43taxstdlife))))</f>
        <v>0</v>
      </c>
      <c r="AO1329" s="251">
        <f ca="1">IF(A43taxstdlife="n/a","n/a",IF(A43taxstdlife="",0,IF(AO$3&gt;(A43stdlife+$E1329),((INDEX('PTRM input'!$G$385:$P$434,A43offset,$E1329)-INDEX('PTRM input'!$G$277:$P$326,A43offset,$E1329))*OFFSET($F$7,0,$E1329))-SUM($G1329:AN1329),(((INDEX('PTRM input'!$G$385:$P$434,A43offset,$E1329)-INDEX('PTRM input'!$G$277:$P$326,A43offset,$E1329))*OFFSET($F$7,0,$E1329))-SUM($G1329:AN1329))*(OFFSET('PTRM input'!$G$477,0,$E1329-1)/A43taxstdlife))))</f>
        <v>0</v>
      </c>
      <c r="AP1329" s="251">
        <f ca="1">IF(A43taxstdlife="n/a","n/a",IF(A43taxstdlife="",0,IF(AP$3&gt;(A43stdlife+$E1329),((INDEX('PTRM input'!$G$385:$P$434,A43offset,$E1329)-INDEX('PTRM input'!$G$277:$P$326,A43offset,$E1329))*OFFSET($F$7,0,$E1329))-SUM($G1329:AO1329),(((INDEX('PTRM input'!$G$385:$P$434,A43offset,$E1329)-INDEX('PTRM input'!$G$277:$P$326,A43offset,$E1329))*OFFSET($F$7,0,$E1329))-SUM($G1329:AO1329))*(OFFSET('PTRM input'!$G$477,0,$E1329-1)/A43taxstdlife))))</f>
        <v>0</v>
      </c>
      <c r="AQ1329" s="251">
        <f ca="1">IF(A43taxstdlife="n/a","n/a",IF(A43taxstdlife="",0,IF(AQ$3&gt;(A43stdlife+$E1329),((INDEX('PTRM input'!$G$385:$P$434,A43offset,$E1329)-INDEX('PTRM input'!$G$277:$P$326,A43offset,$E1329))*OFFSET($F$7,0,$E1329))-SUM($G1329:AP1329),(((INDEX('PTRM input'!$G$385:$P$434,A43offset,$E1329)-INDEX('PTRM input'!$G$277:$P$326,A43offset,$E1329))*OFFSET($F$7,0,$E1329))-SUM($G1329:AP1329))*(OFFSET('PTRM input'!$G$477,0,$E1329-1)/A43taxstdlife))))</f>
        <v>0</v>
      </c>
      <c r="AR1329" s="251">
        <f ca="1">IF(A43taxstdlife="n/a","n/a",IF(A43taxstdlife="",0,IF(AR$3&gt;(A43stdlife+$E1329),((INDEX('PTRM input'!$G$385:$P$434,A43offset,$E1329)-INDEX('PTRM input'!$G$277:$P$326,A43offset,$E1329))*OFFSET($F$7,0,$E1329))-SUM($G1329:AQ1329),(((INDEX('PTRM input'!$G$385:$P$434,A43offset,$E1329)-INDEX('PTRM input'!$G$277:$P$326,A43offset,$E1329))*OFFSET($F$7,0,$E1329))-SUM($G1329:AQ1329))*(OFFSET('PTRM input'!$G$477,0,$E1329-1)/A43taxstdlife))))</f>
        <v>0</v>
      </c>
      <c r="AS1329" s="251">
        <f ca="1">IF(A43taxstdlife="n/a","n/a",IF(A43taxstdlife="",0,IF(AS$3&gt;(A43stdlife+$E1329),((INDEX('PTRM input'!$G$385:$P$434,A43offset,$E1329)-INDEX('PTRM input'!$G$277:$P$326,A43offset,$E1329))*OFFSET($F$7,0,$E1329))-SUM($G1329:AR1329),(((INDEX('PTRM input'!$G$385:$P$434,A43offset,$E1329)-INDEX('PTRM input'!$G$277:$P$326,A43offset,$E1329))*OFFSET($F$7,0,$E1329))-SUM($G1329:AR1329))*(OFFSET('PTRM input'!$G$477,0,$E1329-1)/A43taxstdlife))))</f>
        <v>0</v>
      </c>
      <c r="AT1329" s="251">
        <f ca="1">IF(A43taxstdlife="n/a","n/a",IF(A43taxstdlife="",0,IF(AT$3&gt;(A43stdlife+$E1329),((INDEX('PTRM input'!$G$385:$P$434,A43offset,$E1329)-INDEX('PTRM input'!$G$277:$P$326,A43offset,$E1329))*OFFSET($F$7,0,$E1329))-SUM($G1329:AS1329),(((INDEX('PTRM input'!$G$385:$P$434,A43offset,$E1329)-INDEX('PTRM input'!$G$277:$P$326,A43offset,$E1329))*OFFSET($F$7,0,$E1329))-SUM($G1329:AS1329))*(OFFSET('PTRM input'!$G$477,0,$E1329-1)/A43taxstdlife))))</f>
        <v>0</v>
      </c>
      <c r="AU1329" s="251">
        <f ca="1">IF(A43taxstdlife="n/a","n/a",IF(A43taxstdlife="",0,IF(AU$3&gt;(A43stdlife+$E1329),((INDEX('PTRM input'!$G$385:$P$434,A43offset,$E1329)-INDEX('PTRM input'!$G$277:$P$326,A43offset,$E1329))*OFFSET($F$7,0,$E1329))-SUM($G1329:AT1329),(((INDEX('PTRM input'!$G$385:$P$434,A43offset,$E1329)-INDEX('PTRM input'!$G$277:$P$326,A43offset,$E1329))*OFFSET($F$7,0,$E1329))-SUM($G1329:AT1329))*(OFFSET('PTRM input'!$G$477,0,$E1329-1)/A43taxstdlife))))</f>
        <v>0</v>
      </c>
      <c r="AV1329" s="251">
        <f ca="1">IF(A43taxstdlife="n/a","n/a",IF(A43taxstdlife="",0,IF(AV$3&gt;(A43stdlife+$E1329),((INDEX('PTRM input'!$G$385:$P$434,A43offset,$E1329)-INDEX('PTRM input'!$G$277:$P$326,A43offset,$E1329))*OFFSET($F$7,0,$E1329))-SUM($G1329:AU1329),(((INDEX('PTRM input'!$G$385:$P$434,A43offset,$E1329)-INDEX('PTRM input'!$G$277:$P$326,A43offset,$E1329))*OFFSET($F$7,0,$E1329))-SUM($G1329:AU1329))*(OFFSET('PTRM input'!$G$477,0,$E1329-1)/A43taxstdlife))))</f>
        <v>0</v>
      </c>
      <c r="AW1329" s="251">
        <f ca="1">IF(A43taxstdlife="n/a","n/a",IF(A43taxstdlife="",0,IF(AW$3&gt;(A43stdlife+$E1329),((INDEX('PTRM input'!$G$385:$P$434,A43offset,$E1329)-INDEX('PTRM input'!$G$277:$P$326,A43offset,$E1329))*OFFSET($F$7,0,$E1329))-SUM($G1329:AV1329),(((INDEX('PTRM input'!$G$385:$P$434,A43offset,$E1329)-INDEX('PTRM input'!$G$277:$P$326,A43offset,$E1329))*OFFSET($F$7,0,$E1329))-SUM($G1329:AV1329))*(OFFSET('PTRM input'!$G$477,0,$E1329-1)/A43taxstdlife))))</f>
        <v>0</v>
      </c>
      <c r="AX1329" s="251">
        <f ca="1">IF(A43taxstdlife="n/a","n/a",IF(A43taxstdlife="",0,IF(AX$3&gt;(A43stdlife+$E1329),((INDEX('PTRM input'!$G$385:$P$434,A43offset,$E1329)-INDEX('PTRM input'!$G$277:$P$326,A43offset,$E1329))*OFFSET($F$7,0,$E1329))-SUM($G1329:AW1329),(((INDEX('PTRM input'!$G$385:$P$434,A43offset,$E1329)-INDEX('PTRM input'!$G$277:$P$326,A43offset,$E1329))*OFFSET($F$7,0,$E1329))-SUM($G1329:AW1329))*(OFFSET('PTRM input'!$G$477,0,$E1329-1)/A43taxstdlife))))</f>
        <v>0</v>
      </c>
      <c r="AY1329" s="251">
        <f ca="1">IF(A43taxstdlife="n/a","n/a",IF(A43taxstdlife="",0,IF(AY$3&gt;(A43stdlife+$E1329),((INDEX('PTRM input'!$G$385:$P$434,A43offset,$E1329)-INDEX('PTRM input'!$G$277:$P$326,A43offset,$E1329))*OFFSET($F$7,0,$E1329))-SUM($G1329:AX1329),(((INDEX('PTRM input'!$G$385:$P$434,A43offset,$E1329)-INDEX('PTRM input'!$G$277:$P$326,A43offset,$E1329))*OFFSET($F$7,0,$E1329))-SUM($G1329:AX1329))*(OFFSET('PTRM input'!$G$477,0,$E1329-1)/A43taxstdlife))))</f>
        <v>0</v>
      </c>
      <c r="AZ1329" s="251">
        <f ca="1">IF(A43taxstdlife="n/a","n/a",IF(A43taxstdlife="",0,IF(AZ$3&gt;(A43stdlife+$E1329),((INDEX('PTRM input'!$G$385:$P$434,A43offset,$E1329)-INDEX('PTRM input'!$G$277:$P$326,A43offset,$E1329))*OFFSET($F$7,0,$E1329))-SUM($G1329:AY1329),(((INDEX('PTRM input'!$G$385:$P$434,A43offset,$E1329)-INDEX('PTRM input'!$G$277:$P$326,A43offset,$E1329))*OFFSET($F$7,0,$E1329))-SUM($G1329:AY1329))*(OFFSET('PTRM input'!$G$477,0,$E1329-1)/A43taxstdlife))))</f>
        <v>0</v>
      </c>
      <c r="BA1329" s="251">
        <f ca="1">IF(A43taxstdlife="n/a","n/a",IF(A43taxstdlife="",0,IF(BA$3&gt;(A43stdlife+$E1329),((INDEX('PTRM input'!$G$385:$P$434,A43offset,$E1329)-INDEX('PTRM input'!$G$277:$P$326,A43offset,$E1329))*OFFSET($F$7,0,$E1329))-SUM($G1329:AZ1329),(((INDEX('PTRM input'!$G$385:$P$434,A43offset,$E1329)-INDEX('PTRM input'!$G$277:$P$326,A43offset,$E1329))*OFFSET($F$7,0,$E1329))-SUM($G1329:AZ1329))*(OFFSET('PTRM input'!$G$477,0,$E1329-1)/A43taxstdlife))))</f>
        <v>0</v>
      </c>
      <c r="BB1329" s="251">
        <f ca="1">IF(A43taxstdlife="n/a","n/a",IF(A43taxstdlife="",0,IF(BB$3&gt;(A43stdlife+$E1329),((INDEX('PTRM input'!$G$385:$P$434,A43offset,$E1329)-INDEX('PTRM input'!$G$277:$P$326,A43offset,$E1329))*OFFSET($F$7,0,$E1329))-SUM($G1329:BA1329),(((INDEX('PTRM input'!$G$385:$P$434,A43offset,$E1329)-INDEX('PTRM input'!$G$277:$P$326,A43offset,$E1329))*OFFSET($F$7,0,$E1329))-SUM($G1329:BA1329))*(OFFSET('PTRM input'!$G$477,0,$E1329-1)/A43taxstdlife))))</f>
        <v>0</v>
      </c>
      <c r="BC1329" s="251">
        <f ca="1">IF(A43taxstdlife="n/a","n/a",IF(A43taxstdlife="",0,IF(BC$3&gt;(A43stdlife+$E1329),((INDEX('PTRM input'!$G$385:$P$434,A43offset,$E1329)-INDEX('PTRM input'!$G$277:$P$326,A43offset,$E1329))*OFFSET($F$7,0,$E1329))-SUM($G1329:BB1329),(((INDEX('PTRM input'!$G$385:$P$434,A43offset,$E1329)-INDEX('PTRM input'!$G$277:$P$326,A43offset,$E1329))*OFFSET($F$7,0,$E1329))-SUM($G1329:BB1329))*(OFFSET('PTRM input'!$G$477,0,$E1329-1)/A43taxstdlife))))</f>
        <v>0</v>
      </c>
      <c r="BD1329" s="251">
        <f ca="1">IF(A43taxstdlife="n/a","n/a",IF(A43taxstdlife="",0,IF(BD$3&gt;(A43stdlife+$E1329),((INDEX('PTRM input'!$G$385:$P$434,A43offset,$E1329)-INDEX('PTRM input'!$G$277:$P$326,A43offset,$E1329))*OFFSET($F$7,0,$E1329))-SUM($G1329:BC1329),(((INDEX('PTRM input'!$G$385:$P$434,A43offset,$E1329)-INDEX('PTRM input'!$G$277:$P$326,A43offset,$E1329))*OFFSET($F$7,0,$E1329))-SUM($G1329:BC1329))*(OFFSET('PTRM input'!$G$477,0,$E1329-1)/A43taxstdlife))))</f>
        <v>0</v>
      </c>
      <c r="BE1329" s="251">
        <f ca="1">IF(A43taxstdlife="n/a","n/a",IF(A43taxstdlife="",0,IF(BE$3&gt;(A43stdlife+$E1329),((INDEX('PTRM input'!$G$385:$P$434,A43offset,$E1329)-INDEX('PTRM input'!$G$277:$P$326,A43offset,$E1329))*OFFSET($F$7,0,$E1329))-SUM($G1329:BD1329),(((INDEX('PTRM input'!$G$385:$P$434,A43offset,$E1329)-INDEX('PTRM input'!$G$277:$P$326,A43offset,$E1329))*OFFSET($F$7,0,$E1329))-SUM($G1329:BD1329))*(OFFSET('PTRM input'!$G$477,0,$E1329-1)/A43taxstdlife))))</f>
        <v>0</v>
      </c>
      <c r="BF1329" s="251">
        <f ca="1">IF(A43taxstdlife="n/a","n/a",IF(A43taxstdlife="",0,IF(BF$3&gt;(A43stdlife+$E1329),((INDEX('PTRM input'!$G$385:$P$434,A43offset,$E1329)-INDEX('PTRM input'!$G$277:$P$326,A43offset,$E1329))*OFFSET($F$7,0,$E1329))-SUM($G1329:BE1329),(((INDEX('PTRM input'!$G$385:$P$434,A43offset,$E1329)-INDEX('PTRM input'!$G$277:$P$326,A43offset,$E1329))*OFFSET($F$7,0,$E1329))-SUM($G1329:BE1329))*(OFFSET('PTRM input'!$G$477,0,$E1329-1)/A43taxstdlife))))</f>
        <v>0</v>
      </c>
      <c r="BG1329" s="251">
        <f ca="1">IF(A43taxstdlife="n/a","n/a",IF(A43taxstdlife="",0,IF(BG$3&gt;(A43stdlife+$E1329),((INDEX('PTRM input'!$G$385:$P$434,A43offset,$E1329)-INDEX('PTRM input'!$G$277:$P$326,A43offset,$E1329))*OFFSET($F$7,0,$E1329))-SUM($G1329:BF1329),(((INDEX('PTRM input'!$G$385:$P$434,A43offset,$E1329)-INDEX('PTRM input'!$G$277:$P$326,A43offset,$E1329))*OFFSET($F$7,0,$E1329))-SUM($G1329:BF1329))*(OFFSET('PTRM input'!$G$477,0,$E1329-1)/A43taxstdlife))))</f>
        <v>0</v>
      </c>
      <c r="BH1329" s="251">
        <f ca="1">IF(A43taxstdlife="n/a","n/a",IF(A43taxstdlife="",0,IF(BH$3&gt;(A43stdlife+$E1329),((INDEX('PTRM input'!$G$385:$P$434,A43offset,$E1329)-INDEX('PTRM input'!$G$277:$P$326,A43offset,$E1329))*OFFSET($F$7,0,$E1329))-SUM($G1329:BG1329),(((INDEX('PTRM input'!$G$385:$P$434,A43offset,$E1329)-INDEX('PTRM input'!$G$277:$P$326,A43offset,$E1329))*OFFSET($F$7,0,$E1329))-SUM($G1329:BG1329))*(OFFSET('PTRM input'!$G$477,0,$E1329-1)/A43taxstdlife))))</f>
        <v>0</v>
      </c>
      <c r="BI1329" s="251">
        <f ca="1">IF(A43taxstdlife="n/a","n/a",IF(A43taxstdlife="",0,IF(BI$3&gt;(A43stdlife+$E1329),((INDEX('PTRM input'!$G$385:$P$434,A43offset,$E1329)-INDEX('PTRM input'!$G$277:$P$326,A43offset,$E1329))*OFFSET($F$7,0,$E1329))-SUM($G1329:BH1329),(((INDEX('PTRM input'!$G$385:$P$434,A43offset,$E1329)-INDEX('PTRM input'!$G$277:$P$326,A43offset,$E1329))*OFFSET($F$7,0,$E1329))-SUM($G1329:BH1329))*(OFFSET('PTRM input'!$G$477,0,$E1329-1)/A43taxstdlife))))</f>
        <v>0</v>
      </c>
      <c r="BJ1329" s="116"/>
      <c r="BK1329" s="116"/>
      <c r="BL1329" s="116"/>
      <c r="BM1329" s="116"/>
    </row>
    <row r="1330" spans="1:65" ht="12.75" hidden="1" customHeight="1" outlineLevel="2">
      <c r="A1330" s="366"/>
      <c r="B1330" s="19"/>
      <c r="C1330" s="18"/>
      <c r="D1330" s="760"/>
      <c r="E1330" s="86">
        <v>3</v>
      </c>
      <c r="F1330" s="356"/>
      <c r="G1330" s="434"/>
      <c r="H1330" s="435"/>
      <c r="I1330" s="619"/>
      <c r="J1330" s="251">
        <f ca="1">IF(A43taxstdlife="n/a","n/a",IF(A43taxstdlife="",0,IF(J$3&gt;(A43stdlife+$E1330),((INDEX('PTRM input'!$G$385:$P$434,A43offset,$E1330)-INDEX('PTRM input'!$G$277:$P$326,A43offset,$E1330))*OFFSET($F$7,0,$E1330))-SUM($G1330:I1330),(((INDEX('PTRM input'!$G$385:$P$434,A43offset,$E1330)-INDEX('PTRM input'!$G$277:$P$326,A43offset,$E1330))*OFFSET($F$7,0,$E1330))-SUM($G1330:I1330))*(OFFSET('PTRM input'!$G$477,0,$E1330-1)/A43taxstdlife))))</f>
        <v>0</v>
      </c>
      <c r="K1330" s="251">
        <f ca="1">IF(A43taxstdlife="n/a","n/a",IF(A43taxstdlife="",0,IF(K$3&gt;(A43stdlife+$E1330),((INDEX('PTRM input'!$G$385:$P$434,A43offset,$E1330)-INDEX('PTRM input'!$G$277:$P$326,A43offset,$E1330))*OFFSET($F$7,0,$E1330))-SUM($G1330:J1330),(((INDEX('PTRM input'!$G$385:$P$434,A43offset,$E1330)-INDEX('PTRM input'!$G$277:$P$326,A43offset,$E1330))*OFFSET($F$7,0,$E1330))-SUM($G1330:J1330))*(OFFSET('PTRM input'!$G$477,0,$E1330-1)/A43taxstdlife))))</f>
        <v>0</v>
      </c>
      <c r="L1330" s="251">
        <f ca="1">IF(A43taxstdlife="n/a","n/a",IF(A43taxstdlife="",0,IF(L$3&gt;(A43stdlife+$E1330),((INDEX('PTRM input'!$G$385:$P$434,A43offset,$E1330)-INDEX('PTRM input'!$G$277:$P$326,A43offset,$E1330))*OFFSET($F$7,0,$E1330))-SUM($G1330:K1330),(((INDEX('PTRM input'!$G$385:$P$434,A43offset,$E1330)-INDEX('PTRM input'!$G$277:$P$326,A43offset,$E1330))*OFFSET($F$7,0,$E1330))-SUM($G1330:K1330))*(OFFSET('PTRM input'!$G$477,0,$E1330-1)/A43taxstdlife))))</f>
        <v>0</v>
      </c>
      <c r="M1330" s="251">
        <f ca="1">IF(A43taxstdlife="n/a","n/a",IF(A43taxstdlife="",0,IF(M$3&gt;(A43stdlife+$E1330),((INDEX('PTRM input'!$G$385:$P$434,A43offset,$E1330)-INDEX('PTRM input'!$G$277:$P$326,A43offset,$E1330))*OFFSET($F$7,0,$E1330))-SUM($G1330:L1330),(((INDEX('PTRM input'!$G$385:$P$434,A43offset,$E1330)-INDEX('PTRM input'!$G$277:$P$326,A43offset,$E1330))*OFFSET($F$7,0,$E1330))-SUM($G1330:L1330))*(OFFSET('PTRM input'!$G$477,0,$E1330-1)/A43taxstdlife))))</f>
        <v>0</v>
      </c>
      <c r="N1330" s="251">
        <f ca="1">IF(A43taxstdlife="n/a","n/a",IF(A43taxstdlife="",0,IF(N$3&gt;(A43stdlife+$E1330),((INDEX('PTRM input'!$G$385:$P$434,A43offset,$E1330)-INDEX('PTRM input'!$G$277:$P$326,A43offset,$E1330))*OFFSET($F$7,0,$E1330))-SUM($G1330:M1330),(((INDEX('PTRM input'!$G$385:$P$434,A43offset,$E1330)-INDEX('PTRM input'!$G$277:$P$326,A43offset,$E1330))*OFFSET($F$7,0,$E1330))-SUM($G1330:M1330))*(OFFSET('PTRM input'!$G$477,0,$E1330-1)/A43taxstdlife))))</f>
        <v>0</v>
      </c>
      <c r="O1330" s="251">
        <f ca="1">IF(A43taxstdlife="n/a","n/a",IF(A43taxstdlife="",0,IF(O$3&gt;(A43stdlife+$E1330),((INDEX('PTRM input'!$G$385:$P$434,A43offset,$E1330)-INDEX('PTRM input'!$G$277:$P$326,A43offset,$E1330))*OFFSET($F$7,0,$E1330))-SUM($G1330:N1330),(((INDEX('PTRM input'!$G$385:$P$434,A43offset,$E1330)-INDEX('PTRM input'!$G$277:$P$326,A43offset,$E1330))*OFFSET($F$7,0,$E1330))-SUM($G1330:N1330))*(OFFSET('PTRM input'!$G$477,0,$E1330-1)/A43taxstdlife))))</f>
        <v>0</v>
      </c>
      <c r="P1330" s="251">
        <f ca="1">IF(A43taxstdlife="n/a","n/a",IF(A43taxstdlife="",0,IF(P$3&gt;(A43stdlife+$E1330),((INDEX('PTRM input'!$G$385:$P$434,A43offset,$E1330)-INDEX('PTRM input'!$G$277:$P$326,A43offset,$E1330))*OFFSET($F$7,0,$E1330))-SUM($G1330:O1330),(((INDEX('PTRM input'!$G$385:$P$434,A43offset,$E1330)-INDEX('PTRM input'!$G$277:$P$326,A43offset,$E1330))*OFFSET($F$7,0,$E1330))-SUM($G1330:O1330))*(OFFSET('PTRM input'!$G$477,0,$E1330-1)/A43taxstdlife))))</f>
        <v>0</v>
      </c>
      <c r="Q1330" s="251">
        <f ca="1">IF(A43taxstdlife="n/a","n/a",IF(A43taxstdlife="",0,IF(Q$3&gt;(A43stdlife+$E1330),((INDEX('PTRM input'!$G$385:$P$434,A43offset,$E1330)-INDEX('PTRM input'!$G$277:$P$326,A43offset,$E1330))*OFFSET($F$7,0,$E1330))-SUM($G1330:P1330),(((INDEX('PTRM input'!$G$385:$P$434,A43offset,$E1330)-INDEX('PTRM input'!$G$277:$P$326,A43offset,$E1330))*OFFSET($F$7,0,$E1330))-SUM($G1330:P1330))*(OFFSET('PTRM input'!$G$477,0,$E1330-1)/A43taxstdlife))))</f>
        <v>0</v>
      </c>
      <c r="R1330" s="251">
        <f ca="1">IF(A43taxstdlife="n/a","n/a",IF(A43taxstdlife="",0,IF(R$3&gt;(A43stdlife+$E1330),((INDEX('PTRM input'!$G$385:$P$434,A43offset,$E1330)-INDEX('PTRM input'!$G$277:$P$326,A43offset,$E1330))*OFFSET($F$7,0,$E1330))-SUM($G1330:Q1330),(((INDEX('PTRM input'!$G$385:$P$434,A43offset,$E1330)-INDEX('PTRM input'!$G$277:$P$326,A43offset,$E1330))*OFFSET($F$7,0,$E1330))-SUM($G1330:Q1330))*(OFFSET('PTRM input'!$G$477,0,$E1330-1)/A43taxstdlife))))</f>
        <v>0</v>
      </c>
      <c r="S1330" s="251">
        <f ca="1">IF(A43taxstdlife="n/a","n/a",IF(A43taxstdlife="",0,IF(S$3&gt;(A43stdlife+$E1330),((INDEX('PTRM input'!$G$385:$P$434,A43offset,$E1330)-INDEX('PTRM input'!$G$277:$P$326,A43offset,$E1330))*OFFSET($F$7,0,$E1330))-SUM($G1330:R1330),(((INDEX('PTRM input'!$G$385:$P$434,A43offset,$E1330)-INDEX('PTRM input'!$G$277:$P$326,A43offset,$E1330))*OFFSET($F$7,0,$E1330))-SUM($G1330:R1330))*(OFFSET('PTRM input'!$G$477,0,$E1330-1)/A43taxstdlife))))</f>
        <v>0</v>
      </c>
      <c r="T1330" s="251">
        <f ca="1">IF(A43taxstdlife="n/a","n/a",IF(A43taxstdlife="",0,IF(T$3&gt;(A43stdlife+$E1330),((INDEX('PTRM input'!$G$385:$P$434,A43offset,$E1330)-INDEX('PTRM input'!$G$277:$P$326,A43offset,$E1330))*OFFSET($F$7,0,$E1330))-SUM($G1330:S1330),(((INDEX('PTRM input'!$G$385:$P$434,A43offset,$E1330)-INDEX('PTRM input'!$G$277:$P$326,A43offset,$E1330))*OFFSET($F$7,0,$E1330))-SUM($G1330:S1330))*(OFFSET('PTRM input'!$G$477,0,$E1330-1)/A43taxstdlife))))</f>
        <v>0</v>
      </c>
      <c r="U1330" s="251">
        <f ca="1">IF(A43taxstdlife="n/a","n/a",IF(A43taxstdlife="",0,IF(U$3&gt;(A43stdlife+$E1330),((INDEX('PTRM input'!$G$385:$P$434,A43offset,$E1330)-INDEX('PTRM input'!$G$277:$P$326,A43offset,$E1330))*OFFSET($F$7,0,$E1330))-SUM($G1330:T1330),(((INDEX('PTRM input'!$G$385:$P$434,A43offset,$E1330)-INDEX('PTRM input'!$G$277:$P$326,A43offset,$E1330))*OFFSET($F$7,0,$E1330))-SUM($G1330:T1330))*(OFFSET('PTRM input'!$G$477,0,$E1330-1)/A43taxstdlife))))</f>
        <v>0</v>
      </c>
      <c r="V1330" s="251">
        <f ca="1">IF(A43taxstdlife="n/a","n/a",IF(A43taxstdlife="",0,IF(V$3&gt;(A43stdlife+$E1330),((INDEX('PTRM input'!$G$385:$P$434,A43offset,$E1330)-INDEX('PTRM input'!$G$277:$P$326,A43offset,$E1330))*OFFSET($F$7,0,$E1330))-SUM($G1330:U1330),(((INDEX('PTRM input'!$G$385:$P$434,A43offset,$E1330)-INDEX('PTRM input'!$G$277:$P$326,A43offset,$E1330))*OFFSET($F$7,0,$E1330))-SUM($G1330:U1330))*(OFFSET('PTRM input'!$G$477,0,$E1330-1)/A43taxstdlife))))</f>
        <v>0</v>
      </c>
      <c r="W1330" s="251">
        <f ca="1">IF(A43taxstdlife="n/a","n/a",IF(A43taxstdlife="",0,IF(W$3&gt;(A43stdlife+$E1330),((INDEX('PTRM input'!$G$385:$P$434,A43offset,$E1330)-INDEX('PTRM input'!$G$277:$P$326,A43offset,$E1330))*OFFSET($F$7,0,$E1330))-SUM($G1330:V1330),(((INDEX('PTRM input'!$G$385:$P$434,A43offset,$E1330)-INDEX('PTRM input'!$G$277:$P$326,A43offset,$E1330))*OFFSET($F$7,0,$E1330))-SUM($G1330:V1330))*(OFFSET('PTRM input'!$G$477,0,$E1330-1)/A43taxstdlife))))</f>
        <v>0</v>
      </c>
      <c r="X1330" s="251">
        <f ca="1">IF(A43taxstdlife="n/a","n/a",IF(A43taxstdlife="",0,IF(X$3&gt;(A43stdlife+$E1330),((INDEX('PTRM input'!$G$385:$P$434,A43offset,$E1330)-INDEX('PTRM input'!$G$277:$P$326,A43offset,$E1330))*OFFSET($F$7,0,$E1330))-SUM($G1330:W1330),(((INDEX('PTRM input'!$G$385:$P$434,A43offset,$E1330)-INDEX('PTRM input'!$G$277:$P$326,A43offset,$E1330))*OFFSET($F$7,0,$E1330))-SUM($G1330:W1330))*(OFFSET('PTRM input'!$G$477,0,$E1330-1)/A43taxstdlife))))</f>
        <v>0</v>
      </c>
      <c r="Y1330" s="251">
        <f ca="1">IF(A43taxstdlife="n/a","n/a",IF(A43taxstdlife="",0,IF(Y$3&gt;(A43stdlife+$E1330),((INDEX('PTRM input'!$G$385:$P$434,A43offset,$E1330)-INDEX('PTRM input'!$G$277:$P$326,A43offset,$E1330))*OFFSET($F$7,0,$E1330))-SUM($G1330:X1330),(((INDEX('PTRM input'!$G$385:$P$434,A43offset,$E1330)-INDEX('PTRM input'!$G$277:$P$326,A43offset,$E1330))*OFFSET($F$7,0,$E1330))-SUM($G1330:X1330))*(OFFSET('PTRM input'!$G$477,0,$E1330-1)/A43taxstdlife))))</f>
        <v>0</v>
      </c>
      <c r="Z1330" s="251">
        <f ca="1">IF(A43taxstdlife="n/a","n/a",IF(A43taxstdlife="",0,IF(Z$3&gt;(A43stdlife+$E1330),((INDEX('PTRM input'!$G$385:$P$434,A43offset,$E1330)-INDEX('PTRM input'!$G$277:$P$326,A43offset,$E1330))*OFFSET($F$7,0,$E1330))-SUM($G1330:Y1330),(((INDEX('PTRM input'!$G$385:$P$434,A43offset,$E1330)-INDEX('PTRM input'!$G$277:$P$326,A43offset,$E1330))*OFFSET($F$7,0,$E1330))-SUM($G1330:Y1330))*(OFFSET('PTRM input'!$G$477,0,$E1330-1)/A43taxstdlife))))</f>
        <v>0</v>
      </c>
      <c r="AA1330" s="251">
        <f ca="1">IF(A43taxstdlife="n/a","n/a",IF(A43taxstdlife="",0,IF(AA$3&gt;(A43stdlife+$E1330),((INDEX('PTRM input'!$G$385:$P$434,A43offset,$E1330)-INDEX('PTRM input'!$G$277:$P$326,A43offset,$E1330))*OFFSET($F$7,0,$E1330))-SUM($G1330:Z1330),(((INDEX('PTRM input'!$G$385:$P$434,A43offset,$E1330)-INDEX('PTRM input'!$G$277:$P$326,A43offset,$E1330))*OFFSET($F$7,0,$E1330))-SUM($G1330:Z1330))*(OFFSET('PTRM input'!$G$477,0,$E1330-1)/A43taxstdlife))))</f>
        <v>0</v>
      </c>
      <c r="AB1330" s="251">
        <f ca="1">IF(A43taxstdlife="n/a","n/a",IF(A43taxstdlife="",0,IF(AB$3&gt;(A43stdlife+$E1330),((INDEX('PTRM input'!$G$385:$P$434,A43offset,$E1330)-INDEX('PTRM input'!$G$277:$P$326,A43offset,$E1330))*OFFSET($F$7,0,$E1330))-SUM($G1330:AA1330),(((INDEX('PTRM input'!$G$385:$P$434,A43offset,$E1330)-INDEX('PTRM input'!$G$277:$P$326,A43offset,$E1330))*OFFSET($F$7,0,$E1330))-SUM($G1330:AA1330))*(OFFSET('PTRM input'!$G$477,0,$E1330-1)/A43taxstdlife))))</f>
        <v>0</v>
      </c>
      <c r="AC1330" s="251">
        <f ca="1">IF(A43taxstdlife="n/a","n/a",IF(A43taxstdlife="",0,IF(AC$3&gt;(A43stdlife+$E1330),((INDEX('PTRM input'!$G$385:$P$434,A43offset,$E1330)-INDEX('PTRM input'!$G$277:$P$326,A43offset,$E1330))*OFFSET($F$7,0,$E1330))-SUM($G1330:AB1330),(((INDEX('PTRM input'!$G$385:$P$434,A43offset,$E1330)-INDEX('PTRM input'!$G$277:$P$326,A43offset,$E1330))*OFFSET($F$7,0,$E1330))-SUM($G1330:AB1330))*(OFFSET('PTRM input'!$G$477,0,$E1330-1)/A43taxstdlife))))</f>
        <v>0</v>
      </c>
      <c r="AD1330" s="251">
        <f ca="1">IF(A43taxstdlife="n/a","n/a",IF(A43taxstdlife="",0,IF(AD$3&gt;(A43stdlife+$E1330),((INDEX('PTRM input'!$G$385:$P$434,A43offset,$E1330)-INDEX('PTRM input'!$G$277:$P$326,A43offset,$E1330))*OFFSET($F$7,0,$E1330))-SUM($G1330:AC1330),(((INDEX('PTRM input'!$G$385:$P$434,A43offset,$E1330)-INDEX('PTRM input'!$G$277:$P$326,A43offset,$E1330))*OFFSET($F$7,0,$E1330))-SUM($G1330:AC1330))*(OFFSET('PTRM input'!$G$477,0,$E1330-1)/A43taxstdlife))))</f>
        <v>0</v>
      </c>
      <c r="AE1330" s="251">
        <f ca="1">IF(A43taxstdlife="n/a","n/a",IF(A43taxstdlife="",0,IF(AE$3&gt;(A43stdlife+$E1330),((INDEX('PTRM input'!$G$385:$P$434,A43offset,$E1330)-INDEX('PTRM input'!$G$277:$P$326,A43offset,$E1330))*OFFSET($F$7,0,$E1330))-SUM($G1330:AD1330),(((INDEX('PTRM input'!$G$385:$P$434,A43offset,$E1330)-INDEX('PTRM input'!$G$277:$P$326,A43offset,$E1330))*OFFSET($F$7,0,$E1330))-SUM($G1330:AD1330))*(OFFSET('PTRM input'!$G$477,0,$E1330-1)/A43taxstdlife))))</f>
        <v>0</v>
      </c>
      <c r="AF1330" s="251">
        <f ca="1">IF(A43taxstdlife="n/a","n/a",IF(A43taxstdlife="",0,IF(AF$3&gt;(A43stdlife+$E1330),((INDEX('PTRM input'!$G$385:$P$434,A43offset,$E1330)-INDEX('PTRM input'!$G$277:$P$326,A43offset,$E1330))*OFFSET($F$7,0,$E1330))-SUM($G1330:AE1330),(((INDEX('PTRM input'!$G$385:$P$434,A43offset,$E1330)-INDEX('PTRM input'!$G$277:$P$326,A43offset,$E1330))*OFFSET($F$7,0,$E1330))-SUM($G1330:AE1330))*(OFFSET('PTRM input'!$G$477,0,$E1330-1)/A43taxstdlife))))</f>
        <v>0</v>
      </c>
      <c r="AG1330" s="251">
        <f ca="1">IF(A43taxstdlife="n/a","n/a",IF(A43taxstdlife="",0,IF(AG$3&gt;(A43stdlife+$E1330),((INDEX('PTRM input'!$G$385:$P$434,A43offset,$E1330)-INDEX('PTRM input'!$G$277:$P$326,A43offset,$E1330))*OFFSET($F$7,0,$E1330))-SUM($G1330:AF1330),(((INDEX('PTRM input'!$G$385:$P$434,A43offset,$E1330)-INDEX('PTRM input'!$G$277:$P$326,A43offset,$E1330))*OFFSET($F$7,0,$E1330))-SUM($G1330:AF1330))*(OFFSET('PTRM input'!$G$477,0,$E1330-1)/A43taxstdlife))))</f>
        <v>0</v>
      </c>
      <c r="AH1330" s="251">
        <f ca="1">IF(A43taxstdlife="n/a","n/a",IF(A43taxstdlife="",0,IF(AH$3&gt;(A43stdlife+$E1330),((INDEX('PTRM input'!$G$385:$P$434,A43offset,$E1330)-INDEX('PTRM input'!$G$277:$P$326,A43offset,$E1330))*OFFSET($F$7,0,$E1330))-SUM($G1330:AG1330),(((INDEX('PTRM input'!$G$385:$P$434,A43offset,$E1330)-INDEX('PTRM input'!$G$277:$P$326,A43offset,$E1330))*OFFSET($F$7,0,$E1330))-SUM($G1330:AG1330))*(OFFSET('PTRM input'!$G$477,0,$E1330-1)/A43taxstdlife))))</f>
        <v>0</v>
      </c>
      <c r="AI1330" s="251">
        <f ca="1">IF(A43taxstdlife="n/a","n/a",IF(A43taxstdlife="",0,IF(AI$3&gt;(A43stdlife+$E1330),((INDEX('PTRM input'!$G$385:$P$434,A43offset,$E1330)-INDEX('PTRM input'!$G$277:$P$326,A43offset,$E1330))*OFFSET($F$7,0,$E1330))-SUM($G1330:AH1330),(((INDEX('PTRM input'!$G$385:$P$434,A43offset,$E1330)-INDEX('PTRM input'!$G$277:$P$326,A43offset,$E1330))*OFFSET($F$7,0,$E1330))-SUM($G1330:AH1330))*(OFFSET('PTRM input'!$G$477,0,$E1330-1)/A43taxstdlife))))</f>
        <v>0</v>
      </c>
      <c r="AJ1330" s="251">
        <f ca="1">IF(A43taxstdlife="n/a","n/a",IF(A43taxstdlife="",0,IF(AJ$3&gt;(A43stdlife+$E1330),((INDEX('PTRM input'!$G$385:$P$434,A43offset,$E1330)-INDEX('PTRM input'!$G$277:$P$326,A43offset,$E1330))*OFFSET($F$7,0,$E1330))-SUM($G1330:AI1330),(((INDEX('PTRM input'!$G$385:$P$434,A43offset,$E1330)-INDEX('PTRM input'!$G$277:$P$326,A43offset,$E1330))*OFFSET($F$7,0,$E1330))-SUM($G1330:AI1330))*(OFFSET('PTRM input'!$G$477,0,$E1330-1)/A43taxstdlife))))</f>
        <v>0</v>
      </c>
      <c r="AK1330" s="251">
        <f ca="1">IF(A43taxstdlife="n/a","n/a",IF(A43taxstdlife="",0,IF(AK$3&gt;(A43stdlife+$E1330),((INDEX('PTRM input'!$G$385:$P$434,A43offset,$E1330)-INDEX('PTRM input'!$G$277:$P$326,A43offset,$E1330))*OFFSET($F$7,0,$E1330))-SUM($G1330:AJ1330),(((INDEX('PTRM input'!$G$385:$P$434,A43offset,$E1330)-INDEX('PTRM input'!$G$277:$P$326,A43offset,$E1330))*OFFSET($F$7,0,$E1330))-SUM($G1330:AJ1330))*(OFFSET('PTRM input'!$G$477,0,$E1330-1)/A43taxstdlife))))</f>
        <v>0</v>
      </c>
      <c r="AL1330" s="251">
        <f ca="1">IF(A43taxstdlife="n/a","n/a",IF(A43taxstdlife="",0,IF(AL$3&gt;(A43stdlife+$E1330),((INDEX('PTRM input'!$G$385:$P$434,A43offset,$E1330)-INDEX('PTRM input'!$G$277:$P$326,A43offset,$E1330))*OFFSET($F$7,0,$E1330))-SUM($G1330:AK1330),(((INDEX('PTRM input'!$G$385:$P$434,A43offset,$E1330)-INDEX('PTRM input'!$G$277:$P$326,A43offset,$E1330))*OFFSET($F$7,0,$E1330))-SUM($G1330:AK1330))*(OFFSET('PTRM input'!$G$477,0,$E1330-1)/A43taxstdlife))))</f>
        <v>0</v>
      </c>
      <c r="AM1330" s="251">
        <f ca="1">IF(A43taxstdlife="n/a","n/a",IF(A43taxstdlife="",0,IF(AM$3&gt;(A43stdlife+$E1330),((INDEX('PTRM input'!$G$385:$P$434,A43offset,$E1330)-INDEX('PTRM input'!$G$277:$P$326,A43offset,$E1330))*OFFSET($F$7,0,$E1330))-SUM($G1330:AL1330),(((INDEX('PTRM input'!$G$385:$P$434,A43offset,$E1330)-INDEX('PTRM input'!$G$277:$P$326,A43offset,$E1330))*OFFSET($F$7,0,$E1330))-SUM($G1330:AL1330))*(OFFSET('PTRM input'!$G$477,0,$E1330-1)/A43taxstdlife))))</f>
        <v>0</v>
      </c>
      <c r="AN1330" s="251">
        <f ca="1">IF(A43taxstdlife="n/a","n/a",IF(A43taxstdlife="",0,IF(AN$3&gt;(A43stdlife+$E1330),((INDEX('PTRM input'!$G$385:$P$434,A43offset,$E1330)-INDEX('PTRM input'!$G$277:$P$326,A43offset,$E1330))*OFFSET($F$7,0,$E1330))-SUM($G1330:AM1330),(((INDEX('PTRM input'!$G$385:$P$434,A43offset,$E1330)-INDEX('PTRM input'!$G$277:$P$326,A43offset,$E1330))*OFFSET($F$7,0,$E1330))-SUM($G1330:AM1330))*(OFFSET('PTRM input'!$G$477,0,$E1330-1)/A43taxstdlife))))</f>
        <v>0</v>
      </c>
      <c r="AO1330" s="251">
        <f ca="1">IF(A43taxstdlife="n/a","n/a",IF(A43taxstdlife="",0,IF(AO$3&gt;(A43stdlife+$E1330),((INDEX('PTRM input'!$G$385:$P$434,A43offset,$E1330)-INDEX('PTRM input'!$G$277:$P$326,A43offset,$E1330))*OFFSET($F$7,0,$E1330))-SUM($G1330:AN1330),(((INDEX('PTRM input'!$G$385:$P$434,A43offset,$E1330)-INDEX('PTRM input'!$G$277:$P$326,A43offset,$E1330))*OFFSET($F$7,0,$E1330))-SUM($G1330:AN1330))*(OFFSET('PTRM input'!$G$477,0,$E1330-1)/A43taxstdlife))))</f>
        <v>0</v>
      </c>
      <c r="AP1330" s="251">
        <f ca="1">IF(A43taxstdlife="n/a","n/a",IF(A43taxstdlife="",0,IF(AP$3&gt;(A43stdlife+$E1330),((INDEX('PTRM input'!$G$385:$P$434,A43offset,$E1330)-INDEX('PTRM input'!$G$277:$P$326,A43offset,$E1330))*OFFSET($F$7,0,$E1330))-SUM($G1330:AO1330),(((INDEX('PTRM input'!$G$385:$P$434,A43offset,$E1330)-INDEX('PTRM input'!$G$277:$P$326,A43offset,$E1330))*OFFSET($F$7,0,$E1330))-SUM($G1330:AO1330))*(OFFSET('PTRM input'!$G$477,0,$E1330-1)/A43taxstdlife))))</f>
        <v>0</v>
      </c>
      <c r="AQ1330" s="251">
        <f ca="1">IF(A43taxstdlife="n/a","n/a",IF(A43taxstdlife="",0,IF(AQ$3&gt;(A43stdlife+$E1330),((INDEX('PTRM input'!$G$385:$P$434,A43offset,$E1330)-INDEX('PTRM input'!$G$277:$P$326,A43offset,$E1330))*OFFSET($F$7,0,$E1330))-SUM($G1330:AP1330),(((INDEX('PTRM input'!$G$385:$P$434,A43offset,$E1330)-INDEX('PTRM input'!$G$277:$P$326,A43offset,$E1330))*OFFSET($F$7,0,$E1330))-SUM($G1330:AP1330))*(OFFSET('PTRM input'!$G$477,0,$E1330-1)/A43taxstdlife))))</f>
        <v>0</v>
      </c>
      <c r="AR1330" s="251">
        <f ca="1">IF(A43taxstdlife="n/a","n/a",IF(A43taxstdlife="",0,IF(AR$3&gt;(A43stdlife+$E1330),((INDEX('PTRM input'!$G$385:$P$434,A43offset,$E1330)-INDEX('PTRM input'!$G$277:$P$326,A43offset,$E1330))*OFFSET($F$7,0,$E1330))-SUM($G1330:AQ1330),(((INDEX('PTRM input'!$G$385:$P$434,A43offset,$E1330)-INDEX('PTRM input'!$G$277:$P$326,A43offset,$E1330))*OFFSET($F$7,0,$E1330))-SUM($G1330:AQ1330))*(OFFSET('PTRM input'!$G$477,0,$E1330-1)/A43taxstdlife))))</f>
        <v>0</v>
      </c>
      <c r="AS1330" s="251">
        <f ca="1">IF(A43taxstdlife="n/a","n/a",IF(A43taxstdlife="",0,IF(AS$3&gt;(A43stdlife+$E1330),((INDEX('PTRM input'!$G$385:$P$434,A43offset,$E1330)-INDEX('PTRM input'!$G$277:$P$326,A43offset,$E1330))*OFFSET($F$7,0,$E1330))-SUM($G1330:AR1330),(((INDEX('PTRM input'!$G$385:$P$434,A43offset,$E1330)-INDEX('PTRM input'!$G$277:$P$326,A43offset,$E1330))*OFFSET($F$7,0,$E1330))-SUM($G1330:AR1330))*(OFFSET('PTRM input'!$G$477,0,$E1330-1)/A43taxstdlife))))</f>
        <v>0</v>
      </c>
      <c r="AT1330" s="251">
        <f ca="1">IF(A43taxstdlife="n/a","n/a",IF(A43taxstdlife="",0,IF(AT$3&gt;(A43stdlife+$E1330),((INDEX('PTRM input'!$G$385:$P$434,A43offset,$E1330)-INDEX('PTRM input'!$G$277:$P$326,A43offset,$E1330))*OFFSET($F$7,0,$E1330))-SUM($G1330:AS1330),(((INDEX('PTRM input'!$G$385:$P$434,A43offset,$E1330)-INDEX('PTRM input'!$G$277:$P$326,A43offset,$E1330))*OFFSET($F$7,0,$E1330))-SUM($G1330:AS1330))*(OFFSET('PTRM input'!$G$477,0,$E1330-1)/A43taxstdlife))))</f>
        <v>0</v>
      </c>
      <c r="AU1330" s="251">
        <f ca="1">IF(A43taxstdlife="n/a","n/a",IF(A43taxstdlife="",0,IF(AU$3&gt;(A43stdlife+$E1330),((INDEX('PTRM input'!$G$385:$P$434,A43offset,$E1330)-INDEX('PTRM input'!$G$277:$P$326,A43offset,$E1330))*OFFSET($F$7,0,$E1330))-SUM($G1330:AT1330),(((INDEX('PTRM input'!$G$385:$P$434,A43offset,$E1330)-INDEX('PTRM input'!$G$277:$P$326,A43offset,$E1330))*OFFSET($F$7,0,$E1330))-SUM($G1330:AT1330))*(OFFSET('PTRM input'!$G$477,0,$E1330-1)/A43taxstdlife))))</f>
        <v>0</v>
      </c>
      <c r="AV1330" s="251">
        <f ca="1">IF(A43taxstdlife="n/a","n/a",IF(A43taxstdlife="",0,IF(AV$3&gt;(A43stdlife+$E1330),((INDEX('PTRM input'!$G$385:$P$434,A43offset,$E1330)-INDEX('PTRM input'!$G$277:$P$326,A43offset,$E1330))*OFFSET($F$7,0,$E1330))-SUM($G1330:AU1330),(((INDEX('PTRM input'!$G$385:$P$434,A43offset,$E1330)-INDEX('PTRM input'!$G$277:$P$326,A43offset,$E1330))*OFFSET($F$7,0,$E1330))-SUM($G1330:AU1330))*(OFFSET('PTRM input'!$G$477,0,$E1330-1)/A43taxstdlife))))</f>
        <v>0</v>
      </c>
      <c r="AW1330" s="251">
        <f ca="1">IF(A43taxstdlife="n/a","n/a",IF(A43taxstdlife="",0,IF(AW$3&gt;(A43stdlife+$E1330),((INDEX('PTRM input'!$G$385:$P$434,A43offset,$E1330)-INDEX('PTRM input'!$G$277:$P$326,A43offset,$E1330))*OFFSET($F$7,0,$E1330))-SUM($G1330:AV1330),(((INDEX('PTRM input'!$G$385:$P$434,A43offset,$E1330)-INDEX('PTRM input'!$G$277:$P$326,A43offset,$E1330))*OFFSET($F$7,0,$E1330))-SUM($G1330:AV1330))*(OFFSET('PTRM input'!$G$477,0,$E1330-1)/A43taxstdlife))))</f>
        <v>0</v>
      </c>
      <c r="AX1330" s="251">
        <f ca="1">IF(A43taxstdlife="n/a","n/a",IF(A43taxstdlife="",0,IF(AX$3&gt;(A43stdlife+$E1330),((INDEX('PTRM input'!$G$385:$P$434,A43offset,$E1330)-INDEX('PTRM input'!$G$277:$P$326,A43offset,$E1330))*OFFSET($F$7,0,$E1330))-SUM($G1330:AW1330),(((INDEX('PTRM input'!$G$385:$P$434,A43offset,$E1330)-INDEX('PTRM input'!$G$277:$P$326,A43offset,$E1330))*OFFSET($F$7,0,$E1330))-SUM($G1330:AW1330))*(OFFSET('PTRM input'!$G$477,0,$E1330-1)/A43taxstdlife))))</f>
        <v>0</v>
      </c>
      <c r="AY1330" s="251">
        <f ca="1">IF(A43taxstdlife="n/a","n/a",IF(A43taxstdlife="",0,IF(AY$3&gt;(A43stdlife+$E1330),((INDEX('PTRM input'!$G$385:$P$434,A43offset,$E1330)-INDEX('PTRM input'!$G$277:$P$326,A43offset,$E1330))*OFFSET($F$7,0,$E1330))-SUM($G1330:AX1330),(((INDEX('PTRM input'!$G$385:$P$434,A43offset,$E1330)-INDEX('PTRM input'!$G$277:$P$326,A43offset,$E1330))*OFFSET($F$7,0,$E1330))-SUM($G1330:AX1330))*(OFFSET('PTRM input'!$G$477,0,$E1330-1)/A43taxstdlife))))</f>
        <v>0</v>
      </c>
      <c r="AZ1330" s="251">
        <f ca="1">IF(A43taxstdlife="n/a","n/a",IF(A43taxstdlife="",0,IF(AZ$3&gt;(A43stdlife+$E1330),((INDEX('PTRM input'!$G$385:$P$434,A43offset,$E1330)-INDEX('PTRM input'!$G$277:$P$326,A43offset,$E1330))*OFFSET($F$7,0,$E1330))-SUM($G1330:AY1330),(((INDEX('PTRM input'!$G$385:$P$434,A43offset,$E1330)-INDEX('PTRM input'!$G$277:$P$326,A43offset,$E1330))*OFFSET($F$7,0,$E1330))-SUM($G1330:AY1330))*(OFFSET('PTRM input'!$G$477,0,$E1330-1)/A43taxstdlife))))</f>
        <v>0</v>
      </c>
      <c r="BA1330" s="251">
        <f ca="1">IF(A43taxstdlife="n/a","n/a",IF(A43taxstdlife="",0,IF(BA$3&gt;(A43stdlife+$E1330),((INDEX('PTRM input'!$G$385:$P$434,A43offset,$E1330)-INDEX('PTRM input'!$G$277:$P$326,A43offset,$E1330))*OFFSET($F$7,0,$E1330))-SUM($G1330:AZ1330),(((INDEX('PTRM input'!$G$385:$P$434,A43offset,$E1330)-INDEX('PTRM input'!$G$277:$P$326,A43offset,$E1330))*OFFSET($F$7,0,$E1330))-SUM($G1330:AZ1330))*(OFFSET('PTRM input'!$G$477,0,$E1330-1)/A43taxstdlife))))</f>
        <v>0</v>
      </c>
      <c r="BB1330" s="251">
        <f ca="1">IF(A43taxstdlife="n/a","n/a",IF(A43taxstdlife="",0,IF(BB$3&gt;(A43stdlife+$E1330),((INDEX('PTRM input'!$G$385:$P$434,A43offset,$E1330)-INDEX('PTRM input'!$G$277:$P$326,A43offset,$E1330))*OFFSET($F$7,0,$E1330))-SUM($G1330:BA1330),(((INDEX('PTRM input'!$G$385:$P$434,A43offset,$E1330)-INDEX('PTRM input'!$G$277:$P$326,A43offset,$E1330))*OFFSET($F$7,0,$E1330))-SUM($G1330:BA1330))*(OFFSET('PTRM input'!$G$477,0,$E1330-1)/A43taxstdlife))))</f>
        <v>0</v>
      </c>
      <c r="BC1330" s="251">
        <f ca="1">IF(A43taxstdlife="n/a","n/a",IF(A43taxstdlife="",0,IF(BC$3&gt;(A43stdlife+$E1330),((INDEX('PTRM input'!$G$385:$P$434,A43offset,$E1330)-INDEX('PTRM input'!$G$277:$P$326,A43offset,$E1330))*OFFSET($F$7,0,$E1330))-SUM($G1330:BB1330),(((INDEX('PTRM input'!$G$385:$P$434,A43offset,$E1330)-INDEX('PTRM input'!$G$277:$P$326,A43offset,$E1330))*OFFSET($F$7,0,$E1330))-SUM($G1330:BB1330))*(OFFSET('PTRM input'!$G$477,0,$E1330-1)/A43taxstdlife))))</f>
        <v>0</v>
      </c>
      <c r="BD1330" s="251">
        <f ca="1">IF(A43taxstdlife="n/a","n/a",IF(A43taxstdlife="",0,IF(BD$3&gt;(A43stdlife+$E1330),((INDEX('PTRM input'!$G$385:$P$434,A43offset,$E1330)-INDEX('PTRM input'!$G$277:$P$326,A43offset,$E1330))*OFFSET($F$7,0,$E1330))-SUM($G1330:BC1330),(((INDEX('PTRM input'!$G$385:$P$434,A43offset,$E1330)-INDEX('PTRM input'!$G$277:$P$326,A43offset,$E1330))*OFFSET($F$7,0,$E1330))-SUM($G1330:BC1330))*(OFFSET('PTRM input'!$G$477,0,$E1330-1)/A43taxstdlife))))</f>
        <v>0</v>
      </c>
      <c r="BE1330" s="251">
        <f ca="1">IF(A43taxstdlife="n/a","n/a",IF(A43taxstdlife="",0,IF(BE$3&gt;(A43stdlife+$E1330),((INDEX('PTRM input'!$G$385:$P$434,A43offset,$E1330)-INDEX('PTRM input'!$G$277:$P$326,A43offset,$E1330))*OFFSET($F$7,0,$E1330))-SUM($G1330:BD1330),(((INDEX('PTRM input'!$G$385:$P$434,A43offset,$E1330)-INDEX('PTRM input'!$G$277:$P$326,A43offset,$E1330))*OFFSET($F$7,0,$E1330))-SUM($G1330:BD1330))*(OFFSET('PTRM input'!$G$477,0,$E1330-1)/A43taxstdlife))))</f>
        <v>0</v>
      </c>
      <c r="BF1330" s="251">
        <f ca="1">IF(A43taxstdlife="n/a","n/a",IF(A43taxstdlife="",0,IF(BF$3&gt;(A43stdlife+$E1330),((INDEX('PTRM input'!$G$385:$P$434,A43offset,$E1330)-INDEX('PTRM input'!$G$277:$P$326,A43offset,$E1330))*OFFSET($F$7,0,$E1330))-SUM($G1330:BE1330),(((INDEX('PTRM input'!$G$385:$P$434,A43offset,$E1330)-INDEX('PTRM input'!$G$277:$P$326,A43offset,$E1330))*OFFSET($F$7,0,$E1330))-SUM($G1330:BE1330))*(OFFSET('PTRM input'!$G$477,0,$E1330-1)/A43taxstdlife))))</f>
        <v>0</v>
      </c>
      <c r="BG1330" s="251">
        <f ca="1">IF(A43taxstdlife="n/a","n/a",IF(A43taxstdlife="",0,IF(BG$3&gt;(A43stdlife+$E1330),((INDEX('PTRM input'!$G$385:$P$434,A43offset,$E1330)-INDEX('PTRM input'!$G$277:$P$326,A43offset,$E1330))*OFFSET($F$7,0,$E1330))-SUM($G1330:BF1330),(((INDEX('PTRM input'!$G$385:$P$434,A43offset,$E1330)-INDEX('PTRM input'!$G$277:$P$326,A43offset,$E1330))*OFFSET($F$7,0,$E1330))-SUM($G1330:BF1330))*(OFFSET('PTRM input'!$G$477,0,$E1330-1)/A43taxstdlife))))</f>
        <v>0</v>
      </c>
      <c r="BH1330" s="251">
        <f ca="1">IF(A43taxstdlife="n/a","n/a",IF(A43taxstdlife="",0,IF(BH$3&gt;(A43stdlife+$E1330),((INDEX('PTRM input'!$G$385:$P$434,A43offset,$E1330)-INDEX('PTRM input'!$G$277:$P$326,A43offset,$E1330))*OFFSET($F$7,0,$E1330))-SUM($G1330:BG1330),(((INDEX('PTRM input'!$G$385:$P$434,A43offset,$E1330)-INDEX('PTRM input'!$G$277:$P$326,A43offset,$E1330))*OFFSET($F$7,0,$E1330))-SUM($G1330:BG1330))*(OFFSET('PTRM input'!$G$477,0,$E1330-1)/A43taxstdlife))))</f>
        <v>0</v>
      </c>
      <c r="BI1330" s="251">
        <f ca="1">IF(A43taxstdlife="n/a","n/a",IF(A43taxstdlife="",0,IF(BI$3&gt;(A43stdlife+$E1330),((INDEX('PTRM input'!$G$385:$P$434,A43offset,$E1330)-INDEX('PTRM input'!$G$277:$P$326,A43offset,$E1330))*OFFSET($F$7,0,$E1330))-SUM($G1330:BH1330),(((INDEX('PTRM input'!$G$385:$P$434,A43offset,$E1330)-INDEX('PTRM input'!$G$277:$P$326,A43offset,$E1330))*OFFSET($F$7,0,$E1330))-SUM($G1330:BH1330))*(OFFSET('PTRM input'!$G$477,0,$E1330-1)/A43taxstdlife))))</f>
        <v>0</v>
      </c>
      <c r="BJ1330" s="163"/>
      <c r="BK1330" s="116"/>
      <c r="BL1330" s="116"/>
      <c r="BM1330" s="116"/>
    </row>
    <row r="1331" spans="1:65" ht="12.75" hidden="1" customHeight="1" outlineLevel="2">
      <c r="A1331" s="366"/>
      <c r="B1331" s="19"/>
      <c r="C1331" s="18"/>
      <c r="D1331" s="760"/>
      <c r="E1331" s="86">
        <v>4</v>
      </c>
      <c r="F1331" s="356"/>
      <c r="G1331" s="434"/>
      <c r="H1331" s="435"/>
      <c r="I1331" s="435"/>
      <c r="J1331" s="619"/>
      <c r="K1331" s="251">
        <f ca="1">IF(A43taxstdlife="n/a","n/a",IF(A43taxstdlife="",0,IF(K$3&gt;(A43stdlife+$E1331),((INDEX('PTRM input'!$G$385:$P$434,A43offset,$E1331)-INDEX('PTRM input'!$G$277:$P$326,A43offset,$E1331))*OFFSET($F$7,0,$E1331))-SUM($G1331:J1331),(((INDEX('PTRM input'!$G$385:$P$434,A43offset,$E1331)-INDEX('PTRM input'!$G$277:$P$326,A43offset,$E1331))*OFFSET($F$7,0,$E1331))-SUM($G1331:J1331))*(OFFSET('PTRM input'!$G$477,0,$E1331-1)/A43taxstdlife))))</f>
        <v>0</v>
      </c>
      <c r="L1331" s="251">
        <f ca="1">IF(A43taxstdlife="n/a","n/a",IF(A43taxstdlife="",0,IF(L$3&gt;(A43stdlife+$E1331),((INDEX('PTRM input'!$G$385:$P$434,A43offset,$E1331)-INDEX('PTRM input'!$G$277:$P$326,A43offset,$E1331))*OFFSET($F$7,0,$E1331))-SUM($G1331:K1331),(((INDEX('PTRM input'!$G$385:$P$434,A43offset,$E1331)-INDEX('PTRM input'!$G$277:$P$326,A43offset,$E1331))*OFFSET($F$7,0,$E1331))-SUM($G1331:K1331))*(OFFSET('PTRM input'!$G$477,0,$E1331-1)/A43taxstdlife))))</f>
        <v>0</v>
      </c>
      <c r="M1331" s="251">
        <f ca="1">IF(A43taxstdlife="n/a","n/a",IF(A43taxstdlife="",0,IF(M$3&gt;(A43stdlife+$E1331),((INDEX('PTRM input'!$G$385:$P$434,A43offset,$E1331)-INDEX('PTRM input'!$G$277:$P$326,A43offset,$E1331))*OFFSET($F$7,0,$E1331))-SUM($G1331:L1331),(((INDEX('PTRM input'!$G$385:$P$434,A43offset,$E1331)-INDEX('PTRM input'!$G$277:$P$326,A43offset,$E1331))*OFFSET($F$7,0,$E1331))-SUM($G1331:L1331))*(OFFSET('PTRM input'!$G$477,0,$E1331-1)/A43taxstdlife))))</f>
        <v>0</v>
      </c>
      <c r="N1331" s="251">
        <f ca="1">IF(A43taxstdlife="n/a","n/a",IF(A43taxstdlife="",0,IF(N$3&gt;(A43stdlife+$E1331),((INDEX('PTRM input'!$G$385:$P$434,A43offset,$E1331)-INDEX('PTRM input'!$G$277:$P$326,A43offset,$E1331))*OFFSET($F$7,0,$E1331))-SUM($G1331:M1331),(((INDEX('PTRM input'!$G$385:$P$434,A43offset,$E1331)-INDEX('PTRM input'!$G$277:$P$326,A43offset,$E1331))*OFFSET($F$7,0,$E1331))-SUM($G1331:M1331))*(OFFSET('PTRM input'!$G$477,0,$E1331-1)/A43taxstdlife))))</f>
        <v>0</v>
      </c>
      <c r="O1331" s="251">
        <f ca="1">IF(A43taxstdlife="n/a","n/a",IF(A43taxstdlife="",0,IF(O$3&gt;(A43stdlife+$E1331),((INDEX('PTRM input'!$G$385:$P$434,A43offset,$E1331)-INDEX('PTRM input'!$G$277:$P$326,A43offset,$E1331))*OFFSET($F$7,0,$E1331))-SUM($G1331:N1331),(((INDEX('PTRM input'!$G$385:$P$434,A43offset,$E1331)-INDEX('PTRM input'!$G$277:$P$326,A43offset,$E1331))*OFFSET($F$7,0,$E1331))-SUM($G1331:N1331))*(OFFSET('PTRM input'!$G$477,0,$E1331-1)/A43taxstdlife))))</f>
        <v>0</v>
      </c>
      <c r="P1331" s="251">
        <f ca="1">IF(A43taxstdlife="n/a","n/a",IF(A43taxstdlife="",0,IF(P$3&gt;(A43stdlife+$E1331),((INDEX('PTRM input'!$G$385:$P$434,A43offset,$E1331)-INDEX('PTRM input'!$G$277:$P$326,A43offset,$E1331))*OFFSET($F$7,0,$E1331))-SUM($G1331:O1331),(((INDEX('PTRM input'!$G$385:$P$434,A43offset,$E1331)-INDEX('PTRM input'!$G$277:$P$326,A43offset,$E1331))*OFFSET($F$7,0,$E1331))-SUM($G1331:O1331))*(OFFSET('PTRM input'!$G$477,0,$E1331-1)/A43taxstdlife))))</f>
        <v>0</v>
      </c>
      <c r="Q1331" s="251">
        <f ca="1">IF(A43taxstdlife="n/a","n/a",IF(A43taxstdlife="",0,IF(Q$3&gt;(A43stdlife+$E1331),((INDEX('PTRM input'!$G$385:$P$434,A43offset,$E1331)-INDEX('PTRM input'!$G$277:$P$326,A43offset,$E1331))*OFFSET($F$7,0,$E1331))-SUM($G1331:P1331),(((INDEX('PTRM input'!$G$385:$P$434,A43offset,$E1331)-INDEX('PTRM input'!$G$277:$P$326,A43offset,$E1331))*OFFSET($F$7,0,$E1331))-SUM($G1331:P1331))*(OFFSET('PTRM input'!$G$477,0,$E1331-1)/A43taxstdlife))))</f>
        <v>0</v>
      </c>
      <c r="R1331" s="251">
        <f ca="1">IF(A43taxstdlife="n/a","n/a",IF(A43taxstdlife="",0,IF(R$3&gt;(A43stdlife+$E1331),((INDEX('PTRM input'!$G$385:$P$434,A43offset,$E1331)-INDEX('PTRM input'!$G$277:$P$326,A43offset,$E1331))*OFFSET($F$7,0,$E1331))-SUM($G1331:Q1331),(((INDEX('PTRM input'!$G$385:$P$434,A43offset,$E1331)-INDEX('PTRM input'!$G$277:$P$326,A43offset,$E1331))*OFFSET($F$7,0,$E1331))-SUM($G1331:Q1331))*(OFFSET('PTRM input'!$G$477,0,$E1331-1)/A43taxstdlife))))</f>
        <v>0</v>
      </c>
      <c r="S1331" s="251">
        <f ca="1">IF(A43taxstdlife="n/a","n/a",IF(A43taxstdlife="",0,IF(S$3&gt;(A43stdlife+$E1331),((INDEX('PTRM input'!$G$385:$P$434,A43offset,$E1331)-INDEX('PTRM input'!$G$277:$P$326,A43offset,$E1331))*OFFSET($F$7,0,$E1331))-SUM($G1331:R1331),(((INDEX('PTRM input'!$G$385:$P$434,A43offset,$E1331)-INDEX('PTRM input'!$G$277:$P$326,A43offset,$E1331))*OFFSET($F$7,0,$E1331))-SUM($G1331:R1331))*(OFFSET('PTRM input'!$G$477,0,$E1331-1)/A43taxstdlife))))</f>
        <v>0</v>
      </c>
      <c r="T1331" s="251">
        <f ca="1">IF(A43taxstdlife="n/a","n/a",IF(A43taxstdlife="",0,IF(T$3&gt;(A43stdlife+$E1331),((INDEX('PTRM input'!$G$385:$P$434,A43offset,$E1331)-INDEX('PTRM input'!$G$277:$P$326,A43offset,$E1331))*OFFSET($F$7,0,$E1331))-SUM($G1331:S1331),(((INDEX('PTRM input'!$G$385:$P$434,A43offset,$E1331)-INDEX('PTRM input'!$G$277:$P$326,A43offset,$E1331))*OFFSET($F$7,0,$E1331))-SUM($G1331:S1331))*(OFFSET('PTRM input'!$G$477,0,$E1331-1)/A43taxstdlife))))</f>
        <v>0</v>
      </c>
      <c r="U1331" s="251">
        <f ca="1">IF(A43taxstdlife="n/a","n/a",IF(A43taxstdlife="",0,IF(U$3&gt;(A43stdlife+$E1331),((INDEX('PTRM input'!$G$385:$P$434,A43offset,$E1331)-INDEX('PTRM input'!$G$277:$P$326,A43offset,$E1331))*OFFSET($F$7,0,$E1331))-SUM($G1331:T1331),(((INDEX('PTRM input'!$G$385:$P$434,A43offset,$E1331)-INDEX('PTRM input'!$G$277:$P$326,A43offset,$E1331))*OFFSET($F$7,0,$E1331))-SUM($G1331:T1331))*(OFFSET('PTRM input'!$G$477,0,$E1331-1)/A43taxstdlife))))</f>
        <v>0</v>
      </c>
      <c r="V1331" s="251">
        <f ca="1">IF(A43taxstdlife="n/a","n/a",IF(A43taxstdlife="",0,IF(V$3&gt;(A43stdlife+$E1331),((INDEX('PTRM input'!$G$385:$P$434,A43offset,$E1331)-INDEX('PTRM input'!$G$277:$P$326,A43offset,$E1331))*OFFSET($F$7,0,$E1331))-SUM($G1331:U1331),(((INDEX('PTRM input'!$G$385:$P$434,A43offset,$E1331)-INDEX('PTRM input'!$G$277:$P$326,A43offset,$E1331))*OFFSET($F$7,0,$E1331))-SUM($G1331:U1331))*(OFFSET('PTRM input'!$G$477,0,$E1331-1)/A43taxstdlife))))</f>
        <v>0</v>
      </c>
      <c r="W1331" s="251">
        <f ca="1">IF(A43taxstdlife="n/a","n/a",IF(A43taxstdlife="",0,IF(W$3&gt;(A43stdlife+$E1331),((INDEX('PTRM input'!$G$385:$P$434,A43offset,$E1331)-INDEX('PTRM input'!$G$277:$P$326,A43offset,$E1331))*OFFSET($F$7,0,$E1331))-SUM($G1331:V1331),(((INDEX('PTRM input'!$G$385:$P$434,A43offset,$E1331)-INDEX('PTRM input'!$G$277:$P$326,A43offset,$E1331))*OFFSET($F$7,0,$E1331))-SUM($G1331:V1331))*(OFFSET('PTRM input'!$G$477,0,$E1331-1)/A43taxstdlife))))</f>
        <v>0</v>
      </c>
      <c r="X1331" s="251">
        <f ca="1">IF(A43taxstdlife="n/a","n/a",IF(A43taxstdlife="",0,IF(X$3&gt;(A43stdlife+$E1331),((INDEX('PTRM input'!$G$385:$P$434,A43offset,$E1331)-INDEX('PTRM input'!$G$277:$P$326,A43offset,$E1331))*OFFSET($F$7,0,$E1331))-SUM($G1331:W1331),(((INDEX('PTRM input'!$G$385:$P$434,A43offset,$E1331)-INDEX('PTRM input'!$G$277:$P$326,A43offset,$E1331))*OFFSET($F$7,0,$E1331))-SUM($G1331:W1331))*(OFFSET('PTRM input'!$G$477,0,$E1331-1)/A43taxstdlife))))</f>
        <v>0</v>
      </c>
      <c r="Y1331" s="251">
        <f ca="1">IF(A43taxstdlife="n/a","n/a",IF(A43taxstdlife="",0,IF(Y$3&gt;(A43stdlife+$E1331),((INDEX('PTRM input'!$G$385:$P$434,A43offset,$E1331)-INDEX('PTRM input'!$G$277:$P$326,A43offset,$E1331))*OFFSET($F$7,0,$E1331))-SUM($G1331:X1331),(((INDEX('PTRM input'!$G$385:$P$434,A43offset,$E1331)-INDEX('PTRM input'!$G$277:$P$326,A43offset,$E1331))*OFFSET($F$7,0,$E1331))-SUM($G1331:X1331))*(OFFSET('PTRM input'!$G$477,0,$E1331-1)/A43taxstdlife))))</f>
        <v>0</v>
      </c>
      <c r="Z1331" s="251">
        <f ca="1">IF(A43taxstdlife="n/a","n/a",IF(A43taxstdlife="",0,IF(Z$3&gt;(A43stdlife+$E1331),((INDEX('PTRM input'!$G$385:$P$434,A43offset,$E1331)-INDEX('PTRM input'!$G$277:$P$326,A43offset,$E1331))*OFFSET($F$7,0,$E1331))-SUM($G1331:Y1331),(((INDEX('PTRM input'!$G$385:$P$434,A43offset,$E1331)-INDEX('PTRM input'!$G$277:$P$326,A43offset,$E1331))*OFFSET($F$7,0,$E1331))-SUM($G1331:Y1331))*(OFFSET('PTRM input'!$G$477,0,$E1331-1)/A43taxstdlife))))</f>
        <v>0</v>
      </c>
      <c r="AA1331" s="251">
        <f ca="1">IF(A43taxstdlife="n/a","n/a",IF(A43taxstdlife="",0,IF(AA$3&gt;(A43stdlife+$E1331),((INDEX('PTRM input'!$G$385:$P$434,A43offset,$E1331)-INDEX('PTRM input'!$G$277:$P$326,A43offset,$E1331))*OFFSET($F$7,0,$E1331))-SUM($G1331:Z1331),(((INDEX('PTRM input'!$G$385:$P$434,A43offset,$E1331)-INDEX('PTRM input'!$G$277:$P$326,A43offset,$E1331))*OFFSET($F$7,0,$E1331))-SUM($G1331:Z1331))*(OFFSET('PTRM input'!$G$477,0,$E1331-1)/A43taxstdlife))))</f>
        <v>0</v>
      </c>
      <c r="AB1331" s="251">
        <f ca="1">IF(A43taxstdlife="n/a","n/a",IF(A43taxstdlife="",0,IF(AB$3&gt;(A43stdlife+$E1331),((INDEX('PTRM input'!$G$385:$P$434,A43offset,$E1331)-INDEX('PTRM input'!$G$277:$P$326,A43offset,$E1331))*OFFSET($F$7,0,$E1331))-SUM($G1331:AA1331),(((INDEX('PTRM input'!$G$385:$P$434,A43offset,$E1331)-INDEX('PTRM input'!$G$277:$P$326,A43offset,$E1331))*OFFSET($F$7,0,$E1331))-SUM($G1331:AA1331))*(OFFSET('PTRM input'!$G$477,0,$E1331-1)/A43taxstdlife))))</f>
        <v>0</v>
      </c>
      <c r="AC1331" s="251">
        <f ca="1">IF(A43taxstdlife="n/a","n/a",IF(A43taxstdlife="",0,IF(AC$3&gt;(A43stdlife+$E1331),((INDEX('PTRM input'!$G$385:$P$434,A43offset,$E1331)-INDEX('PTRM input'!$G$277:$P$326,A43offset,$E1331))*OFFSET($F$7,0,$E1331))-SUM($G1331:AB1331),(((INDEX('PTRM input'!$G$385:$P$434,A43offset,$E1331)-INDEX('PTRM input'!$G$277:$P$326,A43offset,$E1331))*OFFSET($F$7,0,$E1331))-SUM($G1331:AB1331))*(OFFSET('PTRM input'!$G$477,0,$E1331-1)/A43taxstdlife))))</f>
        <v>0</v>
      </c>
      <c r="AD1331" s="251">
        <f ca="1">IF(A43taxstdlife="n/a","n/a",IF(A43taxstdlife="",0,IF(AD$3&gt;(A43stdlife+$E1331),((INDEX('PTRM input'!$G$385:$P$434,A43offset,$E1331)-INDEX('PTRM input'!$G$277:$P$326,A43offset,$E1331))*OFFSET($F$7,0,$E1331))-SUM($G1331:AC1331),(((INDEX('PTRM input'!$G$385:$P$434,A43offset,$E1331)-INDEX('PTRM input'!$G$277:$P$326,A43offset,$E1331))*OFFSET($F$7,0,$E1331))-SUM($G1331:AC1331))*(OFFSET('PTRM input'!$G$477,0,$E1331-1)/A43taxstdlife))))</f>
        <v>0</v>
      </c>
      <c r="AE1331" s="251">
        <f ca="1">IF(A43taxstdlife="n/a","n/a",IF(A43taxstdlife="",0,IF(AE$3&gt;(A43stdlife+$E1331),((INDEX('PTRM input'!$G$385:$P$434,A43offset,$E1331)-INDEX('PTRM input'!$G$277:$P$326,A43offset,$E1331))*OFFSET($F$7,0,$E1331))-SUM($G1331:AD1331),(((INDEX('PTRM input'!$G$385:$P$434,A43offset,$E1331)-INDEX('PTRM input'!$G$277:$P$326,A43offset,$E1331))*OFFSET($F$7,0,$E1331))-SUM($G1331:AD1331))*(OFFSET('PTRM input'!$G$477,0,$E1331-1)/A43taxstdlife))))</f>
        <v>0</v>
      </c>
      <c r="AF1331" s="251">
        <f ca="1">IF(A43taxstdlife="n/a","n/a",IF(A43taxstdlife="",0,IF(AF$3&gt;(A43stdlife+$E1331),((INDEX('PTRM input'!$G$385:$P$434,A43offset,$E1331)-INDEX('PTRM input'!$G$277:$P$326,A43offset,$E1331))*OFFSET($F$7,0,$E1331))-SUM($G1331:AE1331),(((INDEX('PTRM input'!$G$385:$P$434,A43offset,$E1331)-INDEX('PTRM input'!$G$277:$P$326,A43offset,$E1331))*OFFSET($F$7,0,$E1331))-SUM($G1331:AE1331))*(OFFSET('PTRM input'!$G$477,0,$E1331-1)/A43taxstdlife))))</f>
        <v>0</v>
      </c>
      <c r="AG1331" s="251">
        <f ca="1">IF(A43taxstdlife="n/a","n/a",IF(A43taxstdlife="",0,IF(AG$3&gt;(A43stdlife+$E1331),((INDEX('PTRM input'!$G$385:$P$434,A43offset,$E1331)-INDEX('PTRM input'!$G$277:$P$326,A43offset,$E1331))*OFFSET($F$7,0,$E1331))-SUM($G1331:AF1331),(((INDEX('PTRM input'!$G$385:$P$434,A43offset,$E1331)-INDEX('PTRM input'!$G$277:$P$326,A43offset,$E1331))*OFFSET($F$7,0,$E1331))-SUM($G1331:AF1331))*(OFFSET('PTRM input'!$G$477,0,$E1331-1)/A43taxstdlife))))</f>
        <v>0</v>
      </c>
      <c r="AH1331" s="251">
        <f ca="1">IF(A43taxstdlife="n/a","n/a",IF(A43taxstdlife="",0,IF(AH$3&gt;(A43stdlife+$E1331),((INDEX('PTRM input'!$G$385:$P$434,A43offset,$E1331)-INDEX('PTRM input'!$G$277:$P$326,A43offset,$E1331))*OFFSET($F$7,0,$E1331))-SUM($G1331:AG1331),(((INDEX('PTRM input'!$G$385:$P$434,A43offset,$E1331)-INDEX('PTRM input'!$G$277:$P$326,A43offset,$E1331))*OFFSET($F$7,0,$E1331))-SUM($G1331:AG1331))*(OFFSET('PTRM input'!$G$477,0,$E1331-1)/A43taxstdlife))))</f>
        <v>0</v>
      </c>
      <c r="AI1331" s="251">
        <f ca="1">IF(A43taxstdlife="n/a","n/a",IF(A43taxstdlife="",0,IF(AI$3&gt;(A43stdlife+$E1331),((INDEX('PTRM input'!$G$385:$P$434,A43offset,$E1331)-INDEX('PTRM input'!$G$277:$P$326,A43offset,$E1331))*OFFSET($F$7,0,$E1331))-SUM($G1331:AH1331),(((INDEX('PTRM input'!$G$385:$P$434,A43offset,$E1331)-INDEX('PTRM input'!$G$277:$P$326,A43offset,$E1331))*OFFSET($F$7,0,$E1331))-SUM($G1331:AH1331))*(OFFSET('PTRM input'!$G$477,0,$E1331-1)/A43taxstdlife))))</f>
        <v>0</v>
      </c>
      <c r="AJ1331" s="251">
        <f ca="1">IF(A43taxstdlife="n/a","n/a",IF(A43taxstdlife="",0,IF(AJ$3&gt;(A43stdlife+$E1331),((INDEX('PTRM input'!$G$385:$P$434,A43offset,$E1331)-INDEX('PTRM input'!$G$277:$P$326,A43offset,$E1331))*OFFSET($F$7,0,$E1331))-SUM($G1331:AI1331),(((INDEX('PTRM input'!$G$385:$P$434,A43offset,$E1331)-INDEX('PTRM input'!$G$277:$P$326,A43offset,$E1331))*OFFSET($F$7,0,$E1331))-SUM($G1331:AI1331))*(OFFSET('PTRM input'!$G$477,0,$E1331-1)/A43taxstdlife))))</f>
        <v>0</v>
      </c>
      <c r="AK1331" s="251">
        <f ca="1">IF(A43taxstdlife="n/a","n/a",IF(A43taxstdlife="",0,IF(AK$3&gt;(A43stdlife+$E1331),((INDEX('PTRM input'!$G$385:$P$434,A43offset,$E1331)-INDEX('PTRM input'!$G$277:$P$326,A43offset,$E1331))*OFFSET($F$7,0,$E1331))-SUM($G1331:AJ1331),(((INDEX('PTRM input'!$G$385:$P$434,A43offset,$E1331)-INDEX('PTRM input'!$G$277:$P$326,A43offset,$E1331))*OFFSET($F$7,0,$E1331))-SUM($G1331:AJ1331))*(OFFSET('PTRM input'!$G$477,0,$E1331-1)/A43taxstdlife))))</f>
        <v>0</v>
      </c>
      <c r="AL1331" s="251">
        <f ca="1">IF(A43taxstdlife="n/a","n/a",IF(A43taxstdlife="",0,IF(AL$3&gt;(A43stdlife+$E1331),((INDEX('PTRM input'!$G$385:$P$434,A43offset,$E1331)-INDEX('PTRM input'!$G$277:$P$326,A43offset,$E1331))*OFFSET($F$7,0,$E1331))-SUM($G1331:AK1331),(((INDEX('PTRM input'!$G$385:$P$434,A43offset,$E1331)-INDEX('PTRM input'!$G$277:$P$326,A43offset,$E1331))*OFFSET($F$7,0,$E1331))-SUM($G1331:AK1331))*(OFFSET('PTRM input'!$G$477,0,$E1331-1)/A43taxstdlife))))</f>
        <v>0</v>
      </c>
      <c r="AM1331" s="251">
        <f ca="1">IF(A43taxstdlife="n/a","n/a",IF(A43taxstdlife="",0,IF(AM$3&gt;(A43stdlife+$E1331),((INDEX('PTRM input'!$G$385:$P$434,A43offset,$E1331)-INDEX('PTRM input'!$G$277:$P$326,A43offset,$E1331))*OFFSET($F$7,0,$E1331))-SUM($G1331:AL1331),(((INDEX('PTRM input'!$G$385:$P$434,A43offset,$E1331)-INDEX('PTRM input'!$G$277:$P$326,A43offset,$E1331))*OFFSET($F$7,0,$E1331))-SUM($G1331:AL1331))*(OFFSET('PTRM input'!$G$477,0,$E1331-1)/A43taxstdlife))))</f>
        <v>0</v>
      </c>
      <c r="AN1331" s="251">
        <f ca="1">IF(A43taxstdlife="n/a","n/a",IF(A43taxstdlife="",0,IF(AN$3&gt;(A43stdlife+$E1331),((INDEX('PTRM input'!$G$385:$P$434,A43offset,$E1331)-INDEX('PTRM input'!$G$277:$P$326,A43offset,$E1331))*OFFSET($F$7,0,$E1331))-SUM($G1331:AM1331),(((INDEX('PTRM input'!$G$385:$P$434,A43offset,$E1331)-INDEX('PTRM input'!$G$277:$P$326,A43offset,$E1331))*OFFSET($F$7,0,$E1331))-SUM($G1331:AM1331))*(OFFSET('PTRM input'!$G$477,0,$E1331-1)/A43taxstdlife))))</f>
        <v>0</v>
      </c>
      <c r="AO1331" s="251">
        <f ca="1">IF(A43taxstdlife="n/a","n/a",IF(A43taxstdlife="",0,IF(AO$3&gt;(A43stdlife+$E1331),((INDEX('PTRM input'!$G$385:$P$434,A43offset,$E1331)-INDEX('PTRM input'!$G$277:$P$326,A43offset,$E1331))*OFFSET($F$7,0,$E1331))-SUM($G1331:AN1331),(((INDEX('PTRM input'!$G$385:$P$434,A43offset,$E1331)-INDEX('PTRM input'!$G$277:$P$326,A43offset,$E1331))*OFFSET($F$7,0,$E1331))-SUM($G1331:AN1331))*(OFFSET('PTRM input'!$G$477,0,$E1331-1)/A43taxstdlife))))</f>
        <v>0</v>
      </c>
      <c r="AP1331" s="251">
        <f ca="1">IF(A43taxstdlife="n/a","n/a",IF(A43taxstdlife="",0,IF(AP$3&gt;(A43stdlife+$E1331),((INDEX('PTRM input'!$G$385:$P$434,A43offset,$E1331)-INDEX('PTRM input'!$G$277:$P$326,A43offset,$E1331))*OFFSET($F$7,0,$E1331))-SUM($G1331:AO1331),(((INDEX('PTRM input'!$G$385:$P$434,A43offset,$E1331)-INDEX('PTRM input'!$G$277:$P$326,A43offset,$E1331))*OFFSET($F$7,0,$E1331))-SUM($G1331:AO1331))*(OFFSET('PTRM input'!$G$477,0,$E1331-1)/A43taxstdlife))))</f>
        <v>0</v>
      </c>
      <c r="AQ1331" s="251">
        <f ca="1">IF(A43taxstdlife="n/a","n/a",IF(A43taxstdlife="",0,IF(AQ$3&gt;(A43stdlife+$E1331),((INDEX('PTRM input'!$G$385:$P$434,A43offset,$E1331)-INDEX('PTRM input'!$G$277:$P$326,A43offset,$E1331))*OFFSET($F$7,0,$E1331))-SUM($G1331:AP1331),(((INDEX('PTRM input'!$G$385:$P$434,A43offset,$E1331)-INDEX('PTRM input'!$G$277:$P$326,A43offset,$E1331))*OFFSET($F$7,0,$E1331))-SUM($G1331:AP1331))*(OFFSET('PTRM input'!$G$477,0,$E1331-1)/A43taxstdlife))))</f>
        <v>0</v>
      </c>
      <c r="AR1331" s="251">
        <f ca="1">IF(A43taxstdlife="n/a","n/a",IF(A43taxstdlife="",0,IF(AR$3&gt;(A43stdlife+$E1331),((INDEX('PTRM input'!$G$385:$P$434,A43offset,$E1331)-INDEX('PTRM input'!$G$277:$P$326,A43offset,$E1331))*OFFSET($F$7,0,$E1331))-SUM($G1331:AQ1331),(((INDEX('PTRM input'!$G$385:$P$434,A43offset,$E1331)-INDEX('PTRM input'!$G$277:$P$326,A43offset,$E1331))*OFFSET($F$7,0,$E1331))-SUM($G1331:AQ1331))*(OFFSET('PTRM input'!$G$477,0,$E1331-1)/A43taxstdlife))))</f>
        <v>0</v>
      </c>
      <c r="AS1331" s="251">
        <f ca="1">IF(A43taxstdlife="n/a","n/a",IF(A43taxstdlife="",0,IF(AS$3&gt;(A43stdlife+$E1331),((INDEX('PTRM input'!$G$385:$P$434,A43offset,$E1331)-INDEX('PTRM input'!$G$277:$P$326,A43offset,$E1331))*OFFSET($F$7,0,$E1331))-SUM($G1331:AR1331),(((INDEX('PTRM input'!$G$385:$P$434,A43offset,$E1331)-INDEX('PTRM input'!$G$277:$P$326,A43offset,$E1331))*OFFSET($F$7,0,$E1331))-SUM($G1331:AR1331))*(OFFSET('PTRM input'!$G$477,0,$E1331-1)/A43taxstdlife))))</f>
        <v>0</v>
      </c>
      <c r="AT1331" s="251">
        <f ca="1">IF(A43taxstdlife="n/a","n/a",IF(A43taxstdlife="",0,IF(AT$3&gt;(A43stdlife+$E1331),((INDEX('PTRM input'!$G$385:$P$434,A43offset,$E1331)-INDEX('PTRM input'!$G$277:$P$326,A43offset,$E1331))*OFFSET($F$7,0,$E1331))-SUM($G1331:AS1331),(((INDEX('PTRM input'!$G$385:$P$434,A43offset,$E1331)-INDEX('PTRM input'!$G$277:$P$326,A43offset,$E1331))*OFFSET($F$7,0,$E1331))-SUM($G1331:AS1331))*(OFFSET('PTRM input'!$G$477,0,$E1331-1)/A43taxstdlife))))</f>
        <v>0</v>
      </c>
      <c r="AU1331" s="251">
        <f ca="1">IF(A43taxstdlife="n/a","n/a",IF(A43taxstdlife="",0,IF(AU$3&gt;(A43stdlife+$E1331),((INDEX('PTRM input'!$G$385:$P$434,A43offset,$E1331)-INDEX('PTRM input'!$G$277:$P$326,A43offset,$E1331))*OFFSET($F$7,0,$E1331))-SUM($G1331:AT1331),(((INDEX('PTRM input'!$G$385:$P$434,A43offset,$E1331)-INDEX('PTRM input'!$G$277:$P$326,A43offset,$E1331))*OFFSET($F$7,0,$E1331))-SUM($G1331:AT1331))*(OFFSET('PTRM input'!$G$477,0,$E1331-1)/A43taxstdlife))))</f>
        <v>0</v>
      </c>
      <c r="AV1331" s="251">
        <f ca="1">IF(A43taxstdlife="n/a","n/a",IF(A43taxstdlife="",0,IF(AV$3&gt;(A43stdlife+$E1331),((INDEX('PTRM input'!$G$385:$P$434,A43offset,$E1331)-INDEX('PTRM input'!$G$277:$P$326,A43offset,$E1331))*OFFSET($F$7,0,$E1331))-SUM($G1331:AU1331),(((INDEX('PTRM input'!$G$385:$P$434,A43offset,$E1331)-INDEX('PTRM input'!$G$277:$P$326,A43offset,$E1331))*OFFSET($F$7,0,$E1331))-SUM($G1331:AU1331))*(OFFSET('PTRM input'!$G$477,0,$E1331-1)/A43taxstdlife))))</f>
        <v>0</v>
      </c>
      <c r="AW1331" s="251">
        <f ca="1">IF(A43taxstdlife="n/a","n/a",IF(A43taxstdlife="",0,IF(AW$3&gt;(A43stdlife+$E1331),((INDEX('PTRM input'!$G$385:$P$434,A43offset,$E1331)-INDEX('PTRM input'!$G$277:$P$326,A43offset,$E1331))*OFFSET($F$7,0,$E1331))-SUM($G1331:AV1331),(((INDEX('PTRM input'!$G$385:$P$434,A43offset,$E1331)-INDEX('PTRM input'!$G$277:$P$326,A43offset,$E1331))*OFFSET($F$7,0,$E1331))-SUM($G1331:AV1331))*(OFFSET('PTRM input'!$G$477,0,$E1331-1)/A43taxstdlife))))</f>
        <v>0</v>
      </c>
      <c r="AX1331" s="251">
        <f ca="1">IF(A43taxstdlife="n/a","n/a",IF(A43taxstdlife="",0,IF(AX$3&gt;(A43stdlife+$E1331),((INDEX('PTRM input'!$G$385:$P$434,A43offset,$E1331)-INDEX('PTRM input'!$G$277:$P$326,A43offset,$E1331))*OFFSET($F$7,0,$E1331))-SUM($G1331:AW1331),(((INDEX('PTRM input'!$G$385:$P$434,A43offset,$E1331)-INDEX('PTRM input'!$G$277:$P$326,A43offset,$E1331))*OFFSET($F$7,0,$E1331))-SUM($G1331:AW1331))*(OFFSET('PTRM input'!$G$477,0,$E1331-1)/A43taxstdlife))))</f>
        <v>0</v>
      </c>
      <c r="AY1331" s="251">
        <f ca="1">IF(A43taxstdlife="n/a","n/a",IF(A43taxstdlife="",0,IF(AY$3&gt;(A43stdlife+$E1331),((INDEX('PTRM input'!$G$385:$P$434,A43offset,$E1331)-INDEX('PTRM input'!$G$277:$P$326,A43offset,$E1331))*OFFSET($F$7,0,$E1331))-SUM($G1331:AX1331),(((INDEX('PTRM input'!$G$385:$P$434,A43offset,$E1331)-INDEX('PTRM input'!$G$277:$P$326,A43offset,$E1331))*OFFSET($F$7,0,$E1331))-SUM($G1331:AX1331))*(OFFSET('PTRM input'!$G$477,0,$E1331-1)/A43taxstdlife))))</f>
        <v>0</v>
      </c>
      <c r="AZ1331" s="251">
        <f ca="1">IF(A43taxstdlife="n/a","n/a",IF(A43taxstdlife="",0,IF(AZ$3&gt;(A43stdlife+$E1331),((INDEX('PTRM input'!$G$385:$P$434,A43offset,$E1331)-INDEX('PTRM input'!$G$277:$P$326,A43offset,$E1331))*OFFSET($F$7,0,$E1331))-SUM($G1331:AY1331),(((INDEX('PTRM input'!$G$385:$P$434,A43offset,$E1331)-INDEX('PTRM input'!$G$277:$P$326,A43offset,$E1331))*OFFSET($F$7,0,$E1331))-SUM($G1331:AY1331))*(OFFSET('PTRM input'!$G$477,0,$E1331-1)/A43taxstdlife))))</f>
        <v>0</v>
      </c>
      <c r="BA1331" s="251">
        <f ca="1">IF(A43taxstdlife="n/a","n/a",IF(A43taxstdlife="",0,IF(BA$3&gt;(A43stdlife+$E1331),((INDEX('PTRM input'!$G$385:$P$434,A43offset,$E1331)-INDEX('PTRM input'!$G$277:$P$326,A43offset,$E1331))*OFFSET($F$7,0,$E1331))-SUM($G1331:AZ1331),(((INDEX('PTRM input'!$G$385:$P$434,A43offset,$E1331)-INDEX('PTRM input'!$G$277:$P$326,A43offset,$E1331))*OFFSET($F$7,0,$E1331))-SUM($G1331:AZ1331))*(OFFSET('PTRM input'!$G$477,0,$E1331-1)/A43taxstdlife))))</f>
        <v>0</v>
      </c>
      <c r="BB1331" s="251">
        <f ca="1">IF(A43taxstdlife="n/a","n/a",IF(A43taxstdlife="",0,IF(BB$3&gt;(A43stdlife+$E1331),((INDEX('PTRM input'!$G$385:$P$434,A43offset,$E1331)-INDEX('PTRM input'!$G$277:$P$326,A43offset,$E1331))*OFFSET($F$7,0,$E1331))-SUM($G1331:BA1331),(((INDEX('PTRM input'!$G$385:$P$434,A43offset,$E1331)-INDEX('PTRM input'!$G$277:$P$326,A43offset,$E1331))*OFFSET($F$7,0,$E1331))-SUM($G1331:BA1331))*(OFFSET('PTRM input'!$G$477,0,$E1331-1)/A43taxstdlife))))</f>
        <v>0</v>
      </c>
      <c r="BC1331" s="251">
        <f ca="1">IF(A43taxstdlife="n/a","n/a",IF(A43taxstdlife="",0,IF(BC$3&gt;(A43stdlife+$E1331),((INDEX('PTRM input'!$G$385:$P$434,A43offset,$E1331)-INDEX('PTRM input'!$G$277:$P$326,A43offset,$E1331))*OFFSET($F$7,0,$E1331))-SUM($G1331:BB1331),(((INDEX('PTRM input'!$G$385:$P$434,A43offset,$E1331)-INDEX('PTRM input'!$G$277:$P$326,A43offset,$E1331))*OFFSET($F$7,0,$E1331))-SUM($G1331:BB1331))*(OFFSET('PTRM input'!$G$477,0,$E1331-1)/A43taxstdlife))))</f>
        <v>0</v>
      </c>
      <c r="BD1331" s="251">
        <f ca="1">IF(A43taxstdlife="n/a","n/a",IF(A43taxstdlife="",0,IF(BD$3&gt;(A43stdlife+$E1331),((INDEX('PTRM input'!$G$385:$P$434,A43offset,$E1331)-INDEX('PTRM input'!$G$277:$P$326,A43offset,$E1331))*OFFSET($F$7,0,$E1331))-SUM($G1331:BC1331),(((INDEX('PTRM input'!$G$385:$P$434,A43offset,$E1331)-INDEX('PTRM input'!$G$277:$P$326,A43offset,$E1331))*OFFSET($F$7,0,$E1331))-SUM($G1331:BC1331))*(OFFSET('PTRM input'!$G$477,0,$E1331-1)/A43taxstdlife))))</f>
        <v>0</v>
      </c>
      <c r="BE1331" s="251">
        <f ca="1">IF(A43taxstdlife="n/a","n/a",IF(A43taxstdlife="",0,IF(BE$3&gt;(A43stdlife+$E1331),((INDEX('PTRM input'!$G$385:$P$434,A43offset,$E1331)-INDEX('PTRM input'!$G$277:$P$326,A43offset,$E1331))*OFFSET($F$7,0,$E1331))-SUM($G1331:BD1331),(((INDEX('PTRM input'!$G$385:$P$434,A43offset,$E1331)-INDEX('PTRM input'!$G$277:$P$326,A43offset,$E1331))*OFFSET($F$7,0,$E1331))-SUM($G1331:BD1331))*(OFFSET('PTRM input'!$G$477,0,$E1331-1)/A43taxstdlife))))</f>
        <v>0</v>
      </c>
      <c r="BF1331" s="251">
        <f ca="1">IF(A43taxstdlife="n/a","n/a",IF(A43taxstdlife="",0,IF(BF$3&gt;(A43stdlife+$E1331),((INDEX('PTRM input'!$G$385:$P$434,A43offset,$E1331)-INDEX('PTRM input'!$G$277:$P$326,A43offset,$E1331))*OFFSET($F$7,0,$E1331))-SUM($G1331:BE1331),(((INDEX('PTRM input'!$G$385:$P$434,A43offset,$E1331)-INDEX('PTRM input'!$G$277:$P$326,A43offset,$E1331))*OFFSET($F$7,0,$E1331))-SUM($G1331:BE1331))*(OFFSET('PTRM input'!$G$477,0,$E1331-1)/A43taxstdlife))))</f>
        <v>0</v>
      </c>
      <c r="BG1331" s="251">
        <f ca="1">IF(A43taxstdlife="n/a","n/a",IF(A43taxstdlife="",0,IF(BG$3&gt;(A43stdlife+$E1331),((INDEX('PTRM input'!$G$385:$P$434,A43offset,$E1331)-INDEX('PTRM input'!$G$277:$P$326,A43offset,$E1331))*OFFSET($F$7,0,$E1331))-SUM($G1331:BF1331),(((INDEX('PTRM input'!$G$385:$P$434,A43offset,$E1331)-INDEX('PTRM input'!$G$277:$P$326,A43offset,$E1331))*OFFSET($F$7,0,$E1331))-SUM($G1331:BF1331))*(OFFSET('PTRM input'!$G$477,0,$E1331-1)/A43taxstdlife))))</f>
        <v>0</v>
      </c>
      <c r="BH1331" s="251">
        <f ca="1">IF(A43taxstdlife="n/a","n/a",IF(A43taxstdlife="",0,IF(BH$3&gt;(A43stdlife+$E1331),((INDEX('PTRM input'!$G$385:$P$434,A43offset,$E1331)-INDEX('PTRM input'!$G$277:$P$326,A43offset,$E1331))*OFFSET($F$7,0,$E1331))-SUM($G1331:BG1331),(((INDEX('PTRM input'!$G$385:$P$434,A43offset,$E1331)-INDEX('PTRM input'!$G$277:$P$326,A43offset,$E1331))*OFFSET($F$7,0,$E1331))-SUM($G1331:BG1331))*(OFFSET('PTRM input'!$G$477,0,$E1331-1)/A43taxstdlife))))</f>
        <v>0</v>
      </c>
      <c r="BI1331" s="251">
        <f ca="1">IF(A43taxstdlife="n/a","n/a",IF(A43taxstdlife="",0,IF(BI$3&gt;(A43stdlife+$E1331),((INDEX('PTRM input'!$G$385:$P$434,A43offset,$E1331)-INDEX('PTRM input'!$G$277:$P$326,A43offset,$E1331))*OFFSET($F$7,0,$E1331))-SUM($G1331:BH1331),(((INDEX('PTRM input'!$G$385:$P$434,A43offset,$E1331)-INDEX('PTRM input'!$G$277:$P$326,A43offset,$E1331))*OFFSET($F$7,0,$E1331))-SUM($G1331:BH1331))*(OFFSET('PTRM input'!$G$477,0,$E1331-1)/A43taxstdlife))))</f>
        <v>0</v>
      </c>
      <c r="BJ1331" s="116"/>
      <c r="BK1331" s="116"/>
      <c r="BL1331" s="116"/>
      <c r="BM1331" s="116"/>
    </row>
    <row r="1332" spans="1:65" ht="12.75" hidden="1" customHeight="1" outlineLevel="2">
      <c r="A1332" s="366"/>
      <c r="B1332" s="19"/>
      <c r="C1332" s="18"/>
      <c r="D1332" s="760"/>
      <c r="E1332" s="86">
        <v>5</v>
      </c>
      <c r="F1332" s="356"/>
      <c r="G1332" s="434"/>
      <c r="H1332" s="435"/>
      <c r="I1332" s="435"/>
      <c r="J1332" s="435"/>
      <c r="K1332" s="619"/>
      <c r="L1332" s="251">
        <f ca="1">IF(A43taxstdlife="n/a","n/a",IF(A43taxstdlife="",0,IF(L$3&gt;(A43stdlife+$E1332),((INDEX('PTRM input'!$G$385:$P$434,A43offset,$E1332)-INDEX('PTRM input'!$G$277:$P$326,A43offset,$E1332))*OFFSET($F$7,0,$E1332))-SUM($G1332:K1332),(((INDEX('PTRM input'!$G$385:$P$434,A43offset,$E1332)-INDEX('PTRM input'!$G$277:$P$326,A43offset,$E1332))*OFFSET($F$7,0,$E1332))-SUM($G1332:K1332))*(OFFSET('PTRM input'!$G$477,0,$E1332-1)/A43taxstdlife))))</f>
        <v>0</v>
      </c>
      <c r="M1332" s="251">
        <f ca="1">IF(A43taxstdlife="n/a","n/a",IF(A43taxstdlife="",0,IF(M$3&gt;(A43stdlife+$E1332),((INDEX('PTRM input'!$G$385:$P$434,A43offset,$E1332)-INDEX('PTRM input'!$G$277:$P$326,A43offset,$E1332))*OFFSET($F$7,0,$E1332))-SUM($G1332:L1332),(((INDEX('PTRM input'!$G$385:$P$434,A43offset,$E1332)-INDEX('PTRM input'!$G$277:$P$326,A43offset,$E1332))*OFFSET($F$7,0,$E1332))-SUM($G1332:L1332))*(OFFSET('PTRM input'!$G$477,0,$E1332-1)/A43taxstdlife))))</f>
        <v>0</v>
      </c>
      <c r="N1332" s="251">
        <f ca="1">IF(A43taxstdlife="n/a","n/a",IF(A43taxstdlife="",0,IF(N$3&gt;(A43stdlife+$E1332),((INDEX('PTRM input'!$G$385:$P$434,A43offset,$E1332)-INDEX('PTRM input'!$G$277:$P$326,A43offset,$E1332))*OFFSET($F$7,0,$E1332))-SUM($G1332:M1332),(((INDEX('PTRM input'!$G$385:$P$434,A43offset,$E1332)-INDEX('PTRM input'!$G$277:$P$326,A43offset,$E1332))*OFFSET($F$7,0,$E1332))-SUM($G1332:M1332))*(OFFSET('PTRM input'!$G$477,0,$E1332-1)/A43taxstdlife))))</f>
        <v>0</v>
      </c>
      <c r="O1332" s="251">
        <f ca="1">IF(A43taxstdlife="n/a","n/a",IF(A43taxstdlife="",0,IF(O$3&gt;(A43stdlife+$E1332),((INDEX('PTRM input'!$G$385:$P$434,A43offset,$E1332)-INDEX('PTRM input'!$G$277:$P$326,A43offset,$E1332))*OFFSET($F$7,0,$E1332))-SUM($G1332:N1332),(((INDEX('PTRM input'!$G$385:$P$434,A43offset,$E1332)-INDEX('PTRM input'!$G$277:$P$326,A43offset,$E1332))*OFFSET($F$7,0,$E1332))-SUM($G1332:N1332))*(OFFSET('PTRM input'!$G$477,0,$E1332-1)/A43taxstdlife))))</f>
        <v>0</v>
      </c>
      <c r="P1332" s="251">
        <f ca="1">IF(A43taxstdlife="n/a","n/a",IF(A43taxstdlife="",0,IF(P$3&gt;(A43stdlife+$E1332),((INDEX('PTRM input'!$G$385:$P$434,A43offset,$E1332)-INDEX('PTRM input'!$G$277:$P$326,A43offset,$E1332))*OFFSET($F$7,0,$E1332))-SUM($G1332:O1332),(((INDEX('PTRM input'!$G$385:$P$434,A43offset,$E1332)-INDEX('PTRM input'!$G$277:$P$326,A43offset,$E1332))*OFFSET($F$7,0,$E1332))-SUM($G1332:O1332))*(OFFSET('PTRM input'!$G$477,0,$E1332-1)/A43taxstdlife))))</f>
        <v>0</v>
      </c>
      <c r="Q1332" s="251">
        <f ca="1">IF(A43taxstdlife="n/a","n/a",IF(A43taxstdlife="",0,IF(Q$3&gt;(A43stdlife+$E1332),((INDEX('PTRM input'!$G$385:$P$434,A43offset,$E1332)-INDEX('PTRM input'!$G$277:$P$326,A43offset,$E1332))*OFFSET($F$7,0,$E1332))-SUM($G1332:P1332),(((INDEX('PTRM input'!$G$385:$P$434,A43offset,$E1332)-INDEX('PTRM input'!$G$277:$P$326,A43offset,$E1332))*OFFSET($F$7,0,$E1332))-SUM($G1332:P1332))*(OFFSET('PTRM input'!$G$477,0,$E1332-1)/A43taxstdlife))))</f>
        <v>0</v>
      </c>
      <c r="R1332" s="251">
        <f ca="1">IF(A43taxstdlife="n/a","n/a",IF(A43taxstdlife="",0,IF(R$3&gt;(A43stdlife+$E1332),((INDEX('PTRM input'!$G$385:$P$434,A43offset,$E1332)-INDEX('PTRM input'!$G$277:$P$326,A43offset,$E1332))*OFFSET($F$7,0,$E1332))-SUM($G1332:Q1332),(((INDEX('PTRM input'!$G$385:$P$434,A43offset,$E1332)-INDEX('PTRM input'!$G$277:$P$326,A43offset,$E1332))*OFFSET($F$7,0,$E1332))-SUM($G1332:Q1332))*(OFFSET('PTRM input'!$G$477,0,$E1332-1)/A43taxstdlife))))</f>
        <v>0</v>
      </c>
      <c r="S1332" s="251">
        <f ca="1">IF(A43taxstdlife="n/a","n/a",IF(A43taxstdlife="",0,IF(S$3&gt;(A43stdlife+$E1332),((INDEX('PTRM input'!$G$385:$P$434,A43offset,$E1332)-INDEX('PTRM input'!$G$277:$P$326,A43offset,$E1332))*OFFSET($F$7,0,$E1332))-SUM($G1332:R1332),(((INDEX('PTRM input'!$G$385:$P$434,A43offset,$E1332)-INDEX('PTRM input'!$G$277:$P$326,A43offset,$E1332))*OFFSET($F$7,0,$E1332))-SUM($G1332:R1332))*(OFFSET('PTRM input'!$G$477,0,$E1332-1)/A43taxstdlife))))</f>
        <v>0</v>
      </c>
      <c r="T1332" s="251">
        <f ca="1">IF(A43taxstdlife="n/a","n/a",IF(A43taxstdlife="",0,IF(T$3&gt;(A43stdlife+$E1332),((INDEX('PTRM input'!$G$385:$P$434,A43offset,$E1332)-INDEX('PTRM input'!$G$277:$P$326,A43offset,$E1332))*OFFSET($F$7,0,$E1332))-SUM($G1332:S1332),(((INDEX('PTRM input'!$G$385:$P$434,A43offset,$E1332)-INDEX('PTRM input'!$G$277:$P$326,A43offset,$E1332))*OFFSET($F$7,0,$E1332))-SUM($G1332:S1332))*(OFFSET('PTRM input'!$G$477,0,$E1332-1)/A43taxstdlife))))</f>
        <v>0</v>
      </c>
      <c r="U1332" s="251">
        <f ca="1">IF(A43taxstdlife="n/a","n/a",IF(A43taxstdlife="",0,IF(U$3&gt;(A43stdlife+$E1332),((INDEX('PTRM input'!$G$385:$P$434,A43offset,$E1332)-INDEX('PTRM input'!$G$277:$P$326,A43offset,$E1332))*OFFSET($F$7,0,$E1332))-SUM($G1332:T1332),(((INDEX('PTRM input'!$G$385:$P$434,A43offset,$E1332)-INDEX('PTRM input'!$G$277:$P$326,A43offset,$E1332))*OFFSET($F$7,0,$E1332))-SUM($G1332:T1332))*(OFFSET('PTRM input'!$G$477,0,$E1332-1)/A43taxstdlife))))</f>
        <v>0</v>
      </c>
      <c r="V1332" s="251">
        <f ca="1">IF(A43taxstdlife="n/a","n/a",IF(A43taxstdlife="",0,IF(V$3&gt;(A43stdlife+$E1332),((INDEX('PTRM input'!$G$385:$P$434,A43offset,$E1332)-INDEX('PTRM input'!$G$277:$P$326,A43offset,$E1332))*OFFSET($F$7,0,$E1332))-SUM($G1332:U1332),(((INDEX('PTRM input'!$G$385:$P$434,A43offset,$E1332)-INDEX('PTRM input'!$G$277:$P$326,A43offset,$E1332))*OFFSET($F$7,0,$E1332))-SUM($G1332:U1332))*(OFFSET('PTRM input'!$G$477,0,$E1332-1)/A43taxstdlife))))</f>
        <v>0</v>
      </c>
      <c r="W1332" s="251">
        <f ca="1">IF(A43taxstdlife="n/a","n/a",IF(A43taxstdlife="",0,IF(W$3&gt;(A43stdlife+$E1332),((INDEX('PTRM input'!$G$385:$P$434,A43offset,$E1332)-INDEX('PTRM input'!$G$277:$P$326,A43offset,$E1332))*OFFSET($F$7,0,$E1332))-SUM($G1332:V1332),(((INDEX('PTRM input'!$G$385:$P$434,A43offset,$E1332)-INDEX('PTRM input'!$G$277:$P$326,A43offset,$E1332))*OFFSET($F$7,0,$E1332))-SUM($G1332:V1332))*(OFFSET('PTRM input'!$G$477,0,$E1332-1)/A43taxstdlife))))</f>
        <v>0</v>
      </c>
      <c r="X1332" s="251">
        <f ca="1">IF(A43taxstdlife="n/a","n/a",IF(A43taxstdlife="",0,IF(X$3&gt;(A43stdlife+$E1332),((INDEX('PTRM input'!$G$385:$P$434,A43offset,$E1332)-INDEX('PTRM input'!$G$277:$P$326,A43offset,$E1332))*OFFSET($F$7,0,$E1332))-SUM($G1332:W1332),(((INDEX('PTRM input'!$G$385:$P$434,A43offset,$E1332)-INDEX('PTRM input'!$G$277:$P$326,A43offset,$E1332))*OFFSET($F$7,0,$E1332))-SUM($G1332:W1332))*(OFFSET('PTRM input'!$G$477,0,$E1332-1)/A43taxstdlife))))</f>
        <v>0</v>
      </c>
      <c r="Y1332" s="251">
        <f ca="1">IF(A43taxstdlife="n/a","n/a",IF(A43taxstdlife="",0,IF(Y$3&gt;(A43stdlife+$E1332),((INDEX('PTRM input'!$G$385:$P$434,A43offset,$E1332)-INDEX('PTRM input'!$G$277:$P$326,A43offset,$E1332))*OFFSET($F$7,0,$E1332))-SUM($G1332:X1332),(((INDEX('PTRM input'!$G$385:$P$434,A43offset,$E1332)-INDEX('PTRM input'!$G$277:$P$326,A43offset,$E1332))*OFFSET($F$7,0,$E1332))-SUM($G1332:X1332))*(OFFSET('PTRM input'!$G$477,0,$E1332-1)/A43taxstdlife))))</f>
        <v>0</v>
      </c>
      <c r="Z1332" s="251">
        <f ca="1">IF(A43taxstdlife="n/a","n/a",IF(A43taxstdlife="",0,IF(Z$3&gt;(A43stdlife+$E1332),((INDEX('PTRM input'!$G$385:$P$434,A43offset,$E1332)-INDEX('PTRM input'!$G$277:$P$326,A43offset,$E1332))*OFFSET($F$7,0,$E1332))-SUM($G1332:Y1332),(((INDEX('PTRM input'!$G$385:$P$434,A43offset,$E1332)-INDEX('PTRM input'!$G$277:$P$326,A43offset,$E1332))*OFFSET($F$7,0,$E1332))-SUM($G1332:Y1332))*(OFFSET('PTRM input'!$G$477,0,$E1332-1)/A43taxstdlife))))</f>
        <v>0</v>
      </c>
      <c r="AA1332" s="251">
        <f ca="1">IF(A43taxstdlife="n/a","n/a",IF(A43taxstdlife="",0,IF(AA$3&gt;(A43stdlife+$E1332),((INDEX('PTRM input'!$G$385:$P$434,A43offset,$E1332)-INDEX('PTRM input'!$G$277:$P$326,A43offset,$E1332))*OFFSET($F$7,0,$E1332))-SUM($G1332:Z1332),(((INDEX('PTRM input'!$G$385:$P$434,A43offset,$E1332)-INDEX('PTRM input'!$G$277:$P$326,A43offset,$E1332))*OFFSET($F$7,0,$E1332))-SUM($G1332:Z1332))*(OFFSET('PTRM input'!$G$477,0,$E1332-1)/A43taxstdlife))))</f>
        <v>0</v>
      </c>
      <c r="AB1332" s="251">
        <f ca="1">IF(A43taxstdlife="n/a","n/a",IF(A43taxstdlife="",0,IF(AB$3&gt;(A43stdlife+$E1332),((INDEX('PTRM input'!$G$385:$P$434,A43offset,$E1332)-INDEX('PTRM input'!$G$277:$P$326,A43offset,$E1332))*OFFSET($F$7,0,$E1332))-SUM($G1332:AA1332),(((INDEX('PTRM input'!$G$385:$P$434,A43offset,$E1332)-INDEX('PTRM input'!$G$277:$P$326,A43offset,$E1332))*OFFSET($F$7,0,$E1332))-SUM($G1332:AA1332))*(OFFSET('PTRM input'!$G$477,0,$E1332-1)/A43taxstdlife))))</f>
        <v>0</v>
      </c>
      <c r="AC1332" s="251">
        <f ca="1">IF(A43taxstdlife="n/a","n/a",IF(A43taxstdlife="",0,IF(AC$3&gt;(A43stdlife+$E1332),((INDEX('PTRM input'!$G$385:$P$434,A43offset,$E1332)-INDEX('PTRM input'!$G$277:$P$326,A43offset,$E1332))*OFFSET($F$7,0,$E1332))-SUM($G1332:AB1332),(((INDEX('PTRM input'!$G$385:$P$434,A43offset,$E1332)-INDEX('PTRM input'!$G$277:$P$326,A43offset,$E1332))*OFFSET($F$7,0,$E1332))-SUM($G1332:AB1332))*(OFFSET('PTRM input'!$G$477,0,$E1332-1)/A43taxstdlife))))</f>
        <v>0</v>
      </c>
      <c r="AD1332" s="251">
        <f ca="1">IF(A43taxstdlife="n/a","n/a",IF(A43taxstdlife="",0,IF(AD$3&gt;(A43stdlife+$E1332),((INDEX('PTRM input'!$G$385:$P$434,A43offset,$E1332)-INDEX('PTRM input'!$G$277:$P$326,A43offset,$E1332))*OFFSET($F$7,0,$E1332))-SUM($G1332:AC1332),(((INDEX('PTRM input'!$G$385:$P$434,A43offset,$E1332)-INDEX('PTRM input'!$G$277:$P$326,A43offset,$E1332))*OFFSET($F$7,0,$E1332))-SUM($G1332:AC1332))*(OFFSET('PTRM input'!$G$477,0,$E1332-1)/A43taxstdlife))))</f>
        <v>0</v>
      </c>
      <c r="AE1332" s="251">
        <f ca="1">IF(A43taxstdlife="n/a","n/a",IF(A43taxstdlife="",0,IF(AE$3&gt;(A43stdlife+$E1332),((INDEX('PTRM input'!$G$385:$P$434,A43offset,$E1332)-INDEX('PTRM input'!$G$277:$P$326,A43offset,$E1332))*OFFSET($F$7,0,$E1332))-SUM($G1332:AD1332),(((INDEX('PTRM input'!$G$385:$P$434,A43offset,$E1332)-INDEX('PTRM input'!$G$277:$P$326,A43offset,$E1332))*OFFSET($F$7,0,$E1332))-SUM($G1332:AD1332))*(OFFSET('PTRM input'!$G$477,0,$E1332-1)/A43taxstdlife))))</f>
        <v>0</v>
      </c>
      <c r="AF1332" s="251">
        <f ca="1">IF(A43taxstdlife="n/a","n/a",IF(A43taxstdlife="",0,IF(AF$3&gt;(A43stdlife+$E1332),((INDEX('PTRM input'!$G$385:$P$434,A43offset,$E1332)-INDEX('PTRM input'!$G$277:$P$326,A43offset,$E1332))*OFFSET($F$7,0,$E1332))-SUM($G1332:AE1332),(((INDEX('PTRM input'!$G$385:$P$434,A43offset,$E1332)-INDEX('PTRM input'!$G$277:$P$326,A43offset,$E1332))*OFFSET($F$7,0,$E1332))-SUM($G1332:AE1332))*(OFFSET('PTRM input'!$G$477,0,$E1332-1)/A43taxstdlife))))</f>
        <v>0</v>
      </c>
      <c r="AG1332" s="251">
        <f ca="1">IF(A43taxstdlife="n/a","n/a",IF(A43taxstdlife="",0,IF(AG$3&gt;(A43stdlife+$E1332),((INDEX('PTRM input'!$G$385:$P$434,A43offset,$E1332)-INDEX('PTRM input'!$G$277:$P$326,A43offset,$E1332))*OFFSET($F$7,0,$E1332))-SUM($G1332:AF1332),(((INDEX('PTRM input'!$G$385:$P$434,A43offset,$E1332)-INDEX('PTRM input'!$G$277:$P$326,A43offset,$E1332))*OFFSET($F$7,0,$E1332))-SUM($G1332:AF1332))*(OFFSET('PTRM input'!$G$477,0,$E1332-1)/A43taxstdlife))))</f>
        <v>0</v>
      </c>
      <c r="AH1332" s="251">
        <f ca="1">IF(A43taxstdlife="n/a","n/a",IF(A43taxstdlife="",0,IF(AH$3&gt;(A43stdlife+$E1332),((INDEX('PTRM input'!$G$385:$P$434,A43offset,$E1332)-INDEX('PTRM input'!$G$277:$P$326,A43offset,$E1332))*OFFSET($F$7,0,$E1332))-SUM($G1332:AG1332),(((INDEX('PTRM input'!$G$385:$P$434,A43offset,$E1332)-INDEX('PTRM input'!$G$277:$P$326,A43offset,$E1332))*OFFSET($F$7,0,$E1332))-SUM($G1332:AG1332))*(OFFSET('PTRM input'!$G$477,0,$E1332-1)/A43taxstdlife))))</f>
        <v>0</v>
      </c>
      <c r="AI1332" s="251">
        <f ca="1">IF(A43taxstdlife="n/a","n/a",IF(A43taxstdlife="",0,IF(AI$3&gt;(A43stdlife+$E1332),((INDEX('PTRM input'!$G$385:$P$434,A43offset,$E1332)-INDEX('PTRM input'!$G$277:$P$326,A43offset,$E1332))*OFFSET($F$7,0,$E1332))-SUM($G1332:AH1332),(((INDEX('PTRM input'!$G$385:$P$434,A43offset,$E1332)-INDEX('PTRM input'!$G$277:$P$326,A43offset,$E1332))*OFFSET($F$7,0,$E1332))-SUM($G1332:AH1332))*(OFFSET('PTRM input'!$G$477,0,$E1332-1)/A43taxstdlife))))</f>
        <v>0</v>
      </c>
      <c r="AJ1332" s="251">
        <f ca="1">IF(A43taxstdlife="n/a","n/a",IF(A43taxstdlife="",0,IF(AJ$3&gt;(A43stdlife+$E1332),((INDEX('PTRM input'!$G$385:$P$434,A43offset,$E1332)-INDEX('PTRM input'!$G$277:$P$326,A43offset,$E1332))*OFFSET($F$7,0,$E1332))-SUM($G1332:AI1332),(((INDEX('PTRM input'!$G$385:$P$434,A43offset,$E1332)-INDEX('PTRM input'!$G$277:$P$326,A43offset,$E1332))*OFFSET($F$7,0,$E1332))-SUM($G1332:AI1332))*(OFFSET('PTRM input'!$G$477,0,$E1332-1)/A43taxstdlife))))</f>
        <v>0</v>
      </c>
      <c r="AK1332" s="251">
        <f ca="1">IF(A43taxstdlife="n/a","n/a",IF(A43taxstdlife="",0,IF(AK$3&gt;(A43stdlife+$E1332),((INDEX('PTRM input'!$G$385:$P$434,A43offset,$E1332)-INDEX('PTRM input'!$G$277:$P$326,A43offset,$E1332))*OFFSET($F$7,0,$E1332))-SUM($G1332:AJ1332),(((INDEX('PTRM input'!$G$385:$P$434,A43offset,$E1332)-INDEX('PTRM input'!$G$277:$P$326,A43offset,$E1332))*OFFSET($F$7,0,$E1332))-SUM($G1332:AJ1332))*(OFFSET('PTRM input'!$G$477,0,$E1332-1)/A43taxstdlife))))</f>
        <v>0</v>
      </c>
      <c r="AL1332" s="251">
        <f ca="1">IF(A43taxstdlife="n/a","n/a",IF(A43taxstdlife="",0,IF(AL$3&gt;(A43stdlife+$E1332),((INDEX('PTRM input'!$G$385:$P$434,A43offset,$E1332)-INDEX('PTRM input'!$G$277:$P$326,A43offset,$E1332))*OFFSET($F$7,0,$E1332))-SUM($G1332:AK1332),(((INDEX('PTRM input'!$G$385:$P$434,A43offset,$E1332)-INDEX('PTRM input'!$G$277:$P$326,A43offset,$E1332))*OFFSET($F$7,0,$E1332))-SUM($G1332:AK1332))*(OFFSET('PTRM input'!$G$477,0,$E1332-1)/A43taxstdlife))))</f>
        <v>0</v>
      </c>
      <c r="AM1332" s="251">
        <f ca="1">IF(A43taxstdlife="n/a","n/a",IF(A43taxstdlife="",0,IF(AM$3&gt;(A43stdlife+$E1332),((INDEX('PTRM input'!$G$385:$P$434,A43offset,$E1332)-INDEX('PTRM input'!$G$277:$P$326,A43offset,$E1332))*OFFSET($F$7,0,$E1332))-SUM($G1332:AL1332),(((INDEX('PTRM input'!$G$385:$P$434,A43offset,$E1332)-INDEX('PTRM input'!$G$277:$P$326,A43offset,$E1332))*OFFSET($F$7,0,$E1332))-SUM($G1332:AL1332))*(OFFSET('PTRM input'!$G$477,0,$E1332-1)/A43taxstdlife))))</f>
        <v>0</v>
      </c>
      <c r="AN1332" s="251">
        <f ca="1">IF(A43taxstdlife="n/a","n/a",IF(A43taxstdlife="",0,IF(AN$3&gt;(A43stdlife+$E1332),((INDEX('PTRM input'!$G$385:$P$434,A43offset,$E1332)-INDEX('PTRM input'!$G$277:$P$326,A43offset,$E1332))*OFFSET($F$7,0,$E1332))-SUM($G1332:AM1332),(((INDEX('PTRM input'!$G$385:$P$434,A43offset,$E1332)-INDEX('PTRM input'!$G$277:$P$326,A43offset,$E1332))*OFFSET($F$7,0,$E1332))-SUM($G1332:AM1332))*(OFFSET('PTRM input'!$G$477,0,$E1332-1)/A43taxstdlife))))</f>
        <v>0</v>
      </c>
      <c r="AO1332" s="251">
        <f ca="1">IF(A43taxstdlife="n/a","n/a",IF(A43taxstdlife="",0,IF(AO$3&gt;(A43stdlife+$E1332),((INDEX('PTRM input'!$G$385:$P$434,A43offset,$E1332)-INDEX('PTRM input'!$G$277:$P$326,A43offset,$E1332))*OFFSET($F$7,0,$E1332))-SUM($G1332:AN1332),(((INDEX('PTRM input'!$G$385:$P$434,A43offset,$E1332)-INDEX('PTRM input'!$G$277:$P$326,A43offset,$E1332))*OFFSET($F$7,0,$E1332))-SUM($G1332:AN1332))*(OFFSET('PTRM input'!$G$477,0,$E1332-1)/A43taxstdlife))))</f>
        <v>0</v>
      </c>
      <c r="AP1332" s="251">
        <f ca="1">IF(A43taxstdlife="n/a","n/a",IF(A43taxstdlife="",0,IF(AP$3&gt;(A43stdlife+$E1332),((INDEX('PTRM input'!$G$385:$P$434,A43offset,$E1332)-INDEX('PTRM input'!$G$277:$P$326,A43offset,$E1332))*OFFSET($F$7,0,$E1332))-SUM($G1332:AO1332),(((INDEX('PTRM input'!$G$385:$P$434,A43offset,$E1332)-INDEX('PTRM input'!$G$277:$P$326,A43offset,$E1332))*OFFSET($F$7,0,$E1332))-SUM($G1332:AO1332))*(OFFSET('PTRM input'!$G$477,0,$E1332-1)/A43taxstdlife))))</f>
        <v>0</v>
      </c>
      <c r="AQ1332" s="251">
        <f ca="1">IF(A43taxstdlife="n/a","n/a",IF(A43taxstdlife="",0,IF(AQ$3&gt;(A43stdlife+$E1332),((INDEX('PTRM input'!$G$385:$P$434,A43offset,$E1332)-INDEX('PTRM input'!$G$277:$P$326,A43offset,$E1332))*OFFSET($F$7,0,$E1332))-SUM($G1332:AP1332),(((INDEX('PTRM input'!$G$385:$P$434,A43offset,$E1332)-INDEX('PTRM input'!$G$277:$P$326,A43offset,$E1332))*OFFSET($F$7,0,$E1332))-SUM($G1332:AP1332))*(OFFSET('PTRM input'!$G$477,0,$E1332-1)/A43taxstdlife))))</f>
        <v>0</v>
      </c>
      <c r="AR1332" s="251">
        <f ca="1">IF(A43taxstdlife="n/a","n/a",IF(A43taxstdlife="",0,IF(AR$3&gt;(A43stdlife+$E1332),((INDEX('PTRM input'!$G$385:$P$434,A43offset,$E1332)-INDEX('PTRM input'!$G$277:$P$326,A43offset,$E1332))*OFFSET($F$7,0,$E1332))-SUM($G1332:AQ1332),(((INDEX('PTRM input'!$G$385:$P$434,A43offset,$E1332)-INDEX('PTRM input'!$G$277:$P$326,A43offset,$E1332))*OFFSET($F$7,0,$E1332))-SUM($G1332:AQ1332))*(OFFSET('PTRM input'!$G$477,0,$E1332-1)/A43taxstdlife))))</f>
        <v>0</v>
      </c>
      <c r="AS1332" s="251">
        <f ca="1">IF(A43taxstdlife="n/a","n/a",IF(A43taxstdlife="",0,IF(AS$3&gt;(A43stdlife+$E1332),((INDEX('PTRM input'!$G$385:$P$434,A43offset,$E1332)-INDEX('PTRM input'!$G$277:$P$326,A43offset,$E1332))*OFFSET($F$7,0,$E1332))-SUM($G1332:AR1332),(((INDEX('PTRM input'!$G$385:$P$434,A43offset,$E1332)-INDEX('PTRM input'!$G$277:$P$326,A43offset,$E1332))*OFFSET($F$7,0,$E1332))-SUM($G1332:AR1332))*(OFFSET('PTRM input'!$G$477,0,$E1332-1)/A43taxstdlife))))</f>
        <v>0</v>
      </c>
      <c r="AT1332" s="251">
        <f ca="1">IF(A43taxstdlife="n/a","n/a",IF(A43taxstdlife="",0,IF(AT$3&gt;(A43stdlife+$E1332),((INDEX('PTRM input'!$G$385:$P$434,A43offset,$E1332)-INDEX('PTRM input'!$G$277:$P$326,A43offset,$E1332))*OFFSET($F$7,0,$E1332))-SUM($G1332:AS1332),(((INDEX('PTRM input'!$G$385:$P$434,A43offset,$E1332)-INDEX('PTRM input'!$G$277:$P$326,A43offset,$E1332))*OFFSET($F$7,0,$E1332))-SUM($G1332:AS1332))*(OFFSET('PTRM input'!$G$477,0,$E1332-1)/A43taxstdlife))))</f>
        <v>0</v>
      </c>
      <c r="AU1332" s="251">
        <f ca="1">IF(A43taxstdlife="n/a","n/a",IF(A43taxstdlife="",0,IF(AU$3&gt;(A43stdlife+$E1332),((INDEX('PTRM input'!$G$385:$P$434,A43offset,$E1332)-INDEX('PTRM input'!$G$277:$P$326,A43offset,$E1332))*OFFSET($F$7,0,$E1332))-SUM($G1332:AT1332),(((INDEX('PTRM input'!$G$385:$P$434,A43offset,$E1332)-INDEX('PTRM input'!$G$277:$P$326,A43offset,$E1332))*OFFSET($F$7,0,$E1332))-SUM($G1332:AT1332))*(OFFSET('PTRM input'!$G$477,0,$E1332-1)/A43taxstdlife))))</f>
        <v>0</v>
      </c>
      <c r="AV1332" s="251">
        <f ca="1">IF(A43taxstdlife="n/a","n/a",IF(A43taxstdlife="",0,IF(AV$3&gt;(A43stdlife+$E1332),((INDEX('PTRM input'!$G$385:$P$434,A43offset,$E1332)-INDEX('PTRM input'!$G$277:$P$326,A43offset,$E1332))*OFFSET($F$7,0,$E1332))-SUM($G1332:AU1332),(((INDEX('PTRM input'!$G$385:$P$434,A43offset,$E1332)-INDEX('PTRM input'!$G$277:$P$326,A43offset,$E1332))*OFFSET($F$7,0,$E1332))-SUM($G1332:AU1332))*(OFFSET('PTRM input'!$G$477,0,$E1332-1)/A43taxstdlife))))</f>
        <v>0</v>
      </c>
      <c r="AW1332" s="251">
        <f ca="1">IF(A43taxstdlife="n/a","n/a",IF(A43taxstdlife="",0,IF(AW$3&gt;(A43stdlife+$E1332),((INDEX('PTRM input'!$G$385:$P$434,A43offset,$E1332)-INDEX('PTRM input'!$G$277:$P$326,A43offset,$E1332))*OFFSET($F$7,0,$E1332))-SUM($G1332:AV1332),(((INDEX('PTRM input'!$G$385:$P$434,A43offset,$E1332)-INDEX('PTRM input'!$G$277:$P$326,A43offset,$E1332))*OFFSET($F$7,0,$E1332))-SUM($G1332:AV1332))*(OFFSET('PTRM input'!$G$477,0,$E1332-1)/A43taxstdlife))))</f>
        <v>0</v>
      </c>
      <c r="AX1332" s="251">
        <f ca="1">IF(A43taxstdlife="n/a","n/a",IF(A43taxstdlife="",0,IF(AX$3&gt;(A43stdlife+$E1332),((INDEX('PTRM input'!$G$385:$P$434,A43offset,$E1332)-INDEX('PTRM input'!$G$277:$P$326,A43offset,$E1332))*OFFSET($F$7,0,$E1332))-SUM($G1332:AW1332),(((INDEX('PTRM input'!$G$385:$P$434,A43offset,$E1332)-INDEX('PTRM input'!$G$277:$P$326,A43offset,$E1332))*OFFSET($F$7,0,$E1332))-SUM($G1332:AW1332))*(OFFSET('PTRM input'!$G$477,0,$E1332-1)/A43taxstdlife))))</f>
        <v>0</v>
      </c>
      <c r="AY1332" s="251">
        <f ca="1">IF(A43taxstdlife="n/a","n/a",IF(A43taxstdlife="",0,IF(AY$3&gt;(A43stdlife+$E1332),((INDEX('PTRM input'!$G$385:$P$434,A43offset,$E1332)-INDEX('PTRM input'!$G$277:$P$326,A43offset,$E1332))*OFFSET($F$7,0,$E1332))-SUM($G1332:AX1332),(((INDEX('PTRM input'!$G$385:$P$434,A43offset,$E1332)-INDEX('PTRM input'!$G$277:$P$326,A43offset,$E1332))*OFFSET($F$7,0,$E1332))-SUM($G1332:AX1332))*(OFFSET('PTRM input'!$G$477,0,$E1332-1)/A43taxstdlife))))</f>
        <v>0</v>
      </c>
      <c r="AZ1332" s="251">
        <f ca="1">IF(A43taxstdlife="n/a","n/a",IF(A43taxstdlife="",0,IF(AZ$3&gt;(A43stdlife+$E1332),((INDEX('PTRM input'!$G$385:$P$434,A43offset,$E1332)-INDEX('PTRM input'!$G$277:$P$326,A43offset,$E1332))*OFFSET($F$7,0,$E1332))-SUM($G1332:AY1332),(((INDEX('PTRM input'!$G$385:$P$434,A43offset,$E1332)-INDEX('PTRM input'!$G$277:$P$326,A43offset,$E1332))*OFFSET($F$7,0,$E1332))-SUM($G1332:AY1332))*(OFFSET('PTRM input'!$G$477,0,$E1332-1)/A43taxstdlife))))</f>
        <v>0</v>
      </c>
      <c r="BA1332" s="251">
        <f ca="1">IF(A43taxstdlife="n/a","n/a",IF(A43taxstdlife="",0,IF(BA$3&gt;(A43stdlife+$E1332),((INDEX('PTRM input'!$G$385:$P$434,A43offset,$E1332)-INDEX('PTRM input'!$G$277:$P$326,A43offset,$E1332))*OFFSET($F$7,0,$E1332))-SUM($G1332:AZ1332),(((INDEX('PTRM input'!$G$385:$P$434,A43offset,$E1332)-INDEX('PTRM input'!$G$277:$P$326,A43offset,$E1332))*OFFSET($F$7,0,$E1332))-SUM($G1332:AZ1332))*(OFFSET('PTRM input'!$G$477,0,$E1332-1)/A43taxstdlife))))</f>
        <v>0</v>
      </c>
      <c r="BB1332" s="251">
        <f ca="1">IF(A43taxstdlife="n/a","n/a",IF(A43taxstdlife="",0,IF(BB$3&gt;(A43stdlife+$E1332),((INDEX('PTRM input'!$G$385:$P$434,A43offset,$E1332)-INDEX('PTRM input'!$G$277:$P$326,A43offset,$E1332))*OFFSET($F$7,0,$E1332))-SUM($G1332:BA1332),(((INDEX('PTRM input'!$G$385:$P$434,A43offset,$E1332)-INDEX('PTRM input'!$G$277:$P$326,A43offset,$E1332))*OFFSET($F$7,0,$E1332))-SUM($G1332:BA1332))*(OFFSET('PTRM input'!$G$477,0,$E1332-1)/A43taxstdlife))))</f>
        <v>0</v>
      </c>
      <c r="BC1332" s="251">
        <f ca="1">IF(A43taxstdlife="n/a","n/a",IF(A43taxstdlife="",0,IF(BC$3&gt;(A43stdlife+$E1332),((INDEX('PTRM input'!$G$385:$P$434,A43offset,$E1332)-INDEX('PTRM input'!$G$277:$P$326,A43offset,$E1332))*OFFSET($F$7,0,$E1332))-SUM($G1332:BB1332),(((INDEX('PTRM input'!$G$385:$P$434,A43offset,$E1332)-INDEX('PTRM input'!$G$277:$P$326,A43offset,$E1332))*OFFSET($F$7,0,$E1332))-SUM($G1332:BB1332))*(OFFSET('PTRM input'!$G$477,0,$E1332-1)/A43taxstdlife))))</f>
        <v>0</v>
      </c>
      <c r="BD1332" s="251">
        <f ca="1">IF(A43taxstdlife="n/a","n/a",IF(A43taxstdlife="",0,IF(BD$3&gt;(A43stdlife+$E1332),((INDEX('PTRM input'!$G$385:$P$434,A43offset,$E1332)-INDEX('PTRM input'!$G$277:$P$326,A43offset,$E1332))*OFFSET($F$7,0,$E1332))-SUM($G1332:BC1332),(((INDEX('PTRM input'!$G$385:$P$434,A43offset,$E1332)-INDEX('PTRM input'!$G$277:$P$326,A43offset,$E1332))*OFFSET($F$7,0,$E1332))-SUM($G1332:BC1332))*(OFFSET('PTRM input'!$G$477,0,$E1332-1)/A43taxstdlife))))</f>
        <v>0</v>
      </c>
      <c r="BE1332" s="251">
        <f ca="1">IF(A43taxstdlife="n/a","n/a",IF(A43taxstdlife="",0,IF(BE$3&gt;(A43stdlife+$E1332),((INDEX('PTRM input'!$G$385:$P$434,A43offset,$E1332)-INDEX('PTRM input'!$G$277:$P$326,A43offset,$E1332))*OFFSET($F$7,0,$E1332))-SUM($G1332:BD1332),(((INDEX('PTRM input'!$G$385:$P$434,A43offset,$E1332)-INDEX('PTRM input'!$G$277:$P$326,A43offset,$E1332))*OFFSET($F$7,0,$E1332))-SUM($G1332:BD1332))*(OFFSET('PTRM input'!$G$477,0,$E1332-1)/A43taxstdlife))))</f>
        <v>0</v>
      </c>
      <c r="BF1332" s="251">
        <f ca="1">IF(A43taxstdlife="n/a","n/a",IF(A43taxstdlife="",0,IF(BF$3&gt;(A43stdlife+$E1332),((INDEX('PTRM input'!$G$385:$P$434,A43offset,$E1332)-INDEX('PTRM input'!$G$277:$P$326,A43offset,$E1332))*OFFSET($F$7,0,$E1332))-SUM($G1332:BE1332),(((INDEX('PTRM input'!$G$385:$P$434,A43offset,$E1332)-INDEX('PTRM input'!$G$277:$P$326,A43offset,$E1332))*OFFSET($F$7,0,$E1332))-SUM($G1332:BE1332))*(OFFSET('PTRM input'!$G$477,0,$E1332-1)/A43taxstdlife))))</f>
        <v>0</v>
      </c>
      <c r="BG1332" s="251">
        <f ca="1">IF(A43taxstdlife="n/a","n/a",IF(A43taxstdlife="",0,IF(BG$3&gt;(A43stdlife+$E1332),((INDEX('PTRM input'!$G$385:$P$434,A43offset,$E1332)-INDEX('PTRM input'!$G$277:$P$326,A43offset,$E1332))*OFFSET($F$7,0,$E1332))-SUM($G1332:BF1332),(((INDEX('PTRM input'!$G$385:$P$434,A43offset,$E1332)-INDEX('PTRM input'!$G$277:$P$326,A43offset,$E1332))*OFFSET($F$7,0,$E1332))-SUM($G1332:BF1332))*(OFFSET('PTRM input'!$G$477,0,$E1332-1)/A43taxstdlife))))</f>
        <v>0</v>
      </c>
      <c r="BH1332" s="251">
        <f ca="1">IF(A43taxstdlife="n/a","n/a",IF(A43taxstdlife="",0,IF(BH$3&gt;(A43stdlife+$E1332),((INDEX('PTRM input'!$G$385:$P$434,A43offset,$E1332)-INDEX('PTRM input'!$G$277:$P$326,A43offset,$E1332))*OFFSET($F$7,0,$E1332))-SUM($G1332:BG1332),(((INDEX('PTRM input'!$G$385:$P$434,A43offset,$E1332)-INDEX('PTRM input'!$G$277:$P$326,A43offset,$E1332))*OFFSET($F$7,0,$E1332))-SUM($G1332:BG1332))*(OFFSET('PTRM input'!$G$477,0,$E1332-1)/A43taxstdlife))))</f>
        <v>0</v>
      </c>
      <c r="BI1332" s="251">
        <f ca="1">IF(A43taxstdlife="n/a","n/a",IF(A43taxstdlife="",0,IF(BI$3&gt;(A43stdlife+$E1332),((INDEX('PTRM input'!$G$385:$P$434,A43offset,$E1332)-INDEX('PTRM input'!$G$277:$P$326,A43offset,$E1332))*OFFSET($F$7,0,$E1332))-SUM($G1332:BH1332),(((INDEX('PTRM input'!$G$385:$P$434,A43offset,$E1332)-INDEX('PTRM input'!$G$277:$P$326,A43offset,$E1332))*OFFSET($F$7,0,$E1332))-SUM($G1332:BH1332))*(OFFSET('PTRM input'!$G$477,0,$E1332-1)/A43taxstdlife))))</f>
        <v>0</v>
      </c>
      <c r="BJ1332" s="116"/>
      <c r="BK1332" s="116"/>
      <c r="BL1332" s="116"/>
      <c r="BM1332" s="116"/>
    </row>
    <row r="1333" spans="1:65" ht="12.75" hidden="1" customHeight="1" outlineLevel="2">
      <c r="A1333" s="366"/>
      <c r="B1333" s="19"/>
      <c r="C1333" s="18"/>
      <c r="D1333" s="760"/>
      <c r="E1333" s="86">
        <v>6</v>
      </c>
      <c r="F1333" s="356"/>
      <c r="G1333" s="434"/>
      <c r="H1333" s="435"/>
      <c r="I1333" s="435"/>
      <c r="J1333" s="435"/>
      <c r="K1333" s="435"/>
      <c r="L1333" s="619"/>
      <c r="M1333" s="251">
        <f ca="1">IF(A43taxstdlife="n/a","n/a",IF(A43taxstdlife="",0,IF(M$3&gt;(A43stdlife+$E1333),((INDEX('PTRM input'!$G$385:$P$434,A43offset,$E1333)-INDEX('PTRM input'!$G$277:$P$326,A43offset,$E1333))*OFFSET($F$7,0,$E1333))-SUM($G1333:L1333),(((INDEX('PTRM input'!$G$385:$P$434,A43offset,$E1333)-INDEX('PTRM input'!$G$277:$P$326,A43offset,$E1333))*OFFSET($F$7,0,$E1333))-SUM($G1333:L1333))*(OFFSET('PTRM input'!$G$477,0,$E1333-1)/A43taxstdlife))))</f>
        <v>0</v>
      </c>
      <c r="N1333" s="251">
        <f ca="1">IF(A43taxstdlife="n/a","n/a",IF(A43taxstdlife="",0,IF(N$3&gt;(A43stdlife+$E1333),((INDEX('PTRM input'!$G$385:$P$434,A43offset,$E1333)-INDEX('PTRM input'!$G$277:$P$326,A43offset,$E1333))*OFFSET($F$7,0,$E1333))-SUM($G1333:M1333),(((INDEX('PTRM input'!$G$385:$P$434,A43offset,$E1333)-INDEX('PTRM input'!$G$277:$P$326,A43offset,$E1333))*OFFSET($F$7,0,$E1333))-SUM($G1333:M1333))*(OFFSET('PTRM input'!$G$477,0,$E1333-1)/A43taxstdlife))))</f>
        <v>0</v>
      </c>
      <c r="O1333" s="251">
        <f ca="1">IF(A43taxstdlife="n/a","n/a",IF(A43taxstdlife="",0,IF(O$3&gt;(A43stdlife+$E1333),((INDEX('PTRM input'!$G$385:$P$434,A43offset,$E1333)-INDEX('PTRM input'!$G$277:$P$326,A43offset,$E1333))*OFFSET($F$7,0,$E1333))-SUM($G1333:N1333),(((INDEX('PTRM input'!$G$385:$P$434,A43offset,$E1333)-INDEX('PTRM input'!$G$277:$P$326,A43offset,$E1333))*OFFSET($F$7,0,$E1333))-SUM($G1333:N1333))*(OFFSET('PTRM input'!$G$477,0,$E1333-1)/A43taxstdlife))))</f>
        <v>0</v>
      </c>
      <c r="P1333" s="251">
        <f ca="1">IF(A43taxstdlife="n/a","n/a",IF(A43taxstdlife="",0,IF(P$3&gt;(A43stdlife+$E1333),((INDEX('PTRM input'!$G$385:$P$434,A43offset,$E1333)-INDEX('PTRM input'!$G$277:$P$326,A43offset,$E1333))*OFFSET($F$7,0,$E1333))-SUM($G1333:O1333),(((INDEX('PTRM input'!$G$385:$P$434,A43offset,$E1333)-INDEX('PTRM input'!$G$277:$P$326,A43offset,$E1333))*OFFSET($F$7,0,$E1333))-SUM($G1333:O1333))*(OFFSET('PTRM input'!$G$477,0,$E1333-1)/A43taxstdlife))))</f>
        <v>0</v>
      </c>
      <c r="Q1333" s="251">
        <f ca="1">IF(A43taxstdlife="n/a","n/a",IF(A43taxstdlife="",0,IF(Q$3&gt;(A43stdlife+$E1333),((INDEX('PTRM input'!$G$385:$P$434,A43offset,$E1333)-INDEX('PTRM input'!$G$277:$P$326,A43offset,$E1333))*OFFSET($F$7,0,$E1333))-SUM($G1333:P1333),(((INDEX('PTRM input'!$G$385:$P$434,A43offset,$E1333)-INDEX('PTRM input'!$G$277:$P$326,A43offset,$E1333))*OFFSET($F$7,0,$E1333))-SUM($G1333:P1333))*(OFFSET('PTRM input'!$G$477,0,$E1333-1)/A43taxstdlife))))</f>
        <v>0</v>
      </c>
      <c r="R1333" s="251">
        <f ca="1">IF(A43taxstdlife="n/a","n/a",IF(A43taxstdlife="",0,IF(R$3&gt;(A43stdlife+$E1333),((INDEX('PTRM input'!$G$385:$P$434,A43offset,$E1333)-INDEX('PTRM input'!$G$277:$P$326,A43offset,$E1333))*OFFSET($F$7,0,$E1333))-SUM($G1333:Q1333),(((INDEX('PTRM input'!$G$385:$P$434,A43offset,$E1333)-INDEX('PTRM input'!$G$277:$P$326,A43offset,$E1333))*OFFSET($F$7,0,$E1333))-SUM($G1333:Q1333))*(OFFSET('PTRM input'!$G$477,0,$E1333-1)/A43taxstdlife))))</f>
        <v>0</v>
      </c>
      <c r="S1333" s="251">
        <f ca="1">IF(A43taxstdlife="n/a","n/a",IF(A43taxstdlife="",0,IF(S$3&gt;(A43stdlife+$E1333),((INDEX('PTRM input'!$G$385:$P$434,A43offset,$E1333)-INDEX('PTRM input'!$G$277:$P$326,A43offset,$E1333))*OFFSET($F$7,0,$E1333))-SUM($G1333:R1333),(((INDEX('PTRM input'!$G$385:$P$434,A43offset,$E1333)-INDEX('PTRM input'!$G$277:$P$326,A43offset,$E1333))*OFFSET($F$7,0,$E1333))-SUM($G1333:R1333))*(OFFSET('PTRM input'!$G$477,0,$E1333-1)/A43taxstdlife))))</f>
        <v>0</v>
      </c>
      <c r="T1333" s="251">
        <f ca="1">IF(A43taxstdlife="n/a","n/a",IF(A43taxstdlife="",0,IF(T$3&gt;(A43stdlife+$E1333),((INDEX('PTRM input'!$G$385:$P$434,A43offset,$E1333)-INDEX('PTRM input'!$G$277:$P$326,A43offset,$E1333))*OFFSET($F$7,0,$E1333))-SUM($G1333:S1333),(((INDEX('PTRM input'!$G$385:$P$434,A43offset,$E1333)-INDEX('PTRM input'!$G$277:$P$326,A43offset,$E1333))*OFFSET($F$7,0,$E1333))-SUM($G1333:S1333))*(OFFSET('PTRM input'!$G$477,0,$E1333-1)/A43taxstdlife))))</f>
        <v>0</v>
      </c>
      <c r="U1333" s="251">
        <f ca="1">IF(A43taxstdlife="n/a","n/a",IF(A43taxstdlife="",0,IF(U$3&gt;(A43stdlife+$E1333),((INDEX('PTRM input'!$G$385:$P$434,A43offset,$E1333)-INDEX('PTRM input'!$G$277:$P$326,A43offset,$E1333))*OFFSET($F$7,0,$E1333))-SUM($G1333:T1333),(((INDEX('PTRM input'!$G$385:$P$434,A43offset,$E1333)-INDEX('PTRM input'!$G$277:$P$326,A43offset,$E1333))*OFFSET($F$7,0,$E1333))-SUM($G1333:T1333))*(OFFSET('PTRM input'!$G$477,0,$E1333-1)/A43taxstdlife))))</f>
        <v>0</v>
      </c>
      <c r="V1333" s="251">
        <f ca="1">IF(A43taxstdlife="n/a","n/a",IF(A43taxstdlife="",0,IF(V$3&gt;(A43stdlife+$E1333),((INDEX('PTRM input'!$G$385:$P$434,A43offset,$E1333)-INDEX('PTRM input'!$G$277:$P$326,A43offset,$E1333))*OFFSET($F$7,0,$E1333))-SUM($G1333:U1333),(((INDEX('PTRM input'!$G$385:$P$434,A43offset,$E1333)-INDEX('PTRM input'!$G$277:$P$326,A43offset,$E1333))*OFFSET($F$7,0,$E1333))-SUM($G1333:U1333))*(OFFSET('PTRM input'!$G$477,0,$E1333-1)/A43taxstdlife))))</f>
        <v>0</v>
      </c>
      <c r="W1333" s="251">
        <f ca="1">IF(A43taxstdlife="n/a","n/a",IF(A43taxstdlife="",0,IF(W$3&gt;(A43stdlife+$E1333),((INDEX('PTRM input'!$G$385:$P$434,A43offset,$E1333)-INDEX('PTRM input'!$G$277:$P$326,A43offset,$E1333))*OFFSET($F$7,0,$E1333))-SUM($G1333:V1333),(((INDEX('PTRM input'!$G$385:$P$434,A43offset,$E1333)-INDEX('PTRM input'!$G$277:$P$326,A43offset,$E1333))*OFFSET($F$7,0,$E1333))-SUM($G1333:V1333))*(OFFSET('PTRM input'!$G$477,0,$E1333-1)/A43taxstdlife))))</f>
        <v>0</v>
      </c>
      <c r="X1333" s="251">
        <f ca="1">IF(A43taxstdlife="n/a","n/a",IF(A43taxstdlife="",0,IF(X$3&gt;(A43stdlife+$E1333),((INDEX('PTRM input'!$G$385:$P$434,A43offset,$E1333)-INDEX('PTRM input'!$G$277:$P$326,A43offset,$E1333))*OFFSET($F$7,0,$E1333))-SUM($G1333:W1333),(((INDEX('PTRM input'!$G$385:$P$434,A43offset,$E1333)-INDEX('PTRM input'!$G$277:$P$326,A43offset,$E1333))*OFFSET($F$7,0,$E1333))-SUM($G1333:W1333))*(OFFSET('PTRM input'!$G$477,0,$E1333-1)/A43taxstdlife))))</f>
        <v>0</v>
      </c>
      <c r="Y1333" s="251">
        <f ca="1">IF(A43taxstdlife="n/a","n/a",IF(A43taxstdlife="",0,IF(Y$3&gt;(A43stdlife+$E1333),((INDEX('PTRM input'!$G$385:$P$434,A43offset,$E1333)-INDEX('PTRM input'!$G$277:$P$326,A43offset,$E1333))*OFFSET($F$7,0,$E1333))-SUM($G1333:X1333),(((INDEX('PTRM input'!$G$385:$P$434,A43offset,$E1333)-INDEX('PTRM input'!$G$277:$P$326,A43offset,$E1333))*OFFSET($F$7,0,$E1333))-SUM($G1333:X1333))*(OFFSET('PTRM input'!$G$477,0,$E1333-1)/A43taxstdlife))))</f>
        <v>0</v>
      </c>
      <c r="Z1333" s="251">
        <f ca="1">IF(A43taxstdlife="n/a","n/a",IF(A43taxstdlife="",0,IF(Z$3&gt;(A43stdlife+$E1333),((INDEX('PTRM input'!$G$385:$P$434,A43offset,$E1333)-INDEX('PTRM input'!$G$277:$P$326,A43offset,$E1333))*OFFSET($F$7,0,$E1333))-SUM($G1333:Y1333),(((INDEX('PTRM input'!$G$385:$P$434,A43offset,$E1333)-INDEX('PTRM input'!$G$277:$P$326,A43offset,$E1333))*OFFSET($F$7,0,$E1333))-SUM($G1333:Y1333))*(OFFSET('PTRM input'!$G$477,0,$E1333-1)/A43taxstdlife))))</f>
        <v>0</v>
      </c>
      <c r="AA1333" s="251">
        <f ca="1">IF(A43taxstdlife="n/a","n/a",IF(A43taxstdlife="",0,IF(AA$3&gt;(A43stdlife+$E1333),((INDEX('PTRM input'!$G$385:$P$434,A43offset,$E1333)-INDEX('PTRM input'!$G$277:$P$326,A43offset,$E1333))*OFFSET($F$7,0,$E1333))-SUM($G1333:Z1333),(((INDEX('PTRM input'!$G$385:$P$434,A43offset,$E1333)-INDEX('PTRM input'!$G$277:$P$326,A43offset,$E1333))*OFFSET($F$7,0,$E1333))-SUM($G1333:Z1333))*(OFFSET('PTRM input'!$G$477,0,$E1333-1)/A43taxstdlife))))</f>
        <v>0</v>
      </c>
      <c r="AB1333" s="251">
        <f ca="1">IF(A43taxstdlife="n/a","n/a",IF(A43taxstdlife="",0,IF(AB$3&gt;(A43stdlife+$E1333),((INDEX('PTRM input'!$G$385:$P$434,A43offset,$E1333)-INDEX('PTRM input'!$G$277:$P$326,A43offset,$E1333))*OFFSET($F$7,0,$E1333))-SUM($G1333:AA1333),(((INDEX('PTRM input'!$G$385:$P$434,A43offset,$E1333)-INDEX('PTRM input'!$G$277:$P$326,A43offset,$E1333))*OFFSET($F$7,0,$E1333))-SUM($G1333:AA1333))*(OFFSET('PTRM input'!$G$477,0,$E1333-1)/A43taxstdlife))))</f>
        <v>0</v>
      </c>
      <c r="AC1333" s="251">
        <f ca="1">IF(A43taxstdlife="n/a","n/a",IF(A43taxstdlife="",0,IF(AC$3&gt;(A43stdlife+$E1333),((INDEX('PTRM input'!$G$385:$P$434,A43offset,$E1333)-INDEX('PTRM input'!$G$277:$P$326,A43offset,$E1333))*OFFSET($F$7,0,$E1333))-SUM($G1333:AB1333),(((INDEX('PTRM input'!$G$385:$P$434,A43offset,$E1333)-INDEX('PTRM input'!$G$277:$P$326,A43offset,$E1333))*OFFSET($F$7,0,$E1333))-SUM($G1333:AB1333))*(OFFSET('PTRM input'!$G$477,0,$E1333-1)/A43taxstdlife))))</f>
        <v>0</v>
      </c>
      <c r="AD1333" s="251">
        <f ca="1">IF(A43taxstdlife="n/a","n/a",IF(A43taxstdlife="",0,IF(AD$3&gt;(A43stdlife+$E1333),((INDEX('PTRM input'!$G$385:$P$434,A43offset,$E1333)-INDEX('PTRM input'!$G$277:$P$326,A43offset,$E1333))*OFFSET($F$7,0,$E1333))-SUM($G1333:AC1333),(((INDEX('PTRM input'!$G$385:$P$434,A43offset,$E1333)-INDEX('PTRM input'!$G$277:$P$326,A43offset,$E1333))*OFFSET($F$7,0,$E1333))-SUM($G1333:AC1333))*(OFFSET('PTRM input'!$G$477,0,$E1333-1)/A43taxstdlife))))</f>
        <v>0</v>
      </c>
      <c r="AE1333" s="251">
        <f ca="1">IF(A43taxstdlife="n/a","n/a",IF(A43taxstdlife="",0,IF(AE$3&gt;(A43stdlife+$E1333),((INDEX('PTRM input'!$G$385:$P$434,A43offset,$E1333)-INDEX('PTRM input'!$G$277:$P$326,A43offset,$E1333))*OFFSET($F$7,0,$E1333))-SUM($G1333:AD1333),(((INDEX('PTRM input'!$G$385:$P$434,A43offset,$E1333)-INDEX('PTRM input'!$G$277:$P$326,A43offset,$E1333))*OFFSET($F$7,0,$E1333))-SUM($G1333:AD1333))*(OFFSET('PTRM input'!$G$477,0,$E1333-1)/A43taxstdlife))))</f>
        <v>0</v>
      </c>
      <c r="AF1333" s="251">
        <f ca="1">IF(A43taxstdlife="n/a","n/a",IF(A43taxstdlife="",0,IF(AF$3&gt;(A43stdlife+$E1333),((INDEX('PTRM input'!$G$385:$P$434,A43offset,$E1333)-INDEX('PTRM input'!$G$277:$P$326,A43offset,$E1333))*OFFSET($F$7,0,$E1333))-SUM($G1333:AE1333),(((INDEX('PTRM input'!$G$385:$P$434,A43offset,$E1333)-INDEX('PTRM input'!$G$277:$P$326,A43offset,$E1333))*OFFSET($F$7,0,$E1333))-SUM($G1333:AE1333))*(OFFSET('PTRM input'!$G$477,0,$E1333-1)/A43taxstdlife))))</f>
        <v>0</v>
      </c>
      <c r="AG1333" s="251">
        <f ca="1">IF(A43taxstdlife="n/a","n/a",IF(A43taxstdlife="",0,IF(AG$3&gt;(A43stdlife+$E1333),((INDEX('PTRM input'!$G$385:$P$434,A43offset,$E1333)-INDEX('PTRM input'!$G$277:$P$326,A43offset,$E1333))*OFFSET($F$7,0,$E1333))-SUM($G1333:AF1333),(((INDEX('PTRM input'!$G$385:$P$434,A43offset,$E1333)-INDEX('PTRM input'!$G$277:$P$326,A43offset,$E1333))*OFFSET($F$7,0,$E1333))-SUM($G1333:AF1333))*(OFFSET('PTRM input'!$G$477,0,$E1333-1)/A43taxstdlife))))</f>
        <v>0</v>
      </c>
      <c r="AH1333" s="251">
        <f ca="1">IF(A43taxstdlife="n/a","n/a",IF(A43taxstdlife="",0,IF(AH$3&gt;(A43stdlife+$E1333),((INDEX('PTRM input'!$G$385:$P$434,A43offset,$E1333)-INDEX('PTRM input'!$G$277:$P$326,A43offset,$E1333))*OFFSET($F$7,0,$E1333))-SUM($G1333:AG1333),(((INDEX('PTRM input'!$G$385:$P$434,A43offset,$E1333)-INDEX('PTRM input'!$G$277:$P$326,A43offset,$E1333))*OFFSET($F$7,0,$E1333))-SUM($G1333:AG1333))*(OFFSET('PTRM input'!$G$477,0,$E1333-1)/A43taxstdlife))))</f>
        <v>0</v>
      </c>
      <c r="AI1333" s="251">
        <f ca="1">IF(A43taxstdlife="n/a","n/a",IF(A43taxstdlife="",0,IF(AI$3&gt;(A43stdlife+$E1333),((INDEX('PTRM input'!$G$385:$P$434,A43offset,$E1333)-INDEX('PTRM input'!$G$277:$P$326,A43offset,$E1333))*OFFSET($F$7,0,$E1333))-SUM($G1333:AH1333),(((INDEX('PTRM input'!$G$385:$P$434,A43offset,$E1333)-INDEX('PTRM input'!$G$277:$P$326,A43offset,$E1333))*OFFSET($F$7,0,$E1333))-SUM($G1333:AH1333))*(OFFSET('PTRM input'!$G$477,0,$E1333-1)/A43taxstdlife))))</f>
        <v>0</v>
      </c>
      <c r="AJ1333" s="251">
        <f ca="1">IF(A43taxstdlife="n/a","n/a",IF(A43taxstdlife="",0,IF(AJ$3&gt;(A43stdlife+$E1333),((INDEX('PTRM input'!$G$385:$P$434,A43offset,$E1333)-INDEX('PTRM input'!$G$277:$P$326,A43offset,$E1333))*OFFSET($F$7,0,$E1333))-SUM($G1333:AI1333),(((INDEX('PTRM input'!$G$385:$P$434,A43offset,$E1333)-INDEX('PTRM input'!$G$277:$P$326,A43offset,$E1333))*OFFSET($F$7,0,$E1333))-SUM($G1333:AI1333))*(OFFSET('PTRM input'!$G$477,0,$E1333-1)/A43taxstdlife))))</f>
        <v>0</v>
      </c>
      <c r="AK1333" s="251">
        <f ca="1">IF(A43taxstdlife="n/a","n/a",IF(A43taxstdlife="",0,IF(AK$3&gt;(A43stdlife+$E1333),((INDEX('PTRM input'!$G$385:$P$434,A43offset,$E1333)-INDEX('PTRM input'!$G$277:$P$326,A43offset,$E1333))*OFFSET($F$7,0,$E1333))-SUM($G1333:AJ1333),(((INDEX('PTRM input'!$G$385:$P$434,A43offset,$E1333)-INDEX('PTRM input'!$G$277:$P$326,A43offset,$E1333))*OFFSET($F$7,0,$E1333))-SUM($G1333:AJ1333))*(OFFSET('PTRM input'!$G$477,0,$E1333-1)/A43taxstdlife))))</f>
        <v>0</v>
      </c>
      <c r="AL1333" s="251">
        <f ca="1">IF(A43taxstdlife="n/a","n/a",IF(A43taxstdlife="",0,IF(AL$3&gt;(A43stdlife+$E1333),((INDEX('PTRM input'!$G$385:$P$434,A43offset,$E1333)-INDEX('PTRM input'!$G$277:$P$326,A43offset,$E1333))*OFFSET($F$7,0,$E1333))-SUM($G1333:AK1333),(((INDEX('PTRM input'!$G$385:$P$434,A43offset,$E1333)-INDEX('PTRM input'!$G$277:$P$326,A43offset,$E1333))*OFFSET($F$7,0,$E1333))-SUM($G1333:AK1333))*(OFFSET('PTRM input'!$G$477,0,$E1333-1)/A43taxstdlife))))</f>
        <v>0</v>
      </c>
      <c r="AM1333" s="251">
        <f ca="1">IF(A43taxstdlife="n/a","n/a",IF(A43taxstdlife="",0,IF(AM$3&gt;(A43stdlife+$E1333),((INDEX('PTRM input'!$G$385:$P$434,A43offset,$E1333)-INDEX('PTRM input'!$G$277:$P$326,A43offset,$E1333))*OFFSET($F$7,0,$E1333))-SUM($G1333:AL1333),(((INDEX('PTRM input'!$G$385:$P$434,A43offset,$E1333)-INDEX('PTRM input'!$G$277:$P$326,A43offset,$E1333))*OFFSET($F$7,0,$E1333))-SUM($G1333:AL1333))*(OFFSET('PTRM input'!$G$477,0,$E1333-1)/A43taxstdlife))))</f>
        <v>0</v>
      </c>
      <c r="AN1333" s="251">
        <f ca="1">IF(A43taxstdlife="n/a","n/a",IF(A43taxstdlife="",0,IF(AN$3&gt;(A43stdlife+$E1333),((INDEX('PTRM input'!$G$385:$P$434,A43offset,$E1333)-INDEX('PTRM input'!$G$277:$P$326,A43offset,$E1333))*OFFSET($F$7,0,$E1333))-SUM($G1333:AM1333),(((INDEX('PTRM input'!$G$385:$P$434,A43offset,$E1333)-INDEX('PTRM input'!$G$277:$P$326,A43offset,$E1333))*OFFSET($F$7,0,$E1333))-SUM($G1333:AM1333))*(OFFSET('PTRM input'!$G$477,0,$E1333-1)/A43taxstdlife))))</f>
        <v>0</v>
      </c>
      <c r="AO1333" s="251">
        <f ca="1">IF(A43taxstdlife="n/a","n/a",IF(A43taxstdlife="",0,IF(AO$3&gt;(A43stdlife+$E1333),((INDEX('PTRM input'!$G$385:$P$434,A43offset,$E1333)-INDEX('PTRM input'!$G$277:$P$326,A43offset,$E1333))*OFFSET($F$7,0,$E1333))-SUM($G1333:AN1333),(((INDEX('PTRM input'!$G$385:$P$434,A43offset,$E1333)-INDEX('PTRM input'!$G$277:$P$326,A43offset,$E1333))*OFFSET($F$7,0,$E1333))-SUM($G1333:AN1333))*(OFFSET('PTRM input'!$G$477,0,$E1333-1)/A43taxstdlife))))</f>
        <v>0</v>
      </c>
      <c r="AP1333" s="251">
        <f ca="1">IF(A43taxstdlife="n/a","n/a",IF(A43taxstdlife="",0,IF(AP$3&gt;(A43stdlife+$E1333),((INDEX('PTRM input'!$G$385:$P$434,A43offset,$E1333)-INDEX('PTRM input'!$G$277:$P$326,A43offset,$E1333))*OFFSET($F$7,0,$E1333))-SUM($G1333:AO1333),(((INDEX('PTRM input'!$G$385:$P$434,A43offset,$E1333)-INDEX('PTRM input'!$G$277:$P$326,A43offset,$E1333))*OFFSET($F$7,0,$E1333))-SUM($G1333:AO1333))*(OFFSET('PTRM input'!$G$477,0,$E1333-1)/A43taxstdlife))))</f>
        <v>0</v>
      </c>
      <c r="AQ1333" s="251">
        <f ca="1">IF(A43taxstdlife="n/a","n/a",IF(A43taxstdlife="",0,IF(AQ$3&gt;(A43stdlife+$E1333),((INDEX('PTRM input'!$G$385:$P$434,A43offset,$E1333)-INDEX('PTRM input'!$G$277:$P$326,A43offset,$E1333))*OFFSET($F$7,0,$E1333))-SUM($G1333:AP1333),(((INDEX('PTRM input'!$G$385:$P$434,A43offset,$E1333)-INDEX('PTRM input'!$G$277:$P$326,A43offset,$E1333))*OFFSET($F$7,0,$E1333))-SUM($G1333:AP1333))*(OFFSET('PTRM input'!$G$477,0,$E1333-1)/A43taxstdlife))))</f>
        <v>0</v>
      </c>
      <c r="AR1333" s="251">
        <f ca="1">IF(A43taxstdlife="n/a","n/a",IF(A43taxstdlife="",0,IF(AR$3&gt;(A43stdlife+$E1333),((INDEX('PTRM input'!$G$385:$P$434,A43offset,$E1333)-INDEX('PTRM input'!$G$277:$P$326,A43offset,$E1333))*OFFSET($F$7,0,$E1333))-SUM($G1333:AQ1333),(((INDEX('PTRM input'!$G$385:$P$434,A43offset,$E1333)-INDEX('PTRM input'!$G$277:$P$326,A43offset,$E1333))*OFFSET($F$7,0,$E1333))-SUM($G1333:AQ1333))*(OFFSET('PTRM input'!$G$477,0,$E1333-1)/A43taxstdlife))))</f>
        <v>0</v>
      </c>
      <c r="AS1333" s="251">
        <f ca="1">IF(A43taxstdlife="n/a","n/a",IF(A43taxstdlife="",0,IF(AS$3&gt;(A43stdlife+$E1333),((INDEX('PTRM input'!$G$385:$P$434,A43offset,$E1333)-INDEX('PTRM input'!$G$277:$P$326,A43offset,$E1333))*OFFSET($F$7,0,$E1333))-SUM($G1333:AR1333),(((INDEX('PTRM input'!$G$385:$P$434,A43offset,$E1333)-INDEX('PTRM input'!$G$277:$P$326,A43offset,$E1333))*OFFSET($F$7,0,$E1333))-SUM($G1333:AR1333))*(OFFSET('PTRM input'!$G$477,0,$E1333-1)/A43taxstdlife))))</f>
        <v>0</v>
      </c>
      <c r="AT1333" s="251">
        <f ca="1">IF(A43taxstdlife="n/a","n/a",IF(A43taxstdlife="",0,IF(AT$3&gt;(A43stdlife+$E1333),((INDEX('PTRM input'!$G$385:$P$434,A43offset,$E1333)-INDEX('PTRM input'!$G$277:$P$326,A43offset,$E1333))*OFFSET($F$7,0,$E1333))-SUM($G1333:AS1333),(((INDEX('PTRM input'!$G$385:$P$434,A43offset,$E1333)-INDEX('PTRM input'!$G$277:$P$326,A43offset,$E1333))*OFFSET($F$7,0,$E1333))-SUM($G1333:AS1333))*(OFFSET('PTRM input'!$G$477,0,$E1333-1)/A43taxstdlife))))</f>
        <v>0</v>
      </c>
      <c r="AU1333" s="251">
        <f ca="1">IF(A43taxstdlife="n/a","n/a",IF(A43taxstdlife="",0,IF(AU$3&gt;(A43stdlife+$E1333),((INDEX('PTRM input'!$G$385:$P$434,A43offset,$E1333)-INDEX('PTRM input'!$G$277:$P$326,A43offset,$E1333))*OFFSET($F$7,0,$E1333))-SUM($G1333:AT1333),(((INDEX('PTRM input'!$G$385:$P$434,A43offset,$E1333)-INDEX('PTRM input'!$G$277:$P$326,A43offset,$E1333))*OFFSET($F$7,0,$E1333))-SUM($G1333:AT1333))*(OFFSET('PTRM input'!$G$477,0,$E1333-1)/A43taxstdlife))))</f>
        <v>0</v>
      </c>
      <c r="AV1333" s="251">
        <f ca="1">IF(A43taxstdlife="n/a","n/a",IF(A43taxstdlife="",0,IF(AV$3&gt;(A43stdlife+$E1333),((INDEX('PTRM input'!$G$385:$P$434,A43offset,$E1333)-INDEX('PTRM input'!$G$277:$P$326,A43offset,$E1333))*OFFSET($F$7,0,$E1333))-SUM($G1333:AU1333),(((INDEX('PTRM input'!$G$385:$P$434,A43offset,$E1333)-INDEX('PTRM input'!$G$277:$P$326,A43offset,$E1333))*OFFSET($F$7,0,$E1333))-SUM($G1333:AU1333))*(OFFSET('PTRM input'!$G$477,0,$E1333-1)/A43taxstdlife))))</f>
        <v>0</v>
      </c>
      <c r="AW1333" s="251">
        <f ca="1">IF(A43taxstdlife="n/a","n/a",IF(A43taxstdlife="",0,IF(AW$3&gt;(A43stdlife+$E1333),((INDEX('PTRM input'!$G$385:$P$434,A43offset,$E1333)-INDEX('PTRM input'!$G$277:$P$326,A43offset,$E1333))*OFFSET($F$7,0,$E1333))-SUM($G1333:AV1333),(((INDEX('PTRM input'!$G$385:$P$434,A43offset,$E1333)-INDEX('PTRM input'!$G$277:$P$326,A43offset,$E1333))*OFFSET($F$7,0,$E1333))-SUM($G1333:AV1333))*(OFFSET('PTRM input'!$G$477,0,$E1333-1)/A43taxstdlife))))</f>
        <v>0</v>
      </c>
      <c r="AX1333" s="251">
        <f ca="1">IF(A43taxstdlife="n/a","n/a",IF(A43taxstdlife="",0,IF(AX$3&gt;(A43stdlife+$E1333),((INDEX('PTRM input'!$G$385:$P$434,A43offset,$E1333)-INDEX('PTRM input'!$G$277:$P$326,A43offset,$E1333))*OFFSET($F$7,0,$E1333))-SUM($G1333:AW1333),(((INDEX('PTRM input'!$G$385:$P$434,A43offset,$E1333)-INDEX('PTRM input'!$G$277:$P$326,A43offset,$E1333))*OFFSET($F$7,0,$E1333))-SUM($G1333:AW1333))*(OFFSET('PTRM input'!$G$477,0,$E1333-1)/A43taxstdlife))))</f>
        <v>0</v>
      </c>
      <c r="AY1333" s="251">
        <f ca="1">IF(A43taxstdlife="n/a","n/a",IF(A43taxstdlife="",0,IF(AY$3&gt;(A43stdlife+$E1333),((INDEX('PTRM input'!$G$385:$P$434,A43offset,$E1333)-INDEX('PTRM input'!$G$277:$P$326,A43offset,$E1333))*OFFSET($F$7,0,$E1333))-SUM($G1333:AX1333),(((INDEX('PTRM input'!$G$385:$P$434,A43offset,$E1333)-INDEX('PTRM input'!$G$277:$P$326,A43offset,$E1333))*OFFSET($F$7,0,$E1333))-SUM($G1333:AX1333))*(OFFSET('PTRM input'!$G$477,0,$E1333-1)/A43taxstdlife))))</f>
        <v>0</v>
      </c>
      <c r="AZ1333" s="251">
        <f ca="1">IF(A43taxstdlife="n/a","n/a",IF(A43taxstdlife="",0,IF(AZ$3&gt;(A43stdlife+$E1333),((INDEX('PTRM input'!$G$385:$P$434,A43offset,$E1333)-INDEX('PTRM input'!$G$277:$P$326,A43offset,$E1333))*OFFSET($F$7,0,$E1333))-SUM($G1333:AY1333),(((INDEX('PTRM input'!$G$385:$P$434,A43offset,$E1333)-INDEX('PTRM input'!$G$277:$P$326,A43offset,$E1333))*OFFSET($F$7,0,$E1333))-SUM($G1333:AY1333))*(OFFSET('PTRM input'!$G$477,0,$E1333-1)/A43taxstdlife))))</f>
        <v>0</v>
      </c>
      <c r="BA1333" s="251">
        <f ca="1">IF(A43taxstdlife="n/a","n/a",IF(A43taxstdlife="",0,IF(BA$3&gt;(A43stdlife+$E1333),((INDEX('PTRM input'!$G$385:$P$434,A43offset,$E1333)-INDEX('PTRM input'!$G$277:$P$326,A43offset,$E1333))*OFFSET($F$7,0,$E1333))-SUM($G1333:AZ1333),(((INDEX('PTRM input'!$G$385:$P$434,A43offset,$E1333)-INDEX('PTRM input'!$G$277:$P$326,A43offset,$E1333))*OFFSET($F$7,0,$E1333))-SUM($G1333:AZ1333))*(OFFSET('PTRM input'!$G$477,0,$E1333-1)/A43taxstdlife))))</f>
        <v>0</v>
      </c>
      <c r="BB1333" s="251">
        <f ca="1">IF(A43taxstdlife="n/a","n/a",IF(A43taxstdlife="",0,IF(BB$3&gt;(A43stdlife+$E1333),((INDEX('PTRM input'!$G$385:$P$434,A43offset,$E1333)-INDEX('PTRM input'!$G$277:$P$326,A43offset,$E1333))*OFFSET($F$7,0,$E1333))-SUM($G1333:BA1333),(((INDEX('PTRM input'!$G$385:$P$434,A43offset,$E1333)-INDEX('PTRM input'!$G$277:$P$326,A43offset,$E1333))*OFFSET($F$7,0,$E1333))-SUM($G1333:BA1333))*(OFFSET('PTRM input'!$G$477,0,$E1333-1)/A43taxstdlife))))</f>
        <v>0</v>
      </c>
      <c r="BC1333" s="251">
        <f ca="1">IF(A43taxstdlife="n/a","n/a",IF(A43taxstdlife="",0,IF(BC$3&gt;(A43stdlife+$E1333),((INDEX('PTRM input'!$G$385:$P$434,A43offset,$E1333)-INDEX('PTRM input'!$G$277:$P$326,A43offset,$E1333))*OFFSET($F$7,0,$E1333))-SUM($G1333:BB1333),(((INDEX('PTRM input'!$G$385:$P$434,A43offset,$E1333)-INDEX('PTRM input'!$G$277:$P$326,A43offset,$E1333))*OFFSET($F$7,0,$E1333))-SUM($G1333:BB1333))*(OFFSET('PTRM input'!$G$477,0,$E1333-1)/A43taxstdlife))))</f>
        <v>0</v>
      </c>
      <c r="BD1333" s="251">
        <f ca="1">IF(A43taxstdlife="n/a","n/a",IF(A43taxstdlife="",0,IF(BD$3&gt;(A43stdlife+$E1333),((INDEX('PTRM input'!$G$385:$P$434,A43offset,$E1333)-INDEX('PTRM input'!$G$277:$P$326,A43offset,$E1333))*OFFSET($F$7,0,$E1333))-SUM($G1333:BC1333),(((INDEX('PTRM input'!$G$385:$P$434,A43offset,$E1333)-INDEX('PTRM input'!$G$277:$P$326,A43offset,$E1333))*OFFSET($F$7,0,$E1333))-SUM($G1333:BC1333))*(OFFSET('PTRM input'!$G$477,0,$E1333-1)/A43taxstdlife))))</f>
        <v>0</v>
      </c>
      <c r="BE1333" s="251">
        <f ca="1">IF(A43taxstdlife="n/a","n/a",IF(A43taxstdlife="",0,IF(BE$3&gt;(A43stdlife+$E1333),((INDEX('PTRM input'!$G$385:$P$434,A43offset,$E1333)-INDEX('PTRM input'!$G$277:$P$326,A43offset,$E1333))*OFFSET($F$7,0,$E1333))-SUM($G1333:BD1333),(((INDEX('PTRM input'!$G$385:$P$434,A43offset,$E1333)-INDEX('PTRM input'!$G$277:$P$326,A43offset,$E1333))*OFFSET($F$7,0,$E1333))-SUM($G1333:BD1333))*(OFFSET('PTRM input'!$G$477,0,$E1333-1)/A43taxstdlife))))</f>
        <v>0</v>
      </c>
      <c r="BF1333" s="251">
        <f ca="1">IF(A43taxstdlife="n/a","n/a",IF(A43taxstdlife="",0,IF(BF$3&gt;(A43stdlife+$E1333),((INDEX('PTRM input'!$G$385:$P$434,A43offset,$E1333)-INDEX('PTRM input'!$G$277:$P$326,A43offset,$E1333))*OFFSET($F$7,0,$E1333))-SUM($G1333:BE1333),(((INDEX('PTRM input'!$G$385:$P$434,A43offset,$E1333)-INDEX('PTRM input'!$G$277:$P$326,A43offset,$E1333))*OFFSET($F$7,0,$E1333))-SUM($G1333:BE1333))*(OFFSET('PTRM input'!$G$477,0,$E1333-1)/A43taxstdlife))))</f>
        <v>0</v>
      </c>
      <c r="BG1333" s="251">
        <f ca="1">IF(A43taxstdlife="n/a","n/a",IF(A43taxstdlife="",0,IF(BG$3&gt;(A43stdlife+$E1333),((INDEX('PTRM input'!$G$385:$P$434,A43offset,$E1333)-INDEX('PTRM input'!$G$277:$P$326,A43offset,$E1333))*OFFSET($F$7,0,$E1333))-SUM($G1333:BF1333),(((INDEX('PTRM input'!$G$385:$P$434,A43offset,$E1333)-INDEX('PTRM input'!$G$277:$P$326,A43offset,$E1333))*OFFSET($F$7,0,$E1333))-SUM($G1333:BF1333))*(OFFSET('PTRM input'!$G$477,0,$E1333-1)/A43taxstdlife))))</f>
        <v>0</v>
      </c>
      <c r="BH1333" s="251">
        <f ca="1">IF(A43taxstdlife="n/a","n/a",IF(A43taxstdlife="",0,IF(BH$3&gt;(A43stdlife+$E1333),((INDEX('PTRM input'!$G$385:$P$434,A43offset,$E1333)-INDEX('PTRM input'!$G$277:$P$326,A43offset,$E1333))*OFFSET($F$7,0,$E1333))-SUM($G1333:BG1333),(((INDEX('PTRM input'!$G$385:$P$434,A43offset,$E1333)-INDEX('PTRM input'!$G$277:$P$326,A43offset,$E1333))*OFFSET($F$7,0,$E1333))-SUM($G1333:BG1333))*(OFFSET('PTRM input'!$G$477,0,$E1333-1)/A43taxstdlife))))</f>
        <v>0</v>
      </c>
      <c r="BI1333" s="251">
        <f ca="1">IF(A43taxstdlife="n/a","n/a",IF(A43taxstdlife="",0,IF(BI$3&gt;(A43stdlife+$E1333),((INDEX('PTRM input'!$G$385:$P$434,A43offset,$E1333)-INDEX('PTRM input'!$G$277:$P$326,A43offset,$E1333))*OFFSET($F$7,0,$E1333))-SUM($G1333:BH1333),(((INDEX('PTRM input'!$G$385:$P$434,A43offset,$E1333)-INDEX('PTRM input'!$G$277:$P$326,A43offset,$E1333))*OFFSET($F$7,0,$E1333))-SUM($G1333:BH1333))*(OFFSET('PTRM input'!$G$477,0,$E1333-1)/A43taxstdlife))))</f>
        <v>0</v>
      </c>
      <c r="BJ1333" s="116"/>
      <c r="BK1333" s="116"/>
      <c r="BL1333" s="116"/>
      <c r="BM1333" s="116"/>
    </row>
    <row r="1334" spans="1:65" ht="12.75" hidden="1" customHeight="1" outlineLevel="2">
      <c r="A1334" s="366"/>
      <c r="B1334" s="19"/>
      <c r="C1334" s="18"/>
      <c r="D1334" s="760"/>
      <c r="E1334" s="86">
        <v>7</v>
      </c>
      <c r="F1334" s="356"/>
      <c r="G1334" s="434"/>
      <c r="H1334" s="435"/>
      <c r="I1334" s="435"/>
      <c r="J1334" s="435"/>
      <c r="K1334" s="435"/>
      <c r="L1334" s="435"/>
      <c r="M1334" s="619"/>
      <c r="N1334" s="251">
        <f ca="1">IF(A43taxstdlife="n/a","n/a",IF(A43taxstdlife="",0,IF(N$3&gt;(A43stdlife+$E1334),((INDEX('PTRM input'!$G$385:$P$434,A43offset,$E1334)-INDEX('PTRM input'!$G$277:$P$326,A43offset,$E1334))*OFFSET($F$7,0,$E1334))-SUM($G1334:M1334),(((INDEX('PTRM input'!$G$385:$P$434,A43offset,$E1334)-INDEX('PTRM input'!$G$277:$P$326,A43offset,$E1334))*OFFSET($F$7,0,$E1334))-SUM($G1334:M1334))*(OFFSET('PTRM input'!$G$477,0,$E1334-1)/A43taxstdlife))))</f>
        <v>0</v>
      </c>
      <c r="O1334" s="251">
        <f ca="1">IF(A43taxstdlife="n/a","n/a",IF(A43taxstdlife="",0,IF(O$3&gt;(A43stdlife+$E1334),((INDEX('PTRM input'!$G$385:$P$434,A43offset,$E1334)-INDEX('PTRM input'!$G$277:$P$326,A43offset,$E1334))*OFFSET($F$7,0,$E1334))-SUM($G1334:N1334),(((INDEX('PTRM input'!$G$385:$P$434,A43offset,$E1334)-INDEX('PTRM input'!$G$277:$P$326,A43offset,$E1334))*OFFSET($F$7,0,$E1334))-SUM($G1334:N1334))*(OFFSET('PTRM input'!$G$477,0,$E1334-1)/A43taxstdlife))))</f>
        <v>0</v>
      </c>
      <c r="P1334" s="251">
        <f ca="1">IF(A43taxstdlife="n/a","n/a",IF(A43taxstdlife="",0,IF(P$3&gt;(A43stdlife+$E1334),((INDEX('PTRM input'!$G$385:$P$434,A43offset,$E1334)-INDEX('PTRM input'!$G$277:$P$326,A43offset,$E1334))*OFFSET($F$7,0,$E1334))-SUM($G1334:O1334),(((INDEX('PTRM input'!$G$385:$P$434,A43offset,$E1334)-INDEX('PTRM input'!$G$277:$P$326,A43offset,$E1334))*OFFSET($F$7,0,$E1334))-SUM($G1334:O1334))*(OFFSET('PTRM input'!$G$477,0,$E1334-1)/A43taxstdlife))))</f>
        <v>0</v>
      </c>
      <c r="Q1334" s="251">
        <f ca="1">IF(A43taxstdlife="n/a","n/a",IF(A43taxstdlife="",0,IF(Q$3&gt;(A43stdlife+$E1334),((INDEX('PTRM input'!$G$385:$P$434,A43offset,$E1334)-INDEX('PTRM input'!$G$277:$P$326,A43offset,$E1334))*OFFSET($F$7,0,$E1334))-SUM($G1334:P1334),(((INDEX('PTRM input'!$G$385:$P$434,A43offset,$E1334)-INDEX('PTRM input'!$G$277:$P$326,A43offset,$E1334))*OFFSET($F$7,0,$E1334))-SUM($G1334:P1334))*(OFFSET('PTRM input'!$G$477,0,$E1334-1)/A43taxstdlife))))</f>
        <v>0</v>
      </c>
      <c r="R1334" s="251">
        <f ca="1">IF(A43taxstdlife="n/a","n/a",IF(A43taxstdlife="",0,IF(R$3&gt;(A43stdlife+$E1334),((INDEX('PTRM input'!$G$385:$P$434,A43offset,$E1334)-INDEX('PTRM input'!$G$277:$P$326,A43offset,$E1334))*OFFSET($F$7,0,$E1334))-SUM($G1334:Q1334),(((INDEX('PTRM input'!$G$385:$P$434,A43offset,$E1334)-INDEX('PTRM input'!$G$277:$P$326,A43offset,$E1334))*OFFSET($F$7,0,$E1334))-SUM($G1334:Q1334))*(OFFSET('PTRM input'!$G$477,0,$E1334-1)/A43taxstdlife))))</f>
        <v>0</v>
      </c>
      <c r="S1334" s="251">
        <f ca="1">IF(A43taxstdlife="n/a","n/a",IF(A43taxstdlife="",0,IF(S$3&gt;(A43stdlife+$E1334),((INDEX('PTRM input'!$G$385:$P$434,A43offset,$E1334)-INDEX('PTRM input'!$G$277:$P$326,A43offset,$E1334))*OFFSET($F$7,0,$E1334))-SUM($G1334:R1334),(((INDEX('PTRM input'!$G$385:$P$434,A43offset,$E1334)-INDEX('PTRM input'!$G$277:$P$326,A43offset,$E1334))*OFFSET($F$7,0,$E1334))-SUM($G1334:R1334))*(OFFSET('PTRM input'!$G$477,0,$E1334-1)/A43taxstdlife))))</f>
        <v>0</v>
      </c>
      <c r="T1334" s="251">
        <f ca="1">IF(A43taxstdlife="n/a","n/a",IF(A43taxstdlife="",0,IF(T$3&gt;(A43stdlife+$E1334),((INDEX('PTRM input'!$G$385:$P$434,A43offset,$E1334)-INDEX('PTRM input'!$G$277:$P$326,A43offset,$E1334))*OFFSET($F$7,0,$E1334))-SUM($G1334:S1334),(((INDEX('PTRM input'!$G$385:$P$434,A43offset,$E1334)-INDEX('PTRM input'!$G$277:$P$326,A43offset,$E1334))*OFFSET($F$7,0,$E1334))-SUM($G1334:S1334))*(OFFSET('PTRM input'!$G$477,0,$E1334-1)/A43taxstdlife))))</f>
        <v>0</v>
      </c>
      <c r="U1334" s="251">
        <f ca="1">IF(A43taxstdlife="n/a","n/a",IF(A43taxstdlife="",0,IF(U$3&gt;(A43stdlife+$E1334),((INDEX('PTRM input'!$G$385:$P$434,A43offset,$E1334)-INDEX('PTRM input'!$G$277:$P$326,A43offset,$E1334))*OFFSET($F$7,0,$E1334))-SUM($G1334:T1334),(((INDEX('PTRM input'!$G$385:$P$434,A43offset,$E1334)-INDEX('PTRM input'!$G$277:$P$326,A43offset,$E1334))*OFFSET($F$7,0,$E1334))-SUM($G1334:T1334))*(OFFSET('PTRM input'!$G$477,0,$E1334-1)/A43taxstdlife))))</f>
        <v>0</v>
      </c>
      <c r="V1334" s="251">
        <f ca="1">IF(A43taxstdlife="n/a","n/a",IF(A43taxstdlife="",0,IF(V$3&gt;(A43stdlife+$E1334),((INDEX('PTRM input'!$G$385:$P$434,A43offset,$E1334)-INDEX('PTRM input'!$G$277:$P$326,A43offset,$E1334))*OFFSET($F$7,0,$E1334))-SUM($G1334:U1334),(((INDEX('PTRM input'!$G$385:$P$434,A43offset,$E1334)-INDEX('PTRM input'!$G$277:$P$326,A43offset,$E1334))*OFFSET($F$7,0,$E1334))-SUM($G1334:U1334))*(OFFSET('PTRM input'!$G$477,0,$E1334-1)/A43taxstdlife))))</f>
        <v>0</v>
      </c>
      <c r="W1334" s="251">
        <f ca="1">IF(A43taxstdlife="n/a","n/a",IF(A43taxstdlife="",0,IF(W$3&gt;(A43stdlife+$E1334),((INDEX('PTRM input'!$G$385:$P$434,A43offset,$E1334)-INDEX('PTRM input'!$G$277:$P$326,A43offset,$E1334))*OFFSET($F$7,0,$E1334))-SUM($G1334:V1334),(((INDEX('PTRM input'!$G$385:$P$434,A43offset,$E1334)-INDEX('PTRM input'!$G$277:$P$326,A43offset,$E1334))*OFFSET($F$7,0,$E1334))-SUM($G1334:V1334))*(OFFSET('PTRM input'!$G$477,0,$E1334-1)/A43taxstdlife))))</f>
        <v>0</v>
      </c>
      <c r="X1334" s="251">
        <f ca="1">IF(A43taxstdlife="n/a","n/a",IF(A43taxstdlife="",0,IF(X$3&gt;(A43stdlife+$E1334),((INDEX('PTRM input'!$G$385:$P$434,A43offset,$E1334)-INDEX('PTRM input'!$G$277:$P$326,A43offset,$E1334))*OFFSET($F$7,0,$E1334))-SUM($G1334:W1334),(((INDEX('PTRM input'!$G$385:$P$434,A43offset,$E1334)-INDEX('PTRM input'!$G$277:$P$326,A43offset,$E1334))*OFFSET($F$7,0,$E1334))-SUM($G1334:W1334))*(OFFSET('PTRM input'!$G$477,0,$E1334-1)/A43taxstdlife))))</f>
        <v>0</v>
      </c>
      <c r="Y1334" s="251">
        <f ca="1">IF(A43taxstdlife="n/a","n/a",IF(A43taxstdlife="",0,IF(Y$3&gt;(A43stdlife+$E1334),((INDEX('PTRM input'!$G$385:$P$434,A43offset,$E1334)-INDEX('PTRM input'!$G$277:$P$326,A43offset,$E1334))*OFFSET($F$7,0,$E1334))-SUM($G1334:X1334),(((INDEX('PTRM input'!$G$385:$P$434,A43offset,$E1334)-INDEX('PTRM input'!$G$277:$P$326,A43offset,$E1334))*OFFSET($F$7,0,$E1334))-SUM($G1334:X1334))*(OFFSET('PTRM input'!$G$477,0,$E1334-1)/A43taxstdlife))))</f>
        <v>0</v>
      </c>
      <c r="Z1334" s="251">
        <f ca="1">IF(A43taxstdlife="n/a","n/a",IF(A43taxstdlife="",0,IF(Z$3&gt;(A43stdlife+$E1334),((INDEX('PTRM input'!$G$385:$P$434,A43offset,$E1334)-INDEX('PTRM input'!$G$277:$P$326,A43offset,$E1334))*OFFSET($F$7,0,$E1334))-SUM($G1334:Y1334),(((INDEX('PTRM input'!$G$385:$P$434,A43offset,$E1334)-INDEX('PTRM input'!$G$277:$P$326,A43offset,$E1334))*OFFSET($F$7,0,$E1334))-SUM($G1334:Y1334))*(OFFSET('PTRM input'!$G$477,0,$E1334-1)/A43taxstdlife))))</f>
        <v>0</v>
      </c>
      <c r="AA1334" s="251">
        <f ca="1">IF(A43taxstdlife="n/a","n/a",IF(A43taxstdlife="",0,IF(AA$3&gt;(A43stdlife+$E1334),((INDEX('PTRM input'!$G$385:$P$434,A43offset,$E1334)-INDEX('PTRM input'!$G$277:$P$326,A43offset,$E1334))*OFFSET($F$7,0,$E1334))-SUM($G1334:Z1334),(((INDEX('PTRM input'!$G$385:$P$434,A43offset,$E1334)-INDEX('PTRM input'!$G$277:$P$326,A43offset,$E1334))*OFFSET($F$7,0,$E1334))-SUM($G1334:Z1334))*(OFFSET('PTRM input'!$G$477,0,$E1334-1)/A43taxstdlife))))</f>
        <v>0</v>
      </c>
      <c r="AB1334" s="251">
        <f ca="1">IF(A43taxstdlife="n/a","n/a",IF(A43taxstdlife="",0,IF(AB$3&gt;(A43stdlife+$E1334),((INDEX('PTRM input'!$G$385:$P$434,A43offset,$E1334)-INDEX('PTRM input'!$G$277:$P$326,A43offset,$E1334))*OFFSET($F$7,0,$E1334))-SUM($G1334:AA1334),(((INDEX('PTRM input'!$G$385:$P$434,A43offset,$E1334)-INDEX('PTRM input'!$G$277:$P$326,A43offset,$E1334))*OFFSET($F$7,0,$E1334))-SUM($G1334:AA1334))*(OFFSET('PTRM input'!$G$477,0,$E1334-1)/A43taxstdlife))))</f>
        <v>0</v>
      </c>
      <c r="AC1334" s="251">
        <f ca="1">IF(A43taxstdlife="n/a","n/a",IF(A43taxstdlife="",0,IF(AC$3&gt;(A43stdlife+$E1334),((INDEX('PTRM input'!$G$385:$P$434,A43offset,$E1334)-INDEX('PTRM input'!$G$277:$P$326,A43offset,$E1334))*OFFSET($F$7,0,$E1334))-SUM($G1334:AB1334),(((INDEX('PTRM input'!$G$385:$P$434,A43offset,$E1334)-INDEX('PTRM input'!$G$277:$P$326,A43offset,$E1334))*OFFSET($F$7,0,$E1334))-SUM($G1334:AB1334))*(OFFSET('PTRM input'!$G$477,0,$E1334-1)/A43taxstdlife))))</f>
        <v>0</v>
      </c>
      <c r="AD1334" s="251">
        <f ca="1">IF(A43taxstdlife="n/a","n/a",IF(A43taxstdlife="",0,IF(AD$3&gt;(A43stdlife+$E1334),((INDEX('PTRM input'!$G$385:$P$434,A43offset,$E1334)-INDEX('PTRM input'!$G$277:$P$326,A43offset,$E1334))*OFFSET($F$7,0,$E1334))-SUM($G1334:AC1334),(((INDEX('PTRM input'!$G$385:$P$434,A43offset,$E1334)-INDEX('PTRM input'!$G$277:$P$326,A43offset,$E1334))*OFFSET($F$7,0,$E1334))-SUM($G1334:AC1334))*(OFFSET('PTRM input'!$G$477,0,$E1334-1)/A43taxstdlife))))</f>
        <v>0</v>
      </c>
      <c r="AE1334" s="251">
        <f ca="1">IF(A43taxstdlife="n/a","n/a",IF(A43taxstdlife="",0,IF(AE$3&gt;(A43stdlife+$E1334),((INDEX('PTRM input'!$G$385:$P$434,A43offset,$E1334)-INDEX('PTRM input'!$G$277:$P$326,A43offset,$E1334))*OFFSET($F$7,0,$E1334))-SUM($G1334:AD1334),(((INDEX('PTRM input'!$G$385:$P$434,A43offset,$E1334)-INDEX('PTRM input'!$G$277:$P$326,A43offset,$E1334))*OFFSET($F$7,0,$E1334))-SUM($G1334:AD1334))*(OFFSET('PTRM input'!$G$477,0,$E1334-1)/A43taxstdlife))))</f>
        <v>0</v>
      </c>
      <c r="AF1334" s="251">
        <f ca="1">IF(A43taxstdlife="n/a","n/a",IF(A43taxstdlife="",0,IF(AF$3&gt;(A43stdlife+$E1334),((INDEX('PTRM input'!$G$385:$P$434,A43offset,$E1334)-INDEX('PTRM input'!$G$277:$P$326,A43offset,$E1334))*OFFSET($F$7,0,$E1334))-SUM($G1334:AE1334),(((INDEX('PTRM input'!$G$385:$P$434,A43offset,$E1334)-INDEX('PTRM input'!$G$277:$P$326,A43offset,$E1334))*OFFSET($F$7,0,$E1334))-SUM($G1334:AE1334))*(OFFSET('PTRM input'!$G$477,0,$E1334-1)/A43taxstdlife))))</f>
        <v>0</v>
      </c>
      <c r="AG1334" s="251">
        <f ca="1">IF(A43taxstdlife="n/a","n/a",IF(A43taxstdlife="",0,IF(AG$3&gt;(A43stdlife+$E1334),((INDEX('PTRM input'!$G$385:$P$434,A43offset,$E1334)-INDEX('PTRM input'!$G$277:$P$326,A43offset,$E1334))*OFFSET($F$7,0,$E1334))-SUM($G1334:AF1334),(((INDEX('PTRM input'!$G$385:$P$434,A43offset,$E1334)-INDEX('PTRM input'!$G$277:$P$326,A43offset,$E1334))*OFFSET($F$7,0,$E1334))-SUM($G1334:AF1334))*(OFFSET('PTRM input'!$G$477,0,$E1334-1)/A43taxstdlife))))</f>
        <v>0</v>
      </c>
      <c r="AH1334" s="251">
        <f ca="1">IF(A43taxstdlife="n/a","n/a",IF(A43taxstdlife="",0,IF(AH$3&gt;(A43stdlife+$E1334),((INDEX('PTRM input'!$G$385:$P$434,A43offset,$E1334)-INDEX('PTRM input'!$G$277:$P$326,A43offset,$E1334))*OFFSET($F$7,0,$E1334))-SUM($G1334:AG1334),(((INDEX('PTRM input'!$G$385:$P$434,A43offset,$E1334)-INDEX('PTRM input'!$G$277:$P$326,A43offset,$E1334))*OFFSET($F$7,0,$E1334))-SUM($G1334:AG1334))*(OFFSET('PTRM input'!$G$477,0,$E1334-1)/A43taxstdlife))))</f>
        <v>0</v>
      </c>
      <c r="AI1334" s="251">
        <f ca="1">IF(A43taxstdlife="n/a","n/a",IF(A43taxstdlife="",0,IF(AI$3&gt;(A43stdlife+$E1334),((INDEX('PTRM input'!$G$385:$P$434,A43offset,$E1334)-INDEX('PTRM input'!$G$277:$P$326,A43offset,$E1334))*OFFSET($F$7,0,$E1334))-SUM($G1334:AH1334),(((INDEX('PTRM input'!$G$385:$P$434,A43offset,$E1334)-INDEX('PTRM input'!$G$277:$P$326,A43offset,$E1334))*OFFSET($F$7,0,$E1334))-SUM($G1334:AH1334))*(OFFSET('PTRM input'!$G$477,0,$E1334-1)/A43taxstdlife))))</f>
        <v>0</v>
      </c>
      <c r="AJ1334" s="251">
        <f ca="1">IF(A43taxstdlife="n/a","n/a",IF(A43taxstdlife="",0,IF(AJ$3&gt;(A43stdlife+$E1334),((INDEX('PTRM input'!$G$385:$P$434,A43offset,$E1334)-INDEX('PTRM input'!$G$277:$P$326,A43offset,$E1334))*OFFSET($F$7,0,$E1334))-SUM($G1334:AI1334),(((INDEX('PTRM input'!$G$385:$P$434,A43offset,$E1334)-INDEX('PTRM input'!$G$277:$P$326,A43offset,$E1334))*OFFSET($F$7,0,$E1334))-SUM($G1334:AI1334))*(OFFSET('PTRM input'!$G$477,0,$E1334-1)/A43taxstdlife))))</f>
        <v>0</v>
      </c>
      <c r="AK1334" s="251">
        <f ca="1">IF(A43taxstdlife="n/a","n/a",IF(A43taxstdlife="",0,IF(AK$3&gt;(A43stdlife+$E1334),((INDEX('PTRM input'!$G$385:$P$434,A43offset,$E1334)-INDEX('PTRM input'!$G$277:$P$326,A43offset,$E1334))*OFFSET($F$7,0,$E1334))-SUM($G1334:AJ1334),(((INDEX('PTRM input'!$G$385:$P$434,A43offset,$E1334)-INDEX('PTRM input'!$G$277:$P$326,A43offset,$E1334))*OFFSET($F$7,0,$E1334))-SUM($G1334:AJ1334))*(OFFSET('PTRM input'!$G$477,0,$E1334-1)/A43taxstdlife))))</f>
        <v>0</v>
      </c>
      <c r="AL1334" s="251">
        <f ca="1">IF(A43taxstdlife="n/a","n/a",IF(A43taxstdlife="",0,IF(AL$3&gt;(A43stdlife+$E1334),((INDEX('PTRM input'!$G$385:$P$434,A43offset,$E1334)-INDEX('PTRM input'!$G$277:$P$326,A43offset,$E1334))*OFFSET($F$7,0,$E1334))-SUM($G1334:AK1334),(((INDEX('PTRM input'!$G$385:$P$434,A43offset,$E1334)-INDEX('PTRM input'!$G$277:$P$326,A43offset,$E1334))*OFFSET($F$7,0,$E1334))-SUM($G1334:AK1334))*(OFFSET('PTRM input'!$G$477,0,$E1334-1)/A43taxstdlife))))</f>
        <v>0</v>
      </c>
      <c r="AM1334" s="251">
        <f ca="1">IF(A43taxstdlife="n/a","n/a",IF(A43taxstdlife="",0,IF(AM$3&gt;(A43stdlife+$E1334),((INDEX('PTRM input'!$G$385:$P$434,A43offset,$E1334)-INDEX('PTRM input'!$G$277:$P$326,A43offset,$E1334))*OFFSET($F$7,0,$E1334))-SUM($G1334:AL1334),(((INDEX('PTRM input'!$G$385:$P$434,A43offset,$E1334)-INDEX('PTRM input'!$G$277:$P$326,A43offset,$E1334))*OFFSET($F$7,0,$E1334))-SUM($G1334:AL1334))*(OFFSET('PTRM input'!$G$477,0,$E1334-1)/A43taxstdlife))))</f>
        <v>0</v>
      </c>
      <c r="AN1334" s="251">
        <f ca="1">IF(A43taxstdlife="n/a","n/a",IF(A43taxstdlife="",0,IF(AN$3&gt;(A43stdlife+$E1334),((INDEX('PTRM input'!$G$385:$P$434,A43offset,$E1334)-INDEX('PTRM input'!$G$277:$P$326,A43offset,$E1334))*OFFSET($F$7,0,$E1334))-SUM($G1334:AM1334),(((INDEX('PTRM input'!$G$385:$P$434,A43offset,$E1334)-INDEX('PTRM input'!$G$277:$P$326,A43offset,$E1334))*OFFSET($F$7,0,$E1334))-SUM($G1334:AM1334))*(OFFSET('PTRM input'!$G$477,0,$E1334-1)/A43taxstdlife))))</f>
        <v>0</v>
      </c>
      <c r="AO1334" s="251">
        <f ca="1">IF(A43taxstdlife="n/a","n/a",IF(A43taxstdlife="",0,IF(AO$3&gt;(A43stdlife+$E1334),((INDEX('PTRM input'!$G$385:$P$434,A43offset,$E1334)-INDEX('PTRM input'!$G$277:$P$326,A43offset,$E1334))*OFFSET($F$7,0,$E1334))-SUM($G1334:AN1334),(((INDEX('PTRM input'!$G$385:$P$434,A43offset,$E1334)-INDEX('PTRM input'!$G$277:$P$326,A43offset,$E1334))*OFFSET($F$7,0,$E1334))-SUM($G1334:AN1334))*(OFFSET('PTRM input'!$G$477,0,$E1334-1)/A43taxstdlife))))</f>
        <v>0</v>
      </c>
      <c r="AP1334" s="251">
        <f ca="1">IF(A43taxstdlife="n/a","n/a",IF(A43taxstdlife="",0,IF(AP$3&gt;(A43stdlife+$E1334),((INDEX('PTRM input'!$G$385:$P$434,A43offset,$E1334)-INDEX('PTRM input'!$G$277:$P$326,A43offset,$E1334))*OFFSET($F$7,0,$E1334))-SUM($G1334:AO1334),(((INDEX('PTRM input'!$G$385:$P$434,A43offset,$E1334)-INDEX('PTRM input'!$G$277:$P$326,A43offset,$E1334))*OFFSET($F$7,0,$E1334))-SUM($G1334:AO1334))*(OFFSET('PTRM input'!$G$477,0,$E1334-1)/A43taxstdlife))))</f>
        <v>0</v>
      </c>
      <c r="AQ1334" s="251">
        <f ca="1">IF(A43taxstdlife="n/a","n/a",IF(A43taxstdlife="",0,IF(AQ$3&gt;(A43stdlife+$E1334),((INDEX('PTRM input'!$G$385:$P$434,A43offset,$E1334)-INDEX('PTRM input'!$G$277:$P$326,A43offset,$E1334))*OFFSET($F$7,0,$E1334))-SUM($G1334:AP1334),(((INDEX('PTRM input'!$G$385:$P$434,A43offset,$E1334)-INDEX('PTRM input'!$G$277:$P$326,A43offset,$E1334))*OFFSET($F$7,0,$E1334))-SUM($G1334:AP1334))*(OFFSET('PTRM input'!$G$477,0,$E1334-1)/A43taxstdlife))))</f>
        <v>0</v>
      </c>
      <c r="AR1334" s="251">
        <f ca="1">IF(A43taxstdlife="n/a","n/a",IF(A43taxstdlife="",0,IF(AR$3&gt;(A43stdlife+$E1334),((INDEX('PTRM input'!$G$385:$P$434,A43offset,$E1334)-INDEX('PTRM input'!$G$277:$P$326,A43offset,$E1334))*OFFSET($F$7,0,$E1334))-SUM($G1334:AQ1334),(((INDEX('PTRM input'!$G$385:$P$434,A43offset,$E1334)-INDEX('PTRM input'!$G$277:$P$326,A43offset,$E1334))*OFFSET($F$7,0,$E1334))-SUM($G1334:AQ1334))*(OFFSET('PTRM input'!$G$477,0,$E1334-1)/A43taxstdlife))))</f>
        <v>0</v>
      </c>
      <c r="AS1334" s="251">
        <f ca="1">IF(A43taxstdlife="n/a","n/a",IF(A43taxstdlife="",0,IF(AS$3&gt;(A43stdlife+$E1334),((INDEX('PTRM input'!$G$385:$P$434,A43offset,$E1334)-INDEX('PTRM input'!$G$277:$P$326,A43offset,$E1334))*OFFSET($F$7,0,$E1334))-SUM($G1334:AR1334),(((INDEX('PTRM input'!$G$385:$P$434,A43offset,$E1334)-INDEX('PTRM input'!$G$277:$P$326,A43offset,$E1334))*OFFSET($F$7,0,$E1334))-SUM($G1334:AR1334))*(OFFSET('PTRM input'!$G$477,0,$E1334-1)/A43taxstdlife))))</f>
        <v>0</v>
      </c>
      <c r="AT1334" s="251">
        <f ca="1">IF(A43taxstdlife="n/a","n/a",IF(A43taxstdlife="",0,IF(AT$3&gt;(A43stdlife+$E1334),((INDEX('PTRM input'!$G$385:$P$434,A43offset,$E1334)-INDEX('PTRM input'!$G$277:$P$326,A43offset,$E1334))*OFFSET($F$7,0,$E1334))-SUM($G1334:AS1334),(((INDEX('PTRM input'!$G$385:$P$434,A43offset,$E1334)-INDEX('PTRM input'!$G$277:$P$326,A43offset,$E1334))*OFFSET($F$7,0,$E1334))-SUM($G1334:AS1334))*(OFFSET('PTRM input'!$G$477,0,$E1334-1)/A43taxstdlife))))</f>
        <v>0</v>
      </c>
      <c r="AU1334" s="251">
        <f ca="1">IF(A43taxstdlife="n/a","n/a",IF(A43taxstdlife="",0,IF(AU$3&gt;(A43stdlife+$E1334),((INDEX('PTRM input'!$G$385:$P$434,A43offset,$E1334)-INDEX('PTRM input'!$G$277:$P$326,A43offset,$E1334))*OFFSET($F$7,0,$E1334))-SUM($G1334:AT1334),(((INDEX('PTRM input'!$G$385:$P$434,A43offset,$E1334)-INDEX('PTRM input'!$G$277:$P$326,A43offset,$E1334))*OFFSET($F$7,0,$E1334))-SUM($G1334:AT1334))*(OFFSET('PTRM input'!$G$477,0,$E1334-1)/A43taxstdlife))))</f>
        <v>0</v>
      </c>
      <c r="AV1334" s="251">
        <f ca="1">IF(A43taxstdlife="n/a","n/a",IF(A43taxstdlife="",0,IF(AV$3&gt;(A43stdlife+$E1334),((INDEX('PTRM input'!$G$385:$P$434,A43offset,$E1334)-INDEX('PTRM input'!$G$277:$P$326,A43offset,$E1334))*OFFSET($F$7,0,$E1334))-SUM($G1334:AU1334),(((INDEX('PTRM input'!$G$385:$P$434,A43offset,$E1334)-INDEX('PTRM input'!$G$277:$P$326,A43offset,$E1334))*OFFSET($F$7,0,$E1334))-SUM($G1334:AU1334))*(OFFSET('PTRM input'!$G$477,0,$E1334-1)/A43taxstdlife))))</f>
        <v>0</v>
      </c>
      <c r="AW1334" s="251">
        <f ca="1">IF(A43taxstdlife="n/a","n/a",IF(A43taxstdlife="",0,IF(AW$3&gt;(A43stdlife+$E1334),((INDEX('PTRM input'!$G$385:$P$434,A43offset,$E1334)-INDEX('PTRM input'!$G$277:$P$326,A43offset,$E1334))*OFFSET($F$7,0,$E1334))-SUM($G1334:AV1334),(((INDEX('PTRM input'!$G$385:$P$434,A43offset,$E1334)-INDEX('PTRM input'!$G$277:$P$326,A43offset,$E1334))*OFFSET($F$7,0,$E1334))-SUM($G1334:AV1334))*(OFFSET('PTRM input'!$G$477,0,$E1334-1)/A43taxstdlife))))</f>
        <v>0</v>
      </c>
      <c r="AX1334" s="251">
        <f ca="1">IF(A43taxstdlife="n/a","n/a",IF(A43taxstdlife="",0,IF(AX$3&gt;(A43stdlife+$E1334),((INDEX('PTRM input'!$G$385:$P$434,A43offset,$E1334)-INDEX('PTRM input'!$G$277:$P$326,A43offset,$E1334))*OFFSET($F$7,0,$E1334))-SUM($G1334:AW1334),(((INDEX('PTRM input'!$G$385:$P$434,A43offset,$E1334)-INDEX('PTRM input'!$G$277:$P$326,A43offset,$E1334))*OFFSET($F$7,0,$E1334))-SUM($G1334:AW1334))*(OFFSET('PTRM input'!$G$477,0,$E1334-1)/A43taxstdlife))))</f>
        <v>0</v>
      </c>
      <c r="AY1334" s="251">
        <f ca="1">IF(A43taxstdlife="n/a","n/a",IF(A43taxstdlife="",0,IF(AY$3&gt;(A43stdlife+$E1334),((INDEX('PTRM input'!$G$385:$P$434,A43offset,$E1334)-INDEX('PTRM input'!$G$277:$P$326,A43offset,$E1334))*OFFSET($F$7,0,$E1334))-SUM($G1334:AX1334),(((INDEX('PTRM input'!$G$385:$P$434,A43offset,$E1334)-INDEX('PTRM input'!$G$277:$P$326,A43offset,$E1334))*OFFSET($F$7,0,$E1334))-SUM($G1334:AX1334))*(OFFSET('PTRM input'!$G$477,0,$E1334-1)/A43taxstdlife))))</f>
        <v>0</v>
      </c>
      <c r="AZ1334" s="251">
        <f ca="1">IF(A43taxstdlife="n/a","n/a",IF(A43taxstdlife="",0,IF(AZ$3&gt;(A43stdlife+$E1334),((INDEX('PTRM input'!$G$385:$P$434,A43offset,$E1334)-INDEX('PTRM input'!$G$277:$P$326,A43offset,$E1334))*OFFSET($F$7,0,$E1334))-SUM($G1334:AY1334),(((INDEX('PTRM input'!$G$385:$P$434,A43offset,$E1334)-INDEX('PTRM input'!$G$277:$P$326,A43offset,$E1334))*OFFSET($F$7,0,$E1334))-SUM($G1334:AY1334))*(OFFSET('PTRM input'!$G$477,0,$E1334-1)/A43taxstdlife))))</f>
        <v>0</v>
      </c>
      <c r="BA1334" s="251">
        <f ca="1">IF(A43taxstdlife="n/a","n/a",IF(A43taxstdlife="",0,IF(BA$3&gt;(A43stdlife+$E1334),((INDEX('PTRM input'!$G$385:$P$434,A43offset,$E1334)-INDEX('PTRM input'!$G$277:$P$326,A43offset,$E1334))*OFFSET($F$7,0,$E1334))-SUM($G1334:AZ1334),(((INDEX('PTRM input'!$G$385:$P$434,A43offset,$E1334)-INDEX('PTRM input'!$G$277:$P$326,A43offset,$E1334))*OFFSET($F$7,0,$E1334))-SUM($G1334:AZ1334))*(OFFSET('PTRM input'!$G$477,0,$E1334-1)/A43taxstdlife))))</f>
        <v>0</v>
      </c>
      <c r="BB1334" s="251">
        <f ca="1">IF(A43taxstdlife="n/a","n/a",IF(A43taxstdlife="",0,IF(BB$3&gt;(A43stdlife+$E1334),((INDEX('PTRM input'!$G$385:$P$434,A43offset,$E1334)-INDEX('PTRM input'!$G$277:$P$326,A43offset,$E1334))*OFFSET($F$7,0,$E1334))-SUM($G1334:BA1334),(((INDEX('PTRM input'!$G$385:$P$434,A43offset,$E1334)-INDEX('PTRM input'!$G$277:$P$326,A43offset,$E1334))*OFFSET($F$7,0,$E1334))-SUM($G1334:BA1334))*(OFFSET('PTRM input'!$G$477,0,$E1334-1)/A43taxstdlife))))</f>
        <v>0</v>
      </c>
      <c r="BC1334" s="251">
        <f ca="1">IF(A43taxstdlife="n/a","n/a",IF(A43taxstdlife="",0,IF(BC$3&gt;(A43stdlife+$E1334),((INDEX('PTRM input'!$G$385:$P$434,A43offset,$E1334)-INDEX('PTRM input'!$G$277:$P$326,A43offset,$E1334))*OFFSET($F$7,0,$E1334))-SUM($G1334:BB1334),(((INDEX('PTRM input'!$G$385:$P$434,A43offset,$E1334)-INDEX('PTRM input'!$G$277:$P$326,A43offset,$E1334))*OFFSET($F$7,0,$E1334))-SUM($G1334:BB1334))*(OFFSET('PTRM input'!$G$477,0,$E1334-1)/A43taxstdlife))))</f>
        <v>0</v>
      </c>
      <c r="BD1334" s="251">
        <f ca="1">IF(A43taxstdlife="n/a","n/a",IF(A43taxstdlife="",0,IF(BD$3&gt;(A43stdlife+$E1334),((INDEX('PTRM input'!$G$385:$P$434,A43offset,$E1334)-INDEX('PTRM input'!$G$277:$P$326,A43offset,$E1334))*OFFSET($F$7,0,$E1334))-SUM($G1334:BC1334),(((INDEX('PTRM input'!$G$385:$P$434,A43offset,$E1334)-INDEX('PTRM input'!$G$277:$P$326,A43offset,$E1334))*OFFSET($F$7,0,$E1334))-SUM($G1334:BC1334))*(OFFSET('PTRM input'!$G$477,0,$E1334-1)/A43taxstdlife))))</f>
        <v>0</v>
      </c>
      <c r="BE1334" s="251">
        <f ca="1">IF(A43taxstdlife="n/a","n/a",IF(A43taxstdlife="",0,IF(BE$3&gt;(A43stdlife+$E1334),((INDEX('PTRM input'!$G$385:$P$434,A43offset,$E1334)-INDEX('PTRM input'!$G$277:$P$326,A43offset,$E1334))*OFFSET($F$7,0,$E1334))-SUM($G1334:BD1334),(((INDEX('PTRM input'!$G$385:$P$434,A43offset,$E1334)-INDEX('PTRM input'!$G$277:$P$326,A43offset,$E1334))*OFFSET($F$7,0,$E1334))-SUM($G1334:BD1334))*(OFFSET('PTRM input'!$G$477,0,$E1334-1)/A43taxstdlife))))</f>
        <v>0</v>
      </c>
      <c r="BF1334" s="251">
        <f ca="1">IF(A43taxstdlife="n/a","n/a",IF(A43taxstdlife="",0,IF(BF$3&gt;(A43stdlife+$E1334),((INDEX('PTRM input'!$G$385:$P$434,A43offset,$E1334)-INDEX('PTRM input'!$G$277:$P$326,A43offset,$E1334))*OFFSET($F$7,0,$E1334))-SUM($G1334:BE1334),(((INDEX('PTRM input'!$G$385:$P$434,A43offset,$E1334)-INDEX('PTRM input'!$G$277:$P$326,A43offset,$E1334))*OFFSET($F$7,0,$E1334))-SUM($G1334:BE1334))*(OFFSET('PTRM input'!$G$477,0,$E1334-1)/A43taxstdlife))))</f>
        <v>0</v>
      </c>
      <c r="BG1334" s="251">
        <f ca="1">IF(A43taxstdlife="n/a","n/a",IF(A43taxstdlife="",0,IF(BG$3&gt;(A43stdlife+$E1334),((INDEX('PTRM input'!$G$385:$P$434,A43offset,$E1334)-INDEX('PTRM input'!$G$277:$P$326,A43offset,$E1334))*OFFSET($F$7,0,$E1334))-SUM($G1334:BF1334),(((INDEX('PTRM input'!$G$385:$P$434,A43offset,$E1334)-INDEX('PTRM input'!$G$277:$P$326,A43offset,$E1334))*OFFSET($F$7,0,$E1334))-SUM($G1334:BF1334))*(OFFSET('PTRM input'!$G$477,0,$E1334-1)/A43taxstdlife))))</f>
        <v>0</v>
      </c>
      <c r="BH1334" s="251">
        <f ca="1">IF(A43taxstdlife="n/a","n/a",IF(A43taxstdlife="",0,IF(BH$3&gt;(A43stdlife+$E1334),((INDEX('PTRM input'!$G$385:$P$434,A43offset,$E1334)-INDEX('PTRM input'!$G$277:$P$326,A43offset,$E1334))*OFFSET($F$7,0,$E1334))-SUM($G1334:BG1334),(((INDEX('PTRM input'!$G$385:$P$434,A43offset,$E1334)-INDEX('PTRM input'!$G$277:$P$326,A43offset,$E1334))*OFFSET($F$7,0,$E1334))-SUM($G1334:BG1334))*(OFFSET('PTRM input'!$G$477,0,$E1334-1)/A43taxstdlife))))</f>
        <v>0</v>
      </c>
      <c r="BI1334" s="251">
        <f ca="1">IF(A43taxstdlife="n/a","n/a",IF(A43taxstdlife="",0,IF(BI$3&gt;(A43stdlife+$E1334),((INDEX('PTRM input'!$G$385:$P$434,A43offset,$E1334)-INDEX('PTRM input'!$G$277:$P$326,A43offset,$E1334))*OFFSET($F$7,0,$E1334))-SUM($G1334:BH1334),(((INDEX('PTRM input'!$G$385:$P$434,A43offset,$E1334)-INDEX('PTRM input'!$G$277:$P$326,A43offset,$E1334))*OFFSET($F$7,0,$E1334))-SUM($G1334:BH1334))*(OFFSET('PTRM input'!$G$477,0,$E1334-1)/A43taxstdlife))))</f>
        <v>0</v>
      </c>
      <c r="BJ1334" s="116"/>
      <c r="BK1334" s="116"/>
      <c r="BL1334" s="116"/>
      <c r="BM1334" s="116"/>
    </row>
    <row r="1335" spans="1:65" ht="12.75" hidden="1" customHeight="1" outlineLevel="2">
      <c r="A1335" s="366"/>
      <c r="B1335" s="19"/>
      <c r="C1335" s="18"/>
      <c r="D1335" s="760"/>
      <c r="E1335" s="86">
        <v>8</v>
      </c>
      <c r="F1335" s="356"/>
      <c r="G1335" s="434"/>
      <c r="H1335" s="435"/>
      <c r="I1335" s="435"/>
      <c r="J1335" s="435"/>
      <c r="K1335" s="435"/>
      <c r="L1335" s="435"/>
      <c r="M1335" s="435"/>
      <c r="N1335" s="619"/>
      <c r="O1335" s="251">
        <f ca="1">IF(A43taxstdlife="n/a","n/a",IF(A43taxstdlife="",0,IF(O$3&gt;(A43stdlife+$E1335),((INDEX('PTRM input'!$G$385:$P$434,A43offset,$E1335)-INDEX('PTRM input'!$G$277:$P$326,A43offset,$E1335))*OFFSET($F$7,0,$E1335))-SUM($G1335:N1335),(((INDEX('PTRM input'!$G$385:$P$434,A43offset,$E1335)-INDEX('PTRM input'!$G$277:$P$326,A43offset,$E1335))*OFFSET($F$7,0,$E1335))-SUM($G1335:N1335))*(OFFSET('PTRM input'!$G$477,0,$E1335-1)/A43taxstdlife))))</f>
        <v>0</v>
      </c>
      <c r="P1335" s="251">
        <f ca="1">IF(A43taxstdlife="n/a","n/a",IF(A43taxstdlife="",0,IF(P$3&gt;(A43stdlife+$E1335),((INDEX('PTRM input'!$G$385:$P$434,A43offset,$E1335)-INDEX('PTRM input'!$G$277:$P$326,A43offset,$E1335))*OFFSET($F$7,0,$E1335))-SUM($G1335:O1335),(((INDEX('PTRM input'!$G$385:$P$434,A43offset,$E1335)-INDEX('PTRM input'!$G$277:$P$326,A43offset,$E1335))*OFFSET($F$7,0,$E1335))-SUM($G1335:O1335))*(OFFSET('PTRM input'!$G$477,0,$E1335-1)/A43taxstdlife))))</f>
        <v>0</v>
      </c>
      <c r="Q1335" s="251">
        <f ca="1">IF(A43taxstdlife="n/a","n/a",IF(A43taxstdlife="",0,IF(Q$3&gt;(A43stdlife+$E1335),((INDEX('PTRM input'!$G$385:$P$434,A43offset,$E1335)-INDEX('PTRM input'!$G$277:$P$326,A43offset,$E1335))*OFFSET($F$7,0,$E1335))-SUM($G1335:P1335),(((INDEX('PTRM input'!$G$385:$P$434,A43offset,$E1335)-INDEX('PTRM input'!$G$277:$P$326,A43offset,$E1335))*OFFSET($F$7,0,$E1335))-SUM($G1335:P1335))*(OFFSET('PTRM input'!$G$477,0,$E1335-1)/A43taxstdlife))))</f>
        <v>0</v>
      </c>
      <c r="R1335" s="251">
        <f ca="1">IF(A43taxstdlife="n/a","n/a",IF(A43taxstdlife="",0,IF(R$3&gt;(A43stdlife+$E1335),((INDEX('PTRM input'!$G$385:$P$434,A43offset,$E1335)-INDEX('PTRM input'!$G$277:$P$326,A43offset,$E1335))*OFFSET($F$7,0,$E1335))-SUM($G1335:Q1335),(((INDEX('PTRM input'!$G$385:$P$434,A43offset,$E1335)-INDEX('PTRM input'!$G$277:$P$326,A43offset,$E1335))*OFFSET($F$7,0,$E1335))-SUM($G1335:Q1335))*(OFFSET('PTRM input'!$G$477,0,$E1335-1)/A43taxstdlife))))</f>
        <v>0</v>
      </c>
      <c r="S1335" s="251">
        <f ca="1">IF(A43taxstdlife="n/a","n/a",IF(A43taxstdlife="",0,IF(S$3&gt;(A43stdlife+$E1335),((INDEX('PTRM input'!$G$385:$P$434,A43offset,$E1335)-INDEX('PTRM input'!$G$277:$P$326,A43offset,$E1335))*OFFSET($F$7,0,$E1335))-SUM($G1335:R1335),(((INDEX('PTRM input'!$G$385:$P$434,A43offset,$E1335)-INDEX('PTRM input'!$G$277:$P$326,A43offset,$E1335))*OFFSET($F$7,0,$E1335))-SUM($G1335:R1335))*(OFFSET('PTRM input'!$G$477,0,$E1335-1)/A43taxstdlife))))</f>
        <v>0</v>
      </c>
      <c r="T1335" s="251">
        <f ca="1">IF(A43taxstdlife="n/a","n/a",IF(A43taxstdlife="",0,IF(T$3&gt;(A43stdlife+$E1335),((INDEX('PTRM input'!$G$385:$P$434,A43offset,$E1335)-INDEX('PTRM input'!$G$277:$P$326,A43offset,$E1335))*OFFSET($F$7,0,$E1335))-SUM($G1335:S1335),(((INDEX('PTRM input'!$G$385:$P$434,A43offset,$E1335)-INDEX('PTRM input'!$G$277:$P$326,A43offset,$E1335))*OFFSET($F$7,0,$E1335))-SUM($G1335:S1335))*(OFFSET('PTRM input'!$G$477,0,$E1335-1)/A43taxstdlife))))</f>
        <v>0</v>
      </c>
      <c r="U1335" s="251">
        <f ca="1">IF(A43taxstdlife="n/a","n/a",IF(A43taxstdlife="",0,IF(U$3&gt;(A43stdlife+$E1335),((INDEX('PTRM input'!$G$385:$P$434,A43offset,$E1335)-INDEX('PTRM input'!$G$277:$P$326,A43offset,$E1335))*OFFSET($F$7,0,$E1335))-SUM($G1335:T1335),(((INDEX('PTRM input'!$G$385:$P$434,A43offset,$E1335)-INDEX('PTRM input'!$G$277:$P$326,A43offset,$E1335))*OFFSET($F$7,0,$E1335))-SUM($G1335:T1335))*(OFFSET('PTRM input'!$G$477,0,$E1335-1)/A43taxstdlife))))</f>
        <v>0</v>
      </c>
      <c r="V1335" s="251">
        <f ca="1">IF(A43taxstdlife="n/a","n/a",IF(A43taxstdlife="",0,IF(V$3&gt;(A43stdlife+$E1335),((INDEX('PTRM input'!$G$385:$P$434,A43offset,$E1335)-INDEX('PTRM input'!$G$277:$P$326,A43offset,$E1335))*OFFSET($F$7,0,$E1335))-SUM($G1335:U1335),(((INDEX('PTRM input'!$G$385:$P$434,A43offset,$E1335)-INDEX('PTRM input'!$G$277:$P$326,A43offset,$E1335))*OFFSET($F$7,0,$E1335))-SUM($G1335:U1335))*(OFFSET('PTRM input'!$G$477,0,$E1335-1)/A43taxstdlife))))</f>
        <v>0</v>
      </c>
      <c r="W1335" s="251">
        <f ca="1">IF(A43taxstdlife="n/a","n/a",IF(A43taxstdlife="",0,IF(W$3&gt;(A43stdlife+$E1335),((INDEX('PTRM input'!$G$385:$P$434,A43offset,$E1335)-INDEX('PTRM input'!$G$277:$P$326,A43offset,$E1335))*OFFSET($F$7,0,$E1335))-SUM($G1335:V1335),(((INDEX('PTRM input'!$G$385:$P$434,A43offset,$E1335)-INDEX('PTRM input'!$G$277:$P$326,A43offset,$E1335))*OFFSET($F$7,0,$E1335))-SUM($G1335:V1335))*(OFFSET('PTRM input'!$G$477,0,$E1335-1)/A43taxstdlife))))</f>
        <v>0</v>
      </c>
      <c r="X1335" s="251">
        <f ca="1">IF(A43taxstdlife="n/a","n/a",IF(A43taxstdlife="",0,IF(X$3&gt;(A43stdlife+$E1335),((INDEX('PTRM input'!$G$385:$P$434,A43offset,$E1335)-INDEX('PTRM input'!$G$277:$P$326,A43offset,$E1335))*OFFSET($F$7,0,$E1335))-SUM($G1335:W1335),(((INDEX('PTRM input'!$G$385:$P$434,A43offset,$E1335)-INDEX('PTRM input'!$G$277:$P$326,A43offset,$E1335))*OFFSET($F$7,0,$E1335))-SUM($G1335:W1335))*(OFFSET('PTRM input'!$G$477,0,$E1335-1)/A43taxstdlife))))</f>
        <v>0</v>
      </c>
      <c r="Y1335" s="251">
        <f ca="1">IF(A43taxstdlife="n/a","n/a",IF(A43taxstdlife="",0,IF(Y$3&gt;(A43stdlife+$E1335),((INDEX('PTRM input'!$G$385:$P$434,A43offset,$E1335)-INDEX('PTRM input'!$G$277:$P$326,A43offset,$E1335))*OFFSET($F$7,0,$E1335))-SUM($G1335:X1335),(((INDEX('PTRM input'!$G$385:$P$434,A43offset,$E1335)-INDEX('PTRM input'!$G$277:$P$326,A43offset,$E1335))*OFFSET($F$7,0,$E1335))-SUM($G1335:X1335))*(OFFSET('PTRM input'!$G$477,0,$E1335-1)/A43taxstdlife))))</f>
        <v>0</v>
      </c>
      <c r="Z1335" s="251">
        <f ca="1">IF(A43taxstdlife="n/a","n/a",IF(A43taxstdlife="",0,IF(Z$3&gt;(A43stdlife+$E1335),((INDEX('PTRM input'!$G$385:$P$434,A43offset,$E1335)-INDEX('PTRM input'!$G$277:$P$326,A43offset,$E1335))*OFFSET($F$7,0,$E1335))-SUM($G1335:Y1335),(((INDEX('PTRM input'!$G$385:$P$434,A43offset,$E1335)-INDEX('PTRM input'!$G$277:$P$326,A43offset,$E1335))*OFFSET($F$7,0,$E1335))-SUM($G1335:Y1335))*(OFFSET('PTRM input'!$G$477,0,$E1335-1)/A43taxstdlife))))</f>
        <v>0</v>
      </c>
      <c r="AA1335" s="251">
        <f ca="1">IF(A43taxstdlife="n/a","n/a",IF(A43taxstdlife="",0,IF(AA$3&gt;(A43stdlife+$E1335),((INDEX('PTRM input'!$G$385:$P$434,A43offset,$E1335)-INDEX('PTRM input'!$G$277:$P$326,A43offset,$E1335))*OFFSET($F$7,0,$E1335))-SUM($G1335:Z1335),(((INDEX('PTRM input'!$G$385:$P$434,A43offset,$E1335)-INDEX('PTRM input'!$G$277:$P$326,A43offset,$E1335))*OFFSET($F$7,0,$E1335))-SUM($G1335:Z1335))*(OFFSET('PTRM input'!$G$477,0,$E1335-1)/A43taxstdlife))))</f>
        <v>0</v>
      </c>
      <c r="AB1335" s="251">
        <f ca="1">IF(A43taxstdlife="n/a","n/a",IF(A43taxstdlife="",0,IF(AB$3&gt;(A43stdlife+$E1335),((INDEX('PTRM input'!$G$385:$P$434,A43offset,$E1335)-INDEX('PTRM input'!$G$277:$P$326,A43offset,$E1335))*OFFSET($F$7,0,$E1335))-SUM($G1335:AA1335),(((INDEX('PTRM input'!$G$385:$P$434,A43offset,$E1335)-INDEX('PTRM input'!$G$277:$P$326,A43offset,$E1335))*OFFSET($F$7,0,$E1335))-SUM($G1335:AA1335))*(OFFSET('PTRM input'!$G$477,0,$E1335-1)/A43taxstdlife))))</f>
        <v>0</v>
      </c>
      <c r="AC1335" s="251">
        <f ca="1">IF(A43taxstdlife="n/a","n/a",IF(A43taxstdlife="",0,IF(AC$3&gt;(A43stdlife+$E1335),((INDEX('PTRM input'!$G$385:$P$434,A43offset,$E1335)-INDEX('PTRM input'!$G$277:$P$326,A43offset,$E1335))*OFFSET($F$7,0,$E1335))-SUM($G1335:AB1335),(((INDEX('PTRM input'!$G$385:$P$434,A43offset,$E1335)-INDEX('PTRM input'!$G$277:$P$326,A43offset,$E1335))*OFFSET($F$7,0,$E1335))-SUM($G1335:AB1335))*(OFFSET('PTRM input'!$G$477,0,$E1335-1)/A43taxstdlife))))</f>
        <v>0</v>
      </c>
      <c r="AD1335" s="251">
        <f ca="1">IF(A43taxstdlife="n/a","n/a",IF(A43taxstdlife="",0,IF(AD$3&gt;(A43stdlife+$E1335),((INDEX('PTRM input'!$G$385:$P$434,A43offset,$E1335)-INDEX('PTRM input'!$G$277:$P$326,A43offset,$E1335))*OFFSET($F$7,0,$E1335))-SUM($G1335:AC1335),(((INDEX('PTRM input'!$G$385:$P$434,A43offset,$E1335)-INDEX('PTRM input'!$G$277:$P$326,A43offset,$E1335))*OFFSET($F$7,0,$E1335))-SUM($G1335:AC1335))*(OFFSET('PTRM input'!$G$477,0,$E1335-1)/A43taxstdlife))))</f>
        <v>0</v>
      </c>
      <c r="AE1335" s="251">
        <f ca="1">IF(A43taxstdlife="n/a","n/a",IF(A43taxstdlife="",0,IF(AE$3&gt;(A43stdlife+$E1335),((INDEX('PTRM input'!$G$385:$P$434,A43offset,$E1335)-INDEX('PTRM input'!$G$277:$P$326,A43offset,$E1335))*OFFSET($F$7,0,$E1335))-SUM($G1335:AD1335),(((INDEX('PTRM input'!$G$385:$P$434,A43offset,$E1335)-INDEX('PTRM input'!$G$277:$P$326,A43offset,$E1335))*OFFSET($F$7,0,$E1335))-SUM($G1335:AD1335))*(OFFSET('PTRM input'!$G$477,0,$E1335-1)/A43taxstdlife))))</f>
        <v>0</v>
      </c>
      <c r="AF1335" s="251">
        <f ca="1">IF(A43taxstdlife="n/a","n/a",IF(A43taxstdlife="",0,IF(AF$3&gt;(A43stdlife+$E1335),((INDEX('PTRM input'!$G$385:$P$434,A43offset,$E1335)-INDEX('PTRM input'!$G$277:$P$326,A43offset,$E1335))*OFFSET($F$7,0,$E1335))-SUM($G1335:AE1335),(((INDEX('PTRM input'!$G$385:$P$434,A43offset,$E1335)-INDEX('PTRM input'!$G$277:$P$326,A43offset,$E1335))*OFFSET($F$7,0,$E1335))-SUM($G1335:AE1335))*(OFFSET('PTRM input'!$G$477,0,$E1335-1)/A43taxstdlife))))</f>
        <v>0</v>
      </c>
      <c r="AG1335" s="251">
        <f ca="1">IF(A43taxstdlife="n/a","n/a",IF(A43taxstdlife="",0,IF(AG$3&gt;(A43stdlife+$E1335),((INDEX('PTRM input'!$G$385:$P$434,A43offset,$E1335)-INDEX('PTRM input'!$G$277:$P$326,A43offset,$E1335))*OFFSET($F$7,0,$E1335))-SUM($G1335:AF1335),(((INDEX('PTRM input'!$G$385:$P$434,A43offset,$E1335)-INDEX('PTRM input'!$G$277:$P$326,A43offset,$E1335))*OFFSET($F$7,0,$E1335))-SUM($G1335:AF1335))*(OFFSET('PTRM input'!$G$477,0,$E1335-1)/A43taxstdlife))))</f>
        <v>0</v>
      </c>
      <c r="AH1335" s="251">
        <f ca="1">IF(A43taxstdlife="n/a","n/a",IF(A43taxstdlife="",0,IF(AH$3&gt;(A43stdlife+$E1335),((INDEX('PTRM input'!$G$385:$P$434,A43offset,$E1335)-INDEX('PTRM input'!$G$277:$P$326,A43offset,$E1335))*OFFSET($F$7,0,$E1335))-SUM($G1335:AG1335),(((INDEX('PTRM input'!$G$385:$P$434,A43offset,$E1335)-INDEX('PTRM input'!$G$277:$P$326,A43offset,$E1335))*OFFSET($F$7,0,$E1335))-SUM($G1335:AG1335))*(OFFSET('PTRM input'!$G$477,0,$E1335-1)/A43taxstdlife))))</f>
        <v>0</v>
      </c>
      <c r="AI1335" s="251">
        <f ca="1">IF(A43taxstdlife="n/a","n/a",IF(A43taxstdlife="",0,IF(AI$3&gt;(A43stdlife+$E1335),((INDEX('PTRM input'!$G$385:$P$434,A43offset,$E1335)-INDEX('PTRM input'!$G$277:$P$326,A43offset,$E1335))*OFFSET($F$7,0,$E1335))-SUM($G1335:AH1335),(((INDEX('PTRM input'!$G$385:$P$434,A43offset,$E1335)-INDEX('PTRM input'!$G$277:$P$326,A43offset,$E1335))*OFFSET($F$7,0,$E1335))-SUM($G1335:AH1335))*(OFFSET('PTRM input'!$G$477,0,$E1335-1)/A43taxstdlife))))</f>
        <v>0</v>
      </c>
      <c r="AJ1335" s="251">
        <f ca="1">IF(A43taxstdlife="n/a","n/a",IF(A43taxstdlife="",0,IF(AJ$3&gt;(A43stdlife+$E1335),((INDEX('PTRM input'!$G$385:$P$434,A43offset,$E1335)-INDEX('PTRM input'!$G$277:$P$326,A43offset,$E1335))*OFFSET($F$7,0,$E1335))-SUM($G1335:AI1335),(((INDEX('PTRM input'!$G$385:$P$434,A43offset,$E1335)-INDEX('PTRM input'!$G$277:$P$326,A43offset,$E1335))*OFFSET($F$7,0,$E1335))-SUM($G1335:AI1335))*(OFFSET('PTRM input'!$G$477,0,$E1335-1)/A43taxstdlife))))</f>
        <v>0</v>
      </c>
      <c r="AK1335" s="251">
        <f ca="1">IF(A43taxstdlife="n/a","n/a",IF(A43taxstdlife="",0,IF(AK$3&gt;(A43stdlife+$E1335),((INDEX('PTRM input'!$G$385:$P$434,A43offset,$E1335)-INDEX('PTRM input'!$G$277:$P$326,A43offset,$E1335))*OFFSET($F$7,0,$E1335))-SUM($G1335:AJ1335),(((INDEX('PTRM input'!$G$385:$P$434,A43offset,$E1335)-INDEX('PTRM input'!$G$277:$P$326,A43offset,$E1335))*OFFSET($F$7,0,$E1335))-SUM($G1335:AJ1335))*(OFFSET('PTRM input'!$G$477,0,$E1335-1)/A43taxstdlife))))</f>
        <v>0</v>
      </c>
      <c r="AL1335" s="251">
        <f ca="1">IF(A43taxstdlife="n/a","n/a",IF(A43taxstdlife="",0,IF(AL$3&gt;(A43stdlife+$E1335),((INDEX('PTRM input'!$G$385:$P$434,A43offset,$E1335)-INDEX('PTRM input'!$G$277:$P$326,A43offset,$E1335))*OFFSET($F$7,0,$E1335))-SUM($G1335:AK1335),(((INDEX('PTRM input'!$G$385:$P$434,A43offset,$E1335)-INDEX('PTRM input'!$G$277:$P$326,A43offset,$E1335))*OFFSET($F$7,0,$E1335))-SUM($G1335:AK1335))*(OFFSET('PTRM input'!$G$477,0,$E1335-1)/A43taxstdlife))))</f>
        <v>0</v>
      </c>
      <c r="AM1335" s="251">
        <f ca="1">IF(A43taxstdlife="n/a","n/a",IF(A43taxstdlife="",0,IF(AM$3&gt;(A43stdlife+$E1335),((INDEX('PTRM input'!$G$385:$P$434,A43offset,$E1335)-INDEX('PTRM input'!$G$277:$P$326,A43offset,$E1335))*OFFSET($F$7,0,$E1335))-SUM($G1335:AL1335),(((INDEX('PTRM input'!$G$385:$P$434,A43offset,$E1335)-INDEX('PTRM input'!$G$277:$P$326,A43offset,$E1335))*OFFSET($F$7,0,$E1335))-SUM($G1335:AL1335))*(OFFSET('PTRM input'!$G$477,0,$E1335-1)/A43taxstdlife))))</f>
        <v>0</v>
      </c>
      <c r="AN1335" s="251">
        <f ca="1">IF(A43taxstdlife="n/a","n/a",IF(A43taxstdlife="",0,IF(AN$3&gt;(A43stdlife+$E1335),((INDEX('PTRM input'!$G$385:$P$434,A43offset,$E1335)-INDEX('PTRM input'!$G$277:$P$326,A43offset,$E1335))*OFFSET($F$7,0,$E1335))-SUM($G1335:AM1335),(((INDEX('PTRM input'!$G$385:$P$434,A43offset,$E1335)-INDEX('PTRM input'!$G$277:$P$326,A43offset,$E1335))*OFFSET($F$7,0,$E1335))-SUM($G1335:AM1335))*(OFFSET('PTRM input'!$G$477,0,$E1335-1)/A43taxstdlife))))</f>
        <v>0</v>
      </c>
      <c r="AO1335" s="251">
        <f ca="1">IF(A43taxstdlife="n/a","n/a",IF(A43taxstdlife="",0,IF(AO$3&gt;(A43stdlife+$E1335),((INDEX('PTRM input'!$G$385:$P$434,A43offset,$E1335)-INDEX('PTRM input'!$G$277:$P$326,A43offset,$E1335))*OFFSET($F$7,0,$E1335))-SUM($G1335:AN1335),(((INDEX('PTRM input'!$G$385:$P$434,A43offset,$E1335)-INDEX('PTRM input'!$G$277:$P$326,A43offset,$E1335))*OFFSET($F$7,0,$E1335))-SUM($G1335:AN1335))*(OFFSET('PTRM input'!$G$477,0,$E1335-1)/A43taxstdlife))))</f>
        <v>0</v>
      </c>
      <c r="AP1335" s="251">
        <f ca="1">IF(A43taxstdlife="n/a","n/a",IF(A43taxstdlife="",0,IF(AP$3&gt;(A43stdlife+$E1335),((INDEX('PTRM input'!$G$385:$P$434,A43offset,$E1335)-INDEX('PTRM input'!$G$277:$P$326,A43offset,$E1335))*OFFSET($F$7,0,$E1335))-SUM($G1335:AO1335),(((INDEX('PTRM input'!$G$385:$P$434,A43offset,$E1335)-INDEX('PTRM input'!$G$277:$P$326,A43offset,$E1335))*OFFSET($F$7,0,$E1335))-SUM($G1335:AO1335))*(OFFSET('PTRM input'!$G$477,0,$E1335-1)/A43taxstdlife))))</f>
        <v>0</v>
      </c>
      <c r="AQ1335" s="251">
        <f ca="1">IF(A43taxstdlife="n/a","n/a",IF(A43taxstdlife="",0,IF(AQ$3&gt;(A43stdlife+$E1335),((INDEX('PTRM input'!$G$385:$P$434,A43offset,$E1335)-INDEX('PTRM input'!$G$277:$P$326,A43offset,$E1335))*OFFSET($F$7,0,$E1335))-SUM($G1335:AP1335),(((INDEX('PTRM input'!$G$385:$P$434,A43offset,$E1335)-INDEX('PTRM input'!$G$277:$P$326,A43offset,$E1335))*OFFSET($F$7,0,$E1335))-SUM($G1335:AP1335))*(OFFSET('PTRM input'!$G$477,0,$E1335-1)/A43taxstdlife))))</f>
        <v>0</v>
      </c>
      <c r="AR1335" s="251">
        <f ca="1">IF(A43taxstdlife="n/a","n/a",IF(A43taxstdlife="",0,IF(AR$3&gt;(A43stdlife+$E1335),((INDEX('PTRM input'!$G$385:$P$434,A43offset,$E1335)-INDEX('PTRM input'!$G$277:$P$326,A43offset,$E1335))*OFFSET($F$7,0,$E1335))-SUM($G1335:AQ1335),(((INDEX('PTRM input'!$G$385:$P$434,A43offset,$E1335)-INDEX('PTRM input'!$G$277:$P$326,A43offset,$E1335))*OFFSET($F$7,0,$E1335))-SUM($G1335:AQ1335))*(OFFSET('PTRM input'!$G$477,0,$E1335-1)/A43taxstdlife))))</f>
        <v>0</v>
      </c>
      <c r="AS1335" s="251">
        <f ca="1">IF(A43taxstdlife="n/a","n/a",IF(A43taxstdlife="",0,IF(AS$3&gt;(A43stdlife+$E1335),((INDEX('PTRM input'!$G$385:$P$434,A43offset,$E1335)-INDEX('PTRM input'!$G$277:$P$326,A43offset,$E1335))*OFFSET($F$7,0,$E1335))-SUM($G1335:AR1335),(((INDEX('PTRM input'!$G$385:$P$434,A43offset,$E1335)-INDEX('PTRM input'!$G$277:$P$326,A43offset,$E1335))*OFFSET($F$7,0,$E1335))-SUM($G1335:AR1335))*(OFFSET('PTRM input'!$G$477,0,$E1335-1)/A43taxstdlife))))</f>
        <v>0</v>
      </c>
      <c r="AT1335" s="251">
        <f ca="1">IF(A43taxstdlife="n/a","n/a",IF(A43taxstdlife="",0,IF(AT$3&gt;(A43stdlife+$E1335),((INDEX('PTRM input'!$G$385:$P$434,A43offset,$E1335)-INDEX('PTRM input'!$G$277:$P$326,A43offset,$E1335))*OFFSET($F$7,0,$E1335))-SUM($G1335:AS1335),(((INDEX('PTRM input'!$G$385:$P$434,A43offset,$E1335)-INDEX('PTRM input'!$G$277:$P$326,A43offset,$E1335))*OFFSET($F$7,0,$E1335))-SUM($G1335:AS1335))*(OFFSET('PTRM input'!$G$477,0,$E1335-1)/A43taxstdlife))))</f>
        <v>0</v>
      </c>
      <c r="AU1335" s="251">
        <f ca="1">IF(A43taxstdlife="n/a","n/a",IF(A43taxstdlife="",0,IF(AU$3&gt;(A43stdlife+$E1335),((INDEX('PTRM input'!$G$385:$P$434,A43offset,$E1335)-INDEX('PTRM input'!$G$277:$P$326,A43offset,$E1335))*OFFSET($F$7,0,$E1335))-SUM($G1335:AT1335),(((INDEX('PTRM input'!$G$385:$P$434,A43offset,$E1335)-INDEX('PTRM input'!$G$277:$P$326,A43offset,$E1335))*OFFSET($F$7,0,$E1335))-SUM($G1335:AT1335))*(OFFSET('PTRM input'!$G$477,0,$E1335-1)/A43taxstdlife))))</f>
        <v>0</v>
      </c>
      <c r="AV1335" s="251">
        <f ca="1">IF(A43taxstdlife="n/a","n/a",IF(A43taxstdlife="",0,IF(AV$3&gt;(A43stdlife+$E1335),((INDEX('PTRM input'!$G$385:$P$434,A43offset,$E1335)-INDEX('PTRM input'!$G$277:$P$326,A43offset,$E1335))*OFFSET($F$7,0,$E1335))-SUM($G1335:AU1335),(((INDEX('PTRM input'!$G$385:$P$434,A43offset,$E1335)-INDEX('PTRM input'!$G$277:$P$326,A43offset,$E1335))*OFFSET($F$7,0,$E1335))-SUM($G1335:AU1335))*(OFFSET('PTRM input'!$G$477,0,$E1335-1)/A43taxstdlife))))</f>
        <v>0</v>
      </c>
      <c r="AW1335" s="251">
        <f ca="1">IF(A43taxstdlife="n/a","n/a",IF(A43taxstdlife="",0,IF(AW$3&gt;(A43stdlife+$E1335),((INDEX('PTRM input'!$G$385:$P$434,A43offset,$E1335)-INDEX('PTRM input'!$G$277:$P$326,A43offset,$E1335))*OFFSET($F$7,0,$E1335))-SUM($G1335:AV1335),(((INDEX('PTRM input'!$G$385:$P$434,A43offset,$E1335)-INDEX('PTRM input'!$G$277:$P$326,A43offset,$E1335))*OFFSET($F$7,0,$E1335))-SUM($G1335:AV1335))*(OFFSET('PTRM input'!$G$477,0,$E1335-1)/A43taxstdlife))))</f>
        <v>0</v>
      </c>
      <c r="AX1335" s="251">
        <f ca="1">IF(A43taxstdlife="n/a","n/a",IF(A43taxstdlife="",0,IF(AX$3&gt;(A43stdlife+$E1335),((INDEX('PTRM input'!$G$385:$P$434,A43offset,$E1335)-INDEX('PTRM input'!$G$277:$P$326,A43offset,$E1335))*OFFSET($F$7,0,$E1335))-SUM($G1335:AW1335),(((INDEX('PTRM input'!$G$385:$P$434,A43offset,$E1335)-INDEX('PTRM input'!$G$277:$P$326,A43offset,$E1335))*OFFSET($F$7,0,$E1335))-SUM($G1335:AW1335))*(OFFSET('PTRM input'!$G$477,0,$E1335-1)/A43taxstdlife))))</f>
        <v>0</v>
      </c>
      <c r="AY1335" s="251">
        <f ca="1">IF(A43taxstdlife="n/a","n/a",IF(A43taxstdlife="",0,IF(AY$3&gt;(A43stdlife+$E1335),((INDEX('PTRM input'!$G$385:$P$434,A43offset,$E1335)-INDEX('PTRM input'!$G$277:$P$326,A43offset,$E1335))*OFFSET($F$7,0,$E1335))-SUM($G1335:AX1335),(((INDEX('PTRM input'!$G$385:$P$434,A43offset,$E1335)-INDEX('PTRM input'!$G$277:$P$326,A43offset,$E1335))*OFFSET($F$7,0,$E1335))-SUM($G1335:AX1335))*(OFFSET('PTRM input'!$G$477,0,$E1335-1)/A43taxstdlife))))</f>
        <v>0</v>
      </c>
      <c r="AZ1335" s="251">
        <f ca="1">IF(A43taxstdlife="n/a","n/a",IF(A43taxstdlife="",0,IF(AZ$3&gt;(A43stdlife+$E1335),((INDEX('PTRM input'!$G$385:$P$434,A43offset,$E1335)-INDEX('PTRM input'!$G$277:$P$326,A43offset,$E1335))*OFFSET($F$7,0,$E1335))-SUM($G1335:AY1335),(((INDEX('PTRM input'!$G$385:$P$434,A43offset,$E1335)-INDEX('PTRM input'!$G$277:$P$326,A43offset,$E1335))*OFFSET($F$7,0,$E1335))-SUM($G1335:AY1335))*(OFFSET('PTRM input'!$G$477,0,$E1335-1)/A43taxstdlife))))</f>
        <v>0</v>
      </c>
      <c r="BA1335" s="251">
        <f ca="1">IF(A43taxstdlife="n/a","n/a",IF(A43taxstdlife="",0,IF(BA$3&gt;(A43stdlife+$E1335),((INDEX('PTRM input'!$G$385:$P$434,A43offset,$E1335)-INDEX('PTRM input'!$G$277:$P$326,A43offset,$E1335))*OFFSET($F$7,0,$E1335))-SUM($G1335:AZ1335),(((INDEX('PTRM input'!$G$385:$P$434,A43offset,$E1335)-INDEX('PTRM input'!$G$277:$P$326,A43offset,$E1335))*OFFSET($F$7,0,$E1335))-SUM($G1335:AZ1335))*(OFFSET('PTRM input'!$G$477,0,$E1335-1)/A43taxstdlife))))</f>
        <v>0</v>
      </c>
      <c r="BB1335" s="251">
        <f ca="1">IF(A43taxstdlife="n/a","n/a",IF(A43taxstdlife="",0,IF(BB$3&gt;(A43stdlife+$E1335),((INDEX('PTRM input'!$G$385:$P$434,A43offset,$E1335)-INDEX('PTRM input'!$G$277:$P$326,A43offset,$E1335))*OFFSET($F$7,0,$E1335))-SUM($G1335:BA1335),(((INDEX('PTRM input'!$G$385:$P$434,A43offset,$E1335)-INDEX('PTRM input'!$G$277:$P$326,A43offset,$E1335))*OFFSET($F$7,0,$E1335))-SUM($G1335:BA1335))*(OFFSET('PTRM input'!$G$477,0,$E1335-1)/A43taxstdlife))))</f>
        <v>0</v>
      </c>
      <c r="BC1335" s="251">
        <f ca="1">IF(A43taxstdlife="n/a","n/a",IF(A43taxstdlife="",0,IF(BC$3&gt;(A43stdlife+$E1335),((INDEX('PTRM input'!$G$385:$P$434,A43offset,$E1335)-INDEX('PTRM input'!$G$277:$P$326,A43offset,$E1335))*OFFSET($F$7,0,$E1335))-SUM($G1335:BB1335),(((INDEX('PTRM input'!$G$385:$P$434,A43offset,$E1335)-INDEX('PTRM input'!$G$277:$P$326,A43offset,$E1335))*OFFSET($F$7,0,$E1335))-SUM($G1335:BB1335))*(OFFSET('PTRM input'!$G$477,0,$E1335-1)/A43taxstdlife))))</f>
        <v>0</v>
      </c>
      <c r="BD1335" s="251">
        <f ca="1">IF(A43taxstdlife="n/a","n/a",IF(A43taxstdlife="",0,IF(BD$3&gt;(A43stdlife+$E1335),((INDEX('PTRM input'!$G$385:$P$434,A43offset,$E1335)-INDEX('PTRM input'!$G$277:$P$326,A43offset,$E1335))*OFFSET($F$7,0,$E1335))-SUM($G1335:BC1335),(((INDEX('PTRM input'!$G$385:$P$434,A43offset,$E1335)-INDEX('PTRM input'!$G$277:$P$326,A43offset,$E1335))*OFFSET($F$7,0,$E1335))-SUM($G1335:BC1335))*(OFFSET('PTRM input'!$G$477,0,$E1335-1)/A43taxstdlife))))</f>
        <v>0</v>
      </c>
      <c r="BE1335" s="251">
        <f ca="1">IF(A43taxstdlife="n/a","n/a",IF(A43taxstdlife="",0,IF(BE$3&gt;(A43stdlife+$E1335),((INDEX('PTRM input'!$G$385:$P$434,A43offset,$E1335)-INDEX('PTRM input'!$G$277:$P$326,A43offset,$E1335))*OFFSET($F$7,0,$E1335))-SUM($G1335:BD1335),(((INDEX('PTRM input'!$G$385:$P$434,A43offset,$E1335)-INDEX('PTRM input'!$G$277:$P$326,A43offset,$E1335))*OFFSET($F$7,0,$E1335))-SUM($G1335:BD1335))*(OFFSET('PTRM input'!$G$477,0,$E1335-1)/A43taxstdlife))))</f>
        <v>0</v>
      </c>
      <c r="BF1335" s="251">
        <f ca="1">IF(A43taxstdlife="n/a","n/a",IF(A43taxstdlife="",0,IF(BF$3&gt;(A43stdlife+$E1335),((INDEX('PTRM input'!$G$385:$P$434,A43offset,$E1335)-INDEX('PTRM input'!$G$277:$P$326,A43offset,$E1335))*OFFSET($F$7,0,$E1335))-SUM($G1335:BE1335),(((INDEX('PTRM input'!$G$385:$P$434,A43offset,$E1335)-INDEX('PTRM input'!$G$277:$P$326,A43offset,$E1335))*OFFSET($F$7,0,$E1335))-SUM($G1335:BE1335))*(OFFSET('PTRM input'!$G$477,0,$E1335-1)/A43taxstdlife))))</f>
        <v>0</v>
      </c>
      <c r="BG1335" s="251">
        <f ca="1">IF(A43taxstdlife="n/a","n/a",IF(A43taxstdlife="",0,IF(BG$3&gt;(A43stdlife+$E1335),((INDEX('PTRM input'!$G$385:$P$434,A43offset,$E1335)-INDEX('PTRM input'!$G$277:$P$326,A43offset,$E1335))*OFFSET($F$7,0,$E1335))-SUM($G1335:BF1335),(((INDEX('PTRM input'!$G$385:$P$434,A43offset,$E1335)-INDEX('PTRM input'!$G$277:$P$326,A43offset,$E1335))*OFFSET($F$7,0,$E1335))-SUM($G1335:BF1335))*(OFFSET('PTRM input'!$G$477,0,$E1335-1)/A43taxstdlife))))</f>
        <v>0</v>
      </c>
      <c r="BH1335" s="251">
        <f ca="1">IF(A43taxstdlife="n/a","n/a",IF(A43taxstdlife="",0,IF(BH$3&gt;(A43stdlife+$E1335),((INDEX('PTRM input'!$G$385:$P$434,A43offset,$E1335)-INDEX('PTRM input'!$G$277:$P$326,A43offset,$E1335))*OFFSET($F$7,0,$E1335))-SUM($G1335:BG1335),(((INDEX('PTRM input'!$G$385:$P$434,A43offset,$E1335)-INDEX('PTRM input'!$G$277:$P$326,A43offset,$E1335))*OFFSET($F$7,0,$E1335))-SUM($G1335:BG1335))*(OFFSET('PTRM input'!$G$477,0,$E1335-1)/A43taxstdlife))))</f>
        <v>0</v>
      </c>
      <c r="BI1335" s="251">
        <f ca="1">IF(A43taxstdlife="n/a","n/a",IF(A43taxstdlife="",0,IF(BI$3&gt;(A43stdlife+$E1335),((INDEX('PTRM input'!$G$385:$P$434,A43offset,$E1335)-INDEX('PTRM input'!$G$277:$P$326,A43offset,$E1335))*OFFSET($F$7,0,$E1335))-SUM($G1335:BH1335),(((INDEX('PTRM input'!$G$385:$P$434,A43offset,$E1335)-INDEX('PTRM input'!$G$277:$P$326,A43offset,$E1335))*OFFSET($F$7,0,$E1335))-SUM($G1335:BH1335))*(OFFSET('PTRM input'!$G$477,0,$E1335-1)/A43taxstdlife))))</f>
        <v>0</v>
      </c>
      <c r="BJ1335" s="116"/>
      <c r="BK1335" s="116"/>
      <c r="BL1335" s="116"/>
      <c r="BM1335" s="116"/>
    </row>
    <row r="1336" spans="1:65" ht="12.75" hidden="1" customHeight="1" outlineLevel="2">
      <c r="A1336" s="366"/>
      <c r="B1336" s="19"/>
      <c r="C1336" s="18"/>
      <c r="D1336" s="760"/>
      <c r="E1336" s="86">
        <v>9</v>
      </c>
      <c r="F1336" s="356"/>
      <c r="G1336" s="434"/>
      <c r="H1336" s="435"/>
      <c r="I1336" s="435"/>
      <c r="J1336" s="435"/>
      <c r="K1336" s="435"/>
      <c r="L1336" s="435"/>
      <c r="M1336" s="435"/>
      <c r="N1336" s="435"/>
      <c r="O1336" s="619"/>
      <c r="P1336" s="251">
        <f ca="1">IF(A43taxstdlife="n/a","n/a",IF(A43taxstdlife="",0,IF(P$3&gt;(A43stdlife+$E1336),((INDEX('PTRM input'!$G$385:$P$434,A43offset,$E1336)-INDEX('PTRM input'!$G$277:$P$326,A43offset,$E1336))*OFFSET($F$7,0,$E1336))-SUM($G1336:O1336),(((INDEX('PTRM input'!$G$385:$P$434,A43offset,$E1336)-INDEX('PTRM input'!$G$277:$P$326,A43offset,$E1336))*OFFSET($F$7,0,$E1336))-SUM($G1336:O1336))*(OFFSET('PTRM input'!$G$477,0,$E1336-1)/A43taxstdlife))))</f>
        <v>0</v>
      </c>
      <c r="Q1336" s="251">
        <f ca="1">IF(A43taxstdlife="n/a","n/a",IF(A43taxstdlife="",0,IF(Q$3&gt;(A43stdlife+$E1336),((INDEX('PTRM input'!$G$385:$P$434,A43offset,$E1336)-INDEX('PTRM input'!$G$277:$P$326,A43offset,$E1336))*OFFSET($F$7,0,$E1336))-SUM($G1336:P1336),(((INDEX('PTRM input'!$G$385:$P$434,A43offset,$E1336)-INDEX('PTRM input'!$G$277:$P$326,A43offset,$E1336))*OFFSET($F$7,0,$E1336))-SUM($G1336:P1336))*(OFFSET('PTRM input'!$G$477,0,$E1336-1)/A43taxstdlife))))</f>
        <v>0</v>
      </c>
      <c r="R1336" s="251">
        <f ca="1">IF(A43taxstdlife="n/a","n/a",IF(A43taxstdlife="",0,IF(R$3&gt;(A43stdlife+$E1336),((INDEX('PTRM input'!$G$385:$P$434,A43offset,$E1336)-INDEX('PTRM input'!$G$277:$P$326,A43offset,$E1336))*OFFSET($F$7,0,$E1336))-SUM($G1336:Q1336),(((INDEX('PTRM input'!$G$385:$P$434,A43offset,$E1336)-INDEX('PTRM input'!$G$277:$P$326,A43offset,$E1336))*OFFSET($F$7,0,$E1336))-SUM($G1336:Q1336))*(OFFSET('PTRM input'!$G$477,0,$E1336-1)/A43taxstdlife))))</f>
        <v>0</v>
      </c>
      <c r="S1336" s="251">
        <f ca="1">IF(A43taxstdlife="n/a","n/a",IF(A43taxstdlife="",0,IF(S$3&gt;(A43stdlife+$E1336),((INDEX('PTRM input'!$G$385:$P$434,A43offset,$E1336)-INDEX('PTRM input'!$G$277:$P$326,A43offset,$E1336))*OFFSET($F$7,0,$E1336))-SUM($G1336:R1336),(((INDEX('PTRM input'!$G$385:$P$434,A43offset,$E1336)-INDEX('PTRM input'!$G$277:$P$326,A43offset,$E1336))*OFFSET($F$7,0,$E1336))-SUM($G1336:R1336))*(OFFSET('PTRM input'!$G$477,0,$E1336-1)/A43taxstdlife))))</f>
        <v>0</v>
      </c>
      <c r="T1336" s="251">
        <f ca="1">IF(A43taxstdlife="n/a","n/a",IF(A43taxstdlife="",0,IF(T$3&gt;(A43stdlife+$E1336),((INDEX('PTRM input'!$G$385:$P$434,A43offset,$E1336)-INDEX('PTRM input'!$G$277:$P$326,A43offset,$E1336))*OFFSET($F$7,0,$E1336))-SUM($G1336:S1336),(((INDEX('PTRM input'!$G$385:$P$434,A43offset,$E1336)-INDEX('PTRM input'!$G$277:$P$326,A43offset,$E1336))*OFFSET($F$7,0,$E1336))-SUM($G1336:S1336))*(OFFSET('PTRM input'!$G$477,0,$E1336-1)/A43taxstdlife))))</f>
        <v>0</v>
      </c>
      <c r="U1336" s="251">
        <f ca="1">IF(A43taxstdlife="n/a","n/a",IF(A43taxstdlife="",0,IF(U$3&gt;(A43stdlife+$E1336),((INDEX('PTRM input'!$G$385:$P$434,A43offset,$E1336)-INDEX('PTRM input'!$G$277:$P$326,A43offset,$E1336))*OFFSET($F$7,0,$E1336))-SUM($G1336:T1336),(((INDEX('PTRM input'!$G$385:$P$434,A43offset,$E1336)-INDEX('PTRM input'!$G$277:$P$326,A43offset,$E1336))*OFFSET($F$7,0,$E1336))-SUM($G1336:T1336))*(OFFSET('PTRM input'!$G$477,0,$E1336-1)/A43taxstdlife))))</f>
        <v>0</v>
      </c>
      <c r="V1336" s="251">
        <f ca="1">IF(A43taxstdlife="n/a","n/a",IF(A43taxstdlife="",0,IF(V$3&gt;(A43stdlife+$E1336),((INDEX('PTRM input'!$G$385:$P$434,A43offset,$E1336)-INDEX('PTRM input'!$G$277:$P$326,A43offset,$E1336))*OFFSET($F$7,0,$E1336))-SUM($G1336:U1336),(((INDEX('PTRM input'!$G$385:$P$434,A43offset,$E1336)-INDEX('PTRM input'!$G$277:$P$326,A43offset,$E1336))*OFFSET($F$7,0,$E1336))-SUM($G1336:U1336))*(OFFSET('PTRM input'!$G$477,0,$E1336-1)/A43taxstdlife))))</f>
        <v>0</v>
      </c>
      <c r="W1336" s="251">
        <f ca="1">IF(A43taxstdlife="n/a","n/a",IF(A43taxstdlife="",0,IF(W$3&gt;(A43stdlife+$E1336),((INDEX('PTRM input'!$G$385:$P$434,A43offset,$E1336)-INDEX('PTRM input'!$G$277:$P$326,A43offset,$E1336))*OFFSET($F$7,0,$E1336))-SUM($G1336:V1336),(((INDEX('PTRM input'!$G$385:$P$434,A43offset,$E1336)-INDEX('PTRM input'!$G$277:$P$326,A43offset,$E1336))*OFFSET($F$7,0,$E1336))-SUM($G1336:V1336))*(OFFSET('PTRM input'!$G$477,0,$E1336-1)/A43taxstdlife))))</f>
        <v>0</v>
      </c>
      <c r="X1336" s="251">
        <f ca="1">IF(A43taxstdlife="n/a","n/a",IF(A43taxstdlife="",0,IF(X$3&gt;(A43stdlife+$E1336),((INDEX('PTRM input'!$G$385:$P$434,A43offset,$E1336)-INDEX('PTRM input'!$G$277:$P$326,A43offset,$E1336))*OFFSET($F$7,0,$E1336))-SUM($G1336:W1336),(((INDEX('PTRM input'!$G$385:$P$434,A43offset,$E1336)-INDEX('PTRM input'!$G$277:$P$326,A43offset,$E1336))*OFFSET($F$7,0,$E1336))-SUM($G1336:W1336))*(OFFSET('PTRM input'!$G$477,0,$E1336-1)/A43taxstdlife))))</f>
        <v>0</v>
      </c>
      <c r="Y1336" s="251">
        <f ca="1">IF(A43taxstdlife="n/a","n/a",IF(A43taxstdlife="",0,IF(Y$3&gt;(A43stdlife+$E1336),((INDEX('PTRM input'!$G$385:$P$434,A43offset,$E1336)-INDEX('PTRM input'!$G$277:$P$326,A43offset,$E1336))*OFFSET($F$7,0,$E1336))-SUM($G1336:X1336),(((INDEX('PTRM input'!$G$385:$P$434,A43offset,$E1336)-INDEX('PTRM input'!$G$277:$P$326,A43offset,$E1336))*OFFSET($F$7,0,$E1336))-SUM($G1336:X1336))*(OFFSET('PTRM input'!$G$477,0,$E1336-1)/A43taxstdlife))))</f>
        <v>0</v>
      </c>
      <c r="Z1336" s="251">
        <f ca="1">IF(A43taxstdlife="n/a","n/a",IF(A43taxstdlife="",0,IF(Z$3&gt;(A43stdlife+$E1336),((INDEX('PTRM input'!$G$385:$P$434,A43offset,$E1336)-INDEX('PTRM input'!$G$277:$P$326,A43offset,$E1336))*OFFSET($F$7,0,$E1336))-SUM($G1336:Y1336),(((INDEX('PTRM input'!$G$385:$P$434,A43offset,$E1336)-INDEX('PTRM input'!$G$277:$P$326,A43offset,$E1336))*OFFSET($F$7,0,$E1336))-SUM($G1336:Y1336))*(OFFSET('PTRM input'!$G$477,0,$E1336-1)/A43taxstdlife))))</f>
        <v>0</v>
      </c>
      <c r="AA1336" s="251">
        <f ca="1">IF(A43taxstdlife="n/a","n/a",IF(A43taxstdlife="",0,IF(AA$3&gt;(A43stdlife+$E1336),((INDEX('PTRM input'!$G$385:$P$434,A43offset,$E1336)-INDEX('PTRM input'!$G$277:$P$326,A43offset,$E1336))*OFFSET($F$7,0,$E1336))-SUM($G1336:Z1336),(((INDEX('PTRM input'!$G$385:$P$434,A43offset,$E1336)-INDEX('PTRM input'!$G$277:$P$326,A43offset,$E1336))*OFFSET($F$7,0,$E1336))-SUM($G1336:Z1336))*(OFFSET('PTRM input'!$G$477,0,$E1336-1)/A43taxstdlife))))</f>
        <v>0</v>
      </c>
      <c r="AB1336" s="251">
        <f ca="1">IF(A43taxstdlife="n/a","n/a",IF(A43taxstdlife="",0,IF(AB$3&gt;(A43stdlife+$E1336),((INDEX('PTRM input'!$G$385:$P$434,A43offset,$E1336)-INDEX('PTRM input'!$G$277:$P$326,A43offset,$E1336))*OFFSET($F$7,0,$E1336))-SUM($G1336:AA1336),(((INDEX('PTRM input'!$G$385:$P$434,A43offset,$E1336)-INDEX('PTRM input'!$G$277:$P$326,A43offset,$E1336))*OFFSET($F$7,0,$E1336))-SUM($G1336:AA1336))*(OFFSET('PTRM input'!$G$477,0,$E1336-1)/A43taxstdlife))))</f>
        <v>0</v>
      </c>
      <c r="AC1336" s="251">
        <f ca="1">IF(A43taxstdlife="n/a","n/a",IF(A43taxstdlife="",0,IF(AC$3&gt;(A43stdlife+$E1336),((INDEX('PTRM input'!$G$385:$P$434,A43offset,$E1336)-INDEX('PTRM input'!$G$277:$P$326,A43offset,$E1336))*OFFSET($F$7,0,$E1336))-SUM($G1336:AB1336),(((INDEX('PTRM input'!$G$385:$P$434,A43offset,$E1336)-INDEX('PTRM input'!$G$277:$P$326,A43offset,$E1336))*OFFSET($F$7,0,$E1336))-SUM($G1336:AB1336))*(OFFSET('PTRM input'!$G$477,0,$E1336-1)/A43taxstdlife))))</f>
        <v>0</v>
      </c>
      <c r="AD1336" s="251">
        <f ca="1">IF(A43taxstdlife="n/a","n/a",IF(A43taxstdlife="",0,IF(AD$3&gt;(A43stdlife+$E1336),((INDEX('PTRM input'!$G$385:$P$434,A43offset,$E1336)-INDEX('PTRM input'!$G$277:$P$326,A43offset,$E1336))*OFFSET($F$7,0,$E1336))-SUM($G1336:AC1336),(((INDEX('PTRM input'!$G$385:$P$434,A43offset,$E1336)-INDEX('PTRM input'!$G$277:$P$326,A43offset,$E1336))*OFFSET($F$7,0,$E1336))-SUM($G1336:AC1336))*(OFFSET('PTRM input'!$G$477,0,$E1336-1)/A43taxstdlife))))</f>
        <v>0</v>
      </c>
      <c r="AE1336" s="251">
        <f ca="1">IF(A43taxstdlife="n/a","n/a",IF(A43taxstdlife="",0,IF(AE$3&gt;(A43stdlife+$E1336),((INDEX('PTRM input'!$G$385:$P$434,A43offset,$E1336)-INDEX('PTRM input'!$G$277:$P$326,A43offset,$E1336))*OFFSET($F$7,0,$E1336))-SUM($G1336:AD1336),(((INDEX('PTRM input'!$G$385:$P$434,A43offset,$E1336)-INDEX('PTRM input'!$G$277:$P$326,A43offset,$E1336))*OFFSET($F$7,0,$E1336))-SUM($G1336:AD1336))*(OFFSET('PTRM input'!$G$477,0,$E1336-1)/A43taxstdlife))))</f>
        <v>0</v>
      </c>
      <c r="AF1336" s="251">
        <f ca="1">IF(A43taxstdlife="n/a","n/a",IF(A43taxstdlife="",0,IF(AF$3&gt;(A43stdlife+$E1336),((INDEX('PTRM input'!$G$385:$P$434,A43offset,$E1336)-INDEX('PTRM input'!$G$277:$P$326,A43offset,$E1336))*OFFSET($F$7,0,$E1336))-SUM($G1336:AE1336),(((INDEX('PTRM input'!$G$385:$P$434,A43offset,$E1336)-INDEX('PTRM input'!$G$277:$P$326,A43offset,$E1336))*OFFSET($F$7,0,$E1336))-SUM($G1336:AE1336))*(OFFSET('PTRM input'!$G$477,0,$E1336-1)/A43taxstdlife))))</f>
        <v>0</v>
      </c>
      <c r="AG1336" s="251">
        <f ca="1">IF(A43taxstdlife="n/a","n/a",IF(A43taxstdlife="",0,IF(AG$3&gt;(A43stdlife+$E1336),((INDEX('PTRM input'!$G$385:$P$434,A43offset,$E1336)-INDEX('PTRM input'!$G$277:$P$326,A43offset,$E1336))*OFFSET($F$7,0,$E1336))-SUM($G1336:AF1336),(((INDEX('PTRM input'!$G$385:$P$434,A43offset,$E1336)-INDEX('PTRM input'!$G$277:$P$326,A43offset,$E1336))*OFFSET($F$7,0,$E1336))-SUM($G1336:AF1336))*(OFFSET('PTRM input'!$G$477,0,$E1336-1)/A43taxstdlife))))</f>
        <v>0</v>
      </c>
      <c r="AH1336" s="251">
        <f ca="1">IF(A43taxstdlife="n/a","n/a",IF(A43taxstdlife="",0,IF(AH$3&gt;(A43stdlife+$E1336),((INDEX('PTRM input'!$G$385:$P$434,A43offset,$E1336)-INDEX('PTRM input'!$G$277:$P$326,A43offset,$E1336))*OFFSET($F$7,0,$E1336))-SUM($G1336:AG1336),(((INDEX('PTRM input'!$G$385:$P$434,A43offset,$E1336)-INDEX('PTRM input'!$G$277:$P$326,A43offset,$E1336))*OFFSET($F$7,0,$E1336))-SUM($G1336:AG1336))*(OFFSET('PTRM input'!$G$477,0,$E1336-1)/A43taxstdlife))))</f>
        <v>0</v>
      </c>
      <c r="AI1336" s="251">
        <f ca="1">IF(A43taxstdlife="n/a","n/a",IF(A43taxstdlife="",0,IF(AI$3&gt;(A43stdlife+$E1336),((INDEX('PTRM input'!$G$385:$P$434,A43offset,$E1336)-INDEX('PTRM input'!$G$277:$P$326,A43offset,$E1336))*OFFSET($F$7,0,$E1336))-SUM($G1336:AH1336),(((INDEX('PTRM input'!$G$385:$P$434,A43offset,$E1336)-INDEX('PTRM input'!$G$277:$P$326,A43offset,$E1336))*OFFSET($F$7,0,$E1336))-SUM($G1336:AH1336))*(OFFSET('PTRM input'!$G$477,0,$E1336-1)/A43taxstdlife))))</f>
        <v>0</v>
      </c>
      <c r="AJ1336" s="251">
        <f ca="1">IF(A43taxstdlife="n/a","n/a",IF(A43taxstdlife="",0,IF(AJ$3&gt;(A43stdlife+$E1336),((INDEX('PTRM input'!$G$385:$P$434,A43offset,$E1336)-INDEX('PTRM input'!$G$277:$P$326,A43offset,$E1336))*OFFSET($F$7,0,$E1336))-SUM($G1336:AI1336),(((INDEX('PTRM input'!$G$385:$P$434,A43offset,$E1336)-INDEX('PTRM input'!$G$277:$P$326,A43offset,$E1336))*OFFSET($F$7,0,$E1336))-SUM($G1336:AI1336))*(OFFSET('PTRM input'!$G$477,0,$E1336-1)/A43taxstdlife))))</f>
        <v>0</v>
      </c>
      <c r="AK1336" s="251">
        <f ca="1">IF(A43taxstdlife="n/a","n/a",IF(A43taxstdlife="",0,IF(AK$3&gt;(A43stdlife+$E1336),((INDEX('PTRM input'!$G$385:$P$434,A43offset,$E1336)-INDEX('PTRM input'!$G$277:$P$326,A43offset,$E1336))*OFFSET($F$7,0,$E1336))-SUM($G1336:AJ1336),(((INDEX('PTRM input'!$G$385:$P$434,A43offset,$E1336)-INDEX('PTRM input'!$G$277:$P$326,A43offset,$E1336))*OFFSET($F$7,0,$E1336))-SUM($G1336:AJ1336))*(OFFSET('PTRM input'!$G$477,0,$E1336-1)/A43taxstdlife))))</f>
        <v>0</v>
      </c>
      <c r="AL1336" s="251">
        <f ca="1">IF(A43taxstdlife="n/a","n/a",IF(A43taxstdlife="",0,IF(AL$3&gt;(A43stdlife+$E1336),((INDEX('PTRM input'!$G$385:$P$434,A43offset,$E1336)-INDEX('PTRM input'!$G$277:$P$326,A43offset,$E1336))*OFFSET($F$7,0,$E1336))-SUM($G1336:AK1336),(((INDEX('PTRM input'!$G$385:$P$434,A43offset,$E1336)-INDEX('PTRM input'!$G$277:$P$326,A43offset,$E1336))*OFFSET($F$7,0,$E1336))-SUM($G1336:AK1336))*(OFFSET('PTRM input'!$G$477,0,$E1336-1)/A43taxstdlife))))</f>
        <v>0</v>
      </c>
      <c r="AM1336" s="251">
        <f ca="1">IF(A43taxstdlife="n/a","n/a",IF(A43taxstdlife="",0,IF(AM$3&gt;(A43stdlife+$E1336),((INDEX('PTRM input'!$G$385:$P$434,A43offset,$E1336)-INDEX('PTRM input'!$G$277:$P$326,A43offset,$E1336))*OFFSET($F$7,0,$E1336))-SUM($G1336:AL1336),(((INDEX('PTRM input'!$G$385:$P$434,A43offset,$E1336)-INDEX('PTRM input'!$G$277:$P$326,A43offset,$E1336))*OFFSET($F$7,0,$E1336))-SUM($G1336:AL1336))*(OFFSET('PTRM input'!$G$477,0,$E1336-1)/A43taxstdlife))))</f>
        <v>0</v>
      </c>
      <c r="AN1336" s="251">
        <f ca="1">IF(A43taxstdlife="n/a","n/a",IF(A43taxstdlife="",0,IF(AN$3&gt;(A43stdlife+$E1336),((INDEX('PTRM input'!$G$385:$P$434,A43offset,$E1336)-INDEX('PTRM input'!$G$277:$P$326,A43offset,$E1336))*OFFSET($F$7,0,$E1336))-SUM($G1336:AM1336),(((INDEX('PTRM input'!$G$385:$P$434,A43offset,$E1336)-INDEX('PTRM input'!$G$277:$P$326,A43offset,$E1336))*OFFSET($F$7,0,$E1336))-SUM($G1336:AM1336))*(OFFSET('PTRM input'!$G$477,0,$E1336-1)/A43taxstdlife))))</f>
        <v>0</v>
      </c>
      <c r="AO1336" s="251">
        <f ca="1">IF(A43taxstdlife="n/a","n/a",IF(A43taxstdlife="",0,IF(AO$3&gt;(A43stdlife+$E1336),((INDEX('PTRM input'!$G$385:$P$434,A43offset,$E1336)-INDEX('PTRM input'!$G$277:$P$326,A43offset,$E1336))*OFFSET($F$7,0,$E1336))-SUM($G1336:AN1336),(((INDEX('PTRM input'!$G$385:$P$434,A43offset,$E1336)-INDEX('PTRM input'!$G$277:$P$326,A43offset,$E1336))*OFFSET($F$7,0,$E1336))-SUM($G1336:AN1336))*(OFFSET('PTRM input'!$G$477,0,$E1336-1)/A43taxstdlife))))</f>
        <v>0</v>
      </c>
      <c r="AP1336" s="251">
        <f ca="1">IF(A43taxstdlife="n/a","n/a",IF(A43taxstdlife="",0,IF(AP$3&gt;(A43stdlife+$E1336),((INDEX('PTRM input'!$G$385:$P$434,A43offset,$E1336)-INDEX('PTRM input'!$G$277:$P$326,A43offset,$E1336))*OFFSET($F$7,0,$E1336))-SUM($G1336:AO1336),(((INDEX('PTRM input'!$G$385:$P$434,A43offset,$E1336)-INDEX('PTRM input'!$G$277:$P$326,A43offset,$E1336))*OFFSET($F$7,0,$E1336))-SUM($G1336:AO1336))*(OFFSET('PTRM input'!$G$477,0,$E1336-1)/A43taxstdlife))))</f>
        <v>0</v>
      </c>
      <c r="AQ1336" s="251">
        <f ca="1">IF(A43taxstdlife="n/a","n/a",IF(A43taxstdlife="",0,IF(AQ$3&gt;(A43stdlife+$E1336),((INDEX('PTRM input'!$G$385:$P$434,A43offset,$E1336)-INDEX('PTRM input'!$G$277:$P$326,A43offset,$E1336))*OFFSET($F$7,0,$E1336))-SUM($G1336:AP1336),(((INDEX('PTRM input'!$G$385:$P$434,A43offset,$E1336)-INDEX('PTRM input'!$G$277:$P$326,A43offset,$E1336))*OFFSET($F$7,0,$E1336))-SUM($G1336:AP1336))*(OFFSET('PTRM input'!$G$477,0,$E1336-1)/A43taxstdlife))))</f>
        <v>0</v>
      </c>
      <c r="AR1336" s="251">
        <f ca="1">IF(A43taxstdlife="n/a","n/a",IF(A43taxstdlife="",0,IF(AR$3&gt;(A43stdlife+$E1336),((INDEX('PTRM input'!$G$385:$P$434,A43offset,$E1336)-INDEX('PTRM input'!$G$277:$P$326,A43offset,$E1336))*OFFSET($F$7,0,$E1336))-SUM($G1336:AQ1336),(((INDEX('PTRM input'!$G$385:$P$434,A43offset,$E1336)-INDEX('PTRM input'!$G$277:$P$326,A43offset,$E1336))*OFFSET($F$7,0,$E1336))-SUM($G1336:AQ1336))*(OFFSET('PTRM input'!$G$477,0,$E1336-1)/A43taxstdlife))))</f>
        <v>0</v>
      </c>
      <c r="AS1336" s="251">
        <f ca="1">IF(A43taxstdlife="n/a","n/a",IF(A43taxstdlife="",0,IF(AS$3&gt;(A43stdlife+$E1336),((INDEX('PTRM input'!$G$385:$P$434,A43offset,$E1336)-INDEX('PTRM input'!$G$277:$P$326,A43offset,$E1336))*OFFSET($F$7,0,$E1336))-SUM($G1336:AR1336),(((INDEX('PTRM input'!$G$385:$P$434,A43offset,$E1336)-INDEX('PTRM input'!$G$277:$P$326,A43offset,$E1336))*OFFSET($F$7,0,$E1336))-SUM($G1336:AR1336))*(OFFSET('PTRM input'!$G$477,0,$E1336-1)/A43taxstdlife))))</f>
        <v>0</v>
      </c>
      <c r="AT1336" s="251">
        <f ca="1">IF(A43taxstdlife="n/a","n/a",IF(A43taxstdlife="",0,IF(AT$3&gt;(A43stdlife+$E1336),((INDEX('PTRM input'!$G$385:$P$434,A43offset,$E1336)-INDEX('PTRM input'!$G$277:$P$326,A43offset,$E1336))*OFFSET($F$7,0,$E1336))-SUM($G1336:AS1336),(((INDEX('PTRM input'!$G$385:$P$434,A43offset,$E1336)-INDEX('PTRM input'!$G$277:$P$326,A43offset,$E1336))*OFFSET($F$7,0,$E1336))-SUM($G1336:AS1336))*(OFFSET('PTRM input'!$G$477,0,$E1336-1)/A43taxstdlife))))</f>
        <v>0</v>
      </c>
      <c r="AU1336" s="251">
        <f ca="1">IF(A43taxstdlife="n/a","n/a",IF(A43taxstdlife="",0,IF(AU$3&gt;(A43stdlife+$E1336),((INDEX('PTRM input'!$G$385:$P$434,A43offset,$E1336)-INDEX('PTRM input'!$G$277:$P$326,A43offset,$E1336))*OFFSET($F$7,0,$E1336))-SUM($G1336:AT1336),(((INDEX('PTRM input'!$G$385:$P$434,A43offset,$E1336)-INDEX('PTRM input'!$G$277:$P$326,A43offset,$E1336))*OFFSET($F$7,0,$E1336))-SUM($G1336:AT1336))*(OFFSET('PTRM input'!$G$477,0,$E1336-1)/A43taxstdlife))))</f>
        <v>0</v>
      </c>
      <c r="AV1336" s="251">
        <f ca="1">IF(A43taxstdlife="n/a","n/a",IF(A43taxstdlife="",0,IF(AV$3&gt;(A43stdlife+$E1336),((INDEX('PTRM input'!$G$385:$P$434,A43offset,$E1336)-INDEX('PTRM input'!$G$277:$P$326,A43offset,$E1336))*OFFSET($F$7,0,$E1336))-SUM($G1336:AU1336),(((INDEX('PTRM input'!$G$385:$P$434,A43offset,$E1336)-INDEX('PTRM input'!$G$277:$P$326,A43offset,$E1336))*OFFSET($F$7,0,$E1336))-SUM($G1336:AU1336))*(OFFSET('PTRM input'!$G$477,0,$E1336-1)/A43taxstdlife))))</f>
        <v>0</v>
      </c>
      <c r="AW1336" s="251">
        <f ca="1">IF(A43taxstdlife="n/a","n/a",IF(A43taxstdlife="",0,IF(AW$3&gt;(A43stdlife+$E1336),((INDEX('PTRM input'!$G$385:$P$434,A43offset,$E1336)-INDEX('PTRM input'!$G$277:$P$326,A43offset,$E1336))*OFFSET($F$7,0,$E1336))-SUM($G1336:AV1336),(((INDEX('PTRM input'!$G$385:$P$434,A43offset,$E1336)-INDEX('PTRM input'!$G$277:$P$326,A43offset,$E1336))*OFFSET($F$7,0,$E1336))-SUM($G1336:AV1336))*(OFFSET('PTRM input'!$G$477,0,$E1336-1)/A43taxstdlife))))</f>
        <v>0</v>
      </c>
      <c r="AX1336" s="251">
        <f ca="1">IF(A43taxstdlife="n/a","n/a",IF(A43taxstdlife="",0,IF(AX$3&gt;(A43stdlife+$E1336),((INDEX('PTRM input'!$G$385:$P$434,A43offset,$E1336)-INDEX('PTRM input'!$G$277:$P$326,A43offset,$E1336))*OFFSET($F$7,0,$E1336))-SUM($G1336:AW1336),(((INDEX('PTRM input'!$G$385:$P$434,A43offset,$E1336)-INDEX('PTRM input'!$G$277:$P$326,A43offset,$E1336))*OFFSET($F$7,0,$E1336))-SUM($G1336:AW1336))*(OFFSET('PTRM input'!$G$477,0,$E1336-1)/A43taxstdlife))))</f>
        <v>0</v>
      </c>
      <c r="AY1336" s="251">
        <f ca="1">IF(A43taxstdlife="n/a","n/a",IF(A43taxstdlife="",0,IF(AY$3&gt;(A43stdlife+$E1336),((INDEX('PTRM input'!$G$385:$P$434,A43offset,$E1336)-INDEX('PTRM input'!$G$277:$P$326,A43offset,$E1336))*OFFSET($F$7,0,$E1336))-SUM($G1336:AX1336),(((INDEX('PTRM input'!$G$385:$P$434,A43offset,$E1336)-INDEX('PTRM input'!$G$277:$P$326,A43offset,$E1336))*OFFSET($F$7,0,$E1336))-SUM($G1336:AX1336))*(OFFSET('PTRM input'!$G$477,0,$E1336-1)/A43taxstdlife))))</f>
        <v>0</v>
      </c>
      <c r="AZ1336" s="251">
        <f ca="1">IF(A43taxstdlife="n/a","n/a",IF(A43taxstdlife="",0,IF(AZ$3&gt;(A43stdlife+$E1336),((INDEX('PTRM input'!$G$385:$P$434,A43offset,$E1336)-INDEX('PTRM input'!$G$277:$P$326,A43offset,$E1336))*OFFSET($F$7,0,$E1336))-SUM($G1336:AY1336),(((INDEX('PTRM input'!$G$385:$P$434,A43offset,$E1336)-INDEX('PTRM input'!$G$277:$P$326,A43offset,$E1336))*OFFSET($F$7,0,$E1336))-SUM($G1336:AY1336))*(OFFSET('PTRM input'!$G$477,0,$E1336-1)/A43taxstdlife))))</f>
        <v>0</v>
      </c>
      <c r="BA1336" s="251">
        <f ca="1">IF(A43taxstdlife="n/a","n/a",IF(A43taxstdlife="",0,IF(BA$3&gt;(A43stdlife+$E1336),((INDEX('PTRM input'!$G$385:$P$434,A43offset,$E1336)-INDEX('PTRM input'!$G$277:$P$326,A43offset,$E1336))*OFFSET($F$7,0,$E1336))-SUM($G1336:AZ1336),(((INDEX('PTRM input'!$G$385:$P$434,A43offset,$E1336)-INDEX('PTRM input'!$G$277:$P$326,A43offset,$E1336))*OFFSET($F$7,0,$E1336))-SUM($G1336:AZ1336))*(OFFSET('PTRM input'!$G$477,0,$E1336-1)/A43taxstdlife))))</f>
        <v>0</v>
      </c>
      <c r="BB1336" s="251">
        <f ca="1">IF(A43taxstdlife="n/a","n/a",IF(A43taxstdlife="",0,IF(BB$3&gt;(A43stdlife+$E1336),((INDEX('PTRM input'!$G$385:$P$434,A43offset,$E1336)-INDEX('PTRM input'!$G$277:$P$326,A43offset,$E1336))*OFFSET($F$7,0,$E1336))-SUM($G1336:BA1336),(((INDEX('PTRM input'!$G$385:$P$434,A43offset,$E1336)-INDEX('PTRM input'!$G$277:$P$326,A43offset,$E1336))*OFFSET($F$7,0,$E1336))-SUM($G1336:BA1336))*(OFFSET('PTRM input'!$G$477,0,$E1336-1)/A43taxstdlife))))</f>
        <v>0</v>
      </c>
      <c r="BC1336" s="251">
        <f ca="1">IF(A43taxstdlife="n/a","n/a",IF(A43taxstdlife="",0,IF(BC$3&gt;(A43stdlife+$E1336),((INDEX('PTRM input'!$G$385:$P$434,A43offset,$E1336)-INDEX('PTRM input'!$G$277:$P$326,A43offset,$E1336))*OFFSET($F$7,0,$E1336))-SUM($G1336:BB1336),(((INDEX('PTRM input'!$G$385:$P$434,A43offset,$E1336)-INDEX('PTRM input'!$G$277:$P$326,A43offset,$E1336))*OFFSET($F$7,0,$E1336))-SUM($G1336:BB1336))*(OFFSET('PTRM input'!$G$477,0,$E1336-1)/A43taxstdlife))))</f>
        <v>0</v>
      </c>
      <c r="BD1336" s="251">
        <f ca="1">IF(A43taxstdlife="n/a","n/a",IF(A43taxstdlife="",0,IF(BD$3&gt;(A43stdlife+$E1336),((INDEX('PTRM input'!$G$385:$P$434,A43offset,$E1336)-INDEX('PTRM input'!$G$277:$P$326,A43offset,$E1336))*OFFSET($F$7,0,$E1336))-SUM($G1336:BC1336),(((INDEX('PTRM input'!$G$385:$P$434,A43offset,$E1336)-INDEX('PTRM input'!$G$277:$P$326,A43offset,$E1336))*OFFSET($F$7,0,$E1336))-SUM($G1336:BC1336))*(OFFSET('PTRM input'!$G$477,0,$E1336-1)/A43taxstdlife))))</f>
        <v>0</v>
      </c>
      <c r="BE1336" s="251">
        <f ca="1">IF(A43taxstdlife="n/a","n/a",IF(A43taxstdlife="",0,IF(BE$3&gt;(A43stdlife+$E1336),((INDEX('PTRM input'!$G$385:$P$434,A43offset,$E1336)-INDEX('PTRM input'!$G$277:$P$326,A43offset,$E1336))*OFFSET($F$7,0,$E1336))-SUM($G1336:BD1336),(((INDEX('PTRM input'!$G$385:$P$434,A43offset,$E1336)-INDEX('PTRM input'!$G$277:$P$326,A43offset,$E1336))*OFFSET($F$7,0,$E1336))-SUM($G1336:BD1336))*(OFFSET('PTRM input'!$G$477,0,$E1336-1)/A43taxstdlife))))</f>
        <v>0</v>
      </c>
      <c r="BF1336" s="251">
        <f ca="1">IF(A43taxstdlife="n/a","n/a",IF(A43taxstdlife="",0,IF(BF$3&gt;(A43stdlife+$E1336),((INDEX('PTRM input'!$G$385:$P$434,A43offset,$E1336)-INDEX('PTRM input'!$G$277:$P$326,A43offset,$E1336))*OFFSET($F$7,0,$E1336))-SUM($G1336:BE1336),(((INDEX('PTRM input'!$G$385:$P$434,A43offset,$E1336)-INDEX('PTRM input'!$G$277:$P$326,A43offset,$E1336))*OFFSET($F$7,0,$E1336))-SUM($G1336:BE1336))*(OFFSET('PTRM input'!$G$477,0,$E1336-1)/A43taxstdlife))))</f>
        <v>0</v>
      </c>
      <c r="BG1336" s="251">
        <f ca="1">IF(A43taxstdlife="n/a","n/a",IF(A43taxstdlife="",0,IF(BG$3&gt;(A43stdlife+$E1336),((INDEX('PTRM input'!$G$385:$P$434,A43offset,$E1336)-INDEX('PTRM input'!$G$277:$P$326,A43offset,$E1336))*OFFSET($F$7,0,$E1336))-SUM($G1336:BF1336),(((INDEX('PTRM input'!$G$385:$P$434,A43offset,$E1336)-INDEX('PTRM input'!$G$277:$P$326,A43offset,$E1336))*OFFSET($F$7,0,$E1336))-SUM($G1336:BF1336))*(OFFSET('PTRM input'!$G$477,0,$E1336-1)/A43taxstdlife))))</f>
        <v>0</v>
      </c>
      <c r="BH1336" s="251">
        <f ca="1">IF(A43taxstdlife="n/a","n/a",IF(A43taxstdlife="",0,IF(BH$3&gt;(A43stdlife+$E1336),((INDEX('PTRM input'!$G$385:$P$434,A43offset,$E1336)-INDEX('PTRM input'!$G$277:$P$326,A43offset,$E1336))*OFFSET($F$7,0,$E1336))-SUM($G1336:BG1336),(((INDEX('PTRM input'!$G$385:$P$434,A43offset,$E1336)-INDEX('PTRM input'!$G$277:$P$326,A43offset,$E1336))*OFFSET($F$7,0,$E1336))-SUM($G1336:BG1336))*(OFFSET('PTRM input'!$G$477,0,$E1336-1)/A43taxstdlife))))</f>
        <v>0</v>
      </c>
      <c r="BI1336" s="251">
        <f ca="1">IF(A43taxstdlife="n/a","n/a",IF(A43taxstdlife="",0,IF(BI$3&gt;(A43stdlife+$E1336),((INDEX('PTRM input'!$G$385:$P$434,A43offset,$E1336)-INDEX('PTRM input'!$G$277:$P$326,A43offset,$E1336))*OFFSET($F$7,0,$E1336))-SUM($G1336:BH1336),(((INDEX('PTRM input'!$G$385:$P$434,A43offset,$E1336)-INDEX('PTRM input'!$G$277:$P$326,A43offset,$E1336))*OFFSET($F$7,0,$E1336))-SUM($G1336:BH1336))*(OFFSET('PTRM input'!$G$477,0,$E1336-1)/A43taxstdlife))))</f>
        <v>0</v>
      </c>
      <c r="BJ1336" s="116"/>
      <c r="BK1336" s="116"/>
      <c r="BL1336" s="116"/>
      <c r="BM1336" s="116"/>
    </row>
    <row r="1337" spans="1:65" ht="12.75" hidden="1" customHeight="1" outlineLevel="2">
      <c r="A1337" s="366"/>
      <c r="B1337" s="19"/>
      <c r="C1337" s="18"/>
      <c r="D1337" s="760"/>
      <c r="E1337" s="87">
        <v>10</v>
      </c>
      <c r="F1337" s="356"/>
      <c r="G1337" s="434"/>
      <c r="H1337" s="435"/>
      <c r="I1337" s="435"/>
      <c r="J1337" s="435"/>
      <c r="K1337" s="435"/>
      <c r="L1337" s="435"/>
      <c r="M1337" s="435"/>
      <c r="N1337" s="435"/>
      <c r="O1337" s="435"/>
      <c r="P1337" s="619"/>
      <c r="Q1337" s="251">
        <f ca="1">IF(A43taxstdlife="n/a","n/a",IF(A43taxstdlife="",0,IF(Q$3&gt;(A43stdlife+$E1337),((INDEX('PTRM input'!$G$385:$P$434,A43offset,$E1337)-INDEX('PTRM input'!$G$277:$P$326,A43offset,$E1337))*OFFSET($F$7,0,$E1337))-SUM($G1337:P1337),(((INDEX('PTRM input'!$G$385:$P$434,A43offset,$E1337)-INDEX('PTRM input'!$G$277:$P$326,A43offset,$E1337))*OFFSET($F$7,0,$E1337))-SUM($G1337:P1337))*(OFFSET('PTRM input'!$G$477,0,$E1337-1)/A43taxstdlife))))</f>
        <v>0</v>
      </c>
      <c r="R1337" s="251">
        <f ca="1">IF(A43taxstdlife="n/a","n/a",IF(A43taxstdlife="",0,IF(R$3&gt;(A43stdlife+$E1337),((INDEX('PTRM input'!$G$385:$P$434,A43offset,$E1337)-INDEX('PTRM input'!$G$277:$P$326,A43offset,$E1337))*OFFSET($F$7,0,$E1337))-SUM($G1337:Q1337),(((INDEX('PTRM input'!$G$385:$P$434,A43offset,$E1337)-INDEX('PTRM input'!$G$277:$P$326,A43offset,$E1337))*OFFSET($F$7,0,$E1337))-SUM($G1337:Q1337))*(OFFSET('PTRM input'!$G$477,0,$E1337-1)/A43taxstdlife))))</f>
        <v>0</v>
      </c>
      <c r="S1337" s="251">
        <f ca="1">IF(A43taxstdlife="n/a","n/a",IF(A43taxstdlife="",0,IF(S$3&gt;(A43stdlife+$E1337),((INDEX('PTRM input'!$G$385:$P$434,A43offset,$E1337)-INDEX('PTRM input'!$G$277:$P$326,A43offset,$E1337))*OFFSET($F$7,0,$E1337))-SUM($G1337:R1337),(((INDEX('PTRM input'!$G$385:$P$434,A43offset,$E1337)-INDEX('PTRM input'!$G$277:$P$326,A43offset,$E1337))*OFFSET($F$7,0,$E1337))-SUM($G1337:R1337))*(OFFSET('PTRM input'!$G$477,0,$E1337-1)/A43taxstdlife))))</f>
        <v>0</v>
      </c>
      <c r="T1337" s="251">
        <f ca="1">IF(A43taxstdlife="n/a","n/a",IF(A43taxstdlife="",0,IF(T$3&gt;(A43stdlife+$E1337),((INDEX('PTRM input'!$G$385:$P$434,A43offset,$E1337)-INDEX('PTRM input'!$G$277:$P$326,A43offset,$E1337))*OFFSET($F$7,0,$E1337))-SUM($G1337:S1337),(((INDEX('PTRM input'!$G$385:$P$434,A43offset,$E1337)-INDEX('PTRM input'!$G$277:$P$326,A43offset,$E1337))*OFFSET($F$7,0,$E1337))-SUM($G1337:S1337))*(OFFSET('PTRM input'!$G$477,0,$E1337-1)/A43taxstdlife))))</f>
        <v>0</v>
      </c>
      <c r="U1337" s="251">
        <f ca="1">IF(A43taxstdlife="n/a","n/a",IF(A43taxstdlife="",0,IF(U$3&gt;(A43stdlife+$E1337),((INDEX('PTRM input'!$G$385:$P$434,A43offset,$E1337)-INDEX('PTRM input'!$G$277:$P$326,A43offset,$E1337))*OFFSET($F$7,0,$E1337))-SUM($G1337:T1337),(((INDEX('PTRM input'!$G$385:$P$434,A43offset,$E1337)-INDEX('PTRM input'!$G$277:$P$326,A43offset,$E1337))*OFFSET($F$7,0,$E1337))-SUM($G1337:T1337))*(OFFSET('PTRM input'!$G$477,0,$E1337-1)/A43taxstdlife))))</f>
        <v>0</v>
      </c>
      <c r="V1337" s="251">
        <f ca="1">IF(A43taxstdlife="n/a","n/a",IF(A43taxstdlife="",0,IF(V$3&gt;(A43stdlife+$E1337),((INDEX('PTRM input'!$G$385:$P$434,A43offset,$E1337)-INDEX('PTRM input'!$G$277:$P$326,A43offset,$E1337))*OFFSET($F$7,0,$E1337))-SUM($G1337:U1337),(((INDEX('PTRM input'!$G$385:$P$434,A43offset,$E1337)-INDEX('PTRM input'!$G$277:$P$326,A43offset,$E1337))*OFFSET($F$7,0,$E1337))-SUM($G1337:U1337))*(OFFSET('PTRM input'!$G$477,0,$E1337-1)/A43taxstdlife))))</f>
        <v>0</v>
      </c>
      <c r="W1337" s="251">
        <f ca="1">IF(A43taxstdlife="n/a","n/a",IF(A43taxstdlife="",0,IF(W$3&gt;(A43stdlife+$E1337),((INDEX('PTRM input'!$G$385:$P$434,A43offset,$E1337)-INDEX('PTRM input'!$G$277:$P$326,A43offset,$E1337))*OFFSET($F$7,0,$E1337))-SUM($G1337:V1337),(((INDEX('PTRM input'!$G$385:$P$434,A43offset,$E1337)-INDEX('PTRM input'!$G$277:$P$326,A43offset,$E1337))*OFFSET($F$7,0,$E1337))-SUM($G1337:V1337))*(OFFSET('PTRM input'!$G$477,0,$E1337-1)/A43taxstdlife))))</f>
        <v>0</v>
      </c>
      <c r="X1337" s="251">
        <f ca="1">IF(A43taxstdlife="n/a","n/a",IF(A43taxstdlife="",0,IF(X$3&gt;(A43stdlife+$E1337),((INDEX('PTRM input'!$G$385:$P$434,A43offset,$E1337)-INDEX('PTRM input'!$G$277:$P$326,A43offset,$E1337))*OFFSET($F$7,0,$E1337))-SUM($G1337:W1337),(((INDEX('PTRM input'!$G$385:$P$434,A43offset,$E1337)-INDEX('PTRM input'!$G$277:$P$326,A43offset,$E1337))*OFFSET($F$7,0,$E1337))-SUM($G1337:W1337))*(OFFSET('PTRM input'!$G$477,0,$E1337-1)/A43taxstdlife))))</f>
        <v>0</v>
      </c>
      <c r="Y1337" s="251">
        <f ca="1">IF(A43taxstdlife="n/a","n/a",IF(A43taxstdlife="",0,IF(Y$3&gt;(A43stdlife+$E1337),((INDEX('PTRM input'!$G$385:$P$434,A43offset,$E1337)-INDEX('PTRM input'!$G$277:$P$326,A43offset,$E1337))*OFFSET($F$7,0,$E1337))-SUM($G1337:X1337),(((INDEX('PTRM input'!$G$385:$P$434,A43offset,$E1337)-INDEX('PTRM input'!$G$277:$P$326,A43offset,$E1337))*OFFSET($F$7,0,$E1337))-SUM($G1337:X1337))*(OFFSET('PTRM input'!$G$477,0,$E1337-1)/A43taxstdlife))))</f>
        <v>0</v>
      </c>
      <c r="Z1337" s="251">
        <f ca="1">IF(A43taxstdlife="n/a","n/a",IF(A43taxstdlife="",0,IF(Z$3&gt;(A43stdlife+$E1337),((INDEX('PTRM input'!$G$385:$P$434,A43offset,$E1337)-INDEX('PTRM input'!$G$277:$P$326,A43offset,$E1337))*OFFSET($F$7,0,$E1337))-SUM($G1337:Y1337),(((INDEX('PTRM input'!$G$385:$P$434,A43offset,$E1337)-INDEX('PTRM input'!$G$277:$P$326,A43offset,$E1337))*OFFSET($F$7,0,$E1337))-SUM($G1337:Y1337))*(OFFSET('PTRM input'!$G$477,0,$E1337-1)/A43taxstdlife))))</f>
        <v>0</v>
      </c>
      <c r="AA1337" s="251">
        <f ca="1">IF(A43taxstdlife="n/a","n/a",IF(A43taxstdlife="",0,IF(AA$3&gt;(A43stdlife+$E1337),((INDEX('PTRM input'!$G$385:$P$434,A43offset,$E1337)-INDEX('PTRM input'!$G$277:$P$326,A43offset,$E1337))*OFFSET($F$7,0,$E1337))-SUM($G1337:Z1337),(((INDEX('PTRM input'!$G$385:$P$434,A43offset,$E1337)-INDEX('PTRM input'!$G$277:$P$326,A43offset,$E1337))*OFFSET($F$7,0,$E1337))-SUM($G1337:Z1337))*(OFFSET('PTRM input'!$G$477,0,$E1337-1)/A43taxstdlife))))</f>
        <v>0</v>
      </c>
      <c r="AB1337" s="251">
        <f ca="1">IF(A43taxstdlife="n/a","n/a",IF(A43taxstdlife="",0,IF(AB$3&gt;(A43stdlife+$E1337),((INDEX('PTRM input'!$G$385:$P$434,A43offset,$E1337)-INDEX('PTRM input'!$G$277:$P$326,A43offset,$E1337))*OFFSET($F$7,0,$E1337))-SUM($G1337:AA1337),(((INDEX('PTRM input'!$G$385:$P$434,A43offset,$E1337)-INDEX('PTRM input'!$G$277:$P$326,A43offset,$E1337))*OFFSET($F$7,0,$E1337))-SUM($G1337:AA1337))*(OFFSET('PTRM input'!$G$477,0,$E1337-1)/A43taxstdlife))))</f>
        <v>0</v>
      </c>
      <c r="AC1337" s="251">
        <f ca="1">IF(A43taxstdlife="n/a","n/a",IF(A43taxstdlife="",0,IF(AC$3&gt;(A43stdlife+$E1337),((INDEX('PTRM input'!$G$385:$P$434,A43offset,$E1337)-INDEX('PTRM input'!$G$277:$P$326,A43offset,$E1337))*OFFSET($F$7,0,$E1337))-SUM($G1337:AB1337),(((INDEX('PTRM input'!$G$385:$P$434,A43offset,$E1337)-INDEX('PTRM input'!$G$277:$P$326,A43offset,$E1337))*OFFSET($F$7,0,$E1337))-SUM($G1337:AB1337))*(OFFSET('PTRM input'!$G$477,0,$E1337-1)/A43taxstdlife))))</f>
        <v>0</v>
      </c>
      <c r="AD1337" s="251">
        <f ca="1">IF(A43taxstdlife="n/a","n/a",IF(A43taxstdlife="",0,IF(AD$3&gt;(A43stdlife+$E1337),((INDEX('PTRM input'!$G$385:$P$434,A43offset,$E1337)-INDEX('PTRM input'!$G$277:$P$326,A43offset,$E1337))*OFFSET($F$7,0,$E1337))-SUM($G1337:AC1337),(((INDEX('PTRM input'!$G$385:$P$434,A43offset,$E1337)-INDEX('PTRM input'!$G$277:$P$326,A43offset,$E1337))*OFFSET($F$7,0,$E1337))-SUM($G1337:AC1337))*(OFFSET('PTRM input'!$G$477,0,$E1337-1)/A43taxstdlife))))</f>
        <v>0</v>
      </c>
      <c r="AE1337" s="251">
        <f ca="1">IF(A43taxstdlife="n/a","n/a",IF(A43taxstdlife="",0,IF(AE$3&gt;(A43stdlife+$E1337),((INDEX('PTRM input'!$G$385:$P$434,A43offset,$E1337)-INDEX('PTRM input'!$G$277:$P$326,A43offset,$E1337))*OFFSET($F$7,0,$E1337))-SUM($G1337:AD1337),(((INDEX('PTRM input'!$G$385:$P$434,A43offset,$E1337)-INDEX('PTRM input'!$G$277:$P$326,A43offset,$E1337))*OFFSET($F$7,0,$E1337))-SUM($G1337:AD1337))*(OFFSET('PTRM input'!$G$477,0,$E1337-1)/A43taxstdlife))))</f>
        <v>0</v>
      </c>
      <c r="AF1337" s="251">
        <f ca="1">IF(A43taxstdlife="n/a","n/a",IF(A43taxstdlife="",0,IF(AF$3&gt;(A43stdlife+$E1337),((INDEX('PTRM input'!$G$385:$P$434,A43offset,$E1337)-INDEX('PTRM input'!$G$277:$P$326,A43offset,$E1337))*OFFSET($F$7,0,$E1337))-SUM($G1337:AE1337),(((INDEX('PTRM input'!$G$385:$P$434,A43offset,$E1337)-INDEX('PTRM input'!$G$277:$P$326,A43offset,$E1337))*OFFSET($F$7,0,$E1337))-SUM($G1337:AE1337))*(OFFSET('PTRM input'!$G$477,0,$E1337-1)/A43taxstdlife))))</f>
        <v>0</v>
      </c>
      <c r="AG1337" s="251">
        <f ca="1">IF(A43taxstdlife="n/a","n/a",IF(A43taxstdlife="",0,IF(AG$3&gt;(A43stdlife+$E1337),((INDEX('PTRM input'!$G$385:$P$434,A43offset,$E1337)-INDEX('PTRM input'!$G$277:$P$326,A43offset,$E1337))*OFFSET($F$7,0,$E1337))-SUM($G1337:AF1337),(((INDEX('PTRM input'!$G$385:$P$434,A43offset,$E1337)-INDEX('PTRM input'!$G$277:$P$326,A43offset,$E1337))*OFFSET($F$7,0,$E1337))-SUM($G1337:AF1337))*(OFFSET('PTRM input'!$G$477,0,$E1337-1)/A43taxstdlife))))</f>
        <v>0</v>
      </c>
      <c r="AH1337" s="251">
        <f ca="1">IF(A43taxstdlife="n/a","n/a",IF(A43taxstdlife="",0,IF(AH$3&gt;(A43stdlife+$E1337),((INDEX('PTRM input'!$G$385:$P$434,A43offset,$E1337)-INDEX('PTRM input'!$G$277:$P$326,A43offset,$E1337))*OFFSET($F$7,0,$E1337))-SUM($G1337:AG1337),(((INDEX('PTRM input'!$G$385:$P$434,A43offset,$E1337)-INDEX('PTRM input'!$G$277:$P$326,A43offset,$E1337))*OFFSET($F$7,0,$E1337))-SUM($G1337:AG1337))*(OFFSET('PTRM input'!$G$477,0,$E1337-1)/A43taxstdlife))))</f>
        <v>0</v>
      </c>
      <c r="AI1337" s="251">
        <f ca="1">IF(A43taxstdlife="n/a","n/a",IF(A43taxstdlife="",0,IF(AI$3&gt;(A43stdlife+$E1337),((INDEX('PTRM input'!$G$385:$P$434,A43offset,$E1337)-INDEX('PTRM input'!$G$277:$P$326,A43offset,$E1337))*OFFSET($F$7,0,$E1337))-SUM($G1337:AH1337),(((INDEX('PTRM input'!$G$385:$P$434,A43offset,$E1337)-INDEX('PTRM input'!$G$277:$P$326,A43offset,$E1337))*OFFSET($F$7,0,$E1337))-SUM($G1337:AH1337))*(OFFSET('PTRM input'!$G$477,0,$E1337-1)/A43taxstdlife))))</f>
        <v>0</v>
      </c>
      <c r="AJ1337" s="251">
        <f ca="1">IF(A43taxstdlife="n/a","n/a",IF(A43taxstdlife="",0,IF(AJ$3&gt;(A43stdlife+$E1337),((INDEX('PTRM input'!$G$385:$P$434,A43offset,$E1337)-INDEX('PTRM input'!$G$277:$P$326,A43offset,$E1337))*OFFSET($F$7,0,$E1337))-SUM($G1337:AI1337),(((INDEX('PTRM input'!$G$385:$P$434,A43offset,$E1337)-INDEX('PTRM input'!$G$277:$P$326,A43offset,$E1337))*OFFSET($F$7,0,$E1337))-SUM($G1337:AI1337))*(OFFSET('PTRM input'!$G$477,0,$E1337-1)/A43taxstdlife))))</f>
        <v>0</v>
      </c>
      <c r="AK1337" s="251">
        <f ca="1">IF(A43taxstdlife="n/a","n/a",IF(A43taxstdlife="",0,IF(AK$3&gt;(A43stdlife+$E1337),((INDEX('PTRM input'!$G$385:$P$434,A43offset,$E1337)-INDEX('PTRM input'!$G$277:$P$326,A43offset,$E1337))*OFFSET($F$7,0,$E1337))-SUM($G1337:AJ1337),(((INDEX('PTRM input'!$G$385:$P$434,A43offset,$E1337)-INDEX('PTRM input'!$G$277:$P$326,A43offset,$E1337))*OFFSET($F$7,0,$E1337))-SUM($G1337:AJ1337))*(OFFSET('PTRM input'!$G$477,0,$E1337-1)/A43taxstdlife))))</f>
        <v>0</v>
      </c>
      <c r="AL1337" s="251">
        <f ca="1">IF(A43taxstdlife="n/a","n/a",IF(A43taxstdlife="",0,IF(AL$3&gt;(A43stdlife+$E1337),((INDEX('PTRM input'!$G$385:$P$434,A43offset,$E1337)-INDEX('PTRM input'!$G$277:$P$326,A43offset,$E1337))*OFFSET($F$7,0,$E1337))-SUM($G1337:AK1337),(((INDEX('PTRM input'!$G$385:$P$434,A43offset,$E1337)-INDEX('PTRM input'!$G$277:$P$326,A43offset,$E1337))*OFFSET($F$7,0,$E1337))-SUM($G1337:AK1337))*(OFFSET('PTRM input'!$G$477,0,$E1337-1)/A43taxstdlife))))</f>
        <v>0</v>
      </c>
      <c r="AM1337" s="251">
        <f ca="1">IF(A43taxstdlife="n/a","n/a",IF(A43taxstdlife="",0,IF(AM$3&gt;(A43stdlife+$E1337),((INDEX('PTRM input'!$G$385:$P$434,A43offset,$E1337)-INDEX('PTRM input'!$G$277:$P$326,A43offset,$E1337))*OFFSET($F$7,0,$E1337))-SUM($G1337:AL1337),(((INDEX('PTRM input'!$G$385:$P$434,A43offset,$E1337)-INDEX('PTRM input'!$G$277:$P$326,A43offset,$E1337))*OFFSET($F$7,0,$E1337))-SUM($G1337:AL1337))*(OFFSET('PTRM input'!$G$477,0,$E1337-1)/A43taxstdlife))))</f>
        <v>0</v>
      </c>
      <c r="AN1337" s="251">
        <f ca="1">IF(A43taxstdlife="n/a","n/a",IF(A43taxstdlife="",0,IF(AN$3&gt;(A43stdlife+$E1337),((INDEX('PTRM input'!$G$385:$P$434,A43offset,$E1337)-INDEX('PTRM input'!$G$277:$P$326,A43offset,$E1337))*OFFSET($F$7,0,$E1337))-SUM($G1337:AM1337),(((INDEX('PTRM input'!$G$385:$P$434,A43offset,$E1337)-INDEX('PTRM input'!$G$277:$P$326,A43offset,$E1337))*OFFSET($F$7,0,$E1337))-SUM($G1337:AM1337))*(OFFSET('PTRM input'!$G$477,0,$E1337-1)/A43taxstdlife))))</f>
        <v>0</v>
      </c>
      <c r="AO1337" s="251">
        <f ca="1">IF(A43taxstdlife="n/a","n/a",IF(A43taxstdlife="",0,IF(AO$3&gt;(A43stdlife+$E1337),((INDEX('PTRM input'!$G$385:$P$434,A43offset,$E1337)-INDEX('PTRM input'!$G$277:$P$326,A43offset,$E1337))*OFFSET($F$7,0,$E1337))-SUM($G1337:AN1337),(((INDEX('PTRM input'!$G$385:$P$434,A43offset,$E1337)-INDEX('PTRM input'!$G$277:$P$326,A43offset,$E1337))*OFFSET($F$7,0,$E1337))-SUM($G1337:AN1337))*(OFFSET('PTRM input'!$G$477,0,$E1337-1)/A43taxstdlife))))</f>
        <v>0</v>
      </c>
      <c r="AP1337" s="251">
        <f ca="1">IF(A43taxstdlife="n/a","n/a",IF(A43taxstdlife="",0,IF(AP$3&gt;(A43stdlife+$E1337),((INDEX('PTRM input'!$G$385:$P$434,A43offset,$E1337)-INDEX('PTRM input'!$G$277:$P$326,A43offset,$E1337))*OFFSET($F$7,0,$E1337))-SUM($G1337:AO1337),(((INDEX('PTRM input'!$G$385:$P$434,A43offset,$E1337)-INDEX('PTRM input'!$G$277:$P$326,A43offset,$E1337))*OFFSET($F$7,0,$E1337))-SUM($G1337:AO1337))*(OFFSET('PTRM input'!$G$477,0,$E1337-1)/A43taxstdlife))))</f>
        <v>0</v>
      </c>
      <c r="AQ1337" s="251">
        <f ca="1">IF(A43taxstdlife="n/a","n/a",IF(A43taxstdlife="",0,IF(AQ$3&gt;(A43stdlife+$E1337),((INDEX('PTRM input'!$G$385:$P$434,A43offset,$E1337)-INDEX('PTRM input'!$G$277:$P$326,A43offset,$E1337))*OFFSET($F$7,0,$E1337))-SUM($G1337:AP1337),(((INDEX('PTRM input'!$G$385:$P$434,A43offset,$E1337)-INDEX('PTRM input'!$G$277:$P$326,A43offset,$E1337))*OFFSET($F$7,0,$E1337))-SUM($G1337:AP1337))*(OFFSET('PTRM input'!$G$477,0,$E1337-1)/A43taxstdlife))))</f>
        <v>0</v>
      </c>
      <c r="AR1337" s="251">
        <f ca="1">IF(A43taxstdlife="n/a","n/a",IF(A43taxstdlife="",0,IF(AR$3&gt;(A43stdlife+$E1337),((INDEX('PTRM input'!$G$385:$P$434,A43offset,$E1337)-INDEX('PTRM input'!$G$277:$P$326,A43offset,$E1337))*OFFSET($F$7,0,$E1337))-SUM($G1337:AQ1337),(((INDEX('PTRM input'!$G$385:$P$434,A43offset,$E1337)-INDEX('PTRM input'!$G$277:$P$326,A43offset,$E1337))*OFFSET($F$7,0,$E1337))-SUM($G1337:AQ1337))*(OFFSET('PTRM input'!$G$477,0,$E1337-1)/A43taxstdlife))))</f>
        <v>0</v>
      </c>
      <c r="AS1337" s="251">
        <f ca="1">IF(A43taxstdlife="n/a","n/a",IF(A43taxstdlife="",0,IF(AS$3&gt;(A43stdlife+$E1337),((INDEX('PTRM input'!$G$385:$P$434,A43offset,$E1337)-INDEX('PTRM input'!$G$277:$P$326,A43offset,$E1337))*OFFSET($F$7,0,$E1337))-SUM($G1337:AR1337),(((INDEX('PTRM input'!$G$385:$P$434,A43offset,$E1337)-INDEX('PTRM input'!$G$277:$P$326,A43offset,$E1337))*OFFSET($F$7,0,$E1337))-SUM($G1337:AR1337))*(OFFSET('PTRM input'!$G$477,0,$E1337-1)/A43taxstdlife))))</f>
        <v>0</v>
      </c>
      <c r="AT1337" s="251">
        <f ca="1">IF(A43taxstdlife="n/a","n/a",IF(A43taxstdlife="",0,IF(AT$3&gt;(A43stdlife+$E1337),((INDEX('PTRM input'!$G$385:$P$434,A43offset,$E1337)-INDEX('PTRM input'!$G$277:$P$326,A43offset,$E1337))*OFFSET($F$7,0,$E1337))-SUM($G1337:AS1337),(((INDEX('PTRM input'!$G$385:$P$434,A43offset,$E1337)-INDEX('PTRM input'!$G$277:$P$326,A43offset,$E1337))*OFFSET($F$7,0,$E1337))-SUM($G1337:AS1337))*(OFFSET('PTRM input'!$G$477,0,$E1337-1)/A43taxstdlife))))</f>
        <v>0</v>
      </c>
      <c r="AU1337" s="251">
        <f ca="1">IF(A43taxstdlife="n/a","n/a",IF(A43taxstdlife="",0,IF(AU$3&gt;(A43stdlife+$E1337),((INDEX('PTRM input'!$G$385:$P$434,A43offset,$E1337)-INDEX('PTRM input'!$G$277:$P$326,A43offset,$E1337))*OFFSET($F$7,0,$E1337))-SUM($G1337:AT1337),(((INDEX('PTRM input'!$G$385:$P$434,A43offset,$E1337)-INDEX('PTRM input'!$G$277:$P$326,A43offset,$E1337))*OFFSET($F$7,0,$E1337))-SUM($G1337:AT1337))*(OFFSET('PTRM input'!$G$477,0,$E1337-1)/A43taxstdlife))))</f>
        <v>0</v>
      </c>
      <c r="AV1337" s="251">
        <f ca="1">IF(A43taxstdlife="n/a","n/a",IF(A43taxstdlife="",0,IF(AV$3&gt;(A43stdlife+$E1337),((INDEX('PTRM input'!$G$385:$P$434,A43offset,$E1337)-INDEX('PTRM input'!$G$277:$P$326,A43offset,$E1337))*OFFSET($F$7,0,$E1337))-SUM($G1337:AU1337),(((INDEX('PTRM input'!$G$385:$P$434,A43offset,$E1337)-INDEX('PTRM input'!$G$277:$P$326,A43offset,$E1337))*OFFSET($F$7,0,$E1337))-SUM($G1337:AU1337))*(OFFSET('PTRM input'!$G$477,0,$E1337-1)/A43taxstdlife))))</f>
        <v>0</v>
      </c>
      <c r="AW1337" s="251">
        <f ca="1">IF(A43taxstdlife="n/a","n/a",IF(A43taxstdlife="",0,IF(AW$3&gt;(A43stdlife+$E1337),((INDEX('PTRM input'!$G$385:$P$434,A43offset,$E1337)-INDEX('PTRM input'!$G$277:$P$326,A43offset,$E1337))*OFFSET($F$7,0,$E1337))-SUM($G1337:AV1337),(((INDEX('PTRM input'!$G$385:$P$434,A43offset,$E1337)-INDEX('PTRM input'!$G$277:$P$326,A43offset,$E1337))*OFFSET($F$7,0,$E1337))-SUM($G1337:AV1337))*(OFFSET('PTRM input'!$G$477,0,$E1337-1)/A43taxstdlife))))</f>
        <v>0</v>
      </c>
      <c r="AX1337" s="251">
        <f ca="1">IF(A43taxstdlife="n/a","n/a",IF(A43taxstdlife="",0,IF(AX$3&gt;(A43stdlife+$E1337),((INDEX('PTRM input'!$G$385:$P$434,A43offset,$E1337)-INDEX('PTRM input'!$G$277:$P$326,A43offset,$E1337))*OFFSET($F$7,0,$E1337))-SUM($G1337:AW1337),(((INDEX('PTRM input'!$G$385:$P$434,A43offset,$E1337)-INDEX('PTRM input'!$G$277:$P$326,A43offset,$E1337))*OFFSET($F$7,0,$E1337))-SUM($G1337:AW1337))*(OFFSET('PTRM input'!$G$477,0,$E1337-1)/A43taxstdlife))))</f>
        <v>0</v>
      </c>
      <c r="AY1337" s="251">
        <f ca="1">IF(A43taxstdlife="n/a","n/a",IF(A43taxstdlife="",0,IF(AY$3&gt;(A43stdlife+$E1337),((INDEX('PTRM input'!$G$385:$P$434,A43offset,$E1337)-INDEX('PTRM input'!$G$277:$P$326,A43offset,$E1337))*OFFSET($F$7,0,$E1337))-SUM($G1337:AX1337),(((INDEX('PTRM input'!$G$385:$P$434,A43offset,$E1337)-INDEX('PTRM input'!$G$277:$P$326,A43offset,$E1337))*OFFSET($F$7,0,$E1337))-SUM($G1337:AX1337))*(OFFSET('PTRM input'!$G$477,0,$E1337-1)/A43taxstdlife))))</f>
        <v>0</v>
      </c>
      <c r="AZ1337" s="251">
        <f ca="1">IF(A43taxstdlife="n/a","n/a",IF(A43taxstdlife="",0,IF(AZ$3&gt;(A43stdlife+$E1337),((INDEX('PTRM input'!$G$385:$P$434,A43offset,$E1337)-INDEX('PTRM input'!$G$277:$P$326,A43offset,$E1337))*OFFSET($F$7,0,$E1337))-SUM($G1337:AY1337),(((INDEX('PTRM input'!$G$385:$P$434,A43offset,$E1337)-INDEX('PTRM input'!$G$277:$P$326,A43offset,$E1337))*OFFSET($F$7,0,$E1337))-SUM($G1337:AY1337))*(OFFSET('PTRM input'!$G$477,0,$E1337-1)/A43taxstdlife))))</f>
        <v>0</v>
      </c>
      <c r="BA1337" s="251">
        <f ca="1">IF(A43taxstdlife="n/a","n/a",IF(A43taxstdlife="",0,IF(BA$3&gt;(A43stdlife+$E1337),((INDEX('PTRM input'!$G$385:$P$434,A43offset,$E1337)-INDEX('PTRM input'!$G$277:$P$326,A43offset,$E1337))*OFFSET($F$7,0,$E1337))-SUM($G1337:AZ1337),(((INDEX('PTRM input'!$G$385:$P$434,A43offset,$E1337)-INDEX('PTRM input'!$G$277:$P$326,A43offset,$E1337))*OFFSET($F$7,0,$E1337))-SUM($G1337:AZ1337))*(OFFSET('PTRM input'!$G$477,0,$E1337-1)/A43taxstdlife))))</f>
        <v>0</v>
      </c>
      <c r="BB1337" s="251">
        <f ca="1">IF(A43taxstdlife="n/a","n/a",IF(A43taxstdlife="",0,IF(BB$3&gt;(A43stdlife+$E1337),((INDEX('PTRM input'!$G$385:$P$434,A43offset,$E1337)-INDEX('PTRM input'!$G$277:$P$326,A43offset,$E1337))*OFFSET($F$7,0,$E1337))-SUM($G1337:BA1337),(((INDEX('PTRM input'!$G$385:$P$434,A43offset,$E1337)-INDEX('PTRM input'!$G$277:$P$326,A43offset,$E1337))*OFFSET($F$7,0,$E1337))-SUM($G1337:BA1337))*(OFFSET('PTRM input'!$G$477,0,$E1337-1)/A43taxstdlife))))</f>
        <v>0</v>
      </c>
      <c r="BC1337" s="251">
        <f ca="1">IF(A43taxstdlife="n/a","n/a",IF(A43taxstdlife="",0,IF(BC$3&gt;(A43stdlife+$E1337),((INDEX('PTRM input'!$G$385:$P$434,A43offset,$E1337)-INDEX('PTRM input'!$G$277:$P$326,A43offset,$E1337))*OFFSET($F$7,0,$E1337))-SUM($G1337:BB1337),(((INDEX('PTRM input'!$G$385:$P$434,A43offset,$E1337)-INDEX('PTRM input'!$G$277:$P$326,A43offset,$E1337))*OFFSET($F$7,0,$E1337))-SUM($G1337:BB1337))*(OFFSET('PTRM input'!$G$477,0,$E1337-1)/A43taxstdlife))))</f>
        <v>0</v>
      </c>
      <c r="BD1337" s="251">
        <f ca="1">IF(A43taxstdlife="n/a","n/a",IF(A43taxstdlife="",0,IF(BD$3&gt;(A43stdlife+$E1337),((INDEX('PTRM input'!$G$385:$P$434,A43offset,$E1337)-INDEX('PTRM input'!$G$277:$P$326,A43offset,$E1337))*OFFSET($F$7,0,$E1337))-SUM($G1337:BC1337),(((INDEX('PTRM input'!$G$385:$P$434,A43offset,$E1337)-INDEX('PTRM input'!$G$277:$P$326,A43offset,$E1337))*OFFSET($F$7,0,$E1337))-SUM($G1337:BC1337))*(OFFSET('PTRM input'!$G$477,0,$E1337-1)/A43taxstdlife))))</f>
        <v>0</v>
      </c>
      <c r="BE1337" s="251">
        <f ca="1">IF(A43taxstdlife="n/a","n/a",IF(A43taxstdlife="",0,IF(BE$3&gt;(A43stdlife+$E1337),((INDEX('PTRM input'!$G$385:$P$434,A43offset,$E1337)-INDEX('PTRM input'!$G$277:$P$326,A43offset,$E1337))*OFFSET($F$7,0,$E1337))-SUM($G1337:BD1337),(((INDEX('PTRM input'!$G$385:$P$434,A43offset,$E1337)-INDEX('PTRM input'!$G$277:$P$326,A43offset,$E1337))*OFFSET($F$7,0,$E1337))-SUM($G1337:BD1337))*(OFFSET('PTRM input'!$G$477,0,$E1337-1)/A43taxstdlife))))</f>
        <v>0</v>
      </c>
      <c r="BF1337" s="251">
        <f ca="1">IF(A43taxstdlife="n/a","n/a",IF(A43taxstdlife="",0,IF(BF$3&gt;(A43stdlife+$E1337),((INDEX('PTRM input'!$G$385:$P$434,A43offset,$E1337)-INDEX('PTRM input'!$G$277:$P$326,A43offset,$E1337))*OFFSET($F$7,0,$E1337))-SUM($G1337:BE1337),(((INDEX('PTRM input'!$G$385:$P$434,A43offset,$E1337)-INDEX('PTRM input'!$G$277:$P$326,A43offset,$E1337))*OFFSET($F$7,0,$E1337))-SUM($G1337:BE1337))*(OFFSET('PTRM input'!$G$477,0,$E1337-1)/A43taxstdlife))))</f>
        <v>0</v>
      </c>
      <c r="BG1337" s="251">
        <f ca="1">IF(A43taxstdlife="n/a","n/a",IF(A43taxstdlife="",0,IF(BG$3&gt;(A43stdlife+$E1337),((INDEX('PTRM input'!$G$385:$P$434,A43offset,$E1337)-INDEX('PTRM input'!$G$277:$P$326,A43offset,$E1337))*OFFSET($F$7,0,$E1337))-SUM($G1337:BF1337),(((INDEX('PTRM input'!$G$385:$P$434,A43offset,$E1337)-INDEX('PTRM input'!$G$277:$P$326,A43offset,$E1337))*OFFSET($F$7,0,$E1337))-SUM($G1337:BF1337))*(OFFSET('PTRM input'!$G$477,0,$E1337-1)/A43taxstdlife))))</f>
        <v>0</v>
      </c>
      <c r="BH1337" s="251">
        <f ca="1">IF(A43taxstdlife="n/a","n/a",IF(A43taxstdlife="",0,IF(BH$3&gt;(A43stdlife+$E1337),((INDEX('PTRM input'!$G$385:$P$434,A43offset,$E1337)-INDEX('PTRM input'!$G$277:$P$326,A43offset,$E1337))*OFFSET($F$7,0,$E1337))-SUM($G1337:BG1337),(((INDEX('PTRM input'!$G$385:$P$434,A43offset,$E1337)-INDEX('PTRM input'!$G$277:$P$326,A43offset,$E1337))*OFFSET($F$7,0,$E1337))-SUM($G1337:BG1337))*(OFFSET('PTRM input'!$G$477,0,$E1337-1)/A43taxstdlife))))</f>
        <v>0</v>
      </c>
      <c r="BI1337" s="251">
        <f ca="1">IF(A43taxstdlife="n/a","n/a",IF(A43taxstdlife="",0,IF(BI$3&gt;(A43stdlife+$E1337),((INDEX('PTRM input'!$G$385:$P$434,A43offset,$E1337)-INDEX('PTRM input'!$G$277:$P$326,A43offset,$E1337))*OFFSET($F$7,0,$E1337))-SUM($G1337:BH1337),(((INDEX('PTRM input'!$G$385:$P$434,A43offset,$E1337)-INDEX('PTRM input'!$G$277:$P$326,A43offset,$E1337))*OFFSET($F$7,0,$E1337))-SUM($G1337:BH1337))*(OFFSET('PTRM input'!$G$477,0,$E1337-1)/A43taxstdlife))))</f>
        <v>0</v>
      </c>
      <c r="BJ1337" s="116"/>
      <c r="BK1337" s="116"/>
      <c r="BL1337" s="116"/>
      <c r="BM1337" s="116"/>
    </row>
    <row r="1338" spans="1:65" ht="12.75" customHeight="1" outlineLevel="1" collapsed="1">
      <c r="A1338" s="366"/>
      <c r="B1338" s="9"/>
      <c r="C1338" s="19">
        <f>Asset43</f>
        <v>0</v>
      </c>
      <c r="D1338" s="9"/>
      <c r="E1338" s="9"/>
      <c r="F1338" s="357"/>
      <c r="G1338" s="371">
        <f ca="1">SUM(G1326:G1337)+'PTRM input'!G$319*G$7</f>
        <v>0</v>
      </c>
      <c r="H1338" s="371">
        <f ca="1">SUM(H1326:H1337)+'PTRM input'!H$319*H$7</f>
        <v>0</v>
      </c>
      <c r="I1338" s="371">
        <f ca="1">SUM(I1326:I1337)+'PTRM input'!I$319*I$7</f>
        <v>0</v>
      </c>
      <c r="J1338" s="371">
        <f ca="1">SUM(J1326:J1337)+'PTRM input'!J$319*J$7</f>
        <v>0</v>
      </c>
      <c r="K1338" s="371">
        <f ca="1">SUM(K1326:K1337)+'PTRM input'!K$319*K$7</f>
        <v>0</v>
      </c>
      <c r="L1338" s="371">
        <f ca="1">SUM(L1326:L1337)+'PTRM input'!L$319*L$7</f>
        <v>0</v>
      </c>
      <c r="M1338" s="371">
        <f ca="1">SUM(M1326:M1337)+'PTRM input'!M$319*M$7</f>
        <v>0</v>
      </c>
      <c r="N1338" s="371">
        <f ca="1">SUM(N1326:N1337)+'PTRM input'!N$319*N$7</f>
        <v>0</v>
      </c>
      <c r="O1338" s="371">
        <f ca="1">SUM(O1326:O1337)+'PTRM input'!O$319*O$7</f>
        <v>0</v>
      </c>
      <c r="P1338" s="371">
        <f ca="1">SUM(P1326:P1337)+'PTRM input'!P$319*P$7</f>
        <v>0</v>
      </c>
      <c r="Q1338" s="371">
        <f t="shared" ref="Q1338:BI1338" ca="1" si="273">SUM(Q1326:Q1337)</f>
        <v>0</v>
      </c>
      <c r="R1338" s="371">
        <f t="shared" ca="1" si="273"/>
        <v>0</v>
      </c>
      <c r="S1338" s="371">
        <f t="shared" ca="1" si="273"/>
        <v>0</v>
      </c>
      <c r="T1338" s="371">
        <f t="shared" ca="1" si="273"/>
        <v>0</v>
      </c>
      <c r="U1338" s="371">
        <f t="shared" ca="1" si="273"/>
        <v>0</v>
      </c>
      <c r="V1338" s="371">
        <f t="shared" ca="1" si="273"/>
        <v>0</v>
      </c>
      <c r="W1338" s="371">
        <f t="shared" ca="1" si="273"/>
        <v>0</v>
      </c>
      <c r="X1338" s="371">
        <f t="shared" ca="1" si="273"/>
        <v>0</v>
      </c>
      <c r="Y1338" s="371">
        <f t="shared" ca="1" si="273"/>
        <v>0</v>
      </c>
      <c r="Z1338" s="371">
        <f t="shared" ca="1" si="273"/>
        <v>0</v>
      </c>
      <c r="AA1338" s="371">
        <f t="shared" ca="1" si="273"/>
        <v>0</v>
      </c>
      <c r="AB1338" s="371">
        <f t="shared" ca="1" si="273"/>
        <v>0</v>
      </c>
      <c r="AC1338" s="371">
        <f t="shared" ca="1" si="273"/>
        <v>0</v>
      </c>
      <c r="AD1338" s="371">
        <f t="shared" ca="1" si="273"/>
        <v>0</v>
      </c>
      <c r="AE1338" s="371">
        <f t="shared" ca="1" si="273"/>
        <v>0</v>
      </c>
      <c r="AF1338" s="371">
        <f t="shared" ca="1" si="273"/>
        <v>0</v>
      </c>
      <c r="AG1338" s="371">
        <f t="shared" ca="1" si="273"/>
        <v>0</v>
      </c>
      <c r="AH1338" s="371">
        <f t="shared" ca="1" si="273"/>
        <v>0</v>
      </c>
      <c r="AI1338" s="371">
        <f t="shared" ca="1" si="273"/>
        <v>0</v>
      </c>
      <c r="AJ1338" s="371">
        <f t="shared" ca="1" si="273"/>
        <v>0</v>
      </c>
      <c r="AK1338" s="371">
        <f t="shared" ca="1" si="273"/>
        <v>0</v>
      </c>
      <c r="AL1338" s="371">
        <f t="shared" ca="1" si="273"/>
        <v>0</v>
      </c>
      <c r="AM1338" s="371">
        <f t="shared" ca="1" si="273"/>
        <v>0</v>
      </c>
      <c r="AN1338" s="371">
        <f t="shared" ca="1" si="273"/>
        <v>0</v>
      </c>
      <c r="AO1338" s="371">
        <f t="shared" ca="1" si="273"/>
        <v>0</v>
      </c>
      <c r="AP1338" s="371">
        <f t="shared" ca="1" si="273"/>
        <v>0</v>
      </c>
      <c r="AQ1338" s="371">
        <f t="shared" ca="1" si="273"/>
        <v>0</v>
      </c>
      <c r="AR1338" s="371">
        <f t="shared" ca="1" si="273"/>
        <v>0</v>
      </c>
      <c r="AS1338" s="371">
        <f t="shared" ca="1" si="273"/>
        <v>0</v>
      </c>
      <c r="AT1338" s="371">
        <f t="shared" ca="1" si="273"/>
        <v>0</v>
      </c>
      <c r="AU1338" s="371">
        <f t="shared" ca="1" si="273"/>
        <v>0</v>
      </c>
      <c r="AV1338" s="371">
        <f t="shared" ca="1" si="273"/>
        <v>0</v>
      </c>
      <c r="AW1338" s="371">
        <f t="shared" ca="1" si="273"/>
        <v>0</v>
      </c>
      <c r="AX1338" s="371">
        <f t="shared" ca="1" si="273"/>
        <v>0</v>
      </c>
      <c r="AY1338" s="371">
        <f t="shared" ca="1" si="273"/>
        <v>0</v>
      </c>
      <c r="AZ1338" s="371">
        <f t="shared" ca="1" si="273"/>
        <v>0</v>
      </c>
      <c r="BA1338" s="371">
        <f t="shared" ca="1" si="273"/>
        <v>0</v>
      </c>
      <c r="BB1338" s="371">
        <f t="shared" ca="1" si="273"/>
        <v>0</v>
      </c>
      <c r="BC1338" s="371">
        <f t="shared" ca="1" si="273"/>
        <v>0</v>
      </c>
      <c r="BD1338" s="371">
        <f t="shared" ca="1" si="273"/>
        <v>0</v>
      </c>
      <c r="BE1338" s="371">
        <f t="shared" ca="1" si="273"/>
        <v>0</v>
      </c>
      <c r="BF1338" s="371">
        <f t="shared" ca="1" si="273"/>
        <v>0</v>
      </c>
      <c r="BG1338" s="371">
        <f t="shared" ca="1" si="273"/>
        <v>0</v>
      </c>
      <c r="BH1338" s="371">
        <f t="shared" ca="1" si="273"/>
        <v>0</v>
      </c>
      <c r="BI1338" s="371">
        <f t="shared" ca="1" si="273"/>
        <v>0</v>
      </c>
      <c r="BJ1338" s="116"/>
      <c r="BK1338" s="116"/>
      <c r="BL1338" s="116"/>
      <c r="BM1338" s="116"/>
    </row>
    <row r="1339" spans="1:65" ht="12.75" hidden="1" customHeight="1" outlineLevel="2">
      <c r="A1339" s="366"/>
      <c r="B1339" s="106">
        <f>C1351</f>
        <v>0</v>
      </c>
      <c r="C1339" s="614"/>
      <c r="D1339" s="615" t="s">
        <v>236</v>
      </c>
      <c r="E1339" s="614"/>
      <c r="F1339" s="622"/>
      <c r="G1339" s="617">
        <f>IF('PTRM input'!$E$574='PTRM input'!$G$573,IF(G$3&gt;A44taxremlife,A44taxvalue-SUM(F1339:$F1339),IF(A44taxremlife="N/A","n/a",A44taxvalue/A44taxremlife)),'PTRM input'!G$622)</f>
        <v>0</v>
      </c>
      <c r="H1339" s="617">
        <f>IF('PTRM input'!$E$574='PTRM input'!$G$573,IF(H$3&gt;A44taxremlife,A44taxvalue-SUM($F1339:G1339),IF(A44taxremlife="N/A","n/a",A44taxvalue/A44taxremlife)),'PTRM input'!H$622)</f>
        <v>0</v>
      </c>
      <c r="I1339" s="617">
        <f>IF('PTRM input'!$E$574='PTRM input'!$G$573,IF(I$3&gt;A44taxremlife,A44taxvalue-SUM($F1339:H1339),IF(A44taxremlife="N/A","n/a",A44taxvalue/A44taxremlife)),'PTRM input'!I$622)</f>
        <v>0</v>
      </c>
      <c r="J1339" s="617">
        <f>IF('PTRM input'!$E$574='PTRM input'!$G$573,IF(J$3&gt;A44taxremlife,A44taxvalue-SUM($F1339:I1339),IF(A44taxremlife="N/A","n/a",A44taxvalue/A44taxremlife)),'PTRM input'!J$622)</f>
        <v>0</v>
      </c>
      <c r="K1339" s="617">
        <f>IF('PTRM input'!$E$574='PTRM input'!$G$573,IF(K$3&gt;A44taxremlife,A44taxvalue-SUM($F1339:J1339),IF(A44taxremlife="N/A","n/a",A44taxvalue/A44taxremlife)),'PTRM input'!K$622)</f>
        <v>0</v>
      </c>
      <c r="L1339" s="617">
        <f>IF('PTRM input'!$E$574='PTRM input'!$G$573,IF(L$3&gt;A44taxremlife,A44taxvalue-SUM($F1339:K1339),IF(A44taxremlife="N/A","n/a",A44taxvalue/A44taxremlife)),'PTRM input'!L$622)</f>
        <v>0</v>
      </c>
      <c r="M1339" s="617">
        <f>IF('PTRM input'!$E$574='PTRM input'!$G$573,IF(M$3&gt;A44taxremlife,A44taxvalue-SUM($F1339:L1339),IF(A44taxremlife="N/A","n/a",A44taxvalue/A44taxremlife)),'PTRM input'!M$622)</f>
        <v>0</v>
      </c>
      <c r="N1339" s="617">
        <f>IF('PTRM input'!$E$574='PTRM input'!$G$573,IF(N$3&gt;A44taxremlife,A44taxvalue-SUM($F1339:M1339),IF(A44taxremlife="N/A","n/a",A44taxvalue/A44taxremlife)),'PTRM input'!N$622)</f>
        <v>0</v>
      </c>
      <c r="O1339" s="617">
        <f>IF('PTRM input'!$E$574='PTRM input'!$G$573,IF(O$3&gt;A44taxremlife,A44taxvalue-SUM($F1339:N1339),IF(A44taxremlife="N/A","n/a",A44taxvalue/A44taxremlife)),'PTRM input'!O$622)</f>
        <v>0</v>
      </c>
      <c r="P1339" s="617">
        <f>IF('PTRM input'!$E$574='PTRM input'!$G$573,IF(P$3&gt;A44taxremlife,A44taxvalue-SUM($F1339:O1339),IF(A44taxremlife="N/A","n/a",A44taxvalue/A44taxremlife)),'PTRM input'!P$622)</f>
        <v>0</v>
      </c>
      <c r="Q1339" s="617">
        <f>IF('PTRM input'!$E$574='PTRM input'!$G$573,IF(Q$3&gt;A44taxremlife,A44taxvalue-SUM($F1339:P1339),IF(A44taxremlife="N/A","n/a",A44taxvalue/A44taxremlife)),'PTRM input'!Q$622)</f>
        <v>0</v>
      </c>
      <c r="R1339" s="617">
        <f>IF('PTRM input'!$E$574='PTRM input'!$G$573,IF(R$3&gt;A44taxremlife,A44taxvalue-SUM($F1339:Q1339),IF(A44taxremlife="N/A","n/a",A44taxvalue/A44taxremlife)),'PTRM input'!R$622)</f>
        <v>0</v>
      </c>
      <c r="S1339" s="617">
        <f>IF('PTRM input'!$E$574='PTRM input'!$G$573,IF(S$3&gt;A44taxremlife,A44taxvalue-SUM($F1339:R1339),IF(A44taxremlife="N/A","n/a",A44taxvalue/A44taxremlife)),'PTRM input'!S$622)</f>
        <v>0</v>
      </c>
      <c r="T1339" s="617">
        <f>IF('PTRM input'!$E$574='PTRM input'!$G$573,IF(T$3&gt;A44taxremlife,A44taxvalue-SUM($F1339:S1339),IF(A44taxremlife="N/A","n/a",A44taxvalue/A44taxremlife)),'PTRM input'!T$622)</f>
        <v>0</v>
      </c>
      <c r="U1339" s="617">
        <f>IF('PTRM input'!$E$574='PTRM input'!$G$573,IF(U$3&gt;A44taxremlife,A44taxvalue-SUM($F1339:T1339),IF(A44taxremlife="N/A","n/a",A44taxvalue/A44taxremlife)),'PTRM input'!U$622)</f>
        <v>0</v>
      </c>
      <c r="V1339" s="617">
        <f>IF('PTRM input'!$E$574='PTRM input'!$G$573,IF(V$3&gt;A44taxremlife,A44taxvalue-SUM($F1339:U1339),IF(A44taxremlife="N/A","n/a",A44taxvalue/A44taxremlife)),'PTRM input'!V$622)</f>
        <v>0</v>
      </c>
      <c r="W1339" s="617">
        <f>IF('PTRM input'!$E$574='PTRM input'!$G$573,IF(W$3&gt;A44taxremlife,A44taxvalue-SUM($F1339:V1339),IF(A44taxremlife="N/A","n/a",A44taxvalue/A44taxremlife)),'PTRM input'!W$622)</f>
        <v>0</v>
      </c>
      <c r="X1339" s="617">
        <f>IF('PTRM input'!$E$574='PTRM input'!$G$573,IF(X$3&gt;A44taxremlife,A44taxvalue-SUM($F1339:W1339),IF(A44taxremlife="N/A","n/a",A44taxvalue/A44taxremlife)),'PTRM input'!X$622)</f>
        <v>0</v>
      </c>
      <c r="Y1339" s="617">
        <f>IF('PTRM input'!$E$574='PTRM input'!$G$573,IF(Y$3&gt;A44taxremlife,A44taxvalue-SUM($F1339:X1339),IF(A44taxremlife="N/A","n/a",A44taxvalue/A44taxremlife)),'PTRM input'!Y$622)</f>
        <v>0</v>
      </c>
      <c r="Z1339" s="617">
        <f>IF('PTRM input'!$E$574='PTRM input'!$G$573,IF(Z$3&gt;A44taxremlife,A44taxvalue-SUM($F1339:Y1339),IF(A44taxremlife="N/A","n/a",A44taxvalue/A44taxremlife)),'PTRM input'!Z$622)</f>
        <v>0</v>
      </c>
      <c r="AA1339" s="617">
        <f>IF('PTRM input'!$E$574='PTRM input'!$G$573,IF(AA$3&gt;A44taxremlife,A44taxvalue-SUM($F1339:Z1339),IF(A44taxremlife="N/A","n/a",A44taxvalue/A44taxremlife)),'PTRM input'!AA$622)</f>
        <v>0</v>
      </c>
      <c r="AB1339" s="617">
        <f>IF('PTRM input'!$E$574='PTRM input'!$G$573,IF(AB$3&gt;A44taxremlife,A44taxvalue-SUM($F1339:AA1339),IF(A44taxremlife="N/A","n/a",A44taxvalue/A44taxremlife)),'PTRM input'!AB$622)</f>
        <v>0</v>
      </c>
      <c r="AC1339" s="617">
        <f>IF('PTRM input'!$E$574='PTRM input'!$G$573,IF(AC$3&gt;A44taxremlife,A44taxvalue-SUM($F1339:AB1339),IF(A44taxremlife="N/A","n/a",A44taxvalue/A44taxremlife)),'PTRM input'!AC$622)</f>
        <v>0</v>
      </c>
      <c r="AD1339" s="617">
        <f>IF('PTRM input'!$E$574='PTRM input'!$G$573,IF(AD$3&gt;A44taxremlife,A44taxvalue-SUM($F1339:AC1339),IF(A44taxremlife="N/A","n/a",A44taxvalue/A44taxremlife)),'PTRM input'!AD$622)</f>
        <v>0</v>
      </c>
      <c r="AE1339" s="617">
        <f>IF('PTRM input'!$E$574='PTRM input'!$G$573,IF(AE$3&gt;A44taxremlife,A44taxvalue-SUM($F1339:AD1339),IF(A44taxremlife="N/A","n/a",A44taxvalue/A44taxremlife)),'PTRM input'!AE$622)</f>
        <v>0</v>
      </c>
      <c r="AF1339" s="617">
        <f>IF('PTRM input'!$E$574='PTRM input'!$G$573,IF(AF$3&gt;A44taxremlife,A44taxvalue-SUM($F1339:AE1339),IF(A44taxremlife="N/A","n/a",A44taxvalue/A44taxremlife)),'PTRM input'!AF$622)</f>
        <v>0</v>
      </c>
      <c r="AG1339" s="617">
        <f>IF('PTRM input'!$E$574='PTRM input'!$G$573,IF(AG$3&gt;A44taxremlife,A44taxvalue-SUM($F1339:AF1339),IF(A44taxremlife="N/A","n/a",A44taxvalue/A44taxremlife)),'PTRM input'!AG$622)</f>
        <v>0</v>
      </c>
      <c r="AH1339" s="617">
        <f>IF('PTRM input'!$E$574='PTRM input'!$G$573,IF(AH$3&gt;A44taxremlife,A44taxvalue-SUM($F1339:AG1339),IF(A44taxremlife="N/A","n/a",A44taxvalue/A44taxremlife)),'PTRM input'!AH$622)</f>
        <v>0</v>
      </c>
      <c r="AI1339" s="617">
        <f>IF('PTRM input'!$E$574='PTRM input'!$G$573,IF(AI$3&gt;A44taxremlife,A44taxvalue-SUM($F1339:AH1339),IF(A44taxremlife="N/A","n/a",A44taxvalue/A44taxremlife)),'PTRM input'!AI$622)</f>
        <v>0</v>
      </c>
      <c r="AJ1339" s="617">
        <f>IF('PTRM input'!$E$574='PTRM input'!$G$573,IF(AJ$3&gt;A44taxremlife,A44taxvalue-SUM($F1339:AI1339),IF(A44taxremlife="N/A","n/a",A44taxvalue/A44taxremlife)),'PTRM input'!AJ$622)</f>
        <v>0</v>
      </c>
      <c r="AK1339" s="617">
        <f>IF('PTRM input'!$E$574='PTRM input'!$G$573,IF(AK$3&gt;A44taxremlife,A44taxvalue-SUM($F1339:AJ1339),IF(A44taxremlife="N/A","n/a",A44taxvalue/A44taxremlife)),'PTRM input'!AK$622)</f>
        <v>0</v>
      </c>
      <c r="AL1339" s="617">
        <f>IF('PTRM input'!$E$574='PTRM input'!$G$573,IF(AL$3&gt;A44taxremlife,A44taxvalue-SUM($F1339:AK1339),IF(A44taxremlife="N/A","n/a",A44taxvalue/A44taxremlife)),'PTRM input'!AL$622)</f>
        <v>0</v>
      </c>
      <c r="AM1339" s="617">
        <f>IF('PTRM input'!$E$574='PTRM input'!$G$573,IF(AM$3&gt;A44taxremlife,A44taxvalue-SUM($F1339:AL1339),IF(A44taxremlife="N/A","n/a",A44taxvalue/A44taxremlife)),'PTRM input'!AM$622)</f>
        <v>0</v>
      </c>
      <c r="AN1339" s="617">
        <f>IF('PTRM input'!$E$574='PTRM input'!$G$573,IF(AN$3&gt;A44taxremlife,A44taxvalue-SUM($F1339:AM1339),IF(A44taxremlife="N/A","n/a",A44taxvalue/A44taxremlife)),'PTRM input'!AN$622)</f>
        <v>0</v>
      </c>
      <c r="AO1339" s="617">
        <f>IF('PTRM input'!$E$574='PTRM input'!$G$573,IF(AO$3&gt;A44taxremlife,A44taxvalue-SUM($F1339:AN1339),IF(A44taxremlife="N/A","n/a",A44taxvalue/A44taxremlife)),'PTRM input'!AO$622)</f>
        <v>0</v>
      </c>
      <c r="AP1339" s="617">
        <f>IF('PTRM input'!$E$574='PTRM input'!$G$573,IF(AP$3&gt;A44taxremlife,A44taxvalue-SUM($F1339:AO1339),IF(A44taxremlife="N/A","n/a",A44taxvalue/A44taxremlife)),'PTRM input'!AP$622)</f>
        <v>0</v>
      </c>
      <c r="AQ1339" s="617">
        <f>IF('PTRM input'!$E$574='PTRM input'!$G$573,IF(AQ$3&gt;A44taxremlife,A44taxvalue-SUM($F1339:AP1339),IF(A44taxremlife="N/A","n/a",A44taxvalue/A44taxremlife)),'PTRM input'!AQ$622)</f>
        <v>0</v>
      </c>
      <c r="AR1339" s="617">
        <f>IF('PTRM input'!$E$574='PTRM input'!$G$573,IF(AR$3&gt;A44taxremlife,A44taxvalue-SUM($F1339:AQ1339),IF(A44taxremlife="N/A","n/a",A44taxvalue/A44taxremlife)),'PTRM input'!AR$622)</f>
        <v>0</v>
      </c>
      <c r="AS1339" s="617">
        <f>IF('PTRM input'!$E$574='PTRM input'!$G$573,IF(AS$3&gt;A44taxremlife,A44taxvalue-SUM($F1339:AR1339),IF(A44taxremlife="N/A","n/a",A44taxvalue/A44taxremlife)),'PTRM input'!AS$622)</f>
        <v>0</v>
      </c>
      <c r="AT1339" s="617">
        <f>IF('PTRM input'!$E$574='PTRM input'!$G$573,IF(AT$3&gt;A44taxremlife,A44taxvalue-SUM($F1339:AS1339),IF(A44taxremlife="N/A","n/a",A44taxvalue/A44taxremlife)),'PTRM input'!AT$622)</f>
        <v>0</v>
      </c>
      <c r="AU1339" s="617">
        <f>IF('PTRM input'!$E$574='PTRM input'!$G$573,IF(AU$3&gt;A44taxremlife,A44taxvalue-SUM($F1339:AT1339),IF(A44taxremlife="N/A","n/a",A44taxvalue/A44taxremlife)),'PTRM input'!AU$622)</f>
        <v>0</v>
      </c>
      <c r="AV1339" s="617">
        <f>IF('PTRM input'!$E$574='PTRM input'!$G$573,IF(AV$3&gt;A44taxremlife,A44taxvalue-SUM($F1339:AU1339),IF(A44taxremlife="N/A","n/a",A44taxvalue/A44taxremlife)),'PTRM input'!AV$622)</f>
        <v>0</v>
      </c>
      <c r="AW1339" s="617">
        <f>IF('PTRM input'!$E$574='PTRM input'!$G$573,IF(AW$3&gt;A44taxremlife,A44taxvalue-SUM($F1339:AV1339),IF(A44taxremlife="N/A","n/a",A44taxvalue/A44taxremlife)),'PTRM input'!AW$622)</f>
        <v>0</v>
      </c>
      <c r="AX1339" s="617">
        <f>IF('PTRM input'!$E$574='PTRM input'!$G$573,IF(AX$3&gt;A44taxremlife,A44taxvalue-SUM($F1339:AW1339),IF(A44taxremlife="N/A","n/a",A44taxvalue/A44taxremlife)),'PTRM input'!AX$622)</f>
        <v>0</v>
      </c>
      <c r="AY1339" s="617">
        <f>IF('PTRM input'!$E$574='PTRM input'!$G$573,IF(AY$3&gt;A44taxremlife,A44taxvalue-SUM($F1339:AX1339),IF(A44taxremlife="N/A","n/a",A44taxvalue/A44taxremlife)),'PTRM input'!AY$622)</f>
        <v>0</v>
      </c>
      <c r="AZ1339" s="617">
        <f>IF('PTRM input'!$E$574='PTRM input'!$G$573,IF(AZ$3&gt;A44taxremlife,A44taxvalue-SUM($F1339:AY1339),IF(A44taxremlife="N/A","n/a",A44taxvalue/A44taxremlife)),'PTRM input'!AZ$622)</f>
        <v>0</v>
      </c>
      <c r="BA1339" s="617">
        <f>IF('PTRM input'!$E$574='PTRM input'!$G$573,IF(BA$3&gt;A44taxremlife,A44taxvalue-SUM($F1339:AZ1339),IF(A44taxremlife="N/A","n/a",A44taxvalue/A44taxremlife)),'PTRM input'!BA$622)</f>
        <v>0</v>
      </c>
      <c r="BB1339" s="617">
        <f>IF('PTRM input'!$E$574='PTRM input'!$G$573,IF(BB$3&gt;A44taxremlife,A44taxvalue-SUM($F1339:BA1339),IF(A44taxremlife="N/A","n/a",A44taxvalue/A44taxremlife)),'PTRM input'!BB$622)</f>
        <v>0</v>
      </c>
      <c r="BC1339" s="617">
        <f>IF('PTRM input'!$E$574='PTRM input'!$G$573,IF(BC$3&gt;A44taxremlife,A44taxvalue-SUM($F1339:BB1339),IF(A44taxremlife="N/A","n/a",A44taxvalue/A44taxremlife)),'PTRM input'!BC$622)</f>
        <v>0</v>
      </c>
      <c r="BD1339" s="617">
        <f>IF('PTRM input'!$E$574='PTRM input'!$G$573,IF(BD$3&gt;A44taxremlife,A44taxvalue-SUM($F1339:BC1339),IF(A44taxremlife="N/A","n/a",A44taxvalue/A44taxremlife)),'PTRM input'!BD$622)</f>
        <v>0</v>
      </c>
      <c r="BE1339" s="617">
        <f>IF('PTRM input'!$E$574='PTRM input'!$G$573,IF(BE$3&gt;A44taxremlife,A44taxvalue-SUM($F1339:BD1339),IF(A44taxremlife="N/A","n/a",A44taxvalue/A44taxremlife)),'PTRM input'!BE$622)</f>
        <v>0</v>
      </c>
      <c r="BF1339" s="617">
        <f>IF('PTRM input'!$E$574='PTRM input'!$G$573,IF(BF$3&gt;A44taxremlife,A44taxvalue-SUM($F1339:BE1339),IF(A44taxremlife="N/A","n/a",A44taxvalue/A44taxremlife)),'PTRM input'!BF$622)</f>
        <v>0</v>
      </c>
      <c r="BG1339" s="617">
        <f>IF('PTRM input'!$E$574='PTRM input'!$G$573,IF(BG$3&gt;A44taxremlife,A44taxvalue-SUM($F1339:BF1339),IF(A44taxremlife="N/A","n/a",A44taxvalue/A44taxremlife)),'PTRM input'!BG$622)</f>
        <v>0</v>
      </c>
      <c r="BH1339" s="617">
        <f>IF('PTRM input'!$E$574='PTRM input'!$G$573,IF(BH$3&gt;A44taxremlife,A44taxvalue-SUM($F1339:BG1339),IF(A44taxremlife="N/A","n/a",A44taxvalue/A44taxremlife)),'PTRM input'!BH$622)</f>
        <v>0</v>
      </c>
      <c r="BI1339" s="617">
        <f>IF('PTRM input'!$E$574='PTRM input'!$G$573,IF(BI$3&gt;A44taxremlife,A44taxvalue-SUM($F1339:BH1339),IF(A44taxremlife="N/A","n/a",A44taxvalue/A44taxremlife)),'PTRM input'!BI$622)</f>
        <v>0</v>
      </c>
      <c r="BJ1339" s="116"/>
      <c r="BK1339" s="116"/>
      <c r="BL1339" s="116"/>
      <c r="BM1339" s="116"/>
    </row>
    <row r="1340" spans="1:65" ht="12.75" hidden="1" customHeight="1" outlineLevel="2">
      <c r="A1340" s="366"/>
      <c r="B1340" s="19"/>
      <c r="C1340" s="18"/>
      <c r="D1340" s="760" t="s">
        <v>237</v>
      </c>
      <c r="E1340" s="86">
        <v>0</v>
      </c>
      <c r="F1340" s="356"/>
      <c r="G1340" s="433"/>
      <c r="H1340" s="433"/>
      <c r="I1340" s="433"/>
      <c r="J1340" s="433"/>
      <c r="K1340" s="433"/>
      <c r="L1340" s="433"/>
      <c r="M1340" s="433"/>
      <c r="N1340" s="433"/>
      <c r="O1340" s="433"/>
      <c r="P1340" s="433"/>
      <c r="Q1340" s="251"/>
      <c r="R1340" s="251"/>
      <c r="S1340" s="251"/>
      <c r="T1340" s="251"/>
      <c r="U1340" s="251"/>
      <c r="V1340" s="251"/>
      <c r="W1340" s="251"/>
      <c r="X1340" s="251"/>
      <c r="Y1340" s="251"/>
      <c r="Z1340" s="251"/>
      <c r="AA1340" s="251"/>
      <c r="AB1340" s="251"/>
      <c r="AC1340" s="251"/>
      <c r="AD1340" s="251"/>
      <c r="AE1340" s="251"/>
      <c r="AF1340" s="251"/>
      <c r="AG1340" s="251"/>
      <c r="AH1340" s="251"/>
      <c r="AI1340" s="251"/>
      <c r="AJ1340" s="251"/>
      <c r="AK1340" s="251"/>
      <c r="AL1340" s="251"/>
      <c r="AM1340" s="251"/>
      <c r="AN1340" s="251"/>
      <c r="AO1340" s="251"/>
      <c r="AP1340" s="251"/>
      <c r="AQ1340" s="251"/>
      <c r="AR1340" s="251"/>
      <c r="AS1340" s="251"/>
      <c r="AT1340" s="251"/>
      <c r="AU1340" s="251"/>
      <c r="AV1340" s="251"/>
      <c r="AW1340" s="251"/>
      <c r="AX1340" s="251"/>
      <c r="AY1340" s="251"/>
      <c r="AZ1340" s="251"/>
      <c r="BA1340" s="251"/>
      <c r="BB1340" s="251"/>
      <c r="BC1340" s="251"/>
      <c r="BD1340" s="251"/>
      <c r="BE1340" s="251"/>
      <c r="BF1340" s="251"/>
      <c r="BG1340" s="251"/>
      <c r="BH1340" s="251"/>
      <c r="BI1340" s="251"/>
      <c r="BJ1340" s="116"/>
      <c r="BK1340" s="116"/>
      <c r="BL1340" s="116"/>
      <c r="BM1340" s="116"/>
    </row>
    <row r="1341" spans="1:65" ht="12.75" hidden="1" customHeight="1" outlineLevel="2">
      <c r="A1341" s="366"/>
      <c r="B1341" s="19"/>
      <c r="C1341" s="18"/>
      <c r="D1341" s="760"/>
      <c r="E1341" s="86">
        <v>1</v>
      </c>
      <c r="F1341" s="356"/>
      <c r="G1341" s="618"/>
      <c r="H1341" s="251">
        <f ca="1">IF(A44taxstdlife="n/a","n/a",IF(A44taxstdlife="",0,IF(H$3&gt;(A44stdlife+$E1341),((INDEX('PTRM input'!$G$385:$P$434,A44offset,$E1341)-INDEX('PTRM input'!$G$277:$P$326,A44offset,$E1341))*OFFSET($F$7,0,$E1341))-SUM($G1341:G1341),(((INDEX('PTRM input'!$G$385:$P$434,A44offset,$E1341)-INDEX('PTRM input'!$G$277:$P$326,A44offset,$E1341))*OFFSET($F$7,0,$E1341))-SUM($G1341:G1341))*(OFFSET('PTRM input'!$G$477,0,$E1341-1)/A44taxstdlife))))</f>
        <v>0</v>
      </c>
      <c r="I1341" s="251">
        <f ca="1">IF(A44taxstdlife="n/a","n/a",IF(A44taxstdlife="",0,IF(I$3&gt;(A44stdlife+$E1341),((INDEX('PTRM input'!$G$385:$P$434,A44offset,$E1341)-INDEX('PTRM input'!$G$277:$P$326,A44offset,$E1341))*OFFSET($F$7,0,$E1341))-SUM($G1341:H1341),(((INDEX('PTRM input'!$G$385:$P$434,A44offset,$E1341)-INDEX('PTRM input'!$G$277:$P$326,A44offset,$E1341))*OFFSET($F$7,0,$E1341))-SUM($G1341:H1341))*(OFFSET('PTRM input'!$G$477,0,$E1341-1)/A44taxstdlife))))</f>
        <v>0</v>
      </c>
      <c r="J1341" s="251">
        <f ca="1">IF(A44taxstdlife="n/a","n/a",IF(A44taxstdlife="",0,IF(J$3&gt;(A44stdlife+$E1341),((INDEX('PTRM input'!$G$385:$P$434,A44offset,$E1341)-INDEX('PTRM input'!$G$277:$P$326,A44offset,$E1341))*OFFSET($F$7,0,$E1341))-SUM($G1341:I1341),(((INDEX('PTRM input'!$G$385:$P$434,A44offset,$E1341)-INDEX('PTRM input'!$G$277:$P$326,A44offset,$E1341))*OFFSET($F$7,0,$E1341))-SUM($G1341:I1341))*(OFFSET('PTRM input'!$G$477,0,$E1341-1)/A44taxstdlife))))</f>
        <v>0</v>
      </c>
      <c r="K1341" s="251">
        <f ca="1">IF(A44taxstdlife="n/a","n/a",IF(A44taxstdlife="",0,IF(K$3&gt;(A44stdlife+$E1341),((INDEX('PTRM input'!$G$385:$P$434,A44offset,$E1341)-INDEX('PTRM input'!$G$277:$P$326,A44offset,$E1341))*OFFSET($F$7,0,$E1341))-SUM($G1341:J1341),(((INDEX('PTRM input'!$G$385:$P$434,A44offset,$E1341)-INDEX('PTRM input'!$G$277:$P$326,A44offset,$E1341))*OFFSET($F$7,0,$E1341))-SUM($G1341:J1341))*(OFFSET('PTRM input'!$G$477,0,$E1341-1)/A44taxstdlife))))</f>
        <v>0</v>
      </c>
      <c r="L1341" s="251">
        <f ca="1">IF(A44taxstdlife="n/a","n/a",IF(A44taxstdlife="",0,IF(L$3&gt;(A44stdlife+$E1341),((INDEX('PTRM input'!$G$385:$P$434,A44offset,$E1341)-INDEX('PTRM input'!$G$277:$P$326,A44offset,$E1341))*OFFSET($F$7,0,$E1341))-SUM($G1341:K1341),(((INDEX('PTRM input'!$G$385:$P$434,A44offset,$E1341)-INDEX('PTRM input'!$G$277:$P$326,A44offset,$E1341))*OFFSET($F$7,0,$E1341))-SUM($G1341:K1341))*(OFFSET('PTRM input'!$G$477,0,$E1341-1)/A44taxstdlife))))</f>
        <v>0</v>
      </c>
      <c r="M1341" s="251">
        <f ca="1">IF(A44taxstdlife="n/a","n/a",IF(A44taxstdlife="",0,IF(M$3&gt;(A44stdlife+$E1341),((INDEX('PTRM input'!$G$385:$P$434,A44offset,$E1341)-INDEX('PTRM input'!$G$277:$P$326,A44offset,$E1341))*OFFSET($F$7,0,$E1341))-SUM($G1341:L1341),(((INDEX('PTRM input'!$G$385:$P$434,A44offset,$E1341)-INDEX('PTRM input'!$G$277:$P$326,A44offset,$E1341))*OFFSET($F$7,0,$E1341))-SUM($G1341:L1341))*(OFFSET('PTRM input'!$G$477,0,$E1341-1)/A44taxstdlife))))</f>
        <v>0</v>
      </c>
      <c r="N1341" s="251">
        <f ca="1">IF(A44taxstdlife="n/a","n/a",IF(A44taxstdlife="",0,IF(N$3&gt;(A44stdlife+$E1341),((INDEX('PTRM input'!$G$385:$P$434,A44offset,$E1341)-INDEX('PTRM input'!$G$277:$P$326,A44offset,$E1341))*OFFSET($F$7,0,$E1341))-SUM($G1341:M1341),(((INDEX('PTRM input'!$G$385:$P$434,A44offset,$E1341)-INDEX('PTRM input'!$G$277:$P$326,A44offset,$E1341))*OFFSET($F$7,0,$E1341))-SUM($G1341:M1341))*(OFFSET('PTRM input'!$G$477,0,$E1341-1)/A44taxstdlife))))</f>
        <v>0</v>
      </c>
      <c r="O1341" s="251">
        <f ca="1">IF(A44taxstdlife="n/a","n/a",IF(A44taxstdlife="",0,IF(O$3&gt;(A44stdlife+$E1341),((INDEX('PTRM input'!$G$385:$P$434,A44offset,$E1341)-INDEX('PTRM input'!$G$277:$P$326,A44offset,$E1341))*OFFSET($F$7,0,$E1341))-SUM($G1341:N1341),(((INDEX('PTRM input'!$G$385:$P$434,A44offset,$E1341)-INDEX('PTRM input'!$G$277:$P$326,A44offset,$E1341))*OFFSET($F$7,0,$E1341))-SUM($G1341:N1341))*(OFFSET('PTRM input'!$G$477,0,$E1341-1)/A44taxstdlife))))</f>
        <v>0</v>
      </c>
      <c r="P1341" s="251">
        <f ca="1">IF(A44taxstdlife="n/a","n/a",IF(A44taxstdlife="",0,IF(P$3&gt;(A44stdlife+$E1341),((INDEX('PTRM input'!$G$385:$P$434,A44offset,$E1341)-INDEX('PTRM input'!$G$277:$P$326,A44offset,$E1341))*OFFSET($F$7,0,$E1341))-SUM($G1341:O1341),(((INDEX('PTRM input'!$G$385:$P$434,A44offset,$E1341)-INDEX('PTRM input'!$G$277:$P$326,A44offset,$E1341))*OFFSET($F$7,0,$E1341))-SUM($G1341:O1341))*(OFFSET('PTRM input'!$G$477,0,$E1341-1)/A44taxstdlife))))</f>
        <v>0</v>
      </c>
      <c r="Q1341" s="251">
        <f ca="1">IF(A44taxstdlife="n/a","n/a",IF(A44taxstdlife="",0,IF(Q$3&gt;(A44stdlife+$E1341),((INDEX('PTRM input'!$G$385:$P$434,A44offset,$E1341)-INDEX('PTRM input'!$G$277:$P$326,A44offset,$E1341))*OFFSET($F$7,0,$E1341))-SUM($G1341:P1341),(((INDEX('PTRM input'!$G$385:$P$434,A44offset,$E1341)-INDEX('PTRM input'!$G$277:$P$326,A44offset,$E1341))*OFFSET($F$7,0,$E1341))-SUM($G1341:P1341))*(OFFSET('PTRM input'!$G$477,0,$E1341-1)/A44taxstdlife))))</f>
        <v>0</v>
      </c>
      <c r="R1341" s="251">
        <f ca="1">IF(A44taxstdlife="n/a","n/a",IF(A44taxstdlife="",0,IF(R$3&gt;(A44stdlife+$E1341),((INDEX('PTRM input'!$G$385:$P$434,A44offset,$E1341)-INDEX('PTRM input'!$G$277:$P$326,A44offset,$E1341))*OFFSET($F$7,0,$E1341))-SUM($G1341:Q1341),(((INDEX('PTRM input'!$G$385:$P$434,A44offset,$E1341)-INDEX('PTRM input'!$G$277:$P$326,A44offset,$E1341))*OFFSET($F$7,0,$E1341))-SUM($G1341:Q1341))*(OFFSET('PTRM input'!$G$477,0,$E1341-1)/A44taxstdlife))))</f>
        <v>0</v>
      </c>
      <c r="S1341" s="251">
        <f ca="1">IF(A44taxstdlife="n/a","n/a",IF(A44taxstdlife="",0,IF(S$3&gt;(A44stdlife+$E1341),((INDEX('PTRM input'!$G$385:$P$434,A44offset,$E1341)-INDEX('PTRM input'!$G$277:$P$326,A44offset,$E1341))*OFFSET($F$7,0,$E1341))-SUM($G1341:R1341),(((INDEX('PTRM input'!$G$385:$P$434,A44offset,$E1341)-INDEX('PTRM input'!$G$277:$P$326,A44offset,$E1341))*OFFSET($F$7,0,$E1341))-SUM($G1341:R1341))*(OFFSET('PTRM input'!$G$477,0,$E1341-1)/A44taxstdlife))))</f>
        <v>0</v>
      </c>
      <c r="T1341" s="251">
        <f ca="1">IF(A44taxstdlife="n/a","n/a",IF(A44taxstdlife="",0,IF(T$3&gt;(A44stdlife+$E1341),((INDEX('PTRM input'!$G$385:$P$434,A44offset,$E1341)-INDEX('PTRM input'!$G$277:$P$326,A44offset,$E1341))*OFFSET($F$7,0,$E1341))-SUM($G1341:S1341),(((INDEX('PTRM input'!$G$385:$P$434,A44offset,$E1341)-INDEX('PTRM input'!$G$277:$P$326,A44offset,$E1341))*OFFSET($F$7,0,$E1341))-SUM($G1341:S1341))*(OFFSET('PTRM input'!$G$477,0,$E1341-1)/A44taxstdlife))))</f>
        <v>0</v>
      </c>
      <c r="U1341" s="251">
        <f ca="1">IF(A44taxstdlife="n/a","n/a",IF(A44taxstdlife="",0,IF(U$3&gt;(A44stdlife+$E1341),((INDEX('PTRM input'!$G$385:$P$434,A44offset,$E1341)-INDEX('PTRM input'!$G$277:$P$326,A44offset,$E1341))*OFFSET($F$7,0,$E1341))-SUM($G1341:T1341),(((INDEX('PTRM input'!$G$385:$P$434,A44offset,$E1341)-INDEX('PTRM input'!$G$277:$P$326,A44offset,$E1341))*OFFSET($F$7,0,$E1341))-SUM($G1341:T1341))*(OFFSET('PTRM input'!$G$477,0,$E1341-1)/A44taxstdlife))))</f>
        <v>0</v>
      </c>
      <c r="V1341" s="251">
        <f ca="1">IF(A44taxstdlife="n/a","n/a",IF(A44taxstdlife="",0,IF(V$3&gt;(A44stdlife+$E1341),((INDEX('PTRM input'!$G$385:$P$434,A44offset,$E1341)-INDEX('PTRM input'!$G$277:$P$326,A44offset,$E1341))*OFFSET($F$7,0,$E1341))-SUM($G1341:U1341),(((INDEX('PTRM input'!$G$385:$P$434,A44offset,$E1341)-INDEX('PTRM input'!$G$277:$P$326,A44offset,$E1341))*OFFSET($F$7,0,$E1341))-SUM($G1341:U1341))*(OFFSET('PTRM input'!$G$477,0,$E1341-1)/A44taxstdlife))))</f>
        <v>0</v>
      </c>
      <c r="W1341" s="251">
        <f ca="1">IF(A44taxstdlife="n/a","n/a",IF(A44taxstdlife="",0,IF(W$3&gt;(A44stdlife+$E1341),((INDEX('PTRM input'!$G$385:$P$434,A44offset,$E1341)-INDEX('PTRM input'!$G$277:$P$326,A44offset,$E1341))*OFFSET($F$7,0,$E1341))-SUM($G1341:V1341),(((INDEX('PTRM input'!$G$385:$P$434,A44offset,$E1341)-INDEX('PTRM input'!$G$277:$P$326,A44offset,$E1341))*OFFSET($F$7,0,$E1341))-SUM($G1341:V1341))*(OFFSET('PTRM input'!$G$477,0,$E1341-1)/A44taxstdlife))))</f>
        <v>0</v>
      </c>
      <c r="X1341" s="251">
        <f ca="1">IF(A44taxstdlife="n/a","n/a",IF(A44taxstdlife="",0,IF(X$3&gt;(A44stdlife+$E1341),((INDEX('PTRM input'!$G$385:$P$434,A44offset,$E1341)-INDEX('PTRM input'!$G$277:$P$326,A44offset,$E1341))*OFFSET($F$7,0,$E1341))-SUM($G1341:W1341),(((INDEX('PTRM input'!$G$385:$P$434,A44offset,$E1341)-INDEX('PTRM input'!$G$277:$P$326,A44offset,$E1341))*OFFSET($F$7,0,$E1341))-SUM($G1341:W1341))*(OFFSET('PTRM input'!$G$477,0,$E1341-1)/A44taxstdlife))))</f>
        <v>0</v>
      </c>
      <c r="Y1341" s="251">
        <f ca="1">IF(A44taxstdlife="n/a","n/a",IF(A44taxstdlife="",0,IF(Y$3&gt;(A44stdlife+$E1341),((INDEX('PTRM input'!$G$385:$P$434,A44offset,$E1341)-INDEX('PTRM input'!$G$277:$P$326,A44offset,$E1341))*OFFSET($F$7,0,$E1341))-SUM($G1341:X1341),(((INDEX('PTRM input'!$G$385:$P$434,A44offset,$E1341)-INDEX('PTRM input'!$G$277:$P$326,A44offset,$E1341))*OFFSET($F$7,0,$E1341))-SUM($G1341:X1341))*(OFFSET('PTRM input'!$G$477,0,$E1341-1)/A44taxstdlife))))</f>
        <v>0</v>
      </c>
      <c r="Z1341" s="251">
        <f ca="1">IF(A44taxstdlife="n/a","n/a",IF(A44taxstdlife="",0,IF(Z$3&gt;(A44stdlife+$E1341),((INDEX('PTRM input'!$G$385:$P$434,A44offset,$E1341)-INDEX('PTRM input'!$G$277:$P$326,A44offset,$E1341))*OFFSET($F$7,0,$E1341))-SUM($G1341:Y1341),(((INDEX('PTRM input'!$G$385:$P$434,A44offset,$E1341)-INDEX('PTRM input'!$G$277:$P$326,A44offset,$E1341))*OFFSET($F$7,0,$E1341))-SUM($G1341:Y1341))*(OFFSET('PTRM input'!$G$477,0,$E1341-1)/A44taxstdlife))))</f>
        <v>0</v>
      </c>
      <c r="AA1341" s="251">
        <f ca="1">IF(A44taxstdlife="n/a","n/a",IF(A44taxstdlife="",0,IF(AA$3&gt;(A44stdlife+$E1341),((INDEX('PTRM input'!$G$385:$P$434,A44offset,$E1341)-INDEX('PTRM input'!$G$277:$P$326,A44offset,$E1341))*OFFSET($F$7,0,$E1341))-SUM($G1341:Z1341),(((INDEX('PTRM input'!$G$385:$P$434,A44offset,$E1341)-INDEX('PTRM input'!$G$277:$P$326,A44offset,$E1341))*OFFSET($F$7,0,$E1341))-SUM($G1341:Z1341))*(OFFSET('PTRM input'!$G$477,0,$E1341-1)/A44taxstdlife))))</f>
        <v>0</v>
      </c>
      <c r="AB1341" s="251">
        <f ca="1">IF(A44taxstdlife="n/a","n/a",IF(A44taxstdlife="",0,IF(AB$3&gt;(A44stdlife+$E1341),((INDEX('PTRM input'!$G$385:$P$434,A44offset,$E1341)-INDEX('PTRM input'!$G$277:$P$326,A44offset,$E1341))*OFFSET($F$7,0,$E1341))-SUM($G1341:AA1341),(((INDEX('PTRM input'!$G$385:$P$434,A44offset,$E1341)-INDEX('PTRM input'!$G$277:$P$326,A44offset,$E1341))*OFFSET($F$7,0,$E1341))-SUM($G1341:AA1341))*(OFFSET('PTRM input'!$G$477,0,$E1341-1)/A44taxstdlife))))</f>
        <v>0</v>
      </c>
      <c r="AC1341" s="251">
        <f ca="1">IF(A44taxstdlife="n/a","n/a",IF(A44taxstdlife="",0,IF(AC$3&gt;(A44stdlife+$E1341),((INDEX('PTRM input'!$G$385:$P$434,A44offset,$E1341)-INDEX('PTRM input'!$G$277:$P$326,A44offset,$E1341))*OFFSET($F$7,0,$E1341))-SUM($G1341:AB1341),(((INDEX('PTRM input'!$G$385:$P$434,A44offset,$E1341)-INDEX('PTRM input'!$G$277:$P$326,A44offset,$E1341))*OFFSET($F$7,0,$E1341))-SUM($G1341:AB1341))*(OFFSET('PTRM input'!$G$477,0,$E1341-1)/A44taxstdlife))))</f>
        <v>0</v>
      </c>
      <c r="AD1341" s="251">
        <f ca="1">IF(A44taxstdlife="n/a","n/a",IF(A44taxstdlife="",0,IF(AD$3&gt;(A44stdlife+$E1341),((INDEX('PTRM input'!$G$385:$P$434,A44offset,$E1341)-INDEX('PTRM input'!$G$277:$P$326,A44offset,$E1341))*OFFSET($F$7,0,$E1341))-SUM($G1341:AC1341),(((INDEX('PTRM input'!$G$385:$P$434,A44offset,$E1341)-INDEX('PTRM input'!$G$277:$P$326,A44offset,$E1341))*OFFSET($F$7,0,$E1341))-SUM($G1341:AC1341))*(OFFSET('PTRM input'!$G$477,0,$E1341-1)/A44taxstdlife))))</f>
        <v>0</v>
      </c>
      <c r="AE1341" s="251">
        <f ca="1">IF(A44taxstdlife="n/a","n/a",IF(A44taxstdlife="",0,IF(AE$3&gt;(A44stdlife+$E1341),((INDEX('PTRM input'!$G$385:$P$434,A44offset,$E1341)-INDEX('PTRM input'!$G$277:$P$326,A44offset,$E1341))*OFFSET($F$7,0,$E1341))-SUM($G1341:AD1341),(((INDEX('PTRM input'!$G$385:$P$434,A44offset,$E1341)-INDEX('PTRM input'!$G$277:$P$326,A44offset,$E1341))*OFFSET($F$7,0,$E1341))-SUM($G1341:AD1341))*(OFFSET('PTRM input'!$G$477,0,$E1341-1)/A44taxstdlife))))</f>
        <v>0</v>
      </c>
      <c r="AF1341" s="251">
        <f ca="1">IF(A44taxstdlife="n/a","n/a",IF(A44taxstdlife="",0,IF(AF$3&gt;(A44stdlife+$E1341),((INDEX('PTRM input'!$G$385:$P$434,A44offset,$E1341)-INDEX('PTRM input'!$G$277:$P$326,A44offset,$E1341))*OFFSET($F$7,0,$E1341))-SUM($G1341:AE1341),(((INDEX('PTRM input'!$G$385:$P$434,A44offset,$E1341)-INDEX('PTRM input'!$G$277:$P$326,A44offset,$E1341))*OFFSET($F$7,0,$E1341))-SUM($G1341:AE1341))*(OFFSET('PTRM input'!$G$477,0,$E1341-1)/A44taxstdlife))))</f>
        <v>0</v>
      </c>
      <c r="AG1341" s="251">
        <f ca="1">IF(A44taxstdlife="n/a","n/a",IF(A44taxstdlife="",0,IF(AG$3&gt;(A44stdlife+$E1341),((INDEX('PTRM input'!$G$385:$P$434,A44offset,$E1341)-INDEX('PTRM input'!$G$277:$P$326,A44offset,$E1341))*OFFSET($F$7,0,$E1341))-SUM($G1341:AF1341),(((INDEX('PTRM input'!$G$385:$P$434,A44offset,$E1341)-INDEX('PTRM input'!$G$277:$P$326,A44offset,$E1341))*OFFSET($F$7,0,$E1341))-SUM($G1341:AF1341))*(OFFSET('PTRM input'!$G$477,0,$E1341-1)/A44taxstdlife))))</f>
        <v>0</v>
      </c>
      <c r="AH1341" s="251">
        <f ca="1">IF(A44taxstdlife="n/a","n/a",IF(A44taxstdlife="",0,IF(AH$3&gt;(A44stdlife+$E1341),((INDEX('PTRM input'!$G$385:$P$434,A44offset,$E1341)-INDEX('PTRM input'!$G$277:$P$326,A44offset,$E1341))*OFFSET($F$7,0,$E1341))-SUM($G1341:AG1341),(((INDEX('PTRM input'!$G$385:$P$434,A44offset,$E1341)-INDEX('PTRM input'!$G$277:$P$326,A44offset,$E1341))*OFFSET($F$7,0,$E1341))-SUM($G1341:AG1341))*(OFFSET('PTRM input'!$G$477,0,$E1341-1)/A44taxstdlife))))</f>
        <v>0</v>
      </c>
      <c r="AI1341" s="251">
        <f ca="1">IF(A44taxstdlife="n/a","n/a",IF(A44taxstdlife="",0,IF(AI$3&gt;(A44stdlife+$E1341),((INDEX('PTRM input'!$G$385:$P$434,A44offset,$E1341)-INDEX('PTRM input'!$G$277:$P$326,A44offset,$E1341))*OFFSET($F$7,0,$E1341))-SUM($G1341:AH1341),(((INDEX('PTRM input'!$G$385:$P$434,A44offset,$E1341)-INDEX('PTRM input'!$G$277:$P$326,A44offset,$E1341))*OFFSET($F$7,0,$E1341))-SUM($G1341:AH1341))*(OFFSET('PTRM input'!$G$477,0,$E1341-1)/A44taxstdlife))))</f>
        <v>0</v>
      </c>
      <c r="AJ1341" s="251">
        <f ca="1">IF(A44taxstdlife="n/a","n/a",IF(A44taxstdlife="",0,IF(AJ$3&gt;(A44stdlife+$E1341),((INDEX('PTRM input'!$G$385:$P$434,A44offset,$E1341)-INDEX('PTRM input'!$G$277:$P$326,A44offset,$E1341))*OFFSET($F$7,0,$E1341))-SUM($G1341:AI1341),(((INDEX('PTRM input'!$G$385:$P$434,A44offset,$E1341)-INDEX('PTRM input'!$G$277:$P$326,A44offset,$E1341))*OFFSET($F$7,0,$E1341))-SUM($G1341:AI1341))*(OFFSET('PTRM input'!$G$477,0,$E1341-1)/A44taxstdlife))))</f>
        <v>0</v>
      </c>
      <c r="AK1341" s="251">
        <f ca="1">IF(A44taxstdlife="n/a","n/a",IF(A44taxstdlife="",0,IF(AK$3&gt;(A44stdlife+$E1341),((INDEX('PTRM input'!$G$385:$P$434,A44offset,$E1341)-INDEX('PTRM input'!$G$277:$P$326,A44offset,$E1341))*OFFSET($F$7,0,$E1341))-SUM($G1341:AJ1341),(((INDEX('PTRM input'!$G$385:$P$434,A44offset,$E1341)-INDEX('PTRM input'!$G$277:$P$326,A44offset,$E1341))*OFFSET($F$7,0,$E1341))-SUM($G1341:AJ1341))*(OFFSET('PTRM input'!$G$477,0,$E1341-1)/A44taxstdlife))))</f>
        <v>0</v>
      </c>
      <c r="AL1341" s="251">
        <f ca="1">IF(A44taxstdlife="n/a","n/a",IF(A44taxstdlife="",0,IF(AL$3&gt;(A44stdlife+$E1341),((INDEX('PTRM input'!$G$385:$P$434,A44offset,$E1341)-INDEX('PTRM input'!$G$277:$P$326,A44offset,$E1341))*OFFSET($F$7,0,$E1341))-SUM($G1341:AK1341),(((INDEX('PTRM input'!$G$385:$P$434,A44offset,$E1341)-INDEX('PTRM input'!$G$277:$P$326,A44offset,$E1341))*OFFSET($F$7,0,$E1341))-SUM($G1341:AK1341))*(OFFSET('PTRM input'!$G$477,0,$E1341-1)/A44taxstdlife))))</f>
        <v>0</v>
      </c>
      <c r="AM1341" s="251">
        <f ca="1">IF(A44taxstdlife="n/a","n/a",IF(A44taxstdlife="",0,IF(AM$3&gt;(A44stdlife+$E1341),((INDEX('PTRM input'!$G$385:$P$434,A44offset,$E1341)-INDEX('PTRM input'!$G$277:$P$326,A44offset,$E1341))*OFFSET($F$7,0,$E1341))-SUM($G1341:AL1341),(((INDEX('PTRM input'!$G$385:$P$434,A44offset,$E1341)-INDEX('PTRM input'!$G$277:$P$326,A44offset,$E1341))*OFFSET($F$7,0,$E1341))-SUM($G1341:AL1341))*(OFFSET('PTRM input'!$G$477,0,$E1341-1)/A44taxstdlife))))</f>
        <v>0</v>
      </c>
      <c r="AN1341" s="251">
        <f ca="1">IF(A44taxstdlife="n/a","n/a",IF(A44taxstdlife="",0,IF(AN$3&gt;(A44stdlife+$E1341),((INDEX('PTRM input'!$G$385:$P$434,A44offset,$E1341)-INDEX('PTRM input'!$G$277:$P$326,A44offset,$E1341))*OFFSET($F$7,0,$E1341))-SUM($G1341:AM1341),(((INDEX('PTRM input'!$G$385:$P$434,A44offset,$E1341)-INDEX('PTRM input'!$G$277:$P$326,A44offset,$E1341))*OFFSET($F$7,0,$E1341))-SUM($G1341:AM1341))*(OFFSET('PTRM input'!$G$477,0,$E1341-1)/A44taxstdlife))))</f>
        <v>0</v>
      </c>
      <c r="AO1341" s="251">
        <f ca="1">IF(A44taxstdlife="n/a","n/a",IF(A44taxstdlife="",0,IF(AO$3&gt;(A44stdlife+$E1341),((INDEX('PTRM input'!$G$385:$P$434,A44offset,$E1341)-INDEX('PTRM input'!$G$277:$P$326,A44offset,$E1341))*OFFSET($F$7,0,$E1341))-SUM($G1341:AN1341),(((INDEX('PTRM input'!$G$385:$P$434,A44offset,$E1341)-INDEX('PTRM input'!$G$277:$P$326,A44offset,$E1341))*OFFSET($F$7,0,$E1341))-SUM($G1341:AN1341))*(OFFSET('PTRM input'!$G$477,0,$E1341-1)/A44taxstdlife))))</f>
        <v>0</v>
      </c>
      <c r="AP1341" s="251">
        <f ca="1">IF(A44taxstdlife="n/a","n/a",IF(A44taxstdlife="",0,IF(AP$3&gt;(A44stdlife+$E1341),((INDEX('PTRM input'!$G$385:$P$434,A44offset,$E1341)-INDEX('PTRM input'!$G$277:$P$326,A44offset,$E1341))*OFFSET($F$7,0,$E1341))-SUM($G1341:AO1341),(((INDEX('PTRM input'!$G$385:$P$434,A44offset,$E1341)-INDEX('PTRM input'!$G$277:$P$326,A44offset,$E1341))*OFFSET($F$7,0,$E1341))-SUM($G1341:AO1341))*(OFFSET('PTRM input'!$G$477,0,$E1341-1)/A44taxstdlife))))</f>
        <v>0</v>
      </c>
      <c r="AQ1341" s="251">
        <f ca="1">IF(A44taxstdlife="n/a","n/a",IF(A44taxstdlife="",0,IF(AQ$3&gt;(A44stdlife+$E1341),((INDEX('PTRM input'!$G$385:$P$434,A44offset,$E1341)-INDEX('PTRM input'!$G$277:$P$326,A44offset,$E1341))*OFFSET($F$7,0,$E1341))-SUM($G1341:AP1341),(((INDEX('PTRM input'!$G$385:$P$434,A44offset,$E1341)-INDEX('PTRM input'!$G$277:$P$326,A44offset,$E1341))*OFFSET($F$7,0,$E1341))-SUM($G1341:AP1341))*(OFFSET('PTRM input'!$G$477,0,$E1341-1)/A44taxstdlife))))</f>
        <v>0</v>
      </c>
      <c r="AR1341" s="251">
        <f ca="1">IF(A44taxstdlife="n/a","n/a",IF(A44taxstdlife="",0,IF(AR$3&gt;(A44stdlife+$E1341),((INDEX('PTRM input'!$G$385:$P$434,A44offset,$E1341)-INDEX('PTRM input'!$G$277:$P$326,A44offset,$E1341))*OFFSET($F$7,0,$E1341))-SUM($G1341:AQ1341),(((INDEX('PTRM input'!$G$385:$P$434,A44offset,$E1341)-INDEX('PTRM input'!$G$277:$P$326,A44offset,$E1341))*OFFSET($F$7,0,$E1341))-SUM($G1341:AQ1341))*(OFFSET('PTRM input'!$G$477,0,$E1341-1)/A44taxstdlife))))</f>
        <v>0</v>
      </c>
      <c r="AS1341" s="251">
        <f ca="1">IF(A44taxstdlife="n/a","n/a",IF(A44taxstdlife="",0,IF(AS$3&gt;(A44stdlife+$E1341),((INDEX('PTRM input'!$G$385:$P$434,A44offset,$E1341)-INDEX('PTRM input'!$G$277:$P$326,A44offset,$E1341))*OFFSET($F$7,0,$E1341))-SUM($G1341:AR1341),(((INDEX('PTRM input'!$G$385:$P$434,A44offset,$E1341)-INDEX('PTRM input'!$G$277:$P$326,A44offset,$E1341))*OFFSET($F$7,0,$E1341))-SUM($G1341:AR1341))*(OFFSET('PTRM input'!$G$477,0,$E1341-1)/A44taxstdlife))))</f>
        <v>0</v>
      </c>
      <c r="AT1341" s="251">
        <f ca="1">IF(A44taxstdlife="n/a","n/a",IF(A44taxstdlife="",0,IF(AT$3&gt;(A44stdlife+$E1341),((INDEX('PTRM input'!$G$385:$P$434,A44offset,$E1341)-INDEX('PTRM input'!$G$277:$P$326,A44offset,$E1341))*OFFSET($F$7,0,$E1341))-SUM($G1341:AS1341),(((INDEX('PTRM input'!$G$385:$P$434,A44offset,$E1341)-INDEX('PTRM input'!$G$277:$P$326,A44offset,$E1341))*OFFSET($F$7,0,$E1341))-SUM($G1341:AS1341))*(OFFSET('PTRM input'!$G$477,0,$E1341-1)/A44taxstdlife))))</f>
        <v>0</v>
      </c>
      <c r="AU1341" s="251">
        <f ca="1">IF(A44taxstdlife="n/a","n/a",IF(A44taxstdlife="",0,IF(AU$3&gt;(A44stdlife+$E1341),((INDEX('PTRM input'!$G$385:$P$434,A44offset,$E1341)-INDEX('PTRM input'!$G$277:$P$326,A44offset,$E1341))*OFFSET($F$7,0,$E1341))-SUM($G1341:AT1341),(((INDEX('PTRM input'!$G$385:$P$434,A44offset,$E1341)-INDEX('PTRM input'!$G$277:$P$326,A44offset,$E1341))*OFFSET($F$7,0,$E1341))-SUM($G1341:AT1341))*(OFFSET('PTRM input'!$G$477,0,$E1341-1)/A44taxstdlife))))</f>
        <v>0</v>
      </c>
      <c r="AV1341" s="251">
        <f ca="1">IF(A44taxstdlife="n/a","n/a",IF(A44taxstdlife="",0,IF(AV$3&gt;(A44stdlife+$E1341),((INDEX('PTRM input'!$G$385:$P$434,A44offset,$E1341)-INDEX('PTRM input'!$G$277:$P$326,A44offset,$E1341))*OFFSET($F$7,0,$E1341))-SUM($G1341:AU1341),(((INDEX('PTRM input'!$G$385:$P$434,A44offset,$E1341)-INDEX('PTRM input'!$G$277:$P$326,A44offset,$E1341))*OFFSET($F$7,0,$E1341))-SUM($G1341:AU1341))*(OFFSET('PTRM input'!$G$477,0,$E1341-1)/A44taxstdlife))))</f>
        <v>0</v>
      </c>
      <c r="AW1341" s="251">
        <f ca="1">IF(A44taxstdlife="n/a","n/a",IF(A44taxstdlife="",0,IF(AW$3&gt;(A44stdlife+$E1341),((INDEX('PTRM input'!$G$385:$P$434,A44offset,$E1341)-INDEX('PTRM input'!$G$277:$P$326,A44offset,$E1341))*OFFSET($F$7,0,$E1341))-SUM($G1341:AV1341),(((INDEX('PTRM input'!$G$385:$P$434,A44offset,$E1341)-INDEX('PTRM input'!$G$277:$P$326,A44offset,$E1341))*OFFSET($F$7,0,$E1341))-SUM($G1341:AV1341))*(OFFSET('PTRM input'!$G$477,0,$E1341-1)/A44taxstdlife))))</f>
        <v>0</v>
      </c>
      <c r="AX1341" s="251">
        <f ca="1">IF(A44taxstdlife="n/a","n/a",IF(A44taxstdlife="",0,IF(AX$3&gt;(A44stdlife+$E1341),((INDEX('PTRM input'!$G$385:$P$434,A44offset,$E1341)-INDEX('PTRM input'!$G$277:$P$326,A44offset,$E1341))*OFFSET($F$7,0,$E1341))-SUM($G1341:AW1341),(((INDEX('PTRM input'!$G$385:$P$434,A44offset,$E1341)-INDEX('PTRM input'!$G$277:$P$326,A44offset,$E1341))*OFFSET($F$7,0,$E1341))-SUM($G1341:AW1341))*(OFFSET('PTRM input'!$G$477,0,$E1341-1)/A44taxstdlife))))</f>
        <v>0</v>
      </c>
      <c r="AY1341" s="251">
        <f ca="1">IF(A44taxstdlife="n/a","n/a",IF(A44taxstdlife="",0,IF(AY$3&gt;(A44stdlife+$E1341),((INDEX('PTRM input'!$G$385:$P$434,A44offset,$E1341)-INDEX('PTRM input'!$G$277:$P$326,A44offset,$E1341))*OFFSET($F$7,0,$E1341))-SUM($G1341:AX1341),(((INDEX('PTRM input'!$G$385:$P$434,A44offset,$E1341)-INDEX('PTRM input'!$G$277:$P$326,A44offset,$E1341))*OFFSET($F$7,0,$E1341))-SUM($G1341:AX1341))*(OFFSET('PTRM input'!$G$477,0,$E1341-1)/A44taxstdlife))))</f>
        <v>0</v>
      </c>
      <c r="AZ1341" s="251">
        <f ca="1">IF(A44taxstdlife="n/a","n/a",IF(A44taxstdlife="",0,IF(AZ$3&gt;(A44stdlife+$E1341),((INDEX('PTRM input'!$G$385:$P$434,A44offset,$E1341)-INDEX('PTRM input'!$G$277:$P$326,A44offset,$E1341))*OFFSET($F$7,0,$E1341))-SUM($G1341:AY1341),(((INDEX('PTRM input'!$G$385:$P$434,A44offset,$E1341)-INDEX('PTRM input'!$G$277:$P$326,A44offset,$E1341))*OFFSET($F$7,0,$E1341))-SUM($G1341:AY1341))*(OFFSET('PTRM input'!$G$477,0,$E1341-1)/A44taxstdlife))))</f>
        <v>0</v>
      </c>
      <c r="BA1341" s="251">
        <f ca="1">IF(A44taxstdlife="n/a","n/a",IF(A44taxstdlife="",0,IF(BA$3&gt;(A44stdlife+$E1341),((INDEX('PTRM input'!$G$385:$P$434,A44offset,$E1341)-INDEX('PTRM input'!$G$277:$P$326,A44offset,$E1341))*OFFSET($F$7,0,$E1341))-SUM($G1341:AZ1341),(((INDEX('PTRM input'!$G$385:$P$434,A44offset,$E1341)-INDEX('PTRM input'!$G$277:$P$326,A44offset,$E1341))*OFFSET($F$7,0,$E1341))-SUM($G1341:AZ1341))*(OFFSET('PTRM input'!$G$477,0,$E1341-1)/A44taxstdlife))))</f>
        <v>0</v>
      </c>
      <c r="BB1341" s="251">
        <f ca="1">IF(A44taxstdlife="n/a","n/a",IF(A44taxstdlife="",0,IF(BB$3&gt;(A44stdlife+$E1341),((INDEX('PTRM input'!$G$385:$P$434,A44offset,$E1341)-INDEX('PTRM input'!$G$277:$P$326,A44offset,$E1341))*OFFSET($F$7,0,$E1341))-SUM($G1341:BA1341),(((INDEX('PTRM input'!$G$385:$P$434,A44offset,$E1341)-INDEX('PTRM input'!$G$277:$P$326,A44offset,$E1341))*OFFSET($F$7,0,$E1341))-SUM($G1341:BA1341))*(OFFSET('PTRM input'!$G$477,0,$E1341-1)/A44taxstdlife))))</f>
        <v>0</v>
      </c>
      <c r="BC1341" s="251">
        <f ca="1">IF(A44taxstdlife="n/a","n/a",IF(A44taxstdlife="",0,IF(BC$3&gt;(A44stdlife+$E1341),((INDEX('PTRM input'!$G$385:$P$434,A44offset,$E1341)-INDEX('PTRM input'!$G$277:$P$326,A44offset,$E1341))*OFFSET($F$7,0,$E1341))-SUM($G1341:BB1341),(((INDEX('PTRM input'!$G$385:$P$434,A44offset,$E1341)-INDEX('PTRM input'!$G$277:$P$326,A44offset,$E1341))*OFFSET($F$7,0,$E1341))-SUM($G1341:BB1341))*(OFFSET('PTRM input'!$G$477,0,$E1341-1)/A44taxstdlife))))</f>
        <v>0</v>
      </c>
      <c r="BD1341" s="251">
        <f ca="1">IF(A44taxstdlife="n/a","n/a",IF(A44taxstdlife="",0,IF(BD$3&gt;(A44stdlife+$E1341),((INDEX('PTRM input'!$G$385:$P$434,A44offset,$E1341)-INDEX('PTRM input'!$G$277:$P$326,A44offset,$E1341))*OFFSET($F$7,0,$E1341))-SUM($G1341:BC1341),(((INDEX('PTRM input'!$G$385:$P$434,A44offset,$E1341)-INDEX('PTRM input'!$G$277:$P$326,A44offset,$E1341))*OFFSET($F$7,0,$E1341))-SUM($G1341:BC1341))*(OFFSET('PTRM input'!$G$477,0,$E1341-1)/A44taxstdlife))))</f>
        <v>0</v>
      </c>
      <c r="BE1341" s="251">
        <f ca="1">IF(A44taxstdlife="n/a","n/a",IF(A44taxstdlife="",0,IF(BE$3&gt;(A44stdlife+$E1341),((INDEX('PTRM input'!$G$385:$P$434,A44offset,$E1341)-INDEX('PTRM input'!$G$277:$P$326,A44offset,$E1341))*OFFSET($F$7,0,$E1341))-SUM($G1341:BD1341),(((INDEX('PTRM input'!$G$385:$P$434,A44offset,$E1341)-INDEX('PTRM input'!$G$277:$P$326,A44offset,$E1341))*OFFSET($F$7,0,$E1341))-SUM($G1341:BD1341))*(OFFSET('PTRM input'!$G$477,0,$E1341-1)/A44taxstdlife))))</f>
        <v>0</v>
      </c>
      <c r="BF1341" s="251">
        <f ca="1">IF(A44taxstdlife="n/a","n/a",IF(A44taxstdlife="",0,IF(BF$3&gt;(A44stdlife+$E1341),((INDEX('PTRM input'!$G$385:$P$434,A44offset,$E1341)-INDEX('PTRM input'!$G$277:$P$326,A44offset,$E1341))*OFFSET($F$7,0,$E1341))-SUM($G1341:BE1341),(((INDEX('PTRM input'!$G$385:$P$434,A44offset,$E1341)-INDEX('PTRM input'!$G$277:$P$326,A44offset,$E1341))*OFFSET($F$7,0,$E1341))-SUM($G1341:BE1341))*(OFFSET('PTRM input'!$G$477,0,$E1341-1)/A44taxstdlife))))</f>
        <v>0</v>
      </c>
      <c r="BG1341" s="251">
        <f ca="1">IF(A44taxstdlife="n/a","n/a",IF(A44taxstdlife="",0,IF(BG$3&gt;(A44stdlife+$E1341),((INDEX('PTRM input'!$G$385:$P$434,A44offset,$E1341)-INDEX('PTRM input'!$G$277:$P$326,A44offset,$E1341))*OFFSET($F$7,0,$E1341))-SUM($G1341:BF1341),(((INDEX('PTRM input'!$G$385:$P$434,A44offset,$E1341)-INDEX('PTRM input'!$G$277:$P$326,A44offset,$E1341))*OFFSET($F$7,0,$E1341))-SUM($G1341:BF1341))*(OFFSET('PTRM input'!$G$477,0,$E1341-1)/A44taxstdlife))))</f>
        <v>0</v>
      </c>
      <c r="BH1341" s="251">
        <f ca="1">IF(A44taxstdlife="n/a","n/a",IF(A44taxstdlife="",0,IF(BH$3&gt;(A44stdlife+$E1341),((INDEX('PTRM input'!$G$385:$P$434,A44offset,$E1341)-INDEX('PTRM input'!$G$277:$P$326,A44offset,$E1341))*OFFSET($F$7,0,$E1341))-SUM($G1341:BG1341),(((INDEX('PTRM input'!$G$385:$P$434,A44offset,$E1341)-INDEX('PTRM input'!$G$277:$P$326,A44offset,$E1341))*OFFSET($F$7,0,$E1341))-SUM($G1341:BG1341))*(OFFSET('PTRM input'!$G$477,0,$E1341-1)/A44taxstdlife))))</f>
        <v>0</v>
      </c>
      <c r="BI1341" s="251">
        <f ca="1">IF(A44taxstdlife="n/a","n/a",IF(A44taxstdlife="",0,IF(BI$3&gt;(A44stdlife+$E1341),((INDEX('PTRM input'!$G$385:$P$434,A44offset,$E1341)-INDEX('PTRM input'!$G$277:$P$326,A44offset,$E1341))*OFFSET($F$7,0,$E1341))-SUM($G1341:BH1341),(((INDEX('PTRM input'!$G$385:$P$434,A44offset,$E1341)-INDEX('PTRM input'!$G$277:$P$326,A44offset,$E1341))*OFFSET($F$7,0,$E1341))-SUM($G1341:BH1341))*(OFFSET('PTRM input'!$G$477,0,$E1341-1)/A44taxstdlife))))</f>
        <v>0</v>
      </c>
      <c r="BJ1341" s="116"/>
      <c r="BK1341" s="116"/>
      <c r="BL1341" s="116"/>
      <c r="BM1341" s="116"/>
    </row>
    <row r="1342" spans="1:65" ht="12.75" hidden="1" customHeight="1" outlineLevel="2">
      <c r="A1342" s="366"/>
      <c r="B1342" s="19"/>
      <c r="C1342" s="18"/>
      <c r="D1342" s="760"/>
      <c r="E1342" s="86">
        <v>2</v>
      </c>
      <c r="F1342" s="356"/>
      <c r="G1342" s="434"/>
      <c r="H1342" s="619"/>
      <c r="I1342" s="251">
        <f ca="1">IF(A44taxstdlife="n/a","n/a",IF(A44taxstdlife="",0,IF(I$3&gt;(A44stdlife+$E1342),((INDEX('PTRM input'!$G$385:$P$434,A44offset,$E1342)-INDEX('PTRM input'!$G$277:$P$326,A44offset,$E1342))*OFFSET($F$7,0,$E1342))-SUM($G1342:H1342),(((INDEX('PTRM input'!$G$385:$P$434,A44offset,$E1342)-INDEX('PTRM input'!$G$277:$P$326,A44offset,$E1342))*OFFSET($F$7,0,$E1342))-SUM($G1342:H1342))*(OFFSET('PTRM input'!$G$477,0,$E1342-1)/A44taxstdlife))))</f>
        <v>0</v>
      </c>
      <c r="J1342" s="251">
        <f ca="1">IF(A44taxstdlife="n/a","n/a",IF(A44taxstdlife="",0,IF(J$3&gt;(A44stdlife+$E1342),((INDEX('PTRM input'!$G$385:$P$434,A44offset,$E1342)-INDEX('PTRM input'!$G$277:$P$326,A44offset,$E1342))*OFFSET($F$7,0,$E1342))-SUM($G1342:I1342),(((INDEX('PTRM input'!$G$385:$P$434,A44offset,$E1342)-INDEX('PTRM input'!$G$277:$P$326,A44offset,$E1342))*OFFSET($F$7,0,$E1342))-SUM($G1342:I1342))*(OFFSET('PTRM input'!$G$477,0,$E1342-1)/A44taxstdlife))))</f>
        <v>0</v>
      </c>
      <c r="K1342" s="251">
        <f ca="1">IF(A44taxstdlife="n/a","n/a",IF(A44taxstdlife="",0,IF(K$3&gt;(A44stdlife+$E1342),((INDEX('PTRM input'!$G$385:$P$434,A44offset,$E1342)-INDEX('PTRM input'!$G$277:$P$326,A44offset,$E1342))*OFFSET($F$7,0,$E1342))-SUM($G1342:J1342),(((INDEX('PTRM input'!$G$385:$P$434,A44offset,$E1342)-INDEX('PTRM input'!$G$277:$P$326,A44offset,$E1342))*OFFSET($F$7,0,$E1342))-SUM($G1342:J1342))*(OFFSET('PTRM input'!$G$477,0,$E1342-1)/A44taxstdlife))))</f>
        <v>0</v>
      </c>
      <c r="L1342" s="251">
        <f ca="1">IF(A44taxstdlife="n/a","n/a",IF(A44taxstdlife="",0,IF(L$3&gt;(A44stdlife+$E1342),((INDEX('PTRM input'!$G$385:$P$434,A44offset,$E1342)-INDEX('PTRM input'!$G$277:$P$326,A44offset,$E1342))*OFFSET($F$7,0,$E1342))-SUM($G1342:K1342),(((INDEX('PTRM input'!$G$385:$P$434,A44offset,$E1342)-INDEX('PTRM input'!$G$277:$P$326,A44offset,$E1342))*OFFSET($F$7,0,$E1342))-SUM($G1342:K1342))*(OFFSET('PTRM input'!$G$477,0,$E1342-1)/A44taxstdlife))))</f>
        <v>0</v>
      </c>
      <c r="M1342" s="251">
        <f ca="1">IF(A44taxstdlife="n/a","n/a",IF(A44taxstdlife="",0,IF(M$3&gt;(A44stdlife+$E1342),((INDEX('PTRM input'!$G$385:$P$434,A44offset,$E1342)-INDEX('PTRM input'!$G$277:$P$326,A44offset,$E1342))*OFFSET($F$7,0,$E1342))-SUM($G1342:L1342),(((INDEX('PTRM input'!$G$385:$P$434,A44offset,$E1342)-INDEX('PTRM input'!$G$277:$P$326,A44offset,$E1342))*OFFSET($F$7,0,$E1342))-SUM($G1342:L1342))*(OFFSET('PTRM input'!$G$477,0,$E1342-1)/A44taxstdlife))))</f>
        <v>0</v>
      </c>
      <c r="N1342" s="251">
        <f ca="1">IF(A44taxstdlife="n/a","n/a",IF(A44taxstdlife="",0,IF(N$3&gt;(A44stdlife+$E1342),((INDEX('PTRM input'!$G$385:$P$434,A44offset,$E1342)-INDEX('PTRM input'!$G$277:$P$326,A44offset,$E1342))*OFFSET($F$7,0,$E1342))-SUM($G1342:M1342),(((INDEX('PTRM input'!$G$385:$P$434,A44offset,$E1342)-INDEX('PTRM input'!$G$277:$P$326,A44offset,$E1342))*OFFSET($F$7,0,$E1342))-SUM($G1342:M1342))*(OFFSET('PTRM input'!$G$477,0,$E1342-1)/A44taxstdlife))))</f>
        <v>0</v>
      </c>
      <c r="O1342" s="251">
        <f ca="1">IF(A44taxstdlife="n/a","n/a",IF(A44taxstdlife="",0,IF(O$3&gt;(A44stdlife+$E1342),((INDEX('PTRM input'!$G$385:$P$434,A44offset,$E1342)-INDEX('PTRM input'!$G$277:$P$326,A44offset,$E1342))*OFFSET($F$7,0,$E1342))-SUM($G1342:N1342),(((INDEX('PTRM input'!$G$385:$P$434,A44offset,$E1342)-INDEX('PTRM input'!$G$277:$P$326,A44offset,$E1342))*OFFSET($F$7,0,$E1342))-SUM($G1342:N1342))*(OFFSET('PTRM input'!$G$477,0,$E1342-1)/A44taxstdlife))))</f>
        <v>0</v>
      </c>
      <c r="P1342" s="251">
        <f ca="1">IF(A44taxstdlife="n/a","n/a",IF(A44taxstdlife="",0,IF(P$3&gt;(A44stdlife+$E1342),((INDEX('PTRM input'!$G$385:$P$434,A44offset,$E1342)-INDEX('PTRM input'!$G$277:$P$326,A44offset,$E1342))*OFFSET($F$7,0,$E1342))-SUM($G1342:O1342),(((INDEX('PTRM input'!$G$385:$P$434,A44offset,$E1342)-INDEX('PTRM input'!$G$277:$P$326,A44offset,$E1342))*OFFSET($F$7,0,$E1342))-SUM($G1342:O1342))*(OFFSET('PTRM input'!$G$477,0,$E1342-1)/A44taxstdlife))))</f>
        <v>0</v>
      </c>
      <c r="Q1342" s="251">
        <f ca="1">IF(A44taxstdlife="n/a","n/a",IF(A44taxstdlife="",0,IF(Q$3&gt;(A44stdlife+$E1342),((INDEX('PTRM input'!$G$385:$P$434,A44offset,$E1342)-INDEX('PTRM input'!$G$277:$P$326,A44offset,$E1342))*OFFSET($F$7,0,$E1342))-SUM($G1342:P1342),(((INDEX('PTRM input'!$G$385:$P$434,A44offset,$E1342)-INDEX('PTRM input'!$G$277:$P$326,A44offset,$E1342))*OFFSET($F$7,0,$E1342))-SUM($G1342:P1342))*(OFFSET('PTRM input'!$G$477,0,$E1342-1)/A44taxstdlife))))</f>
        <v>0</v>
      </c>
      <c r="R1342" s="251">
        <f ca="1">IF(A44taxstdlife="n/a","n/a",IF(A44taxstdlife="",0,IF(R$3&gt;(A44stdlife+$E1342),((INDEX('PTRM input'!$G$385:$P$434,A44offset,$E1342)-INDEX('PTRM input'!$G$277:$P$326,A44offset,$E1342))*OFFSET($F$7,0,$E1342))-SUM($G1342:Q1342),(((INDEX('PTRM input'!$G$385:$P$434,A44offset,$E1342)-INDEX('PTRM input'!$G$277:$P$326,A44offset,$E1342))*OFFSET($F$7,0,$E1342))-SUM($G1342:Q1342))*(OFFSET('PTRM input'!$G$477,0,$E1342-1)/A44taxstdlife))))</f>
        <v>0</v>
      </c>
      <c r="S1342" s="251">
        <f ca="1">IF(A44taxstdlife="n/a","n/a",IF(A44taxstdlife="",0,IF(S$3&gt;(A44stdlife+$E1342),((INDEX('PTRM input'!$G$385:$P$434,A44offset,$E1342)-INDEX('PTRM input'!$G$277:$P$326,A44offset,$E1342))*OFFSET($F$7,0,$E1342))-SUM($G1342:R1342),(((INDEX('PTRM input'!$G$385:$P$434,A44offset,$E1342)-INDEX('PTRM input'!$G$277:$P$326,A44offset,$E1342))*OFFSET($F$7,0,$E1342))-SUM($G1342:R1342))*(OFFSET('PTRM input'!$G$477,0,$E1342-1)/A44taxstdlife))))</f>
        <v>0</v>
      </c>
      <c r="T1342" s="251">
        <f ca="1">IF(A44taxstdlife="n/a","n/a",IF(A44taxstdlife="",0,IF(T$3&gt;(A44stdlife+$E1342),((INDEX('PTRM input'!$G$385:$P$434,A44offset,$E1342)-INDEX('PTRM input'!$G$277:$P$326,A44offset,$E1342))*OFFSET($F$7,0,$E1342))-SUM($G1342:S1342),(((INDEX('PTRM input'!$G$385:$P$434,A44offset,$E1342)-INDEX('PTRM input'!$G$277:$P$326,A44offset,$E1342))*OFFSET($F$7,0,$E1342))-SUM($G1342:S1342))*(OFFSET('PTRM input'!$G$477,0,$E1342-1)/A44taxstdlife))))</f>
        <v>0</v>
      </c>
      <c r="U1342" s="251">
        <f ca="1">IF(A44taxstdlife="n/a","n/a",IF(A44taxstdlife="",0,IF(U$3&gt;(A44stdlife+$E1342),((INDEX('PTRM input'!$G$385:$P$434,A44offset,$E1342)-INDEX('PTRM input'!$G$277:$P$326,A44offset,$E1342))*OFFSET($F$7,0,$E1342))-SUM($G1342:T1342),(((INDEX('PTRM input'!$G$385:$P$434,A44offset,$E1342)-INDEX('PTRM input'!$G$277:$P$326,A44offset,$E1342))*OFFSET($F$7,0,$E1342))-SUM($G1342:T1342))*(OFFSET('PTRM input'!$G$477,0,$E1342-1)/A44taxstdlife))))</f>
        <v>0</v>
      </c>
      <c r="V1342" s="251">
        <f ca="1">IF(A44taxstdlife="n/a","n/a",IF(A44taxstdlife="",0,IF(V$3&gt;(A44stdlife+$E1342),((INDEX('PTRM input'!$G$385:$P$434,A44offset,$E1342)-INDEX('PTRM input'!$G$277:$P$326,A44offset,$E1342))*OFFSET($F$7,0,$E1342))-SUM($G1342:U1342),(((INDEX('PTRM input'!$G$385:$P$434,A44offset,$E1342)-INDEX('PTRM input'!$G$277:$P$326,A44offset,$E1342))*OFFSET($F$7,0,$E1342))-SUM($G1342:U1342))*(OFFSET('PTRM input'!$G$477,0,$E1342-1)/A44taxstdlife))))</f>
        <v>0</v>
      </c>
      <c r="W1342" s="251">
        <f ca="1">IF(A44taxstdlife="n/a","n/a",IF(A44taxstdlife="",0,IF(W$3&gt;(A44stdlife+$E1342),((INDEX('PTRM input'!$G$385:$P$434,A44offset,$E1342)-INDEX('PTRM input'!$G$277:$P$326,A44offset,$E1342))*OFFSET($F$7,0,$E1342))-SUM($G1342:V1342),(((INDEX('PTRM input'!$G$385:$P$434,A44offset,$E1342)-INDEX('PTRM input'!$G$277:$P$326,A44offset,$E1342))*OFFSET($F$7,0,$E1342))-SUM($G1342:V1342))*(OFFSET('PTRM input'!$G$477,0,$E1342-1)/A44taxstdlife))))</f>
        <v>0</v>
      </c>
      <c r="X1342" s="251">
        <f ca="1">IF(A44taxstdlife="n/a","n/a",IF(A44taxstdlife="",0,IF(X$3&gt;(A44stdlife+$E1342),((INDEX('PTRM input'!$G$385:$P$434,A44offset,$E1342)-INDEX('PTRM input'!$G$277:$P$326,A44offset,$E1342))*OFFSET($F$7,0,$E1342))-SUM($G1342:W1342),(((INDEX('PTRM input'!$G$385:$P$434,A44offset,$E1342)-INDEX('PTRM input'!$G$277:$P$326,A44offset,$E1342))*OFFSET($F$7,0,$E1342))-SUM($G1342:W1342))*(OFFSET('PTRM input'!$G$477,0,$E1342-1)/A44taxstdlife))))</f>
        <v>0</v>
      </c>
      <c r="Y1342" s="251">
        <f ca="1">IF(A44taxstdlife="n/a","n/a",IF(A44taxstdlife="",0,IF(Y$3&gt;(A44stdlife+$E1342),((INDEX('PTRM input'!$G$385:$P$434,A44offset,$E1342)-INDEX('PTRM input'!$G$277:$P$326,A44offset,$E1342))*OFFSET($F$7,0,$E1342))-SUM($G1342:X1342),(((INDEX('PTRM input'!$G$385:$P$434,A44offset,$E1342)-INDEX('PTRM input'!$G$277:$P$326,A44offset,$E1342))*OFFSET($F$7,0,$E1342))-SUM($G1342:X1342))*(OFFSET('PTRM input'!$G$477,0,$E1342-1)/A44taxstdlife))))</f>
        <v>0</v>
      </c>
      <c r="Z1342" s="251">
        <f ca="1">IF(A44taxstdlife="n/a","n/a",IF(A44taxstdlife="",0,IF(Z$3&gt;(A44stdlife+$E1342),((INDEX('PTRM input'!$G$385:$P$434,A44offset,$E1342)-INDEX('PTRM input'!$G$277:$P$326,A44offset,$E1342))*OFFSET($F$7,0,$E1342))-SUM($G1342:Y1342),(((INDEX('PTRM input'!$G$385:$P$434,A44offset,$E1342)-INDEX('PTRM input'!$G$277:$P$326,A44offset,$E1342))*OFFSET($F$7,0,$E1342))-SUM($G1342:Y1342))*(OFFSET('PTRM input'!$G$477,0,$E1342-1)/A44taxstdlife))))</f>
        <v>0</v>
      </c>
      <c r="AA1342" s="251">
        <f ca="1">IF(A44taxstdlife="n/a","n/a",IF(A44taxstdlife="",0,IF(AA$3&gt;(A44stdlife+$E1342),((INDEX('PTRM input'!$G$385:$P$434,A44offset,$E1342)-INDEX('PTRM input'!$G$277:$P$326,A44offset,$E1342))*OFFSET($F$7,0,$E1342))-SUM($G1342:Z1342),(((INDEX('PTRM input'!$G$385:$P$434,A44offset,$E1342)-INDEX('PTRM input'!$G$277:$P$326,A44offset,$E1342))*OFFSET($F$7,0,$E1342))-SUM($G1342:Z1342))*(OFFSET('PTRM input'!$G$477,0,$E1342-1)/A44taxstdlife))))</f>
        <v>0</v>
      </c>
      <c r="AB1342" s="251">
        <f ca="1">IF(A44taxstdlife="n/a","n/a",IF(A44taxstdlife="",0,IF(AB$3&gt;(A44stdlife+$E1342),((INDEX('PTRM input'!$G$385:$P$434,A44offset,$E1342)-INDEX('PTRM input'!$G$277:$P$326,A44offset,$E1342))*OFFSET($F$7,0,$E1342))-SUM($G1342:AA1342),(((INDEX('PTRM input'!$G$385:$P$434,A44offset,$E1342)-INDEX('PTRM input'!$G$277:$P$326,A44offset,$E1342))*OFFSET($F$7,0,$E1342))-SUM($G1342:AA1342))*(OFFSET('PTRM input'!$G$477,0,$E1342-1)/A44taxstdlife))))</f>
        <v>0</v>
      </c>
      <c r="AC1342" s="251">
        <f ca="1">IF(A44taxstdlife="n/a","n/a",IF(A44taxstdlife="",0,IF(AC$3&gt;(A44stdlife+$E1342),((INDEX('PTRM input'!$G$385:$P$434,A44offset,$E1342)-INDEX('PTRM input'!$G$277:$P$326,A44offset,$E1342))*OFFSET($F$7,0,$E1342))-SUM($G1342:AB1342),(((INDEX('PTRM input'!$G$385:$P$434,A44offset,$E1342)-INDEX('PTRM input'!$G$277:$P$326,A44offset,$E1342))*OFFSET($F$7,0,$E1342))-SUM($G1342:AB1342))*(OFFSET('PTRM input'!$G$477,0,$E1342-1)/A44taxstdlife))))</f>
        <v>0</v>
      </c>
      <c r="AD1342" s="251">
        <f ca="1">IF(A44taxstdlife="n/a","n/a",IF(A44taxstdlife="",0,IF(AD$3&gt;(A44stdlife+$E1342),((INDEX('PTRM input'!$G$385:$P$434,A44offset,$E1342)-INDEX('PTRM input'!$G$277:$P$326,A44offset,$E1342))*OFFSET($F$7,0,$E1342))-SUM($G1342:AC1342),(((INDEX('PTRM input'!$G$385:$P$434,A44offset,$E1342)-INDEX('PTRM input'!$G$277:$P$326,A44offset,$E1342))*OFFSET($F$7,0,$E1342))-SUM($G1342:AC1342))*(OFFSET('PTRM input'!$G$477,0,$E1342-1)/A44taxstdlife))))</f>
        <v>0</v>
      </c>
      <c r="AE1342" s="251">
        <f ca="1">IF(A44taxstdlife="n/a","n/a",IF(A44taxstdlife="",0,IF(AE$3&gt;(A44stdlife+$E1342),((INDEX('PTRM input'!$G$385:$P$434,A44offset,$E1342)-INDEX('PTRM input'!$G$277:$P$326,A44offset,$E1342))*OFFSET($F$7,0,$E1342))-SUM($G1342:AD1342),(((INDEX('PTRM input'!$G$385:$P$434,A44offset,$E1342)-INDEX('PTRM input'!$G$277:$P$326,A44offset,$E1342))*OFFSET($F$7,0,$E1342))-SUM($G1342:AD1342))*(OFFSET('PTRM input'!$G$477,0,$E1342-1)/A44taxstdlife))))</f>
        <v>0</v>
      </c>
      <c r="AF1342" s="251">
        <f ca="1">IF(A44taxstdlife="n/a","n/a",IF(A44taxstdlife="",0,IF(AF$3&gt;(A44stdlife+$E1342),((INDEX('PTRM input'!$G$385:$P$434,A44offset,$E1342)-INDEX('PTRM input'!$G$277:$P$326,A44offset,$E1342))*OFFSET($F$7,0,$E1342))-SUM($G1342:AE1342),(((INDEX('PTRM input'!$G$385:$P$434,A44offset,$E1342)-INDEX('PTRM input'!$G$277:$P$326,A44offset,$E1342))*OFFSET($F$7,0,$E1342))-SUM($G1342:AE1342))*(OFFSET('PTRM input'!$G$477,0,$E1342-1)/A44taxstdlife))))</f>
        <v>0</v>
      </c>
      <c r="AG1342" s="251">
        <f ca="1">IF(A44taxstdlife="n/a","n/a",IF(A44taxstdlife="",0,IF(AG$3&gt;(A44stdlife+$E1342),((INDEX('PTRM input'!$G$385:$P$434,A44offset,$E1342)-INDEX('PTRM input'!$G$277:$P$326,A44offset,$E1342))*OFFSET($F$7,0,$E1342))-SUM($G1342:AF1342),(((INDEX('PTRM input'!$G$385:$P$434,A44offset,$E1342)-INDEX('PTRM input'!$G$277:$P$326,A44offset,$E1342))*OFFSET($F$7,0,$E1342))-SUM($G1342:AF1342))*(OFFSET('PTRM input'!$G$477,0,$E1342-1)/A44taxstdlife))))</f>
        <v>0</v>
      </c>
      <c r="AH1342" s="251">
        <f ca="1">IF(A44taxstdlife="n/a","n/a",IF(A44taxstdlife="",0,IF(AH$3&gt;(A44stdlife+$E1342),((INDEX('PTRM input'!$G$385:$P$434,A44offset,$E1342)-INDEX('PTRM input'!$G$277:$P$326,A44offset,$E1342))*OFFSET($F$7,0,$E1342))-SUM($G1342:AG1342),(((INDEX('PTRM input'!$G$385:$P$434,A44offset,$E1342)-INDEX('PTRM input'!$G$277:$P$326,A44offset,$E1342))*OFFSET($F$7,0,$E1342))-SUM($G1342:AG1342))*(OFFSET('PTRM input'!$G$477,0,$E1342-1)/A44taxstdlife))))</f>
        <v>0</v>
      </c>
      <c r="AI1342" s="251">
        <f ca="1">IF(A44taxstdlife="n/a","n/a",IF(A44taxstdlife="",0,IF(AI$3&gt;(A44stdlife+$E1342),((INDEX('PTRM input'!$G$385:$P$434,A44offset,$E1342)-INDEX('PTRM input'!$G$277:$P$326,A44offset,$E1342))*OFFSET($F$7,0,$E1342))-SUM($G1342:AH1342),(((INDEX('PTRM input'!$G$385:$P$434,A44offset,$E1342)-INDEX('PTRM input'!$G$277:$P$326,A44offset,$E1342))*OFFSET($F$7,0,$E1342))-SUM($G1342:AH1342))*(OFFSET('PTRM input'!$G$477,0,$E1342-1)/A44taxstdlife))))</f>
        <v>0</v>
      </c>
      <c r="AJ1342" s="251">
        <f ca="1">IF(A44taxstdlife="n/a","n/a",IF(A44taxstdlife="",0,IF(AJ$3&gt;(A44stdlife+$E1342),((INDEX('PTRM input'!$G$385:$P$434,A44offset,$E1342)-INDEX('PTRM input'!$G$277:$P$326,A44offset,$E1342))*OFFSET($F$7,0,$E1342))-SUM($G1342:AI1342),(((INDEX('PTRM input'!$G$385:$P$434,A44offset,$E1342)-INDEX('PTRM input'!$G$277:$P$326,A44offset,$E1342))*OFFSET($F$7,0,$E1342))-SUM($G1342:AI1342))*(OFFSET('PTRM input'!$G$477,0,$E1342-1)/A44taxstdlife))))</f>
        <v>0</v>
      </c>
      <c r="AK1342" s="251">
        <f ca="1">IF(A44taxstdlife="n/a","n/a",IF(A44taxstdlife="",0,IF(AK$3&gt;(A44stdlife+$E1342),((INDEX('PTRM input'!$G$385:$P$434,A44offset,$E1342)-INDEX('PTRM input'!$G$277:$P$326,A44offset,$E1342))*OFFSET($F$7,0,$E1342))-SUM($G1342:AJ1342),(((INDEX('PTRM input'!$G$385:$P$434,A44offset,$E1342)-INDEX('PTRM input'!$G$277:$P$326,A44offset,$E1342))*OFFSET($F$7,0,$E1342))-SUM($G1342:AJ1342))*(OFFSET('PTRM input'!$G$477,0,$E1342-1)/A44taxstdlife))))</f>
        <v>0</v>
      </c>
      <c r="AL1342" s="251">
        <f ca="1">IF(A44taxstdlife="n/a","n/a",IF(A44taxstdlife="",0,IF(AL$3&gt;(A44stdlife+$E1342),((INDEX('PTRM input'!$G$385:$P$434,A44offset,$E1342)-INDEX('PTRM input'!$G$277:$P$326,A44offset,$E1342))*OFFSET($F$7,0,$E1342))-SUM($G1342:AK1342),(((INDEX('PTRM input'!$G$385:$P$434,A44offset,$E1342)-INDEX('PTRM input'!$G$277:$P$326,A44offset,$E1342))*OFFSET($F$7,0,$E1342))-SUM($G1342:AK1342))*(OFFSET('PTRM input'!$G$477,0,$E1342-1)/A44taxstdlife))))</f>
        <v>0</v>
      </c>
      <c r="AM1342" s="251">
        <f ca="1">IF(A44taxstdlife="n/a","n/a",IF(A44taxstdlife="",0,IF(AM$3&gt;(A44stdlife+$E1342),((INDEX('PTRM input'!$G$385:$P$434,A44offset,$E1342)-INDEX('PTRM input'!$G$277:$P$326,A44offset,$E1342))*OFFSET($F$7,0,$E1342))-SUM($G1342:AL1342),(((INDEX('PTRM input'!$G$385:$P$434,A44offset,$E1342)-INDEX('PTRM input'!$G$277:$P$326,A44offset,$E1342))*OFFSET($F$7,0,$E1342))-SUM($G1342:AL1342))*(OFFSET('PTRM input'!$G$477,0,$E1342-1)/A44taxstdlife))))</f>
        <v>0</v>
      </c>
      <c r="AN1342" s="251">
        <f ca="1">IF(A44taxstdlife="n/a","n/a",IF(A44taxstdlife="",0,IF(AN$3&gt;(A44stdlife+$E1342),((INDEX('PTRM input'!$G$385:$P$434,A44offset,$E1342)-INDEX('PTRM input'!$G$277:$P$326,A44offset,$E1342))*OFFSET($F$7,0,$E1342))-SUM($G1342:AM1342),(((INDEX('PTRM input'!$G$385:$P$434,A44offset,$E1342)-INDEX('PTRM input'!$G$277:$P$326,A44offset,$E1342))*OFFSET($F$7,0,$E1342))-SUM($G1342:AM1342))*(OFFSET('PTRM input'!$G$477,0,$E1342-1)/A44taxstdlife))))</f>
        <v>0</v>
      </c>
      <c r="AO1342" s="251">
        <f ca="1">IF(A44taxstdlife="n/a","n/a",IF(A44taxstdlife="",0,IF(AO$3&gt;(A44stdlife+$E1342),((INDEX('PTRM input'!$G$385:$P$434,A44offset,$E1342)-INDEX('PTRM input'!$G$277:$P$326,A44offset,$E1342))*OFFSET($F$7,0,$E1342))-SUM($G1342:AN1342),(((INDEX('PTRM input'!$G$385:$P$434,A44offset,$E1342)-INDEX('PTRM input'!$G$277:$P$326,A44offset,$E1342))*OFFSET($F$7,0,$E1342))-SUM($G1342:AN1342))*(OFFSET('PTRM input'!$G$477,0,$E1342-1)/A44taxstdlife))))</f>
        <v>0</v>
      </c>
      <c r="AP1342" s="251">
        <f ca="1">IF(A44taxstdlife="n/a","n/a",IF(A44taxstdlife="",0,IF(AP$3&gt;(A44stdlife+$E1342),((INDEX('PTRM input'!$G$385:$P$434,A44offset,$E1342)-INDEX('PTRM input'!$G$277:$P$326,A44offset,$E1342))*OFFSET($F$7,0,$E1342))-SUM($G1342:AO1342),(((INDEX('PTRM input'!$G$385:$P$434,A44offset,$E1342)-INDEX('PTRM input'!$G$277:$P$326,A44offset,$E1342))*OFFSET($F$7,0,$E1342))-SUM($G1342:AO1342))*(OFFSET('PTRM input'!$G$477,0,$E1342-1)/A44taxstdlife))))</f>
        <v>0</v>
      </c>
      <c r="AQ1342" s="251">
        <f ca="1">IF(A44taxstdlife="n/a","n/a",IF(A44taxstdlife="",0,IF(AQ$3&gt;(A44stdlife+$E1342),((INDEX('PTRM input'!$G$385:$P$434,A44offset,$E1342)-INDEX('PTRM input'!$G$277:$P$326,A44offset,$E1342))*OFFSET($F$7,0,$E1342))-SUM($G1342:AP1342),(((INDEX('PTRM input'!$G$385:$P$434,A44offset,$E1342)-INDEX('PTRM input'!$G$277:$P$326,A44offset,$E1342))*OFFSET($F$7,0,$E1342))-SUM($G1342:AP1342))*(OFFSET('PTRM input'!$G$477,0,$E1342-1)/A44taxstdlife))))</f>
        <v>0</v>
      </c>
      <c r="AR1342" s="251">
        <f ca="1">IF(A44taxstdlife="n/a","n/a",IF(A44taxstdlife="",0,IF(AR$3&gt;(A44stdlife+$E1342),((INDEX('PTRM input'!$G$385:$P$434,A44offset,$E1342)-INDEX('PTRM input'!$G$277:$P$326,A44offset,$E1342))*OFFSET($F$7,0,$E1342))-SUM($G1342:AQ1342),(((INDEX('PTRM input'!$G$385:$P$434,A44offset,$E1342)-INDEX('PTRM input'!$G$277:$P$326,A44offset,$E1342))*OFFSET($F$7,0,$E1342))-SUM($G1342:AQ1342))*(OFFSET('PTRM input'!$G$477,0,$E1342-1)/A44taxstdlife))))</f>
        <v>0</v>
      </c>
      <c r="AS1342" s="251">
        <f ca="1">IF(A44taxstdlife="n/a","n/a",IF(A44taxstdlife="",0,IF(AS$3&gt;(A44stdlife+$E1342),((INDEX('PTRM input'!$G$385:$P$434,A44offset,$E1342)-INDEX('PTRM input'!$G$277:$P$326,A44offset,$E1342))*OFFSET($F$7,0,$E1342))-SUM($G1342:AR1342),(((INDEX('PTRM input'!$G$385:$P$434,A44offset,$E1342)-INDEX('PTRM input'!$G$277:$P$326,A44offset,$E1342))*OFFSET($F$7,0,$E1342))-SUM($G1342:AR1342))*(OFFSET('PTRM input'!$G$477,0,$E1342-1)/A44taxstdlife))))</f>
        <v>0</v>
      </c>
      <c r="AT1342" s="251">
        <f ca="1">IF(A44taxstdlife="n/a","n/a",IF(A44taxstdlife="",0,IF(AT$3&gt;(A44stdlife+$E1342),((INDEX('PTRM input'!$G$385:$P$434,A44offset,$E1342)-INDEX('PTRM input'!$G$277:$P$326,A44offset,$E1342))*OFFSET($F$7,0,$E1342))-SUM($G1342:AS1342),(((INDEX('PTRM input'!$G$385:$P$434,A44offset,$E1342)-INDEX('PTRM input'!$G$277:$P$326,A44offset,$E1342))*OFFSET($F$7,0,$E1342))-SUM($G1342:AS1342))*(OFFSET('PTRM input'!$G$477,0,$E1342-1)/A44taxstdlife))))</f>
        <v>0</v>
      </c>
      <c r="AU1342" s="251">
        <f ca="1">IF(A44taxstdlife="n/a","n/a",IF(A44taxstdlife="",0,IF(AU$3&gt;(A44stdlife+$E1342),((INDEX('PTRM input'!$G$385:$P$434,A44offset,$E1342)-INDEX('PTRM input'!$G$277:$P$326,A44offset,$E1342))*OFFSET($F$7,0,$E1342))-SUM($G1342:AT1342),(((INDEX('PTRM input'!$G$385:$P$434,A44offset,$E1342)-INDEX('PTRM input'!$G$277:$P$326,A44offset,$E1342))*OFFSET($F$7,0,$E1342))-SUM($G1342:AT1342))*(OFFSET('PTRM input'!$G$477,0,$E1342-1)/A44taxstdlife))))</f>
        <v>0</v>
      </c>
      <c r="AV1342" s="251">
        <f ca="1">IF(A44taxstdlife="n/a","n/a",IF(A44taxstdlife="",0,IF(AV$3&gt;(A44stdlife+$E1342),((INDEX('PTRM input'!$G$385:$P$434,A44offset,$E1342)-INDEX('PTRM input'!$G$277:$P$326,A44offset,$E1342))*OFFSET($F$7,0,$E1342))-SUM($G1342:AU1342),(((INDEX('PTRM input'!$G$385:$P$434,A44offset,$E1342)-INDEX('PTRM input'!$G$277:$P$326,A44offset,$E1342))*OFFSET($F$7,0,$E1342))-SUM($G1342:AU1342))*(OFFSET('PTRM input'!$G$477,0,$E1342-1)/A44taxstdlife))))</f>
        <v>0</v>
      </c>
      <c r="AW1342" s="251">
        <f ca="1">IF(A44taxstdlife="n/a","n/a",IF(A44taxstdlife="",0,IF(AW$3&gt;(A44stdlife+$E1342),((INDEX('PTRM input'!$G$385:$P$434,A44offset,$E1342)-INDEX('PTRM input'!$G$277:$P$326,A44offset,$E1342))*OFFSET($F$7,0,$E1342))-SUM($G1342:AV1342),(((INDEX('PTRM input'!$G$385:$P$434,A44offset,$E1342)-INDEX('PTRM input'!$G$277:$P$326,A44offset,$E1342))*OFFSET($F$7,0,$E1342))-SUM($G1342:AV1342))*(OFFSET('PTRM input'!$G$477,0,$E1342-1)/A44taxstdlife))))</f>
        <v>0</v>
      </c>
      <c r="AX1342" s="251">
        <f ca="1">IF(A44taxstdlife="n/a","n/a",IF(A44taxstdlife="",0,IF(AX$3&gt;(A44stdlife+$E1342),((INDEX('PTRM input'!$G$385:$P$434,A44offset,$E1342)-INDEX('PTRM input'!$G$277:$P$326,A44offset,$E1342))*OFFSET($F$7,0,$E1342))-SUM($G1342:AW1342),(((INDEX('PTRM input'!$G$385:$P$434,A44offset,$E1342)-INDEX('PTRM input'!$G$277:$P$326,A44offset,$E1342))*OFFSET($F$7,0,$E1342))-SUM($G1342:AW1342))*(OFFSET('PTRM input'!$G$477,0,$E1342-1)/A44taxstdlife))))</f>
        <v>0</v>
      </c>
      <c r="AY1342" s="251">
        <f ca="1">IF(A44taxstdlife="n/a","n/a",IF(A44taxstdlife="",0,IF(AY$3&gt;(A44stdlife+$E1342),((INDEX('PTRM input'!$G$385:$P$434,A44offset,$E1342)-INDEX('PTRM input'!$G$277:$P$326,A44offset,$E1342))*OFFSET($F$7,0,$E1342))-SUM($G1342:AX1342),(((INDEX('PTRM input'!$G$385:$P$434,A44offset,$E1342)-INDEX('PTRM input'!$G$277:$P$326,A44offset,$E1342))*OFFSET($F$7,0,$E1342))-SUM($G1342:AX1342))*(OFFSET('PTRM input'!$G$477,0,$E1342-1)/A44taxstdlife))))</f>
        <v>0</v>
      </c>
      <c r="AZ1342" s="251">
        <f ca="1">IF(A44taxstdlife="n/a","n/a",IF(A44taxstdlife="",0,IF(AZ$3&gt;(A44stdlife+$E1342),((INDEX('PTRM input'!$G$385:$P$434,A44offset,$E1342)-INDEX('PTRM input'!$G$277:$P$326,A44offset,$E1342))*OFFSET($F$7,0,$E1342))-SUM($G1342:AY1342),(((INDEX('PTRM input'!$G$385:$P$434,A44offset,$E1342)-INDEX('PTRM input'!$G$277:$P$326,A44offset,$E1342))*OFFSET($F$7,0,$E1342))-SUM($G1342:AY1342))*(OFFSET('PTRM input'!$G$477,0,$E1342-1)/A44taxstdlife))))</f>
        <v>0</v>
      </c>
      <c r="BA1342" s="251">
        <f ca="1">IF(A44taxstdlife="n/a","n/a",IF(A44taxstdlife="",0,IF(BA$3&gt;(A44stdlife+$E1342),((INDEX('PTRM input'!$G$385:$P$434,A44offset,$E1342)-INDEX('PTRM input'!$G$277:$P$326,A44offset,$E1342))*OFFSET($F$7,0,$E1342))-SUM($G1342:AZ1342),(((INDEX('PTRM input'!$G$385:$P$434,A44offset,$E1342)-INDEX('PTRM input'!$G$277:$P$326,A44offset,$E1342))*OFFSET($F$7,0,$E1342))-SUM($G1342:AZ1342))*(OFFSET('PTRM input'!$G$477,0,$E1342-1)/A44taxstdlife))))</f>
        <v>0</v>
      </c>
      <c r="BB1342" s="251">
        <f ca="1">IF(A44taxstdlife="n/a","n/a",IF(A44taxstdlife="",0,IF(BB$3&gt;(A44stdlife+$E1342),((INDEX('PTRM input'!$G$385:$P$434,A44offset,$E1342)-INDEX('PTRM input'!$G$277:$P$326,A44offset,$E1342))*OFFSET($F$7,0,$E1342))-SUM($G1342:BA1342),(((INDEX('PTRM input'!$G$385:$P$434,A44offset,$E1342)-INDEX('PTRM input'!$G$277:$P$326,A44offset,$E1342))*OFFSET($F$7,0,$E1342))-SUM($G1342:BA1342))*(OFFSET('PTRM input'!$G$477,0,$E1342-1)/A44taxstdlife))))</f>
        <v>0</v>
      </c>
      <c r="BC1342" s="251">
        <f ca="1">IF(A44taxstdlife="n/a","n/a",IF(A44taxstdlife="",0,IF(BC$3&gt;(A44stdlife+$E1342),((INDEX('PTRM input'!$G$385:$P$434,A44offset,$E1342)-INDEX('PTRM input'!$G$277:$P$326,A44offset,$E1342))*OFFSET($F$7,0,$E1342))-SUM($G1342:BB1342),(((INDEX('PTRM input'!$G$385:$P$434,A44offset,$E1342)-INDEX('PTRM input'!$G$277:$P$326,A44offset,$E1342))*OFFSET($F$7,0,$E1342))-SUM($G1342:BB1342))*(OFFSET('PTRM input'!$G$477,0,$E1342-1)/A44taxstdlife))))</f>
        <v>0</v>
      </c>
      <c r="BD1342" s="251">
        <f ca="1">IF(A44taxstdlife="n/a","n/a",IF(A44taxstdlife="",0,IF(BD$3&gt;(A44stdlife+$E1342),((INDEX('PTRM input'!$G$385:$P$434,A44offset,$E1342)-INDEX('PTRM input'!$G$277:$P$326,A44offset,$E1342))*OFFSET($F$7,0,$E1342))-SUM($G1342:BC1342),(((INDEX('PTRM input'!$G$385:$P$434,A44offset,$E1342)-INDEX('PTRM input'!$G$277:$P$326,A44offset,$E1342))*OFFSET($F$7,0,$E1342))-SUM($G1342:BC1342))*(OFFSET('PTRM input'!$G$477,0,$E1342-1)/A44taxstdlife))))</f>
        <v>0</v>
      </c>
      <c r="BE1342" s="251">
        <f ca="1">IF(A44taxstdlife="n/a","n/a",IF(A44taxstdlife="",0,IF(BE$3&gt;(A44stdlife+$E1342),((INDEX('PTRM input'!$G$385:$P$434,A44offset,$E1342)-INDEX('PTRM input'!$G$277:$P$326,A44offset,$E1342))*OFFSET($F$7,0,$E1342))-SUM($G1342:BD1342),(((INDEX('PTRM input'!$G$385:$P$434,A44offset,$E1342)-INDEX('PTRM input'!$G$277:$P$326,A44offset,$E1342))*OFFSET($F$7,0,$E1342))-SUM($G1342:BD1342))*(OFFSET('PTRM input'!$G$477,0,$E1342-1)/A44taxstdlife))))</f>
        <v>0</v>
      </c>
      <c r="BF1342" s="251">
        <f ca="1">IF(A44taxstdlife="n/a","n/a",IF(A44taxstdlife="",0,IF(BF$3&gt;(A44stdlife+$E1342),((INDEX('PTRM input'!$G$385:$P$434,A44offset,$E1342)-INDEX('PTRM input'!$G$277:$P$326,A44offset,$E1342))*OFFSET($F$7,0,$E1342))-SUM($G1342:BE1342),(((INDEX('PTRM input'!$G$385:$P$434,A44offset,$E1342)-INDEX('PTRM input'!$G$277:$P$326,A44offset,$E1342))*OFFSET($F$7,0,$E1342))-SUM($G1342:BE1342))*(OFFSET('PTRM input'!$G$477,0,$E1342-1)/A44taxstdlife))))</f>
        <v>0</v>
      </c>
      <c r="BG1342" s="251">
        <f ca="1">IF(A44taxstdlife="n/a","n/a",IF(A44taxstdlife="",0,IF(BG$3&gt;(A44stdlife+$E1342),((INDEX('PTRM input'!$G$385:$P$434,A44offset,$E1342)-INDEX('PTRM input'!$G$277:$P$326,A44offset,$E1342))*OFFSET($F$7,0,$E1342))-SUM($G1342:BF1342),(((INDEX('PTRM input'!$G$385:$P$434,A44offset,$E1342)-INDEX('PTRM input'!$G$277:$P$326,A44offset,$E1342))*OFFSET($F$7,0,$E1342))-SUM($G1342:BF1342))*(OFFSET('PTRM input'!$G$477,0,$E1342-1)/A44taxstdlife))))</f>
        <v>0</v>
      </c>
      <c r="BH1342" s="251">
        <f ca="1">IF(A44taxstdlife="n/a","n/a",IF(A44taxstdlife="",0,IF(BH$3&gt;(A44stdlife+$E1342),((INDEX('PTRM input'!$G$385:$P$434,A44offset,$E1342)-INDEX('PTRM input'!$G$277:$P$326,A44offset,$E1342))*OFFSET($F$7,0,$E1342))-SUM($G1342:BG1342),(((INDEX('PTRM input'!$G$385:$P$434,A44offset,$E1342)-INDEX('PTRM input'!$G$277:$P$326,A44offset,$E1342))*OFFSET($F$7,0,$E1342))-SUM($G1342:BG1342))*(OFFSET('PTRM input'!$G$477,0,$E1342-1)/A44taxstdlife))))</f>
        <v>0</v>
      </c>
      <c r="BI1342" s="251">
        <f ca="1">IF(A44taxstdlife="n/a","n/a",IF(A44taxstdlife="",0,IF(BI$3&gt;(A44stdlife+$E1342),((INDEX('PTRM input'!$G$385:$P$434,A44offset,$E1342)-INDEX('PTRM input'!$G$277:$P$326,A44offset,$E1342))*OFFSET($F$7,0,$E1342))-SUM($G1342:BH1342),(((INDEX('PTRM input'!$G$385:$P$434,A44offset,$E1342)-INDEX('PTRM input'!$G$277:$P$326,A44offset,$E1342))*OFFSET($F$7,0,$E1342))-SUM($G1342:BH1342))*(OFFSET('PTRM input'!$G$477,0,$E1342-1)/A44taxstdlife))))</f>
        <v>0</v>
      </c>
      <c r="BJ1342" s="116"/>
      <c r="BK1342" s="116"/>
      <c r="BL1342" s="116"/>
      <c r="BM1342" s="116"/>
    </row>
    <row r="1343" spans="1:65" ht="12.75" hidden="1" customHeight="1" outlineLevel="2">
      <c r="A1343" s="366"/>
      <c r="B1343" s="19"/>
      <c r="C1343" s="18"/>
      <c r="D1343" s="760"/>
      <c r="E1343" s="86">
        <v>3</v>
      </c>
      <c r="F1343" s="356"/>
      <c r="G1343" s="434"/>
      <c r="H1343" s="435"/>
      <c r="I1343" s="619"/>
      <c r="J1343" s="251">
        <f ca="1">IF(A44taxstdlife="n/a","n/a",IF(A44taxstdlife="",0,IF(J$3&gt;(A44stdlife+$E1343),((INDEX('PTRM input'!$G$385:$P$434,A44offset,$E1343)-INDEX('PTRM input'!$G$277:$P$326,A44offset,$E1343))*OFFSET($F$7,0,$E1343))-SUM($G1343:I1343),(((INDEX('PTRM input'!$G$385:$P$434,A44offset,$E1343)-INDEX('PTRM input'!$G$277:$P$326,A44offset,$E1343))*OFFSET($F$7,0,$E1343))-SUM($G1343:I1343))*(OFFSET('PTRM input'!$G$477,0,$E1343-1)/A44taxstdlife))))</f>
        <v>0</v>
      </c>
      <c r="K1343" s="251">
        <f ca="1">IF(A44taxstdlife="n/a","n/a",IF(A44taxstdlife="",0,IF(K$3&gt;(A44stdlife+$E1343),((INDEX('PTRM input'!$G$385:$P$434,A44offset,$E1343)-INDEX('PTRM input'!$G$277:$P$326,A44offset,$E1343))*OFFSET($F$7,0,$E1343))-SUM($G1343:J1343),(((INDEX('PTRM input'!$G$385:$P$434,A44offset,$E1343)-INDEX('PTRM input'!$G$277:$P$326,A44offset,$E1343))*OFFSET($F$7,0,$E1343))-SUM($G1343:J1343))*(OFFSET('PTRM input'!$G$477,0,$E1343-1)/A44taxstdlife))))</f>
        <v>0</v>
      </c>
      <c r="L1343" s="251">
        <f ca="1">IF(A44taxstdlife="n/a","n/a",IF(A44taxstdlife="",0,IF(L$3&gt;(A44stdlife+$E1343),((INDEX('PTRM input'!$G$385:$P$434,A44offset,$E1343)-INDEX('PTRM input'!$G$277:$P$326,A44offset,$E1343))*OFFSET($F$7,0,$E1343))-SUM($G1343:K1343),(((INDEX('PTRM input'!$G$385:$P$434,A44offset,$E1343)-INDEX('PTRM input'!$G$277:$P$326,A44offset,$E1343))*OFFSET($F$7,0,$E1343))-SUM($G1343:K1343))*(OFFSET('PTRM input'!$G$477,0,$E1343-1)/A44taxstdlife))))</f>
        <v>0</v>
      </c>
      <c r="M1343" s="251">
        <f ca="1">IF(A44taxstdlife="n/a","n/a",IF(A44taxstdlife="",0,IF(M$3&gt;(A44stdlife+$E1343),((INDEX('PTRM input'!$G$385:$P$434,A44offset,$E1343)-INDEX('PTRM input'!$G$277:$P$326,A44offset,$E1343))*OFFSET($F$7,0,$E1343))-SUM($G1343:L1343),(((INDEX('PTRM input'!$G$385:$P$434,A44offset,$E1343)-INDEX('PTRM input'!$G$277:$P$326,A44offset,$E1343))*OFFSET($F$7,0,$E1343))-SUM($G1343:L1343))*(OFFSET('PTRM input'!$G$477,0,$E1343-1)/A44taxstdlife))))</f>
        <v>0</v>
      </c>
      <c r="N1343" s="251">
        <f ca="1">IF(A44taxstdlife="n/a","n/a",IF(A44taxstdlife="",0,IF(N$3&gt;(A44stdlife+$E1343),((INDEX('PTRM input'!$G$385:$P$434,A44offset,$E1343)-INDEX('PTRM input'!$G$277:$P$326,A44offset,$E1343))*OFFSET($F$7,0,$E1343))-SUM($G1343:M1343),(((INDEX('PTRM input'!$G$385:$P$434,A44offset,$E1343)-INDEX('PTRM input'!$G$277:$P$326,A44offset,$E1343))*OFFSET($F$7,0,$E1343))-SUM($G1343:M1343))*(OFFSET('PTRM input'!$G$477,0,$E1343-1)/A44taxstdlife))))</f>
        <v>0</v>
      </c>
      <c r="O1343" s="251">
        <f ca="1">IF(A44taxstdlife="n/a","n/a",IF(A44taxstdlife="",0,IF(O$3&gt;(A44stdlife+$E1343),((INDEX('PTRM input'!$G$385:$P$434,A44offset,$E1343)-INDEX('PTRM input'!$G$277:$P$326,A44offset,$E1343))*OFFSET($F$7,0,$E1343))-SUM($G1343:N1343),(((INDEX('PTRM input'!$G$385:$P$434,A44offset,$E1343)-INDEX('PTRM input'!$G$277:$P$326,A44offset,$E1343))*OFFSET($F$7,0,$E1343))-SUM($G1343:N1343))*(OFFSET('PTRM input'!$G$477,0,$E1343-1)/A44taxstdlife))))</f>
        <v>0</v>
      </c>
      <c r="P1343" s="251">
        <f ca="1">IF(A44taxstdlife="n/a","n/a",IF(A44taxstdlife="",0,IF(P$3&gt;(A44stdlife+$E1343),((INDEX('PTRM input'!$G$385:$P$434,A44offset,$E1343)-INDEX('PTRM input'!$G$277:$P$326,A44offset,$E1343))*OFFSET($F$7,0,$E1343))-SUM($G1343:O1343),(((INDEX('PTRM input'!$G$385:$P$434,A44offset,$E1343)-INDEX('PTRM input'!$G$277:$P$326,A44offset,$E1343))*OFFSET($F$7,0,$E1343))-SUM($G1343:O1343))*(OFFSET('PTRM input'!$G$477,0,$E1343-1)/A44taxstdlife))))</f>
        <v>0</v>
      </c>
      <c r="Q1343" s="251">
        <f ca="1">IF(A44taxstdlife="n/a","n/a",IF(A44taxstdlife="",0,IF(Q$3&gt;(A44stdlife+$E1343),((INDEX('PTRM input'!$G$385:$P$434,A44offset,$E1343)-INDEX('PTRM input'!$G$277:$P$326,A44offset,$E1343))*OFFSET($F$7,0,$E1343))-SUM($G1343:P1343),(((INDEX('PTRM input'!$G$385:$P$434,A44offset,$E1343)-INDEX('PTRM input'!$G$277:$P$326,A44offset,$E1343))*OFFSET($F$7,0,$E1343))-SUM($G1343:P1343))*(OFFSET('PTRM input'!$G$477,0,$E1343-1)/A44taxstdlife))))</f>
        <v>0</v>
      </c>
      <c r="R1343" s="251">
        <f ca="1">IF(A44taxstdlife="n/a","n/a",IF(A44taxstdlife="",0,IF(R$3&gt;(A44stdlife+$E1343),((INDEX('PTRM input'!$G$385:$P$434,A44offset,$E1343)-INDEX('PTRM input'!$G$277:$P$326,A44offset,$E1343))*OFFSET($F$7,0,$E1343))-SUM($G1343:Q1343),(((INDEX('PTRM input'!$G$385:$P$434,A44offset,$E1343)-INDEX('PTRM input'!$G$277:$P$326,A44offset,$E1343))*OFFSET($F$7,0,$E1343))-SUM($G1343:Q1343))*(OFFSET('PTRM input'!$G$477,0,$E1343-1)/A44taxstdlife))))</f>
        <v>0</v>
      </c>
      <c r="S1343" s="251">
        <f ca="1">IF(A44taxstdlife="n/a","n/a",IF(A44taxstdlife="",0,IF(S$3&gt;(A44stdlife+$E1343),((INDEX('PTRM input'!$G$385:$P$434,A44offset,$E1343)-INDEX('PTRM input'!$G$277:$P$326,A44offset,$E1343))*OFFSET($F$7,0,$E1343))-SUM($G1343:R1343),(((INDEX('PTRM input'!$G$385:$P$434,A44offset,$E1343)-INDEX('PTRM input'!$G$277:$P$326,A44offset,$E1343))*OFFSET($F$7,0,$E1343))-SUM($G1343:R1343))*(OFFSET('PTRM input'!$G$477,0,$E1343-1)/A44taxstdlife))))</f>
        <v>0</v>
      </c>
      <c r="T1343" s="251">
        <f ca="1">IF(A44taxstdlife="n/a","n/a",IF(A44taxstdlife="",0,IF(T$3&gt;(A44stdlife+$E1343),((INDEX('PTRM input'!$G$385:$P$434,A44offset,$E1343)-INDEX('PTRM input'!$G$277:$P$326,A44offset,$E1343))*OFFSET($F$7,0,$E1343))-SUM($G1343:S1343),(((INDEX('PTRM input'!$G$385:$P$434,A44offset,$E1343)-INDEX('PTRM input'!$G$277:$P$326,A44offset,$E1343))*OFFSET($F$7,0,$E1343))-SUM($G1343:S1343))*(OFFSET('PTRM input'!$G$477,0,$E1343-1)/A44taxstdlife))))</f>
        <v>0</v>
      </c>
      <c r="U1343" s="251">
        <f ca="1">IF(A44taxstdlife="n/a","n/a",IF(A44taxstdlife="",0,IF(U$3&gt;(A44stdlife+$E1343),((INDEX('PTRM input'!$G$385:$P$434,A44offset,$E1343)-INDEX('PTRM input'!$G$277:$P$326,A44offset,$E1343))*OFFSET($F$7,0,$E1343))-SUM($G1343:T1343),(((INDEX('PTRM input'!$G$385:$P$434,A44offset,$E1343)-INDEX('PTRM input'!$G$277:$P$326,A44offset,$E1343))*OFFSET($F$7,0,$E1343))-SUM($G1343:T1343))*(OFFSET('PTRM input'!$G$477,0,$E1343-1)/A44taxstdlife))))</f>
        <v>0</v>
      </c>
      <c r="V1343" s="251">
        <f ca="1">IF(A44taxstdlife="n/a","n/a",IF(A44taxstdlife="",0,IF(V$3&gt;(A44stdlife+$E1343),((INDEX('PTRM input'!$G$385:$P$434,A44offset,$E1343)-INDEX('PTRM input'!$G$277:$P$326,A44offset,$E1343))*OFFSET($F$7,0,$E1343))-SUM($G1343:U1343),(((INDEX('PTRM input'!$G$385:$P$434,A44offset,$E1343)-INDEX('PTRM input'!$G$277:$P$326,A44offset,$E1343))*OFFSET($F$7,0,$E1343))-SUM($G1343:U1343))*(OFFSET('PTRM input'!$G$477,0,$E1343-1)/A44taxstdlife))))</f>
        <v>0</v>
      </c>
      <c r="W1343" s="251">
        <f ca="1">IF(A44taxstdlife="n/a","n/a",IF(A44taxstdlife="",0,IF(W$3&gt;(A44stdlife+$E1343),((INDEX('PTRM input'!$G$385:$P$434,A44offset,$E1343)-INDEX('PTRM input'!$G$277:$P$326,A44offset,$E1343))*OFFSET($F$7,0,$E1343))-SUM($G1343:V1343),(((INDEX('PTRM input'!$G$385:$P$434,A44offset,$E1343)-INDEX('PTRM input'!$G$277:$P$326,A44offset,$E1343))*OFFSET($F$7,0,$E1343))-SUM($G1343:V1343))*(OFFSET('PTRM input'!$G$477,0,$E1343-1)/A44taxstdlife))))</f>
        <v>0</v>
      </c>
      <c r="X1343" s="251">
        <f ca="1">IF(A44taxstdlife="n/a","n/a",IF(A44taxstdlife="",0,IF(X$3&gt;(A44stdlife+$E1343),((INDEX('PTRM input'!$G$385:$P$434,A44offset,$E1343)-INDEX('PTRM input'!$G$277:$P$326,A44offset,$E1343))*OFFSET($F$7,0,$E1343))-SUM($G1343:W1343),(((INDEX('PTRM input'!$G$385:$P$434,A44offset,$E1343)-INDEX('PTRM input'!$G$277:$P$326,A44offset,$E1343))*OFFSET($F$7,0,$E1343))-SUM($G1343:W1343))*(OFFSET('PTRM input'!$G$477,0,$E1343-1)/A44taxstdlife))))</f>
        <v>0</v>
      </c>
      <c r="Y1343" s="251">
        <f ca="1">IF(A44taxstdlife="n/a","n/a",IF(A44taxstdlife="",0,IF(Y$3&gt;(A44stdlife+$E1343),((INDEX('PTRM input'!$G$385:$P$434,A44offset,$E1343)-INDEX('PTRM input'!$G$277:$P$326,A44offset,$E1343))*OFFSET($F$7,0,$E1343))-SUM($G1343:X1343),(((INDEX('PTRM input'!$G$385:$P$434,A44offset,$E1343)-INDEX('PTRM input'!$G$277:$P$326,A44offset,$E1343))*OFFSET($F$7,0,$E1343))-SUM($G1343:X1343))*(OFFSET('PTRM input'!$G$477,0,$E1343-1)/A44taxstdlife))))</f>
        <v>0</v>
      </c>
      <c r="Z1343" s="251">
        <f ca="1">IF(A44taxstdlife="n/a","n/a",IF(A44taxstdlife="",0,IF(Z$3&gt;(A44stdlife+$E1343),((INDEX('PTRM input'!$G$385:$P$434,A44offset,$E1343)-INDEX('PTRM input'!$G$277:$P$326,A44offset,$E1343))*OFFSET($F$7,0,$E1343))-SUM($G1343:Y1343),(((INDEX('PTRM input'!$G$385:$P$434,A44offset,$E1343)-INDEX('PTRM input'!$G$277:$P$326,A44offset,$E1343))*OFFSET($F$7,0,$E1343))-SUM($G1343:Y1343))*(OFFSET('PTRM input'!$G$477,0,$E1343-1)/A44taxstdlife))))</f>
        <v>0</v>
      </c>
      <c r="AA1343" s="251">
        <f ca="1">IF(A44taxstdlife="n/a","n/a",IF(A44taxstdlife="",0,IF(AA$3&gt;(A44stdlife+$E1343),((INDEX('PTRM input'!$G$385:$P$434,A44offset,$E1343)-INDEX('PTRM input'!$G$277:$P$326,A44offset,$E1343))*OFFSET($F$7,0,$E1343))-SUM($G1343:Z1343),(((INDEX('PTRM input'!$G$385:$P$434,A44offset,$E1343)-INDEX('PTRM input'!$G$277:$P$326,A44offset,$E1343))*OFFSET($F$7,0,$E1343))-SUM($G1343:Z1343))*(OFFSET('PTRM input'!$G$477,0,$E1343-1)/A44taxstdlife))))</f>
        <v>0</v>
      </c>
      <c r="AB1343" s="251">
        <f ca="1">IF(A44taxstdlife="n/a","n/a",IF(A44taxstdlife="",0,IF(AB$3&gt;(A44stdlife+$E1343),((INDEX('PTRM input'!$G$385:$P$434,A44offset,$E1343)-INDEX('PTRM input'!$G$277:$P$326,A44offset,$E1343))*OFFSET($F$7,0,$E1343))-SUM($G1343:AA1343),(((INDEX('PTRM input'!$G$385:$P$434,A44offset,$E1343)-INDEX('PTRM input'!$G$277:$P$326,A44offset,$E1343))*OFFSET($F$7,0,$E1343))-SUM($G1343:AA1343))*(OFFSET('PTRM input'!$G$477,0,$E1343-1)/A44taxstdlife))))</f>
        <v>0</v>
      </c>
      <c r="AC1343" s="251">
        <f ca="1">IF(A44taxstdlife="n/a","n/a",IF(A44taxstdlife="",0,IF(AC$3&gt;(A44stdlife+$E1343),((INDEX('PTRM input'!$G$385:$P$434,A44offset,$E1343)-INDEX('PTRM input'!$G$277:$P$326,A44offset,$E1343))*OFFSET($F$7,0,$E1343))-SUM($G1343:AB1343),(((INDEX('PTRM input'!$G$385:$P$434,A44offset,$E1343)-INDEX('PTRM input'!$G$277:$P$326,A44offset,$E1343))*OFFSET($F$7,0,$E1343))-SUM($G1343:AB1343))*(OFFSET('PTRM input'!$G$477,0,$E1343-1)/A44taxstdlife))))</f>
        <v>0</v>
      </c>
      <c r="AD1343" s="251">
        <f ca="1">IF(A44taxstdlife="n/a","n/a",IF(A44taxstdlife="",0,IF(AD$3&gt;(A44stdlife+$E1343),((INDEX('PTRM input'!$G$385:$P$434,A44offset,$E1343)-INDEX('PTRM input'!$G$277:$P$326,A44offset,$E1343))*OFFSET($F$7,0,$E1343))-SUM($G1343:AC1343),(((INDEX('PTRM input'!$G$385:$P$434,A44offset,$E1343)-INDEX('PTRM input'!$G$277:$P$326,A44offset,$E1343))*OFFSET($F$7,0,$E1343))-SUM($G1343:AC1343))*(OFFSET('PTRM input'!$G$477,0,$E1343-1)/A44taxstdlife))))</f>
        <v>0</v>
      </c>
      <c r="AE1343" s="251">
        <f ca="1">IF(A44taxstdlife="n/a","n/a",IF(A44taxstdlife="",0,IF(AE$3&gt;(A44stdlife+$E1343),((INDEX('PTRM input'!$G$385:$P$434,A44offset,$E1343)-INDEX('PTRM input'!$G$277:$P$326,A44offset,$E1343))*OFFSET($F$7,0,$E1343))-SUM($G1343:AD1343),(((INDEX('PTRM input'!$G$385:$P$434,A44offset,$E1343)-INDEX('PTRM input'!$G$277:$P$326,A44offset,$E1343))*OFFSET($F$7,0,$E1343))-SUM($G1343:AD1343))*(OFFSET('PTRM input'!$G$477,0,$E1343-1)/A44taxstdlife))))</f>
        <v>0</v>
      </c>
      <c r="AF1343" s="251">
        <f ca="1">IF(A44taxstdlife="n/a","n/a",IF(A44taxstdlife="",0,IF(AF$3&gt;(A44stdlife+$E1343),((INDEX('PTRM input'!$G$385:$P$434,A44offset,$E1343)-INDEX('PTRM input'!$G$277:$P$326,A44offset,$E1343))*OFFSET($F$7,0,$E1343))-SUM($G1343:AE1343),(((INDEX('PTRM input'!$G$385:$P$434,A44offset,$E1343)-INDEX('PTRM input'!$G$277:$P$326,A44offset,$E1343))*OFFSET($F$7,0,$E1343))-SUM($G1343:AE1343))*(OFFSET('PTRM input'!$G$477,0,$E1343-1)/A44taxstdlife))))</f>
        <v>0</v>
      </c>
      <c r="AG1343" s="251">
        <f ca="1">IF(A44taxstdlife="n/a","n/a",IF(A44taxstdlife="",0,IF(AG$3&gt;(A44stdlife+$E1343),((INDEX('PTRM input'!$G$385:$P$434,A44offset,$E1343)-INDEX('PTRM input'!$G$277:$P$326,A44offset,$E1343))*OFFSET($F$7,0,$E1343))-SUM($G1343:AF1343),(((INDEX('PTRM input'!$G$385:$P$434,A44offset,$E1343)-INDEX('PTRM input'!$G$277:$P$326,A44offset,$E1343))*OFFSET($F$7,0,$E1343))-SUM($G1343:AF1343))*(OFFSET('PTRM input'!$G$477,0,$E1343-1)/A44taxstdlife))))</f>
        <v>0</v>
      </c>
      <c r="AH1343" s="251">
        <f ca="1">IF(A44taxstdlife="n/a","n/a",IF(A44taxstdlife="",0,IF(AH$3&gt;(A44stdlife+$E1343),((INDEX('PTRM input'!$G$385:$P$434,A44offset,$E1343)-INDEX('PTRM input'!$G$277:$P$326,A44offset,$E1343))*OFFSET($F$7,0,$E1343))-SUM($G1343:AG1343),(((INDEX('PTRM input'!$G$385:$P$434,A44offset,$E1343)-INDEX('PTRM input'!$G$277:$P$326,A44offset,$E1343))*OFFSET($F$7,0,$E1343))-SUM($G1343:AG1343))*(OFFSET('PTRM input'!$G$477,0,$E1343-1)/A44taxstdlife))))</f>
        <v>0</v>
      </c>
      <c r="AI1343" s="251">
        <f ca="1">IF(A44taxstdlife="n/a","n/a",IF(A44taxstdlife="",0,IF(AI$3&gt;(A44stdlife+$E1343),((INDEX('PTRM input'!$G$385:$P$434,A44offset,$E1343)-INDEX('PTRM input'!$G$277:$P$326,A44offset,$E1343))*OFFSET($F$7,0,$E1343))-SUM($G1343:AH1343),(((INDEX('PTRM input'!$G$385:$P$434,A44offset,$E1343)-INDEX('PTRM input'!$G$277:$P$326,A44offset,$E1343))*OFFSET($F$7,0,$E1343))-SUM($G1343:AH1343))*(OFFSET('PTRM input'!$G$477,0,$E1343-1)/A44taxstdlife))))</f>
        <v>0</v>
      </c>
      <c r="AJ1343" s="251">
        <f ca="1">IF(A44taxstdlife="n/a","n/a",IF(A44taxstdlife="",0,IF(AJ$3&gt;(A44stdlife+$E1343),((INDEX('PTRM input'!$G$385:$P$434,A44offset,$E1343)-INDEX('PTRM input'!$G$277:$P$326,A44offset,$E1343))*OFFSET($F$7,0,$E1343))-SUM($G1343:AI1343),(((INDEX('PTRM input'!$G$385:$P$434,A44offset,$E1343)-INDEX('PTRM input'!$G$277:$P$326,A44offset,$E1343))*OFFSET($F$7,0,$E1343))-SUM($G1343:AI1343))*(OFFSET('PTRM input'!$G$477,0,$E1343-1)/A44taxstdlife))))</f>
        <v>0</v>
      </c>
      <c r="AK1343" s="251">
        <f ca="1">IF(A44taxstdlife="n/a","n/a",IF(A44taxstdlife="",0,IF(AK$3&gt;(A44stdlife+$E1343),((INDEX('PTRM input'!$G$385:$P$434,A44offset,$E1343)-INDEX('PTRM input'!$G$277:$P$326,A44offset,$E1343))*OFFSET($F$7,0,$E1343))-SUM($G1343:AJ1343),(((INDEX('PTRM input'!$G$385:$P$434,A44offset,$E1343)-INDEX('PTRM input'!$G$277:$P$326,A44offset,$E1343))*OFFSET($F$7,0,$E1343))-SUM($G1343:AJ1343))*(OFFSET('PTRM input'!$G$477,0,$E1343-1)/A44taxstdlife))))</f>
        <v>0</v>
      </c>
      <c r="AL1343" s="251">
        <f ca="1">IF(A44taxstdlife="n/a","n/a",IF(A44taxstdlife="",0,IF(AL$3&gt;(A44stdlife+$E1343),((INDEX('PTRM input'!$G$385:$P$434,A44offset,$E1343)-INDEX('PTRM input'!$G$277:$P$326,A44offset,$E1343))*OFFSET($F$7,0,$E1343))-SUM($G1343:AK1343),(((INDEX('PTRM input'!$G$385:$P$434,A44offset,$E1343)-INDEX('PTRM input'!$G$277:$P$326,A44offset,$E1343))*OFFSET($F$7,0,$E1343))-SUM($G1343:AK1343))*(OFFSET('PTRM input'!$G$477,0,$E1343-1)/A44taxstdlife))))</f>
        <v>0</v>
      </c>
      <c r="AM1343" s="251">
        <f ca="1">IF(A44taxstdlife="n/a","n/a",IF(A44taxstdlife="",0,IF(AM$3&gt;(A44stdlife+$E1343),((INDEX('PTRM input'!$G$385:$P$434,A44offset,$E1343)-INDEX('PTRM input'!$G$277:$P$326,A44offset,$E1343))*OFFSET($F$7,0,$E1343))-SUM($G1343:AL1343),(((INDEX('PTRM input'!$G$385:$P$434,A44offset,$E1343)-INDEX('PTRM input'!$G$277:$P$326,A44offset,$E1343))*OFFSET($F$7,0,$E1343))-SUM($G1343:AL1343))*(OFFSET('PTRM input'!$G$477,0,$E1343-1)/A44taxstdlife))))</f>
        <v>0</v>
      </c>
      <c r="AN1343" s="251">
        <f ca="1">IF(A44taxstdlife="n/a","n/a",IF(A44taxstdlife="",0,IF(AN$3&gt;(A44stdlife+$E1343),((INDEX('PTRM input'!$G$385:$P$434,A44offset,$E1343)-INDEX('PTRM input'!$G$277:$P$326,A44offset,$E1343))*OFFSET($F$7,0,$E1343))-SUM($G1343:AM1343),(((INDEX('PTRM input'!$G$385:$P$434,A44offset,$E1343)-INDEX('PTRM input'!$G$277:$P$326,A44offset,$E1343))*OFFSET($F$7,0,$E1343))-SUM($G1343:AM1343))*(OFFSET('PTRM input'!$G$477,0,$E1343-1)/A44taxstdlife))))</f>
        <v>0</v>
      </c>
      <c r="AO1343" s="251">
        <f ca="1">IF(A44taxstdlife="n/a","n/a",IF(A44taxstdlife="",0,IF(AO$3&gt;(A44stdlife+$E1343),((INDEX('PTRM input'!$G$385:$P$434,A44offset,$E1343)-INDEX('PTRM input'!$G$277:$P$326,A44offset,$E1343))*OFFSET($F$7,0,$E1343))-SUM($G1343:AN1343),(((INDEX('PTRM input'!$G$385:$P$434,A44offset,$E1343)-INDEX('PTRM input'!$G$277:$P$326,A44offset,$E1343))*OFFSET($F$7,0,$E1343))-SUM($G1343:AN1343))*(OFFSET('PTRM input'!$G$477,0,$E1343-1)/A44taxstdlife))))</f>
        <v>0</v>
      </c>
      <c r="AP1343" s="251">
        <f ca="1">IF(A44taxstdlife="n/a","n/a",IF(A44taxstdlife="",0,IF(AP$3&gt;(A44stdlife+$E1343),((INDEX('PTRM input'!$G$385:$P$434,A44offset,$E1343)-INDEX('PTRM input'!$G$277:$P$326,A44offset,$E1343))*OFFSET($F$7,0,$E1343))-SUM($G1343:AO1343),(((INDEX('PTRM input'!$G$385:$P$434,A44offset,$E1343)-INDEX('PTRM input'!$G$277:$P$326,A44offset,$E1343))*OFFSET($F$7,0,$E1343))-SUM($G1343:AO1343))*(OFFSET('PTRM input'!$G$477,0,$E1343-1)/A44taxstdlife))))</f>
        <v>0</v>
      </c>
      <c r="AQ1343" s="251">
        <f ca="1">IF(A44taxstdlife="n/a","n/a",IF(A44taxstdlife="",0,IF(AQ$3&gt;(A44stdlife+$E1343),((INDEX('PTRM input'!$G$385:$P$434,A44offset,$E1343)-INDEX('PTRM input'!$G$277:$P$326,A44offset,$E1343))*OFFSET($F$7,0,$E1343))-SUM($G1343:AP1343),(((INDEX('PTRM input'!$G$385:$P$434,A44offset,$E1343)-INDEX('PTRM input'!$G$277:$P$326,A44offset,$E1343))*OFFSET($F$7,0,$E1343))-SUM($G1343:AP1343))*(OFFSET('PTRM input'!$G$477,0,$E1343-1)/A44taxstdlife))))</f>
        <v>0</v>
      </c>
      <c r="AR1343" s="251">
        <f ca="1">IF(A44taxstdlife="n/a","n/a",IF(A44taxstdlife="",0,IF(AR$3&gt;(A44stdlife+$E1343),((INDEX('PTRM input'!$G$385:$P$434,A44offset,$E1343)-INDEX('PTRM input'!$G$277:$P$326,A44offset,$E1343))*OFFSET($F$7,0,$E1343))-SUM($G1343:AQ1343),(((INDEX('PTRM input'!$G$385:$P$434,A44offset,$E1343)-INDEX('PTRM input'!$G$277:$P$326,A44offset,$E1343))*OFFSET($F$7,0,$E1343))-SUM($G1343:AQ1343))*(OFFSET('PTRM input'!$G$477,0,$E1343-1)/A44taxstdlife))))</f>
        <v>0</v>
      </c>
      <c r="AS1343" s="251">
        <f ca="1">IF(A44taxstdlife="n/a","n/a",IF(A44taxstdlife="",0,IF(AS$3&gt;(A44stdlife+$E1343),((INDEX('PTRM input'!$G$385:$P$434,A44offset,$E1343)-INDEX('PTRM input'!$G$277:$P$326,A44offset,$E1343))*OFFSET($F$7,0,$E1343))-SUM($G1343:AR1343),(((INDEX('PTRM input'!$G$385:$P$434,A44offset,$E1343)-INDEX('PTRM input'!$G$277:$P$326,A44offset,$E1343))*OFFSET($F$7,0,$E1343))-SUM($G1343:AR1343))*(OFFSET('PTRM input'!$G$477,0,$E1343-1)/A44taxstdlife))))</f>
        <v>0</v>
      </c>
      <c r="AT1343" s="251">
        <f ca="1">IF(A44taxstdlife="n/a","n/a",IF(A44taxstdlife="",0,IF(AT$3&gt;(A44stdlife+$E1343),((INDEX('PTRM input'!$G$385:$P$434,A44offset,$E1343)-INDEX('PTRM input'!$G$277:$P$326,A44offset,$E1343))*OFFSET($F$7,0,$E1343))-SUM($G1343:AS1343),(((INDEX('PTRM input'!$G$385:$P$434,A44offset,$E1343)-INDEX('PTRM input'!$G$277:$P$326,A44offset,$E1343))*OFFSET($F$7,0,$E1343))-SUM($G1343:AS1343))*(OFFSET('PTRM input'!$G$477,0,$E1343-1)/A44taxstdlife))))</f>
        <v>0</v>
      </c>
      <c r="AU1343" s="251">
        <f ca="1">IF(A44taxstdlife="n/a","n/a",IF(A44taxstdlife="",0,IF(AU$3&gt;(A44stdlife+$E1343),((INDEX('PTRM input'!$G$385:$P$434,A44offset,$E1343)-INDEX('PTRM input'!$G$277:$P$326,A44offset,$E1343))*OFFSET($F$7,0,$E1343))-SUM($G1343:AT1343),(((INDEX('PTRM input'!$G$385:$P$434,A44offset,$E1343)-INDEX('PTRM input'!$G$277:$P$326,A44offset,$E1343))*OFFSET($F$7,0,$E1343))-SUM($G1343:AT1343))*(OFFSET('PTRM input'!$G$477,0,$E1343-1)/A44taxstdlife))))</f>
        <v>0</v>
      </c>
      <c r="AV1343" s="251">
        <f ca="1">IF(A44taxstdlife="n/a","n/a",IF(A44taxstdlife="",0,IF(AV$3&gt;(A44stdlife+$E1343),((INDEX('PTRM input'!$G$385:$P$434,A44offset,$E1343)-INDEX('PTRM input'!$G$277:$P$326,A44offset,$E1343))*OFFSET($F$7,0,$E1343))-SUM($G1343:AU1343),(((INDEX('PTRM input'!$G$385:$P$434,A44offset,$E1343)-INDEX('PTRM input'!$G$277:$P$326,A44offset,$E1343))*OFFSET($F$7,0,$E1343))-SUM($G1343:AU1343))*(OFFSET('PTRM input'!$G$477,0,$E1343-1)/A44taxstdlife))))</f>
        <v>0</v>
      </c>
      <c r="AW1343" s="251">
        <f ca="1">IF(A44taxstdlife="n/a","n/a",IF(A44taxstdlife="",0,IF(AW$3&gt;(A44stdlife+$E1343),((INDEX('PTRM input'!$G$385:$P$434,A44offset,$E1343)-INDEX('PTRM input'!$G$277:$P$326,A44offset,$E1343))*OFFSET($F$7,0,$E1343))-SUM($G1343:AV1343),(((INDEX('PTRM input'!$G$385:$P$434,A44offset,$E1343)-INDEX('PTRM input'!$G$277:$P$326,A44offset,$E1343))*OFFSET($F$7,0,$E1343))-SUM($G1343:AV1343))*(OFFSET('PTRM input'!$G$477,0,$E1343-1)/A44taxstdlife))))</f>
        <v>0</v>
      </c>
      <c r="AX1343" s="251">
        <f ca="1">IF(A44taxstdlife="n/a","n/a",IF(A44taxstdlife="",0,IF(AX$3&gt;(A44stdlife+$E1343),((INDEX('PTRM input'!$G$385:$P$434,A44offset,$E1343)-INDEX('PTRM input'!$G$277:$P$326,A44offset,$E1343))*OFFSET($F$7,0,$E1343))-SUM($G1343:AW1343),(((INDEX('PTRM input'!$G$385:$P$434,A44offset,$E1343)-INDEX('PTRM input'!$G$277:$P$326,A44offset,$E1343))*OFFSET($F$7,0,$E1343))-SUM($G1343:AW1343))*(OFFSET('PTRM input'!$G$477,0,$E1343-1)/A44taxstdlife))))</f>
        <v>0</v>
      </c>
      <c r="AY1343" s="251">
        <f ca="1">IF(A44taxstdlife="n/a","n/a",IF(A44taxstdlife="",0,IF(AY$3&gt;(A44stdlife+$E1343),((INDEX('PTRM input'!$G$385:$P$434,A44offset,$E1343)-INDEX('PTRM input'!$G$277:$P$326,A44offset,$E1343))*OFFSET($F$7,0,$E1343))-SUM($G1343:AX1343),(((INDEX('PTRM input'!$G$385:$P$434,A44offset,$E1343)-INDEX('PTRM input'!$G$277:$P$326,A44offset,$E1343))*OFFSET($F$7,0,$E1343))-SUM($G1343:AX1343))*(OFFSET('PTRM input'!$G$477,0,$E1343-1)/A44taxstdlife))))</f>
        <v>0</v>
      </c>
      <c r="AZ1343" s="251">
        <f ca="1">IF(A44taxstdlife="n/a","n/a",IF(A44taxstdlife="",0,IF(AZ$3&gt;(A44stdlife+$E1343),((INDEX('PTRM input'!$G$385:$P$434,A44offset,$E1343)-INDEX('PTRM input'!$G$277:$P$326,A44offset,$E1343))*OFFSET($F$7,0,$E1343))-SUM($G1343:AY1343),(((INDEX('PTRM input'!$G$385:$P$434,A44offset,$E1343)-INDEX('PTRM input'!$G$277:$P$326,A44offset,$E1343))*OFFSET($F$7,0,$E1343))-SUM($G1343:AY1343))*(OFFSET('PTRM input'!$G$477,0,$E1343-1)/A44taxstdlife))))</f>
        <v>0</v>
      </c>
      <c r="BA1343" s="251">
        <f ca="1">IF(A44taxstdlife="n/a","n/a",IF(A44taxstdlife="",0,IF(BA$3&gt;(A44stdlife+$E1343),((INDEX('PTRM input'!$G$385:$P$434,A44offset,$E1343)-INDEX('PTRM input'!$G$277:$P$326,A44offset,$E1343))*OFFSET($F$7,0,$E1343))-SUM($G1343:AZ1343),(((INDEX('PTRM input'!$G$385:$P$434,A44offset,$E1343)-INDEX('PTRM input'!$G$277:$P$326,A44offset,$E1343))*OFFSET($F$7,0,$E1343))-SUM($G1343:AZ1343))*(OFFSET('PTRM input'!$G$477,0,$E1343-1)/A44taxstdlife))))</f>
        <v>0</v>
      </c>
      <c r="BB1343" s="251">
        <f ca="1">IF(A44taxstdlife="n/a","n/a",IF(A44taxstdlife="",0,IF(BB$3&gt;(A44stdlife+$E1343),((INDEX('PTRM input'!$G$385:$P$434,A44offset,$E1343)-INDEX('PTRM input'!$G$277:$P$326,A44offset,$E1343))*OFFSET($F$7,0,$E1343))-SUM($G1343:BA1343),(((INDEX('PTRM input'!$G$385:$P$434,A44offset,$E1343)-INDEX('PTRM input'!$G$277:$P$326,A44offset,$E1343))*OFFSET($F$7,0,$E1343))-SUM($G1343:BA1343))*(OFFSET('PTRM input'!$G$477,0,$E1343-1)/A44taxstdlife))))</f>
        <v>0</v>
      </c>
      <c r="BC1343" s="251">
        <f ca="1">IF(A44taxstdlife="n/a","n/a",IF(A44taxstdlife="",0,IF(BC$3&gt;(A44stdlife+$E1343),((INDEX('PTRM input'!$G$385:$P$434,A44offset,$E1343)-INDEX('PTRM input'!$G$277:$P$326,A44offset,$E1343))*OFFSET($F$7,0,$E1343))-SUM($G1343:BB1343),(((INDEX('PTRM input'!$G$385:$P$434,A44offset,$E1343)-INDEX('PTRM input'!$G$277:$P$326,A44offset,$E1343))*OFFSET($F$7,0,$E1343))-SUM($G1343:BB1343))*(OFFSET('PTRM input'!$G$477,0,$E1343-1)/A44taxstdlife))))</f>
        <v>0</v>
      </c>
      <c r="BD1343" s="251">
        <f ca="1">IF(A44taxstdlife="n/a","n/a",IF(A44taxstdlife="",0,IF(BD$3&gt;(A44stdlife+$E1343),((INDEX('PTRM input'!$G$385:$P$434,A44offset,$E1343)-INDEX('PTRM input'!$G$277:$P$326,A44offset,$E1343))*OFFSET($F$7,0,$E1343))-SUM($G1343:BC1343),(((INDEX('PTRM input'!$G$385:$P$434,A44offset,$E1343)-INDEX('PTRM input'!$G$277:$P$326,A44offset,$E1343))*OFFSET($F$7,0,$E1343))-SUM($G1343:BC1343))*(OFFSET('PTRM input'!$G$477,0,$E1343-1)/A44taxstdlife))))</f>
        <v>0</v>
      </c>
      <c r="BE1343" s="251">
        <f ca="1">IF(A44taxstdlife="n/a","n/a",IF(A44taxstdlife="",0,IF(BE$3&gt;(A44stdlife+$E1343),((INDEX('PTRM input'!$G$385:$P$434,A44offset,$E1343)-INDEX('PTRM input'!$G$277:$P$326,A44offset,$E1343))*OFFSET($F$7,0,$E1343))-SUM($G1343:BD1343),(((INDEX('PTRM input'!$G$385:$P$434,A44offset,$E1343)-INDEX('PTRM input'!$G$277:$P$326,A44offset,$E1343))*OFFSET($F$7,0,$E1343))-SUM($G1343:BD1343))*(OFFSET('PTRM input'!$G$477,0,$E1343-1)/A44taxstdlife))))</f>
        <v>0</v>
      </c>
      <c r="BF1343" s="251">
        <f ca="1">IF(A44taxstdlife="n/a","n/a",IF(A44taxstdlife="",0,IF(BF$3&gt;(A44stdlife+$E1343),((INDEX('PTRM input'!$G$385:$P$434,A44offset,$E1343)-INDEX('PTRM input'!$G$277:$P$326,A44offset,$E1343))*OFFSET($F$7,0,$E1343))-SUM($G1343:BE1343),(((INDEX('PTRM input'!$G$385:$P$434,A44offset,$E1343)-INDEX('PTRM input'!$G$277:$P$326,A44offset,$E1343))*OFFSET($F$7,0,$E1343))-SUM($G1343:BE1343))*(OFFSET('PTRM input'!$G$477,0,$E1343-1)/A44taxstdlife))))</f>
        <v>0</v>
      </c>
      <c r="BG1343" s="251">
        <f ca="1">IF(A44taxstdlife="n/a","n/a",IF(A44taxstdlife="",0,IF(BG$3&gt;(A44stdlife+$E1343),((INDEX('PTRM input'!$G$385:$P$434,A44offset,$E1343)-INDEX('PTRM input'!$G$277:$P$326,A44offset,$E1343))*OFFSET($F$7,0,$E1343))-SUM($G1343:BF1343),(((INDEX('PTRM input'!$G$385:$P$434,A44offset,$E1343)-INDEX('PTRM input'!$G$277:$P$326,A44offset,$E1343))*OFFSET($F$7,0,$E1343))-SUM($G1343:BF1343))*(OFFSET('PTRM input'!$G$477,0,$E1343-1)/A44taxstdlife))))</f>
        <v>0</v>
      </c>
      <c r="BH1343" s="251">
        <f ca="1">IF(A44taxstdlife="n/a","n/a",IF(A44taxstdlife="",0,IF(BH$3&gt;(A44stdlife+$E1343),((INDEX('PTRM input'!$G$385:$P$434,A44offset,$E1343)-INDEX('PTRM input'!$G$277:$P$326,A44offset,$E1343))*OFFSET($F$7,0,$E1343))-SUM($G1343:BG1343),(((INDEX('PTRM input'!$G$385:$P$434,A44offset,$E1343)-INDEX('PTRM input'!$G$277:$P$326,A44offset,$E1343))*OFFSET($F$7,0,$E1343))-SUM($G1343:BG1343))*(OFFSET('PTRM input'!$G$477,0,$E1343-1)/A44taxstdlife))))</f>
        <v>0</v>
      </c>
      <c r="BI1343" s="251">
        <f ca="1">IF(A44taxstdlife="n/a","n/a",IF(A44taxstdlife="",0,IF(BI$3&gt;(A44stdlife+$E1343),((INDEX('PTRM input'!$G$385:$P$434,A44offset,$E1343)-INDEX('PTRM input'!$G$277:$P$326,A44offset,$E1343))*OFFSET($F$7,0,$E1343))-SUM($G1343:BH1343),(((INDEX('PTRM input'!$G$385:$P$434,A44offset,$E1343)-INDEX('PTRM input'!$G$277:$P$326,A44offset,$E1343))*OFFSET($F$7,0,$E1343))-SUM($G1343:BH1343))*(OFFSET('PTRM input'!$G$477,0,$E1343-1)/A44taxstdlife))))</f>
        <v>0</v>
      </c>
      <c r="BJ1343" s="163"/>
      <c r="BK1343" s="116"/>
      <c r="BL1343" s="116"/>
      <c r="BM1343" s="116"/>
    </row>
    <row r="1344" spans="1:65" ht="12.75" hidden="1" customHeight="1" outlineLevel="2">
      <c r="A1344" s="366"/>
      <c r="B1344" s="19"/>
      <c r="C1344" s="18"/>
      <c r="D1344" s="760"/>
      <c r="E1344" s="86">
        <v>4</v>
      </c>
      <c r="F1344" s="356"/>
      <c r="G1344" s="434"/>
      <c r="H1344" s="435"/>
      <c r="I1344" s="435"/>
      <c r="J1344" s="619"/>
      <c r="K1344" s="251">
        <f ca="1">IF(A44taxstdlife="n/a","n/a",IF(A44taxstdlife="",0,IF(K$3&gt;(A44stdlife+$E1344),((INDEX('PTRM input'!$G$385:$P$434,A44offset,$E1344)-INDEX('PTRM input'!$G$277:$P$326,A44offset,$E1344))*OFFSET($F$7,0,$E1344))-SUM($G1344:J1344),(((INDEX('PTRM input'!$G$385:$P$434,A44offset,$E1344)-INDEX('PTRM input'!$G$277:$P$326,A44offset,$E1344))*OFFSET($F$7,0,$E1344))-SUM($G1344:J1344))*(OFFSET('PTRM input'!$G$477,0,$E1344-1)/A44taxstdlife))))</f>
        <v>0</v>
      </c>
      <c r="L1344" s="251">
        <f ca="1">IF(A44taxstdlife="n/a","n/a",IF(A44taxstdlife="",0,IF(L$3&gt;(A44stdlife+$E1344),((INDEX('PTRM input'!$G$385:$P$434,A44offset,$E1344)-INDEX('PTRM input'!$G$277:$P$326,A44offset,$E1344))*OFFSET($F$7,0,$E1344))-SUM($G1344:K1344),(((INDEX('PTRM input'!$G$385:$P$434,A44offset,$E1344)-INDEX('PTRM input'!$G$277:$P$326,A44offset,$E1344))*OFFSET($F$7,0,$E1344))-SUM($G1344:K1344))*(OFFSET('PTRM input'!$G$477,0,$E1344-1)/A44taxstdlife))))</f>
        <v>0</v>
      </c>
      <c r="M1344" s="251">
        <f ca="1">IF(A44taxstdlife="n/a","n/a",IF(A44taxstdlife="",0,IF(M$3&gt;(A44stdlife+$E1344),((INDEX('PTRM input'!$G$385:$P$434,A44offset,$E1344)-INDEX('PTRM input'!$G$277:$P$326,A44offset,$E1344))*OFFSET($F$7,0,$E1344))-SUM($G1344:L1344),(((INDEX('PTRM input'!$G$385:$P$434,A44offset,$E1344)-INDEX('PTRM input'!$G$277:$P$326,A44offset,$E1344))*OFFSET($F$7,0,$E1344))-SUM($G1344:L1344))*(OFFSET('PTRM input'!$G$477,0,$E1344-1)/A44taxstdlife))))</f>
        <v>0</v>
      </c>
      <c r="N1344" s="251">
        <f ca="1">IF(A44taxstdlife="n/a","n/a",IF(A44taxstdlife="",0,IF(N$3&gt;(A44stdlife+$E1344),((INDEX('PTRM input'!$G$385:$P$434,A44offset,$E1344)-INDEX('PTRM input'!$G$277:$P$326,A44offset,$E1344))*OFFSET($F$7,0,$E1344))-SUM($G1344:M1344),(((INDEX('PTRM input'!$G$385:$P$434,A44offset,$E1344)-INDEX('PTRM input'!$G$277:$P$326,A44offset,$E1344))*OFFSET($F$7,0,$E1344))-SUM($G1344:M1344))*(OFFSET('PTRM input'!$G$477,0,$E1344-1)/A44taxstdlife))))</f>
        <v>0</v>
      </c>
      <c r="O1344" s="251">
        <f ca="1">IF(A44taxstdlife="n/a","n/a",IF(A44taxstdlife="",0,IF(O$3&gt;(A44stdlife+$E1344),((INDEX('PTRM input'!$G$385:$P$434,A44offset,$E1344)-INDEX('PTRM input'!$G$277:$P$326,A44offset,$E1344))*OFFSET($F$7,0,$E1344))-SUM($G1344:N1344),(((INDEX('PTRM input'!$G$385:$P$434,A44offset,$E1344)-INDEX('PTRM input'!$G$277:$P$326,A44offset,$E1344))*OFFSET($F$7,0,$E1344))-SUM($G1344:N1344))*(OFFSET('PTRM input'!$G$477,0,$E1344-1)/A44taxstdlife))))</f>
        <v>0</v>
      </c>
      <c r="P1344" s="251">
        <f ca="1">IF(A44taxstdlife="n/a","n/a",IF(A44taxstdlife="",0,IF(P$3&gt;(A44stdlife+$E1344),((INDEX('PTRM input'!$G$385:$P$434,A44offset,$E1344)-INDEX('PTRM input'!$G$277:$P$326,A44offset,$E1344))*OFFSET($F$7,0,$E1344))-SUM($G1344:O1344),(((INDEX('PTRM input'!$G$385:$P$434,A44offset,$E1344)-INDEX('PTRM input'!$G$277:$P$326,A44offset,$E1344))*OFFSET($F$7,0,$E1344))-SUM($G1344:O1344))*(OFFSET('PTRM input'!$G$477,0,$E1344-1)/A44taxstdlife))))</f>
        <v>0</v>
      </c>
      <c r="Q1344" s="251">
        <f ca="1">IF(A44taxstdlife="n/a","n/a",IF(A44taxstdlife="",0,IF(Q$3&gt;(A44stdlife+$E1344),((INDEX('PTRM input'!$G$385:$P$434,A44offset,$E1344)-INDEX('PTRM input'!$G$277:$P$326,A44offset,$E1344))*OFFSET($F$7,0,$E1344))-SUM($G1344:P1344),(((INDEX('PTRM input'!$G$385:$P$434,A44offset,$E1344)-INDEX('PTRM input'!$G$277:$P$326,A44offset,$E1344))*OFFSET($F$7,0,$E1344))-SUM($G1344:P1344))*(OFFSET('PTRM input'!$G$477,0,$E1344-1)/A44taxstdlife))))</f>
        <v>0</v>
      </c>
      <c r="R1344" s="251">
        <f ca="1">IF(A44taxstdlife="n/a","n/a",IF(A44taxstdlife="",0,IF(R$3&gt;(A44stdlife+$E1344),((INDEX('PTRM input'!$G$385:$P$434,A44offset,$E1344)-INDEX('PTRM input'!$G$277:$P$326,A44offset,$E1344))*OFFSET($F$7,0,$E1344))-SUM($G1344:Q1344),(((INDEX('PTRM input'!$G$385:$P$434,A44offset,$E1344)-INDEX('PTRM input'!$G$277:$P$326,A44offset,$E1344))*OFFSET($F$7,0,$E1344))-SUM($G1344:Q1344))*(OFFSET('PTRM input'!$G$477,0,$E1344-1)/A44taxstdlife))))</f>
        <v>0</v>
      </c>
      <c r="S1344" s="251">
        <f ca="1">IF(A44taxstdlife="n/a","n/a",IF(A44taxstdlife="",0,IF(S$3&gt;(A44stdlife+$E1344),((INDEX('PTRM input'!$G$385:$P$434,A44offset,$E1344)-INDEX('PTRM input'!$G$277:$P$326,A44offset,$E1344))*OFFSET($F$7,0,$E1344))-SUM($G1344:R1344),(((INDEX('PTRM input'!$G$385:$P$434,A44offset,$E1344)-INDEX('PTRM input'!$G$277:$P$326,A44offset,$E1344))*OFFSET($F$7,0,$E1344))-SUM($G1344:R1344))*(OFFSET('PTRM input'!$G$477,0,$E1344-1)/A44taxstdlife))))</f>
        <v>0</v>
      </c>
      <c r="T1344" s="251">
        <f ca="1">IF(A44taxstdlife="n/a","n/a",IF(A44taxstdlife="",0,IF(T$3&gt;(A44stdlife+$E1344),((INDEX('PTRM input'!$G$385:$P$434,A44offset,$E1344)-INDEX('PTRM input'!$G$277:$P$326,A44offset,$E1344))*OFFSET($F$7,0,$E1344))-SUM($G1344:S1344),(((INDEX('PTRM input'!$G$385:$P$434,A44offset,$E1344)-INDEX('PTRM input'!$G$277:$P$326,A44offset,$E1344))*OFFSET($F$7,0,$E1344))-SUM($G1344:S1344))*(OFFSET('PTRM input'!$G$477,0,$E1344-1)/A44taxstdlife))))</f>
        <v>0</v>
      </c>
      <c r="U1344" s="251">
        <f ca="1">IF(A44taxstdlife="n/a","n/a",IF(A44taxstdlife="",0,IF(U$3&gt;(A44stdlife+$E1344),((INDEX('PTRM input'!$G$385:$P$434,A44offset,$E1344)-INDEX('PTRM input'!$G$277:$P$326,A44offset,$E1344))*OFFSET($F$7,0,$E1344))-SUM($G1344:T1344),(((INDEX('PTRM input'!$G$385:$P$434,A44offset,$E1344)-INDEX('PTRM input'!$G$277:$P$326,A44offset,$E1344))*OFFSET($F$7,0,$E1344))-SUM($G1344:T1344))*(OFFSET('PTRM input'!$G$477,0,$E1344-1)/A44taxstdlife))))</f>
        <v>0</v>
      </c>
      <c r="V1344" s="251">
        <f ca="1">IF(A44taxstdlife="n/a","n/a",IF(A44taxstdlife="",0,IF(V$3&gt;(A44stdlife+$E1344),((INDEX('PTRM input'!$G$385:$P$434,A44offset,$E1344)-INDEX('PTRM input'!$G$277:$P$326,A44offset,$E1344))*OFFSET($F$7,0,$E1344))-SUM($G1344:U1344),(((INDEX('PTRM input'!$G$385:$P$434,A44offset,$E1344)-INDEX('PTRM input'!$G$277:$P$326,A44offset,$E1344))*OFFSET($F$7,0,$E1344))-SUM($G1344:U1344))*(OFFSET('PTRM input'!$G$477,0,$E1344-1)/A44taxstdlife))))</f>
        <v>0</v>
      </c>
      <c r="W1344" s="251">
        <f ca="1">IF(A44taxstdlife="n/a","n/a",IF(A44taxstdlife="",0,IF(W$3&gt;(A44stdlife+$E1344),((INDEX('PTRM input'!$G$385:$P$434,A44offset,$E1344)-INDEX('PTRM input'!$G$277:$P$326,A44offset,$E1344))*OFFSET($F$7,0,$E1344))-SUM($G1344:V1344),(((INDEX('PTRM input'!$G$385:$P$434,A44offset,$E1344)-INDEX('PTRM input'!$G$277:$P$326,A44offset,$E1344))*OFFSET($F$7,0,$E1344))-SUM($G1344:V1344))*(OFFSET('PTRM input'!$G$477,0,$E1344-1)/A44taxstdlife))))</f>
        <v>0</v>
      </c>
      <c r="X1344" s="251">
        <f ca="1">IF(A44taxstdlife="n/a","n/a",IF(A44taxstdlife="",0,IF(X$3&gt;(A44stdlife+$E1344),((INDEX('PTRM input'!$G$385:$P$434,A44offset,$E1344)-INDEX('PTRM input'!$G$277:$P$326,A44offset,$E1344))*OFFSET($F$7,0,$E1344))-SUM($G1344:W1344),(((INDEX('PTRM input'!$G$385:$P$434,A44offset,$E1344)-INDEX('PTRM input'!$G$277:$P$326,A44offset,$E1344))*OFFSET($F$7,0,$E1344))-SUM($G1344:W1344))*(OFFSET('PTRM input'!$G$477,0,$E1344-1)/A44taxstdlife))))</f>
        <v>0</v>
      </c>
      <c r="Y1344" s="251">
        <f ca="1">IF(A44taxstdlife="n/a","n/a",IF(A44taxstdlife="",0,IF(Y$3&gt;(A44stdlife+$E1344),((INDEX('PTRM input'!$G$385:$P$434,A44offset,$E1344)-INDEX('PTRM input'!$G$277:$P$326,A44offset,$E1344))*OFFSET($F$7,0,$E1344))-SUM($G1344:X1344),(((INDEX('PTRM input'!$G$385:$P$434,A44offset,$E1344)-INDEX('PTRM input'!$G$277:$P$326,A44offset,$E1344))*OFFSET($F$7,0,$E1344))-SUM($G1344:X1344))*(OFFSET('PTRM input'!$G$477,0,$E1344-1)/A44taxstdlife))))</f>
        <v>0</v>
      </c>
      <c r="Z1344" s="251">
        <f ca="1">IF(A44taxstdlife="n/a","n/a",IF(A44taxstdlife="",0,IF(Z$3&gt;(A44stdlife+$E1344),((INDEX('PTRM input'!$G$385:$P$434,A44offset,$E1344)-INDEX('PTRM input'!$G$277:$P$326,A44offset,$E1344))*OFFSET($F$7,0,$E1344))-SUM($G1344:Y1344),(((INDEX('PTRM input'!$G$385:$P$434,A44offset,$E1344)-INDEX('PTRM input'!$G$277:$P$326,A44offset,$E1344))*OFFSET($F$7,0,$E1344))-SUM($G1344:Y1344))*(OFFSET('PTRM input'!$G$477,0,$E1344-1)/A44taxstdlife))))</f>
        <v>0</v>
      </c>
      <c r="AA1344" s="251">
        <f ca="1">IF(A44taxstdlife="n/a","n/a",IF(A44taxstdlife="",0,IF(AA$3&gt;(A44stdlife+$E1344),((INDEX('PTRM input'!$G$385:$P$434,A44offset,$E1344)-INDEX('PTRM input'!$G$277:$P$326,A44offset,$E1344))*OFFSET($F$7,0,$E1344))-SUM($G1344:Z1344),(((INDEX('PTRM input'!$G$385:$P$434,A44offset,$E1344)-INDEX('PTRM input'!$G$277:$P$326,A44offset,$E1344))*OFFSET($F$7,0,$E1344))-SUM($G1344:Z1344))*(OFFSET('PTRM input'!$G$477,0,$E1344-1)/A44taxstdlife))))</f>
        <v>0</v>
      </c>
      <c r="AB1344" s="251">
        <f ca="1">IF(A44taxstdlife="n/a","n/a",IF(A44taxstdlife="",0,IF(AB$3&gt;(A44stdlife+$E1344),((INDEX('PTRM input'!$G$385:$P$434,A44offset,$E1344)-INDEX('PTRM input'!$G$277:$P$326,A44offset,$E1344))*OFFSET($F$7,0,$E1344))-SUM($G1344:AA1344),(((INDEX('PTRM input'!$G$385:$P$434,A44offset,$E1344)-INDEX('PTRM input'!$G$277:$P$326,A44offset,$E1344))*OFFSET($F$7,0,$E1344))-SUM($G1344:AA1344))*(OFFSET('PTRM input'!$G$477,0,$E1344-1)/A44taxstdlife))))</f>
        <v>0</v>
      </c>
      <c r="AC1344" s="251">
        <f ca="1">IF(A44taxstdlife="n/a","n/a",IF(A44taxstdlife="",0,IF(AC$3&gt;(A44stdlife+$E1344),((INDEX('PTRM input'!$G$385:$P$434,A44offset,$E1344)-INDEX('PTRM input'!$G$277:$P$326,A44offset,$E1344))*OFFSET($F$7,0,$E1344))-SUM($G1344:AB1344),(((INDEX('PTRM input'!$G$385:$P$434,A44offset,$E1344)-INDEX('PTRM input'!$G$277:$P$326,A44offset,$E1344))*OFFSET($F$7,0,$E1344))-SUM($G1344:AB1344))*(OFFSET('PTRM input'!$G$477,0,$E1344-1)/A44taxstdlife))))</f>
        <v>0</v>
      </c>
      <c r="AD1344" s="251">
        <f ca="1">IF(A44taxstdlife="n/a","n/a",IF(A44taxstdlife="",0,IF(AD$3&gt;(A44stdlife+$E1344),((INDEX('PTRM input'!$G$385:$P$434,A44offset,$E1344)-INDEX('PTRM input'!$G$277:$P$326,A44offset,$E1344))*OFFSET($F$7,0,$E1344))-SUM($G1344:AC1344),(((INDEX('PTRM input'!$G$385:$P$434,A44offset,$E1344)-INDEX('PTRM input'!$G$277:$P$326,A44offset,$E1344))*OFFSET($F$7,0,$E1344))-SUM($G1344:AC1344))*(OFFSET('PTRM input'!$G$477,0,$E1344-1)/A44taxstdlife))))</f>
        <v>0</v>
      </c>
      <c r="AE1344" s="251">
        <f ca="1">IF(A44taxstdlife="n/a","n/a",IF(A44taxstdlife="",0,IF(AE$3&gt;(A44stdlife+$E1344),((INDEX('PTRM input'!$G$385:$P$434,A44offset,$E1344)-INDEX('PTRM input'!$G$277:$P$326,A44offset,$E1344))*OFFSET($F$7,0,$E1344))-SUM($G1344:AD1344),(((INDEX('PTRM input'!$G$385:$P$434,A44offset,$E1344)-INDEX('PTRM input'!$G$277:$P$326,A44offset,$E1344))*OFFSET($F$7,0,$E1344))-SUM($G1344:AD1344))*(OFFSET('PTRM input'!$G$477,0,$E1344-1)/A44taxstdlife))))</f>
        <v>0</v>
      </c>
      <c r="AF1344" s="251">
        <f ca="1">IF(A44taxstdlife="n/a","n/a",IF(A44taxstdlife="",0,IF(AF$3&gt;(A44stdlife+$E1344),((INDEX('PTRM input'!$G$385:$P$434,A44offset,$E1344)-INDEX('PTRM input'!$G$277:$P$326,A44offset,$E1344))*OFFSET($F$7,0,$E1344))-SUM($G1344:AE1344),(((INDEX('PTRM input'!$G$385:$P$434,A44offset,$E1344)-INDEX('PTRM input'!$G$277:$P$326,A44offset,$E1344))*OFFSET($F$7,0,$E1344))-SUM($G1344:AE1344))*(OFFSET('PTRM input'!$G$477,0,$E1344-1)/A44taxstdlife))))</f>
        <v>0</v>
      </c>
      <c r="AG1344" s="251">
        <f ca="1">IF(A44taxstdlife="n/a","n/a",IF(A44taxstdlife="",0,IF(AG$3&gt;(A44stdlife+$E1344),((INDEX('PTRM input'!$G$385:$P$434,A44offset,$E1344)-INDEX('PTRM input'!$G$277:$P$326,A44offset,$E1344))*OFFSET($F$7,0,$E1344))-SUM($G1344:AF1344),(((INDEX('PTRM input'!$G$385:$P$434,A44offset,$E1344)-INDEX('PTRM input'!$G$277:$P$326,A44offset,$E1344))*OFFSET($F$7,0,$E1344))-SUM($G1344:AF1344))*(OFFSET('PTRM input'!$G$477,0,$E1344-1)/A44taxstdlife))))</f>
        <v>0</v>
      </c>
      <c r="AH1344" s="251">
        <f ca="1">IF(A44taxstdlife="n/a","n/a",IF(A44taxstdlife="",0,IF(AH$3&gt;(A44stdlife+$E1344),((INDEX('PTRM input'!$G$385:$P$434,A44offset,$E1344)-INDEX('PTRM input'!$G$277:$P$326,A44offset,$E1344))*OFFSET($F$7,0,$E1344))-SUM($G1344:AG1344),(((INDEX('PTRM input'!$G$385:$P$434,A44offset,$E1344)-INDEX('PTRM input'!$G$277:$P$326,A44offset,$E1344))*OFFSET($F$7,0,$E1344))-SUM($G1344:AG1344))*(OFFSET('PTRM input'!$G$477,0,$E1344-1)/A44taxstdlife))))</f>
        <v>0</v>
      </c>
      <c r="AI1344" s="251">
        <f ca="1">IF(A44taxstdlife="n/a","n/a",IF(A44taxstdlife="",0,IF(AI$3&gt;(A44stdlife+$E1344),((INDEX('PTRM input'!$G$385:$P$434,A44offset,$E1344)-INDEX('PTRM input'!$G$277:$P$326,A44offset,$E1344))*OFFSET($F$7,0,$E1344))-SUM($G1344:AH1344),(((INDEX('PTRM input'!$G$385:$P$434,A44offset,$E1344)-INDEX('PTRM input'!$G$277:$P$326,A44offset,$E1344))*OFFSET($F$7,0,$E1344))-SUM($G1344:AH1344))*(OFFSET('PTRM input'!$G$477,0,$E1344-1)/A44taxstdlife))))</f>
        <v>0</v>
      </c>
      <c r="AJ1344" s="251">
        <f ca="1">IF(A44taxstdlife="n/a","n/a",IF(A44taxstdlife="",0,IF(AJ$3&gt;(A44stdlife+$E1344),((INDEX('PTRM input'!$G$385:$P$434,A44offset,$E1344)-INDEX('PTRM input'!$G$277:$P$326,A44offset,$E1344))*OFFSET($F$7,0,$E1344))-SUM($G1344:AI1344),(((INDEX('PTRM input'!$G$385:$P$434,A44offset,$E1344)-INDEX('PTRM input'!$G$277:$P$326,A44offset,$E1344))*OFFSET($F$7,0,$E1344))-SUM($G1344:AI1344))*(OFFSET('PTRM input'!$G$477,0,$E1344-1)/A44taxstdlife))))</f>
        <v>0</v>
      </c>
      <c r="AK1344" s="251">
        <f ca="1">IF(A44taxstdlife="n/a","n/a",IF(A44taxstdlife="",0,IF(AK$3&gt;(A44stdlife+$E1344),((INDEX('PTRM input'!$G$385:$P$434,A44offset,$E1344)-INDEX('PTRM input'!$G$277:$P$326,A44offset,$E1344))*OFFSET($F$7,0,$E1344))-SUM($G1344:AJ1344),(((INDEX('PTRM input'!$G$385:$P$434,A44offset,$E1344)-INDEX('PTRM input'!$G$277:$P$326,A44offset,$E1344))*OFFSET($F$7,0,$E1344))-SUM($G1344:AJ1344))*(OFFSET('PTRM input'!$G$477,0,$E1344-1)/A44taxstdlife))))</f>
        <v>0</v>
      </c>
      <c r="AL1344" s="251">
        <f ca="1">IF(A44taxstdlife="n/a","n/a",IF(A44taxstdlife="",0,IF(AL$3&gt;(A44stdlife+$E1344),((INDEX('PTRM input'!$G$385:$P$434,A44offset,$E1344)-INDEX('PTRM input'!$G$277:$P$326,A44offset,$E1344))*OFFSET($F$7,0,$E1344))-SUM($G1344:AK1344),(((INDEX('PTRM input'!$G$385:$P$434,A44offset,$E1344)-INDEX('PTRM input'!$G$277:$P$326,A44offset,$E1344))*OFFSET($F$7,0,$E1344))-SUM($G1344:AK1344))*(OFFSET('PTRM input'!$G$477,0,$E1344-1)/A44taxstdlife))))</f>
        <v>0</v>
      </c>
      <c r="AM1344" s="251">
        <f ca="1">IF(A44taxstdlife="n/a","n/a",IF(A44taxstdlife="",0,IF(AM$3&gt;(A44stdlife+$E1344),((INDEX('PTRM input'!$G$385:$P$434,A44offset,$E1344)-INDEX('PTRM input'!$G$277:$P$326,A44offset,$E1344))*OFFSET($F$7,0,$E1344))-SUM($G1344:AL1344),(((INDEX('PTRM input'!$G$385:$P$434,A44offset,$E1344)-INDEX('PTRM input'!$G$277:$P$326,A44offset,$E1344))*OFFSET($F$7,0,$E1344))-SUM($G1344:AL1344))*(OFFSET('PTRM input'!$G$477,0,$E1344-1)/A44taxstdlife))))</f>
        <v>0</v>
      </c>
      <c r="AN1344" s="251">
        <f ca="1">IF(A44taxstdlife="n/a","n/a",IF(A44taxstdlife="",0,IF(AN$3&gt;(A44stdlife+$E1344),((INDEX('PTRM input'!$G$385:$P$434,A44offset,$E1344)-INDEX('PTRM input'!$G$277:$P$326,A44offset,$E1344))*OFFSET($F$7,0,$E1344))-SUM($G1344:AM1344),(((INDEX('PTRM input'!$G$385:$P$434,A44offset,$E1344)-INDEX('PTRM input'!$G$277:$P$326,A44offset,$E1344))*OFFSET($F$7,0,$E1344))-SUM($G1344:AM1344))*(OFFSET('PTRM input'!$G$477,0,$E1344-1)/A44taxstdlife))))</f>
        <v>0</v>
      </c>
      <c r="AO1344" s="251">
        <f ca="1">IF(A44taxstdlife="n/a","n/a",IF(A44taxstdlife="",0,IF(AO$3&gt;(A44stdlife+$E1344),((INDEX('PTRM input'!$G$385:$P$434,A44offset,$E1344)-INDEX('PTRM input'!$G$277:$P$326,A44offset,$E1344))*OFFSET($F$7,0,$E1344))-SUM($G1344:AN1344),(((INDEX('PTRM input'!$G$385:$P$434,A44offset,$E1344)-INDEX('PTRM input'!$G$277:$P$326,A44offset,$E1344))*OFFSET($F$7,0,$E1344))-SUM($G1344:AN1344))*(OFFSET('PTRM input'!$G$477,0,$E1344-1)/A44taxstdlife))))</f>
        <v>0</v>
      </c>
      <c r="AP1344" s="251">
        <f ca="1">IF(A44taxstdlife="n/a","n/a",IF(A44taxstdlife="",0,IF(AP$3&gt;(A44stdlife+$E1344),((INDEX('PTRM input'!$G$385:$P$434,A44offset,$E1344)-INDEX('PTRM input'!$G$277:$P$326,A44offset,$E1344))*OFFSET($F$7,0,$E1344))-SUM($G1344:AO1344),(((INDEX('PTRM input'!$G$385:$P$434,A44offset,$E1344)-INDEX('PTRM input'!$G$277:$P$326,A44offset,$E1344))*OFFSET($F$7,0,$E1344))-SUM($G1344:AO1344))*(OFFSET('PTRM input'!$G$477,0,$E1344-1)/A44taxstdlife))))</f>
        <v>0</v>
      </c>
      <c r="AQ1344" s="251">
        <f ca="1">IF(A44taxstdlife="n/a","n/a",IF(A44taxstdlife="",0,IF(AQ$3&gt;(A44stdlife+$E1344),((INDEX('PTRM input'!$G$385:$P$434,A44offset,$E1344)-INDEX('PTRM input'!$G$277:$P$326,A44offset,$E1344))*OFFSET($F$7,0,$E1344))-SUM($G1344:AP1344),(((INDEX('PTRM input'!$G$385:$P$434,A44offset,$E1344)-INDEX('PTRM input'!$G$277:$P$326,A44offset,$E1344))*OFFSET($F$7,0,$E1344))-SUM($G1344:AP1344))*(OFFSET('PTRM input'!$G$477,0,$E1344-1)/A44taxstdlife))))</f>
        <v>0</v>
      </c>
      <c r="AR1344" s="251">
        <f ca="1">IF(A44taxstdlife="n/a","n/a",IF(A44taxstdlife="",0,IF(AR$3&gt;(A44stdlife+$E1344),((INDEX('PTRM input'!$G$385:$P$434,A44offset,$E1344)-INDEX('PTRM input'!$G$277:$P$326,A44offset,$E1344))*OFFSET($F$7,0,$E1344))-SUM($G1344:AQ1344),(((INDEX('PTRM input'!$G$385:$P$434,A44offset,$E1344)-INDEX('PTRM input'!$G$277:$P$326,A44offset,$E1344))*OFFSET($F$7,0,$E1344))-SUM($G1344:AQ1344))*(OFFSET('PTRM input'!$G$477,0,$E1344-1)/A44taxstdlife))))</f>
        <v>0</v>
      </c>
      <c r="AS1344" s="251">
        <f ca="1">IF(A44taxstdlife="n/a","n/a",IF(A44taxstdlife="",0,IF(AS$3&gt;(A44stdlife+$E1344),((INDEX('PTRM input'!$G$385:$P$434,A44offset,$E1344)-INDEX('PTRM input'!$G$277:$P$326,A44offset,$E1344))*OFFSET($F$7,0,$E1344))-SUM($G1344:AR1344),(((INDEX('PTRM input'!$G$385:$P$434,A44offset,$E1344)-INDEX('PTRM input'!$G$277:$P$326,A44offset,$E1344))*OFFSET($F$7,0,$E1344))-SUM($G1344:AR1344))*(OFFSET('PTRM input'!$G$477,0,$E1344-1)/A44taxstdlife))))</f>
        <v>0</v>
      </c>
      <c r="AT1344" s="251">
        <f ca="1">IF(A44taxstdlife="n/a","n/a",IF(A44taxstdlife="",0,IF(AT$3&gt;(A44stdlife+$E1344),((INDEX('PTRM input'!$G$385:$P$434,A44offset,$E1344)-INDEX('PTRM input'!$G$277:$P$326,A44offset,$E1344))*OFFSET($F$7,0,$E1344))-SUM($G1344:AS1344),(((INDEX('PTRM input'!$G$385:$P$434,A44offset,$E1344)-INDEX('PTRM input'!$G$277:$P$326,A44offset,$E1344))*OFFSET($F$7,0,$E1344))-SUM($G1344:AS1344))*(OFFSET('PTRM input'!$G$477,0,$E1344-1)/A44taxstdlife))))</f>
        <v>0</v>
      </c>
      <c r="AU1344" s="251">
        <f ca="1">IF(A44taxstdlife="n/a","n/a",IF(A44taxstdlife="",0,IF(AU$3&gt;(A44stdlife+$E1344),((INDEX('PTRM input'!$G$385:$P$434,A44offset,$E1344)-INDEX('PTRM input'!$G$277:$P$326,A44offset,$E1344))*OFFSET($F$7,0,$E1344))-SUM($G1344:AT1344),(((INDEX('PTRM input'!$G$385:$P$434,A44offset,$E1344)-INDEX('PTRM input'!$G$277:$P$326,A44offset,$E1344))*OFFSET($F$7,0,$E1344))-SUM($G1344:AT1344))*(OFFSET('PTRM input'!$G$477,0,$E1344-1)/A44taxstdlife))))</f>
        <v>0</v>
      </c>
      <c r="AV1344" s="251">
        <f ca="1">IF(A44taxstdlife="n/a","n/a",IF(A44taxstdlife="",0,IF(AV$3&gt;(A44stdlife+$E1344),((INDEX('PTRM input'!$G$385:$P$434,A44offset,$E1344)-INDEX('PTRM input'!$G$277:$P$326,A44offset,$E1344))*OFFSET($F$7,0,$E1344))-SUM($G1344:AU1344),(((INDEX('PTRM input'!$G$385:$P$434,A44offset,$E1344)-INDEX('PTRM input'!$G$277:$P$326,A44offset,$E1344))*OFFSET($F$7,0,$E1344))-SUM($G1344:AU1344))*(OFFSET('PTRM input'!$G$477,0,$E1344-1)/A44taxstdlife))))</f>
        <v>0</v>
      </c>
      <c r="AW1344" s="251">
        <f ca="1">IF(A44taxstdlife="n/a","n/a",IF(A44taxstdlife="",0,IF(AW$3&gt;(A44stdlife+$E1344),((INDEX('PTRM input'!$G$385:$P$434,A44offset,$E1344)-INDEX('PTRM input'!$G$277:$P$326,A44offset,$E1344))*OFFSET($F$7,0,$E1344))-SUM($G1344:AV1344),(((INDEX('PTRM input'!$G$385:$P$434,A44offset,$E1344)-INDEX('PTRM input'!$G$277:$P$326,A44offset,$E1344))*OFFSET($F$7,0,$E1344))-SUM($G1344:AV1344))*(OFFSET('PTRM input'!$G$477,0,$E1344-1)/A44taxstdlife))))</f>
        <v>0</v>
      </c>
      <c r="AX1344" s="251">
        <f ca="1">IF(A44taxstdlife="n/a","n/a",IF(A44taxstdlife="",0,IF(AX$3&gt;(A44stdlife+$E1344),((INDEX('PTRM input'!$G$385:$P$434,A44offset,$E1344)-INDEX('PTRM input'!$G$277:$P$326,A44offset,$E1344))*OFFSET($F$7,0,$E1344))-SUM($G1344:AW1344),(((INDEX('PTRM input'!$G$385:$P$434,A44offset,$E1344)-INDEX('PTRM input'!$G$277:$P$326,A44offset,$E1344))*OFFSET($F$7,0,$E1344))-SUM($G1344:AW1344))*(OFFSET('PTRM input'!$G$477,0,$E1344-1)/A44taxstdlife))))</f>
        <v>0</v>
      </c>
      <c r="AY1344" s="251">
        <f ca="1">IF(A44taxstdlife="n/a","n/a",IF(A44taxstdlife="",0,IF(AY$3&gt;(A44stdlife+$E1344),((INDEX('PTRM input'!$G$385:$P$434,A44offset,$E1344)-INDEX('PTRM input'!$G$277:$P$326,A44offset,$E1344))*OFFSET($F$7,0,$E1344))-SUM($G1344:AX1344),(((INDEX('PTRM input'!$G$385:$P$434,A44offset,$E1344)-INDEX('PTRM input'!$G$277:$P$326,A44offset,$E1344))*OFFSET($F$7,0,$E1344))-SUM($G1344:AX1344))*(OFFSET('PTRM input'!$G$477,0,$E1344-1)/A44taxstdlife))))</f>
        <v>0</v>
      </c>
      <c r="AZ1344" s="251">
        <f ca="1">IF(A44taxstdlife="n/a","n/a",IF(A44taxstdlife="",0,IF(AZ$3&gt;(A44stdlife+$E1344),((INDEX('PTRM input'!$G$385:$P$434,A44offset,$E1344)-INDEX('PTRM input'!$G$277:$P$326,A44offset,$E1344))*OFFSET($F$7,0,$E1344))-SUM($G1344:AY1344),(((INDEX('PTRM input'!$G$385:$P$434,A44offset,$E1344)-INDEX('PTRM input'!$G$277:$P$326,A44offset,$E1344))*OFFSET($F$7,0,$E1344))-SUM($G1344:AY1344))*(OFFSET('PTRM input'!$G$477,0,$E1344-1)/A44taxstdlife))))</f>
        <v>0</v>
      </c>
      <c r="BA1344" s="251">
        <f ca="1">IF(A44taxstdlife="n/a","n/a",IF(A44taxstdlife="",0,IF(BA$3&gt;(A44stdlife+$E1344),((INDEX('PTRM input'!$G$385:$P$434,A44offset,$E1344)-INDEX('PTRM input'!$G$277:$P$326,A44offset,$E1344))*OFFSET($F$7,0,$E1344))-SUM($G1344:AZ1344),(((INDEX('PTRM input'!$G$385:$P$434,A44offset,$E1344)-INDEX('PTRM input'!$G$277:$P$326,A44offset,$E1344))*OFFSET($F$7,0,$E1344))-SUM($G1344:AZ1344))*(OFFSET('PTRM input'!$G$477,0,$E1344-1)/A44taxstdlife))))</f>
        <v>0</v>
      </c>
      <c r="BB1344" s="251">
        <f ca="1">IF(A44taxstdlife="n/a","n/a",IF(A44taxstdlife="",0,IF(BB$3&gt;(A44stdlife+$E1344),((INDEX('PTRM input'!$G$385:$P$434,A44offset,$E1344)-INDEX('PTRM input'!$G$277:$P$326,A44offset,$E1344))*OFFSET($F$7,0,$E1344))-SUM($G1344:BA1344),(((INDEX('PTRM input'!$G$385:$P$434,A44offset,$E1344)-INDEX('PTRM input'!$G$277:$P$326,A44offset,$E1344))*OFFSET($F$7,0,$E1344))-SUM($G1344:BA1344))*(OFFSET('PTRM input'!$G$477,0,$E1344-1)/A44taxstdlife))))</f>
        <v>0</v>
      </c>
      <c r="BC1344" s="251">
        <f ca="1">IF(A44taxstdlife="n/a","n/a",IF(A44taxstdlife="",0,IF(BC$3&gt;(A44stdlife+$E1344),((INDEX('PTRM input'!$G$385:$P$434,A44offset,$E1344)-INDEX('PTRM input'!$G$277:$P$326,A44offset,$E1344))*OFFSET($F$7,0,$E1344))-SUM($G1344:BB1344),(((INDEX('PTRM input'!$G$385:$P$434,A44offset,$E1344)-INDEX('PTRM input'!$G$277:$P$326,A44offset,$E1344))*OFFSET($F$7,0,$E1344))-SUM($G1344:BB1344))*(OFFSET('PTRM input'!$G$477,0,$E1344-1)/A44taxstdlife))))</f>
        <v>0</v>
      </c>
      <c r="BD1344" s="251">
        <f ca="1">IF(A44taxstdlife="n/a","n/a",IF(A44taxstdlife="",0,IF(BD$3&gt;(A44stdlife+$E1344),((INDEX('PTRM input'!$G$385:$P$434,A44offset,$E1344)-INDEX('PTRM input'!$G$277:$P$326,A44offset,$E1344))*OFFSET($F$7,0,$E1344))-SUM($G1344:BC1344),(((INDEX('PTRM input'!$G$385:$P$434,A44offset,$E1344)-INDEX('PTRM input'!$G$277:$P$326,A44offset,$E1344))*OFFSET($F$7,0,$E1344))-SUM($G1344:BC1344))*(OFFSET('PTRM input'!$G$477,0,$E1344-1)/A44taxstdlife))))</f>
        <v>0</v>
      </c>
      <c r="BE1344" s="251">
        <f ca="1">IF(A44taxstdlife="n/a","n/a",IF(A44taxstdlife="",0,IF(BE$3&gt;(A44stdlife+$E1344),((INDEX('PTRM input'!$G$385:$P$434,A44offset,$E1344)-INDEX('PTRM input'!$G$277:$P$326,A44offset,$E1344))*OFFSET($F$7,0,$E1344))-SUM($G1344:BD1344),(((INDEX('PTRM input'!$G$385:$P$434,A44offset,$E1344)-INDEX('PTRM input'!$G$277:$P$326,A44offset,$E1344))*OFFSET($F$7,0,$E1344))-SUM($G1344:BD1344))*(OFFSET('PTRM input'!$G$477,0,$E1344-1)/A44taxstdlife))))</f>
        <v>0</v>
      </c>
      <c r="BF1344" s="251">
        <f ca="1">IF(A44taxstdlife="n/a","n/a",IF(A44taxstdlife="",0,IF(BF$3&gt;(A44stdlife+$E1344),((INDEX('PTRM input'!$G$385:$P$434,A44offset,$E1344)-INDEX('PTRM input'!$G$277:$P$326,A44offset,$E1344))*OFFSET($F$7,0,$E1344))-SUM($G1344:BE1344),(((INDEX('PTRM input'!$G$385:$P$434,A44offset,$E1344)-INDEX('PTRM input'!$G$277:$P$326,A44offset,$E1344))*OFFSET($F$7,0,$E1344))-SUM($G1344:BE1344))*(OFFSET('PTRM input'!$G$477,0,$E1344-1)/A44taxstdlife))))</f>
        <v>0</v>
      </c>
      <c r="BG1344" s="251">
        <f ca="1">IF(A44taxstdlife="n/a","n/a",IF(A44taxstdlife="",0,IF(BG$3&gt;(A44stdlife+$E1344),((INDEX('PTRM input'!$G$385:$P$434,A44offset,$E1344)-INDEX('PTRM input'!$G$277:$P$326,A44offset,$E1344))*OFFSET($F$7,0,$E1344))-SUM($G1344:BF1344),(((INDEX('PTRM input'!$G$385:$P$434,A44offset,$E1344)-INDEX('PTRM input'!$G$277:$P$326,A44offset,$E1344))*OFFSET($F$7,0,$E1344))-SUM($G1344:BF1344))*(OFFSET('PTRM input'!$G$477,0,$E1344-1)/A44taxstdlife))))</f>
        <v>0</v>
      </c>
      <c r="BH1344" s="251">
        <f ca="1">IF(A44taxstdlife="n/a","n/a",IF(A44taxstdlife="",0,IF(BH$3&gt;(A44stdlife+$E1344),((INDEX('PTRM input'!$G$385:$P$434,A44offset,$E1344)-INDEX('PTRM input'!$G$277:$P$326,A44offset,$E1344))*OFFSET($F$7,0,$E1344))-SUM($G1344:BG1344),(((INDEX('PTRM input'!$G$385:$P$434,A44offset,$E1344)-INDEX('PTRM input'!$G$277:$P$326,A44offset,$E1344))*OFFSET($F$7,0,$E1344))-SUM($G1344:BG1344))*(OFFSET('PTRM input'!$G$477,0,$E1344-1)/A44taxstdlife))))</f>
        <v>0</v>
      </c>
      <c r="BI1344" s="251">
        <f ca="1">IF(A44taxstdlife="n/a","n/a",IF(A44taxstdlife="",0,IF(BI$3&gt;(A44stdlife+$E1344),((INDEX('PTRM input'!$G$385:$P$434,A44offset,$E1344)-INDEX('PTRM input'!$G$277:$P$326,A44offset,$E1344))*OFFSET($F$7,0,$E1344))-SUM($G1344:BH1344),(((INDEX('PTRM input'!$G$385:$P$434,A44offset,$E1344)-INDEX('PTRM input'!$G$277:$P$326,A44offset,$E1344))*OFFSET($F$7,0,$E1344))-SUM($G1344:BH1344))*(OFFSET('PTRM input'!$G$477,0,$E1344-1)/A44taxstdlife))))</f>
        <v>0</v>
      </c>
      <c r="BJ1344" s="116"/>
      <c r="BK1344" s="116"/>
      <c r="BL1344" s="116"/>
      <c r="BM1344" s="116"/>
    </row>
    <row r="1345" spans="1:65" ht="12.75" hidden="1" customHeight="1" outlineLevel="2">
      <c r="A1345" s="366"/>
      <c r="B1345" s="19"/>
      <c r="C1345" s="18"/>
      <c r="D1345" s="760"/>
      <c r="E1345" s="86">
        <v>5</v>
      </c>
      <c r="F1345" s="356"/>
      <c r="G1345" s="434"/>
      <c r="H1345" s="435"/>
      <c r="I1345" s="435"/>
      <c r="J1345" s="435"/>
      <c r="K1345" s="619"/>
      <c r="L1345" s="251">
        <f ca="1">IF(A44taxstdlife="n/a","n/a",IF(A44taxstdlife="",0,IF(L$3&gt;(A44stdlife+$E1345),((INDEX('PTRM input'!$G$385:$P$434,A44offset,$E1345)-INDEX('PTRM input'!$G$277:$P$326,A44offset,$E1345))*OFFSET($F$7,0,$E1345))-SUM($G1345:K1345),(((INDEX('PTRM input'!$G$385:$P$434,A44offset,$E1345)-INDEX('PTRM input'!$G$277:$P$326,A44offset,$E1345))*OFFSET($F$7,0,$E1345))-SUM($G1345:K1345))*(OFFSET('PTRM input'!$G$477,0,$E1345-1)/A44taxstdlife))))</f>
        <v>0</v>
      </c>
      <c r="M1345" s="251">
        <f ca="1">IF(A44taxstdlife="n/a","n/a",IF(A44taxstdlife="",0,IF(M$3&gt;(A44stdlife+$E1345),((INDEX('PTRM input'!$G$385:$P$434,A44offset,$E1345)-INDEX('PTRM input'!$G$277:$P$326,A44offset,$E1345))*OFFSET($F$7,0,$E1345))-SUM($G1345:L1345),(((INDEX('PTRM input'!$G$385:$P$434,A44offset,$E1345)-INDEX('PTRM input'!$G$277:$P$326,A44offset,$E1345))*OFFSET($F$7,0,$E1345))-SUM($G1345:L1345))*(OFFSET('PTRM input'!$G$477,0,$E1345-1)/A44taxstdlife))))</f>
        <v>0</v>
      </c>
      <c r="N1345" s="251">
        <f ca="1">IF(A44taxstdlife="n/a","n/a",IF(A44taxstdlife="",0,IF(N$3&gt;(A44stdlife+$E1345),((INDEX('PTRM input'!$G$385:$P$434,A44offset,$E1345)-INDEX('PTRM input'!$G$277:$P$326,A44offset,$E1345))*OFFSET($F$7,0,$E1345))-SUM($G1345:M1345),(((INDEX('PTRM input'!$G$385:$P$434,A44offset,$E1345)-INDEX('PTRM input'!$G$277:$P$326,A44offset,$E1345))*OFFSET($F$7,0,$E1345))-SUM($G1345:M1345))*(OFFSET('PTRM input'!$G$477,0,$E1345-1)/A44taxstdlife))))</f>
        <v>0</v>
      </c>
      <c r="O1345" s="251">
        <f ca="1">IF(A44taxstdlife="n/a","n/a",IF(A44taxstdlife="",0,IF(O$3&gt;(A44stdlife+$E1345),((INDEX('PTRM input'!$G$385:$P$434,A44offset,$E1345)-INDEX('PTRM input'!$G$277:$P$326,A44offset,$E1345))*OFFSET($F$7,0,$E1345))-SUM($G1345:N1345),(((INDEX('PTRM input'!$G$385:$P$434,A44offset,$E1345)-INDEX('PTRM input'!$G$277:$P$326,A44offset,$E1345))*OFFSET($F$7,0,$E1345))-SUM($G1345:N1345))*(OFFSET('PTRM input'!$G$477,0,$E1345-1)/A44taxstdlife))))</f>
        <v>0</v>
      </c>
      <c r="P1345" s="251">
        <f ca="1">IF(A44taxstdlife="n/a","n/a",IF(A44taxstdlife="",0,IF(P$3&gt;(A44stdlife+$E1345),((INDEX('PTRM input'!$G$385:$P$434,A44offset,$E1345)-INDEX('PTRM input'!$G$277:$P$326,A44offset,$E1345))*OFFSET($F$7,0,$E1345))-SUM($G1345:O1345),(((INDEX('PTRM input'!$G$385:$P$434,A44offset,$E1345)-INDEX('PTRM input'!$G$277:$P$326,A44offset,$E1345))*OFFSET($F$7,0,$E1345))-SUM($G1345:O1345))*(OFFSET('PTRM input'!$G$477,0,$E1345-1)/A44taxstdlife))))</f>
        <v>0</v>
      </c>
      <c r="Q1345" s="251">
        <f ca="1">IF(A44taxstdlife="n/a","n/a",IF(A44taxstdlife="",0,IF(Q$3&gt;(A44stdlife+$E1345),((INDEX('PTRM input'!$G$385:$P$434,A44offset,$E1345)-INDEX('PTRM input'!$G$277:$P$326,A44offset,$E1345))*OFFSET($F$7,0,$E1345))-SUM($G1345:P1345),(((INDEX('PTRM input'!$G$385:$P$434,A44offset,$E1345)-INDEX('PTRM input'!$G$277:$P$326,A44offset,$E1345))*OFFSET($F$7,0,$E1345))-SUM($G1345:P1345))*(OFFSET('PTRM input'!$G$477,0,$E1345-1)/A44taxstdlife))))</f>
        <v>0</v>
      </c>
      <c r="R1345" s="251">
        <f ca="1">IF(A44taxstdlife="n/a","n/a",IF(A44taxstdlife="",0,IF(R$3&gt;(A44stdlife+$E1345),((INDEX('PTRM input'!$G$385:$P$434,A44offset,$E1345)-INDEX('PTRM input'!$G$277:$P$326,A44offset,$E1345))*OFFSET($F$7,0,$E1345))-SUM($G1345:Q1345),(((INDEX('PTRM input'!$G$385:$P$434,A44offset,$E1345)-INDEX('PTRM input'!$G$277:$P$326,A44offset,$E1345))*OFFSET($F$7,0,$E1345))-SUM($G1345:Q1345))*(OFFSET('PTRM input'!$G$477,0,$E1345-1)/A44taxstdlife))))</f>
        <v>0</v>
      </c>
      <c r="S1345" s="251">
        <f ca="1">IF(A44taxstdlife="n/a","n/a",IF(A44taxstdlife="",0,IF(S$3&gt;(A44stdlife+$E1345),((INDEX('PTRM input'!$G$385:$P$434,A44offset,$E1345)-INDEX('PTRM input'!$G$277:$P$326,A44offset,$E1345))*OFFSET($F$7,0,$E1345))-SUM($G1345:R1345),(((INDEX('PTRM input'!$G$385:$P$434,A44offset,$E1345)-INDEX('PTRM input'!$G$277:$P$326,A44offset,$E1345))*OFFSET($F$7,0,$E1345))-SUM($G1345:R1345))*(OFFSET('PTRM input'!$G$477,0,$E1345-1)/A44taxstdlife))))</f>
        <v>0</v>
      </c>
      <c r="T1345" s="251">
        <f ca="1">IF(A44taxstdlife="n/a","n/a",IF(A44taxstdlife="",0,IF(T$3&gt;(A44stdlife+$E1345),((INDEX('PTRM input'!$G$385:$P$434,A44offset,$E1345)-INDEX('PTRM input'!$G$277:$P$326,A44offset,$E1345))*OFFSET($F$7,0,$E1345))-SUM($G1345:S1345),(((INDEX('PTRM input'!$G$385:$P$434,A44offset,$E1345)-INDEX('PTRM input'!$G$277:$P$326,A44offset,$E1345))*OFFSET($F$7,0,$E1345))-SUM($G1345:S1345))*(OFFSET('PTRM input'!$G$477,0,$E1345-1)/A44taxstdlife))))</f>
        <v>0</v>
      </c>
      <c r="U1345" s="251">
        <f ca="1">IF(A44taxstdlife="n/a","n/a",IF(A44taxstdlife="",0,IF(U$3&gt;(A44stdlife+$E1345),((INDEX('PTRM input'!$G$385:$P$434,A44offset,$E1345)-INDEX('PTRM input'!$G$277:$P$326,A44offset,$E1345))*OFFSET($F$7,0,$E1345))-SUM($G1345:T1345),(((INDEX('PTRM input'!$G$385:$P$434,A44offset,$E1345)-INDEX('PTRM input'!$G$277:$P$326,A44offset,$E1345))*OFFSET($F$7,0,$E1345))-SUM($G1345:T1345))*(OFFSET('PTRM input'!$G$477,0,$E1345-1)/A44taxstdlife))))</f>
        <v>0</v>
      </c>
      <c r="V1345" s="251">
        <f ca="1">IF(A44taxstdlife="n/a","n/a",IF(A44taxstdlife="",0,IF(V$3&gt;(A44stdlife+$E1345),((INDEX('PTRM input'!$G$385:$P$434,A44offset,$E1345)-INDEX('PTRM input'!$G$277:$P$326,A44offset,$E1345))*OFFSET($F$7,0,$E1345))-SUM($G1345:U1345),(((INDEX('PTRM input'!$G$385:$P$434,A44offset,$E1345)-INDEX('PTRM input'!$G$277:$P$326,A44offset,$E1345))*OFFSET($F$7,0,$E1345))-SUM($G1345:U1345))*(OFFSET('PTRM input'!$G$477,0,$E1345-1)/A44taxstdlife))))</f>
        <v>0</v>
      </c>
      <c r="W1345" s="251">
        <f ca="1">IF(A44taxstdlife="n/a","n/a",IF(A44taxstdlife="",0,IF(W$3&gt;(A44stdlife+$E1345),((INDEX('PTRM input'!$G$385:$P$434,A44offset,$E1345)-INDEX('PTRM input'!$G$277:$P$326,A44offset,$E1345))*OFFSET($F$7,0,$E1345))-SUM($G1345:V1345),(((INDEX('PTRM input'!$G$385:$P$434,A44offset,$E1345)-INDEX('PTRM input'!$G$277:$P$326,A44offset,$E1345))*OFFSET($F$7,0,$E1345))-SUM($G1345:V1345))*(OFFSET('PTRM input'!$G$477,0,$E1345-1)/A44taxstdlife))))</f>
        <v>0</v>
      </c>
      <c r="X1345" s="251">
        <f ca="1">IF(A44taxstdlife="n/a","n/a",IF(A44taxstdlife="",0,IF(X$3&gt;(A44stdlife+$E1345),((INDEX('PTRM input'!$G$385:$P$434,A44offset,$E1345)-INDEX('PTRM input'!$G$277:$P$326,A44offset,$E1345))*OFFSET($F$7,0,$E1345))-SUM($G1345:W1345),(((INDEX('PTRM input'!$G$385:$P$434,A44offset,$E1345)-INDEX('PTRM input'!$G$277:$P$326,A44offset,$E1345))*OFFSET($F$7,0,$E1345))-SUM($G1345:W1345))*(OFFSET('PTRM input'!$G$477,0,$E1345-1)/A44taxstdlife))))</f>
        <v>0</v>
      </c>
      <c r="Y1345" s="251">
        <f ca="1">IF(A44taxstdlife="n/a","n/a",IF(A44taxstdlife="",0,IF(Y$3&gt;(A44stdlife+$E1345),((INDEX('PTRM input'!$G$385:$P$434,A44offset,$E1345)-INDEX('PTRM input'!$G$277:$P$326,A44offset,$E1345))*OFFSET($F$7,0,$E1345))-SUM($G1345:X1345),(((INDEX('PTRM input'!$G$385:$P$434,A44offset,$E1345)-INDEX('PTRM input'!$G$277:$P$326,A44offset,$E1345))*OFFSET($F$7,0,$E1345))-SUM($G1345:X1345))*(OFFSET('PTRM input'!$G$477,0,$E1345-1)/A44taxstdlife))))</f>
        <v>0</v>
      </c>
      <c r="Z1345" s="251">
        <f ca="1">IF(A44taxstdlife="n/a","n/a",IF(A44taxstdlife="",0,IF(Z$3&gt;(A44stdlife+$E1345),((INDEX('PTRM input'!$G$385:$P$434,A44offset,$E1345)-INDEX('PTRM input'!$G$277:$P$326,A44offset,$E1345))*OFFSET($F$7,0,$E1345))-SUM($G1345:Y1345),(((INDEX('PTRM input'!$G$385:$P$434,A44offset,$E1345)-INDEX('PTRM input'!$G$277:$P$326,A44offset,$E1345))*OFFSET($F$7,0,$E1345))-SUM($G1345:Y1345))*(OFFSET('PTRM input'!$G$477,0,$E1345-1)/A44taxstdlife))))</f>
        <v>0</v>
      </c>
      <c r="AA1345" s="251">
        <f ca="1">IF(A44taxstdlife="n/a","n/a",IF(A44taxstdlife="",0,IF(AA$3&gt;(A44stdlife+$E1345),((INDEX('PTRM input'!$G$385:$P$434,A44offset,$E1345)-INDEX('PTRM input'!$G$277:$P$326,A44offset,$E1345))*OFFSET($F$7,0,$E1345))-SUM($G1345:Z1345),(((INDEX('PTRM input'!$G$385:$P$434,A44offset,$E1345)-INDEX('PTRM input'!$G$277:$P$326,A44offset,$E1345))*OFFSET($F$7,0,$E1345))-SUM($G1345:Z1345))*(OFFSET('PTRM input'!$G$477,0,$E1345-1)/A44taxstdlife))))</f>
        <v>0</v>
      </c>
      <c r="AB1345" s="251">
        <f ca="1">IF(A44taxstdlife="n/a","n/a",IF(A44taxstdlife="",0,IF(AB$3&gt;(A44stdlife+$E1345),((INDEX('PTRM input'!$G$385:$P$434,A44offset,$E1345)-INDEX('PTRM input'!$G$277:$P$326,A44offset,$E1345))*OFFSET($F$7,0,$E1345))-SUM($G1345:AA1345),(((INDEX('PTRM input'!$G$385:$P$434,A44offset,$E1345)-INDEX('PTRM input'!$G$277:$P$326,A44offset,$E1345))*OFFSET($F$7,0,$E1345))-SUM($G1345:AA1345))*(OFFSET('PTRM input'!$G$477,0,$E1345-1)/A44taxstdlife))))</f>
        <v>0</v>
      </c>
      <c r="AC1345" s="251">
        <f ca="1">IF(A44taxstdlife="n/a","n/a",IF(A44taxstdlife="",0,IF(AC$3&gt;(A44stdlife+$E1345),((INDEX('PTRM input'!$G$385:$P$434,A44offset,$E1345)-INDEX('PTRM input'!$G$277:$P$326,A44offset,$E1345))*OFFSET($F$7,0,$E1345))-SUM($G1345:AB1345),(((INDEX('PTRM input'!$G$385:$P$434,A44offset,$E1345)-INDEX('PTRM input'!$G$277:$P$326,A44offset,$E1345))*OFFSET($F$7,0,$E1345))-SUM($G1345:AB1345))*(OFFSET('PTRM input'!$G$477,0,$E1345-1)/A44taxstdlife))))</f>
        <v>0</v>
      </c>
      <c r="AD1345" s="251">
        <f ca="1">IF(A44taxstdlife="n/a","n/a",IF(A44taxstdlife="",0,IF(AD$3&gt;(A44stdlife+$E1345),((INDEX('PTRM input'!$G$385:$P$434,A44offset,$E1345)-INDEX('PTRM input'!$G$277:$P$326,A44offset,$E1345))*OFFSET($F$7,0,$E1345))-SUM($G1345:AC1345),(((INDEX('PTRM input'!$G$385:$P$434,A44offset,$E1345)-INDEX('PTRM input'!$G$277:$P$326,A44offset,$E1345))*OFFSET($F$7,0,$E1345))-SUM($G1345:AC1345))*(OFFSET('PTRM input'!$G$477,0,$E1345-1)/A44taxstdlife))))</f>
        <v>0</v>
      </c>
      <c r="AE1345" s="251">
        <f ca="1">IF(A44taxstdlife="n/a","n/a",IF(A44taxstdlife="",0,IF(AE$3&gt;(A44stdlife+$E1345),((INDEX('PTRM input'!$G$385:$P$434,A44offset,$E1345)-INDEX('PTRM input'!$G$277:$P$326,A44offset,$E1345))*OFFSET($F$7,0,$E1345))-SUM($G1345:AD1345),(((INDEX('PTRM input'!$G$385:$P$434,A44offset,$E1345)-INDEX('PTRM input'!$G$277:$P$326,A44offset,$E1345))*OFFSET($F$7,0,$E1345))-SUM($G1345:AD1345))*(OFFSET('PTRM input'!$G$477,0,$E1345-1)/A44taxstdlife))))</f>
        <v>0</v>
      </c>
      <c r="AF1345" s="251">
        <f ca="1">IF(A44taxstdlife="n/a","n/a",IF(A44taxstdlife="",0,IF(AF$3&gt;(A44stdlife+$E1345),((INDEX('PTRM input'!$G$385:$P$434,A44offset,$E1345)-INDEX('PTRM input'!$G$277:$P$326,A44offset,$E1345))*OFFSET($F$7,0,$E1345))-SUM($G1345:AE1345),(((INDEX('PTRM input'!$G$385:$P$434,A44offset,$E1345)-INDEX('PTRM input'!$G$277:$P$326,A44offset,$E1345))*OFFSET($F$7,0,$E1345))-SUM($G1345:AE1345))*(OFFSET('PTRM input'!$G$477,0,$E1345-1)/A44taxstdlife))))</f>
        <v>0</v>
      </c>
      <c r="AG1345" s="251">
        <f ca="1">IF(A44taxstdlife="n/a","n/a",IF(A44taxstdlife="",0,IF(AG$3&gt;(A44stdlife+$E1345),((INDEX('PTRM input'!$G$385:$P$434,A44offset,$E1345)-INDEX('PTRM input'!$G$277:$P$326,A44offset,$E1345))*OFFSET($F$7,0,$E1345))-SUM($G1345:AF1345),(((INDEX('PTRM input'!$G$385:$P$434,A44offset,$E1345)-INDEX('PTRM input'!$G$277:$P$326,A44offset,$E1345))*OFFSET($F$7,0,$E1345))-SUM($G1345:AF1345))*(OFFSET('PTRM input'!$G$477,0,$E1345-1)/A44taxstdlife))))</f>
        <v>0</v>
      </c>
      <c r="AH1345" s="251">
        <f ca="1">IF(A44taxstdlife="n/a","n/a",IF(A44taxstdlife="",0,IF(AH$3&gt;(A44stdlife+$E1345),((INDEX('PTRM input'!$G$385:$P$434,A44offset,$E1345)-INDEX('PTRM input'!$G$277:$P$326,A44offset,$E1345))*OFFSET($F$7,0,$E1345))-SUM($G1345:AG1345),(((INDEX('PTRM input'!$G$385:$P$434,A44offset,$E1345)-INDEX('PTRM input'!$G$277:$P$326,A44offset,$E1345))*OFFSET($F$7,0,$E1345))-SUM($G1345:AG1345))*(OFFSET('PTRM input'!$G$477,0,$E1345-1)/A44taxstdlife))))</f>
        <v>0</v>
      </c>
      <c r="AI1345" s="251">
        <f ca="1">IF(A44taxstdlife="n/a","n/a",IF(A44taxstdlife="",0,IF(AI$3&gt;(A44stdlife+$E1345),((INDEX('PTRM input'!$G$385:$P$434,A44offset,$E1345)-INDEX('PTRM input'!$G$277:$P$326,A44offset,$E1345))*OFFSET($F$7,0,$E1345))-SUM($G1345:AH1345),(((INDEX('PTRM input'!$G$385:$P$434,A44offset,$E1345)-INDEX('PTRM input'!$G$277:$P$326,A44offset,$E1345))*OFFSET($F$7,0,$E1345))-SUM($G1345:AH1345))*(OFFSET('PTRM input'!$G$477,0,$E1345-1)/A44taxstdlife))))</f>
        <v>0</v>
      </c>
      <c r="AJ1345" s="251">
        <f ca="1">IF(A44taxstdlife="n/a","n/a",IF(A44taxstdlife="",0,IF(AJ$3&gt;(A44stdlife+$E1345),((INDEX('PTRM input'!$G$385:$P$434,A44offset,$E1345)-INDEX('PTRM input'!$G$277:$P$326,A44offset,$E1345))*OFFSET($F$7,0,$E1345))-SUM($G1345:AI1345),(((INDEX('PTRM input'!$G$385:$P$434,A44offset,$E1345)-INDEX('PTRM input'!$G$277:$P$326,A44offset,$E1345))*OFFSET($F$7,0,$E1345))-SUM($G1345:AI1345))*(OFFSET('PTRM input'!$G$477,0,$E1345-1)/A44taxstdlife))))</f>
        <v>0</v>
      </c>
      <c r="AK1345" s="251">
        <f ca="1">IF(A44taxstdlife="n/a","n/a",IF(A44taxstdlife="",0,IF(AK$3&gt;(A44stdlife+$E1345),((INDEX('PTRM input'!$G$385:$P$434,A44offset,$E1345)-INDEX('PTRM input'!$G$277:$P$326,A44offset,$E1345))*OFFSET($F$7,0,$E1345))-SUM($G1345:AJ1345),(((INDEX('PTRM input'!$G$385:$P$434,A44offset,$E1345)-INDEX('PTRM input'!$G$277:$P$326,A44offset,$E1345))*OFFSET($F$7,0,$E1345))-SUM($G1345:AJ1345))*(OFFSET('PTRM input'!$G$477,0,$E1345-1)/A44taxstdlife))))</f>
        <v>0</v>
      </c>
      <c r="AL1345" s="251">
        <f ca="1">IF(A44taxstdlife="n/a","n/a",IF(A44taxstdlife="",0,IF(AL$3&gt;(A44stdlife+$E1345),((INDEX('PTRM input'!$G$385:$P$434,A44offset,$E1345)-INDEX('PTRM input'!$G$277:$P$326,A44offset,$E1345))*OFFSET($F$7,0,$E1345))-SUM($G1345:AK1345),(((INDEX('PTRM input'!$G$385:$P$434,A44offset,$E1345)-INDEX('PTRM input'!$G$277:$P$326,A44offset,$E1345))*OFFSET($F$7,0,$E1345))-SUM($G1345:AK1345))*(OFFSET('PTRM input'!$G$477,0,$E1345-1)/A44taxstdlife))))</f>
        <v>0</v>
      </c>
      <c r="AM1345" s="251">
        <f ca="1">IF(A44taxstdlife="n/a","n/a",IF(A44taxstdlife="",0,IF(AM$3&gt;(A44stdlife+$E1345),((INDEX('PTRM input'!$G$385:$P$434,A44offset,$E1345)-INDEX('PTRM input'!$G$277:$P$326,A44offset,$E1345))*OFFSET($F$7,0,$E1345))-SUM($G1345:AL1345),(((INDEX('PTRM input'!$G$385:$P$434,A44offset,$E1345)-INDEX('PTRM input'!$G$277:$P$326,A44offset,$E1345))*OFFSET($F$7,0,$E1345))-SUM($G1345:AL1345))*(OFFSET('PTRM input'!$G$477,0,$E1345-1)/A44taxstdlife))))</f>
        <v>0</v>
      </c>
      <c r="AN1345" s="251">
        <f ca="1">IF(A44taxstdlife="n/a","n/a",IF(A44taxstdlife="",0,IF(AN$3&gt;(A44stdlife+$E1345),((INDEX('PTRM input'!$G$385:$P$434,A44offset,$E1345)-INDEX('PTRM input'!$G$277:$P$326,A44offset,$E1345))*OFFSET($F$7,0,$E1345))-SUM($G1345:AM1345),(((INDEX('PTRM input'!$G$385:$P$434,A44offset,$E1345)-INDEX('PTRM input'!$G$277:$P$326,A44offset,$E1345))*OFFSET($F$7,0,$E1345))-SUM($G1345:AM1345))*(OFFSET('PTRM input'!$G$477,0,$E1345-1)/A44taxstdlife))))</f>
        <v>0</v>
      </c>
      <c r="AO1345" s="251">
        <f ca="1">IF(A44taxstdlife="n/a","n/a",IF(A44taxstdlife="",0,IF(AO$3&gt;(A44stdlife+$E1345),((INDEX('PTRM input'!$G$385:$P$434,A44offset,$E1345)-INDEX('PTRM input'!$G$277:$P$326,A44offset,$E1345))*OFFSET($F$7,0,$E1345))-SUM($G1345:AN1345),(((INDEX('PTRM input'!$G$385:$P$434,A44offset,$E1345)-INDEX('PTRM input'!$G$277:$P$326,A44offset,$E1345))*OFFSET($F$7,0,$E1345))-SUM($G1345:AN1345))*(OFFSET('PTRM input'!$G$477,0,$E1345-1)/A44taxstdlife))))</f>
        <v>0</v>
      </c>
      <c r="AP1345" s="251">
        <f ca="1">IF(A44taxstdlife="n/a","n/a",IF(A44taxstdlife="",0,IF(AP$3&gt;(A44stdlife+$E1345),((INDEX('PTRM input'!$G$385:$P$434,A44offset,$E1345)-INDEX('PTRM input'!$G$277:$P$326,A44offset,$E1345))*OFFSET($F$7,0,$E1345))-SUM($G1345:AO1345),(((INDEX('PTRM input'!$G$385:$P$434,A44offset,$E1345)-INDEX('PTRM input'!$G$277:$P$326,A44offset,$E1345))*OFFSET($F$7,0,$E1345))-SUM($G1345:AO1345))*(OFFSET('PTRM input'!$G$477,0,$E1345-1)/A44taxstdlife))))</f>
        <v>0</v>
      </c>
      <c r="AQ1345" s="251">
        <f ca="1">IF(A44taxstdlife="n/a","n/a",IF(A44taxstdlife="",0,IF(AQ$3&gt;(A44stdlife+$E1345),((INDEX('PTRM input'!$G$385:$P$434,A44offset,$E1345)-INDEX('PTRM input'!$G$277:$P$326,A44offset,$E1345))*OFFSET($F$7,0,$E1345))-SUM($G1345:AP1345),(((INDEX('PTRM input'!$G$385:$P$434,A44offset,$E1345)-INDEX('PTRM input'!$G$277:$P$326,A44offset,$E1345))*OFFSET($F$7,0,$E1345))-SUM($G1345:AP1345))*(OFFSET('PTRM input'!$G$477,0,$E1345-1)/A44taxstdlife))))</f>
        <v>0</v>
      </c>
      <c r="AR1345" s="251">
        <f ca="1">IF(A44taxstdlife="n/a","n/a",IF(A44taxstdlife="",0,IF(AR$3&gt;(A44stdlife+$E1345),((INDEX('PTRM input'!$G$385:$P$434,A44offset,$E1345)-INDEX('PTRM input'!$G$277:$P$326,A44offset,$E1345))*OFFSET($F$7,0,$E1345))-SUM($G1345:AQ1345),(((INDEX('PTRM input'!$G$385:$P$434,A44offset,$E1345)-INDEX('PTRM input'!$G$277:$P$326,A44offset,$E1345))*OFFSET($F$7,0,$E1345))-SUM($G1345:AQ1345))*(OFFSET('PTRM input'!$G$477,0,$E1345-1)/A44taxstdlife))))</f>
        <v>0</v>
      </c>
      <c r="AS1345" s="251">
        <f ca="1">IF(A44taxstdlife="n/a","n/a",IF(A44taxstdlife="",0,IF(AS$3&gt;(A44stdlife+$E1345),((INDEX('PTRM input'!$G$385:$P$434,A44offset,$E1345)-INDEX('PTRM input'!$G$277:$P$326,A44offset,$E1345))*OFFSET($F$7,0,$E1345))-SUM($G1345:AR1345),(((INDEX('PTRM input'!$G$385:$P$434,A44offset,$E1345)-INDEX('PTRM input'!$G$277:$P$326,A44offset,$E1345))*OFFSET($F$7,0,$E1345))-SUM($G1345:AR1345))*(OFFSET('PTRM input'!$G$477,0,$E1345-1)/A44taxstdlife))))</f>
        <v>0</v>
      </c>
      <c r="AT1345" s="251">
        <f ca="1">IF(A44taxstdlife="n/a","n/a",IF(A44taxstdlife="",0,IF(AT$3&gt;(A44stdlife+$E1345),((INDEX('PTRM input'!$G$385:$P$434,A44offset,$E1345)-INDEX('PTRM input'!$G$277:$P$326,A44offset,$E1345))*OFFSET($F$7,0,$E1345))-SUM($G1345:AS1345),(((INDEX('PTRM input'!$G$385:$P$434,A44offset,$E1345)-INDEX('PTRM input'!$G$277:$P$326,A44offset,$E1345))*OFFSET($F$7,0,$E1345))-SUM($G1345:AS1345))*(OFFSET('PTRM input'!$G$477,0,$E1345-1)/A44taxstdlife))))</f>
        <v>0</v>
      </c>
      <c r="AU1345" s="251">
        <f ca="1">IF(A44taxstdlife="n/a","n/a",IF(A44taxstdlife="",0,IF(AU$3&gt;(A44stdlife+$E1345),((INDEX('PTRM input'!$G$385:$P$434,A44offset,$E1345)-INDEX('PTRM input'!$G$277:$P$326,A44offset,$E1345))*OFFSET($F$7,0,$E1345))-SUM($G1345:AT1345),(((INDEX('PTRM input'!$G$385:$P$434,A44offset,$E1345)-INDEX('PTRM input'!$G$277:$P$326,A44offset,$E1345))*OFFSET($F$7,0,$E1345))-SUM($G1345:AT1345))*(OFFSET('PTRM input'!$G$477,0,$E1345-1)/A44taxstdlife))))</f>
        <v>0</v>
      </c>
      <c r="AV1345" s="251">
        <f ca="1">IF(A44taxstdlife="n/a","n/a",IF(A44taxstdlife="",0,IF(AV$3&gt;(A44stdlife+$E1345),((INDEX('PTRM input'!$G$385:$P$434,A44offset,$E1345)-INDEX('PTRM input'!$G$277:$P$326,A44offset,$E1345))*OFFSET($F$7,0,$E1345))-SUM($G1345:AU1345),(((INDEX('PTRM input'!$G$385:$P$434,A44offset,$E1345)-INDEX('PTRM input'!$G$277:$P$326,A44offset,$E1345))*OFFSET($F$7,0,$E1345))-SUM($G1345:AU1345))*(OFFSET('PTRM input'!$G$477,0,$E1345-1)/A44taxstdlife))))</f>
        <v>0</v>
      </c>
      <c r="AW1345" s="251">
        <f ca="1">IF(A44taxstdlife="n/a","n/a",IF(A44taxstdlife="",0,IF(AW$3&gt;(A44stdlife+$E1345),((INDEX('PTRM input'!$G$385:$P$434,A44offset,$E1345)-INDEX('PTRM input'!$G$277:$P$326,A44offset,$E1345))*OFFSET($F$7,0,$E1345))-SUM($G1345:AV1345),(((INDEX('PTRM input'!$G$385:$P$434,A44offset,$E1345)-INDEX('PTRM input'!$G$277:$P$326,A44offset,$E1345))*OFFSET($F$7,0,$E1345))-SUM($G1345:AV1345))*(OFFSET('PTRM input'!$G$477,0,$E1345-1)/A44taxstdlife))))</f>
        <v>0</v>
      </c>
      <c r="AX1345" s="251">
        <f ca="1">IF(A44taxstdlife="n/a","n/a",IF(A44taxstdlife="",0,IF(AX$3&gt;(A44stdlife+$E1345),((INDEX('PTRM input'!$G$385:$P$434,A44offset,$E1345)-INDEX('PTRM input'!$G$277:$P$326,A44offset,$E1345))*OFFSET($F$7,0,$E1345))-SUM($G1345:AW1345),(((INDEX('PTRM input'!$G$385:$P$434,A44offset,$E1345)-INDEX('PTRM input'!$G$277:$P$326,A44offset,$E1345))*OFFSET($F$7,0,$E1345))-SUM($G1345:AW1345))*(OFFSET('PTRM input'!$G$477,0,$E1345-1)/A44taxstdlife))))</f>
        <v>0</v>
      </c>
      <c r="AY1345" s="251">
        <f ca="1">IF(A44taxstdlife="n/a","n/a",IF(A44taxstdlife="",0,IF(AY$3&gt;(A44stdlife+$E1345),((INDEX('PTRM input'!$G$385:$P$434,A44offset,$E1345)-INDEX('PTRM input'!$G$277:$P$326,A44offset,$E1345))*OFFSET($F$7,0,$E1345))-SUM($G1345:AX1345),(((INDEX('PTRM input'!$G$385:$P$434,A44offset,$E1345)-INDEX('PTRM input'!$G$277:$P$326,A44offset,$E1345))*OFFSET($F$7,0,$E1345))-SUM($G1345:AX1345))*(OFFSET('PTRM input'!$G$477,0,$E1345-1)/A44taxstdlife))))</f>
        <v>0</v>
      </c>
      <c r="AZ1345" s="251">
        <f ca="1">IF(A44taxstdlife="n/a","n/a",IF(A44taxstdlife="",0,IF(AZ$3&gt;(A44stdlife+$E1345),((INDEX('PTRM input'!$G$385:$P$434,A44offset,$E1345)-INDEX('PTRM input'!$G$277:$P$326,A44offset,$E1345))*OFFSET($F$7,0,$E1345))-SUM($G1345:AY1345),(((INDEX('PTRM input'!$G$385:$P$434,A44offset,$E1345)-INDEX('PTRM input'!$G$277:$P$326,A44offset,$E1345))*OFFSET($F$7,0,$E1345))-SUM($G1345:AY1345))*(OFFSET('PTRM input'!$G$477,0,$E1345-1)/A44taxstdlife))))</f>
        <v>0</v>
      </c>
      <c r="BA1345" s="251">
        <f ca="1">IF(A44taxstdlife="n/a","n/a",IF(A44taxstdlife="",0,IF(BA$3&gt;(A44stdlife+$E1345),((INDEX('PTRM input'!$G$385:$P$434,A44offset,$E1345)-INDEX('PTRM input'!$G$277:$P$326,A44offset,$E1345))*OFFSET($F$7,0,$E1345))-SUM($G1345:AZ1345),(((INDEX('PTRM input'!$G$385:$P$434,A44offset,$E1345)-INDEX('PTRM input'!$G$277:$P$326,A44offset,$E1345))*OFFSET($F$7,0,$E1345))-SUM($G1345:AZ1345))*(OFFSET('PTRM input'!$G$477,0,$E1345-1)/A44taxstdlife))))</f>
        <v>0</v>
      </c>
      <c r="BB1345" s="251">
        <f ca="1">IF(A44taxstdlife="n/a","n/a",IF(A44taxstdlife="",0,IF(BB$3&gt;(A44stdlife+$E1345),((INDEX('PTRM input'!$G$385:$P$434,A44offset,$E1345)-INDEX('PTRM input'!$G$277:$P$326,A44offset,$E1345))*OFFSET($F$7,0,$E1345))-SUM($G1345:BA1345),(((INDEX('PTRM input'!$G$385:$P$434,A44offset,$E1345)-INDEX('PTRM input'!$G$277:$P$326,A44offset,$E1345))*OFFSET($F$7,0,$E1345))-SUM($G1345:BA1345))*(OFFSET('PTRM input'!$G$477,0,$E1345-1)/A44taxstdlife))))</f>
        <v>0</v>
      </c>
      <c r="BC1345" s="251">
        <f ca="1">IF(A44taxstdlife="n/a","n/a",IF(A44taxstdlife="",0,IF(BC$3&gt;(A44stdlife+$E1345),((INDEX('PTRM input'!$G$385:$P$434,A44offset,$E1345)-INDEX('PTRM input'!$G$277:$P$326,A44offset,$E1345))*OFFSET($F$7,0,$E1345))-SUM($G1345:BB1345),(((INDEX('PTRM input'!$G$385:$P$434,A44offset,$E1345)-INDEX('PTRM input'!$G$277:$P$326,A44offset,$E1345))*OFFSET($F$7,0,$E1345))-SUM($G1345:BB1345))*(OFFSET('PTRM input'!$G$477,0,$E1345-1)/A44taxstdlife))))</f>
        <v>0</v>
      </c>
      <c r="BD1345" s="251">
        <f ca="1">IF(A44taxstdlife="n/a","n/a",IF(A44taxstdlife="",0,IF(BD$3&gt;(A44stdlife+$E1345),((INDEX('PTRM input'!$G$385:$P$434,A44offset,$E1345)-INDEX('PTRM input'!$G$277:$P$326,A44offset,$E1345))*OFFSET($F$7,0,$E1345))-SUM($G1345:BC1345),(((INDEX('PTRM input'!$G$385:$P$434,A44offset,$E1345)-INDEX('PTRM input'!$G$277:$P$326,A44offset,$E1345))*OFFSET($F$7,0,$E1345))-SUM($G1345:BC1345))*(OFFSET('PTRM input'!$G$477,0,$E1345-1)/A44taxstdlife))))</f>
        <v>0</v>
      </c>
      <c r="BE1345" s="251">
        <f ca="1">IF(A44taxstdlife="n/a","n/a",IF(A44taxstdlife="",0,IF(BE$3&gt;(A44stdlife+$E1345),((INDEX('PTRM input'!$G$385:$P$434,A44offset,$E1345)-INDEX('PTRM input'!$G$277:$P$326,A44offset,$E1345))*OFFSET($F$7,0,$E1345))-SUM($G1345:BD1345),(((INDEX('PTRM input'!$G$385:$P$434,A44offset,$E1345)-INDEX('PTRM input'!$G$277:$P$326,A44offset,$E1345))*OFFSET($F$7,0,$E1345))-SUM($G1345:BD1345))*(OFFSET('PTRM input'!$G$477,0,$E1345-1)/A44taxstdlife))))</f>
        <v>0</v>
      </c>
      <c r="BF1345" s="251">
        <f ca="1">IF(A44taxstdlife="n/a","n/a",IF(A44taxstdlife="",0,IF(BF$3&gt;(A44stdlife+$E1345),((INDEX('PTRM input'!$G$385:$P$434,A44offset,$E1345)-INDEX('PTRM input'!$G$277:$P$326,A44offset,$E1345))*OFFSET($F$7,0,$E1345))-SUM($G1345:BE1345),(((INDEX('PTRM input'!$G$385:$P$434,A44offset,$E1345)-INDEX('PTRM input'!$G$277:$P$326,A44offset,$E1345))*OFFSET($F$7,0,$E1345))-SUM($G1345:BE1345))*(OFFSET('PTRM input'!$G$477,0,$E1345-1)/A44taxstdlife))))</f>
        <v>0</v>
      </c>
      <c r="BG1345" s="251">
        <f ca="1">IF(A44taxstdlife="n/a","n/a",IF(A44taxstdlife="",0,IF(BG$3&gt;(A44stdlife+$E1345),((INDEX('PTRM input'!$G$385:$P$434,A44offset,$E1345)-INDEX('PTRM input'!$G$277:$P$326,A44offset,$E1345))*OFFSET($F$7,0,$E1345))-SUM($G1345:BF1345),(((INDEX('PTRM input'!$G$385:$P$434,A44offset,$E1345)-INDEX('PTRM input'!$G$277:$P$326,A44offset,$E1345))*OFFSET($F$7,0,$E1345))-SUM($G1345:BF1345))*(OFFSET('PTRM input'!$G$477,0,$E1345-1)/A44taxstdlife))))</f>
        <v>0</v>
      </c>
      <c r="BH1345" s="251">
        <f ca="1">IF(A44taxstdlife="n/a","n/a",IF(A44taxstdlife="",0,IF(BH$3&gt;(A44stdlife+$E1345),((INDEX('PTRM input'!$G$385:$P$434,A44offset,$E1345)-INDEX('PTRM input'!$G$277:$P$326,A44offset,$E1345))*OFFSET($F$7,0,$E1345))-SUM($G1345:BG1345),(((INDEX('PTRM input'!$G$385:$P$434,A44offset,$E1345)-INDEX('PTRM input'!$G$277:$P$326,A44offset,$E1345))*OFFSET($F$7,0,$E1345))-SUM($G1345:BG1345))*(OFFSET('PTRM input'!$G$477,0,$E1345-1)/A44taxstdlife))))</f>
        <v>0</v>
      </c>
      <c r="BI1345" s="251">
        <f ca="1">IF(A44taxstdlife="n/a","n/a",IF(A44taxstdlife="",0,IF(BI$3&gt;(A44stdlife+$E1345),((INDEX('PTRM input'!$G$385:$P$434,A44offset,$E1345)-INDEX('PTRM input'!$G$277:$P$326,A44offset,$E1345))*OFFSET($F$7,0,$E1345))-SUM($G1345:BH1345),(((INDEX('PTRM input'!$G$385:$P$434,A44offset,$E1345)-INDEX('PTRM input'!$G$277:$P$326,A44offset,$E1345))*OFFSET($F$7,0,$E1345))-SUM($G1345:BH1345))*(OFFSET('PTRM input'!$G$477,0,$E1345-1)/A44taxstdlife))))</f>
        <v>0</v>
      </c>
      <c r="BJ1345" s="116"/>
      <c r="BK1345" s="116"/>
      <c r="BL1345" s="116"/>
      <c r="BM1345" s="116"/>
    </row>
    <row r="1346" spans="1:65" ht="12.75" hidden="1" customHeight="1" outlineLevel="2">
      <c r="A1346" s="366"/>
      <c r="B1346" s="19"/>
      <c r="C1346" s="18"/>
      <c r="D1346" s="760"/>
      <c r="E1346" s="86">
        <v>6</v>
      </c>
      <c r="F1346" s="356"/>
      <c r="G1346" s="434"/>
      <c r="H1346" s="435"/>
      <c r="I1346" s="435"/>
      <c r="J1346" s="435"/>
      <c r="K1346" s="435"/>
      <c r="L1346" s="619"/>
      <c r="M1346" s="251">
        <f ca="1">IF(A44taxstdlife="n/a","n/a",IF(A44taxstdlife="",0,IF(M$3&gt;(A44stdlife+$E1346),((INDEX('PTRM input'!$G$385:$P$434,A44offset,$E1346)-INDEX('PTRM input'!$G$277:$P$326,A44offset,$E1346))*OFFSET($F$7,0,$E1346))-SUM($G1346:L1346),(((INDEX('PTRM input'!$G$385:$P$434,A44offset,$E1346)-INDEX('PTRM input'!$G$277:$P$326,A44offset,$E1346))*OFFSET($F$7,0,$E1346))-SUM($G1346:L1346))*(OFFSET('PTRM input'!$G$477,0,$E1346-1)/A44taxstdlife))))</f>
        <v>0</v>
      </c>
      <c r="N1346" s="251">
        <f ca="1">IF(A44taxstdlife="n/a","n/a",IF(A44taxstdlife="",0,IF(N$3&gt;(A44stdlife+$E1346),((INDEX('PTRM input'!$G$385:$P$434,A44offset,$E1346)-INDEX('PTRM input'!$G$277:$P$326,A44offset,$E1346))*OFFSET($F$7,0,$E1346))-SUM($G1346:M1346),(((INDEX('PTRM input'!$G$385:$P$434,A44offset,$E1346)-INDEX('PTRM input'!$G$277:$P$326,A44offset,$E1346))*OFFSET($F$7,0,$E1346))-SUM($G1346:M1346))*(OFFSET('PTRM input'!$G$477,0,$E1346-1)/A44taxstdlife))))</f>
        <v>0</v>
      </c>
      <c r="O1346" s="251">
        <f ca="1">IF(A44taxstdlife="n/a","n/a",IF(A44taxstdlife="",0,IF(O$3&gt;(A44stdlife+$E1346),((INDEX('PTRM input'!$G$385:$P$434,A44offset,$E1346)-INDEX('PTRM input'!$G$277:$P$326,A44offset,$E1346))*OFFSET($F$7,0,$E1346))-SUM($G1346:N1346),(((INDEX('PTRM input'!$G$385:$P$434,A44offset,$E1346)-INDEX('PTRM input'!$G$277:$P$326,A44offset,$E1346))*OFFSET($F$7,0,$E1346))-SUM($G1346:N1346))*(OFFSET('PTRM input'!$G$477,0,$E1346-1)/A44taxstdlife))))</f>
        <v>0</v>
      </c>
      <c r="P1346" s="251">
        <f ca="1">IF(A44taxstdlife="n/a","n/a",IF(A44taxstdlife="",0,IF(P$3&gt;(A44stdlife+$E1346),((INDEX('PTRM input'!$G$385:$P$434,A44offset,$E1346)-INDEX('PTRM input'!$G$277:$P$326,A44offset,$E1346))*OFFSET($F$7,0,$E1346))-SUM($G1346:O1346),(((INDEX('PTRM input'!$G$385:$P$434,A44offset,$E1346)-INDEX('PTRM input'!$G$277:$P$326,A44offset,$E1346))*OFFSET($F$7,0,$E1346))-SUM($G1346:O1346))*(OFFSET('PTRM input'!$G$477,0,$E1346-1)/A44taxstdlife))))</f>
        <v>0</v>
      </c>
      <c r="Q1346" s="251">
        <f ca="1">IF(A44taxstdlife="n/a","n/a",IF(A44taxstdlife="",0,IF(Q$3&gt;(A44stdlife+$E1346),((INDEX('PTRM input'!$G$385:$P$434,A44offset,$E1346)-INDEX('PTRM input'!$G$277:$P$326,A44offset,$E1346))*OFFSET($F$7,0,$E1346))-SUM($G1346:P1346),(((INDEX('PTRM input'!$G$385:$P$434,A44offset,$E1346)-INDEX('PTRM input'!$G$277:$P$326,A44offset,$E1346))*OFFSET($F$7,0,$E1346))-SUM($G1346:P1346))*(OFFSET('PTRM input'!$G$477,0,$E1346-1)/A44taxstdlife))))</f>
        <v>0</v>
      </c>
      <c r="R1346" s="251">
        <f ca="1">IF(A44taxstdlife="n/a","n/a",IF(A44taxstdlife="",0,IF(R$3&gt;(A44stdlife+$E1346),((INDEX('PTRM input'!$G$385:$P$434,A44offset,$E1346)-INDEX('PTRM input'!$G$277:$P$326,A44offset,$E1346))*OFFSET($F$7,0,$E1346))-SUM($G1346:Q1346),(((INDEX('PTRM input'!$G$385:$P$434,A44offset,$E1346)-INDEX('PTRM input'!$G$277:$P$326,A44offset,$E1346))*OFFSET($F$7,0,$E1346))-SUM($G1346:Q1346))*(OFFSET('PTRM input'!$G$477,0,$E1346-1)/A44taxstdlife))))</f>
        <v>0</v>
      </c>
      <c r="S1346" s="251">
        <f ca="1">IF(A44taxstdlife="n/a","n/a",IF(A44taxstdlife="",0,IF(S$3&gt;(A44stdlife+$E1346),((INDEX('PTRM input'!$G$385:$P$434,A44offset,$E1346)-INDEX('PTRM input'!$G$277:$P$326,A44offset,$E1346))*OFFSET($F$7,0,$E1346))-SUM($G1346:R1346),(((INDEX('PTRM input'!$G$385:$P$434,A44offset,$E1346)-INDEX('PTRM input'!$G$277:$P$326,A44offset,$E1346))*OFFSET($F$7,0,$E1346))-SUM($G1346:R1346))*(OFFSET('PTRM input'!$G$477,0,$E1346-1)/A44taxstdlife))))</f>
        <v>0</v>
      </c>
      <c r="T1346" s="251">
        <f ca="1">IF(A44taxstdlife="n/a","n/a",IF(A44taxstdlife="",0,IF(T$3&gt;(A44stdlife+$E1346),((INDEX('PTRM input'!$G$385:$P$434,A44offset,$E1346)-INDEX('PTRM input'!$G$277:$P$326,A44offset,$E1346))*OFFSET($F$7,0,$E1346))-SUM($G1346:S1346),(((INDEX('PTRM input'!$G$385:$P$434,A44offset,$E1346)-INDEX('PTRM input'!$G$277:$P$326,A44offset,$E1346))*OFFSET($F$7,0,$E1346))-SUM($G1346:S1346))*(OFFSET('PTRM input'!$G$477,0,$E1346-1)/A44taxstdlife))))</f>
        <v>0</v>
      </c>
      <c r="U1346" s="251">
        <f ca="1">IF(A44taxstdlife="n/a","n/a",IF(A44taxstdlife="",0,IF(U$3&gt;(A44stdlife+$E1346),((INDEX('PTRM input'!$G$385:$P$434,A44offset,$E1346)-INDEX('PTRM input'!$G$277:$P$326,A44offset,$E1346))*OFFSET($F$7,0,$E1346))-SUM($G1346:T1346),(((INDEX('PTRM input'!$G$385:$P$434,A44offset,$E1346)-INDEX('PTRM input'!$G$277:$P$326,A44offset,$E1346))*OFFSET($F$7,0,$E1346))-SUM($G1346:T1346))*(OFFSET('PTRM input'!$G$477,0,$E1346-1)/A44taxstdlife))))</f>
        <v>0</v>
      </c>
      <c r="V1346" s="251">
        <f ca="1">IF(A44taxstdlife="n/a","n/a",IF(A44taxstdlife="",0,IF(V$3&gt;(A44stdlife+$E1346),((INDEX('PTRM input'!$G$385:$P$434,A44offset,$E1346)-INDEX('PTRM input'!$G$277:$P$326,A44offset,$E1346))*OFFSET($F$7,0,$E1346))-SUM($G1346:U1346),(((INDEX('PTRM input'!$G$385:$P$434,A44offset,$E1346)-INDEX('PTRM input'!$G$277:$P$326,A44offset,$E1346))*OFFSET($F$7,0,$E1346))-SUM($G1346:U1346))*(OFFSET('PTRM input'!$G$477,0,$E1346-1)/A44taxstdlife))))</f>
        <v>0</v>
      </c>
      <c r="W1346" s="251">
        <f ca="1">IF(A44taxstdlife="n/a","n/a",IF(A44taxstdlife="",0,IF(W$3&gt;(A44stdlife+$E1346),((INDEX('PTRM input'!$G$385:$P$434,A44offset,$E1346)-INDEX('PTRM input'!$G$277:$P$326,A44offset,$E1346))*OFFSET($F$7,0,$E1346))-SUM($G1346:V1346),(((INDEX('PTRM input'!$G$385:$P$434,A44offset,$E1346)-INDEX('PTRM input'!$G$277:$P$326,A44offset,$E1346))*OFFSET($F$7,0,$E1346))-SUM($G1346:V1346))*(OFFSET('PTRM input'!$G$477,0,$E1346-1)/A44taxstdlife))))</f>
        <v>0</v>
      </c>
      <c r="X1346" s="251">
        <f ca="1">IF(A44taxstdlife="n/a","n/a",IF(A44taxstdlife="",0,IF(X$3&gt;(A44stdlife+$E1346),((INDEX('PTRM input'!$G$385:$P$434,A44offset,$E1346)-INDEX('PTRM input'!$G$277:$P$326,A44offset,$E1346))*OFFSET($F$7,0,$E1346))-SUM($G1346:W1346),(((INDEX('PTRM input'!$G$385:$P$434,A44offset,$E1346)-INDEX('PTRM input'!$G$277:$P$326,A44offset,$E1346))*OFFSET($F$7,0,$E1346))-SUM($G1346:W1346))*(OFFSET('PTRM input'!$G$477,0,$E1346-1)/A44taxstdlife))))</f>
        <v>0</v>
      </c>
      <c r="Y1346" s="251">
        <f ca="1">IF(A44taxstdlife="n/a","n/a",IF(A44taxstdlife="",0,IF(Y$3&gt;(A44stdlife+$E1346),((INDEX('PTRM input'!$G$385:$P$434,A44offset,$E1346)-INDEX('PTRM input'!$G$277:$P$326,A44offset,$E1346))*OFFSET($F$7,0,$E1346))-SUM($G1346:X1346),(((INDEX('PTRM input'!$G$385:$P$434,A44offset,$E1346)-INDEX('PTRM input'!$G$277:$P$326,A44offset,$E1346))*OFFSET($F$7,0,$E1346))-SUM($G1346:X1346))*(OFFSET('PTRM input'!$G$477,0,$E1346-1)/A44taxstdlife))))</f>
        <v>0</v>
      </c>
      <c r="Z1346" s="251">
        <f ca="1">IF(A44taxstdlife="n/a","n/a",IF(A44taxstdlife="",0,IF(Z$3&gt;(A44stdlife+$E1346),((INDEX('PTRM input'!$G$385:$P$434,A44offset,$E1346)-INDEX('PTRM input'!$G$277:$P$326,A44offset,$E1346))*OFFSET($F$7,0,$E1346))-SUM($G1346:Y1346),(((INDEX('PTRM input'!$G$385:$P$434,A44offset,$E1346)-INDEX('PTRM input'!$G$277:$P$326,A44offset,$E1346))*OFFSET($F$7,0,$E1346))-SUM($G1346:Y1346))*(OFFSET('PTRM input'!$G$477,0,$E1346-1)/A44taxstdlife))))</f>
        <v>0</v>
      </c>
      <c r="AA1346" s="251">
        <f ca="1">IF(A44taxstdlife="n/a","n/a",IF(A44taxstdlife="",0,IF(AA$3&gt;(A44stdlife+$E1346),((INDEX('PTRM input'!$G$385:$P$434,A44offset,$E1346)-INDEX('PTRM input'!$G$277:$P$326,A44offset,$E1346))*OFFSET($F$7,0,$E1346))-SUM($G1346:Z1346),(((INDEX('PTRM input'!$G$385:$P$434,A44offset,$E1346)-INDEX('PTRM input'!$G$277:$P$326,A44offset,$E1346))*OFFSET($F$7,0,$E1346))-SUM($G1346:Z1346))*(OFFSET('PTRM input'!$G$477,0,$E1346-1)/A44taxstdlife))))</f>
        <v>0</v>
      </c>
      <c r="AB1346" s="251">
        <f ca="1">IF(A44taxstdlife="n/a","n/a",IF(A44taxstdlife="",0,IF(AB$3&gt;(A44stdlife+$E1346),((INDEX('PTRM input'!$G$385:$P$434,A44offset,$E1346)-INDEX('PTRM input'!$G$277:$P$326,A44offset,$E1346))*OFFSET($F$7,0,$E1346))-SUM($G1346:AA1346),(((INDEX('PTRM input'!$G$385:$P$434,A44offset,$E1346)-INDEX('PTRM input'!$G$277:$P$326,A44offset,$E1346))*OFFSET($F$7,0,$E1346))-SUM($G1346:AA1346))*(OFFSET('PTRM input'!$G$477,0,$E1346-1)/A44taxstdlife))))</f>
        <v>0</v>
      </c>
      <c r="AC1346" s="251">
        <f ca="1">IF(A44taxstdlife="n/a","n/a",IF(A44taxstdlife="",0,IF(AC$3&gt;(A44stdlife+$E1346),((INDEX('PTRM input'!$G$385:$P$434,A44offset,$E1346)-INDEX('PTRM input'!$G$277:$P$326,A44offset,$E1346))*OFFSET($F$7,0,$E1346))-SUM($G1346:AB1346),(((INDEX('PTRM input'!$G$385:$P$434,A44offset,$E1346)-INDEX('PTRM input'!$G$277:$P$326,A44offset,$E1346))*OFFSET($F$7,0,$E1346))-SUM($G1346:AB1346))*(OFFSET('PTRM input'!$G$477,0,$E1346-1)/A44taxstdlife))))</f>
        <v>0</v>
      </c>
      <c r="AD1346" s="251">
        <f ca="1">IF(A44taxstdlife="n/a","n/a",IF(A44taxstdlife="",0,IF(AD$3&gt;(A44stdlife+$E1346),((INDEX('PTRM input'!$G$385:$P$434,A44offset,$E1346)-INDEX('PTRM input'!$G$277:$P$326,A44offset,$E1346))*OFFSET($F$7,0,$E1346))-SUM($G1346:AC1346),(((INDEX('PTRM input'!$G$385:$P$434,A44offset,$E1346)-INDEX('PTRM input'!$G$277:$P$326,A44offset,$E1346))*OFFSET($F$7,0,$E1346))-SUM($G1346:AC1346))*(OFFSET('PTRM input'!$G$477,0,$E1346-1)/A44taxstdlife))))</f>
        <v>0</v>
      </c>
      <c r="AE1346" s="251">
        <f ca="1">IF(A44taxstdlife="n/a","n/a",IF(A44taxstdlife="",0,IF(AE$3&gt;(A44stdlife+$E1346),((INDEX('PTRM input'!$G$385:$P$434,A44offset,$E1346)-INDEX('PTRM input'!$G$277:$P$326,A44offset,$E1346))*OFFSET($F$7,0,$E1346))-SUM($G1346:AD1346),(((INDEX('PTRM input'!$G$385:$P$434,A44offset,$E1346)-INDEX('PTRM input'!$G$277:$P$326,A44offset,$E1346))*OFFSET($F$7,0,$E1346))-SUM($G1346:AD1346))*(OFFSET('PTRM input'!$G$477,0,$E1346-1)/A44taxstdlife))))</f>
        <v>0</v>
      </c>
      <c r="AF1346" s="251">
        <f ca="1">IF(A44taxstdlife="n/a","n/a",IF(A44taxstdlife="",0,IF(AF$3&gt;(A44stdlife+$E1346),((INDEX('PTRM input'!$G$385:$P$434,A44offset,$E1346)-INDEX('PTRM input'!$G$277:$P$326,A44offset,$E1346))*OFFSET($F$7,0,$E1346))-SUM($G1346:AE1346),(((INDEX('PTRM input'!$G$385:$P$434,A44offset,$E1346)-INDEX('PTRM input'!$G$277:$P$326,A44offset,$E1346))*OFFSET($F$7,0,$E1346))-SUM($G1346:AE1346))*(OFFSET('PTRM input'!$G$477,0,$E1346-1)/A44taxstdlife))))</f>
        <v>0</v>
      </c>
      <c r="AG1346" s="251">
        <f ca="1">IF(A44taxstdlife="n/a","n/a",IF(A44taxstdlife="",0,IF(AG$3&gt;(A44stdlife+$E1346),((INDEX('PTRM input'!$G$385:$P$434,A44offset,$E1346)-INDEX('PTRM input'!$G$277:$P$326,A44offset,$E1346))*OFFSET($F$7,0,$E1346))-SUM($G1346:AF1346),(((INDEX('PTRM input'!$G$385:$P$434,A44offset,$E1346)-INDEX('PTRM input'!$G$277:$P$326,A44offset,$E1346))*OFFSET($F$7,0,$E1346))-SUM($G1346:AF1346))*(OFFSET('PTRM input'!$G$477,0,$E1346-1)/A44taxstdlife))))</f>
        <v>0</v>
      </c>
      <c r="AH1346" s="251">
        <f ca="1">IF(A44taxstdlife="n/a","n/a",IF(A44taxstdlife="",0,IF(AH$3&gt;(A44stdlife+$E1346),((INDEX('PTRM input'!$G$385:$P$434,A44offset,$E1346)-INDEX('PTRM input'!$G$277:$P$326,A44offset,$E1346))*OFFSET($F$7,0,$E1346))-SUM($G1346:AG1346),(((INDEX('PTRM input'!$G$385:$P$434,A44offset,$E1346)-INDEX('PTRM input'!$G$277:$P$326,A44offset,$E1346))*OFFSET($F$7,0,$E1346))-SUM($G1346:AG1346))*(OFFSET('PTRM input'!$G$477,0,$E1346-1)/A44taxstdlife))))</f>
        <v>0</v>
      </c>
      <c r="AI1346" s="251">
        <f ca="1">IF(A44taxstdlife="n/a","n/a",IF(A44taxstdlife="",0,IF(AI$3&gt;(A44stdlife+$E1346),((INDEX('PTRM input'!$G$385:$P$434,A44offset,$E1346)-INDEX('PTRM input'!$G$277:$P$326,A44offset,$E1346))*OFFSET($F$7,0,$E1346))-SUM($G1346:AH1346),(((INDEX('PTRM input'!$G$385:$P$434,A44offset,$E1346)-INDEX('PTRM input'!$G$277:$P$326,A44offset,$E1346))*OFFSET($F$7,0,$E1346))-SUM($G1346:AH1346))*(OFFSET('PTRM input'!$G$477,0,$E1346-1)/A44taxstdlife))))</f>
        <v>0</v>
      </c>
      <c r="AJ1346" s="251">
        <f ca="1">IF(A44taxstdlife="n/a","n/a",IF(A44taxstdlife="",0,IF(AJ$3&gt;(A44stdlife+$E1346),((INDEX('PTRM input'!$G$385:$P$434,A44offset,$E1346)-INDEX('PTRM input'!$G$277:$P$326,A44offset,$E1346))*OFFSET($F$7,0,$E1346))-SUM($G1346:AI1346),(((INDEX('PTRM input'!$G$385:$P$434,A44offset,$E1346)-INDEX('PTRM input'!$G$277:$P$326,A44offset,$E1346))*OFFSET($F$7,0,$E1346))-SUM($G1346:AI1346))*(OFFSET('PTRM input'!$G$477,0,$E1346-1)/A44taxstdlife))))</f>
        <v>0</v>
      </c>
      <c r="AK1346" s="251">
        <f ca="1">IF(A44taxstdlife="n/a","n/a",IF(A44taxstdlife="",0,IF(AK$3&gt;(A44stdlife+$E1346),((INDEX('PTRM input'!$G$385:$P$434,A44offset,$E1346)-INDEX('PTRM input'!$G$277:$P$326,A44offset,$E1346))*OFFSET($F$7,0,$E1346))-SUM($G1346:AJ1346),(((INDEX('PTRM input'!$G$385:$P$434,A44offset,$E1346)-INDEX('PTRM input'!$G$277:$P$326,A44offset,$E1346))*OFFSET($F$7,0,$E1346))-SUM($G1346:AJ1346))*(OFFSET('PTRM input'!$G$477,0,$E1346-1)/A44taxstdlife))))</f>
        <v>0</v>
      </c>
      <c r="AL1346" s="251">
        <f ca="1">IF(A44taxstdlife="n/a","n/a",IF(A44taxstdlife="",0,IF(AL$3&gt;(A44stdlife+$E1346),((INDEX('PTRM input'!$G$385:$P$434,A44offset,$E1346)-INDEX('PTRM input'!$G$277:$P$326,A44offset,$E1346))*OFFSET($F$7,0,$E1346))-SUM($G1346:AK1346),(((INDEX('PTRM input'!$G$385:$P$434,A44offset,$E1346)-INDEX('PTRM input'!$G$277:$P$326,A44offset,$E1346))*OFFSET($F$7,0,$E1346))-SUM($G1346:AK1346))*(OFFSET('PTRM input'!$G$477,0,$E1346-1)/A44taxstdlife))))</f>
        <v>0</v>
      </c>
      <c r="AM1346" s="251">
        <f ca="1">IF(A44taxstdlife="n/a","n/a",IF(A44taxstdlife="",0,IF(AM$3&gt;(A44stdlife+$E1346),((INDEX('PTRM input'!$G$385:$P$434,A44offset,$E1346)-INDEX('PTRM input'!$G$277:$P$326,A44offset,$E1346))*OFFSET($F$7,0,$E1346))-SUM($G1346:AL1346),(((INDEX('PTRM input'!$G$385:$P$434,A44offset,$E1346)-INDEX('PTRM input'!$G$277:$P$326,A44offset,$E1346))*OFFSET($F$7,0,$E1346))-SUM($G1346:AL1346))*(OFFSET('PTRM input'!$G$477,0,$E1346-1)/A44taxstdlife))))</f>
        <v>0</v>
      </c>
      <c r="AN1346" s="251">
        <f ca="1">IF(A44taxstdlife="n/a","n/a",IF(A44taxstdlife="",0,IF(AN$3&gt;(A44stdlife+$E1346),((INDEX('PTRM input'!$G$385:$P$434,A44offset,$E1346)-INDEX('PTRM input'!$G$277:$P$326,A44offset,$E1346))*OFFSET($F$7,0,$E1346))-SUM($G1346:AM1346),(((INDEX('PTRM input'!$G$385:$P$434,A44offset,$E1346)-INDEX('PTRM input'!$G$277:$P$326,A44offset,$E1346))*OFFSET($F$7,0,$E1346))-SUM($G1346:AM1346))*(OFFSET('PTRM input'!$G$477,0,$E1346-1)/A44taxstdlife))))</f>
        <v>0</v>
      </c>
      <c r="AO1346" s="251">
        <f ca="1">IF(A44taxstdlife="n/a","n/a",IF(A44taxstdlife="",0,IF(AO$3&gt;(A44stdlife+$E1346),((INDEX('PTRM input'!$G$385:$P$434,A44offset,$E1346)-INDEX('PTRM input'!$G$277:$P$326,A44offset,$E1346))*OFFSET($F$7,0,$E1346))-SUM($G1346:AN1346),(((INDEX('PTRM input'!$G$385:$P$434,A44offset,$E1346)-INDEX('PTRM input'!$G$277:$P$326,A44offset,$E1346))*OFFSET($F$7,0,$E1346))-SUM($G1346:AN1346))*(OFFSET('PTRM input'!$G$477,0,$E1346-1)/A44taxstdlife))))</f>
        <v>0</v>
      </c>
      <c r="AP1346" s="251">
        <f ca="1">IF(A44taxstdlife="n/a","n/a",IF(A44taxstdlife="",0,IF(AP$3&gt;(A44stdlife+$E1346),((INDEX('PTRM input'!$G$385:$P$434,A44offset,$E1346)-INDEX('PTRM input'!$G$277:$P$326,A44offset,$E1346))*OFFSET($F$7,0,$E1346))-SUM($G1346:AO1346),(((INDEX('PTRM input'!$G$385:$P$434,A44offset,$E1346)-INDEX('PTRM input'!$G$277:$P$326,A44offset,$E1346))*OFFSET($F$7,0,$E1346))-SUM($G1346:AO1346))*(OFFSET('PTRM input'!$G$477,0,$E1346-1)/A44taxstdlife))))</f>
        <v>0</v>
      </c>
      <c r="AQ1346" s="251">
        <f ca="1">IF(A44taxstdlife="n/a","n/a",IF(A44taxstdlife="",0,IF(AQ$3&gt;(A44stdlife+$E1346),((INDEX('PTRM input'!$G$385:$P$434,A44offset,$E1346)-INDEX('PTRM input'!$G$277:$P$326,A44offset,$E1346))*OFFSET($F$7,0,$E1346))-SUM($G1346:AP1346),(((INDEX('PTRM input'!$G$385:$P$434,A44offset,$E1346)-INDEX('PTRM input'!$G$277:$P$326,A44offset,$E1346))*OFFSET($F$7,0,$E1346))-SUM($G1346:AP1346))*(OFFSET('PTRM input'!$G$477,0,$E1346-1)/A44taxstdlife))))</f>
        <v>0</v>
      </c>
      <c r="AR1346" s="251">
        <f ca="1">IF(A44taxstdlife="n/a","n/a",IF(A44taxstdlife="",0,IF(AR$3&gt;(A44stdlife+$E1346),((INDEX('PTRM input'!$G$385:$P$434,A44offset,$E1346)-INDEX('PTRM input'!$G$277:$P$326,A44offset,$E1346))*OFFSET($F$7,0,$E1346))-SUM($G1346:AQ1346),(((INDEX('PTRM input'!$G$385:$P$434,A44offset,$E1346)-INDEX('PTRM input'!$G$277:$P$326,A44offset,$E1346))*OFFSET($F$7,0,$E1346))-SUM($G1346:AQ1346))*(OFFSET('PTRM input'!$G$477,0,$E1346-1)/A44taxstdlife))))</f>
        <v>0</v>
      </c>
      <c r="AS1346" s="251">
        <f ca="1">IF(A44taxstdlife="n/a","n/a",IF(A44taxstdlife="",0,IF(AS$3&gt;(A44stdlife+$E1346),((INDEX('PTRM input'!$G$385:$P$434,A44offset,$E1346)-INDEX('PTRM input'!$G$277:$P$326,A44offset,$E1346))*OFFSET($F$7,0,$E1346))-SUM($G1346:AR1346),(((INDEX('PTRM input'!$G$385:$P$434,A44offset,$E1346)-INDEX('PTRM input'!$G$277:$P$326,A44offset,$E1346))*OFFSET($F$7,0,$E1346))-SUM($G1346:AR1346))*(OFFSET('PTRM input'!$G$477,0,$E1346-1)/A44taxstdlife))))</f>
        <v>0</v>
      </c>
      <c r="AT1346" s="251">
        <f ca="1">IF(A44taxstdlife="n/a","n/a",IF(A44taxstdlife="",0,IF(AT$3&gt;(A44stdlife+$E1346),((INDEX('PTRM input'!$G$385:$P$434,A44offset,$E1346)-INDEX('PTRM input'!$G$277:$P$326,A44offset,$E1346))*OFFSET($F$7,0,$E1346))-SUM($G1346:AS1346),(((INDEX('PTRM input'!$G$385:$P$434,A44offset,$E1346)-INDEX('PTRM input'!$G$277:$P$326,A44offset,$E1346))*OFFSET($F$7,0,$E1346))-SUM($G1346:AS1346))*(OFFSET('PTRM input'!$G$477,0,$E1346-1)/A44taxstdlife))))</f>
        <v>0</v>
      </c>
      <c r="AU1346" s="251">
        <f ca="1">IF(A44taxstdlife="n/a","n/a",IF(A44taxstdlife="",0,IF(AU$3&gt;(A44stdlife+$E1346),((INDEX('PTRM input'!$G$385:$P$434,A44offset,$E1346)-INDEX('PTRM input'!$G$277:$P$326,A44offset,$E1346))*OFFSET($F$7,0,$E1346))-SUM($G1346:AT1346),(((INDEX('PTRM input'!$G$385:$P$434,A44offset,$E1346)-INDEX('PTRM input'!$G$277:$P$326,A44offset,$E1346))*OFFSET($F$7,0,$E1346))-SUM($G1346:AT1346))*(OFFSET('PTRM input'!$G$477,0,$E1346-1)/A44taxstdlife))))</f>
        <v>0</v>
      </c>
      <c r="AV1346" s="251">
        <f ca="1">IF(A44taxstdlife="n/a","n/a",IF(A44taxstdlife="",0,IF(AV$3&gt;(A44stdlife+$E1346),((INDEX('PTRM input'!$G$385:$P$434,A44offset,$E1346)-INDEX('PTRM input'!$G$277:$P$326,A44offset,$E1346))*OFFSET($F$7,0,$E1346))-SUM($G1346:AU1346),(((INDEX('PTRM input'!$G$385:$P$434,A44offset,$E1346)-INDEX('PTRM input'!$G$277:$P$326,A44offset,$E1346))*OFFSET($F$7,0,$E1346))-SUM($G1346:AU1346))*(OFFSET('PTRM input'!$G$477,0,$E1346-1)/A44taxstdlife))))</f>
        <v>0</v>
      </c>
      <c r="AW1346" s="251">
        <f ca="1">IF(A44taxstdlife="n/a","n/a",IF(A44taxstdlife="",0,IF(AW$3&gt;(A44stdlife+$E1346),((INDEX('PTRM input'!$G$385:$P$434,A44offset,$E1346)-INDEX('PTRM input'!$G$277:$P$326,A44offset,$E1346))*OFFSET($F$7,0,$E1346))-SUM($G1346:AV1346),(((INDEX('PTRM input'!$G$385:$P$434,A44offset,$E1346)-INDEX('PTRM input'!$G$277:$P$326,A44offset,$E1346))*OFFSET($F$7,0,$E1346))-SUM($G1346:AV1346))*(OFFSET('PTRM input'!$G$477,0,$E1346-1)/A44taxstdlife))))</f>
        <v>0</v>
      </c>
      <c r="AX1346" s="251">
        <f ca="1">IF(A44taxstdlife="n/a","n/a",IF(A44taxstdlife="",0,IF(AX$3&gt;(A44stdlife+$E1346),((INDEX('PTRM input'!$G$385:$P$434,A44offset,$E1346)-INDEX('PTRM input'!$G$277:$P$326,A44offset,$E1346))*OFFSET($F$7,0,$E1346))-SUM($G1346:AW1346),(((INDEX('PTRM input'!$G$385:$P$434,A44offset,$E1346)-INDEX('PTRM input'!$G$277:$P$326,A44offset,$E1346))*OFFSET($F$7,0,$E1346))-SUM($G1346:AW1346))*(OFFSET('PTRM input'!$G$477,0,$E1346-1)/A44taxstdlife))))</f>
        <v>0</v>
      </c>
      <c r="AY1346" s="251">
        <f ca="1">IF(A44taxstdlife="n/a","n/a",IF(A44taxstdlife="",0,IF(AY$3&gt;(A44stdlife+$E1346),((INDEX('PTRM input'!$G$385:$P$434,A44offset,$E1346)-INDEX('PTRM input'!$G$277:$P$326,A44offset,$E1346))*OFFSET($F$7,0,$E1346))-SUM($G1346:AX1346),(((INDEX('PTRM input'!$G$385:$P$434,A44offset,$E1346)-INDEX('PTRM input'!$G$277:$P$326,A44offset,$E1346))*OFFSET($F$7,0,$E1346))-SUM($G1346:AX1346))*(OFFSET('PTRM input'!$G$477,0,$E1346-1)/A44taxstdlife))))</f>
        <v>0</v>
      </c>
      <c r="AZ1346" s="251">
        <f ca="1">IF(A44taxstdlife="n/a","n/a",IF(A44taxstdlife="",0,IF(AZ$3&gt;(A44stdlife+$E1346),((INDEX('PTRM input'!$G$385:$P$434,A44offset,$E1346)-INDEX('PTRM input'!$G$277:$P$326,A44offset,$E1346))*OFFSET($F$7,0,$E1346))-SUM($G1346:AY1346),(((INDEX('PTRM input'!$G$385:$P$434,A44offset,$E1346)-INDEX('PTRM input'!$G$277:$P$326,A44offset,$E1346))*OFFSET($F$7,0,$E1346))-SUM($G1346:AY1346))*(OFFSET('PTRM input'!$G$477,0,$E1346-1)/A44taxstdlife))))</f>
        <v>0</v>
      </c>
      <c r="BA1346" s="251">
        <f ca="1">IF(A44taxstdlife="n/a","n/a",IF(A44taxstdlife="",0,IF(BA$3&gt;(A44stdlife+$E1346),((INDEX('PTRM input'!$G$385:$P$434,A44offset,$E1346)-INDEX('PTRM input'!$G$277:$P$326,A44offset,$E1346))*OFFSET($F$7,0,$E1346))-SUM($G1346:AZ1346),(((INDEX('PTRM input'!$G$385:$P$434,A44offset,$E1346)-INDEX('PTRM input'!$G$277:$P$326,A44offset,$E1346))*OFFSET($F$7,0,$E1346))-SUM($G1346:AZ1346))*(OFFSET('PTRM input'!$G$477,0,$E1346-1)/A44taxstdlife))))</f>
        <v>0</v>
      </c>
      <c r="BB1346" s="251">
        <f ca="1">IF(A44taxstdlife="n/a","n/a",IF(A44taxstdlife="",0,IF(BB$3&gt;(A44stdlife+$E1346),((INDEX('PTRM input'!$G$385:$P$434,A44offset,$E1346)-INDEX('PTRM input'!$G$277:$P$326,A44offset,$E1346))*OFFSET($F$7,0,$E1346))-SUM($G1346:BA1346),(((INDEX('PTRM input'!$G$385:$P$434,A44offset,$E1346)-INDEX('PTRM input'!$G$277:$P$326,A44offset,$E1346))*OFFSET($F$7,0,$E1346))-SUM($G1346:BA1346))*(OFFSET('PTRM input'!$G$477,0,$E1346-1)/A44taxstdlife))))</f>
        <v>0</v>
      </c>
      <c r="BC1346" s="251">
        <f ca="1">IF(A44taxstdlife="n/a","n/a",IF(A44taxstdlife="",0,IF(BC$3&gt;(A44stdlife+$E1346),((INDEX('PTRM input'!$G$385:$P$434,A44offset,$E1346)-INDEX('PTRM input'!$G$277:$P$326,A44offset,$E1346))*OFFSET($F$7,0,$E1346))-SUM($G1346:BB1346),(((INDEX('PTRM input'!$G$385:$P$434,A44offset,$E1346)-INDEX('PTRM input'!$G$277:$P$326,A44offset,$E1346))*OFFSET($F$7,0,$E1346))-SUM($G1346:BB1346))*(OFFSET('PTRM input'!$G$477,0,$E1346-1)/A44taxstdlife))))</f>
        <v>0</v>
      </c>
      <c r="BD1346" s="251">
        <f ca="1">IF(A44taxstdlife="n/a","n/a",IF(A44taxstdlife="",0,IF(BD$3&gt;(A44stdlife+$E1346),((INDEX('PTRM input'!$G$385:$P$434,A44offset,$E1346)-INDEX('PTRM input'!$G$277:$P$326,A44offset,$E1346))*OFFSET($F$7,0,$E1346))-SUM($G1346:BC1346),(((INDEX('PTRM input'!$G$385:$P$434,A44offset,$E1346)-INDEX('PTRM input'!$G$277:$P$326,A44offset,$E1346))*OFFSET($F$7,0,$E1346))-SUM($G1346:BC1346))*(OFFSET('PTRM input'!$G$477,0,$E1346-1)/A44taxstdlife))))</f>
        <v>0</v>
      </c>
      <c r="BE1346" s="251">
        <f ca="1">IF(A44taxstdlife="n/a","n/a",IF(A44taxstdlife="",0,IF(BE$3&gt;(A44stdlife+$E1346),((INDEX('PTRM input'!$G$385:$P$434,A44offset,$E1346)-INDEX('PTRM input'!$G$277:$P$326,A44offset,$E1346))*OFFSET($F$7,0,$E1346))-SUM($G1346:BD1346),(((INDEX('PTRM input'!$G$385:$P$434,A44offset,$E1346)-INDEX('PTRM input'!$G$277:$P$326,A44offset,$E1346))*OFFSET($F$7,0,$E1346))-SUM($G1346:BD1346))*(OFFSET('PTRM input'!$G$477,0,$E1346-1)/A44taxstdlife))))</f>
        <v>0</v>
      </c>
      <c r="BF1346" s="251">
        <f ca="1">IF(A44taxstdlife="n/a","n/a",IF(A44taxstdlife="",0,IF(BF$3&gt;(A44stdlife+$E1346),((INDEX('PTRM input'!$G$385:$P$434,A44offset,$E1346)-INDEX('PTRM input'!$G$277:$P$326,A44offset,$E1346))*OFFSET($F$7,0,$E1346))-SUM($G1346:BE1346),(((INDEX('PTRM input'!$G$385:$P$434,A44offset,$E1346)-INDEX('PTRM input'!$G$277:$P$326,A44offset,$E1346))*OFFSET($F$7,0,$E1346))-SUM($G1346:BE1346))*(OFFSET('PTRM input'!$G$477,0,$E1346-1)/A44taxstdlife))))</f>
        <v>0</v>
      </c>
      <c r="BG1346" s="251">
        <f ca="1">IF(A44taxstdlife="n/a","n/a",IF(A44taxstdlife="",0,IF(BG$3&gt;(A44stdlife+$E1346),((INDEX('PTRM input'!$G$385:$P$434,A44offset,$E1346)-INDEX('PTRM input'!$G$277:$P$326,A44offset,$E1346))*OFFSET($F$7,0,$E1346))-SUM($G1346:BF1346),(((INDEX('PTRM input'!$G$385:$P$434,A44offset,$E1346)-INDEX('PTRM input'!$G$277:$P$326,A44offset,$E1346))*OFFSET($F$7,0,$E1346))-SUM($G1346:BF1346))*(OFFSET('PTRM input'!$G$477,0,$E1346-1)/A44taxstdlife))))</f>
        <v>0</v>
      </c>
      <c r="BH1346" s="251">
        <f ca="1">IF(A44taxstdlife="n/a","n/a",IF(A44taxstdlife="",0,IF(BH$3&gt;(A44stdlife+$E1346),((INDEX('PTRM input'!$G$385:$P$434,A44offset,$E1346)-INDEX('PTRM input'!$G$277:$P$326,A44offset,$E1346))*OFFSET($F$7,0,$E1346))-SUM($G1346:BG1346),(((INDEX('PTRM input'!$G$385:$P$434,A44offset,$E1346)-INDEX('PTRM input'!$G$277:$P$326,A44offset,$E1346))*OFFSET($F$7,0,$E1346))-SUM($G1346:BG1346))*(OFFSET('PTRM input'!$G$477,0,$E1346-1)/A44taxstdlife))))</f>
        <v>0</v>
      </c>
      <c r="BI1346" s="251">
        <f ca="1">IF(A44taxstdlife="n/a","n/a",IF(A44taxstdlife="",0,IF(BI$3&gt;(A44stdlife+$E1346),((INDEX('PTRM input'!$G$385:$P$434,A44offset,$E1346)-INDEX('PTRM input'!$G$277:$P$326,A44offset,$E1346))*OFFSET($F$7,0,$E1346))-SUM($G1346:BH1346),(((INDEX('PTRM input'!$G$385:$P$434,A44offset,$E1346)-INDEX('PTRM input'!$G$277:$P$326,A44offset,$E1346))*OFFSET($F$7,0,$E1346))-SUM($G1346:BH1346))*(OFFSET('PTRM input'!$G$477,0,$E1346-1)/A44taxstdlife))))</f>
        <v>0</v>
      </c>
      <c r="BJ1346" s="116"/>
      <c r="BK1346" s="116"/>
      <c r="BL1346" s="116"/>
      <c r="BM1346" s="116"/>
    </row>
    <row r="1347" spans="1:65" ht="12.75" hidden="1" customHeight="1" outlineLevel="2">
      <c r="A1347" s="366"/>
      <c r="B1347" s="19"/>
      <c r="C1347" s="18"/>
      <c r="D1347" s="760"/>
      <c r="E1347" s="86">
        <v>7</v>
      </c>
      <c r="F1347" s="356"/>
      <c r="G1347" s="434"/>
      <c r="H1347" s="435"/>
      <c r="I1347" s="435"/>
      <c r="J1347" s="435"/>
      <c r="K1347" s="435"/>
      <c r="L1347" s="435"/>
      <c r="M1347" s="619"/>
      <c r="N1347" s="251">
        <f ca="1">IF(A44taxstdlife="n/a","n/a",IF(A44taxstdlife="",0,IF(N$3&gt;(A44stdlife+$E1347),((INDEX('PTRM input'!$G$385:$P$434,A44offset,$E1347)-INDEX('PTRM input'!$G$277:$P$326,A44offset,$E1347))*OFFSET($F$7,0,$E1347))-SUM($G1347:M1347),(((INDEX('PTRM input'!$G$385:$P$434,A44offset,$E1347)-INDEX('PTRM input'!$G$277:$P$326,A44offset,$E1347))*OFFSET($F$7,0,$E1347))-SUM($G1347:M1347))*(OFFSET('PTRM input'!$G$477,0,$E1347-1)/A44taxstdlife))))</f>
        <v>0</v>
      </c>
      <c r="O1347" s="251">
        <f ca="1">IF(A44taxstdlife="n/a","n/a",IF(A44taxstdlife="",0,IF(O$3&gt;(A44stdlife+$E1347),((INDEX('PTRM input'!$G$385:$P$434,A44offset,$E1347)-INDEX('PTRM input'!$G$277:$P$326,A44offset,$E1347))*OFFSET($F$7,0,$E1347))-SUM($G1347:N1347),(((INDEX('PTRM input'!$G$385:$P$434,A44offset,$E1347)-INDEX('PTRM input'!$G$277:$P$326,A44offset,$E1347))*OFFSET($F$7,0,$E1347))-SUM($G1347:N1347))*(OFFSET('PTRM input'!$G$477,0,$E1347-1)/A44taxstdlife))))</f>
        <v>0</v>
      </c>
      <c r="P1347" s="251">
        <f ca="1">IF(A44taxstdlife="n/a","n/a",IF(A44taxstdlife="",0,IF(P$3&gt;(A44stdlife+$E1347),((INDEX('PTRM input'!$G$385:$P$434,A44offset,$E1347)-INDEX('PTRM input'!$G$277:$P$326,A44offset,$E1347))*OFFSET($F$7,0,$E1347))-SUM($G1347:O1347),(((INDEX('PTRM input'!$G$385:$P$434,A44offset,$E1347)-INDEX('PTRM input'!$G$277:$P$326,A44offset,$E1347))*OFFSET($F$7,0,$E1347))-SUM($G1347:O1347))*(OFFSET('PTRM input'!$G$477,0,$E1347-1)/A44taxstdlife))))</f>
        <v>0</v>
      </c>
      <c r="Q1347" s="251">
        <f ca="1">IF(A44taxstdlife="n/a","n/a",IF(A44taxstdlife="",0,IF(Q$3&gt;(A44stdlife+$E1347),((INDEX('PTRM input'!$G$385:$P$434,A44offset,$E1347)-INDEX('PTRM input'!$G$277:$P$326,A44offset,$E1347))*OFFSET($F$7,0,$E1347))-SUM($G1347:P1347),(((INDEX('PTRM input'!$G$385:$P$434,A44offset,$E1347)-INDEX('PTRM input'!$G$277:$P$326,A44offset,$E1347))*OFFSET($F$7,0,$E1347))-SUM($G1347:P1347))*(OFFSET('PTRM input'!$G$477,0,$E1347-1)/A44taxstdlife))))</f>
        <v>0</v>
      </c>
      <c r="R1347" s="251">
        <f ca="1">IF(A44taxstdlife="n/a","n/a",IF(A44taxstdlife="",0,IF(R$3&gt;(A44stdlife+$E1347),((INDEX('PTRM input'!$G$385:$P$434,A44offset,$E1347)-INDEX('PTRM input'!$G$277:$P$326,A44offset,$E1347))*OFFSET($F$7,0,$E1347))-SUM($G1347:Q1347),(((INDEX('PTRM input'!$G$385:$P$434,A44offset,$E1347)-INDEX('PTRM input'!$G$277:$P$326,A44offset,$E1347))*OFFSET($F$7,0,$E1347))-SUM($G1347:Q1347))*(OFFSET('PTRM input'!$G$477,0,$E1347-1)/A44taxstdlife))))</f>
        <v>0</v>
      </c>
      <c r="S1347" s="251">
        <f ca="1">IF(A44taxstdlife="n/a","n/a",IF(A44taxstdlife="",0,IF(S$3&gt;(A44stdlife+$E1347),((INDEX('PTRM input'!$G$385:$P$434,A44offset,$E1347)-INDEX('PTRM input'!$G$277:$P$326,A44offset,$E1347))*OFFSET($F$7,0,$E1347))-SUM($G1347:R1347),(((INDEX('PTRM input'!$G$385:$P$434,A44offset,$E1347)-INDEX('PTRM input'!$G$277:$P$326,A44offset,$E1347))*OFFSET($F$7,0,$E1347))-SUM($G1347:R1347))*(OFFSET('PTRM input'!$G$477,0,$E1347-1)/A44taxstdlife))))</f>
        <v>0</v>
      </c>
      <c r="T1347" s="251">
        <f ca="1">IF(A44taxstdlife="n/a","n/a",IF(A44taxstdlife="",0,IF(T$3&gt;(A44stdlife+$E1347),((INDEX('PTRM input'!$G$385:$P$434,A44offset,$E1347)-INDEX('PTRM input'!$G$277:$P$326,A44offset,$E1347))*OFFSET($F$7,0,$E1347))-SUM($G1347:S1347),(((INDEX('PTRM input'!$G$385:$P$434,A44offset,$E1347)-INDEX('PTRM input'!$G$277:$P$326,A44offset,$E1347))*OFFSET($F$7,0,$E1347))-SUM($G1347:S1347))*(OFFSET('PTRM input'!$G$477,0,$E1347-1)/A44taxstdlife))))</f>
        <v>0</v>
      </c>
      <c r="U1347" s="251">
        <f ca="1">IF(A44taxstdlife="n/a","n/a",IF(A44taxstdlife="",0,IF(U$3&gt;(A44stdlife+$E1347),((INDEX('PTRM input'!$G$385:$P$434,A44offset,$E1347)-INDEX('PTRM input'!$G$277:$P$326,A44offset,$E1347))*OFFSET($F$7,0,$E1347))-SUM($G1347:T1347),(((INDEX('PTRM input'!$G$385:$P$434,A44offset,$E1347)-INDEX('PTRM input'!$G$277:$P$326,A44offset,$E1347))*OFFSET($F$7,0,$E1347))-SUM($G1347:T1347))*(OFFSET('PTRM input'!$G$477,0,$E1347-1)/A44taxstdlife))))</f>
        <v>0</v>
      </c>
      <c r="V1347" s="251">
        <f ca="1">IF(A44taxstdlife="n/a","n/a",IF(A44taxstdlife="",0,IF(V$3&gt;(A44stdlife+$E1347),((INDEX('PTRM input'!$G$385:$P$434,A44offset,$E1347)-INDEX('PTRM input'!$G$277:$P$326,A44offset,$E1347))*OFFSET($F$7,0,$E1347))-SUM($G1347:U1347),(((INDEX('PTRM input'!$G$385:$P$434,A44offset,$E1347)-INDEX('PTRM input'!$G$277:$P$326,A44offset,$E1347))*OFFSET($F$7,0,$E1347))-SUM($G1347:U1347))*(OFFSET('PTRM input'!$G$477,0,$E1347-1)/A44taxstdlife))))</f>
        <v>0</v>
      </c>
      <c r="W1347" s="251">
        <f ca="1">IF(A44taxstdlife="n/a","n/a",IF(A44taxstdlife="",0,IF(W$3&gt;(A44stdlife+$E1347),((INDEX('PTRM input'!$G$385:$P$434,A44offset,$E1347)-INDEX('PTRM input'!$G$277:$P$326,A44offset,$E1347))*OFFSET($F$7,0,$E1347))-SUM($G1347:V1347),(((INDEX('PTRM input'!$G$385:$P$434,A44offset,$E1347)-INDEX('PTRM input'!$G$277:$P$326,A44offset,$E1347))*OFFSET($F$7,0,$E1347))-SUM($G1347:V1347))*(OFFSET('PTRM input'!$G$477,0,$E1347-1)/A44taxstdlife))))</f>
        <v>0</v>
      </c>
      <c r="X1347" s="251">
        <f ca="1">IF(A44taxstdlife="n/a","n/a",IF(A44taxstdlife="",0,IF(X$3&gt;(A44stdlife+$E1347),((INDEX('PTRM input'!$G$385:$P$434,A44offset,$E1347)-INDEX('PTRM input'!$G$277:$P$326,A44offset,$E1347))*OFFSET($F$7,0,$E1347))-SUM($G1347:W1347),(((INDEX('PTRM input'!$G$385:$P$434,A44offset,$E1347)-INDEX('PTRM input'!$G$277:$P$326,A44offset,$E1347))*OFFSET($F$7,0,$E1347))-SUM($G1347:W1347))*(OFFSET('PTRM input'!$G$477,0,$E1347-1)/A44taxstdlife))))</f>
        <v>0</v>
      </c>
      <c r="Y1347" s="251">
        <f ca="1">IF(A44taxstdlife="n/a","n/a",IF(A44taxstdlife="",0,IF(Y$3&gt;(A44stdlife+$E1347),((INDEX('PTRM input'!$G$385:$P$434,A44offset,$E1347)-INDEX('PTRM input'!$G$277:$P$326,A44offset,$E1347))*OFFSET($F$7,0,$E1347))-SUM($G1347:X1347),(((INDEX('PTRM input'!$G$385:$P$434,A44offset,$E1347)-INDEX('PTRM input'!$G$277:$P$326,A44offset,$E1347))*OFFSET($F$7,0,$E1347))-SUM($G1347:X1347))*(OFFSET('PTRM input'!$G$477,0,$E1347-1)/A44taxstdlife))))</f>
        <v>0</v>
      </c>
      <c r="Z1347" s="251">
        <f ca="1">IF(A44taxstdlife="n/a","n/a",IF(A44taxstdlife="",0,IF(Z$3&gt;(A44stdlife+$E1347),((INDEX('PTRM input'!$G$385:$P$434,A44offset,$E1347)-INDEX('PTRM input'!$G$277:$P$326,A44offset,$E1347))*OFFSET($F$7,0,$E1347))-SUM($G1347:Y1347),(((INDEX('PTRM input'!$G$385:$P$434,A44offset,$E1347)-INDEX('PTRM input'!$G$277:$P$326,A44offset,$E1347))*OFFSET($F$7,0,$E1347))-SUM($G1347:Y1347))*(OFFSET('PTRM input'!$G$477,0,$E1347-1)/A44taxstdlife))))</f>
        <v>0</v>
      </c>
      <c r="AA1347" s="251">
        <f ca="1">IF(A44taxstdlife="n/a","n/a",IF(A44taxstdlife="",0,IF(AA$3&gt;(A44stdlife+$E1347),((INDEX('PTRM input'!$G$385:$P$434,A44offset,$E1347)-INDEX('PTRM input'!$G$277:$P$326,A44offset,$E1347))*OFFSET($F$7,0,$E1347))-SUM($G1347:Z1347),(((INDEX('PTRM input'!$G$385:$P$434,A44offset,$E1347)-INDEX('PTRM input'!$G$277:$P$326,A44offset,$E1347))*OFFSET($F$7,0,$E1347))-SUM($G1347:Z1347))*(OFFSET('PTRM input'!$G$477,0,$E1347-1)/A44taxstdlife))))</f>
        <v>0</v>
      </c>
      <c r="AB1347" s="251">
        <f ca="1">IF(A44taxstdlife="n/a","n/a",IF(A44taxstdlife="",0,IF(AB$3&gt;(A44stdlife+$E1347),((INDEX('PTRM input'!$G$385:$P$434,A44offset,$E1347)-INDEX('PTRM input'!$G$277:$P$326,A44offset,$E1347))*OFFSET($F$7,0,$E1347))-SUM($G1347:AA1347),(((INDEX('PTRM input'!$G$385:$P$434,A44offset,$E1347)-INDEX('PTRM input'!$G$277:$P$326,A44offset,$E1347))*OFFSET($F$7,0,$E1347))-SUM($G1347:AA1347))*(OFFSET('PTRM input'!$G$477,0,$E1347-1)/A44taxstdlife))))</f>
        <v>0</v>
      </c>
      <c r="AC1347" s="251">
        <f ca="1">IF(A44taxstdlife="n/a","n/a",IF(A44taxstdlife="",0,IF(AC$3&gt;(A44stdlife+$E1347),((INDEX('PTRM input'!$G$385:$P$434,A44offset,$E1347)-INDEX('PTRM input'!$G$277:$P$326,A44offset,$E1347))*OFFSET($F$7,0,$E1347))-SUM($G1347:AB1347),(((INDEX('PTRM input'!$G$385:$P$434,A44offset,$E1347)-INDEX('PTRM input'!$G$277:$P$326,A44offset,$E1347))*OFFSET($F$7,0,$E1347))-SUM($G1347:AB1347))*(OFFSET('PTRM input'!$G$477,0,$E1347-1)/A44taxstdlife))))</f>
        <v>0</v>
      </c>
      <c r="AD1347" s="251">
        <f ca="1">IF(A44taxstdlife="n/a","n/a",IF(A44taxstdlife="",0,IF(AD$3&gt;(A44stdlife+$E1347),((INDEX('PTRM input'!$G$385:$P$434,A44offset,$E1347)-INDEX('PTRM input'!$G$277:$P$326,A44offset,$E1347))*OFFSET($F$7,0,$E1347))-SUM($G1347:AC1347),(((INDEX('PTRM input'!$G$385:$P$434,A44offset,$E1347)-INDEX('PTRM input'!$G$277:$P$326,A44offset,$E1347))*OFFSET($F$7,0,$E1347))-SUM($G1347:AC1347))*(OFFSET('PTRM input'!$G$477,0,$E1347-1)/A44taxstdlife))))</f>
        <v>0</v>
      </c>
      <c r="AE1347" s="251">
        <f ca="1">IF(A44taxstdlife="n/a","n/a",IF(A44taxstdlife="",0,IF(AE$3&gt;(A44stdlife+$E1347),((INDEX('PTRM input'!$G$385:$P$434,A44offset,$E1347)-INDEX('PTRM input'!$G$277:$P$326,A44offset,$E1347))*OFFSET($F$7,0,$E1347))-SUM($G1347:AD1347),(((INDEX('PTRM input'!$G$385:$P$434,A44offset,$E1347)-INDEX('PTRM input'!$G$277:$P$326,A44offset,$E1347))*OFFSET($F$7,0,$E1347))-SUM($G1347:AD1347))*(OFFSET('PTRM input'!$G$477,0,$E1347-1)/A44taxstdlife))))</f>
        <v>0</v>
      </c>
      <c r="AF1347" s="251">
        <f ca="1">IF(A44taxstdlife="n/a","n/a",IF(A44taxstdlife="",0,IF(AF$3&gt;(A44stdlife+$E1347),((INDEX('PTRM input'!$G$385:$P$434,A44offset,$E1347)-INDEX('PTRM input'!$G$277:$P$326,A44offset,$E1347))*OFFSET($F$7,0,$E1347))-SUM($G1347:AE1347),(((INDEX('PTRM input'!$G$385:$P$434,A44offset,$E1347)-INDEX('PTRM input'!$G$277:$P$326,A44offset,$E1347))*OFFSET($F$7,0,$E1347))-SUM($G1347:AE1347))*(OFFSET('PTRM input'!$G$477,0,$E1347-1)/A44taxstdlife))))</f>
        <v>0</v>
      </c>
      <c r="AG1347" s="251">
        <f ca="1">IF(A44taxstdlife="n/a","n/a",IF(A44taxstdlife="",0,IF(AG$3&gt;(A44stdlife+$E1347),((INDEX('PTRM input'!$G$385:$P$434,A44offset,$E1347)-INDEX('PTRM input'!$G$277:$P$326,A44offset,$E1347))*OFFSET($F$7,0,$E1347))-SUM($G1347:AF1347),(((INDEX('PTRM input'!$G$385:$P$434,A44offset,$E1347)-INDEX('PTRM input'!$G$277:$P$326,A44offset,$E1347))*OFFSET($F$7,0,$E1347))-SUM($G1347:AF1347))*(OFFSET('PTRM input'!$G$477,0,$E1347-1)/A44taxstdlife))))</f>
        <v>0</v>
      </c>
      <c r="AH1347" s="251">
        <f ca="1">IF(A44taxstdlife="n/a","n/a",IF(A44taxstdlife="",0,IF(AH$3&gt;(A44stdlife+$E1347),((INDEX('PTRM input'!$G$385:$P$434,A44offset,$E1347)-INDEX('PTRM input'!$G$277:$P$326,A44offset,$E1347))*OFFSET($F$7,0,$E1347))-SUM($G1347:AG1347),(((INDEX('PTRM input'!$G$385:$P$434,A44offset,$E1347)-INDEX('PTRM input'!$G$277:$P$326,A44offset,$E1347))*OFFSET($F$7,0,$E1347))-SUM($G1347:AG1347))*(OFFSET('PTRM input'!$G$477,0,$E1347-1)/A44taxstdlife))))</f>
        <v>0</v>
      </c>
      <c r="AI1347" s="251">
        <f ca="1">IF(A44taxstdlife="n/a","n/a",IF(A44taxstdlife="",0,IF(AI$3&gt;(A44stdlife+$E1347),((INDEX('PTRM input'!$G$385:$P$434,A44offset,$E1347)-INDEX('PTRM input'!$G$277:$P$326,A44offset,$E1347))*OFFSET($F$7,0,$E1347))-SUM($G1347:AH1347),(((INDEX('PTRM input'!$G$385:$P$434,A44offset,$E1347)-INDEX('PTRM input'!$G$277:$P$326,A44offset,$E1347))*OFFSET($F$7,0,$E1347))-SUM($G1347:AH1347))*(OFFSET('PTRM input'!$G$477,0,$E1347-1)/A44taxstdlife))))</f>
        <v>0</v>
      </c>
      <c r="AJ1347" s="251">
        <f ca="1">IF(A44taxstdlife="n/a","n/a",IF(A44taxstdlife="",0,IF(AJ$3&gt;(A44stdlife+$E1347),((INDEX('PTRM input'!$G$385:$P$434,A44offset,$E1347)-INDEX('PTRM input'!$G$277:$P$326,A44offset,$E1347))*OFFSET($F$7,0,$E1347))-SUM($G1347:AI1347),(((INDEX('PTRM input'!$G$385:$P$434,A44offset,$E1347)-INDEX('PTRM input'!$G$277:$P$326,A44offset,$E1347))*OFFSET($F$7,0,$E1347))-SUM($G1347:AI1347))*(OFFSET('PTRM input'!$G$477,0,$E1347-1)/A44taxstdlife))))</f>
        <v>0</v>
      </c>
      <c r="AK1347" s="251">
        <f ca="1">IF(A44taxstdlife="n/a","n/a",IF(A44taxstdlife="",0,IF(AK$3&gt;(A44stdlife+$E1347),((INDEX('PTRM input'!$G$385:$P$434,A44offset,$E1347)-INDEX('PTRM input'!$G$277:$P$326,A44offset,$E1347))*OFFSET($F$7,0,$E1347))-SUM($G1347:AJ1347),(((INDEX('PTRM input'!$G$385:$P$434,A44offset,$E1347)-INDEX('PTRM input'!$G$277:$P$326,A44offset,$E1347))*OFFSET($F$7,0,$E1347))-SUM($G1347:AJ1347))*(OFFSET('PTRM input'!$G$477,0,$E1347-1)/A44taxstdlife))))</f>
        <v>0</v>
      </c>
      <c r="AL1347" s="251">
        <f ca="1">IF(A44taxstdlife="n/a","n/a",IF(A44taxstdlife="",0,IF(AL$3&gt;(A44stdlife+$E1347),((INDEX('PTRM input'!$G$385:$P$434,A44offset,$E1347)-INDEX('PTRM input'!$G$277:$P$326,A44offset,$E1347))*OFFSET($F$7,0,$E1347))-SUM($G1347:AK1347),(((INDEX('PTRM input'!$G$385:$P$434,A44offset,$E1347)-INDEX('PTRM input'!$G$277:$P$326,A44offset,$E1347))*OFFSET($F$7,0,$E1347))-SUM($G1347:AK1347))*(OFFSET('PTRM input'!$G$477,0,$E1347-1)/A44taxstdlife))))</f>
        <v>0</v>
      </c>
      <c r="AM1347" s="251">
        <f ca="1">IF(A44taxstdlife="n/a","n/a",IF(A44taxstdlife="",0,IF(AM$3&gt;(A44stdlife+$E1347),((INDEX('PTRM input'!$G$385:$P$434,A44offset,$E1347)-INDEX('PTRM input'!$G$277:$P$326,A44offset,$E1347))*OFFSET($F$7,0,$E1347))-SUM($G1347:AL1347),(((INDEX('PTRM input'!$G$385:$P$434,A44offset,$E1347)-INDEX('PTRM input'!$G$277:$P$326,A44offset,$E1347))*OFFSET($F$7,0,$E1347))-SUM($G1347:AL1347))*(OFFSET('PTRM input'!$G$477,0,$E1347-1)/A44taxstdlife))))</f>
        <v>0</v>
      </c>
      <c r="AN1347" s="251">
        <f ca="1">IF(A44taxstdlife="n/a","n/a",IF(A44taxstdlife="",0,IF(AN$3&gt;(A44stdlife+$E1347),((INDEX('PTRM input'!$G$385:$P$434,A44offset,$E1347)-INDEX('PTRM input'!$G$277:$P$326,A44offset,$E1347))*OFFSET($F$7,0,$E1347))-SUM($G1347:AM1347),(((INDEX('PTRM input'!$G$385:$P$434,A44offset,$E1347)-INDEX('PTRM input'!$G$277:$P$326,A44offset,$E1347))*OFFSET($F$7,0,$E1347))-SUM($G1347:AM1347))*(OFFSET('PTRM input'!$G$477,0,$E1347-1)/A44taxstdlife))))</f>
        <v>0</v>
      </c>
      <c r="AO1347" s="251">
        <f ca="1">IF(A44taxstdlife="n/a","n/a",IF(A44taxstdlife="",0,IF(AO$3&gt;(A44stdlife+$E1347),((INDEX('PTRM input'!$G$385:$P$434,A44offset,$E1347)-INDEX('PTRM input'!$G$277:$P$326,A44offset,$E1347))*OFFSET($F$7,0,$E1347))-SUM($G1347:AN1347),(((INDEX('PTRM input'!$G$385:$P$434,A44offset,$E1347)-INDEX('PTRM input'!$G$277:$P$326,A44offset,$E1347))*OFFSET($F$7,0,$E1347))-SUM($G1347:AN1347))*(OFFSET('PTRM input'!$G$477,0,$E1347-1)/A44taxstdlife))))</f>
        <v>0</v>
      </c>
      <c r="AP1347" s="251">
        <f ca="1">IF(A44taxstdlife="n/a","n/a",IF(A44taxstdlife="",0,IF(AP$3&gt;(A44stdlife+$E1347),((INDEX('PTRM input'!$G$385:$P$434,A44offset,$E1347)-INDEX('PTRM input'!$G$277:$P$326,A44offset,$E1347))*OFFSET($F$7,0,$E1347))-SUM($G1347:AO1347),(((INDEX('PTRM input'!$G$385:$P$434,A44offset,$E1347)-INDEX('PTRM input'!$G$277:$P$326,A44offset,$E1347))*OFFSET($F$7,0,$E1347))-SUM($G1347:AO1347))*(OFFSET('PTRM input'!$G$477,0,$E1347-1)/A44taxstdlife))))</f>
        <v>0</v>
      </c>
      <c r="AQ1347" s="251">
        <f ca="1">IF(A44taxstdlife="n/a","n/a",IF(A44taxstdlife="",0,IF(AQ$3&gt;(A44stdlife+$E1347),((INDEX('PTRM input'!$G$385:$P$434,A44offset,$E1347)-INDEX('PTRM input'!$G$277:$P$326,A44offset,$E1347))*OFFSET($F$7,0,$E1347))-SUM($G1347:AP1347),(((INDEX('PTRM input'!$G$385:$P$434,A44offset,$E1347)-INDEX('PTRM input'!$G$277:$P$326,A44offset,$E1347))*OFFSET($F$7,0,$E1347))-SUM($G1347:AP1347))*(OFFSET('PTRM input'!$G$477,0,$E1347-1)/A44taxstdlife))))</f>
        <v>0</v>
      </c>
      <c r="AR1347" s="251">
        <f ca="1">IF(A44taxstdlife="n/a","n/a",IF(A44taxstdlife="",0,IF(AR$3&gt;(A44stdlife+$E1347),((INDEX('PTRM input'!$G$385:$P$434,A44offset,$E1347)-INDEX('PTRM input'!$G$277:$P$326,A44offset,$E1347))*OFFSET($F$7,0,$E1347))-SUM($G1347:AQ1347),(((INDEX('PTRM input'!$G$385:$P$434,A44offset,$E1347)-INDEX('PTRM input'!$G$277:$P$326,A44offset,$E1347))*OFFSET($F$7,0,$E1347))-SUM($G1347:AQ1347))*(OFFSET('PTRM input'!$G$477,0,$E1347-1)/A44taxstdlife))))</f>
        <v>0</v>
      </c>
      <c r="AS1347" s="251">
        <f ca="1">IF(A44taxstdlife="n/a","n/a",IF(A44taxstdlife="",0,IF(AS$3&gt;(A44stdlife+$E1347),((INDEX('PTRM input'!$G$385:$P$434,A44offset,$E1347)-INDEX('PTRM input'!$G$277:$P$326,A44offset,$E1347))*OFFSET($F$7,0,$E1347))-SUM($G1347:AR1347),(((INDEX('PTRM input'!$G$385:$P$434,A44offset,$E1347)-INDEX('PTRM input'!$G$277:$P$326,A44offset,$E1347))*OFFSET($F$7,0,$E1347))-SUM($G1347:AR1347))*(OFFSET('PTRM input'!$G$477,0,$E1347-1)/A44taxstdlife))))</f>
        <v>0</v>
      </c>
      <c r="AT1347" s="251">
        <f ca="1">IF(A44taxstdlife="n/a","n/a",IF(A44taxstdlife="",0,IF(AT$3&gt;(A44stdlife+$E1347),((INDEX('PTRM input'!$G$385:$P$434,A44offset,$E1347)-INDEX('PTRM input'!$G$277:$P$326,A44offset,$E1347))*OFFSET($F$7,0,$E1347))-SUM($G1347:AS1347),(((INDEX('PTRM input'!$G$385:$P$434,A44offset,$E1347)-INDEX('PTRM input'!$G$277:$P$326,A44offset,$E1347))*OFFSET($F$7,0,$E1347))-SUM($G1347:AS1347))*(OFFSET('PTRM input'!$G$477,0,$E1347-1)/A44taxstdlife))))</f>
        <v>0</v>
      </c>
      <c r="AU1347" s="251">
        <f ca="1">IF(A44taxstdlife="n/a","n/a",IF(A44taxstdlife="",0,IF(AU$3&gt;(A44stdlife+$E1347),((INDEX('PTRM input'!$G$385:$P$434,A44offset,$E1347)-INDEX('PTRM input'!$G$277:$P$326,A44offset,$E1347))*OFFSET($F$7,0,$E1347))-SUM($G1347:AT1347),(((INDEX('PTRM input'!$G$385:$P$434,A44offset,$E1347)-INDEX('PTRM input'!$G$277:$P$326,A44offset,$E1347))*OFFSET($F$7,0,$E1347))-SUM($G1347:AT1347))*(OFFSET('PTRM input'!$G$477,0,$E1347-1)/A44taxstdlife))))</f>
        <v>0</v>
      </c>
      <c r="AV1347" s="251">
        <f ca="1">IF(A44taxstdlife="n/a","n/a",IF(A44taxstdlife="",0,IF(AV$3&gt;(A44stdlife+$E1347),((INDEX('PTRM input'!$G$385:$P$434,A44offset,$E1347)-INDEX('PTRM input'!$G$277:$P$326,A44offset,$E1347))*OFFSET($F$7,0,$E1347))-SUM($G1347:AU1347),(((INDEX('PTRM input'!$G$385:$P$434,A44offset,$E1347)-INDEX('PTRM input'!$G$277:$P$326,A44offset,$E1347))*OFFSET($F$7,0,$E1347))-SUM($G1347:AU1347))*(OFFSET('PTRM input'!$G$477,0,$E1347-1)/A44taxstdlife))))</f>
        <v>0</v>
      </c>
      <c r="AW1347" s="251">
        <f ca="1">IF(A44taxstdlife="n/a","n/a",IF(A44taxstdlife="",0,IF(AW$3&gt;(A44stdlife+$E1347),((INDEX('PTRM input'!$G$385:$P$434,A44offset,$E1347)-INDEX('PTRM input'!$G$277:$P$326,A44offset,$E1347))*OFFSET($F$7,0,$E1347))-SUM($G1347:AV1347),(((INDEX('PTRM input'!$G$385:$P$434,A44offset,$E1347)-INDEX('PTRM input'!$G$277:$P$326,A44offset,$E1347))*OFFSET($F$7,0,$E1347))-SUM($G1347:AV1347))*(OFFSET('PTRM input'!$G$477,0,$E1347-1)/A44taxstdlife))))</f>
        <v>0</v>
      </c>
      <c r="AX1347" s="251">
        <f ca="1">IF(A44taxstdlife="n/a","n/a",IF(A44taxstdlife="",0,IF(AX$3&gt;(A44stdlife+$E1347),((INDEX('PTRM input'!$G$385:$P$434,A44offset,$E1347)-INDEX('PTRM input'!$G$277:$P$326,A44offset,$E1347))*OFFSET($F$7,0,$E1347))-SUM($G1347:AW1347),(((INDEX('PTRM input'!$G$385:$P$434,A44offset,$E1347)-INDEX('PTRM input'!$G$277:$P$326,A44offset,$E1347))*OFFSET($F$7,0,$E1347))-SUM($G1347:AW1347))*(OFFSET('PTRM input'!$G$477,0,$E1347-1)/A44taxstdlife))))</f>
        <v>0</v>
      </c>
      <c r="AY1347" s="251">
        <f ca="1">IF(A44taxstdlife="n/a","n/a",IF(A44taxstdlife="",0,IF(AY$3&gt;(A44stdlife+$E1347),((INDEX('PTRM input'!$G$385:$P$434,A44offset,$E1347)-INDEX('PTRM input'!$G$277:$P$326,A44offset,$E1347))*OFFSET($F$7,0,$E1347))-SUM($G1347:AX1347),(((INDEX('PTRM input'!$G$385:$P$434,A44offset,$E1347)-INDEX('PTRM input'!$G$277:$P$326,A44offset,$E1347))*OFFSET($F$7,0,$E1347))-SUM($G1347:AX1347))*(OFFSET('PTRM input'!$G$477,0,$E1347-1)/A44taxstdlife))))</f>
        <v>0</v>
      </c>
      <c r="AZ1347" s="251">
        <f ca="1">IF(A44taxstdlife="n/a","n/a",IF(A44taxstdlife="",0,IF(AZ$3&gt;(A44stdlife+$E1347),((INDEX('PTRM input'!$G$385:$P$434,A44offset,$E1347)-INDEX('PTRM input'!$G$277:$P$326,A44offset,$E1347))*OFFSET($F$7,0,$E1347))-SUM($G1347:AY1347),(((INDEX('PTRM input'!$G$385:$P$434,A44offset,$E1347)-INDEX('PTRM input'!$G$277:$P$326,A44offset,$E1347))*OFFSET($F$7,0,$E1347))-SUM($G1347:AY1347))*(OFFSET('PTRM input'!$G$477,0,$E1347-1)/A44taxstdlife))))</f>
        <v>0</v>
      </c>
      <c r="BA1347" s="251">
        <f ca="1">IF(A44taxstdlife="n/a","n/a",IF(A44taxstdlife="",0,IF(BA$3&gt;(A44stdlife+$E1347),((INDEX('PTRM input'!$G$385:$P$434,A44offset,$E1347)-INDEX('PTRM input'!$G$277:$P$326,A44offset,$E1347))*OFFSET($F$7,0,$E1347))-SUM($G1347:AZ1347),(((INDEX('PTRM input'!$G$385:$P$434,A44offset,$E1347)-INDEX('PTRM input'!$G$277:$P$326,A44offset,$E1347))*OFFSET($F$7,0,$E1347))-SUM($G1347:AZ1347))*(OFFSET('PTRM input'!$G$477,0,$E1347-1)/A44taxstdlife))))</f>
        <v>0</v>
      </c>
      <c r="BB1347" s="251">
        <f ca="1">IF(A44taxstdlife="n/a","n/a",IF(A44taxstdlife="",0,IF(BB$3&gt;(A44stdlife+$E1347),((INDEX('PTRM input'!$G$385:$P$434,A44offset,$E1347)-INDEX('PTRM input'!$G$277:$P$326,A44offset,$E1347))*OFFSET($F$7,0,$E1347))-SUM($G1347:BA1347),(((INDEX('PTRM input'!$G$385:$P$434,A44offset,$E1347)-INDEX('PTRM input'!$G$277:$P$326,A44offset,$E1347))*OFFSET($F$7,0,$E1347))-SUM($G1347:BA1347))*(OFFSET('PTRM input'!$G$477,0,$E1347-1)/A44taxstdlife))))</f>
        <v>0</v>
      </c>
      <c r="BC1347" s="251">
        <f ca="1">IF(A44taxstdlife="n/a","n/a",IF(A44taxstdlife="",0,IF(BC$3&gt;(A44stdlife+$E1347),((INDEX('PTRM input'!$G$385:$P$434,A44offset,$E1347)-INDEX('PTRM input'!$G$277:$P$326,A44offset,$E1347))*OFFSET($F$7,0,$E1347))-SUM($G1347:BB1347),(((INDEX('PTRM input'!$G$385:$P$434,A44offset,$E1347)-INDEX('PTRM input'!$G$277:$P$326,A44offset,$E1347))*OFFSET($F$7,0,$E1347))-SUM($G1347:BB1347))*(OFFSET('PTRM input'!$G$477,0,$E1347-1)/A44taxstdlife))))</f>
        <v>0</v>
      </c>
      <c r="BD1347" s="251">
        <f ca="1">IF(A44taxstdlife="n/a","n/a",IF(A44taxstdlife="",0,IF(BD$3&gt;(A44stdlife+$E1347),((INDEX('PTRM input'!$G$385:$P$434,A44offset,$E1347)-INDEX('PTRM input'!$G$277:$P$326,A44offset,$E1347))*OFFSET($F$7,0,$E1347))-SUM($G1347:BC1347),(((INDEX('PTRM input'!$G$385:$P$434,A44offset,$E1347)-INDEX('PTRM input'!$G$277:$P$326,A44offset,$E1347))*OFFSET($F$7,0,$E1347))-SUM($G1347:BC1347))*(OFFSET('PTRM input'!$G$477,0,$E1347-1)/A44taxstdlife))))</f>
        <v>0</v>
      </c>
      <c r="BE1347" s="251">
        <f ca="1">IF(A44taxstdlife="n/a","n/a",IF(A44taxstdlife="",0,IF(BE$3&gt;(A44stdlife+$E1347),((INDEX('PTRM input'!$G$385:$P$434,A44offset,$E1347)-INDEX('PTRM input'!$G$277:$P$326,A44offset,$E1347))*OFFSET($F$7,0,$E1347))-SUM($G1347:BD1347),(((INDEX('PTRM input'!$G$385:$P$434,A44offset,$E1347)-INDEX('PTRM input'!$G$277:$P$326,A44offset,$E1347))*OFFSET($F$7,0,$E1347))-SUM($G1347:BD1347))*(OFFSET('PTRM input'!$G$477,0,$E1347-1)/A44taxstdlife))))</f>
        <v>0</v>
      </c>
      <c r="BF1347" s="251">
        <f ca="1">IF(A44taxstdlife="n/a","n/a",IF(A44taxstdlife="",0,IF(BF$3&gt;(A44stdlife+$E1347),((INDEX('PTRM input'!$G$385:$P$434,A44offset,$E1347)-INDEX('PTRM input'!$G$277:$P$326,A44offset,$E1347))*OFFSET($F$7,0,$E1347))-SUM($G1347:BE1347),(((INDEX('PTRM input'!$G$385:$P$434,A44offset,$E1347)-INDEX('PTRM input'!$G$277:$P$326,A44offset,$E1347))*OFFSET($F$7,0,$E1347))-SUM($G1347:BE1347))*(OFFSET('PTRM input'!$G$477,0,$E1347-1)/A44taxstdlife))))</f>
        <v>0</v>
      </c>
      <c r="BG1347" s="251">
        <f ca="1">IF(A44taxstdlife="n/a","n/a",IF(A44taxstdlife="",0,IF(BG$3&gt;(A44stdlife+$E1347),((INDEX('PTRM input'!$G$385:$P$434,A44offset,$E1347)-INDEX('PTRM input'!$G$277:$P$326,A44offset,$E1347))*OFFSET($F$7,0,$E1347))-SUM($G1347:BF1347),(((INDEX('PTRM input'!$G$385:$P$434,A44offset,$E1347)-INDEX('PTRM input'!$G$277:$P$326,A44offset,$E1347))*OFFSET($F$7,0,$E1347))-SUM($G1347:BF1347))*(OFFSET('PTRM input'!$G$477,0,$E1347-1)/A44taxstdlife))))</f>
        <v>0</v>
      </c>
      <c r="BH1347" s="251">
        <f ca="1">IF(A44taxstdlife="n/a","n/a",IF(A44taxstdlife="",0,IF(BH$3&gt;(A44stdlife+$E1347),((INDEX('PTRM input'!$G$385:$P$434,A44offset,$E1347)-INDEX('PTRM input'!$G$277:$P$326,A44offset,$E1347))*OFFSET($F$7,0,$E1347))-SUM($G1347:BG1347),(((INDEX('PTRM input'!$G$385:$P$434,A44offset,$E1347)-INDEX('PTRM input'!$G$277:$P$326,A44offset,$E1347))*OFFSET($F$7,0,$E1347))-SUM($G1347:BG1347))*(OFFSET('PTRM input'!$G$477,0,$E1347-1)/A44taxstdlife))))</f>
        <v>0</v>
      </c>
      <c r="BI1347" s="251">
        <f ca="1">IF(A44taxstdlife="n/a","n/a",IF(A44taxstdlife="",0,IF(BI$3&gt;(A44stdlife+$E1347),((INDEX('PTRM input'!$G$385:$P$434,A44offset,$E1347)-INDEX('PTRM input'!$G$277:$P$326,A44offset,$E1347))*OFFSET($F$7,0,$E1347))-SUM($G1347:BH1347),(((INDEX('PTRM input'!$G$385:$P$434,A44offset,$E1347)-INDEX('PTRM input'!$G$277:$P$326,A44offset,$E1347))*OFFSET($F$7,0,$E1347))-SUM($G1347:BH1347))*(OFFSET('PTRM input'!$G$477,0,$E1347-1)/A44taxstdlife))))</f>
        <v>0</v>
      </c>
      <c r="BJ1347" s="116"/>
      <c r="BK1347" s="116"/>
      <c r="BL1347" s="116"/>
      <c r="BM1347" s="116"/>
    </row>
    <row r="1348" spans="1:65" ht="12.75" hidden="1" customHeight="1" outlineLevel="2">
      <c r="A1348" s="366"/>
      <c r="B1348" s="19"/>
      <c r="C1348" s="18"/>
      <c r="D1348" s="760"/>
      <c r="E1348" s="86">
        <v>8</v>
      </c>
      <c r="F1348" s="356"/>
      <c r="G1348" s="434"/>
      <c r="H1348" s="435"/>
      <c r="I1348" s="435"/>
      <c r="J1348" s="435"/>
      <c r="K1348" s="435"/>
      <c r="L1348" s="435"/>
      <c r="M1348" s="435"/>
      <c r="N1348" s="619"/>
      <c r="O1348" s="251">
        <f ca="1">IF(A44taxstdlife="n/a","n/a",IF(A44taxstdlife="",0,IF(O$3&gt;(A44stdlife+$E1348),((INDEX('PTRM input'!$G$385:$P$434,A44offset,$E1348)-INDEX('PTRM input'!$G$277:$P$326,A44offset,$E1348))*OFFSET($F$7,0,$E1348))-SUM($G1348:N1348),(((INDEX('PTRM input'!$G$385:$P$434,A44offset,$E1348)-INDEX('PTRM input'!$G$277:$P$326,A44offset,$E1348))*OFFSET($F$7,0,$E1348))-SUM($G1348:N1348))*(OFFSET('PTRM input'!$G$477,0,$E1348-1)/A44taxstdlife))))</f>
        <v>0</v>
      </c>
      <c r="P1348" s="251">
        <f ca="1">IF(A44taxstdlife="n/a","n/a",IF(A44taxstdlife="",0,IF(P$3&gt;(A44stdlife+$E1348),((INDEX('PTRM input'!$G$385:$P$434,A44offset,$E1348)-INDEX('PTRM input'!$G$277:$P$326,A44offset,$E1348))*OFFSET($F$7,0,$E1348))-SUM($G1348:O1348),(((INDEX('PTRM input'!$G$385:$P$434,A44offset,$E1348)-INDEX('PTRM input'!$G$277:$P$326,A44offset,$E1348))*OFFSET($F$7,0,$E1348))-SUM($G1348:O1348))*(OFFSET('PTRM input'!$G$477,0,$E1348-1)/A44taxstdlife))))</f>
        <v>0</v>
      </c>
      <c r="Q1348" s="251">
        <f ca="1">IF(A44taxstdlife="n/a","n/a",IF(A44taxstdlife="",0,IF(Q$3&gt;(A44stdlife+$E1348),((INDEX('PTRM input'!$G$385:$P$434,A44offset,$E1348)-INDEX('PTRM input'!$G$277:$P$326,A44offset,$E1348))*OFFSET($F$7,0,$E1348))-SUM($G1348:P1348),(((INDEX('PTRM input'!$G$385:$P$434,A44offset,$E1348)-INDEX('PTRM input'!$G$277:$P$326,A44offset,$E1348))*OFFSET($F$7,0,$E1348))-SUM($G1348:P1348))*(OFFSET('PTRM input'!$G$477,0,$E1348-1)/A44taxstdlife))))</f>
        <v>0</v>
      </c>
      <c r="R1348" s="251">
        <f ca="1">IF(A44taxstdlife="n/a","n/a",IF(A44taxstdlife="",0,IF(R$3&gt;(A44stdlife+$E1348),((INDEX('PTRM input'!$G$385:$P$434,A44offset,$E1348)-INDEX('PTRM input'!$G$277:$P$326,A44offset,$E1348))*OFFSET($F$7,0,$E1348))-SUM($G1348:Q1348),(((INDEX('PTRM input'!$G$385:$P$434,A44offset,$E1348)-INDEX('PTRM input'!$G$277:$P$326,A44offset,$E1348))*OFFSET($F$7,0,$E1348))-SUM($G1348:Q1348))*(OFFSET('PTRM input'!$G$477,0,$E1348-1)/A44taxstdlife))))</f>
        <v>0</v>
      </c>
      <c r="S1348" s="251">
        <f ca="1">IF(A44taxstdlife="n/a","n/a",IF(A44taxstdlife="",0,IF(S$3&gt;(A44stdlife+$E1348),((INDEX('PTRM input'!$G$385:$P$434,A44offset,$E1348)-INDEX('PTRM input'!$G$277:$P$326,A44offset,$E1348))*OFFSET($F$7,0,$E1348))-SUM($G1348:R1348),(((INDEX('PTRM input'!$G$385:$P$434,A44offset,$E1348)-INDEX('PTRM input'!$G$277:$P$326,A44offset,$E1348))*OFFSET($F$7,0,$E1348))-SUM($G1348:R1348))*(OFFSET('PTRM input'!$G$477,0,$E1348-1)/A44taxstdlife))))</f>
        <v>0</v>
      </c>
      <c r="T1348" s="251">
        <f ca="1">IF(A44taxstdlife="n/a","n/a",IF(A44taxstdlife="",0,IF(T$3&gt;(A44stdlife+$E1348),((INDEX('PTRM input'!$G$385:$P$434,A44offset,$E1348)-INDEX('PTRM input'!$G$277:$P$326,A44offset,$E1348))*OFFSET($F$7,0,$E1348))-SUM($G1348:S1348),(((INDEX('PTRM input'!$G$385:$P$434,A44offset,$E1348)-INDEX('PTRM input'!$G$277:$P$326,A44offset,$E1348))*OFFSET($F$7,0,$E1348))-SUM($G1348:S1348))*(OFFSET('PTRM input'!$G$477,0,$E1348-1)/A44taxstdlife))))</f>
        <v>0</v>
      </c>
      <c r="U1348" s="251">
        <f ca="1">IF(A44taxstdlife="n/a","n/a",IF(A44taxstdlife="",0,IF(U$3&gt;(A44stdlife+$E1348),((INDEX('PTRM input'!$G$385:$P$434,A44offset,$E1348)-INDEX('PTRM input'!$G$277:$P$326,A44offset,$E1348))*OFFSET($F$7,0,$E1348))-SUM($G1348:T1348),(((INDEX('PTRM input'!$G$385:$P$434,A44offset,$E1348)-INDEX('PTRM input'!$G$277:$P$326,A44offset,$E1348))*OFFSET($F$7,0,$E1348))-SUM($G1348:T1348))*(OFFSET('PTRM input'!$G$477,0,$E1348-1)/A44taxstdlife))))</f>
        <v>0</v>
      </c>
      <c r="V1348" s="251">
        <f ca="1">IF(A44taxstdlife="n/a","n/a",IF(A44taxstdlife="",0,IF(V$3&gt;(A44stdlife+$E1348),((INDEX('PTRM input'!$G$385:$P$434,A44offset,$E1348)-INDEX('PTRM input'!$G$277:$P$326,A44offset,$E1348))*OFFSET($F$7,0,$E1348))-SUM($G1348:U1348),(((INDEX('PTRM input'!$G$385:$P$434,A44offset,$E1348)-INDEX('PTRM input'!$G$277:$P$326,A44offset,$E1348))*OFFSET($F$7,0,$E1348))-SUM($G1348:U1348))*(OFFSET('PTRM input'!$G$477,0,$E1348-1)/A44taxstdlife))))</f>
        <v>0</v>
      </c>
      <c r="W1348" s="251">
        <f ca="1">IF(A44taxstdlife="n/a","n/a",IF(A44taxstdlife="",0,IF(W$3&gt;(A44stdlife+$E1348),((INDEX('PTRM input'!$G$385:$P$434,A44offset,$E1348)-INDEX('PTRM input'!$G$277:$P$326,A44offset,$E1348))*OFFSET($F$7,0,$E1348))-SUM($G1348:V1348),(((INDEX('PTRM input'!$G$385:$P$434,A44offset,$E1348)-INDEX('PTRM input'!$G$277:$P$326,A44offset,$E1348))*OFFSET($F$7,0,$E1348))-SUM($G1348:V1348))*(OFFSET('PTRM input'!$G$477,0,$E1348-1)/A44taxstdlife))))</f>
        <v>0</v>
      </c>
      <c r="X1348" s="251">
        <f ca="1">IF(A44taxstdlife="n/a","n/a",IF(A44taxstdlife="",0,IF(X$3&gt;(A44stdlife+$E1348),((INDEX('PTRM input'!$G$385:$P$434,A44offset,$E1348)-INDEX('PTRM input'!$G$277:$P$326,A44offset,$E1348))*OFFSET($F$7,0,$E1348))-SUM($G1348:W1348),(((INDEX('PTRM input'!$G$385:$P$434,A44offset,$E1348)-INDEX('PTRM input'!$G$277:$P$326,A44offset,$E1348))*OFFSET($F$7,0,$E1348))-SUM($G1348:W1348))*(OFFSET('PTRM input'!$G$477,0,$E1348-1)/A44taxstdlife))))</f>
        <v>0</v>
      </c>
      <c r="Y1348" s="251">
        <f ca="1">IF(A44taxstdlife="n/a","n/a",IF(A44taxstdlife="",0,IF(Y$3&gt;(A44stdlife+$E1348),((INDEX('PTRM input'!$G$385:$P$434,A44offset,$E1348)-INDEX('PTRM input'!$G$277:$P$326,A44offset,$E1348))*OFFSET($F$7,0,$E1348))-SUM($G1348:X1348),(((INDEX('PTRM input'!$G$385:$P$434,A44offset,$E1348)-INDEX('PTRM input'!$G$277:$P$326,A44offset,$E1348))*OFFSET($F$7,0,$E1348))-SUM($G1348:X1348))*(OFFSET('PTRM input'!$G$477,0,$E1348-1)/A44taxstdlife))))</f>
        <v>0</v>
      </c>
      <c r="Z1348" s="251">
        <f ca="1">IF(A44taxstdlife="n/a","n/a",IF(A44taxstdlife="",0,IF(Z$3&gt;(A44stdlife+$E1348),((INDEX('PTRM input'!$G$385:$P$434,A44offset,$E1348)-INDEX('PTRM input'!$G$277:$P$326,A44offset,$E1348))*OFFSET($F$7,0,$E1348))-SUM($G1348:Y1348),(((INDEX('PTRM input'!$G$385:$P$434,A44offset,$E1348)-INDEX('PTRM input'!$G$277:$P$326,A44offset,$E1348))*OFFSET($F$7,0,$E1348))-SUM($G1348:Y1348))*(OFFSET('PTRM input'!$G$477,0,$E1348-1)/A44taxstdlife))))</f>
        <v>0</v>
      </c>
      <c r="AA1348" s="251">
        <f ca="1">IF(A44taxstdlife="n/a","n/a",IF(A44taxstdlife="",0,IF(AA$3&gt;(A44stdlife+$E1348),((INDEX('PTRM input'!$G$385:$P$434,A44offset,$E1348)-INDEX('PTRM input'!$G$277:$P$326,A44offset,$E1348))*OFFSET($F$7,0,$E1348))-SUM($G1348:Z1348),(((INDEX('PTRM input'!$G$385:$P$434,A44offset,$E1348)-INDEX('PTRM input'!$G$277:$P$326,A44offset,$E1348))*OFFSET($F$7,0,$E1348))-SUM($G1348:Z1348))*(OFFSET('PTRM input'!$G$477,0,$E1348-1)/A44taxstdlife))))</f>
        <v>0</v>
      </c>
      <c r="AB1348" s="251">
        <f ca="1">IF(A44taxstdlife="n/a","n/a",IF(A44taxstdlife="",0,IF(AB$3&gt;(A44stdlife+$E1348),((INDEX('PTRM input'!$G$385:$P$434,A44offset,$E1348)-INDEX('PTRM input'!$G$277:$P$326,A44offset,$E1348))*OFFSET($F$7,0,$E1348))-SUM($G1348:AA1348),(((INDEX('PTRM input'!$G$385:$P$434,A44offset,$E1348)-INDEX('PTRM input'!$G$277:$P$326,A44offset,$E1348))*OFFSET($F$7,0,$E1348))-SUM($G1348:AA1348))*(OFFSET('PTRM input'!$G$477,0,$E1348-1)/A44taxstdlife))))</f>
        <v>0</v>
      </c>
      <c r="AC1348" s="251">
        <f ca="1">IF(A44taxstdlife="n/a","n/a",IF(A44taxstdlife="",0,IF(AC$3&gt;(A44stdlife+$E1348),((INDEX('PTRM input'!$G$385:$P$434,A44offset,$E1348)-INDEX('PTRM input'!$G$277:$P$326,A44offset,$E1348))*OFFSET($F$7,0,$E1348))-SUM($G1348:AB1348),(((INDEX('PTRM input'!$G$385:$P$434,A44offset,$E1348)-INDEX('PTRM input'!$G$277:$P$326,A44offset,$E1348))*OFFSET($F$7,0,$E1348))-SUM($G1348:AB1348))*(OFFSET('PTRM input'!$G$477,0,$E1348-1)/A44taxstdlife))))</f>
        <v>0</v>
      </c>
      <c r="AD1348" s="251">
        <f ca="1">IF(A44taxstdlife="n/a","n/a",IF(A44taxstdlife="",0,IF(AD$3&gt;(A44stdlife+$E1348),((INDEX('PTRM input'!$G$385:$P$434,A44offset,$E1348)-INDEX('PTRM input'!$G$277:$P$326,A44offset,$E1348))*OFFSET($F$7,0,$E1348))-SUM($G1348:AC1348),(((INDEX('PTRM input'!$G$385:$P$434,A44offset,$E1348)-INDEX('PTRM input'!$G$277:$P$326,A44offset,$E1348))*OFFSET($F$7,0,$E1348))-SUM($G1348:AC1348))*(OFFSET('PTRM input'!$G$477,0,$E1348-1)/A44taxstdlife))))</f>
        <v>0</v>
      </c>
      <c r="AE1348" s="251">
        <f ca="1">IF(A44taxstdlife="n/a","n/a",IF(A44taxstdlife="",0,IF(AE$3&gt;(A44stdlife+$E1348),((INDEX('PTRM input'!$G$385:$P$434,A44offset,$E1348)-INDEX('PTRM input'!$G$277:$P$326,A44offset,$E1348))*OFFSET($F$7,0,$E1348))-SUM($G1348:AD1348),(((INDEX('PTRM input'!$G$385:$P$434,A44offset,$E1348)-INDEX('PTRM input'!$G$277:$P$326,A44offset,$E1348))*OFFSET($F$7,0,$E1348))-SUM($G1348:AD1348))*(OFFSET('PTRM input'!$G$477,0,$E1348-1)/A44taxstdlife))))</f>
        <v>0</v>
      </c>
      <c r="AF1348" s="251">
        <f ca="1">IF(A44taxstdlife="n/a","n/a",IF(A44taxstdlife="",0,IF(AF$3&gt;(A44stdlife+$E1348),((INDEX('PTRM input'!$G$385:$P$434,A44offset,$E1348)-INDEX('PTRM input'!$G$277:$P$326,A44offset,$E1348))*OFFSET($F$7,0,$E1348))-SUM($G1348:AE1348),(((INDEX('PTRM input'!$G$385:$P$434,A44offset,$E1348)-INDEX('PTRM input'!$G$277:$P$326,A44offset,$E1348))*OFFSET($F$7,0,$E1348))-SUM($G1348:AE1348))*(OFFSET('PTRM input'!$G$477,0,$E1348-1)/A44taxstdlife))))</f>
        <v>0</v>
      </c>
      <c r="AG1348" s="251">
        <f ca="1">IF(A44taxstdlife="n/a","n/a",IF(A44taxstdlife="",0,IF(AG$3&gt;(A44stdlife+$E1348),((INDEX('PTRM input'!$G$385:$P$434,A44offset,$E1348)-INDEX('PTRM input'!$G$277:$P$326,A44offset,$E1348))*OFFSET($F$7,0,$E1348))-SUM($G1348:AF1348),(((INDEX('PTRM input'!$G$385:$P$434,A44offset,$E1348)-INDEX('PTRM input'!$G$277:$P$326,A44offset,$E1348))*OFFSET($F$7,0,$E1348))-SUM($G1348:AF1348))*(OFFSET('PTRM input'!$G$477,0,$E1348-1)/A44taxstdlife))))</f>
        <v>0</v>
      </c>
      <c r="AH1348" s="251">
        <f ca="1">IF(A44taxstdlife="n/a","n/a",IF(A44taxstdlife="",0,IF(AH$3&gt;(A44stdlife+$E1348),((INDEX('PTRM input'!$G$385:$P$434,A44offset,$E1348)-INDEX('PTRM input'!$G$277:$P$326,A44offset,$E1348))*OFFSET($F$7,0,$E1348))-SUM($G1348:AG1348),(((INDEX('PTRM input'!$G$385:$P$434,A44offset,$E1348)-INDEX('PTRM input'!$G$277:$P$326,A44offset,$E1348))*OFFSET($F$7,0,$E1348))-SUM($G1348:AG1348))*(OFFSET('PTRM input'!$G$477,0,$E1348-1)/A44taxstdlife))))</f>
        <v>0</v>
      </c>
      <c r="AI1348" s="251">
        <f ca="1">IF(A44taxstdlife="n/a","n/a",IF(A44taxstdlife="",0,IF(AI$3&gt;(A44stdlife+$E1348),((INDEX('PTRM input'!$G$385:$P$434,A44offset,$E1348)-INDEX('PTRM input'!$G$277:$P$326,A44offset,$E1348))*OFFSET($F$7,0,$E1348))-SUM($G1348:AH1348),(((INDEX('PTRM input'!$G$385:$P$434,A44offset,$E1348)-INDEX('PTRM input'!$G$277:$P$326,A44offset,$E1348))*OFFSET($F$7,0,$E1348))-SUM($G1348:AH1348))*(OFFSET('PTRM input'!$G$477,0,$E1348-1)/A44taxstdlife))))</f>
        <v>0</v>
      </c>
      <c r="AJ1348" s="251">
        <f ca="1">IF(A44taxstdlife="n/a","n/a",IF(A44taxstdlife="",0,IF(AJ$3&gt;(A44stdlife+$E1348),((INDEX('PTRM input'!$G$385:$P$434,A44offset,$E1348)-INDEX('PTRM input'!$G$277:$P$326,A44offset,$E1348))*OFFSET($F$7,0,$E1348))-SUM($G1348:AI1348),(((INDEX('PTRM input'!$G$385:$P$434,A44offset,$E1348)-INDEX('PTRM input'!$G$277:$P$326,A44offset,$E1348))*OFFSET($F$7,0,$E1348))-SUM($G1348:AI1348))*(OFFSET('PTRM input'!$G$477,0,$E1348-1)/A44taxstdlife))))</f>
        <v>0</v>
      </c>
      <c r="AK1348" s="251">
        <f ca="1">IF(A44taxstdlife="n/a","n/a",IF(A44taxstdlife="",0,IF(AK$3&gt;(A44stdlife+$E1348),((INDEX('PTRM input'!$G$385:$P$434,A44offset,$E1348)-INDEX('PTRM input'!$G$277:$P$326,A44offset,$E1348))*OFFSET($F$7,0,$E1348))-SUM($G1348:AJ1348),(((INDEX('PTRM input'!$G$385:$P$434,A44offset,$E1348)-INDEX('PTRM input'!$G$277:$P$326,A44offset,$E1348))*OFFSET($F$7,0,$E1348))-SUM($G1348:AJ1348))*(OFFSET('PTRM input'!$G$477,0,$E1348-1)/A44taxstdlife))))</f>
        <v>0</v>
      </c>
      <c r="AL1348" s="251">
        <f ca="1">IF(A44taxstdlife="n/a","n/a",IF(A44taxstdlife="",0,IF(AL$3&gt;(A44stdlife+$E1348),((INDEX('PTRM input'!$G$385:$P$434,A44offset,$E1348)-INDEX('PTRM input'!$G$277:$P$326,A44offset,$E1348))*OFFSET($F$7,0,$E1348))-SUM($G1348:AK1348),(((INDEX('PTRM input'!$G$385:$P$434,A44offset,$E1348)-INDEX('PTRM input'!$G$277:$P$326,A44offset,$E1348))*OFFSET($F$7,0,$E1348))-SUM($G1348:AK1348))*(OFFSET('PTRM input'!$G$477,0,$E1348-1)/A44taxstdlife))))</f>
        <v>0</v>
      </c>
      <c r="AM1348" s="251">
        <f ca="1">IF(A44taxstdlife="n/a","n/a",IF(A44taxstdlife="",0,IF(AM$3&gt;(A44stdlife+$E1348),((INDEX('PTRM input'!$G$385:$P$434,A44offset,$E1348)-INDEX('PTRM input'!$G$277:$P$326,A44offset,$E1348))*OFFSET($F$7,0,$E1348))-SUM($G1348:AL1348),(((INDEX('PTRM input'!$G$385:$P$434,A44offset,$E1348)-INDEX('PTRM input'!$G$277:$P$326,A44offset,$E1348))*OFFSET($F$7,0,$E1348))-SUM($G1348:AL1348))*(OFFSET('PTRM input'!$G$477,0,$E1348-1)/A44taxstdlife))))</f>
        <v>0</v>
      </c>
      <c r="AN1348" s="251">
        <f ca="1">IF(A44taxstdlife="n/a","n/a",IF(A44taxstdlife="",0,IF(AN$3&gt;(A44stdlife+$E1348),((INDEX('PTRM input'!$G$385:$P$434,A44offset,$E1348)-INDEX('PTRM input'!$G$277:$P$326,A44offset,$E1348))*OFFSET($F$7,0,$E1348))-SUM($G1348:AM1348),(((INDEX('PTRM input'!$G$385:$P$434,A44offset,$E1348)-INDEX('PTRM input'!$G$277:$P$326,A44offset,$E1348))*OFFSET($F$7,0,$E1348))-SUM($G1348:AM1348))*(OFFSET('PTRM input'!$G$477,0,$E1348-1)/A44taxstdlife))))</f>
        <v>0</v>
      </c>
      <c r="AO1348" s="251">
        <f ca="1">IF(A44taxstdlife="n/a","n/a",IF(A44taxstdlife="",0,IF(AO$3&gt;(A44stdlife+$E1348),((INDEX('PTRM input'!$G$385:$P$434,A44offset,$E1348)-INDEX('PTRM input'!$G$277:$P$326,A44offset,$E1348))*OFFSET($F$7,0,$E1348))-SUM($G1348:AN1348),(((INDEX('PTRM input'!$G$385:$P$434,A44offset,$E1348)-INDEX('PTRM input'!$G$277:$P$326,A44offset,$E1348))*OFFSET($F$7,0,$E1348))-SUM($G1348:AN1348))*(OFFSET('PTRM input'!$G$477,0,$E1348-1)/A44taxstdlife))))</f>
        <v>0</v>
      </c>
      <c r="AP1348" s="251">
        <f ca="1">IF(A44taxstdlife="n/a","n/a",IF(A44taxstdlife="",0,IF(AP$3&gt;(A44stdlife+$E1348),((INDEX('PTRM input'!$G$385:$P$434,A44offset,$E1348)-INDEX('PTRM input'!$G$277:$P$326,A44offset,$E1348))*OFFSET($F$7,0,$E1348))-SUM($G1348:AO1348),(((INDEX('PTRM input'!$G$385:$P$434,A44offset,$E1348)-INDEX('PTRM input'!$G$277:$P$326,A44offset,$E1348))*OFFSET($F$7,0,$E1348))-SUM($G1348:AO1348))*(OFFSET('PTRM input'!$G$477,0,$E1348-1)/A44taxstdlife))))</f>
        <v>0</v>
      </c>
      <c r="AQ1348" s="251">
        <f ca="1">IF(A44taxstdlife="n/a","n/a",IF(A44taxstdlife="",0,IF(AQ$3&gt;(A44stdlife+$E1348),((INDEX('PTRM input'!$G$385:$P$434,A44offset,$E1348)-INDEX('PTRM input'!$G$277:$P$326,A44offset,$E1348))*OFFSET($F$7,0,$E1348))-SUM($G1348:AP1348),(((INDEX('PTRM input'!$G$385:$P$434,A44offset,$E1348)-INDEX('PTRM input'!$G$277:$P$326,A44offset,$E1348))*OFFSET($F$7,0,$E1348))-SUM($G1348:AP1348))*(OFFSET('PTRM input'!$G$477,0,$E1348-1)/A44taxstdlife))))</f>
        <v>0</v>
      </c>
      <c r="AR1348" s="251">
        <f ca="1">IF(A44taxstdlife="n/a","n/a",IF(A44taxstdlife="",0,IF(AR$3&gt;(A44stdlife+$E1348),((INDEX('PTRM input'!$G$385:$P$434,A44offset,$E1348)-INDEX('PTRM input'!$G$277:$P$326,A44offset,$E1348))*OFFSET($F$7,0,$E1348))-SUM($G1348:AQ1348),(((INDEX('PTRM input'!$G$385:$P$434,A44offset,$E1348)-INDEX('PTRM input'!$G$277:$P$326,A44offset,$E1348))*OFFSET($F$7,0,$E1348))-SUM($G1348:AQ1348))*(OFFSET('PTRM input'!$G$477,0,$E1348-1)/A44taxstdlife))))</f>
        <v>0</v>
      </c>
      <c r="AS1348" s="251">
        <f ca="1">IF(A44taxstdlife="n/a","n/a",IF(A44taxstdlife="",0,IF(AS$3&gt;(A44stdlife+$E1348),((INDEX('PTRM input'!$G$385:$P$434,A44offset,$E1348)-INDEX('PTRM input'!$G$277:$P$326,A44offset,$E1348))*OFFSET($F$7,0,$E1348))-SUM($G1348:AR1348),(((INDEX('PTRM input'!$G$385:$P$434,A44offset,$E1348)-INDEX('PTRM input'!$G$277:$P$326,A44offset,$E1348))*OFFSET($F$7,0,$E1348))-SUM($G1348:AR1348))*(OFFSET('PTRM input'!$G$477,0,$E1348-1)/A44taxstdlife))))</f>
        <v>0</v>
      </c>
      <c r="AT1348" s="251">
        <f ca="1">IF(A44taxstdlife="n/a","n/a",IF(A44taxstdlife="",0,IF(AT$3&gt;(A44stdlife+$E1348),((INDEX('PTRM input'!$G$385:$P$434,A44offset,$E1348)-INDEX('PTRM input'!$G$277:$P$326,A44offset,$E1348))*OFFSET($F$7,0,$E1348))-SUM($G1348:AS1348),(((INDEX('PTRM input'!$G$385:$P$434,A44offset,$E1348)-INDEX('PTRM input'!$G$277:$P$326,A44offset,$E1348))*OFFSET($F$7,0,$E1348))-SUM($G1348:AS1348))*(OFFSET('PTRM input'!$G$477,0,$E1348-1)/A44taxstdlife))))</f>
        <v>0</v>
      </c>
      <c r="AU1348" s="251">
        <f ca="1">IF(A44taxstdlife="n/a","n/a",IF(A44taxstdlife="",0,IF(AU$3&gt;(A44stdlife+$E1348),((INDEX('PTRM input'!$G$385:$P$434,A44offset,$E1348)-INDEX('PTRM input'!$G$277:$P$326,A44offset,$E1348))*OFFSET($F$7,0,$E1348))-SUM($G1348:AT1348),(((INDEX('PTRM input'!$G$385:$P$434,A44offset,$E1348)-INDEX('PTRM input'!$G$277:$P$326,A44offset,$E1348))*OFFSET($F$7,0,$E1348))-SUM($G1348:AT1348))*(OFFSET('PTRM input'!$G$477,0,$E1348-1)/A44taxstdlife))))</f>
        <v>0</v>
      </c>
      <c r="AV1348" s="251">
        <f ca="1">IF(A44taxstdlife="n/a","n/a",IF(A44taxstdlife="",0,IF(AV$3&gt;(A44stdlife+$E1348),((INDEX('PTRM input'!$G$385:$P$434,A44offset,$E1348)-INDEX('PTRM input'!$G$277:$P$326,A44offset,$E1348))*OFFSET($F$7,0,$E1348))-SUM($G1348:AU1348),(((INDEX('PTRM input'!$G$385:$P$434,A44offset,$E1348)-INDEX('PTRM input'!$G$277:$P$326,A44offset,$E1348))*OFFSET($F$7,0,$E1348))-SUM($G1348:AU1348))*(OFFSET('PTRM input'!$G$477,0,$E1348-1)/A44taxstdlife))))</f>
        <v>0</v>
      </c>
      <c r="AW1348" s="251">
        <f ca="1">IF(A44taxstdlife="n/a","n/a",IF(A44taxstdlife="",0,IF(AW$3&gt;(A44stdlife+$E1348),((INDEX('PTRM input'!$G$385:$P$434,A44offset,$E1348)-INDEX('PTRM input'!$G$277:$P$326,A44offset,$E1348))*OFFSET($F$7,0,$E1348))-SUM($G1348:AV1348),(((INDEX('PTRM input'!$G$385:$P$434,A44offset,$E1348)-INDEX('PTRM input'!$G$277:$P$326,A44offset,$E1348))*OFFSET($F$7,0,$E1348))-SUM($G1348:AV1348))*(OFFSET('PTRM input'!$G$477,0,$E1348-1)/A44taxstdlife))))</f>
        <v>0</v>
      </c>
      <c r="AX1348" s="251">
        <f ca="1">IF(A44taxstdlife="n/a","n/a",IF(A44taxstdlife="",0,IF(AX$3&gt;(A44stdlife+$E1348),((INDEX('PTRM input'!$G$385:$P$434,A44offset,$E1348)-INDEX('PTRM input'!$G$277:$P$326,A44offset,$E1348))*OFFSET($F$7,0,$E1348))-SUM($G1348:AW1348),(((INDEX('PTRM input'!$G$385:$P$434,A44offset,$E1348)-INDEX('PTRM input'!$G$277:$P$326,A44offset,$E1348))*OFFSET($F$7,0,$E1348))-SUM($G1348:AW1348))*(OFFSET('PTRM input'!$G$477,0,$E1348-1)/A44taxstdlife))))</f>
        <v>0</v>
      </c>
      <c r="AY1348" s="251">
        <f ca="1">IF(A44taxstdlife="n/a","n/a",IF(A44taxstdlife="",0,IF(AY$3&gt;(A44stdlife+$E1348),((INDEX('PTRM input'!$G$385:$P$434,A44offset,$E1348)-INDEX('PTRM input'!$G$277:$P$326,A44offset,$E1348))*OFFSET($F$7,0,$E1348))-SUM($G1348:AX1348),(((INDEX('PTRM input'!$G$385:$P$434,A44offset,$E1348)-INDEX('PTRM input'!$G$277:$P$326,A44offset,$E1348))*OFFSET($F$7,0,$E1348))-SUM($G1348:AX1348))*(OFFSET('PTRM input'!$G$477,0,$E1348-1)/A44taxstdlife))))</f>
        <v>0</v>
      </c>
      <c r="AZ1348" s="251">
        <f ca="1">IF(A44taxstdlife="n/a","n/a",IF(A44taxstdlife="",0,IF(AZ$3&gt;(A44stdlife+$E1348),((INDEX('PTRM input'!$G$385:$P$434,A44offset,$E1348)-INDEX('PTRM input'!$G$277:$P$326,A44offset,$E1348))*OFFSET($F$7,0,$E1348))-SUM($G1348:AY1348),(((INDEX('PTRM input'!$G$385:$P$434,A44offset,$E1348)-INDEX('PTRM input'!$G$277:$P$326,A44offset,$E1348))*OFFSET($F$7,0,$E1348))-SUM($G1348:AY1348))*(OFFSET('PTRM input'!$G$477,0,$E1348-1)/A44taxstdlife))))</f>
        <v>0</v>
      </c>
      <c r="BA1348" s="251">
        <f ca="1">IF(A44taxstdlife="n/a","n/a",IF(A44taxstdlife="",0,IF(BA$3&gt;(A44stdlife+$E1348),((INDEX('PTRM input'!$G$385:$P$434,A44offset,$E1348)-INDEX('PTRM input'!$G$277:$P$326,A44offset,$E1348))*OFFSET($F$7,0,$E1348))-SUM($G1348:AZ1348),(((INDEX('PTRM input'!$G$385:$P$434,A44offset,$E1348)-INDEX('PTRM input'!$G$277:$P$326,A44offset,$E1348))*OFFSET($F$7,0,$E1348))-SUM($G1348:AZ1348))*(OFFSET('PTRM input'!$G$477,0,$E1348-1)/A44taxstdlife))))</f>
        <v>0</v>
      </c>
      <c r="BB1348" s="251">
        <f ca="1">IF(A44taxstdlife="n/a","n/a",IF(A44taxstdlife="",0,IF(BB$3&gt;(A44stdlife+$E1348),((INDEX('PTRM input'!$G$385:$P$434,A44offset,$E1348)-INDEX('PTRM input'!$G$277:$P$326,A44offset,$E1348))*OFFSET($F$7,0,$E1348))-SUM($G1348:BA1348),(((INDEX('PTRM input'!$G$385:$P$434,A44offset,$E1348)-INDEX('PTRM input'!$G$277:$P$326,A44offset,$E1348))*OFFSET($F$7,0,$E1348))-SUM($G1348:BA1348))*(OFFSET('PTRM input'!$G$477,0,$E1348-1)/A44taxstdlife))))</f>
        <v>0</v>
      </c>
      <c r="BC1348" s="251">
        <f ca="1">IF(A44taxstdlife="n/a","n/a",IF(A44taxstdlife="",0,IF(BC$3&gt;(A44stdlife+$E1348),((INDEX('PTRM input'!$G$385:$P$434,A44offset,$E1348)-INDEX('PTRM input'!$G$277:$P$326,A44offset,$E1348))*OFFSET($F$7,0,$E1348))-SUM($G1348:BB1348),(((INDEX('PTRM input'!$G$385:$P$434,A44offset,$E1348)-INDEX('PTRM input'!$G$277:$P$326,A44offset,$E1348))*OFFSET($F$7,0,$E1348))-SUM($G1348:BB1348))*(OFFSET('PTRM input'!$G$477,0,$E1348-1)/A44taxstdlife))))</f>
        <v>0</v>
      </c>
      <c r="BD1348" s="251">
        <f ca="1">IF(A44taxstdlife="n/a","n/a",IF(A44taxstdlife="",0,IF(BD$3&gt;(A44stdlife+$E1348),((INDEX('PTRM input'!$G$385:$P$434,A44offset,$E1348)-INDEX('PTRM input'!$G$277:$P$326,A44offset,$E1348))*OFFSET($F$7,0,$E1348))-SUM($G1348:BC1348),(((INDEX('PTRM input'!$G$385:$P$434,A44offset,$E1348)-INDEX('PTRM input'!$G$277:$P$326,A44offset,$E1348))*OFFSET($F$7,0,$E1348))-SUM($G1348:BC1348))*(OFFSET('PTRM input'!$G$477,0,$E1348-1)/A44taxstdlife))))</f>
        <v>0</v>
      </c>
      <c r="BE1348" s="251">
        <f ca="1">IF(A44taxstdlife="n/a","n/a",IF(A44taxstdlife="",0,IF(BE$3&gt;(A44stdlife+$E1348),((INDEX('PTRM input'!$G$385:$P$434,A44offset,$E1348)-INDEX('PTRM input'!$G$277:$P$326,A44offset,$E1348))*OFFSET($F$7,0,$E1348))-SUM($G1348:BD1348),(((INDEX('PTRM input'!$G$385:$P$434,A44offset,$E1348)-INDEX('PTRM input'!$G$277:$P$326,A44offset,$E1348))*OFFSET($F$7,0,$E1348))-SUM($G1348:BD1348))*(OFFSET('PTRM input'!$G$477,0,$E1348-1)/A44taxstdlife))))</f>
        <v>0</v>
      </c>
      <c r="BF1348" s="251">
        <f ca="1">IF(A44taxstdlife="n/a","n/a",IF(A44taxstdlife="",0,IF(BF$3&gt;(A44stdlife+$E1348),((INDEX('PTRM input'!$G$385:$P$434,A44offset,$E1348)-INDEX('PTRM input'!$G$277:$P$326,A44offset,$E1348))*OFFSET($F$7,0,$E1348))-SUM($G1348:BE1348),(((INDEX('PTRM input'!$G$385:$P$434,A44offset,$E1348)-INDEX('PTRM input'!$G$277:$P$326,A44offset,$E1348))*OFFSET($F$7,0,$E1348))-SUM($G1348:BE1348))*(OFFSET('PTRM input'!$G$477,0,$E1348-1)/A44taxstdlife))))</f>
        <v>0</v>
      </c>
      <c r="BG1348" s="251">
        <f ca="1">IF(A44taxstdlife="n/a","n/a",IF(A44taxstdlife="",0,IF(BG$3&gt;(A44stdlife+$E1348),((INDEX('PTRM input'!$G$385:$P$434,A44offset,$E1348)-INDEX('PTRM input'!$G$277:$P$326,A44offset,$E1348))*OFFSET($F$7,0,$E1348))-SUM($G1348:BF1348),(((INDEX('PTRM input'!$G$385:$P$434,A44offset,$E1348)-INDEX('PTRM input'!$G$277:$P$326,A44offset,$E1348))*OFFSET($F$7,0,$E1348))-SUM($G1348:BF1348))*(OFFSET('PTRM input'!$G$477,0,$E1348-1)/A44taxstdlife))))</f>
        <v>0</v>
      </c>
      <c r="BH1348" s="251">
        <f ca="1">IF(A44taxstdlife="n/a","n/a",IF(A44taxstdlife="",0,IF(BH$3&gt;(A44stdlife+$E1348),((INDEX('PTRM input'!$G$385:$P$434,A44offset,$E1348)-INDEX('PTRM input'!$G$277:$P$326,A44offset,$E1348))*OFFSET($F$7,0,$E1348))-SUM($G1348:BG1348),(((INDEX('PTRM input'!$G$385:$P$434,A44offset,$E1348)-INDEX('PTRM input'!$G$277:$P$326,A44offset,$E1348))*OFFSET($F$7,0,$E1348))-SUM($G1348:BG1348))*(OFFSET('PTRM input'!$G$477,0,$E1348-1)/A44taxstdlife))))</f>
        <v>0</v>
      </c>
      <c r="BI1348" s="251">
        <f ca="1">IF(A44taxstdlife="n/a","n/a",IF(A44taxstdlife="",0,IF(BI$3&gt;(A44stdlife+$E1348),((INDEX('PTRM input'!$G$385:$P$434,A44offset,$E1348)-INDEX('PTRM input'!$G$277:$P$326,A44offset,$E1348))*OFFSET($F$7,0,$E1348))-SUM($G1348:BH1348),(((INDEX('PTRM input'!$G$385:$P$434,A44offset,$E1348)-INDEX('PTRM input'!$G$277:$P$326,A44offset,$E1348))*OFFSET($F$7,0,$E1348))-SUM($G1348:BH1348))*(OFFSET('PTRM input'!$G$477,0,$E1348-1)/A44taxstdlife))))</f>
        <v>0</v>
      </c>
      <c r="BJ1348" s="116"/>
      <c r="BK1348" s="116"/>
      <c r="BL1348" s="116"/>
      <c r="BM1348" s="116"/>
    </row>
    <row r="1349" spans="1:65" ht="12.75" hidden="1" customHeight="1" outlineLevel="2">
      <c r="A1349" s="366"/>
      <c r="B1349" s="19"/>
      <c r="C1349" s="18"/>
      <c r="D1349" s="760"/>
      <c r="E1349" s="86">
        <v>9</v>
      </c>
      <c r="F1349" s="356"/>
      <c r="G1349" s="434"/>
      <c r="H1349" s="435"/>
      <c r="I1349" s="435"/>
      <c r="J1349" s="435"/>
      <c r="K1349" s="435"/>
      <c r="L1349" s="435"/>
      <c r="M1349" s="435"/>
      <c r="N1349" s="435"/>
      <c r="O1349" s="619"/>
      <c r="P1349" s="251">
        <f ca="1">IF(A44taxstdlife="n/a","n/a",IF(A44taxstdlife="",0,IF(P$3&gt;(A44stdlife+$E1349),((INDEX('PTRM input'!$G$385:$P$434,A44offset,$E1349)-INDEX('PTRM input'!$G$277:$P$326,A44offset,$E1349))*OFFSET($F$7,0,$E1349))-SUM($G1349:O1349),(((INDEX('PTRM input'!$G$385:$P$434,A44offset,$E1349)-INDEX('PTRM input'!$G$277:$P$326,A44offset,$E1349))*OFFSET($F$7,0,$E1349))-SUM($G1349:O1349))*(OFFSET('PTRM input'!$G$477,0,$E1349-1)/A44taxstdlife))))</f>
        <v>0</v>
      </c>
      <c r="Q1349" s="251">
        <f ca="1">IF(A44taxstdlife="n/a","n/a",IF(A44taxstdlife="",0,IF(Q$3&gt;(A44stdlife+$E1349),((INDEX('PTRM input'!$G$385:$P$434,A44offset,$E1349)-INDEX('PTRM input'!$G$277:$P$326,A44offset,$E1349))*OFFSET($F$7,0,$E1349))-SUM($G1349:P1349),(((INDEX('PTRM input'!$G$385:$P$434,A44offset,$E1349)-INDEX('PTRM input'!$G$277:$P$326,A44offset,$E1349))*OFFSET($F$7,0,$E1349))-SUM($G1349:P1349))*(OFFSET('PTRM input'!$G$477,0,$E1349-1)/A44taxstdlife))))</f>
        <v>0</v>
      </c>
      <c r="R1349" s="251">
        <f ca="1">IF(A44taxstdlife="n/a","n/a",IF(A44taxstdlife="",0,IF(R$3&gt;(A44stdlife+$E1349),((INDEX('PTRM input'!$G$385:$P$434,A44offset,$E1349)-INDEX('PTRM input'!$G$277:$P$326,A44offset,$E1349))*OFFSET($F$7,0,$E1349))-SUM($G1349:Q1349),(((INDEX('PTRM input'!$G$385:$P$434,A44offset,$E1349)-INDEX('PTRM input'!$G$277:$P$326,A44offset,$E1349))*OFFSET($F$7,0,$E1349))-SUM($G1349:Q1349))*(OFFSET('PTRM input'!$G$477,0,$E1349-1)/A44taxstdlife))))</f>
        <v>0</v>
      </c>
      <c r="S1349" s="251">
        <f ca="1">IF(A44taxstdlife="n/a","n/a",IF(A44taxstdlife="",0,IF(S$3&gt;(A44stdlife+$E1349),((INDEX('PTRM input'!$G$385:$P$434,A44offset,$E1349)-INDEX('PTRM input'!$G$277:$P$326,A44offset,$E1349))*OFFSET($F$7,0,$E1349))-SUM($G1349:R1349),(((INDEX('PTRM input'!$G$385:$P$434,A44offset,$E1349)-INDEX('PTRM input'!$G$277:$P$326,A44offset,$E1349))*OFFSET($F$7,0,$E1349))-SUM($G1349:R1349))*(OFFSET('PTRM input'!$G$477,0,$E1349-1)/A44taxstdlife))))</f>
        <v>0</v>
      </c>
      <c r="T1349" s="251">
        <f ca="1">IF(A44taxstdlife="n/a","n/a",IF(A44taxstdlife="",0,IF(T$3&gt;(A44stdlife+$E1349),((INDEX('PTRM input'!$G$385:$P$434,A44offset,$E1349)-INDEX('PTRM input'!$G$277:$P$326,A44offset,$E1349))*OFFSET($F$7,0,$E1349))-SUM($G1349:S1349),(((INDEX('PTRM input'!$G$385:$P$434,A44offset,$E1349)-INDEX('PTRM input'!$G$277:$P$326,A44offset,$E1349))*OFFSET($F$7,0,$E1349))-SUM($G1349:S1349))*(OFFSET('PTRM input'!$G$477,0,$E1349-1)/A44taxstdlife))))</f>
        <v>0</v>
      </c>
      <c r="U1349" s="251">
        <f ca="1">IF(A44taxstdlife="n/a","n/a",IF(A44taxstdlife="",0,IF(U$3&gt;(A44stdlife+$E1349),((INDEX('PTRM input'!$G$385:$P$434,A44offset,$E1349)-INDEX('PTRM input'!$G$277:$P$326,A44offset,$E1349))*OFFSET($F$7,0,$E1349))-SUM($G1349:T1349),(((INDEX('PTRM input'!$G$385:$P$434,A44offset,$E1349)-INDEX('PTRM input'!$G$277:$P$326,A44offset,$E1349))*OFFSET($F$7,0,$E1349))-SUM($G1349:T1349))*(OFFSET('PTRM input'!$G$477,0,$E1349-1)/A44taxstdlife))))</f>
        <v>0</v>
      </c>
      <c r="V1349" s="251">
        <f ca="1">IF(A44taxstdlife="n/a","n/a",IF(A44taxstdlife="",0,IF(V$3&gt;(A44stdlife+$E1349),((INDEX('PTRM input'!$G$385:$P$434,A44offset,$E1349)-INDEX('PTRM input'!$G$277:$P$326,A44offset,$E1349))*OFFSET($F$7,0,$E1349))-SUM($G1349:U1349),(((INDEX('PTRM input'!$G$385:$P$434,A44offset,$E1349)-INDEX('PTRM input'!$G$277:$P$326,A44offset,$E1349))*OFFSET($F$7,0,$E1349))-SUM($G1349:U1349))*(OFFSET('PTRM input'!$G$477,0,$E1349-1)/A44taxstdlife))))</f>
        <v>0</v>
      </c>
      <c r="W1349" s="251">
        <f ca="1">IF(A44taxstdlife="n/a","n/a",IF(A44taxstdlife="",0,IF(W$3&gt;(A44stdlife+$E1349),((INDEX('PTRM input'!$G$385:$P$434,A44offset,$E1349)-INDEX('PTRM input'!$G$277:$P$326,A44offset,$E1349))*OFFSET($F$7,0,$E1349))-SUM($G1349:V1349),(((INDEX('PTRM input'!$G$385:$P$434,A44offset,$E1349)-INDEX('PTRM input'!$G$277:$P$326,A44offset,$E1349))*OFFSET($F$7,0,$E1349))-SUM($G1349:V1349))*(OFFSET('PTRM input'!$G$477,0,$E1349-1)/A44taxstdlife))))</f>
        <v>0</v>
      </c>
      <c r="X1349" s="251">
        <f ca="1">IF(A44taxstdlife="n/a","n/a",IF(A44taxstdlife="",0,IF(X$3&gt;(A44stdlife+$E1349),((INDEX('PTRM input'!$G$385:$P$434,A44offset,$E1349)-INDEX('PTRM input'!$G$277:$P$326,A44offset,$E1349))*OFFSET($F$7,0,$E1349))-SUM($G1349:W1349),(((INDEX('PTRM input'!$G$385:$P$434,A44offset,$E1349)-INDEX('PTRM input'!$G$277:$P$326,A44offset,$E1349))*OFFSET($F$7,0,$E1349))-SUM($G1349:W1349))*(OFFSET('PTRM input'!$G$477,0,$E1349-1)/A44taxstdlife))))</f>
        <v>0</v>
      </c>
      <c r="Y1349" s="251">
        <f ca="1">IF(A44taxstdlife="n/a","n/a",IF(A44taxstdlife="",0,IF(Y$3&gt;(A44stdlife+$E1349),((INDEX('PTRM input'!$G$385:$P$434,A44offset,$E1349)-INDEX('PTRM input'!$G$277:$P$326,A44offset,$E1349))*OFFSET($F$7,0,$E1349))-SUM($G1349:X1349),(((INDEX('PTRM input'!$G$385:$P$434,A44offset,$E1349)-INDEX('PTRM input'!$G$277:$P$326,A44offset,$E1349))*OFFSET($F$7,0,$E1349))-SUM($G1349:X1349))*(OFFSET('PTRM input'!$G$477,0,$E1349-1)/A44taxstdlife))))</f>
        <v>0</v>
      </c>
      <c r="Z1349" s="251">
        <f ca="1">IF(A44taxstdlife="n/a","n/a",IF(A44taxstdlife="",0,IF(Z$3&gt;(A44stdlife+$E1349),((INDEX('PTRM input'!$G$385:$P$434,A44offset,$E1349)-INDEX('PTRM input'!$G$277:$P$326,A44offset,$E1349))*OFFSET($F$7,0,$E1349))-SUM($G1349:Y1349),(((INDEX('PTRM input'!$G$385:$P$434,A44offset,$E1349)-INDEX('PTRM input'!$G$277:$P$326,A44offset,$E1349))*OFFSET($F$7,0,$E1349))-SUM($G1349:Y1349))*(OFFSET('PTRM input'!$G$477,0,$E1349-1)/A44taxstdlife))))</f>
        <v>0</v>
      </c>
      <c r="AA1349" s="251">
        <f ca="1">IF(A44taxstdlife="n/a","n/a",IF(A44taxstdlife="",0,IF(AA$3&gt;(A44stdlife+$E1349),((INDEX('PTRM input'!$G$385:$P$434,A44offset,$E1349)-INDEX('PTRM input'!$G$277:$P$326,A44offset,$E1349))*OFFSET($F$7,0,$E1349))-SUM($G1349:Z1349),(((INDEX('PTRM input'!$G$385:$P$434,A44offset,$E1349)-INDEX('PTRM input'!$G$277:$P$326,A44offset,$E1349))*OFFSET($F$7,0,$E1349))-SUM($G1349:Z1349))*(OFFSET('PTRM input'!$G$477,0,$E1349-1)/A44taxstdlife))))</f>
        <v>0</v>
      </c>
      <c r="AB1349" s="251">
        <f ca="1">IF(A44taxstdlife="n/a","n/a",IF(A44taxstdlife="",0,IF(AB$3&gt;(A44stdlife+$E1349),((INDEX('PTRM input'!$G$385:$P$434,A44offset,$E1349)-INDEX('PTRM input'!$G$277:$P$326,A44offset,$E1349))*OFFSET($F$7,0,$E1349))-SUM($G1349:AA1349),(((INDEX('PTRM input'!$G$385:$P$434,A44offset,$E1349)-INDEX('PTRM input'!$G$277:$P$326,A44offset,$E1349))*OFFSET($F$7,0,$E1349))-SUM($G1349:AA1349))*(OFFSET('PTRM input'!$G$477,0,$E1349-1)/A44taxstdlife))))</f>
        <v>0</v>
      </c>
      <c r="AC1349" s="251">
        <f ca="1">IF(A44taxstdlife="n/a","n/a",IF(A44taxstdlife="",0,IF(AC$3&gt;(A44stdlife+$E1349),((INDEX('PTRM input'!$G$385:$P$434,A44offset,$E1349)-INDEX('PTRM input'!$G$277:$P$326,A44offset,$E1349))*OFFSET($F$7,0,$E1349))-SUM($G1349:AB1349),(((INDEX('PTRM input'!$G$385:$P$434,A44offset,$E1349)-INDEX('PTRM input'!$G$277:$P$326,A44offset,$E1349))*OFFSET($F$7,0,$E1349))-SUM($G1349:AB1349))*(OFFSET('PTRM input'!$G$477,0,$E1349-1)/A44taxstdlife))))</f>
        <v>0</v>
      </c>
      <c r="AD1349" s="251">
        <f ca="1">IF(A44taxstdlife="n/a","n/a",IF(A44taxstdlife="",0,IF(AD$3&gt;(A44stdlife+$E1349),((INDEX('PTRM input'!$G$385:$P$434,A44offset,$E1349)-INDEX('PTRM input'!$G$277:$P$326,A44offset,$E1349))*OFFSET($F$7,0,$E1349))-SUM($G1349:AC1349),(((INDEX('PTRM input'!$G$385:$P$434,A44offset,$E1349)-INDEX('PTRM input'!$G$277:$P$326,A44offset,$E1349))*OFFSET($F$7,0,$E1349))-SUM($G1349:AC1349))*(OFFSET('PTRM input'!$G$477,0,$E1349-1)/A44taxstdlife))))</f>
        <v>0</v>
      </c>
      <c r="AE1349" s="251">
        <f ca="1">IF(A44taxstdlife="n/a","n/a",IF(A44taxstdlife="",0,IF(AE$3&gt;(A44stdlife+$E1349),((INDEX('PTRM input'!$G$385:$P$434,A44offset,$E1349)-INDEX('PTRM input'!$G$277:$P$326,A44offset,$E1349))*OFFSET($F$7,0,$E1349))-SUM($G1349:AD1349),(((INDEX('PTRM input'!$G$385:$P$434,A44offset,$E1349)-INDEX('PTRM input'!$G$277:$P$326,A44offset,$E1349))*OFFSET($F$7,0,$E1349))-SUM($G1349:AD1349))*(OFFSET('PTRM input'!$G$477,0,$E1349-1)/A44taxstdlife))))</f>
        <v>0</v>
      </c>
      <c r="AF1349" s="251">
        <f ca="1">IF(A44taxstdlife="n/a","n/a",IF(A44taxstdlife="",0,IF(AF$3&gt;(A44stdlife+$E1349),((INDEX('PTRM input'!$G$385:$P$434,A44offset,$E1349)-INDEX('PTRM input'!$G$277:$P$326,A44offset,$E1349))*OFFSET($F$7,0,$E1349))-SUM($G1349:AE1349),(((INDEX('PTRM input'!$G$385:$P$434,A44offset,$E1349)-INDEX('PTRM input'!$G$277:$P$326,A44offset,$E1349))*OFFSET($F$7,0,$E1349))-SUM($G1349:AE1349))*(OFFSET('PTRM input'!$G$477,0,$E1349-1)/A44taxstdlife))))</f>
        <v>0</v>
      </c>
      <c r="AG1349" s="251">
        <f ca="1">IF(A44taxstdlife="n/a","n/a",IF(A44taxstdlife="",0,IF(AG$3&gt;(A44stdlife+$E1349),((INDEX('PTRM input'!$G$385:$P$434,A44offset,$E1349)-INDEX('PTRM input'!$G$277:$P$326,A44offset,$E1349))*OFFSET($F$7,0,$E1349))-SUM($G1349:AF1349),(((INDEX('PTRM input'!$G$385:$P$434,A44offset,$E1349)-INDEX('PTRM input'!$G$277:$P$326,A44offset,$E1349))*OFFSET($F$7,0,$E1349))-SUM($G1349:AF1349))*(OFFSET('PTRM input'!$G$477,0,$E1349-1)/A44taxstdlife))))</f>
        <v>0</v>
      </c>
      <c r="AH1349" s="251">
        <f ca="1">IF(A44taxstdlife="n/a","n/a",IF(A44taxstdlife="",0,IF(AH$3&gt;(A44stdlife+$E1349),((INDEX('PTRM input'!$G$385:$P$434,A44offset,$E1349)-INDEX('PTRM input'!$G$277:$P$326,A44offset,$E1349))*OFFSET($F$7,0,$E1349))-SUM($G1349:AG1349),(((INDEX('PTRM input'!$G$385:$P$434,A44offset,$E1349)-INDEX('PTRM input'!$G$277:$P$326,A44offset,$E1349))*OFFSET($F$7,0,$E1349))-SUM($G1349:AG1349))*(OFFSET('PTRM input'!$G$477,0,$E1349-1)/A44taxstdlife))))</f>
        <v>0</v>
      </c>
      <c r="AI1349" s="251">
        <f ca="1">IF(A44taxstdlife="n/a","n/a",IF(A44taxstdlife="",0,IF(AI$3&gt;(A44stdlife+$E1349),((INDEX('PTRM input'!$G$385:$P$434,A44offset,$E1349)-INDEX('PTRM input'!$G$277:$P$326,A44offset,$E1349))*OFFSET($F$7,0,$E1349))-SUM($G1349:AH1349),(((INDEX('PTRM input'!$G$385:$P$434,A44offset,$E1349)-INDEX('PTRM input'!$G$277:$P$326,A44offset,$E1349))*OFFSET($F$7,0,$E1349))-SUM($G1349:AH1349))*(OFFSET('PTRM input'!$G$477,0,$E1349-1)/A44taxstdlife))))</f>
        <v>0</v>
      </c>
      <c r="AJ1349" s="251">
        <f ca="1">IF(A44taxstdlife="n/a","n/a",IF(A44taxstdlife="",0,IF(AJ$3&gt;(A44stdlife+$E1349),((INDEX('PTRM input'!$G$385:$P$434,A44offset,$E1349)-INDEX('PTRM input'!$G$277:$P$326,A44offset,$E1349))*OFFSET($F$7,0,$E1349))-SUM($G1349:AI1349),(((INDEX('PTRM input'!$G$385:$P$434,A44offset,$E1349)-INDEX('PTRM input'!$G$277:$P$326,A44offset,$E1349))*OFFSET($F$7,0,$E1349))-SUM($G1349:AI1349))*(OFFSET('PTRM input'!$G$477,0,$E1349-1)/A44taxstdlife))))</f>
        <v>0</v>
      </c>
      <c r="AK1349" s="251">
        <f ca="1">IF(A44taxstdlife="n/a","n/a",IF(A44taxstdlife="",0,IF(AK$3&gt;(A44stdlife+$E1349),((INDEX('PTRM input'!$G$385:$P$434,A44offset,$E1349)-INDEX('PTRM input'!$G$277:$P$326,A44offset,$E1349))*OFFSET($F$7,0,$E1349))-SUM($G1349:AJ1349),(((INDEX('PTRM input'!$G$385:$P$434,A44offset,$E1349)-INDEX('PTRM input'!$G$277:$P$326,A44offset,$E1349))*OFFSET($F$7,0,$E1349))-SUM($G1349:AJ1349))*(OFFSET('PTRM input'!$G$477,0,$E1349-1)/A44taxstdlife))))</f>
        <v>0</v>
      </c>
      <c r="AL1349" s="251">
        <f ca="1">IF(A44taxstdlife="n/a","n/a",IF(A44taxstdlife="",0,IF(AL$3&gt;(A44stdlife+$E1349),((INDEX('PTRM input'!$G$385:$P$434,A44offset,$E1349)-INDEX('PTRM input'!$G$277:$P$326,A44offset,$E1349))*OFFSET($F$7,0,$E1349))-SUM($G1349:AK1349),(((INDEX('PTRM input'!$G$385:$P$434,A44offset,$E1349)-INDEX('PTRM input'!$G$277:$P$326,A44offset,$E1349))*OFFSET($F$7,0,$E1349))-SUM($G1349:AK1349))*(OFFSET('PTRM input'!$G$477,0,$E1349-1)/A44taxstdlife))))</f>
        <v>0</v>
      </c>
      <c r="AM1349" s="251">
        <f ca="1">IF(A44taxstdlife="n/a","n/a",IF(A44taxstdlife="",0,IF(AM$3&gt;(A44stdlife+$E1349),((INDEX('PTRM input'!$G$385:$P$434,A44offset,$E1349)-INDEX('PTRM input'!$G$277:$P$326,A44offset,$E1349))*OFFSET($F$7,0,$E1349))-SUM($G1349:AL1349),(((INDEX('PTRM input'!$G$385:$P$434,A44offset,$E1349)-INDEX('PTRM input'!$G$277:$P$326,A44offset,$E1349))*OFFSET($F$7,0,$E1349))-SUM($G1349:AL1349))*(OFFSET('PTRM input'!$G$477,0,$E1349-1)/A44taxstdlife))))</f>
        <v>0</v>
      </c>
      <c r="AN1349" s="251">
        <f ca="1">IF(A44taxstdlife="n/a","n/a",IF(A44taxstdlife="",0,IF(AN$3&gt;(A44stdlife+$E1349),((INDEX('PTRM input'!$G$385:$P$434,A44offset,$E1349)-INDEX('PTRM input'!$G$277:$P$326,A44offset,$E1349))*OFFSET($F$7,0,$E1349))-SUM($G1349:AM1349),(((INDEX('PTRM input'!$G$385:$P$434,A44offset,$E1349)-INDEX('PTRM input'!$G$277:$P$326,A44offset,$E1349))*OFFSET($F$7,0,$E1349))-SUM($G1349:AM1349))*(OFFSET('PTRM input'!$G$477,0,$E1349-1)/A44taxstdlife))))</f>
        <v>0</v>
      </c>
      <c r="AO1349" s="251">
        <f ca="1">IF(A44taxstdlife="n/a","n/a",IF(A44taxstdlife="",0,IF(AO$3&gt;(A44stdlife+$E1349),((INDEX('PTRM input'!$G$385:$P$434,A44offset,$E1349)-INDEX('PTRM input'!$G$277:$P$326,A44offset,$E1349))*OFFSET($F$7,0,$E1349))-SUM($G1349:AN1349),(((INDEX('PTRM input'!$G$385:$P$434,A44offset,$E1349)-INDEX('PTRM input'!$G$277:$P$326,A44offset,$E1349))*OFFSET($F$7,0,$E1349))-SUM($G1349:AN1349))*(OFFSET('PTRM input'!$G$477,0,$E1349-1)/A44taxstdlife))))</f>
        <v>0</v>
      </c>
      <c r="AP1349" s="251">
        <f ca="1">IF(A44taxstdlife="n/a","n/a",IF(A44taxstdlife="",0,IF(AP$3&gt;(A44stdlife+$E1349),((INDEX('PTRM input'!$G$385:$P$434,A44offset,$E1349)-INDEX('PTRM input'!$G$277:$P$326,A44offset,$E1349))*OFFSET($F$7,0,$E1349))-SUM($G1349:AO1349),(((INDEX('PTRM input'!$G$385:$P$434,A44offset,$E1349)-INDEX('PTRM input'!$G$277:$P$326,A44offset,$E1349))*OFFSET($F$7,0,$E1349))-SUM($G1349:AO1349))*(OFFSET('PTRM input'!$G$477,0,$E1349-1)/A44taxstdlife))))</f>
        <v>0</v>
      </c>
      <c r="AQ1349" s="251">
        <f ca="1">IF(A44taxstdlife="n/a","n/a",IF(A44taxstdlife="",0,IF(AQ$3&gt;(A44stdlife+$E1349),((INDEX('PTRM input'!$G$385:$P$434,A44offset,$E1349)-INDEX('PTRM input'!$G$277:$P$326,A44offset,$E1349))*OFFSET($F$7,0,$E1349))-SUM($G1349:AP1349),(((INDEX('PTRM input'!$G$385:$P$434,A44offset,$E1349)-INDEX('PTRM input'!$G$277:$P$326,A44offset,$E1349))*OFFSET($F$7,0,$E1349))-SUM($G1349:AP1349))*(OFFSET('PTRM input'!$G$477,0,$E1349-1)/A44taxstdlife))))</f>
        <v>0</v>
      </c>
      <c r="AR1349" s="251">
        <f ca="1">IF(A44taxstdlife="n/a","n/a",IF(A44taxstdlife="",0,IF(AR$3&gt;(A44stdlife+$E1349),((INDEX('PTRM input'!$G$385:$P$434,A44offset,$E1349)-INDEX('PTRM input'!$G$277:$P$326,A44offset,$E1349))*OFFSET($F$7,0,$E1349))-SUM($G1349:AQ1349),(((INDEX('PTRM input'!$G$385:$P$434,A44offset,$E1349)-INDEX('PTRM input'!$G$277:$P$326,A44offset,$E1349))*OFFSET($F$7,0,$E1349))-SUM($G1349:AQ1349))*(OFFSET('PTRM input'!$G$477,0,$E1349-1)/A44taxstdlife))))</f>
        <v>0</v>
      </c>
      <c r="AS1349" s="251">
        <f ca="1">IF(A44taxstdlife="n/a","n/a",IF(A44taxstdlife="",0,IF(AS$3&gt;(A44stdlife+$E1349),((INDEX('PTRM input'!$G$385:$P$434,A44offset,$E1349)-INDEX('PTRM input'!$G$277:$P$326,A44offset,$E1349))*OFFSET($F$7,0,$E1349))-SUM($G1349:AR1349),(((INDEX('PTRM input'!$G$385:$P$434,A44offset,$E1349)-INDEX('PTRM input'!$G$277:$P$326,A44offset,$E1349))*OFFSET($F$7,0,$E1349))-SUM($G1349:AR1349))*(OFFSET('PTRM input'!$G$477,0,$E1349-1)/A44taxstdlife))))</f>
        <v>0</v>
      </c>
      <c r="AT1349" s="251">
        <f ca="1">IF(A44taxstdlife="n/a","n/a",IF(A44taxstdlife="",0,IF(AT$3&gt;(A44stdlife+$E1349),((INDEX('PTRM input'!$G$385:$P$434,A44offset,$E1349)-INDEX('PTRM input'!$G$277:$P$326,A44offset,$E1349))*OFFSET($F$7,0,$E1349))-SUM($G1349:AS1349),(((INDEX('PTRM input'!$G$385:$P$434,A44offset,$E1349)-INDEX('PTRM input'!$G$277:$P$326,A44offset,$E1349))*OFFSET($F$7,0,$E1349))-SUM($G1349:AS1349))*(OFFSET('PTRM input'!$G$477,0,$E1349-1)/A44taxstdlife))))</f>
        <v>0</v>
      </c>
      <c r="AU1349" s="251">
        <f ca="1">IF(A44taxstdlife="n/a","n/a",IF(A44taxstdlife="",0,IF(AU$3&gt;(A44stdlife+$E1349),((INDEX('PTRM input'!$G$385:$P$434,A44offset,$E1349)-INDEX('PTRM input'!$G$277:$P$326,A44offset,$E1349))*OFFSET($F$7,0,$E1349))-SUM($G1349:AT1349),(((INDEX('PTRM input'!$G$385:$P$434,A44offset,$E1349)-INDEX('PTRM input'!$G$277:$P$326,A44offset,$E1349))*OFFSET($F$7,0,$E1349))-SUM($G1349:AT1349))*(OFFSET('PTRM input'!$G$477,0,$E1349-1)/A44taxstdlife))))</f>
        <v>0</v>
      </c>
      <c r="AV1349" s="251">
        <f ca="1">IF(A44taxstdlife="n/a","n/a",IF(A44taxstdlife="",0,IF(AV$3&gt;(A44stdlife+$E1349),((INDEX('PTRM input'!$G$385:$P$434,A44offset,$E1349)-INDEX('PTRM input'!$G$277:$P$326,A44offset,$E1349))*OFFSET($F$7,0,$E1349))-SUM($G1349:AU1349),(((INDEX('PTRM input'!$G$385:$P$434,A44offset,$E1349)-INDEX('PTRM input'!$G$277:$P$326,A44offset,$E1349))*OFFSET($F$7,0,$E1349))-SUM($G1349:AU1349))*(OFFSET('PTRM input'!$G$477,0,$E1349-1)/A44taxstdlife))))</f>
        <v>0</v>
      </c>
      <c r="AW1349" s="251">
        <f ca="1">IF(A44taxstdlife="n/a","n/a",IF(A44taxstdlife="",0,IF(AW$3&gt;(A44stdlife+$E1349),((INDEX('PTRM input'!$G$385:$P$434,A44offset,$E1349)-INDEX('PTRM input'!$G$277:$P$326,A44offset,$E1349))*OFFSET($F$7,0,$E1349))-SUM($G1349:AV1349),(((INDEX('PTRM input'!$G$385:$P$434,A44offset,$E1349)-INDEX('PTRM input'!$G$277:$P$326,A44offset,$E1349))*OFFSET($F$7,0,$E1349))-SUM($G1349:AV1349))*(OFFSET('PTRM input'!$G$477,0,$E1349-1)/A44taxstdlife))))</f>
        <v>0</v>
      </c>
      <c r="AX1349" s="251">
        <f ca="1">IF(A44taxstdlife="n/a","n/a",IF(A44taxstdlife="",0,IF(AX$3&gt;(A44stdlife+$E1349),((INDEX('PTRM input'!$G$385:$P$434,A44offset,$E1349)-INDEX('PTRM input'!$G$277:$P$326,A44offset,$E1349))*OFFSET($F$7,0,$E1349))-SUM($G1349:AW1349),(((INDEX('PTRM input'!$G$385:$P$434,A44offset,$E1349)-INDEX('PTRM input'!$G$277:$P$326,A44offset,$E1349))*OFFSET($F$7,0,$E1349))-SUM($G1349:AW1349))*(OFFSET('PTRM input'!$G$477,0,$E1349-1)/A44taxstdlife))))</f>
        <v>0</v>
      </c>
      <c r="AY1349" s="251">
        <f ca="1">IF(A44taxstdlife="n/a","n/a",IF(A44taxstdlife="",0,IF(AY$3&gt;(A44stdlife+$E1349),((INDEX('PTRM input'!$G$385:$P$434,A44offset,$E1349)-INDEX('PTRM input'!$G$277:$P$326,A44offset,$E1349))*OFFSET($F$7,0,$E1349))-SUM($G1349:AX1349),(((INDEX('PTRM input'!$G$385:$P$434,A44offset,$E1349)-INDEX('PTRM input'!$G$277:$P$326,A44offset,$E1349))*OFFSET($F$7,0,$E1349))-SUM($G1349:AX1349))*(OFFSET('PTRM input'!$G$477,0,$E1349-1)/A44taxstdlife))))</f>
        <v>0</v>
      </c>
      <c r="AZ1349" s="251">
        <f ca="1">IF(A44taxstdlife="n/a","n/a",IF(A44taxstdlife="",0,IF(AZ$3&gt;(A44stdlife+$E1349),((INDEX('PTRM input'!$G$385:$P$434,A44offset,$E1349)-INDEX('PTRM input'!$G$277:$P$326,A44offset,$E1349))*OFFSET($F$7,0,$E1349))-SUM($G1349:AY1349),(((INDEX('PTRM input'!$G$385:$P$434,A44offset,$E1349)-INDEX('PTRM input'!$G$277:$P$326,A44offset,$E1349))*OFFSET($F$7,0,$E1349))-SUM($G1349:AY1349))*(OFFSET('PTRM input'!$G$477,0,$E1349-1)/A44taxstdlife))))</f>
        <v>0</v>
      </c>
      <c r="BA1349" s="251">
        <f ca="1">IF(A44taxstdlife="n/a","n/a",IF(A44taxstdlife="",0,IF(BA$3&gt;(A44stdlife+$E1349),((INDEX('PTRM input'!$G$385:$P$434,A44offset,$E1349)-INDEX('PTRM input'!$G$277:$P$326,A44offset,$E1349))*OFFSET($F$7,0,$E1349))-SUM($G1349:AZ1349),(((INDEX('PTRM input'!$G$385:$P$434,A44offset,$E1349)-INDEX('PTRM input'!$G$277:$P$326,A44offset,$E1349))*OFFSET($F$7,0,$E1349))-SUM($G1349:AZ1349))*(OFFSET('PTRM input'!$G$477,0,$E1349-1)/A44taxstdlife))))</f>
        <v>0</v>
      </c>
      <c r="BB1349" s="251">
        <f ca="1">IF(A44taxstdlife="n/a","n/a",IF(A44taxstdlife="",0,IF(BB$3&gt;(A44stdlife+$E1349),((INDEX('PTRM input'!$G$385:$P$434,A44offset,$E1349)-INDEX('PTRM input'!$G$277:$P$326,A44offset,$E1349))*OFFSET($F$7,0,$E1349))-SUM($G1349:BA1349),(((INDEX('PTRM input'!$G$385:$P$434,A44offset,$E1349)-INDEX('PTRM input'!$G$277:$P$326,A44offset,$E1349))*OFFSET($F$7,0,$E1349))-SUM($G1349:BA1349))*(OFFSET('PTRM input'!$G$477,0,$E1349-1)/A44taxstdlife))))</f>
        <v>0</v>
      </c>
      <c r="BC1349" s="251">
        <f ca="1">IF(A44taxstdlife="n/a","n/a",IF(A44taxstdlife="",0,IF(BC$3&gt;(A44stdlife+$E1349),((INDEX('PTRM input'!$G$385:$P$434,A44offset,$E1349)-INDEX('PTRM input'!$G$277:$P$326,A44offset,$E1349))*OFFSET($F$7,0,$E1349))-SUM($G1349:BB1349),(((INDEX('PTRM input'!$G$385:$P$434,A44offset,$E1349)-INDEX('PTRM input'!$G$277:$P$326,A44offset,$E1349))*OFFSET($F$7,0,$E1349))-SUM($G1349:BB1349))*(OFFSET('PTRM input'!$G$477,0,$E1349-1)/A44taxstdlife))))</f>
        <v>0</v>
      </c>
      <c r="BD1349" s="251">
        <f ca="1">IF(A44taxstdlife="n/a","n/a",IF(A44taxstdlife="",0,IF(BD$3&gt;(A44stdlife+$E1349),((INDEX('PTRM input'!$G$385:$P$434,A44offset,$E1349)-INDEX('PTRM input'!$G$277:$P$326,A44offset,$E1349))*OFFSET($F$7,0,$E1349))-SUM($G1349:BC1349),(((INDEX('PTRM input'!$G$385:$P$434,A44offset,$E1349)-INDEX('PTRM input'!$G$277:$P$326,A44offset,$E1349))*OFFSET($F$7,0,$E1349))-SUM($G1349:BC1349))*(OFFSET('PTRM input'!$G$477,0,$E1349-1)/A44taxstdlife))))</f>
        <v>0</v>
      </c>
      <c r="BE1349" s="251">
        <f ca="1">IF(A44taxstdlife="n/a","n/a",IF(A44taxstdlife="",0,IF(BE$3&gt;(A44stdlife+$E1349),((INDEX('PTRM input'!$G$385:$P$434,A44offset,$E1349)-INDEX('PTRM input'!$G$277:$P$326,A44offset,$E1349))*OFFSET($F$7,0,$E1349))-SUM($G1349:BD1349),(((INDEX('PTRM input'!$G$385:$P$434,A44offset,$E1349)-INDEX('PTRM input'!$G$277:$P$326,A44offset,$E1349))*OFFSET($F$7,0,$E1349))-SUM($G1349:BD1349))*(OFFSET('PTRM input'!$G$477,0,$E1349-1)/A44taxstdlife))))</f>
        <v>0</v>
      </c>
      <c r="BF1349" s="251">
        <f ca="1">IF(A44taxstdlife="n/a","n/a",IF(A44taxstdlife="",0,IF(BF$3&gt;(A44stdlife+$E1349),((INDEX('PTRM input'!$G$385:$P$434,A44offset,$E1349)-INDEX('PTRM input'!$G$277:$P$326,A44offset,$E1349))*OFFSET($F$7,0,$E1349))-SUM($G1349:BE1349),(((INDEX('PTRM input'!$G$385:$P$434,A44offset,$E1349)-INDEX('PTRM input'!$G$277:$P$326,A44offset,$E1349))*OFFSET($F$7,0,$E1349))-SUM($G1349:BE1349))*(OFFSET('PTRM input'!$G$477,0,$E1349-1)/A44taxstdlife))))</f>
        <v>0</v>
      </c>
      <c r="BG1349" s="251">
        <f ca="1">IF(A44taxstdlife="n/a","n/a",IF(A44taxstdlife="",0,IF(BG$3&gt;(A44stdlife+$E1349),((INDEX('PTRM input'!$G$385:$P$434,A44offset,$E1349)-INDEX('PTRM input'!$G$277:$P$326,A44offset,$E1349))*OFFSET($F$7,0,$E1349))-SUM($G1349:BF1349),(((INDEX('PTRM input'!$G$385:$P$434,A44offset,$E1349)-INDEX('PTRM input'!$G$277:$P$326,A44offset,$E1349))*OFFSET($F$7,0,$E1349))-SUM($G1349:BF1349))*(OFFSET('PTRM input'!$G$477,0,$E1349-1)/A44taxstdlife))))</f>
        <v>0</v>
      </c>
      <c r="BH1349" s="251">
        <f ca="1">IF(A44taxstdlife="n/a","n/a",IF(A44taxstdlife="",0,IF(BH$3&gt;(A44stdlife+$E1349),((INDEX('PTRM input'!$G$385:$P$434,A44offset,$E1349)-INDEX('PTRM input'!$G$277:$P$326,A44offset,$E1349))*OFFSET($F$7,0,$E1349))-SUM($G1349:BG1349),(((INDEX('PTRM input'!$G$385:$P$434,A44offset,$E1349)-INDEX('PTRM input'!$G$277:$P$326,A44offset,$E1349))*OFFSET($F$7,0,$E1349))-SUM($G1349:BG1349))*(OFFSET('PTRM input'!$G$477,0,$E1349-1)/A44taxstdlife))))</f>
        <v>0</v>
      </c>
      <c r="BI1349" s="251">
        <f ca="1">IF(A44taxstdlife="n/a","n/a",IF(A44taxstdlife="",0,IF(BI$3&gt;(A44stdlife+$E1349),((INDEX('PTRM input'!$G$385:$P$434,A44offset,$E1349)-INDEX('PTRM input'!$G$277:$P$326,A44offset,$E1349))*OFFSET($F$7,0,$E1349))-SUM($G1349:BH1349),(((INDEX('PTRM input'!$G$385:$P$434,A44offset,$E1349)-INDEX('PTRM input'!$G$277:$P$326,A44offset,$E1349))*OFFSET($F$7,0,$E1349))-SUM($G1349:BH1349))*(OFFSET('PTRM input'!$G$477,0,$E1349-1)/A44taxstdlife))))</f>
        <v>0</v>
      </c>
      <c r="BJ1349" s="116"/>
      <c r="BK1349" s="116"/>
      <c r="BL1349" s="116"/>
      <c r="BM1349" s="116"/>
    </row>
    <row r="1350" spans="1:65" ht="12.75" hidden="1" customHeight="1" outlineLevel="2">
      <c r="A1350" s="366"/>
      <c r="B1350" s="19"/>
      <c r="C1350" s="18"/>
      <c r="D1350" s="760"/>
      <c r="E1350" s="87">
        <v>10</v>
      </c>
      <c r="F1350" s="356"/>
      <c r="G1350" s="434"/>
      <c r="H1350" s="435"/>
      <c r="I1350" s="435"/>
      <c r="J1350" s="435"/>
      <c r="K1350" s="435"/>
      <c r="L1350" s="435"/>
      <c r="M1350" s="435"/>
      <c r="N1350" s="435"/>
      <c r="O1350" s="435"/>
      <c r="P1350" s="619"/>
      <c r="Q1350" s="251">
        <f ca="1">IF(A44taxstdlife="n/a","n/a",IF(A44taxstdlife="",0,IF(Q$3&gt;(A44stdlife+$E1350),((INDEX('PTRM input'!$G$385:$P$434,A44offset,$E1350)-INDEX('PTRM input'!$G$277:$P$326,A44offset,$E1350))*OFFSET($F$7,0,$E1350))-SUM($G1350:P1350),(((INDEX('PTRM input'!$G$385:$P$434,A44offset,$E1350)-INDEX('PTRM input'!$G$277:$P$326,A44offset,$E1350))*OFFSET($F$7,0,$E1350))-SUM($G1350:P1350))*(OFFSET('PTRM input'!$G$477,0,$E1350-1)/A44taxstdlife))))</f>
        <v>0</v>
      </c>
      <c r="R1350" s="251">
        <f ca="1">IF(A44taxstdlife="n/a","n/a",IF(A44taxstdlife="",0,IF(R$3&gt;(A44stdlife+$E1350),((INDEX('PTRM input'!$G$385:$P$434,A44offset,$E1350)-INDEX('PTRM input'!$G$277:$P$326,A44offset,$E1350))*OFFSET($F$7,0,$E1350))-SUM($G1350:Q1350),(((INDEX('PTRM input'!$G$385:$P$434,A44offset,$E1350)-INDEX('PTRM input'!$G$277:$P$326,A44offset,$E1350))*OFFSET($F$7,0,$E1350))-SUM($G1350:Q1350))*(OFFSET('PTRM input'!$G$477,0,$E1350-1)/A44taxstdlife))))</f>
        <v>0</v>
      </c>
      <c r="S1350" s="251">
        <f ca="1">IF(A44taxstdlife="n/a","n/a",IF(A44taxstdlife="",0,IF(S$3&gt;(A44stdlife+$E1350),((INDEX('PTRM input'!$G$385:$P$434,A44offset,$E1350)-INDEX('PTRM input'!$G$277:$P$326,A44offset,$E1350))*OFFSET($F$7,0,$E1350))-SUM($G1350:R1350),(((INDEX('PTRM input'!$G$385:$P$434,A44offset,$E1350)-INDEX('PTRM input'!$G$277:$P$326,A44offset,$E1350))*OFFSET($F$7,0,$E1350))-SUM($G1350:R1350))*(OFFSET('PTRM input'!$G$477,0,$E1350-1)/A44taxstdlife))))</f>
        <v>0</v>
      </c>
      <c r="T1350" s="251">
        <f ca="1">IF(A44taxstdlife="n/a","n/a",IF(A44taxstdlife="",0,IF(T$3&gt;(A44stdlife+$E1350),((INDEX('PTRM input'!$G$385:$P$434,A44offset,$E1350)-INDEX('PTRM input'!$G$277:$P$326,A44offset,$E1350))*OFFSET($F$7,0,$E1350))-SUM($G1350:S1350),(((INDEX('PTRM input'!$G$385:$P$434,A44offset,$E1350)-INDEX('PTRM input'!$G$277:$P$326,A44offset,$E1350))*OFFSET($F$7,0,$E1350))-SUM($G1350:S1350))*(OFFSET('PTRM input'!$G$477,0,$E1350-1)/A44taxstdlife))))</f>
        <v>0</v>
      </c>
      <c r="U1350" s="251">
        <f ca="1">IF(A44taxstdlife="n/a","n/a",IF(A44taxstdlife="",0,IF(U$3&gt;(A44stdlife+$E1350),((INDEX('PTRM input'!$G$385:$P$434,A44offset,$E1350)-INDEX('PTRM input'!$G$277:$P$326,A44offset,$E1350))*OFFSET($F$7,0,$E1350))-SUM($G1350:T1350),(((INDEX('PTRM input'!$G$385:$P$434,A44offset,$E1350)-INDEX('PTRM input'!$G$277:$P$326,A44offset,$E1350))*OFFSET($F$7,0,$E1350))-SUM($G1350:T1350))*(OFFSET('PTRM input'!$G$477,0,$E1350-1)/A44taxstdlife))))</f>
        <v>0</v>
      </c>
      <c r="V1350" s="251">
        <f ca="1">IF(A44taxstdlife="n/a","n/a",IF(A44taxstdlife="",0,IF(V$3&gt;(A44stdlife+$E1350),((INDEX('PTRM input'!$G$385:$P$434,A44offset,$E1350)-INDEX('PTRM input'!$G$277:$P$326,A44offset,$E1350))*OFFSET($F$7,0,$E1350))-SUM($G1350:U1350),(((INDEX('PTRM input'!$G$385:$P$434,A44offset,$E1350)-INDEX('PTRM input'!$G$277:$P$326,A44offset,$E1350))*OFFSET($F$7,0,$E1350))-SUM($G1350:U1350))*(OFFSET('PTRM input'!$G$477,0,$E1350-1)/A44taxstdlife))))</f>
        <v>0</v>
      </c>
      <c r="W1350" s="251">
        <f ca="1">IF(A44taxstdlife="n/a","n/a",IF(A44taxstdlife="",0,IF(W$3&gt;(A44stdlife+$E1350),((INDEX('PTRM input'!$G$385:$P$434,A44offset,$E1350)-INDEX('PTRM input'!$G$277:$P$326,A44offset,$E1350))*OFFSET($F$7,0,$E1350))-SUM($G1350:V1350),(((INDEX('PTRM input'!$G$385:$P$434,A44offset,$E1350)-INDEX('PTRM input'!$G$277:$P$326,A44offset,$E1350))*OFFSET($F$7,0,$E1350))-SUM($G1350:V1350))*(OFFSET('PTRM input'!$G$477,0,$E1350-1)/A44taxstdlife))))</f>
        <v>0</v>
      </c>
      <c r="X1350" s="251">
        <f ca="1">IF(A44taxstdlife="n/a","n/a",IF(A44taxstdlife="",0,IF(X$3&gt;(A44stdlife+$E1350),((INDEX('PTRM input'!$G$385:$P$434,A44offset,$E1350)-INDEX('PTRM input'!$G$277:$P$326,A44offset,$E1350))*OFFSET($F$7,0,$E1350))-SUM($G1350:W1350),(((INDEX('PTRM input'!$G$385:$P$434,A44offset,$E1350)-INDEX('PTRM input'!$G$277:$P$326,A44offset,$E1350))*OFFSET($F$7,0,$E1350))-SUM($G1350:W1350))*(OFFSET('PTRM input'!$G$477,0,$E1350-1)/A44taxstdlife))))</f>
        <v>0</v>
      </c>
      <c r="Y1350" s="251">
        <f ca="1">IF(A44taxstdlife="n/a","n/a",IF(A44taxstdlife="",0,IF(Y$3&gt;(A44stdlife+$E1350),((INDEX('PTRM input'!$G$385:$P$434,A44offset,$E1350)-INDEX('PTRM input'!$G$277:$P$326,A44offset,$E1350))*OFFSET($F$7,0,$E1350))-SUM($G1350:X1350),(((INDEX('PTRM input'!$G$385:$P$434,A44offset,$E1350)-INDEX('PTRM input'!$G$277:$P$326,A44offset,$E1350))*OFFSET($F$7,0,$E1350))-SUM($G1350:X1350))*(OFFSET('PTRM input'!$G$477,0,$E1350-1)/A44taxstdlife))))</f>
        <v>0</v>
      </c>
      <c r="Z1350" s="251">
        <f ca="1">IF(A44taxstdlife="n/a","n/a",IF(A44taxstdlife="",0,IF(Z$3&gt;(A44stdlife+$E1350),((INDEX('PTRM input'!$G$385:$P$434,A44offset,$E1350)-INDEX('PTRM input'!$G$277:$P$326,A44offset,$E1350))*OFFSET($F$7,0,$E1350))-SUM($G1350:Y1350),(((INDEX('PTRM input'!$G$385:$P$434,A44offset,$E1350)-INDEX('PTRM input'!$G$277:$P$326,A44offset,$E1350))*OFFSET($F$7,0,$E1350))-SUM($G1350:Y1350))*(OFFSET('PTRM input'!$G$477,0,$E1350-1)/A44taxstdlife))))</f>
        <v>0</v>
      </c>
      <c r="AA1350" s="251">
        <f ca="1">IF(A44taxstdlife="n/a","n/a",IF(A44taxstdlife="",0,IF(AA$3&gt;(A44stdlife+$E1350),((INDEX('PTRM input'!$G$385:$P$434,A44offset,$E1350)-INDEX('PTRM input'!$G$277:$P$326,A44offset,$E1350))*OFFSET($F$7,0,$E1350))-SUM($G1350:Z1350),(((INDEX('PTRM input'!$G$385:$P$434,A44offset,$E1350)-INDEX('PTRM input'!$G$277:$P$326,A44offset,$E1350))*OFFSET($F$7,0,$E1350))-SUM($G1350:Z1350))*(OFFSET('PTRM input'!$G$477,0,$E1350-1)/A44taxstdlife))))</f>
        <v>0</v>
      </c>
      <c r="AB1350" s="251">
        <f ca="1">IF(A44taxstdlife="n/a","n/a",IF(A44taxstdlife="",0,IF(AB$3&gt;(A44stdlife+$E1350),((INDEX('PTRM input'!$G$385:$P$434,A44offset,$E1350)-INDEX('PTRM input'!$G$277:$P$326,A44offset,$E1350))*OFFSET($F$7,0,$E1350))-SUM($G1350:AA1350),(((INDEX('PTRM input'!$G$385:$P$434,A44offset,$E1350)-INDEX('PTRM input'!$G$277:$P$326,A44offset,$E1350))*OFFSET($F$7,0,$E1350))-SUM($G1350:AA1350))*(OFFSET('PTRM input'!$G$477,0,$E1350-1)/A44taxstdlife))))</f>
        <v>0</v>
      </c>
      <c r="AC1350" s="251">
        <f ca="1">IF(A44taxstdlife="n/a","n/a",IF(A44taxstdlife="",0,IF(AC$3&gt;(A44stdlife+$E1350),((INDEX('PTRM input'!$G$385:$P$434,A44offset,$E1350)-INDEX('PTRM input'!$G$277:$P$326,A44offset,$E1350))*OFFSET($F$7,0,$E1350))-SUM($G1350:AB1350),(((INDEX('PTRM input'!$G$385:$P$434,A44offset,$E1350)-INDEX('PTRM input'!$G$277:$P$326,A44offset,$E1350))*OFFSET($F$7,0,$E1350))-SUM($G1350:AB1350))*(OFFSET('PTRM input'!$G$477,0,$E1350-1)/A44taxstdlife))))</f>
        <v>0</v>
      </c>
      <c r="AD1350" s="251">
        <f ca="1">IF(A44taxstdlife="n/a","n/a",IF(A44taxstdlife="",0,IF(AD$3&gt;(A44stdlife+$E1350),((INDEX('PTRM input'!$G$385:$P$434,A44offset,$E1350)-INDEX('PTRM input'!$G$277:$P$326,A44offset,$E1350))*OFFSET($F$7,0,$E1350))-SUM($G1350:AC1350),(((INDEX('PTRM input'!$G$385:$P$434,A44offset,$E1350)-INDEX('PTRM input'!$G$277:$P$326,A44offset,$E1350))*OFFSET($F$7,0,$E1350))-SUM($G1350:AC1350))*(OFFSET('PTRM input'!$G$477,0,$E1350-1)/A44taxstdlife))))</f>
        <v>0</v>
      </c>
      <c r="AE1350" s="251">
        <f ca="1">IF(A44taxstdlife="n/a","n/a",IF(A44taxstdlife="",0,IF(AE$3&gt;(A44stdlife+$E1350),((INDEX('PTRM input'!$G$385:$P$434,A44offset,$E1350)-INDEX('PTRM input'!$G$277:$P$326,A44offset,$E1350))*OFFSET($F$7,0,$E1350))-SUM($G1350:AD1350),(((INDEX('PTRM input'!$G$385:$P$434,A44offset,$E1350)-INDEX('PTRM input'!$G$277:$P$326,A44offset,$E1350))*OFFSET($F$7,0,$E1350))-SUM($G1350:AD1350))*(OFFSET('PTRM input'!$G$477,0,$E1350-1)/A44taxstdlife))))</f>
        <v>0</v>
      </c>
      <c r="AF1350" s="251">
        <f ca="1">IF(A44taxstdlife="n/a","n/a",IF(A44taxstdlife="",0,IF(AF$3&gt;(A44stdlife+$E1350),((INDEX('PTRM input'!$G$385:$P$434,A44offset,$E1350)-INDEX('PTRM input'!$G$277:$P$326,A44offset,$E1350))*OFFSET($F$7,0,$E1350))-SUM($G1350:AE1350),(((INDEX('PTRM input'!$G$385:$P$434,A44offset,$E1350)-INDEX('PTRM input'!$G$277:$P$326,A44offset,$E1350))*OFFSET($F$7,0,$E1350))-SUM($G1350:AE1350))*(OFFSET('PTRM input'!$G$477,0,$E1350-1)/A44taxstdlife))))</f>
        <v>0</v>
      </c>
      <c r="AG1350" s="251">
        <f ca="1">IF(A44taxstdlife="n/a","n/a",IF(A44taxstdlife="",0,IF(AG$3&gt;(A44stdlife+$E1350),((INDEX('PTRM input'!$G$385:$P$434,A44offset,$E1350)-INDEX('PTRM input'!$G$277:$P$326,A44offset,$E1350))*OFFSET($F$7,0,$E1350))-SUM($G1350:AF1350),(((INDEX('PTRM input'!$G$385:$P$434,A44offset,$E1350)-INDEX('PTRM input'!$G$277:$P$326,A44offset,$E1350))*OFFSET($F$7,0,$E1350))-SUM($G1350:AF1350))*(OFFSET('PTRM input'!$G$477,0,$E1350-1)/A44taxstdlife))))</f>
        <v>0</v>
      </c>
      <c r="AH1350" s="251">
        <f ca="1">IF(A44taxstdlife="n/a","n/a",IF(A44taxstdlife="",0,IF(AH$3&gt;(A44stdlife+$E1350),((INDEX('PTRM input'!$G$385:$P$434,A44offset,$E1350)-INDEX('PTRM input'!$G$277:$P$326,A44offset,$E1350))*OFFSET($F$7,0,$E1350))-SUM($G1350:AG1350),(((INDEX('PTRM input'!$G$385:$P$434,A44offset,$E1350)-INDEX('PTRM input'!$G$277:$P$326,A44offset,$E1350))*OFFSET($F$7,0,$E1350))-SUM($G1350:AG1350))*(OFFSET('PTRM input'!$G$477,0,$E1350-1)/A44taxstdlife))))</f>
        <v>0</v>
      </c>
      <c r="AI1350" s="251">
        <f ca="1">IF(A44taxstdlife="n/a","n/a",IF(A44taxstdlife="",0,IF(AI$3&gt;(A44stdlife+$E1350),((INDEX('PTRM input'!$G$385:$P$434,A44offset,$E1350)-INDEX('PTRM input'!$G$277:$P$326,A44offset,$E1350))*OFFSET($F$7,0,$E1350))-SUM($G1350:AH1350),(((INDEX('PTRM input'!$G$385:$P$434,A44offset,$E1350)-INDEX('PTRM input'!$G$277:$P$326,A44offset,$E1350))*OFFSET($F$7,0,$E1350))-SUM($G1350:AH1350))*(OFFSET('PTRM input'!$G$477,0,$E1350-1)/A44taxstdlife))))</f>
        <v>0</v>
      </c>
      <c r="AJ1350" s="251">
        <f ca="1">IF(A44taxstdlife="n/a","n/a",IF(A44taxstdlife="",0,IF(AJ$3&gt;(A44stdlife+$E1350),((INDEX('PTRM input'!$G$385:$P$434,A44offset,$E1350)-INDEX('PTRM input'!$G$277:$P$326,A44offset,$E1350))*OFFSET($F$7,0,$E1350))-SUM($G1350:AI1350),(((INDEX('PTRM input'!$G$385:$P$434,A44offset,$E1350)-INDEX('PTRM input'!$G$277:$P$326,A44offset,$E1350))*OFFSET($F$7,0,$E1350))-SUM($G1350:AI1350))*(OFFSET('PTRM input'!$G$477,0,$E1350-1)/A44taxstdlife))))</f>
        <v>0</v>
      </c>
      <c r="AK1350" s="251">
        <f ca="1">IF(A44taxstdlife="n/a","n/a",IF(A44taxstdlife="",0,IF(AK$3&gt;(A44stdlife+$E1350),((INDEX('PTRM input'!$G$385:$P$434,A44offset,$E1350)-INDEX('PTRM input'!$G$277:$P$326,A44offset,$E1350))*OFFSET($F$7,0,$E1350))-SUM($G1350:AJ1350),(((INDEX('PTRM input'!$G$385:$P$434,A44offset,$E1350)-INDEX('PTRM input'!$G$277:$P$326,A44offset,$E1350))*OFFSET($F$7,0,$E1350))-SUM($G1350:AJ1350))*(OFFSET('PTRM input'!$G$477,0,$E1350-1)/A44taxstdlife))))</f>
        <v>0</v>
      </c>
      <c r="AL1350" s="251">
        <f ca="1">IF(A44taxstdlife="n/a","n/a",IF(A44taxstdlife="",0,IF(AL$3&gt;(A44stdlife+$E1350),((INDEX('PTRM input'!$G$385:$P$434,A44offset,$E1350)-INDEX('PTRM input'!$G$277:$P$326,A44offset,$E1350))*OFFSET($F$7,0,$E1350))-SUM($G1350:AK1350),(((INDEX('PTRM input'!$G$385:$P$434,A44offset,$E1350)-INDEX('PTRM input'!$G$277:$P$326,A44offset,$E1350))*OFFSET($F$7,0,$E1350))-SUM($G1350:AK1350))*(OFFSET('PTRM input'!$G$477,0,$E1350-1)/A44taxstdlife))))</f>
        <v>0</v>
      </c>
      <c r="AM1350" s="251">
        <f ca="1">IF(A44taxstdlife="n/a","n/a",IF(A44taxstdlife="",0,IF(AM$3&gt;(A44stdlife+$E1350),((INDEX('PTRM input'!$G$385:$P$434,A44offset,$E1350)-INDEX('PTRM input'!$G$277:$P$326,A44offset,$E1350))*OFFSET($F$7,0,$E1350))-SUM($G1350:AL1350),(((INDEX('PTRM input'!$G$385:$P$434,A44offset,$E1350)-INDEX('PTRM input'!$G$277:$P$326,A44offset,$E1350))*OFFSET($F$7,0,$E1350))-SUM($G1350:AL1350))*(OFFSET('PTRM input'!$G$477,0,$E1350-1)/A44taxstdlife))))</f>
        <v>0</v>
      </c>
      <c r="AN1350" s="251">
        <f ca="1">IF(A44taxstdlife="n/a","n/a",IF(A44taxstdlife="",0,IF(AN$3&gt;(A44stdlife+$E1350),((INDEX('PTRM input'!$G$385:$P$434,A44offset,$E1350)-INDEX('PTRM input'!$G$277:$P$326,A44offset,$E1350))*OFFSET($F$7,0,$E1350))-SUM($G1350:AM1350),(((INDEX('PTRM input'!$G$385:$P$434,A44offset,$E1350)-INDEX('PTRM input'!$G$277:$P$326,A44offset,$E1350))*OFFSET($F$7,0,$E1350))-SUM($G1350:AM1350))*(OFFSET('PTRM input'!$G$477,0,$E1350-1)/A44taxstdlife))))</f>
        <v>0</v>
      </c>
      <c r="AO1350" s="251">
        <f ca="1">IF(A44taxstdlife="n/a","n/a",IF(A44taxstdlife="",0,IF(AO$3&gt;(A44stdlife+$E1350),((INDEX('PTRM input'!$G$385:$P$434,A44offset,$E1350)-INDEX('PTRM input'!$G$277:$P$326,A44offset,$E1350))*OFFSET($F$7,0,$E1350))-SUM($G1350:AN1350),(((INDEX('PTRM input'!$G$385:$P$434,A44offset,$E1350)-INDEX('PTRM input'!$G$277:$P$326,A44offset,$E1350))*OFFSET($F$7,0,$E1350))-SUM($G1350:AN1350))*(OFFSET('PTRM input'!$G$477,0,$E1350-1)/A44taxstdlife))))</f>
        <v>0</v>
      </c>
      <c r="AP1350" s="251">
        <f ca="1">IF(A44taxstdlife="n/a","n/a",IF(A44taxstdlife="",0,IF(AP$3&gt;(A44stdlife+$E1350),((INDEX('PTRM input'!$G$385:$P$434,A44offset,$E1350)-INDEX('PTRM input'!$G$277:$P$326,A44offset,$E1350))*OFFSET($F$7,0,$E1350))-SUM($G1350:AO1350),(((INDEX('PTRM input'!$G$385:$P$434,A44offset,$E1350)-INDEX('PTRM input'!$G$277:$P$326,A44offset,$E1350))*OFFSET($F$7,0,$E1350))-SUM($G1350:AO1350))*(OFFSET('PTRM input'!$G$477,0,$E1350-1)/A44taxstdlife))))</f>
        <v>0</v>
      </c>
      <c r="AQ1350" s="251">
        <f ca="1">IF(A44taxstdlife="n/a","n/a",IF(A44taxstdlife="",0,IF(AQ$3&gt;(A44stdlife+$E1350),((INDEX('PTRM input'!$G$385:$P$434,A44offset,$E1350)-INDEX('PTRM input'!$G$277:$P$326,A44offset,$E1350))*OFFSET($F$7,0,$E1350))-SUM($G1350:AP1350),(((INDEX('PTRM input'!$G$385:$P$434,A44offset,$E1350)-INDEX('PTRM input'!$G$277:$P$326,A44offset,$E1350))*OFFSET($F$7,0,$E1350))-SUM($G1350:AP1350))*(OFFSET('PTRM input'!$G$477,0,$E1350-1)/A44taxstdlife))))</f>
        <v>0</v>
      </c>
      <c r="AR1350" s="251">
        <f ca="1">IF(A44taxstdlife="n/a","n/a",IF(A44taxstdlife="",0,IF(AR$3&gt;(A44stdlife+$E1350),((INDEX('PTRM input'!$G$385:$P$434,A44offset,$E1350)-INDEX('PTRM input'!$G$277:$P$326,A44offset,$E1350))*OFFSET($F$7,0,$E1350))-SUM($G1350:AQ1350),(((INDEX('PTRM input'!$G$385:$P$434,A44offset,$E1350)-INDEX('PTRM input'!$G$277:$P$326,A44offset,$E1350))*OFFSET($F$7,0,$E1350))-SUM($G1350:AQ1350))*(OFFSET('PTRM input'!$G$477,0,$E1350-1)/A44taxstdlife))))</f>
        <v>0</v>
      </c>
      <c r="AS1350" s="251">
        <f ca="1">IF(A44taxstdlife="n/a","n/a",IF(A44taxstdlife="",0,IF(AS$3&gt;(A44stdlife+$E1350),((INDEX('PTRM input'!$G$385:$P$434,A44offset,$E1350)-INDEX('PTRM input'!$G$277:$P$326,A44offset,$E1350))*OFFSET($F$7,0,$E1350))-SUM($G1350:AR1350),(((INDEX('PTRM input'!$G$385:$P$434,A44offset,$E1350)-INDEX('PTRM input'!$G$277:$P$326,A44offset,$E1350))*OFFSET($F$7,0,$E1350))-SUM($G1350:AR1350))*(OFFSET('PTRM input'!$G$477,0,$E1350-1)/A44taxstdlife))))</f>
        <v>0</v>
      </c>
      <c r="AT1350" s="251">
        <f ca="1">IF(A44taxstdlife="n/a","n/a",IF(A44taxstdlife="",0,IF(AT$3&gt;(A44stdlife+$E1350),((INDEX('PTRM input'!$G$385:$P$434,A44offset,$E1350)-INDEX('PTRM input'!$G$277:$P$326,A44offset,$E1350))*OFFSET($F$7,0,$E1350))-SUM($G1350:AS1350),(((INDEX('PTRM input'!$G$385:$P$434,A44offset,$E1350)-INDEX('PTRM input'!$G$277:$P$326,A44offset,$E1350))*OFFSET($F$7,0,$E1350))-SUM($G1350:AS1350))*(OFFSET('PTRM input'!$G$477,0,$E1350-1)/A44taxstdlife))))</f>
        <v>0</v>
      </c>
      <c r="AU1350" s="251">
        <f ca="1">IF(A44taxstdlife="n/a","n/a",IF(A44taxstdlife="",0,IF(AU$3&gt;(A44stdlife+$E1350),((INDEX('PTRM input'!$G$385:$P$434,A44offset,$E1350)-INDEX('PTRM input'!$G$277:$P$326,A44offset,$E1350))*OFFSET($F$7,0,$E1350))-SUM($G1350:AT1350),(((INDEX('PTRM input'!$G$385:$P$434,A44offset,$E1350)-INDEX('PTRM input'!$G$277:$P$326,A44offset,$E1350))*OFFSET($F$7,0,$E1350))-SUM($G1350:AT1350))*(OFFSET('PTRM input'!$G$477,0,$E1350-1)/A44taxstdlife))))</f>
        <v>0</v>
      </c>
      <c r="AV1350" s="251">
        <f ca="1">IF(A44taxstdlife="n/a","n/a",IF(A44taxstdlife="",0,IF(AV$3&gt;(A44stdlife+$E1350),((INDEX('PTRM input'!$G$385:$P$434,A44offset,$E1350)-INDEX('PTRM input'!$G$277:$P$326,A44offset,$E1350))*OFFSET($F$7,0,$E1350))-SUM($G1350:AU1350),(((INDEX('PTRM input'!$G$385:$P$434,A44offset,$E1350)-INDEX('PTRM input'!$G$277:$P$326,A44offset,$E1350))*OFFSET($F$7,0,$E1350))-SUM($G1350:AU1350))*(OFFSET('PTRM input'!$G$477,0,$E1350-1)/A44taxstdlife))))</f>
        <v>0</v>
      </c>
      <c r="AW1350" s="251">
        <f ca="1">IF(A44taxstdlife="n/a","n/a",IF(A44taxstdlife="",0,IF(AW$3&gt;(A44stdlife+$E1350),((INDEX('PTRM input'!$G$385:$P$434,A44offset,$E1350)-INDEX('PTRM input'!$G$277:$P$326,A44offset,$E1350))*OFFSET($F$7,0,$E1350))-SUM($G1350:AV1350),(((INDEX('PTRM input'!$G$385:$P$434,A44offset,$E1350)-INDEX('PTRM input'!$G$277:$P$326,A44offset,$E1350))*OFFSET($F$7,0,$E1350))-SUM($G1350:AV1350))*(OFFSET('PTRM input'!$G$477,0,$E1350-1)/A44taxstdlife))))</f>
        <v>0</v>
      </c>
      <c r="AX1350" s="251">
        <f ca="1">IF(A44taxstdlife="n/a","n/a",IF(A44taxstdlife="",0,IF(AX$3&gt;(A44stdlife+$E1350),((INDEX('PTRM input'!$G$385:$P$434,A44offset,$E1350)-INDEX('PTRM input'!$G$277:$P$326,A44offset,$E1350))*OFFSET($F$7,0,$E1350))-SUM($G1350:AW1350),(((INDEX('PTRM input'!$G$385:$P$434,A44offset,$E1350)-INDEX('PTRM input'!$G$277:$P$326,A44offset,$E1350))*OFFSET($F$7,0,$E1350))-SUM($G1350:AW1350))*(OFFSET('PTRM input'!$G$477,0,$E1350-1)/A44taxstdlife))))</f>
        <v>0</v>
      </c>
      <c r="AY1350" s="251">
        <f ca="1">IF(A44taxstdlife="n/a","n/a",IF(A44taxstdlife="",0,IF(AY$3&gt;(A44stdlife+$E1350),((INDEX('PTRM input'!$G$385:$P$434,A44offset,$E1350)-INDEX('PTRM input'!$G$277:$P$326,A44offset,$E1350))*OFFSET($F$7,0,$E1350))-SUM($G1350:AX1350),(((INDEX('PTRM input'!$G$385:$P$434,A44offset,$E1350)-INDEX('PTRM input'!$G$277:$P$326,A44offset,$E1350))*OFFSET($F$7,0,$E1350))-SUM($G1350:AX1350))*(OFFSET('PTRM input'!$G$477,0,$E1350-1)/A44taxstdlife))))</f>
        <v>0</v>
      </c>
      <c r="AZ1350" s="251">
        <f ca="1">IF(A44taxstdlife="n/a","n/a",IF(A44taxstdlife="",0,IF(AZ$3&gt;(A44stdlife+$E1350),((INDEX('PTRM input'!$G$385:$P$434,A44offset,$E1350)-INDEX('PTRM input'!$G$277:$P$326,A44offset,$E1350))*OFFSET($F$7,0,$E1350))-SUM($G1350:AY1350),(((INDEX('PTRM input'!$G$385:$P$434,A44offset,$E1350)-INDEX('PTRM input'!$G$277:$P$326,A44offset,$E1350))*OFFSET($F$7,0,$E1350))-SUM($G1350:AY1350))*(OFFSET('PTRM input'!$G$477,0,$E1350-1)/A44taxstdlife))))</f>
        <v>0</v>
      </c>
      <c r="BA1350" s="251">
        <f ca="1">IF(A44taxstdlife="n/a","n/a",IF(A44taxstdlife="",0,IF(BA$3&gt;(A44stdlife+$E1350),((INDEX('PTRM input'!$G$385:$P$434,A44offset,$E1350)-INDEX('PTRM input'!$G$277:$P$326,A44offset,$E1350))*OFFSET($F$7,0,$E1350))-SUM($G1350:AZ1350),(((INDEX('PTRM input'!$G$385:$P$434,A44offset,$E1350)-INDEX('PTRM input'!$G$277:$P$326,A44offset,$E1350))*OFFSET($F$7,0,$E1350))-SUM($G1350:AZ1350))*(OFFSET('PTRM input'!$G$477,0,$E1350-1)/A44taxstdlife))))</f>
        <v>0</v>
      </c>
      <c r="BB1350" s="251">
        <f ca="1">IF(A44taxstdlife="n/a","n/a",IF(A44taxstdlife="",0,IF(BB$3&gt;(A44stdlife+$E1350),((INDEX('PTRM input'!$G$385:$P$434,A44offset,$E1350)-INDEX('PTRM input'!$G$277:$P$326,A44offset,$E1350))*OFFSET($F$7,0,$E1350))-SUM($G1350:BA1350),(((INDEX('PTRM input'!$G$385:$P$434,A44offset,$E1350)-INDEX('PTRM input'!$G$277:$P$326,A44offset,$E1350))*OFFSET($F$7,0,$E1350))-SUM($G1350:BA1350))*(OFFSET('PTRM input'!$G$477,0,$E1350-1)/A44taxstdlife))))</f>
        <v>0</v>
      </c>
      <c r="BC1350" s="251">
        <f ca="1">IF(A44taxstdlife="n/a","n/a",IF(A44taxstdlife="",0,IF(BC$3&gt;(A44stdlife+$E1350),((INDEX('PTRM input'!$G$385:$P$434,A44offset,$E1350)-INDEX('PTRM input'!$G$277:$P$326,A44offset,$E1350))*OFFSET($F$7,0,$E1350))-SUM($G1350:BB1350),(((INDEX('PTRM input'!$G$385:$P$434,A44offset,$E1350)-INDEX('PTRM input'!$G$277:$P$326,A44offset,$E1350))*OFFSET($F$7,0,$E1350))-SUM($G1350:BB1350))*(OFFSET('PTRM input'!$G$477,0,$E1350-1)/A44taxstdlife))))</f>
        <v>0</v>
      </c>
      <c r="BD1350" s="251">
        <f ca="1">IF(A44taxstdlife="n/a","n/a",IF(A44taxstdlife="",0,IF(BD$3&gt;(A44stdlife+$E1350),((INDEX('PTRM input'!$G$385:$P$434,A44offset,$E1350)-INDEX('PTRM input'!$G$277:$P$326,A44offset,$E1350))*OFFSET($F$7,0,$E1350))-SUM($G1350:BC1350),(((INDEX('PTRM input'!$G$385:$P$434,A44offset,$E1350)-INDEX('PTRM input'!$G$277:$P$326,A44offset,$E1350))*OFFSET($F$7,0,$E1350))-SUM($G1350:BC1350))*(OFFSET('PTRM input'!$G$477,0,$E1350-1)/A44taxstdlife))))</f>
        <v>0</v>
      </c>
      <c r="BE1350" s="251">
        <f ca="1">IF(A44taxstdlife="n/a","n/a",IF(A44taxstdlife="",0,IF(BE$3&gt;(A44stdlife+$E1350),((INDEX('PTRM input'!$G$385:$P$434,A44offset,$E1350)-INDEX('PTRM input'!$G$277:$P$326,A44offset,$E1350))*OFFSET($F$7,0,$E1350))-SUM($G1350:BD1350),(((INDEX('PTRM input'!$G$385:$P$434,A44offset,$E1350)-INDEX('PTRM input'!$G$277:$P$326,A44offset,$E1350))*OFFSET($F$7,0,$E1350))-SUM($G1350:BD1350))*(OFFSET('PTRM input'!$G$477,0,$E1350-1)/A44taxstdlife))))</f>
        <v>0</v>
      </c>
      <c r="BF1350" s="251">
        <f ca="1">IF(A44taxstdlife="n/a","n/a",IF(A44taxstdlife="",0,IF(BF$3&gt;(A44stdlife+$E1350),((INDEX('PTRM input'!$G$385:$P$434,A44offset,$E1350)-INDEX('PTRM input'!$G$277:$P$326,A44offset,$E1350))*OFFSET($F$7,0,$E1350))-SUM($G1350:BE1350),(((INDEX('PTRM input'!$G$385:$P$434,A44offset,$E1350)-INDEX('PTRM input'!$G$277:$P$326,A44offset,$E1350))*OFFSET($F$7,0,$E1350))-SUM($G1350:BE1350))*(OFFSET('PTRM input'!$G$477,0,$E1350-1)/A44taxstdlife))))</f>
        <v>0</v>
      </c>
      <c r="BG1350" s="251">
        <f ca="1">IF(A44taxstdlife="n/a","n/a",IF(A44taxstdlife="",0,IF(BG$3&gt;(A44stdlife+$E1350),((INDEX('PTRM input'!$G$385:$P$434,A44offset,$E1350)-INDEX('PTRM input'!$G$277:$P$326,A44offset,$E1350))*OFFSET($F$7,0,$E1350))-SUM($G1350:BF1350),(((INDEX('PTRM input'!$G$385:$P$434,A44offset,$E1350)-INDEX('PTRM input'!$G$277:$P$326,A44offset,$E1350))*OFFSET($F$7,0,$E1350))-SUM($G1350:BF1350))*(OFFSET('PTRM input'!$G$477,0,$E1350-1)/A44taxstdlife))))</f>
        <v>0</v>
      </c>
      <c r="BH1350" s="251">
        <f ca="1">IF(A44taxstdlife="n/a","n/a",IF(A44taxstdlife="",0,IF(BH$3&gt;(A44stdlife+$E1350),((INDEX('PTRM input'!$G$385:$P$434,A44offset,$E1350)-INDEX('PTRM input'!$G$277:$P$326,A44offset,$E1350))*OFFSET($F$7,0,$E1350))-SUM($G1350:BG1350),(((INDEX('PTRM input'!$G$385:$P$434,A44offset,$E1350)-INDEX('PTRM input'!$G$277:$P$326,A44offset,$E1350))*OFFSET($F$7,0,$E1350))-SUM($G1350:BG1350))*(OFFSET('PTRM input'!$G$477,0,$E1350-1)/A44taxstdlife))))</f>
        <v>0</v>
      </c>
      <c r="BI1350" s="251">
        <f ca="1">IF(A44taxstdlife="n/a","n/a",IF(A44taxstdlife="",0,IF(BI$3&gt;(A44stdlife+$E1350),((INDEX('PTRM input'!$G$385:$P$434,A44offset,$E1350)-INDEX('PTRM input'!$G$277:$P$326,A44offset,$E1350))*OFFSET($F$7,0,$E1350))-SUM($G1350:BH1350),(((INDEX('PTRM input'!$G$385:$P$434,A44offset,$E1350)-INDEX('PTRM input'!$G$277:$P$326,A44offset,$E1350))*OFFSET($F$7,0,$E1350))-SUM($G1350:BH1350))*(OFFSET('PTRM input'!$G$477,0,$E1350-1)/A44taxstdlife))))</f>
        <v>0</v>
      </c>
      <c r="BJ1350" s="116"/>
      <c r="BK1350" s="116"/>
      <c r="BL1350" s="116"/>
      <c r="BM1350" s="116"/>
    </row>
    <row r="1351" spans="1:65" ht="12.75" customHeight="1" outlineLevel="1" collapsed="1">
      <c r="A1351" s="366"/>
      <c r="B1351" s="9"/>
      <c r="C1351" s="19">
        <f>Asset44</f>
        <v>0</v>
      </c>
      <c r="D1351" s="9"/>
      <c r="E1351" s="9"/>
      <c r="F1351" s="357"/>
      <c r="G1351" s="371">
        <f ca="1">SUM(G1339:G1350)+'PTRM input'!G$320*G$7</f>
        <v>0</v>
      </c>
      <c r="H1351" s="371">
        <f ca="1">SUM(H1339:H1350)+'PTRM input'!H$320*H$7</f>
        <v>0</v>
      </c>
      <c r="I1351" s="371">
        <f ca="1">SUM(I1339:I1350)+'PTRM input'!I$320*I$7</f>
        <v>0</v>
      </c>
      <c r="J1351" s="371">
        <f ca="1">SUM(J1339:J1350)+'PTRM input'!J$320*J$7</f>
        <v>0</v>
      </c>
      <c r="K1351" s="371">
        <f ca="1">SUM(K1339:K1350)+'PTRM input'!K$320*K$7</f>
        <v>0</v>
      </c>
      <c r="L1351" s="371">
        <f ca="1">SUM(L1339:L1350)+'PTRM input'!L$320*L$7</f>
        <v>0</v>
      </c>
      <c r="M1351" s="371">
        <f ca="1">SUM(M1339:M1350)+'PTRM input'!M$320*M$7</f>
        <v>0</v>
      </c>
      <c r="N1351" s="371">
        <f ca="1">SUM(N1339:N1350)+'PTRM input'!N$320*N$7</f>
        <v>0</v>
      </c>
      <c r="O1351" s="371">
        <f ca="1">SUM(O1339:O1350)+'PTRM input'!O$320*O$7</f>
        <v>0</v>
      </c>
      <c r="P1351" s="371">
        <f ca="1">SUM(P1339:P1350)+'PTRM input'!P$320*P$7</f>
        <v>0</v>
      </c>
      <c r="Q1351" s="371">
        <f t="shared" ref="Q1351:BI1351" ca="1" si="274">SUM(Q1339:Q1350)</f>
        <v>0</v>
      </c>
      <c r="R1351" s="371">
        <f t="shared" ca="1" si="274"/>
        <v>0</v>
      </c>
      <c r="S1351" s="371">
        <f t="shared" ca="1" si="274"/>
        <v>0</v>
      </c>
      <c r="T1351" s="371">
        <f t="shared" ca="1" si="274"/>
        <v>0</v>
      </c>
      <c r="U1351" s="371">
        <f t="shared" ca="1" si="274"/>
        <v>0</v>
      </c>
      <c r="V1351" s="371">
        <f t="shared" ca="1" si="274"/>
        <v>0</v>
      </c>
      <c r="W1351" s="371">
        <f t="shared" ca="1" si="274"/>
        <v>0</v>
      </c>
      <c r="X1351" s="371">
        <f t="shared" ca="1" si="274"/>
        <v>0</v>
      </c>
      <c r="Y1351" s="371">
        <f t="shared" ca="1" si="274"/>
        <v>0</v>
      </c>
      <c r="Z1351" s="371">
        <f t="shared" ca="1" si="274"/>
        <v>0</v>
      </c>
      <c r="AA1351" s="371">
        <f t="shared" ca="1" si="274"/>
        <v>0</v>
      </c>
      <c r="AB1351" s="371">
        <f t="shared" ca="1" si="274"/>
        <v>0</v>
      </c>
      <c r="AC1351" s="371">
        <f t="shared" ca="1" si="274"/>
        <v>0</v>
      </c>
      <c r="AD1351" s="371">
        <f t="shared" ca="1" si="274"/>
        <v>0</v>
      </c>
      <c r="AE1351" s="371">
        <f t="shared" ca="1" si="274"/>
        <v>0</v>
      </c>
      <c r="AF1351" s="371">
        <f t="shared" ca="1" si="274"/>
        <v>0</v>
      </c>
      <c r="AG1351" s="371">
        <f t="shared" ca="1" si="274"/>
        <v>0</v>
      </c>
      <c r="AH1351" s="371">
        <f t="shared" ca="1" si="274"/>
        <v>0</v>
      </c>
      <c r="AI1351" s="371">
        <f t="shared" ca="1" si="274"/>
        <v>0</v>
      </c>
      <c r="AJ1351" s="371">
        <f t="shared" ca="1" si="274"/>
        <v>0</v>
      </c>
      <c r="AK1351" s="371">
        <f t="shared" ca="1" si="274"/>
        <v>0</v>
      </c>
      <c r="AL1351" s="371">
        <f t="shared" ca="1" si="274"/>
        <v>0</v>
      </c>
      <c r="AM1351" s="371">
        <f t="shared" ca="1" si="274"/>
        <v>0</v>
      </c>
      <c r="AN1351" s="371">
        <f t="shared" ca="1" si="274"/>
        <v>0</v>
      </c>
      <c r="AO1351" s="371">
        <f t="shared" ca="1" si="274"/>
        <v>0</v>
      </c>
      <c r="AP1351" s="371">
        <f t="shared" ca="1" si="274"/>
        <v>0</v>
      </c>
      <c r="AQ1351" s="371">
        <f t="shared" ca="1" si="274"/>
        <v>0</v>
      </c>
      <c r="AR1351" s="371">
        <f t="shared" ca="1" si="274"/>
        <v>0</v>
      </c>
      <c r="AS1351" s="371">
        <f t="shared" ca="1" si="274"/>
        <v>0</v>
      </c>
      <c r="AT1351" s="371">
        <f t="shared" ca="1" si="274"/>
        <v>0</v>
      </c>
      <c r="AU1351" s="371">
        <f t="shared" ca="1" si="274"/>
        <v>0</v>
      </c>
      <c r="AV1351" s="371">
        <f t="shared" ca="1" si="274"/>
        <v>0</v>
      </c>
      <c r="AW1351" s="371">
        <f t="shared" ca="1" si="274"/>
        <v>0</v>
      </c>
      <c r="AX1351" s="371">
        <f t="shared" ca="1" si="274"/>
        <v>0</v>
      </c>
      <c r="AY1351" s="371">
        <f t="shared" ca="1" si="274"/>
        <v>0</v>
      </c>
      <c r="AZ1351" s="371">
        <f t="shared" ca="1" si="274"/>
        <v>0</v>
      </c>
      <c r="BA1351" s="371">
        <f t="shared" ca="1" si="274"/>
        <v>0</v>
      </c>
      <c r="BB1351" s="371">
        <f t="shared" ca="1" si="274"/>
        <v>0</v>
      </c>
      <c r="BC1351" s="371">
        <f t="shared" ca="1" si="274"/>
        <v>0</v>
      </c>
      <c r="BD1351" s="371">
        <f t="shared" ca="1" si="274"/>
        <v>0</v>
      </c>
      <c r="BE1351" s="371">
        <f t="shared" ca="1" si="274"/>
        <v>0</v>
      </c>
      <c r="BF1351" s="371">
        <f t="shared" ca="1" si="274"/>
        <v>0</v>
      </c>
      <c r="BG1351" s="371">
        <f t="shared" ca="1" si="274"/>
        <v>0</v>
      </c>
      <c r="BH1351" s="371">
        <f t="shared" ca="1" si="274"/>
        <v>0</v>
      </c>
      <c r="BI1351" s="371">
        <f t="shared" ca="1" si="274"/>
        <v>0</v>
      </c>
      <c r="BJ1351" s="116"/>
      <c r="BK1351" s="116"/>
      <c r="BL1351" s="116"/>
      <c r="BM1351" s="116"/>
    </row>
    <row r="1352" spans="1:65" ht="12.75" hidden="1" customHeight="1" outlineLevel="2">
      <c r="A1352" s="366"/>
      <c r="B1352" s="106">
        <f>C1364</f>
        <v>0</v>
      </c>
      <c r="C1352" s="614"/>
      <c r="D1352" s="615" t="s">
        <v>236</v>
      </c>
      <c r="E1352" s="614"/>
      <c r="F1352" s="622"/>
      <c r="G1352" s="617">
        <f>IF('PTRM input'!$E$574='PTRM input'!$G$573,IF(G$3&gt;A45taxremlife,A45taxvalue-SUM(F1352:$F1352),IF(A45taxremlife="N/A","n/a",A45taxvalue/A45taxremlife)),'PTRM input'!G$623)</f>
        <v>0</v>
      </c>
      <c r="H1352" s="617">
        <f>IF('PTRM input'!$E$574='PTRM input'!$G$573,IF(H$3&gt;A45taxremlife,A45taxvalue-SUM($F1352:G1352),IF(A45taxremlife="N/A","n/a",A45taxvalue/A45taxremlife)),'PTRM input'!H$623)</f>
        <v>0</v>
      </c>
      <c r="I1352" s="617">
        <f>IF('PTRM input'!$E$574='PTRM input'!$G$573,IF(I$3&gt;A45taxremlife,A45taxvalue-SUM($F1352:H1352),IF(A45taxremlife="N/A","n/a",A45taxvalue/A45taxremlife)),'PTRM input'!I$623)</f>
        <v>0</v>
      </c>
      <c r="J1352" s="617">
        <f>IF('PTRM input'!$E$574='PTRM input'!$G$573,IF(J$3&gt;A45taxremlife,A45taxvalue-SUM($F1352:I1352),IF(A45taxremlife="N/A","n/a",A45taxvalue/A45taxremlife)),'PTRM input'!J$623)</f>
        <v>0</v>
      </c>
      <c r="K1352" s="617">
        <f>IF('PTRM input'!$E$574='PTRM input'!$G$573,IF(K$3&gt;A45taxremlife,A45taxvalue-SUM($F1352:J1352),IF(A45taxremlife="N/A","n/a",A45taxvalue/A45taxremlife)),'PTRM input'!K$623)</f>
        <v>0</v>
      </c>
      <c r="L1352" s="617">
        <f>IF('PTRM input'!$E$574='PTRM input'!$G$573,IF(L$3&gt;A45taxremlife,A45taxvalue-SUM($F1352:K1352),IF(A45taxremlife="N/A","n/a",A45taxvalue/A45taxremlife)),'PTRM input'!L$623)</f>
        <v>0</v>
      </c>
      <c r="M1352" s="617">
        <f>IF('PTRM input'!$E$574='PTRM input'!$G$573,IF(M$3&gt;A45taxremlife,A45taxvalue-SUM($F1352:L1352),IF(A45taxremlife="N/A","n/a",A45taxvalue/A45taxremlife)),'PTRM input'!M$623)</f>
        <v>0</v>
      </c>
      <c r="N1352" s="617">
        <f>IF('PTRM input'!$E$574='PTRM input'!$G$573,IF(N$3&gt;A45taxremlife,A45taxvalue-SUM($F1352:M1352),IF(A45taxremlife="N/A","n/a",A45taxvalue/A45taxremlife)),'PTRM input'!N$623)</f>
        <v>0</v>
      </c>
      <c r="O1352" s="617">
        <f>IF('PTRM input'!$E$574='PTRM input'!$G$573,IF(O$3&gt;A45taxremlife,A45taxvalue-SUM($F1352:N1352),IF(A45taxremlife="N/A","n/a",A45taxvalue/A45taxremlife)),'PTRM input'!O$623)</f>
        <v>0</v>
      </c>
      <c r="P1352" s="617">
        <f>IF('PTRM input'!$E$574='PTRM input'!$G$573,IF(P$3&gt;A45taxremlife,A45taxvalue-SUM($F1352:O1352),IF(A45taxremlife="N/A","n/a",A45taxvalue/A45taxremlife)),'PTRM input'!P$623)</f>
        <v>0</v>
      </c>
      <c r="Q1352" s="617">
        <f>IF('PTRM input'!$E$574='PTRM input'!$G$573,IF(Q$3&gt;A45taxremlife,A45taxvalue-SUM($F1352:P1352),IF(A45taxremlife="N/A","n/a",A45taxvalue/A45taxremlife)),'PTRM input'!Q$623)</f>
        <v>0</v>
      </c>
      <c r="R1352" s="617">
        <f>IF('PTRM input'!$E$574='PTRM input'!$G$573,IF(R$3&gt;A45taxremlife,A45taxvalue-SUM($F1352:Q1352),IF(A45taxremlife="N/A","n/a",A45taxvalue/A45taxremlife)),'PTRM input'!R$623)</f>
        <v>0</v>
      </c>
      <c r="S1352" s="617">
        <f>IF('PTRM input'!$E$574='PTRM input'!$G$573,IF(S$3&gt;A45taxremlife,A45taxvalue-SUM($F1352:R1352),IF(A45taxremlife="N/A","n/a",A45taxvalue/A45taxremlife)),'PTRM input'!S$623)</f>
        <v>0</v>
      </c>
      <c r="T1352" s="617">
        <f>IF('PTRM input'!$E$574='PTRM input'!$G$573,IF(T$3&gt;A45taxremlife,A45taxvalue-SUM($F1352:S1352),IF(A45taxremlife="N/A","n/a",A45taxvalue/A45taxremlife)),'PTRM input'!T$623)</f>
        <v>0</v>
      </c>
      <c r="U1352" s="617">
        <f>IF('PTRM input'!$E$574='PTRM input'!$G$573,IF(U$3&gt;A45taxremlife,A45taxvalue-SUM($F1352:T1352),IF(A45taxremlife="N/A","n/a",A45taxvalue/A45taxremlife)),'PTRM input'!U$623)</f>
        <v>0</v>
      </c>
      <c r="V1352" s="617">
        <f>IF('PTRM input'!$E$574='PTRM input'!$G$573,IF(V$3&gt;A45taxremlife,A45taxvalue-SUM($F1352:U1352),IF(A45taxremlife="N/A","n/a",A45taxvalue/A45taxremlife)),'PTRM input'!V$623)</f>
        <v>0</v>
      </c>
      <c r="W1352" s="617">
        <f>IF('PTRM input'!$E$574='PTRM input'!$G$573,IF(W$3&gt;A45taxremlife,A45taxvalue-SUM($F1352:V1352),IF(A45taxremlife="N/A","n/a",A45taxvalue/A45taxremlife)),'PTRM input'!W$623)</f>
        <v>0</v>
      </c>
      <c r="X1352" s="617">
        <f>IF('PTRM input'!$E$574='PTRM input'!$G$573,IF(X$3&gt;A45taxremlife,A45taxvalue-SUM($F1352:W1352),IF(A45taxremlife="N/A","n/a",A45taxvalue/A45taxremlife)),'PTRM input'!X$623)</f>
        <v>0</v>
      </c>
      <c r="Y1352" s="617">
        <f>IF('PTRM input'!$E$574='PTRM input'!$G$573,IF(Y$3&gt;A45taxremlife,A45taxvalue-SUM($F1352:X1352),IF(A45taxremlife="N/A","n/a",A45taxvalue/A45taxremlife)),'PTRM input'!Y$623)</f>
        <v>0</v>
      </c>
      <c r="Z1352" s="617">
        <f>IF('PTRM input'!$E$574='PTRM input'!$G$573,IF(Z$3&gt;A45taxremlife,A45taxvalue-SUM($F1352:Y1352),IF(A45taxremlife="N/A","n/a",A45taxvalue/A45taxremlife)),'PTRM input'!Z$623)</f>
        <v>0</v>
      </c>
      <c r="AA1352" s="617">
        <f>IF('PTRM input'!$E$574='PTRM input'!$G$573,IF(AA$3&gt;A45taxremlife,A45taxvalue-SUM($F1352:Z1352),IF(A45taxremlife="N/A","n/a",A45taxvalue/A45taxremlife)),'PTRM input'!AA$623)</f>
        <v>0</v>
      </c>
      <c r="AB1352" s="617">
        <f>IF('PTRM input'!$E$574='PTRM input'!$G$573,IF(AB$3&gt;A45taxremlife,A45taxvalue-SUM($F1352:AA1352),IF(A45taxremlife="N/A","n/a",A45taxvalue/A45taxremlife)),'PTRM input'!AB$623)</f>
        <v>0</v>
      </c>
      <c r="AC1352" s="617">
        <f>IF('PTRM input'!$E$574='PTRM input'!$G$573,IF(AC$3&gt;A45taxremlife,A45taxvalue-SUM($F1352:AB1352),IF(A45taxremlife="N/A","n/a",A45taxvalue/A45taxremlife)),'PTRM input'!AC$623)</f>
        <v>0</v>
      </c>
      <c r="AD1352" s="617">
        <f>IF('PTRM input'!$E$574='PTRM input'!$G$573,IF(AD$3&gt;A45taxremlife,A45taxvalue-SUM($F1352:AC1352),IF(A45taxremlife="N/A","n/a",A45taxvalue/A45taxremlife)),'PTRM input'!AD$623)</f>
        <v>0</v>
      </c>
      <c r="AE1352" s="617">
        <f>IF('PTRM input'!$E$574='PTRM input'!$G$573,IF(AE$3&gt;A45taxremlife,A45taxvalue-SUM($F1352:AD1352),IF(A45taxremlife="N/A","n/a",A45taxvalue/A45taxremlife)),'PTRM input'!AE$623)</f>
        <v>0</v>
      </c>
      <c r="AF1352" s="617">
        <f>IF('PTRM input'!$E$574='PTRM input'!$G$573,IF(AF$3&gt;A45taxremlife,A45taxvalue-SUM($F1352:AE1352),IF(A45taxremlife="N/A","n/a",A45taxvalue/A45taxremlife)),'PTRM input'!AF$623)</f>
        <v>0</v>
      </c>
      <c r="AG1352" s="617">
        <f>IF('PTRM input'!$E$574='PTRM input'!$G$573,IF(AG$3&gt;A45taxremlife,A45taxvalue-SUM($F1352:AF1352),IF(A45taxremlife="N/A","n/a",A45taxvalue/A45taxremlife)),'PTRM input'!AG$623)</f>
        <v>0</v>
      </c>
      <c r="AH1352" s="617">
        <f>IF('PTRM input'!$E$574='PTRM input'!$G$573,IF(AH$3&gt;A45taxremlife,A45taxvalue-SUM($F1352:AG1352),IF(A45taxremlife="N/A","n/a",A45taxvalue/A45taxremlife)),'PTRM input'!AH$623)</f>
        <v>0</v>
      </c>
      <c r="AI1352" s="617">
        <f>IF('PTRM input'!$E$574='PTRM input'!$G$573,IF(AI$3&gt;A45taxremlife,A45taxvalue-SUM($F1352:AH1352),IF(A45taxremlife="N/A","n/a",A45taxvalue/A45taxremlife)),'PTRM input'!AI$623)</f>
        <v>0</v>
      </c>
      <c r="AJ1352" s="617">
        <f>IF('PTRM input'!$E$574='PTRM input'!$G$573,IF(AJ$3&gt;A45taxremlife,A45taxvalue-SUM($F1352:AI1352),IF(A45taxremlife="N/A","n/a",A45taxvalue/A45taxremlife)),'PTRM input'!AJ$623)</f>
        <v>0</v>
      </c>
      <c r="AK1352" s="617">
        <f>IF('PTRM input'!$E$574='PTRM input'!$G$573,IF(AK$3&gt;A45taxremlife,A45taxvalue-SUM($F1352:AJ1352),IF(A45taxremlife="N/A","n/a",A45taxvalue/A45taxremlife)),'PTRM input'!AK$623)</f>
        <v>0</v>
      </c>
      <c r="AL1352" s="617">
        <f>IF('PTRM input'!$E$574='PTRM input'!$G$573,IF(AL$3&gt;A45taxremlife,A45taxvalue-SUM($F1352:AK1352),IF(A45taxremlife="N/A","n/a",A45taxvalue/A45taxremlife)),'PTRM input'!AL$623)</f>
        <v>0</v>
      </c>
      <c r="AM1352" s="617">
        <f>IF('PTRM input'!$E$574='PTRM input'!$G$573,IF(AM$3&gt;A45taxremlife,A45taxvalue-SUM($F1352:AL1352),IF(A45taxremlife="N/A","n/a",A45taxvalue/A45taxremlife)),'PTRM input'!AM$623)</f>
        <v>0</v>
      </c>
      <c r="AN1352" s="617">
        <f>IF('PTRM input'!$E$574='PTRM input'!$G$573,IF(AN$3&gt;A45taxremlife,A45taxvalue-SUM($F1352:AM1352),IF(A45taxremlife="N/A","n/a",A45taxvalue/A45taxremlife)),'PTRM input'!AN$623)</f>
        <v>0</v>
      </c>
      <c r="AO1352" s="617">
        <f>IF('PTRM input'!$E$574='PTRM input'!$G$573,IF(AO$3&gt;A45taxremlife,A45taxvalue-SUM($F1352:AN1352),IF(A45taxremlife="N/A","n/a",A45taxvalue/A45taxremlife)),'PTRM input'!AO$623)</f>
        <v>0</v>
      </c>
      <c r="AP1352" s="617">
        <f>IF('PTRM input'!$E$574='PTRM input'!$G$573,IF(AP$3&gt;A45taxremlife,A45taxvalue-SUM($F1352:AO1352),IF(A45taxremlife="N/A","n/a",A45taxvalue/A45taxremlife)),'PTRM input'!AP$623)</f>
        <v>0</v>
      </c>
      <c r="AQ1352" s="617">
        <f>IF('PTRM input'!$E$574='PTRM input'!$G$573,IF(AQ$3&gt;A45taxremlife,A45taxvalue-SUM($F1352:AP1352),IF(A45taxremlife="N/A","n/a",A45taxvalue/A45taxremlife)),'PTRM input'!AQ$623)</f>
        <v>0</v>
      </c>
      <c r="AR1352" s="617">
        <f>IF('PTRM input'!$E$574='PTRM input'!$G$573,IF(AR$3&gt;A45taxremlife,A45taxvalue-SUM($F1352:AQ1352),IF(A45taxremlife="N/A","n/a",A45taxvalue/A45taxremlife)),'PTRM input'!AR$623)</f>
        <v>0</v>
      </c>
      <c r="AS1352" s="617">
        <f>IF('PTRM input'!$E$574='PTRM input'!$G$573,IF(AS$3&gt;A45taxremlife,A45taxvalue-SUM($F1352:AR1352),IF(A45taxremlife="N/A","n/a",A45taxvalue/A45taxremlife)),'PTRM input'!AS$623)</f>
        <v>0</v>
      </c>
      <c r="AT1352" s="617">
        <f>IF('PTRM input'!$E$574='PTRM input'!$G$573,IF(AT$3&gt;A45taxremlife,A45taxvalue-SUM($F1352:AS1352),IF(A45taxremlife="N/A","n/a",A45taxvalue/A45taxremlife)),'PTRM input'!AT$623)</f>
        <v>0</v>
      </c>
      <c r="AU1352" s="617">
        <f>IF('PTRM input'!$E$574='PTRM input'!$G$573,IF(AU$3&gt;A45taxremlife,A45taxvalue-SUM($F1352:AT1352),IF(A45taxremlife="N/A","n/a",A45taxvalue/A45taxremlife)),'PTRM input'!AU$623)</f>
        <v>0</v>
      </c>
      <c r="AV1352" s="617">
        <f>IF('PTRM input'!$E$574='PTRM input'!$G$573,IF(AV$3&gt;A45taxremlife,A45taxvalue-SUM($F1352:AU1352),IF(A45taxremlife="N/A","n/a",A45taxvalue/A45taxremlife)),'PTRM input'!AV$623)</f>
        <v>0</v>
      </c>
      <c r="AW1352" s="617">
        <f>IF('PTRM input'!$E$574='PTRM input'!$G$573,IF(AW$3&gt;A45taxremlife,A45taxvalue-SUM($F1352:AV1352),IF(A45taxremlife="N/A","n/a",A45taxvalue/A45taxremlife)),'PTRM input'!AW$623)</f>
        <v>0</v>
      </c>
      <c r="AX1352" s="617">
        <f>IF('PTRM input'!$E$574='PTRM input'!$G$573,IF(AX$3&gt;A45taxremlife,A45taxvalue-SUM($F1352:AW1352),IF(A45taxremlife="N/A","n/a",A45taxvalue/A45taxremlife)),'PTRM input'!AX$623)</f>
        <v>0</v>
      </c>
      <c r="AY1352" s="617">
        <f>IF('PTRM input'!$E$574='PTRM input'!$G$573,IF(AY$3&gt;A45taxremlife,A45taxvalue-SUM($F1352:AX1352),IF(A45taxremlife="N/A","n/a",A45taxvalue/A45taxremlife)),'PTRM input'!AY$623)</f>
        <v>0</v>
      </c>
      <c r="AZ1352" s="617">
        <f>IF('PTRM input'!$E$574='PTRM input'!$G$573,IF(AZ$3&gt;A45taxremlife,A45taxvalue-SUM($F1352:AY1352),IF(A45taxremlife="N/A","n/a",A45taxvalue/A45taxremlife)),'PTRM input'!AZ$623)</f>
        <v>0</v>
      </c>
      <c r="BA1352" s="617">
        <f>IF('PTRM input'!$E$574='PTRM input'!$G$573,IF(BA$3&gt;A45taxremlife,A45taxvalue-SUM($F1352:AZ1352),IF(A45taxremlife="N/A","n/a",A45taxvalue/A45taxremlife)),'PTRM input'!BA$623)</f>
        <v>0</v>
      </c>
      <c r="BB1352" s="617">
        <f>IF('PTRM input'!$E$574='PTRM input'!$G$573,IF(BB$3&gt;A45taxremlife,A45taxvalue-SUM($F1352:BA1352),IF(A45taxremlife="N/A","n/a",A45taxvalue/A45taxremlife)),'PTRM input'!BB$623)</f>
        <v>0</v>
      </c>
      <c r="BC1352" s="617">
        <f>IF('PTRM input'!$E$574='PTRM input'!$G$573,IF(BC$3&gt;A45taxremlife,A45taxvalue-SUM($F1352:BB1352),IF(A45taxremlife="N/A","n/a",A45taxvalue/A45taxremlife)),'PTRM input'!BC$623)</f>
        <v>0</v>
      </c>
      <c r="BD1352" s="617">
        <f>IF('PTRM input'!$E$574='PTRM input'!$G$573,IF(BD$3&gt;A45taxremlife,A45taxvalue-SUM($F1352:BC1352),IF(A45taxremlife="N/A","n/a",A45taxvalue/A45taxremlife)),'PTRM input'!BD$623)</f>
        <v>0</v>
      </c>
      <c r="BE1352" s="617">
        <f>IF('PTRM input'!$E$574='PTRM input'!$G$573,IF(BE$3&gt;A45taxremlife,A45taxvalue-SUM($F1352:BD1352),IF(A45taxremlife="N/A","n/a",A45taxvalue/A45taxremlife)),'PTRM input'!BE$623)</f>
        <v>0</v>
      </c>
      <c r="BF1352" s="617">
        <f>IF('PTRM input'!$E$574='PTRM input'!$G$573,IF(BF$3&gt;A45taxremlife,A45taxvalue-SUM($F1352:BE1352),IF(A45taxremlife="N/A","n/a",A45taxvalue/A45taxremlife)),'PTRM input'!BF$623)</f>
        <v>0</v>
      </c>
      <c r="BG1352" s="617">
        <f>IF('PTRM input'!$E$574='PTRM input'!$G$573,IF(BG$3&gt;A45taxremlife,A45taxvalue-SUM($F1352:BF1352),IF(A45taxremlife="N/A","n/a",A45taxvalue/A45taxremlife)),'PTRM input'!BG$623)</f>
        <v>0</v>
      </c>
      <c r="BH1352" s="617">
        <f>IF('PTRM input'!$E$574='PTRM input'!$G$573,IF(BH$3&gt;A45taxremlife,A45taxvalue-SUM($F1352:BG1352),IF(A45taxremlife="N/A","n/a",A45taxvalue/A45taxremlife)),'PTRM input'!BH$623)</f>
        <v>0</v>
      </c>
      <c r="BI1352" s="617">
        <f>IF('PTRM input'!$E$574='PTRM input'!$G$573,IF(BI$3&gt;A45taxremlife,A45taxvalue-SUM($F1352:BH1352),IF(A45taxremlife="N/A","n/a",A45taxvalue/A45taxremlife)),'PTRM input'!BI$623)</f>
        <v>0</v>
      </c>
      <c r="BJ1352" s="116"/>
      <c r="BK1352" s="116"/>
      <c r="BL1352" s="116"/>
      <c r="BM1352" s="116"/>
    </row>
    <row r="1353" spans="1:65" ht="12.75" hidden="1" customHeight="1" outlineLevel="2">
      <c r="A1353" s="366"/>
      <c r="B1353" s="19"/>
      <c r="C1353" s="18"/>
      <c r="D1353" s="760" t="s">
        <v>237</v>
      </c>
      <c r="E1353" s="86">
        <v>0</v>
      </c>
      <c r="F1353" s="356"/>
      <c r="G1353" s="433"/>
      <c r="H1353" s="433"/>
      <c r="I1353" s="433"/>
      <c r="J1353" s="433"/>
      <c r="K1353" s="433"/>
      <c r="L1353" s="433"/>
      <c r="M1353" s="251"/>
      <c r="N1353" s="251"/>
      <c r="O1353" s="251"/>
      <c r="P1353" s="251"/>
      <c r="Q1353" s="251"/>
      <c r="R1353" s="251"/>
      <c r="S1353" s="251"/>
      <c r="T1353" s="251"/>
      <c r="U1353" s="251"/>
      <c r="V1353" s="251"/>
      <c r="W1353" s="251"/>
      <c r="X1353" s="251"/>
      <c r="Y1353" s="251"/>
      <c r="Z1353" s="251"/>
      <c r="AA1353" s="251"/>
      <c r="AB1353" s="251"/>
      <c r="AC1353" s="251"/>
      <c r="AD1353" s="251"/>
      <c r="AE1353" s="251"/>
      <c r="AF1353" s="251"/>
      <c r="AG1353" s="251"/>
      <c r="AH1353" s="251"/>
      <c r="AI1353" s="251"/>
      <c r="AJ1353" s="251"/>
      <c r="AK1353" s="251"/>
      <c r="AL1353" s="251"/>
      <c r="AM1353" s="251"/>
      <c r="AN1353" s="251"/>
      <c r="AO1353" s="251"/>
      <c r="AP1353" s="251"/>
      <c r="AQ1353" s="251"/>
      <c r="AR1353" s="251"/>
      <c r="AS1353" s="251"/>
      <c r="AT1353" s="251"/>
      <c r="AU1353" s="251"/>
      <c r="AV1353" s="251"/>
      <c r="AW1353" s="251"/>
      <c r="AX1353" s="251"/>
      <c r="AY1353" s="251"/>
      <c r="AZ1353" s="251"/>
      <c r="BA1353" s="251"/>
      <c r="BB1353" s="251"/>
      <c r="BC1353" s="251"/>
      <c r="BD1353" s="251"/>
      <c r="BE1353" s="251"/>
      <c r="BF1353" s="251"/>
      <c r="BG1353" s="251"/>
      <c r="BH1353" s="251"/>
      <c r="BI1353" s="251"/>
      <c r="BJ1353" s="116"/>
      <c r="BK1353" s="116"/>
      <c r="BL1353" s="116"/>
      <c r="BM1353" s="116"/>
    </row>
    <row r="1354" spans="1:65" ht="12.75" hidden="1" customHeight="1" outlineLevel="2">
      <c r="A1354" s="366"/>
      <c r="B1354" s="19"/>
      <c r="C1354" s="18"/>
      <c r="D1354" s="760"/>
      <c r="E1354" s="86">
        <v>1</v>
      </c>
      <c r="F1354" s="356"/>
      <c r="G1354" s="618"/>
      <c r="H1354" s="251">
        <f ca="1">IF(A45taxstdlife="n/a","n/a",IF(A45taxstdlife="",0,IF(H$3&gt;(A45stdlife+$E1354),((INDEX('PTRM input'!$G$385:$P$434,A45offset,$E1354)-INDEX('PTRM input'!$G$277:$P$326,A45offset,$E1354))*OFFSET($F$7,0,$E1354))-SUM($G1354:G1354),(((INDEX('PTRM input'!$G$385:$P$434,A45offset,$E1354)-INDEX('PTRM input'!$G$277:$P$326,A45offset,$E1354))*OFFSET($F$7,0,$E1354))-SUM($G1354:G1354))*(OFFSET('PTRM input'!$G$477,0,$E1354-1)/A45taxstdlife))))</f>
        <v>0</v>
      </c>
      <c r="I1354" s="251">
        <f ca="1">IF(A45taxstdlife="n/a","n/a",IF(A45taxstdlife="",0,IF(I$3&gt;(A45stdlife+$E1354),((INDEX('PTRM input'!$G$385:$P$434,A45offset,$E1354)-INDEX('PTRM input'!$G$277:$P$326,A45offset,$E1354))*OFFSET($F$7,0,$E1354))-SUM($G1354:H1354),(((INDEX('PTRM input'!$G$385:$P$434,A45offset,$E1354)-INDEX('PTRM input'!$G$277:$P$326,A45offset,$E1354))*OFFSET($F$7,0,$E1354))-SUM($G1354:H1354))*(OFFSET('PTRM input'!$G$477,0,$E1354-1)/A45taxstdlife))))</f>
        <v>0</v>
      </c>
      <c r="J1354" s="251">
        <f ca="1">IF(A45taxstdlife="n/a","n/a",IF(A45taxstdlife="",0,IF(J$3&gt;(A45stdlife+$E1354),((INDEX('PTRM input'!$G$385:$P$434,A45offset,$E1354)-INDEX('PTRM input'!$G$277:$P$326,A45offset,$E1354))*OFFSET($F$7,0,$E1354))-SUM($G1354:I1354),(((INDEX('PTRM input'!$G$385:$P$434,A45offset,$E1354)-INDEX('PTRM input'!$G$277:$P$326,A45offset,$E1354))*OFFSET($F$7,0,$E1354))-SUM($G1354:I1354))*(OFFSET('PTRM input'!$G$477,0,$E1354-1)/A45taxstdlife))))</f>
        <v>0</v>
      </c>
      <c r="K1354" s="251">
        <f ca="1">IF(A45taxstdlife="n/a","n/a",IF(A45taxstdlife="",0,IF(K$3&gt;(A45stdlife+$E1354),((INDEX('PTRM input'!$G$385:$P$434,A45offset,$E1354)-INDEX('PTRM input'!$G$277:$P$326,A45offset,$E1354))*OFFSET($F$7,0,$E1354))-SUM($G1354:J1354),(((INDEX('PTRM input'!$G$385:$P$434,A45offset,$E1354)-INDEX('PTRM input'!$G$277:$P$326,A45offset,$E1354))*OFFSET($F$7,0,$E1354))-SUM($G1354:J1354))*(OFFSET('PTRM input'!$G$477,0,$E1354-1)/A45taxstdlife))))</f>
        <v>0</v>
      </c>
      <c r="L1354" s="251">
        <f ca="1">IF(A45taxstdlife="n/a","n/a",IF(A45taxstdlife="",0,IF(L$3&gt;(A45stdlife+$E1354),((INDEX('PTRM input'!$G$385:$P$434,A45offset,$E1354)-INDEX('PTRM input'!$G$277:$P$326,A45offset,$E1354))*OFFSET($F$7,0,$E1354))-SUM($G1354:K1354),(((INDEX('PTRM input'!$G$385:$P$434,A45offset,$E1354)-INDEX('PTRM input'!$G$277:$P$326,A45offset,$E1354))*OFFSET($F$7,0,$E1354))-SUM($G1354:K1354))*(OFFSET('PTRM input'!$G$477,0,$E1354-1)/A45taxstdlife))))</f>
        <v>0</v>
      </c>
      <c r="M1354" s="251">
        <f ca="1">IF(A45taxstdlife="n/a","n/a",IF(A45taxstdlife="",0,IF(M$3&gt;(A45stdlife+$E1354),((INDEX('PTRM input'!$G$385:$P$434,A45offset,$E1354)-INDEX('PTRM input'!$G$277:$P$326,A45offset,$E1354))*OFFSET($F$7,0,$E1354))-SUM($G1354:L1354),(((INDEX('PTRM input'!$G$385:$P$434,A45offset,$E1354)-INDEX('PTRM input'!$G$277:$P$326,A45offset,$E1354))*OFFSET($F$7,0,$E1354))-SUM($G1354:L1354))*(OFFSET('PTRM input'!$G$477,0,$E1354-1)/A45taxstdlife))))</f>
        <v>0</v>
      </c>
      <c r="N1354" s="251">
        <f ca="1">IF(A45taxstdlife="n/a","n/a",IF(A45taxstdlife="",0,IF(N$3&gt;(A45stdlife+$E1354),((INDEX('PTRM input'!$G$385:$P$434,A45offset,$E1354)-INDEX('PTRM input'!$G$277:$P$326,A45offset,$E1354))*OFFSET($F$7,0,$E1354))-SUM($G1354:M1354),(((INDEX('PTRM input'!$G$385:$P$434,A45offset,$E1354)-INDEX('PTRM input'!$G$277:$P$326,A45offset,$E1354))*OFFSET($F$7,0,$E1354))-SUM($G1354:M1354))*(OFFSET('PTRM input'!$G$477,0,$E1354-1)/A45taxstdlife))))</f>
        <v>0</v>
      </c>
      <c r="O1354" s="251">
        <f ca="1">IF(A45taxstdlife="n/a","n/a",IF(A45taxstdlife="",0,IF(O$3&gt;(A45stdlife+$E1354),((INDEX('PTRM input'!$G$385:$P$434,A45offset,$E1354)-INDEX('PTRM input'!$G$277:$P$326,A45offset,$E1354))*OFFSET($F$7,0,$E1354))-SUM($G1354:N1354),(((INDEX('PTRM input'!$G$385:$P$434,A45offset,$E1354)-INDEX('PTRM input'!$G$277:$P$326,A45offset,$E1354))*OFFSET($F$7,0,$E1354))-SUM($G1354:N1354))*(OFFSET('PTRM input'!$G$477,0,$E1354-1)/A45taxstdlife))))</f>
        <v>0</v>
      </c>
      <c r="P1354" s="251">
        <f ca="1">IF(A45taxstdlife="n/a","n/a",IF(A45taxstdlife="",0,IF(P$3&gt;(A45stdlife+$E1354),((INDEX('PTRM input'!$G$385:$P$434,A45offset,$E1354)-INDEX('PTRM input'!$G$277:$P$326,A45offset,$E1354))*OFFSET($F$7,0,$E1354))-SUM($G1354:O1354),(((INDEX('PTRM input'!$G$385:$P$434,A45offset,$E1354)-INDEX('PTRM input'!$G$277:$P$326,A45offset,$E1354))*OFFSET($F$7,0,$E1354))-SUM($G1354:O1354))*(OFFSET('PTRM input'!$G$477,0,$E1354-1)/A45taxstdlife))))</f>
        <v>0</v>
      </c>
      <c r="Q1354" s="251">
        <f ca="1">IF(A45taxstdlife="n/a","n/a",IF(A45taxstdlife="",0,IF(Q$3&gt;(A45stdlife+$E1354),((INDEX('PTRM input'!$G$385:$P$434,A45offset,$E1354)-INDEX('PTRM input'!$G$277:$P$326,A45offset,$E1354))*OFFSET($F$7,0,$E1354))-SUM($G1354:P1354),(((INDEX('PTRM input'!$G$385:$P$434,A45offset,$E1354)-INDEX('PTRM input'!$G$277:$P$326,A45offset,$E1354))*OFFSET($F$7,0,$E1354))-SUM($G1354:P1354))*(OFFSET('PTRM input'!$G$477,0,$E1354-1)/A45taxstdlife))))</f>
        <v>0</v>
      </c>
      <c r="R1354" s="251">
        <f ca="1">IF(A45taxstdlife="n/a","n/a",IF(A45taxstdlife="",0,IF(R$3&gt;(A45stdlife+$E1354),((INDEX('PTRM input'!$G$385:$P$434,A45offset,$E1354)-INDEX('PTRM input'!$G$277:$P$326,A45offset,$E1354))*OFFSET($F$7,0,$E1354))-SUM($G1354:Q1354),(((INDEX('PTRM input'!$G$385:$P$434,A45offset,$E1354)-INDEX('PTRM input'!$G$277:$P$326,A45offset,$E1354))*OFFSET($F$7,0,$E1354))-SUM($G1354:Q1354))*(OFFSET('PTRM input'!$G$477,0,$E1354-1)/A45taxstdlife))))</f>
        <v>0</v>
      </c>
      <c r="S1354" s="251">
        <f ca="1">IF(A45taxstdlife="n/a","n/a",IF(A45taxstdlife="",0,IF(S$3&gt;(A45stdlife+$E1354),((INDEX('PTRM input'!$G$385:$P$434,A45offset,$E1354)-INDEX('PTRM input'!$G$277:$P$326,A45offset,$E1354))*OFFSET($F$7,0,$E1354))-SUM($G1354:R1354),(((INDEX('PTRM input'!$G$385:$P$434,A45offset,$E1354)-INDEX('PTRM input'!$G$277:$P$326,A45offset,$E1354))*OFFSET($F$7,0,$E1354))-SUM($G1354:R1354))*(OFFSET('PTRM input'!$G$477,0,$E1354-1)/A45taxstdlife))))</f>
        <v>0</v>
      </c>
      <c r="T1354" s="251">
        <f ca="1">IF(A45taxstdlife="n/a","n/a",IF(A45taxstdlife="",0,IF(T$3&gt;(A45stdlife+$E1354),((INDEX('PTRM input'!$G$385:$P$434,A45offset,$E1354)-INDEX('PTRM input'!$G$277:$P$326,A45offset,$E1354))*OFFSET($F$7,0,$E1354))-SUM($G1354:S1354),(((INDEX('PTRM input'!$G$385:$P$434,A45offset,$E1354)-INDEX('PTRM input'!$G$277:$P$326,A45offset,$E1354))*OFFSET($F$7,0,$E1354))-SUM($G1354:S1354))*(OFFSET('PTRM input'!$G$477,0,$E1354-1)/A45taxstdlife))))</f>
        <v>0</v>
      </c>
      <c r="U1354" s="251">
        <f ca="1">IF(A45taxstdlife="n/a","n/a",IF(A45taxstdlife="",0,IF(U$3&gt;(A45stdlife+$E1354),((INDEX('PTRM input'!$G$385:$P$434,A45offset,$E1354)-INDEX('PTRM input'!$G$277:$P$326,A45offset,$E1354))*OFFSET($F$7,0,$E1354))-SUM($G1354:T1354),(((INDEX('PTRM input'!$G$385:$P$434,A45offset,$E1354)-INDEX('PTRM input'!$G$277:$P$326,A45offset,$E1354))*OFFSET($F$7,0,$E1354))-SUM($G1354:T1354))*(OFFSET('PTRM input'!$G$477,0,$E1354-1)/A45taxstdlife))))</f>
        <v>0</v>
      </c>
      <c r="V1354" s="251">
        <f ca="1">IF(A45taxstdlife="n/a","n/a",IF(A45taxstdlife="",0,IF(V$3&gt;(A45stdlife+$E1354),((INDEX('PTRM input'!$G$385:$P$434,A45offset,$E1354)-INDEX('PTRM input'!$G$277:$P$326,A45offset,$E1354))*OFFSET($F$7,0,$E1354))-SUM($G1354:U1354),(((INDEX('PTRM input'!$G$385:$P$434,A45offset,$E1354)-INDEX('PTRM input'!$G$277:$P$326,A45offset,$E1354))*OFFSET($F$7,0,$E1354))-SUM($G1354:U1354))*(OFFSET('PTRM input'!$G$477,0,$E1354-1)/A45taxstdlife))))</f>
        <v>0</v>
      </c>
      <c r="W1354" s="251">
        <f ca="1">IF(A45taxstdlife="n/a","n/a",IF(A45taxstdlife="",0,IF(W$3&gt;(A45stdlife+$E1354),((INDEX('PTRM input'!$G$385:$P$434,A45offset,$E1354)-INDEX('PTRM input'!$G$277:$P$326,A45offset,$E1354))*OFFSET($F$7,0,$E1354))-SUM($G1354:V1354),(((INDEX('PTRM input'!$G$385:$P$434,A45offset,$E1354)-INDEX('PTRM input'!$G$277:$P$326,A45offset,$E1354))*OFFSET($F$7,0,$E1354))-SUM($G1354:V1354))*(OFFSET('PTRM input'!$G$477,0,$E1354-1)/A45taxstdlife))))</f>
        <v>0</v>
      </c>
      <c r="X1354" s="251">
        <f ca="1">IF(A45taxstdlife="n/a","n/a",IF(A45taxstdlife="",0,IF(X$3&gt;(A45stdlife+$E1354),((INDEX('PTRM input'!$G$385:$P$434,A45offset,$E1354)-INDEX('PTRM input'!$G$277:$P$326,A45offset,$E1354))*OFFSET($F$7,0,$E1354))-SUM($G1354:W1354),(((INDEX('PTRM input'!$G$385:$P$434,A45offset,$E1354)-INDEX('PTRM input'!$G$277:$P$326,A45offset,$E1354))*OFFSET($F$7,0,$E1354))-SUM($G1354:W1354))*(OFFSET('PTRM input'!$G$477,0,$E1354-1)/A45taxstdlife))))</f>
        <v>0</v>
      </c>
      <c r="Y1354" s="251">
        <f ca="1">IF(A45taxstdlife="n/a","n/a",IF(A45taxstdlife="",0,IF(Y$3&gt;(A45stdlife+$E1354),((INDEX('PTRM input'!$G$385:$P$434,A45offset,$E1354)-INDEX('PTRM input'!$G$277:$P$326,A45offset,$E1354))*OFFSET($F$7,0,$E1354))-SUM($G1354:X1354),(((INDEX('PTRM input'!$G$385:$P$434,A45offset,$E1354)-INDEX('PTRM input'!$G$277:$P$326,A45offset,$E1354))*OFFSET($F$7,0,$E1354))-SUM($G1354:X1354))*(OFFSET('PTRM input'!$G$477,0,$E1354-1)/A45taxstdlife))))</f>
        <v>0</v>
      </c>
      <c r="Z1354" s="251">
        <f ca="1">IF(A45taxstdlife="n/a","n/a",IF(A45taxstdlife="",0,IF(Z$3&gt;(A45stdlife+$E1354),((INDEX('PTRM input'!$G$385:$P$434,A45offset,$E1354)-INDEX('PTRM input'!$G$277:$P$326,A45offset,$E1354))*OFFSET($F$7,0,$E1354))-SUM($G1354:Y1354),(((INDEX('PTRM input'!$G$385:$P$434,A45offset,$E1354)-INDEX('PTRM input'!$G$277:$P$326,A45offset,$E1354))*OFFSET($F$7,0,$E1354))-SUM($G1354:Y1354))*(OFFSET('PTRM input'!$G$477,0,$E1354-1)/A45taxstdlife))))</f>
        <v>0</v>
      </c>
      <c r="AA1354" s="251">
        <f ca="1">IF(A45taxstdlife="n/a","n/a",IF(A45taxstdlife="",0,IF(AA$3&gt;(A45stdlife+$E1354),((INDEX('PTRM input'!$G$385:$P$434,A45offset,$E1354)-INDEX('PTRM input'!$G$277:$P$326,A45offset,$E1354))*OFFSET($F$7,0,$E1354))-SUM($G1354:Z1354),(((INDEX('PTRM input'!$G$385:$P$434,A45offset,$E1354)-INDEX('PTRM input'!$G$277:$P$326,A45offset,$E1354))*OFFSET($F$7,0,$E1354))-SUM($G1354:Z1354))*(OFFSET('PTRM input'!$G$477,0,$E1354-1)/A45taxstdlife))))</f>
        <v>0</v>
      </c>
      <c r="AB1354" s="251">
        <f ca="1">IF(A45taxstdlife="n/a","n/a",IF(A45taxstdlife="",0,IF(AB$3&gt;(A45stdlife+$E1354),((INDEX('PTRM input'!$G$385:$P$434,A45offset,$E1354)-INDEX('PTRM input'!$G$277:$P$326,A45offset,$E1354))*OFFSET($F$7,0,$E1354))-SUM($G1354:AA1354),(((INDEX('PTRM input'!$G$385:$P$434,A45offset,$E1354)-INDEX('PTRM input'!$G$277:$P$326,A45offset,$E1354))*OFFSET($F$7,0,$E1354))-SUM($G1354:AA1354))*(OFFSET('PTRM input'!$G$477,0,$E1354-1)/A45taxstdlife))))</f>
        <v>0</v>
      </c>
      <c r="AC1354" s="251">
        <f ca="1">IF(A45taxstdlife="n/a","n/a",IF(A45taxstdlife="",0,IF(AC$3&gt;(A45stdlife+$E1354),((INDEX('PTRM input'!$G$385:$P$434,A45offset,$E1354)-INDEX('PTRM input'!$G$277:$P$326,A45offset,$E1354))*OFFSET($F$7,0,$E1354))-SUM($G1354:AB1354),(((INDEX('PTRM input'!$G$385:$P$434,A45offset,$E1354)-INDEX('PTRM input'!$G$277:$P$326,A45offset,$E1354))*OFFSET($F$7,0,$E1354))-SUM($G1354:AB1354))*(OFFSET('PTRM input'!$G$477,0,$E1354-1)/A45taxstdlife))))</f>
        <v>0</v>
      </c>
      <c r="AD1354" s="251">
        <f ca="1">IF(A45taxstdlife="n/a","n/a",IF(A45taxstdlife="",0,IF(AD$3&gt;(A45stdlife+$E1354),((INDEX('PTRM input'!$G$385:$P$434,A45offset,$E1354)-INDEX('PTRM input'!$G$277:$P$326,A45offset,$E1354))*OFFSET($F$7,0,$E1354))-SUM($G1354:AC1354),(((INDEX('PTRM input'!$G$385:$P$434,A45offset,$E1354)-INDEX('PTRM input'!$G$277:$P$326,A45offset,$E1354))*OFFSET($F$7,0,$E1354))-SUM($G1354:AC1354))*(OFFSET('PTRM input'!$G$477,0,$E1354-1)/A45taxstdlife))))</f>
        <v>0</v>
      </c>
      <c r="AE1354" s="251">
        <f ca="1">IF(A45taxstdlife="n/a","n/a",IF(A45taxstdlife="",0,IF(AE$3&gt;(A45stdlife+$E1354),((INDEX('PTRM input'!$G$385:$P$434,A45offset,$E1354)-INDEX('PTRM input'!$G$277:$P$326,A45offset,$E1354))*OFFSET($F$7,0,$E1354))-SUM($G1354:AD1354),(((INDEX('PTRM input'!$G$385:$P$434,A45offset,$E1354)-INDEX('PTRM input'!$G$277:$P$326,A45offset,$E1354))*OFFSET($F$7,0,$E1354))-SUM($G1354:AD1354))*(OFFSET('PTRM input'!$G$477,0,$E1354-1)/A45taxstdlife))))</f>
        <v>0</v>
      </c>
      <c r="AF1354" s="251">
        <f ca="1">IF(A45taxstdlife="n/a","n/a",IF(A45taxstdlife="",0,IF(AF$3&gt;(A45stdlife+$E1354),((INDEX('PTRM input'!$G$385:$P$434,A45offset,$E1354)-INDEX('PTRM input'!$G$277:$P$326,A45offset,$E1354))*OFFSET($F$7,0,$E1354))-SUM($G1354:AE1354),(((INDEX('PTRM input'!$G$385:$P$434,A45offset,$E1354)-INDEX('PTRM input'!$G$277:$P$326,A45offset,$E1354))*OFFSET($F$7,0,$E1354))-SUM($G1354:AE1354))*(OFFSET('PTRM input'!$G$477,0,$E1354-1)/A45taxstdlife))))</f>
        <v>0</v>
      </c>
      <c r="AG1354" s="251">
        <f ca="1">IF(A45taxstdlife="n/a","n/a",IF(A45taxstdlife="",0,IF(AG$3&gt;(A45stdlife+$E1354),((INDEX('PTRM input'!$G$385:$P$434,A45offset,$E1354)-INDEX('PTRM input'!$G$277:$P$326,A45offset,$E1354))*OFFSET($F$7,0,$E1354))-SUM($G1354:AF1354),(((INDEX('PTRM input'!$G$385:$P$434,A45offset,$E1354)-INDEX('PTRM input'!$G$277:$P$326,A45offset,$E1354))*OFFSET($F$7,0,$E1354))-SUM($G1354:AF1354))*(OFFSET('PTRM input'!$G$477,0,$E1354-1)/A45taxstdlife))))</f>
        <v>0</v>
      </c>
      <c r="AH1354" s="251">
        <f ca="1">IF(A45taxstdlife="n/a","n/a",IF(A45taxstdlife="",0,IF(AH$3&gt;(A45stdlife+$E1354),((INDEX('PTRM input'!$G$385:$P$434,A45offset,$E1354)-INDEX('PTRM input'!$G$277:$P$326,A45offset,$E1354))*OFFSET($F$7,0,$E1354))-SUM($G1354:AG1354),(((INDEX('PTRM input'!$G$385:$P$434,A45offset,$E1354)-INDEX('PTRM input'!$G$277:$P$326,A45offset,$E1354))*OFFSET($F$7,0,$E1354))-SUM($G1354:AG1354))*(OFFSET('PTRM input'!$G$477,0,$E1354-1)/A45taxstdlife))))</f>
        <v>0</v>
      </c>
      <c r="AI1354" s="251">
        <f ca="1">IF(A45taxstdlife="n/a","n/a",IF(A45taxstdlife="",0,IF(AI$3&gt;(A45stdlife+$E1354),((INDEX('PTRM input'!$G$385:$P$434,A45offset,$E1354)-INDEX('PTRM input'!$G$277:$P$326,A45offset,$E1354))*OFFSET($F$7,0,$E1354))-SUM($G1354:AH1354),(((INDEX('PTRM input'!$G$385:$P$434,A45offset,$E1354)-INDEX('PTRM input'!$G$277:$P$326,A45offset,$E1354))*OFFSET($F$7,0,$E1354))-SUM($G1354:AH1354))*(OFFSET('PTRM input'!$G$477,0,$E1354-1)/A45taxstdlife))))</f>
        <v>0</v>
      </c>
      <c r="AJ1354" s="251">
        <f ca="1">IF(A45taxstdlife="n/a","n/a",IF(A45taxstdlife="",0,IF(AJ$3&gt;(A45stdlife+$E1354),((INDEX('PTRM input'!$G$385:$P$434,A45offset,$E1354)-INDEX('PTRM input'!$G$277:$P$326,A45offset,$E1354))*OFFSET($F$7,0,$E1354))-SUM($G1354:AI1354),(((INDEX('PTRM input'!$G$385:$P$434,A45offset,$E1354)-INDEX('PTRM input'!$G$277:$P$326,A45offset,$E1354))*OFFSET($F$7,0,$E1354))-SUM($G1354:AI1354))*(OFFSET('PTRM input'!$G$477,0,$E1354-1)/A45taxstdlife))))</f>
        <v>0</v>
      </c>
      <c r="AK1354" s="251">
        <f ca="1">IF(A45taxstdlife="n/a","n/a",IF(A45taxstdlife="",0,IF(AK$3&gt;(A45stdlife+$E1354),((INDEX('PTRM input'!$G$385:$P$434,A45offset,$E1354)-INDEX('PTRM input'!$G$277:$P$326,A45offset,$E1354))*OFFSET($F$7,0,$E1354))-SUM($G1354:AJ1354),(((INDEX('PTRM input'!$G$385:$P$434,A45offset,$E1354)-INDEX('PTRM input'!$G$277:$P$326,A45offset,$E1354))*OFFSET($F$7,0,$E1354))-SUM($G1354:AJ1354))*(OFFSET('PTRM input'!$G$477,0,$E1354-1)/A45taxstdlife))))</f>
        <v>0</v>
      </c>
      <c r="AL1354" s="251">
        <f ca="1">IF(A45taxstdlife="n/a","n/a",IF(A45taxstdlife="",0,IF(AL$3&gt;(A45stdlife+$E1354),((INDEX('PTRM input'!$G$385:$P$434,A45offset,$E1354)-INDEX('PTRM input'!$G$277:$P$326,A45offset,$E1354))*OFFSET($F$7,0,$E1354))-SUM($G1354:AK1354),(((INDEX('PTRM input'!$G$385:$P$434,A45offset,$E1354)-INDEX('PTRM input'!$G$277:$P$326,A45offset,$E1354))*OFFSET($F$7,0,$E1354))-SUM($G1354:AK1354))*(OFFSET('PTRM input'!$G$477,0,$E1354-1)/A45taxstdlife))))</f>
        <v>0</v>
      </c>
      <c r="AM1354" s="251">
        <f ca="1">IF(A45taxstdlife="n/a","n/a",IF(A45taxstdlife="",0,IF(AM$3&gt;(A45stdlife+$E1354),((INDEX('PTRM input'!$G$385:$P$434,A45offset,$E1354)-INDEX('PTRM input'!$G$277:$P$326,A45offset,$E1354))*OFFSET($F$7,0,$E1354))-SUM($G1354:AL1354),(((INDEX('PTRM input'!$G$385:$P$434,A45offset,$E1354)-INDEX('PTRM input'!$G$277:$P$326,A45offset,$E1354))*OFFSET($F$7,0,$E1354))-SUM($G1354:AL1354))*(OFFSET('PTRM input'!$G$477,0,$E1354-1)/A45taxstdlife))))</f>
        <v>0</v>
      </c>
      <c r="AN1354" s="251">
        <f ca="1">IF(A45taxstdlife="n/a","n/a",IF(A45taxstdlife="",0,IF(AN$3&gt;(A45stdlife+$E1354),((INDEX('PTRM input'!$G$385:$P$434,A45offset,$E1354)-INDEX('PTRM input'!$G$277:$P$326,A45offset,$E1354))*OFFSET($F$7,0,$E1354))-SUM($G1354:AM1354),(((INDEX('PTRM input'!$G$385:$P$434,A45offset,$E1354)-INDEX('PTRM input'!$G$277:$P$326,A45offset,$E1354))*OFFSET($F$7,0,$E1354))-SUM($G1354:AM1354))*(OFFSET('PTRM input'!$G$477,0,$E1354-1)/A45taxstdlife))))</f>
        <v>0</v>
      </c>
      <c r="AO1354" s="251">
        <f ca="1">IF(A45taxstdlife="n/a","n/a",IF(A45taxstdlife="",0,IF(AO$3&gt;(A45stdlife+$E1354),((INDEX('PTRM input'!$G$385:$P$434,A45offset,$E1354)-INDEX('PTRM input'!$G$277:$P$326,A45offset,$E1354))*OFFSET($F$7,0,$E1354))-SUM($G1354:AN1354),(((INDEX('PTRM input'!$G$385:$P$434,A45offset,$E1354)-INDEX('PTRM input'!$G$277:$P$326,A45offset,$E1354))*OFFSET($F$7,0,$E1354))-SUM($G1354:AN1354))*(OFFSET('PTRM input'!$G$477,0,$E1354-1)/A45taxstdlife))))</f>
        <v>0</v>
      </c>
      <c r="AP1354" s="251">
        <f ca="1">IF(A45taxstdlife="n/a","n/a",IF(A45taxstdlife="",0,IF(AP$3&gt;(A45stdlife+$E1354),((INDEX('PTRM input'!$G$385:$P$434,A45offset,$E1354)-INDEX('PTRM input'!$G$277:$P$326,A45offset,$E1354))*OFFSET($F$7,0,$E1354))-SUM($G1354:AO1354),(((INDEX('PTRM input'!$G$385:$P$434,A45offset,$E1354)-INDEX('PTRM input'!$G$277:$P$326,A45offset,$E1354))*OFFSET($F$7,0,$E1354))-SUM($G1354:AO1354))*(OFFSET('PTRM input'!$G$477,0,$E1354-1)/A45taxstdlife))))</f>
        <v>0</v>
      </c>
      <c r="AQ1354" s="251">
        <f ca="1">IF(A45taxstdlife="n/a","n/a",IF(A45taxstdlife="",0,IF(AQ$3&gt;(A45stdlife+$E1354),((INDEX('PTRM input'!$G$385:$P$434,A45offset,$E1354)-INDEX('PTRM input'!$G$277:$P$326,A45offset,$E1354))*OFFSET($F$7,0,$E1354))-SUM($G1354:AP1354),(((INDEX('PTRM input'!$G$385:$P$434,A45offset,$E1354)-INDEX('PTRM input'!$G$277:$P$326,A45offset,$E1354))*OFFSET($F$7,0,$E1354))-SUM($G1354:AP1354))*(OFFSET('PTRM input'!$G$477,0,$E1354-1)/A45taxstdlife))))</f>
        <v>0</v>
      </c>
      <c r="AR1354" s="251">
        <f ca="1">IF(A45taxstdlife="n/a","n/a",IF(A45taxstdlife="",0,IF(AR$3&gt;(A45stdlife+$E1354),((INDEX('PTRM input'!$G$385:$P$434,A45offset,$E1354)-INDEX('PTRM input'!$G$277:$P$326,A45offset,$E1354))*OFFSET($F$7,0,$E1354))-SUM($G1354:AQ1354),(((INDEX('PTRM input'!$G$385:$P$434,A45offset,$E1354)-INDEX('PTRM input'!$G$277:$P$326,A45offset,$E1354))*OFFSET($F$7,0,$E1354))-SUM($G1354:AQ1354))*(OFFSET('PTRM input'!$G$477,0,$E1354-1)/A45taxstdlife))))</f>
        <v>0</v>
      </c>
      <c r="AS1354" s="251">
        <f ca="1">IF(A45taxstdlife="n/a","n/a",IF(A45taxstdlife="",0,IF(AS$3&gt;(A45stdlife+$E1354),((INDEX('PTRM input'!$G$385:$P$434,A45offset,$E1354)-INDEX('PTRM input'!$G$277:$P$326,A45offset,$E1354))*OFFSET($F$7,0,$E1354))-SUM($G1354:AR1354),(((INDEX('PTRM input'!$G$385:$P$434,A45offset,$E1354)-INDEX('PTRM input'!$G$277:$P$326,A45offset,$E1354))*OFFSET($F$7,0,$E1354))-SUM($G1354:AR1354))*(OFFSET('PTRM input'!$G$477,0,$E1354-1)/A45taxstdlife))))</f>
        <v>0</v>
      </c>
      <c r="AT1354" s="251">
        <f ca="1">IF(A45taxstdlife="n/a","n/a",IF(A45taxstdlife="",0,IF(AT$3&gt;(A45stdlife+$E1354),((INDEX('PTRM input'!$G$385:$P$434,A45offset,$E1354)-INDEX('PTRM input'!$G$277:$P$326,A45offset,$E1354))*OFFSET($F$7,0,$E1354))-SUM($G1354:AS1354),(((INDEX('PTRM input'!$G$385:$P$434,A45offset,$E1354)-INDEX('PTRM input'!$G$277:$P$326,A45offset,$E1354))*OFFSET($F$7,0,$E1354))-SUM($G1354:AS1354))*(OFFSET('PTRM input'!$G$477,0,$E1354-1)/A45taxstdlife))))</f>
        <v>0</v>
      </c>
      <c r="AU1354" s="251">
        <f ca="1">IF(A45taxstdlife="n/a","n/a",IF(A45taxstdlife="",0,IF(AU$3&gt;(A45stdlife+$E1354),((INDEX('PTRM input'!$G$385:$P$434,A45offset,$E1354)-INDEX('PTRM input'!$G$277:$P$326,A45offset,$E1354))*OFFSET($F$7,0,$E1354))-SUM($G1354:AT1354),(((INDEX('PTRM input'!$G$385:$P$434,A45offset,$E1354)-INDEX('PTRM input'!$G$277:$P$326,A45offset,$E1354))*OFFSET($F$7,0,$E1354))-SUM($G1354:AT1354))*(OFFSET('PTRM input'!$G$477,0,$E1354-1)/A45taxstdlife))))</f>
        <v>0</v>
      </c>
      <c r="AV1354" s="251">
        <f ca="1">IF(A45taxstdlife="n/a","n/a",IF(A45taxstdlife="",0,IF(AV$3&gt;(A45stdlife+$E1354),((INDEX('PTRM input'!$G$385:$P$434,A45offset,$E1354)-INDEX('PTRM input'!$G$277:$P$326,A45offset,$E1354))*OFFSET($F$7,0,$E1354))-SUM($G1354:AU1354),(((INDEX('PTRM input'!$G$385:$P$434,A45offset,$E1354)-INDEX('PTRM input'!$G$277:$P$326,A45offset,$E1354))*OFFSET($F$7,0,$E1354))-SUM($G1354:AU1354))*(OFFSET('PTRM input'!$G$477,0,$E1354-1)/A45taxstdlife))))</f>
        <v>0</v>
      </c>
      <c r="AW1354" s="251">
        <f ca="1">IF(A45taxstdlife="n/a","n/a",IF(A45taxstdlife="",0,IF(AW$3&gt;(A45stdlife+$E1354),((INDEX('PTRM input'!$G$385:$P$434,A45offset,$E1354)-INDEX('PTRM input'!$G$277:$P$326,A45offset,$E1354))*OFFSET($F$7,0,$E1354))-SUM($G1354:AV1354),(((INDEX('PTRM input'!$G$385:$P$434,A45offset,$E1354)-INDEX('PTRM input'!$G$277:$P$326,A45offset,$E1354))*OFFSET($F$7,0,$E1354))-SUM($G1354:AV1354))*(OFFSET('PTRM input'!$G$477,0,$E1354-1)/A45taxstdlife))))</f>
        <v>0</v>
      </c>
      <c r="AX1354" s="251">
        <f ca="1">IF(A45taxstdlife="n/a","n/a",IF(A45taxstdlife="",0,IF(AX$3&gt;(A45stdlife+$E1354),((INDEX('PTRM input'!$G$385:$P$434,A45offset,$E1354)-INDEX('PTRM input'!$G$277:$P$326,A45offset,$E1354))*OFFSET($F$7,0,$E1354))-SUM($G1354:AW1354),(((INDEX('PTRM input'!$G$385:$P$434,A45offset,$E1354)-INDEX('PTRM input'!$G$277:$P$326,A45offset,$E1354))*OFFSET($F$7,0,$E1354))-SUM($G1354:AW1354))*(OFFSET('PTRM input'!$G$477,0,$E1354-1)/A45taxstdlife))))</f>
        <v>0</v>
      </c>
      <c r="AY1354" s="251">
        <f ca="1">IF(A45taxstdlife="n/a","n/a",IF(A45taxstdlife="",0,IF(AY$3&gt;(A45stdlife+$E1354),((INDEX('PTRM input'!$G$385:$P$434,A45offset,$E1354)-INDEX('PTRM input'!$G$277:$P$326,A45offset,$E1354))*OFFSET($F$7,0,$E1354))-SUM($G1354:AX1354),(((INDEX('PTRM input'!$G$385:$P$434,A45offset,$E1354)-INDEX('PTRM input'!$G$277:$P$326,A45offset,$E1354))*OFFSET($F$7,0,$E1354))-SUM($G1354:AX1354))*(OFFSET('PTRM input'!$G$477,0,$E1354-1)/A45taxstdlife))))</f>
        <v>0</v>
      </c>
      <c r="AZ1354" s="251">
        <f ca="1">IF(A45taxstdlife="n/a","n/a",IF(A45taxstdlife="",0,IF(AZ$3&gt;(A45stdlife+$E1354),((INDEX('PTRM input'!$G$385:$P$434,A45offset,$E1354)-INDEX('PTRM input'!$G$277:$P$326,A45offset,$E1354))*OFFSET($F$7,0,$E1354))-SUM($G1354:AY1354),(((INDEX('PTRM input'!$G$385:$P$434,A45offset,$E1354)-INDEX('PTRM input'!$G$277:$P$326,A45offset,$E1354))*OFFSET($F$7,0,$E1354))-SUM($G1354:AY1354))*(OFFSET('PTRM input'!$G$477,0,$E1354-1)/A45taxstdlife))))</f>
        <v>0</v>
      </c>
      <c r="BA1354" s="251">
        <f ca="1">IF(A45taxstdlife="n/a","n/a",IF(A45taxstdlife="",0,IF(BA$3&gt;(A45stdlife+$E1354),((INDEX('PTRM input'!$G$385:$P$434,A45offset,$E1354)-INDEX('PTRM input'!$G$277:$P$326,A45offset,$E1354))*OFFSET($F$7,0,$E1354))-SUM($G1354:AZ1354),(((INDEX('PTRM input'!$G$385:$P$434,A45offset,$E1354)-INDEX('PTRM input'!$G$277:$P$326,A45offset,$E1354))*OFFSET($F$7,0,$E1354))-SUM($G1354:AZ1354))*(OFFSET('PTRM input'!$G$477,0,$E1354-1)/A45taxstdlife))))</f>
        <v>0</v>
      </c>
      <c r="BB1354" s="251">
        <f ca="1">IF(A45taxstdlife="n/a","n/a",IF(A45taxstdlife="",0,IF(BB$3&gt;(A45stdlife+$E1354),((INDEX('PTRM input'!$G$385:$P$434,A45offset,$E1354)-INDEX('PTRM input'!$G$277:$P$326,A45offset,$E1354))*OFFSET($F$7,0,$E1354))-SUM($G1354:BA1354),(((INDEX('PTRM input'!$G$385:$P$434,A45offset,$E1354)-INDEX('PTRM input'!$G$277:$P$326,A45offset,$E1354))*OFFSET($F$7,0,$E1354))-SUM($G1354:BA1354))*(OFFSET('PTRM input'!$G$477,0,$E1354-1)/A45taxstdlife))))</f>
        <v>0</v>
      </c>
      <c r="BC1354" s="251">
        <f ca="1">IF(A45taxstdlife="n/a","n/a",IF(A45taxstdlife="",0,IF(BC$3&gt;(A45stdlife+$E1354),((INDEX('PTRM input'!$G$385:$P$434,A45offset,$E1354)-INDEX('PTRM input'!$G$277:$P$326,A45offset,$E1354))*OFFSET($F$7,0,$E1354))-SUM($G1354:BB1354),(((INDEX('PTRM input'!$G$385:$P$434,A45offset,$E1354)-INDEX('PTRM input'!$G$277:$P$326,A45offset,$E1354))*OFFSET($F$7,0,$E1354))-SUM($G1354:BB1354))*(OFFSET('PTRM input'!$G$477,0,$E1354-1)/A45taxstdlife))))</f>
        <v>0</v>
      </c>
      <c r="BD1354" s="251">
        <f ca="1">IF(A45taxstdlife="n/a","n/a",IF(A45taxstdlife="",0,IF(BD$3&gt;(A45stdlife+$E1354),((INDEX('PTRM input'!$G$385:$P$434,A45offset,$E1354)-INDEX('PTRM input'!$G$277:$P$326,A45offset,$E1354))*OFFSET($F$7,0,$E1354))-SUM($G1354:BC1354),(((INDEX('PTRM input'!$G$385:$P$434,A45offset,$E1354)-INDEX('PTRM input'!$G$277:$P$326,A45offset,$E1354))*OFFSET($F$7,0,$E1354))-SUM($G1354:BC1354))*(OFFSET('PTRM input'!$G$477,0,$E1354-1)/A45taxstdlife))))</f>
        <v>0</v>
      </c>
      <c r="BE1354" s="251">
        <f ca="1">IF(A45taxstdlife="n/a","n/a",IF(A45taxstdlife="",0,IF(BE$3&gt;(A45stdlife+$E1354),((INDEX('PTRM input'!$G$385:$P$434,A45offset,$E1354)-INDEX('PTRM input'!$G$277:$P$326,A45offset,$E1354))*OFFSET($F$7,0,$E1354))-SUM($G1354:BD1354),(((INDEX('PTRM input'!$G$385:$P$434,A45offset,$E1354)-INDEX('PTRM input'!$G$277:$P$326,A45offset,$E1354))*OFFSET($F$7,0,$E1354))-SUM($G1354:BD1354))*(OFFSET('PTRM input'!$G$477,0,$E1354-1)/A45taxstdlife))))</f>
        <v>0</v>
      </c>
      <c r="BF1354" s="251">
        <f ca="1">IF(A45taxstdlife="n/a","n/a",IF(A45taxstdlife="",0,IF(BF$3&gt;(A45stdlife+$E1354),((INDEX('PTRM input'!$G$385:$P$434,A45offset,$E1354)-INDEX('PTRM input'!$G$277:$P$326,A45offset,$E1354))*OFFSET($F$7,0,$E1354))-SUM($G1354:BE1354),(((INDEX('PTRM input'!$G$385:$P$434,A45offset,$E1354)-INDEX('PTRM input'!$G$277:$P$326,A45offset,$E1354))*OFFSET($F$7,0,$E1354))-SUM($G1354:BE1354))*(OFFSET('PTRM input'!$G$477,0,$E1354-1)/A45taxstdlife))))</f>
        <v>0</v>
      </c>
      <c r="BG1354" s="251">
        <f ca="1">IF(A45taxstdlife="n/a","n/a",IF(A45taxstdlife="",0,IF(BG$3&gt;(A45stdlife+$E1354),((INDEX('PTRM input'!$G$385:$P$434,A45offset,$E1354)-INDEX('PTRM input'!$G$277:$P$326,A45offset,$E1354))*OFFSET($F$7,0,$E1354))-SUM($G1354:BF1354),(((INDEX('PTRM input'!$G$385:$P$434,A45offset,$E1354)-INDEX('PTRM input'!$G$277:$P$326,A45offset,$E1354))*OFFSET($F$7,0,$E1354))-SUM($G1354:BF1354))*(OFFSET('PTRM input'!$G$477,0,$E1354-1)/A45taxstdlife))))</f>
        <v>0</v>
      </c>
      <c r="BH1354" s="251">
        <f ca="1">IF(A45taxstdlife="n/a","n/a",IF(A45taxstdlife="",0,IF(BH$3&gt;(A45stdlife+$E1354),((INDEX('PTRM input'!$G$385:$P$434,A45offset,$E1354)-INDEX('PTRM input'!$G$277:$P$326,A45offset,$E1354))*OFFSET($F$7,0,$E1354))-SUM($G1354:BG1354),(((INDEX('PTRM input'!$G$385:$P$434,A45offset,$E1354)-INDEX('PTRM input'!$G$277:$P$326,A45offset,$E1354))*OFFSET($F$7,0,$E1354))-SUM($G1354:BG1354))*(OFFSET('PTRM input'!$G$477,0,$E1354-1)/A45taxstdlife))))</f>
        <v>0</v>
      </c>
      <c r="BI1354" s="251">
        <f ca="1">IF(A45taxstdlife="n/a","n/a",IF(A45taxstdlife="",0,IF(BI$3&gt;(A45stdlife+$E1354),((INDEX('PTRM input'!$G$385:$P$434,A45offset,$E1354)-INDEX('PTRM input'!$G$277:$P$326,A45offset,$E1354))*OFFSET($F$7,0,$E1354))-SUM($G1354:BH1354),(((INDEX('PTRM input'!$G$385:$P$434,A45offset,$E1354)-INDEX('PTRM input'!$G$277:$P$326,A45offset,$E1354))*OFFSET($F$7,0,$E1354))-SUM($G1354:BH1354))*(OFFSET('PTRM input'!$G$477,0,$E1354-1)/A45taxstdlife))))</f>
        <v>0</v>
      </c>
      <c r="BJ1354" s="116"/>
      <c r="BK1354" s="116"/>
      <c r="BL1354" s="116"/>
      <c r="BM1354" s="116"/>
    </row>
    <row r="1355" spans="1:65" ht="12.75" hidden="1" customHeight="1" outlineLevel="2">
      <c r="A1355" s="366"/>
      <c r="B1355" s="19"/>
      <c r="C1355" s="18"/>
      <c r="D1355" s="760"/>
      <c r="E1355" s="86">
        <v>2</v>
      </c>
      <c r="F1355" s="356"/>
      <c r="G1355" s="434"/>
      <c r="H1355" s="619"/>
      <c r="I1355" s="251">
        <f ca="1">IF(A45taxstdlife="n/a","n/a",IF(A45taxstdlife="",0,IF(I$3&gt;(A45stdlife+$E1355),((INDEX('PTRM input'!$G$385:$P$434,A45offset,$E1355)-INDEX('PTRM input'!$G$277:$P$326,A45offset,$E1355))*OFFSET($F$7,0,$E1355))-SUM($G1355:H1355),(((INDEX('PTRM input'!$G$385:$P$434,A45offset,$E1355)-INDEX('PTRM input'!$G$277:$P$326,A45offset,$E1355))*OFFSET($F$7,0,$E1355))-SUM($G1355:H1355))*(OFFSET('PTRM input'!$G$477,0,$E1355-1)/A45taxstdlife))))</f>
        <v>0</v>
      </c>
      <c r="J1355" s="251">
        <f ca="1">IF(A45taxstdlife="n/a","n/a",IF(A45taxstdlife="",0,IF(J$3&gt;(A45stdlife+$E1355),((INDEX('PTRM input'!$G$385:$P$434,A45offset,$E1355)-INDEX('PTRM input'!$G$277:$P$326,A45offset,$E1355))*OFFSET($F$7,0,$E1355))-SUM($G1355:I1355),(((INDEX('PTRM input'!$G$385:$P$434,A45offset,$E1355)-INDEX('PTRM input'!$G$277:$P$326,A45offset,$E1355))*OFFSET($F$7,0,$E1355))-SUM($G1355:I1355))*(OFFSET('PTRM input'!$G$477,0,$E1355-1)/A45taxstdlife))))</f>
        <v>0</v>
      </c>
      <c r="K1355" s="251">
        <f ca="1">IF(A45taxstdlife="n/a","n/a",IF(A45taxstdlife="",0,IF(K$3&gt;(A45stdlife+$E1355),((INDEX('PTRM input'!$G$385:$P$434,A45offset,$E1355)-INDEX('PTRM input'!$G$277:$P$326,A45offset,$E1355))*OFFSET($F$7,0,$E1355))-SUM($G1355:J1355),(((INDEX('PTRM input'!$G$385:$P$434,A45offset,$E1355)-INDEX('PTRM input'!$G$277:$P$326,A45offset,$E1355))*OFFSET($F$7,0,$E1355))-SUM($G1355:J1355))*(OFFSET('PTRM input'!$G$477,0,$E1355-1)/A45taxstdlife))))</f>
        <v>0</v>
      </c>
      <c r="L1355" s="251">
        <f ca="1">IF(A45taxstdlife="n/a","n/a",IF(A45taxstdlife="",0,IF(L$3&gt;(A45stdlife+$E1355),((INDEX('PTRM input'!$G$385:$P$434,A45offset,$E1355)-INDEX('PTRM input'!$G$277:$P$326,A45offset,$E1355))*OFFSET($F$7,0,$E1355))-SUM($G1355:K1355),(((INDEX('PTRM input'!$G$385:$P$434,A45offset,$E1355)-INDEX('PTRM input'!$G$277:$P$326,A45offset,$E1355))*OFFSET($F$7,0,$E1355))-SUM($G1355:K1355))*(OFFSET('PTRM input'!$G$477,0,$E1355-1)/A45taxstdlife))))</f>
        <v>0</v>
      </c>
      <c r="M1355" s="251">
        <f ca="1">IF(A45taxstdlife="n/a","n/a",IF(A45taxstdlife="",0,IF(M$3&gt;(A45stdlife+$E1355),((INDEX('PTRM input'!$G$385:$P$434,A45offset,$E1355)-INDEX('PTRM input'!$G$277:$P$326,A45offset,$E1355))*OFFSET($F$7,0,$E1355))-SUM($G1355:L1355),(((INDEX('PTRM input'!$G$385:$P$434,A45offset,$E1355)-INDEX('PTRM input'!$G$277:$P$326,A45offset,$E1355))*OFFSET($F$7,0,$E1355))-SUM($G1355:L1355))*(OFFSET('PTRM input'!$G$477,0,$E1355-1)/A45taxstdlife))))</f>
        <v>0</v>
      </c>
      <c r="N1355" s="251">
        <f ca="1">IF(A45taxstdlife="n/a","n/a",IF(A45taxstdlife="",0,IF(N$3&gt;(A45stdlife+$E1355),((INDEX('PTRM input'!$G$385:$P$434,A45offset,$E1355)-INDEX('PTRM input'!$G$277:$P$326,A45offset,$E1355))*OFFSET($F$7,0,$E1355))-SUM($G1355:M1355),(((INDEX('PTRM input'!$G$385:$P$434,A45offset,$E1355)-INDEX('PTRM input'!$G$277:$P$326,A45offset,$E1355))*OFFSET($F$7,0,$E1355))-SUM($G1355:M1355))*(OFFSET('PTRM input'!$G$477,0,$E1355-1)/A45taxstdlife))))</f>
        <v>0</v>
      </c>
      <c r="O1355" s="251">
        <f ca="1">IF(A45taxstdlife="n/a","n/a",IF(A45taxstdlife="",0,IF(O$3&gt;(A45stdlife+$E1355),((INDEX('PTRM input'!$G$385:$P$434,A45offset,$E1355)-INDEX('PTRM input'!$G$277:$P$326,A45offset,$E1355))*OFFSET($F$7,0,$E1355))-SUM($G1355:N1355),(((INDEX('PTRM input'!$G$385:$P$434,A45offset,$E1355)-INDEX('PTRM input'!$G$277:$P$326,A45offset,$E1355))*OFFSET($F$7,0,$E1355))-SUM($G1355:N1355))*(OFFSET('PTRM input'!$G$477,0,$E1355-1)/A45taxstdlife))))</f>
        <v>0</v>
      </c>
      <c r="P1355" s="251">
        <f ca="1">IF(A45taxstdlife="n/a","n/a",IF(A45taxstdlife="",0,IF(P$3&gt;(A45stdlife+$E1355),((INDEX('PTRM input'!$G$385:$P$434,A45offset,$E1355)-INDEX('PTRM input'!$G$277:$P$326,A45offset,$E1355))*OFFSET($F$7,0,$E1355))-SUM($G1355:O1355),(((INDEX('PTRM input'!$G$385:$P$434,A45offset,$E1355)-INDEX('PTRM input'!$G$277:$P$326,A45offset,$E1355))*OFFSET($F$7,0,$E1355))-SUM($G1355:O1355))*(OFFSET('PTRM input'!$G$477,0,$E1355-1)/A45taxstdlife))))</f>
        <v>0</v>
      </c>
      <c r="Q1355" s="251">
        <f ca="1">IF(A45taxstdlife="n/a","n/a",IF(A45taxstdlife="",0,IF(Q$3&gt;(A45stdlife+$E1355),((INDEX('PTRM input'!$G$385:$P$434,A45offset,$E1355)-INDEX('PTRM input'!$G$277:$P$326,A45offset,$E1355))*OFFSET($F$7,0,$E1355))-SUM($G1355:P1355),(((INDEX('PTRM input'!$G$385:$P$434,A45offset,$E1355)-INDEX('PTRM input'!$G$277:$P$326,A45offset,$E1355))*OFFSET($F$7,0,$E1355))-SUM($G1355:P1355))*(OFFSET('PTRM input'!$G$477,0,$E1355-1)/A45taxstdlife))))</f>
        <v>0</v>
      </c>
      <c r="R1355" s="251">
        <f ca="1">IF(A45taxstdlife="n/a","n/a",IF(A45taxstdlife="",0,IF(R$3&gt;(A45stdlife+$E1355),((INDEX('PTRM input'!$G$385:$P$434,A45offset,$E1355)-INDEX('PTRM input'!$G$277:$P$326,A45offset,$E1355))*OFFSET($F$7,0,$E1355))-SUM($G1355:Q1355),(((INDEX('PTRM input'!$G$385:$P$434,A45offset,$E1355)-INDEX('PTRM input'!$G$277:$P$326,A45offset,$E1355))*OFFSET($F$7,0,$E1355))-SUM($G1355:Q1355))*(OFFSET('PTRM input'!$G$477,0,$E1355-1)/A45taxstdlife))))</f>
        <v>0</v>
      </c>
      <c r="S1355" s="251">
        <f ca="1">IF(A45taxstdlife="n/a","n/a",IF(A45taxstdlife="",0,IF(S$3&gt;(A45stdlife+$E1355),((INDEX('PTRM input'!$G$385:$P$434,A45offset,$E1355)-INDEX('PTRM input'!$G$277:$P$326,A45offset,$E1355))*OFFSET($F$7,0,$E1355))-SUM($G1355:R1355),(((INDEX('PTRM input'!$G$385:$P$434,A45offset,$E1355)-INDEX('PTRM input'!$G$277:$P$326,A45offset,$E1355))*OFFSET($F$7,0,$E1355))-SUM($G1355:R1355))*(OFFSET('PTRM input'!$G$477,0,$E1355-1)/A45taxstdlife))))</f>
        <v>0</v>
      </c>
      <c r="T1355" s="251">
        <f ca="1">IF(A45taxstdlife="n/a","n/a",IF(A45taxstdlife="",0,IF(T$3&gt;(A45stdlife+$E1355),((INDEX('PTRM input'!$G$385:$P$434,A45offset,$E1355)-INDEX('PTRM input'!$G$277:$P$326,A45offset,$E1355))*OFFSET($F$7,0,$E1355))-SUM($G1355:S1355),(((INDEX('PTRM input'!$G$385:$P$434,A45offset,$E1355)-INDEX('PTRM input'!$G$277:$P$326,A45offset,$E1355))*OFFSET($F$7,0,$E1355))-SUM($G1355:S1355))*(OFFSET('PTRM input'!$G$477,0,$E1355-1)/A45taxstdlife))))</f>
        <v>0</v>
      </c>
      <c r="U1355" s="251">
        <f ca="1">IF(A45taxstdlife="n/a","n/a",IF(A45taxstdlife="",0,IF(U$3&gt;(A45stdlife+$E1355),((INDEX('PTRM input'!$G$385:$P$434,A45offset,$E1355)-INDEX('PTRM input'!$G$277:$P$326,A45offset,$E1355))*OFFSET($F$7,0,$E1355))-SUM($G1355:T1355),(((INDEX('PTRM input'!$G$385:$P$434,A45offset,$E1355)-INDEX('PTRM input'!$G$277:$P$326,A45offset,$E1355))*OFFSET($F$7,0,$E1355))-SUM($G1355:T1355))*(OFFSET('PTRM input'!$G$477,0,$E1355-1)/A45taxstdlife))))</f>
        <v>0</v>
      </c>
      <c r="V1355" s="251">
        <f ca="1">IF(A45taxstdlife="n/a","n/a",IF(A45taxstdlife="",0,IF(V$3&gt;(A45stdlife+$E1355),((INDEX('PTRM input'!$G$385:$P$434,A45offset,$E1355)-INDEX('PTRM input'!$G$277:$P$326,A45offset,$E1355))*OFFSET($F$7,0,$E1355))-SUM($G1355:U1355),(((INDEX('PTRM input'!$G$385:$P$434,A45offset,$E1355)-INDEX('PTRM input'!$G$277:$P$326,A45offset,$E1355))*OFFSET($F$7,0,$E1355))-SUM($G1355:U1355))*(OFFSET('PTRM input'!$G$477,0,$E1355-1)/A45taxstdlife))))</f>
        <v>0</v>
      </c>
      <c r="W1355" s="251">
        <f ca="1">IF(A45taxstdlife="n/a","n/a",IF(A45taxstdlife="",0,IF(W$3&gt;(A45stdlife+$E1355),((INDEX('PTRM input'!$G$385:$P$434,A45offset,$E1355)-INDEX('PTRM input'!$G$277:$P$326,A45offset,$E1355))*OFFSET($F$7,0,$E1355))-SUM($G1355:V1355),(((INDEX('PTRM input'!$G$385:$P$434,A45offset,$E1355)-INDEX('PTRM input'!$G$277:$P$326,A45offset,$E1355))*OFFSET($F$7,0,$E1355))-SUM($G1355:V1355))*(OFFSET('PTRM input'!$G$477,0,$E1355-1)/A45taxstdlife))))</f>
        <v>0</v>
      </c>
      <c r="X1355" s="251">
        <f ca="1">IF(A45taxstdlife="n/a","n/a",IF(A45taxstdlife="",0,IF(X$3&gt;(A45stdlife+$E1355),((INDEX('PTRM input'!$G$385:$P$434,A45offset,$E1355)-INDEX('PTRM input'!$G$277:$P$326,A45offset,$E1355))*OFFSET($F$7,0,$E1355))-SUM($G1355:W1355),(((INDEX('PTRM input'!$G$385:$P$434,A45offset,$E1355)-INDEX('PTRM input'!$G$277:$P$326,A45offset,$E1355))*OFFSET($F$7,0,$E1355))-SUM($G1355:W1355))*(OFFSET('PTRM input'!$G$477,0,$E1355-1)/A45taxstdlife))))</f>
        <v>0</v>
      </c>
      <c r="Y1355" s="251">
        <f ca="1">IF(A45taxstdlife="n/a","n/a",IF(A45taxstdlife="",0,IF(Y$3&gt;(A45stdlife+$E1355),((INDEX('PTRM input'!$G$385:$P$434,A45offset,$E1355)-INDEX('PTRM input'!$G$277:$P$326,A45offset,$E1355))*OFFSET($F$7,0,$E1355))-SUM($G1355:X1355),(((INDEX('PTRM input'!$G$385:$P$434,A45offset,$E1355)-INDEX('PTRM input'!$G$277:$P$326,A45offset,$E1355))*OFFSET($F$7,0,$E1355))-SUM($G1355:X1355))*(OFFSET('PTRM input'!$G$477,0,$E1355-1)/A45taxstdlife))))</f>
        <v>0</v>
      </c>
      <c r="Z1355" s="251">
        <f ca="1">IF(A45taxstdlife="n/a","n/a",IF(A45taxstdlife="",0,IF(Z$3&gt;(A45stdlife+$E1355),((INDEX('PTRM input'!$G$385:$P$434,A45offset,$E1355)-INDEX('PTRM input'!$G$277:$P$326,A45offset,$E1355))*OFFSET($F$7,0,$E1355))-SUM($G1355:Y1355),(((INDEX('PTRM input'!$G$385:$P$434,A45offset,$E1355)-INDEX('PTRM input'!$G$277:$P$326,A45offset,$E1355))*OFFSET($F$7,0,$E1355))-SUM($G1355:Y1355))*(OFFSET('PTRM input'!$G$477,0,$E1355-1)/A45taxstdlife))))</f>
        <v>0</v>
      </c>
      <c r="AA1355" s="251">
        <f ca="1">IF(A45taxstdlife="n/a","n/a",IF(A45taxstdlife="",0,IF(AA$3&gt;(A45stdlife+$E1355),((INDEX('PTRM input'!$G$385:$P$434,A45offset,$E1355)-INDEX('PTRM input'!$G$277:$P$326,A45offset,$E1355))*OFFSET($F$7,0,$E1355))-SUM($G1355:Z1355),(((INDEX('PTRM input'!$G$385:$P$434,A45offset,$E1355)-INDEX('PTRM input'!$G$277:$P$326,A45offset,$E1355))*OFFSET($F$7,0,$E1355))-SUM($G1355:Z1355))*(OFFSET('PTRM input'!$G$477,0,$E1355-1)/A45taxstdlife))))</f>
        <v>0</v>
      </c>
      <c r="AB1355" s="251">
        <f ca="1">IF(A45taxstdlife="n/a","n/a",IF(A45taxstdlife="",0,IF(AB$3&gt;(A45stdlife+$E1355),((INDEX('PTRM input'!$G$385:$P$434,A45offset,$E1355)-INDEX('PTRM input'!$G$277:$P$326,A45offset,$E1355))*OFFSET($F$7,0,$E1355))-SUM($G1355:AA1355),(((INDEX('PTRM input'!$G$385:$P$434,A45offset,$E1355)-INDEX('PTRM input'!$G$277:$P$326,A45offset,$E1355))*OFFSET($F$7,0,$E1355))-SUM($G1355:AA1355))*(OFFSET('PTRM input'!$G$477,0,$E1355-1)/A45taxstdlife))))</f>
        <v>0</v>
      </c>
      <c r="AC1355" s="251">
        <f ca="1">IF(A45taxstdlife="n/a","n/a",IF(A45taxstdlife="",0,IF(AC$3&gt;(A45stdlife+$E1355),((INDEX('PTRM input'!$G$385:$P$434,A45offset,$E1355)-INDEX('PTRM input'!$G$277:$P$326,A45offset,$E1355))*OFFSET($F$7,0,$E1355))-SUM($G1355:AB1355),(((INDEX('PTRM input'!$G$385:$P$434,A45offset,$E1355)-INDEX('PTRM input'!$G$277:$P$326,A45offset,$E1355))*OFFSET($F$7,0,$E1355))-SUM($G1355:AB1355))*(OFFSET('PTRM input'!$G$477,0,$E1355-1)/A45taxstdlife))))</f>
        <v>0</v>
      </c>
      <c r="AD1355" s="251">
        <f ca="1">IF(A45taxstdlife="n/a","n/a",IF(A45taxstdlife="",0,IF(AD$3&gt;(A45stdlife+$E1355),((INDEX('PTRM input'!$G$385:$P$434,A45offset,$E1355)-INDEX('PTRM input'!$G$277:$P$326,A45offset,$E1355))*OFFSET($F$7,0,$E1355))-SUM($G1355:AC1355),(((INDEX('PTRM input'!$G$385:$P$434,A45offset,$E1355)-INDEX('PTRM input'!$G$277:$P$326,A45offset,$E1355))*OFFSET($F$7,0,$E1355))-SUM($G1355:AC1355))*(OFFSET('PTRM input'!$G$477,0,$E1355-1)/A45taxstdlife))))</f>
        <v>0</v>
      </c>
      <c r="AE1355" s="251">
        <f ca="1">IF(A45taxstdlife="n/a","n/a",IF(A45taxstdlife="",0,IF(AE$3&gt;(A45stdlife+$E1355),((INDEX('PTRM input'!$G$385:$P$434,A45offset,$E1355)-INDEX('PTRM input'!$G$277:$P$326,A45offset,$E1355))*OFFSET($F$7,0,$E1355))-SUM($G1355:AD1355),(((INDEX('PTRM input'!$G$385:$P$434,A45offset,$E1355)-INDEX('PTRM input'!$G$277:$P$326,A45offset,$E1355))*OFFSET($F$7,0,$E1355))-SUM($G1355:AD1355))*(OFFSET('PTRM input'!$G$477,0,$E1355-1)/A45taxstdlife))))</f>
        <v>0</v>
      </c>
      <c r="AF1355" s="251">
        <f ca="1">IF(A45taxstdlife="n/a","n/a",IF(A45taxstdlife="",0,IF(AF$3&gt;(A45stdlife+$E1355),((INDEX('PTRM input'!$G$385:$P$434,A45offset,$E1355)-INDEX('PTRM input'!$G$277:$P$326,A45offset,$E1355))*OFFSET($F$7,0,$E1355))-SUM($G1355:AE1355),(((INDEX('PTRM input'!$G$385:$P$434,A45offset,$E1355)-INDEX('PTRM input'!$G$277:$P$326,A45offset,$E1355))*OFFSET($F$7,0,$E1355))-SUM($G1355:AE1355))*(OFFSET('PTRM input'!$G$477,0,$E1355-1)/A45taxstdlife))))</f>
        <v>0</v>
      </c>
      <c r="AG1355" s="251">
        <f ca="1">IF(A45taxstdlife="n/a","n/a",IF(A45taxstdlife="",0,IF(AG$3&gt;(A45stdlife+$E1355),((INDEX('PTRM input'!$G$385:$P$434,A45offset,$E1355)-INDEX('PTRM input'!$G$277:$P$326,A45offset,$E1355))*OFFSET($F$7,0,$E1355))-SUM($G1355:AF1355),(((INDEX('PTRM input'!$G$385:$P$434,A45offset,$E1355)-INDEX('PTRM input'!$G$277:$P$326,A45offset,$E1355))*OFFSET($F$7,0,$E1355))-SUM($G1355:AF1355))*(OFFSET('PTRM input'!$G$477,0,$E1355-1)/A45taxstdlife))))</f>
        <v>0</v>
      </c>
      <c r="AH1355" s="251">
        <f ca="1">IF(A45taxstdlife="n/a","n/a",IF(A45taxstdlife="",0,IF(AH$3&gt;(A45stdlife+$E1355),((INDEX('PTRM input'!$G$385:$P$434,A45offset,$E1355)-INDEX('PTRM input'!$G$277:$P$326,A45offset,$E1355))*OFFSET($F$7,0,$E1355))-SUM($G1355:AG1355),(((INDEX('PTRM input'!$G$385:$P$434,A45offset,$E1355)-INDEX('PTRM input'!$G$277:$P$326,A45offset,$E1355))*OFFSET($F$7,0,$E1355))-SUM($G1355:AG1355))*(OFFSET('PTRM input'!$G$477,0,$E1355-1)/A45taxstdlife))))</f>
        <v>0</v>
      </c>
      <c r="AI1355" s="251">
        <f ca="1">IF(A45taxstdlife="n/a","n/a",IF(A45taxstdlife="",0,IF(AI$3&gt;(A45stdlife+$E1355),((INDEX('PTRM input'!$G$385:$P$434,A45offset,$E1355)-INDEX('PTRM input'!$G$277:$P$326,A45offset,$E1355))*OFFSET($F$7,0,$E1355))-SUM($G1355:AH1355),(((INDEX('PTRM input'!$G$385:$P$434,A45offset,$E1355)-INDEX('PTRM input'!$G$277:$P$326,A45offset,$E1355))*OFFSET($F$7,0,$E1355))-SUM($G1355:AH1355))*(OFFSET('PTRM input'!$G$477,0,$E1355-1)/A45taxstdlife))))</f>
        <v>0</v>
      </c>
      <c r="AJ1355" s="251">
        <f ca="1">IF(A45taxstdlife="n/a","n/a",IF(A45taxstdlife="",0,IF(AJ$3&gt;(A45stdlife+$E1355),((INDEX('PTRM input'!$G$385:$P$434,A45offset,$E1355)-INDEX('PTRM input'!$G$277:$P$326,A45offset,$E1355))*OFFSET($F$7,0,$E1355))-SUM($G1355:AI1355),(((INDEX('PTRM input'!$G$385:$P$434,A45offset,$E1355)-INDEX('PTRM input'!$G$277:$P$326,A45offset,$E1355))*OFFSET($F$7,0,$E1355))-SUM($G1355:AI1355))*(OFFSET('PTRM input'!$G$477,0,$E1355-1)/A45taxstdlife))))</f>
        <v>0</v>
      </c>
      <c r="AK1355" s="251">
        <f ca="1">IF(A45taxstdlife="n/a","n/a",IF(A45taxstdlife="",0,IF(AK$3&gt;(A45stdlife+$E1355),((INDEX('PTRM input'!$G$385:$P$434,A45offset,$E1355)-INDEX('PTRM input'!$G$277:$P$326,A45offset,$E1355))*OFFSET($F$7,0,$E1355))-SUM($G1355:AJ1355),(((INDEX('PTRM input'!$G$385:$P$434,A45offset,$E1355)-INDEX('PTRM input'!$G$277:$P$326,A45offset,$E1355))*OFFSET($F$7,0,$E1355))-SUM($G1355:AJ1355))*(OFFSET('PTRM input'!$G$477,0,$E1355-1)/A45taxstdlife))))</f>
        <v>0</v>
      </c>
      <c r="AL1355" s="251">
        <f ca="1">IF(A45taxstdlife="n/a","n/a",IF(A45taxstdlife="",0,IF(AL$3&gt;(A45stdlife+$E1355),((INDEX('PTRM input'!$G$385:$P$434,A45offset,$E1355)-INDEX('PTRM input'!$G$277:$P$326,A45offset,$E1355))*OFFSET($F$7,0,$E1355))-SUM($G1355:AK1355),(((INDEX('PTRM input'!$G$385:$P$434,A45offset,$E1355)-INDEX('PTRM input'!$G$277:$P$326,A45offset,$E1355))*OFFSET($F$7,0,$E1355))-SUM($G1355:AK1355))*(OFFSET('PTRM input'!$G$477,0,$E1355-1)/A45taxstdlife))))</f>
        <v>0</v>
      </c>
      <c r="AM1355" s="251">
        <f ca="1">IF(A45taxstdlife="n/a","n/a",IF(A45taxstdlife="",0,IF(AM$3&gt;(A45stdlife+$E1355),((INDEX('PTRM input'!$G$385:$P$434,A45offset,$E1355)-INDEX('PTRM input'!$G$277:$P$326,A45offset,$E1355))*OFFSET($F$7,0,$E1355))-SUM($G1355:AL1355),(((INDEX('PTRM input'!$G$385:$P$434,A45offset,$E1355)-INDEX('PTRM input'!$G$277:$P$326,A45offset,$E1355))*OFFSET($F$7,0,$E1355))-SUM($G1355:AL1355))*(OFFSET('PTRM input'!$G$477,0,$E1355-1)/A45taxstdlife))))</f>
        <v>0</v>
      </c>
      <c r="AN1355" s="251">
        <f ca="1">IF(A45taxstdlife="n/a","n/a",IF(A45taxstdlife="",0,IF(AN$3&gt;(A45stdlife+$E1355),((INDEX('PTRM input'!$G$385:$P$434,A45offset,$E1355)-INDEX('PTRM input'!$G$277:$P$326,A45offset,$E1355))*OFFSET($F$7,0,$E1355))-SUM($G1355:AM1355),(((INDEX('PTRM input'!$G$385:$P$434,A45offset,$E1355)-INDEX('PTRM input'!$G$277:$P$326,A45offset,$E1355))*OFFSET($F$7,0,$E1355))-SUM($G1355:AM1355))*(OFFSET('PTRM input'!$G$477,0,$E1355-1)/A45taxstdlife))))</f>
        <v>0</v>
      </c>
      <c r="AO1355" s="251">
        <f ca="1">IF(A45taxstdlife="n/a","n/a",IF(A45taxstdlife="",0,IF(AO$3&gt;(A45stdlife+$E1355),((INDEX('PTRM input'!$G$385:$P$434,A45offset,$E1355)-INDEX('PTRM input'!$G$277:$P$326,A45offset,$E1355))*OFFSET($F$7,0,$E1355))-SUM($G1355:AN1355),(((INDEX('PTRM input'!$G$385:$P$434,A45offset,$E1355)-INDEX('PTRM input'!$G$277:$P$326,A45offset,$E1355))*OFFSET($F$7,0,$E1355))-SUM($G1355:AN1355))*(OFFSET('PTRM input'!$G$477,0,$E1355-1)/A45taxstdlife))))</f>
        <v>0</v>
      </c>
      <c r="AP1355" s="251">
        <f ca="1">IF(A45taxstdlife="n/a","n/a",IF(A45taxstdlife="",0,IF(AP$3&gt;(A45stdlife+$E1355),((INDEX('PTRM input'!$G$385:$P$434,A45offset,$E1355)-INDEX('PTRM input'!$G$277:$P$326,A45offset,$E1355))*OFFSET($F$7,0,$E1355))-SUM($G1355:AO1355),(((INDEX('PTRM input'!$G$385:$P$434,A45offset,$E1355)-INDEX('PTRM input'!$G$277:$P$326,A45offset,$E1355))*OFFSET($F$7,0,$E1355))-SUM($G1355:AO1355))*(OFFSET('PTRM input'!$G$477,0,$E1355-1)/A45taxstdlife))))</f>
        <v>0</v>
      </c>
      <c r="AQ1355" s="251">
        <f ca="1">IF(A45taxstdlife="n/a","n/a",IF(A45taxstdlife="",0,IF(AQ$3&gt;(A45stdlife+$E1355),((INDEX('PTRM input'!$G$385:$P$434,A45offset,$E1355)-INDEX('PTRM input'!$G$277:$P$326,A45offset,$E1355))*OFFSET($F$7,0,$E1355))-SUM($G1355:AP1355),(((INDEX('PTRM input'!$G$385:$P$434,A45offset,$E1355)-INDEX('PTRM input'!$G$277:$P$326,A45offset,$E1355))*OFFSET($F$7,0,$E1355))-SUM($G1355:AP1355))*(OFFSET('PTRM input'!$G$477,0,$E1355-1)/A45taxstdlife))))</f>
        <v>0</v>
      </c>
      <c r="AR1355" s="251">
        <f ca="1">IF(A45taxstdlife="n/a","n/a",IF(A45taxstdlife="",0,IF(AR$3&gt;(A45stdlife+$E1355),((INDEX('PTRM input'!$G$385:$P$434,A45offset,$E1355)-INDEX('PTRM input'!$G$277:$P$326,A45offset,$E1355))*OFFSET($F$7,0,$E1355))-SUM($G1355:AQ1355),(((INDEX('PTRM input'!$G$385:$P$434,A45offset,$E1355)-INDEX('PTRM input'!$G$277:$P$326,A45offset,$E1355))*OFFSET($F$7,0,$E1355))-SUM($G1355:AQ1355))*(OFFSET('PTRM input'!$G$477,0,$E1355-1)/A45taxstdlife))))</f>
        <v>0</v>
      </c>
      <c r="AS1355" s="251">
        <f ca="1">IF(A45taxstdlife="n/a","n/a",IF(A45taxstdlife="",0,IF(AS$3&gt;(A45stdlife+$E1355),((INDEX('PTRM input'!$G$385:$P$434,A45offset,$E1355)-INDEX('PTRM input'!$G$277:$P$326,A45offset,$E1355))*OFFSET($F$7,0,$E1355))-SUM($G1355:AR1355),(((INDEX('PTRM input'!$G$385:$P$434,A45offset,$E1355)-INDEX('PTRM input'!$G$277:$P$326,A45offset,$E1355))*OFFSET($F$7,0,$E1355))-SUM($G1355:AR1355))*(OFFSET('PTRM input'!$G$477,0,$E1355-1)/A45taxstdlife))))</f>
        <v>0</v>
      </c>
      <c r="AT1355" s="251">
        <f ca="1">IF(A45taxstdlife="n/a","n/a",IF(A45taxstdlife="",0,IF(AT$3&gt;(A45stdlife+$E1355),((INDEX('PTRM input'!$G$385:$P$434,A45offset,$E1355)-INDEX('PTRM input'!$G$277:$P$326,A45offset,$E1355))*OFFSET($F$7,0,$E1355))-SUM($G1355:AS1355),(((INDEX('PTRM input'!$G$385:$P$434,A45offset,$E1355)-INDEX('PTRM input'!$G$277:$P$326,A45offset,$E1355))*OFFSET($F$7,0,$E1355))-SUM($G1355:AS1355))*(OFFSET('PTRM input'!$G$477,0,$E1355-1)/A45taxstdlife))))</f>
        <v>0</v>
      </c>
      <c r="AU1355" s="251">
        <f ca="1">IF(A45taxstdlife="n/a","n/a",IF(A45taxstdlife="",0,IF(AU$3&gt;(A45stdlife+$E1355),((INDEX('PTRM input'!$G$385:$P$434,A45offset,$E1355)-INDEX('PTRM input'!$G$277:$P$326,A45offset,$E1355))*OFFSET($F$7,0,$E1355))-SUM($G1355:AT1355),(((INDEX('PTRM input'!$G$385:$P$434,A45offset,$E1355)-INDEX('PTRM input'!$G$277:$P$326,A45offset,$E1355))*OFFSET($F$7,0,$E1355))-SUM($G1355:AT1355))*(OFFSET('PTRM input'!$G$477,0,$E1355-1)/A45taxstdlife))))</f>
        <v>0</v>
      </c>
      <c r="AV1355" s="251">
        <f ca="1">IF(A45taxstdlife="n/a","n/a",IF(A45taxstdlife="",0,IF(AV$3&gt;(A45stdlife+$E1355),((INDEX('PTRM input'!$G$385:$P$434,A45offset,$E1355)-INDEX('PTRM input'!$G$277:$P$326,A45offset,$E1355))*OFFSET($F$7,0,$E1355))-SUM($G1355:AU1355),(((INDEX('PTRM input'!$G$385:$P$434,A45offset,$E1355)-INDEX('PTRM input'!$G$277:$P$326,A45offset,$E1355))*OFFSET($F$7,0,$E1355))-SUM($G1355:AU1355))*(OFFSET('PTRM input'!$G$477,0,$E1355-1)/A45taxstdlife))))</f>
        <v>0</v>
      </c>
      <c r="AW1355" s="251">
        <f ca="1">IF(A45taxstdlife="n/a","n/a",IF(A45taxstdlife="",0,IF(AW$3&gt;(A45stdlife+$E1355),((INDEX('PTRM input'!$G$385:$P$434,A45offset,$E1355)-INDEX('PTRM input'!$G$277:$P$326,A45offset,$E1355))*OFFSET($F$7,0,$E1355))-SUM($G1355:AV1355),(((INDEX('PTRM input'!$G$385:$P$434,A45offset,$E1355)-INDEX('PTRM input'!$G$277:$P$326,A45offset,$E1355))*OFFSET($F$7,0,$E1355))-SUM($G1355:AV1355))*(OFFSET('PTRM input'!$G$477,0,$E1355-1)/A45taxstdlife))))</f>
        <v>0</v>
      </c>
      <c r="AX1355" s="251">
        <f ca="1">IF(A45taxstdlife="n/a","n/a",IF(A45taxstdlife="",0,IF(AX$3&gt;(A45stdlife+$E1355),((INDEX('PTRM input'!$G$385:$P$434,A45offset,$E1355)-INDEX('PTRM input'!$G$277:$P$326,A45offset,$E1355))*OFFSET($F$7,0,$E1355))-SUM($G1355:AW1355),(((INDEX('PTRM input'!$G$385:$P$434,A45offset,$E1355)-INDEX('PTRM input'!$G$277:$P$326,A45offset,$E1355))*OFFSET($F$7,0,$E1355))-SUM($G1355:AW1355))*(OFFSET('PTRM input'!$G$477,0,$E1355-1)/A45taxstdlife))))</f>
        <v>0</v>
      </c>
      <c r="AY1355" s="251">
        <f ca="1">IF(A45taxstdlife="n/a","n/a",IF(A45taxstdlife="",0,IF(AY$3&gt;(A45stdlife+$E1355),((INDEX('PTRM input'!$G$385:$P$434,A45offset,$E1355)-INDEX('PTRM input'!$G$277:$P$326,A45offset,$E1355))*OFFSET($F$7,0,$E1355))-SUM($G1355:AX1355),(((INDEX('PTRM input'!$G$385:$P$434,A45offset,$E1355)-INDEX('PTRM input'!$G$277:$P$326,A45offset,$E1355))*OFFSET($F$7,0,$E1355))-SUM($G1355:AX1355))*(OFFSET('PTRM input'!$G$477,0,$E1355-1)/A45taxstdlife))))</f>
        <v>0</v>
      </c>
      <c r="AZ1355" s="251">
        <f ca="1">IF(A45taxstdlife="n/a","n/a",IF(A45taxstdlife="",0,IF(AZ$3&gt;(A45stdlife+$E1355),((INDEX('PTRM input'!$G$385:$P$434,A45offset,$E1355)-INDEX('PTRM input'!$G$277:$P$326,A45offset,$E1355))*OFFSET($F$7,0,$E1355))-SUM($G1355:AY1355),(((INDEX('PTRM input'!$G$385:$P$434,A45offset,$E1355)-INDEX('PTRM input'!$G$277:$P$326,A45offset,$E1355))*OFFSET($F$7,0,$E1355))-SUM($G1355:AY1355))*(OFFSET('PTRM input'!$G$477,0,$E1355-1)/A45taxstdlife))))</f>
        <v>0</v>
      </c>
      <c r="BA1355" s="251">
        <f ca="1">IF(A45taxstdlife="n/a","n/a",IF(A45taxstdlife="",0,IF(BA$3&gt;(A45stdlife+$E1355),((INDEX('PTRM input'!$G$385:$P$434,A45offset,$E1355)-INDEX('PTRM input'!$G$277:$P$326,A45offset,$E1355))*OFFSET($F$7,0,$E1355))-SUM($G1355:AZ1355),(((INDEX('PTRM input'!$G$385:$P$434,A45offset,$E1355)-INDEX('PTRM input'!$G$277:$P$326,A45offset,$E1355))*OFFSET($F$7,0,$E1355))-SUM($G1355:AZ1355))*(OFFSET('PTRM input'!$G$477,0,$E1355-1)/A45taxstdlife))))</f>
        <v>0</v>
      </c>
      <c r="BB1355" s="251">
        <f ca="1">IF(A45taxstdlife="n/a","n/a",IF(A45taxstdlife="",0,IF(BB$3&gt;(A45stdlife+$E1355),((INDEX('PTRM input'!$G$385:$P$434,A45offset,$E1355)-INDEX('PTRM input'!$G$277:$P$326,A45offset,$E1355))*OFFSET($F$7,0,$E1355))-SUM($G1355:BA1355),(((INDEX('PTRM input'!$G$385:$P$434,A45offset,$E1355)-INDEX('PTRM input'!$G$277:$P$326,A45offset,$E1355))*OFFSET($F$7,0,$E1355))-SUM($G1355:BA1355))*(OFFSET('PTRM input'!$G$477,0,$E1355-1)/A45taxstdlife))))</f>
        <v>0</v>
      </c>
      <c r="BC1355" s="251">
        <f ca="1">IF(A45taxstdlife="n/a","n/a",IF(A45taxstdlife="",0,IF(BC$3&gt;(A45stdlife+$E1355),((INDEX('PTRM input'!$G$385:$P$434,A45offset,$E1355)-INDEX('PTRM input'!$G$277:$P$326,A45offset,$E1355))*OFFSET($F$7,0,$E1355))-SUM($G1355:BB1355),(((INDEX('PTRM input'!$G$385:$P$434,A45offset,$E1355)-INDEX('PTRM input'!$G$277:$P$326,A45offset,$E1355))*OFFSET($F$7,0,$E1355))-SUM($G1355:BB1355))*(OFFSET('PTRM input'!$G$477,0,$E1355-1)/A45taxstdlife))))</f>
        <v>0</v>
      </c>
      <c r="BD1355" s="251">
        <f ca="1">IF(A45taxstdlife="n/a","n/a",IF(A45taxstdlife="",0,IF(BD$3&gt;(A45stdlife+$E1355),((INDEX('PTRM input'!$G$385:$P$434,A45offset,$E1355)-INDEX('PTRM input'!$G$277:$P$326,A45offset,$E1355))*OFFSET($F$7,0,$E1355))-SUM($G1355:BC1355),(((INDEX('PTRM input'!$G$385:$P$434,A45offset,$E1355)-INDEX('PTRM input'!$G$277:$P$326,A45offset,$E1355))*OFFSET($F$7,0,$E1355))-SUM($G1355:BC1355))*(OFFSET('PTRM input'!$G$477,0,$E1355-1)/A45taxstdlife))))</f>
        <v>0</v>
      </c>
      <c r="BE1355" s="251">
        <f ca="1">IF(A45taxstdlife="n/a","n/a",IF(A45taxstdlife="",0,IF(BE$3&gt;(A45stdlife+$E1355),((INDEX('PTRM input'!$G$385:$P$434,A45offset,$E1355)-INDEX('PTRM input'!$G$277:$P$326,A45offset,$E1355))*OFFSET($F$7,0,$E1355))-SUM($G1355:BD1355),(((INDEX('PTRM input'!$G$385:$P$434,A45offset,$E1355)-INDEX('PTRM input'!$G$277:$P$326,A45offset,$E1355))*OFFSET($F$7,0,$E1355))-SUM($G1355:BD1355))*(OFFSET('PTRM input'!$G$477,0,$E1355-1)/A45taxstdlife))))</f>
        <v>0</v>
      </c>
      <c r="BF1355" s="251">
        <f ca="1">IF(A45taxstdlife="n/a","n/a",IF(A45taxstdlife="",0,IF(BF$3&gt;(A45stdlife+$E1355),((INDEX('PTRM input'!$G$385:$P$434,A45offset,$E1355)-INDEX('PTRM input'!$G$277:$P$326,A45offset,$E1355))*OFFSET($F$7,0,$E1355))-SUM($G1355:BE1355),(((INDEX('PTRM input'!$G$385:$P$434,A45offset,$E1355)-INDEX('PTRM input'!$G$277:$P$326,A45offset,$E1355))*OFFSET($F$7,0,$E1355))-SUM($G1355:BE1355))*(OFFSET('PTRM input'!$G$477,0,$E1355-1)/A45taxstdlife))))</f>
        <v>0</v>
      </c>
      <c r="BG1355" s="251">
        <f ca="1">IF(A45taxstdlife="n/a","n/a",IF(A45taxstdlife="",0,IF(BG$3&gt;(A45stdlife+$E1355),((INDEX('PTRM input'!$G$385:$P$434,A45offset,$E1355)-INDEX('PTRM input'!$G$277:$P$326,A45offset,$E1355))*OFFSET($F$7,0,$E1355))-SUM($G1355:BF1355),(((INDEX('PTRM input'!$G$385:$P$434,A45offset,$E1355)-INDEX('PTRM input'!$G$277:$P$326,A45offset,$E1355))*OFFSET($F$7,0,$E1355))-SUM($G1355:BF1355))*(OFFSET('PTRM input'!$G$477,0,$E1355-1)/A45taxstdlife))))</f>
        <v>0</v>
      </c>
      <c r="BH1355" s="251">
        <f ca="1">IF(A45taxstdlife="n/a","n/a",IF(A45taxstdlife="",0,IF(BH$3&gt;(A45stdlife+$E1355),((INDEX('PTRM input'!$G$385:$P$434,A45offset,$E1355)-INDEX('PTRM input'!$G$277:$P$326,A45offset,$E1355))*OFFSET($F$7,0,$E1355))-SUM($G1355:BG1355),(((INDEX('PTRM input'!$G$385:$P$434,A45offset,$E1355)-INDEX('PTRM input'!$G$277:$P$326,A45offset,$E1355))*OFFSET($F$7,0,$E1355))-SUM($G1355:BG1355))*(OFFSET('PTRM input'!$G$477,0,$E1355-1)/A45taxstdlife))))</f>
        <v>0</v>
      </c>
      <c r="BI1355" s="251">
        <f ca="1">IF(A45taxstdlife="n/a","n/a",IF(A45taxstdlife="",0,IF(BI$3&gt;(A45stdlife+$E1355),((INDEX('PTRM input'!$G$385:$P$434,A45offset,$E1355)-INDEX('PTRM input'!$G$277:$P$326,A45offset,$E1355))*OFFSET($F$7,0,$E1355))-SUM($G1355:BH1355),(((INDEX('PTRM input'!$G$385:$P$434,A45offset,$E1355)-INDEX('PTRM input'!$G$277:$P$326,A45offset,$E1355))*OFFSET($F$7,0,$E1355))-SUM($G1355:BH1355))*(OFFSET('PTRM input'!$G$477,0,$E1355-1)/A45taxstdlife))))</f>
        <v>0</v>
      </c>
      <c r="BJ1355" s="116"/>
      <c r="BK1355" s="116"/>
      <c r="BL1355" s="116"/>
      <c r="BM1355" s="116"/>
    </row>
    <row r="1356" spans="1:65" ht="12.75" hidden="1" customHeight="1" outlineLevel="2">
      <c r="A1356" s="366"/>
      <c r="B1356" s="19"/>
      <c r="C1356" s="18"/>
      <c r="D1356" s="760"/>
      <c r="E1356" s="86">
        <v>3</v>
      </c>
      <c r="F1356" s="356"/>
      <c r="G1356" s="434"/>
      <c r="H1356" s="435"/>
      <c r="I1356" s="619"/>
      <c r="J1356" s="251">
        <f ca="1">IF(A45taxstdlife="n/a","n/a",IF(A45taxstdlife="",0,IF(J$3&gt;(A45stdlife+$E1356),((INDEX('PTRM input'!$G$385:$P$434,A45offset,$E1356)-INDEX('PTRM input'!$G$277:$P$326,A45offset,$E1356))*OFFSET($F$7,0,$E1356))-SUM($G1356:I1356),(((INDEX('PTRM input'!$G$385:$P$434,A45offset,$E1356)-INDEX('PTRM input'!$G$277:$P$326,A45offset,$E1356))*OFFSET($F$7,0,$E1356))-SUM($G1356:I1356))*(OFFSET('PTRM input'!$G$477,0,$E1356-1)/A45taxstdlife))))</f>
        <v>0</v>
      </c>
      <c r="K1356" s="251">
        <f ca="1">IF(A45taxstdlife="n/a","n/a",IF(A45taxstdlife="",0,IF(K$3&gt;(A45stdlife+$E1356),((INDEX('PTRM input'!$G$385:$P$434,A45offset,$E1356)-INDEX('PTRM input'!$G$277:$P$326,A45offset,$E1356))*OFFSET($F$7,0,$E1356))-SUM($G1356:J1356),(((INDEX('PTRM input'!$G$385:$P$434,A45offset,$E1356)-INDEX('PTRM input'!$G$277:$P$326,A45offset,$E1356))*OFFSET($F$7,0,$E1356))-SUM($G1356:J1356))*(OFFSET('PTRM input'!$G$477,0,$E1356-1)/A45taxstdlife))))</f>
        <v>0</v>
      </c>
      <c r="L1356" s="251">
        <f ca="1">IF(A45taxstdlife="n/a","n/a",IF(A45taxstdlife="",0,IF(L$3&gt;(A45stdlife+$E1356),((INDEX('PTRM input'!$G$385:$P$434,A45offset,$E1356)-INDEX('PTRM input'!$G$277:$P$326,A45offset,$E1356))*OFFSET($F$7,0,$E1356))-SUM($G1356:K1356),(((INDEX('PTRM input'!$G$385:$P$434,A45offset,$E1356)-INDEX('PTRM input'!$G$277:$P$326,A45offset,$E1356))*OFFSET($F$7,0,$E1356))-SUM($G1356:K1356))*(OFFSET('PTRM input'!$G$477,0,$E1356-1)/A45taxstdlife))))</f>
        <v>0</v>
      </c>
      <c r="M1356" s="251">
        <f ca="1">IF(A45taxstdlife="n/a","n/a",IF(A45taxstdlife="",0,IF(M$3&gt;(A45stdlife+$E1356),((INDEX('PTRM input'!$G$385:$P$434,A45offset,$E1356)-INDEX('PTRM input'!$G$277:$P$326,A45offset,$E1356))*OFFSET($F$7,0,$E1356))-SUM($G1356:L1356),(((INDEX('PTRM input'!$G$385:$P$434,A45offset,$E1356)-INDEX('PTRM input'!$G$277:$P$326,A45offset,$E1356))*OFFSET($F$7,0,$E1356))-SUM($G1356:L1356))*(OFFSET('PTRM input'!$G$477,0,$E1356-1)/A45taxstdlife))))</f>
        <v>0</v>
      </c>
      <c r="N1356" s="251">
        <f ca="1">IF(A45taxstdlife="n/a","n/a",IF(A45taxstdlife="",0,IF(N$3&gt;(A45stdlife+$E1356),((INDEX('PTRM input'!$G$385:$P$434,A45offset,$E1356)-INDEX('PTRM input'!$G$277:$P$326,A45offset,$E1356))*OFFSET($F$7,0,$E1356))-SUM($G1356:M1356),(((INDEX('PTRM input'!$G$385:$P$434,A45offset,$E1356)-INDEX('PTRM input'!$G$277:$P$326,A45offset,$E1356))*OFFSET($F$7,0,$E1356))-SUM($G1356:M1356))*(OFFSET('PTRM input'!$G$477,0,$E1356-1)/A45taxstdlife))))</f>
        <v>0</v>
      </c>
      <c r="O1356" s="251">
        <f ca="1">IF(A45taxstdlife="n/a","n/a",IF(A45taxstdlife="",0,IF(O$3&gt;(A45stdlife+$E1356),((INDEX('PTRM input'!$G$385:$P$434,A45offset,$E1356)-INDEX('PTRM input'!$G$277:$P$326,A45offset,$E1356))*OFFSET($F$7,0,$E1356))-SUM($G1356:N1356),(((INDEX('PTRM input'!$G$385:$P$434,A45offset,$E1356)-INDEX('PTRM input'!$G$277:$P$326,A45offset,$E1356))*OFFSET($F$7,0,$E1356))-SUM($G1356:N1356))*(OFFSET('PTRM input'!$G$477,0,$E1356-1)/A45taxstdlife))))</f>
        <v>0</v>
      </c>
      <c r="P1356" s="251">
        <f ca="1">IF(A45taxstdlife="n/a","n/a",IF(A45taxstdlife="",0,IF(P$3&gt;(A45stdlife+$E1356),((INDEX('PTRM input'!$G$385:$P$434,A45offset,$E1356)-INDEX('PTRM input'!$G$277:$P$326,A45offset,$E1356))*OFFSET($F$7,0,$E1356))-SUM($G1356:O1356),(((INDEX('PTRM input'!$G$385:$P$434,A45offset,$E1356)-INDEX('PTRM input'!$G$277:$P$326,A45offset,$E1356))*OFFSET($F$7,0,$E1356))-SUM($G1356:O1356))*(OFFSET('PTRM input'!$G$477,0,$E1356-1)/A45taxstdlife))))</f>
        <v>0</v>
      </c>
      <c r="Q1356" s="251">
        <f ca="1">IF(A45taxstdlife="n/a","n/a",IF(A45taxstdlife="",0,IF(Q$3&gt;(A45stdlife+$E1356),((INDEX('PTRM input'!$G$385:$P$434,A45offset,$E1356)-INDEX('PTRM input'!$G$277:$P$326,A45offset,$E1356))*OFFSET($F$7,0,$E1356))-SUM($G1356:P1356),(((INDEX('PTRM input'!$G$385:$P$434,A45offset,$E1356)-INDEX('PTRM input'!$G$277:$P$326,A45offset,$E1356))*OFFSET($F$7,0,$E1356))-SUM($G1356:P1356))*(OFFSET('PTRM input'!$G$477,0,$E1356-1)/A45taxstdlife))))</f>
        <v>0</v>
      </c>
      <c r="R1356" s="251">
        <f ca="1">IF(A45taxstdlife="n/a","n/a",IF(A45taxstdlife="",0,IF(R$3&gt;(A45stdlife+$E1356),((INDEX('PTRM input'!$G$385:$P$434,A45offset,$E1356)-INDEX('PTRM input'!$G$277:$P$326,A45offset,$E1356))*OFFSET($F$7,0,$E1356))-SUM($G1356:Q1356),(((INDEX('PTRM input'!$G$385:$P$434,A45offset,$E1356)-INDEX('PTRM input'!$G$277:$P$326,A45offset,$E1356))*OFFSET($F$7,0,$E1356))-SUM($G1356:Q1356))*(OFFSET('PTRM input'!$G$477,0,$E1356-1)/A45taxstdlife))))</f>
        <v>0</v>
      </c>
      <c r="S1356" s="251">
        <f ca="1">IF(A45taxstdlife="n/a","n/a",IF(A45taxstdlife="",0,IF(S$3&gt;(A45stdlife+$E1356),((INDEX('PTRM input'!$G$385:$P$434,A45offset,$E1356)-INDEX('PTRM input'!$G$277:$P$326,A45offset,$E1356))*OFFSET($F$7,0,$E1356))-SUM($G1356:R1356),(((INDEX('PTRM input'!$G$385:$P$434,A45offset,$E1356)-INDEX('PTRM input'!$G$277:$P$326,A45offset,$E1356))*OFFSET($F$7,0,$E1356))-SUM($G1356:R1356))*(OFFSET('PTRM input'!$G$477,0,$E1356-1)/A45taxstdlife))))</f>
        <v>0</v>
      </c>
      <c r="T1356" s="251">
        <f ca="1">IF(A45taxstdlife="n/a","n/a",IF(A45taxstdlife="",0,IF(T$3&gt;(A45stdlife+$E1356),((INDEX('PTRM input'!$G$385:$P$434,A45offset,$E1356)-INDEX('PTRM input'!$G$277:$P$326,A45offset,$E1356))*OFFSET($F$7,0,$E1356))-SUM($G1356:S1356),(((INDEX('PTRM input'!$G$385:$P$434,A45offset,$E1356)-INDEX('PTRM input'!$G$277:$P$326,A45offset,$E1356))*OFFSET($F$7,0,$E1356))-SUM($G1356:S1356))*(OFFSET('PTRM input'!$G$477,0,$E1356-1)/A45taxstdlife))))</f>
        <v>0</v>
      </c>
      <c r="U1356" s="251">
        <f ca="1">IF(A45taxstdlife="n/a","n/a",IF(A45taxstdlife="",0,IF(U$3&gt;(A45stdlife+$E1356),((INDEX('PTRM input'!$G$385:$P$434,A45offset,$E1356)-INDEX('PTRM input'!$G$277:$P$326,A45offset,$E1356))*OFFSET($F$7,0,$E1356))-SUM($G1356:T1356),(((INDEX('PTRM input'!$G$385:$P$434,A45offset,$E1356)-INDEX('PTRM input'!$G$277:$P$326,A45offset,$E1356))*OFFSET($F$7,0,$E1356))-SUM($G1356:T1356))*(OFFSET('PTRM input'!$G$477,0,$E1356-1)/A45taxstdlife))))</f>
        <v>0</v>
      </c>
      <c r="V1356" s="251">
        <f ca="1">IF(A45taxstdlife="n/a","n/a",IF(A45taxstdlife="",0,IF(V$3&gt;(A45stdlife+$E1356),((INDEX('PTRM input'!$G$385:$P$434,A45offset,$E1356)-INDEX('PTRM input'!$G$277:$P$326,A45offset,$E1356))*OFFSET($F$7,0,$E1356))-SUM($G1356:U1356),(((INDEX('PTRM input'!$G$385:$P$434,A45offset,$E1356)-INDEX('PTRM input'!$G$277:$P$326,A45offset,$E1356))*OFFSET($F$7,0,$E1356))-SUM($G1356:U1356))*(OFFSET('PTRM input'!$G$477,0,$E1356-1)/A45taxstdlife))))</f>
        <v>0</v>
      </c>
      <c r="W1356" s="251">
        <f ca="1">IF(A45taxstdlife="n/a","n/a",IF(A45taxstdlife="",0,IF(W$3&gt;(A45stdlife+$E1356),((INDEX('PTRM input'!$G$385:$P$434,A45offset,$E1356)-INDEX('PTRM input'!$G$277:$P$326,A45offset,$E1356))*OFFSET($F$7,0,$E1356))-SUM($G1356:V1356),(((INDEX('PTRM input'!$G$385:$P$434,A45offset,$E1356)-INDEX('PTRM input'!$G$277:$P$326,A45offset,$E1356))*OFFSET($F$7,0,$E1356))-SUM($G1356:V1356))*(OFFSET('PTRM input'!$G$477,0,$E1356-1)/A45taxstdlife))))</f>
        <v>0</v>
      </c>
      <c r="X1356" s="251">
        <f ca="1">IF(A45taxstdlife="n/a","n/a",IF(A45taxstdlife="",0,IF(X$3&gt;(A45stdlife+$E1356),((INDEX('PTRM input'!$G$385:$P$434,A45offset,$E1356)-INDEX('PTRM input'!$G$277:$P$326,A45offset,$E1356))*OFFSET($F$7,0,$E1356))-SUM($G1356:W1356),(((INDEX('PTRM input'!$G$385:$P$434,A45offset,$E1356)-INDEX('PTRM input'!$G$277:$P$326,A45offset,$E1356))*OFFSET($F$7,0,$E1356))-SUM($G1356:W1356))*(OFFSET('PTRM input'!$G$477,0,$E1356-1)/A45taxstdlife))))</f>
        <v>0</v>
      </c>
      <c r="Y1356" s="251">
        <f ca="1">IF(A45taxstdlife="n/a","n/a",IF(A45taxstdlife="",0,IF(Y$3&gt;(A45stdlife+$E1356),((INDEX('PTRM input'!$G$385:$P$434,A45offset,$E1356)-INDEX('PTRM input'!$G$277:$P$326,A45offset,$E1356))*OFFSET($F$7,0,$E1356))-SUM($G1356:X1356),(((INDEX('PTRM input'!$G$385:$P$434,A45offset,$E1356)-INDEX('PTRM input'!$G$277:$P$326,A45offset,$E1356))*OFFSET($F$7,0,$E1356))-SUM($G1356:X1356))*(OFFSET('PTRM input'!$G$477,0,$E1356-1)/A45taxstdlife))))</f>
        <v>0</v>
      </c>
      <c r="Z1356" s="251">
        <f ca="1">IF(A45taxstdlife="n/a","n/a",IF(A45taxstdlife="",0,IF(Z$3&gt;(A45stdlife+$E1356),((INDEX('PTRM input'!$G$385:$P$434,A45offset,$E1356)-INDEX('PTRM input'!$G$277:$P$326,A45offset,$E1356))*OFFSET($F$7,0,$E1356))-SUM($G1356:Y1356),(((INDEX('PTRM input'!$G$385:$P$434,A45offset,$E1356)-INDEX('PTRM input'!$G$277:$P$326,A45offset,$E1356))*OFFSET($F$7,0,$E1356))-SUM($G1356:Y1356))*(OFFSET('PTRM input'!$G$477,0,$E1356-1)/A45taxstdlife))))</f>
        <v>0</v>
      </c>
      <c r="AA1356" s="251">
        <f ca="1">IF(A45taxstdlife="n/a","n/a",IF(A45taxstdlife="",0,IF(AA$3&gt;(A45stdlife+$E1356),((INDEX('PTRM input'!$G$385:$P$434,A45offset,$E1356)-INDEX('PTRM input'!$G$277:$P$326,A45offset,$E1356))*OFFSET($F$7,0,$E1356))-SUM($G1356:Z1356),(((INDEX('PTRM input'!$G$385:$P$434,A45offset,$E1356)-INDEX('PTRM input'!$G$277:$P$326,A45offset,$E1356))*OFFSET($F$7,0,$E1356))-SUM($G1356:Z1356))*(OFFSET('PTRM input'!$G$477,0,$E1356-1)/A45taxstdlife))))</f>
        <v>0</v>
      </c>
      <c r="AB1356" s="251">
        <f ca="1">IF(A45taxstdlife="n/a","n/a",IF(A45taxstdlife="",0,IF(AB$3&gt;(A45stdlife+$E1356),((INDEX('PTRM input'!$G$385:$P$434,A45offset,$E1356)-INDEX('PTRM input'!$G$277:$P$326,A45offset,$E1356))*OFFSET($F$7,0,$E1356))-SUM($G1356:AA1356),(((INDEX('PTRM input'!$G$385:$P$434,A45offset,$E1356)-INDEX('PTRM input'!$G$277:$P$326,A45offset,$E1356))*OFFSET($F$7,0,$E1356))-SUM($G1356:AA1356))*(OFFSET('PTRM input'!$G$477,0,$E1356-1)/A45taxstdlife))))</f>
        <v>0</v>
      </c>
      <c r="AC1356" s="251">
        <f ca="1">IF(A45taxstdlife="n/a","n/a",IF(A45taxstdlife="",0,IF(AC$3&gt;(A45stdlife+$E1356),((INDEX('PTRM input'!$G$385:$P$434,A45offset,$E1356)-INDEX('PTRM input'!$G$277:$P$326,A45offset,$E1356))*OFFSET($F$7,0,$E1356))-SUM($G1356:AB1356),(((INDEX('PTRM input'!$G$385:$P$434,A45offset,$E1356)-INDEX('PTRM input'!$G$277:$P$326,A45offset,$E1356))*OFFSET($F$7,0,$E1356))-SUM($G1356:AB1356))*(OFFSET('PTRM input'!$G$477,0,$E1356-1)/A45taxstdlife))))</f>
        <v>0</v>
      </c>
      <c r="AD1356" s="251">
        <f ca="1">IF(A45taxstdlife="n/a","n/a",IF(A45taxstdlife="",0,IF(AD$3&gt;(A45stdlife+$E1356),((INDEX('PTRM input'!$G$385:$P$434,A45offset,$E1356)-INDEX('PTRM input'!$G$277:$P$326,A45offset,$E1356))*OFFSET($F$7,0,$E1356))-SUM($G1356:AC1356),(((INDEX('PTRM input'!$G$385:$P$434,A45offset,$E1356)-INDEX('PTRM input'!$G$277:$P$326,A45offset,$E1356))*OFFSET($F$7,0,$E1356))-SUM($G1356:AC1356))*(OFFSET('PTRM input'!$G$477,0,$E1356-1)/A45taxstdlife))))</f>
        <v>0</v>
      </c>
      <c r="AE1356" s="251">
        <f ca="1">IF(A45taxstdlife="n/a","n/a",IF(A45taxstdlife="",0,IF(AE$3&gt;(A45stdlife+$E1356),((INDEX('PTRM input'!$G$385:$P$434,A45offset,$E1356)-INDEX('PTRM input'!$G$277:$P$326,A45offset,$E1356))*OFFSET($F$7,0,$E1356))-SUM($G1356:AD1356),(((INDEX('PTRM input'!$G$385:$P$434,A45offset,$E1356)-INDEX('PTRM input'!$G$277:$P$326,A45offset,$E1356))*OFFSET($F$7,0,$E1356))-SUM($G1356:AD1356))*(OFFSET('PTRM input'!$G$477,0,$E1356-1)/A45taxstdlife))))</f>
        <v>0</v>
      </c>
      <c r="AF1356" s="251">
        <f ca="1">IF(A45taxstdlife="n/a","n/a",IF(A45taxstdlife="",0,IF(AF$3&gt;(A45stdlife+$E1356),((INDEX('PTRM input'!$G$385:$P$434,A45offset,$E1356)-INDEX('PTRM input'!$G$277:$P$326,A45offset,$E1356))*OFFSET($F$7,0,$E1356))-SUM($G1356:AE1356),(((INDEX('PTRM input'!$G$385:$P$434,A45offset,$E1356)-INDEX('PTRM input'!$G$277:$P$326,A45offset,$E1356))*OFFSET($F$7,0,$E1356))-SUM($G1356:AE1356))*(OFFSET('PTRM input'!$G$477,0,$E1356-1)/A45taxstdlife))))</f>
        <v>0</v>
      </c>
      <c r="AG1356" s="251">
        <f ca="1">IF(A45taxstdlife="n/a","n/a",IF(A45taxstdlife="",0,IF(AG$3&gt;(A45stdlife+$E1356),((INDEX('PTRM input'!$G$385:$P$434,A45offset,$E1356)-INDEX('PTRM input'!$G$277:$P$326,A45offset,$E1356))*OFFSET($F$7,0,$E1356))-SUM($G1356:AF1356),(((INDEX('PTRM input'!$G$385:$P$434,A45offset,$E1356)-INDEX('PTRM input'!$G$277:$P$326,A45offset,$E1356))*OFFSET($F$7,0,$E1356))-SUM($G1356:AF1356))*(OFFSET('PTRM input'!$G$477,0,$E1356-1)/A45taxstdlife))))</f>
        <v>0</v>
      </c>
      <c r="AH1356" s="251">
        <f ca="1">IF(A45taxstdlife="n/a","n/a",IF(A45taxstdlife="",0,IF(AH$3&gt;(A45stdlife+$E1356),((INDEX('PTRM input'!$G$385:$P$434,A45offset,$E1356)-INDEX('PTRM input'!$G$277:$P$326,A45offset,$E1356))*OFFSET($F$7,0,$E1356))-SUM($G1356:AG1356),(((INDEX('PTRM input'!$G$385:$P$434,A45offset,$E1356)-INDEX('PTRM input'!$G$277:$P$326,A45offset,$E1356))*OFFSET($F$7,0,$E1356))-SUM($G1356:AG1356))*(OFFSET('PTRM input'!$G$477,0,$E1356-1)/A45taxstdlife))))</f>
        <v>0</v>
      </c>
      <c r="AI1356" s="251">
        <f ca="1">IF(A45taxstdlife="n/a","n/a",IF(A45taxstdlife="",0,IF(AI$3&gt;(A45stdlife+$E1356),((INDEX('PTRM input'!$G$385:$P$434,A45offset,$E1356)-INDEX('PTRM input'!$G$277:$P$326,A45offset,$E1356))*OFFSET($F$7,0,$E1356))-SUM($G1356:AH1356),(((INDEX('PTRM input'!$G$385:$P$434,A45offset,$E1356)-INDEX('PTRM input'!$G$277:$P$326,A45offset,$E1356))*OFFSET($F$7,0,$E1356))-SUM($G1356:AH1356))*(OFFSET('PTRM input'!$G$477,0,$E1356-1)/A45taxstdlife))))</f>
        <v>0</v>
      </c>
      <c r="AJ1356" s="251">
        <f ca="1">IF(A45taxstdlife="n/a","n/a",IF(A45taxstdlife="",0,IF(AJ$3&gt;(A45stdlife+$E1356),((INDEX('PTRM input'!$G$385:$P$434,A45offset,$E1356)-INDEX('PTRM input'!$G$277:$P$326,A45offset,$E1356))*OFFSET($F$7,0,$E1356))-SUM($G1356:AI1356),(((INDEX('PTRM input'!$G$385:$P$434,A45offset,$E1356)-INDEX('PTRM input'!$G$277:$P$326,A45offset,$E1356))*OFFSET($F$7,0,$E1356))-SUM($G1356:AI1356))*(OFFSET('PTRM input'!$G$477,0,$E1356-1)/A45taxstdlife))))</f>
        <v>0</v>
      </c>
      <c r="AK1356" s="251">
        <f ca="1">IF(A45taxstdlife="n/a","n/a",IF(A45taxstdlife="",0,IF(AK$3&gt;(A45stdlife+$E1356),((INDEX('PTRM input'!$G$385:$P$434,A45offset,$E1356)-INDEX('PTRM input'!$G$277:$P$326,A45offset,$E1356))*OFFSET($F$7,0,$E1356))-SUM($G1356:AJ1356),(((INDEX('PTRM input'!$G$385:$P$434,A45offset,$E1356)-INDEX('PTRM input'!$G$277:$P$326,A45offset,$E1356))*OFFSET($F$7,0,$E1356))-SUM($G1356:AJ1356))*(OFFSET('PTRM input'!$G$477,0,$E1356-1)/A45taxstdlife))))</f>
        <v>0</v>
      </c>
      <c r="AL1356" s="251">
        <f ca="1">IF(A45taxstdlife="n/a","n/a",IF(A45taxstdlife="",0,IF(AL$3&gt;(A45stdlife+$E1356),((INDEX('PTRM input'!$G$385:$P$434,A45offset,$E1356)-INDEX('PTRM input'!$G$277:$P$326,A45offset,$E1356))*OFFSET($F$7,0,$E1356))-SUM($G1356:AK1356),(((INDEX('PTRM input'!$G$385:$P$434,A45offset,$E1356)-INDEX('PTRM input'!$G$277:$P$326,A45offset,$E1356))*OFFSET($F$7,0,$E1356))-SUM($G1356:AK1356))*(OFFSET('PTRM input'!$G$477,0,$E1356-1)/A45taxstdlife))))</f>
        <v>0</v>
      </c>
      <c r="AM1356" s="251">
        <f ca="1">IF(A45taxstdlife="n/a","n/a",IF(A45taxstdlife="",0,IF(AM$3&gt;(A45stdlife+$E1356),((INDEX('PTRM input'!$G$385:$P$434,A45offset,$E1356)-INDEX('PTRM input'!$G$277:$P$326,A45offset,$E1356))*OFFSET($F$7,0,$E1356))-SUM($G1356:AL1356),(((INDEX('PTRM input'!$G$385:$P$434,A45offset,$E1356)-INDEX('PTRM input'!$G$277:$P$326,A45offset,$E1356))*OFFSET($F$7,0,$E1356))-SUM($G1356:AL1356))*(OFFSET('PTRM input'!$G$477,0,$E1356-1)/A45taxstdlife))))</f>
        <v>0</v>
      </c>
      <c r="AN1356" s="251">
        <f ca="1">IF(A45taxstdlife="n/a","n/a",IF(A45taxstdlife="",0,IF(AN$3&gt;(A45stdlife+$E1356),((INDEX('PTRM input'!$G$385:$P$434,A45offset,$E1356)-INDEX('PTRM input'!$G$277:$P$326,A45offset,$E1356))*OFFSET($F$7,0,$E1356))-SUM($G1356:AM1356),(((INDEX('PTRM input'!$G$385:$P$434,A45offset,$E1356)-INDEX('PTRM input'!$G$277:$P$326,A45offset,$E1356))*OFFSET($F$7,0,$E1356))-SUM($G1356:AM1356))*(OFFSET('PTRM input'!$G$477,0,$E1356-1)/A45taxstdlife))))</f>
        <v>0</v>
      </c>
      <c r="AO1356" s="251">
        <f ca="1">IF(A45taxstdlife="n/a","n/a",IF(A45taxstdlife="",0,IF(AO$3&gt;(A45stdlife+$E1356),((INDEX('PTRM input'!$G$385:$P$434,A45offset,$E1356)-INDEX('PTRM input'!$G$277:$P$326,A45offset,$E1356))*OFFSET($F$7,0,$E1356))-SUM($G1356:AN1356),(((INDEX('PTRM input'!$G$385:$P$434,A45offset,$E1356)-INDEX('PTRM input'!$G$277:$P$326,A45offset,$E1356))*OFFSET($F$7,0,$E1356))-SUM($G1356:AN1356))*(OFFSET('PTRM input'!$G$477,0,$E1356-1)/A45taxstdlife))))</f>
        <v>0</v>
      </c>
      <c r="AP1356" s="251">
        <f ca="1">IF(A45taxstdlife="n/a","n/a",IF(A45taxstdlife="",0,IF(AP$3&gt;(A45stdlife+$E1356),((INDEX('PTRM input'!$G$385:$P$434,A45offset,$E1356)-INDEX('PTRM input'!$G$277:$P$326,A45offset,$E1356))*OFFSET($F$7,0,$E1356))-SUM($G1356:AO1356),(((INDEX('PTRM input'!$G$385:$P$434,A45offset,$E1356)-INDEX('PTRM input'!$G$277:$P$326,A45offset,$E1356))*OFFSET($F$7,0,$E1356))-SUM($G1356:AO1356))*(OFFSET('PTRM input'!$G$477,0,$E1356-1)/A45taxstdlife))))</f>
        <v>0</v>
      </c>
      <c r="AQ1356" s="251">
        <f ca="1">IF(A45taxstdlife="n/a","n/a",IF(A45taxstdlife="",0,IF(AQ$3&gt;(A45stdlife+$E1356),((INDEX('PTRM input'!$G$385:$P$434,A45offset,$E1356)-INDEX('PTRM input'!$G$277:$P$326,A45offset,$E1356))*OFFSET($F$7,0,$E1356))-SUM($G1356:AP1356),(((INDEX('PTRM input'!$G$385:$P$434,A45offset,$E1356)-INDEX('PTRM input'!$G$277:$P$326,A45offset,$E1356))*OFFSET($F$7,0,$E1356))-SUM($G1356:AP1356))*(OFFSET('PTRM input'!$G$477,0,$E1356-1)/A45taxstdlife))))</f>
        <v>0</v>
      </c>
      <c r="AR1356" s="251">
        <f ca="1">IF(A45taxstdlife="n/a","n/a",IF(A45taxstdlife="",0,IF(AR$3&gt;(A45stdlife+$E1356),((INDEX('PTRM input'!$G$385:$P$434,A45offset,$E1356)-INDEX('PTRM input'!$G$277:$P$326,A45offset,$E1356))*OFFSET($F$7,0,$E1356))-SUM($G1356:AQ1356),(((INDEX('PTRM input'!$G$385:$P$434,A45offset,$E1356)-INDEX('PTRM input'!$G$277:$P$326,A45offset,$E1356))*OFFSET($F$7,0,$E1356))-SUM($G1356:AQ1356))*(OFFSET('PTRM input'!$G$477,0,$E1356-1)/A45taxstdlife))))</f>
        <v>0</v>
      </c>
      <c r="AS1356" s="251">
        <f ca="1">IF(A45taxstdlife="n/a","n/a",IF(A45taxstdlife="",0,IF(AS$3&gt;(A45stdlife+$E1356),((INDEX('PTRM input'!$G$385:$P$434,A45offset,$E1356)-INDEX('PTRM input'!$G$277:$P$326,A45offset,$E1356))*OFFSET($F$7,0,$E1356))-SUM($G1356:AR1356),(((INDEX('PTRM input'!$G$385:$P$434,A45offset,$E1356)-INDEX('PTRM input'!$G$277:$P$326,A45offset,$E1356))*OFFSET($F$7,0,$E1356))-SUM($G1356:AR1356))*(OFFSET('PTRM input'!$G$477,0,$E1356-1)/A45taxstdlife))))</f>
        <v>0</v>
      </c>
      <c r="AT1356" s="251">
        <f ca="1">IF(A45taxstdlife="n/a","n/a",IF(A45taxstdlife="",0,IF(AT$3&gt;(A45stdlife+$E1356),((INDEX('PTRM input'!$G$385:$P$434,A45offset,$E1356)-INDEX('PTRM input'!$G$277:$P$326,A45offset,$E1356))*OFFSET($F$7,0,$E1356))-SUM($G1356:AS1356),(((INDEX('PTRM input'!$G$385:$P$434,A45offset,$E1356)-INDEX('PTRM input'!$G$277:$P$326,A45offset,$E1356))*OFFSET($F$7,0,$E1356))-SUM($G1356:AS1356))*(OFFSET('PTRM input'!$G$477,0,$E1356-1)/A45taxstdlife))))</f>
        <v>0</v>
      </c>
      <c r="AU1356" s="251">
        <f ca="1">IF(A45taxstdlife="n/a","n/a",IF(A45taxstdlife="",0,IF(AU$3&gt;(A45stdlife+$E1356),((INDEX('PTRM input'!$G$385:$P$434,A45offset,$E1356)-INDEX('PTRM input'!$G$277:$P$326,A45offset,$E1356))*OFFSET($F$7,0,$E1356))-SUM($G1356:AT1356),(((INDEX('PTRM input'!$G$385:$P$434,A45offset,$E1356)-INDEX('PTRM input'!$G$277:$P$326,A45offset,$E1356))*OFFSET($F$7,0,$E1356))-SUM($G1356:AT1356))*(OFFSET('PTRM input'!$G$477,0,$E1356-1)/A45taxstdlife))))</f>
        <v>0</v>
      </c>
      <c r="AV1356" s="251">
        <f ca="1">IF(A45taxstdlife="n/a","n/a",IF(A45taxstdlife="",0,IF(AV$3&gt;(A45stdlife+$E1356),((INDEX('PTRM input'!$G$385:$P$434,A45offset,$E1356)-INDEX('PTRM input'!$G$277:$P$326,A45offset,$E1356))*OFFSET($F$7,0,$E1356))-SUM($G1356:AU1356),(((INDEX('PTRM input'!$G$385:$P$434,A45offset,$E1356)-INDEX('PTRM input'!$G$277:$P$326,A45offset,$E1356))*OFFSET($F$7,0,$E1356))-SUM($G1356:AU1356))*(OFFSET('PTRM input'!$G$477,0,$E1356-1)/A45taxstdlife))))</f>
        <v>0</v>
      </c>
      <c r="AW1356" s="251">
        <f ca="1">IF(A45taxstdlife="n/a","n/a",IF(A45taxstdlife="",0,IF(AW$3&gt;(A45stdlife+$E1356),((INDEX('PTRM input'!$G$385:$P$434,A45offset,$E1356)-INDEX('PTRM input'!$G$277:$P$326,A45offset,$E1356))*OFFSET($F$7,0,$E1356))-SUM($G1356:AV1356),(((INDEX('PTRM input'!$G$385:$P$434,A45offset,$E1356)-INDEX('PTRM input'!$G$277:$P$326,A45offset,$E1356))*OFFSET($F$7,0,$E1356))-SUM($G1356:AV1356))*(OFFSET('PTRM input'!$G$477,0,$E1356-1)/A45taxstdlife))))</f>
        <v>0</v>
      </c>
      <c r="AX1356" s="251">
        <f ca="1">IF(A45taxstdlife="n/a","n/a",IF(A45taxstdlife="",0,IF(AX$3&gt;(A45stdlife+$E1356),((INDEX('PTRM input'!$G$385:$P$434,A45offset,$E1356)-INDEX('PTRM input'!$G$277:$P$326,A45offset,$E1356))*OFFSET($F$7,0,$E1356))-SUM($G1356:AW1356),(((INDEX('PTRM input'!$G$385:$P$434,A45offset,$E1356)-INDEX('PTRM input'!$G$277:$P$326,A45offset,$E1356))*OFFSET($F$7,0,$E1356))-SUM($G1356:AW1356))*(OFFSET('PTRM input'!$G$477,0,$E1356-1)/A45taxstdlife))))</f>
        <v>0</v>
      </c>
      <c r="AY1356" s="251">
        <f ca="1">IF(A45taxstdlife="n/a","n/a",IF(A45taxstdlife="",0,IF(AY$3&gt;(A45stdlife+$E1356),((INDEX('PTRM input'!$G$385:$P$434,A45offset,$E1356)-INDEX('PTRM input'!$G$277:$P$326,A45offset,$E1356))*OFFSET($F$7,0,$E1356))-SUM($G1356:AX1356),(((INDEX('PTRM input'!$G$385:$P$434,A45offset,$E1356)-INDEX('PTRM input'!$G$277:$P$326,A45offset,$E1356))*OFFSET($F$7,0,$E1356))-SUM($G1356:AX1356))*(OFFSET('PTRM input'!$G$477,0,$E1356-1)/A45taxstdlife))))</f>
        <v>0</v>
      </c>
      <c r="AZ1356" s="251">
        <f ca="1">IF(A45taxstdlife="n/a","n/a",IF(A45taxstdlife="",0,IF(AZ$3&gt;(A45stdlife+$E1356),((INDEX('PTRM input'!$G$385:$P$434,A45offset,$E1356)-INDEX('PTRM input'!$G$277:$P$326,A45offset,$E1356))*OFFSET($F$7,0,$E1356))-SUM($G1356:AY1356),(((INDEX('PTRM input'!$G$385:$P$434,A45offset,$E1356)-INDEX('PTRM input'!$G$277:$P$326,A45offset,$E1356))*OFFSET($F$7,0,$E1356))-SUM($G1356:AY1356))*(OFFSET('PTRM input'!$G$477,0,$E1356-1)/A45taxstdlife))))</f>
        <v>0</v>
      </c>
      <c r="BA1356" s="251">
        <f ca="1">IF(A45taxstdlife="n/a","n/a",IF(A45taxstdlife="",0,IF(BA$3&gt;(A45stdlife+$E1356),((INDEX('PTRM input'!$G$385:$P$434,A45offset,$E1356)-INDEX('PTRM input'!$G$277:$P$326,A45offset,$E1356))*OFFSET($F$7,0,$E1356))-SUM($G1356:AZ1356),(((INDEX('PTRM input'!$G$385:$P$434,A45offset,$E1356)-INDEX('PTRM input'!$G$277:$P$326,A45offset,$E1356))*OFFSET($F$7,0,$E1356))-SUM($G1356:AZ1356))*(OFFSET('PTRM input'!$G$477,0,$E1356-1)/A45taxstdlife))))</f>
        <v>0</v>
      </c>
      <c r="BB1356" s="251">
        <f ca="1">IF(A45taxstdlife="n/a","n/a",IF(A45taxstdlife="",0,IF(BB$3&gt;(A45stdlife+$E1356),((INDEX('PTRM input'!$G$385:$P$434,A45offset,$E1356)-INDEX('PTRM input'!$G$277:$P$326,A45offset,$E1356))*OFFSET($F$7,0,$E1356))-SUM($G1356:BA1356),(((INDEX('PTRM input'!$G$385:$P$434,A45offset,$E1356)-INDEX('PTRM input'!$G$277:$P$326,A45offset,$E1356))*OFFSET($F$7,0,$E1356))-SUM($G1356:BA1356))*(OFFSET('PTRM input'!$G$477,0,$E1356-1)/A45taxstdlife))))</f>
        <v>0</v>
      </c>
      <c r="BC1356" s="251">
        <f ca="1">IF(A45taxstdlife="n/a","n/a",IF(A45taxstdlife="",0,IF(BC$3&gt;(A45stdlife+$E1356),((INDEX('PTRM input'!$G$385:$P$434,A45offset,$E1356)-INDEX('PTRM input'!$G$277:$P$326,A45offset,$E1356))*OFFSET($F$7,0,$E1356))-SUM($G1356:BB1356),(((INDEX('PTRM input'!$G$385:$P$434,A45offset,$E1356)-INDEX('PTRM input'!$G$277:$P$326,A45offset,$E1356))*OFFSET($F$7,0,$E1356))-SUM($G1356:BB1356))*(OFFSET('PTRM input'!$G$477,0,$E1356-1)/A45taxstdlife))))</f>
        <v>0</v>
      </c>
      <c r="BD1356" s="251">
        <f ca="1">IF(A45taxstdlife="n/a","n/a",IF(A45taxstdlife="",0,IF(BD$3&gt;(A45stdlife+$E1356),((INDEX('PTRM input'!$G$385:$P$434,A45offset,$E1356)-INDEX('PTRM input'!$G$277:$P$326,A45offset,$E1356))*OFFSET($F$7,0,$E1356))-SUM($G1356:BC1356),(((INDEX('PTRM input'!$G$385:$P$434,A45offset,$E1356)-INDEX('PTRM input'!$G$277:$P$326,A45offset,$E1356))*OFFSET($F$7,0,$E1356))-SUM($G1356:BC1356))*(OFFSET('PTRM input'!$G$477,0,$E1356-1)/A45taxstdlife))))</f>
        <v>0</v>
      </c>
      <c r="BE1356" s="251">
        <f ca="1">IF(A45taxstdlife="n/a","n/a",IF(A45taxstdlife="",0,IF(BE$3&gt;(A45stdlife+$E1356),((INDEX('PTRM input'!$G$385:$P$434,A45offset,$E1356)-INDEX('PTRM input'!$G$277:$P$326,A45offset,$E1356))*OFFSET($F$7,0,$E1356))-SUM($G1356:BD1356),(((INDEX('PTRM input'!$G$385:$P$434,A45offset,$E1356)-INDEX('PTRM input'!$G$277:$P$326,A45offset,$E1356))*OFFSET($F$7,0,$E1356))-SUM($G1356:BD1356))*(OFFSET('PTRM input'!$G$477,0,$E1356-1)/A45taxstdlife))))</f>
        <v>0</v>
      </c>
      <c r="BF1356" s="251">
        <f ca="1">IF(A45taxstdlife="n/a","n/a",IF(A45taxstdlife="",0,IF(BF$3&gt;(A45stdlife+$E1356),((INDEX('PTRM input'!$G$385:$P$434,A45offset,$E1356)-INDEX('PTRM input'!$G$277:$P$326,A45offset,$E1356))*OFFSET($F$7,0,$E1356))-SUM($G1356:BE1356),(((INDEX('PTRM input'!$G$385:$P$434,A45offset,$E1356)-INDEX('PTRM input'!$G$277:$P$326,A45offset,$E1356))*OFFSET($F$7,0,$E1356))-SUM($G1356:BE1356))*(OFFSET('PTRM input'!$G$477,0,$E1356-1)/A45taxstdlife))))</f>
        <v>0</v>
      </c>
      <c r="BG1356" s="251">
        <f ca="1">IF(A45taxstdlife="n/a","n/a",IF(A45taxstdlife="",0,IF(BG$3&gt;(A45stdlife+$E1356),((INDEX('PTRM input'!$G$385:$P$434,A45offset,$E1356)-INDEX('PTRM input'!$G$277:$P$326,A45offset,$E1356))*OFFSET($F$7,0,$E1356))-SUM($G1356:BF1356),(((INDEX('PTRM input'!$G$385:$P$434,A45offset,$E1356)-INDEX('PTRM input'!$G$277:$P$326,A45offset,$E1356))*OFFSET($F$7,0,$E1356))-SUM($G1356:BF1356))*(OFFSET('PTRM input'!$G$477,0,$E1356-1)/A45taxstdlife))))</f>
        <v>0</v>
      </c>
      <c r="BH1356" s="251">
        <f ca="1">IF(A45taxstdlife="n/a","n/a",IF(A45taxstdlife="",0,IF(BH$3&gt;(A45stdlife+$E1356),((INDEX('PTRM input'!$G$385:$P$434,A45offset,$E1356)-INDEX('PTRM input'!$G$277:$P$326,A45offset,$E1356))*OFFSET($F$7,0,$E1356))-SUM($G1356:BG1356),(((INDEX('PTRM input'!$G$385:$P$434,A45offset,$E1356)-INDEX('PTRM input'!$G$277:$P$326,A45offset,$E1356))*OFFSET($F$7,0,$E1356))-SUM($G1356:BG1356))*(OFFSET('PTRM input'!$G$477,0,$E1356-1)/A45taxstdlife))))</f>
        <v>0</v>
      </c>
      <c r="BI1356" s="251">
        <f ca="1">IF(A45taxstdlife="n/a","n/a",IF(A45taxstdlife="",0,IF(BI$3&gt;(A45stdlife+$E1356),((INDEX('PTRM input'!$G$385:$P$434,A45offset,$E1356)-INDEX('PTRM input'!$G$277:$P$326,A45offset,$E1356))*OFFSET($F$7,0,$E1356))-SUM($G1356:BH1356),(((INDEX('PTRM input'!$G$385:$P$434,A45offset,$E1356)-INDEX('PTRM input'!$G$277:$P$326,A45offset,$E1356))*OFFSET($F$7,0,$E1356))-SUM($G1356:BH1356))*(OFFSET('PTRM input'!$G$477,0,$E1356-1)/A45taxstdlife))))</f>
        <v>0</v>
      </c>
      <c r="BJ1356" s="163"/>
      <c r="BK1356" s="116"/>
      <c r="BL1356" s="116"/>
      <c r="BM1356" s="116"/>
    </row>
    <row r="1357" spans="1:65" ht="12.75" hidden="1" customHeight="1" outlineLevel="2">
      <c r="A1357" s="366"/>
      <c r="B1357" s="19"/>
      <c r="C1357" s="18"/>
      <c r="D1357" s="760"/>
      <c r="E1357" s="86">
        <v>4</v>
      </c>
      <c r="F1357" s="356"/>
      <c r="G1357" s="434"/>
      <c r="H1357" s="435"/>
      <c r="I1357" s="435"/>
      <c r="J1357" s="619"/>
      <c r="K1357" s="251">
        <f ca="1">IF(A45taxstdlife="n/a","n/a",IF(A45taxstdlife="",0,IF(K$3&gt;(A45stdlife+$E1357),((INDEX('PTRM input'!$G$385:$P$434,A45offset,$E1357)-INDEX('PTRM input'!$G$277:$P$326,A45offset,$E1357))*OFFSET($F$7,0,$E1357))-SUM($G1357:J1357),(((INDEX('PTRM input'!$G$385:$P$434,A45offset,$E1357)-INDEX('PTRM input'!$G$277:$P$326,A45offset,$E1357))*OFFSET($F$7,0,$E1357))-SUM($G1357:J1357))*(OFFSET('PTRM input'!$G$477,0,$E1357-1)/A45taxstdlife))))</f>
        <v>0</v>
      </c>
      <c r="L1357" s="251">
        <f ca="1">IF(A45taxstdlife="n/a","n/a",IF(A45taxstdlife="",0,IF(L$3&gt;(A45stdlife+$E1357),((INDEX('PTRM input'!$G$385:$P$434,A45offset,$E1357)-INDEX('PTRM input'!$G$277:$P$326,A45offset,$E1357))*OFFSET($F$7,0,$E1357))-SUM($G1357:K1357),(((INDEX('PTRM input'!$G$385:$P$434,A45offset,$E1357)-INDEX('PTRM input'!$G$277:$P$326,A45offset,$E1357))*OFFSET($F$7,0,$E1357))-SUM($G1357:K1357))*(OFFSET('PTRM input'!$G$477,0,$E1357-1)/A45taxstdlife))))</f>
        <v>0</v>
      </c>
      <c r="M1357" s="251">
        <f ca="1">IF(A45taxstdlife="n/a","n/a",IF(A45taxstdlife="",0,IF(M$3&gt;(A45stdlife+$E1357),((INDEX('PTRM input'!$G$385:$P$434,A45offset,$E1357)-INDEX('PTRM input'!$G$277:$P$326,A45offset,$E1357))*OFFSET($F$7,0,$E1357))-SUM($G1357:L1357),(((INDEX('PTRM input'!$G$385:$P$434,A45offset,$E1357)-INDEX('PTRM input'!$G$277:$P$326,A45offset,$E1357))*OFFSET($F$7,0,$E1357))-SUM($G1357:L1357))*(OFFSET('PTRM input'!$G$477,0,$E1357-1)/A45taxstdlife))))</f>
        <v>0</v>
      </c>
      <c r="N1357" s="251">
        <f ca="1">IF(A45taxstdlife="n/a","n/a",IF(A45taxstdlife="",0,IF(N$3&gt;(A45stdlife+$E1357),((INDEX('PTRM input'!$G$385:$P$434,A45offset,$E1357)-INDEX('PTRM input'!$G$277:$P$326,A45offset,$E1357))*OFFSET($F$7,0,$E1357))-SUM($G1357:M1357),(((INDEX('PTRM input'!$G$385:$P$434,A45offset,$E1357)-INDEX('PTRM input'!$G$277:$P$326,A45offset,$E1357))*OFFSET($F$7,0,$E1357))-SUM($G1357:M1357))*(OFFSET('PTRM input'!$G$477,0,$E1357-1)/A45taxstdlife))))</f>
        <v>0</v>
      </c>
      <c r="O1357" s="251">
        <f ca="1">IF(A45taxstdlife="n/a","n/a",IF(A45taxstdlife="",0,IF(O$3&gt;(A45stdlife+$E1357),((INDEX('PTRM input'!$G$385:$P$434,A45offset,$E1357)-INDEX('PTRM input'!$G$277:$P$326,A45offset,$E1357))*OFFSET($F$7,0,$E1357))-SUM($G1357:N1357),(((INDEX('PTRM input'!$G$385:$P$434,A45offset,$E1357)-INDEX('PTRM input'!$G$277:$P$326,A45offset,$E1357))*OFFSET($F$7,0,$E1357))-SUM($G1357:N1357))*(OFFSET('PTRM input'!$G$477,0,$E1357-1)/A45taxstdlife))))</f>
        <v>0</v>
      </c>
      <c r="P1357" s="251">
        <f ca="1">IF(A45taxstdlife="n/a","n/a",IF(A45taxstdlife="",0,IF(P$3&gt;(A45stdlife+$E1357),((INDEX('PTRM input'!$G$385:$P$434,A45offset,$E1357)-INDEX('PTRM input'!$G$277:$P$326,A45offset,$E1357))*OFFSET($F$7,0,$E1357))-SUM($G1357:O1357),(((INDEX('PTRM input'!$G$385:$P$434,A45offset,$E1357)-INDEX('PTRM input'!$G$277:$P$326,A45offset,$E1357))*OFFSET($F$7,0,$E1357))-SUM($G1357:O1357))*(OFFSET('PTRM input'!$G$477,0,$E1357-1)/A45taxstdlife))))</f>
        <v>0</v>
      </c>
      <c r="Q1357" s="251">
        <f ca="1">IF(A45taxstdlife="n/a","n/a",IF(A45taxstdlife="",0,IF(Q$3&gt;(A45stdlife+$E1357),((INDEX('PTRM input'!$G$385:$P$434,A45offset,$E1357)-INDEX('PTRM input'!$G$277:$P$326,A45offset,$E1357))*OFFSET($F$7,0,$E1357))-SUM($G1357:P1357),(((INDEX('PTRM input'!$G$385:$P$434,A45offset,$E1357)-INDEX('PTRM input'!$G$277:$P$326,A45offset,$E1357))*OFFSET($F$7,0,$E1357))-SUM($G1357:P1357))*(OFFSET('PTRM input'!$G$477,0,$E1357-1)/A45taxstdlife))))</f>
        <v>0</v>
      </c>
      <c r="R1357" s="251">
        <f ca="1">IF(A45taxstdlife="n/a","n/a",IF(A45taxstdlife="",0,IF(R$3&gt;(A45stdlife+$E1357),((INDEX('PTRM input'!$G$385:$P$434,A45offset,$E1357)-INDEX('PTRM input'!$G$277:$P$326,A45offset,$E1357))*OFFSET($F$7,0,$E1357))-SUM($G1357:Q1357),(((INDEX('PTRM input'!$G$385:$P$434,A45offset,$E1357)-INDEX('PTRM input'!$G$277:$P$326,A45offset,$E1357))*OFFSET($F$7,0,$E1357))-SUM($G1357:Q1357))*(OFFSET('PTRM input'!$G$477,0,$E1357-1)/A45taxstdlife))))</f>
        <v>0</v>
      </c>
      <c r="S1357" s="251">
        <f ca="1">IF(A45taxstdlife="n/a","n/a",IF(A45taxstdlife="",0,IF(S$3&gt;(A45stdlife+$E1357),((INDEX('PTRM input'!$G$385:$P$434,A45offset,$E1357)-INDEX('PTRM input'!$G$277:$P$326,A45offset,$E1357))*OFFSET($F$7,0,$E1357))-SUM($G1357:R1357),(((INDEX('PTRM input'!$G$385:$P$434,A45offset,$E1357)-INDEX('PTRM input'!$G$277:$P$326,A45offset,$E1357))*OFFSET($F$7,0,$E1357))-SUM($G1357:R1357))*(OFFSET('PTRM input'!$G$477,0,$E1357-1)/A45taxstdlife))))</f>
        <v>0</v>
      </c>
      <c r="T1357" s="251">
        <f ca="1">IF(A45taxstdlife="n/a","n/a",IF(A45taxstdlife="",0,IF(T$3&gt;(A45stdlife+$E1357),((INDEX('PTRM input'!$G$385:$P$434,A45offset,$E1357)-INDEX('PTRM input'!$G$277:$P$326,A45offset,$E1357))*OFFSET($F$7,0,$E1357))-SUM($G1357:S1357),(((INDEX('PTRM input'!$G$385:$P$434,A45offset,$E1357)-INDEX('PTRM input'!$G$277:$P$326,A45offset,$E1357))*OFFSET($F$7,0,$E1357))-SUM($G1357:S1357))*(OFFSET('PTRM input'!$G$477,0,$E1357-1)/A45taxstdlife))))</f>
        <v>0</v>
      </c>
      <c r="U1357" s="251">
        <f ca="1">IF(A45taxstdlife="n/a","n/a",IF(A45taxstdlife="",0,IF(U$3&gt;(A45stdlife+$E1357),((INDEX('PTRM input'!$G$385:$P$434,A45offset,$E1357)-INDEX('PTRM input'!$G$277:$P$326,A45offset,$E1357))*OFFSET($F$7,0,$E1357))-SUM($G1357:T1357),(((INDEX('PTRM input'!$G$385:$P$434,A45offset,$E1357)-INDEX('PTRM input'!$G$277:$P$326,A45offset,$E1357))*OFFSET($F$7,0,$E1357))-SUM($G1357:T1357))*(OFFSET('PTRM input'!$G$477,0,$E1357-1)/A45taxstdlife))))</f>
        <v>0</v>
      </c>
      <c r="V1357" s="251">
        <f ca="1">IF(A45taxstdlife="n/a","n/a",IF(A45taxstdlife="",0,IF(V$3&gt;(A45stdlife+$E1357),((INDEX('PTRM input'!$G$385:$P$434,A45offset,$E1357)-INDEX('PTRM input'!$G$277:$P$326,A45offset,$E1357))*OFFSET($F$7,0,$E1357))-SUM($G1357:U1357),(((INDEX('PTRM input'!$G$385:$P$434,A45offset,$E1357)-INDEX('PTRM input'!$G$277:$P$326,A45offset,$E1357))*OFFSET($F$7,0,$E1357))-SUM($G1357:U1357))*(OFFSET('PTRM input'!$G$477,0,$E1357-1)/A45taxstdlife))))</f>
        <v>0</v>
      </c>
      <c r="W1357" s="251">
        <f ca="1">IF(A45taxstdlife="n/a","n/a",IF(A45taxstdlife="",0,IF(W$3&gt;(A45stdlife+$E1357),((INDEX('PTRM input'!$G$385:$P$434,A45offset,$E1357)-INDEX('PTRM input'!$G$277:$P$326,A45offset,$E1357))*OFFSET($F$7,0,$E1357))-SUM($G1357:V1357),(((INDEX('PTRM input'!$G$385:$P$434,A45offset,$E1357)-INDEX('PTRM input'!$G$277:$P$326,A45offset,$E1357))*OFFSET($F$7,0,$E1357))-SUM($G1357:V1357))*(OFFSET('PTRM input'!$G$477,0,$E1357-1)/A45taxstdlife))))</f>
        <v>0</v>
      </c>
      <c r="X1357" s="251">
        <f ca="1">IF(A45taxstdlife="n/a","n/a",IF(A45taxstdlife="",0,IF(X$3&gt;(A45stdlife+$E1357),((INDEX('PTRM input'!$G$385:$P$434,A45offset,$E1357)-INDEX('PTRM input'!$G$277:$P$326,A45offset,$E1357))*OFFSET($F$7,0,$E1357))-SUM($G1357:W1357),(((INDEX('PTRM input'!$G$385:$P$434,A45offset,$E1357)-INDEX('PTRM input'!$G$277:$P$326,A45offset,$E1357))*OFFSET($F$7,0,$E1357))-SUM($G1357:W1357))*(OFFSET('PTRM input'!$G$477,0,$E1357-1)/A45taxstdlife))))</f>
        <v>0</v>
      </c>
      <c r="Y1357" s="251">
        <f ca="1">IF(A45taxstdlife="n/a","n/a",IF(A45taxstdlife="",0,IF(Y$3&gt;(A45stdlife+$E1357),((INDEX('PTRM input'!$G$385:$P$434,A45offset,$E1357)-INDEX('PTRM input'!$G$277:$P$326,A45offset,$E1357))*OFFSET($F$7,0,$E1357))-SUM($G1357:X1357),(((INDEX('PTRM input'!$G$385:$P$434,A45offset,$E1357)-INDEX('PTRM input'!$G$277:$P$326,A45offset,$E1357))*OFFSET($F$7,0,$E1357))-SUM($G1357:X1357))*(OFFSET('PTRM input'!$G$477,0,$E1357-1)/A45taxstdlife))))</f>
        <v>0</v>
      </c>
      <c r="Z1357" s="251">
        <f ca="1">IF(A45taxstdlife="n/a","n/a",IF(A45taxstdlife="",0,IF(Z$3&gt;(A45stdlife+$E1357),((INDEX('PTRM input'!$G$385:$P$434,A45offset,$E1357)-INDEX('PTRM input'!$G$277:$P$326,A45offset,$E1357))*OFFSET($F$7,0,$E1357))-SUM($G1357:Y1357),(((INDEX('PTRM input'!$G$385:$P$434,A45offset,$E1357)-INDEX('PTRM input'!$G$277:$P$326,A45offset,$E1357))*OFFSET($F$7,0,$E1357))-SUM($G1357:Y1357))*(OFFSET('PTRM input'!$G$477,0,$E1357-1)/A45taxstdlife))))</f>
        <v>0</v>
      </c>
      <c r="AA1357" s="251">
        <f ca="1">IF(A45taxstdlife="n/a","n/a",IF(A45taxstdlife="",0,IF(AA$3&gt;(A45stdlife+$E1357),((INDEX('PTRM input'!$G$385:$P$434,A45offset,$E1357)-INDEX('PTRM input'!$G$277:$P$326,A45offset,$E1357))*OFFSET($F$7,0,$E1357))-SUM($G1357:Z1357),(((INDEX('PTRM input'!$G$385:$P$434,A45offset,$E1357)-INDEX('PTRM input'!$G$277:$P$326,A45offset,$E1357))*OFFSET($F$7,0,$E1357))-SUM($G1357:Z1357))*(OFFSET('PTRM input'!$G$477,0,$E1357-1)/A45taxstdlife))))</f>
        <v>0</v>
      </c>
      <c r="AB1357" s="251">
        <f ca="1">IF(A45taxstdlife="n/a","n/a",IF(A45taxstdlife="",0,IF(AB$3&gt;(A45stdlife+$E1357),((INDEX('PTRM input'!$G$385:$P$434,A45offset,$E1357)-INDEX('PTRM input'!$G$277:$P$326,A45offset,$E1357))*OFFSET($F$7,0,$E1357))-SUM($G1357:AA1357),(((INDEX('PTRM input'!$G$385:$P$434,A45offset,$E1357)-INDEX('PTRM input'!$G$277:$P$326,A45offset,$E1357))*OFFSET($F$7,0,$E1357))-SUM($G1357:AA1357))*(OFFSET('PTRM input'!$G$477,0,$E1357-1)/A45taxstdlife))))</f>
        <v>0</v>
      </c>
      <c r="AC1357" s="251">
        <f ca="1">IF(A45taxstdlife="n/a","n/a",IF(A45taxstdlife="",0,IF(AC$3&gt;(A45stdlife+$E1357),((INDEX('PTRM input'!$G$385:$P$434,A45offset,$E1357)-INDEX('PTRM input'!$G$277:$P$326,A45offset,$E1357))*OFFSET($F$7,0,$E1357))-SUM($G1357:AB1357),(((INDEX('PTRM input'!$G$385:$P$434,A45offset,$E1357)-INDEX('PTRM input'!$G$277:$P$326,A45offset,$E1357))*OFFSET($F$7,0,$E1357))-SUM($G1357:AB1357))*(OFFSET('PTRM input'!$G$477,0,$E1357-1)/A45taxstdlife))))</f>
        <v>0</v>
      </c>
      <c r="AD1357" s="251">
        <f ca="1">IF(A45taxstdlife="n/a","n/a",IF(A45taxstdlife="",0,IF(AD$3&gt;(A45stdlife+$E1357),((INDEX('PTRM input'!$G$385:$P$434,A45offset,$E1357)-INDEX('PTRM input'!$G$277:$P$326,A45offset,$E1357))*OFFSET($F$7,0,$E1357))-SUM($G1357:AC1357),(((INDEX('PTRM input'!$G$385:$P$434,A45offset,$E1357)-INDEX('PTRM input'!$G$277:$P$326,A45offset,$E1357))*OFFSET($F$7,0,$E1357))-SUM($G1357:AC1357))*(OFFSET('PTRM input'!$G$477,0,$E1357-1)/A45taxstdlife))))</f>
        <v>0</v>
      </c>
      <c r="AE1357" s="251">
        <f ca="1">IF(A45taxstdlife="n/a","n/a",IF(A45taxstdlife="",0,IF(AE$3&gt;(A45stdlife+$E1357),((INDEX('PTRM input'!$G$385:$P$434,A45offset,$E1357)-INDEX('PTRM input'!$G$277:$P$326,A45offset,$E1357))*OFFSET($F$7,0,$E1357))-SUM($G1357:AD1357),(((INDEX('PTRM input'!$G$385:$P$434,A45offset,$E1357)-INDEX('PTRM input'!$G$277:$P$326,A45offset,$E1357))*OFFSET($F$7,0,$E1357))-SUM($G1357:AD1357))*(OFFSET('PTRM input'!$G$477,0,$E1357-1)/A45taxstdlife))))</f>
        <v>0</v>
      </c>
      <c r="AF1357" s="251">
        <f ca="1">IF(A45taxstdlife="n/a","n/a",IF(A45taxstdlife="",0,IF(AF$3&gt;(A45stdlife+$E1357),((INDEX('PTRM input'!$G$385:$P$434,A45offset,$E1357)-INDEX('PTRM input'!$G$277:$P$326,A45offset,$E1357))*OFFSET($F$7,0,$E1357))-SUM($G1357:AE1357),(((INDEX('PTRM input'!$G$385:$P$434,A45offset,$E1357)-INDEX('PTRM input'!$G$277:$P$326,A45offset,$E1357))*OFFSET($F$7,0,$E1357))-SUM($G1357:AE1357))*(OFFSET('PTRM input'!$G$477,0,$E1357-1)/A45taxstdlife))))</f>
        <v>0</v>
      </c>
      <c r="AG1357" s="251">
        <f ca="1">IF(A45taxstdlife="n/a","n/a",IF(A45taxstdlife="",0,IF(AG$3&gt;(A45stdlife+$E1357),((INDEX('PTRM input'!$G$385:$P$434,A45offset,$E1357)-INDEX('PTRM input'!$G$277:$P$326,A45offset,$E1357))*OFFSET($F$7,0,$E1357))-SUM($G1357:AF1357),(((INDEX('PTRM input'!$G$385:$P$434,A45offset,$E1357)-INDEX('PTRM input'!$G$277:$P$326,A45offset,$E1357))*OFFSET($F$7,0,$E1357))-SUM($G1357:AF1357))*(OFFSET('PTRM input'!$G$477,0,$E1357-1)/A45taxstdlife))))</f>
        <v>0</v>
      </c>
      <c r="AH1357" s="251">
        <f ca="1">IF(A45taxstdlife="n/a","n/a",IF(A45taxstdlife="",0,IF(AH$3&gt;(A45stdlife+$E1357),((INDEX('PTRM input'!$G$385:$P$434,A45offset,$E1357)-INDEX('PTRM input'!$G$277:$P$326,A45offset,$E1357))*OFFSET($F$7,0,$E1357))-SUM($G1357:AG1357),(((INDEX('PTRM input'!$G$385:$P$434,A45offset,$E1357)-INDEX('PTRM input'!$G$277:$P$326,A45offset,$E1357))*OFFSET($F$7,0,$E1357))-SUM($G1357:AG1357))*(OFFSET('PTRM input'!$G$477,0,$E1357-1)/A45taxstdlife))))</f>
        <v>0</v>
      </c>
      <c r="AI1357" s="251">
        <f ca="1">IF(A45taxstdlife="n/a","n/a",IF(A45taxstdlife="",0,IF(AI$3&gt;(A45stdlife+$E1357),((INDEX('PTRM input'!$G$385:$P$434,A45offset,$E1357)-INDEX('PTRM input'!$G$277:$P$326,A45offset,$E1357))*OFFSET($F$7,0,$E1357))-SUM($G1357:AH1357),(((INDEX('PTRM input'!$G$385:$P$434,A45offset,$E1357)-INDEX('PTRM input'!$G$277:$P$326,A45offset,$E1357))*OFFSET($F$7,0,$E1357))-SUM($G1357:AH1357))*(OFFSET('PTRM input'!$G$477,0,$E1357-1)/A45taxstdlife))))</f>
        <v>0</v>
      </c>
      <c r="AJ1357" s="251">
        <f ca="1">IF(A45taxstdlife="n/a","n/a",IF(A45taxstdlife="",0,IF(AJ$3&gt;(A45stdlife+$E1357),((INDEX('PTRM input'!$G$385:$P$434,A45offset,$E1357)-INDEX('PTRM input'!$G$277:$P$326,A45offset,$E1357))*OFFSET($F$7,0,$E1357))-SUM($G1357:AI1357),(((INDEX('PTRM input'!$G$385:$P$434,A45offset,$E1357)-INDEX('PTRM input'!$G$277:$P$326,A45offset,$E1357))*OFFSET($F$7,0,$E1357))-SUM($G1357:AI1357))*(OFFSET('PTRM input'!$G$477,0,$E1357-1)/A45taxstdlife))))</f>
        <v>0</v>
      </c>
      <c r="AK1357" s="251">
        <f ca="1">IF(A45taxstdlife="n/a","n/a",IF(A45taxstdlife="",0,IF(AK$3&gt;(A45stdlife+$E1357),((INDEX('PTRM input'!$G$385:$P$434,A45offset,$E1357)-INDEX('PTRM input'!$G$277:$P$326,A45offset,$E1357))*OFFSET($F$7,0,$E1357))-SUM($G1357:AJ1357),(((INDEX('PTRM input'!$G$385:$P$434,A45offset,$E1357)-INDEX('PTRM input'!$G$277:$P$326,A45offset,$E1357))*OFFSET($F$7,0,$E1357))-SUM($G1357:AJ1357))*(OFFSET('PTRM input'!$G$477,0,$E1357-1)/A45taxstdlife))))</f>
        <v>0</v>
      </c>
      <c r="AL1357" s="251">
        <f ca="1">IF(A45taxstdlife="n/a","n/a",IF(A45taxstdlife="",0,IF(AL$3&gt;(A45stdlife+$E1357),((INDEX('PTRM input'!$G$385:$P$434,A45offset,$E1357)-INDEX('PTRM input'!$G$277:$P$326,A45offset,$E1357))*OFFSET($F$7,0,$E1357))-SUM($G1357:AK1357),(((INDEX('PTRM input'!$G$385:$P$434,A45offset,$E1357)-INDEX('PTRM input'!$G$277:$P$326,A45offset,$E1357))*OFFSET($F$7,0,$E1357))-SUM($G1357:AK1357))*(OFFSET('PTRM input'!$G$477,0,$E1357-1)/A45taxstdlife))))</f>
        <v>0</v>
      </c>
      <c r="AM1357" s="251">
        <f ca="1">IF(A45taxstdlife="n/a","n/a",IF(A45taxstdlife="",0,IF(AM$3&gt;(A45stdlife+$E1357),((INDEX('PTRM input'!$G$385:$P$434,A45offset,$E1357)-INDEX('PTRM input'!$G$277:$P$326,A45offset,$E1357))*OFFSET($F$7,0,$E1357))-SUM($G1357:AL1357),(((INDEX('PTRM input'!$G$385:$P$434,A45offset,$E1357)-INDEX('PTRM input'!$G$277:$P$326,A45offset,$E1357))*OFFSET($F$7,0,$E1357))-SUM($G1357:AL1357))*(OFFSET('PTRM input'!$G$477,0,$E1357-1)/A45taxstdlife))))</f>
        <v>0</v>
      </c>
      <c r="AN1357" s="251">
        <f ca="1">IF(A45taxstdlife="n/a","n/a",IF(A45taxstdlife="",0,IF(AN$3&gt;(A45stdlife+$E1357),((INDEX('PTRM input'!$G$385:$P$434,A45offset,$E1357)-INDEX('PTRM input'!$G$277:$P$326,A45offset,$E1357))*OFFSET($F$7,0,$E1357))-SUM($G1357:AM1357),(((INDEX('PTRM input'!$G$385:$P$434,A45offset,$E1357)-INDEX('PTRM input'!$G$277:$P$326,A45offset,$E1357))*OFFSET($F$7,0,$E1357))-SUM($G1357:AM1357))*(OFFSET('PTRM input'!$G$477,0,$E1357-1)/A45taxstdlife))))</f>
        <v>0</v>
      </c>
      <c r="AO1357" s="251">
        <f ca="1">IF(A45taxstdlife="n/a","n/a",IF(A45taxstdlife="",0,IF(AO$3&gt;(A45stdlife+$E1357),((INDEX('PTRM input'!$G$385:$P$434,A45offset,$E1357)-INDEX('PTRM input'!$G$277:$P$326,A45offset,$E1357))*OFFSET($F$7,0,$E1357))-SUM($G1357:AN1357),(((INDEX('PTRM input'!$G$385:$P$434,A45offset,$E1357)-INDEX('PTRM input'!$G$277:$P$326,A45offset,$E1357))*OFFSET($F$7,0,$E1357))-SUM($G1357:AN1357))*(OFFSET('PTRM input'!$G$477,0,$E1357-1)/A45taxstdlife))))</f>
        <v>0</v>
      </c>
      <c r="AP1357" s="251">
        <f ca="1">IF(A45taxstdlife="n/a","n/a",IF(A45taxstdlife="",0,IF(AP$3&gt;(A45stdlife+$E1357),((INDEX('PTRM input'!$G$385:$P$434,A45offset,$E1357)-INDEX('PTRM input'!$G$277:$P$326,A45offset,$E1357))*OFFSET($F$7,0,$E1357))-SUM($G1357:AO1357),(((INDEX('PTRM input'!$G$385:$P$434,A45offset,$E1357)-INDEX('PTRM input'!$G$277:$P$326,A45offset,$E1357))*OFFSET($F$7,0,$E1357))-SUM($G1357:AO1357))*(OFFSET('PTRM input'!$G$477,0,$E1357-1)/A45taxstdlife))))</f>
        <v>0</v>
      </c>
      <c r="AQ1357" s="251">
        <f ca="1">IF(A45taxstdlife="n/a","n/a",IF(A45taxstdlife="",0,IF(AQ$3&gt;(A45stdlife+$E1357),((INDEX('PTRM input'!$G$385:$P$434,A45offset,$E1357)-INDEX('PTRM input'!$G$277:$P$326,A45offset,$E1357))*OFFSET($F$7,0,$E1357))-SUM($G1357:AP1357),(((INDEX('PTRM input'!$G$385:$P$434,A45offset,$E1357)-INDEX('PTRM input'!$G$277:$P$326,A45offset,$E1357))*OFFSET($F$7,0,$E1357))-SUM($G1357:AP1357))*(OFFSET('PTRM input'!$G$477,0,$E1357-1)/A45taxstdlife))))</f>
        <v>0</v>
      </c>
      <c r="AR1357" s="251">
        <f ca="1">IF(A45taxstdlife="n/a","n/a",IF(A45taxstdlife="",0,IF(AR$3&gt;(A45stdlife+$E1357),((INDEX('PTRM input'!$G$385:$P$434,A45offset,$E1357)-INDEX('PTRM input'!$G$277:$P$326,A45offset,$E1357))*OFFSET($F$7,0,$E1357))-SUM($G1357:AQ1357),(((INDEX('PTRM input'!$G$385:$P$434,A45offset,$E1357)-INDEX('PTRM input'!$G$277:$P$326,A45offset,$E1357))*OFFSET($F$7,0,$E1357))-SUM($G1357:AQ1357))*(OFFSET('PTRM input'!$G$477,0,$E1357-1)/A45taxstdlife))))</f>
        <v>0</v>
      </c>
      <c r="AS1357" s="251">
        <f ca="1">IF(A45taxstdlife="n/a","n/a",IF(A45taxstdlife="",0,IF(AS$3&gt;(A45stdlife+$E1357),((INDEX('PTRM input'!$G$385:$P$434,A45offset,$E1357)-INDEX('PTRM input'!$G$277:$P$326,A45offset,$E1357))*OFFSET($F$7,0,$E1357))-SUM($G1357:AR1357),(((INDEX('PTRM input'!$G$385:$P$434,A45offset,$E1357)-INDEX('PTRM input'!$G$277:$P$326,A45offset,$E1357))*OFFSET($F$7,0,$E1357))-SUM($G1357:AR1357))*(OFFSET('PTRM input'!$G$477,0,$E1357-1)/A45taxstdlife))))</f>
        <v>0</v>
      </c>
      <c r="AT1357" s="251">
        <f ca="1">IF(A45taxstdlife="n/a","n/a",IF(A45taxstdlife="",0,IF(AT$3&gt;(A45stdlife+$E1357),((INDEX('PTRM input'!$G$385:$P$434,A45offset,$E1357)-INDEX('PTRM input'!$G$277:$P$326,A45offset,$E1357))*OFFSET($F$7,0,$E1357))-SUM($G1357:AS1357),(((INDEX('PTRM input'!$G$385:$P$434,A45offset,$E1357)-INDEX('PTRM input'!$G$277:$P$326,A45offset,$E1357))*OFFSET($F$7,0,$E1357))-SUM($G1357:AS1357))*(OFFSET('PTRM input'!$G$477,0,$E1357-1)/A45taxstdlife))))</f>
        <v>0</v>
      </c>
      <c r="AU1357" s="251">
        <f ca="1">IF(A45taxstdlife="n/a","n/a",IF(A45taxstdlife="",0,IF(AU$3&gt;(A45stdlife+$E1357),((INDEX('PTRM input'!$G$385:$P$434,A45offset,$E1357)-INDEX('PTRM input'!$G$277:$P$326,A45offset,$E1357))*OFFSET($F$7,0,$E1357))-SUM($G1357:AT1357),(((INDEX('PTRM input'!$G$385:$P$434,A45offset,$E1357)-INDEX('PTRM input'!$G$277:$P$326,A45offset,$E1357))*OFFSET($F$7,0,$E1357))-SUM($G1357:AT1357))*(OFFSET('PTRM input'!$G$477,0,$E1357-1)/A45taxstdlife))))</f>
        <v>0</v>
      </c>
      <c r="AV1357" s="251">
        <f ca="1">IF(A45taxstdlife="n/a","n/a",IF(A45taxstdlife="",0,IF(AV$3&gt;(A45stdlife+$E1357),((INDEX('PTRM input'!$G$385:$P$434,A45offset,$E1357)-INDEX('PTRM input'!$G$277:$P$326,A45offset,$E1357))*OFFSET($F$7,0,$E1357))-SUM($G1357:AU1357),(((INDEX('PTRM input'!$G$385:$P$434,A45offset,$E1357)-INDEX('PTRM input'!$G$277:$P$326,A45offset,$E1357))*OFFSET($F$7,0,$E1357))-SUM($G1357:AU1357))*(OFFSET('PTRM input'!$G$477,0,$E1357-1)/A45taxstdlife))))</f>
        <v>0</v>
      </c>
      <c r="AW1357" s="251">
        <f ca="1">IF(A45taxstdlife="n/a","n/a",IF(A45taxstdlife="",0,IF(AW$3&gt;(A45stdlife+$E1357),((INDEX('PTRM input'!$G$385:$P$434,A45offset,$E1357)-INDEX('PTRM input'!$G$277:$P$326,A45offset,$E1357))*OFFSET($F$7,0,$E1357))-SUM($G1357:AV1357),(((INDEX('PTRM input'!$G$385:$P$434,A45offset,$E1357)-INDEX('PTRM input'!$G$277:$P$326,A45offset,$E1357))*OFFSET($F$7,0,$E1357))-SUM($G1357:AV1357))*(OFFSET('PTRM input'!$G$477,0,$E1357-1)/A45taxstdlife))))</f>
        <v>0</v>
      </c>
      <c r="AX1357" s="251">
        <f ca="1">IF(A45taxstdlife="n/a","n/a",IF(A45taxstdlife="",0,IF(AX$3&gt;(A45stdlife+$E1357),((INDEX('PTRM input'!$G$385:$P$434,A45offset,$E1357)-INDEX('PTRM input'!$G$277:$P$326,A45offset,$E1357))*OFFSET($F$7,0,$E1357))-SUM($G1357:AW1357),(((INDEX('PTRM input'!$G$385:$P$434,A45offset,$E1357)-INDEX('PTRM input'!$G$277:$P$326,A45offset,$E1357))*OFFSET($F$7,0,$E1357))-SUM($G1357:AW1357))*(OFFSET('PTRM input'!$G$477,0,$E1357-1)/A45taxstdlife))))</f>
        <v>0</v>
      </c>
      <c r="AY1357" s="251">
        <f ca="1">IF(A45taxstdlife="n/a","n/a",IF(A45taxstdlife="",0,IF(AY$3&gt;(A45stdlife+$E1357),((INDEX('PTRM input'!$G$385:$P$434,A45offset,$E1357)-INDEX('PTRM input'!$G$277:$P$326,A45offset,$E1357))*OFFSET($F$7,0,$E1357))-SUM($G1357:AX1357),(((INDEX('PTRM input'!$G$385:$P$434,A45offset,$E1357)-INDEX('PTRM input'!$G$277:$P$326,A45offset,$E1357))*OFFSET($F$7,0,$E1357))-SUM($G1357:AX1357))*(OFFSET('PTRM input'!$G$477,0,$E1357-1)/A45taxstdlife))))</f>
        <v>0</v>
      </c>
      <c r="AZ1357" s="251">
        <f ca="1">IF(A45taxstdlife="n/a","n/a",IF(A45taxstdlife="",0,IF(AZ$3&gt;(A45stdlife+$E1357),((INDEX('PTRM input'!$G$385:$P$434,A45offset,$E1357)-INDEX('PTRM input'!$G$277:$P$326,A45offset,$E1357))*OFFSET($F$7,0,$E1357))-SUM($G1357:AY1357),(((INDEX('PTRM input'!$G$385:$P$434,A45offset,$E1357)-INDEX('PTRM input'!$G$277:$P$326,A45offset,$E1357))*OFFSET($F$7,0,$E1357))-SUM($G1357:AY1357))*(OFFSET('PTRM input'!$G$477,0,$E1357-1)/A45taxstdlife))))</f>
        <v>0</v>
      </c>
      <c r="BA1357" s="251">
        <f ca="1">IF(A45taxstdlife="n/a","n/a",IF(A45taxstdlife="",0,IF(BA$3&gt;(A45stdlife+$E1357),((INDEX('PTRM input'!$G$385:$P$434,A45offset,$E1357)-INDEX('PTRM input'!$G$277:$P$326,A45offset,$E1357))*OFFSET($F$7,0,$E1357))-SUM($G1357:AZ1357),(((INDEX('PTRM input'!$G$385:$P$434,A45offset,$E1357)-INDEX('PTRM input'!$G$277:$P$326,A45offset,$E1357))*OFFSET($F$7,0,$E1357))-SUM($G1357:AZ1357))*(OFFSET('PTRM input'!$G$477,0,$E1357-1)/A45taxstdlife))))</f>
        <v>0</v>
      </c>
      <c r="BB1357" s="251">
        <f ca="1">IF(A45taxstdlife="n/a","n/a",IF(A45taxstdlife="",0,IF(BB$3&gt;(A45stdlife+$E1357),((INDEX('PTRM input'!$G$385:$P$434,A45offset,$E1357)-INDEX('PTRM input'!$G$277:$P$326,A45offset,$E1357))*OFFSET($F$7,0,$E1357))-SUM($G1357:BA1357),(((INDEX('PTRM input'!$G$385:$P$434,A45offset,$E1357)-INDEX('PTRM input'!$G$277:$P$326,A45offset,$E1357))*OFFSET($F$7,0,$E1357))-SUM($G1357:BA1357))*(OFFSET('PTRM input'!$G$477,0,$E1357-1)/A45taxstdlife))))</f>
        <v>0</v>
      </c>
      <c r="BC1357" s="251">
        <f ca="1">IF(A45taxstdlife="n/a","n/a",IF(A45taxstdlife="",0,IF(BC$3&gt;(A45stdlife+$E1357),((INDEX('PTRM input'!$G$385:$P$434,A45offset,$E1357)-INDEX('PTRM input'!$G$277:$P$326,A45offset,$E1357))*OFFSET($F$7,0,$E1357))-SUM($G1357:BB1357),(((INDEX('PTRM input'!$G$385:$P$434,A45offset,$E1357)-INDEX('PTRM input'!$G$277:$P$326,A45offset,$E1357))*OFFSET($F$7,0,$E1357))-SUM($G1357:BB1357))*(OFFSET('PTRM input'!$G$477,0,$E1357-1)/A45taxstdlife))))</f>
        <v>0</v>
      </c>
      <c r="BD1357" s="251">
        <f ca="1">IF(A45taxstdlife="n/a","n/a",IF(A45taxstdlife="",0,IF(BD$3&gt;(A45stdlife+$E1357),((INDEX('PTRM input'!$G$385:$P$434,A45offset,$E1357)-INDEX('PTRM input'!$G$277:$P$326,A45offset,$E1357))*OFFSET($F$7,0,$E1357))-SUM($G1357:BC1357),(((INDEX('PTRM input'!$G$385:$P$434,A45offset,$E1357)-INDEX('PTRM input'!$G$277:$P$326,A45offset,$E1357))*OFFSET($F$7,0,$E1357))-SUM($G1357:BC1357))*(OFFSET('PTRM input'!$G$477,0,$E1357-1)/A45taxstdlife))))</f>
        <v>0</v>
      </c>
      <c r="BE1357" s="251">
        <f ca="1">IF(A45taxstdlife="n/a","n/a",IF(A45taxstdlife="",0,IF(BE$3&gt;(A45stdlife+$E1357),((INDEX('PTRM input'!$G$385:$P$434,A45offset,$E1357)-INDEX('PTRM input'!$G$277:$P$326,A45offset,$E1357))*OFFSET($F$7,0,$E1357))-SUM($G1357:BD1357),(((INDEX('PTRM input'!$G$385:$P$434,A45offset,$E1357)-INDEX('PTRM input'!$G$277:$P$326,A45offset,$E1357))*OFFSET($F$7,0,$E1357))-SUM($G1357:BD1357))*(OFFSET('PTRM input'!$G$477,0,$E1357-1)/A45taxstdlife))))</f>
        <v>0</v>
      </c>
      <c r="BF1357" s="251">
        <f ca="1">IF(A45taxstdlife="n/a","n/a",IF(A45taxstdlife="",0,IF(BF$3&gt;(A45stdlife+$E1357),((INDEX('PTRM input'!$G$385:$P$434,A45offset,$E1357)-INDEX('PTRM input'!$G$277:$P$326,A45offset,$E1357))*OFFSET($F$7,0,$E1357))-SUM($G1357:BE1357),(((INDEX('PTRM input'!$G$385:$P$434,A45offset,$E1357)-INDEX('PTRM input'!$G$277:$P$326,A45offset,$E1357))*OFFSET($F$7,0,$E1357))-SUM($G1357:BE1357))*(OFFSET('PTRM input'!$G$477,0,$E1357-1)/A45taxstdlife))))</f>
        <v>0</v>
      </c>
      <c r="BG1357" s="251">
        <f ca="1">IF(A45taxstdlife="n/a","n/a",IF(A45taxstdlife="",0,IF(BG$3&gt;(A45stdlife+$E1357),((INDEX('PTRM input'!$G$385:$P$434,A45offset,$E1357)-INDEX('PTRM input'!$G$277:$P$326,A45offset,$E1357))*OFFSET($F$7,0,$E1357))-SUM($G1357:BF1357),(((INDEX('PTRM input'!$G$385:$P$434,A45offset,$E1357)-INDEX('PTRM input'!$G$277:$P$326,A45offset,$E1357))*OFFSET($F$7,0,$E1357))-SUM($G1357:BF1357))*(OFFSET('PTRM input'!$G$477,0,$E1357-1)/A45taxstdlife))))</f>
        <v>0</v>
      </c>
      <c r="BH1357" s="251">
        <f ca="1">IF(A45taxstdlife="n/a","n/a",IF(A45taxstdlife="",0,IF(BH$3&gt;(A45stdlife+$E1357),((INDEX('PTRM input'!$G$385:$P$434,A45offset,$E1357)-INDEX('PTRM input'!$G$277:$P$326,A45offset,$E1357))*OFFSET($F$7,0,$E1357))-SUM($G1357:BG1357),(((INDEX('PTRM input'!$G$385:$P$434,A45offset,$E1357)-INDEX('PTRM input'!$G$277:$P$326,A45offset,$E1357))*OFFSET($F$7,0,$E1357))-SUM($G1357:BG1357))*(OFFSET('PTRM input'!$G$477,0,$E1357-1)/A45taxstdlife))))</f>
        <v>0</v>
      </c>
      <c r="BI1357" s="251">
        <f ca="1">IF(A45taxstdlife="n/a","n/a",IF(A45taxstdlife="",0,IF(BI$3&gt;(A45stdlife+$E1357),((INDEX('PTRM input'!$G$385:$P$434,A45offset,$E1357)-INDEX('PTRM input'!$G$277:$P$326,A45offset,$E1357))*OFFSET($F$7,0,$E1357))-SUM($G1357:BH1357),(((INDEX('PTRM input'!$G$385:$P$434,A45offset,$E1357)-INDEX('PTRM input'!$G$277:$P$326,A45offset,$E1357))*OFFSET($F$7,0,$E1357))-SUM($G1357:BH1357))*(OFFSET('PTRM input'!$G$477,0,$E1357-1)/A45taxstdlife))))</f>
        <v>0</v>
      </c>
      <c r="BJ1357" s="116"/>
      <c r="BK1357" s="116"/>
      <c r="BL1357" s="116"/>
      <c r="BM1357" s="116"/>
    </row>
    <row r="1358" spans="1:65" ht="12.75" hidden="1" customHeight="1" outlineLevel="2">
      <c r="A1358" s="366"/>
      <c r="B1358" s="19"/>
      <c r="C1358" s="18"/>
      <c r="D1358" s="760"/>
      <c r="E1358" s="86">
        <v>5</v>
      </c>
      <c r="F1358" s="356"/>
      <c r="G1358" s="434"/>
      <c r="H1358" s="435"/>
      <c r="I1358" s="435"/>
      <c r="J1358" s="435"/>
      <c r="K1358" s="619"/>
      <c r="L1358" s="251">
        <f ca="1">IF(A45taxstdlife="n/a","n/a",IF(A45taxstdlife="",0,IF(L$3&gt;(A45stdlife+$E1358),((INDEX('PTRM input'!$G$385:$P$434,A45offset,$E1358)-INDEX('PTRM input'!$G$277:$P$326,A45offset,$E1358))*OFFSET($F$7,0,$E1358))-SUM($G1358:K1358),(((INDEX('PTRM input'!$G$385:$P$434,A45offset,$E1358)-INDEX('PTRM input'!$G$277:$P$326,A45offset,$E1358))*OFFSET($F$7,0,$E1358))-SUM($G1358:K1358))*(OFFSET('PTRM input'!$G$477,0,$E1358-1)/A45taxstdlife))))</f>
        <v>0</v>
      </c>
      <c r="M1358" s="251">
        <f ca="1">IF(A45taxstdlife="n/a","n/a",IF(A45taxstdlife="",0,IF(M$3&gt;(A45stdlife+$E1358),((INDEX('PTRM input'!$G$385:$P$434,A45offset,$E1358)-INDEX('PTRM input'!$G$277:$P$326,A45offset,$E1358))*OFFSET($F$7,0,$E1358))-SUM($G1358:L1358),(((INDEX('PTRM input'!$G$385:$P$434,A45offset,$E1358)-INDEX('PTRM input'!$G$277:$P$326,A45offset,$E1358))*OFFSET($F$7,0,$E1358))-SUM($G1358:L1358))*(OFFSET('PTRM input'!$G$477,0,$E1358-1)/A45taxstdlife))))</f>
        <v>0</v>
      </c>
      <c r="N1358" s="251">
        <f ca="1">IF(A45taxstdlife="n/a","n/a",IF(A45taxstdlife="",0,IF(N$3&gt;(A45stdlife+$E1358),((INDEX('PTRM input'!$G$385:$P$434,A45offset,$E1358)-INDEX('PTRM input'!$G$277:$P$326,A45offset,$E1358))*OFFSET($F$7,0,$E1358))-SUM($G1358:M1358),(((INDEX('PTRM input'!$G$385:$P$434,A45offset,$E1358)-INDEX('PTRM input'!$G$277:$P$326,A45offset,$E1358))*OFFSET($F$7,0,$E1358))-SUM($G1358:M1358))*(OFFSET('PTRM input'!$G$477,0,$E1358-1)/A45taxstdlife))))</f>
        <v>0</v>
      </c>
      <c r="O1358" s="251">
        <f ca="1">IF(A45taxstdlife="n/a","n/a",IF(A45taxstdlife="",0,IF(O$3&gt;(A45stdlife+$E1358),((INDEX('PTRM input'!$G$385:$P$434,A45offset,$E1358)-INDEX('PTRM input'!$G$277:$P$326,A45offset,$E1358))*OFFSET($F$7,0,$E1358))-SUM($G1358:N1358),(((INDEX('PTRM input'!$G$385:$P$434,A45offset,$E1358)-INDEX('PTRM input'!$G$277:$P$326,A45offset,$E1358))*OFFSET($F$7,0,$E1358))-SUM($G1358:N1358))*(OFFSET('PTRM input'!$G$477,0,$E1358-1)/A45taxstdlife))))</f>
        <v>0</v>
      </c>
      <c r="P1358" s="251">
        <f ca="1">IF(A45taxstdlife="n/a","n/a",IF(A45taxstdlife="",0,IF(P$3&gt;(A45stdlife+$E1358),((INDEX('PTRM input'!$G$385:$P$434,A45offset,$E1358)-INDEX('PTRM input'!$G$277:$P$326,A45offset,$E1358))*OFFSET($F$7,0,$E1358))-SUM($G1358:O1358),(((INDEX('PTRM input'!$G$385:$P$434,A45offset,$E1358)-INDEX('PTRM input'!$G$277:$P$326,A45offset,$E1358))*OFFSET($F$7,0,$E1358))-SUM($G1358:O1358))*(OFFSET('PTRM input'!$G$477,0,$E1358-1)/A45taxstdlife))))</f>
        <v>0</v>
      </c>
      <c r="Q1358" s="251">
        <f ca="1">IF(A45taxstdlife="n/a","n/a",IF(A45taxstdlife="",0,IF(Q$3&gt;(A45stdlife+$E1358),((INDEX('PTRM input'!$G$385:$P$434,A45offset,$E1358)-INDEX('PTRM input'!$G$277:$P$326,A45offset,$E1358))*OFFSET($F$7,0,$E1358))-SUM($G1358:P1358),(((INDEX('PTRM input'!$G$385:$P$434,A45offset,$E1358)-INDEX('PTRM input'!$G$277:$P$326,A45offset,$E1358))*OFFSET($F$7,0,$E1358))-SUM($G1358:P1358))*(OFFSET('PTRM input'!$G$477,0,$E1358-1)/A45taxstdlife))))</f>
        <v>0</v>
      </c>
      <c r="R1358" s="251">
        <f ca="1">IF(A45taxstdlife="n/a","n/a",IF(A45taxstdlife="",0,IF(R$3&gt;(A45stdlife+$E1358),((INDEX('PTRM input'!$G$385:$P$434,A45offset,$E1358)-INDEX('PTRM input'!$G$277:$P$326,A45offset,$E1358))*OFFSET($F$7,0,$E1358))-SUM($G1358:Q1358),(((INDEX('PTRM input'!$G$385:$P$434,A45offset,$E1358)-INDEX('PTRM input'!$G$277:$P$326,A45offset,$E1358))*OFFSET($F$7,0,$E1358))-SUM($G1358:Q1358))*(OFFSET('PTRM input'!$G$477,0,$E1358-1)/A45taxstdlife))))</f>
        <v>0</v>
      </c>
      <c r="S1358" s="251">
        <f ca="1">IF(A45taxstdlife="n/a","n/a",IF(A45taxstdlife="",0,IF(S$3&gt;(A45stdlife+$E1358),((INDEX('PTRM input'!$G$385:$P$434,A45offset,$E1358)-INDEX('PTRM input'!$G$277:$P$326,A45offset,$E1358))*OFFSET($F$7,0,$E1358))-SUM($G1358:R1358),(((INDEX('PTRM input'!$G$385:$P$434,A45offset,$E1358)-INDEX('PTRM input'!$G$277:$P$326,A45offset,$E1358))*OFFSET($F$7,0,$E1358))-SUM($G1358:R1358))*(OFFSET('PTRM input'!$G$477,0,$E1358-1)/A45taxstdlife))))</f>
        <v>0</v>
      </c>
      <c r="T1358" s="251">
        <f ca="1">IF(A45taxstdlife="n/a","n/a",IF(A45taxstdlife="",0,IF(T$3&gt;(A45stdlife+$E1358),((INDEX('PTRM input'!$G$385:$P$434,A45offset,$E1358)-INDEX('PTRM input'!$G$277:$P$326,A45offset,$E1358))*OFFSET($F$7,0,$E1358))-SUM($G1358:S1358),(((INDEX('PTRM input'!$G$385:$P$434,A45offset,$E1358)-INDEX('PTRM input'!$G$277:$P$326,A45offset,$E1358))*OFFSET($F$7,0,$E1358))-SUM($G1358:S1358))*(OFFSET('PTRM input'!$G$477,0,$E1358-1)/A45taxstdlife))))</f>
        <v>0</v>
      </c>
      <c r="U1358" s="251">
        <f ca="1">IF(A45taxstdlife="n/a","n/a",IF(A45taxstdlife="",0,IF(U$3&gt;(A45stdlife+$E1358),((INDEX('PTRM input'!$G$385:$P$434,A45offset,$E1358)-INDEX('PTRM input'!$G$277:$P$326,A45offset,$E1358))*OFFSET($F$7,0,$E1358))-SUM($G1358:T1358),(((INDEX('PTRM input'!$G$385:$P$434,A45offset,$E1358)-INDEX('PTRM input'!$G$277:$P$326,A45offset,$E1358))*OFFSET($F$7,0,$E1358))-SUM($G1358:T1358))*(OFFSET('PTRM input'!$G$477,0,$E1358-1)/A45taxstdlife))))</f>
        <v>0</v>
      </c>
      <c r="V1358" s="251">
        <f ca="1">IF(A45taxstdlife="n/a","n/a",IF(A45taxstdlife="",0,IF(V$3&gt;(A45stdlife+$E1358),((INDEX('PTRM input'!$G$385:$P$434,A45offset,$E1358)-INDEX('PTRM input'!$G$277:$P$326,A45offset,$E1358))*OFFSET($F$7,0,$E1358))-SUM($G1358:U1358),(((INDEX('PTRM input'!$G$385:$P$434,A45offset,$E1358)-INDEX('PTRM input'!$G$277:$P$326,A45offset,$E1358))*OFFSET($F$7,0,$E1358))-SUM($G1358:U1358))*(OFFSET('PTRM input'!$G$477,0,$E1358-1)/A45taxstdlife))))</f>
        <v>0</v>
      </c>
      <c r="W1358" s="251">
        <f ca="1">IF(A45taxstdlife="n/a","n/a",IF(A45taxstdlife="",0,IF(W$3&gt;(A45stdlife+$E1358),((INDEX('PTRM input'!$G$385:$P$434,A45offset,$E1358)-INDEX('PTRM input'!$G$277:$P$326,A45offset,$E1358))*OFFSET($F$7,0,$E1358))-SUM($G1358:V1358),(((INDEX('PTRM input'!$G$385:$P$434,A45offset,$E1358)-INDEX('PTRM input'!$G$277:$P$326,A45offset,$E1358))*OFFSET($F$7,0,$E1358))-SUM($G1358:V1358))*(OFFSET('PTRM input'!$G$477,0,$E1358-1)/A45taxstdlife))))</f>
        <v>0</v>
      </c>
      <c r="X1358" s="251">
        <f ca="1">IF(A45taxstdlife="n/a","n/a",IF(A45taxstdlife="",0,IF(X$3&gt;(A45stdlife+$E1358),((INDEX('PTRM input'!$G$385:$P$434,A45offset,$E1358)-INDEX('PTRM input'!$G$277:$P$326,A45offset,$E1358))*OFFSET($F$7,0,$E1358))-SUM($G1358:W1358),(((INDEX('PTRM input'!$G$385:$P$434,A45offset,$E1358)-INDEX('PTRM input'!$G$277:$P$326,A45offset,$E1358))*OFFSET($F$7,0,$E1358))-SUM($G1358:W1358))*(OFFSET('PTRM input'!$G$477,0,$E1358-1)/A45taxstdlife))))</f>
        <v>0</v>
      </c>
      <c r="Y1358" s="251">
        <f ca="1">IF(A45taxstdlife="n/a","n/a",IF(A45taxstdlife="",0,IF(Y$3&gt;(A45stdlife+$E1358),((INDEX('PTRM input'!$G$385:$P$434,A45offset,$E1358)-INDEX('PTRM input'!$G$277:$P$326,A45offset,$E1358))*OFFSET($F$7,0,$E1358))-SUM($G1358:X1358),(((INDEX('PTRM input'!$G$385:$P$434,A45offset,$E1358)-INDEX('PTRM input'!$G$277:$P$326,A45offset,$E1358))*OFFSET($F$7,0,$E1358))-SUM($G1358:X1358))*(OFFSET('PTRM input'!$G$477,0,$E1358-1)/A45taxstdlife))))</f>
        <v>0</v>
      </c>
      <c r="Z1358" s="251">
        <f ca="1">IF(A45taxstdlife="n/a","n/a",IF(A45taxstdlife="",0,IF(Z$3&gt;(A45stdlife+$E1358),((INDEX('PTRM input'!$G$385:$P$434,A45offset,$E1358)-INDEX('PTRM input'!$G$277:$P$326,A45offset,$E1358))*OFFSET($F$7,0,$E1358))-SUM($G1358:Y1358),(((INDEX('PTRM input'!$G$385:$P$434,A45offset,$E1358)-INDEX('PTRM input'!$G$277:$P$326,A45offset,$E1358))*OFFSET($F$7,0,$E1358))-SUM($G1358:Y1358))*(OFFSET('PTRM input'!$G$477,0,$E1358-1)/A45taxstdlife))))</f>
        <v>0</v>
      </c>
      <c r="AA1358" s="251">
        <f ca="1">IF(A45taxstdlife="n/a","n/a",IF(A45taxstdlife="",0,IF(AA$3&gt;(A45stdlife+$E1358),((INDEX('PTRM input'!$G$385:$P$434,A45offset,$E1358)-INDEX('PTRM input'!$G$277:$P$326,A45offset,$E1358))*OFFSET($F$7,0,$E1358))-SUM($G1358:Z1358),(((INDEX('PTRM input'!$G$385:$P$434,A45offset,$E1358)-INDEX('PTRM input'!$G$277:$P$326,A45offset,$E1358))*OFFSET($F$7,0,$E1358))-SUM($G1358:Z1358))*(OFFSET('PTRM input'!$G$477,0,$E1358-1)/A45taxstdlife))))</f>
        <v>0</v>
      </c>
      <c r="AB1358" s="251">
        <f ca="1">IF(A45taxstdlife="n/a","n/a",IF(A45taxstdlife="",0,IF(AB$3&gt;(A45stdlife+$E1358),((INDEX('PTRM input'!$G$385:$P$434,A45offset,$E1358)-INDEX('PTRM input'!$G$277:$P$326,A45offset,$E1358))*OFFSET($F$7,0,$E1358))-SUM($G1358:AA1358),(((INDEX('PTRM input'!$G$385:$P$434,A45offset,$E1358)-INDEX('PTRM input'!$G$277:$P$326,A45offset,$E1358))*OFFSET($F$7,0,$E1358))-SUM($G1358:AA1358))*(OFFSET('PTRM input'!$G$477,0,$E1358-1)/A45taxstdlife))))</f>
        <v>0</v>
      </c>
      <c r="AC1358" s="251">
        <f ca="1">IF(A45taxstdlife="n/a","n/a",IF(A45taxstdlife="",0,IF(AC$3&gt;(A45stdlife+$E1358),((INDEX('PTRM input'!$G$385:$P$434,A45offset,$E1358)-INDEX('PTRM input'!$G$277:$P$326,A45offset,$E1358))*OFFSET($F$7,0,$E1358))-SUM($G1358:AB1358),(((INDEX('PTRM input'!$G$385:$P$434,A45offset,$E1358)-INDEX('PTRM input'!$G$277:$P$326,A45offset,$E1358))*OFFSET($F$7,0,$E1358))-SUM($G1358:AB1358))*(OFFSET('PTRM input'!$G$477,0,$E1358-1)/A45taxstdlife))))</f>
        <v>0</v>
      </c>
      <c r="AD1358" s="251">
        <f ca="1">IF(A45taxstdlife="n/a","n/a",IF(A45taxstdlife="",0,IF(AD$3&gt;(A45stdlife+$E1358),((INDEX('PTRM input'!$G$385:$P$434,A45offset,$E1358)-INDEX('PTRM input'!$G$277:$P$326,A45offset,$E1358))*OFFSET($F$7,0,$E1358))-SUM($G1358:AC1358),(((INDEX('PTRM input'!$G$385:$P$434,A45offset,$E1358)-INDEX('PTRM input'!$G$277:$P$326,A45offset,$E1358))*OFFSET($F$7,0,$E1358))-SUM($G1358:AC1358))*(OFFSET('PTRM input'!$G$477,0,$E1358-1)/A45taxstdlife))))</f>
        <v>0</v>
      </c>
      <c r="AE1358" s="251">
        <f ca="1">IF(A45taxstdlife="n/a","n/a",IF(A45taxstdlife="",0,IF(AE$3&gt;(A45stdlife+$E1358),((INDEX('PTRM input'!$G$385:$P$434,A45offset,$E1358)-INDEX('PTRM input'!$G$277:$P$326,A45offset,$E1358))*OFFSET($F$7,0,$E1358))-SUM($G1358:AD1358),(((INDEX('PTRM input'!$G$385:$P$434,A45offset,$E1358)-INDEX('PTRM input'!$G$277:$P$326,A45offset,$E1358))*OFFSET($F$7,0,$E1358))-SUM($G1358:AD1358))*(OFFSET('PTRM input'!$G$477,0,$E1358-1)/A45taxstdlife))))</f>
        <v>0</v>
      </c>
      <c r="AF1358" s="251">
        <f ca="1">IF(A45taxstdlife="n/a","n/a",IF(A45taxstdlife="",0,IF(AF$3&gt;(A45stdlife+$E1358),((INDEX('PTRM input'!$G$385:$P$434,A45offset,$E1358)-INDEX('PTRM input'!$G$277:$P$326,A45offset,$E1358))*OFFSET($F$7,0,$E1358))-SUM($G1358:AE1358),(((INDEX('PTRM input'!$G$385:$P$434,A45offset,$E1358)-INDEX('PTRM input'!$G$277:$P$326,A45offset,$E1358))*OFFSET($F$7,0,$E1358))-SUM($G1358:AE1358))*(OFFSET('PTRM input'!$G$477,0,$E1358-1)/A45taxstdlife))))</f>
        <v>0</v>
      </c>
      <c r="AG1358" s="251">
        <f ca="1">IF(A45taxstdlife="n/a","n/a",IF(A45taxstdlife="",0,IF(AG$3&gt;(A45stdlife+$E1358),((INDEX('PTRM input'!$G$385:$P$434,A45offset,$E1358)-INDEX('PTRM input'!$G$277:$P$326,A45offset,$E1358))*OFFSET($F$7,0,$E1358))-SUM($G1358:AF1358),(((INDEX('PTRM input'!$G$385:$P$434,A45offset,$E1358)-INDEX('PTRM input'!$G$277:$P$326,A45offset,$E1358))*OFFSET($F$7,0,$E1358))-SUM($G1358:AF1358))*(OFFSET('PTRM input'!$G$477,0,$E1358-1)/A45taxstdlife))))</f>
        <v>0</v>
      </c>
      <c r="AH1358" s="251">
        <f ca="1">IF(A45taxstdlife="n/a","n/a",IF(A45taxstdlife="",0,IF(AH$3&gt;(A45stdlife+$E1358),((INDEX('PTRM input'!$G$385:$P$434,A45offset,$E1358)-INDEX('PTRM input'!$G$277:$P$326,A45offset,$E1358))*OFFSET($F$7,0,$E1358))-SUM($G1358:AG1358),(((INDEX('PTRM input'!$G$385:$P$434,A45offset,$E1358)-INDEX('PTRM input'!$G$277:$P$326,A45offset,$E1358))*OFFSET($F$7,0,$E1358))-SUM($G1358:AG1358))*(OFFSET('PTRM input'!$G$477,0,$E1358-1)/A45taxstdlife))))</f>
        <v>0</v>
      </c>
      <c r="AI1358" s="251">
        <f ca="1">IF(A45taxstdlife="n/a","n/a",IF(A45taxstdlife="",0,IF(AI$3&gt;(A45stdlife+$E1358),((INDEX('PTRM input'!$G$385:$P$434,A45offset,$E1358)-INDEX('PTRM input'!$G$277:$P$326,A45offset,$E1358))*OFFSET($F$7,0,$E1358))-SUM($G1358:AH1358),(((INDEX('PTRM input'!$G$385:$P$434,A45offset,$E1358)-INDEX('PTRM input'!$G$277:$P$326,A45offset,$E1358))*OFFSET($F$7,0,$E1358))-SUM($G1358:AH1358))*(OFFSET('PTRM input'!$G$477,0,$E1358-1)/A45taxstdlife))))</f>
        <v>0</v>
      </c>
      <c r="AJ1358" s="251">
        <f ca="1">IF(A45taxstdlife="n/a","n/a",IF(A45taxstdlife="",0,IF(AJ$3&gt;(A45stdlife+$E1358),((INDEX('PTRM input'!$G$385:$P$434,A45offset,$E1358)-INDEX('PTRM input'!$G$277:$P$326,A45offset,$E1358))*OFFSET($F$7,0,$E1358))-SUM($G1358:AI1358),(((INDEX('PTRM input'!$G$385:$P$434,A45offset,$E1358)-INDEX('PTRM input'!$G$277:$P$326,A45offset,$E1358))*OFFSET($F$7,0,$E1358))-SUM($G1358:AI1358))*(OFFSET('PTRM input'!$G$477,0,$E1358-1)/A45taxstdlife))))</f>
        <v>0</v>
      </c>
      <c r="AK1358" s="251">
        <f ca="1">IF(A45taxstdlife="n/a","n/a",IF(A45taxstdlife="",0,IF(AK$3&gt;(A45stdlife+$E1358),((INDEX('PTRM input'!$G$385:$P$434,A45offset,$E1358)-INDEX('PTRM input'!$G$277:$P$326,A45offset,$E1358))*OFFSET($F$7,0,$E1358))-SUM($G1358:AJ1358),(((INDEX('PTRM input'!$G$385:$P$434,A45offset,$E1358)-INDEX('PTRM input'!$G$277:$P$326,A45offset,$E1358))*OFFSET($F$7,0,$E1358))-SUM($G1358:AJ1358))*(OFFSET('PTRM input'!$G$477,0,$E1358-1)/A45taxstdlife))))</f>
        <v>0</v>
      </c>
      <c r="AL1358" s="251">
        <f ca="1">IF(A45taxstdlife="n/a","n/a",IF(A45taxstdlife="",0,IF(AL$3&gt;(A45stdlife+$E1358),((INDEX('PTRM input'!$G$385:$P$434,A45offset,$E1358)-INDEX('PTRM input'!$G$277:$P$326,A45offset,$E1358))*OFFSET($F$7,0,$E1358))-SUM($G1358:AK1358),(((INDEX('PTRM input'!$G$385:$P$434,A45offset,$E1358)-INDEX('PTRM input'!$G$277:$P$326,A45offset,$E1358))*OFFSET($F$7,0,$E1358))-SUM($G1358:AK1358))*(OFFSET('PTRM input'!$G$477,0,$E1358-1)/A45taxstdlife))))</f>
        <v>0</v>
      </c>
      <c r="AM1358" s="251">
        <f ca="1">IF(A45taxstdlife="n/a","n/a",IF(A45taxstdlife="",0,IF(AM$3&gt;(A45stdlife+$E1358),((INDEX('PTRM input'!$G$385:$P$434,A45offset,$E1358)-INDEX('PTRM input'!$G$277:$P$326,A45offset,$E1358))*OFFSET($F$7,0,$E1358))-SUM($G1358:AL1358),(((INDEX('PTRM input'!$G$385:$P$434,A45offset,$E1358)-INDEX('PTRM input'!$G$277:$P$326,A45offset,$E1358))*OFFSET($F$7,0,$E1358))-SUM($G1358:AL1358))*(OFFSET('PTRM input'!$G$477,0,$E1358-1)/A45taxstdlife))))</f>
        <v>0</v>
      </c>
      <c r="AN1358" s="251">
        <f ca="1">IF(A45taxstdlife="n/a","n/a",IF(A45taxstdlife="",0,IF(AN$3&gt;(A45stdlife+$E1358),((INDEX('PTRM input'!$G$385:$P$434,A45offset,$E1358)-INDEX('PTRM input'!$G$277:$P$326,A45offset,$E1358))*OFFSET($F$7,0,$E1358))-SUM($G1358:AM1358),(((INDEX('PTRM input'!$G$385:$P$434,A45offset,$E1358)-INDEX('PTRM input'!$G$277:$P$326,A45offset,$E1358))*OFFSET($F$7,0,$E1358))-SUM($G1358:AM1358))*(OFFSET('PTRM input'!$G$477,0,$E1358-1)/A45taxstdlife))))</f>
        <v>0</v>
      </c>
      <c r="AO1358" s="251">
        <f ca="1">IF(A45taxstdlife="n/a","n/a",IF(A45taxstdlife="",0,IF(AO$3&gt;(A45stdlife+$E1358),((INDEX('PTRM input'!$G$385:$P$434,A45offset,$E1358)-INDEX('PTRM input'!$G$277:$P$326,A45offset,$E1358))*OFFSET($F$7,0,$E1358))-SUM($G1358:AN1358),(((INDEX('PTRM input'!$G$385:$P$434,A45offset,$E1358)-INDEX('PTRM input'!$G$277:$P$326,A45offset,$E1358))*OFFSET($F$7,0,$E1358))-SUM($G1358:AN1358))*(OFFSET('PTRM input'!$G$477,0,$E1358-1)/A45taxstdlife))))</f>
        <v>0</v>
      </c>
      <c r="AP1358" s="251">
        <f ca="1">IF(A45taxstdlife="n/a","n/a",IF(A45taxstdlife="",0,IF(AP$3&gt;(A45stdlife+$E1358),((INDEX('PTRM input'!$G$385:$P$434,A45offset,$E1358)-INDEX('PTRM input'!$G$277:$P$326,A45offset,$E1358))*OFFSET($F$7,0,$E1358))-SUM($G1358:AO1358),(((INDEX('PTRM input'!$G$385:$P$434,A45offset,$E1358)-INDEX('PTRM input'!$G$277:$P$326,A45offset,$E1358))*OFFSET($F$7,0,$E1358))-SUM($G1358:AO1358))*(OFFSET('PTRM input'!$G$477,0,$E1358-1)/A45taxstdlife))))</f>
        <v>0</v>
      </c>
      <c r="AQ1358" s="251">
        <f ca="1">IF(A45taxstdlife="n/a","n/a",IF(A45taxstdlife="",0,IF(AQ$3&gt;(A45stdlife+$E1358),((INDEX('PTRM input'!$G$385:$P$434,A45offset,$E1358)-INDEX('PTRM input'!$G$277:$P$326,A45offset,$E1358))*OFFSET($F$7,0,$E1358))-SUM($G1358:AP1358),(((INDEX('PTRM input'!$G$385:$P$434,A45offset,$E1358)-INDEX('PTRM input'!$G$277:$P$326,A45offset,$E1358))*OFFSET($F$7,0,$E1358))-SUM($G1358:AP1358))*(OFFSET('PTRM input'!$G$477,0,$E1358-1)/A45taxstdlife))))</f>
        <v>0</v>
      </c>
      <c r="AR1358" s="251">
        <f ca="1">IF(A45taxstdlife="n/a","n/a",IF(A45taxstdlife="",0,IF(AR$3&gt;(A45stdlife+$E1358),((INDEX('PTRM input'!$G$385:$P$434,A45offset,$E1358)-INDEX('PTRM input'!$G$277:$P$326,A45offset,$E1358))*OFFSET($F$7,0,$E1358))-SUM($G1358:AQ1358),(((INDEX('PTRM input'!$G$385:$P$434,A45offset,$E1358)-INDEX('PTRM input'!$G$277:$P$326,A45offset,$E1358))*OFFSET($F$7,0,$E1358))-SUM($G1358:AQ1358))*(OFFSET('PTRM input'!$G$477,0,$E1358-1)/A45taxstdlife))))</f>
        <v>0</v>
      </c>
      <c r="AS1358" s="251">
        <f ca="1">IF(A45taxstdlife="n/a","n/a",IF(A45taxstdlife="",0,IF(AS$3&gt;(A45stdlife+$E1358),((INDEX('PTRM input'!$G$385:$P$434,A45offset,$E1358)-INDEX('PTRM input'!$G$277:$P$326,A45offset,$E1358))*OFFSET($F$7,0,$E1358))-SUM($G1358:AR1358),(((INDEX('PTRM input'!$G$385:$P$434,A45offset,$E1358)-INDEX('PTRM input'!$G$277:$P$326,A45offset,$E1358))*OFFSET($F$7,0,$E1358))-SUM($G1358:AR1358))*(OFFSET('PTRM input'!$G$477,0,$E1358-1)/A45taxstdlife))))</f>
        <v>0</v>
      </c>
      <c r="AT1358" s="251">
        <f ca="1">IF(A45taxstdlife="n/a","n/a",IF(A45taxstdlife="",0,IF(AT$3&gt;(A45stdlife+$E1358),((INDEX('PTRM input'!$G$385:$P$434,A45offset,$E1358)-INDEX('PTRM input'!$G$277:$P$326,A45offset,$E1358))*OFFSET($F$7,0,$E1358))-SUM($G1358:AS1358),(((INDEX('PTRM input'!$G$385:$P$434,A45offset,$E1358)-INDEX('PTRM input'!$G$277:$P$326,A45offset,$E1358))*OFFSET($F$7,0,$E1358))-SUM($G1358:AS1358))*(OFFSET('PTRM input'!$G$477,0,$E1358-1)/A45taxstdlife))))</f>
        <v>0</v>
      </c>
      <c r="AU1358" s="251">
        <f ca="1">IF(A45taxstdlife="n/a","n/a",IF(A45taxstdlife="",0,IF(AU$3&gt;(A45stdlife+$E1358),((INDEX('PTRM input'!$G$385:$P$434,A45offset,$E1358)-INDEX('PTRM input'!$G$277:$P$326,A45offset,$E1358))*OFFSET($F$7,0,$E1358))-SUM($G1358:AT1358),(((INDEX('PTRM input'!$G$385:$P$434,A45offset,$E1358)-INDEX('PTRM input'!$G$277:$P$326,A45offset,$E1358))*OFFSET($F$7,0,$E1358))-SUM($G1358:AT1358))*(OFFSET('PTRM input'!$G$477,0,$E1358-1)/A45taxstdlife))))</f>
        <v>0</v>
      </c>
      <c r="AV1358" s="251">
        <f ca="1">IF(A45taxstdlife="n/a","n/a",IF(A45taxstdlife="",0,IF(AV$3&gt;(A45stdlife+$E1358),((INDEX('PTRM input'!$G$385:$P$434,A45offset,$E1358)-INDEX('PTRM input'!$G$277:$P$326,A45offset,$E1358))*OFFSET($F$7,0,$E1358))-SUM($G1358:AU1358),(((INDEX('PTRM input'!$G$385:$P$434,A45offset,$E1358)-INDEX('PTRM input'!$G$277:$P$326,A45offset,$E1358))*OFFSET($F$7,0,$E1358))-SUM($G1358:AU1358))*(OFFSET('PTRM input'!$G$477,0,$E1358-1)/A45taxstdlife))))</f>
        <v>0</v>
      </c>
      <c r="AW1358" s="251">
        <f ca="1">IF(A45taxstdlife="n/a","n/a",IF(A45taxstdlife="",0,IF(AW$3&gt;(A45stdlife+$E1358),((INDEX('PTRM input'!$G$385:$P$434,A45offset,$E1358)-INDEX('PTRM input'!$G$277:$P$326,A45offset,$E1358))*OFFSET($F$7,0,$E1358))-SUM($G1358:AV1358),(((INDEX('PTRM input'!$G$385:$P$434,A45offset,$E1358)-INDEX('PTRM input'!$G$277:$P$326,A45offset,$E1358))*OFFSET($F$7,0,$E1358))-SUM($G1358:AV1358))*(OFFSET('PTRM input'!$G$477,0,$E1358-1)/A45taxstdlife))))</f>
        <v>0</v>
      </c>
      <c r="AX1358" s="251">
        <f ca="1">IF(A45taxstdlife="n/a","n/a",IF(A45taxstdlife="",0,IF(AX$3&gt;(A45stdlife+$E1358),((INDEX('PTRM input'!$G$385:$P$434,A45offset,$E1358)-INDEX('PTRM input'!$G$277:$P$326,A45offset,$E1358))*OFFSET($F$7,0,$E1358))-SUM($G1358:AW1358),(((INDEX('PTRM input'!$G$385:$P$434,A45offset,$E1358)-INDEX('PTRM input'!$G$277:$P$326,A45offset,$E1358))*OFFSET($F$7,0,$E1358))-SUM($G1358:AW1358))*(OFFSET('PTRM input'!$G$477,0,$E1358-1)/A45taxstdlife))))</f>
        <v>0</v>
      </c>
      <c r="AY1358" s="251">
        <f ca="1">IF(A45taxstdlife="n/a","n/a",IF(A45taxstdlife="",0,IF(AY$3&gt;(A45stdlife+$E1358),((INDEX('PTRM input'!$G$385:$P$434,A45offset,$E1358)-INDEX('PTRM input'!$G$277:$P$326,A45offset,$E1358))*OFFSET($F$7,0,$E1358))-SUM($G1358:AX1358),(((INDEX('PTRM input'!$G$385:$P$434,A45offset,$E1358)-INDEX('PTRM input'!$G$277:$P$326,A45offset,$E1358))*OFFSET($F$7,0,$E1358))-SUM($G1358:AX1358))*(OFFSET('PTRM input'!$G$477,0,$E1358-1)/A45taxstdlife))))</f>
        <v>0</v>
      </c>
      <c r="AZ1358" s="251">
        <f ca="1">IF(A45taxstdlife="n/a","n/a",IF(A45taxstdlife="",0,IF(AZ$3&gt;(A45stdlife+$E1358),((INDEX('PTRM input'!$G$385:$P$434,A45offset,$E1358)-INDEX('PTRM input'!$G$277:$P$326,A45offset,$E1358))*OFFSET($F$7,0,$E1358))-SUM($G1358:AY1358),(((INDEX('PTRM input'!$G$385:$P$434,A45offset,$E1358)-INDEX('PTRM input'!$G$277:$P$326,A45offset,$E1358))*OFFSET($F$7,0,$E1358))-SUM($G1358:AY1358))*(OFFSET('PTRM input'!$G$477,0,$E1358-1)/A45taxstdlife))))</f>
        <v>0</v>
      </c>
      <c r="BA1358" s="251">
        <f ca="1">IF(A45taxstdlife="n/a","n/a",IF(A45taxstdlife="",0,IF(BA$3&gt;(A45stdlife+$E1358),((INDEX('PTRM input'!$G$385:$P$434,A45offset,$E1358)-INDEX('PTRM input'!$G$277:$P$326,A45offset,$E1358))*OFFSET($F$7,0,$E1358))-SUM($G1358:AZ1358),(((INDEX('PTRM input'!$G$385:$P$434,A45offset,$E1358)-INDEX('PTRM input'!$G$277:$P$326,A45offset,$E1358))*OFFSET($F$7,0,$E1358))-SUM($G1358:AZ1358))*(OFFSET('PTRM input'!$G$477,0,$E1358-1)/A45taxstdlife))))</f>
        <v>0</v>
      </c>
      <c r="BB1358" s="251">
        <f ca="1">IF(A45taxstdlife="n/a","n/a",IF(A45taxstdlife="",0,IF(BB$3&gt;(A45stdlife+$E1358),((INDEX('PTRM input'!$G$385:$P$434,A45offset,$E1358)-INDEX('PTRM input'!$G$277:$P$326,A45offset,$E1358))*OFFSET($F$7,0,$E1358))-SUM($G1358:BA1358),(((INDEX('PTRM input'!$G$385:$P$434,A45offset,$E1358)-INDEX('PTRM input'!$G$277:$P$326,A45offset,$E1358))*OFFSET($F$7,0,$E1358))-SUM($G1358:BA1358))*(OFFSET('PTRM input'!$G$477,0,$E1358-1)/A45taxstdlife))))</f>
        <v>0</v>
      </c>
      <c r="BC1358" s="251">
        <f ca="1">IF(A45taxstdlife="n/a","n/a",IF(A45taxstdlife="",0,IF(BC$3&gt;(A45stdlife+$E1358),((INDEX('PTRM input'!$G$385:$P$434,A45offset,$E1358)-INDEX('PTRM input'!$G$277:$P$326,A45offset,$E1358))*OFFSET($F$7,0,$E1358))-SUM($G1358:BB1358),(((INDEX('PTRM input'!$G$385:$P$434,A45offset,$E1358)-INDEX('PTRM input'!$G$277:$P$326,A45offset,$E1358))*OFFSET($F$7,0,$E1358))-SUM($G1358:BB1358))*(OFFSET('PTRM input'!$G$477,0,$E1358-1)/A45taxstdlife))))</f>
        <v>0</v>
      </c>
      <c r="BD1358" s="251">
        <f ca="1">IF(A45taxstdlife="n/a","n/a",IF(A45taxstdlife="",0,IF(BD$3&gt;(A45stdlife+$E1358),((INDEX('PTRM input'!$G$385:$P$434,A45offset,$E1358)-INDEX('PTRM input'!$G$277:$P$326,A45offset,$E1358))*OFFSET($F$7,0,$E1358))-SUM($G1358:BC1358),(((INDEX('PTRM input'!$G$385:$P$434,A45offset,$E1358)-INDEX('PTRM input'!$G$277:$P$326,A45offset,$E1358))*OFFSET($F$7,0,$E1358))-SUM($G1358:BC1358))*(OFFSET('PTRM input'!$G$477,0,$E1358-1)/A45taxstdlife))))</f>
        <v>0</v>
      </c>
      <c r="BE1358" s="251">
        <f ca="1">IF(A45taxstdlife="n/a","n/a",IF(A45taxstdlife="",0,IF(BE$3&gt;(A45stdlife+$E1358),((INDEX('PTRM input'!$G$385:$P$434,A45offset,$E1358)-INDEX('PTRM input'!$G$277:$P$326,A45offset,$E1358))*OFFSET($F$7,0,$E1358))-SUM($G1358:BD1358),(((INDEX('PTRM input'!$G$385:$P$434,A45offset,$E1358)-INDEX('PTRM input'!$G$277:$P$326,A45offset,$E1358))*OFFSET($F$7,0,$E1358))-SUM($G1358:BD1358))*(OFFSET('PTRM input'!$G$477,0,$E1358-1)/A45taxstdlife))))</f>
        <v>0</v>
      </c>
      <c r="BF1358" s="251">
        <f ca="1">IF(A45taxstdlife="n/a","n/a",IF(A45taxstdlife="",0,IF(BF$3&gt;(A45stdlife+$E1358),((INDEX('PTRM input'!$G$385:$P$434,A45offset,$E1358)-INDEX('PTRM input'!$G$277:$P$326,A45offset,$E1358))*OFFSET($F$7,0,$E1358))-SUM($G1358:BE1358),(((INDEX('PTRM input'!$G$385:$P$434,A45offset,$E1358)-INDEX('PTRM input'!$G$277:$P$326,A45offset,$E1358))*OFFSET($F$7,0,$E1358))-SUM($G1358:BE1358))*(OFFSET('PTRM input'!$G$477,0,$E1358-1)/A45taxstdlife))))</f>
        <v>0</v>
      </c>
      <c r="BG1358" s="251">
        <f ca="1">IF(A45taxstdlife="n/a","n/a",IF(A45taxstdlife="",0,IF(BG$3&gt;(A45stdlife+$E1358),((INDEX('PTRM input'!$G$385:$P$434,A45offset,$E1358)-INDEX('PTRM input'!$G$277:$P$326,A45offset,$E1358))*OFFSET($F$7,0,$E1358))-SUM($G1358:BF1358),(((INDEX('PTRM input'!$G$385:$P$434,A45offset,$E1358)-INDEX('PTRM input'!$G$277:$P$326,A45offset,$E1358))*OFFSET($F$7,0,$E1358))-SUM($G1358:BF1358))*(OFFSET('PTRM input'!$G$477,0,$E1358-1)/A45taxstdlife))))</f>
        <v>0</v>
      </c>
      <c r="BH1358" s="251">
        <f ca="1">IF(A45taxstdlife="n/a","n/a",IF(A45taxstdlife="",0,IF(BH$3&gt;(A45stdlife+$E1358),((INDEX('PTRM input'!$G$385:$P$434,A45offset,$E1358)-INDEX('PTRM input'!$G$277:$P$326,A45offset,$E1358))*OFFSET($F$7,0,$E1358))-SUM($G1358:BG1358),(((INDEX('PTRM input'!$G$385:$P$434,A45offset,$E1358)-INDEX('PTRM input'!$G$277:$P$326,A45offset,$E1358))*OFFSET($F$7,0,$E1358))-SUM($G1358:BG1358))*(OFFSET('PTRM input'!$G$477,0,$E1358-1)/A45taxstdlife))))</f>
        <v>0</v>
      </c>
      <c r="BI1358" s="251">
        <f ca="1">IF(A45taxstdlife="n/a","n/a",IF(A45taxstdlife="",0,IF(BI$3&gt;(A45stdlife+$E1358),((INDEX('PTRM input'!$G$385:$P$434,A45offset,$E1358)-INDEX('PTRM input'!$G$277:$P$326,A45offset,$E1358))*OFFSET($F$7,0,$E1358))-SUM($G1358:BH1358),(((INDEX('PTRM input'!$G$385:$P$434,A45offset,$E1358)-INDEX('PTRM input'!$G$277:$P$326,A45offset,$E1358))*OFFSET($F$7,0,$E1358))-SUM($G1358:BH1358))*(OFFSET('PTRM input'!$G$477,0,$E1358-1)/A45taxstdlife))))</f>
        <v>0</v>
      </c>
      <c r="BJ1358" s="116"/>
      <c r="BK1358" s="116"/>
      <c r="BL1358" s="116"/>
      <c r="BM1358" s="116"/>
    </row>
    <row r="1359" spans="1:65" ht="12.75" hidden="1" customHeight="1" outlineLevel="2">
      <c r="A1359" s="366"/>
      <c r="B1359" s="19"/>
      <c r="C1359" s="18"/>
      <c r="D1359" s="760"/>
      <c r="E1359" s="86">
        <v>6</v>
      </c>
      <c r="F1359" s="356"/>
      <c r="G1359" s="434"/>
      <c r="H1359" s="435"/>
      <c r="I1359" s="435"/>
      <c r="J1359" s="435"/>
      <c r="K1359" s="435"/>
      <c r="L1359" s="619"/>
      <c r="M1359" s="251">
        <f ca="1">IF(A45taxstdlife="n/a","n/a",IF(A45taxstdlife="",0,IF(M$3&gt;(A45stdlife+$E1359),((INDEX('PTRM input'!$G$385:$P$434,A45offset,$E1359)-INDEX('PTRM input'!$G$277:$P$326,A45offset,$E1359))*OFFSET($F$7,0,$E1359))-SUM($G1359:L1359),(((INDEX('PTRM input'!$G$385:$P$434,A45offset,$E1359)-INDEX('PTRM input'!$G$277:$P$326,A45offset,$E1359))*OFFSET($F$7,0,$E1359))-SUM($G1359:L1359))*(OFFSET('PTRM input'!$G$477,0,$E1359-1)/A45taxstdlife))))</f>
        <v>0</v>
      </c>
      <c r="N1359" s="251">
        <f ca="1">IF(A45taxstdlife="n/a","n/a",IF(A45taxstdlife="",0,IF(N$3&gt;(A45stdlife+$E1359),((INDEX('PTRM input'!$G$385:$P$434,A45offset,$E1359)-INDEX('PTRM input'!$G$277:$P$326,A45offset,$E1359))*OFFSET($F$7,0,$E1359))-SUM($G1359:M1359),(((INDEX('PTRM input'!$G$385:$P$434,A45offset,$E1359)-INDEX('PTRM input'!$G$277:$P$326,A45offset,$E1359))*OFFSET($F$7,0,$E1359))-SUM($G1359:M1359))*(OFFSET('PTRM input'!$G$477,0,$E1359-1)/A45taxstdlife))))</f>
        <v>0</v>
      </c>
      <c r="O1359" s="251">
        <f ca="1">IF(A45taxstdlife="n/a","n/a",IF(A45taxstdlife="",0,IF(O$3&gt;(A45stdlife+$E1359),((INDEX('PTRM input'!$G$385:$P$434,A45offset,$E1359)-INDEX('PTRM input'!$G$277:$P$326,A45offset,$E1359))*OFFSET($F$7,0,$E1359))-SUM($G1359:N1359),(((INDEX('PTRM input'!$G$385:$P$434,A45offset,$E1359)-INDEX('PTRM input'!$G$277:$P$326,A45offset,$E1359))*OFFSET($F$7,0,$E1359))-SUM($G1359:N1359))*(OFFSET('PTRM input'!$G$477,0,$E1359-1)/A45taxstdlife))))</f>
        <v>0</v>
      </c>
      <c r="P1359" s="251">
        <f ca="1">IF(A45taxstdlife="n/a","n/a",IF(A45taxstdlife="",0,IF(P$3&gt;(A45stdlife+$E1359),((INDEX('PTRM input'!$G$385:$P$434,A45offset,$E1359)-INDEX('PTRM input'!$G$277:$P$326,A45offset,$E1359))*OFFSET($F$7,0,$E1359))-SUM($G1359:O1359),(((INDEX('PTRM input'!$G$385:$P$434,A45offset,$E1359)-INDEX('PTRM input'!$G$277:$P$326,A45offset,$E1359))*OFFSET($F$7,0,$E1359))-SUM($G1359:O1359))*(OFFSET('PTRM input'!$G$477,0,$E1359-1)/A45taxstdlife))))</f>
        <v>0</v>
      </c>
      <c r="Q1359" s="251">
        <f ca="1">IF(A45taxstdlife="n/a","n/a",IF(A45taxstdlife="",0,IF(Q$3&gt;(A45stdlife+$E1359),((INDEX('PTRM input'!$G$385:$P$434,A45offset,$E1359)-INDEX('PTRM input'!$G$277:$P$326,A45offset,$E1359))*OFFSET($F$7,0,$E1359))-SUM($G1359:P1359),(((INDEX('PTRM input'!$G$385:$P$434,A45offset,$E1359)-INDEX('PTRM input'!$G$277:$P$326,A45offset,$E1359))*OFFSET($F$7,0,$E1359))-SUM($G1359:P1359))*(OFFSET('PTRM input'!$G$477,0,$E1359-1)/A45taxstdlife))))</f>
        <v>0</v>
      </c>
      <c r="R1359" s="251">
        <f ca="1">IF(A45taxstdlife="n/a","n/a",IF(A45taxstdlife="",0,IF(R$3&gt;(A45stdlife+$E1359),((INDEX('PTRM input'!$G$385:$P$434,A45offset,$E1359)-INDEX('PTRM input'!$G$277:$P$326,A45offset,$E1359))*OFFSET($F$7,0,$E1359))-SUM($G1359:Q1359),(((INDEX('PTRM input'!$G$385:$P$434,A45offset,$E1359)-INDEX('PTRM input'!$G$277:$P$326,A45offset,$E1359))*OFFSET($F$7,0,$E1359))-SUM($G1359:Q1359))*(OFFSET('PTRM input'!$G$477,0,$E1359-1)/A45taxstdlife))))</f>
        <v>0</v>
      </c>
      <c r="S1359" s="251">
        <f ca="1">IF(A45taxstdlife="n/a","n/a",IF(A45taxstdlife="",0,IF(S$3&gt;(A45stdlife+$E1359),((INDEX('PTRM input'!$G$385:$P$434,A45offset,$E1359)-INDEX('PTRM input'!$G$277:$P$326,A45offset,$E1359))*OFFSET($F$7,0,$E1359))-SUM($G1359:R1359),(((INDEX('PTRM input'!$G$385:$P$434,A45offset,$E1359)-INDEX('PTRM input'!$G$277:$P$326,A45offset,$E1359))*OFFSET($F$7,0,$E1359))-SUM($G1359:R1359))*(OFFSET('PTRM input'!$G$477,0,$E1359-1)/A45taxstdlife))))</f>
        <v>0</v>
      </c>
      <c r="T1359" s="251">
        <f ca="1">IF(A45taxstdlife="n/a","n/a",IF(A45taxstdlife="",0,IF(T$3&gt;(A45stdlife+$E1359),((INDEX('PTRM input'!$G$385:$P$434,A45offset,$E1359)-INDEX('PTRM input'!$G$277:$P$326,A45offset,$E1359))*OFFSET($F$7,0,$E1359))-SUM($G1359:S1359),(((INDEX('PTRM input'!$G$385:$P$434,A45offset,$E1359)-INDEX('PTRM input'!$G$277:$P$326,A45offset,$E1359))*OFFSET($F$7,0,$E1359))-SUM($G1359:S1359))*(OFFSET('PTRM input'!$G$477,0,$E1359-1)/A45taxstdlife))))</f>
        <v>0</v>
      </c>
      <c r="U1359" s="251">
        <f ca="1">IF(A45taxstdlife="n/a","n/a",IF(A45taxstdlife="",0,IF(U$3&gt;(A45stdlife+$E1359),((INDEX('PTRM input'!$G$385:$P$434,A45offset,$E1359)-INDEX('PTRM input'!$G$277:$P$326,A45offset,$E1359))*OFFSET($F$7,0,$E1359))-SUM($G1359:T1359),(((INDEX('PTRM input'!$G$385:$P$434,A45offset,$E1359)-INDEX('PTRM input'!$G$277:$P$326,A45offset,$E1359))*OFFSET($F$7,0,$E1359))-SUM($G1359:T1359))*(OFFSET('PTRM input'!$G$477,0,$E1359-1)/A45taxstdlife))))</f>
        <v>0</v>
      </c>
      <c r="V1359" s="251">
        <f ca="1">IF(A45taxstdlife="n/a","n/a",IF(A45taxstdlife="",0,IF(V$3&gt;(A45stdlife+$E1359),((INDEX('PTRM input'!$G$385:$P$434,A45offset,$E1359)-INDEX('PTRM input'!$G$277:$P$326,A45offset,$E1359))*OFFSET($F$7,0,$E1359))-SUM($G1359:U1359),(((INDEX('PTRM input'!$G$385:$P$434,A45offset,$E1359)-INDEX('PTRM input'!$G$277:$P$326,A45offset,$E1359))*OFFSET($F$7,0,$E1359))-SUM($G1359:U1359))*(OFFSET('PTRM input'!$G$477,0,$E1359-1)/A45taxstdlife))))</f>
        <v>0</v>
      </c>
      <c r="W1359" s="251">
        <f ca="1">IF(A45taxstdlife="n/a","n/a",IF(A45taxstdlife="",0,IF(W$3&gt;(A45stdlife+$E1359),((INDEX('PTRM input'!$G$385:$P$434,A45offset,$E1359)-INDEX('PTRM input'!$G$277:$P$326,A45offset,$E1359))*OFFSET($F$7,0,$E1359))-SUM($G1359:V1359),(((INDEX('PTRM input'!$G$385:$P$434,A45offset,$E1359)-INDEX('PTRM input'!$G$277:$P$326,A45offset,$E1359))*OFFSET($F$7,0,$E1359))-SUM($G1359:V1359))*(OFFSET('PTRM input'!$G$477,0,$E1359-1)/A45taxstdlife))))</f>
        <v>0</v>
      </c>
      <c r="X1359" s="251">
        <f ca="1">IF(A45taxstdlife="n/a","n/a",IF(A45taxstdlife="",0,IF(X$3&gt;(A45stdlife+$E1359),((INDEX('PTRM input'!$G$385:$P$434,A45offset,$E1359)-INDEX('PTRM input'!$G$277:$P$326,A45offset,$E1359))*OFFSET($F$7,0,$E1359))-SUM($G1359:W1359),(((INDEX('PTRM input'!$G$385:$P$434,A45offset,$E1359)-INDEX('PTRM input'!$G$277:$P$326,A45offset,$E1359))*OFFSET($F$7,0,$E1359))-SUM($G1359:W1359))*(OFFSET('PTRM input'!$G$477,0,$E1359-1)/A45taxstdlife))))</f>
        <v>0</v>
      </c>
      <c r="Y1359" s="251">
        <f ca="1">IF(A45taxstdlife="n/a","n/a",IF(A45taxstdlife="",0,IF(Y$3&gt;(A45stdlife+$E1359),((INDEX('PTRM input'!$G$385:$P$434,A45offset,$E1359)-INDEX('PTRM input'!$G$277:$P$326,A45offset,$E1359))*OFFSET($F$7,0,$E1359))-SUM($G1359:X1359),(((INDEX('PTRM input'!$G$385:$P$434,A45offset,$E1359)-INDEX('PTRM input'!$G$277:$P$326,A45offset,$E1359))*OFFSET($F$7,0,$E1359))-SUM($G1359:X1359))*(OFFSET('PTRM input'!$G$477,0,$E1359-1)/A45taxstdlife))))</f>
        <v>0</v>
      </c>
      <c r="Z1359" s="251">
        <f ca="1">IF(A45taxstdlife="n/a","n/a",IF(A45taxstdlife="",0,IF(Z$3&gt;(A45stdlife+$E1359),((INDEX('PTRM input'!$G$385:$P$434,A45offset,$E1359)-INDEX('PTRM input'!$G$277:$P$326,A45offset,$E1359))*OFFSET($F$7,0,$E1359))-SUM($G1359:Y1359),(((INDEX('PTRM input'!$G$385:$P$434,A45offset,$E1359)-INDEX('PTRM input'!$G$277:$P$326,A45offset,$E1359))*OFFSET($F$7,0,$E1359))-SUM($G1359:Y1359))*(OFFSET('PTRM input'!$G$477,0,$E1359-1)/A45taxstdlife))))</f>
        <v>0</v>
      </c>
      <c r="AA1359" s="251">
        <f ca="1">IF(A45taxstdlife="n/a","n/a",IF(A45taxstdlife="",0,IF(AA$3&gt;(A45stdlife+$E1359),((INDEX('PTRM input'!$G$385:$P$434,A45offset,$E1359)-INDEX('PTRM input'!$G$277:$P$326,A45offset,$E1359))*OFFSET($F$7,0,$E1359))-SUM($G1359:Z1359),(((INDEX('PTRM input'!$G$385:$P$434,A45offset,$E1359)-INDEX('PTRM input'!$G$277:$P$326,A45offset,$E1359))*OFFSET($F$7,0,$E1359))-SUM($G1359:Z1359))*(OFFSET('PTRM input'!$G$477,0,$E1359-1)/A45taxstdlife))))</f>
        <v>0</v>
      </c>
      <c r="AB1359" s="251">
        <f ca="1">IF(A45taxstdlife="n/a","n/a",IF(A45taxstdlife="",0,IF(AB$3&gt;(A45stdlife+$E1359),((INDEX('PTRM input'!$G$385:$P$434,A45offset,$E1359)-INDEX('PTRM input'!$G$277:$P$326,A45offset,$E1359))*OFFSET($F$7,0,$E1359))-SUM($G1359:AA1359),(((INDEX('PTRM input'!$G$385:$P$434,A45offset,$E1359)-INDEX('PTRM input'!$G$277:$P$326,A45offset,$E1359))*OFFSET($F$7,0,$E1359))-SUM($G1359:AA1359))*(OFFSET('PTRM input'!$G$477,0,$E1359-1)/A45taxstdlife))))</f>
        <v>0</v>
      </c>
      <c r="AC1359" s="251">
        <f ca="1">IF(A45taxstdlife="n/a","n/a",IF(A45taxstdlife="",0,IF(AC$3&gt;(A45stdlife+$E1359),((INDEX('PTRM input'!$G$385:$P$434,A45offset,$E1359)-INDEX('PTRM input'!$G$277:$P$326,A45offset,$E1359))*OFFSET($F$7,0,$E1359))-SUM($G1359:AB1359),(((INDEX('PTRM input'!$G$385:$P$434,A45offset,$E1359)-INDEX('PTRM input'!$G$277:$P$326,A45offset,$E1359))*OFFSET($F$7,0,$E1359))-SUM($G1359:AB1359))*(OFFSET('PTRM input'!$G$477,0,$E1359-1)/A45taxstdlife))))</f>
        <v>0</v>
      </c>
      <c r="AD1359" s="251">
        <f ca="1">IF(A45taxstdlife="n/a","n/a",IF(A45taxstdlife="",0,IF(AD$3&gt;(A45stdlife+$E1359),((INDEX('PTRM input'!$G$385:$P$434,A45offset,$E1359)-INDEX('PTRM input'!$G$277:$P$326,A45offset,$E1359))*OFFSET($F$7,0,$E1359))-SUM($G1359:AC1359),(((INDEX('PTRM input'!$G$385:$P$434,A45offset,$E1359)-INDEX('PTRM input'!$G$277:$P$326,A45offset,$E1359))*OFFSET($F$7,0,$E1359))-SUM($G1359:AC1359))*(OFFSET('PTRM input'!$G$477,0,$E1359-1)/A45taxstdlife))))</f>
        <v>0</v>
      </c>
      <c r="AE1359" s="251">
        <f ca="1">IF(A45taxstdlife="n/a","n/a",IF(A45taxstdlife="",0,IF(AE$3&gt;(A45stdlife+$E1359),((INDEX('PTRM input'!$G$385:$P$434,A45offset,$E1359)-INDEX('PTRM input'!$G$277:$P$326,A45offset,$E1359))*OFFSET($F$7,0,$E1359))-SUM($G1359:AD1359),(((INDEX('PTRM input'!$G$385:$P$434,A45offset,$E1359)-INDEX('PTRM input'!$G$277:$P$326,A45offset,$E1359))*OFFSET($F$7,0,$E1359))-SUM($G1359:AD1359))*(OFFSET('PTRM input'!$G$477,0,$E1359-1)/A45taxstdlife))))</f>
        <v>0</v>
      </c>
      <c r="AF1359" s="251">
        <f ca="1">IF(A45taxstdlife="n/a","n/a",IF(A45taxstdlife="",0,IF(AF$3&gt;(A45stdlife+$E1359),((INDEX('PTRM input'!$G$385:$P$434,A45offset,$E1359)-INDEX('PTRM input'!$G$277:$P$326,A45offset,$E1359))*OFFSET($F$7,0,$E1359))-SUM($G1359:AE1359),(((INDEX('PTRM input'!$G$385:$P$434,A45offset,$E1359)-INDEX('PTRM input'!$G$277:$P$326,A45offset,$E1359))*OFFSET($F$7,0,$E1359))-SUM($G1359:AE1359))*(OFFSET('PTRM input'!$G$477,0,$E1359-1)/A45taxstdlife))))</f>
        <v>0</v>
      </c>
      <c r="AG1359" s="251">
        <f ca="1">IF(A45taxstdlife="n/a","n/a",IF(A45taxstdlife="",0,IF(AG$3&gt;(A45stdlife+$E1359),((INDEX('PTRM input'!$G$385:$P$434,A45offset,$E1359)-INDEX('PTRM input'!$G$277:$P$326,A45offset,$E1359))*OFFSET($F$7,0,$E1359))-SUM($G1359:AF1359),(((INDEX('PTRM input'!$G$385:$P$434,A45offset,$E1359)-INDEX('PTRM input'!$G$277:$P$326,A45offset,$E1359))*OFFSET($F$7,0,$E1359))-SUM($G1359:AF1359))*(OFFSET('PTRM input'!$G$477,0,$E1359-1)/A45taxstdlife))))</f>
        <v>0</v>
      </c>
      <c r="AH1359" s="251">
        <f ca="1">IF(A45taxstdlife="n/a","n/a",IF(A45taxstdlife="",0,IF(AH$3&gt;(A45stdlife+$E1359),((INDEX('PTRM input'!$G$385:$P$434,A45offset,$E1359)-INDEX('PTRM input'!$G$277:$P$326,A45offset,$E1359))*OFFSET($F$7,0,$E1359))-SUM($G1359:AG1359),(((INDEX('PTRM input'!$G$385:$P$434,A45offset,$E1359)-INDEX('PTRM input'!$G$277:$P$326,A45offset,$E1359))*OFFSET($F$7,0,$E1359))-SUM($G1359:AG1359))*(OFFSET('PTRM input'!$G$477,0,$E1359-1)/A45taxstdlife))))</f>
        <v>0</v>
      </c>
      <c r="AI1359" s="251">
        <f ca="1">IF(A45taxstdlife="n/a","n/a",IF(A45taxstdlife="",0,IF(AI$3&gt;(A45stdlife+$E1359),((INDEX('PTRM input'!$G$385:$P$434,A45offset,$E1359)-INDEX('PTRM input'!$G$277:$P$326,A45offset,$E1359))*OFFSET($F$7,0,$E1359))-SUM($G1359:AH1359),(((INDEX('PTRM input'!$G$385:$P$434,A45offset,$E1359)-INDEX('PTRM input'!$G$277:$P$326,A45offset,$E1359))*OFFSET($F$7,0,$E1359))-SUM($G1359:AH1359))*(OFFSET('PTRM input'!$G$477,0,$E1359-1)/A45taxstdlife))))</f>
        <v>0</v>
      </c>
      <c r="AJ1359" s="251">
        <f ca="1">IF(A45taxstdlife="n/a","n/a",IF(A45taxstdlife="",0,IF(AJ$3&gt;(A45stdlife+$E1359),((INDEX('PTRM input'!$G$385:$P$434,A45offset,$E1359)-INDEX('PTRM input'!$G$277:$P$326,A45offset,$E1359))*OFFSET($F$7,0,$E1359))-SUM($G1359:AI1359),(((INDEX('PTRM input'!$G$385:$P$434,A45offset,$E1359)-INDEX('PTRM input'!$G$277:$P$326,A45offset,$E1359))*OFFSET($F$7,0,$E1359))-SUM($G1359:AI1359))*(OFFSET('PTRM input'!$G$477,0,$E1359-1)/A45taxstdlife))))</f>
        <v>0</v>
      </c>
      <c r="AK1359" s="251">
        <f ca="1">IF(A45taxstdlife="n/a","n/a",IF(A45taxstdlife="",0,IF(AK$3&gt;(A45stdlife+$E1359),((INDEX('PTRM input'!$G$385:$P$434,A45offset,$E1359)-INDEX('PTRM input'!$G$277:$P$326,A45offset,$E1359))*OFFSET($F$7,0,$E1359))-SUM($G1359:AJ1359),(((INDEX('PTRM input'!$G$385:$P$434,A45offset,$E1359)-INDEX('PTRM input'!$G$277:$P$326,A45offset,$E1359))*OFFSET($F$7,0,$E1359))-SUM($G1359:AJ1359))*(OFFSET('PTRM input'!$G$477,0,$E1359-1)/A45taxstdlife))))</f>
        <v>0</v>
      </c>
      <c r="AL1359" s="251">
        <f ca="1">IF(A45taxstdlife="n/a","n/a",IF(A45taxstdlife="",0,IF(AL$3&gt;(A45stdlife+$E1359),((INDEX('PTRM input'!$G$385:$P$434,A45offset,$E1359)-INDEX('PTRM input'!$G$277:$P$326,A45offset,$E1359))*OFFSET($F$7,0,$E1359))-SUM($G1359:AK1359),(((INDEX('PTRM input'!$G$385:$P$434,A45offset,$E1359)-INDEX('PTRM input'!$G$277:$P$326,A45offset,$E1359))*OFFSET($F$7,0,$E1359))-SUM($G1359:AK1359))*(OFFSET('PTRM input'!$G$477,0,$E1359-1)/A45taxstdlife))))</f>
        <v>0</v>
      </c>
      <c r="AM1359" s="251">
        <f ca="1">IF(A45taxstdlife="n/a","n/a",IF(A45taxstdlife="",0,IF(AM$3&gt;(A45stdlife+$E1359),((INDEX('PTRM input'!$G$385:$P$434,A45offset,$E1359)-INDEX('PTRM input'!$G$277:$P$326,A45offset,$E1359))*OFFSET($F$7,0,$E1359))-SUM($G1359:AL1359),(((INDEX('PTRM input'!$G$385:$P$434,A45offset,$E1359)-INDEX('PTRM input'!$G$277:$P$326,A45offset,$E1359))*OFFSET($F$7,0,$E1359))-SUM($G1359:AL1359))*(OFFSET('PTRM input'!$G$477,0,$E1359-1)/A45taxstdlife))))</f>
        <v>0</v>
      </c>
      <c r="AN1359" s="251">
        <f ca="1">IF(A45taxstdlife="n/a","n/a",IF(A45taxstdlife="",0,IF(AN$3&gt;(A45stdlife+$E1359),((INDEX('PTRM input'!$G$385:$P$434,A45offset,$E1359)-INDEX('PTRM input'!$G$277:$P$326,A45offset,$E1359))*OFFSET($F$7,0,$E1359))-SUM($G1359:AM1359),(((INDEX('PTRM input'!$G$385:$P$434,A45offset,$E1359)-INDEX('PTRM input'!$G$277:$P$326,A45offset,$E1359))*OFFSET($F$7,0,$E1359))-SUM($G1359:AM1359))*(OFFSET('PTRM input'!$G$477,0,$E1359-1)/A45taxstdlife))))</f>
        <v>0</v>
      </c>
      <c r="AO1359" s="251">
        <f ca="1">IF(A45taxstdlife="n/a","n/a",IF(A45taxstdlife="",0,IF(AO$3&gt;(A45stdlife+$E1359),((INDEX('PTRM input'!$G$385:$P$434,A45offset,$E1359)-INDEX('PTRM input'!$G$277:$P$326,A45offset,$E1359))*OFFSET($F$7,0,$E1359))-SUM($G1359:AN1359),(((INDEX('PTRM input'!$G$385:$P$434,A45offset,$E1359)-INDEX('PTRM input'!$G$277:$P$326,A45offset,$E1359))*OFFSET($F$7,0,$E1359))-SUM($G1359:AN1359))*(OFFSET('PTRM input'!$G$477,0,$E1359-1)/A45taxstdlife))))</f>
        <v>0</v>
      </c>
      <c r="AP1359" s="251">
        <f ca="1">IF(A45taxstdlife="n/a","n/a",IF(A45taxstdlife="",0,IF(AP$3&gt;(A45stdlife+$E1359),((INDEX('PTRM input'!$G$385:$P$434,A45offset,$E1359)-INDEX('PTRM input'!$G$277:$P$326,A45offset,$E1359))*OFFSET($F$7,0,$E1359))-SUM($G1359:AO1359),(((INDEX('PTRM input'!$G$385:$P$434,A45offset,$E1359)-INDEX('PTRM input'!$G$277:$P$326,A45offset,$E1359))*OFFSET($F$7,0,$E1359))-SUM($G1359:AO1359))*(OFFSET('PTRM input'!$G$477,0,$E1359-1)/A45taxstdlife))))</f>
        <v>0</v>
      </c>
      <c r="AQ1359" s="251">
        <f ca="1">IF(A45taxstdlife="n/a","n/a",IF(A45taxstdlife="",0,IF(AQ$3&gt;(A45stdlife+$E1359),((INDEX('PTRM input'!$G$385:$P$434,A45offset,$E1359)-INDEX('PTRM input'!$G$277:$P$326,A45offset,$E1359))*OFFSET($F$7,0,$E1359))-SUM($G1359:AP1359),(((INDEX('PTRM input'!$G$385:$P$434,A45offset,$E1359)-INDEX('PTRM input'!$G$277:$P$326,A45offset,$E1359))*OFFSET($F$7,0,$E1359))-SUM($G1359:AP1359))*(OFFSET('PTRM input'!$G$477,0,$E1359-1)/A45taxstdlife))))</f>
        <v>0</v>
      </c>
      <c r="AR1359" s="251">
        <f ca="1">IF(A45taxstdlife="n/a","n/a",IF(A45taxstdlife="",0,IF(AR$3&gt;(A45stdlife+$E1359),((INDEX('PTRM input'!$G$385:$P$434,A45offset,$E1359)-INDEX('PTRM input'!$G$277:$P$326,A45offset,$E1359))*OFFSET($F$7,0,$E1359))-SUM($G1359:AQ1359),(((INDEX('PTRM input'!$G$385:$P$434,A45offset,$E1359)-INDEX('PTRM input'!$G$277:$P$326,A45offset,$E1359))*OFFSET($F$7,0,$E1359))-SUM($G1359:AQ1359))*(OFFSET('PTRM input'!$G$477,0,$E1359-1)/A45taxstdlife))))</f>
        <v>0</v>
      </c>
      <c r="AS1359" s="251">
        <f ca="1">IF(A45taxstdlife="n/a","n/a",IF(A45taxstdlife="",0,IF(AS$3&gt;(A45stdlife+$E1359),((INDEX('PTRM input'!$G$385:$P$434,A45offset,$E1359)-INDEX('PTRM input'!$G$277:$P$326,A45offset,$E1359))*OFFSET($F$7,0,$E1359))-SUM($G1359:AR1359),(((INDEX('PTRM input'!$G$385:$P$434,A45offset,$E1359)-INDEX('PTRM input'!$G$277:$P$326,A45offset,$E1359))*OFFSET($F$7,0,$E1359))-SUM($G1359:AR1359))*(OFFSET('PTRM input'!$G$477,0,$E1359-1)/A45taxstdlife))))</f>
        <v>0</v>
      </c>
      <c r="AT1359" s="251">
        <f ca="1">IF(A45taxstdlife="n/a","n/a",IF(A45taxstdlife="",0,IF(AT$3&gt;(A45stdlife+$E1359),((INDEX('PTRM input'!$G$385:$P$434,A45offset,$E1359)-INDEX('PTRM input'!$G$277:$P$326,A45offset,$E1359))*OFFSET($F$7,0,$E1359))-SUM($G1359:AS1359),(((INDEX('PTRM input'!$G$385:$P$434,A45offset,$E1359)-INDEX('PTRM input'!$G$277:$P$326,A45offset,$E1359))*OFFSET($F$7,0,$E1359))-SUM($G1359:AS1359))*(OFFSET('PTRM input'!$G$477,0,$E1359-1)/A45taxstdlife))))</f>
        <v>0</v>
      </c>
      <c r="AU1359" s="251">
        <f ca="1">IF(A45taxstdlife="n/a","n/a",IF(A45taxstdlife="",0,IF(AU$3&gt;(A45stdlife+$E1359),((INDEX('PTRM input'!$G$385:$P$434,A45offset,$E1359)-INDEX('PTRM input'!$G$277:$P$326,A45offset,$E1359))*OFFSET($F$7,0,$E1359))-SUM($G1359:AT1359),(((INDEX('PTRM input'!$G$385:$P$434,A45offset,$E1359)-INDEX('PTRM input'!$G$277:$P$326,A45offset,$E1359))*OFFSET($F$7,0,$E1359))-SUM($G1359:AT1359))*(OFFSET('PTRM input'!$G$477,0,$E1359-1)/A45taxstdlife))))</f>
        <v>0</v>
      </c>
      <c r="AV1359" s="251">
        <f ca="1">IF(A45taxstdlife="n/a","n/a",IF(A45taxstdlife="",0,IF(AV$3&gt;(A45stdlife+$E1359),((INDEX('PTRM input'!$G$385:$P$434,A45offset,$E1359)-INDEX('PTRM input'!$G$277:$P$326,A45offset,$E1359))*OFFSET($F$7,0,$E1359))-SUM($G1359:AU1359),(((INDEX('PTRM input'!$G$385:$P$434,A45offset,$E1359)-INDEX('PTRM input'!$G$277:$P$326,A45offset,$E1359))*OFFSET($F$7,0,$E1359))-SUM($G1359:AU1359))*(OFFSET('PTRM input'!$G$477,0,$E1359-1)/A45taxstdlife))))</f>
        <v>0</v>
      </c>
      <c r="AW1359" s="251">
        <f ca="1">IF(A45taxstdlife="n/a","n/a",IF(A45taxstdlife="",0,IF(AW$3&gt;(A45stdlife+$E1359),((INDEX('PTRM input'!$G$385:$P$434,A45offset,$E1359)-INDEX('PTRM input'!$G$277:$P$326,A45offset,$E1359))*OFFSET($F$7,0,$E1359))-SUM($G1359:AV1359),(((INDEX('PTRM input'!$G$385:$P$434,A45offset,$E1359)-INDEX('PTRM input'!$G$277:$P$326,A45offset,$E1359))*OFFSET($F$7,0,$E1359))-SUM($G1359:AV1359))*(OFFSET('PTRM input'!$G$477,0,$E1359-1)/A45taxstdlife))))</f>
        <v>0</v>
      </c>
      <c r="AX1359" s="251">
        <f ca="1">IF(A45taxstdlife="n/a","n/a",IF(A45taxstdlife="",0,IF(AX$3&gt;(A45stdlife+$E1359),((INDEX('PTRM input'!$G$385:$P$434,A45offset,$E1359)-INDEX('PTRM input'!$G$277:$P$326,A45offset,$E1359))*OFFSET($F$7,0,$E1359))-SUM($G1359:AW1359),(((INDEX('PTRM input'!$G$385:$P$434,A45offset,$E1359)-INDEX('PTRM input'!$G$277:$P$326,A45offset,$E1359))*OFFSET($F$7,0,$E1359))-SUM($G1359:AW1359))*(OFFSET('PTRM input'!$G$477,0,$E1359-1)/A45taxstdlife))))</f>
        <v>0</v>
      </c>
      <c r="AY1359" s="251">
        <f ca="1">IF(A45taxstdlife="n/a","n/a",IF(A45taxstdlife="",0,IF(AY$3&gt;(A45stdlife+$E1359),((INDEX('PTRM input'!$G$385:$P$434,A45offset,$E1359)-INDEX('PTRM input'!$G$277:$P$326,A45offset,$E1359))*OFFSET($F$7,0,$E1359))-SUM($G1359:AX1359),(((INDEX('PTRM input'!$G$385:$P$434,A45offset,$E1359)-INDEX('PTRM input'!$G$277:$P$326,A45offset,$E1359))*OFFSET($F$7,0,$E1359))-SUM($G1359:AX1359))*(OFFSET('PTRM input'!$G$477,0,$E1359-1)/A45taxstdlife))))</f>
        <v>0</v>
      </c>
      <c r="AZ1359" s="251">
        <f ca="1">IF(A45taxstdlife="n/a","n/a",IF(A45taxstdlife="",0,IF(AZ$3&gt;(A45stdlife+$E1359),((INDEX('PTRM input'!$G$385:$P$434,A45offset,$E1359)-INDEX('PTRM input'!$G$277:$P$326,A45offset,$E1359))*OFFSET($F$7,0,$E1359))-SUM($G1359:AY1359),(((INDEX('PTRM input'!$G$385:$P$434,A45offset,$E1359)-INDEX('PTRM input'!$G$277:$P$326,A45offset,$E1359))*OFFSET($F$7,0,$E1359))-SUM($G1359:AY1359))*(OFFSET('PTRM input'!$G$477,0,$E1359-1)/A45taxstdlife))))</f>
        <v>0</v>
      </c>
      <c r="BA1359" s="251">
        <f ca="1">IF(A45taxstdlife="n/a","n/a",IF(A45taxstdlife="",0,IF(BA$3&gt;(A45stdlife+$E1359),((INDEX('PTRM input'!$G$385:$P$434,A45offset,$E1359)-INDEX('PTRM input'!$G$277:$P$326,A45offset,$E1359))*OFFSET($F$7,0,$E1359))-SUM($G1359:AZ1359),(((INDEX('PTRM input'!$G$385:$P$434,A45offset,$E1359)-INDEX('PTRM input'!$G$277:$P$326,A45offset,$E1359))*OFFSET($F$7,0,$E1359))-SUM($G1359:AZ1359))*(OFFSET('PTRM input'!$G$477,0,$E1359-1)/A45taxstdlife))))</f>
        <v>0</v>
      </c>
      <c r="BB1359" s="251">
        <f ca="1">IF(A45taxstdlife="n/a","n/a",IF(A45taxstdlife="",0,IF(BB$3&gt;(A45stdlife+$E1359),((INDEX('PTRM input'!$G$385:$P$434,A45offset,$E1359)-INDEX('PTRM input'!$G$277:$P$326,A45offset,$E1359))*OFFSET($F$7,0,$E1359))-SUM($G1359:BA1359),(((INDEX('PTRM input'!$G$385:$P$434,A45offset,$E1359)-INDEX('PTRM input'!$G$277:$P$326,A45offset,$E1359))*OFFSET($F$7,0,$E1359))-SUM($G1359:BA1359))*(OFFSET('PTRM input'!$G$477,0,$E1359-1)/A45taxstdlife))))</f>
        <v>0</v>
      </c>
      <c r="BC1359" s="251">
        <f ca="1">IF(A45taxstdlife="n/a","n/a",IF(A45taxstdlife="",0,IF(BC$3&gt;(A45stdlife+$E1359),((INDEX('PTRM input'!$G$385:$P$434,A45offset,$E1359)-INDEX('PTRM input'!$G$277:$P$326,A45offset,$E1359))*OFFSET($F$7,0,$E1359))-SUM($G1359:BB1359),(((INDEX('PTRM input'!$G$385:$P$434,A45offset,$E1359)-INDEX('PTRM input'!$G$277:$P$326,A45offset,$E1359))*OFFSET($F$7,0,$E1359))-SUM($G1359:BB1359))*(OFFSET('PTRM input'!$G$477,0,$E1359-1)/A45taxstdlife))))</f>
        <v>0</v>
      </c>
      <c r="BD1359" s="251">
        <f ca="1">IF(A45taxstdlife="n/a","n/a",IF(A45taxstdlife="",0,IF(BD$3&gt;(A45stdlife+$E1359),((INDEX('PTRM input'!$G$385:$P$434,A45offset,$E1359)-INDEX('PTRM input'!$G$277:$P$326,A45offset,$E1359))*OFFSET($F$7,0,$E1359))-SUM($G1359:BC1359),(((INDEX('PTRM input'!$G$385:$P$434,A45offset,$E1359)-INDEX('PTRM input'!$G$277:$P$326,A45offset,$E1359))*OFFSET($F$7,0,$E1359))-SUM($G1359:BC1359))*(OFFSET('PTRM input'!$G$477,0,$E1359-1)/A45taxstdlife))))</f>
        <v>0</v>
      </c>
      <c r="BE1359" s="251">
        <f ca="1">IF(A45taxstdlife="n/a","n/a",IF(A45taxstdlife="",0,IF(BE$3&gt;(A45stdlife+$E1359),((INDEX('PTRM input'!$G$385:$P$434,A45offset,$E1359)-INDEX('PTRM input'!$G$277:$P$326,A45offset,$E1359))*OFFSET($F$7,0,$E1359))-SUM($G1359:BD1359),(((INDEX('PTRM input'!$G$385:$P$434,A45offset,$E1359)-INDEX('PTRM input'!$G$277:$P$326,A45offset,$E1359))*OFFSET($F$7,0,$E1359))-SUM($G1359:BD1359))*(OFFSET('PTRM input'!$G$477,0,$E1359-1)/A45taxstdlife))))</f>
        <v>0</v>
      </c>
      <c r="BF1359" s="251">
        <f ca="1">IF(A45taxstdlife="n/a","n/a",IF(A45taxstdlife="",0,IF(BF$3&gt;(A45stdlife+$E1359),((INDEX('PTRM input'!$G$385:$P$434,A45offset,$E1359)-INDEX('PTRM input'!$G$277:$P$326,A45offset,$E1359))*OFFSET($F$7,0,$E1359))-SUM($G1359:BE1359),(((INDEX('PTRM input'!$G$385:$P$434,A45offset,$E1359)-INDEX('PTRM input'!$G$277:$P$326,A45offset,$E1359))*OFFSET($F$7,0,$E1359))-SUM($G1359:BE1359))*(OFFSET('PTRM input'!$G$477,0,$E1359-1)/A45taxstdlife))))</f>
        <v>0</v>
      </c>
      <c r="BG1359" s="251">
        <f ca="1">IF(A45taxstdlife="n/a","n/a",IF(A45taxstdlife="",0,IF(BG$3&gt;(A45stdlife+$E1359),((INDEX('PTRM input'!$G$385:$P$434,A45offset,$E1359)-INDEX('PTRM input'!$G$277:$P$326,A45offset,$E1359))*OFFSET($F$7,0,$E1359))-SUM($G1359:BF1359),(((INDEX('PTRM input'!$G$385:$P$434,A45offset,$E1359)-INDEX('PTRM input'!$G$277:$P$326,A45offset,$E1359))*OFFSET($F$7,0,$E1359))-SUM($G1359:BF1359))*(OFFSET('PTRM input'!$G$477,0,$E1359-1)/A45taxstdlife))))</f>
        <v>0</v>
      </c>
      <c r="BH1359" s="251">
        <f ca="1">IF(A45taxstdlife="n/a","n/a",IF(A45taxstdlife="",0,IF(BH$3&gt;(A45stdlife+$E1359),((INDEX('PTRM input'!$G$385:$P$434,A45offset,$E1359)-INDEX('PTRM input'!$G$277:$P$326,A45offset,$E1359))*OFFSET($F$7,0,$E1359))-SUM($G1359:BG1359),(((INDEX('PTRM input'!$G$385:$P$434,A45offset,$E1359)-INDEX('PTRM input'!$G$277:$P$326,A45offset,$E1359))*OFFSET($F$7,0,$E1359))-SUM($G1359:BG1359))*(OFFSET('PTRM input'!$G$477,0,$E1359-1)/A45taxstdlife))))</f>
        <v>0</v>
      </c>
      <c r="BI1359" s="251">
        <f ca="1">IF(A45taxstdlife="n/a","n/a",IF(A45taxstdlife="",0,IF(BI$3&gt;(A45stdlife+$E1359),((INDEX('PTRM input'!$G$385:$P$434,A45offset,$E1359)-INDEX('PTRM input'!$G$277:$P$326,A45offset,$E1359))*OFFSET($F$7,0,$E1359))-SUM($G1359:BH1359),(((INDEX('PTRM input'!$G$385:$P$434,A45offset,$E1359)-INDEX('PTRM input'!$G$277:$P$326,A45offset,$E1359))*OFFSET($F$7,0,$E1359))-SUM($G1359:BH1359))*(OFFSET('PTRM input'!$G$477,0,$E1359-1)/A45taxstdlife))))</f>
        <v>0</v>
      </c>
      <c r="BJ1359" s="116"/>
      <c r="BK1359" s="116"/>
      <c r="BL1359" s="116"/>
      <c r="BM1359" s="116"/>
    </row>
    <row r="1360" spans="1:65" ht="12.75" hidden="1" customHeight="1" outlineLevel="2">
      <c r="A1360" s="366"/>
      <c r="B1360" s="19"/>
      <c r="C1360" s="18"/>
      <c r="D1360" s="760"/>
      <c r="E1360" s="86">
        <v>7</v>
      </c>
      <c r="F1360" s="356"/>
      <c r="G1360" s="434"/>
      <c r="H1360" s="435"/>
      <c r="I1360" s="435"/>
      <c r="J1360" s="435"/>
      <c r="K1360" s="435"/>
      <c r="L1360" s="435"/>
      <c r="M1360" s="619"/>
      <c r="N1360" s="251">
        <f ca="1">IF(A45taxstdlife="n/a","n/a",IF(A45taxstdlife="",0,IF(N$3&gt;(A45stdlife+$E1360),((INDEX('PTRM input'!$G$385:$P$434,A45offset,$E1360)-INDEX('PTRM input'!$G$277:$P$326,A45offset,$E1360))*OFFSET($F$7,0,$E1360))-SUM($G1360:M1360),(((INDEX('PTRM input'!$G$385:$P$434,A45offset,$E1360)-INDEX('PTRM input'!$G$277:$P$326,A45offset,$E1360))*OFFSET($F$7,0,$E1360))-SUM($G1360:M1360))*(OFFSET('PTRM input'!$G$477,0,$E1360-1)/A45taxstdlife))))</f>
        <v>0</v>
      </c>
      <c r="O1360" s="251">
        <f ca="1">IF(A45taxstdlife="n/a","n/a",IF(A45taxstdlife="",0,IF(O$3&gt;(A45stdlife+$E1360),((INDEX('PTRM input'!$G$385:$P$434,A45offset,$E1360)-INDEX('PTRM input'!$G$277:$P$326,A45offset,$E1360))*OFFSET($F$7,0,$E1360))-SUM($G1360:N1360),(((INDEX('PTRM input'!$G$385:$P$434,A45offset,$E1360)-INDEX('PTRM input'!$G$277:$P$326,A45offset,$E1360))*OFFSET($F$7,0,$E1360))-SUM($G1360:N1360))*(OFFSET('PTRM input'!$G$477,0,$E1360-1)/A45taxstdlife))))</f>
        <v>0</v>
      </c>
      <c r="P1360" s="251">
        <f ca="1">IF(A45taxstdlife="n/a","n/a",IF(A45taxstdlife="",0,IF(P$3&gt;(A45stdlife+$E1360),((INDEX('PTRM input'!$G$385:$P$434,A45offset,$E1360)-INDEX('PTRM input'!$G$277:$P$326,A45offset,$E1360))*OFFSET($F$7,0,$E1360))-SUM($G1360:O1360),(((INDEX('PTRM input'!$G$385:$P$434,A45offset,$E1360)-INDEX('PTRM input'!$G$277:$P$326,A45offset,$E1360))*OFFSET($F$7,0,$E1360))-SUM($G1360:O1360))*(OFFSET('PTRM input'!$G$477,0,$E1360-1)/A45taxstdlife))))</f>
        <v>0</v>
      </c>
      <c r="Q1360" s="251">
        <f ca="1">IF(A45taxstdlife="n/a","n/a",IF(A45taxstdlife="",0,IF(Q$3&gt;(A45stdlife+$E1360),((INDEX('PTRM input'!$G$385:$P$434,A45offset,$E1360)-INDEX('PTRM input'!$G$277:$P$326,A45offset,$E1360))*OFFSET($F$7,0,$E1360))-SUM($G1360:P1360),(((INDEX('PTRM input'!$G$385:$P$434,A45offset,$E1360)-INDEX('PTRM input'!$G$277:$P$326,A45offset,$E1360))*OFFSET($F$7,0,$E1360))-SUM($G1360:P1360))*(OFFSET('PTRM input'!$G$477,0,$E1360-1)/A45taxstdlife))))</f>
        <v>0</v>
      </c>
      <c r="R1360" s="251">
        <f ca="1">IF(A45taxstdlife="n/a","n/a",IF(A45taxstdlife="",0,IF(R$3&gt;(A45stdlife+$E1360),((INDEX('PTRM input'!$G$385:$P$434,A45offset,$E1360)-INDEX('PTRM input'!$G$277:$P$326,A45offset,$E1360))*OFFSET($F$7,0,$E1360))-SUM($G1360:Q1360),(((INDEX('PTRM input'!$G$385:$P$434,A45offset,$E1360)-INDEX('PTRM input'!$G$277:$P$326,A45offset,$E1360))*OFFSET($F$7,0,$E1360))-SUM($G1360:Q1360))*(OFFSET('PTRM input'!$G$477,0,$E1360-1)/A45taxstdlife))))</f>
        <v>0</v>
      </c>
      <c r="S1360" s="251">
        <f ca="1">IF(A45taxstdlife="n/a","n/a",IF(A45taxstdlife="",0,IF(S$3&gt;(A45stdlife+$E1360),((INDEX('PTRM input'!$G$385:$P$434,A45offset,$E1360)-INDEX('PTRM input'!$G$277:$P$326,A45offset,$E1360))*OFFSET($F$7,0,$E1360))-SUM($G1360:R1360),(((INDEX('PTRM input'!$G$385:$P$434,A45offset,$E1360)-INDEX('PTRM input'!$G$277:$P$326,A45offset,$E1360))*OFFSET($F$7,0,$E1360))-SUM($G1360:R1360))*(OFFSET('PTRM input'!$G$477,0,$E1360-1)/A45taxstdlife))))</f>
        <v>0</v>
      </c>
      <c r="T1360" s="251">
        <f ca="1">IF(A45taxstdlife="n/a","n/a",IF(A45taxstdlife="",0,IF(T$3&gt;(A45stdlife+$E1360),((INDEX('PTRM input'!$G$385:$P$434,A45offset,$E1360)-INDEX('PTRM input'!$G$277:$P$326,A45offset,$E1360))*OFFSET($F$7,0,$E1360))-SUM($G1360:S1360),(((INDEX('PTRM input'!$G$385:$P$434,A45offset,$E1360)-INDEX('PTRM input'!$G$277:$P$326,A45offset,$E1360))*OFFSET($F$7,0,$E1360))-SUM($G1360:S1360))*(OFFSET('PTRM input'!$G$477,0,$E1360-1)/A45taxstdlife))))</f>
        <v>0</v>
      </c>
      <c r="U1360" s="251">
        <f ca="1">IF(A45taxstdlife="n/a","n/a",IF(A45taxstdlife="",0,IF(U$3&gt;(A45stdlife+$E1360),((INDEX('PTRM input'!$G$385:$P$434,A45offset,$E1360)-INDEX('PTRM input'!$G$277:$P$326,A45offset,$E1360))*OFFSET($F$7,0,$E1360))-SUM($G1360:T1360),(((INDEX('PTRM input'!$G$385:$P$434,A45offset,$E1360)-INDEX('PTRM input'!$G$277:$P$326,A45offset,$E1360))*OFFSET($F$7,0,$E1360))-SUM($G1360:T1360))*(OFFSET('PTRM input'!$G$477,0,$E1360-1)/A45taxstdlife))))</f>
        <v>0</v>
      </c>
      <c r="V1360" s="251">
        <f ca="1">IF(A45taxstdlife="n/a","n/a",IF(A45taxstdlife="",0,IF(V$3&gt;(A45stdlife+$E1360),((INDEX('PTRM input'!$G$385:$P$434,A45offset,$E1360)-INDEX('PTRM input'!$G$277:$P$326,A45offset,$E1360))*OFFSET($F$7,0,$E1360))-SUM($G1360:U1360),(((INDEX('PTRM input'!$G$385:$P$434,A45offset,$E1360)-INDEX('PTRM input'!$G$277:$P$326,A45offset,$E1360))*OFFSET($F$7,0,$E1360))-SUM($G1360:U1360))*(OFFSET('PTRM input'!$G$477,0,$E1360-1)/A45taxstdlife))))</f>
        <v>0</v>
      </c>
      <c r="W1360" s="251">
        <f ca="1">IF(A45taxstdlife="n/a","n/a",IF(A45taxstdlife="",0,IF(W$3&gt;(A45stdlife+$E1360),((INDEX('PTRM input'!$G$385:$P$434,A45offset,$E1360)-INDEX('PTRM input'!$G$277:$P$326,A45offset,$E1360))*OFFSET($F$7,0,$E1360))-SUM($G1360:V1360),(((INDEX('PTRM input'!$G$385:$P$434,A45offset,$E1360)-INDEX('PTRM input'!$G$277:$P$326,A45offset,$E1360))*OFFSET($F$7,0,$E1360))-SUM($G1360:V1360))*(OFFSET('PTRM input'!$G$477,0,$E1360-1)/A45taxstdlife))))</f>
        <v>0</v>
      </c>
      <c r="X1360" s="251">
        <f ca="1">IF(A45taxstdlife="n/a","n/a",IF(A45taxstdlife="",0,IF(X$3&gt;(A45stdlife+$E1360),((INDEX('PTRM input'!$G$385:$P$434,A45offset,$E1360)-INDEX('PTRM input'!$G$277:$P$326,A45offset,$E1360))*OFFSET($F$7,0,$E1360))-SUM($G1360:W1360),(((INDEX('PTRM input'!$G$385:$P$434,A45offset,$E1360)-INDEX('PTRM input'!$G$277:$P$326,A45offset,$E1360))*OFFSET($F$7,0,$E1360))-SUM($G1360:W1360))*(OFFSET('PTRM input'!$G$477,0,$E1360-1)/A45taxstdlife))))</f>
        <v>0</v>
      </c>
      <c r="Y1360" s="251">
        <f ca="1">IF(A45taxstdlife="n/a","n/a",IF(A45taxstdlife="",0,IF(Y$3&gt;(A45stdlife+$E1360),((INDEX('PTRM input'!$G$385:$P$434,A45offset,$E1360)-INDEX('PTRM input'!$G$277:$P$326,A45offset,$E1360))*OFFSET($F$7,0,$E1360))-SUM($G1360:X1360),(((INDEX('PTRM input'!$G$385:$P$434,A45offset,$E1360)-INDEX('PTRM input'!$G$277:$P$326,A45offset,$E1360))*OFFSET($F$7,0,$E1360))-SUM($G1360:X1360))*(OFFSET('PTRM input'!$G$477,0,$E1360-1)/A45taxstdlife))))</f>
        <v>0</v>
      </c>
      <c r="Z1360" s="251">
        <f ca="1">IF(A45taxstdlife="n/a","n/a",IF(A45taxstdlife="",0,IF(Z$3&gt;(A45stdlife+$E1360),((INDEX('PTRM input'!$G$385:$P$434,A45offset,$E1360)-INDEX('PTRM input'!$G$277:$P$326,A45offset,$E1360))*OFFSET($F$7,0,$E1360))-SUM($G1360:Y1360),(((INDEX('PTRM input'!$G$385:$P$434,A45offset,$E1360)-INDEX('PTRM input'!$G$277:$P$326,A45offset,$E1360))*OFFSET($F$7,0,$E1360))-SUM($G1360:Y1360))*(OFFSET('PTRM input'!$G$477,0,$E1360-1)/A45taxstdlife))))</f>
        <v>0</v>
      </c>
      <c r="AA1360" s="251">
        <f ca="1">IF(A45taxstdlife="n/a","n/a",IF(A45taxstdlife="",0,IF(AA$3&gt;(A45stdlife+$E1360),((INDEX('PTRM input'!$G$385:$P$434,A45offset,$E1360)-INDEX('PTRM input'!$G$277:$P$326,A45offset,$E1360))*OFFSET($F$7,0,$E1360))-SUM($G1360:Z1360),(((INDEX('PTRM input'!$G$385:$P$434,A45offset,$E1360)-INDEX('PTRM input'!$G$277:$P$326,A45offset,$E1360))*OFFSET($F$7,0,$E1360))-SUM($G1360:Z1360))*(OFFSET('PTRM input'!$G$477,0,$E1360-1)/A45taxstdlife))))</f>
        <v>0</v>
      </c>
      <c r="AB1360" s="251">
        <f ca="1">IF(A45taxstdlife="n/a","n/a",IF(A45taxstdlife="",0,IF(AB$3&gt;(A45stdlife+$E1360),((INDEX('PTRM input'!$G$385:$P$434,A45offset,$E1360)-INDEX('PTRM input'!$G$277:$P$326,A45offset,$E1360))*OFFSET($F$7,0,$E1360))-SUM($G1360:AA1360),(((INDEX('PTRM input'!$G$385:$P$434,A45offset,$E1360)-INDEX('PTRM input'!$G$277:$P$326,A45offset,$E1360))*OFFSET($F$7,0,$E1360))-SUM($G1360:AA1360))*(OFFSET('PTRM input'!$G$477,0,$E1360-1)/A45taxstdlife))))</f>
        <v>0</v>
      </c>
      <c r="AC1360" s="251">
        <f ca="1">IF(A45taxstdlife="n/a","n/a",IF(A45taxstdlife="",0,IF(AC$3&gt;(A45stdlife+$E1360),((INDEX('PTRM input'!$G$385:$P$434,A45offset,$E1360)-INDEX('PTRM input'!$G$277:$P$326,A45offset,$E1360))*OFFSET($F$7,0,$E1360))-SUM($G1360:AB1360),(((INDEX('PTRM input'!$G$385:$P$434,A45offset,$E1360)-INDEX('PTRM input'!$G$277:$P$326,A45offset,$E1360))*OFFSET($F$7,0,$E1360))-SUM($G1360:AB1360))*(OFFSET('PTRM input'!$G$477,0,$E1360-1)/A45taxstdlife))))</f>
        <v>0</v>
      </c>
      <c r="AD1360" s="251">
        <f ca="1">IF(A45taxstdlife="n/a","n/a",IF(A45taxstdlife="",0,IF(AD$3&gt;(A45stdlife+$E1360),((INDEX('PTRM input'!$G$385:$P$434,A45offset,$E1360)-INDEX('PTRM input'!$G$277:$P$326,A45offset,$E1360))*OFFSET($F$7,0,$E1360))-SUM($G1360:AC1360),(((INDEX('PTRM input'!$G$385:$P$434,A45offset,$E1360)-INDEX('PTRM input'!$G$277:$P$326,A45offset,$E1360))*OFFSET($F$7,0,$E1360))-SUM($G1360:AC1360))*(OFFSET('PTRM input'!$G$477,0,$E1360-1)/A45taxstdlife))))</f>
        <v>0</v>
      </c>
      <c r="AE1360" s="251">
        <f ca="1">IF(A45taxstdlife="n/a","n/a",IF(A45taxstdlife="",0,IF(AE$3&gt;(A45stdlife+$E1360),((INDEX('PTRM input'!$G$385:$P$434,A45offset,$E1360)-INDEX('PTRM input'!$G$277:$P$326,A45offset,$E1360))*OFFSET($F$7,0,$E1360))-SUM($G1360:AD1360),(((INDEX('PTRM input'!$G$385:$P$434,A45offset,$E1360)-INDEX('PTRM input'!$G$277:$P$326,A45offset,$E1360))*OFFSET($F$7,0,$E1360))-SUM($G1360:AD1360))*(OFFSET('PTRM input'!$G$477,0,$E1360-1)/A45taxstdlife))))</f>
        <v>0</v>
      </c>
      <c r="AF1360" s="251">
        <f ca="1">IF(A45taxstdlife="n/a","n/a",IF(A45taxstdlife="",0,IF(AF$3&gt;(A45stdlife+$E1360),((INDEX('PTRM input'!$G$385:$P$434,A45offset,$E1360)-INDEX('PTRM input'!$G$277:$P$326,A45offset,$E1360))*OFFSET($F$7,0,$E1360))-SUM($G1360:AE1360),(((INDEX('PTRM input'!$G$385:$P$434,A45offset,$E1360)-INDEX('PTRM input'!$G$277:$P$326,A45offset,$E1360))*OFFSET($F$7,0,$E1360))-SUM($G1360:AE1360))*(OFFSET('PTRM input'!$G$477,0,$E1360-1)/A45taxstdlife))))</f>
        <v>0</v>
      </c>
      <c r="AG1360" s="251">
        <f ca="1">IF(A45taxstdlife="n/a","n/a",IF(A45taxstdlife="",0,IF(AG$3&gt;(A45stdlife+$E1360),((INDEX('PTRM input'!$G$385:$P$434,A45offset,$E1360)-INDEX('PTRM input'!$G$277:$P$326,A45offset,$E1360))*OFFSET($F$7,0,$E1360))-SUM($G1360:AF1360),(((INDEX('PTRM input'!$G$385:$P$434,A45offset,$E1360)-INDEX('PTRM input'!$G$277:$P$326,A45offset,$E1360))*OFFSET($F$7,0,$E1360))-SUM($G1360:AF1360))*(OFFSET('PTRM input'!$G$477,0,$E1360-1)/A45taxstdlife))))</f>
        <v>0</v>
      </c>
      <c r="AH1360" s="251">
        <f ca="1">IF(A45taxstdlife="n/a","n/a",IF(A45taxstdlife="",0,IF(AH$3&gt;(A45stdlife+$E1360),((INDEX('PTRM input'!$G$385:$P$434,A45offset,$E1360)-INDEX('PTRM input'!$G$277:$P$326,A45offset,$E1360))*OFFSET($F$7,0,$E1360))-SUM($G1360:AG1360),(((INDEX('PTRM input'!$G$385:$P$434,A45offset,$E1360)-INDEX('PTRM input'!$G$277:$P$326,A45offset,$E1360))*OFFSET($F$7,0,$E1360))-SUM($G1360:AG1360))*(OFFSET('PTRM input'!$G$477,0,$E1360-1)/A45taxstdlife))))</f>
        <v>0</v>
      </c>
      <c r="AI1360" s="251">
        <f ca="1">IF(A45taxstdlife="n/a","n/a",IF(A45taxstdlife="",0,IF(AI$3&gt;(A45stdlife+$E1360),((INDEX('PTRM input'!$G$385:$P$434,A45offset,$E1360)-INDEX('PTRM input'!$G$277:$P$326,A45offset,$E1360))*OFFSET($F$7,0,$E1360))-SUM($G1360:AH1360),(((INDEX('PTRM input'!$G$385:$P$434,A45offset,$E1360)-INDEX('PTRM input'!$G$277:$P$326,A45offset,$E1360))*OFFSET($F$7,0,$E1360))-SUM($G1360:AH1360))*(OFFSET('PTRM input'!$G$477,0,$E1360-1)/A45taxstdlife))))</f>
        <v>0</v>
      </c>
      <c r="AJ1360" s="251">
        <f ca="1">IF(A45taxstdlife="n/a","n/a",IF(A45taxstdlife="",0,IF(AJ$3&gt;(A45stdlife+$E1360),((INDEX('PTRM input'!$G$385:$P$434,A45offset,$E1360)-INDEX('PTRM input'!$G$277:$P$326,A45offset,$E1360))*OFFSET($F$7,0,$E1360))-SUM($G1360:AI1360),(((INDEX('PTRM input'!$G$385:$P$434,A45offset,$E1360)-INDEX('PTRM input'!$G$277:$P$326,A45offset,$E1360))*OFFSET($F$7,0,$E1360))-SUM($G1360:AI1360))*(OFFSET('PTRM input'!$G$477,0,$E1360-1)/A45taxstdlife))))</f>
        <v>0</v>
      </c>
      <c r="AK1360" s="251">
        <f ca="1">IF(A45taxstdlife="n/a","n/a",IF(A45taxstdlife="",0,IF(AK$3&gt;(A45stdlife+$E1360),((INDEX('PTRM input'!$G$385:$P$434,A45offset,$E1360)-INDEX('PTRM input'!$G$277:$P$326,A45offset,$E1360))*OFFSET($F$7,0,$E1360))-SUM($G1360:AJ1360),(((INDEX('PTRM input'!$G$385:$P$434,A45offset,$E1360)-INDEX('PTRM input'!$G$277:$P$326,A45offset,$E1360))*OFFSET($F$7,0,$E1360))-SUM($G1360:AJ1360))*(OFFSET('PTRM input'!$G$477,0,$E1360-1)/A45taxstdlife))))</f>
        <v>0</v>
      </c>
      <c r="AL1360" s="251">
        <f ca="1">IF(A45taxstdlife="n/a","n/a",IF(A45taxstdlife="",0,IF(AL$3&gt;(A45stdlife+$E1360),((INDEX('PTRM input'!$G$385:$P$434,A45offset,$E1360)-INDEX('PTRM input'!$G$277:$P$326,A45offset,$E1360))*OFFSET($F$7,0,$E1360))-SUM($G1360:AK1360),(((INDEX('PTRM input'!$G$385:$P$434,A45offset,$E1360)-INDEX('PTRM input'!$G$277:$P$326,A45offset,$E1360))*OFFSET($F$7,0,$E1360))-SUM($G1360:AK1360))*(OFFSET('PTRM input'!$G$477,0,$E1360-1)/A45taxstdlife))))</f>
        <v>0</v>
      </c>
      <c r="AM1360" s="251">
        <f ca="1">IF(A45taxstdlife="n/a","n/a",IF(A45taxstdlife="",0,IF(AM$3&gt;(A45stdlife+$E1360),((INDEX('PTRM input'!$G$385:$P$434,A45offset,$E1360)-INDEX('PTRM input'!$G$277:$P$326,A45offset,$E1360))*OFFSET($F$7,0,$E1360))-SUM($G1360:AL1360),(((INDEX('PTRM input'!$G$385:$P$434,A45offset,$E1360)-INDEX('PTRM input'!$G$277:$P$326,A45offset,$E1360))*OFFSET($F$7,0,$E1360))-SUM($G1360:AL1360))*(OFFSET('PTRM input'!$G$477,0,$E1360-1)/A45taxstdlife))))</f>
        <v>0</v>
      </c>
      <c r="AN1360" s="251">
        <f ca="1">IF(A45taxstdlife="n/a","n/a",IF(A45taxstdlife="",0,IF(AN$3&gt;(A45stdlife+$E1360),((INDEX('PTRM input'!$G$385:$P$434,A45offset,$E1360)-INDEX('PTRM input'!$G$277:$P$326,A45offset,$E1360))*OFFSET($F$7,0,$E1360))-SUM($G1360:AM1360),(((INDEX('PTRM input'!$G$385:$P$434,A45offset,$E1360)-INDEX('PTRM input'!$G$277:$P$326,A45offset,$E1360))*OFFSET($F$7,0,$E1360))-SUM($G1360:AM1360))*(OFFSET('PTRM input'!$G$477,0,$E1360-1)/A45taxstdlife))))</f>
        <v>0</v>
      </c>
      <c r="AO1360" s="251">
        <f ca="1">IF(A45taxstdlife="n/a","n/a",IF(A45taxstdlife="",0,IF(AO$3&gt;(A45stdlife+$E1360),((INDEX('PTRM input'!$G$385:$P$434,A45offset,$E1360)-INDEX('PTRM input'!$G$277:$P$326,A45offset,$E1360))*OFFSET($F$7,0,$E1360))-SUM($G1360:AN1360),(((INDEX('PTRM input'!$G$385:$P$434,A45offset,$E1360)-INDEX('PTRM input'!$G$277:$P$326,A45offset,$E1360))*OFFSET($F$7,0,$E1360))-SUM($G1360:AN1360))*(OFFSET('PTRM input'!$G$477,0,$E1360-1)/A45taxstdlife))))</f>
        <v>0</v>
      </c>
      <c r="AP1360" s="251">
        <f ca="1">IF(A45taxstdlife="n/a","n/a",IF(A45taxstdlife="",0,IF(AP$3&gt;(A45stdlife+$E1360),((INDEX('PTRM input'!$G$385:$P$434,A45offset,$E1360)-INDEX('PTRM input'!$G$277:$P$326,A45offset,$E1360))*OFFSET($F$7,0,$E1360))-SUM($G1360:AO1360),(((INDEX('PTRM input'!$G$385:$P$434,A45offset,$E1360)-INDEX('PTRM input'!$G$277:$P$326,A45offset,$E1360))*OFFSET($F$7,0,$E1360))-SUM($G1360:AO1360))*(OFFSET('PTRM input'!$G$477,0,$E1360-1)/A45taxstdlife))))</f>
        <v>0</v>
      </c>
      <c r="AQ1360" s="251">
        <f ca="1">IF(A45taxstdlife="n/a","n/a",IF(A45taxstdlife="",0,IF(AQ$3&gt;(A45stdlife+$E1360),((INDEX('PTRM input'!$G$385:$P$434,A45offset,$E1360)-INDEX('PTRM input'!$G$277:$P$326,A45offset,$E1360))*OFFSET($F$7,0,$E1360))-SUM($G1360:AP1360),(((INDEX('PTRM input'!$G$385:$P$434,A45offset,$E1360)-INDEX('PTRM input'!$G$277:$P$326,A45offset,$E1360))*OFFSET($F$7,0,$E1360))-SUM($G1360:AP1360))*(OFFSET('PTRM input'!$G$477,0,$E1360-1)/A45taxstdlife))))</f>
        <v>0</v>
      </c>
      <c r="AR1360" s="251">
        <f ca="1">IF(A45taxstdlife="n/a","n/a",IF(A45taxstdlife="",0,IF(AR$3&gt;(A45stdlife+$E1360),((INDEX('PTRM input'!$G$385:$P$434,A45offset,$E1360)-INDEX('PTRM input'!$G$277:$P$326,A45offset,$E1360))*OFFSET($F$7,0,$E1360))-SUM($G1360:AQ1360),(((INDEX('PTRM input'!$G$385:$P$434,A45offset,$E1360)-INDEX('PTRM input'!$G$277:$P$326,A45offset,$E1360))*OFFSET($F$7,0,$E1360))-SUM($G1360:AQ1360))*(OFFSET('PTRM input'!$G$477,0,$E1360-1)/A45taxstdlife))))</f>
        <v>0</v>
      </c>
      <c r="AS1360" s="251">
        <f ca="1">IF(A45taxstdlife="n/a","n/a",IF(A45taxstdlife="",0,IF(AS$3&gt;(A45stdlife+$E1360),((INDEX('PTRM input'!$G$385:$P$434,A45offset,$E1360)-INDEX('PTRM input'!$G$277:$P$326,A45offset,$E1360))*OFFSET($F$7,0,$E1360))-SUM($G1360:AR1360),(((INDEX('PTRM input'!$G$385:$P$434,A45offset,$E1360)-INDEX('PTRM input'!$G$277:$P$326,A45offset,$E1360))*OFFSET($F$7,0,$E1360))-SUM($G1360:AR1360))*(OFFSET('PTRM input'!$G$477,0,$E1360-1)/A45taxstdlife))))</f>
        <v>0</v>
      </c>
      <c r="AT1360" s="251">
        <f ca="1">IF(A45taxstdlife="n/a","n/a",IF(A45taxstdlife="",0,IF(AT$3&gt;(A45stdlife+$E1360),((INDEX('PTRM input'!$G$385:$P$434,A45offset,$E1360)-INDEX('PTRM input'!$G$277:$P$326,A45offset,$E1360))*OFFSET($F$7,0,$E1360))-SUM($G1360:AS1360),(((INDEX('PTRM input'!$G$385:$P$434,A45offset,$E1360)-INDEX('PTRM input'!$G$277:$P$326,A45offset,$E1360))*OFFSET($F$7,0,$E1360))-SUM($G1360:AS1360))*(OFFSET('PTRM input'!$G$477,0,$E1360-1)/A45taxstdlife))))</f>
        <v>0</v>
      </c>
      <c r="AU1360" s="251">
        <f ca="1">IF(A45taxstdlife="n/a","n/a",IF(A45taxstdlife="",0,IF(AU$3&gt;(A45stdlife+$E1360),((INDEX('PTRM input'!$G$385:$P$434,A45offset,$E1360)-INDEX('PTRM input'!$G$277:$P$326,A45offset,$E1360))*OFFSET($F$7,0,$E1360))-SUM($G1360:AT1360),(((INDEX('PTRM input'!$G$385:$P$434,A45offset,$E1360)-INDEX('PTRM input'!$G$277:$P$326,A45offset,$E1360))*OFFSET($F$7,0,$E1360))-SUM($G1360:AT1360))*(OFFSET('PTRM input'!$G$477,0,$E1360-1)/A45taxstdlife))))</f>
        <v>0</v>
      </c>
      <c r="AV1360" s="251">
        <f ca="1">IF(A45taxstdlife="n/a","n/a",IF(A45taxstdlife="",0,IF(AV$3&gt;(A45stdlife+$E1360),((INDEX('PTRM input'!$G$385:$P$434,A45offset,$E1360)-INDEX('PTRM input'!$G$277:$P$326,A45offset,$E1360))*OFFSET($F$7,0,$E1360))-SUM($G1360:AU1360),(((INDEX('PTRM input'!$G$385:$P$434,A45offset,$E1360)-INDEX('PTRM input'!$G$277:$P$326,A45offset,$E1360))*OFFSET($F$7,0,$E1360))-SUM($G1360:AU1360))*(OFFSET('PTRM input'!$G$477,0,$E1360-1)/A45taxstdlife))))</f>
        <v>0</v>
      </c>
      <c r="AW1360" s="251">
        <f ca="1">IF(A45taxstdlife="n/a","n/a",IF(A45taxstdlife="",0,IF(AW$3&gt;(A45stdlife+$E1360),((INDEX('PTRM input'!$G$385:$P$434,A45offset,$E1360)-INDEX('PTRM input'!$G$277:$P$326,A45offset,$E1360))*OFFSET($F$7,0,$E1360))-SUM($G1360:AV1360),(((INDEX('PTRM input'!$G$385:$P$434,A45offset,$E1360)-INDEX('PTRM input'!$G$277:$P$326,A45offset,$E1360))*OFFSET($F$7,0,$E1360))-SUM($G1360:AV1360))*(OFFSET('PTRM input'!$G$477,0,$E1360-1)/A45taxstdlife))))</f>
        <v>0</v>
      </c>
      <c r="AX1360" s="251">
        <f ca="1">IF(A45taxstdlife="n/a","n/a",IF(A45taxstdlife="",0,IF(AX$3&gt;(A45stdlife+$E1360),((INDEX('PTRM input'!$G$385:$P$434,A45offset,$E1360)-INDEX('PTRM input'!$G$277:$P$326,A45offset,$E1360))*OFFSET($F$7,0,$E1360))-SUM($G1360:AW1360),(((INDEX('PTRM input'!$G$385:$P$434,A45offset,$E1360)-INDEX('PTRM input'!$G$277:$P$326,A45offset,$E1360))*OFFSET($F$7,0,$E1360))-SUM($G1360:AW1360))*(OFFSET('PTRM input'!$G$477,0,$E1360-1)/A45taxstdlife))))</f>
        <v>0</v>
      </c>
      <c r="AY1360" s="251">
        <f ca="1">IF(A45taxstdlife="n/a","n/a",IF(A45taxstdlife="",0,IF(AY$3&gt;(A45stdlife+$E1360),((INDEX('PTRM input'!$G$385:$P$434,A45offset,$E1360)-INDEX('PTRM input'!$G$277:$P$326,A45offset,$E1360))*OFFSET($F$7,0,$E1360))-SUM($G1360:AX1360),(((INDEX('PTRM input'!$G$385:$P$434,A45offset,$E1360)-INDEX('PTRM input'!$G$277:$P$326,A45offset,$E1360))*OFFSET($F$7,0,$E1360))-SUM($G1360:AX1360))*(OFFSET('PTRM input'!$G$477,0,$E1360-1)/A45taxstdlife))))</f>
        <v>0</v>
      </c>
      <c r="AZ1360" s="251">
        <f ca="1">IF(A45taxstdlife="n/a","n/a",IF(A45taxstdlife="",0,IF(AZ$3&gt;(A45stdlife+$E1360),((INDEX('PTRM input'!$G$385:$P$434,A45offset,$E1360)-INDEX('PTRM input'!$G$277:$P$326,A45offset,$E1360))*OFFSET($F$7,0,$E1360))-SUM($G1360:AY1360),(((INDEX('PTRM input'!$G$385:$P$434,A45offset,$E1360)-INDEX('PTRM input'!$G$277:$P$326,A45offset,$E1360))*OFFSET($F$7,0,$E1360))-SUM($G1360:AY1360))*(OFFSET('PTRM input'!$G$477,0,$E1360-1)/A45taxstdlife))))</f>
        <v>0</v>
      </c>
      <c r="BA1360" s="251">
        <f ca="1">IF(A45taxstdlife="n/a","n/a",IF(A45taxstdlife="",0,IF(BA$3&gt;(A45stdlife+$E1360),((INDEX('PTRM input'!$G$385:$P$434,A45offset,$E1360)-INDEX('PTRM input'!$G$277:$P$326,A45offset,$E1360))*OFFSET($F$7,0,$E1360))-SUM($G1360:AZ1360),(((INDEX('PTRM input'!$G$385:$P$434,A45offset,$E1360)-INDEX('PTRM input'!$G$277:$P$326,A45offset,$E1360))*OFFSET($F$7,0,$E1360))-SUM($G1360:AZ1360))*(OFFSET('PTRM input'!$G$477,0,$E1360-1)/A45taxstdlife))))</f>
        <v>0</v>
      </c>
      <c r="BB1360" s="251">
        <f ca="1">IF(A45taxstdlife="n/a","n/a",IF(A45taxstdlife="",0,IF(BB$3&gt;(A45stdlife+$E1360),((INDEX('PTRM input'!$G$385:$P$434,A45offset,$E1360)-INDEX('PTRM input'!$G$277:$P$326,A45offset,$E1360))*OFFSET($F$7,0,$E1360))-SUM($G1360:BA1360),(((INDEX('PTRM input'!$G$385:$P$434,A45offset,$E1360)-INDEX('PTRM input'!$G$277:$P$326,A45offset,$E1360))*OFFSET($F$7,0,$E1360))-SUM($G1360:BA1360))*(OFFSET('PTRM input'!$G$477,0,$E1360-1)/A45taxstdlife))))</f>
        <v>0</v>
      </c>
      <c r="BC1360" s="251">
        <f ca="1">IF(A45taxstdlife="n/a","n/a",IF(A45taxstdlife="",0,IF(BC$3&gt;(A45stdlife+$E1360),((INDEX('PTRM input'!$G$385:$P$434,A45offset,$E1360)-INDEX('PTRM input'!$G$277:$P$326,A45offset,$E1360))*OFFSET($F$7,0,$E1360))-SUM($G1360:BB1360),(((INDEX('PTRM input'!$G$385:$P$434,A45offset,$E1360)-INDEX('PTRM input'!$G$277:$P$326,A45offset,$E1360))*OFFSET($F$7,0,$E1360))-SUM($G1360:BB1360))*(OFFSET('PTRM input'!$G$477,0,$E1360-1)/A45taxstdlife))))</f>
        <v>0</v>
      </c>
      <c r="BD1360" s="251">
        <f ca="1">IF(A45taxstdlife="n/a","n/a",IF(A45taxstdlife="",0,IF(BD$3&gt;(A45stdlife+$E1360),((INDEX('PTRM input'!$G$385:$P$434,A45offset,$E1360)-INDEX('PTRM input'!$G$277:$P$326,A45offset,$E1360))*OFFSET($F$7,0,$E1360))-SUM($G1360:BC1360),(((INDEX('PTRM input'!$G$385:$P$434,A45offset,$E1360)-INDEX('PTRM input'!$G$277:$P$326,A45offset,$E1360))*OFFSET($F$7,0,$E1360))-SUM($G1360:BC1360))*(OFFSET('PTRM input'!$G$477,0,$E1360-1)/A45taxstdlife))))</f>
        <v>0</v>
      </c>
      <c r="BE1360" s="251">
        <f ca="1">IF(A45taxstdlife="n/a","n/a",IF(A45taxstdlife="",0,IF(BE$3&gt;(A45stdlife+$E1360),((INDEX('PTRM input'!$G$385:$P$434,A45offset,$E1360)-INDEX('PTRM input'!$G$277:$P$326,A45offset,$E1360))*OFFSET($F$7,0,$E1360))-SUM($G1360:BD1360),(((INDEX('PTRM input'!$G$385:$P$434,A45offset,$E1360)-INDEX('PTRM input'!$G$277:$P$326,A45offset,$E1360))*OFFSET($F$7,0,$E1360))-SUM($G1360:BD1360))*(OFFSET('PTRM input'!$G$477,0,$E1360-1)/A45taxstdlife))))</f>
        <v>0</v>
      </c>
      <c r="BF1360" s="251">
        <f ca="1">IF(A45taxstdlife="n/a","n/a",IF(A45taxstdlife="",0,IF(BF$3&gt;(A45stdlife+$E1360),((INDEX('PTRM input'!$G$385:$P$434,A45offset,$E1360)-INDEX('PTRM input'!$G$277:$P$326,A45offset,$E1360))*OFFSET($F$7,0,$E1360))-SUM($G1360:BE1360),(((INDEX('PTRM input'!$G$385:$P$434,A45offset,$E1360)-INDEX('PTRM input'!$G$277:$P$326,A45offset,$E1360))*OFFSET($F$7,0,$E1360))-SUM($G1360:BE1360))*(OFFSET('PTRM input'!$G$477,0,$E1360-1)/A45taxstdlife))))</f>
        <v>0</v>
      </c>
      <c r="BG1360" s="251">
        <f ca="1">IF(A45taxstdlife="n/a","n/a",IF(A45taxstdlife="",0,IF(BG$3&gt;(A45stdlife+$E1360),((INDEX('PTRM input'!$G$385:$P$434,A45offset,$E1360)-INDEX('PTRM input'!$G$277:$P$326,A45offset,$E1360))*OFFSET($F$7,0,$E1360))-SUM($G1360:BF1360),(((INDEX('PTRM input'!$G$385:$P$434,A45offset,$E1360)-INDEX('PTRM input'!$G$277:$P$326,A45offset,$E1360))*OFFSET($F$7,0,$E1360))-SUM($G1360:BF1360))*(OFFSET('PTRM input'!$G$477,0,$E1360-1)/A45taxstdlife))))</f>
        <v>0</v>
      </c>
      <c r="BH1360" s="251">
        <f ca="1">IF(A45taxstdlife="n/a","n/a",IF(A45taxstdlife="",0,IF(BH$3&gt;(A45stdlife+$E1360),((INDEX('PTRM input'!$G$385:$P$434,A45offset,$E1360)-INDEX('PTRM input'!$G$277:$P$326,A45offset,$E1360))*OFFSET($F$7,0,$E1360))-SUM($G1360:BG1360),(((INDEX('PTRM input'!$G$385:$P$434,A45offset,$E1360)-INDEX('PTRM input'!$G$277:$P$326,A45offset,$E1360))*OFFSET($F$7,0,$E1360))-SUM($G1360:BG1360))*(OFFSET('PTRM input'!$G$477,0,$E1360-1)/A45taxstdlife))))</f>
        <v>0</v>
      </c>
      <c r="BI1360" s="251">
        <f ca="1">IF(A45taxstdlife="n/a","n/a",IF(A45taxstdlife="",0,IF(BI$3&gt;(A45stdlife+$E1360),((INDEX('PTRM input'!$G$385:$P$434,A45offset,$E1360)-INDEX('PTRM input'!$G$277:$P$326,A45offset,$E1360))*OFFSET($F$7,0,$E1360))-SUM($G1360:BH1360),(((INDEX('PTRM input'!$G$385:$P$434,A45offset,$E1360)-INDEX('PTRM input'!$G$277:$P$326,A45offset,$E1360))*OFFSET($F$7,0,$E1360))-SUM($G1360:BH1360))*(OFFSET('PTRM input'!$G$477,0,$E1360-1)/A45taxstdlife))))</f>
        <v>0</v>
      </c>
      <c r="BJ1360" s="116"/>
      <c r="BK1360" s="116"/>
      <c r="BL1360" s="116"/>
      <c r="BM1360" s="116"/>
    </row>
    <row r="1361" spans="1:65" ht="12.75" hidden="1" customHeight="1" outlineLevel="2">
      <c r="A1361" s="366"/>
      <c r="B1361" s="19"/>
      <c r="C1361" s="18"/>
      <c r="D1361" s="760"/>
      <c r="E1361" s="86">
        <v>8</v>
      </c>
      <c r="F1361" s="356"/>
      <c r="G1361" s="434"/>
      <c r="H1361" s="435"/>
      <c r="I1361" s="435"/>
      <c r="J1361" s="435"/>
      <c r="K1361" s="435"/>
      <c r="L1361" s="435"/>
      <c r="M1361" s="435"/>
      <c r="N1361" s="619"/>
      <c r="O1361" s="251">
        <f ca="1">IF(A45taxstdlife="n/a","n/a",IF(A45taxstdlife="",0,IF(O$3&gt;(A45stdlife+$E1361),((INDEX('PTRM input'!$G$385:$P$434,A45offset,$E1361)-INDEX('PTRM input'!$G$277:$P$326,A45offset,$E1361))*OFFSET($F$7,0,$E1361))-SUM($G1361:N1361),(((INDEX('PTRM input'!$G$385:$P$434,A45offset,$E1361)-INDEX('PTRM input'!$G$277:$P$326,A45offset,$E1361))*OFFSET($F$7,0,$E1361))-SUM($G1361:N1361))*(OFFSET('PTRM input'!$G$477,0,$E1361-1)/A45taxstdlife))))</f>
        <v>0</v>
      </c>
      <c r="P1361" s="251">
        <f ca="1">IF(A45taxstdlife="n/a","n/a",IF(A45taxstdlife="",0,IF(P$3&gt;(A45stdlife+$E1361),((INDEX('PTRM input'!$G$385:$P$434,A45offset,$E1361)-INDEX('PTRM input'!$G$277:$P$326,A45offset,$E1361))*OFFSET($F$7,0,$E1361))-SUM($G1361:O1361),(((INDEX('PTRM input'!$G$385:$P$434,A45offset,$E1361)-INDEX('PTRM input'!$G$277:$P$326,A45offset,$E1361))*OFFSET($F$7,0,$E1361))-SUM($G1361:O1361))*(OFFSET('PTRM input'!$G$477,0,$E1361-1)/A45taxstdlife))))</f>
        <v>0</v>
      </c>
      <c r="Q1361" s="251">
        <f ca="1">IF(A45taxstdlife="n/a","n/a",IF(A45taxstdlife="",0,IF(Q$3&gt;(A45stdlife+$E1361),((INDEX('PTRM input'!$G$385:$P$434,A45offset,$E1361)-INDEX('PTRM input'!$G$277:$P$326,A45offset,$E1361))*OFFSET($F$7,0,$E1361))-SUM($G1361:P1361),(((INDEX('PTRM input'!$G$385:$P$434,A45offset,$E1361)-INDEX('PTRM input'!$G$277:$P$326,A45offset,$E1361))*OFFSET($F$7,0,$E1361))-SUM($G1361:P1361))*(OFFSET('PTRM input'!$G$477,0,$E1361-1)/A45taxstdlife))))</f>
        <v>0</v>
      </c>
      <c r="R1361" s="251">
        <f ca="1">IF(A45taxstdlife="n/a","n/a",IF(A45taxstdlife="",0,IF(R$3&gt;(A45stdlife+$E1361),((INDEX('PTRM input'!$G$385:$P$434,A45offset,$E1361)-INDEX('PTRM input'!$G$277:$P$326,A45offset,$E1361))*OFFSET($F$7,0,$E1361))-SUM($G1361:Q1361),(((INDEX('PTRM input'!$G$385:$P$434,A45offset,$E1361)-INDEX('PTRM input'!$G$277:$P$326,A45offset,$E1361))*OFFSET($F$7,0,$E1361))-SUM($G1361:Q1361))*(OFFSET('PTRM input'!$G$477,0,$E1361-1)/A45taxstdlife))))</f>
        <v>0</v>
      </c>
      <c r="S1361" s="251">
        <f ca="1">IF(A45taxstdlife="n/a","n/a",IF(A45taxstdlife="",0,IF(S$3&gt;(A45stdlife+$E1361),((INDEX('PTRM input'!$G$385:$P$434,A45offset,$E1361)-INDEX('PTRM input'!$G$277:$P$326,A45offset,$E1361))*OFFSET($F$7,0,$E1361))-SUM($G1361:R1361),(((INDEX('PTRM input'!$G$385:$P$434,A45offset,$E1361)-INDEX('PTRM input'!$G$277:$P$326,A45offset,$E1361))*OFFSET($F$7,0,$E1361))-SUM($G1361:R1361))*(OFFSET('PTRM input'!$G$477,0,$E1361-1)/A45taxstdlife))))</f>
        <v>0</v>
      </c>
      <c r="T1361" s="251">
        <f ca="1">IF(A45taxstdlife="n/a","n/a",IF(A45taxstdlife="",0,IF(T$3&gt;(A45stdlife+$E1361),((INDEX('PTRM input'!$G$385:$P$434,A45offset,$E1361)-INDEX('PTRM input'!$G$277:$P$326,A45offset,$E1361))*OFFSET($F$7,0,$E1361))-SUM($G1361:S1361),(((INDEX('PTRM input'!$G$385:$P$434,A45offset,$E1361)-INDEX('PTRM input'!$G$277:$P$326,A45offset,$E1361))*OFFSET($F$7,0,$E1361))-SUM($G1361:S1361))*(OFFSET('PTRM input'!$G$477,0,$E1361-1)/A45taxstdlife))))</f>
        <v>0</v>
      </c>
      <c r="U1361" s="251">
        <f ca="1">IF(A45taxstdlife="n/a","n/a",IF(A45taxstdlife="",0,IF(U$3&gt;(A45stdlife+$E1361),((INDEX('PTRM input'!$G$385:$P$434,A45offset,$E1361)-INDEX('PTRM input'!$G$277:$P$326,A45offset,$E1361))*OFFSET($F$7,0,$E1361))-SUM($G1361:T1361),(((INDEX('PTRM input'!$G$385:$P$434,A45offset,$E1361)-INDEX('PTRM input'!$G$277:$P$326,A45offset,$E1361))*OFFSET($F$7,0,$E1361))-SUM($G1361:T1361))*(OFFSET('PTRM input'!$G$477,0,$E1361-1)/A45taxstdlife))))</f>
        <v>0</v>
      </c>
      <c r="V1361" s="251">
        <f ca="1">IF(A45taxstdlife="n/a","n/a",IF(A45taxstdlife="",0,IF(V$3&gt;(A45stdlife+$E1361),((INDEX('PTRM input'!$G$385:$P$434,A45offset,$E1361)-INDEX('PTRM input'!$G$277:$P$326,A45offset,$E1361))*OFFSET($F$7,0,$E1361))-SUM($G1361:U1361),(((INDEX('PTRM input'!$G$385:$P$434,A45offset,$E1361)-INDEX('PTRM input'!$G$277:$P$326,A45offset,$E1361))*OFFSET($F$7,0,$E1361))-SUM($G1361:U1361))*(OFFSET('PTRM input'!$G$477,0,$E1361-1)/A45taxstdlife))))</f>
        <v>0</v>
      </c>
      <c r="W1361" s="251">
        <f ca="1">IF(A45taxstdlife="n/a","n/a",IF(A45taxstdlife="",0,IF(W$3&gt;(A45stdlife+$E1361),((INDEX('PTRM input'!$G$385:$P$434,A45offset,$E1361)-INDEX('PTRM input'!$G$277:$P$326,A45offset,$E1361))*OFFSET($F$7,0,$E1361))-SUM($G1361:V1361),(((INDEX('PTRM input'!$G$385:$P$434,A45offset,$E1361)-INDEX('PTRM input'!$G$277:$P$326,A45offset,$E1361))*OFFSET($F$7,0,$E1361))-SUM($G1361:V1361))*(OFFSET('PTRM input'!$G$477,0,$E1361-1)/A45taxstdlife))))</f>
        <v>0</v>
      </c>
      <c r="X1361" s="251">
        <f ca="1">IF(A45taxstdlife="n/a","n/a",IF(A45taxstdlife="",0,IF(X$3&gt;(A45stdlife+$E1361),((INDEX('PTRM input'!$G$385:$P$434,A45offset,$E1361)-INDEX('PTRM input'!$G$277:$P$326,A45offset,$E1361))*OFFSET($F$7,0,$E1361))-SUM($G1361:W1361),(((INDEX('PTRM input'!$G$385:$P$434,A45offset,$E1361)-INDEX('PTRM input'!$G$277:$P$326,A45offset,$E1361))*OFFSET($F$7,0,$E1361))-SUM($G1361:W1361))*(OFFSET('PTRM input'!$G$477,0,$E1361-1)/A45taxstdlife))))</f>
        <v>0</v>
      </c>
      <c r="Y1361" s="251">
        <f ca="1">IF(A45taxstdlife="n/a","n/a",IF(A45taxstdlife="",0,IF(Y$3&gt;(A45stdlife+$E1361),((INDEX('PTRM input'!$G$385:$P$434,A45offset,$E1361)-INDEX('PTRM input'!$G$277:$P$326,A45offset,$E1361))*OFFSET($F$7,0,$E1361))-SUM($G1361:X1361),(((INDEX('PTRM input'!$G$385:$P$434,A45offset,$E1361)-INDEX('PTRM input'!$G$277:$P$326,A45offset,$E1361))*OFFSET($F$7,0,$E1361))-SUM($G1361:X1361))*(OFFSET('PTRM input'!$G$477,0,$E1361-1)/A45taxstdlife))))</f>
        <v>0</v>
      </c>
      <c r="Z1361" s="251">
        <f ca="1">IF(A45taxstdlife="n/a","n/a",IF(A45taxstdlife="",0,IF(Z$3&gt;(A45stdlife+$E1361),((INDEX('PTRM input'!$G$385:$P$434,A45offset,$E1361)-INDEX('PTRM input'!$G$277:$P$326,A45offset,$E1361))*OFFSET($F$7,0,$E1361))-SUM($G1361:Y1361),(((INDEX('PTRM input'!$G$385:$P$434,A45offset,$E1361)-INDEX('PTRM input'!$G$277:$P$326,A45offset,$E1361))*OFFSET($F$7,0,$E1361))-SUM($G1361:Y1361))*(OFFSET('PTRM input'!$G$477,0,$E1361-1)/A45taxstdlife))))</f>
        <v>0</v>
      </c>
      <c r="AA1361" s="251">
        <f ca="1">IF(A45taxstdlife="n/a","n/a",IF(A45taxstdlife="",0,IF(AA$3&gt;(A45stdlife+$E1361),((INDEX('PTRM input'!$G$385:$P$434,A45offset,$E1361)-INDEX('PTRM input'!$G$277:$P$326,A45offset,$E1361))*OFFSET($F$7,0,$E1361))-SUM($G1361:Z1361),(((INDEX('PTRM input'!$G$385:$P$434,A45offset,$E1361)-INDEX('PTRM input'!$G$277:$P$326,A45offset,$E1361))*OFFSET($F$7,0,$E1361))-SUM($G1361:Z1361))*(OFFSET('PTRM input'!$G$477,0,$E1361-1)/A45taxstdlife))))</f>
        <v>0</v>
      </c>
      <c r="AB1361" s="251">
        <f ca="1">IF(A45taxstdlife="n/a","n/a",IF(A45taxstdlife="",0,IF(AB$3&gt;(A45stdlife+$E1361),((INDEX('PTRM input'!$G$385:$P$434,A45offset,$E1361)-INDEX('PTRM input'!$G$277:$P$326,A45offset,$E1361))*OFFSET($F$7,0,$E1361))-SUM($G1361:AA1361),(((INDEX('PTRM input'!$G$385:$P$434,A45offset,$E1361)-INDEX('PTRM input'!$G$277:$P$326,A45offset,$E1361))*OFFSET($F$7,0,$E1361))-SUM($G1361:AA1361))*(OFFSET('PTRM input'!$G$477,0,$E1361-1)/A45taxstdlife))))</f>
        <v>0</v>
      </c>
      <c r="AC1361" s="251">
        <f ca="1">IF(A45taxstdlife="n/a","n/a",IF(A45taxstdlife="",0,IF(AC$3&gt;(A45stdlife+$E1361),((INDEX('PTRM input'!$G$385:$P$434,A45offset,$E1361)-INDEX('PTRM input'!$G$277:$P$326,A45offset,$E1361))*OFFSET($F$7,0,$E1361))-SUM($G1361:AB1361),(((INDEX('PTRM input'!$G$385:$P$434,A45offset,$E1361)-INDEX('PTRM input'!$G$277:$P$326,A45offset,$E1361))*OFFSET($F$7,0,$E1361))-SUM($G1361:AB1361))*(OFFSET('PTRM input'!$G$477,0,$E1361-1)/A45taxstdlife))))</f>
        <v>0</v>
      </c>
      <c r="AD1361" s="251">
        <f ca="1">IF(A45taxstdlife="n/a","n/a",IF(A45taxstdlife="",0,IF(AD$3&gt;(A45stdlife+$E1361),((INDEX('PTRM input'!$G$385:$P$434,A45offset,$E1361)-INDEX('PTRM input'!$G$277:$P$326,A45offset,$E1361))*OFFSET($F$7,0,$E1361))-SUM($G1361:AC1361),(((INDEX('PTRM input'!$G$385:$P$434,A45offset,$E1361)-INDEX('PTRM input'!$G$277:$P$326,A45offset,$E1361))*OFFSET($F$7,0,$E1361))-SUM($G1361:AC1361))*(OFFSET('PTRM input'!$G$477,0,$E1361-1)/A45taxstdlife))))</f>
        <v>0</v>
      </c>
      <c r="AE1361" s="251">
        <f ca="1">IF(A45taxstdlife="n/a","n/a",IF(A45taxstdlife="",0,IF(AE$3&gt;(A45stdlife+$E1361),((INDEX('PTRM input'!$G$385:$P$434,A45offset,$E1361)-INDEX('PTRM input'!$G$277:$P$326,A45offset,$E1361))*OFFSET($F$7,0,$E1361))-SUM($G1361:AD1361),(((INDEX('PTRM input'!$G$385:$P$434,A45offset,$E1361)-INDEX('PTRM input'!$G$277:$P$326,A45offset,$E1361))*OFFSET($F$7,0,$E1361))-SUM($G1361:AD1361))*(OFFSET('PTRM input'!$G$477,0,$E1361-1)/A45taxstdlife))))</f>
        <v>0</v>
      </c>
      <c r="AF1361" s="251">
        <f ca="1">IF(A45taxstdlife="n/a","n/a",IF(A45taxstdlife="",0,IF(AF$3&gt;(A45stdlife+$E1361),((INDEX('PTRM input'!$G$385:$P$434,A45offset,$E1361)-INDEX('PTRM input'!$G$277:$P$326,A45offset,$E1361))*OFFSET($F$7,0,$E1361))-SUM($G1361:AE1361),(((INDEX('PTRM input'!$G$385:$P$434,A45offset,$E1361)-INDEX('PTRM input'!$G$277:$P$326,A45offset,$E1361))*OFFSET($F$7,0,$E1361))-SUM($G1361:AE1361))*(OFFSET('PTRM input'!$G$477,0,$E1361-1)/A45taxstdlife))))</f>
        <v>0</v>
      </c>
      <c r="AG1361" s="251">
        <f ca="1">IF(A45taxstdlife="n/a","n/a",IF(A45taxstdlife="",0,IF(AG$3&gt;(A45stdlife+$E1361),((INDEX('PTRM input'!$G$385:$P$434,A45offset,$E1361)-INDEX('PTRM input'!$G$277:$P$326,A45offset,$E1361))*OFFSET($F$7,0,$E1361))-SUM($G1361:AF1361),(((INDEX('PTRM input'!$G$385:$P$434,A45offset,$E1361)-INDEX('PTRM input'!$G$277:$P$326,A45offset,$E1361))*OFFSET($F$7,0,$E1361))-SUM($G1361:AF1361))*(OFFSET('PTRM input'!$G$477,0,$E1361-1)/A45taxstdlife))))</f>
        <v>0</v>
      </c>
      <c r="AH1361" s="251">
        <f ca="1">IF(A45taxstdlife="n/a","n/a",IF(A45taxstdlife="",0,IF(AH$3&gt;(A45stdlife+$E1361),((INDEX('PTRM input'!$G$385:$P$434,A45offset,$E1361)-INDEX('PTRM input'!$G$277:$P$326,A45offset,$E1361))*OFFSET($F$7,0,$E1361))-SUM($G1361:AG1361),(((INDEX('PTRM input'!$G$385:$P$434,A45offset,$E1361)-INDEX('PTRM input'!$G$277:$P$326,A45offset,$E1361))*OFFSET($F$7,0,$E1361))-SUM($G1361:AG1361))*(OFFSET('PTRM input'!$G$477,0,$E1361-1)/A45taxstdlife))))</f>
        <v>0</v>
      </c>
      <c r="AI1361" s="251">
        <f ca="1">IF(A45taxstdlife="n/a","n/a",IF(A45taxstdlife="",0,IF(AI$3&gt;(A45stdlife+$E1361),((INDEX('PTRM input'!$G$385:$P$434,A45offset,$E1361)-INDEX('PTRM input'!$G$277:$P$326,A45offset,$E1361))*OFFSET($F$7,0,$E1361))-SUM($G1361:AH1361),(((INDEX('PTRM input'!$G$385:$P$434,A45offset,$E1361)-INDEX('PTRM input'!$G$277:$P$326,A45offset,$E1361))*OFFSET($F$7,0,$E1361))-SUM($G1361:AH1361))*(OFFSET('PTRM input'!$G$477,0,$E1361-1)/A45taxstdlife))))</f>
        <v>0</v>
      </c>
      <c r="AJ1361" s="251">
        <f ca="1">IF(A45taxstdlife="n/a","n/a",IF(A45taxstdlife="",0,IF(AJ$3&gt;(A45stdlife+$E1361),((INDEX('PTRM input'!$G$385:$P$434,A45offset,$E1361)-INDEX('PTRM input'!$G$277:$P$326,A45offset,$E1361))*OFFSET($F$7,0,$E1361))-SUM($G1361:AI1361),(((INDEX('PTRM input'!$G$385:$P$434,A45offset,$E1361)-INDEX('PTRM input'!$G$277:$P$326,A45offset,$E1361))*OFFSET($F$7,0,$E1361))-SUM($G1361:AI1361))*(OFFSET('PTRM input'!$G$477,0,$E1361-1)/A45taxstdlife))))</f>
        <v>0</v>
      </c>
      <c r="AK1361" s="251">
        <f ca="1">IF(A45taxstdlife="n/a","n/a",IF(A45taxstdlife="",0,IF(AK$3&gt;(A45stdlife+$E1361),((INDEX('PTRM input'!$G$385:$P$434,A45offset,$E1361)-INDEX('PTRM input'!$G$277:$P$326,A45offset,$E1361))*OFFSET($F$7,0,$E1361))-SUM($G1361:AJ1361),(((INDEX('PTRM input'!$G$385:$P$434,A45offset,$E1361)-INDEX('PTRM input'!$G$277:$P$326,A45offset,$E1361))*OFFSET($F$7,0,$E1361))-SUM($G1361:AJ1361))*(OFFSET('PTRM input'!$G$477,0,$E1361-1)/A45taxstdlife))))</f>
        <v>0</v>
      </c>
      <c r="AL1361" s="251">
        <f ca="1">IF(A45taxstdlife="n/a","n/a",IF(A45taxstdlife="",0,IF(AL$3&gt;(A45stdlife+$E1361),((INDEX('PTRM input'!$G$385:$P$434,A45offset,$E1361)-INDEX('PTRM input'!$G$277:$P$326,A45offset,$E1361))*OFFSET($F$7,0,$E1361))-SUM($G1361:AK1361),(((INDEX('PTRM input'!$G$385:$P$434,A45offset,$E1361)-INDEX('PTRM input'!$G$277:$P$326,A45offset,$E1361))*OFFSET($F$7,0,$E1361))-SUM($G1361:AK1361))*(OFFSET('PTRM input'!$G$477,0,$E1361-1)/A45taxstdlife))))</f>
        <v>0</v>
      </c>
      <c r="AM1361" s="251">
        <f ca="1">IF(A45taxstdlife="n/a","n/a",IF(A45taxstdlife="",0,IF(AM$3&gt;(A45stdlife+$E1361),((INDEX('PTRM input'!$G$385:$P$434,A45offset,$E1361)-INDEX('PTRM input'!$G$277:$P$326,A45offset,$E1361))*OFFSET($F$7,0,$E1361))-SUM($G1361:AL1361),(((INDEX('PTRM input'!$G$385:$P$434,A45offset,$E1361)-INDEX('PTRM input'!$G$277:$P$326,A45offset,$E1361))*OFFSET($F$7,0,$E1361))-SUM($G1361:AL1361))*(OFFSET('PTRM input'!$G$477,0,$E1361-1)/A45taxstdlife))))</f>
        <v>0</v>
      </c>
      <c r="AN1361" s="251">
        <f ca="1">IF(A45taxstdlife="n/a","n/a",IF(A45taxstdlife="",0,IF(AN$3&gt;(A45stdlife+$E1361),((INDEX('PTRM input'!$G$385:$P$434,A45offset,$E1361)-INDEX('PTRM input'!$G$277:$P$326,A45offset,$E1361))*OFFSET($F$7,0,$E1361))-SUM($G1361:AM1361),(((INDEX('PTRM input'!$G$385:$P$434,A45offset,$E1361)-INDEX('PTRM input'!$G$277:$P$326,A45offset,$E1361))*OFFSET($F$7,0,$E1361))-SUM($G1361:AM1361))*(OFFSET('PTRM input'!$G$477,0,$E1361-1)/A45taxstdlife))))</f>
        <v>0</v>
      </c>
      <c r="AO1361" s="251">
        <f ca="1">IF(A45taxstdlife="n/a","n/a",IF(A45taxstdlife="",0,IF(AO$3&gt;(A45stdlife+$E1361),((INDEX('PTRM input'!$G$385:$P$434,A45offset,$E1361)-INDEX('PTRM input'!$G$277:$P$326,A45offset,$E1361))*OFFSET($F$7,0,$E1361))-SUM($G1361:AN1361),(((INDEX('PTRM input'!$G$385:$P$434,A45offset,$E1361)-INDEX('PTRM input'!$G$277:$P$326,A45offset,$E1361))*OFFSET($F$7,0,$E1361))-SUM($G1361:AN1361))*(OFFSET('PTRM input'!$G$477,0,$E1361-1)/A45taxstdlife))))</f>
        <v>0</v>
      </c>
      <c r="AP1361" s="251">
        <f ca="1">IF(A45taxstdlife="n/a","n/a",IF(A45taxstdlife="",0,IF(AP$3&gt;(A45stdlife+$E1361),((INDEX('PTRM input'!$G$385:$P$434,A45offset,$E1361)-INDEX('PTRM input'!$G$277:$P$326,A45offset,$E1361))*OFFSET($F$7,0,$E1361))-SUM($G1361:AO1361),(((INDEX('PTRM input'!$G$385:$P$434,A45offset,$E1361)-INDEX('PTRM input'!$G$277:$P$326,A45offset,$E1361))*OFFSET($F$7,0,$E1361))-SUM($G1361:AO1361))*(OFFSET('PTRM input'!$G$477,0,$E1361-1)/A45taxstdlife))))</f>
        <v>0</v>
      </c>
      <c r="AQ1361" s="251">
        <f ca="1">IF(A45taxstdlife="n/a","n/a",IF(A45taxstdlife="",0,IF(AQ$3&gt;(A45stdlife+$E1361),((INDEX('PTRM input'!$G$385:$P$434,A45offset,$E1361)-INDEX('PTRM input'!$G$277:$P$326,A45offset,$E1361))*OFFSET($F$7,0,$E1361))-SUM($G1361:AP1361),(((INDEX('PTRM input'!$G$385:$P$434,A45offset,$E1361)-INDEX('PTRM input'!$G$277:$P$326,A45offset,$E1361))*OFFSET($F$7,0,$E1361))-SUM($G1361:AP1361))*(OFFSET('PTRM input'!$G$477,0,$E1361-1)/A45taxstdlife))))</f>
        <v>0</v>
      </c>
      <c r="AR1361" s="251">
        <f ca="1">IF(A45taxstdlife="n/a","n/a",IF(A45taxstdlife="",0,IF(AR$3&gt;(A45stdlife+$E1361),((INDEX('PTRM input'!$G$385:$P$434,A45offset,$E1361)-INDEX('PTRM input'!$G$277:$P$326,A45offset,$E1361))*OFFSET($F$7,0,$E1361))-SUM($G1361:AQ1361),(((INDEX('PTRM input'!$G$385:$P$434,A45offset,$E1361)-INDEX('PTRM input'!$G$277:$P$326,A45offset,$E1361))*OFFSET($F$7,0,$E1361))-SUM($G1361:AQ1361))*(OFFSET('PTRM input'!$G$477,0,$E1361-1)/A45taxstdlife))))</f>
        <v>0</v>
      </c>
      <c r="AS1361" s="251">
        <f ca="1">IF(A45taxstdlife="n/a","n/a",IF(A45taxstdlife="",0,IF(AS$3&gt;(A45stdlife+$E1361),((INDEX('PTRM input'!$G$385:$P$434,A45offset,$E1361)-INDEX('PTRM input'!$G$277:$P$326,A45offset,$E1361))*OFFSET($F$7,0,$E1361))-SUM($G1361:AR1361),(((INDEX('PTRM input'!$G$385:$P$434,A45offset,$E1361)-INDEX('PTRM input'!$G$277:$P$326,A45offset,$E1361))*OFFSET($F$7,0,$E1361))-SUM($G1361:AR1361))*(OFFSET('PTRM input'!$G$477,0,$E1361-1)/A45taxstdlife))))</f>
        <v>0</v>
      </c>
      <c r="AT1361" s="251">
        <f ca="1">IF(A45taxstdlife="n/a","n/a",IF(A45taxstdlife="",0,IF(AT$3&gt;(A45stdlife+$E1361),((INDEX('PTRM input'!$G$385:$P$434,A45offset,$E1361)-INDEX('PTRM input'!$G$277:$P$326,A45offset,$E1361))*OFFSET($F$7,0,$E1361))-SUM($G1361:AS1361),(((INDEX('PTRM input'!$G$385:$P$434,A45offset,$E1361)-INDEX('PTRM input'!$G$277:$P$326,A45offset,$E1361))*OFFSET($F$7,0,$E1361))-SUM($G1361:AS1361))*(OFFSET('PTRM input'!$G$477,0,$E1361-1)/A45taxstdlife))))</f>
        <v>0</v>
      </c>
      <c r="AU1361" s="251">
        <f ca="1">IF(A45taxstdlife="n/a","n/a",IF(A45taxstdlife="",0,IF(AU$3&gt;(A45stdlife+$E1361),((INDEX('PTRM input'!$G$385:$P$434,A45offset,$E1361)-INDEX('PTRM input'!$G$277:$P$326,A45offset,$E1361))*OFFSET($F$7,0,$E1361))-SUM($G1361:AT1361),(((INDEX('PTRM input'!$G$385:$P$434,A45offset,$E1361)-INDEX('PTRM input'!$G$277:$P$326,A45offset,$E1361))*OFFSET($F$7,0,$E1361))-SUM($G1361:AT1361))*(OFFSET('PTRM input'!$G$477,0,$E1361-1)/A45taxstdlife))))</f>
        <v>0</v>
      </c>
      <c r="AV1361" s="251">
        <f ca="1">IF(A45taxstdlife="n/a","n/a",IF(A45taxstdlife="",0,IF(AV$3&gt;(A45stdlife+$E1361),((INDEX('PTRM input'!$G$385:$P$434,A45offset,$E1361)-INDEX('PTRM input'!$G$277:$P$326,A45offset,$E1361))*OFFSET($F$7,0,$E1361))-SUM($G1361:AU1361),(((INDEX('PTRM input'!$G$385:$P$434,A45offset,$E1361)-INDEX('PTRM input'!$G$277:$P$326,A45offset,$E1361))*OFFSET($F$7,0,$E1361))-SUM($G1361:AU1361))*(OFFSET('PTRM input'!$G$477,0,$E1361-1)/A45taxstdlife))))</f>
        <v>0</v>
      </c>
      <c r="AW1361" s="251">
        <f ca="1">IF(A45taxstdlife="n/a","n/a",IF(A45taxstdlife="",0,IF(AW$3&gt;(A45stdlife+$E1361),((INDEX('PTRM input'!$G$385:$P$434,A45offset,$E1361)-INDEX('PTRM input'!$G$277:$P$326,A45offset,$E1361))*OFFSET($F$7,0,$E1361))-SUM($G1361:AV1361),(((INDEX('PTRM input'!$G$385:$P$434,A45offset,$E1361)-INDEX('PTRM input'!$G$277:$P$326,A45offset,$E1361))*OFFSET($F$7,0,$E1361))-SUM($G1361:AV1361))*(OFFSET('PTRM input'!$G$477,0,$E1361-1)/A45taxstdlife))))</f>
        <v>0</v>
      </c>
      <c r="AX1361" s="251">
        <f ca="1">IF(A45taxstdlife="n/a","n/a",IF(A45taxstdlife="",0,IF(AX$3&gt;(A45stdlife+$E1361),((INDEX('PTRM input'!$G$385:$P$434,A45offset,$E1361)-INDEX('PTRM input'!$G$277:$P$326,A45offset,$E1361))*OFFSET($F$7,0,$E1361))-SUM($G1361:AW1361),(((INDEX('PTRM input'!$G$385:$P$434,A45offset,$E1361)-INDEX('PTRM input'!$G$277:$P$326,A45offset,$E1361))*OFFSET($F$7,0,$E1361))-SUM($G1361:AW1361))*(OFFSET('PTRM input'!$G$477,0,$E1361-1)/A45taxstdlife))))</f>
        <v>0</v>
      </c>
      <c r="AY1361" s="251">
        <f ca="1">IF(A45taxstdlife="n/a","n/a",IF(A45taxstdlife="",0,IF(AY$3&gt;(A45stdlife+$E1361),((INDEX('PTRM input'!$G$385:$P$434,A45offset,$E1361)-INDEX('PTRM input'!$G$277:$P$326,A45offset,$E1361))*OFFSET($F$7,0,$E1361))-SUM($G1361:AX1361),(((INDEX('PTRM input'!$G$385:$P$434,A45offset,$E1361)-INDEX('PTRM input'!$G$277:$P$326,A45offset,$E1361))*OFFSET($F$7,0,$E1361))-SUM($G1361:AX1361))*(OFFSET('PTRM input'!$G$477,0,$E1361-1)/A45taxstdlife))))</f>
        <v>0</v>
      </c>
      <c r="AZ1361" s="251">
        <f ca="1">IF(A45taxstdlife="n/a","n/a",IF(A45taxstdlife="",0,IF(AZ$3&gt;(A45stdlife+$E1361),((INDEX('PTRM input'!$G$385:$P$434,A45offset,$E1361)-INDEX('PTRM input'!$G$277:$P$326,A45offset,$E1361))*OFFSET($F$7,0,$E1361))-SUM($G1361:AY1361),(((INDEX('PTRM input'!$G$385:$P$434,A45offset,$E1361)-INDEX('PTRM input'!$G$277:$P$326,A45offset,$E1361))*OFFSET($F$7,0,$E1361))-SUM($G1361:AY1361))*(OFFSET('PTRM input'!$G$477,0,$E1361-1)/A45taxstdlife))))</f>
        <v>0</v>
      </c>
      <c r="BA1361" s="251">
        <f ca="1">IF(A45taxstdlife="n/a","n/a",IF(A45taxstdlife="",0,IF(BA$3&gt;(A45stdlife+$E1361),((INDEX('PTRM input'!$G$385:$P$434,A45offset,$E1361)-INDEX('PTRM input'!$G$277:$P$326,A45offset,$E1361))*OFFSET($F$7,0,$E1361))-SUM($G1361:AZ1361),(((INDEX('PTRM input'!$G$385:$P$434,A45offset,$E1361)-INDEX('PTRM input'!$G$277:$P$326,A45offset,$E1361))*OFFSET($F$7,0,$E1361))-SUM($G1361:AZ1361))*(OFFSET('PTRM input'!$G$477,0,$E1361-1)/A45taxstdlife))))</f>
        <v>0</v>
      </c>
      <c r="BB1361" s="251">
        <f ca="1">IF(A45taxstdlife="n/a","n/a",IF(A45taxstdlife="",0,IF(BB$3&gt;(A45stdlife+$E1361),((INDEX('PTRM input'!$G$385:$P$434,A45offset,$E1361)-INDEX('PTRM input'!$G$277:$P$326,A45offset,$E1361))*OFFSET($F$7,0,$E1361))-SUM($G1361:BA1361),(((INDEX('PTRM input'!$G$385:$P$434,A45offset,$E1361)-INDEX('PTRM input'!$G$277:$P$326,A45offset,$E1361))*OFFSET($F$7,0,$E1361))-SUM($G1361:BA1361))*(OFFSET('PTRM input'!$G$477,0,$E1361-1)/A45taxstdlife))))</f>
        <v>0</v>
      </c>
      <c r="BC1361" s="251">
        <f ca="1">IF(A45taxstdlife="n/a","n/a",IF(A45taxstdlife="",0,IF(BC$3&gt;(A45stdlife+$E1361),((INDEX('PTRM input'!$G$385:$P$434,A45offset,$E1361)-INDEX('PTRM input'!$G$277:$P$326,A45offset,$E1361))*OFFSET($F$7,0,$E1361))-SUM($G1361:BB1361),(((INDEX('PTRM input'!$G$385:$P$434,A45offset,$E1361)-INDEX('PTRM input'!$G$277:$P$326,A45offset,$E1361))*OFFSET($F$7,0,$E1361))-SUM($G1361:BB1361))*(OFFSET('PTRM input'!$G$477,0,$E1361-1)/A45taxstdlife))))</f>
        <v>0</v>
      </c>
      <c r="BD1361" s="251">
        <f ca="1">IF(A45taxstdlife="n/a","n/a",IF(A45taxstdlife="",0,IF(BD$3&gt;(A45stdlife+$E1361),((INDEX('PTRM input'!$G$385:$P$434,A45offset,$E1361)-INDEX('PTRM input'!$G$277:$P$326,A45offset,$E1361))*OFFSET($F$7,0,$E1361))-SUM($G1361:BC1361),(((INDEX('PTRM input'!$G$385:$P$434,A45offset,$E1361)-INDEX('PTRM input'!$G$277:$P$326,A45offset,$E1361))*OFFSET($F$7,0,$E1361))-SUM($G1361:BC1361))*(OFFSET('PTRM input'!$G$477,0,$E1361-1)/A45taxstdlife))))</f>
        <v>0</v>
      </c>
      <c r="BE1361" s="251">
        <f ca="1">IF(A45taxstdlife="n/a","n/a",IF(A45taxstdlife="",0,IF(BE$3&gt;(A45stdlife+$E1361),((INDEX('PTRM input'!$G$385:$P$434,A45offset,$E1361)-INDEX('PTRM input'!$G$277:$P$326,A45offset,$E1361))*OFFSET($F$7,0,$E1361))-SUM($G1361:BD1361),(((INDEX('PTRM input'!$G$385:$P$434,A45offset,$E1361)-INDEX('PTRM input'!$G$277:$P$326,A45offset,$E1361))*OFFSET($F$7,0,$E1361))-SUM($G1361:BD1361))*(OFFSET('PTRM input'!$G$477,0,$E1361-1)/A45taxstdlife))))</f>
        <v>0</v>
      </c>
      <c r="BF1361" s="251">
        <f ca="1">IF(A45taxstdlife="n/a","n/a",IF(A45taxstdlife="",0,IF(BF$3&gt;(A45stdlife+$E1361),((INDEX('PTRM input'!$G$385:$P$434,A45offset,$E1361)-INDEX('PTRM input'!$G$277:$P$326,A45offset,$E1361))*OFFSET($F$7,0,$E1361))-SUM($G1361:BE1361),(((INDEX('PTRM input'!$G$385:$P$434,A45offset,$E1361)-INDEX('PTRM input'!$G$277:$P$326,A45offset,$E1361))*OFFSET($F$7,0,$E1361))-SUM($G1361:BE1361))*(OFFSET('PTRM input'!$G$477,0,$E1361-1)/A45taxstdlife))))</f>
        <v>0</v>
      </c>
      <c r="BG1361" s="251">
        <f ca="1">IF(A45taxstdlife="n/a","n/a",IF(A45taxstdlife="",0,IF(BG$3&gt;(A45stdlife+$E1361),((INDEX('PTRM input'!$G$385:$P$434,A45offset,$E1361)-INDEX('PTRM input'!$G$277:$P$326,A45offset,$E1361))*OFFSET($F$7,0,$E1361))-SUM($G1361:BF1361),(((INDEX('PTRM input'!$G$385:$P$434,A45offset,$E1361)-INDEX('PTRM input'!$G$277:$P$326,A45offset,$E1361))*OFFSET($F$7,0,$E1361))-SUM($G1361:BF1361))*(OFFSET('PTRM input'!$G$477,0,$E1361-1)/A45taxstdlife))))</f>
        <v>0</v>
      </c>
      <c r="BH1361" s="251">
        <f ca="1">IF(A45taxstdlife="n/a","n/a",IF(A45taxstdlife="",0,IF(BH$3&gt;(A45stdlife+$E1361),((INDEX('PTRM input'!$G$385:$P$434,A45offset,$E1361)-INDEX('PTRM input'!$G$277:$P$326,A45offset,$E1361))*OFFSET($F$7,0,$E1361))-SUM($G1361:BG1361),(((INDEX('PTRM input'!$G$385:$P$434,A45offset,$E1361)-INDEX('PTRM input'!$G$277:$P$326,A45offset,$E1361))*OFFSET($F$7,0,$E1361))-SUM($G1361:BG1361))*(OFFSET('PTRM input'!$G$477,0,$E1361-1)/A45taxstdlife))))</f>
        <v>0</v>
      </c>
      <c r="BI1361" s="251">
        <f ca="1">IF(A45taxstdlife="n/a","n/a",IF(A45taxstdlife="",0,IF(BI$3&gt;(A45stdlife+$E1361),((INDEX('PTRM input'!$G$385:$P$434,A45offset,$E1361)-INDEX('PTRM input'!$G$277:$P$326,A45offset,$E1361))*OFFSET($F$7,0,$E1361))-SUM($G1361:BH1361),(((INDEX('PTRM input'!$G$385:$P$434,A45offset,$E1361)-INDEX('PTRM input'!$G$277:$P$326,A45offset,$E1361))*OFFSET($F$7,0,$E1361))-SUM($G1361:BH1361))*(OFFSET('PTRM input'!$G$477,0,$E1361-1)/A45taxstdlife))))</f>
        <v>0</v>
      </c>
      <c r="BJ1361" s="116"/>
      <c r="BK1361" s="116"/>
      <c r="BL1361" s="116"/>
      <c r="BM1361" s="116"/>
    </row>
    <row r="1362" spans="1:65" ht="12.75" hidden="1" customHeight="1" outlineLevel="2">
      <c r="A1362" s="366"/>
      <c r="B1362" s="19"/>
      <c r="C1362" s="18"/>
      <c r="D1362" s="760"/>
      <c r="E1362" s="86">
        <v>9</v>
      </c>
      <c r="F1362" s="356"/>
      <c r="G1362" s="434"/>
      <c r="H1362" s="435"/>
      <c r="I1362" s="435"/>
      <c r="J1362" s="435"/>
      <c r="K1362" s="435"/>
      <c r="L1362" s="435"/>
      <c r="M1362" s="435"/>
      <c r="N1362" s="435"/>
      <c r="O1362" s="619"/>
      <c r="P1362" s="251">
        <f ca="1">IF(A45taxstdlife="n/a","n/a",IF(A45taxstdlife="",0,IF(P$3&gt;(A45stdlife+$E1362),((INDEX('PTRM input'!$G$385:$P$434,A45offset,$E1362)-INDEX('PTRM input'!$G$277:$P$326,A45offset,$E1362))*OFFSET($F$7,0,$E1362))-SUM($G1362:O1362),(((INDEX('PTRM input'!$G$385:$P$434,A45offset,$E1362)-INDEX('PTRM input'!$G$277:$P$326,A45offset,$E1362))*OFFSET($F$7,0,$E1362))-SUM($G1362:O1362))*(OFFSET('PTRM input'!$G$477,0,$E1362-1)/A45taxstdlife))))</f>
        <v>0</v>
      </c>
      <c r="Q1362" s="251">
        <f ca="1">IF(A45taxstdlife="n/a","n/a",IF(A45taxstdlife="",0,IF(Q$3&gt;(A45stdlife+$E1362),((INDEX('PTRM input'!$G$385:$P$434,A45offset,$E1362)-INDEX('PTRM input'!$G$277:$P$326,A45offset,$E1362))*OFFSET($F$7,0,$E1362))-SUM($G1362:P1362),(((INDEX('PTRM input'!$G$385:$P$434,A45offset,$E1362)-INDEX('PTRM input'!$G$277:$P$326,A45offset,$E1362))*OFFSET($F$7,0,$E1362))-SUM($G1362:P1362))*(OFFSET('PTRM input'!$G$477,0,$E1362-1)/A45taxstdlife))))</f>
        <v>0</v>
      </c>
      <c r="R1362" s="251">
        <f ca="1">IF(A45taxstdlife="n/a","n/a",IF(A45taxstdlife="",0,IF(R$3&gt;(A45stdlife+$E1362),((INDEX('PTRM input'!$G$385:$P$434,A45offset,$E1362)-INDEX('PTRM input'!$G$277:$P$326,A45offset,$E1362))*OFFSET($F$7,0,$E1362))-SUM($G1362:Q1362),(((INDEX('PTRM input'!$G$385:$P$434,A45offset,$E1362)-INDEX('PTRM input'!$G$277:$P$326,A45offset,$E1362))*OFFSET($F$7,0,$E1362))-SUM($G1362:Q1362))*(OFFSET('PTRM input'!$G$477,0,$E1362-1)/A45taxstdlife))))</f>
        <v>0</v>
      </c>
      <c r="S1362" s="251">
        <f ca="1">IF(A45taxstdlife="n/a","n/a",IF(A45taxstdlife="",0,IF(S$3&gt;(A45stdlife+$E1362),((INDEX('PTRM input'!$G$385:$P$434,A45offset,$E1362)-INDEX('PTRM input'!$G$277:$P$326,A45offset,$E1362))*OFFSET($F$7,0,$E1362))-SUM($G1362:R1362),(((INDEX('PTRM input'!$G$385:$P$434,A45offset,$E1362)-INDEX('PTRM input'!$G$277:$P$326,A45offset,$E1362))*OFFSET($F$7,0,$E1362))-SUM($G1362:R1362))*(OFFSET('PTRM input'!$G$477,0,$E1362-1)/A45taxstdlife))))</f>
        <v>0</v>
      </c>
      <c r="T1362" s="251">
        <f ca="1">IF(A45taxstdlife="n/a","n/a",IF(A45taxstdlife="",0,IF(T$3&gt;(A45stdlife+$E1362),((INDEX('PTRM input'!$G$385:$P$434,A45offset,$E1362)-INDEX('PTRM input'!$G$277:$P$326,A45offset,$E1362))*OFFSET($F$7,0,$E1362))-SUM($G1362:S1362),(((INDEX('PTRM input'!$G$385:$P$434,A45offset,$E1362)-INDEX('PTRM input'!$G$277:$P$326,A45offset,$E1362))*OFFSET($F$7,0,$E1362))-SUM($G1362:S1362))*(OFFSET('PTRM input'!$G$477,0,$E1362-1)/A45taxstdlife))))</f>
        <v>0</v>
      </c>
      <c r="U1362" s="251">
        <f ca="1">IF(A45taxstdlife="n/a","n/a",IF(A45taxstdlife="",0,IF(U$3&gt;(A45stdlife+$E1362),((INDEX('PTRM input'!$G$385:$P$434,A45offset,$E1362)-INDEX('PTRM input'!$G$277:$P$326,A45offset,$E1362))*OFFSET($F$7,0,$E1362))-SUM($G1362:T1362),(((INDEX('PTRM input'!$G$385:$P$434,A45offset,$E1362)-INDEX('PTRM input'!$G$277:$P$326,A45offset,$E1362))*OFFSET($F$7,0,$E1362))-SUM($G1362:T1362))*(OFFSET('PTRM input'!$G$477,0,$E1362-1)/A45taxstdlife))))</f>
        <v>0</v>
      </c>
      <c r="V1362" s="251">
        <f ca="1">IF(A45taxstdlife="n/a","n/a",IF(A45taxstdlife="",0,IF(V$3&gt;(A45stdlife+$E1362),((INDEX('PTRM input'!$G$385:$P$434,A45offset,$E1362)-INDEX('PTRM input'!$G$277:$P$326,A45offset,$E1362))*OFFSET($F$7,0,$E1362))-SUM($G1362:U1362),(((INDEX('PTRM input'!$G$385:$P$434,A45offset,$E1362)-INDEX('PTRM input'!$G$277:$P$326,A45offset,$E1362))*OFFSET($F$7,0,$E1362))-SUM($G1362:U1362))*(OFFSET('PTRM input'!$G$477,0,$E1362-1)/A45taxstdlife))))</f>
        <v>0</v>
      </c>
      <c r="W1362" s="251">
        <f ca="1">IF(A45taxstdlife="n/a","n/a",IF(A45taxstdlife="",0,IF(W$3&gt;(A45stdlife+$E1362),((INDEX('PTRM input'!$G$385:$P$434,A45offset,$E1362)-INDEX('PTRM input'!$G$277:$P$326,A45offset,$E1362))*OFFSET($F$7,0,$E1362))-SUM($G1362:V1362),(((INDEX('PTRM input'!$G$385:$P$434,A45offset,$E1362)-INDEX('PTRM input'!$G$277:$P$326,A45offset,$E1362))*OFFSET($F$7,0,$E1362))-SUM($G1362:V1362))*(OFFSET('PTRM input'!$G$477,0,$E1362-1)/A45taxstdlife))))</f>
        <v>0</v>
      </c>
      <c r="X1362" s="251">
        <f ca="1">IF(A45taxstdlife="n/a","n/a",IF(A45taxstdlife="",0,IF(X$3&gt;(A45stdlife+$E1362),((INDEX('PTRM input'!$G$385:$P$434,A45offset,$E1362)-INDEX('PTRM input'!$G$277:$P$326,A45offset,$E1362))*OFFSET($F$7,0,$E1362))-SUM($G1362:W1362),(((INDEX('PTRM input'!$G$385:$P$434,A45offset,$E1362)-INDEX('PTRM input'!$G$277:$P$326,A45offset,$E1362))*OFFSET($F$7,0,$E1362))-SUM($G1362:W1362))*(OFFSET('PTRM input'!$G$477,0,$E1362-1)/A45taxstdlife))))</f>
        <v>0</v>
      </c>
      <c r="Y1362" s="251">
        <f ca="1">IF(A45taxstdlife="n/a","n/a",IF(A45taxstdlife="",0,IF(Y$3&gt;(A45stdlife+$E1362),((INDEX('PTRM input'!$G$385:$P$434,A45offset,$E1362)-INDEX('PTRM input'!$G$277:$P$326,A45offset,$E1362))*OFFSET($F$7,0,$E1362))-SUM($G1362:X1362),(((INDEX('PTRM input'!$G$385:$P$434,A45offset,$E1362)-INDEX('PTRM input'!$G$277:$P$326,A45offset,$E1362))*OFFSET($F$7,0,$E1362))-SUM($G1362:X1362))*(OFFSET('PTRM input'!$G$477,0,$E1362-1)/A45taxstdlife))))</f>
        <v>0</v>
      </c>
      <c r="Z1362" s="251">
        <f ca="1">IF(A45taxstdlife="n/a","n/a",IF(A45taxstdlife="",0,IF(Z$3&gt;(A45stdlife+$E1362),((INDEX('PTRM input'!$G$385:$P$434,A45offset,$E1362)-INDEX('PTRM input'!$G$277:$P$326,A45offset,$E1362))*OFFSET($F$7,0,$E1362))-SUM($G1362:Y1362),(((INDEX('PTRM input'!$G$385:$P$434,A45offset,$E1362)-INDEX('PTRM input'!$G$277:$P$326,A45offset,$E1362))*OFFSET($F$7,0,$E1362))-SUM($G1362:Y1362))*(OFFSET('PTRM input'!$G$477,0,$E1362-1)/A45taxstdlife))))</f>
        <v>0</v>
      </c>
      <c r="AA1362" s="251">
        <f ca="1">IF(A45taxstdlife="n/a","n/a",IF(A45taxstdlife="",0,IF(AA$3&gt;(A45stdlife+$E1362),((INDEX('PTRM input'!$G$385:$P$434,A45offset,$E1362)-INDEX('PTRM input'!$G$277:$P$326,A45offset,$E1362))*OFFSET($F$7,0,$E1362))-SUM($G1362:Z1362),(((INDEX('PTRM input'!$G$385:$P$434,A45offset,$E1362)-INDEX('PTRM input'!$G$277:$P$326,A45offset,$E1362))*OFFSET($F$7,0,$E1362))-SUM($G1362:Z1362))*(OFFSET('PTRM input'!$G$477,0,$E1362-1)/A45taxstdlife))))</f>
        <v>0</v>
      </c>
      <c r="AB1362" s="251">
        <f ca="1">IF(A45taxstdlife="n/a","n/a",IF(A45taxstdlife="",0,IF(AB$3&gt;(A45stdlife+$E1362),((INDEX('PTRM input'!$G$385:$P$434,A45offset,$E1362)-INDEX('PTRM input'!$G$277:$P$326,A45offset,$E1362))*OFFSET($F$7,0,$E1362))-SUM($G1362:AA1362),(((INDEX('PTRM input'!$G$385:$P$434,A45offset,$E1362)-INDEX('PTRM input'!$G$277:$P$326,A45offset,$E1362))*OFFSET($F$7,0,$E1362))-SUM($G1362:AA1362))*(OFFSET('PTRM input'!$G$477,0,$E1362-1)/A45taxstdlife))))</f>
        <v>0</v>
      </c>
      <c r="AC1362" s="251">
        <f ca="1">IF(A45taxstdlife="n/a","n/a",IF(A45taxstdlife="",0,IF(AC$3&gt;(A45stdlife+$E1362),((INDEX('PTRM input'!$G$385:$P$434,A45offset,$E1362)-INDEX('PTRM input'!$G$277:$P$326,A45offset,$E1362))*OFFSET($F$7,0,$E1362))-SUM($G1362:AB1362),(((INDEX('PTRM input'!$G$385:$P$434,A45offset,$E1362)-INDEX('PTRM input'!$G$277:$P$326,A45offset,$E1362))*OFFSET($F$7,0,$E1362))-SUM($G1362:AB1362))*(OFFSET('PTRM input'!$G$477,0,$E1362-1)/A45taxstdlife))))</f>
        <v>0</v>
      </c>
      <c r="AD1362" s="251">
        <f ca="1">IF(A45taxstdlife="n/a","n/a",IF(A45taxstdlife="",0,IF(AD$3&gt;(A45stdlife+$E1362),((INDEX('PTRM input'!$G$385:$P$434,A45offset,$E1362)-INDEX('PTRM input'!$G$277:$P$326,A45offset,$E1362))*OFFSET($F$7,0,$E1362))-SUM($G1362:AC1362),(((INDEX('PTRM input'!$G$385:$P$434,A45offset,$E1362)-INDEX('PTRM input'!$G$277:$P$326,A45offset,$E1362))*OFFSET($F$7,0,$E1362))-SUM($G1362:AC1362))*(OFFSET('PTRM input'!$G$477,0,$E1362-1)/A45taxstdlife))))</f>
        <v>0</v>
      </c>
      <c r="AE1362" s="251">
        <f ca="1">IF(A45taxstdlife="n/a","n/a",IF(A45taxstdlife="",0,IF(AE$3&gt;(A45stdlife+$E1362),((INDEX('PTRM input'!$G$385:$P$434,A45offset,$E1362)-INDEX('PTRM input'!$G$277:$P$326,A45offset,$E1362))*OFFSET($F$7,0,$E1362))-SUM($G1362:AD1362),(((INDEX('PTRM input'!$G$385:$P$434,A45offset,$E1362)-INDEX('PTRM input'!$G$277:$P$326,A45offset,$E1362))*OFFSET($F$7,0,$E1362))-SUM($G1362:AD1362))*(OFFSET('PTRM input'!$G$477,0,$E1362-1)/A45taxstdlife))))</f>
        <v>0</v>
      </c>
      <c r="AF1362" s="251">
        <f ca="1">IF(A45taxstdlife="n/a","n/a",IF(A45taxstdlife="",0,IF(AF$3&gt;(A45stdlife+$E1362),((INDEX('PTRM input'!$G$385:$P$434,A45offset,$E1362)-INDEX('PTRM input'!$G$277:$P$326,A45offset,$E1362))*OFFSET($F$7,0,$E1362))-SUM($G1362:AE1362),(((INDEX('PTRM input'!$G$385:$P$434,A45offset,$E1362)-INDEX('PTRM input'!$G$277:$P$326,A45offset,$E1362))*OFFSET($F$7,0,$E1362))-SUM($G1362:AE1362))*(OFFSET('PTRM input'!$G$477,0,$E1362-1)/A45taxstdlife))))</f>
        <v>0</v>
      </c>
      <c r="AG1362" s="251">
        <f ca="1">IF(A45taxstdlife="n/a","n/a",IF(A45taxstdlife="",0,IF(AG$3&gt;(A45stdlife+$E1362),((INDEX('PTRM input'!$G$385:$P$434,A45offset,$E1362)-INDEX('PTRM input'!$G$277:$P$326,A45offset,$E1362))*OFFSET($F$7,0,$E1362))-SUM($G1362:AF1362),(((INDEX('PTRM input'!$G$385:$P$434,A45offset,$E1362)-INDEX('PTRM input'!$G$277:$P$326,A45offset,$E1362))*OFFSET($F$7,0,$E1362))-SUM($G1362:AF1362))*(OFFSET('PTRM input'!$G$477,0,$E1362-1)/A45taxstdlife))))</f>
        <v>0</v>
      </c>
      <c r="AH1362" s="251">
        <f ca="1">IF(A45taxstdlife="n/a","n/a",IF(A45taxstdlife="",0,IF(AH$3&gt;(A45stdlife+$E1362),((INDEX('PTRM input'!$G$385:$P$434,A45offset,$E1362)-INDEX('PTRM input'!$G$277:$P$326,A45offset,$E1362))*OFFSET($F$7,0,$E1362))-SUM($G1362:AG1362),(((INDEX('PTRM input'!$G$385:$P$434,A45offset,$E1362)-INDEX('PTRM input'!$G$277:$P$326,A45offset,$E1362))*OFFSET($F$7,0,$E1362))-SUM($G1362:AG1362))*(OFFSET('PTRM input'!$G$477,0,$E1362-1)/A45taxstdlife))))</f>
        <v>0</v>
      </c>
      <c r="AI1362" s="251">
        <f ca="1">IF(A45taxstdlife="n/a","n/a",IF(A45taxstdlife="",0,IF(AI$3&gt;(A45stdlife+$E1362),((INDEX('PTRM input'!$G$385:$P$434,A45offset,$E1362)-INDEX('PTRM input'!$G$277:$P$326,A45offset,$E1362))*OFFSET($F$7,0,$E1362))-SUM($G1362:AH1362),(((INDEX('PTRM input'!$G$385:$P$434,A45offset,$E1362)-INDEX('PTRM input'!$G$277:$P$326,A45offset,$E1362))*OFFSET($F$7,0,$E1362))-SUM($G1362:AH1362))*(OFFSET('PTRM input'!$G$477,0,$E1362-1)/A45taxstdlife))))</f>
        <v>0</v>
      </c>
      <c r="AJ1362" s="251">
        <f ca="1">IF(A45taxstdlife="n/a","n/a",IF(A45taxstdlife="",0,IF(AJ$3&gt;(A45stdlife+$E1362),((INDEX('PTRM input'!$G$385:$P$434,A45offset,$E1362)-INDEX('PTRM input'!$G$277:$P$326,A45offset,$E1362))*OFFSET($F$7,0,$E1362))-SUM($G1362:AI1362),(((INDEX('PTRM input'!$G$385:$P$434,A45offset,$E1362)-INDEX('PTRM input'!$G$277:$P$326,A45offset,$E1362))*OFFSET($F$7,0,$E1362))-SUM($G1362:AI1362))*(OFFSET('PTRM input'!$G$477,0,$E1362-1)/A45taxstdlife))))</f>
        <v>0</v>
      </c>
      <c r="AK1362" s="251">
        <f ca="1">IF(A45taxstdlife="n/a","n/a",IF(A45taxstdlife="",0,IF(AK$3&gt;(A45stdlife+$E1362),((INDEX('PTRM input'!$G$385:$P$434,A45offset,$E1362)-INDEX('PTRM input'!$G$277:$P$326,A45offset,$E1362))*OFFSET($F$7,0,$E1362))-SUM($G1362:AJ1362),(((INDEX('PTRM input'!$G$385:$P$434,A45offset,$E1362)-INDEX('PTRM input'!$G$277:$P$326,A45offset,$E1362))*OFFSET($F$7,0,$E1362))-SUM($G1362:AJ1362))*(OFFSET('PTRM input'!$G$477,0,$E1362-1)/A45taxstdlife))))</f>
        <v>0</v>
      </c>
      <c r="AL1362" s="251">
        <f ca="1">IF(A45taxstdlife="n/a","n/a",IF(A45taxstdlife="",0,IF(AL$3&gt;(A45stdlife+$E1362),((INDEX('PTRM input'!$G$385:$P$434,A45offset,$E1362)-INDEX('PTRM input'!$G$277:$P$326,A45offset,$E1362))*OFFSET($F$7,0,$E1362))-SUM($G1362:AK1362),(((INDEX('PTRM input'!$G$385:$P$434,A45offset,$E1362)-INDEX('PTRM input'!$G$277:$P$326,A45offset,$E1362))*OFFSET($F$7,0,$E1362))-SUM($G1362:AK1362))*(OFFSET('PTRM input'!$G$477,0,$E1362-1)/A45taxstdlife))))</f>
        <v>0</v>
      </c>
      <c r="AM1362" s="251">
        <f ca="1">IF(A45taxstdlife="n/a","n/a",IF(A45taxstdlife="",0,IF(AM$3&gt;(A45stdlife+$E1362),((INDEX('PTRM input'!$G$385:$P$434,A45offset,$E1362)-INDEX('PTRM input'!$G$277:$P$326,A45offset,$E1362))*OFFSET($F$7,0,$E1362))-SUM($G1362:AL1362),(((INDEX('PTRM input'!$G$385:$P$434,A45offset,$E1362)-INDEX('PTRM input'!$G$277:$P$326,A45offset,$E1362))*OFFSET($F$7,0,$E1362))-SUM($G1362:AL1362))*(OFFSET('PTRM input'!$G$477,0,$E1362-1)/A45taxstdlife))))</f>
        <v>0</v>
      </c>
      <c r="AN1362" s="251">
        <f ca="1">IF(A45taxstdlife="n/a","n/a",IF(A45taxstdlife="",0,IF(AN$3&gt;(A45stdlife+$E1362),((INDEX('PTRM input'!$G$385:$P$434,A45offset,$E1362)-INDEX('PTRM input'!$G$277:$P$326,A45offset,$E1362))*OFFSET($F$7,0,$E1362))-SUM($G1362:AM1362),(((INDEX('PTRM input'!$G$385:$P$434,A45offset,$E1362)-INDEX('PTRM input'!$G$277:$P$326,A45offset,$E1362))*OFFSET($F$7,0,$E1362))-SUM($G1362:AM1362))*(OFFSET('PTRM input'!$G$477,0,$E1362-1)/A45taxstdlife))))</f>
        <v>0</v>
      </c>
      <c r="AO1362" s="251">
        <f ca="1">IF(A45taxstdlife="n/a","n/a",IF(A45taxstdlife="",0,IF(AO$3&gt;(A45stdlife+$E1362),((INDEX('PTRM input'!$G$385:$P$434,A45offset,$E1362)-INDEX('PTRM input'!$G$277:$P$326,A45offset,$E1362))*OFFSET($F$7,0,$E1362))-SUM($G1362:AN1362),(((INDEX('PTRM input'!$G$385:$P$434,A45offset,$E1362)-INDEX('PTRM input'!$G$277:$P$326,A45offset,$E1362))*OFFSET($F$7,0,$E1362))-SUM($G1362:AN1362))*(OFFSET('PTRM input'!$G$477,0,$E1362-1)/A45taxstdlife))))</f>
        <v>0</v>
      </c>
      <c r="AP1362" s="251">
        <f ca="1">IF(A45taxstdlife="n/a","n/a",IF(A45taxstdlife="",0,IF(AP$3&gt;(A45stdlife+$E1362),((INDEX('PTRM input'!$G$385:$P$434,A45offset,$E1362)-INDEX('PTRM input'!$G$277:$P$326,A45offset,$E1362))*OFFSET($F$7,0,$E1362))-SUM($G1362:AO1362),(((INDEX('PTRM input'!$G$385:$P$434,A45offset,$E1362)-INDEX('PTRM input'!$G$277:$P$326,A45offset,$E1362))*OFFSET($F$7,0,$E1362))-SUM($G1362:AO1362))*(OFFSET('PTRM input'!$G$477,0,$E1362-1)/A45taxstdlife))))</f>
        <v>0</v>
      </c>
      <c r="AQ1362" s="251">
        <f ca="1">IF(A45taxstdlife="n/a","n/a",IF(A45taxstdlife="",0,IF(AQ$3&gt;(A45stdlife+$E1362),((INDEX('PTRM input'!$G$385:$P$434,A45offset,$E1362)-INDEX('PTRM input'!$G$277:$P$326,A45offset,$E1362))*OFFSET($F$7,0,$E1362))-SUM($G1362:AP1362),(((INDEX('PTRM input'!$G$385:$P$434,A45offset,$E1362)-INDEX('PTRM input'!$G$277:$P$326,A45offset,$E1362))*OFFSET($F$7,0,$E1362))-SUM($G1362:AP1362))*(OFFSET('PTRM input'!$G$477,0,$E1362-1)/A45taxstdlife))))</f>
        <v>0</v>
      </c>
      <c r="AR1362" s="251">
        <f ca="1">IF(A45taxstdlife="n/a","n/a",IF(A45taxstdlife="",0,IF(AR$3&gt;(A45stdlife+$E1362),((INDEX('PTRM input'!$G$385:$P$434,A45offset,$E1362)-INDEX('PTRM input'!$G$277:$P$326,A45offset,$E1362))*OFFSET($F$7,0,$E1362))-SUM($G1362:AQ1362),(((INDEX('PTRM input'!$G$385:$P$434,A45offset,$E1362)-INDEX('PTRM input'!$G$277:$P$326,A45offset,$E1362))*OFFSET($F$7,0,$E1362))-SUM($G1362:AQ1362))*(OFFSET('PTRM input'!$G$477,0,$E1362-1)/A45taxstdlife))))</f>
        <v>0</v>
      </c>
      <c r="AS1362" s="251">
        <f ca="1">IF(A45taxstdlife="n/a","n/a",IF(A45taxstdlife="",0,IF(AS$3&gt;(A45stdlife+$E1362),((INDEX('PTRM input'!$G$385:$P$434,A45offset,$E1362)-INDEX('PTRM input'!$G$277:$P$326,A45offset,$E1362))*OFFSET($F$7,0,$E1362))-SUM($G1362:AR1362),(((INDEX('PTRM input'!$G$385:$P$434,A45offset,$E1362)-INDEX('PTRM input'!$G$277:$P$326,A45offset,$E1362))*OFFSET($F$7,0,$E1362))-SUM($G1362:AR1362))*(OFFSET('PTRM input'!$G$477,0,$E1362-1)/A45taxstdlife))))</f>
        <v>0</v>
      </c>
      <c r="AT1362" s="251">
        <f ca="1">IF(A45taxstdlife="n/a","n/a",IF(A45taxstdlife="",0,IF(AT$3&gt;(A45stdlife+$E1362),((INDEX('PTRM input'!$G$385:$P$434,A45offset,$E1362)-INDEX('PTRM input'!$G$277:$P$326,A45offset,$E1362))*OFFSET($F$7,0,$E1362))-SUM($G1362:AS1362),(((INDEX('PTRM input'!$G$385:$P$434,A45offset,$E1362)-INDEX('PTRM input'!$G$277:$P$326,A45offset,$E1362))*OFFSET($F$7,0,$E1362))-SUM($G1362:AS1362))*(OFFSET('PTRM input'!$G$477,0,$E1362-1)/A45taxstdlife))))</f>
        <v>0</v>
      </c>
      <c r="AU1362" s="251">
        <f ca="1">IF(A45taxstdlife="n/a","n/a",IF(A45taxstdlife="",0,IF(AU$3&gt;(A45stdlife+$E1362),((INDEX('PTRM input'!$G$385:$P$434,A45offset,$E1362)-INDEX('PTRM input'!$G$277:$P$326,A45offset,$E1362))*OFFSET($F$7,0,$E1362))-SUM($G1362:AT1362),(((INDEX('PTRM input'!$G$385:$P$434,A45offset,$E1362)-INDEX('PTRM input'!$G$277:$P$326,A45offset,$E1362))*OFFSET($F$7,0,$E1362))-SUM($G1362:AT1362))*(OFFSET('PTRM input'!$G$477,0,$E1362-1)/A45taxstdlife))))</f>
        <v>0</v>
      </c>
      <c r="AV1362" s="251">
        <f ca="1">IF(A45taxstdlife="n/a","n/a",IF(A45taxstdlife="",0,IF(AV$3&gt;(A45stdlife+$E1362),((INDEX('PTRM input'!$G$385:$P$434,A45offset,$E1362)-INDEX('PTRM input'!$G$277:$P$326,A45offset,$E1362))*OFFSET($F$7,0,$E1362))-SUM($G1362:AU1362),(((INDEX('PTRM input'!$G$385:$P$434,A45offset,$E1362)-INDEX('PTRM input'!$G$277:$P$326,A45offset,$E1362))*OFFSET($F$7,0,$E1362))-SUM($G1362:AU1362))*(OFFSET('PTRM input'!$G$477,0,$E1362-1)/A45taxstdlife))))</f>
        <v>0</v>
      </c>
      <c r="AW1362" s="251">
        <f ca="1">IF(A45taxstdlife="n/a","n/a",IF(A45taxstdlife="",0,IF(AW$3&gt;(A45stdlife+$E1362),((INDEX('PTRM input'!$G$385:$P$434,A45offset,$E1362)-INDEX('PTRM input'!$G$277:$P$326,A45offset,$E1362))*OFFSET($F$7,0,$E1362))-SUM($G1362:AV1362),(((INDEX('PTRM input'!$G$385:$P$434,A45offset,$E1362)-INDEX('PTRM input'!$G$277:$P$326,A45offset,$E1362))*OFFSET($F$7,0,$E1362))-SUM($G1362:AV1362))*(OFFSET('PTRM input'!$G$477,0,$E1362-1)/A45taxstdlife))))</f>
        <v>0</v>
      </c>
      <c r="AX1362" s="251">
        <f ca="1">IF(A45taxstdlife="n/a","n/a",IF(A45taxstdlife="",0,IF(AX$3&gt;(A45stdlife+$E1362),((INDEX('PTRM input'!$G$385:$P$434,A45offset,$E1362)-INDEX('PTRM input'!$G$277:$P$326,A45offset,$E1362))*OFFSET($F$7,0,$E1362))-SUM($G1362:AW1362),(((INDEX('PTRM input'!$G$385:$P$434,A45offset,$E1362)-INDEX('PTRM input'!$G$277:$P$326,A45offset,$E1362))*OFFSET($F$7,0,$E1362))-SUM($G1362:AW1362))*(OFFSET('PTRM input'!$G$477,0,$E1362-1)/A45taxstdlife))))</f>
        <v>0</v>
      </c>
      <c r="AY1362" s="251">
        <f ca="1">IF(A45taxstdlife="n/a","n/a",IF(A45taxstdlife="",0,IF(AY$3&gt;(A45stdlife+$E1362),((INDEX('PTRM input'!$G$385:$P$434,A45offset,$E1362)-INDEX('PTRM input'!$G$277:$P$326,A45offset,$E1362))*OFFSET($F$7,0,$E1362))-SUM($G1362:AX1362),(((INDEX('PTRM input'!$G$385:$P$434,A45offset,$E1362)-INDEX('PTRM input'!$G$277:$P$326,A45offset,$E1362))*OFFSET($F$7,0,$E1362))-SUM($G1362:AX1362))*(OFFSET('PTRM input'!$G$477,0,$E1362-1)/A45taxstdlife))))</f>
        <v>0</v>
      </c>
      <c r="AZ1362" s="251">
        <f ca="1">IF(A45taxstdlife="n/a","n/a",IF(A45taxstdlife="",0,IF(AZ$3&gt;(A45stdlife+$E1362),((INDEX('PTRM input'!$G$385:$P$434,A45offset,$E1362)-INDEX('PTRM input'!$G$277:$P$326,A45offset,$E1362))*OFFSET($F$7,0,$E1362))-SUM($G1362:AY1362),(((INDEX('PTRM input'!$G$385:$P$434,A45offset,$E1362)-INDEX('PTRM input'!$G$277:$P$326,A45offset,$E1362))*OFFSET($F$7,0,$E1362))-SUM($G1362:AY1362))*(OFFSET('PTRM input'!$G$477,0,$E1362-1)/A45taxstdlife))))</f>
        <v>0</v>
      </c>
      <c r="BA1362" s="251">
        <f ca="1">IF(A45taxstdlife="n/a","n/a",IF(A45taxstdlife="",0,IF(BA$3&gt;(A45stdlife+$E1362),((INDEX('PTRM input'!$G$385:$P$434,A45offset,$E1362)-INDEX('PTRM input'!$G$277:$P$326,A45offset,$E1362))*OFFSET($F$7,0,$E1362))-SUM($G1362:AZ1362),(((INDEX('PTRM input'!$G$385:$P$434,A45offset,$E1362)-INDEX('PTRM input'!$G$277:$P$326,A45offset,$E1362))*OFFSET($F$7,0,$E1362))-SUM($G1362:AZ1362))*(OFFSET('PTRM input'!$G$477,0,$E1362-1)/A45taxstdlife))))</f>
        <v>0</v>
      </c>
      <c r="BB1362" s="251">
        <f ca="1">IF(A45taxstdlife="n/a","n/a",IF(A45taxstdlife="",0,IF(BB$3&gt;(A45stdlife+$E1362),((INDEX('PTRM input'!$G$385:$P$434,A45offset,$E1362)-INDEX('PTRM input'!$G$277:$P$326,A45offset,$E1362))*OFFSET($F$7,0,$E1362))-SUM($G1362:BA1362),(((INDEX('PTRM input'!$G$385:$P$434,A45offset,$E1362)-INDEX('PTRM input'!$G$277:$P$326,A45offset,$E1362))*OFFSET($F$7,0,$E1362))-SUM($G1362:BA1362))*(OFFSET('PTRM input'!$G$477,0,$E1362-1)/A45taxstdlife))))</f>
        <v>0</v>
      </c>
      <c r="BC1362" s="251">
        <f ca="1">IF(A45taxstdlife="n/a","n/a",IF(A45taxstdlife="",0,IF(BC$3&gt;(A45stdlife+$E1362),((INDEX('PTRM input'!$G$385:$P$434,A45offset,$E1362)-INDEX('PTRM input'!$G$277:$P$326,A45offset,$E1362))*OFFSET($F$7,0,$E1362))-SUM($G1362:BB1362),(((INDEX('PTRM input'!$G$385:$P$434,A45offset,$E1362)-INDEX('PTRM input'!$G$277:$P$326,A45offset,$E1362))*OFFSET($F$7,0,$E1362))-SUM($G1362:BB1362))*(OFFSET('PTRM input'!$G$477,0,$E1362-1)/A45taxstdlife))))</f>
        <v>0</v>
      </c>
      <c r="BD1362" s="251">
        <f ca="1">IF(A45taxstdlife="n/a","n/a",IF(A45taxstdlife="",0,IF(BD$3&gt;(A45stdlife+$E1362),((INDEX('PTRM input'!$G$385:$P$434,A45offset,$E1362)-INDEX('PTRM input'!$G$277:$P$326,A45offset,$E1362))*OFFSET($F$7,0,$E1362))-SUM($G1362:BC1362),(((INDEX('PTRM input'!$G$385:$P$434,A45offset,$E1362)-INDEX('PTRM input'!$G$277:$P$326,A45offset,$E1362))*OFFSET($F$7,0,$E1362))-SUM($G1362:BC1362))*(OFFSET('PTRM input'!$G$477,0,$E1362-1)/A45taxstdlife))))</f>
        <v>0</v>
      </c>
      <c r="BE1362" s="251">
        <f ca="1">IF(A45taxstdlife="n/a","n/a",IF(A45taxstdlife="",0,IF(BE$3&gt;(A45stdlife+$E1362),((INDEX('PTRM input'!$G$385:$P$434,A45offset,$E1362)-INDEX('PTRM input'!$G$277:$P$326,A45offset,$E1362))*OFFSET($F$7,0,$E1362))-SUM($G1362:BD1362),(((INDEX('PTRM input'!$G$385:$P$434,A45offset,$E1362)-INDEX('PTRM input'!$G$277:$P$326,A45offset,$E1362))*OFFSET($F$7,0,$E1362))-SUM($G1362:BD1362))*(OFFSET('PTRM input'!$G$477,0,$E1362-1)/A45taxstdlife))))</f>
        <v>0</v>
      </c>
      <c r="BF1362" s="251">
        <f ca="1">IF(A45taxstdlife="n/a","n/a",IF(A45taxstdlife="",0,IF(BF$3&gt;(A45stdlife+$E1362),((INDEX('PTRM input'!$G$385:$P$434,A45offset,$E1362)-INDEX('PTRM input'!$G$277:$P$326,A45offset,$E1362))*OFFSET($F$7,0,$E1362))-SUM($G1362:BE1362),(((INDEX('PTRM input'!$G$385:$P$434,A45offset,$E1362)-INDEX('PTRM input'!$G$277:$P$326,A45offset,$E1362))*OFFSET($F$7,0,$E1362))-SUM($G1362:BE1362))*(OFFSET('PTRM input'!$G$477,0,$E1362-1)/A45taxstdlife))))</f>
        <v>0</v>
      </c>
      <c r="BG1362" s="251">
        <f ca="1">IF(A45taxstdlife="n/a","n/a",IF(A45taxstdlife="",0,IF(BG$3&gt;(A45stdlife+$E1362),((INDEX('PTRM input'!$G$385:$P$434,A45offset,$E1362)-INDEX('PTRM input'!$G$277:$P$326,A45offset,$E1362))*OFFSET($F$7,0,$E1362))-SUM($G1362:BF1362),(((INDEX('PTRM input'!$G$385:$P$434,A45offset,$E1362)-INDEX('PTRM input'!$G$277:$P$326,A45offset,$E1362))*OFFSET($F$7,0,$E1362))-SUM($G1362:BF1362))*(OFFSET('PTRM input'!$G$477,0,$E1362-1)/A45taxstdlife))))</f>
        <v>0</v>
      </c>
      <c r="BH1362" s="251">
        <f ca="1">IF(A45taxstdlife="n/a","n/a",IF(A45taxstdlife="",0,IF(BH$3&gt;(A45stdlife+$E1362),((INDEX('PTRM input'!$G$385:$P$434,A45offset,$E1362)-INDEX('PTRM input'!$G$277:$P$326,A45offset,$E1362))*OFFSET($F$7,0,$E1362))-SUM($G1362:BG1362),(((INDEX('PTRM input'!$G$385:$P$434,A45offset,$E1362)-INDEX('PTRM input'!$G$277:$P$326,A45offset,$E1362))*OFFSET($F$7,0,$E1362))-SUM($G1362:BG1362))*(OFFSET('PTRM input'!$G$477,0,$E1362-1)/A45taxstdlife))))</f>
        <v>0</v>
      </c>
      <c r="BI1362" s="251">
        <f ca="1">IF(A45taxstdlife="n/a","n/a",IF(A45taxstdlife="",0,IF(BI$3&gt;(A45stdlife+$E1362),((INDEX('PTRM input'!$G$385:$P$434,A45offset,$E1362)-INDEX('PTRM input'!$G$277:$P$326,A45offset,$E1362))*OFFSET($F$7,0,$E1362))-SUM($G1362:BH1362),(((INDEX('PTRM input'!$G$385:$P$434,A45offset,$E1362)-INDEX('PTRM input'!$G$277:$P$326,A45offset,$E1362))*OFFSET($F$7,0,$E1362))-SUM($G1362:BH1362))*(OFFSET('PTRM input'!$G$477,0,$E1362-1)/A45taxstdlife))))</f>
        <v>0</v>
      </c>
      <c r="BJ1362" s="116"/>
      <c r="BK1362" s="116"/>
      <c r="BL1362" s="116"/>
      <c r="BM1362" s="116"/>
    </row>
    <row r="1363" spans="1:65" ht="12.75" hidden="1" customHeight="1" outlineLevel="2">
      <c r="A1363" s="366"/>
      <c r="B1363" s="19"/>
      <c r="C1363" s="18"/>
      <c r="D1363" s="760"/>
      <c r="E1363" s="87">
        <v>10</v>
      </c>
      <c r="F1363" s="356"/>
      <c r="G1363" s="434"/>
      <c r="H1363" s="435"/>
      <c r="I1363" s="435"/>
      <c r="J1363" s="435"/>
      <c r="K1363" s="435"/>
      <c r="L1363" s="435"/>
      <c r="M1363" s="435"/>
      <c r="N1363" s="435"/>
      <c r="O1363" s="435"/>
      <c r="P1363" s="619"/>
      <c r="Q1363" s="251">
        <f ca="1">IF(A45taxstdlife="n/a","n/a",IF(A45taxstdlife="",0,IF(Q$3&gt;(A45stdlife+$E1363),((INDEX('PTRM input'!$G$385:$P$434,A45offset,$E1363)-INDEX('PTRM input'!$G$277:$P$326,A45offset,$E1363))*OFFSET($F$7,0,$E1363))-SUM($G1363:P1363),(((INDEX('PTRM input'!$G$385:$P$434,A45offset,$E1363)-INDEX('PTRM input'!$G$277:$P$326,A45offset,$E1363))*OFFSET($F$7,0,$E1363))-SUM($G1363:P1363))*(OFFSET('PTRM input'!$G$477,0,$E1363-1)/A45taxstdlife))))</f>
        <v>0</v>
      </c>
      <c r="R1363" s="251">
        <f ca="1">IF(A45taxstdlife="n/a","n/a",IF(A45taxstdlife="",0,IF(R$3&gt;(A45stdlife+$E1363),((INDEX('PTRM input'!$G$385:$P$434,A45offset,$E1363)-INDEX('PTRM input'!$G$277:$P$326,A45offset,$E1363))*OFFSET($F$7,0,$E1363))-SUM($G1363:Q1363),(((INDEX('PTRM input'!$G$385:$P$434,A45offset,$E1363)-INDEX('PTRM input'!$G$277:$P$326,A45offset,$E1363))*OFFSET($F$7,0,$E1363))-SUM($G1363:Q1363))*(OFFSET('PTRM input'!$G$477,0,$E1363-1)/A45taxstdlife))))</f>
        <v>0</v>
      </c>
      <c r="S1363" s="251">
        <f ca="1">IF(A45taxstdlife="n/a","n/a",IF(A45taxstdlife="",0,IF(S$3&gt;(A45stdlife+$E1363),((INDEX('PTRM input'!$G$385:$P$434,A45offset,$E1363)-INDEX('PTRM input'!$G$277:$P$326,A45offset,$E1363))*OFFSET($F$7,0,$E1363))-SUM($G1363:R1363),(((INDEX('PTRM input'!$G$385:$P$434,A45offset,$E1363)-INDEX('PTRM input'!$G$277:$P$326,A45offset,$E1363))*OFFSET($F$7,0,$E1363))-SUM($G1363:R1363))*(OFFSET('PTRM input'!$G$477,0,$E1363-1)/A45taxstdlife))))</f>
        <v>0</v>
      </c>
      <c r="T1363" s="251">
        <f ca="1">IF(A45taxstdlife="n/a","n/a",IF(A45taxstdlife="",0,IF(T$3&gt;(A45stdlife+$E1363),((INDEX('PTRM input'!$G$385:$P$434,A45offset,$E1363)-INDEX('PTRM input'!$G$277:$P$326,A45offset,$E1363))*OFFSET($F$7,0,$E1363))-SUM($G1363:S1363),(((INDEX('PTRM input'!$G$385:$P$434,A45offset,$E1363)-INDEX('PTRM input'!$G$277:$P$326,A45offset,$E1363))*OFFSET($F$7,0,$E1363))-SUM($G1363:S1363))*(OFFSET('PTRM input'!$G$477,0,$E1363-1)/A45taxstdlife))))</f>
        <v>0</v>
      </c>
      <c r="U1363" s="251">
        <f ca="1">IF(A45taxstdlife="n/a","n/a",IF(A45taxstdlife="",0,IF(U$3&gt;(A45stdlife+$E1363),((INDEX('PTRM input'!$G$385:$P$434,A45offset,$E1363)-INDEX('PTRM input'!$G$277:$P$326,A45offset,$E1363))*OFFSET($F$7,0,$E1363))-SUM($G1363:T1363),(((INDEX('PTRM input'!$G$385:$P$434,A45offset,$E1363)-INDEX('PTRM input'!$G$277:$P$326,A45offset,$E1363))*OFFSET($F$7,0,$E1363))-SUM($G1363:T1363))*(OFFSET('PTRM input'!$G$477,0,$E1363-1)/A45taxstdlife))))</f>
        <v>0</v>
      </c>
      <c r="V1363" s="251">
        <f ca="1">IF(A45taxstdlife="n/a","n/a",IF(A45taxstdlife="",0,IF(V$3&gt;(A45stdlife+$E1363),((INDEX('PTRM input'!$G$385:$P$434,A45offset,$E1363)-INDEX('PTRM input'!$G$277:$P$326,A45offset,$E1363))*OFFSET($F$7,0,$E1363))-SUM($G1363:U1363),(((INDEX('PTRM input'!$G$385:$P$434,A45offset,$E1363)-INDEX('PTRM input'!$G$277:$P$326,A45offset,$E1363))*OFFSET($F$7,0,$E1363))-SUM($G1363:U1363))*(OFFSET('PTRM input'!$G$477,0,$E1363-1)/A45taxstdlife))))</f>
        <v>0</v>
      </c>
      <c r="W1363" s="251">
        <f ca="1">IF(A45taxstdlife="n/a","n/a",IF(A45taxstdlife="",0,IF(W$3&gt;(A45stdlife+$E1363),((INDEX('PTRM input'!$G$385:$P$434,A45offset,$E1363)-INDEX('PTRM input'!$G$277:$P$326,A45offset,$E1363))*OFFSET($F$7,0,$E1363))-SUM($G1363:V1363),(((INDEX('PTRM input'!$G$385:$P$434,A45offset,$E1363)-INDEX('PTRM input'!$G$277:$P$326,A45offset,$E1363))*OFFSET($F$7,0,$E1363))-SUM($G1363:V1363))*(OFFSET('PTRM input'!$G$477,0,$E1363-1)/A45taxstdlife))))</f>
        <v>0</v>
      </c>
      <c r="X1363" s="251">
        <f ca="1">IF(A45taxstdlife="n/a","n/a",IF(A45taxstdlife="",0,IF(X$3&gt;(A45stdlife+$E1363),((INDEX('PTRM input'!$G$385:$P$434,A45offset,$E1363)-INDEX('PTRM input'!$G$277:$P$326,A45offset,$E1363))*OFFSET($F$7,0,$E1363))-SUM($G1363:W1363),(((INDEX('PTRM input'!$G$385:$P$434,A45offset,$E1363)-INDEX('PTRM input'!$G$277:$P$326,A45offset,$E1363))*OFFSET($F$7,0,$E1363))-SUM($G1363:W1363))*(OFFSET('PTRM input'!$G$477,0,$E1363-1)/A45taxstdlife))))</f>
        <v>0</v>
      </c>
      <c r="Y1363" s="251">
        <f ca="1">IF(A45taxstdlife="n/a","n/a",IF(A45taxstdlife="",0,IF(Y$3&gt;(A45stdlife+$E1363),((INDEX('PTRM input'!$G$385:$P$434,A45offset,$E1363)-INDEX('PTRM input'!$G$277:$P$326,A45offset,$E1363))*OFFSET($F$7,0,$E1363))-SUM($G1363:X1363),(((INDEX('PTRM input'!$G$385:$P$434,A45offset,$E1363)-INDEX('PTRM input'!$G$277:$P$326,A45offset,$E1363))*OFFSET($F$7,0,$E1363))-SUM($G1363:X1363))*(OFFSET('PTRM input'!$G$477,0,$E1363-1)/A45taxstdlife))))</f>
        <v>0</v>
      </c>
      <c r="Z1363" s="251">
        <f ca="1">IF(A45taxstdlife="n/a","n/a",IF(A45taxstdlife="",0,IF(Z$3&gt;(A45stdlife+$E1363),((INDEX('PTRM input'!$G$385:$P$434,A45offset,$E1363)-INDEX('PTRM input'!$G$277:$P$326,A45offset,$E1363))*OFFSET($F$7,0,$E1363))-SUM($G1363:Y1363),(((INDEX('PTRM input'!$G$385:$P$434,A45offset,$E1363)-INDEX('PTRM input'!$G$277:$P$326,A45offset,$E1363))*OFFSET($F$7,0,$E1363))-SUM($G1363:Y1363))*(OFFSET('PTRM input'!$G$477,0,$E1363-1)/A45taxstdlife))))</f>
        <v>0</v>
      </c>
      <c r="AA1363" s="251">
        <f ca="1">IF(A45taxstdlife="n/a","n/a",IF(A45taxstdlife="",0,IF(AA$3&gt;(A45stdlife+$E1363),((INDEX('PTRM input'!$G$385:$P$434,A45offset,$E1363)-INDEX('PTRM input'!$G$277:$P$326,A45offset,$E1363))*OFFSET($F$7,0,$E1363))-SUM($G1363:Z1363),(((INDEX('PTRM input'!$G$385:$P$434,A45offset,$E1363)-INDEX('PTRM input'!$G$277:$P$326,A45offset,$E1363))*OFFSET($F$7,0,$E1363))-SUM($G1363:Z1363))*(OFFSET('PTRM input'!$G$477,0,$E1363-1)/A45taxstdlife))))</f>
        <v>0</v>
      </c>
      <c r="AB1363" s="251">
        <f ca="1">IF(A45taxstdlife="n/a","n/a",IF(A45taxstdlife="",0,IF(AB$3&gt;(A45stdlife+$E1363),((INDEX('PTRM input'!$G$385:$P$434,A45offset,$E1363)-INDEX('PTRM input'!$G$277:$P$326,A45offset,$E1363))*OFFSET($F$7,0,$E1363))-SUM($G1363:AA1363),(((INDEX('PTRM input'!$G$385:$P$434,A45offset,$E1363)-INDEX('PTRM input'!$G$277:$P$326,A45offset,$E1363))*OFFSET($F$7,0,$E1363))-SUM($G1363:AA1363))*(OFFSET('PTRM input'!$G$477,0,$E1363-1)/A45taxstdlife))))</f>
        <v>0</v>
      </c>
      <c r="AC1363" s="251">
        <f ca="1">IF(A45taxstdlife="n/a","n/a",IF(A45taxstdlife="",0,IF(AC$3&gt;(A45stdlife+$E1363),((INDEX('PTRM input'!$G$385:$P$434,A45offset,$E1363)-INDEX('PTRM input'!$G$277:$P$326,A45offset,$E1363))*OFFSET($F$7,0,$E1363))-SUM($G1363:AB1363),(((INDEX('PTRM input'!$G$385:$P$434,A45offset,$E1363)-INDEX('PTRM input'!$G$277:$P$326,A45offset,$E1363))*OFFSET($F$7,0,$E1363))-SUM($G1363:AB1363))*(OFFSET('PTRM input'!$G$477,0,$E1363-1)/A45taxstdlife))))</f>
        <v>0</v>
      </c>
      <c r="AD1363" s="251">
        <f ca="1">IF(A45taxstdlife="n/a","n/a",IF(A45taxstdlife="",0,IF(AD$3&gt;(A45stdlife+$E1363),((INDEX('PTRM input'!$G$385:$P$434,A45offset,$E1363)-INDEX('PTRM input'!$G$277:$P$326,A45offset,$E1363))*OFFSET($F$7,0,$E1363))-SUM($G1363:AC1363),(((INDEX('PTRM input'!$G$385:$P$434,A45offset,$E1363)-INDEX('PTRM input'!$G$277:$P$326,A45offset,$E1363))*OFFSET($F$7,0,$E1363))-SUM($G1363:AC1363))*(OFFSET('PTRM input'!$G$477,0,$E1363-1)/A45taxstdlife))))</f>
        <v>0</v>
      </c>
      <c r="AE1363" s="251">
        <f ca="1">IF(A45taxstdlife="n/a","n/a",IF(A45taxstdlife="",0,IF(AE$3&gt;(A45stdlife+$E1363),((INDEX('PTRM input'!$G$385:$P$434,A45offset,$E1363)-INDEX('PTRM input'!$G$277:$P$326,A45offset,$E1363))*OFFSET($F$7,0,$E1363))-SUM($G1363:AD1363),(((INDEX('PTRM input'!$G$385:$P$434,A45offset,$E1363)-INDEX('PTRM input'!$G$277:$P$326,A45offset,$E1363))*OFFSET($F$7,0,$E1363))-SUM($G1363:AD1363))*(OFFSET('PTRM input'!$G$477,0,$E1363-1)/A45taxstdlife))))</f>
        <v>0</v>
      </c>
      <c r="AF1363" s="251">
        <f ca="1">IF(A45taxstdlife="n/a","n/a",IF(A45taxstdlife="",0,IF(AF$3&gt;(A45stdlife+$E1363),((INDEX('PTRM input'!$G$385:$P$434,A45offset,$E1363)-INDEX('PTRM input'!$G$277:$P$326,A45offset,$E1363))*OFFSET($F$7,0,$E1363))-SUM($G1363:AE1363),(((INDEX('PTRM input'!$G$385:$P$434,A45offset,$E1363)-INDEX('PTRM input'!$G$277:$P$326,A45offset,$E1363))*OFFSET($F$7,0,$E1363))-SUM($G1363:AE1363))*(OFFSET('PTRM input'!$G$477,0,$E1363-1)/A45taxstdlife))))</f>
        <v>0</v>
      </c>
      <c r="AG1363" s="251">
        <f ca="1">IF(A45taxstdlife="n/a","n/a",IF(A45taxstdlife="",0,IF(AG$3&gt;(A45stdlife+$E1363),((INDEX('PTRM input'!$G$385:$P$434,A45offset,$E1363)-INDEX('PTRM input'!$G$277:$P$326,A45offset,$E1363))*OFFSET($F$7,0,$E1363))-SUM($G1363:AF1363),(((INDEX('PTRM input'!$G$385:$P$434,A45offset,$E1363)-INDEX('PTRM input'!$G$277:$P$326,A45offset,$E1363))*OFFSET($F$7,0,$E1363))-SUM($G1363:AF1363))*(OFFSET('PTRM input'!$G$477,0,$E1363-1)/A45taxstdlife))))</f>
        <v>0</v>
      </c>
      <c r="AH1363" s="251">
        <f ca="1">IF(A45taxstdlife="n/a","n/a",IF(A45taxstdlife="",0,IF(AH$3&gt;(A45stdlife+$E1363),((INDEX('PTRM input'!$G$385:$P$434,A45offset,$E1363)-INDEX('PTRM input'!$G$277:$P$326,A45offset,$E1363))*OFFSET($F$7,0,$E1363))-SUM($G1363:AG1363),(((INDEX('PTRM input'!$G$385:$P$434,A45offset,$E1363)-INDEX('PTRM input'!$G$277:$P$326,A45offset,$E1363))*OFFSET($F$7,0,$E1363))-SUM($G1363:AG1363))*(OFFSET('PTRM input'!$G$477,0,$E1363-1)/A45taxstdlife))))</f>
        <v>0</v>
      </c>
      <c r="AI1363" s="251">
        <f ca="1">IF(A45taxstdlife="n/a","n/a",IF(A45taxstdlife="",0,IF(AI$3&gt;(A45stdlife+$E1363),((INDEX('PTRM input'!$G$385:$P$434,A45offset,$E1363)-INDEX('PTRM input'!$G$277:$P$326,A45offset,$E1363))*OFFSET($F$7,0,$E1363))-SUM($G1363:AH1363),(((INDEX('PTRM input'!$G$385:$P$434,A45offset,$E1363)-INDEX('PTRM input'!$G$277:$P$326,A45offset,$E1363))*OFFSET($F$7,0,$E1363))-SUM($G1363:AH1363))*(OFFSET('PTRM input'!$G$477,0,$E1363-1)/A45taxstdlife))))</f>
        <v>0</v>
      </c>
      <c r="AJ1363" s="251">
        <f ca="1">IF(A45taxstdlife="n/a","n/a",IF(A45taxstdlife="",0,IF(AJ$3&gt;(A45stdlife+$E1363),((INDEX('PTRM input'!$G$385:$P$434,A45offset,$E1363)-INDEX('PTRM input'!$G$277:$P$326,A45offset,$E1363))*OFFSET($F$7,0,$E1363))-SUM($G1363:AI1363),(((INDEX('PTRM input'!$G$385:$P$434,A45offset,$E1363)-INDEX('PTRM input'!$G$277:$P$326,A45offset,$E1363))*OFFSET($F$7,0,$E1363))-SUM($G1363:AI1363))*(OFFSET('PTRM input'!$G$477,0,$E1363-1)/A45taxstdlife))))</f>
        <v>0</v>
      </c>
      <c r="AK1363" s="251">
        <f ca="1">IF(A45taxstdlife="n/a","n/a",IF(A45taxstdlife="",0,IF(AK$3&gt;(A45stdlife+$E1363),((INDEX('PTRM input'!$G$385:$P$434,A45offset,$E1363)-INDEX('PTRM input'!$G$277:$P$326,A45offset,$E1363))*OFFSET($F$7,0,$E1363))-SUM($G1363:AJ1363),(((INDEX('PTRM input'!$G$385:$P$434,A45offset,$E1363)-INDEX('PTRM input'!$G$277:$P$326,A45offset,$E1363))*OFFSET($F$7,0,$E1363))-SUM($G1363:AJ1363))*(OFFSET('PTRM input'!$G$477,0,$E1363-1)/A45taxstdlife))))</f>
        <v>0</v>
      </c>
      <c r="AL1363" s="251">
        <f ca="1">IF(A45taxstdlife="n/a","n/a",IF(A45taxstdlife="",0,IF(AL$3&gt;(A45stdlife+$E1363),((INDEX('PTRM input'!$G$385:$P$434,A45offset,$E1363)-INDEX('PTRM input'!$G$277:$P$326,A45offset,$E1363))*OFFSET($F$7,0,$E1363))-SUM($G1363:AK1363),(((INDEX('PTRM input'!$G$385:$P$434,A45offset,$E1363)-INDEX('PTRM input'!$G$277:$P$326,A45offset,$E1363))*OFFSET($F$7,0,$E1363))-SUM($G1363:AK1363))*(OFFSET('PTRM input'!$G$477,0,$E1363-1)/A45taxstdlife))))</f>
        <v>0</v>
      </c>
      <c r="AM1363" s="251">
        <f ca="1">IF(A45taxstdlife="n/a","n/a",IF(A45taxstdlife="",0,IF(AM$3&gt;(A45stdlife+$E1363),((INDEX('PTRM input'!$G$385:$P$434,A45offset,$E1363)-INDEX('PTRM input'!$G$277:$P$326,A45offset,$E1363))*OFFSET($F$7,0,$E1363))-SUM($G1363:AL1363),(((INDEX('PTRM input'!$G$385:$P$434,A45offset,$E1363)-INDEX('PTRM input'!$G$277:$P$326,A45offset,$E1363))*OFFSET($F$7,0,$E1363))-SUM($G1363:AL1363))*(OFFSET('PTRM input'!$G$477,0,$E1363-1)/A45taxstdlife))))</f>
        <v>0</v>
      </c>
      <c r="AN1363" s="251">
        <f ca="1">IF(A45taxstdlife="n/a","n/a",IF(A45taxstdlife="",0,IF(AN$3&gt;(A45stdlife+$E1363),((INDEX('PTRM input'!$G$385:$P$434,A45offset,$E1363)-INDEX('PTRM input'!$G$277:$P$326,A45offset,$E1363))*OFFSET($F$7,0,$E1363))-SUM($G1363:AM1363),(((INDEX('PTRM input'!$G$385:$P$434,A45offset,$E1363)-INDEX('PTRM input'!$G$277:$P$326,A45offset,$E1363))*OFFSET($F$7,0,$E1363))-SUM($G1363:AM1363))*(OFFSET('PTRM input'!$G$477,0,$E1363-1)/A45taxstdlife))))</f>
        <v>0</v>
      </c>
      <c r="AO1363" s="251">
        <f ca="1">IF(A45taxstdlife="n/a","n/a",IF(A45taxstdlife="",0,IF(AO$3&gt;(A45stdlife+$E1363),((INDEX('PTRM input'!$G$385:$P$434,A45offset,$E1363)-INDEX('PTRM input'!$G$277:$P$326,A45offset,$E1363))*OFFSET($F$7,0,$E1363))-SUM($G1363:AN1363),(((INDEX('PTRM input'!$G$385:$P$434,A45offset,$E1363)-INDEX('PTRM input'!$G$277:$P$326,A45offset,$E1363))*OFFSET($F$7,0,$E1363))-SUM($G1363:AN1363))*(OFFSET('PTRM input'!$G$477,0,$E1363-1)/A45taxstdlife))))</f>
        <v>0</v>
      </c>
      <c r="AP1363" s="251">
        <f ca="1">IF(A45taxstdlife="n/a","n/a",IF(A45taxstdlife="",0,IF(AP$3&gt;(A45stdlife+$E1363),((INDEX('PTRM input'!$G$385:$P$434,A45offset,$E1363)-INDEX('PTRM input'!$G$277:$P$326,A45offset,$E1363))*OFFSET($F$7,0,$E1363))-SUM($G1363:AO1363),(((INDEX('PTRM input'!$G$385:$P$434,A45offset,$E1363)-INDEX('PTRM input'!$G$277:$P$326,A45offset,$E1363))*OFFSET($F$7,0,$E1363))-SUM($G1363:AO1363))*(OFFSET('PTRM input'!$G$477,0,$E1363-1)/A45taxstdlife))))</f>
        <v>0</v>
      </c>
      <c r="AQ1363" s="251">
        <f ca="1">IF(A45taxstdlife="n/a","n/a",IF(A45taxstdlife="",0,IF(AQ$3&gt;(A45stdlife+$E1363),((INDEX('PTRM input'!$G$385:$P$434,A45offset,$E1363)-INDEX('PTRM input'!$G$277:$P$326,A45offset,$E1363))*OFFSET($F$7,0,$E1363))-SUM($G1363:AP1363),(((INDEX('PTRM input'!$G$385:$P$434,A45offset,$E1363)-INDEX('PTRM input'!$G$277:$P$326,A45offset,$E1363))*OFFSET($F$7,0,$E1363))-SUM($G1363:AP1363))*(OFFSET('PTRM input'!$G$477,0,$E1363-1)/A45taxstdlife))))</f>
        <v>0</v>
      </c>
      <c r="AR1363" s="251">
        <f ca="1">IF(A45taxstdlife="n/a","n/a",IF(A45taxstdlife="",0,IF(AR$3&gt;(A45stdlife+$E1363),((INDEX('PTRM input'!$G$385:$P$434,A45offset,$E1363)-INDEX('PTRM input'!$G$277:$P$326,A45offset,$E1363))*OFFSET($F$7,0,$E1363))-SUM($G1363:AQ1363),(((INDEX('PTRM input'!$G$385:$P$434,A45offset,$E1363)-INDEX('PTRM input'!$G$277:$P$326,A45offset,$E1363))*OFFSET($F$7,0,$E1363))-SUM($G1363:AQ1363))*(OFFSET('PTRM input'!$G$477,0,$E1363-1)/A45taxstdlife))))</f>
        <v>0</v>
      </c>
      <c r="AS1363" s="251">
        <f ca="1">IF(A45taxstdlife="n/a","n/a",IF(A45taxstdlife="",0,IF(AS$3&gt;(A45stdlife+$E1363),((INDEX('PTRM input'!$G$385:$P$434,A45offset,$E1363)-INDEX('PTRM input'!$G$277:$P$326,A45offset,$E1363))*OFFSET($F$7,0,$E1363))-SUM($G1363:AR1363),(((INDEX('PTRM input'!$G$385:$P$434,A45offset,$E1363)-INDEX('PTRM input'!$G$277:$P$326,A45offset,$E1363))*OFFSET($F$7,0,$E1363))-SUM($G1363:AR1363))*(OFFSET('PTRM input'!$G$477,0,$E1363-1)/A45taxstdlife))))</f>
        <v>0</v>
      </c>
      <c r="AT1363" s="251">
        <f ca="1">IF(A45taxstdlife="n/a","n/a",IF(A45taxstdlife="",0,IF(AT$3&gt;(A45stdlife+$E1363),((INDEX('PTRM input'!$G$385:$P$434,A45offset,$E1363)-INDEX('PTRM input'!$G$277:$P$326,A45offset,$E1363))*OFFSET($F$7,0,$E1363))-SUM($G1363:AS1363),(((INDEX('PTRM input'!$G$385:$P$434,A45offset,$E1363)-INDEX('PTRM input'!$G$277:$P$326,A45offset,$E1363))*OFFSET($F$7,0,$E1363))-SUM($G1363:AS1363))*(OFFSET('PTRM input'!$G$477,0,$E1363-1)/A45taxstdlife))))</f>
        <v>0</v>
      </c>
      <c r="AU1363" s="251">
        <f ca="1">IF(A45taxstdlife="n/a","n/a",IF(A45taxstdlife="",0,IF(AU$3&gt;(A45stdlife+$E1363),((INDEX('PTRM input'!$G$385:$P$434,A45offset,$E1363)-INDEX('PTRM input'!$G$277:$P$326,A45offset,$E1363))*OFFSET($F$7,0,$E1363))-SUM($G1363:AT1363),(((INDEX('PTRM input'!$G$385:$P$434,A45offset,$E1363)-INDEX('PTRM input'!$G$277:$P$326,A45offset,$E1363))*OFFSET($F$7,0,$E1363))-SUM($G1363:AT1363))*(OFFSET('PTRM input'!$G$477,0,$E1363-1)/A45taxstdlife))))</f>
        <v>0</v>
      </c>
      <c r="AV1363" s="251">
        <f ca="1">IF(A45taxstdlife="n/a","n/a",IF(A45taxstdlife="",0,IF(AV$3&gt;(A45stdlife+$E1363),((INDEX('PTRM input'!$G$385:$P$434,A45offset,$E1363)-INDEX('PTRM input'!$G$277:$P$326,A45offset,$E1363))*OFFSET($F$7,0,$E1363))-SUM($G1363:AU1363),(((INDEX('PTRM input'!$G$385:$P$434,A45offset,$E1363)-INDEX('PTRM input'!$G$277:$P$326,A45offset,$E1363))*OFFSET($F$7,0,$E1363))-SUM($G1363:AU1363))*(OFFSET('PTRM input'!$G$477,0,$E1363-1)/A45taxstdlife))))</f>
        <v>0</v>
      </c>
      <c r="AW1363" s="251">
        <f ca="1">IF(A45taxstdlife="n/a","n/a",IF(A45taxstdlife="",0,IF(AW$3&gt;(A45stdlife+$E1363),((INDEX('PTRM input'!$G$385:$P$434,A45offset,$E1363)-INDEX('PTRM input'!$G$277:$P$326,A45offset,$E1363))*OFFSET($F$7,0,$E1363))-SUM($G1363:AV1363),(((INDEX('PTRM input'!$G$385:$P$434,A45offset,$E1363)-INDEX('PTRM input'!$G$277:$P$326,A45offset,$E1363))*OFFSET($F$7,0,$E1363))-SUM($G1363:AV1363))*(OFFSET('PTRM input'!$G$477,0,$E1363-1)/A45taxstdlife))))</f>
        <v>0</v>
      </c>
      <c r="AX1363" s="251">
        <f ca="1">IF(A45taxstdlife="n/a","n/a",IF(A45taxstdlife="",0,IF(AX$3&gt;(A45stdlife+$E1363),((INDEX('PTRM input'!$G$385:$P$434,A45offset,$E1363)-INDEX('PTRM input'!$G$277:$P$326,A45offset,$E1363))*OFFSET($F$7,0,$E1363))-SUM($G1363:AW1363),(((INDEX('PTRM input'!$G$385:$P$434,A45offset,$E1363)-INDEX('PTRM input'!$G$277:$P$326,A45offset,$E1363))*OFFSET($F$7,0,$E1363))-SUM($G1363:AW1363))*(OFFSET('PTRM input'!$G$477,0,$E1363-1)/A45taxstdlife))))</f>
        <v>0</v>
      </c>
      <c r="AY1363" s="251">
        <f ca="1">IF(A45taxstdlife="n/a","n/a",IF(A45taxstdlife="",0,IF(AY$3&gt;(A45stdlife+$E1363),((INDEX('PTRM input'!$G$385:$P$434,A45offset,$E1363)-INDEX('PTRM input'!$G$277:$P$326,A45offset,$E1363))*OFFSET($F$7,0,$E1363))-SUM($G1363:AX1363),(((INDEX('PTRM input'!$G$385:$P$434,A45offset,$E1363)-INDEX('PTRM input'!$G$277:$P$326,A45offset,$E1363))*OFFSET($F$7,0,$E1363))-SUM($G1363:AX1363))*(OFFSET('PTRM input'!$G$477,0,$E1363-1)/A45taxstdlife))))</f>
        <v>0</v>
      </c>
      <c r="AZ1363" s="251">
        <f ca="1">IF(A45taxstdlife="n/a","n/a",IF(A45taxstdlife="",0,IF(AZ$3&gt;(A45stdlife+$E1363),((INDEX('PTRM input'!$G$385:$P$434,A45offset,$E1363)-INDEX('PTRM input'!$G$277:$P$326,A45offset,$E1363))*OFFSET($F$7,0,$E1363))-SUM($G1363:AY1363),(((INDEX('PTRM input'!$G$385:$P$434,A45offset,$E1363)-INDEX('PTRM input'!$G$277:$P$326,A45offset,$E1363))*OFFSET($F$7,0,$E1363))-SUM($G1363:AY1363))*(OFFSET('PTRM input'!$G$477,0,$E1363-1)/A45taxstdlife))))</f>
        <v>0</v>
      </c>
      <c r="BA1363" s="251">
        <f ca="1">IF(A45taxstdlife="n/a","n/a",IF(A45taxstdlife="",0,IF(BA$3&gt;(A45stdlife+$E1363),((INDEX('PTRM input'!$G$385:$P$434,A45offset,$E1363)-INDEX('PTRM input'!$G$277:$P$326,A45offset,$E1363))*OFFSET($F$7,0,$E1363))-SUM($G1363:AZ1363),(((INDEX('PTRM input'!$G$385:$P$434,A45offset,$E1363)-INDEX('PTRM input'!$G$277:$P$326,A45offset,$E1363))*OFFSET($F$7,0,$E1363))-SUM($G1363:AZ1363))*(OFFSET('PTRM input'!$G$477,0,$E1363-1)/A45taxstdlife))))</f>
        <v>0</v>
      </c>
      <c r="BB1363" s="251">
        <f ca="1">IF(A45taxstdlife="n/a","n/a",IF(A45taxstdlife="",0,IF(BB$3&gt;(A45stdlife+$E1363),((INDEX('PTRM input'!$G$385:$P$434,A45offset,$E1363)-INDEX('PTRM input'!$G$277:$P$326,A45offset,$E1363))*OFFSET($F$7,0,$E1363))-SUM($G1363:BA1363),(((INDEX('PTRM input'!$G$385:$P$434,A45offset,$E1363)-INDEX('PTRM input'!$G$277:$P$326,A45offset,$E1363))*OFFSET($F$7,0,$E1363))-SUM($G1363:BA1363))*(OFFSET('PTRM input'!$G$477,0,$E1363-1)/A45taxstdlife))))</f>
        <v>0</v>
      </c>
      <c r="BC1363" s="251">
        <f ca="1">IF(A45taxstdlife="n/a","n/a",IF(A45taxstdlife="",0,IF(BC$3&gt;(A45stdlife+$E1363),((INDEX('PTRM input'!$G$385:$P$434,A45offset,$E1363)-INDEX('PTRM input'!$G$277:$P$326,A45offset,$E1363))*OFFSET($F$7,0,$E1363))-SUM($G1363:BB1363),(((INDEX('PTRM input'!$G$385:$P$434,A45offset,$E1363)-INDEX('PTRM input'!$G$277:$P$326,A45offset,$E1363))*OFFSET($F$7,0,$E1363))-SUM($G1363:BB1363))*(OFFSET('PTRM input'!$G$477,0,$E1363-1)/A45taxstdlife))))</f>
        <v>0</v>
      </c>
      <c r="BD1363" s="251">
        <f ca="1">IF(A45taxstdlife="n/a","n/a",IF(A45taxstdlife="",0,IF(BD$3&gt;(A45stdlife+$E1363),((INDEX('PTRM input'!$G$385:$P$434,A45offset,$E1363)-INDEX('PTRM input'!$G$277:$P$326,A45offset,$E1363))*OFFSET($F$7,0,$E1363))-SUM($G1363:BC1363),(((INDEX('PTRM input'!$G$385:$P$434,A45offset,$E1363)-INDEX('PTRM input'!$G$277:$P$326,A45offset,$E1363))*OFFSET($F$7,0,$E1363))-SUM($G1363:BC1363))*(OFFSET('PTRM input'!$G$477,0,$E1363-1)/A45taxstdlife))))</f>
        <v>0</v>
      </c>
      <c r="BE1363" s="251">
        <f ca="1">IF(A45taxstdlife="n/a","n/a",IF(A45taxstdlife="",0,IF(BE$3&gt;(A45stdlife+$E1363),((INDEX('PTRM input'!$G$385:$P$434,A45offset,$E1363)-INDEX('PTRM input'!$G$277:$P$326,A45offset,$E1363))*OFFSET($F$7,0,$E1363))-SUM($G1363:BD1363),(((INDEX('PTRM input'!$G$385:$P$434,A45offset,$E1363)-INDEX('PTRM input'!$G$277:$P$326,A45offset,$E1363))*OFFSET($F$7,0,$E1363))-SUM($G1363:BD1363))*(OFFSET('PTRM input'!$G$477,0,$E1363-1)/A45taxstdlife))))</f>
        <v>0</v>
      </c>
      <c r="BF1363" s="251">
        <f ca="1">IF(A45taxstdlife="n/a","n/a",IF(A45taxstdlife="",0,IF(BF$3&gt;(A45stdlife+$E1363),((INDEX('PTRM input'!$G$385:$P$434,A45offset,$E1363)-INDEX('PTRM input'!$G$277:$P$326,A45offset,$E1363))*OFFSET($F$7,0,$E1363))-SUM($G1363:BE1363),(((INDEX('PTRM input'!$G$385:$P$434,A45offset,$E1363)-INDEX('PTRM input'!$G$277:$P$326,A45offset,$E1363))*OFFSET($F$7,0,$E1363))-SUM($G1363:BE1363))*(OFFSET('PTRM input'!$G$477,0,$E1363-1)/A45taxstdlife))))</f>
        <v>0</v>
      </c>
      <c r="BG1363" s="251">
        <f ca="1">IF(A45taxstdlife="n/a","n/a",IF(A45taxstdlife="",0,IF(BG$3&gt;(A45stdlife+$E1363),((INDEX('PTRM input'!$G$385:$P$434,A45offset,$E1363)-INDEX('PTRM input'!$G$277:$P$326,A45offset,$E1363))*OFFSET($F$7,0,$E1363))-SUM($G1363:BF1363),(((INDEX('PTRM input'!$G$385:$P$434,A45offset,$E1363)-INDEX('PTRM input'!$G$277:$P$326,A45offset,$E1363))*OFFSET($F$7,0,$E1363))-SUM($G1363:BF1363))*(OFFSET('PTRM input'!$G$477,0,$E1363-1)/A45taxstdlife))))</f>
        <v>0</v>
      </c>
      <c r="BH1363" s="251">
        <f ca="1">IF(A45taxstdlife="n/a","n/a",IF(A45taxstdlife="",0,IF(BH$3&gt;(A45stdlife+$E1363),((INDEX('PTRM input'!$G$385:$P$434,A45offset,$E1363)-INDEX('PTRM input'!$G$277:$P$326,A45offset,$E1363))*OFFSET($F$7,0,$E1363))-SUM($G1363:BG1363),(((INDEX('PTRM input'!$G$385:$P$434,A45offset,$E1363)-INDEX('PTRM input'!$G$277:$P$326,A45offset,$E1363))*OFFSET($F$7,0,$E1363))-SUM($G1363:BG1363))*(OFFSET('PTRM input'!$G$477,0,$E1363-1)/A45taxstdlife))))</f>
        <v>0</v>
      </c>
      <c r="BI1363" s="251">
        <f ca="1">IF(A45taxstdlife="n/a","n/a",IF(A45taxstdlife="",0,IF(BI$3&gt;(A45stdlife+$E1363),((INDEX('PTRM input'!$G$385:$P$434,A45offset,$E1363)-INDEX('PTRM input'!$G$277:$P$326,A45offset,$E1363))*OFFSET($F$7,0,$E1363))-SUM($G1363:BH1363),(((INDEX('PTRM input'!$G$385:$P$434,A45offset,$E1363)-INDEX('PTRM input'!$G$277:$P$326,A45offset,$E1363))*OFFSET($F$7,0,$E1363))-SUM($G1363:BH1363))*(OFFSET('PTRM input'!$G$477,0,$E1363-1)/A45taxstdlife))))</f>
        <v>0</v>
      </c>
      <c r="BJ1363" s="116"/>
      <c r="BK1363" s="116"/>
      <c r="BL1363" s="116"/>
      <c r="BM1363" s="116"/>
    </row>
    <row r="1364" spans="1:65" ht="12.75" customHeight="1" outlineLevel="1" collapsed="1">
      <c r="A1364" s="366"/>
      <c r="B1364" s="9"/>
      <c r="C1364" s="19">
        <f>Asset45</f>
        <v>0</v>
      </c>
      <c r="D1364" s="9"/>
      <c r="E1364" s="9"/>
      <c r="F1364" s="357"/>
      <c r="G1364" s="371">
        <f ca="1">SUM(G1352:G1363)+'PTRM input'!G$321*G$7</f>
        <v>0</v>
      </c>
      <c r="H1364" s="371">
        <f ca="1">SUM(H1352:H1363)+'PTRM input'!H$321*H$7</f>
        <v>0</v>
      </c>
      <c r="I1364" s="371">
        <f ca="1">SUM(I1352:I1363)+'PTRM input'!I$321*I$7</f>
        <v>0</v>
      </c>
      <c r="J1364" s="371">
        <f ca="1">SUM(J1352:J1363)+'PTRM input'!J$321*J$7</f>
        <v>0</v>
      </c>
      <c r="K1364" s="371">
        <f ca="1">SUM(K1352:K1363)+'PTRM input'!K$321*K$7</f>
        <v>0</v>
      </c>
      <c r="L1364" s="371">
        <f ca="1">SUM(L1352:L1363)+'PTRM input'!L$321*L$7</f>
        <v>0</v>
      </c>
      <c r="M1364" s="371">
        <f ca="1">SUM(M1352:M1363)+'PTRM input'!M$321*M$7</f>
        <v>0</v>
      </c>
      <c r="N1364" s="371">
        <f ca="1">SUM(N1352:N1363)+'PTRM input'!N$321*N$7</f>
        <v>0</v>
      </c>
      <c r="O1364" s="371">
        <f ca="1">SUM(O1352:O1363)+'PTRM input'!O$321*O$7</f>
        <v>0</v>
      </c>
      <c r="P1364" s="371">
        <f ca="1">SUM(P1352:P1363)+'PTRM input'!P$321*P$7</f>
        <v>0</v>
      </c>
      <c r="Q1364" s="371">
        <f t="shared" ref="Q1364:BI1364" ca="1" si="275">SUM(Q1352:Q1363)</f>
        <v>0</v>
      </c>
      <c r="R1364" s="371">
        <f t="shared" ca="1" si="275"/>
        <v>0</v>
      </c>
      <c r="S1364" s="371">
        <f t="shared" ca="1" si="275"/>
        <v>0</v>
      </c>
      <c r="T1364" s="371">
        <f t="shared" ca="1" si="275"/>
        <v>0</v>
      </c>
      <c r="U1364" s="371">
        <f t="shared" ca="1" si="275"/>
        <v>0</v>
      </c>
      <c r="V1364" s="371">
        <f t="shared" ca="1" si="275"/>
        <v>0</v>
      </c>
      <c r="W1364" s="371">
        <f t="shared" ca="1" si="275"/>
        <v>0</v>
      </c>
      <c r="X1364" s="371">
        <f t="shared" ca="1" si="275"/>
        <v>0</v>
      </c>
      <c r="Y1364" s="371">
        <f t="shared" ca="1" si="275"/>
        <v>0</v>
      </c>
      <c r="Z1364" s="371">
        <f t="shared" ca="1" si="275"/>
        <v>0</v>
      </c>
      <c r="AA1364" s="371">
        <f t="shared" ca="1" si="275"/>
        <v>0</v>
      </c>
      <c r="AB1364" s="371">
        <f t="shared" ca="1" si="275"/>
        <v>0</v>
      </c>
      <c r="AC1364" s="371">
        <f t="shared" ca="1" si="275"/>
        <v>0</v>
      </c>
      <c r="AD1364" s="371">
        <f t="shared" ca="1" si="275"/>
        <v>0</v>
      </c>
      <c r="AE1364" s="371">
        <f t="shared" ca="1" si="275"/>
        <v>0</v>
      </c>
      <c r="AF1364" s="371">
        <f t="shared" ca="1" si="275"/>
        <v>0</v>
      </c>
      <c r="AG1364" s="371">
        <f t="shared" ca="1" si="275"/>
        <v>0</v>
      </c>
      <c r="AH1364" s="371">
        <f t="shared" ca="1" si="275"/>
        <v>0</v>
      </c>
      <c r="AI1364" s="371">
        <f t="shared" ca="1" si="275"/>
        <v>0</v>
      </c>
      <c r="AJ1364" s="371">
        <f t="shared" ca="1" si="275"/>
        <v>0</v>
      </c>
      <c r="AK1364" s="371">
        <f t="shared" ca="1" si="275"/>
        <v>0</v>
      </c>
      <c r="AL1364" s="371">
        <f t="shared" ca="1" si="275"/>
        <v>0</v>
      </c>
      <c r="AM1364" s="371">
        <f t="shared" ca="1" si="275"/>
        <v>0</v>
      </c>
      <c r="AN1364" s="371">
        <f t="shared" ca="1" si="275"/>
        <v>0</v>
      </c>
      <c r="AO1364" s="371">
        <f t="shared" ca="1" si="275"/>
        <v>0</v>
      </c>
      <c r="AP1364" s="371">
        <f t="shared" ca="1" si="275"/>
        <v>0</v>
      </c>
      <c r="AQ1364" s="371">
        <f t="shared" ca="1" si="275"/>
        <v>0</v>
      </c>
      <c r="AR1364" s="371">
        <f t="shared" ca="1" si="275"/>
        <v>0</v>
      </c>
      <c r="AS1364" s="371">
        <f t="shared" ca="1" si="275"/>
        <v>0</v>
      </c>
      <c r="AT1364" s="371">
        <f t="shared" ca="1" si="275"/>
        <v>0</v>
      </c>
      <c r="AU1364" s="371">
        <f t="shared" ca="1" si="275"/>
        <v>0</v>
      </c>
      <c r="AV1364" s="371">
        <f t="shared" ca="1" si="275"/>
        <v>0</v>
      </c>
      <c r="AW1364" s="371">
        <f t="shared" ca="1" si="275"/>
        <v>0</v>
      </c>
      <c r="AX1364" s="371">
        <f t="shared" ca="1" si="275"/>
        <v>0</v>
      </c>
      <c r="AY1364" s="371">
        <f t="shared" ca="1" si="275"/>
        <v>0</v>
      </c>
      <c r="AZ1364" s="371">
        <f t="shared" ca="1" si="275"/>
        <v>0</v>
      </c>
      <c r="BA1364" s="371">
        <f t="shared" ca="1" si="275"/>
        <v>0</v>
      </c>
      <c r="BB1364" s="371">
        <f t="shared" ca="1" si="275"/>
        <v>0</v>
      </c>
      <c r="BC1364" s="371">
        <f t="shared" ca="1" si="275"/>
        <v>0</v>
      </c>
      <c r="BD1364" s="371">
        <f t="shared" ca="1" si="275"/>
        <v>0</v>
      </c>
      <c r="BE1364" s="371">
        <f t="shared" ca="1" si="275"/>
        <v>0</v>
      </c>
      <c r="BF1364" s="371">
        <f t="shared" ca="1" si="275"/>
        <v>0</v>
      </c>
      <c r="BG1364" s="371">
        <f t="shared" ca="1" si="275"/>
        <v>0</v>
      </c>
      <c r="BH1364" s="371">
        <f t="shared" ca="1" si="275"/>
        <v>0</v>
      </c>
      <c r="BI1364" s="371">
        <f t="shared" ca="1" si="275"/>
        <v>0</v>
      </c>
      <c r="BJ1364" s="116"/>
      <c r="BK1364" s="116"/>
      <c r="BL1364" s="116"/>
      <c r="BM1364" s="116"/>
    </row>
    <row r="1365" spans="1:65" ht="12.75" hidden="1" customHeight="1" outlineLevel="2">
      <c r="A1365" s="366"/>
      <c r="B1365" s="106">
        <f>C1377</f>
        <v>0</v>
      </c>
      <c r="C1365" s="614"/>
      <c r="D1365" s="615" t="s">
        <v>236</v>
      </c>
      <c r="E1365" s="614"/>
      <c r="F1365" s="622"/>
      <c r="G1365" s="617">
        <f>IF('PTRM input'!$E$574='PTRM input'!$G$573,IF(G$3&gt;A46taxremlife,A46taxvalue-SUM(F1365:$F1365),IF(A46taxremlife="N/A","n/a",A46taxvalue/A46taxremlife)),'PTRM input'!G$624)</f>
        <v>0</v>
      </c>
      <c r="H1365" s="617">
        <f>IF('PTRM input'!$E$574='PTRM input'!$G$573,IF(H$3&gt;A46taxremlife,A46taxvalue-SUM($F1365:G1365),IF(A46taxremlife="N/A","n/a",A46taxvalue/A46taxremlife)),'PTRM input'!H$624)</f>
        <v>0</v>
      </c>
      <c r="I1365" s="617">
        <f>IF('PTRM input'!$E$574='PTRM input'!$G$573,IF(I$3&gt;A46taxremlife,A46taxvalue-SUM($F1365:H1365),IF(A46taxremlife="N/A","n/a",A46taxvalue/A46taxremlife)),'PTRM input'!I$624)</f>
        <v>0</v>
      </c>
      <c r="J1365" s="617">
        <f>IF('PTRM input'!$E$574='PTRM input'!$G$573,IF(J$3&gt;A46taxremlife,A46taxvalue-SUM($F1365:I1365),IF(A46taxremlife="N/A","n/a",A46taxvalue/A46taxremlife)),'PTRM input'!J$624)</f>
        <v>0</v>
      </c>
      <c r="K1365" s="617">
        <f>IF('PTRM input'!$E$574='PTRM input'!$G$573,IF(K$3&gt;A46taxremlife,A46taxvalue-SUM($F1365:J1365),IF(A46taxremlife="N/A","n/a",A46taxvalue/A46taxremlife)),'PTRM input'!K$624)</f>
        <v>0</v>
      </c>
      <c r="L1365" s="617">
        <f>IF('PTRM input'!$E$574='PTRM input'!$G$573,IF(L$3&gt;A46taxremlife,A46taxvalue-SUM($F1365:K1365),IF(A46taxremlife="N/A","n/a",A46taxvalue/A46taxremlife)),'PTRM input'!L$624)</f>
        <v>0</v>
      </c>
      <c r="M1365" s="617">
        <f>IF('PTRM input'!$E$574='PTRM input'!$G$573,IF(M$3&gt;A46taxremlife,A46taxvalue-SUM($F1365:L1365),IF(A46taxremlife="N/A","n/a",A46taxvalue/A46taxremlife)),'PTRM input'!M$624)</f>
        <v>0</v>
      </c>
      <c r="N1365" s="617">
        <f>IF('PTRM input'!$E$574='PTRM input'!$G$573,IF(N$3&gt;A46taxremlife,A46taxvalue-SUM($F1365:M1365),IF(A46taxremlife="N/A","n/a",A46taxvalue/A46taxremlife)),'PTRM input'!N$624)</f>
        <v>0</v>
      </c>
      <c r="O1365" s="617">
        <f>IF('PTRM input'!$E$574='PTRM input'!$G$573,IF(O$3&gt;A46taxremlife,A46taxvalue-SUM($F1365:N1365),IF(A46taxremlife="N/A","n/a",A46taxvalue/A46taxremlife)),'PTRM input'!O$624)</f>
        <v>0</v>
      </c>
      <c r="P1365" s="617">
        <f>IF('PTRM input'!$E$574='PTRM input'!$G$573,IF(P$3&gt;A46taxremlife,A46taxvalue-SUM($F1365:O1365),IF(A46taxremlife="N/A","n/a",A46taxvalue/A46taxremlife)),'PTRM input'!P$624)</f>
        <v>0</v>
      </c>
      <c r="Q1365" s="617">
        <f>IF('PTRM input'!$E$574='PTRM input'!$G$573,IF(Q$3&gt;A46taxremlife,A46taxvalue-SUM($F1365:P1365),IF(A46taxremlife="N/A","n/a",A46taxvalue/A46taxremlife)),'PTRM input'!Q$624)</f>
        <v>0</v>
      </c>
      <c r="R1365" s="617">
        <f>IF('PTRM input'!$E$574='PTRM input'!$G$573,IF(R$3&gt;A46taxremlife,A46taxvalue-SUM($F1365:Q1365),IF(A46taxremlife="N/A","n/a",A46taxvalue/A46taxremlife)),'PTRM input'!R$624)</f>
        <v>0</v>
      </c>
      <c r="S1365" s="617">
        <f>IF('PTRM input'!$E$574='PTRM input'!$G$573,IF(S$3&gt;A46taxremlife,A46taxvalue-SUM($F1365:R1365),IF(A46taxremlife="N/A","n/a",A46taxvalue/A46taxremlife)),'PTRM input'!S$624)</f>
        <v>0</v>
      </c>
      <c r="T1365" s="617">
        <f>IF('PTRM input'!$E$574='PTRM input'!$G$573,IF(T$3&gt;A46taxremlife,A46taxvalue-SUM($F1365:S1365),IF(A46taxremlife="N/A","n/a",A46taxvalue/A46taxremlife)),'PTRM input'!T$624)</f>
        <v>0</v>
      </c>
      <c r="U1365" s="617">
        <f>IF('PTRM input'!$E$574='PTRM input'!$G$573,IF(U$3&gt;A46taxremlife,A46taxvalue-SUM($F1365:T1365),IF(A46taxremlife="N/A","n/a",A46taxvalue/A46taxremlife)),'PTRM input'!U$624)</f>
        <v>0</v>
      </c>
      <c r="V1365" s="617">
        <f>IF('PTRM input'!$E$574='PTRM input'!$G$573,IF(V$3&gt;A46taxremlife,A46taxvalue-SUM($F1365:U1365),IF(A46taxremlife="N/A","n/a",A46taxvalue/A46taxremlife)),'PTRM input'!V$624)</f>
        <v>0</v>
      </c>
      <c r="W1365" s="617">
        <f>IF('PTRM input'!$E$574='PTRM input'!$G$573,IF(W$3&gt;A46taxremlife,A46taxvalue-SUM($F1365:V1365),IF(A46taxremlife="N/A","n/a",A46taxvalue/A46taxremlife)),'PTRM input'!W$624)</f>
        <v>0</v>
      </c>
      <c r="X1365" s="617">
        <f>IF('PTRM input'!$E$574='PTRM input'!$G$573,IF(X$3&gt;A46taxremlife,A46taxvalue-SUM($F1365:W1365),IF(A46taxremlife="N/A","n/a",A46taxvalue/A46taxremlife)),'PTRM input'!X$624)</f>
        <v>0</v>
      </c>
      <c r="Y1365" s="617">
        <f>IF('PTRM input'!$E$574='PTRM input'!$G$573,IF(Y$3&gt;A46taxremlife,A46taxvalue-SUM($F1365:X1365),IF(A46taxremlife="N/A","n/a",A46taxvalue/A46taxremlife)),'PTRM input'!Y$624)</f>
        <v>0</v>
      </c>
      <c r="Z1365" s="617">
        <f>IF('PTRM input'!$E$574='PTRM input'!$G$573,IF(Z$3&gt;A46taxremlife,A46taxvalue-SUM($F1365:Y1365),IF(A46taxremlife="N/A","n/a",A46taxvalue/A46taxremlife)),'PTRM input'!Z$624)</f>
        <v>0</v>
      </c>
      <c r="AA1365" s="617">
        <f>IF('PTRM input'!$E$574='PTRM input'!$G$573,IF(AA$3&gt;A46taxremlife,A46taxvalue-SUM($F1365:Z1365),IF(A46taxremlife="N/A","n/a",A46taxvalue/A46taxremlife)),'PTRM input'!AA$624)</f>
        <v>0</v>
      </c>
      <c r="AB1365" s="617">
        <f>IF('PTRM input'!$E$574='PTRM input'!$G$573,IF(AB$3&gt;A46taxremlife,A46taxvalue-SUM($F1365:AA1365),IF(A46taxremlife="N/A","n/a",A46taxvalue/A46taxremlife)),'PTRM input'!AB$624)</f>
        <v>0</v>
      </c>
      <c r="AC1365" s="617">
        <f>IF('PTRM input'!$E$574='PTRM input'!$G$573,IF(AC$3&gt;A46taxremlife,A46taxvalue-SUM($F1365:AB1365),IF(A46taxremlife="N/A","n/a",A46taxvalue/A46taxremlife)),'PTRM input'!AC$624)</f>
        <v>0</v>
      </c>
      <c r="AD1365" s="617">
        <f>IF('PTRM input'!$E$574='PTRM input'!$G$573,IF(AD$3&gt;A46taxremlife,A46taxvalue-SUM($F1365:AC1365),IF(A46taxremlife="N/A","n/a",A46taxvalue/A46taxremlife)),'PTRM input'!AD$624)</f>
        <v>0</v>
      </c>
      <c r="AE1365" s="617">
        <f>IF('PTRM input'!$E$574='PTRM input'!$G$573,IF(AE$3&gt;A46taxremlife,A46taxvalue-SUM($F1365:AD1365),IF(A46taxremlife="N/A","n/a",A46taxvalue/A46taxremlife)),'PTRM input'!AE$624)</f>
        <v>0</v>
      </c>
      <c r="AF1365" s="617">
        <f>IF('PTRM input'!$E$574='PTRM input'!$G$573,IF(AF$3&gt;A46taxremlife,A46taxvalue-SUM($F1365:AE1365),IF(A46taxremlife="N/A","n/a",A46taxvalue/A46taxremlife)),'PTRM input'!AF$624)</f>
        <v>0</v>
      </c>
      <c r="AG1365" s="617">
        <f>IF('PTRM input'!$E$574='PTRM input'!$G$573,IF(AG$3&gt;A46taxremlife,A46taxvalue-SUM($F1365:AF1365),IF(A46taxremlife="N/A","n/a",A46taxvalue/A46taxremlife)),'PTRM input'!AG$624)</f>
        <v>0</v>
      </c>
      <c r="AH1365" s="617">
        <f>IF('PTRM input'!$E$574='PTRM input'!$G$573,IF(AH$3&gt;A46taxremlife,A46taxvalue-SUM($F1365:AG1365),IF(A46taxremlife="N/A","n/a",A46taxvalue/A46taxremlife)),'PTRM input'!AH$624)</f>
        <v>0</v>
      </c>
      <c r="AI1365" s="617">
        <f>IF('PTRM input'!$E$574='PTRM input'!$G$573,IF(AI$3&gt;A46taxremlife,A46taxvalue-SUM($F1365:AH1365),IF(A46taxremlife="N/A","n/a",A46taxvalue/A46taxremlife)),'PTRM input'!AI$624)</f>
        <v>0</v>
      </c>
      <c r="AJ1365" s="617">
        <f>IF('PTRM input'!$E$574='PTRM input'!$G$573,IF(AJ$3&gt;A46taxremlife,A46taxvalue-SUM($F1365:AI1365),IF(A46taxremlife="N/A","n/a",A46taxvalue/A46taxremlife)),'PTRM input'!AJ$624)</f>
        <v>0</v>
      </c>
      <c r="AK1365" s="617">
        <f>IF('PTRM input'!$E$574='PTRM input'!$G$573,IF(AK$3&gt;A46taxremlife,A46taxvalue-SUM($F1365:AJ1365),IF(A46taxremlife="N/A","n/a",A46taxvalue/A46taxremlife)),'PTRM input'!AK$624)</f>
        <v>0</v>
      </c>
      <c r="AL1365" s="617">
        <f>IF('PTRM input'!$E$574='PTRM input'!$G$573,IF(AL$3&gt;A46taxremlife,A46taxvalue-SUM($F1365:AK1365),IF(A46taxremlife="N/A","n/a",A46taxvalue/A46taxremlife)),'PTRM input'!AL$624)</f>
        <v>0</v>
      </c>
      <c r="AM1365" s="617">
        <f>IF('PTRM input'!$E$574='PTRM input'!$G$573,IF(AM$3&gt;A46taxremlife,A46taxvalue-SUM($F1365:AL1365),IF(A46taxremlife="N/A","n/a",A46taxvalue/A46taxremlife)),'PTRM input'!AM$624)</f>
        <v>0</v>
      </c>
      <c r="AN1365" s="617">
        <f>IF('PTRM input'!$E$574='PTRM input'!$G$573,IF(AN$3&gt;A46taxremlife,A46taxvalue-SUM($F1365:AM1365),IF(A46taxremlife="N/A","n/a",A46taxvalue/A46taxremlife)),'PTRM input'!AN$624)</f>
        <v>0</v>
      </c>
      <c r="AO1365" s="617">
        <f>IF('PTRM input'!$E$574='PTRM input'!$G$573,IF(AO$3&gt;A46taxremlife,A46taxvalue-SUM($F1365:AN1365),IF(A46taxremlife="N/A","n/a",A46taxvalue/A46taxremlife)),'PTRM input'!AO$624)</f>
        <v>0</v>
      </c>
      <c r="AP1365" s="617">
        <f>IF('PTRM input'!$E$574='PTRM input'!$G$573,IF(AP$3&gt;A46taxremlife,A46taxvalue-SUM($F1365:AO1365),IF(A46taxremlife="N/A","n/a",A46taxvalue/A46taxremlife)),'PTRM input'!AP$624)</f>
        <v>0</v>
      </c>
      <c r="AQ1365" s="617">
        <f>IF('PTRM input'!$E$574='PTRM input'!$G$573,IF(AQ$3&gt;A46taxremlife,A46taxvalue-SUM($F1365:AP1365),IF(A46taxremlife="N/A","n/a",A46taxvalue/A46taxremlife)),'PTRM input'!AQ$624)</f>
        <v>0</v>
      </c>
      <c r="AR1365" s="617">
        <f>IF('PTRM input'!$E$574='PTRM input'!$G$573,IF(AR$3&gt;A46taxremlife,A46taxvalue-SUM($F1365:AQ1365),IF(A46taxremlife="N/A","n/a",A46taxvalue/A46taxremlife)),'PTRM input'!AR$624)</f>
        <v>0</v>
      </c>
      <c r="AS1365" s="617">
        <f>IF('PTRM input'!$E$574='PTRM input'!$G$573,IF(AS$3&gt;A46taxremlife,A46taxvalue-SUM($F1365:AR1365),IF(A46taxremlife="N/A","n/a",A46taxvalue/A46taxremlife)),'PTRM input'!AS$624)</f>
        <v>0</v>
      </c>
      <c r="AT1365" s="617">
        <f>IF('PTRM input'!$E$574='PTRM input'!$G$573,IF(AT$3&gt;A46taxremlife,A46taxvalue-SUM($F1365:AS1365),IF(A46taxremlife="N/A","n/a",A46taxvalue/A46taxremlife)),'PTRM input'!AT$624)</f>
        <v>0</v>
      </c>
      <c r="AU1365" s="617">
        <f>IF('PTRM input'!$E$574='PTRM input'!$G$573,IF(AU$3&gt;A46taxremlife,A46taxvalue-SUM($F1365:AT1365),IF(A46taxremlife="N/A","n/a",A46taxvalue/A46taxremlife)),'PTRM input'!AU$624)</f>
        <v>0</v>
      </c>
      <c r="AV1365" s="617">
        <f>IF('PTRM input'!$E$574='PTRM input'!$G$573,IF(AV$3&gt;A46taxremlife,A46taxvalue-SUM($F1365:AU1365),IF(A46taxremlife="N/A","n/a",A46taxvalue/A46taxremlife)),'PTRM input'!AV$624)</f>
        <v>0</v>
      </c>
      <c r="AW1365" s="617">
        <f>IF('PTRM input'!$E$574='PTRM input'!$G$573,IF(AW$3&gt;A46taxremlife,A46taxvalue-SUM($F1365:AV1365),IF(A46taxremlife="N/A","n/a",A46taxvalue/A46taxremlife)),'PTRM input'!AW$624)</f>
        <v>0</v>
      </c>
      <c r="AX1365" s="617">
        <f>IF('PTRM input'!$E$574='PTRM input'!$G$573,IF(AX$3&gt;A46taxremlife,A46taxvalue-SUM($F1365:AW1365),IF(A46taxremlife="N/A","n/a",A46taxvalue/A46taxremlife)),'PTRM input'!AX$624)</f>
        <v>0</v>
      </c>
      <c r="AY1365" s="617">
        <f>IF('PTRM input'!$E$574='PTRM input'!$G$573,IF(AY$3&gt;A46taxremlife,A46taxvalue-SUM($F1365:AX1365),IF(A46taxremlife="N/A","n/a",A46taxvalue/A46taxremlife)),'PTRM input'!AY$624)</f>
        <v>0</v>
      </c>
      <c r="AZ1365" s="617">
        <f>IF('PTRM input'!$E$574='PTRM input'!$G$573,IF(AZ$3&gt;A46taxremlife,A46taxvalue-SUM($F1365:AY1365),IF(A46taxremlife="N/A","n/a",A46taxvalue/A46taxremlife)),'PTRM input'!AZ$624)</f>
        <v>0</v>
      </c>
      <c r="BA1365" s="617">
        <f>IF('PTRM input'!$E$574='PTRM input'!$G$573,IF(BA$3&gt;A46taxremlife,A46taxvalue-SUM($F1365:AZ1365),IF(A46taxremlife="N/A","n/a",A46taxvalue/A46taxremlife)),'PTRM input'!BA$624)</f>
        <v>0</v>
      </c>
      <c r="BB1365" s="617">
        <f>IF('PTRM input'!$E$574='PTRM input'!$G$573,IF(BB$3&gt;A46taxremlife,A46taxvalue-SUM($F1365:BA1365),IF(A46taxremlife="N/A","n/a",A46taxvalue/A46taxremlife)),'PTRM input'!BB$624)</f>
        <v>0</v>
      </c>
      <c r="BC1365" s="617">
        <f>IF('PTRM input'!$E$574='PTRM input'!$G$573,IF(BC$3&gt;A46taxremlife,A46taxvalue-SUM($F1365:BB1365),IF(A46taxremlife="N/A","n/a",A46taxvalue/A46taxremlife)),'PTRM input'!BC$624)</f>
        <v>0</v>
      </c>
      <c r="BD1365" s="617">
        <f>IF('PTRM input'!$E$574='PTRM input'!$G$573,IF(BD$3&gt;A46taxremlife,A46taxvalue-SUM($F1365:BC1365),IF(A46taxremlife="N/A","n/a",A46taxvalue/A46taxremlife)),'PTRM input'!BD$624)</f>
        <v>0</v>
      </c>
      <c r="BE1365" s="617">
        <f>IF('PTRM input'!$E$574='PTRM input'!$G$573,IF(BE$3&gt;A46taxremlife,A46taxvalue-SUM($F1365:BD1365),IF(A46taxremlife="N/A","n/a",A46taxvalue/A46taxremlife)),'PTRM input'!BE$624)</f>
        <v>0</v>
      </c>
      <c r="BF1365" s="617">
        <f>IF('PTRM input'!$E$574='PTRM input'!$G$573,IF(BF$3&gt;A46taxremlife,A46taxvalue-SUM($F1365:BE1365),IF(A46taxremlife="N/A","n/a",A46taxvalue/A46taxremlife)),'PTRM input'!BF$624)</f>
        <v>0</v>
      </c>
      <c r="BG1365" s="617">
        <f>IF('PTRM input'!$E$574='PTRM input'!$G$573,IF(BG$3&gt;A46taxremlife,A46taxvalue-SUM($F1365:BF1365),IF(A46taxremlife="N/A","n/a",A46taxvalue/A46taxremlife)),'PTRM input'!BG$624)</f>
        <v>0</v>
      </c>
      <c r="BH1365" s="617">
        <f>IF('PTRM input'!$E$574='PTRM input'!$G$573,IF(BH$3&gt;A46taxremlife,A46taxvalue-SUM($F1365:BG1365),IF(A46taxremlife="N/A","n/a",A46taxvalue/A46taxremlife)),'PTRM input'!BH$624)</f>
        <v>0</v>
      </c>
      <c r="BI1365" s="617">
        <f>IF('PTRM input'!$E$574='PTRM input'!$G$573,IF(BI$3&gt;A46taxremlife,A46taxvalue-SUM($F1365:BH1365),IF(A46taxremlife="N/A","n/a",A46taxvalue/A46taxremlife)),'PTRM input'!BI$624)</f>
        <v>0</v>
      </c>
      <c r="BJ1365" s="116"/>
      <c r="BK1365" s="116"/>
      <c r="BL1365" s="116"/>
      <c r="BM1365" s="116"/>
    </row>
    <row r="1366" spans="1:65" ht="12.75" hidden="1" customHeight="1" outlineLevel="2">
      <c r="A1366" s="366"/>
      <c r="B1366" s="19"/>
      <c r="C1366" s="18"/>
      <c r="D1366" s="760" t="s">
        <v>237</v>
      </c>
      <c r="E1366" s="86">
        <v>0</v>
      </c>
      <c r="F1366" s="356"/>
      <c r="G1366" s="433"/>
      <c r="H1366" s="433"/>
      <c r="I1366" s="433"/>
      <c r="J1366" s="433"/>
      <c r="K1366" s="433"/>
      <c r="L1366" s="433"/>
      <c r="M1366" s="433"/>
      <c r="N1366" s="433"/>
      <c r="O1366" s="433"/>
      <c r="P1366" s="433"/>
      <c r="Q1366" s="251"/>
      <c r="R1366" s="251"/>
      <c r="S1366" s="251"/>
      <c r="T1366" s="251"/>
      <c r="U1366" s="251"/>
      <c r="V1366" s="251"/>
      <c r="W1366" s="251"/>
      <c r="X1366" s="251"/>
      <c r="Y1366" s="251"/>
      <c r="Z1366" s="251"/>
      <c r="AA1366" s="251"/>
      <c r="AB1366" s="251"/>
      <c r="AC1366" s="251"/>
      <c r="AD1366" s="251"/>
      <c r="AE1366" s="251"/>
      <c r="AF1366" s="251"/>
      <c r="AG1366" s="251"/>
      <c r="AH1366" s="251"/>
      <c r="AI1366" s="251"/>
      <c r="AJ1366" s="251"/>
      <c r="AK1366" s="251"/>
      <c r="AL1366" s="251"/>
      <c r="AM1366" s="251"/>
      <c r="AN1366" s="251"/>
      <c r="AO1366" s="251"/>
      <c r="AP1366" s="251"/>
      <c r="AQ1366" s="251"/>
      <c r="AR1366" s="251"/>
      <c r="AS1366" s="251"/>
      <c r="AT1366" s="251"/>
      <c r="AU1366" s="251"/>
      <c r="AV1366" s="251"/>
      <c r="AW1366" s="251"/>
      <c r="AX1366" s="251"/>
      <c r="AY1366" s="251"/>
      <c r="AZ1366" s="251"/>
      <c r="BA1366" s="251"/>
      <c r="BB1366" s="251"/>
      <c r="BC1366" s="251"/>
      <c r="BD1366" s="251"/>
      <c r="BE1366" s="251"/>
      <c r="BF1366" s="251"/>
      <c r="BG1366" s="251"/>
      <c r="BH1366" s="251"/>
      <c r="BI1366" s="251"/>
      <c r="BJ1366" s="116"/>
      <c r="BK1366" s="116"/>
      <c r="BL1366" s="116"/>
      <c r="BM1366" s="116"/>
    </row>
    <row r="1367" spans="1:65" ht="12.75" hidden="1" customHeight="1" outlineLevel="2">
      <c r="A1367" s="366"/>
      <c r="B1367" s="19"/>
      <c r="C1367" s="18"/>
      <c r="D1367" s="760"/>
      <c r="E1367" s="86">
        <v>1</v>
      </c>
      <c r="F1367" s="356"/>
      <c r="G1367" s="618"/>
      <c r="H1367" s="251">
        <f ca="1">IF(A46taxstdlife="n/a","n/a",IF(A46taxstdlife="",0,IF(H$3&gt;(A46stdlife+$E1367),((INDEX('PTRM input'!$G$385:$P$434,A46offset,$E1367)-INDEX('PTRM input'!$G$277:$P$326,A46offset,$E1367))*OFFSET($F$7,0,$E1367))-SUM($G1367:G1367),(((INDEX('PTRM input'!$G$385:$P$434,A46offset,$E1367)-INDEX('PTRM input'!$G$277:$P$326,A46offset,$E1367))*OFFSET($F$7,0,$E1367))-SUM($G1367:G1367))*(OFFSET('PTRM input'!$G$477,0,$E1367-1)/A46taxstdlife))))</f>
        <v>0</v>
      </c>
      <c r="I1367" s="251">
        <f ca="1">IF(A46taxstdlife="n/a","n/a",IF(A46taxstdlife="",0,IF(I$3&gt;(A46stdlife+$E1367),((INDEX('PTRM input'!$G$385:$P$434,A46offset,$E1367)-INDEX('PTRM input'!$G$277:$P$326,A46offset,$E1367))*OFFSET($F$7,0,$E1367))-SUM($G1367:H1367),(((INDEX('PTRM input'!$G$385:$P$434,A46offset,$E1367)-INDEX('PTRM input'!$G$277:$P$326,A46offset,$E1367))*OFFSET($F$7,0,$E1367))-SUM($G1367:H1367))*(OFFSET('PTRM input'!$G$477,0,$E1367-1)/A46taxstdlife))))</f>
        <v>0</v>
      </c>
      <c r="J1367" s="251">
        <f ca="1">IF(A46taxstdlife="n/a","n/a",IF(A46taxstdlife="",0,IF(J$3&gt;(A46stdlife+$E1367),((INDEX('PTRM input'!$G$385:$P$434,A46offset,$E1367)-INDEX('PTRM input'!$G$277:$P$326,A46offset,$E1367))*OFFSET($F$7,0,$E1367))-SUM($G1367:I1367),(((INDEX('PTRM input'!$G$385:$P$434,A46offset,$E1367)-INDEX('PTRM input'!$G$277:$P$326,A46offset,$E1367))*OFFSET($F$7,0,$E1367))-SUM($G1367:I1367))*(OFFSET('PTRM input'!$G$477,0,$E1367-1)/A46taxstdlife))))</f>
        <v>0</v>
      </c>
      <c r="K1367" s="251">
        <f ca="1">IF(A46taxstdlife="n/a","n/a",IF(A46taxstdlife="",0,IF(K$3&gt;(A46stdlife+$E1367),((INDEX('PTRM input'!$G$385:$P$434,A46offset,$E1367)-INDEX('PTRM input'!$G$277:$P$326,A46offset,$E1367))*OFFSET($F$7,0,$E1367))-SUM($G1367:J1367),(((INDEX('PTRM input'!$G$385:$P$434,A46offset,$E1367)-INDEX('PTRM input'!$G$277:$P$326,A46offset,$E1367))*OFFSET($F$7,0,$E1367))-SUM($G1367:J1367))*(OFFSET('PTRM input'!$G$477,0,$E1367-1)/A46taxstdlife))))</f>
        <v>0</v>
      </c>
      <c r="L1367" s="251">
        <f ca="1">IF(A46taxstdlife="n/a","n/a",IF(A46taxstdlife="",0,IF(L$3&gt;(A46stdlife+$E1367),((INDEX('PTRM input'!$G$385:$P$434,A46offset,$E1367)-INDEX('PTRM input'!$G$277:$P$326,A46offset,$E1367))*OFFSET($F$7,0,$E1367))-SUM($G1367:K1367),(((INDEX('PTRM input'!$G$385:$P$434,A46offset,$E1367)-INDEX('PTRM input'!$G$277:$P$326,A46offset,$E1367))*OFFSET($F$7,0,$E1367))-SUM($G1367:K1367))*(OFFSET('PTRM input'!$G$477,0,$E1367-1)/A46taxstdlife))))</f>
        <v>0</v>
      </c>
      <c r="M1367" s="251">
        <f ca="1">IF(A46taxstdlife="n/a","n/a",IF(A46taxstdlife="",0,IF(M$3&gt;(A46stdlife+$E1367),((INDEX('PTRM input'!$G$385:$P$434,A46offset,$E1367)-INDEX('PTRM input'!$G$277:$P$326,A46offset,$E1367))*OFFSET($F$7,0,$E1367))-SUM($G1367:L1367),(((INDEX('PTRM input'!$G$385:$P$434,A46offset,$E1367)-INDEX('PTRM input'!$G$277:$P$326,A46offset,$E1367))*OFFSET($F$7,0,$E1367))-SUM($G1367:L1367))*(OFFSET('PTRM input'!$G$477,0,$E1367-1)/A46taxstdlife))))</f>
        <v>0</v>
      </c>
      <c r="N1367" s="251">
        <f ca="1">IF(A46taxstdlife="n/a","n/a",IF(A46taxstdlife="",0,IF(N$3&gt;(A46stdlife+$E1367),((INDEX('PTRM input'!$G$385:$P$434,A46offset,$E1367)-INDEX('PTRM input'!$G$277:$P$326,A46offset,$E1367))*OFFSET($F$7,0,$E1367))-SUM($G1367:M1367),(((INDEX('PTRM input'!$G$385:$P$434,A46offset,$E1367)-INDEX('PTRM input'!$G$277:$P$326,A46offset,$E1367))*OFFSET($F$7,0,$E1367))-SUM($G1367:M1367))*(OFFSET('PTRM input'!$G$477,0,$E1367-1)/A46taxstdlife))))</f>
        <v>0</v>
      </c>
      <c r="O1367" s="251">
        <f ca="1">IF(A46taxstdlife="n/a","n/a",IF(A46taxstdlife="",0,IF(O$3&gt;(A46stdlife+$E1367),((INDEX('PTRM input'!$G$385:$P$434,A46offset,$E1367)-INDEX('PTRM input'!$G$277:$P$326,A46offset,$E1367))*OFFSET($F$7,0,$E1367))-SUM($G1367:N1367),(((INDEX('PTRM input'!$G$385:$P$434,A46offset,$E1367)-INDEX('PTRM input'!$G$277:$P$326,A46offset,$E1367))*OFFSET($F$7,0,$E1367))-SUM($G1367:N1367))*(OFFSET('PTRM input'!$G$477,0,$E1367-1)/A46taxstdlife))))</f>
        <v>0</v>
      </c>
      <c r="P1367" s="251">
        <f ca="1">IF(A46taxstdlife="n/a","n/a",IF(A46taxstdlife="",0,IF(P$3&gt;(A46stdlife+$E1367),((INDEX('PTRM input'!$G$385:$P$434,A46offset,$E1367)-INDEX('PTRM input'!$G$277:$P$326,A46offset,$E1367))*OFFSET($F$7,0,$E1367))-SUM($G1367:O1367),(((INDEX('PTRM input'!$G$385:$P$434,A46offset,$E1367)-INDEX('PTRM input'!$G$277:$P$326,A46offset,$E1367))*OFFSET($F$7,0,$E1367))-SUM($G1367:O1367))*(OFFSET('PTRM input'!$G$477,0,$E1367-1)/A46taxstdlife))))</f>
        <v>0</v>
      </c>
      <c r="Q1367" s="251">
        <f ca="1">IF(A46taxstdlife="n/a","n/a",IF(A46taxstdlife="",0,IF(Q$3&gt;(A46stdlife+$E1367),((INDEX('PTRM input'!$G$385:$P$434,A46offset,$E1367)-INDEX('PTRM input'!$G$277:$P$326,A46offset,$E1367))*OFFSET($F$7,0,$E1367))-SUM($G1367:P1367),(((INDEX('PTRM input'!$G$385:$P$434,A46offset,$E1367)-INDEX('PTRM input'!$G$277:$P$326,A46offset,$E1367))*OFFSET($F$7,0,$E1367))-SUM($G1367:P1367))*(OFFSET('PTRM input'!$G$477,0,$E1367-1)/A46taxstdlife))))</f>
        <v>0</v>
      </c>
      <c r="R1367" s="251">
        <f ca="1">IF(A46taxstdlife="n/a","n/a",IF(A46taxstdlife="",0,IF(R$3&gt;(A46stdlife+$E1367),((INDEX('PTRM input'!$G$385:$P$434,A46offset,$E1367)-INDEX('PTRM input'!$G$277:$P$326,A46offset,$E1367))*OFFSET($F$7,0,$E1367))-SUM($G1367:Q1367),(((INDEX('PTRM input'!$G$385:$P$434,A46offset,$E1367)-INDEX('PTRM input'!$G$277:$P$326,A46offset,$E1367))*OFFSET($F$7,0,$E1367))-SUM($G1367:Q1367))*(OFFSET('PTRM input'!$G$477,0,$E1367-1)/A46taxstdlife))))</f>
        <v>0</v>
      </c>
      <c r="S1367" s="251">
        <f ca="1">IF(A46taxstdlife="n/a","n/a",IF(A46taxstdlife="",0,IF(S$3&gt;(A46stdlife+$E1367),((INDEX('PTRM input'!$G$385:$P$434,A46offset,$E1367)-INDEX('PTRM input'!$G$277:$P$326,A46offset,$E1367))*OFFSET($F$7,0,$E1367))-SUM($G1367:R1367),(((INDEX('PTRM input'!$G$385:$P$434,A46offset,$E1367)-INDEX('PTRM input'!$G$277:$P$326,A46offset,$E1367))*OFFSET($F$7,0,$E1367))-SUM($G1367:R1367))*(OFFSET('PTRM input'!$G$477,0,$E1367-1)/A46taxstdlife))))</f>
        <v>0</v>
      </c>
      <c r="T1367" s="251">
        <f ca="1">IF(A46taxstdlife="n/a","n/a",IF(A46taxstdlife="",0,IF(T$3&gt;(A46stdlife+$E1367),((INDEX('PTRM input'!$G$385:$P$434,A46offset,$E1367)-INDEX('PTRM input'!$G$277:$P$326,A46offset,$E1367))*OFFSET($F$7,0,$E1367))-SUM($G1367:S1367),(((INDEX('PTRM input'!$G$385:$P$434,A46offset,$E1367)-INDEX('PTRM input'!$G$277:$P$326,A46offset,$E1367))*OFFSET($F$7,0,$E1367))-SUM($G1367:S1367))*(OFFSET('PTRM input'!$G$477,0,$E1367-1)/A46taxstdlife))))</f>
        <v>0</v>
      </c>
      <c r="U1367" s="251">
        <f ca="1">IF(A46taxstdlife="n/a","n/a",IF(A46taxstdlife="",0,IF(U$3&gt;(A46stdlife+$E1367),((INDEX('PTRM input'!$G$385:$P$434,A46offset,$E1367)-INDEX('PTRM input'!$G$277:$P$326,A46offset,$E1367))*OFFSET($F$7,0,$E1367))-SUM($G1367:T1367),(((INDEX('PTRM input'!$G$385:$P$434,A46offset,$E1367)-INDEX('PTRM input'!$G$277:$P$326,A46offset,$E1367))*OFFSET($F$7,0,$E1367))-SUM($G1367:T1367))*(OFFSET('PTRM input'!$G$477,0,$E1367-1)/A46taxstdlife))))</f>
        <v>0</v>
      </c>
      <c r="V1367" s="251">
        <f ca="1">IF(A46taxstdlife="n/a","n/a",IF(A46taxstdlife="",0,IF(V$3&gt;(A46stdlife+$E1367),((INDEX('PTRM input'!$G$385:$P$434,A46offset,$E1367)-INDEX('PTRM input'!$G$277:$P$326,A46offset,$E1367))*OFFSET($F$7,0,$E1367))-SUM($G1367:U1367),(((INDEX('PTRM input'!$G$385:$P$434,A46offset,$E1367)-INDEX('PTRM input'!$G$277:$P$326,A46offset,$E1367))*OFFSET($F$7,0,$E1367))-SUM($G1367:U1367))*(OFFSET('PTRM input'!$G$477,0,$E1367-1)/A46taxstdlife))))</f>
        <v>0</v>
      </c>
      <c r="W1367" s="251">
        <f ca="1">IF(A46taxstdlife="n/a","n/a",IF(A46taxstdlife="",0,IF(W$3&gt;(A46stdlife+$E1367),((INDEX('PTRM input'!$G$385:$P$434,A46offset,$E1367)-INDEX('PTRM input'!$G$277:$P$326,A46offset,$E1367))*OFFSET($F$7,0,$E1367))-SUM($G1367:V1367),(((INDEX('PTRM input'!$G$385:$P$434,A46offset,$E1367)-INDEX('PTRM input'!$G$277:$P$326,A46offset,$E1367))*OFFSET($F$7,0,$E1367))-SUM($G1367:V1367))*(OFFSET('PTRM input'!$G$477,0,$E1367-1)/A46taxstdlife))))</f>
        <v>0</v>
      </c>
      <c r="X1367" s="251">
        <f ca="1">IF(A46taxstdlife="n/a","n/a",IF(A46taxstdlife="",0,IF(X$3&gt;(A46stdlife+$E1367),((INDEX('PTRM input'!$G$385:$P$434,A46offset,$E1367)-INDEX('PTRM input'!$G$277:$P$326,A46offset,$E1367))*OFFSET($F$7,0,$E1367))-SUM($G1367:W1367),(((INDEX('PTRM input'!$G$385:$P$434,A46offset,$E1367)-INDEX('PTRM input'!$G$277:$P$326,A46offset,$E1367))*OFFSET($F$7,0,$E1367))-SUM($G1367:W1367))*(OFFSET('PTRM input'!$G$477,0,$E1367-1)/A46taxstdlife))))</f>
        <v>0</v>
      </c>
      <c r="Y1367" s="251">
        <f ca="1">IF(A46taxstdlife="n/a","n/a",IF(A46taxstdlife="",0,IF(Y$3&gt;(A46stdlife+$E1367),((INDEX('PTRM input'!$G$385:$P$434,A46offset,$E1367)-INDEX('PTRM input'!$G$277:$P$326,A46offset,$E1367))*OFFSET($F$7,0,$E1367))-SUM($G1367:X1367),(((INDEX('PTRM input'!$G$385:$P$434,A46offset,$E1367)-INDEX('PTRM input'!$G$277:$P$326,A46offset,$E1367))*OFFSET($F$7,0,$E1367))-SUM($G1367:X1367))*(OFFSET('PTRM input'!$G$477,0,$E1367-1)/A46taxstdlife))))</f>
        <v>0</v>
      </c>
      <c r="Z1367" s="251">
        <f ca="1">IF(A46taxstdlife="n/a","n/a",IF(A46taxstdlife="",0,IF(Z$3&gt;(A46stdlife+$E1367),((INDEX('PTRM input'!$G$385:$P$434,A46offset,$E1367)-INDEX('PTRM input'!$G$277:$P$326,A46offset,$E1367))*OFFSET($F$7,0,$E1367))-SUM($G1367:Y1367),(((INDEX('PTRM input'!$G$385:$P$434,A46offset,$E1367)-INDEX('PTRM input'!$G$277:$P$326,A46offset,$E1367))*OFFSET($F$7,0,$E1367))-SUM($G1367:Y1367))*(OFFSET('PTRM input'!$G$477,0,$E1367-1)/A46taxstdlife))))</f>
        <v>0</v>
      </c>
      <c r="AA1367" s="251">
        <f ca="1">IF(A46taxstdlife="n/a","n/a",IF(A46taxstdlife="",0,IF(AA$3&gt;(A46stdlife+$E1367),((INDEX('PTRM input'!$G$385:$P$434,A46offset,$E1367)-INDEX('PTRM input'!$G$277:$P$326,A46offset,$E1367))*OFFSET($F$7,0,$E1367))-SUM($G1367:Z1367),(((INDEX('PTRM input'!$G$385:$P$434,A46offset,$E1367)-INDEX('PTRM input'!$G$277:$P$326,A46offset,$E1367))*OFFSET($F$7,0,$E1367))-SUM($G1367:Z1367))*(OFFSET('PTRM input'!$G$477,0,$E1367-1)/A46taxstdlife))))</f>
        <v>0</v>
      </c>
      <c r="AB1367" s="251">
        <f ca="1">IF(A46taxstdlife="n/a","n/a",IF(A46taxstdlife="",0,IF(AB$3&gt;(A46stdlife+$E1367),((INDEX('PTRM input'!$G$385:$P$434,A46offset,$E1367)-INDEX('PTRM input'!$G$277:$P$326,A46offset,$E1367))*OFFSET($F$7,0,$E1367))-SUM($G1367:AA1367),(((INDEX('PTRM input'!$G$385:$P$434,A46offset,$E1367)-INDEX('PTRM input'!$G$277:$P$326,A46offset,$E1367))*OFFSET($F$7,0,$E1367))-SUM($G1367:AA1367))*(OFFSET('PTRM input'!$G$477,0,$E1367-1)/A46taxstdlife))))</f>
        <v>0</v>
      </c>
      <c r="AC1367" s="251">
        <f ca="1">IF(A46taxstdlife="n/a","n/a",IF(A46taxstdlife="",0,IF(AC$3&gt;(A46stdlife+$E1367),((INDEX('PTRM input'!$G$385:$P$434,A46offset,$E1367)-INDEX('PTRM input'!$G$277:$P$326,A46offset,$E1367))*OFFSET($F$7,0,$E1367))-SUM($G1367:AB1367),(((INDEX('PTRM input'!$G$385:$P$434,A46offset,$E1367)-INDEX('PTRM input'!$G$277:$P$326,A46offset,$E1367))*OFFSET($F$7,0,$E1367))-SUM($G1367:AB1367))*(OFFSET('PTRM input'!$G$477,0,$E1367-1)/A46taxstdlife))))</f>
        <v>0</v>
      </c>
      <c r="AD1367" s="251">
        <f ca="1">IF(A46taxstdlife="n/a","n/a",IF(A46taxstdlife="",0,IF(AD$3&gt;(A46stdlife+$E1367),((INDEX('PTRM input'!$G$385:$P$434,A46offset,$E1367)-INDEX('PTRM input'!$G$277:$P$326,A46offset,$E1367))*OFFSET($F$7,0,$E1367))-SUM($G1367:AC1367),(((INDEX('PTRM input'!$G$385:$P$434,A46offset,$E1367)-INDEX('PTRM input'!$G$277:$P$326,A46offset,$E1367))*OFFSET($F$7,0,$E1367))-SUM($G1367:AC1367))*(OFFSET('PTRM input'!$G$477,0,$E1367-1)/A46taxstdlife))))</f>
        <v>0</v>
      </c>
      <c r="AE1367" s="251">
        <f ca="1">IF(A46taxstdlife="n/a","n/a",IF(A46taxstdlife="",0,IF(AE$3&gt;(A46stdlife+$E1367),((INDEX('PTRM input'!$G$385:$P$434,A46offset,$E1367)-INDEX('PTRM input'!$G$277:$P$326,A46offset,$E1367))*OFFSET($F$7,0,$E1367))-SUM($G1367:AD1367),(((INDEX('PTRM input'!$G$385:$P$434,A46offset,$E1367)-INDEX('PTRM input'!$G$277:$P$326,A46offset,$E1367))*OFFSET($F$7,0,$E1367))-SUM($G1367:AD1367))*(OFFSET('PTRM input'!$G$477,0,$E1367-1)/A46taxstdlife))))</f>
        <v>0</v>
      </c>
      <c r="AF1367" s="251">
        <f ca="1">IF(A46taxstdlife="n/a","n/a",IF(A46taxstdlife="",0,IF(AF$3&gt;(A46stdlife+$E1367),((INDEX('PTRM input'!$G$385:$P$434,A46offset,$E1367)-INDEX('PTRM input'!$G$277:$P$326,A46offset,$E1367))*OFFSET($F$7,0,$E1367))-SUM($G1367:AE1367),(((INDEX('PTRM input'!$G$385:$P$434,A46offset,$E1367)-INDEX('PTRM input'!$G$277:$P$326,A46offset,$E1367))*OFFSET($F$7,0,$E1367))-SUM($G1367:AE1367))*(OFFSET('PTRM input'!$G$477,0,$E1367-1)/A46taxstdlife))))</f>
        <v>0</v>
      </c>
      <c r="AG1367" s="251">
        <f ca="1">IF(A46taxstdlife="n/a","n/a",IF(A46taxstdlife="",0,IF(AG$3&gt;(A46stdlife+$E1367),((INDEX('PTRM input'!$G$385:$P$434,A46offset,$E1367)-INDEX('PTRM input'!$G$277:$P$326,A46offset,$E1367))*OFFSET($F$7,0,$E1367))-SUM($G1367:AF1367),(((INDEX('PTRM input'!$G$385:$P$434,A46offset,$E1367)-INDEX('PTRM input'!$G$277:$P$326,A46offset,$E1367))*OFFSET($F$7,0,$E1367))-SUM($G1367:AF1367))*(OFFSET('PTRM input'!$G$477,0,$E1367-1)/A46taxstdlife))))</f>
        <v>0</v>
      </c>
      <c r="AH1367" s="251">
        <f ca="1">IF(A46taxstdlife="n/a","n/a",IF(A46taxstdlife="",0,IF(AH$3&gt;(A46stdlife+$E1367),((INDEX('PTRM input'!$G$385:$P$434,A46offset,$E1367)-INDEX('PTRM input'!$G$277:$P$326,A46offset,$E1367))*OFFSET($F$7,0,$E1367))-SUM($G1367:AG1367),(((INDEX('PTRM input'!$G$385:$P$434,A46offset,$E1367)-INDEX('PTRM input'!$G$277:$P$326,A46offset,$E1367))*OFFSET($F$7,0,$E1367))-SUM($G1367:AG1367))*(OFFSET('PTRM input'!$G$477,0,$E1367-1)/A46taxstdlife))))</f>
        <v>0</v>
      </c>
      <c r="AI1367" s="251">
        <f ca="1">IF(A46taxstdlife="n/a","n/a",IF(A46taxstdlife="",0,IF(AI$3&gt;(A46stdlife+$E1367),((INDEX('PTRM input'!$G$385:$P$434,A46offset,$E1367)-INDEX('PTRM input'!$G$277:$P$326,A46offset,$E1367))*OFFSET($F$7,0,$E1367))-SUM($G1367:AH1367),(((INDEX('PTRM input'!$G$385:$P$434,A46offset,$E1367)-INDEX('PTRM input'!$G$277:$P$326,A46offset,$E1367))*OFFSET($F$7,0,$E1367))-SUM($G1367:AH1367))*(OFFSET('PTRM input'!$G$477,0,$E1367-1)/A46taxstdlife))))</f>
        <v>0</v>
      </c>
      <c r="AJ1367" s="251">
        <f ca="1">IF(A46taxstdlife="n/a","n/a",IF(A46taxstdlife="",0,IF(AJ$3&gt;(A46stdlife+$E1367),((INDEX('PTRM input'!$G$385:$P$434,A46offset,$E1367)-INDEX('PTRM input'!$G$277:$P$326,A46offset,$E1367))*OFFSET($F$7,0,$E1367))-SUM($G1367:AI1367),(((INDEX('PTRM input'!$G$385:$P$434,A46offset,$E1367)-INDEX('PTRM input'!$G$277:$P$326,A46offset,$E1367))*OFFSET($F$7,0,$E1367))-SUM($G1367:AI1367))*(OFFSET('PTRM input'!$G$477,0,$E1367-1)/A46taxstdlife))))</f>
        <v>0</v>
      </c>
      <c r="AK1367" s="251">
        <f ca="1">IF(A46taxstdlife="n/a","n/a",IF(A46taxstdlife="",0,IF(AK$3&gt;(A46stdlife+$E1367),((INDEX('PTRM input'!$G$385:$P$434,A46offset,$E1367)-INDEX('PTRM input'!$G$277:$P$326,A46offset,$E1367))*OFFSET($F$7,0,$E1367))-SUM($G1367:AJ1367),(((INDEX('PTRM input'!$G$385:$P$434,A46offset,$E1367)-INDEX('PTRM input'!$G$277:$P$326,A46offset,$E1367))*OFFSET($F$7,0,$E1367))-SUM($G1367:AJ1367))*(OFFSET('PTRM input'!$G$477,0,$E1367-1)/A46taxstdlife))))</f>
        <v>0</v>
      </c>
      <c r="AL1367" s="251">
        <f ca="1">IF(A46taxstdlife="n/a","n/a",IF(A46taxstdlife="",0,IF(AL$3&gt;(A46stdlife+$E1367),((INDEX('PTRM input'!$G$385:$P$434,A46offset,$E1367)-INDEX('PTRM input'!$G$277:$P$326,A46offset,$E1367))*OFFSET($F$7,0,$E1367))-SUM($G1367:AK1367),(((INDEX('PTRM input'!$G$385:$P$434,A46offset,$E1367)-INDEX('PTRM input'!$G$277:$P$326,A46offset,$E1367))*OFFSET($F$7,0,$E1367))-SUM($G1367:AK1367))*(OFFSET('PTRM input'!$G$477,0,$E1367-1)/A46taxstdlife))))</f>
        <v>0</v>
      </c>
      <c r="AM1367" s="251">
        <f ca="1">IF(A46taxstdlife="n/a","n/a",IF(A46taxstdlife="",0,IF(AM$3&gt;(A46stdlife+$E1367),((INDEX('PTRM input'!$G$385:$P$434,A46offset,$E1367)-INDEX('PTRM input'!$G$277:$P$326,A46offset,$E1367))*OFFSET($F$7,0,$E1367))-SUM($G1367:AL1367),(((INDEX('PTRM input'!$G$385:$P$434,A46offset,$E1367)-INDEX('PTRM input'!$G$277:$P$326,A46offset,$E1367))*OFFSET($F$7,0,$E1367))-SUM($G1367:AL1367))*(OFFSET('PTRM input'!$G$477,0,$E1367-1)/A46taxstdlife))))</f>
        <v>0</v>
      </c>
      <c r="AN1367" s="251">
        <f ca="1">IF(A46taxstdlife="n/a","n/a",IF(A46taxstdlife="",0,IF(AN$3&gt;(A46stdlife+$E1367),((INDEX('PTRM input'!$G$385:$P$434,A46offset,$E1367)-INDEX('PTRM input'!$G$277:$P$326,A46offset,$E1367))*OFFSET($F$7,0,$E1367))-SUM($G1367:AM1367),(((INDEX('PTRM input'!$G$385:$P$434,A46offset,$E1367)-INDEX('PTRM input'!$G$277:$P$326,A46offset,$E1367))*OFFSET($F$7,0,$E1367))-SUM($G1367:AM1367))*(OFFSET('PTRM input'!$G$477,0,$E1367-1)/A46taxstdlife))))</f>
        <v>0</v>
      </c>
      <c r="AO1367" s="251">
        <f ca="1">IF(A46taxstdlife="n/a","n/a",IF(A46taxstdlife="",0,IF(AO$3&gt;(A46stdlife+$E1367),((INDEX('PTRM input'!$G$385:$P$434,A46offset,$E1367)-INDEX('PTRM input'!$G$277:$P$326,A46offset,$E1367))*OFFSET($F$7,0,$E1367))-SUM($G1367:AN1367),(((INDEX('PTRM input'!$G$385:$P$434,A46offset,$E1367)-INDEX('PTRM input'!$G$277:$P$326,A46offset,$E1367))*OFFSET($F$7,0,$E1367))-SUM($G1367:AN1367))*(OFFSET('PTRM input'!$G$477,0,$E1367-1)/A46taxstdlife))))</f>
        <v>0</v>
      </c>
      <c r="AP1367" s="251">
        <f ca="1">IF(A46taxstdlife="n/a","n/a",IF(A46taxstdlife="",0,IF(AP$3&gt;(A46stdlife+$E1367),((INDEX('PTRM input'!$G$385:$P$434,A46offset,$E1367)-INDEX('PTRM input'!$G$277:$P$326,A46offset,$E1367))*OFFSET($F$7,0,$E1367))-SUM($G1367:AO1367),(((INDEX('PTRM input'!$G$385:$P$434,A46offset,$E1367)-INDEX('PTRM input'!$G$277:$P$326,A46offset,$E1367))*OFFSET($F$7,0,$E1367))-SUM($G1367:AO1367))*(OFFSET('PTRM input'!$G$477,0,$E1367-1)/A46taxstdlife))))</f>
        <v>0</v>
      </c>
      <c r="AQ1367" s="251">
        <f ca="1">IF(A46taxstdlife="n/a","n/a",IF(A46taxstdlife="",0,IF(AQ$3&gt;(A46stdlife+$E1367),((INDEX('PTRM input'!$G$385:$P$434,A46offset,$E1367)-INDEX('PTRM input'!$G$277:$P$326,A46offset,$E1367))*OFFSET($F$7,0,$E1367))-SUM($G1367:AP1367),(((INDEX('PTRM input'!$G$385:$P$434,A46offset,$E1367)-INDEX('PTRM input'!$G$277:$P$326,A46offset,$E1367))*OFFSET($F$7,0,$E1367))-SUM($G1367:AP1367))*(OFFSET('PTRM input'!$G$477,0,$E1367-1)/A46taxstdlife))))</f>
        <v>0</v>
      </c>
      <c r="AR1367" s="251">
        <f ca="1">IF(A46taxstdlife="n/a","n/a",IF(A46taxstdlife="",0,IF(AR$3&gt;(A46stdlife+$E1367),((INDEX('PTRM input'!$G$385:$P$434,A46offset,$E1367)-INDEX('PTRM input'!$G$277:$P$326,A46offset,$E1367))*OFFSET($F$7,0,$E1367))-SUM($G1367:AQ1367),(((INDEX('PTRM input'!$G$385:$P$434,A46offset,$E1367)-INDEX('PTRM input'!$G$277:$P$326,A46offset,$E1367))*OFFSET($F$7,0,$E1367))-SUM($G1367:AQ1367))*(OFFSET('PTRM input'!$G$477,0,$E1367-1)/A46taxstdlife))))</f>
        <v>0</v>
      </c>
      <c r="AS1367" s="251">
        <f ca="1">IF(A46taxstdlife="n/a","n/a",IF(A46taxstdlife="",0,IF(AS$3&gt;(A46stdlife+$E1367),((INDEX('PTRM input'!$G$385:$P$434,A46offset,$E1367)-INDEX('PTRM input'!$G$277:$P$326,A46offset,$E1367))*OFFSET($F$7,0,$E1367))-SUM($G1367:AR1367),(((INDEX('PTRM input'!$G$385:$P$434,A46offset,$E1367)-INDEX('PTRM input'!$G$277:$P$326,A46offset,$E1367))*OFFSET($F$7,0,$E1367))-SUM($G1367:AR1367))*(OFFSET('PTRM input'!$G$477,0,$E1367-1)/A46taxstdlife))))</f>
        <v>0</v>
      </c>
      <c r="AT1367" s="251">
        <f ca="1">IF(A46taxstdlife="n/a","n/a",IF(A46taxstdlife="",0,IF(AT$3&gt;(A46stdlife+$E1367),((INDEX('PTRM input'!$G$385:$P$434,A46offset,$E1367)-INDEX('PTRM input'!$G$277:$P$326,A46offset,$E1367))*OFFSET($F$7,0,$E1367))-SUM($G1367:AS1367),(((INDEX('PTRM input'!$G$385:$P$434,A46offset,$E1367)-INDEX('PTRM input'!$G$277:$P$326,A46offset,$E1367))*OFFSET($F$7,0,$E1367))-SUM($G1367:AS1367))*(OFFSET('PTRM input'!$G$477,0,$E1367-1)/A46taxstdlife))))</f>
        <v>0</v>
      </c>
      <c r="AU1367" s="251">
        <f ca="1">IF(A46taxstdlife="n/a","n/a",IF(A46taxstdlife="",0,IF(AU$3&gt;(A46stdlife+$E1367),((INDEX('PTRM input'!$G$385:$P$434,A46offset,$E1367)-INDEX('PTRM input'!$G$277:$P$326,A46offset,$E1367))*OFFSET($F$7,0,$E1367))-SUM($G1367:AT1367),(((INDEX('PTRM input'!$G$385:$P$434,A46offset,$E1367)-INDEX('PTRM input'!$G$277:$P$326,A46offset,$E1367))*OFFSET($F$7,0,$E1367))-SUM($G1367:AT1367))*(OFFSET('PTRM input'!$G$477,0,$E1367-1)/A46taxstdlife))))</f>
        <v>0</v>
      </c>
      <c r="AV1367" s="251">
        <f ca="1">IF(A46taxstdlife="n/a","n/a",IF(A46taxstdlife="",0,IF(AV$3&gt;(A46stdlife+$E1367),((INDEX('PTRM input'!$G$385:$P$434,A46offset,$E1367)-INDEX('PTRM input'!$G$277:$P$326,A46offset,$E1367))*OFFSET($F$7,0,$E1367))-SUM($G1367:AU1367),(((INDEX('PTRM input'!$G$385:$P$434,A46offset,$E1367)-INDEX('PTRM input'!$G$277:$P$326,A46offset,$E1367))*OFFSET($F$7,0,$E1367))-SUM($G1367:AU1367))*(OFFSET('PTRM input'!$G$477,0,$E1367-1)/A46taxstdlife))))</f>
        <v>0</v>
      </c>
      <c r="AW1367" s="251">
        <f ca="1">IF(A46taxstdlife="n/a","n/a",IF(A46taxstdlife="",0,IF(AW$3&gt;(A46stdlife+$E1367),((INDEX('PTRM input'!$G$385:$P$434,A46offset,$E1367)-INDEX('PTRM input'!$G$277:$P$326,A46offset,$E1367))*OFFSET($F$7,0,$E1367))-SUM($G1367:AV1367),(((INDEX('PTRM input'!$G$385:$P$434,A46offset,$E1367)-INDEX('PTRM input'!$G$277:$P$326,A46offset,$E1367))*OFFSET($F$7,0,$E1367))-SUM($G1367:AV1367))*(OFFSET('PTRM input'!$G$477,0,$E1367-1)/A46taxstdlife))))</f>
        <v>0</v>
      </c>
      <c r="AX1367" s="251">
        <f ca="1">IF(A46taxstdlife="n/a","n/a",IF(A46taxstdlife="",0,IF(AX$3&gt;(A46stdlife+$E1367),((INDEX('PTRM input'!$G$385:$P$434,A46offset,$E1367)-INDEX('PTRM input'!$G$277:$P$326,A46offset,$E1367))*OFFSET($F$7,0,$E1367))-SUM($G1367:AW1367),(((INDEX('PTRM input'!$G$385:$P$434,A46offset,$E1367)-INDEX('PTRM input'!$G$277:$P$326,A46offset,$E1367))*OFFSET($F$7,0,$E1367))-SUM($G1367:AW1367))*(OFFSET('PTRM input'!$G$477,0,$E1367-1)/A46taxstdlife))))</f>
        <v>0</v>
      </c>
      <c r="AY1367" s="251">
        <f ca="1">IF(A46taxstdlife="n/a","n/a",IF(A46taxstdlife="",0,IF(AY$3&gt;(A46stdlife+$E1367),((INDEX('PTRM input'!$G$385:$P$434,A46offset,$E1367)-INDEX('PTRM input'!$G$277:$P$326,A46offset,$E1367))*OFFSET($F$7,0,$E1367))-SUM($G1367:AX1367),(((INDEX('PTRM input'!$G$385:$P$434,A46offset,$E1367)-INDEX('PTRM input'!$G$277:$P$326,A46offset,$E1367))*OFFSET($F$7,0,$E1367))-SUM($G1367:AX1367))*(OFFSET('PTRM input'!$G$477,0,$E1367-1)/A46taxstdlife))))</f>
        <v>0</v>
      </c>
      <c r="AZ1367" s="251">
        <f ca="1">IF(A46taxstdlife="n/a","n/a",IF(A46taxstdlife="",0,IF(AZ$3&gt;(A46stdlife+$E1367),((INDEX('PTRM input'!$G$385:$P$434,A46offset,$E1367)-INDEX('PTRM input'!$G$277:$P$326,A46offset,$E1367))*OFFSET($F$7,0,$E1367))-SUM($G1367:AY1367),(((INDEX('PTRM input'!$G$385:$P$434,A46offset,$E1367)-INDEX('PTRM input'!$G$277:$P$326,A46offset,$E1367))*OFFSET($F$7,0,$E1367))-SUM($G1367:AY1367))*(OFFSET('PTRM input'!$G$477,0,$E1367-1)/A46taxstdlife))))</f>
        <v>0</v>
      </c>
      <c r="BA1367" s="251">
        <f ca="1">IF(A46taxstdlife="n/a","n/a",IF(A46taxstdlife="",0,IF(BA$3&gt;(A46stdlife+$E1367),((INDEX('PTRM input'!$G$385:$P$434,A46offset,$E1367)-INDEX('PTRM input'!$G$277:$P$326,A46offset,$E1367))*OFFSET($F$7,0,$E1367))-SUM($G1367:AZ1367),(((INDEX('PTRM input'!$G$385:$P$434,A46offset,$E1367)-INDEX('PTRM input'!$G$277:$P$326,A46offset,$E1367))*OFFSET($F$7,0,$E1367))-SUM($G1367:AZ1367))*(OFFSET('PTRM input'!$G$477,0,$E1367-1)/A46taxstdlife))))</f>
        <v>0</v>
      </c>
      <c r="BB1367" s="251">
        <f ca="1">IF(A46taxstdlife="n/a","n/a",IF(A46taxstdlife="",0,IF(BB$3&gt;(A46stdlife+$E1367),((INDEX('PTRM input'!$G$385:$P$434,A46offset,$E1367)-INDEX('PTRM input'!$G$277:$P$326,A46offset,$E1367))*OFFSET($F$7,0,$E1367))-SUM($G1367:BA1367),(((INDEX('PTRM input'!$G$385:$P$434,A46offset,$E1367)-INDEX('PTRM input'!$G$277:$P$326,A46offset,$E1367))*OFFSET($F$7,0,$E1367))-SUM($G1367:BA1367))*(OFFSET('PTRM input'!$G$477,0,$E1367-1)/A46taxstdlife))))</f>
        <v>0</v>
      </c>
      <c r="BC1367" s="251">
        <f ca="1">IF(A46taxstdlife="n/a","n/a",IF(A46taxstdlife="",0,IF(BC$3&gt;(A46stdlife+$E1367),((INDEX('PTRM input'!$G$385:$P$434,A46offset,$E1367)-INDEX('PTRM input'!$G$277:$P$326,A46offset,$E1367))*OFFSET($F$7,0,$E1367))-SUM($G1367:BB1367),(((INDEX('PTRM input'!$G$385:$P$434,A46offset,$E1367)-INDEX('PTRM input'!$G$277:$P$326,A46offset,$E1367))*OFFSET($F$7,0,$E1367))-SUM($G1367:BB1367))*(OFFSET('PTRM input'!$G$477,0,$E1367-1)/A46taxstdlife))))</f>
        <v>0</v>
      </c>
      <c r="BD1367" s="251">
        <f ca="1">IF(A46taxstdlife="n/a","n/a",IF(A46taxstdlife="",0,IF(BD$3&gt;(A46stdlife+$E1367),((INDEX('PTRM input'!$G$385:$P$434,A46offset,$E1367)-INDEX('PTRM input'!$G$277:$P$326,A46offset,$E1367))*OFFSET($F$7,0,$E1367))-SUM($G1367:BC1367),(((INDEX('PTRM input'!$G$385:$P$434,A46offset,$E1367)-INDEX('PTRM input'!$G$277:$P$326,A46offset,$E1367))*OFFSET($F$7,0,$E1367))-SUM($G1367:BC1367))*(OFFSET('PTRM input'!$G$477,0,$E1367-1)/A46taxstdlife))))</f>
        <v>0</v>
      </c>
      <c r="BE1367" s="251">
        <f ca="1">IF(A46taxstdlife="n/a","n/a",IF(A46taxstdlife="",0,IF(BE$3&gt;(A46stdlife+$E1367),((INDEX('PTRM input'!$G$385:$P$434,A46offset,$E1367)-INDEX('PTRM input'!$G$277:$P$326,A46offset,$E1367))*OFFSET($F$7,0,$E1367))-SUM($G1367:BD1367),(((INDEX('PTRM input'!$G$385:$P$434,A46offset,$E1367)-INDEX('PTRM input'!$G$277:$P$326,A46offset,$E1367))*OFFSET($F$7,0,$E1367))-SUM($G1367:BD1367))*(OFFSET('PTRM input'!$G$477,0,$E1367-1)/A46taxstdlife))))</f>
        <v>0</v>
      </c>
      <c r="BF1367" s="251">
        <f ca="1">IF(A46taxstdlife="n/a","n/a",IF(A46taxstdlife="",0,IF(BF$3&gt;(A46stdlife+$E1367),((INDEX('PTRM input'!$G$385:$P$434,A46offset,$E1367)-INDEX('PTRM input'!$G$277:$P$326,A46offset,$E1367))*OFFSET($F$7,0,$E1367))-SUM($G1367:BE1367),(((INDEX('PTRM input'!$G$385:$P$434,A46offset,$E1367)-INDEX('PTRM input'!$G$277:$P$326,A46offset,$E1367))*OFFSET($F$7,0,$E1367))-SUM($G1367:BE1367))*(OFFSET('PTRM input'!$G$477,0,$E1367-1)/A46taxstdlife))))</f>
        <v>0</v>
      </c>
      <c r="BG1367" s="251">
        <f ca="1">IF(A46taxstdlife="n/a","n/a",IF(A46taxstdlife="",0,IF(BG$3&gt;(A46stdlife+$E1367),((INDEX('PTRM input'!$G$385:$P$434,A46offset,$E1367)-INDEX('PTRM input'!$G$277:$P$326,A46offset,$E1367))*OFFSET($F$7,0,$E1367))-SUM($G1367:BF1367),(((INDEX('PTRM input'!$G$385:$P$434,A46offset,$E1367)-INDEX('PTRM input'!$G$277:$P$326,A46offset,$E1367))*OFFSET($F$7,0,$E1367))-SUM($G1367:BF1367))*(OFFSET('PTRM input'!$G$477,0,$E1367-1)/A46taxstdlife))))</f>
        <v>0</v>
      </c>
      <c r="BH1367" s="251">
        <f ca="1">IF(A46taxstdlife="n/a","n/a",IF(A46taxstdlife="",0,IF(BH$3&gt;(A46stdlife+$E1367),((INDEX('PTRM input'!$G$385:$P$434,A46offset,$E1367)-INDEX('PTRM input'!$G$277:$P$326,A46offset,$E1367))*OFFSET($F$7,0,$E1367))-SUM($G1367:BG1367),(((INDEX('PTRM input'!$G$385:$P$434,A46offset,$E1367)-INDEX('PTRM input'!$G$277:$P$326,A46offset,$E1367))*OFFSET($F$7,0,$E1367))-SUM($G1367:BG1367))*(OFFSET('PTRM input'!$G$477,0,$E1367-1)/A46taxstdlife))))</f>
        <v>0</v>
      </c>
      <c r="BI1367" s="251">
        <f ca="1">IF(A46taxstdlife="n/a","n/a",IF(A46taxstdlife="",0,IF(BI$3&gt;(A46stdlife+$E1367),((INDEX('PTRM input'!$G$385:$P$434,A46offset,$E1367)-INDEX('PTRM input'!$G$277:$P$326,A46offset,$E1367))*OFFSET($F$7,0,$E1367))-SUM($G1367:BH1367),(((INDEX('PTRM input'!$G$385:$P$434,A46offset,$E1367)-INDEX('PTRM input'!$G$277:$P$326,A46offset,$E1367))*OFFSET($F$7,0,$E1367))-SUM($G1367:BH1367))*(OFFSET('PTRM input'!$G$477,0,$E1367-1)/A46taxstdlife))))</f>
        <v>0</v>
      </c>
      <c r="BJ1367" s="116"/>
      <c r="BK1367" s="116"/>
      <c r="BL1367" s="116"/>
      <c r="BM1367" s="116"/>
    </row>
    <row r="1368" spans="1:65" ht="12.75" hidden="1" customHeight="1" outlineLevel="2">
      <c r="A1368" s="366"/>
      <c r="B1368" s="19"/>
      <c r="C1368" s="18"/>
      <c r="D1368" s="760"/>
      <c r="E1368" s="86">
        <v>2</v>
      </c>
      <c r="F1368" s="356"/>
      <c r="G1368" s="434"/>
      <c r="H1368" s="619"/>
      <c r="I1368" s="251">
        <f ca="1">IF(A46taxstdlife="n/a","n/a",IF(A46taxstdlife="",0,IF(I$3&gt;(A46stdlife+$E1368),((INDEX('PTRM input'!$G$385:$P$434,A46offset,$E1368)-INDEX('PTRM input'!$G$277:$P$326,A46offset,$E1368))*OFFSET($F$7,0,$E1368))-SUM($G1368:H1368),(((INDEX('PTRM input'!$G$385:$P$434,A46offset,$E1368)-INDEX('PTRM input'!$G$277:$P$326,A46offset,$E1368))*OFFSET($F$7,0,$E1368))-SUM($G1368:H1368))*(OFFSET('PTRM input'!$G$477,0,$E1368-1)/A46taxstdlife))))</f>
        <v>0</v>
      </c>
      <c r="J1368" s="251">
        <f ca="1">IF(A46taxstdlife="n/a","n/a",IF(A46taxstdlife="",0,IF(J$3&gt;(A46stdlife+$E1368),((INDEX('PTRM input'!$G$385:$P$434,A46offset,$E1368)-INDEX('PTRM input'!$G$277:$P$326,A46offset,$E1368))*OFFSET($F$7,0,$E1368))-SUM($G1368:I1368),(((INDEX('PTRM input'!$G$385:$P$434,A46offset,$E1368)-INDEX('PTRM input'!$G$277:$P$326,A46offset,$E1368))*OFFSET($F$7,0,$E1368))-SUM($G1368:I1368))*(OFFSET('PTRM input'!$G$477,0,$E1368-1)/A46taxstdlife))))</f>
        <v>0</v>
      </c>
      <c r="K1368" s="251">
        <f ca="1">IF(A46taxstdlife="n/a","n/a",IF(A46taxstdlife="",0,IF(K$3&gt;(A46stdlife+$E1368),((INDEX('PTRM input'!$G$385:$P$434,A46offset,$E1368)-INDEX('PTRM input'!$G$277:$P$326,A46offset,$E1368))*OFFSET($F$7,0,$E1368))-SUM($G1368:J1368),(((INDEX('PTRM input'!$G$385:$P$434,A46offset,$E1368)-INDEX('PTRM input'!$G$277:$P$326,A46offset,$E1368))*OFFSET($F$7,0,$E1368))-SUM($G1368:J1368))*(OFFSET('PTRM input'!$G$477,0,$E1368-1)/A46taxstdlife))))</f>
        <v>0</v>
      </c>
      <c r="L1368" s="251">
        <f ca="1">IF(A46taxstdlife="n/a","n/a",IF(A46taxstdlife="",0,IF(L$3&gt;(A46stdlife+$E1368),((INDEX('PTRM input'!$G$385:$P$434,A46offset,$E1368)-INDEX('PTRM input'!$G$277:$P$326,A46offset,$E1368))*OFFSET($F$7,0,$E1368))-SUM($G1368:K1368),(((INDEX('PTRM input'!$G$385:$P$434,A46offset,$E1368)-INDEX('PTRM input'!$G$277:$P$326,A46offset,$E1368))*OFFSET($F$7,0,$E1368))-SUM($G1368:K1368))*(OFFSET('PTRM input'!$G$477,0,$E1368-1)/A46taxstdlife))))</f>
        <v>0</v>
      </c>
      <c r="M1368" s="251">
        <f ca="1">IF(A46taxstdlife="n/a","n/a",IF(A46taxstdlife="",0,IF(M$3&gt;(A46stdlife+$E1368),((INDEX('PTRM input'!$G$385:$P$434,A46offset,$E1368)-INDEX('PTRM input'!$G$277:$P$326,A46offset,$E1368))*OFFSET($F$7,0,$E1368))-SUM($G1368:L1368),(((INDEX('PTRM input'!$G$385:$P$434,A46offset,$E1368)-INDEX('PTRM input'!$G$277:$P$326,A46offset,$E1368))*OFFSET($F$7,0,$E1368))-SUM($G1368:L1368))*(OFFSET('PTRM input'!$G$477,0,$E1368-1)/A46taxstdlife))))</f>
        <v>0</v>
      </c>
      <c r="N1368" s="251">
        <f ca="1">IF(A46taxstdlife="n/a","n/a",IF(A46taxstdlife="",0,IF(N$3&gt;(A46stdlife+$E1368),((INDEX('PTRM input'!$G$385:$P$434,A46offset,$E1368)-INDEX('PTRM input'!$G$277:$P$326,A46offset,$E1368))*OFFSET($F$7,0,$E1368))-SUM($G1368:M1368),(((INDEX('PTRM input'!$G$385:$P$434,A46offset,$E1368)-INDEX('PTRM input'!$G$277:$P$326,A46offset,$E1368))*OFFSET($F$7,0,$E1368))-SUM($G1368:M1368))*(OFFSET('PTRM input'!$G$477,0,$E1368-1)/A46taxstdlife))))</f>
        <v>0</v>
      </c>
      <c r="O1368" s="251">
        <f ca="1">IF(A46taxstdlife="n/a","n/a",IF(A46taxstdlife="",0,IF(O$3&gt;(A46stdlife+$E1368),((INDEX('PTRM input'!$G$385:$P$434,A46offset,$E1368)-INDEX('PTRM input'!$G$277:$P$326,A46offset,$E1368))*OFFSET($F$7,0,$E1368))-SUM($G1368:N1368),(((INDEX('PTRM input'!$G$385:$P$434,A46offset,$E1368)-INDEX('PTRM input'!$G$277:$P$326,A46offset,$E1368))*OFFSET($F$7,0,$E1368))-SUM($G1368:N1368))*(OFFSET('PTRM input'!$G$477,0,$E1368-1)/A46taxstdlife))))</f>
        <v>0</v>
      </c>
      <c r="P1368" s="251">
        <f ca="1">IF(A46taxstdlife="n/a","n/a",IF(A46taxstdlife="",0,IF(P$3&gt;(A46stdlife+$E1368),((INDEX('PTRM input'!$G$385:$P$434,A46offset,$E1368)-INDEX('PTRM input'!$G$277:$P$326,A46offset,$E1368))*OFFSET($F$7,0,$E1368))-SUM($G1368:O1368),(((INDEX('PTRM input'!$G$385:$P$434,A46offset,$E1368)-INDEX('PTRM input'!$G$277:$P$326,A46offset,$E1368))*OFFSET($F$7,0,$E1368))-SUM($G1368:O1368))*(OFFSET('PTRM input'!$G$477,0,$E1368-1)/A46taxstdlife))))</f>
        <v>0</v>
      </c>
      <c r="Q1368" s="251">
        <f ca="1">IF(A46taxstdlife="n/a","n/a",IF(A46taxstdlife="",0,IF(Q$3&gt;(A46stdlife+$E1368),((INDEX('PTRM input'!$G$385:$P$434,A46offset,$E1368)-INDEX('PTRM input'!$G$277:$P$326,A46offset,$E1368))*OFFSET($F$7,0,$E1368))-SUM($G1368:P1368),(((INDEX('PTRM input'!$G$385:$P$434,A46offset,$E1368)-INDEX('PTRM input'!$G$277:$P$326,A46offset,$E1368))*OFFSET($F$7,0,$E1368))-SUM($G1368:P1368))*(OFFSET('PTRM input'!$G$477,0,$E1368-1)/A46taxstdlife))))</f>
        <v>0</v>
      </c>
      <c r="R1368" s="251">
        <f ca="1">IF(A46taxstdlife="n/a","n/a",IF(A46taxstdlife="",0,IF(R$3&gt;(A46stdlife+$E1368),((INDEX('PTRM input'!$G$385:$P$434,A46offset,$E1368)-INDEX('PTRM input'!$G$277:$P$326,A46offset,$E1368))*OFFSET($F$7,0,$E1368))-SUM($G1368:Q1368),(((INDEX('PTRM input'!$G$385:$P$434,A46offset,$E1368)-INDEX('PTRM input'!$G$277:$P$326,A46offset,$E1368))*OFFSET($F$7,0,$E1368))-SUM($G1368:Q1368))*(OFFSET('PTRM input'!$G$477,0,$E1368-1)/A46taxstdlife))))</f>
        <v>0</v>
      </c>
      <c r="S1368" s="251">
        <f ca="1">IF(A46taxstdlife="n/a","n/a",IF(A46taxstdlife="",0,IF(S$3&gt;(A46stdlife+$E1368),((INDEX('PTRM input'!$G$385:$P$434,A46offset,$E1368)-INDEX('PTRM input'!$G$277:$P$326,A46offset,$E1368))*OFFSET($F$7,0,$E1368))-SUM($G1368:R1368),(((INDEX('PTRM input'!$G$385:$P$434,A46offset,$E1368)-INDEX('PTRM input'!$G$277:$P$326,A46offset,$E1368))*OFFSET($F$7,0,$E1368))-SUM($G1368:R1368))*(OFFSET('PTRM input'!$G$477,0,$E1368-1)/A46taxstdlife))))</f>
        <v>0</v>
      </c>
      <c r="T1368" s="251">
        <f ca="1">IF(A46taxstdlife="n/a","n/a",IF(A46taxstdlife="",0,IF(T$3&gt;(A46stdlife+$E1368),((INDEX('PTRM input'!$G$385:$P$434,A46offset,$E1368)-INDEX('PTRM input'!$G$277:$P$326,A46offset,$E1368))*OFFSET($F$7,0,$E1368))-SUM($G1368:S1368),(((INDEX('PTRM input'!$G$385:$P$434,A46offset,$E1368)-INDEX('PTRM input'!$G$277:$P$326,A46offset,$E1368))*OFFSET($F$7,0,$E1368))-SUM($G1368:S1368))*(OFFSET('PTRM input'!$G$477,0,$E1368-1)/A46taxstdlife))))</f>
        <v>0</v>
      </c>
      <c r="U1368" s="251">
        <f ca="1">IF(A46taxstdlife="n/a","n/a",IF(A46taxstdlife="",0,IF(U$3&gt;(A46stdlife+$E1368),((INDEX('PTRM input'!$G$385:$P$434,A46offset,$E1368)-INDEX('PTRM input'!$G$277:$P$326,A46offset,$E1368))*OFFSET($F$7,0,$E1368))-SUM($G1368:T1368),(((INDEX('PTRM input'!$G$385:$P$434,A46offset,$E1368)-INDEX('PTRM input'!$G$277:$P$326,A46offset,$E1368))*OFFSET($F$7,0,$E1368))-SUM($G1368:T1368))*(OFFSET('PTRM input'!$G$477,0,$E1368-1)/A46taxstdlife))))</f>
        <v>0</v>
      </c>
      <c r="V1368" s="251">
        <f ca="1">IF(A46taxstdlife="n/a","n/a",IF(A46taxstdlife="",0,IF(V$3&gt;(A46stdlife+$E1368),((INDEX('PTRM input'!$G$385:$P$434,A46offset,$E1368)-INDEX('PTRM input'!$G$277:$P$326,A46offset,$E1368))*OFFSET($F$7,0,$E1368))-SUM($G1368:U1368),(((INDEX('PTRM input'!$G$385:$P$434,A46offset,$E1368)-INDEX('PTRM input'!$G$277:$P$326,A46offset,$E1368))*OFFSET($F$7,0,$E1368))-SUM($G1368:U1368))*(OFFSET('PTRM input'!$G$477,0,$E1368-1)/A46taxstdlife))))</f>
        <v>0</v>
      </c>
      <c r="W1368" s="251">
        <f ca="1">IF(A46taxstdlife="n/a","n/a",IF(A46taxstdlife="",0,IF(W$3&gt;(A46stdlife+$E1368),((INDEX('PTRM input'!$G$385:$P$434,A46offset,$E1368)-INDEX('PTRM input'!$G$277:$P$326,A46offset,$E1368))*OFFSET($F$7,0,$E1368))-SUM($G1368:V1368),(((INDEX('PTRM input'!$G$385:$P$434,A46offset,$E1368)-INDEX('PTRM input'!$G$277:$P$326,A46offset,$E1368))*OFFSET($F$7,0,$E1368))-SUM($G1368:V1368))*(OFFSET('PTRM input'!$G$477,0,$E1368-1)/A46taxstdlife))))</f>
        <v>0</v>
      </c>
      <c r="X1368" s="251">
        <f ca="1">IF(A46taxstdlife="n/a","n/a",IF(A46taxstdlife="",0,IF(X$3&gt;(A46stdlife+$E1368),((INDEX('PTRM input'!$G$385:$P$434,A46offset,$E1368)-INDEX('PTRM input'!$G$277:$P$326,A46offset,$E1368))*OFFSET($F$7,0,$E1368))-SUM($G1368:W1368),(((INDEX('PTRM input'!$G$385:$P$434,A46offset,$E1368)-INDEX('PTRM input'!$G$277:$P$326,A46offset,$E1368))*OFFSET($F$7,0,$E1368))-SUM($G1368:W1368))*(OFFSET('PTRM input'!$G$477,0,$E1368-1)/A46taxstdlife))))</f>
        <v>0</v>
      </c>
      <c r="Y1368" s="251">
        <f ca="1">IF(A46taxstdlife="n/a","n/a",IF(A46taxstdlife="",0,IF(Y$3&gt;(A46stdlife+$E1368),((INDEX('PTRM input'!$G$385:$P$434,A46offset,$E1368)-INDEX('PTRM input'!$G$277:$P$326,A46offset,$E1368))*OFFSET($F$7,0,$E1368))-SUM($G1368:X1368),(((INDEX('PTRM input'!$G$385:$P$434,A46offset,$E1368)-INDEX('PTRM input'!$G$277:$P$326,A46offset,$E1368))*OFFSET($F$7,0,$E1368))-SUM($G1368:X1368))*(OFFSET('PTRM input'!$G$477,0,$E1368-1)/A46taxstdlife))))</f>
        <v>0</v>
      </c>
      <c r="Z1368" s="251">
        <f ca="1">IF(A46taxstdlife="n/a","n/a",IF(A46taxstdlife="",0,IF(Z$3&gt;(A46stdlife+$E1368),((INDEX('PTRM input'!$G$385:$P$434,A46offset,$E1368)-INDEX('PTRM input'!$G$277:$P$326,A46offset,$E1368))*OFFSET($F$7,0,$E1368))-SUM($G1368:Y1368),(((INDEX('PTRM input'!$G$385:$P$434,A46offset,$E1368)-INDEX('PTRM input'!$G$277:$P$326,A46offset,$E1368))*OFFSET($F$7,0,$E1368))-SUM($G1368:Y1368))*(OFFSET('PTRM input'!$G$477,0,$E1368-1)/A46taxstdlife))))</f>
        <v>0</v>
      </c>
      <c r="AA1368" s="251">
        <f ca="1">IF(A46taxstdlife="n/a","n/a",IF(A46taxstdlife="",0,IF(AA$3&gt;(A46stdlife+$E1368),((INDEX('PTRM input'!$G$385:$P$434,A46offset,$E1368)-INDEX('PTRM input'!$G$277:$P$326,A46offset,$E1368))*OFFSET($F$7,0,$E1368))-SUM($G1368:Z1368),(((INDEX('PTRM input'!$G$385:$P$434,A46offset,$E1368)-INDEX('PTRM input'!$G$277:$P$326,A46offset,$E1368))*OFFSET($F$7,0,$E1368))-SUM($G1368:Z1368))*(OFFSET('PTRM input'!$G$477,0,$E1368-1)/A46taxstdlife))))</f>
        <v>0</v>
      </c>
      <c r="AB1368" s="251">
        <f ca="1">IF(A46taxstdlife="n/a","n/a",IF(A46taxstdlife="",0,IF(AB$3&gt;(A46stdlife+$E1368),((INDEX('PTRM input'!$G$385:$P$434,A46offset,$E1368)-INDEX('PTRM input'!$G$277:$P$326,A46offset,$E1368))*OFFSET($F$7,0,$E1368))-SUM($G1368:AA1368),(((INDEX('PTRM input'!$G$385:$P$434,A46offset,$E1368)-INDEX('PTRM input'!$G$277:$P$326,A46offset,$E1368))*OFFSET($F$7,0,$E1368))-SUM($G1368:AA1368))*(OFFSET('PTRM input'!$G$477,0,$E1368-1)/A46taxstdlife))))</f>
        <v>0</v>
      </c>
      <c r="AC1368" s="251">
        <f ca="1">IF(A46taxstdlife="n/a","n/a",IF(A46taxstdlife="",0,IF(AC$3&gt;(A46stdlife+$E1368),((INDEX('PTRM input'!$G$385:$P$434,A46offset,$E1368)-INDEX('PTRM input'!$G$277:$P$326,A46offset,$E1368))*OFFSET($F$7,0,$E1368))-SUM($G1368:AB1368),(((INDEX('PTRM input'!$G$385:$P$434,A46offset,$E1368)-INDEX('PTRM input'!$G$277:$P$326,A46offset,$E1368))*OFFSET($F$7,0,$E1368))-SUM($G1368:AB1368))*(OFFSET('PTRM input'!$G$477,0,$E1368-1)/A46taxstdlife))))</f>
        <v>0</v>
      </c>
      <c r="AD1368" s="251">
        <f ca="1">IF(A46taxstdlife="n/a","n/a",IF(A46taxstdlife="",0,IF(AD$3&gt;(A46stdlife+$E1368),((INDEX('PTRM input'!$G$385:$P$434,A46offset,$E1368)-INDEX('PTRM input'!$G$277:$P$326,A46offset,$E1368))*OFFSET($F$7,0,$E1368))-SUM($G1368:AC1368),(((INDEX('PTRM input'!$G$385:$P$434,A46offset,$E1368)-INDEX('PTRM input'!$G$277:$P$326,A46offset,$E1368))*OFFSET($F$7,0,$E1368))-SUM($G1368:AC1368))*(OFFSET('PTRM input'!$G$477,0,$E1368-1)/A46taxstdlife))))</f>
        <v>0</v>
      </c>
      <c r="AE1368" s="251">
        <f ca="1">IF(A46taxstdlife="n/a","n/a",IF(A46taxstdlife="",0,IF(AE$3&gt;(A46stdlife+$E1368),((INDEX('PTRM input'!$G$385:$P$434,A46offset,$E1368)-INDEX('PTRM input'!$G$277:$P$326,A46offset,$E1368))*OFFSET($F$7,0,$E1368))-SUM($G1368:AD1368),(((INDEX('PTRM input'!$G$385:$P$434,A46offset,$E1368)-INDEX('PTRM input'!$G$277:$P$326,A46offset,$E1368))*OFFSET($F$7,0,$E1368))-SUM($G1368:AD1368))*(OFFSET('PTRM input'!$G$477,0,$E1368-1)/A46taxstdlife))))</f>
        <v>0</v>
      </c>
      <c r="AF1368" s="251">
        <f ca="1">IF(A46taxstdlife="n/a","n/a",IF(A46taxstdlife="",0,IF(AF$3&gt;(A46stdlife+$E1368),((INDEX('PTRM input'!$G$385:$P$434,A46offset,$E1368)-INDEX('PTRM input'!$G$277:$P$326,A46offset,$E1368))*OFFSET($F$7,0,$E1368))-SUM($G1368:AE1368),(((INDEX('PTRM input'!$G$385:$P$434,A46offset,$E1368)-INDEX('PTRM input'!$G$277:$P$326,A46offset,$E1368))*OFFSET($F$7,0,$E1368))-SUM($G1368:AE1368))*(OFFSET('PTRM input'!$G$477,0,$E1368-1)/A46taxstdlife))))</f>
        <v>0</v>
      </c>
      <c r="AG1368" s="251">
        <f ca="1">IF(A46taxstdlife="n/a","n/a",IF(A46taxstdlife="",0,IF(AG$3&gt;(A46stdlife+$E1368),((INDEX('PTRM input'!$G$385:$P$434,A46offset,$E1368)-INDEX('PTRM input'!$G$277:$P$326,A46offset,$E1368))*OFFSET($F$7,0,$E1368))-SUM($G1368:AF1368),(((INDEX('PTRM input'!$G$385:$P$434,A46offset,$E1368)-INDEX('PTRM input'!$G$277:$P$326,A46offset,$E1368))*OFFSET($F$7,0,$E1368))-SUM($G1368:AF1368))*(OFFSET('PTRM input'!$G$477,0,$E1368-1)/A46taxstdlife))))</f>
        <v>0</v>
      </c>
      <c r="AH1368" s="251">
        <f ca="1">IF(A46taxstdlife="n/a","n/a",IF(A46taxstdlife="",0,IF(AH$3&gt;(A46stdlife+$E1368),((INDEX('PTRM input'!$G$385:$P$434,A46offset,$E1368)-INDEX('PTRM input'!$G$277:$P$326,A46offset,$E1368))*OFFSET($F$7,0,$E1368))-SUM($G1368:AG1368),(((INDEX('PTRM input'!$G$385:$P$434,A46offset,$E1368)-INDEX('PTRM input'!$G$277:$P$326,A46offset,$E1368))*OFFSET($F$7,0,$E1368))-SUM($G1368:AG1368))*(OFFSET('PTRM input'!$G$477,0,$E1368-1)/A46taxstdlife))))</f>
        <v>0</v>
      </c>
      <c r="AI1368" s="251">
        <f ca="1">IF(A46taxstdlife="n/a","n/a",IF(A46taxstdlife="",0,IF(AI$3&gt;(A46stdlife+$E1368),((INDEX('PTRM input'!$G$385:$P$434,A46offset,$E1368)-INDEX('PTRM input'!$G$277:$P$326,A46offset,$E1368))*OFFSET($F$7,0,$E1368))-SUM($G1368:AH1368),(((INDEX('PTRM input'!$G$385:$P$434,A46offset,$E1368)-INDEX('PTRM input'!$G$277:$P$326,A46offset,$E1368))*OFFSET($F$7,0,$E1368))-SUM($G1368:AH1368))*(OFFSET('PTRM input'!$G$477,0,$E1368-1)/A46taxstdlife))))</f>
        <v>0</v>
      </c>
      <c r="AJ1368" s="251">
        <f ca="1">IF(A46taxstdlife="n/a","n/a",IF(A46taxstdlife="",0,IF(AJ$3&gt;(A46stdlife+$E1368),((INDEX('PTRM input'!$G$385:$P$434,A46offset,$E1368)-INDEX('PTRM input'!$G$277:$P$326,A46offset,$E1368))*OFFSET($F$7,0,$E1368))-SUM($G1368:AI1368),(((INDEX('PTRM input'!$G$385:$P$434,A46offset,$E1368)-INDEX('PTRM input'!$G$277:$P$326,A46offset,$E1368))*OFFSET($F$7,0,$E1368))-SUM($G1368:AI1368))*(OFFSET('PTRM input'!$G$477,0,$E1368-1)/A46taxstdlife))))</f>
        <v>0</v>
      </c>
      <c r="AK1368" s="251">
        <f ca="1">IF(A46taxstdlife="n/a","n/a",IF(A46taxstdlife="",0,IF(AK$3&gt;(A46stdlife+$E1368),((INDEX('PTRM input'!$G$385:$P$434,A46offset,$E1368)-INDEX('PTRM input'!$G$277:$P$326,A46offset,$E1368))*OFFSET($F$7,0,$E1368))-SUM($G1368:AJ1368),(((INDEX('PTRM input'!$G$385:$P$434,A46offset,$E1368)-INDEX('PTRM input'!$G$277:$P$326,A46offset,$E1368))*OFFSET($F$7,0,$E1368))-SUM($G1368:AJ1368))*(OFFSET('PTRM input'!$G$477,0,$E1368-1)/A46taxstdlife))))</f>
        <v>0</v>
      </c>
      <c r="AL1368" s="251">
        <f ca="1">IF(A46taxstdlife="n/a","n/a",IF(A46taxstdlife="",0,IF(AL$3&gt;(A46stdlife+$E1368),((INDEX('PTRM input'!$G$385:$P$434,A46offset,$E1368)-INDEX('PTRM input'!$G$277:$P$326,A46offset,$E1368))*OFFSET($F$7,0,$E1368))-SUM($G1368:AK1368),(((INDEX('PTRM input'!$G$385:$P$434,A46offset,$E1368)-INDEX('PTRM input'!$G$277:$P$326,A46offset,$E1368))*OFFSET($F$7,0,$E1368))-SUM($G1368:AK1368))*(OFFSET('PTRM input'!$G$477,0,$E1368-1)/A46taxstdlife))))</f>
        <v>0</v>
      </c>
      <c r="AM1368" s="251">
        <f ca="1">IF(A46taxstdlife="n/a","n/a",IF(A46taxstdlife="",0,IF(AM$3&gt;(A46stdlife+$E1368),((INDEX('PTRM input'!$G$385:$P$434,A46offset,$E1368)-INDEX('PTRM input'!$G$277:$P$326,A46offset,$E1368))*OFFSET($F$7,0,$E1368))-SUM($G1368:AL1368),(((INDEX('PTRM input'!$G$385:$P$434,A46offset,$E1368)-INDEX('PTRM input'!$G$277:$P$326,A46offset,$E1368))*OFFSET($F$7,0,$E1368))-SUM($G1368:AL1368))*(OFFSET('PTRM input'!$G$477,0,$E1368-1)/A46taxstdlife))))</f>
        <v>0</v>
      </c>
      <c r="AN1368" s="251">
        <f ca="1">IF(A46taxstdlife="n/a","n/a",IF(A46taxstdlife="",0,IF(AN$3&gt;(A46stdlife+$E1368),((INDEX('PTRM input'!$G$385:$P$434,A46offset,$E1368)-INDEX('PTRM input'!$G$277:$P$326,A46offset,$E1368))*OFFSET($F$7,0,$E1368))-SUM($G1368:AM1368),(((INDEX('PTRM input'!$G$385:$P$434,A46offset,$E1368)-INDEX('PTRM input'!$G$277:$P$326,A46offset,$E1368))*OFFSET($F$7,0,$E1368))-SUM($G1368:AM1368))*(OFFSET('PTRM input'!$G$477,0,$E1368-1)/A46taxstdlife))))</f>
        <v>0</v>
      </c>
      <c r="AO1368" s="251">
        <f ca="1">IF(A46taxstdlife="n/a","n/a",IF(A46taxstdlife="",0,IF(AO$3&gt;(A46stdlife+$E1368),((INDEX('PTRM input'!$G$385:$P$434,A46offset,$E1368)-INDEX('PTRM input'!$G$277:$P$326,A46offset,$E1368))*OFFSET($F$7,0,$E1368))-SUM($G1368:AN1368),(((INDEX('PTRM input'!$G$385:$P$434,A46offset,$E1368)-INDEX('PTRM input'!$G$277:$P$326,A46offset,$E1368))*OFFSET($F$7,0,$E1368))-SUM($G1368:AN1368))*(OFFSET('PTRM input'!$G$477,0,$E1368-1)/A46taxstdlife))))</f>
        <v>0</v>
      </c>
      <c r="AP1368" s="251">
        <f ca="1">IF(A46taxstdlife="n/a","n/a",IF(A46taxstdlife="",0,IF(AP$3&gt;(A46stdlife+$E1368),((INDEX('PTRM input'!$G$385:$P$434,A46offset,$E1368)-INDEX('PTRM input'!$G$277:$P$326,A46offset,$E1368))*OFFSET($F$7,0,$E1368))-SUM($G1368:AO1368),(((INDEX('PTRM input'!$G$385:$P$434,A46offset,$E1368)-INDEX('PTRM input'!$G$277:$P$326,A46offset,$E1368))*OFFSET($F$7,0,$E1368))-SUM($G1368:AO1368))*(OFFSET('PTRM input'!$G$477,0,$E1368-1)/A46taxstdlife))))</f>
        <v>0</v>
      </c>
      <c r="AQ1368" s="251">
        <f ca="1">IF(A46taxstdlife="n/a","n/a",IF(A46taxstdlife="",0,IF(AQ$3&gt;(A46stdlife+$E1368),((INDEX('PTRM input'!$G$385:$P$434,A46offset,$E1368)-INDEX('PTRM input'!$G$277:$P$326,A46offset,$E1368))*OFFSET($F$7,0,$E1368))-SUM($G1368:AP1368),(((INDEX('PTRM input'!$G$385:$P$434,A46offset,$E1368)-INDEX('PTRM input'!$G$277:$P$326,A46offset,$E1368))*OFFSET($F$7,0,$E1368))-SUM($G1368:AP1368))*(OFFSET('PTRM input'!$G$477,0,$E1368-1)/A46taxstdlife))))</f>
        <v>0</v>
      </c>
      <c r="AR1368" s="251">
        <f ca="1">IF(A46taxstdlife="n/a","n/a",IF(A46taxstdlife="",0,IF(AR$3&gt;(A46stdlife+$E1368),((INDEX('PTRM input'!$G$385:$P$434,A46offset,$E1368)-INDEX('PTRM input'!$G$277:$P$326,A46offset,$E1368))*OFFSET($F$7,0,$E1368))-SUM($G1368:AQ1368),(((INDEX('PTRM input'!$G$385:$P$434,A46offset,$E1368)-INDEX('PTRM input'!$G$277:$P$326,A46offset,$E1368))*OFFSET($F$7,0,$E1368))-SUM($G1368:AQ1368))*(OFFSET('PTRM input'!$G$477,0,$E1368-1)/A46taxstdlife))))</f>
        <v>0</v>
      </c>
      <c r="AS1368" s="251">
        <f ca="1">IF(A46taxstdlife="n/a","n/a",IF(A46taxstdlife="",0,IF(AS$3&gt;(A46stdlife+$E1368),((INDEX('PTRM input'!$G$385:$P$434,A46offset,$E1368)-INDEX('PTRM input'!$G$277:$P$326,A46offset,$E1368))*OFFSET($F$7,0,$E1368))-SUM($G1368:AR1368),(((INDEX('PTRM input'!$G$385:$P$434,A46offset,$E1368)-INDEX('PTRM input'!$G$277:$P$326,A46offset,$E1368))*OFFSET($F$7,0,$E1368))-SUM($G1368:AR1368))*(OFFSET('PTRM input'!$G$477,0,$E1368-1)/A46taxstdlife))))</f>
        <v>0</v>
      </c>
      <c r="AT1368" s="251">
        <f ca="1">IF(A46taxstdlife="n/a","n/a",IF(A46taxstdlife="",0,IF(AT$3&gt;(A46stdlife+$E1368),((INDEX('PTRM input'!$G$385:$P$434,A46offset,$E1368)-INDEX('PTRM input'!$G$277:$P$326,A46offset,$E1368))*OFFSET($F$7,0,$E1368))-SUM($G1368:AS1368),(((INDEX('PTRM input'!$G$385:$P$434,A46offset,$E1368)-INDEX('PTRM input'!$G$277:$P$326,A46offset,$E1368))*OFFSET($F$7,0,$E1368))-SUM($G1368:AS1368))*(OFFSET('PTRM input'!$G$477,0,$E1368-1)/A46taxstdlife))))</f>
        <v>0</v>
      </c>
      <c r="AU1368" s="251">
        <f ca="1">IF(A46taxstdlife="n/a","n/a",IF(A46taxstdlife="",0,IF(AU$3&gt;(A46stdlife+$E1368),((INDEX('PTRM input'!$G$385:$P$434,A46offset,$E1368)-INDEX('PTRM input'!$G$277:$P$326,A46offset,$E1368))*OFFSET($F$7,0,$E1368))-SUM($G1368:AT1368),(((INDEX('PTRM input'!$G$385:$P$434,A46offset,$E1368)-INDEX('PTRM input'!$G$277:$P$326,A46offset,$E1368))*OFFSET($F$7,0,$E1368))-SUM($G1368:AT1368))*(OFFSET('PTRM input'!$G$477,0,$E1368-1)/A46taxstdlife))))</f>
        <v>0</v>
      </c>
      <c r="AV1368" s="251">
        <f ca="1">IF(A46taxstdlife="n/a","n/a",IF(A46taxstdlife="",0,IF(AV$3&gt;(A46stdlife+$E1368),((INDEX('PTRM input'!$G$385:$P$434,A46offset,$E1368)-INDEX('PTRM input'!$G$277:$P$326,A46offset,$E1368))*OFFSET($F$7,0,$E1368))-SUM($G1368:AU1368),(((INDEX('PTRM input'!$G$385:$P$434,A46offset,$E1368)-INDEX('PTRM input'!$G$277:$P$326,A46offset,$E1368))*OFFSET($F$7,0,$E1368))-SUM($G1368:AU1368))*(OFFSET('PTRM input'!$G$477,0,$E1368-1)/A46taxstdlife))))</f>
        <v>0</v>
      </c>
      <c r="AW1368" s="251">
        <f ca="1">IF(A46taxstdlife="n/a","n/a",IF(A46taxstdlife="",0,IF(AW$3&gt;(A46stdlife+$E1368),((INDEX('PTRM input'!$G$385:$P$434,A46offset,$E1368)-INDEX('PTRM input'!$G$277:$P$326,A46offset,$E1368))*OFFSET($F$7,0,$E1368))-SUM($G1368:AV1368),(((INDEX('PTRM input'!$G$385:$P$434,A46offset,$E1368)-INDEX('PTRM input'!$G$277:$P$326,A46offset,$E1368))*OFFSET($F$7,0,$E1368))-SUM($G1368:AV1368))*(OFFSET('PTRM input'!$G$477,0,$E1368-1)/A46taxstdlife))))</f>
        <v>0</v>
      </c>
      <c r="AX1368" s="251">
        <f ca="1">IF(A46taxstdlife="n/a","n/a",IF(A46taxstdlife="",0,IF(AX$3&gt;(A46stdlife+$E1368),((INDEX('PTRM input'!$G$385:$P$434,A46offset,$E1368)-INDEX('PTRM input'!$G$277:$P$326,A46offset,$E1368))*OFFSET($F$7,0,$E1368))-SUM($G1368:AW1368),(((INDEX('PTRM input'!$G$385:$P$434,A46offset,$E1368)-INDEX('PTRM input'!$G$277:$P$326,A46offset,$E1368))*OFFSET($F$7,0,$E1368))-SUM($G1368:AW1368))*(OFFSET('PTRM input'!$G$477,0,$E1368-1)/A46taxstdlife))))</f>
        <v>0</v>
      </c>
      <c r="AY1368" s="251">
        <f ca="1">IF(A46taxstdlife="n/a","n/a",IF(A46taxstdlife="",0,IF(AY$3&gt;(A46stdlife+$E1368),((INDEX('PTRM input'!$G$385:$P$434,A46offset,$E1368)-INDEX('PTRM input'!$G$277:$P$326,A46offset,$E1368))*OFFSET($F$7,0,$E1368))-SUM($G1368:AX1368),(((INDEX('PTRM input'!$G$385:$P$434,A46offset,$E1368)-INDEX('PTRM input'!$G$277:$P$326,A46offset,$E1368))*OFFSET($F$7,0,$E1368))-SUM($G1368:AX1368))*(OFFSET('PTRM input'!$G$477,0,$E1368-1)/A46taxstdlife))))</f>
        <v>0</v>
      </c>
      <c r="AZ1368" s="251">
        <f ca="1">IF(A46taxstdlife="n/a","n/a",IF(A46taxstdlife="",0,IF(AZ$3&gt;(A46stdlife+$E1368),((INDEX('PTRM input'!$G$385:$P$434,A46offset,$E1368)-INDEX('PTRM input'!$G$277:$P$326,A46offset,$E1368))*OFFSET($F$7,0,$E1368))-SUM($G1368:AY1368),(((INDEX('PTRM input'!$G$385:$P$434,A46offset,$E1368)-INDEX('PTRM input'!$G$277:$P$326,A46offset,$E1368))*OFFSET($F$7,0,$E1368))-SUM($G1368:AY1368))*(OFFSET('PTRM input'!$G$477,0,$E1368-1)/A46taxstdlife))))</f>
        <v>0</v>
      </c>
      <c r="BA1368" s="251">
        <f ca="1">IF(A46taxstdlife="n/a","n/a",IF(A46taxstdlife="",0,IF(BA$3&gt;(A46stdlife+$E1368),((INDEX('PTRM input'!$G$385:$P$434,A46offset,$E1368)-INDEX('PTRM input'!$G$277:$P$326,A46offset,$E1368))*OFFSET($F$7,0,$E1368))-SUM($G1368:AZ1368),(((INDEX('PTRM input'!$G$385:$P$434,A46offset,$E1368)-INDEX('PTRM input'!$G$277:$P$326,A46offset,$E1368))*OFFSET($F$7,0,$E1368))-SUM($G1368:AZ1368))*(OFFSET('PTRM input'!$G$477,0,$E1368-1)/A46taxstdlife))))</f>
        <v>0</v>
      </c>
      <c r="BB1368" s="251">
        <f ca="1">IF(A46taxstdlife="n/a","n/a",IF(A46taxstdlife="",0,IF(BB$3&gt;(A46stdlife+$E1368),((INDEX('PTRM input'!$G$385:$P$434,A46offset,$E1368)-INDEX('PTRM input'!$G$277:$P$326,A46offset,$E1368))*OFFSET($F$7,0,$E1368))-SUM($G1368:BA1368),(((INDEX('PTRM input'!$G$385:$P$434,A46offset,$E1368)-INDEX('PTRM input'!$G$277:$P$326,A46offset,$E1368))*OFFSET($F$7,0,$E1368))-SUM($G1368:BA1368))*(OFFSET('PTRM input'!$G$477,0,$E1368-1)/A46taxstdlife))))</f>
        <v>0</v>
      </c>
      <c r="BC1368" s="251">
        <f ca="1">IF(A46taxstdlife="n/a","n/a",IF(A46taxstdlife="",0,IF(BC$3&gt;(A46stdlife+$E1368),((INDEX('PTRM input'!$G$385:$P$434,A46offset,$E1368)-INDEX('PTRM input'!$G$277:$P$326,A46offset,$E1368))*OFFSET($F$7,0,$E1368))-SUM($G1368:BB1368),(((INDEX('PTRM input'!$G$385:$P$434,A46offset,$E1368)-INDEX('PTRM input'!$G$277:$P$326,A46offset,$E1368))*OFFSET($F$7,0,$E1368))-SUM($G1368:BB1368))*(OFFSET('PTRM input'!$G$477,0,$E1368-1)/A46taxstdlife))))</f>
        <v>0</v>
      </c>
      <c r="BD1368" s="251">
        <f ca="1">IF(A46taxstdlife="n/a","n/a",IF(A46taxstdlife="",0,IF(BD$3&gt;(A46stdlife+$E1368),((INDEX('PTRM input'!$G$385:$P$434,A46offset,$E1368)-INDEX('PTRM input'!$G$277:$P$326,A46offset,$E1368))*OFFSET($F$7,0,$E1368))-SUM($G1368:BC1368),(((INDEX('PTRM input'!$G$385:$P$434,A46offset,$E1368)-INDEX('PTRM input'!$G$277:$P$326,A46offset,$E1368))*OFFSET($F$7,0,$E1368))-SUM($G1368:BC1368))*(OFFSET('PTRM input'!$G$477,0,$E1368-1)/A46taxstdlife))))</f>
        <v>0</v>
      </c>
      <c r="BE1368" s="251">
        <f ca="1">IF(A46taxstdlife="n/a","n/a",IF(A46taxstdlife="",0,IF(BE$3&gt;(A46stdlife+$E1368),((INDEX('PTRM input'!$G$385:$P$434,A46offset,$E1368)-INDEX('PTRM input'!$G$277:$P$326,A46offset,$E1368))*OFFSET($F$7,0,$E1368))-SUM($G1368:BD1368),(((INDEX('PTRM input'!$G$385:$P$434,A46offset,$E1368)-INDEX('PTRM input'!$G$277:$P$326,A46offset,$E1368))*OFFSET($F$7,0,$E1368))-SUM($G1368:BD1368))*(OFFSET('PTRM input'!$G$477,0,$E1368-1)/A46taxstdlife))))</f>
        <v>0</v>
      </c>
      <c r="BF1368" s="251">
        <f ca="1">IF(A46taxstdlife="n/a","n/a",IF(A46taxstdlife="",0,IF(BF$3&gt;(A46stdlife+$E1368),((INDEX('PTRM input'!$G$385:$P$434,A46offset,$E1368)-INDEX('PTRM input'!$G$277:$P$326,A46offset,$E1368))*OFFSET($F$7,0,$E1368))-SUM($G1368:BE1368),(((INDEX('PTRM input'!$G$385:$P$434,A46offset,$E1368)-INDEX('PTRM input'!$G$277:$P$326,A46offset,$E1368))*OFFSET($F$7,0,$E1368))-SUM($G1368:BE1368))*(OFFSET('PTRM input'!$G$477,0,$E1368-1)/A46taxstdlife))))</f>
        <v>0</v>
      </c>
      <c r="BG1368" s="251">
        <f ca="1">IF(A46taxstdlife="n/a","n/a",IF(A46taxstdlife="",0,IF(BG$3&gt;(A46stdlife+$E1368),((INDEX('PTRM input'!$G$385:$P$434,A46offset,$E1368)-INDEX('PTRM input'!$G$277:$P$326,A46offset,$E1368))*OFFSET($F$7,0,$E1368))-SUM($G1368:BF1368),(((INDEX('PTRM input'!$G$385:$P$434,A46offset,$E1368)-INDEX('PTRM input'!$G$277:$P$326,A46offset,$E1368))*OFFSET($F$7,0,$E1368))-SUM($G1368:BF1368))*(OFFSET('PTRM input'!$G$477,0,$E1368-1)/A46taxstdlife))))</f>
        <v>0</v>
      </c>
      <c r="BH1368" s="251">
        <f ca="1">IF(A46taxstdlife="n/a","n/a",IF(A46taxstdlife="",0,IF(BH$3&gt;(A46stdlife+$E1368),((INDEX('PTRM input'!$G$385:$P$434,A46offset,$E1368)-INDEX('PTRM input'!$G$277:$P$326,A46offset,$E1368))*OFFSET($F$7,0,$E1368))-SUM($G1368:BG1368),(((INDEX('PTRM input'!$G$385:$P$434,A46offset,$E1368)-INDEX('PTRM input'!$G$277:$P$326,A46offset,$E1368))*OFFSET($F$7,0,$E1368))-SUM($G1368:BG1368))*(OFFSET('PTRM input'!$G$477,0,$E1368-1)/A46taxstdlife))))</f>
        <v>0</v>
      </c>
      <c r="BI1368" s="251">
        <f ca="1">IF(A46taxstdlife="n/a","n/a",IF(A46taxstdlife="",0,IF(BI$3&gt;(A46stdlife+$E1368),((INDEX('PTRM input'!$G$385:$P$434,A46offset,$E1368)-INDEX('PTRM input'!$G$277:$P$326,A46offset,$E1368))*OFFSET($F$7,0,$E1368))-SUM($G1368:BH1368),(((INDEX('PTRM input'!$G$385:$P$434,A46offset,$E1368)-INDEX('PTRM input'!$G$277:$P$326,A46offset,$E1368))*OFFSET($F$7,0,$E1368))-SUM($G1368:BH1368))*(OFFSET('PTRM input'!$G$477,0,$E1368-1)/A46taxstdlife))))</f>
        <v>0</v>
      </c>
      <c r="BJ1368" s="116"/>
      <c r="BK1368" s="116"/>
      <c r="BL1368" s="116"/>
      <c r="BM1368" s="116"/>
    </row>
    <row r="1369" spans="1:65" ht="12.75" hidden="1" customHeight="1" outlineLevel="2">
      <c r="A1369" s="366"/>
      <c r="B1369" s="19"/>
      <c r="C1369" s="18"/>
      <c r="D1369" s="760"/>
      <c r="E1369" s="86">
        <v>3</v>
      </c>
      <c r="F1369" s="356"/>
      <c r="G1369" s="434"/>
      <c r="H1369" s="435"/>
      <c r="I1369" s="619"/>
      <c r="J1369" s="251">
        <f ca="1">IF(A46taxstdlife="n/a","n/a",IF(A46taxstdlife="",0,IF(J$3&gt;(A46stdlife+$E1369),((INDEX('PTRM input'!$G$385:$P$434,A46offset,$E1369)-INDEX('PTRM input'!$G$277:$P$326,A46offset,$E1369))*OFFSET($F$7,0,$E1369))-SUM($G1369:I1369),(((INDEX('PTRM input'!$G$385:$P$434,A46offset,$E1369)-INDEX('PTRM input'!$G$277:$P$326,A46offset,$E1369))*OFFSET($F$7,0,$E1369))-SUM($G1369:I1369))*(OFFSET('PTRM input'!$G$477,0,$E1369-1)/A46taxstdlife))))</f>
        <v>0</v>
      </c>
      <c r="K1369" s="251">
        <f ca="1">IF(A46taxstdlife="n/a","n/a",IF(A46taxstdlife="",0,IF(K$3&gt;(A46stdlife+$E1369),((INDEX('PTRM input'!$G$385:$P$434,A46offset,$E1369)-INDEX('PTRM input'!$G$277:$P$326,A46offset,$E1369))*OFFSET($F$7,0,$E1369))-SUM($G1369:J1369),(((INDEX('PTRM input'!$G$385:$P$434,A46offset,$E1369)-INDEX('PTRM input'!$G$277:$P$326,A46offset,$E1369))*OFFSET($F$7,0,$E1369))-SUM($G1369:J1369))*(OFFSET('PTRM input'!$G$477,0,$E1369-1)/A46taxstdlife))))</f>
        <v>0</v>
      </c>
      <c r="L1369" s="251">
        <f ca="1">IF(A46taxstdlife="n/a","n/a",IF(A46taxstdlife="",0,IF(L$3&gt;(A46stdlife+$E1369),((INDEX('PTRM input'!$G$385:$P$434,A46offset,$E1369)-INDEX('PTRM input'!$G$277:$P$326,A46offset,$E1369))*OFFSET($F$7,0,$E1369))-SUM($G1369:K1369),(((INDEX('PTRM input'!$G$385:$P$434,A46offset,$E1369)-INDEX('PTRM input'!$G$277:$P$326,A46offset,$E1369))*OFFSET($F$7,0,$E1369))-SUM($G1369:K1369))*(OFFSET('PTRM input'!$G$477,0,$E1369-1)/A46taxstdlife))))</f>
        <v>0</v>
      </c>
      <c r="M1369" s="251">
        <f ca="1">IF(A46taxstdlife="n/a","n/a",IF(A46taxstdlife="",0,IF(M$3&gt;(A46stdlife+$E1369),((INDEX('PTRM input'!$G$385:$P$434,A46offset,$E1369)-INDEX('PTRM input'!$G$277:$P$326,A46offset,$E1369))*OFFSET($F$7,0,$E1369))-SUM($G1369:L1369),(((INDEX('PTRM input'!$G$385:$P$434,A46offset,$E1369)-INDEX('PTRM input'!$G$277:$P$326,A46offset,$E1369))*OFFSET($F$7,0,$E1369))-SUM($G1369:L1369))*(OFFSET('PTRM input'!$G$477,0,$E1369-1)/A46taxstdlife))))</f>
        <v>0</v>
      </c>
      <c r="N1369" s="251">
        <f ca="1">IF(A46taxstdlife="n/a","n/a",IF(A46taxstdlife="",0,IF(N$3&gt;(A46stdlife+$E1369),((INDEX('PTRM input'!$G$385:$P$434,A46offset,$E1369)-INDEX('PTRM input'!$G$277:$P$326,A46offset,$E1369))*OFFSET($F$7,0,$E1369))-SUM($G1369:M1369),(((INDEX('PTRM input'!$G$385:$P$434,A46offset,$E1369)-INDEX('PTRM input'!$G$277:$P$326,A46offset,$E1369))*OFFSET($F$7,0,$E1369))-SUM($G1369:M1369))*(OFFSET('PTRM input'!$G$477,0,$E1369-1)/A46taxstdlife))))</f>
        <v>0</v>
      </c>
      <c r="O1369" s="251">
        <f ca="1">IF(A46taxstdlife="n/a","n/a",IF(A46taxstdlife="",0,IF(O$3&gt;(A46stdlife+$E1369),((INDEX('PTRM input'!$G$385:$P$434,A46offset,$E1369)-INDEX('PTRM input'!$G$277:$P$326,A46offset,$E1369))*OFFSET($F$7,0,$E1369))-SUM($G1369:N1369),(((INDEX('PTRM input'!$G$385:$P$434,A46offset,$E1369)-INDEX('PTRM input'!$G$277:$P$326,A46offset,$E1369))*OFFSET($F$7,0,$E1369))-SUM($G1369:N1369))*(OFFSET('PTRM input'!$G$477,0,$E1369-1)/A46taxstdlife))))</f>
        <v>0</v>
      </c>
      <c r="P1369" s="251">
        <f ca="1">IF(A46taxstdlife="n/a","n/a",IF(A46taxstdlife="",0,IF(P$3&gt;(A46stdlife+$E1369),((INDEX('PTRM input'!$G$385:$P$434,A46offset,$E1369)-INDEX('PTRM input'!$G$277:$P$326,A46offset,$E1369))*OFFSET($F$7,0,$E1369))-SUM($G1369:O1369),(((INDEX('PTRM input'!$G$385:$P$434,A46offset,$E1369)-INDEX('PTRM input'!$G$277:$P$326,A46offset,$E1369))*OFFSET($F$7,0,$E1369))-SUM($G1369:O1369))*(OFFSET('PTRM input'!$G$477,0,$E1369-1)/A46taxstdlife))))</f>
        <v>0</v>
      </c>
      <c r="Q1369" s="251">
        <f ca="1">IF(A46taxstdlife="n/a","n/a",IF(A46taxstdlife="",0,IF(Q$3&gt;(A46stdlife+$E1369),((INDEX('PTRM input'!$G$385:$P$434,A46offset,$E1369)-INDEX('PTRM input'!$G$277:$P$326,A46offset,$E1369))*OFFSET($F$7,0,$E1369))-SUM($G1369:P1369),(((INDEX('PTRM input'!$G$385:$P$434,A46offset,$E1369)-INDEX('PTRM input'!$G$277:$P$326,A46offset,$E1369))*OFFSET($F$7,0,$E1369))-SUM($G1369:P1369))*(OFFSET('PTRM input'!$G$477,0,$E1369-1)/A46taxstdlife))))</f>
        <v>0</v>
      </c>
      <c r="R1369" s="251">
        <f ca="1">IF(A46taxstdlife="n/a","n/a",IF(A46taxstdlife="",0,IF(R$3&gt;(A46stdlife+$E1369),((INDEX('PTRM input'!$G$385:$P$434,A46offset,$E1369)-INDEX('PTRM input'!$G$277:$P$326,A46offset,$E1369))*OFFSET($F$7,0,$E1369))-SUM($G1369:Q1369),(((INDEX('PTRM input'!$G$385:$P$434,A46offset,$E1369)-INDEX('PTRM input'!$G$277:$P$326,A46offset,$E1369))*OFFSET($F$7,0,$E1369))-SUM($G1369:Q1369))*(OFFSET('PTRM input'!$G$477,0,$E1369-1)/A46taxstdlife))))</f>
        <v>0</v>
      </c>
      <c r="S1369" s="251">
        <f ca="1">IF(A46taxstdlife="n/a","n/a",IF(A46taxstdlife="",0,IF(S$3&gt;(A46stdlife+$E1369),((INDEX('PTRM input'!$G$385:$P$434,A46offset,$E1369)-INDEX('PTRM input'!$G$277:$P$326,A46offset,$E1369))*OFFSET($F$7,0,$E1369))-SUM($G1369:R1369),(((INDEX('PTRM input'!$G$385:$P$434,A46offset,$E1369)-INDEX('PTRM input'!$G$277:$P$326,A46offset,$E1369))*OFFSET($F$7,0,$E1369))-SUM($G1369:R1369))*(OFFSET('PTRM input'!$G$477,0,$E1369-1)/A46taxstdlife))))</f>
        <v>0</v>
      </c>
      <c r="T1369" s="251">
        <f ca="1">IF(A46taxstdlife="n/a","n/a",IF(A46taxstdlife="",0,IF(T$3&gt;(A46stdlife+$E1369),((INDEX('PTRM input'!$G$385:$P$434,A46offset,$E1369)-INDEX('PTRM input'!$G$277:$P$326,A46offset,$E1369))*OFFSET($F$7,0,$E1369))-SUM($G1369:S1369),(((INDEX('PTRM input'!$G$385:$P$434,A46offset,$E1369)-INDEX('PTRM input'!$G$277:$P$326,A46offset,$E1369))*OFFSET($F$7,0,$E1369))-SUM($G1369:S1369))*(OFFSET('PTRM input'!$G$477,0,$E1369-1)/A46taxstdlife))))</f>
        <v>0</v>
      </c>
      <c r="U1369" s="251">
        <f ca="1">IF(A46taxstdlife="n/a","n/a",IF(A46taxstdlife="",0,IF(U$3&gt;(A46stdlife+$E1369),((INDEX('PTRM input'!$G$385:$P$434,A46offset,$E1369)-INDEX('PTRM input'!$G$277:$P$326,A46offset,$E1369))*OFFSET($F$7,0,$E1369))-SUM($G1369:T1369),(((INDEX('PTRM input'!$G$385:$P$434,A46offset,$E1369)-INDEX('PTRM input'!$G$277:$P$326,A46offset,$E1369))*OFFSET($F$7,0,$E1369))-SUM($G1369:T1369))*(OFFSET('PTRM input'!$G$477,0,$E1369-1)/A46taxstdlife))))</f>
        <v>0</v>
      </c>
      <c r="V1369" s="251">
        <f ca="1">IF(A46taxstdlife="n/a","n/a",IF(A46taxstdlife="",0,IF(V$3&gt;(A46stdlife+$E1369),((INDEX('PTRM input'!$G$385:$P$434,A46offset,$E1369)-INDEX('PTRM input'!$G$277:$P$326,A46offset,$E1369))*OFFSET($F$7,0,$E1369))-SUM($G1369:U1369),(((INDEX('PTRM input'!$G$385:$P$434,A46offset,$E1369)-INDEX('PTRM input'!$G$277:$P$326,A46offset,$E1369))*OFFSET($F$7,0,$E1369))-SUM($G1369:U1369))*(OFFSET('PTRM input'!$G$477,0,$E1369-1)/A46taxstdlife))))</f>
        <v>0</v>
      </c>
      <c r="W1369" s="251">
        <f ca="1">IF(A46taxstdlife="n/a","n/a",IF(A46taxstdlife="",0,IF(W$3&gt;(A46stdlife+$E1369),((INDEX('PTRM input'!$G$385:$P$434,A46offset,$E1369)-INDEX('PTRM input'!$G$277:$P$326,A46offset,$E1369))*OFFSET($F$7,0,$E1369))-SUM($G1369:V1369),(((INDEX('PTRM input'!$G$385:$P$434,A46offset,$E1369)-INDEX('PTRM input'!$G$277:$P$326,A46offset,$E1369))*OFFSET($F$7,0,$E1369))-SUM($G1369:V1369))*(OFFSET('PTRM input'!$G$477,0,$E1369-1)/A46taxstdlife))))</f>
        <v>0</v>
      </c>
      <c r="X1369" s="251">
        <f ca="1">IF(A46taxstdlife="n/a","n/a",IF(A46taxstdlife="",0,IF(X$3&gt;(A46stdlife+$E1369),((INDEX('PTRM input'!$G$385:$P$434,A46offset,$E1369)-INDEX('PTRM input'!$G$277:$P$326,A46offset,$E1369))*OFFSET($F$7,0,$E1369))-SUM($G1369:W1369),(((INDEX('PTRM input'!$G$385:$P$434,A46offset,$E1369)-INDEX('PTRM input'!$G$277:$P$326,A46offset,$E1369))*OFFSET($F$7,0,$E1369))-SUM($G1369:W1369))*(OFFSET('PTRM input'!$G$477,0,$E1369-1)/A46taxstdlife))))</f>
        <v>0</v>
      </c>
      <c r="Y1369" s="251">
        <f ca="1">IF(A46taxstdlife="n/a","n/a",IF(A46taxstdlife="",0,IF(Y$3&gt;(A46stdlife+$E1369),((INDEX('PTRM input'!$G$385:$P$434,A46offset,$E1369)-INDEX('PTRM input'!$G$277:$P$326,A46offset,$E1369))*OFFSET($F$7,0,$E1369))-SUM($G1369:X1369),(((INDEX('PTRM input'!$G$385:$P$434,A46offset,$E1369)-INDEX('PTRM input'!$G$277:$P$326,A46offset,$E1369))*OFFSET($F$7,0,$E1369))-SUM($G1369:X1369))*(OFFSET('PTRM input'!$G$477,0,$E1369-1)/A46taxstdlife))))</f>
        <v>0</v>
      </c>
      <c r="Z1369" s="251">
        <f ca="1">IF(A46taxstdlife="n/a","n/a",IF(A46taxstdlife="",0,IF(Z$3&gt;(A46stdlife+$E1369),((INDEX('PTRM input'!$G$385:$P$434,A46offset,$E1369)-INDEX('PTRM input'!$G$277:$P$326,A46offset,$E1369))*OFFSET($F$7,0,$E1369))-SUM($G1369:Y1369),(((INDEX('PTRM input'!$G$385:$P$434,A46offset,$E1369)-INDEX('PTRM input'!$G$277:$P$326,A46offset,$E1369))*OFFSET($F$7,0,$E1369))-SUM($G1369:Y1369))*(OFFSET('PTRM input'!$G$477,0,$E1369-1)/A46taxstdlife))))</f>
        <v>0</v>
      </c>
      <c r="AA1369" s="251">
        <f ca="1">IF(A46taxstdlife="n/a","n/a",IF(A46taxstdlife="",0,IF(AA$3&gt;(A46stdlife+$E1369),((INDEX('PTRM input'!$G$385:$P$434,A46offset,$E1369)-INDEX('PTRM input'!$G$277:$P$326,A46offset,$E1369))*OFFSET($F$7,0,$E1369))-SUM($G1369:Z1369),(((INDEX('PTRM input'!$G$385:$P$434,A46offset,$E1369)-INDEX('PTRM input'!$G$277:$P$326,A46offset,$E1369))*OFFSET($F$7,0,$E1369))-SUM($G1369:Z1369))*(OFFSET('PTRM input'!$G$477,0,$E1369-1)/A46taxstdlife))))</f>
        <v>0</v>
      </c>
      <c r="AB1369" s="251">
        <f ca="1">IF(A46taxstdlife="n/a","n/a",IF(A46taxstdlife="",0,IF(AB$3&gt;(A46stdlife+$E1369),((INDEX('PTRM input'!$G$385:$P$434,A46offset,$E1369)-INDEX('PTRM input'!$G$277:$P$326,A46offset,$E1369))*OFFSET($F$7,0,$E1369))-SUM($G1369:AA1369),(((INDEX('PTRM input'!$G$385:$P$434,A46offset,$E1369)-INDEX('PTRM input'!$G$277:$P$326,A46offset,$E1369))*OFFSET($F$7,0,$E1369))-SUM($G1369:AA1369))*(OFFSET('PTRM input'!$G$477,0,$E1369-1)/A46taxstdlife))))</f>
        <v>0</v>
      </c>
      <c r="AC1369" s="251">
        <f ca="1">IF(A46taxstdlife="n/a","n/a",IF(A46taxstdlife="",0,IF(AC$3&gt;(A46stdlife+$E1369),((INDEX('PTRM input'!$G$385:$P$434,A46offset,$E1369)-INDEX('PTRM input'!$G$277:$P$326,A46offset,$E1369))*OFFSET($F$7,0,$E1369))-SUM($G1369:AB1369),(((INDEX('PTRM input'!$G$385:$P$434,A46offset,$E1369)-INDEX('PTRM input'!$G$277:$P$326,A46offset,$E1369))*OFFSET($F$7,0,$E1369))-SUM($G1369:AB1369))*(OFFSET('PTRM input'!$G$477,0,$E1369-1)/A46taxstdlife))))</f>
        <v>0</v>
      </c>
      <c r="AD1369" s="251">
        <f ca="1">IF(A46taxstdlife="n/a","n/a",IF(A46taxstdlife="",0,IF(AD$3&gt;(A46stdlife+$E1369),((INDEX('PTRM input'!$G$385:$P$434,A46offset,$E1369)-INDEX('PTRM input'!$G$277:$P$326,A46offset,$E1369))*OFFSET($F$7,0,$E1369))-SUM($G1369:AC1369),(((INDEX('PTRM input'!$G$385:$P$434,A46offset,$E1369)-INDEX('PTRM input'!$G$277:$P$326,A46offset,$E1369))*OFFSET($F$7,0,$E1369))-SUM($G1369:AC1369))*(OFFSET('PTRM input'!$G$477,0,$E1369-1)/A46taxstdlife))))</f>
        <v>0</v>
      </c>
      <c r="AE1369" s="251">
        <f ca="1">IF(A46taxstdlife="n/a","n/a",IF(A46taxstdlife="",0,IF(AE$3&gt;(A46stdlife+$E1369),((INDEX('PTRM input'!$G$385:$P$434,A46offset,$E1369)-INDEX('PTRM input'!$G$277:$P$326,A46offset,$E1369))*OFFSET($F$7,0,$E1369))-SUM($G1369:AD1369),(((INDEX('PTRM input'!$G$385:$P$434,A46offset,$E1369)-INDEX('PTRM input'!$G$277:$P$326,A46offset,$E1369))*OFFSET($F$7,0,$E1369))-SUM($G1369:AD1369))*(OFFSET('PTRM input'!$G$477,0,$E1369-1)/A46taxstdlife))))</f>
        <v>0</v>
      </c>
      <c r="AF1369" s="251">
        <f ca="1">IF(A46taxstdlife="n/a","n/a",IF(A46taxstdlife="",0,IF(AF$3&gt;(A46stdlife+$E1369),((INDEX('PTRM input'!$G$385:$P$434,A46offset,$E1369)-INDEX('PTRM input'!$G$277:$P$326,A46offset,$E1369))*OFFSET($F$7,0,$E1369))-SUM($G1369:AE1369),(((INDEX('PTRM input'!$G$385:$P$434,A46offset,$E1369)-INDEX('PTRM input'!$G$277:$P$326,A46offset,$E1369))*OFFSET($F$7,0,$E1369))-SUM($G1369:AE1369))*(OFFSET('PTRM input'!$G$477,0,$E1369-1)/A46taxstdlife))))</f>
        <v>0</v>
      </c>
      <c r="AG1369" s="251">
        <f ca="1">IF(A46taxstdlife="n/a","n/a",IF(A46taxstdlife="",0,IF(AG$3&gt;(A46stdlife+$E1369),((INDEX('PTRM input'!$G$385:$P$434,A46offset,$E1369)-INDEX('PTRM input'!$G$277:$P$326,A46offset,$E1369))*OFFSET($F$7,0,$E1369))-SUM($G1369:AF1369),(((INDEX('PTRM input'!$G$385:$P$434,A46offset,$E1369)-INDEX('PTRM input'!$G$277:$P$326,A46offset,$E1369))*OFFSET($F$7,0,$E1369))-SUM($G1369:AF1369))*(OFFSET('PTRM input'!$G$477,0,$E1369-1)/A46taxstdlife))))</f>
        <v>0</v>
      </c>
      <c r="AH1369" s="251">
        <f ca="1">IF(A46taxstdlife="n/a","n/a",IF(A46taxstdlife="",0,IF(AH$3&gt;(A46stdlife+$E1369),((INDEX('PTRM input'!$G$385:$P$434,A46offset,$E1369)-INDEX('PTRM input'!$G$277:$P$326,A46offset,$E1369))*OFFSET($F$7,0,$E1369))-SUM($G1369:AG1369),(((INDEX('PTRM input'!$G$385:$P$434,A46offset,$E1369)-INDEX('PTRM input'!$G$277:$P$326,A46offset,$E1369))*OFFSET($F$7,0,$E1369))-SUM($G1369:AG1369))*(OFFSET('PTRM input'!$G$477,0,$E1369-1)/A46taxstdlife))))</f>
        <v>0</v>
      </c>
      <c r="AI1369" s="251">
        <f ca="1">IF(A46taxstdlife="n/a","n/a",IF(A46taxstdlife="",0,IF(AI$3&gt;(A46stdlife+$E1369),((INDEX('PTRM input'!$G$385:$P$434,A46offset,$E1369)-INDEX('PTRM input'!$G$277:$P$326,A46offset,$E1369))*OFFSET($F$7,0,$E1369))-SUM($G1369:AH1369),(((INDEX('PTRM input'!$G$385:$P$434,A46offset,$E1369)-INDEX('PTRM input'!$G$277:$P$326,A46offset,$E1369))*OFFSET($F$7,0,$E1369))-SUM($G1369:AH1369))*(OFFSET('PTRM input'!$G$477,0,$E1369-1)/A46taxstdlife))))</f>
        <v>0</v>
      </c>
      <c r="AJ1369" s="251">
        <f ca="1">IF(A46taxstdlife="n/a","n/a",IF(A46taxstdlife="",0,IF(AJ$3&gt;(A46stdlife+$E1369),((INDEX('PTRM input'!$G$385:$P$434,A46offset,$E1369)-INDEX('PTRM input'!$G$277:$P$326,A46offset,$E1369))*OFFSET($F$7,0,$E1369))-SUM($G1369:AI1369),(((INDEX('PTRM input'!$G$385:$P$434,A46offset,$E1369)-INDEX('PTRM input'!$G$277:$P$326,A46offset,$E1369))*OFFSET($F$7,0,$E1369))-SUM($G1369:AI1369))*(OFFSET('PTRM input'!$G$477,0,$E1369-1)/A46taxstdlife))))</f>
        <v>0</v>
      </c>
      <c r="AK1369" s="251">
        <f ca="1">IF(A46taxstdlife="n/a","n/a",IF(A46taxstdlife="",0,IF(AK$3&gt;(A46stdlife+$E1369),((INDEX('PTRM input'!$G$385:$P$434,A46offset,$E1369)-INDEX('PTRM input'!$G$277:$P$326,A46offset,$E1369))*OFFSET($F$7,0,$E1369))-SUM($G1369:AJ1369),(((INDEX('PTRM input'!$G$385:$P$434,A46offset,$E1369)-INDEX('PTRM input'!$G$277:$P$326,A46offset,$E1369))*OFFSET($F$7,0,$E1369))-SUM($G1369:AJ1369))*(OFFSET('PTRM input'!$G$477,0,$E1369-1)/A46taxstdlife))))</f>
        <v>0</v>
      </c>
      <c r="AL1369" s="251">
        <f ca="1">IF(A46taxstdlife="n/a","n/a",IF(A46taxstdlife="",0,IF(AL$3&gt;(A46stdlife+$E1369),((INDEX('PTRM input'!$G$385:$P$434,A46offset,$E1369)-INDEX('PTRM input'!$G$277:$P$326,A46offset,$E1369))*OFFSET($F$7,0,$E1369))-SUM($G1369:AK1369),(((INDEX('PTRM input'!$G$385:$P$434,A46offset,$E1369)-INDEX('PTRM input'!$G$277:$P$326,A46offset,$E1369))*OFFSET($F$7,0,$E1369))-SUM($G1369:AK1369))*(OFFSET('PTRM input'!$G$477,0,$E1369-1)/A46taxstdlife))))</f>
        <v>0</v>
      </c>
      <c r="AM1369" s="251">
        <f ca="1">IF(A46taxstdlife="n/a","n/a",IF(A46taxstdlife="",0,IF(AM$3&gt;(A46stdlife+$E1369),((INDEX('PTRM input'!$G$385:$P$434,A46offset,$E1369)-INDEX('PTRM input'!$G$277:$P$326,A46offset,$E1369))*OFFSET($F$7,0,$E1369))-SUM($G1369:AL1369),(((INDEX('PTRM input'!$G$385:$P$434,A46offset,$E1369)-INDEX('PTRM input'!$G$277:$P$326,A46offset,$E1369))*OFFSET($F$7,0,$E1369))-SUM($G1369:AL1369))*(OFFSET('PTRM input'!$G$477,0,$E1369-1)/A46taxstdlife))))</f>
        <v>0</v>
      </c>
      <c r="AN1369" s="251">
        <f ca="1">IF(A46taxstdlife="n/a","n/a",IF(A46taxstdlife="",0,IF(AN$3&gt;(A46stdlife+$E1369),((INDEX('PTRM input'!$G$385:$P$434,A46offset,$E1369)-INDEX('PTRM input'!$G$277:$P$326,A46offset,$E1369))*OFFSET($F$7,0,$E1369))-SUM($G1369:AM1369),(((INDEX('PTRM input'!$G$385:$P$434,A46offset,$E1369)-INDEX('PTRM input'!$G$277:$P$326,A46offset,$E1369))*OFFSET($F$7,0,$E1369))-SUM($G1369:AM1369))*(OFFSET('PTRM input'!$G$477,0,$E1369-1)/A46taxstdlife))))</f>
        <v>0</v>
      </c>
      <c r="AO1369" s="251">
        <f ca="1">IF(A46taxstdlife="n/a","n/a",IF(A46taxstdlife="",0,IF(AO$3&gt;(A46stdlife+$E1369),((INDEX('PTRM input'!$G$385:$P$434,A46offset,$E1369)-INDEX('PTRM input'!$G$277:$P$326,A46offset,$E1369))*OFFSET($F$7,0,$E1369))-SUM($G1369:AN1369),(((INDEX('PTRM input'!$G$385:$P$434,A46offset,$E1369)-INDEX('PTRM input'!$G$277:$P$326,A46offset,$E1369))*OFFSET($F$7,0,$E1369))-SUM($G1369:AN1369))*(OFFSET('PTRM input'!$G$477,0,$E1369-1)/A46taxstdlife))))</f>
        <v>0</v>
      </c>
      <c r="AP1369" s="251">
        <f ca="1">IF(A46taxstdlife="n/a","n/a",IF(A46taxstdlife="",0,IF(AP$3&gt;(A46stdlife+$E1369),((INDEX('PTRM input'!$G$385:$P$434,A46offset,$E1369)-INDEX('PTRM input'!$G$277:$P$326,A46offset,$E1369))*OFFSET($F$7,0,$E1369))-SUM($G1369:AO1369),(((INDEX('PTRM input'!$G$385:$P$434,A46offset,$E1369)-INDEX('PTRM input'!$G$277:$P$326,A46offset,$E1369))*OFFSET($F$7,0,$E1369))-SUM($G1369:AO1369))*(OFFSET('PTRM input'!$G$477,0,$E1369-1)/A46taxstdlife))))</f>
        <v>0</v>
      </c>
      <c r="AQ1369" s="251">
        <f ca="1">IF(A46taxstdlife="n/a","n/a",IF(A46taxstdlife="",0,IF(AQ$3&gt;(A46stdlife+$E1369),((INDEX('PTRM input'!$G$385:$P$434,A46offset,$E1369)-INDEX('PTRM input'!$G$277:$P$326,A46offset,$E1369))*OFFSET($F$7,0,$E1369))-SUM($G1369:AP1369),(((INDEX('PTRM input'!$G$385:$P$434,A46offset,$E1369)-INDEX('PTRM input'!$G$277:$P$326,A46offset,$E1369))*OFFSET($F$7,0,$E1369))-SUM($G1369:AP1369))*(OFFSET('PTRM input'!$G$477,0,$E1369-1)/A46taxstdlife))))</f>
        <v>0</v>
      </c>
      <c r="AR1369" s="251">
        <f ca="1">IF(A46taxstdlife="n/a","n/a",IF(A46taxstdlife="",0,IF(AR$3&gt;(A46stdlife+$E1369),((INDEX('PTRM input'!$G$385:$P$434,A46offset,$E1369)-INDEX('PTRM input'!$G$277:$P$326,A46offset,$E1369))*OFFSET($F$7,0,$E1369))-SUM($G1369:AQ1369),(((INDEX('PTRM input'!$G$385:$P$434,A46offset,$E1369)-INDEX('PTRM input'!$G$277:$P$326,A46offset,$E1369))*OFFSET($F$7,0,$E1369))-SUM($G1369:AQ1369))*(OFFSET('PTRM input'!$G$477,0,$E1369-1)/A46taxstdlife))))</f>
        <v>0</v>
      </c>
      <c r="AS1369" s="251">
        <f ca="1">IF(A46taxstdlife="n/a","n/a",IF(A46taxstdlife="",0,IF(AS$3&gt;(A46stdlife+$E1369),((INDEX('PTRM input'!$G$385:$P$434,A46offset,$E1369)-INDEX('PTRM input'!$G$277:$P$326,A46offset,$E1369))*OFFSET($F$7,0,$E1369))-SUM($G1369:AR1369),(((INDEX('PTRM input'!$G$385:$P$434,A46offset,$E1369)-INDEX('PTRM input'!$G$277:$P$326,A46offset,$E1369))*OFFSET($F$7,0,$E1369))-SUM($G1369:AR1369))*(OFFSET('PTRM input'!$G$477,0,$E1369-1)/A46taxstdlife))))</f>
        <v>0</v>
      </c>
      <c r="AT1369" s="251">
        <f ca="1">IF(A46taxstdlife="n/a","n/a",IF(A46taxstdlife="",0,IF(AT$3&gt;(A46stdlife+$E1369),((INDEX('PTRM input'!$G$385:$P$434,A46offset,$E1369)-INDEX('PTRM input'!$G$277:$P$326,A46offset,$E1369))*OFFSET($F$7,0,$E1369))-SUM($G1369:AS1369),(((INDEX('PTRM input'!$G$385:$P$434,A46offset,$E1369)-INDEX('PTRM input'!$G$277:$P$326,A46offset,$E1369))*OFFSET($F$7,0,$E1369))-SUM($G1369:AS1369))*(OFFSET('PTRM input'!$G$477,0,$E1369-1)/A46taxstdlife))))</f>
        <v>0</v>
      </c>
      <c r="AU1369" s="251">
        <f ca="1">IF(A46taxstdlife="n/a","n/a",IF(A46taxstdlife="",0,IF(AU$3&gt;(A46stdlife+$E1369),((INDEX('PTRM input'!$G$385:$P$434,A46offset,$E1369)-INDEX('PTRM input'!$G$277:$P$326,A46offset,$E1369))*OFFSET($F$7,0,$E1369))-SUM($G1369:AT1369),(((INDEX('PTRM input'!$G$385:$P$434,A46offset,$E1369)-INDEX('PTRM input'!$G$277:$P$326,A46offset,$E1369))*OFFSET($F$7,0,$E1369))-SUM($G1369:AT1369))*(OFFSET('PTRM input'!$G$477,0,$E1369-1)/A46taxstdlife))))</f>
        <v>0</v>
      </c>
      <c r="AV1369" s="251">
        <f ca="1">IF(A46taxstdlife="n/a","n/a",IF(A46taxstdlife="",0,IF(AV$3&gt;(A46stdlife+$E1369),((INDEX('PTRM input'!$G$385:$P$434,A46offset,$E1369)-INDEX('PTRM input'!$G$277:$P$326,A46offset,$E1369))*OFFSET($F$7,0,$E1369))-SUM($G1369:AU1369),(((INDEX('PTRM input'!$G$385:$P$434,A46offset,$E1369)-INDEX('PTRM input'!$G$277:$P$326,A46offset,$E1369))*OFFSET($F$7,0,$E1369))-SUM($G1369:AU1369))*(OFFSET('PTRM input'!$G$477,0,$E1369-1)/A46taxstdlife))))</f>
        <v>0</v>
      </c>
      <c r="AW1369" s="251">
        <f ca="1">IF(A46taxstdlife="n/a","n/a",IF(A46taxstdlife="",0,IF(AW$3&gt;(A46stdlife+$E1369),((INDEX('PTRM input'!$G$385:$P$434,A46offset,$E1369)-INDEX('PTRM input'!$G$277:$P$326,A46offset,$E1369))*OFFSET($F$7,0,$E1369))-SUM($G1369:AV1369),(((INDEX('PTRM input'!$G$385:$P$434,A46offset,$E1369)-INDEX('PTRM input'!$G$277:$P$326,A46offset,$E1369))*OFFSET($F$7,0,$E1369))-SUM($G1369:AV1369))*(OFFSET('PTRM input'!$G$477,0,$E1369-1)/A46taxstdlife))))</f>
        <v>0</v>
      </c>
      <c r="AX1369" s="251">
        <f ca="1">IF(A46taxstdlife="n/a","n/a",IF(A46taxstdlife="",0,IF(AX$3&gt;(A46stdlife+$E1369),((INDEX('PTRM input'!$G$385:$P$434,A46offset,$E1369)-INDEX('PTRM input'!$G$277:$P$326,A46offset,$E1369))*OFFSET($F$7,0,$E1369))-SUM($G1369:AW1369),(((INDEX('PTRM input'!$G$385:$P$434,A46offset,$E1369)-INDEX('PTRM input'!$G$277:$P$326,A46offset,$E1369))*OFFSET($F$7,0,$E1369))-SUM($G1369:AW1369))*(OFFSET('PTRM input'!$G$477,0,$E1369-1)/A46taxstdlife))))</f>
        <v>0</v>
      </c>
      <c r="AY1369" s="251">
        <f ca="1">IF(A46taxstdlife="n/a","n/a",IF(A46taxstdlife="",0,IF(AY$3&gt;(A46stdlife+$E1369),((INDEX('PTRM input'!$G$385:$P$434,A46offset,$E1369)-INDEX('PTRM input'!$G$277:$P$326,A46offset,$E1369))*OFFSET($F$7,0,$E1369))-SUM($G1369:AX1369),(((INDEX('PTRM input'!$G$385:$P$434,A46offset,$E1369)-INDEX('PTRM input'!$G$277:$P$326,A46offset,$E1369))*OFFSET($F$7,0,$E1369))-SUM($G1369:AX1369))*(OFFSET('PTRM input'!$G$477,0,$E1369-1)/A46taxstdlife))))</f>
        <v>0</v>
      </c>
      <c r="AZ1369" s="251">
        <f ca="1">IF(A46taxstdlife="n/a","n/a",IF(A46taxstdlife="",0,IF(AZ$3&gt;(A46stdlife+$E1369),((INDEX('PTRM input'!$G$385:$P$434,A46offset,$E1369)-INDEX('PTRM input'!$G$277:$P$326,A46offset,$E1369))*OFFSET($F$7,0,$E1369))-SUM($G1369:AY1369),(((INDEX('PTRM input'!$G$385:$P$434,A46offset,$E1369)-INDEX('PTRM input'!$G$277:$P$326,A46offset,$E1369))*OFFSET($F$7,0,$E1369))-SUM($G1369:AY1369))*(OFFSET('PTRM input'!$G$477,0,$E1369-1)/A46taxstdlife))))</f>
        <v>0</v>
      </c>
      <c r="BA1369" s="251">
        <f ca="1">IF(A46taxstdlife="n/a","n/a",IF(A46taxstdlife="",0,IF(BA$3&gt;(A46stdlife+$E1369),((INDEX('PTRM input'!$G$385:$P$434,A46offset,$E1369)-INDEX('PTRM input'!$G$277:$P$326,A46offset,$E1369))*OFFSET($F$7,0,$E1369))-SUM($G1369:AZ1369),(((INDEX('PTRM input'!$G$385:$P$434,A46offset,$E1369)-INDEX('PTRM input'!$G$277:$P$326,A46offset,$E1369))*OFFSET($F$7,0,$E1369))-SUM($G1369:AZ1369))*(OFFSET('PTRM input'!$G$477,0,$E1369-1)/A46taxstdlife))))</f>
        <v>0</v>
      </c>
      <c r="BB1369" s="251">
        <f ca="1">IF(A46taxstdlife="n/a","n/a",IF(A46taxstdlife="",0,IF(BB$3&gt;(A46stdlife+$E1369),((INDEX('PTRM input'!$G$385:$P$434,A46offset,$E1369)-INDEX('PTRM input'!$G$277:$P$326,A46offset,$E1369))*OFFSET($F$7,0,$E1369))-SUM($G1369:BA1369),(((INDEX('PTRM input'!$G$385:$P$434,A46offset,$E1369)-INDEX('PTRM input'!$G$277:$P$326,A46offset,$E1369))*OFFSET($F$7,0,$E1369))-SUM($G1369:BA1369))*(OFFSET('PTRM input'!$G$477,0,$E1369-1)/A46taxstdlife))))</f>
        <v>0</v>
      </c>
      <c r="BC1369" s="251">
        <f ca="1">IF(A46taxstdlife="n/a","n/a",IF(A46taxstdlife="",0,IF(BC$3&gt;(A46stdlife+$E1369),((INDEX('PTRM input'!$G$385:$P$434,A46offset,$E1369)-INDEX('PTRM input'!$G$277:$P$326,A46offset,$E1369))*OFFSET($F$7,0,$E1369))-SUM($G1369:BB1369),(((INDEX('PTRM input'!$G$385:$P$434,A46offset,$E1369)-INDEX('PTRM input'!$G$277:$P$326,A46offset,$E1369))*OFFSET($F$7,0,$E1369))-SUM($G1369:BB1369))*(OFFSET('PTRM input'!$G$477,0,$E1369-1)/A46taxstdlife))))</f>
        <v>0</v>
      </c>
      <c r="BD1369" s="251">
        <f ca="1">IF(A46taxstdlife="n/a","n/a",IF(A46taxstdlife="",0,IF(BD$3&gt;(A46stdlife+$E1369),((INDEX('PTRM input'!$G$385:$P$434,A46offset,$E1369)-INDEX('PTRM input'!$G$277:$P$326,A46offset,$E1369))*OFFSET($F$7,0,$E1369))-SUM($G1369:BC1369),(((INDEX('PTRM input'!$G$385:$P$434,A46offset,$E1369)-INDEX('PTRM input'!$G$277:$P$326,A46offset,$E1369))*OFFSET($F$7,0,$E1369))-SUM($G1369:BC1369))*(OFFSET('PTRM input'!$G$477,0,$E1369-1)/A46taxstdlife))))</f>
        <v>0</v>
      </c>
      <c r="BE1369" s="251">
        <f ca="1">IF(A46taxstdlife="n/a","n/a",IF(A46taxstdlife="",0,IF(BE$3&gt;(A46stdlife+$E1369),((INDEX('PTRM input'!$G$385:$P$434,A46offset,$E1369)-INDEX('PTRM input'!$G$277:$P$326,A46offset,$E1369))*OFFSET($F$7,0,$E1369))-SUM($G1369:BD1369),(((INDEX('PTRM input'!$G$385:$P$434,A46offset,$E1369)-INDEX('PTRM input'!$G$277:$P$326,A46offset,$E1369))*OFFSET($F$7,0,$E1369))-SUM($G1369:BD1369))*(OFFSET('PTRM input'!$G$477,0,$E1369-1)/A46taxstdlife))))</f>
        <v>0</v>
      </c>
      <c r="BF1369" s="251">
        <f ca="1">IF(A46taxstdlife="n/a","n/a",IF(A46taxstdlife="",0,IF(BF$3&gt;(A46stdlife+$E1369),((INDEX('PTRM input'!$G$385:$P$434,A46offset,$E1369)-INDEX('PTRM input'!$G$277:$P$326,A46offset,$E1369))*OFFSET($F$7,0,$E1369))-SUM($G1369:BE1369),(((INDEX('PTRM input'!$G$385:$P$434,A46offset,$E1369)-INDEX('PTRM input'!$G$277:$P$326,A46offset,$E1369))*OFFSET($F$7,0,$E1369))-SUM($G1369:BE1369))*(OFFSET('PTRM input'!$G$477,0,$E1369-1)/A46taxstdlife))))</f>
        <v>0</v>
      </c>
      <c r="BG1369" s="251">
        <f ca="1">IF(A46taxstdlife="n/a","n/a",IF(A46taxstdlife="",0,IF(BG$3&gt;(A46stdlife+$E1369),((INDEX('PTRM input'!$G$385:$P$434,A46offset,$E1369)-INDEX('PTRM input'!$G$277:$P$326,A46offset,$E1369))*OFFSET($F$7,0,$E1369))-SUM($G1369:BF1369),(((INDEX('PTRM input'!$G$385:$P$434,A46offset,$E1369)-INDEX('PTRM input'!$G$277:$P$326,A46offset,$E1369))*OFFSET($F$7,0,$E1369))-SUM($G1369:BF1369))*(OFFSET('PTRM input'!$G$477,0,$E1369-1)/A46taxstdlife))))</f>
        <v>0</v>
      </c>
      <c r="BH1369" s="251">
        <f ca="1">IF(A46taxstdlife="n/a","n/a",IF(A46taxstdlife="",0,IF(BH$3&gt;(A46stdlife+$E1369),((INDEX('PTRM input'!$G$385:$P$434,A46offset,$E1369)-INDEX('PTRM input'!$G$277:$P$326,A46offset,$E1369))*OFFSET($F$7,0,$E1369))-SUM($G1369:BG1369),(((INDEX('PTRM input'!$G$385:$P$434,A46offset,$E1369)-INDEX('PTRM input'!$G$277:$P$326,A46offset,$E1369))*OFFSET($F$7,0,$E1369))-SUM($G1369:BG1369))*(OFFSET('PTRM input'!$G$477,0,$E1369-1)/A46taxstdlife))))</f>
        <v>0</v>
      </c>
      <c r="BI1369" s="251">
        <f ca="1">IF(A46taxstdlife="n/a","n/a",IF(A46taxstdlife="",0,IF(BI$3&gt;(A46stdlife+$E1369),((INDEX('PTRM input'!$G$385:$P$434,A46offset,$E1369)-INDEX('PTRM input'!$G$277:$P$326,A46offset,$E1369))*OFFSET($F$7,0,$E1369))-SUM($G1369:BH1369),(((INDEX('PTRM input'!$G$385:$P$434,A46offset,$E1369)-INDEX('PTRM input'!$G$277:$P$326,A46offset,$E1369))*OFFSET($F$7,0,$E1369))-SUM($G1369:BH1369))*(OFFSET('PTRM input'!$G$477,0,$E1369-1)/A46taxstdlife))))</f>
        <v>0</v>
      </c>
      <c r="BJ1369" s="163"/>
      <c r="BK1369" s="116"/>
      <c r="BL1369" s="116"/>
      <c r="BM1369" s="116"/>
    </row>
    <row r="1370" spans="1:65" ht="12.75" hidden="1" customHeight="1" outlineLevel="2">
      <c r="A1370" s="366"/>
      <c r="B1370" s="19"/>
      <c r="C1370" s="18"/>
      <c r="D1370" s="760"/>
      <c r="E1370" s="86">
        <v>4</v>
      </c>
      <c r="F1370" s="356"/>
      <c r="G1370" s="434"/>
      <c r="H1370" s="435"/>
      <c r="I1370" s="435"/>
      <c r="J1370" s="619"/>
      <c r="K1370" s="251">
        <f ca="1">IF(A46taxstdlife="n/a","n/a",IF(A46taxstdlife="",0,IF(K$3&gt;(A46stdlife+$E1370),((INDEX('PTRM input'!$G$385:$P$434,A46offset,$E1370)-INDEX('PTRM input'!$G$277:$P$326,A46offset,$E1370))*OFFSET($F$7,0,$E1370))-SUM($G1370:J1370),(((INDEX('PTRM input'!$G$385:$P$434,A46offset,$E1370)-INDEX('PTRM input'!$G$277:$P$326,A46offset,$E1370))*OFFSET($F$7,0,$E1370))-SUM($G1370:J1370))*(OFFSET('PTRM input'!$G$477,0,$E1370-1)/A46taxstdlife))))</f>
        <v>0</v>
      </c>
      <c r="L1370" s="251">
        <f ca="1">IF(A46taxstdlife="n/a","n/a",IF(A46taxstdlife="",0,IF(L$3&gt;(A46stdlife+$E1370),((INDEX('PTRM input'!$G$385:$P$434,A46offset,$E1370)-INDEX('PTRM input'!$G$277:$P$326,A46offset,$E1370))*OFFSET($F$7,0,$E1370))-SUM($G1370:K1370),(((INDEX('PTRM input'!$G$385:$P$434,A46offset,$E1370)-INDEX('PTRM input'!$G$277:$P$326,A46offset,$E1370))*OFFSET($F$7,0,$E1370))-SUM($G1370:K1370))*(OFFSET('PTRM input'!$G$477,0,$E1370-1)/A46taxstdlife))))</f>
        <v>0</v>
      </c>
      <c r="M1370" s="251">
        <f ca="1">IF(A46taxstdlife="n/a","n/a",IF(A46taxstdlife="",0,IF(M$3&gt;(A46stdlife+$E1370),((INDEX('PTRM input'!$G$385:$P$434,A46offset,$E1370)-INDEX('PTRM input'!$G$277:$P$326,A46offset,$E1370))*OFFSET($F$7,0,$E1370))-SUM($G1370:L1370),(((INDEX('PTRM input'!$G$385:$P$434,A46offset,$E1370)-INDEX('PTRM input'!$G$277:$P$326,A46offset,$E1370))*OFFSET($F$7,0,$E1370))-SUM($G1370:L1370))*(OFFSET('PTRM input'!$G$477,0,$E1370-1)/A46taxstdlife))))</f>
        <v>0</v>
      </c>
      <c r="N1370" s="251">
        <f ca="1">IF(A46taxstdlife="n/a","n/a",IF(A46taxstdlife="",0,IF(N$3&gt;(A46stdlife+$E1370),((INDEX('PTRM input'!$G$385:$P$434,A46offset,$E1370)-INDEX('PTRM input'!$G$277:$P$326,A46offset,$E1370))*OFFSET($F$7,0,$E1370))-SUM($G1370:M1370),(((INDEX('PTRM input'!$G$385:$P$434,A46offset,$E1370)-INDEX('PTRM input'!$G$277:$P$326,A46offset,$E1370))*OFFSET($F$7,0,$E1370))-SUM($G1370:M1370))*(OFFSET('PTRM input'!$G$477,0,$E1370-1)/A46taxstdlife))))</f>
        <v>0</v>
      </c>
      <c r="O1370" s="251">
        <f ca="1">IF(A46taxstdlife="n/a","n/a",IF(A46taxstdlife="",0,IF(O$3&gt;(A46stdlife+$E1370),((INDEX('PTRM input'!$G$385:$P$434,A46offset,$E1370)-INDEX('PTRM input'!$G$277:$P$326,A46offset,$E1370))*OFFSET($F$7,0,$E1370))-SUM($G1370:N1370),(((INDEX('PTRM input'!$G$385:$P$434,A46offset,$E1370)-INDEX('PTRM input'!$G$277:$P$326,A46offset,$E1370))*OFFSET($F$7,0,$E1370))-SUM($G1370:N1370))*(OFFSET('PTRM input'!$G$477,0,$E1370-1)/A46taxstdlife))))</f>
        <v>0</v>
      </c>
      <c r="P1370" s="251">
        <f ca="1">IF(A46taxstdlife="n/a","n/a",IF(A46taxstdlife="",0,IF(P$3&gt;(A46stdlife+$E1370),((INDEX('PTRM input'!$G$385:$P$434,A46offset,$E1370)-INDEX('PTRM input'!$G$277:$P$326,A46offset,$E1370))*OFFSET($F$7,0,$E1370))-SUM($G1370:O1370),(((INDEX('PTRM input'!$G$385:$P$434,A46offset,$E1370)-INDEX('PTRM input'!$G$277:$P$326,A46offset,$E1370))*OFFSET($F$7,0,$E1370))-SUM($G1370:O1370))*(OFFSET('PTRM input'!$G$477,0,$E1370-1)/A46taxstdlife))))</f>
        <v>0</v>
      </c>
      <c r="Q1370" s="251">
        <f ca="1">IF(A46taxstdlife="n/a","n/a",IF(A46taxstdlife="",0,IF(Q$3&gt;(A46stdlife+$E1370),((INDEX('PTRM input'!$G$385:$P$434,A46offset,$E1370)-INDEX('PTRM input'!$G$277:$P$326,A46offset,$E1370))*OFFSET($F$7,0,$E1370))-SUM($G1370:P1370),(((INDEX('PTRM input'!$G$385:$P$434,A46offset,$E1370)-INDEX('PTRM input'!$G$277:$P$326,A46offset,$E1370))*OFFSET($F$7,0,$E1370))-SUM($G1370:P1370))*(OFFSET('PTRM input'!$G$477,0,$E1370-1)/A46taxstdlife))))</f>
        <v>0</v>
      </c>
      <c r="R1370" s="251">
        <f ca="1">IF(A46taxstdlife="n/a","n/a",IF(A46taxstdlife="",0,IF(R$3&gt;(A46stdlife+$E1370),((INDEX('PTRM input'!$G$385:$P$434,A46offset,$E1370)-INDEX('PTRM input'!$G$277:$P$326,A46offset,$E1370))*OFFSET($F$7,0,$E1370))-SUM($G1370:Q1370),(((INDEX('PTRM input'!$G$385:$P$434,A46offset,$E1370)-INDEX('PTRM input'!$G$277:$P$326,A46offset,$E1370))*OFFSET($F$7,0,$E1370))-SUM($G1370:Q1370))*(OFFSET('PTRM input'!$G$477,0,$E1370-1)/A46taxstdlife))))</f>
        <v>0</v>
      </c>
      <c r="S1370" s="251">
        <f ca="1">IF(A46taxstdlife="n/a","n/a",IF(A46taxstdlife="",0,IF(S$3&gt;(A46stdlife+$E1370),((INDEX('PTRM input'!$G$385:$P$434,A46offset,$E1370)-INDEX('PTRM input'!$G$277:$P$326,A46offset,$E1370))*OFFSET($F$7,0,$E1370))-SUM($G1370:R1370),(((INDEX('PTRM input'!$G$385:$P$434,A46offset,$E1370)-INDEX('PTRM input'!$G$277:$P$326,A46offset,$E1370))*OFFSET($F$7,0,$E1370))-SUM($G1370:R1370))*(OFFSET('PTRM input'!$G$477,0,$E1370-1)/A46taxstdlife))))</f>
        <v>0</v>
      </c>
      <c r="T1370" s="251">
        <f ca="1">IF(A46taxstdlife="n/a","n/a",IF(A46taxstdlife="",0,IF(T$3&gt;(A46stdlife+$E1370),((INDEX('PTRM input'!$G$385:$P$434,A46offset,$E1370)-INDEX('PTRM input'!$G$277:$P$326,A46offset,$E1370))*OFFSET($F$7,0,$E1370))-SUM($G1370:S1370),(((INDEX('PTRM input'!$G$385:$P$434,A46offset,$E1370)-INDEX('PTRM input'!$G$277:$P$326,A46offset,$E1370))*OFFSET($F$7,0,$E1370))-SUM($G1370:S1370))*(OFFSET('PTRM input'!$G$477,0,$E1370-1)/A46taxstdlife))))</f>
        <v>0</v>
      </c>
      <c r="U1370" s="251">
        <f ca="1">IF(A46taxstdlife="n/a","n/a",IF(A46taxstdlife="",0,IF(U$3&gt;(A46stdlife+$E1370),((INDEX('PTRM input'!$G$385:$P$434,A46offset,$E1370)-INDEX('PTRM input'!$G$277:$P$326,A46offset,$E1370))*OFFSET($F$7,0,$E1370))-SUM($G1370:T1370),(((INDEX('PTRM input'!$G$385:$P$434,A46offset,$E1370)-INDEX('PTRM input'!$G$277:$P$326,A46offset,$E1370))*OFFSET($F$7,0,$E1370))-SUM($G1370:T1370))*(OFFSET('PTRM input'!$G$477,0,$E1370-1)/A46taxstdlife))))</f>
        <v>0</v>
      </c>
      <c r="V1370" s="251">
        <f ca="1">IF(A46taxstdlife="n/a","n/a",IF(A46taxstdlife="",0,IF(V$3&gt;(A46stdlife+$E1370),((INDEX('PTRM input'!$G$385:$P$434,A46offset,$E1370)-INDEX('PTRM input'!$G$277:$P$326,A46offset,$E1370))*OFFSET($F$7,0,$E1370))-SUM($G1370:U1370),(((INDEX('PTRM input'!$G$385:$P$434,A46offset,$E1370)-INDEX('PTRM input'!$G$277:$P$326,A46offset,$E1370))*OFFSET($F$7,0,$E1370))-SUM($G1370:U1370))*(OFFSET('PTRM input'!$G$477,0,$E1370-1)/A46taxstdlife))))</f>
        <v>0</v>
      </c>
      <c r="W1370" s="251">
        <f ca="1">IF(A46taxstdlife="n/a","n/a",IF(A46taxstdlife="",0,IF(W$3&gt;(A46stdlife+$E1370),((INDEX('PTRM input'!$G$385:$P$434,A46offset,$E1370)-INDEX('PTRM input'!$G$277:$P$326,A46offset,$E1370))*OFFSET($F$7,0,$E1370))-SUM($G1370:V1370),(((INDEX('PTRM input'!$G$385:$P$434,A46offset,$E1370)-INDEX('PTRM input'!$G$277:$P$326,A46offset,$E1370))*OFFSET($F$7,0,$E1370))-SUM($G1370:V1370))*(OFFSET('PTRM input'!$G$477,0,$E1370-1)/A46taxstdlife))))</f>
        <v>0</v>
      </c>
      <c r="X1370" s="251">
        <f ca="1">IF(A46taxstdlife="n/a","n/a",IF(A46taxstdlife="",0,IF(X$3&gt;(A46stdlife+$E1370),((INDEX('PTRM input'!$G$385:$P$434,A46offset,$E1370)-INDEX('PTRM input'!$G$277:$P$326,A46offset,$E1370))*OFFSET($F$7,0,$E1370))-SUM($G1370:W1370),(((INDEX('PTRM input'!$G$385:$P$434,A46offset,$E1370)-INDEX('PTRM input'!$G$277:$P$326,A46offset,$E1370))*OFFSET($F$7,0,$E1370))-SUM($G1370:W1370))*(OFFSET('PTRM input'!$G$477,0,$E1370-1)/A46taxstdlife))))</f>
        <v>0</v>
      </c>
      <c r="Y1370" s="251">
        <f ca="1">IF(A46taxstdlife="n/a","n/a",IF(A46taxstdlife="",0,IF(Y$3&gt;(A46stdlife+$E1370),((INDEX('PTRM input'!$G$385:$P$434,A46offset,$E1370)-INDEX('PTRM input'!$G$277:$P$326,A46offset,$E1370))*OFFSET($F$7,0,$E1370))-SUM($G1370:X1370),(((INDEX('PTRM input'!$G$385:$P$434,A46offset,$E1370)-INDEX('PTRM input'!$G$277:$P$326,A46offset,$E1370))*OFFSET($F$7,0,$E1370))-SUM($G1370:X1370))*(OFFSET('PTRM input'!$G$477,0,$E1370-1)/A46taxstdlife))))</f>
        <v>0</v>
      </c>
      <c r="Z1370" s="251">
        <f ca="1">IF(A46taxstdlife="n/a","n/a",IF(A46taxstdlife="",0,IF(Z$3&gt;(A46stdlife+$E1370),((INDEX('PTRM input'!$G$385:$P$434,A46offset,$E1370)-INDEX('PTRM input'!$G$277:$P$326,A46offset,$E1370))*OFFSET($F$7,0,$E1370))-SUM($G1370:Y1370),(((INDEX('PTRM input'!$G$385:$P$434,A46offset,$E1370)-INDEX('PTRM input'!$G$277:$P$326,A46offset,$E1370))*OFFSET($F$7,0,$E1370))-SUM($G1370:Y1370))*(OFFSET('PTRM input'!$G$477,0,$E1370-1)/A46taxstdlife))))</f>
        <v>0</v>
      </c>
      <c r="AA1370" s="251">
        <f ca="1">IF(A46taxstdlife="n/a","n/a",IF(A46taxstdlife="",0,IF(AA$3&gt;(A46stdlife+$E1370),((INDEX('PTRM input'!$G$385:$P$434,A46offset,$E1370)-INDEX('PTRM input'!$G$277:$P$326,A46offset,$E1370))*OFFSET($F$7,0,$E1370))-SUM($G1370:Z1370),(((INDEX('PTRM input'!$G$385:$P$434,A46offset,$E1370)-INDEX('PTRM input'!$G$277:$P$326,A46offset,$E1370))*OFFSET($F$7,0,$E1370))-SUM($G1370:Z1370))*(OFFSET('PTRM input'!$G$477,0,$E1370-1)/A46taxstdlife))))</f>
        <v>0</v>
      </c>
      <c r="AB1370" s="251">
        <f ca="1">IF(A46taxstdlife="n/a","n/a",IF(A46taxstdlife="",0,IF(AB$3&gt;(A46stdlife+$E1370),((INDEX('PTRM input'!$G$385:$P$434,A46offset,$E1370)-INDEX('PTRM input'!$G$277:$P$326,A46offset,$E1370))*OFFSET($F$7,0,$E1370))-SUM($G1370:AA1370),(((INDEX('PTRM input'!$G$385:$P$434,A46offset,$E1370)-INDEX('PTRM input'!$G$277:$P$326,A46offset,$E1370))*OFFSET($F$7,0,$E1370))-SUM($G1370:AA1370))*(OFFSET('PTRM input'!$G$477,0,$E1370-1)/A46taxstdlife))))</f>
        <v>0</v>
      </c>
      <c r="AC1370" s="251">
        <f ca="1">IF(A46taxstdlife="n/a","n/a",IF(A46taxstdlife="",0,IF(AC$3&gt;(A46stdlife+$E1370),((INDEX('PTRM input'!$G$385:$P$434,A46offset,$E1370)-INDEX('PTRM input'!$G$277:$P$326,A46offset,$E1370))*OFFSET($F$7,0,$E1370))-SUM($G1370:AB1370),(((INDEX('PTRM input'!$G$385:$P$434,A46offset,$E1370)-INDEX('PTRM input'!$G$277:$P$326,A46offset,$E1370))*OFFSET($F$7,0,$E1370))-SUM($G1370:AB1370))*(OFFSET('PTRM input'!$G$477,0,$E1370-1)/A46taxstdlife))))</f>
        <v>0</v>
      </c>
      <c r="AD1370" s="251">
        <f ca="1">IF(A46taxstdlife="n/a","n/a",IF(A46taxstdlife="",0,IF(AD$3&gt;(A46stdlife+$E1370),((INDEX('PTRM input'!$G$385:$P$434,A46offset,$E1370)-INDEX('PTRM input'!$G$277:$P$326,A46offset,$E1370))*OFFSET($F$7,0,$E1370))-SUM($G1370:AC1370),(((INDEX('PTRM input'!$G$385:$P$434,A46offset,$E1370)-INDEX('PTRM input'!$G$277:$P$326,A46offset,$E1370))*OFFSET($F$7,0,$E1370))-SUM($G1370:AC1370))*(OFFSET('PTRM input'!$G$477,0,$E1370-1)/A46taxstdlife))))</f>
        <v>0</v>
      </c>
      <c r="AE1370" s="251">
        <f ca="1">IF(A46taxstdlife="n/a","n/a",IF(A46taxstdlife="",0,IF(AE$3&gt;(A46stdlife+$E1370),((INDEX('PTRM input'!$G$385:$P$434,A46offset,$E1370)-INDEX('PTRM input'!$G$277:$P$326,A46offset,$E1370))*OFFSET($F$7,0,$E1370))-SUM($G1370:AD1370),(((INDEX('PTRM input'!$G$385:$P$434,A46offset,$E1370)-INDEX('PTRM input'!$G$277:$P$326,A46offset,$E1370))*OFFSET($F$7,0,$E1370))-SUM($G1370:AD1370))*(OFFSET('PTRM input'!$G$477,0,$E1370-1)/A46taxstdlife))))</f>
        <v>0</v>
      </c>
      <c r="AF1370" s="251">
        <f ca="1">IF(A46taxstdlife="n/a","n/a",IF(A46taxstdlife="",0,IF(AF$3&gt;(A46stdlife+$E1370),((INDEX('PTRM input'!$G$385:$P$434,A46offset,$E1370)-INDEX('PTRM input'!$G$277:$P$326,A46offset,$E1370))*OFFSET($F$7,0,$E1370))-SUM($G1370:AE1370),(((INDEX('PTRM input'!$G$385:$P$434,A46offset,$E1370)-INDEX('PTRM input'!$G$277:$P$326,A46offset,$E1370))*OFFSET($F$7,0,$E1370))-SUM($G1370:AE1370))*(OFFSET('PTRM input'!$G$477,0,$E1370-1)/A46taxstdlife))))</f>
        <v>0</v>
      </c>
      <c r="AG1370" s="251">
        <f ca="1">IF(A46taxstdlife="n/a","n/a",IF(A46taxstdlife="",0,IF(AG$3&gt;(A46stdlife+$E1370),((INDEX('PTRM input'!$G$385:$P$434,A46offset,$E1370)-INDEX('PTRM input'!$G$277:$P$326,A46offset,$E1370))*OFFSET($F$7,0,$E1370))-SUM($G1370:AF1370),(((INDEX('PTRM input'!$G$385:$P$434,A46offset,$E1370)-INDEX('PTRM input'!$G$277:$P$326,A46offset,$E1370))*OFFSET($F$7,0,$E1370))-SUM($G1370:AF1370))*(OFFSET('PTRM input'!$G$477,0,$E1370-1)/A46taxstdlife))))</f>
        <v>0</v>
      </c>
      <c r="AH1370" s="251">
        <f ca="1">IF(A46taxstdlife="n/a","n/a",IF(A46taxstdlife="",0,IF(AH$3&gt;(A46stdlife+$E1370),((INDEX('PTRM input'!$G$385:$P$434,A46offset,$E1370)-INDEX('PTRM input'!$G$277:$P$326,A46offset,$E1370))*OFFSET($F$7,0,$E1370))-SUM($G1370:AG1370),(((INDEX('PTRM input'!$G$385:$P$434,A46offset,$E1370)-INDEX('PTRM input'!$G$277:$P$326,A46offset,$E1370))*OFFSET($F$7,0,$E1370))-SUM($G1370:AG1370))*(OFFSET('PTRM input'!$G$477,0,$E1370-1)/A46taxstdlife))))</f>
        <v>0</v>
      </c>
      <c r="AI1370" s="251">
        <f ca="1">IF(A46taxstdlife="n/a","n/a",IF(A46taxstdlife="",0,IF(AI$3&gt;(A46stdlife+$E1370),((INDEX('PTRM input'!$G$385:$P$434,A46offset,$E1370)-INDEX('PTRM input'!$G$277:$P$326,A46offset,$E1370))*OFFSET($F$7,0,$E1370))-SUM($G1370:AH1370),(((INDEX('PTRM input'!$G$385:$P$434,A46offset,$E1370)-INDEX('PTRM input'!$G$277:$P$326,A46offset,$E1370))*OFFSET($F$7,0,$E1370))-SUM($G1370:AH1370))*(OFFSET('PTRM input'!$G$477,0,$E1370-1)/A46taxstdlife))))</f>
        <v>0</v>
      </c>
      <c r="AJ1370" s="251">
        <f ca="1">IF(A46taxstdlife="n/a","n/a",IF(A46taxstdlife="",0,IF(AJ$3&gt;(A46stdlife+$E1370),((INDEX('PTRM input'!$G$385:$P$434,A46offset,$E1370)-INDEX('PTRM input'!$G$277:$P$326,A46offset,$E1370))*OFFSET($F$7,0,$E1370))-SUM($G1370:AI1370),(((INDEX('PTRM input'!$G$385:$P$434,A46offset,$E1370)-INDEX('PTRM input'!$G$277:$P$326,A46offset,$E1370))*OFFSET($F$7,0,$E1370))-SUM($G1370:AI1370))*(OFFSET('PTRM input'!$G$477,0,$E1370-1)/A46taxstdlife))))</f>
        <v>0</v>
      </c>
      <c r="AK1370" s="251">
        <f ca="1">IF(A46taxstdlife="n/a","n/a",IF(A46taxstdlife="",0,IF(AK$3&gt;(A46stdlife+$E1370),((INDEX('PTRM input'!$G$385:$P$434,A46offset,$E1370)-INDEX('PTRM input'!$G$277:$P$326,A46offset,$E1370))*OFFSET($F$7,0,$E1370))-SUM($G1370:AJ1370),(((INDEX('PTRM input'!$G$385:$P$434,A46offset,$E1370)-INDEX('PTRM input'!$G$277:$P$326,A46offset,$E1370))*OFFSET($F$7,0,$E1370))-SUM($G1370:AJ1370))*(OFFSET('PTRM input'!$G$477,0,$E1370-1)/A46taxstdlife))))</f>
        <v>0</v>
      </c>
      <c r="AL1370" s="251">
        <f ca="1">IF(A46taxstdlife="n/a","n/a",IF(A46taxstdlife="",0,IF(AL$3&gt;(A46stdlife+$E1370),((INDEX('PTRM input'!$G$385:$P$434,A46offset,$E1370)-INDEX('PTRM input'!$G$277:$P$326,A46offset,$E1370))*OFFSET($F$7,0,$E1370))-SUM($G1370:AK1370),(((INDEX('PTRM input'!$G$385:$P$434,A46offset,$E1370)-INDEX('PTRM input'!$G$277:$P$326,A46offset,$E1370))*OFFSET($F$7,0,$E1370))-SUM($G1370:AK1370))*(OFFSET('PTRM input'!$G$477,0,$E1370-1)/A46taxstdlife))))</f>
        <v>0</v>
      </c>
      <c r="AM1370" s="251">
        <f ca="1">IF(A46taxstdlife="n/a","n/a",IF(A46taxstdlife="",0,IF(AM$3&gt;(A46stdlife+$E1370),((INDEX('PTRM input'!$G$385:$P$434,A46offset,$E1370)-INDEX('PTRM input'!$G$277:$P$326,A46offset,$E1370))*OFFSET($F$7,0,$E1370))-SUM($G1370:AL1370),(((INDEX('PTRM input'!$G$385:$P$434,A46offset,$E1370)-INDEX('PTRM input'!$G$277:$P$326,A46offset,$E1370))*OFFSET($F$7,0,$E1370))-SUM($G1370:AL1370))*(OFFSET('PTRM input'!$G$477,0,$E1370-1)/A46taxstdlife))))</f>
        <v>0</v>
      </c>
      <c r="AN1370" s="251">
        <f ca="1">IF(A46taxstdlife="n/a","n/a",IF(A46taxstdlife="",0,IF(AN$3&gt;(A46stdlife+$E1370),((INDEX('PTRM input'!$G$385:$P$434,A46offset,$E1370)-INDEX('PTRM input'!$G$277:$P$326,A46offset,$E1370))*OFFSET($F$7,0,$E1370))-SUM($G1370:AM1370),(((INDEX('PTRM input'!$G$385:$P$434,A46offset,$E1370)-INDEX('PTRM input'!$G$277:$P$326,A46offset,$E1370))*OFFSET($F$7,0,$E1370))-SUM($G1370:AM1370))*(OFFSET('PTRM input'!$G$477,0,$E1370-1)/A46taxstdlife))))</f>
        <v>0</v>
      </c>
      <c r="AO1370" s="251">
        <f ca="1">IF(A46taxstdlife="n/a","n/a",IF(A46taxstdlife="",0,IF(AO$3&gt;(A46stdlife+$E1370),((INDEX('PTRM input'!$G$385:$P$434,A46offset,$E1370)-INDEX('PTRM input'!$G$277:$P$326,A46offset,$E1370))*OFFSET($F$7,0,$E1370))-SUM($G1370:AN1370),(((INDEX('PTRM input'!$G$385:$P$434,A46offset,$E1370)-INDEX('PTRM input'!$G$277:$P$326,A46offset,$E1370))*OFFSET($F$7,0,$E1370))-SUM($G1370:AN1370))*(OFFSET('PTRM input'!$G$477,0,$E1370-1)/A46taxstdlife))))</f>
        <v>0</v>
      </c>
      <c r="AP1370" s="251">
        <f ca="1">IF(A46taxstdlife="n/a","n/a",IF(A46taxstdlife="",0,IF(AP$3&gt;(A46stdlife+$E1370),((INDEX('PTRM input'!$G$385:$P$434,A46offset,$E1370)-INDEX('PTRM input'!$G$277:$P$326,A46offset,$E1370))*OFFSET($F$7,0,$E1370))-SUM($G1370:AO1370),(((INDEX('PTRM input'!$G$385:$P$434,A46offset,$E1370)-INDEX('PTRM input'!$G$277:$P$326,A46offset,$E1370))*OFFSET($F$7,0,$E1370))-SUM($G1370:AO1370))*(OFFSET('PTRM input'!$G$477,0,$E1370-1)/A46taxstdlife))))</f>
        <v>0</v>
      </c>
      <c r="AQ1370" s="251">
        <f ca="1">IF(A46taxstdlife="n/a","n/a",IF(A46taxstdlife="",0,IF(AQ$3&gt;(A46stdlife+$E1370),((INDEX('PTRM input'!$G$385:$P$434,A46offset,$E1370)-INDEX('PTRM input'!$G$277:$P$326,A46offset,$E1370))*OFFSET($F$7,0,$E1370))-SUM($G1370:AP1370),(((INDEX('PTRM input'!$G$385:$P$434,A46offset,$E1370)-INDEX('PTRM input'!$G$277:$P$326,A46offset,$E1370))*OFFSET($F$7,0,$E1370))-SUM($G1370:AP1370))*(OFFSET('PTRM input'!$G$477,0,$E1370-1)/A46taxstdlife))))</f>
        <v>0</v>
      </c>
      <c r="AR1370" s="251">
        <f ca="1">IF(A46taxstdlife="n/a","n/a",IF(A46taxstdlife="",0,IF(AR$3&gt;(A46stdlife+$E1370),((INDEX('PTRM input'!$G$385:$P$434,A46offset,$E1370)-INDEX('PTRM input'!$G$277:$P$326,A46offset,$E1370))*OFFSET($F$7,0,$E1370))-SUM($G1370:AQ1370),(((INDEX('PTRM input'!$G$385:$P$434,A46offset,$E1370)-INDEX('PTRM input'!$G$277:$P$326,A46offset,$E1370))*OFFSET($F$7,0,$E1370))-SUM($G1370:AQ1370))*(OFFSET('PTRM input'!$G$477,0,$E1370-1)/A46taxstdlife))))</f>
        <v>0</v>
      </c>
      <c r="AS1370" s="251">
        <f ca="1">IF(A46taxstdlife="n/a","n/a",IF(A46taxstdlife="",0,IF(AS$3&gt;(A46stdlife+$E1370),((INDEX('PTRM input'!$G$385:$P$434,A46offset,$E1370)-INDEX('PTRM input'!$G$277:$P$326,A46offset,$E1370))*OFFSET($F$7,0,$E1370))-SUM($G1370:AR1370),(((INDEX('PTRM input'!$G$385:$P$434,A46offset,$E1370)-INDEX('PTRM input'!$G$277:$P$326,A46offset,$E1370))*OFFSET($F$7,0,$E1370))-SUM($G1370:AR1370))*(OFFSET('PTRM input'!$G$477,0,$E1370-1)/A46taxstdlife))))</f>
        <v>0</v>
      </c>
      <c r="AT1370" s="251">
        <f ca="1">IF(A46taxstdlife="n/a","n/a",IF(A46taxstdlife="",0,IF(AT$3&gt;(A46stdlife+$E1370),((INDEX('PTRM input'!$G$385:$P$434,A46offset,$E1370)-INDEX('PTRM input'!$G$277:$P$326,A46offset,$E1370))*OFFSET($F$7,0,$E1370))-SUM($G1370:AS1370),(((INDEX('PTRM input'!$G$385:$P$434,A46offset,$E1370)-INDEX('PTRM input'!$G$277:$P$326,A46offset,$E1370))*OFFSET($F$7,0,$E1370))-SUM($G1370:AS1370))*(OFFSET('PTRM input'!$G$477,0,$E1370-1)/A46taxstdlife))))</f>
        <v>0</v>
      </c>
      <c r="AU1370" s="251">
        <f ca="1">IF(A46taxstdlife="n/a","n/a",IF(A46taxstdlife="",0,IF(AU$3&gt;(A46stdlife+$E1370),((INDEX('PTRM input'!$G$385:$P$434,A46offset,$E1370)-INDEX('PTRM input'!$G$277:$P$326,A46offset,$E1370))*OFFSET($F$7,0,$E1370))-SUM($G1370:AT1370),(((INDEX('PTRM input'!$G$385:$P$434,A46offset,$E1370)-INDEX('PTRM input'!$G$277:$P$326,A46offset,$E1370))*OFFSET($F$7,0,$E1370))-SUM($G1370:AT1370))*(OFFSET('PTRM input'!$G$477,0,$E1370-1)/A46taxstdlife))))</f>
        <v>0</v>
      </c>
      <c r="AV1370" s="251">
        <f ca="1">IF(A46taxstdlife="n/a","n/a",IF(A46taxstdlife="",0,IF(AV$3&gt;(A46stdlife+$E1370),((INDEX('PTRM input'!$G$385:$P$434,A46offset,$E1370)-INDEX('PTRM input'!$G$277:$P$326,A46offset,$E1370))*OFFSET($F$7,0,$E1370))-SUM($G1370:AU1370),(((INDEX('PTRM input'!$G$385:$P$434,A46offset,$E1370)-INDEX('PTRM input'!$G$277:$P$326,A46offset,$E1370))*OFFSET($F$7,0,$E1370))-SUM($G1370:AU1370))*(OFFSET('PTRM input'!$G$477,0,$E1370-1)/A46taxstdlife))))</f>
        <v>0</v>
      </c>
      <c r="AW1370" s="251">
        <f ca="1">IF(A46taxstdlife="n/a","n/a",IF(A46taxstdlife="",0,IF(AW$3&gt;(A46stdlife+$E1370),((INDEX('PTRM input'!$G$385:$P$434,A46offset,$E1370)-INDEX('PTRM input'!$G$277:$P$326,A46offset,$E1370))*OFFSET($F$7,0,$E1370))-SUM($G1370:AV1370),(((INDEX('PTRM input'!$G$385:$P$434,A46offset,$E1370)-INDEX('PTRM input'!$G$277:$P$326,A46offset,$E1370))*OFFSET($F$7,0,$E1370))-SUM($G1370:AV1370))*(OFFSET('PTRM input'!$G$477,0,$E1370-1)/A46taxstdlife))))</f>
        <v>0</v>
      </c>
      <c r="AX1370" s="251">
        <f ca="1">IF(A46taxstdlife="n/a","n/a",IF(A46taxstdlife="",0,IF(AX$3&gt;(A46stdlife+$E1370),((INDEX('PTRM input'!$G$385:$P$434,A46offset,$E1370)-INDEX('PTRM input'!$G$277:$P$326,A46offset,$E1370))*OFFSET($F$7,0,$E1370))-SUM($G1370:AW1370),(((INDEX('PTRM input'!$G$385:$P$434,A46offset,$E1370)-INDEX('PTRM input'!$G$277:$P$326,A46offset,$E1370))*OFFSET($F$7,0,$E1370))-SUM($G1370:AW1370))*(OFFSET('PTRM input'!$G$477,0,$E1370-1)/A46taxstdlife))))</f>
        <v>0</v>
      </c>
      <c r="AY1370" s="251">
        <f ca="1">IF(A46taxstdlife="n/a","n/a",IF(A46taxstdlife="",0,IF(AY$3&gt;(A46stdlife+$E1370),((INDEX('PTRM input'!$G$385:$P$434,A46offset,$E1370)-INDEX('PTRM input'!$G$277:$P$326,A46offset,$E1370))*OFFSET($F$7,0,$E1370))-SUM($G1370:AX1370),(((INDEX('PTRM input'!$G$385:$P$434,A46offset,$E1370)-INDEX('PTRM input'!$G$277:$P$326,A46offset,$E1370))*OFFSET($F$7,0,$E1370))-SUM($G1370:AX1370))*(OFFSET('PTRM input'!$G$477,0,$E1370-1)/A46taxstdlife))))</f>
        <v>0</v>
      </c>
      <c r="AZ1370" s="251">
        <f ca="1">IF(A46taxstdlife="n/a","n/a",IF(A46taxstdlife="",0,IF(AZ$3&gt;(A46stdlife+$E1370),((INDEX('PTRM input'!$G$385:$P$434,A46offset,$E1370)-INDEX('PTRM input'!$G$277:$P$326,A46offset,$E1370))*OFFSET($F$7,0,$E1370))-SUM($G1370:AY1370),(((INDEX('PTRM input'!$G$385:$P$434,A46offset,$E1370)-INDEX('PTRM input'!$G$277:$P$326,A46offset,$E1370))*OFFSET($F$7,0,$E1370))-SUM($G1370:AY1370))*(OFFSET('PTRM input'!$G$477,0,$E1370-1)/A46taxstdlife))))</f>
        <v>0</v>
      </c>
      <c r="BA1370" s="251">
        <f ca="1">IF(A46taxstdlife="n/a","n/a",IF(A46taxstdlife="",0,IF(BA$3&gt;(A46stdlife+$E1370),((INDEX('PTRM input'!$G$385:$P$434,A46offset,$E1370)-INDEX('PTRM input'!$G$277:$P$326,A46offset,$E1370))*OFFSET($F$7,0,$E1370))-SUM($G1370:AZ1370),(((INDEX('PTRM input'!$G$385:$P$434,A46offset,$E1370)-INDEX('PTRM input'!$G$277:$P$326,A46offset,$E1370))*OFFSET($F$7,0,$E1370))-SUM($G1370:AZ1370))*(OFFSET('PTRM input'!$G$477,0,$E1370-1)/A46taxstdlife))))</f>
        <v>0</v>
      </c>
      <c r="BB1370" s="251">
        <f ca="1">IF(A46taxstdlife="n/a","n/a",IF(A46taxstdlife="",0,IF(BB$3&gt;(A46stdlife+$E1370),((INDEX('PTRM input'!$G$385:$P$434,A46offset,$E1370)-INDEX('PTRM input'!$G$277:$P$326,A46offset,$E1370))*OFFSET($F$7,0,$E1370))-SUM($G1370:BA1370),(((INDEX('PTRM input'!$G$385:$P$434,A46offset,$E1370)-INDEX('PTRM input'!$G$277:$P$326,A46offset,$E1370))*OFFSET($F$7,0,$E1370))-SUM($G1370:BA1370))*(OFFSET('PTRM input'!$G$477,0,$E1370-1)/A46taxstdlife))))</f>
        <v>0</v>
      </c>
      <c r="BC1370" s="251">
        <f ca="1">IF(A46taxstdlife="n/a","n/a",IF(A46taxstdlife="",0,IF(BC$3&gt;(A46stdlife+$E1370),((INDEX('PTRM input'!$G$385:$P$434,A46offset,$E1370)-INDEX('PTRM input'!$G$277:$P$326,A46offset,$E1370))*OFFSET($F$7,0,$E1370))-SUM($G1370:BB1370),(((INDEX('PTRM input'!$G$385:$P$434,A46offset,$E1370)-INDEX('PTRM input'!$G$277:$P$326,A46offset,$E1370))*OFFSET($F$7,0,$E1370))-SUM($G1370:BB1370))*(OFFSET('PTRM input'!$G$477,0,$E1370-1)/A46taxstdlife))))</f>
        <v>0</v>
      </c>
      <c r="BD1370" s="251">
        <f ca="1">IF(A46taxstdlife="n/a","n/a",IF(A46taxstdlife="",0,IF(BD$3&gt;(A46stdlife+$E1370),((INDEX('PTRM input'!$G$385:$P$434,A46offset,$E1370)-INDEX('PTRM input'!$G$277:$P$326,A46offset,$E1370))*OFFSET($F$7,0,$E1370))-SUM($G1370:BC1370),(((INDEX('PTRM input'!$G$385:$P$434,A46offset,$E1370)-INDEX('PTRM input'!$G$277:$P$326,A46offset,$E1370))*OFFSET($F$7,0,$E1370))-SUM($G1370:BC1370))*(OFFSET('PTRM input'!$G$477,0,$E1370-1)/A46taxstdlife))))</f>
        <v>0</v>
      </c>
      <c r="BE1370" s="251">
        <f ca="1">IF(A46taxstdlife="n/a","n/a",IF(A46taxstdlife="",0,IF(BE$3&gt;(A46stdlife+$E1370),((INDEX('PTRM input'!$G$385:$P$434,A46offset,$E1370)-INDEX('PTRM input'!$G$277:$P$326,A46offset,$E1370))*OFFSET($F$7,0,$E1370))-SUM($G1370:BD1370),(((INDEX('PTRM input'!$G$385:$P$434,A46offset,$E1370)-INDEX('PTRM input'!$G$277:$P$326,A46offset,$E1370))*OFFSET($F$7,0,$E1370))-SUM($G1370:BD1370))*(OFFSET('PTRM input'!$G$477,0,$E1370-1)/A46taxstdlife))))</f>
        <v>0</v>
      </c>
      <c r="BF1370" s="251">
        <f ca="1">IF(A46taxstdlife="n/a","n/a",IF(A46taxstdlife="",0,IF(BF$3&gt;(A46stdlife+$E1370),((INDEX('PTRM input'!$G$385:$P$434,A46offset,$E1370)-INDEX('PTRM input'!$G$277:$P$326,A46offset,$E1370))*OFFSET($F$7,0,$E1370))-SUM($G1370:BE1370),(((INDEX('PTRM input'!$G$385:$P$434,A46offset,$E1370)-INDEX('PTRM input'!$G$277:$P$326,A46offset,$E1370))*OFFSET($F$7,0,$E1370))-SUM($G1370:BE1370))*(OFFSET('PTRM input'!$G$477,0,$E1370-1)/A46taxstdlife))))</f>
        <v>0</v>
      </c>
      <c r="BG1370" s="251">
        <f ca="1">IF(A46taxstdlife="n/a","n/a",IF(A46taxstdlife="",0,IF(BG$3&gt;(A46stdlife+$E1370),((INDEX('PTRM input'!$G$385:$P$434,A46offset,$E1370)-INDEX('PTRM input'!$G$277:$P$326,A46offset,$E1370))*OFFSET($F$7,0,$E1370))-SUM($G1370:BF1370),(((INDEX('PTRM input'!$G$385:$P$434,A46offset,$E1370)-INDEX('PTRM input'!$G$277:$P$326,A46offset,$E1370))*OFFSET($F$7,0,$E1370))-SUM($G1370:BF1370))*(OFFSET('PTRM input'!$G$477,0,$E1370-1)/A46taxstdlife))))</f>
        <v>0</v>
      </c>
      <c r="BH1370" s="251">
        <f ca="1">IF(A46taxstdlife="n/a","n/a",IF(A46taxstdlife="",0,IF(BH$3&gt;(A46stdlife+$E1370),((INDEX('PTRM input'!$G$385:$P$434,A46offset,$E1370)-INDEX('PTRM input'!$G$277:$P$326,A46offset,$E1370))*OFFSET($F$7,0,$E1370))-SUM($G1370:BG1370),(((INDEX('PTRM input'!$G$385:$P$434,A46offset,$E1370)-INDEX('PTRM input'!$G$277:$P$326,A46offset,$E1370))*OFFSET($F$7,0,$E1370))-SUM($G1370:BG1370))*(OFFSET('PTRM input'!$G$477,0,$E1370-1)/A46taxstdlife))))</f>
        <v>0</v>
      </c>
      <c r="BI1370" s="251">
        <f ca="1">IF(A46taxstdlife="n/a","n/a",IF(A46taxstdlife="",0,IF(BI$3&gt;(A46stdlife+$E1370),((INDEX('PTRM input'!$G$385:$P$434,A46offset,$E1370)-INDEX('PTRM input'!$G$277:$P$326,A46offset,$E1370))*OFFSET($F$7,0,$E1370))-SUM($G1370:BH1370),(((INDEX('PTRM input'!$G$385:$P$434,A46offset,$E1370)-INDEX('PTRM input'!$G$277:$P$326,A46offset,$E1370))*OFFSET($F$7,0,$E1370))-SUM($G1370:BH1370))*(OFFSET('PTRM input'!$G$477,0,$E1370-1)/A46taxstdlife))))</f>
        <v>0</v>
      </c>
      <c r="BJ1370" s="116"/>
      <c r="BK1370" s="116"/>
      <c r="BL1370" s="116"/>
      <c r="BM1370" s="116"/>
    </row>
    <row r="1371" spans="1:65" ht="12.75" hidden="1" customHeight="1" outlineLevel="2">
      <c r="A1371" s="366"/>
      <c r="B1371" s="19"/>
      <c r="C1371" s="18"/>
      <c r="D1371" s="760"/>
      <c r="E1371" s="86">
        <v>5</v>
      </c>
      <c r="F1371" s="356"/>
      <c r="G1371" s="434"/>
      <c r="H1371" s="435"/>
      <c r="I1371" s="435"/>
      <c r="J1371" s="435"/>
      <c r="K1371" s="619"/>
      <c r="L1371" s="251">
        <f ca="1">IF(A46taxstdlife="n/a","n/a",IF(A46taxstdlife="",0,IF(L$3&gt;(A46stdlife+$E1371),((INDEX('PTRM input'!$G$385:$P$434,A46offset,$E1371)-INDEX('PTRM input'!$G$277:$P$326,A46offset,$E1371))*OFFSET($F$7,0,$E1371))-SUM($G1371:K1371),(((INDEX('PTRM input'!$G$385:$P$434,A46offset,$E1371)-INDEX('PTRM input'!$G$277:$P$326,A46offset,$E1371))*OFFSET($F$7,0,$E1371))-SUM($G1371:K1371))*(OFFSET('PTRM input'!$G$477,0,$E1371-1)/A46taxstdlife))))</f>
        <v>0</v>
      </c>
      <c r="M1371" s="251">
        <f ca="1">IF(A46taxstdlife="n/a","n/a",IF(A46taxstdlife="",0,IF(M$3&gt;(A46stdlife+$E1371),((INDEX('PTRM input'!$G$385:$P$434,A46offset,$E1371)-INDEX('PTRM input'!$G$277:$P$326,A46offset,$E1371))*OFFSET($F$7,0,$E1371))-SUM($G1371:L1371),(((INDEX('PTRM input'!$G$385:$P$434,A46offset,$E1371)-INDEX('PTRM input'!$G$277:$P$326,A46offset,$E1371))*OFFSET($F$7,0,$E1371))-SUM($G1371:L1371))*(OFFSET('PTRM input'!$G$477,0,$E1371-1)/A46taxstdlife))))</f>
        <v>0</v>
      </c>
      <c r="N1371" s="251">
        <f ca="1">IF(A46taxstdlife="n/a","n/a",IF(A46taxstdlife="",0,IF(N$3&gt;(A46stdlife+$E1371),((INDEX('PTRM input'!$G$385:$P$434,A46offset,$E1371)-INDEX('PTRM input'!$G$277:$P$326,A46offset,$E1371))*OFFSET($F$7,0,$E1371))-SUM($G1371:M1371),(((INDEX('PTRM input'!$G$385:$P$434,A46offset,$E1371)-INDEX('PTRM input'!$G$277:$P$326,A46offset,$E1371))*OFFSET($F$7,0,$E1371))-SUM($G1371:M1371))*(OFFSET('PTRM input'!$G$477,0,$E1371-1)/A46taxstdlife))))</f>
        <v>0</v>
      </c>
      <c r="O1371" s="251">
        <f ca="1">IF(A46taxstdlife="n/a","n/a",IF(A46taxstdlife="",0,IF(O$3&gt;(A46stdlife+$E1371),((INDEX('PTRM input'!$G$385:$P$434,A46offset,$E1371)-INDEX('PTRM input'!$G$277:$P$326,A46offset,$E1371))*OFFSET($F$7,0,$E1371))-SUM($G1371:N1371),(((INDEX('PTRM input'!$G$385:$P$434,A46offset,$E1371)-INDEX('PTRM input'!$G$277:$P$326,A46offset,$E1371))*OFFSET($F$7,0,$E1371))-SUM($G1371:N1371))*(OFFSET('PTRM input'!$G$477,0,$E1371-1)/A46taxstdlife))))</f>
        <v>0</v>
      </c>
      <c r="P1371" s="251">
        <f ca="1">IF(A46taxstdlife="n/a","n/a",IF(A46taxstdlife="",0,IF(P$3&gt;(A46stdlife+$E1371),((INDEX('PTRM input'!$G$385:$P$434,A46offset,$E1371)-INDEX('PTRM input'!$G$277:$P$326,A46offset,$E1371))*OFFSET($F$7,0,$E1371))-SUM($G1371:O1371),(((INDEX('PTRM input'!$G$385:$P$434,A46offset,$E1371)-INDEX('PTRM input'!$G$277:$P$326,A46offset,$E1371))*OFFSET($F$7,0,$E1371))-SUM($G1371:O1371))*(OFFSET('PTRM input'!$G$477,0,$E1371-1)/A46taxstdlife))))</f>
        <v>0</v>
      </c>
      <c r="Q1371" s="251">
        <f ca="1">IF(A46taxstdlife="n/a","n/a",IF(A46taxstdlife="",0,IF(Q$3&gt;(A46stdlife+$E1371),((INDEX('PTRM input'!$G$385:$P$434,A46offset,$E1371)-INDEX('PTRM input'!$G$277:$P$326,A46offset,$E1371))*OFFSET($F$7,0,$E1371))-SUM($G1371:P1371),(((INDEX('PTRM input'!$G$385:$P$434,A46offset,$E1371)-INDEX('PTRM input'!$G$277:$P$326,A46offset,$E1371))*OFFSET($F$7,0,$E1371))-SUM($G1371:P1371))*(OFFSET('PTRM input'!$G$477,0,$E1371-1)/A46taxstdlife))))</f>
        <v>0</v>
      </c>
      <c r="R1371" s="251">
        <f ca="1">IF(A46taxstdlife="n/a","n/a",IF(A46taxstdlife="",0,IF(R$3&gt;(A46stdlife+$E1371),((INDEX('PTRM input'!$G$385:$P$434,A46offset,$E1371)-INDEX('PTRM input'!$G$277:$P$326,A46offset,$E1371))*OFFSET($F$7,0,$E1371))-SUM($G1371:Q1371),(((INDEX('PTRM input'!$G$385:$P$434,A46offset,$E1371)-INDEX('PTRM input'!$G$277:$P$326,A46offset,$E1371))*OFFSET($F$7,0,$E1371))-SUM($G1371:Q1371))*(OFFSET('PTRM input'!$G$477,0,$E1371-1)/A46taxstdlife))))</f>
        <v>0</v>
      </c>
      <c r="S1371" s="251">
        <f ca="1">IF(A46taxstdlife="n/a","n/a",IF(A46taxstdlife="",0,IF(S$3&gt;(A46stdlife+$E1371),((INDEX('PTRM input'!$G$385:$P$434,A46offset,$E1371)-INDEX('PTRM input'!$G$277:$P$326,A46offset,$E1371))*OFFSET($F$7,0,$E1371))-SUM($G1371:R1371),(((INDEX('PTRM input'!$G$385:$P$434,A46offset,$E1371)-INDEX('PTRM input'!$G$277:$P$326,A46offset,$E1371))*OFFSET($F$7,0,$E1371))-SUM($G1371:R1371))*(OFFSET('PTRM input'!$G$477,0,$E1371-1)/A46taxstdlife))))</f>
        <v>0</v>
      </c>
      <c r="T1371" s="251">
        <f ca="1">IF(A46taxstdlife="n/a","n/a",IF(A46taxstdlife="",0,IF(T$3&gt;(A46stdlife+$E1371),((INDEX('PTRM input'!$G$385:$P$434,A46offset,$E1371)-INDEX('PTRM input'!$G$277:$P$326,A46offset,$E1371))*OFFSET($F$7,0,$E1371))-SUM($G1371:S1371),(((INDEX('PTRM input'!$G$385:$P$434,A46offset,$E1371)-INDEX('PTRM input'!$G$277:$P$326,A46offset,$E1371))*OFFSET($F$7,0,$E1371))-SUM($G1371:S1371))*(OFFSET('PTRM input'!$G$477,0,$E1371-1)/A46taxstdlife))))</f>
        <v>0</v>
      </c>
      <c r="U1371" s="251">
        <f ca="1">IF(A46taxstdlife="n/a","n/a",IF(A46taxstdlife="",0,IF(U$3&gt;(A46stdlife+$E1371),((INDEX('PTRM input'!$G$385:$P$434,A46offset,$E1371)-INDEX('PTRM input'!$G$277:$P$326,A46offset,$E1371))*OFFSET($F$7,0,$E1371))-SUM($G1371:T1371),(((INDEX('PTRM input'!$G$385:$P$434,A46offset,$E1371)-INDEX('PTRM input'!$G$277:$P$326,A46offset,$E1371))*OFFSET($F$7,0,$E1371))-SUM($G1371:T1371))*(OFFSET('PTRM input'!$G$477,0,$E1371-1)/A46taxstdlife))))</f>
        <v>0</v>
      </c>
      <c r="V1371" s="251">
        <f ca="1">IF(A46taxstdlife="n/a","n/a",IF(A46taxstdlife="",0,IF(V$3&gt;(A46stdlife+$E1371),((INDEX('PTRM input'!$G$385:$P$434,A46offset,$E1371)-INDEX('PTRM input'!$G$277:$P$326,A46offset,$E1371))*OFFSET($F$7,0,$E1371))-SUM($G1371:U1371),(((INDEX('PTRM input'!$G$385:$P$434,A46offset,$E1371)-INDEX('PTRM input'!$G$277:$P$326,A46offset,$E1371))*OFFSET($F$7,0,$E1371))-SUM($G1371:U1371))*(OFFSET('PTRM input'!$G$477,0,$E1371-1)/A46taxstdlife))))</f>
        <v>0</v>
      </c>
      <c r="W1371" s="251">
        <f ca="1">IF(A46taxstdlife="n/a","n/a",IF(A46taxstdlife="",0,IF(W$3&gt;(A46stdlife+$E1371),((INDEX('PTRM input'!$G$385:$P$434,A46offset,$E1371)-INDEX('PTRM input'!$G$277:$P$326,A46offset,$E1371))*OFFSET($F$7,0,$E1371))-SUM($G1371:V1371),(((INDEX('PTRM input'!$G$385:$P$434,A46offset,$E1371)-INDEX('PTRM input'!$G$277:$P$326,A46offset,$E1371))*OFFSET($F$7,0,$E1371))-SUM($G1371:V1371))*(OFFSET('PTRM input'!$G$477,0,$E1371-1)/A46taxstdlife))))</f>
        <v>0</v>
      </c>
      <c r="X1371" s="251">
        <f ca="1">IF(A46taxstdlife="n/a","n/a",IF(A46taxstdlife="",0,IF(X$3&gt;(A46stdlife+$E1371),((INDEX('PTRM input'!$G$385:$P$434,A46offset,$E1371)-INDEX('PTRM input'!$G$277:$P$326,A46offset,$E1371))*OFFSET($F$7,0,$E1371))-SUM($G1371:W1371),(((INDEX('PTRM input'!$G$385:$P$434,A46offset,$E1371)-INDEX('PTRM input'!$G$277:$P$326,A46offset,$E1371))*OFFSET($F$7,0,$E1371))-SUM($G1371:W1371))*(OFFSET('PTRM input'!$G$477,0,$E1371-1)/A46taxstdlife))))</f>
        <v>0</v>
      </c>
      <c r="Y1371" s="251">
        <f ca="1">IF(A46taxstdlife="n/a","n/a",IF(A46taxstdlife="",0,IF(Y$3&gt;(A46stdlife+$E1371),((INDEX('PTRM input'!$G$385:$P$434,A46offset,$E1371)-INDEX('PTRM input'!$G$277:$P$326,A46offset,$E1371))*OFFSET($F$7,0,$E1371))-SUM($G1371:X1371),(((INDEX('PTRM input'!$G$385:$P$434,A46offset,$E1371)-INDEX('PTRM input'!$G$277:$P$326,A46offset,$E1371))*OFFSET($F$7,0,$E1371))-SUM($G1371:X1371))*(OFFSET('PTRM input'!$G$477,0,$E1371-1)/A46taxstdlife))))</f>
        <v>0</v>
      </c>
      <c r="Z1371" s="251">
        <f ca="1">IF(A46taxstdlife="n/a","n/a",IF(A46taxstdlife="",0,IF(Z$3&gt;(A46stdlife+$E1371),((INDEX('PTRM input'!$G$385:$P$434,A46offset,$E1371)-INDEX('PTRM input'!$G$277:$P$326,A46offset,$E1371))*OFFSET($F$7,0,$E1371))-SUM($G1371:Y1371),(((INDEX('PTRM input'!$G$385:$P$434,A46offset,$E1371)-INDEX('PTRM input'!$G$277:$P$326,A46offset,$E1371))*OFFSET($F$7,0,$E1371))-SUM($G1371:Y1371))*(OFFSET('PTRM input'!$G$477,0,$E1371-1)/A46taxstdlife))))</f>
        <v>0</v>
      </c>
      <c r="AA1371" s="251">
        <f ca="1">IF(A46taxstdlife="n/a","n/a",IF(A46taxstdlife="",0,IF(AA$3&gt;(A46stdlife+$E1371),((INDEX('PTRM input'!$G$385:$P$434,A46offset,$E1371)-INDEX('PTRM input'!$G$277:$P$326,A46offset,$E1371))*OFFSET($F$7,0,$E1371))-SUM($G1371:Z1371),(((INDEX('PTRM input'!$G$385:$P$434,A46offset,$E1371)-INDEX('PTRM input'!$G$277:$P$326,A46offset,$E1371))*OFFSET($F$7,0,$E1371))-SUM($G1371:Z1371))*(OFFSET('PTRM input'!$G$477,0,$E1371-1)/A46taxstdlife))))</f>
        <v>0</v>
      </c>
      <c r="AB1371" s="251">
        <f ca="1">IF(A46taxstdlife="n/a","n/a",IF(A46taxstdlife="",0,IF(AB$3&gt;(A46stdlife+$E1371),((INDEX('PTRM input'!$G$385:$P$434,A46offset,$E1371)-INDEX('PTRM input'!$G$277:$P$326,A46offset,$E1371))*OFFSET($F$7,0,$E1371))-SUM($G1371:AA1371),(((INDEX('PTRM input'!$G$385:$P$434,A46offset,$E1371)-INDEX('PTRM input'!$G$277:$P$326,A46offset,$E1371))*OFFSET($F$7,0,$E1371))-SUM($G1371:AA1371))*(OFFSET('PTRM input'!$G$477,0,$E1371-1)/A46taxstdlife))))</f>
        <v>0</v>
      </c>
      <c r="AC1371" s="251">
        <f ca="1">IF(A46taxstdlife="n/a","n/a",IF(A46taxstdlife="",0,IF(AC$3&gt;(A46stdlife+$E1371),((INDEX('PTRM input'!$G$385:$P$434,A46offset,$E1371)-INDEX('PTRM input'!$G$277:$P$326,A46offset,$E1371))*OFFSET($F$7,0,$E1371))-SUM($G1371:AB1371),(((INDEX('PTRM input'!$G$385:$P$434,A46offset,$E1371)-INDEX('PTRM input'!$G$277:$P$326,A46offset,$E1371))*OFFSET($F$7,0,$E1371))-SUM($G1371:AB1371))*(OFFSET('PTRM input'!$G$477,0,$E1371-1)/A46taxstdlife))))</f>
        <v>0</v>
      </c>
      <c r="AD1371" s="251">
        <f ca="1">IF(A46taxstdlife="n/a","n/a",IF(A46taxstdlife="",0,IF(AD$3&gt;(A46stdlife+$E1371),((INDEX('PTRM input'!$G$385:$P$434,A46offset,$E1371)-INDEX('PTRM input'!$G$277:$P$326,A46offset,$E1371))*OFFSET($F$7,0,$E1371))-SUM($G1371:AC1371),(((INDEX('PTRM input'!$G$385:$P$434,A46offset,$E1371)-INDEX('PTRM input'!$G$277:$P$326,A46offset,$E1371))*OFFSET($F$7,0,$E1371))-SUM($G1371:AC1371))*(OFFSET('PTRM input'!$G$477,0,$E1371-1)/A46taxstdlife))))</f>
        <v>0</v>
      </c>
      <c r="AE1371" s="251">
        <f ca="1">IF(A46taxstdlife="n/a","n/a",IF(A46taxstdlife="",0,IF(AE$3&gt;(A46stdlife+$E1371),((INDEX('PTRM input'!$G$385:$P$434,A46offset,$E1371)-INDEX('PTRM input'!$G$277:$P$326,A46offset,$E1371))*OFFSET($F$7,0,$E1371))-SUM($G1371:AD1371),(((INDEX('PTRM input'!$G$385:$P$434,A46offset,$E1371)-INDEX('PTRM input'!$G$277:$P$326,A46offset,$E1371))*OFFSET($F$7,0,$E1371))-SUM($G1371:AD1371))*(OFFSET('PTRM input'!$G$477,0,$E1371-1)/A46taxstdlife))))</f>
        <v>0</v>
      </c>
      <c r="AF1371" s="251">
        <f ca="1">IF(A46taxstdlife="n/a","n/a",IF(A46taxstdlife="",0,IF(AF$3&gt;(A46stdlife+$E1371),((INDEX('PTRM input'!$G$385:$P$434,A46offset,$E1371)-INDEX('PTRM input'!$G$277:$P$326,A46offset,$E1371))*OFFSET($F$7,0,$E1371))-SUM($G1371:AE1371),(((INDEX('PTRM input'!$G$385:$P$434,A46offset,$E1371)-INDEX('PTRM input'!$G$277:$P$326,A46offset,$E1371))*OFFSET($F$7,0,$E1371))-SUM($G1371:AE1371))*(OFFSET('PTRM input'!$G$477,0,$E1371-1)/A46taxstdlife))))</f>
        <v>0</v>
      </c>
      <c r="AG1371" s="251">
        <f ca="1">IF(A46taxstdlife="n/a","n/a",IF(A46taxstdlife="",0,IF(AG$3&gt;(A46stdlife+$E1371),((INDEX('PTRM input'!$G$385:$P$434,A46offset,$E1371)-INDEX('PTRM input'!$G$277:$P$326,A46offset,$E1371))*OFFSET($F$7,0,$E1371))-SUM($G1371:AF1371),(((INDEX('PTRM input'!$G$385:$P$434,A46offset,$E1371)-INDEX('PTRM input'!$G$277:$P$326,A46offset,$E1371))*OFFSET($F$7,0,$E1371))-SUM($G1371:AF1371))*(OFFSET('PTRM input'!$G$477,0,$E1371-1)/A46taxstdlife))))</f>
        <v>0</v>
      </c>
      <c r="AH1371" s="251">
        <f ca="1">IF(A46taxstdlife="n/a","n/a",IF(A46taxstdlife="",0,IF(AH$3&gt;(A46stdlife+$E1371),((INDEX('PTRM input'!$G$385:$P$434,A46offset,$E1371)-INDEX('PTRM input'!$G$277:$P$326,A46offset,$E1371))*OFFSET($F$7,0,$E1371))-SUM($G1371:AG1371),(((INDEX('PTRM input'!$G$385:$P$434,A46offset,$E1371)-INDEX('PTRM input'!$G$277:$P$326,A46offset,$E1371))*OFFSET($F$7,0,$E1371))-SUM($G1371:AG1371))*(OFFSET('PTRM input'!$G$477,0,$E1371-1)/A46taxstdlife))))</f>
        <v>0</v>
      </c>
      <c r="AI1371" s="251">
        <f ca="1">IF(A46taxstdlife="n/a","n/a",IF(A46taxstdlife="",0,IF(AI$3&gt;(A46stdlife+$E1371),((INDEX('PTRM input'!$G$385:$P$434,A46offset,$E1371)-INDEX('PTRM input'!$G$277:$P$326,A46offset,$E1371))*OFFSET($F$7,0,$E1371))-SUM($G1371:AH1371),(((INDEX('PTRM input'!$G$385:$P$434,A46offset,$E1371)-INDEX('PTRM input'!$G$277:$P$326,A46offset,$E1371))*OFFSET($F$7,0,$E1371))-SUM($G1371:AH1371))*(OFFSET('PTRM input'!$G$477,0,$E1371-1)/A46taxstdlife))))</f>
        <v>0</v>
      </c>
      <c r="AJ1371" s="251">
        <f ca="1">IF(A46taxstdlife="n/a","n/a",IF(A46taxstdlife="",0,IF(AJ$3&gt;(A46stdlife+$E1371),((INDEX('PTRM input'!$G$385:$P$434,A46offset,$E1371)-INDEX('PTRM input'!$G$277:$P$326,A46offset,$E1371))*OFFSET($F$7,0,$E1371))-SUM($G1371:AI1371),(((INDEX('PTRM input'!$G$385:$P$434,A46offset,$E1371)-INDEX('PTRM input'!$G$277:$P$326,A46offset,$E1371))*OFFSET($F$7,0,$E1371))-SUM($G1371:AI1371))*(OFFSET('PTRM input'!$G$477,0,$E1371-1)/A46taxstdlife))))</f>
        <v>0</v>
      </c>
      <c r="AK1371" s="251">
        <f ca="1">IF(A46taxstdlife="n/a","n/a",IF(A46taxstdlife="",0,IF(AK$3&gt;(A46stdlife+$E1371),((INDEX('PTRM input'!$G$385:$P$434,A46offset,$E1371)-INDEX('PTRM input'!$G$277:$P$326,A46offset,$E1371))*OFFSET($F$7,0,$E1371))-SUM($G1371:AJ1371),(((INDEX('PTRM input'!$G$385:$P$434,A46offset,$E1371)-INDEX('PTRM input'!$G$277:$P$326,A46offset,$E1371))*OFFSET($F$7,0,$E1371))-SUM($G1371:AJ1371))*(OFFSET('PTRM input'!$G$477,0,$E1371-1)/A46taxstdlife))))</f>
        <v>0</v>
      </c>
      <c r="AL1371" s="251">
        <f ca="1">IF(A46taxstdlife="n/a","n/a",IF(A46taxstdlife="",0,IF(AL$3&gt;(A46stdlife+$E1371),((INDEX('PTRM input'!$G$385:$P$434,A46offset,$E1371)-INDEX('PTRM input'!$G$277:$P$326,A46offset,$E1371))*OFFSET($F$7,0,$E1371))-SUM($G1371:AK1371),(((INDEX('PTRM input'!$G$385:$P$434,A46offset,$E1371)-INDEX('PTRM input'!$G$277:$P$326,A46offset,$E1371))*OFFSET($F$7,0,$E1371))-SUM($G1371:AK1371))*(OFFSET('PTRM input'!$G$477,0,$E1371-1)/A46taxstdlife))))</f>
        <v>0</v>
      </c>
      <c r="AM1371" s="251">
        <f ca="1">IF(A46taxstdlife="n/a","n/a",IF(A46taxstdlife="",0,IF(AM$3&gt;(A46stdlife+$E1371),((INDEX('PTRM input'!$G$385:$P$434,A46offset,$E1371)-INDEX('PTRM input'!$G$277:$P$326,A46offset,$E1371))*OFFSET($F$7,0,$E1371))-SUM($G1371:AL1371),(((INDEX('PTRM input'!$G$385:$P$434,A46offset,$E1371)-INDEX('PTRM input'!$G$277:$P$326,A46offset,$E1371))*OFFSET($F$7,0,$E1371))-SUM($G1371:AL1371))*(OFFSET('PTRM input'!$G$477,0,$E1371-1)/A46taxstdlife))))</f>
        <v>0</v>
      </c>
      <c r="AN1371" s="251">
        <f ca="1">IF(A46taxstdlife="n/a","n/a",IF(A46taxstdlife="",0,IF(AN$3&gt;(A46stdlife+$E1371),((INDEX('PTRM input'!$G$385:$P$434,A46offset,$E1371)-INDEX('PTRM input'!$G$277:$P$326,A46offset,$E1371))*OFFSET($F$7,0,$E1371))-SUM($G1371:AM1371),(((INDEX('PTRM input'!$G$385:$P$434,A46offset,$E1371)-INDEX('PTRM input'!$G$277:$P$326,A46offset,$E1371))*OFFSET($F$7,0,$E1371))-SUM($G1371:AM1371))*(OFFSET('PTRM input'!$G$477,0,$E1371-1)/A46taxstdlife))))</f>
        <v>0</v>
      </c>
      <c r="AO1371" s="251">
        <f ca="1">IF(A46taxstdlife="n/a","n/a",IF(A46taxstdlife="",0,IF(AO$3&gt;(A46stdlife+$E1371),((INDEX('PTRM input'!$G$385:$P$434,A46offset,$E1371)-INDEX('PTRM input'!$G$277:$P$326,A46offset,$E1371))*OFFSET($F$7,0,$E1371))-SUM($G1371:AN1371),(((INDEX('PTRM input'!$G$385:$P$434,A46offset,$E1371)-INDEX('PTRM input'!$G$277:$P$326,A46offset,$E1371))*OFFSET($F$7,0,$E1371))-SUM($G1371:AN1371))*(OFFSET('PTRM input'!$G$477,0,$E1371-1)/A46taxstdlife))))</f>
        <v>0</v>
      </c>
      <c r="AP1371" s="251">
        <f ca="1">IF(A46taxstdlife="n/a","n/a",IF(A46taxstdlife="",0,IF(AP$3&gt;(A46stdlife+$E1371),((INDEX('PTRM input'!$G$385:$P$434,A46offset,$E1371)-INDEX('PTRM input'!$G$277:$P$326,A46offset,$E1371))*OFFSET($F$7,0,$E1371))-SUM($G1371:AO1371),(((INDEX('PTRM input'!$G$385:$P$434,A46offset,$E1371)-INDEX('PTRM input'!$G$277:$P$326,A46offset,$E1371))*OFFSET($F$7,0,$E1371))-SUM($G1371:AO1371))*(OFFSET('PTRM input'!$G$477,0,$E1371-1)/A46taxstdlife))))</f>
        <v>0</v>
      </c>
      <c r="AQ1371" s="251">
        <f ca="1">IF(A46taxstdlife="n/a","n/a",IF(A46taxstdlife="",0,IF(AQ$3&gt;(A46stdlife+$E1371),((INDEX('PTRM input'!$G$385:$P$434,A46offset,$E1371)-INDEX('PTRM input'!$G$277:$P$326,A46offset,$E1371))*OFFSET($F$7,0,$E1371))-SUM($G1371:AP1371),(((INDEX('PTRM input'!$G$385:$P$434,A46offset,$E1371)-INDEX('PTRM input'!$G$277:$P$326,A46offset,$E1371))*OFFSET($F$7,0,$E1371))-SUM($G1371:AP1371))*(OFFSET('PTRM input'!$G$477,0,$E1371-1)/A46taxstdlife))))</f>
        <v>0</v>
      </c>
      <c r="AR1371" s="251">
        <f ca="1">IF(A46taxstdlife="n/a","n/a",IF(A46taxstdlife="",0,IF(AR$3&gt;(A46stdlife+$E1371),((INDEX('PTRM input'!$G$385:$P$434,A46offset,$E1371)-INDEX('PTRM input'!$G$277:$P$326,A46offset,$E1371))*OFFSET($F$7,0,$E1371))-SUM($G1371:AQ1371),(((INDEX('PTRM input'!$G$385:$P$434,A46offset,$E1371)-INDEX('PTRM input'!$G$277:$P$326,A46offset,$E1371))*OFFSET($F$7,0,$E1371))-SUM($G1371:AQ1371))*(OFFSET('PTRM input'!$G$477,0,$E1371-1)/A46taxstdlife))))</f>
        <v>0</v>
      </c>
      <c r="AS1371" s="251">
        <f ca="1">IF(A46taxstdlife="n/a","n/a",IF(A46taxstdlife="",0,IF(AS$3&gt;(A46stdlife+$E1371),((INDEX('PTRM input'!$G$385:$P$434,A46offset,$E1371)-INDEX('PTRM input'!$G$277:$P$326,A46offset,$E1371))*OFFSET($F$7,0,$E1371))-SUM($G1371:AR1371),(((INDEX('PTRM input'!$G$385:$P$434,A46offset,$E1371)-INDEX('PTRM input'!$G$277:$P$326,A46offset,$E1371))*OFFSET($F$7,0,$E1371))-SUM($G1371:AR1371))*(OFFSET('PTRM input'!$G$477,0,$E1371-1)/A46taxstdlife))))</f>
        <v>0</v>
      </c>
      <c r="AT1371" s="251">
        <f ca="1">IF(A46taxstdlife="n/a","n/a",IF(A46taxstdlife="",0,IF(AT$3&gt;(A46stdlife+$E1371),((INDEX('PTRM input'!$G$385:$P$434,A46offset,$E1371)-INDEX('PTRM input'!$G$277:$P$326,A46offset,$E1371))*OFFSET($F$7,0,$E1371))-SUM($G1371:AS1371),(((INDEX('PTRM input'!$G$385:$P$434,A46offset,$E1371)-INDEX('PTRM input'!$G$277:$P$326,A46offset,$E1371))*OFFSET($F$7,0,$E1371))-SUM($G1371:AS1371))*(OFFSET('PTRM input'!$G$477,0,$E1371-1)/A46taxstdlife))))</f>
        <v>0</v>
      </c>
      <c r="AU1371" s="251">
        <f ca="1">IF(A46taxstdlife="n/a","n/a",IF(A46taxstdlife="",0,IF(AU$3&gt;(A46stdlife+$E1371),((INDEX('PTRM input'!$G$385:$P$434,A46offset,$E1371)-INDEX('PTRM input'!$G$277:$P$326,A46offset,$E1371))*OFFSET($F$7,0,$E1371))-SUM($G1371:AT1371),(((INDEX('PTRM input'!$G$385:$P$434,A46offset,$E1371)-INDEX('PTRM input'!$G$277:$P$326,A46offset,$E1371))*OFFSET($F$7,0,$E1371))-SUM($G1371:AT1371))*(OFFSET('PTRM input'!$G$477,0,$E1371-1)/A46taxstdlife))))</f>
        <v>0</v>
      </c>
      <c r="AV1371" s="251">
        <f ca="1">IF(A46taxstdlife="n/a","n/a",IF(A46taxstdlife="",0,IF(AV$3&gt;(A46stdlife+$E1371),((INDEX('PTRM input'!$G$385:$P$434,A46offset,$E1371)-INDEX('PTRM input'!$G$277:$P$326,A46offset,$E1371))*OFFSET($F$7,0,$E1371))-SUM($G1371:AU1371),(((INDEX('PTRM input'!$G$385:$P$434,A46offset,$E1371)-INDEX('PTRM input'!$G$277:$P$326,A46offset,$E1371))*OFFSET($F$7,0,$E1371))-SUM($G1371:AU1371))*(OFFSET('PTRM input'!$G$477,0,$E1371-1)/A46taxstdlife))))</f>
        <v>0</v>
      </c>
      <c r="AW1371" s="251">
        <f ca="1">IF(A46taxstdlife="n/a","n/a",IF(A46taxstdlife="",0,IF(AW$3&gt;(A46stdlife+$E1371),((INDEX('PTRM input'!$G$385:$P$434,A46offset,$E1371)-INDEX('PTRM input'!$G$277:$P$326,A46offset,$E1371))*OFFSET($F$7,0,$E1371))-SUM($G1371:AV1371),(((INDEX('PTRM input'!$G$385:$P$434,A46offset,$E1371)-INDEX('PTRM input'!$G$277:$P$326,A46offset,$E1371))*OFFSET($F$7,0,$E1371))-SUM($G1371:AV1371))*(OFFSET('PTRM input'!$G$477,0,$E1371-1)/A46taxstdlife))))</f>
        <v>0</v>
      </c>
      <c r="AX1371" s="251">
        <f ca="1">IF(A46taxstdlife="n/a","n/a",IF(A46taxstdlife="",0,IF(AX$3&gt;(A46stdlife+$E1371),((INDEX('PTRM input'!$G$385:$P$434,A46offset,$E1371)-INDEX('PTRM input'!$G$277:$P$326,A46offset,$E1371))*OFFSET($F$7,0,$E1371))-SUM($G1371:AW1371),(((INDEX('PTRM input'!$G$385:$P$434,A46offset,$E1371)-INDEX('PTRM input'!$G$277:$P$326,A46offset,$E1371))*OFFSET($F$7,0,$E1371))-SUM($G1371:AW1371))*(OFFSET('PTRM input'!$G$477,0,$E1371-1)/A46taxstdlife))))</f>
        <v>0</v>
      </c>
      <c r="AY1371" s="251">
        <f ca="1">IF(A46taxstdlife="n/a","n/a",IF(A46taxstdlife="",0,IF(AY$3&gt;(A46stdlife+$E1371),((INDEX('PTRM input'!$G$385:$P$434,A46offset,$E1371)-INDEX('PTRM input'!$G$277:$P$326,A46offset,$E1371))*OFFSET($F$7,0,$E1371))-SUM($G1371:AX1371),(((INDEX('PTRM input'!$G$385:$P$434,A46offset,$E1371)-INDEX('PTRM input'!$G$277:$P$326,A46offset,$E1371))*OFFSET($F$7,0,$E1371))-SUM($G1371:AX1371))*(OFFSET('PTRM input'!$G$477,0,$E1371-1)/A46taxstdlife))))</f>
        <v>0</v>
      </c>
      <c r="AZ1371" s="251">
        <f ca="1">IF(A46taxstdlife="n/a","n/a",IF(A46taxstdlife="",0,IF(AZ$3&gt;(A46stdlife+$E1371),((INDEX('PTRM input'!$G$385:$P$434,A46offset,$E1371)-INDEX('PTRM input'!$G$277:$P$326,A46offset,$E1371))*OFFSET($F$7,0,$E1371))-SUM($G1371:AY1371),(((INDEX('PTRM input'!$G$385:$P$434,A46offset,$E1371)-INDEX('PTRM input'!$G$277:$P$326,A46offset,$E1371))*OFFSET($F$7,0,$E1371))-SUM($G1371:AY1371))*(OFFSET('PTRM input'!$G$477,0,$E1371-1)/A46taxstdlife))))</f>
        <v>0</v>
      </c>
      <c r="BA1371" s="251">
        <f ca="1">IF(A46taxstdlife="n/a","n/a",IF(A46taxstdlife="",0,IF(BA$3&gt;(A46stdlife+$E1371),((INDEX('PTRM input'!$G$385:$P$434,A46offset,$E1371)-INDEX('PTRM input'!$G$277:$P$326,A46offset,$E1371))*OFFSET($F$7,0,$E1371))-SUM($G1371:AZ1371),(((INDEX('PTRM input'!$G$385:$P$434,A46offset,$E1371)-INDEX('PTRM input'!$G$277:$P$326,A46offset,$E1371))*OFFSET($F$7,0,$E1371))-SUM($G1371:AZ1371))*(OFFSET('PTRM input'!$G$477,0,$E1371-1)/A46taxstdlife))))</f>
        <v>0</v>
      </c>
      <c r="BB1371" s="251">
        <f ca="1">IF(A46taxstdlife="n/a","n/a",IF(A46taxstdlife="",0,IF(BB$3&gt;(A46stdlife+$E1371),((INDEX('PTRM input'!$G$385:$P$434,A46offset,$E1371)-INDEX('PTRM input'!$G$277:$P$326,A46offset,$E1371))*OFFSET($F$7,0,$E1371))-SUM($G1371:BA1371),(((INDEX('PTRM input'!$G$385:$P$434,A46offset,$E1371)-INDEX('PTRM input'!$G$277:$P$326,A46offset,$E1371))*OFFSET($F$7,0,$E1371))-SUM($G1371:BA1371))*(OFFSET('PTRM input'!$G$477,0,$E1371-1)/A46taxstdlife))))</f>
        <v>0</v>
      </c>
      <c r="BC1371" s="251">
        <f ca="1">IF(A46taxstdlife="n/a","n/a",IF(A46taxstdlife="",0,IF(BC$3&gt;(A46stdlife+$E1371),((INDEX('PTRM input'!$G$385:$P$434,A46offset,$E1371)-INDEX('PTRM input'!$G$277:$P$326,A46offset,$E1371))*OFFSET($F$7,0,$E1371))-SUM($G1371:BB1371),(((INDEX('PTRM input'!$G$385:$P$434,A46offset,$E1371)-INDEX('PTRM input'!$G$277:$P$326,A46offset,$E1371))*OFFSET($F$7,0,$E1371))-SUM($G1371:BB1371))*(OFFSET('PTRM input'!$G$477,0,$E1371-1)/A46taxstdlife))))</f>
        <v>0</v>
      </c>
      <c r="BD1371" s="251">
        <f ca="1">IF(A46taxstdlife="n/a","n/a",IF(A46taxstdlife="",0,IF(BD$3&gt;(A46stdlife+$E1371),((INDEX('PTRM input'!$G$385:$P$434,A46offset,$E1371)-INDEX('PTRM input'!$G$277:$P$326,A46offset,$E1371))*OFFSET($F$7,0,$E1371))-SUM($G1371:BC1371),(((INDEX('PTRM input'!$G$385:$P$434,A46offset,$E1371)-INDEX('PTRM input'!$G$277:$P$326,A46offset,$E1371))*OFFSET($F$7,0,$E1371))-SUM($G1371:BC1371))*(OFFSET('PTRM input'!$G$477,0,$E1371-1)/A46taxstdlife))))</f>
        <v>0</v>
      </c>
      <c r="BE1371" s="251">
        <f ca="1">IF(A46taxstdlife="n/a","n/a",IF(A46taxstdlife="",0,IF(BE$3&gt;(A46stdlife+$E1371),((INDEX('PTRM input'!$G$385:$P$434,A46offset,$E1371)-INDEX('PTRM input'!$G$277:$P$326,A46offset,$E1371))*OFFSET($F$7,0,$E1371))-SUM($G1371:BD1371),(((INDEX('PTRM input'!$G$385:$P$434,A46offset,$E1371)-INDEX('PTRM input'!$G$277:$P$326,A46offset,$E1371))*OFFSET($F$7,0,$E1371))-SUM($G1371:BD1371))*(OFFSET('PTRM input'!$G$477,0,$E1371-1)/A46taxstdlife))))</f>
        <v>0</v>
      </c>
      <c r="BF1371" s="251">
        <f ca="1">IF(A46taxstdlife="n/a","n/a",IF(A46taxstdlife="",0,IF(BF$3&gt;(A46stdlife+$E1371),((INDEX('PTRM input'!$G$385:$P$434,A46offset,$E1371)-INDEX('PTRM input'!$G$277:$P$326,A46offset,$E1371))*OFFSET($F$7,0,$E1371))-SUM($G1371:BE1371),(((INDEX('PTRM input'!$G$385:$P$434,A46offset,$E1371)-INDEX('PTRM input'!$G$277:$P$326,A46offset,$E1371))*OFFSET($F$7,0,$E1371))-SUM($G1371:BE1371))*(OFFSET('PTRM input'!$G$477,0,$E1371-1)/A46taxstdlife))))</f>
        <v>0</v>
      </c>
      <c r="BG1371" s="251">
        <f ca="1">IF(A46taxstdlife="n/a","n/a",IF(A46taxstdlife="",0,IF(BG$3&gt;(A46stdlife+$E1371),((INDEX('PTRM input'!$G$385:$P$434,A46offset,$E1371)-INDEX('PTRM input'!$G$277:$P$326,A46offset,$E1371))*OFFSET($F$7,0,$E1371))-SUM($G1371:BF1371),(((INDEX('PTRM input'!$G$385:$P$434,A46offset,$E1371)-INDEX('PTRM input'!$G$277:$P$326,A46offset,$E1371))*OFFSET($F$7,0,$E1371))-SUM($G1371:BF1371))*(OFFSET('PTRM input'!$G$477,0,$E1371-1)/A46taxstdlife))))</f>
        <v>0</v>
      </c>
      <c r="BH1371" s="251">
        <f ca="1">IF(A46taxstdlife="n/a","n/a",IF(A46taxstdlife="",0,IF(BH$3&gt;(A46stdlife+$E1371),((INDEX('PTRM input'!$G$385:$P$434,A46offset,$E1371)-INDEX('PTRM input'!$G$277:$P$326,A46offset,$E1371))*OFFSET($F$7,0,$E1371))-SUM($G1371:BG1371),(((INDEX('PTRM input'!$G$385:$P$434,A46offset,$E1371)-INDEX('PTRM input'!$G$277:$P$326,A46offset,$E1371))*OFFSET($F$7,0,$E1371))-SUM($G1371:BG1371))*(OFFSET('PTRM input'!$G$477,0,$E1371-1)/A46taxstdlife))))</f>
        <v>0</v>
      </c>
      <c r="BI1371" s="251">
        <f ca="1">IF(A46taxstdlife="n/a","n/a",IF(A46taxstdlife="",0,IF(BI$3&gt;(A46stdlife+$E1371),((INDEX('PTRM input'!$G$385:$P$434,A46offset,$E1371)-INDEX('PTRM input'!$G$277:$P$326,A46offset,$E1371))*OFFSET($F$7,0,$E1371))-SUM($G1371:BH1371),(((INDEX('PTRM input'!$G$385:$P$434,A46offset,$E1371)-INDEX('PTRM input'!$G$277:$P$326,A46offset,$E1371))*OFFSET($F$7,0,$E1371))-SUM($G1371:BH1371))*(OFFSET('PTRM input'!$G$477,0,$E1371-1)/A46taxstdlife))))</f>
        <v>0</v>
      </c>
      <c r="BJ1371" s="116"/>
      <c r="BK1371" s="116"/>
      <c r="BL1371" s="116"/>
      <c r="BM1371" s="116"/>
    </row>
    <row r="1372" spans="1:65" ht="12.75" hidden="1" customHeight="1" outlineLevel="2">
      <c r="A1372" s="366"/>
      <c r="B1372" s="19"/>
      <c r="C1372" s="18"/>
      <c r="D1372" s="760"/>
      <c r="E1372" s="86">
        <v>6</v>
      </c>
      <c r="F1372" s="356"/>
      <c r="G1372" s="434"/>
      <c r="H1372" s="435"/>
      <c r="I1372" s="435"/>
      <c r="J1372" s="435"/>
      <c r="K1372" s="435"/>
      <c r="L1372" s="619"/>
      <c r="M1372" s="251">
        <f ca="1">IF(A46taxstdlife="n/a","n/a",IF(A46taxstdlife="",0,IF(M$3&gt;(A46stdlife+$E1372),((INDEX('PTRM input'!$G$385:$P$434,A46offset,$E1372)-INDEX('PTRM input'!$G$277:$P$326,A46offset,$E1372))*OFFSET($F$7,0,$E1372))-SUM($G1372:L1372),(((INDEX('PTRM input'!$G$385:$P$434,A46offset,$E1372)-INDEX('PTRM input'!$G$277:$P$326,A46offset,$E1372))*OFFSET($F$7,0,$E1372))-SUM($G1372:L1372))*(OFFSET('PTRM input'!$G$477,0,$E1372-1)/A46taxstdlife))))</f>
        <v>0</v>
      </c>
      <c r="N1372" s="251">
        <f ca="1">IF(A46taxstdlife="n/a","n/a",IF(A46taxstdlife="",0,IF(N$3&gt;(A46stdlife+$E1372),((INDEX('PTRM input'!$G$385:$P$434,A46offset,$E1372)-INDEX('PTRM input'!$G$277:$P$326,A46offset,$E1372))*OFFSET($F$7,0,$E1372))-SUM($G1372:M1372),(((INDEX('PTRM input'!$G$385:$P$434,A46offset,$E1372)-INDEX('PTRM input'!$G$277:$P$326,A46offset,$E1372))*OFFSET($F$7,0,$E1372))-SUM($G1372:M1372))*(OFFSET('PTRM input'!$G$477,0,$E1372-1)/A46taxstdlife))))</f>
        <v>0</v>
      </c>
      <c r="O1372" s="251">
        <f ca="1">IF(A46taxstdlife="n/a","n/a",IF(A46taxstdlife="",0,IF(O$3&gt;(A46stdlife+$E1372),((INDEX('PTRM input'!$G$385:$P$434,A46offset,$E1372)-INDEX('PTRM input'!$G$277:$P$326,A46offset,$E1372))*OFFSET($F$7,0,$E1372))-SUM($G1372:N1372),(((INDEX('PTRM input'!$G$385:$P$434,A46offset,$E1372)-INDEX('PTRM input'!$G$277:$P$326,A46offset,$E1372))*OFFSET($F$7,0,$E1372))-SUM($G1372:N1372))*(OFFSET('PTRM input'!$G$477,0,$E1372-1)/A46taxstdlife))))</f>
        <v>0</v>
      </c>
      <c r="P1372" s="251">
        <f ca="1">IF(A46taxstdlife="n/a","n/a",IF(A46taxstdlife="",0,IF(P$3&gt;(A46stdlife+$E1372),((INDEX('PTRM input'!$G$385:$P$434,A46offset,$E1372)-INDEX('PTRM input'!$G$277:$P$326,A46offset,$E1372))*OFFSET($F$7,0,$E1372))-SUM($G1372:O1372),(((INDEX('PTRM input'!$G$385:$P$434,A46offset,$E1372)-INDEX('PTRM input'!$G$277:$P$326,A46offset,$E1372))*OFFSET($F$7,0,$E1372))-SUM($G1372:O1372))*(OFFSET('PTRM input'!$G$477,0,$E1372-1)/A46taxstdlife))))</f>
        <v>0</v>
      </c>
      <c r="Q1372" s="251">
        <f ca="1">IF(A46taxstdlife="n/a","n/a",IF(A46taxstdlife="",0,IF(Q$3&gt;(A46stdlife+$E1372),((INDEX('PTRM input'!$G$385:$P$434,A46offset,$E1372)-INDEX('PTRM input'!$G$277:$P$326,A46offset,$E1372))*OFFSET($F$7,0,$E1372))-SUM($G1372:P1372),(((INDEX('PTRM input'!$G$385:$P$434,A46offset,$E1372)-INDEX('PTRM input'!$G$277:$P$326,A46offset,$E1372))*OFFSET($F$7,0,$E1372))-SUM($G1372:P1372))*(OFFSET('PTRM input'!$G$477,0,$E1372-1)/A46taxstdlife))))</f>
        <v>0</v>
      </c>
      <c r="R1372" s="251">
        <f ca="1">IF(A46taxstdlife="n/a","n/a",IF(A46taxstdlife="",0,IF(R$3&gt;(A46stdlife+$E1372),((INDEX('PTRM input'!$G$385:$P$434,A46offset,$E1372)-INDEX('PTRM input'!$G$277:$P$326,A46offset,$E1372))*OFFSET($F$7,0,$E1372))-SUM($G1372:Q1372),(((INDEX('PTRM input'!$G$385:$P$434,A46offset,$E1372)-INDEX('PTRM input'!$G$277:$P$326,A46offset,$E1372))*OFFSET($F$7,0,$E1372))-SUM($G1372:Q1372))*(OFFSET('PTRM input'!$G$477,0,$E1372-1)/A46taxstdlife))))</f>
        <v>0</v>
      </c>
      <c r="S1372" s="251">
        <f ca="1">IF(A46taxstdlife="n/a","n/a",IF(A46taxstdlife="",0,IF(S$3&gt;(A46stdlife+$E1372),((INDEX('PTRM input'!$G$385:$P$434,A46offset,$E1372)-INDEX('PTRM input'!$G$277:$P$326,A46offset,$E1372))*OFFSET($F$7,0,$E1372))-SUM($G1372:R1372),(((INDEX('PTRM input'!$G$385:$P$434,A46offset,$E1372)-INDEX('PTRM input'!$G$277:$P$326,A46offset,$E1372))*OFFSET($F$7,0,$E1372))-SUM($G1372:R1372))*(OFFSET('PTRM input'!$G$477,0,$E1372-1)/A46taxstdlife))))</f>
        <v>0</v>
      </c>
      <c r="T1372" s="251">
        <f ca="1">IF(A46taxstdlife="n/a","n/a",IF(A46taxstdlife="",0,IF(T$3&gt;(A46stdlife+$E1372),((INDEX('PTRM input'!$G$385:$P$434,A46offset,$E1372)-INDEX('PTRM input'!$G$277:$P$326,A46offset,$E1372))*OFFSET($F$7,0,$E1372))-SUM($G1372:S1372),(((INDEX('PTRM input'!$G$385:$P$434,A46offset,$E1372)-INDEX('PTRM input'!$G$277:$P$326,A46offset,$E1372))*OFFSET($F$7,0,$E1372))-SUM($G1372:S1372))*(OFFSET('PTRM input'!$G$477,0,$E1372-1)/A46taxstdlife))))</f>
        <v>0</v>
      </c>
      <c r="U1372" s="251">
        <f ca="1">IF(A46taxstdlife="n/a","n/a",IF(A46taxstdlife="",0,IF(U$3&gt;(A46stdlife+$E1372),((INDEX('PTRM input'!$G$385:$P$434,A46offset,$E1372)-INDEX('PTRM input'!$G$277:$P$326,A46offset,$E1372))*OFFSET($F$7,0,$E1372))-SUM($G1372:T1372),(((INDEX('PTRM input'!$G$385:$P$434,A46offset,$E1372)-INDEX('PTRM input'!$G$277:$P$326,A46offset,$E1372))*OFFSET($F$7,0,$E1372))-SUM($G1372:T1372))*(OFFSET('PTRM input'!$G$477,0,$E1372-1)/A46taxstdlife))))</f>
        <v>0</v>
      </c>
      <c r="V1372" s="251">
        <f ca="1">IF(A46taxstdlife="n/a","n/a",IF(A46taxstdlife="",0,IF(V$3&gt;(A46stdlife+$E1372),((INDEX('PTRM input'!$G$385:$P$434,A46offset,$E1372)-INDEX('PTRM input'!$G$277:$P$326,A46offset,$E1372))*OFFSET($F$7,0,$E1372))-SUM($G1372:U1372),(((INDEX('PTRM input'!$G$385:$P$434,A46offset,$E1372)-INDEX('PTRM input'!$G$277:$P$326,A46offset,$E1372))*OFFSET($F$7,0,$E1372))-SUM($G1372:U1372))*(OFFSET('PTRM input'!$G$477,0,$E1372-1)/A46taxstdlife))))</f>
        <v>0</v>
      </c>
      <c r="W1372" s="251">
        <f ca="1">IF(A46taxstdlife="n/a","n/a",IF(A46taxstdlife="",0,IF(W$3&gt;(A46stdlife+$E1372),((INDEX('PTRM input'!$G$385:$P$434,A46offset,$E1372)-INDEX('PTRM input'!$G$277:$P$326,A46offset,$E1372))*OFFSET($F$7,0,$E1372))-SUM($G1372:V1372),(((INDEX('PTRM input'!$G$385:$P$434,A46offset,$E1372)-INDEX('PTRM input'!$G$277:$P$326,A46offset,$E1372))*OFFSET($F$7,0,$E1372))-SUM($G1372:V1372))*(OFFSET('PTRM input'!$G$477,0,$E1372-1)/A46taxstdlife))))</f>
        <v>0</v>
      </c>
      <c r="X1372" s="251">
        <f ca="1">IF(A46taxstdlife="n/a","n/a",IF(A46taxstdlife="",0,IF(X$3&gt;(A46stdlife+$E1372),((INDEX('PTRM input'!$G$385:$P$434,A46offset,$E1372)-INDEX('PTRM input'!$G$277:$P$326,A46offset,$E1372))*OFFSET($F$7,0,$E1372))-SUM($G1372:W1372),(((INDEX('PTRM input'!$G$385:$P$434,A46offset,$E1372)-INDEX('PTRM input'!$G$277:$P$326,A46offset,$E1372))*OFFSET($F$7,0,$E1372))-SUM($G1372:W1372))*(OFFSET('PTRM input'!$G$477,0,$E1372-1)/A46taxstdlife))))</f>
        <v>0</v>
      </c>
      <c r="Y1372" s="251">
        <f ca="1">IF(A46taxstdlife="n/a","n/a",IF(A46taxstdlife="",0,IF(Y$3&gt;(A46stdlife+$E1372),((INDEX('PTRM input'!$G$385:$P$434,A46offset,$E1372)-INDEX('PTRM input'!$G$277:$P$326,A46offset,$E1372))*OFFSET($F$7,0,$E1372))-SUM($G1372:X1372),(((INDEX('PTRM input'!$G$385:$P$434,A46offset,$E1372)-INDEX('PTRM input'!$G$277:$P$326,A46offset,$E1372))*OFFSET($F$7,0,$E1372))-SUM($G1372:X1372))*(OFFSET('PTRM input'!$G$477,0,$E1372-1)/A46taxstdlife))))</f>
        <v>0</v>
      </c>
      <c r="Z1372" s="251">
        <f ca="1">IF(A46taxstdlife="n/a","n/a",IF(A46taxstdlife="",0,IF(Z$3&gt;(A46stdlife+$E1372),((INDEX('PTRM input'!$G$385:$P$434,A46offset,$E1372)-INDEX('PTRM input'!$G$277:$P$326,A46offset,$E1372))*OFFSET($F$7,0,$E1372))-SUM($G1372:Y1372),(((INDEX('PTRM input'!$G$385:$P$434,A46offset,$E1372)-INDEX('PTRM input'!$G$277:$P$326,A46offset,$E1372))*OFFSET($F$7,0,$E1372))-SUM($G1372:Y1372))*(OFFSET('PTRM input'!$G$477,0,$E1372-1)/A46taxstdlife))))</f>
        <v>0</v>
      </c>
      <c r="AA1372" s="251">
        <f ca="1">IF(A46taxstdlife="n/a","n/a",IF(A46taxstdlife="",0,IF(AA$3&gt;(A46stdlife+$E1372),((INDEX('PTRM input'!$G$385:$P$434,A46offset,$E1372)-INDEX('PTRM input'!$G$277:$P$326,A46offset,$E1372))*OFFSET($F$7,0,$E1372))-SUM($G1372:Z1372),(((INDEX('PTRM input'!$G$385:$P$434,A46offset,$E1372)-INDEX('PTRM input'!$G$277:$P$326,A46offset,$E1372))*OFFSET($F$7,0,$E1372))-SUM($G1372:Z1372))*(OFFSET('PTRM input'!$G$477,0,$E1372-1)/A46taxstdlife))))</f>
        <v>0</v>
      </c>
      <c r="AB1372" s="251">
        <f ca="1">IF(A46taxstdlife="n/a","n/a",IF(A46taxstdlife="",0,IF(AB$3&gt;(A46stdlife+$E1372),((INDEX('PTRM input'!$G$385:$P$434,A46offset,$E1372)-INDEX('PTRM input'!$G$277:$P$326,A46offset,$E1372))*OFFSET($F$7,0,$E1372))-SUM($G1372:AA1372),(((INDEX('PTRM input'!$G$385:$P$434,A46offset,$E1372)-INDEX('PTRM input'!$G$277:$P$326,A46offset,$E1372))*OFFSET($F$7,0,$E1372))-SUM($G1372:AA1372))*(OFFSET('PTRM input'!$G$477,0,$E1372-1)/A46taxstdlife))))</f>
        <v>0</v>
      </c>
      <c r="AC1372" s="251">
        <f ca="1">IF(A46taxstdlife="n/a","n/a",IF(A46taxstdlife="",0,IF(AC$3&gt;(A46stdlife+$E1372),((INDEX('PTRM input'!$G$385:$P$434,A46offset,$E1372)-INDEX('PTRM input'!$G$277:$P$326,A46offset,$E1372))*OFFSET($F$7,0,$E1372))-SUM($G1372:AB1372),(((INDEX('PTRM input'!$G$385:$P$434,A46offset,$E1372)-INDEX('PTRM input'!$G$277:$P$326,A46offset,$E1372))*OFFSET($F$7,0,$E1372))-SUM($G1372:AB1372))*(OFFSET('PTRM input'!$G$477,0,$E1372-1)/A46taxstdlife))))</f>
        <v>0</v>
      </c>
      <c r="AD1372" s="251">
        <f ca="1">IF(A46taxstdlife="n/a","n/a",IF(A46taxstdlife="",0,IF(AD$3&gt;(A46stdlife+$E1372),((INDEX('PTRM input'!$G$385:$P$434,A46offset,$E1372)-INDEX('PTRM input'!$G$277:$P$326,A46offset,$E1372))*OFFSET($F$7,0,$E1372))-SUM($G1372:AC1372),(((INDEX('PTRM input'!$G$385:$P$434,A46offset,$E1372)-INDEX('PTRM input'!$G$277:$P$326,A46offset,$E1372))*OFFSET($F$7,0,$E1372))-SUM($G1372:AC1372))*(OFFSET('PTRM input'!$G$477,0,$E1372-1)/A46taxstdlife))))</f>
        <v>0</v>
      </c>
      <c r="AE1372" s="251">
        <f ca="1">IF(A46taxstdlife="n/a","n/a",IF(A46taxstdlife="",0,IF(AE$3&gt;(A46stdlife+$E1372),((INDEX('PTRM input'!$G$385:$P$434,A46offset,$E1372)-INDEX('PTRM input'!$G$277:$P$326,A46offset,$E1372))*OFFSET($F$7,0,$E1372))-SUM($G1372:AD1372),(((INDEX('PTRM input'!$G$385:$P$434,A46offset,$E1372)-INDEX('PTRM input'!$G$277:$P$326,A46offset,$E1372))*OFFSET($F$7,0,$E1372))-SUM($G1372:AD1372))*(OFFSET('PTRM input'!$G$477,0,$E1372-1)/A46taxstdlife))))</f>
        <v>0</v>
      </c>
      <c r="AF1372" s="251">
        <f ca="1">IF(A46taxstdlife="n/a","n/a",IF(A46taxstdlife="",0,IF(AF$3&gt;(A46stdlife+$E1372),((INDEX('PTRM input'!$G$385:$P$434,A46offset,$E1372)-INDEX('PTRM input'!$G$277:$P$326,A46offset,$E1372))*OFFSET($F$7,0,$E1372))-SUM($G1372:AE1372),(((INDEX('PTRM input'!$G$385:$P$434,A46offset,$E1372)-INDEX('PTRM input'!$G$277:$P$326,A46offset,$E1372))*OFFSET($F$7,0,$E1372))-SUM($G1372:AE1372))*(OFFSET('PTRM input'!$G$477,0,$E1372-1)/A46taxstdlife))))</f>
        <v>0</v>
      </c>
      <c r="AG1372" s="251">
        <f ca="1">IF(A46taxstdlife="n/a","n/a",IF(A46taxstdlife="",0,IF(AG$3&gt;(A46stdlife+$E1372),((INDEX('PTRM input'!$G$385:$P$434,A46offset,$E1372)-INDEX('PTRM input'!$G$277:$P$326,A46offset,$E1372))*OFFSET($F$7,0,$E1372))-SUM($G1372:AF1372),(((INDEX('PTRM input'!$G$385:$P$434,A46offset,$E1372)-INDEX('PTRM input'!$G$277:$P$326,A46offset,$E1372))*OFFSET($F$7,0,$E1372))-SUM($G1372:AF1372))*(OFFSET('PTRM input'!$G$477,0,$E1372-1)/A46taxstdlife))))</f>
        <v>0</v>
      </c>
      <c r="AH1372" s="251">
        <f ca="1">IF(A46taxstdlife="n/a","n/a",IF(A46taxstdlife="",0,IF(AH$3&gt;(A46stdlife+$E1372),((INDEX('PTRM input'!$G$385:$P$434,A46offset,$E1372)-INDEX('PTRM input'!$G$277:$P$326,A46offset,$E1372))*OFFSET($F$7,0,$E1372))-SUM($G1372:AG1372),(((INDEX('PTRM input'!$G$385:$P$434,A46offset,$E1372)-INDEX('PTRM input'!$G$277:$P$326,A46offset,$E1372))*OFFSET($F$7,0,$E1372))-SUM($G1372:AG1372))*(OFFSET('PTRM input'!$G$477,0,$E1372-1)/A46taxstdlife))))</f>
        <v>0</v>
      </c>
      <c r="AI1372" s="251">
        <f ca="1">IF(A46taxstdlife="n/a","n/a",IF(A46taxstdlife="",0,IF(AI$3&gt;(A46stdlife+$E1372),((INDEX('PTRM input'!$G$385:$P$434,A46offset,$E1372)-INDEX('PTRM input'!$G$277:$P$326,A46offset,$E1372))*OFFSET($F$7,0,$E1372))-SUM($G1372:AH1372),(((INDEX('PTRM input'!$G$385:$P$434,A46offset,$E1372)-INDEX('PTRM input'!$G$277:$P$326,A46offset,$E1372))*OFFSET($F$7,0,$E1372))-SUM($G1372:AH1372))*(OFFSET('PTRM input'!$G$477,0,$E1372-1)/A46taxstdlife))))</f>
        <v>0</v>
      </c>
      <c r="AJ1372" s="251">
        <f ca="1">IF(A46taxstdlife="n/a","n/a",IF(A46taxstdlife="",0,IF(AJ$3&gt;(A46stdlife+$E1372),((INDEX('PTRM input'!$G$385:$P$434,A46offset,$E1372)-INDEX('PTRM input'!$G$277:$P$326,A46offset,$E1372))*OFFSET($F$7,0,$E1372))-SUM($G1372:AI1372),(((INDEX('PTRM input'!$G$385:$P$434,A46offset,$E1372)-INDEX('PTRM input'!$G$277:$P$326,A46offset,$E1372))*OFFSET($F$7,0,$E1372))-SUM($G1372:AI1372))*(OFFSET('PTRM input'!$G$477,0,$E1372-1)/A46taxstdlife))))</f>
        <v>0</v>
      </c>
      <c r="AK1372" s="251">
        <f ca="1">IF(A46taxstdlife="n/a","n/a",IF(A46taxstdlife="",0,IF(AK$3&gt;(A46stdlife+$E1372),((INDEX('PTRM input'!$G$385:$P$434,A46offset,$E1372)-INDEX('PTRM input'!$G$277:$P$326,A46offset,$E1372))*OFFSET($F$7,0,$E1372))-SUM($G1372:AJ1372),(((INDEX('PTRM input'!$G$385:$P$434,A46offset,$E1372)-INDEX('PTRM input'!$G$277:$P$326,A46offset,$E1372))*OFFSET($F$7,0,$E1372))-SUM($G1372:AJ1372))*(OFFSET('PTRM input'!$G$477,0,$E1372-1)/A46taxstdlife))))</f>
        <v>0</v>
      </c>
      <c r="AL1372" s="251">
        <f ca="1">IF(A46taxstdlife="n/a","n/a",IF(A46taxstdlife="",0,IF(AL$3&gt;(A46stdlife+$E1372),((INDEX('PTRM input'!$G$385:$P$434,A46offset,$E1372)-INDEX('PTRM input'!$G$277:$P$326,A46offset,$E1372))*OFFSET($F$7,0,$E1372))-SUM($G1372:AK1372),(((INDEX('PTRM input'!$G$385:$P$434,A46offset,$E1372)-INDEX('PTRM input'!$G$277:$P$326,A46offset,$E1372))*OFFSET($F$7,0,$E1372))-SUM($G1372:AK1372))*(OFFSET('PTRM input'!$G$477,0,$E1372-1)/A46taxstdlife))))</f>
        <v>0</v>
      </c>
      <c r="AM1372" s="251">
        <f ca="1">IF(A46taxstdlife="n/a","n/a",IF(A46taxstdlife="",0,IF(AM$3&gt;(A46stdlife+$E1372),((INDEX('PTRM input'!$G$385:$P$434,A46offset,$E1372)-INDEX('PTRM input'!$G$277:$P$326,A46offset,$E1372))*OFFSET($F$7,0,$E1372))-SUM($G1372:AL1372),(((INDEX('PTRM input'!$G$385:$P$434,A46offset,$E1372)-INDEX('PTRM input'!$G$277:$P$326,A46offset,$E1372))*OFFSET($F$7,0,$E1372))-SUM($G1372:AL1372))*(OFFSET('PTRM input'!$G$477,0,$E1372-1)/A46taxstdlife))))</f>
        <v>0</v>
      </c>
      <c r="AN1372" s="251">
        <f ca="1">IF(A46taxstdlife="n/a","n/a",IF(A46taxstdlife="",0,IF(AN$3&gt;(A46stdlife+$E1372),((INDEX('PTRM input'!$G$385:$P$434,A46offset,$E1372)-INDEX('PTRM input'!$G$277:$P$326,A46offset,$E1372))*OFFSET($F$7,0,$E1372))-SUM($G1372:AM1372),(((INDEX('PTRM input'!$G$385:$P$434,A46offset,$E1372)-INDEX('PTRM input'!$G$277:$P$326,A46offset,$E1372))*OFFSET($F$7,0,$E1372))-SUM($G1372:AM1372))*(OFFSET('PTRM input'!$G$477,0,$E1372-1)/A46taxstdlife))))</f>
        <v>0</v>
      </c>
      <c r="AO1372" s="251">
        <f ca="1">IF(A46taxstdlife="n/a","n/a",IF(A46taxstdlife="",0,IF(AO$3&gt;(A46stdlife+$E1372),((INDEX('PTRM input'!$G$385:$P$434,A46offset,$E1372)-INDEX('PTRM input'!$G$277:$P$326,A46offset,$E1372))*OFFSET($F$7,0,$E1372))-SUM($G1372:AN1372),(((INDEX('PTRM input'!$G$385:$P$434,A46offset,$E1372)-INDEX('PTRM input'!$G$277:$P$326,A46offset,$E1372))*OFFSET($F$7,0,$E1372))-SUM($G1372:AN1372))*(OFFSET('PTRM input'!$G$477,0,$E1372-1)/A46taxstdlife))))</f>
        <v>0</v>
      </c>
      <c r="AP1372" s="251">
        <f ca="1">IF(A46taxstdlife="n/a","n/a",IF(A46taxstdlife="",0,IF(AP$3&gt;(A46stdlife+$E1372),((INDEX('PTRM input'!$G$385:$P$434,A46offset,$E1372)-INDEX('PTRM input'!$G$277:$P$326,A46offset,$E1372))*OFFSET($F$7,0,$E1372))-SUM($G1372:AO1372),(((INDEX('PTRM input'!$G$385:$P$434,A46offset,$E1372)-INDEX('PTRM input'!$G$277:$P$326,A46offset,$E1372))*OFFSET($F$7,0,$E1372))-SUM($G1372:AO1372))*(OFFSET('PTRM input'!$G$477,0,$E1372-1)/A46taxstdlife))))</f>
        <v>0</v>
      </c>
      <c r="AQ1372" s="251">
        <f ca="1">IF(A46taxstdlife="n/a","n/a",IF(A46taxstdlife="",0,IF(AQ$3&gt;(A46stdlife+$E1372),((INDEX('PTRM input'!$G$385:$P$434,A46offset,$E1372)-INDEX('PTRM input'!$G$277:$P$326,A46offset,$E1372))*OFFSET($F$7,0,$E1372))-SUM($G1372:AP1372),(((INDEX('PTRM input'!$G$385:$P$434,A46offset,$E1372)-INDEX('PTRM input'!$G$277:$P$326,A46offset,$E1372))*OFFSET($F$7,0,$E1372))-SUM($G1372:AP1372))*(OFFSET('PTRM input'!$G$477,0,$E1372-1)/A46taxstdlife))))</f>
        <v>0</v>
      </c>
      <c r="AR1372" s="251">
        <f ca="1">IF(A46taxstdlife="n/a","n/a",IF(A46taxstdlife="",0,IF(AR$3&gt;(A46stdlife+$E1372),((INDEX('PTRM input'!$G$385:$P$434,A46offset,$E1372)-INDEX('PTRM input'!$G$277:$P$326,A46offset,$E1372))*OFFSET($F$7,0,$E1372))-SUM($G1372:AQ1372),(((INDEX('PTRM input'!$G$385:$P$434,A46offset,$E1372)-INDEX('PTRM input'!$G$277:$P$326,A46offset,$E1372))*OFFSET($F$7,0,$E1372))-SUM($G1372:AQ1372))*(OFFSET('PTRM input'!$G$477,0,$E1372-1)/A46taxstdlife))))</f>
        <v>0</v>
      </c>
      <c r="AS1372" s="251">
        <f ca="1">IF(A46taxstdlife="n/a","n/a",IF(A46taxstdlife="",0,IF(AS$3&gt;(A46stdlife+$E1372),((INDEX('PTRM input'!$G$385:$P$434,A46offset,$E1372)-INDEX('PTRM input'!$G$277:$P$326,A46offset,$E1372))*OFFSET($F$7,0,$E1372))-SUM($G1372:AR1372),(((INDEX('PTRM input'!$G$385:$P$434,A46offset,$E1372)-INDEX('PTRM input'!$G$277:$P$326,A46offset,$E1372))*OFFSET($F$7,0,$E1372))-SUM($G1372:AR1372))*(OFFSET('PTRM input'!$G$477,0,$E1372-1)/A46taxstdlife))))</f>
        <v>0</v>
      </c>
      <c r="AT1372" s="251">
        <f ca="1">IF(A46taxstdlife="n/a","n/a",IF(A46taxstdlife="",0,IF(AT$3&gt;(A46stdlife+$E1372),((INDEX('PTRM input'!$G$385:$P$434,A46offset,$E1372)-INDEX('PTRM input'!$G$277:$P$326,A46offset,$E1372))*OFFSET($F$7,0,$E1372))-SUM($G1372:AS1372),(((INDEX('PTRM input'!$G$385:$P$434,A46offset,$E1372)-INDEX('PTRM input'!$G$277:$P$326,A46offset,$E1372))*OFFSET($F$7,0,$E1372))-SUM($G1372:AS1372))*(OFFSET('PTRM input'!$G$477,0,$E1372-1)/A46taxstdlife))))</f>
        <v>0</v>
      </c>
      <c r="AU1372" s="251">
        <f ca="1">IF(A46taxstdlife="n/a","n/a",IF(A46taxstdlife="",0,IF(AU$3&gt;(A46stdlife+$E1372),((INDEX('PTRM input'!$G$385:$P$434,A46offset,$E1372)-INDEX('PTRM input'!$G$277:$P$326,A46offset,$E1372))*OFFSET($F$7,0,$E1372))-SUM($G1372:AT1372),(((INDEX('PTRM input'!$G$385:$P$434,A46offset,$E1372)-INDEX('PTRM input'!$G$277:$P$326,A46offset,$E1372))*OFFSET($F$7,0,$E1372))-SUM($G1372:AT1372))*(OFFSET('PTRM input'!$G$477,0,$E1372-1)/A46taxstdlife))))</f>
        <v>0</v>
      </c>
      <c r="AV1372" s="251">
        <f ca="1">IF(A46taxstdlife="n/a","n/a",IF(A46taxstdlife="",0,IF(AV$3&gt;(A46stdlife+$E1372),((INDEX('PTRM input'!$G$385:$P$434,A46offset,$E1372)-INDEX('PTRM input'!$G$277:$P$326,A46offset,$E1372))*OFFSET($F$7,0,$E1372))-SUM($G1372:AU1372),(((INDEX('PTRM input'!$G$385:$P$434,A46offset,$E1372)-INDEX('PTRM input'!$G$277:$P$326,A46offset,$E1372))*OFFSET($F$7,0,$E1372))-SUM($G1372:AU1372))*(OFFSET('PTRM input'!$G$477,0,$E1372-1)/A46taxstdlife))))</f>
        <v>0</v>
      </c>
      <c r="AW1372" s="251">
        <f ca="1">IF(A46taxstdlife="n/a","n/a",IF(A46taxstdlife="",0,IF(AW$3&gt;(A46stdlife+$E1372),((INDEX('PTRM input'!$G$385:$P$434,A46offset,$E1372)-INDEX('PTRM input'!$G$277:$P$326,A46offset,$E1372))*OFFSET($F$7,0,$E1372))-SUM($G1372:AV1372),(((INDEX('PTRM input'!$G$385:$P$434,A46offset,$E1372)-INDEX('PTRM input'!$G$277:$P$326,A46offset,$E1372))*OFFSET($F$7,0,$E1372))-SUM($G1372:AV1372))*(OFFSET('PTRM input'!$G$477,0,$E1372-1)/A46taxstdlife))))</f>
        <v>0</v>
      </c>
      <c r="AX1372" s="251">
        <f ca="1">IF(A46taxstdlife="n/a","n/a",IF(A46taxstdlife="",0,IF(AX$3&gt;(A46stdlife+$E1372),((INDEX('PTRM input'!$G$385:$P$434,A46offset,$E1372)-INDEX('PTRM input'!$G$277:$P$326,A46offset,$E1372))*OFFSET($F$7,0,$E1372))-SUM($G1372:AW1372),(((INDEX('PTRM input'!$G$385:$P$434,A46offset,$E1372)-INDEX('PTRM input'!$G$277:$P$326,A46offset,$E1372))*OFFSET($F$7,0,$E1372))-SUM($G1372:AW1372))*(OFFSET('PTRM input'!$G$477,0,$E1372-1)/A46taxstdlife))))</f>
        <v>0</v>
      </c>
      <c r="AY1372" s="251">
        <f ca="1">IF(A46taxstdlife="n/a","n/a",IF(A46taxstdlife="",0,IF(AY$3&gt;(A46stdlife+$E1372),((INDEX('PTRM input'!$G$385:$P$434,A46offset,$E1372)-INDEX('PTRM input'!$G$277:$P$326,A46offset,$E1372))*OFFSET($F$7,0,$E1372))-SUM($G1372:AX1372),(((INDEX('PTRM input'!$G$385:$P$434,A46offset,$E1372)-INDEX('PTRM input'!$G$277:$P$326,A46offset,$E1372))*OFFSET($F$7,0,$E1372))-SUM($G1372:AX1372))*(OFFSET('PTRM input'!$G$477,0,$E1372-1)/A46taxstdlife))))</f>
        <v>0</v>
      </c>
      <c r="AZ1372" s="251">
        <f ca="1">IF(A46taxstdlife="n/a","n/a",IF(A46taxstdlife="",0,IF(AZ$3&gt;(A46stdlife+$E1372),((INDEX('PTRM input'!$G$385:$P$434,A46offset,$E1372)-INDEX('PTRM input'!$G$277:$P$326,A46offset,$E1372))*OFFSET($F$7,0,$E1372))-SUM($G1372:AY1372),(((INDEX('PTRM input'!$G$385:$P$434,A46offset,$E1372)-INDEX('PTRM input'!$G$277:$P$326,A46offset,$E1372))*OFFSET($F$7,0,$E1372))-SUM($G1372:AY1372))*(OFFSET('PTRM input'!$G$477,0,$E1372-1)/A46taxstdlife))))</f>
        <v>0</v>
      </c>
      <c r="BA1372" s="251">
        <f ca="1">IF(A46taxstdlife="n/a","n/a",IF(A46taxstdlife="",0,IF(BA$3&gt;(A46stdlife+$E1372),((INDEX('PTRM input'!$G$385:$P$434,A46offset,$E1372)-INDEX('PTRM input'!$G$277:$P$326,A46offset,$E1372))*OFFSET($F$7,0,$E1372))-SUM($G1372:AZ1372),(((INDEX('PTRM input'!$G$385:$P$434,A46offset,$E1372)-INDEX('PTRM input'!$G$277:$P$326,A46offset,$E1372))*OFFSET($F$7,0,$E1372))-SUM($G1372:AZ1372))*(OFFSET('PTRM input'!$G$477,0,$E1372-1)/A46taxstdlife))))</f>
        <v>0</v>
      </c>
      <c r="BB1372" s="251">
        <f ca="1">IF(A46taxstdlife="n/a","n/a",IF(A46taxstdlife="",0,IF(BB$3&gt;(A46stdlife+$E1372),((INDEX('PTRM input'!$G$385:$P$434,A46offset,$E1372)-INDEX('PTRM input'!$G$277:$P$326,A46offset,$E1372))*OFFSET($F$7,0,$E1372))-SUM($G1372:BA1372),(((INDEX('PTRM input'!$G$385:$P$434,A46offset,$E1372)-INDEX('PTRM input'!$G$277:$P$326,A46offset,$E1372))*OFFSET($F$7,0,$E1372))-SUM($G1372:BA1372))*(OFFSET('PTRM input'!$G$477,0,$E1372-1)/A46taxstdlife))))</f>
        <v>0</v>
      </c>
      <c r="BC1372" s="251">
        <f ca="1">IF(A46taxstdlife="n/a","n/a",IF(A46taxstdlife="",0,IF(BC$3&gt;(A46stdlife+$E1372),((INDEX('PTRM input'!$G$385:$P$434,A46offset,$E1372)-INDEX('PTRM input'!$G$277:$P$326,A46offset,$E1372))*OFFSET($F$7,0,$E1372))-SUM($G1372:BB1372),(((INDEX('PTRM input'!$G$385:$P$434,A46offset,$E1372)-INDEX('PTRM input'!$G$277:$P$326,A46offset,$E1372))*OFFSET($F$7,0,$E1372))-SUM($G1372:BB1372))*(OFFSET('PTRM input'!$G$477,0,$E1372-1)/A46taxstdlife))))</f>
        <v>0</v>
      </c>
      <c r="BD1372" s="251">
        <f ca="1">IF(A46taxstdlife="n/a","n/a",IF(A46taxstdlife="",0,IF(BD$3&gt;(A46stdlife+$E1372),((INDEX('PTRM input'!$G$385:$P$434,A46offset,$E1372)-INDEX('PTRM input'!$G$277:$P$326,A46offset,$E1372))*OFFSET($F$7,0,$E1372))-SUM($G1372:BC1372),(((INDEX('PTRM input'!$G$385:$P$434,A46offset,$E1372)-INDEX('PTRM input'!$G$277:$P$326,A46offset,$E1372))*OFFSET($F$7,0,$E1372))-SUM($G1372:BC1372))*(OFFSET('PTRM input'!$G$477,0,$E1372-1)/A46taxstdlife))))</f>
        <v>0</v>
      </c>
      <c r="BE1372" s="251">
        <f ca="1">IF(A46taxstdlife="n/a","n/a",IF(A46taxstdlife="",0,IF(BE$3&gt;(A46stdlife+$E1372),((INDEX('PTRM input'!$G$385:$P$434,A46offset,$E1372)-INDEX('PTRM input'!$G$277:$P$326,A46offset,$E1372))*OFFSET($F$7,0,$E1372))-SUM($G1372:BD1372),(((INDEX('PTRM input'!$G$385:$P$434,A46offset,$E1372)-INDEX('PTRM input'!$G$277:$P$326,A46offset,$E1372))*OFFSET($F$7,0,$E1372))-SUM($G1372:BD1372))*(OFFSET('PTRM input'!$G$477,0,$E1372-1)/A46taxstdlife))))</f>
        <v>0</v>
      </c>
      <c r="BF1372" s="251">
        <f ca="1">IF(A46taxstdlife="n/a","n/a",IF(A46taxstdlife="",0,IF(BF$3&gt;(A46stdlife+$E1372),((INDEX('PTRM input'!$G$385:$P$434,A46offset,$E1372)-INDEX('PTRM input'!$G$277:$P$326,A46offset,$E1372))*OFFSET($F$7,0,$E1372))-SUM($G1372:BE1372),(((INDEX('PTRM input'!$G$385:$P$434,A46offset,$E1372)-INDEX('PTRM input'!$G$277:$P$326,A46offset,$E1372))*OFFSET($F$7,0,$E1372))-SUM($G1372:BE1372))*(OFFSET('PTRM input'!$G$477,0,$E1372-1)/A46taxstdlife))))</f>
        <v>0</v>
      </c>
      <c r="BG1372" s="251">
        <f ca="1">IF(A46taxstdlife="n/a","n/a",IF(A46taxstdlife="",0,IF(BG$3&gt;(A46stdlife+$E1372),((INDEX('PTRM input'!$G$385:$P$434,A46offset,$E1372)-INDEX('PTRM input'!$G$277:$P$326,A46offset,$E1372))*OFFSET($F$7,0,$E1372))-SUM($G1372:BF1372),(((INDEX('PTRM input'!$G$385:$P$434,A46offset,$E1372)-INDEX('PTRM input'!$G$277:$P$326,A46offset,$E1372))*OFFSET($F$7,0,$E1372))-SUM($G1372:BF1372))*(OFFSET('PTRM input'!$G$477,0,$E1372-1)/A46taxstdlife))))</f>
        <v>0</v>
      </c>
      <c r="BH1372" s="251">
        <f ca="1">IF(A46taxstdlife="n/a","n/a",IF(A46taxstdlife="",0,IF(BH$3&gt;(A46stdlife+$E1372),((INDEX('PTRM input'!$G$385:$P$434,A46offset,$E1372)-INDEX('PTRM input'!$G$277:$P$326,A46offset,$E1372))*OFFSET($F$7,0,$E1372))-SUM($G1372:BG1372),(((INDEX('PTRM input'!$G$385:$P$434,A46offset,$E1372)-INDEX('PTRM input'!$G$277:$P$326,A46offset,$E1372))*OFFSET($F$7,0,$E1372))-SUM($G1372:BG1372))*(OFFSET('PTRM input'!$G$477,0,$E1372-1)/A46taxstdlife))))</f>
        <v>0</v>
      </c>
      <c r="BI1372" s="251">
        <f ca="1">IF(A46taxstdlife="n/a","n/a",IF(A46taxstdlife="",0,IF(BI$3&gt;(A46stdlife+$E1372),((INDEX('PTRM input'!$G$385:$P$434,A46offset,$E1372)-INDEX('PTRM input'!$G$277:$P$326,A46offset,$E1372))*OFFSET($F$7,0,$E1372))-SUM($G1372:BH1372),(((INDEX('PTRM input'!$G$385:$P$434,A46offset,$E1372)-INDEX('PTRM input'!$G$277:$P$326,A46offset,$E1372))*OFFSET($F$7,0,$E1372))-SUM($G1372:BH1372))*(OFFSET('PTRM input'!$G$477,0,$E1372-1)/A46taxstdlife))))</f>
        <v>0</v>
      </c>
      <c r="BJ1372" s="116"/>
      <c r="BK1372" s="116"/>
      <c r="BL1372" s="116"/>
      <c r="BM1372" s="116"/>
    </row>
    <row r="1373" spans="1:65" ht="12.75" hidden="1" customHeight="1" outlineLevel="2">
      <c r="A1373" s="366"/>
      <c r="B1373" s="19"/>
      <c r="C1373" s="18"/>
      <c r="D1373" s="760"/>
      <c r="E1373" s="86">
        <v>7</v>
      </c>
      <c r="F1373" s="356"/>
      <c r="G1373" s="434"/>
      <c r="H1373" s="435"/>
      <c r="I1373" s="435"/>
      <c r="J1373" s="435"/>
      <c r="K1373" s="435"/>
      <c r="L1373" s="435"/>
      <c r="M1373" s="619"/>
      <c r="N1373" s="251">
        <f ca="1">IF(A46taxstdlife="n/a","n/a",IF(A46taxstdlife="",0,IF(N$3&gt;(A46stdlife+$E1373),((INDEX('PTRM input'!$G$385:$P$434,A46offset,$E1373)-INDEX('PTRM input'!$G$277:$P$326,A46offset,$E1373))*OFFSET($F$7,0,$E1373))-SUM($G1373:M1373),(((INDEX('PTRM input'!$G$385:$P$434,A46offset,$E1373)-INDEX('PTRM input'!$G$277:$P$326,A46offset,$E1373))*OFFSET($F$7,0,$E1373))-SUM($G1373:M1373))*(OFFSET('PTRM input'!$G$477,0,$E1373-1)/A46taxstdlife))))</f>
        <v>0</v>
      </c>
      <c r="O1373" s="251">
        <f ca="1">IF(A46taxstdlife="n/a","n/a",IF(A46taxstdlife="",0,IF(O$3&gt;(A46stdlife+$E1373),((INDEX('PTRM input'!$G$385:$P$434,A46offset,$E1373)-INDEX('PTRM input'!$G$277:$P$326,A46offset,$E1373))*OFFSET($F$7,0,$E1373))-SUM($G1373:N1373),(((INDEX('PTRM input'!$G$385:$P$434,A46offset,$E1373)-INDEX('PTRM input'!$G$277:$P$326,A46offset,$E1373))*OFFSET($F$7,0,$E1373))-SUM($G1373:N1373))*(OFFSET('PTRM input'!$G$477,0,$E1373-1)/A46taxstdlife))))</f>
        <v>0</v>
      </c>
      <c r="P1373" s="251">
        <f ca="1">IF(A46taxstdlife="n/a","n/a",IF(A46taxstdlife="",0,IF(P$3&gt;(A46stdlife+$E1373),((INDEX('PTRM input'!$G$385:$P$434,A46offset,$E1373)-INDEX('PTRM input'!$G$277:$P$326,A46offset,$E1373))*OFFSET($F$7,0,$E1373))-SUM($G1373:O1373),(((INDEX('PTRM input'!$G$385:$P$434,A46offset,$E1373)-INDEX('PTRM input'!$G$277:$P$326,A46offset,$E1373))*OFFSET($F$7,0,$E1373))-SUM($G1373:O1373))*(OFFSET('PTRM input'!$G$477,0,$E1373-1)/A46taxstdlife))))</f>
        <v>0</v>
      </c>
      <c r="Q1373" s="251">
        <f ca="1">IF(A46taxstdlife="n/a","n/a",IF(A46taxstdlife="",0,IF(Q$3&gt;(A46stdlife+$E1373),((INDEX('PTRM input'!$G$385:$P$434,A46offset,$E1373)-INDEX('PTRM input'!$G$277:$P$326,A46offset,$E1373))*OFFSET($F$7,0,$E1373))-SUM($G1373:P1373),(((INDEX('PTRM input'!$G$385:$P$434,A46offset,$E1373)-INDEX('PTRM input'!$G$277:$P$326,A46offset,$E1373))*OFFSET($F$7,0,$E1373))-SUM($G1373:P1373))*(OFFSET('PTRM input'!$G$477,0,$E1373-1)/A46taxstdlife))))</f>
        <v>0</v>
      </c>
      <c r="R1373" s="251">
        <f ca="1">IF(A46taxstdlife="n/a","n/a",IF(A46taxstdlife="",0,IF(R$3&gt;(A46stdlife+$E1373),((INDEX('PTRM input'!$G$385:$P$434,A46offset,$E1373)-INDEX('PTRM input'!$G$277:$P$326,A46offset,$E1373))*OFFSET($F$7,0,$E1373))-SUM($G1373:Q1373),(((INDEX('PTRM input'!$G$385:$P$434,A46offset,$E1373)-INDEX('PTRM input'!$G$277:$P$326,A46offset,$E1373))*OFFSET($F$7,0,$E1373))-SUM($G1373:Q1373))*(OFFSET('PTRM input'!$G$477,0,$E1373-1)/A46taxstdlife))))</f>
        <v>0</v>
      </c>
      <c r="S1373" s="251">
        <f ca="1">IF(A46taxstdlife="n/a","n/a",IF(A46taxstdlife="",0,IF(S$3&gt;(A46stdlife+$E1373),((INDEX('PTRM input'!$G$385:$P$434,A46offset,$E1373)-INDEX('PTRM input'!$G$277:$P$326,A46offset,$E1373))*OFFSET($F$7,0,$E1373))-SUM($G1373:R1373),(((INDEX('PTRM input'!$G$385:$P$434,A46offset,$E1373)-INDEX('PTRM input'!$G$277:$P$326,A46offset,$E1373))*OFFSET($F$7,0,$E1373))-SUM($G1373:R1373))*(OFFSET('PTRM input'!$G$477,0,$E1373-1)/A46taxstdlife))))</f>
        <v>0</v>
      </c>
      <c r="T1373" s="251">
        <f ca="1">IF(A46taxstdlife="n/a","n/a",IF(A46taxstdlife="",0,IF(T$3&gt;(A46stdlife+$E1373),((INDEX('PTRM input'!$G$385:$P$434,A46offset,$E1373)-INDEX('PTRM input'!$G$277:$P$326,A46offset,$E1373))*OFFSET($F$7,0,$E1373))-SUM($G1373:S1373),(((INDEX('PTRM input'!$G$385:$P$434,A46offset,$E1373)-INDEX('PTRM input'!$G$277:$P$326,A46offset,$E1373))*OFFSET($F$7,0,$E1373))-SUM($G1373:S1373))*(OFFSET('PTRM input'!$G$477,0,$E1373-1)/A46taxstdlife))))</f>
        <v>0</v>
      </c>
      <c r="U1373" s="251">
        <f ca="1">IF(A46taxstdlife="n/a","n/a",IF(A46taxstdlife="",0,IF(U$3&gt;(A46stdlife+$E1373),((INDEX('PTRM input'!$G$385:$P$434,A46offset,$E1373)-INDEX('PTRM input'!$G$277:$P$326,A46offset,$E1373))*OFFSET($F$7,0,$E1373))-SUM($G1373:T1373),(((INDEX('PTRM input'!$G$385:$P$434,A46offset,$E1373)-INDEX('PTRM input'!$G$277:$P$326,A46offset,$E1373))*OFFSET($F$7,0,$E1373))-SUM($G1373:T1373))*(OFFSET('PTRM input'!$G$477,0,$E1373-1)/A46taxstdlife))))</f>
        <v>0</v>
      </c>
      <c r="V1373" s="251">
        <f ca="1">IF(A46taxstdlife="n/a","n/a",IF(A46taxstdlife="",0,IF(V$3&gt;(A46stdlife+$E1373),((INDEX('PTRM input'!$G$385:$P$434,A46offset,$E1373)-INDEX('PTRM input'!$G$277:$P$326,A46offset,$E1373))*OFFSET($F$7,0,$E1373))-SUM($G1373:U1373),(((INDEX('PTRM input'!$G$385:$P$434,A46offset,$E1373)-INDEX('PTRM input'!$G$277:$P$326,A46offset,$E1373))*OFFSET($F$7,0,$E1373))-SUM($G1373:U1373))*(OFFSET('PTRM input'!$G$477,0,$E1373-1)/A46taxstdlife))))</f>
        <v>0</v>
      </c>
      <c r="W1373" s="251">
        <f ca="1">IF(A46taxstdlife="n/a","n/a",IF(A46taxstdlife="",0,IF(W$3&gt;(A46stdlife+$E1373),((INDEX('PTRM input'!$G$385:$P$434,A46offset,$E1373)-INDEX('PTRM input'!$G$277:$P$326,A46offset,$E1373))*OFFSET($F$7,0,$E1373))-SUM($G1373:V1373),(((INDEX('PTRM input'!$G$385:$P$434,A46offset,$E1373)-INDEX('PTRM input'!$G$277:$P$326,A46offset,$E1373))*OFFSET($F$7,0,$E1373))-SUM($G1373:V1373))*(OFFSET('PTRM input'!$G$477,0,$E1373-1)/A46taxstdlife))))</f>
        <v>0</v>
      </c>
      <c r="X1373" s="251">
        <f ca="1">IF(A46taxstdlife="n/a","n/a",IF(A46taxstdlife="",0,IF(X$3&gt;(A46stdlife+$E1373),((INDEX('PTRM input'!$G$385:$P$434,A46offset,$E1373)-INDEX('PTRM input'!$G$277:$P$326,A46offset,$E1373))*OFFSET($F$7,0,$E1373))-SUM($G1373:W1373),(((INDEX('PTRM input'!$G$385:$P$434,A46offset,$E1373)-INDEX('PTRM input'!$G$277:$P$326,A46offset,$E1373))*OFFSET($F$7,0,$E1373))-SUM($G1373:W1373))*(OFFSET('PTRM input'!$G$477,0,$E1373-1)/A46taxstdlife))))</f>
        <v>0</v>
      </c>
      <c r="Y1373" s="251">
        <f ca="1">IF(A46taxstdlife="n/a","n/a",IF(A46taxstdlife="",0,IF(Y$3&gt;(A46stdlife+$E1373),((INDEX('PTRM input'!$G$385:$P$434,A46offset,$E1373)-INDEX('PTRM input'!$G$277:$P$326,A46offset,$E1373))*OFFSET($F$7,0,$E1373))-SUM($G1373:X1373),(((INDEX('PTRM input'!$G$385:$P$434,A46offset,$E1373)-INDEX('PTRM input'!$G$277:$P$326,A46offset,$E1373))*OFFSET($F$7,0,$E1373))-SUM($G1373:X1373))*(OFFSET('PTRM input'!$G$477,0,$E1373-1)/A46taxstdlife))))</f>
        <v>0</v>
      </c>
      <c r="Z1373" s="251">
        <f ca="1">IF(A46taxstdlife="n/a","n/a",IF(A46taxstdlife="",0,IF(Z$3&gt;(A46stdlife+$E1373),((INDEX('PTRM input'!$G$385:$P$434,A46offset,$E1373)-INDEX('PTRM input'!$G$277:$P$326,A46offset,$E1373))*OFFSET($F$7,0,$E1373))-SUM($G1373:Y1373),(((INDEX('PTRM input'!$G$385:$P$434,A46offset,$E1373)-INDEX('PTRM input'!$G$277:$P$326,A46offset,$E1373))*OFFSET($F$7,0,$E1373))-SUM($G1373:Y1373))*(OFFSET('PTRM input'!$G$477,0,$E1373-1)/A46taxstdlife))))</f>
        <v>0</v>
      </c>
      <c r="AA1373" s="251">
        <f ca="1">IF(A46taxstdlife="n/a","n/a",IF(A46taxstdlife="",0,IF(AA$3&gt;(A46stdlife+$E1373),((INDEX('PTRM input'!$G$385:$P$434,A46offset,$E1373)-INDEX('PTRM input'!$G$277:$P$326,A46offset,$E1373))*OFFSET($F$7,0,$E1373))-SUM($G1373:Z1373),(((INDEX('PTRM input'!$G$385:$P$434,A46offset,$E1373)-INDEX('PTRM input'!$G$277:$P$326,A46offset,$E1373))*OFFSET($F$7,0,$E1373))-SUM($G1373:Z1373))*(OFFSET('PTRM input'!$G$477,0,$E1373-1)/A46taxstdlife))))</f>
        <v>0</v>
      </c>
      <c r="AB1373" s="251">
        <f ca="1">IF(A46taxstdlife="n/a","n/a",IF(A46taxstdlife="",0,IF(AB$3&gt;(A46stdlife+$E1373),((INDEX('PTRM input'!$G$385:$P$434,A46offset,$E1373)-INDEX('PTRM input'!$G$277:$P$326,A46offset,$E1373))*OFFSET($F$7,0,$E1373))-SUM($G1373:AA1373),(((INDEX('PTRM input'!$G$385:$P$434,A46offset,$E1373)-INDEX('PTRM input'!$G$277:$P$326,A46offset,$E1373))*OFFSET($F$7,0,$E1373))-SUM($G1373:AA1373))*(OFFSET('PTRM input'!$G$477,0,$E1373-1)/A46taxstdlife))))</f>
        <v>0</v>
      </c>
      <c r="AC1373" s="251">
        <f ca="1">IF(A46taxstdlife="n/a","n/a",IF(A46taxstdlife="",0,IF(AC$3&gt;(A46stdlife+$E1373),((INDEX('PTRM input'!$G$385:$P$434,A46offset,$E1373)-INDEX('PTRM input'!$G$277:$P$326,A46offset,$E1373))*OFFSET($F$7,0,$E1373))-SUM($G1373:AB1373),(((INDEX('PTRM input'!$G$385:$P$434,A46offset,$E1373)-INDEX('PTRM input'!$G$277:$P$326,A46offset,$E1373))*OFFSET($F$7,0,$E1373))-SUM($G1373:AB1373))*(OFFSET('PTRM input'!$G$477,0,$E1373-1)/A46taxstdlife))))</f>
        <v>0</v>
      </c>
      <c r="AD1373" s="251">
        <f ca="1">IF(A46taxstdlife="n/a","n/a",IF(A46taxstdlife="",0,IF(AD$3&gt;(A46stdlife+$E1373),((INDEX('PTRM input'!$G$385:$P$434,A46offset,$E1373)-INDEX('PTRM input'!$G$277:$P$326,A46offset,$E1373))*OFFSET($F$7,0,$E1373))-SUM($G1373:AC1373),(((INDEX('PTRM input'!$G$385:$P$434,A46offset,$E1373)-INDEX('PTRM input'!$G$277:$P$326,A46offset,$E1373))*OFFSET($F$7,0,$E1373))-SUM($G1373:AC1373))*(OFFSET('PTRM input'!$G$477,0,$E1373-1)/A46taxstdlife))))</f>
        <v>0</v>
      </c>
      <c r="AE1373" s="251">
        <f ca="1">IF(A46taxstdlife="n/a","n/a",IF(A46taxstdlife="",0,IF(AE$3&gt;(A46stdlife+$E1373),((INDEX('PTRM input'!$G$385:$P$434,A46offset,$E1373)-INDEX('PTRM input'!$G$277:$P$326,A46offset,$E1373))*OFFSET($F$7,0,$E1373))-SUM($G1373:AD1373),(((INDEX('PTRM input'!$G$385:$P$434,A46offset,$E1373)-INDEX('PTRM input'!$G$277:$P$326,A46offset,$E1373))*OFFSET($F$7,0,$E1373))-SUM($G1373:AD1373))*(OFFSET('PTRM input'!$G$477,0,$E1373-1)/A46taxstdlife))))</f>
        <v>0</v>
      </c>
      <c r="AF1373" s="251">
        <f ca="1">IF(A46taxstdlife="n/a","n/a",IF(A46taxstdlife="",0,IF(AF$3&gt;(A46stdlife+$E1373),((INDEX('PTRM input'!$G$385:$P$434,A46offset,$E1373)-INDEX('PTRM input'!$G$277:$P$326,A46offset,$E1373))*OFFSET($F$7,0,$E1373))-SUM($G1373:AE1373),(((INDEX('PTRM input'!$G$385:$P$434,A46offset,$E1373)-INDEX('PTRM input'!$G$277:$P$326,A46offset,$E1373))*OFFSET($F$7,0,$E1373))-SUM($G1373:AE1373))*(OFFSET('PTRM input'!$G$477,0,$E1373-1)/A46taxstdlife))))</f>
        <v>0</v>
      </c>
      <c r="AG1373" s="251">
        <f ca="1">IF(A46taxstdlife="n/a","n/a",IF(A46taxstdlife="",0,IF(AG$3&gt;(A46stdlife+$E1373),((INDEX('PTRM input'!$G$385:$P$434,A46offset,$E1373)-INDEX('PTRM input'!$G$277:$P$326,A46offset,$E1373))*OFFSET($F$7,0,$E1373))-SUM($G1373:AF1373),(((INDEX('PTRM input'!$G$385:$P$434,A46offset,$E1373)-INDEX('PTRM input'!$G$277:$P$326,A46offset,$E1373))*OFFSET($F$7,0,$E1373))-SUM($G1373:AF1373))*(OFFSET('PTRM input'!$G$477,0,$E1373-1)/A46taxstdlife))))</f>
        <v>0</v>
      </c>
      <c r="AH1373" s="251">
        <f ca="1">IF(A46taxstdlife="n/a","n/a",IF(A46taxstdlife="",0,IF(AH$3&gt;(A46stdlife+$E1373),((INDEX('PTRM input'!$G$385:$P$434,A46offset,$E1373)-INDEX('PTRM input'!$G$277:$P$326,A46offset,$E1373))*OFFSET($F$7,0,$E1373))-SUM($G1373:AG1373),(((INDEX('PTRM input'!$G$385:$P$434,A46offset,$E1373)-INDEX('PTRM input'!$G$277:$P$326,A46offset,$E1373))*OFFSET($F$7,0,$E1373))-SUM($G1373:AG1373))*(OFFSET('PTRM input'!$G$477,0,$E1373-1)/A46taxstdlife))))</f>
        <v>0</v>
      </c>
      <c r="AI1373" s="251">
        <f ca="1">IF(A46taxstdlife="n/a","n/a",IF(A46taxstdlife="",0,IF(AI$3&gt;(A46stdlife+$E1373),((INDEX('PTRM input'!$G$385:$P$434,A46offset,$E1373)-INDEX('PTRM input'!$G$277:$P$326,A46offset,$E1373))*OFFSET($F$7,0,$E1373))-SUM($G1373:AH1373),(((INDEX('PTRM input'!$G$385:$P$434,A46offset,$E1373)-INDEX('PTRM input'!$G$277:$P$326,A46offset,$E1373))*OFFSET($F$7,0,$E1373))-SUM($G1373:AH1373))*(OFFSET('PTRM input'!$G$477,0,$E1373-1)/A46taxstdlife))))</f>
        <v>0</v>
      </c>
      <c r="AJ1373" s="251">
        <f ca="1">IF(A46taxstdlife="n/a","n/a",IF(A46taxstdlife="",0,IF(AJ$3&gt;(A46stdlife+$E1373),((INDEX('PTRM input'!$G$385:$P$434,A46offset,$E1373)-INDEX('PTRM input'!$G$277:$P$326,A46offset,$E1373))*OFFSET($F$7,0,$E1373))-SUM($G1373:AI1373),(((INDEX('PTRM input'!$G$385:$P$434,A46offset,$E1373)-INDEX('PTRM input'!$G$277:$P$326,A46offset,$E1373))*OFFSET($F$7,0,$E1373))-SUM($G1373:AI1373))*(OFFSET('PTRM input'!$G$477,0,$E1373-1)/A46taxstdlife))))</f>
        <v>0</v>
      </c>
      <c r="AK1373" s="251">
        <f ca="1">IF(A46taxstdlife="n/a","n/a",IF(A46taxstdlife="",0,IF(AK$3&gt;(A46stdlife+$E1373),((INDEX('PTRM input'!$G$385:$P$434,A46offset,$E1373)-INDEX('PTRM input'!$G$277:$P$326,A46offset,$E1373))*OFFSET($F$7,0,$E1373))-SUM($G1373:AJ1373),(((INDEX('PTRM input'!$G$385:$P$434,A46offset,$E1373)-INDEX('PTRM input'!$G$277:$P$326,A46offset,$E1373))*OFFSET($F$7,0,$E1373))-SUM($G1373:AJ1373))*(OFFSET('PTRM input'!$G$477,0,$E1373-1)/A46taxstdlife))))</f>
        <v>0</v>
      </c>
      <c r="AL1373" s="251">
        <f ca="1">IF(A46taxstdlife="n/a","n/a",IF(A46taxstdlife="",0,IF(AL$3&gt;(A46stdlife+$E1373),((INDEX('PTRM input'!$G$385:$P$434,A46offset,$E1373)-INDEX('PTRM input'!$G$277:$P$326,A46offset,$E1373))*OFFSET($F$7,0,$E1373))-SUM($G1373:AK1373),(((INDEX('PTRM input'!$G$385:$P$434,A46offset,$E1373)-INDEX('PTRM input'!$G$277:$P$326,A46offset,$E1373))*OFFSET($F$7,0,$E1373))-SUM($G1373:AK1373))*(OFFSET('PTRM input'!$G$477,0,$E1373-1)/A46taxstdlife))))</f>
        <v>0</v>
      </c>
      <c r="AM1373" s="251">
        <f ca="1">IF(A46taxstdlife="n/a","n/a",IF(A46taxstdlife="",0,IF(AM$3&gt;(A46stdlife+$E1373),((INDEX('PTRM input'!$G$385:$P$434,A46offset,$E1373)-INDEX('PTRM input'!$G$277:$P$326,A46offset,$E1373))*OFFSET($F$7,0,$E1373))-SUM($G1373:AL1373),(((INDEX('PTRM input'!$G$385:$P$434,A46offset,$E1373)-INDEX('PTRM input'!$G$277:$P$326,A46offset,$E1373))*OFFSET($F$7,0,$E1373))-SUM($G1373:AL1373))*(OFFSET('PTRM input'!$G$477,0,$E1373-1)/A46taxstdlife))))</f>
        <v>0</v>
      </c>
      <c r="AN1373" s="251">
        <f ca="1">IF(A46taxstdlife="n/a","n/a",IF(A46taxstdlife="",0,IF(AN$3&gt;(A46stdlife+$E1373),((INDEX('PTRM input'!$G$385:$P$434,A46offset,$E1373)-INDEX('PTRM input'!$G$277:$P$326,A46offset,$E1373))*OFFSET($F$7,0,$E1373))-SUM($G1373:AM1373),(((INDEX('PTRM input'!$G$385:$P$434,A46offset,$E1373)-INDEX('PTRM input'!$G$277:$P$326,A46offset,$E1373))*OFFSET($F$7,0,$E1373))-SUM($G1373:AM1373))*(OFFSET('PTRM input'!$G$477,0,$E1373-1)/A46taxstdlife))))</f>
        <v>0</v>
      </c>
      <c r="AO1373" s="251">
        <f ca="1">IF(A46taxstdlife="n/a","n/a",IF(A46taxstdlife="",0,IF(AO$3&gt;(A46stdlife+$E1373),((INDEX('PTRM input'!$G$385:$P$434,A46offset,$E1373)-INDEX('PTRM input'!$G$277:$P$326,A46offset,$E1373))*OFFSET($F$7,0,$E1373))-SUM($G1373:AN1373),(((INDEX('PTRM input'!$G$385:$P$434,A46offset,$E1373)-INDEX('PTRM input'!$G$277:$P$326,A46offset,$E1373))*OFFSET($F$7,0,$E1373))-SUM($G1373:AN1373))*(OFFSET('PTRM input'!$G$477,0,$E1373-1)/A46taxstdlife))))</f>
        <v>0</v>
      </c>
      <c r="AP1373" s="251">
        <f ca="1">IF(A46taxstdlife="n/a","n/a",IF(A46taxstdlife="",0,IF(AP$3&gt;(A46stdlife+$E1373),((INDEX('PTRM input'!$G$385:$P$434,A46offset,$E1373)-INDEX('PTRM input'!$G$277:$P$326,A46offset,$E1373))*OFFSET($F$7,0,$E1373))-SUM($G1373:AO1373),(((INDEX('PTRM input'!$G$385:$P$434,A46offset,$E1373)-INDEX('PTRM input'!$G$277:$P$326,A46offset,$E1373))*OFFSET($F$7,0,$E1373))-SUM($G1373:AO1373))*(OFFSET('PTRM input'!$G$477,0,$E1373-1)/A46taxstdlife))))</f>
        <v>0</v>
      </c>
      <c r="AQ1373" s="251">
        <f ca="1">IF(A46taxstdlife="n/a","n/a",IF(A46taxstdlife="",0,IF(AQ$3&gt;(A46stdlife+$E1373),((INDEX('PTRM input'!$G$385:$P$434,A46offset,$E1373)-INDEX('PTRM input'!$G$277:$P$326,A46offset,$E1373))*OFFSET($F$7,0,$E1373))-SUM($G1373:AP1373),(((INDEX('PTRM input'!$G$385:$P$434,A46offset,$E1373)-INDEX('PTRM input'!$G$277:$P$326,A46offset,$E1373))*OFFSET($F$7,0,$E1373))-SUM($G1373:AP1373))*(OFFSET('PTRM input'!$G$477,0,$E1373-1)/A46taxstdlife))))</f>
        <v>0</v>
      </c>
      <c r="AR1373" s="251">
        <f ca="1">IF(A46taxstdlife="n/a","n/a",IF(A46taxstdlife="",0,IF(AR$3&gt;(A46stdlife+$E1373),((INDEX('PTRM input'!$G$385:$P$434,A46offset,$E1373)-INDEX('PTRM input'!$G$277:$P$326,A46offset,$E1373))*OFFSET($F$7,0,$E1373))-SUM($G1373:AQ1373),(((INDEX('PTRM input'!$G$385:$P$434,A46offset,$E1373)-INDEX('PTRM input'!$G$277:$P$326,A46offset,$E1373))*OFFSET($F$7,0,$E1373))-SUM($G1373:AQ1373))*(OFFSET('PTRM input'!$G$477,0,$E1373-1)/A46taxstdlife))))</f>
        <v>0</v>
      </c>
      <c r="AS1373" s="251">
        <f ca="1">IF(A46taxstdlife="n/a","n/a",IF(A46taxstdlife="",0,IF(AS$3&gt;(A46stdlife+$E1373),((INDEX('PTRM input'!$G$385:$P$434,A46offset,$E1373)-INDEX('PTRM input'!$G$277:$P$326,A46offset,$E1373))*OFFSET($F$7,0,$E1373))-SUM($G1373:AR1373),(((INDEX('PTRM input'!$G$385:$P$434,A46offset,$E1373)-INDEX('PTRM input'!$G$277:$P$326,A46offset,$E1373))*OFFSET($F$7,0,$E1373))-SUM($G1373:AR1373))*(OFFSET('PTRM input'!$G$477,0,$E1373-1)/A46taxstdlife))))</f>
        <v>0</v>
      </c>
      <c r="AT1373" s="251">
        <f ca="1">IF(A46taxstdlife="n/a","n/a",IF(A46taxstdlife="",0,IF(AT$3&gt;(A46stdlife+$E1373),((INDEX('PTRM input'!$G$385:$P$434,A46offset,$E1373)-INDEX('PTRM input'!$G$277:$P$326,A46offset,$E1373))*OFFSET($F$7,0,$E1373))-SUM($G1373:AS1373),(((INDEX('PTRM input'!$G$385:$P$434,A46offset,$E1373)-INDEX('PTRM input'!$G$277:$P$326,A46offset,$E1373))*OFFSET($F$7,0,$E1373))-SUM($G1373:AS1373))*(OFFSET('PTRM input'!$G$477,0,$E1373-1)/A46taxstdlife))))</f>
        <v>0</v>
      </c>
      <c r="AU1373" s="251">
        <f ca="1">IF(A46taxstdlife="n/a","n/a",IF(A46taxstdlife="",0,IF(AU$3&gt;(A46stdlife+$E1373),((INDEX('PTRM input'!$G$385:$P$434,A46offset,$E1373)-INDEX('PTRM input'!$G$277:$P$326,A46offset,$E1373))*OFFSET($F$7,0,$E1373))-SUM($G1373:AT1373),(((INDEX('PTRM input'!$G$385:$P$434,A46offset,$E1373)-INDEX('PTRM input'!$G$277:$P$326,A46offset,$E1373))*OFFSET($F$7,0,$E1373))-SUM($G1373:AT1373))*(OFFSET('PTRM input'!$G$477,0,$E1373-1)/A46taxstdlife))))</f>
        <v>0</v>
      </c>
      <c r="AV1373" s="251">
        <f ca="1">IF(A46taxstdlife="n/a","n/a",IF(A46taxstdlife="",0,IF(AV$3&gt;(A46stdlife+$E1373),((INDEX('PTRM input'!$G$385:$P$434,A46offset,$E1373)-INDEX('PTRM input'!$G$277:$P$326,A46offset,$E1373))*OFFSET($F$7,0,$E1373))-SUM($G1373:AU1373),(((INDEX('PTRM input'!$G$385:$P$434,A46offset,$E1373)-INDEX('PTRM input'!$G$277:$P$326,A46offset,$E1373))*OFFSET($F$7,0,$E1373))-SUM($G1373:AU1373))*(OFFSET('PTRM input'!$G$477,0,$E1373-1)/A46taxstdlife))))</f>
        <v>0</v>
      </c>
      <c r="AW1373" s="251">
        <f ca="1">IF(A46taxstdlife="n/a","n/a",IF(A46taxstdlife="",0,IF(AW$3&gt;(A46stdlife+$E1373),((INDEX('PTRM input'!$G$385:$P$434,A46offset,$E1373)-INDEX('PTRM input'!$G$277:$P$326,A46offset,$E1373))*OFFSET($F$7,0,$E1373))-SUM($G1373:AV1373),(((INDEX('PTRM input'!$G$385:$P$434,A46offset,$E1373)-INDEX('PTRM input'!$G$277:$P$326,A46offset,$E1373))*OFFSET($F$7,0,$E1373))-SUM($G1373:AV1373))*(OFFSET('PTRM input'!$G$477,0,$E1373-1)/A46taxstdlife))))</f>
        <v>0</v>
      </c>
      <c r="AX1373" s="251">
        <f ca="1">IF(A46taxstdlife="n/a","n/a",IF(A46taxstdlife="",0,IF(AX$3&gt;(A46stdlife+$E1373),((INDEX('PTRM input'!$G$385:$P$434,A46offset,$E1373)-INDEX('PTRM input'!$G$277:$P$326,A46offset,$E1373))*OFFSET($F$7,0,$E1373))-SUM($G1373:AW1373),(((INDEX('PTRM input'!$G$385:$P$434,A46offset,$E1373)-INDEX('PTRM input'!$G$277:$P$326,A46offset,$E1373))*OFFSET($F$7,0,$E1373))-SUM($G1373:AW1373))*(OFFSET('PTRM input'!$G$477,0,$E1373-1)/A46taxstdlife))))</f>
        <v>0</v>
      </c>
      <c r="AY1373" s="251">
        <f ca="1">IF(A46taxstdlife="n/a","n/a",IF(A46taxstdlife="",0,IF(AY$3&gt;(A46stdlife+$E1373),((INDEX('PTRM input'!$G$385:$P$434,A46offset,$E1373)-INDEX('PTRM input'!$G$277:$P$326,A46offset,$E1373))*OFFSET($F$7,0,$E1373))-SUM($G1373:AX1373),(((INDEX('PTRM input'!$G$385:$P$434,A46offset,$E1373)-INDEX('PTRM input'!$G$277:$P$326,A46offset,$E1373))*OFFSET($F$7,0,$E1373))-SUM($G1373:AX1373))*(OFFSET('PTRM input'!$G$477,0,$E1373-1)/A46taxstdlife))))</f>
        <v>0</v>
      </c>
      <c r="AZ1373" s="251">
        <f ca="1">IF(A46taxstdlife="n/a","n/a",IF(A46taxstdlife="",0,IF(AZ$3&gt;(A46stdlife+$E1373),((INDEX('PTRM input'!$G$385:$P$434,A46offset,$E1373)-INDEX('PTRM input'!$G$277:$P$326,A46offset,$E1373))*OFFSET($F$7,0,$E1373))-SUM($G1373:AY1373),(((INDEX('PTRM input'!$G$385:$P$434,A46offset,$E1373)-INDEX('PTRM input'!$G$277:$P$326,A46offset,$E1373))*OFFSET($F$7,0,$E1373))-SUM($G1373:AY1373))*(OFFSET('PTRM input'!$G$477,0,$E1373-1)/A46taxstdlife))))</f>
        <v>0</v>
      </c>
      <c r="BA1373" s="251">
        <f ca="1">IF(A46taxstdlife="n/a","n/a",IF(A46taxstdlife="",0,IF(BA$3&gt;(A46stdlife+$E1373),((INDEX('PTRM input'!$G$385:$P$434,A46offset,$E1373)-INDEX('PTRM input'!$G$277:$P$326,A46offset,$E1373))*OFFSET($F$7,0,$E1373))-SUM($G1373:AZ1373),(((INDEX('PTRM input'!$G$385:$P$434,A46offset,$E1373)-INDEX('PTRM input'!$G$277:$P$326,A46offset,$E1373))*OFFSET($F$7,0,$E1373))-SUM($G1373:AZ1373))*(OFFSET('PTRM input'!$G$477,0,$E1373-1)/A46taxstdlife))))</f>
        <v>0</v>
      </c>
      <c r="BB1373" s="251">
        <f ca="1">IF(A46taxstdlife="n/a","n/a",IF(A46taxstdlife="",0,IF(BB$3&gt;(A46stdlife+$E1373),((INDEX('PTRM input'!$G$385:$P$434,A46offset,$E1373)-INDEX('PTRM input'!$G$277:$P$326,A46offset,$E1373))*OFFSET($F$7,0,$E1373))-SUM($G1373:BA1373),(((INDEX('PTRM input'!$G$385:$P$434,A46offset,$E1373)-INDEX('PTRM input'!$G$277:$P$326,A46offset,$E1373))*OFFSET($F$7,0,$E1373))-SUM($G1373:BA1373))*(OFFSET('PTRM input'!$G$477,0,$E1373-1)/A46taxstdlife))))</f>
        <v>0</v>
      </c>
      <c r="BC1373" s="251">
        <f ca="1">IF(A46taxstdlife="n/a","n/a",IF(A46taxstdlife="",0,IF(BC$3&gt;(A46stdlife+$E1373),((INDEX('PTRM input'!$G$385:$P$434,A46offset,$E1373)-INDEX('PTRM input'!$G$277:$P$326,A46offset,$E1373))*OFFSET($F$7,0,$E1373))-SUM($G1373:BB1373),(((INDEX('PTRM input'!$G$385:$P$434,A46offset,$E1373)-INDEX('PTRM input'!$G$277:$P$326,A46offset,$E1373))*OFFSET($F$7,0,$E1373))-SUM($G1373:BB1373))*(OFFSET('PTRM input'!$G$477,0,$E1373-1)/A46taxstdlife))))</f>
        <v>0</v>
      </c>
      <c r="BD1373" s="251">
        <f ca="1">IF(A46taxstdlife="n/a","n/a",IF(A46taxstdlife="",0,IF(BD$3&gt;(A46stdlife+$E1373),((INDEX('PTRM input'!$G$385:$P$434,A46offset,$E1373)-INDEX('PTRM input'!$G$277:$P$326,A46offset,$E1373))*OFFSET($F$7,0,$E1373))-SUM($G1373:BC1373),(((INDEX('PTRM input'!$G$385:$P$434,A46offset,$E1373)-INDEX('PTRM input'!$G$277:$P$326,A46offset,$E1373))*OFFSET($F$7,0,$E1373))-SUM($G1373:BC1373))*(OFFSET('PTRM input'!$G$477,0,$E1373-1)/A46taxstdlife))))</f>
        <v>0</v>
      </c>
      <c r="BE1373" s="251">
        <f ca="1">IF(A46taxstdlife="n/a","n/a",IF(A46taxstdlife="",0,IF(BE$3&gt;(A46stdlife+$E1373),((INDEX('PTRM input'!$G$385:$P$434,A46offset,$E1373)-INDEX('PTRM input'!$G$277:$P$326,A46offset,$E1373))*OFFSET($F$7,0,$E1373))-SUM($G1373:BD1373),(((INDEX('PTRM input'!$G$385:$P$434,A46offset,$E1373)-INDEX('PTRM input'!$G$277:$P$326,A46offset,$E1373))*OFFSET($F$7,0,$E1373))-SUM($G1373:BD1373))*(OFFSET('PTRM input'!$G$477,0,$E1373-1)/A46taxstdlife))))</f>
        <v>0</v>
      </c>
      <c r="BF1373" s="251">
        <f ca="1">IF(A46taxstdlife="n/a","n/a",IF(A46taxstdlife="",0,IF(BF$3&gt;(A46stdlife+$E1373),((INDEX('PTRM input'!$G$385:$P$434,A46offset,$E1373)-INDEX('PTRM input'!$G$277:$P$326,A46offset,$E1373))*OFFSET($F$7,0,$E1373))-SUM($G1373:BE1373),(((INDEX('PTRM input'!$G$385:$P$434,A46offset,$E1373)-INDEX('PTRM input'!$G$277:$P$326,A46offset,$E1373))*OFFSET($F$7,0,$E1373))-SUM($G1373:BE1373))*(OFFSET('PTRM input'!$G$477,0,$E1373-1)/A46taxstdlife))))</f>
        <v>0</v>
      </c>
      <c r="BG1373" s="251">
        <f ca="1">IF(A46taxstdlife="n/a","n/a",IF(A46taxstdlife="",0,IF(BG$3&gt;(A46stdlife+$E1373),((INDEX('PTRM input'!$G$385:$P$434,A46offset,$E1373)-INDEX('PTRM input'!$G$277:$P$326,A46offset,$E1373))*OFFSET($F$7,0,$E1373))-SUM($G1373:BF1373),(((INDEX('PTRM input'!$G$385:$P$434,A46offset,$E1373)-INDEX('PTRM input'!$G$277:$P$326,A46offset,$E1373))*OFFSET($F$7,0,$E1373))-SUM($G1373:BF1373))*(OFFSET('PTRM input'!$G$477,0,$E1373-1)/A46taxstdlife))))</f>
        <v>0</v>
      </c>
      <c r="BH1373" s="251">
        <f ca="1">IF(A46taxstdlife="n/a","n/a",IF(A46taxstdlife="",0,IF(BH$3&gt;(A46stdlife+$E1373),((INDEX('PTRM input'!$G$385:$P$434,A46offset,$E1373)-INDEX('PTRM input'!$G$277:$P$326,A46offset,$E1373))*OFFSET($F$7,0,$E1373))-SUM($G1373:BG1373),(((INDEX('PTRM input'!$G$385:$P$434,A46offset,$E1373)-INDEX('PTRM input'!$G$277:$P$326,A46offset,$E1373))*OFFSET($F$7,0,$E1373))-SUM($G1373:BG1373))*(OFFSET('PTRM input'!$G$477,0,$E1373-1)/A46taxstdlife))))</f>
        <v>0</v>
      </c>
      <c r="BI1373" s="251">
        <f ca="1">IF(A46taxstdlife="n/a","n/a",IF(A46taxstdlife="",0,IF(BI$3&gt;(A46stdlife+$E1373),((INDEX('PTRM input'!$G$385:$P$434,A46offset,$E1373)-INDEX('PTRM input'!$G$277:$P$326,A46offset,$E1373))*OFFSET($F$7,0,$E1373))-SUM($G1373:BH1373),(((INDEX('PTRM input'!$G$385:$P$434,A46offset,$E1373)-INDEX('PTRM input'!$G$277:$P$326,A46offset,$E1373))*OFFSET($F$7,0,$E1373))-SUM($G1373:BH1373))*(OFFSET('PTRM input'!$G$477,0,$E1373-1)/A46taxstdlife))))</f>
        <v>0</v>
      </c>
      <c r="BJ1373" s="116"/>
      <c r="BK1373" s="116"/>
      <c r="BL1373" s="116"/>
      <c r="BM1373" s="116"/>
    </row>
    <row r="1374" spans="1:65" ht="12.75" hidden="1" customHeight="1" outlineLevel="2">
      <c r="A1374" s="366"/>
      <c r="B1374" s="19"/>
      <c r="C1374" s="18"/>
      <c r="D1374" s="760"/>
      <c r="E1374" s="86">
        <v>8</v>
      </c>
      <c r="F1374" s="356"/>
      <c r="G1374" s="434"/>
      <c r="H1374" s="435"/>
      <c r="I1374" s="435"/>
      <c r="J1374" s="435"/>
      <c r="K1374" s="435"/>
      <c r="L1374" s="435"/>
      <c r="M1374" s="435"/>
      <c r="N1374" s="619"/>
      <c r="O1374" s="251">
        <f ca="1">IF(A46taxstdlife="n/a","n/a",IF(A46taxstdlife="",0,IF(O$3&gt;(A46stdlife+$E1374),((INDEX('PTRM input'!$G$385:$P$434,A46offset,$E1374)-INDEX('PTRM input'!$G$277:$P$326,A46offset,$E1374))*OFFSET($F$7,0,$E1374))-SUM($G1374:N1374),(((INDEX('PTRM input'!$G$385:$P$434,A46offset,$E1374)-INDEX('PTRM input'!$G$277:$P$326,A46offset,$E1374))*OFFSET($F$7,0,$E1374))-SUM($G1374:N1374))*(OFFSET('PTRM input'!$G$477,0,$E1374-1)/A46taxstdlife))))</f>
        <v>0</v>
      </c>
      <c r="P1374" s="251">
        <f ca="1">IF(A46taxstdlife="n/a","n/a",IF(A46taxstdlife="",0,IF(P$3&gt;(A46stdlife+$E1374),((INDEX('PTRM input'!$G$385:$P$434,A46offset,$E1374)-INDEX('PTRM input'!$G$277:$P$326,A46offset,$E1374))*OFFSET($F$7,0,$E1374))-SUM($G1374:O1374),(((INDEX('PTRM input'!$G$385:$P$434,A46offset,$E1374)-INDEX('PTRM input'!$G$277:$P$326,A46offset,$E1374))*OFFSET($F$7,0,$E1374))-SUM($G1374:O1374))*(OFFSET('PTRM input'!$G$477,0,$E1374-1)/A46taxstdlife))))</f>
        <v>0</v>
      </c>
      <c r="Q1374" s="251">
        <f ca="1">IF(A46taxstdlife="n/a","n/a",IF(A46taxstdlife="",0,IF(Q$3&gt;(A46stdlife+$E1374),((INDEX('PTRM input'!$G$385:$P$434,A46offset,$E1374)-INDEX('PTRM input'!$G$277:$P$326,A46offset,$E1374))*OFFSET($F$7,0,$E1374))-SUM($G1374:P1374),(((INDEX('PTRM input'!$G$385:$P$434,A46offset,$E1374)-INDEX('PTRM input'!$G$277:$P$326,A46offset,$E1374))*OFFSET($F$7,0,$E1374))-SUM($G1374:P1374))*(OFFSET('PTRM input'!$G$477,0,$E1374-1)/A46taxstdlife))))</f>
        <v>0</v>
      </c>
      <c r="R1374" s="251">
        <f ca="1">IF(A46taxstdlife="n/a","n/a",IF(A46taxstdlife="",0,IF(R$3&gt;(A46stdlife+$E1374),((INDEX('PTRM input'!$G$385:$P$434,A46offset,$E1374)-INDEX('PTRM input'!$G$277:$P$326,A46offset,$E1374))*OFFSET($F$7,0,$E1374))-SUM($G1374:Q1374),(((INDEX('PTRM input'!$G$385:$P$434,A46offset,$E1374)-INDEX('PTRM input'!$G$277:$P$326,A46offset,$E1374))*OFFSET($F$7,0,$E1374))-SUM($G1374:Q1374))*(OFFSET('PTRM input'!$G$477,0,$E1374-1)/A46taxstdlife))))</f>
        <v>0</v>
      </c>
      <c r="S1374" s="251">
        <f ca="1">IF(A46taxstdlife="n/a","n/a",IF(A46taxstdlife="",0,IF(S$3&gt;(A46stdlife+$E1374),((INDEX('PTRM input'!$G$385:$P$434,A46offset,$E1374)-INDEX('PTRM input'!$G$277:$P$326,A46offset,$E1374))*OFFSET($F$7,0,$E1374))-SUM($G1374:R1374),(((INDEX('PTRM input'!$G$385:$P$434,A46offset,$E1374)-INDEX('PTRM input'!$G$277:$P$326,A46offset,$E1374))*OFFSET($F$7,0,$E1374))-SUM($G1374:R1374))*(OFFSET('PTRM input'!$G$477,0,$E1374-1)/A46taxstdlife))))</f>
        <v>0</v>
      </c>
      <c r="T1374" s="251">
        <f ca="1">IF(A46taxstdlife="n/a","n/a",IF(A46taxstdlife="",0,IF(T$3&gt;(A46stdlife+$E1374),((INDEX('PTRM input'!$G$385:$P$434,A46offset,$E1374)-INDEX('PTRM input'!$G$277:$P$326,A46offset,$E1374))*OFFSET($F$7,0,$E1374))-SUM($G1374:S1374),(((INDEX('PTRM input'!$G$385:$P$434,A46offset,$E1374)-INDEX('PTRM input'!$G$277:$P$326,A46offset,$E1374))*OFFSET($F$7,0,$E1374))-SUM($G1374:S1374))*(OFFSET('PTRM input'!$G$477,0,$E1374-1)/A46taxstdlife))))</f>
        <v>0</v>
      </c>
      <c r="U1374" s="251">
        <f ca="1">IF(A46taxstdlife="n/a","n/a",IF(A46taxstdlife="",0,IF(U$3&gt;(A46stdlife+$E1374),((INDEX('PTRM input'!$G$385:$P$434,A46offset,$E1374)-INDEX('PTRM input'!$G$277:$P$326,A46offset,$E1374))*OFFSET($F$7,0,$E1374))-SUM($G1374:T1374),(((INDEX('PTRM input'!$G$385:$P$434,A46offset,$E1374)-INDEX('PTRM input'!$G$277:$P$326,A46offset,$E1374))*OFFSET($F$7,0,$E1374))-SUM($G1374:T1374))*(OFFSET('PTRM input'!$G$477,0,$E1374-1)/A46taxstdlife))))</f>
        <v>0</v>
      </c>
      <c r="V1374" s="251">
        <f ca="1">IF(A46taxstdlife="n/a","n/a",IF(A46taxstdlife="",0,IF(V$3&gt;(A46stdlife+$E1374),((INDEX('PTRM input'!$G$385:$P$434,A46offset,$E1374)-INDEX('PTRM input'!$G$277:$P$326,A46offset,$E1374))*OFFSET($F$7,0,$E1374))-SUM($G1374:U1374),(((INDEX('PTRM input'!$G$385:$P$434,A46offset,$E1374)-INDEX('PTRM input'!$G$277:$P$326,A46offset,$E1374))*OFFSET($F$7,0,$E1374))-SUM($G1374:U1374))*(OFFSET('PTRM input'!$G$477,0,$E1374-1)/A46taxstdlife))))</f>
        <v>0</v>
      </c>
      <c r="W1374" s="251">
        <f ca="1">IF(A46taxstdlife="n/a","n/a",IF(A46taxstdlife="",0,IF(W$3&gt;(A46stdlife+$E1374),((INDEX('PTRM input'!$G$385:$P$434,A46offset,$E1374)-INDEX('PTRM input'!$G$277:$P$326,A46offset,$E1374))*OFFSET($F$7,0,$E1374))-SUM($G1374:V1374),(((INDEX('PTRM input'!$G$385:$P$434,A46offset,$E1374)-INDEX('PTRM input'!$G$277:$P$326,A46offset,$E1374))*OFFSET($F$7,0,$E1374))-SUM($G1374:V1374))*(OFFSET('PTRM input'!$G$477,0,$E1374-1)/A46taxstdlife))))</f>
        <v>0</v>
      </c>
      <c r="X1374" s="251">
        <f ca="1">IF(A46taxstdlife="n/a","n/a",IF(A46taxstdlife="",0,IF(X$3&gt;(A46stdlife+$E1374),((INDEX('PTRM input'!$G$385:$P$434,A46offset,$E1374)-INDEX('PTRM input'!$G$277:$P$326,A46offset,$E1374))*OFFSET($F$7,0,$E1374))-SUM($G1374:W1374),(((INDEX('PTRM input'!$G$385:$P$434,A46offset,$E1374)-INDEX('PTRM input'!$G$277:$P$326,A46offset,$E1374))*OFFSET($F$7,0,$E1374))-SUM($G1374:W1374))*(OFFSET('PTRM input'!$G$477,0,$E1374-1)/A46taxstdlife))))</f>
        <v>0</v>
      </c>
      <c r="Y1374" s="251">
        <f ca="1">IF(A46taxstdlife="n/a","n/a",IF(A46taxstdlife="",0,IF(Y$3&gt;(A46stdlife+$E1374),((INDEX('PTRM input'!$G$385:$P$434,A46offset,$E1374)-INDEX('PTRM input'!$G$277:$P$326,A46offset,$E1374))*OFFSET($F$7,0,$E1374))-SUM($G1374:X1374),(((INDEX('PTRM input'!$G$385:$P$434,A46offset,$E1374)-INDEX('PTRM input'!$G$277:$P$326,A46offset,$E1374))*OFFSET($F$7,0,$E1374))-SUM($G1374:X1374))*(OFFSET('PTRM input'!$G$477,0,$E1374-1)/A46taxstdlife))))</f>
        <v>0</v>
      </c>
      <c r="Z1374" s="251">
        <f ca="1">IF(A46taxstdlife="n/a","n/a",IF(A46taxstdlife="",0,IF(Z$3&gt;(A46stdlife+$E1374),((INDEX('PTRM input'!$G$385:$P$434,A46offset,$E1374)-INDEX('PTRM input'!$G$277:$P$326,A46offset,$E1374))*OFFSET($F$7,0,$E1374))-SUM($G1374:Y1374),(((INDEX('PTRM input'!$G$385:$P$434,A46offset,$E1374)-INDEX('PTRM input'!$G$277:$P$326,A46offset,$E1374))*OFFSET($F$7,0,$E1374))-SUM($G1374:Y1374))*(OFFSET('PTRM input'!$G$477,0,$E1374-1)/A46taxstdlife))))</f>
        <v>0</v>
      </c>
      <c r="AA1374" s="251">
        <f ca="1">IF(A46taxstdlife="n/a","n/a",IF(A46taxstdlife="",0,IF(AA$3&gt;(A46stdlife+$E1374),((INDEX('PTRM input'!$G$385:$P$434,A46offset,$E1374)-INDEX('PTRM input'!$G$277:$P$326,A46offset,$E1374))*OFFSET($F$7,0,$E1374))-SUM($G1374:Z1374),(((INDEX('PTRM input'!$G$385:$P$434,A46offset,$E1374)-INDEX('PTRM input'!$G$277:$P$326,A46offset,$E1374))*OFFSET($F$7,0,$E1374))-SUM($G1374:Z1374))*(OFFSET('PTRM input'!$G$477,0,$E1374-1)/A46taxstdlife))))</f>
        <v>0</v>
      </c>
      <c r="AB1374" s="251">
        <f ca="1">IF(A46taxstdlife="n/a","n/a",IF(A46taxstdlife="",0,IF(AB$3&gt;(A46stdlife+$E1374),((INDEX('PTRM input'!$G$385:$P$434,A46offset,$E1374)-INDEX('PTRM input'!$G$277:$P$326,A46offset,$E1374))*OFFSET($F$7,0,$E1374))-SUM($G1374:AA1374),(((INDEX('PTRM input'!$G$385:$P$434,A46offset,$E1374)-INDEX('PTRM input'!$G$277:$P$326,A46offset,$E1374))*OFFSET($F$7,0,$E1374))-SUM($G1374:AA1374))*(OFFSET('PTRM input'!$G$477,0,$E1374-1)/A46taxstdlife))))</f>
        <v>0</v>
      </c>
      <c r="AC1374" s="251">
        <f ca="1">IF(A46taxstdlife="n/a","n/a",IF(A46taxstdlife="",0,IF(AC$3&gt;(A46stdlife+$E1374),((INDEX('PTRM input'!$G$385:$P$434,A46offset,$E1374)-INDEX('PTRM input'!$G$277:$P$326,A46offset,$E1374))*OFFSET($F$7,0,$E1374))-SUM($G1374:AB1374),(((INDEX('PTRM input'!$G$385:$P$434,A46offset,$E1374)-INDEX('PTRM input'!$G$277:$P$326,A46offset,$E1374))*OFFSET($F$7,0,$E1374))-SUM($G1374:AB1374))*(OFFSET('PTRM input'!$G$477,0,$E1374-1)/A46taxstdlife))))</f>
        <v>0</v>
      </c>
      <c r="AD1374" s="251">
        <f ca="1">IF(A46taxstdlife="n/a","n/a",IF(A46taxstdlife="",0,IF(AD$3&gt;(A46stdlife+$E1374),((INDEX('PTRM input'!$G$385:$P$434,A46offset,$E1374)-INDEX('PTRM input'!$G$277:$P$326,A46offset,$E1374))*OFFSET($F$7,0,$E1374))-SUM($G1374:AC1374),(((INDEX('PTRM input'!$G$385:$P$434,A46offset,$E1374)-INDEX('PTRM input'!$G$277:$P$326,A46offset,$E1374))*OFFSET($F$7,0,$E1374))-SUM($G1374:AC1374))*(OFFSET('PTRM input'!$G$477,0,$E1374-1)/A46taxstdlife))))</f>
        <v>0</v>
      </c>
      <c r="AE1374" s="251">
        <f ca="1">IF(A46taxstdlife="n/a","n/a",IF(A46taxstdlife="",0,IF(AE$3&gt;(A46stdlife+$E1374),((INDEX('PTRM input'!$G$385:$P$434,A46offset,$E1374)-INDEX('PTRM input'!$G$277:$P$326,A46offset,$E1374))*OFFSET($F$7,0,$E1374))-SUM($G1374:AD1374),(((INDEX('PTRM input'!$G$385:$P$434,A46offset,$E1374)-INDEX('PTRM input'!$G$277:$P$326,A46offset,$E1374))*OFFSET($F$7,0,$E1374))-SUM($G1374:AD1374))*(OFFSET('PTRM input'!$G$477,0,$E1374-1)/A46taxstdlife))))</f>
        <v>0</v>
      </c>
      <c r="AF1374" s="251">
        <f ca="1">IF(A46taxstdlife="n/a","n/a",IF(A46taxstdlife="",0,IF(AF$3&gt;(A46stdlife+$E1374),((INDEX('PTRM input'!$G$385:$P$434,A46offset,$E1374)-INDEX('PTRM input'!$G$277:$P$326,A46offset,$E1374))*OFFSET($F$7,0,$E1374))-SUM($G1374:AE1374),(((INDEX('PTRM input'!$G$385:$P$434,A46offset,$E1374)-INDEX('PTRM input'!$G$277:$P$326,A46offset,$E1374))*OFFSET($F$7,0,$E1374))-SUM($G1374:AE1374))*(OFFSET('PTRM input'!$G$477,0,$E1374-1)/A46taxstdlife))))</f>
        <v>0</v>
      </c>
      <c r="AG1374" s="251">
        <f ca="1">IF(A46taxstdlife="n/a","n/a",IF(A46taxstdlife="",0,IF(AG$3&gt;(A46stdlife+$E1374),((INDEX('PTRM input'!$G$385:$P$434,A46offset,$E1374)-INDEX('PTRM input'!$G$277:$P$326,A46offset,$E1374))*OFFSET($F$7,0,$E1374))-SUM($G1374:AF1374),(((INDEX('PTRM input'!$G$385:$P$434,A46offset,$E1374)-INDEX('PTRM input'!$G$277:$P$326,A46offset,$E1374))*OFFSET($F$7,0,$E1374))-SUM($G1374:AF1374))*(OFFSET('PTRM input'!$G$477,0,$E1374-1)/A46taxstdlife))))</f>
        <v>0</v>
      </c>
      <c r="AH1374" s="251">
        <f ca="1">IF(A46taxstdlife="n/a","n/a",IF(A46taxstdlife="",0,IF(AH$3&gt;(A46stdlife+$E1374),((INDEX('PTRM input'!$G$385:$P$434,A46offset,$E1374)-INDEX('PTRM input'!$G$277:$P$326,A46offset,$E1374))*OFFSET($F$7,0,$E1374))-SUM($G1374:AG1374),(((INDEX('PTRM input'!$G$385:$P$434,A46offset,$E1374)-INDEX('PTRM input'!$G$277:$P$326,A46offset,$E1374))*OFFSET($F$7,0,$E1374))-SUM($G1374:AG1374))*(OFFSET('PTRM input'!$G$477,0,$E1374-1)/A46taxstdlife))))</f>
        <v>0</v>
      </c>
      <c r="AI1374" s="251">
        <f ca="1">IF(A46taxstdlife="n/a","n/a",IF(A46taxstdlife="",0,IF(AI$3&gt;(A46stdlife+$E1374),((INDEX('PTRM input'!$G$385:$P$434,A46offset,$E1374)-INDEX('PTRM input'!$G$277:$P$326,A46offset,$E1374))*OFFSET($F$7,0,$E1374))-SUM($G1374:AH1374),(((INDEX('PTRM input'!$G$385:$P$434,A46offset,$E1374)-INDEX('PTRM input'!$G$277:$P$326,A46offset,$E1374))*OFFSET($F$7,0,$E1374))-SUM($G1374:AH1374))*(OFFSET('PTRM input'!$G$477,0,$E1374-1)/A46taxstdlife))))</f>
        <v>0</v>
      </c>
      <c r="AJ1374" s="251">
        <f ca="1">IF(A46taxstdlife="n/a","n/a",IF(A46taxstdlife="",0,IF(AJ$3&gt;(A46stdlife+$E1374),((INDEX('PTRM input'!$G$385:$P$434,A46offset,$E1374)-INDEX('PTRM input'!$G$277:$P$326,A46offset,$E1374))*OFFSET($F$7,0,$E1374))-SUM($G1374:AI1374),(((INDEX('PTRM input'!$G$385:$P$434,A46offset,$E1374)-INDEX('PTRM input'!$G$277:$P$326,A46offset,$E1374))*OFFSET($F$7,0,$E1374))-SUM($G1374:AI1374))*(OFFSET('PTRM input'!$G$477,0,$E1374-1)/A46taxstdlife))))</f>
        <v>0</v>
      </c>
      <c r="AK1374" s="251">
        <f ca="1">IF(A46taxstdlife="n/a","n/a",IF(A46taxstdlife="",0,IF(AK$3&gt;(A46stdlife+$E1374),((INDEX('PTRM input'!$G$385:$P$434,A46offset,$E1374)-INDEX('PTRM input'!$G$277:$P$326,A46offset,$E1374))*OFFSET($F$7,0,$E1374))-SUM($G1374:AJ1374),(((INDEX('PTRM input'!$G$385:$P$434,A46offset,$E1374)-INDEX('PTRM input'!$G$277:$P$326,A46offset,$E1374))*OFFSET($F$7,0,$E1374))-SUM($G1374:AJ1374))*(OFFSET('PTRM input'!$G$477,0,$E1374-1)/A46taxstdlife))))</f>
        <v>0</v>
      </c>
      <c r="AL1374" s="251">
        <f ca="1">IF(A46taxstdlife="n/a","n/a",IF(A46taxstdlife="",0,IF(AL$3&gt;(A46stdlife+$E1374),((INDEX('PTRM input'!$G$385:$P$434,A46offset,$E1374)-INDEX('PTRM input'!$G$277:$P$326,A46offset,$E1374))*OFFSET($F$7,0,$E1374))-SUM($G1374:AK1374),(((INDEX('PTRM input'!$G$385:$P$434,A46offset,$E1374)-INDEX('PTRM input'!$G$277:$P$326,A46offset,$E1374))*OFFSET($F$7,0,$E1374))-SUM($G1374:AK1374))*(OFFSET('PTRM input'!$G$477,0,$E1374-1)/A46taxstdlife))))</f>
        <v>0</v>
      </c>
      <c r="AM1374" s="251">
        <f ca="1">IF(A46taxstdlife="n/a","n/a",IF(A46taxstdlife="",0,IF(AM$3&gt;(A46stdlife+$E1374),((INDEX('PTRM input'!$G$385:$P$434,A46offset,$E1374)-INDEX('PTRM input'!$G$277:$P$326,A46offset,$E1374))*OFFSET($F$7,0,$E1374))-SUM($G1374:AL1374),(((INDEX('PTRM input'!$G$385:$P$434,A46offset,$E1374)-INDEX('PTRM input'!$G$277:$P$326,A46offset,$E1374))*OFFSET($F$7,0,$E1374))-SUM($G1374:AL1374))*(OFFSET('PTRM input'!$G$477,0,$E1374-1)/A46taxstdlife))))</f>
        <v>0</v>
      </c>
      <c r="AN1374" s="251">
        <f ca="1">IF(A46taxstdlife="n/a","n/a",IF(A46taxstdlife="",0,IF(AN$3&gt;(A46stdlife+$E1374),((INDEX('PTRM input'!$G$385:$P$434,A46offset,$E1374)-INDEX('PTRM input'!$G$277:$P$326,A46offset,$E1374))*OFFSET($F$7,0,$E1374))-SUM($G1374:AM1374),(((INDEX('PTRM input'!$G$385:$P$434,A46offset,$E1374)-INDEX('PTRM input'!$G$277:$P$326,A46offset,$E1374))*OFFSET($F$7,0,$E1374))-SUM($G1374:AM1374))*(OFFSET('PTRM input'!$G$477,0,$E1374-1)/A46taxstdlife))))</f>
        <v>0</v>
      </c>
      <c r="AO1374" s="251">
        <f ca="1">IF(A46taxstdlife="n/a","n/a",IF(A46taxstdlife="",0,IF(AO$3&gt;(A46stdlife+$E1374),((INDEX('PTRM input'!$G$385:$P$434,A46offset,$E1374)-INDEX('PTRM input'!$G$277:$P$326,A46offset,$E1374))*OFFSET($F$7,0,$E1374))-SUM($G1374:AN1374),(((INDEX('PTRM input'!$G$385:$P$434,A46offset,$E1374)-INDEX('PTRM input'!$G$277:$P$326,A46offset,$E1374))*OFFSET($F$7,0,$E1374))-SUM($G1374:AN1374))*(OFFSET('PTRM input'!$G$477,0,$E1374-1)/A46taxstdlife))))</f>
        <v>0</v>
      </c>
      <c r="AP1374" s="251">
        <f ca="1">IF(A46taxstdlife="n/a","n/a",IF(A46taxstdlife="",0,IF(AP$3&gt;(A46stdlife+$E1374),((INDEX('PTRM input'!$G$385:$P$434,A46offset,$E1374)-INDEX('PTRM input'!$G$277:$P$326,A46offset,$E1374))*OFFSET($F$7,0,$E1374))-SUM($G1374:AO1374),(((INDEX('PTRM input'!$G$385:$P$434,A46offset,$E1374)-INDEX('PTRM input'!$G$277:$P$326,A46offset,$E1374))*OFFSET($F$7,0,$E1374))-SUM($G1374:AO1374))*(OFFSET('PTRM input'!$G$477,0,$E1374-1)/A46taxstdlife))))</f>
        <v>0</v>
      </c>
      <c r="AQ1374" s="251">
        <f ca="1">IF(A46taxstdlife="n/a","n/a",IF(A46taxstdlife="",0,IF(AQ$3&gt;(A46stdlife+$E1374),((INDEX('PTRM input'!$G$385:$P$434,A46offset,$E1374)-INDEX('PTRM input'!$G$277:$P$326,A46offset,$E1374))*OFFSET($F$7,0,$E1374))-SUM($G1374:AP1374),(((INDEX('PTRM input'!$G$385:$P$434,A46offset,$E1374)-INDEX('PTRM input'!$G$277:$P$326,A46offset,$E1374))*OFFSET($F$7,0,$E1374))-SUM($G1374:AP1374))*(OFFSET('PTRM input'!$G$477,0,$E1374-1)/A46taxstdlife))))</f>
        <v>0</v>
      </c>
      <c r="AR1374" s="251">
        <f ca="1">IF(A46taxstdlife="n/a","n/a",IF(A46taxstdlife="",0,IF(AR$3&gt;(A46stdlife+$E1374),((INDEX('PTRM input'!$G$385:$P$434,A46offset,$E1374)-INDEX('PTRM input'!$G$277:$P$326,A46offset,$E1374))*OFFSET($F$7,0,$E1374))-SUM($G1374:AQ1374),(((INDEX('PTRM input'!$G$385:$P$434,A46offset,$E1374)-INDEX('PTRM input'!$G$277:$P$326,A46offset,$E1374))*OFFSET($F$7,0,$E1374))-SUM($G1374:AQ1374))*(OFFSET('PTRM input'!$G$477,0,$E1374-1)/A46taxstdlife))))</f>
        <v>0</v>
      </c>
      <c r="AS1374" s="251">
        <f ca="1">IF(A46taxstdlife="n/a","n/a",IF(A46taxstdlife="",0,IF(AS$3&gt;(A46stdlife+$E1374),((INDEX('PTRM input'!$G$385:$P$434,A46offset,$E1374)-INDEX('PTRM input'!$G$277:$P$326,A46offset,$E1374))*OFFSET($F$7,0,$E1374))-SUM($G1374:AR1374),(((INDEX('PTRM input'!$G$385:$P$434,A46offset,$E1374)-INDEX('PTRM input'!$G$277:$P$326,A46offset,$E1374))*OFFSET($F$7,0,$E1374))-SUM($G1374:AR1374))*(OFFSET('PTRM input'!$G$477,0,$E1374-1)/A46taxstdlife))))</f>
        <v>0</v>
      </c>
      <c r="AT1374" s="251">
        <f ca="1">IF(A46taxstdlife="n/a","n/a",IF(A46taxstdlife="",0,IF(AT$3&gt;(A46stdlife+$E1374),((INDEX('PTRM input'!$G$385:$P$434,A46offset,$E1374)-INDEX('PTRM input'!$G$277:$P$326,A46offset,$E1374))*OFFSET($F$7,0,$E1374))-SUM($G1374:AS1374),(((INDEX('PTRM input'!$G$385:$P$434,A46offset,$E1374)-INDEX('PTRM input'!$G$277:$P$326,A46offset,$E1374))*OFFSET($F$7,0,$E1374))-SUM($G1374:AS1374))*(OFFSET('PTRM input'!$G$477,0,$E1374-1)/A46taxstdlife))))</f>
        <v>0</v>
      </c>
      <c r="AU1374" s="251">
        <f ca="1">IF(A46taxstdlife="n/a","n/a",IF(A46taxstdlife="",0,IF(AU$3&gt;(A46stdlife+$E1374),((INDEX('PTRM input'!$G$385:$P$434,A46offset,$E1374)-INDEX('PTRM input'!$G$277:$P$326,A46offset,$E1374))*OFFSET($F$7,0,$E1374))-SUM($G1374:AT1374),(((INDEX('PTRM input'!$G$385:$P$434,A46offset,$E1374)-INDEX('PTRM input'!$G$277:$P$326,A46offset,$E1374))*OFFSET($F$7,0,$E1374))-SUM($G1374:AT1374))*(OFFSET('PTRM input'!$G$477,0,$E1374-1)/A46taxstdlife))))</f>
        <v>0</v>
      </c>
      <c r="AV1374" s="251">
        <f ca="1">IF(A46taxstdlife="n/a","n/a",IF(A46taxstdlife="",0,IF(AV$3&gt;(A46stdlife+$E1374),((INDEX('PTRM input'!$G$385:$P$434,A46offset,$E1374)-INDEX('PTRM input'!$G$277:$P$326,A46offset,$E1374))*OFFSET($F$7,0,$E1374))-SUM($G1374:AU1374),(((INDEX('PTRM input'!$G$385:$P$434,A46offset,$E1374)-INDEX('PTRM input'!$G$277:$P$326,A46offset,$E1374))*OFFSET($F$7,0,$E1374))-SUM($G1374:AU1374))*(OFFSET('PTRM input'!$G$477,0,$E1374-1)/A46taxstdlife))))</f>
        <v>0</v>
      </c>
      <c r="AW1374" s="251">
        <f ca="1">IF(A46taxstdlife="n/a","n/a",IF(A46taxstdlife="",0,IF(AW$3&gt;(A46stdlife+$E1374),((INDEX('PTRM input'!$G$385:$P$434,A46offset,$E1374)-INDEX('PTRM input'!$G$277:$P$326,A46offset,$E1374))*OFFSET($F$7,0,$E1374))-SUM($G1374:AV1374),(((INDEX('PTRM input'!$G$385:$P$434,A46offset,$E1374)-INDEX('PTRM input'!$G$277:$P$326,A46offset,$E1374))*OFFSET($F$7,0,$E1374))-SUM($G1374:AV1374))*(OFFSET('PTRM input'!$G$477,0,$E1374-1)/A46taxstdlife))))</f>
        <v>0</v>
      </c>
      <c r="AX1374" s="251">
        <f ca="1">IF(A46taxstdlife="n/a","n/a",IF(A46taxstdlife="",0,IF(AX$3&gt;(A46stdlife+$E1374),((INDEX('PTRM input'!$G$385:$P$434,A46offset,$E1374)-INDEX('PTRM input'!$G$277:$P$326,A46offset,$E1374))*OFFSET($F$7,0,$E1374))-SUM($G1374:AW1374),(((INDEX('PTRM input'!$G$385:$P$434,A46offset,$E1374)-INDEX('PTRM input'!$G$277:$P$326,A46offset,$E1374))*OFFSET($F$7,0,$E1374))-SUM($G1374:AW1374))*(OFFSET('PTRM input'!$G$477,0,$E1374-1)/A46taxstdlife))))</f>
        <v>0</v>
      </c>
      <c r="AY1374" s="251">
        <f ca="1">IF(A46taxstdlife="n/a","n/a",IF(A46taxstdlife="",0,IF(AY$3&gt;(A46stdlife+$E1374),((INDEX('PTRM input'!$G$385:$P$434,A46offset,$E1374)-INDEX('PTRM input'!$G$277:$P$326,A46offset,$E1374))*OFFSET($F$7,0,$E1374))-SUM($G1374:AX1374),(((INDEX('PTRM input'!$G$385:$P$434,A46offset,$E1374)-INDEX('PTRM input'!$G$277:$P$326,A46offset,$E1374))*OFFSET($F$7,0,$E1374))-SUM($G1374:AX1374))*(OFFSET('PTRM input'!$G$477,0,$E1374-1)/A46taxstdlife))))</f>
        <v>0</v>
      </c>
      <c r="AZ1374" s="251">
        <f ca="1">IF(A46taxstdlife="n/a","n/a",IF(A46taxstdlife="",0,IF(AZ$3&gt;(A46stdlife+$E1374),((INDEX('PTRM input'!$G$385:$P$434,A46offset,$E1374)-INDEX('PTRM input'!$G$277:$P$326,A46offset,$E1374))*OFFSET($F$7,0,$E1374))-SUM($G1374:AY1374),(((INDEX('PTRM input'!$G$385:$P$434,A46offset,$E1374)-INDEX('PTRM input'!$G$277:$P$326,A46offset,$E1374))*OFFSET($F$7,0,$E1374))-SUM($G1374:AY1374))*(OFFSET('PTRM input'!$G$477,0,$E1374-1)/A46taxstdlife))))</f>
        <v>0</v>
      </c>
      <c r="BA1374" s="251">
        <f ca="1">IF(A46taxstdlife="n/a","n/a",IF(A46taxstdlife="",0,IF(BA$3&gt;(A46stdlife+$E1374),((INDEX('PTRM input'!$G$385:$P$434,A46offset,$E1374)-INDEX('PTRM input'!$G$277:$P$326,A46offset,$E1374))*OFFSET($F$7,0,$E1374))-SUM($G1374:AZ1374),(((INDEX('PTRM input'!$G$385:$P$434,A46offset,$E1374)-INDEX('PTRM input'!$G$277:$P$326,A46offset,$E1374))*OFFSET($F$7,0,$E1374))-SUM($G1374:AZ1374))*(OFFSET('PTRM input'!$G$477,0,$E1374-1)/A46taxstdlife))))</f>
        <v>0</v>
      </c>
      <c r="BB1374" s="251">
        <f ca="1">IF(A46taxstdlife="n/a","n/a",IF(A46taxstdlife="",0,IF(BB$3&gt;(A46stdlife+$E1374),((INDEX('PTRM input'!$G$385:$P$434,A46offset,$E1374)-INDEX('PTRM input'!$G$277:$P$326,A46offset,$E1374))*OFFSET($F$7,0,$E1374))-SUM($G1374:BA1374),(((INDEX('PTRM input'!$G$385:$P$434,A46offset,$E1374)-INDEX('PTRM input'!$G$277:$P$326,A46offset,$E1374))*OFFSET($F$7,0,$E1374))-SUM($G1374:BA1374))*(OFFSET('PTRM input'!$G$477,0,$E1374-1)/A46taxstdlife))))</f>
        <v>0</v>
      </c>
      <c r="BC1374" s="251">
        <f ca="1">IF(A46taxstdlife="n/a","n/a",IF(A46taxstdlife="",0,IF(BC$3&gt;(A46stdlife+$E1374),((INDEX('PTRM input'!$G$385:$P$434,A46offset,$E1374)-INDEX('PTRM input'!$G$277:$P$326,A46offset,$E1374))*OFFSET($F$7,0,$E1374))-SUM($G1374:BB1374),(((INDEX('PTRM input'!$G$385:$P$434,A46offset,$E1374)-INDEX('PTRM input'!$G$277:$P$326,A46offset,$E1374))*OFFSET($F$7,0,$E1374))-SUM($G1374:BB1374))*(OFFSET('PTRM input'!$G$477,0,$E1374-1)/A46taxstdlife))))</f>
        <v>0</v>
      </c>
      <c r="BD1374" s="251">
        <f ca="1">IF(A46taxstdlife="n/a","n/a",IF(A46taxstdlife="",0,IF(BD$3&gt;(A46stdlife+$E1374),((INDEX('PTRM input'!$G$385:$P$434,A46offset,$E1374)-INDEX('PTRM input'!$G$277:$P$326,A46offset,$E1374))*OFFSET($F$7,0,$E1374))-SUM($G1374:BC1374),(((INDEX('PTRM input'!$G$385:$P$434,A46offset,$E1374)-INDEX('PTRM input'!$G$277:$P$326,A46offset,$E1374))*OFFSET($F$7,0,$E1374))-SUM($G1374:BC1374))*(OFFSET('PTRM input'!$G$477,0,$E1374-1)/A46taxstdlife))))</f>
        <v>0</v>
      </c>
      <c r="BE1374" s="251">
        <f ca="1">IF(A46taxstdlife="n/a","n/a",IF(A46taxstdlife="",0,IF(BE$3&gt;(A46stdlife+$E1374),((INDEX('PTRM input'!$G$385:$P$434,A46offset,$E1374)-INDEX('PTRM input'!$G$277:$P$326,A46offset,$E1374))*OFFSET($F$7,0,$E1374))-SUM($G1374:BD1374),(((INDEX('PTRM input'!$G$385:$P$434,A46offset,$E1374)-INDEX('PTRM input'!$G$277:$P$326,A46offset,$E1374))*OFFSET($F$7,0,$E1374))-SUM($G1374:BD1374))*(OFFSET('PTRM input'!$G$477,0,$E1374-1)/A46taxstdlife))))</f>
        <v>0</v>
      </c>
      <c r="BF1374" s="251">
        <f ca="1">IF(A46taxstdlife="n/a","n/a",IF(A46taxstdlife="",0,IF(BF$3&gt;(A46stdlife+$E1374),((INDEX('PTRM input'!$G$385:$P$434,A46offset,$E1374)-INDEX('PTRM input'!$G$277:$P$326,A46offset,$E1374))*OFFSET($F$7,0,$E1374))-SUM($G1374:BE1374),(((INDEX('PTRM input'!$G$385:$P$434,A46offset,$E1374)-INDEX('PTRM input'!$G$277:$P$326,A46offset,$E1374))*OFFSET($F$7,0,$E1374))-SUM($G1374:BE1374))*(OFFSET('PTRM input'!$G$477,0,$E1374-1)/A46taxstdlife))))</f>
        <v>0</v>
      </c>
      <c r="BG1374" s="251">
        <f ca="1">IF(A46taxstdlife="n/a","n/a",IF(A46taxstdlife="",0,IF(BG$3&gt;(A46stdlife+$E1374),((INDEX('PTRM input'!$G$385:$P$434,A46offset,$E1374)-INDEX('PTRM input'!$G$277:$P$326,A46offset,$E1374))*OFFSET($F$7,0,$E1374))-SUM($G1374:BF1374),(((INDEX('PTRM input'!$G$385:$P$434,A46offset,$E1374)-INDEX('PTRM input'!$G$277:$P$326,A46offset,$E1374))*OFFSET($F$7,0,$E1374))-SUM($G1374:BF1374))*(OFFSET('PTRM input'!$G$477,0,$E1374-1)/A46taxstdlife))))</f>
        <v>0</v>
      </c>
      <c r="BH1374" s="251">
        <f ca="1">IF(A46taxstdlife="n/a","n/a",IF(A46taxstdlife="",0,IF(BH$3&gt;(A46stdlife+$E1374),((INDEX('PTRM input'!$G$385:$P$434,A46offset,$E1374)-INDEX('PTRM input'!$G$277:$P$326,A46offset,$E1374))*OFFSET($F$7,0,$E1374))-SUM($G1374:BG1374),(((INDEX('PTRM input'!$G$385:$P$434,A46offset,$E1374)-INDEX('PTRM input'!$G$277:$P$326,A46offset,$E1374))*OFFSET($F$7,0,$E1374))-SUM($G1374:BG1374))*(OFFSET('PTRM input'!$G$477,0,$E1374-1)/A46taxstdlife))))</f>
        <v>0</v>
      </c>
      <c r="BI1374" s="251">
        <f ca="1">IF(A46taxstdlife="n/a","n/a",IF(A46taxstdlife="",0,IF(BI$3&gt;(A46stdlife+$E1374),((INDEX('PTRM input'!$G$385:$P$434,A46offset,$E1374)-INDEX('PTRM input'!$G$277:$P$326,A46offset,$E1374))*OFFSET($F$7,0,$E1374))-SUM($G1374:BH1374),(((INDEX('PTRM input'!$G$385:$P$434,A46offset,$E1374)-INDEX('PTRM input'!$G$277:$P$326,A46offset,$E1374))*OFFSET($F$7,0,$E1374))-SUM($G1374:BH1374))*(OFFSET('PTRM input'!$G$477,0,$E1374-1)/A46taxstdlife))))</f>
        <v>0</v>
      </c>
      <c r="BJ1374" s="116"/>
      <c r="BK1374" s="116"/>
      <c r="BL1374" s="116"/>
      <c r="BM1374" s="116"/>
    </row>
    <row r="1375" spans="1:65" ht="12.75" hidden="1" customHeight="1" outlineLevel="2">
      <c r="A1375" s="366"/>
      <c r="B1375" s="19"/>
      <c r="C1375" s="18"/>
      <c r="D1375" s="760"/>
      <c r="E1375" s="86">
        <v>9</v>
      </c>
      <c r="F1375" s="356"/>
      <c r="G1375" s="434"/>
      <c r="H1375" s="435"/>
      <c r="I1375" s="435"/>
      <c r="J1375" s="435"/>
      <c r="K1375" s="435"/>
      <c r="L1375" s="435"/>
      <c r="M1375" s="435"/>
      <c r="N1375" s="435"/>
      <c r="O1375" s="619"/>
      <c r="P1375" s="251">
        <f ca="1">IF(A46taxstdlife="n/a","n/a",IF(A46taxstdlife="",0,IF(P$3&gt;(A46stdlife+$E1375),((INDEX('PTRM input'!$G$385:$P$434,A46offset,$E1375)-INDEX('PTRM input'!$G$277:$P$326,A46offset,$E1375))*OFFSET($F$7,0,$E1375))-SUM($G1375:O1375),(((INDEX('PTRM input'!$G$385:$P$434,A46offset,$E1375)-INDEX('PTRM input'!$G$277:$P$326,A46offset,$E1375))*OFFSET($F$7,0,$E1375))-SUM($G1375:O1375))*(OFFSET('PTRM input'!$G$477,0,$E1375-1)/A46taxstdlife))))</f>
        <v>0</v>
      </c>
      <c r="Q1375" s="251">
        <f ca="1">IF(A46taxstdlife="n/a","n/a",IF(A46taxstdlife="",0,IF(Q$3&gt;(A46stdlife+$E1375),((INDEX('PTRM input'!$G$385:$P$434,A46offset,$E1375)-INDEX('PTRM input'!$G$277:$P$326,A46offset,$E1375))*OFFSET($F$7,0,$E1375))-SUM($G1375:P1375),(((INDEX('PTRM input'!$G$385:$P$434,A46offset,$E1375)-INDEX('PTRM input'!$G$277:$P$326,A46offset,$E1375))*OFFSET($F$7,0,$E1375))-SUM($G1375:P1375))*(OFFSET('PTRM input'!$G$477,0,$E1375-1)/A46taxstdlife))))</f>
        <v>0</v>
      </c>
      <c r="R1375" s="251">
        <f ca="1">IF(A46taxstdlife="n/a","n/a",IF(A46taxstdlife="",0,IF(R$3&gt;(A46stdlife+$E1375),((INDEX('PTRM input'!$G$385:$P$434,A46offset,$E1375)-INDEX('PTRM input'!$G$277:$P$326,A46offset,$E1375))*OFFSET($F$7,0,$E1375))-SUM($G1375:Q1375),(((INDEX('PTRM input'!$G$385:$P$434,A46offset,$E1375)-INDEX('PTRM input'!$G$277:$P$326,A46offset,$E1375))*OFFSET($F$7,0,$E1375))-SUM($G1375:Q1375))*(OFFSET('PTRM input'!$G$477,0,$E1375-1)/A46taxstdlife))))</f>
        <v>0</v>
      </c>
      <c r="S1375" s="251">
        <f ca="1">IF(A46taxstdlife="n/a","n/a",IF(A46taxstdlife="",0,IF(S$3&gt;(A46stdlife+$E1375),((INDEX('PTRM input'!$G$385:$P$434,A46offset,$E1375)-INDEX('PTRM input'!$G$277:$P$326,A46offset,$E1375))*OFFSET($F$7,0,$E1375))-SUM($G1375:R1375),(((INDEX('PTRM input'!$G$385:$P$434,A46offset,$E1375)-INDEX('PTRM input'!$G$277:$P$326,A46offset,$E1375))*OFFSET($F$7,0,$E1375))-SUM($G1375:R1375))*(OFFSET('PTRM input'!$G$477,0,$E1375-1)/A46taxstdlife))))</f>
        <v>0</v>
      </c>
      <c r="T1375" s="251">
        <f ca="1">IF(A46taxstdlife="n/a","n/a",IF(A46taxstdlife="",0,IF(T$3&gt;(A46stdlife+$E1375),((INDEX('PTRM input'!$G$385:$P$434,A46offset,$E1375)-INDEX('PTRM input'!$G$277:$P$326,A46offset,$E1375))*OFFSET($F$7,0,$E1375))-SUM($G1375:S1375),(((INDEX('PTRM input'!$G$385:$P$434,A46offset,$E1375)-INDEX('PTRM input'!$G$277:$P$326,A46offset,$E1375))*OFFSET($F$7,0,$E1375))-SUM($G1375:S1375))*(OFFSET('PTRM input'!$G$477,0,$E1375-1)/A46taxstdlife))))</f>
        <v>0</v>
      </c>
      <c r="U1375" s="251">
        <f ca="1">IF(A46taxstdlife="n/a","n/a",IF(A46taxstdlife="",0,IF(U$3&gt;(A46stdlife+$E1375),((INDEX('PTRM input'!$G$385:$P$434,A46offset,$E1375)-INDEX('PTRM input'!$G$277:$P$326,A46offset,$E1375))*OFFSET($F$7,0,$E1375))-SUM($G1375:T1375),(((INDEX('PTRM input'!$G$385:$P$434,A46offset,$E1375)-INDEX('PTRM input'!$G$277:$P$326,A46offset,$E1375))*OFFSET($F$7,0,$E1375))-SUM($G1375:T1375))*(OFFSET('PTRM input'!$G$477,0,$E1375-1)/A46taxstdlife))))</f>
        <v>0</v>
      </c>
      <c r="V1375" s="251">
        <f ca="1">IF(A46taxstdlife="n/a","n/a",IF(A46taxstdlife="",0,IF(V$3&gt;(A46stdlife+$E1375),((INDEX('PTRM input'!$G$385:$P$434,A46offset,$E1375)-INDEX('PTRM input'!$G$277:$P$326,A46offset,$E1375))*OFFSET($F$7,0,$E1375))-SUM($G1375:U1375),(((INDEX('PTRM input'!$G$385:$P$434,A46offset,$E1375)-INDEX('PTRM input'!$G$277:$P$326,A46offset,$E1375))*OFFSET($F$7,0,$E1375))-SUM($G1375:U1375))*(OFFSET('PTRM input'!$G$477,0,$E1375-1)/A46taxstdlife))))</f>
        <v>0</v>
      </c>
      <c r="W1375" s="251">
        <f ca="1">IF(A46taxstdlife="n/a","n/a",IF(A46taxstdlife="",0,IF(W$3&gt;(A46stdlife+$E1375),((INDEX('PTRM input'!$G$385:$P$434,A46offset,$E1375)-INDEX('PTRM input'!$G$277:$P$326,A46offset,$E1375))*OFFSET($F$7,0,$E1375))-SUM($G1375:V1375),(((INDEX('PTRM input'!$G$385:$P$434,A46offset,$E1375)-INDEX('PTRM input'!$G$277:$P$326,A46offset,$E1375))*OFFSET($F$7,0,$E1375))-SUM($G1375:V1375))*(OFFSET('PTRM input'!$G$477,0,$E1375-1)/A46taxstdlife))))</f>
        <v>0</v>
      </c>
      <c r="X1375" s="251">
        <f ca="1">IF(A46taxstdlife="n/a","n/a",IF(A46taxstdlife="",0,IF(X$3&gt;(A46stdlife+$E1375),((INDEX('PTRM input'!$G$385:$P$434,A46offset,$E1375)-INDEX('PTRM input'!$G$277:$P$326,A46offset,$E1375))*OFFSET($F$7,0,$E1375))-SUM($G1375:W1375),(((INDEX('PTRM input'!$G$385:$P$434,A46offset,$E1375)-INDEX('PTRM input'!$G$277:$P$326,A46offset,$E1375))*OFFSET($F$7,0,$E1375))-SUM($G1375:W1375))*(OFFSET('PTRM input'!$G$477,0,$E1375-1)/A46taxstdlife))))</f>
        <v>0</v>
      </c>
      <c r="Y1375" s="251">
        <f ca="1">IF(A46taxstdlife="n/a","n/a",IF(A46taxstdlife="",0,IF(Y$3&gt;(A46stdlife+$E1375),((INDEX('PTRM input'!$G$385:$P$434,A46offset,$E1375)-INDEX('PTRM input'!$G$277:$P$326,A46offset,$E1375))*OFFSET($F$7,0,$E1375))-SUM($G1375:X1375),(((INDEX('PTRM input'!$G$385:$P$434,A46offset,$E1375)-INDEX('PTRM input'!$G$277:$P$326,A46offset,$E1375))*OFFSET($F$7,0,$E1375))-SUM($G1375:X1375))*(OFFSET('PTRM input'!$G$477,0,$E1375-1)/A46taxstdlife))))</f>
        <v>0</v>
      </c>
      <c r="Z1375" s="251">
        <f ca="1">IF(A46taxstdlife="n/a","n/a",IF(A46taxstdlife="",0,IF(Z$3&gt;(A46stdlife+$E1375),((INDEX('PTRM input'!$G$385:$P$434,A46offset,$E1375)-INDEX('PTRM input'!$G$277:$P$326,A46offset,$E1375))*OFFSET($F$7,0,$E1375))-SUM($G1375:Y1375),(((INDEX('PTRM input'!$G$385:$P$434,A46offset,$E1375)-INDEX('PTRM input'!$G$277:$P$326,A46offset,$E1375))*OFFSET($F$7,0,$E1375))-SUM($G1375:Y1375))*(OFFSET('PTRM input'!$G$477,0,$E1375-1)/A46taxstdlife))))</f>
        <v>0</v>
      </c>
      <c r="AA1375" s="251">
        <f ca="1">IF(A46taxstdlife="n/a","n/a",IF(A46taxstdlife="",0,IF(AA$3&gt;(A46stdlife+$E1375),((INDEX('PTRM input'!$G$385:$P$434,A46offset,$E1375)-INDEX('PTRM input'!$G$277:$P$326,A46offset,$E1375))*OFFSET($F$7,0,$E1375))-SUM($G1375:Z1375),(((INDEX('PTRM input'!$G$385:$P$434,A46offset,$E1375)-INDEX('PTRM input'!$G$277:$P$326,A46offset,$E1375))*OFFSET($F$7,0,$E1375))-SUM($G1375:Z1375))*(OFFSET('PTRM input'!$G$477,0,$E1375-1)/A46taxstdlife))))</f>
        <v>0</v>
      </c>
      <c r="AB1375" s="251">
        <f ca="1">IF(A46taxstdlife="n/a","n/a",IF(A46taxstdlife="",0,IF(AB$3&gt;(A46stdlife+$E1375),((INDEX('PTRM input'!$G$385:$P$434,A46offset,$E1375)-INDEX('PTRM input'!$G$277:$P$326,A46offset,$E1375))*OFFSET($F$7,0,$E1375))-SUM($G1375:AA1375),(((INDEX('PTRM input'!$G$385:$P$434,A46offset,$E1375)-INDEX('PTRM input'!$G$277:$P$326,A46offset,$E1375))*OFFSET($F$7,0,$E1375))-SUM($G1375:AA1375))*(OFFSET('PTRM input'!$G$477,0,$E1375-1)/A46taxstdlife))))</f>
        <v>0</v>
      </c>
      <c r="AC1375" s="251">
        <f ca="1">IF(A46taxstdlife="n/a","n/a",IF(A46taxstdlife="",0,IF(AC$3&gt;(A46stdlife+$E1375),((INDEX('PTRM input'!$G$385:$P$434,A46offset,$E1375)-INDEX('PTRM input'!$G$277:$P$326,A46offset,$E1375))*OFFSET($F$7,0,$E1375))-SUM($G1375:AB1375),(((INDEX('PTRM input'!$G$385:$P$434,A46offset,$E1375)-INDEX('PTRM input'!$G$277:$P$326,A46offset,$E1375))*OFFSET($F$7,0,$E1375))-SUM($G1375:AB1375))*(OFFSET('PTRM input'!$G$477,0,$E1375-1)/A46taxstdlife))))</f>
        <v>0</v>
      </c>
      <c r="AD1375" s="251">
        <f ca="1">IF(A46taxstdlife="n/a","n/a",IF(A46taxstdlife="",0,IF(AD$3&gt;(A46stdlife+$E1375),((INDEX('PTRM input'!$G$385:$P$434,A46offset,$E1375)-INDEX('PTRM input'!$G$277:$P$326,A46offset,$E1375))*OFFSET($F$7,0,$E1375))-SUM($G1375:AC1375),(((INDEX('PTRM input'!$G$385:$P$434,A46offset,$E1375)-INDEX('PTRM input'!$G$277:$P$326,A46offset,$E1375))*OFFSET($F$7,0,$E1375))-SUM($G1375:AC1375))*(OFFSET('PTRM input'!$G$477,0,$E1375-1)/A46taxstdlife))))</f>
        <v>0</v>
      </c>
      <c r="AE1375" s="251">
        <f ca="1">IF(A46taxstdlife="n/a","n/a",IF(A46taxstdlife="",0,IF(AE$3&gt;(A46stdlife+$E1375),((INDEX('PTRM input'!$G$385:$P$434,A46offset,$E1375)-INDEX('PTRM input'!$G$277:$P$326,A46offset,$E1375))*OFFSET($F$7,0,$E1375))-SUM($G1375:AD1375),(((INDEX('PTRM input'!$G$385:$P$434,A46offset,$E1375)-INDEX('PTRM input'!$G$277:$P$326,A46offset,$E1375))*OFFSET($F$7,0,$E1375))-SUM($G1375:AD1375))*(OFFSET('PTRM input'!$G$477,0,$E1375-1)/A46taxstdlife))))</f>
        <v>0</v>
      </c>
      <c r="AF1375" s="251">
        <f ca="1">IF(A46taxstdlife="n/a","n/a",IF(A46taxstdlife="",0,IF(AF$3&gt;(A46stdlife+$E1375),((INDEX('PTRM input'!$G$385:$P$434,A46offset,$E1375)-INDEX('PTRM input'!$G$277:$P$326,A46offset,$E1375))*OFFSET($F$7,0,$E1375))-SUM($G1375:AE1375),(((INDEX('PTRM input'!$G$385:$P$434,A46offset,$E1375)-INDEX('PTRM input'!$G$277:$P$326,A46offset,$E1375))*OFFSET($F$7,0,$E1375))-SUM($G1375:AE1375))*(OFFSET('PTRM input'!$G$477,0,$E1375-1)/A46taxstdlife))))</f>
        <v>0</v>
      </c>
      <c r="AG1375" s="251">
        <f ca="1">IF(A46taxstdlife="n/a","n/a",IF(A46taxstdlife="",0,IF(AG$3&gt;(A46stdlife+$E1375),((INDEX('PTRM input'!$G$385:$P$434,A46offset,$E1375)-INDEX('PTRM input'!$G$277:$P$326,A46offset,$E1375))*OFFSET($F$7,0,$E1375))-SUM($G1375:AF1375),(((INDEX('PTRM input'!$G$385:$P$434,A46offset,$E1375)-INDEX('PTRM input'!$G$277:$P$326,A46offset,$E1375))*OFFSET($F$7,0,$E1375))-SUM($G1375:AF1375))*(OFFSET('PTRM input'!$G$477,0,$E1375-1)/A46taxstdlife))))</f>
        <v>0</v>
      </c>
      <c r="AH1375" s="251">
        <f ca="1">IF(A46taxstdlife="n/a","n/a",IF(A46taxstdlife="",0,IF(AH$3&gt;(A46stdlife+$E1375),((INDEX('PTRM input'!$G$385:$P$434,A46offset,$E1375)-INDEX('PTRM input'!$G$277:$P$326,A46offset,$E1375))*OFFSET($F$7,0,$E1375))-SUM($G1375:AG1375),(((INDEX('PTRM input'!$G$385:$P$434,A46offset,$E1375)-INDEX('PTRM input'!$G$277:$P$326,A46offset,$E1375))*OFFSET($F$7,0,$E1375))-SUM($G1375:AG1375))*(OFFSET('PTRM input'!$G$477,0,$E1375-1)/A46taxstdlife))))</f>
        <v>0</v>
      </c>
      <c r="AI1375" s="251">
        <f ca="1">IF(A46taxstdlife="n/a","n/a",IF(A46taxstdlife="",0,IF(AI$3&gt;(A46stdlife+$E1375),((INDEX('PTRM input'!$G$385:$P$434,A46offset,$E1375)-INDEX('PTRM input'!$G$277:$P$326,A46offset,$E1375))*OFFSET($F$7,0,$E1375))-SUM($G1375:AH1375),(((INDEX('PTRM input'!$G$385:$P$434,A46offset,$E1375)-INDEX('PTRM input'!$G$277:$P$326,A46offset,$E1375))*OFFSET($F$7,0,$E1375))-SUM($G1375:AH1375))*(OFFSET('PTRM input'!$G$477,0,$E1375-1)/A46taxstdlife))))</f>
        <v>0</v>
      </c>
      <c r="AJ1375" s="251">
        <f ca="1">IF(A46taxstdlife="n/a","n/a",IF(A46taxstdlife="",0,IF(AJ$3&gt;(A46stdlife+$E1375),((INDEX('PTRM input'!$G$385:$P$434,A46offset,$E1375)-INDEX('PTRM input'!$G$277:$P$326,A46offset,$E1375))*OFFSET($F$7,0,$E1375))-SUM($G1375:AI1375),(((INDEX('PTRM input'!$G$385:$P$434,A46offset,$E1375)-INDEX('PTRM input'!$G$277:$P$326,A46offset,$E1375))*OFFSET($F$7,0,$E1375))-SUM($G1375:AI1375))*(OFFSET('PTRM input'!$G$477,0,$E1375-1)/A46taxstdlife))))</f>
        <v>0</v>
      </c>
      <c r="AK1375" s="251">
        <f ca="1">IF(A46taxstdlife="n/a","n/a",IF(A46taxstdlife="",0,IF(AK$3&gt;(A46stdlife+$E1375),((INDEX('PTRM input'!$G$385:$P$434,A46offset,$E1375)-INDEX('PTRM input'!$G$277:$P$326,A46offset,$E1375))*OFFSET($F$7,0,$E1375))-SUM($G1375:AJ1375),(((INDEX('PTRM input'!$G$385:$P$434,A46offset,$E1375)-INDEX('PTRM input'!$G$277:$P$326,A46offset,$E1375))*OFFSET($F$7,0,$E1375))-SUM($G1375:AJ1375))*(OFFSET('PTRM input'!$G$477,0,$E1375-1)/A46taxstdlife))))</f>
        <v>0</v>
      </c>
      <c r="AL1375" s="251">
        <f ca="1">IF(A46taxstdlife="n/a","n/a",IF(A46taxstdlife="",0,IF(AL$3&gt;(A46stdlife+$E1375),((INDEX('PTRM input'!$G$385:$P$434,A46offset,$E1375)-INDEX('PTRM input'!$G$277:$P$326,A46offset,$E1375))*OFFSET($F$7,0,$E1375))-SUM($G1375:AK1375),(((INDEX('PTRM input'!$G$385:$P$434,A46offset,$E1375)-INDEX('PTRM input'!$G$277:$P$326,A46offset,$E1375))*OFFSET($F$7,0,$E1375))-SUM($G1375:AK1375))*(OFFSET('PTRM input'!$G$477,0,$E1375-1)/A46taxstdlife))))</f>
        <v>0</v>
      </c>
      <c r="AM1375" s="251">
        <f ca="1">IF(A46taxstdlife="n/a","n/a",IF(A46taxstdlife="",0,IF(AM$3&gt;(A46stdlife+$E1375),((INDEX('PTRM input'!$G$385:$P$434,A46offset,$E1375)-INDEX('PTRM input'!$G$277:$P$326,A46offset,$E1375))*OFFSET($F$7,0,$E1375))-SUM($G1375:AL1375),(((INDEX('PTRM input'!$G$385:$P$434,A46offset,$E1375)-INDEX('PTRM input'!$G$277:$P$326,A46offset,$E1375))*OFFSET($F$7,0,$E1375))-SUM($G1375:AL1375))*(OFFSET('PTRM input'!$G$477,0,$E1375-1)/A46taxstdlife))))</f>
        <v>0</v>
      </c>
      <c r="AN1375" s="251">
        <f ca="1">IF(A46taxstdlife="n/a","n/a",IF(A46taxstdlife="",0,IF(AN$3&gt;(A46stdlife+$E1375),((INDEX('PTRM input'!$G$385:$P$434,A46offset,$E1375)-INDEX('PTRM input'!$G$277:$P$326,A46offset,$E1375))*OFFSET($F$7,0,$E1375))-SUM($G1375:AM1375),(((INDEX('PTRM input'!$G$385:$P$434,A46offset,$E1375)-INDEX('PTRM input'!$G$277:$P$326,A46offset,$E1375))*OFFSET($F$7,0,$E1375))-SUM($G1375:AM1375))*(OFFSET('PTRM input'!$G$477,0,$E1375-1)/A46taxstdlife))))</f>
        <v>0</v>
      </c>
      <c r="AO1375" s="251">
        <f ca="1">IF(A46taxstdlife="n/a","n/a",IF(A46taxstdlife="",0,IF(AO$3&gt;(A46stdlife+$E1375),((INDEX('PTRM input'!$G$385:$P$434,A46offset,$E1375)-INDEX('PTRM input'!$G$277:$P$326,A46offset,$E1375))*OFFSET($F$7,0,$E1375))-SUM($G1375:AN1375),(((INDEX('PTRM input'!$G$385:$P$434,A46offset,$E1375)-INDEX('PTRM input'!$G$277:$P$326,A46offset,$E1375))*OFFSET($F$7,0,$E1375))-SUM($G1375:AN1375))*(OFFSET('PTRM input'!$G$477,0,$E1375-1)/A46taxstdlife))))</f>
        <v>0</v>
      </c>
      <c r="AP1375" s="251">
        <f ca="1">IF(A46taxstdlife="n/a","n/a",IF(A46taxstdlife="",0,IF(AP$3&gt;(A46stdlife+$E1375),((INDEX('PTRM input'!$G$385:$P$434,A46offset,$E1375)-INDEX('PTRM input'!$G$277:$P$326,A46offset,$E1375))*OFFSET($F$7,0,$E1375))-SUM($G1375:AO1375),(((INDEX('PTRM input'!$G$385:$P$434,A46offset,$E1375)-INDEX('PTRM input'!$G$277:$P$326,A46offset,$E1375))*OFFSET($F$7,0,$E1375))-SUM($G1375:AO1375))*(OFFSET('PTRM input'!$G$477,0,$E1375-1)/A46taxstdlife))))</f>
        <v>0</v>
      </c>
      <c r="AQ1375" s="251">
        <f ca="1">IF(A46taxstdlife="n/a","n/a",IF(A46taxstdlife="",0,IF(AQ$3&gt;(A46stdlife+$E1375),((INDEX('PTRM input'!$G$385:$P$434,A46offset,$E1375)-INDEX('PTRM input'!$G$277:$P$326,A46offset,$E1375))*OFFSET($F$7,0,$E1375))-SUM($G1375:AP1375),(((INDEX('PTRM input'!$G$385:$P$434,A46offset,$E1375)-INDEX('PTRM input'!$G$277:$P$326,A46offset,$E1375))*OFFSET($F$7,0,$E1375))-SUM($G1375:AP1375))*(OFFSET('PTRM input'!$G$477,0,$E1375-1)/A46taxstdlife))))</f>
        <v>0</v>
      </c>
      <c r="AR1375" s="251">
        <f ca="1">IF(A46taxstdlife="n/a","n/a",IF(A46taxstdlife="",0,IF(AR$3&gt;(A46stdlife+$E1375),((INDEX('PTRM input'!$G$385:$P$434,A46offset,$E1375)-INDEX('PTRM input'!$G$277:$P$326,A46offset,$E1375))*OFFSET($F$7,0,$E1375))-SUM($G1375:AQ1375),(((INDEX('PTRM input'!$G$385:$P$434,A46offset,$E1375)-INDEX('PTRM input'!$G$277:$P$326,A46offset,$E1375))*OFFSET($F$7,0,$E1375))-SUM($G1375:AQ1375))*(OFFSET('PTRM input'!$G$477,0,$E1375-1)/A46taxstdlife))))</f>
        <v>0</v>
      </c>
      <c r="AS1375" s="251">
        <f ca="1">IF(A46taxstdlife="n/a","n/a",IF(A46taxstdlife="",0,IF(AS$3&gt;(A46stdlife+$E1375),((INDEX('PTRM input'!$G$385:$P$434,A46offset,$E1375)-INDEX('PTRM input'!$G$277:$P$326,A46offset,$E1375))*OFFSET($F$7,0,$E1375))-SUM($G1375:AR1375),(((INDEX('PTRM input'!$G$385:$P$434,A46offset,$E1375)-INDEX('PTRM input'!$G$277:$P$326,A46offset,$E1375))*OFFSET($F$7,0,$E1375))-SUM($G1375:AR1375))*(OFFSET('PTRM input'!$G$477,0,$E1375-1)/A46taxstdlife))))</f>
        <v>0</v>
      </c>
      <c r="AT1375" s="251">
        <f ca="1">IF(A46taxstdlife="n/a","n/a",IF(A46taxstdlife="",0,IF(AT$3&gt;(A46stdlife+$E1375),((INDEX('PTRM input'!$G$385:$P$434,A46offset,$E1375)-INDEX('PTRM input'!$G$277:$P$326,A46offset,$E1375))*OFFSET($F$7,0,$E1375))-SUM($G1375:AS1375),(((INDEX('PTRM input'!$G$385:$P$434,A46offset,$E1375)-INDEX('PTRM input'!$G$277:$P$326,A46offset,$E1375))*OFFSET($F$7,0,$E1375))-SUM($G1375:AS1375))*(OFFSET('PTRM input'!$G$477,0,$E1375-1)/A46taxstdlife))))</f>
        <v>0</v>
      </c>
      <c r="AU1375" s="251">
        <f ca="1">IF(A46taxstdlife="n/a","n/a",IF(A46taxstdlife="",0,IF(AU$3&gt;(A46stdlife+$E1375),((INDEX('PTRM input'!$G$385:$P$434,A46offset,$E1375)-INDEX('PTRM input'!$G$277:$P$326,A46offset,$E1375))*OFFSET($F$7,0,$E1375))-SUM($G1375:AT1375),(((INDEX('PTRM input'!$G$385:$P$434,A46offset,$E1375)-INDEX('PTRM input'!$G$277:$P$326,A46offset,$E1375))*OFFSET($F$7,0,$E1375))-SUM($G1375:AT1375))*(OFFSET('PTRM input'!$G$477,0,$E1375-1)/A46taxstdlife))))</f>
        <v>0</v>
      </c>
      <c r="AV1375" s="251">
        <f ca="1">IF(A46taxstdlife="n/a","n/a",IF(A46taxstdlife="",0,IF(AV$3&gt;(A46stdlife+$E1375),((INDEX('PTRM input'!$G$385:$P$434,A46offset,$E1375)-INDEX('PTRM input'!$G$277:$P$326,A46offset,$E1375))*OFFSET($F$7,0,$E1375))-SUM($G1375:AU1375),(((INDEX('PTRM input'!$G$385:$P$434,A46offset,$E1375)-INDEX('PTRM input'!$G$277:$P$326,A46offset,$E1375))*OFFSET($F$7,0,$E1375))-SUM($G1375:AU1375))*(OFFSET('PTRM input'!$G$477,0,$E1375-1)/A46taxstdlife))))</f>
        <v>0</v>
      </c>
      <c r="AW1375" s="251">
        <f ca="1">IF(A46taxstdlife="n/a","n/a",IF(A46taxstdlife="",0,IF(AW$3&gt;(A46stdlife+$E1375),((INDEX('PTRM input'!$G$385:$P$434,A46offset,$E1375)-INDEX('PTRM input'!$G$277:$P$326,A46offset,$E1375))*OFFSET($F$7,0,$E1375))-SUM($G1375:AV1375),(((INDEX('PTRM input'!$G$385:$P$434,A46offset,$E1375)-INDEX('PTRM input'!$G$277:$P$326,A46offset,$E1375))*OFFSET($F$7,0,$E1375))-SUM($G1375:AV1375))*(OFFSET('PTRM input'!$G$477,0,$E1375-1)/A46taxstdlife))))</f>
        <v>0</v>
      </c>
      <c r="AX1375" s="251">
        <f ca="1">IF(A46taxstdlife="n/a","n/a",IF(A46taxstdlife="",0,IF(AX$3&gt;(A46stdlife+$E1375),((INDEX('PTRM input'!$G$385:$P$434,A46offset,$E1375)-INDEX('PTRM input'!$G$277:$P$326,A46offset,$E1375))*OFFSET($F$7,0,$E1375))-SUM($G1375:AW1375),(((INDEX('PTRM input'!$G$385:$P$434,A46offset,$E1375)-INDEX('PTRM input'!$G$277:$P$326,A46offset,$E1375))*OFFSET($F$7,0,$E1375))-SUM($G1375:AW1375))*(OFFSET('PTRM input'!$G$477,0,$E1375-1)/A46taxstdlife))))</f>
        <v>0</v>
      </c>
      <c r="AY1375" s="251">
        <f ca="1">IF(A46taxstdlife="n/a","n/a",IF(A46taxstdlife="",0,IF(AY$3&gt;(A46stdlife+$E1375),((INDEX('PTRM input'!$G$385:$P$434,A46offset,$E1375)-INDEX('PTRM input'!$G$277:$P$326,A46offset,$E1375))*OFFSET($F$7,0,$E1375))-SUM($G1375:AX1375),(((INDEX('PTRM input'!$G$385:$P$434,A46offset,$E1375)-INDEX('PTRM input'!$G$277:$P$326,A46offset,$E1375))*OFFSET($F$7,0,$E1375))-SUM($G1375:AX1375))*(OFFSET('PTRM input'!$G$477,0,$E1375-1)/A46taxstdlife))))</f>
        <v>0</v>
      </c>
      <c r="AZ1375" s="251">
        <f ca="1">IF(A46taxstdlife="n/a","n/a",IF(A46taxstdlife="",0,IF(AZ$3&gt;(A46stdlife+$E1375),((INDEX('PTRM input'!$G$385:$P$434,A46offset,$E1375)-INDEX('PTRM input'!$G$277:$P$326,A46offset,$E1375))*OFFSET($F$7,0,$E1375))-SUM($G1375:AY1375),(((INDEX('PTRM input'!$G$385:$P$434,A46offset,$E1375)-INDEX('PTRM input'!$G$277:$P$326,A46offset,$E1375))*OFFSET($F$7,0,$E1375))-SUM($G1375:AY1375))*(OFFSET('PTRM input'!$G$477,0,$E1375-1)/A46taxstdlife))))</f>
        <v>0</v>
      </c>
      <c r="BA1375" s="251">
        <f ca="1">IF(A46taxstdlife="n/a","n/a",IF(A46taxstdlife="",0,IF(BA$3&gt;(A46stdlife+$E1375),((INDEX('PTRM input'!$G$385:$P$434,A46offset,$E1375)-INDEX('PTRM input'!$G$277:$P$326,A46offset,$E1375))*OFFSET($F$7,0,$E1375))-SUM($G1375:AZ1375),(((INDEX('PTRM input'!$G$385:$P$434,A46offset,$E1375)-INDEX('PTRM input'!$G$277:$P$326,A46offset,$E1375))*OFFSET($F$7,0,$E1375))-SUM($G1375:AZ1375))*(OFFSET('PTRM input'!$G$477,0,$E1375-1)/A46taxstdlife))))</f>
        <v>0</v>
      </c>
      <c r="BB1375" s="251">
        <f ca="1">IF(A46taxstdlife="n/a","n/a",IF(A46taxstdlife="",0,IF(BB$3&gt;(A46stdlife+$E1375),((INDEX('PTRM input'!$G$385:$P$434,A46offset,$E1375)-INDEX('PTRM input'!$G$277:$P$326,A46offset,$E1375))*OFFSET($F$7,0,$E1375))-SUM($G1375:BA1375),(((INDEX('PTRM input'!$G$385:$P$434,A46offset,$E1375)-INDEX('PTRM input'!$G$277:$P$326,A46offset,$E1375))*OFFSET($F$7,0,$E1375))-SUM($G1375:BA1375))*(OFFSET('PTRM input'!$G$477,0,$E1375-1)/A46taxstdlife))))</f>
        <v>0</v>
      </c>
      <c r="BC1375" s="251">
        <f ca="1">IF(A46taxstdlife="n/a","n/a",IF(A46taxstdlife="",0,IF(BC$3&gt;(A46stdlife+$E1375),((INDEX('PTRM input'!$G$385:$P$434,A46offset,$E1375)-INDEX('PTRM input'!$G$277:$P$326,A46offset,$E1375))*OFFSET($F$7,0,$E1375))-SUM($G1375:BB1375),(((INDEX('PTRM input'!$G$385:$P$434,A46offset,$E1375)-INDEX('PTRM input'!$G$277:$P$326,A46offset,$E1375))*OFFSET($F$7,0,$E1375))-SUM($G1375:BB1375))*(OFFSET('PTRM input'!$G$477,0,$E1375-1)/A46taxstdlife))))</f>
        <v>0</v>
      </c>
      <c r="BD1375" s="251">
        <f ca="1">IF(A46taxstdlife="n/a","n/a",IF(A46taxstdlife="",0,IF(BD$3&gt;(A46stdlife+$E1375),((INDEX('PTRM input'!$G$385:$P$434,A46offset,$E1375)-INDEX('PTRM input'!$G$277:$P$326,A46offset,$E1375))*OFFSET($F$7,0,$E1375))-SUM($G1375:BC1375),(((INDEX('PTRM input'!$G$385:$P$434,A46offset,$E1375)-INDEX('PTRM input'!$G$277:$P$326,A46offset,$E1375))*OFFSET($F$7,0,$E1375))-SUM($G1375:BC1375))*(OFFSET('PTRM input'!$G$477,0,$E1375-1)/A46taxstdlife))))</f>
        <v>0</v>
      </c>
      <c r="BE1375" s="251">
        <f ca="1">IF(A46taxstdlife="n/a","n/a",IF(A46taxstdlife="",0,IF(BE$3&gt;(A46stdlife+$E1375),((INDEX('PTRM input'!$G$385:$P$434,A46offset,$E1375)-INDEX('PTRM input'!$G$277:$P$326,A46offset,$E1375))*OFFSET($F$7,0,$E1375))-SUM($G1375:BD1375),(((INDEX('PTRM input'!$G$385:$P$434,A46offset,$E1375)-INDEX('PTRM input'!$G$277:$P$326,A46offset,$E1375))*OFFSET($F$7,0,$E1375))-SUM($G1375:BD1375))*(OFFSET('PTRM input'!$G$477,0,$E1375-1)/A46taxstdlife))))</f>
        <v>0</v>
      </c>
      <c r="BF1375" s="251">
        <f ca="1">IF(A46taxstdlife="n/a","n/a",IF(A46taxstdlife="",0,IF(BF$3&gt;(A46stdlife+$E1375),((INDEX('PTRM input'!$G$385:$P$434,A46offset,$E1375)-INDEX('PTRM input'!$G$277:$P$326,A46offset,$E1375))*OFFSET($F$7,0,$E1375))-SUM($G1375:BE1375),(((INDEX('PTRM input'!$G$385:$P$434,A46offset,$E1375)-INDEX('PTRM input'!$G$277:$P$326,A46offset,$E1375))*OFFSET($F$7,0,$E1375))-SUM($G1375:BE1375))*(OFFSET('PTRM input'!$G$477,0,$E1375-1)/A46taxstdlife))))</f>
        <v>0</v>
      </c>
      <c r="BG1375" s="251">
        <f ca="1">IF(A46taxstdlife="n/a","n/a",IF(A46taxstdlife="",0,IF(BG$3&gt;(A46stdlife+$E1375),((INDEX('PTRM input'!$G$385:$P$434,A46offset,$E1375)-INDEX('PTRM input'!$G$277:$P$326,A46offset,$E1375))*OFFSET($F$7,0,$E1375))-SUM($G1375:BF1375),(((INDEX('PTRM input'!$G$385:$P$434,A46offset,$E1375)-INDEX('PTRM input'!$G$277:$P$326,A46offset,$E1375))*OFFSET($F$7,0,$E1375))-SUM($G1375:BF1375))*(OFFSET('PTRM input'!$G$477,0,$E1375-1)/A46taxstdlife))))</f>
        <v>0</v>
      </c>
      <c r="BH1375" s="251">
        <f ca="1">IF(A46taxstdlife="n/a","n/a",IF(A46taxstdlife="",0,IF(BH$3&gt;(A46stdlife+$E1375),((INDEX('PTRM input'!$G$385:$P$434,A46offset,$E1375)-INDEX('PTRM input'!$G$277:$P$326,A46offset,$E1375))*OFFSET($F$7,0,$E1375))-SUM($G1375:BG1375),(((INDEX('PTRM input'!$G$385:$P$434,A46offset,$E1375)-INDEX('PTRM input'!$G$277:$P$326,A46offset,$E1375))*OFFSET($F$7,0,$E1375))-SUM($G1375:BG1375))*(OFFSET('PTRM input'!$G$477,0,$E1375-1)/A46taxstdlife))))</f>
        <v>0</v>
      </c>
      <c r="BI1375" s="251">
        <f ca="1">IF(A46taxstdlife="n/a","n/a",IF(A46taxstdlife="",0,IF(BI$3&gt;(A46stdlife+$E1375),((INDEX('PTRM input'!$G$385:$P$434,A46offset,$E1375)-INDEX('PTRM input'!$G$277:$P$326,A46offset,$E1375))*OFFSET($F$7,0,$E1375))-SUM($G1375:BH1375),(((INDEX('PTRM input'!$G$385:$P$434,A46offset,$E1375)-INDEX('PTRM input'!$G$277:$P$326,A46offset,$E1375))*OFFSET($F$7,0,$E1375))-SUM($G1375:BH1375))*(OFFSET('PTRM input'!$G$477,0,$E1375-1)/A46taxstdlife))))</f>
        <v>0</v>
      </c>
      <c r="BJ1375" s="116"/>
      <c r="BK1375" s="116"/>
      <c r="BL1375" s="116"/>
      <c r="BM1375" s="116"/>
    </row>
    <row r="1376" spans="1:65" ht="12.75" hidden="1" customHeight="1" outlineLevel="2">
      <c r="A1376" s="366"/>
      <c r="B1376" s="19"/>
      <c r="C1376" s="18"/>
      <c r="D1376" s="760"/>
      <c r="E1376" s="87">
        <v>10</v>
      </c>
      <c r="F1376" s="356"/>
      <c r="G1376" s="434"/>
      <c r="H1376" s="435"/>
      <c r="I1376" s="435"/>
      <c r="J1376" s="435"/>
      <c r="K1376" s="435"/>
      <c r="L1376" s="435"/>
      <c r="M1376" s="435"/>
      <c r="N1376" s="435"/>
      <c r="O1376" s="435"/>
      <c r="P1376" s="619"/>
      <c r="Q1376" s="251">
        <f ca="1">IF(A46taxstdlife="n/a","n/a",IF(A46taxstdlife="",0,IF(Q$3&gt;(A46stdlife+$E1376),((INDEX('PTRM input'!$G$385:$P$434,A46offset,$E1376)-INDEX('PTRM input'!$G$277:$P$326,A46offset,$E1376))*OFFSET($F$7,0,$E1376))-SUM($G1376:P1376),(((INDEX('PTRM input'!$G$385:$P$434,A46offset,$E1376)-INDEX('PTRM input'!$G$277:$P$326,A46offset,$E1376))*OFFSET($F$7,0,$E1376))-SUM($G1376:P1376))*(OFFSET('PTRM input'!$G$477,0,$E1376-1)/A46taxstdlife))))</f>
        <v>0</v>
      </c>
      <c r="R1376" s="251">
        <f ca="1">IF(A46taxstdlife="n/a","n/a",IF(A46taxstdlife="",0,IF(R$3&gt;(A46stdlife+$E1376),((INDEX('PTRM input'!$G$385:$P$434,A46offset,$E1376)-INDEX('PTRM input'!$G$277:$P$326,A46offset,$E1376))*OFFSET($F$7,0,$E1376))-SUM($G1376:Q1376),(((INDEX('PTRM input'!$G$385:$P$434,A46offset,$E1376)-INDEX('PTRM input'!$G$277:$P$326,A46offset,$E1376))*OFFSET($F$7,0,$E1376))-SUM($G1376:Q1376))*(OFFSET('PTRM input'!$G$477,0,$E1376-1)/A46taxstdlife))))</f>
        <v>0</v>
      </c>
      <c r="S1376" s="251">
        <f ca="1">IF(A46taxstdlife="n/a","n/a",IF(A46taxstdlife="",0,IF(S$3&gt;(A46stdlife+$E1376),((INDEX('PTRM input'!$G$385:$P$434,A46offset,$E1376)-INDEX('PTRM input'!$G$277:$P$326,A46offset,$E1376))*OFFSET($F$7,0,$E1376))-SUM($G1376:R1376),(((INDEX('PTRM input'!$G$385:$P$434,A46offset,$E1376)-INDEX('PTRM input'!$G$277:$P$326,A46offset,$E1376))*OFFSET($F$7,0,$E1376))-SUM($G1376:R1376))*(OFFSET('PTRM input'!$G$477,0,$E1376-1)/A46taxstdlife))))</f>
        <v>0</v>
      </c>
      <c r="T1376" s="251">
        <f ca="1">IF(A46taxstdlife="n/a","n/a",IF(A46taxstdlife="",0,IF(T$3&gt;(A46stdlife+$E1376),((INDEX('PTRM input'!$G$385:$P$434,A46offset,$E1376)-INDEX('PTRM input'!$G$277:$P$326,A46offset,$E1376))*OFFSET($F$7,0,$E1376))-SUM($G1376:S1376),(((INDEX('PTRM input'!$G$385:$P$434,A46offset,$E1376)-INDEX('PTRM input'!$G$277:$P$326,A46offset,$E1376))*OFFSET($F$7,0,$E1376))-SUM($G1376:S1376))*(OFFSET('PTRM input'!$G$477,0,$E1376-1)/A46taxstdlife))))</f>
        <v>0</v>
      </c>
      <c r="U1376" s="251">
        <f ca="1">IF(A46taxstdlife="n/a","n/a",IF(A46taxstdlife="",0,IF(U$3&gt;(A46stdlife+$E1376),((INDEX('PTRM input'!$G$385:$P$434,A46offset,$E1376)-INDEX('PTRM input'!$G$277:$P$326,A46offset,$E1376))*OFFSET($F$7,0,$E1376))-SUM($G1376:T1376),(((INDEX('PTRM input'!$G$385:$P$434,A46offset,$E1376)-INDEX('PTRM input'!$G$277:$P$326,A46offset,$E1376))*OFFSET($F$7,0,$E1376))-SUM($G1376:T1376))*(OFFSET('PTRM input'!$G$477,0,$E1376-1)/A46taxstdlife))))</f>
        <v>0</v>
      </c>
      <c r="V1376" s="251">
        <f ca="1">IF(A46taxstdlife="n/a","n/a",IF(A46taxstdlife="",0,IF(V$3&gt;(A46stdlife+$E1376),((INDEX('PTRM input'!$G$385:$P$434,A46offset,$E1376)-INDEX('PTRM input'!$G$277:$P$326,A46offset,$E1376))*OFFSET($F$7,0,$E1376))-SUM($G1376:U1376),(((INDEX('PTRM input'!$G$385:$P$434,A46offset,$E1376)-INDEX('PTRM input'!$G$277:$P$326,A46offset,$E1376))*OFFSET($F$7,0,$E1376))-SUM($G1376:U1376))*(OFFSET('PTRM input'!$G$477,0,$E1376-1)/A46taxstdlife))))</f>
        <v>0</v>
      </c>
      <c r="W1376" s="251">
        <f ca="1">IF(A46taxstdlife="n/a","n/a",IF(A46taxstdlife="",0,IF(W$3&gt;(A46stdlife+$E1376),((INDEX('PTRM input'!$G$385:$P$434,A46offset,$E1376)-INDEX('PTRM input'!$G$277:$P$326,A46offset,$E1376))*OFFSET($F$7,0,$E1376))-SUM($G1376:V1376),(((INDEX('PTRM input'!$G$385:$P$434,A46offset,$E1376)-INDEX('PTRM input'!$G$277:$P$326,A46offset,$E1376))*OFFSET($F$7,0,$E1376))-SUM($G1376:V1376))*(OFFSET('PTRM input'!$G$477,0,$E1376-1)/A46taxstdlife))))</f>
        <v>0</v>
      </c>
      <c r="X1376" s="251">
        <f ca="1">IF(A46taxstdlife="n/a","n/a",IF(A46taxstdlife="",0,IF(X$3&gt;(A46stdlife+$E1376),((INDEX('PTRM input'!$G$385:$P$434,A46offset,$E1376)-INDEX('PTRM input'!$G$277:$P$326,A46offset,$E1376))*OFFSET($F$7,0,$E1376))-SUM($G1376:W1376),(((INDEX('PTRM input'!$G$385:$P$434,A46offset,$E1376)-INDEX('PTRM input'!$G$277:$P$326,A46offset,$E1376))*OFFSET($F$7,0,$E1376))-SUM($G1376:W1376))*(OFFSET('PTRM input'!$G$477,0,$E1376-1)/A46taxstdlife))))</f>
        <v>0</v>
      </c>
      <c r="Y1376" s="251">
        <f ca="1">IF(A46taxstdlife="n/a","n/a",IF(A46taxstdlife="",0,IF(Y$3&gt;(A46stdlife+$E1376),((INDEX('PTRM input'!$G$385:$P$434,A46offset,$E1376)-INDEX('PTRM input'!$G$277:$P$326,A46offset,$E1376))*OFFSET($F$7,0,$E1376))-SUM($G1376:X1376),(((INDEX('PTRM input'!$G$385:$P$434,A46offset,$E1376)-INDEX('PTRM input'!$G$277:$P$326,A46offset,$E1376))*OFFSET($F$7,0,$E1376))-SUM($G1376:X1376))*(OFFSET('PTRM input'!$G$477,0,$E1376-1)/A46taxstdlife))))</f>
        <v>0</v>
      </c>
      <c r="Z1376" s="251">
        <f ca="1">IF(A46taxstdlife="n/a","n/a",IF(A46taxstdlife="",0,IF(Z$3&gt;(A46stdlife+$E1376),((INDEX('PTRM input'!$G$385:$P$434,A46offset,$E1376)-INDEX('PTRM input'!$G$277:$P$326,A46offset,$E1376))*OFFSET($F$7,0,$E1376))-SUM($G1376:Y1376),(((INDEX('PTRM input'!$G$385:$P$434,A46offset,$E1376)-INDEX('PTRM input'!$G$277:$P$326,A46offset,$E1376))*OFFSET($F$7,0,$E1376))-SUM($G1376:Y1376))*(OFFSET('PTRM input'!$G$477,0,$E1376-1)/A46taxstdlife))))</f>
        <v>0</v>
      </c>
      <c r="AA1376" s="251">
        <f ca="1">IF(A46taxstdlife="n/a","n/a",IF(A46taxstdlife="",0,IF(AA$3&gt;(A46stdlife+$E1376),((INDEX('PTRM input'!$G$385:$P$434,A46offset,$E1376)-INDEX('PTRM input'!$G$277:$P$326,A46offset,$E1376))*OFFSET($F$7,0,$E1376))-SUM($G1376:Z1376),(((INDEX('PTRM input'!$G$385:$P$434,A46offset,$E1376)-INDEX('PTRM input'!$G$277:$P$326,A46offset,$E1376))*OFFSET($F$7,0,$E1376))-SUM($G1376:Z1376))*(OFFSET('PTRM input'!$G$477,0,$E1376-1)/A46taxstdlife))))</f>
        <v>0</v>
      </c>
      <c r="AB1376" s="251">
        <f ca="1">IF(A46taxstdlife="n/a","n/a",IF(A46taxstdlife="",0,IF(AB$3&gt;(A46stdlife+$E1376),((INDEX('PTRM input'!$G$385:$P$434,A46offset,$E1376)-INDEX('PTRM input'!$G$277:$P$326,A46offset,$E1376))*OFFSET($F$7,0,$E1376))-SUM($G1376:AA1376),(((INDEX('PTRM input'!$G$385:$P$434,A46offset,$E1376)-INDEX('PTRM input'!$G$277:$P$326,A46offset,$E1376))*OFFSET($F$7,0,$E1376))-SUM($G1376:AA1376))*(OFFSET('PTRM input'!$G$477,0,$E1376-1)/A46taxstdlife))))</f>
        <v>0</v>
      </c>
      <c r="AC1376" s="251">
        <f ca="1">IF(A46taxstdlife="n/a","n/a",IF(A46taxstdlife="",0,IF(AC$3&gt;(A46stdlife+$E1376),((INDEX('PTRM input'!$G$385:$P$434,A46offset,$E1376)-INDEX('PTRM input'!$G$277:$P$326,A46offset,$E1376))*OFFSET($F$7,0,$E1376))-SUM($G1376:AB1376),(((INDEX('PTRM input'!$G$385:$P$434,A46offset,$E1376)-INDEX('PTRM input'!$G$277:$P$326,A46offset,$E1376))*OFFSET($F$7,0,$E1376))-SUM($G1376:AB1376))*(OFFSET('PTRM input'!$G$477,0,$E1376-1)/A46taxstdlife))))</f>
        <v>0</v>
      </c>
      <c r="AD1376" s="251">
        <f ca="1">IF(A46taxstdlife="n/a","n/a",IF(A46taxstdlife="",0,IF(AD$3&gt;(A46stdlife+$E1376),((INDEX('PTRM input'!$G$385:$P$434,A46offset,$E1376)-INDEX('PTRM input'!$G$277:$P$326,A46offset,$E1376))*OFFSET($F$7,0,$E1376))-SUM($G1376:AC1376),(((INDEX('PTRM input'!$G$385:$P$434,A46offset,$E1376)-INDEX('PTRM input'!$G$277:$P$326,A46offset,$E1376))*OFFSET($F$7,0,$E1376))-SUM($G1376:AC1376))*(OFFSET('PTRM input'!$G$477,0,$E1376-1)/A46taxstdlife))))</f>
        <v>0</v>
      </c>
      <c r="AE1376" s="251">
        <f ca="1">IF(A46taxstdlife="n/a","n/a",IF(A46taxstdlife="",0,IF(AE$3&gt;(A46stdlife+$E1376),((INDEX('PTRM input'!$G$385:$P$434,A46offset,$E1376)-INDEX('PTRM input'!$G$277:$P$326,A46offset,$E1376))*OFFSET($F$7,0,$E1376))-SUM($G1376:AD1376),(((INDEX('PTRM input'!$G$385:$P$434,A46offset,$E1376)-INDEX('PTRM input'!$G$277:$P$326,A46offset,$E1376))*OFFSET($F$7,0,$E1376))-SUM($G1376:AD1376))*(OFFSET('PTRM input'!$G$477,0,$E1376-1)/A46taxstdlife))))</f>
        <v>0</v>
      </c>
      <c r="AF1376" s="251">
        <f ca="1">IF(A46taxstdlife="n/a","n/a",IF(A46taxstdlife="",0,IF(AF$3&gt;(A46stdlife+$E1376),((INDEX('PTRM input'!$G$385:$P$434,A46offset,$E1376)-INDEX('PTRM input'!$G$277:$P$326,A46offset,$E1376))*OFFSET($F$7,0,$E1376))-SUM($G1376:AE1376),(((INDEX('PTRM input'!$G$385:$P$434,A46offset,$E1376)-INDEX('PTRM input'!$G$277:$P$326,A46offset,$E1376))*OFFSET($F$7,0,$E1376))-SUM($G1376:AE1376))*(OFFSET('PTRM input'!$G$477,0,$E1376-1)/A46taxstdlife))))</f>
        <v>0</v>
      </c>
      <c r="AG1376" s="251">
        <f ca="1">IF(A46taxstdlife="n/a","n/a",IF(A46taxstdlife="",0,IF(AG$3&gt;(A46stdlife+$E1376),((INDEX('PTRM input'!$G$385:$P$434,A46offset,$E1376)-INDEX('PTRM input'!$G$277:$P$326,A46offset,$E1376))*OFFSET($F$7,0,$E1376))-SUM($G1376:AF1376),(((INDEX('PTRM input'!$G$385:$P$434,A46offset,$E1376)-INDEX('PTRM input'!$G$277:$P$326,A46offset,$E1376))*OFFSET($F$7,0,$E1376))-SUM($G1376:AF1376))*(OFFSET('PTRM input'!$G$477,0,$E1376-1)/A46taxstdlife))))</f>
        <v>0</v>
      </c>
      <c r="AH1376" s="251">
        <f ca="1">IF(A46taxstdlife="n/a","n/a",IF(A46taxstdlife="",0,IF(AH$3&gt;(A46stdlife+$E1376),((INDEX('PTRM input'!$G$385:$P$434,A46offset,$E1376)-INDEX('PTRM input'!$G$277:$P$326,A46offset,$E1376))*OFFSET($F$7,0,$E1376))-SUM($G1376:AG1376),(((INDEX('PTRM input'!$G$385:$P$434,A46offset,$E1376)-INDEX('PTRM input'!$G$277:$P$326,A46offset,$E1376))*OFFSET($F$7,0,$E1376))-SUM($G1376:AG1376))*(OFFSET('PTRM input'!$G$477,0,$E1376-1)/A46taxstdlife))))</f>
        <v>0</v>
      </c>
      <c r="AI1376" s="251">
        <f ca="1">IF(A46taxstdlife="n/a","n/a",IF(A46taxstdlife="",0,IF(AI$3&gt;(A46stdlife+$E1376),((INDEX('PTRM input'!$G$385:$P$434,A46offset,$E1376)-INDEX('PTRM input'!$G$277:$P$326,A46offset,$E1376))*OFFSET($F$7,0,$E1376))-SUM($G1376:AH1376),(((INDEX('PTRM input'!$G$385:$P$434,A46offset,$E1376)-INDEX('PTRM input'!$G$277:$P$326,A46offset,$E1376))*OFFSET($F$7,0,$E1376))-SUM($G1376:AH1376))*(OFFSET('PTRM input'!$G$477,0,$E1376-1)/A46taxstdlife))))</f>
        <v>0</v>
      </c>
      <c r="AJ1376" s="251">
        <f ca="1">IF(A46taxstdlife="n/a","n/a",IF(A46taxstdlife="",0,IF(AJ$3&gt;(A46stdlife+$E1376),((INDEX('PTRM input'!$G$385:$P$434,A46offset,$E1376)-INDEX('PTRM input'!$G$277:$P$326,A46offset,$E1376))*OFFSET($F$7,0,$E1376))-SUM($G1376:AI1376),(((INDEX('PTRM input'!$G$385:$P$434,A46offset,$E1376)-INDEX('PTRM input'!$G$277:$P$326,A46offset,$E1376))*OFFSET($F$7,0,$E1376))-SUM($G1376:AI1376))*(OFFSET('PTRM input'!$G$477,0,$E1376-1)/A46taxstdlife))))</f>
        <v>0</v>
      </c>
      <c r="AK1376" s="251">
        <f ca="1">IF(A46taxstdlife="n/a","n/a",IF(A46taxstdlife="",0,IF(AK$3&gt;(A46stdlife+$E1376),((INDEX('PTRM input'!$G$385:$P$434,A46offset,$E1376)-INDEX('PTRM input'!$G$277:$P$326,A46offset,$E1376))*OFFSET($F$7,0,$E1376))-SUM($G1376:AJ1376),(((INDEX('PTRM input'!$G$385:$P$434,A46offset,$E1376)-INDEX('PTRM input'!$G$277:$P$326,A46offset,$E1376))*OFFSET($F$7,0,$E1376))-SUM($G1376:AJ1376))*(OFFSET('PTRM input'!$G$477,0,$E1376-1)/A46taxstdlife))))</f>
        <v>0</v>
      </c>
      <c r="AL1376" s="251">
        <f ca="1">IF(A46taxstdlife="n/a","n/a",IF(A46taxstdlife="",0,IF(AL$3&gt;(A46stdlife+$E1376),((INDEX('PTRM input'!$G$385:$P$434,A46offset,$E1376)-INDEX('PTRM input'!$G$277:$P$326,A46offset,$E1376))*OFFSET($F$7,0,$E1376))-SUM($G1376:AK1376),(((INDEX('PTRM input'!$G$385:$P$434,A46offset,$E1376)-INDEX('PTRM input'!$G$277:$P$326,A46offset,$E1376))*OFFSET($F$7,0,$E1376))-SUM($G1376:AK1376))*(OFFSET('PTRM input'!$G$477,0,$E1376-1)/A46taxstdlife))))</f>
        <v>0</v>
      </c>
      <c r="AM1376" s="251">
        <f ca="1">IF(A46taxstdlife="n/a","n/a",IF(A46taxstdlife="",0,IF(AM$3&gt;(A46stdlife+$E1376),((INDEX('PTRM input'!$G$385:$P$434,A46offset,$E1376)-INDEX('PTRM input'!$G$277:$P$326,A46offset,$E1376))*OFFSET($F$7,0,$E1376))-SUM($G1376:AL1376),(((INDEX('PTRM input'!$G$385:$P$434,A46offset,$E1376)-INDEX('PTRM input'!$G$277:$P$326,A46offset,$E1376))*OFFSET($F$7,0,$E1376))-SUM($G1376:AL1376))*(OFFSET('PTRM input'!$G$477,0,$E1376-1)/A46taxstdlife))))</f>
        <v>0</v>
      </c>
      <c r="AN1376" s="251">
        <f ca="1">IF(A46taxstdlife="n/a","n/a",IF(A46taxstdlife="",0,IF(AN$3&gt;(A46stdlife+$E1376),((INDEX('PTRM input'!$G$385:$P$434,A46offset,$E1376)-INDEX('PTRM input'!$G$277:$P$326,A46offset,$E1376))*OFFSET($F$7,0,$E1376))-SUM($G1376:AM1376),(((INDEX('PTRM input'!$G$385:$P$434,A46offset,$E1376)-INDEX('PTRM input'!$G$277:$P$326,A46offset,$E1376))*OFFSET($F$7,0,$E1376))-SUM($G1376:AM1376))*(OFFSET('PTRM input'!$G$477,0,$E1376-1)/A46taxstdlife))))</f>
        <v>0</v>
      </c>
      <c r="AO1376" s="251">
        <f ca="1">IF(A46taxstdlife="n/a","n/a",IF(A46taxstdlife="",0,IF(AO$3&gt;(A46stdlife+$E1376),((INDEX('PTRM input'!$G$385:$P$434,A46offset,$E1376)-INDEX('PTRM input'!$G$277:$P$326,A46offset,$E1376))*OFFSET($F$7,0,$E1376))-SUM($G1376:AN1376),(((INDEX('PTRM input'!$G$385:$P$434,A46offset,$E1376)-INDEX('PTRM input'!$G$277:$P$326,A46offset,$E1376))*OFFSET($F$7,0,$E1376))-SUM($G1376:AN1376))*(OFFSET('PTRM input'!$G$477,0,$E1376-1)/A46taxstdlife))))</f>
        <v>0</v>
      </c>
      <c r="AP1376" s="251">
        <f ca="1">IF(A46taxstdlife="n/a","n/a",IF(A46taxstdlife="",0,IF(AP$3&gt;(A46stdlife+$E1376),((INDEX('PTRM input'!$G$385:$P$434,A46offset,$E1376)-INDEX('PTRM input'!$G$277:$P$326,A46offset,$E1376))*OFFSET($F$7,0,$E1376))-SUM($G1376:AO1376),(((INDEX('PTRM input'!$G$385:$P$434,A46offset,$E1376)-INDEX('PTRM input'!$G$277:$P$326,A46offset,$E1376))*OFFSET($F$7,0,$E1376))-SUM($G1376:AO1376))*(OFFSET('PTRM input'!$G$477,0,$E1376-1)/A46taxstdlife))))</f>
        <v>0</v>
      </c>
      <c r="AQ1376" s="251">
        <f ca="1">IF(A46taxstdlife="n/a","n/a",IF(A46taxstdlife="",0,IF(AQ$3&gt;(A46stdlife+$E1376),((INDEX('PTRM input'!$G$385:$P$434,A46offset,$E1376)-INDEX('PTRM input'!$G$277:$P$326,A46offset,$E1376))*OFFSET($F$7,0,$E1376))-SUM($G1376:AP1376),(((INDEX('PTRM input'!$G$385:$P$434,A46offset,$E1376)-INDEX('PTRM input'!$G$277:$P$326,A46offset,$E1376))*OFFSET($F$7,0,$E1376))-SUM($G1376:AP1376))*(OFFSET('PTRM input'!$G$477,0,$E1376-1)/A46taxstdlife))))</f>
        <v>0</v>
      </c>
      <c r="AR1376" s="251">
        <f ca="1">IF(A46taxstdlife="n/a","n/a",IF(A46taxstdlife="",0,IF(AR$3&gt;(A46stdlife+$E1376),((INDEX('PTRM input'!$G$385:$P$434,A46offset,$E1376)-INDEX('PTRM input'!$G$277:$P$326,A46offset,$E1376))*OFFSET($F$7,0,$E1376))-SUM($G1376:AQ1376),(((INDEX('PTRM input'!$G$385:$P$434,A46offset,$E1376)-INDEX('PTRM input'!$G$277:$P$326,A46offset,$E1376))*OFFSET($F$7,0,$E1376))-SUM($G1376:AQ1376))*(OFFSET('PTRM input'!$G$477,0,$E1376-1)/A46taxstdlife))))</f>
        <v>0</v>
      </c>
      <c r="AS1376" s="251">
        <f ca="1">IF(A46taxstdlife="n/a","n/a",IF(A46taxstdlife="",0,IF(AS$3&gt;(A46stdlife+$E1376),((INDEX('PTRM input'!$G$385:$P$434,A46offset,$E1376)-INDEX('PTRM input'!$G$277:$P$326,A46offset,$E1376))*OFFSET($F$7,0,$E1376))-SUM($G1376:AR1376),(((INDEX('PTRM input'!$G$385:$P$434,A46offset,$E1376)-INDEX('PTRM input'!$G$277:$P$326,A46offset,$E1376))*OFFSET($F$7,0,$E1376))-SUM($G1376:AR1376))*(OFFSET('PTRM input'!$G$477,0,$E1376-1)/A46taxstdlife))))</f>
        <v>0</v>
      </c>
      <c r="AT1376" s="251">
        <f ca="1">IF(A46taxstdlife="n/a","n/a",IF(A46taxstdlife="",0,IF(AT$3&gt;(A46stdlife+$E1376),((INDEX('PTRM input'!$G$385:$P$434,A46offset,$E1376)-INDEX('PTRM input'!$G$277:$P$326,A46offset,$E1376))*OFFSET($F$7,0,$E1376))-SUM($G1376:AS1376),(((INDEX('PTRM input'!$G$385:$P$434,A46offset,$E1376)-INDEX('PTRM input'!$G$277:$P$326,A46offset,$E1376))*OFFSET($F$7,0,$E1376))-SUM($G1376:AS1376))*(OFFSET('PTRM input'!$G$477,0,$E1376-1)/A46taxstdlife))))</f>
        <v>0</v>
      </c>
      <c r="AU1376" s="251">
        <f ca="1">IF(A46taxstdlife="n/a","n/a",IF(A46taxstdlife="",0,IF(AU$3&gt;(A46stdlife+$E1376),((INDEX('PTRM input'!$G$385:$P$434,A46offset,$E1376)-INDEX('PTRM input'!$G$277:$P$326,A46offset,$E1376))*OFFSET($F$7,0,$E1376))-SUM($G1376:AT1376),(((INDEX('PTRM input'!$G$385:$P$434,A46offset,$E1376)-INDEX('PTRM input'!$G$277:$P$326,A46offset,$E1376))*OFFSET($F$7,0,$E1376))-SUM($G1376:AT1376))*(OFFSET('PTRM input'!$G$477,0,$E1376-1)/A46taxstdlife))))</f>
        <v>0</v>
      </c>
      <c r="AV1376" s="251">
        <f ca="1">IF(A46taxstdlife="n/a","n/a",IF(A46taxstdlife="",0,IF(AV$3&gt;(A46stdlife+$E1376),((INDEX('PTRM input'!$G$385:$P$434,A46offset,$E1376)-INDEX('PTRM input'!$G$277:$P$326,A46offset,$E1376))*OFFSET($F$7,0,$E1376))-SUM($G1376:AU1376),(((INDEX('PTRM input'!$G$385:$P$434,A46offset,$E1376)-INDEX('PTRM input'!$G$277:$P$326,A46offset,$E1376))*OFFSET($F$7,0,$E1376))-SUM($G1376:AU1376))*(OFFSET('PTRM input'!$G$477,0,$E1376-1)/A46taxstdlife))))</f>
        <v>0</v>
      </c>
      <c r="AW1376" s="251">
        <f ca="1">IF(A46taxstdlife="n/a","n/a",IF(A46taxstdlife="",0,IF(AW$3&gt;(A46stdlife+$E1376),((INDEX('PTRM input'!$G$385:$P$434,A46offset,$E1376)-INDEX('PTRM input'!$G$277:$P$326,A46offset,$E1376))*OFFSET($F$7,0,$E1376))-SUM($G1376:AV1376),(((INDEX('PTRM input'!$G$385:$P$434,A46offset,$E1376)-INDEX('PTRM input'!$G$277:$P$326,A46offset,$E1376))*OFFSET($F$7,0,$E1376))-SUM($G1376:AV1376))*(OFFSET('PTRM input'!$G$477,0,$E1376-1)/A46taxstdlife))))</f>
        <v>0</v>
      </c>
      <c r="AX1376" s="251">
        <f ca="1">IF(A46taxstdlife="n/a","n/a",IF(A46taxstdlife="",0,IF(AX$3&gt;(A46stdlife+$E1376),((INDEX('PTRM input'!$G$385:$P$434,A46offset,$E1376)-INDEX('PTRM input'!$G$277:$P$326,A46offset,$E1376))*OFFSET($F$7,0,$E1376))-SUM($G1376:AW1376),(((INDEX('PTRM input'!$G$385:$P$434,A46offset,$E1376)-INDEX('PTRM input'!$G$277:$P$326,A46offset,$E1376))*OFFSET($F$7,0,$E1376))-SUM($G1376:AW1376))*(OFFSET('PTRM input'!$G$477,0,$E1376-1)/A46taxstdlife))))</f>
        <v>0</v>
      </c>
      <c r="AY1376" s="251">
        <f ca="1">IF(A46taxstdlife="n/a","n/a",IF(A46taxstdlife="",0,IF(AY$3&gt;(A46stdlife+$E1376),((INDEX('PTRM input'!$G$385:$P$434,A46offset,$E1376)-INDEX('PTRM input'!$G$277:$P$326,A46offset,$E1376))*OFFSET($F$7,0,$E1376))-SUM($G1376:AX1376),(((INDEX('PTRM input'!$G$385:$P$434,A46offset,$E1376)-INDEX('PTRM input'!$G$277:$P$326,A46offset,$E1376))*OFFSET($F$7,0,$E1376))-SUM($G1376:AX1376))*(OFFSET('PTRM input'!$G$477,0,$E1376-1)/A46taxstdlife))))</f>
        <v>0</v>
      </c>
      <c r="AZ1376" s="251">
        <f ca="1">IF(A46taxstdlife="n/a","n/a",IF(A46taxstdlife="",0,IF(AZ$3&gt;(A46stdlife+$E1376),((INDEX('PTRM input'!$G$385:$P$434,A46offset,$E1376)-INDEX('PTRM input'!$G$277:$P$326,A46offset,$E1376))*OFFSET($F$7,0,$E1376))-SUM($G1376:AY1376),(((INDEX('PTRM input'!$G$385:$P$434,A46offset,$E1376)-INDEX('PTRM input'!$G$277:$P$326,A46offset,$E1376))*OFFSET($F$7,0,$E1376))-SUM($G1376:AY1376))*(OFFSET('PTRM input'!$G$477,0,$E1376-1)/A46taxstdlife))))</f>
        <v>0</v>
      </c>
      <c r="BA1376" s="251">
        <f ca="1">IF(A46taxstdlife="n/a","n/a",IF(A46taxstdlife="",0,IF(BA$3&gt;(A46stdlife+$E1376),((INDEX('PTRM input'!$G$385:$P$434,A46offset,$E1376)-INDEX('PTRM input'!$G$277:$P$326,A46offset,$E1376))*OFFSET($F$7,0,$E1376))-SUM($G1376:AZ1376),(((INDEX('PTRM input'!$G$385:$P$434,A46offset,$E1376)-INDEX('PTRM input'!$G$277:$P$326,A46offset,$E1376))*OFFSET($F$7,0,$E1376))-SUM($G1376:AZ1376))*(OFFSET('PTRM input'!$G$477,0,$E1376-1)/A46taxstdlife))))</f>
        <v>0</v>
      </c>
      <c r="BB1376" s="251">
        <f ca="1">IF(A46taxstdlife="n/a","n/a",IF(A46taxstdlife="",0,IF(BB$3&gt;(A46stdlife+$E1376),((INDEX('PTRM input'!$G$385:$P$434,A46offset,$E1376)-INDEX('PTRM input'!$G$277:$P$326,A46offset,$E1376))*OFFSET($F$7,0,$E1376))-SUM($G1376:BA1376),(((INDEX('PTRM input'!$G$385:$P$434,A46offset,$E1376)-INDEX('PTRM input'!$G$277:$P$326,A46offset,$E1376))*OFFSET($F$7,0,$E1376))-SUM($G1376:BA1376))*(OFFSET('PTRM input'!$G$477,0,$E1376-1)/A46taxstdlife))))</f>
        <v>0</v>
      </c>
      <c r="BC1376" s="251">
        <f ca="1">IF(A46taxstdlife="n/a","n/a",IF(A46taxstdlife="",0,IF(BC$3&gt;(A46stdlife+$E1376),((INDEX('PTRM input'!$G$385:$P$434,A46offset,$E1376)-INDEX('PTRM input'!$G$277:$P$326,A46offset,$E1376))*OFFSET($F$7,0,$E1376))-SUM($G1376:BB1376),(((INDEX('PTRM input'!$G$385:$P$434,A46offset,$E1376)-INDEX('PTRM input'!$G$277:$P$326,A46offset,$E1376))*OFFSET($F$7,0,$E1376))-SUM($G1376:BB1376))*(OFFSET('PTRM input'!$G$477,0,$E1376-1)/A46taxstdlife))))</f>
        <v>0</v>
      </c>
      <c r="BD1376" s="251">
        <f ca="1">IF(A46taxstdlife="n/a","n/a",IF(A46taxstdlife="",0,IF(BD$3&gt;(A46stdlife+$E1376),((INDEX('PTRM input'!$G$385:$P$434,A46offset,$E1376)-INDEX('PTRM input'!$G$277:$P$326,A46offset,$E1376))*OFFSET($F$7,0,$E1376))-SUM($G1376:BC1376),(((INDEX('PTRM input'!$G$385:$P$434,A46offset,$E1376)-INDEX('PTRM input'!$G$277:$P$326,A46offset,$E1376))*OFFSET($F$7,0,$E1376))-SUM($G1376:BC1376))*(OFFSET('PTRM input'!$G$477,0,$E1376-1)/A46taxstdlife))))</f>
        <v>0</v>
      </c>
      <c r="BE1376" s="251">
        <f ca="1">IF(A46taxstdlife="n/a","n/a",IF(A46taxstdlife="",0,IF(BE$3&gt;(A46stdlife+$E1376),((INDEX('PTRM input'!$G$385:$P$434,A46offset,$E1376)-INDEX('PTRM input'!$G$277:$P$326,A46offset,$E1376))*OFFSET($F$7,0,$E1376))-SUM($G1376:BD1376),(((INDEX('PTRM input'!$G$385:$P$434,A46offset,$E1376)-INDEX('PTRM input'!$G$277:$P$326,A46offset,$E1376))*OFFSET($F$7,0,$E1376))-SUM($G1376:BD1376))*(OFFSET('PTRM input'!$G$477,0,$E1376-1)/A46taxstdlife))))</f>
        <v>0</v>
      </c>
      <c r="BF1376" s="251">
        <f ca="1">IF(A46taxstdlife="n/a","n/a",IF(A46taxstdlife="",0,IF(BF$3&gt;(A46stdlife+$E1376),((INDEX('PTRM input'!$G$385:$P$434,A46offset,$E1376)-INDEX('PTRM input'!$G$277:$P$326,A46offset,$E1376))*OFFSET($F$7,0,$E1376))-SUM($G1376:BE1376),(((INDEX('PTRM input'!$G$385:$P$434,A46offset,$E1376)-INDEX('PTRM input'!$G$277:$P$326,A46offset,$E1376))*OFFSET($F$7,0,$E1376))-SUM($G1376:BE1376))*(OFFSET('PTRM input'!$G$477,0,$E1376-1)/A46taxstdlife))))</f>
        <v>0</v>
      </c>
      <c r="BG1376" s="251">
        <f ca="1">IF(A46taxstdlife="n/a","n/a",IF(A46taxstdlife="",0,IF(BG$3&gt;(A46stdlife+$E1376),((INDEX('PTRM input'!$G$385:$P$434,A46offset,$E1376)-INDEX('PTRM input'!$G$277:$P$326,A46offset,$E1376))*OFFSET($F$7,0,$E1376))-SUM($G1376:BF1376),(((INDEX('PTRM input'!$G$385:$P$434,A46offset,$E1376)-INDEX('PTRM input'!$G$277:$P$326,A46offset,$E1376))*OFFSET($F$7,0,$E1376))-SUM($G1376:BF1376))*(OFFSET('PTRM input'!$G$477,0,$E1376-1)/A46taxstdlife))))</f>
        <v>0</v>
      </c>
      <c r="BH1376" s="251">
        <f ca="1">IF(A46taxstdlife="n/a","n/a",IF(A46taxstdlife="",0,IF(BH$3&gt;(A46stdlife+$E1376),((INDEX('PTRM input'!$G$385:$P$434,A46offset,$E1376)-INDEX('PTRM input'!$G$277:$P$326,A46offset,$E1376))*OFFSET($F$7,0,$E1376))-SUM($G1376:BG1376),(((INDEX('PTRM input'!$G$385:$P$434,A46offset,$E1376)-INDEX('PTRM input'!$G$277:$P$326,A46offset,$E1376))*OFFSET($F$7,0,$E1376))-SUM($G1376:BG1376))*(OFFSET('PTRM input'!$G$477,0,$E1376-1)/A46taxstdlife))))</f>
        <v>0</v>
      </c>
      <c r="BI1376" s="251">
        <f ca="1">IF(A46taxstdlife="n/a","n/a",IF(A46taxstdlife="",0,IF(BI$3&gt;(A46stdlife+$E1376),((INDEX('PTRM input'!$G$385:$P$434,A46offset,$E1376)-INDEX('PTRM input'!$G$277:$P$326,A46offset,$E1376))*OFFSET($F$7,0,$E1376))-SUM($G1376:BH1376),(((INDEX('PTRM input'!$G$385:$P$434,A46offset,$E1376)-INDEX('PTRM input'!$G$277:$P$326,A46offset,$E1376))*OFFSET($F$7,0,$E1376))-SUM($G1376:BH1376))*(OFFSET('PTRM input'!$G$477,0,$E1376-1)/A46taxstdlife))))</f>
        <v>0</v>
      </c>
      <c r="BJ1376" s="116"/>
      <c r="BK1376" s="116"/>
      <c r="BL1376" s="116"/>
      <c r="BM1376" s="116"/>
    </row>
    <row r="1377" spans="1:65" ht="12.75" customHeight="1" outlineLevel="1" collapsed="1">
      <c r="A1377" s="366"/>
      <c r="B1377" s="9"/>
      <c r="C1377" s="19">
        <f>Asset46</f>
        <v>0</v>
      </c>
      <c r="D1377" s="9"/>
      <c r="E1377" s="9"/>
      <c r="F1377" s="357"/>
      <c r="G1377" s="371">
        <f ca="1">SUM(G1365:G1376)+'PTRM input'!G$322*G$7</f>
        <v>0</v>
      </c>
      <c r="H1377" s="371">
        <f ca="1">SUM(H1365:H1376)+'PTRM input'!H$322*H$7</f>
        <v>0</v>
      </c>
      <c r="I1377" s="371">
        <f ca="1">SUM(I1365:I1376)+'PTRM input'!I$322*I$7</f>
        <v>0</v>
      </c>
      <c r="J1377" s="371">
        <f ca="1">SUM(J1365:J1376)+'PTRM input'!J$322*J$7</f>
        <v>0</v>
      </c>
      <c r="K1377" s="371">
        <f ca="1">SUM(K1365:K1376)+'PTRM input'!K$322*K$7</f>
        <v>0</v>
      </c>
      <c r="L1377" s="371">
        <f ca="1">SUM(L1365:L1376)+'PTRM input'!L$322*L$7</f>
        <v>0</v>
      </c>
      <c r="M1377" s="371">
        <f ca="1">SUM(M1365:M1376)+'PTRM input'!M$322*M$7</f>
        <v>0</v>
      </c>
      <c r="N1377" s="371">
        <f ca="1">SUM(N1365:N1376)+'PTRM input'!N$322*N$7</f>
        <v>0</v>
      </c>
      <c r="O1377" s="371">
        <f ca="1">SUM(O1365:O1376)+'PTRM input'!O$322*O$7</f>
        <v>0</v>
      </c>
      <c r="P1377" s="371">
        <f ca="1">SUM(P1365:P1376)+'PTRM input'!P$322*P$7</f>
        <v>0</v>
      </c>
      <c r="Q1377" s="371">
        <f t="shared" ref="Q1377:BI1377" ca="1" si="276">SUM(Q1365:Q1376)</f>
        <v>0</v>
      </c>
      <c r="R1377" s="371">
        <f t="shared" ca="1" si="276"/>
        <v>0</v>
      </c>
      <c r="S1377" s="371">
        <f t="shared" ca="1" si="276"/>
        <v>0</v>
      </c>
      <c r="T1377" s="371">
        <f t="shared" ca="1" si="276"/>
        <v>0</v>
      </c>
      <c r="U1377" s="371">
        <f t="shared" ca="1" si="276"/>
        <v>0</v>
      </c>
      <c r="V1377" s="371">
        <f t="shared" ca="1" si="276"/>
        <v>0</v>
      </c>
      <c r="W1377" s="371">
        <f t="shared" ca="1" si="276"/>
        <v>0</v>
      </c>
      <c r="X1377" s="371">
        <f t="shared" ca="1" si="276"/>
        <v>0</v>
      </c>
      <c r="Y1377" s="371">
        <f t="shared" ca="1" si="276"/>
        <v>0</v>
      </c>
      <c r="Z1377" s="371">
        <f t="shared" ca="1" si="276"/>
        <v>0</v>
      </c>
      <c r="AA1377" s="371">
        <f t="shared" ca="1" si="276"/>
        <v>0</v>
      </c>
      <c r="AB1377" s="371">
        <f t="shared" ca="1" si="276"/>
        <v>0</v>
      </c>
      <c r="AC1377" s="371">
        <f t="shared" ca="1" si="276"/>
        <v>0</v>
      </c>
      <c r="AD1377" s="371">
        <f t="shared" ca="1" si="276"/>
        <v>0</v>
      </c>
      <c r="AE1377" s="371">
        <f t="shared" ca="1" si="276"/>
        <v>0</v>
      </c>
      <c r="AF1377" s="371">
        <f t="shared" ca="1" si="276"/>
        <v>0</v>
      </c>
      <c r="AG1377" s="371">
        <f t="shared" ca="1" si="276"/>
        <v>0</v>
      </c>
      <c r="AH1377" s="371">
        <f t="shared" ca="1" si="276"/>
        <v>0</v>
      </c>
      <c r="AI1377" s="371">
        <f t="shared" ca="1" si="276"/>
        <v>0</v>
      </c>
      <c r="AJ1377" s="371">
        <f t="shared" ca="1" si="276"/>
        <v>0</v>
      </c>
      <c r="AK1377" s="371">
        <f t="shared" ca="1" si="276"/>
        <v>0</v>
      </c>
      <c r="AL1377" s="371">
        <f t="shared" ca="1" si="276"/>
        <v>0</v>
      </c>
      <c r="AM1377" s="371">
        <f t="shared" ca="1" si="276"/>
        <v>0</v>
      </c>
      <c r="AN1377" s="371">
        <f t="shared" ca="1" si="276"/>
        <v>0</v>
      </c>
      <c r="AO1377" s="371">
        <f t="shared" ca="1" si="276"/>
        <v>0</v>
      </c>
      <c r="AP1377" s="371">
        <f t="shared" ca="1" si="276"/>
        <v>0</v>
      </c>
      <c r="AQ1377" s="371">
        <f t="shared" ca="1" si="276"/>
        <v>0</v>
      </c>
      <c r="AR1377" s="371">
        <f t="shared" ca="1" si="276"/>
        <v>0</v>
      </c>
      <c r="AS1377" s="371">
        <f t="shared" ca="1" si="276"/>
        <v>0</v>
      </c>
      <c r="AT1377" s="371">
        <f t="shared" ca="1" si="276"/>
        <v>0</v>
      </c>
      <c r="AU1377" s="371">
        <f t="shared" ca="1" si="276"/>
        <v>0</v>
      </c>
      <c r="AV1377" s="371">
        <f t="shared" ca="1" si="276"/>
        <v>0</v>
      </c>
      <c r="AW1377" s="371">
        <f t="shared" ca="1" si="276"/>
        <v>0</v>
      </c>
      <c r="AX1377" s="371">
        <f t="shared" ca="1" si="276"/>
        <v>0</v>
      </c>
      <c r="AY1377" s="371">
        <f t="shared" ca="1" si="276"/>
        <v>0</v>
      </c>
      <c r="AZ1377" s="371">
        <f t="shared" ca="1" si="276"/>
        <v>0</v>
      </c>
      <c r="BA1377" s="371">
        <f t="shared" ca="1" si="276"/>
        <v>0</v>
      </c>
      <c r="BB1377" s="371">
        <f t="shared" ca="1" si="276"/>
        <v>0</v>
      </c>
      <c r="BC1377" s="371">
        <f t="shared" ca="1" si="276"/>
        <v>0</v>
      </c>
      <c r="BD1377" s="371">
        <f t="shared" ca="1" si="276"/>
        <v>0</v>
      </c>
      <c r="BE1377" s="371">
        <f t="shared" ca="1" si="276"/>
        <v>0</v>
      </c>
      <c r="BF1377" s="371">
        <f t="shared" ca="1" si="276"/>
        <v>0</v>
      </c>
      <c r="BG1377" s="371">
        <f t="shared" ca="1" si="276"/>
        <v>0</v>
      </c>
      <c r="BH1377" s="371">
        <f t="shared" ca="1" si="276"/>
        <v>0</v>
      </c>
      <c r="BI1377" s="371">
        <f t="shared" ca="1" si="276"/>
        <v>0</v>
      </c>
      <c r="BJ1377" s="116"/>
      <c r="BK1377" s="116"/>
      <c r="BL1377" s="116"/>
      <c r="BM1377" s="116"/>
    </row>
    <row r="1378" spans="1:65" ht="12.75" hidden="1" customHeight="1" outlineLevel="2">
      <c r="A1378" s="366"/>
      <c r="B1378" s="106">
        <f>C1390</f>
        <v>0</v>
      </c>
      <c r="C1378" s="614"/>
      <c r="D1378" s="615" t="s">
        <v>236</v>
      </c>
      <c r="E1378" s="614"/>
      <c r="F1378" s="622"/>
      <c r="G1378" s="617">
        <f>IF('PTRM input'!$E$574='PTRM input'!$G$573,IF(G$3&gt;A47taxremlife,A47taxvalue-SUM(F1378:$F1378),IF(A47taxremlife="N/A","n/a",A47taxvalue/A47taxremlife)),'PTRM input'!G$625)</f>
        <v>0</v>
      </c>
      <c r="H1378" s="617">
        <f>IF('PTRM input'!$E$574='PTRM input'!$G$573,IF(H$3&gt;A47taxremlife,A47taxvalue-SUM($F1378:G1378),IF(A47taxremlife="N/A","n/a",A47taxvalue/A47taxremlife)),'PTRM input'!H$625)</f>
        <v>0</v>
      </c>
      <c r="I1378" s="617">
        <f>IF('PTRM input'!$E$574='PTRM input'!$G$573,IF(I$3&gt;A47taxremlife,A47taxvalue-SUM($F1378:H1378),IF(A47taxremlife="N/A","n/a",A47taxvalue/A47taxremlife)),'PTRM input'!I$625)</f>
        <v>0</v>
      </c>
      <c r="J1378" s="617">
        <f>IF('PTRM input'!$E$574='PTRM input'!$G$573,IF(J$3&gt;A47taxremlife,A47taxvalue-SUM($F1378:I1378),IF(A47taxremlife="N/A","n/a",A47taxvalue/A47taxremlife)),'PTRM input'!J$625)</f>
        <v>0</v>
      </c>
      <c r="K1378" s="617">
        <f>IF('PTRM input'!$E$574='PTRM input'!$G$573,IF(K$3&gt;A47taxremlife,A47taxvalue-SUM($F1378:J1378),IF(A47taxremlife="N/A","n/a",A47taxvalue/A47taxremlife)),'PTRM input'!K$625)</f>
        <v>0</v>
      </c>
      <c r="L1378" s="617">
        <f>IF('PTRM input'!$E$574='PTRM input'!$G$573,IF(L$3&gt;A47taxremlife,A47taxvalue-SUM($F1378:K1378),IF(A47taxremlife="N/A","n/a",A47taxvalue/A47taxremlife)),'PTRM input'!L$625)</f>
        <v>0</v>
      </c>
      <c r="M1378" s="617">
        <f>IF('PTRM input'!$E$574='PTRM input'!$G$573,IF(M$3&gt;A47taxremlife,A47taxvalue-SUM($F1378:L1378),IF(A47taxremlife="N/A","n/a",A47taxvalue/A47taxremlife)),'PTRM input'!M$625)</f>
        <v>0</v>
      </c>
      <c r="N1378" s="617">
        <f>IF('PTRM input'!$E$574='PTRM input'!$G$573,IF(N$3&gt;A47taxremlife,A47taxvalue-SUM($F1378:M1378),IF(A47taxremlife="N/A","n/a",A47taxvalue/A47taxremlife)),'PTRM input'!N$625)</f>
        <v>0</v>
      </c>
      <c r="O1378" s="617">
        <f>IF('PTRM input'!$E$574='PTRM input'!$G$573,IF(O$3&gt;A47taxremlife,A47taxvalue-SUM($F1378:N1378),IF(A47taxremlife="N/A","n/a",A47taxvalue/A47taxremlife)),'PTRM input'!O$625)</f>
        <v>0</v>
      </c>
      <c r="P1378" s="617">
        <f>IF('PTRM input'!$E$574='PTRM input'!$G$573,IF(P$3&gt;A47taxremlife,A47taxvalue-SUM($F1378:O1378),IF(A47taxremlife="N/A","n/a",A47taxvalue/A47taxremlife)),'PTRM input'!P$625)</f>
        <v>0</v>
      </c>
      <c r="Q1378" s="617">
        <f>IF('PTRM input'!$E$574='PTRM input'!$G$573,IF(Q$3&gt;A47taxremlife,A47taxvalue-SUM($F1378:P1378),IF(A47taxremlife="N/A","n/a",A47taxvalue/A47taxremlife)),'PTRM input'!Q$625)</f>
        <v>0</v>
      </c>
      <c r="R1378" s="617">
        <f>IF('PTRM input'!$E$574='PTRM input'!$G$573,IF(R$3&gt;A47taxremlife,A47taxvalue-SUM($F1378:Q1378),IF(A47taxremlife="N/A","n/a",A47taxvalue/A47taxremlife)),'PTRM input'!R$625)</f>
        <v>0</v>
      </c>
      <c r="S1378" s="617">
        <f>IF('PTRM input'!$E$574='PTRM input'!$G$573,IF(S$3&gt;A47taxremlife,A47taxvalue-SUM($F1378:R1378),IF(A47taxremlife="N/A","n/a",A47taxvalue/A47taxremlife)),'PTRM input'!S$625)</f>
        <v>0</v>
      </c>
      <c r="T1378" s="617">
        <f>IF('PTRM input'!$E$574='PTRM input'!$G$573,IF(T$3&gt;A47taxremlife,A47taxvalue-SUM($F1378:S1378),IF(A47taxremlife="N/A","n/a",A47taxvalue/A47taxremlife)),'PTRM input'!T$625)</f>
        <v>0</v>
      </c>
      <c r="U1378" s="617">
        <f>IF('PTRM input'!$E$574='PTRM input'!$G$573,IF(U$3&gt;A47taxremlife,A47taxvalue-SUM($F1378:T1378),IF(A47taxremlife="N/A","n/a",A47taxvalue/A47taxremlife)),'PTRM input'!U$625)</f>
        <v>0</v>
      </c>
      <c r="V1378" s="617">
        <f>IF('PTRM input'!$E$574='PTRM input'!$G$573,IF(V$3&gt;A47taxremlife,A47taxvalue-SUM($F1378:U1378),IF(A47taxremlife="N/A","n/a",A47taxvalue/A47taxremlife)),'PTRM input'!V$625)</f>
        <v>0</v>
      </c>
      <c r="W1378" s="617">
        <f>IF('PTRM input'!$E$574='PTRM input'!$G$573,IF(W$3&gt;A47taxremlife,A47taxvalue-SUM($F1378:V1378),IF(A47taxremlife="N/A","n/a",A47taxvalue/A47taxremlife)),'PTRM input'!W$625)</f>
        <v>0</v>
      </c>
      <c r="X1378" s="617">
        <f>IF('PTRM input'!$E$574='PTRM input'!$G$573,IF(X$3&gt;A47taxremlife,A47taxvalue-SUM($F1378:W1378),IF(A47taxremlife="N/A","n/a",A47taxvalue/A47taxremlife)),'PTRM input'!X$625)</f>
        <v>0</v>
      </c>
      <c r="Y1378" s="617">
        <f>IF('PTRM input'!$E$574='PTRM input'!$G$573,IF(Y$3&gt;A47taxremlife,A47taxvalue-SUM($F1378:X1378),IF(A47taxremlife="N/A","n/a",A47taxvalue/A47taxremlife)),'PTRM input'!Y$625)</f>
        <v>0</v>
      </c>
      <c r="Z1378" s="617">
        <f>IF('PTRM input'!$E$574='PTRM input'!$G$573,IF(Z$3&gt;A47taxremlife,A47taxvalue-SUM($F1378:Y1378),IF(A47taxremlife="N/A","n/a",A47taxvalue/A47taxremlife)),'PTRM input'!Z$625)</f>
        <v>0</v>
      </c>
      <c r="AA1378" s="617">
        <f>IF('PTRM input'!$E$574='PTRM input'!$G$573,IF(AA$3&gt;A47taxremlife,A47taxvalue-SUM($F1378:Z1378),IF(A47taxremlife="N/A","n/a",A47taxvalue/A47taxremlife)),'PTRM input'!AA$625)</f>
        <v>0</v>
      </c>
      <c r="AB1378" s="617">
        <f>IF('PTRM input'!$E$574='PTRM input'!$G$573,IF(AB$3&gt;A47taxremlife,A47taxvalue-SUM($F1378:AA1378),IF(A47taxremlife="N/A","n/a",A47taxvalue/A47taxremlife)),'PTRM input'!AB$625)</f>
        <v>0</v>
      </c>
      <c r="AC1378" s="617">
        <f>IF('PTRM input'!$E$574='PTRM input'!$G$573,IF(AC$3&gt;A47taxremlife,A47taxvalue-SUM($F1378:AB1378),IF(A47taxremlife="N/A","n/a",A47taxvalue/A47taxremlife)),'PTRM input'!AC$625)</f>
        <v>0</v>
      </c>
      <c r="AD1378" s="617">
        <f>IF('PTRM input'!$E$574='PTRM input'!$G$573,IF(AD$3&gt;A47taxremlife,A47taxvalue-SUM($F1378:AC1378),IF(A47taxremlife="N/A","n/a",A47taxvalue/A47taxremlife)),'PTRM input'!AD$625)</f>
        <v>0</v>
      </c>
      <c r="AE1378" s="617">
        <f>IF('PTRM input'!$E$574='PTRM input'!$G$573,IF(AE$3&gt;A47taxremlife,A47taxvalue-SUM($F1378:AD1378),IF(A47taxremlife="N/A","n/a",A47taxvalue/A47taxremlife)),'PTRM input'!AE$625)</f>
        <v>0</v>
      </c>
      <c r="AF1378" s="617">
        <f>IF('PTRM input'!$E$574='PTRM input'!$G$573,IF(AF$3&gt;A47taxremlife,A47taxvalue-SUM($F1378:AE1378),IF(A47taxremlife="N/A","n/a",A47taxvalue/A47taxremlife)),'PTRM input'!AF$625)</f>
        <v>0</v>
      </c>
      <c r="AG1378" s="617">
        <f>IF('PTRM input'!$E$574='PTRM input'!$G$573,IF(AG$3&gt;A47taxremlife,A47taxvalue-SUM($F1378:AF1378),IF(A47taxremlife="N/A","n/a",A47taxvalue/A47taxremlife)),'PTRM input'!AG$625)</f>
        <v>0</v>
      </c>
      <c r="AH1378" s="617">
        <f>IF('PTRM input'!$E$574='PTRM input'!$G$573,IF(AH$3&gt;A47taxremlife,A47taxvalue-SUM($F1378:AG1378),IF(A47taxremlife="N/A","n/a",A47taxvalue/A47taxremlife)),'PTRM input'!AH$625)</f>
        <v>0</v>
      </c>
      <c r="AI1378" s="617">
        <f>IF('PTRM input'!$E$574='PTRM input'!$G$573,IF(AI$3&gt;A47taxremlife,A47taxvalue-SUM($F1378:AH1378),IF(A47taxremlife="N/A","n/a",A47taxvalue/A47taxremlife)),'PTRM input'!AI$625)</f>
        <v>0</v>
      </c>
      <c r="AJ1378" s="617">
        <f>IF('PTRM input'!$E$574='PTRM input'!$G$573,IF(AJ$3&gt;A47taxremlife,A47taxvalue-SUM($F1378:AI1378),IF(A47taxremlife="N/A","n/a",A47taxvalue/A47taxremlife)),'PTRM input'!AJ$625)</f>
        <v>0</v>
      </c>
      <c r="AK1378" s="617">
        <f>IF('PTRM input'!$E$574='PTRM input'!$G$573,IF(AK$3&gt;A47taxremlife,A47taxvalue-SUM($F1378:AJ1378),IF(A47taxremlife="N/A","n/a",A47taxvalue/A47taxremlife)),'PTRM input'!AK$625)</f>
        <v>0</v>
      </c>
      <c r="AL1378" s="617">
        <f>IF('PTRM input'!$E$574='PTRM input'!$G$573,IF(AL$3&gt;A47taxremlife,A47taxvalue-SUM($F1378:AK1378),IF(A47taxremlife="N/A","n/a",A47taxvalue/A47taxremlife)),'PTRM input'!AL$625)</f>
        <v>0</v>
      </c>
      <c r="AM1378" s="617">
        <f>IF('PTRM input'!$E$574='PTRM input'!$G$573,IF(AM$3&gt;A47taxremlife,A47taxvalue-SUM($F1378:AL1378),IF(A47taxremlife="N/A","n/a",A47taxvalue/A47taxremlife)),'PTRM input'!AM$625)</f>
        <v>0</v>
      </c>
      <c r="AN1378" s="617">
        <f>IF('PTRM input'!$E$574='PTRM input'!$G$573,IF(AN$3&gt;A47taxremlife,A47taxvalue-SUM($F1378:AM1378),IF(A47taxremlife="N/A","n/a",A47taxvalue/A47taxremlife)),'PTRM input'!AN$625)</f>
        <v>0</v>
      </c>
      <c r="AO1378" s="617">
        <f>IF('PTRM input'!$E$574='PTRM input'!$G$573,IF(AO$3&gt;A47taxremlife,A47taxvalue-SUM($F1378:AN1378),IF(A47taxremlife="N/A","n/a",A47taxvalue/A47taxremlife)),'PTRM input'!AO$625)</f>
        <v>0</v>
      </c>
      <c r="AP1378" s="617">
        <f>IF('PTRM input'!$E$574='PTRM input'!$G$573,IF(AP$3&gt;A47taxremlife,A47taxvalue-SUM($F1378:AO1378),IF(A47taxremlife="N/A","n/a",A47taxvalue/A47taxremlife)),'PTRM input'!AP$625)</f>
        <v>0</v>
      </c>
      <c r="AQ1378" s="617">
        <f>IF('PTRM input'!$E$574='PTRM input'!$G$573,IF(AQ$3&gt;A47taxremlife,A47taxvalue-SUM($F1378:AP1378),IF(A47taxremlife="N/A","n/a",A47taxvalue/A47taxremlife)),'PTRM input'!AQ$625)</f>
        <v>0</v>
      </c>
      <c r="AR1378" s="617">
        <f>IF('PTRM input'!$E$574='PTRM input'!$G$573,IF(AR$3&gt;A47taxremlife,A47taxvalue-SUM($F1378:AQ1378),IF(A47taxremlife="N/A","n/a",A47taxvalue/A47taxremlife)),'PTRM input'!AR$625)</f>
        <v>0</v>
      </c>
      <c r="AS1378" s="617">
        <f>IF('PTRM input'!$E$574='PTRM input'!$G$573,IF(AS$3&gt;A47taxremlife,A47taxvalue-SUM($F1378:AR1378),IF(A47taxremlife="N/A","n/a",A47taxvalue/A47taxremlife)),'PTRM input'!AS$625)</f>
        <v>0</v>
      </c>
      <c r="AT1378" s="617">
        <f>IF('PTRM input'!$E$574='PTRM input'!$G$573,IF(AT$3&gt;A47taxremlife,A47taxvalue-SUM($F1378:AS1378),IF(A47taxremlife="N/A","n/a",A47taxvalue/A47taxremlife)),'PTRM input'!AT$625)</f>
        <v>0</v>
      </c>
      <c r="AU1378" s="617">
        <f>IF('PTRM input'!$E$574='PTRM input'!$G$573,IF(AU$3&gt;A47taxremlife,A47taxvalue-SUM($F1378:AT1378),IF(A47taxremlife="N/A","n/a",A47taxvalue/A47taxremlife)),'PTRM input'!AU$625)</f>
        <v>0</v>
      </c>
      <c r="AV1378" s="617">
        <f>IF('PTRM input'!$E$574='PTRM input'!$G$573,IF(AV$3&gt;A47taxremlife,A47taxvalue-SUM($F1378:AU1378),IF(A47taxremlife="N/A","n/a",A47taxvalue/A47taxremlife)),'PTRM input'!AV$625)</f>
        <v>0</v>
      </c>
      <c r="AW1378" s="617">
        <f>IF('PTRM input'!$E$574='PTRM input'!$G$573,IF(AW$3&gt;A47taxremlife,A47taxvalue-SUM($F1378:AV1378),IF(A47taxremlife="N/A","n/a",A47taxvalue/A47taxremlife)),'PTRM input'!AW$625)</f>
        <v>0</v>
      </c>
      <c r="AX1378" s="617">
        <f>IF('PTRM input'!$E$574='PTRM input'!$G$573,IF(AX$3&gt;A47taxremlife,A47taxvalue-SUM($F1378:AW1378),IF(A47taxremlife="N/A","n/a",A47taxvalue/A47taxremlife)),'PTRM input'!AX$625)</f>
        <v>0</v>
      </c>
      <c r="AY1378" s="617">
        <f>IF('PTRM input'!$E$574='PTRM input'!$G$573,IF(AY$3&gt;A47taxremlife,A47taxvalue-SUM($F1378:AX1378),IF(A47taxremlife="N/A","n/a",A47taxvalue/A47taxremlife)),'PTRM input'!AY$625)</f>
        <v>0</v>
      </c>
      <c r="AZ1378" s="617">
        <f>IF('PTRM input'!$E$574='PTRM input'!$G$573,IF(AZ$3&gt;A47taxremlife,A47taxvalue-SUM($F1378:AY1378),IF(A47taxremlife="N/A","n/a",A47taxvalue/A47taxremlife)),'PTRM input'!AZ$625)</f>
        <v>0</v>
      </c>
      <c r="BA1378" s="617">
        <f>IF('PTRM input'!$E$574='PTRM input'!$G$573,IF(BA$3&gt;A47taxremlife,A47taxvalue-SUM($F1378:AZ1378),IF(A47taxremlife="N/A","n/a",A47taxvalue/A47taxremlife)),'PTRM input'!BA$625)</f>
        <v>0</v>
      </c>
      <c r="BB1378" s="617">
        <f>IF('PTRM input'!$E$574='PTRM input'!$G$573,IF(BB$3&gt;A47taxremlife,A47taxvalue-SUM($F1378:BA1378),IF(A47taxremlife="N/A","n/a",A47taxvalue/A47taxremlife)),'PTRM input'!BB$625)</f>
        <v>0</v>
      </c>
      <c r="BC1378" s="617">
        <f>IF('PTRM input'!$E$574='PTRM input'!$G$573,IF(BC$3&gt;A47taxremlife,A47taxvalue-SUM($F1378:BB1378),IF(A47taxremlife="N/A","n/a",A47taxvalue/A47taxremlife)),'PTRM input'!BC$625)</f>
        <v>0</v>
      </c>
      <c r="BD1378" s="617">
        <f>IF('PTRM input'!$E$574='PTRM input'!$G$573,IF(BD$3&gt;A47taxremlife,A47taxvalue-SUM($F1378:BC1378),IF(A47taxremlife="N/A","n/a",A47taxvalue/A47taxremlife)),'PTRM input'!BD$625)</f>
        <v>0</v>
      </c>
      <c r="BE1378" s="617">
        <f>IF('PTRM input'!$E$574='PTRM input'!$G$573,IF(BE$3&gt;A47taxremlife,A47taxvalue-SUM($F1378:BD1378),IF(A47taxremlife="N/A","n/a",A47taxvalue/A47taxremlife)),'PTRM input'!BE$625)</f>
        <v>0</v>
      </c>
      <c r="BF1378" s="617">
        <f>IF('PTRM input'!$E$574='PTRM input'!$G$573,IF(BF$3&gt;A47taxremlife,A47taxvalue-SUM($F1378:BE1378),IF(A47taxremlife="N/A","n/a",A47taxvalue/A47taxremlife)),'PTRM input'!BF$625)</f>
        <v>0</v>
      </c>
      <c r="BG1378" s="617">
        <f>IF('PTRM input'!$E$574='PTRM input'!$G$573,IF(BG$3&gt;A47taxremlife,A47taxvalue-SUM($F1378:BF1378),IF(A47taxremlife="N/A","n/a",A47taxvalue/A47taxremlife)),'PTRM input'!BG$625)</f>
        <v>0</v>
      </c>
      <c r="BH1378" s="617">
        <f>IF('PTRM input'!$E$574='PTRM input'!$G$573,IF(BH$3&gt;A47taxremlife,A47taxvalue-SUM($F1378:BG1378),IF(A47taxremlife="N/A","n/a",A47taxvalue/A47taxremlife)),'PTRM input'!BH$625)</f>
        <v>0</v>
      </c>
      <c r="BI1378" s="617">
        <f>IF('PTRM input'!$E$574='PTRM input'!$G$573,IF(BI$3&gt;A47taxremlife,A47taxvalue-SUM($F1378:BH1378),IF(A47taxremlife="N/A","n/a",A47taxvalue/A47taxremlife)),'PTRM input'!BI$625)</f>
        <v>0</v>
      </c>
      <c r="BJ1378" s="116"/>
      <c r="BK1378" s="116"/>
      <c r="BL1378" s="116"/>
      <c r="BM1378" s="116"/>
    </row>
    <row r="1379" spans="1:65" ht="12.75" hidden="1" customHeight="1" outlineLevel="2">
      <c r="A1379" s="366"/>
      <c r="B1379" s="19"/>
      <c r="C1379" s="18"/>
      <c r="D1379" s="760" t="s">
        <v>237</v>
      </c>
      <c r="E1379" s="86">
        <v>0</v>
      </c>
      <c r="F1379" s="356"/>
      <c r="G1379" s="433"/>
      <c r="H1379" s="433"/>
      <c r="I1379" s="433"/>
      <c r="J1379" s="433"/>
      <c r="K1379" s="433"/>
      <c r="L1379" s="433"/>
      <c r="M1379" s="433"/>
      <c r="N1379" s="433"/>
      <c r="O1379" s="433"/>
      <c r="P1379" s="433"/>
      <c r="Q1379" s="251"/>
      <c r="R1379" s="251"/>
      <c r="S1379" s="251"/>
      <c r="T1379" s="251"/>
      <c r="U1379" s="251"/>
      <c r="V1379" s="251"/>
      <c r="W1379" s="251"/>
      <c r="X1379" s="251"/>
      <c r="Y1379" s="251"/>
      <c r="Z1379" s="251"/>
      <c r="AA1379" s="251"/>
      <c r="AB1379" s="251"/>
      <c r="AC1379" s="251"/>
      <c r="AD1379" s="251"/>
      <c r="AE1379" s="251"/>
      <c r="AF1379" s="251"/>
      <c r="AG1379" s="251"/>
      <c r="AH1379" s="251"/>
      <c r="AI1379" s="251"/>
      <c r="AJ1379" s="251"/>
      <c r="AK1379" s="251"/>
      <c r="AL1379" s="251"/>
      <c r="AM1379" s="251"/>
      <c r="AN1379" s="251"/>
      <c r="AO1379" s="251"/>
      <c r="AP1379" s="251"/>
      <c r="AQ1379" s="251"/>
      <c r="AR1379" s="251"/>
      <c r="AS1379" s="251"/>
      <c r="AT1379" s="251"/>
      <c r="AU1379" s="251"/>
      <c r="AV1379" s="251"/>
      <c r="AW1379" s="251"/>
      <c r="AX1379" s="251"/>
      <c r="AY1379" s="251"/>
      <c r="AZ1379" s="251"/>
      <c r="BA1379" s="251"/>
      <c r="BB1379" s="251"/>
      <c r="BC1379" s="251"/>
      <c r="BD1379" s="251"/>
      <c r="BE1379" s="251"/>
      <c r="BF1379" s="251"/>
      <c r="BG1379" s="251"/>
      <c r="BH1379" s="251"/>
      <c r="BI1379" s="251"/>
      <c r="BJ1379" s="116"/>
      <c r="BK1379" s="116"/>
      <c r="BL1379" s="116"/>
      <c r="BM1379" s="116"/>
    </row>
    <row r="1380" spans="1:65" ht="12.75" hidden="1" customHeight="1" outlineLevel="2">
      <c r="A1380" s="366"/>
      <c r="B1380" s="19"/>
      <c r="C1380" s="18"/>
      <c r="D1380" s="760"/>
      <c r="E1380" s="86">
        <v>1</v>
      </c>
      <c r="F1380" s="356"/>
      <c r="G1380" s="618"/>
      <c r="H1380" s="251">
        <f ca="1">IF(A47taxstdlife="n/a","n/a",IF(H$3&gt;(A47taxstdlife+$E1380),((INDEX('PTRM input'!$G$385:$P$434,A47offset,$E1380)-INDEX('PTRM input'!$G$277:$P$326,A47offset,$E1380))*OFFSET($F$7,0,$E1380))-SUM($G1380:G1380),((INDEX('PTRM input'!$G$385:$P$434,A47offset,$E1380)-INDEX('PTRM input'!$G$277:$P$326,A47offset,$E1380))*OFFSET($F$7,0,$E1380))/A47taxstdlife))</f>
        <v>0</v>
      </c>
      <c r="I1380" s="251">
        <f ca="1">IF(A47taxstdlife="n/a","n/a",IF(I$3&gt;(A47taxstdlife+$E1380),((INDEX('PTRM input'!$G$385:$P$434,A47offset,$E1380)-INDEX('PTRM input'!$G$277:$P$326,A47offset,$E1380))*OFFSET($F$7,0,$E1380))-SUM($G1380:H1380),((INDEX('PTRM input'!$G$385:$P$434,A47offset,$E1380)-INDEX('PTRM input'!$G$277:$P$326,A47offset,$E1380))*OFFSET($F$7,0,$E1380))/A47taxstdlife))</f>
        <v>0</v>
      </c>
      <c r="J1380" s="251">
        <f ca="1">IF(A47taxstdlife="n/a","n/a",IF(J$3&gt;(A47taxstdlife+$E1380),((INDEX('PTRM input'!$G$385:$P$434,A47offset,$E1380)-INDEX('PTRM input'!$G$277:$P$326,A47offset,$E1380))*OFFSET($F$7,0,$E1380))-SUM($G1380:I1380),((INDEX('PTRM input'!$G$385:$P$434,A47offset,$E1380)-INDEX('PTRM input'!$G$277:$P$326,A47offset,$E1380))*OFFSET($F$7,0,$E1380))/A47taxstdlife))</f>
        <v>0</v>
      </c>
      <c r="K1380" s="251">
        <f ca="1">IF(A47taxstdlife="n/a","n/a",IF(K$3&gt;(A47taxstdlife+$E1380),((INDEX('PTRM input'!$G$385:$P$434,A47offset,$E1380)-INDEX('PTRM input'!$G$277:$P$326,A47offset,$E1380))*OFFSET($F$7,0,$E1380))-SUM($G1380:J1380),((INDEX('PTRM input'!$G$385:$P$434,A47offset,$E1380)-INDEX('PTRM input'!$G$277:$P$326,A47offset,$E1380))*OFFSET($F$7,0,$E1380))/A47taxstdlife))</f>
        <v>0</v>
      </c>
      <c r="L1380" s="251">
        <f ca="1">IF(A47taxstdlife="n/a","n/a",IF(L$3&gt;(A47taxstdlife+$E1380),((INDEX('PTRM input'!$G$385:$P$434,A47offset,$E1380)-INDEX('PTRM input'!$G$277:$P$326,A47offset,$E1380))*OFFSET($F$7,0,$E1380))-SUM($G1380:K1380),((INDEX('PTRM input'!$G$385:$P$434,A47offset,$E1380)-INDEX('PTRM input'!$G$277:$P$326,A47offset,$E1380))*OFFSET($F$7,0,$E1380))/A47taxstdlife))</f>
        <v>0</v>
      </c>
      <c r="M1380" s="251">
        <f ca="1">IF(A47taxstdlife="n/a","n/a",IF(M$3&gt;(A47taxstdlife+$E1380),((INDEX('PTRM input'!$G$385:$P$434,A47offset,$E1380)-INDEX('PTRM input'!$G$277:$P$326,A47offset,$E1380))*OFFSET($F$7,0,$E1380))-SUM($G1380:L1380),((INDEX('PTRM input'!$G$385:$P$434,A47offset,$E1380)-INDEX('PTRM input'!$G$277:$P$326,A47offset,$E1380))*OFFSET($F$7,0,$E1380))/A47taxstdlife))</f>
        <v>0</v>
      </c>
      <c r="N1380" s="251">
        <f ca="1">IF(A47taxstdlife="n/a","n/a",IF(N$3&gt;(A47taxstdlife+$E1380),((INDEX('PTRM input'!$G$385:$P$434,A47offset,$E1380)-INDEX('PTRM input'!$G$277:$P$326,A47offset,$E1380))*OFFSET($F$7,0,$E1380))-SUM($G1380:M1380),((INDEX('PTRM input'!$G$385:$P$434,A47offset,$E1380)-INDEX('PTRM input'!$G$277:$P$326,A47offset,$E1380))*OFFSET($F$7,0,$E1380))/A47taxstdlife))</f>
        <v>0</v>
      </c>
      <c r="O1380" s="251">
        <f ca="1">IF(A47taxstdlife="n/a","n/a",IF(O$3&gt;(A47taxstdlife+$E1380),((INDEX('PTRM input'!$G$385:$P$434,A47offset,$E1380)-INDEX('PTRM input'!$G$277:$P$326,A47offset,$E1380))*OFFSET($F$7,0,$E1380))-SUM($G1380:N1380),((INDEX('PTRM input'!$G$385:$P$434,A47offset,$E1380)-INDEX('PTRM input'!$G$277:$P$326,A47offset,$E1380))*OFFSET($F$7,0,$E1380))/A47taxstdlife))</f>
        <v>0</v>
      </c>
      <c r="P1380" s="251">
        <f ca="1">IF(A47taxstdlife="n/a","n/a",IF(P$3&gt;(A47taxstdlife+$E1380),((INDEX('PTRM input'!$G$385:$P$434,A47offset,$E1380)-INDEX('PTRM input'!$G$277:$P$326,A47offset,$E1380))*OFFSET($F$7,0,$E1380))-SUM($G1380:O1380),((INDEX('PTRM input'!$G$385:$P$434,A47offset,$E1380)-INDEX('PTRM input'!$G$277:$P$326,A47offset,$E1380))*OFFSET($F$7,0,$E1380))/A47taxstdlife))</f>
        <v>0</v>
      </c>
      <c r="Q1380" s="251">
        <f ca="1">IF(A47taxstdlife="n/a","n/a",IF(Q$3&gt;(A47taxstdlife+$E1380),((INDEX('PTRM input'!$G$385:$P$434,A47offset,$E1380)-INDEX('PTRM input'!$G$277:$P$326,A47offset,$E1380))*OFFSET($F$7,0,$E1380))-SUM($G1380:P1380),((INDEX('PTRM input'!$G$385:$P$434,A47offset,$E1380)-INDEX('PTRM input'!$G$277:$P$326,A47offset,$E1380))*OFFSET($F$7,0,$E1380))/A47taxstdlife))</f>
        <v>0</v>
      </c>
      <c r="R1380" s="251">
        <f ca="1">IF(A47taxstdlife="n/a","n/a",IF(R$3&gt;(A47taxstdlife+$E1380),((INDEX('PTRM input'!$G$385:$P$434,A47offset,$E1380)-INDEX('PTRM input'!$G$277:$P$326,A47offset,$E1380))*OFFSET($F$7,0,$E1380))-SUM($G1380:Q1380),((INDEX('PTRM input'!$G$385:$P$434,A47offset,$E1380)-INDEX('PTRM input'!$G$277:$P$326,A47offset,$E1380))*OFFSET($F$7,0,$E1380))/A47taxstdlife))</f>
        <v>0</v>
      </c>
      <c r="S1380" s="251">
        <f ca="1">IF(A47taxstdlife="n/a","n/a",IF(S$3&gt;(A47taxstdlife+$E1380),((INDEX('PTRM input'!$G$385:$P$434,A47offset,$E1380)-INDEX('PTRM input'!$G$277:$P$326,A47offset,$E1380))*OFFSET($F$7,0,$E1380))-SUM($G1380:R1380),((INDEX('PTRM input'!$G$385:$P$434,A47offset,$E1380)-INDEX('PTRM input'!$G$277:$P$326,A47offset,$E1380))*OFFSET($F$7,0,$E1380))/A47taxstdlife))</f>
        <v>0</v>
      </c>
      <c r="T1380" s="251">
        <f ca="1">IF(A47taxstdlife="n/a","n/a",IF(T$3&gt;(A47taxstdlife+$E1380),((INDEX('PTRM input'!$G$385:$P$434,A47offset,$E1380)-INDEX('PTRM input'!$G$277:$P$326,A47offset,$E1380))*OFFSET($F$7,0,$E1380))-SUM($G1380:S1380),((INDEX('PTRM input'!$G$385:$P$434,A47offset,$E1380)-INDEX('PTRM input'!$G$277:$P$326,A47offset,$E1380))*OFFSET($F$7,0,$E1380))/A47taxstdlife))</f>
        <v>0</v>
      </c>
      <c r="U1380" s="251">
        <f ca="1">IF(A47taxstdlife="n/a","n/a",IF(U$3&gt;(A47taxstdlife+$E1380),((INDEX('PTRM input'!$G$385:$P$434,A47offset,$E1380)-INDEX('PTRM input'!$G$277:$P$326,A47offset,$E1380))*OFFSET($F$7,0,$E1380))-SUM($G1380:T1380),((INDEX('PTRM input'!$G$385:$P$434,A47offset,$E1380)-INDEX('PTRM input'!$G$277:$P$326,A47offset,$E1380))*OFFSET($F$7,0,$E1380))/A47taxstdlife))</f>
        <v>0</v>
      </c>
      <c r="V1380" s="251">
        <f ca="1">IF(A47taxstdlife="n/a","n/a",IF(V$3&gt;(A47taxstdlife+$E1380),((INDEX('PTRM input'!$G$385:$P$434,A47offset,$E1380)-INDEX('PTRM input'!$G$277:$P$326,A47offset,$E1380))*OFFSET($F$7,0,$E1380))-SUM($G1380:U1380),((INDEX('PTRM input'!$G$385:$P$434,A47offset,$E1380)-INDEX('PTRM input'!$G$277:$P$326,A47offset,$E1380))*OFFSET($F$7,0,$E1380))/A47taxstdlife))</f>
        <v>0</v>
      </c>
      <c r="W1380" s="251">
        <f ca="1">IF(A47taxstdlife="n/a","n/a",IF(W$3&gt;(A47taxstdlife+$E1380),((INDEX('PTRM input'!$G$385:$P$434,A47offset,$E1380)-INDEX('PTRM input'!$G$277:$P$326,A47offset,$E1380))*OFFSET($F$7,0,$E1380))-SUM($G1380:V1380),((INDEX('PTRM input'!$G$385:$P$434,A47offset,$E1380)-INDEX('PTRM input'!$G$277:$P$326,A47offset,$E1380))*OFFSET($F$7,0,$E1380))/A47taxstdlife))</f>
        <v>0</v>
      </c>
      <c r="X1380" s="251">
        <f ca="1">IF(A47taxstdlife="n/a","n/a",IF(X$3&gt;(A47taxstdlife+$E1380),((INDEX('PTRM input'!$G$385:$P$434,A47offset,$E1380)-INDEX('PTRM input'!$G$277:$P$326,A47offset,$E1380))*OFFSET($F$7,0,$E1380))-SUM($G1380:W1380),((INDEX('PTRM input'!$G$385:$P$434,A47offset,$E1380)-INDEX('PTRM input'!$G$277:$P$326,A47offset,$E1380))*OFFSET($F$7,0,$E1380))/A47taxstdlife))</f>
        <v>0</v>
      </c>
      <c r="Y1380" s="251">
        <f ca="1">IF(A47taxstdlife="n/a","n/a",IF(Y$3&gt;(A47taxstdlife+$E1380),((INDEX('PTRM input'!$G$385:$P$434,A47offset,$E1380)-INDEX('PTRM input'!$G$277:$P$326,A47offset,$E1380))*OFFSET($F$7,0,$E1380))-SUM($G1380:X1380),((INDEX('PTRM input'!$G$385:$P$434,A47offset,$E1380)-INDEX('PTRM input'!$G$277:$P$326,A47offset,$E1380))*OFFSET($F$7,0,$E1380))/A47taxstdlife))</f>
        <v>0</v>
      </c>
      <c r="Z1380" s="251">
        <f ca="1">IF(A47taxstdlife="n/a","n/a",IF(Z$3&gt;(A47taxstdlife+$E1380),((INDEX('PTRM input'!$G$385:$P$434,A47offset,$E1380)-INDEX('PTRM input'!$G$277:$P$326,A47offset,$E1380))*OFFSET($F$7,0,$E1380))-SUM($G1380:Y1380),((INDEX('PTRM input'!$G$385:$P$434,A47offset,$E1380)-INDEX('PTRM input'!$G$277:$P$326,A47offset,$E1380))*OFFSET($F$7,0,$E1380))/A47taxstdlife))</f>
        <v>0</v>
      </c>
      <c r="AA1380" s="251">
        <f ca="1">IF(A47taxstdlife="n/a","n/a",IF(AA$3&gt;(A47taxstdlife+$E1380),((INDEX('PTRM input'!$G$385:$P$434,A47offset,$E1380)-INDEX('PTRM input'!$G$277:$P$326,A47offset,$E1380))*OFFSET($F$7,0,$E1380))-SUM($G1380:Z1380),((INDEX('PTRM input'!$G$385:$P$434,A47offset,$E1380)-INDEX('PTRM input'!$G$277:$P$326,A47offset,$E1380))*OFFSET($F$7,0,$E1380))/A47taxstdlife))</f>
        <v>0</v>
      </c>
      <c r="AB1380" s="251">
        <f ca="1">IF(A47taxstdlife="n/a","n/a",IF(AB$3&gt;(A47taxstdlife+$E1380),((INDEX('PTRM input'!$G$385:$P$434,A47offset,$E1380)-INDEX('PTRM input'!$G$277:$P$326,A47offset,$E1380))*OFFSET($F$7,0,$E1380))-SUM($G1380:AA1380),((INDEX('PTRM input'!$G$385:$P$434,A47offset,$E1380)-INDEX('PTRM input'!$G$277:$P$326,A47offset,$E1380))*OFFSET($F$7,0,$E1380))/A47taxstdlife))</f>
        <v>0</v>
      </c>
      <c r="AC1380" s="251">
        <f ca="1">IF(A47taxstdlife="n/a","n/a",IF(AC$3&gt;(A47taxstdlife+$E1380),((INDEX('PTRM input'!$G$385:$P$434,A47offset,$E1380)-INDEX('PTRM input'!$G$277:$P$326,A47offset,$E1380))*OFFSET($F$7,0,$E1380))-SUM($G1380:AB1380),((INDEX('PTRM input'!$G$385:$P$434,A47offset,$E1380)-INDEX('PTRM input'!$G$277:$P$326,A47offset,$E1380))*OFFSET($F$7,0,$E1380))/A47taxstdlife))</f>
        <v>0</v>
      </c>
      <c r="AD1380" s="251">
        <f ca="1">IF(A47taxstdlife="n/a","n/a",IF(AD$3&gt;(A47taxstdlife+$E1380),((INDEX('PTRM input'!$G$385:$P$434,A47offset,$E1380)-INDEX('PTRM input'!$G$277:$P$326,A47offset,$E1380))*OFFSET($F$7,0,$E1380))-SUM($G1380:AC1380),((INDEX('PTRM input'!$G$385:$P$434,A47offset,$E1380)-INDEX('PTRM input'!$G$277:$P$326,A47offset,$E1380))*OFFSET($F$7,0,$E1380))/A47taxstdlife))</f>
        <v>0</v>
      </c>
      <c r="AE1380" s="251">
        <f ca="1">IF(A47taxstdlife="n/a","n/a",IF(AE$3&gt;(A47taxstdlife+$E1380),((INDEX('PTRM input'!$G$385:$P$434,A47offset,$E1380)-INDEX('PTRM input'!$G$277:$P$326,A47offset,$E1380))*OFFSET($F$7,0,$E1380))-SUM($G1380:AD1380),((INDEX('PTRM input'!$G$385:$P$434,A47offset,$E1380)-INDEX('PTRM input'!$G$277:$P$326,A47offset,$E1380))*OFFSET($F$7,0,$E1380))/A47taxstdlife))</f>
        <v>0</v>
      </c>
      <c r="AF1380" s="251">
        <f ca="1">IF(A47taxstdlife="n/a","n/a",IF(AF$3&gt;(A47taxstdlife+$E1380),((INDEX('PTRM input'!$G$385:$P$434,A47offset,$E1380)-INDEX('PTRM input'!$G$277:$P$326,A47offset,$E1380))*OFFSET($F$7,0,$E1380))-SUM($G1380:AE1380),((INDEX('PTRM input'!$G$385:$P$434,A47offset,$E1380)-INDEX('PTRM input'!$G$277:$P$326,A47offset,$E1380))*OFFSET($F$7,0,$E1380))/A47taxstdlife))</f>
        <v>0</v>
      </c>
      <c r="AG1380" s="251">
        <f ca="1">IF(A47taxstdlife="n/a","n/a",IF(AG$3&gt;(A47taxstdlife+$E1380),((INDEX('PTRM input'!$G$385:$P$434,A47offset,$E1380)-INDEX('PTRM input'!$G$277:$P$326,A47offset,$E1380))*OFFSET($F$7,0,$E1380))-SUM($G1380:AF1380),((INDEX('PTRM input'!$G$385:$P$434,A47offset,$E1380)-INDEX('PTRM input'!$G$277:$P$326,A47offset,$E1380))*OFFSET($F$7,0,$E1380))/A47taxstdlife))</f>
        <v>0</v>
      </c>
      <c r="AH1380" s="251">
        <f ca="1">IF(A47taxstdlife="n/a","n/a",IF(AH$3&gt;(A47taxstdlife+$E1380),((INDEX('PTRM input'!$G$385:$P$434,A47offset,$E1380)-INDEX('PTRM input'!$G$277:$P$326,A47offset,$E1380))*OFFSET($F$7,0,$E1380))-SUM($G1380:AG1380),((INDEX('PTRM input'!$G$385:$P$434,A47offset,$E1380)-INDEX('PTRM input'!$G$277:$P$326,A47offset,$E1380))*OFFSET($F$7,0,$E1380))/A47taxstdlife))</f>
        <v>0</v>
      </c>
      <c r="AI1380" s="251">
        <f ca="1">IF(A47taxstdlife="n/a","n/a",IF(AI$3&gt;(A47taxstdlife+$E1380),((INDEX('PTRM input'!$G$385:$P$434,A47offset,$E1380)-INDEX('PTRM input'!$G$277:$P$326,A47offset,$E1380))*OFFSET($F$7,0,$E1380))-SUM($G1380:AH1380),((INDEX('PTRM input'!$G$385:$P$434,A47offset,$E1380)-INDEX('PTRM input'!$G$277:$P$326,A47offset,$E1380))*OFFSET($F$7,0,$E1380))/A47taxstdlife))</f>
        <v>0</v>
      </c>
      <c r="AJ1380" s="251">
        <f ca="1">IF(A47taxstdlife="n/a","n/a",IF(AJ$3&gt;(A47taxstdlife+$E1380),((INDEX('PTRM input'!$G$385:$P$434,A47offset,$E1380)-INDEX('PTRM input'!$G$277:$P$326,A47offset,$E1380))*OFFSET($F$7,0,$E1380))-SUM($G1380:AI1380),((INDEX('PTRM input'!$G$385:$P$434,A47offset,$E1380)-INDEX('PTRM input'!$G$277:$P$326,A47offset,$E1380))*OFFSET($F$7,0,$E1380))/A47taxstdlife))</f>
        <v>0</v>
      </c>
      <c r="AK1380" s="251">
        <f ca="1">IF(A47taxstdlife="n/a","n/a",IF(AK$3&gt;(A47taxstdlife+$E1380),((INDEX('PTRM input'!$G$385:$P$434,A47offset,$E1380)-INDEX('PTRM input'!$G$277:$P$326,A47offset,$E1380))*OFFSET($F$7,0,$E1380))-SUM($G1380:AJ1380),((INDEX('PTRM input'!$G$385:$P$434,A47offset,$E1380)-INDEX('PTRM input'!$G$277:$P$326,A47offset,$E1380))*OFFSET($F$7,0,$E1380))/A47taxstdlife))</f>
        <v>0</v>
      </c>
      <c r="AL1380" s="251">
        <f ca="1">IF(A47taxstdlife="n/a","n/a",IF(AL$3&gt;(A47taxstdlife+$E1380),((INDEX('PTRM input'!$G$385:$P$434,A47offset,$E1380)-INDEX('PTRM input'!$G$277:$P$326,A47offset,$E1380))*OFFSET($F$7,0,$E1380))-SUM($G1380:AK1380),((INDEX('PTRM input'!$G$385:$P$434,A47offset,$E1380)-INDEX('PTRM input'!$G$277:$P$326,A47offset,$E1380))*OFFSET($F$7,0,$E1380))/A47taxstdlife))</f>
        <v>0</v>
      </c>
      <c r="AM1380" s="251">
        <f ca="1">IF(A47taxstdlife="n/a","n/a",IF(AM$3&gt;(A47taxstdlife+$E1380),((INDEX('PTRM input'!$G$385:$P$434,A47offset,$E1380)-INDEX('PTRM input'!$G$277:$P$326,A47offset,$E1380))*OFFSET($F$7,0,$E1380))-SUM($G1380:AL1380),((INDEX('PTRM input'!$G$385:$P$434,A47offset,$E1380)-INDEX('PTRM input'!$G$277:$P$326,A47offset,$E1380))*OFFSET($F$7,0,$E1380))/A47taxstdlife))</f>
        <v>0</v>
      </c>
      <c r="AN1380" s="251">
        <f ca="1">IF(A47taxstdlife="n/a","n/a",IF(AN$3&gt;(A47taxstdlife+$E1380),((INDEX('PTRM input'!$G$385:$P$434,A47offset,$E1380)-INDEX('PTRM input'!$G$277:$P$326,A47offset,$E1380))*OFFSET($F$7,0,$E1380))-SUM($G1380:AM1380),((INDEX('PTRM input'!$G$385:$P$434,A47offset,$E1380)-INDEX('PTRM input'!$G$277:$P$326,A47offset,$E1380))*OFFSET($F$7,0,$E1380))/A47taxstdlife))</f>
        <v>0</v>
      </c>
      <c r="AO1380" s="251">
        <f ca="1">IF(A47taxstdlife="n/a","n/a",IF(AO$3&gt;(A47taxstdlife+$E1380),((INDEX('PTRM input'!$G$385:$P$434,A47offset,$E1380)-INDEX('PTRM input'!$G$277:$P$326,A47offset,$E1380))*OFFSET($F$7,0,$E1380))-SUM($G1380:AN1380),((INDEX('PTRM input'!$G$385:$P$434,A47offset,$E1380)-INDEX('PTRM input'!$G$277:$P$326,A47offset,$E1380))*OFFSET($F$7,0,$E1380))/A47taxstdlife))</f>
        <v>0</v>
      </c>
      <c r="AP1380" s="251">
        <f ca="1">IF(A47taxstdlife="n/a","n/a",IF(AP$3&gt;(A47taxstdlife+$E1380),((INDEX('PTRM input'!$G$385:$P$434,A47offset,$E1380)-INDEX('PTRM input'!$G$277:$P$326,A47offset,$E1380))*OFFSET($F$7,0,$E1380))-SUM($G1380:AO1380),((INDEX('PTRM input'!$G$385:$P$434,A47offset,$E1380)-INDEX('PTRM input'!$G$277:$P$326,A47offset,$E1380))*OFFSET($F$7,0,$E1380))/A47taxstdlife))</f>
        <v>0</v>
      </c>
      <c r="AQ1380" s="251">
        <f ca="1">IF(A47taxstdlife="n/a","n/a",IF(AQ$3&gt;(A47taxstdlife+$E1380),((INDEX('PTRM input'!$G$385:$P$434,A47offset,$E1380)-INDEX('PTRM input'!$G$277:$P$326,A47offset,$E1380))*OFFSET($F$7,0,$E1380))-SUM($G1380:AP1380),((INDEX('PTRM input'!$G$385:$P$434,A47offset,$E1380)-INDEX('PTRM input'!$G$277:$P$326,A47offset,$E1380))*OFFSET($F$7,0,$E1380))/A47taxstdlife))</f>
        <v>0</v>
      </c>
      <c r="AR1380" s="251">
        <f ca="1">IF(A47taxstdlife="n/a","n/a",IF(AR$3&gt;(A47taxstdlife+$E1380),((INDEX('PTRM input'!$G$385:$P$434,A47offset,$E1380)-INDEX('PTRM input'!$G$277:$P$326,A47offset,$E1380))*OFFSET($F$7,0,$E1380))-SUM($G1380:AQ1380),((INDEX('PTRM input'!$G$385:$P$434,A47offset,$E1380)-INDEX('PTRM input'!$G$277:$P$326,A47offset,$E1380))*OFFSET($F$7,0,$E1380))/A47taxstdlife))</f>
        <v>0</v>
      </c>
      <c r="AS1380" s="251">
        <f ca="1">IF(A47taxstdlife="n/a","n/a",IF(AS$3&gt;(A47taxstdlife+$E1380),((INDEX('PTRM input'!$G$385:$P$434,A47offset,$E1380)-INDEX('PTRM input'!$G$277:$P$326,A47offset,$E1380))*OFFSET($F$7,0,$E1380))-SUM($G1380:AR1380),((INDEX('PTRM input'!$G$385:$P$434,A47offset,$E1380)-INDEX('PTRM input'!$G$277:$P$326,A47offset,$E1380))*OFFSET($F$7,0,$E1380))/A47taxstdlife))</f>
        <v>0</v>
      </c>
      <c r="AT1380" s="251">
        <f ca="1">IF(A47taxstdlife="n/a","n/a",IF(AT$3&gt;(A47taxstdlife+$E1380),((INDEX('PTRM input'!$G$385:$P$434,A47offset,$E1380)-INDEX('PTRM input'!$G$277:$P$326,A47offset,$E1380))*OFFSET($F$7,0,$E1380))-SUM($G1380:AS1380),((INDEX('PTRM input'!$G$385:$P$434,A47offset,$E1380)-INDEX('PTRM input'!$G$277:$P$326,A47offset,$E1380))*OFFSET($F$7,0,$E1380))/A47taxstdlife))</f>
        <v>0</v>
      </c>
      <c r="AU1380" s="251">
        <f ca="1">IF(A47taxstdlife="n/a","n/a",IF(AU$3&gt;(A47taxstdlife+$E1380),((INDEX('PTRM input'!$G$385:$P$434,A47offset,$E1380)-INDEX('PTRM input'!$G$277:$P$326,A47offset,$E1380))*OFFSET($F$7,0,$E1380))-SUM($G1380:AT1380),((INDEX('PTRM input'!$G$385:$P$434,A47offset,$E1380)-INDEX('PTRM input'!$G$277:$P$326,A47offset,$E1380))*OFFSET($F$7,0,$E1380))/A47taxstdlife))</f>
        <v>0</v>
      </c>
      <c r="AV1380" s="251">
        <f ca="1">IF(A47taxstdlife="n/a","n/a",IF(AV$3&gt;(A47taxstdlife+$E1380),((INDEX('PTRM input'!$G$385:$P$434,A47offset,$E1380)-INDEX('PTRM input'!$G$277:$P$326,A47offset,$E1380))*OFFSET($F$7,0,$E1380))-SUM($G1380:AU1380),((INDEX('PTRM input'!$G$385:$P$434,A47offset,$E1380)-INDEX('PTRM input'!$G$277:$P$326,A47offset,$E1380))*OFFSET($F$7,0,$E1380))/A47taxstdlife))</f>
        <v>0</v>
      </c>
      <c r="AW1380" s="251">
        <f ca="1">IF(A47taxstdlife="n/a","n/a",IF(AW$3&gt;(A47taxstdlife+$E1380),((INDEX('PTRM input'!$G$385:$P$434,A47offset,$E1380)-INDEX('PTRM input'!$G$277:$P$326,A47offset,$E1380))*OFFSET($F$7,0,$E1380))-SUM($G1380:AV1380),((INDEX('PTRM input'!$G$385:$P$434,A47offset,$E1380)-INDEX('PTRM input'!$G$277:$P$326,A47offset,$E1380))*OFFSET($F$7,0,$E1380))/A47taxstdlife))</f>
        <v>0</v>
      </c>
      <c r="AX1380" s="251">
        <f ca="1">IF(A47taxstdlife="n/a","n/a",IF(AX$3&gt;(A47taxstdlife+$E1380),((INDEX('PTRM input'!$G$385:$P$434,A47offset,$E1380)-INDEX('PTRM input'!$G$277:$P$326,A47offset,$E1380))*OFFSET($F$7,0,$E1380))-SUM($G1380:AW1380),((INDEX('PTRM input'!$G$385:$P$434,A47offset,$E1380)-INDEX('PTRM input'!$G$277:$P$326,A47offset,$E1380))*OFFSET($F$7,0,$E1380))/A47taxstdlife))</f>
        <v>0</v>
      </c>
      <c r="AY1380" s="251">
        <f ca="1">IF(A47taxstdlife="n/a","n/a",IF(AY$3&gt;(A47taxstdlife+$E1380),((INDEX('PTRM input'!$G$385:$P$434,A47offset,$E1380)-INDEX('PTRM input'!$G$277:$P$326,A47offset,$E1380))*OFFSET($F$7,0,$E1380))-SUM($G1380:AX1380),((INDEX('PTRM input'!$G$385:$P$434,A47offset,$E1380)-INDEX('PTRM input'!$G$277:$P$326,A47offset,$E1380))*OFFSET($F$7,0,$E1380))/A47taxstdlife))</f>
        <v>0</v>
      </c>
      <c r="AZ1380" s="251">
        <f ca="1">IF(A47taxstdlife="n/a","n/a",IF(AZ$3&gt;(A47taxstdlife+$E1380),((INDEX('PTRM input'!$G$385:$P$434,A47offset,$E1380)-INDEX('PTRM input'!$G$277:$P$326,A47offset,$E1380))*OFFSET($F$7,0,$E1380))-SUM($G1380:AY1380),((INDEX('PTRM input'!$G$385:$P$434,A47offset,$E1380)-INDEX('PTRM input'!$G$277:$P$326,A47offset,$E1380))*OFFSET($F$7,0,$E1380))/A47taxstdlife))</f>
        <v>0</v>
      </c>
      <c r="BA1380" s="251">
        <f ca="1">IF(A47taxstdlife="n/a","n/a",IF(BA$3&gt;(A47taxstdlife+$E1380),((INDEX('PTRM input'!$G$385:$P$434,A47offset,$E1380)-INDEX('PTRM input'!$G$277:$P$326,A47offset,$E1380))*OFFSET($F$7,0,$E1380))-SUM($G1380:AZ1380),((INDEX('PTRM input'!$G$385:$P$434,A47offset,$E1380)-INDEX('PTRM input'!$G$277:$P$326,A47offset,$E1380))*OFFSET($F$7,0,$E1380))/A47taxstdlife))</f>
        <v>0</v>
      </c>
      <c r="BB1380" s="251">
        <f ca="1">IF(A47taxstdlife="n/a","n/a",IF(BB$3&gt;(A47taxstdlife+$E1380),((INDEX('PTRM input'!$G$385:$P$434,A47offset,$E1380)-INDEX('PTRM input'!$G$277:$P$326,A47offset,$E1380))*OFFSET($F$7,0,$E1380))-SUM($G1380:BA1380),((INDEX('PTRM input'!$G$385:$P$434,A47offset,$E1380)-INDEX('PTRM input'!$G$277:$P$326,A47offset,$E1380))*OFFSET($F$7,0,$E1380))/A47taxstdlife))</f>
        <v>0</v>
      </c>
      <c r="BC1380" s="251">
        <f ca="1">IF(A47taxstdlife="n/a","n/a",IF(BC$3&gt;(A47taxstdlife+$E1380),((INDEX('PTRM input'!$G$385:$P$434,A47offset,$E1380)-INDEX('PTRM input'!$G$277:$P$326,A47offset,$E1380))*OFFSET($F$7,0,$E1380))-SUM($G1380:BB1380),((INDEX('PTRM input'!$G$385:$P$434,A47offset,$E1380)-INDEX('PTRM input'!$G$277:$P$326,A47offset,$E1380))*OFFSET($F$7,0,$E1380))/A47taxstdlife))</f>
        <v>0</v>
      </c>
      <c r="BD1380" s="251">
        <f ca="1">IF(A47taxstdlife="n/a","n/a",IF(BD$3&gt;(A47taxstdlife+$E1380),((INDEX('PTRM input'!$G$385:$P$434,A47offset,$E1380)-INDEX('PTRM input'!$G$277:$P$326,A47offset,$E1380))*OFFSET($F$7,0,$E1380))-SUM($G1380:BC1380),((INDEX('PTRM input'!$G$385:$P$434,A47offset,$E1380)-INDEX('PTRM input'!$G$277:$P$326,A47offset,$E1380))*OFFSET($F$7,0,$E1380))/A47taxstdlife))</f>
        <v>0</v>
      </c>
      <c r="BE1380" s="251">
        <f ca="1">IF(A47taxstdlife="n/a","n/a",IF(BE$3&gt;(A47taxstdlife+$E1380),((INDEX('PTRM input'!$G$385:$P$434,A47offset,$E1380)-INDEX('PTRM input'!$G$277:$P$326,A47offset,$E1380))*OFFSET($F$7,0,$E1380))-SUM($G1380:BD1380),((INDEX('PTRM input'!$G$385:$P$434,A47offset,$E1380)-INDEX('PTRM input'!$G$277:$P$326,A47offset,$E1380))*OFFSET($F$7,0,$E1380))/A47taxstdlife))</f>
        <v>0</v>
      </c>
      <c r="BF1380" s="251">
        <f ca="1">IF(A47taxstdlife="n/a","n/a",IF(BF$3&gt;(A47taxstdlife+$E1380),((INDEX('PTRM input'!$G$385:$P$434,A47offset,$E1380)-INDEX('PTRM input'!$G$277:$P$326,A47offset,$E1380))*OFFSET($F$7,0,$E1380))-SUM($G1380:BE1380),((INDEX('PTRM input'!$G$385:$P$434,A47offset,$E1380)-INDEX('PTRM input'!$G$277:$P$326,A47offset,$E1380))*OFFSET($F$7,0,$E1380))/A47taxstdlife))</f>
        <v>0</v>
      </c>
      <c r="BG1380" s="251">
        <f ca="1">IF(A47taxstdlife="n/a","n/a",IF(BG$3&gt;(A47taxstdlife+$E1380),((INDEX('PTRM input'!$G$385:$P$434,A47offset,$E1380)-INDEX('PTRM input'!$G$277:$P$326,A47offset,$E1380))*OFFSET($F$7,0,$E1380))-SUM($G1380:BF1380),((INDEX('PTRM input'!$G$385:$P$434,A47offset,$E1380)-INDEX('PTRM input'!$G$277:$P$326,A47offset,$E1380))*OFFSET($F$7,0,$E1380))/A47taxstdlife))</f>
        <v>0</v>
      </c>
      <c r="BH1380" s="251">
        <f ca="1">IF(A47taxstdlife="n/a","n/a",IF(BH$3&gt;(A47taxstdlife+$E1380),((INDEX('PTRM input'!$G$385:$P$434,A47offset,$E1380)-INDEX('PTRM input'!$G$277:$P$326,A47offset,$E1380))*OFFSET($F$7,0,$E1380))-SUM($G1380:BG1380),((INDEX('PTRM input'!$G$385:$P$434,A47offset,$E1380)-INDEX('PTRM input'!$G$277:$P$326,A47offset,$E1380))*OFFSET($F$7,0,$E1380))/A47taxstdlife))</f>
        <v>0</v>
      </c>
      <c r="BI1380" s="251">
        <f ca="1">IF(A47taxstdlife="n/a","n/a",IF(BI$3&gt;(A47taxstdlife+$E1380),((INDEX('PTRM input'!$G$385:$P$434,A47offset,$E1380)-INDEX('PTRM input'!$G$277:$P$326,A47offset,$E1380))*OFFSET($F$7,0,$E1380))-SUM($G1380:BH1380),((INDEX('PTRM input'!$G$385:$P$434,A47offset,$E1380)-INDEX('PTRM input'!$G$277:$P$326,A47offset,$E1380))*OFFSET($F$7,0,$E1380))/A47taxstdlife))</f>
        <v>0</v>
      </c>
      <c r="BJ1380" s="116"/>
      <c r="BK1380" s="116"/>
      <c r="BL1380" s="116"/>
      <c r="BM1380" s="116"/>
    </row>
    <row r="1381" spans="1:65" ht="12.75" hidden="1" customHeight="1" outlineLevel="2">
      <c r="A1381" s="366"/>
      <c r="B1381" s="19"/>
      <c r="C1381" s="18"/>
      <c r="D1381" s="760"/>
      <c r="E1381" s="86">
        <v>2</v>
      </c>
      <c r="F1381" s="356"/>
      <c r="G1381" s="434"/>
      <c r="H1381" s="619"/>
      <c r="I1381" s="251">
        <f ca="1">IF(A47taxstdlife="n/a","n/a",IF(I$3&gt;(A47taxstdlife+$E1381),((INDEX('PTRM input'!$G$385:$P$434,A47offset,$E1381)-INDEX('PTRM input'!$G$277:$P$326,A47offset,$E1381))*OFFSET($F$7,0,$E1381))-SUM($G1381:H1381),((INDEX('PTRM input'!$G$385:$P$434,A47offset,$E1381)-INDEX('PTRM input'!$G$277:$P$326,A47offset,$E1381))*OFFSET($F$7,0,$E1381))/A47taxstdlife))</f>
        <v>0</v>
      </c>
      <c r="J1381" s="251">
        <f ca="1">IF(A47taxstdlife="n/a","n/a",IF(J$3&gt;(A47taxstdlife+$E1381),((INDEX('PTRM input'!$G$385:$P$434,A47offset,$E1381)-INDEX('PTRM input'!$G$277:$P$326,A47offset,$E1381))*OFFSET($F$7,0,$E1381))-SUM($G1381:I1381),((INDEX('PTRM input'!$G$385:$P$434,A47offset,$E1381)-INDEX('PTRM input'!$G$277:$P$326,A47offset,$E1381))*OFFSET($F$7,0,$E1381))/A47taxstdlife))</f>
        <v>0</v>
      </c>
      <c r="K1381" s="251">
        <f ca="1">IF(A47taxstdlife="n/a","n/a",IF(K$3&gt;(A47taxstdlife+$E1381),((INDEX('PTRM input'!$G$385:$P$434,A47offset,$E1381)-INDEX('PTRM input'!$G$277:$P$326,A47offset,$E1381))*OFFSET($F$7,0,$E1381))-SUM($G1381:J1381),((INDEX('PTRM input'!$G$385:$P$434,A47offset,$E1381)-INDEX('PTRM input'!$G$277:$P$326,A47offset,$E1381))*OFFSET($F$7,0,$E1381))/A47taxstdlife))</f>
        <v>0</v>
      </c>
      <c r="L1381" s="251">
        <f ca="1">IF(A47taxstdlife="n/a","n/a",IF(L$3&gt;(A47taxstdlife+$E1381),((INDEX('PTRM input'!$G$385:$P$434,A47offset,$E1381)-INDEX('PTRM input'!$G$277:$P$326,A47offset,$E1381))*OFFSET($F$7,0,$E1381))-SUM($G1381:K1381),((INDEX('PTRM input'!$G$385:$P$434,A47offset,$E1381)-INDEX('PTRM input'!$G$277:$P$326,A47offset,$E1381))*OFFSET($F$7,0,$E1381))/A47taxstdlife))</f>
        <v>0</v>
      </c>
      <c r="M1381" s="251">
        <f ca="1">IF(A47taxstdlife="n/a","n/a",IF(M$3&gt;(A47taxstdlife+$E1381),((INDEX('PTRM input'!$G$385:$P$434,A47offset,$E1381)-INDEX('PTRM input'!$G$277:$P$326,A47offset,$E1381))*OFFSET($F$7,0,$E1381))-SUM($G1381:L1381),((INDEX('PTRM input'!$G$385:$P$434,A47offset,$E1381)-INDEX('PTRM input'!$G$277:$P$326,A47offset,$E1381))*OFFSET($F$7,0,$E1381))/A47taxstdlife))</f>
        <v>0</v>
      </c>
      <c r="N1381" s="251">
        <f ca="1">IF(A47taxstdlife="n/a","n/a",IF(N$3&gt;(A47taxstdlife+$E1381),((INDEX('PTRM input'!$G$385:$P$434,A47offset,$E1381)-INDEX('PTRM input'!$G$277:$P$326,A47offset,$E1381))*OFFSET($F$7,0,$E1381))-SUM($G1381:M1381),((INDEX('PTRM input'!$G$385:$P$434,A47offset,$E1381)-INDEX('PTRM input'!$G$277:$P$326,A47offset,$E1381))*OFFSET($F$7,0,$E1381))/A47taxstdlife))</f>
        <v>0</v>
      </c>
      <c r="O1381" s="251">
        <f ca="1">IF(A47taxstdlife="n/a","n/a",IF(O$3&gt;(A47taxstdlife+$E1381),((INDEX('PTRM input'!$G$385:$P$434,A47offset,$E1381)-INDEX('PTRM input'!$G$277:$P$326,A47offset,$E1381))*OFFSET($F$7,0,$E1381))-SUM($G1381:N1381),((INDEX('PTRM input'!$G$385:$P$434,A47offset,$E1381)-INDEX('PTRM input'!$G$277:$P$326,A47offset,$E1381))*OFFSET($F$7,0,$E1381))/A47taxstdlife))</f>
        <v>0</v>
      </c>
      <c r="P1381" s="251">
        <f ca="1">IF(A47taxstdlife="n/a","n/a",IF(P$3&gt;(A47taxstdlife+$E1381),((INDEX('PTRM input'!$G$385:$P$434,A47offset,$E1381)-INDEX('PTRM input'!$G$277:$P$326,A47offset,$E1381))*OFFSET($F$7,0,$E1381))-SUM($G1381:O1381),((INDEX('PTRM input'!$G$385:$P$434,A47offset,$E1381)-INDEX('PTRM input'!$G$277:$P$326,A47offset,$E1381))*OFFSET($F$7,0,$E1381))/A47taxstdlife))</f>
        <v>0</v>
      </c>
      <c r="Q1381" s="251">
        <f ca="1">IF(A47taxstdlife="n/a","n/a",IF(Q$3&gt;(A47taxstdlife+$E1381),((INDEX('PTRM input'!$G$385:$P$434,A47offset,$E1381)-INDEX('PTRM input'!$G$277:$P$326,A47offset,$E1381))*OFFSET($F$7,0,$E1381))-SUM($G1381:P1381),((INDEX('PTRM input'!$G$385:$P$434,A47offset,$E1381)-INDEX('PTRM input'!$G$277:$P$326,A47offset,$E1381))*OFFSET($F$7,0,$E1381))/A47taxstdlife))</f>
        <v>0</v>
      </c>
      <c r="R1381" s="251">
        <f ca="1">IF(A47taxstdlife="n/a","n/a",IF(R$3&gt;(A47taxstdlife+$E1381),((INDEX('PTRM input'!$G$385:$P$434,A47offset,$E1381)-INDEX('PTRM input'!$G$277:$P$326,A47offset,$E1381))*OFFSET($F$7,0,$E1381))-SUM($G1381:Q1381),((INDEX('PTRM input'!$G$385:$P$434,A47offset,$E1381)-INDEX('PTRM input'!$G$277:$P$326,A47offset,$E1381))*OFFSET($F$7,0,$E1381))/A47taxstdlife))</f>
        <v>0</v>
      </c>
      <c r="S1381" s="251">
        <f ca="1">IF(A47taxstdlife="n/a","n/a",IF(S$3&gt;(A47taxstdlife+$E1381),((INDEX('PTRM input'!$G$385:$P$434,A47offset,$E1381)-INDEX('PTRM input'!$G$277:$P$326,A47offset,$E1381))*OFFSET($F$7,0,$E1381))-SUM($G1381:R1381),((INDEX('PTRM input'!$G$385:$P$434,A47offset,$E1381)-INDEX('PTRM input'!$G$277:$P$326,A47offset,$E1381))*OFFSET($F$7,0,$E1381))/A47taxstdlife))</f>
        <v>0</v>
      </c>
      <c r="T1381" s="251">
        <f ca="1">IF(A47taxstdlife="n/a","n/a",IF(T$3&gt;(A47taxstdlife+$E1381),((INDEX('PTRM input'!$G$385:$P$434,A47offset,$E1381)-INDEX('PTRM input'!$G$277:$P$326,A47offset,$E1381))*OFFSET($F$7,0,$E1381))-SUM($G1381:S1381),((INDEX('PTRM input'!$G$385:$P$434,A47offset,$E1381)-INDEX('PTRM input'!$G$277:$P$326,A47offset,$E1381))*OFFSET($F$7,0,$E1381))/A47taxstdlife))</f>
        <v>0</v>
      </c>
      <c r="U1381" s="251">
        <f ca="1">IF(A47taxstdlife="n/a","n/a",IF(U$3&gt;(A47taxstdlife+$E1381),((INDEX('PTRM input'!$G$385:$P$434,A47offset,$E1381)-INDEX('PTRM input'!$G$277:$P$326,A47offset,$E1381))*OFFSET($F$7,0,$E1381))-SUM($G1381:T1381),((INDEX('PTRM input'!$G$385:$P$434,A47offset,$E1381)-INDEX('PTRM input'!$G$277:$P$326,A47offset,$E1381))*OFFSET($F$7,0,$E1381))/A47taxstdlife))</f>
        <v>0</v>
      </c>
      <c r="V1381" s="251">
        <f ca="1">IF(A47taxstdlife="n/a","n/a",IF(V$3&gt;(A47taxstdlife+$E1381),((INDEX('PTRM input'!$G$385:$P$434,A47offset,$E1381)-INDEX('PTRM input'!$G$277:$P$326,A47offset,$E1381))*OFFSET($F$7,0,$E1381))-SUM($G1381:U1381),((INDEX('PTRM input'!$G$385:$P$434,A47offset,$E1381)-INDEX('PTRM input'!$G$277:$P$326,A47offset,$E1381))*OFFSET($F$7,0,$E1381))/A47taxstdlife))</f>
        <v>0</v>
      </c>
      <c r="W1381" s="251">
        <f ca="1">IF(A47taxstdlife="n/a","n/a",IF(W$3&gt;(A47taxstdlife+$E1381),((INDEX('PTRM input'!$G$385:$P$434,A47offset,$E1381)-INDEX('PTRM input'!$G$277:$P$326,A47offset,$E1381))*OFFSET($F$7,0,$E1381))-SUM($G1381:V1381),((INDEX('PTRM input'!$G$385:$P$434,A47offset,$E1381)-INDEX('PTRM input'!$G$277:$P$326,A47offset,$E1381))*OFFSET($F$7,0,$E1381))/A47taxstdlife))</f>
        <v>0</v>
      </c>
      <c r="X1381" s="251">
        <f ca="1">IF(A47taxstdlife="n/a","n/a",IF(X$3&gt;(A47taxstdlife+$E1381),((INDEX('PTRM input'!$G$385:$P$434,A47offset,$E1381)-INDEX('PTRM input'!$G$277:$P$326,A47offset,$E1381))*OFFSET($F$7,0,$E1381))-SUM($G1381:W1381),((INDEX('PTRM input'!$G$385:$P$434,A47offset,$E1381)-INDEX('PTRM input'!$G$277:$P$326,A47offset,$E1381))*OFFSET($F$7,0,$E1381))/A47taxstdlife))</f>
        <v>0</v>
      </c>
      <c r="Y1381" s="251">
        <f ca="1">IF(A47taxstdlife="n/a","n/a",IF(Y$3&gt;(A47taxstdlife+$E1381),((INDEX('PTRM input'!$G$385:$P$434,A47offset,$E1381)-INDEX('PTRM input'!$G$277:$P$326,A47offset,$E1381))*OFFSET($F$7,0,$E1381))-SUM($G1381:X1381),((INDEX('PTRM input'!$G$385:$P$434,A47offset,$E1381)-INDEX('PTRM input'!$G$277:$P$326,A47offset,$E1381))*OFFSET($F$7,0,$E1381))/A47taxstdlife))</f>
        <v>0</v>
      </c>
      <c r="Z1381" s="251">
        <f ca="1">IF(A47taxstdlife="n/a","n/a",IF(Z$3&gt;(A47taxstdlife+$E1381),((INDEX('PTRM input'!$G$385:$P$434,A47offset,$E1381)-INDEX('PTRM input'!$G$277:$P$326,A47offset,$E1381))*OFFSET($F$7,0,$E1381))-SUM($G1381:Y1381),((INDEX('PTRM input'!$G$385:$P$434,A47offset,$E1381)-INDEX('PTRM input'!$G$277:$P$326,A47offset,$E1381))*OFFSET($F$7,0,$E1381))/A47taxstdlife))</f>
        <v>0</v>
      </c>
      <c r="AA1381" s="251">
        <f ca="1">IF(A47taxstdlife="n/a","n/a",IF(AA$3&gt;(A47taxstdlife+$E1381),((INDEX('PTRM input'!$G$385:$P$434,A47offset,$E1381)-INDEX('PTRM input'!$G$277:$P$326,A47offset,$E1381))*OFFSET($F$7,0,$E1381))-SUM($G1381:Z1381),((INDEX('PTRM input'!$G$385:$P$434,A47offset,$E1381)-INDEX('PTRM input'!$G$277:$P$326,A47offset,$E1381))*OFFSET($F$7,0,$E1381))/A47taxstdlife))</f>
        <v>0</v>
      </c>
      <c r="AB1381" s="251">
        <f ca="1">IF(A47taxstdlife="n/a","n/a",IF(AB$3&gt;(A47taxstdlife+$E1381),((INDEX('PTRM input'!$G$385:$P$434,A47offset,$E1381)-INDEX('PTRM input'!$G$277:$P$326,A47offset,$E1381))*OFFSET($F$7,0,$E1381))-SUM($G1381:AA1381),((INDEX('PTRM input'!$G$385:$P$434,A47offset,$E1381)-INDEX('PTRM input'!$G$277:$P$326,A47offset,$E1381))*OFFSET($F$7,0,$E1381))/A47taxstdlife))</f>
        <v>0</v>
      </c>
      <c r="AC1381" s="251">
        <f ca="1">IF(A47taxstdlife="n/a","n/a",IF(AC$3&gt;(A47taxstdlife+$E1381),((INDEX('PTRM input'!$G$385:$P$434,A47offset,$E1381)-INDEX('PTRM input'!$G$277:$P$326,A47offset,$E1381))*OFFSET($F$7,0,$E1381))-SUM($G1381:AB1381),((INDEX('PTRM input'!$G$385:$P$434,A47offset,$E1381)-INDEX('PTRM input'!$G$277:$P$326,A47offset,$E1381))*OFFSET($F$7,0,$E1381))/A47taxstdlife))</f>
        <v>0</v>
      </c>
      <c r="AD1381" s="251">
        <f ca="1">IF(A47taxstdlife="n/a","n/a",IF(AD$3&gt;(A47taxstdlife+$E1381),((INDEX('PTRM input'!$G$385:$P$434,A47offset,$E1381)-INDEX('PTRM input'!$G$277:$P$326,A47offset,$E1381))*OFFSET($F$7,0,$E1381))-SUM($G1381:AC1381),((INDEX('PTRM input'!$G$385:$P$434,A47offset,$E1381)-INDEX('PTRM input'!$G$277:$P$326,A47offset,$E1381))*OFFSET($F$7,0,$E1381))/A47taxstdlife))</f>
        <v>0</v>
      </c>
      <c r="AE1381" s="251">
        <f ca="1">IF(A47taxstdlife="n/a","n/a",IF(AE$3&gt;(A47taxstdlife+$E1381),((INDEX('PTRM input'!$G$385:$P$434,A47offset,$E1381)-INDEX('PTRM input'!$G$277:$P$326,A47offset,$E1381))*OFFSET($F$7,0,$E1381))-SUM($G1381:AD1381),((INDEX('PTRM input'!$G$385:$P$434,A47offset,$E1381)-INDEX('PTRM input'!$G$277:$P$326,A47offset,$E1381))*OFFSET($F$7,0,$E1381))/A47taxstdlife))</f>
        <v>0</v>
      </c>
      <c r="AF1381" s="251">
        <f ca="1">IF(A47taxstdlife="n/a","n/a",IF(AF$3&gt;(A47taxstdlife+$E1381),((INDEX('PTRM input'!$G$385:$P$434,A47offset,$E1381)-INDEX('PTRM input'!$G$277:$P$326,A47offset,$E1381))*OFFSET($F$7,0,$E1381))-SUM($G1381:AE1381),((INDEX('PTRM input'!$G$385:$P$434,A47offset,$E1381)-INDEX('PTRM input'!$G$277:$P$326,A47offset,$E1381))*OFFSET($F$7,0,$E1381))/A47taxstdlife))</f>
        <v>0</v>
      </c>
      <c r="AG1381" s="251">
        <f ca="1">IF(A47taxstdlife="n/a","n/a",IF(AG$3&gt;(A47taxstdlife+$E1381),((INDEX('PTRM input'!$G$385:$P$434,A47offset,$E1381)-INDEX('PTRM input'!$G$277:$P$326,A47offset,$E1381))*OFFSET($F$7,0,$E1381))-SUM($G1381:AF1381),((INDEX('PTRM input'!$G$385:$P$434,A47offset,$E1381)-INDEX('PTRM input'!$G$277:$P$326,A47offset,$E1381))*OFFSET($F$7,0,$E1381))/A47taxstdlife))</f>
        <v>0</v>
      </c>
      <c r="AH1381" s="251">
        <f ca="1">IF(A47taxstdlife="n/a","n/a",IF(AH$3&gt;(A47taxstdlife+$E1381),((INDEX('PTRM input'!$G$385:$P$434,A47offset,$E1381)-INDEX('PTRM input'!$G$277:$P$326,A47offset,$E1381))*OFFSET($F$7,0,$E1381))-SUM($G1381:AG1381),((INDEX('PTRM input'!$G$385:$P$434,A47offset,$E1381)-INDEX('PTRM input'!$G$277:$P$326,A47offset,$E1381))*OFFSET($F$7,0,$E1381))/A47taxstdlife))</f>
        <v>0</v>
      </c>
      <c r="AI1381" s="251">
        <f ca="1">IF(A47taxstdlife="n/a","n/a",IF(AI$3&gt;(A47taxstdlife+$E1381),((INDEX('PTRM input'!$G$385:$P$434,A47offset,$E1381)-INDEX('PTRM input'!$G$277:$P$326,A47offset,$E1381))*OFFSET($F$7,0,$E1381))-SUM($G1381:AH1381),((INDEX('PTRM input'!$G$385:$P$434,A47offset,$E1381)-INDEX('PTRM input'!$G$277:$P$326,A47offset,$E1381))*OFFSET($F$7,0,$E1381))/A47taxstdlife))</f>
        <v>0</v>
      </c>
      <c r="AJ1381" s="251">
        <f ca="1">IF(A47taxstdlife="n/a","n/a",IF(AJ$3&gt;(A47taxstdlife+$E1381),((INDEX('PTRM input'!$G$385:$P$434,A47offset,$E1381)-INDEX('PTRM input'!$G$277:$P$326,A47offset,$E1381))*OFFSET($F$7,0,$E1381))-SUM($G1381:AI1381),((INDEX('PTRM input'!$G$385:$P$434,A47offset,$E1381)-INDEX('PTRM input'!$G$277:$P$326,A47offset,$E1381))*OFFSET($F$7,0,$E1381))/A47taxstdlife))</f>
        <v>0</v>
      </c>
      <c r="AK1381" s="251">
        <f ca="1">IF(A47taxstdlife="n/a","n/a",IF(AK$3&gt;(A47taxstdlife+$E1381),((INDEX('PTRM input'!$G$385:$P$434,A47offset,$E1381)-INDEX('PTRM input'!$G$277:$P$326,A47offset,$E1381))*OFFSET($F$7,0,$E1381))-SUM($G1381:AJ1381),((INDEX('PTRM input'!$G$385:$P$434,A47offset,$E1381)-INDEX('PTRM input'!$G$277:$P$326,A47offset,$E1381))*OFFSET($F$7,0,$E1381))/A47taxstdlife))</f>
        <v>0</v>
      </c>
      <c r="AL1381" s="251">
        <f ca="1">IF(A47taxstdlife="n/a","n/a",IF(AL$3&gt;(A47taxstdlife+$E1381),((INDEX('PTRM input'!$G$385:$P$434,A47offset,$E1381)-INDEX('PTRM input'!$G$277:$P$326,A47offset,$E1381))*OFFSET($F$7,0,$E1381))-SUM($G1381:AK1381),((INDEX('PTRM input'!$G$385:$P$434,A47offset,$E1381)-INDEX('PTRM input'!$G$277:$P$326,A47offset,$E1381))*OFFSET($F$7,0,$E1381))/A47taxstdlife))</f>
        <v>0</v>
      </c>
      <c r="AM1381" s="251">
        <f ca="1">IF(A47taxstdlife="n/a","n/a",IF(AM$3&gt;(A47taxstdlife+$E1381),((INDEX('PTRM input'!$G$385:$P$434,A47offset,$E1381)-INDEX('PTRM input'!$G$277:$P$326,A47offset,$E1381))*OFFSET($F$7,0,$E1381))-SUM($G1381:AL1381),((INDEX('PTRM input'!$G$385:$P$434,A47offset,$E1381)-INDEX('PTRM input'!$G$277:$P$326,A47offset,$E1381))*OFFSET($F$7,0,$E1381))/A47taxstdlife))</f>
        <v>0</v>
      </c>
      <c r="AN1381" s="251">
        <f ca="1">IF(A47taxstdlife="n/a","n/a",IF(AN$3&gt;(A47taxstdlife+$E1381),((INDEX('PTRM input'!$G$385:$P$434,A47offset,$E1381)-INDEX('PTRM input'!$G$277:$P$326,A47offset,$E1381))*OFFSET($F$7,0,$E1381))-SUM($G1381:AM1381),((INDEX('PTRM input'!$G$385:$P$434,A47offset,$E1381)-INDEX('PTRM input'!$G$277:$P$326,A47offset,$E1381))*OFFSET($F$7,0,$E1381))/A47taxstdlife))</f>
        <v>0</v>
      </c>
      <c r="AO1381" s="251">
        <f ca="1">IF(A47taxstdlife="n/a","n/a",IF(AO$3&gt;(A47taxstdlife+$E1381),((INDEX('PTRM input'!$G$385:$P$434,A47offset,$E1381)-INDEX('PTRM input'!$G$277:$P$326,A47offset,$E1381))*OFFSET($F$7,0,$E1381))-SUM($G1381:AN1381),((INDEX('PTRM input'!$G$385:$P$434,A47offset,$E1381)-INDEX('PTRM input'!$G$277:$P$326,A47offset,$E1381))*OFFSET($F$7,0,$E1381))/A47taxstdlife))</f>
        <v>0</v>
      </c>
      <c r="AP1381" s="251">
        <f ca="1">IF(A47taxstdlife="n/a","n/a",IF(AP$3&gt;(A47taxstdlife+$E1381),((INDEX('PTRM input'!$G$385:$P$434,A47offset,$E1381)-INDEX('PTRM input'!$G$277:$P$326,A47offset,$E1381))*OFFSET($F$7,0,$E1381))-SUM($G1381:AO1381),((INDEX('PTRM input'!$G$385:$P$434,A47offset,$E1381)-INDEX('PTRM input'!$G$277:$P$326,A47offset,$E1381))*OFFSET($F$7,0,$E1381))/A47taxstdlife))</f>
        <v>0</v>
      </c>
      <c r="AQ1381" s="251">
        <f ca="1">IF(A47taxstdlife="n/a","n/a",IF(AQ$3&gt;(A47taxstdlife+$E1381),((INDEX('PTRM input'!$G$385:$P$434,A47offset,$E1381)-INDEX('PTRM input'!$G$277:$P$326,A47offset,$E1381))*OFFSET($F$7,0,$E1381))-SUM($G1381:AP1381),((INDEX('PTRM input'!$G$385:$P$434,A47offset,$E1381)-INDEX('PTRM input'!$G$277:$P$326,A47offset,$E1381))*OFFSET($F$7,0,$E1381))/A47taxstdlife))</f>
        <v>0</v>
      </c>
      <c r="AR1381" s="251">
        <f ca="1">IF(A47taxstdlife="n/a","n/a",IF(AR$3&gt;(A47taxstdlife+$E1381),((INDEX('PTRM input'!$G$385:$P$434,A47offset,$E1381)-INDEX('PTRM input'!$G$277:$P$326,A47offset,$E1381))*OFFSET($F$7,0,$E1381))-SUM($G1381:AQ1381),((INDEX('PTRM input'!$G$385:$P$434,A47offset,$E1381)-INDEX('PTRM input'!$G$277:$P$326,A47offset,$E1381))*OFFSET($F$7,0,$E1381))/A47taxstdlife))</f>
        <v>0</v>
      </c>
      <c r="AS1381" s="251">
        <f ca="1">IF(A47taxstdlife="n/a","n/a",IF(AS$3&gt;(A47taxstdlife+$E1381),((INDEX('PTRM input'!$G$385:$P$434,A47offset,$E1381)-INDEX('PTRM input'!$G$277:$P$326,A47offset,$E1381))*OFFSET($F$7,0,$E1381))-SUM($G1381:AR1381),((INDEX('PTRM input'!$G$385:$P$434,A47offset,$E1381)-INDEX('PTRM input'!$G$277:$P$326,A47offset,$E1381))*OFFSET($F$7,0,$E1381))/A47taxstdlife))</f>
        <v>0</v>
      </c>
      <c r="AT1381" s="251">
        <f ca="1">IF(A47taxstdlife="n/a","n/a",IF(AT$3&gt;(A47taxstdlife+$E1381),((INDEX('PTRM input'!$G$385:$P$434,A47offset,$E1381)-INDEX('PTRM input'!$G$277:$P$326,A47offset,$E1381))*OFFSET($F$7,0,$E1381))-SUM($G1381:AS1381),((INDEX('PTRM input'!$G$385:$P$434,A47offset,$E1381)-INDEX('PTRM input'!$G$277:$P$326,A47offset,$E1381))*OFFSET($F$7,0,$E1381))/A47taxstdlife))</f>
        <v>0</v>
      </c>
      <c r="AU1381" s="251">
        <f ca="1">IF(A47taxstdlife="n/a","n/a",IF(AU$3&gt;(A47taxstdlife+$E1381),((INDEX('PTRM input'!$G$385:$P$434,A47offset,$E1381)-INDEX('PTRM input'!$G$277:$P$326,A47offset,$E1381))*OFFSET($F$7,0,$E1381))-SUM($G1381:AT1381),((INDEX('PTRM input'!$G$385:$P$434,A47offset,$E1381)-INDEX('PTRM input'!$G$277:$P$326,A47offset,$E1381))*OFFSET($F$7,0,$E1381))/A47taxstdlife))</f>
        <v>0</v>
      </c>
      <c r="AV1381" s="251">
        <f ca="1">IF(A47taxstdlife="n/a","n/a",IF(AV$3&gt;(A47taxstdlife+$E1381),((INDEX('PTRM input'!$G$385:$P$434,A47offset,$E1381)-INDEX('PTRM input'!$G$277:$P$326,A47offset,$E1381))*OFFSET($F$7,0,$E1381))-SUM($G1381:AU1381),((INDEX('PTRM input'!$G$385:$P$434,A47offset,$E1381)-INDEX('PTRM input'!$G$277:$P$326,A47offset,$E1381))*OFFSET($F$7,0,$E1381))/A47taxstdlife))</f>
        <v>0</v>
      </c>
      <c r="AW1381" s="251">
        <f ca="1">IF(A47taxstdlife="n/a","n/a",IF(AW$3&gt;(A47taxstdlife+$E1381),((INDEX('PTRM input'!$G$385:$P$434,A47offset,$E1381)-INDEX('PTRM input'!$G$277:$P$326,A47offset,$E1381))*OFFSET($F$7,0,$E1381))-SUM($G1381:AV1381),((INDEX('PTRM input'!$G$385:$P$434,A47offset,$E1381)-INDEX('PTRM input'!$G$277:$P$326,A47offset,$E1381))*OFFSET($F$7,0,$E1381))/A47taxstdlife))</f>
        <v>0</v>
      </c>
      <c r="AX1381" s="251">
        <f ca="1">IF(A47taxstdlife="n/a","n/a",IF(AX$3&gt;(A47taxstdlife+$E1381),((INDEX('PTRM input'!$G$385:$P$434,A47offset,$E1381)-INDEX('PTRM input'!$G$277:$P$326,A47offset,$E1381))*OFFSET($F$7,0,$E1381))-SUM($G1381:AW1381),((INDEX('PTRM input'!$G$385:$P$434,A47offset,$E1381)-INDEX('PTRM input'!$G$277:$P$326,A47offset,$E1381))*OFFSET($F$7,0,$E1381))/A47taxstdlife))</f>
        <v>0</v>
      </c>
      <c r="AY1381" s="251">
        <f ca="1">IF(A47taxstdlife="n/a","n/a",IF(AY$3&gt;(A47taxstdlife+$E1381),((INDEX('PTRM input'!$G$385:$P$434,A47offset,$E1381)-INDEX('PTRM input'!$G$277:$P$326,A47offset,$E1381))*OFFSET($F$7,0,$E1381))-SUM($G1381:AX1381),((INDEX('PTRM input'!$G$385:$P$434,A47offset,$E1381)-INDEX('PTRM input'!$G$277:$P$326,A47offset,$E1381))*OFFSET($F$7,0,$E1381))/A47taxstdlife))</f>
        <v>0</v>
      </c>
      <c r="AZ1381" s="251">
        <f ca="1">IF(A47taxstdlife="n/a","n/a",IF(AZ$3&gt;(A47taxstdlife+$E1381),((INDEX('PTRM input'!$G$385:$P$434,A47offset,$E1381)-INDEX('PTRM input'!$G$277:$P$326,A47offset,$E1381))*OFFSET($F$7,0,$E1381))-SUM($G1381:AY1381),((INDEX('PTRM input'!$G$385:$P$434,A47offset,$E1381)-INDEX('PTRM input'!$G$277:$P$326,A47offset,$E1381))*OFFSET($F$7,0,$E1381))/A47taxstdlife))</f>
        <v>0</v>
      </c>
      <c r="BA1381" s="251">
        <f ca="1">IF(A47taxstdlife="n/a","n/a",IF(BA$3&gt;(A47taxstdlife+$E1381),((INDEX('PTRM input'!$G$385:$P$434,A47offset,$E1381)-INDEX('PTRM input'!$G$277:$P$326,A47offset,$E1381))*OFFSET($F$7,0,$E1381))-SUM($G1381:AZ1381),((INDEX('PTRM input'!$G$385:$P$434,A47offset,$E1381)-INDEX('PTRM input'!$G$277:$P$326,A47offset,$E1381))*OFFSET($F$7,0,$E1381))/A47taxstdlife))</f>
        <v>0</v>
      </c>
      <c r="BB1381" s="251">
        <f ca="1">IF(A47taxstdlife="n/a","n/a",IF(BB$3&gt;(A47taxstdlife+$E1381),((INDEX('PTRM input'!$G$385:$P$434,A47offset,$E1381)-INDEX('PTRM input'!$G$277:$P$326,A47offset,$E1381))*OFFSET($F$7,0,$E1381))-SUM($G1381:BA1381),((INDEX('PTRM input'!$G$385:$P$434,A47offset,$E1381)-INDEX('PTRM input'!$G$277:$P$326,A47offset,$E1381))*OFFSET($F$7,0,$E1381))/A47taxstdlife))</f>
        <v>0</v>
      </c>
      <c r="BC1381" s="251">
        <f ca="1">IF(A47taxstdlife="n/a","n/a",IF(BC$3&gt;(A47taxstdlife+$E1381),((INDEX('PTRM input'!$G$385:$P$434,A47offset,$E1381)-INDEX('PTRM input'!$G$277:$P$326,A47offset,$E1381))*OFFSET($F$7,0,$E1381))-SUM($G1381:BB1381),((INDEX('PTRM input'!$G$385:$P$434,A47offset,$E1381)-INDEX('PTRM input'!$G$277:$P$326,A47offset,$E1381))*OFFSET($F$7,0,$E1381))/A47taxstdlife))</f>
        <v>0</v>
      </c>
      <c r="BD1381" s="251">
        <f ca="1">IF(A47taxstdlife="n/a","n/a",IF(BD$3&gt;(A47taxstdlife+$E1381),((INDEX('PTRM input'!$G$385:$P$434,A47offset,$E1381)-INDEX('PTRM input'!$G$277:$P$326,A47offset,$E1381))*OFFSET($F$7,0,$E1381))-SUM($G1381:BC1381),((INDEX('PTRM input'!$G$385:$P$434,A47offset,$E1381)-INDEX('PTRM input'!$G$277:$P$326,A47offset,$E1381))*OFFSET($F$7,0,$E1381))/A47taxstdlife))</f>
        <v>0</v>
      </c>
      <c r="BE1381" s="251">
        <f ca="1">IF(A47taxstdlife="n/a","n/a",IF(BE$3&gt;(A47taxstdlife+$E1381),((INDEX('PTRM input'!$G$385:$P$434,A47offset,$E1381)-INDEX('PTRM input'!$G$277:$P$326,A47offset,$E1381))*OFFSET($F$7,0,$E1381))-SUM($G1381:BD1381),((INDEX('PTRM input'!$G$385:$P$434,A47offset,$E1381)-INDEX('PTRM input'!$G$277:$P$326,A47offset,$E1381))*OFFSET($F$7,0,$E1381))/A47taxstdlife))</f>
        <v>0</v>
      </c>
      <c r="BF1381" s="251">
        <f ca="1">IF(A47taxstdlife="n/a","n/a",IF(BF$3&gt;(A47taxstdlife+$E1381),((INDEX('PTRM input'!$G$385:$P$434,A47offset,$E1381)-INDEX('PTRM input'!$G$277:$P$326,A47offset,$E1381))*OFFSET($F$7,0,$E1381))-SUM($G1381:BE1381),((INDEX('PTRM input'!$G$385:$P$434,A47offset,$E1381)-INDEX('PTRM input'!$G$277:$P$326,A47offset,$E1381))*OFFSET($F$7,0,$E1381))/A47taxstdlife))</f>
        <v>0</v>
      </c>
      <c r="BG1381" s="251">
        <f ca="1">IF(A47taxstdlife="n/a","n/a",IF(BG$3&gt;(A47taxstdlife+$E1381),((INDEX('PTRM input'!$G$385:$P$434,A47offset,$E1381)-INDEX('PTRM input'!$G$277:$P$326,A47offset,$E1381))*OFFSET($F$7,0,$E1381))-SUM($G1381:BF1381),((INDEX('PTRM input'!$G$385:$P$434,A47offset,$E1381)-INDEX('PTRM input'!$G$277:$P$326,A47offset,$E1381))*OFFSET($F$7,0,$E1381))/A47taxstdlife))</f>
        <v>0</v>
      </c>
      <c r="BH1381" s="251">
        <f ca="1">IF(A47taxstdlife="n/a","n/a",IF(BH$3&gt;(A47taxstdlife+$E1381),((INDEX('PTRM input'!$G$385:$P$434,A47offset,$E1381)-INDEX('PTRM input'!$G$277:$P$326,A47offset,$E1381))*OFFSET($F$7,0,$E1381))-SUM($G1381:BG1381),((INDEX('PTRM input'!$G$385:$P$434,A47offset,$E1381)-INDEX('PTRM input'!$G$277:$P$326,A47offset,$E1381))*OFFSET($F$7,0,$E1381))/A47taxstdlife))</f>
        <v>0</v>
      </c>
      <c r="BI1381" s="251">
        <f ca="1">IF(A47taxstdlife="n/a","n/a",IF(BI$3&gt;(A47taxstdlife+$E1381),((INDEX('PTRM input'!$G$385:$P$434,A47offset,$E1381)-INDEX('PTRM input'!$G$277:$P$326,A47offset,$E1381))*OFFSET($F$7,0,$E1381))-SUM($G1381:BH1381),((INDEX('PTRM input'!$G$385:$P$434,A47offset,$E1381)-INDEX('PTRM input'!$G$277:$P$326,A47offset,$E1381))*OFFSET($F$7,0,$E1381))/A47taxstdlife))</f>
        <v>0</v>
      </c>
      <c r="BJ1381" s="116"/>
      <c r="BK1381" s="116"/>
      <c r="BL1381" s="116"/>
      <c r="BM1381" s="116"/>
    </row>
    <row r="1382" spans="1:65" ht="12.75" hidden="1" customHeight="1" outlineLevel="2">
      <c r="A1382" s="366"/>
      <c r="B1382" s="19"/>
      <c r="C1382" s="18"/>
      <c r="D1382" s="760"/>
      <c r="E1382" s="86">
        <v>3</v>
      </c>
      <c r="F1382" s="356"/>
      <c r="G1382" s="434"/>
      <c r="H1382" s="435"/>
      <c r="I1382" s="619"/>
      <c r="J1382" s="251">
        <f ca="1">IF(A47taxstdlife="n/a","n/a",IF(J$3&gt;(A47taxstdlife+$E1382),((INDEX('PTRM input'!$G$385:$P$434,A47offset,$E1382)-INDEX('PTRM input'!$G$277:$P$326,A47offset,$E1382))*OFFSET($F$7,0,$E1382))-SUM($G1382:I1382),((INDEX('PTRM input'!$G$385:$P$434,A47offset,$E1382)-INDEX('PTRM input'!$G$277:$P$326,A47offset,$E1382))*OFFSET($F$7,0,$E1382))/A47taxstdlife))</f>
        <v>0</v>
      </c>
      <c r="K1382" s="251">
        <f ca="1">IF(A47taxstdlife="n/a","n/a",IF(K$3&gt;(A47taxstdlife+$E1382),((INDEX('PTRM input'!$G$385:$P$434,A47offset,$E1382)-INDEX('PTRM input'!$G$277:$P$326,A47offset,$E1382))*OFFSET($F$7,0,$E1382))-SUM($G1382:J1382),((INDEX('PTRM input'!$G$385:$P$434,A47offset,$E1382)-INDEX('PTRM input'!$G$277:$P$326,A47offset,$E1382))*OFFSET($F$7,0,$E1382))/A47taxstdlife))</f>
        <v>0</v>
      </c>
      <c r="L1382" s="251">
        <f ca="1">IF(A47taxstdlife="n/a","n/a",IF(L$3&gt;(A47taxstdlife+$E1382),((INDEX('PTRM input'!$G$385:$P$434,A47offset,$E1382)-INDEX('PTRM input'!$G$277:$P$326,A47offset,$E1382))*OFFSET($F$7,0,$E1382))-SUM($G1382:K1382),((INDEX('PTRM input'!$G$385:$P$434,A47offset,$E1382)-INDEX('PTRM input'!$G$277:$P$326,A47offset,$E1382))*OFFSET($F$7,0,$E1382))/A47taxstdlife))</f>
        <v>0</v>
      </c>
      <c r="M1382" s="251">
        <f ca="1">IF(A47taxstdlife="n/a","n/a",IF(M$3&gt;(A47taxstdlife+$E1382),((INDEX('PTRM input'!$G$385:$P$434,A47offset,$E1382)-INDEX('PTRM input'!$G$277:$P$326,A47offset,$E1382))*OFFSET($F$7,0,$E1382))-SUM($G1382:L1382),((INDEX('PTRM input'!$G$385:$P$434,A47offset,$E1382)-INDEX('PTRM input'!$G$277:$P$326,A47offset,$E1382))*OFFSET($F$7,0,$E1382))/A47taxstdlife))</f>
        <v>0</v>
      </c>
      <c r="N1382" s="251">
        <f ca="1">IF(A47taxstdlife="n/a","n/a",IF(N$3&gt;(A47taxstdlife+$E1382),((INDEX('PTRM input'!$G$385:$P$434,A47offset,$E1382)-INDEX('PTRM input'!$G$277:$P$326,A47offset,$E1382))*OFFSET($F$7,0,$E1382))-SUM($G1382:M1382),((INDEX('PTRM input'!$G$385:$P$434,A47offset,$E1382)-INDEX('PTRM input'!$G$277:$P$326,A47offset,$E1382))*OFFSET($F$7,0,$E1382))/A47taxstdlife))</f>
        <v>0</v>
      </c>
      <c r="O1382" s="251">
        <f ca="1">IF(A47taxstdlife="n/a","n/a",IF(O$3&gt;(A47taxstdlife+$E1382),((INDEX('PTRM input'!$G$385:$P$434,A47offset,$E1382)-INDEX('PTRM input'!$G$277:$P$326,A47offset,$E1382))*OFFSET($F$7,0,$E1382))-SUM($G1382:N1382),((INDEX('PTRM input'!$G$385:$P$434,A47offset,$E1382)-INDEX('PTRM input'!$G$277:$P$326,A47offset,$E1382))*OFFSET($F$7,0,$E1382))/A47taxstdlife))</f>
        <v>0</v>
      </c>
      <c r="P1382" s="251">
        <f ca="1">IF(A47taxstdlife="n/a","n/a",IF(P$3&gt;(A47taxstdlife+$E1382),((INDEX('PTRM input'!$G$385:$P$434,A47offset,$E1382)-INDEX('PTRM input'!$G$277:$P$326,A47offset,$E1382))*OFFSET($F$7,0,$E1382))-SUM($G1382:O1382),((INDEX('PTRM input'!$G$385:$P$434,A47offset,$E1382)-INDEX('PTRM input'!$G$277:$P$326,A47offset,$E1382))*OFFSET($F$7,0,$E1382))/A47taxstdlife))</f>
        <v>0</v>
      </c>
      <c r="Q1382" s="251">
        <f ca="1">IF(A47taxstdlife="n/a","n/a",IF(Q$3&gt;(A47taxstdlife+$E1382),((INDEX('PTRM input'!$G$385:$P$434,A47offset,$E1382)-INDEX('PTRM input'!$G$277:$P$326,A47offset,$E1382))*OFFSET($F$7,0,$E1382))-SUM($G1382:P1382),((INDEX('PTRM input'!$G$385:$P$434,A47offset,$E1382)-INDEX('PTRM input'!$G$277:$P$326,A47offset,$E1382))*OFFSET($F$7,0,$E1382))/A47taxstdlife))</f>
        <v>0</v>
      </c>
      <c r="R1382" s="251">
        <f ca="1">IF(A47taxstdlife="n/a","n/a",IF(R$3&gt;(A47taxstdlife+$E1382),((INDEX('PTRM input'!$G$385:$P$434,A47offset,$E1382)-INDEX('PTRM input'!$G$277:$P$326,A47offset,$E1382))*OFFSET($F$7,0,$E1382))-SUM($G1382:Q1382),((INDEX('PTRM input'!$G$385:$P$434,A47offset,$E1382)-INDEX('PTRM input'!$G$277:$P$326,A47offset,$E1382))*OFFSET($F$7,0,$E1382))/A47taxstdlife))</f>
        <v>0</v>
      </c>
      <c r="S1382" s="251">
        <f ca="1">IF(A47taxstdlife="n/a","n/a",IF(S$3&gt;(A47taxstdlife+$E1382),((INDEX('PTRM input'!$G$385:$P$434,A47offset,$E1382)-INDEX('PTRM input'!$G$277:$P$326,A47offset,$E1382))*OFFSET($F$7,0,$E1382))-SUM($G1382:R1382),((INDEX('PTRM input'!$G$385:$P$434,A47offset,$E1382)-INDEX('PTRM input'!$G$277:$P$326,A47offset,$E1382))*OFFSET($F$7,0,$E1382))/A47taxstdlife))</f>
        <v>0</v>
      </c>
      <c r="T1382" s="251">
        <f ca="1">IF(A47taxstdlife="n/a","n/a",IF(T$3&gt;(A47taxstdlife+$E1382),((INDEX('PTRM input'!$G$385:$P$434,A47offset,$E1382)-INDEX('PTRM input'!$G$277:$P$326,A47offset,$E1382))*OFFSET($F$7,0,$E1382))-SUM($G1382:S1382),((INDEX('PTRM input'!$G$385:$P$434,A47offset,$E1382)-INDEX('PTRM input'!$G$277:$P$326,A47offset,$E1382))*OFFSET($F$7,0,$E1382))/A47taxstdlife))</f>
        <v>0</v>
      </c>
      <c r="U1382" s="251">
        <f ca="1">IF(A47taxstdlife="n/a","n/a",IF(U$3&gt;(A47taxstdlife+$E1382),((INDEX('PTRM input'!$G$385:$P$434,A47offset,$E1382)-INDEX('PTRM input'!$G$277:$P$326,A47offset,$E1382))*OFFSET($F$7,0,$E1382))-SUM($G1382:T1382),((INDEX('PTRM input'!$G$385:$P$434,A47offset,$E1382)-INDEX('PTRM input'!$G$277:$P$326,A47offset,$E1382))*OFFSET($F$7,0,$E1382))/A47taxstdlife))</f>
        <v>0</v>
      </c>
      <c r="V1382" s="251">
        <f ca="1">IF(A47taxstdlife="n/a","n/a",IF(V$3&gt;(A47taxstdlife+$E1382),((INDEX('PTRM input'!$G$385:$P$434,A47offset,$E1382)-INDEX('PTRM input'!$G$277:$P$326,A47offset,$E1382))*OFFSET($F$7,0,$E1382))-SUM($G1382:U1382),((INDEX('PTRM input'!$G$385:$P$434,A47offset,$E1382)-INDEX('PTRM input'!$G$277:$P$326,A47offset,$E1382))*OFFSET($F$7,0,$E1382))/A47taxstdlife))</f>
        <v>0</v>
      </c>
      <c r="W1382" s="251">
        <f ca="1">IF(A47taxstdlife="n/a","n/a",IF(W$3&gt;(A47taxstdlife+$E1382),((INDEX('PTRM input'!$G$385:$P$434,A47offset,$E1382)-INDEX('PTRM input'!$G$277:$P$326,A47offset,$E1382))*OFFSET($F$7,0,$E1382))-SUM($G1382:V1382),((INDEX('PTRM input'!$G$385:$P$434,A47offset,$E1382)-INDEX('PTRM input'!$G$277:$P$326,A47offset,$E1382))*OFFSET($F$7,0,$E1382))/A47taxstdlife))</f>
        <v>0</v>
      </c>
      <c r="X1382" s="251">
        <f ca="1">IF(A47taxstdlife="n/a","n/a",IF(X$3&gt;(A47taxstdlife+$E1382),((INDEX('PTRM input'!$G$385:$P$434,A47offset,$E1382)-INDEX('PTRM input'!$G$277:$P$326,A47offset,$E1382))*OFFSET($F$7,0,$E1382))-SUM($G1382:W1382),((INDEX('PTRM input'!$G$385:$P$434,A47offset,$E1382)-INDEX('PTRM input'!$G$277:$P$326,A47offset,$E1382))*OFFSET($F$7,0,$E1382))/A47taxstdlife))</f>
        <v>0</v>
      </c>
      <c r="Y1382" s="251">
        <f ca="1">IF(A47taxstdlife="n/a","n/a",IF(Y$3&gt;(A47taxstdlife+$E1382),((INDEX('PTRM input'!$G$385:$P$434,A47offset,$E1382)-INDEX('PTRM input'!$G$277:$P$326,A47offset,$E1382))*OFFSET($F$7,0,$E1382))-SUM($G1382:X1382),((INDEX('PTRM input'!$G$385:$P$434,A47offset,$E1382)-INDEX('PTRM input'!$G$277:$P$326,A47offset,$E1382))*OFFSET($F$7,0,$E1382))/A47taxstdlife))</f>
        <v>0</v>
      </c>
      <c r="Z1382" s="251">
        <f ca="1">IF(A47taxstdlife="n/a","n/a",IF(Z$3&gt;(A47taxstdlife+$E1382),((INDEX('PTRM input'!$G$385:$P$434,A47offset,$E1382)-INDEX('PTRM input'!$G$277:$P$326,A47offset,$E1382))*OFFSET($F$7,0,$E1382))-SUM($G1382:Y1382),((INDEX('PTRM input'!$G$385:$P$434,A47offset,$E1382)-INDEX('PTRM input'!$G$277:$P$326,A47offset,$E1382))*OFFSET($F$7,0,$E1382))/A47taxstdlife))</f>
        <v>0</v>
      </c>
      <c r="AA1382" s="251">
        <f ca="1">IF(A47taxstdlife="n/a","n/a",IF(AA$3&gt;(A47taxstdlife+$E1382),((INDEX('PTRM input'!$G$385:$P$434,A47offset,$E1382)-INDEX('PTRM input'!$G$277:$P$326,A47offset,$E1382))*OFFSET($F$7,0,$E1382))-SUM($G1382:Z1382),((INDEX('PTRM input'!$G$385:$P$434,A47offset,$E1382)-INDEX('PTRM input'!$G$277:$P$326,A47offset,$E1382))*OFFSET($F$7,0,$E1382))/A47taxstdlife))</f>
        <v>0</v>
      </c>
      <c r="AB1382" s="251">
        <f ca="1">IF(A47taxstdlife="n/a","n/a",IF(AB$3&gt;(A47taxstdlife+$E1382),((INDEX('PTRM input'!$G$385:$P$434,A47offset,$E1382)-INDEX('PTRM input'!$G$277:$P$326,A47offset,$E1382))*OFFSET($F$7,0,$E1382))-SUM($G1382:AA1382),((INDEX('PTRM input'!$G$385:$P$434,A47offset,$E1382)-INDEX('PTRM input'!$G$277:$P$326,A47offset,$E1382))*OFFSET($F$7,0,$E1382))/A47taxstdlife))</f>
        <v>0</v>
      </c>
      <c r="AC1382" s="251">
        <f ca="1">IF(A47taxstdlife="n/a","n/a",IF(AC$3&gt;(A47taxstdlife+$E1382),((INDEX('PTRM input'!$G$385:$P$434,A47offset,$E1382)-INDEX('PTRM input'!$G$277:$P$326,A47offset,$E1382))*OFFSET($F$7,0,$E1382))-SUM($G1382:AB1382),((INDEX('PTRM input'!$G$385:$P$434,A47offset,$E1382)-INDEX('PTRM input'!$G$277:$P$326,A47offset,$E1382))*OFFSET($F$7,0,$E1382))/A47taxstdlife))</f>
        <v>0</v>
      </c>
      <c r="AD1382" s="251">
        <f ca="1">IF(A47taxstdlife="n/a","n/a",IF(AD$3&gt;(A47taxstdlife+$E1382),((INDEX('PTRM input'!$G$385:$P$434,A47offset,$E1382)-INDEX('PTRM input'!$G$277:$P$326,A47offset,$E1382))*OFFSET($F$7,0,$E1382))-SUM($G1382:AC1382),((INDEX('PTRM input'!$G$385:$P$434,A47offset,$E1382)-INDEX('PTRM input'!$G$277:$P$326,A47offset,$E1382))*OFFSET($F$7,0,$E1382))/A47taxstdlife))</f>
        <v>0</v>
      </c>
      <c r="AE1382" s="251">
        <f ca="1">IF(A47taxstdlife="n/a","n/a",IF(AE$3&gt;(A47taxstdlife+$E1382),((INDEX('PTRM input'!$G$385:$P$434,A47offset,$E1382)-INDEX('PTRM input'!$G$277:$P$326,A47offset,$E1382))*OFFSET($F$7,0,$E1382))-SUM($G1382:AD1382),((INDEX('PTRM input'!$G$385:$P$434,A47offset,$E1382)-INDEX('PTRM input'!$G$277:$P$326,A47offset,$E1382))*OFFSET($F$7,0,$E1382))/A47taxstdlife))</f>
        <v>0</v>
      </c>
      <c r="AF1382" s="251">
        <f ca="1">IF(A47taxstdlife="n/a","n/a",IF(AF$3&gt;(A47taxstdlife+$E1382),((INDEX('PTRM input'!$G$385:$P$434,A47offset,$E1382)-INDEX('PTRM input'!$G$277:$P$326,A47offset,$E1382))*OFFSET($F$7,0,$E1382))-SUM($G1382:AE1382),((INDEX('PTRM input'!$G$385:$P$434,A47offset,$E1382)-INDEX('PTRM input'!$G$277:$P$326,A47offset,$E1382))*OFFSET($F$7,0,$E1382))/A47taxstdlife))</f>
        <v>0</v>
      </c>
      <c r="AG1382" s="251">
        <f ca="1">IF(A47taxstdlife="n/a","n/a",IF(AG$3&gt;(A47taxstdlife+$E1382),((INDEX('PTRM input'!$G$385:$P$434,A47offset,$E1382)-INDEX('PTRM input'!$G$277:$P$326,A47offset,$E1382))*OFFSET($F$7,0,$E1382))-SUM($G1382:AF1382),((INDEX('PTRM input'!$G$385:$P$434,A47offset,$E1382)-INDEX('PTRM input'!$G$277:$P$326,A47offset,$E1382))*OFFSET($F$7,0,$E1382))/A47taxstdlife))</f>
        <v>0</v>
      </c>
      <c r="AH1382" s="251">
        <f ca="1">IF(A47taxstdlife="n/a","n/a",IF(AH$3&gt;(A47taxstdlife+$E1382),((INDEX('PTRM input'!$G$385:$P$434,A47offset,$E1382)-INDEX('PTRM input'!$G$277:$P$326,A47offset,$E1382))*OFFSET($F$7,0,$E1382))-SUM($G1382:AG1382),((INDEX('PTRM input'!$G$385:$P$434,A47offset,$E1382)-INDEX('PTRM input'!$G$277:$P$326,A47offset,$E1382))*OFFSET($F$7,0,$E1382))/A47taxstdlife))</f>
        <v>0</v>
      </c>
      <c r="AI1382" s="251">
        <f ca="1">IF(A47taxstdlife="n/a","n/a",IF(AI$3&gt;(A47taxstdlife+$E1382),((INDEX('PTRM input'!$G$385:$P$434,A47offset,$E1382)-INDEX('PTRM input'!$G$277:$P$326,A47offset,$E1382))*OFFSET($F$7,0,$E1382))-SUM($G1382:AH1382),((INDEX('PTRM input'!$G$385:$P$434,A47offset,$E1382)-INDEX('PTRM input'!$G$277:$P$326,A47offset,$E1382))*OFFSET($F$7,0,$E1382))/A47taxstdlife))</f>
        <v>0</v>
      </c>
      <c r="AJ1382" s="251">
        <f ca="1">IF(A47taxstdlife="n/a","n/a",IF(AJ$3&gt;(A47taxstdlife+$E1382),((INDEX('PTRM input'!$G$385:$P$434,A47offset,$E1382)-INDEX('PTRM input'!$G$277:$P$326,A47offset,$E1382))*OFFSET($F$7,0,$E1382))-SUM($G1382:AI1382),((INDEX('PTRM input'!$G$385:$P$434,A47offset,$E1382)-INDEX('PTRM input'!$G$277:$P$326,A47offset,$E1382))*OFFSET($F$7,0,$E1382))/A47taxstdlife))</f>
        <v>0</v>
      </c>
      <c r="AK1382" s="251">
        <f ca="1">IF(A47taxstdlife="n/a","n/a",IF(AK$3&gt;(A47taxstdlife+$E1382),((INDEX('PTRM input'!$G$385:$P$434,A47offset,$E1382)-INDEX('PTRM input'!$G$277:$P$326,A47offset,$E1382))*OFFSET($F$7,0,$E1382))-SUM($G1382:AJ1382),((INDEX('PTRM input'!$G$385:$P$434,A47offset,$E1382)-INDEX('PTRM input'!$G$277:$P$326,A47offset,$E1382))*OFFSET($F$7,0,$E1382))/A47taxstdlife))</f>
        <v>0</v>
      </c>
      <c r="AL1382" s="251">
        <f ca="1">IF(A47taxstdlife="n/a","n/a",IF(AL$3&gt;(A47taxstdlife+$E1382),((INDEX('PTRM input'!$G$385:$P$434,A47offset,$E1382)-INDEX('PTRM input'!$G$277:$P$326,A47offset,$E1382))*OFFSET($F$7,0,$E1382))-SUM($G1382:AK1382),((INDEX('PTRM input'!$G$385:$P$434,A47offset,$E1382)-INDEX('PTRM input'!$G$277:$P$326,A47offset,$E1382))*OFFSET($F$7,0,$E1382))/A47taxstdlife))</f>
        <v>0</v>
      </c>
      <c r="AM1382" s="251">
        <f ca="1">IF(A47taxstdlife="n/a","n/a",IF(AM$3&gt;(A47taxstdlife+$E1382),((INDEX('PTRM input'!$G$385:$P$434,A47offset,$E1382)-INDEX('PTRM input'!$G$277:$P$326,A47offset,$E1382))*OFFSET($F$7,0,$E1382))-SUM($G1382:AL1382),((INDEX('PTRM input'!$G$385:$P$434,A47offset,$E1382)-INDEX('PTRM input'!$G$277:$P$326,A47offset,$E1382))*OFFSET($F$7,0,$E1382))/A47taxstdlife))</f>
        <v>0</v>
      </c>
      <c r="AN1382" s="251">
        <f ca="1">IF(A47taxstdlife="n/a","n/a",IF(AN$3&gt;(A47taxstdlife+$E1382),((INDEX('PTRM input'!$G$385:$P$434,A47offset,$E1382)-INDEX('PTRM input'!$G$277:$P$326,A47offset,$E1382))*OFFSET($F$7,0,$E1382))-SUM($G1382:AM1382),((INDEX('PTRM input'!$G$385:$P$434,A47offset,$E1382)-INDEX('PTRM input'!$G$277:$P$326,A47offset,$E1382))*OFFSET($F$7,0,$E1382))/A47taxstdlife))</f>
        <v>0</v>
      </c>
      <c r="AO1382" s="251">
        <f ca="1">IF(A47taxstdlife="n/a","n/a",IF(AO$3&gt;(A47taxstdlife+$E1382),((INDEX('PTRM input'!$G$385:$P$434,A47offset,$E1382)-INDEX('PTRM input'!$G$277:$P$326,A47offset,$E1382))*OFFSET($F$7,0,$E1382))-SUM($G1382:AN1382),((INDEX('PTRM input'!$G$385:$P$434,A47offset,$E1382)-INDEX('PTRM input'!$G$277:$P$326,A47offset,$E1382))*OFFSET($F$7,0,$E1382))/A47taxstdlife))</f>
        <v>0</v>
      </c>
      <c r="AP1382" s="251">
        <f ca="1">IF(A47taxstdlife="n/a","n/a",IF(AP$3&gt;(A47taxstdlife+$E1382),((INDEX('PTRM input'!$G$385:$P$434,A47offset,$E1382)-INDEX('PTRM input'!$G$277:$P$326,A47offset,$E1382))*OFFSET($F$7,0,$E1382))-SUM($G1382:AO1382),((INDEX('PTRM input'!$G$385:$P$434,A47offset,$E1382)-INDEX('PTRM input'!$G$277:$P$326,A47offset,$E1382))*OFFSET($F$7,0,$E1382))/A47taxstdlife))</f>
        <v>0</v>
      </c>
      <c r="AQ1382" s="251">
        <f ca="1">IF(A47taxstdlife="n/a","n/a",IF(AQ$3&gt;(A47taxstdlife+$E1382),((INDEX('PTRM input'!$G$385:$P$434,A47offset,$E1382)-INDEX('PTRM input'!$G$277:$P$326,A47offset,$E1382))*OFFSET($F$7,0,$E1382))-SUM($G1382:AP1382),((INDEX('PTRM input'!$G$385:$P$434,A47offset,$E1382)-INDEX('PTRM input'!$G$277:$P$326,A47offset,$E1382))*OFFSET($F$7,0,$E1382))/A47taxstdlife))</f>
        <v>0</v>
      </c>
      <c r="AR1382" s="251">
        <f ca="1">IF(A47taxstdlife="n/a","n/a",IF(AR$3&gt;(A47taxstdlife+$E1382),((INDEX('PTRM input'!$G$385:$P$434,A47offset,$E1382)-INDEX('PTRM input'!$G$277:$P$326,A47offset,$E1382))*OFFSET($F$7,0,$E1382))-SUM($G1382:AQ1382),((INDEX('PTRM input'!$G$385:$P$434,A47offset,$E1382)-INDEX('PTRM input'!$G$277:$P$326,A47offset,$E1382))*OFFSET($F$7,0,$E1382))/A47taxstdlife))</f>
        <v>0</v>
      </c>
      <c r="AS1382" s="251">
        <f ca="1">IF(A47taxstdlife="n/a","n/a",IF(AS$3&gt;(A47taxstdlife+$E1382),((INDEX('PTRM input'!$G$385:$P$434,A47offset,$E1382)-INDEX('PTRM input'!$G$277:$P$326,A47offset,$E1382))*OFFSET($F$7,0,$E1382))-SUM($G1382:AR1382),((INDEX('PTRM input'!$G$385:$P$434,A47offset,$E1382)-INDEX('PTRM input'!$G$277:$P$326,A47offset,$E1382))*OFFSET($F$7,0,$E1382))/A47taxstdlife))</f>
        <v>0</v>
      </c>
      <c r="AT1382" s="251">
        <f ca="1">IF(A47taxstdlife="n/a","n/a",IF(AT$3&gt;(A47taxstdlife+$E1382),((INDEX('PTRM input'!$G$385:$P$434,A47offset,$E1382)-INDEX('PTRM input'!$G$277:$P$326,A47offset,$E1382))*OFFSET($F$7,0,$E1382))-SUM($G1382:AS1382),((INDEX('PTRM input'!$G$385:$P$434,A47offset,$E1382)-INDEX('PTRM input'!$G$277:$P$326,A47offset,$E1382))*OFFSET($F$7,0,$E1382))/A47taxstdlife))</f>
        <v>0</v>
      </c>
      <c r="AU1382" s="251">
        <f ca="1">IF(A47taxstdlife="n/a","n/a",IF(AU$3&gt;(A47taxstdlife+$E1382),((INDEX('PTRM input'!$G$385:$P$434,A47offset,$E1382)-INDEX('PTRM input'!$G$277:$P$326,A47offset,$E1382))*OFFSET($F$7,0,$E1382))-SUM($G1382:AT1382),((INDEX('PTRM input'!$G$385:$P$434,A47offset,$E1382)-INDEX('PTRM input'!$G$277:$P$326,A47offset,$E1382))*OFFSET($F$7,0,$E1382))/A47taxstdlife))</f>
        <v>0</v>
      </c>
      <c r="AV1382" s="251">
        <f ca="1">IF(A47taxstdlife="n/a","n/a",IF(AV$3&gt;(A47taxstdlife+$E1382),((INDEX('PTRM input'!$G$385:$P$434,A47offset,$E1382)-INDEX('PTRM input'!$G$277:$P$326,A47offset,$E1382))*OFFSET($F$7,0,$E1382))-SUM($G1382:AU1382),((INDEX('PTRM input'!$G$385:$P$434,A47offset,$E1382)-INDEX('PTRM input'!$G$277:$P$326,A47offset,$E1382))*OFFSET($F$7,0,$E1382))/A47taxstdlife))</f>
        <v>0</v>
      </c>
      <c r="AW1382" s="251">
        <f ca="1">IF(A47taxstdlife="n/a","n/a",IF(AW$3&gt;(A47taxstdlife+$E1382),((INDEX('PTRM input'!$G$385:$P$434,A47offset,$E1382)-INDEX('PTRM input'!$G$277:$P$326,A47offset,$E1382))*OFFSET($F$7,0,$E1382))-SUM($G1382:AV1382),((INDEX('PTRM input'!$G$385:$P$434,A47offset,$E1382)-INDEX('PTRM input'!$G$277:$P$326,A47offset,$E1382))*OFFSET($F$7,0,$E1382))/A47taxstdlife))</f>
        <v>0</v>
      </c>
      <c r="AX1382" s="251">
        <f ca="1">IF(A47taxstdlife="n/a","n/a",IF(AX$3&gt;(A47taxstdlife+$E1382),((INDEX('PTRM input'!$G$385:$P$434,A47offset,$E1382)-INDEX('PTRM input'!$G$277:$P$326,A47offset,$E1382))*OFFSET($F$7,0,$E1382))-SUM($G1382:AW1382),((INDEX('PTRM input'!$G$385:$P$434,A47offset,$E1382)-INDEX('PTRM input'!$G$277:$P$326,A47offset,$E1382))*OFFSET($F$7,0,$E1382))/A47taxstdlife))</f>
        <v>0</v>
      </c>
      <c r="AY1382" s="251">
        <f ca="1">IF(A47taxstdlife="n/a","n/a",IF(AY$3&gt;(A47taxstdlife+$E1382),((INDEX('PTRM input'!$G$385:$P$434,A47offset,$E1382)-INDEX('PTRM input'!$G$277:$P$326,A47offset,$E1382))*OFFSET($F$7,0,$E1382))-SUM($G1382:AX1382),((INDEX('PTRM input'!$G$385:$P$434,A47offset,$E1382)-INDEX('PTRM input'!$G$277:$P$326,A47offset,$E1382))*OFFSET($F$7,0,$E1382))/A47taxstdlife))</f>
        <v>0</v>
      </c>
      <c r="AZ1382" s="251">
        <f ca="1">IF(A47taxstdlife="n/a","n/a",IF(AZ$3&gt;(A47taxstdlife+$E1382),((INDEX('PTRM input'!$G$385:$P$434,A47offset,$E1382)-INDEX('PTRM input'!$G$277:$P$326,A47offset,$E1382))*OFFSET($F$7,0,$E1382))-SUM($G1382:AY1382),((INDEX('PTRM input'!$G$385:$P$434,A47offset,$E1382)-INDEX('PTRM input'!$G$277:$P$326,A47offset,$E1382))*OFFSET($F$7,0,$E1382))/A47taxstdlife))</f>
        <v>0</v>
      </c>
      <c r="BA1382" s="251">
        <f ca="1">IF(A47taxstdlife="n/a","n/a",IF(BA$3&gt;(A47taxstdlife+$E1382),((INDEX('PTRM input'!$G$385:$P$434,A47offset,$E1382)-INDEX('PTRM input'!$G$277:$P$326,A47offset,$E1382))*OFFSET($F$7,0,$E1382))-SUM($G1382:AZ1382),((INDEX('PTRM input'!$G$385:$P$434,A47offset,$E1382)-INDEX('PTRM input'!$G$277:$P$326,A47offset,$E1382))*OFFSET($F$7,0,$E1382))/A47taxstdlife))</f>
        <v>0</v>
      </c>
      <c r="BB1382" s="251">
        <f ca="1">IF(A47taxstdlife="n/a","n/a",IF(BB$3&gt;(A47taxstdlife+$E1382),((INDEX('PTRM input'!$G$385:$P$434,A47offset,$E1382)-INDEX('PTRM input'!$G$277:$P$326,A47offset,$E1382))*OFFSET($F$7,0,$E1382))-SUM($G1382:BA1382),((INDEX('PTRM input'!$G$385:$P$434,A47offset,$E1382)-INDEX('PTRM input'!$G$277:$P$326,A47offset,$E1382))*OFFSET($F$7,0,$E1382))/A47taxstdlife))</f>
        <v>0</v>
      </c>
      <c r="BC1382" s="251">
        <f ca="1">IF(A47taxstdlife="n/a","n/a",IF(BC$3&gt;(A47taxstdlife+$E1382),((INDEX('PTRM input'!$G$385:$P$434,A47offset,$E1382)-INDEX('PTRM input'!$G$277:$P$326,A47offset,$E1382))*OFFSET($F$7,0,$E1382))-SUM($G1382:BB1382),((INDEX('PTRM input'!$G$385:$P$434,A47offset,$E1382)-INDEX('PTRM input'!$G$277:$P$326,A47offset,$E1382))*OFFSET($F$7,0,$E1382))/A47taxstdlife))</f>
        <v>0</v>
      </c>
      <c r="BD1382" s="251">
        <f ca="1">IF(A47taxstdlife="n/a","n/a",IF(BD$3&gt;(A47taxstdlife+$E1382),((INDEX('PTRM input'!$G$385:$P$434,A47offset,$E1382)-INDEX('PTRM input'!$G$277:$P$326,A47offset,$E1382))*OFFSET($F$7,0,$E1382))-SUM($G1382:BC1382),((INDEX('PTRM input'!$G$385:$P$434,A47offset,$E1382)-INDEX('PTRM input'!$G$277:$P$326,A47offset,$E1382))*OFFSET($F$7,0,$E1382))/A47taxstdlife))</f>
        <v>0</v>
      </c>
      <c r="BE1382" s="251">
        <f ca="1">IF(A47taxstdlife="n/a","n/a",IF(BE$3&gt;(A47taxstdlife+$E1382),((INDEX('PTRM input'!$G$385:$P$434,A47offset,$E1382)-INDEX('PTRM input'!$G$277:$P$326,A47offset,$E1382))*OFFSET($F$7,0,$E1382))-SUM($G1382:BD1382),((INDEX('PTRM input'!$G$385:$P$434,A47offset,$E1382)-INDEX('PTRM input'!$G$277:$P$326,A47offset,$E1382))*OFFSET($F$7,0,$E1382))/A47taxstdlife))</f>
        <v>0</v>
      </c>
      <c r="BF1382" s="251">
        <f ca="1">IF(A47taxstdlife="n/a","n/a",IF(BF$3&gt;(A47taxstdlife+$E1382),((INDEX('PTRM input'!$G$385:$P$434,A47offset,$E1382)-INDEX('PTRM input'!$G$277:$P$326,A47offset,$E1382))*OFFSET($F$7,0,$E1382))-SUM($G1382:BE1382),((INDEX('PTRM input'!$G$385:$P$434,A47offset,$E1382)-INDEX('PTRM input'!$G$277:$P$326,A47offset,$E1382))*OFFSET($F$7,0,$E1382))/A47taxstdlife))</f>
        <v>0</v>
      </c>
      <c r="BG1382" s="251">
        <f ca="1">IF(A47taxstdlife="n/a","n/a",IF(BG$3&gt;(A47taxstdlife+$E1382),((INDEX('PTRM input'!$G$385:$P$434,A47offset,$E1382)-INDEX('PTRM input'!$G$277:$P$326,A47offset,$E1382))*OFFSET($F$7,0,$E1382))-SUM($G1382:BF1382),((INDEX('PTRM input'!$G$385:$P$434,A47offset,$E1382)-INDEX('PTRM input'!$G$277:$P$326,A47offset,$E1382))*OFFSET($F$7,0,$E1382))/A47taxstdlife))</f>
        <v>0</v>
      </c>
      <c r="BH1382" s="251">
        <f ca="1">IF(A47taxstdlife="n/a","n/a",IF(BH$3&gt;(A47taxstdlife+$E1382),((INDEX('PTRM input'!$G$385:$P$434,A47offset,$E1382)-INDEX('PTRM input'!$G$277:$P$326,A47offset,$E1382))*OFFSET($F$7,0,$E1382))-SUM($G1382:BG1382),((INDEX('PTRM input'!$G$385:$P$434,A47offset,$E1382)-INDEX('PTRM input'!$G$277:$P$326,A47offset,$E1382))*OFFSET($F$7,0,$E1382))/A47taxstdlife))</f>
        <v>0</v>
      </c>
      <c r="BI1382" s="251">
        <f ca="1">IF(A47taxstdlife="n/a","n/a",IF(BI$3&gt;(A47taxstdlife+$E1382),((INDEX('PTRM input'!$G$385:$P$434,A47offset,$E1382)-INDEX('PTRM input'!$G$277:$P$326,A47offset,$E1382))*OFFSET($F$7,0,$E1382))-SUM($G1382:BH1382),((INDEX('PTRM input'!$G$385:$P$434,A47offset,$E1382)-INDEX('PTRM input'!$G$277:$P$326,A47offset,$E1382))*OFFSET($F$7,0,$E1382))/A47taxstdlife))</f>
        <v>0</v>
      </c>
      <c r="BJ1382" s="163"/>
      <c r="BK1382" s="116"/>
      <c r="BL1382" s="116"/>
      <c r="BM1382" s="116"/>
    </row>
    <row r="1383" spans="1:65" ht="12.75" hidden="1" customHeight="1" outlineLevel="2">
      <c r="A1383" s="366"/>
      <c r="B1383" s="19"/>
      <c r="C1383" s="18"/>
      <c r="D1383" s="760"/>
      <c r="E1383" s="86">
        <v>4</v>
      </c>
      <c r="F1383" s="356"/>
      <c r="G1383" s="434"/>
      <c r="H1383" s="435"/>
      <c r="I1383" s="435"/>
      <c r="J1383" s="619"/>
      <c r="K1383" s="251">
        <f ca="1">IF(A47taxstdlife="n/a","n/a",IF(K$3&gt;(A47taxstdlife+$E1383),((INDEX('PTRM input'!$G$385:$P$434,A47offset,$E1383)-INDEX('PTRM input'!$G$277:$P$326,A47offset,$E1383))*OFFSET($F$7,0,$E1383))-SUM($G1383:J1383),((INDEX('PTRM input'!$G$385:$P$434,A47offset,$E1383)-INDEX('PTRM input'!$G$277:$P$326,A47offset,$E1383))*OFFSET($F$7,0,$E1383))/A47taxstdlife))</f>
        <v>0</v>
      </c>
      <c r="L1383" s="251">
        <f ca="1">IF(A47taxstdlife="n/a","n/a",IF(L$3&gt;(A47taxstdlife+$E1383),((INDEX('PTRM input'!$G$385:$P$434,A47offset,$E1383)-INDEX('PTRM input'!$G$277:$P$326,A47offset,$E1383))*OFFSET($F$7,0,$E1383))-SUM($G1383:K1383),((INDEX('PTRM input'!$G$385:$P$434,A47offset,$E1383)-INDEX('PTRM input'!$G$277:$P$326,A47offset,$E1383))*OFFSET($F$7,0,$E1383))/A47taxstdlife))</f>
        <v>0</v>
      </c>
      <c r="M1383" s="251">
        <f ca="1">IF(A47taxstdlife="n/a","n/a",IF(M$3&gt;(A47taxstdlife+$E1383),((INDEX('PTRM input'!$G$385:$P$434,A47offset,$E1383)-INDEX('PTRM input'!$G$277:$P$326,A47offset,$E1383))*OFFSET($F$7,0,$E1383))-SUM($G1383:L1383),((INDEX('PTRM input'!$G$385:$P$434,A47offset,$E1383)-INDEX('PTRM input'!$G$277:$P$326,A47offset,$E1383))*OFFSET($F$7,0,$E1383))/A47taxstdlife))</f>
        <v>0</v>
      </c>
      <c r="N1383" s="251">
        <f ca="1">IF(A47taxstdlife="n/a","n/a",IF(N$3&gt;(A47taxstdlife+$E1383),((INDEX('PTRM input'!$G$385:$P$434,A47offset,$E1383)-INDEX('PTRM input'!$G$277:$P$326,A47offset,$E1383))*OFFSET($F$7,0,$E1383))-SUM($G1383:M1383),((INDEX('PTRM input'!$G$385:$P$434,A47offset,$E1383)-INDEX('PTRM input'!$G$277:$P$326,A47offset,$E1383))*OFFSET($F$7,0,$E1383))/A47taxstdlife))</f>
        <v>0</v>
      </c>
      <c r="O1383" s="251">
        <f ca="1">IF(A47taxstdlife="n/a","n/a",IF(O$3&gt;(A47taxstdlife+$E1383),((INDEX('PTRM input'!$G$385:$P$434,A47offset,$E1383)-INDEX('PTRM input'!$G$277:$P$326,A47offset,$E1383))*OFFSET($F$7,0,$E1383))-SUM($G1383:N1383),((INDEX('PTRM input'!$G$385:$P$434,A47offset,$E1383)-INDEX('PTRM input'!$G$277:$P$326,A47offset,$E1383))*OFFSET($F$7,0,$E1383))/A47taxstdlife))</f>
        <v>0</v>
      </c>
      <c r="P1383" s="251">
        <f ca="1">IF(A47taxstdlife="n/a","n/a",IF(P$3&gt;(A47taxstdlife+$E1383),((INDEX('PTRM input'!$G$385:$P$434,A47offset,$E1383)-INDEX('PTRM input'!$G$277:$P$326,A47offset,$E1383))*OFFSET($F$7,0,$E1383))-SUM($G1383:O1383),((INDEX('PTRM input'!$G$385:$P$434,A47offset,$E1383)-INDEX('PTRM input'!$G$277:$P$326,A47offset,$E1383))*OFFSET($F$7,0,$E1383))/A47taxstdlife))</f>
        <v>0</v>
      </c>
      <c r="Q1383" s="251">
        <f ca="1">IF(A47taxstdlife="n/a","n/a",IF(Q$3&gt;(A47taxstdlife+$E1383),((INDEX('PTRM input'!$G$385:$P$434,A47offset,$E1383)-INDEX('PTRM input'!$G$277:$P$326,A47offset,$E1383))*OFFSET($F$7,0,$E1383))-SUM($G1383:P1383),((INDEX('PTRM input'!$G$385:$P$434,A47offset,$E1383)-INDEX('PTRM input'!$G$277:$P$326,A47offset,$E1383))*OFFSET($F$7,0,$E1383))/A47taxstdlife))</f>
        <v>0</v>
      </c>
      <c r="R1383" s="251">
        <f ca="1">IF(A47taxstdlife="n/a","n/a",IF(R$3&gt;(A47taxstdlife+$E1383),((INDEX('PTRM input'!$G$385:$P$434,A47offset,$E1383)-INDEX('PTRM input'!$G$277:$P$326,A47offset,$E1383))*OFFSET($F$7,0,$E1383))-SUM($G1383:Q1383),((INDEX('PTRM input'!$G$385:$P$434,A47offset,$E1383)-INDEX('PTRM input'!$G$277:$P$326,A47offset,$E1383))*OFFSET($F$7,0,$E1383))/A47taxstdlife))</f>
        <v>0</v>
      </c>
      <c r="S1383" s="251">
        <f ca="1">IF(A47taxstdlife="n/a","n/a",IF(S$3&gt;(A47taxstdlife+$E1383),((INDEX('PTRM input'!$G$385:$P$434,A47offset,$E1383)-INDEX('PTRM input'!$G$277:$P$326,A47offset,$E1383))*OFFSET($F$7,0,$E1383))-SUM($G1383:R1383),((INDEX('PTRM input'!$G$385:$P$434,A47offset,$E1383)-INDEX('PTRM input'!$G$277:$P$326,A47offset,$E1383))*OFFSET($F$7,0,$E1383))/A47taxstdlife))</f>
        <v>0</v>
      </c>
      <c r="T1383" s="251">
        <f ca="1">IF(A47taxstdlife="n/a","n/a",IF(T$3&gt;(A47taxstdlife+$E1383),((INDEX('PTRM input'!$G$385:$P$434,A47offset,$E1383)-INDEX('PTRM input'!$G$277:$P$326,A47offset,$E1383))*OFFSET($F$7,0,$E1383))-SUM($G1383:S1383),((INDEX('PTRM input'!$G$385:$P$434,A47offset,$E1383)-INDEX('PTRM input'!$G$277:$P$326,A47offset,$E1383))*OFFSET($F$7,0,$E1383))/A47taxstdlife))</f>
        <v>0</v>
      </c>
      <c r="U1383" s="251">
        <f ca="1">IF(A47taxstdlife="n/a","n/a",IF(U$3&gt;(A47taxstdlife+$E1383),((INDEX('PTRM input'!$G$385:$P$434,A47offset,$E1383)-INDEX('PTRM input'!$G$277:$P$326,A47offset,$E1383))*OFFSET($F$7,0,$E1383))-SUM($G1383:T1383),((INDEX('PTRM input'!$G$385:$P$434,A47offset,$E1383)-INDEX('PTRM input'!$G$277:$P$326,A47offset,$E1383))*OFFSET($F$7,0,$E1383))/A47taxstdlife))</f>
        <v>0</v>
      </c>
      <c r="V1383" s="251">
        <f ca="1">IF(A47taxstdlife="n/a","n/a",IF(V$3&gt;(A47taxstdlife+$E1383),((INDEX('PTRM input'!$G$385:$P$434,A47offset,$E1383)-INDEX('PTRM input'!$G$277:$P$326,A47offset,$E1383))*OFFSET($F$7,0,$E1383))-SUM($G1383:U1383),((INDEX('PTRM input'!$G$385:$P$434,A47offset,$E1383)-INDEX('PTRM input'!$G$277:$P$326,A47offset,$E1383))*OFFSET($F$7,0,$E1383))/A47taxstdlife))</f>
        <v>0</v>
      </c>
      <c r="W1383" s="251">
        <f ca="1">IF(A47taxstdlife="n/a","n/a",IF(W$3&gt;(A47taxstdlife+$E1383),((INDEX('PTRM input'!$G$385:$P$434,A47offset,$E1383)-INDEX('PTRM input'!$G$277:$P$326,A47offset,$E1383))*OFFSET($F$7,0,$E1383))-SUM($G1383:V1383),((INDEX('PTRM input'!$G$385:$P$434,A47offset,$E1383)-INDEX('PTRM input'!$G$277:$P$326,A47offset,$E1383))*OFFSET($F$7,0,$E1383))/A47taxstdlife))</f>
        <v>0</v>
      </c>
      <c r="X1383" s="251">
        <f ca="1">IF(A47taxstdlife="n/a","n/a",IF(X$3&gt;(A47taxstdlife+$E1383),((INDEX('PTRM input'!$G$385:$P$434,A47offset,$E1383)-INDEX('PTRM input'!$G$277:$P$326,A47offset,$E1383))*OFFSET($F$7,0,$E1383))-SUM($G1383:W1383),((INDEX('PTRM input'!$G$385:$P$434,A47offset,$E1383)-INDEX('PTRM input'!$G$277:$P$326,A47offset,$E1383))*OFFSET($F$7,0,$E1383))/A47taxstdlife))</f>
        <v>0</v>
      </c>
      <c r="Y1383" s="251">
        <f ca="1">IF(A47taxstdlife="n/a","n/a",IF(Y$3&gt;(A47taxstdlife+$E1383),((INDEX('PTRM input'!$G$385:$P$434,A47offset,$E1383)-INDEX('PTRM input'!$G$277:$P$326,A47offset,$E1383))*OFFSET($F$7,0,$E1383))-SUM($G1383:X1383),((INDEX('PTRM input'!$G$385:$P$434,A47offset,$E1383)-INDEX('PTRM input'!$G$277:$P$326,A47offset,$E1383))*OFFSET($F$7,0,$E1383))/A47taxstdlife))</f>
        <v>0</v>
      </c>
      <c r="Z1383" s="251">
        <f ca="1">IF(A47taxstdlife="n/a","n/a",IF(Z$3&gt;(A47taxstdlife+$E1383),((INDEX('PTRM input'!$G$385:$P$434,A47offset,$E1383)-INDEX('PTRM input'!$G$277:$P$326,A47offset,$E1383))*OFFSET($F$7,0,$E1383))-SUM($G1383:Y1383),((INDEX('PTRM input'!$G$385:$P$434,A47offset,$E1383)-INDEX('PTRM input'!$G$277:$P$326,A47offset,$E1383))*OFFSET($F$7,0,$E1383))/A47taxstdlife))</f>
        <v>0</v>
      </c>
      <c r="AA1383" s="251">
        <f ca="1">IF(A47taxstdlife="n/a","n/a",IF(AA$3&gt;(A47taxstdlife+$E1383),((INDEX('PTRM input'!$G$385:$P$434,A47offset,$E1383)-INDEX('PTRM input'!$G$277:$P$326,A47offset,$E1383))*OFFSET($F$7,0,$E1383))-SUM($G1383:Z1383),((INDEX('PTRM input'!$G$385:$P$434,A47offset,$E1383)-INDEX('PTRM input'!$G$277:$P$326,A47offset,$E1383))*OFFSET($F$7,0,$E1383))/A47taxstdlife))</f>
        <v>0</v>
      </c>
      <c r="AB1383" s="251">
        <f ca="1">IF(A47taxstdlife="n/a","n/a",IF(AB$3&gt;(A47taxstdlife+$E1383),((INDEX('PTRM input'!$G$385:$P$434,A47offset,$E1383)-INDEX('PTRM input'!$G$277:$P$326,A47offset,$E1383))*OFFSET($F$7,0,$E1383))-SUM($G1383:AA1383),((INDEX('PTRM input'!$G$385:$P$434,A47offset,$E1383)-INDEX('PTRM input'!$G$277:$P$326,A47offset,$E1383))*OFFSET($F$7,0,$E1383))/A47taxstdlife))</f>
        <v>0</v>
      </c>
      <c r="AC1383" s="251">
        <f ca="1">IF(A47taxstdlife="n/a","n/a",IF(AC$3&gt;(A47taxstdlife+$E1383),((INDEX('PTRM input'!$G$385:$P$434,A47offset,$E1383)-INDEX('PTRM input'!$G$277:$P$326,A47offset,$E1383))*OFFSET($F$7,0,$E1383))-SUM($G1383:AB1383),((INDEX('PTRM input'!$G$385:$P$434,A47offset,$E1383)-INDEX('PTRM input'!$G$277:$P$326,A47offset,$E1383))*OFFSET($F$7,0,$E1383))/A47taxstdlife))</f>
        <v>0</v>
      </c>
      <c r="AD1383" s="251">
        <f ca="1">IF(A47taxstdlife="n/a","n/a",IF(AD$3&gt;(A47taxstdlife+$E1383),((INDEX('PTRM input'!$G$385:$P$434,A47offset,$E1383)-INDEX('PTRM input'!$G$277:$P$326,A47offset,$E1383))*OFFSET($F$7,0,$E1383))-SUM($G1383:AC1383),((INDEX('PTRM input'!$G$385:$P$434,A47offset,$E1383)-INDEX('PTRM input'!$G$277:$P$326,A47offset,$E1383))*OFFSET($F$7,0,$E1383))/A47taxstdlife))</f>
        <v>0</v>
      </c>
      <c r="AE1383" s="251">
        <f ca="1">IF(A47taxstdlife="n/a","n/a",IF(AE$3&gt;(A47taxstdlife+$E1383),((INDEX('PTRM input'!$G$385:$P$434,A47offset,$E1383)-INDEX('PTRM input'!$G$277:$P$326,A47offset,$E1383))*OFFSET($F$7,0,$E1383))-SUM($G1383:AD1383),((INDEX('PTRM input'!$G$385:$P$434,A47offset,$E1383)-INDEX('PTRM input'!$G$277:$P$326,A47offset,$E1383))*OFFSET($F$7,0,$E1383))/A47taxstdlife))</f>
        <v>0</v>
      </c>
      <c r="AF1383" s="251">
        <f ca="1">IF(A47taxstdlife="n/a","n/a",IF(AF$3&gt;(A47taxstdlife+$E1383),((INDEX('PTRM input'!$G$385:$P$434,A47offset,$E1383)-INDEX('PTRM input'!$G$277:$P$326,A47offset,$E1383))*OFFSET($F$7,0,$E1383))-SUM($G1383:AE1383),((INDEX('PTRM input'!$G$385:$P$434,A47offset,$E1383)-INDEX('PTRM input'!$G$277:$P$326,A47offset,$E1383))*OFFSET($F$7,0,$E1383))/A47taxstdlife))</f>
        <v>0</v>
      </c>
      <c r="AG1383" s="251">
        <f ca="1">IF(A47taxstdlife="n/a","n/a",IF(AG$3&gt;(A47taxstdlife+$E1383),((INDEX('PTRM input'!$G$385:$P$434,A47offset,$E1383)-INDEX('PTRM input'!$G$277:$P$326,A47offset,$E1383))*OFFSET($F$7,0,$E1383))-SUM($G1383:AF1383),((INDEX('PTRM input'!$G$385:$P$434,A47offset,$E1383)-INDEX('PTRM input'!$G$277:$P$326,A47offset,$E1383))*OFFSET($F$7,0,$E1383))/A47taxstdlife))</f>
        <v>0</v>
      </c>
      <c r="AH1383" s="251">
        <f ca="1">IF(A47taxstdlife="n/a","n/a",IF(AH$3&gt;(A47taxstdlife+$E1383),((INDEX('PTRM input'!$G$385:$P$434,A47offset,$E1383)-INDEX('PTRM input'!$G$277:$P$326,A47offset,$E1383))*OFFSET($F$7,0,$E1383))-SUM($G1383:AG1383),((INDEX('PTRM input'!$G$385:$P$434,A47offset,$E1383)-INDEX('PTRM input'!$G$277:$P$326,A47offset,$E1383))*OFFSET($F$7,0,$E1383))/A47taxstdlife))</f>
        <v>0</v>
      </c>
      <c r="AI1383" s="251">
        <f ca="1">IF(A47taxstdlife="n/a","n/a",IF(AI$3&gt;(A47taxstdlife+$E1383),((INDEX('PTRM input'!$G$385:$P$434,A47offset,$E1383)-INDEX('PTRM input'!$G$277:$P$326,A47offset,$E1383))*OFFSET($F$7,0,$E1383))-SUM($G1383:AH1383),((INDEX('PTRM input'!$G$385:$P$434,A47offset,$E1383)-INDEX('PTRM input'!$G$277:$P$326,A47offset,$E1383))*OFFSET($F$7,0,$E1383))/A47taxstdlife))</f>
        <v>0</v>
      </c>
      <c r="AJ1383" s="251">
        <f ca="1">IF(A47taxstdlife="n/a","n/a",IF(AJ$3&gt;(A47taxstdlife+$E1383),((INDEX('PTRM input'!$G$385:$P$434,A47offset,$E1383)-INDEX('PTRM input'!$G$277:$P$326,A47offset,$E1383))*OFFSET($F$7,0,$E1383))-SUM($G1383:AI1383),((INDEX('PTRM input'!$G$385:$P$434,A47offset,$E1383)-INDEX('PTRM input'!$G$277:$P$326,A47offset,$E1383))*OFFSET($F$7,0,$E1383))/A47taxstdlife))</f>
        <v>0</v>
      </c>
      <c r="AK1383" s="251">
        <f ca="1">IF(A47taxstdlife="n/a","n/a",IF(AK$3&gt;(A47taxstdlife+$E1383),((INDEX('PTRM input'!$G$385:$P$434,A47offset,$E1383)-INDEX('PTRM input'!$G$277:$P$326,A47offset,$E1383))*OFFSET($F$7,0,$E1383))-SUM($G1383:AJ1383),((INDEX('PTRM input'!$G$385:$P$434,A47offset,$E1383)-INDEX('PTRM input'!$G$277:$P$326,A47offset,$E1383))*OFFSET($F$7,0,$E1383))/A47taxstdlife))</f>
        <v>0</v>
      </c>
      <c r="AL1383" s="251">
        <f ca="1">IF(A47taxstdlife="n/a","n/a",IF(AL$3&gt;(A47taxstdlife+$E1383),((INDEX('PTRM input'!$G$385:$P$434,A47offset,$E1383)-INDEX('PTRM input'!$G$277:$P$326,A47offset,$E1383))*OFFSET($F$7,0,$E1383))-SUM($G1383:AK1383),((INDEX('PTRM input'!$G$385:$P$434,A47offset,$E1383)-INDEX('PTRM input'!$G$277:$P$326,A47offset,$E1383))*OFFSET($F$7,0,$E1383))/A47taxstdlife))</f>
        <v>0</v>
      </c>
      <c r="AM1383" s="251">
        <f ca="1">IF(A47taxstdlife="n/a","n/a",IF(AM$3&gt;(A47taxstdlife+$E1383),((INDEX('PTRM input'!$G$385:$P$434,A47offset,$E1383)-INDEX('PTRM input'!$G$277:$P$326,A47offset,$E1383))*OFFSET($F$7,0,$E1383))-SUM($G1383:AL1383),((INDEX('PTRM input'!$G$385:$P$434,A47offset,$E1383)-INDEX('PTRM input'!$G$277:$P$326,A47offset,$E1383))*OFFSET($F$7,0,$E1383))/A47taxstdlife))</f>
        <v>0</v>
      </c>
      <c r="AN1383" s="251">
        <f ca="1">IF(A47taxstdlife="n/a","n/a",IF(AN$3&gt;(A47taxstdlife+$E1383),((INDEX('PTRM input'!$G$385:$P$434,A47offset,$E1383)-INDEX('PTRM input'!$G$277:$P$326,A47offset,$E1383))*OFFSET($F$7,0,$E1383))-SUM($G1383:AM1383),((INDEX('PTRM input'!$G$385:$P$434,A47offset,$E1383)-INDEX('PTRM input'!$G$277:$P$326,A47offset,$E1383))*OFFSET($F$7,0,$E1383))/A47taxstdlife))</f>
        <v>0</v>
      </c>
      <c r="AO1383" s="251">
        <f ca="1">IF(A47taxstdlife="n/a","n/a",IF(AO$3&gt;(A47taxstdlife+$E1383),((INDEX('PTRM input'!$G$385:$P$434,A47offset,$E1383)-INDEX('PTRM input'!$G$277:$P$326,A47offset,$E1383))*OFFSET($F$7,0,$E1383))-SUM($G1383:AN1383),((INDEX('PTRM input'!$G$385:$P$434,A47offset,$E1383)-INDEX('PTRM input'!$G$277:$P$326,A47offset,$E1383))*OFFSET($F$7,0,$E1383))/A47taxstdlife))</f>
        <v>0</v>
      </c>
      <c r="AP1383" s="251">
        <f ca="1">IF(A47taxstdlife="n/a","n/a",IF(AP$3&gt;(A47taxstdlife+$E1383),((INDEX('PTRM input'!$G$385:$P$434,A47offset,$E1383)-INDEX('PTRM input'!$G$277:$P$326,A47offset,$E1383))*OFFSET($F$7,0,$E1383))-SUM($G1383:AO1383),((INDEX('PTRM input'!$G$385:$P$434,A47offset,$E1383)-INDEX('PTRM input'!$G$277:$P$326,A47offset,$E1383))*OFFSET($F$7,0,$E1383))/A47taxstdlife))</f>
        <v>0</v>
      </c>
      <c r="AQ1383" s="251">
        <f ca="1">IF(A47taxstdlife="n/a","n/a",IF(AQ$3&gt;(A47taxstdlife+$E1383),((INDEX('PTRM input'!$G$385:$P$434,A47offset,$E1383)-INDEX('PTRM input'!$G$277:$P$326,A47offset,$E1383))*OFFSET($F$7,0,$E1383))-SUM($G1383:AP1383),((INDEX('PTRM input'!$G$385:$P$434,A47offset,$E1383)-INDEX('PTRM input'!$G$277:$P$326,A47offset,$E1383))*OFFSET($F$7,0,$E1383))/A47taxstdlife))</f>
        <v>0</v>
      </c>
      <c r="AR1383" s="251">
        <f ca="1">IF(A47taxstdlife="n/a","n/a",IF(AR$3&gt;(A47taxstdlife+$E1383),((INDEX('PTRM input'!$G$385:$P$434,A47offset,$E1383)-INDEX('PTRM input'!$G$277:$P$326,A47offset,$E1383))*OFFSET($F$7,0,$E1383))-SUM($G1383:AQ1383),((INDEX('PTRM input'!$G$385:$P$434,A47offset,$E1383)-INDEX('PTRM input'!$G$277:$P$326,A47offset,$E1383))*OFFSET($F$7,0,$E1383))/A47taxstdlife))</f>
        <v>0</v>
      </c>
      <c r="AS1383" s="251">
        <f ca="1">IF(A47taxstdlife="n/a","n/a",IF(AS$3&gt;(A47taxstdlife+$E1383),((INDEX('PTRM input'!$G$385:$P$434,A47offset,$E1383)-INDEX('PTRM input'!$G$277:$P$326,A47offset,$E1383))*OFFSET($F$7,0,$E1383))-SUM($G1383:AR1383),((INDEX('PTRM input'!$G$385:$P$434,A47offset,$E1383)-INDEX('PTRM input'!$G$277:$P$326,A47offset,$E1383))*OFFSET($F$7,0,$E1383))/A47taxstdlife))</f>
        <v>0</v>
      </c>
      <c r="AT1383" s="251">
        <f ca="1">IF(A47taxstdlife="n/a","n/a",IF(AT$3&gt;(A47taxstdlife+$E1383),((INDEX('PTRM input'!$G$385:$P$434,A47offset,$E1383)-INDEX('PTRM input'!$G$277:$P$326,A47offset,$E1383))*OFFSET($F$7,0,$E1383))-SUM($G1383:AS1383),((INDEX('PTRM input'!$G$385:$P$434,A47offset,$E1383)-INDEX('PTRM input'!$G$277:$P$326,A47offset,$E1383))*OFFSET($F$7,0,$E1383))/A47taxstdlife))</f>
        <v>0</v>
      </c>
      <c r="AU1383" s="251">
        <f ca="1">IF(A47taxstdlife="n/a","n/a",IF(AU$3&gt;(A47taxstdlife+$E1383),((INDEX('PTRM input'!$G$385:$P$434,A47offset,$E1383)-INDEX('PTRM input'!$G$277:$P$326,A47offset,$E1383))*OFFSET($F$7,0,$E1383))-SUM($G1383:AT1383),((INDEX('PTRM input'!$G$385:$P$434,A47offset,$E1383)-INDEX('PTRM input'!$G$277:$P$326,A47offset,$E1383))*OFFSET($F$7,0,$E1383))/A47taxstdlife))</f>
        <v>0</v>
      </c>
      <c r="AV1383" s="251">
        <f ca="1">IF(A47taxstdlife="n/a","n/a",IF(AV$3&gt;(A47taxstdlife+$E1383),((INDEX('PTRM input'!$G$385:$P$434,A47offset,$E1383)-INDEX('PTRM input'!$G$277:$P$326,A47offset,$E1383))*OFFSET($F$7,0,$E1383))-SUM($G1383:AU1383),((INDEX('PTRM input'!$G$385:$P$434,A47offset,$E1383)-INDEX('PTRM input'!$G$277:$P$326,A47offset,$E1383))*OFFSET($F$7,0,$E1383))/A47taxstdlife))</f>
        <v>0</v>
      </c>
      <c r="AW1383" s="251">
        <f ca="1">IF(A47taxstdlife="n/a","n/a",IF(AW$3&gt;(A47taxstdlife+$E1383),((INDEX('PTRM input'!$G$385:$P$434,A47offset,$E1383)-INDEX('PTRM input'!$G$277:$P$326,A47offset,$E1383))*OFFSET($F$7,0,$E1383))-SUM($G1383:AV1383),((INDEX('PTRM input'!$G$385:$P$434,A47offset,$E1383)-INDEX('PTRM input'!$G$277:$P$326,A47offset,$E1383))*OFFSET($F$7,0,$E1383))/A47taxstdlife))</f>
        <v>0</v>
      </c>
      <c r="AX1383" s="251">
        <f ca="1">IF(A47taxstdlife="n/a","n/a",IF(AX$3&gt;(A47taxstdlife+$E1383),((INDEX('PTRM input'!$G$385:$P$434,A47offset,$E1383)-INDEX('PTRM input'!$G$277:$P$326,A47offset,$E1383))*OFFSET($F$7,0,$E1383))-SUM($G1383:AW1383),((INDEX('PTRM input'!$G$385:$P$434,A47offset,$E1383)-INDEX('PTRM input'!$G$277:$P$326,A47offset,$E1383))*OFFSET($F$7,0,$E1383))/A47taxstdlife))</f>
        <v>0</v>
      </c>
      <c r="AY1383" s="251">
        <f ca="1">IF(A47taxstdlife="n/a","n/a",IF(AY$3&gt;(A47taxstdlife+$E1383),((INDEX('PTRM input'!$G$385:$P$434,A47offset,$E1383)-INDEX('PTRM input'!$G$277:$P$326,A47offset,$E1383))*OFFSET($F$7,0,$E1383))-SUM($G1383:AX1383),((INDEX('PTRM input'!$G$385:$P$434,A47offset,$E1383)-INDEX('PTRM input'!$G$277:$P$326,A47offset,$E1383))*OFFSET($F$7,0,$E1383))/A47taxstdlife))</f>
        <v>0</v>
      </c>
      <c r="AZ1383" s="251">
        <f ca="1">IF(A47taxstdlife="n/a","n/a",IF(AZ$3&gt;(A47taxstdlife+$E1383),((INDEX('PTRM input'!$G$385:$P$434,A47offset,$E1383)-INDEX('PTRM input'!$G$277:$P$326,A47offset,$E1383))*OFFSET($F$7,0,$E1383))-SUM($G1383:AY1383),((INDEX('PTRM input'!$G$385:$P$434,A47offset,$E1383)-INDEX('PTRM input'!$G$277:$P$326,A47offset,$E1383))*OFFSET($F$7,0,$E1383))/A47taxstdlife))</f>
        <v>0</v>
      </c>
      <c r="BA1383" s="251">
        <f ca="1">IF(A47taxstdlife="n/a","n/a",IF(BA$3&gt;(A47taxstdlife+$E1383),((INDEX('PTRM input'!$G$385:$P$434,A47offset,$E1383)-INDEX('PTRM input'!$G$277:$P$326,A47offset,$E1383))*OFFSET($F$7,0,$E1383))-SUM($G1383:AZ1383),((INDEX('PTRM input'!$G$385:$P$434,A47offset,$E1383)-INDEX('PTRM input'!$G$277:$P$326,A47offset,$E1383))*OFFSET($F$7,0,$E1383))/A47taxstdlife))</f>
        <v>0</v>
      </c>
      <c r="BB1383" s="251">
        <f ca="1">IF(A47taxstdlife="n/a","n/a",IF(BB$3&gt;(A47taxstdlife+$E1383),((INDEX('PTRM input'!$G$385:$P$434,A47offset,$E1383)-INDEX('PTRM input'!$G$277:$P$326,A47offset,$E1383))*OFFSET($F$7,0,$E1383))-SUM($G1383:BA1383),((INDEX('PTRM input'!$G$385:$P$434,A47offset,$E1383)-INDEX('PTRM input'!$G$277:$P$326,A47offset,$E1383))*OFFSET($F$7,0,$E1383))/A47taxstdlife))</f>
        <v>0</v>
      </c>
      <c r="BC1383" s="251">
        <f ca="1">IF(A47taxstdlife="n/a","n/a",IF(BC$3&gt;(A47taxstdlife+$E1383),((INDEX('PTRM input'!$G$385:$P$434,A47offset,$E1383)-INDEX('PTRM input'!$G$277:$P$326,A47offset,$E1383))*OFFSET($F$7,0,$E1383))-SUM($G1383:BB1383),((INDEX('PTRM input'!$G$385:$P$434,A47offset,$E1383)-INDEX('PTRM input'!$G$277:$P$326,A47offset,$E1383))*OFFSET($F$7,0,$E1383))/A47taxstdlife))</f>
        <v>0</v>
      </c>
      <c r="BD1383" s="251">
        <f ca="1">IF(A47taxstdlife="n/a","n/a",IF(BD$3&gt;(A47taxstdlife+$E1383),((INDEX('PTRM input'!$G$385:$P$434,A47offset,$E1383)-INDEX('PTRM input'!$G$277:$P$326,A47offset,$E1383))*OFFSET($F$7,0,$E1383))-SUM($G1383:BC1383),((INDEX('PTRM input'!$G$385:$P$434,A47offset,$E1383)-INDEX('PTRM input'!$G$277:$P$326,A47offset,$E1383))*OFFSET($F$7,0,$E1383))/A47taxstdlife))</f>
        <v>0</v>
      </c>
      <c r="BE1383" s="251">
        <f ca="1">IF(A47taxstdlife="n/a","n/a",IF(BE$3&gt;(A47taxstdlife+$E1383),((INDEX('PTRM input'!$G$385:$P$434,A47offset,$E1383)-INDEX('PTRM input'!$G$277:$P$326,A47offset,$E1383))*OFFSET($F$7,0,$E1383))-SUM($G1383:BD1383),((INDEX('PTRM input'!$G$385:$P$434,A47offset,$E1383)-INDEX('PTRM input'!$G$277:$P$326,A47offset,$E1383))*OFFSET($F$7,0,$E1383))/A47taxstdlife))</f>
        <v>0</v>
      </c>
      <c r="BF1383" s="251">
        <f ca="1">IF(A47taxstdlife="n/a","n/a",IF(BF$3&gt;(A47taxstdlife+$E1383),((INDEX('PTRM input'!$G$385:$P$434,A47offset,$E1383)-INDEX('PTRM input'!$G$277:$P$326,A47offset,$E1383))*OFFSET($F$7,0,$E1383))-SUM($G1383:BE1383),((INDEX('PTRM input'!$G$385:$P$434,A47offset,$E1383)-INDEX('PTRM input'!$G$277:$P$326,A47offset,$E1383))*OFFSET($F$7,0,$E1383))/A47taxstdlife))</f>
        <v>0</v>
      </c>
      <c r="BG1383" s="251">
        <f ca="1">IF(A47taxstdlife="n/a","n/a",IF(BG$3&gt;(A47taxstdlife+$E1383),((INDEX('PTRM input'!$G$385:$P$434,A47offset,$E1383)-INDEX('PTRM input'!$G$277:$P$326,A47offset,$E1383))*OFFSET($F$7,0,$E1383))-SUM($G1383:BF1383),((INDEX('PTRM input'!$G$385:$P$434,A47offset,$E1383)-INDEX('PTRM input'!$G$277:$P$326,A47offset,$E1383))*OFFSET($F$7,0,$E1383))/A47taxstdlife))</f>
        <v>0</v>
      </c>
      <c r="BH1383" s="251">
        <f ca="1">IF(A47taxstdlife="n/a","n/a",IF(BH$3&gt;(A47taxstdlife+$E1383),((INDEX('PTRM input'!$G$385:$P$434,A47offset,$E1383)-INDEX('PTRM input'!$G$277:$P$326,A47offset,$E1383))*OFFSET($F$7,0,$E1383))-SUM($G1383:BG1383),((INDEX('PTRM input'!$G$385:$P$434,A47offset,$E1383)-INDEX('PTRM input'!$G$277:$P$326,A47offset,$E1383))*OFFSET($F$7,0,$E1383))/A47taxstdlife))</f>
        <v>0</v>
      </c>
      <c r="BI1383" s="251">
        <f ca="1">IF(A47taxstdlife="n/a","n/a",IF(BI$3&gt;(A47taxstdlife+$E1383),((INDEX('PTRM input'!$G$385:$P$434,A47offset,$E1383)-INDEX('PTRM input'!$G$277:$P$326,A47offset,$E1383))*OFFSET($F$7,0,$E1383))-SUM($G1383:BH1383),((INDEX('PTRM input'!$G$385:$P$434,A47offset,$E1383)-INDEX('PTRM input'!$G$277:$P$326,A47offset,$E1383))*OFFSET($F$7,0,$E1383))/A47taxstdlife))</f>
        <v>0</v>
      </c>
      <c r="BJ1383" s="116"/>
      <c r="BK1383" s="116"/>
      <c r="BL1383" s="116"/>
      <c r="BM1383" s="116"/>
    </row>
    <row r="1384" spans="1:65" ht="12.75" hidden="1" customHeight="1" outlineLevel="2">
      <c r="A1384" s="366"/>
      <c r="B1384" s="19"/>
      <c r="C1384" s="18"/>
      <c r="D1384" s="760"/>
      <c r="E1384" s="86">
        <v>5</v>
      </c>
      <c r="F1384" s="356"/>
      <c r="G1384" s="434"/>
      <c r="H1384" s="435"/>
      <c r="I1384" s="435"/>
      <c r="J1384" s="435"/>
      <c r="K1384" s="619"/>
      <c r="L1384" s="251">
        <f ca="1">IF(A47taxstdlife="n/a","n/a",IF(L$3&gt;(A47taxstdlife+$E1384),((INDEX('PTRM input'!$G$385:$P$434,A47offset,$E1384)-INDEX('PTRM input'!$G$277:$P$326,A47offset,$E1384))*OFFSET($F$7,0,$E1384))-SUM($G1384:K1384),((INDEX('PTRM input'!$G$385:$P$434,A47offset,$E1384)-INDEX('PTRM input'!$G$277:$P$326,A47offset,$E1384))*OFFSET($F$7,0,$E1384))/A47taxstdlife))</f>
        <v>0</v>
      </c>
      <c r="M1384" s="251">
        <f ca="1">IF(A47taxstdlife="n/a","n/a",IF(M$3&gt;(A47taxstdlife+$E1384),((INDEX('PTRM input'!$G$385:$P$434,A47offset,$E1384)-INDEX('PTRM input'!$G$277:$P$326,A47offset,$E1384))*OFFSET($F$7,0,$E1384))-SUM($G1384:L1384),((INDEX('PTRM input'!$G$385:$P$434,A47offset,$E1384)-INDEX('PTRM input'!$G$277:$P$326,A47offset,$E1384))*OFFSET($F$7,0,$E1384))/A47taxstdlife))</f>
        <v>0</v>
      </c>
      <c r="N1384" s="251">
        <f ca="1">IF(A47taxstdlife="n/a","n/a",IF(N$3&gt;(A47taxstdlife+$E1384),((INDEX('PTRM input'!$G$385:$P$434,A47offset,$E1384)-INDEX('PTRM input'!$G$277:$P$326,A47offset,$E1384))*OFFSET($F$7,0,$E1384))-SUM($G1384:M1384),((INDEX('PTRM input'!$G$385:$P$434,A47offset,$E1384)-INDEX('PTRM input'!$G$277:$P$326,A47offset,$E1384))*OFFSET($F$7,0,$E1384))/A47taxstdlife))</f>
        <v>0</v>
      </c>
      <c r="O1384" s="251">
        <f ca="1">IF(A47taxstdlife="n/a","n/a",IF(O$3&gt;(A47taxstdlife+$E1384),((INDEX('PTRM input'!$G$385:$P$434,A47offset,$E1384)-INDEX('PTRM input'!$G$277:$P$326,A47offset,$E1384))*OFFSET($F$7,0,$E1384))-SUM($G1384:N1384),((INDEX('PTRM input'!$G$385:$P$434,A47offset,$E1384)-INDEX('PTRM input'!$G$277:$P$326,A47offset,$E1384))*OFFSET($F$7,0,$E1384))/A47taxstdlife))</f>
        <v>0</v>
      </c>
      <c r="P1384" s="251">
        <f ca="1">IF(A47taxstdlife="n/a","n/a",IF(P$3&gt;(A47taxstdlife+$E1384),((INDEX('PTRM input'!$G$385:$P$434,A47offset,$E1384)-INDEX('PTRM input'!$G$277:$P$326,A47offset,$E1384))*OFFSET($F$7,0,$E1384))-SUM($G1384:O1384),((INDEX('PTRM input'!$G$385:$P$434,A47offset,$E1384)-INDEX('PTRM input'!$G$277:$P$326,A47offset,$E1384))*OFFSET($F$7,0,$E1384))/A47taxstdlife))</f>
        <v>0</v>
      </c>
      <c r="Q1384" s="251">
        <f ca="1">IF(A47taxstdlife="n/a","n/a",IF(Q$3&gt;(A47taxstdlife+$E1384),((INDEX('PTRM input'!$G$385:$P$434,A47offset,$E1384)-INDEX('PTRM input'!$G$277:$P$326,A47offset,$E1384))*OFFSET($F$7,0,$E1384))-SUM($G1384:P1384),((INDEX('PTRM input'!$G$385:$P$434,A47offset,$E1384)-INDEX('PTRM input'!$G$277:$P$326,A47offset,$E1384))*OFFSET($F$7,0,$E1384))/A47taxstdlife))</f>
        <v>0</v>
      </c>
      <c r="R1384" s="251">
        <f ca="1">IF(A47taxstdlife="n/a","n/a",IF(R$3&gt;(A47taxstdlife+$E1384),((INDEX('PTRM input'!$G$385:$P$434,A47offset,$E1384)-INDEX('PTRM input'!$G$277:$P$326,A47offset,$E1384))*OFFSET($F$7,0,$E1384))-SUM($G1384:Q1384),((INDEX('PTRM input'!$G$385:$P$434,A47offset,$E1384)-INDEX('PTRM input'!$G$277:$P$326,A47offset,$E1384))*OFFSET($F$7,0,$E1384))/A47taxstdlife))</f>
        <v>0</v>
      </c>
      <c r="S1384" s="251">
        <f ca="1">IF(A47taxstdlife="n/a","n/a",IF(S$3&gt;(A47taxstdlife+$E1384),((INDEX('PTRM input'!$G$385:$P$434,A47offset,$E1384)-INDEX('PTRM input'!$G$277:$P$326,A47offset,$E1384))*OFFSET($F$7,0,$E1384))-SUM($G1384:R1384),((INDEX('PTRM input'!$G$385:$P$434,A47offset,$E1384)-INDEX('PTRM input'!$G$277:$P$326,A47offset,$E1384))*OFFSET($F$7,0,$E1384))/A47taxstdlife))</f>
        <v>0</v>
      </c>
      <c r="T1384" s="251">
        <f ca="1">IF(A47taxstdlife="n/a","n/a",IF(T$3&gt;(A47taxstdlife+$E1384),((INDEX('PTRM input'!$G$385:$P$434,A47offset,$E1384)-INDEX('PTRM input'!$G$277:$P$326,A47offset,$E1384))*OFFSET($F$7,0,$E1384))-SUM($G1384:S1384),((INDEX('PTRM input'!$G$385:$P$434,A47offset,$E1384)-INDEX('PTRM input'!$G$277:$P$326,A47offset,$E1384))*OFFSET($F$7,0,$E1384))/A47taxstdlife))</f>
        <v>0</v>
      </c>
      <c r="U1384" s="251">
        <f ca="1">IF(A47taxstdlife="n/a","n/a",IF(U$3&gt;(A47taxstdlife+$E1384),((INDEX('PTRM input'!$G$385:$P$434,A47offset,$E1384)-INDEX('PTRM input'!$G$277:$P$326,A47offset,$E1384))*OFFSET($F$7,0,$E1384))-SUM($G1384:T1384),((INDEX('PTRM input'!$G$385:$P$434,A47offset,$E1384)-INDEX('PTRM input'!$G$277:$P$326,A47offset,$E1384))*OFFSET($F$7,0,$E1384))/A47taxstdlife))</f>
        <v>0</v>
      </c>
      <c r="V1384" s="251">
        <f ca="1">IF(A47taxstdlife="n/a","n/a",IF(V$3&gt;(A47taxstdlife+$E1384),((INDEX('PTRM input'!$G$385:$P$434,A47offset,$E1384)-INDEX('PTRM input'!$G$277:$P$326,A47offset,$E1384))*OFFSET($F$7,0,$E1384))-SUM($G1384:U1384),((INDEX('PTRM input'!$G$385:$P$434,A47offset,$E1384)-INDEX('PTRM input'!$G$277:$P$326,A47offset,$E1384))*OFFSET($F$7,0,$E1384))/A47taxstdlife))</f>
        <v>0</v>
      </c>
      <c r="W1384" s="251">
        <f ca="1">IF(A47taxstdlife="n/a","n/a",IF(W$3&gt;(A47taxstdlife+$E1384),((INDEX('PTRM input'!$G$385:$P$434,A47offset,$E1384)-INDEX('PTRM input'!$G$277:$P$326,A47offset,$E1384))*OFFSET($F$7,0,$E1384))-SUM($G1384:V1384),((INDEX('PTRM input'!$G$385:$P$434,A47offset,$E1384)-INDEX('PTRM input'!$G$277:$P$326,A47offset,$E1384))*OFFSET($F$7,0,$E1384))/A47taxstdlife))</f>
        <v>0</v>
      </c>
      <c r="X1384" s="251">
        <f ca="1">IF(A47taxstdlife="n/a","n/a",IF(X$3&gt;(A47taxstdlife+$E1384),((INDEX('PTRM input'!$G$385:$P$434,A47offset,$E1384)-INDEX('PTRM input'!$G$277:$P$326,A47offset,$E1384))*OFFSET($F$7,0,$E1384))-SUM($G1384:W1384),((INDEX('PTRM input'!$G$385:$P$434,A47offset,$E1384)-INDEX('PTRM input'!$G$277:$P$326,A47offset,$E1384))*OFFSET($F$7,0,$E1384))/A47taxstdlife))</f>
        <v>0</v>
      </c>
      <c r="Y1384" s="251">
        <f ca="1">IF(A47taxstdlife="n/a","n/a",IF(Y$3&gt;(A47taxstdlife+$E1384),((INDEX('PTRM input'!$G$385:$P$434,A47offset,$E1384)-INDEX('PTRM input'!$G$277:$P$326,A47offset,$E1384))*OFFSET($F$7,0,$E1384))-SUM($G1384:X1384),((INDEX('PTRM input'!$G$385:$P$434,A47offset,$E1384)-INDEX('PTRM input'!$G$277:$P$326,A47offset,$E1384))*OFFSET($F$7,0,$E1384))/A47taxstdlife))</f>
        <v>0</v>
      </c>
      <c r="Z1384" s="251">
        <f ca="1">IF(A47taxstdlife="n/a","n/a",IF(Z$3&gt;(A47taxstdlife+$E1384),((INDEX('PTRM input'!$G$385:$P$434,A47offset,$E1384)-INDEX('PTRM input'!$G$277:$P$326,A47offset,$E1384))*OFFSET($F$7,0,$E1384))-SUM($G1384:Y1384),((INDEX('PTRM input'!$G$385:$P$434,A47offset,$E1384)-INDEX('PTRM input'!$G$277:$P$326,A47offset,$E1384))*OFFSET($F$7,0,$E1384))/A47taxstdlife))</f>
        <v>0</v>
      </c>
      <c r="AA1384" s="251">
        <f ca="1">IF(A47taxstdlife="n/a","n/a",IF(AA$3&gt;(A47taxstdlife+$E1384),((INDEX('PTRM input'!$G$385:$P$434,A47offset,$E1384)-INDEX('PTRM input'!$G$277:$P$326,A47offset,$E1384))*OFFSET($F$7,0,$E1384))-SUM($G1384:Z1384),((INDEX('PTRM input'!$G$385:$P$434,A47offset,$E1384)-INDEX('PTRM input'!$G$277:$P$326,A47offset,$E1384))*OFFSET($F$7,0,$E1384))/A47taxstdlife))</f>
        <v>0</v>
      </c>
      <c r="AB1384" s="251">
        <f ca="1">IF(A47taxstdlife="n/a","n/a",IF(AB$3&gt;(A47taxstdlife+$E1384),((INDEX('PTRM input'!$G$385:$P$434,A47offset,$E1384)-INDEX('PTRM input'!$G$277:$P$326,A47offset,$E1384))*OFFSET($F$7,0,$E1384))-SUM($G1384:AA1384),((INDEX('PTRM input'!$G$385:$P$434,A47offset,$E1384)-INDEX('PTRM input'!$G$277:$P$326,A47offset,$E1384))*OFFSET($F$7,0,$E1384))/A47taxstdlife))</f>
        <v>0</v>
      </c>
      <c r="AC1384" s="251">
        <f ca="1">IF(A47taxstdlife="n/a","n/a",IF(AC$3&gt;(A47taxstdlife+$E1384),((INDEX('PTRM input'!$G$385:$P$434,A47offset,$E1384)-INDEX('PTRM input'!$G$277:$P$326,A47offset,$E1384))*OFFSET($F$7,0,$E1384))-SUM($G1384:AB1384),((INDEX('PTRM input'!$G$385:$P$434,A47offset,$E1384)-INDEX('PTRM input'!$G$277:$P$326,A47offset,$E1384))*OFFSET($F$7,0,$E1384))/A47taxstdlife))</f>
        <v>0</v>
      </c>
      <c r="AD1384" s="251">
        <f ca="1">IF(A47taxstdlife="n/a","n/a",IF(AD$3&gt;(A47taxstdlife+$E1384),((INDEX('PTRM input'!$G$385:$P$434,A47offset,$E1384)-INDEX('PTRM input'!$G$277:$P$326,A47offset,$E1384))*OFFSET($F$7,0,$E1384))-SUM($G1384:AC1384),((INDEX('PTRM input'!$G$385:$P$434,A47offset,$E1384)-INDEX('PTRM input'!$G$277:$P$326,A47offset,$E1384))*OFFSET($F$7,0,$E1384))/A47taxstdlife))</f>
        <v>0</v>
      </c>
      <c r="AE1384" s="251">
        <f ca="1">IF(A47taxstdlife="n/a","n/a",IF(AE$3&gt;(A47taxstdlife+$E1384),((INDEX('PTRM input'!$G$385:$P$434,A47offset,$E1384)-INDEX('PTRM input'!$G$277:$P$326,A47offset,$E1384))*OFFSET($F$7,0,$E1384))-SUM($G1384:AD1384),((INDEX('PTRM input'!$G$385:$P$434,A47offset,$E1384)-INDEX('PTRM input'!$G$277:$P$326,A47offset,$E1384))*OFFSET($F$7,0,$E1384))/A47taxstdlife))</f>
        <v>0</v>
      </c>
      <c r="AF1384" s="251">
        <f ca="1">IF(A47taxstdlife="n/a","n/a",IF(AF$3&gt;(A47taxstdlife+$E1384),((INDEX('PTRM input'!$G$385:$P$434,A47offset,$E1384)-INDEX('PTRM input'!$G$277:$P$326,A47offset,$E1384))*OFFSET($F$7,0,$E1384))-SUM($G1384:AE1384),((INDEX('PTRM input'!$G$385:$P$434,A47offset,$E1384)-INDEX('PTRM input'!$G$277:$P$326,A47offset,$E1384))*OFFSET($F$7,0,$E1384))/A47taxstdlife))</f>
        <v>0</v>
      </c>
      <c r="AG1384" s="251">
        <f ca="1">IF(A47taxstdlife="n/a","n/a",IF(AG$3&gt;(A47taxstdlife+$E1384),((INDEX('PTRM input'!$G$385:$P$434,A47offset,$E1384)-INDEX('PTRM input'!$G$277:$P$326,A47offset,$E1384))*OFFSET($F$7,0,$E1384))-SUM($G1384:AF1384),((INDEX('PTRM input'!$G$385:$P$434,A47offset,$E1384)-INDEX('PTRM input'!$G$277:$P$326,A47offset,$E1384))*OFFSET($F$7,0,$E1384))/A47taxstdlife))</f>
        <v>0</v>
      </c>
      <c r="AH1384" s="251">
        <f ca="1">IF(A47taxstdlife="n/a","n/a",IF(AH$3&gt;(A47taxstdlife+$E1384),((INDEX('PTRM input'!$G$385:$P$434,A47offset,$E1384)-INDEX('PTRM input'!$G$277:$P$326,A47offset,$E1384))*OFFSET($F$7,0,$E1384))-SUM($G1384:AG1384),((INDEX('PTRM input'!$G$385:$P$434,A47offset,$E1384)-INDEX('PTRM input'!$G$277:$P$326,A47offset,$E1384))*OFFSET($F$7,0,$E1384))/A47taxstdlife))</f>
        <v>0</v>
      </c>
      <c r="AI1384" s="251">
        <f ca="1">IF(A47taxstdlife="n/a","n/a",IF(AI$3&gt;(A47taxstdlife+$E1384),((INDEX('PTRM input'!$G$385:$P$434,A47offset,$E1384)-INDEX('PTRM input'!$G$277:$P$326,A47offset,$E1384))*OFFSET($F$7,0,$E1384))-SUM($G1384:AH1384),((INDEX('PTRM input'!$G$385:$P$434,A47offset,$E1384)-INDEX('PTRM input'!$G$277:$P$326,A47offset,$E1384))*OFFSET($F$7,0,$E1384))/A47taxstdlife))</f>
        <v>0</v>
      </c>
      <c r="AJ1384" s="251">
        <f ca="1">IF(A47taxstdlife="n/a","n/a",IF(AJ$3&gt;(A47taxstdlife+$E1384),((INDEX('PTRM input'!$G$385:$P$434,A47offset,$E1384)-INDEX('PTRM input'!$G$277:$P$326,A47offset,$E1384))*OFFSET($F$7,0,$E1384))-SUM($G1384:AI1384),((INDEX('PTRM input'!$G$385:$P$434,A47offset,$E1384)-INDEX('PTRM input'!$G$277:$P$326,A47offset,$E1384))*OFFSET($F$7,0,$E1384))/A47taxstdlife))</f>
        <v>0</v>
      </c>
      <c r="AK1384" s="251">
        <f ca="1">IF(A47taxstdlife="n/a","n/a",IF(AK$3&gt;(A47taxstdlife+$E1384),((INDEX('PTRM input'!$G$385:$P$434,A47offset,$E1384)-INDEX('PTRM input'!$G$277:$P$326,A47offset,$E1384))*OFFSET($F$7,0,$E1384))-SUM($G1384:AJ1384),((INDEX('PTRM input'!$G$385:$P$434,A47offset,$E1384)-INDEX('PTRM input'!$G$277:$P$326,A47offset,$E1384))*OFFSET($F$7,0,$E1384))/A47taxstdlife))</f>
        <v>0</v>
      </c>
      <c r="AL1384" s="251">
        <f ca="1">IF(A47taxstdlife="n/a","n/a",IF(AL$3&gt;(A47taxstdlife+$E1384),((INDEX('PTRM input'!$G$385:$P$434,A47offset,$E1384)-INDEX('PTRM input'!$G$277:$P$326,A47offset,$E1384))*OFFSET($F$7,0,$E1384))-SUM($G1384:AK1384),((INDEX('PTRM input'!$G$385:$P$434,A47offset,$E1384)-INDEX('PTRM input'!$G$277:$P$326,A47offset,$E1384))*OFFSET($F$7,0,$E1384))/A47taxstdlife))</f>
        <v>0</v>
      </c>
      <c r="AM1384" s="251">
        <f ca="1">IF(A47taxstdlife="n/a","n/a",IF(AM$3&gt;(A47taxstdlife+$E1384),((INDEX('PTRM input'!$G$385:$P$434,A47offset,$E1384)-INDEX('PTRM input'!$G$277:$P$326,A47offset,$E1384))*OFFSET($F$7,0,$E1384))-SUM($G1384:AL1384),((INDEX('PTRM input'!$G$385:$P$434,A47offset,$E1384)-INDEX('PTRM input'!$G$277:$P$326,A47offset,$E1384))*OFFSET($F$7,0,$E1384))/A47taxstdlife))</f>
        <v>0</v>
      </c>
      <c r="AN1384" s="251">
        <f ca="1">IF(A47taxstdlife="n/a","n/a",IF(AN$3&gt;(A47taxstdlife+$E1384),((INDEX('PTRM input'!$G$385:$P$434,A47offset,$E1384)-INDEX('PTRM input'!$G$277:$P$326,A47offset,$E1384))*OFFSET($F$7,0,$E1384))-SUM($G1384:AM1384),((INDEX('PTRM input'!$G$385:$P$434,A47offset,$E1384)-INDEX('PTRM input'!$G$277:$P$326,A47offset,$E1384))*OFFSET($F$7,0,$E1384))/A47taxstdlife))</f>
        <v>0</v>
      </c>
      <c r="AO1384" s="251">
        <f ca="1">IF(A47taxstdlife="n/a","n/a",IF(AO$3&gt;(A47taxstdlife+$E1384),((INDEX('PTRM input'!$G$385:$P$434,A47offset,$E1384)-INDEX('PTRM input'!$G$277:$P$326,A47offset,$E1384))*OFFSET($F$7,0,$E1384))-SUM($G1384:AN1384),((INDEX('PTRM input'!$G$385:$P$434,A47offset,$E1384)-INDEX('PTRM input'!$G$277:$P$326,A47offset,$E1384))*OFFSET($F$7,0,$E1384))/A47taxstdlife))</f>
        <v>0</v>
      </c>
      <c r="AP1384" s="251">
        <f ca="1">IF(A47taxstdlife="n/a","n/a",IF(AP$3&gt;(A47taxstdlife+$E1384),((INDEX('PTRM input'!$G$385:$P$434,A47offset,$E1384)-INDEX('PTRM input'!$G$277:$P$326,A47offset,$E1384))*OFFSET($F$7,0,$E1384))-SUM($G1384:AO1384),((INDEX('PTRM input'!$G$385:$P$434,A47offset,$E1384)-INDEX('PTRM input'!$G$277:$P$326,A47offset,$E1384))*OFFSET($F$7,0,$E1384))/A47taxstdlife))</f>
        <v>0</v>
      </c>
      <c r="AQ1384" s="251">
        <f ca="1">IF(A47taxstdlife="n/a","n/a",IF(AQ$3&gt;(A47taxstdlife+$E1384),((INDEX('PTRM input'!$G$385:$P$434,A47offset,$E1384)-INDEX('PTRM input'!$G$277:$P$326,A47offset,$E1384))*OFFSET($F$7,0,$E1384))-SUM($G1384:AP1384),((INDEX('PTRM input'!$G$385:$P$434,A47offset,$E1384)-INDEX('PTRM input'!$G$277:$P$326,A47offset,$E1384))*OFFSET($F$7,0,$E1384))/A47taxstdlife))</f>
        <v>0</v>
      </c>
      <c r="AR1384" s="251">
        <f ca="1">IF(A47taxstdlife="n/a","n/a",IF(AR$3&gt;(A47taxstdlife+$E1384),((INDEX('PTRM input'!$G$385:$P$434,A47offset,$E1384)-INDEX('PTRM input'!$G$277:$P$326,A47offset,$E1384))*OFFSET($F$7,0,$E1384))-SUM($G1384:AQ1384),((INDEX('PTRM input'!$G$385:$P$434,A47offset,$E1384)-INDEX('PTRM input'!$G$277:$P$326,A47offset,$E1384))*OFFSET($F$7,0,$E1384))/A47taxstdlife))</f>
        <v>0</v>
      </c>
      <c r="AS1384" s="251">
        <f ca="1">IF(A47taxstdlife="n/a","n/a",IF(AS$3&gt;(A47taxstdlife+$E1384),((INDEX('PTRM input'!$G$385:$P$434,A47offset,$E1384)-INDEX('PTRM input'!$G$277:$P$326,A47offset,$E1384))*OFFSET($F$7,0,$E1384))-SUM($G1384:AR1384),((INDEX('PTRM input'!$G$385:$P$434,A47offset,$E1384)-INDEX('PTRM input'!$G$277:$P$326,A47offset,$E1384))*OFFSET($F$7,0,$E1384))/A47taxstdlife))</f>
        <v>0</v>
      </c>
      <c r="AT1384" s="251">
        <f ca="1">IF(A47taxstdlife="n/a","n/a",IF(AT$3&gt;(A47taxstdlife+$E1384),((INDEX('PTRM input'!$G$385:$P$434,A47offset,$E1384)-INDEX('PTRM input'!$G$277:$P$326,A47offset,$E1384))*OFFSET($F$7,0,$E1384))-SUM($G1384:AS1384),((INDEX('PTRM input'!$G$385:$P$434,A47offset,$E1384)-INDEX('PTRM input'!$G$277:$P$326,A47offset,$E1384))*OFFSET($F$7,0,$E1384))/A47taxstdlife))</f>
        <v>0</v>
      </c>
      <c r="AU1384" s="251">
        <f ca="1">IF(A47taxstdlife="n/a","n/a",IF(AU$3&gt;(A47taxstdlife+$E1384),((INDEX('PTRM input'!$G$385:$P$434,A47offset,$E1384)-INDEX('PTRM input'!$G$277:$P$326,A47offset,$E1384))*OFFSET($F$7,0,$E1384))-SUM($G1384:AT1384),((INDEX('PTRM input'!$G$385:$P$434,A47offset,$E1384)-INDEX('PTRM input'!$G$277:$P$326,A47offset,$E1384))*OFFSET($F$7,0,$E1384))/A47taxstdlife))</f>
        <v>0</v>
      </c>
      <c r="AV1384" s="251">
        <f ca="1">IF(A47taxstdlife="n/a","n/a",IF(AV$3&gt;(A47taxstdlife+$E1384),((INDEX('PTRM input'!$G$385:$P$434,A47offset,$E1384)-INDEX('PTRM input'!$G$277:$P$326,A47offset,$E1384))*OFFSET($F$7,0,$E1384))-SUM($G1384:AU1384),((INDEX('PTRM input'!$G$385:$P$434,A47offset,$E1384)-INDEX('PTRM input'!$G$277:$P$326,A47offset,$E1384))*OFFSET($F$7,0,$E1384))/A47taxstdlife))</f>
        <v>0</v>
      </c>
      <c r="AW1384" s="251">
        <f ca="1">IF(A47taxstdlife="n/a","n/a",IF(AW$3&gt;(A47taxstdlife+$E1384),((INDEX('PTRM input'!$G$385:$P$434,A47offset,$E1384)-INDEX('PTRM input'!$G$277:$P$326,A47offset,$E1384))*OFFSET($F$7,0,$E1384))-SUM($G1384:AV1384),((INDEX('PTRM input'!$G$385:$P$434,A47offset,$E1384)-INDEX('PTRM input'!$G$277:$P$326,A47offset,$E1384))*OFFSET($F$7,0,$E1384))/A47taxstdlife))</f>
        <v>0</v>
      </c>
      <c r="AX1384" s="251">
        <f ca="1">IF(A47taxstdlife="n/a","n/a",IF(AX$3&gt;(A47taxstdlife+$E1384),((INDEX('PTRM input'!$G$385:$P$434,A47offset,$E1384)-INDEX('PTRM input'!$G$277:$P$326,A47offset,$E1384))*OFFSET($F$7,0,$E1384))-SUM($G1384:AW1384),((INDEX('PTRM input'!$G$385:$P$434,A47offset,$E1384)-INDEX('PTRM input'!$G$277:$P$326,A47offset,$E1384))*OFFSET($F$7,0,$E1384))/A47taxstdlife))</f>
        <v>0</v>
      </c>
      <c r="AY1384" s="251">
        <f ca="1">IF(A47taxstdlife="n/a","n/a",IF(AY$3&gt;(A47taxstdlife+$E1384),((INDEX('PTRM input'!$G$385:$P$434,A47offset,$E1384)-INDEX('PTRM input'!$G$277:$P$326,A47offset,$E1384))*OFFSET($F$7,0,$E1384))-SUM($G1384:AX1384),((INDEX('PTRM input'!$G$385:$P$434,A47offset,$E1384)-INDEX('PTRM input'!$G$277:$P$326,A47offset,$E1384))*OFFSET($F$7,0,$E1384))/A47taxstdlife))</f>
        <v>0</v>
      </c>
      <c r="AZ1384" s="251">
        <f ca="1">IF(A47taxstdlife="n/a","n/a",IF(AZ$3&gt;(A47taxstdlife+$E1384),((INDEX('PTRM input'!$G$385:$P$434,A47offset,$E1384)-INDEX('PTRM input'!$G$277:$P$326,A47offset,$E1384))*OFFSET($F$7,0,$E1384))-SUM($G1384:AY1384),((INDEX('PTRM input'!$G$385:$P$434,A47offset,$E1384)-INDEX('PTRM input'!$G$277:$P$326,A47offset,$E1384))*OFFSET($F$7,0,$E1384))/A47taxstdlife))</f>
        <v>0</v>
      </c>
      <c r="BA1384" s="251">
        <f ca="1">IF(A47taxstdlife="n/a","n/a",IF(BA$3&gt;(A47taxstdlife+$E1384),((INDEX('PTRM input'!$G$385:$P$434,A47offset,$E1384)-INDEX('PTRM input'!$G$277:$P$326,A47offset,$E1384))*OFFSET($F$7,0,$E1384))-SUM($G1384:AZ1384),((INDEX('PTRM input'!$G$385:$P$434,A47offset,$E1384)-INDEX('PTRM input'!$G$277:$P$326,A47offset,$E1384))*OFFSET($F$7,0,$E1384))/A47taxstdlife))</f>
        <v>0</v>
      </c>
      <c r="BB1384" s="251">
        <f ca="1">IF(A47taxstdlife="n/a","n/a",IF(BB$3&gt;(A47taxstdlife+$E1384),((INDEX('PTRM input'!$G$385:$P$434,A47offset,$E1384)-INDEX('PTRM input'!$G$277:$P$326,A47offset,$E1384))*OFFSET($F$7,0,$E1384))-SUM($G1384:BA1384),((INDEX('PTRM input'!$G$385:$P$434,A47offset,$E1384)-INDEX('PTRM input'!$G$277:$P$326,A47offset,$E1384))*OFFSET($F$7,0,$E1384))/A47taxstdlife))</f>
        <v>0</v>
      </c>
      <c r="BC1384" s="251">
        <f ca="1">IF(A47taxstdlife="n/a","n/a",IF(BC$3&gt;(A47taxstdlife+$E1384),((INDEX('PTRM input'!$G$385:$P$434,A47offset,$E1384)-INDEX('PTRM input'!$G$277:$P$326,A47offset,$E1384))*OFFSET($F$7,0,$E1384))-SUM($G1384:BB1384),((INDEX('PTRM input'!$G$385:$P$434,A47offset,$E1384)-INDEX('PTRM input'!$G$277:$P$326,A47offset,$E1384))*OFFSET($F$7,0,$E1384))/A47taxstdlife))</f>
        <v>0</v>
      </c>
      <c r="BD1384" s="251">
        <f ca="1">IF(A47taxstdlife="n/a","n/a",IF(BD$3&gt;(A47taxstdlife+$E1384),((INDEX('PTRM input'!$G$385:$P$434,A47offset,$E1384)-INDEX('PTRM input'!$G$277:$P$326,A47offset,$E1384))*OFFSET($F$7,0,$E1384))-SUM($G1384:BC1384),((INDEX('PTRM input'!$G$385:$P$434,A47offset,$E1384)-INDEX('PTRM input'!$G$277:$P$326,A47offset,$E1384))*OFFSET($F$7,0,$E1384))/A47taxstdlife))</f>
        <v>0</v>
      </c>
      <c r="BE1384" s="251">
        <f ca="1">IF(A47taxstdlife="n/a","n/a",IF(BE$3&gt;(A47taxstdlife+$E1384),((INDEX('PTRM input'!$G$385:$P$434,A47offset,$E1384)-INDEX('PTRM input'!$G$277:$P$326,A47offset,$E1384))*OFFSET($F$7,0,$E1384))-SUM($G1384:BD1384),((INDEX('PTRM input'!$G$385:$P$434,A47offset,$E1384)-INDEX('PTRM input'!$G$277:$P$326,A47offset,$E1384))*OFFSET($F$7,0,$E1384))/A47taxstdlife))</f>
        <v>0</v>
      </c>
      <c r="BF1384" s="251">
        <f ca="1">IF(A47taxstdlife="n/a","n/a",IF(BF$3&gt;(A47taxstdlife+$E1384),((INDEX('PTRM input'!$G$385:$P$434,A47offset,$E1384)-INDEX('PTRM input'!$G$277:$P$326,A47offset,$E1384))*OFFSET($F$7,0,$E1384))-SUM($G1384:BE1384),((INDEX('PTRM input'!$G$385:$P$434,A47offset,$E1384)-INDEX('PTRM input'!$G$277:$P$326,A47offset,$E1384))*OFFSET($F$7,0,$E1384))/A47taxstdlife))</f>
        <v>0</v>
      </c>
      <c r="BG1384" s="251">
        <f ca="1">IF(A47taxstdlife="n/a","n/a",IF(BG$3&gt;(A47taxstdlife+$E1384),((INDEX('PTRM input'!$G$385:$P$434,A47offset,$E1384)-INDEX('PTRM input'!$G$277:$P$326,A47offset,$E1384))*OFFSET($F$7,0,$E1384))-SUM($G1384:BF1384),((INDEX('PTRM input'!$G$385:$P$434,A47offset,$E1384)-INDEX('PTRM input'!$G$277:$P$326,A47offset,$E1384))*OFFSET($F$7,0,$E1384))/A47taxstdlife))</f>
        <v>0</v>
      </c>
      <c r="BH1384" s="251">
        <f ca="1">IF(A47taxstdlife="n/a","n/a",IF(BH$3&gt;(A47taxstdlife+$E1384),((INDEX('PTRM input'!$G$385:$P$434,A47offset,$E1384)-INDEX('PTRM input'!$G$277:$P$326,A47offset,$E1384))*OFFSET($F$7,0,$E1384))-SUM($G1384:BG1384),((INDEX('PTRM input'!$G$385:$P$434,A47offset,$E1384)-INDEX('PTRM input'!$G$277:$P$326,A47offset,$E1384))*OFFSET($F$7,0,$E1384))/A47taxstdlife))</f>
        <v>0</v>
      </c>
      <c r="BI1384" s="251">
        <f ca="1">IF(A47taxstdlife="n/a","n/a",IF(BI$3&gt;(A47taxstdlife+$E1384),((INDEX('PTRM input'!$G$385:$P$434,A47offset,$E1384)-INDEX('PTRM input'!$G$277:$P$326,A47offset,$E1384))*OFFSET($F$7,0,$E1384))-SUM($G1384:BH1384),((INDEX('PTRM input'!$G$385:$P$434,A47offset,$E1384)-INDEX('PTRM input'!$G$277:$P$326,A47offset,$E1384))*OFFSET($F$7,0,$E1384))/A47taxstdlife))</f>
        <v>0</v>
      </c>
      <c r="BJ1384" s="116"/>
      <c r="BK1384" s="116"/>
      <c r="BL1384" s="116"/>
      <c r="BM1384" s="116"/>
    </row>
    <row r="1385" spans="1:65" ht="12.75" hidden="1" customHeight="1" outlineLevel="2">
      <c r="A1385" s="366"/>
      <c r="B1385" s="19"/>
      <c r="C1385" s="18"/>
      <c r="D1385" s="760"/>
      <c r="E1385" s="86">
        <v>6</v>
      </c>
      <c r="F1385" s="356"/>
      <c r="G1385" s="434"/>
      <c r="H1385" s="435"/>
      <c r="I1385" s="435"/>
      <c r="J1385" s="435"/>
      <c r="K1385" s="435"/>
      <c r="L1385" s="619"/>
      <c r="M1385" s="251">
        <f ca="1">IF(A47taxstdlife="n/a","n/a",IF(M$3&gt;(A47taxstdlife+$E1385),((INDEX('PTRM input'!$G$385:$P$434,A47offset,$E1385)-INDEX('PTRM input'!$G$277:$P$326,A47offset,$E1385))*OFFSET($F$7,0,$E1385))-SUM($G1385:L1385),((INDEX('PTRM input'!$G$385:$P$434,A47offset,$E1385)-INDEX('PTRM input'!$G$277:$P$326,A47offset,$E1385))*OFFSET($F$7,0,$E1385))/A47taxstdlife))</f>
        <v>0</v>
      </c>
      <c r="N1385" s="251">
        <f ca="1">IF(A47taxstdlife="n/a","n/a",IF(N$3&gt;(A47taxstdlife+$E1385),((INDEX('PTRM input'!$G$385:$P$434,A47offset,$E1385)-INDEX('PTRM input'!$G$277:$P$326,A47offset,$E1385))*OFFSET($F$7,0,$E1385))-SUM($G1385:M1385),((INDEX('PTRM input'!$G$385:$P$434,A47offset,$E1385)-INDEX('PTRM input'!$G$277:$P$326,A47offset,$E1385))*OFFSET($F$7,0,$E1385))/A47taxstdlife))</f>
        <v>0</v>
      </c>
      <c r="O1385" s="251">
        <f ca="1">IF(A47taxstdlife="n/a","n/a",IF(O$3&gt;(A47taxstdlife+$E1385),((INDEX('PTRM input'!$G$385:$P$434,A47offset,$E1385)-INDEX('PTRM input'!$G$277:$P$326,A47offset,$E1385))*OFFSET($F$7,0,$E1385))-SUM($G1385:N1385),((INDEX('PTRM input'!$G$385:$P$434,A47offset,$E1385)-INDEX('PTRM input'!$G$277:$P$326,A47offset,$E1385))*OFFSET($F$7,0,$E1385))/A47taxstdlife))</f>
        <v>0</v>
      </c>
      <c r="P1385" s="251">
        <f ca="1">IF(A47taxstdlife="n/a","n/a",IF(P$3&gt;(A47taxstdlife+$E1385),((INDEX('PTRM input'!$G$385:$P$434,A47offset,$E1385)-INDEX('PTRM input'!$G$277:$P$326,A47offset,$E1385))*OFFSET($F$7,0,$E1385))-SUM($G1385:O1385),((INDEX('PTRM input'!$G$385:$P$434,A47offset,$E1385)-INDEX('PTRM input'!$G$277:$P$326,A47offset,$E1385))*OFFSET($F$7,0,$E1385))/A47taxstdlife))</f>
        <v>0</v>
      </c>
      <c r="Q1385" s="251">
        <f ca="1">IF(A47taxstdlife="n/a","n/a",IF(Q$3&gt;(A47taxstdlife+$E1385),((INDEX('PTRM input'!$G$385:$P$434,A47offset,$E1385)-INDEX('PTRM input'!$G$277:$P$326,A47offset,$E1385))*OFFSET($F$7,0,$E1385))-SUM($G1385:P1385),((INDEX('PTRM input'!$G$385:$P$434,A47offset,$E1385)-INDEX('PTRM input'!$G$277:$P$326,A47offset,$E1385))*OFFSET($F$7,0,$E1385))/A47taxstdlife))</f>
        <v>0</v>
      </c>
      <c r="R1385" s="251">
        <f ca="1">IF(A47taxstdlife="n/a","n/a",IF(R$3&gt;(A47taxstdlife+$E1385),((INDEX('PTRM input'!$G$385:$P$434,A47offset,$E1385)-INDEX('PTRM input'!$G$277:$P$326,A47offset,$E1385))*OFFSET($F$7,0,$E1385))-SUM($G1385:Q1385),((INDEX('PTRM input'!$G$385:$P$434,A47offset,$E1385)-INDEX('PTRM input'!$G$277:$P$326,A47offset,$E1385))*OFFSET($F$7,0,$E1385))/A47taxstdlife))</f>
        <v>0</v>
      </c>
      <c r="S1385" s="251">
        <f ca="1">IF(A47taxstdlife="n/a","n/a",IF(S$3&gt;(A47taxstdlife+$E1385),((INDEX('PTRM input'!$G$385:$P$434,A47offset,$E1385)-INDEX('PTRM input'!$G$277:$P$326,A47offset,$E1385))*OFFSET($F$7,0,$E1385))-SUM($G1385:R1385),((INDEX('PTRM input'!$G$385:$P$434,A47offset,$E1385)-INDEX('PTRM input'!$G$277:$P$326,A47offset,$E1385))*OFFSET($F$7,0,$E1385))/A47taxstdlife))</f>
        <v>0</v>
      </c>
      <c r="T1385" s="251">
        <f ca="1">IF(A47taxstdlife="n/a","n/a",IF(T$3&gt;(A47taxstdlife+$E1385),((INDEX('PTRM input'!$G$385:$P$434,A47offset,$E1385)-INDEX('PTRM input'!$G$277:$P$326,A47offset,$E1385))*OFFSET($F$7,0,$E1385))-SUM($G1385:S1385),((INDEX('PTRM input'!$G$385:$P$434,A47offset,$E1385)-INDEX('PTRM input'!$G$277:$P$326,A47offset,$E1385))*OFFSET($F$7,0,$E1385))/A47taxstdlife))</f>
        <v>0</v>
      </c>
      <c r="U1385" s="251">
        <f ca="1">IF(A47taxstdlife="n/a","n/a",IF(U$3&gt;(A47taxstdlife+$E1385),((INDEX('PTRM input'!$G$385:$P$434,A47offset,$E1385)-INDEX('PTRM input'!$G$277:$P$326,A47offset,$E1385))*OFFSET($F$7,0,$E1385))-SUM($G1385:T1385),((INDEX('PTRM input'!$G$385:$P$434,A47offset,$E1385)-INDEX('PTRM input'!$G$277:$P$326,A47offset,$E1385))*OFFSET($F$7,0,$E1385))/A47taxstdlife))</f>
        <v>0</v>
      </c>
      <c r="V1385" s="251">
        <f ca="1">IF(A47taxstdlife="n/a","n/a",IF(V$3&gt;(A47taxstdlife+$E1385),((INDEX('PTRM input'!$G$385:$P$434,A47offset,$E1385)-INDEX('PTRM input'!$G$277:$P$326,A47offset,$E1385))*OFFSET($F$7,0,$E1385))-SUM($G1385:U1385),((INDEX('PTRM input'!$G$385:$P$434,A47offset,$E1385)-INDEX('PTRM input'!$G$277:$P$326,A47offset,$E1385))*OFFSET($F$7,0,$E1385))/A47taxstdlife))</f>
        <v>0</v>
      </c>
      <c r="W1385" s="251">
        <f ca="1">IF(A47taxstdlife="n/a","n/a",IF(W$3&gt;(A47taxstdlife+$E1385),((INDEX('PTRM input'!$G$385:$P$434,A47offset,$E1385)-INDEX('PTRM input'!$G$277:$P$326,A47offset,$E1385))*OFFSET($F$7,0,$E1385))-SUM($G1385:V1385),((INDEX('PTRM input'!$G$385:$P$434,A47offset,$E1385)-INDEX('PTRM input'!$G$277:$P$326,A47offset,$E1385))*OFFSET($F$7,0,$E1385))/A47taxstdlife))</f>
        <v>0</v>
      </c>
      <c r="X1385" s="251">
        <f ca="1">IF(A47taxstdlife="n/a","n/a",IF(X$3&gt;(A47taxstdlife+$E1385),((INDEX('PTRM input'!$G$385:$P$434,A47offset,$E1385)-INDEX('PTRM input'!$G$277:$P$326,A47offset,$E1385))*OFFSET($F$7,0,$E1385))-SUM($G1385:W1385),((INDEX('PTRM input'!$G$385:$P$434,A47offset,$E1385)-INDEX('PTRM input'!$G$277:$P$326,A47offset,$E1385))*OFFSET($F$7,0,$E1385))/A47taxstdlife))</f>
        <v>0</v>
      </c>
      <c r="Y1385" s="251">
        <f ca="1">IF(A47taxstdlife="n/a","n/a",IF(Y$3&gt;(A47taxstdlife+$E1385),((INDEX('PTRM input'!$G$385:$P$434,A47offset,$E1385)-INDEX('PTRM input'!$G$277:$P$326,A47offset,$E1385))*OFFSET($F$7,0,$E1385))-SUM($G1385:X1385),((INDEX('PTRM input'!$G$385:$P$434,A47offset,$E1385)-INDEX('PTRM input'!$G$277:$P$326,A47offset,$E1385))*OFFSET($F$7,0,$E1385))/A47taxstdlife))</f>
        <v>0</v>
      </c>
      <c r="Z1385" s="251">
        <f ca="1">IF(A47taxstdlife="n/a","n/a",IF(Z$3&gt;(A47taxstdlife+$E1385),((INDEX('PTRM input'!$G$385:$P$434,A47offset,$E1385)-INDEX('PTRM input'!$G$277:$P$326,A47offset,$E1385))*OFFSET($F$7,0,$E1385))-SUM($G1385:Y1385),((INDEX('PTRM input'!$G$385:$P$434,A47offset,$E1385)-INDEX('PTRM input'!$G$277:$P$326,A47offset,$E1385))*OFFSET($F$7,0,$E1385))/A47taxstdlife))</f>
        <v>0</v>
      </c>
      <c r="AA1385" s="251">
        <f ca="1">IF(A47taxstdlife="n/a","n/a",IF(AA$3&gt;(A47taxstdlife+$E1385),((INDEX('PTRM input'!$G$385:$P$434,A47offset,$E1385)-INDEX('PTRM input'!$G$277:$P$326,A47offset,$E1385))*OFFSET($F$7,0,$E1385))-SUM($G1385:Z1385),((INDEX('PTRM input'!$G$385:$P$434,A47offset,$E1385)-INDEX('PTRM input'!$G$277:$P$326,A47offset,$E1385))*OFFSET($F$7,0,$E1385))/A47taxstdlife))</f>
        <v>0</v>
      </c>
      <c r="AB1385" s="251">
        <f ca="1">IF(A47taxstdlife="n/a","n/a",IF(AB$3&gt;(A47taxstdlife+$E1385),((INDEX('PTRM input'!$G$385:$P$434,A47offset,$E1385)-INDEX('PTRM input'!$G$277:$P$326,A47offset,$E1385))*OFFSET($F$7,0,$E1385))-SUM($G1385:AA1385),((INDEX('PTRM input'!$G$385:$P$434,A47offset,$E1385)-INDEX('PTRM input'!$G$277:$P$326,A47offset,$E1385))*OFFSET($F$7,0,$E1385))/A47taxstdlife))</f>
        <v>0</v>
      </c>
      <c r="AC1385" s="251">
        <f ca="1">IF(A47taxstdlife="n/a","n/a",IF(AC$3&gt;(A47taxstdlife+$E1385),((INDEX('PTRM input'!$G$385:$P$434,A47offset,$E1385)-INDEX('PTRM input'!$G$277:$P$326,A47offset,$E1385))*OFFSET($F$7,0,$E1385))-SUM($G1385:AB1385),((INDEX('PTRM input'!$G$385:$P$434,A47offset,$E1385)-INDEX('PTRM input'!$G$277:$P$326,A47offset,$E1385))*OFFSET($F$7,0,$E1385))/A47taxstdlife))</f>
        <v>0</v>
      </c>
      <c r="AD1385" s="251">
        <f ca="1">IF(A47taxstdlife="n/a","n/a",IF(AD$3&gt;(A47taxstdlife+$E1385),((INDEX('PTRM input'!$G$385:$P$434,A47offset,$E1385)-INDEX('PTRM input'!$G$277:$P$326,A47offset,$E1385))*OFFSET($F$7,0,$E1385))-SUM($G1385:AC1385),((INDEX('PTRM input'!$G$385:$P$434,A47offset,$E1385)-INDEX('PTRM input'!$G$277:$P$326,A47offset,$E1385))*OFFSET($F$7,0,$E1385))/A47taxstdlife))</f>
        <v>0</v>
      </c>
      <c r="AE1385" s="251">
        <f ca="1">IF(A47taxstdlife="n/a","n/a",IF(AE$3&gt;(A47taxstdlife+$E1385),((INDEX('PTRM input'!$G$385:$P$434,A47offset,$E1385)-INDEX('PTRM input'!$G$277:$P$326,A47offset,$E1385))*OFFSET($F$7,0,$E1385))-SUM($G1385:AD1385),((INDEX('PTRM input'!$G$385:$P$434,A47offset,$E1385)-INDEX('PTRM input'!$G$277:$P$326,A47offset,$E1385))*OFFSET($F$7,0,$E1385))/A47taxstdlife))</f>
        <v>0</v>
      </c>
      <c r="AF1385" s="251">
        <f ca="1">IF(A47taxstdlife="n/a","n/a",IF(AF$3&gt;(A47taxstdlife+$E1385),((INDEX('PTRM input'!$G$385:$P$434,A47offset,$E1385)-INDEX('PTRM input'!$G$277:$P$326,A47offset,$E1385))*OFFSET($F$7,0,$E1385))-SUM($G1385:AE1385),((INDEX('PTRM input'!$G$385:$P$434,A47offset,$E1385)-INDEX('PTRM input'!$G$277:$P$326,A47offset,$E1385))*OFFSET($F$7,0,$E1385))/A47taxstdlife))</f>
        <v>0</v>
      </c>
      <c r="AG1385" s="251">
        <f ca="1">IF(A47taxstdlife="n/a","n/a",IF(AG$3&gt;(A47taxstdlife+$E1385),((INDEX('PTRM input'!$G$385:$P$434,A47offset,$E1385)-INDEX('PTRM input'!$G$277:$P$326,A47offset,$E1385))*OFFSET($F$7,0,$E1385))-SUM($G1385:AF1385),((INDEX('PTRM input'!$G$385:$P$434,A47offset,$E1385)-INDEX('PTRM input'!$G$277:$P$326,A47offset,$E1385))*OFFSET($F$7,0,$E1385))/A47taxstdlife))</f>
        <v>0</v>
      </c>
      <c r="AH1385" s="251">
        <f ca="1">IF(A47taxstdlife="n/a","n/a",IF(AH$3&gt;(A47taxstdlife+$E1385),((INDEX('PTRM input'!$G$385:$P$434,A47offset,$E1385)-INDEX('PTRM input'!$G$277:$P$326,A47offset,$E1385))*OFFSET($F$7,0,$E1385))-SUM($G1385:AG1385),((INDEX('PTRM input'!$G$385:$P$434,A47offset,$E1385)-INDEX('PTRM input'!$G$277:$P$326,A47offset,$E1385))*OFFSET($F$7,0,$E1385))/A47taxstdlife))</f>
        <v>0</v>
      </c>
      <c r="AI1385" s="251">
        <f ca="1">IF(A47taxstdlife="n/a","n/a",IF(AI$3&gt;(A47taxstdlife+$E1385),((INDEX('PTRM input'!$G$385:$P$434,A47offset,$E1385)-INDEX('PTRM input'!$G$277:$P$326,A47offset,$E1385))*OFFSET($F$7,0,$E1385))-SUM($G1385:AH1385),((INDEX('PTRM input'!$G$385:$P$434,A47offset,$E1385)-INDEX('PTRM input'!$G$277:$P$326,A47offset,$E1385))*OFFSET($F$7,0,$E1385))/A47taxstdlife))</f>
        <v>0</v>
      </c>
      <c r="AJ1385" s="251">
        <f ca="1">IF(A47taxstdlife="n/a","n/a",IF(AJ$3&gt;(A47taxstdlife+$E1385),((INDEX('PTRM input'!$G$385:$P$434,A47offset,$E1385)-INDEX('PTRM input'!$G$277:$P$326,A47offset,$E1385))*OFFSET($F$7,0,$E1385))-SUM($G1385:AI1385),((INDEX('PTRM input'!$G$385:$P$434,A47offset,$E1385)-INDEX('PTRM input'!$G$277:$P$326,A47offset,$E1385))*OFFSET($F$7,0,$E1385))/A47taxstdlife))</f>
        <v>0</v>
      </c>
      <c r="AK1385" s="251">
        <f ca="1">IF(A47taxstdlife="n/a","n/a",IF(AK$3&gt;(A47taxstdlife+$E1385),((INDEX('PTRM input'!$G$385:$P$434,A47offset,$E1385)-INDEX('PTRM input'!$G$277:$P$326,A47offset,$E1385))*OFFSET($F$7,0,$E1385))-SUM($G1385:AJ1385),((INDEX('PTRM input'!$G$385:$P$434,A47offset,$E1385)-INDEX('PTRM input'!$G$277:$P$326,A47offset,$E1385))*OFFSET($F$7,0,$E1385))/A47taxstdlife))</f>
        <v>0</v>
      </c>
      <c r="AL1385" s="251">
        <f ca="1">IF(A47taxstdlife="n/a","n/a",IF(AL$3&gt;(A47taxstdlife+$E1385),((INDEX('PTRM input'!$G$385:$P$434,A47offset,$E1385)-INDEX('PTRM input'!$G$277:$P$326,A47offset,$E1385))*OFFSET($F$7,0,$E1385))-SUM($G1385:AK1385),((INDEX('PTRM input'!$G$385:$P$434,A47offset,$E1385)-INDEX('PTRM input'!$G$277:$P$326,A47offset,$E1385))*OFFSET($F$7,0,$E1385))/A47taxstdlife))</f>
        <v>0</v>
      </c>
      <c r="AM1385" s="251">
        <f ca="1">IF(A47taxstdlife="n/a","n/a",IF(AM$3&gt;(A47taxstdlife+$E1385),((INDEX('PTRM input'!$G$385:$P$434,A47offset,$E1385)-INDEX('PTRM input'!$G$277:$P$326,A47offset,$E1385))*OFFSET($F$7,0,$E1385))-SUM($G1385:AL1385),((INDEX('PTRM input'!$G$385:$P$434,A47offset,$E1385)-INDEX('PTRM input'!$G$277:$P$326,A47offset,$E1385))*OFFSET($F$7,0,$E1385))/A47taxstdlife))</f>
        <v>0</v>
      </c>
      <c r="AN1385" s="251">
        <f ca="1">IF(A47taxstdlife="n/a","n/a",IF(AN$3&gt;(A47taxstdlife+$E1385),((INDEX('PTRM input'!$G$385:$P$434,A47offset,$E1385)-INDEX('PTRM input'!$G$277:$P$326,A47offset,$E1385))*OFFSET($F$7,0,$E1385))-SUM($G1385:AM1385),((INDEX('PTRM input'!$G$385:$P$434,A47offset,$E1385)-INDEX('PTRM input'!$G$277:$P$326,A47offset,$E1385))*OFFSET($F$7,0,$E1385))/A47taxstdlife))</f>
        <v>0</v>
      </c>
      <c r="AO1385" s="251">
        <f ca="1">IF(A47taxstdlife="n/a","n/a",IF(AO$3&gt;(A47taxstdlife+$E1385),((INDEX('PTRM input'!$G$385:$P$434,A47offset,$E1385)-INDEX('PTRM input'!$G$277:$P$326,A47offset,$E1385))*OFFSET($F$7,0,$E1385))-SUM($G1385:AN1385),((INDEX('PTRM input'!$G$385:$P$434,A47offset,$E1385)-INDEX('PTRM input'!$G$277:$P$326,A47offset,$E1385))*OFFSET($F$7,0,$E1385))/A47taxstdlife))</f>
        <v>0</v>
      </c>
      <c r="AP1385" s="251">
        <f ca="1">IF(A47taxstdlife="n/a","n/a",IF(AP$3&gt;(A47taxstdlife+$E1385),((INDEX('PTRM input'!$G$385:$P$434,A47offset,$E1385)-INDEX('PTRM input'!$G$277:$P$326,A47offset,$E1385))*OFFSET($F$7,0,$E1385))-SUM($G1385:AO1385),((INDEX('PTRM input'!$G$385:$P$434,A47offset,$E1385)-INDEX('PTRM input'!$G$277:$P$326,A47offset,$E1385))*OFFSET($F$7,0,$E1385))/A47taxstdlife))</f>
        <v>0</v>
      </c>
      <c r="AQ1385" s="251">
        <f ca="1">IF(A47taxstdlife="n/a","n/a",IF(AQ$3&gt;(A47taxstdlife+$E1385),((INDEX('PTRM input'!$G$385:$P$434,A47offset,$E1385)-INDEX('PTRM input'!$G$277:$P$326,A47offset,$E1385))*OFFSET($F$7,0,$E1385))-SUM($G1385:AP1385),((INDEX('PTRM input'!$G$385:$P$434,A47offset,$E1385)-INDEX('PTRM input'!$G$277:$P$326,A47offset,$E1385))*OFFSET($F$7,0,$E1385))/A47taxstdlife))</f>
        <v>0</v>
      </c>
      <c r="AR1385" s="251">
        <f ca="1">IF(A47taxstdlife="n/a","n/a",IF(AR$3&gt;(A47taxstdlife+$E1385),((INDEX('PTRM input'!$G$385:$P$434,A47offset,$E1385)-INDEX('PTRM input'!$G$277:$P$326,A47offset,$E1385))*OFFSET($F$7,0,$E1385))-SUM($G1385:AQ1385),((INDEX('PTRM input'!$G$385:$P$434,A47offset,$E1385)-INDEX('PTRM input'!$G$277:$P$326,A47offset,$E1385))*OFFSET($F$7,0,$E1385))/A47taxstdlife))</f>
        <v>0</v>
      </c>
      <c r="AS1385" s="251">
        <f ca="1">IF(A47taxstdlife="n/a","n/a",IF(AS$3&gt;(A47taxstdlife+$E1385),((INDEX('PTRM input'!$G$385:$P$434,A47offset,$E1385)-INDEX('PTRM input'!$G$277:$P$326,A47offset,$E1385))*OFFSET($F$7,0,$E1385))-SUM($G1385:AR1385),((INDEX('PTRM input'!$G$385:$P$434,A47offset,$E1385)-INDEX('PTRM input'!$G$277:$P$326,A47offset,$E1385))*OFFSET($F$7,0,$E1385))/A47taxstdlife))</f>
        <v>0</v>
      </c>
      <c r="AT1385" s="251">
        <f ca="1">IF(A47taxstdlife="n/a","n/a",IF(AT$3&gt;(A47taxstdlife+$E1385),((INDEX('PTRM input'!$G$385:$P$434,A47offset,$E1385)-INDEX('PTRM input'!$G$277:$P$326,A47offset,$E1385))*OFFSET($F$7,0,$E1385))-SUM($G1385:AS1385),((INDEX('PTRM input'!$G$385:$P$434,A47offset,$E1385)-INDEX('PTRM input'!$G$277:$P$326,A47offset,$E1385))*OFFSET($F$7,0,$E1385))/A47taxstdlife))</f>
        <v>0</v>
      </c>
      <c r="AU1385" s="251">
        <f ca="1">IF(A47taxstdlife="n/a","n/a",IF(AU$3&gt;(A47taxstdlife+$E1385),((INDEX('PTRM input'!$G$385:$P$434,A47offset,$E1385)-INDEX('PTRM input'!$G$277:$P$326,A47offset,$E1385))*OFFSET($F$7,0,$E1385))-SUM($G1385:AT1385),((INDEX('PTRM input'!$G$385:$P$434,A47offset,$E1385)-INDEX('PTRM input'!$G$277:$P$326,A47offset,$E1385))*OFFSET($F$7,0,$E1385))/A47taxstdlife))</f>
        <v>0</v>
      </c>
      <c r="AV1385" s="251">
        <f ca="1">IF(A47taxstdlife="n/a","n/a",IF(AV$3&gt;(A47taxstdlife+$E1385),((INDEX('PTRM input'!$G$385:$P$434,A47offset,$E1385)-INDEX('PTRM input'!$G$277:$P$326,A47offset,$E1385))*OFFSET($F$7,0,$E1385))-SUM($G1385:AU1385),((INDEX('PTRM input'!$G$385:$P$434,A47offset,$E1385)-INDEX('PTRM input'!$G$277:$P$326,A47offset,$E1385))*OFFSET($F$7,0,$E1385))/A47taxstdlife))</f>
        <v>0</v>
      </c>
      <c r="AW1385" s="251">
        <f ca="1">IF(A47taxstdlife="n/a","n/a",IF(AW$3&gt;(A47taxstdlife+$E1385),((INDEX('PTRM input'!$G$385:$P$434,A47offset,$E1385)-INDEX('PTRM input'!$G$277:$P$326,A47offset,$E1385))*OFFSET($F$7,0,$E1385))-SUM($G1385:AV1385),((INDEX('PTRM input'!$G$385:$P$434,A47offset,$E1385)-INDEX('PTRM input'!$G$277:$P$326,A47offset,$E1385))*OFFSET($F$7,0,$E1385))/A47taxstdlife))</f>
        <v>0</v>
      </c>
      <c r="AX1385" s="251">
        <f ca="1">IF(A47taxstdlife="n/a","n/a",IF(AX$3&gt;(A47taxstdlife+$E1385),((INDEX('PTRM input'!$G$385:$P$434,A47offset,$E1385)-INDEX('PTRM input'!$G$277:$P$326,A47offset,$E1385))*OFFSET($F$7,0,$E1385))-SUM($G1385:AW1385),((INDEX('PTRM input'!$G$385:$P$434,A47offset,$E1385)-INDEX('PTRM input'!$G$277:$P$326,A47offset,$E1385))*OFFSET($F$7,0,$E1385))/A47taxstdlife))</f>
        <v>0</v>
      </c>
      <c r="AY1385" s="251">
        <f ca="1">IF(A47taxstdlife="n/a","n/a",IF(AY$3&gt;(A47taxstdlife+$E1385),((INDEX('PTRM input'!$G$385:$P$434,A47offset,$E1385)-INDEX('PTRM input'!$G$277:$P$326,A47offset,$E1385))*OFFSET($F$7,0,$E1385))-SUM($G1385:AX1385),((INDEX('PTRM input'!$G$385:$P$434,A47offset,$E1385)-INDEX('PTRM input'!$G$277:$P$326,A47offset,$E1385))*OFFSET($F$7,0,$E1385))/A47taxstdlife))</f>
        <v>0</v>
      </c>
      <c r="AZ1385" s="251">
        <f ca="1">IF(A47taxstdlife="n/a","n/a",IF(AZ$3&gt;(A47taxstdlife+$E1385),((INDEX('PTRM input'!$G$385:$P$434,A47offset,$E1385)-INDEX('PTRM input'!$G$277:$P$326,A47offset,$E1385))*OFFSET($F$7,0,$E1385))-SUM($G1385:AY1385),((INDEX('PTRM input'!$G$385:$P$434,A47offset,$E1385)-INDEX('PTRM input'!$G$277:$P$326,A47offset,$E1385))*OFFSET($F$7,0,$E1385))/A47taxstdlife))</f>
        <v>0</v>
      </c>
      <c r="BA1385" s="251">
        <f ca="1">IF(A47taxstdlife="n/a","n/a",IF(BA$3&gt;(A47taxstdlife+$E1385),((INDEX('PTRM input'!$G$385:$P$434,A47offset,$E1385)-INDEX('PTRM input'!$G$277:$P$326,A47offset,$E1385))*OFFSET($F$7,0,$E1385))-SUM($G1385:AZ1385),((INDEX('PTRM input'!$G$385:$P$434,A47offset,$E1385)-INDEX('PTRM input'!$G$277:$P$326,A47offset,$E1385))*OFFSET($F$7,0,$E1385))/A47taxstdlife))</f>
        <v>0</v>
      </c>
      <c r="BB1385" s="251">
        <f ca="1">IF(A47taxstdlife="n/a","n/a",IF(BB$3&gt;(A47taxstdlife+$E1385),((INDEX('PTRM input'!$G$385:$P$434,A47offset,$E1385)-INDEX('PTRM input'!$G$277:$P$326,A47offset,$E1385))*OFFSET($F$7,0,$E1385))-SUM($G1385:BA1385),((INDEX('PTRM input'!$G$385:$P$434,A47offset,$E1385)-INDEX('PTRM input'!$G$277:$P$326,A47offset,$E1385))*OFFSET($F$7,0,$E1385))/A47taxstdlife))</f>
        <v>0</v>
      </c>
      <c r="BC1385" s="251">
        <f ca="1">IF(A47taxstdlife="n/a","n/a",IF(BC$3&gt;(A47taxstdlife+$E1385),((INDEX('PTRM input'!$G$385:$P$434,A47offset,$E1385)-INDEX('PTRM input'!$G$277:$P$326,A47offset,$E1385))*OFFSET($F$7,0,$E1385))-SUM($G1385:BB1385),((INDEX('PTRM input'!$G$385:$P$434,A47offset,$E1385)-INDEX('PTRM input'!$G$277:$P$326,A47offset,$E1385))*OFFSET($F$7,0,$E1385))/A47taxstdlife))</f>
        <v>0</v>
      </c>
      <c r="BD1385" s="251">
        <f ca="1">IF(A47taxstdlife="n/a","n/a",IF(BD$3&gt;(A47taxstdlife+$E1385),((INDEX('PTRM input'!$G$385:$P$434,A47offset,$E1385)-INDEX('PTRM input'!$G$277:$P$326,A47offset,$E1385))*OFFSET($F$7,0,$E1385))-SUM($G1385:BC1385),((INDEX('PTRM input'!$G$385:$P$434,A47offset,$E1385)-INDEX('PTRM input'!$G$277:$P$326,A47offset,$E1385))*OFFSET($F$7,0,$E1385))/A47taxstdlife))</f>
        <v>0</v>
      </c>
      <c r="BE1385" s="251">
        <f ca="1">IF(A47taxstdlife="n/a","n/a",IF(BE$3&gt;(A47taxstdlife+$E1385),((INDEX('PTRM input'!$G$385:$P$434,A47offset,$E1385)-INDEX('PTRM input'!$G$277:$P$326,A47offset,$E1385))*OFFSET($F$7,0,$E1385))-SUM($G1385:BD1385),((INDEX('PTRM input'!$G$385:$P$434,A47offset,$E1385)-INDEX('PTRM input'!$G$277:$P$326,A47offset,$E1385))*OFFSET($F$7,0,$E1385))/A47taxstdlife))</f>
        <v>0</v>
      </c>
      <c r="BF1385" s="251">
        <f ca="1">IF(A47taxstdlife="n/a","n/a",IF(BF$3&gt;(A47taxstdlife+$E1385),((INDEX('PTRM input'!$G$385:$P$434,A47offset,$E1385)-INDEX('PTRM input'!$G$277:$P$326,A47offset,$E1385))*OFFSET($F$7,0,$E1385))-SUM($G1385:BE1385),((INDEX('PTRM input'!$G$385:$P$434,A47offset,$E1385)-INDEX('PTRM input'!$G$277:$P$326,A47offset,$E1385))*OFFSET($F$7,0,$E1385))/A47taxstdlife))</f>
        <v>0</v>
      </c>
      <c r="BG1385" s="251">
        <f ca="1">IF(A47taxstdlife="n/a","n/a",IF(BG$3&gt;(A47taxstdlife+$E1385),((INDEX('PTRM input'!$G$385:$P$434,A47offset,$E1385)-INDEX('PTRM input'!$G$277:$P$326,A47offset,$E1385))*OFFSET($F$7,0,$E1385))-SUM($G1385:BF1385),((INDEX('PTRM input'!$G$385:$P$434,A47offset,$E1385)-INDEX('PTRM input'!$G$277:$P$326,A47offset,$E1385))*OFFSET($F$7,0,$E1385))/A47taxstdlife))</f>
        <v>0</v>
      </c>
      <c r="BH1385" s="251">
        <f ca="1">IF(A47taxstdlife="n/a","n/a",IF(BH$3&gt;(A47taxstdlife+$E1385),((INDEX('PTRM input'!$G$385:$P$434,A47offset,$E1385)-INDEX('PTRM input'!$G$277:$P$326,A47offset,$E1385))*OFFSET($F$7,0,$E1385))-SUM($G1385:BG1385),((INDEX('PTRM input'!$G$385:$P$434,A47offset,$E1385)-INDEX('PTRM input'!$G$277:$P$326,A47offset,$E1385))*OFFSET($F$7,0,$E1385))/A47taxstdlife))</f>
        <v>0</v>
      </c>
      <c r="BI1385" s="251">
        <f ca="1">IF(A47taxstdlife="n/a","n/a",IF(BI$3&gt;(A47taxstdlife+$E1385),((INDEX('PTRM input'!$G$385:$P$434,A47offset,$E1385)-INDEX('PTRM input'!$G$277:$P$326,A47offset,$E1385))*OFFSET($F$7,0,$E1385))-SUM($G1385:BH1385),((INDEX('PTRM input'!$G$385:$P$434,A47offset,$E1385)-INDEX('PTRM input'!$G$277:$P$326,A47offset,$E1385))*OFFSET($F$7,0,$E1385))/A47taxstdlife))</f>
        <v>0</v>
      </c>
      <c r="BJ1385" s="116"/>
      <c r="BK1385" s="116"/>
      <c r="BL1385" s="116"/>
      <c r="BM1385" s="116"/>
    </row>
    <row r="1386" spans="1:65" ht="12.75" hidden="1" customHeight="1" outlineLevel="2">
      <c r="A1386" s="366"/>
      <c r="B1386" s="19"/>
      <c r="C1386" s="18"/>
      <c r="D1386" s="760"/>
      <c r="E1386" s="86">
        <v>7</v>
      </c>
      <c r="F1386" s="356"/>
      <c r="G1386" s="434"/>
      <c r="H1386" s="435"/>
      <c r="I1386" s="435"/>
      <c r="J1386" s="435"/>
      <c r="K1386" s="435"/>
      <c r="L1386" s="435"/>
      <c r="M1386" s="619"/>
      <c r="N1386" s="251">
        <f ca="1">IF(A47taxstdlife="n/a","n/a",IF(N$3&gt;(A47taxstdlife+$E1386),((INDEX('PTRM input'!$G$385:$P$434,A47offset,$E1386)-INDEX('PTRM input'!$G$277:$P$326,A47offset,$E1386))*OFFSET($F$7,0,$E1386))-SUM($G1386:M1386),((INDEX('PTRM input'!$G$385:$P$434,A47offset,$E1386)-INDEX('PTRM input'!$G$277:$P$326,A47offset,$E1386))*OFFSET($F$7,0,$E1386))/A47taxstdlife))</f>
        <v>0</v>
      </c>
      <c r="O1386" s="251">
        <f ca="1">IF(A47taxstdlife="n/a","n/a",IF(O$3&gt;(A47taxstdlife+$E1386),((INDEX('PTRM input'!$G$385:$P$434,A47offset,$E1386)-INDEX('PTRM input'!$G$277:$P$326,A47offset,$E1386))*OFFSET($F$7,0,$E1386))-SUM($G1386:N1386),((INDEX('PTRM input'!$G$385:$P$434,A47offset,$E1386)-INDEX('PTRM input'!$G$277:$P$326,A47offset,$E1386))*OFFSET($F$7,0,$E1386))/A47taxstdlife))</f>
        <v>0</v>
      </c>
      <c r="P1386" s="251">
        <f ca="1">IF(A47taxstdlife="n/a","n/a",IF(P$3&gt;(A47taxstdlife+$E1386),((INDEX('PTRM input'!$G$385:$P$434,A47offset,$E1386)-INDEX('PTRM input'!$G$277:$P$326,A47offset,$E1386))*OFFSET($F$7,0,$E1386))-SUM($G1386:O1386),((INDEX('PTRM input'!$G$385:$P$434,A47offset,$E1386)-INDEX('PTRM input'!$G$277:$P$326,A47offset,$E1386))*OFFSET($F$7,0,$E1386))/A47taxstdlife))</f>
        <v>0</v>
      </c>
      <c r="Q1386" s="251">
        <f ca="1">IF(A47taxstdlife="n/a","n/a",IF(Q$3&gt;(A47taxstdlife+$E1386),((INDEX('PTRM input'!$G$385:$P$434,A47offset,$E1386)-INDEX('PTRM input'!$G$277:$P$326,A47offset,$E1386))*OFFSET($F$7,0,$E1386))-SUM($G1386:P1386),((INDEX('PTRM input'!$G$385:$P$434,A47offset,$E1386)-INDEX('PTRM input'!$G$277:$P$326,A47offset,$E1386))*OFFSET($F$7,0,$E1386))/A47taxstdlife))</f>
        <v>0</v>
      </c>
      <c r="R1386" s="251">
        <f ca="1">IF(A47taxstdlife="n/a","n/a",IF(R$3&gt;(A47taxstdlife+$E1386),((INDEX('PTRM input'!$G$385:$P$434,A47offset,$E1386)-INDEX('PTRM input'!$G$277:$P$326,A47offset,$E1386))*OFFSET($F$7,0,$E1386))-SUM($G1386:Q1386),((INDEX('PTRM input'!$G$385:$P$434,A47offset,$E1386)-INDEX('PTRM input'!$G$277:$P$326,A47offset,$E1386))*OFFSET($F$7,0,$E1386))/A47taxstdlife))</f>
        <v>0</v>
      </c>
      <c r="S1386" s="251">
        <f ca="1">IF(A47taxstdlife="n/a","n/a",IF(S$3&gt;(A47taxstdlife+$E1386),((INDEX('PTRM input'!$G$385:$P$434,A47offset,$E1386)-INDEX('PTRM input'!$G$277:$P$326,A47offset,$E1386))*OFFSET($F$7,0,$E1386))-SUM($G1386:R1386),((INDEX('PTRM input'!$G$385:$P$434,A47offset,$E1386)-INDEX('PTRM input'!$G$277:$P$326,A47offset,$E1386))*OFFSET($F$7,0,$E1386))/A47taxstdlife))</f>
        <v>0</v>
      </c>
      <c r="T1386" s="251">
        <f ca="1">IF(A47taxstdlife="n/a","n/a",IF(T$3&gt;(A47taxstdlife+$E1386),((INDEX('PTRM input'!$G$385:$P$434,A47offset,$E1386)-INDEX('PTRM input'!$G$277:$P$326,A47offset,$E1386))*OFFSET($F$7,0,$E1386))-SUM($G1386:S1386),((INDEX('PTRM input'!$G$385:$P$434,A47offset,$E1386)-INDEX('PTRM input'!$G$277:$P$326,A47offset,$E1386))*OFFSET($F$7,0,$E1386))/A47taxstdlife))</f>
        <v>0</v>
      </c>
      <c r="U1386" s="251">
        <f ca="1">IF(A47taxstdlife="n/a","n/a",IF(U$3&gt;(A47taxstdlife+$E1386),((INDEX('PTRM input'!$G$385:$P$434,A47offset,$E1386)-INDEX('PTRM input'!$G$277:$P$326,A47offset,$E1386))*OFFSET($F$7,0,$E1386))-SUM($G1386:T1386),((INDEX('PTRM input'!$G$385:$P$434,A47offset,$E1386)-INDEX('PTRM input'!$G$277:$P$326,A47offset,$E1386))*OFFSET($F$7,0,$E1386))/A47taxstdlife))</f>
        <v>0</v>
      </c>
      <c r="V1386" s="251">
        <f ca="1">IF(A47taxstdlife="n/a","n/a",IF(V$3&gt;(A47taxstdlife+$E1386),((INDEX('PTRM input'!$G$385:$P$434,A47offset,$E1386)-INDEX('PTRM input'!$G$277:$P$326,A47offset,$E1386))*OFFSET($F$7,0,$E1386))-SUM($G1386:U1386),((INDEX('PTRM input'!$G$385:$P$434,A47offset,$E1386)-INDEX('PTRM input'!$G$277:$P$326,A47offset,$E1386))*OFFSET($F$7,0,$E1386))/A47taxstdlife))</f>
        <v>0</v>
      </c>
      <c r="W1386" s="251">
        <f ca="1">IF(A47taxstdlife="n/a","n/a",IF(W$3&gt;(A47taxstdlife+$E1386),((INDEX('PTRM input'!$G$385:$P$434,A47offset,$E1386)-INDEX('PTRM input'!$G$277:$P$326,A47offset,$E1386))*OFFSET($F$7,0,$E1386))-SUM($G1386:V1386),((INDEX('PTRM input'!$G$385:$P$434,A47offset,$E1386)-INDEX('PTRM input'!$G$277:$P$326,A47offset,$E1386))*OFFSET($F$7,0,$E1386))/A47taxstdlife))</f>
        <v>0</v>
      </c>
      <c r="X1386" s="251">
        <f ca="1">IF(A47taxstdlife="n/a","n/a",IF(X$3&gt;(A47taxstdlife+$E1386),((INDEX('PTRM input'!$G$385:$P$434,A47offset,$E1386)-INDEX('PTRM input'!$G$277:$P$326,A47offset,$E1386))*OFFSET($F$7,0,$E1386))-SUM($G1386:W1386),((INDEX('PTRM input'!$G$385:$P$434,A47offset,$E1386)-INDEX('PTRM input'!$G$277:$P$326,A47offset,$E1386))*OFFSET($F$7,0,$E1386))/A47taxstdlife))</f>
        <v>0</v>
      </c>
      <c r="Y1386" s="251">
        <f ca="1">IF(A47taxstdlife="n/a","n/a",IF(Y$3&gt;(A47taxstdlife+$E1386),((INDEX('PTRM input'!$G$385:$P$434,A47offset,$E1386)-INDEX('PTRM input'!$G$277:$P$326,A47offset,$E1386))*OFFSET($F$7,0,$E1386))-SUM($G1386:X1386),((INDEX('PTRM input'!$G$385:$P$434,A47offset,$E1386)-INDEX('PTRM input'!$G$277:$P$326,A47offset,$E1386))*OFFSET($F$7,0,$E1386))/A47taxstdlife))</f>
        <v>0</v>
      </c>
      <c r="Z1386" s="251">
        <f ca="1">IF(A47taxstdlife="n/a","n/a",IF(Z$3&gt;(A47taxstdlife+$E1386),((INDEX('PTRM input'!$G$385:$P$434,A47offset,$E1386)-INDEX('PTRM input'!$G$277:$P$326,A47offset,$E1386))*OFFSET($F$7,0,$E1386))-SUM($G1386:Y1386),((INDEX('PTRM input'!$G$385:$P$434,A47offset,$E1386)-INDEX('PTRM input'!$G$277:$P$326,A47offset,$E1386))*OFFSET($F$7,0,$E1386))/A47taxstdlife))</f>
        <v>0</v>
      </c>
      <c r="AA1386" s="251">
        <f ca="1">IF(A47taxstdlife="n/a","n/a",IF(AA$3&gt;(A47taxstdlife+$E1386),((INDEX('PTRM input'!$G$385:$P$434,A47offset,$E1386)-INDEX('PTRM input'!$G$277:$P$326,A47offset,$E1386))*OFFSET($F$7,0,$E1386))-SUM($G1386:Z1386),((INDEX('PTRM input'!$G$385:$P$434,A47offset,$E1386)-INDEX('PTRM input'!$G$277:$P$326,A47offset,$E1386))*OFFSET($F$7,0,$E1386))/A47taxstdlife))</f>
        <v>0</v>
      </c>
      <c r="AB1386" s="251">
        <f ca="1">IF(A47taxstdlife="n/a","n/a",IF(AB$3&gt;(A47taxstdlife+$E1386),((INDEX('PTRM input'!$G$385:$P$434,A47offset,$E1386)-INDEX('PTRM input'!$G$277:$P$326,A47offset,$E1386))*OFFSET($F$7,0,$E1386))-SUM($G1386:AA1386),((INDEX('PTRM input'!$G$385:$P$434,A47offset,$E1386)-INDEX('PTRM input'!$G$277:$P$326,A47offset,$E1386))*OFFSET($F$7,0,$E1386))/A47taxstdlife))</f>
        <v>0</v>
      </c>
      <c r="AC1386" s="251">
        <f ca="1">IF(A47taxstdlife="n/a","n/a",IF(AC$3&gt;(A47taxstdlife+$E1386),((INDEX('PTRM input'!$G$385:$P$434,A47offset,$E1386)-INDEX('PTRM input'!$G$277:$P$326,A47offset,$E1386))*OFFSET($F$7,0,$E1386))-SUM($G1386:AB1386),((INDEX('PTRM input'!$G$385:$P$434,A47offset,$E1386)-INDEX('PTRM input'!$G$277:$P$326,A47offset,$E1386))*OFFSET($F$7,0,$E1386))/A47taxstdlife))</f>
        <v>0</v>
      </c>
      <c r="AD1386" s="251">
        <f ca="1">IF(A47taxstdlife="n/a","n/a",IF(AD$3&gt;(A47taxstdlife+$E1386),((INDEX('PTRM input'!$G$385:$P$434,A47offset,$E1386)-INDEX('PTRM input'!$G$277:$P$326,A47offset,$E1386))*OFFSET($F$7,0,$E1386))-SUM($G1386:AC1386),((INDEX('PTRM input'!$G$385:$P$434,A47offset,$E1386)-INDEX('PTRM input'!$G$277:$P$326,A47offset,$E1386))*OFFSET($F$7,0,$E1386))/A47taxstdlife))</f>
        <v>0</v>
      </c>
      <c r="AE1386" s="251">
        <f ca="1">IF(A47taxstdlife="n/a","n/a",IF(AE$3&gt;(A47taxstdlife+$E1386),((INDEX('PTRM input'!$G$385:$P$434,A47offset,$E1386)-INDEX('PTRM input'!$G$277:$P$326,A47offset,$E1386))*OFFSET($F$7,0,$E1386))-SUM($G1386:AD1386),((INDEX('PTRM input'!$G$385:$P$434,A47offset,$E1386)-INDEX('PTRM input'!$G$277:$P$326,A47offset,$E1386))*OFFSET($F$7,0,$E1386))/A47taxstdlife))</f>
        <v>0</v>
      </c>
      <c r="AF1386" s="251">
        <f ca="1">IF(A47taxstdlife="n/a","n/a",IF(AF$3&gt;(A47taxstdlife+$E1386),((INDEX('PTRM input'!$G$385:$P$434,A47offset,$E1386)-INDEX('PTRM input'!$G$277:$P$326,A47offset,$E1386))*OFFSET($F$7,0,$E1386))-SUM($G1386:AE1386),((INDEX('PTRM input'!$G$385:$P$434,A47offset,$E1386)-INDEX('PTRM input'!$G$277:$P$326,A47offset,$E1386))*OFFSET($F$7,0,$E1386))/A47taxstdlife))</f>
        <v>0</v>
      </c>
      <c r="AG1386" s="251">
        <f ca="1">IF(A47taxstdlife="n/a","n/a",IF(AG$3&gt;(A47taxstdlife+$E1386),((INDEX('PTRM input'!$G$385:$P$434,A47offset,$E1386)-INDEX('PTRM input'!$G$277:$P$326,A47offset,$E1386))*OFFSET($F$7,0,$E1386))-SUM($G1386:AF1386),((INDEX('PTRM input'!$G$385:$P$434,A47offset,$E1386)-INDEX('PTRM input'!$G$277:$P$326,A47offset,$E1386))*OFFSET($F$7,0,$E1386))/A47taxstdlife))</f>
        <v>0</v>
      </c>
      <c r="AH1386" s="251">
        <f ca="1">IF(A47taxstdlife="n/a","n/a",IF(AH$3&gt;(A47taxstdlife+$E1386),((INDEX('PTRM input'!$G$385:$P$434,A47offset,$E1386)-INDEX('PTRM input'!$G$277:$P$326,A47offset,$E1386))*OFFSET($F$7,0,$E1386))-SUM($G1386:AG1386),((INDEX('PTRM input'!$G$385:$P$434,A47offset,$E1386)-INDEX('PTRM input'!$G$277:$P$326,A47offset,$E1386))*OFFSET($F$7,0,$E1386))/A47taxstdlife))</f>
        <v>0</v>
      </c>
      <c r="AI1386" s="251">
        <f ca="1">IF(A47taxstdlife="n/a","n/a",IF(AI$3&gt;(A47taxstdlife+$E1386),((INDEX('PTRM input'!$G$385:$P$434,A47offset,$E1386)-INDEX('PTRM input'!$G$277:$P$326,A47offset,$E1386))*OFFSET($F$7,0,$E1386))-SUM($G1386:AH1386),((INDEX('PTRM input'!$G$385:$P$434,A47offset,$E1386)-INDEX('PTRM input'!$G$277:$P$326,A47offset,$E1386))*OFFSET($F$7,0,$E1386))/A47taxstdlife))</f>
        <v>0</v>
      </c>
      <c r="AJ1386" s="251">
        <f ca="1">IF(A47taxstdlife="n/a","n/a",IF(AJ$3&gt;(A47taxstdlife+$E1386),((INDEX('PTRM input'!$G$385:$P$434,A47offset,$E1386)-INDEX('PTRM input'!$G$277:$P$326,A47offset,$E1386))*OFFSET($F$7,0,$E1386))-SUM($G1386:AI1386),((INDEX('PTRM input'!$G$385:$P$434,A47offset,$E1386)-INDEX('PTRM input'!$G$277:$P$326,A47offset,$E1386))*OFFSET($F$7,0,$E1386))/A47taxstdlife))</f>
        <v>0</v>
      </c>
      <c r="AK1386" s="251">
        <f ca="1">IF(A47taxstdlife="n/a","n/a",IF(AK$3&gt;(A47taxstdlife+$E1386),((INDEX('PTRM input'!$G$385:$P$434,A47offset,$E1386)-INDEX('PTRM input'!$G$277:$P$326,A47offset,$E1386))*OFFSET($F$7,0,$E1386))-SUM($G1386:AJ1386),((INDEX('PTRM input'!$G$385:$P$434,A47offset,$E1386)-INDEX('PTRM input'!$G$277:$P$326,A47offset,$E1386))*OFFSET($F$7,0,$E1386))/A47taxstdlife))</f>
        <v>0</v>
      </c>
      <c r="AL1386" s="251">
        <f ca="1">IF(A47taxstdlife="n/a","n/a",IF(AL$3&gt;(A47taxstdlife+$E1386),((INDEX('PTRM input'!$G$385:$P$434,A47offset,$E1386)-INDEX('PTRM input'!$G$277:$P$326,A47offset,$E1386))*OFFSET($F$7,0,$E1386))-SUM($G1386:AK1386),((INDEX('PTRM input'!$G$385:$P$434,A47offset,$E1386)-INDEX('PTRM input'!$G$277:$P$326,A47offset,$E1386))*OFFSET($F$7,0,$E1386))/A47taxstdlife))</f>
        <v>0</v>
      </c>
      <c r="AM1386" s="251">
        <f ca="1">IF(A47taxstdlife="n/a","n/a",IF(AM$3&gt;(A47taxstdlife+$E1386),((INDEX('PTRM input'!$G$385:$P$434,A47offset,$E1386)-INDEX('PTRM input'!$G$277:$P$326,A47offset,$E1386))*OFFSET($F$7,0,$E1386))-SUM($G1386:AL1386),((INDEX('PTRM input'!$G$385:$P$434,A47offset,$E1386)-INDEX('PTRM input'!$G$277:$P$326,A47offset,$E1386))*OFFSET($F$7,0,$E1386))/A47taxstdlife))</f>
        <v>0</v>
      </c>
      <c r="AN1386" s="251">
        <f ca="1">IF(A47taxstdlife="n/a","n/a",IF(AN$3&gt;(A47taxstdlife+$E1386),((INDEX('PTRM input'!$G$385:$P$434,A47offset,$E1386)-INDEX('PTRM input'!$G$277:$P$326,A47offset,$E1386))*OFFSET($F$7,0,$E1386))-SUM($G1386:AM1386),((INDEX('PTRM input'!$G$385:$P$434,A47offset,$E1386)-INDEX('PTRM input'!$G$277:$P$326,A47offset,$E1386))*OFFSET($F$7,0,$E1386))/A47taxstdlife))</f>
        <v>0</v>
      </c>
      <c r="AO1386" s="251">
        <f ca="1">IF(A47taxstdlife="n/a","n/a",IF(AO$3&gt;(A47taxstdlife+$E1386),((INDEX('PTRM input'!$G$385:$P$434,A47offset,$E1386)-INDEX('PTRM input'!$G$277:$P$326,A47offset,$E1386))*OFFSET($F$7,0,$E1386))-SUM($G1386:AN1386),((INDEX('PTRM input'!$G$385:$P$434,A47offset,$E1386)-INDEX('PTRM input'!$G$277:$P$326,A47offset,$E1386))*OFFSET($F$7,0,$E1386))/A47taxstdlife))</f>
        <v>0</v>
      </c>
      <c r="AP1386" s="251">
        <f ca="1">IF(A47taxstdlife="n/a","n/a",IF(AP$3&gt;(A47taxstdlife+$E1386),((INDEX('PTRM input'!$G$385:$P$434,A47offset,$E1386)-INDEX('PTRM input'!$G$277:$P$326,A47offset,$E1386))*OFFSET($F$7,0,$E1386))-SUM($G1386:AO1386),((INDEX('PTRM input'!$G$385:$P$434,A47offset,$E1386)-INDEX('PTRM input'!$G$277:$P$326,A47offset,$E1386))*OFFSET($F$7,0,$E1386))/A47taxstdlife))</f>
        <v>0</v>
      </c>
      <c r="AQ1386" s="251">
        <f ca="1">IF(A47taxstdlife="n/a","n/a",IF(AQ$3&gt;(A47taxstdlife+$E1386),((INDEX('PTRM input'!$G$385:$P$434,A47offset,$E1386)-INDEX('PTRM input'!$G$277:$P$326,A47offset,$E1386))*OFFSET($F$7,0,$E1386))-SUM($G1386:AP1386),((INDEX('PTRM input'!$G$385:$P$434,A47offset,$E1386)-INDEX('PTRM input'!$G$277:$P$326,A47offset,$E1386))*OFFSET($F$7,0,$E1386))/A47taxstdlife))</f>
        <v>0</v>
      </c>
      <c r="AR1386" s="251">
        <f ca="1">IF(A47taxstdlife="n/a","n/a",IF(AR$3&gt;(A47taxstdlife+$E1386),((INDEX('PTRM input'!$G$385:$P$434,A47offset,$E1386)-INDEX('PTRM input'!$G$277:$P$326,A47offset,$E1386))*OFFSET($F$7,0,$E1386))-SUM($G1386:AQ1386),((INDEX('PTRM input'!$G$385:$P$434,A47offset,$E1386)-INDEX('PTRM input'!$G$277:$P$326,A47offset,$E1386))*OFFSET($F$7,0,$E1386))/A47taxstdlife))</f>
        <v>0</v>
      </c>
      <c r="AS1386" s="251">
        <f ca="1">IF(A47taxstdlife="n/a","n/a",IF(AS$3&gt;(A47taxstdlife+$E1386),((INDEX('PTRM input'!$G$385:$P$434,A47offset,$E1386)-INDEX('PTRM input'!$G$277:$P$326,A47offset,$E1386))*OFFSET($F$7,0,$E1386))-SUM($G1386:AR1386),((INDEX('PTRM input'!$G$385:$P$434,A47offset,$E1386)-INDEX('PTRM input'!$G$277:$P$326,A47offset,$E1386))*OFFSET($F$7,0,$E1386))/A47taxstdlife))</f>
        <v>0</v>
      </c>
      <c r="AT1386" s="251">
        <f ca="1">IF(A47taxstdlife="n/a","n/a",IF(AT$3&gt;(A47taxstdlife+$E1386),((INDEX('PTRM input'!$G$385:$P$434,A47offset,$E1386)-INDEX('PTRM input'!$G$277:$P$326,A47offset,$E1386))*OFFSET($F$7,0,$E1386))-SUM($G1386:AS1386),((INDEX('PTRM input'!$G$385:$P$434,A47offset,$E1386)-INDEX('PTRM input'!$G$277:$P$326,A47offset,$E1386))*OFFSET($F$7,0,$E1386))/A47taxstdlife))</f>
        <v>0</v>
      </c>
      <c r="AU1386" s="251">
        <f ca="1">IF(A47taxstdlife="n/a","n/a",IF(AU$3&gt;(A47taxstdlife+$E1386),((INDEX('PTRM input'!$G$385:$P$434,A47offset,$E1386)-INDEX('PTRM input'!$G$277:$P$326,A47offset,$E1386))*OFFSET($F$7,0,$E1386))-SUM($G1386:AT1386),((INDEX('PTRM input'!$G$385:$P$434,A47offset,$E1386)-INDEX('PTRM input'!$G$277:$P$326,A47offset,$E1386))*OFFSET($F$7,0,$E1386))/A47taxstdlife))</f>
        <v>0</v>
      </c>
      <c r="AV1386" s="251">
        <f ca="1">IF(A47taxstdlife="n/a","n/a",IF(AV$3&gt;(A47taxstdlife+$E1386),((INDEX('PTRM input'!$G$385:$P$434,A47offset,$E1386)-INDEX('PTRM input'!$G$277:$P$326,A47offset,$E1386))*OFFSET($F$7,0,$E1386))-SUM($G1386:AU1386),((INDEX('PTRM input'!$G$385:$P$434,A47offset,$E1386)-INDEX('PTRM input'!$G$277:$P$326,A47offset,$E1386))*OFFSET($F$7,0,$E1386))/A47taxstdlife))</f>
        <v>0</v>
      </c>
      <c r="AW1386" s="251">
        <f ca="1">IF(A47taxstdlife="n/a","n/a",IF(AW$3&gt;(A47taxstdlife+$E1386),((INDEX('PTRM input'!$G$385:$P$434,A47offset,$E1386)-INDEX('PTRM input'!$G$277:$P$326,A47offset,$E1386))*OFFSET($F$7,0,$E1386))-SUM($G1386:AV1386),((INDEX('PTRM input'!$G$385:$P$434,A47offset,$E1386)-INDEX('PTRM input'!$G$277:$P$326,A47offset,$E1386))*OFFSET($F$7,0,$E1386))/A47taxstdlife))</f>
        <v>0</v>
      </c>
      <c r="AX1386" s="251">
        <f ca="1">IF(A47taxstdlife="n/a","n/a",IF(AX$3&gt;(A47taxstdlife+$E1386),((INDEX('PTRM input'!$G$385:$P$434,A47offset,$E1386)-INDEX('PTRM input'!$G$277:$P$326,A47offset,$E1386))*OFFSET($F$7,0,$E1386))-SUM($G1386:AW1386),((INDEX('PTRM input'!$G$385:$P$434,A47offset,$E1386)-INDEX('PTRM input'!$G$277:$P$326,A47offset,$E1386))*OFFSET($F$7,0,$E1386))/A47taxstdlife))</f>
        <v>0</v>
      </c>
      <c r="AY1386" s="251">
        <f ca="1">IF(A47taxstdlife="n/a","n/a",IF(AY$3&gt;(A47taxstdlife+$E1386),((INDEX('PTRM input'!$G$385:$P$434,A47offset,$E1386)-INDEX('PTRM input'!$G$277:$P$326,A47offset,$E1386))*OFFSET($F$7,0,$E1386))-SUM($G1386:AX1386),((INDEX('PTRM input'!$G$385:$P$434,A47offset,$E1386)-INDEX('PTRM input'!$G$277:$P$326,A47offset,$E1386))*OFFSET($F$7,0,$E1386))/A47taxstdlife))</f>
        <v>0</v>
      </c>
      <c r="AZ1386" s="251">
        <f ca="1">IF(A47taxstdlife="n/a","n/a",IF(AZ$3&gt;(A47taxstdlife+$E1386),((INDEX('PTRM input'!$G$385:$P$434,A47offset,$E1386)-INDEX('PTRM input'!$G$277:$P$326,A47offset,$E1386))*OFFSET($F$7,0,$E1386))-SUM($G1386:AY1386),((INDEX('PTRM input'!$G$385:$P$434,A47offset,$E1386)-INDEX('PTRM input'!$G$277:$P$326,A47offset,$E1386))*OFFSET($F$7,0,$E1386))/A47taxstdlife))</f>
        <v>0</v>
      </c>
      <c r="BA1386" s="251">
        <f ca="1">IF(A47taxstdlife="n/a","n/a",IF(BA$3&gt;(A47taxstdlife+$E1386),((INDEX('PTRM input'!$G$385:$P$434,A47offset,$E1386)-INDEX('PTRM input'!$G$277:$P$326,A47offset,$E1386))*OFFSET($F$7,0,$E1386))-SUM($G1386:AZ1386),((INDEX('PTRM input'!$G$385:$P$434,A47offset,$E1386)-INDEX('PTRM input'!$G$277:$P$326,A47offset,$E1386))*OFFSET($F$7,0,$E1386))/A47taxstdlife))</f>
        <v>0</v>
      </c>
      <c r="BB1386" s="251">
        <f ca="1">IF(A47taxstdlife="n/a","n/a",IF(BB$3&gt;(A47taxstdlife+$E1386),((INDEX('PTRM input'!$G$385:$P$434,A47offset,$E1386)-INDEX('PTRM input'!$G$277:$P$326,A47offset,$E1386))*OFFSET($F$7,0,$E1386))-SUM($G1386:BA1386),((INDEX('PTRM input'!$G$385:$P$434,A47offset,$E1386)-INDEX('PTRM input'!$G$277:$P$326,A47offset,$E1386))*OFFSET($F$7,0,$E1386))/A47taxstdlife))</f>
        <v>0</v>
      </c>
      <c r="BC1386" s="251">
        <f ca="1">IF(A47taxstdlife="n/a","n/a",IF(BC$3&gt;(A47taxstdlife+$E1386),((INDEX('PTRM input'!$G$385:$P$434,A47offset,$E1386)-INDEX('PTRM input'!$G$277:$P$326,A47offset,$E1386))*OFFSET($F$7,0,$E1386))-SUM($G1386:BB1386),((INDEX('PTRM input'!$G$385:$P$434,A47offset,$E1386)-INDEX('PTRM input'!$G$277:$P$326,A47offset,$E1386))*OFFSET($F$7,0,$E1386))/A47taxstdlife))</f>
        <v>0</v>
      </c>
      <c r="BD1386" s="251">
        <f ca="1">IF(A47taxstdlife="n/a","n/a",IF(BD$3&gt;(A47taxstdlife+$E1386),((INDEX('PTRM input'!$G$385:$P$434,A47offset,$E1386)-INDEX('PTRM input'!$G$277:$P$326,A47offset,$E1386))*OFFSET($F$7,0,$E1386))-SUM($G1386:BC1386),((INDEX('PTRM input'!$G$385:$P$434,A47offset,$E1386)-INDEX('PTRM input'!$G$277:$P$326,A47offset,$E1386))*OFFSET($F$7,0,$E1386))/A47taxstdlife))</f>
        <v>0</v>
      </c>
      <c r="BE1386" s="251">
        <f ca="1">IF(A47taxstdlife="n/a","n/a",IF(BE$3&gt;(A47taxstdlife+$E1386),((INDEX('PTRM input'!$G$385:$P$434,A47offset,$E1386)-INDEX('PTRM input'!$G$277:$P$326,A47offset,$E1386))*OFFSET($F$7,0,$E1386))-SUM($G1386:BD1386),((INDEX('PTRM input'!$G$385:$P$434,A47offset,$E1386)-INDEX('PTRM input'!$G$277:$P$326,A47offset,$E1386))*OFFSET($F$7,0,$E1386))/A47taxstdlife))</f>
        <v>0</v>
      </c>
      <c r="BF1386" s="251">
        <f ca="1">IF(A47taxstdlife="n/a","n/a",IF(BF$3&gt;(A47taxstdlife+$E1386),((INDEX('PTRM input'!$G$385:$P$434,A47offset,$E1386)-INDEX('PTRM input'!$G$277:$P$326,A47offset,$E1386))*OFFSET($F$7,0,$E1386))-SUM($G1386:BE1386),((INDEX('PTRM input'!$G$385:$P$434,A47offset,$E1386)-INDEX('PTRM input'!$G$277:$P$326,A47offset,$E1386))*OFFSET($F$7,0,$E1386))/A47taxstdlife))</f>
        <v>0</v>
      </c>
      <c r="BG1386" s="251">
        <f ca="1">IF(A47taxstdlife="n/a","n/a",IF(BG$3&gt;(A47taxstdlife+$E1386),((INDEX('PTRM input'!$G$385:$P$434,A47offset,$E1386)-INDEX('PTRM input'!$G$277:$P$326,A47offset,$E1386))*OFFSET($F$7,0,$E1386))-SUM($G1386:BF1386),((INDEX('PTRM input'!$G$385:$P$434,A47offset,$E1386)-INDEX('PTRM input'!$G$277:$P$326,A47offset,$E1386))*OFFSET($F$7,0,$E1386))/A47taxstdlife))</f>
        <v>0</v>
      </c>
      <c r="BH1386" s="251">
        <f ca="1">IF(A47taxstdlife="n/a","n/a",IF(BH$3&gt;(A47taxstdlife+$E1386),((INDEX('PTRM input'!$G$385:$P$434,A47offset,$E1386)-INDEX('PTRM input'!$G$277:$P$326,A47offset,$E1386))*OFFSET($F$7,0,$E1386))-SUM($G1386:BG1386),((INDEX('PTRM input'!$G$385:$P$434,A47offset,$E1386)-INDEX('PTRM input'!$G$277:$P$326,A47offset,$E1386))*OFFSET($F$7,0,$E1386))/A47taxstdlife))</f>
        <v>0</v>
      </c>
      <c r="BI1386" s="251">
        <f ca="1">IF(A47taxstdlife="n/a","n/a",IF(BI$3&gt;(A47taxstdlife+$E1386),((INDEX('PTRM input'!$G$385:$P$434,A47offset,$E1386)-INDEX('PTRM input'!$G$277:$P$326,A47offset,$E1386))*OFFSET($F$7,0,$E1386))-SUM($G1386:BH1386),((INDEX('PTRM input'!$G$385:$P$434,A47offset,$E1386)-INDEX('PTRM input'!$G$277:$P$326,A47offset,$E1386))*OFFSET($F$7,0,$E1386))/A47taxstdlife))</f>
        <v>0</v>
      </c>
      <c r="BJ1386" s="116"/>
      <c r="BK1386" s="116"/>
      <c r="BL1386" s="116"/>
      <c r="BM1386" s="116"/>
    </row>
    <row r="1387" spans="1:65" ht="12.75" hidden="1" customHeight="1" outlineLevel="2">
      <c r="A1387" s="366"/>
      <c r="B1387" s="19"/>
      <c r="C1387" s="18"/>
      <c r="D1387" s="760"/>
      <c r="E1387" s="86">
        <v>8</v>
      </c>
      <c r="F1387" s="356"/>
      <c r="G1387" s="434"/>
      <c r="H1387" s="435"/>
      <c r="I1387" s="435"/>
      <c r="J1387" s="435"/>
      <c r="K1387" s="435"/>
      <c r="L1387" s="435"/>
      <c r="M1387" s="435"/>
      <c r="N1387" s="619"/>
      <c r="O1387" s="251">
        <f ca="1">IF(A47taxstdlife="n/a","n/a",IF(O$3&gt;(A47taxstdlife+$E1387),((INDEX('PTRM input'!$G$385:$P$434,A47offset,$E1387)-INDEX('PTRM input'!$G$277:$P$326,A47offset,$E1387))*OFFSET($F$7,0,$E1387))-SUM($G1387:N1387),((INDEX('PTRM input'!$G$385:$P$434,A47offset,$E1387)-INDEX('PTRM input'!$G$277:$P$326,A47offset,$E1387))*OFFSET($F$7,0,$E1387))/A47taxstdlife))</f>
        <v>0</v>
      </c>
      <c r="P1387" s="251">
        <f ca="1">IF(A47taxstdlife="n/a","n/a",IF(P$3&gt;(A47taxstdlife+$E1387),((INDEX('PTRM input'!$G$385:$P$434,A47offset,$E1387)-INDEX('PTRM input'!$G$277:$P$326,A47offset,$E1387))*OFFSET($F$7,0,$E1387))-SUM($G1387:O1387),((INDEX('PTRM input'!$G$385:$P$434,A47offset,$E1387)-INDEX('PTRM input'!$G$277:$P$326,A47offset,$E1387))*OFFSET($F$7,0,$E1387))/A47taxstdlife))</f>
        <v>0</v>
      </c>
      <c r="Q1387" s="251">
        <f ca="1">IF(A47taxstdlife="n/a","n/a",IF(Q$3&gt;(A47taxstdlife+$E1387),((INDEX('PTRM input'!$G$385:$P$434,A47offset,$E1387)-INDEX('PTRM input'!$G$277:$P$326,A47offset,$E1387))*OFFSET($F$7,0,$E1387))-SUM($G1387:P1387),((INDEX('PTRM input'!$G$385:$P$434,A47offset,$E1387)-INDEX('PTRM input'!$G$277:$P$326,A47offset,$E1387))*OFFSET($F$7,0,$E1387))/A47taxstdlife))</f>
        <v>0</v>
      </c>
      <c r="R1387" s="251">
        <f ca="1">IF(A47taxstdlife="n/a","n/a",IF(R$3&gt;(A47taxstdlife+$E1387),((INDEX('PTRM input'!$G$385:$P$434,A47offset,$E1387)-INDEX('PTRM input'!$G$277:$P$326,A47offset,$E1387))*OFFSET($F$7,0,$E1387))-SUM($G1387:Q1387),((INDEX('PTRM input'!$G$385:$P$434,A47offset,$E1387)-INDEX('PTRM input'!$G$277:$P$326,A47offset,$E1387))*OFFSET($F$7,0,$E1387))/A47taxstdlife))</f>
        <v>0</v>
      </c>
      <c r="S1387" s="251">
        <f ca="1">IF(A47taxstdlife="n/a","n/a",IF(S$3&gt;(A47taxstdlife+$E1387),((INDEX('PTRM input'!$G$385:$P$434,A47offset,$E1387)-INDEX('PTRM input'!$G$277:$P$326,A47offset,$E1387))*OFFSET($F$7,0,$E1387))-SUM($G1387:R1387),((INDEX('PTRM input'!$G$385:$P$434,A47offset,$E1387)-INDEX('PTRM input'!$G$277:$P$326,A47offset,$E1387))*OFFSET($F$7,0,$E1387))/A47taxstdlife))</f>
        <v>0</v>
      </c>
      <c r="T1387" s="251">
        <f ca="1">IF(A47taxstdlife="n/a","n/a",IF(T$3&gt;(A47taxstdlife+$E1387),((INDEX('PTRM input'!$G$385:$P$434,A47offset,$E1387)-INDEX('PTRM input'!$G$277:$P$326,A47offset,$E1387))*OFFSET($F$7,0,$E1387))-SUM($G1387:S1387),((INDEX('PTRM input'!$G$385:$P$434,A47offset,$E1387)-INDEX('PTRM input'!$G$277:$P$326,A47offset,$E1387))*OFFSET($F$7,0,$E1387))/A47taxstdlife))</f>
        <v>0</v>
      </c>
      <c r="U1387" s="251">
        <f ca="1">IF(A47taxstdlife="n/a","n/a",IF(U$3&gt;(A47taxstdlife+$E1387),((INDEX('PTRM input'!$G$385:$P$434,A47offset,$E1387)-INDEX('PTRM input'!$G$277:$P$326,A47offset,$E1387))*OFFSET($F$7,0,$E1387))-SUM($G1387:T1387),((INDEX('PTRM input'!$G$385:$P$434,A47offset,$E1387)-INDEX('PTRM input'!$G$277:$P$326,A47offset,$E1387))*OFFSET($F$7,0,$E1387))/A47taxstdlife))</f>
        <v>0</v>
      </c>
      <c r="V1387" s="251">
        <f ca="1">IF(A47taxstdlife="n/a","n/a",IF(V$3&gt;(A47taxstdlife+$E1387),((INDEX('PTRM input'!$G$385:$P$434,A47offset,$E1387)-INDEX('PTRM input'!$G$277:$P$326,A47offset,$E1387))*OFFSET($F$7,0,$E1387))-SUM($G1387:U1387),((INDEX('PTRM input'!$G$385:$P$434,A47offset,$E1387)-INDEX('PTRM input'!$G$277:$P$326,A47offset,$E1387))*OFFSET($F$7,0,$E1387))/A47taxstdlife))</f>
        <v>0</v>
      </c>
      <c r="W1387" s="251">
        <f ca="1">IF(A47taxstdlife="n/a","n/a",IF(W$3&gt;(A47taxstdlife+$E1387),((INDEX('PTRM input'!$G$385:$P$434,A47offset,$E1387)-INDEX('PTRM input'!$G$277:$P$326,A47offset,$E1387))*OFFSET($F$7,0,$E1387))-SUM($G1387:V1387),((INDEX('PTRM input'!$G$385:$P$434,A47offset,$E1387)-INDEX('PTRM input'!$G$277:$P$326,A47offset,$E1387))*OFFSET($F$7,0,$E1387))/A47taxstdlife))</f>
        <v>0</v>
      </c>
      <c r="X1387" s="251">
        <f ca="1">IF(A47taxstdlife="n/a","n/a",IF(X$3&gt;(A47taxstdlife+$E1387),((INDEX('PTRM input'!$G$385:$P$434,A47offset,$E1387)-INDEX('PTRM input'!$G$277:$P$326,A47offset,$E1387))*OFFSET($F$7,0,$E1387))-SUM($G1387:W1387),((INDEX('PTRM input'!$G$385:$P$434,A47offset,$E1387)-INDEX('PTRM input'!$G$277:$P$326,A47offset,$E1387))*OFFSET($F$7,0,$E1387))/A47taxstdlife))</f>
        <v>0</v>
      </c>
      <c r="Y1387" s="251">
        <f ca="1">IF(A47taxstdlife="n/a","n/a",IF(Y$3&gt;(A47taxstdlife+$E1387),((INDEX('PTRM input'!$G$385:$P$434,A47offset,$E1387)-INDEX('PTRM input'!$G$277:$P$326,A47offset,$E1387))*OFFSET($F$7,0,$E1387))-SUM($G1387:X1387),((INDEX('PTRM input'!$G$385:$P$434,A47offset,$E1387)-INDEX('PTRM input'!$G$277:$P$326,A47offset,$E1387))*OFFSET($F$7,0,$E1387))/A47taxstdlife))</f>
        <v>0</v>
      </c>
      <c r="Z1387" s="251">
        <f ca="1">IF(A47taxstdlife="n/a","n/a",IF(Z$3&gt;(A47taxstdlife+$E1387),((INDEX('PTRM input'!$G$385:$P$434,A47offset,$E1387)-INDEX('PTRM input'!$G$277:$P$326,A47offset,$E1387))*OFFSET($F$7,0,$E1387))-SUM($G1387:Y1387),((INDEX('PTRM input'!$G$385:$P$434,A47offset,$E1387)-INDEX('PTRM input'!$G$277:$P$326,A47offset,$E1387))*OFFSET($F$7,0,$E1387))/A47taxstdlife))</f>
        <v>0</v>
      </c>
      <c r="AA1387" s="251">
        <f ca="1">IF(A47taxstdlife="n/a","n/a",IF(AA$3&gt;(A47taxstdlife+$E1387),((INDEX('PTRM input'!$G$385:$P$434,A47offset,$E1387)-INDEX('PTRM input'!$G$277:$P$326,A47offset,$E1387))*OFFSET($F$7,0,$E1387))-SUM($G1387:Z1387),((INDEX('PTRM input'!$G$385:$P$434,A47offset,$E1387)-INDEX('PTRM input'!$G$277:$P$326,A47offset,$E1387))*OFFSET($F$7,0,$E1387))/A47taxstdlife))</f>
        <v>0</v>
      </c>
      <c r="AB1387" s="251">
        <f ca="1">IF(A47taxstdlife="n/a","n/a",IF(AB$3&gt;(A47taxstdlife+$E1387),((INDEX('PTRM input'!$G$385:$P$434,A47offset,$E1387)-INDEX('PTRM input'!$G$277:$P$326,A47offset,$E1387))*OFFSET($F$7,0,$E1387))-SUM($G1387:AA1387),((INDEX('PTRM input'!$G$385:$P$434,A47offset,$E1387)-INDEX('PTRM input'!$G$277:$P$326,A47offset,$E1387))*OFFSET($F$7,0,$E1387))/A47taxstdlife))</f>
        <v>0</v>
      </c>
      <c r="AC1387" s="251">
        <f ca="1">IF(A47taxstdlife="n/a","n/a",IF(AC$3&gt;(A47taxstdlife+$E1387),((INDEX('PTRM input'!$G$385:$P$434,A47offset,$E1387)-INDEX('PTRM input'!$G$277:$P$326,A47offset,$E1387))*OFFSET($F$7,0,$E1387))-SUM($G1387:AB1387),((INDEX('PTRM input'!$G$385:$P$434,A47offset,$E1387)-INDEX('PTRM input'!$G$277:$P$326,A47offset,$E1387))*OFFSET($F$7,0,$E1387))/A47taxstdlife))</f>
        <v>0</v>
      </c>
      <c r="AD1387" s="251">
        <f ca="1">IF(A47taxstdlife="n/a","n/a",IF(AD$3&gt;(A47taxstdlife+$E1387),((INDEX('PTRM input'!$G$385:$P$434,A47offset,$E1387)-INDEX('PTRM input'!$G$277:$P$326,A47offset,$E1387))*OFFSET($F$7,0,$E1387))-SUM($G1387:AC1387),((INDEX('PTRM input'!$G$385:$P$434,A47offset,$E1387)-INDEX('PTRM input'!$G$277:$P$326,A47offset,$E1387))*OFFSET($F$7,0,$E1387))/A47taxstdlife))</f>
        <v>0</v>
      </c>
      <c r="AE1387" s="251">
        <f ca="1">IF(A47taxstdlife="n/a","n/a",IF(AE$3&gt;(A47taxstdlife+$E1387),((INDEX('PTRM input'!$G$385:$P$434,A47offset,$E1387)-INDEX('PTRM input'!$G$277:$P$326,A47offset,$E1387))*OFFSET($F$7,0,$E1387))-SUM($G1387:AD1387),((INDEX('PTRM input'!$G$385:$P$434,A47offset,$E1387)-INDEX('PTRM input'!$G$277:$P$326,A47offset,$E1387))*OFFSET($F$7,0,$E1387))/A47taxstdlife))</f>
        <v>0</v>
      </c>
      <c r="AF1387" s="251">
        <f ca="1">IF(A47taxstdlife="n/a","n/a",IF(AF$3&gt;(A47taxstdlife+$E1387),((INDEX('PTRM input'!$G$385:$P$434,A47offset,$E1387)-INDEX('PTRM input'!$G$277:$P$326,A47offset,$E1387))*OFFSET($F$7,0,$E1387))-SUM($G1387:AE1387),((INDEX('PTRM input'!$G$385:$P$434,A47offset,$E1387)-INDEX('PTRM input'!$G$277:$P$326,A47offset,$E1387))*OFFSET($F$7,0,$E1387))/A47taxstdlife))</f>
        <v>0</v>
      </c>
      <c r="AG1387" s="251">
        <f ca="1">IF(A47taxstdlife="n/a","n/a",IF(AG$3&gt;(A47taxstdlife+$E1387),((INDEX('PTRM input'!$G$385:$P$434,A47offset,$E1387)-INDEX('PTRM input'!$G$277:$P$326,A47offset,$E1387))*OFFSET($F$7,0,$E1387))-SUM($G1387:AF1387),((INDEX('PTRM input'!$G$385:$P$434,A47offset,$E1387)-INDEX('PTRM input'!$G$277:$P$326,A47offset,$E1387))*OFFSET($F$7,0,$E1387))/A47taxstdlife))</f>
        <v>0</v>
      </c>
      <c r="AH1387" s="251">
        <f ca="1">IF(A47taxstdlife="n/a","n/a",IF(AH$3&gt;(A47taxstdlife+$E1387),((INDEX('PTRM input'!$G$385:$P$434,A47offset,$E1387)-INDEX('PTRM input'!$G$277:$P$326,A47offset,$E1387))*OFFSET($F$7,0,$E1387))-SUM($G1387:AG1387),((INDEX('PTRM input'!$G$385:$P$434,A47offset,$E1387)-INDEX('PTRM input'!$G$277:$P$326,A47offset,$E1387))*OFFSET($F$7,0,$E1387))/A47taxstdlife))</f>
        <v>0</v>
      </c>
      <c r="AI1387" s="251">
        <f ca="1">IF(A47taxstdlife="n/a","n/a",IF(AI$3&gt;(A47taxstdlife+$E1387),((INDEX('PTRM input'!$G$385:$P$434,A47offset,$E1387)-INDEX('PTRM input'!$G$277:$P$326,A47offset,$E1387))*OFFSET($F$7,0,$E1387))-SUM($G1387:AH1387),((INDEX('PTRM input'!$G$385:$P$434,A47offset,$E1387)-INDEX('PTRM input'!$G$277:$P$326,A47offset,$E1387))*OFFSET($F$7,0,$E1387))/A47taxstdlife))</f>
        <v>0</v>
      </c>
      <c r="AJ1387" s="251">
        <f ca="1">IF(A47taxstdlife="n/a","n/a",IF(AJ$3&gt;(A47taxstdlife+$E1387),((INDEX('PTRM input'!$G$385:$P$434,A47offset,$E1387)-INDEX('PTRM input'!$G$277:$P$326,A47offset,$E1387))*OFFSET($F$7,0,$E1387))-SUM($G1387:AI1387),((INDEX('PTRM input'!$G$385:$P$434,A47offset,$E1387)-INDEX('PTRM input'!$G$277:$P$326,A47offset,$E1387))*OFFSET($F$7,0,$E1387))/A47taxstdlife))</f>
        <v>0</v>
      </c>
      <c r="AK1387" s="251">
        <f ca="1">IF(A47taxstdlife="n/a","n/a",IF(AK$3&gt;(A47taxstdlife+$E1387),((INDEX('PTRM input'!$G$385:$P$434,A47offset,$E1387)-INDEX('PTRM input'!$G$277:$P$326,A47offset,$E1387))*OFFSET($F$7,0,$E1387))-SUM($G1387:AJ1387),((INDEX('PTRM input'!$G$385:$P$434,A47offset,$E1387)-INDEX('PTRM input'!$G$277:$P$326,A47offset,$E1387))*OFFSET($F$7,0,$E1387))/A47taxstdlife))</f>
        <v>0</v>
      </c>
      <c r="AL1387" s="251">
        <f ca="1">IF(A47taxstdlife="n/a","n/a",IF(AL$3&gt;(A47taxstdlife+$E1387),((INDEX('PTRM input'!$G$385:$P$434,A47offset,$E1387)-INDEX('PTRM input'!$G$277:$P$326,A47offset,$E1387))*OFFSET($F$7,0,$E1387))-SUM($G1387:AK1387),((INDEX('PTRM input'!$G$385:$P$434,A47offset,$E1387)-INDEX('PTRM input'!$G$277:$P$326,A47offset,$E1387))*OFFSET($F$7,0,$E1387))/A47taxstdlife))</f>
        <v>0</v>
      </c>
      <c r="AM1387" s="251">
        <f ca="1">IF(A47taxstdlife="n/a","n/a",IF(AM$3&gt;(A47taxstdlife+$E1387),((INDEX('PTRM input'!$G$385:$P$434,A47offset,$E1387)-INDEX('PTRM input'!$G$277:$P$326,A47offset,$E1387))*OFFSET($F$7,0,$E1387))-SUM($G1387:AL1387),((INDEX('PTRM input'!$G$385:$P$434,A47offset,$E1387)-INDEX('PTRM input'!$G$277:$P$326,A47offset,$E1387))*OFFSET($F$7,0,$E1387))/A47taxstdlife))</f>
        <v>0</v>
      </c>
      <c r="AN1387" s="251">
        <f ca="1">IF(A47taxstdlife="n/a","n/a",IF(AN$3&gt;(A47taxstdlife+$E1387),((INDEX('PTRM input'!$G$385:$P$434,A47offset,$E1387)-INDEX('PTRM input'!$G$277:$P$326,A47offset,$E1387))*OFFSET($F$7,0,$E1387))-SUM($G1387:AM1387),((INDEX('PTRM input'!$G$385:$P$434,A47offset,$E1387)-INDEX('PTRM input'!$G$277:$P$326,A47offset,$E1387))*OFFSET($F$7,0,$E1387))/A47taxstdlife))</f>
        <v>0</v>
      </c>
      <c r="AO1387" s="251">
        <f ca="1">IF(A47taxstdlife="n/a","n/a",IF(AO$3&gt;(A47taxstdlife+$E1387),((INDEX('PTRM input'!$G$385:$P$434,A47offset,$E1387)-INDEX('PTRM input'!$G$277:$P$326,A47offset,$E1387))*OFFSET($F$7,0,$E1387))-SUM($G1387:AN1387),((INDEX('PTRM input'!$G$385:$P$434,A47offset,$E1387)-INDEX('PTRM input'!$G$277:$P$326,A47offset,$E1387))*OFFSET($F$7,0,$E1387))/A47taxstdlife))</f>
        <v>0</v>
      </c>
      <c r="AP1387" s="251">
        <f ca="1">IF(A47taxstdlife="n/a","n/a",IF(AP$3&gt;(A47taxstdlife+$E1387),((INDEX('PTRM input'!$G$385:$P$434,A47offset,$E1387)-INDEX('PTRM input'!$G$277:$P$326,A47offset,$E1387))*OFFSET($F$7,0,$E1387))-SUM($G1387:AO1387),((INDEX('PTRM input'!$G$385:$P$434,A47offset,$E1387)-INDEX('PTRM input'!$G$277:$P$326,A47offset,$E1387))*OFFSET($F$7,0,$E1387))/A47taxstdlife))</f>
        <v>0</v>
      </c>
      <c r="AQ1387" s="251">
        <f ca="1">IF(A47taxstdlife="n/a","n/a",IF(AQ$3&gt;(A47taxstdlife+$E1387),((INDEX('PTRM input'!$G$385:$P$434,A47offset,$E1387)-INDEX('PTRM input'!$G$277:$P$326,A47offset,$E1387))*OFFSET($F$7,0,$E1387))-SUM($G1387:AP1387),((INDEX('PTRM input'!$G$385:$P$434,A47offset,$E1387)-INDEX('PTRM input'!$G$277:$P$326,A47offset,$E1387))*OFFSET($F$7,0,$E1387))/A47taxstdlife))</f>
        <v>0</v>
      </c>
      <c r="AR1387" s="251">
        <f ca="1">IF(A47taxstdlife="n/a","n/a",IF(AR$3&gt;(A47taxstdlife+$E1387),((INDEX('PTRM input'!$G$385:$P$434,A47offset,$E1387)-INDEX('PTRM input'!$G$277:$P$326,A47offset,$E1387))*OFFSET($F$7,0,$E1387))-SUM($G1387:AQ1387),((INDEX('PTRM input'!$G$385:$P$434,A47offset,$E1387)-INDEX('PTRM input'!$G$277:$P$326,A47offset,$E1387))*OFFSET($F$7,0,$E1387))/A47taxstdlife))</f>
        <v>0</v>
      </c>
      <c r="AS1387" s="251">
        <f ca="1">IF(A47taxstdlife="n/a","n/a",IF(AS$3&gt;(A47taxstdlife+$E1387),((INDEX('PTRM input'!$G$385:$P$434,A47offset,$E1387)-INDEX('PTRM input'!$G$277:$P$326,A47offset,$E1387))*OFFSET($F$7,0,$E1387))-SUM($G1387:AR1387),((INDEX('PTRM input'!$G$385:$P$434,A47offset,$E1387)-INDEX('PTRM input'!$G$277:$P$326,A47offset,$E1387))*OFFSET($F$7,0,$E1387))/A47taxstdlife))</f>
        <v>0</v>
      </c>
      <c r="AT1387" s="251">
        <f ca="1">IF(A47taxstdlife="n/a","n/a",IF(AT$3&gt;(A47taxstdlife+$E1387),((INDEX('PTRM input'!$G$385:$P$434,A47offset,$E1387)-INDEX('PTRM input'!$G$277:$P$326,A47offset,$E1387))*OFFSET($F$7,0,$E1387))-SUM($G1387:AS1387),((INDEX('PTRM input'!$G$385:$P$434,A47offset,$E1387)-INDEX('PTRM input'!$G$277:$P$326,A47offset,$E1387))*OFFSET($F$7,0,$E1387))/A47taxstdlife))</f>
        <v>0</v>
      </c>
      <c r="AU1387" s="251">
        <f ca="1">IF(A47taxstdlife="n/a","n/a",IF(AU$3&gt;(A47taxstdlife+$E1387),((INDEX('PTRM input'!$G$385:$P$434,A47offset,$E1387)-INDEX('PTRM input'!$G$277:$P$326,A47offset,$E1387))*OFFSET($F$7,0,$E1387))-SUM($G1387:AT1387),((INDEX('PTRM input'!$G$385:$P$434,A47offset,$E1387)-INDEX('PTRM input'!$G$277:$P$326,A47offset,$E1387))*OFFSET($F$7,0,$E1387))/A47taxstdlife))</f>
        <v>0</v>
      </c>
      <c r="AV1387" s="251">
        <f ca="1">IF(A47taxstdlife="n/a","n/a",IF(AV$3&gt;(A47taxstdlife+$E1387),((INDEX('PTRM input'!$G$385:$P$434,A47offset,$E1387)-INDEX('PTRM input'!$G$277:$P$326,A47offset,$E1387))*OFFSET($F$7,0,$E1387))-SUM($G1387:AU1387),((INDEX('PTRM input'!$G$385:$P$434,A47offset,$E1387)-INDEX('PTRM input'!$G$277:$P$326,A47offset,$E1387))*OFFSET($F$7,0,$E1387))/A47taxstdlife))</f>
        <v>0</v>
      </c>
      <c r="AW1387" s="251">
        <f ca="1">IF(A47taxstdlife="n/a","n/a",IF(AW$3&gt;(A47taxstdlife+$E1387),((INDEX('PTRM input'!$G$385:$P$434,A47offset,$E1387)-INDEX('PTRM input'!$G$277:$P$326,A47offset,$E1387))*OFFSET($F$7,0,$E1387))-SUM($G1387:AV1387),((INDEX('PTRM input'!$G$385:$P$434,A47offset,$E1387)-INDEX('PTRM input'!$G$277:$P$326,A47offset,$E1387))*OFFSET($F$7,0,$E1387))/A47taxstdlife))</f>
        <v>0</v>
      </c>
      <c r="AX1387" s="251">
        <f ca="1">IF(A47taxstdlife="n/a","n/a",IF(AX$3&gt;(A47taxstdlife+$E1387),((INDEX('PTRM input'!$G$385:$P$434,A47offset,$E1387)-INDEX('PTRM input'!$G$277:$P$326,A47offset,$E1387))*OFFSET($F$7,0,$E1387))-SUM($G1387:AW1387),((INDEX('PTRM input'!$G$385:$P$434,A47offset,$E1387)-INDEX('PTRM input'!$G$277:$P$326,A47offset,$E1387))*OFFSET($F$7,0,$E1387))/A47taxstdlife))</f>
        <v>0</v>
      </c>
      <c r="AY1387" s="251">
        <f ca="1">IF(A47taxstdlife="n/a","n/a",IF(AY$3&gt;(A47taxstdlife+$E1387),((INDEX('PTRM input'!$G$385:$P$434,A47offset,$E1387)-INDEX('PTRM input'!$G$277:$P$326,A47offset,$E1387))*OFFSET($F$7,0,$E1387))-SUM($G1387:AX1387),((INDEX('PTRM input'!$G$385:$P$434,A47offset,$E1387)-INDEX('PTRM input'!$G$277:$P$326,A47offset,$E1387))*OFFSET($F$7,0,$E1387))/A47taxstdlife))</f>
        <v>0</v>
      </c>
      <c r="AZ1387" s="251">
        <f ca="1">IF(A47taxstdlife="n/a","n/a",IF(AZ$3&gt;(A47taxstdlife+$E1387),((INDEX('PTRM input'!$G$385:$P$434,A47offset,$E1387)-INDEX('PTRM input'!$G$277:$P$326,A47offset,$E1387))*OFFSET($F$7,0,$E1387))-SUM($G1387:AY1387),((INDEX('PTRM input'!$G$385:$P$434,A47offset,$E1387)-INDEX('PTRM input'!$G$277:$P$326,A47offset,$E1387))*OFFSET($F$7,0,$E1387))/A47taxstdlife))</f>
        <v>0</v>
      </c>
      <c r="BA1387" s="251">
        <f ca="1">IF(A47taxstdlife="n/a","n/a",IF(BA$3&gt;(A47taxstdlife+$E1387),((INDEX('PTRM input'!$G$385:$P$434,A47offset,$E1387)-INDEX('PTRM input'!$G$277:$P$326,A47offset,$E1387))*OFFSET($F$7,0,$E1387))-SUM($G1387:AZ1387),((INDEX('PTRM input'!$G$385:$P$434,A47offset,$E1387)-INDEX('PTRM input'!$G$277:$P$326,A47offset,$E1387))*OFFSET($F$7,0,$E1387))/A47taxstdlife))</f>
        <v>0</v>
      </c>
      <c r="BB1387" s="251">
        <f ca="1">IF(A47taxstdlife="n/a","n/a",IF(BB$3&gt;(A47taxstdlife+$E1387),((INDEX('PTRM input'!$G$385:$P$434,A47offset,$E1387)-INDEX('PTRM input'!$G$277:$P$326,A47offset,$E1387))*OFFSET($F$7,0,$E1387))-SUM($G1387:BA1387),((INDEX('PTRM input'!$G$385:$P$434,A47offset,$E1387)-INDEX('PTRM input'!$G$277:$P$326,A47offset,$E1387))*OFFSET($F$7,0,$E1387))/A47taxstdlife))</f>
        <v>0</v>
      </c>
      <c r="BC1387" s="251">
        <f ca="1">IF(A47taxstdlife="n/a","n/a",IF(BC$3&gt;(A47taxstdlife+$E1387),((INDEX('PTRM input'!$G$385:$P$434,A47offset,$E1387)-INDEX('PTRM input'!$G$277:$P$326,A47offset,$E1387))*OFFSET($F$7,0,$E1387))-SUM($G1387:BB1387),((INDEX('PTRM input'!$G$385:$P$434,A47offset,$E1387)-INDEX('PTRM input'!$G$277:$P$326,A47offset,$E1387))*OFFSET($F$7,0,$E1387))/A47taxstdlife))</f>
        <v>0</v>
      </c>
      <c r="BD1387" s="251">
        <f ca="1">IF(A47taxstdlife="n/a","n/a",IF(BD$3&gt;(A47taxstdlife+$E1387),((INDEX('PTRM input'!$G$385:$P$434,A47offset,$E1387)-INDEX('PTRM input'!$G$277:$P$326,A47offset,$E1387))*OFFSET($F$7,0,$E1387))-SUM($G1387:BC1387),((INDEX('PTRM input'!$G$385:$P$434,A47offset,$E1387)-INDEX('PTRM input'!$G$277:$P$326,A47offset,$E1387))*OFFSET($F$7,0,$E1387))/A47taxstdlife))</f>
        <v>0</v>
      </c>
      <c r="BE1387" s="251">
        <f ca="1">IF(A47taxstdlife="n/a","n/a",IF(BE$3&gt;(A47taxstdlife+$E1387),((INDEX('PTRM input'!$G$385:$P$434,A47offset,$E1387)-INDEX('PTRM input'!$G$277:$P$326,A47offset,$E1387))*OFFSET($F$7,0,$E1387))-SUM($G1387:BD1387),((INDEX('PTRM input'!$G$385:$P$434,A47offset,$E1387)-INDEX('PTRM input'!$G$277:$P$326,A47offset,$E1387))*OFFSET($F$7,0,$E1387))/A47taxstdlife))</f>
        <v>0</v>
      </c>
      <c r="BF1387" s="251">
        <f ca="1">IF(A47taxstdlife="n/a","n/a",IF(BF$3&gt;(A47taxstdlife+$E1387),((INDEX('PTRM input'!$G$385:$P$434,A47offset,$E1387)-INDEX('PTRM input'!$G$277:$P$326,A47offset,$E1387))*OFFSET($F$7,0,$E1387))-SUM($G1387:BE1387),((INDEX('PTRM input'!$G$385:$P$434,A47offset,$E1387)-INDEX('PTRM input'!$G$277:$P$326,A47offset,$E1387))*OFFSET($F$7,0,$E1387))/A47taxstdlife))</f>
        <v>0</v>
      </c>
      <c r="BG1387" s="251">
        <f ca="1">IF(A47taxstdlife="n/a","n/a",IF(BG$3&gt;(A47taxstdlife+$E1387),((INDEX('PTRM input'!$G$385:$P$434,A47offset,$E1387)-INDEX('PTRM input'!$G$277:$P$326,A47offset,$E1387))*OFFSET($F$7,0,$E1387))-SUM($G1387:BF1387),((INDEX('PTRM input'!$G$385:$P$434,A47offset,$E1387)-INDEX('PTRM input'!$G$277:$P$326,A47offset,$E1387))*OFFSET($F$7,0,$E1387))/A47taxstdlife))</f>
        <v>0</v>
      </c>
      <c r="BH1387" s="251">
        <f ca="1">IF(A47taxstdlife="n/a","n/a",IF(BH$3&gt;(A47taxstdlife+$E1387),((INDEX('PTRM input'!$G$385:$P$434,A47offset,$E1387)-INDEX('PTRM input'!$G$277:$P$326,A47offset,$E1387))*OFFSET($F$7,0,$E1387))-SUM($G1387:BG1387),((INDEX('PTRM input'!$G$385:$P$434,A47offset,$E1387)-INDEX('PTRM input'!$G$277:$P$326,A47offset,$E1387))*OFFSET($F$7,0,$E1387))/A47taxstdlife))</f>
        <v>0</v>
      </c>
      <c r="BI1387" s="251">
        <f ca="1">IF(A47taxstdlife="n/a","n/a",IF(BI$3&gt;(A47taxstdlife+$E1387),((INDEX('PTRM input'!$G$385:$P$434,A47offset,$E1387)-INDEX('PTRM input'!$G$277:$P$326,A47offset,$E1387))*OFFSET($F$7,0,$E1387))-SUM($G1387:BH1387),((INDEX('PTRM input'!$G$385:$P$434,A47offset,$E1387)-INDEX('PTRM input'!$G$277:$P$326,A47offset,$E1387))*OFFSET($F$7,0,$E1387))/A47taxstdlife))</f>
        <v>0</v>
      </c>
      <c r="BJ1387" s="116"/>
      <c r="BK1387" s="116"/>
      <c r="BL1387" s="116"/>
      <c r="BM1387" s="116"/>
    </row>
    <row r="1388" spans="1:65" ht="12.75" hidden="1" customHeight="1" outlineLevel="2">
      <c r="A1388" s="366"/>
      <c r="B1388" s="19"/>
      <c r="C1388" s="18"/>
      <c r="D1388" s="760"/>
      <c r="E1388" s="86">
        <v>9</v>
      </c>
      <c r="F1388" s="356"/>
      <c r="G1388" s="434"/>
      <c r="H1388" s="435"/>
      <c r="I1388" s="435"/>
      <c r="J1388" s="435"/>
      <c r="K1388" s="435"/>
      <c r="L1388" s="435"/>
      <c r="M1388" s="435"/>
      <c r="N1388" s="435"/>
      <c r="O1388" s="619"/>
      <c r="P1388" s="251">
        <f ca="1">IF(A47taxstdlife="n/a","n/a",IF(P$3&gt;(A47taxstdlife+$E1388),((INDEX('PTRM input'!$G$385:$P$434,A47offset,$E1388)-INDEX('PTRM input'!$G$277:$P$326,A47offset,$E1388))*OFFSET($F$7,0,$E1388))-SUM($G1388:O1388),((INDEX('PTRM input'!$G$385:$P$434,A47offset,$E1388)-INDEX('PTRM input'!$G$277:$P$326,A47offset,$E1388))*OFFSET($F$7,0,$E1388))/A47taxstdlife))</f>
        <v>0</v>
      </c>
      <c r="Q1388" s="251">
        <f ca="1">IF(A47taxstdlife="n/a","n/a",IF(Q$3&gt;(A47taxstdlife+$E1388),((INDEX('PTRM input'!$G$385:$P$434,A47offset,$E1388)-INDEX('PTRM input'!$G$277:$P$326,A47offset,$E1388))*OFFSET($F$7,0,$E1388))-SUM($G1388:P1388),((INDEX('PTRM input'!$G$385:$P$434,A47offset,$E1388)-INDEX('PTRM input'!$G$277:$P$326,A47offset,$E1388))*OFFSET($F$7,0,$E1388))/A47taxstdlife))</f>
        <v>0</v>
      </c>
      <c r="R1388" s="251">
        <f ca="1">IF(A47taxstdlife="n/a","n/a",IF(R$3&gt;(A47taxstdlife+$E1388),((INDEX('PTRM input'!$G$385:$P$434,A47offset,$E1388)-INDEX('PTRM input'!$G$277:$P$326,A47offset,$E1388))*OFFSET($F$7,0,$E1388))-SUM($G1388:Q1388),((INDEX('PTRM input'!$G$385:$P$434,A47offset,$E1388)-INDEX('PTRM input'!$G$277:$P$326,A47offset,$E1388))*OFFSET($F$7,0,$E1388))/A47taxstdlife))</f>
        <v>0</v>
      </c>
      <c r="S1388" s="251">
        <f ca="1">IF(A47taxstdlife="n/a","n/a",IF(S$3&gt;(A47taxstdlife+$E1388),((INDEX('PTRM input'!$G$385:$P$434,A47offset,$E1388)-INDEX('PTRM input'!$G$277:$P$326,A47offset,$E1388))*OFFSET($F$7,0,$E1388))-SUM($G1388:R1388),((INDEX('PTRM input'!$G$385:$P$434,A47offset,$E1388)-INDEX('PTRM input'!$G$277:$P$326,A47offset,$E1388))*OFFSET($F$7,0,$E1388))/A47taxstdlife))</f>
        <v>0</v>
      </c>
      <c r="T1388" s="251">
        <f ca="1">IF(A47taxstdlife="n/a","n/a",IF(T$3&gt;(A47taxstdlife+$E1388),((INDEX('PTRM input'!$G$385:$P$434,A47offset,$E1388)-INDEX('PTRM input'!$G$277:$P$326,A47offset,$E1388))*OFFSET($F$7,0,$E1388))-SUM($G1388:S1388),((INDEX('PTRM input'!$G$385:$P$434,A47offset,$E1388)-INDEX('PTRM input'!$G$277:$P$326,A47offset,$E1388))*OFFSET($F$7,0,$E1388))/A47taxstdlife))</f>
        <v>0</v>
      </c>
      <c r="U1388" s="251">
        <f ca="1">IF(A47taxstdlife="n/a","n/a",IF(U$3&gt;(A47taxstdlife+$E1388),((INDEX('PTRM input'!$G$385:$P$434,A47offset,$E1388)-INDEX('PTRM input'!$G$277:$P$326,A47offset,$E1388))*OFFSET($F$7,0,$E1388))-SUM($G1388:T1388),((INDEX('PTRM input'!$G$385:$P$434,A47offset,$E1388)-INDEX('PTRM input'!$G$277:$P$326,A47offset,$E1388))*OFFSET($F$7,0,$E1388))/A47taxstdlife))</f>
        <v>0</v>
      </c>
      <c r="V1388" s="251">
        <f ca="1">IF(A47taxstdlife="n/a","n/a",IF(V$3&gt;(A47taxstdlife+$E1388),((INDEX('PTRM input'!$G$385:$P$434,A47offset,$E1388)-INDEX('PTRM input'!$G$277:$P$326,A47offset,$E1388))*OFFSET($F$7,0,$E1388))-SUM($G1388:U1388),((INDEX('PTRM input'!$G$385:$P$434,A47offset,$E1388)-INDEX('PTRM input'!$G$277:$P$326,A47offset,$E1388))*OFFSET($F$7,0,$E1388))/A47taxstdlife))</f>
        <v>0</v>
      </c>
      <c r="W1388" s="251">
        <f ca="1">IF(A47taxstdlife="n/a","n/a",IF(W$3&gt;(A47taxstdlife+$E1388),((INDEX('PTRM input'!$G$385:$P$434,A47offset,$E1388)-INDEX('PTRM input'!$G$277:$P$326,A47offset,$E1388))*OFFSET($F$7,0,$E1388))-SUM($G1388:V1388),((INDEX('PTRM input'!$G$385:$P$434,A47offset,$E1388)-INDEX('PTRM input'!$G$277:$P$326,A47offset,$E1388))*OFFSET($F$7,0,$E1388))/A47taxstdlife))</f>
        <v>0</v>
      </c>
      <c r="X1388" s="251">
        <f ca="1">IF(A47taxstdlife="n/a","n/a",IF(X$3&gt;(A47taxstdlife+$E1388),((INDEX('PTRM input'!$G$385:$P$434,A47offset,$E1388)-INDEX('PTRM input'!$G$277:$P$326,A47offset,$E1388))*OFFSET($F$7,0,$E1388))-SUM($G1388:W1388),((INDEX('PTRM input'!$G$385:$P$434,A47offset,$E1388)-INDEX('PTRM input'!$G$277:$P$326,A47offset,$E1388))*OFFSET($F$7,0,$E1388))/A47taxstdlife))</f>
        <v>0</v>
      </c>
      <c r="Y1388" s="251">
        <f ca="1">IF(A47taxstdlife="n/a","n/a",IF(Y$3&gt;(A47taxstdlife+$E1388),((INDEX('PTRM input'!$G$385:$P$434,A47offset,$E1388)-INDEX('PTRM input'!$G$277:$P$326,A47offset,$E1388))*OFFSET($F$7,0,$E1388))-SUM($G1388:X1388),((INDEX('PTRM input'!$G$385:$P$434,A47offset,$E1388)-INDEX('PTRM input'!$G$277:$P$326,A47offset,$E1388))*OFFSET($F$7,0,$E1388))/A47taxstdlife))</f>
        <v>0</v>
      </c>
      <c r="Z1388" s="251">
        <f ca="1">IF(A47taxstdlife="n/a","n/a",IF(Z$3&gt;(A47taxstdlife+$E1388),((INDEX('PTRM input'!$G$385:$P$434,A47offset,$E1388)-INDEX('PTRM input'!$G$277:$P$326,A47offset,$E1388))*OFFSET($F$7,0,$E1388))-SUM($G1388:Y1388),((INDEX('PTRM input'!$G$385:$P$434,A47offset,$E1388)-INDEX('PTRM input'!$G$277:$P$326,A47offset,$E1388))*OFFSET($F$7,0,$E1388))/A47taxstdlife))</f>
        <v>0</v>
      </c>
      <c r="AA1388" s="251">
        <f ca="1">IF(A47taxstdlife="n/a","n/a",IF(AA$3&gt;(A47taxstdlife+$E1388),((INDEX('PTRM input'!$G$385:$P$434,A47offset,$E1388)-INDEX('PTRM input'!$G$277:$P$326,A47offset,$E1388))*OFFSET($F$7,0,$E1388))-SUM($G1388:Z1388),((INDEX('PTRM input'!$G$385:$P$434,A47offset,$E1388)-INDEX('PTRM input'!$G$277:$P$326,A47offset,$E1388))*OFFSET($F$7,0,$E1388))/A47taxstdlife))</f>
        <v>0</v>
      </c>
      <c r="AB1388" s="251">
        <f ca="1">IF(A47taxstdlife="n/a","n/a",IF(AB$3&gt;(A47taxstdlife+$E1388),((INDEX('PTRM input'!$G$385:$P$434,A47offset,$E1388)-INDEX('PTRM input'!$G$277:$P$326,A47offset,$E1388))*OFFSET($F$7,0,$E1388))-SUM($G1388:AA1388),((INDEX('PTRM input'!$G$385:$P$434,A47offset,$E1388)-INDEX('PTRM input'!$G$277:$P$326,A47offset,$E1388))*OFFSET($F$7,0,$E1388))/A47taxstdlife))</f>
        <v>0</v>
      </c>
      <c r="AC1388" s="251">
        <f ca="1">IF(A47taxstdlife="n/a","n/a",IF(AC$3&gt;(A47taxstdlife+$E1388),((INDEX('PTRM input'!$G$385:$P$434,A47offset,$E1388)-INDEX('PTRM input'!$G$277:$P$326,A47offset,$E1388))*OFFSET($F$7,0,$E1388))-SUM($G1388:AB1388),((INDEX('PTRM input'!$G$385:$P$434,A47offset,$E1388)-INDEX('PTRM input'!$G$277:$P$326,A47offset,$E1388))*OFFSET($F$7,0,$E1388))/A47taxstdlife))</f>
        <v>0</v>
      </c>
      <c r="AD1388" s="251">
        <f ca="1">IF(A47taxstdlife="n/a","n/a",IF(AD$3&gt;(A47taxstdlife+$E1388),((INDEX('PTRM input'!$G$385:$P$434,A47offset,$E1388)-INDEX('PTRM input'!$G$277:$P$326,A47offset,$E1388))*OFFSET($F$7,0,$E1388))-SUM($G1388:AC1388),((INDEX('PTRM input'!$G$385:$P$434,A47offset,$E1388)-INDEX('PTRM input'!$G$277:$P$326,A47offset,$E1388))*OFFSET($F$7,0,$E1388))/A47taxstdlife))</f>
        <v>0</v>
      </c>
      <c r="AE1388" s="251">
        <f ca="1">IF(A47taxstdlife="n/a","n/a",IF(AE$3&gt;(A47taxstdlife+$E1388),((INDEX('PTRM input'!$G$385:$P$434,A47offset,$E1388)-INDEX('PTRM input'!$G$277:$P$326,A47offset,$E1388))*OFFSET($F$7,0,$E1388))-SUM($G1388:AD1388),((INDEX('PTRM input'!$G$385:$P$434,A47offset,$E1388)-INDEX('PTRM input'!$G$277:$P$326,A47offset,$E1388))*OFFSET($F$7,0,$E1388))/A47taxstdlife))</f>
        <v>0</v>
      </c>
      <c r="AF1388" s="251">
        <f ca="1">IF(A47taxstdlife="n/a","n/a",IF(AF$3&gt;(A47taxstdlife+$E1388),((INDEX('PTRM input'!$G$385:$P$434,A47offset,$E1388)-INDEX('PTRM input'!$G$277:$P$326,A47offset,$E1388))*OFFSET($F$7,0,$E1388))-SUM($G1388:AE1388),((INDEX('PTRM input'!$G$385:$P$434,A47offset,$E1388)-INDEX('PTRM input'!$G$277:$P$326,A47offset,$E1388))*OFFSET($F$7,0,$E1388))/A47taxstdlife))</f>
        <v>0</v>
      </c>
      <c r="AG1388" s="251">
        <f ca="1">IF(A47taxstdlife="n/a","n/a",IF(AG$3&gt;(A47taxstdlife+$E1388),((INDEX('PTRM input'!$G$385:$P$434,A47offset,$E1388)-INDEX('PTRM input'!$G$277:$P$326,A47offset,$E1388))*OFFSET($F$7,0,$E1388))-SUM($G1388:AF1388),((INDEX('PTRM input'!$G$385:$P$434,A47offset,$E1388)-INDEX('PTRM input'!$G$277:$P$326,A47offset,$E1388))*OFFSET($F$7,0,$E1388))/A47taxstdlife))</f>
        <v>0</v>
      </c>
      <c r="AH1388" s="251">
        <f ca="1">IF(A47taxstdlife="n/a","n/a",IF(AH$3&gt;(A47taxstdlife+$E1388),((INDEX('PTRM input'!$G$385:$P$434,A47offset,$E1388)-INDEX('PTRM input'!$G$277:$P$326,A47offset,$E1388))*OFFSET($F$7,0,$E1388))-SUM($G1388:AG1388),((INDEX('PTRM input'!$G$385:$P$434,A47offset,$E1388)-INDEX('PTRM input'!$G$277:$P$326,A47offset,$E1388))*OFFSET($F$7,0,$E1388))/A47taxstdlife))</f>
        <v>0</v>
      </c>
      <c r="AI1388" s="251">
        <f ca="1">IF(A47taxstdlife="n/a","n/a",IF(AI$3&gt;(A47taxstdlife+$E1388),((INDEX('PTRM input'!$G$385:$P$434,A47offset,$E1388)-INDEX('PTRM input'!$G$277:$P$326,A47offset,$E1388))*OFFSET($F$7,0,$E1388))-SUM($G1388:AH1388),((INDEX('PTRM input'!$G$385:$P$434,A47offset,$E1388)-INDEX('PTRM input'!$G$277:$P$326,A47offset,$E1388))*OFFSET($F$7,0,$E1388))/A47taxstdlife))</f>
        <v>0</v>
      </c>
      <c r="AJ1388" s="251">
        <f ca="1">IF(A47taxstdlife="n/a","n/a",IF(AJ$3&gt;(A47taxstdlife+$E1388),((INDEX('PTRM input'!$G$385:$P$434,A47offset,$E1388)-INDEX('PTRM input'!$G$277:$P$326,A47offset,$E1388))*OFFSET($F$7,0,$E1388))-SUM($G1388:AI1388),((INDEX('PTRM input'!$G$385:$P$434,A47offset,$E1388)-INDEX('PTRM input'!$G$277:$P$326,A47offset,$E1388))*OFFSET($F$7,0,$E1388))/A47taxstdlife))</f>
        <v>0</v>
      </c>
      <c r="AK1388" s="251">
        <f ca="1">IF(A47taxstdlife="n/a","n/a",IF(AK$3&gt;(A47taxstdlife+$E1388),((INDEX('PTRM input'!$G$385:$P$434,A47offset,$E1388)-INDEX('PTRM input'!$G$277:$P$326,A47offset,$E1388))*OFFSET($F$7,0,$E1388))-SUM($G1388:AJ1388),((INDEX('PTRM input'!$G$385:$P$434,A47offset,$E1388)-INDEX('PTRM input'!$G$277:$P$326,A47offset,$E1388))*OFFSET($F$7,0,$E1388))/A47taxstdlife))</f>
        <v>0</v>
      </c>
      <c r="AL1388" s="251">
        <f ca="1">IF(A47taxstdlife="n/a","n/a",IF(AL$3&gt;(A47taxstdlife+$E1388),((INDEX('PTRM input'!$G$385:$P$434,A47offset,$E1388)-INDEX('PTRM input'!$G$277:$P$326,A47offset,$E1388))*OFFSET($F$7,0,$E1388))-SUM($G1388:AK1388),((INDEX('PTRM input'!$G$385:$P$434,A47offset,$E1388)-INDEX('PTRM input'!$G$277:$P$326,A47offset,$E1388))*OFFSET($F$7,0,$E1388))/A47taxstdlife))</f>
        <v>0</v>
      </c>
      <c r="AM1388" s="251">
        <f ca="1">IF(A47taxstdlife="n/a","n/a",IF(AM$3&gt;(A47taxstdlife+$E1388),((INDEX('PTRM input'!$G$385:$P$434,A47offset,$E1388)-INDEX('PTRM input'!$G$277:$P$326,A47offset,$E1388))*OFFSET($F$7,0,$E1388))-SUM($G1388:AL1388),((INDEX('PTRM input'!$G$385:$P$434,A47offset,$E1388)-INDEX('PTRM input'!$G$277:$P$326,A47offset,$E1388))*OFFSET($F$7,0,$E1388))/A47taxstdlife))</f>
        <v>0</v>
      </c>
      <c r="AN1388" s="251">
        <f ca="1">IF(A47taxstdlife="n/a","n/a",IF(AN$3&gt;(A47taxstdlife+$E1388),((INDEX('PTRM input'!$G$385:$P$434,A47offset,$E1388)-INDEX('PTRM input'!$G$277:$P$326,A47offset,$E1388))*OFFSET($F$7,0,$E1388))-SUM($G1388:AM1388),((INDEX('PTRM input'!$G$385:$P$434,A47offset,$E1388)-INDEX('PTRM input'!$G$277:$P$326,A47offset,$E1388))*OFFSET($F$7,0,$E1388))/A47taxstdlife))</f>
        <v>0</v>
      </c>
      <c r="AO1388" s="251">
        <f ca="1">IF(A47taxstdlife="n/a","n/a",IF(AO$3&gt;(A47taxstdlife+$E1388),((INDEX('PTRM input'!$G$385:$P$434,A47offset,$E1388)-INDEX('PTRM input'!$G$277:$P$326,A47offset,$E1388))*OFFSET($F$7,0,$E1388))-SUM($G1388:AN1388),((INDEX('PTRM input'!$G$385:$P$434,A47offset,$E1388)-INDEX('PTRM input'!$G$277:$P$326,A47offset,$E1388))*OFFSET($F$7,0,$E1388))/A47taxstdlife))</f>
        <v>0</v>
      </c>
      <c r="AP1388" s="251">
        <f ca="1">IF(A47taxstdlife="n/a","n/a",IF(AP$3&gt;(A47taxstdlife+$E1388),((INDEX('PTRM input'!$G$385:$P$434,A47offset,$E1388)-INDEX('PTRM input'!$G$277:$P$326,A47offset,$E1388))*OFFSET($F$7,0,$E1388))-SUM($G1388:AO1388),((INDEX('PTRM input'!$G$385:$P$434,A47offset,$E1388)-INDEX('PTRM input'!$G$277:$P$326,A47offset,$E1388))*OFFSET($F$7,0,$E1388))/A47taxstdlife))</f>
        <v>0</v>
      </c>
      <c r="AQ1388" s="251">
        <f ca="1">IF(A47taxstdlife="n/a","n/a",IF(AQ$3&gt;(A47taxstdlife+$E1388),((INDEX('PTRM input'!$G$385:$P$434,A47offset,$E1388)-INDEX('PTRM input'!$G$277:$P$326,A47offset,$E1388))*OFFSET($F$7,0,$E1388))-SUM($G1388:AP1388),((INDEX('PTRM input'!$G$385:$P$434,A47offset,$E1388)-INDEX('PTRM input'!$G$277:$P$326,A47offset,$E1388))*OFFSET($F$7,0,$E1388))/A47taxstdlife))</f>
        <v>0</v>
      </c>
      <c r="AR1388" s="251">
        <f ca="1">IF(A47taxstdlife="n/a","n/a",IF(AR$3&gt;(A47taxstdlife+$E1388),((INDEX('PTRM input'!$G$385:$P$434,A47offset,$E1388)-INDEX('PTRM input'!$G$277:$P$326,A47offset,$E1388))*OFFSET($F$7,0,$E1388))-SUM($G1388:AQ1388),((INDEX('PTRM input'!$G$385:$P$434,A47offset,$E1388)-INDEX('PTRM input'!$G$277:$P$326,A47offset,$E1388))*OFFSET($F$7,0,$E1388))/A47taxstdlife))</f>
        <v>0</v>
      </c>
      <c r="AS1388" s="251">
        <f ca="1">IF(A47taxstdlife="n/a","n/a",IF(AS$3&gt;(A47taxstdlife+$E1388),((INDEX('PTRM input'!$G$385:$P$434,A47offset,$E1388)-INDEX('PTRM input'!$G$277:$P$326,A47offset,$E1388))*OFFSET($F$7,0,$E1388))-SUM($G1388:AR1388),((INDEX('PTRM input'!$G$385:$P$434,A47offset,$E1388)-INDEX('PTRM input'!$G$277:$P$326,A47offset,$E1388))*OFFSET($F$7,0,$E1388))/A47taxstdlife))</f>
        <v>0</v>
      </c>
      <c r="AT1388" s="251">
        <f ca="1">IF(A47taxstdlife="n/a","n/a",IF(AT$3&gt;(A47taxstdlife+$E1388),((INDEX('PTRM input'!$G$385:$P$434,A47offset,$E1388)-INDEX('PTRM input'!$G$277:$P$326,A47offset,$E1388))*OFFSET($F$7,0,$E1388))-SUM($G1388:AS1388),((INDEX('PTRM input'!$G$385:$P$434,A47offset,$E1388)-INDEX('PTRM input'!$G$277:$P$326,A47offset,$E1388))*OFFSET($F$7,0,$E1388))/A47taxstdlife))</f>
        <v>0</v>
      </c>
      <c r="AU1388" s="251">
        <f ca="1">IF(A47taxstdlife="n/a","n/a",IF(AU$3&gt;(A47taxstdlife+$E1388),((INDEX('PTRM input'!$G$385:$P$434,A47offset,$E1388)-INDEX('PTRM input'!$G$277:$P$326,A47offset,$E1388))*OFFSET($F$7,0,$E1388))-SUM($G1388:AT1388),((INDEX('PTRM input'!$G$385:$P$434,A47offset,$E1388)-INDEX('PTRM input'!$G$277:$P$326,A47offset,$E1388))*OFFSET($F$7,0,$E1388))/A47taxstdlife))</f>
        <v>0</v>
      </c>
      <c r="AV1388" s="251">
        <f ca="1">IF(A47taxstdlife="n/a","n/a",IF(AV$3&gt;(A47taxstdlife+$E1388),((INDEX('PTRM input'!$G$385:$P$434,A47offset,$E1388)-INDEX('PTRM input'!$G$277:$P$326,A47offset,$E1388))*OFFSET($F$7,0,$E1388))-SUM($G1388:AU1388),((INDEX('PTRM input'!$G$385:$P$434,A47offset,$E1388)-INDEX('PTRM input'!$G$277:$P$326,A47offset,$E1388))*OFFSET($F$7,0,$E1388))/A47taxstdlife))</f>
        <v>0</v>
      </c>
      <c r="AW1388" s="251">
        <f ca="1">IF(A47taxstdlife="n/a","n/a",IF(AW$3&gt;(A47taxstdlife+$E1388),((INDEX('PTRM input'!$G$385:$P$434,A47offset,$E1388)-INDEX('PTRM input'!$G$277:$P$326,A47offset,$E1388))*OFFSET($F$7,0,$E1388))-SUM($G1388:AV1388),((INDEX('PTRM input'!$G$385:$P$434,A47offset,$E1388)-INDEX('PTRM input'!$G$277:$P$326,A47offset,$E1388))*OFFSET($F$7,0,$E1388))/A47taxstdlife))</f>
        <v>0</v>
      </c>
      <c r="AX1388" s="251">
        <f ca="1">IF(A47taxstdlife="n/a","n/a",IF(AX$3&gt;(A47taxstdlife+$E1388),((INDEX('PTRM input'!$G$385:$P$434,A47offset,$E1388)-INDEX('PTRM input'!$G$277:$P$326,A47offset,$E1388))*OFFSET($F$7,0,$E1388))-SUM($G1388:AW1388),((INDEX('PTRM input'!$G$385:$P$434,A47offset,$E1388)-INDEX('PTRM input'!$G$277:$P$326,A47offset,$E1388))*OFFSET($F$7,0,$E1388))/A47taxstdlife))</f>
        <v>0</v>
      </c>
      <c r="AY1388" s="251">
        <f ca="1">IF(A47taxstdlife="n/a","n/a",IF(AY$3&gt;(A47taxstdlife+$E1388),((INDEX('PTRM input'!$G$385:$P$434,A47offset,$E1388)-INDEX('PTRM input'!$G$277:$P$326,A47offset,$E1388))*OFFSET($F$7,0,$E1388))-SUM($G1388:AX1388),((INDEX('PTRM input'!$G$385:$P$434,A47offset,$E1388)-INDEX('PTRM input'!$G$277:$P$326,A47offset,$E1388))*OFFSET($F$7,0,$E1388))/A47taxstdlife))</f>
        <v>0</v>
      </c>
      <c r="AZ1388" s="251">
        <f ca="1">IF(A47taxstdlife="n/a","n/a",IF(AZ$3&gt;(A47taxstdlife+$E1388),((INDEX('PTRM input'!$G$385:$P$434,A47offset,$E1388)-INDEX('PTRM input'!$G$277:$P$326,A47offset,$E1388))*OFFSET($F$7,0,$E1388))-SUM($G1388:AY1388),((INDEX('PTRM input'!$G$385:$P$434,A47offset,$E1388)-INDEX('PTRM input'!$G$277:$P$326,A47offset,$E1388))*OFFSET($F$7,0,$E1388))/A47taxstdlife))</f>
        <v>0</v>
      </c>
      <c r="BA1388" s="251">
        <f ca="1">IF(A47taxstdlife="n/a","n/a",IF(BA$3&gt;(A47taxstdlife+$E1388),((INDEX('PTRM input'!$G$385:$P$434,A47offset,$E1388)-INDEX('PTRM input'!$G$277:$P$326,A47offset,$E1388))*OFFSET($F$7,0,$E1388))-SUM($G1388:AZ1388),((INDEX('PTRM input'!$G$385:$P$434,A47offset,$E1388)-INDEX('PTRM input'!$G$277:$P$326,A47offset,$E1388))*OFFSET($F$7,0,$E1388))/A47taxstdlife))</f>
        <v>0</v>
      </c>
      <c r="BB1388" s="251">
        <f ca="1">IF(A47taxstdlife="n/a","n/a",IF(BB$3&gt;(A47taxstdlife+$E1388),((INDEX('PTRM input'!$G$385:$P$434,A47offset,$E1388)-INDEX('PTRM input'!$G$277:$P$326,A47offset,$E1388))*OFFSET($F$7,0,$E1388))-SUM($G1388:BA1388),((INDEX('PTRM input'!$G$385:$P$434,A47offset,$E1388)-INDEX('PTRM input'!$G$277:$P$326,A47offset,$E1388))*OFFSET($F$7,0,$E1388))/A47taxstdlife))</f>
        <v>0</v>
      </c>
      <c r="BC1388" s="251">
        <f ca="1">IF(A47taxstdlife="n/a","n/a",IF(BC$3&gt;(A47taxstdlife+$E1388),((INDEX('PTRM input'!$G$385:$P$434,A47offset,$E1388)-INDEX('PTRM input'!$G$277:$P$326,A47offset,$E1388))*OFFSET($F$7,0,$E1388))-SUM($G1388:BB1388),((INDEX('PTRM input'!$G$385:$P$434,A47offset,$E1388)-INDEX('PTRM input'!$G$277:$P$326,A47offset,$E1388))*OFFSET($F$7,0,$E1388))/A47taxstdlife))</f>
        <v>0</v>
      </c>
      <c r="BD1388" s="251">
        <f ca="1">IF(A47taxstdlife="n/a","n/a",IF(BD$3&gt;(A47taxstdlife+$E1388),((INDEX('PTRM input'!$G$385:$P$434,A47offset,$E1388)-INDEX('PTRM input'!$G$277:$P$326,A47offset,$E1388))*OFFSET($F$7,0,$E1388))-SUM($G1388:BC1388),((INDEX('PTRM input'!$G$385:$P$434,A47offset,$E1388)-INDEX('PTRM input'!$G$277:$P$326,A47offset,$E1388))*OFFSET($F$7,0,$E1388))/A47taxstdlife))</f>
        <v>0</v>
      </c>
      <c r="BE1388" s="251">
        <f ca="1">IF(A47taxstdlife="n/a","n/a",IF(BE$3&gt;(A47taxstdlife+$E1388),((INDEX('PTRM input'!$G$385:$P$434,A47offset,$E1388)-INDEX('PTRM input'!$G$277:$P$326,A47offset,$E1388))*OFFSET($F$7,0,$E1388))-SUM($G1388:BD1388),((INDEX('PTRM input'!$G$385:$P$434,A47offset,$E1388)-INDEX('PTRM input'!$G$277:$P$326,A47offset,$E1388))*OFFSET($F$7,0,$E1388))/A47taxstdlife))</f>
        <v>0</v>
      </c>
      <c r="BF1388" s="251">
        <f ca="1">IF(A47taxstdlife="n/a","n/a",IF(BF$3&gt;(A47taxstdlife+$E1388),((INDEX('PTRM input'!$G$385:$P$434,A47offset,$E1388)-INDEX('PTRM input'!$G$277:$P$326,A47offset,$E1388))*OFFSET($F$7,0,$E1388))-SUM($G1388:BE1388),((INDEX('PTRM input'!$G$385:$P$434,A47offset,$E1388)-INDEX('PTRM input'!$G$277:$P$326,A47offset,$E1388))*OFFSET($F$7,0,$E1388))/A47taxstdlife))</f>
        <v>0</v>
      </c>
      <c r="BG1388" s="251">
        <f ca="1">IF(A47taxstdlife="n/a","n/a",IF(BG$3&gt;(A47taxstdlife+$E1388),((INDEX('PTRM input'!$G$385:$P$434,A47offset,$E1388)-INDEX('PTRM input'!$G$277:$P$326,A47offset,$E1388))*OFFSET($F$7,0,$E1388))-SUM($G1388:BF1388),((INDEX('PTRM input'!$G$385:$P$434,A47offset,$E1388)-INDEX('PTRM input'!$G$277:$P$326,A47offset,$E1388))*OFFSET($F$7,0,$E1388))/A47taxstdlife))</f>
        <v>0</v>
      </c>
      <c r="BH1388" s="251">
        <f ca="1">IF(A47taxstdlife="n/a","n/a",IF(BH$3&gt;(A47taxstdlife+$E1388),((INDEX('PTRM input'!$G$385:$P$434,A47offset,$E1388)-INDEX('PTRM input'!$G$277:$P$326,A47offset,$E1388))*OFFSET($F$7,0,$E1388))-SUM($G1388:BG1388),((INDEX('PTRM input'!$G$385:$P$434,A47offset,$E1388)-INDEX('PTRM input'!$G$277:$P$326,A47offset,$E1388))*OFFSET($F$7,0,$E1388))/A47taxstdlife))</f>
        <v>0</v>
      </c>
      <c r="BI1388" s="251">
        <f ca="1">IF(A47taxstdlife="n/a","n/a",IF(BI$3&gt;(A47taxstdlife+$E1388),((INDEX('PTRM input'!$G$385:$P$434,A47offset,$E1388)-INDEX('PTRM input'!$G$277:$P$326,A47offset,$E1388))*OFFSET($F$7,0,$E1388))-SUM($G1388:BH1388),((INDEX('PTRM input'!$G$385:$P$434,A47offset,$E1388)-INDEX('PTRM input'!$G$277:$P$326,A47offset,$E1388))*OFFSET($F$7,0,$E1388))/A47taxstdlife))</f>
        <v>0</v>
      </c>
      <c r="BJ1388" s="116"/>
      <c r="BK1388" s="116"/>
      <c r="BL1388" s="116"/>
      <c r="BM1388" s="116"/>
    </row>
    <row r="1389" spans="1:65" ht="12.75" hidden="1" customHeight="1" outlineLevel="2">
      <c r="A1389" s="366"/>
      <c r="B1389" s="19"/>
      <c r="C1389" s="18"/>
      <c r="D1389" s="760"/>
      <c r="E1389" s="87">
        <v>10</v>
      </c>
      <c r="F1389" s="356"/>
      <c r="G1389" s="434"/>
      <c r="H1389" s="435"/>
      <c r="I1389" s="435"/>
      <c r="J1389" s="435"/>
      <c r="K1389" s="435"/>
      <c r="L1389" s="435"/>
      <c r="M1389" s="435"/>
      <c r="N1389" s="435"/>
      <c r="O1389" s="435"/>
      <c r="P1389" s="619"/>
      <c r="Q1389" s="251">
        <f ca="1">IF(A47taxstdlife="n/a","n/a",IF(Q$3&gt;(A47taxstdlife+$E1389),((INDEX('PTRM input'!$G$385:$P$434,A47offset,$E1389)-INDEX('PTRM input'!$G$277:$P$326,A47offset,$E1389))*OFFSET($F$7,0,$E1389))-SUM($G1389:P1389),((INDEX('PTRM input'!$G$385:$P$434,A47offset,$E1389)-INDEX('PTRM input'!$G$277:$P$326,A47offset,$E1389))*OFFSET($F$7,0,$E1389))/A47taxstdlife))</f>
        <v>0</v>
      </c>
      <c r="R1389" s="251">
        <f ca="1">IF(A47taxstdlife="n/a","n/a",IF(R$3&gt;(A47taxstdlife+$E1389),((INDEX('PTRM input'!$G$385:$P$434,A47offset,$E1389)-INDEX('PTRM input'!$G$277:$P$326,A47offset,$E1389))*OFFSET($F$7,0,$E1389))-SUM($G1389:Q1389),((INDEX('PTRM input'!$G$385:$P$434,A47offset,$E1389)-INDEX('PTRM input'!$G$277:$P$326,A47offset,$E1389))*OFFSET($F$7,0,$E1389))/A47taxstdlife))</f>
        <v>0</v>
      </c>
      <c r="S1389" s="251">
        <f ca="1">IF(A47taxstdlife="n/a","n/a",IF(S$3&gt;(A47taxstdlife+$E1389),((INDEX('PTRM input'!$G$385:$P$434,A47offset,$E1389)-INDEX('PTRM input'!$G$277:$P$326,A47offset,$E1389))*OFFSET($F$7,0,$E1389))-SUM($G1389:R1389),((INDEX('PTRM input'!$G$385:$P$434,A47offset,$E1389)-INDEX('PTRM input'!$G$277:$P$326,A47offset,$E1389))*OFFSET($F$7,0,$E1389))/A47taxstdlife))</f>
        <v>0</v>
      </c>
      <c r="T1389" s="251">
        <f ca="1">IF(A47taxstdlife="n/a","n/a",IF(T$3&gt;(A47taxstdlife+$E1389),((INDEX('PTRM input'!$G$385:$P$434,A47offset,$E1389)-INDEX('PTRM input'!$G$277:$P$326,A47offset,$E1389))*OFFSET($F$7,0,$E1389))-SUM($G1389:S1389),((INDEX('PTRM input'!$G$385:$P$434,A47offset,$E1389)-INDEX('PTRM input'!$G$277:$P$326,A47offset,$E1389))*OFFSET($F$7,0,$E1389))/A47taxstdlife))</f>
        <v>0</v>
      </c>
      <c r="U1389" s="251">
        <f ca="1">IF(A47taxstdlife="n/a","n/a",IF(U$3&gt;(A47taxstdlife+$E1389),((INDEX('PTRM input'!$G$385:$P$434,A47offset,$E1389)-INDEX('PTRM input'!$G$277:$P$326,A47offset,$E1389))*OFFSET($F$7,0,$E1389))-SUM($G1389:T1389),((INDEX('PTRM input'!$G$385:$P$434,A47offset,$E1389)-INDEX('PTRM input'!$G$277:$P$326,A47offset,$E1389))*OFFSET($F$7,0,$E1389))/A47taxstdlife))</f>
        <v>0</v>
      </c>
      <c r="V1389" s="251">
        <f ca="1">IF(A47taxstdlife="n/a","n/a",IF(V$3&gt;(A47taxstdlife+$E1389),((INDEX('PTRM input'!$G$385:$P$434,A47offset,$E1389)-INDEX('PTRM input'!$G$277:$P$326,A47offset,$E1389))*OFFSET($F$7,0,$E1389))-SUM($G1389:U1389),((INDEX('PTRM input'!$G$385:$P$434,A47offset,$E1389)-INDEX('PTRM input'!$G$277:$P$326,A47offset,$E1389))*OFFSET($F$7,0,$E1389))/A47taxstdlife))</f>
        <v>0</v>
      </c>
      <c r="W1389" s="251">
        <f ca="1">IF(A47taxstdlife="n/a","n/a",IF(W$3&gt;(A47taxstdlife+$E1389),((INDEX('PTRM input'!$G$385:$P$434,A47offset,$E1389)-INDEX('PTRM input'!$G$277:$P$326,A47offset,$E1389))*OFFSET($F$7,0,$E1389))-SUM($G1389:V1389),((INDEX('PTRM input'!$G$385:$P$434,A47offset,$E1389)-INDEX('PTRM input'!$G$277:$P$326,A47offset,$E1389))*OFFSET($F$7,0,$E1389))/A47taxstdlife))</f>
        <v>0</v>
      </c>
      <c r="X1389" s="251">
        <f ca="1">IF(A47taxstdlife="n/a","n/a",IF(X$3&gt;(A47taxstdlife+$E1389),((INDEX('PTRM input'!$G$385:$P$434,A47offset,$E1389)-INDEX('PTRM input'!$G$277:$P$326,A47offset,$E1389))*OFFSET($F$7,0,$E1389))-SUM($G1389:W1389),((INDEX('PTRM input'!$G$385:$P$434,A47offset,$E1389)-INDEX('PTRM input'!$G$277:$P$326,A47offset,$E1389))*OFFSET($F$7,0,$E1389))/A47taxstdlife))</f>
        <v>0</v>
      </c>
      <c r="Y1389" s="251">
        <f ca="1">IF(A47taxstdlife="n/a","n/a",IF(Y$3&gt;(A47taxstdlife+$E1389),((INDEX('PTRM input'!$G$385:$P$434,A47offset,$E1389)-INDEX('PTRM input'!$G$277:$P$326,A47offset,$E1389))*OFFSET($F$7,0,$E1389))-SUM($G1389:X1389),((INDEX('PTRM input'!$G$385:$P$434,A47offset,$E1389)-INDEX('PTRM input'!$G$277:$P$326,A47offset,$E1389))*OFFSET($F$7,0,$E1389))/A47taxstdlife))</f>
        <v>0</v>
      </c>
      <c r="Z1389" s="251">
        <f ca="1">IF(A47taxstdlife="n/a","n/a",IF(Z$3&gt;(A47taxstdlife+$E1389),((INDEX('PTRM input'!$G$385:$P$434,A47offset,$E1389)-INDEX('PTRM input'!$G$277:$P$326,A47offset,$E1389))*OFFSET($F$7,0,$E1389))-SUM($G1389:Y1389),((INDEX('PTRM input'!$G$385:$P$434,A47offset,$E1389)-INDEX('PTRM input'!$G$277:$P$326,A47offset,$E1389))*OFFSET($F$7,0,$E1389))/A47taxstdlife))</f>
        <v>0</v>
      </c>
      <c r="AA1389" s="251">
        <f ca="1">IF(A47taxstdlife="n/a","n/a",IF(AA$3&gt;(A47taxstdlife+$E1389),((INDEX('PTRM input'!$G$385:$P$434,A47offset,$E1389)-INDEX('PTRM input'!$G$277:$P$326,A47offset,$E1389))*OFFSET($F$7,0,$E1389))-SUM($G1389:Z1389),((INDEX('PTRM input'!$G$385:$P$434,A47offset,$E1389)-INDEX('PTRM input'!$G$277:$P$326,A47offset,$E1389))*OFFSET($F$7,0,$E1389))/A47taxstdlife))</f>
        <v>0</v>
      </c>
      <c r="AB1389" s="251">
        <f ca="1">IF(A47taxstdlife="n/a","n/a",IF(AB$3&gt;(A47taxstdlife+$E1389),((INDEX('PTRM input'!$G$385:$P$434,A47offset,$E1389)-INDEX('PTRM input'!$G$277:$P$326,A47offset,$E1389))*OFFSET($F$7,0,$E1389))-SUM($G1389:AA1389),((INDEX('PTRM input'!$G$385:$P$434,A47offset,$E1389)-INDEX('PTRM input'!$G$277:$P$326,A47offset,$E1389))*OFFSET($F$7,0,$E1389))/A47taxstdlife))</f>
        <v>0</v>
      </c>
      <c r="AC1389" s="251">
        <f ca="1">IF(A47taxstdlife="n/a","n/a",IF(AC$3&gt;(A47taxstdlife+$E1389),((INDEX('PTRM input'!$G$385:$P$434,A47offset,$E1389)-INDEX('PTRM input'!$G$277:$P$326,A47offset,$E1389))*OFFSET($F$7,0,$E1389))-SUM($G1389:AB1389),((INDEX('PTRM input'!$G$385:$P$434,A47offset,$E1389)-INDEX('PTRM input'!$G$277:$P$326,A47offset,$E1389))*OFFSET($F$7,0,$E1389))/A47taxstdlife))</f>
        <v>0</v>
      </c>
      <c r="AD1389" s="251">
        <f ca="1">IF(A47taxstdlife="n/a","n/a",IF(AD$3&gt;(A47taxstdlife+$E1389),((INDEX('PTRM input'!$G$385:$P$434,A47offset,$E1389)-INDEX('PTRM input'!$G$277:$P$326,A47offset,$E1389))*OFFSET($F$7,0,$E1389))-SUM($G1389:AC1389),((INDEX('PTRM input'!$G$385:$P$434,A47offset,$E1389)-INDEX('PTRM input'!$G$277:$P$326,A47offset,$E1389))*OFFSET($F$7,0,$E1389))/A47taxstdlife))</f>
        <v>0</v>
      </c>
      <c r="AE1389" s="251">
        <f ca="1">IF(A47taxstdlife="n/a","n/a",IF(AE$3&gt;(A47taxstdlife+$E1389),((INDEX('PTRM input'!$G$385:$P$434,A47offset,$E1389)-INDEX('PTRM input'!$G$277:$P$326,A47offset,$E1389))*OFFSET($F$7,0,$E1389))-SUM($G1389:AD1389),((INDEX('PTRM input'!$G$385:$P$434,A47offset,$E1389)-INDEX('PTRM input'!$G$277:$P$326,A47offset,$E1389))*OFFSET($F$7,0,$E1389))/A47taxstdlife))</f>
        <v>0</v>
      </c>
      <c r="AF1389" s="251">
        <f ca="1">IF(A47taxstdlife="n/a","n/a",IF(AF$3&gt;(A47taxstdlife+$E1389),((INDEX('PTRM input'!$G$385:$P$434,A47offset,$E1389)-INDEX('PTRM input'!$G$277:$P$326,A47offset,$E1389))*OFFSET($F$7,0,$E1389))-SUM($G1389:AE1389),((INDEX('PTRM input'!$G$385:$P$434,A47offset,$E1389)-INDEX('PTRM input'!$G$277:$P$326,A47offset,$E1389))*OFFSET($F$7,0,$E1389))/A47taxstdlife))</f>
        <v>0</v>
      </c>
      <c r="AG1389" s="251">
        <f ca="1">IF(A47taxstdlife="n/a","n/a",IF(AG$3&gt;(A47taxstdlife+$E1389),((INDEX('PTRM input'!$G$385:$P$434,A47offset,$E1389)-INDEX('PTRM input'!$G$277:$P$326,A47offset,$E1389))*OFFSET($F$7,0,$E1389))-SUM($G1389:AF1389),((INDEX('PTRM input'!$G$385:$P$434,A47offset,$E1389)-INDEX('PTRM input'!$G$277:$P$326,A47offset,$E1389))*OFFSET($F$7,0,$E1389))/A47taxstdlife))</f>
        <v>0</v>
      </c>
      <c r="AH1389" s="251">
        <f ca="1">IF(A47taxstdlife="n/a","n/a",IF(AH$3&gt;(A47taxstdlife+$E1389),((INDEX('PTRM input'!$G$385:$P$434,A47offset,$E1389)-INDEX('PTRM input'!$G$277:$P$326,A47offset,$E1389))*OFFSET($F$7,0,$E1389))-SUM($G1389:AG1389),((INDEX('PTRM input'!$G$385:$P$434,A47offset,$E1389)-INDEX('PTRM input'!$G$277:$P$326,A47offset,$E1389))*OFFSET($F$7,0,$E1389))/A47taxstdlife))</f>
        <v>0</v>
      </c>
      <c r="AI1389" s="251">
        <f ca="1">IF(A47taxstdlife="n/a","n/a",IF(AI$3&gt;(A47taxstdlife+$E1389),((INDEX('PTRM input'!$G$385:$P$434,A47offset,$E1389)-INDEX('PTRM input'!$G$277:$P$326,A47offset,$E1389))*OFFSET($F$7,0,$E1389))-SUM($G1389:AH1389),((INDEX('PTRM input'!$G$385:$P$434,A47offset,$E1389)-INDEX('PTRM input'!$G$277:$P$326,A47offset,$E1389))*OFFSET($F$7,0,$E1389))/A47taxstdlife))</f>
        <v>0</v>
      </c>
      <c r="AJ1389" s="251">
        <f ca="1">IF(A47taxstdlife="n/a","n/a",IF(AJ$3&gt;(A47taxstdlife+$E1389),((INDEX('PTRM input'!$G$385:$P$434,A47offset,$E1389)-INDEX('PTRM input'!$G$277:$P$326,A47offset,$E1389))*OFFSET($F$7,0,$E1389))-SUM($G1389:AI1389),((INDEX('PTRM input'!$G$385:$P$434,A47offset,$E1389)-INDEX('PTRM input'!$G$277:$P$326,A47offset,$E1389))*OFFSET($F$7,0,$E1389))/A47taxstdlife))</f>
        <v>0</v>
      </c>
      <c r="AK1389" s="251">
        <f ca="1">IF(A47taxstdlife="n/a","n/a",IF(AK$3&gt;(A47taxstdlife+$E1389),((INDEX('PTRM input'!$G$385:$P$434,A47offset,$E1389)-INDEX('PTRM input'!$G$277:$P$326,A47offset,$E1389))*OFFSET($F$7,0,$E1389))-SUM($G1389:AJ1389),((INDEX('PTRM input'!$G$385:$P$434,A47offset,$E1389)-INDEX('PTRM input'!$G$277:$P$326,A47offset,$E1389))*OFFSET($F$7,0,$E1389))/A47taxstdlife))</f>
        <v>0</v>
      </c>
      <c r="AL1389" s="251">
        <f ca="1">IF(A47taxstdlife="n/a","n/a",IF(AL$3&gt;(A47taxstdlife+$E1389),((INDEX('PTRM input'!$G$385:$P$434,A47offset,$E1389)-INDEX('PTRM input'!$G$277:$P$326,A47offset,$E1389))*OFFSET($F$7,0,$E1389))-SUM($G1389:AK1389),((INDEX('PTRM input'!$G$385:$P$434,A47offset,$E1389)-INDEX('PTRM input'!$G$277:$P$326,A47offset,$E1389))*OFFSET($F$7,0,$E1389))/A47taxstdlife))</f>
        <v>0</v>
      </c>
      <c r="AM1389" s="251">
        <f ca="1">IF(A47taxstdlife="n/a","n/a",IF(AM$3&gt;(A47taxstdlife+$E1389),((INDEX('PTRM input'!$G$385:$P$434,A47offset,$E1389)-INDEX('PTRM input'!$G$277:$P$326,A47offset,$E1389))*OFFSET($F$7,0,$E1389))-SUM($G1389:AL1389),((INDEX('PTRM input'!$G$385:$P$434,A47offset,$E1389)-INDEX('PTRM input'!$G$277:$P$326,A47offset,$E1389))*OFFSET($F$7,0,$E1389))/A47taxstdlife))</f>
        <v>0</v>
      </c>
      <c r="AN1389" s="251">
        <f ca="1">IF(A47taxstdlife="n/a","n/a",IF(AN$3&gt;(A47taxstdlife+$E1389),((INDEX('PTRM input'!$G$385:$P$434,A47offset,$E1389)-INDEX('PTRM input'!$G$277:$P$326,A47offset,$E1389))*OFFSET($F$7,0,$E1389))-SUM($G1389:AM1389),((INDEX('PTRM input'!$G$385:$P$434,A47offset,$E1389)-INDEX('PTRM input'!$G$277:$P$326,A47offset,$E1389))*OFFSET($F$7,0,$E1389))/A47taxstdlife))</f>
        <v>0</v>
      </c>
      <c r="AO1389" s="251">
        <f ca="1">IF(A47taxstdlife="n/a","n/a",IF(AO$3&gt;(A47taxstdlife+$E1389),((INDEX('PTRM input'!$G$385:$P$434,A47offset,$E1389)-INDEX('PTRM input'!$G$277:$P$326,A47offset,$E1389))*OFFSET($F$7,0,$E1389))-SUM($G1389:AN1389),((INDEX('PTRM input'!$G$385:$P$434,A47offset,$E1389)-INDEX('PTRM input'!$G$277:$P$326,A47offset,$E1389))*OFFSET($F$7,0,$E1389))/A47taxstdlife))</f>
        <v>0</v>
      </c>
      <c r="AP1389" s="251">
        <f ca="1">IF(A47taxstdlife="n/a","n/a",IF(AP$3&gt;(A47taxstdlife+$E1389),((INDEX('PTRM input'!$G$385:$P$434,A47offset,$E1389)-INDEX('PTRM input'!$G$277:$P$326,A47offset,$E1389))*OFFSET($F$7,0,$E1389))-SUM($G1389:AO1389),((INDEX('PTRM input'!$G$385:$P$434,A47offset,$E1389)-INDEX('PTRM input'!$G$277:$P$326,A47offset,$E1389))*OFFSET($F$7,0,$E1389))/A47taxstdlife))</f>
        <v>0</v>
      </c>
      <c r="AQ1389" s="251">
        <f ca="1">IF(A47taxstdlife="n/a","n/a",IF(AQ$3&gt;(A47taxstdlife+$E1389),((INDEX('PTRM input'!$G$385:$P$434,A47offset,$E1389)-INDEX('PTRM input'!$G$277:$P$326,A47offset,$E1389))*OFFSET($F$7,0,$E1389))-SUM($G1389:AP1389),((INDEX('PTRM input'!$G$385:$P$434,A47offset,$E1389)-INDEX('PTRM input'!$G$277:$P$326,A47offset,$E1389))*OFFSET($F$7,0,$E1389))/A47taxstdlife))</f>
        <v>0</v>
      </c>
      <c r="AR1389" s="251">
        <f ca="1">IF(A47taxstdlife="n/a","n/a",IF(AR$3&gt;(A47taxstdlife+$E1389),((INDEX('PTRM input'!$G$385:$P$434,A47offset,$E1389)-INDEX('PTRM input'!$G$277:$P$326,A47offset,$E1389))*OFFSET($F$7,0,$E1389))-SUM($G1389:AQ1389),((INDEX('PTRM input'!$G$385:$P$434,A47offset,$E1389)-INDEX('PTRM input'!$G$277:$P$326,A47offset,$E1389))*OFFSET($F$7,0,$E1389))/A47taxstdlife))</f>
        <v>0</v>
      </c>
      <c r="AS1389" s="251">
        <f ca="1">IF(A47taxstdlife="n/a","n/a",IF(AS$3&gt;(A47taxstdlife+$E1389),((INDEX('PTRM input'!$G$385:$P$434,A47offset,$E1389)-INDEX('PTRM input'!$G$277:$P$326,A47offset,$E1389))*OFFSET($F$7,0,$E1389))-SUM($G1389:AR1389),((INDEX('PTRM input'!$G$385:$P$434,A47offset,$E1389)-INDEX('PTRM input'!$G$277:$P$326,A47offset,$E1389))*OFFSET($F$7,0,$E1389))/A47taxstdlife))</f>
        <v>0</v>
      </c>
      <c r="AT1389" s="251">
        <f ca="1">IF(A47taxstdlife="n/a","n/a",IF(AT$3&gt;(A47taxstdlife+$E1389),((INDEX('PTRM input'!$G$385:$P$434,A47offset,$E1389)-INDEX('PTRM input'!$G$277:$P$326,A47offset,$E1389))*OFFSET($F$7,0,$E1389))-SUM($G1389:AS1389),((INDEX('PTRM input'!$G$385:$P$434,A47offset,$E1389)-INDEX('PTRM input'!$G$277:$P$326,A47offset,$E1389))*OFFSET($F$7,0,$E1389))/A47taxstdlife))</f>
        <v>0</v>
      </c>
      <c r="AU1389" s="251">
        <f ca="1">IF(A47taxstdlife="n/a","n/a",IF(AU$3&gt;(A47taxstdlife+$E1389),((INDEX('PTRM input'!$G$385:$P$434,A47offset,$E1389)-INDEX('PTRM input'!$G$277:$P$326,A47offset,$E1389))*OFFSET($F$7,0,$E1389))-SUM($G1389:AT1389),((INDEX('PTRM input'!$G$385:$P$434,A47offset,$E1389)-INDEX('PTRM input'!$G$277:$P$326,A47offset,$E1389))*OFFSET($F$7,0,$E1389))/A47taxstdlife))</f>
        <v>0</v>
      </c>
      <c r="AV1389" s="251">
        <f ca="1">IF(A47taxstdlife="n/a","n/a",IF(AV$3&gt;(A47taxstdlife+$E1389),((INDEX('PTRM input'!$G$385:$P$434,A47offset,$E1389)-INDEX('PTRM input'!$G$277:$P$326,A47offset,$E1389))*OFFSET($F$7,0,$E1389))-SUM($G1389:AU1389),((INDEX('PTRM input'!$G$385:$P$434,A47offset,$E1389)-INDEX('PTRM input'!$G$277:$P$326,A47offset,$E1389))*OFFSET($F$7,0,$E1389))/A47taxstdlife))</f>
        <v>0</v>
      </c>
      <c r="AW1389" s="251">
        <f ca="1">IF(A47taxstdlife="n/a","n/a",IF(AW$3&gt;(A47taxstdlife+$E1389),((INDEX('PTRM input'!$G$385:$P$434,A47offset,$E1389)-INDEX('PTRM input'!$G$277:$P$326,A47offset,$E1389))*OFFSET($F$7,0,$E1389))-SUM($G1389:AV1389),((INDEX('PTRM input'!$G$385:$P$434,A47offset,$E1389)-INDEX('PTRM input'!$G$277:$P$326,A47offset,$E1389))*OFFSET($F$7,0,$E1389))/A47taxstdlife))</f>
        <v>0</v>
      </c>
      <c r="AX1389" s="251">
        <f ca="1">IF(A47taxstdlife="n/a","n/a",IF(AX$3&gt;(A47taxstdlife+$E1389),((INDEX('PTRM input'!$G$385:$P$434,A47offset,$E1389)-INDEX('PTRM input'!$G$277:$P$326,A47offset,$E1389))*OFFSET($F$7,0,$E1389))-SUM($G1389:AW1389),((INDEX('PTRM input'!$G$385:$P$434,A47offset,$E1389)-INDEX('PTRM input'!$G$277:$P$326,A47offset,$E1389))*OFFSET($F$7,0,$E1389))/A47taxstdlife))</f>
        <v>0</v>
      </c>
      <c r="AY1389" s="251">
        <f ca="1">IF(A47taxstdlife="n/a","n/a",IF(AY$3&gt;(A47taxstdlife+$E1389),((INDEX('PTRM input'!$G$385:$P$434,A47offset,$E1389)-INDEX('PTRM input'!$G$277:$P$326,A47offset,$E1389))*OFFSET($F$7,0,$E1389))-SUM($G1389:AX1389),((INDEX('PTRM input'!$G$385:$P$434,A47offset,$E1389)-INDEX('PTRM input'!$G$277:$P$326,A47offset,$E1389))*OFFSET($F$7,0,$E1389))/A47taxstdlife))</f>
        <v>0</v>
      </c>
      <c r="AZ1389" s="251">
        <f ca="1">IF(A47taxstdlife="n/a","n/a",IF(AZ$3&gt;(A47taxstdlife+$E1389),((INDEX('PTRM input'!$G$385:$P$434,A47offset,$E1389)-INDEX('PTRM input'!$G$277:$P$326,A47offset,$E1389))*OFFSET($F$7,0,$E1389))-SUM($G1389:AY1389),((INDEX('PTRM input'!$G$385:$P$434,A47offset,$E1389)-INDEX('PTRM input'!$G$277:$P$326,A47offset,$E1389))*OFFSET($F$7,0,$E1389))/A47taxstdlife))</f>
        <v>0</v>
      </c>
      <c r="BA1389" s="251">
        <f ca="1">IF(A47taxstdlife="n/a","n/a",IF(BA$3&gt;(A47taxstdlife+$E1389),((INDEX('PTRM input'!$G$385:$P$434,A47offset,$E1389)-INDEX('PTRM input'!$G$277:$P$326,A47offset,$E1389))*OFFSET($F$7,0,$E1389))-SUM($G1389:AZ1389),((INDEX('PTRM input'!$G$385:$P$434,A47offset,$E1389)-INDEX('PTRM input'!$G$277:$P$326,A47offset,$E1389))*OFFSET($F$7,0,$E1389))/A47taxstdlife))</f>
        <v>0</v>
      </c>
      <c r="BB1389" s="251">
        <f ca="1">IF(A47taxstdlife="n/a","n/a",IF(BB$3&gt;(A47taxstdlife+$E1389),((INDEX('PTRM input'!$G$385:$P$434,A47offset,$E1389)-INDEX('PTRM input'!$G$277:$P$326,A47offset,$E1389))*OFFSET($F$7,0,$E1389))-SUM($G1389:BA1389),((INDEX('PTRM input'!$G$385:$P$434,A47offset,$E1389)-INDEX('PTRM input'!$G$277:$P$326,A47offset,$E1389))*OFFSET($F$7,0,$E1389))/A47taxstdlife))</f>
        <v>0</v>
      </c>
      <c r="BC1389" s="251">
        <f ca="1">IF(A47taxstdlife="n/a","n/a",IF(BC$3&gt;(A47taxstdlife+$E1389),((INDEX('PTRM input'!$G$385:$P$434,A47offset,$E1389)-INDEX('PTRM input'!$G$277:$P$326,A47offset,$E1389))*OFFSET($F$7,0,$E1389))-SUM($G1389:BB1389),((INDEX('PTRM input'!$G$385:$P$434,A47offset,$E1389)-INDEX('PTRM input'!$G$277:$P$326,A47offset,$E1389))*OFFSET($F$7,0,$E1389))/A47taxstdlife))</f>
        <v>0</v>
      </c>
      <c r="BD1389" s="251">
        <f ca="1">IF(A47taxstdlife="n/a","n/a",IF(BD$3&gt;(A47taxstdlife+$E1389),((INDEX('PTRM input'!$G$385:$P$434,A47offset,$E1389)-INDEX('PTRM input'!$G$277:$P$326,A47offset,$E1389))*OFFSET($F$7,0,$E1389))-SUM($G1389:BC1389),((INDEX('PTRM input'!$G$385:$P$434,A47offset,$E1389)-INDEX('PTRM input'!$G$277:$P$326,A47offset,$E1389))*OFFSET($F$7,0,$E1389))/A47taxstdlife))</f>
        <v>0</v>
      </c>
      <c r="BE1389" s="251">
        <f ca="1">IF(A47taxstdlife="n/a","n/a",IF(BE$3&gt;(A47taxstdlife+$E1389),((INDEX('PTRM input'!$G$385:$P$434,A47offset,$E1389)-INDEX('PTRM input'!$G$277:$P$326,A47offset,$E1389))*OFFSET($F$7,0,$E1389))-SUM($G1389:BD1389),((INDEX('PTRM input'!$G$385:$P$434,A47offset,$E1389)-INDEX('PTRM input'!$G$277:$P$326,A47offset,$E1389))*OFFSET($F$7,0,$E1389))/A47taxstdlife))</f>
        <v>0</v>
      </c>
      <c r="BF1389" s="251">
        <f ca="1">IF(A47taxstdlife="n/a","n/a",IF(BF$3&gt;(A47taxstdlife+$E1389),((INDEX('PTRM input'!$G$385:$P$434,A47offset,$E1389)-INDEX('PTRM input'!$G$277:$P$326,A47offset,$E1389))*OFFSET($F$7,0,$E1389))-SUM($G1389:BE1389),((INDEX('PTRM input'!$G$385:$P$434,A47offset,$E1389)-INDEX('PTRM input'!$G$277:$P$326,A47offset,$E1389))*OFFSET($F$7,0,$E1389))/A47taxstdlife))</f>
        <v>0</v>
      </c>
      <c r="BG1389" s="251">
        <f ca="1">IF(A47taxstdlife="n/a","n/a",IF(BG$3&gt;(A47taxstdlife+$E1389),((INDEX('PTRM input'!$G$385:$P$434,A47offset,$E1389)-INDEX('PTRM input'!$G$277:$P$326,A47offset,$E1389))*OFFSET($F$7,0,$E1389))-SUM($G1389:BF1389),((INDEX('PTRM input'!$G$385:$P$434,A47offset,$E1389)-INDEX('PTRM input'!$G$277:$P$326,A47offset,$E1389))*OFFSET($F$7,0,$E1389))/A47taxstdlife))</f>
        <v>0</v>
      </c>
      <c r="BH1389" s="251">
        <f ca="1">IF(A47taxstdlife="n/a","n/a",IF(BH$3&gt;(A47taxstdlife+$E1389),((INDEX('PTRM input'!$G$385:$P$434,A47offset,$E1389)-INDEX('PTRM input'!$G$277:$P$326,A47offset,$E1389))*OFFSET($F$7,0,$E1389))-SUM($G1389:BG1389),((INDEX('PTRM input'!$G$385:$P$434,A47offset,$E1389)-INDEX('PTRM input'!$G$277:$P$326,A47offset,$E1389))*OFFSET($F$7,0,$E1389))/A47taxstdlife))</f>
        <v>0</v>
      </c>
      <c r="BI1389" s="251">
        <f ca="1">IF(A47taxstdlife="n/a","n/a",IF(BI$3&gt;(A47taxstdlife+$E1389),((INDEX('PTRM input'!$G$385:$P$434,A47offset,$E1389)-INDEX('PTRM input'!$G$277:$P$326,A47offset,$E1389))*OFFSET($F$7,0,$E1389))-SUM($G1389:BH1389),((INDEX('PTRM input'!$G$385:$P$434,A47offset,$E1389)-INDEX('PTRM input'!$G$277:$P$326,A47offset,$E1389))*OFFSET($F$7,0,$E1389))/A47taxstdlife))</f>
        <v>0</v>
      </c>
      <c r="BJ1389" s="116"/>
      <c r="BK1389" s="116"/>
      <c r="BL1389" s="116"/>
      <c r="BM1389" s="116"/>
    </row>
    <row r="1390" spans="1:65" ht="12.75" customHeight="1" outlineLevel="1" collapsed="1">
      <c r="A1390" s="366"/>
      <c r="B1390" s="9"/>
      <c r="C1390" s="19">
        <f>Asset47</f>
        <v>0</v>
      </c>
      <c r="D1390" s="9"/>
      <c r="E1390" s="9"/>
      <c r="F1390" s="357"/>
      <c r="G1390" s="371">
        <f ca="1">SUM(G1378:G1389)+'PTRM input'!G$323*G$7</f>
        <v>0</v>
      </c>
      <c r="H1390" s="371">
        <f ca="1">SUM(H1378:H1389)+'PTRM input'!H$323*H$7</f>
        <v>0</v>
      </c>
      <c r="I1390" s="371">
        <f ca="1">SUM(I1378:I1389)+'PTRM input'!I$323*I$7</f>
        <v>0</v>
      </c>
      <c r="J1390" s="371">
        <f ca="1">SUM(J1378:J1389)+'PTRM input'!J$323*J$7</f>
        <v>0</v>
      </c>
      <c r="K1390" s="371">
        <f ca="1">SUM(K1378:K1389)+'PTRM input'!K$323*K$7</f>
        <v>0</v>
      </c>
      <c r="L1390" s="371">
        <f ca="1">SUM(L1378:L1389)+'PTRM input'!L$323*L$7</f>
        <v>0</v>
      </c>
      <c r="M1390" s="371">
        <f ca="1">SUM(M1378:M1389)+'PTRM input'!M$323*M$7</f>
        <v>0</v>
      </c>
      <c r="N1390" s="371">
        <f ca="1">SUM(N1378:N1389)+'PTRM input'!N$323*N$7</f>
        <v>0</v>
      </c>
      <c r="O1390" s="371">
        <f ca="1">SUM(O1378:O1389)+'PTRM input'!O$323*O$7</f>
        <v>0</v>
      </c>
      <c r="P1390" s="371">
        <f ca="1">SUM(P1378:P1389)+'PTRM input'!P$323*P$7</f>
        <v>0</v>
      </c>
      <c r="Q1390" s="371">
        <f t="shared" ref="Q1390:BI1390" ca="1" si="277">SUM(Q1378:Q1389)</f>
        <v>0</v>
      </c>
      <c r="R1390" s="371">
        <f t="shared" ca="1" si="277"/>
        <v>0</v>
      </c>
      <c r="S1390" s="371">
        <f t="shared" ca="1" si="277"/>
        <v>0</v>
      </c>
      <c r="T1390" s="371">
        <f t="shared" ca="1" si="277"/>
        <v>0</v>
      </c>
      <c r="U1390" s="371">
        <f t="shared" ca="1" si="277"/>
        <v>0</v>
      </c>
      <c r="V1390" s="371">
        <f t="shared" ca="1" si="277"/>
        <v>0</v>
      </c>
      <c r="W1390" s="371">
        <f t="shared" ca="1" si="277"/>
        <v>0</v>
      </c>
      <c r="X1390" s="371">
        <f t="shared" ca="1" si="277"/>
        <v>0</v>
      </c>
      <c r="Y1390" s="371">
        <f t="shared" ca="1" si="277"/>
        <v>0</v>
      </c>
      <c r="Z1390" s="371">
        <f t="shared" ca="1" si="277"/>
        <v>0</v>
      </c>
      <c r="AA1390" s="371">
        <f t="shared" ca="1" si="277"/>
        <v>0</v>
      </c>
      <c r="AB1390" s="371">
        <f t="shared" ca="1" si="277"/>
        <v>0</v>
      </c>
      <c r="AC1390" s="371">
        <f t="shared" ca="1" si="277"/>
        <v>0</v>
      </c>
      <c r="AD1390" s="371">
        <f t="shared" ca="1" si="277"/>
        <v>0</v>
      </c>
      <c r="AE1390" s="371">
        <f t="shared" ca="1" si="277"/>
        <v>0</v>
      </c>
      <c r="AF1390" s="371">
        <f t="shared" ca="1" si="277"/>
        <v>0</v>
      </c>
      <c r="AG1390" s="371">
        <f t="shared" ca="1" si="277"/>
        <v>0</v>
      </c>
      <c r="AH1390" s="371">
        <f t="shared" ca="1" si="277"/>
        <v>0</v>
      </c>
      <c r="AI1390" s="371">
        <f t="shared" ca="1" si="277"/>
        <v>0</v>
      </c>
      <c r="AJ1390" s="371">
        <f t="shared" ca="1" si="277"/>
        <v>0</v>
      </c>
      <c r="AK1390" s="371">
        <f t="shared" ca="1" si="277"/>
        <v>0</v>
      </c>
      <c r="AL1390" s="371">
        <f t="shared" ca="1" si="277"/>
        <v>0</v>
      </c>
      <c r="AM1390" s="371">
        <f t="shared" ca="1" si="277"/>
        <v>0</v>
      </c>
      <c r="AN1390" s="371">
        <f t="shared" ca="1" si="277"/>
        <v>0</v>
      </c>
      <c r="AO1390" s="371">
        <f t="shared" ca="1" si="277"/>
        <v>0</v>
      </c>
      <c r="AP1390" s="371">
        <f t="shared" ca="1" si="277"/>
        <v>0</v>
      </c>
      <c r="AQ1390" s="371">
        <f t="shared" ca="1" si="277"/>
        <v>0</v>
      </c>
      <c r="AR1390" s="371">
        <f t="shared" ca="1" si="277"/>
        <v>0</v>
      </c>
      <c r="AS1390" s="371">
        <f t="shared" ca="1" si="277"/>
        <v>0</v>
      </c>
      <c r="AT1390" s="371">
        <f t="shared" ca="1" si="277"/>
        <v>0</v>
      </c>
      <c r="AU1390" s="371">
        <f t="shared" ca="1" si="277"/>
        <v>0</v>
      </c>
      <c r="AV1390" s="371">
        <f t="shared" ca="1" si="277"/>
        <v>0</v>
      </c>
      <c r="AW1390" s="371">
        <f t="shared" ca="1" si="277"/>
        <v>0</v>
      </c>
      <c r="AX1390" s="371">
        <f t="shared" ca="1" si="277"/>
        <v>0</v>
      </c>
      <c r="AY1390" s="371">
        <f t="shared" ca="1" si="277"/>
        <v>0</v>
      </c>
      <c r="AZ1390" s="371">
        <f t="shared" ca="1" si="277"/>
        <v>0</v>
      </c>
      <c r="BA1390" s="371">
        <f t="shared" ca="1" si="277"/>
        <v>0</v>
      </c>
      <c r="BB1390" s="371">
        <f t="shared" ca="1" si="277"/>
        <v>0</v>
      </c>
      <c r="BC1390" s="371">
        <f t="shared" ca="1" si="277"/>
        <v>0</v>
      </c>
      <c r="BD1390" s="371">
        <f t="shared" ca="1" si="277"/>
        <v>0</v>
      </c>
      <c r="BE1390" s="371">
        <f t="shared" ca="1" si="277"/>
        <v>0</v>
      </c>
      <c r="BF1390" s="371">
        <f t="shared" ca="1" si="277"/>
        <v>0</v>
      </c>
      <c r="BG1390" s="371">
        <f t="shared" ca="1" si="277"/>
        <v>0</v>
      </c>
      <c r="BH1390" s="371">
        <f t="shared" ca="1" si="277"/>
        <v>0</v>
      </c>
      <c r="BI1390" s="371">
        <f t="shared" ca="1" si="277"/>
        <v>0</v>
      </c>
      <c r="BJ1390" s="116"/>
      <c r="BK1390" s="116"/>
      <c r="BL1390" s="116"/>
      <c r="BM1390" s="116"/>
    </row>
    <row r="1391" spans="1:65" ht="12.75" hidden="1" customHeight="1" outlineLevel="2">
      <c r="A1391" s="366"/>
      <c r="B1391" s="106" t="str">
        <f>C1403</f>
        <v>Building installation</v>
      </c>
      <c r="C1391" s="614"/>
      <c r="D1391" s="615" t="s">
        <v>236</v>
      </c>
      <c r="E1391" s="614"/>
      <c r="F1391" s="622"/>
      <c r="G1391" s="617">
        <f>IF('PTRM input'!$E$574='PTRM input'!$G$573,IF(G$3&gt;A48taxremlife,A48taxvalue-SUM(F1391:$F1391),IF(A48taxremlife="N/A","n/a",A48taxvalue/A48taxremlife)),'PTRM input'!G$626)</f>
        <v>0</v>
      </c>
      <c r="H1391" s="617">
        <f>IF('PTRM input'!$E$574='PTRM input'!$G$573,IF(H$3&gt;A48taxremlife,A48taxvalue-SUM($F1391:G1391),IF(A48taxremlife="N/A","n/a",A48taxvalue/A48taxremlife)),'PTRM input'!H$626)</f>
        <v>0</v>
      </c>
      <c r="I1391" s="617">
        <f>IF('PTRM input'!$E$574='PTRM input'!$G$573,IF(I$3&gt;A48taxremlife,A48taxvalue-SUM($F1391:H1391),IF(A48taxremlife="N/A","n/a",A48taxvalue/A48taxremlife)),'PTRM input'!I$626)</f>
        <v>0</v>
      </c>
      <c r="J1391" s="617">
        <f>IF('PTRM input'!$E$574='PTRM input'!$G$573,IF(J$3&gt;A48taxremlife,A48taxvalue-SUM($F1391:I1391),IF(A48taxremlife="N/A","n/a",A48taxvalue/A48taxremlife)),'PTRM input'!J$626)</f>
        <v>0</v>
      </c>
      <c r="K1391" s="617">
        <f>IF('PTRM input'!$E$574='PTRM input'!$G$573,IF(K$3&gt;A48taxremlife,A48taxvalue-SUM($F1391:J1391),IF(A48taxremlife="N/A","n/a",A48taxvalue/A48taxremlife)),'PTRM input'!K$626)</f>
        <v>0</v>
      </c>
      <c r="L1391" s="617">
        <f>IF('PTRM input'!$E$574='PTRM input'!$G$573,IF(L$3&gt;A48taxremlife,A48taxvalue-SUM($F1391:K1391),IF(A48taxremlife="N/A","n/a",A48taxvalue/A48taxremlife)),'PTRM input'!L$626)</f>
        <v>0</v>
      </c>
      <c r="M1391" s="617">
        <f>IF('PTRM input'!$E$574='PTRM input'!$G$573,IF(M$3&gt;A48taxremlife,A48taxvalue-SUM($F1391:L1391),IF(A48taxremlife="N/A","n/a",A48taxvalue/A48taxremlife)),'PTRM input'!M$626)</f>
        <v>0</v>
      </c>
      <c r="N1391" s="617">
        <f>IF('PTRM input'!$E$574='PTRM input'!$G$573,IF(N$3&gt;A48taxremlife,A48taxvalue-SUM($F1391:M1391),IF(A48taxremlife="N/A","n/a",A48taxvalue/A48taxremlife)),'PTRM input'!N$626)</f>
        <v>0</v>
      </c>
      <c r="O1391" s="617">
        <f>IF('PTRM input'!$E$574='PTRM input'!$G$573,IF(O$3&gt;A48taxremlife,A48taxvalue-SUM($F1391:N1391),IF(A48taxremlife="N/A","n/a",A48taxvalue/A48taxremlife)),'PTRM input'!O$626)</f>
        <v>0</v>
      </c>
      <c r="P1391" s="617">
        <f>IF('PTRM input'!$E$574='PTRM input'!$G$573,IF(P$3&gt;A48taxremlife,A48taxvalue-SUM($F1391:O1391),IF(A48taxremlife="N/A","n/a",A48taxvalue/A48taxremlife)),'PTRM input'!P$626)</f>
        <v>0</v>
      </c>
      <c r="Q1391" s="617">
        <f>IF('PTRM input'!$E$574='PTRM input'!$G$573,IF(Q$3&gt;A48taxremlife,A48taxvalue-SUM($F1391:P1391),IF(A48taxremlife="N/A","n/a",A48taxvalue/A48taxremlife)),'PTRM input'!Q$626)</f>
        <v>0</v>
      </c>
      <c r="R1391" s="617">
        <f>IF('PTRM input'!$E$574='PTRM input'!$G$573,IF(R$3&gt;A48taxremlife,A48taxvalue-SUM($F1391:Q1391),IF(A48taxremlife="N/A","n/a",A48taxvalue/A48taxremlife)),'PTRM input'!R$626)</f>
        <v>0</v>
      </c>
      <c r="S1391" s="617">
        <f>IF('PTRM input'!$E$574='PTRM input'!$G$573,IF(S$3&gt;A48taxremlife,A48taxvalue-SUM($F1391:R1391),IF(A48taxremlife="N/A","n/a",A48taxvalue/A48taxremlife)),'PTRM input'!S$626)</f>
        <v>0</v>
      </c>
      <c r="T1391" s="617">
        <f>IF('PTRM input'!$E$574='PTRM input'!$G$573,IF(T$3&gt;A48taxremlife,A48taxvalue-SUM($F1391:S1391),IF(A48taxremlife="N/A","n/a",A48taxvalue/A48taxremlife)),'PTRM input'!T$626)</f>
        <v>0</v>
      </c>
      <c r="U1391" s="617">
        <f>IF('PTRM input'!$E$574='PTRM input'!$G$573,IF(U$3&gt;A48taxremlife,A48taxvalue-SUM($F1391:T1391),IF(A48taxremlife="N/A","n/a",A48taxvalue/A48taxremlife)),'PTRM input'!U$626)</f>
        <v>0</v>
      </c>
      <c r="V1391" s="617">
        <f>IF('PTRM input'!$E$574='PTRM input'!$G$573,IF(V$3&gt;A48taxremlife,A48taxvalue-SUM($F1391:U1391),IF(A48taxremlife="N/A","n/a",A48taxvalue/A48taxremlife)),'PTRM input'!V$626)</f>
        <v>0</v>
      </c>
      <c r="W1391" s="617">
        <f>IF('PTRM input'!$E$574='PTRM input'!$G$573,IF(W$3&gt;A48taxremlife,A48taxvalue-SUM($F1391:V1391),IF(A48taxremlife="N/A","n/a",A48taxvalue/A48taxremlife)),'PTRM input'!W$626)</f>
        <v>0</v>
      </c>
      <c r="X1391" s="617">
        <f>IF('PTRM input'!$E$574='PTRM input'!$G$573,IF(X$3&gt;A48taxremlife,A48taxvalue-SUM($F1391:W1391),IF(A48taxremlife="N/A","n/a",A48taxvalue/A48taxremlife)),'PTRM input'!X$626)</f>
        <v>0</v>
      </c>
      <c r="Y1391" s="617">
        <f>IF('PTRM input'!$E$574='PTRM input'!$G$573,IF(Y$3&gt;A48taxremlife,A48taxvalue-SUM($F1391:X1391),IF(A48taxremlife="N/A","n/a",A48taxvalue/A48taxremlife)),'PTRM input'!Y$626)</f>
        <v>0</v>
      </c>
      <c r="Z1391" s="617">
        <f>IF('PTRM input'!$E$574='PTRM input'!$G$573,IF(Z$3&gt;A48taxremlife,A48taxvalue-SUM($F1391:Y1391),IF(A48taxremlife="N/A","n/a",A48taxvalue/A48taxremlife)),'PTRM input'!Z$626)</f>
        <v>0</v>
      </c>
      <c r="AA1391" s="617">
        <f>IF('PTRM input'!$E$574='PTRM input'!$G$573,IF(AA$3&gt;A48taxremlife,A48taxvalue-SUM($F1391:Z1391),IF(A48taxremlife="N/A","n/a",A48taxvalue/A48taxremlife)),'PTRM input'!AA$626)</f>
        <v>0</v>
      </c>
      <c r="AB1391" s="617">
        <f>IF('PTRM input'!$E$574='PTRM input'!$G$573,IF(AB$3&gt;A48taxremlife,A48taxvalue-SUM($F1391:AA1391),IF(A48taxremlife="N/A","n/a",A48taxvalue/A48taxremlife)),'PTRM input'!AB$626)</f>
        <v>0</v>
      </c>
      <c r="AC1391" s="617">
        <f>IF('PTRM input'!$E$574='PTRM input'!$G$573,IF(AC$3&gt;A48taxremlife,A48taxvalue-SUM($F1391:AB1391),IF(A48taxremlife="N/A","n/a",A48taxvalue/A48taxremlife)),'PTRM input'!AC$626)</f>
        <v>0</v>
      </c>
      <c r="AD1391" s="617">
        <f>IF('PTRM input'!$E$574='PTRM input'!$G$573,IF(AD$3&gt;A48taxremlife,A48taxvalue-SUM($F1391:AC1391),IF(A48taxremlife="N/A","n/a",A48taxvalue/A48taxremlife)),'PTRM input'!AD$626)</f>
        <v>0</v>
      </c>
      <c r="AE1391" s="617">
        <f>IF('PTRM input'!$E$574='PTRM input'!$G$573,IF(AE$3&gt;A48taxremlife,A48taxvalue-SUM($F1391:AD1391),IF(A48taxremlife="N/A","n/a",A48taxvalue/A48taxremlife)),'PTRM input'!AE$626)</f>
        <v>0</v>
      </c>
      <c r="AF1391" s="617">
        <f>IF('PTRM input'!$E$574='PTRM input'!$G$573,IF(AF$3&gt;A48taxremlife,A48taxvalue-SUM($F1391:AE1391),IF(A48taxremlife="N/A","n/a",A48taxvalue/A48taxremlife)),'PTRM input'!AF$626)</f>
        <v>0</v>
      </c>
      <c r="AG1391" s="617">
        <f>IF('PTRM input'!$E$574='PTRM input'!$G$573,IF(AG$3&gt;A48taxremlife,A48taxvalue-SUM($F1391:AF1391),IF(A48taxremlife="N/A","n/a",A48taxvalue/A48taxremlife)),'PTRM input'!AG$626)</f>
        <v>0</v>
      </c>
      <c r="AH1391" s="617">
        <f>IF('PTRM input'!$E$574='PTRM input'!$G$573,IF(AH$3&gt;A48taxremlife,A48taxvalue-SUM($F1391:AG1391),IF(A48taxremlife="N/A","n/a",A48taxvalue/A48taxremlife)),'PTRM input'!AH$626)</f>
        <v>0</v>
      </c>
      <c r="AI1391" s="617">
        <f>IF('PTRM input'!$E$574='PTRM input'!$G$573,IF(AI$3&gt;A48taxremlife,A48taxvalue-SUM($F1391:AH1391),IF(A48taxremlife="N/A","n/a",A48taxvalue/A48taxremlife)),'PTRM input'!AI$626)</f>
        <v>0</v>
      </c>
      <c r="AJ1391" s="617">
        <f>IF('PTRM input'!$E$574='PTRM input'!$G$573,IF(AJ$3&gt;A48taxremlife,A48taxvalue-SUM($F1391:AI1391),IF(A48taxremlife="N/A","n/a",A48taxvalue/A48taxremlife)),'PTRM input'!AJ$626)</f>
        <v>0</v>
      </c>
      <c r="AK1391" s="617">
        <f>IF('PTRM input'!$E$574='PTRM input'!$G$573,IF(AK$3&gt;A48taxremlife,A48taxvalue-SUM($F1391:AJ1391),IF(A48taxremlife="N/A","n/a",A48taxvalue/A48taxremlife)),'PTRM input'!AK$626)</f>
        <v>0</v>
      </c>
      <c r="AL1391" s="617">
        <f>IF('PTRM input'!$E$574='PTRM input'!$G$573,IF(AL$3&gt;A48taxremlife,A48taxvalue-SUM($F1391:AK1391),IF(A48taxremlife="N/A","n/a",A48taxvalue/A48taxremlife)),'PTRM input'!AL$626)</f>
        <v>0</v>
      </c>
      <c r="AM1391" s="617">
        <f>IF('PTRM input'!$E$574='PTRM input'!$G$573,IF(AM$3&gt;A48taxremlife,A48taxvalue-SUM($F1391:AL1391),IF(A48taxremlife="N/A","n/a",A48taxvalue/A48taxremlife)),'PTRM input'!AM$626)</f>
        <v>0</v>
      </c>
      <c r="AN1391" s="617">
        <f>IF('PTRM input'!$E$574='PTRM input'!$G$573,IF(AN$3&gt;A48taxremlife,A48taxvalue-SUM($F1391:AM1391),IF(A48taxremlife="N/A","n/a",A48taxvalue/A48taxremlife)),'PTRM input'!AN$626)</f>
        <v>0</v>
      </c>
      <c r="AO1391" s="617">
        <f>IF('PTRM input'!$E$574='PTRM input'!$G$573,IF(AO$3&gt;A48taxremlife,A48taxvalue-SUM($F1391:AN1391),IF(A48taxremlife="N/A","n/a",A48taxvalue/A48taxremlife)),'PTRM input'!AO$626)</f>
        <v>0</v>
      </c>
      <c r="AP1391" s="617">
        <f>IF('PTRM input'!$E$574='PTRM input'!$G$573,IF(AP$3&gt;A48taxremlife,A48taxvalue-SUM($F1391:AO1391),IF(A48taxremlife="N/A","n/a",A48taxvalue/A48taxremlife)),'PTRM input'!AP$626)</f>
        <v>0</v>
      </c>
      <c r="AQ1391" s="617">
        <f>IF('PTRM input'!$E$574='PTRM input'!$G$573,IF(AQ$3&gt;A48taxremlife,A48taxvalue-SUM($F1391:AP1391),IF(A48taxremlife="N/A","n/a",A48taxvalue/A48taxremlife)),'PTRM input'!AQ$626)</f>
        <v>0</v>
      </c>
      <c r="AR1391" s="617">
        <f>IF('PTRM input'!$E$574='PTRM input'!$G$573,IF(AR$3&gt;A48taxremlife,A48taxvalue-SUM($F1391:AQ1391),IF(A48taxremlife="N/A","n/a",A48taxvalue/A48taxremlife)),'PTRM input'!AR$626)</f>
        <v>0</v>
      </c>
      <c r="AS1391" s="617">
        <f>IF('PTRM input'!$E$574='PTRM input'!$G$573,IF(AS$3&gt;A48taxremlife,A48taxvalue-SUM($F1391:AR1391),IF(A48taxremlife="N/A","n/a",A48taxvalue/A48taxremlife)),'PTRM input'!AS$626)</f>
        <v>0</v>
      </c>
      <c r="AT1391" s="617">
        <f>IF('PTRM input'!$E$574='PTRM input'!$G$573,IF(AT$3&gt;A48taxremlife,A48taxvalue-SUM($F1391:AS1391),IF(A48taxremlife="N/A","n/a",A48taxvalue/A48taxremlife)),'PTRM input'!AT$626)</f>
        <v>0</v>
      </c>
      <c r="AU1391" s="617">
        <f>IF('PTRM input'!$E$574='PTRM input'!$G$573,IF(AU$3&gt;A48taxremlife,A48taxvalue-SUM($F1391:AT1391),IF(A48taxremlife="N/A","n/a",A48taxvalue/A48taxremlife)),'PTRM input'!AU$626)</f>
        <v>0</v>
      </c>
      <c r="AV1391" s="617">
        <f>IF('PTRM input'!$E$574='PTRM input'!$G$573,IF(AV$3&gt;A48taxremlife,A48taxvalue-SUM($F1391:AU1391),IF(A48taxremlife="N/A","n/a",A48taxvalue/A48taxremlife)),'PTRM input'!AV$626)</f>
        <v>0</v>
      </c>
      <c r="AW1391" s="617">
        <f>IF('PTRM input'!$E$574='PTRM input'!$G$573,IF(AW$3&gt;A48taxremlife,A48taxvalue-SUM($F1391:AV1391),IF(A48taxremlife="N/A","n/a",A48taxvalue/A48taxremlife)),'PTRM input'!AW$626)</f>
        <v>0</v>
      </c>
      <c r="AX1391" s="617">
        <f>IF('PTRM input'!$E$574='PTRM input'!$G$573,IF(AX$3&gt;A48taxremlife,A48taxvalue-SUM($F1391:AW1391),IF(A48taxremlife="N/A","n/a",A48taxvalue/A48taxremlife)),'PTRM input'!AX$626)</f>
        <v>0</v>
      </c>
      <c r="AY1391" s="617">
        <f>IF('PTRM input'!$E$574='PTRM input'!$G$573,IF(AY$3&gt;A48taxremlife,A48taxvalue-SUM($F1391:AX1391),IF(A48taxremlife="N/A","n/a",A48taxvalue/A48taxremlife)),'PTRM input'!AY$626)</f>
        <v>0</v>
      </c>
      <c r="AZ1391" s="617">
        <f>IF('PTRM input'!$E$574='PTRM input'!$G$573,IF(AZ$3&gt;A48taxremlife,A48taxvalue-SUM($F1391:AY1391),IF(A48taxremlife="N/A","n/a",A48taxvalue/A48taxremlife)),'PTRM input'!AZ$626)</f>
        <v>0</v>
      </c>
      <c r="BA1391" s="617">
        <f>IF('PTRM input'!$E$574='PTRM input'!$G$573,IF(BA$3&gt;A48taxremlife,A48taxvalue-SUM($F1391:AZ1391),IF(A48taxremlife="N/A","n/a",A48taxvalue/A48taxremlife)),'PTRM input'!BA$626)</f>
        <v>0</v>
      </c>
      <c r="BB1391" s="617">
        <f>IF('PTRM input'!$E$574='PTRM input'!$G$573,IF(BB$3&gt;A48taxremlife,A48taxvalue-SUM($F1391:BA1391),IF(A48taxremlife="N/A","n/a",A48taxvalue/A48taxremlife)),'PTRM input'!BB$626)</f>
        <v>0</v>
      </c>
      <c r="BC1391" s="617">
        <f>IF('PTRM input'!$E$574='PTRM input'!$G$573,IF(BC$3&gt;A48taxremlife,A48taxvalue-SUM($F1391:BB1391),IF(A48taxremlife="N/A","n/a",A48taxvalue/A48taxremlife)),'PTRM input'!BC$626)</f>
        <v>0</v>
      </c>
      <c r="BD1391" s="617">
        <f>IF('PTRM input'!$E$574='PTRM input'!$G$573,IF(BD$3&gt;A48taxremlife,A48taxvalue-SUM($F1391:BC1391),IF(A48taxremlife="N/A","n/a",A48taxvalue/A48taxremlife)),'PTRM input'!BD$626)</f>
        <v>0</v>
      </c>
      <c r="BE1391" s="617">
        <f>IF('PTRM input'!$E$574='PTRM input'!$G$573,IF(BE$3&gt;A48taxremlife,A48taxvalue-SUM($F1391:BD1391),IF(A48taxremlife="N/A","n/a",A48taxvalue/A48taxremlife)),'PTRM input'!BE$626)</f>
        <v>0</v>
      </c>
      <c r="BF1391" s="617">
        <f>IF('PTRM input'!$E$574='PTRM input'!$G$573,IF(BF$3&gt;A48taxremlife,A48taxvalue-SUM($F1391:BE1391),IF(A48taxremlife="N/A","n/a",A48taxvalue/A48taxremlife)),'PTRM input'!BF$626)</f>
        <v>0</v>
      </c>
      <c r="BG1391" s="617">
        <f>IF('PTRM input'!$E$574='PTRM input'!$G$573,IF(BG$3&gt;A48taxremlife,A48taxvalue-SUM($F1391:BF1391),IF(A48taxremlife="N/A","n/a",A48taxvalue/A48taxremlife)),'PTRM input'!BG$626)</f>
        <v>0</v>
      </c>
      <c r="BH1391" s="617">
        <f>IF('PTRM input'!$E$574='PTRM input'!$G$573,IF(BH$3&gt;A48taxremlife,A48taxvalue-SUM($F1391:BG1391),IF(A48taxremlife="N/A","n/a",A48taxvalue/A48taxremlife)),'PTRM input'!BH$626)</f>
        <v>0</v>
      </c>
      <c r="BI1391" s="617">
        <f>IF('PTRM input'!$E$574='PTRM input'!$G$573,IF(BI$3&gt;A48taxremlife,A48taxvalue-SUM($F1391:BH1391),IF(A48taxremlife="N/A","n/a",A48taxvalue/A48taxremlife)),'PTRM input'!BI$626)</f>
        <v>0</v>
      </c>
      <c r="BJ1391" s="116"/>
      <c r="BK1391" s="116"/>
      <c r="BL1391" s="116"/>
      <c r="BM1391" s="116"/>
    </row>
    <row r="1392" spans="1:65" ht="12.75" hidden="1" customHeight="1" outlineLevel="2">
      <c r="A1392" s="366"/>
      <c r="B1392" s="19"/>
      <c r="C1392" s="18"/>
      <c r="D1392" s="760" t="s">
        <v>237</v>
      </c>
      <c r="E1392" s="86">
        <v>0</v>
      </c>
      <c r="F1392" s="356"/>
      <c r="G1392" s="433"/>
      <c r="H1392" s="433"/>
      <c r="I1392" s="433"/>
      <c r="J1392" s="433"/>
      <c r="K1392" s="433"/>
      <c r="L1392" s="433"/>
      <c r="M1392" s="433"/>
      <c r="N1392" s="433"/>
      <c r="O1392" s="433"/>
      <c r="P1392" s="433"/>
      <c r="Q1392" s="251"/>
      <c r="R1392" s="251"/>
      <c r="S1392" s="251"/>
      <c r="T1392" s="251"/>
      <c r="U1392" s="251"/>
      <c r="V1392" s="251"/>
      <c r="W1392" s="251"/>
      <c r="X1392" s="251"/>
      <c r="Y1392" s="251"/>
      <c r="Z1392" s="251"/>
      <c r="AA1392" s="251"/>
      <c r="AB1392" s="251"/>
      <c r="AC1392" s="251"/>
      <c r="AD1392" s="251"/>
      <c r="AE1392" s="251"/>
      <c r="AF1392" s="251"/>
      <c r="AG1392" s="251"/>
      <c r="AH1392" s="251"/>
      <c r="AI1392" s="251"/>
      <c r="AJ1392" s="251"/>
      <c r="AK1392" s="251"/>
      <c r="AL1392" s="251"/>
      <c r="AM1392" s="251"/>
      <c r="AN1392" s="251"/>
      <c r="AO1392" s="251"/>
      <c r="AP1392" s="251"/>
      <c r="AQ1392" s="251"/>
      <c r="AR1392" s="251"/>
      <c r="AS1392" s="251"/>
      <c r="AT1392" s="251"/>
      <c r="AU1392" s="251"/>
      <c r="AV1392" s="251"/>
      <c r="AW1392" s="251"/>
      <c r="AX1392" s="251"/>
      <c r="AY1392" s="251"/>
      <c r="AZ1392" s="251"/>
      <c r="BA1392" s="251"/>
      <c r="BB1392" s="251"/>
      <c r="BC1392" s="251"/>
      <c r="BD1392" s="251"/>
      <c r="BE1392" s="251"/>
      <c r="BF1392" s="251"/>
      <c r="BG1392" s="251"/>
      <c r="BH1392" s="251"/>
      <c r="BI1392" s="251"/>
      <c r="BJ1392" s="116"/>
      <c r="BK1392" s="116"/>
      <c r="BL1392" s="116"/>
      <c r="BM1392" s="116"/>
    </row>
    <row r="1393" spans="1:65" ht="12.75" hidden="1" customHeight="1" outlineLevel="2">
      <c r="A1393" s="366"/>
      <c r="B1393" s="19"/>
      <c r="C1393" s="18"/>
      <c r="D1393" s="760"/>
      <c r="E1393" s="86">
        <v>1</v>
      </c>
      <c r="F1393" s="356"/>
      <c r="G1393" s="618"/>
      <c r="H1393" s="251">
        <f ca="1">IF(A48taxstdlife="n/a","n/a",IF(H$3&gt;(A48taxstdlife+$E1393),((INDEX('PTRM input'!$G$385:$P$434,A48offset,$E1393)-INDEX('PTRM input'!$G$277:$P$326,A48offset,$E1393))*OFFSET($F$7,0,$E1393))-SUM($G1393:G1393),((INDEX('PTRM input'!$G$385:$P$434,A48offset,$E1393)-INDEX('PTRM input'!$G$277:$P$326,A48offset,$E1393))*OFFSET($F$7,0,$E1393))/A48taxstdlife))</f>
        <v>0</v>
      </c>
      <c r="I1393" s="251">
        <f ca="1">IF(A48taxstdlife="n/a","n/a",IF(I$3&gt;(A48taxstdlife+$E1393),((INDEX('PTRM input'!$G$385:$P$434,A48offset,$E1393)-INDEX('PTRM input'!$G$277:$P$326,A48offset,$E1393))*OFFSET($F$7,0,$E1393))-SUM($G1393:H1393),((INDEX('PTRM input'!$G$385:$P$434,A48offset,$E1393)-INDEX('PTRM input'!$G$277:$P$326,A48offset,$E1393))*OFFSET($F$7,0,$E1393))/A48taxstdlife))</f>
        <v>0</v>
      </c>
      <c r="J1393" s="251">
        <f ca="1">IF(A48taxstdlife="n/a","n/a",IF(J$3&gt;(A48taxstdlife+$E1393),((INDEX('PTRM input'!$G$385:$P$434,A48offset,$E1393)-INDEX('PTRM input'!$G$277:$P$326,A48offset,$E1393))*OFFSET($F$7,0,$E1393))-SUM($G1393:I1393),((INDEX('PTRM input'!$G$385:$P$434,A48offset,$E1393)-INDEX('PTRM input'!$G$277:$P$326,A48offset,$E1393))*OFFSET($F$7,0,$E1393))/A48taxstdlife))</f>
        <v>0</v>
      </c>
      <c r="K1393" s="251">
        <f ca="1">IF(A48taxstdlife="n/a","n/a",IF(K$3&gt;(A48taxstdlife+$E1393),((INDEX('PTRM input'!$G$385:$P$434,A48offset,$E1393)-INDEX('PTRM input'!$G$277:$P$326,A48offset,$E1393))*OFFSET($F$7,0,$E1393))-SUM($G1393:J1393),((INDEX('PTRM input'!$G$385:$P$434,A48offset,$E1393)-INDEX('PTRM input'!$G$277:$P$326,A48offset,$E1393))*OFFSET($F$7,0,$E1393))/A48taxstdlife))</f>
        <v>0</v>
      </c>
      <c r="L1393" s="251">
        <f ca="1">IF(A48taxstdlife="n/a","n/a",IF(L$3&gt;(A48taxstdlife+$E1393),((INDEX('PTRM input'!$G$385:$P$434,A48offset,$E1393)-INDEX('PTRM input'!$G$277:$P$326,A48offset,$E1393))*OFFSET($F$7,0,$E1393))-SUM($G1393:K1393),((INDEX('PTRM input'!$G$385:$P$434,A48offset,$E1393)-INDEX('PTRM input'!$G$277:$P$326,A48offset,$E1393))*OFFSET($F$7,0,$E1393))/A48taxstdlife))</f>
        <v>0</v>
      </c>
      <c r="M1393" s="251">
        <f ca="1">IF(A48taxstdlife="n/a","n/a",IF(M$3&gt;(A48taxstdlife+$E1393),((INDEX('PTRM input'!$G$385:$P$434,A48offset,$E1393)-INDEX('PTRM input'!$G$277:$P$326,A48offset,$E1393))*OFFSET($F$7,0,$E1393))-SUM($G1393:L1393),((INDEX('PTRM input'!$G$385:$P$434,A48offset,$E1393)-INDEX('PTRM input'!$G$277:$P$326,A48offset,$E1393))*OFFSET($F$7,0,$E1393))/A48taxstdlife))</f>
        <v>0</v>
      </c>
      <c r="N1393" s="251">
        <f ca="1">IF(A48taxstdlife="n/a","n/a",IF(N$3&gt;(A48taxstdlife+$E1393),((INDEX('PTRM input'!$G$385:$P$434,A48offset,$E1393)-INDEX('PTRM input'!$G$277:$P$326,A48offset,$E1393))*OFFSET($F$7,0,$E1393))-SUM($G1393:M1393),((INDEX('PTRM input'!$G$385:$P$434,A48offset,$E1393)-INDEX('PTRM input'!$G$277:$P$326,A48offset,$E1393))*OFFSET($F$7,0,$E1393))/A48taxstdlife))</f>
        <v>0</v>
      </c>
      <c r="O1393" s="251">
        <f ca="1">IF(A48taxstdlife="n/a","n/a",IF(O$3&gt;(A48taxstdlife+$E1393),((INDEX('PTRM input'!$G$385:$P$434,A48offset,$E1393)-INDEX('PTRM input'!$G$277:$P$326,A48offset,$E1393))*OFFSET($F$7,0,$E1393))-SUM($G1393:N1393),((INDEX('PTRM input'!$G$385:$P$434,A48offset,$E1393)-INDEX('PTRM input'!$G$277:$P$326,A48offset,$E1393))*OFFSET($F$7,0,$E1393))/A48taxstdlife))</f>
        <v>0</v>
      </c>
      <c r="P1393" s="251">
        <f ca="1">IF(A48taxstdlife="n/a","n/a",IF(P$3&gt;(A48taxstdlife+$E1393),((INDEX('PTRM input'!$G$385:$P$434,A48offset,$E1393)-INDEX('PTRM input'!$G$277:$P$326,A48offset,$E1393))*OFFSET($F$7,0,$E1393))-SUM($G1393:O1393),((INDEX('PTRM input'!$G$385:$P$434,A48offset,$E1393)-INDEX('PTRM input'!$G$277:$P$326,A48offset,$E1393))*OFFSET($F$7,0,$E1393))/A48taxstdlife))</f>
        <v>0</v>
      </c>
      <c r="Q1393" s="251">
        <f ca="1">IF(A48taxstdlife="n/a","n/a",IF(Q$3&gt;(A48taxstdlife+$E1393),((INDEX('PTRM input'!$G$385:$P$434,A48offset,$E1393)-INDEX('PTRM input'!$G$277:$P$326,A48offset,$E1393))*OFFSET($F$7,0,$E1393))-SUM($G1393:P1393),((INDEX('PTRM input'!$G$385:$P$434,A48offset,$E1393)-INDEX('PTRM input'!$G$277:$P$326,A48offset,$E1393))*OFFSET($F$7,0,$E1393))/A48taxstdlife))</f>
        <v>0</v>
      </c>
      <c r="R1393" s="251">
        <f ca="1">IF(A48taxstdlife="n/a","n/a",IF(R$3&gt;(A48taxstdlife+$E1393),((INDEX('PTRM input'!$G$385:$P$434,A48offset,$E1393)-INDEX('PTRM input'!$G$277:$P$326,A48offset,$E1393))*OFFSET($F$7,0,$E1393))-SUM($G1393:Q1393),((INDEX('PTRM input'!$G$385:$P$434,A48offset,$E1393)-INDEX('PTRM input'!$G$277:$P$326,A48offset,$E1393))*OFFSET($F$7,0,$E1393))/A48taxstdlife))</f>
        <v>0</v>
      </c>
      <c r="S1393" s="251">
        <f ca="1">IF(A48taxstdlife="n/a","n/a",IF(S$3&gt;(A48taxstdlife+$E1393),((INDEX('PTRM input'!$G$385:$P$434,A48offset,$E1393)-INDEX('PTRM input'!$G$277:$P$326,A48offset,$E1393))*OFFSET($F$7,0,$E1393))-SUM($G1393:R1393),((INDEX('PTRM input'!$G$385:$P$434,A48offset,$E1393)-INDEX('PTRM input'!$G$277:$P$326,A48offset,$E1393))*OFFSET($F$7,0,$E1393))/A48taxstdlife))</f>
        <v>0</v>
      </c>
      <c r="T1393" s="251">
        <f ca="1">IF(A48taxstdlife="n/a","n/a",IF(T$3&gt;(A48taxstdlife+$E1393),((INDEX('PTRM input'!$G$385:$P$434,A48offset,$E1393)-INDEX('PTRM input'!$G$277:$P$326,A48offset,$E1393))*OFFSET($F$7,0,$E1393))-SUM($G1393:S1393),((INDEX('PTRM input'!$G$385:$P$434,A48offset,$E1393)-INDEX('PTRM input'!$G$277:$P$326,A48offset,$E1393))*OFFSET($F$7,0,$E1393))/A48taxstdlife))</f>
        <v>0</v>
      </c>
      <c r="U1393" s="251">
        <f ca="1">IF(A48taxstdlife="n/a","n/a",IF(U$3&gt;(A48taxstdlife+$E1393),((INDEX('PTRM input'!$G$385:$P$434,A48offset,$E1393)-INDEX('PTRM input'!$G$277:$P$326,A48offset,$E1393))*OFFSET($F$7,0,$E1393))-SUM($G1393:T1393),((INDEX('PTRM input'!$G$385:$P$434,A48offset,$E1393)-INDEX('PTRM input'!$G$277:$P$326,A48offset,$E1393))*OFFSET($F$7,0,$E1393))/A48taxstdlife))</f>
        <v>0</v>
      </c>
      <c r="V1393" s="251">
        <f ca="1">IF(A48taxstdlife="n/a","n/a",IF(V$3&gt;(A48taxstdlife+$E1393),((INDEX('PTRM input'!$G$385:$P$434,A48offset,$E1393)-INDEX('PTRM input'!$G$277:$P$326,A48offset,$E1393))*OFFSET($F$7,0,$E1393))-SUM($G1393:U1393),((INDEX('PTRM input'!$G$385:$P$434,A48offset,$E1393)-INDEX('PTRM input'!$G$277:$P$326,A48offset,$E1393))*OFFSET($F$7,0,$E1393))/A48taxstdlife))</f>
        <v>0</v>
      </c>
      <c r="W1393" s="251">
        <f ca="1">IF(A48taxstdlife="n/a","n/a",IF(W$3&gt;(A48taxstdlife+$E1393),((INDEX('PTRM input'!$G$385:$P$434,A48offset,$E1393)-INDEX('PTRM input'!$G$277:$P$326,A48offset,$E1393))*OFFSET($F$7,0,$E1393))-SUM($G1393:V1393),((INDEX('PTRM input'!$G$385:$P$434,A48offset,$E1393)-INDEX('PTRM input'!$G$277:$P$326,A48offset,$E1393))*OFFSET($F$7,0,$E1393))/A48taxstdlife))</f>
        <v>0</v>
      </c>
      <c r="X1393" s="251">
        <f ca="1">IF(A48taxstdlife="n/a","n/a",IF(X$3&gt;(A48taxstdlife+$E1393),((INDEX('PTRM input'!$G$385:$P$434,A48offset,$E1393)-INDEX('PTRM input'!$G$277:$P$326,A48offset,$E1393))*OFFSET($F$7,0,$E1393))-SUM($G1393:W1393),((INDEX('PTRM input'!$G$385:$P$434,A48offset,$E1393)-INDEX('PTRM input'!$G$277:$P$326,A48offset,$E1393))*OFFSET($F$7,0,$E1393))/A48taxstdlife))</f>
        <v>0</v>
      </c>
      <c r="Y1393" s="251">
        <f ca="1">IF(A48taxstdlife="n/a","n/a",IF(Y$3&gt;(A48taxstdlife+$E1393),((INDEX('PTRM input'!$G$385:$P$434,A48offset,$E1393)-INDEX('PTRM input'!$G$277:$P$326,A48offset,$E1393))*OFFSET($F$7,0,$E1393))-SUM($G1393:X1393),((INDEX('PTRM input'!$G$385:$P$434,A48offset,$E1393)-INDEX('PTRM input'!$G$277:$P$326,A48offset,$E1393))*OFFSET($F$7,0,$E1393))/A48taxstdlife))</f>
        <v>0</v>
      </c>
      <c r="Z1393" s="251">
        <f ca="1">IF(A48taxstdlife="n/a","n/a",IF(Z$3&gt;(A48taxstdlife+$E1393),((INDEX('PTRM input'!$G$385:$P$434,A48offset,$E1393)-INDEX('PTRM input'!$G$277:$P$326,A48offset,$E1393))*OFFSET($F$7,0,$E1393))-SUM($G1393:Y1393),((INDEX('PTRM input'!$G$385:$P$434,A48offset,$E1393)-INDEX('PTRM input'!$G$277:$P$326,A48offset,$E1393))*OFFSET($F$7,0,$E1393))/A48taxstdlife))</f>
        <v>0</v>
      </c>
      <c r="AA1393" s="251">
        <f ca="1">IF(A48taxstdlife="n/a","n/a",IF(AA$3&gt;(A48taxstdlife+$E1393),((INDEX('PTRM input'!$G$385:$P$434,A48offset,$E1393)-INDEX('PTRM input'!$G$277:$P$326,A48offset,$E1393))*OFFSET($F$7,0,$E1393))-SUM($G1393:Z1393),((INDEX('PTRM input'!$G$385:$P$434,A48offset,$E1393)-INDEX('PTRM input'!$G$277:$P$326,A48offset,$E1393))*OFFSET($F$7,0,$E1393))/A48taxstdlife))</f>
        <v>0</v>
      </c>
      <c r="AB1393" s="251">
        <f ca="1">IF(A48taxstdlife="n/a","n/a",IF(AB$3&gt;(A48taxstdlife+$E1393),((INDEX('PTRM input'!$G$385:$P$434,A48offset,$E1393)-INDEX('PTRM input'!$G$277:$P$326,A48offset,$E1393))*OFFSET($F$7,0,$E1393))-SUM($G1393:AA1393),((INDEX('PTRM input'!$G$385:$P$434,A48offset,$E1393)-INDEX('PTRM input'!$G$277:$P$326,A48offset,$E1393))*OFFSET($F$7,0,$E1393))/A48taxstdlife))</f>
        <v>0</v>
      </c>
      <c r="AC1393" s="251">
        <f ca="1">IF(A48taxstdlife="n/a","n/a",IF(AC$3&gt;(A48taxstdlife+$E1393),((INDEX('PTRM input'!$G$385:$P$434,A48offset,$E1393)-INDEX('PTRM input'!$G$277:$P$326,A48offset,$E1393))*OFFSET($F$7,0,$E1393))-SUM($G1393:AB1393),((INDEX('PTRM input'!$G$385:$P$434,A48offset,$E1393)-INDEX('PTRM input'!$G$277:$P$326,A48offset,$E1393))*OFFSET($F$7,0,$E1393))/A48taxstdlife))</f>
        <v>0</v>
      </c>
      <c r="AD1393" s="251">
        <f ca="1">IF(A48taxstdlife="n/a","n/a",IF(AD$3&gt;(A48taxstdlife+$E1393),((INDEX('PTRM input'!$G$385:$P$434,A48offset,$E1393)-INDEX('PTRM input'!$G$277:$P$326,A48offset,$E1393))*OFFSET($F$7,0,$E1393))-SUM($G1393:AC1393),((INDEX('PTRM input'!$G$385:$P$434,A48offset,$E1393)-INDEX('PTRM input'!$G$277:$P$326,A48offset,$E1393))*OFFSET($F$7,0,$E1393))/A48taxstdlife))</f>
        <v>0</v>
      </c>
      <c r="AE1393" s="251">
        <f ca="1">IF(A48taxstdlife="n/a","n/a",IF(AE$3&gt;(A48taxstdlife+$E1393),((INDEX('PTRM input'!$G$385:$P$434,A48offset,$E1393)-INDEX('PTRM input'!$G$277:$P$326,A48offset,$E1393))*OFFSET($F$7,0,$E1393))-SUM($G1393:AD1393),((INDEX('PTRM input'!$G$385:$P$434,A48offset,$E1393)-INDEX('PTRM input'!$G$277:$P$326,A48offset,$E1393))*OFFSET($F$7,0,$E1393))/A48taxstdlife))</f>
        <v>0</v>
      </c>
      <c r="AF1393" s="251">
        <f ca="1">IF(A48taxstdlife="n/a","n/a",IF(AF$3&gt;(A48taxstdlife+$E1393),((INDEX('PTRM input'!$G$385:$P$434,A48offset,$E1393)-INDEX('PTRM input'!$G$277:$P$326,A48offset,$E1393))*OFFSET($F$7,0,$E1393))-SUM($G1393:AE1393),((INDEX('PTRM input'!$G$385:$P$434,A48offset,$E1393)-INDEX('PTRM input'!$G$277:$P$326,A48offset,$E1393))*OFFSET($F$7,0,$E1393))/A48taxstdlife))</f>
        <v>0</v>
      </c>
      <c r="AG1393" s="251">
        <f ca="1">IF(A48taxstdlife="n/a","n/a",IF(AG$3&gt;(A48taxstdlife+$E1393),((INDEX('PTRM input'!$G$385:$P$434,A48offset,$E1393)-INDEX('PTRM input'!$G$277:$P$326,A48offset,$E1393))*OFFSET($F$7,0,$E1393))-SUM($G1393:AF1393),((INDEX('PTRM input'!$G$385:$P$434,A48offset,$E1393)-INDEX('PTRM input'!$G$277:$P$326,A48offset,$E1393))*OFFSET($F$7,0,$E1393))/A48taxstdlife))</f>
        <v>0</v>
      </c>
      <c r="AH1393" s="251">
        <f ca="1">IF(A48taxstdlife="n/a","n/a",IF(AH$3&gt;(A48taxstdlife+$E1393),((INDEX('PTRM input'!$G$385:$P$434,A48offset,$E1393)-INDEX('PTRM input'!$G$277:$P$326,A48offset,$E1393))*OFFSET($F$7,0,$E1393))-SUM($G1393:AG1393),((INDEX('PTRM input'!$G$385:$P$434,A48offset,$E1393)-INDEX('PTRM input'!$G$277:$P$326,A48offset,$E1393))*OFFSET($F$7,0,$E1393))/A48taxstdlife))</f>
        <v>0</v>
      </c>
      <c r="AI1393" s="251">
        <f ca="1">IF(A48taxstdlife="n/a","n/a",IF(AI$3&gt;(A48taxstdlife+$E1393),((INDEX('PTRM input'!$G$385:$P$434,A48offset,$E1393)-INDEX('PTRM input'!$G$277:$P$326,A48offset,$E1393))*OFFSET($F$7,0,$E1393))-SUM($G1393:AH1393),((INDEX('PTRM input'!$G$385:$P$434,A48offset,$E1393)-INDEX('PTRM input'!$G$277:$P$326,A48offset,$E1393))*OFFSET($F$7,0,$E1393))/A48taxstdlife))</f>
        <v>0</v>
      </c>
      <c r="AJ1393" s="251">
        <f ca="1">IF(A48taxstdlife="n/a","n/a",IF(AJ$3&gt;(A48taxstdlife+$E1393),((INDEX('PTRM input'!$G$385:$P$434,A48offset,$E1393)-INDEX('PTRM input'!$G$277:$P$326,A48offset,$E1393))*OFFSET($F$7,0,$E1393))-SUM($G1393:AI1393),((INDEX('PTRM input'!$G$385:$P$434,A48offset,$E1393)-INDEX('PTRM input'!$G$277:$P$326,A48offset,$E1393))*OFFSET($F$7,0,$E1393))/A48taxstdlife))</f>
        <v>0</v>
      </c>
      <c r="AK1393" s="251">
        <f ca="1">IF(A48taxstdlife="n/a","n/a",IF(AK$3&gt;(A48taxstdlife+$E1393),((INDEX('PTRM input'!$G$385:$P$434,A48offset,$E1393)-INDEX('PTRM input'!$G$277:$P$326,A48offset,$E1393))*OFFSET($F$7,0,$E1393))-SUM($G1393:AJ1393),((INDEX('PTRM input'!$G$385:$P$434,A48offset,$E1393)-INDEX('PTRM input'!$G$277:$P$326,A48offset,$E1393))*OFFSET($F$7,0,$E1393))/A48taxstdlife))</f>
        <v>0</v>
      </c>
      <c r="AL1393" s="251">
        <f ca="1">IF(A48taxstdlife="n/a","n/a",IF(AL$3&gt;(A48taxstdlife+$E1393),((INDEX('PTRM input'!$G$385:$P$434,A48offset,$E1393)-INDEX('PTRM input'!$G$277:$P$326,A48offset,$E1393))*OFFSET($F$7,0,$E1393))-SUM($G1393:AK1393),((INDEX('PTRM input'!$G$385:$P$434,A48offset,$E1393)-INDEX('PTRM input'!$G$277:$P$326,A48offset,$E1393))*OFFSET($F$7,0,$E1393))/A48taxstdlife))</f>
        <v>0</v>
      </c>
      <c r="AM1393" s="251">
        <f ca="1">IF(A48taxstdlife="n/a","n/a",IF(AM$3&gt;(A48taxstdlife+$E1393),((INDEX('PTRM input'!$G$385:$P$434,A48offset,$E1393)-INDEX('PTRM input'!$G$277:$P$326,A48offset,$E1393))*OFFSET($F$7,0,$E1393))-SUM($G1393:AL1393),((INDEX('PTRM input'!$G$385:$P$434,A48offset,$E1393)-INDEX('PTRM input'!$G$277:$P$326,A48offset,$E1393))*OFFSET($F$7,0,$E1393))/A48taxstdlife))</f>
        <v>0</v>
      </c>
      <c r="AN1393" s="251">
        <f ca="1">IF(A48taxstdlife="n/a","n/a",IF(AN$3&gt;(A48taxstdlife+$E1393),((INDEX('PTRM input'!$G$385:$P$434,A48offset,$E1393)-INDEX('PTRM input'!$G$277:$P$326,A48offset,$E1393))*OFFSET($F$7,0,$E1393))-SUM($G1393:AM1393),((INDEX('PTRM input'!$G$385:$P$434,A48offset,$E1393)-INDEX('PTRM input'!$G$277:$P$326,A48offset,$E1393))*OFFSET($F$7,0,$E1393))/A48taxstdlife))</f>
        <v>0</v>
      </c>
      <c r="AO1393" s="251">
        <f ca="1">IF(A48taxstdlife="n/a","n/a",IF(AO$3&gt;(A48taxstdlife+$E1393),((INDEX('PTRM input'!$G$385:$P$434,A48offset,$E1393)-INDEX('PTRM input'!$G$277:$P$326,A48offset,$E1393))*OFFSET($F$7,0,$E1393))-SUM($G1393:AN1393),((INDEX('PTRM input'!$G$385:$P$434,A48offset,$E1393)-INDEX('PTRM input'!$G$277:$P$326,A48offset,$E1393))*OFFSET($F$7,0,$E1393))/A48taxstdlife))</f>
        <v>0</v>
      </c>
      <c r="AP1393" s="251">
        <f ca="1">IF(A48taxstdlife="n/a","n/a",IF(AP$3&gt;(A48taxstdlife+$E1393),((INDEX('PTRM input'!$G$385:$P$434,A48offset,$E1393)-INDEX('PTRM input'!$G$277:$P$326,A48offset,$E1393))*OFFSET($F$7,0,$E1393))-SUM($G1393:AO1393),((INDEX('PTRM input'!$G$385:$P$434,A48offset,$E1393)-INDEX('PTRM input'!$G$277:$P$326,A48offset,$E1393))*OFFSET($F$7,0,$E1393))/A48taxstdlife))</f>
        <v>0</v>
      </c>
      <c r="AQ1393" s="251">
        <f ca="1">IF(A48taxstdlife="n/a","n/a",IF(AQ$3&gt;(A48taxstdlife+$E1393),((INDEX('PTRM input'!$G$385:$P$434,A48offset,$E1393)-INDEX('PTRM input'!$G$277:$P$326,A48offset,$E1393))*OFFSET($F$7,0,$E1393))-SUM($G1393:AP1393),((INDEX('PTRM input'!$G$385:$P$434,A48offset,$E1393)-INDEX('PTRM input'!$G$277:$P$326,A48offset,$E1393))*OFFSET($F$7,0,$E1393))/A48taxstdlife))</f>
        <v>0</v>
      </c>
      <c r="AR1393" s="251">
        <f ca="1">IF(A48taxstdlife="n/a","n/a",IF(AR$3&gt;(A48taxstdlife+$E1393),((INDEX('PTRM input'!$G$385:$P$434,A48offset,$E1393)-INDEX('PTRM input'!$G$277:$P$326,A48offset,$E1393))*OFFSET($F$7,0,$E1393))-SUM($G1393:AQ1393),((INDEX('PTRM input'!$G$385:$P$434,A48offset,$E1393)-INDEX('PTRM input'!$G$277:$P$326,A48offset,$E1393))*OFFSET($F$7,0,$E1393))/A48taxstdlife))</f>
        <v>0</v>
      </c>
      <c r="AS1393" s="251">
        <f ca="1">IF(A48taxstdlife="n/a","n/a",IF(AS$3&gt;(A48taxstdlife+$E1393),((INDEX('PTRM input'!$G$385:$P$434,A48offset,$E1393)-INDEX('PTRM input'!$G$277:$P$326,A48offset,$E1393))*OFFSET($F$7,0,$E1393))-SUM($G1393:AR1393),((INDEX('PTRM input'!$G$385:$P$434,A48offset,$E1393)-INDEX('PTRM input'!$G$277:$P$326,A48offset,$E1393))*OFFSET($F$7,0,$E1393))/A48taxstdlife))</f>
        <v>0</v>
      </c>
      <c r="AT1393" s="251">
        <f ca="1">IF(A48taxstdlife="n/a","n/a",IF(AT$3&gt;(A48taxstdlife+$E1393),((INDEX('PTRM input'!$G$385:$P$434,A48offset,$E1393)-INDEX('PTRM input'!$G$277:$P$326,A48offset,$E1393))*OFFSET($F$7,0,$E1393))-SUM($G1393:AS1393),((INDEX('PTRM input'!$G$385:$P$434,A48offset,$E1393)-INDEX('PTRM input'!$G$277:$P$326,A48offset,$E1393))*OFFSET($F$7,0,$E1393))/A48taxstdlife))</f>
        <v>0</v>
      </c>
      <c r="AU1393" s="251">
        <f ca="1">IF(A48taxstdlife="n/a","n/a",IF(AU$3&gt;(A48taxstdlife+$E1393),((INDEX('PTRM input'!$G$385:$P$434,A48offset,$E1393)-INDEX('PTRM input'!$G$277:$P$326,A48offset,$E1393))*OFFSET($F$7,0,$E1393))-SUM($G1393:AT1393),((INDEX('PTRM input'!$G$385:$P$434,A48offset,$E1393)-INDEX('PTRM input'!$G$277:$P$326,A48offset,$E1393))*OFFSET($F$7,0,$E1393))/A48taxstdlife))</f>
        <v>0</v>
      </c>
      <c r="AV1393" s="251">
        <f ca="1">IF(A48taxstdlife="n/a","n/a",IF(AV$3&gt;(A48taxstdlife+$E1393),((INDEX('PTRM input'!$G$385:$P$434,A48offset,$E1393)-INDEX('PTRM input'!$G$277:$P$326,A48offset,$E1393))*OFFSET($F$7,0,$E1393))-SUM($G1393:AU1393),((INDEX('PTRM input'!$G$385:$P$434,A48offset,$E1393)-INDEX('PTRM input'!$G$277:$P$326,A48offset,$E1393))*OFFSET($F$7,0,$E1393))/A48taxstdlife))</f>
        <v>0</v>
      </c>
      <c r="AW1393" s="251">
        <f ca="1">IF(A48taxstdlife="n/a","n/a",IF(AW$3&gt;(A48taxstdlife+$E1393),((INDEX('PTRM input'!$G$385:$P$434,A48offset,$E1393)-INDEX('PTRM input'!$G$277:$P$326,A48offset,$E1393))*OFFSET($F$7,0,$E1393))-SUM($G1393:AV1393),((INDEX('PTRM input'!$G$385:$P$434,A48offset,$E1393)-INDEX('PTRM input'!$G$277:$P$326,A48offset,$E1393))*OFFSET($F$7,0,$E1393))/A48taxstdlife))</f>
        <v>0</v>
      </c>
      <c r="AX1393" s="251">
        <f ca="1">IF(A48taxstdlife="n/a","n/a",IF(AX$3&gt;(A48taxstdlife+$E1393),((INDEX('PTRM input'!$G$385:$P$434,A48offset,$E1393)-INDEX('PTRM input'!$G$277:$P$326,A48offset,$E1393))*OFFSET($F$7,0,$E1393))-SUM($G1393:AW1393),((INDEX('PTRM input'!$G$385:$P$434,A48offset,$E1393)-INDEX('PTRM input'!$G$277:$P$326,A48offset,$E1393))*OFFSET($F$7,0,$E1393))/A48taxstdlife))</f>
        <v>0</v>
      </c>
      <c r="AY1393" s="251">
        <f ca="1">IF(A48taxstdlife="n/a","n/a",IF(AY$3&gt;(A48taxstdlife+$E1393),((INDEX('PTRM input'!$G$385:$P$434,A48offset,$E1393)-INDEX('PTRM input'!$G$277:$P$326,A48offset,$E1393))*OFFSET($F$7,0,$E1393))-SUM($G1393:AX1393),((INDEX('PTRM input'!$G$385:$P$434,A48offset,$E1393)-INDEX('PTRM input'!$G$277:$P$326,A48offset,$E1393))*OFFSET($F$7,0,$E1393))/A48taxstdlife))</f>
        <v>0</v>
      </c>
      <c r="AZ1393" s="251">
        <f ca="1">IF(A48taxstdlife="n/a","n/a",IF(AZ$3&gt;(A48taxstdlife+$E1393),((INDEX('PTRM input'!$G$385:$P$434,A48offset,$E1393)-INDEX('PTRM input'!$G$277:$P$326,A48offset,$E1393))*OFFSET($F$7,0,$E1393))-SUM($G1393:AY1393),((INDEX('PTRM input'!$G$385:$P$434,A48offset,$E1393)-INDEX('PTRM input'!$G$277:$P$326,A48offset,$E1393))*OFFSET($F$7,0,$E1393))/A48taxstdlife))</f>
        <v>0</v>
      </c>
      <c r="BA1393" s="251">
        <f ca="1">IF(A48taxstdlife="n/a","n/a",IF(BA$3&gt;(A48taxstdlife+$E1393),((INDEX('PTRM input'!$G$385:$P$434,A48offset,$E1393)-INDEX('PTRM input'!$G$277:$P$326,A48offset,$E1393))*OFFSET($F$7,0,$E1393))-SUM($G1393:AZ1393),((INDEX('PTRM input'!$G$385:$P$434,A48offset,$E1393)-INDEX('PTRM input'!$G$277:$P$326,A48offset,$E1393))*OFFSET($F$7,0,$E1393))/A48taxstdlife))</f>
        <v>0</v>
      </c>
      <c r="BB1393" s="251">
        <f ca="1">IF(A48taxstdlife="n/a","n/a",IF(BB$3&gt;(A48taxstdlife+$E1393),((INDEX('PTRM input'!$G$385:$P$434,A48offset,$E1393)-INDEX('PTRM input'!$G$277:$P$326,A48offset,$E1393))*OFFSET($F$7,0,$E1393))-SUM($G1393:BA1393),((INDEX('PTRM input'!$G$385:$P$434,A48offset,$E1393)-INDEX('PTRM input'!$G$277:$P$326,A48offset,$E1393))*OFFSET($F$7,0,$E1393))/A48taxstdlife))</f>
        <v>0</v>
      </c>
      <c r="BC1393" s="251">
        <f ca="1">IF(A48taxstdlife="n/a","n/a",IF(BC$3&gt;(A48taxstdlife+$E1393),((INDEX('PTRM input'!$G$385:$P$434,A48offset,$E1393)-INDEX('PTRM input'!$G$277:$P$326,A48offset,$E1393))*OFFSET($F$7,0,$E1393))-SUM($G1393:BB1393),((INDEX('PTRM input'!$G$385:$P$434,A48offset,$E1393)-INDEX('PTRM input'!$G$277:$P$326,A48offset,$E1393))*OFFSET($F$7,0,$E1393))/A48taxstdlife))</f>
        <v>0</v>
      </c>
      <c r="BD1393" s="251">
        <f ca="1">IF(A48taxstdlife="n/a","n/a",IF(BD$3&gt;(A48taxstdlife+$E1393),((INDEX('PTRM input'!$G$385:$P$434,A48offset,$E1393)-INDEX('PTRM input'!$G$277:$P$326,A48offset,$E1393))*OFFSET($F$7,0,$E1393))-SUM($G1393:BC1393),((INDEX('PTRM input'!$G$385:$P$434,A48offset,$E1393)-INDEX('PTRM input'!$G$277:$P$326,A48offset,$E1393))*OFFSET($F$7,0,$E1393))/A48taxstdlife))</f>
        <v>0</v>
      </c>
      <c r="BE1393" s="251">
        <f ca="1">IF(A48taxstdlife="n/a","n/a",IF(BE$3&gt;(A48taxstdlife+$E1393),((INDEX('PTRM input'!$G$385:$P$434,A48offset,$E1393)-INDEX('PTRM input'!$G$277:$P$326,A48offset,$E1393))*OFFSET($F$7,0,$E1393))-SUM($G1393:BD1393),((INDEX('PTRM input'!$G$385:$P$434,A48offset,$E1393)-INDEX('PTRM input'!$G$277:$P$326,A48offset,$E1393))*OFFSET($F$7,0,$E1393))/A48taxstdlife))</f>
        <v>0</v>
      </c>
      <c r="BF1393" s="251">
        <f ca="1">IF(A48taxstdlife="n/a","n/a",IF(BF$3&gt;(A48taxstdlife+$E1393),((INDEX('PTRM input'!$G$385:$P$434,A48offset,$E1393)-INDEX('PTRM input'!$G$277:$P$326,A48offset,$E1393))*OFFSET($F$7,0,$E1393))-SUM($G1393:BE1393),((INDEX('PTRM input'!$G$385:$P$434,A48offset,$E1393)-INDEX('PTRM input'!$G$277:$P$326,A48offset,$E1393))*OFFSET($F$7,0,$E1393))/A48taxstdlife))</f>
        <v>0</v>
      </c>
      <c r="BG1393" s="251">
        <f ca="1">IF(A48taxstdlife="n/a","n/a",IF(BG$3&gt;(A48taxstdlife+$E1393),((INDEX('PTRM input'!$G$385:$P$434,A48offset,$E1393)-INDEX('PTRM input'!$G$277:$P$326,A48offset,$E1393))*OFFSET($F$7,0,$E1393))-SUM($G1393:BF1393),((INDEX('PTRM input'!$G$385:$P$434,A48offset,$E1393)-INDEX('PTRM input'!$G$277:$P$326,A48offset,$E1393))*OFFSET($F$7,0,$E1393))/A48taxstdlife))</f>
        <v>0</v>
      </c>
      <c r="BH1393" s="251">
        <f ca="1">IF(A48taxstdlife="n/a","n/a",IF(BH$3&gt;(A48taxstdlife+$E1393),((INDEX('PTRM input'!$G$385:$P$434,A48offset,$E1393)-INDEX('PTRM input'!$G$277:$P$326,A48offset,$E1393))*OFFSET($F$7,0,$E1393))-SUM($G1393:BG1393),((INDEX('PTRM input'!$G$385:$P$434,A48offset,$E1393)-INDEX('PTRM input'!$G$277:$P$326,A48offset,$E1393))*OFFSET($F$7,0,$E1393))/A48taxstdlife))</f>
        <v>0</v>
      </c>
      <c r="BI1393" s="251">
        <f ca="1">IF(A48taxstdlife="n/a","n/a",IF(BI$3&gt;(A48taxstdlife+$E1393),((INDEX('PTRM input'!$G$385:$P$434,A48offset,$E1393)-INDEX('PTRM input'!$G$277:$P$326,A48offset,$E1393))*OFFSET($F$7,0,$E1393))-SUM($G1393:BH1393),((INDEX('PTRM input'!$G$385:$P$434,A48offset,$E1393)-INDEX('PTRM input'!$G$277:$P$326,A48offset,$E1393))*OFFSET($F$7,0,$E1393))/A48taxstdlife))</f>
        <v>0</v>
      </c>
      <c r="BJ1393" s="116"/>
      <c r="BK1393" s="116"/>
      <c r="BL1393" s="116"/>
      <c r="BM1393" s="116"/>
    </row>
    <row r="1394" spans="1:65" ht="12.75" hidden="1" customHeight="1" outlineLevel="2">
      <c r="A1394" s="366"/>
      <c r="B1394" s="19"/>
      <c r="C1394" s="18"/>
      <c r="D1394" s="760"/>
      <c r="E1394" s="86">
        <v>2</v>
      </c>
      <c r="F1394" s="356"/>
      <c r="G1394" s="434"/>
      <c r="H1394" s="619"/>
      <c r="I1394" s="251">
        <f ca="1">IF(A48taxstdlife="n/a","n/a",IF(I$3&gt;(A48taxstdlife+$E1394),((INDEX('PTRM input'!$G$385:$P$434,A48offset,$E1394)-INDEX('PTRM input'!$G$277:$P$326,A48offset,$E1394))*OFFSET($F$7,0,$E1394))-SUM($G1394:H1394),((INDEX('PTRM input'!$G$385:$P$434,A48offset,$E1394)-INDEX('PTRM input'!$G$277:$P$326,A48offset,$E1394))*OFFSET($F$7,0,$E1394))/A48taxstdlife))</f>
        <v>0</v>
      </c>
      <c r="J1394" s="251">
        <f ca="1">IF(A48taxstdlife="n/a","n/a",IF(J$3&gt;(A48taxstdlife+$E1394),((INDEX('PTRM input'!$G$385:$P$434,A48offset,$E1394)-INDEX('PTRM input'!$G$277:$P$326,A48offset,$E1394))*OFFSET($F$7,0,$E1394))-SUM($G1394:I1394),((INDEX('PTRM input'!$G$385:$P$434,A48offset,$E1394)-INDEX('PTRM input'!$G$277:$P$326,A48offset,$E1394))*OFFSET($F$7,0,$E1394))/A48taxstdlife))</f>
        <v>0</v>
      </c>
      <c r="K1394" s="251">
        <f ca="1">IF(A48taxstdlife="n/a","n/a",IF(K$3&gt;(A48taxstdlife+$E1394),((INDEX('PTRM input'!$G$385:$P$434,A48offset,$E1394)-INDEX('PTRM input'!$G$277:$P$326,A48offset,$E1394))*OFFSET($F$7,0,$E1394))-SUM($G1394:J1394),((INDEX('PTRM input'!$G$385:$P$434,A48offset,$E1394)-INDEX('PTRM input'!$G$277:$P$326,A48offset,$E1394))*OFFSET($F$7,0,$E1394))/A48taxstdlife))</f>
        <v>0</v>
      </c>
      <c r="L1394" s="251">
        <f ca="1">IF(A48taxstdlife="n/a","n/a",IF(L$3&gt;(A48taxstdlife+$E1394),((INDEX('PTRM input'!$G$385:$P$434,A48offset,$E1394)-INDEX('PTRM input'!$G$277:$P$326,A48offset,$E1394))*OFFSET($F$7,0,$E1394))-SUM($G1394:K1394),((INDEX('PTRM input'!$G$385:$P$434,A48offset,$E1394)-INDEX('PTRM input'!$G$277:$P$326,A48offset,$E1394))*OFFSET($F$7,0,$E1394))/A48taxstdlife))</f>
        <v>0</v>
      </c>
      <c r="M1394" s="251">
        <f ca="1">IF(A48taxstdlife="n/a","n/a",IF(M$3&gt;(A48taxstdlife+$E1394),((INDEX('PTRM input'!$G$385:$P$434,A48offset,$E1394)-INDEX('PTRM input'!$G$277:$P$326,A48offset,$E1394))*OFFSET($F$7,0,$E1394))-SUM($G1394:L1394),((INDEX('PTRM input'!$G$385:$P$434,A48offset,$E1394)-INDEX('PTRM input'!$G$277:$P$326,A48offset,$E1394))*OFFSET($F$7,0,$E1394))/A48taxstdlife))</f>
        <v>0</v>
      </c>
      <c r="N1394" s="251">
        <f ca="1">IF(A48taxstdlife="n/a","n/a",IF(N$3&gt;(A48taxstdlife+$E1394),((INDEX('PTRM input'!$G$385:$P$434,A48offset,$E1394)-INDEX('PTRM input'!$G$277:$P$326,A48offset,$E1394))*OFFSET($F$7,0,$E1394))-SUM($G1394:M1394),((INDEX('PTRM input'!$G$385:$P$434,A48offset,$E1394)-INDEX('PTRM input'!$G$277:$P$326,A48offset,$E1394))*OFFSET($F$7,0,$E1394))/A48taxstdlife))</f>
        <v>0</v>
      </c>
      <c r="O1394" s="251">
        <f ca="1">IF(A48taxstdlife="n/a","n/a",IF(O$3&gt;(A48taxstdlife+$E1394),((INDEX('PTRM input'!$G$385:$P$434,A48offset,$E1394)-INDEX('PTRM input'!$G$277:$P$326,A48offset,$E1394))*OFFSET($F$7,0,$E1394))-SUM($G1394:N1394),((INDEX('PTRM input'!$G$385:$P$434,A48offset,$E1394)-INDEX('PTRM input'!$G$277:$P$326,A48offset,$E1394))*OFFSET($F$7,0,$E1394))/A48taxstdlife))</f>
        <v>0</v>
      </c>
      <c r="P1394" s="251">
        <f ca="1">IF(A48taxstdlife="n/a","n/a",IF(P$3&gt;(A48taxstdlife+$E1394),((INDEX('PTRM input'!$G$385:$P$434,A48offset,$E1394)-INDEX('PTRM input'!$G$277:$P$326,A48offset,$E1394))*OFFSET($F$7,0,$E1394))-SUM($G1394:O1394),((INDEX('PTRM input'!$G$385:$P$434,A48offset,$E1394)-INDEX('PTRM input'!$G$277:$P$326,A48offset,$E1394))*OFFSET($F$7,0,$E1394))/A48taxstdlife))</f>
        <v>0</v>
      </c>
      <c r="Q1394" s="251">
        <f ca="1">IF(A48taxstdlife="n/a","n/a",IF(Q$3&gt;(A48taxstdlife+$E1394),((INDEX('PTRM input'!$G$385:$P$434,A48offset,$E1394)-INDEX('PTRM input'!$G$277:$P$326,A48offset,$E1394))*OFFSET($F$7,0,$E1394))-SUM($G1394:P1394),((INDEX('PTRM input'!$G$385:$P$434,A48offset,$E1394)-INDEX('PTRM input'!$G$277:$P$326,A48offset,$E1394))*OFFSET($F$7,0,$E1394))/A48taxstdlife))</f>
        <v>0</v>
      </c>
      <c r="R1394" s="251">
        <f ca="1">IF(A48taxstdlife="n/a","n/a",IF(R$3&gt;(A48taxstdlife+$E1394),((INDEX('PTRM input'!$G$385:$P$434,A48offset,$E1394)-INDEX('PTRM input'!$G$277:$P$326,A48offset,$E1394))*OFFSET($F$7,0,$E1394))-SUM($G1394:Q1394),((INDEX('PTRM input'!$G$385:$P$434,A48offset,$E1394)-INDEX('PTRM input'!$G$277:$P$326,A48offset,$E1394))*OFFSET($F$7,0,$E1394))/A48taxstdlife))</f>
        <v>0</v>
      </c>
      <c r="S1394" s="251">
        <f ca="1">IF(A48taxstdlife="n/a","n/a",IF(S$3&gt;(A48taxstdlife+$E1394),((INDEX('PTRM input'!$G$385:$P$434,A48offset,$E1394)-INDEX('PTRM input'!$G$277:$P$326,A48offset,$E1394))*OFFSET($F$7,0,$E1394))-SUM($G1394:R1394),((INDEX('PTRM input'!$G$385:$P$434,A48offset,$E1394)-INDEX('PTRM input'!$G$277:$P$326,A48offset,$E1394))*OFFSET($F$7,0,$E1394))/A48taxstdlife))</f>
        <v>0</v>
      </c>
      <c r="T1394" s="251">
        <f ca="1">IF(A48taxstdlife="n/a","n/a",IF(T$3&gt;(A48taxstdlife+$E1394),((INDEX('PTRM input'!$G$385:$P$434,A48offset,$E1394)-INDEX('PTRM input'!$G$277:$P$326,A48offset,$E1394))*OFFSET($F$7,0,$E1394))-SUM($G1394:S1394),((INDEX('PTRM input'!$G$385:$P$434,A48offset,$E1394)-INDEX('PTRM input'!$G$277:$P$326,A48offset,$E1394))*OFFSET($F$7,0,$E1394))/A48taxstdlife))</f>
        <v>0</v>
      </c>
      <c r="U1394" s="251">
        <f ca="1">IF(A48taxstdlife="n/a","n/a",IF(U$3&gt;(A48taxstdlife+$E1394),((INDEX('PTRM input'!$G$385:$P$434,A48offset,$E1394)-INDEX('PTRM input'!$G$277:$P$326,A48offset,$E1394))*OFFSET($F$7,0,$E1394))-SUM($G1394:T1394),((INDEX('PTRM input'!$G$385:$P$434,A48offset,$E1394)-INDEX('PTRM input'!$G$277:$P$326,A48offset,$E1394))*OFFSET($F$7,0,$E1394))/A48taxstdlife))</f>
        <v>0</v>
      </c>
      <c r="V1394" s="251">
        <f ca="1">IF(A48taxstdlife="n/a","n/a",IF(V$3&gt;(A48taxstdlife+$E1394),((INDEX('PTRM input'!$G$385:$P$434,A48offset,$E1394)-INDEX('PTRM input'!$G$277:$P$326,A48offset,$E1394))*OFFSET($F$7,0,$E1394))-SUM($G1394:U1394),((INDEX('PTRM input'!$G$385:$P$434,A48offset,$E1394)-INDEX('PTRM input'!$G$277:$P$326,A48offset,$E1394))*OFFSET($F$7,0,$E1394))/A48taxstdlife))</f>
        <v>0</v>
      </c>
      <c r="W1394" s="251">
        <f ca="1">IF(A48taxstdlife="n/a","n/a",IF(W$3&gt;(A48taxstdlife+$E1394),((INDEX('PTRM input'!$G$385:$P$434,A48offset,$E1394)-INDEX('PTRM input'!$G$277:$P$326,A48offset,$E1394))*OFFSET($F$7,0,$E1394))-SUM($G1394:V1394),((INDEX('PTRM input'!$G$385:$P$434,A48offset,$E1394)-INDEX('PTRM input'!$G$277:$P$326,A48offset,$E1394))*OFFSET($F$7,0,$E1394))/A48taxstdlife))</f>
        <v>0</v>
      </c>
      <c r="X1394" s="251">
        <f ca="1">IF(A48taxstdlife="n/a","n/a",IF(X$3&gt;(A48taxstdlife+$E1394),((INDEX('PTRM input'!$G$385:$P$434,A48offset,$E1394)-INDEX('PTRM input'!$G$277:$P$326,A48offset,$E1394))*OFFSET($F$7,0,$E1394))-SUM($G1394:W1394),((INDEX('PTRM input'!$G$385:$P$434,A48offset,$E1394)-INDEX('PTRM input'!$G$277:$P$326,A48offset,$E1394))*OFFSET($F$7,0,$E1394))/A48taxstdlife))</f>
        <v>0</v>
      </c>
      <c r="Y1394" s="251">
        <f ca="1">IF(A48taxstdlife="n/a","n/a",IF(Y$3&gt;(A48taxstdlife+$E1394),((INDEX('PTRM input'!$G$385:$P$434,A48offset,$E1394)-INDEX('PTRM input'!$G$277:$P$326,A48offset,$E1394))*OFFSET($F$7,0,$E1394))-SUM($G1394:X1394),((INDEX('PTRM input'!$G$385:$P$434,A48offset,$E1394)-INDEX('PTRM input'!$G$277:$P$326,A48offset,$E1394))*OFFSET($F$7,0,$E1394))/A48taxstdlife))</f>
        <v>0</v>
      </c>
      <c r="Z1394" s="251">
        <f ca="1">IF(A48taxstdlife="n/a","n/a",IF(Z$3&gt;(A48taxstdlife+$E1394),((INDEX('PTRM input'!$G$385:$P$434,A48offset,$E1394)-INDEX('PTRM input'!$G$277:$P$326,A48offset,$E1394))*OFFSET($F$7,0,$E1394))-SUM($G1394:Y1394),((INDEX('PTRM input'!$G$385:$P$434,A48offset,$E1394)-INDEX('PTRM input'!$G$277:$P$326,A48offset,$E1394))*OFFSET($F$7,0,$E1394))/A48taxstdlife))</f>
        <v>0</v>
      </c>
      <c r="AA1394" s="251">
        <f ca="1">IF(A48taxstdlife="n/a","n/a",IF(AA$3&gt;(A48taxstdlife+$E1394),((INDEX('PTRM input'!$G$385:$P$434,A48offset,$E1394)-INDEX('PTRM input'!$G$277:$P$326,A48offset,$E1394))*OFFSET($F$7,0,$E1394))-SUM($G1394:Z1394),((INDEX('PTRM input'!$G$385:$P$434,A48offset,$E1394)-INDEX('PTRM input'!$G$277:$P$326,A48offset,$E1394))*OFFSET($F$7,0,$E1394))/A48taxstdlife))</f>
        <v>0</v>
      </c>
      <c r="AB1394" s="251">
        <f ca="1">IF(A48taxstdlife="n/a","n/a",IF(AB$3&gt;(A48taxstdlife+$E1394),((INDEX('PTRM input'!$G$385:$P$434,A48offset,$E1394)-INDEX('PTRM input'!$G$277:$P$326,A48offset,$E1394))*OFFSET($F$7,0,$E1394))-SUM($G1394:AA1394),((INDEX('PTRM input'!$G$385:$P$434,A48offset,$E1394)-INDEX('PTRM input'!$G$277:$P$326,A48offset,$E1394))*OFFSET($F$7,0,$E1394))/A48taxstdlife))</f>
        <v>0</v>
      </c>
      <c r="AC1394" s="251">
        <f ca="1">IF(A48taxstdlife="n/a","n/a",IF(AC$3&gt;(A48taxstdlife+$E1394),((INDEX('PTRM input'!$G$385:$P$434,A48offset,$E1394)-INDEX('PTRM input'!$G$277:$P$326,A48offset,$E1394))*OFFSET($F$7,0,$E1394))-SUM($G1394:AB1394),((INDEX('PTRM input'!$G$385:$P$434,A48offset,$E1394)-INDEX('PTRM input'!$G$277:$P$326,A48offset,$E1394))*OFFSET($F$7,0,$E1394))/A48taxstdlife))</f>
        <v>0</v>
      </c>
      <c r="AD1394" s="251">
        <f ca="1">IF(A48taxstdlife="n/a","n/a",IF(AD$3&gt;(A48taxstdlife+$E1394),((INDEX('PTRM input'!$G$385:$P$434,A48offset,$E1394)-INDEX('PTRM input'!$G$277:$P$326,A48offset,$E1394))*OFFSET($F$7,0,$E1394))-SUM($G1394:AC1394),((INDEX('PTRM input'!$G$385:$P$434,A48offset,$E1394)-INDEX('PTRM input'!$G$277:$P$326,A48offset,$E1394))*OFFSET($F$7,0,$E1394))/A48taxstdlife))</f>
        <v>0</v>
      </c>
      <c r="AE1394" s="251">
        <f ca="1">IF(A48taxstdlife="n/a","n/a",IF(AE$3&gt;(A48taxstdlife+$E1394),((INDEX('PTRM input'!$G$385:$P$434,A48offset,$E1394)-INDEX('PTRM input'!$G$277:$P$326,A48offset,$E1394))*OFFSET($F$7,0,$E1394))-SUM($G1394:AD1394),((INDEX('PTRM input'!$G$385:$P$434,A48offset,$E1394)-INDEX('PTRM input'!$G$277:$P$326,A48offset,$E1394))*OFFSET($F$7,0,$E1394))/A48taxstdlife))</f>
        <v>0</v>
      </c>
      <c r="AF1394" s="251">
        <f ca="1">IF(A48taxstdlife="n/a","n/a",IF(AF$3&gt;(A48taxstdlife+$E1394),((INDEX('PTRM input'!$G$385:$P$434,A48offset,$E1394)-INDEX('PTRM input'!$G$277:$P$326,A48offset,$E1394))*OFFSET($F$7,0,$E1394))-SUM($G1394:AE1394),((INDEX('PTRM input'!$G$385:$P$434,A48offset,$E1394)-INDEX('PTRM input'!$G$277:$P$326,A48offset,$E1394))*OFFSET($F$7,0,$E1394))/A48taxstdlife))</f>
        <v>0</v>
      </c>
      <c r="AG1394" s="251">
        <f ca="1">IF(A48taxstdlife="n/a","n/a",IF(AG$3&gt;(A48taxstdlife+$E1394),((INDEX('PTRM input'!$G$385:$P$434,A48offset,$E1394)-INDEX('PTRM input'!$G$277:$P$326,A48offset,$E1394))*OFFSET($F$7,0,$E1394))-SUM($G1394:AF1394),((INDEX('PTRM input'!$G$385:$P$434,A48offset,$E1394)-INDEX('PTRM input'!$G$277:$P$326,A48offset,$E1394))*OFFSET($F$7,0,$E1394))/A48taxstdlife))</f>
        <v>0</v>
      </c>
      <c r="AH1394" s="251">
        <f ca="1">IF(A48taxstdlife="n/a","n/a",IF(AH$3&gt;(A48taxstdlife+$E1394),((INDEX('PTRM input'!$G$385:$P$434,A48offset,$E1394)-INDEX('PTRM input'!$G$277:$P$326,A48offset,$E1394))*OFFSET($F$7,0,$E1394))-SUM($G1394:AG1394),((INDEX('PTRM input'!$G$385:$P$434,A48offset,$E1394)-INDEX('PTRM input'!$G$277:$P$326,A48offset,$E1394))*OFFSET($F$7,0,$E1394))/A48taxstdlife))</f>
        <v>0</v>
      </c>
      <c r="AI1394" s="251">
        <f ca="1">IF(A48taxstdlife="n/a","n/a",IF(AI$3&gt;(A48taxstdlife+$E1394),((INDEX('PTRM input'!$G$385:$P$434,A48offset,$E1394)-INDEX('PTRM input'!$G$277:$P$326,A48offset,$E1394))*OFFSET($F$7,0,$E1394))-SUM($G1394:AH1394),((INDEX('PTRM input'!$G$385:$P$434,A48offset,$E1394)-INDEX('PTRM input'!$G$277:$P$326,A48offset,$E1394))*OFFSET($F$7,0,$E1394))/A48taxstdlife))</f>
        <v>0</v>
      </c>
      <c r="AJ1394" s="251">
        <f ca="1">IF(A48taxstdlife="n/a","n/a",IF(AJ$3&gt;(A48taxstdlife+$E1394),((INDEX('PTRM input'!$G$385:$P$434,A48offset,$E1394)-INDEX('PTRM input'!$G$277:$P$326,A48offset,$E1394))*OFFSET($F$7,0,$E1394))-SUM($G1394:AI1394),((INDEX('PTRM input'!$G$385:$P$434,A48offset,$E1394)-INDEX('PTRM input'!$G$277:$P$326,A48offset,$E1394))*OFFSET($F$7,0,$E1394))/A48taxstdlife))</f>
        <v>0</v>
      </c>
      <c r="AK1394" s="251">
        <f ca="1">IF(A48taxstdlife="n/a","n/a",IF(AK$3&gt;(A48taxstdlife+$E1394),((INDEX('PTRM input'!$G$385:$P$434,A48offset,$E1394)-INDEX('PTRM input'!$G$277:$P$326,A48offset,$E1394))*OFFSET($F$7,0,$E1394))-SUM($G1394:AJ1394),((INDEX('PTRM input'!$G$385:$P$434,A48offset,$E1394)-INDEX('PTRM input'!$G$277:$P$326,A48offset,$E1394))*OFFSET($F$7,0,$E1394))/A48taxstdlife))</f>
        <v>0</v>
      </c>
      <c r="AL1394" s="251">
        <f ca="1">IF(A48taxstdlife="n/a","n/a",IF(AL$3&gt;(A48taxstdlife+$E1394),((INDEX('PTRM input'!$G$385:$P$434,A48offset,$E1394)-INDEX('PTRM input'!$G$277:$P$326,A48offset,$E1394))*OFFSET($F$7,0,$E1394))-SUM($G1394:AK1394),((INDEX('PTRM input'!$G$385:$P$434,A48offset,$E1394)-INDEX('PTRM input'!$G$277:$P$326,A48offset,$E1394))*OFFSET($F$7,0,$E1394))/A48taxstdlife))</f>
        <v>0</v>
      </c>
      <c r="AM1394" s="251">
        <f ca="1">IF(A48taxstdlife="n/a","n/a",IF(AM$3&gt;(A48taxstdlife+$E1394),((INDEX('PTRM input'!$G$385:$P$434,A48offset,$E1394)-INDEX('PTRM input'!$G$277:$P$326,A48offset,$E1394))*OFFSET($F$7,0,$E1394))-SUM($G1394:AL1394),((INDEX('PTRM input'!$G$385:$P$434,A48offset,$E1394)-INDEX('PTRM input'!$G$277:$P$326,A48offset,$E1394))*OFFSET($F$7,0,$E1394))/A48taxstdlife))</f>
        <v>0</v>
      </c>
      <c r="AN1394" s="251">
        <f ca="1">IF(A48taxstdlife="n/a","n/a",IF(AN$3&gt;(A48taxstdlife+$E1394),((INDEX('PTRM input'!$G$385:$P$434,A48offset,$E1394)-INDEX('PTRM input'!$G$277:$P$326,A48offset,$E1394))*OFFSET($F$7,0,$E1394))-SUM($G1394:AM1394),((INDEX('PTRM input'!$G$385:$P$434,A48offset,$E1394)-INDEX('PTRM input'!$G$277:$P$326,A48offset,$E1394))*OFFSET($F$7,0,$E1394))/A48taxstdlife))</f>
        <v>0</v>
      </c>
      <c r="AO1394" s="251">
        <f ca="1">IF(A48taxstdlife="n/a","n/a",IF(AO$3&gt;(A48taxstdlife+$E1394),((INDEX('PTRM input'!$G$385:$P$434,A48offset,$E1394)-INDEX('PTRM input'!$G$277:$P$326,A48offset,$E1394))*OFFSET($F$7,0,$E1394))-SUM($G1394:AN1394),((INDEX('PTRM input'!$G$385:$P$434,A48offset,$E1394)-INDEX('PTRM input'!$G$277:$P$326,A48offset,$E1394))*OFFSET($F$7,0,$E1394))/A48taxstdlife))</f>
        <v>0</v>
      </c>
      <c r="AP1394" s="251">
        <f ca="1">IF(A48taxstdlife="n/a","n/a",IF(AP$3&gt;(A48taxstdlife+$E1394),((INDEX('PTRM input'!$G$385:$P$434,A48offset,$E1394)-INDEX('PTRM input'!$G$277:$P$326,A48offset,$E1394))*OFFSET($F$7,0,$E1394))-SUM($G1394:AO1394),((INDEX('PTRM input'!$G$385:$P$434,A48offset,$E1394)-INDEX('PTRM input'!$G$277:$P$326,A48offset,$E1394))*OFFSET($F$7,0,$E1394))/A48taxstdlife))</f>
        <v>0</v>
      </c>
      <c r="AQ1394" s="251">
        <f ca="1">IF(A48taxstdlife="n/a","n/a",IF(AQ$3&gt;(A48taxstdlife+$E1394),((INDEX('PTRM input'!$G$385:$P$434,A48offset,$E1394)-INDEX('PTRM input'!$G$277:$P$326,A48offset,$E1394))*OFFSET($F$7,0,$E1394))-SUM($G1394:AP1394),((INDEX('PTRM input'!$G$385:$P$434,A48offset,$E1394)-INDEX('PTRM input'!$G$277:$P$326,A48offset,$E1394))*OFFSET($F$7,0,$E1394))/A48taxstdlife))</f>
        <v>0</v>
      </c>
      <c r="AR1394" s="251">
        <f ca="1">IF(A48taxstdlife="n/a","n/a",IF(AR$3&gt;(A48taxstdlife+$E1394),((INDEX('PTRM input'!$G$385:$P$434,A48offset,$E1394)-INDEX('PTRM input'!$G$277:$P$326,A48offset,$E1394))*OFFSET($F$7,0,$E1394))-SUM($G1394:AQ1394),((INDEX('PTRM input'!$G$385:$P$434,A48offset,$E1394)-INDEX('PTRM input'!$G$277:$P$326,A48offset,$E1394))*OFFSET($F$7,0,$E1394))/A48taxstdlife))</f>
        <v>0</v>
      </c>
      <c r="AS1394" s="251">
        <f ca="1">IF(A48taxstdlife="n/a","n/a",IF(AS$3&gt;(A48taxstdlife+$E1394),((INDEX('PTRM input'!$G$385:$P$434,A48offset,$E1394)-INDEX('PTRM input'!$G$277:$P$326,A48offset,$E1394))*OFFSET($F$7,0,$E1394))-SUM($G1394:AR1394),((INDEX('PTRM input'!$G$385:$P$434,A48offset,$E1394)-INDEX('PTRM input'!$G$277:$P$326,A48offset,$E1394))*OFFSET($F$7,0,$E1394))/A48taxstdlife))</f>
        <v>0</v>
      </c>
      <c r="AT1394" s="251">
        <f ca="1">IF(A48taxstdlife="n/a","n/a",IF(AT$3&gt;(A48taxstdlife+$E1394),((INDEX('PTRM input'!$G$385:$P$434,A48offset,$E1394)-INDEX('PTRM input'!$G$277:$P$326,A48offset,$E1394))*OFFSET($F$7,0,$E1394))-SUM($G1394:AS1394),((INDEX('PTRM input'!$G$385:$P$434,A48offset,$E1394)-INDEX('PTRM input'!$G$277:$P$326,A48offset,$E1394))*OFFSET($F$7,0,$E1394))/A48taxstdlife))</f>
        <v>0</v>
      </c>
      <c r="AU1394" s="251">
        <f ca="1">IF(A48taxstdlife="n/a","n/a",IF(AU$3&gt;(A48taxstdlife+$E1394),((INDEX('PTRM input'!$G$385:$P$434,A48offset,$E1394)-INDEX('PTRM input'!$G$277:$P$326,A48offset,$E1394))*OFFSET($F$7,0,$E1394))-SUM($G1394:AT1394),((INDEX('PTRM input'!$G$385:$P$434,A48offset,$E1394)-INDEX('PTRM input'!$G$277:$P$326,A48offset,$E1394))*OFFSET($F$7,0,$E1394))/A48taxstdlife))</f>
        <v>0</v>
      </c>
      <c r="AV1394" s="251">
        <f ca="1">IF(A48taxstdlife="n/a","n/a",IF(AV$3&gt;(A48taxstdlife+$E1394),((INDEX('PTRM input'!$G$385:$P$434,A48offset,$E1394)-INDEX('PTRM input'!$G$277:$P$326,A48offset,$E1394))*OFFSET($F$7,0,$E1394))-SUM($G1394:AU1394),((INDEX('PTRM input'!$G$385:$P$434,A48offset,$E1394)-INDEX('PTRM input'!$G$277:$P$326,A48offset,$E1394))*OFFSET($F$7,0,$E1394))/A48taxstdlife))</f>
        <v>0</v>
      </c>
      <c r="AW1394" s="251">
        <f ca="1">IF(A48taxstdlife="n/a","n/a",IF(AW$3&gt;(A48taxstdlife+$E1394),((INDEX('PTRM input'!$G$385:$P$434,A48offset,$E1394)-INDEX('PTRM input'!$G$277:$P$326,A48offset,$E1394))*OFFSET($F$7,0,$E1394))-SUM($G1394:AV1394),((INDEX('PTRM input'!$G$385:$P$434,A48offset,$E1394)-INDEX('PTRM input'!$G$277:$P$326,A48offset,$E1394))*OFFSET($F$7,0,$E1394))/A48taxstdlife))</f>
        <v>0</v>
      </c>
      <c r="AX1394" s="251">
        <f ca="1">IF(A48taxstdlife="n/a","n/a",IF(AX$3&gt;(A48taxstdlife+$E1394),((INDEX('PTRM input'!$G$385:$P$434,A48offset,$E1394)-INDEX('PTRM input'!$G$277:$P$326,A48offset,$E1394))*OFFSET($F$7,0,$E1394))-SUM($G1394:AW1394),((INDEX('PTRM input'!$G$385:$P$434,A48offset,$E1394)-INDEX('PTRM input'!$G$277:$P$326,A48offset,$E1394))*OFFSET($F$7,0,$E1394))/A48taxstdlife))</f>
        <v>0</v>
      </c>
      <c r="AY1394" s="251">
        <f ca="1">IF(A48taxstdlife="n/a","n/a",IF(AY$3&gt;(A48taxstdlife+$E1394),((INDEX('PTRM input'!$G$385:$P$434,A48offset,$E1394)-INDEX('PTRM input'!$G$277:$P$326,A48offset,$E1394))*OFFSET($F$7,0,$E1394))-SUM($G1394:AX1394),((INDEX('PTRM input'!$G$385:$P$434,A48offset,$E1394)-INDEX('PTRM input'!$G$277:$P$326,A48offset,$E1394))*OFFSET($F$7,0,$E1394))/A48taxstdlife))</f>
        <v>0</v>
      </c>
      <c r="AZ1394" s="251">
        <f ca="1">IF(A48taxstdlife="n/a","n/a",IF(AZ$3&gt;(A48taxstdlife+$E1394),((INDEX('PTRM input'!$G$385:$P$434,A48offset,$E1394)-INDEX('PTRM input'!$G$277:$P$326,A48offset,$E1394))*OFFSET($F$7,0,$E1394))-SUM($G1394:AY1394),((INDEX('PTRM input'!$G$385:$P$434,A48offset,$E1394)-INDEX('PTRM input'!$G$277:$P$326,A48offset,$E1394))*OFFSET($F$7,0,$E1394))/A48taxstdlife))</f>
        <v>0</v>
      </c>
      <c r="BA1394" s="251">
        <f ca="1">IF(A48taxstdlife="n/a","n/a",IF(BA$3&gt;(A48taxstdlife+$E1394),((INDEX('PTRM input'!$G$385:$P$434,A48offset,$E1394)-INDEX('PTRM input'!$G$277:$P$326,A48offset,$E1394))*OFFSET($F$7,0,$E1394))-SUM($G1394:AZ1394),((INDEX('PTRM input'!$G$385:$P$434,A48offset,$E1394)-INDEX('PTRM input'!$G$277:$P$326,A48offset,$E1394))*OFFSET($F$7,0,$E1394))/A48taxstdlife))</f>
        <v>0</v>
      </c>
      <c r="BB1394" s="251">
        <f ca="1">IF(A48taxstdlife="n/a","n/a",IF(BB$3&gt;(A48taxstdlife+$E1394),((INDEX('PTRM input'!$G$385:$P$434,A48offset,$E1394)-INDEX('PTRM input'!$G$277:$P$326,A48offset,$E1394))*OFFSET($F$7,0,$E1394))-SUM($G1394:BA1394),((INDEX('PTRM input'!$G$385:$P$434,A48offset,$E1394)-INDEX('PTRM input'!$G$277:$P$326,A48offset,$E1394))*OFFSET($F$7,0,$E1394))/A48taxstdlife))</f>
        <v>0</v>
      </c>
      <c r="BC1394" s="251">
        <f ca="1">IF(A48taxstdlife="n/a","n/a",IF(BC$3&gt;(A48taxstdlife+$E1394),((INDEX('PTRM input'!$G$385:$P$434,A48offset,$E1394)-INDEX('PTRM input'!$G$277:$P$326,A48offset,$E1394))*OFFSET($F$7,0,$E1394))-SUM($G1394:BB1394),((INDEX('PTRM input'!$G$385:$P$434,A48offset,$E1394)-INDEX('PTRM input'!$G$277:$P$326,A48offset,$E1394))*OFFSET($F$7,0,$E1394))/A48taxstdlife))</f>
        <v>0</v>
      </c>
      <c r="BD1394" s="251">
        <f ca="1">IF(A48taxstdlife="n/a","n/a",IF(BD$3&gt;(A48taxstdlife+$E1394),((INDEX('PTRM input'!$G$385:$P$434,A48offset,$E1394)-INDEX('PTRM input'!$G$277:$P$326,A48offset,$E1394))*OFFSET($F$7,0,$E1394))-SUM($G1394:BC1394),((INDEX('PTRM input'!$G$385:$P$434,A48offset,$E1394)-INDEX('PTRM input'!$G$277:$P$326,A48offset,$E1394))*OFFSET($F$7,0,$E1394))/A48taxstdlife))</f>
        <v>0</v>
      </c>
      <c r="BE1394" s="251">
        <f ca="1">IF(A48taxstdlife="n/a","n/a",IF(BE$3&gt;(A48taxstdlife+$E1394),((INDEX('PTRM input'!$G$385:$P$434,A48offset,$E1394)-INDEX('PTRM input'!$G$277:$P$326,A48offset,$E1394))*OFFSET($F$7,0,$E1394))-SUM($G1394:BD1394),((INDEX('PTRM input'!$G$385:$P$434,A48offset,$E1394)-INDEX('PTRM input'!$G$277:$P$326,A48offset,$E1394))*OFFSET($F$7,0,$E1394))/A48taxstdlife))</f>
        <v>0</v>
      </c>
      <c r="BF1394" s="251">
        <f ca="1">IF(A48taxstdlife="n/a","n/a",IF(BF$3&gt;(A48taxstdlife+$E1394),((INDEX('PTRM input'!$G$385:$P$434,A48offset,$E1394)-INDEX('PTRM input'!$G$277:$P$326,A48offset,$E1394))*OFFSET($F$7,0,$E1394))-SUM($G1394:BE1394),((INDEX('PTRM input'!$G$385:$P$434,A48offset,$E1394)-INDEX('PTRM input'!$G$277:$P$326,A48offset,$E1394))*OFFSET($F$7,0,$E1394))/A48taxstdlife))</f>
        <v>0</v>
      </c>
      <c r="BG1394" s="251">
        <f ca="1">IF(A48taxstdlife="n/a","n/a",IF(BG$3&gt;(A48taxstdlife+$E1394),((INDEX('PTRM input'!$G$385:$P$434,A48offset,$E1394)-INDEX('PTRM input'!$G$277:$P$326,A48offset,$E1394))*OFFSET($F$7,0,$E1394))-SUM($G1394:BF1394),((INDEX('PTRM input'!$G$385:$P$434,A48offset,$E1394)-INDEX('PTRM input'!$G$277:$P$326,A48offset,$E1394))*OFFSET($F$7,0,$E1394))/A48taxstdlife))</f>
        <v>0</v>
      </c>
      <c r="BH1394" s="251">
        <f ca="1">IF(A48taxstdlife="n/a","n/a",IF(BH$3&gt;(A48taxstdlife+$E1394),((INDEX('PTRM input'!$G$385:$P$434,A48offset,$E1394)-INDEX('PTRM input'!$G$277:$P$326,A48offset,$E1394))*OFFSET($F$7,0,$E1394))-SUM($G1394:BG1394),((INDEX('PTRM input'!$G$385:$P$434,A48offset,$E1394)-INDEX('PTRM input'!$G$277:$P$326,A48offset,$E1394))*OFFSET($F$7,0,$E1394))/A48taxstdlife))</f>
        <v>0</v>
      </c>
      <c r="BI1394" s="251">
        <f ca="1">IF(A48taxstdlife="n/a","n/a",IF(BI$3&gt;(A48taxstdlife+$E1394),((INDEX('PTRM input'!$G$385:$P$434,A48offset,$E1394)-INDEX('PTRM input'!$G$277:$P$326,A48offset,$E1394))*OFFSET($F$7,0,$E1394))-SUM($G1394:BH1394),((INDEX('PTRM input'!$G$385:$P$434,A48offset,$E1394)-INDEX('PTRM input'!$G$277:$P$326,A48offset,$E1394))*OFFSET($F$7,0,$E1394))/A48taxstdlife))</f>
        <v>0</v>
      </c>
      <c r="BJ1394" s="116"/>
      <c r="BK1394" s="116"/>
      <c r="BL1394" s="116"/>
      <c r="BM1394" s="116"/>
    </row>
    <row r="1395" spans="1:65" ht="12.75" hidden="1" customHeight="1" outlineLevel="2">
      <c r="A1395" s="366"/>
      <c r="B1395" s="19"/>
      <c r="C1395" s="18"/>
      <c r="D1395" s="760"/>
      <c r="E1395" s="86">
        <v>3</v>
      </c>
      <c r="F1395" s="356"/>
      <c r="G1395" s="434"/>
      <c r="H1395" s="435"/>
      <c r="I1395" s="619"/>
      <c r="J1395" s="251">
        <f ca="1">IF(A48taxstdlife="n/a","n/a",IF(J$3&gt;(A48taxstdlife+$E1395),((INDEX('PTRM input'!$G$385:$P$434,A48offset,$E1395)-INDEX('PTRM input'!$G$277:$P$326,A48offset,$E1395))*OFFSET($F$7,0,$E1395))-SUM($G1395:I1395),((INDEX('PTRM input'!$G$385:$P$434,A48offset,$E1395)-INDEX('PTRM input'!$G$277:$P$326,A48offset,$E1395))*OFFSET($F$7,0,$E1395))/A48taxstdlife))</f>
        <v>0</v>
      </c>
      <c r="K1395" s="251">
        <f ca="1">IF(A48taxstdlife="n/a","n/a",IF(K$3&gt;(A48taxstdlife+$E1395),((INDEX('PTRM input'!$G$385:$P$434,A48offset,$E1395)-INDEX('PTRM input'!$G$277:$P$326,A48offset,$E1395))*OFFSET($F$7,0,$E1395))-SUM($G1395:J1395),((INDEX('PTRM input'!$G$385:$P$434,A48offset,$E1395)-INDEX('PTRM input'!$G$277:$P$326,A48offset,$E1395))*OFFSET($F$7,0,$E1395))/A48taxstdlife))</f>
        <v>0</v>
      </c>
      <c r="L1395" s="251">
        <f ca="1">IF(A48taxstdlife="n/a","n/a",IF(L$3&gt;(A48taxstdlife+$E1395),((INDEX('PTRM input'!$G$385:$P$434,A48offset,$E1395)-INDEX('PTRM input'!$G$277:$P$326,A48offset,$E1395))*OFFSET($F$7,0,$E1395))-SUM($G1395:K1395),((INDEX('PTRM input'!$G$385:$P$434,A48offset,$E1395)-INDEX('PTRM input'!$G$277:$P$326,A48offset,$E1395))*OFFSET($F$7,0,$E1395))/A48taxstdlife))</f>
        <v>0</v>
      </c>
      <c r="M1395" s="251">
        <f ca="1">IF(A48taxstdlife="n/a","n/a",IF(M$3&gt;(A48taxstdlife+$E1395),((INDEX('PTRM input'!$G$385:$P$434,A48offset,$E1395)-INDEX('PTRM input'!$G$277:$P$326,A48offset,$E1395))*OFFSET($F$7,0,$E1395))-SUM($G1395:L1395),((INDEX('PTRM input'!$G$385:$P$434,A48offset,$E1395)-INDEX('PTRM input'!$G$277:$P$326,A48offset,$E1395))*OFFSET($F$7,0,$E1395))/A48taxstdlife))</f>
        <v>0</v>
      </c>
      <c r="N1395" s="251">
        <f ca="1">IF(A48taxstdlife="n/a","n/a",IF(N$3&gt;(A48taxstdlife+$E1395),((INDEX('PTRM input'!$G$385:$P$434,A48offset,$E1395)-INDEX('PTRM input'!$G$277:$P$326,A48offset,$E1395))*OFFSET($F$7,0,$E1395))-SUM($G1395:M1395),((INDEX('PTRM input'!$G$385:$P$434,A48offset,$E1395)-INDEX('PTRM input'!$G$277:$P$326,A48offset,$E1395))*OFFSET($F$7,0,$E1395))/A48taxstdlife))</f>
        <v>0</v>
      </c>
      <c r="O1395" s="251">
        <f ca="1">IF(A48taxstdlife="n/a","n/a",IF(O$3&gt;(A48taxstdlife+$E1395),((INDEX('PTRM input'!$G$385:$P$434,A48offset,$E1395)-INDEX('PTRM input'!$G$277:$P$326,A48offset,$E1395))*OFFSET($F$7,0,$E1395))-SUM($G1395:N1395),((INDEX('PTRM input'!$G$385:$P$434,A48offset,$E1395)-INDEX('PTRM input'!$G$277:$P$326,A48offset,$E1395))*OFFSET($F$7,0,$E1395))/A48taxstdlife))</f>
        <v>0</v>
      </c>
      <c r="P1395" s="251">
        <f ca="1">IF(A48taxstdlife="n/a","n/a",IF(P$3&gt;(A48taxstdlife+$E1395),((INDEX('PTRM input'!$G$385:$P$434,A48offset,$E1395)-INDEX('PTRM input'!$G$277:$P$326,A48offset,$E1395))*OFFSET($F$7,0,$E1395))-SUM($G1395:O1395),((INDEX('PTRM input'!$G$385:$P$434,A48offset,$E1395)-INDEX('PTRM input'!$G$277:$P$326,A48offset,$E1395))*OFFSET($F$7,0,$E1395))/A48taxstdlife))</f>
        <v>0</v>
      </c>
      <c r="Q1395" s="251">
        <f ca="1">IF(A48taxstdlife="n/a","n/a",IF(Q$3&gt;(A48taxstdlife+$E1395),((INDEX('PTRM input'!$G$385:$P$434,A48offset,$E1395)-INDEX('PTRM input'!$G$277:$P$326,A48offset,$E1395))*OFFSET($F$7,0,$E1395))-SUM($G1395:P1395),((INDEX('PTRM input'!$G$385:$P$434,A48offset,$E1395)-INDEX('PTRM input'!$G$277:$P$326,A48offset,$E1395))*OFFSET($F$7,0,$E1395))/A48taxstdlife))</f>
        <v>0</v>
      </c>
      <c r="R1395" s="251">
        <f ca="1">IF(A48taxstdlife="n/a","n/a",IF(R$3&gt;(A48taxstdlife+$E1395),((INDEX('PTRM input'!$G$385:$P$434,A48offset,$E1395)-INDEX('PTRM input'!$G$277:$P$326,A48offset,$E1395))*OFFSET($F$7,0,$E1395))-SUM($G1395:Q1395),((INDEX('PTRM input'!$G$385:$P$434,A48offset,$E1395)-INDEX('PTRM input'!$G$277:$P$326,A48offset,$E1395))*OFFSET($F$7,0,$E1395))/A48taxstdlife))</f>
        <v>0</v>
      </c>
      <c r="S1395" s="251">
        <f ca="1">IF(A48taxstdlife="n/a","n/a",IF(S$3&gt;(A48taxstdlife+$E1395),((INDEX('PTRM input'!$G$385:$P$434,A48offset,$E1395)-INDEX('PTRM input'!$G$277:$P$326,A48offset,$E1395))*OFFSET($F$7,0,$E1395))-SUM($G1395:R1395),((INDEX('PTRM input'!$G$385:$P$434,A48offset,$E1395)-INDEX('PTRM input'!$G$277:$P$326,A48offset,$E1395))*OFFSET($F$7,0,$E1395))/A48taxstdlife))</f>
        <v>0</v>
      </c>
      <c r="T1395" s="251">
        <f ca="1">IF(A48taxstdlife="n/a","n/a",IF(T$3&gt;(A48taxstdlife+$E1395),((INDEX('PTRM input'!$G$385:$P$434,A48offset,$E1395)-INDEX('PTRM input'!$G$277:$P$326,A48offset,$E1395))*OFFSET($F$7,0,$E1395))-SUM($G1395:S1395),((INDEX('PTRM input'!$G$385:$P$434,A48offset,$E1395)-INDEX('PTRM input'!$G$277:$P$326,A48offset,$E1395))*OFFSET($F$7,0,$E1395))/A48taxstdlife))</f>
        <v>0</v>
      </c>
      <c r="U1395" s="251">
        <f ca="1">IF(A48taxstdlife="n/a","n/a",IF(U$3&gt;(A48taxstdlife+$E1395),((INDEX('PTRM input'!$G$385:$P$434,A48offset,$E1395)-INDEX('PTRM input'!$G$277:$P$326,A48offset,$E1395))*OFFSET($F$7,0,$E1395))-SUM($G1395:T1395),((INDEX('PTRM input'!$G$385:$P$434,A48offset,$E1395)-INDEX('PTRM input'!$G$277:$P$326,A48offset,$E1395))*OFFSET($F$7,0,$E1395))/A48taxstdlife))</f>
        <v>0</v>
      </c>
      <c r="V1395" s="251">
        <f ca="1">IF(A48taxstdlife="n/a","n/a",IF(V$3&gt;(A48taxstdlife+$E1395),((INDEX('PTRM input'!$G$385:$P$434,A48offset,$E1395)-INDEX('PTRM input'!$G$277:$P$326,A48offset,$E1395))*OFFSET($F$7,0,$E1395))-SUM($G1395:U1395),((INDEX('PTRM input'!$G$385:$P$434,A48offset,$E1395)-INDEX('PTRM input'!$G$277:$P$326,A48offset,$E1395))*OFFSET($F$7,0,$E1395))/A48taxstdlife))</f>
        <v>0</v>
      </c>
      <c r="W1395" s="251">
        <f ca="1">IF(A48taxstdlife="n/a","n/a",IF(W$3&gt;(A48taxstdlife+$E1395),((INDEX('PTRM input'!$G$385:$P$434,A48offset,$E1395)-INDEX('PTRM input'!$G$277:$P$326,A48offset,$E1395))*OFFSET($F$7,0,$E1395))-SUM($G1395:V1395),((INDEX('PTRM input'!$G$385:$P$434,A48offset,$E1395)-INDEX('PTRM input'!$G$277:$P$326,A48offset,$E1395))*OFFSET($F$7,0,$E1395))/A48taxstdlife))</f>
        <v>0</v>
      </c>
      <c r="X1395" s="251">
        <f ca="1">IF(A48taxstdlife="n/a","n/a",IF(X$3&gt;(A48taxstdlife+$E1395),((INDEX('PTRM input'!$G$385:$P$434,A48offset,$E1395)-INDEX('PTRM input'!$G$277:$P$326,A48offset,$E1395))*OFFSET($F$7,0,$E1395))-SUM($G1395:W1395),((INDEX('PTRM input'!$G$385:$P$434,A48offset,$E1395)-INDEX('PTRM input'!$G$277:$P$326,A48offset,$E1395))*OFFSET($F$7,0,$E1395))/A48taxstdlife))</f>
        <v>0</v>
      </c>
      <c r="Y1395" s="251">
        <f ca="1">IF(A48taxstdlife="n/a","n/a",IF(Y$3&gt;(A48taxstdlife+$E1395),((INDEX('PTRM input'!$G$385:$P$434,A48offset,$E1395)-INDEX('PTRM input'!$G$277:$P$326,A48offset,$E1395))*OFFSET($F$7,0,$E1395))-SUM($G1395:X1395),((INDEX('PTRM input'!$G$385:$P$434,A48offset,$E1395)-INDEX('PTRM input'!$G$277:$P$326,A48offset,$E1395))*OFFSET($F$7,0,$E1395))/A48taxstdlife))</f>
        <v>0</v>
      </c>
      <c r="Z1395" s="251">
        <f ca="1">IF(A48taxstdlife="n/a","n/a",IF(Z$3&gt;(A48taxstdlife+$E1395),((INDEX('PTRM input'!$G$385:$P$434,A48offset,$E1395)-INDEX('PTRM input'!$G$277:$P$326,A48offset,$E1395))*OFFSET($F$7,0,$E1395))-SUM($G1395:Y1395),((INDEX('PTRM input'!$G$385:$P$434,A48offset,$E1395)-INDEX('PTRM input'!$G$277:$P$326,A48offset,$E1395))*OFFSET($F$7,0,$E1395))/A48taxstdlife))</f>
        <v>0</v>
      </c>
      <c r="AA1395" s="251">
        <f ca="1">IF(A48taxstdlife="n/a","n/a",IF(AA$3&gt;(A48taxstdlife+$E1395),((INDEX('PTRM input'!$G$385:$P$434,A48offset,$E1395)-INDEX('PTRM input'!$G$277:$P$326,A48offset,$E1395))*OFFSET($F$7,0,$E1395))-SUM($G1395:Z1395),((INDEX('PTRM input'!$G$385:$P$434,A48offset,$E1395)-INDEX('PTRM input'!$G$277:$P$326,A48offset,$E1395))*OFFSET($F$7,0,$E1395))/A48taxstdlife))</f>
        <v>0</v>
      </c>
      <c r="AB1395" s="251">
        <f ca="1">IF(A48taxstdlife="n/a","n/a",IF(AB$3&gt;(A48taxstdlife+$E1395),((INDEX('PTRM input'!$G$385:$P$434,A48offset,$E1395)-INDEX('PTRM input'!$G$277:$P$326,A48offset,$E1395))*OFFSET($F$7,0,$E1395))-SUM($G1395:AA1395),((INDEX('PTRM input'!$G$385:$P$434,A48offset,$E1395)-INDEX('PTRM input'!$G$277:$P$326,A48offset,$E1395))*OFFSET($F$7,0,$E1395))/A48taxstdlife))</f>
        <v>0</v>
      </c>
      <c r="AC1395" s="251">
        <f ca="1">IF(A48taxstdlife="n/a","n/a",IF(AC$3&gt;(A48taxstdlife+$E1395),((INDEX('PTRM input'!$G$385:$P$434,A48offset,$E1395)-INDEX('PTRM input'!$G$277:$P$326,A48offset,$E1395))*OFFSET($F$7,0,$E1395))-SUM($G1395:AB1395),((INDEX('PTRM input'!$G$385:$P$434,A48offset,$E1395)-INDEX('PTRM input'!$G$277:$P$326,A48offset,$E1395))*OFFSET($F$7,0,$E1395))/A48taxstdlife))</f>
        <v>0</v>
      </c>
      <c r="AD1395" s="251">
        <f ca="1">IF(A48taxstdlife="n/a","n/a",IF(AD$3&gt;(A48taxstdlife+$E1395),((INDEX('PTRM input'!$G$385:$P$434,A48offset,$E1395)-INDEX('PTRM input'!$G$277:$P$326,A48offset,$E1395))*OFFSET($F$7,0,$E1395))-SUM($G1395:AC1395),((INDEX('PTRM input'!$G$385:$P$434,A48offset,$E1395)-INDEX('PTRM input'!$G$277:$P$326,A48offset,$E1395))*OFFSET($F$7,0,$E1395))/A48taxstdlife))</f>
        <v>0</v>
      </c>
      <c r="AE1395" s="251">
        <f ca="1">IF(A48taxstdlife="n/a","n/a",IF(AE$3&gt;(A48taxstdlife+$E1395),((INDEX('PTRM input'!$G$385:$P$434,A48offset,$E1395)-INDEX('PTRM input'!$G$277:$P$326,A48offset,$E1395))*OFFSET($F$7,0,$E1395))-SUM($G1395:AD1395),((INDEX('PTRM input'!$G$385:$P$434,A48offset,$E1395)-INDEX('PTRM input'!$G$277:$P$326,A48offset,$E1395))*OFFSET($F$7,0,$E1395))/A48taxstdlife))</f>
        <v>0</v>
      </c>
      <c r="AF1395" s="251">
        <f ca="1">IF(A48taxstdlife="n/a","n/a",IF(AF$3&gt;(A48taxstdlife+$E1395),((INDEX('PTRM input'!$G$385:$P$434,A48offset,$E1395)-INDEX('PTRM input'!$G$277:$P$326,A48offset,$E1395))*OFFSET($F$7,0,$E1395))-SUM($G1395:AE1395),((INDEX('PTRM input'!$G$385:$P$434,A48offset,$E1395)-INDEX('PTRM input'!$G$277:$P$326,A48offset,$E1395))*OFFSET($F$7,0,$E1395))/A48taxstdlife))</f>
        <v>0</v>
      </c>
      <c r="AG1395" s="251">
        <f ca="1">IF(A48taxstdlife="n/a","n/a",IF(AG$3&gt;(A48taxstdlife+$E1395),((INDEX('PTRM input'!$G$385:$P$434,A48offset,$E1395)-INDEX('PTRM input'!$G$277:$P$326,A48offset,$E1395))*OFFSET($F$7,0,$E1395))-SUM($G1395:AF1395),((INDEX('PTRM input'!$G$385:$P$434,A48offset,$E1395)-INDEX('PTRM input'!$G$277:$P$326,A48offset,$E1395))*OFFSET($F$7,0,$E1395))/A48taxstdlife))</f>
        <v>0</v>
      </c>
      <c r="AH1395" s="251">
        <f ca="1">IF(A48taxstdlife="n/a","n/a",IF(AH$3&gt;(A48taxstdlife+$E1395),((INDEX('PTRM input'!$G$385:$P$434,A48offset,$E1395)-INDEX('PTRM input'!$G$277:$P$326,A48offset,$E1395))*OFFSET($F$7,0,$E1395))-SUM($G1395:AG1395),((INDEX('PTRM input'!$G$385:$P$434,A48offset,$E1395)-INDEX('PTRM input'!$G$277:$P$326,A48offset,$E1395))*OFFSET($F$7,0,$E1395))/A48taxstdlife))</f>
        <v>0</v>
      </c>
      <c r="AI1395" s="251">
        <f ca="1">IF(A48taxstdlife="n/a","n/a",IF(AI$3&gt;(A48taxstdlife+$E1395),((INDEX('PTRM input'!$G$385:$P$434,A48offset,$E1395)-INDEX('PTRM input'!$G$277:$P$326,A48offset,$E1395))*OFFSET($F$7,0,$E1395))-SUM($G1395:AH1395),((INDEX('PTRM input'!$G$385:$P$434,A48offset,$E1395)-INDEX('PTRM input'!$G$277:$P$326,A48offset,$E1395))*OFFSET($F$7,0,$E1395))/A48taxstdlife))</f>
        <v>0</v>
      </c>
      <c r="AJ1395" s="251">
        <f ca="1">IF(A48taxstdlife="n/a","n/a",IF(AJ$3&gt;(A48taxstdlife+$E1395),((INDEX('PTRM input'!$G$385:$P$434,A48offset,$E1395)-INDEX('PTRM input'!$G$277:$P$326,A48offset,$E1395))*OFFSET($F$7,0,$E1395))-SUM($G1395:AI1395),((INDEX('PTRM input'!$G$385:$P$434,A48offset,$E1395)-INDEX('PTRM input'!$G$277:$P$326,A48offset,$E1395))*OFFSET($F$7,0,$E1395))/A48taxstdlife))</f>
        <v>0</v>
      </c>
      <c r="AK1395" s="251">
        <f ca="1">IF(A48taxstdlife="n/a","n/a",IF(AK$3&gt;(A48taxstdlife+$E1395),((INDEX('PTRM input'!$G$385:$P$434,A48offset,$E1395)-INDEX('PTRM input'!$G$277:$P$326,A48offset,$E1395))*OFFSET($F$7,0,$E1395))-SUM($G1395:AJ1395),((INDEX('PTRM input'!$G$385:$P$434,A48offset,$E1395)-INDEX('PTRM input'!$G$277:$P$326,A48offset,$E1395))*OFFSET($F$7,0,$E1395))/A48taxstdlife))</f>
        <v>0</v>
      </c>
      <c r="AL1395" s="251">
        <f ca="1">IF(A48taxstdlife="n/a","n/a",IF(AL$3&gt;(A48taxstdlife+$E1395),((INDEX('PTRM input'!$G$385:$P$434,A48offset,$E1395)-INDEX('PTRM input'!$G$277:$P$326,A48offset,$E1395))*OFFSET($F$7,0,$E1395))-SUM($G1395:AK1395),((INDEX('PTRM input'!$G$385:$P$434,A48offset,$E1395)-INDEX('PTRM input'!$G$277:$P$326,A48offset,$E1395))*OFFSET($F$7,0,$E1395))/A48taxstdlife))</f>
        <v>0</v>
      </c>
      <c r="AM1395" s="251">
        <f ca="1">IF(A48taxstdlife="n/a","n/a",IF(AM$3&gt;(A48taxstdlife+$E1395),((INDEX('PTRM input'!$G$385:$P$434,A48offset,$E1395)-INDEX('PTRM input'!$G$277:$P$326,A48offset,$E1395))*OFFSET($F$7,0,$E1395))-SUM($G1395:AL1395),((INDEX('PTRM input'!$G$385:$P$434,A48offset,$E1395)-INDEX('PTRM input'!$G$277:$P$326,A48offset,$E1395))*OFFSET($F$7,0,$E1395))/A48taxstdlife))</f>
        <v>0</v>
      </c>
      <c r="AN1395" s="251">
        <f ca="1">IF(A48taxstdlife="n/a","n/a",IF(AN$3&gt;(A48taxstdlife+$E1395),((INDEX('PTRM input'!$G$385:$P$434,A48offset,$E1395)-INDEX('PTRM input'!$G$277:$P$326,A48offset,$E1395))*OFFSET($F$7,0,$E1395))-SUM($G1395:AM1395),((INDEX('PTRM input'!$G$385:$P$434,A48offset,$E1395)-INDEX('PTRM input'!$G$277:$P$326,A48offset,$E1395))*OFFSET($F$7,0,$E1395))/A48taxstdlife))</f>
        <v>0</v>
      </c>
      <c r="AO1395" s="251">
        <f ca="1">IF(A48taxstdlife="n/a","n/a",IF(AO$3&gt;(A48taxstdlife+$E1395),((INDEX('PTRM input'!$G$385:$P$434,A48offset,$E1395)-INDEX('PTRM input'!$G$277:$P$326,A48offset,$E1395))*OFFSET($F$7,0,$E1395))-SUM($G1395:AN1395),((INDEX('PTRM input'!$G$385:$P$434,A48offset,$E1395)-INDEX('PTRM input'!$G$277:$P$326,A48offset,$E1395))*OFFSET($F$7,0,$E1395))/A48taxstdlife))</f>
        <v>0</v>
      </c>
      <c r="AP1395" s="251">
        <f ca="1">IF(A48taxstdlife="n/a","n/a",IF(AP$3&gt;(A48taxstdlife+$E1395),((INDEX('PTRM input'!$G$385:$P$434,A48offset,$E1395)-INDEX('PTRM input'!$G$277:$P$326,A48offset,$E1395))*OFFSET($F$7,0,$E1395))-SUM($G1395:AO1395),((INDEX('PTRM input'!$G$385:$P$434,A48offset,$E1395)-INDEX('PTRM input'!$G$277:$P$326,A48offset,$E1395))*OFFSET($F$7,0,$E1395))/A48taxstdlife))</f>
        <v>0</v>
      </c>
      <c r="AQ1395" s="251">
        <f ca="1">IF(A48taxstdlife="n/a","n/a",IF(AQ$3&gt;(A48taxstdlife+$E1395),((INDEX('PTRM input'!$G$385:$P$434,A48offset,$E1395)-INDEX('PTRM input'!$G$277:$P$326,A48offset,$E1395))*OFFSET($F$7,0,$E1395))-SUM($G1395:AP1395),((INDEX('PTRM input'!$G$385:$P$434,A48offset,$E1395)-INDEX('PTRM input'!$G$277:$P$326,A48offset,$E1395))*OFFSET($F$7,0,$E1395))/A48taxstdlife))</f>
        <v>0</v>
      </c>
      <c r="AR1395" s="251">
        <f ca="1">IF(A48taxstdlife="n/a","n/a",IF(AR$3&gt;(A48taxstdlife+$E1395),((INDEX('PTRM input'!$G$385:$P$434,A48offset,$E1395)-INDEX('PTRM input'!$G$277:$P$326,A48offset,$E1395))*OFFSET($F$7,0,$E1395))-SUM($G1395:AQ1395),((INDEX('PTRM input'!$G$385:$P$434,A48offset,$E1395)-INDEX('PTRM input'!$G$277:$P$326,A48offset,$E1395))*OFFSET($F$7,0,$E1395))/A48taxstdlife))</f>
        <v>0</v>
      </c>
      <c r="AS1395" s="251">
        <f ca="1">IF(A48taxstdlife="n/a","n/a",IF(AS$3&gt;(A48taxstdlife+$E1395),((INDEX('PTRM input'!$G$385:$P$434,A48offset,$E1395)-INDEX('PTRM input'!$G$277:$P$326,A48offset,$E1395))*OFFSET($F$7,0,$E1395))-SUM($G1395:AR1395),((INDEX('PTRM input'!$G$385:$P$434,A48offset,$E1395)-INDEX('PTRM input'!$G$277:$P$326,A48offset,$E1395))*OFFSET($F$7,0,$E1395))/A48taxstdlife))</f>
        <v>0</v>
      </c>
      <c r="AT1395" s="251">
        <f ca="1">IF(A48taxstdlife="n/a","n/a",IF(AT$3&gt;(A48taxstdlife+$E1395),((INDEX('PTRM input'!$G$385:$P$434,A48offset,$E1395)-INDEX('PTRM input'!$G$277:$P$326,A48offset,$E1395))*OFFSET($F$7,0,$E1395))-SUM($G1395:AS1395),((INDEX('PTRM input'!$G$385:$P$434,A48offset,$E1395)-INDEX('PTRM input'!$G$277:$P$326,A48offset,$E1395))*OFFSET($F$7,0,$E1395))/A48taxstdlife))</f>
        <v>0</v>
      </c>
      <c r="AU1395" s="251">
        <f ca="1">IF(A48taxstdlife="n/a","n/a",IF(AU$3&gt;(A48taxstdlife+$E1395),((INDEX('PTRM input'!$G$385:$P$434,A48offset,$E1395)-INDEX('PTRM input'!$G$277:$P$326,A48offset,$E1395))*OFFSET($F$7,0,$E1395))-SUM($G1395:AT1395),((INDEX('PTRM input'!$G$385:$P$434,A48offset,$E1395)-INDEX('PTRM input'!$G$277:$P$326,A48offset,$E1395))*OFFSET($F$7,0,$E1395))/A48taxstdlife))</f>
        <v>0</v>
      </c>
      <c r="AV1395" s="251">
        <f ca="1">IF(A48taxstdlife="n/a","n/a",IF(AV$3&gt;(A48taxstdlife+$E1395),((INDEX('PTRM input'!$G$385:$P$434,A48offset,$E1395)-INDEX('PTRM input'!$G$277:$P$326,A48offset,$E1395))*OFFSET($F$7,0,$E1395))-SUM($G1395:AU1395),((INDEX('PTRM input'!$G$385:$P$434,A48offset,$E1395)-INDEX('PTRM input'!$G$277:$P$326,A48offset,$E1395))*OFFSET($F$7,0,$E1395))/A48taxstdlife))</f>
        <v>0</v>
      </c>
      <c r="AW1395" s="251">
        <f ca="1">IF(A48taxstdlife="n/a","n/a",IF(AW$3&gt;(A48taxstdlife+$E1395),((INDEX('PTRM input'!$G$385:$P$434,A48offset,$E1395)-INDEX('PTRM input'!$G$277:$P$326,A48offset,$E1395))*OFFSET($F$7,0,$E1395))-SUM($G1395:AV1395),((INDEX('PTRM input'!$G$385:$P$434,A48offset,$E1395)-INDEX('PTRM input'!$G$277:$P$326,A48offset,$E1395))*OFFSET($F$7,0,$E1395))/A48taxstdlife))</f>
        <v>0</v>
      </c>
      <c r="AX1395" s="251">
        <f ca="1">IF(A48taxstdlife="n/a","n/a",IF(AX$3&gt;(A48taxstdlife+$E1395),((INDEX('PTRM input'!$G$385:$P$434,A48offset,$E1395)-INDEX('PTRM input'!$G$277:$P$326,A48offset,$E1395))*OFFSET($F$7,0,$E1395))-SUM($G1395:AW1395),((INDEX('PTRM input'!$G$385:$P$434,A48offset,$E1395)-INDEX('PTRM input'!$G$277:$P$326,A48offset,$E1395))*OFFSET($F$7,0,$E1395))/A48taxstdlife))</f>
        <v>0</v>
      </c>
      <c r="AY1395" s="251">
        <f ca="1">IF(A48taxstdlife="n/a","n/a",IF(AY$3&gt;(A48taxstdlife+$E1395),((INDEX('PTRM input'!$G$385:$P$434,A48offset,$E1395)-INDEX('PTRM input'!$G$277:$P$326,A48offset,$E1395))*OFFSET($F$7,0,$E1395))-SUM($G1395:AX1395),((INDEX('PTRM input'!$G$385:$P$434,A48offset,$E1395)-INDEX('PTRM input'!$G$277:$P$326,A48offset,$E1395))*OFFSET($F$7,0,$E1395))/A48taxstdlife))</f>
        <v>0</v>
      </c>
      <c r="AZ1395" s="251">
        <f ca="1">IF(A48taxstdlife="n/a","n/a",IF(AZ$3&gt;(A48taxstdlife+$E1395),((INDEX('PTRM input'!$G$385:$P$434,A48offset,$E1395)-INDEX('PTRM input'!$G$277:$P$326,A48offset,$E1395))*OFFSET($F$7,0,$E1395))-SUM($G1395:AY1395),((INDEX('PTRM input'!$G$385:$P$434,A48offset,$E1395)-INDEX('PTRM input'!$G$277:$P$326,A48offset,$E1395))*OFFSET($F$7,0,$E1395))/A48taxstdlife))</f>
        <v>0</v>
      </c>
      <c r="BA1395" s="251">
        <f ca="1">IF(A48taxstdlife="n/a","n/a",IF(BA$3&gt;(A48taxstdlife+$E1395),((INDEX('PTRM input'!$G$385:$P$434,A48offset,$E1395)-INDEX('PTRM input'!$G$277:$P$326,A48offset,$E1395))*OFFSET($F$7,0,$E1395))-SUM($G1395:AZ1395),((INDEX('PTRM input'!$G$385:$P$434,A48offset,$E1395)-INDEX('PTRM input'!$G$277:$P$326,A48offset,$E1395))*OFFSET($F$7,0,$E1395))/A48taxstdlife))</f>
        <v>0</v>
      </c>
      <c r="BB1395" s="251">
        <f ca="1">IF(A48taxstdlife="n/a","n/a",IF(BB$3&gt;(A48taxstdlife+$E1395),((INDEX('PTRM input'!$G$385:$P$434,A48offset,$E1395)-INDEX('PTRM input'!$G$277:$P$326,A48offset,$E1395))*OFFSET($F$7,0,$E1395))-SUM($G1395:BA1395),((INDEX('PTRM input'!$G$385:$P$434,A48offset,$E1395)-INDEX('PTRM input'!$G$277:$P$326,A48offset,$E1395))*OFFSET($F$7,0,$E1395))/A48taxstdlife))</f>
        <v>0</v>
      </c>
      <c r="BC1395" s="251">
        <f ca="1">IF(A48taxstdlife="n/a","n/a",IF(BC$3&gt;(A48taxstdlife+$E1395),((INDEX('PTRM input'!$G$385:$P$434,A48offset,$E1395)-INDEX('PTRM input'!$G$277:$P$326,A48offset,$E1395))*OFFSET($F$7,0,$E1395))-SUM($G1395:BB1395),((INDEX('PTRM input'!$G$385:$P$434,A48offset,$E1395)-INDEX('PTRM input'!$G$277:$P$326,A48offset,$E1395))*OFFSET($F$7,0,$E1395))/A48taxstdlife))</f>
        <v>0</v>
      </c>
      <c r="BD1395" s="251">
        <f ca="1">IF(A48taxstdlife="n/a","n/a",IF(BD$3&gt;(A48taxstdlife+$E1395),((INDEX('PTRM input'!$G$385:$P$434,A48offset,$E1395)-INDEX('PTRM input'!$G$277:$P$326,A48offset,$E1395))*OFFSET($F$7,0,$E1395))-SUM($G1395:BC1395),((INDEX('PTRM input'!$G$385:$P$434,A48offset,$E1395)-INDEX('PTRM input'!$G$277:$P$326,A48offset,$E1395))*OFFSET($F$7,0,$E1395))/A48taxstdlife))</f>
        <v>0</v>
      </c>
      <c r="BE1395" s="251">
        <f ca="1">IF(A48taxstdlife="n/a","n/a",IF(BE$3&gt;(A48taxstdlife+$E1395),((INDEX('PTRM input'!$G$385:$P$434,A48offset,$E1395)-INDEX('PTRM input'!$G$277:$P$326,A48offset,$E1395))*OFFSET($F$7,0,$E1395))-SUM($G1395:BD1395),((INDEX('PTRM input'!$G$385:$P$434,A48offset,$E1395)-INDEX('PTRM input'!$G$277:$P$326,A48offset,$E1395))*OFFSET($F$7,0,$E1395))/A48taxstdlife))</f>
        <v>0</v>
      </c>
      <c r="BF1395" s="251">
        <f ca="1">IF(A48taxstdlife="n/a","n/a",IF(BF$3&gt;(A48taxstdlife+$E1395),((INDEX('PTRM input'!$G$385:$P$434,A48offset,$E1395)-INDEX('PTRM input'!$G$277:$P$326,A48offset,$E1395))*OFFSET($F$7,0,$E1395))-SUM($G1395:BE1395),((INDEX('PTRM input'!$G$385:$P$434,A48offset,$E1395)-INDEX('PTRM input'!$G$277:$P$326,A48offset,$E1395))*OFFSET($F$7,0,$E1395))/A48taxstdlife))</f>
        <v>0</v>
      </c>
      <c r="BG1395" s="251">
        <f ca="1">IF(A48taxstdlife="n/a","n/a",IF(BG$3&gt;(A48taxstdlife+$E1395),((INDEX('PTRM input'!$G$385:$P$434,A48offset,$E1395)-INDEX('PTRM input'!$G$277:$P$326,A48offset,$E1395))*OFFSET($F$7,0,$E1395))-SUM($G1395:BF1395),((INDEX('PTRM input'!$G$385:$P$434,A48offset,$E1395)-INDEX('PTRM input'!$G$277:$P$326,A48offset,$E1395))*OFFSET($F$7,0,$E1395))/A48taxstdlife))</f>
        <v>0</v>
      </c>
      <c r="BH1395" s="251">
        <f ca="1">IF(A48taxstdlife="n/a","n/a",IF(BH$3&gt;(A48taxstdlife+$E1395),((INDEX('PTRM input'!$G$385:$P$434,A48offset,$E1395)-INDEX('PTRM input'!$G$277:$P$326,A48offset,$E1395))*OFFSET($F$7,0,$E1395))-SUM($G1395:BG1395),((INDEX('PTRM input'!$G$385:$P$434,A48offset,$E1395)-INDEX('PTRM input'!$G$277:$P$326,A48offset,$E1395))*OFFSET($F$7,0,$E1395))/A48taxstdlife))</f>
        <v>0</v>
      </c>
      <c r="BI1395" s="251">
        <f ca="1">IF(A48taxstdlife="n/a","n/a",IF(BI$3&gt;(A48taxstdlife+$E1395),((INDEX('PTRM input'!$G$385:$P$434,A48offset,$E1395)-INDEX('PTRM input'!$G$277:$P$326,A48offset,$E1395))*OFFSET($F$7,0,$E1395))-SUM($G1395:BH1395),((INDEX('PTRM input'!$G$385:$P$434,A48offset,$E1395)-INDEX('PTRM input'!$G$277:$P$326,A48offset,$E1395))*OFFSET($F$7,0,$E1395))/A48taxstdlife))</f>
        <v>0</v>
      </c>
      <c r="BJ1395" s="163"/>
      <c r="BK1395" s="116"/>
      <c r="BL1395" s="116"/>
      <c r="BM1395" s="116"/>
    </row>
    <row r="1396" spans="1:65" ht="12.75" hidden="1" customHeight="1" outlineLevel="2">
      <c r="A1396" s="366"/>
      <c r="B1396" s="19"/>
      <c r="C1396" s="18"/>
      <c r="D1396" s="760"/>
      <c r="E1396" s="86">
        <v>4</v>
      </c>
      <c r="F1396" s="356"/>
      <c r="G1396" s="434"/>
      <c r="H1396" s="435"/>
      <c r="I1396" s="435"/>
      <c r="J1396" s="619"/>
      <c r="K1396" s="251">
        <f ca="1">IF(A48taxstdlife="n/a","n/a",IF(K$3&gt;(A48taxstdlife+$E1396),((INDEX('PTRM input'!$G$385:$P$434,A48offset,$E1396)-INDEX('PTRM input'!$G$277:$P$326,A48offset,$E1396))*OFFSET($F$7,0,$E1396))-SUM($G1396:J1396),((INDEX('PTRM input'!$G$385:$P$434,A48offset,$E1396)-INDEX('PTRM input'!$G$277:$P$326,A48offset,$E1396))*OFFSET($F$7,0,$E1396))/A48taxstdlife))</f>
        <v>0</v>
      </c>
      <c r="L1396" s="251">
        <f ca="1">IF(A48taxstdlife="n/a","n/a",IF(L$3&gt;(A48taxstdlife+$E1396),((INDEX('PTRM input'!$G$385:$P$434,A48offset,$E1396)-INDEX('PTRM input'!$G$277:$P$326,A48offset,$E1396))*OFFSET($F$7,0,$E1396))-SUM($G1396:K1396),((INDEX('PTRM input'!$G$385:$P$434,A48offset,$E1396)-INDEX('PTRM input'!$G$277:$P$326,A48offset,$E1396))*OFFSET($F$7,0,$E1396))/A48taxstdlife))</f>
        <v>0</v>
      </c>
      <c r="M1396" s="251">
        <f ca="1">IF(A48taxstdlife="n/a","n/a",IF(M$3&gt;(A48taxstdlife+$E1396),((INDEX('PTRM input'!$G$385:$P$434,A48offset,$E1396)-INDEX('PTRM input'!$G$277:$P$326,A48offset,$E1396))*OFFSET($F$7,0,$E1396))-SUM($G1396:L1396),((INDEX('PTRM input'!$G$385:$P$434,A48offset,$E1396)-INDEX('PTRM input'!$G$277:$P$326,A48offset,$E1396))*OFFSET($F$7,0,$E1396))/A48taxstdlife))</f>
        <v>0</v>
      </c>
      <c r="N1396" s="251">
        <f ca="1">IF(A48taxstdlife="n/a","n/a",IF(N$3&gt;(A48taxstdlife+$E1396),((INDEX('PTRM input'!$G$385:$P$434,A48offset,$E1396)-INDEX('PTRM input'!$G$277:$P$326,A48offset,$E1396))*OFFSET($F$7,0,$E1396))-SUM($G1396:M1396),((INDEX('PTRM input'!$G$385:$P$434,A48offset,$E1396)-INDEX('PTRM input'!$G$277:$P$326,A48offset,$E1396))*OFFSET($F$7,0,$E1396))/A48taxstdlife))</f>
        <v>0</v>
      </c>
      <c r="O1396" s="251">
        <f ca="1">IF(A48taxstdlife="n/a","n/a",IF(O$3&gt;(A48taxstdlife+$E1396),((INDEX('PTRM input'!$G$385:$P$434,A48offset,$E1396)-INDEX('PTRM input'!$G$277:$P$326,A48offset,$E1396))*OFFSET($F$7,0,$E1396))-SUM($G1396:N1396),((INDEX('PTRM input'!$G$385:$P$434,A48offset,$E1396)-INDEX('PTRM input'!$G$277:$P$326,A48offset,$E1396))*OFFSET($F$7,0,$E1396))/A48taxstdlife))</f>
        <v>0</v>
      </c>
      <c r="P1396" s="251">
        <f ca="1">IF(A48taxstdlife="n/a","n/a",IF(P$3&gt;(A48taxstdlife+$E1396),((INDEX('PTRM input'!$G$385:$P$434,A48offset,$E1396)-INDEX('PTRM input'!$G$277:$P$326,A48offset,$E1396))*OFFSET($F$7,0,$E1396))-SUM($G1396:O1396),((INDEX('PTRM input'!$G$385:$P$434,A48offset,$E1396)-INDEX('PTRM input'!$G$277:$P$326,A48offset,$E1396))*OFFSET($F$7,0,$E1396))/A48taxstdlife))</f>
        <v>0</v>
      </c>
      <c r="Q1396" s="251">
        <f ca="1">IF(A48taxstdlife="n/a","n/a",IF(Q$3&gt;(A48taxstdlife+$E1396),((INDEX('PTRM input'!$G$385:$P$434,A48offset,$E1396)-INDEX('PTRM input'!$G$277:$P$326,A48offset,$E1396))*OFFSET($F$7,0,$E1396))-SUM($G1396:P1396),((INDEX('PTRM input'!$G$385:$P$434,A48offset,$E1396)-INDEX('PTRM input'!$G$277:$P$326,A48offset,$E1396))*OFFSET($F$7,0,$E1396))/A48taxstdlife))</f>
        <v>0</v>
      </c>
      <c r="R1396" s="251">
        <f ca="1">IF(A48taxstdlife="n/a","n/a",IF(R$3&gt;(A48taxstdlife+$E1396),((INDEX('PTRM input'!$G$385:$P$434,A48offset,$E1396)-INDEX('PTRM input'!$G$277:$P$326,A48offset,$E1396))*OFFSET($F$7,0,$E1396))-SUM($G1396:Q1396),((INDEX('PTRM input'!$G$385:$P$434,A48offset,$E1396)-INDEX('PTRM input'!$G$277:$P$326,A48offset,$E1396))*OFFSET($F$7,0,$E1396))/A48taxstdlife))</f>
        <v>0</v>
      </c>
      <c r="S1396" s="251">
        <f ca="1">IF(A48taxstdlife="n/a","n/a",IF(S$3&gt;(A48taxstdlife+$E1396),((INDEX('PTRM input'!$G$385:$P$434,A48offset,$E1396)-INDEX('PTRM input'!$G$277:$P$326,A48offset,$E1396))*OFFSET($F$7,0,$E1396))-SUM($G1396:R1396),((INDEX('PTRM input'!$G$385:$P$434,A48offset,$E1396)-INDEX('PTRM input'!$G$277:$P$326,A48offset,$E1396))*OFFSET($F$7,0,$E1396))/A48taxstdlife))</f>
        <v>0</v>
      </c>
      <c r="T1396" s="251">
        <f ca="1">IF(A48taxstdlife="n/a","n/a",IF(T$3&gt;(A48taxstdlife+$E1396),((INDEX('PTRM input'!$G$385:$P$434,A48offset,$E1396)-INDEX('PTRM input'!$G$277:$P$326,A48offset,$E1396))*OFFSET($F$7,0,$E1396))-SUM($G1396:S1396),((INDEX('PTRM input'!$G$385:$P$434,A48offset,$E1396)-INDEX('PTRM input'!$G$277:$P$326,A48offset,$E1396))*OFFSET($F$7,0,$E1396))/A48taxstdlife))</f>
        <v>0</v>
      </c>
      <c r="U1396" s="251">
        <f ca="1">IF(A48taxstdlife="n/a","n/a",IF(U$3&gt;(A48taxstdlife+$E1396),((INDEX('PTRM input'!$G$385:$P$434,A48offset,$E1396)-INDEX('PTRM input'!$G$277:$P$326,A48offset,$E1396))*OFFSET($F$7,0,$E1396))-SUM($G1396:T1396),((INDEX('PTRM input'!$G$385:$P$434,A48offset,$E1396)-INDEX('PTRM input'!$G$277:$P$326,A48offset,$E1396))*OFFSET($F$7,0,$E1396))/A48taxstdlife))</f>
        <v>0</v>
      </c>
      <c r="V1396" s="251">
        <f ca="1">IF(A48taxstdlife="n/a","n/a",IF(V$3&gt;(A48taxstdlife+$E1396),((INDEX('PTRM input'!$G$385:$P$434,A48offset,$E1396)-INDEX('PTRM input'!$G$277:$P$326,A48offset,$E1396))*OFFSET($F$7,0,$E1396))-SUM($G1396:U1396),((INDEX('PTRM input'!$G$385:$P$434,A48offset,$E1396)-INDEX('PTRM input'!$G$277:$P$326,A48offset,$E1396))*OFFSET($F$7,0,$E1396))/A48taxstdlife))</f>
        <v>0</v>
      </c>
      <c r="W1396" s="251">
        <f ca="1">IF(A48taxstdlife="n/a","n/a",IF(W$3&gt;(A48taxstdlife+$E1396),((INDEX('PTRM input'!$G$385:$P$434,A48offset,$E1396)-INDEX('PTRM input'!$G$277:$P$326,A48offset,$E1396))*OFFSET($F$7,0,$E1396))-SUM($G1396:V1396),((INDEX('PTRM input'!$G$385:$P$434,A48offset,$E1396)-INDEX('PTRM input'!$G$277:$P$326,A48offset,$E1396))*OFFSET($F$7,0,$E1396))/A48taxstdlife))</f>
        <v>0</v>
      </c>
      <c r="X1396" s="251">
        <f ca="1">IF(A48taxstdlife="n/a","n/a",IF(X$3&gt;(A48taxstdlife+$E1396),((INDEX('PTRM input'!$G$385:$P$434,A48offset,$E1396)-INDEX('PTRM input'!$G$277:$P$326,A48offset,$E1396))*OFFSET($F$7,0,$E1396))-SUM($G1396:W1396),((INDEX('PTRM input'!$G$385:$P$434,A48offset,$E1396)-INDEX('PTRM input'!$G$277:$P$326,A48offset,$E1396))*OFFSET($F$7,0,$E1396))/A48taxstdlife))</f>
        <v>0</v>
      </c>
      <c r="Y1396" s="251">
        <f ca="1">IF(A48taxstdlife="n/a","n/a",IF(Y$3&gt;(A48taxstdlife+$E1396),((INDEX('PTRM input'!$G$385:$P$434,A48offset,$E1396)-INDEX('PTRM input'!$G$277:$P$326,A48offset,$E1396))*OFFSET($F$7,0,$E1396))-SUM($G1396:X1396),((INDEX('PTRM input'!$G$385:$P$434,A48offset,$E1396)-INDEX('PTRM input'!$G$277:$P$326,A48offset,$E1396))*OFFSET($F$7,0,$E1396))/A48taxstdlife))</f>
        <v>0</v>
      </c>
      <c r="Z1396" s="251">
        <f ca="1">IF(A48taxstdlife="n/a","n/a",IF(Z$3&gt;(A48taxstdlife+$E1396),((INDEX('PTRM input'!$G$385:$P$434,A48offset,$E1396)-INDEX('PTRM input'!$G$277:$P$326,A48offset,$E1396))*OFFSET($F$7,0,$E1396))-SUM($G1396:Y1396),((INDEX('PTRM input'!$G$385:$P$434,A48offset,$E1396)-INDEX('PTRM input'!$G$277:$P$326,A48offset,$E1396))*OFFSET($F$7,0,$E1396))/A48taxstdlife))</f>
        <v>0</v>
      </c>
      <c r="AA1396" s="251">
        <f ca="1">IF(A48taxstdlife="n/a","n/a",IF(AA$3&gt;(A48taxstdlife+$E1396),((INDEX('PTRM input'!$G$385:$P$434,A48offset,$E1396)-INDEX('PTRM input'!$G$277:$P$326,A48offset,$E1396))*OFFSET($F$7,0,$E1396))-SUM($G1396:Z1396),((INDEX('PTRM input'!$G$385:$P$434,A48offset,$E1396)-INDEX('PTRM input'!$G$277:$P$326,A48offset,$E1396))*OFFSET($F$7,0,$E1396))/A48taxstdlife))</f>
        <v>0</v>
      </c>
      <c r="AB1396" s="251">
        <f ca="1">IF(A48taxstdlife="n/a","n/a",IF(AB$3&gt;(A48taxstdlife+$E1396),((INDEX('PTRM input'!$G$385:$P$434,A48offset,$E1396)-INDEX('PTRM input'!$G$277:$P$326,A48offset,$E1396))*OFFSET($F$7,0,$E1396))-SUM($G1396:AA1396),((INDEX('PTRM input'!$G$385:$P$434,A48offset,$E1396)-INDEX('PTRM input'!$G$277:$P$326,A48offset,$E1396))*OFFSET($F$7,0,$E1396))/A48taxstdlife))</f>
        <v>0</v>
      </c>
      <c r="AC1396" s="251">
        <f ca="1">IF(A48taxstdlife="n/a","n/a",IF(AC$3&gt;(A48taxstdlife+$E1396),((INDEX('PTRM input'!$G$385:$P$434,A48offset,$E1396)-INDEX('PTRM input'!$G$277:$P$326,A48offset,$E1396))*OFFSET($F$7,0,$E1396))-SUM($G1396:AB1396),((INDEX('PTRM input'!$G$385:$P$434,A48offset,$E1396)-INDEX('PTRM input'!$G$277:$P$326,A48offset,$E1396))*OFFSET($F$7,0,$E1396))/A48taxstdlife))</f>
        <v>0</v>
      </c>
      <c r="AD1396" s="251">
        <f ca="1">IF(A48taxstdlife="n/a","n/a",IF(AD$3&gt;(A48taxstdlife+$E1396),((INDEX('PTRM input'!$G$385:$P$434,A48offset,$E1396)-INDEX('PTRM input'!$G$277:$P$326,A48offset,$E1396))*OFFSET($F$7,0,$E1396))-SUM($G1396:AC1396),((INDEX('PTRM input'!$G$385:$P$434,A48offset,$E1396)-INDEX('PTRM input'!$G$277:$P$326,A48offset,$E1396))*OFFSET($F$7,0,$E1396))/A48taxstdlife))</f>
        <v>0</v>
      </c>
      <c r="AE1396" s="251">
        <f ca="1">IF(A48taxstdlife="n/a","n/a",IF(AE$3&gt;(A48taxstdlife+$E1396),((INDEX('PTRM input'!$G$385:$P$434,A48offset,$E1396)-INDEX('PTRM input'!$G$277:$P$326,A48offset,$E1396))*OFFSET($F$7,0,$E1396))-SUM($G1396:AD1396),((INDEX('PTRM input'!$G$385:$P$434,A48offset,$E1396)-INDEX('PTRM input'!$G$277:$P$326,A48offset,$E1396))*OFFSET($F$7,0,$E1396))/A48taxstdlife))</f>
        <v>0</v>
      </c>
      <c r="AF1396" s="251">
        <f ca="1">IF(A48taxstdlife="n/a","n/a",IF(AF$3&gt;(A48taxstdlife+$E1396),((INDEX('PTRM input'!$G$385:$P$434,A48offset,$E1396)-INDEX('PTRM input'!$G$277:$P$326,A48offset,$E1396))*OFFSET($F$7,0,$E1396))-SUM($G1396:AE1396),((INDEX('PTRM input'!$G$385:$P$434,A48offset,$E1396)-INDEX('PTRM input'!$G$277:$P$326,A48offset,$E1396))*OFFSET($F$7,0,$E1396))/A48taxstdlife))</f>
        <v>0</v>
      </c>
      <c r="AG1396" s="251">
        <f ca="1">IF(A48taxstdlife="n/a","n/a",IF(AG$3&gt;(A48taxstdlife+$E1396),((INDEX('PTRM input'!$G$385:$P$434,A48offset,$E1396)-INDEX('PTRM input'!$G$277:$P$326,A48offset,$E1396))*OFFSET($F$7,0,$E1396))-SUM($G1396:AF1396),((INDEX('PTRM input'!$G$385:$P$434,A48offset,$E1396)-INDEX('PTRM input'!$G$277:$P$326,A48offset,$E1396))*OFFSET($F$7,0,$E1396))/A48taxstdlife))</f>
        <v>0</v>
      </c>
      <c r="AH1396" s="251">
        <f ca="1">IF(A48taxstdlife="n/a","n/a",IF(AH$3&gt;(A48taxstdlife+$E1396),((INDEX('PTRM input'!$G$385:$P$434,A48offset,$E1396)-INDEX('PTRM input'!$G$277:$P$326,A48offset,$E1396))*OFFSET($F$7,0,$E1396))-SUM($G1396:AG1396),((INDEX('PTRM input'!$G$385:$P$434,A48offset,$E1396)-INDEX('PTRM input'!$G$277:$P$326,A48offset,$E1396))*OFFSET($F$7,0,$E1396))/A48taxstdlife))</f>
        <v>0</v>
      </c>
      <c r="AI1396" s="251">
        <f ca="1">IF(A48taxstdlife="n/a","n/a",IF(AI$3&gt;(A48taxstdlife+$E1396),((INDEX('PTRM input'!$G$385:$P$434,A48offset,$E1396)-INDEX('PTRM input'!$G$277:$P$326,A48offset,$E1396))*OFFSET($F$7,0,$E1396))-SUM($G1396:AH1396),((INDEX('PTRM input'!$G$385:$P$434,A48offset,$E1396)-INDEX('PTRM input'!$G$277:$P$326,A48offset,$E1396))*OFFSET($F$7,0,$E1396))/A48taxstdlife))</f>
        <v>0</v>
      </c>
      <c r="AJ1396" s="251">
        <f ca="1">IF(A48taxstdlife="n/a","n/a",IF(AJ$3&gt;(A48taxstdlife+$E1396),((INDEX('PTRM input'!$G$385:$P$434,A48offset,$E1396)-INDEX('PTRM input'!$G$277:$P$326,A48offset,$E1396))*OFFSET($F$7,0,$E1396))-SUM($G1396:AI1396),((INDEX('PTRM input'!$G$385:$P$434,A48offset,$E1396)-INDEX('PTRM input'!$G$277:$P$326,A48offset,$E1396))*OFFSET($F$7,0,$E1396))/A48taxstdlife))</f>
        <v>0</v>
      </c>
      <c r="AK1396" s="251">
        <f ca="1">IF(A48taxstdlife="n/a","n/a",IF(AK$3&gt;(A48taxstdlife+$E1396),((INDEX('PTRM input'!$G$385:$P$434,A48offset,$E1396)-INDEX('PTRM input'!$G$277:$P$326,A48offset,$E1396))*OFFSET($F$7,0,$E1396))-SUM($G1396:AJ1396),((INDEX('PTRM input'!$G$385:$P$434,A48offset,$E1396)-INDEX('PTRM input'!$G$277:$P$326,A48offset,$E1396))*OFFSET($F$7,0,$E1396))/A48taxstdlife))</f>
        <v>0</v>
      </c>
      <c r="AL1396" s="251">
        <f ca="1">IF(A48taxstdlife="n/a","n/a",IF(AL$3&gt;(A48taxstdlife+$E1396),((INDEX('PTRM input'!$G$385:$P$434,A48offset,$E1396)-INDEX('PTRM input'!$G$277:$P$326,A48offset,$E1396))*OFFSET($F$7,0,$E1396))-SUM($G1396:AK1396),((INDEX('PTRM input'!$G$385:$P$434,A48offset,$E1396)-INDEX('PTRM input'!$G$277:$P$326,A48offset,$E1396))*OFFSET($F$7,0,$E1396))/A48taxstdlife))</f>
        <v>0</v>
      </c>
      <c r="AM1396" s="251">
        <f ca="1">IF(A48taxstdlife="n/a","n/a",IF(AM$3&gt;(A48taxstdlife+$E1396),((INDEX('PTRM input'!$G$385:$P$434,A48offset,$E1396)-INDEX('PTRM input'!$G$277:$P$326,A48offset,$E1396))*OFFSET($F$7,0,$E1396))-SUM($G1396:AL1396),((INDEX('PTRM input'!$G$385:$P$434,A48offset,$E1396)-INDEX('PTRM input'!$G$277:$P$326,A48offset,$E1396))*OFFSET($F$7,0,$E1396))/A48taxstdlife))</f>
        <v>0</v>
      </c>
      <c r="AN1396" s="251">
        <f ca="1">IF(A48taxstdlife="n/a","n/a",IF(AN$3&gt;(A48taxstdlife+$E1396),((INDEX('PTRM input'!$G$385:$P$434,A48offset,$E1396)-INDEX('PTRM input'!$G$277:$P$326,A48offset,$E1396))*OFFSET($F$7,0,$E1396))-SUM($G1396:AM1396),((INDEX('PTRM input'!$G$385:$P$434,A48offset,$E1396)-INDEX('PTRM input'!$G$277:$P$326,A48offset,$E1396))*OFFSET($F$7,0,$E1396))/A48taxstdlife))</f>
        <v>0</v>
      </c>
      <c r="AO1396" s="251">
        <f ca="1">IF(A48taxstdlife="n/a","n/a",IF(AO$3&gt;(A48taxstdlife+$E1396),((INDEX('PTRM input'!$G$385:$P$434,A48offset,$E1396)-INDEX('PTRM input'!$G$277:$P$326,A48offset,$E1396))*OFFSET($F$7,0,$E1396))-SUM($G1396:AN1396),((INDEX('PTRM input'!$G$385:$P$434,A48offset,$E1396)-INDEX('PTRM input'!$G$277:$P$326,A48offset,$E1396))*OFFSET($F$7,0,$E1396))/A48taxstdlife))</f>
        <v>0</v>
      </c>
      <c r="AP1396" s="251">
        <f ca="1">IF(A48taxstdlife="n/a","n/a",IF(AP$3&gt;(A48taxstdlife+$E1396),((INDEX('PTRM input'!$G$385:$P$434,A48offset,$E1396)-INDEX('PTRM input'!$G$277:$P$326,A48offset,$E1396))*OFFSET($F$7,0,$E1396))-SUM($G1396:AO1396),((INDEX('PTRM input'!$G$385:$P$434,A48offset,$E1396)-INDEX('PTRM input'!$G$277:$P$326,A48offset,$E1396))*OFFSET($F$7,0,$E1396))/A48taxstdlife))</f>
        <v>0</v>
      </c>
      <c r="AQ1396" s="251">
        <f ca="1">IF(A48taxstdlife="n/a","n/a",IF(AQ$3&gt;(A48taxstdlife+$E1396),((INDEX('PTRM input'!$G$385:$P$434,A48offset,$E1396)-INDEX('PTRM input'!$G$277:$P$326,A48offset,$E1396))*OFFSET($F$7,0,$E1396))-SUM($G1396:AP1396),((INDEX('PTRM input'!$G$385:$P$434,A48offset,$E1396)-INDEX('PTRM input'!$G$277:$P$326,A48offset,$E1396))*OFFSET($F$7,0,$E1396))/A48taxstdlife))</f>
        <v>0</v>
      </c>
      <c r="AR1396" s="251">
        <f ca="1">IF(A48taxstdlife="n/a","n/a",IF(AR$3&gt;(A48taxstdlife+$E1396),((INDEX('PTRM input'!$G$385:$P$434,A48offset,$E1396)-INDEX('PTRM input'!$G$277:$P$326,A48offset,$E1396))*OFFSET($F$7,0,$E1396))-SUM($G1396:AQ1396),((INDEX('PTRM input'!$G$385:$P$434,A48offset,$E1396)-INDEX('PTRM input'!$G$277:$P$326,A48offset,$E1396))*OFFSET($F$7,0,$E1396))/A48taxstdlife))</f>
        <v>0</v>
      </c>
      <c r="AS1396" s="251">
        <f ca="1">IF(A48taxstdlife="n/a","n/a",IF(AS$3&gt;(A48taxstdlife+$E1396),((INDEX('PTRM input'!$G$385:$P$434,A48offset,$E1396)-INDEX('PTRM input'!$G$277:$P$326,A48offset,$E1396))*OFFSET($F$7,0,$E1396))-SUM($G1396:AR1396),((INDEX('PTRM input'!$G$385:$P$434,A48offset,$E1396)-INDEX('PTRM input'!$G$277:$P$326,A48offset,$E1396))*OFFSET($F$7,0,$E1396))/A48taxstdlife))</f>
        <v>0</v>
      </c>
      <c r="AT1396" s="251">
        <f ca="1">IF(A48taxstdlife="n/a","n/a",IF(AT$3&gt;(A48taxstdlife+$E1396),((INDEX('PTRM input'!$G$385:$P$434,A48offset,$E1396)-INDEX('PTRM input'!$G$277:$P$326,A48offset,$E1396))*OFFSET($F$7,0,$E1396))-SUM($G1396:AS1396),((INDEX('PTRM input'!$G$385:$P$434,A48offset,$E1396)-INDEX('PTRM input'!$G$277:$P$326,A48offset,$E1396))*OFFSET($F$7,0,$E1396))/A48taxstdlife))</f>
        <v>0</v>
      </c>
      <c r="AU1396" s="251">
        <f ca="1">IF(A48taxstdlife="n/a","n/a",IF(AU$3&gt;(A48taxstdlife+$E1396),((INDEX('PTRM input'!$G$385:$P$434,A48offset,$E1396)-INDEX('PTRM input'!$G$277:$P$326,A48offset,$E1396))*OFFSET($F$7,0,$E1396))-SUM($G1396:AT1396),((INDEX('PTRM input'!$G$385:$P$434,A48offset,$E1396)-INDEX('PTRM input'!$G$277:$P$326,A48offset,$E1396))*OFFSET($F$7,0,$E1396))/A48taxstdlife))</f>
        <v>0</v>
      </c>
      <c r="AV1396" s="251">
        <f ca="1">IF(A48taxstdlife="n/a","n/a",IF(AV$3&gt;(A48taxstdlife+$E1396),((INDEX('PTRM input'!$G$385:$P$434,A48offset,$E1396)-INDEX('PTRM input'!$G$277:$P$326,A48offset,$E1396))*OFFSET($F$7,0,$E1396))-SUM($G1396:AU1396),((INDEX('PTRM input'!$G$385:$P$434,A48offset,$E1396)-INDEX('PTRM input'!$G$277:$P$326,A48offset,$E1396))*OFFSET($F$7,0,$E1396))/A48taxstdlife))</f>
        <v>0</v>
      </c>
      <c r="AW1396" s="251">
        <f ca="1">IF(A48taxstdlife="n/a","n/a",IF(AW$3&gt;(A48taxstdlife+$E1396),((INDEX('PTRM input'!$G$385:$P$434,A48offset,$E1396)-INDEX('PTRM input'!$G$277:$P$326,A48offset,$E1396))*OFFSET($F$7,0,$E1396))-SUM($G1396:AV1396),((INDEX('PTRM input'!$G$385:$P$434,A48offset,$E1396)-INDEX('PTRM input'!$G$277:$P$326,A48offset,$E1396))*OFFSET($F$7,0,$E1396))/A48taxstdlife))</f>
        <v>0</v>
      </c>
      <c r="AX1396" s="251">
        <f ca="1">IF(A48taxstdlife="n/a","n/a",IF(AX$3&gt;(A48taxstdlife+$E1396),((INDEX('PTRM input'!$G$385:$P$434,A48offset,$E1396)-INDEX('PTRM input'!$G$277:$P$326,A48offset,$E1396))*OFFSET($F$7,0,$E1396))-SUM($G1396:AW1396),((INDEX('PTRM input'!$G$385:$P$434,A48offset,$E1396)-INDEX('PTRM input'!$G$277:$P$326,A48offset,$E1396))*OFFSET($F$7,0,$E1396))/A48taxstdlife))</f>
        <v>0</v>
      </c>
      <c r="AY1396" s="251">
        <f ca="1">IF(A48taxstdlife="n/a","n/a",IF(AY$3&gt;(A48taxstdlife+$E1396),((INDEX('PTRM input'!$G$385:$P$434,A48offset,$E1396)-INDEX('PTRM input'!$G$277:$P$326,A48offset,$E1396))*OFFSET($F$7,0,$E1396))-SUM($G1396:AX1396),((INDEX('PTRM input'!$G$385:$P$434,A48offset,$E1396)-INDEX('PTRM input'!$G$277:$P$326,A48offset,$E1396))*OFFSET($F$7,0,$E1396))/A48taxstdlife))</f>
        <v>0</v>
      </c>
      <c r="AZ1396" s="251">
        <f ca="1">IF(A48taxstdlife="n/a","n/a",IF(AZ$3&gt;(A48taxstdlife+$E1396),((INDEX('PTRM input'!$G$385:$P$434,A48offset,$E1396)-INDEX('PTRM input'!$G$277:$P$326,A48offset,$E1396))*OFFSET($F$7,0,$E1396))-SUM($G1396:AY1396),((INDEX('PTRM input'!$G$385:$P$434,A48offset,$E1396)-INDEX('PTRM input'!$G$277:$P$326,A48offset,$E1396))*OFFSET($F$7,0,$E1396))/A48taxstdlife))</f>
        <v>0</v>
      </c>
      <c r="BA1396" s="251">
        <f ca="1">IF(A48taxstdlife="n/a","n/a",IF(BA$3&gt;(A48taxstdlife+$E1396),((INDEX('PTRM input'!$G$385:$P$434,A48offset,$E1396)-INDEX('PTRM input'!$G$277:$P$326,A48offset,$E1396))*OFFSET($F$7,0,$E1396))-SUM($G1396:AZ1396),((INDEX('PTRM input'!$G$385:$P$434,A48offset,$E1396)-INDEX('PTRM input'!$G$277:$P$326,A48offset,$E1396))*OFFSET($F$7,0,$E1396))/A48taxstdlife))</f>
        <v>0</v>
      </c>
      <c r="BB1396" s="251">
        <f ca="1">IF(A48taxstdlife="n/a","n/a",IF(BB$3&gt;(A48taxstdlife+$E1396),((INDEX('PTRM input'!$G$385:$P$434,A48offset,$E1396)-INDEX('PTRM input'!$G$277:$P$326,A48offset,$E1396))*OFFSET($F$7,0,$E1396))-SUM($G1396:BA1396),((INDEX('PTRM input'!$G$385:$P$434,A48offset,$E1396)-INDEX('PTRM input'!$G$277:$P$326,A48offset,$E1396))*OFFSET($F$7,0,$E1396))/A48taxstdlife))</f>
        <v>0</v>
      </c>
      <c r="BC1396" s="251">
        <f ca="1">IF(A48taxstdlife="n/a","n/a",IF(BC$3&gt;(A48taxstdlife+$E1396),((INDEX('PTRM input'!$G$385:$P$434,A48offset,$E1396)-INDEX('PTRM input'!$G$277:$P$326,A48offset,$E1396))*OFFSET($F$7,0,$E1396))-SUM($G1396:BB1396),((INDEX('PTRM input'!$G$385:$P$434,A48offset,$E1396)-INDEX('PTRM input'!$G$277:$P$326,A48offset,$E1396))*OFFSET($F$7,0,$E1396))/A48taxstdlife))</f>
        <v>0</v>
      </c>
      <c r="BD1396" s="251">
        <f ca="1">IF(A48taxstdlife="n/a","n/a",IF(BD$3&gt;(A48taxstdlife+$E1396),((INDEX('PTRM input'!$G$385:$P$434,A48offset,$E1396)-INDEX('PTRM input'!$G$277:$P$326,A48offset,$E1396))*OFFSET($F$7,0,$E1396))-SUM($G1396:BC1396),((INDEX('PTRM input'!$G$385:$P$434,A48offset,$E1396)-INDEX('PTRM input'!$G$277:$P$326,A48offset,$E1396))*OFFSET($F$7,0,$E1396))/A48taxstdlife))</f>
        <v>0</v>
      </c>
      <c r="BE1396" s="251">
        <f ca="1">IF(A48taxstdlife="n/a","n/a",IF(BE$3&gt;(A48taxstdlife+$E1396),((INDEX('PTRM input'!$G$385:$P$434,A48offset,$E1396)-INDEX('PTRM input'!$G$277:$P$326,A48offset,$E1396))*OFFSET($F$7,0,$E1396))-SUM($G1396:BD1396),((INDEX('PTRM input'!$G$385:$P$434,A48offset,$E1396)-INDEX('PTRM input'!$G$277:$P$326,A48offset,$E1396))*OFFSET($F$7,0,$E1396))/A48taxstdlife))</f>
        <v>0</v>
      </c>
      <c r="BF1396" s="251">
        <f ca="1">IF(A48taxstdlife="n/a","n/a",IF(BF$3&gt;(A48taxstdlife+$E1396),((INDEX('PTRM input'!$G$385:$P$434,A48offset,$E1396)-INDEX('PTRM input'!$G$277:$P$326,A48offset,$E1396))*OFFSET($F$7,0,$E1396))-SUM($G1396:BE1396),((INDEX('PTRM input'!$G$385:$P$434,A48offset,$E1396)-INDEX('PTRM input'!$G$277:$P$326,A48offset,$E1396))*OFFSET($F$7,0,$E1396))/A48taxstdlife))</f>
        <v>0</v>
      </c>
      <c r="BG1396" s="251">
        <f ca="1">IF(A48taxstdlife="n/a","n/a",IF(BG$3&gt;(A48taxstdlife+$E1396),((INDEX('PTRM input'!$G$385:$P$434,A48offset,$E1396)-INDEX('PTRM input'!$G$277:$P$326,A48offset,$E1396))*OFFSET($F$7,0,$E1396))-SUM($G1396:BF1396),((INDEX('PTRM input'!$G$385:$P$434,A48offset,$E1396)-INDEX('PTRM input'!$G$277:$P$326,A48offset,$E1396))*OFFSET($F$7,0,$E1396))/A48taxstdlife))</f>
        <v>0</v>
      </c>
      <c r="BH1396" s="251">
        <f ca="1">IF(A48taxstdlife="n/a","n/a",IF(BH$3&gt;(A48taxstdlife+$E1396),((INDEX('PTRM input'!$G$385:$P$434,A48offset,$E1396)-INDEX('PTRM input'!$G$277:$P$326,A48offset,$E1396))*OFFSET($F$7,0,$E1396))-SUM($G1396:BG1396),((INDEX('PTRM input'!$G$385:$P$434,A48offset,$E1396)-INDEX('PTRM input'!$G$277:$P$326,A48offset,$E1396))*OFFSET($F$7,0,$E1396))/A48taxstdlife))</f>
        <v>0</v>
      </c>
      <c r="BI1396" s="251">
        <f ca="1">IF(A48taxstdlife="n/a","n/a",IF(BI$3&gt;(A48taxstdlife+$E1396),((INDEX('PTRM input'!$G$385:$P$434,A48offset,$E1396)-INDEX('PTRM input'!$G$277:$P$326,A48offset,$E1396))*OFFSET($F$7,0,$E1396))-SUM($G1396:BH1396),((INDEX('PTRM input'!$G$385:$P$434,A48offset,$E1396)-INDEX('PTRM input'!$G$277:$P$326,A48offset,$E1396))*OFFSET($F$7,0,$E1396))/A48taxstdlife))</f>
        <v>0</v>
      </c>
      <c r="BJ1396" s="116"/>
      <c r="BK1396" s="116"/>
      <c r="BL1396" s="116"/>
      <c r="BM1396" s="116"/>
    </row>
    <row r="1397" spans="1:65" ht="12.75" hidden="1" customHeight="1" outlineLevel="2">
      <c r="A1397" s="366"/>
      <c r="B1397" s="19"/>
      <c r="C1397" s="18"/>
      <c r="D1397" s="760"/>
      <c r="E1397" s="86">
        <v>5</v>
      </c>
      <c r="F1397" s="356"/>
      <c r="G1397" s="434"/>
      <c r="H1397" s="435"/>
      <c r="I1397" s="435"/>
      <c r="J1397" s="435"/>
      <c r="K1397" s="619"/>
      <c r="L1397" s="251">
        <f ca="1">IF(A48taxstdlife="n/a","n/a",IF(L$3&gt;(A48taxstdlife+$E1397),((INDEX('PTRM input'!$G$385:$P$434,A48offset,$E1397)-INDEX('PTRM input'!$G$277:$P$326,A48offset,$E1397))*OFFSET($F$7,0,$E1397))-SUM($G1397:K1397),((INDEX('PTRM input'!$G$385:$P$434,A48offset,$E1397)-INDEX('PTRM input'!$G$277:$P$326,A48offset,$E1397))*OFFSET($F$7,0,$E1397))/A48taxstdlife))</f>
        <v>0</v>
      </c>
      <c r="M1397" s="251">
        <f ca="1">IF(A48taxstdlife="n/a","n/a",IF(M$3&gt;(A48taxstdlife+$E1397),((INDEX('PTRM input'!$G$385:$P$434,A48offset,$E1397)-INDEX('PTRM input'!$G$277:$P$326,A48offset,$E1397))*OFFSET($F$7,0,$E1397))-SUM($G1397:L1397),((INDEX('PTRM input'!$G$385:$P$434,A48offset,$E1397)-INDEX('PTRM input'!$G$277:$P$326,A48offset,$E1397))*OFFSET($F$7,0,$E1397))/A48taxstdlife))</f>
        <v>0</v>
      </c>
      <c r="N1397" s="251">
        <f ca="1">IF(A48taxstdlife="n/a","n/a",IF(N$3&gt;(A48taxstdlife+$E1397),((INDEX('PTRM input'!$G$385:$P$434,A48offset,$E1397)-INDEX('PTRM input'!$G$277:$P$326,A48offset,$E1397))*OFFSET($F$7,0,$E1397))-SUM($G1397:M1397),((INDEX('PTRM input'!$G$385:$P$434,A48offset,$E1397)-INDEX('PTRM input'!$G$277:$P$326,A48offset,$E1397))*OFFSET($F$7,0,$E1397))/A48taxstdlife))</f>
        <v>0</v>
      </c>
      <c r="O1397" s="251">
        <f ca="1">IF(A48taxstdlife="n/a","n/a",IF(O$3&gt;(A48taxstdlife+$E1397),((INDEX('PTRM input'!$G$385:$P$434,A48offset,$E1397)-INDEX('PTRM input'!$G$277:$P$326,A48offset,$E1397))*OFFSET($F$7,0,$E1397))-SUM($G1397:N1397),((INDEX('PTRM input'!$G$385:$P$434,A48offset,$E1397)-INDEX('PTRM input'!$G$277:$P$326,A48offset,$E1397))*OFFSET($F$7,0,$E1397))/A48taxstdlife))</f>
        <v>0</v>
      </c>
      <c r="P1397" s="251">
        <f ca="1">IF(A48taxstdlife="n/a","n/a",IF(P$3&gt;(A48taxstdlife+$E1397),((INDEX('PTRM input'!$G$385:$P$434,A48offset,$E1397)-INDEX('PTRM input'!$G$277:$P$326,A48offset,$E1397))*OFFSET($F$7,0,$E1397))-SUM($G1397:O1397),((INDEX('PTRM input'!$G$385:$P$434,A48offset,$E1397)-INDEX('PTRM input'!$G$277:$P$326,A48offset,$E1397))*OFFSET($F$7,0,$E1397))/A48taxstdlife))</f>
        <v>0</v>
      </c>
      <c r="Q1397" s="251">
        <f ca="1">IF(A48taxstdlife="n/a","n/a",IF(Q$3&gt;(A48taxstdlife+$E1397),((INDEX('PTRM input'!$G$385:$P$434,A48offset,$E1397)-INDEX('PTRM input'!$G$277:$P$326,A48offset,$E1397))*OFFSET($F$7,0,$E1397))-SUM($G1397:P1397),((INDEX('PTRM input'!$G$385:$P$434,A48offset,$E1397)-INDEX('PTRM input'!$G$277:$P$326,A48offset,$E1397))*OFFSET($F$7,0,$E1397))/A48taxstdlife))</f>
        <v>0</v>
      </c>
      <c r="R1397" s="251">
        <f ca="1">IF(A48taxstdlife="n/a","n/a",IF(R$3&gt;(A48taxstdlife+$E1397),((INDEX('PTRM input'!$G$385:$P$434,A48offset,$E1397)-INDEX('PTRM input'!$G$277:$P$326,A48offset,$E1397))*OFFSET($F$7,0,$E1397))-SUM($G1397:Q1397),((INDEX('PTRM input'!$G$385:$P$434,A48offset,$E1397)-INDEX('PTRM input'!$G$277:$P$326,A48offset,$E1397))*OFFSET($F$7,0,$E1397))/A48taxstdlife))</f>
        <v>0</v>
      </c>
      <c r="S1397" s="251">
        <f ca="1">IF(A48taxstdlife="n/a","n/a",IF(S$3&gt;(A48taxstdlife+$E1397),((INDEX('PTRM input'!$G$385:$P$434,A48offset,$E1397)-INDEX('PTRM input'!$G$277:$P$326,A48offset,$E1397))*OFFSET($F$7,0,$E1397))-SUM($G1397:R1397),((INDEX('PTRM input'!$G$385:$P$434,A48offset,$E1397)-INDEX('PTRM input'!$G$277:$P$326,A48offset,$E1397))*OFFSET($F$7,0,$E1397))/A48taxstdlife))</f>
        <v>0</v>
      </c>
      <c r="T1397" s="251">
        <f ca="1">IF(A48taxstdlife="n/a","n/a",IF(T$3&gt;(A48taxstdlife+$E1397),((INDEX('PTRM input'!$G$385:$P$434,A48offset,$E1397)-INDEX('PTRM input'!$G$277:$P$326,A48offset,$E1397))*OFFSET($F$7,0,$E1397))-SUM($G1397:S1397),((INDEX('PTRM input'!$G$385:$P$434,A48offset,$E1397)-INDEX('PTRM input'!$G$277:$P$326,A48offset,$E1397))*OFFSET($F$7,0,$E1397))/A48taxstdlife))</f>
        <v>0</v>
      </c>
      <c r="U1397" s="251">
        <f ca="1">IF(A48taxstdlife="n/a","n/a",IF(U$3&gt;(A48taxstdlife+$E1397),((INDEX('PTRM input'!$G$385:$P$434,A48offset,$E1397)-INDEX('PTRM input'!$G$277:$P$326,A48offset,$E1397))*OFFSET($F$7,0,$E1397))-SUM($G1397:T1397),((INDEX('PTRM input'!$G$385:$P$434,A48offset,$E1397)-INDEX('PTRM input'!$G$277:$P$326,A48offset,$E1397))*OFFSET($F$7,0,$E1397))/A48taxstdlife))</f>
        <v>0</v>
      </c>
      <c r="V1397" s="251">
        <f ca="1">IF(A48taxstdlife="n/a","n/a",IF(V$3&gt;(A48taxstdlife+$E1397),((INDEX('PTRM input'!$G$385:$P$434,A48offset,$E1397)-INDEX('PTRM input'!$G$277:$P$326,A48offset,$E1397))*OFFSET($F$7,0,$E1397))-SUM($G1397:U1397),((INDEX('PTRM input'!$G$385:$P$434,A48offset,$E1397)-INDEX('PTRM input'!$G$277:$P$326,A48offset,$E1397))*OFFSET($F$7,0,$E1397))/A48taxstdlife))</f>
        <v>0</v>
      </c>
      <c r="W1397" s="251">
        <f ca="1">IF(A48taxstdlife="n/a","n/a",IF(W$3&gt;(A48taxstdlife+$E1397),((INDEX('PTRM input'!$G$385:$P$434,A48offset,$E1397)-INDEX('PTRM input'!$G$277:$P$326,A48offset,$E1397))*OFFSET($F$7,0,$E1397))-SUM($G1397:V1397),((INDEX('PTRM input'!$G$385:$P$434,A48offset,$E1397)-INDEX('PTRM input'!$G$277:$P$326,A48offset,$E1397))*OFFSET($F$7,0,$E1397))/A48taxstdlife))</f>
        <v>0</v>
      </c>
      <c r="X1397" s="251">
        <f ca="1">IF(A48taxstdlife="n/a","n/a",IF(X$3&gt;(A48taxstdlife+$E1397),((INDEX('PTRM input'!$G$385:$P$434,A48offset,$E1397)-INDEX('PTRM input'!$G$277:$P$326,A48offset,$E1397))*OFFSET($F$7,0,$E1397))-SUM($G1397:W1397),((INDEX('PTRM input'!$G$385:$P$434,A48offset,$E1397)-INDEX('PTRM input'!$G$277:$P$326,A48offset,$E1397))*OFFSET($F$7,0,$E1397))/A48taxstdlife))</f>
        <v>0</v>
      </c>
      <c r="Y1397" s="251">
        <f ca="1">IF(A48taxstdlife="n/a","n/a",IF(Y$3&gt;(A48taxstdlife+$E1397),((INDEX('PTRM input'!$G$385:$P$434,A48offset,$E1397)-INDEX('PTRM input'!$G$277:$P$326,A48offset,$E1397))*OFFSET($F$7,0,$E1397))-SUM($G1397:X1397),((INDEX('PTRM input'!$G$385:$P$434,A48offset,$E1397)-INDEX('PTRM input'!$G$277:$P$326,A48offset,$E1397))*OFFSET($F$7,0,$E1397))/A48taxstdlife))</f>
        <v>0</v>
      </c>
      <c r="Z1397" s="251">
        <f ca="1">IF(A48taxstdlife="n/a","n/a",IF(Z$3&gt;(A48taxstdlife+$E1397),((INDEX('PTRM input'!$G$385:$P$434,A48offset,$E1397)-INDEX('PTRM input'!$G$277:$P$326,A48offset,$E1397))*OFFSET($F$7,0,$E1397))-SUM($G1397:Y1397),((INDEX('PTRM input'!$G$385:$P$434,A48offset,$E1397)-INDEX('PTRM input'!$G$277:$P$326,A48offset,$E1397))*OFFSET($F$7,0,$E1397))/A48taxstdlife))</f>
        <v>0</v>
      </c>
      <c r="AA1397" s="251">
        <f ca="1">IF(A48taxstdlife="n/a","n/a",IF(AA$3&gt;(A48taxstdlife+$E1397),((INDEX('PTRM input'!$G$385:$P$434,A48offset,$E1397)-INDEX('PTRM input'!$G$277:$P$326,A48offset,$E1397))*OFFSET($F$7,0,$E1397))-SUM($G1397:Z1397),((INDEX('PTRM input'!$G$385:$P$434,A48offset,$E1397)-INDEX('PTRM input'!$G$277:$P$326,A48offset,$E1397))*OFFSET($F$7,0,$E1397))/A48taxstdlife))</f>
        <v>0</v>
      </c>
      <c r="AB1397" s="251">
        <f ca="1">IF(A48taxstdlife="n/a","n/a",IF(AB$3&gt;(A48taxstdlife+$E1397),((INDEX('PTRM input'!$G$385:$P$434,A48offset,$E1397)-INDEX('PTRM input'!$G$277:$P$326,A48offset,$E1397))*OFFSET($F$7,0,$E1397))-SUM($G1397:AA1397),((INDEX('PTRM input'!$G$385:$P$434,A48offset,$E1397)-INDEX('PTRM input'!$G$277:$P$326,A48offset,$E1397))*OFFSET($F$7,0,$E1397))/A48taxstdlife))</f>
        <v>0</v>
      </c>
      <c r="AC1397" s="251">
        <f ca="1">IF(A48taxstdlife="n/a","n/a",IF(AC$3&gt;(A48taxstdlife+$E1397),((INDEX('PTRM input'!$G$385:$P$434,A48offset,$E1397)-INDEX('PTRM input'!$G$277:$P$326,A48offset,$E1397))*OFFSET($F$7,0,$E1397))-SUM($G1397:AB1397),((INDEX('PTRM input'!$G$385:$P$434,A48offset,$E1397)-INDEX('PTRM input'!$G$277:$P$326,A48offset,$E1397))*OFFSET($F$7,0,$E1397))/A48taxstdlife))</f>
        <v>0</v>
      </c>
      <c r="AD1397" s="251">
        <f ca="1">IF(A48taxstdlife="n/a","n/a",IF(AD$3&gt;(A48taxstdlife+$E1397),((INDEX('PTRM input'!$G$385:$P$434,A48offset,$E1397)-INDEX('PTRM input'!$G$277:$P$326,A48offset,$E1397))*OFFSET($F$7,0,$E1397))-SUM($G1397:AC1397),((INDEX('PTRM input'!$G$385:$P$434,A48offset,$E1397)-INDEX('PTRM input'!$G$277:$P$326,A48offset,$E1397))*OFFSET($F$7,0,$E1397))/A48taxstdlife))</f>
        <v>0</v>
      </c>
      <c r="AE1397" s="251">
        <f ca="1">IF(A48taxstdlife="n/a","n/a",IF(AE$3&gt;(A48taxstdlife+$E1397),((INDEX('PTRM input'!$G$385:$P$434,A48offset,$E1397)-INDEX('PTRM input'!$G$277:$P$326,A48offset,$E1397))*OFFSET($F$7,0,$E1397))-SUM($G1397:AD1397),((INDEX('PTRM input'!$G$385:$P$434,A48offset,$E1397)-INDEX('PTRM input'!$G$277:$P$326,A48offset,$E1397))*OFFSET($F$7,0,$E1397))/A48taxstdlife))</f>
        <v>0</v>
      </c>
      <c r="AF1397" s="251">
        <f ca="1">IF(A48taxstdlife="n/a","n/a",IF(AF$3&gt;(A48taxstdlife+$E1397),((INDEX('PTRM input'!$G$385:$P$434,A48offset,$E1397)-INDEX('PTRM input'!$G$277:$P$326,A48offset,$E1397))*OFFSET($F$7,0,$E1397))-SUM($G1397:AE1397),((INDEX('PTRM input'!$G$385:$P$434,A48offset,$E1397)-INDEX('PTRM input'!$G$277:$P$326,A48offset,$E1397))*OFFSET($F$7,0,$E1397))/A48taxstdlife))</f>
        <v>0</v>
      </c>
      <c r="AG1397" s="251">
        <f ca="1">IF(A48taxstdlife="n/a","n/a",IF(AG$3&gt;(A48taxstdlife+$E1397),((INDEX('PTRM input'!$G$385:$P$434,A48offset,$E1397)-INDEX('PTRM input'!$G$277:$P$326,A48offset,$E1397))*OFFSET($F$7,0,$E1397))-SUM($G1397:AF1397),((INDEX('PTRM input'!$G$385:$P$434,A48offset,$E1397)-INDEX('PTRM input'!$G$277:$P$326,A48offset,$E1397))*OFFSET($F$7,0,$E1397))/A48taxstdlife))</f>
        <v>0</v>
      </c>
      <c r="AH1397" s="251">
        <f ca="1">IF(A48taxstdlife="n/a","n/a",IF(AH$3&gt;(A48taxstdlife+$E1397),((INDEX('PTRM input'!$G$385:$P$434,A48offset,$E1397)-INDEX('PTRM input'!$G$277:$P$326,A48offset,$E1397))*OFFSET($F$7,0,$E1397))-SUM($G1397:AG1397),((INDEX('PTRM input'!$G$385:$P$434,A48offset,$E1397)-INDEX('PTRM input'!$G$277:$P$326,A48offset,$E1397))*OFFSET($F$7,0,$E1397))/A48taxstdlife))</f>
        <v>0</v>
      </c>
      <c r="AI1397" s="251">
        <f ca="1">IF(A48taxstdlife="n/a","n/a",IF(AI$3&gt;(A48taxstdlife+$E1397),((INDEX('PTRM input'!$G$385:$P$434,A48offset,$E1397)-INDEX('PTRM input'!$G$277:$P$326,A48offset,$E1397))*OFFSET($F$7,0,$E1397))-SUM($G1397:AH1397),((INDEX('PTRM input'!$G$385:$P$434,A48offset,$E1397)-INDEX('PTRM input'!$G$277:$P$326,A48offset,$E1397))*OFFSET($F$7,0,$E1397))/A48taxstdlife))</f>
        <v>0</v>
      </c>
      <c r="AJ1397" s="251">
        <f ca="1">IF(A48taxstdlife="n/a","n/a",IF(AJ$3&gt;(A48taxstdlife+$E1397),((INDEX('PTRM input'!$G$385:$P$434,A48offset,$E1397)-INDEX('PTRM input'!$G$277:$P$326,A48offset,$E1397))*OFFSET($F$7,0,$E1397))-SUM($G1397:AI1397),((INDEX('PTRM input'!$G$385:$P$434,A48offset,$E1397)-INDEX('PTRM input'!$G$277:$P$326,A48offset,$E1397))*OFFSET($F$7,0,$E1397))/A48taxstdlife))</f>
        <v>0</v>
      </c>
      <c r="AK1397" s="251">
        <f ca="1">IF(A48taxstdlife="n/a","n/a",IF(AK$3&gt;(A48taxstdlife+$E1397),((INDEX('PTRM input'!$G$385:$P$434,A48offset,$E1397)-INDEX('PTRM input'!$G$277:$P$326,A48offset,$E1397))*OFFSET($F$7,0,$E1397))-SUM($G1397:AJ1397),((INDEX('PTRM input'!$G$385:$P$434,A48offset,$E1397)-INDEX('PTRM input'!$G$277:$P$326,A48offset,$E1397))*OFFSET($F$7,0,$E1397))/A48taxstdlife))</f>
        <v>0</v>
      </c>
      <c r="AL1397" s="251">
        <f ca="1">IF(A48taxstdlife="n/a","n/a",IF(AL$3&gt;(A48taxstdlife+$E1397),((INDEX('PTRM input'!$G$385:$P$434,A48offset,$E1397)-INDEX('PTRM input'!$G$277:$P$326,A48offset,$E1397))*OFFSET($F$7,0,$E1397))-SUM($G1397:AK1397),((INDEX('PTRM input'!$G$385:$P$434,A48offset,$E1397)-INDEX('PTRM input'!$G$277:$P$326,A48offset,$E1397))*OFFSET($F$7,0,$E1397))/A48taxstdlife))</f>
        <v>0</v>
      </c>
      <c r="AM1397" s="251">
        <f ca="1">IF(A48taxstdlife="n/a","n/a",IF(AM$3&gt;(A48taxstdlife+$E1397),((INDEX('PTRM input'!$G$385:$P$434,A48offset,$E1397)-INDEX('PTRM input'!$G$277:$P$326,A48offset,$E1397))*OFFSET($F$7,0,$E1397))-SUM($G1397:AL1397),((INDEX('PTRM input'!$G$385:$P$434,A48offset,$E1397)-INDEX('PTRM input'!$G$277:$P$326,A48offset,$E1397))*OFFSET($F$7,0,$E1397))/A48taxstdlife))</f>
        <v>0</v>
      </c>
      <c r="AN1397" s="251">
        <f ca="1">IF(A48taxstdlife="n/a","n/a",IF(AN$3&gt;(A48taxstdlife+$E1397),((INDEX('PTRM input'!$G$385:$P$434,A48offset,$E1397)-INDEX('PTRM input'!$G$277:$P$326,A48offset,$E1397))*OFFSET($F$7,0,$E1397))-SUM($G1397:AM1397),((INDEX('PTRM input'!$G$385:$P$434,A48offset,$E1397)-INDEX('PTRM input'!$G$277:$P$326,A48offset,$E1397))*OFFSET($F$7,0,$E1397))/A48taxstdlife))</f>
        <v>0</v>
      </c>
      <c r="AO1397" s="251">
        <f ca="1">IF(A48taxstdlife="n/a","n/a",IF(AO$3&gt;(A48taxstdlife+$E1397),((INDEX('PTRM input'!$G$385:$P$434,A48offset,$E1397)-INDEX('PTRM input'!$G$277:$P$326,A48offset,$E1397))*OFFSET($F$7,0,$E1397))-SUM($G1397:AN1397),((INDEX('PTRM input'!$G$385:$P$434,A48offset,$E1397)-INDEX('PTRM input'!$G$277:$P$326,A48offset,$E1397))*OFFSET($F$7,0,$E1397))/A48taxstdlife))</f>
        <v>0</v>
      </c>
      <c r="AP1397" s="251">
        <f ca="1">IF(A48taxstdlife="n/a","n/a",IF(AP$3&gt;(A48taxstdlife+$E1397),((INDEX('PTRM input'!$G$385:$P$434,A48offset,$E1397)-INDEX('PTRM input'!$G$277:$P$326,A48offset,$E1397))*OFFSET($F$7,0,$E1397))-SUM($G1397:AO1397),((INDEX('PTRM input'!$G$385:$P$434,A48offset,$E1397)-INDEX('PTRM input'!$G$277:$P$326,A48offset,$E1397))*OFFSET($F$7,0,$E1397))/A48taxstdlife))</f>
        <v>0</v>
      </c>
      <c r="AQ1397" s="251">
        <f ca="1">IF(A48taxstdlife="n/a","n/a",IF(AQ$3&gt;(A48taxstdlife+$E1397),((INDEX('PTRM input'!$G$385:$P$434,A48offset,$E1397)-INDEX('PTRM input'!$G$277:$P$326,A48offset,$E1397))*OFFSET($F$7,0,$E1397))-SUM($G1397:AP1397),((INDEX('PTRM input'!$G$385:$P$434,A48offset,$E1397)-INDEX('PTRM input'!$G$277:$P$326,A48offset,$E1397))*OFFSET($F$7,0,$E1397))/A48taxstdlife))</f>
        <v>0</v>
      </c>
      <c r="AR1397" s="251">
        <f ca="1">IF(A48taxstdlife="n/a","n/a",IF(AR$3&gt;(A48taxstdlife+$E1397),((INDEX('PTRM input'!$G$385:$P$434,A48offset,$E1397)-INDEX('PTRM input'!$G$277:$P$326,A48offset,$E1397))*OFFSET($F$7,0,$E1397))-SUM($G1397:AQ1397),((INDEX('PTRM input'!$G$385:$P$434,A48offset,$E1397)-INDEX('PTRM input'!$G$277:$P$326,A48offset,$E1397))*OFFSET($F$7,0,$E1397))/A48taxstdlife))</f>
        <v>0</v>
      </c>
      <c r="AS1397" s="251">
        <f ca="1">IF(A48taxstdlife="n/a","n/a",IF(AS$3&gt;(A48taxstdlife+$E1397),((INDEX('PTRM input'!$G$385:$P$434,A48offset,$E1397)-INDEX('PTRM input'!$G$277:$P$326,A48offset,$E1397))*OFFSET($F$7,0,$E1397))-SUM($G1397:AR1397),((INDEX('PTRM input'!$G$385:$P$434,A48offset,$E1397)-INDEX('PTRM input'!$G$277:$P$326,A48offset,$E1397))*OFFSET($F$7,0,$E1397))/A48taxstdlife))</f>
        <v>0</v>
      </c>
      <c r="AT1397" s="251">
        <f ca="1">IF(A48taxstdlife="n/a","n/a",IF(AT$3&gt;(A48taxstdlife+$E1397),((INDEX('PTRM input'!$G$385:$P$434,A48offset,$E1397)-INDEX('PTRM input'!$G$277:$P$326,A48offset,$E1397))*OFFSET($F$7,0,$E1397))-SUM($G1397:AS1397),((INDEX('PTRM input'!$G$385:$P$434,A48offset,$E1397)-INDEX('PTRM input'!$G$277:$P$326,A48offset,$E1397))*OFFSET($F$7,0,$E1397))/A48taxstdlife))</f>
        <v>0</v>
      </c>
      <c r="AU1397" s="251">
        <f ca="1">IF(A48taxstdlife="n/a","n/a",IF(AU$3&gt;(A48taxstdlife+$E1397),((INDEX('PTRM input'!$G$385:$P$434,A48offset,$E1397)-INDEX('PTRM input'!$G$277:$P$326,A48offset,$E1397))*OFFSET($F$7,0,$E1397))-SUM($G1397:AT1397),((INDEX('PTRM input'!$G$385:$P$434,A48offset,$E1397)-INDEX('PTRM input'!$G$277:$P$326,A48offset,$E1397))*OFFSET($F$7,0,$E1397))/A48taxstdlife))</f>
        <v>0</v>
      </c>
      <c r="AV1397" s="251">
        <f ca="1">IF(A48taxstdlife="n/a","n/a",IF(AV$3&gt;(A48taxstdlife+$E1397),((INDEX('PTRM input'!$G$385:$P$434,A48offset,$E1397)-INDEX('PTRM input'!$G$277:$P$326,A48offset,$E1397))*OFFSET($F$7,0,$E1397))-SUM($G1397:AU1397),((INDEX('PTRM input'!$G$385:$P$434,A48offset,$E1397)-INDEX('PTRM input'!$G$277:$P$326,A48offset,$E1397))*OFFSET($F$7,0,$E1397))/A48taxstdlife))</f>
        <v>0</v>
      </c>
      <c r="AW1397" s="251">
        <f ca="1">IF(A48taxstdlife="n/a","n/a",IF(AW$3&gt;(A48taxstdlife+$E1397),((INDEX('PTRM input'!$G$385:$P$434,A48offset,$E1397)-INDEX('PTRM input'!$G$277:$P$326,A48offset,$E1397))*OFFSET($F$7,0,$E1397))-SUM($G1397:AV1397),((INDEX('PTRM input'!$G$385:$P$434,A48offset,$E1397)-INDEX('PTRM input'!$G$277:$P$326,A48offset,$E1397))*OFFSET($F$7,0,$E1397))/A48taxstdlife))</f>
        <v>0</v>
      </c>
      <c r="AX1397" s="251">
        <f ca="1">IF(A48taxstdlife="n/a","n/a",IF(AX$3&gt;(A48taxstdlife+$E1397),((INDEX('PTRM input'!$G$385:$P$434,A48offset,$E1397)-INDEX('PTRM input'!$G$277:$P$326,A48offset,$E1397))*OFFSET($F$7,0,$E1397))-SUM($G1397:AW1397),((INDEX('PTRM input'!$G$385:$P$434,A48offset,$E1397)-INDEX('PTRM input'!$G$277:$P$326,A48offset,$E1397))*OFFSET($F$7,0,$E1397))/A48taxstdlife))</f>
        <v>0</v>
      </c>
      <c r="AY1397" s="251">
        <f ca="1">IF(A48taxstdlife="n/a","n/a",IF(AY$3&gt;(A48taxstdlife+$E1397),((INDEX('PTRM input'!$G$385:$P$434,A48offset,$E1397)-INDEX('PTRM input'!$G$277:$P$326,A48offset,$E1397))*OFFSET($F$7,0,$E1397))-SUM($G1397:AX1397),((INDEX('PTRM input'!$G$385:$P$434,A48offset,$E1397)-INDEX('PTRM input'!$G$277:$P$326,A48offset,$E1397))*OFFSET($F$7,0,$E1397))/A48taxstdlife))</f>
        <v>0</v>
      </c>
      <c r="AZ1397" s="251">
        <f ca="1">IF(A48taxstdlife="n/a","n/a",IF(AZ$3&gt;(A48taxstdlife+$E1397),((INDEX('PTRM input'!$G$385:$P$434,A48offset,$E1397)-INDEX('PTRM input'!$G$277:$P$326,A48offset,$E1397))*OFFSET($F$7,0,$E1397))-SUM($G1397:AY1397),((INDEX('PTRM input'!$G$385:$P$434,A48offset,$E1397)-INDEX('PTRM input'!$G$277:$P$326,A48offset,$E1397))*OFFSET($F$7,0,$E1397))/A48taxstdlife))</f>
        <v>0</v>
      </c>
      <c r="BA1397" s="251">
        <f ca="1">IF(A48taxstdlife="n/a","n/a",IF(BA$3&gt;(A48taxstdlife+$E1397),((INDEX('PTRM input'!$G$385:$P$434,A48offset,$E1397)-INDEX('PTRM input'!$G$277:$P$326,A48offset,$E1397))*OFFSET($F$7,0,$E1397))-SUM($G1397:AZ1397),((INDEX('PTRM input'!$G$385:$P$434,A48offset,$E1397)-INDEX('PTRM input'!$G$277:$P$326,A48offset,$E1397))*OFFSET($F$7,0,$E1397))/A48taxstdlife))</f>
        <v>0</v>
      </c>
      <c r="BB1397" s="251">
        <f ca="1">IF(A48taxstdlife="n/a","n/a",IF(BB$3&gt;(A48taxstdlife+$E1397),((INDEX('PTRM input'!$G$385:$P$434,A48offset,$E1397)-INDEX('PTRM input'!$G$277:$P$326,A48offset,$E1397))*OFFSET($F$7,0,$E1397))-SUM($G1397:BA1397),((INDEX('PTRM input'!$G$385:$P$434,A48offset,$E1397)-INDEX('PTRM input'!$G$277:$P$326,A48offset,$E1397))*OFFSET($F$7,0,$E1397))/A48taxstdlife))</f>
        <v>0</v>
      </c>
      <c r="BC1397" s="251">
        <f ca="1">IF(A48taxstdlife="n/a","n/a",IF(BC$3&gt;(A48taxstdlife+$E1397),((INDEX('PTRM input'!$G$385:$P$434,A48offset,$E1397)-INDEX('PTRM input'!$G$277:$P$326,A48offset,$E1397))*OFFSET($F$7,0,$E1397))-SUM($G1397:BB1397),((INDEX('PTRM input'!$G$385:$P$434,A48offset,$E1397)-INDEX('PTRM input'!$G$277:$P$326,A48offset,$E1397))*OFFSET($F$7,0,$E1397))/A48taxstdlife))</f>
        <v>0</v>
      </c>
      <c r="BD1397" s="251">
        <f ca="1">IF(A48taxstdlife="n/a","n/a",IF(BD$3&gt;(A48taxstdlife+$E1397),((INDEX('PTRM input'!$G$385:$P$434,A48offset,$E1397)-INDEX('PTRM input'!$G$277:$P$326,A48offset,$E1397))*OFFSET($F$7,0,$E1397))-SUM($G1397:BC1397),((INDEX('PTRM input'!$G$385:$P$434,A48offset,$E1397)-INDEX('PTRM input'!$G$277:$P$326,A48offset,$E1397))*OFFSET($F$7,0,$E1397))/A48taxstdlife))</f>
        <v>0</v>
      </c>
      <c r="BE1397" s="251">
        <f ca="1">IF(A48taxstdlife="n/a","n/a",IF(BE$3&gt;(A48taxstdlife+$E1397),((INDEX('PTRM input'!$G$385:$P$434,A48offset,$E1397)-INDEX('PTRM input'!$G$277:$P$326,A48offset,$E1397))*OFFSET($F$7,0,$E1397))-SUM($G1397:BD1397),((INDEX('PTRM input'!$G$385:$P$434,A48offset,$E1397)-INDEX('PTRM input'!$G$277:$P$326,A48offset,$E1397))*OFFSET($F$7,0,$E1397))/A48taxstdlife))</f>
        <v>0</v>
      </c>
      <c r="BF1397" s="251">
        <f ca="1">IF(A48taxstdlife="n/a","n/a",IF(BF$3&gt;(A48taxstdlife+$E1397),((INDEX('PTRM input'!$G$385:$P$434,A48offset,$E1397)-INDEX('PTRM input'!$G$277:$P$326,A48offset,$E1397))*OFFSET($F$7,0,$E1397))-SUM($G1397:BE1397),((INDEX('PTRM input'!$G$385:$P$434,A48offset,$E1397)-INDEX('PTRM input'!$G$277:$P$326,A48offset,$E1397))*OFFSET($F$7,0,$E1397))/A48taxstdlife))</f>
        <v>0</v>
      </c>
      <c r="BG1397" s="251">
        <f ca="1">IF(A48taxstdlife="n/a","n/a",IF(BG$3&gt;(A48taxstdlife+$E1397),((INDEX('PTRM input'!$G$385:$P$434,A48offset,$E1397)-INDEX('PTRM input'!$G$277:$P$326,A48offset,$E1397))*OFFSET($F$7,0,$E1397))-SUM($G1397:BF1397),((INDEX('PTRM input'!$G$385:$P$434,A48offset,$E1397)-INDEX('PTRM input'!$G$277:$P$326,A48offset,$E1397))*OFFSET($F$7,0,$E1397))/A48taxstdlife))</f>
        <v>0</v>
      </c>
      <c r="BH1397" s="251">
        <f ca="1">IF(A48taxstdlife="n/a","n/a",IF(BH$3&gt;(A48taxstdlife+$E1397),((INDEX('PTRM input'!$G$385:$P$434,A48offset,$E1397)-INDEX('PTRM input'!$G$277:$P$326,A48offset,$E1397))*OFFSET($F$7,0,$E1397))-SUM($G1397:BG1397),((INDEX('PTRM input'!$G$385:$P$434,A48offset,$E1397)-INDEX('PTRM input'!$G$277:$P$326,A48offset,$E1397))*OFFSET($F$7,0,$E1397))/A48taxstdlife))</f>
        <v>0</v>
      </c>
      <c r="BI1397" s="251">
        <f ca="1">IF(A48taxstdlife="n/a","n/a",IF(BI$3&gt;(A48taxstdlife+$E1397),((INDEX('PTRM input'!$G$385:$P$434,A48offset,$E1397)-INDEX('PTRM input'!$G$277:$P$326,A48offset,$E1397))*OFFSET($F$7,0,$E1397))-SUM($G1397:BH1397),((INDEX('PTRM input'!$G$385:$P$434,A48offset,$E1397)-INDEX('PTRM input'!$G$277:$P$326,A48offset,$E1397))*OFFSET($F$7,0,$E1397))/A48taxstdlife))</f>
        <v>0</v>
      </c>
      <c r="BJ1397" s="116"/>
      <c r="BK1397" s="116"/>
      <c r="BL1397" s="116"/>
      <c r="BM1397" s="116"/>
    </row>
    <row r="1398" spans="1:65" ht="12.75" hidden="1" customHeight="1" outlineLevel="2">
      <c r="A1398" s="366"/>
      <c r="B1398" s="19"/>
      <c r="C1398" s="18"/>
      <c r="D1398" s="760"/>
      <c r="E1398" s="86">
        <v>6</v>
      </c>
      <c r="F1398" s="356"/>
      <c r="G1398" s="434"/>
      <c r="H1398" s="435"/>
      <c r="I1398" s="435"/>
      <c r="J1398" s="435"/>
      <c r="K1398" s="435"/>
      <c r="L1398" s="619"/>
      <c r="M1398" s="251">
        <f ca="1">IF(A48taxstdlife="n/a","n/a",IF(M$3&gt;(A48taxstdlife+$E1398),((INDEX('PTRM input'!$G$385:$P$434,A48offset,$E1398)-INDEX('PTRM input'!$G$277:$P$326,A48offset,$E1398))*OFFSET($F$7,0,$E1398))-SUM($G1398:L1398),((INDEX('PTRM input'!$G$385:$P$434,A48offset,$E1398)-INDEX('PTRM input'!$G$277:$P$326,A48offset,$E1398))*OFFSET($F$7,0,$E1398))/A48taxstdlife))</f>
        <v>0</v>
      </c>
      <c r="N1398" s="251">
        <f ca="1">IF(A48taxstdlife="n/a","n/a",IF(N$3&gt;(A48taxstdlife+$E1398),((INDEX('PTRM input'!$G$385:$P$434,A48offset,$E1398)-INDEX('PTRM input'!$G$277:$P$326,A48offset,$E1398))*OFFSET($F$7,0,$E1398))-SUM($G1398:M1398),((INDEX('PTRM input'!$G$385:$P$434,A48offset,$E1398)-INDEX('PTRM input'!$G$277:$P$326,A48offset,$E1398))*OFFSET($F$7,0,$E1398))/A48taxstdlife))</f>
        <v>0</v>
      </c>
      <c r="O1398" s="251">
        <f ca="1">IF(A48taxstdlife="n/a","n/a",IF(O$3&gt;(A48taxstdlife+$E1398),((INDEX('PTRM input'!$G$385:$P$434,A48offset,$E1398)-INDEX('PTRM input'!$G$277:$P$326,A48offset,$E1398))*OFFSET($F$7,0,$E1398))-SUM($G1398:N1398),((INDEX('PTRM input'!$G$385:$P$434,A48offset,$E1398)-INDEX('PTRM input'!$G$277:$P$326,A48offset,$E1398))*OFFSET($F$7,0,$E1398))/A48taxstdlife))</f>
        <v>0</v>
      </c>
      <c r="P1398" s="251">
        <f ca="1">IF(A48taxstdlife="n/a","n/a",IF(P$3&gt;(A48taxstdlife+$E1398),((INDEX('PTRM input'!$G$385:$P$434,A48offset,$E1398)-INDEX('PTRM input'!$G$277:$P$326,A48offset,$E1398))*OFFSET($F$7,0,$E1398))-SUM($G1398:O1398),((INDEX('PTRM input'!$G$385:$P$434,A48offset,$E1398)-INDEX('PTRM input'!$G$277:$P$326,A48offset,$E1398))*OFFSET($F$7,0,$E1398))/A48taxstdlife))</f>
        <v>0</v>
      </c>
      <c r="Q1398" s="251">
        <f ca="1">IF(A48taxstdlife="n/a","n/a",IF(Q$3&gt;(A48taxstdlife+$E1398),((INDEX('PTRM input'!$G$385:$P$434,A48offset,$E1398)-INDEX('PTRM input'!$G$277:$P$326,A48offset,$E1398))*OFFSET($F$7,0,$E1398))-SUM($G1398:P1398),((INDEX('PTRM input'!$G$385:$P$434,A48offset,$E1398)-INDEX('PTRM input'!$G$277:$P$326,A48offset,$E1398))*OFFSET($F$7,0,$E1398))/A48taxstdlife))</f>
        <v>0</v>
      </c>
      <c r="R1398" s="251">
        <f ca="1">IF(A48taxstdlife="n/a","n/a",IF(R$3&gt;(A48taxstdlife+$E1398),((INDEX('PTRM input'!$G$385:$P$434,A48offset,$E1398)-INDEX('PTRM input'!$G$277:$P$326,A48offset,$E1398))*OFFSET($F$7,0,$E1398))-SUM($G1398:Q1398),((INDEX('PTRM input'!$G$385:$P$434,A48offset,$E1398)-INDEX('PTRM input'!$G$277:$P$326,A48offset,$E1398))*OFFSET($F$7,0,$E1398))/A48taxstdlife))</f>
        <v>0</v>
      </c>
      <c r="S1398" s="251">
        <f ca="1">IF(A48taxstdlife="n/a","n/a",IF(S$3&gt;(A48taxstdlife+$E1398),((INDEX('PTRM input'!$G$385:$P$434,A48offset,$E1398)-INDEX('PTRM input'!$G$277:$P$326,A48offset,$E1398))*OFFSET($F$7,0,$E1398))-SUM($G1398:R1398),((INDEX('PTRM input'!$G$385:$P$434,A48offset,$E1398)-INDEX('PTRM input'!$G$277:$P$326,A48offset,$E1398))*OFFSET($F$7,0,$E1398))/A48taxstdlife))</f>
        <v>0</v>
      </c>
      <c r="T1398" s="251">
        <f ca="1">IF(A48taxstdlife="n/a","n/a",IF(T$3&gt;(A48taxstdlife+$E1398),((INDEX('PTRM input'!$G$385:$P$434,A48offset,$E1398)-INDEX('PTRM input'!$G$277:$P$326,A48offset,$E1398))*OFFSET($F$7,0,$E1398))-SUM($G1398:S1398),((INDEX('PTRM input'!$G$385:$P$434,A48offset,$E1398)-INDEX('PTRM input'!$G$277:$P$326,A48offset,$E1398))*OFFSET($F$7,0,$E1398))/A48taxstdlife))</f>
        <v>0</v>
      </c>
      <c r="U1398" s="251">
        <f ca="1">IF(A48taxstdlife="n/a","n/a",IF(U$3&gt;(A48taxstdlife+$E1398),((INDEX('PTRM input'!$G$385:$P$434,A48offset,$E1398)-INDEX('PTRM input'!$G$277:$P$326,A48offset,$E1398))*OFFSET($F$7,0,$E1398))-SUM($G1398:T1398),((INDEX('PTRM input'!$G$385:$P$434,A48offset,$E1398)-INDEX('PTRM input'!$G$277:$P$326,A48offset,$E1398))*OFFSET($F$7,0,$E1398))/A48taxstdlife))</f>
        <v>0</v>
      </c>
      <c r="V1398" s="251">
        <f ca="1">IF(A48taxstdlife="n/a","n/a",IF(V$3&gt;(A48taxstdlife+$E1398),((INDEX('PTRM input'!$G$385:$P$434,A48offset,$E1398)-INDEX('PTRM input'!$G$277:$P$326,A48offset,$E1398))*OFFSET($F$7,0,$E1398))-SUM($G1398:U1398),((INDEX('PTRM input'!$G$385:$P$434,A48offset,$E1398)-INDEX('PTRM input'!$G$277:$P$326,A48offset,$E1398))*OFFSET($F$7,0,$E1398))/A48taxstdlife))</f>
        <v>0</v>
      </c>
      <c r="W1398" s="251">
        <f ca="1">IF(A48taxstdlife="n/a","n/a",IF(W$3&gt;(A48taxstdlife+$E1398),((INDEX('PTRM input'!$G$385:$P$434,A48offset,$E1398)-INDEX('PTRM input'!$G$277:$P$326,A48offset,$E1398))*OFFSET($F$7,0,$E1398))-SUM($G1398:V1398),((INDEX('PTRM input'!$G$385:$P$434,A48offset,$E1398)-INDEX('PTRM input'!$G$277:$P$326,A48offset,$E1398))*OFFSET($F$7,0,$E1398))/A48taxstdlife))</f>
        <v>0</v>
      </c>
      <c r="X1398" s="251">
        <f ca="1">IF(A48taxstdlife="n/a","n/a",IF(X$3&gt;(A48taxstdlife+$E1398),((INDEX('PTRM input'!$G$385:$P$434,A48offset,$E1398)-INDEX('PTRM input'!$G$277:$P$326,A48offset,$E1398))*OFFSET($F$7,0,$E1398))-SUM($G1398:W1398),((INDEX('PTRM input'!$G$385:$P$434,A48offset,$E1398)-INDEX('PTRM input'!$G$277:$P$326,A48offset,$E1398))*OFFSET($F$7,0,$E1398))/A48taxstdlife))</f>
        <v>0</v>
      </c>
      <c r="Y1398" s="251">
        <f ca="1">IF(A48taxstdlife="n/a","n/a",IF(Y$3&gt;(A48taxstdlife+$E1398),((INDEX('PTRM input'!$G$385:$P$434,A48offset,$E1398)-INDEX('PTRM input'!$G$277:$P$326,A48offset,$E1398))*OFFSET($F$7,0,$E1398))-SUM($G1398:X1398),((INDEX('PTRM input'!$G$385:$P$434,A48offset,$E1398)-INDEX('PTRM input'!$G$277:$P$326,A48offset,$E1398))*OFFSET($F$7,0,$E1398))/A48taxstdlife))</f>
        <v>0</v>
      </c>
      <c r="Z1398" s="251">
        <f ca="1">IF(A48taxstdlife="n/a","n/a",IF(Z$3&gt;(A48taxstdlife+$E1398),((INDEX('PTRM input'!$G$385:$P$434,A48offset,$E1398)-INDEX('PTRM input'!$G$277:$P$326,A48offset,$E1398))*OFFSET($F$7,0,$E1398))-SUM($G1398:Y1398),((INDEX('PTRM input'!$G$385:$P$434,A48offset,$E1398)-INDEX('PTRM input'!$G$277:$P$326,A48offset,$E1398))*OFFSET($F$7,0,$E1398))/A48taxstdlife))</f>
        <v>0</v>
      </c>
      <c r="AA1398" s="251">
        <f ca="1">IF(A48taxstdlife="n/a","n/a",IF(AA$3&gt;(A48taxstdlife+$E1398),((INDEX('PTRM input'!$G$385:$P$434,A48offset,$E1398)-INDEX('PTRM input'!$G$277:$P$326,A48offset,$E1398))*OFFSET($F$7,0,$E1398))-SUM($G1398:Z1398),((INDEX('PTRM input'!$G$385:$P$434,A48offset,$E1398)-INDEX('PTRM input'!$G$277:$P$326,A48offset,$E1398))*OFFSET($F$7,0,$E1398))/A48taxstdlife))</f>
        <v>0</v>
      </c>
      <c r="AB1398" s="251">
        <f ca="1">IF(A48taxstdlife="n/a","n/a",IF(AB$3&gt;(A48taxstdlife+$E1398),((INDEX('PTRM input'!$G$385:$P$434,A48offset,$E1398)-INDEX('PTRM input'!$G$277:$P$326,A48offset,$E1398))*OFFSET($F$7,0,$E1398))-SUM($G1398:AA1398),((INDEX('PTRM input'!$G$385:$P$434,A48offset,$E1398)-INDEX('PTRM input'!$G$277:$P$326,A48offset,$E1398))*OFFSET($F$7,0,$E1398))/A48taxstdlife))</f>
        <v>0</v>
      </c>
      <c r="AC1398" s="251">
        <f ca="1">IF(A48taxstdlife="n/a","n/a",IF(AC$3&gt;(A48taxstdlife+$E1398),((INDEX('PTRM input'!$G$385:$P$434,A48offset,$E1398)-INDEX('PTRM input'!$G$277:$P$326,A48offset,$E1398))*OFFSET($F$7,0,$E1398))-SUM($G1398:AB1398),((INDEX('PTRM input'!$G$385:$P$434,A48offset,$E1398)-INDEX('PTRM input'!$G$277:$P$326,A48offset,$E1398))*OFFSET($F$7,0,$E1398))/A48taxstdlife))</f>
        <v>0</v>
      </c>
      <c r="AD1398" s="251">
        <f ca="1">IF(A48taxstdlife="n/a","n/a",IF(AD$3&gt;(A48taxstdlife+$E1398),((INDEX('PTRM input'!$G$385:$P$434,A48offset,$E1398)-INDEX('PTRM input'!$G$277:$P$326,A48offset,$E1398))*OFFSET($F$7,0,$E1398))-SUM($G1398:AC1398),((INDEX('PTRM input'!$G$385:$P$434,A48offset,$E1398)-INDEX('PTRM input'!$G$277:$P$326,A48offset,$E1398))*OFFSET($F$7,0,$E1398))/A48taxstdlife))</f>
        <v>0</v>
      </c>
      <c r="AE1398" s="251">
        <f ca="1">IF(A48taxstdlife="n/a","n/a",IF(AE$3&gt;(A48taxstdlife+$E1398),((INDEX('PTRM input'!$G$385:$P$434,A48offset,$E1398)-INDEX('PTRM input'!$G$277:$P$326,A48offset,$E1398))*OFFSET($F$7,0,$E1398))-SUM($G1398:AD1398),((INDEX('PTRM input'!$G$385:$P$434,A48offset,$E1398)-INDEX('PTRM input'!$G$277:$P$326,A48offset,$E1398))*OFFSET($F$7,0,$E1398))/A48taxstdlife))</f>
        <v>0</v>
      </c>
      <c r="AF1398" s="251">
        <f ca="1">IF(A48taxstdlife="n/a","n/a",IF(AF$3&gt;(A48taxstdlife+$E1398),((INDEX('PTRM input'!$G$385:$P$434,A48offset,$E1398)-INDEX('PTRM input'!$G$277:$P$326,A48offset,$E1398))*OFFSET($F$7,0,$E1398))-SUM($G1398:AE1398),((INDEX('PTRM input'!$G$385:$P$434,A48offset,$E1398)-INDEX('PTRM input'!$G$277:$P$326,A48offset,$E1398))*OFFSET($F$7,0,$E1398))/A48taxstdlife))</f>
        <v>0</v>
      </c>
      <c r="AG1398" s="251">
        <f ca="1">IF(A48taxstdlife="n/a","n/a",IF(AG$3&gt;(A48taxstdlife+$E1398),((INDEX('PTRM input'!$G$385:$P$434,A48offset,$E1398)-INDEX('PTRM input'!$G$277:$P$326,A48offset,$E1398))*OFFSET($F$7,0,$E1398))-SUM($G1398:AF1398),((INDEX('PTRM input'!$G$385:$P$434,A48offset,$E1398)-INDEX('PTRM input'!$G$277:$P$326,A48offset,$E1398))*OFFSET($F$7,0,$E1398))/A48taxstdlife))</f>
        <v>0</v>
      </c>
      <c r="AH1398" s="251">
        <f ca="1">IF(A48taxstdlife="n/a","n/a",IF(AH$3&gt;(A48taxstdlife+$E1398),((INDEX('PTRM input'!$G$385:$P$434,A48offset,$E1398)-INDEX('PTRM input'!$G$277:$P$326,A48offset,$E1398))*OFFSET($F$7,0,$E1398))-SUM($G1398:AG1398),((INDEX('PTRM input'!$G$385:$P$434,A48offset,$E1398)-INDEX('PTRM input'!$G$277:$P$326,A48offset,$E1398))*OFFSET($F$7,0,$E1398))/A48taxstdlife))</f>
        <v>0</v>
      </c>
      <c r="AI1398" s="251">
        <f ca="1">IF(A48taxstdlife="n/a","n/a",IF(AI$3&gt;(A48taxstdlife+$E1398),((INDEX('PTRM input'!$G$385:$P$434,A48offset,$E1398)-INDEX('PTRM input'!$G$277:$P$326,A48offset,$E1398))*OFFSET($F$7,0,$E1398))-SUM($G1398:AH1398),((INDEX('PTRM input'!$G$385:$P$434,A48offset,$E1398)-INDEX('PTRM input'!$G$277:$P$326,A48offset,$E1398))*OFFSET($F$7,0,$E1398))/A48taxstdlife))</f>
        <v>0</v>
      </c>
      <c r="AJ1398" s="251">
        <f ca="1">IF(A48taxstdlife="n/a","n/a",IF(AJ$3&gt;(A48taxstdlife+$E1398),((INDEX('PTRM input'!$G$385:$P$434,A48offset,$E1398)-INDEX('PTRM input'!$G$277:$P$326,A48offset,$E1398))*OFFSET($F$7,0,$E1398))-SUM($G1398:AI1398),((INDEX('PTRM input'!$G$385:$P$434,A48offset,$E1398)-INDEX('PTRM input'!$G$277:$P$326,A48offset,$E1398))*OFFSET($F$7,0,$E1398))/A48taxstdlife))</f>
        <v>0</v>
      </c>
      <c r="AK1398" s="251">
        <f ca="1">IF(A48taxstdlife="n/a","n/a",IF(AK$3&gt;(A48taxstdlife+$E1398),((INDEX('PTRM input'!$G$385:$P$434,A48offset,$E1398)-INDEX('PTRM input'!$G$277:$P$326,A48offset,$E1398))*OFFSET($F$7,0,$E1398))-SUM($G1398:AJ1398),((INDEX('PTRM input'!$G$385:$P$434,A48offset,$E1398)-INDEX('PTRM input'!$G$277:$P$326,A48offset,$E1398))*OFFSET($F$7,0,$E1398))/A48taxstdlife))</f>
        <v>0</v>
      </c>
      <c r="AL1398" s="251">
        <f ca="1">IF(A48taxstdlife="n/a","n/a",IF(AL$3&gt;(A48taxstdlife+$E1398),((INDEX('PTRM input'!$G$385:$P$434,A48offset,$E1398)-INDEX('PTRM input'!$G$277:$P$326,A48offset,$E1398))*OFFSET($F$7,0,$E1398))-SUM($G1398:AK1398),((INDEX('PTRM input'!$G$385:$P$434,A48offset,$E1398)-INDEX('PTRM input'!$G$277:$P$326,A48offset,$E1398))*OFFSET($F$7,0,$E1398))/A48taxstdlife))</f>
        <v>0</v>
      </c>
      <c r="AM1398" s="251">
        <f ca="1">IF(A48taxstdlife="n/a","n/a",IF(AM$3&gt;(A48taxstdlife+$E1398),((INDEX('PTRM input'!$G$385:$P$434,A48offset,$E1398)-INDEX('PTRM input'!$G$277:$P$326,A48offset,$E1398))*OFFSET($F$7,0,$E1398))-SUM($G1398:AL1398),((INDEX('PTRM input'!$G$385:$P$434,A48offset,$E1398)-INDEX('PTRM input'!$G$277:$P$326,A48offset,$E1398))*OFFSET($F$7,0,$E1398))/A48taxstdlife))</f>
        <v>0</v>
      </c>
      <c r="AN1398" s="251">
        <f ca="1">IF(A48taxstdlife="n/a","n/a",IF(AN$3&gt;(A48taxstdlife+$E1398),((INDEX('PTRM input'!$G$385:$P$434,A48offset,$E1398)-INDEX('PTRM input'!$G$277:$P$326,A48offset,$E1398))*OFFSET($F$7,0,$E1398))-SUM($G1398:AM1398),((INDEX('PTRM input'!$G$385:$P$434,A48offset,$E1398)-INDEX('PTRM input'!$G$277:$P$326,A48offset,$E1398))*OFFSET($F$7,0,$E1398))/A48taxstdlife))</f>
        <v>0</v>
      </c>
      <c r="AO1398" s="251">
        <f ca="1">IF(A48taxstdlife="n/a","n/a",IF(AO$3&gt;(A48taxstdlife+$E1398),((INDEX('PTRM input'!$G$385:$P$434,A48offset,$E1398)-INDEX('PTRM input'!$G$277:$P$326,A48offset,$E1398))*OFFSET($F$7,0,$E1398))-SUM($G1398:AN1398),((INDEX('PTRM input'!$G$385:$P$434,A48offset,$E1398)-INDEX('PTRM input'!$G$277:$P$326,A48offset,$E1398))*OFFSET($F$7,0,$E1398))/A48taxstdlife))</f>
        <v>0</v>
      </c>
      <c r="AP1398" s="251">
        <f ca="1">IF(A48taxstdlife="n/a","n/a",IF(AP$3&gt;(A48taxstdlife+$E1398),((INDEX('PTRM input'!$G$385:$P$434,A48offset,$E1398)-INDEX('PTRM input'!$G$277:$P$326,A48offset,$E1398))*OFFSET($F$7,0,$E1398))-SUM($G1398:AO1398),((INDEX('PTRM input'!$G$385:$P$434,A48offset,$E1398)-INDEX('PTRM input'!$G$277:$P$326,A48offset,$E1398))*OFFSET($F$7,0,$E1398))/A48taxstdlife))</f>
        <v>0</v>
      </c>
      <c r="AQ1398" s="251">
        <f ca="1">IF(A48taxstdlife="n/a","n/a",IF(AQ$3&gt;(A48taxstdlife+$E1398),((INDEX('PTRM input'!$G$385:$P$434,A48offset,$E1398)-INDEX('PTRM input'!$G$277:$P$326,A48offset,$E1398))*OFFSET($F$7,0,$E1398))-SUM($G1398:AP1398),((INDEX('PTRM input'!$G$385:$P$434,A48offset,$E1398)-INDEX('PTRM input'!$G$277:$P$326,A48offset,$E1398))*OFFSET($F$7,0,$E1398))/A48taxstdlife))</f>
        <v>0</v>
      </c>
      <c r="AR1398" s="251">
        <f ca="1">IF(A48taxstdlife="n/a","n/a",IF(AR$3&gt;(A48taxstdlife+$E1398),((INDEX('PTRM input'!$G$385:$P$434,A48offset,$E1398)-INDEX('PTRM input'!$G$277:$P$326,A48offset,$E1398))*OFFSET($F$7,0,$E1398))-SUM($G1398:AQ1398),((INDEX('PTRM input'!$G$385:$P$434,A48offset,$E1398)-INDEX('PTRM input'!$G$277:$P$326,A48offset,$E1398))*OFFSET($F$7,0,$E1398))/A48taxstdlife))</f>
        <v>0</v>
      </c>
      <c r="AS1398" s="251">
        <f ca="1">IF(A48taxstdlife="n/a","n/a",IF(AS$3&gt;(A48taxstdlife+$E1398),((INDEX('PTRM input'!$G$385:$P$434,A48offset,$E1398)-INDEX('PTRM input'!$G$277:$P$326,A48offset,$E1398))*OFFSET($F$7,0,$E1398))-SUM($G1398:AR1398),((INDEX('PTRM input'!$G$385:$P$434,A48offset,$E1398)-INDEX('PTRM input'!$G$277:$P$326,A48offset,$E1398))*OFFSET($F$7,0,$E1398))/A48taxstdlife))</f>
        <v>0</v>
      </c>
      <c r="AT1398" s="251">
        <f ca="1">IF(A48taxstdlife="n/a","n/a",IF(AT$3&gt;(A48taxstdlife+$E1398),((INDEX('PTRM input'!$G$385:$P$434,A48offset,$E1398)-INDEX('PTRM input'!$G$277:$P$326,A48offset,$E1398))*OFFSET($F$7,0,$E1398))-SUM($G1398:AS1398),((INDEX('PTRM input'!$G$385:$P$434,A48offset,$E1398)-INDEX('PTRM input'!$G$277:$P$326,A48offset,$E1398))*OFFSET($F$7,0,$E1398))/A48taxstdlife))</f>
        <v>0</v>
      </c>
      <c r="AU1398" s="251">
        <f ca="1">IF(A48taxstdlife="n/a","n/a",IF(AU$3&gt;(A48taxstdlife+$E1398),((INDEX('PTRM input'!$G$385:$P$434,A48offset,$E1398)-INDEX('PTRM input'!$G$277:$P$326,A48offset,$E1398))*OFFSET($F$7,0,$E1398))-SUM($G1398:AT1398),((INDEX('PTRM input'!$G$385:$P$434,A48offset,$E1398)-INDEX('PTRM input'!$G$277:$P$326,A48offset,$E1398))*OFFSET($F$7,0,$E1398))/A48taxstdlife))</f>
        <v>0</v>
      </c>
      <c r="AV1398" s="251">
        <f ca="1">IF(A48taxstdlife="n/a","n/a",IF(AV$3&gt;(A48taxstdlife+$E1398),((INDEX('PTRM input'!$G$385:$P$434,A48offset,$E1398)-INDEX('PTRM input'!$G$277:$P$326,A48offset,$E1398))*OFFSET($F$7,0,$E1398))-SUM($G1398:AU1398),((INDEX('PTRM input'!$G$385:$P$434,A48offset,$E1398)-INDEX('PTRM input'!$G$277:$P$326,A48offset,$E1398))*OFFSET($F$7,0,$E1398))/A48taxstdlife))</f>
        <v>0</v>
      </c>
      <c r="AW1398" s="251">
        <f ca="1">IF(A48taxstdlife="n/a","n/a",IF(AW$3&gt;(A48taxstdlife+$E1398),((INDEX('PTRM input'!$G$385:$P$434,A48offset,$E1398)-INDEX('PTRM input'!$G$277:$P$326,A48offset,$E1398))*OFFSET($F$7,0,$E1398))-SUM($G1398:AV1398),((INDEX('PTRM input'!$G$385:$P$434,A48offset,$E1398)-INDEX('PTRM input'!$G$277:$P$326,A48offset,$E1398))*OFFSET($F$7,0,$E1398))/A48taxstdlife))</f>
        <v>0</v>
      </c>
      <c r="AX1398" s="251">
        <f ca="1">IF(A48taxstdlife="n/a","n/a",IF(AX$3&gt;(A48taxstdlife+$E1398),((INDEX('PTRM input'!$G$385:$P$434,A48offset,$E1398)-INDEX('PTRM input'!$G$277:$P$326,A48offset,$E1398))*OFFSET($F$7,0,$E1398))-SUM($G1398:AW1398),((INDEX('PTRM input'!$G$385:$P$434,A48offset,$E1398)-INDEX('PTRM input'!$G$277:$P$326,A48offset,$E1398))*OFFSET($F$7,0,$E1398))/A48taxstdlife))</f>
        <v>0</v>
      </c>
      <c r="AY1398" s="251">
        <f ca="1">IF(A48taxstdlife="n/a","n/a",IF(AY$3&gt;(A48taxstdlife+$E1398),((INDEX('PTRM input'!$G$385:$P$434,A48offset,$E1398)-INDEX('PTRM input'!$G$277:$P$326,A48offset,$E1398))*OFFSET($F$7,0,$E1398))-SUM($G1398:AX1398),((INDEX('PTRM input'!$G$385:$P$434,A48offset,$E1398)-INDEX('PTRM input'!$G$277:$P$326,A48offset,$E1398))*OFFSET($F$7,0,$E1398))/A48taxstdlife))</f>
        <v>0</v>
      </c>
      <c r="AZ1398" s="251">
        <f ca="1">IF(A48taxstdlife="n/a","n/a",IF(AZ$3&gt;(A48taxstdlife+$E1398),((INDEX('PTRM input'!$G$385:$P$434,A48offset,$E1398)-INDEX('PTRM input'!$G$277:$P$326,A48offset,$E1398))*OFFSET($F$7,0,$E1398))-SUM($G1398:AY1398),((INDEX('PTRM input'!$G$385:$P$434,A48offset,$E1398)-INDEX('PTRM input'!$G$277:$P$326,A48offset,$E1398))*OFFSET($F$7,0,$E1398))/A48taxstdlife))</f>
        <v>0</v>
      </c>
      <c r="BA1398" s="251">
        <f ca="1">IF(A48taxstdlife="n/a","n/a",IF(BA$3&gt;(A48taxstdlife+$E1398),((INDEX('PTRM input'!$G$385:$P$434,A48offset,$E1398)-INDEX('PTRM input'!$G$277:$P$326,A48offset,$E1398))*OFFSET($F$7,0,$E1398))-SUM($G1398:AZ1398),((INDEX('PTRM input'!$G$385:$P$434,A48offset,$E1398)-INDEX('PTRM input'!$G$277:$P$326,A48offset,$E1398))*OFFSET($F$7,0,$E1398))/A48taxstdlife))</f>
        <v>0</v>
      </c>
      <c r="BB1398" s="251">
        <f ca="1">IF(A48taxstdlife="n/a","n/a",IF(BB$3&gt;(A48taxstdlife+$E1398),((INDEX('PTRM input'!$G$385:$P$434,A48offset,$E1398)-INDEX('PTRM input'!$G$277:$P$326,A48offset,$E1398))*OFFSET($F$7,0,$E1398))-SUM($G1398:BA1398),((INDEX('PTRM input'!$G$385:$P$434,A48offset,$E1398)-INDEX('PTRM input'!$G$277:$P$326,A48offset,$E1398))*OFFSET($F$7,0,$E1398))/A48taxstdlife))</f>
        <v>0</v>
      </c>
      <c r="BC1398" s="251">
        <f ca="1">IF(A48taxstdlife="n/a","n/a",IF(BC$3&gt;(A48taxstdlife+$E1398),((INDEX('PTRM input'!$G$385:$P$434,A48offset,$E1398)-INDEX('PTRM input'!$G$277:$P$326,A48offset,$E1398))*OFFSET($F$7,0,$E1398))-SUM($G1398:BB1398),((INDEX('PTRM input'!$G$385:$P$434,A48offset,$E1398)-INDEX('PTRM input'!$G$277:$P$326,A48offset,$E1398))*OFFSET($F$7,0,$E1398))/A48taxstdlife))</f>
        <v>0</v>
      </c>
      <c r="BD1398" s="251">
        <f ca="1">IF(A48taxstdlife="n/a","n/a",IF(BD$3&gt;(A48taxstdlife+$E1398),((INDEX('PTRM input'!$G$385:$P$434,A48offset,$E1398)-INDEX('PTRM input'!$G$277:$P$326,A48offset,$E1398))*OFFSET($F$7,0,$E1398))-SUM($G1398:BC1398),((INDEX('PTRM input'!$G$385:$P$434,A48offset,$E1398)-INDEX('PTRM input'!$G$277:$P$326,A48offset,$E1398))*OFFSET($F$7,0,$E1398))/A48taxstdlife))</f>
        <v>0</v>
      </c>
      <c r="BE1398" s="251">
        <f ca="1">IF(A48taxstdlife="n/a","n/a",IF(BE$3&gt;(A48taxstdlife+$E1398),((INDEX('PTRM input'!$G$385:$P$434,A48offset,$E1398)-INDEX('PTRM input'!$G$277:$P$326,A48offset,$E1398))*OFFSET($F$7,0,$E1398))-SUM($G1398:BD1398),((INDEX('PTRM input'!$G$385:$P$434,A48offset,$E1398)-INDEX('PTRM input'!$G$277:$P$326,A48offset,$E1398))*OFFSET($F$7,0,$E1398))/A48taxstdlife))</f>
        <v>0</v>
      </c>
      <c r="BF1398" s="251">
        <f ca="1">IF(A48taxstdlife="n/a","n/a",IF(BF$3&gt;(A48taxstdlife+$E1398),((INDEX('PTRM input'!$G$385:$P$434,A48offset,$E1398)-INDEX('PTRM input'!$G$277:$P$326,A48offset,$E1398))*OFFSET($F$7,0,$E1398))-SUM($G1398:BE1398),((INDEX('PTRM input'!$G$385:$P$434,A48offset,$E1398)-INDEX('PTRM input'!$G$277:$P$326,A48offset,$E1398))*OFFSET($F$7,0,$E1398))/A48taxstdlife))</f>
        <v>0</v>
      </c>
      <c r="BG1398" s="251">
        <f ca="1">IF(A48taxstdlife="n/a","n/a",IF(BG$3&gt;(A48taxstdlife+$E1398),((INDEX('PTRM input'!$G$385:$P$434,A48offset,$E1398)-INDEX('PTRM input'!$G$277:$P$326,A48offset,$E1398))*OFFSET($F$7,0,$E1398))-SUM($G1398:BF1398),((INDEX('PTRM input'!$G$385:$P$434,A48offset,$E1398)-INDEX('PTRM input'!$G$277:$P$326,A48offset,$E1398))*OFFSET($F$7,0,$E1398))/A48taxstdlife))</f>
        <v>0</v>
      </c>
      <c r="BH1398" s="251">
        <f ca="1">IF(A48taxstdlife="n/a","n/a",IF(BH$3&gt;(A48taxstdlife+$E1398),((INDEX('PTRM input'!$G$385:$P$434,A48offset,$E1398)-INDEX('PTRM input'!$G$277:$P$326,A48offset,$E1398))*OFFSET($F$7,0,$E1398))-SUM($G1398:BG1398),((INDEX('PTRM input'!$G$385:$P$434,A48offset,$E1398)-INDEX('PTRM input'!$G$277:$P$326,A48offset,$E1398))*OFFSET($F$7,0,$E1398))/A48taxstdlife))</f>
        <v>0</v>
      </c>
      <c r="BI1398" s="251">
        <f ca="1">IF(A48taxstdlife="n/a","n/a",IF(BI$3&gt;(A48taxstdlife+$E1398),((INDEX('PTRM input'!$G$385:$P$434,A48offset,$E1398)-INDEX('PTRM input'!$G$277:$P$326,A48offset,$E1398))*OFFSET($F$7,0,$E1398))-SUM($G1398:BH1398),((INDEX('PTRM input'!$G$385:$P$434,A48offset,$E1398)-INDEX('PTRM input'!$G$277:$P$326,A48offset,$E1398))*OFFSET($F$7,0,$E1398))/A48taxstdlife))</f>
        <v>0</v>
      </c>
      <c r="BJ1398" s="116"/>
      <c r="BK1398" s="116"/>
      <c r="BL1398" s="116"/>
      <c r="BM1398" s="116"/>
    </row>
    <row r="1399" spans="1:65" ht="12.75" hidden="1" customHeight="1" outlineLevel="2">
      <c r="A1399" s="366"/>
      <c r="B1399" s="19"/>
      <c r="C1399" s="18"/>
      <c r="D1399" s="760"/>
      <c r="E1399" s="86">
        <v>7</v>
      </c>
      <c r="F1399" s="356"/>
      <c r="G1399" s="434"/>
      <c r="H1399" s="435"/>
      <c r="I1399" s="435"/>
      <c r="J1399" s="435"/>
      <c r="K1399" s="435"/>
      <c r="L1399" s="435"/>
      <c r="M1399" s="619"/>
      <c r="N1399" s="251">
        <f ca="1">IF(A48taxstdlife="n/a","n/a",IF(N$3&gt;(A48taxstdlife+$E1399),((INDEX('PTRM input'!$G$385:$P$434,A48offset,$E1399)-INDEX('PTRM input'!$G$277:$P$326,A48offset,$E1399))*OFFSET($F$7,0,$E1399))-SUM($G1399:M1399),((INDEX('PTRM input'!$G$385:$P$434,A48offset,$E1399)-INDEX('PTRM input'!$G$277:$P$326,A48offset,$E1399))*OFFSET($F$7,0,$E1399))/A48taxstdlife))</f>
        <v>0</v>
      </c>
      <c r="O1399" s="251">
        <f ca="1">IF(A48taxstdlife="n/a","n/a",IF(O$3&gt;(A48taxstdlife+$E1399),((INDEX('PTRM input'!$G$385:$P$434,A48offset,$E1399)-INDEX('PTRM input'!$G$277:$P$326,A48offset,$E1399))*OFFSET($F$7,0,$E1399))-SUM($G1399:N1399),((INDEX('PTRM input'!$G$385:$P$434,A48offset,$E1399)-INDEX('PTRM input'!$G$277:$P$326,A48offset,$E1399))*OFFSET($F$7,0,$E1399))/A48taxstdlife))</f>
        <v>0</v>
      </c>
      <c r="P1399" s="251">
        <f ca="1">IF(A48taxstdlife="n/a","n/a",IF(P$3&gt;(A48taxstdlife+$E1399),((INDEX('PTRM input'!$G$385:$P$434,A48offset,$E1399)-INDEX('PTRM input'!$G$277:$P$326,A48offset,$E1399))*OFFSET($F$7,0,$E1399))-SUM($G1399:O1399),((INDEX('PTRM input'!$G$385:$P$434,A48offset,$E1399)-INDEX('PTRM input'!$G$277:$P$326,A48offset,$E1399))*OFFSET($F$7,0,$E1399))/A48taxstdlife))</f>
        <v>0</v>
      </c>
      <c r="Q1399" s="251">
        <f ca="1">IF(A48taxstdlife="n/a","n/a",IF(Q$3&gt;(A48taxstdlife+$E1399),((INDEX('PTRM input'!$G$385:$P$434,A48offset,$E1399)-INDEX('PTRM input'!$G$277:$P$326,A48offset,$E1399))*OFFSET($F$7,0,$E1399))-SUM($G1399:P1399),((INDEX('PTRM input'!$G$385:$P$434,A48offset,$E1399)-INDEX('PTRM input'!$G$277:$P$326,A48offset,$E1399))*OFFSET($F$7,0,$E1399))/A48taxstdlife))</f>
        <v>0</v>
      </c>
      <c r="R1399" s="251">
        <f ca="1">IF(A48taxstdlife="n/a","n/a",IF(R$3&gt;(A48taxstdlife+$E1399),((INDEX('PTRM input'!$G$385:$P$434,A48offset,$E1399)-INDEX('PTRM input'!$G$277:$P$326,A48offset,$E1399))*OFFSET($F$7,0,$E1399))-SUM($G1399:Q1399),((INDEX('PTRM input'!$G$385:$P$434,A48offset,$E1399)-INDEX('PTRM input'!$G$277:$P$326,A48offset,$E1399))*OFFSET($F$7,0,$E1399))/A48taxstdlife))</f>
        <v>0</v>
      </c>
      <c r="S1399" s="251">
        <f ca="1">IF(A48taxstdlife="n/a","n/a",IF(S$3&gt;(A48taxstdlife+$E1399),((INDEX('PTRM input'!$G$385:$P$434,A48offset,$E1399)-INDEX('PTRM input'!$G$277:$P$326,A48offset,$E1399))*OFFSET($F$7,0,$E1399))-SUM($G1399:R1399),((INDEX('PTRM input'!$G$385:$P$434,A48offset,$E1399)-INDEX('PTRM input'!$G$277:$P$326,A48offset,$E1399))*OFFSET($F$7,0,$E1399))/A48taxstdlife))</f>
        <v>0</v>
      </c>
      <c r="T1399" s="251">
        <f ca="1">IF(A48taxstdlife="n/a","n/a",IF(T$3&gt;(A48taxstdlife+$E1399),((INDEX('PTRM input'!$G$385:$P$434,A48offset,$E1399)-INDEX('PTRM input'!$G$277:$P$326,A48offset,$E1399))*OFFSET($F$7,0,$E1399))-SUM($G1399:S1399),((INDEX('PTRM input'!$G$385:$P$434,A48offset,$E1399)-INDEX('PTRM input'!$G$277:$P$326,A48offset,$E1399))*OFFSET($F$7,0,$E1399))/A48taxstdlife))</f>
        <v>0</v>
      </c>
      <c r="U1399" s="251">
        <f ca="1">IF(A48taxstdlife="n/a","n/a",IF(U$3&gt;(A48taxstdlife+$E1399),((INDEX('PTRM input'!$G$385:$P$434,A48offset,$E1399)-INDEX('PTRM input'!$G$277:$P$326,A48offset,$E1399))*OFFSET($F$7,0,$E1399))-SUM($G1399:T1399),((INDEX('PTRM input'!$G$385:$P$434,A48offset,$E1399)-INDEX('PTRM input'!$G$277:$P$326,A48offset,$E1399))*OFFSET($F$7,0,$E1399))/A48taxstdlife))</f>
        <v>0</v>
      </c>
      <c r="V1399" s="251">
        <f ca="1">IF(A48taxstdlife="n/a","n/a",IF(V$3&gt;(A48taxstdlife+$E1399),((INDEX('PTRM input'!$G$385:$P$434,A48offset,$E1399)-INDEX('PTRM input'!$G$277:$P$326,A48offset,$E1399))*OFFSET($F$7,0,$E1399))-SUM($G1399:U1399),((INDEX('PTRM input'!$G$385:$P$434,A48offset,$E1399)-INDEX('PTRM input'!$G$277:$P$326,A48offset,$E1399))*OFFSET($F$7,0,$E1399))/A48taxstdlife))</f>
        <v>0</v>
      </c>
      <c r="W1399" s="251">
        <f ca="1">IF(A48taxstdlife="n/a","n/a",IF(W$3&gt;(A48taxstdlife+$E1399),((INDEX('PTRM input'!$G$385:$P$434,A48offset,$E1399)-INDEX('PTRM input'!$G$277:$P$326,A48offset,$E1399))*OFFSET($F$7,0,$E1399))-SUM($G1399:V1399),((INDEX('PTRM input'!$G$385:$P$434,A48offset,$E1399)-INDEX('PTRM input'!$G$277:$P$326,A48offset,$E1399))*OFFSET($F$7,0,$E1399))/A48taxstdlife))</f>
        <v>0</v>
      </c>
      <c r="X1399" s="251">
        <f ca="1">IF(A48taxstdlife="n/a","n/a",IF(X$3&gt;(A48taxstdlife+$E1399),((INDEX('PTRM input'!$G$385:$P$434,A48offset,$E1399)-INDEX('PTRM input'!$G$277:$P$326,A48offset,$E1399))*OFFSET($F$7,0,$E1399))-SUM($G1399:W1399),((INDEX('PTRM input'!$G$385:$P$434,A48offset,$E1399)-INDEX('PTRM input'!$G$277:$P$326,A48offset,$E1399))*OFFSET($F$7,0,$E1399))/A48taxstdlife))</f>
        <v>0</v>
      </c>
      <c r="Y1399" s="251">
        <f ca="1">IF(A48taxstdlife="n/a","n/a",IF(Y$3&gt;(A48taxstdlife+$E1399),((INDEX('PTRM input'!$G$385:$P$434,A48offset,$E1399)-INDEX('PTRM input'!$G$277:$P$326,A48offset,$E1399))*OFFSET($F$7,0,$E1399))-SUM($G1399:X1399),((INDEX('PTRM input'!$G$385:$P$434,A48offset,$E1399)-INDEX('PTRM input'!$G$277:$P$326,A48offset,$E1399))*OFFSET($F$7,0,$E1399))/A48taxstdlife))</f>
        <v>0</v>
      </c>
      <c r="Z1399" s="251">
        <f ca="1">IF(A48taxstdlife="n/a","n/a",IF(Z$3&gt;(A48taxstdlife+$E1399),((INDEX('PTRM input'!$G$385:$P$434,A48offset,$E1399)-INDEX('PTRM input'!$G$277:$P$326,A48offset,$E1399))*OFFSET($F$7,0,$E1399))-SUM($G1399:Y1399),((INDEX('PTRM input'!$G$385:$P$434,A48offset,$E1399)-INDEX('PTRM input'!$G$277:$P$326,A48offset,$E1399))*OFFSET($F$7,0,$E1399))/A48taxstdlife))</f>
        <v>0</v>
      </c>
      <c r="AA1399" s="251">
        <f ca="1">IF(A48taxstdlife="n/a","n/a",IF(AA$3&gt;(A48taxstdlife+$E1399),((INDEX('PTRM input'!$G$385:$P$434,A48offset,$E1399)-INDEX('PTRM input'!$G$277:$P$326,A48offset,$E1399))*OFFSET($F$7,0,$E1399))-SUM($G1399:Z1399),((INDEX('PTRM input'!$G$385:$P$434,A48offset,$E1399)-INDEX('PTRM input'!$G$277:$P$326,A48offset,$E1399))*OFFSET($F$7,0,$E1399))/A48taxstdlife))</f>
        <v>0</v>
      </c>
      <c r="AB1399" s="251">
        <f ca="1">IF(A48taxstdlife="n/a","n/a",IF(AB$3&gt;(A48taxstdlife+$E1399),((INDEX('PTRM input'!$G$385:$P$434,A48offset,$E1399)-INDEX('PTRM input'!$G$277:$P$326,A48offset,$E1399))*OFFSET($F$7,0,$E1399))-SUM($G1399:AA1399),((INDEX('PTRM input'!$G$385:$P$434,A48offset,$E1399)-INDEX('PTRM input'!$G$277:$P$326,A48offset,$E1399))*OFFSET($F$7,0,$E1399))/A48taxstdlife))</f>
        <v>0</v>
      </c>
      <c r="AC1399" s="251">
        <f ca="1">IF(A48taxstdlife="n/a","n/a",IF(AC$3&gt;(A48taxstdlife+$E1399),((INDEX('PTRM input'!$G$385:$P$434,A48offset,$E1399)-INDEX('PTRM input'!$G$277:$P$326,A48offset,$E1399))*OFFSET($F$7,0,$E1399))-SUM($G1399:AB1399),((INDEX('PTRM input'!$G$385:$P$434,A48offset,$E1399)-INDEX('PTRM input'!$G$277:$P$326,A48offset,$E1399))*OFFSET($F$7,0,$E1399))/A48taxstdlife))</f>
        <v>0</v>
      </c>
      <c r="AD1399" s="251">
        <f ca="1">IF(A48taxstdlife="n/a","n/a",IF(AD$3&gt;(A48taxstdlife+$E1399),((INDEX('PTRM input'!$G$385:$P$434,A48offset,$E1399)-INDEX('PTRM input'!$G$277:$P$326,A48offset,$E1399))*OFFSET($F$7,0,$E1399))-SUM($G1399:AC1399),((INDEX('PTRM input'!$G$385:$P$434,A48offset,$E1399)-INDEX('PTRM input'!$G$277:$P$326,A48offset,$E1399))*OFFSET($F$7,0,$E1399))/A48taxstdlife))</f>
        <v>0</v>
      </c>
      <c r="AE1399" s="251">
        <f ca="1">IF(A48taxstdlife="n/a","n/a",IF(AE$3&gt;(A48taxstdlife+$E1399),((INDEX('PTRM input'!$G$385:$P$434,A48offset,$E1399)-INDEX('PTRM input'!$G$277:$P$326,A48offset,$E1399))*OFFSET($F$7,0,$E1399))-SUM($G1399:AD1399),((INDEX('PTRM input'!$G$385:$P$434,A48offset,$E1399)-INDEX('PTRM input'!$G$277:$P$326,A48offset,$E1399))*OFFSET($F$7,0,$E1399))/A48taxstdlife))</f>
        <v>0</v>
      </c>
      <c r="AF1399" s="251">
        <f ca="1">IF(A48taxstdlife="n/a","n/a",IF(AF$3&gt;(A48taxstdlife+$E1399),((INDEX('PTRM input'!$G$385:$P$434,A48offset,$E1399)-INDEX('PTRM input'!$G$277:$P$326,A48offset,$E1399))*OFFSET($F$7,0,$E1399))-SUM($G1399:AE1399),((INDEX('PTRM input'!$G$385:$P$434,A48offset,$E1399)-INDEX('PTRM input'!$G$277:$P$326,A48offset,$E1399))*OFFSET($F$7,0,$E1399))/A48taxstdlife))</f>
        <v>0</v>
      </c>
      <c r="AG1399" s="251">
        <f ca="1">IF(A48taxstdlife="n/a","n/a",IF(AG$3&gt;(A48taxstdlife+$E1399),((INDEX('PTRM input'!$G$385:$P$434,A48offset,$E1399)-INDEX('PTRM input'!$G$277:$P$326,A48offset,$E1399))*OFFSET($F$7,0,$E1399))-SUM($G1399:AF1399),((INDEX('PTRM input'!$G$385:$P$434,A48offset,$E1399)-INDEX('PTRM input'!$G$277:$P$326,A48offset,$E1399))*OFFSET($F$7,0,$E1399))/A48taxstdlife))</f>
        <v>0</v>
      </c>
      <c r="AH1399" s="251">
        <f ca="1">IF(A48taxstdlife="n/a","n/a",IF(AH$3&gt;(A48taxstdlife+$E1399),((INDEX('PTRM input'!$G$385:$P$434,A48offset,$E1399)-INDEX('PTRM input'!$G$277:$P$326,A48offset,$E1399))*OFFSET($F$7,0,$E1399))-SUM($G1399:AG1399),((INDEX('PTRM input'!$G$385:$P$434,A48offset,$E1399)-INDEX('PTRM input'!$G$277:$P$326,A48offset,$E1399))*OFFSET($F$7,0,$E1399))/A48taxstdlife))</f>
        <v>0</v>
      </c>
      <c r="AI1399" s="251">
        <f ca="1">IF(A48taxstdlife="n/a","n/a",IF(AI$3&gt;(A48taxstdlife+$E1399),((INDEX('PTRM input'!$G$385:$P$434,A48offset,$E1399)-INDEX('PTRM input'!$G$277:$P$326,A48offset,$E1399))*OFFSET($F$7,0,$E1399))-SUM($G1399:AH1399),((INDEX('PTRM input'!$G$385:$P$434,A48offset,$E1399)-INDEX('PTRM input'!$G$277:$P$326,A48offset,$E1399))*OFFSET($F$7,0,$E1399))/A48taxstdlife))</f>
        <v>0</v>
      </c>
      <c r="AJ1399" s="251">
        <f ca="1">IF(A48taxstdlife="n/a","n/a",IF(AJ$3&gt;(A48taxstdlife+$E1399),((INDEX('PTRM input'!$G$385:$P$434,A48offset,$E1399)-INDEX('PTRM input'!$G$277:$P$326,A48offset,$E1399))*OFFSET($F$7,0,$E1399))-SUM($G1399:AI1399),((INDEX('PTRM input'!$G$385:$P$434,A48offset,$E1399)-INDEX('PTRM input'!$G$277:$P$326,A48offset,$E1399))*OFFSET($F$7,0,$E1399))/A48taxstdlife))</f>
        <v>0</v>
      </c>
      <c r="AK1399" s="251">
        <f ca="1">IF(A48taxstdlife="n/a","n/a",IF(AK$3&gt;(A48taxstdlife+$E1399),((INDEX('PTRM input'!$G$385:$P$434,A48offset,$E1399)-INDEX('PTRM input'!$G$277:$P$326,A48offset,$E1399))*OFFSET($F$7,0,$E1399))-SUM($G1399:AJ1399),((INDEX('PTRM input'!$G$385:$P$434,A48offset,$E1399)-INDEX('PTRM input'!$G$277:$P$326,A48offset,$E1399))*OFFSET($F$7,0,$E1399))/A48taxstdlife))</f>
        <v>0</v>
      </c>
      <c r="AL1399" s="251">
        <f ca="1">IF(A48taxstdlife="n/a","n/a",IF(AL$3&gt;(A48taxstdlife+$E1399),((INDEX('PTRM input'!$G$385:$P$434,A48offset,$E1399)-INDEX('PTRM input'!$G$277:$P$326,A48offset,$E1399))*OFFSET($F$7,0,$E1399))-SUM($G1399:AK1399),((INDEX('PTRM input'!$G$385:$P$434,A48offset,$E1399)-INDEX('PTRM input'!$G$277:$P$326,A48offset,$E1399))*OFFSET($F$7,0,$E1399))/A48taxstdlife))</f>
        <v>0</v>
      </c>
      <c r="AM1399" s="251">
        <f ca="1">IF(A48taxstdlife="n/a","n/a",IF(AM$3&gt;(A48taxstdlife+$E1399),((INDEX('PTRM input'!$G$385:$P$434,A48offset,$E1399)-INDEX('PTRM input'!$G$277:$P$326,A48offset,$E1399))*OFFSET($F$7,0,$E1399))-SUM($G1399:AL1399),((INDEX('PTRM input'!$G$385:$P$434,A48offset,$E1399)-INDEX('PTRM input'!$G$277:$P$326,A48offset,$E1399))*OFFSET($F$7,0,$E1399))/A48taxstdlife))</f>
        <v>0</v>
      </c>
      <c r="AN1399" s="251">
        <f ca="1">IF(A48taxstdlife="n/a","n/a",IF(AN$3&gt;(A48taxstdlife+$E1399),((INDEX('PTRM input'!$G$385:$P$434,A48offset,$E1399)-INDEX('PTRM input'!$G$277:$P$326,A48offset,$E1399))*OFFSET($F$7,0,$E1399))-SUM($G1399:AM1399),((INDEX('PTRM input'!$G$385:$P$434,A48offset,$E1399)-INDEX('PTRM input'!$G$277:$P$326,A48offset,$E1399))*OFFSET($F$7,0,$E1399))/A48taxstdlife))</f>
        <v>0</v>
      </c>
      <c r="AO1399" s="251">
        <f ca="1">IF(A48taxstdlife="n/a","n/a",IF(AO$3&gt;(A48taxstdlife+$E1399),((INDEX('PTRM input'!$G$385:$P$434,A48offset,$E1399)-INDEX('PTRM input'!$G$277:$P$326,A48offset,$E1399))*OFFSET($F$7,0,$E1399))-SUM($G1399:AN1399),((INDEX('PTRM input'!$G$385:$P$434,A48offset,$E1399)-INDEX('PTRM input'!$G$277:$P$326,A48offset,$E1399))*OFFSET($F$7,0,$E1399))/A48taxstdlife))</f>
        <v>0</v>
      </c>
      <c r="AP1399" s="251">
        <f ca="1">IF(A48taxstdlife="n/a","n/a",IF(AP$3&gt;(A48taxstdlife+$E1399),((INDEX('PTRM input'!$G$385:$P$434,A48offset,$E1399)-INDEX('PTRM input'!$G$277:$P$326,A48offset,$E1399))*OFFSET($F$7,0,$E1399))-SUM($G1399:AO1399),((INDEX('PTRM input'!$G$385:$P$434,A48offset,$E1399)-INDEX('PTRM input'!$G$277:$P$326,A48offset,$E1399))*OFFSET($F$7,0,$E1399))/A48taxstdlife))</f>
        <v>0</v>
      </c>
      <c r="AQ1399" s="251">
        <f ca="1">IF(A48taxstdlife="n/a","n/a",IF(AQ$3&gt;(A48taxstdlife+$E1399),((INDEX('PTRM input'!$G$385:$P$434,A48offset,$E1399)-INDEX('PTRM input'!$G$277:$P$326,A48offset,$E1399))*OFFSET($F$7,0,$E1399))-SUM($G1399:AP1399),((INDEX('PTRM input'!$G$385:$P$434,A48offset,$E1399)-INDEX('PTRM input'!$G$277:$P$326,A48offset,$E1399))*OFFSET($F$7,0,$E1399))/A48taxstdlife))</f>
        <v>0</v>
      </c>
      <c r="AR1399" s="251">
        <f ca="1">IF(A48taxstdlife="n/a","n/a",IF(AR$3&gt;(A48taxstdlife+$E1399),((INDEX('PTRM input'!$G$385:$P$434,A48offset,$E1399)-INDEX('PTRM input'!$G$277:$P$326,A48offset,$E1399))*OFFSET($F$7,0,$E1399))-SUM($G1399:AQ1399),((INDEX('PTRM input'!$G$385:$P$434,A48offset,$E1399)-INDEX('PTRM input'!$G$277:$P$326,A48offset,$E1399))*OFFSET($F$7,0,$E1399))/A48taxstdlife))</f>
        <v>0</v>
      </c>
      <c r="AS1399" s="251">
        <f ca="1">IF(A48taxstdlife="n/a","n/a",IF(AS$3&gt;(A48taxstdlife+$E1399),((INDEX('PTRM input'!$G$385:$P$434,A48offset,$E1399)-INDEX('PTRM input'!$G$277:$P$326,A48offset,$E1399))*OFFSET($F$7,0,$E1399))-SUM($G1399:AR1399),((INDEX('PTRM input'!$G$385:$P$434,A48offset,$E1399)-INDEX('PTRM input'!$G$277:$P$326,A48offset,$E1399))*OFFSET($F$7,0,$E1399))/A48taxstdlife))</f>
        <v>0</v>
      </c>
      <c r="AT1399" s="251">
        <f ca="1">IF(A48taxstdlife="n/a","n/a",IF(AT$3&gt;(A48taxstdlife+$E1399),((INDEX('PTRM input'!$G$385:$P$434,A48offset,$E1399)-INDEX('PTRM input'!$G$277:$P$326,A48offset,$E1399))*OFFSET($F$7,0,$E1399))-SUM($G1399:AS1399),((INDEX('PTRM input'!$G$385:$P$434,A48offset,$E1399)-INDEX('PTRM input'!$G$277:$P$326,A48offset,$E1399))*OFFSET($F$7,0,$E1399))/A48taxstdlife))</f>
        <v>0</v>
      </c>
      <c r="AU1399" s="251">
        <f ca="1">IF(A48taxstdlife="n/a","n/a",IF(AU$3&gt;(A48taxstdlife+$E1399),((INDEX('PTRM input'!$G$385:$P$434,A48offset,$E1399)-INDEX('PTRM input'!$G$277:$P$326,A48offset,$E1399))*OFFSET($F$7,0,$E1399))-SUM($G1399:AT1399),((INDEX('PTRM input'!$G$385:$P$434,A48offset,$E1399)-INDEX('PTRM input'!$G$277:$P$326,A48offset,$E1399))*OFFSET($F$7,0,$E1399))/A48taxstdlife))</f>
        <v>0</v>
      </c>
      <c r="AV1399" s="251">
        <f ca="1">IF(A48taxstdlife="n/a","n/a",IF(AV$3&gt;(A48taxstdlife+$E1399),((INDEX('PTRM input'!$G$385:$P$434,A48offset,$E1399)-INDEX('PTRM input'!$G$277:$P$326,A48offset,$E1399))*OFFSET($F$7,0,$E1399))-SUM($G1399:AU1399),((INDEX('PTRM input'!$G$385:$P$434,A48offset,$E1399)-INDEX('PTRM input'!$G$277:$P$326,A48offset,$E1399))*OFFSET($F$7,0,$E1399))/A48taxstdlife))</f>
        <v>0</v>
      </c>
      <c r="AW1399" s="251">
        <f ca="1">IF(A48taxstdlife="n/a","n/a",IF(AW$3&gt;(A48taxstdlife+$E1399),((INDEX('PTRM input'!$G$385:$P$434,A48offset,$E1399)-INDEX('PTRM input'!$G$277:$P$326,A48offset,$E1399))*OFFSET($F$7,0,$E1399))-SUM($G1399:AV1399),((INDEX('PTRM input'!$G$385:$P$434,A48offset,$E1399)-INDEX('PTRM input'!$G$277:$P$326,A48offset,$E1399))*OFFSET($F$7,0,$E1399))/A48taxstdlife))</f>
        <v>0</v>
      </c>
      <c r="AX1399" s="251">
        <f ca="1">IF(A48taxstdlife="n/a","n/a",IF(AX$3&gt;(A48taxstdlife+$E1399),((INDEX('PTRM input'!$G$385:$P$434,A48offset,$E1399)-INDEX('PTRM input'!$G$277:$P$326,A48offset,$E1399))*OFFSET($F$7,0,$E1399))-SUM($G1399:AW1399),((INDEX('PTRM input'!$G$385:$P$434,A48offset,$E1399)-INDEX('PTRM input'!$G$277:$P$326,A48offset,$E1399))*OFFSET($F$7,0,$E1399))/A48taxstdlife))</f>
        <v>0</v>
      </c>
      <c r="AY1399" s="251">
        <f ca="1">IF(A48taxstdlife="n/a","n/a",IF(AY$3&gt;(A48taxstdlife+$E1399),((INDEX('PTRM input'!$G$385:$P$434,A48offset,$E1399)-INDEX('PTRM input'!$G$277:$P$326,A48offset,$E1399))*OFFSET($F$7,0,$E1399))-SUM($G1399:AX1399),((INDEX('PTRM input'!$G$385:$P$434,A48offset,$E1399)-INDEX('PTRM input'!$G$277:$P$326,A48offset,$E1399))*OFFSET($F$7,0,$E1399))/A48taxstdlife))</f>
        <v>0</v>
      </c>
      <c r="AZ1399" s="251">
        <f ca="1">IF(A48taxstdlife="n/a","n/a",IF(AZ$3&gt;(A48taxstdlife+$E1399),((INDEX('PTRM input'!$G$385:$P$434,A48offset,$E1399)-INDEX('PTRM input'!$G$277:$P$326,A48offset,$E1399))*OFFSET($F$7,0,$E1399))-SUM($G1399:AY1399),((INDEX('PTRM input'!$G$385:$P$434,A48offset,$E1399)-INDEX('PTRM input'!$G$277:$P$326,A48offset,$E1399))*OFFSET($F$7,0,$E1399))/A48taxstdlife))</f>
        <v>0</v>
      </c>
      <c r="BA1399" s="251">
        <f ca="1">IF(A48taxstdlife="n/a","n/a",IF(BA$3&gt;(A48taxstdlife+$E1399),((INDEX('PTRM input'!$G$385:$P$434,A48offset,$E1399)-INDEX('PTRM input'!$G$277:$P$326,A48offset,$E1399))*OFFSET($F$7,0,$E1399))-SUM($G1399:AZ1399),((INDEX('PTRM input'!$G$385:$P$434,A48offset,$E1399)-INDEX('PTRM input'!$G$277:$P$326,A48offset,$E1399))*OFFSET($F$7,0,$E1399))/A48taxstdlife))</f>
        <v>0</v>
      </c>
      <c r="BB1399" s="251">
        <f ca="1">IF(A48taxstdlife="n/a","n/a",IF(BB$3&gt;(A48taxstdlife+$E1399),((INDEX('PTRM input'!$G$385:$P$434,A48offset,$E1399)-INDEX('PTRM input'!$G$277:$P$326,A48offset,$E1399))*OFFSET($F$7,0,$E1399))-SUM($G1399:BA1399),((INDEX('PTRM input'!$G$385:$P$434,A48offset,$E1399)-INDEX('PTRM input'!$G$277:$P$326,A48offset,$E1399))*OFFSET($F$7,0,$E1399))/A48taxstdlife))</f>
        <v>0</v>
      </c>
      <c r="BC1399" s="251">
        <f ca="1">IF(A48taxstdlife="n/a","n/a",IF(BC$3&gt;(A48taxstdlife+$E1399),((INDEX('PTRM input'!$G$385:$P$434,A48offset,$E1399)-INDEX('PTRM input'!$G$277:$P$326,A48offset,$E1399))*OFFSET($F$7,0,$E1399))-SUM($G1399:BB1399),((INDEX('PTRM input'!$G$385:$P$434,A48offset,$E1399)-INDEX('PTRM input'!$G$277:$P$326,A48offset,$E1399))*OFFSET($F$7,0,$E1399))/A48taxstdlife))</f>
        <v>0</v>
      </c>
      <c r="BD1399" s="251">
        <f ca="1">IF(A48taxstdlife="n/a","n/a",IF(BD$3&gt;(A48taxstdlife+$E1399),((INDEX('PTRM input'!$G$385:$P$434,A48offset,$E1399)-INDEX('PTRM input'!$G$277:$P$326,A48offset,$E1399))*OFFSET($F$7,0,$E1399))-SUM($G1399:BC1399),((INDEX('PTRM input'!$G$385:$P$434,A48offset,$E1399)-INDEX('PTRM input'!$G$277:$P$326,A48offset,$E1399))*OFFSET($F$7,0,$E1399))/A48taxstdlife))</f>
        <v>0</v>
      </c>
      <c r="BE1399" s="251">
        <f ca="1">IF(A48taxstdlife="n/a","n/a",IF(BE$3&gt;(A48taxstdlife+$E1399),((INDEX('PTRM input'!$G$385:$P$434,A48offset,$E1399)-INDEX('PTRM input'!$G$277:$P$326,A48offset,$E1399))*OFFSET($F$7,0,$E1399))-SUM($G1399:BD1399),((INDEX('PTRM input'!$G$385:$P$434,A48offset,$E1399)-INDEX('PTRM input'!$G$277:$P$326,A48offset,$E1399))*OFFSET($F$7,0,$E1399))/A48taxstdlife))</f>
        <v>0</v>
      </c>
      <c r="BF1399" s="251">
        <f ca="1">IF(A48taxstdlife="n/a","n/a",IF(BF$3&gt;(A48taxstdlife+$E1399),((INDEX('PTRM input'!$G$385:$P$434,A48offset,$E1399)-INDEX('PTRM input'!$G$277:$P$326,A48offset,$E1399))*OFFSET($F$7,0,$E1399))-SUM($G1399:BE1399),((INDEX('PTRM input'!$G$385:$P$434,A48offset,$E1399)-INDEX('PTRM input'!$G$277:$P$326,A48offset,$E1399))*OFFSET($F$7,0,$E1399))/A48taxstdlife))</f>
        <v>0</v>
      </c>
      <c r="BG1399" s="251">
        <f ca="1">IF(A48taxstdlife="n/a","n/a",IF(BG$3&gt;(A48taxstdlife+$E1399),((INDEX('PTRM input'!$G$385:$P$434,A48offset,$E1399)-INDEX('PTRM input'!$G$277:$P$326,A48offset,$E1399))*OFFSET($F$7,0,$E1399))-SUM($G1399:BF1399),((INDEX('PTRM input'!$G$385:$P$434,A48offset,$E1399)-INDEX('PTRM input'!$G$277:$P$326,A48offset,$E1399))*OFFSET($F$7,0,$E1399))/A48taxstdlife))</f>
        <v>0</v>
      </c>
      <c r="BH1399" s="251">
        <f ca="1">IF(A48taxstdlife="n/a","n/a",IF(BH$3&gt;(A48taxstdlife+$E1399),((INDEX('PTRM input'!$G$385:$P$434,A48offset,$E1399)-INDEX('PTRM input'!$G$277:$P$326,A48offset,$E1399))*OFFSET($F$7,0,$E1399))-SUM($G1399:BG1399),((INDEX('PTRM input'!$G$385:$P$434,A48offset,$E1399)-INDEX('PTRM input'!$G$277:$P$326,A48offset,$E1399))*OFFSET($F$7,0,$E1399))/A48taxstdlife))</f>
        <v>0</v>
      </c>
      <c r="BI1399" s="251">
        <f ca="1">IF(A48taxstdlife="n/a","n/a",IF(BI$3&gt;(A48taxstdlife+$E1399),((INDEX('PTRM input'!$G$385:$P$434,A48offset,$E1399)-INDEX('PTRM input'!$G$277:$P$326,A48offset,$E1399))*OFFSET($F$7,0,$E1399))-SUM($G1399:BH1399),((INDEX('PTRM input'!$G$385:$P$434,A48offset,$E1399)-INDEX('PTRM input'!$G$277:$P$326,A48offset,$E1399))*OFFSET($F$7,0,$E1399))/A48taxstdlife))</f>
        <v>0</v>
      </c>
      <c r="BJ1399" s="116"/>
      <c r="BK1399" s="116"/>
      <c r="BL1399" s="116"/>
      <c r="BM1399" s="116"/>
    </row>
    <row r="1400" spans="1:65" ht="12.75" hidden="1" customHeight="1" outlineLevel="2">
      <c r="A1400" s="366"/>
      <c r="B1400" s="19"/>
      <c r="C1400" s="18"/>
      <c r="D1400" s="760"/>
      <c r="E1400" s="86">
        <v>8</v>
      </c>
      <c r="F1400" s="356"/>
      <c r="G1400" s="434"/>
      <c r="H1400" s="435"/>
      <c r="I1400" s="435"/>
      <c r="J1400" s="435"/>
      <c r="K1400" s="435"/>
      <c r="L1400" s="435"/>
      <c r="M1400" s="435"/>
      <c r="N1400" s="619"/>
      <c r="O1400" s="251">
        <f ca="1">IF(A48taxstdlife="n/a","n/a",IF(O$3&gt;(A48taxstdlife+$E1400),((INDEX('PTRM input'!$G$385:$P$434,A48offset,$E1400)-INDEX('PTRM input'!$G$277:$P$326,A48offset,$E1400))*OFFSET($F$7,0,$E1400))-SUM($G1400:N1400),((INDEX('PTRM input'!$G$385:$P$434,A48offset,$E1400)-INDEX('PTRM input'!$G$277:$P$326,A48offset,$E1400))*OFFSET($F$7,0,$E1400))/A48taxstdlife))</f>
        <v>0</v>
      </c>
      <c r="P1400" s="251">
        <f ca="1">IF(A48taxstdlife="n/a","n/a",IF(P$3&gt;(A48taxstdlife+$E1400),((INDEX('PTRM input'!$G$385:$P$434,A48offset,$E1400)-INDEX('PTRM input'!$G$277:$P$326,A48offset,$E1400))*OFFSET($F$7,0,$E1400))-SUM($G1400:O1400),((INDEX('PTRM input'!$G$385:$P$434,A48offset,$E1400)-INDEX('PTRM input'!$G$277:$P$326,A48offset,$E1400))*OFFSET($F$7,0,$E1400))/A48taxstdlife))</f>
        <v>0</v>
      </c>
      <c r="Q1400" s="251">
        <f ca="1">IF(A48taxstdlife="n/a","n/a",IF(Q$3&gt;(A48taxstdlife+$E1400),((INDEX('PTRM input'!$G$385:$P$434,A48offset,$E1400)-INDEX('PTRM input'!$G$277:$P$326,A48offset,$E1400))*OFFSET($F$7,0,$E1400))-SUM($G1400:P1400),((INDEX('PTRM input'!$G$385:$P$434,A48offset,$E1400)-INDEX('PTRM input'!$G$277:$P$326,A48offset,$E1400))*OFFSET($F$7,0,$E1400))/A48taxstdlife))</f>
        <v>0</v>
      </c>
      <c r="R1400" s="251">
        <f ca="1">IF(A48taxstdlife="n/a","n/a",IF(R$3&gt;(A48taxstdlife+$E1400),((INDEX('PTRM input'!$G$385:$P$434,A48offset,$E1400)-INDEX('PTRM input'!$G$277:$P$326,A48offset,$E1400))*OFFSET($F$7,0,$E1400))-SUM($G1400:Q1400),((INDEX('PTRM input'!$G$385:$P$434,A48offset,$E1400)-INDEX('PTRM input'!$G$277:$P$326,A48offset,$E1400))*OFFSET($F$7,0,$E1400))/A48taxstdlife))</f>
        <v>0</v>
      </c>
      <c r="S1400" s="251">
        <f ca="1">IF(A48taxstdlife="n/a","n/a",IF(S$3&gt;(A48taxstdlife+$E1400),((INDEX('PTRM input'!$G$385:$P$434,A48offset,$E1400)-INDEX('PTRM input'!$G$277:$P$326,A48offset,$E1400))*OFFSET($F$7,0,$E1400))-SUM($G1400:R1400),((INDEX('PTRM input'!$G$385:$P$434,A48offset,$E1400)-INDEX('PTRM input'!$G$277:$P$326,A48offset,$E1400))*OFFSET($F$7,0,$E1400))/A48taxstdlife))</f>
        <v>0</v>
      </c>
      <c r="T1400" s="251">
        <f ca="1">IF(A48taxstdlife="n/a","n/a",IF(T$3&gt;(A48taxstdlife+$E1400),((INDEX('PTRM input'!$G$385:$P$434,A48offset,$E1400)-INDEX('PTRM input'!$G$277:$P$326,A48offset,$E1400))*OFFSET($F$7,0,$E1400))-SUM($G1400:S1400),((INDEX('PTRM input'!$G$385:$P$434,A48offset,$E1400)-INDEX('PTRM input'!$G$277:$P$326,A48offset,$E1400))*OFFSET($F$7,0,$E1400))/A48taxstdlife))</f>
        <v>0</v>
      </c>
      <c r="U1400" s="251">
        <f ca="1">IF(A48taxstdlife="n/a","n/a",IF(U$3&gt;(A48taxstdlife+$E1400),((INDEX('PTRM input'!$G$385:$P$434,A48offset,$E1400)-INDEX('PTRM input'!$G$277:$P$326,A48offset,$E1400))*OFFSET($F$7,0,$E1400))-SUM($G1400:T1400),((INDEX('PTRM input'!$G$385:$P$434,A48offset,$E1400)-INDEX('PTRM input'!$G$277:$P$326,A48offset,$E1400))*OFFSET($F$7,0,$E1400))/A48taxstdlife))</f>
        <v>0</v>
      </c>
      <c r="V1400" s="251">
        <f ca="1">IF(A48taxstdlife="n/a","n/a",IF(V$3&gt;(A48taxstdlife+$E1400),((INDEX('PTRM input'!$G$385:$P$434,A48offset,$E1400)-INDEX('PTRM input'!$G$277:$P$326,A48offset,$E1400))*OFFSET($F$7,0,$E1400))-SUM($G1400:U1400),((INDEX('PTRM input'!$G$385:$P$434,A48offset,$E1400)-INDEX('PTRM input'!$G$277:$P$326,A48offset,$E1400))*OFFSET($F$7,0,$E1400))/A48taxstdlife))</f>
        <v>0</v>
      </c>
      <c r="W1400" s="251">
        <f ca="1">IF(A48taxstdlife="n/a","n/a",IF(W$3&gt;(A48taxstdlife+$E1400),((INDEX('PTRM input'!$G$385:$P$434,A48offset,$E1400)-INDEX('PTRM input'!$G$277:$P$326,A48offset,$E1400))*OFFSET($F$7,0,$E1400))-SUM($G1400:V1400),((INDEX('PTRM input'!$G$385:$P$434,A48offset,$E1400)-INDEX('PTRM input'!$G$277:$P$326,A48offset,$E1400))*OFFSET($F$7,0,$E1400))/A48taxstdlife))</f>
        <v>0</v>
      </c>
      <c r="X1400" s="251">
        <f ca="1">IF(A48taxstdlife="n/a","n/a",IF(X$3&gt;(A48taxstdlife+$E1400),((INDEX('PTRM input'!$G$385:$P$434,A48offset,$E1400)-INDEX('PTRM input'!$G$277:$P$326,A48offset,$E1400))*OFFSET($F$7,0,$E1400))-SUM($G1400:W1400),((INDEX('PTRM input'!$G$385:$P$434,A48offset,$E1400)-INDEX('PTRM input'!$G$277:$P$326,A48offset,$E1400))*OFFSET($F$7,0,$E1400))/A48taxstdlife))</f>
        <v>0</v>
      </c>
      <c r="Y1400" s="251">
        <f ca="1">IF(A48taxstdlife="n/a","n/a",IF(Y$3&gt;(A48taxstdlife+$E1400),((INDEX('PTRM input'!$G$385:$P$434,A48offset,$E1400)-INDEX('PTRM input'!$G$277:$P$326,A48offset,$E1400))*OFFSET($F$7,0,$E1400))-SUM($G1400:X1400),((INDEX('PTRM input'!$G$385:$P$434,A48offset,$E1400)-INDEX('PTRM input'!$G$277:$P$326,A48offset,$E1400))*OFFSET($F$7,0,$E1400))/A48taxstdlife))</f>
        <v>0</v>
      </c>
      <c r="Z1400" s="251">
        <f ca="1">IF(A48taxstdlife="n/a","n/a",IF(Z$3&gt;(A48taxstdlife+$E1400),((INDEX('PTRM input'!$G$385:$P$434,A48offset,$E1400)-INDEX('PTRM input'!$G$277:$P$326,A48offset,$E1400))*OFFSET($F$7,0,$E1400))-SUM($G1400:Y1400),((INDEX('PTRM input'!$G$385:$P$434,A48offset,$E1400)-INDEX('PTRM input'!$G$277:$P$326,A48offset,$E1400))*OFFSET($F$7,0,$E1400))/A48taxstdlife))</f>
        <v>0</v>
      </c>
      <c r="AA1400" s="251">
        <f ca="1">IF(A48taxstdlife="n/a","n/a",IF(AA$3&gt;(A48taxstdlife+$E1400),((INDEX('PTRM input'!$G$385:$P$434,A48offset,$E1400)-INDEX('PTRM input'!$G$277:$P$326,A48offset,$E1400))*OFFSET($F$7,0,$E1400))-SUM($G1400:Z1400),((INDEX('PTRM input'!$G$385:$P$434,A48offset,$E1400)-INDEX('PTRM input'!$G$277:$P$326,A48offset,$E1400))*OFFSET($F$7,0,$E1400))/A48taxstdlife))</f>
        <v>0</v>
      </c>
      <c r="AB1400" s="251">
        <f ca="1">IF(A48taxstdlife="n/a","n/a",IF(AB$3&gt;(A48taxstdlife+$E1400),((INDEX('PTRM input'!$G$385:$P$434,A48offset,$E1400)-INDEX('PTRM input'!$G$277:$P$326,A48offset,$E1400))*OFFSET($F$7,0,$E1400))-SUM($G1400:AA1400),((INDEX('PTRM input'!$G$385:$P$434,A48offset,$E1400)-INDEX('PTRM input'!$G$277:$P$326,A48offset,$E1400))*OFFSET($F$7,0,$E1400))/A48taxstdlife))</f>
        <v>0</v>
      </c>
      <c r="AC1400" s="251">
        <f ca="1">IF(A48taxstdlife="n/a","n/a",IF(AC$3&gt;(A48taxstdlife+$E1400),((INDEX('PTRM input'!$G$385:$P$434,A48offset,$E1400)-INDEX('PTRM input'!$G$277:$P$326,A48offset,$E1400))*OFFSET($F$7,0,$E1400))-SUM($G1400:AB1400),((INDEX('PTRM input'!$G$385:$P$434,A48offset,$E1400)-INDEX('PTRM input'!$G$277:$P$326,A48offset,$E1400))*OFFSET($F$7,0,$E1400))/A48taxstdlife))</f>
        <v>0</v>
      </c>
      <c r="AD1400" s="251">
        <f ca="1">IF(A48taxstdlife="n/a","n/a",IF(AD$3&gt;(A48taxstdlife+$E1400),((INDEX('PTRM input'!$G$385:$P$434,A48offset,$E1400)-INDEX('PTRM input'!$G$277:$P$326,A48offset,$E1400))*OFFSET($F$7,0,$E1400))-SUM($G1400:AC1400),((INDEX('PTRM input'!$G$385:$P$434,A48offset,$E1400)-INDEX('PTRM input'!$G$277:$P$326,A48offset,$E1400))*OFFSET($F$7,0,$E1400))/A48taxstdlife))</f>
        <v>0</v>
      </c>
      <c r="AE1400" s="251">
        <f ca="1">IF(A48taxstdlife="n/a","n/a",IF(AE$3&gt;(A48taxstdlife+$E1400),((INDEX('PTRM input'!$G$385:$P$434,A48offset,$E1400)-INDEX('PTRM input'!$G$277:$P$326,A48offset,$E1400))*OFFSET($F$7,0,$E1400))-SUM($G1400:AD1400),((INDEX('PTRM input'!$G$385:$P$434,A48offset,$E1400)-INDEX('PTRM input'!$G$277:$P$326,A48offset,$E1400))*OFFSET($F$7,0,$E1400))/A48taxstdlife))</f>
        <v>0</v>
      </c>
      <c r="AF1400" s="251">
        <f ca="1">IF(A48taxstdlife="n/a","n/a",IF(AF$3&gt;(A48taxstdlife+$E1400),((INDEX('PTRM input'!$G$385:$P$434,A48offset,$E1400)-INDEX('PTRM input'!$G$277:$P$326,A48offset,$E1400))*OFFSET($F$7,0,$E1400))-SUM($G1400:AE1400),((INDEX('PTRM input'!$G$385:$P$434,A48offset,$E1400)-INDEX('PTRM input'!$G$277:$P$326,A48offset,$E1400))*OFFSET($F$7,0,$E1400))/A48taxstdlife))</f>
        <v>0</v>
      </c>
      <c r="AG1400" s="251">
        <f ca="1">IF(A48taxstdlife="n/a","n/a",IF(AG$3&gt;(A48taxstdlife+$E1400),((INDEX('PTRM input'!$G$385:$P$434,A48offset,$E1400)-INDEX('PTRM input'!$G$277:$P$326,A48offset,$E1400))*OFFSET($F$7,0,$E1400))-SUM($G1400:AF1400),((INDEX('PTRM input'!$G$385:$P$434,A48offset,$E1400)-INDEX('PTRM input'!$G$277:$P$326,A48offset,$E1400))*OFFSET($F$7,0,$E1400))/A48taxstdlife))</f>
        <v>0</v>
      </c>
      <c r="AH1400" s="251">
        <f ca="1">IF(A48taxstdlife="n/a","n/a",IF(AH$3&gt;(A48taxstdlife+$E1400),((INDEX('PTRM input'!$G$385:$P$434,A48offset,$E1400)-INDEX('PTRM input'!$G$277:$P$326,A48offset,$E1400))*OFFSET($F$7,0,$E1400))-SUM($G1400:AG1400),((INDEX('PTRM input'!$G$385:$P$434,A48offset,$E1400)-INDEX('PTRM input'!$G$277:$P$326,A48offset,$E1400))*OFFSET($F$7,0,$E1400))/A48taxstdlife))</f>
        <v>0</v>
      </c>
      <c r="AI1400" s="251">
        <f ca="1">IF(A48taxstdlife="n/a","n/a",IF(AI$3&gt;(A48taxstdlife+$E1400),((INDEX('PTRM input'!$G$385:$P$434,A48offset,$E1400)-INDEX('PTRM input'!$G$277:$P$326,A48offset,$E1400))*OFFSET($F$7,0,$E1400))-SUM($G1400:AH1400),((INDEX('PTRM input'!$G$385:$P$434,A48offset,$E1400)-INDEX('PTRM input'!$G$277:$P$326,A48offset,$E1400))*OFFSET($F$7,0,$E1400))/A48taxstdlife))</f>
        <v>0</v>
      </c>
      <c r="AJ1400" s="251">
        <f ca="1">IF(A48taxstdlife="n/a","n/a",IF(AJ$3&gt;(A48taxstdlife+$E1400),((INDEX('PTRM input'!$G$385:$P$434,A48offset,$E1400)-INDEX('PTRM input'!$G$277:$P$326,A48offset,$E1400))*OFFSET($F$7,0,$E1400))-SUM($G1400:AI1400),((INDEX('PTRM input'!$G$385:$P$434,A48offset,$E1400)-INDEX('PTRM input'!$G$277:$P$326,A48offset,$E1400))*OFFSET($F$7,0,$E1400))/A48taxstdlife))</f>
        <v>0</v>
      </c>
      <c r="AK1400" s="251">
        <f ca="1">IF(A48taxstdlife="n/a","n/a",IF(AK$3&gt;(A48taxstdlife+$E1400),((INDEX('PTRM input'!$G$385:$P$434,A48offset,$E1400)-INDEX('PTRM input'!$G$277:$P$326,A48offset,$E1400))*OFFSET($F$7,0,$E1400))-SUM($G1400:AJ1400),((INDEX('PTRM input'!$G$385:$P$434,A48offset,$E1400)-INDEX('PTRM input'!$G$277:$P$326,A48offset,$E1400))*OFFSET($F$7,0,$E1400))/A48taxstdlife))</f>
        <v>0</v>
      </c>
      <c r="AL1400" s="251">
        <f ca="1">IF(A48taxstdlife="n/a","n/a",IF(AL$3&gt;(A48taxstdlife+$E1400),((INDEX('PTRM input'!$G$385:$P$434,A48offset,$E1400)-INDEX('PTRM input'!$G$277:$P$326,A48offset,$E1400))*OFFSET($F$7,0,$E1400))-SUM($G1400:AK1400),((INDEX('PTRM input'!$G$385:$P$434,A48offset,$E1400)-INDEX('PTRM input'!$G$277:$P$326,A48offset,$E1400))*OFFSET($F$7,0,$E1400))/A48taxstdlife))</f>
        <v>0</v>
      </c>
      <c r="AM1400" s="251">
        <f ca="1">IF(A48taxstdlife="n/a","n/a",IF(AM$3&gt;(A48taxstdlife+$E1400),((INDEX('PTRM input'!$G$385:$P$434,A48offset,$E1400)-INDEX('PTRM input'!$G$277:$P$326,A48offset,$E1400))*OFFSET($F$7,0,$E1400))-SUM($G1400:AL1400),((INDEX('PTRM input'!$G$385:$P$434,A48offset,$E1400)-INDEX('PTRM input'!$G$277:$P$326,A48offset,$E1400))*OFFSET($F$7,0,$E1400))/A48taxstdlife))</f>
        <v>0</v>
      </c>
      <c r="AN1400" s="251">
        <f ca="1">IF(A48taxstdlife="n/a","n/a",IF(AN$3&gt;(A48taxstdlife+$E1400),((INDEX('PTRM input'!$G$385:$P$434,A48offset,$E1400)-INDEX('PTRM input'!$G$277:$P$326,A48offset,$E1400))*OFFSET($F$7,0,$E1400))-SUM($G1400:AM1400),((INDEX('PTRM input'!$G$385:$P$434,A48offset,$E1400)-INDEX('PTRM input'!$G$277:$P$326,A48offset,$E1400))*OFFSET($F$7,0,$E1400))/A48taxstdlife))</f>
        <v>0</v>
      </c>
      <c r="AO1400" s="251">
        <f ca="1">IF(A48taxstdlife="n/a","n/a",IF(AO$3&gt;(A48taxstdlife+$E1400),((INDEX('PTRM input'!$G$385:$P$434,A48offset,$E1400)-INDEX('PTRM input'!$G$277:$P$326,A48offset,$E1400))*OFFSET($F$7,0,$E1400))-SUM($G1400:AN1400),((INDEX('PTRM input'!$G$385:$P$434,A48offset,$E1400)-INDEX('PTRM input'!$G$277:$P$326,A48offset,$E1400))*OFFSET($F$7,0,$E1400))/A48taxstdlife))</f>
        <v>0</v>
      </c>
      <c r="AP1400" s="251">
        <f ca="1">IF(A48taxstdlife="n/a","n/a",IF(AP$3&gt;(A48taxstdlife+$E1400),((INDEX('PTRM input'!$G$385:$P$434,A48offset,$E1400)-INDEX('PTRM input'!$G$277:$P$326,A48offset,$E1400))*OFFSET($F$7,0,$E1400))-SUM($G1400:AO1400),((INDEX('PTRM input'!$G$385:$P$434,A48offset,$E1400)-INDEX('PTRM input'!$G$277:$P$326,A48offset,$E1400))*OFFSET($F$7,0,$E1400))/A48taxstdlife))</f>
        <v>0</v>
      </c>
      <c r="AQ1400" s="251">
        <f ca="1">IF(A48taxstdlife="n/a","n/a",IF(AQ$3&gt;(A48taxstdlife+$E1400),((INDEX('PTRM input'!$G$385:$P$434,A48offset,$E1400)-INDEX('PTRM input'!$G$277:$P$326,A48offset,$E1400))*OFFSET($F$7,0,$E1400))-SUM($G1400:AP1400),((INDEX('PTRM input'!$G$385:$P$434,A48offset,$E1400)-INDEX('PTRM input'!$G$277:$P$326,A48offset,$E1400))*OFFSET($F$7,0,$E1400))/A48taxstdlife))</f>
        <v>0</v>
      </c>
      <c r="AR1400" s="251">
        <f ca="1">IF(A48taxstdlife="n/a","n/a",IF(AR$3&gt;(A48taxstdlife+$E1400),((INDEX('PTRM input'!$G$385:$P$434,A48offset,$E1400)-INDEX('PTRM input'!$G$277:$P$326,A48offset,$E1400))*OFFSET($F$7,0,$E1400))-SUM($G1400:AQ1400),((INDEX('PTRM input'!$G$385:$P$434,A48offset,$E1400)-INDEX('PTRM input'!$G$277:$P$326,A48offset,$E1400))*OFFSET($F$7,0,$E1400))/A48taxstdlife))</f>
        <v>0</v>
      </c>
      <c r="AS1400" s="251">
        <f ca="1">IF(A48taxstdlife="n/a","n/a",IF(AS$3&gt;(A48taxstdlife+$E1400),((INDEX('PTRM input'!$G$385:$P$434,A48offset,$E1400)-INDEX('PTRM input'!$G$277:$P$326,A48offset,$E1400))*OFFSET($F$7,0,$E1400))-SUM($G1400:AR1400),((INDEX('PTRM input'!$G$385:$P$434,A48offset,$E1400)-INDEX('PTRM input'!$G$277:$P$326,A48offset,$E1400))*OFFSET($F$7,0,$E1400))/A48taxstdlife))</f>
        <v>0</v>
      </c>
      <c r="AT1400" s="251">
        <f ca="1">IF(A48taxstdlife="n/a","n/a",IF(AT$3&gt;(A48taxstdlife+$E1400),((INDEX('PTRM input'!$G$385:$P$434,A48offset,$E1400)-INDEX('PTRM input'!$G$277:$P$326,A48offset,$E1400))*OFFSET($F$7,0,$E1400))-SUM($G1400:AS1400),((INDEX('PTRM input'!$G$385:$P$434,A48offset,$E1400)-INDEX('PTRM input'!$G$277:$P$326,A48offset,$E1400))*OFFSET($F$7,0,$E1400))/A48taxstdlife))</f>
        <v>0</v>
      </c>
      <c r="AU1400" s="251">
        <f ca="1">IF(A48taxstdlife="n/a","n/a",IF(AU$3&gt;(A48taxstdlife+$E1400),((INDEX('PTRM input'!$G$385:$P$434,A48offset,$E1400)-INDEX('PTRM input'!$G$277:$P$326,A48offset,$E1400))*OFFSET($F$7,0,$E1400))-SUM($G1400:AT1400),((INDEX('PTRM input'!$G$385:$P$434,A48offset,$E1400)-INDEX('PTRM input'!$G$277:$P$326,A48offset,$E1400))*OFFSET($F$7,0,$E1400))/A48taxstdlife))</f>
        <v>0</v>
      </c>
      <c r="AV1400" s="251">
        <f ca="1">IF(A48taxstdlife="n/a","n/a",IF(AV$3&gt;(A48taxstdlife+$E1400),((INDEX('PTRM input'!$G$385:$P$434,A48offset,$E1400)-INDEX('PTRM input'!$G$277:$P$326,A48offset,$E1400))*OFFSET($F$7,0,$E1400))-SUM($G1400:AU1400),((INDEX('PTRM input'!$G$385:$P$434,A48offset,$E1400)-INDEX('PTRM input'!$G$277:$P$326,A48offset,$E1400))*OFFSET($F$7,0,$E1400))/A48taxstdlife))</f>
        <v>0</v>
      </c>
      <c r="AW1400" s="251">
        <f ca="1">IF(A48taxstdlife="n/a","n/a",IF(AW$3&gt;(A48taxstdlife+$E1400),((INDEX('PTRM input'!$G$385:$P$434,A48offset,$E1400)-INDEX('PTRM input'!$G$277:$P$326,A48offset,$E1400))*OFFSET($F$7,0,$E1400))-SUM($G1400:AV1400),((INDEX('PTRM input'!$G$385:$P$434,A48offset,$E1400)-INDEX('PTRM input'!$G$277:$P$326,A48offset,$E1400))*OFFSET($F$7,0,$E1400))/A48taxstdlife))</f>
        <v>0</v>
      </c>
      <c r="AX1400" s="251">
        <f ca="1">IF(A48taxstdlife="n/a","n/a",IF(AX$3&gt;(A48taxstdlife+$E1400),((INDEX('PTRM input'!$G$385:$P$434,A48offset,$E1400)-INDEX('PTRM input'!$G$277:$P$326,A48offset,$E1400))*OFFSET($F$7,0,$E1400))-SUM($G1400:AW1400),((INDEX('PTRM input'!$G$385:$P$434,A48offset,$E1400)-INDEX('PTRM input'!$G$277:$P$326,A48offset,$E1400))*OFFSET($F$7,0,$E1400))/A48taxstdlife))</f>
        <v>0</v>
      </c>
      <c r="AY1400" s="251">
        <f ca="1">IF(A48taxstdlife="n/a","n/a",IF(AY$3&gt;(A48taxstdlife+$E1400),((INDEX('PTRM input'!$G$385:$P$434,A48offset,$E1400)-INDEX('PTRM input'!$G$277:$P$326,A48offset,$E1400))*OFFSET($F$7,0,$E1400))-SUM($G1400:AX1400),((INDEX('PTRM input'!$G$385:$P$434,A48offset,$E1400)-INDEX('PTRM input'!$G$277:$P$326,A48offset,$E1400))*OFFSET($F$7,0,$E1400))/A48taxstdlife))</f>
        <v>0</v>
      </c>
      <c r="AZ1400" s="251">
        <f ca="1">IF(A48taxstdlife="n/a","n/a",IF(AZ$3&gt;(A48taxstdlife+$E1400),((INDEX('PTRM input'!$G$385:$P$434,A48offset,$E1400)-INDEX('PTRM input'!$G$277:$P$326,A48offset,$E1400))*OFFSET($F$7,0,$E1400))-SUM($G1400:AY1400),((INDEX('PTRM input'!$G$385:$P$434,A48offset,$E1400)-INDEX('PTRM input'!$G$277:$P$326,A48offset,$E1400))*OFFSET($F$7,0,$E1400))/A48taxstdlife))</f>
        <v>0</v>
      </c>
      <c r="BA1400" s="251">
        <f ca="1">IF(A48taxstdlife="n/a","n/a",IF(BA$3&gt;(A48taxstdlife+$E1400),((INDEX('PTRM input'!$G$385:$P$434,A48offset,$E1400)-INDEX('PTRM input'!$G$277:$P$326,A48offset,$E1400))*OFFSET($F$7,0,$E1400))-SUM($G1400:AZ1400),((INDEX('PTRM input'!$G$385:$P$434,A48offset,$E1400)-INDEX('PTRM input'!$G$277:$P$326,A48offset,$E1400))*OFFSET($F$7,0,$E1400))/A48taxstdlife))</f>
        <v>0</v>
      </c>
      <c r="BB1400" s="251">
        <f ca="1">IF(A48taxstdlife="n/a","n/a",IF(BB$3&gt;(A48taxstdlife+$E1400),((INDEX('PTRM input'!$G$385:$P$434,A48offset,$E1400)-INDEX('PTRM input'!$G$277:$P$326,A48offset,$E1400))*OFFSET($F$7,0,$E1400))-SUM($G1400:BA1400),((INDEX('PTRM input'!$G$385:$P$434,A48offset,$E1400)-INDEX('PTRM input'!$G$277:$P$326,A48offset,$E1400))*OFFSET($F$7,0,$E1400))/A48taxstdlife))</f>
        <v>0</v>
      </c>
      <c r="BC1400" s="251">
        <f ca="1">IF(A48taxstdlife="n/a","n/a",IF(BC$3&gt;(A48taxstdlife+$E1400),((INDEX('PTRM input'!$G$385:$P$434,A48offset,$E1400)-INDEX('PTRM input'!$G$277:$P$326,A48offset,$E1400))*OFFSET($F$7,0,$E1400))-SUM($G1400:BB1400),((INDEX('PTRM input'!$G$385:$P$434,A48offset,$E1400)-INDEX('PTRM input'!$G$277:$P$326,A48offset,$E1400))*OFFSET($F$7,0,$E1400))/A48taxstdlife))</f>
        <v>0</v>
      </c>
      <c r="BD1400" s="251">
        <f ca="1">IF(A48taxstdlife="n/a","n/a",IF(BD$3&gt;(A48taxstdlife+$E1400),((INDEX('PTRM input'!$G$385:$P$434,A48offset,$E1400)-INDEX('PTRM input'!$G$277:$P$326,A48offset,$E1400))*OFFSET($F$7,0,$E1400))-SUM($G1400:BC1400),((INDEX('PTRM input'!$G$385:$P$434,A48offset,$E1400)-INDEX('PTRM input'!$G$277:$P$326,A48offset,$E1400))*OFFSET($F$7,0,$E1400))/A48taxstdlife))</f>
        <v>0</v>
      </c>
      <c r="BE1400" s="251">
        <f ca="1">IF(A48taxstdlife="n/a","n/a",IF(BE$3&gt;(A48taxstdlife+$E1400),((INDEX('PTRM input'!$G$385:$P$434,A48offset,$E1400)-INDEX('PTRM input'!$G$277:$P$326,A48offset,$E1400))*OFFSET($F$7,0,$E1400))-SUM($G1400:BD1400),((INDEX('PTRM input'!$G$385:$P$434,A48offset,$E1400)-INDEX('PTRM input'!$G$277:$P$326,A48offset,$E1400))*OFFSET($F$7,0,$E1400))/A48taxstdlife))</f>
        <v>0</v>
      </c>
      <c r="BF1400" s="251">
        <f ca="1">IF(A48taxstdlife="n/a","n/a",IF(BF$3&gt;(A48taxstdlife+$E1400),((INDEX('PTRM input'!$G$385:$P$434,A48offset,$E1400)-INDEX('PTRM input'!$G$277:$P$326,A48offset,$E1400))*OFFSET($F$7,0,$E1400))-SUM($G1400:BE1400),((INDEX('PTRM input'!$G$385:$P$434,A48offset,$E1400)-INDEX('PTRM input'!$G$277:$P$326,A48offset,$E1400))*OFFSET($F$7,0,$E1400))/A48taxstdlife))</f>
        <v>0</v>
      </c>
      <c r="BG1400" s="251">
        <f ca="1">IF(A48taxstdlife="n/a","n/a",IF(BG$3&gt;(A48taxstdlife+$E1400),((INDEX('PTRM input'!$G$385:$P$434,A48offset,$E1400)-INDEX('PTRM input'!$G$277:$P$326,A48offset,$E1400))*OFFSET($F$7,0,$E1400))-SUM($G1400:BF1400),((INDEX('PTRM input'!$G$385:$P$434,A48offset,$E1400)-INDEX('PTRM input'!$G$277:$P$326,A48offset,$E1400))*OFFSET($F$7,0,$E1400))/A48taxstdlife))</f>
        <v>0</v>
      </c>
      <c r="BH1400" s="251">
        <f ca="1">IF(A48taxstdlife="n/a","n/a",IF(BH$3&gt;(A48taxstdlife+$E1400),((INDEX('PTRM input'!$G$385:$P$434,A48offset,$E1400)-INDEX('PTRM input'!$G$277:$P$326,A48offset,$E1400))*OFFSET($F$7,0,$E1400))-SUM($G1400:BG1400),((INDEX('PTRM input'!$G$385:$P$434,A48offset,$E1400)-INDEX('PTRM input'!$G$277:$P$326,A48offset,$E1400))*OFFSET($F$7,0,$E1400))/A48taxstdlife))</f>
        <v>0</v>
      </c>
      <c r="BI1400" s="251">
        <f ca="1">IF(A48taxstdlife="n/a","n/a",IF(BI$3&gt;(A48taxstdlife+$E1400),((INDEX('PTRM input'!$G$385:$P$434,A48offset,$E1400)-INDEX('PTRM input'!$G$277:$P$326,A48offset,$E1400))*OFFSET($F$7,0,$E1400))-SUM($G1400:BH1400),((INDEX('PTRM input'!$G$385:$P$434,A48offset,$E1400)-INDEX('PTRM input'!$G$277:$P$326,A48offset,$E1400))*OFFSET($F$7,0,$E1400))/A48taxstdlife))</f>
        <v>0</v>
      </c>
      <c r="BJ1400" s="116"/>
      <c r="BK1400" s="116"/>
      <c r="BL1400" s="116"/>
      <c r="BM1400" s="116"/>
    </row>
    <row r="1401" spans="1:65" ht="12.75" hidden="1" customHeight="1" outlineLevel="2">
      <c r="A1401" s="366"/>
      <c r="B1401" s="19"/>
      <c r="C1401" s="18"/>
      <c r="D1401" s="760"/>
      <c r="E1401" s="86">
        <v>9</v>
      </c>
      <c r="F1401" s="356"/>
      <c r="G1401" s="434"/>
      <c r="H1401" s="435"/>
      <c r="I1401" s="435"/>
      <c r="J1401" s="435"/>
      <c r="K1401" s="435"/>
      <c r="L1401" s="435"/>
      <c r="M1401" s="435"/>
      <c r="N1401" s="435"/>
      <c r="O1401" s="619"/>
      <c r="P1401" s="251">
        <f ca="1">IF(A48taxstdlife="n/a","n/a",IF(P$3&gt;(A48taxstdlife+$E1401),((INDEX('PTRM input'!$G$385:$P$434,A48offset,$E1401)-INDEX('PTRM input'!$G$277:$P$326,A48offset,$E1401))*OFFSET($F$7,0,$E1401))-SUM($G1401:O1401),((INDEX('PTRM input'!$G$385:$P$434,A48offset,$E1401)-INDEX('PTRM input'!$G$277:$P$326,A48offset,$E1401))*OFFSET($F$7,0,$E1401))/A48taxstdlife))</f>
        <v>0</v>
      </c>
      <c r="Q1401" s="251">
        <f ca="1">IF(A48taxstdlife="n/a","n/a",IF(Q$3&gt;(A48taxstdlife+$E1401),((INDEX('PTRM input'!$G$385:$P$434,A48offset,$E1401)-INDEX('PTRM input'!$G$277:$P$326,A48offset,$E1401))*OFFSET($F$7,0,$E1401))-SUM($G1401:P1401),((INDEX('PTRM input'!$G$385:$P$434,A48offset,$E1401)-INDEX('PTRM input'!$G$277:$P$326,A48offset,$E1401))*OFFSET($F$7,0,$E1401))/A48taxstdlife))</f>
        <v>0</v>
      </c>
      <c r="R1401" s="251">
        <f ca="1">IF(A48taxstdlife="n/a","n/a",IF(R$3&gt;(A48taxstdlife+$E1401),((INDEX('PTRM input'!$G$385:$P$434,A48offset,$E1401)-INDEX('PTRM input'!$G$277:$P$326,A48offset,$E1401))*OFFSET($F$7,0,$E1401))-SUM($G1401:Q1401),((INDEX('PTRM input'!$G$385:$P$434,A48offset,$E1401)-INDEX('PTRM input'!$G$277:$P$326,A48offset,$E1401))*OFFSET($F$7,0,$E1401))/A48taxstdlife))</f>
        <v>0</v>
      </c>
      <c r="S1401" s="251">
        <f ca="1">IF(A48taxstdlife="n/a","n/a",IF(S$3&gt;(A48taxstdlife+$E1401),((INDEX('PTRM input'!$G$385:$P$434,A48offset,$E1401)-INDEX('PTRM input'!$G$277:$P$326,A48offset,$E1401))*OFFSET($F$7,0,$E1401))-SUM($G1401:R1401),((INDEX('PTRM input'!$G$385:$P$434,A48offset,$E1401)-INDEX('PTRM input'!$G$277:$P$326,A48offset,$E1401))*OFFSET($F$7,0,$E1401))/A48taxstdlife))</f>
        <v>0</v>
      </c>
      <c r="T1401" s="251">
        <f ca="1">IF(A48taxstdlife="n/a","n/a",IF(T$3&gt;(A48taxstdlife+$E1401),((INDEX('PTRM input'!$G$385:$P$434,A48offset,$E1401)-INDEX('PTRM input'!$G$277:$P$326,A48offset,$E1401))*OFFSET($F$7,0,$E1401))-SUM($G1401:S1401),((INDEX('PTRM input'!$G$385:$P$434,A48offset,$E1401)-INDEX('PTRM input'!$G$277:$P$326,A48offset,$E1401))*OFFSET($F$7,0,$E1401))/A48taxstdlife))</f>
        <v>0</v>
      </c>
      <c r="U1401" s="251">
        <f ca="1">IF(A48taxstdlife="n/a","n/a",IF(U$3&gt;(A48taxstdlife+$E1401),((INDEX('PTRM input'!$G$385:$P$434,A48offset,$E1401)-INDEX('PTRM input'!$G$277:$P$326,A48offset,$E1401))*OFFSET($F$7,0,$E1401))-SUM($G1401:T1401),((INDEX('PTRM input'!$G$385:$P$434,A48offset,$E1401)-INDEX('PTRM input'!$G$277:$P$326,A48offset,$E1401))*OFFSET($F$7,0,$E1401))/A48taxstdlife))</f>
        <v>0</v>
      </c>
      <c r="V1401" s="251">
        <f ca="1">IF(A48taxstdlife="n/a","n/a",IF(V$3&gt;(A48taxstdlife+$E1401),((INDEX('PTRM input'!$G$385:$P$434,A48offset,$E1401)-INDEX('PTRM input'!$G$277:$P$326,A48offset,$E1401))*OFFSET($F$7,0,$E1401))-SUM($G1401:U1401),((INDEX('PTRM input'!$G$385:$P$434,A48offset,$E1401)-INDEX('PTRM input'!$G$277:$P$326,A48offset,$E1401))*OFFSET($F$7,0,$E1401))/A48taxstdlife))</f>
        <v>0</v>
      </c>
      <c r="W1401" s="251">
        <f ca="1">IF(A48taxstdlife="n/a","n/a",IF(W$3&gt;(A48taxstdlife+$E1401),((INDEX('PTRM input'!$G$385:$P$434,A48offset,$E1401)-INDEX('PTRM input'!$G$277:$P$326,A48offset,$E1401))*OFFSET($F$7,0,$E1401))-SUM($G1401:V1401),((INDEX('PTRM input'!$G$385:$P$434,A48offset,$E1401)-INDEX('PTRM input'!$G$277:$P$326,A48offset,$E1401))*OFFSET($F$7,0,$E1401))/A48taxstdlife))</f>
        <v>0</v>
      </c>
      <c r="X1401" s="251">
        <f ca="1">IF(A48taxstdlife="n/a","n/a",IF(X$3&gt;(A48taxstdlife+$E1401),((INDEX('PTRM input'!$G$385:$P$434,A48offset,$E1401)-INDEX('PTRM input'!$G$277:$P$326,A48offset,$E1401))*OFFSET($F$7,0,$E1401))-SUM($G1401:W1401),((INDEX('PTRM input'!$G$385:$P$434,A48offset,$E1401)-INDEX('PTRM input'!$G$277:$P$326,A48offset,$E1401))*OFFSET($F$7,0,$E1401))/A48taxstdlife))</f>
        <v>0</v>
      </c>
      <c r="Y1401" s="251">
        <f ca="1">IF(A48taxstdlife="n/a","n/a",IF(Y$3&gt;(A48taxstdlife+$E1401),((INDEX('PTRM input'!$G$385:$P$434,A48offset,$E1401)-INDEX('PTRM input'!$G$277:$P$326,A48offset,$E1401))*OFFSET($F$7,0,$E1401))-SUM($G1401:X1401),((INDEX('PTRM input'!$G$385:$P$434,A48offset,$E1401)-INDEX('PTRM input'!$G$277:$P$326,A48offset,$E1401))*OFFSET($F$7,0,$E1401))/A48taxstdlife))</f>
        <v>0</v>
      </c>
      <c r="Z1401" s="251">
        <f ca="1">IF(A48taxstdlife="n/a","n/a",IF(Z$3&gt;(A48taxstdlife+$E1401),((INDEX('PTRM input'!$G$385:$P$434,A48offset,$E1401)-INDEX('PTRM input'!$G$277:$P$326,A48offset,$E1401))*OFFSET($F$7,0,$E1401))-SUM($G1401:Y1401),((INDEX('PTRM input'!$G$385:$P$434,A48offset,$E1401)-INDEX('PTRM input'!$G$277:$P$326,A48offset,$E1401))*OFFSET($F$7,0,$E1401))/A48taxstdlife))</f>
        <v>0</v>
      </c>
      <c r="AA1401" s="251">
        <f ca="1">IF(A48taxstdlife="n/a","n/a",IF(AA$3&gt;(A48taxstdlife+$E1401),((INDEX('PTRM input'!$G$385:$P$434,A48offset,$E1401)-INDEX('PTRM input'!$G$277:$P$326,A48offset,$E1401))*OFFSET($F$7,0,$E1401))-SUM($G1401:Z1401),((INDEX('PTRM input'!$G$385:$P$434,A48offset,$E1401)-INDEX('PTRM input'!$G$277:$P$326,A48offset,$E1401))*OFFSET($F$7,0,$E1401))/A48taxstdlife))</f>
        <v>0</v>
      </c>
      <c r="AB1401" s="251">
        <f ca="1">IF(A48taxstdlife="n/a","n/a",IF(AB$3&gt;(A48taxstdlife+$E1401),((INDEX('PTRM input'!$G$385:$P$434,A48offset,$E1401)-INDEX('PTRM input'!$G$277:$P$326,A48offset,$E1401))*OFFSET($F$7,0,$E1401))-SUM($G1401:AA1401),((INDEX('PTRM input'!$G$385:$P$434,A48offset,$E1401)-INDEX('PTRM input'!$G$277:$P$326,A48offset,$E1401))*OFFSET($F$7,0,$E1401))/A48taxstdlife))</f>
        <v>0</v>
      </c>
      <c r="AC1401" s="251">
        <f ca="1">IF(A48taxstdlife="n/a","n/a",IF(AC$3&gt;(A48taxstdlife+$E1401),((INDEX('PTRM input'!$G$385:$P$434,A48offset,$E1401)-INDEX('PTRM input'!$G$277:$P$326,A48offset,$E1401))*OFFSET($F$7,0,$E1401))-SUM($G1401:AB1401),((INDEX('PTRM input'!$G$385:$P$434,A48offset,$E1401)-INDEX('PTRM input'!$G$277:$P$326,A48offset,$E1401))*OFFSET($F$7,0,$E1401))/A48taxstdlife))</f>
        <v>0</v>
      </c>
      <c r="AD1401" s="251">
        <f ca="1">IF(A48taxstdlife="n/a","n/a",IF(AD$3&gt;(A48taxstdlife+$E1401),((INDEX('PTRM input'!$G$385:$P$434,A48offset,$E1401)-INDEX('PTRM input'!$G$277:$P$326,A48offset,$E1401))*OFFSET($F$7,0,$E1401))-SUM($G1401:AC1401),((INDEX('PTRM input'!$G$385:$P$434,A48offset,$E1401)-INDEX('PTRM input'!$G$277:$P$326,A48offset,$E1401))*OFFSET($F$7,0,$E1401))/A48taxstdlife))</f>
        <v>0</v>
      </c>
      <c r="AE1401" s="251">
        <f ca="1">IF(A48taxstdlife="n/a","n/a",IF(AE$3&gt;(A48taxstdlife+$E1401),((INDEX('PTRM input'!$G$385:$P$434,A48offset,$E1401)-INDEX('PTRM input'!$G$277:$P$326,A48offset,$E1401))*OFFSET($F$7,0,$E1401))-SUM($G1401:AD1401),((INDEX('PTRM input'!$G$385:$P$434,A48offset,$E1401)-INDEX('PTRM input'!$G$277:$P$326,A48offset,$E1401))*OFFSET($F$7,0,$E1401))/A48taxstdlife))</f>
        <v>0</v>
      </c>
      <c r="AF1401" s="251">
        <f ca="1">IF(A48taxstdlife="n/a","n/a",IF(AF$3&gt;(A48taxstdlife+$E1401),((INDEX('PTRM input'!$G$385:$P$434,A48offset,$E1401)-INDEX('PTRM input'!$G$277:$P$326,A48offset,$E1401))*OFFSET($F$7,0,$E1401))-SUM($G1401:AE1401),((INDEX('PTRM input'!$G$385:$P$434,A48offset,$E1401)-INDEX('PTRM input'!$G$277:$P$326,A48offset,$E1401))*OFFSET($F$7,0,$E1401))/A48taxstdlife))</f>
        <v>0</v>
      </c>
      <c r="AG1401" s="251">
        <f ca="1">IF(A48taxstdlife="n/a","n/a",IF(AG$3&gt;(A48taxstdlife+$E1401),((INDEX('PTRM input'!$G$385:$P$434,A48offset,$E1401)-INDEX('PTRM input'!$G$277:$P$326,A48offset,$E1401))*OFFSET($F$7,0,$E1401))-SUM($G1401:AF1401),((INDEX('PTRM input'!$G$385:$P$434,A48offset,$E1401)-INDEX('PTRM input'!$G$277:$P$326,A48offset,$E1401))*OFFSET($F$7,0,$E1401))/A48taxstdlife))</f>
        <v>0</v>
      </c>
      <c r="AH1401" s="251">
        <f ca="1">IF(A48taxstdlife="n/a","n/a",IF(AH$3&gt;(A48taxstdlife+$E1401),((INDEX('PTRM input'!$G$385:$P$434,A48offset,$E1401)-INDEX('PTRM input'!$G$277:$P$326,A48offset,$E1401))*OFFSET($F$7,0,$E1401))-SUM($G1401:AG1401),((INDEX('PTRM input'!$G$385:$P$434,A48offset,$E1401)-INDEX('PTRM input'!$G$277:$P$326,A48offset,$E1401))*OFFSET($F$7,0,$E1401))/A48taxstdlife))</f>
        <v>0</v>
      </c>
      <c r="AI1401" s="251">
        <f ca="1">IF(A48taxstdlife="n/a","n/a",IF(AI$3&gt;(A48taxstdlife+$E1401),((INDEX('PTRM input'!$G$385:$P$434,A48offset,$E1401)-INDEX('PTRM input'!$G$277:$P$326,A48offset,$E1401))*OFFSET($F$7,0,$E1401))-SUM($G1401:AH1401),((INDEX('PTRM input'!$G$385:$P$434,A48offset,$E1401)-INDEX('PTRM input'!$G$277:$P$326,A48offset,$E1401))*OFFSET($F$7,0,$E1401))/A48taxstdlife))</f>
        <v>0</v>
      </c>
      <c r="AJ1401" s="251">
        <f ca="1">IF(A48taxstdlife="n/a","n/a",IF(AJ$3&gt;(A48taxstdlife+$E1401),((INDEX('PTRM input'!$G$385:$P$434,A48offset,$E1401)-INDEX('PTRM input'!$G$277:$P$326,A48offset,$E1401))*OFFSET($F$7,0,$E1401))-SUM($G1401:AI1401),((INDEX('PTRM input'!$G$385:$P$434,A48offset,$E1401)-INDEX('PTRM input'!$G$277:$P$326,A48offset,$E1401))*OFFSET($F$7,0,$E1401))/A48taxstdlife))</f>
        <v>0</v>
      </c>
      <c r="AK1401" s="251">
        <f ca="1">IF(A48taxstdlife="n/a","n/a",IF(AK$3&gt;(A48taxstdlife+$E1401),((INDEX('PTRM input'!$G$385:$P$434,A48offset,$E1401)-INDEX('PTRM input'!$G$277:$P$326,A48offset,$E1401))*OFFSET($F$7,0,$E1401))-SUM($G1401:AJ1401),((INDEX('PTRM input'!$G$385:$P$434,A48offset,$E1401)-INDEX('PTRM input'!$G$277:$P$326,A48offset,$E1401))*OFFSET($F$7,0,$E1401))/A48taxstdlife))</f>
        <v>0</v>
      </c>
      <c r="AL1401" s="251">
        <f ca="1">IF(A48taxstdlife="n/a","n/a",IF(AL$3&gt;(A48taxstdlife+$E1401),((INDEX('PTRM input'!$G$385:$P$434,A48offset,$E1401)-INDEX('PTRM input'!$G$277:$P$326,A48offset,$E1401))*OFFSET($F$7,0,$E1401))-SUM($G1401:AK1401),((INDEX('PTRM input'!$G$385:$P$434,A48offset,$E1401)-INDEX('PTRM input'!$G$277:$P$326,A48offset,$E1401))*OFFSET($F$7,0,$E1401))/A48taxstdlife))</f>
        <v>0</v>
      </c>
      <c r="AM1401" s="251">
        <f ca="1">IF(A48taxstdlife="n/a","n/a",IF(AM$3&gt;(A48taxstdlife+$E1401),((INDEX('PTRM input'!$G$385:$P$434,A48offset,$E1401)-INDEX('PTRM input'!$G$277:$P$326,A48offset,$E1401))*OFFSET($F$7,0,$E1401))-SUM($G1401:AL1401),((INDEX('PTRM input'!$G$385:$P$434,A48offset,$E1401)-INDEX('PTRM input'!$G$277:$P$326,A48offset,$E1401))*OFFSET($F$7,0,$E1401))/A48taxstdlife))</f>
        <v>0</v>
      </c>
      <c r="AN1401" s="251">
        <f ca="1">IF(A48taxstdlife="n/a","n/a",IF(AN$3&gt;(A48taxstdlife+$E1401),((INDEX('PTRM input'!$G$385:$P$434,A48offset,$E1401)-INDEX('PTRM input'!$G$277:$P$326,A48offset,$E1401))*OFFSET($F$7,0,$E1401))-SUM($G1401:AM1401),((INDEX('PTRM input'!$G$385:$P$434,A48offset,$E1401)-INDEX('PTRM input'!$G$277:$P$326,A48offset,$E1401))*OFFSET($F$7,0,$E1401))/A48taxstdlife))</f>
        <v>0</v>
      </c>
      <c r="AO1401" s="251">
        <f ca="1">IF(A48taxstdlife="n/a","n/a",IF(AO$3&gt;(A48taxstdlife+$E1401),((INDEX('PTRM input'!$G$385:$P$434,A48offset,$E1401)-INDEX('PTRM input'!$G$277:$P$326,A48offset,$E1401))*OFFSET($F$7,0,$E1401))-SUM($G1401:AN1401),((INDEX('PTRM input'!$G$385:$P$434,A48offset,$E1401)-INDEX('PTRM input'!$G$277:$P$326,A48offset,$E1401))*OFFSET($F$7,0,$E1401))/A48taxstdlife))</f>
        <v>0</v>
      </c>
      <c r="AP1401" s="251">
        <f ca="1">IF(A48taxstdlife="n/a","n/a",IF(AP$3&gt;(A48taxstdlife+$E1401),((INDEX('PTRM input'!$G$385:$P$434,A48offset,$E1401)-INDEX('PTRM input'!$G$277:$P$326,A48offset,$E1401))*OFFSET($F$7,0,$E1401))-SUM($G1401:AO1401),((INDEX('PTRM input'!$G$385:$P$434,A48offset,$E1401)-INDEX('PTRM input'!$G$277:$P$326,A48offset,$E1401))*OFFSET($F$7,0,$E1401))/A48taxstdlife))</f>
        <v>0</v>
      </c>
      <c r="AQ1401" s="251">
        <f ca="1">IF(A48taxstdlife="n/a","n/a",IF(AQ$3&gt;(A48taxstdlife+$E1401),((INDEX('PTRM input'!$G$385:$P$434,A48offset,$E1401)-INDEX('PTRM input'!$G$277:$P$326,A48offset,$E1401))*OFFSET($F$7,0,$E1401))-SUM($G1401:AP1401),((INDEX('PTRM input'!$G$385:$P$434,A48offset,$E1401)-INDEX('PTRM input'!$G$277:$P$326,A48offset,$E1401))*OFFSET($F$7,0,$E1401))/A48taxstdlife))</f>
        <v>0</v>
      </c>
      <c r="AR1401" s="251">
        <f ca="1">IF(A48taxstdlife="n/a","n/a",IF(AR$3&gt;(A48taxstdlife+$E1401),((INDEX('PTRM input'!$G$385:$P$434,A48offset,$E1401)-INDEX('PTRM input'!$G$277:$P$326,A48offset,$E1401))*OFFSET($F$7,0,$E1401))-SUM($G1401:AQ1401),((INDEX('PTRM input'!$G$385:$P$434,A48offset,$E1401)-INDEX('PTRM input'!$G$277:$P$326,A48offset,$E1401))*OFFSET($F$7,0,$E1401))/A48taxstdlife))</f>
        <v>0</v>
      </c>
      <c r="AS1401" s="251">
        <f ca="1">IF(A48taxstdlife="n/a","n/a",IF(AS$3&gt;(A48taxstdlife+$E1401),((INDEX('PTRM input'!$G$385:$P$434,A48offset,$E1401)-INDEX('PTRM input'!$G$277:$P$326,A48offset,$E1401))*OFFSET($F$7,0,$E1401))-SUM($G1401:AR1401),((INDEX('PTRM input'!$G$385:$P$434,A48offset,$E1401)-INDEX('PTRM input'!$G$277:$P$326,A48offset,$E1401))*OFFSET($F$7,0,$E1401))/A48taxstdlife))</f>
        <v>0</v>
      </c>
      <c r="AT1401" s="251">
        <f ca="1">IF(A48taxstdlife="n/a","n/a",IF(AT$3&gt;(A48taxstdlife+$E1401),((INDEX('PTRM input'!$G$385:$P$434,A48offset,$E1401)-INDEX('PTRM input'!$G$277:$P$326,A48offset,$E1401))*OFFSET($F$7,0,$E1401))-SUM($G1401:AS1401),((INDEX('PTRM input'!$G$385:$P$434,A48offset,$E1401)-INDEX('PTRM input'!$G$277:$P$326,A48offset,$E1401))*OFFSET($F$7,0,$E1401))/A48taxstdlife))</f>
        <v>0</v>
      </c>
      <c r="AU1401" s="251">
        <f ca="1">IF(A48taxstdlife="n/a","n/a",IF(AU$3&gt;(A48taxstdlife+$E1401),((INDEX('PTRM input'!$G$385:$P$434,A48offset,$E1401)-INDEX('PTRM input'!$G$277:$P$326,A48offset,$E1401))*OFFSET($F$7,0,$E1401))-SUM($G1401:AT1401),((INDEX('PTRM input'!$G$385:$P$434,A48offset,$E1401)-INDEX('PTRM input'!$G$277:$P$326,A48offset,$E1401))*OFFSET($F$7,0,$E1401))/A48taxstdlife))</f>
        <v>0</v>
      </c>
      <c r="AV1401" s="251">
        <f ca="1">IF(A48taxstdlife="n/a","n/a",IF(AV$3&gt;(A48taxstdlife+$E1401),((INDEX('PTRM input'!$G$385:$P$434,A48offset,$E1401)-INDEX('PTRM input'!$G$277:$P$326,A48offset,$E1401))*OFFSET($F$7,0,$E1401))-SUM($G1401:AU1401),((INDEX('PTRM input'!$G$385:$P$434,A48offset,$E1401)-INDEX('PTRM input'!$G$277:$P$326,A48offset,$E1401))*OFFSET($F$7,0,$E1401))/A48taxstdlife))</f>
        <v>0</v>
      </c>
      <c r="AW1401" s="251">
        <f ca="1">IF(A48taxstdlife="n/a","n/a",IF(AW$3&gt;(A48taxstdlife+$E1401),((INDEX('PTRM input'!$G$385:$P$434,A48offset,$E1401)-INDEX('PTRM input'!$G$277:$P$326,A48offset,$E1401))*OFFSET($F$7,0,$E1401))-SUM($G1401:AV1401),((INDEX('PTRM input'!$G$385:$P$434,A48offset,$E1401)-INDEX('PTRM input'!$G$277:$P$326,A48offset,$E1401))*OFFSET($F$7,0,$E1401))/A48taxstdlife))</f>
        <v>0</v>
      </c>
      <c r="AX1401" s="251">
        <f ca="1">IF(A48taxstdlife="n/a","n/a",IF(AX$3&gt;(A48taxstdlife+$E1401),((INDEX('PTRM input'!$G$385:$P$434,A48offset,$E1401)-INDEX('PTRM input'!$G$277:$P$326,A48offset,$E1401))*OFFSET($F$7,0,$E1401))-SUM($G1401:AW1401),((INDEX('PTRM input'!$G$385:$P$434,A48offset,$E1401)-INDEX('PTRM input'!$G$277:$P$326,A48offset,$E1401))*OFFSET($F$7,0,$E1401))/A48taxstdlife))</f>
        <v>0</v>
      </c>
      <c r="AY1401" s="251">
        <f ca="1">IF(A48taxstdlife="n/a","n/a",IF(AY$3&gt;(A48taxstdlife+$E1401),((INDEX('PTRM input'!$G$385:$P$434,A48offset,$E1401)-INDEX('PTRM input'!$G$277:$P$326,A48offset,$E1401))*OFFSET($F$7,0,$E1401))-SUM($G1401:AX1401),((INDEX('PTRM input'!$G$385:$P$434,A48offset,$E1401)-INDEX('PTRM input'!$G$277:$P$326,A48offset,$E1401))*OFFSET($F$7,0,$E1401))/A48taxstdlife))</f>
        <v>0</v>
      </c>
      <c r="AZ1401" s="251">
        <f ca="1">IF(A48taxstdlife="n/a","n/a",IF(AZ$3&gt;(A48taxstdlife+$E1401),((INDEX('PTRM input'!$G$385:$P$434,A48offset,$E1401)-INDEX('PTRM input'!$G$277:$P$326,A48offset,$E1401))*OFFSET($F$7,0,$E1401))-SUM($G1401:AY1401),((INDEX('PTRM input'!$G$385:$P$434,A48offset,$E1401)-INDEX('PTRM input'!$G$277:$P$326,A48offset,$E1401))*OFFSET($F$7,0,$E1401))/A48taxstdlife))</f>
        <v>0</v>
      </c>
      <c r="BA1401" s="251">
        <f ca="1">IF(A48taxstdlife="n/a","n/a",IF(BA$3&gt;(A48taxstdlife+$E1401),((INDEX('PTRM input'!$G$385:$P$434,A48offset,$E1401)-INDEX('PTRM input'!$G$277:$P$326,A48offset,$E1401))*OFFSET($F$7,0,$E1401))-SUM($G1401:AZ1401),((INDEX('PTRM input'!$G$385:$P$434,A48offset,$E1401)-INDEX('PTRM input'!$G$277:$P$326,A48offset,$E1401))*OFFSET($F$7,0,$E1401))/A48taxstdlife))</f>
        <v>0</v>
      </c>
      <c r="BB1401" s="251">
        <f ca="1">IF(A48taxstdlife="n/a","n/a",IF(BB$3&gt;(A48taxstdlife+$E1401),((INDEX('PTRM input'!$G$385:$P$434,A48offset,$E1401)-INDEX('PTRM input'!$G$277:$P$326,A48offset,$E1401))*OFFSET($F$7,0,$E1401))-SUM($G1401:BA1401),((INDEX('PTRM input'!$G$385:$P$434,A48offset,$E1401)-INDEX('PTRM input'!$G$277:$P$326,A48offset,$E1401))*OFFSET($F$7,0,$E1401))/A48taxstdlife))</f>
        <v>0</v>
      </c>
      <c r="BC1401" s="251">
        <f ca="1">IF(A48taxstdlife="n/a","n/a",IF(BC$3&gt;(A48taxstdlife+$E1401),((INDEX('PTRM input'!$G$385:$P$434,A48offset,$E1401)-INDEX('PTRM input'!$G$277:$P$326,A48offset,$E1401))*OFFSET($F$7,0,$E1401))-SUM($G1401:BB1401),((INDEX('PTRM input'!$G$385:$P$434,A48offset,$E1401)-INDEX('PTRM input'!$G$277:$P$326,A48offset,$E1401))*OFFSET($F$7,0,$E1401))/A48taxstdlife))</f>
        <v>0</v>
      </c>
      <c r="BD1401" s="251">
        <f ca="1">IF(A48taxstdlife="n/a","n/a",IF(BD$3&gt;(A48taxstdlife+$E1401),((INDEX('PTRM input'!$G$385:$P$434,A48offset,$E1401)-INDEX('PTRM input'!$G$277:$P$326,A48offset,$E1401))*OFFSET($F$7,0,$E1401))-SUM($G1401:BC1401),((INDEX('PTRM input'!$G$385:$P$434,A48offset,$E1401)-INDEX('PTRM input'!$G$277:$P$326,A48offset,$E1401))*OFFSET($F$7,0,$E1401))/A48taxstdlife))</f>
        <v>0</v>
      </c>
      <c r="BE1401" s="251">
        <f ca="1">IF(A48taxstdlife="n/a","n/a",IF(BE$3&gt;(A48taxstdlife+$E1401),((INDEX('PTRM input'!$G$385:$P$434,A48offset,$E1401)-INDEX('PTRM input'!$G$277:$P$326,A48offset,$E1401))*OFFSET($F$7,0,$E1401))-SUM($G1401:BD1401),((INDEX('PTRM input'!$G$385:$P$434,A48offset,$E1401)-INDEX('PTRM input'!$G$277:$P$326,A48offset,$E1401))*OFFSET($F$7,0,$E1401))/A48taxstdlife))</f>
        <v>0</v>
      </c>
      <c r="BF1401" s="251">
        <f ca="1">IF(A48taxstdlife="n/a","n/a",IF(BF$3&gt;(A48taxstdlife+$E1401),((INDEX('PTRM input'!$G$385:$P$434,A48offset,$E1401)-INDEX('PTRM input'!$G$277:$P$326,A48offset,$E1401))*OFFSET($F$7,0,$E1401))-SUM($G1401:BE1401),((INDEX('PTRM input'!$G$385:$P$434,A48offset,$E1401)-INDEX('PTRM input'!$G$277:$P$326,A48offset,$E1401))*OFFSET($F$7,0,$E1401))/A48taxstdlife))</f>
        <v>0</v>
      </c>
      <c r="BG1401" s="251">
        <f ca="1">IF(A48taxstdlife="n/a","n/a",IF(BG$3&gt;(A48taxstdlife+$E1401),((INDEX('PTRM input'!$G$385:$P$434,A48offset,$E1401)-INDEX('PTRM input'!$G$277:$P$326,A48offset,$E1401))*OFFSET($F$7,0,$E1401))-SUM($G1401:BF1401),((INDEX('PTRM input'!$G$385:$P$434,A48offset,$E1401)-INDEX('PTRM input'!$G$277:$P$326,A48offset,$E1401))*OFFSET($F$7,0,$E1401))/A48taxstdlife))</f>
        <v>0</v>
      </c>
      <c r="BH1401" s="251">
        <f ca="1">IF(A48taxstdlife="n/a","n/a",IF(BH$3&gt;(A48taxstdlife+$E1401),((INDEX('PTRM input'!$G$385:$P$434,A48offset,$E1401)-INDEX('PTRM input'!$G$277:$P$326,A48offset,$E1401))*OFFSET($F$7,0,$E1401))-SUM($G1401:BG1401),((INDEX('PTRM input'!$G$385:$P$434,A48offset,$E1401)-INDEX('PTRM input'!$G$277:$P$326,A48offset,$E1401))*OFFSET($F$7,0,$E1401))/A48taxstdlife))</f>
        <v>0</v>
      </c>
      <c r="BI1401" s="251">
        <f ca="1">IF(A48taxstdlife="n/a","n/a",IF(BI$3&gt;(A48taxstdlife+$E1401),((INDEX('PTRM input'!$G$385:$P$434,A48offset,$E1401)-INDEX('PTRM input'!$G$277:$P$326,A48offset,$E1401))*OFFSET($F$7,0,$E1401))-SUM($G1401:BH1401),((INDEX('PTRM input'!$G$385:$P$434,A48offset,$E1401)-INDEX('PTRM input'!$G$277:$P$326,A48offset,$E1401))*OFFSET($F$7,0,$E1401))/A48taxstdlife))</f>
        <v>0</v>
      </c>
      <c r="BJ1401" s="116"/>
      <c r="BK1401" s="116"/>
      <c r="BL1401" s="116"/>
      <c r="BM1401" s="116"/>
    </row>
    <row r="1402" spans="1:65" ht="12.75" hidden="1" customHeight="1" outlineLevel="2">
      <c r="A1402" s="366"/>
      <c r="B1402" s="19"/>
      <c r="C1402" s="18"/>
      <c r="D1402" s="760"/>
      <c r="E1402" s="87">
        <v>10</v>
      </c>
      <c r="F1402" s="356"/>
      <c r="G1402" s="434"/>
      <c r="H1402" s="435"/>
      <c r="I1402" s="435"/>
      <c r="J1402" s="435"/>
      <c r="K1402" s="435"/>
      <c r="L1402" s="435"/>
      <c r="M1402" s="435"/>
      <c r="N1402" s="435"/>
      <c r="O1402" s="435"/>
      <c r="P1402" s="619"/>
      <c r="Q1402" s="251">
        <f ca="1">IF(A48taxstdlife="n/a","n/a",IF(Q$3&gt;(A48taxstdlife+$E1402),((INDEX('PTRM input'!$G$385:$P$434,A48offset,$E1402)-INDEX('PTRM input'!$G$277:$P$326,A48offset,$E1402))*OFFSET($F$7,0,$E1402))-SUM($G1402:P1402),((INDEX('PTRM input'!$G$385:$P$434,A48offset,$E1402)-INDEX('PTRM input'!$G$277:$P$326,A48offset,$E1402))*OFFSET($F$7,0,$E1402))/A48taxstdlife))</f>
        <v>0</v>
      </c>
      <c r="R1402" s="251">
        <f ca="1">IF(A48taxstdlife="n/a","n/a",IF(R$3&gt;(A48taxstdlife+$E1402),((INDEX('PTRM input'!$G$385:$P$434,A48offset,$E1402)-INDEX('PTRM input'!$G$277:$P$326,A48offset,$E1402))*OFFSET($F$7,0,$E1402))-SUM($G1402:Q1402),((INDEX('PTRM input'!$G$385:$P$434,A48offset,$E1402)-INDEX('PTRM input'!$G$277:$P$326,A48offset,$E1402))*OFFSET($F$7,0,$E1402))/A48taxstdlife))</f>
        <v>0</v>
      </c>
      <c r="S1402" s="251">
        <f ca="1">IF(A48taxstdlife="n/a","n/a",IF(S$3&gt;(A48taxstdlife+$E1402),((INDEX('PTRM input'!$G$385:$P$434,A48offset,$E1402)-INDEX('PTRM input'!$G$277:$P$326,A48offset,$E1402))*OFFSET($F$7,0,$E1402))-SUM($G1402:R1402),((INDEX('PTRM input'!$G$385:$P$434,A48offset,$E1402)-INDEX('PTRM input'!$G$277:$P$326,A48offset,$E1402))*OFFSET($F$7,0,$E1402))/A48taxstdlife))</f>
        <v>0</v>
      </c>
      <c r="T1402" s="251">
        <f ca="1">IF(A48taxstdlife="n/a","n/a",IF(T$3&gt;(A48taxstdlife+$E1402),((INDEX('PTRM input'!$G$385:$P$434,A48offset,$E1402)-INDEX('PTRM input'!$G$277:$P$326,A48offset,$E1402))*OFFSET($F$7,0,$E1402))-SUM($G1402:S1402),((INDEX('PTRM input'!$G$385:$P$434,A48offset,$E1402)-INDEX('PTRM input'!$G$277:$P$326,A48offset,$E1402))*OFFSET($F$7,0,$E1402))/A48taxstdlife))</f>
        <v>0</v>
      </c>
      <c r="U1402" s="251">
        <f ca="1">IF(A48taxstdlife="n/a","n/a",IF(U$3&gt;(A48taxstdlife+$E1402),((INDEX('PTRM input'!$G$385:$P$434,A48offset,$E1402)-INDEX('PTRM input'!$G$277:$P$326,A48offset,$E1402))*OFFSET($F$7,0,$E1402))-SUM($G1402:T1402),((INDEX('PTRM input'!$G$385:$P$434,A48offset,$E1402)-INDEX('PTRM input'!$G$277:$P$326,A48offset,$E1402))*OFFSET($F$7,0,$E1402))/A48taxstdlife))</f>
        <v>0</v>
      </c>
      <c r="V1402" s="251">
        <f ca="1">IF(A48taxstdlife="n/a","n/a",IF(V$3&gt;(A48taxstdlife+$E1402),((INDEX('PTRM input'!$G$385:$P$434,A48offset,$E1402)-INDEX('PTRM input'!$G$277:$P$326,A48offset,$E1402))*OFFSET($F$7,0,$E1402))-SUM($G1402:U1402),((INDEX('PTRM input'!$G$385:$P$434,A48offset,$E1402)-INDEX('PTRM input'!$G$277:$P$326,A48offset,$E1402))*OFFSET($F$7,0,$E1402))/A48taxstdlife))</f>
        <v>0</v>
      </c>
      <c r="W1402" s="251">
        <f ca="1">IF(A48taxstdlife="n/a","n/a",IF(W$3&gt;(A48taxstdlife+$E1402),((INDEX('PTRM input'!$G$385:$P$434,A48offset,$E1402)-INDEX('PTRM input'!$G$277:$P$326,A48offset,$E1402))*OFFSET($F$7,0,$E1402))-SUM($G1402:V1402),((INDEX('PTRM input'!$G$385:$P$434,A48offset,$E1402)-INDEX('PTRM input'!$G$277:$P$326,A48offset,$E1402))*OFFSET($F$7,0,$E1402))/A48taxstdlife))</f>
        <v>0</v>
      </c>
      <c r="X1402" s="251">
        <f ca="1">IF(A48taxstdlife="n/a","n/a",IF(X$3&gt;(A48taxstdlife+$E1402),((INDEX('PTRM input'!$G$385:$P$434,A48offset,$E1402)-INDEX('PTRM input'!$G$277:$P$326,A48offset,$E1402))*OFFSET($F$7,0,$E1402))-SUM($G1402:W1402),((INDEX('PTRM input'!$G$385:$P$434,A48offset,$E1402)-INDEX('PTRM input'!$G$277:$P$326,A48offset,$E1402))*OFFSET($F$7,0,$E1402))/A48taxstdlife))</f>
        <v>0</v>
      </c>
      <c r="Y1402" s="251">
        <f ca="1">IF(A48taxstdlife="n/a","n/a",IF(Y$3&gt;(A48taxstdlife+$E1402),((INDEX('PTRM input'!$G$385:$P$434,A48offset,$E1402)-INDEX('PTRM input'!$G$277:$P$326,A48offset,$E1402))*OFFSET($F$7,0,$E1402))-SUM($G1402:X1402),((INDEX('PTRM input'!$G$385:$P$434,A48offset,$E1402)-INDEX('PTRM input'!$G$277:$P$326,A48offset,$E1402))*OFFSET($F$7,0,$E1402))/A48taxstdlife))</f>
        <v>0</v>
      </c>
      <c r="Z1402" s="251">
        <f ca="1">IF(A48taxstdlife="n/a","n/a",IF(Z$3&gt;(A48taxstdlife+$E1402),((INDEX('PTRM input'!$G$385:$P$434,A48offset,$E1402)-INDEX('PTRM input'!$G$277:$P$326,A48offset,$E1402))*OFFSET($F$7,0,$E1402))-SUM($G1402:Y1402),((INDEX('PTRM input'!$G$385:$P$434,A48offset,$E1402)-INDEX('PTRM input'!$G$277:$P$326,A48offset,$E1402))*OFFSET($F$7,0,$E1402))/A48taxstdlife))</f>
        <v>0</v>
      </c>
      <c r="AA1402" s="251">
        <f ca="1">IF(A48taxstdlife="n/a","n/a",IF(AA$3&gt;(A48taxstdlife+$E1402),((INDEX('PTRM input'!$G$385:$P$434,A48offset,$E1402)-INDEX('PTRM input'!$G$277:$P$326,A48offset,$E1402))*OFFSET($F$7,0,$E1402))-SUM($G1402:Z1402),((INDEX('PTRM input'!$G$385:$P$434,A48offset,$E1402)-INDEX('PTRM input'!$G$277:$P$326,A48offset,$E1402))*OFFSET($F$7,0,$E1402))/A48taxstdlife))</f>
        <v>0</v>
      </c>
      <c r="AB1402" s="251">
        <f ca="1">IF(A48taxstdlife="n/a","n/a",IF(AB$3&gt;(A48taxstdlife+$E1402),((INDEX('PTRM input'!$G$385:$P$434,A48offset,$E1402)-INDEX('PTRM input'!$G$277:$P$326,A48offset,$E1402))*OFFSET($F$7,0,$E1402))-SUM($G1402:AA1402),((INDEX('PTRM input'!$G$385:$P$434,A48offset,$E1402)-INDEX('PTRM input'!$G$277:$P$326,A48offset,$E1402))*OFFSET($F$7,0,$E1402))/A48taxstdlife))</f>
        <v>0</v>
      </c>
      <c r="AC1402" s="251">
        <f ca="1">IF(A48taxstdlife="n/a","n/a",IF(AC$3&gt;(A48taxstdlife+$E1402),((INDEX('PTRM input'!$G$385:$P$434,A48offset,$E1402)-INDEX('PTRM input'!$G$277:$P$326,A48offset,$E1402))*OFFSET($F$7,0,$E1402))-SUM($G1402:AB1402),((INDEX('PTRM input'!$G$385:$P$434,A48offset,$E1402)-INDEX('PTRM input'!$G$277:$P$326,A48offset,$E1402))*OFFSET($F$7,0,$E1402))/A48taxstdlife))</f>
        <v>0</v>
      </c>
      <c r="AD1402" s="251">
        <f ca="1">IF(A48taxstdlife="n/a","n/a",IF(AD$3&gt;(A48taxstdlife+$E1402),((INDEX('PTRM input'!$G$385:$P$434,A48offset,$E1402)-INDEX('PTRM input'!$G$277:$P$326,A48offset,$E1402))*OFFSET($F$7,0,$E1402))-SUM($G1402:AC1402),((INDEX('PTRM input'!$G$385:$P$434,A48offset,$E1402)-INDEX('PTRM input'!$G$277:$P$326,A48offset,$E1402))*OFFSET($F$7,0,$E1402))/A48taxstdlife))</f>
        <v>0</v>
      </c>
      <c r="AE1402" s="251">
        <f ca="1">IF(A48taxstdlife="n/a","n/a",IF(AE$3&gt;(A48taxstdlife+$E1402),((INDEX('PTRM input'!$G$385:$P$434,A48offset,$E1402)-INDEX('PTRM input'!$G$277:$P$326,A48offset,$E1402))*OFFSET($F$7,0,$E1402))-SUM($G1402:AD1402),((INDEX('PTRM input'!$G$385:$P$434,A48offset,$E1402)-INDEX('PTRM input'!$G$277:$P$326,A48offset,$E1402))*OFFSET($F$7,0,$E1402))/A48taxstdlife))</f>
        <v>0</v>
      </c>
      <c r="AF1402" s="251">
        <f ca="1">IF(A48taxstdlife="n/a","n/a",IF(AF$3&gt;(A48taxstdlife+$E1402),((INDEX('PTRM input'!$G$385:$P$434,A48offset,$E1402)-INDEX('PTRM input'!$G$277:$P$326,A48offset,$E1402))*OFFSET($F$7,0,$E1402))-SUM($G1402:AE1402),((INDEX('PTRM input'!$G$385:$P$434,A48offset,$E1402)-INDEX('PTRM input'!$G$277:$P$326,A48offset,$E1402))*OFFSET($F$7,0,$E1402))/A48taxstdlife))</f>
        <v>0</v>
      </c>
      <c r="AG1402" s="251">
        <f ca="1">IF(A48taxstdlife="n/a","n/a",IF(AG$3&gt;(A48taxstdlife+$E1402),((INDEX('PTRM input'!$G$385:$P$434,A48offset,$E1402)-INDEX('PTRM input'!$G$277:$P$326,A48offset,$E1402))*OFFSET($F$7,0,$E1402))-SUM($G1402:AF1402),((INDEX('PTRM input'!$G$385:$P$434,A48offset,$E1402)-INDEX('PTRM input'!$G$277:$P$326,A48offset,$E1402))*OFFSET($F$7,0,$E1402))/A48taxstdlife))</f>
        <v>0</v>
      </c>
      <c r="AH1402" s="251">
        <f ca="1">IF(A48taxstdlife="n/a","n/a",IF(AH$3&gt;(A48taxstdlife+$E1402),((INDEX('PTRM input'!$G$385:$P$434,A48offset,$E1402)-INDEX('PTRM input'!$G$277:$P$326,A48offset,$E1402))*OFFSET($F$7,0,$E1402))-SUM($G1402:AG1402),((INDEX('PTRM input'!$G$385:$P$434,A48offset,$E1402)-INDEX('PTRM input'!$G$277:$P$326,A48offset,$E1402))*OFFSET($F$7,0,$E1402))/A48taxstdlife))</f>
        <v>0</v>
      </c>
      <c r="AI1402" s="251">
        <f ca="1">IF(A48taxstdlife="n/a","n/a",IF(AI$3&gt;(A48taxstdlife+$E1402),((INDEX('PTRM input'!$G$385:$P$434,A48offset,$E1402)-INDEX('PTRM input'!$G$277:$P$326,A48offset,$E1402))*OFFSET($F$7,0,$E1402))-SUM($G1402:AH1402),((INDEX('PTRM input'!$G$385:$P$434,A48offset,$E1402)-INDEX('PTRM input'!$G$277:$P$326,A48offset,$E1402))*OFFSET($F$7,0,$E1402))/A48taxstdlife))</f>
        <v>0</v>
      </c>
      <c r="AJ1402" s="251">
        <f ca="1">IF(A48taxstdlife="n/a","n/a",IF(AJ$3&gt;(A48taxstdlife+$E1402),((INDEX('PTRM input'!$G$385:$P$434,A48offset,$E1402)-INDEX('PTRM input'!$G$277:$P$326,A48offset,$E1402))*OFFSET($F$7,0,$E1402))-SUM($G1402:AI1402),((INDEX('PTRM input'!$G$385:$P$434,A48offset,$E1402)-INDEX('PTRM input'!$G$277:$P$326,A48offset,$E1402))*OFFSET($F$7,0,$E1402))/A48taxstdlife))</f>
        <v>0</v>
      </c>
      <c r="AK1402" s="251">
        <f ca="1">IF(A48taxstdlife="n/a","n/a",IF(AK$3&gt;(A48taxstdlife+$E1402),((INDEX('PTRM input'!$G$385:$P$434,A48offset,$E1402)-INDEX('PTRM input'!$G$277:$P$326,A48offset,$E1402))*OFFSET($F$7,0,$E1402))-SUM($G1402:AJ1402),((INDEX('PTRM input'!$G$385:$P$434,A48offset,$E1402)-INDEX('PTRM input'!$G$277:$P$326,A48offset,$E1402))*OFFSET($F$7,0,$E1402))/A48taxstdlife))</f>
        <v>0</v>
      </c>
      <c r="AL1402" s="251">
        <f ca="1">IF(A48taxstdlife="n/a","n/a",IF(AL$3&gt;(A48taxstdlife+$E1402),((INDEX('PTRM input'!$G$385:$P$434,A48offset,$E1402)-INDEX('PTRM input'!$G$277:$P$326,A48offset,$E1402))*OFFSET($F$7,0,$E1402))-SUM($G1402:AK1402),((INDEX('PTRM input'!$G$385:$P$434,A48offset,$E1402)-INDEX('PTRM input'!$G$277:$P$326,A48offset,$E1402))*OFFSET($F$7,0,$E1402))/A48taxstdlife))</f>
        <v>0</v>
      </c>
      <c r="AM1402" s="251">
        <f ca="1">IF(A48taxstdlife="n/a","n/a",IF(AM$3&gt;(A48taxstdlife+$E1402),((INDEX('PTRM input'!$G$385:$P$434,A48offset,$E1402)-INDEX('PTRM input'!$G$277:$P$326,A48offset,$E1402))*OFFSET($F$7,0,$E1402))-SUM($G1402:AL1402),((INDEX('PTRM input'!$G$385:$P$434,A48offset,$E1402)-INDEX('PTRM input'!$G$277:$P$326,A48offset,$E1402))*OFFSET($F$7,0,$E1402))/A48taxstdlife))</f>
        <v>0</v>
      </c>
      <c r="AN1402" s="251">
        <f ca="1">IF(A48taxstdlife="n/a","n/a",IF(AN$3&gt;(A48taxstdlife+$E1402),((INDEX('PTRM input'!$G$385:$P$434,A48offset,$E1402)-INDEX('PTRM input'!$G$277:$P$326,A48offset,$E1402))*OFFSET($F$7,0,$E1402))-SUM($G1402:AM1402),((INDEX('PTRM input'!$G$385:$P$434,A48offset,$E1402)-INDEX('PTRM input'!$G$277:$P$326,A48offset,$E1402))*OFFSET($F$7,0,$E1402))/A48taxstdlife))</f>
        <v>0</v>
      </c>
      <c r="AO1402" s="251">
        <f ca="1">IF(A48taxstdlife="n/a","n/a",IF(AO$3&gt;(A48taxstdlife+$E1402),((INDEX('PTRM input'!$G$385:$P$434,A48offset,$E1402)-INDEX('PTRM input'!$G$277:$P$326,A48offset,$E1402))*OFFSET($F$7,0,$E1402))-SUM($G1402:AN1402),((INDEX('PTRM input'!$G$385:$P$434,A48offset,$E1402)-INDEX('PTRM input'!$G$277:$P$326,A48offset,$E1402))*OFFSET($F$7,0,$E1402))/A48taxstdlife))</f>
        <v>0</v>
      </c>
      <c r="AP1402" s="251">
        <f ca="1">IF(A48taxstdlife="n/a","n/a",IF(AP$3&gt;(A48taxstdlife+$E1402),((INDEX('PTRM input'!$G$385:$P$434,A48offset,$E1402)-INDEX('PTRM input'!$G$277:$P$326,A48offset,$E1402))*OFFSET($F$7,0,$E1402))-SUM($G1402:AO1402),((INDEX('PTRM input'!$G$385:$P$434,A48offset,$E1402)-INDEX('PTRM input'!$G$277:$P$326,A48offset,$E1402))*OFFSET($F$7,0,$E1402))/A48taxstdlife))</f>
        <v>0</v>
      </c>
      <c r="AQ1402" s="251">
        <f ca="1">IF(A48taxstdlife="n/a","n/a",IF(AQ$3&gt;(A48taxstdlife+$E1402),((INDEX('PTRM input'!$G$385:$P$434,A48offset,$E1402)-INDEX('PTRM input'!$G$277:$P$326,A48offset,$E1402))*OFFSET($F$7,0,$E1402))-SUM($G1402:AP1402),((INDEX('PTRM input'!$G$385:$P$434,A48offset,$E1402)-INDEX('PTRM input'!$G$277:$P$326,A48offset,$E1402))*OFFSET($F$7,0,$E1402))/A48taxstdlife))</f>
        <v>0</v>
      </c>
      <c r="AR1402" s="251">
        <f ca="1">IF(A48taxstdlife="n/a","n/a",IF(AR$3&gt;(A48taxstdlife+$E1402),((INDEX('PTRM input'!$G$385:$P$434,A48offset,$E1402)-INDEX('PTRM input'!$G$277:$P$326,A48offset,$E1402))*OFFSET($F$7,0,$E1402))-SUM($G1402:AQ1402),((INDEX('PTRM input'!$G$385:$P$434,A48offset,$E1402)-INDEX('PTRM input'!$G$277:$P$326,A48offset,$E1402))*OFFSET($F$7,0,$E1402))/A48taxstdlife))</f>
        <v>0</v>
      </c>
      <c r="AS1402" s="251">
        <f ca="1">IF(A48taxstdlife="n/a","n/a",IF(AS$3&gt;(A48taxstdlife+$E1402),((INDEX('PTRM input'!$G$385:$P$434,A48offset,$E1402)-INDEX('PTRM input'!$G$277:$P$326,A48offset,$E1402))*OFFSET($F$7,0,$E1402))-SUM($G1402:AR1402),((INDEX('PTRM input'!$G$385:$P$434,A48offset,$E1402)-INDEX('PTRM input'!$G$277:$P$326,A48offset,$E1402))*OFFSET($F$7,0,$E1402))/A48taxstdlife))</f>
        <v>0</v>
      </c>
      <c r="AT1402" s="251">
        <f ca="1">IF(A48taxstdlife="n/a","n/a",IF(AT$3&gt;(A48taxstdlife+$E1402),((INDEX('PTRM input'!$G$385:$P$434,A48offset,$E1402)-INDEX('PTRM input'!$G$277:$P$326,A48offset,$E1402))*OFFSET($F$7,0,$E1402))-SUM($G1402:AS1402),((INDEX('PTRM input'!$G$385:$P$434,A48offset,$E1402)-INDEX('PTRM input'!$G$277:$P$326,A48offset,$E1402))*OFFSET($F$7,0,$E1402))/A48taxstdlife))</f>
        <v>0</v>
      </c>
      <c r="AU1402" s="251">
        <f ca="1">IF(A48taxstdlife="n/a","n/a",IF(AU$3&gt;(A48taxstdlife+$E1402),((INDEX('PTRM input'!$G$385:$P$434,A48offset,$E1402)-INDEX('PTRM input'!$G$277:$P$326,A48offset,$E1402))*OFFSET($F$7,0,$E1402))-SUM($G1402:AT1402),((INDEX('PTRM input'!$G$385:$P$434,A48offset,$E1402)-INDEX('PTRM input'!$G$277:$P$326,A48offset,$E1402))*OFFSET($F$7,0,$E1402))/A48taxstdlife))</f>
        <v>0</v>
      </c>
      <c r="AV1402" s="251">
        <f ca="1">IF(A48taxstdlife="n/a","n/a",IF(AV$3&gt;(A48taxstdlife+$E1402),((INDEX('PTRM input'!$G$385:$P$434,A48offset,$E1402)-INDEX('PTRM input'!$G$277:$P$326,A48offset,$E1402))*OFFSET($F$7,0,$E1402))-SUM($G1402:AU1402),((INDEX('PTRM input'!$G$385:$P$434,A48offset,$E1402)-INDEX('PTRM input'!$G$277:$P$326,A48offset,$E1402))*OFFSET($F$7,0,$E1402))/A48taxstdlife))</f>
        <v>0</v>
      </c>
      <c r="AW1402" s="251">
        <f ca="1">IF(A48taxstdlife="n/a","n/a",IF(AW$3&gt;(A48taxstdlife+$E1402),((INDEX('PTRM input'!$G$385:$P$434,A48offset,$E1402)-INDEX('PTRM input'!$G$277:$P$326,A48offset,$E1402))*OFFSET($F$7,0,$E1402))-SUM($G1402:AV1402),((INDEX('PTRM input'!$G$385:$P$434,A48offset,$E1402)-INDEX('PTRM input'!$G$277:$P$326,A48offset,$E1402))*OFFSET($F$7,0,$E1402))/A48taxstdlife))</f>
        <v>0</v>
      </c>
      <c r="AX1402" s="251">
        <f ca="1">IF(A48taxstdlife="n/a","n/a",IF(AX$3&gt;(A48taxstdlife+$E1402),((INDEX('PTRM input'!$G$385:$P$434,A48offset,$E1402)-INDEX('PTRM input'!$G$277:$P$326,A48offset,$E1402))*OFFSET($F$7,0,$E1402))-SUM($G1402:AW1402),((INDEX('PTRM input'!$G$385:$P$434,A48offset,$E1402)-INDEX('PTRM input'!$G$277:$P$326,A48offset,$E1402))*OFFSET($F$7,0,$E1402))/A48taxstdlife))</f>
        <v>0</v>
      </c>
      <c r="AY1402" s="251">
        <f ca="1">IF(A48taxstdlife="n/a","n/a",IF(AY$3&gt;(A48taxstdlife+$E1402),((INDEX('PTRM input'!$G$385:$P$434,A48offset,$E1402)-INDEX('PTRM input'!$G$277:$P$326,A48offset,$E1402))*OFFSET($F$7,0,$E1402))-SUM($G1402:AX1402),((INDEX('PTRM input'!$G$385:$P$434,A48offset,$E1402)-INDEX('PTRM input'!$G$277:$P$326,A48offset,$E1402))*OFFSET($F$7,0,$E1402))/A48taxstdlife))</f>
        <v>0</v>
      </c>
      <c r="AZ1402" s="251">
        <f ca="1">IF(A48taxstdlife="n/a","n/a",IF(AZ$3&gt;(A48taxstdlife+$E1402),((INDEX('PTRM input'!$G$385:$P$434,A48offset,$E1402)-INDEX('PTRM input'!$G$277:$P$326,A48offset,$E1402))*OFFSET($F$7,0,$E1402))-SUM($G1402:AY1402),((INDEX('PTRM input'!$G$385:$P$434,A48offset,$E1402)-INDEX('PTRM input'!$G$277:$P$326,A48offset,$E1402))*OFFSET($F$7,0,$E1402))/A48taxstdlife))</f>
        <v>0</v>
      </c>
      <c r="BA1402" s="251">
        <f ca="1">IF(A48taxstdlife="n/a","n/a",IF(BA$3&gt;(A48taxstdlife+$E1402),((INDEX('PTRM input'!$G$385:$P$434,A48offset,$E1402)-INDEX('PTRM input'!$G$277:$P$326,A48offset,$E1402))*OFFSET($F$7,0,$E1402))-SUM($G1402:AZ1402),((INDEX('PTRM input'!$G$385:$P$434,A48offset,$E1402)-INDEX('PTRM input'!$G$277:$P$326,A48offset,$E1402))*OFFSET($F$7,0,$E1402))/A48taxstdlife))</f>
        <v>0</v>
      </c>
      <c r="BB1402" s="251">
        <f ca="1">IF(A48taxstdlife="n/a","n/a",IF(BB$3&gt;(A48taxstdlife+$E1402),((INDEX('PTRM input'!$G$385:$P$434,A48offset,$E1402)-INDEX('PTRM input'!$G$277:$P$326,A48offset,$E1402))*OFFSET($F$7,0,$E1402))-SUM($G1402:BA1402),((INDEX('PTRM input'!$G$385:$P$434,A48offset,$E1402)-INDEX('PTRM input'!$G$277:$P$326,A48offset,$E1402))*OFFSET($F$7,0,$E1402))/A48taxstdlife))</f>
        <v>0</v>
      </c>
      <c r="BC1402" s="251">
        <f ca="1">IF(A48taxstdlife="n/a","n/a",IF(BC$3&gt;(A48taxstdlife+$E1402),((INDEX('PTRM input'!$G$385:$P$434,A48offset,$E1402)-INDEX('PTRM input'!$G$277:$P$326,A48offset,$E1402))*OFFSET($F$7,0,$E1402))-SUM($G1402:BB1402),((INDEX('PTRM input'!$G$385:$P$434,A48offset,$E1402)-INDEX('PTRM input'!$G$277:$P$326,A48offset,$E1402))*OFFSET($F$7,0,$E1402))/A48taxstdlife))</f>
        <v>0</v>
      </c>
      <c r="BD1402" s="251">
        <f ca="1">IF(A48taxstdlife="n/a","n/a",IF(BD$3&gt;(A48taxstdlife+$E1402),((INDEX('PTRM input'!$G$385:$P$434,A48offset,$E1402)-INDEX('PTRM input'!$G$277:$P$326,A48offset,$E1402))*OFFSET($F$7,0,$E1402))-SUM($G1402:BC1402),((INDEX('PTRM input'!$G$385:$P$434,A48offset,$E1402)-INDEX('PTRM input'!$G$277:$P$326,A48offset,$E1402))*OFFSET($F$7,0,$E1402))/A48taxstdlife))</f>
        <v>0</v>
      </c>
      <c r="BE1402" s="251">
        <f ca="1">IF(A48taxstdlife="n/a","n/a",IF(BE$3&gt;(A48taxstdlife+$E1402),((INDEX('PTRM input'!$G$385:$P$434,A48offset,$E1402)-INDEX('PTRM input'!$G$277:$P$326,A48offset,$E1402))*OFFSET($F$7,0,$E1402))-SUM($G1402:BD1402),((INDEX('PTRM input'!$G$385:$P$434,A48offset,$E1402)-INDEX('PTRM input'!$G$277:$P$326,A48offset,$E1402))*OFFSET($F$7,0,$E1402))/A48taxstdlife))</f>
        <v>0</v>
      </c>
      <c r="BF1402" s="251">
        <f ca="1">IF(A48taxstdlife="n/a","n/a",IF(BF$3&gt;(A48taxstdlife+$E1402),((INDEX('PTRM input'!$G$385:$P$434,A48offset,$E1402)-INDEX('PTRM input'!$G$277:$P$326,A48offset,$E1402))*OFFSET($F$7,0,$E1402))-SUM($G1402:BE1402),((INDEX('PTRM input'!$G$385:$P$434,A48offset,$E1402)-INDEX('PTRM input'!$G$277:$P$326,A48offset,$E1402))*OFFSET($F$7,0,$E1402))/A48taxstdlife))</f>
        <v>0</v>
      </c>
      <c r="BG1402" s="251">
        <f ca="1">IF(A48taxstdlife="n/a","n/a",IF(BG$3&gt;(A48taxstdlife+$E1402),((INDEX('PTRM input'!$G$385:$P$434,A48offset,$E1402)-INDEX('PTRM input'!$G$277:$P$326,A48offset,$E1402))*OFFSET($F$7,0,$E1402))-SUM($G1402:BF1402),((INDEX('PTRM input'!$G$385:$P$434,A48offset,$E1402)-INDEX('PTRM input'!$G$277:$P$326,A48offset,$E1402))*OFFSET($F$7,0,$E1402))/A48taxstdlife))</f>
        <v>0</v>
      </c>
      <c r="BH1402" s="251">
        <f ca="1">IF(A48taxstdlife="n/a","n/a",IF(BH$3&gt;(A48taxstdlife+$E1402),((INDEX('PTRM input'!$G$385:$P$434,A48offset,$E1402)-INDEX('PTRM input'!$G$277:$P$326,A48offset,$E1402))*OFFSET($F$7,0,$E1402))-SUM($G1402:BG1402),((INDEX('PTRM input'!$G$385:$P$434,A48offset,$E1402)-INDEX('PTRM input'!$G$277:$P$326,A48offset,$E1402))*OFFSET($F$7,0,$E1402))/A48taxstdlife))</f>
        <v>0</v>
      </c>
      <c r="BI1402" s="251">
        <f ca="1">IF(A48taxstdlife="n/a","n/a",IF(BI$3&gt;(A48taxstdlife+$E1402),((INDEX('PTRM input'!$G$385:$P$434,A48offset,$E1402)-INDEX('PTRM input'!$G$277:$P$326,A48offset,$E1402))*OFFSET($F$7,0,$E1402))-SUM($G1402:BH1402),((INDEX('PTRM input'!$G$385:$P$434,A48offset,$E1402)-INDEX('PTRM input'!$G$277:$P$326,A48offset,$E1402))*OFFSET($F$7,0,$E1402))/A48taxstdlife))</f>
        <v>0</v>
      </c>
      <c r="BJ1402" s="116"/>
      <c r="BK1402" s="116"/>
      <c r="BL1402" s="116"/>
      <c r="BM1402" s="116"/>
    </row>
    <row r="1403" spans="1:65" ht="12.75" customHeight="1" outlineLevel="1" collapsed="1">
      <c r="A1403" s="366"/>
      <c r="B1403" s="9"/>
      <c r="C1403" s="19" t="str">
        <f>Asset48</f>
        <v>Building installation</v>
      </c>
      <c r="D1403" s="9"/>
      <c r="E1403" s="9"/>
      <c r="F1403" s="357"/>
      <c r="G1403" s="371">
        <f ca="1">SUM(G1391:G1402)+'PTRM input'!G$324*G$7</f>
        <v>0</v>
      </c>
      <c r="H1403" s="371">
        <f ca="1">SUM(H1391:H1402)+'PTRM input'!H$324*H$7</f>
        <v>0</v>
      </c>
      <c r="I1403" s="371">
        <f ca="1">SUM(I1391:I1402)+'PTRM input'!I$324*I$7</f>
        <v>0</v>
      </c>
      <c r="J1403" s="371">
        <f ca="1">SUM(J1391:J1402)+'PTRM input'!J$324*J$7</f>
        <v>0</v>
      </c>
      <c r="K1403" s="371">
        <f ca="1">SUM(K1391:K1402)+'PTRM input'!K$324*K$7</f>
        <v>0</v>
      </c>
      <c r="L1403" s="371">
        <f ca="1">SUM(L1391:L1402)+'PTRM input'!L$324*L$7</f>
        <v>0</v>
      </c>
      <c r="M1403" s="371">
        <f ca="1">SUM(M1391:M1402)+'PTRM input'!M$324*M$7</f>
        <v>0</v>
      </c>
      <c r="N1403" s="371">
        <f ca="1">SUM(N1391:N1402)+'PTRM input'!N$324*N$7</f>
        <v>0</v>
      </c>
      <c r="O1403" s="371">
        <f ca="1">SUM(O1391:O1402)+'PTRM input'!O$324*O$7</f>
        <v>0</v>
      </c>
      <c r="P1403" s="371">
        <f ca="1">SUM(P1391:P1402)+'PTRM input'!P$324*P$7</f>
        <v>0</v>
      </c>
      <c r="Q1403" s="371">
        <f t="shared" ref="Q1403:BI1403" ca="1" si="278">SUM(Q1391:Q1402)</f>
        <v>0</v>
      </c>
      <c r="R1403" s="371">
        <f t="shared" ca="1" si="278"/>
        <v>0</v>
      </c>
      <c r="S1403" s="371">
        <f t="shared" ca="1" si="278"/>
        <v>0</v>
      </c>
      <c r="T1403" s="371">
        <f t="shared" ca="1" si="278"/>
        <v>0</v>
      </c>
      <c r="U1403" s="371">
        <f t="shared" ca="1" si="278"/>
        <v>0</v>
      </c>
      <c r="V1403" s="371">
        <f t="shared" ca="1" si="278"/>
        <v>0</v>
      </c>
      <c r="W1403" s="371">
        <f t="shared" ca="1" si="278"/>
        <v>0</v>
      </c>
      <c r="X1403" s="371">
        <f t="shared" ca="1" si="278"/>
        <v>0</v>
      </c>
      <c r="Y1403" s="371">
        <f t="shared" ca="1" si="278"/>
        <v>0</v>
      </c>
      <c r="Z1403" s="371">
        <f t="shared" ca="1" si="278"/>
        <v>0</v>
      </c>
      <c r="AA1403" s="371">
        <f t="shared" ca="1" si="278"/>
        <v>0</v>
      </c>
      <c r="AB1403" s="371">
        <f t="shared" ca="1" si="278"/>
        <v>0</v>
      </c>
      <c r="AC1403" s="371">
        <f t="shared" ca="1" si="278"/>
        <v>0</v>
      </c>
      <c r="AD1403" s="371">
        <f t="shared" ca="1" si="278"/>
        <v>0</v>
      </c>
      <c r="AE1403" s="371">
        <f t="shared" ca="1" si="278"/>
        <v>0</v>
      </c>
      <c r="AF1403" s="371">
        <f t="shared" ca="1" si="278"/>
        <v>0</v>
      </c>
      <c r="AG1403" s="371">
        <f t="shared" ca="1" si="278"/>
        <v>0</v>
      </c>
      <c r="AH1403" s="371">
        <f t="shared" ca="1" si="278"/>
        <v>0</v>
      </c>
      <c r="AI1403" s="371">
        <f t="shared" ca="1" si="278"/>
        <v>0</v>
      </c>
      <c r="AJ1403" s="371">
        <f t="shared" ca="1" si="278"/>
        <v>0</v>
      </c>
      <c r="AK1403" s="371">
        <f t="shared" ca="1" si="278"/>
        <v>0</v>
      </c>
      <c r="AL1403" s="371">
        <f t="shared" ca="1" si="278"/>
        <v>0</v>
      </c>
      <c r="AM1403" s="371">
        <f t="shared" ca="1" si="278"/>
        <v>0</v>
      </c>
      <c r="AN1403" s="371">
        <f t="shared" ca="1" si="278"/>
        <v>0</v>
      </c>
      <c r="AO1403" s="371">
        <f t="shared" ca="1" si="278"/>
        <v>0</v>
      </c>
      <c r="AP1403" s="371">
        <f t="shared" ca="1" si="278"/>
        <v>0</v>
      </c>
      <c r="AQ1403" s="371">
        <f t="shared" ca="1" si="278"/>
        <v>0</v>
      </c>
      <c r="AR1403" s="371">
        <f t="shared" ca="1" si="278"/>
        <v>0</v>
      </c>
      <c r="AS1403" s="371">
        <f t="shared" ca="1" si="278"/>
        <v>0</v>
      </c>
      <c r="AT1403" s="371">
        <f t="shared" ca="1" si="278"/>
        <v>0</v>
      </c>
      <c r="AU1403" s="371">
        <f t="shared" ca="1" si="278"/>
        <v>0</v>
      </c>
      <c r="AV1403" s="371">
        <f t="shared" ca="1" si="278"/>
        <v>0</v>
      </c>
      <c r="AW1403" s="371">
        <f t="shared" ca="1" si="278"/>
        <v>0</v>
      </c>
      <c r="AX1403" s="371">
        <f t="shared" ca="1" si="278"/>
        <v>0</v>
      </c>
      <c r="AY1403" s="371">
        <f t="shared" ca="1" si="278"/>
        <v>0</v>
      </c>
      <c r="AZ1403" s="371">
        <f t="shared" ca="1" si="278"/>
        <v>0</v>
      </c>
      <c r="BA1403" s="371">
        <f t="shared" ca="1" si="278"/>
        <v>0</v>
      </c>
      <c r="BB1403" s="371">
        <f t="shared" ca="1" si="278"/>
        <v>0</v>
      </c>
      <c r="BC1403" s="371">
        <f t="shared" ca="1" si="278"/>
        <v>0</v>
      </c>
      <c r="BD1403" s="371">
        <f t="shared" ca="1" si="278"/>
        <v>0</v>
      </c>
      <c r="BE1403" s="371">
        <f t="shared" ca="1" si="278"/>
        <v>0</v>
      </c>
      <c r="BF1403" s="371">
        <f t="shared" ca="1" si="278"/>
        <v>0</v>
      </c>
      <c r="BG1403" s="371">
        <f t="shared" ca="1" si="278"/>
        <v>0</v>
      </c>
      <c r="BH1403" s="371">
        <f t="shared" ca="1" si="278"/>
        <v>0</v>
      </c>
      <c r="BI1403" s="371">
        <f t="shared" ca="1" si="278"/>
        <v>0</v>
      </c>
      <c r="BJ1403" s="116"/>
      <c r="BK1403" s="116"/>
      <c r="BL1403" s="116"/>
      <c r="BM1403" s="116"/>
    </row>
    <row r="1404" spans="1:65" ht="12.75" hidden="1" customHeight="1" outlineLevel="2">
      <c r="A1404" s="366"/>
      <c r="B1404" s="106" t="str">
        <f>C1416</f>
        <v>In-house software</v>
      </c>
      <c r="C1404" s="614"/>
      <c r="D1404" s="615" t="s">
        <v>236</v>
      </c>
      <c r="E1404" s="614"/>
      <c r="F1404" s="622"/>
      <c r="G1404" s="617">
        <f>IF('PTRM input'!$E$574='PTRM input'!$G$573,IF(G$3&gt;A49taxremlife,A49taxvalue-SUM(F1404:$F1404),IF(A49taxremlife="N/A","n/a",A49taxvalue/A49taxremlife)),'PTRM input'!G$627)</f>
        <v>0</v>
      </c>
      <c r="H1404" s="617">
        <f>IF('PTRM input'!$E$574='PTRM input'!$G$573,IF(H$3&gt;A49taxremlife,A49taxvalue-SUM($F1404:G1404),IF(A49taxremlife="N/A","n/a",A49taxvalue/A49taxremlife)),'PTRM input'!H$627)</f>
        <v>0</v>
      </c>
      <c r="I1404" s="617">
        <f>IF('PTRM input'!$E$574='PTRM input'!$G$573,IF(I$3&gt;A49taxremlife,A49taxvalue-SUM($F1404:H1404),IF(A49taxremlife="N/A","n/a",A49taxvalue/A49taxremlife)),'PTRM input'!I$627)</f>
        <v>0</v>
      </c>
      <c r="J1404" s="617">
        <f>IF('PTRM input'!$E$574='PTRM input'!$G$573,IF(J$3&gt;A49taxremlife,A49taxvalue-SUM($F1404:I1404),IF(A49taxremlife="N/A","n/a",A49taxvalue/A49taxremlife)),'PTRM input'!J$627)</f>
        <v>0</v>
      </c>
      <c r="K1404" s="617">
        <f>IF('PTRM input'!$E$574='PTRM input'!$G$573,IF(K$3&gt;A49taxremlife,A49taxvalue-SUM($F1404:J1404),IF(A49taxremlife="N/A","n/a",A49taxvalue/A49taxremlife)),'PTRM input'!K$627)</f>
        <v>0</v>
      </c>
      <c r="L1404" s="617">
        <f>IF('PTRM input'!$E$574='PTRM input'!$G$573,IF(L$3&gt;A49taxremlife,A49taxvalue-SUM($F1404:K1404),IF(A49taxremlife="N/A","n/a",A49taxvalue/A49taxremlife)),'PTRM input'!L$627)</f>
        <v>0</v>
      </c>
      <c r="M1404" s="617">
        <f>IF('PTRM input'!$E$574='PTRM input'!$G$573,IF(M$3&gt;A49taxremlife,A49taxvalue-SUM($F1404:L1404),IF(A49taxremlife="N/A","n/a",A49taxvalue/A49taxremlife)),'PTRM input'!M$627)</f>
        <v>0</v>
      </c>
      <c r="N1404" s="617">
        <f>IF('PTRM input'!$E$574='PTRM input'!$G$573,IF(N$3&gt;A49taxremlife,A49taxvalue-SUM($F1404:M1404),IF(A49taxremlife="N/A","n/a",A49taxvalue/A49taxremlife)),'PTRM input'!N$627)</f>
        <v>0</v>
      </c>
      <c r="O1404" s="617">
        <f>IF('PTRM input'!$E$574='PTRM input'!$G$573,IF(O$3&gt;A49taxremlife,A49taxvalue-SUM($F1404:N1404),IF(A49taxremlife="N/A","n/a",A49taxvalue/A49taxremlife)),'PTRM input'!O$627)</f>
        <v>0</v>
      </c>
      <c r="P1404" s="617">
        <f>IF('PTRM input'!$E$574='PTRM input'!$G$573,IF(P$3&gt;A49taxremlife,A49taxvalue-SUM($F1404:O1404),IF(A49taxremlife="N/A","n/a",A49taxvalue/A49taxremlife)),'PTRM input'!P$627)</f>
        <v>0</v>
      </c>
      <c r="Q1404" s="617">
        <f>IF('PTRM input'!$E$574='PTRM input'!$G$573,IF(Q$3&gt;A49taxremlife,A49taxvalue-SUM($F1404:P1404),IF(A49taxremlife="N/A","n/a",A49taxvalue/A49taxremlife)),'PTRM input'!Q$627)</f>
        <v>0</v>
      </c>
      <c r="R1404" s="617">
        <f>IF('PTRM input'!$E$574='PTRM input'!$G$573,IF(R$3&gt;A49taxremlife,A49taxvalue-SUM($F1404:Q1404),IF(A49taxremlife="N/A","n/a",A49taxvalue/A49taxremlife)),'PTRM input'!R$627)</f>
        <v>0</v>
      </c>
      <c r="S1404" s="617">
        <f>IF('PTRM input'!$E$574='PTRM input'!$G$573,IF(S$3&gt;A49taxremlife,A49taxvalue-SUM($F1404:R1404),IF(A49taxremlife="N/A","n/a",A49taxvalue/A49taxremlife)),'PTRM input'!S$627)</f>
        <v>0</v>
      </c>
      <c r="T1404" s="617">
        <f>IF('PTRM input'!$E$574='PTRM input'!$G$573,IF(T$3&gt;A49taxremlife,A49taxvalue-SUM($F1404:S1404),IF(A49taxremlife="N/A","n/a",A49taxvalue/A49taxremlife)),'PTRM input'!T$627)</f>
        <v>0</v>
      </c>
      <c r="U1404" s="617">
        <f>IF('PTRM input'!$E$574='PTRM input'!$G$573,IF(U$3&gt;A49taxremlife,A49taxvalue-SUM($F1404:T1404),IF(A49taxremlife="N/A","n/a",A49taxvalue/A49taxremlife)),'PTRM input'!U$627)</f>
        <v>0</v>
      </c>
      <c r="V1404" s="617">
        <f>IF('PTRM input'!$E$574='PTRM input'!$G$573,IF(V$3&gt;A49taxremlife,A49taxvalue-SUM($F1404:U1404),IF(A49taxremlife="N/A","n/a",A49taxvalue/A49taxremlife)),'PTRM input'!V$627)</f>
        <v>0</v>
      </c>
      <c r="W1404" s="617">
        <f>IF('PTRM input'!$E$574='PTRM input'!$G$573,IF(W$3&gt;A49taxremlife,A49taxvalue-SUM($F1404:V1404),IF(A49taxremlife="N/A","n/a",A49taxvalue/A49taxremlife)),'PTRM input'!W$627)</f>
        <v>0</v>
      </c>
      <c r="X1404" s="617">
        <f>IF('PTRM input'!$E$574='PTRM input'!$G$573,IF(X$3&gt;A49taxremlife,A49taxvalue-SUM($F1404:W1404),IF(A49taxremlife="N/A","n/a",A49taxvalue/A49taxremlife)),'PTRM input'!X$627)</f>
        <v>0</v>
      </c>
      <c r="Y1404" s="617">
        <f>IF('PTRM input'!$E$574='PTRM input'!$G$573,IF(Y$3&gt;A49taxremlife,A49taxvalue-SUM($F1404:X1404),IF(A49taxremlife="N/A","n/a",A49taxvalue/A49taxremlife)),'PTRM input'!Y$627)</f>
        <v>0</v>
      </c>
      <c r="Z1404" s="617">
        <f>IF('PTRM input'!$E$574='PTRM input'!$G$573,IF(Z$3&gt;A49taxremlife,A49taxvalue-SUM($F1404:Y1404),IF(A49taxremlife="N/A","n/a",A49taxvalue/A49taxremlife)),'PTRM input'!Z$627)</f>
        <v>0</v>
      </c>
      <c r="AA1404" s="617">
        <f>IF('PTRM input'!$E$574='PTRM input'!$G$573,IF(AA$3&gt;A49taxremlife,A49taxvalue-SUM($F1404:Z1404),IF(A49taxremlife="N/A","n/a",A49taxvalue/A49taxremlife)),'PTRM input'!AA$627)</f>
        <v>0</v>
      </c>
      <c r="AB1404" s="617">
        <f>IF('PTRM input'!$E$574='PTRM input'!$G$573,IF(AB$3&gt;A49taxremlife,A49taxvalue-SUM($F1404:AA1404),IF(A49taxremlife="N/A","n/a",A49taxvalue/A49taxremlife)),'PTRM input'!AB$627)</f>
        <v>0</v>
      </c>
      <c r="AC1404" s="617">
        <f>IF('PTRM input'!$E$574='PTRM input'!$G$573,IF(AC$3&gt;A49taxremlife,A49taxvalue-SUM($F1404:AB1404),IF(A49taxremlife="N/A","n/a",A49taxvalue/A49taxremlife)),'PTRM input'!AC$627)</f>
        <v>0</v>
      </c>
      <c r="AD1404" s="617">
        <f>IF('PTRM input'!$E$574='PTRM input'!$G$573,IF(AD$3&gt;A49taxremlife,A49taxvalue-SUM($F1404:AC1404),IF(A49taxremlife="N/A","n/a",A49taxvalue/A49taxremlife)),'PTRM input'!AD$627)</f>
        <v>0</v>
      </c>
      <c r="AE1404" s="617">
        <f>IF('PTRM input'!$E$574='PTRM input'!$G$573,IF(AE$3&gt;A49taxremlife,A49taxvalue-SUM($F1404:AD1404),IF(A49taxremlife="N/A","n/a",A49taxvalue/A49taxremlife)),'PTRM input'!AE$627)</f>
        <v>0</v>
      </c>
      <c r="AF1404" s="617">
        <f>IF('PTRM input'!$E$574='PTRM input'!$G$573,IF(AF$3&gt;A49taxremlife,A49taxvalue-SUM($F1404:AE1404),IF(A49taxremlife="N/A","n/a",A49taxvalue/A49taxremlife)),'PTRM input'!AF$627)</f>
        <v>0</v>
      </c>
      <c r="AG1404" s="617">
        <f>IF('PTRM input'!$E$574='PTRM input'!$G$573,IF(AG$3&gt;A49taxremlife,A49taxvalue-SUM($F1404:AF1404),IF(A49taxremlife="N/A","n/a",A49taxvalue/A49taxremlife)),'PTRM input'!AG$627)</f>
        <v>0</v>
      </c>
      <c r="AH1404" s="617">
        <f>IF('PTRM input'!$E$574='PTRM input'!$G$573,IF(AH$3&gt;A49taxremlife,A49taxvalue-SUM($F1404:AG1404),IF(A49taxremlife="N/A","n/a",A49taxvalue/A49taxremlife)),'PTRM input'!AH$627)</f>
        <v>0</v>
      </c>
      <c r="AI1404" s="617">
        <f>IF('PTRM input'!$E$574='PTRM input'!$G$573,IF(AI$3&gt;A49taxremlife,A49taxvalue-SUM($F1404:AH1404),IF(A49taxremlife="N/A","n/a",A49taxvalue/A49taxremlife)),'PTRM input'!AI$627)</f>
        <v>0</v>
      </c>
      <c r="AJ1404" s="617">
        <f>IF('PTRM input'!$E$574='PTRM input'!$G$573,IF(AJ$3&gt;A49taxremlife,A49taxvalue-SUM($F1404:AI1404),IF(A49taxremlife="N/A","n/a",A49taxvalue/A49taxremlife)),'PTRM input'!AJ$627)</f>
        <v>0</v>
      </c>
      <c r="AK1404" s="617">
        <f>IF('PTRM input'!$E$574='PTRM input'!$G$573,IF(AK$3&gt;A49taxremlife,A49taxvalue-SUM($F1404:AJ1404),IF(A49taxremlife="N/A","n/a",A49taxvalue/A49taxremlife)),'PTRM input'!AK$627)</f>
        <v>0</v>
      </c>
      <c r="AL1404" s="617">
        <f>IF('PTRM input'!$E$574='PTRM input'!$G$573,IF(AL$3&gt;A49taxremlife,A49taxvalue-SUM($F1404:AK1404),IF(A49taxremlife="N/A","n/a",A49taxvalue/A49taxremlife)),'PTRM input'!AL$627)</f>
        <v>0</v>
      </c>
      <c r="AM1404" s="617">
        <f>IF('PTRM input'!$E$574='PTRM input'!$G$573,IF(AM$3&gt;A49taxremlife,A49taxvalue-SUM($F1404:AL1404),IF(A49taxremlife="N/A","n/a",A49taxvalue/A49taxremlife)),'PTRM input'!AM$627)</f>
        <v>0</v>
      </c>
      <c r="AN1404" s="617">
        <f>IF('PTRM input'!$E$574='PTRM input'!$G$573,IF(AN$3&gt;A49taxremlife,A49taxvalue-SUM($F1404:AM1404),IF(A49taxremlife="N/A","n/a",A49taxvalue/A49taxremlife)),'PTRM input'!AN$627)</f>
        <v>0</v>
      </c>
      <c r="AO1404" s="617">
        <f>IF('PTRM input'!$E$574='PTRM input'!$G$573,IF(AO$3&gt;A49taxremlife,A49taxvalue-SUM($F1404:AN1404),IF(A49taxremlife="N/A","n/a",A49taxvalue/A49taxremlife)),'PTRM input'!AO$627)</f>
        <v>0</v>
      </c>
      <c r="AP1404" s="617">
        <f>IF('PTRM input'!$E$574='PTRM input'!$G$573,IF(AP$3&gt;A49taxremlife,A49taxvalue-SUM($F1404:AO1404),IF(A49taxremlife="N/A","n/a",A49taxvalue/A49taxremlife)),'PTRM input'!AP$627)</f>
        <v>0</v>
      </c>
      <c r="AQ1404" s="617">
        <f>IF('PTRM input'!$E$574='PTRM input'!$G$573,IF(AQ$3&gt;A49taxremlife,A49taxvalue-SUM($F1404:AP1404),IF(A49taxremlife="N/A","n/a",A49taxvalue/A49taxremlife)),'PTRM input'!AQ$627)</f>
        <v>0</v>
      </c>
      <c r="AR1404" s="617">
        <f>IF('PTRM input'!$E$574='PTRM input'!$G$573,IF(AR$3&gt;A49taxremlife,A49taxvalue-SUM($F1404:AQ1404),IF(A49taxremlife="N/A","n/a",A49taxvalue/A49taxremlife)),'PTRM input'!AR$627)</f>
        <v>0</v>
      </c>
      <c r="AS1404" s="617">
        <f>IF('PTRM input'!$E$574='PTRM input'!$G$573,IF(AS$3&gt;A49taxremlife,A49taxvalue-SUM($F1404:AR1404),IF(A49taxremlife="N/A","n/a",A49taxvalue/A49taxremlife)),'PTRM input'!AS$627)</f>
        <v>0</v>
      </c>
      <c r="AT1404" s="617">
        <f>IF('PTRM input'!$E$574='PTRM input'!$G$573,IF(AT$3&gt;A49taxremlife,A49taxvalue-SUM($F1404:AS1404),IF(A49taxremlife="N/A","n/a",A49taxvalue/A49taxremlife)),'PTRM input'!AT$627)</f>
        <v>0</v>
      </c>
      <c r="AU1404" s="617">
        <f>IF('PTRM input'!$E$574='PTRM input'!$G$573,IF(AU$3&gt;A49taxremlife,A49taxvalue-SUM($F1404:AT1404),IF(A49taxremlife="N/A","n/a",A49taxvalue/A49taxremlife)),'PTRM input'!AU$627)</f>
        <v>0</v>
      </c>
      <c r="AV1404" s="617">
        <f>IF('PTRM input'!$E$574='PTRM input'!$G$573,IF(AV$3&gt;A49taxremlife,A49taxvalue-SUM($F1404:AU1404),IF(A49taxremlife="N/A","n/a",A49taxvalue/A49taxremlife)),'PTRM input'!AV$627)</f>
        <v>0</v>
      </c>
      <c r="AW1404" s="617">
        <f>IF('PTRM input'!$E$574='PTRM input'!$G$573,IF(AW$3&gt;A49taxremlife,A49taxvalue-SUM($F1404:AV1404),IF(A49taxremlife="N/A","n/a",A49taxvalue/A49taxremlife)),'PTRM input'!AW$627)</f>
        <v>0</v>
      </c>
      <c r="AX1404" s="617">
        <f>IF('PTRM input'!$E$574='PTRM input'!$G$573,IF(AX$3&gt;A49taxremlife,A49taxvalue-SUM($F1404:AW1404),IF(A49taxremlife="N/A","n/a",A49taxvalue/A49taxremlife)),'PTRM input'!AX$627)</f>
        <v>0</v>
      </c>
      <c r="AY1404" s="617">
        <f>IF('PTRM input'!$E$574='PTRM input'!$G$573,IF(AY$3&gt;A49taxremlife,A49taxvalue-SUM($F1404:AX1404),IF(A49taxremlife="N/A","n/a",A49taxvalue/A49taxremlife)),'PTRM input'!AY$627)</f>
        <v>0</v>
      </c>
      <c r="AZ1404" s="617">
        <f>IF('PTRM input'!$E$574='PTRM input'!$G$573,IF(AZ$3&gt;A49taxremlife,A49taxvalue-SUM($F1404:AY1404),IF(A49taxremlife="N/A","n/a",A49taxvalue/A49taxremlife)),'PTRM input'!AZ$627)</f>
        <v>0</v>
      </c>
      <c r="BA1404" s="617">
        <f>IF('PTRM input'!$E$574='PTRM input'!$G$573,IF(BA$3&gt;A49taxremlife,A49taxvalue-SUM($F1404:AZ1404),IF(A49taxremlife="N/A","n/a",A49taxvalue/A49taxremlife)),'PTRM input'!BA$627)</f>
        <v>0</v>
      </c>
      <c r="BB1404" s="617">
        <f>IF('PTRM input'!$E$574='PTRM input'!$G$573,IF(BB$3&gt;A49taxremlife,A49taxvalue-SUM($F1404:BA1404),IF(A49taxremlife="N/A","n/a",A49taxvalue/A49taxremlife)),'PTRM input'!BB$627)</f>
        <v>0</v>
      </c>
      <c r="BC1404" s="617">
        <f>IF('PTRM input'!$E$574='PTRM input'!$G$573,IF(BC$3&gt;A49taxremlife,A49taxvalue-SUM($F1404:BB1404),IF(A49taxremlife="N/A","n/a",A49taxvalue/A49taxremlife)),'PTRM input'!BC$627)</f>
        <v>0</v>
      </c>
      <c r="BD1404" s="617">
        <f>IF('PTRM input'!$E$574='PTRM input'!$G$573,IF(BD$3&gt;A49taxremlife,A49taxvalue-SUM($F1404:BC1404),IF(A49taxremlife="N/A","n/a",A49taxvalue/A49taxremlife)),'PTRM input'!BD$627)</f>
        <v>0</v>
      </c>
      <c r="BE1404" s="617">
        <f>IF('PTRM input'!$E$574='PTRM input'!$G$573,IF(BE$3&gt;A49taxremlife,A49taxvalue-SUM($F1404:BD1404),IF(A49taxremlife="N/A","n/a",A49taxvalue/A49taxremlife)),'PTRM input'!BE$627)</f>
        <v>0</v>
      </c>
      <c r="BF1404" s="617">
        <f>IF('PTRM input'!$E$574='PTRM input'!$G$573,IF(BF$3&gt;A49taxremlife,A49taxvalue-SUM($F1404:BE1404),IF(A49taxremlife="N/A","n/a",A49taxvalue/A49taxremlife)),'PTRM input'!BF$627)</f>
        <v>0</v>
      </c>
      <c r="BG1404" s="617">
        <f>IF('PTRM input'!$E$574='PTRM input'!$G$573,IF(BG$3&gt;A49taxremlife,A49taxvalue-SUM($F1404:BF1404),IF(A49taxremlife="N/A","n/a",A49taxvalue/A49taxremlife)),'PTRM input'!BG$627)</f>
        <v>0</v>
      </c>
      <c r="BH1404" s="617">
        <f>IF('PTRM input'!$E$574='PTRM input'!$G$573,IF(BH$3&gt;A49taxremlife,A49taxvalue-SUM($F1404:BG1404),IF(A49taxremlife="N/A","n/a",A49taxvalue/A49taxremlife)),'PTRM input'!BH$627)</f>
        <v>0</v>
      </c>
      <c r="BI1404" s="617">
        <f>IF('PTRM input'!$E$574='PTRM input'!$G$573,IF(BI$3&gt;A49taxremlife,A49taxvalue-SUM($F1404:BH1404),IF(A49taxremlife="N/A","n/a",A49taxvalue/A49taxremlife)),'PTRM input'!BI$627)</f>
        <v>0</v>
      </c>
      <c r="BJ1404" s="116"/>
      <c r="BK1404" s="116"/>
      <c r="BL1404" s="116"/>
      <c r="BM1404" s="116"/>
    </row>
    <row r="1405" spans="1:65" ht="12.75" hidden="1" customHeight="1" outlineLevel="2">
      <c r="A1405" s="366"/>
      <c r="B1405" s="19"/>
      <c r="C1405" s="18"/>
      <c r="D1405" s="760" t="s">
        <v>237</v>
      </c>
      <c r="E1405" s="86">
        <v>0</v>
      </c>
      <c r="F1405" s="356"/>
      <c r="G1405" s="433"/>
      <c r="H1405" s="433"/>
      <c r="I1405" s="433"/>
      <c r="J1405" s="433"/>
      <c r="K1405" s="433"/>
      <c r="L1405" s="433"/>
      <c r="M1405" s="433"/>
      <c r="N1405" s="433"/>
      <c r="O1405" s="433"/>
      <c r="P1405" s="433"/>
      <c r="Q1405" s="251"/>
      <c r="R1405" s="251"/>
      <c r="S1405" s="251"/>
      <c r="T1405" s="251"/>
      <c r="U1405" s="251"/>
      <c r="V1405" s="251"/>
      <c r="W1405" s="251"/>
      <c r="X1405" s="251"/>
      <c r="Y1405" s="251"/>
      <c r="Z1405" s="251"/>
      <c r="AA1405" s="251"/>
      <c r="AB1405" s="251"/>
      <c r="AC1405" s="251"/>
      <c r="AD1405" s="251"/>
      <c r="AE1405" s="251"/>
      <c r="AF1405" s="251"/>
      <c r="AG1405" s="251"/>
      <c r="AH1405" s="251"/>
      <c r="AI1405" s="251"/>
      <c r="AJ1405" s="251"/>
      <c r="AK1405" s="251"/>
      <c r="AL1405" s="251"/>
      <c r="AM1405" s="251"/>
      <c r="AN1405" s="251"/>
      <c r="AO1405" s="251"/>
      <c r="AP1405" s="251"/>
      <c r="AQ1405" s="251"/>
      <c r="AR1405" s="251"/>
      <c r="AS1405" s="251"/>
      <c r="AT1405" s="251"/>
      <c r="AU1405" s="251"/>
      <c r="AV1405" s="251"/>
      <c r="AW1405" s="251"/>
      <c r="AX1405" s="251"/>
      <c r="AY1405" s="251"/>
      <c r="AZ1405" s="251"/>
      <c r="BA1405" s="251"/>
      <c r="BB1405" s="251"/>
      <c r="BC1405" s="251"/>
      <c r="BD1405" s="251"/>
      <c r="BE1405" s="251"/>
      <c r="BF1405" s="251"/>
      <c r="BG1405" s="251"/>
      <c r="BH1405" s="251"/>
      <c r="BI1405" s="251"/>
      <c r="BJ1405" s="116"/>
      <c r="BK1405" s="116"/>
      <c r="BL1405" s="116"/>
      <c r="BM1405" s="116"/>
    </row>
    <row r="1406" spans="1:65" ht="12.75" hidden="1" customHeight="1" outlineLevel="2">
      <c r="A1406" s="366"/>
      <c r="B1406" s="19"/>
      <c r="C1406" s="18"/>
      <c r="D1406" s="760"/>
      <c r="E1406" s="86">
        <v>1</v>
      </c>
      <c r="F1406" s="356"/>
      <c r="G1406" s="618"/>
      <c r="H1406" s="251">
        <f ca="1">IF(A49taxstdlife="n/a","n/a",IF(H$3&gt;(A49taxstdlife+$E1406),((INDEX('PTRM input'!$G$385:$P$434,A49offset,$E1406)-INDEX('PTRM input'!$G$277:$P$326,A49offset,$E1406))*OFFSET($F$7,0,$E1406))-SUM($G1406:G1406),((INDEX('PTRM input'!$G$385:$P$434,A49offset,$E1406)-INDEX('PTRM input'!$G$277:$P$326,A49offset,$E1406))*OFFSET($F$7,0,$E1406))/A49taxstdlife))</f>
        <v>0</v>
      </c>
      <c r="I1406" s="251">
        <f ca="1">IF(A49taxstdlife="n/a","n/a",IF(I$3&gt;(A49taxstdlife+$E1406),((INDEX('PTRM input'!$G$385:$P$434,A49offset,$E1406)-INDEX('PTRM input'!$G$277:$P$326,A49offset,$E1406))*OFFSET($F$7,0,$E1406))-SUM($G1406:H1406),((INDEX('PTRM input'!$G$385:$P$434,A49offset,$E1406)-INDEX('PTRM input'!$G$277:$P$326,A49offset,$E1406))*OFFSET($F$7,0,$E1406))/A49taxstdlife))</f>
        <v>0</v>
      </c>
      <c r="J1406" s="251">
        <f ca="1">IF(A49taxstdlife="n/a","n/a",IF(J$3&gt;(A49taxstdlife+$E1406),((INDEX('PTRM input'!$G$385:$P$434,A49offset,$E1406)-INDEX('PTRM input'!$G$277:$P$326,A49offset,$E1406))*OFFSET($F$7,0,$E1406))-SUM($G1406:I1406),((INDEX('PTRM input'!$G$385:$P$434,A49offset,$E1406)-INDEX('PTRM input'!$G$277:$P$326,A49offset,$E1406))*OFFSET($F$7,0,$E1406))/A49taxstdlife))</f>
        <v>0</v>
      </c>
      <c r="K1406" s="251">
        <f ca="1">IF(A49taxstdlife="n/a","n/a",IF(K$3&gt;(A49taxstdlife+$E1406),((INDEX('PTRM input'!$G$385:$P$434,A49offset,$E1406)-INDEX('PTRM input'!$G$277:$P$326,A49offset,$E1406))*OFFSET($F$7,0,$E1406))-SUM($G1406:J1406),((INDEX('PTRM input'!$G$385:$P$434,A49offset,$E1406)-INDEX('PTRM input'!$G$277:$P$326,A49offset,$E1406))*OFFSET($F$7,0,$E1406))/A49taxstdlife))</f>
        <v>0</v>
      </c>
      <c r="L1406" s="251">
        <f ca="1">IF(A49taxstdlife="n/a","n/a",IF(L$3&gt;(A49taxstdlife+$E1406),((INDEX('PTRM input'!$G$385:$P$434,A49offset,$E1406)-INDEX('PTRM input'!$G$277:$P$326,A49offset,$E1406))*OFFSET($F$7,0,$E1406))-SUM($G1406:K1406),((INDEX('PTRM input'!$G$385:$P$434,A49offset,$E1406)-INDEX('PTRM input'!$G$277:$P$326,A49offset,$E1406))*OFFSET($F$7,0,$E1406))/A49taxstdlife))</f>
        <v>0</v>
      </c>
      <c r="M1406" s="251">
        <f ca="1">IF(A49taxstdlife="n/a","n/a",IF(M$3&gt;(A49taxstdlife+$E1406),((INDEX('PTRM input'!$G$385:$P$434,A49offset,$E1406)-INDEX('PTRM input'!$G$277:$P$326,A49offset,$E1406))*OFFSET($F$7,0,$E1406))-SUM($G1406:L1406),((INDEX('PTRM input'!$G$385:$P$434,A49offset,$E1406)-INDEX('PTRM input'!$G$277:$P$326,A49offset,$E1406))*OFFSET($F$7,0,$E1406))/A49taxstdlife))</f>
        <v>0</v>
      </c>
      <c r="N1406" s="251">
        <f ca="1">IF(A49taxstdlife="n/a","n/a",IF(N$3&gt;(A49taxstdlife+$E1406),((INDEX('PTRM input'!$G$385:$P$434,A49offset,$E1406)-INDEX('PTRM input'!$G$277:$P$326,A49offset,$E1406))*OFFSET($F$7,0,$E1406))-SUM($G1406:M1406),((INDEX('PTRM input'!$G$385:$P$434,A49offset,$E1406)-INDEX('PTRM input'!$G$277:$P$326,A49offset,$E1406))*OFFSET($F$7,0,$E1406))/A49taxstdlife))</f>
        <v>0</v>
      </c>
      <c r="O1406" s="251">
        <f ca="1">IF(A49taxstdlife="n/a","n/a",IF(O$3&gt;(A49taxstdlife+$E1406),((INDEX('PTRM input'!$G$385:$P$434,A49offset,$E1406)-INDEX('PTRM input'!$G$277:$P$326,A49offset,$E1406))*OFFSET($F$7,0,$E1406))-SUM($G1406:N1406),((INDEX('PTRM input'!$G$385:$P$434,A49offset,$E1406)-INDEX('PTRM input'!$G$277:$P$326,A49offset,$E1406))*OFFSET($F$7,0,$E1406))/A49taxstdlife))</f>
        <v>0</v>
      </c>
      <c r="P1406" s="251">
        <f ca="1">IF(A49taxstdlife="n/a","n/a",IF(P$3&gt;(A49taxstdlife+$E1406),((INDEX('PTRM input'!$G$385:$P$434,A49offset,$E1406)-INDEX('PTRM input'!$G$277:$P$326,A49offset,$E1406))*OFFSET($F$7,0,$E1406))-SUM($G1406:O1406),((INDEX('PTRM input'!$G$385:$P$434,A49offset,$E1406)-INDEX('PTRM input'!$G$277:$P$326,A49offset,$E1406))*OFFSET($F$7,0,$E1406))/A49taxstdlife))</f>
        <v>0</v>
      </c>
      <c r="Q1406" s="251">
        <f ca="1">IF(A49taxstdlife="n/a","n/a",IF(Q$3&gt;(A49taxstdlife+$E1406),((INDEX('PTRM input'!$G$385:$P$434,A49offset,$E1406)-INDEX('PTRM input'!$G$277:$P$326,A49offset,$E1406))*OFFSET($F$7,0,$E1406))-SUM($G1406:P1406),((INDEX('PTRM input'!$G$385:$P$434,A49offset,$E1406)-INDEX('PTRM input'!$G$277:$P$326,A49offset,$E1406))*OFFSET($F$7,0,$E1406))/A49taxstdlife))</f>
        <v>0</v>
      </c>
      <c r="R1406" s="251">
        <f ca="1">IF(A49taxstdlife="n/a","n/a",IF(R$3&gt;(A49taxstdlife+$E1406),((INDEX('PTRM input'!$G$385:$P$434,A49offset,$E1406)-INDEX('PTRM input'!$G$277:$P$326,A49offset,$E1406))*OFFSET($F$7,0,$E1406))-SUM($G1406:Q1406),((INDEX('PTRM input'!$G$385:$P$434,A49offset,$E1406)-INDEX('PTRM input'!$G$277:$P$326,A49offset,$E1406))*OFFSET($F$7,0,$E1406))/A49taxstdlife))</f>
        <v>0</v>
      </c>
      <c r="S1406" s="251">
        <f ca="1">IF(A49taxstdlife="n/a","n/a",IF(S$3&gt;(A49taxstdlife+$E1406),((INDEX('PTRM input'!$G$385:$P$434,A49offset,$E1406)-INDEX('PTRM input'!$G$277:$P$326,A49offset,$E1406))*OFFSET($F$7,0,$E1406))-SUM($G1406:R1406),((INDEX('PTRM input'!$G$385:$P$434,A49offset,$E1406)-INDEX('PTRM input'!$G$277:$P$326,A49offset,$E1406))*OFFSET($F$7,0,$E1406))/A49taxstdlife))</f>
        <v>0</v>
      </c>
      <c r="T1406" s="251">
        <f ca="1">IF(A49taxstdlife="n/a","n/a",IF(T$3&gt;(A49taxstdlife+$E1406),((INDEX('PTRM input'!$G$385:$P$434,A49offset,$E1406)-INDEX('PTRM input'!$G$277:$P$326,A49offset,$E1406))*OFFSET($F$7,0,$E1406))-SUM($G1406:S1406),((INDEX('PTRM input'!$G$385:$P$434,A49offset,$E1406)-INDEX('PTRM input'!$G$277:$P$326,A49offset,$E1406))*OFFSET($F$7,0,$E1406))/A49taxstdlife))</f>
        <v>0</v>
      </c>
      <c r="U1406" s="251">
        <f ca="1">IF(A49taxstdlife="n/a","n/a",IF(U$3&gt;(A49taxstdlife+$E1406),((INDEX('PTRM input'!$G$385:$P$434,A49offset,$E1406)-INDEX('PTRM input'!$G$277:$P$326,A49offset,$E1406))*OFFSET($F$7,0,$E1406))-SUM($G1406:T1406),((INDEX('PTRM input'!$G$385:$P$434,A49offset,$E1406)-INDEX('PTRM input'!$G$277:$P$326,A49offset,$E1406))*OFFSET($F$7,0,$E1406))/A49taxstdlife))</f>
        <v>0</v>
      </c>
      <c r="V1406" s="251">
        <f ca="1">IF(A49taxstdlife="n/a","n/a",IF(V$3&gt;(A49taxstdlife+$E1406),((INDEX('PTRM input'!$G$385:$P$434,A49offset,$E1406)-INDEX('PTRM input'!$G$277:$P$326,A49offset,$E1406))*OFFSET($F$7,0,$E1406))-SUM($G1406:U1406),((INDEX('PTRM input'!$G$385:$P$434,A49offset,$E1406)-INDEX('PTRM input'!$G$277:$P$326,A49offset,$E1406))*OFFSET($F$7,0,$E1406))/A49taxstdlife))</f>
        <v>0</v>
      </c>
      <c r="W1406" s="251">
        <f ca="1">IF(A49taxstdlife="n/a","n/a",IF(W$3&gt;(A49taxstdlife+$E1406),((INDEX('PTRM input'!$G$385:$P$434,A49offset,$E1406)-INDEX('PTRM input'!$G$277:$P$326,A49offset,$E1406))*OFFSET($F$7,0,$E1406))-SUM($G1406:V1406),((INDEX('PTRM input'!$G$385:$P$434,A49offset,$E1406)-INDEX('PTRM input'!$G$277:$P$326,A49offset,$E1406))*OFFSET($F$7,0,$E1406))/A49taxstdlife))</f>
        <v>0</v>
      </c>
      <c r="X1406" s="251">
        <f ca="1">IF(A49taxstdlife="n/a","n/a",IF(X$3&gt;(A49taxstdlife+$E1406),((INDEX('PTRM input'!$G$385:$P$434,A49offset,$E1406)-INDEX('PTRM input'!$G$277:$P$326,A49offset,$E1406))*OFFSET($F$7,0,$E1406))-SUM($G1406:W1406),((INDEX('PTRM input'!$G$385:$P$434,A49offset,$E1406)-INDEX('PTRM input'!$G$277:$P$326,A49offset,$E1406))*OFFSET($F$7,0,$E1406))/A49taxstdlife))</f>
        <v>0</v>
      </c>
      <c r="Y1406" s="251">
        <f ca="1">IF(A49taxstdlife="n/a","n/a",IF(Y$3&gt;(A49taxstdlife+$E1406),((INDEX('PTRM input'!$G$385:$P$434,A49offset,$E1406)-INDEX('PTRM input'!$G$277:$P$326,A49offset,$E1406))*OFFSET($F$7,0,$E1406))-SUM($G1406:X1406),((INDEX('PTRM input'!$G$385:$P$434,A49offset,$E1406)-INDEX('PTRM input'!$G$277:$P$326,A49offset,$E1406))*OFFSET($F$7,0,$E1406))/A49taxstdlife))</f>
        <v>0</v>
      </c>
      <c r="Z1406" s="251">
        <f ca="1">IF(A49taxstdlife="n/a","n/a",IF(Z$3&gt;(A49taxstdlife+$E1406),((INDEX('PTRM input'!$G$385:$P$434,A49offset,$E1406)-INDEX('PTRM input'!$G$277:$P$326,A49offset,$E1406))*OFFSET($F$7,0,$E1406))-SUM($G1406:Y1406),((INDEX('PTRM input'!$G$385:$P$434,A49offset,$E1406)-INDEX('PTRM input'!$G$277:$P$326,A49offset,$E1406))*OFFSET($F$7,0,$E1406))/A49taxstdlife))</f>
        <v>0</v>
      </c>
      <c r="AA1406" s="251">
        <f ca="1">IF(A49taxstdlife="n/a","n/a",IF(AA$3&gt;(A49taxstdlife+$E1406),((INDEX('PTRM input'!$G$385:$P$434,A49offset,$E1406)-INDEX('PTRM input'!$G$277:$P$326,A49offset,$E1406))*OFFSET($F$7,0,$E1406))-SUM($G1406:Z1406),((INDEX('PTRM input'!$G$385:$P$434,A49offset,$E1406)-INDEX('PTRM input'!$G$277:$P$326,A49offset,$E1406))*OFFSET($F$7,0,$E1406))/A49taxstdlife))</f>
        <v>0</v>
      </c>
      <c r="AB1406" s="251">
        <f ca="1">IF(A49taxstdlife="n/a","n/a",IF(AB$3&gt;(A49taxstdlife+$E1406),((INDEX('PTRM input'!$G$385:$P$434,A49offset,$E1406)-INDEX('PTRM input'!$G$277:$P$326,A49offset,$E1406))*OFFSET($F$7,0,$E1406))-SUM($G1406:AA1406),((INDEX('PTRM input'!$G$385:$P$434,A49offset,$E1406)-INDEX('PTRM input'!$G$277:$P$326,A49offset,$E1406))*OFFSET($F$7,0,$E1406))/A49taxstdlife))</f>
        <v>0</v>
      </c>
      <c r="AC1406" s="251">
        <f ca="1">IF(A49taxstdlife="n/a","n/a",IF(AC$3&gt;(A49taxstdlife+$E1406),((INDEX('PTRM input'!$G$385:$P$434,A49offset,$E1406)-INDEX('PTRM input'!$G$277:$P$326,A49offset,$E1406))*OFFSET($F$7,0,$E1406))-SUM($G1406:AB1406),((INDEX('PTRM input'!$G$385:$P$434,A49offset,$E1406)-INDEX('PTRM input'!$G$277:$P$326,A49offset,$E1406))*OFFSET($F$7,0,$E1406))/A49taxstdlife))</f>
        <v>0</v>
      </c>
      <c r="AD1406" s="251">
        <f ca="1">IF(A49taxstdlife="n/a","n/a",IF(AD$3&gt;(A49taxstdlife+$E1406),((INDEX('PTRM input'!$G$385:$P$434,A49offset,$E1406)-INDEX('PTRM input'!$G$277:$P$326,A49offset,$E1406))*OFFSET($F$7,0,$E1406))-SUM($G1406:AC1406),((INDEX('PTRM input'!$G$385:$P$434,A49offset,$E1406)-INDEX('PTRM input'!$G$277:$P$326,A49offset,$E1406))*OFFSET($F$7,0,$E1406))/A49taxstdlife))</f>
        <v>0</v>
      </c>
      <c r="AE1406" s="251">
        <f ca="1">IF(A49taxstdlife="n/a","n/a",IF(AE$3&gt;(A49taxstdlife+$E1406),((INDEX('PTRM input'!$G$385:$P$434,A49offset,$E1406)-INDEX('PTRM input'!$G$277:$P$326,A49offset,$E1406))*OFFSET($F$7,0,$E1406))-SUM($G1406:AD1406),((INDEX('PTRM input'!$G$385:$P$434,A49offset,$E1406)-INDEX('PTRM input'!$G$277:$P$326,A49offset,$E1406))*OFFSET($F$7,0,$E1406))/A49taxstdlife))</f>
        <v>0</v>
      </c>
      <c r="AF1406" s="251">
        <f ca="1">IF(A49taxstdlife="n/a","n/a",IF(AF$3&gt;(A49taxstdlife+$E1406),((INDEX('PTRM input'!$G$385:$P$434,A49offset,$E1406)-INDEX('PTRM input'!$G$277:$P$326,A49offset,$E1406))*OFFSET($F$7,0,$E1406))-SUM($G1406:AE1406),((INDEX('PTRM input'!$G$385:$P$434,A49offset,$E1406)-INDEX('PTRM input'!$G$277:$P$326,A49offset,$E1406))*OFFSET($F$7,0,$E1406))/A49taxstdlife))</f>
        <v>0</v>
      </c>
      <c r="AG1406" s="251">
        <f ca="1">IF(A49taxstdlife="n/a","n/a",IF(AG$3&gt;(A49taxstdlife+$E1406),((INDEX('PTRM input'!$G$385:$P$434,A49offset,$E1406)-INDEX('PTRM input'!$G$277:$P$326,A49offset,$E1406))*OFFSET($F$7,0,$E1406))-SUM($G1406:AF1406),((INDEX('PTRM input'!$G$385:$P$434,A49offset,$E1406)-INDEX('PTRM input'!$G$277:$P$326,A49offset,$E1406))*OFFSET($F$7,0,$E1406))/A49taxstdlife))</f>
        <v>0</v>
      </c>
      <c r="AH1406" s="251">
        <f ca="1">IF(A49taxstdlife="n/a","n/a",IF(AH$3&gt;(A49taxstdlife+$E1406),((INDEX('PTRM input'!$G$385:$P$434,A49offset,$E1406)-INDEX('PTRM input'!$G$277:$P$326,A49offset,$E1406))*OFFSET($F$7,0,$E1406))-SUM($G1406:AG1406),((INDEX('PTRM input'!$G$385:$P$434,A49offset,$E1406)-INDEX('PTRM input'!$G$277:$P$326,A49offset,$E1406))*OFFSET($F$7,0,$E1406))/A49taxstdlife))</f>
        <v>0</v>
      </c>
      <c r="AI1406" s="251">
        <f ca="1">IF(A49taxstdlife="n/a","n/a",IF(AI$3&gt;(A49taxstdlife+$E1406),((INDEX('PTRM input'!$G$385:$P$434,A49offset,$E1406)-INDEX('PTRM input'!$G$277:$P$326,A49offset,$E1406))*OFFSET($F$7,0,$E1406))-SUM($G1406:AH1406),((INDEX('PTRM input'!$G$385:$P$434,A49offset,$E1406)-INDEX('PTRM input'!$G$277:$P$326,A49offset,$E1406))*OFFSET($F$7,0,$E1406))/A49taxstdlife))</f>
        <v>0</v>
      </c>
      <c r="AJ1406" s="251">
        <f ca="1">IF(A49taxstdlife="n/a","n/a",IF(AJ$3&gt;(A49taxstdlife+$E1406),((INDEX('PTRM input'!$G$385:$P$434,A49offset,$E1406)-INDEX('PTRM input'!$G$277:$P$326,A49offset,$E1406))*OFFSET($F$7,0,$E1406))-SUM($G1406:AI1406),((INDEX('PTRM input'!$G$385:$P$434,A49offset,$E1406)-INDEX('PTRM input'!$G$277:$P$326,A49offset,$E1406))*OFFSET($F$7,0,$E1406))/A49taxstdlife))</f>
        <v>0</v>
      </c>
      <c r="AK1406" s="251">
        <f ca="1">IF(A49taxstdlife="n/a","n/a",IF(AK$3&gt;(A49taxstdlife+$E1406),((INDEX('PTRM input'!$G$385:$P$434,A49offset,$E1406)-INDEX('PTRM input'!$G$277:$P$326,A49offset,$E1406))*OFFSET($F$7,0,$E1406))-SUM($G1406:AJ1406),((INDEX('PTRM input'!$G$385:$P$434,A49offset,$E1406)-INDEX('PTRM input'!$G$277:$P$326,A49offset,$E1406))*OFFSET($F$7,0,$E1406))/A49taxstdlife))</f>
        <v>0</v>
      </c>
      <c r="AL1406" s="251">
        <f ca="1">IF(A49taxstdlife="n/a","n/a",IF(AL$3&gt;(A49taxstdlife+$E1406),((INDEX('PTRM input'!$G$385:$P$434,A49offset,$E1406)-INDEX('PTRM input'!$G$277:$P$326,A49offset,$E1406))*OFFSET($F$7,0,$E1406))-SUM($G1406:AK1406),((INDEX('PTRM input'!$G$385:$P$434,A49offset,$E1406)-INDEX('PTRM input'!$G$277:$P$326,A49offset,$E1406))*OFFSET($F$7,0,$E1406))/A49taxstdlife))</f>
        <v>0</v>
      </c>
      <c r="AM1406" s="251">
        <f ca="1">IF(A49taxstdlife="n/a","n/a",IF(AM$3&gt;(A49taxstdlife+$E1406),((INDEX('PTRM input'!$G$385:$P$434,A49offset,$E1406)-INDEX('PTRM input'!$G$277:$P$326,A49offset,$E1406))*OFFSET($F$7,0,$E1406))-SUM($G1406:AL1406),((INDEX('PTRM input'!$G$385:$P$434,A49offset,$E1406)-INDEX('PTRM input'!$G$277:$P$326,A49offset,$E1406))*OFFSET($F$7,0,$E1406))/A49taxstdlife))</f>
        <v>0</v>
      </c>
      <c r="AN1406" s="251">
        <f ca="1">IF(A49taxstdlife="n/a","n/a",IF(AN$3&gt;(A49taxstdlife+$E1406),((INDEX('PTRM input'!$G$385:$P$434,A49offset,$E1406)-INDEX('PTRM input'!$G$277:$P$326,A49offset,$E1406))*OFFSET($F$7,0,$E1406))-SUM($G1406:AM1406),((INDEX('PTRM input'!$G$385:$P$434,A49offset,$E1406)-INDEX('PTRM input'!$G$277:$P$326,A49offset,$E1406))*OFFSET($F$7,0,$E1406))/A49taxstdlife))</f>
        <v>0</v>
      </c>
      <c r="AO1406" s="251">
        <f ca="1">IF(A49taxstdlife="n/a","n/a",IF(AO$3&gt;(A49taxstdlife+$E1406),((INDEX('PTRM input'!$G$385:$P$434,A49offset,$E1406)-INDEX('PTRM input'!$G$277:$P$326,A49offset,$E1406))*OFFSET($F$7,0,$E1406))-SUM($G1406:AN1406),((INDEX('PTRM input'!$G$385:$P$434,A49offset,$E1406)-INDEX('PTRM input'!$G$277:$P$326,A49offset,$E1406))*OFFSET($F$7,0,$E1406))/A49taxstdlife))</f>
        <v>0</v>
      </c>
      <c r="AP1406" s="251">
        <f ca="1">IF(A49taxstdlife="n/a","n/a",IF(AP$3&gt;(A49taxstdlife+$E1406),((INDEX('PTRM input'!$G$385:$P$434,A49offset,$E1406)-INDEX('PTRM input'!$G$277:$P$326,A49offset,$E1406))*OFFSET($F$7,0,$E1406))-SUM($G1406:AO1406),((INDEX('PTRM input'!$G$385:$P$434,A49offset,$E1406)-INDEX('PTRM input'!$G$277:$P$326,A49offset,$E1406))*OFFSET($F$7,0,$E1406))/A49taxstdlife))</f>
        <v>0</v>
      </c>
      <c r="AQ1406" s="251">
        <f ca="1">IF(A49taxstdlife="n/a","n/a",IF(AQ$3&gt;(A49taxstdlife+$E1406),((INDEX('PTRM input'!$G$385:$P$434,A49offset,$E1406)-INDEX('PTRM input'!$G$277:$P$326,A49offset,$E1406))*OFFSET($F$7,0,$E1406))-SUM($G1406:AP1406),((INDEX('PTRM input'!$G$385:$P$434,A49offset,$E1406)-INDEX('PTRM input'!$G$277:$P$326,A49offset,$E1406))*OFFSET($F$7,0,$E1406))/A49taxstdlife))</f>
        <v>0</v>
      </c>
      <c r="AR1406" s="251">
        <f ca="1">IF(A49taxstdlife="n/a","n/a",IF(AR$3&gt;(A49taxstdlife+$E1406),((INDEX('PTRM input'!$G$385:$P$434,A49offset,$E1406)-INDEX('PTRM input'!$G$277:$P$326,A49offset,$E1406))*OFFSET($F$7,0,$E1406))-SUM($G1406:AQ1406),((INDEX('PTRM input'!$G$385:$P$434,A49offset,$E1406)-INDEX('PTRM input'!$G$277:$P$326,A49offset,$E1406))*OFFSET($F$7,0,$E1406))/A49taxstdlife))</f>
        <v>0</v>
      </c>
      <c r="AS1406" s="251">
        <f ca="1">IF(A49taxstdlife="n/a","n/a",IF(AS$3&gt;(A49taxstdlife+$E1406),((INDEX('PTRM input'!$G$385:$P$434,A49offset,$E1406)-INDEX('PTRM input'!$G$277:$P$326,A49offset,$E1406))*OFFSET($F$7,0,$E1406))-SUM($G1406:AR1406),((INDEX('PTRM input'!$G$385:$P$434,A49offset,$E1406)-INDEX('PTRM input'!$G$277:$P$326,A49offset,$E1406))*OFFSET($F$7,0,$E1406))/A49taxstdlife))</f>
        <v>0</v>
      </c>
      <c r="AT1406" s="251">
        <f ca="1">IF(A49taxstdlife="n/a","n/a",IF(AT$3&gt;(A49taxstdlife+$E1406),((INDEX('PTRM input'!$G$385:$P$434,A49offset,$E1406)-INDEX('PTRM input'!$G$277:$P$326,A49offset,$E1406))*OFFSET($F$7,0,$E1406))-SUM($G1406:AS1406),((INDEX('PTRM input'!$G$385:$P$434,A49offset,$E1406)-INDEX('PTRM input'!$G$277:$P$326,A49offset,$E1406))*OFFSET($F$7,0,$E1406))/A49taxstdlife))</f>
        <v>0</v>
      </c>
      <c r="AU1406" s="251">
        <f ca="1">IF(A49taxstdlife="n/a","n/a",IF(AU$3&gt;(A49taxstdlife+$E1406),((INDEX('PTRM input'!$G$385:$P$434,A49offset,$E1406)-INDEX('PTRM input'!$G$277:$P$326,A49offset,$E1406))*OFFSET($F$7,0,$E1406))-SUM($G1406:AT1406),((INDEX('PTRM input'!$G$385:$P$434,A49offset,$E1406)-INDEX('PTRM input'!$G$277:$P$326,A49offset,$E1406))*OFFSET($F$7,0,$E1406))/A49taxstdlife))</f>
        <v>0</v>
      </c>
      <c r="AV1406" s="251">
        <f ca="1">IF(A49taxstdlife="n/a","n/a",IF(AV$3&gt;(A49taxstdlife+$E1406),((INDEX('PTRM input'!$G$385:$P$434,A49offset,$E1406)-INDEX('PTRM input'!$G$277:$P$326,A49offset,$E1406))*OFFSET($F$7,0,$E1406))-SUM($G1406:AU1406),((INDEX('PTRM input'!$G$385:$P$434,A49offset,$E1406)-INDEX('PTRM input'!$G$277:$P$326,A49offset,$E1406))*OFFSET($F$7,0,$E1406))/A49taxstdlife))</f>
        <v>0</v>
      </c>
      <c r="AW1406" s="251">
        <f ca="1">IF(A49taxstdlife="n/a","n/a",IF(AW$3&gt;(A49taxstdlife+$E1406),((INDEX('PTRM input'!$G$385:$P$434,A49offset,$E1406)-INDEX('PTRM input'!$G$277:$P$326,A49offset,$E1406))*OFFSET($F$7,0,$E1406))-SUM($G1406:AV1406),((INDEX('PTRM input'!$G$385:$P$434,A49offset,$E1406)-INDEX('PTRM input'!$G$277:$P$326,A49offset,$E1406))*OFFSET($F$7,0,$E1406))/A49taxstdlife))</f>
        <v>0</v>
      </c>
      <c r="AX1406" s="251">
        <f ca="1">IF(A49taxstdlife="n/a","n/a",IF(AX$3&gt;(A49taxstdlife+$E1406),((INDEX('PTRM input'!$G$385:$P$434,A49offset,$E1406)-INDEX('PTRM input'!$G$277:$P$326,A49offset,$E1406))*OFFSET($F$7,0,$E1406))-SUM($G1406:AW1406),((INDEX('PTRM input'!$G$385:$P$434,A49offset,$E1406)-INDEX('PTRM input'!$G$277:$P$326,A49offset,$E1406))*OFFSET($F$7,0,$E1406))/A49taxstdlife))</f>
        <v>0</v>
      </c>
      <c r="AY1406" s="251">
        <f ca="1">IF(A49taxstdlife="n/a","n/a",IF(AY$3&gt;(A49taxstdlife+$E1406),((INDEX('PTRM input'!$G$385:$P$434,A49offset,$E1406)-INDEX('PTRM input'!$G$277:$P$326,A49offset,$E1406))*OFFSET($F$7,0,$E1406))-SUM($G1406:AX1406),((INDEX('PTRM input'!$G$385:$P$434,A49offset,$E1406)-INDEX('PTRM input'!$G$277:$P$326,A49offset,$E1406))*OFFSET($F$7,0,$E1406))/A49taxstdlife))</f>
        <v>0</v>
      </c>
      <c r="AZ1406" s="251">
        <f ca="1">IF(A49taxstdlife="n/a","n/a",IF(AZ$3&gt;(A49taxstdlife+$E1406),((INDEX('PTRM input'!$G$385:$P$434,A49offset,$E1406)-INDEX('PTRM input'!$G$277:$P$326,A49offset,$E1406))*OFFSET($F$7,0,$E1406))-SUM($G1406:AY1406),((INDEX('PTRM input'!$G$385:$P$434,A49offset,$E1406)-INDEX('PTRM input'!$G$277:$P$326,A49offset,$E1406))*OFFSET($F$7,0,$E1406))/A49taxstdlife))</f>
        <v>0</v>
      </c>
      <c r="BA1406" s="251">
        <f ca="1">IF(A49taxstdlife="n/a","n/a",IF(BA$3&gt;(A49taxstdlife+$E1406),((INDEX('PTRM input'!$G$385:$P$434,A49offset,$E1406)-INDEX('PTRM input'!$G$277:$P$326,A49offset,$E1406))*OFFSET($F$7,0,$E1406))-SUM($G1406:AZ1406),((INDEX('PTRM input'!$G$385:$P$434,A49offset,$E1406)-INDEX('PTRM input'!$G$277:$P$326,A49offset,$E1406))*OFFSET($F$7,0,$E1406))/A49taxstdlife))</f>
        <v>0</v>
      </c>
      <c r="BB1406" s="251">
        <f ca="1">IF(A49taxstdlife="n/a","n/a",IF(BB$3&gt;(A49taxstdlife+$E1406),((INDEX('PTRM input'!$G$385:$P$434,A49offset,$E1406)-INDEX('PTRM input'!$G$277:$P$326,A49offset,$E1406))*OFFSET($F$7,0,$E1406))-SUM($G1406:BA1406),((INDEX('PTRM input'!$G$385:$P$434,A49offset,$E1406)-INDEX('PTRM input'!$G$277:$P$326,A49offset,$E1406))*OFFSET($F$7,0,$E1406))/A49taxstdlife))</f>
        <v>0</v>
      </c>
      <c r="BC1406" s="251">
        <f ca="1">IF(A49taxstdlife="n/a","n/a",IF(BC$3&gt;(A49taxstdlife+$E1406),((INDEX('PTRM input'!$G$385:$P$434,A49offset,$E1406)-INDEX('PTRM input'!$G$277:$P$326,A49offset,$E1406))*OFFSET($F$7,0,$E1406))-SUM($G1406:BB1406),((INDEX('PTRM input'!$G$385:$P$434,A49offset,$E1406)-INDEX('PTRM input'!$G$277:$P$326,A49offset,$E1406))*OFFSET($F$7,0,$E1406))/A49taxstdlife))</f>
        <v>0</v>
      </c>
      <c r="BD1406" s="251">
        <f ca="1">IF(A49taxstdlife="n/a","n/a",IF(BD$3&gt;(A49taxstdlife+$E1406),((INDEX('PTRM input'!$G$385:$P$434,A49offset,$E1406)-INDEX('PTRM input'!$G$277:$P$326,A49offset,$E1406))*OFFSET($F$7,0,$E1406))-SUM($G1406:BC1406),((INDEX('PTRM input'!$G$385:$P$434,A49offset,$E1406)-INDEX('PTRM input'!$G$277:$P$326,A49offset,$E1406))*OFFSET($F$7,0,$E1406))/A49taxstdlife))</f>
        <v>0</v>
      </c>
      <c r="BE1406" s="251">
        <f ca="1">IF(A49taxstdlife="n/a","n/a",IF(BE$3&gt;(A49taxstdlife+$E1406),((INDEX('PTRM input'!$G$385:$P$434,A49offset,$E1406)-INDEX('PTRM input'!$G$277:$P$326,A49offset,$E1406))*OFFSET($F$7,0,$E1406))-SUM($G1406:BD1406),((INDEX('PTRM input'!$G$385:$P$434,A49offset,$E1406)-INDEX('PTRM input'!$G$277:$P$326,A49offset,$E1406))*OFFSET($F$7,0,$E1406))/A49taxstdlife))</f>
        <v>0</v>
      </c>
      <c r="BF1406" s="251">
        <f ca="1">IF(A49taxstdlife="n/a","n/a",IF(BF$3&gt;(A49taxstdlife+$E1406),((INDEX('PTRM input'!$G$385:$P$434,A49offset,$E1406)-INDEX('PTRM input'!$G$277:$P$326,A49offset,$E1406))*OFFSET($F$7,0,$E1406))-SUM($G1406:BE1406),((INDEX('PTRM input'!$G$385:$P$434,A49offset,$E1406)-INDEX('PTRM input'!$G$277:$P$326,A49offset,$E1406))*OFFSET($F$7,0,$E1406))/A49taxstdlife))</f>
        <v>0</v>
      </c>
      <c r="BG1406" s="251">
        <f ca="1">IF(A49taxstdlife="n/a","n/a",IF(BG$3&gt;(A49taxstdlife+$E1406),((INDEX('PTRM input'!$G$385:$P$434,A49offset,$E1406)-INDEX('PTRM input'!$G$277:$P$326,A49offset,$E1406))*OFFSET($F$7,0,$E1406))-SUM($G1406:BF1406),((INDEX('PTRM input'!$G$385:$P$434,A49offset,$E1406)-INDEX('PTRM input'!$G$277:$P$326,A49offset,$E1406))*OFFSET($F$7,0,$E1406))/A49taxstdlife))</f>
        <v>0</v>
      </c>
      <c r="BH1406" s="251">
        <f ca="1">IF(A49taxstdlife="n/a","n/a",IF(BH$3&gt;(A49taxstdlife+$E1406),((INDEX('PTRM input'!$G$385:$P$434,A49offset,$E1406)-INDEX('PTRM input'!$G$277:$P$326,A49offset,$E1406))*OFFSET($F$7,0,$E1406))-SUM($G1406:BG1406),((INDEX('PTRM input'!$G$385:$P$434,A49offset,$E1406)-INDEX('PTRM input'!$G$277:$P$326,A49offset,$E1406))*OFFSET($F$7,0,$E1406))/A49taxstdlife))</f>
        <v>0</v>
      </c>
      <c r="BI1406" s="251">
        <f ca="1">IF(A49taxstdlife="n/a","n/a",IF(BI$3&gt;(A49taxstdlife+$E1406),((INDEX('PTRM input'!$G$385:$P$434,A49offset,$E1406)-INDEX('PTRM input'!$G$277:$P$326,A49offset,$E1406))*OFFSET($F$7,0,$E1406))-SUM($G1406:BH1406),((INDEX('PTRM input'!$G$385:$P$434,A49offset,$E1406)-INDEX('PTRM input'!$G$277:$P$326,A49offset,$E1406))*OFFSET($F$7,0,$E1406))/A49taxstdlife))</f>
        <v>0</v>
      </c>
      <c r="BJ1406" s="116"/>
      <c r="BK1406" s="116"/>
      <c r="BL1406" s="116"/>
      <c r="BM1406" s="116"/>
    </row>
    <row r="1407" spans="1:65" ht="12.75" hidden="1" customHeight="1" outlineLevel="2">
      <c r="A1407" s="366"/>
      <c r="B1407" s="19"/>
      <c r="C1407" s="18"/>
      <c r="D1407" s="760"/>
      <c r="E1407" s="86">
        <v>2</v>
      </c>
      <c r="F1407" s="356"/>
      <c r="G1407" s="434"/>
      <c r="H1407" s="619"/>
      <c r="I1407" s="251">
        <f ca="1">IF(A49taxstdlife="n/a","n/a",IF(I$3&gt;(A49taxstdlife+$E1407),((INDEX('PTRM input'!$G$385:$P$434,A49offset,$E1407)-INDEX('PTRM input'!$G$277:$P$326,A49offset,$E1407))*OFFSET($F$7,0,$E1407))-SUM($G1407:H1407),((INDEX('PTRM input'!$G$385:$P$434,A49offset,$E1407)-INDEX('PTRM input'!$G$277:$P$326,A49offset,$E1407))*OFFSET($F$7,0,$E1407))/A49taxstdlife))</f>
        <v>0</v>
      </c>
      <c r="J1407" s="251">
        <f ca="1">IF(A49taxstdlife="n/a","n/a",IF(J$3&gt;(A49taxstdlife+$E1407),((INDEX('PTRM input'!$G$385:$P$434,A49offset,$E1407)-INDEX('PTRM input'!$G$277:$P$326,A49offset,$E1407))*OFFSET($F$7,0,$E1407))-SUM($G1407:I1407),((INDEX('PTRM input'!$G$385:$P$434,A49offset,$E1407)-INDEX('PTRM input'!$G$277:$P$326,A49offset,$E1407))*OFFSET($F$7,0,$E1407))/A49taxstdlife))</f>
        <v>0</v>
      </c>
      <c r="K1407" s="251">
        <f ca="1">IF(A49taxstdlife="n/a","n/a",IF(K$3&gt;(A49taxstdlife+$E1407),((INDEX('PTRM input'!$G$385:$P$434,A49offset,$E1407)-INDEX('PTRM input'!$G$277:$P$326,A49offset,$E1407))*OFFSET($F$7,0,$E1407))-SUM($G1407:J1407),((INDEX('PTRM input'!$G$385:$P$434,A49offset,$E1407)-INDEX('PTRM input'!$G$277:$P$326,A49offset,$E1407))*OFFSET($F$7,0,$E1407))/A49taxstdlife))</f>
        <v>0</v>
      </c>
      <c r="L1407" s="251">
        <f ca="1">IF(A49taxstdlife="n/a","n/a",IF(L$3&gt;(A49taxstdlife+$E1407),((INDEX('PTRM input'!$G$385:$P$434,A49offset,$E1407)-INDEX('PTRM input'!$G$277:$P$326,A49offset,$E1407))*OFFSET($F$7,0,$E1407))-SUM($G1407:K1407),((INDEX('PTRM input'!$G$385:$P$434,A49offset,$E1407)-INDEX('PTRM input'!$G$277:$P$326,A49offset,$E1407))*OFFSET($F$7,0,$E1407))/A49taxstdlife))</f>
        <v>0</v>
      </c>
      <c r="M1407" s="251">
        <f ca="1">IF(A49taxstdlife="n/a","n/a",IF(M$3&gt;(A49taxstdlife+$E1407),((INDEX('PTRM input'!$G$385:$P$434,A49offset,$E1407)-INDEX('PTRM input'!$G$277:$P$326,A49offset,$E1407))*OFFSET($F$7,0,$E1407))-SUM($G1407:L1407),((INDEX('PTRM input'!$G$385:$P$434,A49offset,$E1407)-INDEX('PTRM input'!$G$277:$P$326,A49offset,$E1407))*OFFSET($F$7,0,$E1407))/A49taxstdlife))</f>
        <v>0</v>
      </c>
      <c r="N1407" s="251">
        <f ca="1">IF(A49taxstdlife="n/a","n/a",IF(N$3&gt;(A49taxstdlife+$E1407),((INDEX('PTRM input'!$G$385:$P$434,A49offset,$E1407)-INDEX('PTRM input'!$G$277:$P$326,A49offset,$E1407))*OFFSET($F$7,0,$E1407))-SUM($G1407:M1407),((INDEX('PTRM input'!$G$385:$P$434,A49offset,$E1407)-INDEX('PTRM input'!$G$277:$P$326,A49offset,$E1407))*OFFSET($F$7,0,$E1407))/A49taxstdlife))</f>
        <v>0</v>
      </c>
      <c r="O1407" s="251">
        <f ca="1">IF(A49taxstdlife="n/a","n/a",IF(O$3&gt;(A49taxstdlife+$E1407),((INDEX('PTRM input'!$G$385:$P$434,A49offset,$E1407)-INDEX('PTRM input'!$G$277:$P$326,A49offset,$E1407))*OFFSET($F$7,0,$E1407))-SUM($G1407:N1407),((INDEX('PTRM input'!$G$385:$P$434,A49offset,$E1407)-INDEX('PTRM input'!$G$277:$P$326,A49offset,$E1407))*OFFSET($F$7,0,$E1407))/A49taxstdlife))</f>
        <v>0</v>
      </c>
      <c r="P1407" s="251">
        <f ca="1">IF(A49taxstdlife="n/a","n/a",IF(P$3&gt;(A49taxstdlife+$E1407),((INDEX('PTRM input'!$G$385:$P$434,A49offset,$E1407)-INDEX('PTRM input'!$G$277:$P$326,A49offset,$E1407))*OFFSET($F$7,0,$E1407))-SUM($G1407:O1407),((INDEX('PTRM input'!$G$385:$P$434,A49offset,$E1407)-INDEX('PTRM input'!$G$277:$P$326,A49offset,$E1407))*OFFSET($F$7,0,$E1407))/A49taxstdlife))</f>
        <v>0</v>
      </c>
      <c r="Q1407" s="251">
        <f ca="1">IF(A49taxstdlife="n/a","n/a",IF(Q$3&gt;(A49taxstdlife+$E1407),((INDEX('PTRM input'!$G$385:$P$434,A49offset,$E1407)-INDEX('PTRM input'!$G$277:$P$326,A49offset,$E1407))*OFFSET($F$7,0,$E1407))-SUM($G1407:P1407),((INDEX('PTRM input'!$G$385:$P$434,A49offset,$E1407)-INDEX('PTRM input'!$G$277:$P$326,A49offset,$E1407))*OFFSET($F$7,0,$E1407))/A49taxstdlife))</f>
        <v>0</v>
      </c>
      <c r="R1407" s="251">
        <f ca="1">IF(A49taxstdlife="n/a","n/a",IF(R$3&gt;(A49taxstdlife+$E1407),((INDEX('PTRM input'!$G$385:$P$434,A49offset,$E1407)-INDEX('PTRM input'!$G$277:$P$326,A49offset,$E1407))*OFFSET($F$7,0,$E1407))-SUM($G1407:Q1407),((INDEX('PTRM input'!$G$385:$P$434,A49offset,$E1407)-INDEX('PTRM input'!$G$277:$P$326,A49offset,$E1407))*OFFSET($F$7,0,$E1407))/A49taxstdlife))</f>
        <v>0</v>
      </c>
      <c r="S1407" s="251">
        <f ca="1">IF(A49taxstdlife="n/a","n/a",IF(S$3&gt;(A49taxstdlife+$E1407),((INDEX('PTRM input'!$G$385:$P$434,A49offset,$E1407)-INDEX('PTRM input'!$G$277:$P$326,A49offset,$E1407))*OFFSET($F$7,0,$E1407))-SUM($G1407:R1407),((INDEX('PTRM input'!$G$385:$P$434,A49offset,$E1407)-INDEX('PTRM input'!$G$277:$P$326,A49offset,$E1407))*OFFSET($F$7,0,$E1407))/A49taxstdlife))</f>
        <v>0</v>
      </c>
      <c r="T1407" s="251">
        <f ca="1">IF(A49taxstdlife="n/a","n/a",IF(T$3&gt;(A49taxstdlife+$E1407),((INDEX('PTRM input'!$G$385:$P$434,A49offset,$E1407)-INDEX('PTRM input'!$G$277:$P$326,A49offset,$E1407))*OFFSET($F$7,0,$E1407))-SUM($G1407:S1407),((INDEX('PTRM input'!$G$385:$P$434,A49offset,$E1407)-INDEX('PTRM input'!$G$277:$P$326,A49offset,$E1407))*OFFSET($F$7,0,$E1407))/A49taxstdlife))</f>
        <v>0</v>
      </c>
      <c r="U1407" s="251">
        <f ca="1">IF(A49taxstdlife="n/a","n/a",IF(U$3&gt;(A49taxstdlife+$E1407),((INDEX('PTRM input'!$G$385:$P$434,A49offset,$E1407)-INDEX('PTRM input'!$G$277:$P$326,A49offset,$E1407))*OFFSET($F$7,0,$E1407))-SUM($G1407:T1407),((INDEX('PTRM input'!$G$385:$P$434,A49offset,$E1407)-INDEX('PTRM input'!$G$277:$P$326,A49offset,$E1407))*OFFSET($F$7,0,$E1407))/A49taxstdlife))</f>
        <v>0</v>
      </c>
      <c r="V1407" s="251">
        <f ca="1">IF(A49taxstdlife="n/a","n/a",IF(V$3&gt;(A49taxstdlife+$E1407),((INDEX('PTRM input'!$G$385:$P$434,A49offset,$E1407)-INDEX('PTRM input'!$G$277:$P$326,A49offset,$E1407))*OFFSET($F$7,0,$E1407))-SUM($G1407:U1407),((INDEX('PTRM input'!$G$385:$P$434,A49offset,$E1407)-INDEX('PTRM input'!$G$277:$P$326,A49offset,$E1407))*OFFSET($F$7,0,$E1407))/A49taxstdlife))</f>
        <v>0</v>
      </c>
      <c r="W1407" s="251">
        <f ca="1">IF(A49taxstdlife="n/a","n/a",IF(W$3&gt;(A49taxstdlife+$E1407),((INDEX('PTRM input'!$G$385:$P$434,A49offset,$E1407)-INDEX('PTRM input'!$G$277:$P$326,A49offset,$E1407))*OFFSET($F$7,0,$E1407))-SUM($G1407:V1407),((INDEX('PTRM input'!$G$385:$P$434,A49offset,$E1407)-INDEX('PTRM input'!$G$277:$P$326,A49offset,$E1407))*OFFSET($F$7,0,$E1407))/A49taxstdlife))</f>
        <v>0</v>
      </c>
      <c r="X1407" s="251">
        <f ca="1">IF(A49taxstdlife="n/a","n/a",IF(X$3&gt;(A49taxstdlife+$E1407),((INDEX('PTRM input'!$G$385:$P$434,A49offset,$E1407)-INDEX('PTRM input'!$G$277:$P$326,A49offset,$E1407))*OFFSET($F$7,0,$E1407))-SUM($G1407:W1407),((INDEX('PTRM input'!$G$385:$P$434,A49offset,$E1407)-INDEX('PTRM input'!$G$277:$P$326,A49offset,$E1407))*OFFSET($F$7,0,$E1407))/A49taxstdlife))</f>
        <v>0</v>
      </c>
      <c r="Y1407" s="251">
        <f ca="1">IF(A49taxstdlife="n/a","n/a",IF(Y$3&gt;(A49taxstdlife+$E1407),((INDEX('PTRM input'!$G$385:$P$434,A49offset,$E1407)-INDEX('PTRM input'!$G$277:$P$326,A49offset,$E1407))*OFFSET($F$7,0,$E1407))-SUM($G1407:X1407),((INDEX('PTRM input'!$G$385:$P$434,A49offset,$E1407)-INDEX('PTRM input'!$G$277:$P$326,A49offset,$E1407))*OFFSET($F$7,0,$E1407))/A49taxstdlife))</f>
        <v>0</v>
      </c>
      <c r="Z1407" s="251">
        <f ca="1">IF(A49taxstdlife="n/a","n/a",IF(Z$3&gt;(A49taxstdlife+$E1407),((INDEX('PTRM input'!$G$385:$P$434,A49offset,$E1407)-INDEX('PTRM input'!$G$277:$P$326,A49offset,$E1407))*OFFSET($F$7,0,$E1407))-SUM($G1407:Y1407),((INDEX('PTRM input'!$G$385:$P$434,A49offset,$E1407)-INDEX('PTRM input'!$G$277:$P$326,A49offset,$E1407))*OFFSET($F$7,0,$E1407))/A49taxstdlife))</f>
        <v>0</v>
      </c>
      <c r="AA1407" s="251">
        <f ca="1">IF(A49taxstdlife="n/a","n/a",IF(AA$3&gt;(A49taxstdlife+$E1407),((INDEX('PTRM input'!$G$385:$P$434,A49offset,$E1407)-INDEX('PTRM input'!$G$277:$P$326,A49offset,$E1407))*OFFSET($F$7,0,$E1407))-SUM($G1407:Z1407),((INDEX('PTRM input'!$G$385:$P$434,A49offset,$E1407)-INDEX('PTRM input'!$G$277:$P$326,A49offset,$E1407))*OFFSET($F$7,0,$E1407))/A49taxstdlife))</f>
        <v>0</v>
      </c>
      <c r="AB1407" s="251">
        <f ca="1">IF(A49taxstdlife="n/a","n/a",IF(AB$3&gt;(A49taxstdlife+$E1407),((INDEX('PTRM input'!$G$385:$P$434,A49offset,$E1407)-INDEX('PTRM input'!$G$277:$P$326,A49offset,$E1407))*OFFSET($F$7,0,$E1407))-SUM($G1407:AA1407),((INDEX('PTRM input'!$G$385:$P$434,A49offset,$E1407)-INDEX('PTRM input'!$G$277:$P$326,A49offset,$E1407))*OFFSET($F$7,0,$E1407))/A49taxstdlife))</f>
        <v>0</v>
      </c>
      <c r="AC1407" s="251">
        <f ca="1">IF(A49taxstdlife="n/a","n/a",IF(AC$3&gt;(A49taxstdlife+$E1407),((INDEX('PTRM input'!$G$385:$P$434,A49offset,$E1407)-INDEX('PTRM input'!$G$277:$P$326,A49offset,$E1407))*OFFSET($F$7,0,$E1407))-SUM($G1407:AB1407),((INDEX('PTRM input'!$G$385:$P$434,A49offset,$E1407)-INDEX('PTRM input'!$G$277:$P$326,A49offset,$E1407))*OFFSET($F$7,0,$E1407))/A49taxstdlife))</f>
        <v>0</v>
      </c>
      <c r="AD1407" s="251">
        <f ca="1">IF(A49taxstdlife="n/a","n/a",IF(AD$3&gt;(A49taxstdlife+$E1407),((INDEX('PTRM input'!$G$385:$P$434,A49offset,$E1407)-INDEX('PTRM input'!$G$277:$P$326,A49offset,$E1407))*OFFSET($F$7,0,$E1407))-SUM($G1407:AC1407),((INDEX('PTRM input'!$G$385:$P$434,A49offset,$E1407)-INDEX('PTRM input'!$G$277:$P$326,A49offset,$E1407))*OFFSET($F$7,0,$E1407))/A49taxstdlife))</f>
        <v>0</v>
      </c>
      <c r="AE1407" s="251">
        <f ca="1">IF(A49taxstdlife="n/a","n/a",IF(AE$3&gt;(A49taxstdlife+$E1407),((INDEX('PTRM input'!$G$385:$P$434,A49offset,$E1407)-INDEX('PTRM input'!$G$277:$P$326,A49offset,$E1407))*OFFSET($F$7,0,$E1407))-SUM($G1407:AD1407),((INDEX('PTRM input'!$G$385:$P$434,A49offset,$E1407)-INDEX('PTRM input'!$G$277:$P$326,A49offset,$E1407))*OFFSET($F$7,0,$E1407))/A49taxstdlife))</f>
        <v>0</v>
      </c>
      <c r="AF1407" s="251">
        <f ca="1">IF(A49taxstdlife="n/a","n/a",IF(AF$3&gt;(A49taxstdlife+$E1407),((INDEX('PTRM input'!$G$385:$P$434,A49offset,$E1407)-INDEX('PTRM input'!$G$277:$P$326,A49offset,$E1407))*OFFSET($F$7,0,$E1407))-SUM($G1407:AE1407),((INDEX('PTRM input'!$G$385:$P$434,A49offset,$E1407)-INDEX('PTRM input'!$G$277:$P$326,A49offset,$E1407))*OFFSET($F$7,0,$E1407))/A49taxstdlife))</f>
        <v>0</v>
      </c>
      <c r="AG1407" s="251">
        <f ca="1">IF(A49taxstdlife="n/a","n/a",IF(AG$3&gt;(A49taxstdlife+$E1407),((INDEX('PTRM input'!$G$385:$P$434,A49offset,$E1407)-INDEX('PTRM input'!$G$277:$P$326,A49offset,$E1407))*OFFSET($F$7,0,$E1407))-SUM($G1407:AF1407),((INDEX('PTRM input'!$G$385:$P$434,A49offset,$E1407)-INDEX('PTRM input'!$G$277:$P$326,A49offset,$E1407))*OFFSET($F$7,0,$E1407))/A49taxstdlife))</f>
        <v>0</v>
      </c>
      <c r="AH1407" s="251">
        <f ca="1">IF(A49taxstdlife="n/a","n/a",IF(AH$3&gt;(A49taxstdlife+$E1407),((INDEX('PTRM input'!$G$385:$P$434,A49offset,$E1407)-INDEX('PTRM input'!$G$277:$P$326,A49offset,$E1407))*OFFSET($F$7,0,$E1407))-SUM($G1407:AG1407),((INDEX('PTRM input'!$G$385:$P$434,A49offset,$E1407)-INDEX('PTRM input'!$G$277:$P$326,A49offset,$E1407))*OFFSET($F$7,0,$E1407))/A49taxstdlife))</f>
        <v>0</v>
      </c>
      <c r="AI1407" s="251">
        <f ca="1">IF(A49taxstdlife="n/a","n/a",IF(AI$3&gt;(A49taxstdlife+$E1407),((INDEX('PTRM input'!$G$385:$P$434,A49offset,$E1407)-INDEX('PTRM input'!$G$277:$P$326,A49offset,$E1407))*OFFSET($F$7,0,$E1407))-SUM($G1407:AH1407),((INDEX('PTRM input'!$G$385:$P$434,A49offset,$E1407)-INDEX('PTRM input'!$G$277:$P$326,A49offset,$E1407))*OFFSET($F$7,0,$E1407))/A49taxstdlife))</f>
        <v>0</v>
      </c>
      <c r="AJ1407" s="251">
        <f ca="1">IF(A49taxstdlife="n/a","n/a",IF(AJ$3&gt;(A49taxstdlife+$E1407),((INDEX('PTRM input'!$G$385:$P$434,A49offset,$E1407)-INDEX('PTRM input'!$G$277:$P$326,A49offset,$E1407))*OFFSET($F$7,0,$E1407))-SUM($G1407:AI1407),((INDEX('PTRM input'!$G$385:$P$434,A49offset,$E1407)-INDEX('PTRM input'!$G$277:$P$326,A49offset,$E1407))*OFFSET($F$7,0,$E1407))/A49taxstdlife))</f>
        <v>0</v>
      </c>
      <c r="AK1407" s="251">
        <f ca="1">IF(A49taxstdlife="n/a","n/a",IF(AK$3&gt;(A49taxstdlife+$E1407),((INDEX('PTRM input'!$G$385:$P$434,A49offset,$E1407)-INDEX('PTRM input'!$G$277:$P$326,A49offset,$E1407))*OFFSET($F$7,0,$E1407))-SUM($G1407:AJ1407),((INDEX('PTRM input'!$G$385:$P$434,A49offset,$E1407)-INDEX('PTRM input'!$G$277:$P$326,A49offset,$E1407))*OFFSET($F$7,0,$E1407))/A49taxstdlife))</f>
        <v>0</v>
      </c>
      <c r="AL1407" s="251">
        <f ca="1">IF(A49taxstdlife="n/a","n/a",IF(AL$3&gt;(A49taxstdlife+$E1407),((INDEX('PTRM input'!$G$385:$P$434,A49offset,$E1407)-INDEX('PTRM input'!$G$277:$P$326,A49offset,$E1407))*OFFSET($F$7,0,$E1407))-SUM($G1407:AK1407),((INDEX('PTRM input'!$G$385:$P$434,A49offset,$E1407)-INDEX('PTRM input'!$G$277:$P$326,A49offset,$E1407))*OFFSET($F$7,0,$E1407))/A49taxstdlife))</f>
        <v>0</v>
      </c>
      <c r="AM1407" s="251">
        <f ca="1">IF(A49taxstdlife="n/a","n/a",IF(AM$3&gt;(A49taxstdlife+$E1407),((INDEX('PTRM input'!$G$385:$P$434,A49offset,$E1407)-INDEX('PTRM input'!$G$277:$P$326,A49offset,$E1407))*OFFSET($F$7,0,$E1407))-SUM($G1407:AL1407),((INDEX('PTRM input'!$G$385:$P$434,A49offset,$E1407)-INDEX('PTRM input'!$G$277:$P$326,A49offset,$E1407))*OFFSET($F$7,0,$E1407))/A49taxstdlife))</f>
        <v>0</v>
      </c>
      <c r="AN1407" s="251">
        <f ca="1">IF(A49taxstdlife="n/a","n/a",IF(AN$3&gt;(A49taxstdlife+$E1407),((INDEX('PTRM input'!$G$385:$P$434,A49offset,$E1407)-INDEX('PTRM input'!$G$277:$P$326,A49offset,$E1407))*OFFSET($F$7,0,$E1407))-SUM($G1407:AM1407),((INDEX('PTRM input'!$G$385:$P$434,A49offset,$E1407)-INDEX('PTRM input'!$G$277:$P$326,A49offset,$E1407))*OFFSET($F$7,0,$E1407))/A49taxstdlife))</f>
        <v>0</v>
      </c>
      <c r="AO1407" s="251">
        <f ca="1">IF(A49taxstdlife="n/a","n/a",IF(AO$3&gt;(A49taxstdlife+$E1407),((INDEX('PTRM input'!$G$385:$P$434,A49offset,$E1407)-INDEX('PTRM input'!$G$277:$P$326,A49offset,$E1407))*OFFSET($F$7,0,$E1407))-SUM($G1407:AN1407),((INDEX('PTRM input'!$G$385:$P$434,A49offset,$E1407)-INDEX('PTRM input'!$G$277:$P$326,A49offset,$E1407))*OFFSET($F$7,0,$E1407))/A49taxstdlife))</f>
        <v>0</v>
      </c>
      <c r="AP1407" s="251">
        <f ca="1">IF(A49taxstdlife="n/a","n/a",IF(AP$3&gt;(A49taxstdlife+$E1407),((INDEX('PTRM input'!$G$385:$P$434,A49offset,$E1407)-INDEX('PTRM input'!$G$277:$P$326,A49offset,$E1407))*OFFSET($F$7,0,$E1407))-SUM($G1407:AO1407),((INDEX('PTRM input'!$G$385:$P$434,A49offset,$E1407)-INDEX('PTRM input'!$G$277:$P$326,A49offset,$E1407))*OFFSET($F$7,0,$E1407))/A49taxstdlife))</f>
        <v>0</v>
      </c>
      <c r="AQ1407" s="251">
        <f ca="1">IF(A49taxstdlife="n/a","n/a",IF(AQ$3&gt;(A49taxstdlife+$E1407),((INDEX('PTRM input'!$G$385:$P$434,A49offset,$E1407)-INDEX('PTRM input'!$G$277:$P$326,A49offset,$E1407))*OFFSET($F$7,0,$E1407))-SUM($G1407:AP1407),((INDEX('PTRM input'!$G$385:$P$434,A49offset,$E1407)-INDEX('PTRM input'!$G$277:$P$326,A49offset,$E1407))*OFFSET($F$7,0,$E1407))/A49taxstdlife))</f>
        <v>0</v>
      </c>
      <c r="AR1407" s="251">
        <f ca="1">IF(A49taxstdlife="n/a","n/a",IF(AR$3&gt;(A49taxstdlife+$E1407),((INDEX('PTRM input'!$G$385:$P$434,A49offset,$E1407)-INDEX('PTRM input'!$G$277:$P$326,A49offset,$E1407))*OFFSET($F$7,0,$E1407))-SUM($G1407:AQ1407),((INDEX('PTRM input'!$G$385:$P$434,A49offset,$E1407)-INDEX('PTRM input'!$G$277:$P$326,A49offset,$E1407))*OFFSET($F$7,0,$E1407))/A49taxstdlife))</f>
        <v>0</v>
      </c>
      <c r="AS1407" s="251">
        <f ca="1">IF(A49taxstdlife="n/a","n/a",IF(AS$3&gt;(A49taxstdlife+$E1407),((INDEX('PTRM input'!$G$385:$P$434,A49offset,$E1407)-INDEX('PTRM input'!$G$277:$P$326,A49offset,$E1407))*OFFSET($F$7,0,$E1407))-SUM($G1407:AR1407),((INDEX('PTRM input'!$G$385:$P$434,A49offset,$E1407)-INDEX('PTRM input'!$G$277:$P$326,A49offset,$E1407))*OFFSET($F$7,0,$E1407))/A49taxstdlife))</f>
        <v>0</v>
      </c>
      <c r="AT1407" s="251">
        <f ca="1">IF(A49taxstdlife="n/a","n/a",IF(AT$3&gt;(A49taxstdlife+$E1407),((INDEX('PTRM input'!$G$385:$P$434,A49offset,$E1407)-INDEX('PTRM input'!$G$277:$P$326,A49offset,$E1407))*OFFSET($F$7,0,$E1407))-SUM($G1407:AS1407),((INDEX('PTRM input'!$G$385:$P$434,A49offset,$E1407)-INDEX('PTRM input'!$G$277:$P$326,A49offset,$E1407))*OFFSET($F$7,0,$E1407))/A49taxstdlife))</f>
        <v>0</v>
      </c>
      <c r="AU1407" s="251">
        <f ca="1">IF(A49taxstdlife="n/a","n/a",IF(AU$3&gt;(A49taxstdlife+$E1407),((INDEX('PTRM input'!$G$385:$P$434,A49offset,$E1407)-INDEX('PTRM input'!$G$277:$P$326,A49offset,$E1407))*OFFSET($F$7,0,$E1407))-SUM($G1407:AT1407),((INDEX('PTRM input'!$G$385:$P$434,A49offset,$E1407)-INDEX('PTRM input'!$G$277:$P$326,A49offset,$E1407))*OFFSET($F$7,0,$E1407))/A49taxstdlife))</f>
        <v>0</v>
      </c>
      <c r="AV1407" s="251">
        <f ca="1">IF(A49taxstdlife="n/a","n/a",IF(AV$3&gt;(A49taxstdlife+$E1407),((INDEX('PTRM input'!$G$385:$P$434,A49offset,$E1407)-INDEX('PTRM input'!$G$277:$P$326,A49offset,$E1407))*OFFSET($F$7,0,$E1407))-SUM($G1407:AU1407),((INDEX('PTRM input'!$G$385:$P$434,A49offset,$E1407)-INDEX('PTRM input'!$G$277:$P$326,A49offset,$E1407))*OFFSET($F$7,0,$E1407))/A49taxstdlife))</f>
        <v>0</v>
      </c>
      <c r="AW1407" s="251">
        <f ca="1">IF(A49taxstdlife="n/a","n/a",IF(AW$3&gt;(A49taxstdlife+$E1407),((INDEX('PTRM input'!$G$385:$P$434,A49offset,$E1407)-INDEX('PTRM input'!$G$277:$P$326,A49offset,$E1407))*OFFSET($F$7,0,$E1407))-SUM($G1407:AV1407),((INDEX('PTRM input'!$G$385:$P$434,A49offset,$E1407)-INDEX('PTRM input'!$G$277:$P$326,A49offset,$E1407))*OFFSET($F$7,0,$E1407))/A49taxstdlife))</f>
        <v>0</v>
      </c>
      <c r="AX1407" s="251">
        <f ca="1">IF(A49taxstdlife="n/a","n/a",IF(AX$3&gt;(A49taxstdlife+$E1407),((INDEX('PTRM input'!$G$385:$P$434,A49offset,$E1407)-INDEX('PTRM input'!$G$277:$P$326,A49offset,$E1407))*OFFSET($F$7,0,$E1407))-SUM($G1407:AW1407),((INDEX('PTRM input'!$G$385:$P$434,A49offset,$E1407)-INDEX('PTRM input'!$G$277:$P$326,A49offset,$E1407))*OFFSET($F$7,0,$E1407))/A49taxstdlife))</f>
        <v>0</v>
      </c>
      <c r="AY1407" s="251">
        <f ca="1">IF(A49taxstdlife="n/a","n/a",IF(AY$3&gt;(A49taxstdlife+$E1407),((INDEX('PTRM input'!$G$385:$P$434,A49offset,$E1407)-INDEX('PTRM input'!$G$277:$P$326,A49offset,$E1407))*OFFSET($F$7,0,$E1407))-SUM($G1407:AX1407),((INDEX('PTRM input'!$G$385:$P$434,A49offset,$E1407)-INDEX('PTRM input'!$G$277:$P$326,A49offset,$E1407))*OFFSET($F$7,0,$E1407))/A49taxstdlife))</f>
        <v>0</v>
      </c>
      <c r="AZ1407" s="251">
        <f ca="1">IF(A49taxstdlife="n/a","n/a",IF(AZ$3&gt;(A49taxstdlife+$E1407),((INDEX('PTRM input'!$G$385:$P$434,A49offset,$E1407)-INDEX('PTRM input'!$G$277:$P$326,A49offset,$E1407))*OFFSET($F$7,0,$E1407))-SUM($G1407:AY1407),((INDEX('PTRM input'!$G$385:$P$434,A49offset,$E1407)-INDEX('PTRM input'!$G$277:$P$326,A49offset,$E1407))*OFFSET($F$7,0,$E1407))/A49taxstdlife))</f>
        <v>0</v>
      </c>
      <c r="BA1407" s="251">
        <f ca="1">IF(A49taxstdlife="n/a","n/a",IF(BA$3&gt;(A49taxstdlife+$E1407),((INDEX('PTRM input'!$G$385:$P$434,A49offset,$E1407)-INDEX('PTRM input'!$G$277:$P$326,A49offset,$E1407))*OFFSET($F$7,0,$E1407))-SUM($G1407:AZ1407),((INDEX('PTRM input'!$G$385:$P$434,A49offset,$E1407)-INDEX('PTRM input'!$G$277:$P$326,A49offset,$E1407))*OFFSET($F$7,0,$E1407))/A49taxstdlife))</f>
        <v>0</v>
      </c>
      <c r="BB1407" s="251">
        <f ca="1">IF(A49taxstdlife="n/a","n/a",IF(BB$3&gt;(A49taxstdlife+$E1407),((INDEX('PTRM input'!$G$385:$P$434,A49offset,$E1407)-INDEX('PTRM input'!$G$277:$P$326,A49offset,$E1407))*OFFSET($F$7,0,$E1407))-SUM($G1407:BA1407),((INDEX('PTRM input'!$G$385:$P$434,A49offset,$E1407)-INDEX('PTRM input'!$G$277:$P$326,A49offset,$E1407))*OFFSET($F$7,0,$E1407))/A49taxstdlife))</f>
        <v>0</v>
      </c>
      <c r="BC1407" s="251">
        <f ca="1">IF(A49taxstdlife="n/a","n/a",IF(BC$3&gt;(A49taxstdlife+$E1407),((INDEX('PTRM input'!$G$385:$P$434,A49offset,$E1407)-INDEX('PTRM input'!$G$277:$P$326,A49offset,$E1407))*OFFSET($F$7,0,$E1407))-SUM($G1407:BB1407),((INDEX('PTRM input'!$G$385:$P$434,A49offset,$E1407)-INDEX('PTRM input'!$G$277:$P$326,A49offset,$E1407))*OFFSET($F$7,0,$E1407))/A49taxstdlife))</f>
        <v>0</v>
      </c>
      <c r="BD1407" s="251">
        <f ca="1">IF(A49taxstdlife="n/a","n/a",IF(BD$3&gt;(A49taxstdlife+$E1407),((INDEX('PTRM input'!$G$385:$P$434,A49offset,$E1407)-INDEX('PTRM input'!$G$277:$P$326,A49offset,$E1407))*OFFSET($F$7,0,$E1407))-SUM($G1407:BC1407),((INDEX('PTRM input'!$G$385:$P$434,A49offset,$E1407)-INDEX('PTRM input'!$G$277:$P$326,A49offset,$E1407))*OFFSET($F$7,0,$E1407))/A49taxstdlife))</f>
        <v>0</v>
      </c>
      <c r="BE1407" s="251">
        <f ca="1">IF(A49taxstdlife="n/a","n/a",IF(BE$3&gt;(A49taxstdlife+$E1407),((INDEX('PTRM input'!$G$385:$P$434,A49offset,$E1407)-INDEX('PTRM input'!$G$277:$P$326,A49offset,$E1407))*OFFSET($F$7,0,$E1407))-SUM($G1407:BD1407),((INDEX('PTRM input'!$G$385:$P$434,A49offset,$E1407)-INDEX('PTRM input'!$G$277:$P$326,A49offset,$E1407))*OFFSET($F$7,0,$E1407))/A49taxstdlife))</f>
        <v>0</v>
      </c>
      <c r="BF1407" s="251">
        <f ca="1">IF(A49taxstdlife="n/a","n/a",IF(BF$3&gt;(A49taxstdlife+$E1407),((INDEX('PTRM input'!$G$385:$P$434,A49offset,$E1407)-INDEX('PTRM input'!$G$277:$P$326,A49offset,$E1407))*OFFSET($F$7,0,$E1407))-SUM($G1407:BE1407),((INDEX('PTRM input'!$G$385:$P$434,A49offset,$E1407)-INDEX('PTRM input'!$G$277:$P$326,A49offset,$E1407))*OFFSET($F$7,0,$E1407))/A49taxstdlife))</f>
        <v>0</v>
      </c>
      <c r="BG1407" s="251">
        <f ca="1">IF(A49taxstdlife="n/a","n/a",IF(BG$3&gt;(A49taxstdlife+$E1407),((INDEX('PTRM input'!$G$385:$P$434,A49offset,$E1407)-INDEX('PTRM input'!$G$277:$P$326,A49offset,$E1407))*OFFSET($F$7,0,$E1407))-SUM($G1407:BF1407),((INDEX('PTRM input'!$G$385:$P$434,A49offset,$E1407)-INDEX('PTRM input'!$G$277:$P$326,A49offset,$E1407))*OFFSET($F$7,0,$E1407))/A49taxstdlife))</f>
        <v>0</v>
      </c>
      <c r="BH1407" s="251">
        <f ca="1">IF(A49taxstdlife="n/a","n/a",IF(BH$3&gt;(A49taxstdlife+$E1407),((INDEX('PTRM input'!$G$385:$P$434,A49offset,$E1407)-INDEX('PTRM input'!$G$277:$P$326,A49offset,$E1407))*OFFSET($F$7,0,$E1407))-SUM($G1407:BG1407),((INDEX('PTRM input'!$G$385:$P$434,A49offset,$E1407)-INDEX('PTRM input'!$G$277:$P$326,A49offset,$E1407))*OFFSET($F$7,0,$E1407))/A49taxstdlife))</f>
        <v>0</v>
      </c>
      <c r="BI1407" s="251">
        <f ca="1">IF(A49taxstdlife="n/a","n/a",IF(BI$3&gt;(A49taxstdlife+$E1407),((INDEX('PTRM input'!$G$385:$P$434,A49offset,$E1407)-INDEX('PTRM input'!$G$277:$P$326,A49offset,$E1407))*OFFSET($F$7,0,$E1407))-SUM($G1407:BH1407),((INDEX('PTRM input'!$G$385:$P$434,A49offset,$E1407)-INDEX('PTRM input'!$G$277:$P$326,A49offset,$E1407))*OFFSET($F$7,0,$E1407))/A49taxstdlife))</f>
        <v>0</v>
      </c>
      <c r="BJ1407" s="116"/>
      <c r="BK1407" s="116"/>
      <c r="BL1407" s="116"/>
      <c r="BM1407" s="116"/>
    </row>
    <row r="1408" spans="1:65" ht="12.75" hidden="1" customHeight="1" outlineLevel="2">
      <c r="A1408" s="366"/>
      <c r="B1408" s="19"/>
      <c r="C1408" s="18"/>
      <c r="D1408" s="760"/>
      <c r="E1408" s="86">
        <v>3</v>
      </c>
      <c r="F1408" s="356"/>
      <c r="G1408" s="434"/>
      <c r="H1408" s="435"/>
      <c r="I1408" s="619"/>
      <c r="J1408" s="251">
        <f ca="1">IF(A49taxstdlife="n/a","n/a",IF(J$3&gt;(A49taxstdlife+$E1408),((INDEX('PTRM input'!$G$385:$P$434,A49offset,$E1408)-INDEX('PTRM input'!$G$277:$P$326,A49offset,$E1408))*OFFSET($F$7,0,$E1408))-SUM($G1408:I1408),((INDEX('PTRM input'!$G$385:$P$434,A49offset,$E1408)-INDEX('PTRM input'!$G$277:$P$326,A49offset,$E1408))*OFFSET($F$7,0,$E1408))/A49taxstdlife))</f>
        <v>0</v>
      </c>
      <c r="K1408" s="251">
        <f ca="1">IF(A49taxstdlife="n/a","n/a",IF(K$3&gt;(A49taxstdlife+$E1408),((INDEX('PTRM input'!$G$385:$P$434,A49offset,$E1408)-INDEX('PTRM input'!$G$277:$P$326,A49offset,$E1408))*OFFSET($F$7,0,$E1408))-SUM($G1408:J1408),((INDEX('PTRM input'!$G$385:$P$434,A49offset,$E1408)-INDEX('PTRM input'!$G$277:$P$326,A49offset,$E1408))*OFFSET($F$7,0,$E1408))/A49taxstdlife))</f>
        <v>0</v>
      </c>
      <c r="L1408" s="251">
        <f ca="1">IF(A49taxstdlife="n/a","n/a",IF(L$3&gt;(A49taxstdlife+$E1408),((INDEX('PTRM input'!$G$385:$P$434,A49offset,$E1408)-INDEX('PTRM input'!$G$277:$P$326,A49offset,$E1408))*OFFSET($F$7,0,$E1408))-SUM($G1408:K1408),((INDEX('PTRM input'!$G$385:$P$434,A49offset,$E1408)-INDEX('PTRM input'!$G$277:$P$326,A49offset,$E1408))*OFFSET($F$7,0,$E1408))/A49taxstdlife))</f>
        <v>0</v>
      </c>
      <c r="M1408" s="251">
        <f ca="1">IF(A49taxstdlife="n/a","n/a",IF(M$3&gt;(A49taxstdlife+$E1408),((INDEX('PTRM input'!$G$385:$P$434,A49offset,$E1408)-INDEX('PTRM input'!$G$277:$P$326,A49offset,$E1408))*OFFSET($F$7,0,$E1408))-SUM($G1408:L1408),((INDEX('PTRM input'!$G$385:$P$434,A49offset,$E1408)-INDEX('PTRM input'!$G$277:$P$326,A49offset,$E1408))*OFFSET($F$7,0,$E1408))/A49taxstdlife))</f>
        <v>0</v>
      </c>
      <c r="N1408" s="251">
        <f ca="1">IF(A49taxstdlife="n/a","n/a",IF(N$3&gt;(A49taxstdlife+$E1408),((INDEX('PTRM input'!$G$385:$P$434,A49offset,$E1408)-INDEX('PTRM input'!$G$277:$P$326,A49offset,$E1408))*OFFSET($F$7,0,$E1408))-SUM($G1408:M1408),((INDEX('PTRM input'!$G$385:$P$434,A49offset,$E1408)-INDEX('PTRM input'!$G$277:$P$326,A49offset,$E1408))*OFFSET($F$7,0,$E1408))/A49taxstdlife))</f>
        <v>0</v>
      </c>
      <c r="O1408" s="251">
        <f ca="1">IF(A49taxstdlife="n/a","n/a",IF(O$3&gt;(A49taxstdlife+$E1408),((INDEX('PTRM input'!$G$385:$P$434,A49offset,$E1408)-INDEX('PTRM input'!$G$277:$P$326,A49offset,$E1408))*OFFSET($F$7,0,$E1408))-SUM($G1408:N1408),((INDEX('PTRM input'!$G$385:$P$434,A49offset,$E1408)-INDEX('PTRM input'!$G$277:$P$326,A49offset,$E1408))*OFFSET($F$7,0,$E1408))/A49taxstdlife))</f>
        <v>0</v>
      </c>
      <c r="P1408" s="251">
        <f ca="1">IF(A49taxstdlife="n/a","n/a",IF(P$3&gt;(A49taxstdlife+$E1408),((INDEX('PTRM input'!$G$385:$P$434,A49offset,$E1408)-INDEX('PTRM input'!$G$277:$P$326,A49offset,$E1408))*OFFSET($F$7,0,$E1408))-SUM($G1408:O1408),((INDEX('PTRM input'!$G$385:$P$434,A49offset,$E1408)-INDEX('PTRM input'!$G$277:$P$326,A49offset,$E1408))*OFFSET($F$7,0,$E1408))/A49taxstdlife))</f>
        <v>0</v>
      </c>
      <c r="Q1408" s="251">
        <f ca="1">IF(A49taxstdlife="n/a","n/a",IF(Q$3&gt;(A49taxstdlife+$E1408),((INDEX('PTRM input'!$G$385:$P$434,A49offset,$E1408)-INDEX('PTRM input'!$G$277:$P$326,A49offset,$E1408))*OFFSET($F$7,0,$E1408))-SUM($G1408:P1408),((INDEX('PTRM input'!$G$385:$P$434,A49offset,$E1408)-INDEX('PTRM input'!$G$277:$P$326,A49offset,$E1408))*OFFSET($F$7,0,$E1408))/A49taxstdlife))</f>
        <v>0</v>
      </c>
      <c r="R1408" s="251">
        <f ca="1">IF(A49taxstdlife="n/a","n/a",IF(R$3&gt;(A49taxstdlife+$E1408),((INDEX('PTRM input'!$G$385:$P$434,A49offset,$E1408)-INDEX('PTRM input'!$G$277:$P$326,A49offset,$E1408))*OFFSET($F$7,0,$E1408))-SUM($G1408:Q1408),((INDEX('PTRM input'!$G$385:$P$434,A49offset,$E1408)-INDEX('PTRM input'!$G$277:$P$326,A49offset,$E1408))*OFFSET($F$7,0,$E1408))/A49taxstdlife))</f>
        <v>0</v>
      </c>
      <c r="S1408" s="251">
        <f ca="1">IF(A49taxstdlife="n/a","n/a",IF(S$3&gt;(A49taxstdlife+$E1408),((INDEX('PTRM input'!$G$385:$P$434,A49offset,$E1408)-INDEX('PTRM input'!$G$277:$P$326,A49offset,$E1408))*OFFSET($F$7,0,$E1408))-SUM($G1408:R1408),((INDEX('PTRM input'!$G$385:$P$434,A49offset,$E1408)-INDEX('PTRM input'!$G$277:$P$326,A49offset,$E1408))*OFFSET($F$7,0,$E1408))/A49taxstdlife))</f>
        <v>0</v>
      </c>
      <c r="T1408" s="251">
        <f ca="1">IF(A49taxstdlife="n/a","n/a",IF(T$3&gt;(A49taxstdlife+$E1408),((INDEX('PTRM input'!$G$385:$P$434,A49offset,$E1408)-INDEX('PTRM input'!$G$277:$P$326,A49offset,$E1408))*OFFSET($F$7,0,$E1408))-SUM($G1408:S1408),((INDEX('PTRM input'!$G$385:$P$434,A49offset,$E1408)-INDEX('PTRM input'!$G$277:$P$326,A49offset,$E1408))*OFFSET($F$7,0,$E1408))/A49taxstdlife))</f>
        <v>0</v>
      </c>
      <c r="U1408" s="251">
        <f ca="1">IF(A49taxstdlife="n/a","n/a",IF(U$3&gt;(A49taxstdlife+$E1408),((INDEX('PTRM input'!$G$385:$P$434,A49offset,$E1408)-INDEX('PTRM input'!$G$277:$P$326,A49offset,$E1408))*OFFSET($F$7,0,$E1408))-SUM($G1408:T1408),((INDEX('PTRM input'!$G$385:$P$434,A49offset,$E1408)-INDEX('PTRM input'!$G$277:$P$326,A49offset,$E1408))*OFFSET($F$7,0,$E1408))/A49taxstdlife))</f>
        <v>0</v>
      </c>
      <c r="V1408" s="251">
        <f ca="1">IF(A49taxstdlife="n/a","n/a",IF(V$3&gt;(A49taxstdlife+$E1408),((INDEX('PTRM input'!$G$385:$P$434,A49offset,$E1408)-INDEX('PTRM input'!$G$277:$P$326,A49offset,$E1408))*OFFSET($F$7,0,$E1408))-SUM($G1408:U1408),((INDEX('PTRM input'!$G$385:$P$434,A49offset,$E1408)-INDEX('PTRM input'!$G$277:$P$326,A49offset,$E1408))*OFFSET($F$7,0,$E1408))/A49taxstdlife))</f>
        <v>0</v>
      </c>
      <c r="W1408" s="251">
        <f ca="1">IF(A49taxstdlife="n/a","n/a",IF(W$3&gt;(A49taxstdlife+$E1408),((INDEX('PTRM input'!$G$385:$P$434,A49offset,$E1408)-INDEX('PTRM input'!$G$277:$P$326,A49offset,$E1408))*OFFSET($F$7,0,$E1408))-SUM($G1408:V1408),((INDEX('PTRM input'!$G$385:$P$434,A49offset,$E1408)-INDEX('PTRM input'!$G$277:$P$326,A49offset,$E1408))*OFFSET($F$7,0,$E1408))/A49taxstdlife))</f>
        <v>0</v>
      </c>
      <c r="X1408" s="251">
        <f ca="1">IF(A49taxstdlife="n/a","n/a",IF(X$3&gt;(A49taxstdlife+$E1408),((INDEX('PTRM input'!$G$385:$P$434,A49offset,$E1408)-INDEX('PTRM input'!$G$277:$P$326,A49offset,$E1408))*OFFSET($F$7,0,$E1408))-SUM($G1408:W1408),((INDEX('PTRM input'!$G$385:$P$434,A49offset,$E1408)-INDEX('PTRM input'!$G$277:$P$326,A49offset,$E1408))*OFFSET($F$7,0,$E1408))/A49taxstdlife))</f>
        <v>0</v>
      </c>
      <c r="Y1408" s="251">
        <f ca="1">IF(A49taxstdlife="n/a","n/a",IF(Y$3&gt;(A49taxstdlife+$E1408),((INDEX('PTRM input'!$G$385:$P$434,A49offset,$E1408)-INDEX('PTRM input'!$G$277:$P$326,A49offset,$E1408))*OFFSET($F$7,0,$E1408))-SUM($G1408:X1408),((INDEX('PTRM input'!$G$385:$P$434,A49offset,$E1408)-INDEX('PTRM input'!$G$277:$P$326,A49offset,$E1408))*OFFSET($F$7,0,$E1408))/A49taxstdlife))</f>
        <v>0</v>
      </c>
      <c r="Z1408" s="251">
        <f ca="1">IF(A49taxstdlife="n/a","n/a",IF(Z$3&gt;(A49taxstdlife+$E1408),((INDEX('PTRM input'!$G$385:$P$434,A49offset,$E1408)-INDEX('PTRM input'!$G$277:$P$326,A49offset,$E1408))*OFFSET($F$7,0,$E1408))-SUM($G1408:Y1408),((INDEX('PTRM input'!$G$385:$P$434,A49offset,$E1408)-INDEX('PTRM input'!$G$277:$P$326,A49offset,$E1408))*OFFSET($F$7,0,$E1408))/A49taxstdlife))</f>
        <v>0</v>
      </c>
      <c r="AA1408" s="251">
        <f ca="1">IF(A49taxstdlife="n/a","n/a",IF(AA$3&gt;(A49taxstdlife+$E1408),((INDEX('PTRM input'!$G$385:$P$434,A49offset,$E1408)-INDEX('PTRM input'!$G$277:$P$326,A49offset,$E1408))*OFFSET($F$7,0,$E1408))-SUM($G1408:Z1408),((INDEX('PTRM input'!$G$385:$P$434,A49offset,$E1408)-INDEX('PTRM input'!$G$277:$P$326,A49offset,$E1408))*OFFSET($F$7,0,$E1408))/A49taxstdlife))</f>
        <v>0</v>
      </c>
      <c r="AB1408" s="251">
        <f ca="1">IF(A49taxstdlife="n/a","n/a",IF(AB$3&gt;(A49taxstdlife+$E1408),((INDEX('PTRM input'!$G$385:$P$434,A49offset,$E1408)-INDEX('PTRM input'!$G$277:$P$326,A49offset,$E1408))*OFFSET($F$7,0,$E1408))-SUM($G1408:AA1408),((INDEX('PTRM input'!$G$385:$P$434,A49offset,$E1408)-INDEX('PTRM input'!$G$277:$P$326,A49offset,$E1408))*OFFSET($F$7,0,$E1408))/A49taxstdlife))</f>
        <v>0</v>
      </c>
      <c r="AC1408" s="251">
        <f ca="1">IF(A49taxstdlife="n/a","n/a",IF(AC$3&gt;(A49taxstdlife+$E1408),((INDEX('PTRM input'!$G$385:$P$434,A49offset,$E1408)-INDEX('PTRM input'!$G$277:$P$326,A49offset,$E1408))*OFFSET($F$7,0,$E1408))-SUM($G1408:AB1408),((INDEX('PTRM input'!$G$385:$P$434,A49offset,$E1408)-INDEX('PTRM input'!$G$277:$P$326,A49offset,$E1408))*OFFSET($F$7,0,$E1408))/A49taxstdlife))</f>
        <v>0</v>
      </c>
      <c r="AD1408" s="251">
        <f ca="1">IF(A49taxstdlife="n/a","n/a",IF(AD$3&gt;(A49taxstdlife+$E1408),((INDEX('PTRM input'!$G$385:$P$434,A49offset,$E1408)-INDEX('PTRM input'!$G$277:$P$326,A49offset,$E1408))*OFFSET($F$7,0,$E1408))-SUM($G1408:AC1408),((INDEX('PTRM input'!$G$385:$P$434,A49offset,$E1408)-INDEX('PTRM input'!$G$277:$P$326,A49offset,$E1408))*OFFSET($F$7,0,$E1408))/A49taxstdlife))</f>
        <v>0</v>
      </c>
      <c r="AE1408" s="251">
        <f ca="1">IF(A49taxstdlife="n/a","n/a",IF(AE$3&gt;(A49taxstdlife+$E1408),((INDEX('PTRM input'!$G$385:$P$434,A49offset,$E1408)-INDEX('PTRM input'!$G$277:$P$326,A49offset,$E1408))*OFFSET($F$7,0,$E1408))-SUM($G1408:AD1408),((INDEX('PTRM input'!$G$385:$P$434,A49offset,$E1408)-INDEX('PTRM input'!$G$277:$P$326,A49offset,$E1408))*OFFSET($F$7,0,$E1408))/A49taxstdlife))</f>
        <v>0</v>
      </c>
      <c r="AF1408" s="251">
        <f ca="1">IF(A49taxstdlife="n/a","n/a",IF(AF$3&gt;(A49taxstdlife+$E1408),((INDEX('PTRM input'!$G$385:$P$434,A49offset,$E1408)-INDEX('PTRM input'!$G$277:$P$326,A49offset,$E1408))*OFFSET($F$7,0,$E1408))-SUM($G1408:AE1408),((INDEX('PTRM input'!$G$385:$P$434,A49offset,$E1408)-INDEX('PTRM input'!$G$277:$P$326,A49offset,$E1408))*OFFSET($F$7,0,$E1408))/A49taxstdlife))</f>
        <v>0</v>
      </c>
      <c r="AG1408" s="251">
        <f ca="1">IF(A49taxstdlife="n/a","n/a",IF(AG$3&gt;(A49taxstdlife+$E1408),((INDEX('PTRM input'!$G$385:$P$434,A49offset,$E1408)-INDEX('PTRM input'!$G$277:$P$326,A49offset,$E1408))*OFFSET($F$7,0,$E1408))-SUM($G1408:AF1408),((INDEX('PTRM input'!$G$385:$P$434,A49offset,$E1408)-INDEX('PTRM input'!$G$277:$P$326,A49offset,$E1408))*OFFSET($F$7,0,$E1408))/A49taxstdlife))</f>
        <v>0</v>
      </c>
      <c r="AH1408" s="251">
        <f ca="1">IF(A49taxstdlife="n/a","n/a",IF(AH$3&gt;(A49taxstdlife+$E1408),((INDEX('PTRM input'!$G$385:$P$434,A49offset,$E1408)-INDEX('PTRM input'!$G$277:$P$326,A49offset,$E1408))*OFFSET($F$7,0,$E1408))-SUM($G1408:AG1408),((INDEX('PTRM input'!$G$385:$P$434,A49offset,$E1408)-INDEX('PTRM input'!$G$277:$P$326,A49offset,$E1408))*OFFSET($F$7,0,$E1408))/A49taxstdlife))</f>
        <v>0</v>
      </c>
      <c r="AI1408" s="251">
        <f ca="1">IF(A49taxstdlife="n/a","n/a",IF(AI$3&gt;(A49taxstdlife+$E1408),((INDEX('PTRM input'!$G$385:$P$434,A49offset,$E1408)-INDEX('PTRM input'!$G$277:$P$326,A49offset,$E1408))*OFFSET($F$7,0,$E1408))-SUM($G1408:AH1408),((INDEX('PTRM input'!$G$385:$P$434,A49offset,$E1408)-INDEX('PTRM input'!$G$277:$P$326,A49offset,$E1408))*OFFSET($F$7,0,$E1408))/A49taxstdlife))</f>
        <v>0</v>
      </c>
      <c r="AJ1408" s="251">
        <f ca="1">IF(A49taxstdlife="n/a","n/a",IF(AJ$3&gt;(A49taxstdlife+$E1408),((INDEX('PTRM input'!$G$385:$P$434,A49offset,$E1408)-INDEX('PTRM input'!$G$277:$P$326,A49offset,$E1408))*OFFSET($F$7,0,$E1408))-SUM($G1408:AI1408),((INDEX('PTRM input'!$G$385:$P$434,A49offset,$E1408)-INDEX('PTRM input'!$G$277:$P$326,A49offset,$E1408))*OFFSET($F$7,0,$E1408))/A49taxstdlife))</f>
        <v>0</v>
      </c>
      <c r="AK1408" s="251">
        <f ca="1">IF(A49taxstdlife="n/a","n/a",IF(AK$3&gt;(A49taxstdlife+$E1408),((INDEX('PTRM input'!$G$385:$P$434,A49offset,$E1408)-INDEX('PTRM input'!$G$277:$P$326,A49offset,$E1408))*OFFSET($F$7,0,$E1408))-SUM($G1408:AJ1408),((INDEX('PTRM input'!$G$385:$P$434,A49offset,$E1408)-INDEX('PTRM input'!$G$277:$P$326,A49offset,$E1408))*OFFSET($F$7,0,$E1408))/A49taxstdlife))</f>
        <v>0</v>
      </c>
      <c r="AL1408" s="251">
        <f ca="1">IF(A49taxstdlife="n/a","n/a",IF(AL$3&gt;(A49taxstdlife+$E1408),((INDEX('PTRM input'!$G$385:$P$434,A49offset,$E1408)-INDEX('PTRM input'!$G$277:$P$326,A49offset,$E1408))*OFFSET($F$7,0,$E1408))-SUM($G1408:AK1408),((INDEX('PTRM input'!$G$385:$P$434,A49offset,$E1408)-INDEX('PTRM input'!$G$277:$P$326,A49offset,$E1408))*OFFSET($F$7,0,$E1408))/A49taxstdlife))</f>
        <v>0</v>
      </c>
      <c r="AM1408" s="251">
        <f ca="1">IF(A49taxstdlife="n/a","n/a",IF(AM$3&gt;(A49taxstdlife+$E1408),((INDEX('PTRM input'!$G$385:$P$434,A49offset,$E1408)-INDEX('PTRM input'!$G$277:$P$326,A49offset,$E1408))*OFFSET($F$7,0,$E1408))-SUM($G1408:AL1408),((INDEX('PTRM input'!$G$385:$P$434,A49offset,$E1408)-INDEX('PTRM input'!$G$277:$P$326,A49offset,$E1408))*OFFSET($F$7,0,$E1408))/A49taxstdlife))</f>
        <v>0</v>
      </c>
      <c r="AN1408" s="251">
        <f ca="1">IF(A49taxstdlife="n/a","n/a",IF(AN$3&gt;(A49taxstdlife+$E1408),((INDEX('PTRM input'!$G$385:$P$434,A49offset,$E1408)-INDEX('PTRM input'!$G$277:$P$326,A49offset,$E1408))*OFFSET($F$7,0,$E1408))-SUM($G1408:AM1408),((INDEX('PTRM input'!$G$385:$P$434,A49offset,$E1408)-INDEX('PTRM input'!$G$277:$P$326,A49offset,$E1408))*OFFSET($F$7,0,$E1408))/A49taxstdlife))</f>
        <v>0</v>
      </c>
      <c r="AO1408" s="251">
        <f ca="1">IF(A49taxstdlife="n/a","n/a",IF(AO$3&gt;(A49taxstdlife+$E1408),((INDEX('PTRM input'!$G$385:$P$434,A49offset,$E1408)-INDEX('PTRM input'!$G$277:$P$326,A49offset,$E1408))*OFFSET($F$7,0,$E1408))-SUM($G1408:AN1408),((INDEX('PTRM input'!$G$385:$P$434,A49offset,$E1408)-INDEX('PTRM input'!$G$277:$P$326,A49offset,$E1408))*OFFSET($F$7,0,$E1408))/A49taxstdlife))</f>
        <v>0</v>
      </c>
      <c r="AP1408" s="251">
        <f ca="1">IF(A49taxstdlife="n/a","n/a",IF(AP$3&gt;(A49taxstdlife+$E1408),((INDEX('PTRM input'!$G$385:$P$434,A49offset,$E1408)-INDEX('PTRM input'!$G$277:$P$326,A49offset,$E1408))*OFFSET($F$7,0,$E1408))-SUM($G1408:AO1408),((INDEX('PTRM input'!$G$385:$P$434,A49offset,$E1408)-INDEX('PTRM input'!$G$277:$P$326,A49offset,$E1408))*OFFSET($F$7,0,$E1408))/A49taxstdlife))</f>
        <v>0</v>
      </c>
      <c r="AQ1408" s="251">
        <f ca="1">IF(A49taxstdlife="n/a","n/a",IF(AQ$3&gt;(A49taxstdlife+$E1408),((INDEX('PTRM input'!$G$385:$P$434,A49offset,$E1408)-INDEX('PTRM input'!$G$277:$P$326,A49offset,$E1408))*OFFSET($F$7,0,$E1408))-SUM($G1408:AP1408),((INDEX('PTRM input'!$G$385:$P$434,A49offset,$E1408)-INDEX('PTRM input'!$G$277:$P$326,A49offset,$E1408))*OFFSET($F$7,0,$E1408))/A49taxstdlife))</f>
        <v>0</v>
      </c>
      <c r="AR1408" s="251">
        <f ca="1">IF(A49taxstdlife="n/a","n/a",IF(AR$3&gt;(A49taxstdlife+$E1408),((INDEX('PTRM input'!$G$385:$P$434,A49offset,$E1408)-INDEX('PTRM input'!$G$277:$P$326,A49offset,$E1408))*OFFSET($F$7,0,$E1408))-SUM($G1408:AQ1408),((INDEX('PTRM input'!$G$385:$P$434,A49offset,$E1408)-INDEX('PTRM input'!$G$277:$P$326,A49offset,$E1408))*OFFSET($F$7,0,$E1408))/A49taxstdlife))</f>
        <v>0</v>
      </c>
      <c r="AS1408" s="251">
        <f ca="1">IF(A49taxstdlife="n/a","n/a",IF(AS$3&gt;(A49taxstdlife+$E1408),((INDEX('PTRM input'!$G$385:$P$434,A49offset,$E1408)-INDEX('PTRM input'!$G$277:$P$326,A49offset,$E1408))*OFFSET($F$7,0,$E1408))-SUM($G1408:AR1408),((INDEX('PTRM input'!$G$385:$P$434,A49offset,$E1408)-INDEX('PTRM input'!$G$277:$P$326,A49offset,$E1408))*OFFSET($F$7,0,$E1408))/A49taxstdlife))</f>
        <v>0</v>
      </c>
      <c r="AT1408" s="251">
        <f ca="1">IF(A49taxstdlife="n/a","n/a",IF(AT$3&gt;(A49taxstdlife+$E1408),((INDEX('PTRM input'!$G$385:$P$434,A49offset,$E1408)-INDEX('PTRM input'!$G$277:$P$326,A49offset,$E1408))*OFFSET($F$7,0,$E1408))-SUM($G1408:AS1408),((INDEX('PTRM input'!$G$385:$P$434,A49offset,$E1408)-INDEX('PTRM input'!$G$277:$P$326,A49offset,$E1408))*OFFSET($F$7,0,$E1408))/A49taxstdlife))</f>
        <v>0</v>
      </c>
      <c r="AU1408" s="251">
        <f ca="1">IF(A49taxstdlife="n/a","n/a",IF(AU$3&gt;(A49taxstdlife+$E1408),((INDEX('PTRM input'!$G$385:$P$434,A49offset,$E1408)-INDEX('PTRM input'!$G$277:$P$326,A49offset,$E1408))*OFFSET($F$7,0,$E1408))-SUM($G1408:AT1408),((INDEX('PTRM input'!$G$385:$P$434,A49offset,$E1408)-INDEX('PTRM input'!$G$277:$P$326,A49offset,$E1408))*OFFSET($F$7,0,$E1408))/A49taxstdlife))</f>
        <v>0</v>
      </c>
      <c r="AV1408" s="251">
        <f ca="1">IF(A49taxstdlife="n/a","n/a",IF(AV$3&gt;(A49taxstdlife+$E1408),((INDEX('PTRM input'!$G$385:$P$434,A49offset,$E1408)-INDEX('PTRM input'!$G$277:$P$326,A49offset,$E1408))*OFFSET($F$7,0,$E1408))-SUM($G1408:AU1408),((INDEX('PTRM input'!$G$385:$P$434,A49offset,$E1408)-INDEX('PTRM input'!$G$277:$P$326,A49offset,$E1408))*OFFSET($F$7,0,$E1408))/A49taxstdlife))</f>
        <v>0</v>
      </c>
      <c r="AW1408" s="251">
        <f ca="1">IF(A49taxstdlife="n/a","n/a",IF(AW$3&gt;(A49taxstdlife+$E1408),((INDEX('PTRM input'!$G$385:$P$434,A49offset,$E1408)-INDEX('PTRM input'!$G$277:$P$326,A49offset,$E1408))*OFFSET($F$7,0,$E1408))-SUM($G1408:AV1408),((INDEX('PTRM input'!$G$385:$P$434,A49offset,$E1408)-INDEX('PTRM input'!$G$277:$P$326,A49offset,$E1408))*OFFSET($F$7,0,$E1408))/A49taxstdlife))</f>
        <v>0</v>
      </c>
      <c r="AX1408" s="251">
        <f ca="1">IF(A49taxstdlife="n/a","n/a",IF(AX$3&gt;(A49taxstdlife+$E1408),((INDEX('PTRM input'!$G$385:$P$434,A49offset,$E1408)-INDEX('PTRM input'!$G$277:$P$326,A49offset,$E1408))*OFFSET($F$7,0,$E1408))-SUM($G1408:AW1408),((INDEX('PTRM input'!$G$385:$P$434,A49offset,$E1408)-INDEX('PTRM input'!$G$277:$P$326,A49offset,$E1408))*OFFSET($F$7,0,$E1408))/A49taxstdlife))</f>
        <v>0</v>
      </c>
      <c r="AY1408" s="251">
        <f ca="1">IF(A49taxstdlife="n/a","n/a",IF(AY$3&gt;(A49taxstdlife+$E1408),((INDEX('PTRM input'!$G$385:$P$434,A49offset,$E1408)-INDEX('PTRM input'!$G$277:$P$326,A49offset,$E1408))*OFFSET($F$7,0,$E1408))-SUM($G1408:AX1408),((INDEX('PTRM input'!$G$385:$P$434,A49offset,$E1408)-INDEX('PTRM input'!$G$277:$P$326,A49offset,$E1408))*OFFSET($F$7,0,$E1408))/A49taxstdlife))</f>
        <v>0</v>
      </c>
      <c r="AZ1408" s="251">
        <f ca="1">IF(A49taxstdlife="n/a","n/a",IF(AZ$3&gt;(A49taxstdlife+$E1408),((INDEX('PTRM input'!$G$385:$P$434,A49offset,$E1408)-INDEX('PTRM input'!$G$277:$P$326,A49offset,$E1408))*OFFSET($F$7,0,$E1408))-SUM($G1408:AY1408),((INDEX('PTRM input'!$G$385:$P$434,A49offset,$E1408)-INDEX('PTRM input'!$G$277:$P$326,A49offset,$E1408))*OFFSET($F$7,0,$E1408))/A49taxstdlife))</f>
        <v>0</v>
      </c>
      <c r="BA1408" s="251">
        <f ca="1">IF(A49taxstdlife="n/a","n/a",IF(BA$3&gt;(A49taxstdlife+$E1408),((INDEX('PTRM input'!$G$385:$P$434,A49offset,$E1408)-INDEX('PTRM input'!$G$277:$P$326,A49offset,$E1408))*OFFSET($F$7,0,$E1408))-SUM($G1408:AZ1408),((INDEX('PTRM input'!$G$385:$P$434,A49offset,$E1408)-INDEX('PTRM input'!$G$277:$P$326,A49offset,$E1408))*OFFSET($F$7,0,$E1408))/A49taxstdlife))</f>
        <v>0</v>
      </c>
      <c r="BB1408" s="251">
        <f ca="1">IF(A49taxstdlife="n/a","n/a",IF(BB$3&gt;(A49taxstdlife+$E1408),((INDEX('PTRM input'!$G$385:$P$434,A49offset,$E1408)-INDEX('PTRM input'!$G$277:$P$326,A49offset,$E1408))*OFFSET($F$7,0,$E1408))-SUM($G1408:BA1408),((INDEX('PTRM input'!$G$385:$P$434,A49offset,$E1408)-INDEX('PTRM input'!$G$277:$P$326,A49offset,$E1408))*OFFSET($F$7,0,$E1408))/A49taxstdlife))</f>
        <v>0</v>
      </c>
      <c r="BC1408" s="251">
        <f ca="1">IF(A49taxstdlife="n/a","n/a",IF(BC$3&gt;(A49taxstdlife+$E1408),((INDEX('PTRM input'!$G$385:$P$434,A49offset,$E1408)-INDEX('PTRM input'!$G$277:$P$326,A49offset,$E1408))*OFFSET($F$7,0,$E1408))-SUM($G1408:BB1408),((INDEX('PTRM input'!$G$385:$P$434,A49offset,$E1408)-INDEX('PTRM input'!$G$277:$P$326,A49offset,$E1408))*OFFSET($F$7,0,$E1408))/A49taxstdlife))</f>
        <v>0</v>
      </c>
      <c r="BD1408" s="251">
        <f ca="1">IF(A49taxstdlife="n/a","n/a",IF(BD$3&gt;(A49taxstdlife+$E1408),((INDEX('PTRM input'!$G$385:$P$434,A49offset,$E1408)-INDEX('PTRM input'!$G$277:$P$326,A49offset,$E1408))*OFFSET($F$7,0,$E1408))-SUM($G1408:BC1408),((INDEX('PTRM input'!$G$385:$P$434,A49offset,$E1408)-INDEX('PTRM input'!$G$277:$P$326,A49offset,$E1408))*OFFSET($F$7,0,$E1408))/A49taxstdlife))</f>
        <v>0</v>
      </c>
      <c r="BE1408" s="251">
        <f ca="1">IF(A49taxstdlife="n/a","n/a",IF(BE$3&gt;(A49taxstdlife+$E1408),((INDEX('PTRM input'!$G$385:$P$434,A49offset,$E1408)-INDEX('PTRM input'!$G$277:$P$326,A49offset,$E1408))*OFFSET($F$7,0,$E1408))-SUM($G1408:BD1408),((INDEX('PTRM input'!$G$385:$P$434,A49offset,$E1408)-INDEX('PTRM input'!$G$277:$P$326,A49offset,$E1408))*OFFSET($F$7,0,$E1408))/A49taxstdlife))</f>
        <v>0</v>
      </c>
      <c r="BF1408" s="251">
        <f ca="1">IF(A49taxstdlife="n/a","n/a",IF(BF$3&gt;(A49taxstdlife+$E1408),((INDEX('PTRM input'!$G$385:$P$434,A49offset,$E1408)-INDEX('PTRM input'!$G$277:$P$326,A49offset,$E1408))*OFFSET($F$7,0,$E1408))-SUM($G1408:BE1408),((INDEX('PTRM input'!$G$385:$P$434,A49offset,$E1408)-INDEX('PTRM input'!$G$277:$P$326,A49offset,$E1408))*OFFSET($F$7,0,$E1408))/A49taxstdlife))</f>
        <v>0</v>
      </c>
      <c r="BG1408" s="251">
        <f ca="1">IF(A49taxstdlife="n/a","n/a",IF(BG$3&gt;(A49taxstdlife+$E1408),((INDEX('PTRM input'!$G$385:$P$434,A49offset,$E1408)-INDEX('PTRM input'!$G$277:$P$326,A49offset,$E1408))*OFFSET($F$7,0,$E1408))-SUM($G1408:BF1408),((INDEX('PTRM input'!$G$385:$P$434,A49offset,$E1408)-INDEX('PTRM input'!$G$277:$P$326,A49offset,$E1408))*OFFSET($F$7,0,$E1408))/A49taxstdlife))</f>
        <v>0</v>
      </c>
      <c r="BH1408" s="251">
        <f ca="1">IF(A49taxstdlife="n/a","n/a",IF(BH$3&gt;(A49taxstdlife+$E1408),((INDEX('PTRM input'!$G$385:$P$434,A49offset,$E1408)-INDEX('PTRM input'!$G$277:$P$326,A49offset,$E1408))*OFFSET($F$7,0,$E1408))-SUM($G1408:BG1408),((INDEX('PTRM input'!$G$385:$P$434,A49offset,$E1408)-INDEX('PTRM input'!$G$277:$P$326,A49offset,$E1408))*OFFSET($F$7,0,$E1408))/A49taxstdlife))</f>
        <v>0</v>
      </c>
      <c r="BI1408" s="251">
        <f ca="1">IF(A49taxstdlife="n/a","n/a",IF(BI$3&gt;(A49taxstdlife+$E1408),((INDEX('PTRM input'!$G$385:$P$434,A49offset,$E1408)-INDEX('PTRM input'!$G$277:$P$326,A49offset,$E1408))*OFFSET($F$7,0,$E1408))-SUM($G1408:BH1408),((INDEX('PTRM input'!$G$385:$P$434,A49offset,$E1408)-INDEX('PTRM input'!$G$277:$P$326,A49offset,$E1408))*OFFSET($F$7,0,$E1408))/A49taxstdlife))</f>
        <v>0</v>
      </c>
      <c r="BJ1408" s="163"/>
      <c r="BK1408" s="116"/>
      <c r="BL1408" s="116"/>
      <c r="BM1408" s="116"/>
    </row>
    <row r="1409" spans="1:65" ht="12.75" hidden="1" customHeight="1" outlineLevel="2">
      <c r="A1409" s="366"/>
      <c r="B1409" s="19"/>
      <c r="C1409" s="18"/>
      <c r="D1409" s="760"/>
      <c r="E1409" s="86">
        <v>4</v>
      </c>
      <c r="F1409" s="356"/>
      <c r="G1409" s="434"/>
      <c r="H1409" s="435"/>
      <c r="I1409" s="435"/>
      <c r="J1409" s="619"/>
      <c r="K1409" s="251">
        <f ca="1">IF(A49taxstdlife="n/a","n/a",IF(K$3&gt;(A49taxstdlife+$E1409),((INDEX('PTRM input'!$G$385:$P$434,A49offset,$E1409)-INDEX('PTRM input'!$G$277:$P$326,A49offset,$E1409))*OFFSET($F$7,0,$E1409))-SUM($G1409:J1409),((INDEX('PTRM input'!$G$385:$P$434,A49offset,$E1409)-INDEX('PTRM input'!$G$277:$P$326,A49offset,$E1409))*OFFSET($F$7,0,$E1409))/A49taxstdlife))</f>
        <v>0</v>
      </c>
      <c r="L1409" s="251">
        <f ca="1">IF(A49taxstdlife="n/a","n/a",IF(L$3&gt;(A49taxstdlife+$E1409),((INDEX('PTRM input'!$G$385:$P$434,A49offset,$E1409)-INDEX('PTRM input'!$G$277:$P$326,A49offset,$E1409))*OFFSET($F$7,0,$E1409))-SUM($G1409:K1409),((INDEX('PTRM input'!$G$385:$P$434,A49offset,$E1409)-INDEX('PTRM input'!$G$277:$P$326,A49offset,$E1409))*OFFSET($F$7,0,$E1409))/A49taxstdlife))</f>
        <v>0</v>
      </c>
      <c r="M1409" s="251">
        <f ca="1">IF(A49taxstdlife="n/a","n/a",IF(M$3&gt;(A49taxstdlife+$E1409),((INDEX('PTRM input'!$G$385:$P$434,A49offset,$E1409)-INDEX('PTRM input'!$G$277:$P$326,A49offset,$E1409))*OFFSET($F$7,0,$E1409))-SUM($G1409:L1409),((INDEX('PTRM input'!$G$385:$P$434,A49offset,$E1409)-INDEX('PTRM input'!$G$277:$P$326,A49offset,$E1409))*OFFSET($F$7,0,$E1409))/A49taxstdlife))</f>
        <v>0</v>
      </c>
      <c r="N1409" s="251">
        <f ca="1">IF(A49taxstdlife="n/a","n/a",IF(N$3&gt;(A49taxstdlife+$E1409),((INDEX('PTRM input'!$G$385:$P$434,A49offset,$E1409)-INDEX('PTRM input'!$G$277:$P$326,A49offset,$E1409))*OFFSET($F$7,0,$E1409))-SUM($G1409:M1409),((INDEX('PTRM input'!$G$385:$P$434,A49offset,$E1409)-INDEX('PTRM input'!$G$277:$P$326,A49offset,$E1409))*OFFSET($F$7,0,$E1409))/A49taxstdlife))</f>
        <v>0</v>
      </c>
      <c r="O1409" s="251">
        <f ca="1">IF(A49taxstdlife="n/a","n/a",IF(O$3&gt;(A49taxstdlife+$E1409),((INDEX('PTRM input'!$G$385:$P$434,A49offset,$E1409)-INDEX('PTRM input'!$G$277:$P$326,A49offset,$E1409))*OFFSET($F$7,0,$E1409))-SUM($G1409:N1409),((INDEX('PTRM input'!$G$385:$P$434,A49offset,$E1409)-INDEX('PTRM input'!$G$277:$P$326,A49offset,$E1409))*OFFSET($F$7,0,$E1409))/A49taxstdlife))</f>
        <v>0</v>
      </c>
      <c r="P1409" s="251">
        <f ca="1">IF(A49taxstdlife="n/a","n/a",IF(P$3&gt;(A49taxstdlife+$E1409),((INDEX('PTRM input'!$G$385:$P$434,A49offset,$E1409)-INDEX('PTRM input'!$G$277:$P$326,A49offset,$E1409))*OFFSET($F$7,0,$E1409))-SUM($G1409:O1409),((INDEX('PTRM input'!$G$385:$P$434,A49offset,$E1409)-INDEX('PTRM input'!$G$277:$P$326,A49offset,$E1409))*OFFSET($F$7,0,$E1409))/A49taxstdlife))</f>
        <v>0</v>
      </c>
      <c r="Q1409" s="251">
        <f ca="1">IF(A49taxstdlife="n/a","n/a",IF(Q$3&gt;(A49taxstdlife+$E1409),((INDEX('PTRM input'!$G$385:$P$434,A49offset,$E1409)-INDEX('PTRM input'!$G$277:$P$326,A49offset,$E1409))*OFFSET($F$7,0,$E1409))-SUM($G1409:P1409),((INDEX('PTRM input'!$G$385:$P$434,A49offset,$E1409)-INDEX('PTRM input'!$G$277:$P$326,A49offset,$E1409))*OFFSET($F$7,0,$E1409))/A49taxstdlife))</f>
        <v>0</v>
      </c>
      <c r="R1409" s="251">
        <f ca="1">IF(A49taxstdlife="n/a","n/a",IF(R$3&gt;(A49taxstdlife+$E1409),((INDEX('PTRM input'!$G$385:$P$434,A49offset,$E1409)-INDEX('PTRM input'!$G$277:$P$326,A49offset,$E1409))*OFFSET($F$7,0,$E1409))-SUM($G1409:Q1409),((INDEX('PTRM input'!$G$385:$P$434,A49offset,$E1409)-INDEX('PTRM input'!$G$277:$P$326,A49offset,$E1409))*OFFSET($F$7,0,$E1409))/A49taxstdlife))</f>
        <v>0</v>
      </c>
      <c r="S1409" s="251">
        <f ca="1">IF(A49taxstdlife="n/a","n/a",IF(S$3&gt;(A49taxstdlife+$E1409),((INDEX('PTRM input'!$G$385:$P$434,A49offset,$E1409)-INDEX('PTRM input'!$G$277:$P$326,A49offset,$E1409))*OFFSET($F$7,0,$E1409))-SUM($G1409:R1409),((INDEX('PTRM input'!$G$385:$P$434,A49offset,$E1409)-INDEX('PTRM input'!$G$277:$P$326,A49offset,$E1409))*OFFSET($F$7,0,$E1409))/A49taxstdlife))</f>
        <v>0</v>
      </c>
      <c r="T1409" s="251">
        <f ca="1">IF(A49taxstdlife="n/a","n/a",IF(T$3&gt;(A49taxstdlife+$E1409),((INDEX('PTRM input'!$G$385:$P$434,A49offset,$E1409)-INDEX('PTRM input'!$G$277:$P$326,A49offset,$E1409))*OFFSET($F$7,0,$E1409))-SUM($G1409:S1409),((INDEX('PTRM input'!$G$385:$P$434,A49offset,$E1409)-INDEX('PTRM input'!$G$277:$P$326,A49offset,$E1409))*OFFSET($F$7,0,$E1409))/A49taxstdlife))</f>
        <v>0</v>
      </c>
      <c r="U1409" s="251">
        <f ca="1">IF(A49taxstdlife="n/a","n/a",IF(U$3&gt;(A49taxstdlife+$E1409),((INDEX('PTRM input'!$G$385:$P$434,A49offset,$E1409)-INDEX('PTRM input'!$G$277:$P$326,A49offset,$E1409))*OFFSET($F$7,0,$E1409))-SUM($G1409:T1409),((INDEX('PTRM input'!$G$385:$P$434,A49offset,$E1409)-INDEX('PTRM input'!$G$277:$P$326,A49offset,$E1409))*OFFSET($F$7,0,$E1409))/A49taxstdlife))</f>
        <v>0</v>
      </c>
      <c r="V1409" s="251">
        <f ca="1">IF(A49taxstdlife="n/a","n/a",IF(V$3&gt;(A49taxstdlife+$E1409),((INDEX('PTRM input'!$G$385:$P$434,A49offset,$E1409)-INDEX('PTRM input'!$G$277:$P$326,A49offset,$E1409))*OFFSET($F$7,0,$E1409))-SUM($G1409:U1409),((INDEX('PTRM input'!$G$385:$P$434,A49offset,$E1409)-INDEX('PTRM input'!$G$277:$P$326,A49offset,$E1409))*OFFSET($F$7,0,$E1409))/A49taxstdlife))</f>
        <v>0</v>
      </c>
      <c r="W1409" s="251">
        <f ca="1">IF(A49taxstdlife="n/a","n/a",IF(W$3&gt;(A49taxstdlife+$E1409),((INDEX('PTRM input'!$G$385:$P$434,A49offset,$E1409)-INDEX('PTRM input'!$G$277:$P$326,A49offset,$E1409))*OFFSET($F$7,0,$E1409))-SUM($G1409:V1409),((INDEX('PTRM input'!$G$385:$P$434,A49offset,$E1409)-INDEX('PTRM input'!$G$277:$P$326,A49offset,$E1409))*OFFSET($F$7,0,$E1409))/A49taxstdlife))</f>
        <v>0</v>
      </c>
      <c r="X1409" s="251">
        <f ca="1">IF(A49taxstdlife="n/a","n/a",IF(X$3&gt;(A49taxstdlife+$E1409),((INDEX('PTRM input'!$G$385:$P$434,A49offset,$E1409)-INDEX('PTRM input'!$G$277:$P$326,A49offset,$E1409))*OFFSET($F$7,0,$E1409))-SUM($G1409:W1409),((INDEX('PTRM input'!$G$385:$P$434,A49offset,$E1409)-INDEX('PTRM input'!$G$277:$P$326,A49offset,$E1409))*OFFSET($F$7,0,$E1409))/A49taxstdlife))</f>
        <v>0</v>
      </c>
      <c r="Y1409" s="251">
        <f ca="1">IF(A49taxstdlife="n/a","n/a",IF(Y$3&gt;(A49taxstdlife+$E1409),((INDEX('PTRM input'!$G$385:$P$434,A49offset,$E1409)-INDEX('PTRM input'!$G$277:$P$326,A49offset,$E1409))*OFFSET($F$7,0,$E1409))-SUM($G1409:X1409),((INDEX('PTRM input'!$G$385:$P$434,A49offset,$E1409)-INDEX('PTRM input'!$G$277:$P$326,A49offset,$E1409))*OFFSET($F$7,0,$E1409))/A49taxstdlife))</f>
        <v>0</v>
      </c>
      <c r="Z1409" s="251">
        <f ca="1">IF(A49taxstdlife="n/a","n/a",IF(Z$3&gt;(A49taxstdlife+$E1409),((INDEX('PTRM input'!$G$385:$P$434,A49offset,$E1409)-INDEX('PTRM input'!$G$277:$P$326,A49offset,$E1409))*OFFSET($F$7,0,$E1409))-SUM($G1409:Y1409),((INDEX('PTRM input'!$G$385:$P$434,A49offset,$E1409)-INDEX('PTRM input'!$G$277:$P$326,A49offset,$E1409))*OFFSET($F$7,0,$E1409))/A49taxstdlife))</f>
        <v>0</v>
      </c>
      <c r="AA1409" s="251">
        <f ca="1">IF(A49taxstdlife="n/a","n/a",IF(AA$3&gt;(A49taxstdlife+$E1409),((INDEX('PTRM input'!$G$385:$P$434,A49offset,$E1409)-INDEX('PTRM input'!$G$277:$P$326,A49offset,$E1409))*OFFSET($F$7,0,$E1409))-SUM($G1409:Z1409),((INDEX('PTRM input'!$G$385:$P$434,A49offset,$E1409)-INDEX('PTRM input'!$G$277:$P$326,A49offset,$E1409))*OFFSET($F$7,0,$E1409))/A49taxstdlife))</f>
        <v>0</v>
      </c>
      <c r="AB1409" s="251">
        <f ca="1">IF(A49taxstdlife="n/a","n/a",IF(AB$3&gt;(A49taxstdlife+$E1409),((INDEX('PTRM input'!$G$385:$P$434,A49offset,$E1409)-INDEX('PTRM input'!$G$277:$P$326,A49offset,$E1409))*OFFSET($F$7,0,$E1409))-SUM($G1409:AA1409),((INDEX('PTRM input'!$G$385:$P$434,A49offset,$E1409)-INDEX('PTRM input'!$G$277:$P$326,A49offset,$E1409))*OFFSET($F$7,0,$E1409))/A49taxstdlife))</f>
        <v>0</v>
      </c>
      <c r="AC1409" s="251">
        <f ca="1">IF(A49taxstdlife="n/a","n/a",IF(AC$3&gt;(A49taxstdlife+$E1409),((INDEX('PTRM input'!$G$385:$P$434,A49offset,$E1409)-INDEX('PTRM input'!$G$277:$P$326,A49offset,$E1409))*OFFSET($F$7,0,$E1409))-SUM($G1409:AB1409),((INDEX('PTRM input'!$G$385:$P$434,A49offset,$E1409)-INDEX('PTRM input'!$G$277:$P$326,A49offset,$E1409))*OFFSET($F$7,0,$E1409))/A49taxstdlife))</f>
        <v>0</v>
      </c>
      <c r="AD1409" s="251">
        <f ca="1">IF(A49taxstdlife="n/a","n/a",IF(AD$3&gt;(A49taxstdlife+$E1409),((INDEX('PTRM input'!$G$385:$P$434,A49offset,$E1409)-INDEX('PTRM input'!$G$277:$P$326,A49offset,$E1409))*OFFSET($F$7,0,$E1409))-SUM($G1409:AC1409),((INDEX('PTRM input'!$G$385:$P$434,A49offset,$E1409)-INDEX('PTRM input'!$G$277:$P$326,A49offset,$E1409))*OFFSET($F$7,0,$E1409))/A49taxstdlife))</f>
        <v>0</v>
      </c>
      <c r="AE1409" s="251">
        <f ca="1">IF(A49taxstdlife="n/a","n/a",IF(AE$3&gt;(A49taxstdlife+$E1409),((INDEX('PTRM input'!$G$385:$P$434,A49offset,$E1409)-INDEX('PTRM input'!$G$277:$P$326,A49offset,$E1409))*OFFSET($F$7,0,$E1409))-SUM($G1409:AD1409),((INDEX('PTRM input'!$G$385:$P$434,A49offset,$E1409)-INDEX('PTRM input'!$G$277:$P$326,A49offset,$E1409))*OFFSET($F$7,0,$E1409))/A49taxstdlife))</f>
        <v>0</v>
      </c>
      <c r="AF1409" s="251">
        <f ca="1">IF(A49taxstdlife="n/a","n/a",IF(AF$3&gt;(A49taxstdlife+$E1409),((INDEX('PTRM input'!$G$385:$P$434,A49offset,$E1409)-INDEX('PTRM input'!$G$277:$P$326,A49offset,$E1409))*OFFSET($F$7,0,$E1409))-SUM($G1409:AE1409),((INDEX('PTRM input'!$G$385:$P$434,A49offset,$E1409)-INDEX('PTRM input'!$G$277:$P$326,A49offset,$E1409))*OFFSET($F$7,0,$E1409))/A49taxstdlife))</f>
        <v>0</v>
      </c>
      <c r="AG1409" s="251">
        <f ca="1">IF(A49taxstdlife="n/a","n/a",IF(AG$3&gt;(A49taxstdlife+$E1409),((INDEX('PTRM input'!$G$385:$P$434,A49offset,$E1409)-INDEX('PTRM input'!$G$277:$P$326,A49offset,$E1409))*OFFSET($F$7,0,$E1409))-SUM($G1409:AF1409),((INDEX('PTRM input'!$G$385:$P$434,A49offset,$E1409)-INDEX('PTRM input'!$G$277:$P$326,A49offset,$E1409))*OFFSET($F$7,0,$E1409))/A49taxstdlife))</f>
        <v>0</v>
      </c>
      <c r="AH1409" s="251">
        <f ca="1">IF(A49taxstdlife="n/a","n/a",IF(AH$3&gt;(A49taxstdlife+$E1409),((INDEX('PTRM input'!$G$385:$P$434,A49offset,$E1409)-INDEX('PTRM input'!$G$277:$P$326,A49offset,$E1409))*OFFSET($F$7,0,$E1409))-SUM($G1409:AG1409),((INDEX('PTRM input'!$G$385:$P$434,A49offset,$E1409)-INDEX('PTRM input'!$G$277:$P$326,A49offset,$E1409))*OFFSET($F$7,0,$E1409))/A49taxstdlife))</f>
        <v>0</v>
      </c>
      <c r="AI1409" s="251">
        <f ca="1">IF(A49taxstdlife="n/a","n/a",IF(AI$3&gt;(A49taxstdlife+$E1409),((INDEX('PTRM input'!$G$385:$P$434,A49offset,$E1409)-INDEX('PTRM input'!$G$277:$P$326,A49offset,$E1409))*OFFSET($F$7,0,$E1409))-SUM($G1409:AH1409),((INDEX('PTRM input'!$G$385:$P$434,A49offset,$E1409)-INDEX('PTRM input'!$G$277:$P$326,A49offset,$E1409))*OFFSET($F$7,0,$E1409))/A49taxstdlife))</f>
        <v>0</v>
      </c>
      <c r="AJ1409" s="251">
        <f ca="1">IF(A49taxstdlife="n/a","n/a",IF(AJ$3&gt;(A49taxstdlife+$E1409),((INDEX('PTRM input'!$G$385:$P$434,A49offset,$E1409)-INDEX('PTRM input'!$G$277:$P$326,A49offset,$E1409))*OFFSET($F$7,0,$E1409))-SUM($G1409:AI1409),((INDEX('PTRM input'!$G$385:$P$434,A49offset,$E1409)-INDEX('PTRM input'!$G$277:$P$326,A49offset,$E1409))*OFFSET($F$7,0,$E1409))/A49taxstdlife))</f>
        <v>0</v>
      </c>
      <c r="AK1409" s="251">
        <f ca="1">IF(A49taxstdlife="n/a","n/a",IF(AK$3&gt;(A49taxstdlife+$E1409),((INDEX('PTRM input'!$G$385:$P$434,A49offset,$E1409)-INDEX('PTRM input'!$G$277:$P$326,A49offset,$E1409))*OFFSET($F$7,0,$E1409))-SUM($G1409:AJ1409),((INDEX('PTRM input'!$G$385:$P$434,A49offset,$E1409)-INDEX('PTRM input'!$G$277:$P$326,A49offset,$E1409))*OFFSET($F$7,0,$E1409))/A49taxstdlife))</f>
        <v>0</v>
      </c>
      <c r="AL1409" s="251">
        <f ca="1">IF(A49taxstdlife="n/a","n/a",IF(AL$3&gt;(A49taxstdlife+$E1409),((INDEX('PTRM input'!$G$385:$P$434,A49offset,$E1409)-INDEX('PTRM input'!$G$277:$P$326,A49offset,$E1409))*OFFSET($F$7,0,$E1409))-SUM($G1409:AK1409),((INDEX('PTRM input'!$G$385:$P$434,A49offset,$E1409)-INDEX('PTRM input'!$G$277:$P$326,A49offset,$E1409))*OFFSET($F$7,0,$E1409))/A49taxstdlife))</f>
        <v>0</v>
      </c>
      <c r="AM1409" s="251">
        <f ca="1">IF(A49taxstdlife="n/a","n/a",IF(AM$3&gt;(A49taxstdlife+$E1409),((INDEX('PTRM input'!$G$385:$P$434,A49offset,$E1409)-INDEX('PTRM input'!$G$277:$P$326,A49offset,$E1409))*OFFSET($F$7,0,$E1409))-SUM($G1409:AL1409),((INDEX('PTRM input'!$G$385:$P$434,A49offset,$E1409)-INDEX('PTRM input'!$G$277:$P$326,A49offset,$E1409))*OFFSET($F$7,0,$E1409))/A49taxstdlife))</f>
        <v>0</v>
      </c>
      <c r="AN1409" s="251">
        <f ca="1">IF(A49taxstdlife="n/a","n/a",IF(AN$3&gt;(A49taxstdlife+$E1409),((INDEX('PTRM input'!$G$385:$P$434,A49offset,$E1409)-INDEX('PTRM input'!$G$277:$P$326,A49offset,$E1409))*OFFSET($F$7,0,$E1409))-SUM($G1409:AM1409),((INDEX('PTRM input'!$G$385:$P$434,A49offset,$E1409)-INDEX('PTRM input'!$G$277:$P$326,A49offset,$E1409))*OFFSET($F$7,0,$E1409))/A49taxstdlife))</f>
        <v>0</v>
      </c>
      <c r="AO1409" s="251">
        <f ca="1">IF(A49taxstdlife="n/a","n/a",IF(AO$3&gt;(A49taxstdlife+$E1409),((INDEX('PTRM input'!$G$385:$P$434,A49offset,$E1409)-INDEX('PTRM input'!$G$277:$P$326,A49offset,$E1409))*OFFSET($F$7,0,$E1409))-SUM($G1409:AN1409),((INDEX('PTRM input'!$G$385:$P$434,A49offset,$E1409)-INDEX('PTRM input'!$G$277:$P$326,A49offset,$E1409))*OFFSET($F$7,0,$E1409))/A49taxstdlife))</f>
        <v>0</v>
      </c>
      <c r="AP1409" s="251">
        <f ca="1">IF(A49taxstdlife="n/a","n/a",IF(AP$3&gt;(A49taxstdlife+$E1409),((INDEX('PTRM input'!$G$385:$P$434,A49offset,$E1409)-INDEX('PTRM input'!$G$277:$P$326,A49offset,$E1409))*OFFSET($F$7,0,$E1409))-SUM($G1409:AO1409),((INDEX('PTRM input'!$G$385:$P$434,A49offset,$E1409)-INDEX('PTRM input'!$G$277:$P$326,A49offset,$E1409))*OFFSET($F$7,0,$E1409))/A49taxstdlife))</f>
        <v>0</v>
      </c>
      <c r="AQ1409" s="251">
        <f ca="1">IF(A49taxstdlife="n/a","n/a",IF(AQ$3&gt;(A49taxstdlife+$E1409),((INDEX('PTRM input'!$G$385:$P$434,A49offset,$E1409)-INDEX('PTRM input'!$G$277:$P$326,A49offset,$E1409))*OFFSET($F$7,0,$E1409))-SUM($G1409:AP1409),((INDEX('PTRM input'!$G$385:$P$434,A49offset,$E1409)-INDEX('PTRM input'!$G$277:$P$326,A49offset,$E1409))*OFFSET($F$7,0,$E1409))/A49taxstdlife))</f>
        <v>0</v>
      </c>
      <c r="AR1409" s="251">
        <f ca="1">IF(A49taxstdlife="n/a","n/a",IF(AR$3&gt;(A49taxstdlife+$E1409),((INDEX('PTRM input'!$G$385:$P$434,A49offset,$E1409)-INDEX('PTRM input'!$G$277:$P$326,A49offset,$E1409))*OFFSET($F$7,0,$E1409))-SUM($G1409:AQ1409),((INDEX('PTRM input'!$G$385:$P$434,A49offset,$E1409)-INDEX('PTRM input'!$G$277:$P$326,A49offset,$E1409))*OFFSET($F$7,0,$E1409))/A49taxstdlife))</f>
        <v>0</v>
      </c>
      <c r="AS1409" s="251">
        <f ca="1">IF(A49taxstdlife="n/a","n/a",IF(AS$3&gt;(A49taxstdlife+$E1409),((INDEX('PTRM input'!$G$385:$P$434,A49offset,$E1409)-INDEX('PTRM input'!$G$277:$P$326,A49offset,$E1409))*OFFSET($F$7,0,$E1409))-SUM($G1409:AR1409),((INDEX('PTRM input'!$G$385:$P$434,A49offset,$E1409)-INDEX('PTRM input'!$G$277:$P$326,A49offset,$E1409))*OFFSET($F$7,0,$E1409))/A49taxstdlife))</f>
        <v>0</v>
      </c>
      <c r="AT1409" s="251">
        <f ca="1">IF(A49taxstdlife="n/a","n/a",IF(AT$3&gt;(A49taxstdlife+$E1409),((INDEX('PTRM input'!$G$385:$P$434,A49offset,$E1409)-INDEX('PTRM input'!$G$277:$P$326,A49offset,$E1409))*OFFSET($F$7,0,$E1409))-SUM($G1409:AS1409),((INDEX('PTRM input'!$G$385:$P$434,A49offset,$E1409)-INDEX('PTRM input'!$G$277:$P$326,A49offset,$E1409))*OFFSET($F$7,0,$E1409))/A49taxstdlife))</f>
        <v>0</v>
      </c>
      <c r="AU1409" s="251">
        <f ca="1">IF(A49taxstdlife="n/a","n/a",IF(AU$3&gt;(A49taxstdlife+$E1409),((INDEX('PTRM input'!$G$385:$P$434,A49offset,$E1409)-INDEX('PTRM input'!$G$277:$P$326,A49offset,$E1409))*OFFSET($F$7,0,$E1409))-SUM($G1409:AT1409),((INDEX('PTRM input'!$G$385:$P$434,A49offset,$E1409)-INDEX('PTRM input'!$G$277:$P$326,A49offset,$E1409))*OFFSET($F$7,0,$E1409))/A49taxstdlife))</f>
        <v>0</v>
      </c>
      <c r="AV1409" s="251">
        <f ca="1">IF(A49taxstdlife="n/a","n/a",IF(AV$3&gt;(A49taxstdlife+$E1409),((INDEX('PTRM input'!$G$385:$P$434,A49offset,$E1409)-INDEX('PTRM input'!$G$277:$P$326,A49offset,$E1409))*OFFSET($F$7,0,$E1409))-SUM($G1409:AU1409),((INDEX('PTRM input'!$G$385:$P$434,A49offset,$E1409)-INDEX('PTRM input'!$G$277:$P$326,A49offset,$E1409))*OFFSET($F$7,0,$E1409))/A49taxstdlife))</f>
        <v>0</v>
      </c>
      <c r="AW1409" s="251">
        <f ca="1">IF(A49taxstdlife="n/a","n/a",IF(AW$3&gt;(A49taxstdlife+$E1409),((INDEX('PTRM input'!$G$385:$P$434,A49offset,$E1409)-INDEX('PTRM input'!$G$277:$P$326,A49offset,$E1409))*OFFSET($F$7,0,$E1409))-SUM($G1409:AV1409),((INDEX('PTRM input'!$G$385:$P$434,A49offset,$E1409)-INDEX('PTRM input'!$G$277:$P$326,A49offset,$E1409))*OFFSET($F$7,0,$E1409))/A49taxstdlife))</f>
        <v>0</v>
      </c>
      <c r="AX1409" s="251">
        <f ca="1">IF(A49taxstdlife="n/a","n/a",IF(AX$3&gt;(A49taxstdlife+$E1409),((INDEX('PTRM input'!$G$385:$P$434,A49offset,$E1409)-INDEX('PTRM input'!$G$277:$P$326,A49offset,$E1409))*OFFSET($F$7,0,$E1409))-SUM($G1409:AW1409),((INDEX('PTRM input'!$G$385:$P$434,A49offset,$E1409)-INDEX('PTRM input'!$G$277:$P$326,A49offset,$E1409))*OFFSET($F$7,0,$E1409))/A49taxstdlife))</f>
        <v>0</v>
      </c>
      <c r="AY1409" s="251">
        <f ca="1">IF(A49taxstdlife="n/a","n/a",IF(AY$3&gt;(A49taxstdlife+$E1409),((INDEX('PTRM input'!$G$385:$P$434,A49offset,$E1409)-INDEX('PTRM input'!$G$277:$P$326,A49offset,$E1409))*OFFSET($F$7,0,$E1409))-SUM($G1409:AX1409),((INDEX('PTRM input'!$G$385:$P$434,A49offset,$E1409)-INDEX('PTRM input'!$G$277:$P$326,A49offset,$E1409))*OFFSET($F$7,0,$E1409))/A49taxstdlife))</f>
        <v>0</v>
      </c>
      <c r="AZ1409" s="251">
        <f ca="1">IF(A49taxstdlife="n/a","n/a",IF(AZ$3&gt;(A49taxstdlife+$E1409),((INDEX('PTRM input'!$G$385:$P$434,A49offset,$E1409)-INDEX('PTRM input'!$G$277:$P$326,A49offset,$E1409))*OFFSET($F$7,0,$E1409))-SUM($G1409:AY1409),((INDEX('PTRM input'!$G$385:$P$434,A49offset,$E1409)-INDEX('PTRM input'!$G$277:$P$326,A49offset,$E1409))*OFFSET($F$7,0,$E1409))/A49taxstdlife))</f>
        <v>0</v>
      </c>
      <c r="BA1409" s="251">
        <f ca="1">IF(A49taxstdlife="n/a","n/a",IF(BA$3&gt;(A49taxstdlife+$E1409),((INDEX('PTRM input'!$G$385:$P$434,A49offset,$E1409)-INDEX('PTRM input'!$G$277:$P$326,A49offset,$E1409))*OFFSET($F$7,0,$E1409))-SUM($G1409:AZ1409),((INDEX('PTRM input'!$G$385:$P$434,A49offset,$E1409)-INDEX('PTRM input'!$G$277:$P$326,A49offset,$E1409))*OFFSET($F$7,0,$E1409))/A49taxstdlife))</f>
        <v>0</v>
      </c>
      <c r="BB1409" s="251">
        <f ca="1">IF(A49taxstdlife="n/a","n/a",IF(BB$3&gt;(A49taxstdlife+$E1409),((INDEX('PTRM input'!$G$385:$P$434,A49offset,$E1409)-INDEX('PTRM input'!$G$277:$P$326,A49offset,$E1409))*OFFSET($F$7,0,$E1409))-SUM($G1409:BA1409),((INDEX('PTRM input'!$G$385:$P$434,A49offset,$E1409)-INDEX('PTRM input'!$G$277:$P$326,A49offset,$E1409))*OFFSET($F$7,0,$E1409))/A49taxstdlife))</f>
        <v>0</v>
      </c>
      <c r="BC1409" s="251">
        <f ca="1">IF(A49taxstdlife="n/a","n/a",IF(BC$3&gt;(A49taxstdlife+$E1409),((INDEX('PTRM input'!$G$385:$P$434,A49offset,$E1409)-INDEX('PTRM input'!$G$277:$P$326,A49offset,$E1409))*OFFSET($F$7,0,$E1409))-SUM($G1409:BB1409),((INDEX('PTRM input'!$G$385:$P$434,A49offset,$E1409)-INDEX('PTRM input'!$G$277:$P$326,A49offset,$E1409))*OFFSET($F$7,0,$E1409))/A49taxstdlife))</f>
        <v>0</v>
      </c>
      <c r="BD1409" s="251">
        <f ca="1">IF(A49taxstdlife="n/a","n/a",IF(BD$3&gt;(A49taxstdlife+$E1409),((INDEX('PTRM input'!$G$385:$P$434,A49offset,$E1409)-INDEX('PTRM input'!$G$277:$P$326,A49offset,$E1409))*OFFSET($F$7,0,$E1409))-SUM($G1409:BC1409),((INDEX('PTRM input'!$G$385:$P$434,A49offset,$E1409)-INDEX('PTRM input'!$G$277:$P$326,A49offset,$E1409))*OFFSET($F$7,0,$E1409))/A49taxstdlife))</f>
        <v>0</v>
      </c>
      <c r="BE1409" s="251">
        <f ca="1">IF(A49taxstdlife="n/a","n/a",IF(BE$3&gt;(A49taxstdlife+$E1409),((INDEX('PTRM input'!$G$385:$P$434,A49offset,$E1409)-INDEX('PTRM input'!$G$277:$P$326,A49offset,$E1409))*OFFSET($F$7,0,$E1409))-SUM($G1409:BD1409),((INDEX('PTRM input'!$G$385:$P$434,A49offset,$E1409)-INDEX('PTRM input'!$G$277:$P$326,A49offset,$E1409))*OFFSET($F$7,0,$E1409))/A49taxstdlife))</f>
        <v>0</v>
      </c>
      <c r="BF1409" s="251">
        <f ca="1">IF(A49taxstdlife="n/a","n/a",IF(BF$3&gt;(A49taxstdlife+$E1409),((INDEX('PTRM input'!$G$385:$P$434,A49offset,$E1409)-INDEX('PTRM input'!$G$277:$P$326,A49offset,$E1409))*OFFSET($F$7,0,$E1409))-SUM($G1409:BE1409),((INDEX('PTRM input'!$G$385:$P$434,A49offset,$E1409)-INDEX('PTRM input'!$G$277:$P$326,A49offset,$E1409))*OFFSET($F$7,0,$E1409))/A49taxstdlife))</f>
        <v>0</v>
      </c>
      <c r="BG1409" s="251">
        <f ca="1">IF(A49taxstdlife="n/a","n/a",IF(BG$3&gt;(A49taxstdlife+$E1409),((INDEX('PTRM input'!$G$385:$P$434,A49offset,$E1409)-INDEX('PTRM input'!$G$277:$P$326,A49offset,$E1409))*OFFSET($F$7,0,$E1409))-SUM($G1409:BF1409),((INDEX('PTRM input'!$G$385:$P$434,A49offset,$E1409)-INDEX('PTRM input'!$G$277:$P$326,A49offset,$E1409))*OFFSET($F$7,0,$E1409))/A49taxstdlife))</f>
        <v>0</v>
      </c>
      <c r="BH1409" s="251">
        <f ca="1">IF(A49taxstdlife="n/a","n/a",IF(BH$3&gt;(A49taxstdlife+$E1409),((INDEX('PTRM input'!$G$385:$P$434,A49offset,$E1409)-INDEX('PTRM input'!$G$277:$P$326,A49offset,$E1409))*OFFSET($F$7,0,$E1409))-SUM($G1409:BG1409),((INDEX('PTRM input'!$G$385:$P$434,A49offset,$E1409)-INDEX('PTRM input'!$G$277:$P$326,A49offset,$E1409))*OFFSET($F$7,0,$E1409))/A49taxstdlife))</f>
        <v>0</v>
      </c>
      <c r="BI1409" s="251">
        <f ca="1">IF(A49taxstdlife="n/a","n/a",IF(BI$3&gt;(A49taxstdlife+$E1409),((INDEX('PTRM input'!$G$385:$P$434,A49offset,$E1409)-INDEX('PTRM input'!$G$277:$P$326,A49offset,$E1409))*OFFSET($F$7,0,$E1409))-SUM($G1409:BH1409),((INDEX('PTRM input'!$G$385:$P$434,A49offset,$E1409)-INDEX('PTRM input'!$G$277:$P$326,A49offset,$E1409))*OFFSET($F$7,0,$E1409))/A49taxstdlife))</f>
        <v>0</v>
      </c>
      <c r="BJ1409" s="116"/>
      <c r="BK1409" s="116"/>
      <c r="BL1409" s="116"/>
      <c r="BM1409" s="116"/>
    </row>
    <row r="1410" spans="1:65" ht="12.75" hidden="1" customHeight="1" outlineLevel="2">
      <c r="A1410" s="366"/>
      <c r="B1410" s="19"/>
      <c r="C1410" s="18"/>
      <c r="D1410" s="760"/>
      <c r="E1410" s="86">
        <v>5</v>
      </c>
      <c r="F1410" s="356"/>
      <c r="G1410" s="434"/>
      <c r="H1410" s="435"/>
      <c r="I1410" s="435"/>
      <c r="J1410" s="435"/>
      <c r="K1410" s="619"/>
      <c r="L1410" s="251">
        <f ca="1">IF(A49taxstdlife="n/a","n/a",IF(L$3&gt;(A49taxstdlife+$E1410),((INDEX('PTRM input'!$G$385:$P$434,A49offset,$E1410)-INDEX('PTRM input'!$G$277:$P$326,A49offset,$E1410))*OFFSET($F$7,0,$E1410))-SUM($G1410:K1410),((INDEX('PTRM input'!$G$385:$P$434,A49offset,$E1410)-INDEX('PTRM input'!$G$277:$P$326,A49offset,$E1410))*OFFSET($F$7,0,$E1410))/A49taxstdlife))</f>
        <v>0</v>
      </c>
      <c r="M1410" s="251">
        <f ca="1">IF(A49taxstdlife="n/a","n/a",IF(M$3&gt;(A49taxstdlife+$E1410),((INDEX('PTRM input'!$G$385:$P$434,A49offset,$E1410)-INDEX('PTRM input'!$G$277:$P$326,A49offset,$E1410))*OFFSET($F$7,0,$E1410))-SUM($G1410:L1410),((INDEX('PTRM input'!$G$385:$P$434,A49offset,$E1410)-INDEX('PTRM input'!$G$277:$P$326,A49offset,$E1410))*OFFSET($F$7,0,$E1410))/A49taxstdlife))</f>
        <v>0</v>
      </c>
      <c r="N1410" s="251">
        <f ca="1">IF(A49taxstdlife="n/a","n/a",IF(N$3&gt;(A49taxstdlife+$E1410),((INDEX('PTRM input'!$G$385:$P$434,A49offset,$E1410)-INDEX('PTRM input'!$G$277:$P$326,A49offset,$E1410))*OFFSET($F$7,0,$E1410))-SUM($G1410:M1410),((INDEX('PTRM input'!$G$385:$P$434,A49offset,$E1410)-INDEX('PTRM input'!$G$277:$P$326,A49offset,$E1410))*OFFSET($F$7,0,$E1410))/A49taxstdlife))</f>
        <v>0</v>
      </c>
      <c r="O1410" s="251">
        <f ca="1">IF(A49taxstdlife="n/a","n/a",IF(O$3&gt;(A49taxstdlife+$E1410),((INDEX('PTRM input'!$G$385:$P$434,A49offset,$E1410)-INDEX('PTRM input'!$G$277:$P$326,A49offset,$E1410))*OFFSET($F$7,0,$E1410))-SUM($G1410:N1410),((INDEX('PTRM input'!$G$385:$P$434,A49offset,$E1410)-INDEX('PTRM input'!$G$277:$P$326,A49offset,$E1410))*OFFSET($F$7,0,$E1410))/A49taxstdlife))</f>
        <v>0</v>
      </c>
      <c r="P1410" s="251">
        <f ca="1">IF(A49taxstdlife="n/a","n/a",IF(P$3&gt;(A49taxstdlife+$E1410),((INDEX('PTRM input'!$G$385:$P$434,A49offset,$E1410)-INDEX('PTRM input'!$G$277:$P$326,A49offset,$E1410))*OFFSET($F$7,0,$E1410))-SUM($G1410:O1410),((INDEX('PTRM input'!$G$385:$P$434,A49offset,$E1410)-INDEX('PTRM input'!$G$277:$P$326,A49offset,$E1410))*OFFSET($F$7,0,$E1410))/A49taxstdlife))</f>
        <v>0</v>
      </c>
      <c r="Q1410" s="251">
        <f ca="1">IF(A49taxstdlife="n/a","n/a",IF(Q$3&gt;(A49taxstdlife+$E1410),((INDEX('PTRM input'!$G$385:$P$434,A49offset,$E1410)-INDEX('PTRM input'!$G$277:$P$326,A49offset,$E1410))*OFFSET($F$7,0,$E1410))-SUM($G1410:P1410),((INDEX('PTRM input'!$G$385:$P$434,A49offset,$E1410)-INDEX('PTRM input'!$G$277:$P$326,A49offset,$E1410))*OFFSET($F$7,0,$E1410))/A49taxstdlife))</f>
        <v>0</v>
      </c>
      <c r="R1410" s="251">
        <f ca="1">IF(A49taxstdlife="n/a","n/a",IF(R$3&gt;(A49taxstdlife+$E1410),((INDEX('PTRM input'!$G$385:$P$434,A49offset,$E1410)-INDEX('PTRM input'!$G$277:$P$326,A49offset,$E1410))*OFFSET($F$7,0,$E1410))-SUM($G1410:Q1410),((INDEX('PTRM input'!$G$385:$P$434,A49offset,$E1410)-INDEX('PTRM input'!$G$277:$P$326,A49offset,$E1410))*OFFSET($F$7,0,$E1410))/A49taxstdlife))</f>
        <v>0</v>
      </c>
      <c r="S1410" s="251">
        <f ca="1">IF(A49taxstdlife="n/a","n/a",IF(S$3&gt;(A49taxstdlife+$E1410),((INDEX('PTRM input'!$G$385:$P$434,A49offset,$E1410)-INDEX('PTRM input'!$G$277:$P$326,A49offset,$E1410))*OFFSET($F$7,0,$E1410))-SUM($G1410:R1410),((INDEX('PTRM input'!$G$385:$P$434,A49offset,$E1410)-INDEX('PTRM input'!$G$277:$P$326,A49offset,$E1410))*OFFSET($F$7,0,$E1410))/A49taxstdlife))</f>
        <v>0</v>
      </c>
      <c r="T1410" s="251">
        <f ca="1">IF(A49taxstdlife="n/a","n/a",IF(T$3&gt;(A49taxstdlife+$E1410),((INDEX('PTRM input'!$G$385:$P$434,A49offset,$E1410)-INDEX('PTRM input'!$G$277:$P$326,A49offset,$E1410))*OFFSET($F$7,0,$E1410))-SUM($G1410:S1410),((INDEX('PTRM input'!$G$385:$P$434,A49offset,$E1410)-INDEX('PTRM input'!$G$277:$P$326,A49offset,$E1410))*OFFSET($F$7,0,$E1410))/A49taxstdlife))</f>
        <v>0</v>
      </c>
      <c r="U1410" s="251">
        <f ca="1">IF(A49taxstdlife="n/a","n/a",IF(U$3&gt;(A49taxstdlife+$E1410),((INDEX('PTRM input'!$G$385:$P$434,A49offset,$E1410)-INDEX('PTRM input'!$G$277:$P$326,A49offset,$E1410))*OFFSET($F$7,0,$E1410))-SUM($G1410:T1410),((INDEX('PTRM input'!$G$385:$P$434,A49offset,$E1410)-INDEX('PTRM input'!$G$277:$P$326,A49offset,$E1410))*OFFSET($F$7,0,$E1410))/A49taxstdlife))</f>
        <v>0</v>
      </c>
      <c r="V1410" s="251">
        <f ca="1">IF(A49taxstdlife="n/a","n/a",IF(V$3&gt;(A49taxstdlife+$E1410),((INDEX('PTRM input'!$G$385:$P$434,A49offset,$E1410)-INDEX('PTRM input'!$G$277:$P$326,A49offset,$E1410))*OFFSET($F$7,0,$E1410))-SUM($G1410:U1410),((INDEX('PTRM input'!$G$385:$P$434,A49offset,$E1410)-INDEX('PTRM input'!$G$277:$P$326,A49offset,$E1410))*OFFSET($F$7,0,$E1410))/A49taxstdlife))</f>
        <v>0</v>
      </c>
      <c r="W1410" s="251">
        <f ca="1">IF(A49taxstdlife="n/a","n/a",IF(W$3&gt;(A49taxstdlife+$E1410),((INDEX('PTRM input'!$G$385:$P$434,A49offset,$E1410)-INDEX('PTRM input'!$G$277:$P$326,A49offset,$E1410))*OFFSET($F$7,0,$E1410))-SUM($G1410:V1410),((INDEX('PTRM input'!$G$385:$P$434,A49offset,$E1410)-INDEX('PTRM input'!$G$277:$P$326,A49offset,$E1410))*OFFSET($F$7,0,$E1410))/A49taxstdlife))</f>
        <v>0</v>
      </c>
      <c r="X1410" s="251">
        <f ca="1">IF(A49taxstdlife="n/a","n/a",IF(X$3&gt;(A49taxstdlife+$E1410),((INDEX('PTRM input'!$G$385:$P$434,A49offset,$E1410)-INDEX('PTRM input'!$G$277:$P$326,A49offset,$E1410))*OFFSET($F$7,0,$E1410))-SUM($G1410:W1410),((INDEX('PTRM input'!$G$385:$P$434,A49offset,$E1410)-INDEX('PTRM input'!$G$277:$P$326,A49offset,$E1410))*OFFSET($F$7,0,$E1410))/A49taxstdlife))</f>
        <v>0</v>
      </c>
      <c r="Y1410" s="251">
        <f ca="1">IF(A49taxstdlife="n/a","n/a",IF(Y$3&gt;(A49taxstdlife+$E1410),((INDEX('PTRM input'!$G$385:$P$434,A49offset,$E1410)-INDEX('PTRM input'!$G$277:$P$326,A49offset,$E1410))*OFFSET($F$7,0,$E1410))-SUM($G1410:X1410),((INDEX('PTRM input'!$G$385:$P$434,A49offset,$E1410)-INDEX('PTRM input'!$G$277:$P$326,A49offset,$E1410))*OFFSET($F$7,0,$E1410))/A49taxstdlife))</f>
        <v>0</v>
      </c>
      <c r="Z1410" s="251">
        <f ca="1">IF(A49taxstdlife="n/a","n/a",IF(Z$3&gt;(A49taxstdlife+$E1410),((INDEX('PTRM input'!$G$385:$P$434,A49offset,$E1410)-INDEX('PTRM input'!$G$277:$P$326,A49offset,$E1410))*OFFSET($F$7,0,$E1410))-SUM($G1410:Y1410),((INDEX('PTRM input'!$G$385:$P$434,A49offset,$E1410)-INDEX('PTRM input'!$G$277:$P$326,A49offset,$E1410))*OFFSET($F$7,0,$E1410))/A49taxstdlife))</f>
        <v>0</v>
      </c>
      <c r="AA1410" s="251">
        <f ca="1">IF(A49taxstdlife="n/a","n/a",IF(AA$3&gt;(A49taxstdlife+$E1410),((INDEX('PTRM input'!$G$385:$P$434,A49offset,$E1410)-INDEX('PTRM input'!$G$277:$P$326,A49offset,$E1410))*OFFSET($F$7,0,$E1410))-SUM($G1410:Z1410),((INDEX('PTRM input'!$G$385:$P$434,A49offset,$E1410)-INDEX('PTRM input'!$G$277:$P$326,A49offset,$E1410))*OFFSET($F$7,0,$E1410))/A49taxstdlife))</f>
        <v>0</v>
      </c>
      <c r="AB1410" s="251">
        <f ca="1">IF(A49taxstdlife="n/a","n/a",IF(AB$3&gt;(A49taxstdlife+$E1410),((INDEX('PTRM input'!$G$385:$P$434,A49offset,$E1410)-INDEX('PTRM input'!$G$277:$P$326,A49offset,$E1410))*OFFSET($F$7,0,$E1410))-SUM($G1410:AA1410),((INDEX('PTRM input'!$G$385:$P$434,A49offset,$E1410)-INDEX('PTRM input'!$G$277:$P$326,A49offset,$E1410))*OFFSET($F$7,0,$E1410))/A49taxstdlife))</f>
        <v>0</v>
      </c>
      <c r="AC1410" s="251">
        <f ca="1">IF(A49taxstdlife="n/a","n/a",IF(AC$3&gt;(A49taxstdlife+$E1410),((INDEX('PTRM input'!$G$385:$P$434,A49offset,$E1410)-INDEX('PTRM input'!$G$277:$P$326,A49offset,$E1410))*OFFSET($F$7,0,$E1410))-SUM($G1410:AB1410),((INDEX('PTRM input'!$G$385:$P$434,A49offset,$E1410)-INDEX('PTRM input'!$G$277:$P$326,A49offset,$E1410))*OFFSET($F$7,0,$E1410))/A49taxstdlife))</f>
        <v>0</v>
      </c>
      <c r="AD1410" s="251">
        <f ca="1">IF(A49taxstdlife="n/a","n/a",IF(AD$3&gt;(A49taxstdlife+$E1410),((INDEX('PTRM input'!$G$385:$P$434,A49offset,$E1410)-INDEX('PTRM input'!$G$277:$P$326,A49offset,$E1410))*OFFSET($F$7,0,$E1410))-SUM($G1410:AC1410),((INDEX('PTRM input'!$G$385:$P$434,A49offset,$E1410)-INDEX('PTRM input'!$G$277:$P$326,A49offset,$E1410))*OFFSET($F$7,0,$E1410))/A49taxstdlife))</f>
        <v>0</v>
      </c>
      <c r="AE1410" s="251">
        <f ca="1">IF(A49taxstdlife="n/a","n/a",IF(AE$3&gt;(A49taxstdlife+$E1410),((INDEX('PTRM input'!$G$385:$P$434,A49offset,$E1410)-INDEX('PTRM input'!$G$277:$P$326,A49offset,$E1410))*OFFSET($F$7,0,$E1410))-SUM($G1410:AD1410),((INDEX('PTRM input'!$G$385:$P$434,A49offset,$E1410)-INDEX('PTRM input'!$G$277:$P$326,A49offset,$E1410))*OFFSET($F$7,0,$E1410))/A49taxstdlife))</f>
        <v>0</v>
      </c>
      <c r="AF1410" s="251">
        <f ca="1">IF(A49taxstdlife="n/a","n/a",IF(AF$3&gt;(A49taxstdlife+$E1410),((INDEX('PTRM input'!$G$385:$P$434,A49offset,$E1410)-INDEX('PTRM input'!$G$277:$P$326,A49offset,$E1410))*OFFSET($F$7,0,$E1410))-SUM($G1410:AE1410),((INDEX('PTRM input'!$G$385:$P$434,A49offset,$E1410)-INDEX('PTRM input'!$G$277:$P$326,A49offset,$E1410))*OFFSET($F$7,0,$E1410))/A49taxstdlife))</f>
        <v>0</v>
      </c>
      <c r="AG1410" s="251">
        <f ca="1">IF(A49taxstdlife="n/a","n/a",IF(AG$3&gt;(A49taxstdlife+$E1410),((INDEX('PTRM input'!$G$385:$P$434,A49offset,$E1410)-INDEX('PTRM input'!$G$277:$P$326,A49offset,$E1410))*OFFSET($F$7,0,$E1410))-SUM($G1410:AF1410),((INDEX('PTRM input'!$G$385:$P$434,A49offset,$E1410)-INDEX('PTRM input'!$G$277:$P$326,A49offset,$E1410))*OFFSET($F$7,0,$E1410))/A49taxstdlife))</f>
        <v>0</v>
      </c>
      <c r="AH1410" s="251">
        <f ca="1">IF(A49taxstdlife="n/a","n/a",IF(AH$3&gt;(A49taxstdlife+$E1410),((INDEX('PTRM input'!$G$385:$P$434,A49offset,$E1410)-INDEX('PTRM input'!$G$277:$P$326,A49offset,$E1410))*OFFSET($F$7,0,$E1410))-SUM($G1410:AG1410),((INDEX('PTRM input'!$G$385:$P$434,A49offset,$E1410)-INDEX('PTRM input'!$G$277:$P$326,A49offset,$E1410))*OFFSET($F$7,0,$E1410))/A49taxstdlife))</f>
        <v>0</v>
      </c>
      <c r="AI1410" s="251">
        <f ca="1">IF(A49taxstdlife="n/a","n/a",IF(AI$3&gt;(A49taxstdlife+$E1410),((INDEX('PTRM input'!$G$385:$P$434,A49offset,$E1410)-INDEX('PTRM input'!$G$277:$P$326,A49offset,$E1410))*OFFSET($F$7,0,$E1410))-SUM($G1410:AH1410),((INDEX('PTRM input'!$G$385:$P$434,A49offset,$E1410)-INDEX('PTRM input'!$G$277:$P$326,A49offset,$E1410))*OFFSET($F$7,0,$E1410))/A49taxstdlife))</f>
        <v>0</v>
      </c>
      <c r="AJ1410" s="251">
        <f ca="1">IF(A49taxstdlife="n/a","n/a",IF(AJ$3&gt;(A49taxstdlife+$E1410),((INDEX('PTRM input'!$G$385:$P$434,A49offset,$E1410)-INDEX('PTRM input'!$G$277:$P$326,A49offset,$E1410))*OFFSET($F$7,0,$E1410))-SUM($G1410:AI1410),((INDEX('PTRM input'!$G$385:$P$434,A49offset,$E1410)-INDEX('PTRM input'!$G$277:$P$326,A49offset,$E1410))*OFFSET($F$7,0,$E1410))/A49taxstdlife))</f>
        <v>0</v>
      </c>
      <c r="AK1410" s="251">
        <f ca="1">IF(A49taxstdlife="n/a","n/a",IF(AK$3&gt;(A49taxstdlife+$E1410),((INDEX('PTRM input'!$G$385:$P$434,A49offset,$E1410)-INDEX('PTRM input'!$G$277:$P$326,A49offset,$E1410))*OFFSET($F$7,0,$E1410))-SUM($G1410:AJ1410),((INDEX('PTRM input'!$G$385:$P$434,A49offset,$E1410)-INDEX('PTRM input'!$G$277:$P$326,A49offset,$E1410))*OFFSET($F$7,0,$E1410))/A49taxstdlife))</f>
        <v>0</v>
      </c>
      <c r="AL1410" s="251">
        <f ca="1">IF(A49taxstdlife="n/a","n/a",IF(AL$3&gt;(A49taxstdlife+$E1410),((INDEX('PTRM input'!$G$385:$P$434,A49offset,$E1410)-INDEX('PTRM input'!$G$277:$P$326,A49offset,$E1410))*OFFSET($F$7,0,$E1410))-SUM($G1410:AK1410),((INDEX('PTRM input'!$G$385:$P$434,A49offset,$E1410)-INDEX('PTRM input'!$G$277:$P$326,A49offset,$E1410))*OFFSET($F$7,0,$E1410))/A49taxstdlife))</f>
        <v>0</v>
      </c>
      <c r="AM1410" s="251">
        <f ca="1">IF(A49taxstdlife="n/a","n/a",IF(AM$3&gt;(A49taxstdlife+$E1410),((INDEX('PTRM input'!$G$385:$P$434,A49offset,$E1410)-INDEX('PTRM input'!$G$277:$P$326,A49offset,$E1410))*OFFSET($F$7,0,$E1410))-SUM($G1410:AL1410),((INDEX('PTRM input'!$G$385:$P$434,A49offset,$E1410)-INDEX('PTRM input'!$G$277:$P$326,A49offset,$E1410))*OFFSET($F$7,0,$E1410))/A49taxstdlife))</f>
        <v>0</v>
      </c>
      <c r="AN1410" s="251">
        <f ca="1">IF(A49taxstdlife="n/a","n/a",IF(AN$3&gt;(A49taxstdlife+$E1410),((INDEX('PTRM input'!$G$385:$P$434,A49offset,$E1410)-INDEX('PTRM input'!$G$277:$P$326,A49offset,$E1410))*OFFSET($F$7,0,$E1410))-SUM($G1410:AM1410),((INDEX('PTRM input'!$G$385:$P$434,A49offset,$E1410)-INDEX('PTRM input'!$G$277:$P$326,A49offset,$E1410))*OFFSET($F$7,0,$E1410))/A49taxstdlife))</f>
        <v>0</v>
      </c>
      <c r="AO1410" s="251">
        <f ca="1">IF(A49taxstdlife="n/a","n/a",IF(AO$3&gt;(A49taxstdlife+$E1410),((INDEX('PTRM input'!$G$385:$P$434,A49offset,$E1410)-INDEX('PTRM input'!$G$277:$P$326,A49offset,$E1410))*OFFSET($F$7,0,$E1410))-SUM($G1410:AN1410),((INDEX('PTRM input'!$G$385:$P$434,A49offset,$E1410)-INDEX('PTRM input'!$G$277:$P$326,A49offset,$E1410))*OFFSET($F$7,0,$E1410))/A49taxstdlife))</f>
        <v>0</v>
      </c>
      <c r="AP1410" s="251">
        <f ca="1">IF(A49taxstdlife="n/a","n/a",IF(AP$3&gt;(A49taxstdlife+$E1410),((INDEX('PTRM input'!$G$385:$P$434,A49offset,$E1410)-INDEX('PTRM input'!$G$277:$P$326,A49offset,$E1410))*OFFSET($F$7,0,$E1410))-SUM($G1410:AO1410),((INDEX('PTRM input'!$G$385:$P$434,A49offset,$E1410)-INDEX('PTRM input'!$G$277:$P$326,A49offset,$E1410))*OFFSET($F$7,0,$E1410))/A49taxstdlife))</f>
        <v>0</v>
      </c>
      <c r="AQ1410" s="251">
        <f ca="1">IF(A49taxstdlife="n/a","n/a",IF(AQ$3&gt;(A49taxstdlife+$E1410),((INDEX('PTRM input'!$G$385:$P$434,A49offset,$E1410)-INDEX('PTRM input'!$G$277:$P$326,A49offset,$E1410))*OFFSET($F$7,0,$E1410))-SUM($G1410:AP1410),((INDEX('PTRM input'!$G$385:$P$434,A49offset,$E1410)-INDEX('PTRM input'!$G$277:$P$326,A49offset,$E1410))*OFFSET($F$7,0,$E1410))/A49taxstdlife))</f>
        <v>0</v>
      </c>
      <c r="AR1410" s="251">
        <f ca="1">IF(A49taxstdlife="n/a","n/a",IF(AR$3&gt;(A49taxstdlife+$E1410),((INDEX('PTRM input'!$G$385:$P$434,A49offset,$E1410)-INDEX('PTRM input'!$G$277:$P$326,A49offset,$E1410))*OFFSET($F$7,0,$E1410))-SUM($G1410:AQ1410),((INDEX('PTRM input'!$G$385:$P$434,A49offset,$E1410)-INDEX('PTRM input'!$G$277:$P$326,A49offset,$E1410))*OFFSET($F$7,0,$E1410))/A49taxstdlife))</f>
        <v>0</v>
      </c>
      <c r="AS1410" s="251">
        <f ca="1">IF(A49taxstdlife="n/a","n/a",IF(AS$3&gt;(A49taxstdlife+$E1410),((INDEX('PTRM input'!$G$385:$P$434,A49offset,$E1410)-INDEX('PTRM input'!$G$277:$P$326,A49offset,$E1410))*OFFSET($F$7,0,$E1410))-SUM($G1410:AR1410),((INDEX('PTRM input'!$G$385:$P$434,A49offset,$E1410)-INDEX('PTRM input'!$G$277:$P$326,A49offset,$E1410))*OFFSET($F$7,0,$E1410))/A49taxstdlife))</f>
        <v>0</v>
      </c>
      <c r="AT1410" s="251">
        <f ca="1">IF(A49taxstdlife="n/a","n/a",IF(AT$3&gt;(A49taxstdlife+$E1410),((INDEX('PTRM input'!$G$385:$P$434,A49offset,$E1410)-INDEX('PTRM input'!$G$277:$P$326,A49offset,$E1410))*OFFSET($F$7,0,$E1410))-SUM($G1410:AS1410),((INDEX('PTRM input'!$G$385:$P$434,A49offset,$E1410)-INDEX('PTRM input'!$G$277:$P$326,A49offset,$E1410))*OFFSET($F$7,0,$E1410))/A49taxstdlife))</f>
        <v>0</v>
      </c>
      <c r="AU1410" s="251">
        <f ca="1">IF(A49taxstdlife="n/a","n/a",IF(AU$3&gt;(A49taxstdlife+$E1410),((INDEX('PTRM input'!$G$385:$P$434,A49offset,$E1410)-INDEX('PTRM input'!$G$277:$P$326,A49offset,$E1410))*OFFSET($F$7,0,$E1410))-SUM($G1410:AT1410),((INDEX('PTRM input'!$G$385:$P$434,A49offset,$E1410)-INDEX('PTRM input'!$G$277:$P$326,A49offset,$E1410))*OFFSET($F$7,0,$E1410))/A49taxstdlife))</f>
        <v>0</v>
      </c>
      <c r="AV1410" s="251">
        <f ca="1">IF(A49taxstdlife="n/a","n/a",IF(AV$3&gt;(A49taxstdlife+$E1410),((INDEX('PTRM input'!$G$385:$P$434,A49offset,$E1410)-INDEX('PTRM input'!$G$277:$P$326,A49offset,$E1410))*OFFSET($F$7,0,$E1410))-SUM($G1410:AU1410),((INDEX('PTRM input'!$G$385:$P$434,A49offset,$E1410)-INDEX('PTRM input'!$G$277:$P$326,A49offset,$E1410))*OFFSET($F$7,0,$E1410))/A49taxstdlife))</f>
        <v>0</v>
      </c>
      <c r="AW1410" s="251">
        <f ca="1">IF(A49taxstdlife="n/a","n/a",IF(AW$3&gt;(A49taxstdlife+$E1410),((INDEX('PTRM input'!$G$385:$P$434,A49offset,$E1410)-INDEX('PTRM input'!$G$277:$P$326,A49offset,$E1410))*OFFSET($F$7,0,$E1410))-SUM($G1410:AV1410),((INDEX('PTRM input'!$G$385:$P$434,A49offset,$E1410)-INDEX('PTRM input'!$G$277:$P$326,A49offset,$E1410))*OFFSET($F$7,0,$E1410))/A49taxstdlife))</f>
        <v>0</v>
      </c>
      <c r="AX1410" s="251">
        <f ca="1">IF(A49taxstdlife="n/a","n/a",IF(AX$3&gt;(A49taxstdlife+$E1410),((INDEX('PTRM input'!$G$385:$P$434,A49offset,$E1410)-INDEX('PTRM input'!$G$277:$P$326,A49offset,$E1410))*OFFSET($F$7,0,$E1410))-SUM($G1410:AW1410),((INDEX('PTRM input'!$G$385:$P$434,A49offset,$E1410)-INDEX('PTRM input'!$G$277:$P$326,A49offset,$E1410))*OFFSET($F$7,0,$E1410))/A49taxstdlife))</f>
        <v>0</v>
      </c>
      <c r="AY1410" s="251">
        <f ca="1">IF(A49taxstdlife="n/a","n/a",IF(AY$3&gt;(A49taxstdlife+$E1410),((INDEX('PTRM input'!$G$385:$P$434,A49offset,$E1410)-INDEX('PTRM input'!$G$277:$P$326,A49offset,$E1410))*OFFSET($F$7,0,$E1410))-SUM($G1410:AX1410),((INDEX('PTRM input'!$G$385:$P$434,A49offset,$E1410)-INDEX('PTRM input'!$G$277:$P$326,A49offset,$E1410))*OFFSET($F$7,0,$E1410))/A49taxstdlife))</f>
        <v>0</v>
      </c>
      <c r="AZ1410" s="251">
        <f ca="1">IF(A49taxstdlife="n/a","n/a",IF(AZ$3&gt;(A49taxstdlife+$E1410),((INDEX('PTRM input'!$G$385:$P$434,A49offset,$E1410)-INDEX('PTRM input'!$G$277:$P$326,A49offset,$E1410))*OFFSET($F$7,0,$E1410))-SUM($G1410:AY1410),((INDEX('PTRM input'!$G$385:$P$434,A49offset,$E1410)-INDEX('PTRM input'!$G$277:$P$326,A49offset,$E1410))*OFFSET($F$7,0,$E1410))/A49taxstdlife))</f>
        <v>0</v>
      </c>
      <c r="BA1410" s="251">
        <f ca="1">IF(A49taxstdlife="n/a","n/a",IF(BA$3&gt;(A49taxstdlife+$E1410),((INDEX('PTRM input'!$G$385:$P$434,A49offset,$E1410)-INDEX('PTRM input'!$G$277:$P$326,A49offset,$E1410))*OFFSET($F$7,0,$E1410))-SUM($G1410:AZ1410),((INDEX('PTRM input'!$G$385:$P$434,A49offset,$E1410)-INDEX('PTRM input'!$G$277:$P$326,A49offset,$E1410))*OFFSET($F$7,0,$E1410))/A49taxstdlife))</f>
        <v>0</v>
      </c>
      <c r="BB1410" s="251">
        <f ca="1">IF(A49taxstdlife="n/a","n/a",IF(BB$3&gt;(A49taxstdlife+$E1410),((INDEX('PTRM input'!$G$385:$P$434,A49offset,$E1410)-INDEX('PTRM input'!$G$277:$P$326,A49offset,$E1410))*OFFSET($F$7,0,$E1410))-SUM($G1410:BA1410),((INDEX('PTRM input'!$G$385:$P$434,A49offset,$E1410)-INDEX('PTRM input'!$G$277:$P$326,A49offset,$E1410))*OFFSET($F$7,0,$E1410))/A49taxstdlife))</f>
        <v>0</v>
      </c>
      <c r="BC1410" s="251">
        <f ca="1">IF(A49taxstdlife="n/a","n/a",IF(BC$3&gt;(A49taxstdlife+$E1410),((INDEX('PTRM input'!$G$385:$P$434,A49offset,$E1410)-INDEX('PTRM input'!$G$277:$P$326,A49offset,$E1410))*OFFSET($F$7,0,$E1410))-SUM($G1410:BB1410),((INDEX('PTRM input'!$G$385:$P$434,A49offset,$E1410)-INDEX('PTRM input'!$G$277:$P$326,A49offset,$E1410))*OFFSET($F$7,0,$E1410))/A49taxstdlife))</f>
        <v>0</v>
      </c>
      <c r="BD1410" s="251">
        <f ca="1">IF(A49taxstdlife="n/a","n/a",IF(BD$3&gt;(A49taxstdlife+$E1410),((INDEX('PTRM input'!$G$385:$P$434,A49offset,$E1410)-INDEX('PTRM input'!$G$277:$P$326,A49offset,$E1410))*OFFSET($F$7,0,$E1410))-SUM($G1410:BC1410),((INDEX('PTRM input'!$G$385:$P$434,A49offset,$E1410)-INDEX('PTRM input'!$G$277:$P$326,A49offset,$E1410))*OFFSET($F$7,0,$E1410))/A49taxstdlife))</f>
        <v>0</v>
      </c>
      <c r="BE1410" s="251">
        <f ca="1">IF(A49taxstdlife="n/a","n/a",IF(BE$3&gt;(A49taxstdlife+$E1410),((INDEX('PTRM input'!$G$385:$P$434,A49offset,$E1410)-INDEX('PTRM input'!$G$277:$P$326,A49offset,$E1410))*OFFSET($F$7,0,$E1410))-SUM($G1410:BD1410),((INDEX('PTRM input'!$G$385:$P$434,A49offset,$E1410)-INDEX('PTRM input'!$G$277:$P$326,A49offset,$E1410))*OFFSET($F$7,0,$E1410))/A49taxstdlife))</f>
        <v>0</v>
      </c>
      <c r="BF1410" s="251">
        <f ca="1">IF(A49taxstdlife="n/a","n/a",IF(BF$3&gt;(A49taxstdlife+$E1410),((INDEX('PTRM input'!$G$385:$P$434,A49offset,$E1410)-INDEX('PTRM input'!$G$277:$P$326,A49offset,$E1410))*OFFSET($F$7,0,$E1410))-SUM($G1410:BE1410),((INDEX('PTRM input'!$G$385:$P$434,A49offset,$E1410)-INDEX('PTRM input'!$G$277:$P$326,A49offset,$E1410))*OFFSET($F$7,0,$E1410))/A49taxstdlife))</f>
        <v>0</v>
      </c>
      <c r="BG1410" s="251">
        <f ca="1">IF(A49taxstdlife="n/a","n/a",IF(BG$3&gt;(A49taxstdlife+$E1410),((INDEX('PTRM input'!$G$385:$P$434,A49offset,$E1410)-INDEX('PTRM input'!$G$277:$P$326,A49offset,$E1410))*OFFSET($F$7,0,$E1410))-SUM($G1410:BF1410),((INDEX('PTRM input'!$G$385:$P$434,A49offset,$E1410)-INDEX('PTRM input'!$G$277:$P$326,A49offset,$E1410))*OFFSET($F$7,0,$E1410))/A49taxstdlife))</f>
        <v>0</v>
      </c>
      <c r="BH1410" s="251">
        <f ca="1">IF(A49taxstdlife="n/a","n/a",IF(BH$3&gt;(A49taxstdlife+$E1410),((INDEX('PTRM input'!$G$385:$P$434,A49offset,$E1410)-INDEX('PTRM input'!$G$277:$P$326,A49offset,$E1410))*OFFSET($F$7,0,$E1410))-SUM($G1410:BG1410),((INDEX('PTRM input'!$G$385:$P$434,A49offset,$E1410)-INDEX('PTRM input'!$G$277:$P$326,A49offset,$E1410))*OFFSET($F$7,0,$E1410))/A49taxstdlife))</f>
        <v>0</v>
      </c>
      <c r="BI1410" s="251">
        <f ca="1">IF(A49taxstdlife="n/a","n/a",IF(BI$3&gt;(A49taxstdlife+$E1410),((INDEX('PTRM input'!$G$385:$P$434,A49offset,$E1410)-INDEX('PTRM input'!$G$277:$P$326,A49offset,$E1410))*OFFSET($F$7,0,$E1410))-SUM($G1410:BH1410),((INDEX('PTRM input'!$G$385:$P$434,A49offset,$E1410)-INDEX('PTRM input'!$G$277:$P$326,A49offset,$E1410))*OFFSET($F$7,0,$E1410))/A49taxstdlife))</f>
        <v>0</v>
      </c>
      <c r="BJ1410" s="116"/>
      <c r="BK1410" s="116"/>
      <c r="BL1410" s="116"/>
      <c r="BM1410" s="116"/>
    </row>
    <row r="1411" spans="1:65" ht="12.75" hidden="1" customHeight="1" outlineLevel="2">
      <c r="A1411" s="366"/>
      <c r="B1411" s="19"/>
      <c r="C1411" s="18"/>
      <c r="D1411" s="760"/>
      <c r="E1411" s="86">
        <v>6</v>
      </c>
      <c r="F1411" s="356"/>
      <c r="G1411" s="434"/>
      <c r="H1411" s="435"/>
      <c r="I1411" s="435"/>
      <c r="J1411" s="435"/>
      <c r="K1411" s="435"/>
      <c r="L1411" s="619"/>
      <c r="M1411" s="251">
        <f ca="1">IF(A49taxstdlife="n/a","n/a",IF(M$3&gt;(A49taxstdlife+$E1411),((INDEX('PTRM input'!$G$385:$P$434,A49offset,$E1411)-INDEX('PTRM input'!$G$277:$P$326,A49offset,$E1411))*OFFSET($F$7,0,$E1411))-SUM($G1411:L1411),((INDEX('PTRM input'!$G$385:$P$434,A49offset,$E1411)-INDEX('PTRM input'!$G$277:$P$326,A49offset,$E1411))*OFFSET($F$7,0,$E1411))/A49taxstdlife))</f>
        <v>0</v>
      </c>
      <c r="N1411" s="251">
        <f ca="1">IF(A49taxstdlife="n/a","n/a",IF(N$3&gt;(A49taxstdlife+$E1411),((INDEX('PTRM input'!$G$385:$P$434,A49offset,$E1411)-INDEX('PTRM input'!$G$277:$P$326,A49offset,$E1411))*OFFSET($F$7,0,$E1411))-SUM($G1411:M1411),((INDEX('PTRM input'!$G$385:$P$434,A49offset,$E1411)-INDEX('PTRM input'!$G$277:$P$326,A49offset,$E1411))*OFFSET($F$7,0,$E1411))/A49taxstdlife))</f>
        <v>0</v>
      </c>
      <c r="O1411" s="251">
        <f ca="1">IF(A49taxstdlife="n/a","n/a",IF(O$3&gt;(A49taxstdlife+$E1411),((INDEX('PTRM input'!$G$385:$P$434,A49offset,$E1411)-INDEX('PTRM input'!$G$277:$P$326,A49offset,$E1411))*OFFSET($F$7,0,$E1411))-SUM($G1411:N1411),((INDEX('PTRM input'!$G$385:$P$434,A49offset,$E1411)-INDEX('PTRM input'!$G$277:$P$326,A49offset,$E1411))*OFFSET($F$7,0,$E1411))/A49taxstdlife))</f>
        <v>0</v>
      </c>
      <c r="P1411" s="251">
        <f ca="1">IF(A49taxstdlife="n/a","n/a",IF(P$3&gt;(A49taxstdlife+$E1411),((INDEX('PTRM input'!$G$385:$P$434,A49offset,$E1411)-INDEX('PTRM input'!$G$277:$P$326,A49offset,$E1411))*OFFSET($F$7,0,$E1411))-SUM($G1411:O1411),((INDEX('PTRM input'!$G$385:$P$434,A49offset,$E1411)-INDEX('PTRM input'!$G$277:$P$326,A49offset,$E1411))*OFFSET($F$7,0,$E1411))/A49taxstdlife))</f>
        <v>0</v>
      </c>
      <c r="Q1411" s="251">
        <f ca="1">IF(A49taxstdlife="n/a","n/a",IF(Q$3&gt;(A49taxstdlife+$E1411),((INDEX('PTRM input'!$G$385:$P$434,A49offset,$E1411)-INDEX('PTRM input'!$G$277:$P$326,A49offset,$E1411))*OFFSET($F$7,0,$E1411))-SUM($G1411:P1411),((INDEX('PTRM input'!$G$385:$P$434,A49offset,$E1411)-INDEX('PTRM input'!$G$277:$P$326,A49offset,$E1411))*OFFSET($F$7,0,$E1411))/A49taxstdlife))</f>
        <v>0</v>
      </c>
      <c r="R1411" s="251">
        <f ca="1">IF(A49taxstdlife="n/a","n/a",IF(R$3&gt;(A49taxstdlife+$E1411),((INDEX('PTRM input'!$G$385:$P$434,A49offset,$E1411)-INDEX('PTRM input'!$G$277:$P$326,A49offset,$E1411))*OFFSET($F$7,0,$E1411))-SUM($G1411:Q1411),((INDEX('PTRM input'!$G$385:$P$434,A49offset,$E1411)-INDEX('PTRM input'!$G$277:$P$326,A49offset,$E1411))*OFFSET($F$7,0,$E1411))/A49taxstdlife))</f>
        <v>0</v>
      </c>
      <c r="S1411" s="251">
        <f ca="1">IF(A49taxstdlife="n/a","n/a",IF(S$3&gt;(A49taxstdlife+$E1411),((INDEX('PTRM input'!$G$385:$P$434,A49offset,$E1411)-INDEX('PTRM input'!$G$277:$P$326,A49offset,$E1411))*OFFSET($F$7,0,$E1411))-SUM($G1411:R1411),((INDEX('PTRM input'!$G$385:$P$434,A49offset,$E1411)-INDEX('PTRM input'!$G$277:$P$326,A49offset,$E1411))*OFFSET($F$7,0,$E1411))/A49taxstdlife))</f>
        <v>0</v>
      </c>
      <c r="T1411" s="251">
        <f ca="1">IF(A49taxstdlife="n/a","n/a",IF(T$3&gt;(A49taxstdlife+$E1411),((INDEX('PTRM input'!$G$385:$P$434,A49offset,$E1411)-INDEX('PTRM input'!$G$277:$P$326,A49offset,$E1411))*OFFSET($F$7,0,$E1411))-SUM($G1411:S1411),((INDEX('PTRM input'!$G$385:$P$434,A49offset,$E1411)-INDEX('PTRM input'!$G$277:$P$326,A49offset,$E1411))*OFFSET($F$7,0,$E1411))/A49taxstdlife))</f>
        <v>0</v>
      </c>
      <c r="U1411" s="251">
        <f ca="1">IF(A49taxstdlife="n/a","n/a",IF(U$3&gt;(A49taxstdlife+$E1411),((INDEX('PTRM input'!$G$385:$P$434,A49offset,$E1411)-INDEX('PTRM input'!$G$277:$P$326,A49offset,$E1411))*OFFSET($F$7,0,$E1411))-SUM($G1411:T1411),((INDEX('PTRM input'!$G$385:$P$434,A49offset,$E1411)-INDEX('PTRM input'!$G$277:$P$326,A49offset,$E1411))*OFFSET($F$7,0,$E1411))/A49taxstdlife))</f>
        <v>0</v>
      </c>
      <c r="V1411" s="251">
        <f ca="1">IF(A49taxstdlife="n/a","n/a",IF(V$3&gt;(A49taxstdlife+$E1411),((INDEX('PTRM input'!$G$385:$P$434,A49offset,$E1411)-INDEX('PTRM input'!$G$277:$P$326,A49offset,$E1411))*OFFSET($F$7,0,$E1411))-SUM($G1411:U1411),((INDEX('PTRM input'!$G$385:$P$434,A49offset,$E1411)-INDEX('PTRM input'!$G$277:$P$326,A49offset,$E1411))*OFFSET($F$7,0,$E1411))/A49taxstdlife))</f>
        <v>0</v>
      </c>
      <c r="W1411" s="251">
        <f ca="1">IF(A49taxstdlife="n/a","n/a",IF(W$3&gt;(A49taxstdlife+$E1411),((INDEX('PTRM input'!$G$385:$P$434,A49offset,$E1411)-INDEX('PTRM input'!$G$277:$P$326,A49offset,$E1411))*OFFSET($F$7,0,$E1411))-SUM($G1411:V1411),((INDEX('PTRM input'!$G$385:$P$434,A49offset,$E1411)-INDEX('PTRM input'!$G$277:$P$326,A49offset,$E1411))*OFFSET($F$7,0,$E1411))/A49taxstdlife))</f>
        <v>0</v>
      </c>
      <c r="X1411" s="251">
        <f ca="1">IF(A49taxstdlife="n/a","n/a",IF(X$3&gt;(A49taxstdlife+$E1411),((INDEX('PTRM input'!$G$385:$P$434,A49offset,$E1411)-INDEX('PTRM input'!$G$277:$P$326,A49offset,$E1411))*OFFSET($F$7,0,$E1411))-SUM($G1411:W1411),((INDEX('PTRM input'!$G$385:$P$434,A49offset,$E1411)-INDEX('PTRM input'!$G$277:$P$326,A49offset,$E1411))*OFFSET($F$7,0,$E1411))/A49taxstdlife))</f>
        <v>0</v>
      </c>
      <c r="Y1411" s="251">
        <f ca="1">IF(A49taxstdlife="n/a","n/a",IF(Y$3&gt;(A49taxstdlife+$E1411),((INDEX('PTRM input'!$G$385:$P$434,A49offset,$E1411)-INDEX('PTRM input'!$G$277:$P$326,A49offset,$E1411))*OFFSET($F$7,0,$E1411))-SUM($G1411:X1411),((INDEX('PTRM input'!$G$385:$P$434,A49offset,$E1411)-INDEX('PTRM input'!$G$277:$P$326,A49offset,$E1411))*OFFSET($F$7,0,$E1411))/A49taxstdlife))</f>
        <v>0</v>
      </c>
      <c r="Z1411" s="251">
        <f ca="1">IF(A49taxstdlife="n/a","n/a",IF(Z$3&gt;(A49taxstdlife+$E1411),((INDEX('PTRM input'!$G$385:$P$434,A49offset,$E1411)-INDEX('PTRM input'!$G$277:$P$326,A49offset,$E1411))*OFFSET($F$7,0,$E1411))-SUM($G1411:Y1411),((INDEX('PTRM input'!$G$385:$P$434,A49offset,$E1411)-INDEX('PTRM input'!$G$277:$P$326,A49offset,$E1411))*OFFSET($F$7,0,$E1411))/A49taxstdlife))</f>
        <v>0</v>
      </c>
      <c r="AA1411" s="251">
        <f ca="1">IF(A49taxstdlife="n/a","n/a",IF(AA$3&gt;(A49taxstdlife+$E1411),((INDEX('PTRM input'!$G$385:$P$434,A49offset,$E1411)-INDEX('PTRM input'!$G$277:$P$326,A49offset,$E1411))*OFFSET($F$7,0,$E1411))-SUM($G1411:Z1411),((INDEX('PTRM input'!$G$385:$P$434,A49offset,$E1411)-INDEX('PTRM input'!$G$277:$P$326,A49offset,$E1411))*OFFSET($F$7,0,$E1411))/A49taxstdlife))</f>
        <v>0</v>
      </c>
      <c r="AB1411" s="251">
        <f ca="1">IF(A49taxstdlife="n/a","n/a",IF(AB$3&gt;(A49taxstdlife+$E1411),((INDEX('PTRM input'!$G$385:$P$434,A49offset,$E1411)-INDEX('PTRM input'!$G$277:$P$326,A49offset,$E1411))*OFFSET($F$7,0,$E1411))-SUM($G1411:AA1411),((INDEX('PTRM input'!$G$385:$P$434,A49offset,$E1411)-INDEX('PTRM input'!$G$277:$P$326,A49offset,$E1411))*OFFSET($F$7,0,$E1411))/A49taxstdlife))</f>
        <v>0</v>
      </c>
      <c r="AC1411" s="251">
        <f ca="1">IF(A49taxstdlife="n/a","n/a",IF(AC$3&gt;(A49taxstdlife+$E1411),((INDEX('PTRM input'!$G$385:$P$434,A49offset,$E1411)-INDEX('PTRM input'!$G$277:$P$326,A49offset,$E1411))*OFFSET($F$7,0,$E1411))-SUM($G1411:AB1411),((INDEX('PTRM input'!$G$385:$P$434,A49offset,$E1411)-INDEX('PTRM input'!$G$277:$P$326,A49offset,$E1411))*OFFSET($F$7,0,$E1411))/A49taxstdlife))</f>
        <v>0</v>
      </c>
      <c r="AD1411" s="251">
        <f ca="1">IF(A49taxstdlife="n/a","n/a",IF(AD$3&gt;(A49taxstdlife+$E1411),((INDEX('PTRM input'!$G$385:$P$434,A49offset,$E1411)-INDEX('PTRM input'!$G$277:$P$326,A49offset,$E1411))*OFFSET($F$7,0,$E1411))-SUM($G1411:AC1411),((INDEX('PTRM input'!$G$385:$P$434,A49offset,$E1411)-INDEX('PTRM input'!$G$277:$P$326,A49offset,$E1411))*OFFSET($F$7,0,$E1411))/A49taxstdlife))</f>
        <v>0</v>
      </c>
      <c r="AE1411" s="251">
        <f ca="1">IF(A49taxstdlife="n/a","n/a",IF(AE$3&gt;(A49taxstdlife+$E1411),((INDEX('PTRM input'!$G$385:$P$434,A49offset,$E1411)-INDEX('PTRM input'!$G$277:$P$326,A49offset,$E1411))*OFFSET($F$7,0,$E1411))-SUM($G1411:AD1411),((INDEX('PTRM input'!$G$385:$P$434,A49offset,$E1411)-INDEX('PTRM input'!$G$277:$P$326,A49offset,$E1411))*OFFSET($F$7,0,$E1411))/A49taxstdlife))</f>
        <v>0</v>
      </c>
      <c r="AF1411" s="251">
        <f ca="1">IF(A49taxstdlife="n/a","n/a",IF(AF$3&gt;(A49taxstdlife+$E1411),((INDEX('PTRM input'!$G$385:$P$434,A49offset,$E1411)-INDEX('PTRM input'!$G$277:$P$326,A49offset,$E1411))*OFFSET($F$7,0,$E1411))-SUM($G1411:AE1411),((INDEX('PTRM input'!$G$385:$P$434,A49offset,$E1411)-INDEX('PTRM input'!$G$277:$P$326,A49offset,$E1411))*OFFSET($F$7,0,$E1411))/A49taxstdlife))</f>
        <v>0</v>
      </c>
      <c r="AG1411" s="251">
        <f ca="1">IF(A49taxstdlife="n/a","n/a",IF(AG$3&gt;(A49taxstdlife+$E1411),((INDEX('PTRM input'!$G$385:$P$434,A49offset,$E1411)-INDEX('PTRM input'!$G$277:$P$326,A49offset,$E1411))*OFFSET($F$7,0,$E1411))-SUM($G1411:AF1411),((INDEX('PTRM input'!$G$385:$P$434,A49offset,$E1411)-INDEX('PTRM input'!$G$277:$P$326,A49offset,$E1411))*OFFSET($F$7,0,$E1411))/A49taxstdlife))</f>
        <v>0</v>
      </c>
      <c r="AH1411" s="251">
        <f ca="1">IF(A49taxstdlife="n/a","n/a",IF(AH$3&gt;(A49taxstdlife+$E1411),((INDEX('PTRM input'!$G$385:$P$434,A49offset,$E1411)-INDEX('PTRM input'!$G$277:$P$326,A49offset,$E1411))*OFFSET($F$7,0,$E1411))-SUM($G1411:AG1411),((INDEX('PTRM input'!$G$385:$P$434,A49offset,$E1411)-INDEX('PTRM input'!$G$277:$P$326,A49offset,$E1411))*OFFSET($F$7,0,$E1411))/A49taxstdlife))</f>
        <v>0</v>
      </c>
      <c r="AI1411" s="251">
        <f ca="1">IF(A49taxstdlife="n/a","n/a",IF(AI$3&gt;(A49taxstdlife+$E1411),((INDEX('PTRM input'!$G$385:$P$434,A49offset,$E1411)-INDEX('PTRM input'!$G$277:$P$326,A49offset,$E1411))*OFFSET($F$7,0,$E1411))-SUM($G1411:AH1411),((INDEX('PTRM input'!$G$385:$P$434,A49offset,$E1411)-INDEX('PTRM input'!$G$277:$P$326,A49offset,$E1411))*OFFSET($F$7,0,$E1411))/A49taxstdlife))</f>
        <v>0</v>
      </c>
      <c r="AJ1411" s="251">
        <f ca="1">IF(A49taxstdlife="n/a","n/a",IF(AJ$3&gt;(A49taxstdlife+$E1411),((INDEX('PTRM input'!$G$385:$P$434,A49offset,$E1411)-INDEX('PTRM input'!$G$277:$P$326,A49offset,$E1411))*OFFSET($F$7,0,$E1411))-SUM($G1411:AI1411),((INDEX('PTRM input'!$G$385:$P$434,A49offset,$E1411)-INDEX('PTRM input'!$G$277:$P$326,A49offset,$E1411))*OFFSET($F$7,0,$E1411))/A49taxstdlife))</f>
        <v>0</v>
      </c>
      <c r="AK1411" s="251">
        <f ca="1">IF(A49taxstdlife="n/a","n/a",IF(AK$3&gt;(A49taxstdlife+$E1411),((INDEX('PTRM input'!$G$385:$P$434,A49offset,$E1411)-INDEX('PTRM input'!$G$277:$P$326,A49offset,$E1411))*OFFSET($F$7,0,$E1411))-SUM($G1411:AJ1411),((INDEX('PTRM input'!$G$385:$P$434,A49offset,$E1411)-INDEX('PTRM input'!$G$277:$P$326,A49offset,$E1411))*OFFSET($F$7,0,$E1411))/A49taxstdlife))</f>
        <v>0</v>
      </c>
      <c r="AL1411" s="251">
        <f ca="1">IF(A49taxstdlife="n/a","n/a",IF(AL$3&gt;(A49taxstdlife+$E1411),((INDEX('PTRM input'!$G$385:$P$434,A49offset,$E1411)-INDEX('PTRM input'!$G$277:$P$326,A49offset,$E1411))*OFFSET($F$7,0,$E1411))-SUM($G1411:AK1411),((INDEX('PTRM input'!$G$385:$P$434,A49offset,$E1411)-INDEX('PTRM input'!$G$277:$P$326,A49offset,$E1411))*OFFSET($F$7,0,$E1411))/A49taxstdlife))</f>
        <v>0</v>
      </c>
      <c r="AM1411" s="251">
        <f ca="1">IF(A49taxstdlife="n/a","n/a",IF(AM$3&gt;(A49taxstdlife+$E1411),((INDEX('PTRM input'!$G$385:$P$434,A49offset,$E1411)-INDEX('PTRM input'!$G$277:$P$326,A49offset,$E1411))*OFFSET($F$7,0,$E1411))-SUM($G1411:AL1411),((INDEX('PTRM input'!$G$385:$P$434,A49offset,$E1411)-INDEX('PTRM input'!$G$277:$P$326,A49offset,$E1411))*OFFSET($F$7,0,$E1411))/A49taxstdlife))</f>
        <v>0</v>
      </c>
      <c r="AN1411" s="251">
        <f ca="1">IF(A49taxstdlife="n/a","n/a",IF(AN$3&gt;(A49taxstdlife+$E1411),((INDEX('PTRM input'!$G$385:$P$434,A49offset,$E1411)-INDEX('PTRM input'!$G$277:$P$326,A49offset,$E1411))*OFFSET($F$7,0,$E1411))-SUM($G1411:AM1411),((INDEX('PTRM input'!$G$385:$P$434,A49offset,$E1411)-INDEX('PTRM input'!$G$277:$P$326,A49offset,$E1411))*OFFSET($F$7,0,$E1411))/A49taxstdlife))</f>
        <v>0</v>
      </c>
      <c r="AO1411" s="251">
        <f ca="1">IF(A49taxstdlife="n/a","n/a",IF(AO$3&gt;(A49taxstdlife+$E1411),((INDEX('PTRM input'!$G$385:$P$434,A49offset,$E1411)-INDEX('PTRM input'!$G$277:$P$326,A49offset,$E1411))*OFFSET($F$7,0,$E1411))-SUM($G1411:AN1411),((INDEX('PTRM input'!$G$385:$P$434,A49offset,$E1411)-INDEX('PTRM input'!$G$277:$P$326,A49offset,$E1411))*OFFSET($F$7,0,$E1411))/A49taxstdlife))</f>
        <v>0</v>
      </c>
      <c r="AP1411" s="251">
        <f ca="1">IF(A49taxstdlife="n/a","n/a",IF(AP$3&gt;(A49taxstdlife+$E1411),((INDEX('PTRM input'!$G$385:$P$434,A49offset,$E1411)-INDEX('PTRM input'!$G$277:$P$326,A49offset,$E1411))*OFFSET($F$7,0,$E1411))-SUM($G1411:AO1411),((INDEX('PTRM input'!$G$385:$P$434,A49offset,$E1411)-INDEX('PTRM input'!$G$277:$P$326,A49offset,$E1411))*OFFSET($F$7,0,$E1411))/A49taxstdlife))</f>
        <v>0</v>
      </c>
      <c r="AQ1411" s="251">
        <f ca="1">IF(A49taxstdlife="n/a","n/a",IF(AQ$3&gt;(A49taxstdlife+$E1411),((INDEX('PTRM input'!$G$385:$P$434,A49offset,$E1411)-INDEX('PTRM input'!$G$277:$P$326,A49offset,$E1411))*OFFSET($F$7,0,$E1411))-SUM($G1411:AP1411),((INDEX('PTRM input'!$G$385:$P$434,A49offset,$E1411)-INDEX('PTRM input'!$G$277:$P$326,A49offset,$E1411))*OFFSET($F$7,0,$E1411))/A49taxstdlife))</f>
        <v>0</v>
      </c>
      <c r="AR1411" s="251">
        <f ca="1">IF(A49taxstdlife="n/a","n/a",IF(AR$3&gt;(A49taxstdlife+$E1411),((INDEX('PTRM input'!$G$385:$P$434,A49offset,$E1411)-INDEX('PTRM input'!$G$277:$P$326,A49offset,$E1411))*OFFSET($F$7,0,$E1411))-SUM($G1411:AQ1411),((INDEX('PTRM input'!$G$385:$P$434,A49offset,$E1411)-INDEX('PTRM input'!$G$277:$P$326,A49offset,$E1411))*OFFSET($F$7,0,$E1411))/A49taxstdlife))</f>
        <v>0</v>
      </c>
      <c r="AS1411" s="251">
        <f ca="1">IF(A49taxstdlife="n/a","n/a",IF(AS$3&gt;(A49taxstdlife+$E1411),((INDEX('PTRM input'!$G$385:$P$434,A49offset,$E1411)-INDEX('PTRM input'!$G$277:$P$326,A49offset,$E1411))*OFFSET($F$7,0,$E1411))-SUM($G1411:AR1411),((INDEX('PTRM input'!$G$385:$P$434,A49offset,$E1411)-INDEX('PTRM input'!$G$277:$P$326,A49offset,$E1411))*OFFSET($F$7,0,$E1411))/A49taxstdlife))</f>
        <v>0</v>
      </c>
      <c r="AT1411" s="251">
        <f ca="1">IF(A49taxstdlife="n/a","n/a",IF(AT$3&gt;(A49taxstdlife+$E1411),((INDEX('PTRM input'!$G$385:$P$434,A49offset,$E1411)-INDEX('PTRM input'!$G$277:$P$326,A49offset,$E1411))*OFFSET($F$7,0,$E1411))-SUM($G1411:AS1411),((INDEX('PTRM input'!$G$385:$P$434,A49offset,$E1411)-INDEX('PTRM input'!$G$277:$P$326,A49offset,$E1411))*OFFSET($F$7,0,$E1411))/A49taxstdlife))</f>
        <v>0</v>
      </c>
      <c r="AU1411" s="251">
        <f ca="1">IF(A49taxstdlife="n/a","n/a",IF(AU$3&gt;(A49taxstdlife+$E1411),((INDEX('PTRM input'!$G$385:$P$434,A49offset,$E1411)-INDEX('PTRM input'!$G$277:$P$326,A49offset,$E1411))*OFFSET($F$7,0,$E1411))-SUM($G1411:AT1411),((INDEX('PTRM input'!$G$385:$P$434,A49offset,$E1411)-INDEX('PTRM input'!$G$277:$P$326,A49offset,$E1411))*OFFSET($F$7,0,$E1411))/A49taxstdlife))</f>
        <v>0</v>
      </c>
      <c r="AV1411" s="251">
        <f ca="1">IF(A49taxstdlife="n/a","n/a",IF(AV$3&gt;(A49taxstdlife+$E1411),((INDEX('PTRM input'!$G$385:$P$434,A49offset,$E1411)-INDEX('PTRM input'!$G$277:$P$326,A49offset,$E1411))*OFFSET($F$7,0,$E1411))-SUM($G1411:AU1411),((INDEX('PTRM input'!$G$385:$P$434,A49offset,$E1411)-INDEX('PTRM input'!$G$277:$P$326,A49offset,$E1411))*OFFSET($F$7,0,$E1411))/A49taxstdlife))</f>
        <v>0</v>
      </c>
      <c r="AW1411" s="251">
        <f ca="1">IF(A49taxstdlife="n/a","n/a",IF(AW$3&gt;(A49taxstdlife+$E1411),((INDEX('PTRM input'!$G$385:$P$434,A49offset,$E1411)-INDEX('PTRM input'!$G$277:$P$326,A49offset,$E1411))*OFFSET($F$7,0,$E1411))-SUM($G1411:AV1411),((INDEX('PTRM input'!$G$385:$P$434,A49offset,$E1411)-INDEX('PTRM input'!$G$277:$P$326,A49offset,$E1411))*OFFSET($F$7,0,$E1411))/A49taxstdlife))</f>
        <v>0</v>
      </c>
      <c r="AX1411" s="251">
        <f ca="1">IF(A49taxstdlife="n/a","n/a",IF(AX$3&gt;(A49taxstdlife+$E1411),((INDEX('PTRM input'!$G$385:$P$434,A49offset,$E1411)-INDEX('PTRM input'!$G$277:$P$326,A49offset,$E1411))*OFFSET($F$7,0,$E1411))-SUM($G1411:AW1411),((INDEX('PTRM input'!$G$385:$P$434,A49offset,$E1411)-INDEX('PTRM input'!$G$277:$P$326,A49offset,$E1411))*OFFSET($F$7,0,$E1411))/A49taxstdlife))</f>
        <v>0</v>
      </c>
      <c r="AY1411" s="251">
        <f ca="1">IF(A49taxstdlife="n/a","n/a",IF(AY$3&gt;(A49taxstdlife+$E1411),((INDEX('PTRM input'!$G$385:$P$434,A49offset,$E1411)-INDEX('PTRM input'!$G$277:$P$326,A49offset,$E1411))*OFFSET($F$7,0,$E1411))-SUM($G1411:AX1411),((INDEX('PTRM input'!$G$385:$P$434,A49offset,$E1411)-INDEX('PTRM input'!$G$277:$P$326,A49offset,$E1411))*OFFSET($F$7,0,$E1411))/A49taxstdlife))</f>
        <v>0</v>
      </c>
      <c r="AZ1411" s="251">
        <f ca="1">IF(A49taxstdlife="n/a","n/a",IF(AZ$3&gt;(A49taxstdlife+$E1411),((INDEX('PTRM input'!$G$385:$P$434,A49offset,$E1411)-INDEX('PTRM input'!$G$277:$P$326,A49offset,$E1411))*OFFSET($F$7,0,$E1411))-SUM($G1411:AY1411),((INDEX('PTRM input'!$G$385:$P$434,A49offset,$E1411)-INDEX('PTRM input'!$G$277:$P$326,A49offset,$E1411))*OFFSET($F$7,0,$E1411))/A49taxstdlife))</f>
        <v>0</v>
      </c>
      <c r="BA1411" s="251">
        <f ca="1">IF(A49taxstdlife="n/a","n/a",IF(BA$3&gt;(A49taxstdlife+$E1411),((INDEX('PTRM input'!$G$385:$P$434,A49offset,$E1411)-INDEX('PTRM input'!$G$277:$P$326,A49offset,$E1411))*OFFSET($F$7,0,$E1411))-SUM($G1411:AZ1411),((INDEX('PTRM input'!$G$385:$P$434,A49offset,$E1411)-INDEX('PTRM input'!$G$277:$P$326,A49offset,$E1411))*OFFSET($F$7,0,$E1411))/A49taxstdlife))</f>
        <v>0</v>
      </c>
      <c r="BB1411" s="251">
        <f ca="1">IF(A49taxstdlife="n/a","n/a",IF(BB$3&gt;(A49taxstdlife+$E1411),((INDEX('PTRM input'!$G$385:$P$434,A49offset,$E1411)-INDEX('PTRM input'!$G$277:$P$326,A49offset,$E1411))*OFFSET($F$7,0,$E1411))-SUM($G1411:BA1411),((INDEX('PTRM input'!$G$385:$P$434,A49offset,$E1411)-INDEX('PTRM input'!$G$277:$P$326,A49offset,$E1411))*OFFSET($F$7,0,$E1411))/A49taxstdlife))</f>
        <v>0</v>
      </c>
      <c r="BC1411" s="251">
        <f ca="1">IF(A49taxstdlife="n/a","n/a",IF(BC$3&gt;(A49taxstdlife+$E1411),((INDEX('PTRM input'!$G$385:$P$434,A49offset,$E1411)-INDEX('PTRM input'!$G$277:$P$326,A49offset,$E1411))*OFFSET($F$7,0,$E1411))-SUM($G1411:BB1411),((INDEX('PTRM input'!$G$385:$P$434,A49offset,$E1411)-INDEX('PTRM input'!$G$277:$P$326,A49offset,$E1411))*OFFSET($F$7,0,$E1411))/A49taxstdlife))</f>
        <v>0</v>
      </c>
      <c r="BD1411" s="251">
        <f ca="1">IF(A49taxstdlife="n/a","n/a",IF(BD$3&gt;(A49taxstdlife+$E1411),((INDEX('PTRM input'!$G$385:$P$434,A49offset,$E1411)-INDEX('PTRM input'!$G$277:$P$326,A49offset,$E1411))*OFFSET($F$7,0,$E1411))-SUM($G1411:BC1411),((INDEX('PTRM input'!$G$385:$P$434,A49offset,$E1411)-INDEX('PTRM input'!$G$277:$P$326,A49offset,$E1411))*OFFSET($F$7,0,$E1411))/A49taxstdlife))</f>
        <v>0</v>
      </c>
      <c r="BE1411" s="251">
        <f ca="1">IF(A49taxstdlife="n/a","n/a",IF(BE$3&gt;(A49taxstdlife+$E1411),((INDEX('PTRM input'!$G$385:$P$434,A49offset,$E1411)-INDEX('PTRM input'!$G$277:$P$326,A49offset,$E1411))*OFFSET($F$7,0,$E1411))-SUM($G1411:BD1411),((INDEX('PTRM input'!$G$385:$P$434,A49offset,$E1411)-INDEX('PTRM input'!$G$277:$P$326,A49offset,$E1411))*OFFSET($F$7,0,$E1411))/A49taxstdlife))</f>
        <v>0</v>
      </c>
      <c r="BF1411" s="251">
        <f ca="1">IF(A49taxstdlife="n/a","n/a",IF(BF$3&gt;(A49taxstdlife+$E1411),((INDEX('PTRM input'!$G$385:$P$434,A49offset,$E1411)-INDEX('PTRM input'!$G$277:$P$326,A49offset,$E1411))*OFFSET($F$7,0,$E1411))-SUM($G1411:BE1411),((INDEX('PTRM input'!$G$385:$P$434,A49offset,$E1411)-INDEX('PTRM input'!$G$277:$P$326,A49offset,$E1411))*OFFSET($F$7,0,$E1411))/A49taxstdlife))</f>
        <v>0</v>
      </c>
      <c r="BG1411" s="251">
        <f ca="1">IF(A49taxstdlife="n/a","n/a",IF(BG$3&gt;(A49taxstdlife+$E1411),((INDEX('PTRM input'!$G$385:$P$434,A49offset,$E1411)-INDEX('PTRM input'!$G$277:$P$326,A49offset,$E1411))*OFFSET($F$7,0,$E1411))-SUM($G1411:BF1411),((INDEX('PTRM input'!$G$385:$P$434,A49offset,$E1411)-INDEX('PTRM input'!$G$277:$P$326,A49offset,$E1411))*OFFSET($F$7,0,$E1411))/A49taxstdlife))</f>
        <v>0</v>
      </c>
      <c r="BH1411" s="251">
        <f ca="1">IF(A49taxstdlife="n/a","n/a",IF(BH$3&gt;(A49taxstdlife+$E1411),((INDEX('PTRM input'!$G$385:$P$434,A49offset,$E1411)-INDEX('PTRM input'!$G$277:$P$326,A49offset,$E1411))*OFFSET($F$7,0,$E1411))-SUM($G1411:BG1411),((INDEX('PTRM input'!$G$385:$P$434,A49offset,$E1411)-INDEX('PTRM input'!$G$277:$P$326,A49offset,$E1411))*OFFSET($F$7,0,$E1411))/A49taxstdlife))</f>
        <v>0</v>
      </c>
      <c r="BI1411" s="251">
        <f ca="1">IF(A49taxstdlife="n/a","n/a",IF(BI$3&gt;(A49taxstdlife+$E1411),((INDEX('PTRM input'!$G$385:$P$434,A49offset,$E1411)-INDEX('PTRM input'!$G$277:$P$326,A49offset,$E1411))*OFFSET($F$7,0,$E1411))-SUM($G1411:BH1411),((INDEX('PTRM input'!$G$385:$P$434,A49offset,$E1411)-INDEX('PTRM input'!$G$277:$P$326,A49offset,$E1411))*OFFSET($F$7,0,$E1411))/A49taxstdlife))</f>
        <v>0</v>
      </c>
      <c r="BJ1411" s="116"/>
      <c r="BK1411" s="116"/>
      <c r="BL1411" s="116"/>
      <c r="BM1411" s="116"/>
    </row>
    <row r="1412" spans="1:65" ht="12.75" hidden="1" customHeight="1" outlineLevel="2">
      <c r="A1412" s="366"/>
      <c r="B1412" s="19"/>
      <c r="C1412" s="18"/>
      <c r="D1412" s="760"/>
      <c r="E1412" s="86">
        <v>7</v>
      </c>
      <c r="F1412" s="356"/>
      <c r="G1412" s="434"/>
      <c r="H1412" s="435"/>
      <c r="I1412" s="435"/>
      <c r="J1412" s="435"/>
      <c r="K1412" s="435"/>
      <c r="L1412" s="435"/>
      <c r="M1412" s="619"/>
      <c r="N1412" s="251">
        <f ca="1">IF(A49taxstdlife="n/a","n/a",IF(N$3&gt;(A49taxstdlife+$E1412),((INDEX('PTRM input'!$G$385:$P$434,A49offset,$E1412)-INDEX('PTRM input'!$G$277:$P$326,A49offset,$E1412))*OFFSET($F$7,0,$E1412))-SUM($G1412:M1412),((INDEX('PTRM input'!$G$385:$P$434,A49offset,$E1412)-INDEX('PTRM input'!$G$277:$P$326,A49offset,$E1412))*OFFSET($F$7,0,$E1412))/A49taxstdlife))</f>
        <v>0</v>
      </c>
      <c r="O1412" s="251">
        <f ca="1">IF(A49taxstdlife="n/a","n/a",IF(O$3&gt;(A49taxstdlife+$E1412),((INDEX('PTRM input'!$G$385:$P$434,A49offset,$E1412)-INDEX('PTRM input'!$G$277:$P$326,A49offset,$E1412))*OFFSET($F$7,0,$E1412))-SUM($G1412:N1412),((INDEX('PTRM input'!$G$385:$P$434,A49offset,$E1412)-INDEX('PTRM input'!$G$277:$P$326,A49offset,$E1412))*OFFSET($F$7,0,$E1412))/A49taxstdlife))</f>
        <v>0</v>
      </c>
      <c r="P1412" s="251">
        <f ca="1">IF(A49taxstdlife="n/a","n/a",IF(P$3&gt;(A49taxstdlife+$E1412),((INDEX('PTRM input'!$G$385:$P$434,A49offset,$E1412)-INDEX('PTRM input'!$G$277:$P$326,A49offset,$E1412))*OFFSET($F$7,0,$E1412))-SUM($G1412:O1412),((INDEX('PTRM input'!$G$385:$P$434,A49offset,$E1412)-INDEX('PTRM input'!$G$277:$P$326,A49offset,$E1412))*OFFSET($F$7,0,$E1412))/A49taxstdlife))</f>
        <v>0</v>
      </c>
      <c r="Q1412" s="251">
        <f ca="1">IF(A49taxstdlife="n/a","n/a",IF(Q$3&gt;(A49taxstdlife+$E1412),((INDEX('PTRM input'!$G$385:$P$434,A49offset,$E1412)-INDEX('PTRM input'!$G$277:$P$326,A49offset,$E1412))*OFFSET($F$7,0,$E1412))-SUM($G1412:P1412),((INDEX('PTRM input'!$G$385:$P$434,A49offset,$E1412)-INDEX('PTRM input'!$G$277:$P$326,A49offset,$E1412))*OFFSET($F$7,0,$E1412))/A49taxstdlife))</f>
        <v>0</v>
      </c>
      <c r="R1412" s="251">
        <f ca="1">IF(A49taxstdlife="n/a","n/a",IF(R$3&gt;(A49taxstdlife+$E1412),((INDEX('PTRM input'!$G$385:$P$434,A49offset,$E1412)-INDEX('PTRM input'!$G$277:$P$326,A49offset,$E1412))*OFFSET($F$7,0,$E1412))-SUM($G1412:Q1412),((INDEX('PTRM input'!$G$385:$P$434,A49offset,$E1412)-INDEX('PTRM input'!$G$277:$P$326,A49offset,$E1412))*OFFSET($F$7,0,$E1412))/A49taxstdlife))</f>
        <v>0</v>
      </c>
      <c r="S1412" s="251">
        <f ca="1">IF(A49taxstdlife="n/a","n/a",IF(S$3&gt;(A49taxstdlife+$E1412),((INDEX('PTRM input'!$G$385:$P$434,A49offset,$E1412)-INDEX('PTRM input'!$G$277:$P$326,A49offset,$E1412))*OFFSET($F$7,0,$E1412))-SUM($G1412:R1412),((INDEX('PTRM input'!$G$385:$P$434,A49offset,$E1412)-INDEX('PTRM input'!$G$277:$P$326,A49offset,$E1412))*OFFSET($F$7,0,$E1412))/A49taxstdlife))</f>
        <v>0</v>
      </c>
      <c r="T1412" s="251">
        <f ca="1">IF(A49taxstdlife="n/a","n/a",IF(T$3&gt;(A49taxstdlife+$E1412),((INDEX('PTRM input'!$G$385:$P$434,A49offset,$E1412)-INDEX('PTRM input'!$G$277:$P$326,A49offset,$E1412))*OFFSET($F$7,0,$E1412))-SUM($G1412:S1412),((INDEX('PTRM input'!$G$385:$P$434,A49offset,$E1412)-INDEX('PTRM input'!$G$277:$P$326,A49offset,$E1412))*OFFSET($F$7,0,$E1412))/A49taxstdlife))</f>
        <v>0</v>
      </c>
      <c r="U1412" s="251">
        <f ca="1">IF(A49taxstdlife="n/a","n/a",IF(U$3&gt;(A49taxstdlife+$E1412),((INDEX('PTRM input'!$G$385:$P$434,A49offset,$E1412)-INDEX('PTRM input'!$G$277:$P$326,A49offset,$E1412))*OFFSET($F$7,0,$E1412))-SUM($G1412:T1412),((INDEX('PTRM input'!$G$385:$P$434,A49offset,$E1412)-INDEX('PTRM input'!$G$277:$P$326,A49offset,$E1412))*OFFSET($F$7,0,$E1412))/A49taxstdlife))</f>
        <v>0</v>
      </c>
      <c r="V1412" s="251">
        <f ca="1">IF(A49taxstdlife="n/a","n/a",IF(V$3&gt;(A49taxstdlife+$E1412),((INDEX('PTRM input'!$G$385:$P$434,A49offset,$E1412)-INDEX('PTRM input'!$G$277:$P$326,A49offset,$E1412))*OFFSET($F$7,0,$E1412))-SUM($G1412:U1412),((INDEX('PTRM input'!$G$385:$P$434,A49offset,$E1412)-INDEX('PTRM input'!$G$277:$P$326,A49offset,$E1412))*OFFSET($F$7,0,$E1412))/A49taxstdlife))</f>
        <v>0</v>
      </c>
      <c r="W1412" s="251">
        <f ca="1">IF(A49taxstdlife="n/a","n/a",IF(W$3&gt;(A49taxstdlife+$E1412),((INDEX('PTRM input'!$G$385:$P$434,A49offset,$E1412)-INDEX('PTRM input'!$G$277:$P$326,A49offset,$E1412))*OFFSET($F$7,0,$E1412))-SUM($G1412:V1412),((INDEX('PTRM input'!$G$385:$P$434,A49offset,$E1412)-INDEX('PTRM input'!$G$277:$P$326,A49offset,$E1412))*OFFSET($F$7,0,$E1412))/A49taxstdlife))</f>
        <v>0</v>
      </c>
      <c r="X1412" s="251">
        <f ca="1">IF(A49taxstdlife="n/a","n/a",IF(X$3&gt;(A49taxstdlife+$E1412),((INDEX('PTRM input'!$G$385:$P$434,A49offset,$E1412)-INDEX('PTRM input'!$G$277:$P$326,A49offset,$E1412))*OFFSET($F$7,0,$E1412))-SUM($G1412:W1412),((INDEX('PTRM input'!$G$385:$P$434,A49offset,$E1412)-INDEX('PTRM input'!$G$277:$P$326,A49offset,$E1412))*OFFSET($F$7,0,$E1412))/A49taxstdlife))</f>
        <v>0</v>
      </c>
      <c r="Y1412" s="251">
        <f ca="1">IF(A49taxstdlife="n/a","n/a",IF(Y$3&gt;(A49taxstdlife+$E1412),((INDEX('PTRM input'!$G$385:$P$434,A49offset,$E1412)-INDEX('PTRM input'!$G$277:$P$326,A49offset,$E1412))*OFFSET($F$7,0,$E1412))-SUM($G1412:X1412),((INDEX('PTRM input'!$G$385:$P$434,A49offset,$E1412)-INDEX('PTRM input'!$G$277:$P$326,A49offset,$E1412))*OFFSET($F$7,0,$E1412))/A49taxstdlife))</f>
        <v>0</v>
      </c>
      <c r="Z1412" s="251">
        <f ca="1">IF(A49taxstdlife="n/a","n/a",IF(Z$3&gt;(A49taxstdlife+$E1412),((INDEX('PTRM input'!$G$385:$P$434,A49offset,$E1412)-INDEX('PTRM input'!$G$277:$P$326,A49offset,$E1412))*OFFSET($F$7,0,$E1412))-SUM($G1412:Y1412),((INDEX('PTRM input'!$G$385:$P$434,A49offset,$E1412)-INDEX('PTRM input'!$G$277:$P$326,A49offset,$E1412))*OFFSET($F$7,0,$E1412))/A49taxstdlife))</f>
        <v>0</v>
      </c>
      <c r="AA1412" s="251">
        <f ca="1">IF(A49taxstdlife="n/a","n/a",IF(AA$3&gt;(A49taxstdlife+$E1412),((INDEX('PTRM input'!$G$385:$P$434,A49offset,$E1412)-INDEX('PTRM input'!$G$277:$P$326,A49offset,$E1412))*OFFSET($F$7,0,$E1412))-SUM($G1412:Z1412),((INDEX('PTRM input'!$G$385:$P$434,A49offset,$E1412)-INDEX('PTRM input'!$G$277:$P$326,A49offset,$E1412))*OFFSET($F$7,0,$E1412))/A49taxstdlife))</f>
        <v>0</v>
      </c>
      <c r="AB1412" s="251">
        <f ca="1">IF(A49taxstdlife="n/a","n/a",IF(AB$3&gt;(A49taxstdlife+$E1412),((INDEX('PTRM input'!$G$385:$P$434,A49offset,$E1412)-INDEX('PTRM input'!$G$277:$P$326,A49offset,$E1412))*OFFSET($F$7,0,$E1412))-SUM($G1412:AA1412),((INDEX('PTRM input'!$G$385:$P$434,A49offset,$E1412)-INDEX('PTRM input'!$G$277:$P$326,A49offset,$E1412))*OFFSET($F$7,0,$E1412))/A49taxstdlife))</f>
        <v>0</v>
      </c>
      <c r="AC1412" s="251">
        <f ca="1">IF(A49taxstdlife="n/a","n/a",IF(AC$3&gt;(A49taxstdlife+$E1412),((INDEX('PTRM input'!$G$385:$P$434,A49offset,$E1412)-INDEX('PTRM input'!$G$277:$P$326,A49offset,$E1412))*OFFSET($F$7,0,$E1412))-SUM($G1412:AB1412),((INDEX('PTRM input'!$G$385:$P$434,A49offset,$E1412)-INDEX('PTRM input'!$G$277:$P$326,A49offset,$E1412))*OFFSET($F$7,0,$E1412))/A49taxstdlife))</f>
        <v>0</v>
      </c>
      <c r="AD1412" s="251">
        <f ca="1">IF(A49taxstdlife="n/a","n/a",IF(AD$3&gt;(A49taxstdlife+$E1412),((INDEX('PTRM input'!$G$385:$P$434,A49offset,$E1412)-INDEX('PTRM input'!$G$277:$P$326,A49offset,$E1412))*OFFSET($F$7,0,$E1412))-SUM($G1412:AC1412),((INDEX('PTRM input'!$G$385:$P$434,A49offset,$E1412)-INDEX('PTRM input'!$G$277:$P$326,A49offset,$E1412))*OFFSET($F$7,0,$E1412))/A49taxstdlife))</f>
        <v>0</v>
      </c>
      <c r="AE1412" s="251">
        <f ca="1">IF(A49taxstdlife="n/a","n/a",IF(AE$3&gt;(A49taxstdlife+$E1412),((INDEX('PTRM input'!$G$385:$P$434,A49offset,$E1412)-INDEX('PTRM input'!$G$277:$P$326,A49offset,$E1412))*OFFSET($F$7,0,$E1412))-SUM($G1412:AD1412),((INDEX('PTRM input'!$G$385:$P$434,A49offset,$E1412)-INDEX('PTRM input'!$G$277:$P$326,A49offset,$E1412))*OFFSET($F$7,0,$E1412))/A49taxstdlife))</f>
        <v>0</v>
      </c>
      <c r="AF1412" s="251">
        <f ca="1">IF(A49taxstdlife="n/a","n/a",IF(AF$3&gt;(A49taxstdlife+$E1412),((INDEX('PTRM input'!$G$385:$P$434,A49offset,$E1412)-INDEX('PTRM input'!$G$277:$P$326,A49offset,$E1412))*OFFSET($F$7,0,$E1412))-SUM($G1412:AE1412),((INDEX('PTRM input'!$G$385:$P$434,A49offset,$E1412)-INDEX('PTRM input'!$G$277:$P$326,A49offset,$E1412))*OFFSET($F$7,0,$E1412))/A49taxstdlife))</f>
        <v>0</v>
      </c>
      <c r="AG1412" s="251">
        <f ca="1">IF(A49taxstdlife="n/a","n/a",IF(AG$3&gt;(A49taxstdlife+$E1412),((INDEX('PTRM input'!$G$385:$P$434,A49offset,$E1412)-INDEX('PTRM input'!$G$277:$P$326,A49offset,$E1412))*OFFSET($F$7,0,$E1412))-SUM($G1412:AF1412),((INDEX('PTRM input'!$G$385:$P$434,A49offset,$E1412)-INDEX('PTRM input'!$G$277:$P$326,A49offset,$E1412))*OFFSET($F$7,0,$E1412))/A49taxstdlife))</f>
        <v>0</v>
      </c>
      <c r="AH1412" s="251">
        <f ca="1">IF(A49taxstdlife="n/a","n/a",IF(AH$3&gt;(A49taxstdlife+$E1412),((INDEX('PTRM input'!$G$385:$P$434,A49offset,$E1412)-INDEX('PTRM input'!$G$277:$P$326,A49offset,$E1412))*OFFSET($F$7,0,$E1412))-SUM($G1412:AG1412),((INDEX('PTRM input'!$G$385:$P$434,A49offset,$E1412)-INDEX('PTRM input'!$G$277:$P$326,A49offset,$E1412))*OFFSET($F$7,0,$E1412))/A49taxstdlife))</f>
        <v>0</v>
      </c>
      <c r="AI1412" s="251">
        <f ca="1">IF(A49taxstdlife="n/a","n/a",IF(AI$3&gt;(A49taxstdlife+$E1412),((INDEX('PTRM input'!$G$385:$P$434,A49offset,$E1412)-INDEX('PTRM input'!$G$277:$P$326,A49offset,$E1412))*OFFSET($F$7,0,$E1412))-SUM($G1412:AH1412),((INDEX('PTRM input'!$G$385:$P$434,A49offset,$E1412)-INDEX('PTRM input'!$G$277:$P$326,A49offset,$E1412))*OFFSET($F$7,0,$E1412))/A49taxstdlife))</f>
        <v>0</v>
      </c>
      <c r="AJ1412" s="251">
        <f ca="1">IF(A49taxstdlife="n/a","n/a",IF(AJ$3&gt;(A49taxstdlife+$E1412),((INDEX('PTRM input'!$G$385:$P$434,A49offset,$E1412)-INDEX('PTRM input'!$G$277:$P$326,A49offset,$E1412))*OFFSET($F$7,0,$E1412))-SUM($G1412:AI1412),((INDEX('PTRM input'!$G$385:$P$434,A49offset,$E1412)-INDEX('PTRM input'!$G$277:$P$326,A49offset,$E1412))*OFFSET($F$7,0,$E1412))/A49taxstdlife))</f>
        <v>0</v>
      </c>
      <c r="AK1412" s="251">
        <f ca="1">IF(A49taxstdlife="n/a","n/a",IF(AK$3&gt;(A49taxstdlife+$E1412),((INDEX('PTRM input'!$G$385:$P$434,A49offset,$E1412)-INDEX('PTRM input'!$G$277:$P$326,A49offset,$E1412))*OFFSET($F$7,0,$E1412))-SUM($G1412:AJ1412),((INDEX('PTRM input'!$G$385:$P$434,A49offset,$E1412)-INDEX('PTRM input'!$G$277:$P$326,A49offset,$E1412))*OFFSET($F$7,0,$E1412))/A49taxstdlife))</f>
        <v>0</v>
      </c>
      <c r="AL1412" s="251">
        <f ca="1">IF(A49taxstdlife="n/a","n/a",IF(AL$3&gt;(A49taxstdlife+$E1412),((INDEX('PTRM input'!$G$385:$P$434,A49offset,$E1412)-INDEX('PTRM input'!$G$277:$P$326,A49offset,$E1412))*OFFSET($F$7,0,$E1412))-SUM($G1412:AK1412),((INDEX('PTRM input'!$G$385:$P$434,A49offset,$E1412)-INDEX('PTRM input'!$G$277:$P$326,A49offset,$E1412))*OFFSET($F$7,0,$E1412))/A49taxstdlife))</f>
        <v>0</v>
      </c>
      <c r="AM1412" s="251">
        <f ca="1">IF(A49taxstdlife="n/a","n/a",IF(AM$3&gt;(A49taxstdlife+$E1412),((INDEX('PTRM input'!$G$385:$P$434,A49offset,$E1412)-INDEX('PTRM input'!$G$277:$P$326,A49offset,$E1412))*OFFSET($F$7,0,$E1412))-SUM($G1412:AL1412),((INDEX('PTRM input'!$G$385:$P$434,A49offset,$E1412)-INDEX('PTRM input'!$G$277:$P$326,A49offset,$E1412))*OFFSET($F$7,0,$E1412))/A49taxstdlife))</f>
        <v>0</v>
      </c>
      <c r="AN1412" s="251">
        <f ca="1">IF(A49taxstdlife="n/a","n/a",IF(AN$3&gt;(A49taxstdlife+$E1412),((INDEX('PTRM input'!$G$385:$P$434,A49offset,$E1412)-INDEX('PTRM input'!$G$277:$P$326,A49offset,$E1412))*OFFSET($F$7,0,$E1412))-SUM($G1412:AM1412),((INDEX('PTRM input'!$G$385:$P$434,A49offset,$E1412)-INDEX('PTRM input'!$G$277:$P$326,A49offset,$E1412))*OFFSET($F$7,0,$E1412))/A49taxstdlife))</f>
        <v>0</v>
      </c>
      <c r="AO1412" s="251">
        <f ca="1">IF(A49taxstdlife="n/a","n/a",IF(AO$3&gt;(A49taxstdlife+$E1412),((INDEX('PTRM input'!$G$385:$P$434,A49offset,$E1412)-INDEX('PTRM input'!$G$277:$P$326,A49offset,$E1412))*OFFSET($F$7,0,$E1412))-SUM($G1412:AN1412),((INDEX('PTRM input'!$G$385:$P$434,A49offset,$E1412)-INDEX('PTRM input'!$G$277:$P$326,A49offset,$E1412))*OFFSET($F$7,0,$E1412))/A49taxstdlife))</f>
        <v>0</v>
      </c>
      <c r="AP1412" s="251">
        <f ca="1">IF(A49taxstdlife="n/a","n/a",IF(AP$3&gt;(A49taxstdlife+$E1412),((INDEX('PTRM input'!$G$385:$P$434,A49offset,$E1412)-INDEX('PTRM input'!$G$277:$P$326,A49offset,$E1412))*OFFSET($F$7,0,$E1412))-SUM($G1412:AO1412),((INDEX('PTRM input'!$G$385:$P$434,A49offset,$E1412)-INDEX('PTRM input'!$G$277:$P$326,A49offset,$E1412))*OFFSET($F$7,0,$E1412))/A49taxstdlife))</f>
        <v>0</v>
      </c>
      <c r="AQ1412" s="251">
        <f ca="1">IF(A49taxstdlife="n/a","n/a",IF(AQ$3&gt;(A49taxstdlife+$E1412),((INDEX('PTRM input'!$G$385:$P$434,A49offset,$E1412)-INDEX('PTRM input'!$G$277:$P$326,A49offset,$E1412))*OFFSET($F$7,0,$E1412))-SUM($G1412:AP1412),((INDEX('PTRM input'!$G$385:$P$434,A49offset,$E1412)-INDEX('PTRM input'!$G$277:$P$326,A49offset,$E1412))*OFFSET($F$7,0,$E1412))/A49taxstdlife))</f>
        <v>0</v>
      </c>
      <c r="AR1412" s="251">
        <f ca="1">IF(A49taxstdlife="n/a","n/a",IF(AR$3&gt;(A49taxstdlife+$E1412),((INDEX('PTRM input'!$G$385:$P$434,A49offset,$E1412)-INDEX('PTRM input'!$G$277:$P$326,A49offset,$E1412))*OFFSET($F$7,0,$E1412))-SUM($G1412:AQ1412),((INDEX('PTRM input'!$G$385:$P$434,A49offset,$E1412)-INDEX('PTRM input'!$G$277:$P$326,A49offset,$E1412))*OFFSET($F$7,0,$E1412))/A49taxstdlife))</f>
        <v>0</v>
      </c>
      <c r="AS1412" s="251">
        <f ca="1">IF(A49taxstdlife="n/a","n/a",IF(AS$3&gt;(A49taxstdlife+$E1412),((INDEX('PTRM input'!$G$385:$P$434,A49offset,$E1412)-INDEX('PTRM input'!$G$277:$P$326,A49offset,$E1412))*OFFSET($F$7,0,$E1412))-SUM($G1412:AR1412),((INDEX('PTRM input'!$G$385:$P$434,A49offset,$E1412)-INDEX('PTRM input'!$G$277:$P$326,A49offset,$E1412))*OFFSET($F$7,0,$E1412))/A49taxstdlife))</f>
        <v>0</v>
      </c>
      <c r="AT1412" s="251">
        <f ca="1">IF(A49taxstdlife="n/a","n/a",IF(AT$3&gt;(A49taxstdlife+$E1412),((INDEX('PTRM input'!$G$385:$P$434,A49offset,$E1412)-INDEX('PTRM input'!$G$277:$P$326,A49offset,$E1412))*OFFSET($F$7,0,$E1412))-SUM($G1412:AS1412),((INDEX('PTRM input'!$G$385:$P$434,A49offset,$E1412)-INDEX('PTRM input'!$G$277:$P$326,A49offset,$E1412))*OFFSET($F$7,0,$E1412))/A49taxstdlife))</f>
        <v>0</v>
      </c>
      <c r="AU1412" s="251">
        <f ca="1">IF(A49taxstdlife="n/a","n/a",IF(AU$3&gt;(A49taxstdlife+$E1412),((INDEX('PTRM input'!$G$385:$P$434,A49offset,$E1412)-INDEX('PTRM input'!$G$277:$P$326,A49offset,$E1412))*OFFSET($F$7,0,$E1412))-SUM($G1412:AT1412),((INDEX('PTRM input'!$G$385:$P$434,A49offset,$E1412)-INDEX('PTRM input'!$G$277:$P$326,A49offset,$E1412))*OFFSET($F$7,0,$E1412))/A49taxstdlife))</f>
        <v>0</v>
      </c>
      <c r="AV1412" s="251">
        <f ca="1">IF(A49taxstdlife="n/a","n/a",IF(AV$3&gt;(A49taxstdlife+$E1412),((INDEX('PTRM input'!$G$385:$P$434,A49offset,$E1412)-INDEX('PTRM input'!$G$277:$P$326,A49offset,$E1412))*OFFSET($F$7,0,$E1412))-SUM($G1412:AU1412),((INDEX('PTRM input'!$G$385:$P$434,A49offset,$E1412)-INDEX('PTRM input'!$G$277:$P$326,A49offset,$E1412))*OFFSET($F$7,0,$E1412))/A49taxstdlife))</f>
        <v>0</v>
      </c>
      <c r="AW1412" s="251">
        <f ca="1">IF(A49taxstdlife="n/a","n/a",IF(AW$3&gt;(A49taxstdlife+$E1412),((INDEX('PTRM input'!$G$385:$P$434,A49offset,$E1412)-INDEX('PTRM input'!$G$277:$P$326,A49offset,$E1412))*OFFSET($F$7,0,$E1412))-SUM($G1412:AV1412),((INDEX('PTRM input'!$G$385:$P$434,A49offset,$E1412)-INDEX('PTRM input'!$G$277:$P$326,A49offset,$E1412))*OFFSET($F$7,0,$E1412))/A49taxstdlife))</f>
        <v>0</v>
      </c>
      <c r="AX1412" s="251">
        <f ca="1">IF(A49taxstdlife="n/a","n/a",IF(AX$3&gt;(A49taxstdlife+$E1412),((INDEX('PTRM input'!$G$385:$P$434,A49offset,$E1412)-INDEX('PTRM input'!$G$277:$P$326,A49offset,$E1412))*OFFSET($F$7,0,$E1412))-SUM($G1412:AW1412),((INDEX('PTRM input'!$G$385:$P$434,A49offset,$E1412)-INDEX('PTRM input'!$G$277:$P$326,A49offset,$E1412))*OFFSET($F$7,0,$E1412))/A49taxstdlife))</f>
        <v>0</v>
      </c>
      <c r="AY1412" s="251">
        <f ca="1">IF(A49taxstdlife="n/a","n/a",IF(AY$3&gt;(A49taxstdlife+$E1412),((INDEX('PTRM input'!$G$385:$P$434,A49offset,$E1412)-INDEX('PTRM input'!$G$277:$P$326,A49offset,$E1412))*OFFSET($F$7,0,$E1412))-SUM($G1412:AX1412),((INDEX('PTRM input'!$G$385:$P$434,A49offset,$E1412)-INDEX('PTRM input'!$G$277:$P$326,A49offset,$E1412))*OFFSET($F$7,0,$E1412))/A49taxstdlife))</f>
        <v>0</v>
      </c>
      <c r="AZ1412" s="251">
        <f ca="1">IF(A49taxstdlife="n/a","n/a",IF(AZ$3&gt;(A49taxstdlife+$E1412),((INDEX('PTRM input'!$G$385:$P$434,A49offset,$E1412)-INDEX('PTRM input'!$G$277:$P$326,A49offset,$E1412))*OFFSET($F$7,0,$E1412))-SUM($G1412:AY1412),((INDEX('PTRM input'!$G$385:$P$434,A49offset,$E1412)-INDEX('PTRM input'!$G$277:$P$326,A49offset,$E1412))*OFFSET($F$7,0,$E1412))/A49taxstdlife))</f>
        <v>0</v>
      </c>
      <c r="BA1412" s="251">
        <f ca="1">IF(A49taxstdlife="n/a","n/a",IF(BA$3&gt;(A49taxstdlife+$E1412),((INDEX('PTRM input'!$G$385:$P$434,A49offset,$E1412)-INDEX('PTRM input'!$G$277:$P$326,A49offset,$E1412))*OFFSET($F$7,0,$E1412))-SUM($G1412:AZ1412),((INDEX('PTRM input'!$G$385:$P$434,A49offset,$E1412)-INDEX('PTRM input'!$G$277:$P$326,A49offset,$E1412))*OFFSET($F$7,0,$E1412))/A49taxstdlife))</f>
        <v>0</v>
      </c>
      <c r="BB1412" s="251">
        <f ca="1">IF(A49taxstdlife="n/a","n/a",IF(BB$3&gt;(A49taxstdlife+$E1412),((INDEX('PTRM input'!$G$385:$P$434,A49offset,$E1412)-INDEX('PTRM input'!$G$277:$P$326,A49offset,$E1412))*OFFSET($F$7,0,$E1412))-SUM($G1412:BA1412),((INDEX('PTRM input'!$G$385:$P$434,A49offset,$E1412)-INDEX('PTRM input'!$G$277:$P$326,A49offset,$E1412))*OFFSET($F$7,0,$E1412))/A49taxstdlife))</f>
        <v>0</v>
      </c>
      <c r="BC1412" s="251">
        <f ca="1">IF(A49taxstdlife="n/a","n/a",IF(BC$3&gt;(A49taxstdlife+$E1412),((INDEX('PTRM input'!$G$385:$P$434,A49offset,$E1412)-INDEX('PTRM input'!$G$277:$P$326,A49offset,$E1412))*OFFSET($F$7,0,$E1412))-SUM($G1412:BB1412),((INDEX('PTRM input'!$G$385:$P$434,A49offset,$E1412)-INDEX('PTRM input'!$G$277:$P$326,A49offset,$E1412))*OFFSET($F$7,0,$E1412))/A49taxstdlife))</f>
        <v>0</v>
      </c>
      <c r="BD1412" s="251">
        <f ca="1">IF(A49taxstdlife="n/a","n/a",IF(BD$3&gt;(A49taxstdlife+$E1412),((INDEX('PTRM input'!$G$385:$P$434,A49offset,$E1412)-INDEX('PTRM input'!$G$277:$P$326,A49offset,$E1412))*OFFSET($F$7,0,$E1412))-SUM($G1412:BC1412),((INDEX('PTRM input'!$G$385:$P$434,A49offset,$E1412)-INDEX('PTRM input'!$G$277:$P$326,A49offset,$E1412))*OFFSET($F$7,0,$E1412))/A49taxstdlife))</f>
        <v>0</v>
      </c>
      <c r="BE1412" s="251">
        <f ca="1">IF(A49taxstdlife="n/a","n/a",IF(BE$3&gt;(A49taxstdlife+$E1412),((INDEX('PTRM input'!$G$385:$P$434,A49offset,$E1412)-INDEX('PTRM input'!$G$277:$P$326,A49offset,$E1412))*OFFSET($F$7,0,$E1412))-SUM($G1412:BD1412),((INDEX('PTRM input'!$G$385:$P$434,A49offset,$E1412)-INDEX('PTRM input'!$G$277:$P$326,A49offset,$E1412))*OFFSET($F$7,0,$E1412))/A49taxstdlife))</f>
        <v>0</v>
      </c>
      <c r="BF1412" s="251">
        <f ca="1">IF(A49taxstdlife="n/a","n/a",IF(BF$3&gt;(A49taxstdlife+$E1412),((INDEX('PTRM input'!$G$385:$P$434,A49offset,$E1412)-INDEX('PTRM input'!$G$277:$P$326,A49offset,$E1412))*OFFSET($F$7,0,$E1412))-SUM($G1412:BE1412),((INDEX('PTRM input'!$G$385:$P$434,A49offset,$E1412)-INDEX('PTRM input'!$G$277:$P$326,A49offset,$E1412))*OFFSET($F$7,0,$E1412))/A49taxstdlife))</f>
        <v>0</v>
      </c>
      <c r="BG1412" s="251">
        <f ca="1">IF(A49taxstdlife="n/a","n/a",IF(BG$3&gt;(A49taxstdlife+$E1412),((INDEX('PTRM input'!$G$385:$P$434,A49offset,$E1412)-INDEX('PTRM input'!$G$277:$P$326,A49offset,$E1412))*OFFSET($F$7,0,$E1412))-SUM($G1412:BF1412),((INDEX('PTRM input'!$G$385:$P$434,A49offset,$E1412)-INDEX('PTRM input'!$G$277:$P$326,A49offset,$E1412))*OFFSET($F$7,0,$E1412))/A49taxstdlife))</f>
        <v>0</v>
      </c>
      <c r="BH1412" s="251">
        <f ca="1">IF(A49taxstdlife="n/a","n/a",IF(BH$3&gt;(A49taxstdlife+$E1412),((INDEX('PTRM input'!$G$385:$P$434,A49offset,$E1412)-INDEX('PTRM input'!$G$277:$P$326,A49offset,$E1412))*OFFSET($F$7,0,$E1412))-SUM($G1412:BG1412),((INDEX('PTRM input'!$G$385:$P$434,A49offset,$E1412)-INDEX('PTRM input'!$G$277:$P$326,A49offset,$E1412))*OFFSET($F$7,0,$E1412))/A49taxstdlife))</f>
        <v>0</v>
      </c>
      <c r="BI1412" s="251">
        <f ca="1">IF(A49taxstdlife="n/a","n/a",IF(BI$3&gt;(A49taxstdlife+$E1412),((INDEX('PTRM input'!$G$385:$P$434,A49offset,$E1412)-INDEX('PTRM input'!$G$277:$P$326,A49offset,$E1412))*OFFSET($F$7,0,$E1412))-SUM($G1412:BH1412),((INDEX('PTRM input'!$G$385:$P$434,A49offset,$E1412)-INDEX('PTRM input'!$G$277:$P$326,A49offset,$E1412))*OFFSET($F$7,0,$E1412))/A49taxstdlife))</f>
        <v>0</v>
      </c>
      <c r="BJ1412" s="116"/>
      <c r="BK1412" s="116"/>
      <c r="BL1412" s="116"/>
      <c r="BM1412" s="116"/>
    </row>
    <row r="1413" spans="1:65" ht="12.75" hidden="1" customHeight="1" outlineLevel="2">
      <c r="A1413" s="366"/>
      <c r="B1413" s="19"/>
      <c r="C1413" s="18"/>
      <c r="D1413" s="760"/>
      <c r="E1413" s="86">
        <v>8</v>
      </c>
      <c r="F1413" s="356"/>
      <c r="G1413" s="434"/>
      <c r="H1413" s="435"/>
      <c r="I1413" s="435"/>
      <c r="J1413" s="435"/>
      <c r="K1413" s="435"/>
      <c r="L1413" s="435"/>
      <c r="M1413" s="435"/>
      <c r="N1413" s="619"/>
      <c r="O1413" s="251">
        <f ca="1">IF(A49taxstdlife="n/a","n/a",IF(O$3&gt;(A49taxstdlife+$E1413),((INDEX('PTRM input'!$G$385:$P$434,A49offset,$E1413)-INDEX('PTRM input'!$G$277:$P$326,A49offset,$E1413))*OFFSET($F$7,0,$E1413))-SUM($G1413:N1413),((INDEX('PTRM input'!$G$385:$P$434,A49offset,$E1413)-INDEX('PTRM input'!$G$277:$P$326,A49offset,$E1413))*OFFSET($F$7,0,$E1413))/A49taxstdlife))</f>
        <v>0</v>
      </c>
      <c r="P1413" s="251">
        <f ca="1">IF(A49taxstdlife="n/a","n/a",IF(P$3&gt;(A49taxstdlife+$E1413),((INDEX('PTRM input'!$G$385:$P$434,A49offset,$E1413)-INDEX('PTRM input'!$G$277:$P$326,A49offset,$E1413))*OFFSET($F$7,0,$E1413))-SUM($G1413:O1413),((INDEX('PTRM input'!$G$385:$P$434,A49offset,$E1413)-INDEX('PTRM input'!$G$277:$P$326,A49offset,$E1413))*OFFSET($F$7,0,$E1413))/A49taxstdlife))</f>
        <v>0</v>
      </c>
      <c r="Q1413" s="251">
        <f ca="1">IF(A49taxstdlife="n/a","n/a",IF(Q$3&gt;(A49taxstdlife+$E1413),((INDEX('PTRM input'!$G$385:$P$434,A49offset,$E1413)-INDEX('PTRM input'!$G$277:$P$326,A49offset,$E1413))*OFFSET($F$7,0,$E1413))-SUM($G1413:P1413),((INDEX('PTRM input'!$G$385:$P$434,A49offset,$E1413)-INDEX('PTRM input'!$G$277:$P$326,A49offset,$E1413))*OFFSET($F$7,0,$E1413))/A49taxstdlife))</f>
        <v>0</v>
      </c>
      <c r="R1413" s="251">
        <f ca="1">IF(A49taxstdlife="n/a","n/a",IF(R$3&gt;(A49taxstdlife+$E1413),((INDEX('PTRM input'!$G$385:$P$434,A49offset,$E1413)-INDEX('PTRM input'!$G$277:$P$326,A49offset,$E1413))*OFFSET($F$7,0,$E1413))-SUM($G1413:Q1413),((INDEX('PTRM input'!$G$385:$P$434,A49offset,$E1413)-INDEX('PTRM input'!$G$277:$P$326,A49offset,$E1413))*OFFSET($F$7,0,$E1413))/A49taxstdlife))</f>
        <v>0</v>
      </c>
      <c r="S1413" s="251">
        <f ca="1">IF(A49taxstdlife="n/a","n/a",IF(S$3&gt;(A49taxstdlife+$E1413),((INDEX('PTRM input'!$G$385:$P$434,A49offset,$E1413)-INDEX('PTRM input'!$G$277:$P$326,A49offset,$E1413))*OFFSET($F$7,0,$E1413))-SUM($G1413:R1413),((INDEX('PTRM input'!$G$385:$P$434,A49offset,$E1413)-INDEX('PTRM input'!$G$277:$P$326,A49offset,$E1413))*OFFSET($F$7,0,$E1413))/A49taxstdlife))</f>
        <v>0</v>
      </c>
      <c r="T1413" s="251">
        <f ca="1">IF(A49taxstdlife="n/a","n/a",IF(T$3&gt;(A49taxstdlife+$E1413),((INDEX('PTRM input'!$G$385:$P$434,A49offset,$E1413)-INDEX('PTRM input'!$G$277:$P$326,A49offset,$E1413))*OFFSET($F$7,0,$E1413))-SUM($G1413:S1413),((INDEX('PTRM input'!$G$385:$P$434,A49offset,$E1413)-INDEX('PTRM input'!$G$277:$P$326,A49offset,$E1413))*OFFSET($F$7,0,$E1413))/A49taxstdlife))</f>
        <v>0</v>
      </c>
      <c r="U1413" s="251">
        <f ca="1">IF(A49taxstdlife="n/a","n/a",IF(U$3&gt;(A49taxstdlife+$E1413),((INDEX('PTRM input'!$G$385:$P$434,A49offset,$E1413)-INDEX('PTRM input'!$G$277:$P$326,A49offset,$E1413))*OFFSET($F$7,0,$E1413))-SUM($G1413:T1413),((INDEX('PTRM input'!$G$385:$P$434,A49offset,$E1413)-INDEX('PTRM input'!$G$277:$P$326,A49offset,$E1413))*OFFSET($F$7,0,$E1413))/A49taxstdlife))</f>
        <v>0</v>
      </c>
      <c r="V1413" s="251">
        <f ca="1">IF(A49taxstdlife="n/a","n/a",IF(V$3&gt;(A49taxstdlife+$E1413),((INDEX('PTRM input'!$G$385:$P$434,A49offset,$E1413)-INDEX('PTRM input'!$G$277:$P$326,A49offset,$E1413))*OFFSET($F$7,0,$E1413))-SUM($G1413:U1413),((INDEX('PTRM input'!$G$385:$P$434,A49offset,$E1413)-INDEX('PTRM input'!$G$277:$P$326,A49offset,$E1413))*OFFSET($F$7,0,$E1413))/A49taxstdlife))</f>
        <v>0</v>
      </c>
      <c r="W1413" s="251">
        <f ca="1">IF(A49taxstdlife="n/a","n/a",IF(W$3&gt;(A49taxstdlife+$E1413),((INDEX('PTRM input'!$G$385:$P$434,A49offset,$E1413)-INDEX('PTRM input'!$G$277:$P$326,A49offset,$E1413))*OFFSET($F$7,0,$E1413))-SUM($G1413:V1413),((INDEX('PTRM input'!$G$385:$P$434,A49offset,$E1413)-INDEX('PTRM input'!$G$277:$P$326,A49offset,$E1413))*OFFSET($F$7,0,$E1413))/A49taxstdlife))</f>
        <v>0</v>
      </c>
      <c r="X1413" s="251">
        <f ca="1">IF(A49taxstdlife="n/a","n/a",IF(X$3&gt;(A49taxstdlife+$E1413),((INDEX('PTRM input'!$G$385:$P$434,A49offset,$E1413)-INDEX('PTRM input'!$G$277:$P$326,A49offset,$E1413))*OFFSET($F$7,0,$E1413))-SUM($G1413:W1413),((INDEX('PTRM input'!$G$385:$P$434,A49offset,$E1413)-INDEX('PTRM input'!$G$277:$P$326,A49offset,$E1413))*OFFSET($F$7,0,$E1413))/A49taxstdlife))</f>
        <v>0</v>
      </c>
      <c r="Y1413" s="251">
        <f ca="1">IF(A49taxstdlife="n/a","n/a",IF(Y$3&gt;(A49taxstdlife+$E1413),((INDEX('PTRM input'!$G$385:$P$434,A49offset,$E1413)-INDEX('PTRM input'!$G$277:$P$326,A49offset,$E1413))*OFFSET($F$7,0,$E1413))-SUM($G1413:X1413),((INDEX('PTRM input'!$G$385:$P$434,A49offset,$E1413)-INDEX('PTRM input'!$G$277:$P$326,A49offset,$E1413))*OFFSET($F$7,0,$E1413))/A49taxstdlife))</f>
        <v>0</v>
      </c>
      <c r="Z1413" s="251">
        <f ca="1">IF(A49taxstdlife="n/a","n/a",IF(Z$3&gt;(A49taxstdlife+$E1413),((INDEX('PTRM input'!$G$385:$P$434,A49offset,$E1413)-INDEX('PTRM input'!$G$277:$P$326,A49offset,$E1413))*OFFSET($F$7,0,$E1413))-SUM($G1413:Y1413),((INDEX('PTRM input'!$G$385:$P$434,A49offset,$E1413)-INDEX('PTRM input'!$G$277:$P$326,A49offset,$E1413))*OFFSET($F$7,0,$E1413))/A49taxstdlife))</f>
        <v>0</v>
      </c>
      <c r="AA1413" s="251">
        <f ca="1">IF(A49taxstdlife="n/a","n/a",IF(AA$3&gt;(A49taxstdlife+$E1413),((INDEX('PTRM input'!$G$385:$P$434,A49offset,$E1413)-INDEX('PTRM input'!$G$277:$P$326,A49offset,$E1413))*OFFSET($F$7,0,$E1413))-SUM($G1413:Z1413),((INDEX('PTRM input'!$G$385:$P$434,A49offset,$E1413)-INDEX('PTRM input'!$G$277:$P$326,A49offset,$E1413))*OFFSET($F$7,0,$E1413))/A49taxstdlife))</f>
        <v>0</v>
      </c>
      <c r="AB1413" s="251">
        <f ca="1">IF(A49taxstdlife="n/a","n/a",IF(AB$3&gt;(A49taxstdlife+$E1413),((INDEX('PTRM input'!$G$385:$P$434,A49offset,$E1413)-INDEX('PTRM input'!$G$277:$P$326,A49offset,$E1413))*OFFSET($F$7,0,$E1413))-SUM($G1413:AA1413),((INDEX('PTRM input'!$G$385:$P$434,A49offset,$E1413)-INDEX('PTRM input'!$G$277:$P$326,A49offset,$E1413))*OFFSET($F$7,0,$E1413))/A49taxstdlife))</f>
        <v>0</v>
      </c>
      <c r="AC1413" s="251">
        <f ca="1">IF(A49taxstdlife="n/a","n/a",IF(AC$3&gt;(A49taxstdlife+$E1413),((INDEX('PTRM input'!$G$385:$P$434,A49offset,$E1413)-INDEX('PTRM input'!$G$277:$P$326,A49offset,$E1413))*OFFSET($F$7,0,$E1413))-SUM($G1413:AB1413),((INDEX('PTRM input'!$G$385:$P$434,A49offset,$E1413)-INDEX('PTRM input'!$G$277:$P$326,A49offset,$E1413))*OFFSET($F$7,0,$E1413))/A49taxstdlife))</f>
        <v>0</v>
      </c>
      <c r="AD1413" s="251">
        <f ca="1">IF(A49taxstdlife="n/a","n/a",IF(AD$3&gt;(A49taxstdlife+$E1413),((INDEX('PTRM input'!$G$385:$P$434,A49offset,$E1413)-INDEX('PTRM input'!$G$277:$P$326,A49offset,$E1413))*OFFSET($F$7,0,$E1413))-SUM($G1413:AC1413),((INDEX('PTRM input'!$G$385:$P$434,A49offset,$E1413)-INDEX('PTRM input'!$G$277:$P$326,A49offset,$E1413))*OFFSET($F$7,0,$E1413))/A49taxstdlife))</f>
        <v>0</v>
      </c>
      <c r="AE1413" s="251">
        <f ca="1">IF(A49taxstdlife="n/a","n/a",IF(AE$3&gt;(A49taxstdlife+$E1413),((INDEX('PTRM input'!$G$385:$P$434,A49offset,$E1413)-INDEX('PTRM input'!$G$277:$P$326,A49offset,$E1413))*OFFSET($F$7,0,$E1413))-SUM($G1413:AD1413),((INDEX('PTRM input'!$G$385:$P$434,A49offset,$E1413)-INDEX('PTRM input'!$G$277:$P$326,A49offset,$E1413))*OFFSET($F$7,0,$E1413))/A49taxstdlife))</f>
        <v>0</v>
      </c>
      <c r="AF1413" s="251">
        <f ca="1">IF(A49taxstdlife="n/a","n/a",IF(AF$3&gt;(A49taxstdlife+$E1413),((INDEX('PTRM input'!$G$385:$P$434,A49offset,$E1413)-INDEX('PTRM input'!$G$277:$P$326,A49offset,$E1413))*OFFSET($F$7,0,$E1413))-SUM($G1413:AE1413),((INDEX('PTRM input'!$G$385:$P$434,A49offset,$E1413)-INDEX('PTRM input'!$G$277:$P$326,A49offset,$E1413))*OFFSET($F$7,0,$E1413))/A49taxstdlife))</f>
        <v>0</v>
      </c>
      <c r="AG1413" s="251">
        <f ca="1">IF(A49taxstdlife="n/a","n/a",IF(AG$3&gt;(A49taxstdlife+$E1413),((INDEX('PTRM input'!$G$385:$P$434,A49offset,$E1413)-INDEX('PTRM input'!$G$277:$P$326,A49offset,$E1413))*OFFSET($F$7,0,$E1413))-SUM($G1413:AF1413),((INDEX('PTRM input'!$G$385:$P$434,A49offset,$E1413)-INDEX('PTRM input'!$G$277:$P$326,A49offset,$E1413))*OFFSET($F$7,0,$E1413))/A49taxstdlife))</f>
        <v>0</v>
      </c>
      <c r="AH1413" s="251">
        <f ca="1">IF(A49taxstdlife="n/a","n/a",IF(AH$3&gt;(A49taxstdlife+$E1413),((INDEX('PTRM input'!$G$385:$P$434,A49offset,$E1413)-INDEX('PTRM input'!$G$277:$P$326,A49offset,$E1413))*OFFSET($F$7,0,$E1413))-SUM($G1413:AG1413),((INDEX('PTRM input'!$G$385:$P$434,A49offset,$E1413)-INDEX('PTRM input'!$G$277:$P$326,A49offset,$E1413))*OFFSET($F$7,0,$E1413))/A49taxstdlife))</f>
        <v>0</v>
      </c>
      <c r="AI1413" s="251">
        <f ca="1">IF(A49taxstdlife="n/a","n/a",IF(AI$3&gt;(A49taxstdlife+$E1413),((INDEX('PTRM input'!$G$385:$P$434,A49offset,$E1413)-INDEX('PTRM input'!$G$277:$P$326,A49offset,$E1413))*OFFSET($F$7,0,$E1413))-SUM($G1413:AH1413),((INDEX('PTRM input'!$G$385:$P$434,A49offset,$E1413)-INDEX('PTRM input'!$G$277:$P$326,A49offset,$E1413))*OFFSET($F$7,0,$E1413))/A49taxstdlife))</f>
        <v>0</v>
      </c>
      <c r="AJ1413" s="251">
        <f ca="1">IF(A49taxstdlife="n/a","n/a",IF(AJ$3&gt;(A49taxstdlife+$E1413),((INDEX('PTRM input'!$G$385:$P$434,A49offset,$E1413)-INDEX('PTRM input'!$G$277:$P$326,A49offset,$E1413))*OFFSET($F$7,0,$E1413))-SUM($G1413:AI1413),((INDEX('PTRM input'!$G$385:$P$434,A49offset,$E1413)-INDEX('PTRM input'!$G$277:$P$326,A49offset,$E1413))*OFFSET($F$7,0,$E1413))/A49taxstdlife))</f>
        <v>0</v>
      </c>
      <c r="AK1413" s="251">
        <f ca="1">IF(A49taxstdlife="n/a","n/a",IF(AK$3&gt;(A49taxstdlife+$E1413),((INDEX('PTRM input'!$G$385:$P$434,A49offset,$E1413)-INDEX('PTRM input'!$G$277:$P$326,A49offset,$E1413))*OFFSET($F$7,0,$E1413))-SUM($G1413:AJ1413),((INDEX('PTRM input'!$G$385:$P$434,A49offset,$E1413)-INDEX('PTRM input'!$G$277:$P$326,A49offset,$E1413))*OFFSET($F$7,0,$E1413))/A49taxstdlife))</f>
        <v>0</v>
      </c>
      <c r="AL1413" s="251">
        <f ca="1">IF(A49taxstdlife="n/a","n/a",IF(AL$3&gt;(A49taxstdlife+$E1413),((INDEX('PTRM input'!$G$385:$P$434,A49offset,$E1413)-INDEX('PTRM input'!$G$277:$P$326,A49offset,$E1413))*OFFSET($F$7,0,$E1413))-SUM($G1413:AK1413),((INDEX('PTRM input'!$G$385:$P$434,A49offset,$E1413)-INDEX('PTRM input'!$G$277:$P$326,A49offset,$E1413))*OFFSET($F$7,0,$E1413))/A49taxstdlife))</f>
        <v>0</v>
      </c>
      <c r="AM1413" s="251">
        <f ca="1">IF(A49taxstdlife="n/a","n/a",IF(AM$3&gt;(A49taxstdlife+$E1413),((INDEX('PTRM input'!$G$385:$P$434,A49offset,$E1413)-INDEX('PTRM input'!$G$277:$P$326,A49offset,$E1413))*OFFSET($F$7,0,$E1413))-SUM($G1413:AL1413),((INDEX('PTRM input'!$G$385:$P$434,A49offset,$E1413)-INDEX('PTRM input'!$G$277:$P$326,A49offset,$E1413))*OFFSET($F$7,0,$E1413))/A49taxstdlife))</f>
        <v>0</v>
      </c>
      <c r="AN1413" s="251">
        <f ca="1">IF(A49taxstdlife="n/a","n/a",IF(AN$3&gt;(A49taxstdlife+$E1413),((INDEX('PTRM input'!$G$385:$P$434,A49offset,$E1413)-INDEX('PTRM input'!$G$277:$P$326,A49offset,$E1413))*OFFSET($F$7,0,$E1413))-SUM($G1413:AM1413),((INDEX('PTRM input'!$G$385:$P$434,A49offset,$E1413)-INDEX('PTRM input'!$G$277:$P$326,A49offset,$E1413))*OFFSET($F$7,0,$E1413))/A49taxstdlife))</f>
        <v>0</v>
      </c>
      <c r="AO1413" s="251">
        <f ca="1">IF(A49taxstdlife="n/a","n/a",IF(AO$3&gt;(A49taxstdlife+$E1413),((INDEX('PTRM input'!$G$385:$P$434,A49offset,$E1413)-INDEX('PTRM input'!$G$277:$P$326,A49offset,$E1413))*OFFSET($F$7,0,$E1413))-SUM($G1413:AN1413),((INDEX('PTRM input'!$G$385:$P$434,A49offset,$E1413)-INDEX('PTRM input'!$G$277:$P$326,A49offset,$E1413))*OFFSET($F$7,0,$E1413))/A49taxstdlife))</f>
        <v>0</v>
      </c>
      <c r="AP1413" s="251">
        <f ca="1">IF(A49taxstdlife="n/a","n/a",IF(AP$3&gt;(A49taxstdlife+$E1413),((INDEX('PTRM input'!$G$385:$P$434,A49offset,$E1413)-INDEX('PTRM input'!$G$277:$P$326,A49offset,$E1413))*OFFSET($F$7,0,$E1413))-SUM($G1413:AO1413),((INDEX('PTRM input'!$G$385:$P$434,A49offset,$E1413)-INDEX('PTRM input'!$G$277:$P$326,A49offset,$E1413))*OFFSET($F$7,0,$E1413))/A49taxstdlife))</f>
        <v>0</v>
      </c>
      <c r="AQ1413" s="251">
        <f ca="1">IF(A49taxstdlife="n/a","n/a",IF(AQ$3&gt;(A49taxstdlife+$E1413),((INDEX('PTRM input'!$G$385:$P$434,A49offset,$E1413)-INDEX('PTRM input'!$G$277:$P$326,A49offset,$E1413))*OFFSET($F$7,0,$E1413))-SUM($G1413:AP1413),((INDEX('PTRM input'!$G$385:$P$434,A49offset,$E1413)-INDEX('PTRM input'!$G$277:$P$326,A49offset,$E1413))*OFFSET($F$7,0,$E1413))/A49taxstdlife))</f>
        <v>0</v>
      </c>
      <c r="AR1413" s="251">
        <f ca="1">IF(A49taxstdlife="n/a","n/a",IF(AR$3&gt;(A49taxstdlife+$E1413),((INDEX('PTRM input'!$G$385:$P$434,A49offset,$E1413)-INDEX('PTRM input'!$G$277:$P$326,A49offset,$E1413))*OFFSET($F$7,0,$E1413))-SUM($G1413:AQ1413),((INDEX('PTRM input'!$G$385:$P$434,A49offset,$E1413)-INDEX('PTRM input'!$G$277:$P$326,A49offset,$E1413))*OFFSET($F$7,0,$E1413))/A49taxstdlife))</f>
        <v>0</v>
      </c>
      <c r="AS1413" s="251">
        <f ca="1">IF(A49taxstdlife="n/a","n/a",IF(AS$3&gt;(A49taxstdlife+$E1413),((INDEX('PTRM input'!$G$385:$P$434,A49offset,$E1413)-INDEX('PTRM input'!$G$277:$P$326,A49offset,$E1413))*OFFSET($F$7,0,$E1413))-SUM($G1413:AR1413),((INDEX('PTRM input'!$G$385:$P$434,A49offset,$E1413)-INDEX('PTRM input'!$G$277:$P$326,A49offset,$E1413))*OFFSET($F$7,0,$E1413))/A49taxstdlife))</f>
        <v>0</v>
      </c>
      <c r="AT1413" s="251">
        <f ca="1">IF(A49taxstdlife="n/a","n/a",IF(AT$3&gt;(A49taxstdlife+$E1413),((INDEX('PTRM input'!$G$385:$P$434,A49offset,$E1413)-INDEX('PTRM input'!$G$277:$P$326,A49offset,$E1413))*OFFSET($F$7,0,$E1413))-SUM($G1413:AS1413),((INDEX('PTRM input'!$G$385:$P$434,A49offset,$E1413)-INDEX('PTRM input'!$G$277:$P$326,A49offset,$E1413))*OFFSET($F$7,0,$E1413))/A49taxstdlife))</f>
        <v>0</v>
      </c>
      <c r="AU1413" s="251">
        <f ca="1">IF(A49taxstdlife="n/a","n/a",IF(AU$3&gt;(A49taxstdlife+$E1413),((INDEX('PTRM input'!$G$385:$P$434,A49offset,$E1413)-INDEX('PTRM input'!$G$277:$P$326,A49offset,$E1413))*OFFSET($F$7,0,$E1413))-SUM($G1413:AT1413),((INDEX('PTRM input'!$G$385:$P$434,A49offset,$E1413)-INDEX('PTRM input'!$G$277:$P$326,A49offset,$E1413))*OFFSET($F$7,0,$E1413))/A49taxstdlife))</f>
        <v>0</v>
      </c>
      <c r="AV1413" s="251">
        <f ca="1">IF(A49taxstdlife="n/a","n/a",IF(AV$3&gt;(A49taxstdlife+$E1413),((INDEX('PTRM input'!$G$385:$P$434,A49offset,$E1413)-INDEX('PTRM input'!$G$277:$P$326,A49offset,$E1413))*OFFSET($F$7,0,$E1413))-SUM($G1413:AU1413),((INDEX('PTRM input'!$G$385:$P$434,A49offset,$E1413)-INDEX('PTRM input'!$G$277:$P$326,A49offset,$E1413))*OFFSET($F$7,0,$E1413))/A49taxstdlife))</f>
        <v>0</v>
      </c>
      <c r="AW1413" s="251">
        <f ca="1">IF(A49taxstdlife="n/a","n/a",IF(AW$3&gt;(A49taxstdlife+$E1413),((INDEX('PTRM input'!$G$385:$P$434,A49offset,$E1413)-INDEX('PTRM input'!$G$277:$P$326,A49offset,$E1413))*OFFSET($F$7,0,$E1413))-SUM($G1413:AV1413),((INDEX('PTRM input'!$G$385:$P$434,A49offset,$E1413)-INDEX('PTRM input'!$G$277:$P$326,A49offset,$E1413))*OFFSET($F$7,0,$E1413))/A49taxstdlife))</f>
        <v>0</v>
      </c>
      <c r="AX1413" s="251">
        <f ca="1">IF(A49taxstdlife="n/a","n/a",IF(AX$3&gt;(A49taxstdlife+$E1413),((INDEX('PTRM input'!$G$385:$P$434,A49offset,$E1413)-INDEX('PTRM input'!$G$277:$P$326,A49offset,$E1413))*OFFSET($F$7,0,$E1413))-SUM($G1413:AW1413),((INDEX('PTRM input'!$G$385:$P$434,A49offset,$E1413)-INDEX('PTRM input'!$G$277:$P$326,A49offset,$E1413))*OFFSET($F$7,0,$E1413))/A49taxstdlife))</f>
        <v>0</v>
      </c>
      <c r="AY1413" s="251">
        <f ca="1">IF(A49taxstdlife="n/a","n/a",IF(AY$3&gt;(A49taxstdlife+$E1413),((INDEX('PTRM input'!$G$385:$P$434,A49offset,$E1413)-INDEX('PTRM input'!$G$277:$P$326,A49offset,$E1413))*OFFSET($F$7,0,$E1413))-SUM($G1413:AX1413),((INDEX('PTRM input'!$G$385:$P$434,A49offset,$E1413)-INDEX('PTRM input'!$G$277:$P$326,A49offset,$E1413))*OFFSET($F$7,0,$E1413))/A49taxstdlife))</f>
        <v>0</v>
      </c>
      <c r="AZ1413" s="251">
        <f ca="1">IF(A49taxstdlife="n/a","n/a",IF(AZ$3&gt;(A49taxstdlife+$E1413),((INDEX('PTRM input'!$G$385:$P$434,A49offset,$E1413)-INDEX('PTRM input'!$G$277:$P$326,A49offset,$E1413))*OFFSET($F$7,0,$E1413))-SUM($G1413:AY1413),((INDEX('PTRM input'!$G$385:$P$434,A49offset,$E1413)-INDEX('PTRM input'!$G$277:$P$326,A49offset,$E1413))*OFFSET($F$7,0,$E1413))/A49taxstdlife))</f>
        <v>0</v>
      </c>
      <c r="BA1413" s="251">
        <f ca="1">IF(A49taxstdlife="n/a","n/a",IF(BA$3&gt;(A49taxstdlife+$E1413),((INDEX('PTRM input'!$G$385:$P$434,A49offset,$E1413)-INDEX('PTRM input'!$G$277:$P$326,A49offset,$E1413))*OFFSET($F$7,0,$E1413))-SUM($G1413:AZ1413),((INDEX('PTRM input'!$G$385:$P$434,A49offset,$E1413)-INDEX('PTRM input'!$G$277:$P$326,A49offset,$E1413))*OFFSET($F$7,0,$E1413))/A49taxstdlife))</f>
        <v>0</v>
      </c>
      <c r="BB1413" s="251">
        <f ca="1">IF(A49taxstdlife="n/a","n/a",IF(BB$3&gt;(A49taxstdlife+$E1413),((INDEX('PTRM input'!$G$385:$P$434,A49offset,$E1413)-INDEX('PTRM input'!$G$277:$P$326,A49offset,$E1413))*OFFSET($F$7,0,$E1413))-SUM($G1413:BA1413),((INDEX('PTRM input'!$G$385:$P$434,A49offset,$E1413)-INDEX('PTRM input'!$G$277:$P$326,A49offset,$E1413))*OFFSET($F$7,0,$E1413))/A49taxstdlife))</f>
        <v>0</v>
      </c>
      <c r="BC1413" s="251">
        <f ca="1">IF(A49taxstdlife="n/a","n/a",IF(BC$3&gt;(A49taxstdlife+$E1413),((INDEX('PTRM input'!$G$385:$P$434,A49offset,$E1413)-INDEX('PTRM input'!$G$277:$P$326,A49offset,$E1413))*OFFSET($F$7,0,$E1413))-SUM($G1413:BB1413),((INDEX('PTRM input'!$G$385:$P$434,A49offset,$E1413)-INDEX('PTRM input'!$G$277:$P$326,A49offset,$E1413))*OFFSET($F$7,0,$E1413))/A49taxstdlife))</f>
        <v>0</v>
      </c>
      <c r="BD1413" s="251">
        <f ca="1">IF(A49taxstdlife="n/a","n/a",IF(BD$3&gt;(A49taxstdlife+$E1413),((INDEX('PTRM input'!$G$385:$P$434,A49offset,$E1413)-INDEX('PTRM input'!$G$277:$P$326,A49offset,$E1413))*OFFSET($F$7,0,$E1413))-SUM($G1413:BC1413),((INDEX('PTRM input'!$G$385:$P$434,A49offset,$E1413)-INDEX('PTRM input'!$G$277:$P$326,A49offset,$E1413))*OFFSET($F$7,0,$E1413))/A49taxstdlife))</f>
        <v>0</v>
      </c>
      <c r="BE1413" s="251">
        <f ca="1">IF(A49taxstdlife="n/a","n/a",IF(BE$3&gt;(A49taxstdlife+$E1413),((INDEX('PTRM input'!$G$385:$P$434,A49offset,$E1413)-INDEX('PTRM input'!$G$277:$P$326,A49offset,$E1413))*OFFSET($F$7,0,$E1413))-SUM($G1413:BD1413),((INDEX('PTRM input'!$G$385:$P$434,A49offset,$E1413)-INDEX('PTRM input'!$G$277:$P$326,A49offset,$E1413))*OFFSET($F$7,0,$E1413))/A49taxstdlife))</f>
        <v>0</v>
      </c>
      <c r="BF1413" s="251">
        <f ca="1">IF(A49taxstdlife="n/a","n/a",IF(BF$3&gt;(A49taxstdlife+$E1413),((INDEX('PTRM input'!$G$385:$P$434,A49offset,$E1413)-INDEX('PTRM input'!$G$277:$P$326,A49offset,$E1413))*OFFSET($F$7,0,$E1413))-SUM($G1413:BE1413),((INDEX('PTRM input'!$G$385:$P$434,A49offset,$E1413)-INDEX('PTRM input'!$G$277:$P$326,A49offset,$E1413))*OFFSET($F$7,0,$E1413))/A49taxstdlife))</f>
        <v>0</v>
      </c>
      <c r="BG1413" s="251">
        <f ca="1">IF(A49taxstdlife="n/a","n/a",IF(BG$3&gt;(A49taxstdlife+$E1413),((INDEX('PTRM input'!$G$385:$P$434,A49offset,$E1413)-INDEX('PTRM input'!$G$277:$P$326,A49offset,$E1413))*OFFSET($F$7,0,$E1413))-SUM($G1413:BF1413),((INDEX('PTRM input'!$G$385:$P$434,A49offset,$E1413)-INDEX('PTRM input'!$G$277:$P$326,A49offset,$E1413))*OFFSET($F$7,0,$E1413))/A49taxstdlife))</f>
        <v>0</v>
      </c>
      <c r="BH1413" s="251">
        <f ca="1">IF(A49taxstdlife="n/a","n/a",IF(BH$3&gt;(A49taxstdlife+$E1413),((INDEX('PTRM input'!$G$385:$P$434,A49offset,$E1413)-INDEX('PTRM input'!$G$277:$P$326,A49offset,$E1413))*OFFSET($F$7,0,$E1413))-SUM($G1413:BG1413),((INDEX('PTRM input'!$G$385:$P$434,A49offset,$E1413)-INDEX('PTRM input'!$G$277:$P$326,A49offset,$E1413))*OFFSET($F$7,0,$E1413))/A49taxstdlife))</f>
        <v>0</v>
      </c>
      <c r="BI1413" s="251">
        <f ca="1">IF(A49taxstdlife="n/a","n/a",IF(BI$3&gt;(A49taxstdlife+$E1413),((INDEX('PTRM input'!$G$385:$P$434,A49offset,$E1413)-INDEX('PTRM input'!$G$277:$P$326,A49offset,$E1413))*OFFSET($F$7,0,$E1413))-SUM($G1413:BH1413),((INDEX('PTRM input'!$G$385:$P$434,A49offset,$E1413)-INDEX('PTRM input'!$G$277:$P$326,A49offset,$E1413))*OFFSET($F$7,0,$E1413))/A49taxstdlife))</f>
        <v>0</v>
      </c>
      <c r="BJ1413" s="116"/>
      <c r="BK1413" s="116"/>
      <c r="BL1413" s="116"/>
      <c r="BM1413" s="116"/>
    </row>
    <row r="1414" spans="1:65" ht="12.75" hidden="1" customHeight="1" outlineLevel="2">
      <c r="A1414" s="366"/>
      <c r="B1414" s="19"/>
      <c r="C1414" s="18"/>
      <c r="D1414" s="760"/>
      <c r="E1414" s="86">
        <v>9</v>
      </c>
      <c r="F1414" s="356"/>
      <c r="G1414" s="434"/>
      <c r="H1414" s="435"/>
      <c r="I1414" s="435"/>
      <c r="J1414" s="435"/>
      <c r="K1414" s="435"/>
      <c r="L1414" s="435"/>
      <c r="M1414" s="435"/>
      <c r="N1414" s="435"/>
      <c r="O1414" s="619"/>
      <c r="P1414" s="251">
        <f ca="1">IF(A49taxstdlife="n/a","n/a",IF(P$3&gt;(A49taxstdlife+$E1414),((INDEX('PTRM input'!$G$385:$P$434,A49offset,$E1414)-INDEX('PTRM input'!$G$277:$P$326,A49offset,$E1414))*OFFSET($F$7,0,$E1414))-SUM($G1414:O1414),((INDEX('PTRM input'!$G$385:$P$434,A49offset,$E1414)-INDEX('PTRM input'!$G$277:$P$326,A49offset,$E1414))*OFFSET($F$7,0,$E1414))/A49taxstdlife))</f>
        <v>0</v>
      </c>
      <c r="Q1414" s="251">
        <f ca="1">IF(A49taxstdlife="n/a","n/a",IF(Q$3&gt;(A49taxstdlife+$E1414),((INDEX('PTRM input'!$G$385:$P$434,A49offset,$E1414)-INDEX('PTRM input'!$G$277:$P$326,A49offset,$E1414))*OFFSET($F$7,0,$E1414))-SUM($G1414:P1414),((INDEX('PTRM input'!$G$385:$P$434,A49offset,$E1414)-INDEX('PTRM input'!$G$277:$P$326,A49offset,$E1414))*OFFSET($F$7,0,$E1414))/A49taxstdlife))</f>
        <v>0</v>
      </c>
      <c r="R1414" s="251">
        <f ca="1">IF(A49taxstdlife="n/a","n/a",IF(R$3&gt;(A49taxstdlife+$E1414),((INDEX('PTRM input'!$G$385:$P$434,A49offset,$E1414)-INDEX('PTRM input'!$G$277:$P$326,A49offset,$E1414))*OFFSET($F$7,0,$E1414))-SUM($G1414:Q1414),((INDEX('PTRM input'!$G$385:$P$434,A49offset,$E1414)-INDEX('PTRM input'!$G$277:$P$326,A49offset,$E1414))*OFFSET($F$7,0,$E1414))/A49taxstdlife))</f>
        <v>0</v>
      </c>
      <c r="S1414" s="251">
        <f ca="1">IF(A49taxstdlife="n/a","n/a",IF(S$3&gt;(A49taxstdlife+$E1414),((INDEX('PTRM input'!$G$385:$P$434,A49offset,$E1414)-INDEX('PTRM input'!$G$277:$P$326,A49offset,$E1414))*OFFSET($F$7,0,$E1414))-SUM($G1414:R1414),((INDEX('PTRM input'!$G$385:$P$434,A49offset,$E1414)-INDEX('PTRM input'!$G$277:$P$326,A49offset,$E1414))*OFFSET($F$7,0,$E1414))/A49taxstdlife))</f>
        <v>0</v>
      </c>
      <c r="T1414" s="251">
        <f ca="1">IF(A49taxstdlife="n/a","n/a",IF(T$3&gt;(A49taxstdlife+$E1414),((INDEX('PTRM input'!$G$385:$P$434,A49offset,$E1414)-INDEX('PTRM input'!$G$277:$P$326,A49offset,$E1414))*OFFSET($F$7,0,$E1414))-SUM($G1414:S1414),((INDEX('PTRM input'!$G$385:$P$434,A49offset,$E1414)-INDEX('PTRM input'!$G$277:$P$326,A49offset,$E1414))*OFFSET($F$7,0,$E1414))/A49taxstdlife))</f>
        <v>0</v>
      </c>
      <c r="U1414" s="251">
        <f ca="1">IF(A49taxstdlife="n/a","n/a",IF(U$3&gt;(A49taxstdlife+$E1414),((INDEX('PTRM input'!$G$385:$P$434,A49offset,$E1414)-INDEX('PTRM input'!$G$277:$P$326,A49offset,$E1414))*OFFSET($F$7,0,$E1414))-SUM($G1414:T1414),((INDEX('PTRM input'!$G$385:$P$434,A49offset,$E1414)-INDEX('PTRM input'!$G$277:$P$326,A49offset,$E1414))*OFFSET($F$7,0,$E1414))/A49taxstdlife))</f>
        <v>0</v>
      </c>
      <c r="V1414" s="251">
        <f ca="1">IF(A49taxstdlife="n/a","n/a",IF(V$3&gt;(A49taxstdlife+$E1414),((INDEX('PTRM input'!$G$385:$P$434,A49offset,$E1414)-INDEX('PTRM input'!$G$277:$P$326,A49offset,$E1414))*OFFSET($F$7,0,$E1414))-SUM($G1414:U1414),((INDEX('PTRM input'!$G$385:$P$434,A49offset,$E1414)-INDEX('PTRM input'!$G$277:$P$326,A49offset,$E1414))*OFFSET($F$7,0,$E1414))/A49taxstdlife))</f>
        <v>0</v>
      </c>
      <c r="W1414" s="251">
        <f ca="1">IF(A49taxstdlife="n/a","n/a",IF(W$3&gt;(A49taxstdlife+$E1414),((INDEX('PTRM input'!$G$385:$P$434,A49offset,$E1414)-INDEX('PTRM input'!$G$277:$P$326,A49offset,$E1414))*OFFSET($F$7,0,$E1414))-SUM($G1414:V1414),((INDEX('PTRM input'!$G$385:$P$434,A49offset,$E1414)-INDEX('PTRM input'!$G$277:$P$326,A49offset,$E1414))*OFFSET($F$7,0,$E1414))/A49taxstdlife))</f>
        <v>0</v>
      </c>
      <c r="X1414" s="251">
        <f ca="1">IF(A49taxstdlife="n/a","n/a",IF(X$3&gt;(A49taxstdlife+$E1414),((INDEX('PTRM input'!$G$385:$P$434,A49offset,$E1414)-INDEX('PTRM input'!$G$277:$P$326,A49offset,$E1414))*OFFSET($F$7,0,$E1414))-SUM($G1414:W1414),((INDEX('PTRM input'!$G$385:$P$434,A49offset,$E1414)-INDEX('PTRM input'!$G$277:$P$326,A49offset,$E1414))*OFFSET($F$7,0,$E1414))/A49taxstdlife))</f>
        <v>0</v>
      </c>
      <c r="Y1414" s="251">
        <f ca="1">IF(A49taxstdlife="n/a","n/a",IF(Y$3&gt;(A49taxstdlife+$E1414),((INDEX('PTRM input'!$G$385:$P$434,A49offset,$E1414)-INDEX('PTRM input'!$G$277:$P$326,A49offset,$E1414))*OFFSET($F$7,0,$E1414))-SUM($G1414:X1414),((INDEX('PTRM input'!$G$385:$P$434,A49offset,$E1414)-INDEX('PTRM input'!$G$277:$P$326,A49offset,$E1414))*OFFSET($F$7,0,$E1414))/A49taxstdlife))</f>
        <v>0</v>
      </c>
      <c r="Z1414" s="251">
        <f ca="1">IF(A49taxstdlife="n/a","n/a",IF(Z$3&gt;(A49taxstdlife+$E1414),((INDEX('PTRM input'!$G$385:$P$434,A49offset,$E1414)-INDEX('PTRM input'!$G$277:$P$326,A49offset,$E1414))*OFFSET($F$7,0,$E1414))-SUM($G1414:Y1414),((INDEX('PTRM input'!$G$385:$P$434,A49offset,$E1414)-INDEX('PTRM input'!$G$277:$P$326,A49offset,$E1414))*OFFSET($F$7,0,$E1414))/A49taxstdlife))</f>
        <v>0</v>
      </c>
      <c r="AA1414" s="251">
        <f ca="1">IF(A49taxstdlife="n/a","n/a",IF(AA$3&gt;(A49taxstdlife+$E1414),((INDEX('PTRM input'!$G$385:$P$434,A49offset,$E1414)-INDEX('PTRM input'!$G$277:$P$326,A49offset,$E1414))*OFFSET($F$7,0,$E1414))-SUM($G1414:Z1414),((INDEX('PTRM input'!$G$385:$P$434,A49offset,$E1414)-INDEX('PTRM input'!$G$277:$P$326,A49offset,$E1414))*OFFSET($F$7,0,$E1414))/A49taxstdlife))</f>
        <v>0</v>
      </c>
      <c r="AB1414" s="251">
        <f ca="1">IF(A49taxstdlife="n/a","n/a",IF(AB$3&gt;(A49taxstdlife+$E1414),((INDEX('PTRM input'!$G$385:$P$434,A49offset,$E1414)-INDEX('PTRM input'!$G$277:$P$326,A49offset,$E1414))*OFFSET($F$7,0,$E1414))-SUM($G1414:AA1414),((INDEX('PTRM input'!$G$385:$P$434,A49offset,$E1414)-INDEX('PTRM input'!$G$277:$P$326,A49offset,$E1414))*OFFSET($F$7,0,$E1414))/A49taxstdlife))</f>
        <v>0</v>
      </c>
      <c r="AC1414" s="251">
        <f ca="1">IF(A49taxstdlife="n/a","n/a",IF(AC$3&gt;(A49taxstdlife+$E1414),((INDEX('PTRM input'!$G$385:$P$434,A49offset,$E1414)-INDEX('PTRM input'!$G$277:$P$326,A49offset,$E1414))*OFFSET($F$7,0,$E1414))-SUM($G1414:AB1414),((INDEX('PTRM input'!$G$385:$P$434,A49offset,$E1414)-INDEX('PTRM input'!$G$277:$P$326,A49offset,$E1414))*OFFSET($F$7,0,$E1414))/A49taxstdlife))</f>
        <v>0</v>
      </c>
      <c r="AD1414" s="251">
        <f ca="1">IF(A49taxstdlife="n/a","n/a",IF(AD$3&gt;(A49taxstdlife+$E1414),((INDEX('PTRM input'!$G$385:$P$434,A49offset,$E1414)-INDEX('PTRM input'!$G$277:$P$326,A49offset,$E1414))*OFFSET($F$7,0,$E1414))-SUM($G1414:AC1414),((INDEX('PTRM input'!$G$385:$P$434,A49offset,$E1414)-INDEX('PTRM input'!$G$277:$P$326,A49offset,$E1414))*OFFSET($F$7,0,$E1414))/A49taxstdlife))</f>
        <v>0</v>
      </c>
      <c r="AE1414" s="251">
        <f ca="1">IF(A49taxstdlife="n/a","n/a",IF(AE$3&gt;(A49taxstdlife+$E1414),((INDEX('PTRM input'!$G$385:$P$434,A49offset,$E1414)-INDEX('PTRM input'!$G$277:$P$326,A49offset,$E1414))*OFFSET($F$7,0,$E1414))-SUM($G1414:AD1414),((INDEX('PTRM input'!$G$385:$P$434,A49offset,$E1414)-INDEX('PTRM input'!$G$277:$P$326,A49offset,$E1414))*OFFSET($F$7,0,$E1414))/A49taxstdlife))</f>
        <v>0</v>
      </c>
      <c r="AF1414" s="251">
        <f ca="1">IF(A49taxstdlife="n/a","n/a",IF(AF$3&gt;(A49taxstdlife+$E1414),((INDEX('PTRM input'!$G$385:$P$434,A49offset,$E1414)-INDEX('PTRM input'!$G$277:$P$326,A49offset,$E1414))*OFFSET($F$7,0,$E1414))-SUM($G1414:AE1414),((INDEX('PTRM input'!$G$385:$P$434,A49offset,$E1414)-INDEX('PTRM input'!$G$277:$P$326,A49offset,$E1414))*OFFSET($F$7,0,$E1414))/A49taxstdlife))</f>
        <v>0</v>
      </c>
      <c r="AG1414" s="251">
        <f ca="1">IF(A49taxstdlife="n/a","n/a",IF(AG$3&gt;(A49taxstdlife+$E1414),((INDEX('PTRM input'!$G$385:$P$434,A49offset,$E1414)-INDEX('PTRM input'!$G$277:$P$326,A49offset,$E1414))*OFFSET($F$7,0,$E1414))-SUM($G1414:AF1414),((INDEX('PTRM input'!$G$385:$P$434,A49offset,$E1414)-INDEX('PTRM input'!$G$277:$P$326,A49offset,$E1414))*OFFSET($F$7,0,$E1414))/A49taxstdlife))</f>
        <v>0</v>
      </c>
      <c r="AH1414" s="251">
        <f ca="1">IF(A49taxstdlife="n/a","n/a",IF(AH$3&gt;(A49taxstdlife+$E1414),((INDEX('PTRM input'!$G$385:$P$434,A49offset,$E1414)-INDEX('PTRM input'!$G$277:$P$326,A49offset,$E1414))*OFFSET($F$7,0,$E1414))-SUM($G1414:AG1414),((INDEX('PTRM input'!$G$385:$P$434,A49offset,$E1414)-INDEX('PTRM input'!$G$277:$P$326,A49offset,$E1414))*OFFSET($F$7,0,$E1414))/A49taxstdlife))</f>
        <v>0</v>
      </c>
      <c r="AI1414" s="251">
        <f ca="1">IF(A49taxstdlife="n/a","n/a",IF(AI$3&gt;(A49taxstdlife+$E1414),((INDEX('PTRM input'!$G$385:$P$434,A49offset,$E1414)-INDEX('PTRM input'!$G$277:$P$326,A49offset,$E1414))*OFFSET($F$7,0,$E1414))-SUM($G1414:AH1414),((INDEX('PTRM input'!$G$385:$P$434,A49offset,$E1414)-INDEX('PTRM input'!$G$277:$P$326,A49offset,$E1414))*OFFSET($F$7,0,$E1414))/A49taxstdlife))</f>
        <v>0</v>
      </c>
      <c r="AJ1414" s="251">
        <f ca="1">IF(A49taxstdlife="n/a","n/a",IF(AJ$3&gt;(A49taxstdlife+$E1414),((INDEX('PTRM input'!$G$385:$P$434,A49offset,$E1414)-INDEX('PTRM input'!$G$277:$P$326,A49offset,$E1414))*OFFSET($F$7,0,$E1414))-SUM($G1414:AI1414),((INDEX('PTRM input'!$G$385:$P$434,A49offset,$E1414)-INDEX('PTRM input'!$G$277:$P$326,A49offset,$E1414))*OFFSET($F$7,0,$E1414))/A49taxstdlife))</f>
        <v>0</v>
      </c>
      <c r="AK1414" s="251">
        <f ca="1">IF(A49taxstdlife="n/a","n/a",IF(AK$3&gt;(A49taxstdlife+$E1414),((INDEX('PTRM input'!$G$385:$P$434,A49offset,$E1414)-INDEX('PTRM input'!$G$277:$P$326,A49offset,$E1414))*OFFSET($F$7,0,$E1414))-SUM($G1414:AJ1414),((INDEX('PTRM input'!$G$385:$P$434,A49offset,$E1414)-INDEX('PTRM input'!$G$277:$P$326,A49offset,$E1414))*OFFSET($F$7,0,$E1414))/A49taxstdlife))</f>
        <v>0</v>
      </c>
      <c r="AL1414" s="251">
        <f ca="1">IF(A49taxstdlife="n/a","n/a",IF(AL$3&gt;(A49taxstdlife+$E1414),((INDEX('PTRM input'!$G$385:$P$434,A49offset,$E1414)-INDEX('PTRM input'!$G$277:$P$326,A49offset,$E1414))*OFFSET($F$7,0,$E1414))-SUM($G1414:AK1414),((INDEX('PTRM input'!$G$385:$P$434,A49offset,$E1414)-INDEX('PTRM input'!$G$277:$P$326,A49offset,$E1414))*OFFSET($F$7,0,$E1414))/A49taxstdlife))</f>
        <v>0</v>
      </c>
      <c r="AM1414" s="251">
        <f ca="1">IF(A49taxstdlife="n/a","n/a",IF(AM$3&gt;(A49taxstdlife+$E1414),((INDEX('PTRM input'!$G$385:$P$434,A49offset,$E1414)-INDEX('PTRM input'!$G$277:$P$326,A49offset,$E1414))*OFFSET($F$7,0,$E1414))-SUM($G1414:AL1414),((INDEX('PTRM input'!$G$385:$P$434,A49offset,$E1414)-INDEX('PTRM input'!$G$277:$P$326,A49offset,$E1414))*OFFSET($F$7,0,$E1414))/A49taxstdlife))</f>
        <v>0</v>
      </c>
      <c r="AN1414" s="251">
        <f ca="1">IF(A49taxstdlife="n/a","n/a",IF(AN$3&gt;(A49taxstdlife+$E1414),((INDEX('PTRM input'!$G$385:$P$434,A49offset,$E1414)-INDEX('PTRM input'!$G$277:$P$326,A49offset,$E1414))*OFFSET($F$7,0,$E1414))-SUM($G1414:AM1414),((INDEX('PTRM input'!$G$385:$P$434,A49offset,$E1414)-INDEX('PTRM input'!$G$277:$P$326,A49offset,$E1414))*OFFSET($F$7,0,$E1414))/A49taxstdlife))</f>
        <v>0</v>
      </c>
      <c r="AO1414" s="251">
        <f ca="1">IF(A49taxstdlife="n/a","n/a",IF(AO$3&gt;(A49taxstdlife+$E1414),((INDEX('PTRM input'!$G$385:$P$434,A49offset,$E1414)-INDEX('PTRM input'!$G$277:$P$326,A49offset,$E1414))*OFFSET($F$7,0,$E1414))-SUM($G1414:AN1414),((INDEX('PTRM input'!$G$385:$P$434,A49offset,$E1414)-INDEX('PTRM input'!$G$277:$P$326,A49offset,$E1414))*OFFSET($F$7,0,$E1414))/A49taxstdlife))</f>
        <v>0</v>
      </c>
      <c r="AP1414" s="251">
        <f ca="1">IF(A49taxstdlife="n/a","n/a",IF(AP$3&gt;(A49taxstdlife+$E1414),((INDEX('PTRM input'!$G$385:$P$434,A49offset,$E1414)-INDEX('PTRM input'!$G$277:$P$326,A49offset,$E1414))*OFFSET($F$7,0,$E1414))-SUM($G1414:AO1414),((INDEX('PTRM input'!$G$385:$P$434,A49offset,$E1414)-INDEX('PTRM input'!$G$277:$P$326,A49offset,$E1414))*OFFSET($F$7,0,$E1414))/A49taxstdlife))</f>
        <v>0</v>
      </c>
      <c r="AQ1414" s="251">
        <f ca="1">IF(A49taxstdlife="n/a","n/a",IF(AQ$3&gt;(A49taxstdlife+$E1414),((INDEX('PTRM input'!$G$385:$P$434,A49offset,$E1414)-INDEX('PTRM input'!$G$277:$P$326,A49offset,$E1414))*OFFSET($F$7,0,$E1414))-SUM($G1414:AP1414),((INDEX('PTRM input'!$G$385:$P$434,A49offset,$E1414)-INDEX('PTRM input'!$G$277:$P$326,A49offset,$E1414))*OFFSET($F$7,0,$E1414))/A49taxstdlife))</f>
        <v>0</v>
      </c>
      <c r="AR1414" s="251">
        <f ca="1">IF(A49taxstdlife="n/a","n/a",IF(AR$3&gt;(A49taxstdlife+$E1414),((INDEX('PTRM input'!$G$385:$P$434,A49offset,$E1414)-INDEX('PTRM input'!$G$277:$P$326,A49offset,$E1414))*OFFSET($F$7,0,$E1414))-SUM($G1414:AQ1414),((INDEX('PTRM input'!$G$385:$P$434,A49offset,$E1414)-INDEX('PTRM input'!$G$277:$P$326,A49offset,$E1414))*OFFSET($F$7,0,$E1414))/A49taxstdlife))</f>
        <v>0</v>
      </c>
      <c r="AS1414" s="251">
        <f ca="1">IF(A49taxstdlife="n/a","n/a",IF(AS$3&gt;(A49taxstdlife+$E1414),((INDEX('PTRM input'!$G$385:$P$434,A49offset,$E1414)-INDEX('PTRM input'!$G$277:$P$326,A49offset,$E1414))*OFFSET($F$7,0,$E1414))-SUM($G1414:AR1414),((INDEX('PTRM input'!$G$385:$P$434,A49offset,$E1414)-INDEX('PTRM input'!$G$277:$P$326,A49offset,$E1414))*OFFSET($F$7,0,$E1414))/A49taxstdlife))</f>
        <v>0</v>
      </c>
      <c r="AT1414" s="251">
        <f ca="1">IF(A49taxstdlife="n/a","n/a",IF(AT$3&gt;(A49taxstdlife+$E1414),((INDEX('PTRM input'!$G$385:$P$434,A49offset,$E1414)-INDEX('PTRM input'!$G$277:$P$326,A49offset,$E1414))*OFFSET($F$7,0,$E1414))-SUM($G1414:AS1414),((INDEX('PTRM input'!$G$385:$P$434,A49offset,$E1414)-INDEX('PTRM input'!$G$277:$P$326,A49offset,$E1414))*OFFSET($F$7,0,$E1414))/A49taxstdlife))</f>
        <v>0</v>
      </c>
      <c r="AU1414" s="251">
        <f ca="1">IF(A49taxstdlife="n/a","n/a",IF(AU$3&gt;(A49taxstdlife+$E1414),((INDEX('PTRM input'!$G$385:$P$434,A49offset,$E1414)-INDEX('PTRM input'!$G$277:$P$326,A49offset,$E1414))*OFFSET($F$7,0,$E1414))-SUM($G1414:AT1414),((INDEX('PTRM input'!$G$385:$P$434,A49offset,$E1414)-INDEX('PTRM input'!$G$277:$P$326,A49offset,$E1414))*OFFSET($F$7,0,$E1414))/A49taxstdlife))</f>
        <v>0</v>
      </c>
      <c r="AV1414" s="251">
        <f ca="1">IF(A49taxstdlife="n/a","n/a",IF(AV$3&gt;(A49taxstdlife+$E1414),((INDEX('PTRM input'!$G$385:$P$434,A49offset,$E1414)-INDEX('PTRM input'!$G$277:$P$326,A49offset,$E1414))*OFFSET($F$7,0,$E1414))-SUM($G1414:AU1414),((INDEX('PTRM input'!$G$385:$P$434,A49offset,$E1414)-INDEX('PTRM input'!$G$277:$P$326,A49offset,$E1414))*OFFSET($F$7,0,$E1414))/A49taxstdlife))</f>
        <v>0</v>
      </c>
      <c r="AW1414" s="251">
        <f ca="1">IF(A49taxstdlife="n/a","n/a",IF(AW$3&gt;(A49taxstdlife+$E1414),((INDEX('PTRM input'!$G$385:$P$434,A49offset,$E1414)-INDEX('PTRM input'!$G$277:$P$326,A49offset,$E1414))*OFFSET($F$7,0,$E1414))-SUM($G1414:AV1414),((INDEX('PTRM input'!$G$385:$P$434,A49offset,$E1414)-INDEX('PTRM input'!$G$277:$P$326,A49offset,$E1414))*OFFSET($F$7,0,$E1414))/A49taxstdlife))</f>
        <v>0</v>
      </c>
      <c r="AX1414" s="251">
        <f ca="1">IF(A49taxstdlife="n/a","n/a",IF(AX$3&gt;(A49taxstdlife+$E1414),((INDEX('PTRM input'!$G$385:$P$434,A49offset,$E1414)-INDEX('PTRM input'!$G$277:$P$326,A49offset,$E1414))*OFFSET($F$7,0,$E1414))-SUM($G1414:AW1414),((INDEX('PTRM input'!$G$385:$P$434,A49offset,$E1414)-INDEX('PTRM input'!$G$277:$P$326,A49offset,$E1414))*OFFSET($F$7,0,$E1414))/A49taxstdlife))</f>
        <v>0</v>
      </c>
      <c r="AY1414" s="251">
        <f ca="1">IF(A49taxstdlife="n/a","n/a",IF(AY$3&gt;(A49taxstdlife+$E1414),((INDEX('PTRM input'!$G$385:$P$434,A49offset,$E1414)-INDEX('PTRM input'!$G$277:$P$326,A49offset,$E1414))*OFFSET($F$7,0,$E1414))-SUM($G1414:AX1414),((INDEX('PTRM input'!$G$385:$P$434,A49offset,$E1414)-INDEX('PTRM input'!$G$277:$P$326,A49offset,$E1414))*OFFSET($F$7,0,$E1414))/A49taxstdlife))</f>
        <v>0</v>
      </c>
      <c r="AZ1414" s="251">
        <f ca="1">IF(A49taxstdlife="n/a","n/a",IF(AZ$3&gt;(A49taxstdlife+$E1414),((INDEX('PTRM input'!$G$385:$P$434,A49offset,$E1414)-INDEX('PTRM input'!$G$277:$P$326,A49offset,$E1414))*OFFSET($F$7,0,$E1414))-SUM($G1414:AY1414),((INDEX('PTRM input'!$G$385:$P$434,A49offset,$E1414)-INDEX('PTRM input'!$G$277:$P$326,A49offset,$E1414))*OFFSET($F$7,0,$E1414))/A49taxstdlife))</f>
        <v>0</v>
      </c>
      <c r="BA1414" s="251">
        <f ca="1">IF(A49taxstdlife="n/a","n/a",IF(BA$3&gt;(A49taxstdlife+$E1414),((INDEX('PTRM input'!$G$385:$P$434,A49offset,$E1414)-INDEX('PTRM input'!$G$277:$P$326,A49offset,$E1414))*OFFSET($F$7,0,$E1414))-SUM($G1414:AZ1414),((INDEX('PTRM input'!$G$385:$P$434,A49offset,$E1414)-INDEX('PTRM input'!$G$277:$P$326,A49offset,$E1414))*OFFSET($F$7,0,$E1414))/A49taxstdlife))</f>
        <v>0</v>
      </c>
      <c r="BB1414" s="251">
        <f ca="1">IF(A49taxstdlife="n/a","n/a",IF(BB$3&gt;(A49taxstdlife+$E1414),((INDEX('PTRM input'!$G$385:$P$434,A49offset,$E1414)-INDEX('PTRM input'!$G$277:$P$326,A49offset,$E1414))*OFFSET($F$7,0,$E1414))-SUM($G1414:BA1414),((INDEX('PTRM input'!$G$385:$P$434,A49offset,$E1414)-INDEX('PTRM input'!$G$277:$P$326,A49offset,$E1414))*OFFSET($F$7,0,$E1414))/A49taxstdlife))</f>
        <v>0</v>
      </c>
      <c r="BC1414" s="251">
        <f ca="1">IF(A49taxstdlife="n/a","n/a",IF(BC$3&gt;(A49taxstdlife+$E1414),((INDEX('PTRM input'!$G$385:$P$434,A49offset,$E1414)-INDEX('PTRM input'!$G$277:$P$326,A49offset,$E1414))*OFFSET($F$7,0,$E1414))-SUM($G1414:BB1414),((INDEX('PTRM input'!$G$385:$P$434,A49offset,$E1414)-INDEX('PTRM input'!$G$277:$P$326,A49offset,$E1414))*OFFSET($F$7,0,$E1414))/A49taxstdlife))</f>
        <v>0</v>
      </c>
      <c r="BD1414" s="251">
        <f ca="1">IF(A49taxstdlife="n/a","n/a",IF(BD$3&gt;(A49taxstdlife+$E1414),((INDEX('PTRM input'!$G$385:$P$434,A49offset,$E1414)-INDEX('PTRM input'!$G$277:$P$326,A49offset,$E1414))*OFFSET($F$7,0,$E1414))-SUM($G1414:BC1414),((INDEX('PTRM input'!$G$385:$P$434,A49offset,$E1414)-INDEX('PTRM input'!$G$277:$P$326,A49offset,$E1414))*OFFSET($F$7,0,$E1414))/A49taxstdlife))</f>
        <v>0</v>
      </c>
      <c r="BE1414" s="251">
        <f ca="1">IF(A49taxstdlife="n/a","n/a",IF(BE$3&gt;(A49taxstdlife+$E1414),((INDEX('PTRM input'!$G$385:$P$434,A49offset,$E1414)-INDEX('PTRM input'!$G$277:$P$326,A49offset,$E1414))*OFFSET($F$7,0,$E1414))-SUM($G1414:BD1414),((INDEX('PTRM input'!$G$385:$P$434,A49offset,$E1414)-INDEX('PTRM input'!$G$277:$P$326,A49offset,$E1414))*OFFSET($F$7,0,$E1414))/A49taxstdlife))</f>
        <v>0</v>
      </c>
      <c r="BF1414" s="251">
        <f ca="1">IF(A49taxstdlife="n/a","n/a",IF(BF$3&gt;(A49taxstdlife+$E1414),((INDEX('PTRM input'!$G$385:$P$434,A49offset,$E1414)-INDEX('PTRM input'!$G$277:$P$326,A49offset,$E1414))*OFFSET($F$7,0,$E1414))-SUM($G1414:BE1414),((INDEX('PTRM input'!$G$385:$P$434,A49offset,$E1414)-INDEX('PTRM input'!$G$277:$P$326,A49offset,$E1414))*OFFSET($F$7,0,$E1414))/A49taxstdlife))</f>
        <v>0</v>
      </c>
      <c r="BG1414" s="251">
        <f ca="1">IF(A49taxstdlife="n/a","n/a",IF(BG$3&gt;(A49taxstdlife+$E1414),((INDEX('PTRM input'!$G$385:$P$434,A49offset,$E1414)-INDEX('PTRM input'!$G$277:$P$326,A49offset,$E1414))*OFFSET($F$7,0,$E1414))-SUM($G1414:BF1414),((INDEX('PTRM input'!$G$385:$P$434,A49offset,$E1414)-INDEX('PTRM input'!$G$277:$P$326,A49offset,$E1414))*OFFSET($F$7,0,$E1414))/A49taxstdlife))</f>
        <v>0</v>
      </c>
      <c r="BH1414" s="251">
        <f ca="1">IF(A49taxstdlife="n/a","n/a",IF(BH$3&gt;(A49taxstdlife+$E1414),((INDEX('PTRM input'!$G$385:$P$434,A49offset,$E1414)-INDEX('PTRM input'!$G$277:$P$326,A49offset,$E1414))*OFFSET($F$7,0,$E1414))-SUM($G1414:BG1414),((INDEX('PTRM input'!$G$385:$P$434,A49offset,$E1414)-INDEX('PTRM input'!$G$277:$P$326,A49offset,$E1414))*OFFSET($F$7,0,$E1414))/A49taxstdlife))</f>
        <v>0</v>
      </c>
      <c r="BI1414" s="251">
        <f ca="1">IF(A49taxstdlife="n/a","n/a",IF(BI$3&gt;(A49taxstdlife+$E1414),((INDEX('PTRM input'!$G$385:$P$434,A49offset,$E1414)-INDEX('PTRM input'!$G$277:$P$326,A49offset,$E1414))*OFFSET($F$7,0,$E1414))-SUM($G1414:BH1414),((INDEX('PTRM input'!$G$385:$P$434,A49offset,$E1414)-INDEX('PTRM input'!$G$277:$P$326,A49offset,$E1414))*OFFSET($F$7,0,$E1414))/A49taxstdlife))</f>
        <v>0</v>
      </c>
      <c r="BJ1414" s="116"/>
      <c r="BK1414" s="116"/>
      <c r="BL1414" s="116"/>
      <c r="BM1414" s="116"/>
    </row>
    <row r="1415" spans="1:65" ht="12.75" hidden="1" customHeight="1" outlineLevel="2">
      <c r="A1415" s="366"/>
      <c r="B1415" s="19"/>
      <c r="C1415" s="18"/>
      <c r="D1415" s="760"/>
      <c r="E1415" s="87">
        <v>10</v>
      </c>
      <c r="F1415" s="356"/>
      <c r="G1415" s="434"/>
      <c r="H1415" s="435"/>
      <c r="I1415" s="435"/>
      <c r="J1415" s="435"/>
      <c r="K1415" s="435"/>
      <c r="L1415" s="435"/>
      <c r="M1415" s="435"/>
      <c r="N1415" s="435"/>
      <c r="O1415" s="435"/>
      <c r="P1415" s="619"/>
      <c r="Q1415" s="251">
        <f ca="1">IF(A49taxstdlife="n/a","n/a",IF(Q$3&gt;(A49taxstdlife+$E1415),((INDEX('PTRM input'!$G$385:$P$434,A49offset,$E1415)-INDEX('PTRM input'!$G$277:$P$326,A49offset,$E1415))*OFFSET($F$7,0,$E1415))-SUM($G1415:P1415),((INDEX('PTRM input'!$G$385:$P$434,A49offset,$E1415)-INDEX('PTRM input'!$G$277:$P$326,A49offset,$E1415))*OFFSET($F$7,0,$E1415))/A49taxstdlife))</f>
        <v>0</v>
      </c>
      <c r="R1415" s="251">
        <f ca="1">IF(A49taxstdlife="n/a","n/a",IF(R$3&gt;(A49taxstdlife+$E1415),((INDEX('PTRM input'!$G$385:$P$434,A49offset,$E1415)-INDEX('PTRM input'!$G$277:$P$326,A49offset,$E1415))*OFFSET($F$7,0,$E1415))-SUM($G1415:Q1415),((INDEX('PTRM input'!$G$385:$P$434,A49offset,$E1415)-INDEX('PTRM input'!$G$277:$P$326,A49offset,$E1415))*OFFSET($F$7,0,$E1415))/A49taxstdlife))</f>
        <v>0</v>
      </c>
      <c r="S1415" s="251">
        <f ca="1">IF(A49taxstdlife="n/a","n/a",IF(S$3&gt;(A49taxstdlife+$E1415),((INDEX('PTRM input'!$G$385:$P$434,A49offset,$E1415)-INDEX('PTRM input'!$G$277:$P$326,A49offset,$E1415))*OFFSET($F$7,0,$E1415))-SUM($G1415:R1415),((INDEX('PTRM input'!$G$385:$P$434,A49offset,$E1415)-INDEX('PTRM input'!$G$277:$P$326,A49offset,$E1415))*OFFSET($F$7,0,$E1415))/A49taxstdlife))</f>
        <v>0</v>
      </c>
      <c r="T1415" s="251">
        <f ca="1">IF(A49taxstdlife="n/a","n/a",IF(T$3&gt;(A49taxstdlife+$E1415),((INDEX('PTRM input'!$G$385:$P$434,A49offset,$E1415)-INDEX('PTRM input'!$G$277:$P$326,A49offset,$E1415))*OFFSET($F$7,0,$E1415))-SUM($G1415:S1415),((INDEX('PTRM input'!$G$385:$P$434,A49offset,$E1415)-INDEX('PTRM input'!$G$277:$P$326,A49offset,$E1415))*OFFSET($F$7,0,$E1415))/A49taxstdlife))</f>
        <v>0</v>
      </c>
      <c r="U1415" s="251">
        <f ca="1">IF(A49taxstdlife="n/a","n/a",IF(U$3&gt;(A49taxstdlife+$E1415),((INDEX('PTRM input'!$G$385:$P$434,A49offset,$E1415)-INDEX('PTRM input'!$G$277:$P$326,A49offset,$E1415))*OFFSET($F$7,0,$E1415))-SUM($G1415:T1415),((INDEX('PTRM input'!$G$385:$P$434,A49offset,$E1415)-INDEX('PTRM input'!$G$277:$P$326,A49offset,$E1415))*OFFSET($F$7,0,$E1415))/A49taxstdlife))</f>
        <v>0</v>
      </c>
      <c r="V1415" s="251">
        <f ca="1">IF(A49taxstdlife="n/a","n/a",IF(V$3&gt;(A49taxstdlife+$E1415),((INDEX('PTRM input'!$G$385:$P$434,A49offset,$E1415)-INDEX('PTRM input'!$G$277:$P$326,A49offset,$E1415))*OFFSET($F$7,0,$E1415))-SUM($G1415:U1415),((INDEX('PTRM input'!$G$385:$P$434,A49offset,$E1415)-INDEX('PTRM input'!$G$277:$P$326,A49offset,$E1415))*OFFSET($F$7,0,$E1415))/A49taxstdlife))</f>
        <v>0</v>
      </c>
      <c r="W1415" s="251">
        <f ca="1">IF(A49taxstdlife="n/a","n/a",IF(W$3&gt;(A49taxstdlife+$E1415),((INDEX('PTRM input'!$G$385:$P$434,A49offset,$E1415)-INDEX('PTRM input'!$G$277:$P$326,A49offset,$E1415))*OFFSET($F$7,0,$E1415))-SUM($G1415:V1415),((INDEX('PTRM input'!$G$385:$P$434,A49offset,$E1415)-INDEX('PTRM input'!$G$277:$P$326,A49offset,$E1415))*OFFSET($F$7,0,$E1415))/A49taxstdlife))</f>
        <v>0</v>
      </c>
      <c r="X1415" s="251">
        <f ca="1">IF(A49taxstdlife="n/a","n/a",IF(X$3&gt;(A49taxstdlife+$E1415),((INDEX('PTRM input'!$G$385:$P$434,A49offset,$E1415)-INDEX('PTRM input'!$G$277:$P$326,A49offset,$E1415))*OFFSET($F$7,0,$E1415))-SUM($G1415:W1415),((INDEX('PTRM input'!$G$385:$P$434,A49offset,$E1415)-INDEX('PTRM input'!$G$277:$P$326,A49offset,$E1415))*OFFSET($F$7,0,$E1415))/A49taxstdlife))</f>
        <v>0</v>
      </c>
      <c r="Y1415" s="251">
        <f ca="1">IF(A49taxstdlife="n/a","n/a",IF(Y$3&gt;(A49taxstdlife+$E1415),((INDEX('PTRM input'!$G$385:$P$434,A49offset,$E1415)-INDEX('PTRM input'!$G$277:$P$326,A49offset,$E1415))*OFFSET($F$7,0,$E1415))-SUM($G1415:X1415),((INDEX('PTRM input'!$G$385:$P$434,A49offset,$E1415)-INDEX('PTRM input'!$G$277:$P$326,A49offset,$E1415))*OFFSET($F$7,0,$E1415))/A49taxstdlife))</f>
        <v>0</v>
      </c>
      <c r="Z1415" s="251">
        <f ca="1">IF(A49taxstdlife="n/a","n/a",IF(Z$3&gt;(A49taxstdlife+$E1415),((INDEX('PTRM input'!$G$385:$P$434,A49offset,$E1415)-INDEX('PTRM input'!$G$277:$P$326,A49offset,$E1415))*OFFSET($F$7,0,$E1415))-SUM($G1415:Y1415),((INDEX('PTRM input'!$G$385:$P$434,A49offset,$E1415)-INDEX('PTRM input'!$G$277:$P$326,A49offset,$E1415))*OFFSET($F$7,0,$E1415))/A49taxstdlife))</f>
        <v>0</v>
      </c>
      <c r="AA1415" s="251">
        <f ca="1">IF(A49taxstdlife="n/a","n/a",IF(AA$3&gt;(A49taxstdlife+$E1415),((INDEX('PTRM input'!$G$385:$P$434,A49offset,$E1415)-INDEX('PTRM input'!$G$277:$P$326,A49offset,$E1415))*OFFSET($F$7,0,$E1415))-SUM($G1415:Z1415),((INDEX('PTRM input'!$G$385:$P$434,A49offset,$E1415)-INDEX('PTRM input'!$G$277:$P$326,A49offset,$E1415))*OFFSET($F$7,0,$E1415))/A49taxstdlife))</f>
        <v>0</v>
      </c>
      <c r="AB1415" s="251">
        <f ca="1">IF(A49taxstdlife="n/a","n/a",IF(AB$3&gt;(A49taxstdlife+$E1415),((INDEX('PTRM input'!$G$385:$P$434,A49offset,$E1415)-INDEX('PTRM input'!$G$277:$P$326,A49offset,$E1415))*OFFSET($F$7,0,$E1415))-SUM($G1415:AA1415),((INDEX('PTRM input'!$G$385:$P$434,A49offset,$E1415)-INDEX('PTRM input'!$G$277:$P$326,A49offset,$E1415))*OFFSET($F$7,0,$E1415))/A49taxstdlife))</f>
        <v>0</v>
      </c>
      <c r="AC1415" s="251">
        <f ca="1">IF(A49taxstdlife="n/a","n/a",IF(AC$3&gt;(A49taxstdlife+$E1415),((INDEX('PTRM input'!$G$385:$P$434,A49offset,$E1415)-INDEX('PTRM input'!$G$277:$P$326,A49offset,$E1415))*OFFSET($F$7,0,$E1415))-SUM($G1415:AB1415),((INDEX('PTRM input'!$G$385:$P$434,A49offset,$E1415)-INDEX('PTRM input'!$G$277:$P$326,A49offset,$E1415))*OFFSET($F$7,0,$E1415))/A49taxstdlife))</f>
        <v>0</v>
      </c>
      <c r="AD1415" s="251">
        <f ca="1">IF(A49taxstdlife="n/a","n/a",IF(AD$3&gt;(A49taxstdlife+$E1415),((INDEX('PTRM input'!$G$385:$P$434,A49offset,$E1415)-INDEX('PTRM input'!$G$277:$P$326,A49offset,$E1415))*OFFSET($F$7,0,$E1415))-SUM($G1415:AC1415),((INDEX('PTRM input'!$G$385:$P$434,A49offset,$E1415)-INDEX('PTRM input'!$G$277:$P$326,A49offset,$E1415))*OFFSET($F$7,0,$E1415))/A49taxstdlife))</f>
        <v>0</v>
      </c>
      <c r="AE1415" s="251">
        <f ca="1">IF(A49taxstdlife="n/a","n/a",IF(AE$3&gt;(A49taxstdlife+$E1415),((INDEX('PTRM input'!$G$385:$P$434,A49offset,$E1415)-INDEX('PTRM input'!$G$277:$P$326,A49offset,$E1415))*OFFSET($F$7,0,$E1415))-SUM($G1415:AD1415),((INDEX('PTRM input'!$G$385:$P$434,A49offset,$E1415)-INDEX('PTRM input'!$G$277:$P$326,A49offset,$E1415))*OFFSET($F$7,0,$E1415))/A49taxstdlife))</f>
        <v>0</v>
      </c>
      <c r="AF1415" s="251">
        <f ca="1">IF(A49taxstdlife="n/a","n/a",IF(AF$3&gt;(A49taxstdlife+$E1415),((INDEX('PTRM input'!$G$385:$P$434,A49offset,$E1415)-INDEX('PTRM input'!$G$277:$P$326,A49offset,$E1415))*OFFSET($F$7,0,$E1415))-SUM($G1415:AE1415),((INDEX('PTRM input'!$G$385:$P$434,A49offset,$E1415)-INDEX('PTRM input'!$G$277:$P$326,A49offset,$E1415))*OFFSET($F$7,0,$E1415))/A49taxstdlife))</f>
        <v>0</v>
      </c>
      <c r="AG1415" s="251">
        <f ca="1">IF(A49taxstdlife="n/a","n/a",IF(AG$3&gt;(A49taxstdlife+$E1415),((INDEX('PTRM input'!$G$385:$P$434,A49offset,$E1415)-INDEX('PTRM input'!$G$277:$P$326,A49offset,$E1415))*OFFSET($F$7,0,$E1415))-SUM($G1415:AF1415),((INDEX('PTRM input'!$G$385:$P$434,A49offset,$E1415)-INDEX('PTRM input'!$G$277:$P$326,A49offset,$E1415))*OFFSET($F$7,0,$E1415))/A49taxstdlife))</f>
        <v>0</v>
      </c>
      <c r="AH1415" s="251">
        <f ca="1">IF(A49taxstdlife="n/a","n/a",IF(AH$3&gt;(A49taxstdlife+$E1415),((INDEX('PTRM input'!$G$385:$P$434,A49offset,$E1415)-INDEX('PTRM input'!$G$277:$P$326,A49offset,$E1415))*OFFSET($F$7,0,$E1415))-SUM($G1415:AG1415),((INDEX('PTRM input'!$G$385:$P$434,A49offset,$E1415)-INDEX('PTRM input'!$G$277:$P$326,A49offset,$E1415))*OFFSET($F$7,0,$E1415))/A49taxstdlife))</f>
        <v>0</v>
      </c>
      <c r="AI1415" s="251">
        <f ca="1">IF(A49taxstdlife="n/a","n/a",IF(AI$3&gt;(A49taxstdlife+$E1415),((INDEX('PTRM input'!$G$385:$P$434,A49offset,$E1415)-INDEX('PTRM input'!$G$277:$P$326,A49offset,$E1415))*OFFSET($F$7,0,$E1415))-SUM($G1415:AH1415),((INDEX('PTRM input'!$G$385:$P$434,A49offset,$E1415)-INDEX('PTRM input'!$G$277:$P$326,A49offset,$E1415))*OFFSET($F$7,0,$E1415))/A49taxstdlife))</f>
        <v>0</v>
      </c>
      <c r="AJ1415" s="251">
        <f ca="1">IF(A49taxstdlife="n/a","n/a",IF(AJ$3&gt;(A49taxstdlife+$E1415),((INDEX('PTRM input'!$G$385:$P$434,A49offset,$E1415)-INDEX('PTRM input'!$G$277:$P$326,A49offset,$E1415))*OFFSET($F$7,0,$E1415))-SUM($G1415:AI1415),((INDEX('PTRM input'!$G$385:$P$434,A49offset,$E1415)-INDEX('PTRM input'!$G$277:$P$326,A49offset,$E1415))*OFFSET($F$7,0,$E1415))/A49taxstdlife))</f>
        <v>0</v>
      </c>
      <c r="AK1415" s="251">
        <f ca="1">IF(A49taxstdlife="n/a","n/a",IF(AK$3&gt;(A49taxstdlife+$E1415),((INDEX('PTRM input'!$G$385:$P$434,A49offset,$E1415)-INDEX('PTRM input'!$G$277:$P$326,A49offset,$E1415))*OFFSET($F$7,0,$E1415))-SUM($G1415:AJ1415),((INDEX('PTRM input'!$G$385:$P$434,A49offset,$E1415)-INDEX('PTRM input'!$G$277:$P$326,A49offset,$E1415))*OFFSET($F$7,0,$E1415))/A49taxstdlife))</f>
        <v>0</v>
      </c>
      <c r="AL1415" s="251">
        <f ca="1">IF(A49taxstdlife="n/a","n/a",IF(AL$3&gt;(A49taxstdlife+$E1415),((INDEX('PTRM input'!$G$385:$P$434,A49offset,$E1415)-INDEX('PTRM input'!$G$277:$P$326,A49offset,$E1415))*OFFSET($F$7,0,$E1415))-SUM($G1415:AK1415),((INDEX('PTRM input'!$G$385:$P$434,A49offset,$E1415)-INDEX('PTRM input'!$G$277:$P$326,A49offset,$E1415))*OFFSET($F$7,0,$E1415))/A49taxstdlife))</f>
        <v>0</v>
      </c>
      <c r="AM1415" s="251">
        <f ca="1">IF(A49taxstdlife="n/a","n/a",IF(AM$3&gt;(A49taxstdlife+$E1415),((INDEX('PTRM input'!$G$385:$P$434,A49offset,$E1415)-INDEX('PTRM input'!$G$277:$P$326,A49offset,$E1415))*OFFSET($F$7,0,$E1415))-SUM($G1415:AL1415),((INDEX('PTRM input'!$G$385:$P$434,A49offset,$E1415)-INDEX('PTRM input'!$G$277:$P$326,A49offset,$E1415))*OFFSET($F$7,0,$E1415))/A49taxstdlife))</f>
        <v>0</v>
      </c>
      <c r="AN1415" s="251">
        <f ca="1">IF(A49taxstdlife="n/a","n/a",IF(AN$3&gt;(A49taxstdlife+$E1415),((INDEX('PTRM input'!$G$385:$P$434,A49offset,$E1415)-INDEX('PTRM input'!$G$277:$P$326,A49offset,$E1415))*OFFSET($F$7,0,$E1415))-SUM($G1415:AM1415),((INDEX('PTRM input'!$G$385:$P$434,A49offset,$E1415)-INDEX('PTRM input'!$G$277:$P$326,A49offset,$E1415))*OFFSET($F$7,0,$E1415))/A49taxstdlife))</f>
        <v>0</v>
      </c>
      <c r="AO1415" s="251">
        <f ca="1">IF(A49taxstdlife="n/a","n/a",IF(AO$3&gt;(A49taxstdlife+$E1415),((INDEX('PTRM input'!$G$385:$P$434,A49offset,$E1415)-INDEX('PTRM input'!$G$277:$P$326,A49offset,$E1415))*OFFSET($F$7,0,$E1415))-SUM($G1415:AN1415),((INDEX('PTRM input'!$G$385:$P$434,A49offset,$E1415)-INDEX('PTRM input'!$G$277:$P$326,A49offset,$E1415))*OFFSET($F$7,0,$E1415))/A49taxstdlife))</f>
        <v>0</v>
      </c>
      <c r="AP1415" s="251">
        <f ca="1">IF(A49taxstdlife="n/a","n/a",IF(AP$3&gt;(A49taxstdlife+$E1415),((INDEX('PTRM input'!$G$385:$P$434,A49offset,$E1415)-INDEX('PTRM input'!$G$277:$P$326,A49offset,$E1415))*OFFSET($F$7,0,$E1415))-SUM($G1415:AO1415),((INDEX('PTRM input'!$G$385:$P$434,A49offset,$E1415)-INDEX('PTRM input'!$G$277:$P$326,A49offset,$E1415))*OFFSET($F$7,0,$E1415))/A49taxstdlife))</f>
        <v>0</v>
      </c>
      <c r="AQ1415" s="251">
        <f ca="1">IF(A49taxstdlife="n/a","n/a",IF(AQ$3&gt;(A49taxstdlife+$E1415),((INDEX('PTRM input'!$G$385:$P$434,A49offset,$E1415)-INDEX('PTRM input'!$G$277:$P$326,A49offset,$E1415))*OFFSET($F$7,0,$E1415))-SUM($G1415:AP1415),((INDEX('PTRM input'!$G$385:$P$434,A49offset,$E1415)-INDEX('PTRM input'!$G$277:$P$326,A49offset,$E1415))*OFFSET($F$7,0,$E1415))/A49taxstdlife))</f>
        <v>0</v>
      </c>
      <c r="AR1415" s="251">
        <f ca="1">IF(A49taxstdlife="n/a","n/a",IF(AR$3&gt;(A49taxstdlife+$E1415),((INDEX('PTRM input'!$G$385:$P$434,A49offset,$E1415)-INDEX('PTRM input'!$G$277:$P$326,A49offset,$E1415))*OFFSET($F$7,0,$E1415))-SUM($G1415:AQ1415),((INDEX('PTRM input'!$G$385:$P$434,A49offset,$E1415)-INDEX('PTRM input'!$G$277:$P$326,A49offset,$E1415))*OFFSET($F$7,0,$E1415))/A49taxstdlife))</f>
        <v>0</v>
      </c>
      <c r="AS1415" s="251">
        <f ca="1">IF(A49taxstdlife="n/a","n/a",IF(AS$3&gt;(A49taxstdlife+$E1415),((INDEX('PTRM input'!$G$385:$P$434,A49offset,$E1415)-INDEX('PTRM input'!$G$277:$P$326,A49offset,$E1415))*OFFSET($F$7,0,$E1415))-SUM($G1415:AR1415),((INDEX('PTRM input'!$G$385:$P$434,A49offset,$E1415)-INDEX('PTRM input'!$G$277:$P$326,A49offset,$E1415))*OFFSET($F$7,0,$E1415))/A49taxstdlife))</f>
        <v>0</v>
      </c>
      <c r="AT1415" s="251">
        <f ca="1">IF(A49taxstdlife="n/a","n/a",IF(AT$3&gt;(A49taxstdlife+$E1415),((INDEX('PTRM input'!$G$385:$P$434,A49offset,$E1415)-INDEX('PTRM input'!$G$277:$P$326,A49offset,$E1415))*OFFSET($F$7,0,$E1415))-SUM($G1415:AS1415),((INDEX('PTRM input'!$G$385:$P$434,A49offset,$E1415)-INDEX('PTRM input'!$G$277:$P$326,A49offset,$E1415))*OFFSET($F$7,0,$E1415))/A49taxstdlife))</f>
        <v>0</v>
      </c>
      <c r="AU1415" s="251">
        <f ca="1">IF(A49taxstdlife="n/a","n/a",IF(AU$3&gt;(A49taxstdlife+$E1415),((INDEX('PTRM input'!$G$385:$P$434,A49offset,$E1415)-INDEX('PTRM input'!$G$277:$P$326,A49offset,$E1415))*OFFSET($F$7,0,$E1415))-SUM($G1415:AT1415),((INDEX('PTRM input'!$G$385:$P$434,A49offset,$E1415)-INDEX('PTRM input'!$G$277:$P$326,A49offset,$E1415))*OFFSET($F$7,0,$E1415))/A49taxstdlife))</f>
        <v>0</v>
      </c>
      <c r="AV1415" s="251">
        <f ca="1">IF(A49taxstdlife="n/a","n/a",IF(AV$3&gt;(A49taxstdlife+$E1415),((INDEX('PTRM input'!$G$385:$P$434,A49offset,$E1415)-INDEX('PTRM input'!$G$277:$P$326,A49offset,$E1415))*OFFSET($F$7,0,$E1415))-SUM($G1415:AU1415),((INDEX('PTRM input'!$G$385:$P$434,A49offset,$E1415)-INDEX('PTRM input'!$G$277:$P$326,A49offset,$E1415))*OFFSET($F$7,0,$E1415))/A49taxstdlife))</f>
        <v>0</v>
      </c>
      <c r="AW1415" s="251">
        <f ca="1">IF(A49taxstdlife="n/a","n/a",IF(AW$3&gt;(A49taxstdlife+$E1415),((INDEX('PTRM input'!$G$385:$P$434,A49offset,$E1415)-INDEX('PTRM input'!$G$277:$P$326,A49offset,$E1415))*OFFSET($F$7,0,$E1415))-SUM($G1415:AV1415),((INDEX('PTRM input'!$G$385:$P$434,A49offset,$E1415)-INDEX('PTRM input'!$G$277:$P$326,A49offset,$E1415))*OFFSET($F$7,0,$E1415))/A49taxstdlife))</f>
        <v>0</v>
      </c>
      <c r="AX1415" s="251">
        <f ca="1">IF(A49taxstdlife="n/a","n/a",IF(AX$3&gt;(A49taxstdlife+$E1415),((INDEX('PTRM input'!$G$385:$P$434,A49offset,$E1415)-INDEX('PTRM input'!$G$277:$P$326,A49offset,$E1415))*OFFSET($F$7,0,$E1415))-SUM($G1415:AW1415),((INDEX('PTRM input'!$G$385:$P$434,A49offset,$E1415)-INDEX('PTRM input'!$G$277:$P$326,A49offset,$E1415))*OFFSET($F$7,0,$E1415))/A49taxstdlife))</f>
        <v>0</v>
      </c>
      <c r="AY1415" s="251">
        <f ca="1">IF(A49taxstdlife="n/a","n/a",IF(AY$3&gt;(A49taxstdlife+$E1415),((INDEX('PTRM input'!$G$385:$P$434,A49offset,$E1415)-INDEX('PTRM input'!$G$277:$P$326,A49offset,$E1415))*OFFSET($F$7,0,$E1415))-SUM($G1415:AX1415),((INDEX('PTRM input'!$G$385:$P$434,A49offset,$E1415)-INDEX('PTRM input'!$G$277:$P$326,A49offset,$E1415))*OFFSET($F$7,0,$E1415))/A49taxstdlife))</f>
        <v>0</v>
      </c>
      <c r="AZ1415" s="251">
        <f ca="1">IF(A49taxstdlife="n/a","n/a",IF(AZ$3&gt;(A49taxstdlife+$E1415),((INDEX('PTRM input'!$G$385:$P$434,A49offset,$E1415)-INDEX('PTRM input'!$G$277:$P$326,A49offset,$E1415))*OFFSET($F$7,0,$E1415))-SUM($G1415:AY1415),((INDEX('PTRM input'!$G$385:$P$434,A49offset,$E1415)-INDEX('PTRM input'!$G$277:$P$326,A49offset,$E1415))*OFFSET($F$7,0,$E1415))/A49taxstdlife))</f>
        <v>0</v>
      </c>
      <c r="BA1415" s="251">
        <f ca="1">IF(A49taxstdlife="n/a","n/a",IF(BA$3&gt;(A49taxstdlife+$E1415),((INDEX('PTRM input'!$G$385:$P$434,A49offset,$E1415)-INDEX('PTRM input'!$G$277:$P$326,A49offset,$E1415))*OFFSET($F$7,0,$E1415))-SUM($G1415:AZ1415),((INDEX('PTRM input'!$G$385:$P$434,A49offset,$E1415)-INDEX('PTRM input'!$G$277:$P$326,A49offset,$E1415))*OFFSET($F$7,0,$E1415))/A49taxstdlife))</f>
        <v>0</v>
      </c>
      <c r="BB1415" s="251">
        <f ca="1">IF(A49taxstdlife="n/a","n/a",IF(BB$3&gt;(A49taxstdlife+$E1415),((INDEX('PTRM input'!$G$385:$P$434,A49offset,$E1415)-INDEX('PTRM input'!$G$277:$P$326,A49offset,$E1415))*OFFSET($F$7,0,$E1415))-SUM($G1415:BA1415),((INDEX('PTRM input'!$G$385:$P$434,A49offset,$E1415)-INDEX('PTRM input'!$G$277:$P$326,A49offset,$E1415))*OFFSET($F$7,0,$E1415))/A49taxstdlife))</f>
        <v>0</v>
      </c>
      <c r="BC1415" s="251">
        <f ca="1">IF(A49taxstdlife="n/a","n/a",IF(BC$3&gt;(A49taxstdlife+$E1415),((INDEX('PTRM input'!$G$385:$P$434,A49offset,$E1415)-INDEX('PTRM input'!$G$277:$P$326,A49offset,$E1415))*OFFSET($F$7,0,$E1415))-SUM($G1415:BB1415),((INDEX('PTRM input'!$G$385:$P$434,A49offset,$E1415)-INDEX('PTRM input'!$G$277:$P$326,A49offset,$E1415))*OFFSET($F$7,0,$E1415))/A49taxstdlife))</f>
        <v>0</v>
      </c>
      <c r="BD1415" s="251">
        <f ca="1">IF(A49taxstdlife="n/a","n/a",IF(BD$3&gt;(A49taxstdlife+$E1415),((INDEX('PTRM input'!$G$385:$P$434,A49offset,$E1415)-INDEX('PTRM input'!$G$277:$P$326,A49offset,$E1415))*OFFSET($F$7,0,$E1415))-SUM($G1415:BC1415),((INDEX('PTRM input'!$G$385:$P$434,A49offset,$E1415)-INDEX('PTRM input'!$G$277:$P$326,A49offset,$E1415))*OFFSET($F$7,0,$E1415))/A49taxstdlife))</f>
        <v>0</v>
      </c>
      <c r="BE1415" s="251">
        <f ca="1">IF(A49taxstdlife="n/a","n/a",IF(BE$3&gt;(A49taxstdlife+$E1415),((INDEX('PTRM input'!$G$385:$P$434,A49offset,$E1415)-INDEX('PTRM input'!$G$277:$P$326,A49offset,$E1415))*OFFSET($F$7,0,$E1415))-SUM($G1415:BD1415),((INDEX('PTRM input'!$G$385:$P$434,A49offset,$E1415)-INDEX('PTRM input'!$G$277:$P$326,A49offset,$E1415))*OFFSET($F$7,0,$E1415))/A49taxstdlife))</f>
        <v>0</v>
      </c>
      <c r="BF1415" s="251">
        <f ca="1">IF(A49taxstdlife="n/a","n/a",IF(BF$3&gt;(A49taxstdlife+$E1415),((INDEX('PTRM input'!$G$385:$P$434,A49offset,$E1415)-INDEX('PTRM input'!$G$277:$P$326,A49offset,$E1415))*OFFSET($F$7,0,$E1415))-SUM($G1415:BE1415),((INDEX('PTRM input'!$G$385:$P$434,A49offset,$E1415)-INDEX('PTRM input'!$G$277:$P$326,A49offset,$E1415))*OFFSET($F$7,0,$E1415))/A49taxstdlife))</f>
        <v>0</v>
      </c>
      <c r="BG1415" s="251">
        <f ca="1">IF(A49taxstdlife="n/a","n/a",IF(BG$3&gt;(A49taxstdlife+$E1415),((INDEX('PTRM input'!$G$385:$P$434,A49offset,$E1415)-INDEX('PTRM input'!$G$277:$P$326,A49offset,$E1415))*OFFSET($F$7,0,$E1415))-SUM($G1415:BF1415),((INDEX('PTRM input'!$G$385:$P$434,A49offset,$E1415)-INDEX('PTRM input'!$G$277:$P$326,A49offset,$E1415))*OFFSET($F$7,0,$E1415))/A49taxstdlife))</f>
        <v>0</v>
      </c>
      <c r="BH1415" s="251">
        <f ca="1">IF(A49taxstdlife="n/a","n/a",IF(BH$3&gt;(A49taxstdlife+$E1415),((INDEX('PTRM input'!$G$385:$P$434,A49offset,$E1415)-INDEX('PTRM input'!$G$277:$P$326,A49offset,$E1415))*OFFSET($F$7,0,$E1415))-SUM($G1415:BG1415),((INDEX('PTRM input'!$G$385:$P$434,A49offset,$E1415)-INDEX('PTRM input'!$G$277:$P$326,A49offset,$E1415))*OFFSET($F$7,0,$E1415))/A49taxstdlife))</f>
        <v>0</v>
      </c>
      <c r="BI1415" s="251">
        <f ca="1">IF(A49taxstdlife="n/a","n/a",IF(BI$3&gt;(A49taxstdlife+$E1415),((INDEX('PTRM input'!$G$385:$P$434,A49offset,$E1415)-INDEX('PTRM input'!$G$277:$P$326,A49offset,$E1415))*OFFSET($F$7,0,$E1415))-SUM($G1415:BH1415),((INDEX('PTRM input'!$G$385:$P$434,A49offset,$E1415)-INDEX('PTRM input'!$G$277:$P$326,A49offset,$E1415))*OFFSET($F$7,0,$E1415))/A49taxstdlife))</f>
        <v>0</v>
      </c>
      <c r="BJ1415" s="116"/>
      <c r="BK1415" s="116"/>
      <c r="BL1415" s="116"/>
      <c r="BM1415" s="116"/>
    </row>
    <row r="1416" spans="1:65" ht="12.75" customHeight="1" outlineLevel="1" collapsed="1">
      <c r="A1416" s="366"/>
      <c r="B1416" s="9"/>
      <c r="C1416" s="19" t="str">
        <f>Asset49</f>
        <v>In-house software</v>
      </c>
      <c r="D1416" s="9"/>
      <c r="E1416" s="9"/>
      <c r="F1416" s="357"/>
      <c r="G1416" s="371">
        <f ca="1">SUM(G1404:G1415)+'PTRM input'!G$325*G$7</f>
        <v>0</v>
      </c>
      <c r="H1416" s="371">
        <f ca="1">SUM(H1404:H1415)+'PTRM input'!H$325*H$7</f>
        <v>0</v>
      </c>
      <c r="I1416" s="371">
        <f ca="1">SUM(I1404:I1415)+'PTRM input'!I$325*I$7</f>
        <v>0</v>
      </c>
      <c r="J1416" s="371">
        <f ca="1">SUM(J1404:J1415)+'PTRM input'!J$325*J$7</f>
        <v>0</v>
      </c>
      <c r="K1416" s="371">
        <f ca="1">SUM(K1404:K1415)+'PTRM input'!K$325*K$7</f>
        <v>0</v>
      </c>
      <c r="L1416" s="371">
        <f ca="1">SUM(L1404:L1415)+'PTRM input'!L$325*L$7</f>
        <v>0</v>
      </c>
      <c r="M1416" s="371">
        <f ca="1">SUM(M1404:M1415)+'PTRM input'!M$325*M$7</f>
        <v>0</v>
      </c>
      <c r="N1416" s="371">
        <f ca="1">SUM(N1404:N1415)+'PTRM input'!N$325*N$7</f>
        <v>0</v>
      </c>
      <c r="O1416" s="371">
        <f ca="1">SUM(O1404:O1415)+'PTRM input'!O$325*O$7</f>
        <v>0</v>
      </c>
      <c r="P1416" s="371">
        <f ca="1">SUM(P1404:P1415)+'PTRM input'!P$325*P$7</f>
        <v>0</v>
      </c>
      <c r="Q1416" s="371">
        <f t="shared" ref="Q1416:BI1416" ca="1" si="279">SUM(Q1404:Q1415)</f>
        <v>0</v>
      </c>
      <c r="R1416" s="371">
        <f t="shared" ca="1" si="279"/>
        <v>0</v>
      </c>
      <c r="S1416" s="371">
        <f t="shared" ca="1" si="279"/>
        <v>0</v>
      </c>
      <c r="T1416" s="371">
        <f t="shared" ca="1" si="279"/>
        <v>0</v>
      </c>
      <c r="U1416" s="371">
        <f t="shared" ca="1" si="279"/>
        <v>0</v>
      </c>
      <c r="V1416" s="371">
        <f t="shared" ca="1" si="279"/>
        <v>0</v>
      </c>
      <c r="W1416" s="371">
        <f t="shared" ca="1" si="279"/>
        <v>0</v>
      </c>
      <c r="X1416" s="371">
        <f t="shared" ca="1" si="279"/>
        <v>0</v>
      </c>
      <c r="Y1416" s="371">
        <f t="shared" ca="1" si="279"/>
        <v>0</v>
      </c>
      <c r="Z1416" s="371">
        <f t="shared" ca="1" si="279"/>
        <v>0</v>
      </c>
      <c r="AA1416" s="371">
        <f t="shared" ca="1" si="279"/>
        <v>0</v>
      </c>
      <c r="AB1416" s="371">
        <f t="shared" ca="1" si="279"/>
        <v>0</v>
      </c>
      <c r="AC1416" s="371">
        <f t="shared" ca="1" si="279"/>
        <v>0</v>
      </c>
      <c r="AD1416" s="371">
        <f t="shared" ca="1" si="279"/>
        <v>0</v>
      </c>
      <c r="AE1416" s="371">
        <f t="shared" ca="1" si="279"/>
        <v>0</v>
      </c>
      <c r="AF1416" s="371">
        <f t="shared" ca="1" si="279"/>
        <v>0</v>
      </c>
      <c r="AG1416" s="371">
        <f t="shared" ca="1" si="279"/>
        <v>0</v>
      </c>
      <c r="AH1416" s="371">
        <f t="shared" ca="1" si="279"/>
        <v>0</v>
      </c>
      <c r="AI1416" s="371">
        <f t="shared" ca="1" si="279"/>
        <v>0</v>
      </c>
      <c r="AJ1416" s="371">
        <f t="shared" ca="1" si="279"/>
        <v>0</v>
      </c>
      <c r="AK1416" s="371">
        <f t="shared" ca="1" si="279"/>
        <v>0</v>
      </c>
      <c r="AL1416" s="371">
        <f t="shared" ca="1" si="279"/>
        <v>0</v>
      </c>
      <c r="AM1416" s="371">
        <f t="shared" ca="1" si="279"/>
        <v>0</v>
      </c>
      <c r="AN1416" s="371">
        <f t="shared" ca="1" si="279"/>
        <v>0</v>
      </c>
      <c r="AO1416" s="371">
        <f t="shared" ca="1" si="279"/>
        <v>0</v>
      </c>
      <c r="AP1416" s="371">
        <f t="shared" ca="1" si="279"/>
        <v>0</v>
      </c>
      <c r="AQ1416" s="371">
        <f t="shared" ca="1" si="279"/>
        <v>0</v>
      </c>
      <c r="AR1416" s="371">
        <f t="shared" ca="1" si="279"/>
        <v>0</v>
      </c>
      <c r="AS1416" s="371">
        <f t="shared" ca="1" si="279"/>
        <v>0</v>
      </c>
      <c r="AT1416" s="371">
        <f t="shared" ca="1" si="279"/>
        <v>0</v>
      </c>
      <c r="AU1416" s="371">
        <f t="shared" ca="1" si="279"/>
        <v>0</v>
      </c>
      <c r="AV1416" s="371">
        <f t="shared" ca="1" si="279"/>
        <v>0</v>
      </c>
      <c r="AW1416" s="371">
        <f t="shared" ca="1" si="279"/>
        <v>0</v>
      </c>
      <c r="AX1416" s="371">
        <f t="shared" ca="1" si="279"/>
        <v>0</v>
      </c>
      <c r="AY1416" s="371">
        <f t="shared" ca="1" si="279"/>
        <v>0</v>
      </c>
      <c r="AZ1416" s="371">
        <f t="shared" ca="1" si="279"/>
        <v>0</v>
      </c>
      <c r="BA1416" s="371">
        <f t="shared" ca="1" si="279"/>
        <v>0</v>
      </c>
      <c r="BB1416" s="371">
        <f t="shared" ca="1" si="279"/>
        <v>0</v>
      </c>
      <c r="BC1416" s="371">
        <f t="shared" ca="1" si="279"/>
        <v>0</v>
      </c>
      <c r="BD1416" s="371">
        <f t="shared" ca="1" si="279"/>
        <v>0</v>
      </c>
      <c r="BE1416" s="371">
        <f t="shared" ca="1" si="279"/>
        <v>0</v>
      </c>
      <c r="BF1416" s="371">
        <f t="shared" ca="1" si="279"/>
        <v>0</v>
      </c>
      <c r="BG1416" s="371">
        <f t="shared" ca="1" si="279"/>
        <v>0</v>
      </c>
      <c r="BH1416" s="371">
        <f t="shared" ca="1" si="279"/>
        <v>0</v>
      </c>
      <c r="BI1416" s="371">
        <f t="shared" ca="1" si="279"/>
        <v>0</v>
      </c>
      <c r="BJ1416" s="116"/>
      <c r="BK1416" s="116"/>
      <c r="BL1416" s="116"/>
      <c r="BM1416" s="116"/>
    </row>
    <row r="1417" spans="1:65" ht="12.75" customHeight="1" outlineLevel="2">
      <c r="A1417" s="366"/>
      <c r="B1417" s="106" t="str">
        <f>C1429</f>
        <v>Equity raising costs</v>
      </c>
      <c r="C1417" s="614"/>
      <c r="D1417" s="615" t="s">
        <v>236</v>
      </c>
      <c r="E1417" s="614"/>
      <c r="F1417" s="622"/>
      <c r="G1417" s="617">
        <f>IF('PTRM input'!$E$574='PTRM input'!$G$573,IF(G$3&gt;A50taxremlife,A50taxvalue-SUM(F1417:$F1417),IF(A50taxremlife="N/A","n/a",A50taxvalue/A50taxremlife)),'PTRM input'!G$628)</f>
        <v>0</v>
      </c>
      <c r="H1417" s="617">
        <f>IF('PTRM input'!$E$574='PTRM input'!$G$573,IF(H$3&gt;A50taxremlife,A50taxvalue-SUM($F1417:G1417),IF(A50taxremlife="N/A","n/a",A50taxvalue/A50taxremlife)),'PTRM input'!H$628)</f>
        <v>0</v>
      </c>
      <c r="I1417" s="617">
        <f>IF('PTRM input'!$E$574='PTRM input'!$G$573,IF(I$3&gt;A50taxremlife,A50taxvalue-SUM($F1417:H1417),IF(A50taxremlife="N/A","n/a",A50taxvalue/A50taxremlife)),'PTRM input'!I$628)</f>
        <v>0</v>
      </c>
      <c r="J1417" s="617">
        <f>IF('PTRM input'!$E$574='PTRM input'!$G$573,IF(J$3&gt;A50taxremlife,A50taxvalue-SUM($F1417:I1417),IF(A50taxremlife="N/A","n/a",A50taxvalue/A50taxremlife)),'PTRM input'!J$628)</f>
        <v>0</v>
      </c>
      <c r="K1417" s="617">
        <f>IF('PTRM input'!$E$574='PTRM input'!$G$573,IF(K$3&gt;A50taxremlife,A50taxvalue-SUM($F1417:J1417),IF(A50taxremlife="N/A","n/a",A50taxvalue/A50taxremlife)),'PTRM input'!K$628)</f>
        <v>0</v>
      </c>
      <c r="L1417" s="617">
        <f>IF('PTRM input'!$E$574='PTRM input'!$G$573,IF(L$3&gt;A50taxremlife,A50taxvalue-SUM($F1417:K1417),IF(A50taxremlife="N/A","n/a",A50taxvalue/A50taxremlife)),'PTRM input'!L$628)</f>
        <v>0</v>
      </c>
      <c r="M1417" s="617">
        <f>IF('PTRM input'!$E$574='PTRM input'!$G$573,IF(M$3&gt;A50taxremlife,A50taxvalue-SUM($F1417:L1417),IF(A50taxremlife="N/A","n/a",A50taxvalue/A50taxremlife)),'PTRM input'!M$628)</f>
        <v>0</v>
      </c>
      <c r="N1417" s="617">
        <f>IF('PTRM input'!$E$574='PTRM input'!$G$573,IF(N$3&gt;A50taxremlife,A50taxvalue-SUM($F1417:M1417),IF(A50taxremlife="N/A","n/a",A50taxvalue/A50taxremlife)),'PTRM input'!N$628)</f>
        <v>0</v>
      </c>
      <c r="O1417" s="617">
        <f>IF('PTRM input'!$E$574='PTRM input'!$G$573,IF(O$3&gt;A50taxremlife,A50taxvalue-SUM($F1417:N1417),IF(A50taxremlife="N/A","n/a",A50taxvalue/A50taxremlife)),'PTRM input'!O$628)</f>
        <v>0</v>
      </c>
      <c r="P1417" s="617">
        <f>IF('PTRM input'!$E$574='PTRM input'!$G$573,IF(P$3&gt;A50taxremlife,A50taxvalue-SUM($F1417:O1417),IF(A50taxremlife="N/A","n/a",A50taxvalue/A50taxremlife)),'PTRM input'!P$628)</f>
        <v>0</v>
      </c>
      <c r="Q1417" s="617">
        <f>IF('PTRM input'!$E$574='PTRM input'!$G$573,IF(Q$3&gt;A50taxremlife,A50taxvalue-SUM($F1417:P1417),IF(A50taxremlife="N/A","n/a",A50taxvalue/A50taxremlife)),'PTRM input'!Q$628)</f>
        <v>0</v>
      </c>
      <c r="R1417" s="617">
        <f>IF('PTRM input'!$E$574='PTRM input'!$G$573,IF(R$3&gt;A50taxremlife,A50taxvalue-SUM($F1417:Q1417),IF(A50taxremlife="N/A","n/a",A50taxvalue/A50taxremlife)),'PTRM input'!R$628)</f>
        <v>0</v>
      </c>
      <c r="S1417" s="617">
        <f>IF('PTRM input'!$E$574='PTRM input'!$G$573,IF(S$3&gt;A50taxremlife,A50taxvalue-SUM($F1417:R1417),IF(A50taxremlife="N/A","n/a",A50taxvalue/A50taxremlife)),'PTRM input'!S$628)</f>
        <v>0</v>
      </c>
      <c r="T1417" s="617">
        <f>IF('PTRM input'!$E$574='PTRM input'!$G$573,IF(T$3&gt;A50taxremlife,A50taxvalue-SUM($F1417:S1417),IF(A50taxremlife="N/A","n/a",A50taxvalue/A50taxremlife)),'PTRM input'!T$628)</f>
        <v>0</v>
      </c>
      <c r="U1417" s="617">
        <f>IF('PTRM input'!$E$574='PTRM input'!$G$573,IF(U$3&gt;A50taxremlife,A50taxvalue-SUM($F1417:T1417),IF(A50taxremlife="N/A","n/a",A50taxvalue/A50taxremlife)),'PTRM input'!U$628)</f>
        <v>0</v>
      </c>
      <c r="V1417" s="617">
        <f>IF('PTRM input'!$E$574='PTRM input'!$G$573,IF(V$3&gt;A50taxremlife,A50taxvalue-SUM($F1417:U1417),IF(A50taxremlife="N/A","n/a",A50taxvalue/A50taxremlife)),'PTRM input'!V$628)</f>
        <v>0</v>
      </c>
      <c r="W1417" s="617">
        <f>IF('PTRM input'!$E$574='PTRM input'!$G$573,IF(W$3&gt;A50taxremlife,A50taxvalue-SUM($F1417:V1417),IF(A50taxremlife="N/A","n/a",A50taxvalue/A50taxremlife)),'PTRM input'!W$628)</f>
        <v>0</v>
      </c>
      <c r="X1417" s="617">
        <f>IF('PTRM input'!$E$574='PTRM input'!$G$573,IF(X$3&gt;A50taxremlife,A50taxvalue-SUM($F1417:W1417),IF(A50taxremlife="N/A","n/a",A50taxvalue/A50taxremlife)),'PTRM input'!X$628)</f>
        <v>0</v>
      </c>
      <c r="Y1417" s="617">
        <f>IF('PTRM input'!$E$574='PTRM input'!$G$573,IF(Y$3&gt;A50taxremlife,A50taxvalue-SUM($F1417:X1417),IF(A50taxremlife="N/A","n/a",A50taxvalue/A50taxremlife)),'PTRM input'!Y$628)</f>
        <v>0</v>
      </c>
      <c r="Z1417" s="617">
        <f>IF('PTRM input'!$E$574='PTRM input'!$G$573,IF(Z$3&gt;A50taxremlife,A50taxvalue-SUM($F1417:Y1417),IF(A50taxremlife="N/A","n/a",A50taxvalue/A50taxremlife)),'PTRM input'!Z$628)</f>
        <v>0</v>
      </c>
      <c r="AA1417" s="617">
        <f>IF('PTRM input'!$E$574='PTRM input'!$G$573,IF(AA$3&gt;A50taxremlife,A50taxvalue-SUM($F1417:Z1417),IF(A50taxremlife="N/A","n/a",A50taxvalue/A50taxremlife)),'PTRM input'!AA$628)</f>
        <v>0</v>
      </c>
      <c r="AB1417" s="617">
        <f>IF('PTRM input'!$E$574='PTRM input'!$G$573,IF(AB$3&gt;A50taxremlife,A50taxvalue-SUM($F1417:AA1417),IF(A50taxremlife="N/A","n/a",A50taxvalue/A50taxremlife)),'PTRM input'!AB$628)</f>
        <v>0</v>
      </c>
      <c r="AC1417" s="617">
        <f>IF('PTRM input'!$E$574='PTRM input'!$G$573,IF(AC$3&gt;A50taxremlife,A50taxvalue-SUM($F1417:AB1417),IF(A50taxremlife="N/A","n/a",A50taxvalue/A50taxremlife)),'PTRM input'!AC$628)</f>
        <v>0</v>
      </c>
      <c r="AD1417" s="617">
        <f>IF('PTRM input'!$E$574='PTRM input'!$G$573,IF(AD$3&gt;A50taxremlife,A50taxvalue-SUM($F1417:AC1417),IF(A50taxremlife="N/A","n/a",A50taxvalue/A50taxremlife)),'PTRM input'!AD$628)</f>
        <v>0</v>
      </c>
      <c r="AE1417" s="617">
        <f>IF('PTRM input'!$E$574='PTRM input'!$G$573,IF(AE$3&gt;A50taxremlife,A50taxvalue-SUM($F1417:AD1417),IF(A50taxremlife="N/A","n/a",A50taxvalue/A50taxremlife)),'PTRM input'!AE$628)</f>
        <v>0</v>
      </c>
      <c r="AF1417" s="617">
        <f>IF('PTRM input'!$E$574='PTRM input'!$G$573,IF(AF$3&gt;A50taxremlife,A50taxvalue-SUM($F1417:AE1417),IF(A50taxremlife="N/A","n/a",A50taxvalue/A50taxremlife)),'PTRM input'!AF$628)</f>
        <v>0</v>
      </c>
      <c r="AG1417" s="617">
        <f>IF('PTRM input'!$E$574='PTRM input'!$G$573,IF(AG$3&gt;A50taxremlife,A50taxvalue-SUM($F1417:AF1417),IF(A50taxremlife="N/A","n/a",A50taxvalue/A50taxremlife)),'PTRM input'!AG$628)</f>
        <v>0</v>
      </c>
      <c r="AH1417" s="617">
        <f>IF('PTRM input'!$E$574='PTRM input'!$G$573,IF(AH$3&gt;A50taxremlife,A50taxvalue-SUM($F1417:AG1417),IF(A50taxremlife="N/A","n/a",A50taxvalue/A50taxremlife)),'PTRM input'!AH$628)</f>
        <v>0</v>
      </c>
      <c r="AI1417" s="617">
        <f>IF('PTRM input'!$E$574='PTRM input'!$G$573,IF(AI$3&gt;A50taxremlife,A50taxvalue-SUM($F1417:AH1417),IF(A50taxremlife="N/A","n/a",A50taxvalue/A50taxremlife)),'PTRM input'!AI$628)</f>
        <v>0</v>
      </c>
      <c r="AJ1417" s="617">
        <f>IF('PTRM input'!$E$574='PTRM input'!$G$573,IF(AJ$3&gt;A50taxremlife,A50taxvalue-SUM($F1417:AI1417),IF(A50taxremlife="N/A","n/a",A50taxvalue/A50taxremlife)),'PTRM input'!AJ$628)</f>
        <v>0</v>
      </c>
      <c r="AK1417" s="617">
        <f>IF('PTRM input'!$E$574='PTRM input'!$G$573,IF(AK$3&gt;A50taxremlife,A50taxvalue-SUM($F1417:AJ1417),IF(A50taxremlife="N/A","n/a",A50taxvalue/A50taxremlife)),'PTRM input'!AK$628)</f>
        <v>0</v>
      </c>
      <c r="AL1417" s="617">
        <f>IF('PTRM input'!$E$574='PTRM input'!$G$573,IF(AL$3&gt;A50taxremlife,A50taxvalue-SUM($F1417:AK1417),IF(A50taxremlife="N/A","n/a",A50taxvalue/A50taxremlife)),'PTRM input'!AL$628)</f>
        <v>0</v>
      </c>
      <c r="AM1417" s="617">
        <f>IF('PTRM input'!$E$574='PTRM input'!$G$573,IF(AM$3&gt;A50taxremlife,A50taxvalue-SUM($F1417:AL1417),IF(A50taxremlife="N/A","n/a",A50taxvalue/A50taxremlife)),'PTRM input'!AM$628)</f>
        <v>0</v>
      </c>
      <c r="AN1417" s="617">
        <f>IF('PTRM input'!$E$574='PTRM input'!$G$573,IF(AN$3&gt;A50taxremlife,A50taxvalue-SUM($F1417:AM1417),IF(A50taxremlife="N/A","n/a",A50taxvalue/A50taxremlife)),'PTRM input'!AN$628)</f>
        <v>0</v>
      </c>
      <c r="AO1417" s="617">
        <f>IF('PTRM input'!$E$574='PTRM input'!$G$573,IF(AO$3&gt;A50taxremlife,A50taxvalue-SUM($F1417:AN1417),IF(A50taxremlife="N/A","n/a",A50taxvalue/A50taxremlife)),'PTRM input'!AO$628)</f>
        <v>0</v>
      </c>
      <c r="AP1417" s="617">
        <f>IF('PTRM input'!$E$574='PTRM input'!$G$573,IF(AP$3&gt;A50taxremlife,A50taxvalue-SUM($F1417:AO1417),IF(A50taxremlife="N/A","n/a",A50taxvalue/A50taxremlife)),'PTRM input'!AP$628)</f>
        <v>0</v>
      </c>
      <c r="AQ1417" s="617">
        <f>IF('PTRM input'!$E$574='PTRM input'!$G$573,IF(AQ$3&gt;A50taxremlife,A50taxvalue-SUM($F1417:AP1417),IF(A50taxremlife="N/A","n/a",A50taxvalue/A50taxremlife)),'PTRM input'!AQ$628)</f>
        <v>0</v>
      </c>
      <c r="AR1417" s="617">
        <f>IF('PTRM input'!$E$574='PTRM input'!$G$573,IF(AR$3&gt;A50taxremlife,A50taxvalue-SUM($F1417:AQ1417),IF(A50taxremlife="N/A","n/a",A50taxvalue/A50taxremlife)),'PTRM input'!AR$628)</f>
        <v>0</v>
      </c>
      <c r="AS1417" s="617">
        <f>IF('PTRM input'!$E$574='PTRM input'!$G$573,IF(AS$3&gt;A50taxremlife,A50taxvalue-SUM($F1417:AR1417),IF(A50taxremlife="N/A","n/a",A50taxvalue/A50taxremlife)),'PTRM input'!AS$628)</f>
        <v>0</v>
      </c>
      <c r="AT1417" s="617">
        <f>IF('PTRM input'!$E$574='PTRM input'!$G$573,IF(AT$3&gt;A50taxremlife,A50taxvalue-SUM($F1417:AS1417),IF(A50taxremlife="N/A","n/a",A50taxvalue/A50taxremlife)),'PTRM input'!AT$628)</f>
        <v>0</v>
      </c>
      <c r="AU1417" s="617">
        <f>IF('PTRM input'!$E$574='PTRM input'!$G$573,IF(AU$3&gt;A50taxremlife,A50taxvalue-SUM($F1417:AT1417),IF(A50taxremlife="N/A","n/a",A50taxvalue/A50taxremlife)),'PTRM input'!AU$628)</f>
        <v>0</v>
      </c>
      <c r="AV1417" s="617">
        <f>IF('PTRM input'!$E$574='PTRM input'!$G$573,IF(AV$3&gt;A50taxremlife,A50taxvalue-SUM($F1417:AU1417),IF(A50taxremlife="N/A","n/a",A50taxvalue/A50taxremlife)),'PTRM input'!AV$628)</f>
        <v>0</v>
      </c>
      <c r="AW1417" s="617">
        <f>IF('PTRM input'!$E$574='PTRM input'!$G$573,IF(AW$3&gt;A50taxremlife,A50taxvalue-SUM($F1417:AV1417),IF(A50taxremlife="N/A","n/a",A50taxvalue/A50taxremlife)),'PTRM input'!AW$628)</f>
        <v>0</v>
      </c>
      <c r="AX1417" s="617">
        <f>IF('PTRM input'!$E$574='PTRM input'!$G$573,IF(AX$3&gt;A50taxremlife,A50taxvalue-SUM($F1417:AW1417),IF(A50taxremlife="N/A","n/a",A50taxvalue/A50taxremlife)),'PTRM input'!AX$628)</f>
        <v>0</v>
      </c>
      <c r="AY1417" s="617">
        <f>IF('PTRM input'!$E$574='PTRM input'!$G$573,IF(AY$3&gt;A50taxremlife,A50taxvalue-SUM($F1417:AX1417),IF(A50taxremlife="N/A","n/a",A50taxvalue/A50taxremlife)),'PTRM input'!AY$628)</f>
        <v>0</v>
      </c>
      <c r="AZ1417" s="617">
        <f>IF('PTRM input'!$E$574='PTRM input'!$G$573,IF(AZ$3&gt;A50taxremlife,A50taxvalue-SUM($F1417:AY1417),IF(A50taxremlife="N/A","n/a",A50taxvalue/A50taxremlife)),'PTRM input'!AZ$628)</f>
        <v>0</v>
      </c>
      <c r="BA1417" s="617">
        <f>IF('PTRM input'!$E$574='PTRM input'!$G$573,IF(BA$3&gt;A50taxremlife,A50taxvalue-SUM($F1417:AZ1417),IF(A50taxremlife="N/A","n/a",A50taxvalue/A50taxremlife)),'PTRM input'!BA$628)</f>
        <v>0</v>
      </c>
      <c r="BB1417" s="617">
        <f>IF('PTRM input'!$E$574='PTRM input'!$G$573,IF(BB$3&gt;A50taxremlife,A50taxvalue-SUM($F1417:BA1417),IF(A50taxremlife="N/A","n/a",A50taxvalue/A50taxremlife)),'PTRM input'!BB$628)</f>
        <v>0</v>
      </c>
      <c r="BC1417" s="617">
        <f>IF('PTRM input'!$E$574='PTRM input'!$G$573,IF(BC$3&gt;A50taxremlife,A50taxvalue-SUM($F1417:BB1417),IF(A50taxremlife="N/A","n/a",A50taxvalue/A50taxremlife)),'PTRM input'!BC$628)</f>
        <v>0</v>
      </c>
      <c r="BD1417" s="617">
        <f>IF('PTRM input'!$E$574='PTRM input'!$G$573,IF(BD$3&gt;A50taxremlife,A50taxvalue-SUM($F1417:BC1417),IF(A50taxremlife="N/A","n/a",A50taxvalue/A50taxremlife)),'PTRM input'!BD$628)</f>
        <v>0</v>
      </c>
      <c r="BE1417" s="617">
        <f>IF('PTRM input'!$E$574='PTRM input'!$G$573,IF(BE$3&gt;A50taxremlife,A50taxvalue-SUM($F1417:BD1417),IF(A50taxremlife="N/A","n/a",A50taxvalue/A50taxremlife)),'PTRM input'!BE$628)</f>
        <v>0</v>
      </c>
      <c r="BF1417" s="617">
        <f>IF('PTRM input'!$E$574='PTRM input'!$G$573,IF(BF$3&gt;A50taxremlife,A50taxvalue-SUM($F1417:BE1417),IF(A50taxremlife="N/A","n/a",A50taxvalue/A50taxremlife)),'PTRM input'!BF$628)</f>
        <v>0</v>
      </c>
      <c r="BG1417" s="617">
        <f>IF('PTRM input'!$E$574='PTRM input'!$G$573,IF(BG$3&gt;A50taxremlife,A50taxvalue-SUM($F1417:BF1417),IF(A50taxremlife="N/A","n/a",A50taxvalue/A50taxremlife)),'PTRM input'!BG$628)</f>
        <v>0</v>
      </c>
      <c r="BH1417" s="617">
        <f>IF('PTRM input'!$E$574='PTRM input'!$G$573,IF(BH$3&gt;A50taxremlife,A50taxvalue-SUM($F1417:BG1417),IF(A50taxremlife="N/A","n/a",A50taxvalue/A50taxremlife)),'PTRM input'!BH$628)</f>
        <v>0</v>
      </c>
      <c r="BI1417" s="617">
        <f>IF('PTRM input'!$E$574='PTRM input'!$G$573,IF(BI$3&gt;A50taxremlife,A50taxvalue-SUM($F1417:BH1417),IF(A50taxremlife="N/A","n/a",A50taxvalue/A50taxremlife)),'PTRM input'!BI$628)</f>
        <v>0</v>
      </c>
      <c r="BJ1417" s="116"/>
      <c r="BK1417" s="116"/>
      <c r="BL1417" s="116"/>
      <c r="BM1417" s="116"/>
    </row>
    <row r="1418" spans="1:65" ht="12.75" customHeight="1" outlineLevel="2">
      <c r="A1418" s="116"/>
      <c r="B1418" s="19"/>
      <c r="C1418" s="18"/>
      <c r="D1418" s="760" t="s">
        <v>237</v>
      </c>
      <c r="E1418" s="86">
        <v>0</v>
      </c>
      <c r="F1418" s="356"/>
      <c r="G1418" s="433"/>
      <c r="H1418" s="433"/>
      <c r="I1418" s="433"/>
      <c r="J1418" s="433"/>
      <c r="K1418" s="433"/>
      <c r="L1418" s="433"/>
      <c r="M1418" s="433"/>
      <c r="N1418" s="433"/>
      <c r="O1418" s="433"/>
      <c r="P1418" s="433"/>
      <c r="Q1418" s="251"/>
      <c r="R1418" s="251"/>
      <c r="S1418" s="251"/>
      <c r="T1418" s="251"/>
      <c r="U1418" s="251"/>
      <c r="V1418" s="251"/>
      <c r="W1418" s="251"/>
      <c r="X1418" s="251"/>
      <c r="Y1418" s="251"/>
      <c r="Z1418" s="251"/>
      <c r="AA1418" s="251"/>
      <c r="AB1418" s="251"/>
      <c r="AC1418" s="251"/>
      <c r="AD1418" s="251"/>
      <c r="AE1418" s="251"/>
      <c r="AF1418" s="251"/>
      <c r="AG1418" s="251"/>
      <c r="AH1418" s="251"/>
      <c r="AI1418" s="251"/>
      <c r="AJ1418" s="251"/>
      <c r="AK1418" s="251"/>
      <c r="AL1418" s="251"/>
      <c r="AM1418" s="251"/>
      <c r="AN1418" s="251"/>
      <c r="AO1418" s="251"/>
      <c r="AP1418" s="251"/>
      <c r="AQ1418" s="251"/>
      <c r="AR1418" s="251"/>
      <c r="AS1418" s="251"/>
      <c r="AT1418" s="251"/>
      <c r="AU1418" s="251"/>
      <c r="AV1418" s="251"/>
      <c r="AW1418" s="251"/>
      <c r="AX1418" s="251"/>
      <c r="AY1418" s="251"/>
      <c r="AZ1418" s="251"/>
      <c r="BA1418" s="251"/>
      <c r="BB1418" s="251"/>
      <c r="BC1418" s="251"/>
      <c r="BD1418" s="251"/>
      <c r="BE1418" s="251"/>
      <c r="BF1418" s="251"/>
      <c r="BG1418" s="251"/>
      <c r="BH1418" s="251"/>
      <c r="BI1418" s="251"/>
      <c r="BJ1418" s="116"/>
      <c r="BK1418" s="116"/>
      <c r="BL1418" s="116"/>
      <c r="BM1418" s="116"/>
    </row>
    <row r="1419" spans="1:65" ht="12.75" customHeight="1" outlineLevel="2">
      <c r="A1419" s="116"/>
      <c r="B1419" s="19"/>
      <c r="C1419" s="18"/>
      <c r="D1419" s="760"/>
      <c r="E1419" s="86">
        <v>1</v>
      </c>
      <c r="F1419" s="356"/>
      <c r="G1419" s="618"/>
      <c r="H1419" s="251">
        <f ca="1">IF(A50taxstdlife="n/a","n/a",IF(H$3&gt;(A50taxstdlife+$E1419),((INDEX('PTRM input'!$G$385:$P$434,A50offset,$E1419)-INDEX('PTRM input'!$G$277:$P$326,A50offset,$E1419))*OFFSET($F$7,0,$E1419))-SUM($G1419:G1419),((INDEX('PTRM input'!$G$385:$P$434,A50offset,$E1419)-INDEX('PTRM input'!$G$277:$P$326,A50offset,$E1419))*OFFSET($F$7,0,$E1419))/A50taxstdlife))</f>
        <v>0</v>
      </c>
      <c r="I1419" s="251">
        <f ca="1">IF(A50taxstdlife="n/a","n/a",IF(I$3&gt;(A50taxstdlife+$E1419),((INDEX('PTRM input'!$G$385:$P$434,A50offset,$E1419)-INDEX('PTRM input'!$G$277:$P$326,A50offset,$E1419))*OFFSET($F$7,0,$E1419))-SUM($G1419:H1419),((INDEX('PTRM input'!$G$385:$P$434,A50offset,$E1419)-INDEX('PTRM input'!$G$277:$P$326,A50offset,$E1419))*OFFSET($F$7,0,$E1419))/A50taxstdlife))</f>
        <v>0</v>
      </c>
      <c r="J1419" s="251">
        <f ca="1">IF(A50taxstdlife="n/a","n/a",IF(J$3&gt;(A50taxstdlife+$E1419),((INDEX('PTRM input'!$G$385:$P$434,A50offset,$E1419)-INDEX('PTRM input'!$G$277:$P$326,A50offset,$E1419))*OFFSET($F$7,0,$E1419))-SUM($G1419:I1419),((INDEX('PTRM input'!$G$385:$P$434,A50offset,$E1419)-INDEX('PTRM input'!$G$277:$P$326,A50offset,$E1419))*OFFSET($F$7,0,$E1419))/A50taxstdlife))</f>
        <v>0</v>
      </c>
      <c r="K1419" s="251">
        <f ca="1">IF(A50taxstdlife="n/a","n/a",IF(K$3&gt;(A50taxstdlife+$E1419),((INDEX('PTRM input'!$G$385:$P$434,A50offset,$E1419)-INDEX('PTRM input'!$G$277:$P$326,A50offset,$E1419))*OFFSET($F$7,0,$E1419))-SUM($G1419:J1419),((INDEX('PTRM input'!$G$385:$P$434,A50offset,$E1419)-INDEX('PTRM input'!$G$277:$P$326,A50offset,$E1419))*OFFSET($F$7,0,$E1419))/A50taxstdlife))</f>
        <v>0</v>
      </c>
      <c r="L1419" s="251">
        <f ca="1">IF(A50taxstdlife="n/a","n/a",IF(L$3&gt;(A50taxstdlife+$E1419),((INDEX('PTRM input'!$G$385:$P$434,A50offset,$E1419)-INDEX('PTRM input'!$G$277:$P$326,A50offset,$E1419))*OFFSET($F$7,0,$E1419))-SUM($G1419:K1419),((INDEX('PTRM input'!$G$385:$P$434,A50offset,$E1419)-INDEX('PTRM input'!$G$277:$P$326,A50offset,$E1419))*OFFSET($F$7,0,$E1419))/A50taxstdlife))</f>
        <v>0</v>
      </c>
      <c r="M1419" s="251">
        <f ca="1">IF(A50taxstdlife="n/a","n/a",IF(M$3&gt;(A50taxstdlife+$E1419),((INDEX('PTRM input'!$G$385:$P$434,A50offset,$E1419)-INDEX('PTRM input'!$G$277:$P$326,A50offset,$E1419))*OFFSET($F$7,0,$E1419))-SUM($G1419:L1419),((INDEX('PTRM input'!$G$385:$P$434,A50offset,$E1419)-INDEX('PTRM input'!$G$277:$P$326,A50offset,$E1419))*OFFSET($F$7,0,$E1419))/A50taxstdlife))</f>
        <v>0</v>
      </c>
      <c r="N1419" s="251">
        <f ca="1">IF(A50taxstdlife="n/a","n/a",IF(N$3&gt;(A50taxstdlife+$E1419),((INDEX('PTRM input'!$G$385:$P$434,A50offset,$E1419)-INDEX('PTRM input'!$G$277:$P$326,A50offset,$E1419))*OFFSET($F$7,0,$E1419))-SUM($G1419:M1419),((INDEX('PTRM input'!$G$385:$P$434,A50offset,$E1419)-INDEX('PTRM input'!$G$277:$P$326,A50offset,$E1419))*OFFSET($F$7,0,$E1419))/A50taxstdlife))</f>
        <v>0</v>
      </c>
      <c r="O1419" s="251">
        <f ca="1">IF(A50taxstdlife="n/a","n/a",IF(O$3&gt;(A50taxstdlife+$E1419),((INDEX('PTRM input'!$G$385:$P$434,A50offset,$E1419)-INDEX('PTRM input'!$G$277:$P$326,A50offset,$E1419))*OFFSET($F$7,0,$E1419))-SUM($G1419:N1419),((INDEX('PTRM input'!$G$385:$P$434,A50offset,$E1419)-INDEX('PTRM input'!$G$277:$P$326,A50offset,$E1419))*OFFSET($F$7,0,$E1419))/A50taxstdlife))</f>
        <v>0</v>
      </c>
      <c r="P1419" s="251">
        <f ca="1">IF(A50taxstdlife="n/a","n/a",IF(P$3&gt;(A50taxstdlife+$E1419),((INDEX('PTRM input'!$G$385:$P$434,A50offset,$E1419)-INDEX('PTRM input'!$G$277:$P$326,A50offset,$E1419))*OFFSET($F$7,0,$E1419))-SUM($G1419:O1419),((INDEX('PTRM input'!$G$385:$P$434,A50offset,$E1419)-INDEX('PTRM input'!$G$277:$P$326,A50offset,$E1419))*OFFSET($F$7,0,$E1419))/A50taxstdlife))</f>
        <v>0</v>
      </c>
      <c r="Q1419" s="251">
        <f ca="1">IF(A50taxstdlife="n/a","n/a",IF(Q$3&gt;(A50taxstdlife+$E1419),((INDEX('PTRM input'!$G$385:$P$434,A50offset,$E1419)-INDEX('PTRM input'!$G$277:$P$326,A50offset,$E1419))*OFFSET($F$7,0,$E1419))-SUM($G1419:P1419),((INDEX('PTRM input'!$G$385:$P$434,A50offset,$E1419)-INDEX('PTRM input'!$G$277:$P$326,A50offset,$E1419))*OFFSET($F$7,0,$E1419))/A50taxstdlife))</f>
        <v>0</v>
      </c>
      <c r="R1419" s="251">
        <f ca="1">IF(A50taxstdlife="n/a","n/a",IF(R$3&gt;(A50taxstdlife+$E1419),((INDEX('PTRM input'!$G$385:$P$434,A50offset,$E1419)-INDEX('PTRM input'!$G$277:$P$326,A50offset,$E1419))*OFFSET($F$7,0,$E1419))-SUM($G1419:Q1419),((INDEX('PTRM input'!$G$385:$P$434,A50offset,$E1419)-INDEX('PTRM input'!$G$277:$P$326,A50offset,$E1419))*OFFSET($F$7,0,$E1419))/A50taxstdlife))</f>
        <v>0</v>
      </c>
      <c r="S1419" s="251">
        <f ca="1">IF(A50taxstdlife="n/a","n/a",IF(S$3&gt;(A50taxstdlife+$E1419),((INDEX('PTRM input'!$G$385:$P$434,A50offset,$E1419)-INDEX('PTRM input'!$G$277:$P$326,A50offset,$E1419))*OFFSET($F$7,0,$E1419))-SUM($G1419:R1419),((INDEX('PTRM input'!$G$385:$P$434,A50offset,$E1419)-INDEX('PTRM input'!$G$277:$P$326,A50offset,$E1419))*OFFSET($F$7,0,$E1419))/A50taxstdlife))</f>
        <v>0</v>
      </c>
      <c r="T1419" s="251">
        <f ca="1">IF(A50taxstdlife="n/a","n/a",IF(T$3&gt;(A50taxstdlife+$E1419),((INDEX('PTRM input'!$G$385:$P$434,A50offset,$E1419)-INDEX('PTRM input'!$G$277:$P$326,A50offset,$E1419))*OFFSET($F$7,0,$E1419))-SUM($G1419:S1419),((INDEX('PTRM input'!$G$385:$P$434,A50offset,$E1419)-INDEX('PTRM input'!$G$277:$P$326,A50offset,$E1419))*OFFSET($F$7,0,$E1419))/A50taxstdlife))</f>
        <v>0</v>
      </c>
      <c r="U1419" s="251">
        <f ca="1">IF(A50taxstdlife="n/a","n/a",IF(U$3&gt;(A50taxstdlife+$E1419),((INDEX('PTRM input'!$G$385:$P$434,A50offset,$E1419)-INDEX('PTRM input'!$G$277:$P$326,A50offset,$E1419))*OFFSET($F$7,0,$E1419))-SUM($G1419:T1419),((INDEX('PTRM input'!$G$385:$P$434,A50offset,$E1419)-INDEX('PTRM input'!$G$277:$P$326,A50offset,$E1419))*OFFSET($F$7,0,$E1419))/A50taxstdlife))</f>
        <v>0</v>
      </c>
      <c r="V1419" s="251">
        <f ca="1">IF(A50taxstdlife="n/a","n/a",IF(V$3&gt;(A50taxstdlife+$E1419),((INDEX('PTRM input'!$G$385:$P$434,A50offset,$E1419)-INDEX('PTRM input'!$G$277:$P$326,A50offset,$E1419))*OFFSET($F$7,0,$E1419))-SUM($G1419:U1419),((INDEX('PTRM input'!$G$385:$P$434,A50offset,$E1419)-INDEX('PTRM input'!$G$277:$P$326,A50offset,$E1419))*OFFSET($F$7,0,$E1419))/A50taxstdlife))</f>
        <v>0</v>
      </c>
      <c r="W1419" s="251">
        <f ca="1">IF(A50taxstdlife="n/a","n/a",IF(W$3&gt;(A50taxstdlife+$E1419),((INDEX('PTRM input'!$G$385:$P$434,A50offset,$E1419)-INDEX('PTRM input'!$G$277:$P$326,A50offset,$E1419))*OFFSET($F$7,0,$E1419))-SUM($G1419:V1419),((INDEX('PTRM input'!$G$385:$P$434,A50offset,$E1419)-INDEX('PTRM input'!$G$277:$P$326,A50offset,$E1419))*OFFSET($F$7,0,$E1419))/A50taxstdlife))</f>
        <v>0</v>
      </c>
      <c r="X1419" s="251">
        <f ca="1">IF(A50taxstdlife="n/a","n/a",IF(X$3&gt;(A50taxstdlife+$E1419),((INDEX('PTRM input'!$G$385:$P$434,A50offset,$E1419)-INDEX('PTRM input'!$G$277:$P$326,A50offset,$E1419))*OFFSET($F$7,0,$E1419))-SUM($G1419:W1419),((INDEX('PTRM input'!$G$385:$P$434,A50offset,$E1419)-INDEX('PTRM input'!$G$277:$P$326,A50offset,$E1419))*OFFSET($F$7,0,$E1419))/A50taxstdlife))</f>
        <v>0</v>
      </c>
      <c r="Y1419" s="251">
        <f ca="1">IF(A50taxstdlife="n/a","n/a",IF(Y$3&gt;(A50taxstdlife+$E1419),((INDEX('PTRM input'!$G$385:$P$434,A50offset,$E1419)-INDEX('PTRM input'!$G$277:$P$326,A50offset,$E1419))*OFFSET($F$7,0,$E1419))-SUM($G1419:X1419),((INDEX('PTRM input'!$G$385:$P$434,A50offset,$E1419)-INDEX('PTRM input'!$G$277:$P$326,A50offset,$E1419))*OFFSET($F$7,0,$E1419))/A50taxstdlife))</f>
        <v>0</v>
      </c>
      <c r="Z1419" s="251">
        <f ca="1">IF(A50taxstdlife="n/a","n/a",IF(Z$3&gt;(A50taxstdlife+$E1419),((INDEX('PTRM input'!$G$385:$P$434,A50offset,$E1419)-INDEX('PTRM input'!$G$277:$P$326,A50offset,$E1419))*OFFSET($F$7,0,$E1419))-SUM($G1419:Y1419),((INDEX('PTRM input'!$G$385:$P$434,A50offset,$E1419)-INDEX('PTRM input'!$G$277:$P$326,A50offset,$E1419))*OFFSET($F$7,0,$E1419))/A50taxstdlife))</f>
        <v>0</v>
      </c>
      <c r="AA1419" s="251">
        <f ca="1">IF(A50taxstdlife="n/a","n/a",IF(AA$3&gt;(A50taxstdlife+$E1419),((INDEX('PTRM input'!$G$385:$P$434,A50offset,$E1419)-INDEX('PTRM input'!$G$277:$P$326,A50offset,$E1419))*OFFSET($F$7,0,$E1419))-SUM($G1419:Z1419),((INDEX('PTRM input'!$G$385:$P$434,A50offset,$E1419)-INDEX('PTRM input'!$G$277:$P$326,A50offset,$E1419))*OFFSET($F$7,0,$E1419))/A50taxstdlife))</f>
        <v>0</v>
      </c>
      <c r="AB1419" s="251">
        <f ca="1">IF(A50taxstdlife="n/a","n/a",IF(AB$3&gt;(A50taxstdlife+$E1419),((INDEX('PTRM input'!$G$385:$P$434,A50offset,$E1419)-INDEX('PTRM input'!$G$277:$P$326,A50offset,$E1419))*OFFSET($F$7,0,$E1419))-SUM($G1419:AA1419),((INDEX('PTRM input'!$G$385:$P$434,A50offset,$E1419)-INDEX('PTRM input'!$G$277:$P$326,A50offset,$E1419))*OFFSET($F$7,0,$E1419))/A50taxstdlife))</f>
        <v>0</v>
      </c>
      <c r="AC1419" s="251">
        <f ca="1">IF(A50taxstdlife="n/a","n/a",IF(AC$3&gt;(A50taxstdlife+$E1419),((INDEX('PTRM input'!$G$385:$P$434,A50offset,$E1419)-INDEX('PTRM input'!$G$277:$P$326,A50offset,$E1419))*OFFSET($F$7,0,$E1419))-SUM($G1419:AB1419),((INDEX('PTRM input'!$G$385:$P$434,A50offset,$E1419)-INDEX('PTRM input'!$G$277:$P$326,A50offset,$E1419))*OFFSET($F$7,0,$E1419))/A50taxstdlife))</f>
        <v>0</v>
      </c>
      <c r="AD1419" s="251">
        <f ca="1">IF(A50taxstdlife="n/a","n/a",IF(AD$3&gt;(A50taxstdlife+$E1419),((INDEX('PTRM input'!$G$385:$P$434,A50offset,$E1419)-INDEX('PTRM input'!$G$277:$P$326,A50offset,$E1419))*OFFSET($F$7,0,$E1419))-SUM($G1419:AC1419),((INDEX('PTRM input'!$G$385:$P$434,A50offset,$E1419)-INDEX('PTRM input'!$G$277:$P$326,A50offset,$E1419))*OFFSET($F$7,0,$E1419))/A50taxstdlife))</f>
        <v>0</v>
      </c>
      <c r="AE1419" s="251">
        <f ca="1">IF(A50taxstdlife="n/a","n/a",IF(AE$3&gt;(A50taxstdlife+$E1419),((INDEX('PTRM input'!$G$385:$P$434,A50offset,$E1419)-INDEX('PTRM input'!$G$277:$P$326,A50offset,$E1419))*OFFSET($F$7,0,$E1419))-SUM($G1419:AD1419),((INDEX('PTRM input'!$G$385:$P$434,A50offset,$E1419)-INDEX('PTRM input'!$G$277:$P$326,A50offset,$E1419))*OFFSET($F$7,0,$E1419))/A50taxstdlife))</f>
        <v>0</v>
      </c>
      <c r="AF1419" s="251">
        <f ca="1">IF(A50taxstdlife="n/a","n/a",IF(AF$3&gt;(A50taxstdlife+$E1419),((INDEX('PTRM input'!$G$385:$P$434,A50offset,$E1419)-INDEX('PTRM input'!$G$277:$P$326,A50offset,$E1419))*OFFSET($F$7,0,$E1419))-SUM($G1419:AE1419),((INDEX('PTRM input'!$G$385:$P$434,A50offset,$E1419)-INDEX('PTRM input'!$G$277:$P$326,A50offset,$E1419))*OFFSET($F$7,0,$E1419))/A50taxstdlife))</f>
        <v>0</v>
      </c>
      <c r="AG1419" s="251">
        <f ca="1">IF(A50taxstdlife="n/a","n/a",IF(AG$3&gt;(A50taxstdlife+$E1419),((INDEX('PTRM input'!$G$385:$P$434,A50offset,$E1419)-INDEX('PTRM input'!$G$277:$P$326,A50offset,$E1419))*OFFSET($F$7,0,$E1419))-SUM($G1419:AF1419),((INDEX('PTRM input'!$G$385:$P$434,A50offset,$E1419)-INDEX('PTRM input'!$G$277:$P$326,A50offset,$E1419))*OFFSET($F$7,0,$E1419))/A50taxstdlife))</f>
        <v>0</v>
      </c>
      <c r="AH1419" s="251">
        <f ca="1">IF(A50taxstdlife="n/a","n/a",IF(AH$3&gt;(A50taxstdlife+$E1419),((INDEX('PTRM input'!$G$385:$P$434,A50offset,$E1419)-INDEX('PTRM input'!$G$277:$P$326,A50offset,$E1419))*OFFSET($F$7,0,$E1419))-SUM($G1419:AG1419),((INDEX('PTRM input'!$G$385:$P$434,A50offset,$E1419)-INDEX('PTRM input'!$G$277:$P$326,A50offset,$E1419))*OFFSET($F$7,0,$E1419))/A50taxstdlife))</f>
        <v>0</v>
      </c>
      <c r="AI1419" s="251">
        <f ca="1">IF(A50taxstdlife="n/a","n/a",IF(AI$3&gt;(A50taxstdlife+$E1419),((INDEX('PTRM input'!$G$385:$P$434,A50offset,$E1419)-INDEX('PTRM input'!$G$277:$P$326,A50offset,$E1419))*OFFSET($F$7,0,$E1419))-SUM($G1419:AH1419),((INDEX('PTRM input'!$G$385:$P$434,A50offset,$E1419)-INDEX('PTRM input'!$G$277:$P$326,A50offset,$E1419))*OFFSET($F$7,0,$E1419))/A50taxstdlife))</f>
        <v>0</v>
      </c>
      <c r="AJ1419" s="251">
        <f ca="1">IF(A50taxstdlife="n/a","n/a",IF(AJ$3&gt;(A50taxstdlife+$E1419),((INDEX('PTRM input'!$G$385:$P$434,A50offset,$E1419)-INDEX('PTRM input'!$G$277:$P$326,A50offset,$E1419))*OFFSET($F$7,0,$E1419))-SUM($G1419:AI1419),((INDEX('PTRM input'!$G$385:$P$434,A50offset,$E1419)-INDEX('PTRM input'!$G$277:$P$326,A50offset,$E1419))*OFFSET($F$7,0,$E1419))/A50taxstdlife))</f>
        <v>0</v>
      </c>
      <c r="AK1419" s="251">
        <f ca="1">IF(A50taxstdlife="n/a","n/a",IF(AK$3&gt;(A50taxstdlife+$E1419),((INDEX('PTRM input'!$G$385:$P$434,A50offset,$E1419)-INDEX('PTRM input'!$G$277:$P$326,A50offset,$E1419))*OFFSET($F$7,0,$E1419))-SUM($G1419:AJ1419),((INDEX('PTRM input'!$G$385:$P$434,A50offset,$E1419)-INDEX('PTRM input'!$G$277:$P$326,A50offset,$E1419))*OFFSET($F$7,0,$E1419))/A50taxstdlife))</f>
        <v>0</v>
      </c>
      <c r="AL1419" s="251">
        <f ca="1">IF(A50taxstdlife="n/a","n/a",IF(AL$3&gt;(A50taxstdlife+$E1419),((INDEX('PTRM input'!$G$385:$P$434,A50offset,$E1419)-INDEX('PTRM input'!$G$277:$P$326,A50offset,$E1419))*OFFSET($F$7,0,$E1419))-SUM($G1419:AK1419),((INDEX('PTRM input'!$G$385:$P$434,A50offset,$E1419)-INDEX('PTRM input'!$G$277:$P$326,A50offset,$E1419))*OFFSET($F$7,0,$E1419))/A50taxstdlife))</f>
        <v>0</v>
      </c>
      <c r="AM1419" s="251">
        <f ca="1">IF(A50taxstdlife="n/a","n/a",IF(AM$3&gt;(A50taxstdlife+$E1419),((INDEX('PTRM input'!$G$385:$P$434,A50offset,$E1419)-INDEX('PTRM input'!$G$277:$P$326,A50offset,$E1419))*OFFSET($F$7,0,$E1419))-SUM($G1419:AL1419),((INDEX('PTRM input'!$G$385:$P$434,A50offset,$E1419)-INDEX('PTRM input'!$G$277:$P$326,A50offset,$E1419))*OFFSET($F$7,0,$E1419))/A50taxstdlife))</f>
        <v>0</v>
      </c>
      <c r="AN1419" s="251">
        <f ca="1">IF(A50taxstdlife="n/a","n/a",IF(AN$3&gt;(A50taxstdlife+$E1419),((INDEX('PTRM input'!$G$385:$P$434,A50offset,$E1419)-INDEX('PTRM input'!$G$277:$P$326,A50offset,$E1419))*OFFSET($F$7,0,$E1419))-SUM($G1419:AM1419),((INDEX('PTRM input'!$G$385:$P$434,A50offset,$E1419)-INDEX('PTRM input'!$G$277:$P$326,A50offset,$E1419))*OFFSET($F$7,0,$E1419))/A50taxstdlife))</f>
        <v>0</v>
      </c>
      <c r="AO1419" s="251">
        <f ca="1">IF(A50taxstdlife="n/a","n/a",IF(AO$3&gt;(A50taxstdlife+$E1419),((INDEX('PTRM input'!$G$385:$P$434,A50offset,$E1419)-INDEX('PTRM input'!$G$277:$P$326,A50offset,$E1419))*OFFSET($F$7,0,$E1419))-SUM($G1419:AN1419),((INDEX('PTRM input'!$G$385:$P$434,A50offset,$E1419)-INDEX('PTRM input'!$G$277:$P$326,A50offset,$E1419))*OFFSET($F$7,0,$E1419))/A50taxstdlife))</f>
        <v>0</v>
      </c>
      <c r="AP1419" s="251">
        <f ca="1">IF(A50taxstdlife="n/a","n/a",IF(AP$3&gt;(A50taxstdlife+$E1419),((INDEX('PTRM input'!$G$385:$P$434,A50offset,$E1419)-INDEX('PTRM input'!$G$277:$P$326,A50offset,$E1419))*OFFSET($F$7,0,$E1419))-SUM($G1419:AO1419),((INDEX('PTRM input'!$G$385:$P$434,A50offset,$E1419)-INDEX('PTRM input'!$G$277:$P$326,A50offset,$E1419))*OFFSET($F$7,0,$E1419))/A50taxstdlife))</f>
        <v>0</v>
      </c>
      <c r="AQ1419" s="251">
        <f ca="1">IF(A50taxstdlife="n/a","n/a",IF(AQ$3&gt;(A50taxstdlife+$E1419),((INDEX('PTRM input'!$G$385:$P$434,A50offset,$E1419)-INDEX('PTRM input'!$G$277:$P$326,A50offset,$E1419))*OFFSET($F$7,0,$E1419))-SUM($G1419:AP1419),((INDEX('PTRM input'!$G$385:$P$434,A50offset,$E1419)-INDEX('PTRM input'!$G$277:$P$326,A50offset,$E1419))*OFFSET($F$7,0,$E1419))/A50taxstdlife))</f>
        <v>0</v>
      </c>
      <c r="AR1419" s="251">
        <f ca="1">IF(A50taxstdlife="n/a","n/a",IF(AR$3&gt;(A50taxstdlife+$E1419),((INDEX('PTRM input'!$G$385:$P$434,A50offset,$E1419)-INDEX('PTRM input'!$G$277:$P$326,A50offset,$E1419))*OFFSET($F$7,0,$E1419))-SUM($G1419:AQ1419),((INDEX('PTRM input'!$G$385:$P$434,A50offset,$E1419)-INDEX('PTRM input'!$G$277:$P$326,A50offset,$E1419))*OFFSET($F$7,0,$E1419))/A50taxstdlife))</f>
        <v>0</v>
      </c>
      <c r="AS1419" s="251">
        <f ca="1">IF(A50taxstdlife="n/a","n/a",IF(AS$3&gt;(A50taxstdlife+$E1419),((INDEX('PTRM input'!$G$385:$P$434,A50offset,$E1419)-INDEX('PTRM input'!$G$277:$P$326,A50offset,$E1419))*OFFSET($F$7,0,$E1419))-SUM($G1419:AR1419),((INDEX('PTRM input'!$G$385:$P$434,A50offset,$E1419)-INDEX('PTRM input'!$G$277:$P$326,A50offset,$E1419))*OFFSET($F$7,0,$E1419))/A50taxstdlife))</f>
        <v>0</v>
      </c>
      <c r="AT1419" s="251">
        <f ca="1">IF(A50taxstdlife="n/a","n/a",IF(AT$3&gt;(A50taxstdlife+$E1419),((INDEX('PTRM input'!$G$385:$P$434,A50offset,$E1419)-INDEX('PTRM input'!$G$277:$P$326,A50offset,$E1419))*OFFSET($F$7,0,$E1419))-SUM($G1419:AS1419),((INDEX('PTRM input'!$G$385:$P$434,A50offset,$E1419)-INDEX('PTRM input'!$G$277:$P$326,A50offset,$E1419))*OFFSET($F$7,0,$E1419))/A50taxstdlife))</f>
        <v>0</v>
      </c>
      <c r="AU1419" s="251">
        <f ca="1">IF(A50taxstdlife="n/a","n/a",IF(AU$3&gt;(A50taxstdlife+$E1419),((INDEX('PTRM input'!$G$385:$P$434,A50offset,$E1419)-INDEX('PTRM input'!$G$277:$P$326,A50offset,$E1419))*OFFSET($F$7,0,$E1419))-SUM($G1419:AT1419),((INDEX('PTRM input'!$G$385:$P$434,A50offset,$E1419)-INDEX('PTRM input'!$G$277:$P$326,A50offset,$E1419))*OFFSET($F$7,0,$E1419))/A50taxstdlife))</f>
        <v>0</v>
      </c>
      <c r="AV1419" s="251">
        <f ca="1">IF(A50taxstdlife="n/a","n/a",IF(AV$3&gt;(A50taxstdlife+$E1419),((INDEX('PTRM input'!$G$385:$P$434,A50offset,$E1419)-INDEX('PTRM input'!$G$277:$P$326,A50offset,$E1419))*OFFSET($F$7,0,$E1419))-SUM($G1419:AU1419),((INDEX('PTRM input'!$G$385:$P$434,A50offset,$E1419)-INDEX('PTRM input'!$G$277:$P$326,A50offset,$E1419))*OFFSET($F$7,0,$E1419))/A50taxstdlife))</f>
        <v>0</v>
      </c>
      <c r="AW1419" s="251">
        <f ca="1">IF(A50taxstdlife="n/a","n/a",IF(AW$3&gt;(A50taxstdlife+$E1419),((INDEX('PTRM input'!$G$385:$P$434,A50offset,$E1419)-INDEX('PTRM input'!$G$277:$P$326,A50offset,$E1419))*OFFSET($F$7,0,$E1419))-SUM($G1419:AV1419),((INDEX('PTRM input'!$G$385:$P$434,A50offset,$E1419)-INDEX('PTRM input'!$G$277:$P$326,A50offset,$E1419))*OFFSET($F$7,0,$E1419))/A50taxstdlife))</f>
        <v>0</v>
      </c>
      <c r="AX1419" s="251">
        <f ca="1">IF(A50taxstdlife="n/a","n/a",IF(AX$3&gt;(A50taxstdlife+$E1419),((INDEX('PTRM input'!$G$385:$P$434,A50offset,$E1419)-INDEX('PTRM input'!$G$277:$P$326,A50offset,$E1419))*OFFSET($F$7,0,$E1419))-SUM($G1419:AW1419),((INDEX('PTRM input'!$G$385:$P$434,A50offset,$E1419)-INDEX('PTRM input'!$G$277:$P$326,A50offset,$E1419))*OFFSET($F$7,0,$E1419))/A50taxstdlife))</f>
        <v>0</v>
      </c>
      <c r="AY1419" s="251">
        <f ca="1">IF(A50taxstdlife="n/a","n/a",IF(AY$3&gt;(A50taxstdlife+$E1419),((INDEX('PTRM input'!$G$385:$P$434,A50offset,$E1419)-INDEX('PTRM input'!$G$277:$P$326,A50offset,$E1419))*OFFSET($F$7,0,$E1419))-SUM($G1419:AX1419),((INDEX('PTRM input'!$G$385:$P$434,A50offset,$E1419)-INDEX('PTRM input'!$G$277:$P$326,A50offset,$E1419))*OFFSET($F$7,0,$E1419))/A50taxstdlife))</f>
        <v>0</v>
      </c>
      <c r="AZ1419" s="251">
        <f ca="1">IF(A50taxstdlife="n/a","n/a",IF(AZ$3&gt;(A50taxstdlife+$E1419),((INDEX('PTRM input'!$G$385:$P$434,A50offset,$E1419)-INDEX('PTRM input'!$G$277:$P$326,A50offset,$E1419))*OFFSET($F$7,0,$E1419))-SUM($G1419:AY1419),((INDEX('PTRM input'!$G$385:$P$434,A50offset,$E1419)-INDEX('PTRM input'!$G$277:$P$326,A50offset,$E1419))*OFFSET($F$7,0,$E1419))/A50taxstdlife))</f>
        <v>0</v>
      </c>
      <c r="BA1419" s="251">
        <f ca="1">IF(A50taxstdlife="n/a","n/a",IF(BA$3&gt;(A50taxstdlife+$E1419),((INDEX('PTRM input'!$G$385:$P$434,A50offset,$E1419)-INDEX('PTRM input'!$G$277:$P$326,A50offset,$E1419))*OFFSET($F$7,0,$E1419))-SUM($G1419:AZ1419),((INDEX('PTRM input'!$G$385:$P$434,A50offset,$E1419)-INDEX('PTRM input'!$G$277:$P$326,A50offset,$E1419))*OFFSET($F$7,0,$E1419))/A50taxstdlife))</f>
        <v>0</v>
      </c>
      <c r="BB1419" s="251">
        <f ca="1">IF(A50taxstdlife="n/a","n/a",IF(BB$3&gt;(A50taxstdlife+$E1419),((INDEX('PTRM input'!$G$385:$P$434,A50offset,$E1419)-INDEX('PTRM input'!$G$277:$P$326,A50offset,$E1419))*OFFSET($F$7,0,$E1419))-SUM($G1419:BA1419),((INDEX('PTRM input'!$G$385:$P$434,A50offset,$E1419)-INDEX('PTRM input'!$G$277:$P$326,A50offset,$E1419))*OFFSET($F$7,0,$E1419))/A50taxstdlife))</f>
        <v>0</v>
      </c>
      <c r="BC1419" s="251">
        <f ca="1">IF(A50taxstdlife="n/a","n/a",IF(BC$3&gt;(A50taxstdlife+$E1419),((INDEX('PTRM input'!$G$385:$P$434,A50offset,$E1419)-INDEX('PTRM input'!$G$277:$P$326,A50offset,$E1419))*OFFSET($F$7,0,$E1419))-SUM($G1419:BB1419),((INDEX('PTRM input'!$G$385:$P$434,A50offset,$E1419)-INDEX('PTRM input'!$G$277:$P$326,A50offset,$E1419))*OFFSET($F$7,0,$E1419))/A50taxstdlife))</f>
        <v>0</v>
      </c>
      <c r="BD1419" s="251">
        <f ca="1">IF(A50taxstdlife="n/a","n/a",IF(BD$3&gt;(A50taxstdlife+$E1419),((INDEX('PTRM input'!$G$385:$P$434,A50offset,$E1419)-INDEX('PTRM input'!$G$277:$P$326,A50offset,$E1419))*OFFSET($F$7,0,$E1419))-SUM($G1419:BC1419),((INDEX('PTRM input'!$G$385:$P$434,A50offset,$E1419)-INDEX('PTRM input'!$G$277:$P$326,A50offset,$E1419))*OFFSET($F$7,0,$E1419))/A50taxstdlife))</f>
        <v>0</v>
      </c>
      <c r="BE1419" s="251">
        <f ca="1">IF(A50taxstdlife="n/a","n/a",IF(BE$3&gt;(A50taxstdlife+$E1419),((INDEX('PTRM input'!$G$385:$P$434,A50offset,$E1419)-INDEX('PTRM input'!$G$277:$P$326,A50offset,$E1419))*OFFSET($F$7,0,$E1419))-SUM($G1419:BD1419),((INDEX('PTRM input'!$G$385:$P$434,A50offset,$E1419)-INDEX('PTRM input'!$G$277:$P$326,A50offset,$E1419))*OFFSET($F$7,0,$E1419))/A50taxstdlife))</f>
        <v>0</v>
      </c>
      <c r="BF1419" s="251">
        <f ca="1">IF(A50taxstdlife="n/a","n/a",IF(BF$3&gt;(A50taxstdlife+$E1419),((INDEX('PTRM input'!$G$385:$P$434,A50offset,$E1419)-INDEX('PTRM input'!$G$277:$P$326,A50offset,$E1419))*OFFSET($F$7,0,$E1419))-SUM($G1419:BE1419),((INDEX('PTRM input'!$G$385:$P$434,A50offset,$E1419)-INDEX('PTRM input'!$G$277:$P$326,A50offset,$E1419))*OFFSET($F$7,0,$E1419))/A50taxstdlife))</f>
        <v>0</v>
      </c>
      <c r="BG1419" s="251">
        <f ca="1">IF(A50taxstdlife="n/a","n/a",IF(BG$3&gt;(A50taxstdlife+$E1419),((INDEX('PTRM input'!$G$385:$P$434,A50offset,$E1419)-INDEX('PTRM input'!$G$277:$P$326,A50offset,$E1419))*OFFSET($F$7,0,$E1419))-SUM($G1419:BF1419),((INDEX('PTRM input'!$G$385:$P$434,A50offset,$E1419)-INDEX('PTRM input'!$G$277:$P$326,A50offset,$E1419))*OFFSET($F$7,0,$E1419))/A50taxstdlife))</f>
        <v>0</v>
      </c>
      <c r="BH1419" s="251">
        <f ca="1">IF(A50taxstdlife="n/a","n/a",IF(BH$3&gt;(A50taxstdlife+$E1419),((INDEX('PTRM input'!$G$385:$P$434,A50offset,$E1419)-INDEX('PTRM input'!$G$277:$P$326,A50offset,$E1419))*OFFSET($F$7,0,$E1419))-SUM($G1419:BG1419),((INDEX('PTRM input'!$G$385:$P$434,A50offset,$E1419)-INDEX('PTRM input'!$G$277:$P$326,A50offset,$E1419))*OFFSET($F$7,0,$E1419))/A50taxstdlife))</f>
        <v>0</v>
      </c>
      <c r="BI1419" s="251">
        <f ca="1">IF(A50taxstdlife="n/a","n/a",IF(BI$3&gt;(A50taxstdlife+$E1419),((INDEX('PTRM input'!$G$385:$P$434,A50offset,$E1419)-INDEX('PTRM input'!$G$277:$P$326,A50offset,$E1419))*OFFSET($F$7,0,$E1419))-SUM($G1419:BH1419),((INDEX('PTRM input'!$G$385:$P$434,A50offset,$E1419)-INDEX('PTRM input'!$G$277:$P$326,A50offset,$E1419))*OFFSET($F$7,0,$E1419))/A50taxstdlife))</f>
        <v>0</v>
      </c>
      <c r="BJ1419" s="116"/>
      <c r="BK1419" s="116"/>
      <c r="BL1419" s="116"/>
      <c r="BM1419" s="116"/>
    </row>
    <row r="1420" spans="1:65" ht="12.75" customHeight="1" outlineLevel="2">
      <c r="A1420" s="116"/>
      <c r="B1420" s="19"/>
      <c r="C1420" s="18"/>
      <c r="D1420" s="760"/>
      <c r="E1420" s="86">
        <v>2</v>
      </c>
      <c r="F1420" s="356"/>
      <c r="G1420" s="434"/>
      <c r="H1420" s="619"/>
      <c r="I1420" s="251">
        <f ca="1">IF(A50taxstdlife="n/a","n/a",IF(I$3&gt;(A50taxstdlife+$E1420),((INDEX('PTRM input'!$G$385:$P$434,A50offset,$E1420)-INDEX('PTRM input'!$G$277:$P$326,A50offset,$E1420))*OFFSET($F$7,0,$E1420))-SUM($G1420:H1420),((INDEX('PTRM input'!$G$385:$P$434,A50offset,$E1420)-INDEX('PTRM input'!$G$277:$P$326,A50offset,$E1420))*OFFSET($F$7,0,$E1420))/A50taxstdlife))</f>
        <v>0</v>
      </c>
      <c r="J1420" s="251">
        <f ca="1">IF(A50taxstdlife="n/a","n/a",IF(J$3&gt;(A50taxstdlife+$E1420),((INDEX('PTRM input'!$G$385:$P$434,A50offset,$E1420)-INDEX('PTRM input'!$G$277:$P$326,A50offset,$E1420))*OFFSET($F$7,0,$E1420))-SUM($G1420:I1420),((INDEX('PTRM input'!$G$385:$P$434,A50offset,$E1420)-INDEX('PTRM input'!$G$277:$P$326,A50offset,$E1420))*OFFSET($F$7,0,$E1420))/A50taxstdlife))</f>
        <v>0</v>
      </c>
      <c r="K1420" s="251">
        <f ca="1">IF(A50taxstdlife="n/a","n/a",IF(K$3&gt;(A50taxstdlife+$E1420),((INDEX('PTRM input'!$G$385:$P$434,A50offset,$E1420)-INDEX('PTRM input'!$G$277:$P$326,A50offset,$E1420))*OFFSET($F$7,0,$E1420))-SUM($G1420:J1420),((INDEX('PTRM input'!$G$385:$P$434,A50offset,$E1420)-INDEX('PTRM input'!$G$277:$P$326,A50offset,$E1420))*OFFSET($F$7,0,$E1420))/A50taxstdlife))</f>
        <v>0</v>
      </c>
      <c r="L1420" s="251">
        <f ca="1">IF(A50taxstdlife="n/a","n/a",IF(L$3&gt;(A50taxstdlife+$E1420),((INDEX('PTRM input'!$G$385:$P$434,A50offset,$E1420)-INDEX('PTRM input'!$G$277:$P$326,A50offset,$E1420))*OFFSET($F$7,0,$E1420))-SUM($G1420:K1420),((INDEX('PTRM input'!$G$385:$P$434,A50offset,$E1420)-INDEX('PTRM input'!$G$277:$P$326,A50offset,$E1420))*OFFSET($F$7,0,$E1420))/A50taxstdlife))</f>
        <v>0</v>
      </c>
      <c r="M1420" s="251">
        <f ca="1">IF(A50taxstdlife="n/a","n/a",IF(M$3&gt;(A50taxstdlife+$E1420),((INDEX('PTRM input'!$G$385:$P$434,A50offset,$E1420)-INDEX('PTRM input'!$G$277:$P$326,A50offset,$E1420))*OFFSET($F$7,0,$E1420))-SUM($G1420:L1420),((INDEX('PTRM input'!$G$385:$P$434,A50offset,$E1420)-INDEX('PTRM input'!$G$277:$P$326,A50offset,$E1420))*OFFSET($F$7,0,$E1420))/A50taxstdlife))</f>
        <v>0</v>
      </c>
      <c r="N1420" s="251">
        <f ca="1">IF(A50taxstdlife="n/a","n/a",IF(N$3&gt;(A50taxstdlife+$E1420),((INDEX('PTRM input'!$G$385:$P$434,A50offset,$E1420)-INDEX('PTRM input'!$G$277:$P$326,A50offset,$E1420))*OFFSET($F$7,0,$E1420))-SUM($G1420:M1420),((INDEX('PTRM input'!$G$385:$P$434,A50offset,$E1420)-INDEX('PTRM input'!$G$277:$P$326,A50offset,$E1420))*OFFSET($F$7,0,$E1420))/A50taxstdlife))</f>
        <v>0</v>
      </c>
      <c r="O1420" s="251">
        <f ca="1">IF(A50taxstdlife="n/a","n/a",IF(O$3&gt;(A50taxstdlife+$E1420),((INDEX('PTRM input'!$G$385:$P$434,A50offset,$E1420)-INDEX('PTRM input'!$G$277:$P$326,A50offset,$E1420))*OFFSET($F$7,0,$E1420))-SUM($G1420:N1420),((INDEX('PTRM input'!$G$385:$P$434,A50offset,$E1420)-INDEX('PTRM input'!$G$277:$P$326,A50offset,$E1420))*OFFSET($F$7,0,$E1420))/A50taxstdlife))</f>
        <v>0</v>
      </c>
      <c r="P1420" s="251">
        <f ca="1">IF(A50taxstdlife="n/a","n/a",IF(P$3&gt;(A50taxstdlife+$E1420),((INDEX('PTRM input'!$G$385:$P$434,A50offset,$E1420)-INDEX('PTRM input'!$G$277:$P$326,A50offset,$E1420))*OFFSET($F$7,0,$E1420))-SUM($G1420:O1420),((INDEX('PTRM input'!$G$385:$P$434,A50offset,$E1420)-INDEX('PTRM input'!$G$277:$P$326,A50offset,$E1420))*OFFSET($F$7,0,$E1420))/A50taxstdlife))</f>
        <v>0</v>
      </c>
      <c r="Q1420" s="251">
        <f ca="1">IF(A50taxstdlife="n/a","n/a",IF(Q$3&gt;(A50taxstdlife+$E1420),((INDEX('PTRM input'!$G$385:$P$434,A50offset,$E1420)-INDEX('PTRM input'!$G$277:$P$326,A50offset,$E1420))*OFFSET($F$7,0,$E1420))-SUM($G1420:P1420),((INDEX('PTRM input'!$G$385:$P$434,A50offset,$E1420)-INDEX('PTRM input'!$G$277:$P$326,A50offset,$E1420))*OFFSET($F$7,0,$E1420))/A50taxstdlife))</f>
        <v>0</v>
      </c>
      <c r="R1420" s="251">
        <f ca="1">IF(A50taxstdlife="n/a","n/a",IF(R$3&gt;(A50taxstdlife+$E1420),((INDEX('PTRM input'!$G$385:$P$434,A50offset,$E1420)-INDEX('PTRM input'!$G$277:$P$326,A50offset,$E1420))*OFFSET($F$7,0,$E1420))-SUM($G1420:Q1420),((INDEX('PTRM input'!$G$385:$P$434,A50offset,$E1420)-INDEX('PTRM input'!$G$277:$P$326,A50offset,$E1420))*OFFSET($F$7,0,$E1420))/A50taxstdlife))</f>
        <v>0</v>
      </c>
      <c r="S1420" s="251">
        <f ca="1">IF(A50taxstdlife="n/a","n/a",IF(S$3&gt;(A50taxstdlife+$E1420),((INDEX('PTRM input'!$G$385:$P$434,A50offset,$E1420)-INDEX('PTRM input'!$G$277:$P$326,A50offset,$E1420))*OFFSET($F$7,0,$E1420))-SUM($G1420:R1420),((INDEX('PTRM input'!$G$385:$P$434,A50offset,$E1420)-INDEX('PTRM input'!$G$277:$P$326,A50offset,$E1420))*OFFSET($F$7,0,$E1420))/A50taxstdlife))</f>
        <v>0</v>
      </c>
      <c r="T1420" s="251">
        <f ca="1">IF(A50taxstdlife="n/a","n/a",IF(T$3&gt;(A50taxstdlife+$E1420),((INDEX('PTRM input'!$G$385:$P$434,A50offset,$E1420)-INDEX('PTRM input'!$G$277:$P$326,A50offset,$E1420))*OFFSET($F$7,0,$E1420))-SUM($G1420:S1420),((INDEX('PTRM input'!$G$385:$P$434,A50offset,$E1420)-INDEX('PTRM input'!$G$277:$P$326,A50offset,$E1420))*OFFSET($F$7,0,$E1420))/A50taxstdlife))</f>
        <v>0</v>
      </c>
      <c r="U1420" s="251">
        <f ca="1">IF(A50taxstdlife="n/a","n/a",IF(U$3&gt;(A50taxstdlife+$E1420),((INDEX('PTRM input'!$G$385:$P$434,A50offset,$E1420)-INDEX('PTRM input'!$G$277:$P$326,A50offset,$E1420))*OFFSET($F$7,0,$E1420))-SUM($G1420:T1420),((INDEX('PTRM input'!$G$385:$P$434,A50offset,$E1420)-INDEX('PTRM input'!$G$277:$P$326,A50offset,$E1420))*OFFSET($F$7,0,$E1420))/A50taxstdlife))</f>
        <v>0</v>
      </c>
      <c r="V1420" s="251">
        <f ca="1">IF(A50taxstdlife="n/a","n/a",IF(V$3&gt;(A50taxstdlife+$E1420),((INDEX('PTRM input'!$G$385:$P$434,A50offset,$E1420)-INDEX('PTRM input'!$G$277:$P$326,A50offset,$E1420))*OFFSET($F$7,0,$E1420))-SUM($G1420:U1420),((INDEX('PTRM input'!$G$385:$P$434,A50offset,$E1420)-INDEX('PTRM input'!$G$277:$P$326,A50offset,$E1420))*OFFSET($F$7,0,$E1420))/A50taxstdlife))</f>
        <v>0</v>
      </c>
      <c r="W1420" s="251">
        <f ca="1">IF(A50taxstdlife="n/a","n/a",IF(W$3&gt;(A50taxstdlife+$E1420),((INDEX('PTRM input'!$G$385:$P$434,A50offset,$E1420)-INDEX('PTRM input'!$G$277:$P$326,A50offset,$E1420))*OFFSET($F$7,0,$E1420))-SUM($G1420:V1420),((INDEX('PTRM input'!$G$385:$P$434,A50offset,$E1420)-INDEX('PTRM input'!$G$277:$P$326,A50offset,$E1420))*OFFSET($F$7,0,$E1420))/A50taxstdlife))</f>
        <v>0</v>
      </c>
      <c r="X1420" s="251">
        <f ca="1">IF(A50taxstdlife="n/a","n/a",IF(X$3&gt;(A50taxstdlife+$E1420),((INDEX('PTRM input'!$G$385:$P$434,A50offset,$E1420)-INDEX('PTRM input'!$G$277:$P$326,A50offset,$E1420))*OFFSET($F$7,0,$E1420))-SUM($G1420:W1420),((INDEX('PTRM input'!$G$385:$P$434,A50offset,$E1420)-INDEX('PTRM input'!$G$277:$P$326,A50offset,$E1420))*OFFSET($F$7,0,$E1420))/A50taxstdlife))</f>
        <v>0</v>
      </c>
      <c r="Y1420" s="251">
        <f ca="1">IF(A50taxstdlife="n/a","n/a",IF(Y$3&gt;(A50taxstdlife+$E1420),((INDEX('PTRM input'!$G$385:$P$434,A50offset,$E1420)-INDEX('PTRM input'!$G$277:$P$326,A50offset,$E1420))*OFFSET($F$7,0,$E1420))-SUM($G1420:X1420),((INDEX('PTRM input'!$G$385:$P$434,A50offset,$E1420)-INDEX('PTRM input'!$G$277:$P$326,A50offset,$E1420))*OFFSET($F$7,0,$E1420))/A50taxstdlife))</f>
        <v>0</v>
      </c>
      <c r="Z1420" s="251">
        <f ca="1">IF(A50taxstdlife="n/a","n/a",IF(Z$3&gt;(A50taxstdlife+$E1420),((INDEX('PTRM input'!$G$385:$P$434,A50offset,$E1420)-INDEX('PTRM input'!$G$277:$P$326,A50offset,$E1420))*OFFSET($F$7,0,$E1420))-SUM($G1420:Y1420),((INDEX('PTRM input'!$G$385:$P$434,A50offset,$E1420)-INDEX('PTRM input'!$G$277:$P$326,A50offset,$E1420))*OFFSET($F$7,0,$E1420))/A50taxstdlife))</f>
        <v>0</v>
      </c>
      <c r="AA1420" s="251">
        <f ca="1">IF(A50taxstdlife="n/a","n/a",IF(AA$3&gt;(A50taxstdlife+$E1420),((INDEX('PTRM input'!$G$385:$P$434,A50offset,$E1420)-INDEX('PTRM input'!$G$277:$P$326,A50offset,$E1420))*OFFSET($F$7,0,$E1420))-SUM($G1420:Z1420),((INDEX('PTRM input'!$G$385:$P$434,A50offset,$E1420)-INDEX('PTRM input'!$G$277:$P$326,A50offset,$E1420))*OFFSET($F$7,0,$E1420))/A50taxstdlife))</f>
        <v>0</v>
      </c>
      <c r="AB1420" s="251">
        <f ca="1">IF(A50taxstdlife="n/a","n/a",IF(AB$3&gt;(A50taxstdlife+$E1420),((INDEX('PTRM input'!$G$385:$P$434,A50offset,$E1420)-INDEX('PTRM input'!$G$277:$P$326,A50offset,$E1420))*OFFSET($F$7,0,$E1420))-SUM($G1420:AA1420),((INDEX('PTRM input'!$G$385:$P$434,A50offset,$E1420)-INDEX('PTRM input'!$G$277:$P$326,A50offset,$E1420))*OFFSET($F$7,0,$E1420))/A50taxstdlife))</f>
        <v>0</v>
      </c>
      <c r="AC1420" s="251">
        <f ca="1">IF(A50taxstdlife="n/a","n/a",IF(AC$3&gt;(A50taxstdlife+$E1420),((INDEX('PTRM input'!$G$385:$P$434,A50offset,$E1420)-INDEX('PTRM input'!$G$277:$P$326,A50offset,$E1420))*OFFSET($F$7,0,$E1420))-SUM($G1420:AB1420),((INDEX('PTRM input'!$G$385:$P$434,A50offset,$E1420)-INDEX('PTRM input'!$G$277:$P$326,A50offset,$E1420))*OFFSET($F$7,0,$E1420))/A50taxstdlife))</f>
        <v>0</v>
      </c>
      <c r="AD1420" s="251">
        <f ca="1">IF(A50taxstdlife="n/a","n/a",IF(AD$3&gt;(A50taxstdlife+$E1420),((INDEX('PTRM input'!$G$385:$P$434,A50offset,$E1420)-INDEX('PTRM input'!$G$277:$P$326,A50offset,$E1420))*OFFSET($F$7,0,$E1420))-SUM($G1420:AC1420),((INDEX('PTRM input'!$G$385:$P$434,A50offset,$E1420)-INDEX('PTRM input'!$G$277:$P$326,A50offset,$E1420))*OFFSET($F$7,0,$E1420))/A50taxstdlife))</f>
        <v>0</v>
      </c>
      <c r="AE1420" s="251">
        <f ca="1">IF(A50taxstdlife="n/a","n/a",IF(AE$3&gt;(A50taxstdlife+$E1420),((INDEX('PTRM input'!$G$385:$P$434,A50offset,$E1420)-INDEX('PTRM input'!$G$277:$P$326,A50offset,$E1420))*OFFSET($F$7,0,$E1420))-SUM($G1420:AD1420),((INDEX('PTRM input'!$G$385:$P$434,A50offset,$E1420)-INDEX('PTRM input'!$G$277:$P$326,A50offset,$E1420))*OFFSET($F$7,0,$E1420))/A50taxstdlife))</f>
        <v>0</v>
      </c>
      <c r="AF1420" s="251">
        <f ca="1">IF(A50taxstdlife="n/a","n/a",IF(AF$3&gt;(A50taxstdlife+$E1420),((INDEX('PTRM input'!$G$385:$P$434,A50offset,$E1420)-INDEX('PTRM input'!$G$277:$P$326,A50offset,$E1420))*OFFSET($F$7,0,$E1420))-SUM($G1420:AE1420),((INDEX('PTRM input'!$G$385:$P$434,A50offset,$E1420)-INDEX('PTRM input'!$G$277:$P$326,A50offset,$E1420))*OFFSET($F$7,0,$E1420))/A50taxstdlife))</f>
        <v>0</v>
      </c>
      <c r="AG1420" s="251">
        <f ca="1">IF(A50taxstdlife="n/a","n/a",IF(AG$3&gt;(A50taxstdlife+$E1420),((INDEX('PTRM input'!$G$385:$P$434,A50offset,$E1420)-INDEX('PTRM input'!$G$277:$P$326,A50offset,$E1420))*OFFSET($F$7,0,$E1420))-SUM($G1420:AF1420),((INDEX('PTRM input'!$G$385:$P$434,A50offset,$E1420)-INDEX('PTRM input'!$G$277:$P$326,A50offset,$E1420))*OFFSET($F$7,0,$E1420))/A50taxstdlife))</f>
        <v>0</v>
      </c>
      <c r="AH1420" s="251">
        <f ca="1">IF(A50taxstdlife="n/a","n/a",IF(AH$3&gt;(A50taxstdlife+$E1420),((INDEX('PTRM input'!$G$385:$P$434,A50offset,$E1420)-INDEX('PTRM input'!$G$277:$P$326,A50offset,$E1420))*OFFSET($F$7,0,$E1420))-SUM($G1420:AG1420),((INDEX('PTRM input'!$G$385:$P$434,A50offset,$E1420)-INDEX('PTRM input'!$G$277:$P$326,A50offset,$E1420))*OFFSET($F$7,0,$E1420))/A50taxstdlife))</f>
        <v>0</v>
      </c>
      <c r="AI1420" s="251">
        <f ca="1">IF(A50taxstdlife="n/a","n/a",IF(AI$3&gt;(A50taxstdlife+$E1420),((INDEX('PTRM input'!$G$385:$P$434,A50offset,$E1420)-INDEX('PTRM input'!$G$277:$P$326,A50offset,$E1420))*OFFSET($F$7,0,$E1420))-SUM($G1420:AH1420),((INDEX('PTRM input'!$G$385:$P$434,A50offset,$E1420)-INDEX('PTRM input'!$G$277:$P$326,A50offset,$E1420))*OFFSET($F$7,0,$E1420))/A50taxstdlife))</f>
        <v>0</v>
      </c>
      <c r="AJ1420" s="251">
        <f ca="1">IF(A50taxstdlife="n/a","n/a",IF(AJ$3&gt;(A50taxstdlife+$E1420),((INDEX('PTRM input'!$G$385:$P$434,A50offset,$E1420)-INDEX('PTRM input'!$G$277:$P$326,A50offset,$E1420))*OFFSET($F$7,0,$E1420))-SUM($G1420:AI1420),((INDEX('PTRM input'!$G$385:$P$434,A50offset,$E1420)-INDEX('PTRM input'!$G$277:$P$326,A50offset,$E1420))*OFFSET($F$7,0,$E1420))/A50taxstdlife))</f>
        <v>0</v>
      </c>
      <c r="AK1420" s="251">
        <f ca="1">IF(A50taxstdlife="n/a","n/a",IF(AK$3&gt;(A50taxstdlife+$E1420),((INDEX('PTRM input'!$G$385:$P$434,A50offset,$E1420)-INDEX('PTRM input'!$G$277:$P$326,A50offset,$E1420))*OFFSET($F$7,0,$E1420))-SUM($G1420:AJ1420),((INDEX('PTRM input'!$G$385:$P$434,A50offset,$E1420)-INDEX('PTRM input'!$G$277:$P$326,A50offset,$E1420))*OFFSET($F$7,0,$E1420))/A50taxstdlife))</f>
        <v>0</v>
      </c>
      <c r="AL1420" s="251">
        <f ca="1">IF(A50taxstdlife="n/a","n/a",IF(AL$3&gt;(A50taxstdlife+$E1420),((INDEX('PTRM input'!$G$385:$P$434,A50offset,$E1420)-INDEX('PTRM input'!$G$277:$P$326,A50offset,$E1420))*OFFSET($F$7,0,$E1420))-SUM($G1420:AK1420),((INDEX('PTRM input'!$G$385:$P$434,A50offset,$E1420)-INDEX('PTRM input'!$G$277:$P$326,A50offset,$E1420))*OFFSET($F$7,0,$E1420))/A50taxstdlife))</f>
        <v>0</v>
      </c>
      <c r="AM1420" s="251">
        <f ca="1">IF(A50taxstdlife="n/a","n/a",IF(AM$3&gt;(A50taxstdlife+$E1420),((INDEX('PTRM input'!$G$385:$P$434,A50offset,$E1420)-INDEX('PTRM input'!$G$277:$P$326,A50offset,$E1420))*OFFSET($F$7,0,$E1420))-SUM($G1420:AL1420),((INDEX('PTRM input'!$G$385:$P$434,A50offset,$E1420)-INDEX('PTRM input'!$G$277:$P$326,A50offset,$E1420))*OFFSET($F$7,0,$E1420))/A50taxstdlife))</f>
        <v>0</v>
      </c>
      <c r="AN1420" s="251">
        <f ca="1">IF(A50taxstdlife="n/a","n/a",IF(AN$3&gt;(A50taxstdlife+$E1420),((INDEX('PTRM input'!$G$385:$P$434,A50offset,$E1420)-INDEX('PTRM input'!$G$277:$P$326,A50offset,$E1420))*OFFSET($F$7,0,$E1420))-SUM($G1420:AM1420),((INDEX('PTRM input'!$G$385:$P$434,A50offset,$E1420)-INDEX('PTRM input'!$G$277:$P$326,A50offset,$E1420))*OFFSET($F$7,0,$E1420))/A50taxstdlife))</f>
        <v>0</v>
      </c>
      <c r="AO1420" s="251">
        <f ca="1">IF(A50taxstdlife="n/a","n/a",IF(AO$3&gt;(A50taxstdlife+$E1420),((INDEX('PTRM input'!$G$385:$P$434,A50offset,$E1420)-INDEX('PTRM input'!$G$277:$P$326,A50offset,$E1420))*OFFSET($F$7,0,$E1420))-SUM($G1420:AN1420),((INDEX('PTRM input'!$G$385:$P$434,A50offset,$E1420)-INDEX('PTRM input'!$G$277:$P$326,A50offset,$E1420))*OFFSET($F$7,0,$E1420))/A50taxstdlife))</f>
        <v>0</v>
      </c>
      <c r="AP1420" s="251">
        <f ca="1">IF(A50taxstdlife="n/a","n/a",IF(AP$3&gt;(A50taxstdlife+$E1420),((INDEX('PTRM input'!$G$385:$P$434,A50offset,$E1420)-INDEX('PTRM input'!$G$277:$P$326,A50offset,$E1420))*OFFSET($F$7,0,$E1420))-SUM($G1420:AO1420),((INDEX('PTRM input'!$G$385:$P$434,A50offset,$E1420)-INDEX('PTRM input'!$G$277:$P$326,A50offset,$E1420))*OFFSET($F$7,0,$E1420))/A50taxstdlife))</f>
        <v>0</v>
      </c>
      <c r="AQ1420" s="251">
        <f ca="1">IF(A50taxstdlife="n/a","n/a",IF(AQ$3&gt;(A50taxstdlife+$E1420),((INDEX('PTRM input'!$G$385:$P$434,A50offset,$E1420)-INDEX('PTRM input'!$G$277:$P$326,A50offset,$E1420))*OFFSET($F$7,0,$E1420))-SUM($G1420:AP1420),((INDEX('PTRM input'!$G$385:$P$434,A50offset,$E1420)-INDEX('PTRM input'!$G$277:$P$326,A50offset,$E1420))*OFFSET($F$7,0,$E1420))/A50taxstdlife))</f>
        <v>0</v>
      </c>
      <c r="AR1420" s="251">
        <f ca="1">IF(A50taxstdlife="n/a","n/a",IF(AR$3&gt;(A50taxstdlife+$E1420),((INDEX('PTRM input'!$G$385:$P$434,A50offset,$E1420)-INDEX('PTRM input'!$G$277:$P$326,A50offset,$E1420))*OFFSET($F$7,0,$E1420))-SUM($G1420:AQ1420),((INDEX('PTRM input'!$G$385:$P$434,A50offset,$E1420)-INDEX('PTRM input'!$G$277:$P$326,A50offset,$E1420))*OFFSET($F$7,0,$E1420))/A50taxstdlife))</f>
        <v>0</v>
      </c>
      <c r="AS1420" s="251">
        <f ca="1">IF(A50taxstdlife="n/a","n/a",IF(AS$3&gt;(A50taxstdlife+$E1420),((INDEX('PTRM input'!$G$385:$P$434,A50offset,$E1420)-INDEX('PTRM input'!$G$277:$P$326,A50offset,$E1420))*OFFSET($F$7,0,$E1420))-SUM($G1420:AR1420),((INDEX('PTRM input'!$G$385:$P$434,A50offset,$E1420)-INDEX('PTRM input'!$G$277:$P$326,A50offset,$E1420))*OFFSET($F$7,0,$E1420))/A50taxstdlife))</f>
        <v>0</v>
      </c>
      <c r="AT1420" s="251">
        <f ca="1">IF(A50taxstdlife="n/a","n/a",IF(AT$3&gt;(A50taxstdlife+$E1420),((INDEX('PTRM input'!$G$385:$P$434,A50offset,$E1420)-INDEX('PTRM input'!$G$277:$P$326,A50offset,$E1420))*OFFSET($F$7,0,$E1420))-SUM($G1420:AS1420),((INDEX('PTRM input'!$G$385:$P$434,A50offset,$E1420)-INDEX('PTRM input'!$G$277:$P$326,A50offset,$E1420))*OFFSET($F$7,0,$E1420))/A50taxstdlife))</f>
        <v>0</v>
      </c>
      <c r="AU1420" s="251">
        <f ca="1">IF(A50taxstdlife="n/a","n/a",IF(AU$3&gt;(A50taxstdlife+$E1420),((INDEX('PTRM input'!$G$385:$P$434,A50offset,$E1420)-INDEX('PTRM input'!$G$277:$P$326,A50offset,$E1420))*OFFSET($F$7,0,$E1420))-SUM($G1420:AT1420),((INDEX('PTRM input'!$G$385:$P$434,A50offset,$E1420)-INDEX('PTRM input'!$G$277:$P$326,A50offset,$E1420))*OFFSET($F$7,0,$E1420))/A50taxstdlife))</f>
        <v>0</v>
      </c>
      <c r="AV1420" s="251">
        <f ca="1">IF(A50taxstdlife="n/a","n/a",IF(AV$3&gt;(A50taxstdlife+$E1420),((INDEX('PTRM input'!$G$385:$P$434,A50offset,$E1420)-INDEX('PTRM input'!$G$277:$P$326,A50offset,$E1420))*OFFSET($F$7,0,$E1420))-SUM($G1420:AU1420),((INDEX('PTRM input'!$G$385:$P$434,A50offset,$E1420)-INDEX('PTRM input'!$G$277:$P$326,A50offset,$E1420))*OFFSET($F$7,0,$E1420))/A50taxstdlife))</f>
        <v>0</v>
      </c>
      <c r="AW1420" s="251">
        <f ca="1">IF(A50taxstdlife="n/a","n/a",IF(AW$3&gt;(A50taxstdlife+$E1420),((INDEX('PTRM input'!$G$385:$P$434,A50offset,$E1420)-INDEX('PTRM input'!$G$277:$P$326,A50offset,$E1420))*OFFSET($F$7,0,$E1420))-SUM($G1420:AV1420),((INDEX('PTRM input'!$G$385:$P$434,A50offset,$E1420)-INDEX('PTRM input'!$G$277:$P$326,A50offset,$E1420))*OFFSET($F$7,0,$E1420))/A50taxstdlife))</f>
        <v>0</v>
      </c>
      <c r="AX1420" s="251">
        <f ca="1">IF(A50taxstdlife="n/a","n/a",IF(AX$3&gt;(A50taxstdlife+$E1420),((INDEX('PTRM input'!$G$385:$P$434,A50offset,$E1420)-INDEX('PTRM input'!$G$277:$P$326,A50offset,$E1420))*OFFSET($F$7,0,$E1420))-SUM($G1420:AW1420),((INDEX('PTRM input'!$G$385:$P$434,A50offset,$E1420)-INDEX('PTRM input'!$G$277:$P$326,A50offset,$E1420))*OFFSET($F$7,0,$E1420))/A50taxstdlife))</f>
        <v>0</v>
      </c>
      <c r="AY1420" s="251">
        <f ca="1">IF(A50taxstdlife="n/a","n/a",IF(AY$3&gt;(A50taxstdlife+$E1420),((INDEX('PTRM input'!$G$385:$P$434,A50offset,$E1420)-INDEX('PTRM input'!$G$277:$P$326,A50offset,$E1420))*OFFSET($F$7,0,$E1420))-SUM($G1420:AX1420),((INDEX('PTRM input'!$G$385:$P$434,A50offset,$E1420)-INDEX('PTRM input'!$G$277:$P$326,A50offset,$E1420))*OFFSET($F$7,0,$E1420))/A50taxstdlife))</f>
        <v>0</v>
      </c>
      <c r="AZ1420" s="251">
        <f ca="1">IF(A50taxstdlife="n/a","n/a",IF(AZ$3&gt;(A50taxstdlife+$E1420),((INDEX('PTRM input'!$G$385:$P$434,A50offset,$E1420)-INDEX('PTRM input'!$G$277:$P$326,A50offset,$E1420))*OFFSET($F$7,0,$E1420))-SUM($G1420:AY1420),((INDEX('PTRM input'!$G$385:$P$434,A50offset,$E1420)-INDEX('PTRM input'!$G$277:$P$326,A50offset,$E1420))*OFFSET($F$7,0,$E1420))/A50taxstdlife))</f>
        <v>0</v>
      </c>
      <c r="BA1420" s="251">
        <f ca="1">IF(A50taxstdlife="n/a","n/a",IF(BA$3&gt;(A50taxstdlife+$E1420),((INDEX('PTRM input'!$G$385:$P$434,A50offset,$E1420)-INDEX('PTRM input'!$G$277:$P$326,A50offset,$E1420))*OFFSET($F$7,0,$E1420))-SUM($G1420:AZ1420),((INDEX('PTRM input'!$G$385:$P$434,A50offset,$E1420)-INDEX('PTRM input'!$G$277:$P$326,A50offset,$E1420))*OFFSET($F$7,0,$E1420))/A50taxstdlife))</f>
        <v>0</v>
      </c>
      <c r="BB1420" s="251">
        <f ca="1">IF(A50taxstdlife="n/a","n/a",IF(BB$3&gt;(A50taxstdlife+$E1420),((INDEX('PTRM input'!$G$385:$P$434,A50offset,$E1420)-INDEX('PTRM input'!$G$277:$P$326,A50offset,$E1420))*OFFSET($F$7,0,$E1420))-SUM($G1420:BA1420),((INDEX('PTRM input'!$G$385:$P$434,A50offset,$E1420)-INDEX('PTRM input'!$G$277:$P$326,A50offset,$E1420))*OFFSET($F$7,0,$E1420))/A50taxstdlife))</f>
        <v>0</v>
      </c>
      <c r="BC1420" s="251">
        <f ca="1">IF(A50taxstdlife="n/a","n/a",IF(BC$3&gt;(A50taxstdlife+$E1420),((INDEX('PTRM input'!$G$385:$P$434,A50offset,$E1420)-INDEX('PTRM input'!$G$277:$P$326,A50offset,$E1420))*OFFSET($F$7,0,$E1420))-SUM($G1420:BB1420),((INDEX('PTRM input'!$G$385:$P$434,A50offset,$E1420)-INDEX('PTRM input'!$G$277:$P$326,A50offset,$E1420))*OFFSET($F$7,0,$E1420))/A50taxstdlife))</f>
        <v>0</v>
      </c>
      <c r="BD1420" s="251">
        <f ca="1">IF(A50taxstdlife="n/a","n/a",IF(BD$3&gt;(A50taxstdlife+$E1420),((INDEX('PTRM input'!$G$385:$P$434,A50offset,$E1420)-INDEX('PTRM input'!$G$277:$P$326,A50offset,$E1420))*OFFSET($F$7,0,$E1420))-SUM($G1420:BC1420),((INDEX('PTRM input'!$G$385:$P$434,A50offset,$E1420)-INDEX('PTRM input'!$G$277:$P$326,A50offset,$E1420))*OFFSET($F$7,0,$E1420))/A50taxstdlife))</f>
        <v>0</v>
      </c>
      <c r="BE1420" s="251">
        <f ca="1">IF(A50taxstdlife="n/a","n/a",IF(BE$3&gt;(A50taxstdlife+$E1420),((INDEX('PTRM input'!$G$385:$P$434,A50offset,$E1420)-INDEX('PTRM input'!$G$277:$P$326,A50offset,$E1420))*OFFSET($F$7,0,$E1420))-SUM($G1420:BD1420),((INDEX('PTRM input'!$G$385:$P$434,A50offset,$E1420)-INDEX('PTRM input'!$G$277:$P$326,A50offset,$E1420))*OFFSET($F$7,0,$E1420))/A50taxstdlife))</f>
        <v>0</v>
      </c>
      <c r="BF1420" s="251">
        <f ca="1">IF(A50taxstdlife="n/a","n/a",IF(BF$3&gt;(A50taxstdlife+$E1420),((INDEX('PTRM input'!$G$385:$P$434,A50offset,$E1420)-INDEX('PTRM input'!$G$277:$P$326,A50offset,$E1420))*OFFSET($F$7,0,$E1420))-SUM($G1420:BE1420),((INDEX('PTRM input'!$G$385:$P$434,A50offset,$E1420)-INDEX('PTRM input'!$G$277:$P$326,A50offset,$E1420))*OFFSET($F$7,0,$E1420))/A50taxstdlife))</f>
        <v>0</v>
      </c>
      <c r="BG1420" s="251">
        <f ca="1">IF(A50taxstdlife="n/a","n/a",IF(BG$3&gt;(A50taxstdlife+$E1420),((INDEX('PTRM input'!$G$385:$P$434,A50offset,$E1420)-INDEX('PTRM input'!$G$277:$P$326,A50offset,$E1420))*OFFSET($F$7,0,$E1420))-SUM($G1420:BF1420),((INDEX('PTRM input'!$G$385:$P$434,A50offset,$E1420)-INDEX('PTRM input'!$G$277:$P$326,A50offset,$E1420))*OFFSET($F$7,0,$E1420))/A50taxstdlife))</f>
        <v>0</v>
      </c>
      <c r="BH1420" s="251">
        <f ca="1">IF(A50taxstdlife="n/a","n/a",IF(BH$3&gt;(A50taxstdlife+$E1420),((INDEX('PTRM input'!$G$385:$P$434,A50offset,$E1420)-INDEX('PTRM input'!$G$277:$P$326,A50offset,$E1420))*OFFSET($F$7,0,$E1420))-SUM($G1420:BG1420),((INDEX('PTRM input'!$G$385:$P$434,A50offset,$E1420)-INDEX('PTRM input'!$G$277:$P$326,A50offset,$E1420))*OFFSET($F$7,0,$E1420))/A50taxstdlife))</f>
        <v>0</v>
      </c>
      <c r="BI1420" s="251">
        <f ca="1">IF(A50taxstdlife="n/a","n/a",IF(BI$3&gt;(A50taxstdlife+$E1420),((INDEX('PTRM input'!$G$385:$P$434,A50offset,$E1420)-INDEX('PTRM input'!$G$277:$P$326,A50offset,$E1420))*OFFSET($F$7,0,$E1420))-SUM($G1420:BH1420),((INDEX('PTRM input'!$G$385:$P$434,A50offset,$E1420)-INDEX('PTRM input'!$G$277:$P$326,A50offset,$E1420))*OFFSET($F$7,0,$E1420))/A50taxstdlife))</f>
        <v>0</v>
      </c>
      <c r="BJ1420" s="116"/>
      <c r="BK1420" s="116"/>
      <c r="BL1420" s="116"/>
      <c r="BM1420" s="116"/>
    </row>
    <row r="1421" spans="1:65" ht="12.75" customHeight="1" outlineLevel="2">
      <c r="A1421" s="116"/>
      <c r="B1421" s="19"/>
      <c r="C1421" s="18"/>
      <c r="D1421" s="760"/>
      <c r="E1421" s="86">
        <v>3</v>
      </c>
      <c r="F1421" s="356"/>
      <c r="G1421" s="434"/>
      <c r="H1421" s="435"/>
      <c r="I1421" s="619"/>
      <c r="J1421" s="251">
        <f ca="1">IF(A50taxstdlife="n/a","n/a",IF(J$3&gt;(A50taxstdlife+$E1421),((INDEX('PTRM input'!$G$385:$P$434,A50offset,$E1421)-INDEX('PTRM input'!$G$277:$P$326,A50offset,$E1421))*OFFSET($F$7,0,$E1421))-SUM($G1421:I1421),((INDEX('PTRM input'!$G$385:$P$434,A50offset,$E1421)-INDEX('PTRM input'!$G$277:$P$326,A50offset,$E1421))*OFFSET($F$7,0,$E1421))/A50taxstdlife))</f>
        <v>0</v>
      </c>
      <c r="K1421" s="251">
        <f ca="1">IF(A50taxstdlife="n/a","n/a",IF(K$3&gt;(A50taxstdlife+$E1421),((INDEX('PTRM input'!$G$385:$P$434,A50offset,$E1421)-INDEX('PTRM input'!$G$277:$P$326,A50offset,$E1421))*OFFSET($F$7,0,$E1421))-SUM($G1421:J1421),((INDEX('PTRM input'!$G$385:$P$434,A50offset,$E1421)-INDEX('PTRM input'!$G$277:$P$326,A50offset,$E1421))*OFFSET($F$7,0,$E1421))/A50taxstdlife))</f>
        <v>0</v>
      </c>
      <c r="L1421" s="251">
        <f ca="1">IF(A50taxstdlife="n/a","n/a",IF(L$3&gt;(A50taxstdlife+$E1421),((INDEX('PTRM input'!$G$385:$P$434,A50offset,$E1421)-INDEX('PTRM input'!$G$277:$P$326,A50offset,$E1421))*OFFSET($F$7,0,$E1421))-SUM($G1421:K1421),((INDEX('PTRM input'!$G$385:$P$434,A50offset,$E1421)-INDEX('PTRM input'!$G$277:$P$326,A50offset,$E1421))*OFFSET($F$7,0,$E1421))/A50taxstdlife))</f>
        <v>0</v>
      </c>
      <c r="M1421" s="251">
        <f ca="1">IF(A50taxstdlife="n/a","n/a",IF(M$3&gt;(A50taxstdlife+$E1421),((INDEX('PTRM input'!$G$385:$P$434,A50offset,$E1421)-INDEX('PTRM input'!$G$277:$P$326,A50offset,$E1421))*OFFSET($F$7,0,$E1421))-SUM($G1421:L1421),((INDEX('PTRM input'!$G$385:$P$434,A50offset,$E1421)-INDEX('PTRM input'!$G$277:$P$326,A50offset,$E1421))*OFFSET($F$7,0,$E1421))/A50taxstdlife))</f>
        <v>0</v>
      </c>
      <c r="N1421" s="251">
        <f ca="1">IF(A50taxstdlife="n/a","n/a",IF(N$3&gt;(A50taxstdlife+$E1421),((INDEX('PTRM input'!$G$385:$P$434,A50offset,$E1421)-INDEX('PTRM input'!$G$277:$P$326,A50offset,$E1421))*OFFSET($F$7,0,$E1421))-SUM($G1421:M1421),((INDEX('PTRM input'!$G$385:$P$434,A50offset,$E1421)-INDEX('PTRM input'!$G$277:$P$326,A50offset,$E1421))*OFFSET($F$7,0,$E1421))/A50taxstdlife))</f>
        <v>0</v>
      </c>
      <c r="O1421" s="251">
        <f ca="1">IF(A50taxstdlife="n/a","n/a",IF(O$3&gt;(A50taxstdlife+$E1421),((INDEX('PTRM input'!$G$385:$P$434,A50offset,$E1421)-INDEX('PTRM input'!$G$277:$P$326,A50offset,$E1421))*OFFSET($F$7,0,$E1421))-SUM($G1421:N1421),((INDEX('PTRM input'!$G$385:$P$434,A50offset,$E1421)-INDEX('PTRM input'!$G$277:$P$326,A50offset,$E1421))*OFFSET($F$7,0,$E1421))/A50taxstdlife))</f>
        <v>0</v>
      </c>
      <c r="P1421" s="251">
        <f ca="1">IF(A50taxstdlife="n/a","n/a",IF(P$3&gt;(A50taxstdlife+$E1421),((INDEX('PTRM input'!$G$385:$P$434,A50offset,$E1421)-INDEX('PTRM input'!$G$277:$P$326,A50offset,$E1421))*OFFSET($F$7,0,$E1421))-SUM($G1421:O1421),((INDEX('PTRM input'!$G$385:$P$434,A50offset,$E1421)-INDEX('PTRM input'!$G$277:$P$326,A50offset,$E1421))*OFFSET($F$7,0,$E1421))/A50taxstdlife))</f>
        <v>0</v>
      </c>
      <c r="Q1421" s="251">
        <f ca="1">IF(A50taxstdlife="n/a","n/a",IF(Q$3&gt;(A50taxstdlife+$E1421),((INDEX('PTRM input'!$G$385:$P$434,A50offset,$E1421)-INDEX('PTRM input'!$G$277:$P$326,A50offset,$E1421))*OFFSET($F$7,0,$E1421))-SUM($G1421:P1421),((INDEX('PTRM input'!$G$385:$P$434,A50offset,$E1421)-INDEX('PTRM input'!$G$277:$P$326,A50offset,$E1421))*OFFSET($F$7,0,$E1421))/A50taxstdlife))</f>
        <v>0</v>
      </c>
      <c r="R1421" s="251">
        <f ca="1">IF(A50taxstdlife="n/a","n/a",IF(R$3&gt;(A50taxstdlife+$E1421),((INDEX('PTRM input'!$G$385:$P$434,A50offset,$E1421)-INDEX('PTRM input'!$G$277:$P$326,A50offset,$E1421))*OFFSET($F$7,0,$E1421))-SUM($G1421:Q1421),((INDEX('PTRM input'!$G$385:$P$434,A50offset,$E1421)-INDEX('PTRM input'!$G$277:$P$326,A50offset,$E1421))*OFFSET($F$7,0,$E1421))/A50taxstdlife))</f>
        <v>0</v>
      </c>
      <c r="S1421" s="251">
        <f ca="1">IF(A50taxstdlife="n/a","n/a",IF(S$3&gt;(A50taxstdlife+$E1421),((INDEX('PTRM input'!$G$385:$P$434,A50offset,$E1421)-INDEX('PTRM input'!$G$277:$P$326,A50offset,$E1421))*OFFSET($F$7,0,$E1421))-SUM($G1421:R1421),((INDEX('PTRM input'!$G$385:$P$434,A50offset,$E1421)-INDEX('PTRM input'!$G$277:$P$326,A50offset,$E1421))*OFFSET($F$7,0,$E1421))/A50taxstdlife))</f>
        <v>0</v>
      </c>
      <c r="T1421" s="251">
        <f ca="1">IF(A50taxstdlife="n/a","n/a",IF(T$3&gt;(A50taxstdlife+$E1421),((INDEX('PTRM input'!$G$385:$P$434,A50offset,$E1421)-INDEX('PTRM input'!$G$277:$P$326,A50offset,$E1421))*OFFSET($F$7,0,$E1421))-SUM($G1421:S1421),((INDEX('PTRM input'!$G$385:$P$434,A50offset,$E1421)-INDEX('PTRM input'!$G$277:$P$326,A50offset,$E1421))*OFFSET($F$7,0,$E1421))/A50taxstdlife))</f>
        <v>0</v>
      </c>
      <c r="U1421" s="251">
        <f ca="1">IF(A50taxstdlife="n/a","n/a",IF(U$3&gt;(A50taxstdlife+$E1421),((INDEX('PTRM input'!$G$385:$P$434,A50offset,$E1421)-INDEX('PTRM input'!$G$277:$P$326,A50offset,$E1421))*OFFSET($F$7,0,$E1421))-SUM($G1421:T1421),((INDEX('PTRM input'!$G$385:$P$434,A50offset,$E1421)-INDEX('PTRM input'!$G$277:$P$326,A50offset,$E1421))*OFFSET($F$7,0,$E1421))/A50taxstdlife))</f>
        <v>0</v>
      </c>
      <c r="V1421" s="251">
        <f ca="1">IF(A50taxstdlife="n/a","n/a",IF(V$3&gt;(A50taxstdlife+$E1421),((INDEX('PTRM input'!$G$385:$P$434,A50offset,$E1421)-INDEX('PTRM input'!$G$277:$P$326,A50offset,$E1421))*OFFSET($F$7,0,$E1421))-SUM($G1421:U1421),((INDEX('PTRM input'!$G$385:$P$434,A50offset,$E1421)-INDEX('PTRM input'!$G$277:$P$326,A50offset,$E1421))*OFFSET($F$7,0,$E1421))/A50taxstdlife))</f>
        <v>0</v>
      </c>
      <c r="W1421" s="251">
        <f ca="1">IF(A50taxstdlife="n/a","n/a",IF(W$3&gt;(A50taxstdlife+$E1421),((INDEX('PTRM input'!$G$385:$P$434,A50offset,$E1421)-INDEX('PTRM input'!$G$277:$P$326,A50offset,$E1421))*OFFSET($F$7,0,$E1421))-SUM($G1421:V1421),((INDEX('PTRM input'!$G$385:$P$434,A50offset,$E1421)-INDEX('PTRM input'!$G$277:$P$326,A50offset,$E1421))*OFFSET($F$7,0,$E1421))/A50taxstdlife))</f>
        <v>0</v>
      </c>
      <c r="X1421" s="251">
        <f ca="1">IF(A50taxstdlife="n/a","n/a",IF(X$3&gt;(A50taxstdlife+$E1421),((INDEX('PTRM input'!$G$385:$P$434,A50offset,$E1421)-INDEX('PTRM input'!$G$277:$P$326,A50offset,$E1421))*OFFSET($F$7,0,$E1421))-SUM($G1421:W1421),((INDEX('PTRM input'!$G$385:$P$434,A50offset,$E1421)-INDEX('PTRM input'!$G$277:$P$326,A50offset,$E1421))*OFFSET($F$7,0,$E1421))/A50taxstdlife))</f>
        <v>0</v>
      </c>
      <c r="Y1421" s="251">
        <f ca="1">IF(A50taxstdlife="n/a","n/a",IF(Y$3&gt;(A50taxstdlife+$E1421),((INDEX('PTRM input'!$G$385:$P$434,A50offset,$E1421)-INDEX('PTRM input'!$G$277:$P$326,A50offset,$E1421))*OFFSET($F$7,0,$E1421))-SUM($G1421:X1421),((INDEX('PTRM input'!$G$385:$P$434,A50offset,$E1421)-INDEX('PTRM input'!$G$277:$P$326,A50offset,$E1421))*OFFSET($F$7,0,$E1421))/A50taxstdlife))</f>
        <v>0</v>
      </c>
      <c r="Z1421" s="251">
        <f ca="1">IF(A50taxstdlife="n/a","n/a",IF(Z$3&gt;(A50taxstdlife+$E1421),((INDEX('PTRM input'!$G$385:$P$434,A50offset,$E1421)-INDEX('PTRM input'!$G$277:$P$326,A50offset,$E1421))*OFFSET($F$7,0,$E1421))-SUM($G1421:Y1421),((INDEX('PTRM input'!$G$385:$P$434,A50offset,$E1421)-INDEX('PTRM input'!$G$277:$P$326,A50offset,$E1421))*OFFSET($F$7,0,$E1421))/A50taxstdlife))</f>
        <v>0</v>
      </c>
      <c r="AA1421" s="251">
        <f ca="1">IF(A50taxstdlife="n/a","n/a",IF(AA$3&gt;(A50taxstdlife+$E1421),((INDEX('PTRM input'!$G$385:$P$434,A50offset,$E1421)-INDEX('PTRM input'!$G$277:$P$326,A50offset,$E1421))*OFFSET($F$7,0,$E1421))-SUM($G1421:Z1421),((INDEX('PTRM input'!$G$385:$P$434,A50offset,$E1421)-INDEX('PTRM input'!$G$277:$P$326,A50offset,$E1421))*OFFSET($F$7,0,$E1421))/A50taxstdlife))</f>
        <v>0</v>
      </c>
      <c r="AB1421" s="251">
        <f ca="1">IF(A50taxstdlife="n/a","n/a",IF(AB$3&gt;(A50taxstdlife+$E1421),((INDEX('PTRM input'!$G$385:$P$434,A50offset,$E1421)-INDEX('PTRM input'!$G$277:$P$326,A50offset,$E1421))*OFFSET($F$7,0,$E1421))-SUM($G1421:AA1421),((INDEX('PTRM input'!$G$385:$P$434,A50offset,$E1421)-INDEX('PTRM input'!$G$277:$P$326,A50offset,$E1421))*OFFSET($F$7,0,$E1421))/A50taxstdlife))</f>
        <v>0</v>
      </c>
      <c r="AC1421" s="251">
        <f ca="1">IF(A50taxstdlife="n/a","n/a",IF(AC$3&gt;(A50taxstdlife+$E1421),((INDEX('PTRM input'!$G$385:$P$434,A50offset,$E1421)-INDEX('PTRM input'!$G$277:$P$326,A50offset,$E1421))*OFFSET($F$7,0,$E1421))-SUM($G1421:AB1421),((INDEX('PTRM input'!$G$385:$P$434,A50offset,$E1421)-INDEX('PTRM input'!$G$277:$P$326,A50offset,$E1421))*OFFSET($F$7,0,$E1421))/A50taxstdlife))</f>
        <v>0</v>
      </c>
      <c r="AD1421" s="251">
        <f ca="1">IF(A50taxstdlife="n/a","n/a",IF(AD$3&gt;(A50taxstdlife+$E1421),((INDEX('PTRM input'!$G$385:$P$434,A50offset,$E1421)-INDEX('PTRM input'!$G$277:$P$326,A50offset,$E1421))*OFFSET($F$7,0,$E1421))-SUM($G1421:AC1421),((INDEX('PTRM input'!$G$385:$P$434,A50offset,$E1421)-INDEX('PTRM input'!$G$277:$P$326,A50offset,$E1421))*OFFSET($F$7,0,$E1421))/A50taxstdlife))</f>
        <v>0</v>
      </c>
      <c r="AE1421" s="251">
        <f ca="1">IF(A50taxstdlife="n/a","n/a",IF(AE$3&gt;(A50taxstdlife+$E1421),((INDEX('PTRM input'!$G$385:$P$434,A50offset,$E1421)-INDEX('PTRM input'!$G$277:$P$326,A50offset,$E1421))*OFFSET($F$7,0,$E1421))-SUM($G1421:AD1421),((INDEX('PTRM input'!$G$385:$P$434,A50offset,$E1421)-INDEX('PTRM input'!$G$277:$P$326,A50offset,$E1421))*OFFSET($F$7,0,$E1421))/A50taxstdlife))</f>
        <v>0</v>
      </c>
      <c r="AF1421" s="251">
        <f ca="1">IF(A50taxstdlife="n/a","n/a",IF(AF$3&gt;(A50taxstdlife+$E1421),((INDEX('PTRM input'!$G$385:$P$434,A50offset,$E1421)-INDEX('PTRM input'!$G$277:$P$326,A50offset,$E1421))*OFFSET($F$7,0,$E1421))-SUM($G1421:AE1421),((INDEX('PTRM input'!$G$385:$P$434,A50offset,$E1421)-INDEX('PTRM input'!$G$277:$P$326,A50offset,$E1421))*OFFSET($F$7,0,$E1421))/A50taxstdlife))</f>
        <v>0</v>
      </c>
      <c r="AG1421" s="251">
        <f ca="1">IF(A50taxstdlife="n/a","n/a",IF(AG$3&gt;(A50taxstdlife+$E1421),((INDEX('PTRM input'!$G$385:$P$434,A50offset,$E1421)-INDEX('PTRM input'!$G$277:$P$326,A50offset,$E1421))*OFFSET($F$7,0,$E1421))-SUM($G1421:AF1421),((INDEX('PTRM input'!$G$385:$P$434,A50offset,$E1421)-INDEX('PTRM input'!$G$277:$P$326,A50offset,$E1421))*OFFSET($F$7,0,$E1421))/A50taxstdlife))</f>
        <v>0</v>
      </c>
      <c r="AH1421" s="251">
        <f ca="1">IF(A50taxstdlife="n/a","n/a",IF(AH$3&gt;(A50taxstdlife+$E1421),((INDEX('PTRM input'!$G$385:$P$434,A50offset,$E1421)-INDEX('PTRM input'!$G$277:$P$326,A50offset,$E1421))*OFFSET($F$7,0,$E1421))-SUM($G1421:AG1421),((INDEX('PTRM input'!$G$385:$P$434,A50offset,$E1421)-INDEX('PTRM input'!$G$277:$P$326,A50offset,$E1421))*OFFSET($F$7,0,$E1421))/A50taxstdlife))</f>
        <v>0</v>
      </c>
      <c r="AI1421" s="251">
        <f ca="1">IF(A50taxstdlife="n/a","n/a",IF(AI$3&gt;(A50taxstdlife+$E1421),((INDEX('PTRM input'!$G$385:$P$434,A50offset,$E1421)-INDEX('PTRM input'!$G$277:$P$326,A50offset,$E1421))*OFFSET($F$7,0,$E1421))-SUM($G1421:AH1421),((INDEX('PTRM input'!$G$385:$P$434,A50offset,$E1421)-INDEX('PTRM input'!$G$277:$P$326,A50offset,$E1421))*OFFSET($F$7,0,$E1421))/A50taxstdlife))</f>
        <v>0</v>
      </c>
      <c r="AJ1421" s="251">
        <f ca="1">IF(A50taxstdlife="n/a","n/a",IF(AJ$3&gt;(A50taxstdlife+$E1421),((INDEX('PTRM input'!$G$385:$P$434,A50offset,$E1421)-INDEX('PTRM input'!$G$277:$P$326,A50offset,$E1421))*OFFSET($F$7,0,$E1421))-SUM($G1421:AI1421),((INDEX('PTRM input'!$G$385:$P$434,A50offset,$E1421)-INDEX('PTRM input'!$G$277:$P$326,A50offset,$E1421))*OFFSET($F$7,0,$E1421))/A50taxstdlife))</f>
        <v>0</v>
      </c>
      <c r="AK1421" s="251">
        <f ca="1">IF(A50taxstdlife="n/a","n/a",IF(AK$3&gt;(A50taxstdlife+$E1421),((INDEX('PTRM input'!$G$385:$P$434,A50offset,$E1421)-INDEX('PTRM input'!$G$277:$P$326,A50offset,$E1421))*OFFSET($F$7,0,$E1421))-SUM($G1421:AJ1421),((INDEX('PTRM input'!$G$385:$P$434,A50offset,$E1421)-INDEX('PTRM input'!$G$277:$P$326,A50offset,$E1421))*OFFSET($F$7,0,$E1421))/A50taxstdlife))</f>
        <v>0</v>
      </c>
      <c r="AL1421" s="251">
        <f ca="1">IF(A50taxstdlife="n/a","n/a",IF(AL$3&gt;(A50taxstdlife+$E1421),((INDEX('PTRM input'!$G$385:$P$434,A50offset,$E1421)-INDEX('PTRM input'!$G$277:$P$326,A50offset,$E1421))*OFFSET($F$7,0,$E1421))-SUM($G1421:AK1421),((INDEX('PTRM input'!$G$385:$P$434,A50offset,$E1421)-INDEX('PTRM input'!$G$277:$P$326,A50offset,$E1421))*OFFSET($F$7,0,$E1421))/A50taxstdlife))</f>
        <v>0</v>
      </c>
      <c r="AM1421" s="251">
        <f ca="1">IF(A50taxstdlife="n/a","n/a",IF(AM$3&gt;(A50taxstdlife+$E1421),((INDEX('PTRM input'!$G$385:$P$434,A50offset,$E1421)-INDEX('PTRM input'!$G$277:$P$326,A50offset,$E1421))*OFFSET($F$7,0,$E1421))-SUM($G1421:AL1421),((INDEX('PTRM input'!$G$385:$P$434,A50offset,$E1421)-INDEX('PTRM input'!$G$277:$P$326,A50offset,$E1421))*OFFSET($F$7,0,$E1421))/A50taxstdlife))</f>
        <v>0</v>
      </c>
      <c r="AN1421" s="251">
        <f ca="1">IF(A50taxstdlife="n/a","n/a",IF(AN$3&gt;(A50taxstdlife+$E1421),((INDEX('PTRM input'!$G$385:$P$434,A50offset,$E1421)-INDEX('PTRM input'!$G$277:$P$326,A50offset,$E1421))*OFFSET($F$7,0,$E1421))-SUM($G1421:AM1421),((INDEX('PTRM input'!$G$385:$P$434,A50offset,$E1421)-INDEX('PTRM input'!$G$277:$P$326,A50offset,$E1421))*OFFSET($F$7,0,$E1421))/A50taxstdlife))</f>
        <v>0</v>
      </c>
      <c r="AO1421" s="251">
        <f ca="1">IF(A50taxstdlife="n/a","n/a",IF(AO$3&gt;(A50taxstdlife+$E1421),((INDEX('PTRM input'!$G$385:$P$434,A50offset,$E1421)-INDEX('PTRM input'!$G$277:$P$326,A50offset,$E1421))*OFFSET($F$7,0,$E1421))-SUM($G1421:AN1421),((INDEX('PTRM input'!$G$385:$P$434,A50offset,$E1421)-INDEX('PTRM input'!$G$277:$P$326,A50offset,$E1421))*OFFSET($F$7,0,$E1421))/A50taxstdlife))</f>
        <v>0</v>
      </c>
      <c r="AP1421" s="251">
        <f ca="1">IF(A50taxstdlife="n/a","n/a",IF(AP$3&gt;(A50taxstdlife+$E1421),((INDEX('PTRM input'!$G$385:$P$434,A50offset,$E1421)-INDEX('PTRM input'!$G$277:$P$326,A50offset,$E1421))*OFFSET($F$7,0,$E1421))-SUM($G1421:AO1421),((INDEX('PTRM input'!$G$385:$P$434,A50offset,$E1421)-INDEX('PTRM input'!$G$277:$P$326,A50offset,$E1421))*OFFSET($F$7,0,$E1421))/A50taxstdlife))</f>
        <v>0</v>
      </c>
      <c r="AQ1421" s="251">
        <f ca="1">IF(A50taxstdlife="n/a","n/a",IF(AQ$3&gt;(A50taxstdlife+$E1421),((INDEX('PTRM input'!$G$385:$P$434,A50offset,$E1421)-INDEX('PTRM input'!$G$277:$P$326,A50offset,$E1421))*OFFSET($F$7,0,$E1421))-SUM($G1421:AP1421),((INDEX('PTRM input'!$G$385:$P$434,A50offset,$E1421)-INDEX('PTRM input'!$G$277:$P$326,A50offset,$E1421))*OFFSET($F$7,0,$E1421))/A50taxstdlife))</f>
        <v>0</v>
      </c>
      <c r="AR1421" s="251">
        <f ca="1">IF(A50taxstdlife="n/a","n/a",IF(AR$3&gt;(A50taxstdlife+$E1421),((INDEX('PTRM input'!$G$385:$P$434,A50offset,$E1421)-INDEX('PTRM input'!$G$277:$P$326,A50offset,$E1421))*OFFSET($F$7,0,$E1421))-SUM($G1421:AQ1421),((INDEX('PTRM input'!$G$385:$P$434,A50offset,$E1421)-INDEX('PTRM input'!$G$277:$P$326,A50offset,$E1421))*OFFSET($F$7,0,$E1421))/A50taxstdlife))</f>
        <v>0</v>
      </c>
      <c r="AS1421" s="251">
        <f ca="1">IF(A50taxstdlife="n/a","n/a",IF(AS$3&gt;(A50taxstdlife+$E1421),((INDEX('PTRM input'!$G$385:$P$434,A50offset,$E1421)-INDEX('PTRM input'!$G$277:$P$326,A50offset,$E1421))*OFFSET($F$7,0,$E1421))-SUM($G1421:AR1421),((INDEX('PTRM input'!$G$385:$P$434,A50offset,$E1421)-INDEX('PTRM input'!$G$277:$P$326,A50offset,$E1421))*OFFSET($F$7,0,$E1421))/A50taxstdlife))</f>
        <v>0</v>
      </c>
      <c r="AT1421" s="251">
        <f ca="1">IF(A50taxstdlife="n/a","n/a",IF(AT$3&gt;(A50taxstdlife+$E1421),((INDEX('PTRM input'!$G$385:$P$434,A50offset,$E1421)-INDEX('PTRM input'!$G$277:$P$326,A50offset,$E1421))*OFFSET($F$7,0,$E1421))-SUM($G1421:AS1421),((INDEX('PTRM input'!$G$385:$P$434,A50offset,$E1421)-INDEX('PTRM input'!$G$277:$P$326,A50offset,$E1421))*OFFSET($F$7,0,$E1421))/A50taxstdlife))</f>
        <v>0</v>
      </c>
      <c r="AU1421" s="251">
        <f ca="1">IF(A50taxstdlife="n/a","n/a",IF(AU$3&gt;(A50taxstdlife+$E1421),((INDEX('PTRM input'!$G$385:$P$434,A50offset,$E1421)-INDEX('PTRM input'!$G$277:$P$326,A50offset,$E1421))*OFFSET($F$7,0,$E1421))-SUM($G1421:AT1421),((INDEX('PTRM input'!$G$385:$P$434,A50offset,$E1421)-INDEX('PTRM input'!$G$277:$P$326,A50offset,$E1421))*OFFSET($F$7,0,$E1421))/A50taxstdlife))</f>
        <v>0</v>
      </c>
      <c r="AV1421" s="251">
        <f ca="1">IF(A50taxstdlife="n/a","n/a",IF(AV$3&gt;(A50taxstdlife+$E1421),((INDEX('PTRM input'!$G$385:$P$434,A50offset,$E1421)-INDEX('PTRM input'!$G$277:$P$326,A50offset,$E1421))*OFFSET($F$7,0,$E1421))-SUM($G1421:AU1421),((INDEX('PTRM input'!$G$385:$P$434,A50offset,$E1421)-INDEX('PTRM input'!$G$277:$P$326,A50offset,$E1421))*OFFSET($F$7,0,$E1421))/A50taxstdlife))</f>
        <v>0</v>
      </c>
      <c r="AW1421" s="251">
        <f ca="1">IF(A50taxstdlife="n/a","n/a",IF(AW$3&gt;(A50taxstdlife+$E1421),((INDEX('PTRM input'!$G$385:$P$434,A50offset,$E1421)-INDEX('PTRM input'!$G$277:$P$326,A50offset,$E1421))*OFFSET($F$7,0,$E1421))-SUM($G1421:AV1421),((INDEX('PTRM input'!$G$385:$P$434,A50offset,$E1421)-INDEX('PTRM input'!$G$277:$P$326,A50offset,$E1421))*OFFSET($F$7,0,$E1421))/A50taxstdlife))</f>
        <v>0</v>
      </c>
      <c r="AX1421" s="251">
        <f ca="1">IF(A50taxstdlife="n/a","n/a",IF(AX$3&gt;(A50taxstdlife+$E1421),((INDEX('PTRM input'!$G$385:$P$434,A50offset,$E1421)-INDEX('PTRM input'!$G$277:$P$326,A50offset,$E1421))*OFFSET($F$7,0,$E1421))-SUM($G1421:AW1421),((INDEX('PTRM input'!$G$385:$P$434,A50offset,$E1421)-INDEX('PTRM input'!$G$277:$P$326,A50offset,$E1421))*OFFSET($F$7,0,$E1421))/A50taxstdlife))</f>
        <v>0</v>
      </c>
      <c r="AY1421" s="251">
        <f ca="1">IF(A50taxstdlife="n/a","n/a",IF(AY$3&gt;(A50taxstdlife+$E1421),((INDEX('PTRM input'!$G$385:$P$434,A50offset,$E1421)-INDEX('PTRM input'!$G$277:$P$326,A50offset,$E1421))*OFFSET($F$7,0,$E1421))-SUM($G1421:AX1421),((INDEX('PTRM input'!$G$385:$P$434,A50offset,$E1421)-INDEX('PTRM input'!$G$277:$P$326,A50offset,$E1421))*OFFSET($F$7,0,$E1421))/A50taxstdlife))</f>
        <v>0</v>
      </c>
      <c r="AZ1421" s="251">
        <f ca="1">IF(A50taxstdlife="n/a","n/a",IF(AZ$3&gt;(A50taxstdlife+$E1421),((INDEX('PTRM input'!$G$385:$P$434,A50offset,$E1421)-INDEX('PTRM input'!$G$277:$P$326,A50offset,$E1421))*OFFSET($F$7,0,$E1421))-SUM($G1421:AY1421),((INDEX('PTRM input'!$G$385:$P$434,A50offset,$E1421)-INDEX('PTRM input'!$G$277:$P$326,A50offset,$E1421))*OFFSET($F$7,0,$E1421))/A50taxstdlife))</f>
        <v>0</v>
      </c>
      <c r="BA1421" s="251">
        <f ca="1">IF(A50taxstdlife="n/a","n/a",IF(BA$3&gt;(A50taxstdlife+$E1421),((INDEX('PTRM input'!$G$385:$P$434,A50offset,$E1421)-INDEX('PTRM input'!$G$277:$P$326,A50offset,$E1421))*OFFSET($F$7,0,$E1421))-SUM($G1421:AZ1421),((INDEX('PTRM input'!$G$385:$P$434,A50offset,$E1421)-INDEX('PTRM input'!$G$277:$P$326,A50offset,$E1421))*OFFSET($F$7,0,$E1421))/A50taxstdlife))</f>
        <v>0</v>
      </c>
      <c r="BB1421" s="251">
        <f ca="1">IF(A50taxstdlife="n/a","n/a",IF(BB$3&gt;(A50taxstdlife+$E1421),((INDEX('PTRM input'!$G$385:$P$434,A50offset,$E1421)-INDEX('PTRM input'!$G$277:$P$326,A50offset,$E1421))*OFFSET($F$7,0,$E1421))-SUM($G1421:BA1421),((INDEX('PTRM input'!$G$385:$P$434,A50offset,$E1421)-INDEX('PTRM input'!$G$277:$P$326,A50offset,$E1421))*OFFSET($F$7,0,$E1421))/A50taxstdlife))</f>
        <v>0</v>
      </c>
      <c r="BC1421" s="251">
        <f ca="1">IF(A50taxstdlife="n/a","n/a",IF(BC$3&gt;(A50taxstdlife+$E1421),((INDEX('PTRM input'!$G$385:$P$434,A50offset,$E1421)-INDEX('PTRM input'!$G$277:$P$326,A50offset,$E1421))*OFFSET($F$7,0,$E1421))-SUM($G1421:BB1421),((INDEX('PTRM input'!$G$385:$P$434,A50offset,$E1421)-INDEX('PTRM input'!$G$277:$P$326,A50offset,$E1421))*OFFSET($F$7,0,$E1421))/A50taxstdlife))</f>
        <v>0</v>
      </c>
      <c r="BD1421" s="251">
        <f ca="1">IF(A50taxstdlife="n/a","n/a",IF(BD$3&gt;(A50taxstdlife+$E1421),((INDEX('PTRM input'!$G$385:$P$434,A50offset,$E1421)-INDEX('PTRM input'!$G$277:$P$326,A50offset,$E1421))*OFFSET($F$7,0,$E1421))-SUM($G1421:BC1421),((INDEX('PTRM input'!$G$385:$P$434,A50offset,$E1421)-INDEX('PTRM input'!$G$277:$P$326,A50offset,$E1421))*OFFSET($F$7,0,$E1421))/A50taxstdlife))</f>
        <v>0</v>
      </c>
      <c r="BE1421" s="251">
        <f ca="1">IF(A50taxstdlife="n/a","n/a",IF(BE$3&gt;(A50taxstdlife+$E1421),((INDEX('PTRM input'!$G$385:$P$434,A50offset,$E1421)-INDEX('PTRM input'!$G$277:$P$326,A50offset,$E1421))*OFFSET($F$7,0,$E1421))-SUM($G1421:BD1421),((INDEX('PTRM input'!$G$385:$P$434,A50offset,$E1421)-INDEX('PTRM input'!$G$277:$P$326,A50offset,$E1421))*OFFSET($F$7,0,$E1421))/A50taxstdlife))</f>
        <v>0</v>
      </c>
      <c r="BF1421" s="251">
        <f ca="1">IF(A50taxstdlife="n/a","n/a",IF(BF$3&gt;(A50taxstdlife+$E1421),((INDEX('PTRM input'!$G$385:$P$434,A50offset,$E1421)-INDEX('PTRM input'!$G$277:$P$326,A50offset,$E1421))*OFFSET($F$7,0,$E1421))-SUM($G1421:BE1421),((INDEX('PTRM input'!$G$385:$P$434,A50offset,$E1421)-INDEX('PTRM input'!$G$277:$P$326,A50offset,$E1421))*OFFSET($F$7,0,$E1421))/A50taxstdlife))</f>
        <v>0</v>
      </c>
      <c r="BG1421" s="251">
        <f ca="1">IF(A50taxstdlife="n/a","n/a",IF(BG$3&gt;(A50taxstdlife+$E1421),((INDEX('PTRM input'!$G$385:$P$434,A50offset,$E1421)-INDEX('PTRM input'!$G$277:$P$326,A50offset,$E1421))*OFFSET($F$7,0,$E1421))-SUM($G1421:BF1421),((INDEX('PTRM input'!$G$385:$P$434,A50offset,$E1421)-INDEX('PTRM input'!$G$277:$P$326,A50offset,$E1421))*OFFSET($F$7,0,$E1421))/A50taxstdlife))</f>
        <v>0</v>
      </c>
      <c r="BH1421" s="251">
        <f ca="1">IF(A50taxstdlife="n/a","n/a",IF(BH$3&gt;(A50taxstdlife+$E1421),((INDEX('PTRM input'!$G$385:$P$434,A50offset,$E1421)-INDEX('PTRM input'!$G$277:$P$326,A50offset,$E1421))*OFFSET($F$7,0,$E1421))-SUM($G1421:BG1421),((INDEX('PTRM input'!$G$385:$P$434,A50offset,$E1421)-INDEX('PTRM input'!$G$277:$P$326,A50offset,$E1421))*OFFSET($F$7,0,$E1421))/A50taxstdlife))</f>
        <v>0</v>
      </c>
      <c r="BI1421" s="251">
        <f ca="1">IF(A50taxstdlife="n/a","n/a",IF(BI$3&gt;(A50taxstdlife+$E1421),((INDEX('PTRM input'!$G$385:$P$434,A50offset,$E1421)-INDEX('PTRM input'!$G$277:$P$326,A50offset,$E1421))*OFFSET($F$7,0,$E1421))-SUM($G1421:BH1421),((INDEX('PTRM input'!$G$385:$P$434,A50offset,$E1421)-INDEX('PTRM input'!$G$277:$P$326,A50offset,$E1421))*OFFSET($F$7,0,$E1421))/A50taxstdlife))</f>
        <v>0</v>
      </c>
      <c r="BJ1421" s="163"/>
      <c r="BK1421" s="116"/>
      <c r="BL1421" s="116"/>
      <c r="BM1421" s="116"/>
    </row>
    <row r="1422" spans="1:65" ht="12.75" customHeight="1" outlineLevel="2">
      <c r="A1422" s="116"/>
      <c r="B1422" s="19"/>
      <c r="C1422" s="18"/>
      <c r="D1422" s="760"/>
      <c r="E1422" s="86">
        <v>4</v>
      </c>
      <c r="F1422" s="356"/>
      <c r="G1422" s="434"/>
      <c r="H1422" s="435"/>
      <c r="I1422" s="435"/>
      <c r="J1422" s="619"/>
      <c r="K1422" s="251">
        <f ca="1">IF(A50taxstdlife="n/a","n/a",IF(K$3&gt;(A50taxstdlife+$E1422),((INDEX('PTRM input'!$G$385:$P$434,A50offset,$E1422)-INDEX('PTRM input'!$G$277:$P$326,A50offset,$E1422))*OFFSET($F$7,0,$E1422))-SUM($G1422:J1422),((INDEX('PTRM input'!$G$385:$P$434,A50offset,$E1422)-INDEX('PTRM input'!$G$277:$P$326,A50offset,$E1422))*OFFSET($F$7,0,$E1422))/A50taxstdlife))</f>
        <v>0</v>
      </c>
      <c r="L1422" s="251">
        <f ca="1">IF(A50taxstdlife="n/a","n/a",IF(L$3&gt;(A50taxstdlife+$E1422),((INDEX('PTRM input'!$G$385:$P$434,A50offset,$E1422)-INDEX('PTRM input'!$G$277:$P$326,A50offset,$E1422))*OFFSET($F$7,0,$E1422))-SUM($G1422:K1422),((INDEX('PTRM input'!$G$385:$P$434,A50offset,$E1422)-INDEX('PTRM input'!$G$277:$P$326,A50offset,$E1422))*OFFSET($F$7,0,$E1422))/A50taxstdlife))</f>
        <v>0</v>
      </c>
      <c r="M1422" s="251">
        <f ca="1">IF(A50taxstdlife="n/a","n/a",IF(M$3&gt;(A50taxstdlife+$E1422),((INDEX('PTRM input'!$G$385:$P$434,A50offset,$E1422)-INDEX('PTRM input'!$G$277:$P$326,A50offset,$E1422))*OFFSET($F$7,0,$E1422))-SUM($G1422:L1422),((INDEX('PTRM input'!$G$385:$P$434,A50offset,$E1422)-INDEX('PTRM input'!$G$277:$P$326,A50offset,$E1422))*OFFSET($F$7,0,$E1422))/A50taxstdlife))</f>
        <v>0</v>
      </c>
      <c r="N1422" s="251">
        <f ca="1">IF(A50taxstdlife="n/a","n/a",IF(N$3&gt;(A50taxstdlife+$E1422),((INDEX('PTRM input'!$G$385:$P$434,A50offset,$E1422)-INDEX('PTRM input'!$G$277:$P$326,A50offset,$E1422))*OFFSET($F$7,0,$E1422))-SUM($G1422:M1422),((INDEX('PTRM input'!$G$385:$P$434,A50offset,$E1422)-INDEX('PTRM input'!$G$277:$P$326,A50offset,$E1422))*OFFSET($F$7,0,$E1422))/A50taxstdlife))</f>
        <v>0</v>
      </c>
      <c r="O1422" s="251">
        <f ca="1">IF(A50taxstdlife="n/a","n/a",IF(O$3&gt;(A50taxstdlife+$E1422),((INDEX('PTRM input'!$G$385:$P$434,A50offset,$E1422)-INDEX('PTRM input'!$G$277:$P$326,A50offset,$E1422))*OFFSET($F$7,0,$E1422))-SUM($G1422:N1422),((INDEX('PTRM input'!$G$385:$P$434,A50offset,$E1422)-INDEX('PTRM input'!$G$277:$P$326,A50offset,$E1422))*OFFSET($F$7,0,$E1422))/A50taxstdlife))</f>
        <v>0</v>
      </c>
      <c r="P1422" s="251">
        <f ca="1">IF(A50taxstdlife="n/a","n/a",IF(P$3&gt;(A50taxstdlife+$E1422),((INDEX('PTRM input'!$G$385:$P$434,A50offset,$E1422)-INDEX('PTRM input'!$G$277:$P$326,A50offset,$E1422))*OFFSET($F$7,0,$E1422))-SUM($G1422:O1422),((INDEX('PTRM input'!$G$385:$P$434,A50offset,$E1422)-INDEX('PTRM input'!$G$277:$P$326,A50offset,$E1422))*OFFSET($F$7,0,$E1422))/A50taxstdlife))</f>
        <v>0</v>
      </c>
      <c r="Q1422" s="251">
        <f ca="1">IF(A50taxstdlife="n/a","n/a",IF(Q$3&gt;(A50taxstdlife+$E1422),((INDEX('PTRM input'!$G$385:$P$434,A50offset,$E1422)-INDEX('PTRM input'!$G$277:$P$326,A50offset,$E1422))*OFFSET($F$7,0,$E1422))-SUM($G1422:P1422),((INDEX('PTRM input'!$G$385:$P$434,A50offset,$E1422)-INDEX('PTRM input'!$G$277:$P$326,A50offset,$E1422))*OFFSET($F$7,0,$E1422))/A50taxstdlife))</f>
        <v>0</v>
      </c>
      <c r="R1422" s="251">
        <f ca="1">IF(A50taxstdlife="n/a","n/a",IF(R$3&gt;(A50taxstdlife+$E1422),((INDEX('PTRM input'!$G$385:$P$434,A50offset,$E1422)-INDEX('PTRM input'!$G$277:$P$326,A50offset,$E1422))*OFFSET($F$7,0,$E1422))-SUM($G1422:Q1422),((INDEX('PTRM input'!$G$385:$P$434,A50offset,$E1422)-INDEX('PTRM input'!$G$277:$P$326,A50offset,$E1422))*OFFSET($F$7,0,$E1422))/A50taxstdlife))</f>
        <v>0</v>
      </c>
      <c r="S1422" s="251">
        <f ca="1">IF(A50taxstdlife="n/a","n/a",IF(S$3&gt;(A50taxstdlife+$E1422),((INDEX('PTRM input'!$G$385:$P$434,A50offset,$E1422)-INDEX('PTRM input'!$G$277:$P$326,A50offset,$E1422))*OFFSET($F$7,0,$E1422))-SUM($G1422:R1422),((INDEX('PTRM input'!$G$385:$P$434,A50offset,$E1422)-INDEX('PTRM input'!$G$277:$P$326,A50offset,$E1422))*OFFSET($F$7,0,$E1422))/A50taxstdlife))</f>
        <v>0</v>
      </c>
      <c r="T1422" s="251">
        <f ca="1">IF(A50taxstdlife="n/a","n/a",IF(T$3&gt;(A50taxstdlife+$E1422),((INDEX('PTRM input'!$G$385:$P$434,A50offset,$E1422)-INDEX('PTRM input'!$G$277:$P$326,A50offset,$E1422))*OFFSET($F$7,0,$E1422))-SUM($G1422:S1422),((INDEX('PTRM input'!$G$385:$P$434,A50offset,$E1422)-INDEX('PTRM input'!$G$277:$P$326,A50offset,$E1422))*OFFSET($F$7,0,$E1422))/A50taxstdlife))</f>
        <v>0</v>
      </c>
      <c r="U1422" s="251">
        <f ca="1">IF(A50taxstdlife="n/a","n/a",IF(U$3&gt;(A50taxstdlife+$E1422),((INDEX('PTRM input'!$G$385:$P$434,A50offset,$E1422)-INDEX('PTRM input'!$G$277:$P$326,A50offset,$E1422))*OFFSET($F$7,0,$E1422))-SUM($G1422:T1422),((INDEX('PTRM input'!$G$385:$P$434,A50offset,$E1422)-INDEX('PTRM input'!$G$277:$P$326,A50offset,$E1422))*OFFSET($F$7,0,$E1422))/A50taxstdlife))</f>
        <v>0</v>
      </c>
      <c r="V1422" s="251">
        <f ca="1">IF(A50taxstdlife="n/a","n/a",IF(V$3&gt;(A50taxstdlife+$E1422),((INDEX('PTRM input'!$G$385:$P$434,A50offset,$E1422)-INDEX('PTRM input'!$G$277:$P$326,A50offset,$E1422))*OFFSET($F$7,0,$E1422))-SUM($G1422:U1422),((INDEX('PTRM input'!$G$385:$P$434,A50offset,$E1422)-INDEX('PTRM input'!$G$277:$P$326,A50offset,$E1422))*OFFSET($F$7,0,$E1422))/A50taxstdlife))</f>
        <v>0</v>
      </c>
      <c r="W1422" s="251">
        <f ca="1">IF(A50taxstdlife="n/a","n/a",IF(W$3&gt;(A50taxstdlife+$E1422),((INDEX('PTRM input'!$G$385:$P$434,A50offset,$E1422)-INDEX('PTRM input'!$G$277:$P$326,A50offset,$E1422))*OFFSET($F$7,0,$E1422))-SUM($G1422:V1422),((INDEX('PTRM input'!$G$385:$P$434,A50offset,$E1422)-INDEX('PTRM input'!$G$277:$P$326,A50offset,$E1422))*OFFSET($F$7,0,$E1422))/A50taxstdlife))</f>
        <v>0</v>
      </c>
      <c r="X1422" s="251">
        <f ca="1">IF(A50taxstdlife="n/a","n/a",IF(X$3&gt;(A50taxstdlife+$E1422),((INDEX('PTRM input'!$G$385:$P$434,A50offset,$E1422)-INDEX('PTRM input'!$G$277:$P$326,A50offset,$E1422))*OFFSET($F$7,0,$E1422))-SUM($G1422:W1422),((INDEX('PTRM input'!$G$385:$P$434,A50offset,$E1422)-INDEX('PTRM input'!$G$277:$P$326,A50offset,$E1422))*OFFSET($F$7,0,$E1422))/A50taxstdlife))</f>
        <v>0</v>
      </c>
      <c r="Y1422" s="251">
        <f ca="1">IF(A50taxstdlife="n/a","n/a",IF(Y$3&gt;(A50taxstdlife+$E1422),((INDEX('PTRM input'!$G$385:$P$434,A50offset,$E1422)-INDEX('PTRM input'!$G$277:$P$326,A50offset,$E1422))*OFFSET($F$7,0,$E1422))-SUM($G1422:X1422),((INDEX('PTRM input'!$G$385:$P$434,A50offset,$E1422)-INDEX('PTRM input'!$G$277:$P$326,A50offset,$E1422))*OFFSET($F$7,0,$E1422))/A50taxstdlife))</f>
        <v>0</v>
      </c>
      <c r="Z1422" s="251">
        <f ca="1">IF(A50taxstdlife="n/a","n/a",IF(Z$3&gt;(A50taxstdlife+$E1422),((INDEX('PTRM input'!$G$385:$P$434,A50offset,$E1422)-INDEX('PTRM input'!$G$277:$P$326,A50offset,$E1422))*OFFSET($F$7,0,$E1422))-SUM($G1422:Y1422),((INDEX('PTRM input'!$G$385:$P$434,A50offset,$E1422)-INDEX('PTRM input'!$G$277:$P$326,A50offset,$E1422))*OFFSET($F$7,0,$E1422))/A50taxstdlife))</f>
        <v>0</v>
      </c>
      <c r="AA1422" s="251">
        <f ca="1">IF(A50taxstdlife="n/a","n/a",IF(AA$3&gt;(A50taxstdlife+$E1422),((INDEX('PTRM input'!$G$385:$P$434,A50offset,$E1422)-INDEX('PTRM input'!$G$277:$P$326,A50offset,$E1422))*OFFSET($F$7,0,$E1422))-SUM($G1422:Z1422),((INDEX('PTRM input'!$G$385:$P$434,A50offset,$E1422)-INDEX('PTRM input'!$G$277:$P$326,A50offset,$E1422))*OFFSET($F$7,0,$E1422))/A50taxstdlife))</f>
        <v>0</v>
      </c>
      <c r="AB1422" s="251">
        <f ca="1">IF(A50taxstdlife="n/a","n/a",IF(AB$3&gt;(A50taxstdlife+$E1422),((INDEX('PTRM input'!$G$385:$P$434,A50offset,$E1422)-INDEX('PTRM input'!$G$277:$P$326,A50offset,$E1422))*OFFSET($F$7,0,$E1422))-SUM($G1422:AA1422),((INDEX('PTRM input'!$G$385:$P$434,A50offset,$E1422)-INDEX('PTRM input'!$G$277:$P$326,A50offset,$E1422))*OFFSET($F$7,0,$E1422))/A50taxstdlife))</f>
        <v>0</v>
      </c>
      <c r="AC1422" s="251">
        <f ca="1">IF(A50taxstdlife="n/a","n/a",IF(AC$3&gt;(A50taxstdlife+$E1422),((INDEX('PTRM input'!$G$385:$P$434,A50offset,$E1422)-INDEX('PTRM input'!$G$277:$P$326,A50offset,$E1422))*OFFSET($F$7,0,$E1422))-SUM($G1422:AB1422),((INDEX('PTRM input'!$G$385:$P$434,A50offset,$E1422)-INDEX('PTRM input'!$G$277:$P$326,A50offset,$E1422))*OFFSET($F$7,0,$E1422))/A50taxstdlife))</f>
        <v>0</v>
      </c>
      <c r="AD1422" s="251">
        <f ca="1">IF(A50taxstdlife="n/a","n/a",IF(AD$3&gt;(A50taxstdlife+$E1422),((INDEX('PTRM input'!$G$385:$P$434,A50offset,$E1422)-INDEX('PTRM input'!$G$277:$P$326,A50offset,$E1422))*OFFSET($F$7,0,$E1422))-SUM($G1422:AC1422),((INDEX('PTRM input'!$G$385:$P$434,A50offset,$E1422)-INDEX('PTRM input'!$G$277:$P$326,A50offset,$E1422))*OFFSET($F$7,0,$E1422))/A50taxstdlife))</f>
        <v>0</v>
      </c>
      <c r="AE1422" s="251">
        <f ca="1">IF(A50taxstdlife="n/a","n/a",IF(AE$3&gt;(A50taxstdlife+$E1422),((INDEX('PTRM input'!$G$385:$P$434,A50offset,$E1422)-INDEX('PTRM input'!$G$277:$P$326,A50offset,$E1422))*OFFSET($F$7,0,$E1422))-SUM($G1422:AD1422),((INDEX('PTRM input'!$G$385:$P$434,A50offset,$E1422)-INDEX('PTRM input'!$G$277:$P$326,A50offset,$E1422))*OFFSET($F$7,0,$E1422))/A50taxstdlife))</f>
        <v>0</v>
      </c>
      <c r="AF1422" s="251">
        <f ca="1">IF(A50taxstdlife="n/a","n/a",IF(AF$3&gt;(A50taxstdlife+$E1422),((INDEX('PTRM input'!$G$385:$P$434,A50offset,$E1422)-INDEX('PTRM input'!$G$277:$P$326,A50offset,$E1422))*OFFSET($F$7,0,$E1422))-SUM($G1422:AE1422),((INDEX('PTRM input'!$G$385:$P$434,A50offset,$E1422)-INDEX('PTRM input'!$G$277:$P$326,A50offset,$E1422))*OFFSET($F$7,0,$E1422))/A50taxstdlife))</f>
        <v>0</v>
      </c>
      <c r="AG1422" s="251">
        <f ca="1">IF(A50taxstdlife="n/a","n/a",IF(AG$3&gt;(A50taxstdlife+$E1422),((INDEX('PTRM input'!$G$385:$P$434,A50offset,$E1422)-INDEX('PTRM input'!$G$277:$P$326,A50offset,$E1422))*OFFSET($F$7,0,$E1422))-SUM($G1422:AF1422),((INDEX('PTRM input'!$G$385:$P$434,A50offset,$E1422)-INDEX('PTRM input'!$G$277:$P$326,A50offset,$E1422))*OFFSET($F$7,0,$E1422))/A50taxstdlife))</f>
        <v>0</v>
      </c>
      <c r="AH1422" s="251">
        <f ca="1">IF(A50taxstdlife="n/a","n/a",IF(AH$3&gt;(A50taxstdlife+$E1422),((INDEX('PTRM input'!$G$385:$P$434,A50offset,$E1422)-INDEX('PTRM input'!$G$277:$P$326,A50offset,$E1422))*OFFSET($F$7,0,$E1422))-SUM($G1422:AG1422),((INDEX('PTRM input'!$G$385:$P$434,A50offset,$E1422)-INDEX('PTRM input'!$G$277:$P$326,A50offset,$E1422))*OFFSET($F$7,0,$E1422))/A50taxstdlife))</f>
        <v>0</v>
      </c>
      <c r="AI1422" s="251">
        <f ca="1">IF(A50taxstdlife="n/a","n/a",IF(AI$3&gt;(A50taxstdlife+$E1422),((INDEX('PTRM input'!$G$385:$P$434,A50offset,$E1422)-INDEX('PTRM input'!$G$277:$P$326,A50offset,$E1422))*OFFSET($F$7,0,$E1422))-SUM($G1422:AH1422),((INDEX('PTRM input'!$G$385:$P$434,A50offset,$E1422)-INDEX('PTRM input'!$G$277:$P$326,A50offset,$E1422))*OFFSET($F$7,0,$E1422))/A50taxstdlife))</f>
        <v>0</v>
      </c>
      <c r="AJ1422" s="251">
        <f ca="1">IF(A50taxstdlife="n/a","n/a",IF(AJ$3&gt;(A50taxstdlife+$E1422),((INDEX('PTRM input'!$G$385:$P$434,A50offset,$E1422)-INDEX('PTRM input'!$G$277:$P$326,A50offset,$E1422))*OFFSET($F$7,0,$E1422))-SUM($G1422:AI1422),((INDEX('PTRM input'!$G$385:$P$434,A50offset,$E1422)-INDEX('PTRM input'!$G$277:$P$326,A50offset,$E1422))*OFFSET($F$7,0,$E1422))/A50taxstdlife))</f>
        <v>0</v>
      </c>
      <c r="AK1422" s="251">
        <f ca="1">IF(A50taxstdlife="n/a","n/a",IF(AK$3&gt;(A50taxstdlife+$E1422),((INDEX('PTRM input'!$G$385:$P$434,A50offset,$E1422)-INDEX('PTRM input'!$G$277:$P$326,A50offset,$E1422))*OFFSET($F$7,0,$E1422))-SUM($G1422:AJ1422),((INDEX('PTRM input'!$G$385:$P$434,A50offset,$E1422)-INDEX('PTRM input'!$G$277:$P$326,A50offset,$E1422))*OFFSET($F$7,0,$E1422))/A50taxstdlife))</f>
        <v>0</v>
      </c>
      <c r="AL1422" s="251">
        <f ca="1">IF(A50taxstdlife="n/a","n/a",IF(AL$3&gt;(A50taxstdlife+$E1422),((INDEX('PTRM input'!$G$385:$P$434,A50offset,$E1422)-INDEX('PTRM input'!$G$277:$P$326,A50offset,$E1422))*OFFSET($F$7,0,$E1422))-SUM($G1422:AK1422),((INDEX('PTRM input'!$G$385:$P$434,A50offset,$E1422)-INDEX('PTRM input'!$G$277:$P$326,A50offset,$E1422))*OFFSET($F$7,0,$E1422))/A50taxstdlife))</f>
        <v>0</v>
      </c>
      <c r="AM1422" s="251">
        <f ca="1">IF(A50taxstdlife="n/a","n/a",IF(AM$3&gt;(A50taxstdlife+$E1422),((INDEX('PTRM input'!$G$385:$P$434,A50offset,$E1422)-INDEX('PTRM input'!$G$277:$P$326,A50offset,$E1422))*OFFSET($F$7,0,$E1422))-SUM($G1422:AL1422),((INDEX('PTRM input'!$G$385:$P$434,A50offset,$E1422)-INDEX('PTRM input'!$G$277:$P$326,A50offset,$E1422))*OFFSET($F$7,0,$E1422))/A50taxstdlife))</f>
        <v>0</v>
      </c>
      <c r="AN1422" s="251">
        <f ca="1">IF(A50taxstdlife="n/a","n/a",IF(AN$3&gt;(A50taxstdlife+$E1422),((INDEX('PTRM input'!$G$385:$P$434,A50offset,$E1422)-INDEX('PTRM input'!$G$277:$P$326,A50offset,$E1422))*OFFSET($F$7,0,$E1422))-SUM($G1422:AM1422),((INDEX('PTRM input'!$G$385:$P$434,A50offset,$E1422)-INDEX('PTRM input'!$G$277:$P$326,A50offset,$E1422))*OFFSET($F$7,0,$E1422))/A50taxstdlife))</f>
        <v>0</v>
      </c>
      <c r="AO1422" s="251">
        <f ca="1">IF(A50taxstdlife="n/a","n/a",IF(AO$3&gt;(A50taxstdlife+$E1422),((INDEX('PTRM input'!$G$385:$P$434,A50offset,$E1422)-INDEX('PTRM input'!$G$277:$P$326,A50offset,$E1422))*OFFSET($F$7,0,$E1422))-SUM($G1422:AN1422),((INDEX('PTRM input'!$G$385:$P$434,A50offset,$E1422)-INDEX('PTRM input'!$G$277:$P$326,A50offset,$E1422))*OFFSET($F$7,0,$E1422))/A50taxstdlife))</f>
        <v>0</v>
      </c>
      <c r="AP1422" s="251">
        <f ca="1">IF(A50taxstdlife="n/a","n/a",IF(AP$3&gt;(A50taxstdlife+$E1422),((INDEX('PTRM input'!$G$385:$P$434,A50offset,$E1422)-INDEX('PTRM input'!$G$277:$P$326,A50offset,$E1422))*OFFSET($F$7,0,$E1422))-SUM($G1422:AO1422),((INDEX('PTRM input'!$G$385:$P$434,A50offset,$E1422)-INDEX('PTRM input'!$G$277:$P$326,A50offset,$E1422))*OFFSET($F$7,0,$E1422))/A50taxstdlife))</f>
        <v>0</v>
      </c>
      <c r="AQ1422" s="251">
        <f ca="1">IF(A50taxstdlife="n/a","n/a",IF(AQ$3&gt;(A50taxstdlife+$E1422),((INDEX('PTRM input'!$G$385:$P$434,A50offset,$E1422)-INDEX('PTRM input'!$G$277:$P$326,A50offset,$E1422))*OFFSET($F$7,0,$E1422))-SUM($G1422:AP1422),((INDEX('PTRM input'!$G$385:$P$434,A50offset,$E1422)-INDEX('PTRM input'!$G$277:$P$326,A50offset,$E1422))*OFFSET($F$7,0,$E1422))/A50taxstdlife))</f>
        <v>0</v>
      </c>
      <c r="AR1422" s="251">
        <f ca="1">IF(A50taxstdlife="n/a","n/a",IF(AR$3&gt;(A50taxstdlife+$E1422),((INDEX('PTRM input'!$G$385:$P$434,A50offset,$E1422)-INDEX('PTRM input'!$G$277:$P$326,A50offset,$E1422))*OFFSET($F$7,0,$E1422))-SUM($G1422:AQ1422),((INDEX('PTRM input'!$G$385:$P$434,A50offset,$E1422)-INDEX('PTRM input'!$G$277:$P$326,A50offset,$E1422))*OFFSET($F$7,0,$E1422))/A50taxstdlife))</f>
        <v>0</v>
      </c>
      <c r="AS1422" s="251">
        <f ca="1">IF(A50taxstdlife="n/a","n/a",IF(AS$3&gt;(A50taxstdlife+$E1422),((INDEX('PTRM input'!$G$385:$P$434,A50offset,$E1422)-INDEX('PTRM input'!$G$277:$P$326,A50offset,$E1422))*OFFSET($F$7,0,$E1422))-SUM($G1422:AR1422),((INDEX('PTRM input'!$G$385:$P$434,A50offset,$E1422)-INDEX('PTRM input'!$G$277:$P$326,A50offset,$E1422))*OFFSET($F$7,0,$E1422))/A50taxstdlife))</f>
        <v>0</v>
      </c>
      <c r="AT1422" s="251">
        <f ca="1">IF(A50taxstdlife="n/a","n/a",IF(AT$3&gt;(A50taxstdlife+$E1422),((INDEX('PTRM input'!$G$385:$P$434,A50offset,$E1422)-INDEX('PTRM input'!$G$277:$P$326,A50offset,$E1422))*OFFSET($F$7,0,$E1422))-SUM($G1422:AS1422),((INDEX('PTRM input'!$G$385:$P$434,A50offset,$E1422)-INDEX('PTRM input'!$G$277:$P$326,A50offset,$E1422))*OFFSET($F$7,0,$E1422))/A50taxstdlife))</f>
        <v>0</v>
      </c>
      <c r="AU1422" s="251">
        <f ca="1">IF(A50taxstdlife="n/a","n/a",IF(AU$3&gt;(A50taxstdlife+$E1422),((INDEX('PTRM input'!$G$385:$P$434,A50offset,$E1422)-INDEX('PTRM input'!$G$277:$P$326,A50offset,$E1422))*OFFSET($F$7,0,$E1422))-SUM($G1422:AT1422),((INDEX('PTRM input'!$G$385:$P$434,A50offset,$E1422)-INDEX('PTRM input'!$G$277:$P$326,A50offset,$E1422))*OFFSET($F$7,0,$E1422))/A50taxstdlife))</f>
        <v>0</v>
      </c>
      <c r="AV1422" s="251">
        <f ca="1">IF(A50taxstdlife="n/a","n/a",IF(AV$3&gt;(A50taxstdlife+$E1422),((INDEX('PTRM input'!$G$385:$P$434,A50offset,$E1422)-INDEX('PTRM input'!$G$277:$P$326,A50offset,$E1422))*OFFSET($F$7,0,$E1422))-SUM($G1422:AU1422),((INDEX('PTRM input'!$G$385:$P$434,A50offset,$E1422)-INDEX('PTRM input'!$G$277:$P$326,A50offset,$E1422))*OFFSET($F$7,0,$E1422))/A50taxstdlife))</f>
        <v>0</v>
      </c>
      <c r="AW1422" s="251">
        <f ca="1">IF(A50taxstdlife="n/a","n/a",IF(AW$3&gt;(A50taxstdlife+$E1422),((INDEX('PTRM input'!$G$385:$P$434,A50offset,$E1422)-INDEX('PTRM input'!$G$277:$P$326,A50offset,$E1422))*OFFSET($F$7,0,$E1422))-SUM($G1422:AV1422),((INDEX('PTRM input'!$G$385:$P$434,A50offset,$E1422)-INDEX('PTRM input'!$G$277:$P$326,A50offset,$E1422))*OFFSET($F$7,0,$E1422))/A50taxstdlife))</f>
        <v>0</v>
      </c>
      <c r="AX1422" s="251">
        <f ca="1">IF(A50taxstdlife="n/a","n/a",IF(AX$3&gt;(A50taxstdlife+$E1422),((INDEX('PTRM input'!$G$385:$P$434,A50offset,$E1422)-INDEX('PTRM input'!$G$277:$P$326,A50offset,$E1422))*OFFSET($F$7,0,$E1422))-SUM($G1422:AW1422),((INDEX('PTRM input'!$G$385:$P$434,A50offset,$E1422)-INDEX('PTRM input'!$G$277:$P$326,A50offset,$E1422))*OFFSET($F$7,0,$E1422))/A50taxstdlife))</f>
        <v>0</v>
      </c>
      <c r="AY1422" s="251">
        <f ca="1">IF(A50taxstdlife="n/a","n/a",IF(AY$3&gt;(A50taxstdlife+$E1422),((INDEX('PTRM input'!$G$385:$P$434,A50offset,$E1422)-INDEX('PTRM input'!$G$277:$P$326,A50offset,$E1422))*OFFSET($F$7,0,$E1422))-SUM($G1422:AX1422),((INDEX('PTRM input'!$G$385:$P$434,A50offset,$E1422)-INDEX('PTRM input'!$G$277:$P$326,A50offset,$E1422))*OFFSET($F$7,0,$E1422))/A50taxstdlife))</f>
        <v>0</v>
      </c>
      <c r="AZ1422" s="251">
        <f ca="1">IF(A50taxstdlife="n/a","n/a",IF(AZ$3&gt;(A50taxstdlife+$E1422),((INDEX('PTRM input'!$G$385:$P$434,A50offset,$E1422)-INDEX('PTRM input'!$G$277:$P$326,A50offset,$E1422))*OFFSET($F$7,0,$E1422))-SUM($G1422:AY1422),((INDEX('PTRM input'!$G$385:$P$434,A50offset,$E1422)-INDEX('PTRM input'!$G$277:$P$326,A50offset,$E1422))*OFFSET($F$7,0,$E1422))/A50taxstdlife))</f>
        <v>0</v>
      </c>
      <c r="BA1422" s="251">
        <f ca="1">IF(A50taxstdlife="n/a","n/a",IF(BA$3&gt;(A50taxstdlife+$E1422),((INDEX('PTRM input'!$G$385:$P$434,A50offset,$E1422)-INDEX('PTRM input'!$G$277:$P$326,A50offset,$E1422))*OFFSET($F$7,0,$E1422))-SUM($G1422:AZ1422),((INDEX('PTRM input'!$G$385:$P$434,A50offset,$E1422)-INDEX('PTRM input'!$G$277:$P$326,A50offset,$E1422))*OFFSET($F$7,0,$E1422))/A50taxstdlife))</f>
        <v>0</v>
      </c>
      <c r="BB1422" s="251">
        <f ca="1">IF(A50taxstdlife="n/a","n/a",IF(BB$3&gt;(A50taxstdlife+$E1422),((INDEX('PTRM input'!$G$385:$P$434,A50offset,$E1422)-INDEX('PTRM input'!$G$277:$P$326,A50offset,$E1422))*OFFSET($F$7,0,$E1422))-SUM($G1422:BA1422),((INDEX('PTRM input'!$G$385:$P$434,A50offset,$E1422)-INDEX('PTRM input'!$G$277:$P$326,A50offset,$E1422))*OFFSET($F$7,0,$E1422))/A50taxstdlife))</f>
        <v>0</v>
      </c>
      <c r="BC1422" s="251">
        <f ca="1">IF(A50taxstdlife="n/a","n/a",IF(BC$3&gt;(A50taxstdlife+$E1422),((INDEX('PTRM input'!$G$385:$P$434,A50offset,$E1422)-INDEX('PTRM input'!$G$277:$P$326,A50offset,$E1422))*OFFSET($F$7,0,$E1422))-SUM($G1422:BB1422),((INDEX('PTRM input'!$G$385:$P$434,A50offset,$E1422)-INDEX('PTRM input'!$G$277:$P$326,A50offset,$E1422))*OFFSET($F$7,0,$E1422))/A50taxstdlife))</f>
        <v>0</v>
      </c>
      <c r="BD1422" s="251">
        <f ca="1">IF(A50taxstdlife="n/a","n/a",IF(BD$3&gt;(A50taxstdlife+$E1422),((INDEX('PTRM input'!$G$385:$P$434,A50offset,$E1422)-INDEX('PTRM input'!$G$277:$P$326,A50offset,$E1422))*OFFSET($F$7,0,$E1422))-SUM($G1422:BC1422),((INDEX('PTRM input'!$G$385:$P$434,A50offset,$E1422)-INDEX('PTRM input'!$G$277:$P$326,A50offset,$E1422))*OFFSET($F$7,0,$E1422))/A50taxstdlife))</f>
        <v>0</v>
      </c>
      <c r="BE1422" s="251">
        <f ca="1">IF(A50taxstdlife="n/a","n/a",IF(BE$3&gt;(A50taxstdlife+$E1422),((INDEX('PTRM input'!$G$385:$P$434,A50offset,$E1422)-INDEX('PTRM input'!$G$277:$P$326,A50offset,$E1422))*OFFSET($F$7,0,$E1422))-SUM($G1422:BD1422),((INDEX('PTRM input'!$G$385:$P$434,A50offset,$E1422)-INDEX('PTRM input'!$G$277:$P$326,A50offset,$E1422))*OFFSET($F$7,0,$E1422))/A50taxstdlife))</f>
        <v>0</v>
      </c>
      <c r="BF1422" s="251">
        <f ca="1">IF(A50taxstdlife="n/a","n/a",IF(BF$3&gt;(A50taxstdlife+$E1422),((INDEX('PTRM input'!$G$385:$P$434,A50offset,$E1422)-INDEX('PTRM input'!$G$277:$P$326,A50offset,$E1422))*OFFSET($F$7,0,$E1422))-SUM($G1422:BE1422),((INDEX('PTRM input'!$G$385:$P$434,A50offset,$E1422)-INDEX('PTRM input'!$G$277:$P$326,A50offset,$E1422))*OFFSET($F$7,0,$E1422))/A50taxstdlife))</f>
        <v>0</v>
      </c>
      <c r="BG1422" s="251">
        <f ca="1">IF(A50taxstdlife="n/a","n/a",IF(BG$3&gt;(A50taxstdlife+$E1422),((INDEX('PTRM input'!$G$385:$P$434,A50offset,$E1422)-INDEX('PTRM input'!$G$277:$P$326,A50offset,$E1422))*OFFSET($F$7,0,$E1422))-SUM($G1422:BF1422),((INDEX('PTRM input'!$G$385:$P$434,A50offset,$E1422)-INDEX('PTRM input'!$G$277:$P$326,A50offset,$E1422))*OFFSET($F$7,0,$E1422))/A50taxstdlife))</f>
        <v>0</v>
      </c>
      <c r="BH1422" s="251">
        <f ca="1">IF(A50taxstdlife="n/a","n/a",IF(BH$3&gt;(A50taxstdlife+$E1422),((INDEX('PTRM input'!$G$385:$P$434,A50offset,$E1422)-INDEX('PTRM input'!$G$277:$P$326,A50offset,$E1422))*OFFSET($F$7,0,$E1422))-SUM($G1422:BG1422),((INDEX('PTRM input'!$G$385:$P$434,A50offset,$E1422)-INDEX('PTRM input'!$G$277:$P$326,A50offset,$E1422))*OFFSET($F$7,0,$E1422))/A50taxstdlife))</f>
        <v>0</v>
      </c>
      <c r="BI1422" s="251">
        <f ca="1">IF(A50taxstdlife="n/a","n/a",IF(BI$3&gt;(A50taxstdlife+$E1422),((INDEX('PTRM input'!$G$385:$P$434,A50offset,$E1422)-INDEX('PTRM input'!$G$277:$P$326,A50offset,$E1422))*OFFSET($F$7,0,$E1422))-SUM($G1422:BH1422),((INDEX('PTRM input'!$G$385:$P$434,A50offset,$E1422)-INDEX('PTRM input'!$G$277:$P$326,A50offset,$E1422))*OFFSET($F$7,0,$E1422))/A50taxstdlife))</f>
        <v>0</v>
      </c>
      <c r="BJ1422" s="116"/>
      <c r="BK1422" s="116"/>
      <c r="BL1422" s="116"/>
      <c r="BM1422" s="116"/>
    </row>
    <row r="1423" spans="1:65" ht="12.75" customHeight="1" outlineLevel="2">
      <c r="A1423" s="116"/>
      <c r="B1423" s="19"/>
      <c r="C1423" s="18"/>
      <c r="D1423" s="760"/>
      <c r="E1423" s="86">
        <v>5</v>
      </c>
      <c r="F1423" s="356"/>
      <c r="G1423" s="434"/>
      <c r="H1423" s="435"/>
      <c r="I1423" s="435"/>
      <c r="J1423" s="435"/>
      <c r="K1423" s="619"/>
      <c r="L1423" s="251">
        <f ca="1">IF(A50taxstdlife="n/a","n/a",IF(L$3&gt;(A50taxstdlife+$E1423),((INDEX('PTRM input'!$G$385:$P$434,A50offset,$E1423)-INDEX('PTRM input'!$G$277:$P$326,A50offset,$E1423))*OFFSET($F$7,0,$E1423))-SUM($G1423:K1423),((INDEX('PTRM input'!$G$385:$P$434,A50offset,$E1423)-INDEX('PTRM input'!$G$277:$P$326,A50offset,$E1423))*OFFSET($F$7,0,$E1423))/A50taxstdlife))</f>
        <v>0</v>
      </c>
      <c r="M1423" s="251">
        <f ca="1">IF(A50taxstdlife="n/a","n/a",IF(M$3&gt;(A50taxstdlife+$E1423),((INDEX('PTRM input'!$G$385:$P$434,A50offset,$E1423)-INDEX('PTRM input'!$G$277:$P$326,A50offset,$E1423))*OFFSET($F$7,0,$E1423))-SUM($G1423:L1423),((INDEX('PTRM input'!$G$385:$P$434,A50offset,$E1423)-INDEX('PTRM input'!$G$277:$P$326,A50offset,$E1423))*OFFSET($F$7,0,$E1423))/A50taxstdlife))</f>
        <v>0</v>
      </c>
      <c r="N1423" s="251">
        <f ca="1">IF(A50taxstdlife="n/a","n/a",IF(N$3&gt;(A50taxstdlife+$E1423),((INDEX('PTRM input'!$G$385:$P$434,A50offset,$E1423)-INDEX('PTRM input'!$G$277:$P$326,A50offset,$E1423))*OFFSET($F$7,0,$E1423))-SUM($G1423:M1423),((INDEX('PTRM input'!$G$385:$P$434,A50offset,$E1423)-INDEX('PTRM input'!$G$277:$P$326,A50offset,$E1423))*OFFSET($F$7,0,$E1423))/A50taxstdlife))</f>
        <v>0</v>
      </c>
      <c r="O1423" s="251">
        <f ca="1">IF(A50taxstdlife="n/a","n/a",IF(O$3&gt;(A50taxstdlife+$E1423),((INDEX('PTRM input'!$G$385:$P$434,A50offset,$E1423)-INDEX('PTRM input'!$G$277:$P$326,A50offset,$E1423))*OFFSET($F$7,0,$E1423))-SUM($G1423:N1423),((INDEX('PTRM input'!$G$385:$P$434,A50offset,$E1423)-INDEX('PTRM input'!$G$277:$P$326,A50offset,$E1423))*OFFSET($F$7,0,$E1423))/A50taxstdlife))</f>
        <v>0</v>
      </c>
      <c r="P1423" s="251">
        <f ca="1">IF(A50taxstdlife="n/a","n/a",IF(P$3&gt;(A50taxstdlife+$E1423),((INDEX('PTRM input'!$G$385:$P$434,A50offset,$E1423)-INDEX('PTRM input'!$G$277:$P$326,A50offset,$E1423))*OFFSET($F$7,0,$E1423))-SUM($G1423:O1423),((INDEX('PTRM input'!$G$385:$P$434,A50offset,$E1423)-INDEX('PTRM input'!$G$277:$P$326,A50offset,$E1423))*OFFSET($F$7,0,$E1423))/A50taxstdlife))</f>
        <v>0</v>
      </c>
      <c r="Q1423" s="251">
        <f ca="1">IF(A50taxstdlife="n/a","n/a",IF(Q$3&gt;(A50taxstdlife+$E1423),((INDEX('PTRM input'!$G$385:$P$434,A50offset,$E1423)-INDEX('PTRM input'!$G$277:$P$326,A50offset,$E1423))*OFFSET($F$7,0,$E1423))-SUM($G1423:P1423),((INDEX('PTRM input'!$G$385:$P$434,A50offset,$E1423)-INDEX('PTRM input'!$G$277:$P$326,A50offset,$E1423))*OFFSET($F$7,0,$E1423))/A50taxstdlife))</f>
        <v>0</v>
      </c>
      <c r="R1423" s="251">
        <f ca="1">IF(A50taxstdlife="n/a","n/a",IF(R$3&gt;(A50taxstdlife+$E1423),((INDEX('PTRM input'!$G$385:$P$434,A50offset,$E1423)-INDEX('PTRM input'!$G$277:$P$326,A50offset,$E1423))*OFFSET($F$7,0,$E1423))-SUM($G1423:Q1423),((INDEX('PTRM input'!$G$385:$P$434,A50offset,$E1423)-INDEX('PTRM input'!$G$277:$P$326,A50offset,$E1423))*OFFSET($F$7,0,$E1423))/A50taxstdlife))</f>
        <v>0</v>
      </c>
      <c r="S1423" s="251">
        <f ca="1">IF(A50taxstdlife="n/a","n/a",IF(S$3&gt;(A50taxstdlife+$E1423),((INDEX('PTRM input'!$G$385:$P$434,A50offset,$E1423)-INDEX('PTRM input'!$G$277:$P$326,A50offset,$E1423))*OFFSET($F$7,0,$E1423))-SUM($G1423:R1423),((INDEX('PTRM input'!$G$385:$P$434,A50offset,$E1423)-INDEX('PTRM input'!$G$277:$P$326,A50offset,$E1423))*OFFSET($F$7,0,$E1423))/A50taxstdlife))</f>
        <v>0</v>
      </c>
      <c r="T1423" s="251">
        <f ca="1">IF(A50taxstdlife="n/a","n/a",IF(T$3&gt;(A50taxstdlife+$E1423),((INDEX('PTRM input'!$G$385:$P$434,A50offset,$E1423)-INDEX('PTRM input'!$G$277:$P$326,A50offset,$E1423))*OFFSET($F$7,0,$E1423))-SUM($G1423:S1423),((INDEX('PTRM input'!$G$385:$P$434,A50offset,$E1423)-INDEX('PTRM input'!$G$277:$P$326,A50offset,$E1423))*OFFSET($F$7,0,$E1423))/A50taxstdlife))</f>
        <v>0</v>
      </c>
      <c r="U1423" s="251">
        <f ca="1">IF(A50taxstdlife="n/a","n/a",IF(U$3&gt;(A50taxstdlife+$E1423),((INDEX('PTRM input'!$G$385:$P$434,A50offset,$E1423)-INDEX('PTRM input'!$G$277:$P$326,A50offset,$E1423))*OFFSET($F$7,0,$E1423))-SUM($G1423:T1423),((INDEX('PTRM input'!$G$385:$P$434,A50offset,$E1423)-INDEX('PTRM input'!$G$277:$P$326,A50offset,$E1423))*OFFSET($F$7,0,$E1423))/A50taxstdlife))</f>
        <v>0</v>
      </c>
      <c r="V1423" s="251">
        <f ca="1">IF(A50taxstdlife="n/a","n/a",IF(V$3&gt;(A50taxstdlife+$E1423),((INDEX('PTRM input'!$G$385:$P$434,A50offset,$E1423)-INDEX('PTRM input'!$G$277:$P$326,A50offset,$E1423))*OFFSET($F$7,0,$E1423))-SUM($G1423:U1423),((INDEX('PTRM input'!$G$385:$P$434,A50offset,$E1423)-INDEX('PTRM input'!$G$277:$P$326,A50offset,$E1423))*OFFSET($F$7,0,$E1423))/A50taxstdlife))</f>
        <v>0</v>
      </c>
      <c r="W1423" s="251">
        <f ca="1">IF(A50taxstdlife="n/a","n/a",IF(W$3&gt;(A50taxstdlife+$E1423),((INDEX('PTRM input'!$G$385:$P$434,A50offset,$E1423)-INDEX('PTRM input'!$G$277:$P$326,A50offset,$E1423))*OFFSET($F$7,0,$E1423))-SUM($G1423:V1423),((INDEX('PTRM input'!$G$385:$P$434,A50offset,$E1423)-INDEX('PTRM input'!$G$277:$P$326,A50offset,$E1423))*OFFSET($F$7,0,$E1423))/A50taxstdlife))</f>
        <v>0</v>
      </c>
      <c r="X1423" s="251">
        <f ca="1">IF(A50taxstdlife="n/a","n/a",IF(X$3&gt;(A50taxstdlife+$E1423),((INDEX('PTRM input'!$G$385:$P$434,A50offset,$E1423)-INDEX('PTRM input'!$G$277:$P$326,A50offset,$E1423))*OFFSET($F$7,0,$E1423))-SUM($G1423:W1423),((INDEX('PTRM input'!$G$385:$P$434,A50offset,$E1423)-INDEX('PTRM input'!$G$277:$P$326,A50offset,$E1423))*OFFSET($F$7,0,$E1423))/A50taxstdlife))</f>
        <v>0</v>
      </c>
      <c r="Y1423" s="251">
        <f ca="1">IF(A50taxstdlife="n/a","n/a",IF(Y$3&gt;(A50taxstdlife+$E1423),((INDEX('PTRM input'!$G$385:$P$434,A50offset,$E1423)-INDEX('PTRM input'!$G$277:$P$326,A50offset,$E1423))*OFFSET($F$7,0,$E1423))-SUM($G1423:X1423),((INDEX('PTRM input'!$G$385:$P$434,A50offset,$E1423)-INDEX('PTRM input'!$G$277:$P$326,A50offset,$E1423))*OFFSET($F$7,0,$E1423))/A50taxstdlife))</f>
        <v>0</v>
      </c>
      <c r="Z1423" s="251">
        <f ca="1">IF(A50taxstdlife="n/a","n/a",IF(Z$3&gt;(A50taxstdlife+$E1423),((INDEX('PTRM input'!$G$385:$P$434,A50offset,$E1423)-INDEX('PTRM input'!$G$277:$P$326,A50offset,$E1423))*OFFSET($F$7,0,$E1423))-SUM($G1423:Y1423),((INDEX('PTRM input'!$G$385:$P$434,A50offset,$E1423)-INDEX('PTRM input'!$G$277:$P$326,A50offset,$E1423))*OFFSET($F$7,0,$E1423))/A50taxstdlife))</f>
        <v>0</v>
      </c>
      <c r="AA1423" s="251">
        <f ca="1">IF(A50taxstdlife="n/a","n/a",IF(AA$3&gt;(A50taxstdlife+$E1423),((INDEX('PTRM input'!$G$385:$P$434,A50offset,$E1423)-INDEX('PTRM input'!$G$277:$P$326,A50offset,$E1423))*OFFSET($F$7,0,$E1423))-SUM($G1423:Z1423),((INDEX('PTRM input'!$G$385:$P$434,A50offset,$E1423)-INDEX('PTRM input'!$G$277:$P$326,A50offset,$E1423))*OFFSET($F$7,0,$E1423))/A50taxstdlife))</f>
        <v>0</v>
      </c>
      <c r="AB1423" s="251">
        <f ca="1">IF(A50taxstdlife="n/a","n/a",IF(AB$3&gt;(A50taxstdlife+$E1423),((INDEX('PTRM input'!$G$385:$P$434,A50offset,$E1423)-INDEX('PTRM input'!$G$277:$P$326,A50offset,$E1423))*OFFSET($F$7,0,$E1423))-SUM($G1423:AA1423),((INDEX('PTRM input'!$G$385:$P$434,A50offset,$E1423)-INDEX('PTRM input'!$G$277:$P$326,A50offset,$E1423))*OFFSET($F$7,0,$E1423))/A50taxstdlife))</f>
        <v>0</v>
      </c>
      <c r="AC1423" s="251">
        <f ca="1">IF(A50taxstdlife="n/a","n/a",IF(AC$3&gt;(A50taxstdlife+$E1423),((INDEX('PTRM input'!$G$385:$P$434,A50offset,$E1423)-INDEX('PTRM input'!$G$277:$P$326,A50offset,$E1423))*OFFSET($F$7,0,$E1423))-SUM($G1423:AB1423),((INDEX('PTRM input'!$G$385:$P$434,A50offset,$E1423)-INDEX('PTRM input'!$G$277:$P$326,A50offset,$E1423))*OFFSET($F$7,0,$E1423))/A50taxstdlife))</f>
        <v>0</v>
      </c>
      <c r="AD1423" s="251">
        <f ca="1">IF(A50taxstdlife="n/a","n/a",IF(AD$3&gt;(A50taxstdlife+$E1423),((INDEX('PTRM input'!$G$385:$P$434,A50offset,$E1423)-INDEX('PTRM input'!$G$277:$P$326,A50offset,$E1423))*OFFSET($F$7,0,$E1423))-SUM($G1423:AC1423),((INDEX('PTRM input'!$G$385:$P$434,A50offset,$E1423)-INDEX('PTRM input'!$G$277:$P$326,A50offset,$E1423))*OFFSET($F$7,0,$E1423))/A50taxstdlife))</f>
        <v>0</v>
      </c>
      <c r="AE1423" s="251">
        <f ca="1">IF(A50taxstdlife="n/a","n/a",IF(AE$3&gt;(A50taxstdlife+$E1423),((INDEX('PTRM input'!$G$385:$P$434,A50offset,$E1423)-INDEX('PTRM input'!$G$277:$P$326,A50offset,$E1423))*OFFSET($F$7,0,$E1423))-SUM($G1423:AD1423),((INDEX('PTRM input'!$G$385:$P$434,A50offset,$E1423)-INDEX('PTRM input'!$G$277:$P$326,A50offset,$E1423))*OFFSET($F$7,0,$E1423))/A50taxstdlife))</f>
        <v>0</v>
      </c>
      <c r="AF1423" s="251">
        <f ca="1">IF(A50taxstdlife="n/a","n/a",IF(AF$3&gt;(A50taxstdlife+$E1423),((INDEX('PTRM input'!$G$385:$P$434,A50offset,$E1423)-INDEX('PTRM input'!$G$277:$P$326,A50offset,$E1423))*OFFSET($F$7,0,$E1423))-SUM($G1423:AE1423),((INDEX('PTRM input'!$G$385:$P$434,A50offset,$E1423)-INDEX('PTRM input'!$G$277:$P$326,A50offset,$E1423))*OFFSET($F$7,0,$E1423))/A50taxstdlife))</f>
        <v>0</v>
      </c>
      <c r="AG1423" s="251">
        <f ca="1">IF(A50taxstdlife="n/a","n/a",IF(AG$3&gt;(A50taxstdlife+$E1423),((INDEX('PTRM input'!$G$385:$P$434,A50offset,$E1423)-INDEX('PTRM input'!$G$277:$P$326,A50offset,$E1423))*OFFSET($F$7,0,$E1423))-SUM($G1423:AF1423),((INDEX('PTRM input'!$G$385:$P$434,A50offset,$E1423)-INDEX('PTRM input'!$G$277:$P$326,A50offset,$E1423))*OFFSET($F$7,0,$E1423))/A50taxstdlife))</f>
        <v>0</v>
      </c>
      <c r="AH1423" s="251">
        <f ca="1">IF(A50taxstdlife="n/a","n/a",IF(AH$3&gt;(A50taxstdlife+$E1423),((INDEX('PTRM input'!$G$385:$P$434,A50offset,$E1423)-INDEX('PTRM input'!$G$277:$P$326,A50offset,$E1423))*OFFSET($F$7,0,$E1423))-SUM($G1423:AG1423),((INDEX('PTRM input'!$G$385:$P$434,A50offset,$E1423)-INDEX('PTRM input'!$G$277:$P$326,A50offset,$E1423))*OFFSET($F$7,0,$E1423))/A50taxstdlife))</f>
        <v>0</v>
      </c>
      <c r="AI1423" s="251">
        <f ca="1">IF(A50taxstdlife="n/a","n/a",IF(AI$3&gt;(A50taxstdlife+$E1423),((INDEX('PTRM input'!$G$385:$P$434,A50offset,$E1423)-INDEX('PTRM input'!$G$277:$P$326,A50offset,$E1423))*OFFSET($F$7,0,$E1423))-SUM($G1423:AH1423),((INDEX('PTRM input'!$G$385:$P$434,A50offset,$E1423)-INDEX('PTRM input'!$G$277:$P$326,A50offset,$E1423))*OFFSET($F$7,0,$E1423))/A50taxstdlife))</f>
        <v>0</v>
      </c>
      <c r="AJ1423" s="251">
        <f ca="1">IF(A50taxstdlife="n/a","n/a",IF(AJ$3&gt;(A50taxstdlife+$E1423),((INDEX('PTRM input'!$G$385:$P$434,A50offset,$E1423)-INDEX('PTRM input'!$G$277:$P$326,A50offset,$E1423))*OFFSET($F$7,0,$E1423))-SUM($G1423:AI1423),((INDEX('PTRM input'!$G$385:$P$434,A50offset,$E1423)-INDEX('PTRM input'!$G$277:$P$326,A50offset,$E1423))*OFFSET($F$7,0,$E1423))/A50taxstdlife))</f>
        <v>0</v>
      </c>
      <c r="AK1423" s="251">
        <f ca="1">IF(A50taxstdlife="n/a","n/a",IF(AK$3&gt;(A50taxstdlife+$E1423),((INDEX('PTRM input'!$G$385:$P$434,A50offset,$E1423)-INDEX('PTRM input'!$G$277:$P$326,A50offset,$E1423))*OFFSET($F$7,0,$E1423))-SUM($G1423:AJ1423),((INDEX('PTRM input'!$G$385:$P$434,A50offset,$E1423)-INDEX('PTRM input'!$G$277:$P$326,A50offset,$E1423))*OFFSET($F$7,0,$E1423))/A50taxstdlife))</f>
        <v>0</v>
      </c>
      <c r="AL1423" s="251">
        <f ca="1">IF(A50taxstdlife="n/a","n/a",IF(AL$3&gt;(A50taxstdlife+$E1423),((INDEX('PTRM input'!$G$385:$P$434,A50offset,$E1423)-INDEX('PTRM input'!$G$277:$P$326,A50offset,$E1423))*OFFSET($F$7,0,$E1423))-SUM($G1423:AK1423),((INDEX('PTRM input'!$G$385:$P$434,A50offset,$E1423)-INDEX('PTRM input'!$G$277:$P$326,A50offset,$E1423))*OFFSET($F$7,0,$E1423))/A50taxstdlife))</f>
        <v>0</v>
      </c>
      <c r="AM1423" s="251">
        <f ca="1">IF(A50taxstdlife="n/a","n/a",IF(AM$3&gt;(A50taxstdlife+$E1423),((INDEX('PTRM input'!$G$385:$P$434,A50offset,$E1423)-INDEX('PTRM input'!$G$277:$P$326,A50offset,$E1423))*OFFSET($F$7,0,$E1423))-SUM($G1423:AL1423),((INDEX('PTRM input'!$G$385:$P$434,A50offset,$E1423)-INDEX('PTRM input'!$G$277:$P$326,A50offset,$E1423))*OFFSET($F$7,0,$E1423))/A50taxstdlife))</f>
        <v>0</v>
      </c>
      <c r="AN1423" s="251">
        <f ca="1">IF(A50taxstdlife="n/a","n/a",IF(AN$3&gt;(A50taxstdlife+$E1423),((INDEX('PTRM input'!$G$385:$P$434,A50offset,$E1423)-INDEX('PTRM input'!$G$277:$P$326,A50offset,$E1423))*OFFSET($F$7,0,$E1423))-SUM($G1423:AM1423),((INDEX('PTRM input'!$G$385:$P$434,A50offset,$E1423)-INDEX('PTRM input'!$G$277:$P$326,A50offset,$E1423))*OFFSET($F$7,0,$E1423))/A50taxstdlife))</f>
        <v>0</v>
      </c>
      <c r="AO1423" s="251">
        <f ca="1">IF(A50taxstdlife="n/a","n/a",IF(AO$3&gt;(A50taxstdlife+$E1423),((INDEX('PTRM input'!$G$385:$P$434,A50offset,$E1423)-INDEX('PTRM input'!$G$277:$P$326,A50offset,$E1423))*OFFSET($F$7,0,$E1423))-SUM($G1423:AN1423),((INDEX('PTRM input'!$G$385:$P$434,A50offset,$E1423)-INDEX('PTRM input'!$G$277:$P$326,A50offset,$E1423))*OFFSET($F$7,0,$E1423))/A50taxstdlife))</f>
        <v>0</v>
      </c>
      <c r="AP1423" s="251">
        <f ca="1">IF(A50taxstdlife="n/a","n/a",IF(AP$3&gt;(A50taxstdlife+$E1423),((INDEX('PTRM input'!$G$385:$P$434,A50offset,$E1423)-INDEX('PTRM input'!$G$277:$P$326,A50offset,$E1423))*OFFSET($F$7,0,$E1423))-SUM($G1423:AO1423),((INDEX('PTRM input'!$G$385:$P$434,A50offset,$E1423)-INDEX('PTRM input'!$G$277:$P$326,A50offset,$E1423))*OFFSET($F$7,0,$E1423))/A50taxstdlife))</f>
        <v>0</v>
      </c>
      <c r="AQ1423" s="251">
        <f ca="1">IF(A50taxstdlife="n/a","n/a",IF(AQ$3&gt;(A50taxstdlife+$E1423),((INDEX('PTRM input'!$G$385:$P$434,A50offset,$E1423)-INDEX('PTRM input'!$G$277:$P$326,A50offset,$E1423))*OFFSET($F$7,0,$E1423))-SUM($G1423:AP1423),((INDEX('PTRM input'!$G$385:$P$434,A50offset,$E1423)-INDEX('PTRM input'!$G$277:$P$326,A50offset,$E1423))*OFFSET($F$7,0,$E1423))/A50taxstdlife))</f>
        <v>0</v>
      </c>
      <c r="AR1423" s="251">
        <f ca="1">IF(A50taxstdlife="n/a","n/a",IF(AR$3&gt;(A50taxstdlife+$E1423),((INDEX('PTRM input'!$G$385:$P$434,A50offset,$E1423)-INDEX('PTRM input'!$G$277:$P$326,A50offset,$E1423))*OFFSET($F$7,0,$E1423))-SUM($G1423:AQ1423),((INDEX('PTRM input'!$G$385:$P$434,A50offset,$E1423)-INDEX('PTRM input'!$G$277:$P$326,A50offset,$E1423))*OFFSET($F$7,0,$E1423))/A50taxstdlife))</f>
        <v>0</v>
      </c>
      <c r="AS1423" s="251">
        <f ca="1">IF(A50taxstdlife="n/a","n/a",IF(AS$3&gt;(A50taxstdlife+$E1423),((INDEX('PTRM input'!$G$385:$P$434,A50offset,$E1423)-INDEX('PTRM input'!$G$277:$P$326,A50offset,$E1423))*OFFSET($F$7,0,$E1423))-SUM($G1423:AR1423),((INDEX('PTRM input'!$G$385:$P$434,A50offset,$E1423)-INDEX('PTRM input'!$G$277:$P$326,A50offset,$E1423))*OFFSET($F$7,0,$E1423))/A50taxstdlife))</f>
        <v>0</v>
      </c>
      <c r="AT1423" s="251">
        <f ca="1">IF(A50taxstdlife="n/a","n/a",IF(AT$3&gt;(A50taxstdlife+$E1423),((INDEX('PTRM input'!$G$385:$P$434,A50offset,$E1423)-INDEX('PTRM input'!$G$277:$P$326,A50offset,$E1423))*OFFSET($F$7,0,$E1423))-SUM($G1423:AS1423),((INDEX('PTRM input'!$G$385:$P$434,A50offset,$E1423)-INDEX('PTRM input'!$G$277:$P$326,A50offset,$E1423))*OFFSET($F$7,0,$E1423))/A50taxstdlife))</f>
        <v>0</v>
      </c>
      <c r="AU1423" s="251">
        <f ca="1">IF(A50taxstdlife="n/a","n/a",IF(AU$3&gt;(A50taxstdlife+$E1423),((INDEX('PTRM input'!$G$385:$P$434,A50offset,$E1423)-INDEX('PTRM input'!$G$277:$P$326,A50offset,$E1423))*OFFSET($F$7,0,$E1423))-SUM($G1423:AT1423),((INDEX('PTRM input'!$G$385:$P$434,A50offset,$E1423)-INDEX('PTRM input'!$G$277:$P$326,A50offset,$E1423))*OFFSET($F$7,0,$E1423))/A50taxstdlife))</f>
        <v>0</v>
      </c>
      <c r="AV1423" s="251">
        <f ca="1">IF(A50taxstdlife="n/a","n/a",IF(AV$3&gt;(A50taxstdlife+$E1423),((INDEX('PTRM input'!$G$385:$P$434,A50offset,$E1423)-INDEX('PTRM input'!$G$277:$P$326,A50offset,$E1423))*OFFSET($F$7,0,$E1423))-SUM($G1423:AU1423),((INDEX('PTRM input'!$G$385:$P$434,A50offset,$E1423)-INDEX('PTRM input'!$G$277:$P$326,A50offset,$E1423))*OFFSET($F$7,0,$E1423))/A50taxstdlife))</f>
        <v>0</v>
      </c>
      <c r="AW1423" s="251">
        <f ca="1">IF(A50taxstdlife="n/a","n/a",IF(AW$3&gt;(A50taxstdlife+$E1423),((INDEX('PTRM input'!$G$385:$P$434,A50offset,$E1423)-INDEX('PTRM input'!$G$277:$P$326,A50offset,$E1423))*OFFSET($F$7,0,$E1423))-SUM($G1423:AV1423),((INDEX('PTRM input'!$G$385:$P$434,A50offset,$E1423)-INDEX('PTRM input'!$G$277:$P$326,A50offset,$E1423))*OFFSET($F$7,0,$E1423))/A50taxstdlife))</f>
        <v>0</v>
      </c>
      <c r="AX1423" s="251">
        <f ca="1">IF(A50taxstdlife="n/a","n/a",IF(AX$3&gt;(A50taxstdlife+$E1423),((INDEX('PTRM input'!$G$385:$P$434,A50offset,$E1423)-INDEX('PTRM input'!$G$277:$P$326,A50offset,$E1423))*OFFSET($F$7,0,$E1423))-SUM($G1423:AW1423),((INDEX('PTRM input'!$G$385:$P$434,A50offset,$E1423)-INDEX('PTRM input'!$G$277:$P$326,A50offset,$E1423))*OFFSET($F$7,0,$E1423))/A50taxstdlife))</f>
        <v>0</v>
      </c>
      <c r="AY1423" s="251">
        <f ca="1">IF(A50taxstdlife="n/a","n/a",IF(AY$3&gt;(A50taxstdlife+$E1423),((INDEX('PTRM input'!$G$385:$P$434,A50offset,$E1423)-INDEX('PTRM input'!$G$277:$P$326,A50offset,$E1423))*OFFSET($F$7,0,$E1423))-SUM($G1423:AX1423),((INDEX('PTRM input'!$G$385:$P$434,A50offset,$E1423)-INDEX('PTRM input'!$G$277:$P$326,A50offset,$E1423))*OFFSET($F$7,0,$E1423))/A50taxstdlife))</f>
        <v>0</v>
      </c>
      <c r="AZ1423" s="251">
        <f ca="1">IF(A50taxstdlife="n/a","n/a",IF(AZ$3&gt;(A50taxstdlife+$E1423),((INDEX('PTRM input'!$G$385:$P$434,A50offset,$E1423)-INDEX('PTRM input'!$G$277:$P$326,A50offset,$E1423))*OFFSET($F$7,0,$E1423))-SUM($G1423:AY1423),((INDEX('PTRM input'!$G$385:$P$434,A50offset,$E1423)-INDEX('PTRM input'!$G$277:$P$326,A50offset,$E1423))*OFFSET($F$7,0,$E1423))/A50taxstdlife))</f>
        <v>0</v>
      </c>
      <c r="BA1423" s="251">
        <f ca="1">IF(A50taxstdlife="n/a","n/a",IF(BA$3&gt;(A50taxstdlife+$E1423),((INDEX('PTRM input'!$G$385:$P$434,A50offset,$E1423)-INDEX('PTRM input'!$G$277:$P$326,A50offset,$E1423))*OFFSET($F$7,0,$E1423))-SUM($G1423:AZ1423),((INDEX('PTRM input'!$G$385:$P$434,A50offset,$E1423)-INDEX('PTRM input'!$G$277:$P$326,A50offset,$E1423))*OFFSET($F$7,0,$E1423))/A50taxstdlife))</f>
        <v>0</v>
      </c>
      <c r="BB1423" s="251">
        <f ca="1">IF(A50taxstdlife="n/a","n/a",IF(BB$3&gt;(A50taxstdlife+$E1423),((INDEX('PTRM input'!$G$385:$P$434,A50offset,$E1423)-INDEX('PTRM input'!$G$277:$P$326,A50offset,$E1423))*OFFSET($F$7,0,$E1423))-SUM($G1423:BA1423),((INDEX('PTRM input'!$G$385:$P$434,A50offset,$E1423)-INDEX('PTRM input'!$G$277:$P$326,A50offset,$E1423))*OFFSET($F$7,0,$E1423))/A50taxstdlife))</f>
        <v>0</v>
      </c>
      <c r="BC1423" s="251">
        <f ca="1">IF(A50taxstdlife="n/a","n/a",IF(BC$3&gt;(A50taxstdlife+$E1423),((INDEX('PTRM input'!$G$385:$P$434,A50offset,$E1423)-INDEX('PTRM input'!$G$277:$P$326,A50offset,$E1423))*OFFSET($F$7,0,$E1423))-SUM($G1423:BB1423),((INDEX('PTRM input'!$G$385:$P$434,A50offset,$E1423)-INDEX('PTRM input'!$G$277:$P$326,A50offset,$E1423))*OFFSET($F$7,0,$E1423))/A50taxstdlife))</f>
        <v>0</v>
      </c>
      <c r="BD1423" s="251">
        <f ca="1">IF(A50taxstdlife="n/a","n/a",IF(BD$3&gt;(A50taxstdlife+$E1423),((INDEX('PTRM input'!$G$385:$P$434,A50offset,$E1423)-INDEX('PTRM input'!$G$277:$P$326,A50offset,$E1423))*OFFSET($F$7,0,$E1423))-SUM($G1423:BC1423),((INDEX('PTRM input'!$G$385:$P$434,A50offset,$E1423)-INDEX('PTRM input'!$G$277:$P$326,A50offset,$E1423))*OFFSET($F$7,0,$E1423))/A50taxstdlife))</f>
        <v>0</v>
      </c>
      <c r="BE1423" s="251">
        <f ca="1">IF(A50taxstdlife="n/a","n/a",IF(BE$3&gt;(A50taxstdlife+$E1423),((INDEX('PTRM input'!$G$385:$P$434,A50offset,$E1423)-INDEX('PTRM input'!$G$277:$P$326,A50offset,$E1423))*OFFSET($F$7,0,$E1423))-SUM($G1423:BD1423),((INDEX('PTRM input'!$G$385:$P$434,A50offset,$E1423)-INDEX('PTRM input'!$G$277:$P$326,A50offset,$E1423))*OFFSET($F$7,0,$E1423))/A50taxstdlife))</f>
        <v>0</v>
      </c>
      <c r="BF1423" s="251">
        <f ca="1">IF(A50taxstdlife="n/a","n/a",IF(BF$3&gt;(A50taxstdlife+$E1423),((INDEX('PTRM input'!$G$385:$P$434,A50offset,$E1423)-INDEX('PTRM input'!$G$277:$P$326,A50offset,$E1423))*OFFSET($F$7,0,$E1423))-SUM($G1423:BE1423),((INDEX('PTRM input'!$G$385:$P$434,A50offset,$E1423)-INDEX('PTRM input'!$G$277:$P$326,A50offset,$E1423))*OFFSET($F$7,0,$E1423))/A50taxstdlife))</f>
        <v>0</v>
      </c>
      <c r="BG1423" s="251">
        <f ca="1">IF(A50taxstdlife="n/a","n/a",IF(BG$3&gt;(A50taxstdlife+$E1423),((INDEX('PTRM input'!$G$385:$P$434,A50offset,$E1423)-INDEX('PTRM input'!$G$277:$P$326,A50offset,$E1423))*OFFSET($F$7,0,$E1423))-SUM($G1423:BF1423),((INDEX('PTRM input'!$G$385:$P$434,A50offset,$E1423)-INDEX('PTRM input'!$G$277:$P$326,A50offset,$E1423))*OFFSET($F$7,0,$E1423))/A50taxstdlife))</f>
        <v>0</v>
      </c>
      <c r="BH1423" s="251">
        <f ca="1">IF(A50taxstdlife="n/a","n/a",IF(BH$3&gt;(A50taxstdlife+$E1423),((INDEX('PTRM input'!$G$385:$P$434,A50offset,$E1423)-INDEX('PTRM input'!$G$277:$P$326,A50offset,$E1423))*OFFSET($F$7,0,$E1423))-SUM($G1423:BG1423),((INDEX('PTRM input'!$G$385:$P$434,A50offset,$E1423)-INDEX('PTRM input'!$G$277:$P$326,A50offset,$E1423))*OFFSET($F$7,0,$E1423))/A50taxstdlife))</f>
        <v>0</v>
      </c>
      <c r="BI1423" s="251">
        <f ca="1">IF(A50taxstdlife="n/a","n/a",IF(BI$3&gt;(A50taxstdlife+$E1423),((INDEX('PTRM input'!$G$385:$P$434,A50offset,$E1423)-INDEX('PTRM input'!$G$277:$P$326,A50offset,$E1423))*OFFSET($F$7,0,$E1423))-SUM($G1423:BH1423),((INDEX('PTRM input'!$G$385:$P$434,A50offset,$E1423)-INDEX('PTRM input'!$G$277:$P$326,A50offset,$E1423))*OFFSET($F$7,0,$E1423))/A50taxstdlife))</f>
        <v>0</v>
      </c>
      <c r="BJ1423" s="116"/>
      <c r="BK1423" s="116"/>
      <c r="BL1423" s="116"/>
      <c r="BM1423" s="116"/>
    </row>
    <row r="1424" spans="1:65" ht="12.75" customHeight="1" outlineLevel="2">
      <c r="A1424" s="116"/>
      <c r="B1424" s="19"/>
      <c r="C1424" s="18"/>
      <c r="D1424" s="760"/>
      <c r="E1424" s="86">
        <v>6</v>
      </c>
      <c r="F1424" s="356"/>
      <c r="G1424" s="434"/>
      <c r="H1424" s="435"/>
      <c r="I1424" s="435"/>
      <c r="J1424" s="435"/>
      <c r="K1424" s="435"/>
      <c r="L1424" s="619"/>
      <c r="M1424" s="251">
        <f ca="1">IF(A50taxstdlife="n/a","n/a",IF(M$3&gt;(A50taxstdlife+$E1424),((INDEX('PTRM input'!$G$385:$P$434,A50offset,$E1424)-INDEX('PTRM input'!$G$277:$P$326,A50offset,$E1424))*OFFSET($F$7,0,$E1424))-SUM($G1424:L1424),((INDEX('PTRM input'!$G$385:$P$434,A50offset,$E1424)-INDEX('PTRM input'!$G$277:$P$326,A50offset,$E1424))*OFFSET($F$7,0,$E1424))/A50taxstdlife))</f>
        <v>0</v>
      </c>
      <c r="N1424" s="251">
        <f ca="1">IF(A50taxstdlife="n/a","n/a",IF(N$3&gt;(A50taxstdlife+$E1424),((INDEX('PTRM input'!$G$385:$P$434,A50offset,$E1424)-INDEX('PTRM input'!$G$277:$P$326,A50offset,$E1424))*OFFSET($F$7,0,$E1424))-SUM($G1424:M1424),((INDEX('PTRM input'!$G$385:$P$434,A50offset,$E1424)-INDEX('PTRM input'!$G$277:$P$326,A50offset,$E1424))*OFFSET($F$7,0,$E1424))/A50taxstdlife))</f>
        <v>0</v>
      </c>
      <c r="O1424" s="251">
        <f ca="1">IF(A50taxstdlife="n/a","n/a",IF(O$3&gt;(A50taxstdlife+$E1424),((INDEX('PTRM input'!$G$385:$P$434,A50offset,$E1424)-INDEX('PTRM input'!$G$277:$P$326,A50offset,$E1424))*OFFSET($F$7,0,$E1424))-SUM($G1424:N1424),((INDEX('PTRM input'!$G$385:$P$434,A50offset,$E1424)-INDEX('PTRM input'!$G$277:$P$326,A50offset,$E1424))*OFFSET($F$7,0,$E1424))/A50taxstdlife))</f>
        <v>0</v>
      </c>
      <c r="P1424" s="251">
        <f ca="1">IF(A50taxstdlife="n/a","n/a",IF(P$3&gt;(A50taxstdlife+$E1424),((INDEX('PTRM input'!$G$385:$P$434,A50offset,$E1424)-INDEX('PTRM input'!$G$277:$P$326,A50offset,$E1424))*OFFSET($F$7,0,$E1424))-SUM($G1424:O1424),((INDEX('PTRM input'!$G$385:$P$434,A50offset,$E1424)-INDEX('PTRM input'!$G$277:$P$326,A50offset,$E1424))*OFFSET($F$7,0,$E1424))/A50taxstdlife))</f>
        <v>0</v>
      </c>
      <c r="Q1424" s="251">
        <f ca="1">IF(A50taxstdlife="n/a","n/a",IF(Q$3&gt;(A50taxstdlife+$E1424),((INDEX('PTRM input'!$G$385:$P$434,A50offset,$E1424)-INDEX('PTRM input'!$G$277:$P$326,A50offset,$E1424))*OFFSET($F$7,0,$E1424))-SUM($G1424:P1424),((INDEX('PTRM input'!$G$385:$P$434,A50offset,$E1424)-INDEX('PTRM input'!$G$277:$P$326,A50offset,$E1424))*OFFSET($F$7,0,$E1424))/A50taxstdlife))</f>
        <v>0</v>
      </c>
      <c r="R1424" s="251">
        <f ca="1">IF(A50taxstdlife="n/a","n/a",IF(R$3&gt;(A50taxstdlife+$E1424),((INDEX('PTRM input'!$G$385:$P$434,A50offset,$E1424)-INDEX('PTRM input'!$G$277:$P$326,A50offset,$E1424))*OFFSET($F$7,0,$E1424))-SUM($G1424:Q1424),((INDEX('PTRM input'!$G$385:$P$434,A50offset,$E1424)-INDEX('PTRM input'!$G$277:$P$326,A50offset,$E1424))*OFFSET($F$7,0,$E1424))/A50taxstdlife))</f>
        <v>0</v>
      </c>
      <c r="S1424" s="251">
        <f ca="1">IF(A50taxstdlife="n/a","n/a",IF(S$3&gt;(A50taxstdlife+$E1424),((INDEX('PTRM input'!$G$385:$P$434,A50offset,$E1424)-INDEX('PTRM input'!$G$277:$P$326,A50offset,$E1424))*OFFSET($F$7,0,$E1424))-SUM($G1424:R1424),((INDEX('PTRM input'!$G$385:$P$434,A50offset,$E1424)-INDEX('PTRM input'!$G$277:$P$326,A50offset,$E1424))*OFFSET($F$7,0,$E1424))/A50taxstdlife))</f>
        <v>0</v>
      </c>
      <c r="T1424" s="251">
        <f ca="1">IF(A50taxstdlife="n/a","n/a",IF(T$3&gt;(A50taxstdlife+$E1424),((INDEX('PTRM input'!$G$385:$P$434,A50offset,$E1424)-INDEX('PTRM input'!$G$277:$P$326,A50offset,$E1424))*OFFSET($F$7,0,$E1424))-SUM($G1424:S1424),((INDEX('PTRM input'!$G$385:$P$434,A50offset,$E1424)-INDEX('PTRM input'!$G$277:$P$326,A50offset,$E1424))*OFFSET($F$7,0,$E1424))/A50taxstdlife))</f>
        <v>0</v>
      </c>
      <c r="U1424" s="251">
        <f ca="1">IF(A50taxstdlife="n/a","n/a",IF(U$3&gt;(A50taxstdlife+$E1424),((INDEX('PTRM input'!$G$385:$P$434,A50offset,$E1424)-INDEX('PTRM input'!$G$277:$P$326,A50offset,$E1424))*OFFSET($F$7,0,$E1424))-SUM($G1424:T1424),((INDEX('PTRM input'!$G$385:$P$434,A50offset,$E1424)-INDEX('PTRM input'!$G$277:$P$326,A50offset,$E1424))*OFFSET($F$7,0,$E1424))/A50taxstdlife))</f>
        <v>0</v>
      </c>
      <c r="V1424" s="251">
        <f ca="1">IF(A50taxstdlife="n/a","n/a",IF(V$3&gt;(A50taxstdlife+$E1424),((INDEX('PTRM input'!$G$385:$P$434,A50offset,$E1424)-INDEX('PTRM input'!$G$277:$P$326,A50offset,$E1424))*OFFSET($F$7,0,$E1424))-SUM($G1424:U1424),((INDEX('PTRM input'!$G$385:$P$434,A50offset,$E1424)-INDEX('PTRM input'!$G$277:$P$326,A50offset,$E1424))*OFFSET($F$7,0,$E1424))/A50taxstdlife))</f>
        <v>0</v>
      </c>
      <c r="W1424" s="251">
        <f ca="1">IF(A50taxstdlife="n/a","n/a",IF(W$3&gt;(A50taxstdlife+$E1424),((INDEX('PTRM input'!$G$385:$P$434,A50offset,$E1424)-INDEX('PTRM input'!$G$277:$P$326,A50offset,$E1424))*OFFSET($F$7,0,$E1424))-SUM($G1424:V1424),((INDEX('PTRM input'!$G$385:$P$434,A50offset,$E1424)-INDEX('PTRM input'!$G$277:$P$326,A50offset,$E1424))*OFFSET($F$7,0,$E1424))/A50taxstdlife))</f>
        <v>0</v>
      </c>
      <c r="X1424" s="251">
        <f ca="1">IF(A50taxstdlife="n/a","n/a",IF(X$3&gt;(A50taxstdlife+$E1424),((INDEX('PTRM input'!$G$385:$P$434,A50offset,$E1424)-INDEX('PTRM input'!$G$277:$P$326,A50offset,$E1424))*OFFSET($F$7,0,$E1424))-SUM($G1424:W1424),((INDEX('PTRM input'!$G$385:$P$434,A50offset,$E1424)-INDEX('PTRM input'!$G$277:$P$326,A50offset,$E1424))*OFFSET($F$7,0,$E1424))/A50taxstdlife))</f>
        <v>0</v>
      </c>
      <c r="Y1424" s="251">
        <f ca="1">IF(A50taxstdlife="n/a","n/a",IF(Y$3&gt;(A50taxstdlife+$E1424),((INDEX('PTRM input'!$G$385:$P$434,A50offset,$E1424)-INDEX('PTRM input'!$G$277:$P$326,A50offset,$E1424))*OFFSET($F$7,0,$E1424))-SUM($G1424:X1424),((INDEX('PTRM input'!$G$385:$P$434,A50offset,$E1424)-INDEX('PTRM input'!$G$277:$P$326,A50offset,$E1424))*OFFSET($F$7,0,$E1424))/A50taxstdlife))</f>
        <v>0</v>
      </c>
      <c r="Z1424" s="251">
        <f ca="1">IF(A50taxstdlife="n/a","n/a",IF(Z$3&gt;(A50taxstdlife+$E1424),((INDEX('PTRM input'!$G$385:$P$434,A50offset,$E1424)-INDEX('PTRM input'!$G$277:$P$326,A50offset,$E1424))*OFFSET($F$7,0,$E1424))-SUM($G1424:Y1424),((INDEX('PTRM input'!$G$385:$P$434,A50offset,$E1424)-INDEX('PTRM input'!$G$277:$P$326,A50offset,$E1424))*OFFSET($F$7,0,$E1424))/A50taxstdlife))</f>
        <v>0</v>
      </c>
      <c r="AA1424" s="251">
        <f ca="1">IF(A50taxstdlife="n/a","n/a",IF(AA$3&gt;(A50taxstdlife+$E1424),((INDEX('PTRM input'!$G$385:$P$434,A50offset,$E1424)-INDEX('PTRM input'!$G$277:$P$326,A50offset,$E1424))*OFFSET($F$7,0,$E1424))-SUM($G1424:Z1424),((INDEX('PTRM input'!$G$385:$P$434,A50offset,$E1424)-INDEX('PTRM input'!$G$277:$P$326,A50offset,$E1424))*OFFSET($F$7,0,$E1424))/A50taxstdlife))</f>
        <v>0</v>
      </c>
      <c r="AB1424" s="251">
        <f ca="1">IF(A50taxstdlife="n/a","n/a",IF(AB$3&gt;(A50taxstdlife+$E1424),((INDEX('PTRM input'!$G$385:$P$434,A50offset,$E1424)-INDEX('PTRM input'!$G$277:$P$326,A50offset,$E1424))*OFFSET($F$7,0,$E1424))-SUM($G1424:AA1424),((INDEX('PTRM input'!$G$385:$P$434,A50offset,$E1424)-INDEX('PTRM input'!$G$277:$P$326,A50offset,$E1424))*OFFSET($F$7,0,$E1424))/A50taxstdlife))</f>
        <v>0</v>
      </c>
      <c r="AC1424" s="251">
        <f ca="1">IF(A50taxstdlife="n/a","n/a",IF(AC$3&gt;(A50taxstdlife+$E1424),((INDEX('PTRM input'!$G$385:$P$434,A50offset,$E1424)-INDEX('PTRM input'!$G$277:$P$326,A50offset,$E1424))*OFFSET($F$7,0,$E1424))-SUM($G1424:AB1424),((INDEX('PTRM input'!$G$385:$P$434,A50offset,$E1424)-INDEX('PTRM input'!$G$277:$P$326,A50offset,$E1424))*OFFSET($F$7,0,$E1424))/A50taxstdlife))</f>
        <v>0</v>
      </c>
      <c r="AD1424" s="251">
        <f ca="1">IF(A50taxstdlife="n/a","n/a",IF(AD$3&gt;(A50taxstdlife+$E1424),((INDEX('PTRM input'!$G$385:$P$434,A50offset,$E1424)-INDEX('PTRM input'!$G$277:$P$326,A50offset,$E1424))*OFFSET($F$7,0,$E1424))-SUM($G1424:AC1424),((INDEX('PTRM input'!$G$385:$P$434,A50offset,$E1424)-INDEX('PTRM input'!$G$277:$P$326,A50offset,$E1424))*OFFSET($F$7,0,$E1424))/A50taxstdlife))</f>
        <v>0</v>
      </c>
      <c r="AE1424" s="251">
        <f ca="1">IF(A50taxstdlife="n/a","n/a",IF(AE$3&gt;(A50taxstdlife+$E1424),((INDEX('PTRM input'!$G$385:$P$434,A50offset,$E1424)-INDEX('PTRM input'!$G$277:$P$326,A50offset,$E1424))*OFFSET($F$7,0,$E1424))-SUM($G1424:AD1424),((INDEX('PTRM input'!$G$385:$P$434,A50offset,$E1424)-INDEX('PTRM input'!$G$277:$P$326,A50offset,$E1424))*OFFSET($F$7,0,$E1424))/A50taxstdlife))</f>
        <v>0</v>
      </c>
      <c r="AF1424" s="251">
        <f ca="1">IF(A50taxstdlife="n/a","n/a",IF(AF$3&gt;(A50taxstdlife+$E1424),((INDEX('PTRM input'!$G$385:$P$434,A50offset,$E1424)-INDEX('PTRM input'!$G$277:$P$326,A50offset,$E1424))*OFFSET($F$7,0,$E1424))-SUM($G1424:AE1424),((INDEX('PTRM input'!$G$385:$P$434,A50offset,$E1424)-INDEX('PTRM input'!$G$277:$P$326,A50offset,$E1424))*OFFSET($F$7,0,$E1424))/A50taxstdlife))</f>
        <v>0</v>
      </c>
      <c r="AG1424" s="251">
        <f ca="1">IF(A50taxstdlife="n/a","n/a",IF(AG$3&gt;(A50taxstdlife+$E1424),((INDEX('PTRM input'!$G$385:$P$434,A50offset,$E1424)-INDEX('PTRM input'!$G$277:$P$326,A50offset,$E1424))*OFFSET($F$7,0,$E1424))-SUM($G1424:AF1424),((INDEX('PTRM input'!$G$385:$P$434,A50offset,$E1424)-INDEX('PTRM input'!$G$277:$P$326,A50offset,$E1424))*OFFSET($F$7,0,$E1424))/A50taxstdlife))</f>
        <v>0</v>
      </c>
      <c r="AH1424" s="251">
        <f ca="1">IF(A50taxstdlife="n/a","n/a",IF(AH$3&gt;(A50taxstdlife+$E1424),((INDEX('PTRM input'!$G$385:$P$434,A50offset,$E1424)-INDEX('PTRM input'!$G$277:$P$326,A50offset,$E1424))*OFFSET($F$7,0,$E1424))-SUM($G1424:AG1424),((INDEX('PTRM input'!$G$385:$P$434,A50offset,$E1424)-INDEX('PTRM input'!$G$277:$P$326,A50offset,$E1424))*OFFSET($F$7,0,$E1424))/A50taxstdlife))</f>
        <v>0</v>
      </c>
      <c r="AI1424" s="251">
        <f ca="1">IF(A50taxstdlife="n/a","n/a",IF(AI$3&gt;(A50taxstdlife+$E1424),((INDEX('PTRM input'!$G$385:$P$434,A50offset,$E1424)-INDEX('PTRM input'!$G$277:$P$326,A50offset,$E1424))*OFFSET($F$7,0,$E1424))-SUM($G1424:AH1424),((INDEX('PTRM input'!$G$385:$P$434,A50offset,$E1424)-INDEX('PTRM input'!$G$277:$P$326,A50offset,$E1424))*OFFSET($F$7,0,$E1424))/A50taxstdlife))</f>
        <v>0</v>
      </c>
      <c r="AJ1424" s="251">
        <f ca="1">IF(A50taxstdlife="n/a","n/a",IF(AJ$3&gt;(A50taxstdlife+$E1424),((INDEX('PTRM input'!$G$385:$P$434,A50offset,$E1424)-INDEX('PTRM input'!$G$277:$P$326,A50offset,$E1424))*OFFSET($F$7,0,$E1424))-SUM($G1424:AI1424),((INDEX('PTRM input'!$G$385:$P$434,A50offset,$E1424)-INDEX('PTRM input'!$G$277:$P$326,A50offset,$E1424))*OFFSET($F$7,0,$E1424))/A50taxstdlife))</f>
        <v>0</v>
      </c>
      <c r="AK1424" s="251">
        <f ca="1">IF(A50taxstdlife="n/a","n/a",IF(AK$3&gt;(A50taxstdlife+$E1424),((INDEX('PTRM input'!$G$385:$P$434,A50offset,$E1424)-INDEX('PTRM input'!$G$277:$P$326,A50offset,$E1424))*OFFSET($F$7,0,$E1424))-SUM($G1424:AJ1424),((INDEX('PTRM input'!$G$385:$P$434,A50offset,$E1424)-INDEX('PTRM input'!$G$277:$P$326,A50offset,$E1424))*OFFSET($F$7,0,$E1424))/A50taxstdlife))</f>
        <v>0</v>
      </c>
      <c r="AL1424" s="251">
        <f ca="1">IF(A50taxstdlife="n/a","n/a",IF(AL$3&gt;(A50taxstdlife+$E1424),((INDEX('PTRM input'!$G$385:$P$434,A50offset,$E1424)-INDEX('PTRM input'!$G$277:$P$326,A50offset,$E1424))*OFFSET($F$7,0,$E1424))-SUM($G1424:AK1424),((INDEX('PTRM input'!$G$385:$P$434,A50offset,$E1424)-INDEX('PTRM input'!$G$277:$P$326,A50offset,$E1424))*OFFSET($F$7,0,$E1424))/A50taxstdlife))</f>
        <v>0</v>
      </c>
      <c r="AM1424" s="251">
        <f ca="1">IF(A50taxstdlife="n/a","n/a",IF(AM$3&gt;(A50taxstdlife+$E1424),((INDEX('PTRM input'!$G$385:$P$434,A50offset,$E1424)-INDEX('PTRM input'!$G$277:$P$326,A50offset,$E1424))*OFFSET($F$7,0,$E1424))-SUM($G1424:AL1424),((INDEX('PTRM input'!$G$385:$P$434,A50offset,$E1424)-INDEX('PTRM input'!$G$277:$P$326,A50offset,$E1424))*OFFSET($F$7,0,$E1424))/A50taxstdlife))</f>
        <v>0</v>
      </c>
      <c r="AN1424" s="251">
        <f ca="1">IF(A50taxstdlife="n/a","n/a",IF(AN$3&gt;(A50taxstdlife+$E1424),((INDEX('PTRM input'!$G$385:$P$434,A50offset,$E1424)-INDEX('PTRM input'!$G$277:$P$326,A50offset,$E1424))*OFFSET($F$7,0,$E1424))-SUM($G1424:AM1424),((INDEX('PTRM input'!$G$385:$P$434,A50offset,$E1424)-INDEX('PTRM input'!$G$277:$P$326,A50offset,$E1424))*OFFSET($F$7,0,$E1424))/A50taxstdlife))</f>
        <v>0</v>
      </c>
      <c r="AO1424" s="251">
        <f ca="1">IF(A50taxstdlife="n/a","n/a",IF(AO$3&gt;(A50taxstdlife+$E1424),((INDEX('PTRM input'!$G$385:$P$434,A50offset,$E1424)-INDEX('PTRM input'!$G$277:$P$326,A50offset,$E1424))*OFFSET($F$7,0,$E1424))-SUM($G1424:AN1424),((INDEX('PTRM input'!$G$385:$P$434,A50offset,$E1424)-INDEX('PTRM input'!$G$277:$P$326,A50offset,$E1424))*OFFSET($F$7,0,$E1424))/A50taxstdlife))</f>
        <v>0</v>
      </c>
      <c r="AP1424" s="251">
        <f ca="1">IF(A50taxstdlife="n/a","n/a",IF(AP$3&gt;(A50taxstdlife+$E1424),((INDEX('PTRM input'!$G$385:$P$434,A50offset,$E1424)-INDEX('PTRM input'!$G$277:$P$326,A50offset,$E1424))*OFFSET($F$7,0,$E1424))-SUM($G1424:AO1424),((INDEX('PTRM input'!$G$385:$P$434,A50offset,$E1424)-INDEX('PTRM input'!$G$277:$P$326,A50offset,$E1424))*OFFSET($F$7,0,$E1424))/A50taxstdlife))</f>
        <v>0</v>
      </c>
      <c r="AQ1424" s="251">
        <f ca="1">IF(A50taxstdlife="n/a","n/a",IF(AQ$3&gt;(A50taxstdlife+$E1424),((INDEX('PTRM input'!$G$385:$P$434,A50offset,$E1424)-INDEX('PTRM input'!$G$277:$P$326,A50offset,$E1424))*OFFSET($F$7,0,$E1424))-SUM($G1424:AP1424),((INDEX('PTRM input'!$G$385:$P$434,A50offset,$E1424)-INDEX('PTRM input'!$G$277:$P$326,A50offset,$E1424))*OFFSET($F$7,0,$E1424))/A50taxstdlife))</f>
        <v>0</v>
      </c>
      <c r="AR1424" s="251">
        <f ca="1">IF(A50taxstdlife="n/a","n/a",IF(AR$3&gt;(A50taxstdlife+$E1424),((INDEX('PTRM input'!$G$385:$P$434,A50offset,$E1424)-INDEX('PTRM input'!$G$277:$P$326,A50offset,$E1424))*OFFSET($F$7,0,$E1424))-SUM($G1424:AQ1424),((INDEX('PTRM input'!$G$385:$P$434,A50offset,$E1424)-INDEX('PTRM input'!$G$277:$P$326,A50offset,$E1424))*OFFSET($F$7,0,$E1424))/A50taxstdlife))</f>
        <v>0</v>
      </c>
      <c r="AS1424" s="251">
        <f ca="1">IF(A50taxstdlife="n/a","n/a",IF(AS$3&gt;(A50taxstdlife+$E1424),((INDEX('PTRM input'!$G$385:$P$434,A50offset,$E1424)-INDEX('PTRM input'!$G$277:$P$326,A50offset,$E1424))*OFFSET($F$7,0,$E1424))-SUM($G1424:AR1424),((INDEX('PTRM input'!$G$385:$P$434,A50offset,$E1424)-INDEX('PTRM input'!$G$277:$P$326,A50offset,$E1424))*OFFSET($F$7,0,$E1424))/A50taxstdlife))</f>
        <v>0</v>
      </c>
      <c r="AT1424" s="251">
        <f ca="1">IF(A50taxstdlife="n/a","n/a",IF(AT$3&gt;(A50taxstdlife+$E1424),((INDEX('PTRM input'!$G$385:$P$434,A50offset,$E1424)-INDEX('PTRM input'!$G$277:$P$326,A50offset,$E1424))*OFFSET($F$7,0,$E1424))-SUM($G1424:AS1424),((INDEX('PTRM input'!$G$385:$P$434,A50offset,$E1424)-INDEX('PTRM input'!$G$277:$P$326,A50offset,$E1424))*OFFSET($F$7,0,$E1424))/A50taxstdlife))</f>
        <v>0</v>
      </c>
      <c r="AU1424" s="251">
        <f ca="1">IF(A50taxstdlife="n/a","n/a",IF(AU$3&gt;(A50taxstdlife+$E1424),((INDEX('PTRM input'!$G$385:$P$434,A50offset,$E1424)-INDEX('PTRM input'!$G$277:$P$326,A50offset,$E1424))*OFFSET($F$7,0,$E1424))-SUM($G1424:AT1424),((INDEX('PTRM input'!$G$385:$P$434,A50offset,$E1424)-INDEX('PTRM input'!$G$277:$P$326,A50offset,$E1424))*OFFSET($F$7,0,$E1424))/A50taxstdlife))</f>
        <v>0</v>
      </c>
      <c r="AV1424" s="251">
        <f ca="1">IF(A50taxstdlife="n/a","n/a",IF(AV$3&gt;(A50taxstdlife+$E1424),((INDEX('PTRM input'!$G$385:$P$434,A50offset,$E1424)-INDEX('PTRM input'!$G$277:$P$326,A50offset,$E1424))*OFFSET($F$7,0,$E1424))-SUM($G1424:AU1424),((INDEX('PTRM input'!$G$385:$P$434,A50offset,$E1424)-INDEX('PTRM input'!$G$277:$P$326,A50offset,$E1424))*OFFSET($F$7,0,$E1424))/A50taxstdlife))</f>
        <v>0</v>
      </c>
      <c r="AW1424" s="251">
        <f ca="1">IF(A50taxstdlife="n/a","n/a",IF(AW$3&gt;(A50taxstdlife+$E1424),((INDEX('PTRM input'!$G$385:$P$434,A50offset,$E1424)-INDEX('PTRM input'!$G$277:$P$326,A50offset,$E1424))*OFFSET($F$7,0,$E1424))-SUM($G1424:AV1424),((INDEX('PTRM input'!$G$385:$P$434,A50offset,$E1424)-INDEX('PTRM input'!$G$277:$P$326,A50offset,$E1424))*OFFSET($F$7,0,$E1424))/A50taxstdlife))</f>
        <v>0</v>
      </c>
      <c r="AX1424" s="251">
        <f ca="1">IF(A50taxstdlife="n/a","n/a",IF(AX$3&gt;(A50taxstdlife+$E1424),((INDEX('PTRM input'!$G$385:$P$434,A50offset,$E1424)-INDEX('PTRM input'!$G$277:$P$326,A50offset,$E1424))*OFFSET($F$7,0,$E1424))-SUM($G1424:AW1424),((INDEX('PTRM input'!$G$385:$P$434,A50offset,$E1424)-INDEX('PTRM input'!$G$277:$P$326,A50offset,$E1424))*OFFSET($F$7,0,$E1424))/A50taxstdlife))</f>
        <v>0</v>
      </c>
      <c r="AY1424" s="251">
        <f ca="1">IF(A50taxstdlife="n/a","n/a",IF(AY$3&gt;(A50taxstdlife+$E1424),((INDEX('PTRM input'!$G$385:$P$434,A50offset,$E1424)-INDEX('PTRM input'!$G$277:$P$326,A50offset,$E1424))*OFFSET($F$7,0,$E1424))-SUM($G1424:AX1424),((INDEX('PTRM input'!$G$385:$P$434,A50offset,$E1424)-INDEX('PTRM input'!$G$277:$P$326,A50offset,$E1424))*OFFSET($F$7,0,$E1424))/A50taxstdlife))</f>
        <v>0</v>
      </c>
      <c r="AZ1424" s="251">
        <f ca="1">IF(A50taxstdlife="n/a","n/a",IF(AZ$3&gt;(A50taxstdlife+$E1424),((INDEX('PTRM input'!$G$385:$P$434,A50offset,$E1424)-INDEX('PTRM input'!$G$277:$P$326,A50offset,$E1424))*OFFSET($F$7,0,$E1424))-SUM($G1424:AY1424),((INDEX('PTRM input'!$G$385:$P$434,A50offset,$E1424)-INDEX('PTRM input'!$G$277:$P$326,A50offset,$E1424))*OFFSET($F$7,0,$E1424))/A50taxstdlife))</f>
        <v>0</v>
      </c>
      <c r="BA1424" s="251">
        <f ca="1">IF(A50taxstdlife="n/a","n/a",IF(BA$3&gt;(A50taxstdlife+$E1424),((INDEX('PTRM input'!$G$385:$P$434,A50offset,$E1424)-INDEX('PTRM input'!$G$277:$P$326,A50offset,$E1424))*OFFSET($F$7,0,$E1424))-SUM($G1424:AZ1424),((INDEX('PTRM input'!$G$385:$P$434,A50offset,$E1424)-INDEX('PTRM input'!$G$277:$P$326,A50offset,$E1424))*OFFSET($F$7,0,$E1424))/A50taxstdlife))</f>
        <v>0</v>
      </c>
      <c r="BB1424" s="251">
        <f ca="1">IF(A50taxstdlife="n/a","n/a",IF(BB$3&gt;(A50taxstdlife+$E1424),((INDEX('PTRM input'!$G$385:$P$434,A50offset,$E1424)-INDEX('PTRM input'!$G$277:$P$326,A50offset,$E1424))*OFFSET($F$7,0,$E1424))-SUM($G1424:BA1424),((INDEX('PTRM input'!$G$385:$P$434,A50offset,$E1424)-INDEX('PTRM input'!$G$277:$P$326,A50offset,$E1424))*OFFSET($F$7,0,$E1424))/A50taxstdlife))</f>
        <v>0</v>
      </c>
      <c r="BC1424" s="251">
        <f ca="1">IF(A50taxstdlife="n/a","n/a",IF(BC$3&gt;(A50taxstdlife+$E1424),((INDEX('PTRM input'!$G$385:$P$434,A50offset,$E1424)-INDEX('PTRM input'!$G$277:$P$326,A50offset,$E1424))*OFFSET($F$7,0,$E1424))-SUM($G1424:BB1424),((INDEX('PTRM input'!$G$385:$P$434,A50offset,$E1424)-INDEX('PTRM input'!$G$277:$P$326,A50offset,$E1424))*OFFSET($F$7,0,$E1424))/A50taxstdlife))</f>
        <v>0</v>
      </c>
      <c r="BD1424" s="251">
        <f ca="1">IF(A50taxstdlife="n/a","n/a",IF(BD$3&gt;(A50taxstdlife+$E1424),((INDEX('PTRM input'!$G$385:$P$434,A50offset,$E1424)-INDEX('PTRM input'!$G$277:$P$326,A50offset,$E1424))*OFFSET($F$7,0,$E1424))-SUM($G1424:BC1424),((INDEX('PTRM input'!$G$385:$P$434,A50offset,$E1424)-INDEX('PTRM input'!$G$277:$P$326,A50offset,$E1424))*OFFSET($F$7,0,$E1424))/A50taxstdlife))</f>
        <v>0</v>
      </c>
      <c r="BE1424" s="251">
        <f ca="1">IF(A50taxstdlife="n/a","n/a",IF(BE$3&gt;(A50taxstdlife+$E1424),((INDEX('PTRM input'!$G$385:$P$434,A50offset,$E1424)-INDEX('PTRM input'!$G$277:$P$326,A50offset,$E1424))*OFFSET($F$7,0,$E1424))-SUM($G1424:BD1424),((INDEX('PTRM input'!$G$385:$P$434,A50offset,$E1424)-INDEX('PTRM input'!$G$277:$P$326,A50offset,$E1424))*OFFSET($F$7,0,$E1424))/A50taxstdlife))</f>
        <v>0</v>
      </c>
      <c r="BF1424" s="251">
        <f ca="1">IF(A50taxstdlife="n/a","n/a",IF(BF$3&gt;(A50taxstdlife+$E1424),((INDEX('PTRM input'!$G$385:$P$434,A50offset,$E1424)-INDEX('PTRM input'!$G$277:$P$326,A50offset,$E1424))*OFFSET($F$7,0,$E1424))-SUM($G1424:BE1424),((INDEX('PTRM input'!$G$385:$P$434,A50offset,$E1424)-INDEX('PTRM input'!$G$277:$P$326,A50offset,$E1424))*OFFSET($F$7,0,$E1424))/A50taxstdlife))</f>
        <v>0</v>
      </c>
      <c r="BG1424" s="251">
        <f ca="1">IF(A50taxstdlife="n/a","n/a",IF(BG$3&gt;(A50taxstdlife+$E1424),((INDEX('PTRM input'!$G$385:$P$434,A50offset,$E1424)-INDEX('PTRM input'!$G$277:$P$326,A50offset,$E1424))*OFFSET($F$7,0,$E1424))-SUM($G1424:BF1424),((INDEX('PTRM input'!$G$385:$P$434,A50offset,$E1424)-INDEX('PTRM input'!$G$277:$P$326,A50offset,$E1424))*OFFSET($F$7,0,$E1424))/A50taxstdlife))</f>
        <v>0</v>
      </c>
      <c r="BH1424" s="251">
        <f ca="1">IF(A50taxstdlife="n/a","n/a",IF(BH$3&gt;(A50taxstdlife+$E1424),((INDEX('PTRM input'!$G$385:$P$434,A50offset,$E1424)-INDEX('PTRM input'!$G$277:$P$326,A50offset,$E1424))*OFFSET($F$7,0,$E1424))-SUM($G1424:BG1424),((INDEX('PTRM input'!$G$385:$P$434,A50offset,$E1424)-INDEX('PTRM input'!$G$277:$P$326,A50offset,$E1424))*OFFSET($F$7,0,$E1424))/A50taxstdlife))</f>
        <v>0</v>
      </c>
      <c r="BI1424" s="251">
        <f ca="1">IF(A50taxstdlife="n/a","n/a",IF(BI$3&gt;(A50taxstdlife+$E1424),((INDEX('PTRM input'!$G$385:$P$434,A50offset,$E1424)-INDEX('PTRM input'!$G$277:$P$326,A50offset,$E1424))*OFFSET($F$7,0,$E1424))-SUM($G1424:BH1424),((INDEX('PTRM input'!$G$385:$P$434,A50offset,$E1424)-INDEX('PTRM input'!$G$277:$P$326,A50offset,$E1424))*OFFSET($F$7,0,$E1424))/A50taxstdlife))</f>
        <v>0</v>
      </c>
      <c r="BJ1424" s="116"/>
      <c r="BK1424" s="116"/>
      <c r="BL1424" s="116"/>
      <c r="BM1424" s="116"/>
    </row>
    <row r="1425" spans="1:65" ht="12.75" customHeight="1" outlineLevel="2">
      <c r="A1425" s="116"/>
      <c r="B1425" s="19"/>
      <c r="C1425" s="18"/>
      <c r="D1425" s="760"/>
      <c r="E1425" s="86">
        <v>7</v>
      </c>
      <c r="F1425" s="356"/>
      <c r="G1425" s="434"/>
      <c r="H1425" s="435"/>
      <c r="I1425" s="435"/>
      <c r="J1425" s="435"/>
      <c r="K1425" s="435"/>
      <c r="L1425" s="435"/>
      <c r="M1425" s="619"/>
      <c r="N1425" s="251">
        <f ca="1">IF(A50taxstdlife="n/a","n/a",IF(N$3&gt;(A50taxstdlife+$E1425),((INDEX('PTRM input'!$G$385:$P$434,A50offset,$E1425)-INDEX('PTRM input'!$G$277:$P$326,A50offset,$E1425))*OFFSET($F$7,0,$E1425))-SUM($G1425:M1425),((INDEX('PTRM input'!$G$385:$P$434,A50offset,$E1425)-INDEX('PTRM input'!$G$277:$P$326,A50offset,$E1425))*OFFSET($F$7,0,$E1425))/A50taxstdlife))</f>
        <v>0</v>
      </c>
      <c r="O1425" s="251">
        <f ca="1">IF(A50taxstdlife="n/a","n/a",IF(O$3&gt;(A50taxstdlife+$E1425),((INDEX('PTRM input'!$G$385:$P$434,A50offset,$E1425)-INDEX('PTRM input'!$G$277:$P$326,A50offset,$E1425))*OFFSET($F$7,0,$E1425))-SUM($G1425:N1425),((INDEX('PTRM input'!$G$385:$P$434,A50offset,$E1425)-INDEX('PTRM input'!$G$277:$P$326,A50offset,$E1425))*OFFSET($F$7,0,$E1425))/A50taxstdlife))</f>
        <v>0</v>
      </c>
      <c r="P1425" s="251">
        <f ca="1">IF(A50taxstdlife="n/a","n/a",IF(P$3&gt;(A50taxstdlife+$E1425),((INDEX('PTRM input'!$G$385:$P$434,A50offset,$E1425)-INDEX('PTRM input'!$G$277:$P$326,A50offset,$E1425))*OFFSET($F$7,0,$E1425))-SUM($G1425:O1425),((INDEX('PTRM input'!$G$385:$P$434,A50offset,$E1425)-INDEX('PTRM input'!$G$277:$P$326,A50offset,$E1425))*OFFSET($F$7,0,$E1425))/A50taxstdlife))</f>
        <v>0</v>
      </c>
      <c r="Q1425" s="251">
        <f ca="1">IF(A50taxstdlife="n/a","n/a",IF(Q$3&gt;(A50taxstdlife+$E1425),((INDEX('PTRM input'!$G$385:$P$434,A50offset,$E1425)-INDEX('PTRM input'!$G$277:$P$326,A50offset,$E1425))*OFFSET($F$7,0,$E1425))-SUM($G1425:P1425),((INDEX('PTRM input'!$G$385:$P$434,A50offset,$E1425)-INDEX('PTRM input'!$G$277:$P$326,A50offset,$E1425))*OFFSET($F$7,0,$E1425))/A50taxstdlife))</f>
        <v>0</v>
      </c>
      <c r="R1425" s="251">
        <f ca="1">IF(A50taxstdlife="n/a","n/a",IF(R$3&gt;(A50taxstdlife+$E1425),((INDEX('PTRM input'!$G$385:$P$434,A50offset,$E1425)-INDEX('PTRM input'!$G$277:$P$326,A50offset,$E1425))*OFFSET($F$7,0,$E1425))-SUM($G1425:Q1425),((INDEX('PTRM input'!$G$385:$P$434,A50offset,$E1425)-INDEX('PTRM input'!$G$277:$P$326,A50offset,$E1425))*OFFSET($F$7,0,$E1425))/A50taxstdlife))</f>
        <v>0</v>
      </c>
      <c r="S1425" s="251">
        <f ca="1">IF(A50taxstdlife="n/a","n/a",IF(S$3&gt;(A50taxstdlife+$E1425),((INDEX('PTRM input'!$G$385:$P$434,A50offset,$E1425)-INDEX('PTRM input'!$G$277:$P$326,A50offset,$E1425))*OFFSET($F$7,0,$E1425))-SUM($G1425:R1425),((INDEX('PTRM input'!$G$385:$P$434,A50offset,$E1425)-INDEX('PTRM input'!$G$277:$P$326,A50offset,$E1425))*OFFSET($F$7,0,$E1425))/A50taxstdlife))</f>
        <v>0</v>
      </c>
      <c r="T1425" s="251">
        <f ca="1">IF(A50taxstdlife="n/a","n/a",IF(T$3&gt;(A50taxstdlife+$E1425),((INDEX('PTRM input'!$G$385:$P$434,A50offset,$E1425)-INDEX('PTRM input'!$G$277:$P$326,A50offset,$E1425))*OFFSET($F$7,0,$E1425))-SUM($G1425:S1425),((INDEX('PTRM input'!$G$385:$P$434,A50offset,$E1425)-INDEX('PTRM input'!$G$277:$P$326,A50offset,$E1425))*OFFSET($F$7,0,$E1425))/A50taxstdlife))</f>
        <v>0</v>
      </c>
      <c r="U1425" s="251">
        <f ca="1">IF(A50taxstdlife="n/a","n/a",IF(U$3&gt;(A50taxstdlife+$E1425),((INDEX('PTRM input'!$G$385:$P$434,A50offset,$E1425)-INDEX('PTRM input'!$G$277:$P$326,A50offset,$E1425))*OFFSET($F$7,0,$E1425))-SUM($G1425:T1425),((INDEX('PTRM input'!$G$385:$P$434,A50offset,$E1425)-INDEX('PTRM input'!$G$277:$P$326,A50offset,$E1425))*OFFSET($F$7,0,$E1425))/A50taxstdlife))</f>
        <v>0</v>
      </c>
      <c r="V1425" s="251">
        <f ca="1">IF(A50taxstdlife="n/a","n/a",IF(V$3&gt;(A50taxstdlife+$E1425),((INDEX('PTRM input'!$G$385:$P$434,A50offset,$E1425)-INDEX('PTRM input'!$G$277:$P$326,A50offset,$E1425))*OFFSET($F$7,0,$E1425))-SUM($G1425:U1425),((INDEX('PTRM input'!$G$385:$P$434,A50offset,$E1425)-INDEX('PTRM input'!$G$277:$P$326,A50offset,$E1425))*OFFSET($F$7,0,$E1425))/A50taxstdlife))</f>
        <v>0</v>
      </c>
      <c r="W1425" s="251">
        <f ca="1">IF(A50taxstdlife="n/a","n/a",IF(W$3&gt;(A50taxstdlife+$E1425),((INDEX('PTRM input'!$G$385:$P$434,A50offset,$E1425)-INDEX('PTRM input'!$G$277:$P$326,A50offset,$E1425))*OFFSET($F$7,0,$E1425))-SUM($G1425:V1425),((INDEX('PTRM input'!$G$385:$P$434,A50offset,$E1425)-INDEX('PTRM input'!$G$277:$P$326,A50offset,$E1425))*OFFSET($F$7,0,$E1425))/A50taxstdlife))</f>
        <v>0</v>
      </c>
      <c r="X1425" s="251">
        <f ca="1">IF(A50taxstdlife="n/a","n/a",IF(X$3&gt;(A50taxstdlife+$E1425),((INDEX('PTRM input'!$G$385:$P$434,A50offset,$E1425)-INDEX('PTRM input'!$G$277:$P$326,A50offset,$E1425))*OFFSET($F$7,0,$E1425))-SUM($G1425:W1425),((INDEX('PTRM input'!$G$385:$P$434,A50offset,$E1425)-INDEX('PTRM input'!$G$277:$P$326,A50offset,$E1425))*OFFSET($F$7,0,$E1425))/A50taxstdlife))</f>
        <v>0</v>
      </c>
      <c r="Y1425" s="251">
        <f ca="1">IF(A50taxstdlife="n/a","n/a",IF(Y$3&gt;(A50taxstdlife+$E1425),((INDEX('PTRM input'!$G$385:$P$434,A50offset,$E1425)-INDEX('PTRM input'!$G$277:$P$326,A50offset,$E1425))*OFFSET($F$7,0,$E1425))-SUM($G1425:X1425),((INDEX('PTRM input'!$G$385:$P$434,A50offset,$E1425)-INDEX('PTRM input'!$G$277:$P$326,A50offset,$E1425))*OFFSET($F$7,0,$E1425))/A50taxstdlife))</f>
        <v>0</v>
      </c>
      <c r="Z1425" s="251">
        <f ca="1">IF(A50taxstdlife="n/a","n/a",IF(Z$3&gt;(A50taxstdlife+$E1425),((INDEX('PTRM input'!$G$385:$P$434,A50offset,$E1425)-INDEX('PTRM input'!$G$277:$P$326,A50offset,$E1425))*OFFSET($F$7,0,$E1425))-SUM($G1425:Y1425),((INDEX('PTRM input'!$G$385:$P$434,A50offset,$E1425)-INDEX('PTRM input'!$G$277:$P$326,A50offset,$E1425))*OFFSET($F$7,0,$E1425))/A50taxstdlife))</f>
        <v>0</v>
      </c>
      <c r="AA1425" s="251">
        <f ca="1">IF(A50taxstdlife="n/a","n/a",IF(AA$3&gt;(A50taxstdlife+$E1425),((INDEX('PTRM input'!$G$385:$P$434,A50offset,$E1425)-INDEX('PTRM input'!$G$277:$P$326,A50offset,$E1425))*OFFSET($F$7,0,$E1425))-SUM($G1425:Z1425),((INDEX('PTRM input'!$G$385:$P$434,A50offset,$E1425)-INDEX('PTRM input'!$G$277:$P$326,A50offset,$E1425))*OFFSET($F$7,0,$E1425))/A50taxstdlife))</f>
        <v>0</v>
      </c>
      <c r="AB1425" s="251">
        <f ca="1">IF(A50taxstdlife="n/a","n/a",IF(AB$3&gt;(A50taxstdlife+$E1425),((INDEX('PTRM input'!$G$385:$P$434,A50offset,$E1425)-INDEX('PTRM input'!$G$277:$P$326,A50offset,$E1425))*OFFSET($F$7,0,$E1425))-SUM($G1425:AA1425),((INDEX('PTRM input'!$G$385:$P$434,A50offset,$E1425)-INDEX('PTRM input'!$G$277:$P$326,A50offset,$E1425))*OFFSET($F$7,0,$E1425))/A50taxstdlife))</f>
        <v>0</v>
      </c>
      <c r="AC1425" s="251">
        <f ca="1">IF(A50taxstdlife="n/a","n/a",IF(AC$3&gt;(A50taxstdlife+$E1425),((INDEX('PTRM input'!$G$385:$P$434,A50offset,$E1425)-INDEX('PTRM input'!$G$277:$P$326,A50offset,$E1425))*OFFSET($F$7,0,$E1425))-SUM($G1425:AB1425),((INDEX('PTRM input'!$G$385:$P$434,A50offset,$E1425)-INDEX('PTRM input'!$G$277:$P$326,A50offset,$E1425))*OFFSET($F$7,0,$E1425))/A50taxstdlife))</f>
        <v>0</v>
      </c>
      <c r="AD1425" s="251">
        <f ca="1">IF(A50taxstdlife="n/a","n/a",IF(AD$3&gt;(A50taxstdlife+$E1425),((INDEX('PTRM input'!$G$385:$P$434,A50offset,$E1425)-INDEX('PTRM input'!$G$277:$P$326,A50offset,$E1425))*OFFSET($F$7,0,$E1425))-SUM($G1425:AC1425),((INDEX('PTRM input'!$G$385:$P$434,A50offset,$E1425)-INDEX('PTRM input'!$G$277:$P$326,A50offset,$E1425))*OFFSET($F$7,0,$E1425))/A50taxstdlife))</f>
        <v>0</v>
      </c>
      <c r="AE1425" s="251">
        <f ca="1">IF(A50taxstdlife="n/a","n/a",IF(AE$3&gt;(A50taxstdlife+$E1425),((INDEX('PTRM input'!$G$385:$P$434,A50offset,$E1425)-INDEX('PTRM input'!$G$277:$P$326,A50offset,$E1425))*OFFSET($F$7,0,$E1425))-SUM($G1425:AD1425),((INDEX('PTRM input'!$G$385:$P$434,A50offset,$E1425)-INDEX('PTRM input'!$G$277:$P$326,A50offset,$E1425))*OFFSET($F$7,0,$E1425))/A50taxstdlife))</f>
        <v>0</v>
      </c>
      <c r="AF1425" s="251">
        <f ca="1">IF(A50taxstdlife="n/a","n/a",IF(AF$3&gt;(A50taxstdlife+$E1425),((INDEX('PTRM input'!$G$385:$P$434,A50offset,$E1425)-INDEX('PTRM input'!$G$277:$P$326,A50offset,$E1425))*OFFSET($F$7,0,$E1425))-SUM($G1425:AE1425),((INDEX('PTRM input'!$G$385:$P$434,A50offset,$E1425)-INDEX('PTRM input'!$G$277:$P$326,A50offset,$E1425))*OFFSET($F$7,0,$E1425))/A50taxstdlife))</f>
        <v>0</v>
      </c>
      <c r="AG1425" s="251">
        <f ca="1">IF(A50taxstdlife="n/a","n/a",IF(AG$3&gt;(A50taxstdlife+$E1425),((INDEX('PTRM input'!$G$385:$P$434,A50offset,$E1425)-INDEX('PTRM input'!$G$277:$P$326,A50offset,$E1425))*OFFSET($F$7,0,$E1425))-SUM($G1425:AF1425),((INDEX('PTRM input'!$G$385:$P$434,A50offset,$E1425)-INDEX('PTRM input'!$G$277:$P$326,A50offset,$E1425))*OFFSET($F$7,0,$E1425))/A50taxstdlife))</f>
        <v>0</v>
      </c>
      <c r="AH1425" s="251">
        <f ca="1">IF(A50taxstdlife="n/a","n/a",IF(AH$3&gt;(A50taxstdlife+$E1425),((INDEX('PTRM input'!$G$385:$P$434,A50offset,$E1425)-INDEX('PTRM input'!$G$277:$P$326,A50offset,$E1425))*OFFSET($F$7,0,$E1425))-SUM($G1425:AG1425),((INDEX('PTRM input'!$G$385:$P$434,A50offset,$E1425)-INDEX('PTRM input'!$G$277:$P$326,A50offset,$E1425))*OFFSET($F$7,0,$E1425))/A50taxstdlife))</f>
        <v>0</v>
      </c>
      <c r="AI1425" s="251">
        <f ca="1">IF(A50taxstdlife="n/a","n/a",IF(AI$3&gt;(A50taxstdlife+$E1425),((INDEX('PTRM input'!$G$385:$P$434,A50offset,$E1425)-INDEX('PTRM input'!$G$277:$P$326,A50offset,$E1425))*OFFSET($F$7,0,$E1425))-SUM($G1425:AH1425),((INDEX('PTRM input'!$G$385:$P$434,A50offset,$E1425)-INDEX('PTRM input'!$G$277:$P$326,A50offset,$E1425))*OFFSET($F$7,0,$E1425))/A50taxstdlife))</f>
        <v>0</v>
      </c>
      <c r="AJ1425" s="251">
        <f ca="1">IF(A50taxstdlife="n/a","n/a",IF(AJ$3&gt;(A50taxstdlife+$E1425),((INDEX('PTRM input'!$G$385:$P$434,A50offset,$E1425)-INDEX('PTRM input'!$G$277:$P$326,A50offset,$E1425))*OFFSET($F$7,0,$E1425))-SUM($G1425:AI1425),((INDEX('PTRM input'!$G$385:$P$434,A50offset,$E1425)-INDEX('PTRM input'!$G$277:$P$326,A50offset,$E1425))*OFFSET($F$7,0,$E1425))/A50taxstdlife))</f>
        <v>0</v>
      </c>
      <c r="AK1425" s="251">
        <f ca="1">IF(A50taxstdlife="n/a","n/a",IF(AK$3&gt;(A50taxstdlife+$E1425),((INDEX('PTRM input'!$G$385:$P$434,A50offset,$E1425)-INDEX('PTRM input'!$G$277:$P$326,A50offset,$E1425))*OFFSET($F$7,0,$E1425))-SUM($G1425:AJ1425),((INDEX('PTRM input'!$G$385:$P$434,A50offset,$E1425)-INDEX('PTRM input'!$G$277:$P$326,A50offset,$E1425))*OFFSET($F$7,0,$E1425))/A50taxstdlife))</f>
        <v>0</v>
      </c>
      <c r="AL1425" s="251">
        <f ca="1">IF(A50taxstdlife="n/a","n/a",IF(AL$3&gt;(A50taxstdlife+$E1425),((INDEX('PTRM input'!$G$385:$P$434,A50offset,$E1425)-INDEX('PTRM input'!$G$277:$P$326,A50offset,$E1425))*OFFSET($F$7,0,$E1425))-SUM($G1425:AK1425),((INDEX('PTRM input'!$G$385:$P$434,A50offset,$E1425)-INDEX('PTRM input'!$G$277:$P$326,A50offset,$E1425))*OFFSET($F$7,0,$E1425))/A50taxstdlife))</f>
        <v>0</v>
      </c>
      <c r="AM1425" s="251">
        <f ca="1">IF(A50taxstdlife="n/a","n/a",IF(AM$3&gt;(A50taxstdlife+$E1425),((INDEX('PTRM input'!$G$385:$P$434,A50offset,$E1425)-INDEX('PTRM input'!$G$277:$P$326,A50offset,$E1425))*OFFSET($F$7,0,$E1425))-SUM($G1425:AL1425),((INDEX('PTRM input'!$G$385:$P$434,A50offset,$E1425)-INDEX('PTRM input'!$G$277:$P$326,A50offset,$E1425))*OFFSET($F$7,0,$E1425))/A50taxstdlife))</f>
        <v>0</v>
      </c>
      <c r="AN1425" s="251">
        <f ca="1">IF(A50taxstdlife="n/a","n/a",IF(AN$3&gt;(A50taxstdlife+$E1425),((INDEX('PTRM input'!$G$385:$P$434,A50offset,$E1425)-INDEX('PTRM input'!$G$277:$P$326,A50offset,$E1425))*OFFSET($F$7,0,$E1425))-SUM($G1425:AM1425),((INDEX('PTRM input'!$G$385:$P$434,A50offset,$E1425)-INDEX('PTRM input'!$G$277:$P$326,A50offset,$E1425))*OFFSET($F$7,0,$E1425))/A50taxstdlife))</f>
        <v>0</v>
      </c>
      <c r="AO1425" s="251">
        <f ca="1">IF(A50taxstdlife="n/a","n/a",IF(AO$3&gt;(A50taxstdlife+$E1425),((INDEX('PTRM input'!$G$385:$P$434,A50offset,$E1425)-INDEX('PTRM input'!$G$277:$P$326,A50offset,$E1425))*OFFSET($F$7,0,$E1425))-SUM($G1425:AN1425),((INDEX('PTRM input'!$G$385:$P$434,A50offset,$E1425)-INDEX('PTRM input'!$G$277:$P$326,A50offset,$E1425))*OFFSET($F$7,0,$E1425))/A50taxstdlife))</f>
        <v>0</v>
      </c>
      <c r="AP1425" s="251">
        <f ca="1">IF(A50taxstdlife="n/a","n/a",IF(AP$3&gt;(A50taxstdlife+$E1425),((INDEX('PTRM input'!$G$385:$P$434,A50offset,$E1425)-INDEX('PTRM input'!$G$277:$P$326,A50offset,$E1425))*OFFSET($F$7,0,$E1425))-SUM($G1425:AO1425),((INDEX('PTRM input'!$G$385:$P$434,A50offset,$E1425)-INDEX('PTRM input'!$G$277:$P$326,A50offset,$E1425))*OFFSET($F$7,0,$E1425))/A50taxstdlife))</f>
        <v>0</v>
      </c>
      <c r="AQ1425" s="251">
        <f ca="1">IF(A50taxstdlife="n/a","n/a",IF(AQ$3&gt;(A50taxstdlife+$E1425),((INDEX('PTRM input'!$G$385:$P$434,A50offset,$E1425)-INDEX('PTRM input'!$G$277:$P$326,A50offset,$E1425))*OFFSET($F$7,0,$E1425))-SUM($G1425:AP1425),((INDEX('PTRM input'!$G$385:$P$434,A50offset,$E1425)-INDEX('PTRM input'!$G$277:$P$326,A50offset,$E1425))*OFFSET($F$7,0,$E1425))/A50taxstdlife))</f>
        <v>0</v>
      </c>
      <c r="AR1425" s="251">
        <f ca="1">IF(A50taxstdlife="n/a","n/a",IF(AR$3&gt;(A50taxstdlife+$E1425),((INDEX('PTRM input'!$G$385:$P$434,A50offset,$E1425)-INDEX('PTRM input'!$G$277:$P$326,A50offset,$E1425))*OFFSET($F$7,0,$E1425))-SUM($G1425:AQ1425),((INDEX('PTRM input'!$G$385:$P$434,A50offset,$E1425)-INDEX('PTRM input'!$G$277:$P$326,A50offset,$E1425))*OFFSET($F$7,0,$E1425))/A50taxstdlife))</f>
        <v>0</v>
      </c>
      <c r="AS1425" s="251">
        <f ca="1">IF(A50taxstdlife="n/a","n/a",IF(AS$3&gt;(A50taxstdlife+$E1425),((INDEX('PTRM input'!$G$385:$P$434,A50offset,$E1425)-INDEX('PTRM input'!$G$277:$P$326,A50offset,$E1425))*OFFSET($F$7,0,$E1425))-SUM($G1425:AR1425),((INDEX('PTRM input'!$G$385:$P$434,A50offset,$E1425)-INDEX('PTRM input'!$G$277:$P$326,A50offset,$E1425))*OFFSET($F$7,0,$E1425))/A50taxstdlife))</f>
        <v>0</v>
      </c>
      <c r="AT1425" s="251">
        <f ca="1">IF(A50taxstdlife="n/a","n/a",IF(AT$3&gt;(A50taxstdlife+$E1425),((INDEX('PTRM input'!$G$385:$P$434,A50offset,$E1425)-INDEX('PTRM input'!$G$277:$P$326,A50offset,$E1425))*OFFSET($F$7,0,$E1425))-SUM($G1425:AS1425),((INDEX('PTRM input'!$G$385:$P$434,A50offset,$E1425)-INDEX('PTRM input'!$G$277:$P$326,A50offset,$E1425))*OFFSET($F$7,0,$E1425))/A50taxstdlife))</f>
        <v>0</v>
      </c>
      <c r="AU1425" s="251">
        <f ca="1">IF(A50taxstdlife="n/a","n/a",IF(AU$3&gt;(A50taxstdlife+$E1425),((INDEX('PTRM input'!$G$385:$P$434,A50offset,$E1425)-INDEX('PTRM input'!$G$277:$P$326,A50offset,$E1425))*OFFSET($F$7,0,$E1425))-SUM($G1425:AT1425),((INDEX('PTRM input'!$G$385:$P$434,A50offset,$E1425)-INDEX('PTRM input'!$G$277:$P$326,A50offset,$E1425))*OFFSET($F$7,0,$E1425))/A50taxstdlife))</f>
        <v>0</v>
      </c>
      <c r="AV1425" s="251">
        <f ca="1">IF(A50taxstdlife="n/a","n/a",IF(AV$3&gt;(A50taxstdlife+$E1425),((INDEX('PTRM input'!$G$385:$P$434,A50offset,$E1425)-INDEX('PTRM input'!$G$277:$P$326,A50offset,$E1425))*OFFSET($F$7,0,$E1425))-SUM($G1425:AU1425),((INDEX('PTRM input'!$G$385:$P$434,A50offset,$E1425)-INDEX('PTRM input'!$G$277:$P$326,A50offset,$E1425))*OFFSET($F$7,0,$E1425))/A50taxstdlife))</f>
        <v>0</v>
      </c>
      <c r="AW1425" s="251">
        <f ca="1">IF(A50taxstdlife="n/a","n/a",IF(AW$3&gt;(A50taxstdlife+$E1425),((INDEX('PTRM input'!$G$385:$P$434,A50offset,$E1425)-INDEX('PTRM input'!$G$277:$P$326,A50offset,$E1425))*OFFSET($F$7,0,$E1425))-SUM($G1425:AV1425),((INDEX('PTRM input'!$G$385:$P$434,A50offset,$E1425)-INDEX('PTRM input'!$G$277:$P$326,A50offset,$E1425))*OFFSET($F$7,0,$E1425))/A50taxstdlife))</f>
        <v>0</v>
      </c>
      <c r="AX1425" s="251">
        <f ca="1">IF(A50taxstdlife="n/a","n/a",IF(AX$3&gt;(A50taxstdlife+$E1425),((INDEX('PTRM input'!$G$385:$P$434,A50offset,$E1425)-INDEX('PTRM input'!$G$277:$P$326,A50offset,$E1425))*OFFSET($F$7,0,$E1425))-SUM($G1425:AW1425),((INDEX('PTRM input'!$G$385:$P$434,A50offset,$E1425)-INDEX('PTRM input'!$G$277:$P$326,A50offset,$E1425))*OFFSET($F$7,0,$E1425))/A50taxstdlife))</f>
        <v>0</v>
      </c>
      <c r="AY1425" s="251">
        <f ca="1">IF(A50taxstdlife="n/a","n/a",IF(AY$3&gt;(A50taxstdlife+$E1425),((INDEX('PTRM input'!$G$385:$P$434,A50offset,$E1425)-INDEX('PTRM input'!$G$277:$P$326,A50offset,$E1425))*OFFSET($F$7,0,$E1425))-SUM($G1425:AX1425),((INDEX('PTRM input'!$G$385:$P$434,A50offset,$E1425)-INDEX('PTRM input'!$G$277:$P$326,A50offset,$E1425))*OFFSET($F$7,0,$E1425))/A50taxstdlife))</f>
        <v>0</v>
      </c>
      <c r="AZ1425" s="251">
        <f ca="1">IF(A50taxstdlife="n/a","n/a",IF(AZ$3&gt;(A50taxstdlife+$E1425),((INDEX('PTRM input'!$G$385:$P$434,A50offset,$E1425)-INDEX('PTRM input'!$G$277:$P$326,A50offset,$E1425))*OFFSET($F$7,0,$E1425))-SUM($G1425:AY1425),((INDEX('PTRM input'!$G$385:$P$434,A50offset,$E1425)-INDEX('PTRM input'!$G$277:$P$326,A50offset,$E1425))*OFFSET($F$7,0,$E1425))/A50taxstdlife))</f>
        <v>0</v>
      </c>
      <c r="BA1425" s="251">
        <f ca="1">IF(A50taxstdlife="n/a","n/a",IF(BA$3&gt;(A50taxstdlife+$E1425),((INDEX('PTRM input'!$G$385:$P$434,A50offset,$E1425)-INDEX('PTRM input'!$G$277:$P$326,A50offset,$E1425))*OFFSET($F$7,0,$E1425))-SUM($G1425:AZ1425),((INDEX('PTRM input'!$G$385:$P$434,A50offset,$E1425)-INDEX('PTRM input'!$G$277:$P$326,A50offset,$E1425))*OFFSET($F$7,0,$E1425))/A50taxstdlife))</f>
        <v>0</v>
      </c>
      <c r="BB1425" s="251">
        <f ca="1">IF(A50taxstdlife="n/a","n/a",IF(BB$3&gt;(A50taxstdlife+$E1425),((INDEX('PTRM input'!$G$385:$P$434,A50offset,$E1425)-INDEX('PTRM input'!$G$277:$P$326,A50offset,$E1425))*OFFSET($F$7,0,$E1425))-SUM($G1425:BA1425),((INDEX('PTRM input'!$G$385:$P$434,A50offset,$E1425)-INDEX('PTRM input'!$G$277:$P$326,A50offset,$E1425))*OFFSET($F$7,0,$E1425))/A50taxstdlife))</f>
        <v>0</v>
      </c>
      <c r="BC1425" s="251">
        <f ca="1">IF(A50taxstdlife="n/a","n/a",IF(BC$3&gt;(A50taxstdlife+$E1425),((INDEX('PTRM input'!$G$385:$P$434,A50offset,$E1425)-INDEX('PTRM input'!$G$277:$P$326,A50offset,$E1425))*OFFSET($F$7,0,$E1425))-SUM($G1425:BB1425),((INDEX('PTRM input'!$G$385:$P$434,A50offset,$E1425)-INDEX('PTRM input'!$G$277:$P$326,A50offset,$E1425))*OFFSET($F$7,0,$E1425))/A50taxstdlife))</f>
        <v>0</v>
      </c>
      <c r="BD1425" s="251">
        <f ca="1">IF(A50taxstdlife="n/a","n/a",IF(BD$3&gt;(A50taxstdlife+$E1425),((INDEX('PTRM input'!$G$385:$P$434,A50offset,$E1425)-INDEX('PTRM input'!$G$277:$P$326,A50offset,$E1425))*OFFSET($F$7,0,$E1425))-SUM($G1425:BC1425),((INDEX('PTRM input'!$G$385:$P$434,A50offset,$E1425)-INDEX('PTRM input'!$G$277:$P$326,A50offset,$E1425))*OFFSET($F$7,0,$E1425))/A50taxstdlife))</f>
        <v>0</v>
      </c>
      <c r="BE1425" s="251">
        <f ca="1">IF(A50taxstdlife="n/a","n/a",IF(BE$3&gt;(A50taxstdlife+$E1425),((INDEX('PTRM input'!$G$385:$P$434,A50offset,$E1425)-INDEX('PTRM input'!$G$277:$P$326,A50offset,$E1425))*OFFSET($F$7,0,$E1425))-SUM($G1425:BD1425),((INDEX('PTRM input'!$G$385:$P$434,A50offset,$E1425)-INDEX('PTRM input'!$G$277:$P$326,A50offset,$E1425))*OFFSET($F$7,0,$E1425))/A50taxstdlife))</f>
        <v>0</v>
      </c>
      <c r="BF1425" s="251">
        <f ca="1">IF(A50taxstdlife="n/a","n/a",IF(BF$3&gt;(A50taxstdlife+$E1425),((INDEX('PTRM input'!$G$385:$P$434,A50offset,$E1425)-INDEX('PTRM input'!$G$277:$P$326,A50offset,$E1425))*OFFSET($F$7,0,$E1425))-SUM($G1425:BE1425),((INDEX('PTRM input'!$G$385:$P$434,A50offset,$E1425)-INDEX('PTRM input'!$G$277:$P$326,A50offset,$E1425))*OFFSET($F$7,0,$E1425))/A50taxstdlife))</f>
        <v>0</v>
      </c>
      <c r="BG1425" s="251">
        <f ca="1">IF(A50taxstdlife="n/a","n/a",IF(BG$3&gt;(A50taxstdlife+$E1425),((INDEX('PTRM input'!$G$385:$P$434,A50offset,$E1425)-INDEX('PTRM input'!$G$277:$P$326,A50offset,$E1425))*OFFSET($F$7,0,$E1425))-SUM($G1425:BF1425),((INDEX('PTRM input'!$G$385:$P$434,A50offset,$E1425)-INDEX('PTRM input'!$G$277:$P$326,A50offset,$E1425))*OFFSET($F$7,0,$E1425))/A50taxstdlife))</f>
        <v>0</v>
      </c>
      <c r="BH1425" s="251">
        <f ca="1">IF(A50taxstdlife="n/a","n/a",IF(BH$3&gt;(A50taxstdlife+$E1425),((INDEX('PTRM input'!$G$385:$P$434,A50offset,$E1425)-INDEX('PTRM input'!$G$277:$P$326,A50offset,$E1425))*OFFSET($F$7,0,$E1425))-SUM($G1425:BG1425),((INDEX('PTRM input'!$G$385:$P$434,A50offset,$E1425)-INDEX('PTRM input'!$G$277:$P$326,A50offset,$E1425))*OFFSET($F$7,0,$E1425))/A50taxstdlife))</f>
        <v>0</v>
      </c>
      <c r="BI1425" s="251">
        <f ca="1">IF(A50taxstdlife="n/a","n/a",IF(BI$3&gt;(A50taxstdlife+$E1425),((INDEX('PTRM input'!$G$385:$P$434,A50offset,$E1425)-INDEX('PTRM input'!$G$277:$P$326,A50offset,$E1425))*OFFSET($F$7,0,$E1425))-SUM($G1425:BH1425),((INDEX('PTRM input'!$G$385:$P$434,A50offset,$E1425)-INDEX('PTRM input'!$G$277:$P$326,A50offset,$E1425))*OFFSET($F$7,0,$E1425))/A50taxstdlife))</f>
        <v>0</v>
      </c>
      <c r="BJ1425" s="116"/>
      <c r="BK1425" s="116"/>
      <c r="BL1425" s="116"/>
      <c r="BM1425" s="116"/>
    </row>
    <row r="1426" spans="1:65" ht="12.75" customHeight="1" outlineLevel="2">
      <c r="A1426" s="116"/>
      <c r="B1426" s="19"/>
      <c r="C1426" s="18"/>
      <c r="D1426" s="760"/>
      <c r="E1426" s="86">
        <v>8</v>
      </c>
      <c r="F1426" s="356"/>
      <c r="G1426" s="434"/>
      <c r="H1426" s="435"/>
      <c r="I1426" s="435"/>
      <c r="J1426" s="435"/>
      <c r="K1426" s="435"/>
      <c r="L1426" s="435"/>
      <c r="M1426" s="435"/>
      <c r="N1426" s="619"/>
      <c r="O1426" s="251">
        <f ca="1">IF(A50taxstdlife="n/a","n/a",IF(O$3&gt;(A50taxstdlife+$E1426),((INDEX('PTRM input'!$G$385:$P$434,A50offset,$E1426)-INDEX('PTRM input'!$G$277:$P$326,A50offset,$E1426))*OFFSET($F$7,0,$E1426))-SUM($G1426:N1426),((INDEX('PTRM input'!$G$385:$P$434,A50offset,$E1426)-INDEX('PTRM input'!$G$277:$P$326,A50offset,$E1426))*OFFSET($F$7,0,$E1426))/A50taxstdlife))</f>
        <v>0</v>
      </c>
      <c r="P1426" s="251">
        <f ca="1">IF(A50taxstdlife="n/a","n/a",IF(P$3&gt;(A50taxstdlife+$E1426),((INDEX('PTRM input'!$G$385:$P$434,A50offset,$E1426)-INDEX('PTRM input'!$G$277:$P$326,A50offset,$E1426))*OFFSET($F$7,0,$E1426))-SUM($G1426:O1426),((INDEX('PTRM input'!$G$385:$P$434,A50offset,$E1426)-INDEX('PTRM input'!$G$277:$P$326,A50offset,$E1426))*OFFSET($F$7,0,$E1426))/A50taxstdlife))</f>
        <v>0</v>
      </c>
      <c r="Q1426" s="251">
        <f ca="1">IF(A50taxstdlife="n/a","n/a",IF(Q$3&gt;(A50taxstdlife+$E1426),((INDEX('PTRM input'!$G$385:$P$434,A50offset,$E1426)-INDEX('PTRM input'!$G$277:$P$326,A50offset,$E1426))*OFFSET($F$7,0,$E1426))-SUM($G1426:P1426),((INDEX('PTRM input'!$G$385:$P$434,A50offset,$E1426)-INDEX('PTRM input'!$G$277:$P$326,A50offset,$E1426))*OFFSET($F$7,0,$E1426))/A50taxstdlife))</f>
        <v>0</v>
      </c>
      <c r="R1426" s="251">
        <f ca="1">IF(A50taxstdlife="n/a","n/a",IF(R$3&gt;(A50taxstdlife+$E1426),((INDEX('PTRM input'!$G$385:$P$434,A50offset,$E1426)-INDEX('PTRM input'!$G$277:$P$326,A50offset,$E1426))*OFFSET($F$7,0,$E1426))-SUM($G1426:Q1426),((INDEX('PTRM input'!$G$385:$P$434,A50offset,$E1426)-INDEX('PTRM input'!$G$277:$P$326,A50offset,$E1426))*OFFSET($F$7,0,$E1426))/A50taxstdlife))</f>
        <v>0</v>
      </c>
      <c r="S1426" s="251">
        <f ca="1">IF(A50taxstdlife="n/a","n/a",IF(S$3&gt;(A50taxstdlife+$E1426),((INDEX('PTRM input'!$G$385:$P$434,A50offset,$E1426)-INDEX('PTRM input'!$G$277:$P$326,A50offset,$E1426))*OFFSET($F$7,0,$E1426))-SUM($G1426:R1426),((INDEX('PTRM input'!$G$385:$P$434,A50offset,$E1426)-INDEX('PTRM input'!$G$277:$P$326,A50offset,$E1426))*OFFSET($F$7,0,$E1426))/A50taxstdlife))</f>
        <v>0</v>
      </c>
      <c r="T1426" s="251">
        <f ca="1">IF(A50taxstdlife="n/a","n/a",IF(T$3&gt;(A50taxstdlife+$E1426),((INDEX('PTRM input'!$G$385:$P$434,A50offset,$E1426)-INDEX('PTRM input'!$G$277:$P$326,A50offset,$E1426))*OFFSET($F$7,0,$E1426))-SUM($G1426:S1426),((INDEX('PTRM input'!$G$385:$P$434,A50offset,$E1426)-INDEX('PTRM input'!$G$277:$P$326,A50offset,$E1426))*OFFSET($F$7,0,$E1426))/A50taxstdlife))</f>
        <v>0</v>
      </c>
      <c r="U1426" s="251">
        <f ca="1">IF(A50taxstdlife="n/a","n/a",IF(U$3&gt;(A50taxstdlife+$E1426),((INDEX('PTRM input'!$G$385:$P$434,A50offset,$E1426)-INDEX('PTRM input'!$G$277:$P$326,A50offset,$E1426))*OFFSET($F$7,0,$E1426))-SUM($G1426:T1426),((INDEX('PTRM input'!$G$385:$P$434,A50offset,$E1426)-INDEX('PTRM input'!$G$277:$P$326,A50offset,$E1426))*OFFSET($F$7,0,$E1426))/A50taxstdlife))</f>
        <v>0</v>
      </c>
      <c r="V1426" s="251">
        <f ca="1">IF(A50taxstdlife="n/a","n/a",IF(V$3&gt;(A50taxstdlife+$E1426),((INDEX('PTRM input'!$G$385:$P$434,A50offset,$E1426)-INDEX('PTRM input'!$G$277:$P$326,A50offset,$E1426))*OFFSET($F$7,0,$E1426))-SUM($G1426:U1426),((INDEX('PTRM input'!$G$385:$P$434,A50offset,$E1426)-INDEX('PTRM input'!$G$277:$P$326,A50offset,$E1426))*OFFSET($F$7,0,$E1426))/A50taxstdlife))</f>
        <v>0</v>
      </c>
      <c r="W1426" s="251">
        <f ca="1">IF(A50taxstdlife="n/a","n/a",IF(W$3&gt;(A50taxstdlife+$E1426),((INDEX('PTRM input'!$G$385:$P$434,A50offset,$E1426)-INDEX('PTRM input'!$G$277:$P$326,A50offset,$E1426))*OFFSET($F$7,0,$E1426))-SUM($G1426:V1426),((INDEX('PTRM input'!$G$385:$P$434,A50offset,$E1426)-INDEX('PTRM input'!$G$277:$P$326,A50offset,$E1426))*OFFSET($F$7,0,$E1426))/A50taxstdlife))</f>
        <v>0</v>
      </c>
      <c r="X1426" s="251">
        <f ca="1">IF(A50taxstdlife="n/a","n/a",IF(X$3&gt;(A50taxstdlife+$E1426),((INDEX('PTRM input'!$G$385:$P$434,A50offset,$E1426)-INDEX('PTRM input'!$G$277:$P$326,A50offset,$E1426))*OFFSET($F$7,0,$E1426))-SUM($G1426:W1426),((INDEX('PTRM input'!$G$385:$P$434,A50offset,$E1426)-INDEX('PTRM input'!$G$277:$P$326,A50offset,$E1426))*OFFSET($F$7,0,$E1426))/A50taxstdlife))</f>
        <v>0</v>
      </c>
      <c r="Y1426" s="251">
        <f ca="1">IF(A50taxstdlife="n/a","n/a",IF(Y$3&gt;(A50taxstdlife+$E1426),((INDEX('PTRM input'!$G$385:$P$434,A50offset,$E1426)-INDEX('PTRM input'!$G$277:$P$326,A50offset,$E1426))*OFFSET($F$7,0,$E1426))-SUM($G1426:X1426),((INDEX('PTRM input'!$G$385:$P$434,A50offset,$E1426)-INDEX('PTRM input'!$G$277:$P$326,A50offset,$E1426))*OFFSET($F$7,0,$E1426))/A50taxstdlife))</f>
        <v>0</v>
      </c>
      <c r="Z1426" s="251">
        <f ca="1">IF(A50taxstdlife="n/a","n/a",IF(Z$3&gt;(A50taxstdlife+$E1426),((INDEX('PTRM input'!$G$385:$P$434,A50offset,$E1426)-INDEX('PTRM input'!$G$277:$P$326,A50offset,$E1426))*OFFSET($F$7,0,$E1426))-SUM($G1426:Y1426),((INDEX('PTRM input'!$G$385:$P$434,A50offset,$E1426)-INDEX('PTRM input'!$G$277:$P$326,A50offset,$E1426))*OFFSET($F$7,0,$E1426))/A50taxstdlife))</f>
        <v>0</v>
      </c>
      <c r="AA1426" s="251">
        <f ca="1">IF(A50taxstdlife="n/a","n/a",IF(AA$3&gt;(A50taxstdlife+$E1426),((INDEX('PTRM input'!$G$385:$P$434,A50offset,$E1426)-INDEX('PTRM input'!$G$277:$P$326,A50offset,$E1426))*OFFSET($F$7,0,$E1426))-SUM($G1426:Z1426),((INDEX('PTRM input'!$G$385:$P$434,A50offset,$E1426)-INDEX('PTRM input'!$G$277:$P$326,A50offset,$E1426))*OFFSET($F$7,0,$E1426))/A50taxstdlife))</f>
        <v>0</v>
      </c>
      <c r="AB1426" s="251">
        <f ca="1">IF(A50taxstdlife="n/a","n/a",IF(AB$3&gt;(A50taxstdlife+$E1426),((INDEX('PTRM input'!$G$385:$P$434,A50offset,$E1426)-INDEX('PTRM input'!$G$277:$P$326,A50offset,$E1426))*OFFSET($F$7,0,$E1426))-SUM($G1426:AA1426),((INDEX('PTRM input'!$G$385:$P$434,A50offset,$E1426)-INDEX('PTRM input'!$G$277:$P$326,A50offset,$E1426))*OFFSET($F$7,0,$E1426))/A50taxstdlife))</f>
        <v>0</v>
      </c>
      <c r="AC1426" s="251">
        <f ca="1">IF(A50taxstdlife="n/a","n/a",IF(AC$3&gt;(A50taxstdlife+$E1426),((INDEX('PTRM input'!$G$385:$P$434,A50offset,$E1426)-INDEX('PTRM input'!$G$277:$P$326,A50offset,$E1426))*OFFSET($F$7,0,$E1426))-SUM($G1426:AB1426),((INDEX('PTRM input'!$G$385:$P$434,A50offset,$E1426)-INDEX('PTRM input'!$G$277:$P$326,A50offset,$E1426))*OFFSET($F$7,0,$E1426))/A50taxstdlife))</f>
        <v>0</v>
      </c>
      <c r="AD1426" s="251">
        <f ca="1">IF(A50taxstdlife="n/a","n/a",IF(AD$3&gt;(A50taxstdlife+$E1426),((INDEX('PTRM input'!$G$385:$P$434,A50offset,$E1426)-INDEX('PTRM input'!$G$277:$P$326,A50offset,$E1426))*OFFSET($F$7,0,$E1426))-SUM($G1426:AC1426),((INDEX('PTRM input'!$G$385:$P$434,A50offset,$E1426)-INDEX('PTRM input'!$G$277:$P$326,A50offset,$E1426))*OFFSET($F$7,0,$E1426))/A50taxstdlife))</f>
        <v>0</v>
      </c>
      <c r="AE1426" s="251">
        <f ca="1">IF(A50taxstdlife="n/a","n/a",IF(AE$3&gt;(A50taxstdlife+$E1426),((INDEX('PTRM input'!$G$385:$P$434,A50offset,$E1426)-INDEX('PTRM input'!$G$277:$P$326,A50offset,$E1426))*OFFSET($F$7,0,$E1426))-SUM($G1426:AD1426),((INDEX('PTRM input'!$G$385:$P$434,A50offset,$E1426)-INDEX('PTRM input'!$G$277:$P$326,A50offset,$E1426))*OFFSET($F$7,0,$E1426))/A50taxstdlife))</f>
        <v>0</v>
      </c>
      <c r="AF1426" s="251">
        <f ca="1">IF(A50taxstdlife="n/a","n/a",IF(AF$3&gt;(A50taxstdlife+$E1426),((INDEX('PTRM input'!$G$385:$P$434,A50offset,$E1426)-INDEX('PTRM input'!$G$277:$P$326,A50offset,$E1426))*OFFSET($F$7,0,$E1426))-SUM($G1426:AE1426),((INDEX('PTRM input'!$G$385:$P$434,A50offset,$E1426)-INDEX('PTRM input'!$G$277:$P$326,A50offset,$E1426))*OFFSET($F$7,0,$E1426))/A50taxstdlife))</f>
        <v>0</v>
      </c>
      <c r="AG1426" s="251">
        <f ca="1">IF(A50taxstdlife="n/a","n/a",IF(AG$3&gt;(A50taxstdlife+$E1426),((INDEX('PTRM input'!$G$385:$P$434,A50offset,$E1426)-INDEX('PTRM input'!$G$277:$P$326,A50offset,$E1426))*OFFSET($F$7,0,$E1426))-SUM($G1426:AF1426),((INDEX('PTRM input'!$G$385:$P$434,A50offset,$E1426)-INDEX('PTRM input'!$G$277:$P$326,A50offset,$E1426))*OFFSET($F$7,0,$E1426))/A50taxstdlife))</f>
        <v>0</v>
      </c>
      <c r="AH1426" s="251">
        <f ca="1">IF(A50taxstdlife="n/a","n/a",IF(AH$3&gt;(A50taxstdlife+$E1426),((INDEX('PTRM input'!$G$385:$P$434,A50offset,$E1426)-INDEX('PTRM input'!$G$277:$P$326,A50offset,$E1426))*OFFSET($F$7,0,$E1426))-SUM($G1426:AG1426),((INDEX('PTRM input'!$G$385:$P$434,A50offset,$E1426)-INDEX('PTRM input'!$G$277:$P$326,A50offset,$E1426))*OFFSET($F$7,0,$E1426))/A50taxstdlife))</f>
        <v>0</v>
      </c>
      <c r="AI1426" s="251">
        <f ca="1">IF(A50taxstdlife="n/a","n/a",IF(AI$3&gt;(A50taxstdlife+$E1426),((INDEX('PTRM input'!$G$385:$P$434,A50offset,$E1426)-INDEX('PTRM input'!$G$277:$P$326,A50offset,$E1426))*OFFSET($F$7,0,$E1426))-SUM($G1426:AH1426),((INDEX('PTRM input'!$G$385:$P$434,A50offset,$E1426)-INDEX('PTRM input'!$G$277:$P$326,A50offset,$E1426))*OFFSET($F$7,0,$E1426))/A50taxstdlife))</f>
        <v>0</v>
      </c>
      <c r="AJ1426" s="251">
        <f ca="1">IF(A50taxstdlife="n/a","n/a",IF(AJ$3&gt;(A50taxstdlife+$E1426),((INDEX('PTRM input'!$G$385:$P$434,A50offset,$E1426)-INDEX('PTRM input'!$G$277:$P$326,A50offset,$E1426))*OFFSET($F$7,0,$E1426))-SUM($G1426:AI1426),((INDEX('PTRM input'!$G$385:$P$434,A50offset,$E1426)-INDEX('PTRM input'!$G$277:$P$326,A50offset,$E1426))*OFFSET($F$7,0,$E1426))/A50taxstdlife))</f>
        <v>0</v>
      </c>
      <c r="AK1426" s="251">
        <f ca="1">IF(A50taxstdlife="n/a","n/a",IF(AK$3&gt;(A50taxstdlife+$E1426),((INDEX('PTRM input'!$G$385:$P$434,A50offset,$E1426)-INDEX('PTRM input'!$G$277:$P$326,A50offset,$E1426))*OFFSET($F$7,0,$E1426))-SUM($G1426:AJ1426),((INDEX('PTRM input'!$G$385:$P$434,A50offset,$E1426)-INDEX('PTRM input'!$G$277:$P$326,A50offset,$E1426))*OFFSET($F$7,0,$E1426))/A50taxstdlife))</f>
        <v>0</v>
      </c>
      <c r="AL1426" s="251">
        <f ca="1">IF(A50taxstdlife="n/a","n/a",IF(AL$3&gt;(A50taxstdlife+$E1426),((INDEX('PTRM input'!$G$385:$P$434,A50offset,$E1426)-INDEX('PTRM input'!$G$277:$P$326,A50offset,$E1426))*OFFSET($F$7,0,$E1426))-SUM($G1426:AK1426),((INDEX('PTRM input'!$G$385:$P$434,A50offset,$E1426)-INDEX('PTRM input'!$G$277:$P$326,A50offset,$E1426))*OFFSET($F$7,0,$E1426))/A50taxstdlife))</f>
        <v>0</v>
      </c>
      <c r="AM1426" s="251">
        <f ca="1">IF(A50taxstdlife="n/a","n/a",IF(AM$3&gt;(A50taxstdlife+$E1426),((INDEX('PTRM input'!$G$385:$P$434,A50offset,$E1426)-INDEX('PTRM input'!$G$277:$P$326,A50offset,$E1426))*OFFSET($F$7,0,$E1426))-SUM($G1426:AL1426),((INDEX('PTRM input'!$G$385:$P$434,A50offset,$E1426)-INDEX('PTRM input'!$G$277:$P$326,A50offset,$E1426))*OFFSET($F$7,0,$E1426))/A50taxstdlife))</f>
        <v>0</v>
      </c>
      <c r="AN1426" s="251">
        <f ca="1">IF(A50taxstdlife="n/a","n/a",IF(AN$3&gt;(A50taxstdlife+$E1426),((INDEX('PTRM input'!$G$385:$P$434,A50offset,$E1426)-INDEX('PTRM input'!$G$277:$P$326,A50offset,$E1426))*OFFSET($F$7,0,$E1426))-SUM($G1426:AM1426),((INDEX('PTRM input'!$G$385:$P$434,A50offset,$E1426)-INDEX('PTRM input'!$G$277:$P$326,A50offset,$E1426))*OFFSET($F$7,0,$E1426))/A50taxstdlife))</f>
        <v>0</v>
      </c>
      <c r="AO1426" s="251">
        <f ca="1">IF(A50taxstdlife="n/a","n/a",IF(AO$3&gt;(A50taxstdlife+$E1426),((INDEX('PTRM input'!$G$385:$P$434,A50offset,$E1426)-INDEX('PTRM input'!$G$277:$P$326,A50offset,$E1426))*OFFSET($F$7,0,$E1426))-SUM($G1426:AN1426),((INDEX('PTRM input'!$G$385:$P$434,A50offset,$E1426)-INDEX('PTRM input'!$G$277:$P$326,A50offset,$E1426))*OFFSET($F$7,0,$E1426))/A50taxstdlife))</f>
        <v>0</v>
      </c>
      <c r="AP1426" s="251">
        <f ca="1">IF(A50taxstdlife="n/a","n/a",IF(AP$3&gt;(A50taxstdlife+$E1426),((INDEX('PTRM input'!$G$385:$P$434,A50offset,$E1426)-INDEX('PTRM input'!$G$277:$P$326,A50offset,$E1426))*OFFSET($F$7,0,$E1426))-SUM($G1426:AO1426),((INDEX('PTRM input'!$G$385:$P$434,A50offset,$E1426)-INDEX('PTRM input'!$G$277:$P$326,A50offset,$E1426))*OFFSET($F$7,0,$E1426))/A50taxstdlife))</f>
        <v>0</v>
      </c>
      <c r="AQ1426" s="251">
        <f ca="1">IF(A50taxstdlife="n/a","n/a",IF(AQ$3&gt;(A50taxstdlife+$E1426),((INDEX('PTRM input'!$G$385:$P$434,A50offset,$E1426)-INDEX('PTRM input'!$G$277:$P$326,A50offset,$E1426))*OFFSET($F$7,0,$E1426))-SUM($G1426:AP1426),((INDEX('PTRM input'!$G$385:$P$434,A50offset,$E1426)-INDEX('PTRM input'!$G$277:$P$326,A50offset,$E1426))*OFFSET($F$7,0,$E1426))/A50taxstdlife))</f>
        <v>0</v>
      </c>
      <c r="AR1426" s="251">
        <f ca="1">IF(A50taxstdlife="n/a","n/a",IF(AR$3&gt;(A50taxstdlife+$E1426),((INDEX('PTRM input'!$G$385:$P$434,A50offset,$E1426)-INDEX('PTRM input'!$G$277:$P$326,A50offset,$E1426))*OFFSET($F$7,0,$E1426))-SUM($G1426:AQ1426),((INDEX('PTRM input'!$G$385:$P$434,A50offset,$E1426)-INDEX('PTRM input'!$G$277:$P$326,A50offset,$E1426))*OFFSET($F$7,0,$E1426))/A50taxstdlife))</f>
        <v>0</v>
      </c>
      <c r="AS1426" s="251">
        <f ca="1">IF(A50taxstdlife="n/a","n/a",IF(AS$3&gt;(A50taxstdlife+$E1426),((INDEX('PTRM input'!$G$385:$P$434,A50offset,$E1426)-INDEX('PTRM input'!$G$277:$P$326,A50offset,$E1426))*OFFSET($F$7,0,$E1426))-SUM($G1426:AR1426),((INDEX('PTRM input'!$G$385:$P$434,A50offset,$E1426)-INDEX('PTRM input'!$G$277:$P$326,A50offset,$E1426))*OFFSET($F$7,0,$E1426))/A50taxstdlife))</f>
        <v>0</v>
      </c>
      <c r="AT1426" s="251">
        <f ca="1">IF(A50taxstdlife="n/a","n/a",IF(AT$3&gt;(A50taxstdlife+$E1426),((INDEX('PTRM input'!$G$385:$P$434,A50offset,$E1426)-INDEX('PTRM input'!$G$277:$P$326,A50offset,$E1426))*OFFSET($F$7,0,$E1426))-SUM($G1426:AS1426),((INDEX('PTRM input'!$G$385:$P$434,A50offset,$E1426)-INDEX('PTRM input'!$G$277:$P$326,A50offset,$E1426))*OFFSET($F$7,0,$E1426))/A50taxstdlife))</f>
        <v>0</v>
      </c>
      <c r="AU1426" s="251">
        <f ca="1">IF(A50taxstdlife="n/a","n/a",IF(AU$3&gt;(A50taxstdlife+$E1426),((INDEX('PTRM input'!$G$385:$P$434,A50offset,$E1426)-INDEX('PTRM input'!$G$277:$P$326,A50offset,$E1426))*OFFSET($F$7,0,$E1426))-SUM($G1426:AT1426),((INDEX('PTRM input'!$G$385:$P$434,A50offset,$E1426)-INDEX('PTRM input'!$G$277:$P$326,A50offset,$E1426))*OFFSET($F$7,0,$E1426))/A50taxstdlife))</f>
        <v>0</v>
      </c>
      <c r="AV1426" s="251">
        <f ca="1">IF(A50taxstdlife="n/a","n/a",IF(AV$3&gt;(A50taxstdlife+$E1426),((INDEX('PTRM input'!$G$385:$P$434,A50offset,$E1426)-INDEX('PTRM input'!$G$277:$P$326,A50offset,$E1426))*OFFSET($F$7,0,$E1426))-SUM($G1426:AU1426),((INDEX('PTRM input'!$G$385:$P$434,A50offset,$E1426)-INDEX('PTRM input'!$G$277:$P$326,A50offset,$E1426))*OFFSET($F$7,0,$E1426))/A50taxstdlife))</f>
        <v>0</v>
      </c>
      <c r="AW1426" s="251">
        <f ca="1">IF(A50taxstdlife="n/a","n/a",IF(AW$3&gt;(A50taxstdlife+$E1426),((INDEX('PTRM input'!$G$385:$P$434,A50offset,$E1426)-INDEX('PTRM input'!$G$277:$P$326,A50offset,$E1426))*OFFSET($F$7,0,$E1426))-SUM($G1426:AV1426),((INDEX('PTRM input'!$G$385:$P$434,A50offset,$E1426)-INDEX('PTRM input'!$G$277:$P$326,A50offset,$E1426))*OFFSET($F$7,0,$E1426))/A50taxstdlife))</f>
        <v>0</v>
      </c>
      <c r="AX1426" s="251">
        <f ca="1">IF(A50taxstdlife="n/a","n/a",IF(AX$3&gt;(A50taxstdlife+$E1426),((INDEX('PTRM input'!$G$385:$P$434,A50offset,$E1426)-INDEX('PTRM input'!$G$277:$P$326,A50offset,$E1426))*OFFSET($F$7,0,$E1426))-SUM($G1426:AW1426),((INDEX('PTRM input'!$G$385:$P$434,A50offset,$E1426)-INDEX('PTRM input'!$G$277:$P$326,A50offset,$E1426))*OFFSET($F$7,0,$E1426))/A50taxstdlife))</f>
        <v>0</v>
      </c>
      <c r="AY1426" s="251">
        <f ca="1">IF(A50taxstdlife="n/a","n/a",IF(AY$3&gt;(A50taxstdlife+$E1426),((INDEX('PTRM input'!$G$385:$P$434,A50offset,$E1426)-INDEX('PTRM input'!$G$277:$P$326,A50offset,$E1426))*OFFSET($F$7,0,$E1426))-SUM($G1426:AX1426),((INDEX('PTRM input'!$G$385:$P$434,A50offset,$E1426)-INDEX('PTRM input'!$G$277:$P$326,A50offset,$E1426))*OFFSET($F$7,0,$E1426))/A50taxstdlife))</f>
        <v>0</v>
      </c>
      <c r="AZ1426" s="251">
        <f ca="1">IF(A50taxstdlife="n/a","n/a",IF(AZ$3&gt;(A50taxstdlife+$E1426),((INDEX('PTRM input'!$G$385:$P$434,A50offset,$E1426)-INDEX('PTRM input'!$G$277:$P$326,A50offset,$E1426))*OFFSET($F$7,0,$E1426))-SUM($G1426:AY1426),((INDEX('PTRM input'!$G$385:$P$434,A50offset,$E1426)-INDEX('PTRM input'!$G$277:$P$326,A50offset,$E1426))*OFFSET($F$7,0,$E1426))/A50taxstdlife))</f>
        <v>0</v>
      </c>
      <c r="BA1426" s="251">
        <f ca="1">IF(A50taxstdlife="n/a","n/a",IF(BA$3&gt;(A50taxstdlife+$E1426),((INDEX('PTRM input'!$G$385:$P$434,A50offset,$E1426)-INDEX('PTRM input'!$G$277:$P$326,A50offset,$E1426))*OFFSET($F$7,0,$E1426))-SUM($G1426:AZ1426),((INDEX('PTRM input'!$G$385:$P$434,A50offset,$E1426)-INDEX('PTRM input'!$G$277:$P$326,A50offset,$E1426))*OFFSET($F$7,0,$E1426))/A50taxstdlife))</f>
        <v>0</v>
      </c>
      <c r="BB1426" s="251">
        <f ca="1">IF(A50taxstdlife="n/a","n/a",IF(BB$3&gt;(A50taxstdlife+$E1426),((INDEX('PTRM input'!$G$385:$P$434,A50offset,$E1426)-INDEX('PTRM input'!$G$277:$P$326,A50offset,$E1426))*OFFSET($F$7,0,$E1426))-SUM($G1426:BA1426),((INDEX('PTRM input'!$G$385:$P$434,A50offset,$E1426)-INDEX('PTRM input'!$G$277:$P$326,A50offset,$E1426))*OFFSET($F$7,0,$E1426))/A50taxstdlife))</f>
        <v>0</v>
      </c>
      <c r="BC1426" s="251">
        <f ca="1">IF(A50taxstdlife="n/a","n/a",IF(BC$3&gt;(A50taxstdlife+$E1426),((INDEX('PTRM input'!$G$385:$P$434,A50offset,$E1426)-INDEX('PTRM input'!$G$277:$P$326,A50offset,$E1426))*OFFSET($F$7,0,$E1426))-SUM($G1426:BB1426),((INDEX('PTRM input'!$G$385:$P$434,A50offset,$E1426)-INDEX('PTRM input'!$G$277:$P$326,A50offset,$E1426))*OFFSET($F$7,0,$E1426))/A50taxstdlife))</f>
        <v>0</v>
      </c>
      <c r="BD1426" s="251">
        <f ca="1">IF(A50taxstdlife="n/a","n/a",IF(BD$3&gt;(A50taxstdlife+$E1426),((INDEX('PTRM input'!$G$385:$P$434,A50offset,$E1426)-INDEX('PTRM input'!$G$277:$P$326,A50offset,$E1426))*OFFSET($F$7,0,$E1426))-SUM($G1426:BC1426),((INDEX('PTRM input'!$G$385:$P$434,A50offset,$E1426)-INDEX('PTRM input'!$G$277:$P$326,A50offset,$E1426))*OFFSET($F$7,0,$E1426))/A50taxstdlife))</f>
        <v>0</v>
      </c>
      <c r="BE1426" s="251">
        <f ca="1">IF(A50taxstdlife="n/a","n/a",IF(BE$3&gt;(A50taxstdlife+$E1426),((INDEX('PTRM input'!$G$385:$P$434,A50offset,$E1426)-INDEX('PTRM input'!$G$277:$P$326,A50offset,$E1426))*OFFSET($F$7,0,$E1426))-SUM($G1426:BD1426),((INDEX('PTRM input'!$G$385:$P$434,A50offset,$E1426)-INDEX('PTRM input'!$G$277:$P$326,A50offset,$E1426))*OFFSET($F$7,0,$E1426))/A50taxstdlife))</f>
        <v>0</v>
      </c>
      <c r="BF1426" s="251">
        <f ca="1">IF(A50taxstdlife="n/a","n/a",IF(BF$3&gt;(A50taxstdlife+$E1426),((INDEX('PTRM input'!$G$385:$P$434,A50offset,$E1426)-INDEX('PTRM input'!$G$277:$P$326,A50offset,$E1426))*OFFSET($F$7,0,$E1426))-SUM($G1426:BE1426),((INDEX('PTRM input'!$G$385:$P$434,A50offset,$E1426)-INDEX('PTRM input'!$G$277:$P$326,A50offset,$E1426))*OFFSET($F$7,0,$E1426))/A50taxstdlife))</f>
        <v>0</v>
      </c>
      <c r="BG1426" s="251">
        <f ca="1">IF(A50taxstdlife="n/a","n/a",IF(BG$3&gt;(A50taxstdlife+$E1426),((INDEX('PTRM input'!$G$385:$P$434,A50offset,$E1426)-INDEX('PTRM input'!$G$277:$P$326,A50offset,$E1426))*OFFSET($F$7,0,$E1426))-SUM($G1426:BF1426),((INDEX('PTRM input'!$G$385:$P$434,A50offset,$E1426)-INDEX('PTRM input'!$G$277:$P$326,A50offset,$E1426))*OFFSET($F$7,0,$E1426))/A50taxstdlife))</f>
        <v>0</v>
      </c>
      <c r="BH1426" s="251">
        <f ca="1">IF(A50taxstdlife="n/a","n/a",IF(BH$3&gt;(A50taxstdlife+$E1426),((INDEX('PTRM input'!$G$385:$P$434,A50offset,$E1426)-INDEX('PTRM input'!$G$277:$P$326,A50offset,$E1426))*OFFSET($F$7,0,$E1426))-SUM($G1426:BG1426),((INDEX('PTRM input'!$G$385:$P$434,A50offset,$E1426)-INDEX('PTRM input'!$G$277:$P$326,A50offset,$E1426))*OFFSET($F$7,0,$E1426))/A50taxstdlife))</f>
        <v>0</v>
      </c>
      <c r="BI1426" s="251">
        <f ca="1">IF(A50taxstdlife="n/a","n/a",IF(BI$3&gt;(A50taxstdlife+$E1426),((INDEX('PTRM input'!$G$385:$P$434,A50offset,$E1426)-INDEX('PTRM input'!$G$277:$P$326,A50offset,$E1426))*OFFSET($F$7,0,$E1426))-SUM($G1426:BH1426),((INDEX('PTRM input'!$G$385:$P$434,A50offset,$E1426)-INDEX('PTRM input'!$G$277:$P$326,A50offset,$E1426))*OFFSET($F$7,0,$E1426))/A50taxstdlife))</f>
        <v>0</v>
      </c>
      <c r="BJ1426" s="116"/>
      <c r="BK1426" s="116"/>
      <c r="BL1426" s="116"/>
      <c r="BM1426" s="116"/>
    </row>
    <row r="1427" spans="1:65" ht="12.75" customHeight="1" outlineLevel="2">
      <c r="A1427" s="116"/>
      <c r="B1427" s="19"/>
      <c r="C1427" s="18"/>
      <c r="D1427" s="760"/>
      <c r="E1427" s="86">
        <v>9</v>
      </c>
      <c r="F1427" s="356"/>
      <c r="G1427" s="434"/>
      <c r="H1427" s="435"/>
      <c r="I1427" s="435"/>
      <c r="J1427" s="435"/>
      <c r="K1427" s="435"/>
      <c r="L1427" s="435"/>
      <c r="M1427" s="435"/>
      <c r="N1427" s="435"/>
      <c r="O1427" s="619"/>
      <c r="P1427" s="251">
        <f ca="1">IF(A50taxstdlife="n/a","n/a",IF(P$3&gt;(A50taxstdlife+$E1427),((INDEX('PTRM input'!$G$385:$P$434,A50offset,$E1427)-INDEX('PTRM input'!$G$277:$P$326,A50offset,$E1427))*OFFSET($F$7,0,$E1427))-SUM($G1427:O1427),((INDEX('PTRM input'!$G$385:$P$434,A50offset,$E1427)-INDEX('PTRM input'!$G$277:$P$326,A50offset,$E1427))*OFFSET($F$7,0,$E1427))/A50taxstdlife))</f>
        <v>0</v>
      </c>
      <c r="Q1427" s="251">
        <f ca="1">IF(A50taxstdlife="n/a","n/a",IF(Q$3&gt;(A50taxstdlife+$E1427),((INDEX('PTRM input'!$G$385:$P$434,A50offset,$E1427)-INDEX('PTRM input'!$G$277:$P$326,A50offset,$E1427))*OFFSET($F$7,0,$E1427))-SUM($G1427:P1427),((INDEX('PTRM input'!$G$385:$P$434,A50offset,$E1427)-INDEX('PTRM input'!$G$277:$P$326,A50offset,$E1427))*OFFSET($F$7,0,$E1427))/A50taxstdlife))</f>
        <v>0</v>
      </c>
      <c r="R1427" s="251">
        <f ca="1">IF(A50taxstdlife="n/a","n/a",IF(R$3&gt;(A50taxstdlife+$E1427),((INDEX('PTRM input'!$G$385:$P$434,A50offset,$E1427)-INDEX('PTRM input'!$G$277:$P$326,A50offset,$E1427))*OFFSET($F$7,0,$E1427))-SUM($G1427:Q1427),((INDEX('PTRM input'!$G$385:$P$434,A50offset,$E1427)-INDEX('PTRM input'!$G$277:$P$326,A50offset,$E1427))*OFFSET($F$7,0,$E1427))/A50taxstdlife))</f>
        <v>0</v>
      </c>
      <c r="S1427" s="251">
        <f ca="1">IF(A50taxstdlife="n/a","n/a",IF(S$3&gt;(A50taxstdlife+$E1427),((INDEX('PTRM input'!$G$385:$P$434,A50offset,$E1427)-INDEX('PTRM input'!$G$277:$P$326,A50offset,$E1427))*OFFSET($F$7,0,$E1427))-SUM($G1427:R1427),((INDEX('PTRM input'!$G$385:$P$434,A50offset,$E1427)-INDEX('PTRM input'!$G$277:$P$326,A50offset,$E1427))*OFFSET($F$7,0,$E1427))/A50taxstdlife))</f>
        <v>0</v>
      </c>
      <c r="T1427" s="251">
        <f ca="1">IF(A50taxstdlife="n/a","n/a",IF(T$3&gt;(A50taxstdlife+$E1427),((INDEX('PTRM input'!$G$385:$P$434,A50offset,$E1427)-INDEX('PTRM input'!$G$277:$P$326,A50offset,$E1427))*OFFSET($F$7,0,$E1427))-SUM($G1427:S1427),((INDEX('PTRM input'!$G$385:$P$434,A50offset,$E1427)-INDEX('PTRM input'!$G$277:$P$326,A50offset,$E1427))*OFFSET($F$7,0,$E1427))/A50taxstdlife))</f>
        <v>0</v>
      </c>
      <c r="U1427" s="251">
        <f ca="1">IF(A50taxstdlife="n/a","n/a",IF(U$3&gt;(A50taxstdlife+$E1427),((INDEX('PTRM input'!$G$385:$P$434,A50offset,$E1427)-INDEX('PTRM input'!$G$277:$P$326,A50offset,$E1427))*OFFSET($F$7,0,$E1427))-SUM($G1427:T1427),((INDEX('PTRM input'!$G$385:$P$434,A50offset,$E1427)-INDEX('PTRM input'!$G$277:$P$326,A50offset,$E1427))*OFFSET($F$7,0,$E1427))/A50taxstdlife))</f>
        <v>0</v>
      </c>
      <c r="V1427" s="251">
        <f ca="1">IF(A50taxstdlife="n/a","n/a",IF(V$3&gt;(A50taxstdlife+$E1427),((INDEX('PTRM input'!$G$385:$P$434,A50offset,$E1427)-INDEX('PTRM input'!$G$277:$P$326,A50offset,$E1427))*OFFSET($F$7,0,$E1427))-SUM($G1427:U1427),((INDEX('PTRM input'!$G$385:$P$434,A50offset,$E1427)-INDEX('PTRM input'!$G$277:$P$326,A50offset,$E1427))*OFFSET($F$7,0,$E1427))/A50taxstdlife))</f>
        <v>0</v>
      </c>
      <c r="W1427" s="251">
        <f ca="1">IF(A50taxstdlife="n/a","n/a",IF(W$3&gt;(A50taxstdlife+$E1427),((INDEX('PTRM input'!$G$385:$P$434,A50offset,$E1427)-INDEX('PTRM input'!$G$277:$P$326,A50offset,$E1427))*OFFSET($F$7,0,$E1427))-SUM($G1427:V1427),((INDEX('PTRM input'!$G$385:$P$434,A50offset,$E1427)-INDEX('PTRM input'!$G$277:$P$326,A50offset,$E1427))*OFFSET($F$7,0,$E1427))/A50taxstdlife))</f>
        <v>0</v>
      </c>
      <c r="X1427" s="251">
        <f ca="1">IF(A50taxstdlife="n/a","n/a",IF(X$3&gt;(A50taxstdlife+$E1427),((INDEX('PTRM input'!$G$385:$P$434,A50offset,$E1427)-INDEX('PTRM input'!$G$277:$P$326,A50offset,$E1427))*OFFSET($F$7,0,$E1427))-SUM($G1427:W1427),((INDEX('PTRM input'!$G$385:$P$434,A50offset,$E1427)-INDEX('PTRM input'!$G$277:$P$326,A50offset,$E1427))*OFFSET($F$7,0,$E1427))/A50taxstdlife))</f>
        <v>0</v>
      </c>
      <c r="Y1427" s="251">
        <f ca="1">IF(A50taxstdlife="n/a","n/a",IF(Y$3&gt;(A50taxstdlife+$E1427),((INDEX('PTRM input'!$G$385:$P$434,A50offset,$E1427)-INDEX('PTRM input'!$G$277:$P$326,A50offset,$E1427))*OFFSET($F$7,0,$E1427))-SUM($G1427:X1427),((INDEX('PTRM input'!$G$385:$P$434,A50offset,$E1427)-INDEX('PTRM input'!$G$277:$P$326,A50offset,$E1427))*OFFSET($F$7,0,$E1427))/A50taxstdlife))</f>
        <v>0</v>
      </c>
      <c r="Z1427" s="251">
        <f ca="1">IF(A50taxstdlife="n/a","n/a",IF(Z$3&gt;(A50taxstdlife+$E1427),((INDEX('PTRM input'!$G$385:$P$434,A50offset,$E1427)-INDEX('PTRM input'!$G$277:$P$326,A50offset,$E1427))*OFFSET($F$7,0,$E1427))-SUM($G1427:Y1427),((INDEX('PTRM input'!$G$385:$P$434,A50offset,$E1427)-INDEX('PTRM input'!$G$277:$P$326,A50offset,$E1427))*OFFSET($F$7,0,$E1427))/A50taxstdlife))</f>
        <v>0</v>
      </c>
      <c r="AA1427" s="251">
        <f ca="1">IF(A50taxstdlife="n/a","n/a",IF(AA$3&gt;(A50taxstdlife+$E1427),((INDEX('PTRM input'!$G$385:$P$434,A50offset,$E1427)-INDEX('PTRM input'!$G$277:$P$326,A50offset,$E1427))*OFFSET($F$7,0,$E1427))-SUM($G1427:Z1427),((INDEX('PTRM input'!$G$385:$P$434,A50offset,$E1427)-INDEX('PTRM input'!$G$277:$P$326,A50offset,$E1427))*OFFSET($F$7,0,$E1427))/A50taxstdlife))</f>
        <v>0</v>
      </c>
      <c r="AB1427" s="251">
        <f ca="1">IF(A50taxstdlife="n/a","n/a",IF(AB$3&gt;(A50taxstdlife+$E1427),((INDEX('PTRM input'!$G$385:$P$434,A50offset,$E1427)-INDEX('PTRM input'!$G$277:$P$326,A50offset,$E1427))*OFFSET($F$7,0,$E1427))-SUM($G1427:AA1427),((INDEX('PTRM input'!$G$385:$P$434,A50offset,$E1427)-INDEX('PTRM input'!$G$277:$P$326,A50offset,$E1427))*OFFSET($F$7,0,$E1427))/A50taxstdlife))</f>
        <v>0</v>
      </c>
      <c r="AC1427" s="251">
        <f ca="1">IF(A50taxstdlife="n/a","n/a",IF(AC$3&gt;(A50taxstdlife+$E1427),((INDEX('PTRM input'!$G$385:$P$434,A50offset,$E1427)-INDEX('PTRM input'!$G$277:$P$326,A50offset,$E1427))*OFFSET($F$7,0,$E1427))-SUM($G1427:AB1427),((INDEX('PTRM input'!$G$385:$P$434,A50offset,$E1427)-INDEX('PTRM input'!$G$277:$P$326,A50offset,$E1427))*OFFSET($F$7,0,$E1427))/A50taxstdlife))</f>
        <v>0</v>
      </c>
      <c r="AD1427" s="251">
        <f ca="1">IF(A50taxstdlife="n/a","n/a",IF(AD$3&gt;(A50taxstdlife+$E1427),((INDEX('PTRM input'!$G$385:$P$434,A50offset,$E1427)-INDEX('PTRM input'!$G$277:$P$326,A50offset,$E1427))*OFFSET($F$7,0,$E1427))-SUM($G1427:AC1427),((INDEX('PTRM input'!$G$385:$P$434,A50offset,$E1427)-INDEX('PTRM input'!$G$277:$P$326,A50offset,$E1427))*OFFSET($F$7,0,$E1427))/A50taxstdlife))</f>
        <v>0</v>
      </c>
      <c r="AE1427" s="251">
        <f ca="1">IF(A50taxstdlife="n/a","n/a",IF(AE$3&gt;(A50taxstdlife+$E1427),((INDEX('PTRM input'!$G$385:$P$434,A50offset,$E1427)-INDEX('PTRM input'!$G$277:$P$326,A50offset,$E1427))*OFFSET($F$7,0,$E1427))-SUM($G1427:AD1427),((INDEX('PTRM input'!$G$385:$P$434,A50offset,$E1427)-INDEX('PTRM input'!$G$277:$P$326,A50offset,$E1427))*OFFSET($F$7,0,$E1427))/A50taxstdlife))</f>
        <v>0</v>
      </c>
      <c r="AF1427" s="251">
        <f ca="1">IF(A50taxstdlife="n/a","n/a",IF(AF$3&gt;(A50taxstdlife+$E1427),((INDEX('PTRM input'!$G$385:$P$434,A50offset,$E1427)-INDEX('PTRM input'!$G$277:$P$326,A50offset,$E1427))*OFFSET($F$7,0,$E1427))-SUM($G1427:AE1427),((INDEX('PTRM input'!$G$385:$P$434,A50offset,$E1427)-INDEX('PTRM input'!$G$277:$P$326,A50offset,$E1427))*OFFSET($F$7,0,$E1427))/A50taxstdlife))</f>
        <v>0</v>
      </c>
      <c r="AG1427" s="251">
        <f ca="1">IF(A50taxstdlife="n/a","n/a",IF(AG$3&gt;(A50taxstdlife+$E1427),((INDEX('PTRM input'!$G$385:$P$434,A50offset,$E1427)-INDEX('PTRM input'!$G$277:$P$326,A50offset,$E1427))*OFFSET($F$7,0,$E1427))-SUM($G1427:AF1427),((INDEX('PTRM input'!$G$385:$P$434,A50offset,$E1427)-INDEX('PTRM input'!$G$277:$P$326,A50offset,$E1427))*OFFSET($F$7,0,$E1427))/A50taxstdlife))</f>
        <v>0</v>
      </c>
      <c r="AH1427" s="251">
        <f ca="1">IF(A50taxstdlife="n/a","n/a",IF(AH$3&gt;(A50taxstdlife+$E1427),((INDEX('PTRM input'!$G$385:$P$434,A50offset,$E1427)-INDEX('PTRM input'!$G$277:$P$326,A50offset,$E1427))*OFFSET($F$7,0,$E1427))-SUM($G1427:AG1427),((INDEX('PTRM input'!$G$385:$P$434,A50offset,$E1427)-INDEX('PTRM input'!$G$277:$P$326,A50offset,$E1427))*OFFSET($F$7,0,$E1427))/A50taxstdlife))</f>
        <v>0</v>
      </c>
      <c r="AI1427" s="251">
        <f ca="1">IF(A50taxstdlife="n/a","n/a",IF(AI$3&gt;(A50taxstdlife+$E1427),((INDEX('PTRM input'!$G$385:$P$434,A50offset,$E1427)-INDEX('PTRM input'!$G$277:$P$326,A50offset,$E1427))*OFFSET($F$7,0,$E1427))-SUM($G1427:AH1427),((INDEX('PTRM input'!$G$385:$P$434,A50offset,$E1427)-INDEX('PTRM input'!$G$277:$P$326,A50offset,$E1427))*OFFSET($F$7,0,$E1427))/A50taxstdlife))</f>
        <v>0</v>
      </c>
      <c r="AJ1427" s="251">
        <f ca="1">IF(A50taxstdlife="n/a","n/a",IF(AJ$3&gt;(A50taxstdlife+$E1427),((INDEX('PTRM input'!$G$385:$P$434,A50offset,$E1427)-INDEX('PTRM input'!$G$277:$P$326,A50offset,$E1427))*OFFSET($F$7,0,$E1427))-SUM($G1427:AI1427),((INDEX('PTRM input'!$G$385:$P$434,A50offset,$E1427)-INDEX('PTRM input'!$G$277:$P$326,A50offset,$E1427))*OFFSET($F$7,0,$E1427))/A50taxstdlife))</f>
        <v>0</v>
      </c>
      <c r="AK1427" s="251">
        <f ca="1">IF(A50taxstdlife="n/a","n/a",IF(AK$3&gt;(A50taxstdlife+$E1427),((INDEX('PTRM input'!$G$385:$P$434,A50offset,$E1427)-INDEX('PTRM input'!$G$277:$P$326,A50offset,$E1427))*OFFSET($F$7,0,$E1427))-SUM($G1427:AJ1427),((INDEX('PTRM input'!$G$385:$P$434,A50offset,$E1427)-INDEX('PTRM input'!$G$277:$P$326,A50offset,$E1427))*OFFSET($F$7,0,$E1427))/A50taxstdlife))</f>
        <v>0</v>
      </c>
      <c r="AL1427" s="251">
        <f ca="1">IF(A50taxstdlife="n/a","n/a",IF(AL$3&gt;(A50taxstdlife+$E1427),((INDEX('PTRM input'!$G$385:$P$434,A50offset,$E1427)-INDEX('PTRM input'!$G$277:$P$326,A50offset,$E1427))*OFFSET($F$7,0,$E1427))-SUM($G1427:AK1427),((INDEX('PTRM input'!$G$385:$P$434,A50offset,$E1427)-INDEX('PTRM input'!$G$277:$P$326,A50offset,$E1427))*OFFSET($F$7,0,$E1427))/A50taxstdlife))</f>
        <v>0</v>
      </c>
      <c r="AM1427" s="251">
        <f ca="1">IF(A50taxstdlife="n/a","n/a",IF(AM$3&gt;(A50taxstdlife+$E1427),((INDEX('PTRM input'!$G$385:$P$434,A50offset,$E1427)-INDEX('PTRM input'!$G$277:$P$326,A50offset,$E1427))*OFFSET($F$7,0,$E1427))-SUM($G1427:AL1427),((INDEX('PTRM input'!$G$385:$P$434,A50offset,$E1427)-INDEX('PTRM input'!$G$277:$P$326,A50offset,$E1427))*OFFSET($F$7,0,$E1427))/A50taxstdlife))</f>
        <v>0</v>
      </c>
      <c r="AN1427" s="251">
        <f ca="1">IF(A50taxstdlife="n/a","n/a",IF(AN$3&gt;(A50taxstdlife+$E1427),((INDEX('PTRM input'!$G$385:$P$434,A50offset,$E1427)-INDEX('PTRM input'!$G$277:$P$326,A50offset,$E1427))*OFFSET($F$7,0,$E1427))-SUM($G1427:AM1427),((INDEX('PTRM input'!$G$385:$P$434,A50offset,$E1427)-INDEX('PTRM input'!$G$277:$P$326,A50offset,$E1427))*OFFSET($F$7,0,$E1427))/A50taxstdlife))</f>
        <v>0</v>
      </c>
      <c r="AO1427" s="251">
        <f ca="1">IF(A50taxstdlife="n/a","n/a",IF(AO$3&gt;(A50taxstdlife+$E1427),((INDEX('PTRM input'!$G$385:$P$434,A50offset,$E1427)-INDEX('PTRM input'!$G$277:$P$326,A50offset,$E1427))*OFFSET($F$7,0,$E1427))-SUM($G1427:AN1427),((INDEX('PTRM input'!$G$385:$P$434,A50offset,$E1427)-INDEX('PTRM input'!$G$277:$P$326,A50offset,$E1427))*OFFSET($F$7,0,$E1427))/A50taxstdlife))</f>
        <v>0</v>
      </c>
      <c r="AP1427" s="251">
        <f ca="1">IF(A50taxstdlife="n/a","n/a",IF(AP$3&gt;(A50taxstdlife+$E1427),((INDEX('PTRM input'!$G$385:$P$434,A50offset,$E1427)-INDEX('PTRM input'!$G$277:$P$326,A50offset,$E1427))*OFFSET($F$7,0,$E1427))-SUM($G1427:AO1427),((INDEX('PTRM input'!$G$385:$P$434,A50offset,$E1427)-INDEX('PTRM input'!$G$277:$P$326,A50offset,$E1427))*OFFSET($F$7,0,$E1427))/A50taxstdlife))</f>
        <v>0</v>
      </c>
      <c r="AQ1427" s="251">
        <f ca="1">IF(A50taxstdlife="n/a","n/a",IF(AQ$3&gt;(A50taxstdlife+$E1427),((INDEX('PTRM input'!$G$385:$P$434,A50offset,$E1427)-INDEX('PTRM input'!$G$277:$P$326,A50offset,$E1427))*OFFSET($F$7,0,$E1427))-SUM($G1427:AP1427),((INDEX('PTRM input'!$G$385:$P$434,A50offset,$E1427)-INDEX('PTRM input'!$G$277:$P$326,A50offset,$E1427))*OFFSET($F$7,0,$E1427))/A50taxstdlife))</f>
        <v>0</v>
      </c>
      <c r="AR1427" s="251">
        <f ca="1">IF(A50taxstdlife="n/a","n/a",IF(AR$3&gt;(A50taxstdlife+$E1427),((INDEX('PTRM input'!$G$385:$P$434,A50offset,$E1427)-INDEX('PTRM input'!$G$277:$P$326,A50offset,$E1427))*OFFSET($F$7,0,$E1427))-SUM($G1427:AQ1427),((INDEX('PTRM input'!$G$385:$P$434,A50offset,$E1427)-INDEX('PTRM input'!$G$277:$P$326,A50offset,$E1427))*OFFSET($F$7,0,$E1427))/A50taxstdlife))</f>
        <v>0</v>
      </c>
      <c r="AS1427" s="251">
        <f ca="1">IF(A50taxstdlife="n/a","n/a",IF(AS$3&gt;(A50taxstdlife+$E1427),((INDEX('PTRM input'!$G$385:$P$434,A50offset,$E1427)-INDEX('PTRM input'!$G$277:$P$326,A50offset,$E1427))*OFFSET($F$7,0,$E1427))-SUM($G1427:AR1427),((INDEX('PTRM input'!$G$385:$P$434,A50offset,$E1427)-INDEX('PTRM input'!$G$277:$P$326,A50offset,$E1427))*OFFSET($F$7,0,$E1427))/A50taxstdlife))</f>
        <v>0</v>
      </c>
      <c r="AT1427" s="251">
        <f ca="1">IF(A50taxstdlife="n/a","n/a",IF(AT$3&gt;(A50taxstdlife+$E1427),((INDEX('PTRM input'!$G$385:$P$434,A50offset,$E1427)-INDEX('PTRM input'!$G$277:$P$326,A50offset,$E1427))*OFFSET($F$7,0,$E1427))-SUM($G1427:AS1427),((INDEX('PTRM input'!$G$385:$P$434,A50offset,$E1427)-INDEX('PTRM input'!$G$277:$P$326,A50offset,$E1427))*OFFSET($F$7,0,$E1427))/A50taxstdlife))</f>
        <v>0</v>
      </c>
      <c r="AU1427" s="251">
        <f ca="1">IF(A50taxstdlife="n/a","n/a",IF(AU$3&gt;(A50taxstdlife+$E1427),((INDEX('PTRM input'!$G$385:$P$434,A50offset,$E1427)-INDEX('PTRM input'!$G$277:$P$326,A50offset,$E1427))*OFFSET($F$7,0,$E1427))-SUM($G1427:AT1427),((INDEX('PTRM input'!$G$385:$P$434,A50offset,$E1427)-INDEX('PTRM input'!$G$277:$P$326,A50offset,$E1427))*OFFSET($F$7,0,$E1427))/A50taxstdlife))</f>
        <v>0</v>
      </c>
      <c r="AV1427" s="251">
        <f ca="1">IF(A50taxstdlife="n/a","n/a",IF(AV$3&gt;(A50taxstdlife+$E1427),((INDEX('PTRM input'!$G$385:$P$434,A50offset,$E1427)-INDEX('PTRM input'!$G$277:$P$326,A50offset,$E1427))*OFFSET($F$7,0,$E1427))-SUM($G1427:AU1427),((INDEX('PTRM input'!$G$385:$P$434,A50offset,$E1427)-INDEX('PTRM input'!$G$277:$P$326,A50offset,$E1427))*OFFSET($F$7,0,$E1427))/A50taxstdlife))</f>
        <v>0</v>
      </c>
      <c r="AW1427" s="251">
        <f ca="1">IF(A50taxstdlife="n/a","n/a",IF(AW$3&gt;(A50taxstdlife+$E1427),((INDEX('PTRM input'!$G$385:$P$434,A50offset,$E1427)-INDEX('PTRM input'!$G$277:$P$326,A50offset,$E1427))*OFFSET($F$7,0,$E1427))-SUM($G1427:AV1427),((INDEX('PTRM input'!$G$385:$P$434,A50offset,$E1427)-INDEX('PTRM input'!$G$277:$P$326,A50offset,$E1427))*OFFSET($F$7,0,$E1427))/A50taxstdlife))</f>
        <v>0</v>
      </c>
      <c r="AX1427" s="251">
        <f ca="1">IF(A50taxstdlife="n/a","n/a",IF(AX$3&gt;(A50taxstdlife+$E1427),((INDEX('PTRM input'!$G$385:$P$434,A50offset,$E1427)-INDEX('PTRM input'!$G$277:$P$326,A50offset,$E1427))*OFFSET($F$7,0,$E1427))-SUM($G1427:AW1427),((INDEX('PTRM input'!$G$385:$P$434,A50offset,$E1427)-INDEX('PTRM input'!$G$277:$P$326,A50offset,$E1427))*OFFSET($F$7,0,$E1427))/A50taxstdlife))</f>
        <v>0</v>
      </c>
      <c r="AY1427" s="251">
        <f ca="1">IF(A50taxstdlife="n/a","n/a",IF(AY$3&gt;(A50taxstdlife+$E1427),((INDEX('PTRM input'!$G$385:$P$434,A50offset,$E1427)-INDEX('PTRM input'!$G$277:$P$326,A50offset,$E1427))*OFFSET($F$7,0,$E1427))-SUM($G1427:AX1427),((INDEX('PTRM input'!$G$385:$P$434,A50offset,$E1427)-INDEX('PTRM input'!$G$277:$P$326,A50offset,$E1427))*OFFSET($F$7,0,$E1427))/A50taxstdlife))</f>
        <v>0</v>
      </c>
      <c r="AZ1427" s="251">
        <f ca="1">IF(A50taxstdlife="n/a","n/a",IF(AZ$3&gt;(A50taxstdlife+$E1427),((INDEX('PTRM input'!$G$385:$P$434,A50offset,$E1427)-INDEX('PTRM input'!$G$277:$P$326,A50offset,$E1427))*OFFSET($F$7,0,$E1427))-SUM($G1427:AY1427),((INDEX('PTRM input'!$G$385:$P$434,A50offset,$E1427)-INDEX('PTRM input'!$G$277:$P$326,A50offset,$E1427))*OFFSET($F$7,0,$E1427))/A50taxstdlife))</f>
        <v>0</v>
      </c>
      <c r="BA1427" s="251">
        <f ca="1">IF(A50taxstdlife="n/a","n/a",IF(BA$3&gt;(A50taxstdlife+$E1427),((INDEX('PTRM input'!$G$385:$P$434,A50offset,$E1427)-INDEX('PTRM input'!$G$277:$P$326,A50offset,$E1427))*OFFSET($F$7,0,$E1427))-SUM($G1427:AZ1427),((INDEX('PTRM input'!$G$385:$P$434,A50offset,$E1427)-INDEX('PTRM input'!$G$277:$P$326,A50offset,$E1427))*OFFSET($F$7,0,$E1427))/A50taxstdlife))</f>
        <v>0</v>
      </c>
      <c r="BB1427" s="251">
        <f ca="1">IF(A50taxstdlife="n/a","n/a",IF(BB$3&gt;(A50taxstdlife+$E1427),((INDEX('PTRM input'!$G$385:$P$434,A50offset,$E1427)-INDEX('PTRM input'!$G$277:$P$326,A50offset,$E1427))*OFFSET($F$7,0,$E1427))-SUM($G1427:BA1427),((INDEX('PTRM input'!$G$385:$P$434,A50offset,$E1427)-INDEX('PTRM input'!$G$277:$P$326,A50offset,$E1427))*OFFSET($F$7,0,$E1427))/A50taxstdlife))</f>
        <v>0</v>
      </c>
      <c r="BC1427" s="251">
        <f ca="1">IF(A50taxstdlife="n/a","n/a",IF(BC$3&gt;(A50taxstdlife+$E1427),((INDEX('PTRM input'!$G$385:$P$434,A50offset,$E1427)-INDEX('PTRM input'!$G$277:$P$326,A50offset,$E1427))*OFFSET($F$7,0,$E1427))-SUM($G1427:BB1427),((INDEX('PTRM input'!$G$385:$P$434,A50offset,$E1427)-INDEX('PTRM input'!$G$277:$P$326,A50offset,$E1427))*OFFSET($F$7,0,$E1427))/A50taxstdlife))</f>
        <v>0</v>
      </c>
      <c r="BD1427" s="251">
        <f ca="1">IF(A50taxstdlife="n/a","n/a",IF(BD$3&gt;(A50taxstdlife+$E1427),((INDEX('PTRM input'!$G$385:$P$434,A50offset,$E1427)-INDEX('PTRM input'!$G$277:$P$326,A50offset,$E1427))*OFFSET($F$7,0,$E1427))-SUM($G1427:BC1427),((INDEX('PTRM input'!$G$385:$P$434,A50offset,$E1427)-INDEX('PTRM input'!$G$277:$P$326,A50offset,$E1427))*OFFSET($F$7,0,$E1427))/A50taxstdlife))</f>
        <v>0</v>
      </c>
      <c r="BE1427" s="251">
        <f ca="1">IF(A50taxstdlife="n/a","n/a",IF(BE$3&gt;(A50taxstdlife+$E1427),((INDEX('PTRM input'!$G$385:$P$434,A50offset,$E1427)-INDEX('PTRM input'!$G$277:$P$326,A50offset,$E1427))*OFFSET($F$7,0,$E1427))-SUM($G1427:BD1427),((INDEX('PTRM input'!$G$385:$P$434,A50offset,$E1427)-INDEX('PTRM input'!$G$277:$P$326,A50offset,$E1427))*OFFSET($F$7,0,$E1427))/A50taxstdlife))</f>
        <v>0</v>
      </c>
      <c r="BF1427" s="251">
        <f ca="1">IF(A50taxstdlife="n/a","n/a",IF(BF$3&gt;(A50taxstdlife+$E1427),((INDEX('PTRM input'!$G$385:$P$434,A50offset,$E1427)-INDEX('PTRM input'!$G$277:$P$326,A50offset,$E1427))*OFFSET($F$7,0,$E1427))-SUM($G1427:BE1427),((INDEX('PTRM input'!$G$385:$P$434,A50offset,$E1427)-INDEX('PTRM input'!$G$277:$P$326,A50offset,$E1427))*OFFSET($F$7,0,$E1427))/A50taxstdlife))</f>
        <v>0</v>
      </c>
      <c r="BG1427" s="251">
        <f ca="1">IF(A50taxstdlife="n/a","n/a",IF(BG$3&gt;(A50taxstdlife+$E1427),((INDEX('PTRM input'!$G$385:$P$434,A50offset,$E1427)-INDEX('PTRM input'!$G$277:$P$326,A50offset,$E1427))*OFFSET($F$7,0,$E1427))-SUM($G1427:BF1427),((INDEX('PTRM input'!$G$385:$P$434,A50offset,$E1427)-INDEX('PTRM input'!$G$277:$P$326,A50offset,$E1427))*OFFSET($F$7,0,$E1427))/A50taxstdlife))</f>
        <v>0</v>
      </c>
      <c r="BH1427" s="251">
        <f ca="1">IF(A50taxstdlife="n/a","n/a",IF(BH$3&gt;(A50taxstdlife+$E1427),((INDEX('PTRM input'!$G$385:$P$434,A50offset,$E1427)-INDEX('PTRM input'!$G$277:$P$326,A50offset,$E1427))*OFFSET($F$7,0,$E1427))-SUM($G1427:BG1427),((INDEX('PTRM input'!$G$385:$P$434,A50offset,$E1427)-INDEX('PTRM input'!$G$277:$P$326,A50offset,$E1427))*OFFSET($F$7,0,$E1427))/A50taxstdlife))</f>
        <v>0</v>
      </c>
      <c r="BI1427" s="251">
        <f ca="1">IF(A50taxstdlife="n/a","n/a",IF(BI$3&gt;(A50taxstdlife+$E1427),((INDEX('PTRM input'!$G$385:$P$434,A50offset,$E1427)-INDEX('PTRM input'!$G$277:$P$326,A50offset,$E1427))*OFFSET($F$7,0,$E1427))-SUM($G1427:BH1427),((INDEX('PTRM input'!$G$385:$P$434,A50offset,$E1427)-INDEX('PTRM input'!$G$277:$P$326,A50offset,$E1427))*OFFSET($F$7,0,$E1427))/A50taxstdlife))</f>
        <v>0</v>
      </c>
      <c r="BJ1427" s="116"/>
      <c r="BK1427" s="116"/>
      <c r="BL1427" s="116"/>
      <c r="BM1427" s="116"/>
    </row>
    <row r="1428" spans="1:65" ht="12.75" customHeight="1" outlineLevel="2">
      <c r="A1428" s="116"/>
      <c r="B1428" s="19"/>
      <c r="C1428" s="18"/>
      <c r="D1428" s="760"/>
      <c r="E1428" s="87">
        <v>10</v>
      </c>
      <c r="F1428" s="356"/>
      <c r="G1428" s="434"/>
      <c r="H1428" s="435"/>
      <c r="I1428" s="435"/>
      <c r="J1428" s="435"/>
      <c r="K1428" s="435"/>
      <c r="L1428" s="435"/>
      <c r="M1428" s="435"/>
      <c r="N1428" s="435"/>
      <c r="O1428" s="435"/>
      <c r="P1428" s="619"/>
      <c r="Q1428" s="251">
        <f ca="1">IF(A50taxstdlife="n/a","n/a",IF(Q$3&gt;(A50taxstdlife+$E1428),((INDEX('PTRM input'!$G$385:$P$434,A50offset,$E1428)-INDEX('PTRM input'!$G$277:$P$326,A50offset,$E1428))*OFFSET($F$7,0,$E1428))-SUM($G1428:P1428),((INDEX('PTRM input'!$G$385:$P$434,A50offset,$E1428)-INDEX('PTRM input'!$G$277:$P$326,A50offset,$E1428))*OFFSET($F$7,0,$E1428))/A50taxstdlife))</f>
        <v>0</v>
      </c>
      <c r="R1428" s="251">
        <f ca="1">IF(A50taxstdlife="n/a","n/a",IF(R$3&gt;(A50taxstdlife+$E1428),((INDEX('PTRM input'!$G$385:$P$434,A50offset,$E1428)-INDEX('PTRM input'!$G$277:$P$326,A50offset,$E1428))*OFFSET($F$7,0,$E1428))-SUM($G1428:Q1428),((INDEX('PTRM input'!$G$385:$P$434,A50offset,$E1428)-INDEX('PTRM input'!$G$277:$P$326,A50offset,$E1428))*OFFSET($F$7,0,$E1428))/A50taxstdlife))</f>
        <v>0</v>
      </c>
      <c r="S1428" s="251">
        <f ca="1">IF(A50taxstdlife="n/a","n/a",IF(S$3&gt;(A50taxstdlife+$E1428),((INDEX('PTRM input'!$G$385:$P$434,A50offset,$E1428)-INDEX('PTRM input'!$G$277:$P$326,A50offset,$E1428))*OFFSET($F$7,0,$E1428))-SUM($G1428:R1428),((INDEX('PTRM input'!$G$385:$P$434,A50offset,$E1428)-INDEX('PTRM input'!$G$277:$P$326,A50offset,$E1428))*OFFSET($F$7,0,$E1428))/A50taxstdlife))</f>
        <v>0</v>
      </c>
      <c r="T1428" s="251">
        <f ca="1">IF(A50taxstdlife="n/a","n/a",IF(T$3&gt;(A50taxstdlife+$E1428),((INDEX('PTRM input'!$G$385:$P$434,A50offset,$E1428)-INDEX('PTRM input'!$G$277:$P$326,A50offset,$E1428))*OFFSET($F$7,0,$E1428))-SUM($G1428:S1428),((INDEX('PTRM input'!$G$385:$P$434,A50offset,$E1428)-INDEX('PTRM input'!$G$277:$P$326,A50offset,$E1428))*OFFSET($F$7,0,$E1428))/A50taxstdlife))</f>
        <v>0</v>
      </c>
      <c r="U1428" s="251">
        <f ca="1">IF(A50taxstdlife="n/a","n/a",IF(U$3&gt;(A50taxstdlife+$E1428),((INDEX('PTRM input'!$G$385:$P$434,A50offset,$E1428)-INDEX('PTRM input'!$G$277:$P$326,A50offset,$E1428))*OFFSET($F$7,0,$E1428))-SUM($G1428:T1428),((INDEX('PTRM input'!$G$385:$P$434,A50offset,$E1428)-INDEX('PTRM input'!$G$277:$P$326,A50offset,$E1428))*OFFSET($F$7,0,$E1428))/A50taxstdlife))</f>
        <v>0</v>
      </c>
      <c r="V1428" s="251">
        <f ca="1">IF(A50taxstdlife="n/a","n/a",IF(V$3&gt;(A50taxstdlife+$E1428),((INDEX('PTRM input'!$G$385:$P$434,A50offset,$E1428)-INDEX('PTRM input'!$G$277:$P$326,A50offset,$E1428))*OFFSET($F$7,0,$E1428))-SUM($G1428:U1428),((INDEX('PTRM input'!$G$385:$P$434,A50offset,$E1428)-INDEX('PTRM input'!$G$277:$P$326,A50offset,$E1428))*OFFSET($F$7,0,$E1428))/A50taxstdlife))</f>
        <v>0</v>
      </c>
      <c r="W1428" s="251">
        <f ca="1">IF(A50taxstdlife="n/a","n/a",IF(W$3&gt;(A50taxstdlife+$E1428),((INDEX('PTRM input'!$G$385:$P$434,A50offset,$E1428)-INDEX('PTRM input'!$G$277:$P$326,A50offset,$E1428))*OFFSET($F$7,0,$E1428))-SUM($G1428:V1428),((INDEX('PTRM input'!$G$385:$P$434,A50offset,$E1428)-INDEX('PTRM input'!$G$277:$P$326,A50offset,$E1428))*OFFSET($F$7,0,$E1428))/A50taxstdlife))</f>
        <v>0</v>
      </c>
      <c r="X1428" s="251">
        <f ca="1">IF(A50taxstdlife="n/a","n/a",IF(X$3&gt;(A50taxstdlife+$E1428),((INDEX('PTRM input'!$G$385:$P$434,A50offset,$E1428)-INDEX('PTRM input'!$G$277:$P$326,A50offset,$E1428))*OFFSET($F$7,0,$E1428))-SUM($G1428:W1428),((INDEX('PTRM input'!$G$385:$P$434,A50offset,$E1428)-INDEX('PTRM input'!$G$277:$P$326,A50offset,$E1428))*OFFSET($F$7,0,$E1428))/A50taxstdlife))</f>
        <v>0</v>
      </c>
      <c r="Y1428" s="251">
        <f ca="1">IF(A50taxstdlife="n/a","n/a",IF(Y$3&gt;(A50taxstdlife+$E1428),((INDEX('PTRM input'!$G$385:$P$434,A50offset,$E1428)-INDEX('PTRM input'!$G$277:$P$326,A50offset,$E1428))*OFFSET($F$7,0,$E1428))-SUM($G1428:X1428),((INDEX('PTRM input'!$G$385:$P$434,A50offset,$E1428)-INDEX('PTRM input'!$G$277:$P$326,A50offset,$E1428))*OFFSET($F$7,0,$E1428))/A50taxstdlife))</f>
        <v>0</v>
      </c>
      <c r="Z1428" s="251">
        <f ca="1">IF(A50taxstdlife="n/a","n/a",IF(Z$3&gt;(A50taxstdlife+$E1428),((INDEX('PTRM input'!$G$385:$P$434,A50offset,$E1428)-INDEX('PTRM input'!$G$277:$P$326,A50offset,$E1428))*OFFSET($F$7,0,$E1428))-SUM($G1428:Y1428),((INDEX('PTRM input'!$G$385:$P$434,A50offset,$E1428)-INDEX('PTRM input'!$G$277:$P$326,A50offset,$E1428))*OFFSET($F$7,0,$E1428))/A50taxstdlife))</f>
        <v>0</v>
      </c>
      <c r="AA1428" s="251">
        <f ca="1">IF(A50taxstdlife="n/a","n/a",IF(AA$3&gt;(A50taxstdlife+$E1428),((INDEX('PTRM input'!$G$385:$P$434,A50offset,$E1428)-INDEX('PTRM input'!$G$277:$P$326,A50offset,$E1428))*OFFSET($F$7,0,$E1428))-SUM($G1428:Z1428),((INDEX('PTRM input'!$G$385:$P$434,A50offset,$E1428)-INDEX('PTRM input'!$G$277:$P$326,A50offset,$E1428))*OFFSET($F$7,0,$E1428))/A50taxstdlife))</f>
        <v>0</v>
      </c>
      <c r="AB1428" s="251">
        <f ca="1">IF(A50taxstdlife="n/a","n/a",IF(AB$3&gt;(A50taxstdlife+$E1428),((INDEX('PTRM input'!$G$385:$P$434,A50offset,$E1428)-INDEX('PTRM input'!$G$277:$P$326,A50offset,$E1428))*OFFSET($F$7,0,$E1428))-SUM($G1428:AA1428),((INDEX('PTRM input'!$G$385:$P$434,A50offset,$E1428)-INDEX('PTRM input'!$G$277:$P$326,A50offset,$E1428))*OFFSET($F$7,0,$E1428))/A50taxstdlife))</f>
        <v>0</v>
      </c>
      <c r="AC1428" s="251">
        <f ca="1">IF(A50taxstdlife="n/a","n/a",IF(AC$3&gt;(A50taxstdlife+$E1428),((INDEX('PTRM input'!$G$385:$P$434,A50offset,$E1428)-INDEX('PTRM input'!$G$277:$P$326,A50offset,$E1428))*OFFSET($F$7,0,$E1428))-SUM($G1428:AB1428),((INDEX('PTRM input'!$G$385:$P$434,A50offset,$E1428)-INDEX('PTRM input'!$G$277:$P$326,A50offset,$E1428))*OFFSET($F$7,0,$E1428))/A50taxstdlife))</f>
        <v>0</v>
      </c>
      <c r="AD1428" s="251">
        <f ca="1">IF(A50taxstdlife="n/a","n/a",IF(AD$3&gt;(A50taxstdlife+$E1428),((INDEX('PTRM input'!$G$385:$P$434,A50offset,$E1428)-INDEX('PTRM input'!$G$277:$P$326,A50offset,$E1428))*OFFSET($F$7,0,$E1428))-SUM($G1428:AC1428),((INDEX('PTRM input'!$G$385:$P$434,A50offset,$E1428)-INDEX('PTRM input'!$G$277:$P$326,A50offset,$E1428))*OFFSET($F$7,0,$E1428))/A50taxstdlife))</f>
        <v>0</v>
      </c>
      <c r="AE1428" s="251">
        <f ca="1">IF(A50taxstdlife="n/a","n/a",IF(AE$3&gt;(A50taxstdlife+$E1428),((INDEX('PTRM input'!$G$385:$P$434,A50offset,$E1428)-INDEX('PTRM input'!$G$277:$P$326,A50offset,$E1428))*OFFSET($F$7,0,$E1428))-SUM($G1428:AD1428),((INDEX('PTRM input'!$G$385:$P$434,A50offset,$E1428)-INDEX('PTRM input'!$G$277:$P$326,A50offset,$E1428))*OFFSET($F$7,0,$E1428))/A50taxstdlife))</f>
        <v>0</v>
      </c>
      <c r="AF1428" s="251">
        <f ca="1">IF(A50taxstdlife="n/a","n/a",IF(AF$3&gt;(A50taxstdlife+$E1428),((INDEX('PTRM input'!$G$385:$P$434,A50offset,$E1428)-INDEX('PTRM input'!$G$277:$P$326,A50offset,$E1428))*OFFSET($F$7,0,$E1428))-SUM($G1428:AE1428),((INDEX('PTRM input'!$G$385:$P$434,A50offset,$E1428)-INDEX('PTRM input'!$G$277:$P$326,A50offset,$E1428))*OFFSET($F$7,0,$E1428))/A50taxstdlife))</f>
        <v>0</v>
      </c>
      <c r="AG1428" s="251">
        <f ca="1">IF(A50taxstdlife="n/a","n/a",IF(AG$3&gt;(A50taxstdlife+$E1428),((INDEX('PTRM input'!$G$385:$P$434,A50offset,$E1428)-INDEX('PTRM input'!$G$277:$P$326,A50offset,$E1428))*OFFSET($F$7,0,$E1428))-SUM($G1428:AF1428),((INDEX('PTRM input'!$G$385:$P$434,A50offset,$E1428)-INDEX('PTRM input'!$G$277:$P$326,A50offset,$E1428))*OFFSET($F$7,0,$E1428))/A50taxstdlife))</f>
        <v>0</v>
      </c>
      <c r="AH1428" s="251">
        <f ca="1">IF(A50taxstdlife="n/a","n/a",IF(AH$3&gt;(A50taxstdlife+$E1428),((INDEX('PTRM input'!$G$385:$P$434,A50offset,$E1428)-INDEX('PTRM input'!$G$277:$P$326,A50offset,$E1428))*OFFSET($F$7,0,$E1428))-SUM($G1428:AG1428),((INDEX('PTRM input'!$G$385:$P$434,A50offset,$E1428)-INDEX('PTRM input'!$G$277:$P$326,A50offset,$E1428))*OFFSET($F$7,0,$E1428))/A50taxstdlife))</f>
        <v>0</v>
      </c>
      <c r="AI1428" s="251">
        <f ca="1">IF(A50taxstdlife="n/a","n/a",IF(AI$3&gt;(A50taxstdlife+$E1428),((INDEX('PTRM input'!$G$385:$P$434,A50offset,$E1428)-INDEX('PTRM input'!$G$277:$P$326,A50offset,$E1428))*OFFSET($F$7,0,$E1428))-SUM($G1428:AH1428),((INDEX('PTRM input'!$G$385:$P$434,A50offset,$E1428)-INDEX('PTRM input'!$G$277:$P$326,A50offset,$E1428))*OFFSET($F$7,0,$E1428))/A50taxstdlife))</f>
        <v>0</v>
      </c>
      <c r="AJ1428" s="251">
        <f ca="1">IF(A50taxstdlife="n/a","n/a",IF(AJ$3&gt;(A50taxstdlife+$E1428),((INDEX('PTRM input'!$G$385:$P$434,A50offset,$E1428)-INDEX('PTRM input'!$G$277:$P$326,A50offset,$E1428))*OFFSET($F$7,0,$E1428))-SUM($G1428:AI1428),((INDEX('PTRM input'!$G$385:$P$434,A50offset,$E1428)-INDEX('PTRM input'!$G$277:$P$326,A50offset,$E1428))*OFFSET($F$7,0,$E1428))/A50taxstdlife))</f>
        <v>0</v>
      </c>
      <c r="AK1428" s="251">
        <f ca="1">IF(A50taxstdlife="n/a","n/a",IF(AK$3&gt;(A50taxstdlife+$E1428),((INDEX('PTRM input'!$G$385:$P$434,A50offset,$E1428)-INDEX('PTRM input'!$G$277:$P$326,A50offset,$E1428))*OFFSET($F$7,0,$E1428))-SUM($G1428:AJ1428),((INDEX('PTRM input'!$G$385:$P$434,A50offset,$E1428)-INDEX('PTRM input'!$G$277:$P$326,A50offset,$E1428))*OFFSET($F$7,0,$E1428))/A50taxstdlife))</f>
        <v>0</v>
      </c>
      <c r="AL1428" s="251">
        <f ca="1">IF(A50taxstdlife="n/a","n/a",IF(AL$3&gt;(A50taxstdlife+$E1428),((INDEX('PTRM input'!$G$385:$P$434,A50offset,$E1428)-INDEX('PTRM input'!$G$277:$P$326,A50offset,$E1428))*OFFSET($F$7,0,$E1428))-SUM($G1428:AK1428),((INDEX('PTRM input'!$G$385:$P$434,A50offset,$E1428)-INDEX('PTRM input'!$G$277:$P$326,A50offset,$E1428))*OFFSET($F$7,0,$E1428))/A50taxstdlife))</f>
        <v>0</v>
      </c>
      <c r="AM1428" s="251">
        <f ca="1">IF(A50taxstdlife="n/a","n/a",IF(AM$3&gt;(A50taxstdlife+$E1428),((INDEX('PTRM input'!$G$385:$P$434,A50offset,$E1428)-INDEX('PTRM input'!$G$277:$P$326,A50offset,$E1428))*OFFSET($F$7,0,$E1428))-SUM($G1428:AL1428),((INDEX('PTRM input'!$G$385:$P$434,A50offset,$E1428)-INDEX('PTRM input'!$G$277:$P$326,A50offset,$E1428))*OFFSET($F$7,0,$E1428))/A50taxstdlife))</f>
        <v>0</v>
      </c>
      <c r="AN1428" s="251">
        <f ca="1">IF(A50taxstdlife="n/a","n/a",IF(AN$3&gt;(A50taxstdlife+$E1428),((INDEX('PTRM input'!$G$385:$P$434,A50offset,$E1428)-INDEX('PTRM input'!$G$277:$P$326,A50offset,$E1428))*OFFSET($F$7,0,$E1428))-SUM($G1428:AM1428),((INDEX('PTRM input'!$G$385:$P$434,A50offset,$E1428)-INDEX('PTRM input'!$G$277:$P$326,A50offset,$E1428))*OFFSET($F$7,0,$E1428))/A50taxstdlife))</f>
        <v>0</v>
      </c>
      <c r="AO1428" s="251">
        <f ca="1">IF(A50taxstdlife="n/a","n/a",IF(AO$3&gt;(A50taxstdlife+$E1428),((INDEX('PTRM input'!$G$385:$P$434,A50offset,$E1428)-INDEX('PTRM input'!$G$277:$P$326,A50offset,$E1428))*OFFSET($F$7,0,$E1428))-SUM($G1428:AN1428),((INDEX('PTRM input'!$G$385:$P$434,A50offset,$E1428)-INDEX('PTRM input'!$G$277:$P$326,A50offset,$E1428))*OFFSET($F$7,0,$E1428))/A50taxstdlife))</f>
        <v>0</v>
      </c>
      <c r="AP1428" s="251">
        <f ca="1">IF(A50taxstdlife="n/a","n/a",IF(AP$3&gt;(A50taxstdlife+$E1428),((INDEX('PTRM input'!$G$385:$P$434,A50offset,$E1428)-INDEX('PTRM input'!$G$277:$P$326,A50offset,$E1428))*OFFSET($F$7,0,$E1428))-SUM($G1428:AO1428),((INDEX('PTRM input'!$G$385:$P$434,A50offset,$E1428)-INDEX('PTRM input'!$G$277:$P$326,A50offset,$E1428))*OFFSET($F$7,0,$E1428))/A50taxstdlife))</f>
        <v>0</v>
      </c>
      <c r="AQ1428" s="251">
        <f ca="1">IF(A50taxstdlife="n/a","n/a",IF(AQ$3&gt;(A50taxstdlife+$E1428),((INDEX('PTRM input'!$G$385:$P$434,A50offset,$E1428)-INDEX('PTRM input'!$G$277:$P$326,A50offset,$E1428))*OFFSET($F$7,0,$E1428))-SUM($G1428:AP1428),((INDEX('PTRM input'!$G$385:$P$434,A50offset,$E1428)-INDEX('PTRM input'!$G$277:$P$326,A50offset,$E1428))*OFFSET($F$7,0,$E1428))/A50taxstdlife))</f>
        <v>0</v>
      </c>
      <c r="AR1428" s="251">
        <f ca="1">IF(A50taxstdlife="n/a","n/a",IF(AR$3&gt;(A50taxstdlife+$E1428),((INDEX('PTRM input'!$G$385:$P$434,A50offset,$E1428)-INDEX('PTRM input'!$G$277:$P$326,A50offset,$E1428))*OFFSET($F$7,0,$E1428))-SUM($G1428:AQ1428),((INDEX('PTRM input'!$G$385:$P$434,A50offset,$E1428)-INDEX('PTRM input'!$G$277:$P$326,A50offset,$E1428))*OFFSET($F$7,0,$E1428))/A50taxstdlife))</f>
        <v>0</v>
      </c>
      <c r="AS1428" s="251">
        <f ca="1">IF(A50taxstdlife="n/a","n/a",IF(AS$3&gt;(A50taxstdlife+$E1428),((INDEX('PTRM input'!$G$385:$P$434,A50offset,$E1428)-INDEX('PTRM input'!$G$277:$P$326,A50offset,$E1428))*OFFSET($F$7,0,$E1428))-SUM($G1428:AR1428),((INDEX('PTRM input'!$G$385:$P$434,A50offset,$E1428)-INDEX('PTRM input'!$G$277:$P$326,A50offset,$E1428))*OFFSET($F$7,0,$E1428))/A50taxstdlife))</f>
        <v>0</v>
      </c>
      <c r="AT1428" s="251">
        <f ca="1">IF(A50taxstdlife="n/a","n/a",IF(AT$3&gt;(A50taxstdlife+$E1428),((INDEX('PTRM input'!$G$385:$P$434,A50offset,$E1428)-INDEX('PTRM input'!$G$277:$P$326,A50offset,$E1428))*OFFSET($F$7,0,$E1428))-SUM($G1428:AS1428),((INDEX('PTRM input'!$G$385:$P$434,A50offset,$E1428)-INDEX('PTRM input'!$G$277:$P$326,A50offset,$E1428))*OFFSET($F$7,0,$E1428))/A50taxstdlife))</f>
        <v>0</v>
      </c>
      <c r="AU1428" s="251">
        <f ca="1">IF(A50taxstdlife="n/a","n/a",IF(AU$3&gt;(A50taxstdlife+$E1428),((INDEX('PTRM input'!$G$385:$P$434,A50offset,$E1428)-INDEX('PTRM input'!$G$277:$P$326,A50offset,$E1428))*OFFSET($F$7,0,$E1428))-SUM($G1428:AT1428),((INDEX('PTRM input'!$G$385:$P$434,A50offset,$E1428)-INDEX('PTRM input'!$G$277:$P$326,A50offset,$E1428))*OFFSET($F$7,0,$E1428))/A50taxstdlife))</f>
        <v>0</v>
      </c>
      <c r="AV1428" s="251">
        <f ca="1">IF(A50taxstdlife="n/a","n/a",IF(AV$3&gt;(A50taxstdlife+$E1428),((INDEX('PTRM input'!$G$385:$P$434,A50offset,$E1428)-INDEX('PTRM input'!$G$277:$P$326,A50offset,$E1428))*OFFSET($F$7,0,$E1428))-SUM($G1428:AU1428),((INDEX('PTRM input'!$G$385:$P$434,A50offset,$E1428)-INDEX('PTRM input'!$G$277:$P$326,A50offset,$E1428))*OFFSET($F$7,0,$E1428))/A50taxstdlife))</f>
        <v>0</v>
      </c>
      <c r="AW1428" s="251">
        <f ca="1">IF(A50taxstdlife="n/a","n/a",IF(AW$3&gt;(A50taxstdlife+$E1428),((INDEX('PTRM input'!$G$385:$P$434,A50offset,$E1428)-INDEX('PTRM input'!$G$277:$P$326,A50offset,$E1428))*OFFSET($F$7,0,$E1428))-SUM($G1428:AV1428),((INDEX('PTRM input'!$G$385:$P$434,A50offset,$E1428)-INDEX('PTRM input'!$G$277:$P$326,A50offset,$E1428))*OFFSET($F$7,0,$E1428))/A50taxstdlife))</f>
        <v>0</v>
      </c>
      <c r="AX1428" s="251">
        <f ca="1">IF(A50taxstdlife="n/a","n/a",IF(AX$3&gt;(A50taxstdlife+$E1428),((INDEX('PTRM input'!$G$385:$P$434,A50offset,$E1428)-INDEX('PTRM input'!$G$277:$P$326,A50offset,$E1428))*OFFSET($F$7,0,$E1428))-SUM($G1428:AW1428),((INDEX('PTRM input'!$G$385:$P$434,A50offset,$E1428)-INDEX('PTRM input'!$G$277:$P$326,A50offset,$E1428))*OFFSET($F$7,0,$E1428))/A50taxstdlife))</f>
        <v>0</v>
      </c>
      <c r="AY1428" s="251">
        <f ca="1">IF(A50taxstdlife="n/a","n/a",IF(AY$3&gt;(A50taxstdlife+$E1428),((INDEX('PTRM input'!$G$385:$P$434,A50offset,$E1428)-INDEX('PTRM input'!$G$277:$P$326,A50offset,$E1428))*OFFSET($F$7,0,$E1428))-SUM($G1428:AX1428),((INDEX('PTRM input'!$G$385:$P$434,A50offset,$E1428)-INDEX('PTRM input'!$G$277:$P$326,A50offset,$E1428))*OFFSET($F$7,0,$E1428))/A50taxstdlife))</f>
        <v>0</v>
      </c>
      <c r="AZ1428" s="251">
        <f ca="1">IF(A50taxstdlife="n/a","n/a",IF(AZ$3&gt;(A50taxstdlife+$E1428),((INDEX('PTRM input'!$G$385:$P$434,A50offset,$E1428)-INDEX('PTRM input'!$G$277:$P$326,A50offset,$E1428))*OFFSET($F$7,0,$E1428))-SUM($G1428:AY1428),((INDEX('PTRM input'!$G$385:$P$434,A50offset,$E1428)-INDEX('PTRM input'!$G$277:$P$326,A50offset,$E1428))*OFFSET($F$7,0,$E1428))/A50taxstdlife))</f>
        <v>0</v>
      </c>
      <c r="BA1428" s="251">
        <f ca="1">IF(A50taxstdlife="n/a","n/a",IF(BA$3&gt;(A50taxstdlife+$E1428),((INDEX('PTRM input'!$G$385:$P$434,A50offset,$E1428)-INDEX('PTRM input'!$G$277:$P$326,A50offset,$E1428))*OFFSET($F$7,0,$E1428))-SUM($G1428:AZ1428),((INDEX('PTRM input'!$G$385:$P$434,A50offset,$E1428)-INDEX('PTRM input'!$G$277:$P$326,A50offset,$E1428))*OFFSET($F$7,0,$E1428))/A50taxstdlife))</f>
        <v>0</v>
      </c>
      <c r="BB1428" s="251">
        <f ca="1">IF(A50taxstdlife="n/a","n/a",IF(BB$3&gt;(A50taxstdlife+$E1428),((INDEX('PTRM input'!$G$385:$P$434,A50offset,$E1428)-INDEX('PTRM input'!$G$277:$P$326,A50offset,$E1428))*OFFSET($F$7,0,$E1428))-SUM($G1428:BA1428),((INDEX('PTRM input'!$G$385:$P$434,A50offset,$E1428)-INDEX('PTRM input'!$G$277:$P$326,A50offset,$E1428))*OFFSET($F$7,0,$E1428))/A50taxstdlife))</f>
        <v>0</v>
      </c>
      <c r="BC1428" s="251">
        <f ca="1">IF(A50taxstdlife="n/a","n/a",IF(BC$3&gt;(A50taxstdlife+$E1428),((INDEX('PTRM input'!$G$385:$P$434,A50offset,$E1428)-INDEX('PTRM input'!$G$277:$P$326,A50offset,$E1428))*OFFSET($F$7,0,$E1428))-SUM($G1428:BB1428),((INDEX('PTRM input'!$G$385:$P$434,A50offset,$E1428)-INDEX('PTRM input'!$G$277:$P$326,A50offset,$E1428))*OFFSET($F$7,0,$E1428))/A50taxstdlife))</f>
        <v>0</v>
      </c>
      <c r="BD1428" s="251">
        <f ca="1">IF(A50taxstdlife="n/a","n/a",IF(BD$3&gt;(A50taxstdlife+$E1428),((INDEX('PTRM input'!$G$385:$P$434,A50offset,$E1428)-INDEX('PTRM input'!$G$277:$P$326,A50offset,$E1428))*OFFSET($F$7,0,$E1428))-SUM($G1428:BC1428),((INDEX('PTRM input'!$G$385:$P$434,A50offset,$E1428)-INDEX('PTRM input'!$G$277:$P$326,A50offset,$E1428))*OFFSET($F$7,0,$E1428))/A50taxstdlife))</f>
        <v>0</v>
      </c>
      <c r="BE1428" s="251">
        <f ca="1">IF(A50taxstdlife="n/a","n/a",IF(BE$3&gt;(A50taxstdlife+$E1428),((INDEX('PTRM input'!$G$385:$P$434,A50offset,$E1428)-INDEX('PTRM input'!$G$277:$P$326,A50offset,$E1428))*OFFSET($F$7,0,$E1428))-SUM($G1428:BD1428),((INDEX('PTRM input'!$G$385:$P$434,A50offset,$E1428)-INDEX('PTRM input'!$G$277:$P$326,A50offset,$E1428))*OFFSET($F$7,0,$E1428))/A50taxstdlife))</f>
        <v>0</v>
      </c>
      <c r="BF1428" s="251">
        <f ca="1">IF(A50taxstdlife="n/a","n/a",IF(BF$3&gt;(A50taxstdlife+$E1428),((INDEX('PTRM input'!$G$385:$P$434,A50offset,$E1428)-INDEX('PTRM input'!$G$277:$P$326,A50offset,$E1428))*OFFSET($F$7,0,$E1428))-SUM($G1428:BE1428),((INDEX('PTRM input'!$G$385:$P$434,A50offset,$E1428)-INDEX('PTRM input'!$G$277:$P$326,A50offset,$E1428))*OFFSET($F$7,0,$E1428))/A50taxstdlife))</f>
        <v>0</v>
      </c>
      <c r="BG1428" s="251">
        <f ca="1">IF(A50taxstdlife="n/a","n/a",IF(BG$3&gt;(A50taxstdlife+$E1428),((INDEX('PTRM input'!$G$385:$P$434,A50offset,$E1428)-INDEX('PTRM input'!$G$277:$P$326,A50offset,$E1428))*OFFSET($F$7,0,$E1428))-SUM($G1428:BF1428),((INDEX('PTRM input'!$G$385:$P$434,A50offset,$E1428)-INDEX('PTRM input'!$G$277:$P$326,A50offset,$E1428))*OFFSET($F$7,0,$E1428))/A50taxstdlife))</f>
        <v>0</v>
      </c>
      <c r="BH1428" s="251">
        <f ca="1">IF(A50taxstdlife="n/a","n/a",IF(BH$3&gt;(A50taxstdlife+$E1428),((INDEX('PTRM input'!$G$385:$P$434,A50offset,$E1428)-INDEX('PTRM input'!$G$277:$P$326,A50offset,$E1428))*OFFSET($F$7,0,$E1428))-SUM($G1428:BG1428),((INDEX('PTRM input'!$G$385:$P$434,A50offset,$E1428)-INDEX('PTRM input'!$G$277:$P$326,A50offset,$E1428))*OFFSET($F$7,0,$E1428))/A50taxstdlife))</f>
        <v>0</v>
      </c>
      <c r="BI1428" s="251">
        <f ca="1">IF(A50taxstdlife="n/a","n/a",IF(BI$3&gt;(A50taxstdlife+$E1428),((INDEX('PTRM input'!$G$385:$P$434,A50offset,$E1428)-INDEX('PTRM input'!$G$277:$P$326,A50offset,$E1428))*OFFSET($F$7,0,$E1428))-SUM($G1428:BH1428),((INDEX('PTRM input'!$G$385:$P$434,A50offset,$E1428)-INDEX('PTRM input'!$G$277:$P$326,A50offset,$E1428))*OFFSET($F$7,0,$E1428))/A50taxstdlife))</f>
        <v>0</v>
      </c>
      <c r="BJ1428" s="116"/>
      <c r="BK1428" s="116"/>
      <c r="BL1428" s="116"/>
      <c r="BM1428" s="116"/>
    </row>
    <row r="1429" spans="1:65" ht="12.75" customHeight="1" outlineLevel="1">
      <c r="A1429" s="116"/>
      <c r="B1429" s="9"/>
      <c r="C1429" s="19" t="str">
        <f>Asset50</f>
        <v>Equity raising costs</v>
      </c>
      <c r="D1429" s="9"/>
      <c r="E1429" s="9"/>
      <c r="F1429" s="357"/>
      <c r="G1429" s="371">
        <f ca="1">SUM(G1417:G1428)+'PTRM input'!G$326*G$7</f>
        <v>0</v>
      </c>
      <c r="H1429" s="371">
        <f ca="1">SUM(H1417:H1428)+'PTRM input'!H$326*H$7</f>
        <v>0</v>
      </c>
      <c r="I1429" s="371">
        <f ca="1">SUM(I1417:I1428)+'PTRM input'!I$326*I$7</f>
        <v>0</v>
      </c>
      <c r="J1429" s="371">
        <f ca="1">SUM(J1417:J1428)+'PTRM input'!J$326*J$7</f>
        <v>0</v>
      </c>
      <c r="K1429" s="371">
        <f ca="1">SUM(K1417:K1428)+'PTRM input'!K$326*K$7</f>
        <v>0</v>
      </c>
      <c r="L1429" s="371">
        <f ca="1">SUM(L1417:L1428)+'PTRM input'!L$326*L$7</f>
        <v>0</v>
      </c>
      <c r="M1429" s="371">
        <f ca="1">SUM(M1417:M1428)+'PTRM input'!M$326*M$7</f>
        <v>0</v>
      </c>
      <c r="N1429" s="371">
        <f ca="1">SUM(N1417:N1428)+'PTRM input'!N$326*N$7</f>
        <v>0</v>
      </c>
      <c r="O1429" s="371">
        <f ca="1">SUM(O1417:O1428)+'PTRM input'!O$326*O$7</f>
        <v>0</v>
      </c>
      <c r="P1429" s="371">
        <f ca="1">SUM(P1417:P1428)+'PTRM input'!P$326*P$7</f>
        <v>0</v>
      </c>
      <c r="Q1429" s="261">
        <f t="shared" ref="Q1429:BI1429" ca="1" si="280">SUM(Q1417:Q1428)</f>
        <v>0</v>
      </c>
      <c r="R1429" s="261">
        <f t="shared" ca="1" si="280"/>
        <v>0</v>
      </c>
      <c r="S1429" s="261">
        <f t="shared" ca="1" si="280"/>
        <v>0</v>
      </c>
      <c r="T1429" s="261">
        <f t="shared" ca="1" si="280"/>
        <v>0</v>
      </c>
      <c r="U1429" s="261">
        <f t="shared" ca="1" si="280"/>
        <v>0</v>
      </c>
      <c r="V1429" s="261">
        <f t="shared" ca="1" si="280"/>
        <v>0</v>
      </c>
      <c r="W1429" s="261">
        <f t="shared" ca="1" si="280"/>
        <v>0</v>
      </c>
      <c r="X1429" s="261">
        <f t="shared" ca="1" si="280"/>
        <v>0</v>
      </c>
      <c r="Y1429" s="261">
        <f t="shared" ca="1" si="280"/>
        <v>0</v>
      </c>
      <c r="Z1429" s="261">
        <f t="shared" ca="1" si="280"/>
        <v>0</v>
      </c>
      <c r="AA1429" s="261">
        <f t="shared" ca="1" si="280"/>
        <v>0</v>
      </c>
      <c r="AB1429" s="261">
        <f t="shared" ca="1" si="280"/>
        <v>0</v>
      </c>
      <c r="AC1429" s="261">
        <f t="shared" ca="1" si="280"/>
        <v>0</v>
      </c>
      <c r="AD1429" s="261">
        <f t="shared" ca="1" si="280"/>
        <v>0</v>
      </c>
      <c r="AE1429" s="261">
        <f t="shared" ca="1" si="280"/>
        <v>0</v>
      </c>
      <c r="AF1429" s="261">
        <f t="shared" ca="1" si="280"/>
        <v>0</v>
      </c>
      <c r="AG1429" s="261">
        <f t="shared" ca="1" si="280"/>
        <v>0</v>
      </c>
      <c r="AH1429" s="261">
        <f t="shared" ca="1" si="280"/>
        <v>0</v>
      </c>
      <c r="AI1429" s="261">
        <f t="shared" ca="1" si="280"/>
        <v>0</v>
      </c>
      <c r="AJ1429" s="261">
        <f t="shared" ca="1" si="280"/>
        <v>0</v>
      </c>
      <c r="AK1429" s="261">
        <f t="shared" ca="1" si="280"/>
        <v>0</v>
      </c>
      <c r="AL1429" s="261">
        <f t="shared" ca="1" si="280"/>
        <v>0</v>
      </c>
      <c r="AM1429" s="261">
        <f t="shared" ca="1" si="280"/>
        <v>0</v>
      </c>
      <c r="AN1429" s="261">
        <f t="shared" ca="1" si="280"/>
        <v>0</v>
      </c>
      <c r="AO1429" s="261">
        <f t="shared" ca="1" si="280"/>
        <v>0</v>
      </c>
      <c r="AP1429" s="261">
        <f t="shared" ca="1" si="280"/>
        <v>0</v>
      </c>
      <c r="AQ1429" s="261">
        <f t="shared" ca="1" si="280"/>
        <v>0</v>
      </c>
      <c r="AR1429" s="261">
        <f t="shared" ca="1" si="280"/>
        <v>0</v>
      </c>
      <c r="AS1429" s="261">
        <f t="shared" ca="1" si="280"/>
        <v>0</v>
      </c>
      <c r="AT1429" s="261">
        <f t="shared" ca="1" si="280"/>
        <v>0</v>
      </c>
      <c r="AU1429" s="261">
        <f t="shared" ca="1" si="280"/>
        <v>0</v>
      </c>
      <c r="AV1429" s="261">
        <f t="shared" ca="1" si="280"/>
        <v>0</v>
      </c>
      <c r="AW1429" s="261">
        <f t="shared" ca="1" si="280"/>
        <v>0</v>
      </c>
      <c r="AX1429" s="261">
        <f t="shared" ca="1" si="280"/>
        <v>0</v>
      </c>
      <c r="AY1429" s="261">
        <f t="shared" ca="1" si="280"/>
        <v>0</v>
      </c>
      <c r="AZ1429" s="261">
        <f t="shared" ca="1" si="280"/>
        <v>0</v>
      </c>
      <c r="BA1429" s="261">
        <f t="shared" ca="1" si="280"/>
        <v>0</v>
      </c>
      <c r="BB1429" s="261">
        <f t="shared" ca="1" si="280"/>
        <v>0</v>
      </c>
      <c r="BC1429" s="261">
        <f t="shared" ca="1" si="280"/>
        <v>0</v>
      </c>
      <c r="BD1429" s="261">
        <f t="shared" ca="1" si="280"/>
        <v>0</v>
      </c>
      <c r="BE1429" s="261">
        <f t="shared" ca="1" si="280"/>
        <v>0</v>
      </c>
      <c r="BF1429" s="261">
        <f t="shared" ca="1" si="280"/>
        <v>0</v>
      </c>
      <c r="BG1429" s="261">
        <f t="shared" ca="1" si="280"/>
        <v>0</v>
      </c>
      <c r="BH1429" s="261">
        <f t="shared" ca="1" si="280"/>
        <v>0</v>
      </c>
      <c r="BI1429" s="261">
        <f t="shared" ca="1" si="280"/>
        <v>0</v>
      </c>
      <c r="BJ1429" s="116"/>
      <c r="BK1429" s="116"/>
      <c r="BL1429" s="116"/>
      <c r="BM1429" s="116"/>
    </row>
    <row r="1430" spans="1:65" ht="12.75" customHeight="1">
      <c r="A1430" s="116"/>
      <c r="B1430" s="116" t="s">
        <v>248</v>
      </c>
      <c r="C1430" s="146"/>
      <c r="D1430" s="116"/>
      <c r="E1430" s="116"/>
      <c r="F1430" s="609">
        <f>'PTRM input'!N57</f>
        <v>86.277863647086718</v>
      </c>
      <c r="G1430" s="609">
        <f ca="1">F1430-G779+'PTRM input'!G435*G7</f>
        <v>90.107129011378376</v>
      </c>
      <c r="H1430" s="609">
        <f ca="1">G1430-H779+'PTRM input'!H435*H7</f>
        <v>91.452170967757255</v>
      </c>
      <c r="I1430" s="609">
        <f ca="1">H1430-I779+'PTRM input'!I435*I7</f>
        <v>96.036597081351005</v>
      </c>
      <c r="J1430" s="609">
        <f ca="1">I1430-J779+'PTRM input'!J435*J7</f>
        <v>101.88895917397542</v>
      </c>
      <c r="K1430" s="609">
        <f ca="1">J1430-K779+'PTRM input'!K435*K7</f>
        <v>101.50487065016736</v>
      </c>
      <c r="L1430" s="609">
        <f ca="1">K1430-L779+'PTRM input'!L435*L7</f>
        <v>90.70198355047728</v>
      </c>
      <c r="M1430" s="609">
        <f ca="1">L1430-M779+'PTRM input'!M435*M7</f>
        <v>82.213314114199434</v>
      </c>
      <c r="N1430" s="609">
        <f ca="1">M1430-N779+'PTRM input'!N435*N7</f>
        <v>75.380281434721994</v>
      </c>
      <c r="O1430" s="609">
        <f ca="1">N1430-O779+'PTRM input'!O435*O7</f>
        <v>69.744034853072961</v>
      </c>
      <c r="P1430" s="609">
        <f ca="1">O1430-P779+'PTRM input'!P435*P7</f>
        <v>64.872925616000856</v>
      </c>
      <c r="Q1430" s="609">
        <f ca="1">P1430-Q779</f>
        <v>60.653284085703199</v>
      </c>
      <c r="R1430" s="609">
        <f t="shared" ref="R1430:BI1430" ca="1" si="281">Q1430-R779</f>
        <v>56.577073641627841</v>
      </c>
      <c r="S1430" s="609">
        <f t="shared" ca="1" si="281"/>
        <v>53.150552911979737</v>
      </c>
      <c r="T1430" s="609">
        <f t="shared" ca="1" si="281"/>
        <v>50.14228261910965</v>
      </c>
      <c r="U1430" s="609">
        <f t="shared" ca="1" si="281"/>
        <v>47.434109889655531</v>
      </c>
      <c r="V1430" s="609">
        <f t="shared" ca="1" si="281"/>
        <v>45.154174900825289</v>
      </c>
      <c r="W1430" s="609">
        <f t="shared" ca="1" si="281"/>
        <v>43.259437007542275</v>
      </c>
      <c r="X1430" s="609">
        <f t="shared" ca="1" si="281"/>
        <v>41.557410994358236</v>
      </c>
      <c r="Y1430" s="609">
        <f t="shared" ca="1" si="281"/>
        <v>40.035134212668659</v>
      </c>
      <c r="Z1430" s="609">
        <f t="shared" ca="1" si="281"/>
        <v>38.645523440139833</v>
      </c>
      <c r="AA1430" s="609">
        <f t="shared" ca="1" si="281"/>
        <v>37.503570346823714</v>
      </c>
      <c r="AB1430" s="609">
        <f t="shared" ca="1" si="281"/>
        <v>36.471436600235293</v>
      </c>
      <c r="AC1430" s="609">
        <f t="shared" ca="1" si="281"/>
        <v>35.528564920054805</v>
      </c>
      <c r="AD1430" s="609">
        <f t="shared" ca="1" si="281"/>
        <v>34.598134279888022</v>
      </c>
      <c r="AE1430" s="609">
        <f t="shared" ca="1" si="281"/>
        <v>33.759777239456831</v>
      </c>
      <c r="AF1430" s="609">
        <f t="shared" ca="1" si="281"/>
        <v>33.00449706881313</v>
      </c>
      <c r="AG1430" s="609">
        <f t="shared" ca="1" si="281"/>
        <v>32.353557908502609</v>
      </c>
      <c r="AH1430" s="609">
        <f t="shared" ca="1" si="281"/>
        <v>31.862281125617248</v>
      </c>
      <c r="AI1430" s="609">
        <f t="shared" ca="1" si="281"/>
        <v>31.420132021020422</v>
      </c>
      <c r="AJ1430" s="609">
        <f t="shared" ca="1" si="281"/>
        <v>31.022197826883279</v>
      </c>
      <c r="AK1430" s="609">
        <f t="shared" ca="1" si="281"/>
        <v>30.664057052159851</v>
      </c>
      <c r="AL1430" s="609">
        <f t="shared" ca="1" si="281"/>
        <v>30.341730354908766</v>
      </c>
      <c r="AM1430" s="609">
        <f t="shared" ca="1" si="281"/>
        <v>30.051636327382788</v>
      </c>
      <c r="AN1430" s="609">
        <f t="shared" ca="1" si="281"/>
        <v>29.79055170260941</v>
      </c>
      <c r="AO1430" s="609">
        <f t="shared" ca="1" si="281"/>
        <v>29.555575540313367</v>
      </c>
      <c r="AP1430" s="609">
        <f t="shared" ca="1" si="281"/>
        <v>29.344096994246929</v>
      </c>
      <c r="AQ1430" s="609">
        <f t="shared" ca="1" si="281"/>
        <v>29.153766302787137</v>
      </c>
      <c r="AR1430" s="609">
        <f t="shared" ca="1" si="281"/>
        <v>28.982468680473321</v>
      </c>
      <c r="AS1430" s="609">
        <f t="shared" ca="1" si="281"/>
        <v>28.82830082039089</v>
      </c>
      <c r="AT1430" s="609">
        <f t="shared" ca="1" si="281"/>
        <v>28.6895497463167</v>
      </c>
      <c r="AU1430" s="609">
        <f t="shared" ca="1" si="281"/>
        <v>28.564673779649929</v>
      </c>
      <c r="AV1430" s="609">
        <f t="shared" ca="1" si="281"/>
        <v>28.452285409649836</v>
      </c>
      <c r="AW1430" s="609">
        <f t="shared" ca="1" si="281"/>
        <v>28.351135876649753</v>
      </c>
      <c r="AX1430" s="609">
        <f t="shared" ca="1" si="281"/>
        <v>28.260101296949678</v>
      </c>
      <c r="AY1430" s="609">
        <f t="shared" ca="1" si="281"/>
        <v>28.178170175219609</v>
      </c>
      <c r="AZ1430" s="609">
        <f t="shared" ca="1" si="281"/>
        <v>27.936007548966248</v>
      </c>
      <c r="BA1430" s="609">
        <f t="shared" ca="1" si="281"/>
        <v>27.760477855597266</v>
      </c>
      <c r="BB1430" s="609">
        <f t="shared" ca="1" si="281"/>
        <v>27.638134628052168</v>
      </c>
      <c r="BC1430" s="609">
        <f t="shared" ca="1" si="281"/>
        <v>27.537249511026705</v>
      </c>
      <c r="BD1430" s="609">
        <f t="shared" ca="1" si="281"/>
        <v>27.455490928992699</v>
      </c>
      <c r="BE1430" s="609">
        <f t="shared" ca="1" si="281"/>
        <v>27.440790079648995</v>
      </c>
      <c r="BF1430" s="609">
        <f t="shared" ca="1" si="281"/>
        <v>27.440790079648995</v>
      </c>
      <c r="BG1430" s="609">
        <f t="shared" ca="1" si="281"/>
        <v>27.440790079648995</v>
      </c>
      <c r="BH1430" s="609">
        <f t="shared" ca="1" si="281"/>
        <v>27.440790079648995</v>
      </c>
      <c r="BI1430" s="609">
        <f t="shared" ca="1" si="281"/>
        <v>27.440790079648995</v>
      </c>
      <c r="BJ1430" s="116"/>
      <c r="BK1430" s="116"/>
      <c r="BL1430" s="116"/>
      <c r="BM1430" s="116"/>
    </row>
    <row r="1431" spans="1:65" ht="12.75" customHeight="1">
      <c r="A1431" s="116"/>
      <c r="B1431" s="116"/>
      <c r="C1431" s="146"/>
      <c r="D1431" s="116"/>
      <c r="E1431" s="116"/>
      <c r="F1431" s="613"/>
      <c r="G1431" s="613"/>
      <c r="H1431" s="613"/>
      <c r="I1431" s="613"/>
      <c r="J1431" s="613"/>
      <c r="K1431" s="613"/>
      <c r="L1431" s="613"/>
      <c r="M1431" s="613"/>
      <c r="N1431" s="613"/>
      <c r="O1431" s="613"/>
      <c r="P1431" s="613"/>
      <c r="Q1431" s="613"/>
      <c r="R1431" s="613"/>
      <c r="S1431" s="613"/>
      <c r="T1431" s="613"/>
      <c r="U1431" s="613"/>
      <c r="V1431" s="613"/>
      <c r="W1431" s="613"/>
      <c r="X1431" s="613"/>
      <c r="Y1431" s="613"/>
      <c r="Z1431" s="613"/>
      <c r="AA1431" s="613"/>
      <c r="AB1431" s="613"/>
      <c r="AC1431" s="613"/>
      <c r="AD1431" s="613"/>
      <c r="AE1431" s="613"/>
      <c r="AF1431" s="613"/>
      <c r="AG1431" s="613"/>
      <c r="AH1431" s="613"/>
      <c r="AI1431" s="613"/>
      <c r="AJ1431" s="613"/>
      <c r="AK1431" s="613"/>
      <c r="AL1431" s="613"/>
      <c r="AM1431" s="613"/>
      <c r="AN1431" s="613"/>
      <c r="AO1431" s="613"/>
      <c r="AP1431" s="613"/>
      <c r="AQ1431" s="613"/>
      <c r="AR1431" s="613"/>
      <c r="AS1431" s="613"/>
      <c r="AT1431" s="613"/>
      <c r="AU1431" s="613"/>
      <c r="AV1431" s="613"/>
      <c r="AW1431" s="613"/>
      <c r="AX1431" s="613"/>
      <c r="AY1431" s="613"/>
      <c r="AZ1431" s="613"/>
      <c r="BA1431" s="613"/>
      <c r="BB1431" s="613"/>
      <c r="BC1431" s="613"/>
      <c r="BD1431" s="613"/>
      <c r="BE1431" s="613"/>
      <c r="BF1431" s="613"/>
      <c r="BG1431" s="613"/>
      <c r="BH1431" s="613"/>
      <c r="BI1431" s="613"/>
      <c r="BJ1431" s="116"/>
      <c r="BK1431" s="116"/>
      <c r="BL1431" s="116"/>
      <c r="BM1431" s="116"/>
    </row>
    <row r="1432" spans="1:65" ht="12" customHeight="1">
      <c r="A1432" s="567"/>
      <c r="B1432" s="567" t="s">
        <v>249</v>
      </c>
      <c r="C1432" s="567"/>
      <c r="D1432" s="567"/>
      <c r="E1432" s="567"/>
      <c r="F1432" s="567"/>
      <c r="G1432" s="567"/>
      <c r="H1432" s="567"/>
      <c r="I1432" s="567"/>
      <c r="J1432" s="567"/>
      <c r="K1432" s="567"/>
      <c r="L1432" s="567"/>
      <c r="M1432" s="567"/>
      <c r="N1432" s="567"/>
      <c r="O1432" s="567"/>
      <c r="P1432" s="567"/>
      <c r="Q1432" s="567"/>
      <c r="R1432" s="567"/>
      <c r="S1432" s="567"/>
      <c r="T1432" s="567"/>
      <c r="U1432" s="567"/>
      <c r="V1432" s="567"/>
      <c r="W1432" s="567"/>
      <c r="X1432" s="567"/>
      <c r="Y1432" s="567"/>
      <c r="Z1432" s="567"/>
      <c r="AA1432" s="567"/>
      <c r="AB1432" s="567"/>
      <c r="AC1432" s="567"/>
      <c r="AD1432" s="567"/>
      <c r="AE1432" s="567"/>
      <c r="AF1432" s="567"/>
      <c r="AG1432" s="567"/>
      <c r="AH1432" s="567"/>
      <c r="AI1432" s="567"/>
      <c r="AJ1432" s="567"/>
      <c r="AK1432" s="567"/>
      <c r="AL1432" s="567"/>
      <c r="AM1432" s="567"/>
      <c r="AN1432" s="567"/>
      <c r="AO1432" s="567"/>
      <c r="AP1432" s="567"/>
      <c r="AQ1432" s="567"/>
      <c r="AR1432" s="567"/>
      <c r="AS1432" s="567"/>
      <c r="AT1432" s="567"/>
      <c r="AU1432" s="567"/>
      <c r="AV1432" s="567"/>
      <c r="AW1432" s="567"/>
      <c r="AX1432" s="567"/>
      <c r="AY1432" s="567"/>
      <c r="AZ1432" s="567"/>
      <c r="BA1432" s="567"/>
      <c r="BB1432" s="567"/>
      <c r="BC1432" s="567"/>
      <c r="BD1432" s="567"/>
      <c r="BE1432" s="567"/>
      <c r="BF1432" s="567"/>
      <c r="BG1432" s="567"/>
      <c r="BH1432" s="567"/>
      <c r="BI1432" s="567"/>
      <c r="BJ1432" s="567"/>
      <c r="BK1432" s="116"/>
      <c r="BL1432" s="116"/>
      <c r="BM1432" s="116"/>
    </row>
    <row r="1433" spans="1:65" ht="12" customHeight="1">
      <c r="A1433" s="9"/>
      <c r="B1433" s="188" t="s">
        <v>250</v>
      </c>
      <c r="C1433" s="9"/>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c r="AO1433" s="9"/>
      <c r="AP1433" s="9"/>
      <c r="AQ1433" s="9"/>
      <c r="AR1433" s="9"/>
      <c r="AS1433" s="9"/>
      <c r="AT1433" s="9"/>
      <c r="AU1433" s="9"/>
      <c r="AV1433" s="9"/>
      <c r="AW1433" s="9"/>
      <c r="AX1433" s="9"/>
      <c r="AY1433" s="9"/>
      <c r="AZ1433" s="9"/>
      <c r="BA1433" s="9"/>
      <c r="BB1433" s="9"/>
      <c r="BC1433" s="9"/>
      <c r="BD1433" s="9"/>
      <c r="BE1433" s="9"/>
      <c r="BF1433" s="9"/>
      <c r="BG1433" s="9"/>
      <c r="BH1433" s="9"/>
      <c r="BI1433" s="9"/>
      <c r="BJ1433" s="9"/>
      <c r="BK1433" s="9"/>
      <c r="BL1433" s="9"/>
      <c r="BM1433" s="9"/>
    </row>
    <row r="1434" spans="1:65" ht="12" customHeight="1">
      <c r="A1434" s="9"/>
      <c r="B1434" s="127" t="s">
        <v>232</v>
      </c>
      <c r="C1434" s="9"/>
      <c r="D1434" s="9"/>
      <c r="E1434" s="9"/>
      <c r="F1434" s="9"/>
      <c r="G1434" s="97">
        <f>F774</f>
        <v>595.92154938552414</v>
      </c>
      <c r="H1434" s="97">
        <f ca="1">IF(COUNT($G1434:G1434)&gt;='PTRM input'!$R$7,0,G774)</f>
        <v>622.1054729088878</v>
      </c>
      <c r="I1434" s="97">
        <f ca="1">IF(COUNT($G1434:H1434)&gt;='PTRM input'!$R$7,0,H774)</f>
        <v>640.57585564283386</v>
      </c>
      <c r="J1434" s="97">
        <f ca="1">IF(COUNT($G1434:I1434)&gt;='PTRM input'!$R$7,0,I774)</f>
        <v>652.28107187740818</v>
      </c>
      <c r="K1434" s="97">
        <f ca="1">IF(COUNT($G1434:J1434)&gt;='PTRM input'!$R$7,0,J774)</f>
        <v>664.5842839946107</v>
      </c>
      <c r="L1434" s="97">
        <f ca="1">IF(COUNT($G1434:K1434)&gt;='PTRM input'!$R$7,0,K774)</f>
        <v>0</v>
      </c>
      <c r="M1434" s="97">
        <f ca="1">IF(COUNT($G1434:L1434)&gt;='PTRM input'!$R$7,0,L774)</f>
        <v>0</v>
      </c>
      <c r="N1434" s="97">
        <f ca="1">IF(COUNT($G1434:M1434)&gt;='PTRM input'!$R$7,0,M774)</f>
        <v>0</v>
      </c>
      <c r="O1434" s="97">
        <f ca="1">IF(COUNT($G1434:N1434)&gt;='PTRM input'!$R$7,0,N774)</f>
        <v>0</v>
      </c>
      <c r="P1434" s="97">
        <f ca="1">IF(COUNT($G1434:O1434)&gt;='PTRM input'!$R$7,0,O774)</f>
        <v>0</v>
      </c>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c r="AS1434" s="9"/>
      <c r="AT1434" s="9"/>
      <c r="AU1434" s="9"/>
      <c r="AV1434" s="9"/>
      <c r="AW1434" s="9"/>
      <c r="AX1434" s="9"/>
      <c r="AY1434" s="9"/>
      <c r="AZ1434" s="9"/>
      <c r="BA1434" s="9"/>
      <c r="BB1434" s="9"/>
      <c r="BC1434" s="9"/>
      <c r="BD1434" s="9"/>
      <c r="BE1434" s="9"/>
      <c r="BF1434" s="9"/>
      <c r="BG1434" s="9"/>
      <c r="BH1434" s="9"/>
      <c r="BI1434" s="9"/>
      <c r="BJ1434" s="9"/>
      <c r="BK1434" s="9"/>
      <c r="BL1434" s="9"/>
      <c r="BM1434" s="9"/>
    </row>
    <row r="1435" spans="1:65" ht="12" customHeight="1">
      <c r="A1435" s="9"/>
      <c r="B1435" s="116" t="s">
        <v>251</v>
      </c>
      <c r="C1435" s="9"/>
      <c r="D1435" s="9"/>
      <c r="E1435" s="9"/>
      <c r="F1435" s="9"/>
      <c r="G1435" s="97">
        <f ca="1">G61</f>
        <v>27.902381523927986</v>
      </c>
      <c r="H1435" s="97">
        <f ca="1">IF(COUNT($G1435:G1435)&gt;='PTRM input'!$R$7,0,H61)</f>
        <v>21.40328303572014</v>
      </c>
      <c r="I1435" s="97">
        <f ca="1">IF(COUNT($G1435:H1435)&gt;='PTRM input'!$R$7,0,I61)</f>
        <v>15.892891234071408</v>
      </c>
      <c r="J1435" s="97">
        <f ca="1">IF(COUNT($G1435:I1435)&gt;='PTRM input'!$R$7,0,J61)</f>
        <v>17.804775219968562</v>
      </c>
      <c r="K1435" s="97">
        <f ca="1">IF(COUNT($G1435:J1435)&gt;='PTRM input'!$R$7,0,K61)</f>
        <v>12.364748862543067</v>
      </c>
      <c r="L1435" s="97">
        <f ca="1">IF(COUNT($G1435:K1435)&gt;='PTRM input'!$R$7,0,L61)</f>
        <v>0</v>
      </c>
      <c r="M1435" s="97">
        <f ca="1">IF(COUNT($G1435:L1435)&gt;='PTRM input'!$R$7,0,M61)</f>
        <v>0</v>
      </c>
      <c r="N1435" s="97">
        <f ca="1">IF(COUNT($G1435:M1435)&gt;='PTRM input'!$R$7,0,N61)</f>
        <v>0</v>
      </c>
      <c r="O1435" s="97">
        <f ca="1">IF(COUNT($G1435:N1435)&gt;='PTRM input'!$R$7,0,O61)</f>
        <v>0</v>
      </c>
      <c r="P1435" s="97">
        <f ca="1">IF(COUNT($G1435:O1435)&gt;='PTRM input'!$R$7,0,P61)</f>
        <v>0</v>
      </c>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c r="AS1435" s="9"/>
      <c r="AT1435" s="9"/>
      <c r="AU1435" s="9"/>
      <c r="AV1435" s="9"/>
      <c r="AW1435" s="9"/>
      <c r="AX1435" s="9"/>
      <c r="AY1435" s="9"/>
      <c r="AZ1435" s="9"/>
      <c r="BA1435" s="9"/>
      <c r="BB1435" s="9"/>
      <c r="BC1435" s="9"/>
      <c r="BD1435" s="9"/>
      <c r="BE1435" s="9"/>
      <c r="BF1435" s="9"/>
      <c r="BG1435" s="9"/>
      <c r="BH1435" s="9"/>
      <c r="BI1435" s="9"/>
      <c r="BJ1435" s="9"/>
      <c r="BK1435" s="9"/>
      <c r="BL1435" s="9"/>
      <c r="BM1435" s="9"/>
    </row>
    <row r="1436" spans="1:65" ht="12" customHeight="1">
      <c r="A1436" s="9"/>
      <c r="B1436" s="116" t="s">
        <v>252</v>
      </c>
      <c r="C1436" s="9"/>
      <c r="D1436" s="9"/>
      <c r="E1436" s="9"/>
      <c r="F1436" s="9"/>
      <c r="G1436" s="97">
        <f ca="1">-G772</f>
        <v>-16.330417862584461</v>
      </c>
      <c r="H1436" s="97">
        <f ca="1">IF(COUNT($G1436:G1436)&gt;='PTRM input'!$R$7,0,-H772)</f>
        <v>-18.186888363559827</v>
      </c>
      <c r="I1436" s="97">
        <f ca="1">IF(COUNT($G1436:H1436)&gt;='PTRM input'!$R$7,0,-I772)</f>
        <v>-19.894555713718145</v>
      </c>
      <c r="J1436" s="97">
        <f ca="1">IF(COUNT($G1436:I1436)&gt;='PTRM input'!$R$7,0,-J772)</f>
        <v>-21.495455001550265</v>
      </c>
      <c r="K1436" s="97">
        <f ca="1">IF(COUNT($G1436:J1436)&gt;='PTRM input'!$R$7,0,-K772)</f>
        <v>-20.588779290850685</v>
      </c>
      <c r="L1436" s="97">
        <f ca="1">IF(COUNT($G1436:K1436)&gt;='PTRM input'!$R$7,0,-L772)</f>
        <v>0</v>
      </c>
      <c r="M1436" s="97">
        <f ca="1">IF(COUNT($G1436:L1436)&gt;='PTRM input'!$R$7,0,-M772)</f>
        <v>0</v>
      </c>
      <c r="N1436" s="97">
        <f ca="1">IF(COUNT($G1436:M1436)&gt;='PTRM input'!$R$7,0,-N772)</f>
        <v>0</v>
      </c>
      <c r="O1436" s="97">
        <f ca="1">IF(COUNT($G1436:N1436)&gt;='PTRM input'!$R$7,0,-O772)</f>
        <v>0</v>
      </c>
      <c r="P1436" s="97">
        <f ca="1">IF(COUNT($G1436:O1436)&gt;='PTRM input'!$R$7,0,-P772)</f>
        <v>0</v>
      </c>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c r="AS1436" s="9"/>
      <c r="AT1436" s="9"/>
      <c r="AU1436" s="9"/>
      <c r="AV1436" s="9"/>
      <c r="AW1436" s="9"/>
      <c r="AX1436" s="9"/>
      <c r="AY1436" s="9"/>
      <c r="AZ1436" s="9"/>
      <c r="BA1436" s="9"/>
      <c r="BB1436" s="9"/>
      <c r="BC1436" s="9"/>
      <c r="BD1436" s="9"/>
      <c r="BE1436" s="9"/>
      <c r="BF1436" s="9"/>
      <c r="BG1436" s="9"/>
      <c r="BH1436" s="9"/>
      <c r="BI1436" s="9"/>
      <c r="BJ1436" s="9"/>
      <c r="BK1436" s="9"/>
      <c r="BL1436" s="9"/>
      <c r="BM1436" s="9"/>
    </row>
    <row r="1437" spans="1:65" ht="12" customHeight="1">
      <c r="A1437" s="9"/>
      <c r="B1437" s="127" t="s">
        <v>241</v>
      </c>
      <c r="C1437" s="9"/>
      <c r="D1437" s="9"/>
      <c r="E1437" s="9"/>
      <c r="F1437" s="9"/>
      <c r="G1437" s="97">
        <f ca="1">G771</f>
        <v>14.611959862020042</v>
      </c>
      <c r="H1437" s="97">
        <f ca="1">IF(COUNT($G1437:G1437)&gt;='PTRM input'!$R$7,0,H771)</f>
        <v>15.253988061785771</v>
      </c>
      <c r="I1437" s="97">
        <f ca="1">IF(COUNT($G1437:H1437)&gt;='PTRM input'!$R$7,0,I771)</f>
        <v>15.706880714221079</v>
      </c>
      <c r="J1437" s="97">
        <f ca="1">IF(COUNT($G1437:I1437)&gt;='PTRM input'!$R$7,0,J771)</f>
        <v>15.993891898784259</v>
      </c>
      <c r="K1437" s="97">
        <f ca="1">IF(COUNT($G1437:J1437)&gt;='PTRM input'!$R$7,0,K771)</f>
        <v>16.295565905733419</v>
      </c>
      <c r="L1437" s="97">
        <f ca="1">IF(COUNT($G1437:K1437)&gt;='PTRM input'!$R$7,0,L771)</f>
        <v>0</v>
      </c>
      <c r="M1437" s="97">
        <f ca="1">IF(COUNT($G1437:L1437)&gt;='PTRM input'!$R$7,0,M771)</f>
        <v>0</v>
      </c>
      <c r="N1437" s="97">
        <f ca="1">IF(COUNT($G1437:M1437)&gt;='PTRM input'!$R$7,0,N771)</f>
        <v>0</v>
      </c>
      <c r="O1437" s="97">
        <f ca="1">IF(COUNT($G1437:N1437)&gt;='PTRM input'!$R$7,0,O771)</f>
        <v>0</v>
      </c>
      <c r="P1437" s="97">
        <f ca="1">IF(COUNT($G1437:O1437)&gt;='PTRM input'!$R$7,0,P771)</f>
        <v>0</v>
      </c>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c r="AR1437" s="9"/>
      <c r="AS1437" s="9"/>
      <c r="AT1437" s="9"/>
      <c r="AU1437" s="9"/>
      <c r="AV1437" s="9"/>
      <c r="AW1437" s="9"/>
      <c r="AX1437" s="9"/>
      <c r="AY1437" s="9"/>
      <c r="AZ1437" s="9"/>
      <c r="BA1437" s="9"/>
      <c r="BB1437" s="9"/>
      <c r="BC1437" s="9"/>
      <c r="BD1437" s="9"/>
      <c r="BE1437" s="9"/>
      <c r="BF1437" s="9"/>
      <c r="BG1437" s="9"/>
      <c r="BH1437" s="9"/>
      <c r="BI1437" s="9"/>
      <c r="BJ1437" s="9"/>
      <c r="BK1437" s="9"/>
      <c r="BL1437" s="9"/>
      <c r="BM1437" s="9"/>
    </row>
    <row r="1438" spans="1:65" ht="12" customHeight="1">
      <c r="A1438" s="9"/>
      <c r="B1438" s="127" t="s">
        <v>253</v>
      </c>
      <c r="C1438" s="9"/>
      <c r="D1438" s="9"/>
      <c r="E1438" s="9"/>
      <c r="F1438" s="9"/>
      <c r="G1438" s="97">
        <f ca="1">SUM(G1434:G1437)</f>
        <v>622.10547290888769</v>
      </c>
      <c r="H1438" s="97">
        <f t="shared" ref="H1438:K1438" ca="1" si="282">SUM(H1434:H1437)</f>
        <v>640.57585564283397</v>
      </c>
      <c r="I1438" s="97">
        <f t="shared" ca="1" si="282"/>
        <v>652.28107187740818</v>
      </c>
      <c r="J1438" s="97">
        <f t="shared" ca="1" si="282"/>
        <v>664.5842839946107</v>
      </c>
      <c r="K1438" s="97">
        <f t="shared" ca="1" si="282"/>
        <v>672.65581947203646</v>
      </c>
      <c r="L1438" s="97">
        <f t="shared" ref="L1438" ca="1" si="283">SUM(L1434:L1437)</f>
        <v>0</v>
      </c>
      <c r="M1438" s="97">
        <f t="shared" ref="M1438" ca="1" si="284">SUM(M1434:M1437)</f>
        <v>0</v>
      </c>
      <c r="N1438" s="97">
        <f t="shared" ref="N1438" ca="1" si="285">SUM(N1434:N1437)</f>
        <v>0</v>
      </c>
      <c r="O1438" s="97">
        <f t="shared" ref="O1438" ca="1" si="286">SUM(O1434:O1437)</f>
        <v>0</v>
      </c>
      <c r="P1438" s="97">
        <f t="shared" ref="P1438" ca="1" si="287">SUM(P1434:P1437)</f>
        <v>0</v>
      </c>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c r="AR1438" s="9"/>
      <c r="AS1438" s="9"/>
      <c r="AT1438" s="9"/>
      <c r="AU1438" s="9"/>
      <c r="AV1438" s="9"/>
      <c r="AW1438" s="9"/>
      <c r="AX1438" s="9"/>
      <c r="AY1438" s="9"/>
      <c r="AZ1438" s="9"/>
      <c r="BA1438" s="9"/>
      <c r="BB1438" s="9"/>
      <c r="BC1438" s="9"/>
      <c r="BD1438" s="9"/>
      <c r="BE1438" s="9"/>
      <c r="BF1438" s="9"/>
      <c r="BG1438" s="9"/>
      <c r="BH1438" s="9"/>
      <c r="BI1438" s="9"/>
      <c r="BJ1438" s="9"/>
      <c r="BK1438" s="9"/>
      <c r="BL1438" s="9"/>
      <c r="BM1438" s="9"/>
    </row>
    <row r="1439" spans="1:65" ht="12" customHeight="1">
      <c r="A1439" s="9"/>
      <c r="B1439" s="9"/>
      <c r="C1439" s="9"/>
      <c r="D1439" s="9"/>
      <c r="E1439" s="9"/>
      <c r="F1439" s="9"/>
      <c r="G1439" s="22"/>
      <c r="H1439" s="22"/>
      <c r="I1439" s="22"/>
      <c r="J1439" s="22"/>
      <c r="K1439" s="22"/>
      <c r="L1439" s="22"/>
      <c r="M1439" s="22"/>
      <c r="N1439" s="22"/>
      <c r="O1439" s="22"/>
      <c r="P1439" s="22"/>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c r="AO1439" s="9"/>
      <c r="AP1439" s="9"/>
      <c r="AQ1439" s="9"/>
      <c r="AR1439" s="9"/>
      <c r="AS1439" s="9"/>
      <c r="AT1439" s="9"/>
      <c r="AU1439" s="9"/>
      <c r="AV1439" s="9"/>
      <c r="AW1439" s="9"/>
      <c r="AX1439" s="9"/>
      <c r="AY1439" s="9"/>
      <c r="AZ1439" s="9"/>
      <c r="BA1439" s="9"/>
      <c r="BB1439" s="9"/>
      <c r="BC1439" s="9"/>
      <c r="BD1439" s="9"/>
      <c r="BE1439" s="9"/>
      <c r="BF1439" s="9"/>
      <c r="BG1439" s="9"/>
      <c r="BH1439" s="9"/>
      <c r="BI1439" s="9"/>
      <c r="BJ1439" s="9"/>
      <c r="BK1439" s="9"/>
      <c r="BL1439" s="9"/>
      <c r="BM1439" s="9"/>
    </row>
    <row r="1440" spans="1:65" ht="12" customHeight="1">
      <c r="A1440" s="9"/>
      <c r="B1440" s="201" t="s">
        <v>254</v>
      </c>
      <c r="C1440" s="201"/>
      <c r="D1440" s="201"/>
      <c r="E1440" s="201"/>
      <c r="F1440" s="201"/>
      <c r="G1440" s="202" t="str">
        <f ca="1">IF(ROUND(G1438,8)=ROUND(G774,8),"ok","error")</f>
        <v>ok</v>
      </c>
      <c r="H1440" s="202" t="str">
        <f ca="1">IF(COUNT($G1438:G1438)&gt;='PTRM input'!$R$7,"",IF(ROUND(H1438,8)=ROUND(H774,8),"ok","error"))</f>
        <v>ok</v>
      </c>
      <c r="I1440" s="202" t="str">
        <f ca="1">IF(COUNT($G1438:H1438)&gt;='PTRM input'!$R$7,"",IF(ROUND(I1438,8)=ROUND(I774,8),"ok","error"))</f>
        <v>ok</v>
      </c>
      <c r="J1440" s="202" t="str">
        <f ca="1">IF(COUNT($G1438:I1438)&gt;='PTRM input'!$R$7,"",IF(ROUND(J1438,8)=ROUND(J774,8),"ok","error"))</f>
        <v>ok</v>
      </c>
      <c r="K1440" s="202" t="str">
        <f ca="1">IF(COUNT($G1438:J1438)&gt;='PTRM input'!$R$7,"",IF(ROUND(K1438,8)=ROUND(K774,8),"ok","error"))</f>
        <v>ok</v>
      </c>
      <c r="L1440" s="202" t="str">
        <f ca="1">IF(COUNT($G1438:K1438)&gt;='PTRM input'!$R$7,"",IF(ROUND(L1438,8)=ROUND(L774,8),"ok","error"))</f>
        <v/>
      </c>
      <c r="M1440" s="202" t="str">
        <f ca="1">IF(COUNT($G1438:L1438)&gt;='PTRM input'!$R$7,"",IF(ROUND(M1438,8)=ROUND(M774,8),"ok","error"))</f>
        <v/>
      </c>
      <c r="N1440" s="202" t="str">
        <f ca="1">IF(COUNT($G1438:M1438)&gt;='PTRM input'!$R$7,"",IF(ROUND(N1438,8)=ROUND(N774,8),"ok","error"))</f>
        <v/>
      </c>
      <c r="O1440" s="202" t="str">
        <f ca="1">IF(COUNT($G1438:N1438)&gt;='PTRM input'!$R$7,"",IF(ROUND(O1438,8)=ROUND(O774,8),"ok","error"))</f>
        <v/>
      </c>
      <c r="P1440" s="202" t="str">
        <f ca="1">IF(COUNT($G1438:O1438)&gt;='PTRM input'!$R$7,"",IF(ROUND(P1438,8)=ROUND(P774,8),"ok","error"))</f>
        <v/>
      </c>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c r="AO1440" s="9"/>
      <c r="AP1440" s="9"/>
      <c r="AQ1440" s="9"/>
      <c r="AR1440" s="9"/>
      <c r="AS1440" s="9"/>
      <c r="AT1440" s="9"/>
      <c r="AU1440" s="9"/>
      <c r="AV1440" s="9"/>
      <c r="AW1440" s="9"/>
      <c r="AX1440" s="9"/>
      <c r="AY1440" s="9"/>
      <c r="AZ1440" s="9"/>
      <c r="BA1440" s="9"/>
      <c r="BB1440" s="9"/>
      <c r="BC1440" s="9"/>
      <c r="BD1440" s="9"/>
      <c r="BE1440" s="9"/>
      <c r="BF1440" s="9"/>
      <c r="BG1440" s="9"/>
      <c r="BH1440" s="9"/>
      <c r="BI1440" s="9"/>
      <c r="BJ1440" s="9"/>
      <c r="BK1440" s="9"/>
      <c r="BL1440" s="9"/>
      <c r="BM1440" s="9"/>
    </row>
    <row r="1441" spans="1:65" ht="12" customHeight="1">
      <c r="A1441" s="9"/>
      <c r="B1441" s="9"/>
      <c r="C1441" s="9"/>
      <c r="D1441" s="9"/>
      <c r="E1441" s="9"/>
      <c r="F1441" s="9"/>
      <c r="G1441" s="285"/>
      <c r="H1441" s="285"/>
      <c r="I1441" s="285"/>
      <c r="J1441" s="285"/>
      <c r="K1441" s="285"/>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c r="AR1441" s="9"/>
      <c r="AS1441" s="9"/>
      <c r="AT1441" s="9"/>
      <c r="AU1441" s="9"/>
      <c r="AV1441" s="9"/>
      <c r="AW1441" s="9"/>
      <c r="AX1441" s="9"/>
      <c r="AY1441" s="9"/>
      <c r="AZ1441" s="9"/>
      <c r="BA1441" s="9"/>
      <c r="BB1441" s="9"/>
      <c r="BC1441" s="9"/>
      <c r="BD1441" s="9"/>
      <c r="BE1441" s="9"/>
      <c r="BF1441" s="9"/>
      <c r="BG1441" s="9"/>
      <c r="BH1441" s="9"/>
      <c r="BI1441" s="9"/>
      <c r="BJ1441" s="9"/>
      <c r="BK1441" s="9"/>
      <c r="BL1441" s="9"/>
      <c r="BM1441" s="9"/>
    </row>
    <row r="1442" spans="1:65" ht="12" customHeight="1">
      <c r="A1442" s="9"/>
      <c r="B1442" s="14" t="s">
        <v>255</v>
      </c>
      <c r="C1442" s="9"/>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c r="AR1442" s="9"/>
      <c r="AS1442" s="9"/>
      <c r="AT1442" s="9"/>
      <c r="AU1442" s="9"/>
      <c r="AV1442" s="9"/>
      <c r="AW1442" s="9"/>
      <c r="AX1442" s="9"/>
      <c r="AY1442" s="9"/>
      <c r="AZ1442" s="9"/>
      <c r="BA1442" s="9"/>
      <c r="BB1442" s="9"/>
      <c r="BC1442" s="9"/>
      <c r="BD1442" s="9"/>
      <c r="BE1442" s="9"/>
      <c r="BF1442" s="9"/>
      <c r="BG1442" s="9"/>
      <c r="BH1442" s="9"/>
      <c r="BI1442" s="9"/>
      <c r="BJ1442" s="9"/>
      <c r="BK1442" s="9"/>
      <c r="BL1442" s="9"/>
      <c r="BM1442" s="9"/>
    </row>
    <row r="1443" spans="1:65" ht="12" customHeight="1">
      <c r="A1443" s="9"/>
      <c r="B1443" s="127" t="s">
        <v>256</v>
      </c>
      <c r="C1443" s="116"/>
      <c r="D1443" s="116"/>
      <c r="E1443" s="116"/>
      <c r="F1443" s="116"/>
      <c r="G1443" s="253">
        <f>F1430</f>
        <v>86.277863647086718</v>
      </c>
      <c r="H1443" s="286">
        <f ca="1">IF(COUNT($G1443:G1443)&gt;='PTRM input'!$R$7,0,G1430)</f>
        <v>90.107129011378376</v>
      </c>
      <c r="I1443" s="286">
        <f ca="1">IF(COUNT($G1443:H1443)&gt;='PTRM input'!$R$7,0,H1430)</f>
        <v>91.452170967757255</v>
      </c>
      <c r="J1443" s="286">
        <f ca="1">IF(COUNT($G1443:I1443)&gt;='PTRM input'!$R$7,0,I1430)</f>
        <v>96.036597081351005</v>
      </c>
      <c r="K1443" s="286">
        <f ca="1">IF(COUNT($G1443:J1443)&gt;='PTRM input'!$R$7,0,J1430)</f>
        <v>101.88895917397542</v>
      </c>
      <c r="L1443" s="286">
        <f ca="1">IF(COUNT($G1443:K1443)&gt;='PTRM input'!$R$7,0,K1430)</f>
        <v>0</v>
      </c>
      <c r="M1443" s="286">
        <f ca="1">IF(COUNT($G1443:L1443)&gt;='PTRM input'!$R$7,0,L1430)</f>
        <v>0</v>
      </c>
      <c r="N1443" s="286">
        <f ca="1">IF(COUNT($G1443:M1443)&gt;='PTRM input'!$R$7,0,M1430)</f>
        <v>0</v>
      </c>
      <c r="O1443" s="286">
        <f ca="1">IF(COUNT($G1443:N1443)&gt;='PTRM input'!$R$7,0,N1430)</f>
        <v>0</v>
      </c>
      <c r="P1443" s="286">
        <f ca="1">IF(COUNT($G1443:O1443)&gt;='PTRM input'!$R$7,0,O1430)</f>
        <v>0</v>
      </c>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c r="AO1443" s="9"/>
      <c r="AP1443" s="9"/>
      <c r="AQ1443" s="9"/>
      <c r="AR1443" s="9"/>
      <c r="AS1443" s="9"/>
      <c r="AT1443" s="9"/>
      <c r="AU1443" s="9"/>
      <c r="AV1443" s="9"/>
      <c r="AW1443" s="9"/>
      <c r="AX1443" s="9"/>
      <c r="AY1443" s="9"/>
      <c r="AZ1443" s="9"/>
      <c r="BA1443" s="9"/>
      <c r="BB1443" s="9"/>
      <c r="BC1443" s="9"/>
      <c r="BD1443" s="9"/>
      <c r="BE1443" s="9"/>
      <c r="BF1443" s="9"/>
      <c r="BG1443" s="9"/>
      <c r="BH1443" s="9"/>
      <c r="BI1443" s="9"/>
      <c r="BJ1443" s="9"/>
      <c r="BK1443" s="9"/>
      <c r="BL1443" s="9"/>
      <c r="BM1443" s="9"/>
    </row>
    <row r="1444" spans="1:65">
      <c r="A1444" s="9"/>
      <c r="B1444" s="127" t="s">
        <v>251</v>
      </c>
      <c r="C1444" s="116"/>
      <c r="D1444" s="116"/>
      <c r="E1444" s="116"/>
      <c r="F1444" s="116"/>
      <c r="G1444" s="253">
        <f ca="1">'PTRM input'!G435*G$7</f>
        <v>27.377928249849912</v>
      </c>
      <c r="H1444" s="286">
        <f ca="1">IF(COUNT($G1444:G1444)&gt;='PTRM input'!$R$7,0,'PTRM input'!H435*H$7)</f>
        <v>20.992164450991748</v>
      </c>
      <c r="I1444" s="286">
        <f ca="1">IF(COUNT($G1444:H1444)&gt;='PTRM input'!$R$7,0,'PTRM input'!I435*I$7)</f>
        <v>15.580057191300133</v>
      </c>
      <c r="J1444" s="286">
        <f ca="1">IF(COUNT($G1444:I1444)&gt;='PTRM input'!$R$7,0,'PTRM input'!J435*J$7)</f>
        <v>17.438922305744601</v>
      </c>
      <c r="K1444" s="286">
        <f ca="1">IF(COUNT($G1444:J1444)&gt;='PTRM input'!$R$7,0,'PTRM input'!K435*K$7)</f>
        <v>12.100264430369245</v>
      </c>
      <c r="L1444" s="286">
        <f ca="1">IF(COUNT($G1444:K1444)&gt;='PTRM input'!$R$7,0,'PTRM input'!L435*L$7)</f>
        <v>0</v>
      </c>
      <c r="M1444" s="286">
        <f ca="1">IF(COUNT($G1444:L1444)&gt;='PTRM input'!$R$7,0,'PTRM input'!M435*M$7)</f>
        <v>0</v>
      </c>
      <c r="N1444" s="286">
        <f ca="1">IF(COUNT($G1444:M1444)&gt;='PTRM input'!$R$7,0,'PTRM input'!N435*N$7)</f>
        <v>0</v>
      </c>
      <c r="O1444" s="286">
        <f ca="1">IF(COUNT($G1444:N1444)&gt;='PTRM input'!$R$7,0,'PTRM input'!O435*O$7)</f>
        <v>0</v>
      </c>
      <c r="P1444" s="286">
        <f ca="1">IF(COUNT($G1444:O1444)&gt;='PTRM input'!$R$7,0,'PTRM input'!P435*P$7)</f>
        <v>0</v>
      </c>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c r="AR1444" s="9"/>
      <c r="AS1444" s="9"/>
      <c r="AT1444" s="9"/>
      <c r="AU1444" s="9"/>
      <c r="AV1444" s="9"/>
      <c r="AW1444" s="9"/>
      <c r="AX1444" s="9"/>
      <c r="AY1444" s="9"/>
      <c r="AZ1444" s="9"/>
      <c r="BA1444" s="9"/>
      <c r="BB1444" s="9"/>
      <c r="BC1444" s="9"/>
      <c r="BD1444" s="9"/>
      <c r="BE1444" s="9"/>
      <c r="BF1444" s="9"/>
      <c r="BG1444" s="9"/>
      <c r="BH1444" s="9"/>
      <c r="BI1444" s="9"/>
      <c r="BJ1444" s="9"/>
      <c r="BK1444" s="9"/>
      <c r="BL1444" s="9"/>
      <c r="BM1444" s="9"/>
    </row>
    <row r="1445" spans="1:65">
      <c r="A1445" s="9"/>
      <c r="B1445" s="127" t="s">
        <v>247</v>
      </c>
      <c r="C1445" s="116"/>
      <c r="D1445" s="116"/>
      <c r="E1445" s="116"/>
      <c r="F1445" s="116"/>
      <c r="G1445" s="253">
        <f ca="1">-G779</f>
        <v>-23.548662885558262</v>
      </c>
      <c r="H1445" s="286">
        <f ca="1">IF(COUNT($G1445:G1445)&gt;='PTRM input'!$R$7,0,-H779)</f>
        <v>-19.647122494612873</v>
      </c>
      <c r="I1445" s="286">
        <f ca="1">IF(COUNT($G1445:H1445)&gt;='PTRM input'!$R$7,0,-I779)</f>
        <v>-10.995631077706378</v>
      </c>
      <c r="J1445" s="286">
        <f ca="1">IF(COUNT($G1445:I1445)&gt;='PTRM input'!$R$7,0,-J779)</f>
        <v>-11.586560213120185</v>
      </c>
      <c r="K1445" s="286">
        <f ca="1">IF(COUNT($G1445:J1445)&gt;='PTRM input'!$R$7,0,-K779)</f>
        <v>-12.484352954177316</v>
      </c>
      <c r="L1445" s="286">
        <f ca="1">IF(COUNT($G1445:K1445)&gt;='PTRM input'!$R$7,0,-L779)</f>
        <v>0</v>
      </c>
      <c r="M1445" s="286">
        <f ca="1">IF(COUNT($G1445:L1445)&gt;='PTRM input'!$R$7,0,-M779)</f>
        <v>0</v>
      </c>
      <c r="N1445" s="286">
        <f ca="1">IF(COUNT($G1445:M1445)&gt;='PTRM input'!$R$7,0,-N779)</f>
        <v>0</v>
      </c>
      <c r="O1445" s="286">
        <f ca="1">IF(COUNT($G1445:N1445)&gt;='PTRM input'!$R$7,0,-O779)</f>
        <v>0</v>
      </c>
      <c r="P1445" s="286">
        <f ca="1">IF(COUNT($G1445:O1445)&gt;='PTRM input'!$R$7,0,-P779)</f>
        <v>0</v>
      </c>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c r="AS1445" s="9"/>
      <c r="AT1445" s="9"/>
      <c r="AU1445" s="9"/>
      <c r="AV1445" s="9"/>
      <c r="AW1445" s="9"/>
      <c r="AX1445" s="9"/>
      <c r="AY1445" s="9"/>
      <c r="AZ1445" s="9"/>
      <c r="BA1445" s="9"/>
      <c r="BB1445" s="9"/>
      <c r="BC1445" s="9"/>
      <c r="BD1445" s="9"/>
      <c r="BE1445" s="9"/>
      <c r="BF1445" s="9"/>
      <c r="BG1445" s="9"/>
      <c r="BH1445" s="9"/>
      <c r="BI1445" s="9"/>
      <c r="BJ1445" s="9"/>
      <c r="BK1445" s="9"/>
      <c r="BL1445" s="9"/>
      <c r="BM1445" s="9"/>
    </row>
    <row r="1446" spans="1:65">
      <c r="A1446" s="9"/>
      <c r="B1446" s="127" t="s">
        <v>257</v>
      </c>
      <c r="C1446" s="116"/>
      <c r="D1446" s="116"/>
      <c r="E1446" s="116"/>
      <c r="F1446" s="116"/>
      <c r="G1446" s="253">
        <f t="shared" ref="G1446:P1446" ca="1" si="288">SUM(G1443:G1445)</f>
        <v>90.107129011378376</v>
      </c>
      <c r="H1446" s="286">
        <f t="shared" ca="1" si="288"/>
        <v>91.452170967757255</v>
      </c>
      <c r="I1446" s="286">
        <f t="shared" ca="1" si="288"/>
        <v>96.036597081351005</v>
      </c>
      <c r="J1446" s="286">
        <f t="shared" ca="1" si="288"/>
        <v>101.88895917397542</v>
      </c>
      <c r="K1446" s="286">
        <f t="shared" ca="1" si="288"/>
        <v>101.50487065016736</v>
      </c>
      <c r="L1446" s="286">
        <f t="shared" ca="1" si="288"/>
        <v>0</v>
      </c>
      <c r="M1446" s="286">
        <f t="shared" ca="1" si="288"/>
        <v>0</v>
      </c>
      <c r="N1446" s="286">
        <f t="shared" ca="1" si="288"/>
        <v>0</v>
      </c>
      <c r="O1446" s="286">
        <f t="shared" ca="1" si="288"/>
        <v>0</v>
      </c>
      <c r="P1446" s="286">
        <f t="shared" ca="1" si="288"/>
        <v>0</v>
      </c>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c r="AR1446" s="9"/>
      <c r="AS1446" s="9"/>
      <c r="AT1446" s="9"/>
      <c r="AU1446" s="9"/>
      <c r="AV1446" s="9"/>
      <c r="AW1446" s="9"/>
      <c r="AX1446" s="9"/>
      <c r="AY1446" s="9"/>
      <c r="AZ1446" s="9"/>
      <c r="BA1446" s="9"/>
      <c r="BB1446" s="9"/>
      <c r="BC1446" s="9"/>
      <c r="BD1446" s="9"/>
      <c r="BE1446" s="9"/>
      <c r="BF1446" s="9"/>
      <c r="BG1446" s="9"/>
      <c r="BH1446" s="9"/>
      <c r="BI1446" s="9"/>
      <c r="BJ1446" s="9"/>
      <c r="BK1446" s="9"/>
      <c r="BL1446" s="9"/>
      <c r="BM1446" s="9"/>
    </row>
    <row r="1447" spans="1:65">
      <c r="A1447" s="116"/>
      <c r="B1447" s="116"/>
      <c r="C1447" s="116"/>
      <c r="D1447" s="116"/>
      <c r="E1447" s="116"/>
      <c r="F1447" s="116"/>
      <c r="G1447" s="144"/>
      <c r="H1447" s="144"/>
      <c r="I1447" s="144"/>
      <c r="J1447" s="144"/>
      <c r="K1447" s="144"/>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row>
    <row r="1448" spans="1:65">
      <c r="A1448" s="9"/>
      <c r="B1448" s="201" t="s">
        <v>254</v>
      </c>
      <c r="C1448" s="201"/>
      <c r="D1448" s="201"/>
      <c r="E1448" s="201"/>
      <c r="F1448" s="201"/>
      <c r="G1448" s="202" t="str">
        <f ca="1">IF(ROUND(G1446,8)=ROUND(G1430,8),"ok","error")</f>
        <v>ok</v>
      </c>
      <c r="H1448" s="202" t="str">
        <f ca="1">IF(COUNT($G1446:G1446)&gt;='PTRM input'!$R$7,"",IF(ROUND(H1446,8)=ROUND(H1430,8),"ok","error"))</f>
        <v>ok</v>
      </c>
      <c r="I1448" s="202" t="str">
        <f ca="1">IF(COUNT($G1446:H1446)&gt;='PTRM input'!$R$7,"",IF(ROUND(I1446,8)=ROUND(I1430,8),"ok","error"))</f>
        <v>ok</v>
      </c>
      <c r="J1448" s="202" t="str">
        <f ca="1">IF(COUNT($G1446:I1446)&gt;='PTRM input'!$R$7,"",IF(ROUND(J1446,8)=ROUND(J1430,8),"ok","error"))</f>
        <v>ok</v>
      </c>
      <c r="K1448" s="202" t="str">
        <f ca="1">IF(COUNT($G1446:J1446)&gt;='PTRM input'!$R$7,"",IF(ROUND(K1446,8)=ROUND(K1430,8),"ok","error"))</f>
        <v>ok</v>
      </c>
      <c r="L1448" s="202" t="str">
        <f ca="1">IF(COUNT($G1446:K1446)&gt;='PTRM input'!$R$7,"",IF(ROUND(L1446,8)=ROUND(L1430,8),"ok","error"))</f>
        <v/>
      </c>
      <c r="M1448" s="202" t="str">
        <f ca="1">IF(COUNT($G1446:L1446)&gt;='PTRM input'!$R$7,"",IF(ROUND(M1446,8)=ROUND(M1430,8),"ok","error"))</f>
        <v/>
      </c>
      <c r="N1448" s="202" t="str">
        <f ca="1">IF(COUNT($G1446:M1446)&gt;='PTRM input'!$R$7,"",IF(ROUND(N1446,8)=ROUND(N1430,8),"ok","error"))</f>
        <v/>
      </c>
      <c r="O1448" s="202" t="str">
        <f ca="1">IF(COUNT($G1446:N1446)&gt;='PTRM input'!$R$7,"",IF(ROUND(O1446,8)=ROUND(O1430,8),"ok","error"))</f>
        <v/>
      </c>
      <c r="P1448" s="202" t="str">
        <f ca="1">IF(COUNT($G1446:O1446)&gt;='PTRM input'!$R$7,"",IF(ROUND(P1446,8)=ROUND(P1430,8),"ok","error"))</f>
        <v/>
      </c>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c r="AO1448" s="9"/>
      <c r="AP1448" s="9"/>
      <c r="AQ1448" s="9"/>
      <c r="AR1448" s="9"/>
      <c r="AS1448" s="9"/>
      <c r="AT1448" s="9"/>
      <c r="AU1448" s="9"/>
      <c r="AV1448" s="9"/>
      <c r="AW1448" s="9"/>
      <c r="AX1448" s="9"/>
      <c r="AY1448" s="9"/>
      <c r="AZ1448" s="9"/>
      <c r="BA1448" s="9"/>
      <c r="BB1448" s="9"/>
      <c r="BC1448" s="9"/>
      <c r="BD1448" s="9"/>
      <c r="BE1448" s="9"/>
      <c r="BF1448" s="9"/>
      <c r="BG1448" s="9"/>
      <c r="BH1448" s="9"/>
      <c r="BI1448" s="9"/>
      <c r="BJ1448" s="9"/>
      <c r="BK1448" s="9"/>
      <c r="BL1448" s="9"/>
      <c r="BM1448" s="9"/>
    </row>
  </sheetData>
  <mergeCells count="100">
    <mergeCell ref="D1041:D1051"/>
    <mergeCell ref="D1054:D1064"/>
    <mergeCell ref="D1418:D1428"/>
    <mergeCell ref="D1080:D1090"/>
    <mergeCell ref="D1093:D1103"/>
    <mergeCell ref="D1171:D1181"/>
    <mergeCell ref="D1184:D1194"/>
    <mergeCell ref="D1197:D1207"/>
    <mergeCell ref="D1210:D1220"/>
    <mergeCell ref="D1314:D1324"/>
    <mergeCell ref="D1327:D1337"/>
    <mergeCell ref="D1158:D1168"/>
    <mergeCell ref="D1145:D1155"/>
    <mergeCell ref="D1067:D1077"/>
    <mergeCell ref="D1106:D1116"/>
    <mergeCell ref="D1405:D1415"/>
    <mergeCell ref="D820:D830"/>
    <mergeCell ref="D481:D491"/>
    <mergeCell ref="D1002:D1012"/>
    <mergeCell ref="D1015:D1025"/>
    <mergeCell ref="D1028:D1038"/>
    <mergeCell ref="D585:D595"/>
    <mergeCell ref="D598:D608"/>
    <mergeCell ref="D507:D517"/>
    <mergeCell ref="D781:D791"/>
    <mergeCell ref="D520:D530"/>
    <mergeCell ref="D533:D543"/>
    <mergeCell ref="D546:D556"/>
    <mergeCell ref="D559:D569"/>
    <mergeCell ref="D572:D582"/>
    <mergeCell ref="D741:D751"/>
    <mergeCell ref="D611:D621"/>
    <mergeCell ref="D299:D309"/>
    <mergeCell ref="D234:D244"/>
    <mergeCell ref="D364:D374"/>
    <mergeCell ref="D338:D348"/>
    <mergeCell ref="D312:D322"/>
    <mergeCell ref="D351:D361"/>
    <mergeCell ref="D377:D387"/>
    <mergeCell ref="D390:D400"/>
    <mergeCell ref="D403:D413"/>
    <mergeCell ref="D416:D426"/>
    <mergeCell ref="D624:D634"/>
    <mergeCell ref="D429:D439"/>
    <mergeCell ref="D637:D647"/>
    <mergeCell ref="D650:D660"/>
    <mergeCell ref="D221:D231"/>
    <mergeCell ref="D833:D843"/>
    <mergeCell ref="D846:D856"/>
    <mergeCell ref="D442:D452"/>
    <mergeCell ref="D455:D465"/>
    <mergeCell ref="D468:D478"/>
    <mergeCell ref="D663:D673"/>
    <mergeCell ref="D676:D686"/>
    <mergeCell ref="D689:D699"/>
    <mergeCell ref="D702:D712"/>
    <mergeCell ref="D715:D725"/>
    <mergeCell ref="D728:D738"/>
    <mergeCell ref="D754:D764"/>
    <mergeCell ref="D794:D804"/>
    <mergeCell ref="D117:D127"/>
    <mergeCell ref="D130:D140"/>
    <mergeCell ref="D143:D153"/>
    <mergeCell ref="D156:D166"/>
    <mergeCell ref="D1119:D1129"/>
    <mergeCell ref="D169:D179"/>
    <mergeCell ref="D182:D192"/>
    <mergeCell ref="D195:D205"/>
    <mergeCell ref="D286:D296"/>
    <mergeCell ref="D247:D257"/>
    <mergeCell ref="D260:D270"/>
    <mergeCell ref="D273:D283"/>
    <mergeCell ref="D494:D504"/>
    <mergeCell ref="D989:D999"/>
    <mergeCell ref="D208:D218"/>
    <mergeCell ref="D325:D335"/>
    <mergeCell ref="D1392:D1402"/>
    <mergeCell ref="D1249:D1259"/>
    <mergeCell ref="D1262:D1272"/>
    <mergeCell ref="D1275:D1285"/>
    <mergeCell ref="D1288:D1298"/>
    <mergeCell ref="D1301:D1311"/>
    <mergeCell ref="D1340:D1350"/>
    <mergeCell ref="D1353:D1363"/>
    <mergeCell ref="D898:D908"/>
    <mergeCell ref="D807:D817"/>
    <mergeCell ref="D911:D921"/>
    <mergeCell ref="D1366:D1376"/>
    <mergeCell ref="D1379:D1389"/>
    <mergeCell ref="D1223:D1233"/>
    <mergeCell ref="D1236:D1246"/>
    <mergeCell ref="D1132:D1142"/>
    <mergeCell ref="D872:D882"/>
    <mergeCell ref="D976:D986"/>
    <mergeCell ref="D885:D895"/>
    <mergeCell ref="D924:D934"/>
    <mergeCell ref="D950:D960"/>
    <mergeCell ref="D963:D973"/>
    <mergeCell ref="D937:D947"/>
    <mergeCell ref="D859:D869"/>
  </mergeCells>
  <phoneticPr fontId="0" type="noConversion"/>
  <printOptions headings="1"/>
  <pageMargins left="0.74803149606299213" right="0.74803149606299213" top="0.98425196850393704" bottom="0.98425196850393704" header="0.51181102362204722" footer="0.51181102362204722"/>
  <pageSetup paperSize="9" scale="49" fitToHeight="3" orientation="portrait" horizontalDpi="4294967292" r:id="rId1"/>
  <headerFooter alignWithMargins="0"/>
  <rowBreaks count="1" manualBreakCount="1">
    <brk id="776" max="15" man="1"/>
  </rowBreaks>
  <ignoredErrors>
    <ignoredError sqref="R4:BI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BJ204"/>
  <sheetViews>
    <sheetView topLeftCell="A24" workbookViewId="0">
      <selection activeCell="K55" sqref="K55"/>
    </sheetView>
  </sheetViews>
  <sheetFormatPr defaultColWidth="9.140625" defaultRowHeight="12.75"/>
  <cols>
    <col min="1" max="1" width="3.140625" customWidth="1"/>
    <col min="2" max="2" width="23.42578125" customWidth="1"/>
    <col min="3" max="3" width="11.85546875" customWidth="1"/>
    <col min="4" max="4" width="11.7109375" customWidth="1"/>
    <col min="5" max="5" width="12.28515625" customWidth="1"/>
    <col min="6" max="16" width="11.140625" customWidth="1"/>
    <col min="17" max="61" width="11.28515625" customWidth="1"/>
    <col min="62" max="62" width="10.5703125" customWidth="1"/>
  </cols>
  <sheetData>
    <row r="1" spans="1:62" s="1" customForma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row>
    <row r="2" spans="1:62" s="1" customFormat="1" ht="15.75">
      <c r="A2" s="25"/>
      <c r="B2" s="36" t="str">
        <f>'DMS input'!$C$16&amp;" - Cash Flow Analysis"&amp;" - TNSP PTRM - version "&amp;Intro!$L$4</f>
        <v>RBP - Cash Flow Analysis - TNSP PTRM - version 2.1</v>
      </c>
      <c r="C2" s="25"/>
      <c r="D2" s="25"/>
      <c r="E2" s="25"/>
      <c r="F2" s="25"/>
      <c r="G2" s="25"/>
      <c r="H2" s="38"/>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row>
    <row r="3" spans="1:62" s="1" customFormat="1">
      <c r="A3" s="25"/>
      <c r="B3" s="25"/>
      <c r="C3" s="25"/>
      <c r="D3" s="25"/>
      <c r="E3" s="25"/>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L3" s="623"/>
      <c r="AM3" s="623"/>
      <c r="AN3" s="623"/>
      <c r="AO3" s="623"/>
      <c r="AP3" s="623"/>
      <c r="AQ3" s="623"/>
      <c r="AR3" s="623"/>
      <c r="AS3" s="623"/>
      <c r="AT3" s="623"/>
      <c r="AU3" s="623"/>
      <c r="AV3" s="623"/>
      <c r="AW3" s="623"/>
      <c r="AX3" s="623"/>
      <c r="AY3" s="623"/>
      <c r="AZ3" s="623"/>
      <c r="BA3" s="623"/>
      <c r="BB3" s="623"/>
      <c r="BC3" s="623"/>
      <c r="BD3" s="623"/>
      <c r="BE3" s="623"/>
      <c r="BF3" s="623"/>
      <c r="BG3" s="623"/>
      <c r="BH3" s="623"/>
      <c r="BI3" s="623"/>
      <c r="BJ3" s="25"/>
    </row>
    <row r="4" spans="1:62" s="24" customFormat="1" ht="15.75">
      <c r="A4" s="624"/>
      <c r="B4" s="606" t="s">
        <v>147</v>
      </c>
      <c r="C4" s="624"/>
      <c r="D4" s="624"/>
      <c r="E4" s="624"/>
      <c r="F4" s="625" t="str">
        <f>Assets!F4</f>
        <v>2026-27</v>
      </c>
      <c r="G4" s="625" t="str">
        <f>Assets!G4</f>
        <v>2027-28</v>
      </c>
      <c r="H4" s="625" t="str">
        <f>Assets!H4</f>
        <v>2028-29</v>
      </c>
      <c r="I4" s="625" t="str">
        <f>Assets!I4</f>
        <v>2029-30</v>
      </c>
      <c r="J4" s="625" t="str">
        <f>Assets!J4</f>
        <v>2030-31</v>
      </c>
      <c r="K4" s="625" t="str">
        <f>Assets!K4</f>
        <v>2031-32</v>
      </c>
      <c r="L4" s="625" t="str">
        <f>Assets!L4</f>
        <v>2032-33</v>
      </c>
      <c r="M4" s="625" t="str">
        <f>Assets!M4</f>
        <v>2033-34</v>
      </c>
      <c r="N4" s="625" t="str">
        <f>Assets!N4</f>
        <v>2034-35</v>
      </c>
      <c r="O4" s="625" t="str">
        <f>Assets!O4</f>
        <v>2035-36</v>
      </c>
      <c r="P4" s="625" t="str">
        <f>Assets!P4</f>
        <v>2036-37</v>
      </c>
      <c r="Q4" s="625" t="str">
        <f>Assets!Q4</f>
        <v>2037-38</v>
      </c>
      <c r="R4" s="625" t="str">
        <f>Assets!R4</f>
        <v>2038-39</v>
      </c>
      <c r="S4" s="625" t="str">
        <f>Assets!S4</f>
        <v>2039-40</v>
      </c>
      <c r="T4" s="625" t="str">
        <f>Assets!T4</f>
        <v>2040-41</v>
      </c>
      <c r="U4" s="625" t="str">
        <f>Assets!U4</f>
        <v>2041-42</v>
      </c>
      <c r="V4" s="625" t="str">
        <f>Assets!V4</f>
        <v>2042-43</v>
      </c>
      <c r="W4" s="625" t="str">
        <f>Assets!W4</f>
        <v>2043-44</v>
      </c>
      <c r="X4" s="625" t="str">
        <f>Assets!X4</f>
        <v>2044-45</v>
      </c>
      <c r="Y4" s="625" t="str">
        <f>Assets!Y4</f>
        <v>2045-46</v>
      </c>
      <c r="Z4" s="625" t="str">
        <f>Assets!Z4</f>
        <v>2046-47</v>
      </c>
      <c r="AA4" s="625" t="str">
        <f>Assets!AA4</f>
        <v>2047-48</v>
      </c>
      <c r="AB4" s="625" t="str">
        <f>Assets!AB4</f>
        <v>2048-49</v>
      </c>
      <c r="AC4" s="625" t="str">
        <f>Assets!AC4</f>
        <v>2049-50</v>
      </c>
      <c r="AD4" s="625" t="str">
        <f>Assets!AD4</f>
        <v>2050-51</v>
      </c>
      <c r="AE4" s="625" t="str">
        <f>Assets!AE4</f>
        <v>2051-52</v>
      </c>
      <c r="AF4" s="625" t="str">
        <f>Assets!AF4</f>
        <v>2052-53</v>
      </c>
      <c r="AG4" s="625" t="str">
        <f>Assets!AG4</f>
        <v>2053-54</v>
      </c>
      <c r="AH4" s="625" t="str">
        <f>Assets!AH4</f>
        <v>2054-55</v>
      </c>
      <c r="AI4" s="625" t="str">
        <f>Assets!AI4</f>
        <v>2055-56</v>
      </c>
      <c r="AJ4" s="625" t="str">
        <f>Assets!AJ4</f>
        <v>2056-57</v>
      </c>
      <c r="AK4" s="625" t="str">
        <f>Assets!AK4</f>
        <v>2057-58</v>
      </c>
      <c r="AL4" s="625" t="str">
        <f>Assets!AL4</f>
        <v>2058-59</v>
      </c>
      <c r="AM4" s="625" t="str">
        <f>Assets!AM4</f>
        <v>2059-60</v>
      </c>
      <c r="AN4" s="625" t="str">
        <f>Assets!AN4</f>
        <v>2060-61</v>
      </c>
      <c r="AO4" s="625" t="str">
        <f>Assets!AO4</f>
        <v>2061-62</v>
      </c>
      <c r="AP4" s="625" t="str">
        <f>Assets!AP4</f>
        <v>2062-63</v>
      </c>
      <c r="AQ4" s="625" t="str">
        <f>Assets!AQ4</f>
        <v>2063-64</v>
      </c>
      <c r="AR4" s="625" t="str">
        <f>Assets!AR4</f>
        <v>2064-65</v>
      </c>
      <c r="AS4" s="625" t="str">
        <f>Assets!AS4</f>
        <v>2065-66</v>
      </c>
      <c r="AT4" s="625" t="str">
        <f>Assets!AT4</f>
        <v>2066-67</v>
      </c>
      <c r="AU4" s="625" t="str">
        <f>Assets!AU4</f>
        <v>2067-68</v>
      </c>
      <c r="AV4" s="625" t="str">
        <f>Assets!AV4</f>
        <v>2068-69</v>
      </c>
      <c r="AW4" s="625" t="str">
        <f>Assets!AW4</f>
        <v>2069-70</v>
      </c>
      <c r="AX4" s="625" t="str">
        <f>Assets!AX4</f>
        <v>2070-71</v>
      </c>
      <c r="AY4" s="625" t="str">
        <f>Assets!AY4</f>
        <v>2071-72</v>
      </c>
      <c r="AZ4" s="625" t="str">
        <f>Assets!AZ4</f>
        <v>2072-73</v>
      </c>
      <c r="BA4" s="625" t="str">
        <f>Assets!BA4</f>
        <v>2073-74</v>
      </c>
      <c r="BB4" s="625" t="str">
        <f>Assets!BB4</f>
        <v>2074-75</v>
      </c>
      <c r="BC4" s="625" t="str">
        <f>Assets!BC4</f>
        <v>2075-76</v>
      </c>
      <c r="BD4" s="625" t="str">
        <f>Assets!BD4</f>
        <v>2076-77</v>
      </c>
      <c r="BE4" s="625" t="str">
        <f>Assets!BE4</f>
        <v>2077-78</v>
      </c>
      <c r="BF4" s="625" t="str">
        <f>Assets!BF4</f>
        <v>2078-79</v>
      </c>
      <c r="BG4" s="625" t="str">
        <f>Assets!BG4</f>
        <v>2079-80</v>
      </c>
      <c r="BH4" s="625" t="str">
        <f>Assets!BH4</f>
        <v>2080-81</v>
      </c>
      <c r="BI4" s="625" t="str">
        <f>Assets!BI4</f>
        <v>2081-82</v>
      </c>
      <c r="BJ4" s="626"/>
    </row>
    <row r="5" spans="1:62" s="27" customFormat="1" ht="12.75" customHeight="1">
      <c r="B5" s="36"/>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row>
    <row r="6" spans="1:62" s="1" customFormat="1">
      <c r="A6" s="25"/>
      <c r="B6" s="25" t="s">
        <v>230</v>
      </c>
      <c r="C6" s="25"/>
      <c r="D6" s="25"/>
      <c r="E6" s="25"/>
      <c r="F6" s="25"/>
      <c r="G6" s="38">
        <f ca="1">WACC!G6</f>
        <v>2.4519938701808908E-2</v>
      </c>
      <c r="H6" s="38">
        <f ca="1">G6</f>
        <v>2.4519938701808908E-2</v>
      </c>
      <c r="I6" s="38">
        <f t="shared" ref="I6:P6" ca="1" si="0">H6</f>
        <v>2.4519938701808908E-2</v>
      </c>
      <c r="J6" s="38">
        <f t="shared" ca="1" si="0"/>
        <v>2.4519938701808908E-2</v>
      </c>
      <c r="K6" s="38">
        <f t="shared" ca="1" si="0"/>
        <v>2.4519938701808908E-2</v>
      </c>
      <c r="L6" s="38">
        <f t="shared" ca="1" si="0"/>
        <v>2.4519938701808908E-2</v>
      </c>
      <c r="M6" s="38">
        <f t="shared" ca="1" si="0"/>
        <v>2.4519938701808908E-2</v>
      </c>
      <c r="N6" s="38">
        <f t="shared" ca="1" si="0"/>
        <v>2.4519938701808908E-2</v>
      </c>
      <c r="O6" s="38">
        <f t="shared" ca="1" si="0"/>
        <v>2.4519938701808908E-2</v>
      </c>
      <c r="P6" s="38">
        <f t="shared" ca="1" si="0"/>
        <v>2.4519938701808908E-2</v>
      </c>
      <c r="Q6" s="38">
        <f ca="1">P6</f>
        <v>2.4519938701808908E-2</v>
      </c>
      <c r="R6" s="38">
        <f ca="1">Q6</f>
        <v>2.4519938701808908E-2</v>
      </c>
      <c r="S6" s="38">
        <f t="shared" ref="S6:AQ6" ca="1" si="1">R6</f>
        <v>2.4519938701808908E-2</v>
      </c>
      <c r="T6" s="38">
        <f t="shared" ca="1" si="1"/>
        <v>2.4519938701808908E-2</v>
      </c>
      <c r="U6" s="38">
        <f t="shared" ca="1" si="1"/>
        <v>2.4519938701808908E-2</v>
      </c>
      <c r="V6" s="38">
        <f t="shared" ca="1" si="1"/>
        <v>2.4519938701808908E-2</v>
      </c>
      <c r="W6" s="38">
        <f t="shared" ca="1" si="1"/>
        <v>2.4519938701808908E-2</v>
      </c>
      <c r="X6" s="38">
        <f t="shared" ca="1" si="1"/>
        <v>2.4519938701808908E-2</v>
      </c>
      <c r="Y6" s="38">
        <f t="shared" ca="1" si="1"/>
        <v>2.4519938701808908E-2</v>
      </c>
      <c r="Z6" s="38">
        <f t="shared" ca="1" si="1"/>
        <v>2.4519938701808908E-2</v>
      </c>
      <c r="AA6" s="38">
        <f t="shared" ca="1" si="1"/>
        <v>2.4519938701808908E-2</v>
      </c>
      <c r="AB6" s="38">
        <f t="shared" ca="1" si="1"/>
        <v>2.4519938701808908E-2</v>
      </c>
      <c r="AC6" s="38">
        <f t="shared" ca="1" si="1"/>
        <v>2.4519938701808908E-2</v>
      </c>
      <c r="AD6" s="38">
        <f t="shared" ca="1" si="1"/>
        <v>2.4519938701808908E-2</v>
      </c>
      <c r="AE6" s="38">
        <f t="shared" ca="1" si="1"/>
        <v>2.4519938701808908E-2</v>
      </c>
      <c r="AF6" s="38">
        <f t="shared" ca="1" si="1"/>
        <v>2.4519938701808908E-2</v>
      </c>
      <c r="AG6" s="38">
        <f t="shared" ca="1" si="1"/>
        <v>2.4519938701808908E-2</v>
      </c>
      <c r="AH6" s="38">
        <f t="shared" ca="1" si="1"/>
        <v>2.4519938701808908E-2</v>
      </c>
      <c r="AI6" s="38">
        <f t="shared" ca="1" si="1"/>
        <v>2.4519938701808908E-2</v>
      </c>
      <c r="AJ6" s="38">
        <f t="shared" ca="1" si="1"/>
        <v>2.4519938701808908E-2</v>
      </c>
      <c r="AK6" s="38">
        <f t="shared" ca="1" si="1"/>
        <v>2.4519938701808908E-2</v>
      </c>
      <c r="AL6" s="38">
        <f t="shared" ca="1" si="1"/>
        <v>2.4519938701808908E-2</v>
      </c>
      <c r="AM6" s="38">
        <f t="shared" ca="1" si="1"/>
        <v>2.4519938701808908E-2</v>
      </c>
      <c r="AN6" s="38">
        <f t="shared" ca="1" si="1"/>
        <v>2.4519938701808908E-2</v>
      </c>
      <c r="AO6" s="38">
        <f t="shared" ca="1" si="1"/>
        <v>2.4519938701808908E-2</v>
      </c>
      <c r="AP6" s="38">
        <f t="shared" ca="1" si="1"/>
        <v>2.4519938701808908E-2</v>
      </c>
      <c r="AQ6" s="38">
        <f t="shared" ca="1" si="1"/>
        <v>2.4519938701808908E-2</v>
      </c>
      <c r="AR6" s="38">
        <f t="shared" ref="AR6:BI6" ca="1" si="2">AQ6</f>
        <v>2.4519938701808908E-2</v>
      </c>
      <c r="AS6" s="38">
        <f t="shared" ca="1" si="2"/>
        <v>2.4519938701808908E-2</v>
      </c>
      <c r="AT6" s="38">
        <f t="shared" ca="1" si="2"/>
        <v>2.4519938701808908E-2</v>
      </c>
      <c r="AU6" s="38">
        <f t="shared" ca="1" si="2"/>
        <v>2.4519938701808908E-2</v>
      </c>
      <c r="AV6" s="38">
        <f t="shared" ca="1" si="2"/>
        <v>2.4519938701808908E-2</v>
      </c>
      <c r="AW6" s="38">
        <f t="shared" ca="1" si="2"/>
        <v>2.4519938701808908E-2</v>
      </c>
      <c r="AX6" s="38">
        <f t="shared" ca="1" si="2"/>
        <v>2.4519938701808908E-2</v>
      </c>
      <c r="AY6" s="38">
        <f t="shared" ca="1" si="2"/>
        <v>2.4519938701808908E-2</v>
      </c>
      <c r="AZ6" s="38">
        <f t="shared" ca="1" si="2"/>
        <v>2.4519938701808908E-2</v>
      </c>
      <c r="BA6" s="38">
        <f t="shared" ca="1" si="2"/>
        <v>2.4519938701808908E-2</v>
      </c>
      <c r="BB6" s="38">
        <f t="shared" ca="1" si="2"/>
        <v>2.4519938701808908E-2</v>
      </c>
      <c r="BC6" s="38">
        <f t="shared" ca="1" si="2"/>
        <v>2.4519938701808908E-2</v>
      </c>
      <c r="BD6" s="38">
        <f t="shared" ca="1" si="2"/>
        <v>2.4519938701808908E-2</v>
      </c>
      <c r="BE6" s="38">
        <f t="shared" ca="1" si="2"/>
        <v>2.4519938701808908E-2</v>
      </c>
      <c r="BF6" s="38">
        <f t="shared" ca="1" si="2"/>
        <v>2.4519938701808908E-2</v>
      </c>
      <c r="BG6" s="38">
        <f t="shared" ca="1" si="2"/>
        <v>2.4519938701808908E-2</v>
      </c>
      <c r="BH6" s="38">
        <f t="shared" ca="1" si="2"/>
        <v>2.4519938701808908E-2</v>
      </c>
      <c r="BI6" s="38">
        <f t="shared" ca="1" si="2"/>
        <v>2.4519938701808908E-2</v>
      </c>
      <c r="BJ6" s="25"/>
    </row>
    <row r="7" spans="1:62" s="1" customFormat="1">
      <c r="A7" s="25"/>
      <c r="B7" s="9" t="s">
        <v>231</v>
      </c>
      <c r="C7" s="25"/>
      <c r="D7" s="25"/>
      <c r="E7" s="25"/>
      <c r="F7" s="38">
        <v>1</v>
      </c>
      <c r="G7" s="38">
        <f ca="1">F7*(1+G6)</f>
        <v>1.0245199387018089</v>
      </c>
      <c r="H7" s="38">
        <f t="shared" ref="H7:O7" ca="1" si="3">G7*(1+H6)</f>
        <v>1.0496411047975582</v>
      </c>
      <c r="I7" s="38">
        <f t="shared" ca="1" si="3"/>
        <v>1.0753782403460934</v>
      </c>
      <c r="J7" s="38">
        <f t="shared" ca="1" si="3"/>
        <v>1.1017464488806388</v>
      </c>
      <c r="K7" s="38">
        <f t="shared" ca="1" si="3"/>
        <v>1.1287612042721278</v>
      </c>
      <c r="L7" s="38">
        <f t="shared" ca="1" si="3"/>
        <v>1.1564383598098604</v>
      </c>
      <c r="M7" s="38">
        <f t="shared" ca="1" si="3"/>
        <v>1.1847941575048186</v>
      </c>
      <c r="N7" s="38">
        <f t="shared" ca="1" si="3"/>
        <v>1.2138452376210982</v>
      </c>
      <c r="O7" s="38">
        <f t="shared" ca="1" si="3"/>
        <v>1.2436086484410502</v>
      </c>
      <c r="P7" s="38">
        <f ca="1">O7*(1+P6)</f>
        <v>1.2741018562698643</v>
      </c>
      <c r="Q7" s="38">
        <f ca="1">P7*(1+Q6)</f>
        <v>1.3053427556854622</v>
      </c>
      <c r="R7" s="38">
        <f ca="1">Q7*(1+R6)</f>
        <v>1.33734968003972</v>
      </c>
      <c r="S7" s="38">
        <f t="shared" ref="S7:AP7" ca="1" si="4">R7*(1+S6)</f>
        <v>1.3701414122171778</v>
      </c>
      <c r="T7" s="38">
        <f t="shared" ca="1" si="4"/>
        <v>1.4037371956575528</v>
      </c>
      <c r="U7" s="38">
        <f t="shared" ca="1" si="4"/>
        <v>1.4381567456485251</v>
      </c>
      <c r="V7" s="38">
        <f t="shared" ca="1" si="4"/>
        <v>1.4734202608954199</v>
      </c>
      <c r="W7" s="38">
        <f t="shared" ca="1" si="4"/>
        <v>1.5095484353745789</v>
      </c>
      <c r="X7" s="38">
        <f t="shared" ca="1" si="4"/>
        <v>1.5465624704773753</v>
      </c>
      <c r="Y7" s="38">
        <f t="shared" ca="1" si="4"/>
        <v>1.5844840874519988</v>
      </c>
      <c r="Z7" s="38">
        <f t="shared" ca="1" si="4"/>
        <v>1.6233355401503133</v>
      </c>
      <c r="AA7" s="38">
        <f t="shared" ca="1" si="4"/>
        <v>1.6631396280872668</v>
      </c>
      <c r="AB7" s="38">
        <f t="shared" ca="1" si="4"/>
        <v>1.7039197098205159</v>
      </c>
      <c r="AC7" s="38">
        <f t="shared" ca="1" si="4"/>
        <v>1.745699716658119</v>
      </c>
      <c r="AD7" s="38">
        <f t="shared" ca="1" si="4"/>
        <v>1.7885041667023411</v>
      </c>
      <c r="AE7" s="38">
        <f t="shared" ca="1" si="4"/>
        <v>1.8323581792378123</v>
      </c>
      <c r="AF7" s="38">
        <f t="shared" ca="1" si="4"/>
        <v>1.8772874894724816</v>
      </c>
      <c r="AG7" s="38">
        <f t="shared" ca="1" si="4"/>
        <v>1.9233184636400196</v>
      </c>
      <c r="AH7" s="38">
        <f t="shared" ca="1" si="4"/>
        <v>1.9704781144725301</v>
      </c>
      <c r="AI7" s="38">
        <f t="shared" ca="1" si="4"/>
        <v>2.0187941170526527</v>
      </c>
      <c r="AJ7" s="38">
        <f t="shared" ca="1" si="4"/>
        <v>2.0682948250543562</v>
      </c>
      <c r="AK7" s="38">
        <f t="shared" ca="1" si="4"/>
        <v>2.1190092873819575</v>
      </c>
      <c r="AL7" s="38">
        <f t="shared" ca="1" si="4"/>
        <v>2.170967265217127</v>
      </c>
      <c r="AM7" s="38">
        <f t="shared" ca="1" si="4"/>
        <v>2.2241992494838847</v>
      </c>
      <c r="AN7" s="38">
        <f t="shared" ca="1" si="4"/>
        <v>2.2787364787418389</v>
      </c>
      <c r="AO7" s="38">
        <f t="shared" ca="1" si="4"/>
        <v>2.3346109575181648</v>
      </c>
      <c r="AP7" s="38">
        <f t="shared" ca="1" si="4"/>
        <v>2.3918554750890815</v>
      </c>
      <c r="AQ7" s="38">
        <f t="shared" ref="AQ7:BI7" ca="1" si="5">AP7*(1+AQ6)</f>
        <v>2.4505036247218519</v>
      </c>
      <c r="AR7" s="38">
        <f t="shared" ca="1" si="5"/>
        <v>2.5105898233885924</v>
      </c>
      <c r="AS7" s="38">
        <f t="shared" ca="1" si="5"/>
        <v>2.5721493319634661</v>
      </c>
      <c r="AT7" s="38">
        <f t="shared" ca="1" si="5"/>
        <v>2.635218275915109</v>
      </c>
      <c r="AU7" s="38">
        <f t="shared" ca="1" si="5"/>
        <v>2.699833666506434</v>
      </c>
      <c r="AV7" s="38">
        <f t="shared" ca="1" si="5"/>
        <v>2.7660334225142518</v>
      </c>
      <c r="AW7" s="38">
        <f t="shared" ca="1" si="5"/>
        <v>2.8338563924814557</v>
      </c>
      <c r="AX7" s="38">
        <f t="shared" ca="1" si="5"/>
        <v>2.9033423775148304</v>
      </c>
      <c r="AY7" s="38">
        <f t="shared" ca="1" si="5"/>
        <v>2.9745321546418579</v>
      </c>
      <c r="AZ7" s="38">
        <f t="shared" ca="1" si="5"/>
        <v>3.0474675007402361</v>
      </c>
      <c r="BA7" s="38">
        <f t="shared" ca="1" si="5"/>
        <v>3.1221912170541413</v>
      </c>
      <c r="BB7" s="38">
        <f t="shared" ca="1" si="5"/>
        <v>3.198747154311635</v>
      </c>
      <c r="BC7" s="38">
        <f t="shared" ca="1" si="5"/>
        <v>3.2771802384579418</v>
      </c>
      <c r="BD7" s="38">
        <f t="shared" ca="1" si="5"/>
        <v>3.3575364970197099</v>
      </c>
      <c r="BE7" s="38">
        <f t="shared" ca="1" si="5"/>
        <v>3.4398630861157193</v>
      </c>
      <c r="BF7" s="38">
        <f t="shared" ca="1" si="5"/>
        <v>3.524208318129892</v>
      </c>
      <c r="BG7" s="38">
        <f t="shared" ca="1" si="5"/>
        <v>3.6106216900628421</v>
      </c>
      <c r="BH7" s="38">
        <f t="shared" ca="1" si="5"/>
        <v>3.6991539125786046</v>
      </c>
      <c r="BI7" s="38">
        <f t="shared" ca="1" si="5"/>
        <v>3.7898569397635886</v>
      </c>
      <c r="BJ7" s="25"/>
    </row>
    <row r="8" spans="1:62" s="1" customFormat="1">
      <c r="A8" s="25"/>
      <c r="B8" s="9"/>
      <c r="C8" s="25"/>
      <c r="D8" s="25"/>
      <c r="E8" s="25"/>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25"/>
    </row>
    <row r="9" spans="1:62" s="1" customFormat="1">
      <c r="A9" s="25"/>
      <c r="B9" s="14" t="s">
        <v>258</v>
      </c>
      <c r="C9" s="25"/>
      <c r="D9" s="25"/>
      <c r="E9" s="25"/>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25"/>
    </row>
    <row r="10" spans="1:62" s="1" customFormat="1">
      <c r="A10" s="25"/>
      <c r="B10" s="124" t="s">
        <v>259</v>
      </c>
      <c r="C10" s="25"/>
      <c r="D10" s="25"/>
      <c r="E10" s="25"/>
      <c r="F10" s="105"/>
      <c r="G10" s="161">
        <f>WACC!G14</f>
        <v>4.8518483370081335E-2</v>
      </c>
      <c r="H10" s="161">
        <f>WACC!H14</f>
        <v>5.000956324829816E-2</v>
      </c>
      <c r="I10" s="161">
        <f>WACC!I14</f>
        <v>5.173267635388059E-2</v>
      </c>
      <c r="J10" s="161">
        <f>WACC!J14</f>
        <v>5.4869221971770819E-2</v>
      </c>
      <c r="K10" s="161">
        <f>WACC!K14</f>
        <v>5.7934100040875583E-2</v>
      </c>
      <c r="L10" s="161">
        <f>WACC!L14</f>
        <v>5.7934100040875583E-2</v>
      </c>
      <c r="M10" s="161">
        <f>WACC!M14</f>
        <v>5.7934100040875583E-2</v>
      </c>
      <c r="N10" s="161">
        <f>WACC!N14</f>
        <v>5.7934100040875583E-2</v>
      </c>
      <c r="O10" s="161">
        <f>WACC!O14</f>
        <v>5.7934100040875583E-2</v>
      </c>
      <c r="P10" s="161">
        <f>WACC!P14</f>
        <v>5.7934100040875583E-2</v>
      </c>
      <c r="Q10" s="161">
        <f>WACC!$P14</f>
        <v>5.7934100040875583E-2</v>
      </c>
      <c r="R10" s="161">
        <f>WACC!$P14</f>
        <v>5.7934100040875583E-2</v>
      </c>
      <c r="S10" s="161">
        <f>WACC!$P14</f>
        <v>5.7934100040875583E-2</v>
      </c>
      <c r="T10" s="161">
        <f>WACC!$P14</f>
        <v>5.7934100040875583E-2</v>
      </c>
      <c r="U10" s="161">
        <f>WACC!$P14</f>
        <v>5.7934100040875583E-2</v>
      </c>
      <c r="V10" s="161">
        <f>WACC!$P14</f>
        <v>5.7934100040875583E-2</v>
      </c>
      <c r="W10" s="161">
        <f>WACC!$P14</f>
        <v>5.7934100040875583E-2</v>
      </c>
      <c r="X10" s="161">
        <f>WACC!$P14</f>
        <v>5.7934100040875583E-2</v>
      </c>
      <c r="Y10" s="161">
        <f>WACC!$P14</f>
        <v>5.7934100040875583E-2</v>
      </c>
      <c r="Z10" s="161">
        <f>WACC!$P14</f>
        <v>5.7934100040875583E-2</v>
      </c>
      <c r="AA10" s="161">
        <f>WACC!$P14</f>
        <v>5.7934100040875583E-2</v>
      </c>
      <c r="AB10" s="161">
        <f>WACC!$P14</f>
        <v>5.7934100040875583E-2</v>
      </c>
      <c r="AC10" s="161">
        <f>WACC!$P14</f>
        <v>5.7934100040875583E-2</v>
      </c>
      <c r="AD10" s="161">
        <f>WACC!$P14</f>
        <v>5.7934100040875583E-2</v>
      </c>
      <c r="AE10" s="161">
        <f>WACC!$P14</f>
        <v>5.7934100040875583E-2</v>
      </c>
      <c r="AF10" s="161">
        <f>WACC!$P14</f>
        <v>5.7934100040875583E-2</v>
      </c>
      <c r="AG10" s="161">
        <f>WACC!$P14</f>
        <v>5.7934100040875583E-2</v>
      </c>
      <c r="AH10" s="161">
        <f>WACC!$P14</f>
        <v>5.7934100040875583E-2</v>
      </c>
      <c r="AI10" s="161">
        <f>WACC!$P14</f>
        <v>5.7934100040875583E-2</v>
      </c>
      <c r="AJ10" s="161">
        <f>WACC!$P14</f>
        <v>5.7934100040875583E-2</v>
      </c>
      <c r="AK10" s="161">
        <f>WACC!$P14</f>
        <v>5.7934100040875583E-2</v>
      </c>
      <c r="AL10" s="161">
        <f>WACC!$P14</f>
        <v>5.7934100040875583E-2</v>
      </c>
      <c r="AM10" s="161">
        <f>WACC!$P14</f>
        <v>5.7934100040875583E-2</v>
      </c>
      <c r="AN10" s="161">
        <f>WACC!$P14</f>
        <v>5.7934100040875583E-2</v>
      </c>
      <c r="AO10" s="161">
        <f>WACC!$P14</f>
        <v>5.7934100040875583E-2</v>
      </c>
      <c r="AP10" s="161">
        <f>WACC!$P14</f>
        <v>5.7934100040875583E-2</v>
      </c>
      <c r="AQ10" s="161">
        <f>WACC!$P14</f>
        <v>5.7934100040875583E-2</v>
      </c>
      <c r="AR10" s="161">
        <f>WACC!$P14</f>
        <v>5.7934100040875583E-2</v>
      </c>
      <c r="AS10" s="161">
        <f>WACC!$P14</f>
        <v>5.7934100040875583E-2</v>
      </c>
      <c r="AT10" s="161">
        <f>WACC!$P14</f>
        <v>5.7934100040875583E-2</v>
      </c>
      <c r="AU10" s="161">
        <f>WACC!$P14</f>
        <v>5.7934100040875583E-2</v>
      </c>
      <c r="AV10" s="161">
        <f>WACC!$P14</f>
        <v>5.7934100040875583E-2</v>
      </c>
      <c r="AW10" s="161">
        <f>WACC!$P14</f>
        <v>5.7934100040875583E-2</v>
      </c>
      <c r="AX10" s="161">
        <f>WACC!$P14</f>
        <v>5.7934100040875583E-2</v>
      </c>
      <c r="AY10" s="161">
        <f>WACC!$P14</f>
        <v>5.7934100040875583E-2</v>
      </c>
      <c r="AZ10" s="161">
        <f>WACC!$P14</f>
        <v>5.7934100040875583E-2</v>
      </c>
      <c r="BA10" s="161">
        <f>WACC!$P14</f>
        <v>5.7934100040875583E-2</v>
      </c>
      <c r="BB10" s="161">
        <f>WACC!$P14</f>
        <v>5.7934100040875583E-2</v>
      </c>
      <c r="BC10" s="161">
        <f>WACC!$P14</f>
        <v>5.7934100040875583E-2</v>
      </c>
      <c r="BD10" s="161">
        <f>WACC!$P14</f>
        <v>5.7934100040875583E-2</v>
      </c>
      <c r="BE10" s="161">
        <f>WACC!$P14</f>
        <v>5.7934100040875583E-2</v>
      </c>
      <c r="BF10" s="161">
        <f>WACC!$P14</f>
        <v>5.7934100040875583E-2</v>
      </c>
      <c r="BG10" s="161">
        <f>WACC!$P14</f>
        <v>5.7934100040875583E-2</v>
      </c>
      <c r="BH10" s="161">
        <f>WACC!$P14</f>
        <v>5.7934100040875583E-2</v>
      </c>
      <c r="BI10" s="161">
        <f>WACC!$P14</f>
        <v>5.7934100040875583E-2</v>
      </c>
      <c r="BJ10" s="25"/>
    </row>
    <row r="11" spans="1:62" s="1" customFormat="1">
      <c r="A11" s="25"/>
      <c r="B11" s="124" t="s">
        <v>260</v>
      </c>
      <c r="C11" s="25"/>
      <c r="D11" s="49"/>
      <c r="E11" s="25"/>
      <c r="F11" s="152"/>
      <c r="G11" s="161">
        <f>WACC!G18</f>
        <v>6.414742476254881E-2</v>
      </c>
      <c r="H11" s="161">
        <f>WACC!H18</f>
        <v>6.5042072689478897E-2</v>
      </c>
      <c r="I11" s="161">
        <f>WACC!I18</f>
        <v>6.6075940552828366E-2</v>
      </c>
      <c r="J11" s="161">
        <f>WACC!J18</f>
        <v>6.7957867923562509E-2</v>
      </c>
      <c r="K11" s="161">
        <f>WACC!K18</f>
        <v>6.9796794765025358E-2</v>
      </c>
      <c r="L11" s="161">
        <f>WACC!L18</f>
        <v>6.9796794765025358E-2</v>
      </c>
      <c r="M11" s="161">
        <f>WACC!M18</f>
        <v>6.9796794765025358E-2</v>
      </c>
      <c r="N11" s="161">
        <f>WACC!N18</f>
        <v>6.9796794765025358E-2</v>
      </c>
      <c r="O11" s="161">
        <f>WACC!O18</f>
        <v>6.9796794765025358E-2</v>
      </c>
      <c r="P11" s="161">
        <f>WACC!P18</f>
        <v>6.9796794765025358E-2</v>
      </c>
      <c r="Q11" s="38">
        <f>WACC!$P18</f>
        <v>6.9796794765025358E-2</v>
      </c>
      <c r="R11" s="38">
        <f>WACC!$P18</f>
        <v>6.9796794765025358E-2</v>
      </c>
      <c r="S11" s="38">
        <f>WACC!$P18</f>
        <v>6.9796794765025358E-2</v>
      </c>
      <c r="T11" s="38">
        <f>WACC!$P18</f>
        <v>6.9796794765025358E-2</v>
      </c>
      <c r="U11" s="38">
        <f>WACC!$P18</f>
        <v>6.9796794765025358E-2</v>
      </c>
      <c r="V11" s="38">
        <f>WACC!$P18</f>
        <v>6.9796794765025358E-2</v>
      </c>
      <c r="W11" s="38">
        <f>WACC!$P18</f>
        <v>6.9796794765025358E-2</v>
      </c>
      <c r="X11" s="38">
        <f>WACC!$P18</f>
        <v>6.9796794765025358E-2</v>
      </c>
      <c r="Y11" s="38">
        <f>WACC!$P18</f>
        <v>6.9796794765025358E-2</v>
      </c>
      <c r="Z11" s="38">
        <f>WACC!$P18</f>
        <v>6.9796794765025358E-2</v>
      </c>
      <c r="AA11" s="38">
        <f>WACC!$P18</f>
        <v>6.9796794765025358E-2</v>
      </c>
      <c r="AB11" s="38">
        <f>WACC!$P18</f>
        <v>6.9796794765025358E-2</v>
      </c>
      <c r="AC11" s="38">
        <f>WACC!$P18</f>
        <v>6.9796794765025358E-2</v>
      </c>
      <c r="AD11" s="38">
        <f>WACC!$P18</f>
        <v>6.9796794765025358E-2</v>
      </c>
      <c r="AE11" s="38">
        <f>WACC!$P18</f>
        <v>6.9796794765025358E-2</v>
      </c>
      <c r="AF11" s="38">
        <f>WACC!$P18</f>
        <v>6.9796794765025358E-2</v>
      </c>
      <c r="AG11" s="38">
        <f>WACC!$P18</f>
        <v>6.9796794765025358E-2</v>
      </c>
      <c r="AH11" s="38">
        <f>WACC!$P18</f>
        <v>6.9796794765025358E-2</v>
      </c>
      <c r="AI11" s="38">
        <f>WACC!$P18</f>
        <v>6.9796794765025358E-2</v>
      </c>
      <c r="AJ11" s="38">
        <f>WACC!$P18</f>
        <v>6.9796794765025358E-2</v>
      </c>
      <c r="AK11" s="38">
        <f>WACC!$P18</f>
        <v>6.9796794765025358E-2</v>
      </c>
      <c r="AL11" s="38">
        <f>WACC!$P18</f>
        <v>6.9796794765025358E-2</v>
      </c>
      <c r="AM11" s="38">
        <f>WACC!$P18</f>
        <v>6.9796794765025358E-2</v>
      </c>
      <c r="AN11" s="38">
        <f>WACC!$P18</f>
        <v>6.9796794765025358E-2</v>
      </c>
      <c r="AO11" s="38">
        <f>WACC!$P18</f>
        <v>6.9796794765025358E-2</v>
      </c>
      <c r="AP11" s="38">
        <f>WACC!$P18</f>
        <v>6.9796794765025358E-2</v>
      </c>
      <c r="AQ11" s="38">
        <f>WACC!$P18</f>
        <v>6.9796794765025358E-2</v>
      </c>
      <c r="AR11" s="38">
        <f>WACC!$P18</f>
        <v>6.9796794765025358E-2</v>
      </c>
      <c r="AS11" s="38">
        <f>WACC!$P18</f>
        <v>6.9796794765025358E-2</v>
      </c>
      <c r="AT11" s="38">
        <f>WACC!$P18</f>
        <v>6.9796794765025358E-2</v>
      </c>
      <c r="AU11" s="38">
        <f>WACC!$P18</f>
        <v>6.9796794765025358E-2</v>
      </c>
      <c r="AV11" s="38">
        <f>WACC!$P18</f>
        <v>6.9796794765025358E-2</v>
      </c>
      <c r="AW11" s="38">
        <f>WACC!$P18</f>
        <v>6.9796794765025358E-2</v>
      </c>
      <c r="AX11" s="38">
        <f>WACC!$P18</f>
        <v>6.9796794765025358E-2</v>
      </c>
      <c r="AY11" s="38">
        <f>WACC!$P18</f>
        <v>6.9796794765025358E-2</v>
      </c>
      <c r="AZ11" s="38">
        <f>WACC!$P18</f>
        <v>6.9796794765025358E-2</v>
      </c>
      <c r="BA11" s="38">
        <f>WACC!$P18</f>
        <v>6.9796794765025358E-2</v>
      </c>
      <c r="BB11" s="38">
        <f>WACC!$P18</f>
        <v>6.9796794765025358E-2</v>
      </c>
      <c r="BC11" s="38">
        <f>WACC!$P18</f>
        <v>6.9796794765025358E-2</v>
      </c>
      <c r="BD11" s="38">
        <f>WACC!$P18</f>
        <v>6.9796794765025358E-2</v>
      </c>
      <c r="BE11" s="38">
        <f>WACC!$P18</f>
        <v>6.9796794765025358E-2</v>
      </c>
      <c r="BF11" s="38">
        <f>WACC!$P18</f>
        <v>6.9796794765025358E-2</v>
      </c>
      <c r="BG11" s="38">
        <f>WACC!$P18</f>
        <v>6.9796794765025358E-2</v>
      </c>
      <c r="BH11" s="38">
        <f>WACC!$P18</f>
        <v>6.9796794765025358E-2</v>
      </c>
      <c r="BI11" s="38">
        <f>WACC!$P18</f>
        <v>6.9796794765025358E-2</v>
      </c>
      <c r="BJ11" s="25"/>
    </row>
    <row r="12" spans="1:62" s="1" customFormat="1">
      <c r="A12" s="25"/>
      <c r="B12" s="118" t="s">
        <v>261</v>
      </c>
      <c r="C12" s="25"/>
      <c r="D12" s="25"/>
      <c r="E12" s="25"/>
      <c r="F12" s="167">
        <v>1</v>
      </c>
      <c r="G12" s="167">
        <f>F12*(1+G11)</f>
        <v>1.0641474247625489</v>
      </c>
      <c r="H12" s="167">
        <f t="shared" ref="H12:BI12" si="6">G12*(1+H11)</f>
        <v>1.1333617789162764</v>
      </c>
      <c r="I12" s="167">
        <f t="shared" si="6"/>
        <v>1.2082497244447961</v>
      </c>
      <c r="J12" s="167">
        <f t="shared" si="6"/>
        <v>1.2903597996372964</v>
      </c>
      <c r="K12" s="167">
        <f t="shared" si="6"/>
        <v>1.3804227777456199</v>
      </c>
      <c r="L12" s="167">
        <f t="shared" si="6"/>
        <v>1.4767718630528972</v>
      </c>
      <c r="M12" s="167">
        <f t="shared" si="6"/>
        <v>1.5798458056931644</v>
      </c>
      <c r="N12" s="167">
        <f t="shared" si="6"/>
        <v>1.6901139791535162</v>
      </c>
      <c r="O12" s="167">
        <f t="shared" si="6"/>
        <v>1.8080785176859946</v>
      </c>
      <c r="P12" s="167">
        <f t="shared" si="6"/>
        <v>1.9342766029039751</v>
      </c>
      <c r="Q12" s="167">
        <f t="shared" si="6"/>
        <v>2.0692829099756542</v>
      </c>
      <c r="R12" s="167">
        <f t="shared" si="6"/>
        <v>2.2137122245539995</v>
      </c>
      <c r="S12" s="167">
        <f t="shared" si="6"/>
        <v>2.3682222423600225</v>
      </c>
      <c r="T12" s="167">
        <f t="shared" si="6"/>
        <v>2.5335165641679929</v>
      </c>
      <c r="U12" s="167">
        <f t="shared" si="6"/>
        <v>2.7103478998310182</v>
      </c>
      <c r="V12" s="167">
        <f t="shared" si="6"/>
        <v>2.899521495937341</v>
      </c>
      <c r="W12" s="167">
        <f t="shared" si="6"/>
        <v>3.1018988027060588</v>
      </c>
      <c r="X12" s="167">
        <f t="shared" si="6"/>
        <v>3.3184013968204114</v>
      </c>
      <c r="Y12" s="167">
        <f t="shared" si="6"/>
        <v>3.5500151780622589</v>
      </c>
      <c r="Z12" s="167">
        <f t="shared" si="6"/>
        <v>3.7977948588581953</v>
      </c>
      <c r="AA12" s="167">
        <f t="shared" si="6"/>
        <v>4.0628687671815893</v>
      </c>
      <c r="AB12" s="167">
        <f t="shared" si="6"/>
        <v>4.3464439846817937</v>
      </c>
      <c r="AC12" s="167">
        <f t="shared" si="6"/>
        <v>4.6498118434383073</v>
      </c>
      <c r="AD12" s="167">
        <f t="shared" si="6"/>
        <v>4.9743538063707549</v>
      </c>
      <c r="AE12" s="167">
        <f t="shared" si="6"/>
        <v>5.3215477580826374</v>
      </c>
      <c r="AF12" s="167">
        <f t="shared" si="6"/>
        <v>5.6929747347858122</v>
      </c>
      <c r="AG12" s="167">
        <f t="shared" si="6"/>
        <v>6.0903261239521322</v>
      </c>
      <c r="AH12" s="167">
        <f t="shared" si="6"/>
        <v>6.5154113664776911</v>
      </c>
      <c r="AI12" s="167">
        <f t="shared" si="6"/>
        <v>6.970166196433448</v>
      </c>
      <c r="AJ12" s="167">
        <f t="shared" si="6"/>
        <v>7.4566614559240305</v>
      </c>
      <c r="AK12" s="167">
        <f t="shared" si="6"/>
        <v>7.9771125251954347</v>
      </c>
      <c r="AL12" s="167">
        <f t="shared" si="6"/>
        <v>8.5338894109340124</v>
      </c>
      <c r="AM12" s="167">
        <f t="shared" si="6"/>
        <v>9.1295275386963972</v>
      </c>
      <c r="AN12" s="167">
        <f t="shared" si="6"/>
        <v>9.7667392986164359</v>
      </c>
      <c r="AO12" s="167">
        <f t="shared" si="6"/>
        <v>10.448426396965475</v>
      </c>
      <c r="AP12" s="167">
        <f t="shared" si="6"/>
        <v>11.177693069811948</v>
      </c>
      <c r="AQ12" s="167">
        <f t="shared" si="6"/>
        <v>11.957860218952058</v>
      </c>
      <c r="AR12" s="167">
        <f t="shared" si="6"/>
        <v>12.792480534483117</v>
      </c>
      <c r="AS12" s="167">
        <f t="shared" si="6"/>
        <v>13.685354672884015</v>
      </c>
      <c r="AT12" s="167">
        <f t="shared" si="6"/>
        <v>14.640548564273882</v>
      </c>
      <c r="AU12" s="167">
        <f t="shared" si="6"/>
        <v>15.662411927661893</v>
      </c>
      <c r="AV12" s="167">
        <f t="shared" si="6"/>
        <v>16.755598078502196</v>
      </c>
      <c r="AW12" s="167">
        <f t="shared" si="6"/>
        <v>17.925085118752666</v>
      </c>
      <c r="AX12" s="167">
        <f t="shared" si="6"/>
        <v>19.176198605931855</v>
      </c>
      <c r="AY12" s="167">
        <f t="shared" si="6"/>
        <v>20.514635804403447</v>
      </c>
      <c r="AZ12" s="167">
        <f t="shared" si="6"/>
        <v>21.946491629322633</v>
      </c>
      <c r="BA12" s="167">
        <f t="shared" si="6"/>
        <v>23.478286401386811</v>
      </c>
      <c r="BB12" s="167">
        <f t="shared" si="6"/>
        <v>25.116995538778891</v>
      </c>
      <c r="BC12" s="167">
        <f t="shared" si="6"/>
        <v>26.870081321513098</v>
      </c>
      <c r="BD12" s="167">
        <f t="shared" si="6"/>
        <v>28.745526872830286</v>
      </c>
      <c r="BE12" s="167">
        <f t="shared" si="6"/>
        <v>30.751872512385741</v>
      </c>
      <c r="BF12" s="167">
        <f t="shared" si="6"/>
        <v>32.898254646772955</v>
      </c>
      <c r="BG12" s="167">
        <f t="shared" si="6"/>
        <v>35.194447374481307</v>
      </c>
      <c r="BH12" s="167">
        <f t="shared" si="6"/>
        <v>37.650906994746464</v>
      </c>
      <c r="BI12" s="167">
        <f t="shared" si="6"/>
        <v>40.278819622975838</v>
      </c>
      <c r="BJ12" s="25"/>
    </row>
    <row r="13" spans="1:62" s="1" customFormat="1">
      <c r="A13" s="25"/>
      <c r="B13" s="118" t="s">
        <v>262</v>
      </c>
      <c r="C13" s="25"/>
      <c r="D13" s="25"/>
      <c r="E13" s="25"/>
      <c r="F13" s="167">
        <f>1/F12</f>
        <v>1</v>
      </c>
      <c r="G13" s="167">
        <f t="shared" ref="G13:BI13" si="7">1/G12</f>
        <v>0.93971941925540758</v>
      </c>
      <c r="H13" s="167">
        <f t="shared" si="7"/>
        <v>0.88233079551721139</v>
      </c>
      <c r="I13" s="167">
        <f t="shared" si="7"/>
        <v>0.82764347449738584</v>
      </c>
      <c r="J13" s="167">
        <f t="shared" si="7"/>
        <v>0.77497764598764407</v>
      </c>
      <c r="K13" s="167">
        <f t="shared" si="7"/>
        <v>0.72441574865426983</v>
      </c>
      <c r="L13" s="167">
        <f t="shared" si="7"/>
        <v>0.67715266319654988</v>
      </c>
      <c r="M13" s="167">
        <f t="shared" si="7"/>
        <v>0.63297316510027735</v>
      </c>
      <c r="N13" s="167">
        <f t="shared" si="7"/>
        <v>0.5916760717527727</v>
      </c>
      <c r="O13" s="167">
        <f t="shared" si="7"/>
        <v>0.55307332630654482</v>
      </c>
      <c r="P13" s="167">
        <f t="shared" si="7"/>
        <v>0.51698914131447204</v>
      </c>
      <c r="Q13" s="167">
        <f t="shared" si="7"/>
        <v>0.48325919823682556</v>
      </c>
      <c r="R13" s="167">
        <f t="shared" si="7"/>
        <v>0.45172989917489015</v>
      </c>
      <c r="S13" s="167">
        <f t="shared" si="7"/>
        <v>0.42225766742375598</v>
      </c>
      <c r="T13" s="167">
        <f t="shared" si="7"/>
        <v>0.39470829365917331</v>
      </c>
      <c r="U13" s="167">
        <f t="shared" si="7"/>
        <v>0.36895632478116441</v>
      </c>
      <c r="V13" s="167">
        <f t="shared" si="7"/>
        <v>0.34488449263133525</v>
      </c>
      <c r="W13" s="167">
        <f t="shared" si="7"/>
        <v>0.32238317998240695</v>
      </c>
      <c r="X13" s="167">
        <f t="shared" si="7"/>
        <v>0.30134992136821326</v>
      </c>
      <c r="Y13" s="167">
        <f t="shared" si="7"/>
        <v>0.28168893648106602</v>
      </c>
      <c r="Z13" s="167">
        <f t="shared" si="7"/>
        <v>0.26331069401169532</v>
      </c>
      <c r="AA13" s="167">
        <f t="shared" si="7"/>
        <v>0.24613150394559746</v>
      </c>
      <c r="AB13" s="167">
        <f t="shared" si="7"/>
        <v>0.23007313645920843</v>
      </c>
      <c r="AC13" s="167">
        <f t="shared" si="7"/>
        <v>0.21506246568044982</v>
      </c>
      <c r="AD13" s="167">
        <f t="shared" si="7"/>
        <v>0.20103113669141909</v>
      </c>
      <c r="AE13" s="167">
        <f t="shared" si="7"/>
        <v>0.18791525425683706</v>
      </c>
      <c r="AF13" s="167">
        <f t="shared" si="7"/>
        <v>0.17565509186079731</v>
      </c>
      <c r="AG13" s="167">
        <f t="shared" si="7"/>
        <v>0.16419481972684252</v>
      </c>
      <c r="AH13" s="167">
        <f t="shared" si="7"/>
        <v>0.15348225058283801</v>
      </c>
      <c r="AI13" s="167">
        <f t="shared" si="7"/>
        <v>0.14346860201291731</v>
      </c>
      <c r="AJ13" s="167">
        <f t="shared" si="7"/>
        <v>0.13410827431430972</v>
      </c>
      <c r="AK13" s="167">
        <f t="shared" si="7"/>
        <v>0.12535864284746323</v>
      </c>
      <c r="AL13" s="167">
        <f t="shared" si="7"/>
        <v>0.11717986393387685</v>
      </c>
      <c r="AM13" s="167">
        <f t="shared" si="7"/>
        <v>0.10953469341774828</v>
      </c>
      <c r="AN13" s="167">
        <f t="shared" si="7"/>
        <v>0.1023883170652114</v>
      </c>
      <c r="AO13" s="167">
        <f t="shared" si="7"/>
        <v>9.5708192028842634E-2</v>
      </c>
      <c r="AP13" s="167">
        <f t="shared" si="7"/>
        <v>8.9463898655505303E-2</v>
      </c>
      <c r="AQ13" s="167">
        <f t="shared" si="7"/>
        <v>8.3627001962700329E-2</v>
      </c>
      <c r="AR13" s="167">
        <f t="shared" si="7"/>
        <v>7.8170922152621058E-2</v>
      </c>
      <c r="AS13" s="167">
        <f t="shared" si="7"/>
        <v>7.307081357426469E-2</v>
      </c>
      <c r="AT13" s="167">
        <f t="shared" si="7"/>
        <v>6.830345158242343E-2</v>
      </c>
      <c r="AU13" s="167">
        <f t="shared" si="7"/>
        <v>6.3847126778339147E-2</v>
      </c>
      <c r="AV13" s="167">
        <f t="shared" si="7"/>
        <v>5.9681546150418957E-2</v>
      </c>
      <c r="AW13" s="167">
        <f t="shared" si="7"/>
        <v>5.5787740664831276E-2</v>
      </c>
      <c r="AX13" s="167">
        <f t="shared" si="7"/>
        <v>5.2147978885172044E-2</v>
      </c>
      <c r="AY13" s="167">
        <f t="shared" si="7"/>
        <v>4.8745686227846703E-2</v>
      </c>
      <c r="AZ13" s="167">
        <f t="shared" si="7"/>
        <v>4.5565369485476369E-2</v>
      </c>
      <c r="BA13" s="167">
        <f t="shared" si="7"/>
        <v>4.2592546274626421E-2</v>
      </c>
      <c r="BB13" s="167">
        <f t="shared" si="7"/>
        <v>3.9813679086579831E-2</v>
      </c>
      <c r="BC13" s="167">
        <f t="shared" si="7"/>
        <v>3.7216113640838371E-2</v>
      </c>
      <c r="BD13" s="167">
        <f t="shared" si="7"/>
        <v>3.4788021260628924E-2</v>
      </c>
      <c r="BE13" s="167">
        <f t="shared" si="7"/>
        <v>3.2518345008006787E-2</v>
      </c>
      <c r="BF13" s="167">
        <f t="shared" si="7"/>
        <v>3.0396749333268708E-2</v>
      </c>
      <c r="BG13" s="167">
        <f t="shared" si="7"/>
        <v>2.8413573009391169E-2</v>
      </c>
      <c r="BH13" s="167">
        <f t="shared" si="7"/>
        <v>2.6559785137169015E-2</v>
      </c>
      <c r="BI13" s="167">
        <f t="shared" si="7"/>
        <v>2.4826944020712567E-2</v>
      </c>
      <c r="BJ13" s="25"/>
    </row>
    <row r="14" spans="1:62" s="1" customFormat="1">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row>
    <row r="15" spans="1:62" s="31" customFormat="1">
      <c r="A15" s="627"/>
      <c r="B15" s="628" t="s">
        <v>263</v>
      </c>
      <c r="C15" s="627"/>
      <c r="D15" s="629"/>
      <c r="E15" s="627"/>
      <c r="F15" s="630"/>
      <c r="G15" s="630"/>
      <c r="H15" s="630"/>
      <c r="I15" s="630"/>
      <c r="J15" s="630"/>
      <c r="K15" s="630"/>
      <c r="L15" s="630"/>
      <c r="M15" s="630"/>
      <c r="N15" s="630"/>
      <c r="O15" s="630"/>
      <c r="P15" s="630"/>
      <c r="Q15" s="630"/>
      <c r="R15" s="630"/>
      <c r="S15" s="630"/>
      <c r="T15" s="630"/>
      <c r="U15" s="630"/>
      <c r="V15" s="630"/>
      <c r="W15" s="630"/>
      <c r="X15" s="630"/>
      <c r="Y15" s="630"/>
      <c r="Z15" s="630"/>
      <c r="AA15" s="630"/>
      <c r="AB15" s="630"/>
      <c r="AC15" s="630"/>
      <c r="AD15" s="630"/>
      <c r="AE15" s="630"/>
      <c r="AF15" s="630"/>
      <c r="AG15" s="630"/>
      <c r="AH15" s="630"/>
      <c r="AI15" s="630"/>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row>
    <row r="16" spans="1:62" s="1" customFormat="1">
      <c r="A16" s="25"/>
      <c r="B16" s="25"/>
      <c r="C16" s="25"/>
      <c r="D16" s="25"/>
      <c r="E16" s="25"/>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25"/>
    </row>
    <row r="17" spans="1:62" s="1" customFormat="1">
      <c r="A17" s="25"/>
      <c r="B17" s="307" t="s">
        <v>264</v>
      </c>
      <c r="C17" s="25"/>
      <c r="D17" s="25"/>
      <c r="E17" s="25"/>
      <c r="F17" s="631"/>
      <c r="G17" s="631">
        <f>Assets!F774</f>
        <v>595.92154938552414</v>
      </c>
      <c r="H17" s="631">
        <f ca="1">Assets!G774</f>
        <v>622.1054729088878</v>
      </c>
      <c r="I17" s="631">
        <f ca="1">Assets!H774</f>
        <v>640.57585564283386</v>
      </c>
      <c r="J17" s="631">
        <f ca="1">Assets!I774</f>
        <v>652.28107187740818</v>
      </c>
      <c r="K17" s="631">
        <f ca="1">Assets!J774</f>
        <v>664.5842839946107</v>
      </c>
      <c r="L17" s="631">
        <f ca="1">Assets!K774</f>
        <v>672.65581947203657</v>
      </c>
      <c r="M17" s="631">
        <f ca="1">Assets!L774</f>
        <v>667.25995637380822</v>
      </c>
      <c r="N17" s="631">
        <f ca="1">Assets!M774</f>
        <v>661.65911452757393</v>
      </c>
      <c r="O17" s="631">
        <f ca="1">Assets!N774</f>
        <v>655.94684536728562</v>
      </c>
      <c r="P17" s="631">
        <f ca="1">Assets!O774</f>
        <v>650.11147376293115</v>
      </c>
      <c r="Q17" s="631">
        <f ca="1">Assets!P774</f>
        <v>644.26469182262372</v>
      </c>
      <c r="R17" s="631">
        <f ca="1">Assets!Q774</f>
        <v>638.32352036488578</v>
      </c>
      <c r="S17" s="631">
        <f ca="1">Assets!R774</f>
        <v>632.36744877279909</v>
      </c>
      <c r="T17" s="631">
        <f ca="1">Assets!S774</f>
        <v>626.18742417832834</v>
      </c>
      <c r="U17" s="631">
        <f ca="1">Assets!T774</f>
        <v>619.76884374991289</v>
      </c>
      <c r="V17" s="631">
        <f ca="1">Assets!U774</f>
        <v>613.23440996958038</v>
      </c>
      <c r="W17" s="631">
        <f ca="1">Assets!V774</f>
        <v>606.60984407261196</v>
      </c>
      <c r="X17" s="631">
        <f ca="1">Assets!W774</f>
        <v>599.38104107236575</v>
      </c>
      <c r="Y17" s="631">
        <f ca="1">Assets!X774</f>
        <v>591.52292209923326</v>
      </c>
      <c r="Z17" s="631">
        <f ca="1">Assets!Y774</f>
        <v>582.99390731420954</v>
      </c>
      <c r="AA17" s="631">
        <f ca="1">Assets!Z774</f>
        <v>573.76401477223908</v>
      </c>
      <c r="AB17" s="631">
        <f ca="1">Assets!AA774</f>
        <v>564.25141195542221</v>
      </c>
      <c r="AC17" s="631">
        <f ca="1">Assets!AB774</f>
        <v>555.36439729445601</v>
      </c>
      <c r="AD17" s="631">
        <f ca="1">Assets!AC774</f>
        <v>545.72445841061619</v>
      </c>
      <c r="AE17" s="631">
        <f ca="1">Assets!AD774</f>
        <v>535.30591757289301</v>
      </c>
      <c r="AF17" s="631">
        <f ca="1">Assets!AE774</f>
        <v>524.06923884975822</v>
      </c>
      <c r="AG17" s="631">
        <f ca="1">Assets!AF774</f>
        <v>511.98117505428837</v>
      </c>
      <c r="AH17" s="631">
        <f ca="1">Assets!AG774</f>
        <v>499.0020471303954</v>
      </c>
      <c r="AI17" s="631">
        <f ca="1">Assets!AH774</f>
        <v>485.07860725668428</v>
      </c>
      <c r="AJ17" s="631">
        <f ca="1">Assets!AI774</f>
        <v>470.17234989816262</v>
      </c>
      <c r="AK17" s="631">
        <f ca="1">Assets!AJ774</f>
        <v>454.24344895933507</v>
      </c>
      <c r="AL17" s="631">
        <f ca="1">Assets!AK774</f>
        <v>437.25071617466085</v>
      </c>
      <c r="AM17" s="631">
        <f ca="1">Assets!AL774</f>
        <v>419.15155825244153</v>
      </c>
      <c r="AN17" s="631">
        <f ca="1">Assets!AM774</f>
        <v>399.90193273602347</v>
      </c>
      <c r="AO17" s="631">
        <f ca="1">Assets!AN774</f>
        <v>379.45630254518051</v>
      </c>
      <c r="AP17" s="631">
        <f ca="1">Assets!AO774</f>
        <v>357.76758915948835</v>
      </c>
      <c r="AQ17" s="631">
        <f ca="1">Assets!AP774</f>
        <v>334.78712440442604</v>
      </c>
      <c r="AR17" s="631">
        <f ca="1">Assets!AQ774</f>
        <v>310.46460079983063</v>
      </c>
      <c r="AS17" s="631">
        <f ca="1">Assets!AR774</f>
        <v>284.74802042918878</v>
      </c>
      <c r="AT17" s="631">
        <f ca="1">Assets!AS774</f>
        <v>257.58364228708075</v>
      </c>
      <c r="AU17" s="631">
        <f ca="1">Assets!AT774</f>
        <v>228.91592806088585</v>
      </c>
      <c r="AV17" s="631">
        <f ca="1">Assets!AU774</f>
        <v>198.68748630162241</v>
      </c>
      <c r="AW17" s="631">
        <f ca="1">Assets!AV774</f>
        <v>166.83901493752282</v>
      </c>
      <c r="AX17" s="631">
        <f ca="1">Assets!AW774</f>
        <v>133.30924208263744</v>
      </c>
      <c r="AY17" s="631">
        <f ca="1">Assets!AX774</f>
        <v>98.034865091418837</v>
      </c>
      <c r="AZ17" s="631">
        <f ca="1">Assets!AY774</f>
        <v>68.812840653562475</v>
      </c>
      <c r="BA17" s="631">
        <f ca="1">Assets!AZ774</f>
        <v>66.95469848882621</v>
      </c>
      <c r="BB17" s="631">
        <f ca="1">Assets!BA774</f>
        <v>66.21559265684472</v>
      </c>
      <c r="BC17" s="631">
        <f ca="1">Assets!BB774</f>
        <v>66.286467267370796</v>
      </c>
      <c r="BD17" s="631">
        <f ca="1">Assets!BC774</f>
        <v>66.946265881601178</v>
      </c>
      <c r="BE17" s="631">
        <f ca="1">Assets!BD774</f>
        <v>68.223606447025944</v>
      </c>
      <c r="BF17" s="631">
        <f ca="1">Assets!BE774</f>
        <v>69.896445095123354</v>
      </c>
      <c r="BG17" s="631">
        <f ca="1">Assets!BF774</f>
        <v>71.610301644330136</v>
      </c>
      <c r="BH17" s="631">
        <f ca="1">Assets!BG774</f>
        <v>73.366181851067154</v>
      </c>
      <c r="BI17" s="631">
        <f ca="1">Assets!BH774</f>
        <v>75.165116132841092</v>
      </c>
      <c r="BJ17" s="25"/>
    </row>
    <row r="18" spans="1:62" s="1" customFormat="1">
      <c r="A18" s="25"/>
      <c r="B18" s="25" t="s">
        <v>265</v>
      </c>
      <c r="C18" s="26"/>
      <c r="D18" s="632">
        <f>WACC!G8</f>
        <v>0.4</v>
      </c>
      <c r="E18" s="25"/>
      <c r="F18" s="633"/>
      <c r="G18" s="634">
        <f t="shared" ref="G18:J19" si="8">$D18*G$17</f>
        <v>238.36861975420967</v>
      </c>
      <c r="H18" s="634">
        <f t="shared" ca="1" si="8"/>
        <v>248.84218916355513</v>
      </c>
      <c r="I18" s="634">
        <f t="shared" ca="1" si="8"/>
        <v>256.23034225713354</v>
      </c>
      <c r="J18" s="634">
        <f t="shared" ca="1" si="8"/>
        <v>260.91242875096327</v>
      </c>
      <c r="K18" s="634">
        <f t="shared" ref="K18:W19" ca="1" si="9">$D18*K$17</f>
        <v>265.83371359784428</v>
      </c>
      <c r="L18" s="634">
        <f t="shared" ca="1" si="9"/>
        <v>269.06232778881463</v>
      </c>
      <c r="M18" s="634">
        <f t="shared" ca="1" si="9"/>
        <v>266.90398254952328</v>
      </c>
      <c r="N18" s="634">
        <f t="shared" ca="1" si="9"/>
        <v>264.6636458110296</v>
      </c>
      <c r="O18" s="634">
        <f t="shared" ca="1" si="9"/>
        <v>262.37873814691426</v>
      </c>
      <c r="P18" s="634">
        <f t="shared" ca="1" si="9"/>
        <v>260.0445895051725</v>
      </c>
      <c r="Q18" s="634">
        <f t="shared" ca="1" si="9"/>
        <v>257.70587672904952</v>
      </c>
      <c r="R18" s="634">
        <f t="shared" ca="1" si="9"/>
        <v>255.32940814595432</v>
      </c>
      <c r="S18" s="634">
        <f t="shared" ca="1" si="9"/>
        <v>252.94697950911964</v>
      </c>
      <c r="T18" s="634">
        <f t="shared" ca="1" si="9"/>
        <v>250.47496967133134</v>
      </c>
      <c r="U18" s="634">
        <f t="shared" ca="1" si="9"/>
        <v>247.90753749996517</v>
      </c>
      <c r="V18" s="634">
        <f t="shared" ca="1" si="9"/>
        <v>245.29376398783216</v>
      </c>
      <c r="W18" s="634">
        <f t="shared" ca="1" si="9"/>
        <v>242.64393762904479</v>
      </c>
      <c r="X18" s="634">
        <f t="shared" ref="S18:AP19" ca="1" si="10">$D18*X$17</f>
        <v>239.7524164289463</v>
      </c>
      <c r="Y18" s="634">
        <f t="shared" ca="1" si="10"/>
        <v>236.60916883969333</v>
      </c>
      <c r="Z18" s="634">
        <f t="shared" ca="1" si="10"/>
        <v>233.19756292568383</v>
      </c>
      <c r="AA18" s="634">
        <f t="shared" ca="1" si="10"/>
        <v>229.50560590889563</v>
      </c>
      <c r="AB18" s="634">
        <f t="shared" ca="1" si="10"/>
        <v>225.7005647821689</v>
      </c>
      <c r="AC18" s="634">
        <f t="shared" ca="1" si="10"/>
        <v>222.14575891778242</v>
      </c>
      <c r="AD18" s="634">
        <f t="shared" ca="1" si="10"/>
        <v>218.28978336424649</v>
      </c>
      <c r="AE18" s="634">
        <f t="shared" ca="1" si="10"/>
        <v>214.1223670291572</v>
      </c>
      <c r="AF18" s="634">
        <f t="shared" ca="1" si="10"/>
        <v>209.6276955399033</v>
      </c>
      <c r="AG18" s="634">
        <f t="shared" ca="1" si="10"/>
        <v>204.79247002171536</v>
      </c>
      <c r="AH18" s="634">
        <f t="shared" ca="1" si="10"/>
        <v>199.60081885215817</v>
      </c>
      <c r="AI18" s="634">
        <f t="shared" ca="1" si="10"/>
        <v>194.03144290267372</v>
      </c>
      <c r="AJ18" s="634">
        <f t="shared" ca="1" si="10"/>
        <v>188.06893995926507</v>
      </c>
      <c r="AK18" s="634">
        <f t="shared" ca="1" si="10"/>
        <v>181.69737958373403</v>
      </c>
      <c r="AL18" s="634">
        <f t="shared" ca="1" si="10"/>
        <v>174.90028646986434</v>
      </c>
      <c r="AM18" s="634">
        <f t="shared" ca="1" si="10"/>
        <v>167.66062330097662</v>
      </c>
      <c r="AN18" s="634">
        <f t="shared" ca="1" si="10"/>
        <v>159.9607730944094</v>
      </c>
      <c r="AO18" s="634">
        <f t="shared" ca="1" si="10"/>
        <v>151.7825210180722</v>
      </c>
      <c r="AP18" s="634">
        <f t="shared" ca="1" si="10"/>
        <v>143.10703566379536</v>
      </c>
      <c r="AQ18" s="634">
        <f t="shared" ref="AQ18:BF19" ca="1" si="11">$D18*AQ$17</f>
        <v>133.91484976177043</v>
      </c>
      <c r="AR18" s="634">
        <f t="shared" ca="1" si="11"/>
        <v>124.18584031993225</v>
      </c>
      <c r="AS18" s="634">
        <f t="shared" ca="1" si="11"/>
        <v>113.89920817167553</v>
      </c>
      <c r="AT18" s="634">
        <f t="shared" ca="1" si="11"/>
        <v>103.0334569148323</v>
      </c>
      <c r="AU18" s="634">
        <f t="shared" ca="1" si="11"/>
        <v>91.566371224354342</v>
      </c>
      <c r="AV18" s="634">
        <f t="shared" ca="1" si="11"/>
        <v>79.474994520648977</v>
      </c>
      <c r="AW18" s="634">
        <f t="shared" ca="1" si="11"/>
        <v>66.735605975009136</v>
      </c>
      <c r="AX18" s="634">
        <f t="shared" ca="1" si="11"/>
        <v>53.323696833054981</v>
      </c>
      <c r="AY18" s="634">
        <f t="shared" ca="1" si="11"/>
        <v>39.213946036567535</v>
      </c>
      <c r="AZ18" s="634">
        <f t="shared" ca="1" si="11"/>
        <v>27.52513626142499</v>
      </c>
      <c r="BA18" s="634">
        <f t="shared" ca="1" si="11"/>
        <v>26.781879395530485</v>
      </c>
      <c r="BB18" s="634">
        <f t="shared" ca="1" si="11"/>
        <v>26.486237062737889</v>
      </c>
      <c r="BC18" s="634">
        <f t="shared" ca="1" si="11"/>
        <v>26.51458690694832</v>
      </c>
      <c r="BD18" s="634">
        <f t="shared" ca="1" si="11"/>
        <v>26.778506352640473</v>
      </c>
      <c r="BE18" s="634">
        <f t="shared" ca="1" si="11"/>
        <v>27.28944257881038</v>
      </c>
      <c r="BF18" s="634">
        <f t="shared" ca="1" si="11"/>
        <v>27.958578038049342</v>
      </c>
      <c r="BG18" s="634">
        <f t="shared" ref="BG18:BI19" ca="1" si="12">$D18*BG$17</f>
        <v>28.644120657732056</v>
      </c>
      <c r="BH18" s="634">
        <f t="shared" ca="1" si="12"/>
        <v>29.346472740426861</v>
      </c>
      <c r="BI18" s="634">
        <f t="shared" ca="1" si="12"/>
        <v>30.066046453136437</v>
      </c>
      <c r="BJ18" s="25"/>
    </row>
    <row r="19" spans="1:62" s="1" customFormat="1">
      <c r="A19" s="25"/>
      <c r="B19" s="25" t="s">
        <v>266</v>
      </c>
      <c r="C19" s="26"/>
      <c r="D19" s="78">
        <f>WACC!G9</f>
        <v>0.6</v>
      </c>
      <c r="E19" s="25"/>
      <c r="F19" s="312"/>
      <c r="G19" s="313">
        <f t="shared" si="8"/>
        <v>357.5529296313145</v>
      </c>
      <c r="H19" s="313">
        <f t="shared" ca="1" si="8"/>
        <v>373.26328374533267</v>
      </c>
      <c r="I19" s="313">
        <f t="shared" ca="1" si="8"/>
        <v>384.34551338570031</v>
      </c>
      <c r="J19" s="313">
        <f t="shared" ca="1" si="8"/>
        <v>391.36864312644491</v>
      </c>
      <c r="K19" s="313">
        <f t="shared" ca="1" si="9"/>
        <v>398.75057039676642</v>
      </c>
      <c r="L19" s="313">
        <f t="shared" ca="1" si="9"/>
        <v>403.59349168322194</v>
      </c>
      <c r="M19" s="313">
        <f t="shared" ca="1" si="9"/>
        <v>400.35597382428494</v>
      </c>
      <c r="N19" s="313">
        <f t="shared" ca="1" si="9"/>
        <v>396.99546871654434</v>
      </c>
      <c r="O19" s="313">
        <f t="shared" ca="1" si="9"/>
        <v>393.56810722037136</v>
      </c>
      <c r="P19" s="313">
        <f t="shared" ca="1" si="9"/>
        <v>390.06688425775866</v>
      </c>
      <c r="Q19" s="313">
        <f t="shared" ca="1" si="9"/>
        <v>386.5588150935742</v>
      </c>
      <c r="R19" s="313">
        <f t="shared" ca="1" si="9"/>
        <v>382.99411221893143</v>
      </c>
      <c r="S19" s="313">
        <f t="shared" ca="1" si="10"/>
        <v>379.42046926367942</v>
      </c>
      <c r="T19" s="313">
        <f t="shared" ca="1" si="10"/>
        <v>375.71245450699701</v>
      </c>
      <c r="U19" s="313">
        <f t="shared" ca="1" si="10"/>
        <v>371.86130624994775</v>
      </c>
      <c r="V19" s="313">
        <f t="shared" ca="1" si="10"/>
        <v>367.94064598174822</v>
      </c>
      <c r="W19" s="313">
        <f t="shared" ca="1" si="10"/>
        <v>363.96590644356718</v>
      </c>
      <c r="X19" s="313">
        <f t="shared" ca="1" si="10"/>
        <v>359.62862464341941</v>
      </c>
      <c r="Y19" s="313">
        <f t="shared" ca="1" si="10"/>
        <v>354.91375325953993</v>
      </c>
      <c r="Z19" s="313">
        <f t="shared" ca="1" si="10"/>
        <v>349.79634438852571</v>
      </c>
      <c r="AA19" s="313">
        <f t="shared" ca="1" si="10"/>
        <v>344.25840886334345</v>
      </c>
      <c r="AB19" s="313">
        <f t="shared" ca="1" si="10"/>
        <v>338.55084717325332</v>
      </c>
      <c r="AC19" s="313">
        <f t="shared" ca="1" si="10"/>
        <v>333.2186383766736</v>
      </c>
      <c r="AD19" s="313">
        <f t="shared" ca="1" si="10"/>
        <v>327.4346750463697</v>
      </c>
      <c r="AE19" s="313">
        <f t="shared" ca="1" si="10"/>
        <v>321.18355054373581</v>
      </c>
      <c r="AF19" s="313">
        <f t="shared" ca="1" si="10"/>
        <v>314.44154330985492</v>
      </c>
      <c r="AG19" s="313">
        <f t="shared" ca="1" si="10"/>
        <v>307.18870503257301</v>
      </c>
      <c r="AH19" s="313">
        <f t="shared" ca="1" si="10"/>
        <v>299.40122827823723</v>
      </c>
      <c r="AI19" s="313">
        <f t="shared" ca="1" si="10"/>
        <v>291.04716435401053</v>
      </c>
      <c r="AJ19" s="313">
        <f t="shared" ca="1" si="10"/>
        <v>282.10340993889758</v>
      </c>
      <c r="AK19" s="313">
        <f t="shared" ca="1" si="10"/>
        <v>272.54606937560101</v>
      </c>
      <c r="AL19" s="313">
        <f t="shared" ca="1" si="10"/>
        <v>262.35042970479651</v>
      </c>
      <c r="AM19" s="313">
        <f t="shared" ca="1" si="10"/>
        <v>251.49093495146491</v>
      </c>
      <c r="AN19" s="313">
        <f t="shared" ca="1" si="10"/>
        <v>239.94115964161406</v>
      </c>
      <c r="AO19" s="313">
        <f t="shared" ca="1" si="10"/>
        <v>227.6737815271083</v>
      </c>
      <c r="AP19" s="313">
        <f t="shared" ca="1" si="10"/>
        <v>214.66055349569299</v>
      </c>
      <c r="AQ19" s="313">
        <f t="shared" ca="1" si="11"/>
        <v>200.87227464265561</v>
      </c>
      <c r="AR19" s="313">
        <f t="shared" ca="1" si="11"/>
        <v>186.27876047989838</v>
      </c>
      <c r="AS19" s="313">
        <f t="shared" ca="1" si="11"/>
        <v>170.84881225751326</v>
      </c>
      <c r="AT19" s="313">
        <f t="shared" ca="1" si="11"/>
        <v>154.55018537224845</v>
      </c>
      <c r="AU19" s="313">
        <f t="shared" ca="1" si="11"/>
        <v>137.34955683653149</v>
      </c>
      <c r="AV19" s="313">
        <f t="shared" ca="1" si="11"/>
        <v>119.21249178097344</v>
      </c>
      <c r="AW19" s="313">
        <f t="shared" ca="1" si="11"/>
        <v>100.10340896251368</v>
      </c>
      <c r="AX19" s="313">
        <f t="shared" ca="1" si="11"/>
        <v>79.985545249582458</v>
      </c>
      <c r="AY19" s="313">
        <f t="shared" ca="1" si="11"/>
        <v>58.820919054851302</v>
      </c>
      <c r="AZ19" s="313">
        <f t="shared" ca="1" si="11"/>
        <v>41.287704392137485</v>
      </c>
      <c r="BA19" s="313">
        <f t="shared" ca="1" si="11"/>
        <v>40.172819093295722</v>
      </c>
      <c r="BB19" s="313">
        <f t="shared" ca="1" si="11"/>
        <v>39.729355594106828</v>
      </c>
      <c r="BC19" s="313">
        <f t="shared" ca="1" si="11"/>
        <v>39.771880360422479</v>
      </c>
      <c r="BD19" s="313">
        <f t="shared" ca="1" si="11"/>
        <v>40.167759528960708</v>
      </c>
      <c r="BE19" s="313">
        <f t="shared" ca="1" si="11"/>
        <v>40.934163868215563</v>
      </c>
      <c r="BF19" s="313">
        <f t="shared" ca="1" si="11"/>
        <v>41.937867057074008</v>
      </c>
      <c r="BG19" s="313">
        <f t="shared" ca="1" si="12"/>
        <v>42.966180986598083</v>
      </c>
      <c r="BH19" s="313">
        <f t="shared" ca="1" si="12"/>
        <v>44.019709110640292</v>
      </c>
      <c r="BI19" s="313">
        <f t="shared" ca="1" si="12"/>
        <v>45.099069679704655</v>
      </c>
      <c r="BJ19" s="25"/>
    </row>
    <row r="20" spans="1:62" s="1" customFormat="1">
      <c r="A20" s="25"/>
      <c r="B20" s="25"/>
      <c r="C20" s="25"/>
      <c r="D20" s="25"/>
      <c r="E20" s="25"/>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25"/>
    </row>
    <row r="21" spans="1:62" s="1" customFormat="1">
      <c r="A21" s="25"/>
      <c r="B21" s="29" t="s">
        <v>267</v>
      </c>
      <c r="C21" s="25"/>
      <c r="D21" s="25"/>
      <c r="E21" s="25"/>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25"/>
    </row>
    <row r="22" spans="1:62" s="1" customFormat="1">
      <c r="A22" s="25"/>
      <c r="B22" s="29"/>
      <c r="C22" s="25"/>
      <c r="D22" s="25"/>
      <c r="E22" s="25"/>
      <c r="F22" s="315"/>
      <c r="G22" s="316"/>
      <c r="H22" s="316"/>
      <c r="I22" s="316"/>
      <c r="J22" s="316"/>
      <c r="K22" s="316"/>
      <c r="L22" s="316"/>
      <c r="M22" s="316"/>
      <c r="N22" s="316"/>
      <c r="O22" s="316"/>
      <c r="P22" s="316"/>
      <c r="Q22" s="317"/>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c r="BD22" s="318"/>
      <c r="BE22" s="318"/>
      <c r="BF22" s="318"/>
      <c r="BG22" s="318"/>
      <c r="BH22" s="318"/>
      <c r="BI22" s="318"/>
      <c r="BJ22" s="25"/>
    </row>
    <row r="23" spans="1:62" s="1" customFormat="1">
      <c r="A23" s="25"/>
      <c r="B23" s="25" t="s">
        <v>213</v>
      </c>
      <c r="C23" s="25"/>
      <c r="D23" s="25"/>
      <c r="E23" s="25"/>
      <c r="F23" s="633"/>
      <c r="G23" s="635">
        <f t="shared" ref="G23:J23" si="13">SUM(G25:G26)</f>
        <v>38.226832753589427</v>
      </c>
      <c r="H23" s="635">
        <f t="shared" ca="1" si="13"/>
        <v>40.463029389462534</v>
      </c>
      <c r="I23" s="635">
        <f t="shared" ca="1" si="13"/>
        <v>42.326652157033053</v>
      </c>
      <c r="J23" s="635">
        <f t="shared" ca="1" si="13"/>
        <v>44.327630931684681</v>
      </c>
      <c r="K23" s="635">
        <f t="shared" ref="K23:BI23" ca="1" si="14">SUM(K25:K26)</f>
        <v>46.385852874033169</v>
      </c>
      <c r="L23" s="635">
        <f t="shared" ca="1" si="14"/>
        <v>46.94922017918968</v>
      </c>
      <c r="M23" s="635">
        <f t="shared" ca="1" si="14"/>
        <v>46.572606229942465</v>
      </c>
      <c r="N23" s="635">
        <f t="shared" ca="1" si="14"/>
        <v>46.181685421089483</v>
      </c>
      <c r="O23" s="635">
        <f t="shared" ca="1" si="14"/>
        <v>45.782987342866257</v>
      </c>
      <c r="P23" s="635">
        <f t="shared" ca="1" si="14"/>
        <v>45.375697108619477</v>
      </c>
      <c r="Q23" s="635">
        <f t="shared" ca="1" si="14"/>
        <v>44.96761046949598</v>
      </c>
      <c r="R23" s="635">
        <f t="shared" ca="1" si="14"/>
        <v>44.552935744596411</v>
      </c>
      <c r="S23" s="635">
        <f t="shared" ca="1" si="14"/>
        <v>44.13722103807774</v>
      </c>
      <c r="T23" s="635">
        <f t="shared" ca="1" si="14"/>
        <v>43.705875129814657</v>
      </c>
      <c r="U23" s="635">
        <f t="shared" ca="1" si="14"/>
        <v>43.257878788969741</v>
      </c>
      <c r="V23" s="635">
        <f t="shared" ca="1" si="14"/>
        <v>42.801796255498218</v>
      </c>
      <c r="W23" s="635">
        <f t="shared" ca="1" si="14"/>
        <v>42.339422789180134</v>
      </c>
      <c r="X23" s="635">
        <f t="shared" ca="1" si="14"/>
        <v>41.834875509775145</v>
      </c>
      <c r="Y23" s="635">
        <f t="shared" ca="1" si="14"/>
        <v>41.286403992568268</v>
      </c>
      <c r="Z23" s="635">
        <f t="shared" ca="1" si="14"/>
        <v>40.691106098070094</v>
      </c>
      <c r="AA23" s="635">
        <f t="shared" ca="1" si="14"/>
        <v>40.046889182614947</v>
      </c>
      <c r="AB23" s="635">
        <f t="shared" ca="1" si="14"/>
        <v>39.382939996128378</v>
      </c>
      <c r="AC23" s="635">
        <f t="shared" ca="1" si="14"/>
        <v>38.762654857763152</v>
      </c>
      <c r="AD23" s="635">
        <f t="shared" ca="1" si="14"/>
        <v>38.089818021940395</v>
      </c>
      <c r="AE23" s="635">
        <f t="shared" ca="1" si="14"/>
        <v>37.362637265338797</v>
      </c>
      <c r="AF23" s="635">
        <f t="shared" ca="1" si="14"/>
        <v>36.578353106659634</v>
      </c>
      <c r="AG23" s="635">
        <f t="shared" ca="1" si="14"/>
        <v>35.734644998820684</v>
      </c>
      <c r="AH23" s="635">
        <f t="shared" ca="1" si="14"/>
        <v>34.828743470887716</v>
      </c>
      <c r="AI23" s="635">
        <f t="shared" ca="1" si="14"/>
        <v>33.856931995599126</v>
      </c>
      <c r="AJ23" s="635">
        <f t="shared" ca="1" si="14"/>
        <v>32.816523010031752</v>
      </c>
      <c r="AK23" s="635">
        <f t="shared" ca="1" si="14"/>
        <v>31.704736780371981</v>
      </c>
      <c r="AL23" s="635">
        <f t="shared" ca="1" si="14"/>
        <v>30.518698497703156</v>
      </c>
      <c r="AM23" s="635">
        <f t="shared" ca="1" si="14"/>
        <v>29.255435286786234</v>
      </c>
      <c r="AN23" s="635">
        <f t="shared" ca="1" si="14"/>
        <v>27.911873125313207</v>
      </c>
      <c r="AO23" s="635">
        <f t="shared" ca="1" si="14"/>
        <v>26.484833671041333</v>
      </c>
      <c r="AP23" s="635">
        <f t="shared" ca="1" si="14"/>
        <v>24.971030994142723</v>
      </c>
      <c r="AQ23" s="635">
        <f t="shared" ca="1" si="14"/>
        <v>23.367068212028737</v>
      </c>
      <c r="AR23" s="635">
        <f t="shared" ca="1" si="14"/>
        <v>21.669434023831307</v>
      </c>
      <c r="AS23" s="635">
        <f t="shared" ca="1" si="14"/>
        <v>19.874499141643337</v>
      </c>
      <c r="AT23" s="635">
        <f t="shared" ca="1" si="14"/>
        <v>17.978512615539081</v>
      </c>
      <c r="AU23" s="635">
        <f t="shared" ca="1" si="14"/>
        <v>15.977598049310959</v>
      </c>
      <c r="AV23" s="635">
        <f t="shared" ca="1" si="14"/>
        <v>13.867749703773127</v>
      </c>
      <c r="AW23" s="635">
        <f t="shared" ca="1" si="14"/>
        <v>11.64482848439328</v>
      </c>
      <c r="AX23" s="635">
        <f t="shared" ca="1" si="14"/>
        <v>9.304557809922926</v>
      </c>
      <c r="AY23" s="635">
        <f t="shared" ca="1" si="14"/>
        <v>6.8425193586027095</v>
      </c>
      <c r="AZ23" s="635">
        <f t="shared" ca="1" si="14"/>
        <v>4.8029157162950931</v>
      </c>
      <c r="BA23" s="635">
        <f t="shared" ca="1" si="14"/>
        <v>4.6732233489787562</v>
      </c>
      <c r="BB23" s="635">
        <f t="shared" ca="1" si="14"/>
        <v>4.621636130914311</v>
      </c>
      <c r="BC23" s="635">
        <f t="shared" ca="1" si="14"/>
        <v>4.6265829515592509</v>
      </c>
      <c r="BD23" s="635">
        <f t="shared" ca="1" si="14"/>
        <v>4.6726347800229373</v>
      </c>
      <c r="BE23" s="635">
        <f t="shared" ca="1" si="14"/>
        <v>4.7617890573129307</v>
      </c>
      <c r="BF23" s="635">
        <f t="shared" ca="1" si="14"/>
        <v>4.878547833109188</v>
      </c>
      <c r="BG23" s="635">
        <f t="shared" ca="1" si="14"/>
        <v>4.9981695269308686</v>
      </c>
      <c r="BH23" s="635">
        <f t="shared" ca="1" si="14"/>
        <v>5.1207243373524616</v>
      </c>
      <c r="BI23" s="635">
        <f t="shared" ca="1" si="14"/>
        <v>5.2462841842132057</v>
      </c>
      <c r="BJ23" s="25"/>
    </row>
    <row r="24" spans="1:62" s="1" customFormat="1">
      <c r="A24" s="25"/>
      <c r="B24" s="25" t="s">
        <v>268</v>
      </c>
      <c r="C24" s="25"/>
      <c r="D24" s="25"/>
      <c r="E24" s="25"/>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25"/>
    </row>
    <row r="25" spans="1:62" s="1" customFormat="1">
      <c r="A25" s="25"/>
      <c r="B25" s="25" t="s">
        <v>269</v>
      </c>
      <c r="C25" s="25"/>
      <c r="D25" s="632">
        <f>WACC!$G$10</f>
        <v>8.759083685125002E-2</v>
      </c>
      <c r="E25" s="25"/>
      <c r="F25" s="633"/>
      <c r="G25" s="634">
        <f t="shared" ref="G25:AL25" si="15">$D25*G18</f>
        <v>20.878906883348634</v>
      </c>
      <c r="H25" s="634">
        <f t="shared" ca="1" si="15"/>
        <v>21.796295592732854</v>
      </c>
      <c r="I25" s="634">
        <f t="shared" ca="1" si="15"/>
        <v>22.443430104984539</v>
      </c>
      <c r="J25" s="634">
        <f t="shared" ca="1" si="15"/>
        <v>22.853537979189021</v>
      </c>
      <c r="K25" s="634">
        <f t="shared" ca="1" si="15"/>
        <v>23.284597437310701</v>
      </c>
      <c r="L25" s="634">
        <f t="shared" ca="1" si="15"/>
        <v>23.567394456167616</v>
      </c>
      <c r="M25" s="634">
        <f t="shared" ca="1" si="15"/>
        <v>23.378343190444177</v>
      </c>
      <c r="N25" s="634">
        <f t="shared" ca="1" si="15"/>
        <v>23.182110220690912</v>
      </c>
      <c r="O25" s="634">
        <f t="shared" ca="1" si="15"/>
        <v>22.981973246263216</v>
      </c>
      <c r="P25" s="634">
        <f t="shared" ca="1" si="15"/>
        <v>22.777523213397846</v>
      </c>
      <c r="Q25" s="634">
        <f t="shared" ca="1" si="15"/>
        <v>22.572673404182527</v>
      </c>
      <c r="R25" s="634">
        <f t="shared" ca="1" si="15"/>
        <v>22.364516532238511</v>
      </c>
      <c r="S25" s="634">
        <f t="shared" ca="1" si="15"/>
        <v>22.155837614199779</v>
      </c>
      <c r="T25" s="634">
        <f t="shared" ca="1" si="15"/>
        <v>21.939312203803379</v>
      </c>
      <c r="U25" s="634">
        <f t="shared" ca="1" si="15"/>
        <v>21.714428671354597</v>
      </c>
      <c r="V25" s="634">
        <f t="shared" ca="1" si="15"/>
        <v>21.485486062087233</v>
      </c>
      <c r="W25" s="634">
        <f t="shared" ca="1" si="15"/>
        <v>21.253385553810549</v>
      </c>
      <c r="X25" s="634">
        <f t="shared" ca="1" si="15"/>
        <v>21.00011479212079</v>
      </c>
      <c r="Y25" s="634">
        <f t="shared" ca="1" si="15"/>
        <v>20.724795105347447</v>
      </c>
      <c r="Z25" s="634">
        <f t="shared" ca="1" si="15"/>
        <v>20.425969688332682</v>
      </c>
      <c r="AA25" s="634">
        <f t="shared" ca="1" si="15"/>
        <v>20.102588083613359</v>
      </c>
      <c r="AB25" s="634">
        <f t="shared" ca="1" si="15"/>
        <v>19.769301347069941</v>
      </c>
      <c r="AC25" s="634">
        <f t="shared" ca="1" si="15"/>
        <v>19.457932926564599</v>
      </c>
      <c r="AD25" s="634">
        <f t="shared" ca="1" si="15"/>
        <v>19.120184800952426</v>
      </c>
      <c r="AE25" s="634">
        <f t="shared" ca="1" si="15"/>
        <v>18.755157316654387</v>
      </c>
      <c r="AF25" s="634">
        <f t="shared" ca="1" si="15"/>
        <v>18.361465279539182</v>
      </c>
      <c r="AG25" s="634">
        <f t="shared" ca="1" si="15"/>
        <v>17.937943830036581</v>
      </c>
      <c r="AH25" s="634">
        <f t="shared" ca="1" si="15"/>
        <v>17.483202759455295</v>
      </c>
      <c r="AI25" s="634">
        <f t="shared" ca="1" si="15"/>
        <v>16.995376459300726</v>
      </c>
      <c r="AJ25" s="634">
        <f t="shared" ca="1" si="15"/>
        <v>16.473115836759522</v>
      </c>
      <c r="AK25" s="634">
        <f t="shared" ca="1" si="15"/>
        <v>15.915025531418493</v>
      </c>
      <c r="AL25" s="634">
        <f t="shared" ca="1" si="15"/>
        <v>15.319662457418779</v>
      </c>
      <c r="AM25" s="634">
        <f t="shared" ref="AM25:BI25" ca="1" si="16">$D25*AM18</f>
        <v>14.685534301934732</v>
      </c>
      <c r="AN25" s="634">
        <f t="shared" ca="1" si="16"/>
        <v>14.011097978712238</v>
      </c>
      <c r="AO25" s="634">
        <f t="shared" ca="1" si="16"/>
        <v>13.294758035365389</v>
      </c>
      <c r="AP25" s="634">
        <f t="shared" ca="1" si="16"/>
        <v>12.534865013093517</v>
      </c>
      <c r="AQ25" s="634">
        <f t="shared" ca="1" si="16"/>
        <v>11.729713757442891</v>
      </c>
      <c r="AR25" s="634">
        <f t="shared" ca="1" si="16"/>
        <v>10.877541678698572</v>
      </c>
      <c r="AS25" s="634">
        <f t="shared" ca="1" si="16"/>
        <v>9.9765269604517943</v>
      </c>
      <c r="AT25" s="634">
        <f t="shared" ca="1" si="16"/>
        <v>9.0247867148473748</v>
      </c>
      <c r="AU25" s="634">
        <f t="shared" ca="1" si="16"/>
        <v>8.0203750829734162</v>
      </c>
      <c r="AV25" s="634">
        <f t="shared" ca="1" si="16"/>
        <v>6.9612812788121534</v>
      </c>
      <c r="AW25" s="634">
        <f t="shared" ca="1" si="16"/>
        <v>5.8454275751263314</v>
      </c>
      <c r="AX25" s="634">
        <f t="shared" ca="1" si="16"/>
        <v>4.6706672296096361</v>
      </c>
      <c r="AY25" s="634">
        <f t="shared" ca="1" si="16"/>
        <v>3.4347823495827092</v>
      </c>
      <c r="AZ25" s="634">
        <f t="shared" ca="1" si="16"/>
        <v>2.4109497195829022</v>
      </c>
      <c r="BA25" s="634">
        <f t="shared" ca="1" si="16"/>
        <v>2.3458472287037653</v>
      </c>
      <c r="BB25" s="634">
        <f t="shared" ca="1" si="16"/>
        <v>2.319951669365806</v>
      </c>
      <c r="BC25" s="634">
        <f t="shared" ca="1" si="16"/>
        <v>2.3224348559448003</v>
      </c>
      <c r="BD25" s="634">
        <f t="shared" ca="1" si="16"/>
        <v>2.3455517810542941</v>
      </c>
      <c r="BE25" s="634">
        <f t="shared" ca="1" si="16"/>
        <v>2.3903051126821357</v>
      </c>
      <c r="BF25" s="634">
        <f t="shared" ca="1" si="16"/>
        <v>2.4489152475237219</v>
      </c>
      <c r="BG25" s="634">
        <f t="shared" ca="1" si="16"/>
        <v>2.5089624992789288</v>
      </c>
      <c r="BH25" s="634">
        <f t="shared" ca="1" si="16"/>
        <v>2.5704821059663852</v>
      </c>
      <c r="BI25" s="634">
        <f t="shared" ca="1" si="16"/>
        <v>2.6335101696387779</v>
      </c>
      <c r="BJ25" s="25"/>
    </row>
    <row r="26" spans="1:62" s="1" customFormat="1">
      <c r="A26" s="25"/>
      <c r="B26" s="25" t="s">
        <v>270</v>
      </c>
      <c r="C26" s="25"/>
      <c r="D26" s="25"/>
      <c r="E26" s="25"/>
      <c r="F26" s="312"/>
      <c r="G26" s="319">
        <f>G10*G$19</f>
        <v>17.347925870240793</v>
      </c>
      <c r="H26" s="319">
        <f ca="1">H10*H$19</f>
        <v>18.666733796729677</v>
      </c>
      <c r="I26" s="319">
        <f t="shared" ref="I26:BI26" ca="1" si="17">I10*I$19</f>
        <v>19.883222052048513</v>
      </c>
      <c r="J26" s="319">
        <f t="shared" ca="1" si="17"/>
        <v>21.474092952495663</v>
      </c>
      <c r="K26" s="319">
        <f t="shared" ca="1" si="17"/>
        <v>23.101255436722468</v>
      </c>
      <c r="L26" s="319">
        <f t="shared" ca="1" si="17"/>
        <v>23.381825723022068</v>
      </c>
      <c r="M26" s="319">
        <f t="shared" ca="1" si="17"/>
        <v>23.194263039498288</v>
      </c>
      <c r="N26" s="319">
        <f t="shared" ca="1" si="17"/>
        <v>22.999575200398574</v>
      </c>
      <c r="O26" s="319">
        <f t="shared" ca="1" si="17"/>
        <v>22.801014096603041</v>
      </c>
      <c r="P26" s="319">
        <f t="shared" ca="1" si="17"/>
        <v>22.598173895221628</v>
      </c>
      <c r="Q26" s="319">
        <f t="shared" ca="1" si="17"/>
        <v>22.394937065313453</v>
      </c>
      <c r="R26" s="319">
        <f t="shared" ca="1" si="17"/>
        <v>22.188419212357903</v>
      </c>
      <c r="S26" s="319">
        <f t="shared" ca="1" si="17"/>
        <v>21.981383423877961</v>
      </c>
      <c r="T26" s="319">
        <f t="shared" ca="1" si="17"/>
        <v>21.766562926011282</v>
      </c>
      <c r="U26" s="319">
        <f t="shared" ca="1" si="17"/>
        <v>21.543450117615144</v>
      </c>
      <c r="V26" s="319">
        <f t="shared" ca="1" si="17"/>
        <v>21.316310193410988</v>
      </c>
      <c r="W26" s="319">
        <f t="shared" ca="1" si="17"/>
        <v>21.086037235369584</v>
      </c>
      <c r="X26" s="319">
        <f t="shared" ca="1" si="17"/>
        <v>20.834760717654355</v>
      </c>
      <c r="Y26" s="319">
        <f t="shared" ca="1" si="17"/>
        <v>20.561608887220817</v>
      </c>
      <c r="Z26" s="319">
        <f t="shared" ca="1" si="17"/>
        <v>20.265136409737416</v>
      </c>
      <c r="AA26" s="319">
        <f t="shared" ca="1" si="17"/>
        <v>19.944301099001589</v>
      </c>
      <c r="AB26" s="319">
        <f t="shared" ca="1" si="17"/>
        <v>19.613638649058437</v>
      </c>
      <c r="AC26" s="319">
        <f t="shared" ca="1" si="17"/>
        <v>19.304721931198554</v>
      </c>
      <c r="AD26" s="319">
        <f t="shared" ca="1" si="17"/>
        <v>18.969633220987969</v>
      </c>
      <c r="AE26" s="319">
        <f t="shared" ca="1" si="17"/>
        <v>18.607479948684411</v>
      </c>
      <c r="AF26" s="319">
        <f t="shared" ca="1" si="17"/>
        <v>18.216887827120448</v>
      </c>
      <c r="AG26" s="319">
        <f t="shared" ca="1" si="17"/>
        <v>17.796701168784107</v>
      </c>
      <c r="AH26" s="319">
        <f t="shared" ca="1" si="17"/>
        <v>17.345540711432424</v>
      </c>
      <c r="AI26" s="319">
        <f t="shared" ca="1" si="17"/>
        <v>16.861555536298404</v>
      </c>
      <c r="AJ26" s="319">
        <f t="shared" ca="1" si="17"/>
        <v>16.343407173272229</v>
      </c>
      <c r="AK26" s="319">
        <f t="shared" ca="1" si="17"/>
        <v>15.789711248953486</v>
      </c>
      <c r="AL26" s="319">
        <f t="shared" ca="1" si="17"/>
        <v>15.199036040284378</v>
      </c>
      <c r="AM26" s="319">
        <f t="shared" ca="1" si="17"/>
        <v>14.569900984851502</v>
      </c>
      <c r="AN26" s="319">
        <f t="shared" ca="1" si="17"/>
        <v>13.900775146600967</v>
      </c>
      <c r="AO26" s="319">
        <f t="shared" ca="1" si="17"/>
        <v>13.190075635675944</v>
      </c>
      <c r="AP26" s="319">
        <f t="shared" ca="1" si="17"/>
        <v>12.436165981049204</v>
      </c>
      <c r="AQ26" s="319">
        <f t="shared" ca="1" si="17"/>
        <v>11.637354454585846</v>
      </c>
      <c r="AR26" s="319">
        <f t="shared" ca="1" si="17"/>
        <v>10.791892345132734</v>
      </c>
      <c r="AS26" s="319">
        <f t="shared" ca="1" si="17"/>
        <v>9.8979721811915429</v>
      </c>
      <c r="AT26" s="319">
        <f t="shared" ca="1" si="17"/>
        <v>8.9537259006917083</v>
      </c>
      <c r="AU26" s="319">
        <f t="shared" ca="1" si="17"/>
        <v>7.9572229663375422</v>
      </c>
      <c r="AV26" s="319">
        <f t="shared" ca="1" si="17"/>
        <v>6.9064684249609734</v>
      </c>
      <c r="AW26" s="319">
        <f t="shared" ca="1" si="17"/>
        <v>5.7994009092669492</v>
      </c>
      <c r="AX26" s="319">
        <f t="shared" ca="1" si="17"/>
        <v>4.6338905803132908</v>
      </c>
      <c r="AY26" s="319">
        <f t="shared" ca="1" si="17"/>
        <v>3.4077370090200003</v>
      </c>
      <c r="AZ26" s="319">
        <f t="shared" ca="1" si="17"/>
        <v>2.3919659967121913</v>
      </c>
      <c r="BA26" s="319">
        <f t="shared" ca="1" si="17"/>
        <v>2.327376120274991</v>
      </c>
      <c r="BB26" s="319">
        <f t="shared" ca="1" si="17"/>
        <v>2.301684461548505</v>
      </c>
      <c r="BC26" s="319">
        <f t="shared" ca="1" si="17"/>
        <v>2.3041480956144507</v>
      </c>
      <c r="BD26" s="319">
        <f t="shared" ca="1" si="17"/>
        <v>2.3270829989686432</v>
      </c>
      <c r="BE26" s="319">
        <f t="shared" ca="1" si="17"/>
        <v>2.3714839446307949</v>
      </c>
      <c r="BF26" s="319">
        <f t="shared" ca="1" si="17"/>
        <v>2.4296325855854661</v>
      </c>
      <c r="BG26" s="319">
        <f t="shared" ca="1" si="17"/>
        <v>2.4892070276519398</v>
      </c>
      <c r="BH26" s="319">
        <f t="shared" ca="1" si="17"/>
        <v>2.5502422313860769</v>
      </c>
      <c r="BI26" s="319">
        <f t="shared" ca="1" si="17"/>
        <v>2.6127740145744283</v>
      </c>
      <c r="BJ26" s="25"/>
    </row>
    <row r="27" spans="1:62" s="1" customFormat="1">
      <c r="A27" s="25"/>
      <c r="B27" s="25"/>
      <c r="C27" s="25"/>
      <c r="D27" s="49"/>
      <c r="E27" s="25"/>
      <c r="F27" s="314"/>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25"/>
    </row>
    <row r="28" spans="1:62" s="1" customFormat="1">
      <c r="A28" s="25"/>
      <c r="B28" s="25" t="s">
        <v>271</v>
      </c>
      <c r="C28" s="25"/>
      <c r="D28" s="25"/>
      <c r="E28" s="25"/>
      <c r="F28" s="636"/>
      <c r="G28" s="637">
        <f ca="1">Assets!G$773</f>
        <v>1.7184580005644197</v>
      </c>
      <c r="H28" s="637">
        <f ca="1">Assets!H$773</f>
        <v>2.9329003017740565</v>
      </c>
      <c r="I28" s="637">
        <f ca="1">Assets!I$773</f>
        <v>4.1876749994970659</v>
      </c>
      <c r="J28" s="637">
        <f ca="1">Assets!J$773</f>
        <v>5.5015631027660064</v>
      </c>
      <c r="K28" s="637">
        <f ca="1">Assets!K$773</f>
        <v>4.2932133851172658</v>
      </c>
      <c r="L28" s="637">
        <f ca="1">Assets!L$773</f>
        <v>5.3958630982284781</v>
      </c>
      <c r="M28" s="637">
        <f ca="1">Assets!M$773</f>
        <v>5.6008418462342426</v>
      </c>
      <c r="N28" s="637">
        <f ca="1">Assets!N$773</f>
        <v>5.7122691602883116</v>
      </c>
      <c r="O28" s="637">
        <f ca="1">Assets!O$773</f>
        <v>5.8353716043544814</v>
      </c>
      <c r="P28" s="637">
        <f ca="1">Assets!P$773</f>
        <v>5.846781940307535</v>
      </c>
      <c r="Q28" s="637">
        <f ca="1">Assets!Q$773</f>
        <v>5.9411714577378696</v>
      </c>
      <c r="R28" s="637">
        <f ca="1">Assets!R$773</f>
        <v>5.9560715920866727</v>
      </c>
      <c r="S28" s="637">
        <f ca="1">Assets!S$773</f>
        <v>6.1800245944707477</v>
      </c>
      <c r="T28" s="637">
        <f ca="1">Assets!T$773</f>
        <v>6.4185804284154759</v>
      </c>
      <c r="U28" s="637">
        <f ca="1">Assets!U$773</f>
        <v>6.5344337803324173</v>
      </c>
      <c r="V28" s="637">
        <f ca="1">Assets!V$773</f>
        <v>6.6245658969683809</v>
      </c>
      <c r="W28" s="637">
        <f ca="1">Assets!W$773</f>
        <v>7.2288030002463231</v>
      </c>
      <c r="X28" s="637">
        <f ca="1">Assets!X$773</f>
        <v>7.8581189731324788</v>
      </c>
      <c r="Y28" s="637">
        <f ca="1">Assets!Y$773</f>
        <v>8.5290147850237616</v>
      </c>
      <c r="Z28" s="637">
        <f ca="1">Assets!Z$773</f>
        <v>9.2298925419704663</v>
      </c>
      <c r="AA28" s="637">
        <f ca="1">Assets!AA$773</f>
        <v>9.5126028168167842</v>
      </c>
      <c r="AB28" s="637">
        <f ca="1">Assets!AB$773</f>
        <v>8.887014660966285</v>
      </c>
      <c r="AC28" s="637">
        <f ca="1">Assets!AC$773</f>
        <v>9.6399388838397861</v>
      </c>
      <c r="AD28" s="637">
        <f ca="1">Assets!AD$773</f>
        <v>10.418540837723283</v>
      </c>
      <c r="AE28" s="637">
        <f ca="1">Assets!AE$773</f>
        <v>11.236678723134665</v>
      </c>
      <c r="AF28" s="637">
        <f ca="1">Assets!AF$773</f>
        <v>12.088063795469871</v>
      </c>
      <c r="AG28" s="637">
        <f ca="1">Assets!AG$773</f>
        <v>12.979127923893005</v>
      </c>
      <c r="AH28" s="637">
        <f ca="1">Assets!AH$773</f>
        <v>13.923439873711054</v>
      </c>
      <c r="AI28" s="637">
        <f ca="1">Assets!AI$773</f>
        <v>14.906257358521659</v>
      </c>
      <c r="AJ28" s="637">
        <f ca="1">Assets!AJ$773</f>
        <v>15.928900938827546</v>
      </c>
      <c r="AK28" s="637">
        <f ca="1">Assets!AK$773</f>
        <v>16.992732784674157</v>
      </c>
      <c r="AL28" s="637">
        <f ca="1">Assets!AL$773</f>
        <v>18.099157922219369</v>
      </c>
      <c r="AM28" s="637">
        <f ca="1">Assets!AM$773</f>
        <v>19.249625516418014</v>
      </c>
      <c r="AN28" s="637">
        <f ca="1">Assets!AN$773</f>
        <v>20.445630190842913</v>
      </c>
      <c r="AO28" s="637">
        <f ca="1">Assets!AO$773</f>
        <v>21.688713385692189</v>
      </c>
      <c r="AP28" s="637">
        <f ca="1">Assets!AP$773</f>
        <v>22.980464755062265</v>
      </c>
      <c r="AQ28" s="637">
        <f ca="1">Assets!AQ$773</f>
        <v>24.3225236045954</v>
      </c>
      <c r="AR28" s="637">
        <f ca="1">Assets!AR$773</f>
        <v>25.716580370641857</v>
      </c>
      <c r="AS28" s="637">
        <f ca="1">Assets!AS$773</f>
        <v>27.16437814210807</v>
      </c>
      <c r="AT28" s="637">
        <f ca="1">Assets!AT$773</f>
        <v>28.66771422619491</v>
      </c>
      <c r="AU28" s="637">
        <f ca="1">Assets!AU$773</f>
        <v>30.228441759263415</v>
      </c>
      <c r="AV28" s="637">
        <f ca="1">Assets!AV$773</f>
        <v>31.848471364099606</v>
      </c>
      <c r="AW28" s="637">
        <f ca="1">Assets!AW$773</f>
        <v>33.529772854885387</v>
      </c>
      <c r="AX28" s="637">
        <f ca="1">Assets!AX$773</f>
        <v>35.274376991218602</v>
      </c>
      <c r="AY28" s="637">
        <f ca="1">Assets!AY$773</f>
        <v>29.222024437856348</v>
      </c>
      <c r="AZ28" s="637">
        <f ca="1">Assets!AZ$773</f>
        <v>1.858142164736283</v>
      </c>
      <c r="BA28" s="637">
        <f ca="1">Assets!BA$773</f>
        <v>0.73910583198147584</v>
      </c>
      <c r="BB28" s="637">
        <f ca="1">Assets!BB$773</f>
        <v>-7.0874610526078463E-2</v>
      </c>
      <c r="BC28" s="637">
        <f ca="1">Assets!BC$773</f>
        <v>-0.65979861423037478</v>
      </c>
      <c r="BD28" s="637">
        <f ca="1">Assets!BD$773</f>
        <v>-1.2773405654247774</v>
      </c>
      <c r="BE28" s="637">
        <f ca="1">Assets!BE$773</f>
        <v>-1.6728386480974111</v>
      </c>
      <c r="BF28" s="637">
        <f ca="1">Assets!BF$773</f>
        <v>-1.7138565492067765</v>
      </c>
      <c r="BG28" s="637">
        <f ca="1">Assets!BG$773</f>
        <v>-1.7558802067370205</v>
      </c>
      <c r="BH28" s="637">
        <f ca="1">Assets!BH$773</f>
        <v>-1.7989342817739318</v>
      </c>
      <c r="BI28" s="637">
        <f ca="1">Assets!BI$773</f>
        <v>-1.8430440400916115</v>
      </c>
      <c r="BJ28" s="25"/>
    </row>
    <row r="29" spans="1:62" s="1" customFormat="1">
      <c r="A29" s="25"/>
      <c r="B29" s="25"/>
      <c r="C29" s="25"/>
      <c r="D29" s="25"/>
      <c r="E29" s="25"/>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25"/>
    </row>
    <row r="30" spans="1:62" s="1" customFormat="1">
      <c r="A30" s="25"/>
      <c r="B30" s="124" t="s">
        <v>272</v>
      </c>
      <c r="C30" s="25"/>
      <c r="D30" s="37"/>
      <c r="E30" s="25"/>
      <c r="F30" s="321"/>
      <c r="G30" s="322">
        <f ca="1">'PTRM input'!G449*G$7</f>
        <v>28.608273386876821</v>
      </c>
      <c r="H30" s="322">
        <f ca="1">'PTRM input'!H449*H$7</f>
        <v>29.375549649680433</v>
      </c>
      <c r="I30" s="322">
        <f ca="1">'PTRM input'!I449*I$7</f>
        <v>30.175760555623313</v>
      </c>
      <c r="J30" s="322">
        <f ca="1">'PTRM input'!J449*J$7</f>
        <v>30.966631338662619</v>
      </c>
      <c r="K30" s="322">
        <f ca="1">'PTRM input'!K449*K$7</f>
        <v>31.776180741486044</v>
      </c>
      <c r="L30" s="322">
        <f ca="1">'PTRM input'!L449*L$7</f>
        <v>0</v>
      </c>
      <c r="M30" s="322">
        <f ca="1">'PTRM input'!M449*M$7</f>
        <v>0</v>
      </c>
      <c r="N30" s="322">
        <f ca="1">'PTRM input'!N449*N$7</f>
        <v>0</v>
      </c>
      <c r="O30" s="322">
        <f ca="1">'PTRM input'!O449*O$7</f>
        <v>0</v>
      </c>
      <c r="P30" s="322">
        <f ca="1">'PTRM input'!P449*P$7</f>
        <v>0</v>
      </c>
      <c r="Q30" s="322"/>
      <c r="R30" s="322"/>
      <c r="S30" s="322"/>
      <c r="T30" s="322"/>
      <c r="U30" s="322"/>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c r="BJ30" s="25"/>
    </row>
    <row r="31" spans="1:62" s="1" customFormat="1">
      <c r="A31" s="25"/>
      <c r="B31" s="124"/>
      <c r="C31" s="25"/>
      <c r="D31" s="37"/>
      <c r="E31" s="25"/>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25"/>
    </row>
    <row r="32" spans="1:62" s="1" customFormat="1">
      <c r="A32" s="25"/>
      <c r="B32" s="124" t="s">
        <v>273</v>
      </c>
      <c r="C32" s="25"/>
      <c r="D32" s="37"/>
      <c r="E32" s="25"/>
      <c r="F32" s="324"/>
      <c r="G32" s="325">
        <f ca="1">'PTRM input'!G467*Analysis!G$7</f>
        <v>-0.54933911529637802</v>
      </c>
      <c r="H32" s="325">
        <f ca="1">'PTRM input'!H467*Analysis!H$7</f>
        <v>4.5084487271334028</v>
      </c>
      <c r="I32" s="325">
        <f ca="1">'PTRM input'!I467*Analysis!I$7</f>
        <v>-0.44522243652357685</v>
      </c>
      <c r="J32" s="325">
        <f ca="1">'PTRM input'!J467*Analysis!J$7</f>
        <v>0.58566867980210835</v>
      </c>
      <c r="K32" s="325">
        <f ca="1">'PTRM input'!K467*Analysis!K$7</f>
        <v>0</v>
      </c>
      <c r="L32" s="325">
        <f ca="1">'PTRM input'!L467*Analysis!L$7</f>
        <v>0</v>
      </c>
      <c r="M32" s="325">
        <f ca="1">'PTRM input'!M467*Analysis!M$7</f>
        <v>0</v>
      </c>
      <c r="N32" s="325">
        <f ca="1">'PTRM input'!N467*Analysis!N$7</f>
        <v>0</v>
      </c>
      <c r="O32" s="325">
        <f ca="1">'PTRM input'!O467*Analysis!O$7</f>
        <v>0</v>
      </c>
      <c r="P32" s="325">
        <f ca="1">'PTRM input'!P467*Analysis!P$7</f>
        <v>0</v>
      </c>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25"/>
    </row>
    <row r="33" spans="1:62" s="1" customFormat="1">
      <c r="A33" s="25"/>
      <c r="B33" s="25"/>
      <c r="C33" s="25"/>
      <c r="D33" s="25"/>
      <c r="E33" s="25"/>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c r="BH33" s="314"/>
      <c r="BI33" s="314"/>
      <c r="BJ33" s="25"/>
    </row>
    <row r="34" spans="1:62" s="1" customFormat="1">
      <c r="A34" s="25"/>
      <c r="B34" s="25" t="s">
        <v>274</v>
      </c>
      <c r="C34" s="25"/>
      <c r="D34" s="25"/>
      <c r="E34" s="25"/>
      <c r="F34" s="633"/>
      <c r="G34" s="634">
        <f t="shared" ref="G34:J34" ca="1" si="18">G58</f>
        <v>0</v>
      </c>
      <c r="H34" s="634">
        <f t="shared" ca="1" si="18"/>
        <v>0</v>
      </c>
      <c r="I34" s="634">
        <f t="shared" ca="1" si="18"/>
        <v>0</v>
      </c>
      <c r="J34" s="634">
        <f t="shared" ca="1" si="18"/>
        <v>0</v>
      </c>
      <c r="K34" s="634">
        <f t="shared" ref="K34:P34" ca="1" si="19">K58</f>
        <v>0</v>
      </c>
      <c r="L34" s="634">
        <f t="shared" ca="1" si="19"/>
        <v>5.8869650068281256</v>
      </c>
      <c r="M34" s="634">
        <f t="shared" ca="1" si="19"/>
        <v>7.057582870402034</v>
      </c>
      <c r="N34" s="634">
        <f t="shared" ca="1" si="19"/>
        <v>7.5986268776699593</v>
      </c>
      <c r="O34" s="634">
        <f t="shared" ca="1" si="19"/>
        <v>7.9843047998743994</v>
      </c>
      <c r="P34" s="634">
        <f t="shared" ca="1" si="19"/>
        <v>8.1813533581974553</v>
      </c>
      <c r="Q34" s="634">
        <f ca="1">Q58</f>
        <v>8.3676934552087481</v>
      </c>
      <c r="R34" s="634">
        <f ca="1">R58</f>
        <v>8.3505319220148646</v>
      </c>
      <c r="S34" s="634">
        <f t="shared" ref="S34:AQ34" ca="1" si="20">S58</f>
        <v>8.5795665254956699</v>
      </c>
      <c r="T34" s="634">
        <f t="shared" ca="1" si="20"/>
        <v>8.7312132052866005</v>
      </c>
      <c r="U34" s="634">
        <f t="shared" ca="1" si="20"/>
        <v>8.7970228664407202</v>
      </c>
      <c r="V34" s="634">
        <f t="shared" ca="1" si="20"/>
        <v>8.8967107819375553</v>
      </c>
      <c r="W34" s="634">
        <f t="shared" ca="1" si="20"/>
        <v>9.1575605031368053</v>
      </c>
      <c r="X34" s="634">
        <f t="shared" ca="1" si="20"/>
        <v>9.3534584679916986</v>
      </c>
      <c r="Y34" s="634">
        <f t="shared" ca="1" si="20"/>
        <v>9.5516187515550968</v>
      </c>
      <c r="Z34" s="634">
        <f t="shared" ca="1" si="20"/>
        <v>9.7357926949854132</v>
      </c>
      <c r="AA34" s="634">
        <f t="shared" ca="1" si="20"/>
        <v>9.8070853526225097</v>
      </c>
      <c r="AB34" s="634">
        <f t="shared" ca="1" si="20"/>
        <v>9.5146437180646846</v>
      </c>
      <c r="AC34" s="634">
        <f t="shared" ca="1" si="20"/>
        <v>9.6974742124766582</v>
      </c>
      <c r="AD34" s="634">
        <f t="shared" ca="1" si="20"/>
        <v>9.853603328992742</v>
      </c>
      <c r="AE34" s="634">
        <f t="shared" ca="1" si="20"/>
        <v>10.041381974520503</v>
      </c>
      <c r="AF34" s="634">
        <f t="shared" ca="1" si="20"/>
        <v>10.22764026556786</v>
      </c>
      <c r="AG34" s="634">
        <f t="shared" ca="1" si="20"/>
        <v>10.424615129834347</v>
      </c>
      <c r="AH34" s="634">
        <f t="shared" ca="1" si="20"/>
        <v>10.648231636147298</v>
      </c>
      <c r="AI34" s="634">
        <f t="shared" ca="1" si="20"/>
        <v>10.835643414429006</v>
      </c>
      <c r="AJ34" s="634">
        <f t="shared" ca="1" si="20"/>
        <v>11.023220177307666</v>
      </c>
      <c r="AK34" s="634">
        <f t="shared" ca="1" si="20"/>
        <v>11.21111970426035</v>
      </c>
      <c r="AL34" s="634">
        <f t="shared" ca="1" si="20"/>
        <v>11.399481176482341</v>
      </c>
      <c r="AM34" s="634">
        <f t="shared" ca="1" si="20"/>
        <v>11.58842679362575</v>
      </c>
      <c r="AN34" s="634">
        <f t="shared" ca="1" si="20"/>
        <v>11.778063218638957</v>
      </c>
      <c r="AO34" s="634">
        <f t="shared" ca="1" si="20"/>
        <v>11.968482867541287</v>
      </c>
      <c r="AP34" s="634">
        <f t="shared" ca="1" si="20"/>
        <v>12.159765059273024</v>
      </c>
      <c r="AQ34" s="634">
        <f t="shared" ca="1" si="20"/>
        <v>12.351977039234844</v>
      </c>
      <c r="AR34" s="634">
        <f t="shared" ref="AR34:BI34" ca="1" si="21">AR58</f>
        <v>12.545174888757733</v>
      </c>
      <c r="AS34" s="634">
        <f t="shared" ca="1" si="21"/>
        <v>12.739404331507727</v>
      </c>
      <c r="AT34" s="634">
        <f t="shared" ca="1" si="21"/>
        <v>12.934701446716907</v>
      </c>
      <c r="AU34" s="634">
        <f t="shared" ca="1" si="21"/>
        <v>13.131093298129757</v>
      </c>
      <c r="AV34" s="634">
        <f t="shared" ca="1" si="21"/>
        <v>13.328598486651549</v>
      </c>
      <c r="AW34" s="634">
        <f t="shared" ca="1" si="21"/>
        <v>13.527227633873123</v>
      </c>
      <c r="AX34" s="634">
        <f t="shared" ca="1" si="21"/>
        <v>13.726983802914406</v>
      </c>
      <c r="AY34" s="634">
        <f t="shared" ca="1" si="21"/>
        <v>11.219819402655219</v>
      </c>
      <c r="AZ34" s="634">
        <f t="shared" ca="1" si="21"/>
        <v>1.3870020406656103</v>
      </c>
      <c r="BA34" s="634">
        <f t="shared" ca="1" si="21"/>
        <v>1.002097600682982</v>
      </c>
      <c r="BB34" s="634">
        <f t="shared" ca="1" si="21"/>
        <v>0.73251452283397167</v>
      </c>
      <c r="BC34" s="634">
        <f t="shared" ca="1" si="21"/>
        <v>0.53791657566783979</v>
      </c>
      <c r="BD34" s="634">
        <f t="shared" ca="1" si="21"/>
        <v>0.33976554544047405</v>
      </c>
      <c r="BE34" s="634">
        <f t="shared" ca="1" si="21"/>
        <v>0.24205474692572498</v>
      </c>
      <c r="BF34" s="634">
        <f t="shared" ca="1" si="21"/>
        <v>0.25317750803109473</v>
      </c>
      <c r="BG34" s="634">
        <f t="shared" ca="1" si="21"/>
        <v>0.25938540500869395</v>
      </c>
      <c r="BH34" s="634">
        <f t="shared" ca="1" si="21"/>
        <v>0.26574551923965084</v>
      </c>
      <c r="BI34" s="634">
        <f t="shared" ca="1" si="21"/>
        <v>0.27226158308168741</v>
      </c>
      <c r="BJ34" s="25"/>
    </row>
    <row r="35" spans="1:62" s="1" customFormat="1">
      <c r="A35" s="25"/>
      <c r="B35" s="25" t="s">
        <v>275</v>
      </c>
      <c r="C35" s="25"/>
      <c r="D35" s="632">
        <f>WACC!$G$7</f>
        <v>0.56999999999999995</v>
      </c>
      <c r="E35" s="48"/>
      <c r="F35" s="312"/>
      <c r="G35" s="638">
        <f t="shared" ref="G35:J35" ca="1" si="22">-G34*$D$35</f>
        <v>0</v>
      </c>
      <c r="H35" s="638">
        <f t="shared" ca="1" si="22"/>
        <v>0</v>
      </c>
      <c r="I35" s="638">
        <f t="shared" ca="1" si="22"/>
        <v>0</v>
      </c>
      <c r="J35" s="638">
        <f t="shared" ca="1" si="22"/>
        <v>0</v>
      </c>
      <c r="K35" s="638">
        <f t="shared" ref="K35:R35" ca="1" si="23">-K34*$D$35</f>
        <v>0</v>
      </c>
      <c r="L35" s="638">
        <f t="shared" ca="1" si="23"/>
        <v>-3.3555700538920314</v>
      </c>
      <c r="M35" s="638">
        <f t="shared" ca="1" si="23"/>
        <v>-4.0228222361291595</v>
      </c>
      <c r="N35" s="638">
        <f t="shared" ca="1" si="23"/>
        <v>-4.3312173202718762</v>
      </c>
      <c r="O35" s="638">
        <f t="shared" ca="1" si="23"/>
        <v>-4.5510537359284076</v>
      </c>
      <c r="P35" s="638">
        <f t="shared" ca="1" si="23"/>
        <v>-4.6633714141725493</v>
      </c>
      <c r="Q35" s="638">
        <f t="shared" ca="1" si="23"/>
        <v>-4.769585269468986</v>
      </c>
      <c r="R35" s="638">
        <f t="shared" ca="1" si="23"/>
        <v>-4.7598031955484723</v>
      </c>
      <c r="S35" s="638">
        <f t="shared" ref="S35:AP35" ca="1" si="24">-S34*$D$35</f>
        <v>-4.890352919532531</v>
      </c>
      <c r="T35" s="638">
        <f t="shared" ca="1" si="24"/>
        <v>-4.9767915270133622</v>
      </c>
      <c r="U35" s="638">
        <f t="shared" ca="1" si="24"/>
        <v>-5.0143030338712098</v>
      </c>
      <c r="V35" s="638">
        <f t="shared" ca="1" si="24"/>
        <v>-5.0711251457044062</v>
      </c>
      <c r="W35" s="638">
        <f t="shared" ca="1" si="24"/>
        <v>-5.2198094867879785</v>
      </c>
      <c r="X35" s="638">
        <f t="shared" ca="1" si="24"/>
        <v>-5.3314713267552678</v>
      </c>
      <c r="Y35" s="638">
        <f t="shared" ca="1" si="24"/>
        <v>-5.4444226883864051</v>
      </c>
      <c r="Z35" s="638">
        <f t="shared" ca="1" si="24"/>
        <v>-5.5494018361416853</v>
      </c>
      <c r="AA35" s="638">
        <f t="shared" ca="1" si="24"/>
        <v>-5.5900386509948303</v>
      </c>
      <c r="AB35" s="638">
        <f t="shared" ca="1" si="24"/>
        <v>-5.4233469192968693</v>
      </c>
      <c r="AC35" s="638">
        <f t="shared" ca="1" si="24"/>
        <v>-5.5275603011116949</v>
      </c>
      <c r="AD35" s="638">
        <f t="shared" ca="1" si="24"/>
        <v>-5.6165538975258622</v>
      </c>
      <c r="AE35" s="638">
        <f t="shared" ca="1" si="24"/>
        <v>-5.723587725476686</v>
      </c>
      <c r="AF35" s="638">
        <f t="shared" ca="1" si="24"/>
        <v>-5.8297549513736797</v>
      </c>
      <c r="AG35" s="638">
        <f t="shared" ca="1" si="24"/>
        <v>-5.9420306240055769</v>
      </c>
      <c r="AH35" s="638">
        <f t="shared" ca="1" si="24"/>
        <v>-6.069492032603959</v>
      </c>
      <c r="AI35" s="638">
        <f t="shared" ca="1" si="24"/>
        <v>-6.1763167462245327</v>
      </c>
      <c r="AJ35" s="638">
        <f t="shared" ca="1" si="24"/>
        <v>-6.2832355010653691</v>
      </c>
      <c r="AK35" s="638">
        <f t="shared" ca="1" si="24"/>
        <v>-6.390338231428399</v>
      </c>
      <c r="AL35" s="638">
        <f t="shared" ca="1" si="24"/>
        <v>-6.4977042705949337</v>
      </c>
      <c r="AM35" s="638">
        <f t="shared" ca="1" si="24"/>
        <v>-6.6054032723666767</v>
      </c>
      <c r="AN35" s="638">
        <f t="shared" ca="1" si="24"/>
        <v>-6.713496034624205</v>
      </c>
      <c r="AO35" s="638">
        <f t="shared" ca="1" si="24"/>
        <v>-6.8220352344985331</v>
      </c>
      <c r="AP35" s="638">
        <f t="shared" ca="1" si="24"/>
        <v>-6.9310660837856233</v>
      </c>
      <c r="AQ35" s="638">
        <f t="shared" ref="AQ35:BI35" ca="1" si="25">-AQ34*$D$35</f>
        <v>-7.0406269123638605</v>
      </c>
      <c r="AR35" s="638">
        <f t="shared" ca="1" si="25"/>
        <v>-7.1507496865919071</v>
      </c>
      <c r="AS35" s="638">
        <f t="shared" ca="1" si="25"/>
        <v>-7.2614604689594033</v>
      </c>
      <c r="AT35" s="638">
        <f t="shared" ca="1" si="25"/>
        <v>-7.3727798246286369</v>
      </c>
      <c r="AU35" s="638">
        <f t="shared" ca="1" si="25"/>
        <v>-7.4847231799339609</v>
      </c>
      <c r="AV35" s="638">
        <f t="shared" ca="1" si="25"/>
        <v>-7.5973011373913826</v>
      </c>
      <c r="AW35" s="638">
        <f t="shared" ca="1" si="25"/>
        <v>-7.7105197513076797</v>
      </c>
      <c r="AX35" s="638">
        <f t="shared" ca="1" si="25"/>
        <v>-7.8243807676612107</v>
      </c>
      <c r="AY35" s="638">
        <f t="shared" ca="1" si="25"/>
        <v>-6.3952970595134744</v>
      </c>
      <c r="AZ35" s="638">
        <f t="shared" ca="1" si="25"/>
        <v>-0.79059116317939782</v>
      </c>
      <c r="BA35" s="638">
        <f t="shared" ca="1" si="25"/>
        <v>-0.57119563238929971</v>
      </c>
      <c r="BB35" s="638">
        <f t="shared" ca="1" si="25"/>
        <v>-0.41753327801536383</v>
      </c>
      <c r="BC35" s="638">
        <f t="shared" ca="1" si="25"/>
        <v>-0.30661244813066868</v>
      </c>
      <c r="BD35" s="638">
        <f t="shared" ca="1" si="25"/>
        <v>-0.1936663609010702</v>
      </c>
      <c r="BE35" s="638">
        <f t="shared" ca="1" si="25"/>
        <v>-0.13797120574766322</v>
      </c>
      <c r="BF35" s="638">
        <f t="shared" ca="1" si="25"/>
        <v>-0.14431117957772399</v>
      </c>
      <c r="BG35" s="638">
        <f t="shared" ca="1" si="25"/>
        <v>-0.14784968085495553</v>
      </c>
      <c r="BH35" s="638">
        <f t="shared" ca="1" si="25"/>
        <v>-0.15147494596660097</v>
      </c>
      <c r="BI35" s="638">
        <f t="shared" ca="1" si="25"/>
        <v>-0.1551891023565618</v>
      </c>
      <c r="BJ35" s="25"/>
    </row>
    <row r="36" spans="1:62" s="1" customFormat="1">
      <c r="A36" s="25"/>
      <c r="B36" s="25"/>
      <c r="C36" s="25"/>
      <c r="D36" s="25"/>
      <c r="E36" s="25"/>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25"/>
    </row>
    <row r="37" spans="1:62" s="1" customFormat="1">
      <c r="A37" s="25"/>
      <c r="B37" s="29" t="s">
        <v>276</v>
      </c>
      <c r="C37" s="25"/>
      <c r="D37" s="48"/>
      <c r="E37" s="25"/>
      <c r="F37" s="639"/>
      <c r="G37" s="640">
        <f t="shared" ref="G37:AL37" ca="1" si="26">SUM(G25:G36)</f>
        <v>68.004225025734286</v>
      </c>
      <c r="H37" s="640">
        <f t="shared" ca="1" si="26"/>
        <v>77.279928068050424</v>
      </c>
      <c r="I37" s="640">
        <f t="shared" ca="1" si="26"/>
        <v>76.244865275629849</v>
      </c>
      <c r="J37" s="640">
        <f t="shared" ca="1" si="26"/>
        <v>81.381494052915414</v>
      </c>
      <c r="K37" s="640">
        <f t="shared" ca="1" si="26"/>
        <v>82.455247000636476</v>
      </c>
      <c r="L37" s="640">
        <f t="shared" ca="1" si="26"/>
        <v>54.876478230354252</v>
      </c>
      <c r="M37" s="640">
        <f t="shared" ca="1" si="26"/>
        <v>55.20820871044959</v>
      </c>
      <c r="N37" s="640">
        <f t="shared" ca="1" si="26"/>
        <v>55.16136413877588</v>
      </c>
      <c r="O37" s="640">
        <f t="shared" ca="1" si="26"/>
        <v>55.051610011166737</v>
      </c>
      <c r="P37" s="640">
        <f t="shared" ca="1" si="26"/>
        <v>54.740460992951917</v>
      </c>
      <c r="Q37" s="640">
        <f t="shared" ca="1" si="26"/>
        <v>54.506890112973615</v>
      </c>
      <c r="R37" s="640">
        <f t="shared" ca="1" si="26"/>
        <v>54.099736063149479</v>
      </c>
      <c r="S37" s="640">
        <f t="shared" ca="1" si="26"/>
        <v>54.006459238511631</v>
      </c>
      <c r="T37" s="640">
        <f t="shared" ca="1" si="26"/>
        <v>53.878877236503371</v>
      </c>
      <c r="U37" s="640">
        <f t="shared" ca="1" si="26"/>
        <v>53.575032401871667</v>
      </c>
      <c r="V37" s="640">
        <f t="shared" ca="1" si="26"/>
        <v>53.251947788699745</v>
      </c>
      <c r="W37" s="640">
        <f t="shared" ca="1" si="26"/>
        <v>53.505976805775283</v>
      </c>
      <c r="X37" s="640">
        <f t="shared" ca="1" si="26"/>
        <v>53.714981624144052</v>
      </c>
      <c r="Y37" s="640">
        <f t="shared" ca="1" si="26"/>
        <v>53.922614840760723</v>
      </c>
      <c r="Z37" s="640">
        <f t="shared" ca="1" si="26"/>
        <v>54.107389498884288</v>
      </c>
      <c r="AA37" s="640">
        <f t="shared" ca="1" si="26"/>
        <v>53.776538701059408</v>
      </c>
      <c r="AB37" s="640">
        <f t="shared" ca="1" si="26"/>
        <v>52.36125145586248</v>
      </c>
      <c r="AC37" s="640">
        <f t="shared" ca="1" si="26"/>
        <v>52.5725076529679</v>
      </c>
      <c r="AD37" s="640">
        <f t="shared" ca="1" si="26"/>
        <v>52.745408291130559</v>
      </c>
      <c r="AE37" s="640">
        <f t="shared" ca="1" si="26"/>
        <v>52.917110237517285</v>
      </c>
      <c r="AF37" s="640">
        <f t="shared" ca="1" si="26"/>
        <v>53.064302216323689</v>
      </c>
      <c r="AG37" s="640">
        <f t="shared" ca="1" si="26"/>
        <v>53.196357428542463</v>
      </c>
      <c r="AH37" s="640">
        <f t="shared" ca="1" si="26"/>
        <v>53.330922948142103</v>
      </c>
      <c r="AI37" s="640">
        <f t="shared" ca="1" si="26"/>
        <v>53.422516022325254</v>
      </c>
      <c r="AJ37" s="640">
        <f t="shared" ca="1" si="26"/>
        <v>53.485408625101591</v>
      </c>
      <c r="AK37" s="640">
        <f t="shared" ca="1" si="26"/>
        <v>53.51825103787808</v>
      </c>
      <c r="AL37" s="640">
        <f t="shared" ca="1" si="26"/>
        <v>53.519633325809934</v>
      </c>
      <c r="AM37" s="640">
        <f t="shared" ref="AM37:BI37" ca="1" si="27">SUM(AM25:AM36)</f>
        <v>53.488084324463316</v>
      </c>
      <c r="AN37" s="640">
        <f t="shared" ca="1" si="27"/>
        <v>53.422070500170868</v>
      </c>
      <c r="AO37" s="640">
        <f t="shared" ca="1" si="27"/>
        <v>53.319994689776273</v>
      </c>
      <c r="AP37" s="640">
        <f t="shared" ca="1" si="27"/>
        <v>53.180194724692385</v>
      </c>
      <c r="AQ37" s="640">
        <f t="shared" ca="1" si="27"/>
        <v>53.000941943495121</v>
      </c>
      <c r="AR37" s="640">
        <f t="shared" ca="1" si="27"/>
        <v>52.780439596638992</v>
      </c>
      <c r="AS37" s="640">
        <f t="shared" ca="1" si="27"/>
        <v>52.516821146299726</v>
      </c>
      <c r="AT37" s="640">
        <f t="shared" ca="1" si="27"/>
        <v>52.208148463822262</v>
      </c>
      <c r="AU37" s="640">
        <f t="shared" ca="1" si="27"/>
        <v>51.852409926770171</v>
      </c>
      <c r="AV37" s="640">
        <f t="shared" ca="1" si="27"/>
        <v>51.447518417132898</v>
      </c>
      <c r="AW37" s="640">
        <f t="shared" ca="1" si="27"/>
        <v>50.991309221844112</v>
      </c>
      <c r="AX37" s="640">
        <f t="shared" ca="1" si="27"/>
        <v>50.481537836394722</v>
      </c>
      <c r="AY37" s="640">
        <f t="shared" ca="1" si="27"/>
        <v>40.8890661396008</v>
      </c>
      <c r="AZ37" s="640">
        <f t="shared" ca="1" si="27"/>
        <v>7.2574687585175877</v>
      </c>
      <c r="BA37" s="640">
        <f t="shared" ca="1" si="27"/>
        <v>5.8432311492539153</v>
      </c>
      <c r="BB37" s="640">
        <f t="shared" ca="1" si="27"/>
        <v>4.8657427652068401</v>
      </c>
      <c r="BC37" s="640">
        <f t="shared" ca="1" si="27"/>
        <v>4.1980884648660473</v>
      </c>
      <c r="BD37" s="640">
        <f t="shared" ca="1" si="27"/>
        <v>3.5413933991375637</v>
      </c>
      <c r="BE37" s="640">
        <f t="shared" ca="1" si="27"/>
        <v>3.1930339503935814</v>
      </c>
      <c r="BF37" s="640">
        <f t="shared" ca="1" si="27"/>
        <v>3.2735576123557819</v>
      </c>
      <c r="BG37" s="640">
        <f t="shared" ca="1" si="27"/>
        <v>3.3538250443475865</v>
      </c>
      <c r="BH37" s="640">
        <f t="shared" ca="1" si="27"/>
        <v>3.4360606288515796</v>
      </c>
      <c r="BI37" s="640">
        <f t="shared" ca="1" si="27"/>
        <v>3.5203126248467194</v>
      </c>
      <c r="BJ37" s="25"/>
    </row>
    <row r="38" spans="1:62" s="1" customFormat="1">
      <c r="A38" s="25"/>
      <c r="B38" s="29"/>
      <c r="C38" s="25"/>
      <c r="D38" s="48"/>
      <c r="E38" s="25"/>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25"/>
    </row>
    <row r="39" spans="1:62" s="1" customFormat="1">
      <c r="A39" s="25"/>
      <c r="B39" s="124" t="s">
        <v>277</v>
      </c>
      <c r="C39" s="25"/>
      <c r="D39" s="48"/>
      <c r="E39" s="25"/>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25"/>
    </row>
    <row r="40" spans="1:62" s="1" customFormat="1">
      <c r="A40" s="25"/>
      <c r="B40" s="124" t="s">
        <v>278</v>
      </c>
      <c r="C40" s="25"/>
      <c r="D40" s="48"/>
      <c r="E40" s="25"/>
      <c r="F40" s="321"/>
      <c r="G40" s="322">
        <f ca="1">-'PTRM input'!G464*Analysis!G$7</f>
        <v>0</v>
      </c>
      <c r="H40" s="322">
        <f ca="1">-'PTRM input'!H464*Analysis!H$7</f>
        <v>0</v>
      </c>
      <c r="I40" s="322">
        <f ca="1">-'PTRM input'!I464*Analysis!I$7</f>
        <v>0</v>
      </c>
      <c r="J40" s="322">
        <f ca="1">-'PTRM input'!J464*Analysis!J$7</f>
        <v>0</v>
      </c>
      <c r="K40" s="322">
        <f ca="1">-'PTRM input'!K464*Analysis!K$7</f>
        <v>0</v>
      </c>
      <c r="L40" s="322">
        <f ca="1">-'PTRM input'!L464*Analysis!L$7</f>
        <v>0</v>
      </c>
      <c r="M40" s="322">
        <f ca="1">-'PTRM input'!M464*Analysis!M$7</f>
        <v>0</v>
      </c>
      <c r="N40" s="322">
        <f ca="1">-'PTRM input'!N464*Analysis!N$7</f>
        <v>0</v>
      </c>
      <c r="O40" s="322">
        <f ca="1">-'PTRM input'!O464*Analysis!O$7</f>
        <v>0</v>
      </c>
      <c r="P40" s="322">
        <f ca="1">-'PTRM input'!P464*Analysis!P$7</f>
        <v>0</v>
      </c>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25"/>
    </row>
    <row r="41" spans="1:62" s="1" customFormat="1">
      <c r="A41" s="25"/>
      <c r="B41" s="124"/>
      <c r="C41" s="25"/>
      <c r="D41" s="48"/>
      <c r="E41" s="25"/>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25"/>
    </row>
    <row r="42" spans="1:62" s="1" customFormat="1">
      <c r="A42" s="25"/>
      <c r="B42" s="29" t="s">
        <v>279</v>
      </c>
      <c r="C42" s="25"/>
      <c r="D42" s="48"/>
      <c r="E42" s="25"/>
      <c r="F42" s="641"/>
      <c r="G42" s="327">
        <f t="shared" ref="G42:AL42" ca="1" si="28">G37+G40</f>
        <v>68.004225025734286</v>
      </c>
      <c r="H42" s="327">
        <f t="shared" ca="1" si="28"/>
        <v>77.279928068050424</v>
      </c>
      <c r="I42" s="327">
        <f t="shared" ca="1" si="28"/>
        <v>76.244865275629849</v>
      </c>
      <c r="J42" s="327">
        <f t="shared" ca="1" si="28"/>
        <v>81.381494052915414</v>
      </c>
      <c r="K42" s="327">
        <f t="shared" ca="1" si="28"/>
        <v>82.455247000636476</v>
      </c>
      <c r="L42" s="327">
        <f t="shared" ca="1" si="28"/>
        <v>54.876478230354252</v>
      </c>
      <c r="M42" s="327">
        <f t="shared" ca="1" si="28"/>
        <v>55.20820871044959</v>
      </c>
      <c r="N42" s="327">
        <f t="shared" ca="1" si="28"/>
        <v>55.16136413877588</v>
      </c>
      <c r="O42" s="327">
        <f t="shared" ca="1" si="28"/>
        <v>55.051610011166737</v>
      </c>
      <c r="P42" s="327">
        <f t="shared" ca="1" si="28"/>
        <v>54.740460992951917</v>
      </c>
      <c r="Q42" s="327">
        <f t="shared" ca="1" si="28"/>
        <v>54.506890112973615</v>
      </c>
      <c r="R42" s="327">
        <f t="shared" ca="1" si="28"/>
        <v>54.099736063149479</v>
      </c>
      <c r="S42" s="327">
        <f t="shared" ca="1" si="28"/>
        <v>54.006459238511631</v>
      </c>
      <c r="T42" s="327">
        <f t="shared" ca="1" si="28"/>
        <v>53.878877236503371</v>
      </c>
      <c r="U42" s="327">
        <f t="shared" ca="1" si="28"/>
        <v>53.575032401871667</v>
      </c>
      <c r="V42" s="327">
        <f t="shared" ca="1" si="28"/>
        <v>53.251947788699745</v>
      </c>
      <c r="W42" s="327">
        <f t="shared" ca="1" si="28"/>
        <v>53.505976805775283</v>
      </c>
      <c r="X42" s="327">
        <f t="shared" ca="1" si="28"/>
        <v>53.714981624144052</v>
      </c>
      <c r="Y42" s="327">
        <f t="shared" ca="1" si="28"/>
        <v>53.922614840760723</v>
      </c>
      <c r="Z42" s="327">
        <f t="shared" ca="1" si="28"/>
        <v>54.107389498884288</v>
      </c>
      <c r="AA42" s="327">
        <f t="shared" ca="1" si="28"/>
        <v>53.776538701059408</v>
      </c>
      <c r="AB42" s="327">
        <f t="shared" ca="1" si="28"/>
        <v>52.36125145586248</v>
      </c>
      <c r="AC42" s="327">
        <f t="shared" ca="1" si="28"/>
        <v>52.5725076529679</v>
      </c>
      <c r="AD42" s="327">
        <f t="shared" ca="1" si="28"/>
        <v>52.745408291130559</v>
      </c>
      <c r="AE42" s="327">
        <f t="shared" ca="1" si="28"/>
        <v>52.917110237517285</v>
      </c>
      <c r="AF42" s="327">
        <f t="shared" ca="1" si="28"/>
        <v>53.064302216323689</v>
      </c>
      <c r="AG42" s="327">
        <f t="shared" ca="1" si="28"/>
        <v>53.196357428542463</v>
      </c>
      <c r="AH42" s="327">
        <f t="shared" ca="1" si="28"/>
        <v>53.330922948142103</v>
      </c>
      <c r="AI42" s="327">
        <f t="shared" ca="1" si="28"/>
        <v>53.422516022325254</v>
      </c>
      <c r="AJ42" s="327">
        <f t="shared" ca="1" si="28"/>
        <v>53.485408625101591</v>
      </c>
      <c r="AK42" s="327">
        <f t="shared" ca="1" si="28"/>
        <v>53.51825103787808</v>
      </c>
      <c r="AL42" s="327">
        <f t="shared" ca="1" si="28"/>
        <v>53.519633325809934</v>
      </c>
      <c r="AM42" s="327">
        <f t="shared" ref="AM42:BI42" ca="1" si="29">AM37+AM40</f>
        <v>53.488084324463316</v>
      </c>
      <c r="AN42" s="327">
        <f t="shared" ca="1" si="29"/>
        <v>53.422070500170868</v>
      </c>
      <c r="AO42" s="327">
        <f t="shared" ca="1" si="29"/>
        <v>53.319994689776273</v>
      </c>
      <c r="AP42" s="327">
        <f t="shared" ca="1" si="29"/>
        <v>53.180194724692385</v>
      </c>
      <c r="AQ42" s="327">
        <f t="shared" ca="1" si="29"/>
        <v>53.000941943495121</v>
      </c>
      <c r="AR42" s="327">
        <f t="shared" ca="1" si="29"/>
        <v>52.780439596638992</v>
      </c>
      <c r="AS42" s="327">
        <f t="shared" ca="1" si="29"/>
        <v>52.516821146299726</v>
      </c>
      <c r="AT42" s="327">
        <f t="shared" ca="1" si="29"/>
        <v>52.208148463822262</v>
      </c>
      <c r="AU42" s="327">
        <f t="shared" ca="1" si="29"/>
        <v>51.852409926770171</v>
      </c>
      <c r="AV42" s="327">
        <f t="shared" ca="1" si="29"/>
        <v>51.447518417132898</v>
      </c>
      <c r="AW42" s="327">
        <f t="shared" ca="1" si="29"/>
        <v>50.991309221844112</v>
      </c>
      <c r="AX42" s="327">
        <f t="shared" ca="1" si="29"/>
        <v>50.481537836394722</v>
      </c>
      <c r="AY42" s="327">
        <f t="shared" ca="1" si="29"/>
        <v>40.8890661396008</v>
      </c>
      <c r="AZ42" s="327">
        <f t="shared" ca="1" si="29"/>
        <v>7.2574687585175877</v>
      </c>
      <c r="BA42" s="327">
        <f t="shared" ca="1" si="29"/>
        <v>5.8432311492539153</v>
      </c>
      <c r="BB42" s="327">
        <f t="shared" ca="1" si="29"/>
        <v>4.8657427652068401</v>
      </c>
      <c r="BC42" s="327">
        <f t="shared" ca="1" si="29"/>
        <v>4.1980884648660473</v>
      </c>
      <c r="BD42" s="327">
        <f t="shared" ca="1" si="29"/>
        <v>3.5413933991375637</v>
      </c>
      <c r="BE42" s="327">
        <f t="shared" ca="1" si="29"/>
        <v>3.1930339503935814</v>
      </c>
      <c r="BF42" s="327">
        <f t="shared" ca="1" si="29"/>
        <v>3.2735576123557819</v>
      </c>
      <c r="BG42" s="327">
        <f t="shared" ca="1" si="29"/>
        <v>3.3538250443475865</v>
      </c>
      <c r="BH42" s="327">
        <f t="shared" ca="1" si="29"/>
        <v>3.4360606288515796</v>
      </c>
      <c r="BI42" s="327">
        <f t="shared" ca="1" si="29"/>
        <v>3.5203126248467194</v>
      </c>
      <c r="BJ42" s="25"/>
    </row>
    <row r="43" spans="1:62" s="1" customFormat="1">
      <c r="A43" s="25"/>
      <c r="B43" s="29"/>
      <c r="C43" s="25"/>
      <c r="D43" s="25"/>
      <c r="E43" s="25"/>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25"/>
    </row>
    <row r="44" spans="1:62" s="1" customFormat="1">
      <c r="A44" s="25"/>
      <c r="B44" s="29" t="s">
        <v>280</v>
      </c>
      <c r="C44" s="25"/>
      <c r="D44" s="25"/>
      <c r="E44" s="25"/>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25"/>
    </row>
    <row r="45" spans="1:62" s="1" customFormat="1">
      <c r="A45" s="25"/>
      <c r="B45" s="124" t="s">
        <v>281</v>
      </c>
      <c r="C45" s="25"/>
      <c r="D45" s="25"/>
      <c r="E45" s="25"/>
      <c r="F45" s="633"/>
      <c r="G45" s="634">
        <f t="shared" ref="G45:AL45" ca="1" si="30">G30</f>
        <v>28.608273386876821</v>
      </c>
      <c r="H45" s="634">
        <f t="shared" ca="1" si="30"/>
        <v>29.375549649680433</v>
      </c>
      <c r="I45" s="634">
        <f t="shared" ca="1" si="30"/>
        <v>30.175760555623313</v>
      </c>
      <c r="J45" s="634">
        <f t="shared" ca="1" si="30"/>
        <v>30.966631338662619</v>
      </c>
      <c r="K45" s="634">
        <f t="shared" ca="1" si="30"/>
        <v>31.776180741486044</v>
      </c>
      <c r="L45" s="634">
        <f t="shared" ca="1" si="30"/>
        <v>0</v>
      </c>
      <c r="M45" s="634">
        <f t="shared" ca="1" si="30"/>
        <v>0</v>
      </c>
      <c r="N45" s="634">
        <f t="shared" ca="1" si="30"/>
        <v>0</v>
      </c>
      <c r="O45" s="634">
        <f t="shared" ca="1" si="30"/>
        <v>0</v>
      </c>
      <c r="P45" s="634">
        <f t="shared" ca="1" si="30"/>
        <v>0</v>
      </c>
      <c r="Q45" s="634">
        <f t="shared" si="30"/>
        <v>0</v>
      </c>
      <c r="R45" s="634">
        <f t="shared" si="30"/>
        <v>0</v>
      </c>
      <c r="S45" s="634">
        <f t="shared" si="30"/>
        <v>0</v>
      </c>
      <c r="T45" s="634">
        <f t="shared" si="30"/>
        <v>0</v>
      </c>
      <c r="U45" s="634">
        <f t="shared" si="30"/>
        <v>0</v>
      </c>
      <c r="V45" s="634">
        <f t="shared" si="30"/>
        <v>0</v>
      </c>
      <c r="W45" s="634">
        <f t="shared" si="30"/>
        <v>0</v>
      </c>
      <c r="X45" s="634">
        <f t="shared" si="30"/>
        <v>0</v>
      </c>
      <c r="Y45" s="634">
        <f t="shared" si="30"/>
        <v>0</v>
      </c>
      <c r="Z45" s="634">
        <f t="shared" si="30"/>
        <v>0</v>
      </c>
      <c r="AA45" s="634">
        <f t="shared" si="30"/>
        <v>0</v>
      </c>
      <c r="AB45" s="634">
        <f t="shared" si="30"/>
        <v>0</v>
      </c>
      <c r="AC45" s="634">
        <f t="shared" si="30"/>
        <v>0</v>
      </c>
      <c r="AD45" s="634">
        <f t="shared" si="30"/>
        <v>0</v>
      </c>
      <c r="AE45" s="634">
        <f t="shared" si="30"/>
        <v>0</v>
      </c>
      <c r="AF45" s="634">
        <f t="shared" si="30"/>
        <v>0</v>
      </c>
      <c r="AG45" s="634">
        <f t="shared" si="30"/>
        <v>0</v>
      </c>
      <c r="AH45" s="634">
        <f t="shared" si="30"/>
        <v>0</v>
      </c>
      <c r="AI45" s="634">
        <f t="shared" si="30"/>
        <v>0</v>
      </c>
      <c r="AJ45" s="634">
        <f t="shared" si="30"/>
        <v>0</v>
      </c>
      <c r="AK45" s="634">
        <f t="shared" si="30"/>
        <v>0</v>
      </c>
      <c r="AL45" s="634">
        <f t="shared" si="30"/>
        <v>0</v>
      </c>
      <c r="AM45" s="634">
        <f t="shared" ref="AM45:BI45" si="31">AM30</f>
        <v>0</v>
      </c>
      <c r="AN45" s="634">
        <f t="shared" si="31"/>
        <v>0</v>
      </c>
      <c r="AO45" s="634">
        <f t="shared" si="31"/>
        <v>0</v>
      </c>
      <c r="AP45" s="634">
        <f t="shared" si="31"/>
        <v>0</v>
      </c>
      <c r="AQ45" s="634">
        <f t="shared" si="31"/>
        <v>0</v>
      </c>
      <c r="AR45" s="634">
        <f t="shared" si="31"/>
        <v>0</v>
      </c>
      <c r="AS45" s="634">
        <f t="shared" si="31"/>
        <v>0</v>
      </c>
      <c r="AT45" s="634">
        <f t="shared" si="31"/>
        <v>0</v>
      </c>
      <c r="AU45" s="634">
        <f t="shared" si="31"/>
        <v>0</v>
      </c>
      <c r="AV45" s="634">
        <f t="shared" si="31"/>
        <v>0</v>
      </c>
      <c r="AW45" s="634">
        <f t="shared" si="31"/>
        <v>0</v>
      </c>
      <c r="AX45" s="634">
        <f t="shared" si="31"/>
        <v>0</v>
      </c>
      <c r="AY45" s="634">
        <f t="shared" si="31"/>
        <v>0</v>
      </c>
      <c r="AZ45" s="634">
        <f t="shared" si="31"/>
        <v>0</v>
      </c>
      <c r="BA45" s="634">
        <f t="shared" si="31"/>
        <v>0</v>
      </c>
      <c r="BB45" s="634">
        <f t="shared" si="31"/>
        <v>0</v>
      </c>
      <c r="BC45" s="634">
        <f t="shared" si="31"/>
        <v>0</v>
      </c>
      <c r="BD45" s="634">
        <f t="shared" si="31"/>
        <v>0</v>
      </c>
      <c r="BE45" s="634">
        <f t="shared" si="31"/>
        <v>0</v>
      </c>
      <c r="BF45" s="634">
        <f t="shared" si="31"/>
        <v>0</v>
      </c>
      <c r="BG45" s="634">
        <f t="shared" si="31"/>
        <v>0</v>
      </c>
      <c r="BH45" s="634">
        <f t="shared" si="31"/>
        <v>0</v>
      </c>
      <c r="BI45" s="634">
        <f t="shared" si="31"/>
        <v>0</v>
      </c>
      <c r="BJ45" s="25"/>
    </row>
    <row r="46" spans="1:62" s="1" customFormat="1">
      <c r="A46" s="25"/>
      <c r="B46" s="124" t="s">
        <v>282</v>
      </c>
      <c r="C46" s="25"/>
      <c r="D46" s="25"/>
      <c r="E46" s="25"/>
      <c r="F46" s="312"/>
      <c r="G46" s="313">
        <f ca="1">Assets!G779</f>
        <v>23.548662885558262</v>
      </c>
      <c r="H46" s="313">
        <f ca="1">Assets!H779</f>
        <v>19.647122494612873</v>
      </c>
      <c r="I46" s="313">
        <f ca="1">Assets!I779</f>
        <v>10.995631077706378</v>
      </c>
      <c r="J46" s="313">
        <f ca="1">Assets!J779</f>
        <v>11.586560213120185</v>
      </c>
      <c r="K46" s="313">
        <f ca="1">Assets!K779</f>
        <v>12.484352954177316</v>
      </c>
      <c r="L46" s="313">
        <f ca="1">Assets!L779</f>
        <v>10.80288709969008</v>
      </c>
      <c r="M46" s="313">
        <f ca="1">Assets!M779</f>
        <v>8.488669436277851</v>
      </c>
      <c r="N46" s="313">
        <f ca="1">Assets!N779</f>
        <v>6.8330326794774425</v>
      </c>
      <c r="O46" s="313">
        <f ca="1">Assets!O779</f>
        <v>5.6362465816490284</v>
      </c>
      <c r="P46" s="313">
        <f ca="1">Assets!P779</f>
        <v>4.8711092370721039</v>
      </c>
      <c r="Q46" s="313">
        <f ca="1">Assets!Q779</f>
        <v>4.2196415302976593</v>
      </c>
      <c r="R46" s="313">
        <f ca="1">Assets!R779</f>
        <v>4.0762104440753548</v>
      </c>
      <c r="S46" s="313">
        <f ca="1">Assets!S779</f>
        <v>3.4265207296481011</v>
      </c>
      <c r="T46" s="313">
        <f ca="1">Assets!T779</f>
        <v>3.0082702928700842</v>
      </c>
      <c r="U46" s="313">
        <f ca="1">Assets!U779</f>
        <v>2.7081727294541209</v>
      </c>
      <c r="V46" s="313">
        <f ca="1">Assets!V779</f>
        <v>2.2799349888302389</v>
      </c>
      <c r="W46" s="313">
        <f ca="1">Assets!W779</f>
        <v>1.8947378932830132</v>
      </c>
      <c r="X46" s="313">
        <f ca="1">Assets!X779</f>
        <v>1.7020260131840368</v>
      </c>
      <c r="Y46" s="313">
        <f ca="1">Assets!Y779</f>
        <v>1.5222767816895759</v>
      </c>
      <c r="Z46" s="313">
        <f ca="1">Assets!Z779</f>
        <v>1.3896107725288256</v>
      </c>
      <c r="AA46" s="313">
        <f ca="1">Assets!AA779</f>
        <v>1.1419530933161208</v>
      </c>
      <c r="AB46" s="313">
        <f ca="1">Assets!AB779</f>
        <v>1.0321337465884237</v>
      </c>
      <c r="AC46" s="313">
        <f ca="1">Assets!AC779</f>
        <v>0.94287168018048684</v>
      </c>
      <c r="AD46" s="313">
        <f ca="1">Assets!AD779</f>
        <v>0.93043064016678356</v>
      </c>
      <c r="AE46" s="313">
        <f ca="1">Assets!AE779</f>
        <v>0.8383570404311933</v>
      </c>
      <c r="AF46" s="313">
        <f ca="1">Assets!AF779</f>
        <v>0.75528017064370401</v>
      </c>
      <c r="AG46" s="313">
        <f ca="1">Assets!AG779</f>
        <v>0.65093916031052002</v>
      </c>
      <c r="AH46" s="313">
        <f ca="1">Assets!AH779</f>
        <v>0.49127678288536181</v>
      </c>
      <c r="AI46" s="313">
        <f ca="1">Assets!AI779</f>
        <v>0.44214910459682555</v>
      </c>
      <c r="AJ46" s="313">
        <f ca="1">Assets!AJ779</f>
        <v>0.39793419413714293</v>
      </c>
      <c r="AK46" s="313">
        <f ca="1">Assets!AK779</f>
        <v>0.35814077472342876</v>
      </c>
      <c r="AL46" s="313">
        <f ca="1">Assets!AL779</f>
        <v>0.32232669725108598</v>
      </c>
      <c r="AM46" s="313">
        <f ca="1">Assets!AM779</f>
        <v>0.29009402752597724</v>
      </c>
      <c r="AN46" s="313">
        <f ca="1">Assets!AN779</f>
        <v>0.26108462477337929</v>
      </c>
      <c r="AO46" s="313">
        <f ca="1">Assets!AO779</f>
        <v>0.23497616229604118</v>
      </c>
      <c r="AP46" s="313">
        <f ca="1">Assets!AP779</f>
        <v>0.21147854606643712</v>
      </c>
      <c r="AQ46" s="313">
        <f ca="1">Assets!AQ779</f>
        <v>0.19033069145979326</v>
      </c>
      <c r="AR46" s="313">
        <f ca="1">Assets!AR779</f>
        <v>0.1712976223138139</v>
      </c>
      <c r="AS46" s="313">
        <f ca="1">Assets!AS779</f>
        <v>0.15416786008243266</v>
      </c>
      <c r="AT46" s="313">
        <f ca="1">Assets!AT779</f>
        <v>0.13875107407418943</v>
      </c>
      <c r="AU46" s="313">
        <f ca="1">Assets!AU779</f>
        <v>0.1248759666667705</v>
      </c>
      <c r="AV46" s="313">
        <f ca="1">Assets!AV779</f>
        <v>0.11238837000009347</v>
      </c>
      <c r="AW46" s="313">
        <f ca="1">Assets!AW779</f>
        <v>0.10114953300008427</v>
      </c>
      <c r="AX46" s="313">
        <f ca="1">Assets!AX779</f>
        <v>9.1034579700075849E-2</v>
      </c>
      <c r="AY46" s="313">
        <f ca="1">Assets!AY779</f>
        <v>8.1931121730068501E-2</v>
      </c>
      <c r="AZ46" s="313">
        <f ca="1">Assets!AZ779</f>
        <v>0.24216262625336243</v>
      </c>
      <c r="BA46" s="313">
        <f ca="1">Assets!BA779</f>
        <v>0.17552969336898311</v>
      </c>
      <c r="BB46" s="313">
        <f ca="1">Assets!BB779</f>
        <v>0.12234322754509663</v>
      </c>
      <c r="BC46" s="313">
        <f ca="1">Assets!BC779</f>
        <v>0.10088511702546391</v>
      </c>
      <c r="BD46" s="313">
        <f ca="1">Assets!BD779</f>
        <v>8.1758582034006946E-2</v>
      </c>
      <c r="BE46" s="313">
        <f ca="1">Assets!BE779</f>
        <v>1.4700849343703304E-2</v>
      </c>
      <c r="BF46" s="313">
        <f ca="1">Assets!BF779</f>
        <v>0</v>
      </c>
      <c r="BG46" s="313">
        <f ca="1">Assets!BG779</f>
        <v>0</v>
      </c>
      <c r="BH46" s="313">
        <f ca="1">Assets!BH779</f>
        <v>0</v>
      </c>
      <c r="BI46" s="313">
        <f ca="1">Assets!BI779</f>
        <v>0</v>
      </c>
      <c r="BJ46" s="25"/>
    </row>
    <row r="47" spans="1:62" s="1" customFormat="1">
      <c r="A47" s="25"/>
      <c r="B47" s="124" t="s">
        <v>283</v>
      </c>
      <c r="C47" s="25"/>
      <c r="D47" s="25"/>
      <c r="E47" s="25"/>
      <c r="F47" s="312"/>
      <c r="G47" s="313">
        <f t="shared" ref="G47:AL47" si="32">G26</f>
        <v>17.347925870240793</v>
      </c>
      <c r="H47" s="313">
        <f t="shared" ca="1" si="32"/>
        <v>18.666733796729677</v>
      </c>
      <c r="I47" s="313">
        <f t="shared" ca="1" si="32"/>
        <v>19.883222052048513</v>
      </c>
      <c r="J47" s="313">
        <f t="shared" ca="1" si="32"/>
        <v>21.474092952495663</v>
      </c>
      <c r="K47" s="313">
        <f t="shared" ca="1" si="32"/>
        <v>23.101255436722468</v>
      </c>
      <c r="L47" s="313">
        <f t="shared" ca="1" si="32"/>
        <v>23.381825723022068</v>
      </c>
      <c r="M47" s="313">
        <f t="shared" ca="1" si="32"/>
        <v>23.194263039498288</v>
      </c>
      <c r="N47" s="313">
        <f t="shared" ca="1" si="32"/>
        <v>22.999575200398574</v>
      </c>
      <c r="O47" s="313">
        <f t="shared" ca="1" si="32"/>
        <v>22.801014096603041</v>
      </c>
      <c r="P47" s="313">
        <f t="shared" ca="1" si="32"/>
        <v>22.598173895221628</v>
      </c>
      <c r="Q47" s="313">
        <f t="shared" ca="1" si="32"/>
        <v>22.394937065313453</v>
      </c>
      <c r="R47" s="313">
        <f t="shared" ca="1" si="32"/>
        <v>22.188419212357903</v>
      </c>
      <c r="S47" s="313">
        <f t="shared" ca="1" si="32"/>
        <v>21.981383423877961</v>
      </c>
      <c r="T47" s="313">
        <f t="shared" ca="1" si="32"/>
        <v>21.766562926011282</v>
      </c>
      <c r="U47" s="313">
        <f t="shared" ca="1" si="32"/>
        <v>21.543450117615144</v>
      </c>
      <c r="V47" s="313">
        <f t="shared" ca="1" si="32"/>
        <v>21.316310193410988</v>
      </c>
      <c r="W47" s="313">
        <f t="shared" ca="1" si="32"/>
        <v>21.086037235369584</v>
      </c>
      <c r="X47" s="313">
        <f t="shared" ca="1" si="32"/>
        <v>20.834760717654355</v>
      </c>
      <c r="Y47" s="313">
        <f t="shared" ca="1" si="32"/>
        <v>20.561608887220817</v>
      </c>
      <c r="Z47" s="313">
        <f t="shared" ca="1" si="32"/>
        <v>20.265136409737416</v>
      </c>
      <c r="AA47" s="313">
        <f t="shared" ca="1" si="32"/>
        <v>19.944301099001589</v>
      </c>
      <c r="AB47" s="313">
        <f t="shared" ca="1" si="32"/>
        <v>19.613638649058437</v>
      </c>
      <c r="AC47" s="313">
        <f t="shared" ca="1" si="32"/>
        <v>19.304721931198554</v>
      </c>
      <c r="AD47" s="313">
        <f t="shared" ca="1" si="32"/>
        <v>18.969633220987969</v>
      </c>
      <c r="AE47" s="313">
        <f t="shared" ca="1" si="32"/>
        <v>18.607479948684411</v>
      </c>
      <c r="AF47" s="313">
        <f t="shared" ca="1" si="32"/>
        <v>18.216887827120448</v>
      </c>
      <c r="AG47" s="313">
        <f t="shared" ca="1" si="32"/>
        <v>17.796701168784107</v>
      </c>
      <c r="AH47" s="313">
        <f t="shared" ca="1" si="32"/>
        <v>17.345540711432424</v>
      </c>
      <c r="AI47" s="313">
        <f t="shared" ca="1" si="32"/>
        <v>16.861555536298404</v>
      </c>
      <c r="AJ47" s="313">
        <f t="shared" ca="1" si="32"/>
        <v>16.343407173272229</v>
      </c>
      <c r="AK47" s="313">
        <f t="shared" ca="1" si="32"/>
        <v>15.789711248953486</v>
      </c>
      <c r="AL47" s="313">
        <f t="shared" ca="1" si="32"/>
        <v>15.199036040284378</v>
      </c>
      <c r="AM47" s="313">
        <f t="shared" ref="AM47:BI47" ca="1" si="33">AM26</f>
        <v>14.569900984851502</v>
      </c>
      <c r="AN47" s="313">
        <f t="shared" ca="1" si="33"/>
        <v>13.900775146600967</v>
      </c>
      <c r="AO47" s="313">
        <f t="shared" ca="1" si="33"/>
        <v>13.190075635675944</v>
      </c>
      <c r="AP47" s="313">
        <f t="shared" ca="1" si="33"/>
        <v>12.436165981049204</v>
      </c>
      <c r="AQ47" s="313">
        <f t="shared" ca="1" si="33"/>
        <v>11.637354454585846</v>
      </c>
      <c r="AR47" s="313">
        <f t="shared" ca="1" si="33"/>
        <v>10.791892345132734</v>
      </c>
      <c r="AS47" s="313">
        <f t="shared" ca="1" si="33"/>
        <v>9.8979721811915429</v>
      </c>
      <c r="AT47" s="313">
        <f t="shared" ca="1" si="33"/>
        <v>8.9537259006917083</v>
      </c>
      <c r="AU47" s="313">
        <f t="shared" ca="1" si="33"/>
        <v>7.9572229663375422</v>
      </c>
      <c r="AV47" s="313">
        <f t="shared" ca="1" si="33"/>
        <v>6.9064684249609734</v>
      </c>
      <c r="AW47" s="313">
        <f t="shared" ca="1" si="33"/>
        <v>5.7994009092669492</v>
      </c>
      <c r="AX47" s="313">
        <f t="shared" ca="1" si="33"/>
        <v>4.6338905803132908</v>
      </c>
      <c r="AY47" s="313">
        <f t="shared" ca="1" si="33"/>
        <v>3.4077370090200003</v>
      </c>
      <c r="AZ47" s="313">
        <f t="shared" ca="1" si="33"/>
        <v>2.3919659967121913</v>
      </c>
      <c r="BA47" s="313">
        <f t="shared" ca="1" si="33"/>
        <v>2.327376120274991</v>
      </c>
      <c r="BB47" s="313">
        <f t="shared" ca="1" si="33"/>
        <v>2.301684461548505</v>
      </c>
      <c r="BC47" s="313">
        <f t="shared" ca="1" si="33"/>
        <v>2.3041480956144507</v>
      </c>
      <c r="BD47" s="313">
        <f t="shared" ca="1" si="33"/>
        <v>2.3270829989686432</v>
      </c>
      <c r="BE47" s="313">
        <f t="shared" ca="1" si="33"/>
        <v>2.3714839446307949</v>
      </c>
      <c r="BF47" s="313">
        <f t="shared" ca="1" si="33"/>
        <v>2.4296325855854661</v>
      </c>
      <c r="BG47" s="313">
        <f t="shared" ca="1" si="33"/>
        <v>2.4892070276519398</v>
      </c>
      <c r="BH47" s="313">
        <f t="shared" ca="1" si="33"/>
        <v>2.5502422313860769</v>
      </c>
      <c r="BI47" s="313">
        <f t="shared" ca="1" si="33"/>
        <v>2.6127740145744283</v>
      </c>
      <c r="BJ47" s="25"/>
    </row>
    <row r="48" spans="1:62" s="1" customFormat="1">
      <c r="A48" s="25"/>
      <c r="B48" s="307" t="s">
        <v>284</v>
      </c>
      <c r="C48" s="25"/>
      <c r="D48" s="25"/>
      <c r="E48" s="25"/>
      <c r="F48" s="312"/>
      <c r="G48" s="313">
        <f ca="1">'PTRM input'!G465*Analysis!G$7</f>
        <v>-0.54933911529637802</v>
      </c>
      <c r="H48" s="313">
        <f ca="1">'PTRM input'!H465*Analysis!H$7</f>
        <v>4.5084487271334028</v>
      </c>
      <c r="I48" s="313">
        <f ca="1">'PTRM input'!I465*Analysis!I$7</f>
        <v>-0.44522243652357685</v>
      </c>
      <c r="J48" s="313">
        <f ca="1">'PTRM input'!J465*Analysis!J$7</f>
        <v>0.58566867980210835</v>
      </c>
      <c r="K48" s="313">
        <f ca="1">'PTRM input'!K465*Analysis!K$7</f>
        <v>0</v>
      </c>
      <c r="L48" s="313">
        <f ca="1">'PTRM input'!L465*Analysis!L$7</f>
        <v>0</v>
      </c>
      <c r="M48" s="313">
        <f ca="1">'PTRM input'!M465*Analysis!M$7</f>
        <v>0</v>
      </c>
      <c r="N48" s="313">
        <f ca="1">'PTRM input'!N465*Analysis!N$7</f>
        <v>0</v>
      </c>
      <c r="O48" s="313">
        <f ca="1">'PTRM input'!O465*Analysis!O$7</f>
        <v>0</v>
      </c>
      <c r="P48" s="313">
        <f ca="1">'PTRM input'!P465*Analysis!P$7</f>
        <v>0</v>
      </c>
      <c r="Q48" s="313"/>
      <c r="R48" s="313"/>
      <c r="S48" s="313"/>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25"/>
    </row>
    <row r="49" spans="1:62" s="1" customFormat="1">
      <c r="A49" s="25"/>
      <c r="B49" s="29" t="s">
        <v>285</v>
      </c>
      <c r="C49" s="25"/>
      <c r="D49" s="25"/>
      <c r="E49" s="25"/>
      <c r="F49" s="328"/>
      <c r="G49" s="319">
        <f ca="1">SUM(G45:G48)</f>
        <v>68.955523027379499</v>
      </c>
      <c r="H49" s="319">
        <f t="shared" ref="H49:BH49" ca="1" si="34">SUM(H45:H48)</f>
        <v>72.197854668156381</v>
      </c>
      <c r="I49" s="319">
        <f t="shared" ca="1" si="34"/>
        <v>60.609391248854621</v>
      </c>
      <c r="J49" s="319">
        <f t="shared" ca="1" si="34"/>
        <v>64.612953184080581</v>
      </c>
      <c r="K49" s="319">
        <f t="shared" ca="1" si="34"/>
        <v>67.361789132385837</v>
      </c>
      <c r="L49" s="319">
        <f t="shared" ca="1" si="34"/>
        <v>34.18471282271215</v>
      </c>
      <c r="M49" s="319">
        <f t="shared" ca="1" si="34"/>
        <v>31.682932475776141</v>
      </c>
      <c r="N49" s="319">
        <f t="shared" ca="1" si="34"/>
        <v>29.832607879876015</v>
      </c>
      <c r="O49" s="319">
        <f t="shared" ca="1" si="34"/>
        <v>28.43726067825207</v>
      </c>
      <c r="P49" s="319">
        <f t="shared" ca="1" si="34"/>
        <v>27.469283132293732</v>
      </c>
      <c r="Q49" s="319">
        <f t="shared" ca="1" si="34"/>
        <v>26.614578595611114</v>
      </c>
      <c r="R49" s="319">
        <f t="shared" ca="1" si="34"/>
        <v>26.264629656433257</v>
      </c>
      <c r="S49" s="319">
        <f t="shared" ca="1" si="34"/>
        <v>25.407904153526061</v>
      </c>
      <c r="T49" s="319">
        <f t="shared" ca="1" si="34"/>
        <v>24.774833218881366</v>
      </c>
      <c r="U49" s="319">
        <f t="shared" ca="1" si="34"/>
        <v>24.251622847069264</v>
      </c>
      <c r="V49" s="319">
        <f t="shared" ca="1" si="34"/>
        <v>23.596245182241226</v>
      </c>
      <c r="W49" s="319">
        <f t="shared" ca="1" si="34"/>
        <v>22.980775128652599</v>
      </c>
      <c r="X49" s="319">
        <f t="shared" ca="1" si="34"/>
        <v>22.53678673083839</v>
      </c>
      <c r="Y49" s="319">
        <f t="shared" ca="1" si="34"/>
        <v>22.083885668910394</v>
      </c>
      <c r="Z49" s="319">
        <f t="shared" ca="1" si="34"/>
        <v>21.654747182266242</v>
      </c>
      <c r="AA49" s="319">
        <f t="shared" ca="1" si="34"/>
        <v>21.08625419231771</v>
      </c>
      <c r="AB49" s="319">
        <f t="shared" ca="1" si="34"/>
        <v>20.645772395646862</v>
      </c>
      <c r="AC49" s="319">
        <f t="shared" ca="1" si="34"/>
        <v>20.247593611379042</v>
      </c>
      <c r="AD49" s="319">
        <f t="shared" ca="1" si="34"/>
        <v>19.900063861154752</v>
      </c>
      <c r="AE49" s="319">
        <f t="shared" ca="1" si="34"/>
        <v>19.445836989115605</v>
      </c>
      <c r="AF49" s="319">
        <f t="shared" ca="1" si="34"/>
        <v>18.972167997764153</v>
      </c>
      <c r="AG49" s="319">
        <f t="shared" ca="1" si="34"/>
        <v>18.447640329094629</v>
      </c>
      <c r="AH49" s="319">
        <f t="shared" ca="1" si="34"/>
        <v>17.836817494317785</v>
      </c>
      <c r="AI49" s="319">
        <f t="shared" ca="1" si="34"/>
        <v>17.30370464089523</v>
      </c>
      <c r="AJ49" s="319">
        <f t="shared" ca="1" si="34"/>
        <v>16.741341367409373</v>
      </c>
      <c r="AK49" s="319">
        <f t="shared" ca="1" si="34"/>
        <v>16.147852023676915</v>
      </c>
      <c r="AL49" s="319">
        <f t="shared" ca="1" si="34"/>
        <v>15.521362737535464</v>
      </c>
      <c r="AM49" s="319">
        <f t="shared" ca="1" si="34"/>
        <v>14.85999501237748</v>
      </c>
      <c r="AN49" s="319">
        <f t="shared" ca="1" si="34"/>
        <v>14.161859771374347</v>
      </c>
      <c r="AO49" s="319">
        <f t="shared" ca="1" si="34"/>
        <v>13.425051797971985</v>
      </c>
      <c r="AP49" s="319">
        <f t="shared" ca="1" si="34"/>
        <v>12.647644527115641</v>
      </c>
      <c r="AQ49" s="319">
        <f t="shared" ca="1" si="34"/>
        <v>11.82768514604564</v>
      </c>
      <c r="AR49" s="319">
        <f t="shared" ca="1" si="34"/>
        <v>10.963189967446548</v>
      </c>
      <c r="AS49" s="319">
        <f t="shared" ca="1" si="34"/>
        <v>10.052140041273976</v>
      </c>
      <c r="AT49" s="319">
        <f t="shared" ca="1" si="34"/>
        <v>9.0924769747658978</v>
      </c>
      <c r="AU49" s="319">
        <f t="shared" ca="1" si="34"/>
        <v>8.0820989330043123</v>
      </c>
      <c r="AV49" s="319">
        <f t="shared" ca="1" si="34"/>
        <v>7.0188567949610672</v>
      </c>
      <c r="AW49" s="319">
        <f t="shared" ca="1" si="34"/>
        <v>5.9005504422670336</v>
      </c>
      <c r="AX49" s="319">
        <f t="shared" ca="1" si="34"/>
        <v>4.7249251600133668</v>
      </c>
      <c r="AY49" s="319">
        <f t="shared" ca="1" si="34"/>
        <v>3.489668130750069</v>
      </c>
      <c r="AZ49" s="319">
        <f t="shared" ca="1" si="34"/>
        <v>2.6341286229655538</v>
      </c>
      <c r="BA49" s="319">
        <f t="shared" ca="1" si="34"/>
        <v>2.5029058136439741</v>
      </c>
      <c r="BB49" s="319">
        <f t="shared" ca="1" si="34"/>
        <v>2.4240276890936014</v>
      </c>
      <c r="BC49" s="319">
        <f t="shared" ca="1" si="34"/>
        <v>2.4050332126399145</v>
      </c>
      <c r="BD49" s="319">
        <f t="shared" ca="1" si="34"/>
        <v>2.4088415810026502</v>
      </c>
      <c r="BE49" s="319">
        <f t="shared" ca="1" si="34"/>
        <v>2.3861847939744982</v>
      </c>
      <c r="BF49" s="319">
        <f t="shared" ca="1" si="34"/>
        <v>2.4296325855854661</v>
      </c>
      <c r="BG49" s="319">
        <f t="shared" ca="1" si="34"/>
        <v>2.4892070276519398</v>
      </c>
      <c r="BH49" s="319">
        <f t="shared" ca="1" si="34"/>
        <v>2.5502422313860769</v>
      </c>
      <c r="BI49" s="319">
        <f ca="1">SUM(BI45:BI48)</f>
        <v>2.6127740145744283</v>
      </c>
      <c r="BJ49" s="25"/>
    </row>
    <row r="50" spans="1:62" s="1" customFormat="1">
      <c r="A50" s="25"/>
      <c r="B50" s="25"/>
      <c r="C50" s="25"/>
      <c r="D50" s="25"/>
      <c r="E50" s="25"/>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25"/>
    </row>
    <row r="51" spans="1:62" s="1" customFormat="1">
      <c r="A51" s="25"/>
      <c r="B51" s="29" t="s">
        <v>286</v>
      </c>
      <c r="C51" s="25"/>
      <c r="D51" s="25"/>
      <c r="E51" s="25"/>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25"/>
    </row>
    <row r="52" spans="1:62" s="1" customFormat="1">
      <c r="A52" s="25"/>
      <c r="B52" s="124" t="s">
        <v>205</v>
      </c>
      <c r="C52" s="25"/>
      <c r="D52" s="25"/>
      <c r="E52" s="25"/>
      <c r="F52" s="642"/>
      <c r="G52" s="643">
        <f>WACC!G13</f>
        <v>0.3</v>
      </c>
      <c r="H52" s="643">
        <f>WACC!H13</f>
        <v>0.3</v>
      </c>
      <c r="I52" s="643">
        <f>WACC!I13</f>
        <v>0.3</v>
      </c>
      <c r="J52" s="643">
        <f>WACC!J13</f>
        <v>0.3</v>
      </c>
      <c r="K52" s="643">
        <f>WACC!K13</f>
        <v>0.3</v>
      </c>
      <c r="L52" s="643">
        <f>WACC!L13</f>
        <v>0.3</v>
      </c>
      <c r="M52" s="643">
        <f>WACC!M13</f>
        <v>0.3</v>
      </c>
      <c r="N52" s="643">
        <f>WACC!N13</f>
        <v>0.3</v>
      </c>
      <c r="O52" s="643">
        <f>WACC!O13</f>
        <v>0.3</v>
      </c>
      <c r="P52" s="643">
        <f>WACC!P13</f>
        <v>0.3</v>
      </c>
      <c r="Q52" s="643">
        <f>WACC!$P13</f>
        <v>0.3</v>
      </c>
      <c r="R52" s="643">
        <f>WACC!$P13</f>
        <v>0.3</v>
      </c>
      <c r="S52" s="643">
        <f>WACC!$P13</f>
        <v>0.3</v>
      </c>
      <c r="T52" s="643">
        <f>WACC!$P13</f>
        <v>0.3</v>
      </c>
      <c r="U52" s="643">
        <f>WACC!$P13</f>
        <v>0.3</v>
      </c>
      <c r="V52" s="643">
        <f>WACC!$P13</f>
        <v>0.3</v>
      </c>
      <c r="W52" s="643">
        <f>WACC!$P13</f>
        <v>0.3</v>
      </c>
      <c r="X52" s="643">
        <f>WACC!$P13</f>
        <v>0.3</v>
      </c>
      <c r="Y52" s="643">
        <f>WACC!$P13</f>
        <v>0.3</v>
      </c>
      <c r="Z52" s="643">
        <f>WACC!$P13</f>
        <v>0.3</v>
      </c>
      <c r="AA52" s="643">
        <f>WACC!$P13</f>
        <v>0.3</v>
      </c>
      <c r="AB52" s="643">
        <f>WACC!$P13</f>
        <v>0.3</v>
      </c>
      <c r="AC52" s="643">
        <f>WACC!$P13</f>
        <v>0.3</v>
      </c>
      <c r="AD52" s="643">
        <f>WACC!$P13</f>
        <v>0.3</v>
      </c>
      <c r="AE52" s="643">
        <f>WACC!$P13</f>
        <v>0.3</v>
      </c>
      <c r="AF52" s="643">
        <f>WACC!$P13</f>
        <v>0.3</v>
      </c>
      <c r="AG52" s="643">
        <f>WACC!$P13</f>
        <v>0.3</v>
      </c>
      <c r="AH52" s="643">
        <f>WACC!$P13</f>
        <v>0.3</v>
      </c>
      <c r="AI52" s="643">
        <f>WACC!$P13</f>
        <v>0.3</v>
      </c>
      <c r="AJ52" s="643">
        <f>WACC!$P13</f>
        <v>0.3</v>
      </c>
      <c r="AK52" s="643">
        <f>WACC!$P13</f>
        <v>0.3</v>
      </c>
      <c r="AL52" s="643">
        <f>WACC!$P13</f>
        <v>0.3</v>
      </c>
      <c r="AM52" s="643">
        <f>WACC!$P13</f>
        <v>0.3</v>
      </c>
      <c r="AN52" s="643">
        <f>WACC!$P13</f>
        <v>0.3</v>
      </c>
      <c r="AO52" s="643">
        <f>WACC!$P13</f>
        <v>0.3</v>
      </c>
      <c r="AP52" s="643">
        <f>WACC!$P13</f>
        <v>0.3</v>
      </c>
      <c r="AQ52" s="643">
        <f>WACC!$P13</f>
        <v>0.3</v>
      </c>
      <c r="AR52" s="643">
        <f>WACC!$P13</f>
        <v>0.3</v>
      </c>
      <c r="AS52" s="643">
        <f>WACC!$P13</f>
        <v>0.3</v>
      </c>
      <c r="AT52" s="643">
        <f>WACC!$P13</f>
        <v>0.3</v>
      </c>
      <c r="AU52" s="643">
        <f>WACC!$P13</f>
        <v>0.3</v>
      </c>
      <c r="AV52" s="643">
        <f>WACC!$P13</f>
        <v>0.3</v>
      </c>
      <c r="AW52" s="643">
        <f>WACC!$P13</f>
        <v>0.3</v>
      </c>
      <c r="AX52" s="643">
        <f>WACC!$P13</f>
        <v>0.3</v>
      </c>
      <c r="AY52" s="643">
        <f>WACC!$P13</f>
        <v>0.3</v>
      </c>
      <c r="AZ52" s="643">
        <f>WACC!$P13</f>
        <v>0.3</v>
      </c>
      <c r="BA52" s="643">
        <f>WACC!$P13</f>
        <v>0.3</v>
      </c>
      <c r="BB52" s="643">
        <f>WACC!$P13</f>
        <v>0.3</v>
      </c>
      <c r="BC52" s="643">
        <f>WACC!$P13</f>
        <v>0.3</v>
      </c>
      <c r="BD52" s="643">
        <f>WACC!$P13</f>
        <v>0.3</v>
      </c>
      <c r="BE52" s="643">
        <f>WACC!$P13</f>
        <v>0.3</v>
      </c>
      <c r="BF52" s="643">
        <f>WACC!$P13</f>
        <v>0.3</v>
      </c>
      <c r="BG52" s="643">
        <f>WACC!$P13</f>
        <v>0.3</v>
      </c>
      <c r="BH52" s="643">
        <f>WACC!$P13</f>
        <v>0.3</v>
      </c>
      <c r="BI52" s="643">
        <f>WACC!$P13</f>
        <v>0.3</v>
      </c>
      <c r="BJ52" s="25"/>
    </row>
    <row r="53" spans="1:62" s="1" customFormat="1">
      <c r="A53" s="25"/>
      <c r="B53" s="124" t="s">
        <v>287</v>
      </c>
      <c r="C53" s="25"/>
      <c r="D53" s="28"/>
      <c r="E53" s="46"/>
      <c r="F53" s="644"/>
      <c r="G53" s="319">
        <f t="shared" ref="G53" ca="1" si="35">G54+F55</f>
        <v>-53.648094881969755</v>
      </c>
      <c r="H53" s="319">
        <f t="shared" ref="H53" ca="1" si="36">H54+G55</f>
        <v>-48.566021482075712</v>
      </c>
      <c r="I53" s="319">
        <f t="shared" ref="I53" ca="1" si="37">I54+H55</f>
        <v>-32.930547455300484</v>
      </c>
      <c r="J53" s="319">
        <f t="shared" ref="J53" ca="1" si="38">J54+I55</f>
        <v>-16.162006586465651</v>
      </c>
      <c r="K53" s="319">
        <f t="shared" ref="K53:AL53" ca="1" si="39">K54+J55</f>
        <v>-1.0685487182150126</v>
      </c>
      <c r="L53" s="319">
        <f t="shared" ca="1" si="39"/>
        <v>19.623216689427089</v>
      </c>
      <c r="M53" s="319">
        <f t="shared" ca="1" si="39"/>
        <v>23.525276234673449</v>
      </c>
      <c r="N53" s="319">
        <f t="shared" ca="1" si="39"/>
        <v>25.328756258899865</v>
      </c>
      <c r="O53" s="319">
        <f t="shared" ca="1" si="39"/>
        <v>26.614349332914667</v>
      </c>
      <c r="P53" s="319">
        <f t="shared" ca="1" si="39"/>
        <v>27.271177860658184</v>
      </c>
      <c r="Q53" s="319">
        <f t="shared" ca="1" si="39"/>
        <v>27.892311517362501</v>
      </c>
      <c r="R53" s="319">
        <f t="shared" ca="1" si="39"/>
        <v>27.835106406716221</v>
      </c>
      <c r="S53" s="319">
        <f t="shared" ca="1" si="39"/>
        <v>28.59855508498557</v>
      </c>
      <c r="T53" s="319">
        <f t="shared" ca="1" si="39"/>
        <v>29.104044017622005</v>
      </c>
      <c r="U53" s="319">
        <f t="shared" ca="1" si="39"/>
        <v>29.323409554802403</v>
      </c>
      <c r="V53" s="319">
        <f t="shared" ca="1" si="39"/>
        <v>29.655702606458519</v>
      </c>
      <c r="W53" s="319">
        <f t="shared" ca="1" si="39"/>
        <v>30.525201677122684</v>
      </c>
      <c r="X53" s="319">
        <f t="shared" ca="1" si="39"/>
        <v>31.178194893305662</v>
      </c>
      <c r="Y53" s="319">
        <f t="shared" ca="1" si="39"/>
        <v>31.838729171850328</v>
      </c>
      <c r="Z53" s="319">
        <f t="shared" ca="1" si="39"/>
        <v>32.452642316618046</v>
      </c>
      <c r="AA53" s="319">
        <f t="shared" ca="1" si="39"/>
        <v>32.690284508741698</v>
      </c>
      <c r="AB53" s="319">
        <f t="shared" ca="1" si="39"/>
        <v>31.715479060215618</v>
      </c>
      <c r="AC53" s="319">
        <f t="shared" ca="1" si="39"/>
        <v>32.324914041588855</v>
      </c>
      <c r="AD53" s="319">
        <f t="shared" ca="1" si="39"/>
        <v>32.84534442997581</v>
      </c>
      <c r="AE53" s="319">
        <f t="shared" ca="1" si="39"/>
        <v>33.47127324840168</v>
      </c>
      <c r="AF53" s="319">
        <f t="shared" ca="1" si="39"/>
        <v>34.092134218559536</v>
      </c>
      <c r="AG53" s="319">
        <f t="shared" ca="1" si="39"/>
        <v>34.74871709944783</v>
      </c>
      <c r="AH53" s="319">
        <f t="shared" ca="1" si="39"/>
        <v>35.494105453824318</v>
      </c>
      <c r="AI53" s="319">
        <f t="shared" ca="1" si="39"/>
        <v>36.118811381430021</v>
      </c>
      <c r="AJ53" s="319">
        <f t="shared" ca="1" si="39"/>
        <v>36.744067257692222</v>
      </c>
      <c r="AK53" s="319">
        <f t="shared" ca="1" si="39"/>
        <v>37.370399014201169</v>
      </c>
      <c r="AL53" s="319">
        <f t="shared" ca="1" si="39"/>
        <v>37.998270588274472</v>
      </c>
      <c r="AM53" s="319">
        <f t="shared" ref="AM53:BI53" ca="1" si="40">AM54+AL55</f>
        <v>38.628089312085834</v>
      </c>
      <c r="AN53" s="319">
        <f t="shared" ca="1" si="40"/>
        <v>39.260210728796523</v>
      </c>
      <c r="AO53" s="319">
        <f t="shared" ca="1" si="40"/>
        <v>39.894942891804291</v>
      </c>
      <c r="AP53" s="319">
        <f t="shared" ca="1" si="40"/>
        <v>40.532550197576739</v>
      </c>
      <c r="AQ53" s="319">
        <f t="shared" ca="1" si="40"/>
        <v>41.173256797449483</v>
      </c>
      <c r="AR53" s="319">
        <f t="shared" ca="1" si="40"/>
        <v>41.817249629192446</v>
      </c>
      <c r="AS53" s="319">
        <f t="shared" ca="1" si="40"/>
        <v>42.464681105025747</v>
      </c>
      <c r="AT53" s="319">
        <f t="shared" ca="1" si="40"/>
        <v>43.115671489056368</v>
      </c>
      <c r="AU53" s="319">
        <f t="shared" ca="1" si="40"/>
        <v>43.770310993765861</v>
      </c>
      <c r="AV53" s="319">
        <f t="shared" ca="1" si="40"/>
        <v>44.42866162217183</v>
      </c>
      <c r="AW53" s="319">
        <f t="shared" ca="1" si="40"/>
        <v>45.090758779577079</v>
      </c>
      <c r="AX53" s="319">
        <f t="shared" ca="1" si="40"/>
        <v>45.756612676381351</v>
      </c>
      <c r="AY53" s="319">
        <f t="shared" ca="1" si="40"/>
        <v>37.399398008850731</v>
      </c>
      <c r="AZ53" s="319">
        <f t="shared" ca="1" si="40"/>
        <v>4.6233401355520343</v>
      </c>
      <c r="BA53" s="319">
        <f t="shared" ca="1" si="40"/>
        <v>3.3403253356099412</v>
      </c>
      <c r="BB53" s="319">
        <f t="shared" ca="1" si="40"/>
        <v>2.4417150761132387</v>
      </c>
      <c r="BC53" s="319">
        <f t="shared" ca="1" si="40"/>
        <v>1.7930552522261327</v>
      </c>
      <c r="BD53" s="319">
        <f t="shared" ca="1" si="40"/>
        <v>1.1325518181349135</v>
      </c>
      <c r="BE53" s="319">
        <f t="shared" ca="1" si="40"/>
        <v>0.80684915641908317</v>
      </c>
      <c r="BF53" s="319">
        <f t="shared" ca="1" si="40"/>
        <v>0.84392502677031578</v>
      </c>
      <c r="BG53" s="319">
        <f t="shared" ca="1" si="40"/>
        <v>0.86461801669564675</v>
      </c>
      <c r="BH53" s="319">
        <f t="shared" ca="1" si="40"/>
        <v>0.88581839746550273</v>
      </c>
      <c r="BI53" s="319">
        <f t="shared" ca="1" si="40"/>
        <v>0.9075386102722911</v>
      </c>
      <c r="BJ53" s="645"/>
    </row>
    <row r="54" spans="1:62" s="1" customFormat="1">
      <c r="A54" s="25"/>
      <c r="B54" s="25" t="s">
        <v>288</v>
      </c>
      <c r="C54" s="25"/>
      <c r="D54" s="28"/>
      <c r="E54" s="44"/>
      <c r="F54" s="644"/>
      <c r="G54" s="319">
        <f ca="1">G42-G49</f>
        <v>-0.95129800164521328</v>
      </c>
      <c r="H54" s="319">
        <f t="shared" ref="H54:BI54" ca="1" si="41">H42-H49</f>
        <v>5.0820733998940426</v>
      </c>
      <c r="I54" s="319">
        <f t="shared" ca="1" si="41"/>
        <v>15.635474026775228</v>
      </c>
      <c r="J54" s="319">
        <f t="shared" ca="1" si="41"/>
        <v>16.768540868834833</v>
      </c>
      <c r="K54" s="319">
        <f ca="1">K42-K49</f>
        <v>15.093457868250638</v>
      </c>
      <c r="L54" s="319">
        <f t="shared" ca="1" si="41"/>
        <v>20.691765407642102</v>
      </c>
      <c r="M54" s="319">
        <f t="shared" ca="1" si="41"/>
        <v>23.525276234673449</v>
      </c>
      <c r="N54" s="319">
        <f t="shared" ca="1" si="41"/>
        <v>25.328756258899865</v>
      </c>
      <c r="O54" s="319">
        <f t="shared" ca="1" si="41"/>
        <v>26.614349332914667</v>
      </c>
      <c r="P54" s="319">
        <f t="shared" ca="1" si="41"/>
        <v>27.271177860658184</v>
      </c>
      <c r="Q54" s="319">
        <f t="shared" ca="1" si="41"/>
        <v>27.892311517362501</v>
      </c>
      <c r="R54" s="319">
        <f t="shared" ca="1" si="41"/>
        <v>27.835106406716221</v>
      </c>
      <c r="S54" s="319">
        <f t="shared" ca="1" si="41"/>
        <v>28.59855508498557</v>
      </c>
      <c r="T54" s="319">
        <f t="shared" ca="1" si="41"/>
        <v>29.104044017622005</v>
      </c>
      <c r="U54" s="319">
        <f t="shared" ca="1" si="41"/>
        <v>29.323409554802403</v>
      </c>
      <c r="V54" s="319">
        <f t="shared" ca="1" si="41"/>
        <v>29.655702606458519</v>
      </c>
      <c r="W54" s="319">
        <f t="shared" ca="1" si="41"/>
        <v>30.525201677122684</v>
      </c>
      <c r="X54" s="319">
        <f t="shared" ca="1" si="41"/>
        <v>31.178194893305662</v>
      </c>
      <c r="Y54" s="319">
        <f t="shared" ca="1" si="41"/>
        <v>31.838729171850328</v>
      </c>
      <c r="Z54" s="319">
        <f t="shared" ca="1" si="41"/>
        <v>32.452642316618046</v>
      </c>
      <c r="AA54" s="319">
        <f t="shared" ca="1" si="41"/>
        <v>32.690284508741698</v>
      </c>
      <c r="AB54" s="319">
        <f t="shared" ca="1" si="41"/>
        <v>31.715479060215618</v>
      </c>
      <c r="AC54" s="319">
        <f t="shared" ca="1" si="41"/>
        <v>32.324914041588855</v>
      </c>
      <c r="AD54" s="319">
        <f t="shared" ca="1" si="41"/>
        <v>32.84534442997581</v>
      </c>
      <c r="AE54" s="319">
        <f t="shared" ca="1" si="41"/>
        <v>33.47127324840168</v>
      </c>
      <c r="AF54" s="319">
        <f t="shared" ca="1" si="41"/>
        <v>34.092134218559536</v>
      </c>
      <c r="AG54" s="319">
        <f t="shared" ca="1" si="41"/>
        <v>34.74871709944783</v>
      </c>
      <c r="AH54" s="319">
        <f t="shared" ca="1" si="41"/>
        <v>35.494105453824318</v>
      </c>
      <c r="AI54" s="319">
        <f t="shared" ca="1" si="41"/>
        <v>36.118811381430021</v>
      </c>
      <c r="AJ54" s="319">
        <f t="shared" ca="1" si="41"/>
        <v>36.744067257692222</v>
      </c>
      <c r="AK54" s="319">
        <f t="shared" ca="1" si="41"/>
        <v>37.370399014201169</v>
      </c>
      <c r="AL54" s="319">
        <f t="shared" ca="1" si="41"/>
        <v>37.998270588274472</v>
      </c>
      <c r="AM54" s="319">
        <f t="shared" ca="1" si="41"/>
        <v>38.628089312085834</v>
      </c>
      <c r="AN54" s="319">
        <f t="shared" ca="1" si="41"/>
        <v>39.260210728796523</v>
      </c>
      <c r="AO54" s="319">
        <f t="shared" ca="1" si="41"/>
        <v>39.894942891804291</v>
      </c>
      <c r="AP54" s="319">
        <f t="shared" ca="1" si="41"/>
        <v>40.532550197576739</v>
      </c>
      <c r="AQ54" s="319">
        <f t="shared" ca="1" si="41"/>
        <v>41.173256797449483</v>
      </c>
      <c r="AR54" s="319">
        <f t="shared" ca="1" si="41"/>
        <v>41.817249629192446</v>
      </c>
      <c r="AS54" s="319">
        <f t="shared" ca="1" si="41"/>
        <v>42.464681105025747</v>
      </c>
      <c r="AT54" s="319">
        <f t="shared" ca="1" si="41"/>
        <v>43.115671489056368</v>
      </c>
      <c r="AU54" s="319">
        <f t="shared" ca="1" si="41"/>
        <v>43.770310993765861</v>
      </c>
      <c r="AV54" s="319">
        <f t="shared" ca="1" si="41"/>
        <v>44.42866162217183</v>
      </c>
      <c r="AW54" s="319">
        <f t="shared" ca="1" si="41"/>
        <v>45.090758779577079</v>
      </c>
      <c r="AX54" s="319">
        <f t="shared" ca="1" si="41"/>
        <v>45.756612676381351</v>
      </c>
      <c r="AY54" s="319">
        <f t="shared" ca="1" si="41"/>
        <v>37.399398008850731</v>
      </c>
      <c r="AZ54" s="319">
        <f t="shared" ca="1" si="41"/>
        <v>4.6233401355520343</v>
      </c>
      <c r="BA54" s="319">
        <f t="shared" ca="1" si="41"/>
        <v>3.3403253356099412</v>
      </c>
      <c r="BB54" s="319">
        <f t="shared" ca="1" si="41"/>
        <v>2.4417150761132387</v>
      </c>
      <c r="BC54" s="319">
        <f t="shared" ca="1" si="41"/>
        <v>1.7930552522261327</v>
      </c>
      <c r="BD54" s="319">
        <f t="shared" ca="1" si="41"/>
        <v>1.1325518181349135</v>
      </c>
      <c r="BE54" s="319">
        <f t="shared" ca="1" si="41"/>
        <v>0.80684915641908317</v>
      </c>
      <c r="BF54" s="319">
        <f t="shared" ca="1" si="41"/>
        <v>0.84392502677031578</v>
      </c>
      <c r="BG54" s="319">
        <f t="shared" ca="1" si="41"/>
        <v>0.86461801669564675</v>
      </c>
      <c r="BH54" s="319">
        <f t="shared" ca="1" si="41"/>
        <v>0.88581839746550273</v>
      </c>
      <c r="BI54" s="319">
        <f t="shared" ca="1" si="41"/>
        <v>0.9075386102722911</v>
      </c>
      <c r="BJ54" s="645"/>
    </row>
    <row r="55" spans="1:62" s="1" customFormat="1">
      <c r="A55" s="25"/>
      <c r="B55" s="25" t="s">
        <v>289</v>
      </c>
      <c r="C55" s="25"/>
      <c r="D55" s="25"/>
      <c r="E55" s="25"/>
      <c r="F55" s="312">
        <f>'PTRM input'!F474</f>
        <v>-52.696796880324541</v>
      </c>
      <c r="G55" s="319">
        <f t="shared" ref="G55:J55" ca="1" si="42">IF(G53&lt;0,G53,0)</f>
        <v>-53.648094881969755</v>
      </c>
      <c r="H55" s="319">
        <f t="shared" ca="1" si="42"/>
        <v>-48.566021482075712</v>
      </c>
      <c r="I55" s="319">
        <f t="shared" ca="1" si="42"/>
        <v>-32.930547455300484</v>
      </c>
      <c r="J55" s="319">
        <f t="shared" ca="1" si="42"/>
        <v>-16.162006586465651</v>
      </c>
      <c r="K55" s="319">
        <f t="shared" ref="K55:BI55" ca="1" si="43">IF(K53&lt;0,K53,0)</f>
        <v>-1.0685487182150126</v>
      </c>
      <c r="L55" s="319">
        <f t="shared" ca="1" si="43"/>
        <v>0</v>
      </c>
      <c r="M55" s="319">
        <f t="shared" ca="1" si="43"/>
        <v>0</v>
      </c>
      <c r="N55" s="319">
        <f t="shared" ca="1" si="43"/>
        <v>0</v>
      </c>
      <c r="O55" s="319">
        <f t="shared" ca="1" si="43"/>
        <v>0</v>
      </c>
      <c r="P55" s="319">
        <f t="shared" ca="1" si="43"/>
        <v>0</v>
      </c>
      <c r="Q55" s="319">
        <f t="shared" ca="1" si="43"/>
        <v>0</v>
      </c>
      <c r="R55" s="319">
        <f t="shared" ca="1" si="43"/>
        <v>0</v>
      </c>
      <c r="S55" s="319">
        <f t="shared" ca="1" si="43"/>
        <v>0</v>
      </c>
      <c r="T55" s="319">
        <f t="shared" ca="1" si="43"/>
        <v>0</v>
      </c>
      <c r="U55" s="319">
        <f t="shared" ca="1" si="43"/>
        <v>0</v>
      </c>
      <c r="V55" s="319">
        <f t="shared" ca="1" si="43"/>
        <v>0</v>
      </c>
      <c r="W55" s="319">
        <f t="shared" ca="1" si="43"/>
        <v>0</v>
      </c>
      <c r="X55" s="319">
        <f t="shared" ca="1" si="43"/>
        <v>0</v>
      </c>
      <c r="Y55" s="319">
        <f t="shared" ca="1" si="43"/>
        <v>0</v>
      </c>
      <c r="Z55" s="319">
        <f t="shared" ca="1" si="43"/>
        <v>0</v>
      </c>
      <c r="AA55" s="319">
        <f t="shared" ca="1" si="43"/>
        <v>0</v>
      </c>
      <c r="AB55" s="319">
        <f t="shared" ca="1" si="43"/>
        <v>0</v>
      </c>
      <c r="AC55" s="319">
        <f t="shared" ca="1" si="43"/>
        <v>0</v>
      </c>
      <c r="AD55" s="319">
        <f t="shared" ca="1" si="43"/>
        <v>0</v>
      </c>
      <c r="AE55" s="319">
        <f t="shared" ca="1" si="43"/>
        <v>0</v>
      </c>
      <c r="AF55" s="319">
        <f t="shared" ca="1" si="43"/>
        <v>0</v>
      </c>
      <c r="AG55" s="319">
        <f t="shared" ca="1" si="43"/>
        <v>0</v>
      </c>
      <c r="AH55" s="319">
        <f t="shared" ca="1" si="43"/>
        <v>0</v>
      </c>
      <c r="AI55" s="319">
        <f t="shared" ca="1" si="43"/>
        <v>0</v>
      </c>
      <c r="AJ55" s="319">
        <f t="shared" ca="1" si="43"/>
        <v>0</v>
      </c>
      <c r="AK55" s="319">
        <f t="shared" ca="1" si="43"/>
        <v>0</v>
      </c>
      <c r="AL55" s="319">
        <f t="shared" ca="1" si="43"/>
        <v>0</v>
      </c>
      <c r="AM55" s="319">
        <f t="shared" ca="1" si="43"/>
        <v>0</v>
      </c>
      <c r="AN55" s="319">
        <f t="shared" ca="1" si="43"/>
        <v>0</v>
      </c>
      <c r="AO55" s="319">
        <f t="shared" ca="1" si="43"/>
        <v>0</v>
      </c>
      <c r="AP55" s="319">
        <f t="shared" ca="1" si="43"/>
        <v>0</v>
      </c>
      <c r="AQ55" s="319">
        <f t="shared" ca="1" si="43"/>
        <v>0</v>
      </c>
      <c r="AR55" s="319">
        <f t="shared" ca="1" si="43"/>
        <v>0</v>
      </c>
      <c r="AS55" s="319">
        <f t="shared" ca="1" si="43"/>
        <v>0</v>
      </c>
      <c r="AT55" s="319">
        <f t="shared" ca="1" si="43"/>
        <v>0</v>
      </c>
      <c r="AU55" s="319">
        <f t="shared" ca="1" si="43"/>
        <v>0</v>
      </c>
      <c r="AV55" s="319">
        <f t="shared" ca="1" si="43"/>
        <v>0</v>
      </c>
      <c r="AW55" s="319">
        <f t="shared" ca="1" si="43"/>
        <v>0</v>
      </c>
      <c r="AX55" s="319">
        <f t="shared" ca="1" si="43"/>
        <v>0</v>
      </c>
      <c r="AY55" s="319">
        <f t="shared" ca="1" si="43"/>
        <v>0</v>
      </c>
      <c r="AZ55" s="319">
        <f t="shared" ca="1" si="43"/>
        <v>0</v>
      </c>
      <c r="BA55" s="319">
        <f t="shared" ca="1" si="43"/>
        <v>0</v>
      </c>
      <c r="BB55" s="319">
        <f t="shared" ca="1" si="43"/>
        <v>0</v>
      </c>
      <c r="BC55" s="319">
        <f t="shared" ca="1" si="43"/>
        <v>0</v>
      </c>
      <c r="BD55" s="319">
        <f t="shared" ca="1" si="43"/>
        <v>0</v>
      </c>
      <c r="BE55" s="319">
        <f t="shared" ca="1" si="43"/>
        <v>0</v>
      </c>
      <c r="BF55" s="319">
        <f t="shared" ca="1" si="43"/>
        <v>0</v>
      </c>
      <c r="BG55" s="319">
        <f t="shared" ca="1" si="43"/>
        <v>0</v>
      </c>
      <c r="BH55" s="319">
        <f t="shared" ca="1" si="43"/>
        <v>0</v>
      </c>
      <c r="BI55" s="319">
        <f t="shared" ca="1" si="43"/>
        <v>0</v>
      </c>
      <c r="BJ55" s="645"/>
    </row>
    <row r="56" spans="1:62" s="1" customFormat="1">
      <c r="A56" s="25"/>
      <c r="B56" s="29" t="s">
        <v>274</v>
      </c>
      <c r="C56" s="28"/>
      <c r="D56" s="28"/>
      <c r="E56" s="47"/>
      <c r="F56" s="644"/>
      <c r="G56" s="319">
        <f t="shared" ref="G56:J56" ca="1" si="44">IF(G53&gt;0,G52*G53,0)</f>
        <v>0</v>
      </c>
      <c r="H56" s="319">
        <f t="shared" ca="1" si="44"/>
        <v>0</v>
      </c>
      <c r="I56" s="319">
        <f t="shared" ca="1" si="44"/>
        <v>0</v>
      </c>
      <c r="J56" s="319">
        <f t="shared" ca="1" si="44"/>
        <v>0</v>
      </c>
      <c r="K56" s="319">
        <f t="shared" ref="K56:BI56" ca="1" si="45">IF(K53&gt;0,K52*K53,0)</f>
        <v>0</v>
      </c>
      <c r="L56" s="319">
        <f t="shared" ca="1" si="45"/>
        <v>5.8869650068281265</v>
      </c>
      <c r="M56" s="319">
        <f t="shared" ca="1" si="45"/>
        <v>7.057582870402034</v>
      </c>
      <c r="N56" s="319">
        <f t="shared" ca="1" si="45"/>
        <v>7.5986268776699593</v>
      </c>
      <c r="O56" s="319">
        <f t="shared" ca="1" si="45"/>
        <v>7.9843047998743994</v>
      </c>
      <c r="P56" s="319">
        <f t="shared" ca="1" si="45"/>
        <v>8.1813533581974553</v>
      </c>
      <c r="Q56" s="319">
        <f t="shared" ca="1" si="45"/>
        <v>8.3676934552087499</v>
      </c>
      <c r="R56" s="319">
        <f t="shared" ca="1" si="45"/>
        <v>8.3505319220148664</v>
      </c>
      <c r="S56" s="319">
        <f t="shared" ca="1" si="45"/>
        <v>8.5795665254956699</v>
      </c>
      <c r="T56" s="319">
        <f t="shared" ca="1" si="45"/>
        <v>8.7312132052866005</v>
      </c>
      <c r="U56" s="319">
        <f t="shared" ca="1" si="45"/>
        <v>8.7970228664407202</v>
      </c>
      <c r="V56" s="319">
        <f t="shared" ca="1" si="45"/>
        <v>8.8967107819375553</v>
      </c>
      <c r="W56" s="319">
        <f t="shared" ca="1" si="45"/>
        <v>9.1575605031368053</v>
      </c>
      <c r="X56" s="319">
        <f t="shared" ca="1" si="45"/>
        <v>9.3534584679916986</v>
      </c>
      <c r="Y56" s="319">
        <f t="shared" ca="1" si="45"/>
        <v>9.5516187515550985</v>
      </c>
      <c r="Z56" s="319">
        <f t="shared" ca="1" si="45"/>
        <v>9.7357926949854132</v>
      </c>
      <c r="AA56" s="319">
        <f t="shared" ca="1" si="45"/>
        <v>9.8070853526225097</v>
      </c>
      <c r="AB56" s="319">
        <f t="shared" ca="1" si="45"/>
        <v>9.5146437180646846</v>
      </c>
      <c r="AC56" s="319">
        <f t="shared" ca="1" si="45"/>
        <v>9.6974742124766564</v>
      </c>
      <c r="AD56" s="319">
        <f t="shared" ca="1" si="45"/>
        <v>9.853603328992742</v>
      </c>
      <c r="AE56" s="319">
        <f t="shared" ca="1" si="45"/>
        <v>10.041381974520503</v>
      </c>
      <c r="AF56" s="319">
        <f t="shared" ca="1" si="45"/>
        <v>10.22764026556786</v>
      </c>
      <c r="AG56" s="319">
        <f t="shared" ca="1" si="45"/>
        <v>10.424615129834349</v>
      </c>
      <c r="AH56" s="319">
        <f t="shared" ca="1" si="45"/>
        <v>10.648231636147296</v>
      </c>
      <c r="AI56" s="319">
        <f t="shared" ca="1" si="45"/>
        <v>10.835643414429006</v>
      </c>
      <c r="AJ56" s="319">
        <f t="shared" ca="1" si="45"/>
        <v>11.023220177307666</v>
      </c>
      <c r="AK56" s="319">
        <f t="shared" ca="1" si="45"/>
        <v>11.21111970426035</v>
      </c>
      <c r="AL56" s="319">
        <f t="shared" ca="1" si="45"/>
        <v>11.399481176482341</v>
      </c>
      <c r="AM56" s="319">
        <f t="shared" ca="1" si="45"/>
        <v>11.58842679362575</v>
      </c>
      <c r="AN56" s="319">
        <f t="shared" ca="1" si="45"/>
        <v>11.778063218638957</v>
      </c>
      <c r="AO56" s="319">
        <f t="shared" ca="1" si="45"/>
        <v>11.968482867541287</v>
      </c>
      <c r="AP56" s="319">
        <f t="shared" ca="1" si="45"/>
        <v>12.159765059273022</v>
      </c>
      <c r="AQ56" s="319">
        <f t="shared" ca="1" si="45"/>
        <v>12.351977039234844</v>
      </c>
      <c r="AR56" s="319">
        <f t="shared" ca="1" si="45"/>
        <v>12.545174888757733</v>
      </c>
      <c r="AS56" s="319">
        <f t="shared" ca="1" si="45"/>
        <v>12.739404331507723</v>
      </c>
      <c r="AT56" s="319">
        <f t="shared" ca="1" si="45"/>
        <v>12.934701446716909</v>
      </c>
      <c r="AU56" s="319">
        <f t="shared" ca="1" si="45"/>
        <v>13.131093298129757</v>
      </c>
      <c r="AV56" s="319">
        <f t="shared" ca="1" si="45"/>
        <v>13.328598486651549</v>
      </c>
      <c r="AW56" s="319">
        <f t="shared" ca="1" si="45"/>
        <v>13.527227633873123</v>
      </c>
      <c r="AX56" s="319">
        <f t="shared" ca="1" si="45"/>
        <v>13.726983802914406</v>
      </c>
      <c r="AY56" s="319">
        <f t="shared" ca="1" si="45"/>
        <v>11.219819402655219</v>
      </c>
      <c r="AZ56" s="319">
        <f t="shared" ca="1" si="45"/>
        <v>1.3870020406656103</v>
      </c>
      <c r="BA56" s="319">
        <f t="shared" ca="1" si="45"/>
        <v>1.0020976006829823</v>
      </c>
      <c r="BB56" s="319">
        <f t="shared" ca="1" si="45"/>
        <v>0.73251452283397156</v>
      </c>
      <c r="BC56" s="319">
        <f t="shared" ca="1" si="45"/>
        <v>0.53791657566783979</v>
      </c>
      <c r="BD56" s="319">
        <f t="shared" ca="1" si="45"/>
        <v>0.33976554544047405</v>
      </c>
      <c r="BE56" s="319">
        <f t="shared" ca="1" si="45"/>
        <v>0.24205474692572493</v>
      </c>
      <c r="BF56" s="319">
        <f t="shared" ca="1" si="45"/>
        <v>0.25317750803109473</v>
      </c>
      <c r="BG56" s="319">
        <f t="shared" ca="1" si="45"/>
        <v>0.259385405008694</v>
      </c>
      <c r="BH56" s="319">
        <f t="shared" ca="1" si="45"/>
        <v>0.26574551923965078</v>
      </c>
      <c r="BI56" s="319">
        <f t="shared" ca="1" si="45"/>
        <v>0.2722615830816873</v>
      </c>
      <c r="BJ56" s="37"/>
    </row>
    <row r="57" spans="1:62" s="1" customFormat="1">
      <c r="A57" s="25"/>
      <c r="B57" s="124" t="s">
        <v>290</v>
      </c>
      <c r="C57" s="25"/>
      <c r="D57" s="632">
        <f>WACC!$G$7</f>
        <v>0.56999999999999995</v>
      </c>
      <c r="E57" s="25"/>
      <c r="F57" s="644"/>
      <c r="G57" s="319">
        <f t="shared" ref="G57:J57" ca="1" si="46">$D$57*G56</f>
        <v>0</v>
      </c>
      <c r="H57" s="319">
        <f t="shared" ca="1" si="46"/>
        <v>0</v>
      </c>
      <c r="I57" s="319">
        <f t="shared" ca="1" si="46"/>
        <v>0</v>
      </c>
      <c r="J57" s="319">
        <f t="shared" ca="1" si="46"/>
        <v>0</v>
      </c>
      <c r="K57" s="319">
        <f t="shared" ref="K57:AL57" ca="1" si="47">$D$57*K56</f>
        <v>0</v>
      </c>
      <c r="L57" s="319">
        <f t="shared" ca="1" si="47"/>
        <v>3.3555700538920319</v>
      </c>
      <c r="M57" s="319">
        <f t="shared" ca="1" si="47"/>
        <v>4.0228222361291595</v>
      </c>
      <c r="N57" s="319">
        <f t="shared" ca="1" si="47"/>
        <v>4.3312173202718762</v>
      </c>
      <c r="O57" s="319">
        <f t="shared" ca="1" si="47"/>
        <v>4.5510537359284076</v>
      </c>
      <c r="P57" s="319">
        <f t="shared" ca="1" si="47"/>
        <v>4.6633714141725493</v>
      </c>
      <c r="Q57" s="319">
        <f t="shared" ca="1" si="47"/>
        <v>4.7695852694689869</v>
      </c>
      <c r="R57" s="319">
        <f t="shared" ca="1" si="47"/>
        <v>4.7598031955484732</v>
      </c>
      <c r="S57" s="319">
        <f t="shared" ca="1" si="47"/>
        <v>4.890352919532531</v>
      </c>
      <c r="T57" s="319">
        <f t="shared" ca="1" si="47"/>
        <v>4.9767915270133622</v>
      </c>
      <c r="U57" s="319">
        <f t="shared" ca="1" si="47"/>
        <v>5.0143030338712098</v>
      </c>
      <c r="V57" s="319">
        <f t="shared" ca="1" si="47"/>
        <v>5.0711251457044062</v>
      </c>
      <c r="W57" s="319">
        <f t="shared" ca="1" si="47"/>
        <v>5.2198094867879785</v>
      </c>
      <c r="X57" s="319">
        <f t="shared" ca="1" si="47"/>
        <v>5.3314713267552678</v>
      </c>
      <c r="Y57" s="319">
        <f t="shared" ca="1" si="47"/>
        <v>5.444422688386406</v>
      </c>
      <c r="Z57" s="319">
        <f t="shared" ca="1" si="47"/>
        <v>5.5494018361416853</v>
      </c>
      <c r="AA57" s="319">
        <f t="shared" ca="1" si="47"/>
        <v>5.5900386509948303</v>
      </c>
      <c r="AB57" s="319">
        <f t="shared" ca="1" si="47"/>
        <v>5.4233469192968693</v>
      </c>
      <c r="AC57" s="319">
        <f t="shared" ca="1" si="47"/>
        <v>5.5275603011116941</v>
      </c>
      <c r="AD57" s="319">
        <f t="shared" ca="1" si="47"/>
        <v>5.6165538975258622</v>
      </c>
      <c r="AE57" s="319">
        <f t="shared" ca="1" si="47"/>
        <v>5.723587725476686</v>
      </c>
      <c r="AF57" s="319">
        <f t="shared" ca="1" si="47"/>
        <v>5.8297549513736797</v>
      </c>
      <c r="AG57" s="319">
        <f t="shared" ca="1" si="47"/>
        <v>5.9420306240055787</v>
      </c>
      <c r="AH57" s="319">
        <f t="shared" ca="1" si="47"/>
        <v>6.0694920326039581</v>
      </c>
      <c r="AI57" s="319">
        <f t="shared" ca="1" si="47"/>
        <v>6.1763167462245327</v>
      </c>
      <c r="AJ57" s="319">
        <f t="shared" ca="1" si="47"/>
        <v>6.2832355010653691</v>
      </c>
      <c r="AK57" s="319">
        <f t="shared" ca="1" si="47"/>
        <v>6.390338231428399</v>
      </c>
      <c r="AL57" s="319">
        <f t="shared" ca="1" si="47"/>
        <v>6.4977042705949337</v>
      </c>
      <c r="AM57" s="319">
        <f t="shared" ref="AM57:BI57" ca="1" si="48">$D$57*AM56</f>
        <v>6.6054032723666767</v>
      </c>
      <c r="AN57" s="319">
        <f t="shared" ca="1" si="48"/>
        <v>6.713496034624205</v>
      </c>
      <c r="AO57" s="319">
        <f t="shared" ca="1" si="48"/>
        <v>6.8220352344985331</v>
      </c>
      <c r="AP57" s="319">
        <f t="shared" ca="1" si="48"/>
        <v>6.9310660837856224</v>
      </c>
      <c r="AQ57" s="319">
        <f t="shared" ca="1" si="48"/>
        <v>7.0406269123638605</v>
      </c>
      <c r="AR57" s="319">
        <f t="shared" ca="1" si="48"/>
        <v>7.1507496865919071</v>
      </c>
      <c r="AS57" s="319">
        <f t="shared" ca="1" si="48"/>
        <v>7.2614604689594016</v>
      </c>
      <c r="AT57" s="319">
        <f t="shared" ca="1" si="48"/>
        <v>7.3727798246286378</v>
      </c>
      <c r="AU57" s="319">
        <f t="shared" ca="1" si="48"/>
        <v>7.4847231799339609</v>
      </c>
      <c r="AV57" s="319">
        <f t="shared" ca="1" si="48"/>
        <v>7.5973011373913826</v>
      </c>
      <c r="AW57" s="319">
        <f t="shared" ca="1" si="48"/>
        <v>7.7105197513076797</v>
      </c>
      <c r="AX57" s="319">
        <f t="shared" ca="1" si="48"/>
        <v>7.8243807676612107</v>
      </c>
      <c r="AY57" s="319">
        <f t="shared" ca="1" si="48"/>
        <v>6.3952970595134744</v>
      </c>
      <c r="AZ57" s="319">
        <f t="shared" ca="1" si="48"/>
        <v>0.79059116317939782</v>
      </c>
      <c r="BA57" s="319">
        <f t="shared" ca="1" si="48"/>
        <v>0.57119563238929982</v>
      </c>
      <c r="BB57" s="319">
        <f t="shared" ca="1" si="48"/>
        <v>0.41753327801536377</v>
      </c>
      <c r="BC57" s="319">
        <f t="shared" ca="1" si="48"/>
        <v>0.30661244813066868</v>
      </c>
      <c r="BD57" s="319">
        <f t="shared" ca="1" si="48"/>
        <v>0.1936663609010702</v>
      </c>
      <c r="BE57" s="319">
        <f t="shared" ca="1" si="48"/>
        <v>0.13797120574766319</v>
      </c>
      <c r="BF57" s="319">
        <f t="shared" ca="1" si="48"/>
        <v>0.14431117957772399</v>
      </c>
      <c r="BG57" s="319">
        <f t="shared" ca="1" si="48"/>
        <v>0.14784968085495556</v>
      </c>
      <c r="BH57" s="319">
        <f t="shared" ca="1" si="48"/>
        <v>0.15147494596660094</v>
      </c>
      <c r="BI57" s="319">
        <f t="shared" ca="1" si="48"/>
        <v>0.15518910235656175</v>
      </c>
      <c r="BJ57" s="25"/>
    </row>
    <row r="58" spans="1:62" s="7" customFormat="1" ht="13.5" customHeight="1">
      <c r="A58" s="25"/>
      <c r="B58" s="124"/>
      <c r="C58" s="124"/>
      <c r="D58" s="124" t="s">
        <v>291</v>
      </c>
      <c r="E58" s="124"/>
      <c r="F58" s="304"/>
      <c r="G58" s="306">
        <f t="shared" ref="G58:AL58" ca="1" si="49">MAX(0,(G25+G26+G28+G30+G32+G40-G49+F55)*G52/(1-(1-$D$35)*G52))</f>
        <v>0</v>
      </c>
      <c r="H58" s="306">
        <f t="shared" ca="1" si="49"/>
        <v>0</v>
      </c>
      <c r="I58" s="306">
        <f t="shared" ca="1" si="49"/>
        <v>0</v>
      </c>
      <c r="J58" s="306">
        <f t="shared" ca="1" si="49"/>
        <v>0</v>
      </c>
      <c r="K58" s="306">
        <f t="shared" ca="1" si="49"/>
        <v>0</v>
      </c>
      <c r="L58" s="306">
        <f t="shared" ca="1" si="49"/>
        <v>5.8869650068281256</v>
      </c>
      <c r="M58" s="306">
        <f t="shared" ca="1" si="49"/>
        <v>7.057582870402034</v>
      </c>
      <c r="N58" s="306">
        <f t="shared" ca="1" si="49"/>
        <v>7.5986268776699593</v>
      </c>
      <c r="O58" s="306">
        <f t="shared" ca="1" si="49"/>
        <v>7.9843047998743994</v>
      </c>
      <c r="P58" s="306">
        <f t="shared" ca="1" si="49"/>
        <v>8.1813533581974553</v>
      </c>
      <c r="Q58" s="306">
        <f t="shared" ca="1" si="49"/>
        <v>8.3676934552087481</v>
      </c>
      <c r="R58" s="306">
        <f t="shared" ca="1" si="49"/>
        <v>8.3505319220148646</v>
      </c>
      <c r="S58" s="306">
        <f t="shared" ca="1" si="49"/>
        <v>8.5795665254956699</v>
      </c>
      <c r="T58" s="306">
        <f t="shared" ca="1" si="49"/>
        <v>8.7312132052866005</v>
      </c>
      <c r="U58" s="306">
        <f t="shared" ca="1" si="49"/>
        <v>8.7970228664407202</v>
      </c>
      <c r="V58" s="306">
        <f t="shared" ca="1" si="49"/>
        <v>8.8967107819375553</v>
      </c>
      <c r="W58" s="306">
        <f t="shared" ca="1" si="49"/>
        <v>9.1575605031368053</v>
      </c>
      <c r="X58" s="306">
        <f t="shared" ca="1" si="49"/>
        <v>9.3534584679916986</v>
      </c>
      <c r="Y58" s="306">
        <f t="shared" ca="1" si="49"/>
        <v>9.5516187515550968</v>
      </c>
      <c r="Z58" s="306">
        <f t="shared" ca="1" si="49"/>
        <v>9.7357926949854132</v>
      </c>
      <c r="AA58" s="306">
        <f t="shared" ca="1" si="49"/>
        <v>9.8070853526225097</v>
      </c>
      <c r="AB58" s="306">
        <f t="shared" ca="1" si="49"/>
        <v>9.5146437180646846</v>
      </c>
      <c r="AC58" s="306">
        <f t="shared" ca="1" si="49"/>
        <v>9.6974742124766582</v>
      </c>
      <c r="AD58" s="306">
        <f t="shared" ca="1" si="49"/>
        <v>9.853603328992742</v>
      </c>
      <c r="AE58" s="306">
        <f t="shared" ca="1" si="49"/>
        <v>10.041381974520503</v>
      </c>
      <c r="AF58" s="306">
        <f t="shared" ca="1" si="49"/>
        <v>10.22764026556786</v>
      </c>
      <c r="AG58" s="306">
        <f t="shared" ca="1" si="49"/>
        <v>10.424615129834347</v>
      </c>
      <c r="AH58" s="306">
        <f t="shared" ca="1" si="49"/>
        <v>10.648231636147298</v>
      </c>
      <c r="AI58" s="306">
        <f t="shared" ca="1" si="49"/>
        <v>10.835643414429006</v>
      </c>
      <c r="AJ58" s="306">
        <f t="shared" ca="1" si="49"/>
        <v>11.023220177307666</v>
      </c>
      <c r="AK58" s="306">
        <f t="shared" ca="1" si="49"/>
        <v>11.21111970426035</v>
      </c>
      <c r="AL58" s="306">
        <f t="shared" ca="1" si="49"/>
        <v>11.399481176482341</v>
      </c>
      <c r="AM58" s="306">
        <f t="shared" ref="AM58:BI58" ca="1" si="50">MAX(0,(AM25+AM26+AM28+AM30+AM32+AM40-AM49+AL55)*AM52/(1-(1-$D$35)*AM52))</f>
        <v>11.58842679362575</v>
      </c>
      <c r="AN58" s="306">
        <f t="shared" ca="1" si="50"/>
        <v>11.778063218638957</v>
      </c>
      <c r="AO58" s="306">
        <f t="shared" ca="1" si="50"/>
        <v>11.968482867541287</v>
      </c>
      <c r="AP58" s="306">
        <f t="shared" ca="1" si="50"/>
        <v>12.159765059273024</v>
      </c>
      <c r="AQ58" s="306">
        <f t="shared" ca="1" si="50"/>
        <v>12.351977039234844</v>
      </c>
      <c r="AR58" s="306">
        <f t="shared" ca="1" si="50"/>
        <v>12.545174888757733</v>
      </c>
      <c r="AS58" s="306">
        <f t="shared" ca="1" si="50"/>
        <v>12.739404331507727</v>
      </c>
      <c r="AT58" s="306">
        <f t="shared" ca="1" si="50"/>
        <v>12.934701446716907</v>
      </c>
      <c r="AU58" s="306">
        <f t="shared" ca="1" si="50"/>
        <v>13.131093298129757</v>
      </c>
      <c r="AV58" s="306">
        <f t="shared" ca="1" si="50"/>
        <v>13.328598486651549</v>
      </c>
      <c r="AW58" s="306">
        <f t="shared" ca="1" si="50"/>
        <v>13.527227633873123</v>
      </c>
      <c r="AX58" s="306">
        <f t="shared" ca="1" si="50"/>
        <v>13.726983802914406</v>
      </c>
      <c r="AY58" s="306">
        <f t="shared" ca="1" si="50"/>
        <v>11.219819402655219</v>
      </c>
      <c r="AZ58" s="306">
        <f t="shared" ca="1" si="50"/>
        <v>1.3870020406656103</v>
      </c>
      <c r="BA58" s="306">
        <f t="shared" ca="1" si="50"/>
        <v>1.002097600682982</v>
      </c>
      <c r="BB58" s="306">
        <f t="shared" ca="1" si="50"/>
        <v>0.73251452283397167</v>
      </c>
      <c r="BC58" s="306">
        <f t="shared" ca="1" si="50"/>
        <v>0.53791657566783979</v>
      </c>
      <c r="BD58" s="306">
        <f t="shared" ca="1" si="50"/>
        <v>0.33976554544047405</v>
      </c>
      <c r="BE58" s="306">
        <f t="shared" ca="1" si="50"/>
        <v>0.24205474692572498</v>
      </c>
      <c r="BF58" s="306">
        <f t="shared" ca="1" si="50"/>
        <v>0.25317750803109473</v>
      </c>
      <c r="BG58" s="306">
        <f t="shared" ca="1" si="50"/>
        <v>0.25938540500869395</v>
      </c>
      <c r="BH58" s="306">
        <f t="shared" ca="1" si="50"/>
        <v>0.26574551923965084</v>
      </c>
      <c r="BI58" s="306">
        <f t="shared" ca="1" si="50"/>
        <v>0.27226158308168741</v>
      </c>
      <c r="BJ58" s="124"/>
    </row>
    <row r="59" spans="1:62" s="31" customFormat="1">
      <c r="A59" s="29"/>
      <c r="B59" s="29"/>
      <c r="C59" s="29"/>
      <c r="D59" s="29"/>
      <c r="E59" s="29"/>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29"/>
    </row>
    <row r="60" spans="1:62" s="31" customFormat="1">
      <c r="A60" s="627"/>
      <c r="B60" s="628" t="s">
        <v>292</v>
      </c>
      <c r="C60" s="627"/>
      <c r="D60" s="629"/>
      <c r="E60" s="627"/>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630"/>
    </row>
    <row r="61" spans="1:62" s="31" customFormat="1">
      <c r="A61" s="42"/>
      <c r="B61" s="29"/>
      <c r="C61" s="42"/>
      <c r="D61" s="45"/>
      <c r="E61" s="4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42"/>
    </row>
    <row r="62" spans="1:62" s="31" customFormat="1">
      <c r="A62" s="42"/>
      <c r="B62" s="29" t="s">
        <v>293</v>
      </c>
      <c r="C62" s="42"/>
      <c r="D62" s="45"/>
      <c r="E62" s="4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42"/>
    </row>
    <row r="63" spans="1:62" s="31" customFormat="1">
      <c r="A63" s="42"/>
      <c r="B63" s="307" t="s">
        <v>264</v>
      </c>
      <c r="C63" s="42"/>
      <c r="D63" s="646" t="s">
        <v>294</v>
      </c>
      <c r="E63" s="647"/>
      <c r="F63" s="648">
        <f ca="1">F64-F65-G63+F66</f>
        <v>3.5016434196677437E-13</v>
      </c>
      <c r="G63" s="637">
        <f>Assets!F774</f>
        <v>595.92154938552414</v>
      </c>
      <c r="H63" s="637">
        <f ca="1">Assets!G774</f>
        <v>622.1054729088878</v>
      </c>
      <c r="I63" s="637">
        <f ca="1">Assets!H774</f>
        <v>640.57585564283386</v>
      </c>
      <c r="J63" s="637">
        <f ca="1">Assets!I774</f>
        <v>652.28107187740818</v>
      </c>
      <c r="K63" s="637">
        <f ca="1">Assets!J774</f>
        <v>664.5842839946107</v>
      </c>
      <c r="L63" s="637">
        <f ca="1">Assets!K774</f>
        <v>672.65581947203657</v>
      </c>
      <c r="M63" s="637">
        <f ca="1">Assets!L774</f>
        <v>667.25995637380822</v>
      </c>
      <c r="N63" s="637">
        <f ca="1">Assets!M774</f>
        <v>661.65911452757393</v>
      </c>
      <c r="O63" s="637">
        <f ca="1">Assets!N774</f>
        <v>655.94684536728562</v>
      </c>
      <c r="P63" s="637">
        <f ca="1">Assets!O774</f>
        <v>650.11147376293115</v>
      </c>
      <c r="Q63" s="637">
        <f ca="1">Assets!P774</f>
        <v>644.26469182262372</v>
      </c>
      <c r="R63" s="637">
        <f ca="1">Assets!Q774</f>
        <v>638.32352036488578</v>
      </c>
      <c r="S63" s="637">
        <f ca="1">Assets!R774</f>
        <v>632.36744877279909</v>
      </c>
      <c r="T63" s="637">
        <f ca="1">Assets!S774</f>
        <v>626.18742417832834</v>
      </c>
      <c r="U63" s="637">
        <f ca="1">Assets!T774</f>
        <v>619.76884374991289</v>
      </c>
      <c r="V63" s="637">
        <f ca="1">Assets!U774</f>
        <v>613.23440996958038</v>
      </c>
      <c r="W63" s="637">
        <f ca="1">Assets!V774</f>
        <v>606.60984407261196</v>
      </c>
      <c r="X63" s="637">
        <f ca="1">Assets!W774</f>
        <v>599.38104107236575</v>
      </c>
      <c r="Y63" s="637">
        <f ca="1">Assets!X774</f>
        <v>591.52292209923326</v>
      </c>
      <c r="Z63" s="637">
        <f ca="1">Assets!Y774</f>
        <v>582.99390731420954</v>
      </c>
      <c r="AA63" s="637">
        <f ca="1">Assets!Z774</f>
        <v>573.76401477223908</v>
      </c>
      <c r="AB63" s="637">
        <f ca="1">Assets!AA774</f>
        <v>564.25141195542221</v>
      </c>
      <c r="AC63" s="637">
        <f ca="1">Assets!AB774</f>
        <v>555.36439729445601</v>
      </c>
      <c r="AD63" s="637">
        <f ca="1">Assets!AC774</f>
        <v>545.72445841061619</v>
      </c>
      <c r="AE63" s="637">
        <f ca="1">Assets!AD774</f>
        <v>535.30591757289301</v>
      </c>
      <c r="AF63" s="637">
        <f ca="1">Assets!AE774</f>
        <v>524.06923884975822</v>
      </c>
      <c r="AG63" s="637">
        <f ca="1">Assets!AF774</f>
        <v>511.98117505428837</v>
      </c>
      <c r="AH63" s="637">
        <f ca="1">Assets!AG774</f>
        <v>499.0020471303954</v>
      </c>
      <c r="AI63" s="637">
        <f ca="1">Assets!AH774</f>
        <v>485.07860725668428</v>
      </c>
      <c r="AJ63" s="637">
        <f ca="1">Assets!AI774</f>
        <v>470.17234989816262</v>
      </c>
      <c r="AK63" s="637">
        <f ca="1">Assets!AJ774</f>
        <v>454.24344895933507</v>
      </c>
      <c r="AL63" s="637">
        <f ca="1">Assets!AK774</f>
        <v>437.25071617466085</v>
      </c>
      <c r="AM63" s="637">
        <f ca="1">Assets!AL774</f>
        <v>419.15155825244153</v>
      </c>
      <c r="AN63" s="637">
        <f ca="1">Assets!AM774</f>
        <v>399.90193273602347</v>
      </c>
      <c r="AO63" s="637">
        <f ca="1">Assets!AN774</f>
        <v>379.45630254518051</v>
      </c>
      <c r="AP63" s="637">
        <f ca="1">Assets!AO774</f>
        <v>357.76758915948835</v>
      </c>
      <c r="AQ63" s="637">
        <f ca="1">Assets!AP774</f>
        <v>334.78712440442604</v>
      </c>
      <c r="AR63" s="637">
        <f ca="1">Assets!AQ774</f>
        <v>310.46460079983063</v>
      </c>
      <c r="AS63" s="637">
        <f ca="1">Assets!AR774</f>
        <v>284.74802042918878</v>
      </c>
      <c r="AT63" s="637">
        <f ca="1">Assets!AS774</f>
        <v>257.58364228708075</v>
      </c>
      <c r="AU63" s="637">
        <f ca="1">Assets!AT774</f>
        <v>228.91592806088585</v>
      </c>
      <c r="AV63" s="637">
        <f ca="1">Assets!AU774</f>
        <v>198.68748630162241</v>
      </c>
      <c r="AW63" s="637">
        <f ca="1">Assets!AV774</f>
        <v>166.83901493752282</v>
      </c>
      <c r="AX63" s="637">
        <f ca="1">Assets!AW774</f>
        <v>133.30924208263744</v>
      </c>
      <c r="AY63" s="637">
        <f ca="1">Assets!AX774</f>
        <v>98.034865091418837</v>
      </c>
      <c r="AZ63" s="637">
        <f ca="1">Assets!AY774</f>
        <v>68.812840653562475</v>
      </c>
      <c r="BA63" s="637">
        <f ca="1">Assets!AZ774</f>
        <v>66.95469848882621</v>
      </c>
      <c r="BB63" s="637">
        <f ca="1">Assets!BA774</f>
        <v>66.21559265684472</v>
      </c>
      <c r="BC63" s="637">
        <f ca="1">Assets!BB774</f>
        <v>66.286467267370796</v>
      </c>
      <c r="BD63" s="637">
        <f ca="1">Assets!BC774</f>
        <v>66.946265881601178</v>
      </c>
      <c r="BE63" s="637">
        <f ca="1">Assets!BD774</f>
        <v>68.223606447025944</v>
      </c>
      <c r="BF63" s="637">
        <f ca="1">Assets!BE774</f>
        <v>69.896445095123354</v>
      </c>
      <c r="BG63" s="637">
        <f ca="1">Assets!BF774</f>
        <v>71.610301644330136</v>
      </c>
      <c r="BH63" s="637">
        <f ca="1">Assets!BG774</f>
        <v>73.366181851067154</v>
      </c>
      <c r="BI63" s="637">
        <f ca="1">Assets!BH774</f>
        <v>75.165116132841092</v>
      </c>
      <c r="BJ63" s="42"/>
    </row>
    <row r="64" spans="1:62" s="31" customFormat="1">
      <c r="A64" s="42"/>
      <c r="B64" s="124" t="s">
        <v>295</v>
      </c>
      <c r="C64" s="42"/>
      <c r="D64" s="153"/>
      <c r="E64" s="42"/>
      <c r="F64" s="649">
        <f ca="1">SUMPRODUCT(OFFSET(G64,0,0,1,55+1),OFFSET(G13,0,0,1,55+1))</f>
        <v>675.0240269251359</v>
      </c>
      <c r="G64" s="638">
        <f t="shared" ref="G64:AL64" ca="1" si="51">SUM(G25:G26,G28)</f>
        <v>39.945290754153845</v>
      </c>
      <c r="H64" s="638">
        <f t="shared" ca="1" si="51"/>
        <v>43.395929691236589</v>
      </c>
      <c r="I64" s="638">
        <f t="shared" ca="1" si="51"/>
        <v>46.514327156530115</v>
      </c>
      <c r="J64" s="638">
        <f t="shared" ca="1" si="51"/>
        <v>49.829194034450687</v>
      </c>
      <c r="K64" s="638">
        <f t="shared" ca="1" si="51"/>
        <v>50.679066259150432</v>
      </c>
      <c r="L64" s="638">
        <f t="shared" ca="1" si="51"/>
        <v>52.345083277418155</v>
      </c>
      <c r="M64" s="638">
        <f t="shared" ca="1" si="51"/>
        <v>52.173448076176712</v>
      </c>
      <c r="N64" s="638">
        <f t="shared" ca="1" si="51"/>
        <v>51.893954581377798</v>
      </c>
      <c r="O64" s="638">
        <f t="shared" ca="1" si="51"/>
        <v>51.618358947220742</v>
      </c>
      <c r="P64" s="638">
        <f t="shared" ca="1" si="51"/>
        <v>51.222479048927013</v>
      </c>
      <c r="Q64" s="638">
        <f t="shared" ca="1" si="51"/>
        <v>50.908781927233846</v>
      </c>
      <c r="R64" s="638">
        <f t="shared" ca="1" si="51"/>
        <v>50.509007336683084</v>
      </c>
      <c r="S64" s="638">
        <f t="shared" ca="1" si="51"/>
        <v>50.317245632548492</v>
      </c>
      <c r="T64" s="638">
        <f t="shared" ca="1" si="51"/>
        <v>50.124455558230132</v>
      </c>
      <c r="U64" s="638">
        <f t="shared" ca="1" si="51"/>
        <v>49.792312569302155</v>
      </c>
      <c r="V64" s="638">
        <f t="shared" ca="1" si="51"/>
        <v>49.426362152466595</v>
      </c>
      <c r="W64" s="638">
        <f t="shared" ca="1" si="51"/>
        <v>49.568225789426457</v>
      </c>
      <c r="X64" s="638">
        <f t="shared" ca="1" si="51"/>
        <v>49.692994482907622</v>
      </c>
      <c r="Y64" s="638">
        <f t="shared" ca="1" si="51"/>
        <v>49.815418777592029</v>
      </c>
      <c r="Z64" s="638">
        <f t="shared" ca="1" si="51"/>
        <v>49.920998640040558</v>
      </c>
      <c r="AA64" s="638">
        <f t="shared" ca="1" si="51"/>
        <v>49.559491999431728</v>
      </c>
      <c r="AB64" s="638">
        <f t="shared" ca="1" si="51"/>
        <v>48.269954657094665</v>
      </c>
      <c r="AC64" s="638">
        <f t="shared" ca="1" si="51"/>
        <v>48.402593741602942</v>
      </c>
      <c r="AD64" s="638">
        <f t="shared" ca="1" si="51"/>
        <v>48.50835885966368</v>
      </c>
      <c r="AE64" s="638">
        <f t="shared" ca="1" si="51"/>
        <v>48.599315988473464</v>
      </c>
      <c r="AF64" s="638">
        <f t="shared" ca="1" si="51"/>
        <v>48.666416902129505</v>
      </c>
      <c r="AG64" s="638">
        <f t="shared" ca="1" si="51"/>
        <v>48.713772922713687</v>
      </c>
      <c r="AH64" s="638">
        <f t="shared" ca="1" si="51"/>
        <v>48.75218334459877</v>
      </c>
      <c r="AI64" s="638">
        <f t="shared" ca="1" si="51"/>
        <v>48.763189354120783</v>
      </c>
      <c r="AJ64" s="638">
        <f t="shared" ca="1" si="51"/>
        <v>48.745423948859298</v>
      </c>
      <c r="AK64" s="638">
        <f t="shared" ca="1" si="51"/>
        <v>48.697469565046134</v>
      </c>
      <c r="AL64" s="638">
        <f t="shared" ca="1" si="51"/>
        <v>48.617856419922525</v>
      </c>
      <c r="AM64" s="638">
        <f t="shared" ref="AM64:BI64" ca="1" si="52">SUM(AM25:AM26,AM28)</f>
        <v>48.505060803204245</v>
      </c>
      <c r="AN64" s="638">
        <f t="shared" ca="1" si="52"/>
        <v>48.357503316156119</v>
      </c>
      <c r="AO64" s="638">
        <f t="shared" ca="1" si="52"/>
        <v>48.173547056733526</v>
      </c>
      <c r="AP64" s="638">
        <f t="shared" ca="1" si="52"/>
        <v>47.951495749204987</v>
      </c>
      <c r="AQ64" s="638">
        <f t="shared" ca="1" si="52"/>
        <v>47.689591816624137</v>
      </c>
      <c r="AR64" s="638">
        <f t="shared" ca="1" si="52"/>
        <v>47.386014394473165</v>
      </c>
      <c r="AS64" s="638">
        <f t="shared" ca="1" si="52"/>
        <v>47.038877283751404</v>
      </c>
      <c r="AT64" s="638">
        <f t="shared" ca="1" si="52"/>
        <v>46.646226841733991</v>
      </c>
      <c r="AU64" s="638">
        <f t="shared" ca="1" si="52"/>
        <v>46.206039808574374</v>
      </c>
      <c r="AV64" s="638">
        <f t="shared" ca="1" si="52"/>
        <v>45.716221067872731</v>
      </c>
      <c r="AW64" s="638">
        <f t="shared" ca="1" si="52"/>
        <v>45.174601339278667</v>
      </c>
      <c r="AX64" s="638">
        <f t="shared" ca="1" si="52"/>
        <v>44.578934801141529</v>
      </c>
      <c r="AY64" s="638">
        <f t="shared" ca="1" si="52"/>
        <v>36.064543796459056</v>
      </c>
      <c r="AZ64" s="638">
        <f t="shared" ca="1" si="52"/>
        <v>6.6610578810313763</v>
      </c>
      <c r="BA64" s="638">
        <f t="shared" ca="1" si="52"/>
        <v>5.4123291809602323</v>
      </c>
      <c r="BB64" s="638">
        <f t="shared" ca="1" si="52"/>
        <v>4.5507615203882326</v>
      </c>
      <c r="BC64" s="638">
        <f t="shared" ca="1" si="52"/>
        <v>3.966784337328876</v>
      </c>
      <c r="BD64" s="638">
        <f t="shared" ca="1" si="52"/>
        <v>3.3952942145981599</v>
      </c>
      <c r="BE64" s="638">
        <f t="shared" ca="1" si="52"/>
        <v>3.0889504092155198</v>
      </c>
      <c r="BF64" s="638">
        <f t="shared" ca="1" si="52"/>
        <v>3.1646912839024113</v>
      </c>
      <c r="BG64" s="638">
        <f t="shared" ca="1" si="52"/>
        <v>3.2422893201938479</v>
      </c>
      <c r="BH64" s="638">
        <f t="shared" ca="1" si="52"/>
        <v>3.3217900555785298</v>
      </c>
      <c r="BI64" s="638">
        <f t="shared" ca="1" si="52"/>
        <v>3.403240144121594</v>
      </c>
      <c r="BJ64" s="42"/>
    </row>
    <row r="65" spans="1:62" s="31" customFormat="1">
      <c r="A65" s="42"/>
      <c r="B65" s="124" t="s">
        <v>296</v>
      </c>
      <c r="C65" s="42"/>
      <c r="D65" s="45"/>
      <c r="E65" s="42"/>
      <c r="F65" s="649">
        <f ca="1">SUMPRODUCT(OFFSET(G65,0,0,1,55+1),OFFSET(G13,0,0,1,55+1))</f>
        <v>81.014354821362858</v>
      </c>
      <c r="G65" s="638">
        <f ca="1">Assets!G61</f>
        <v>27.902381523927986</v>
      </c>
      <c r="H65" s="638">
        <f ca="1">Assets!H61</f>
        <v>21.40328303572014</v>
      </c>
      <c r="I65" s="638">
        <f ca="1">Assets!I61</f>
        <v>15.892891234071408</v>
      </c>
      <c r="J65" s="638">
        <f ca="1">Assets!J61</f>
        <v>17.804775219968562</v>
      </c>
      <c r="K65" s="638">
        <f ca="1">Assets!K61</f>
        <v>12.364748862543067</v>
      </c>
      <c r="L65" s="638">
        <f ca="1">Assets!L61</f>
        <v>0</v>
      </c>
      <c r="M65" s="638">
        <f ca="1">Assets!M61</f>
        <v>0</v>
      </c>
      <c r="N65" s="638">
        <f ca="1">Assets!N61</f>
        <v>0</v>
      </c>
      <c r="O65" s="638">
        <f ca="1">Assets!O61</f>
        <v>0</v>
      </c>
      <c r="P65" s="638">
        <f ca="1">Assets!P61</f>
        <v>0</v>
      </c>
      <c r="Q65" s="638">
        <f>Assets!Q61</f>
        <v>0</v>
      </c>
      <c r="R65" s="638">
        <f>Assets!R61</f>
        <v>0</v>
      </c>
      <c r="S65" s="638">
        <f>Assets!S61</f>
        <v>0</v>
      </c>
      <c r="T65" s="638">
        <f>Assets!T61</f>
        <v>0</v>
      </c>
      <c r="U65" s="638">
        <f>Assets!U61</f>
        <v>0</v>
      </c>
      <c r="V65" s="638">
        <f>Assets!V61</f>
        <v>0</v>
      </c>
      <c r="W65" s="638">
        <f>Assets!W61</f>
        <v>0</v>
      </c>
      <c r="X65" s="638">
        <f>Assets!X61</f>
        <v>0</v>
      </c>
      <c r="Y65" s="638">
        <f>Assets!Y61</f>
        <v>0</v>
      </c>
      <c r="Z65" s="638">
        <f>Assets!Z61</f>
        <v>0</v>
      </c>
      <c r="AA65" s="638">
        <f>Assets!AA61</f>
        <v>0</v>
      </c>
      <c r="AB65" s="638">
        <f>Assets!AB61</f>
        <v>0</v>
      </c>
      <c r="AC65" s="638">
        <f>Assets!AC61</f>
        <v>0</v>
      </c>
      <c r="AD65" s="638">
        <f>Assets!AD61</f>
        <v>0</v>
      </c>
      <c r="AE65" s="638">
        <f>Assets!AE61</f>
        <v>0</v>
      </c>
      <c r="AF65" s="638">
        <f>Assets!AF61</f>
        <v>0</v>
      </c>
      <c r="AG65" s="638">
        <f>Assets!AG61</f>
        <v>0</v>
      </c>
      <c r="AH65" s="638">
        <f>Assets!AH61</f>
        <v>0</v>
      </c>
      <c r="AI65" s="638">
        <f>Assets!AI61</f>
        <v>0</v>
      </c>
      <c r="AJ65" s="638">
        <f>Assets!AJ61</f>
        <v>0</v>
      </c>
      <c r="AK65" s="638">
        <f>Assets!AK61</f>
        <v>0</v>
      </c>
      <c r="AL65" s="638">
        <f>Assets!AL61</f>
        <v>0</v>
      </c>
      <c r="AM65" s="638">
        <f>Assets!AM61</f>
        <v>0</v>
      </c>
      <c r="AN65" s="638">
        <f>Assets!AN61</f>
        <v>0</v>
      </c>
      <c r="AO65" s="638">
        <f>Assets!AO61</f>
        <v>0</v>
      </c>
      <c r="AP65" s="638">
        <f>Assets!AP61</f>
        <v>0</v>
      </c>
      <c r="AQ65" s="638">
        <f>Assets!AQ61</f>
        <v>0</v>
      </c>
      <c r="AR65" s="638">
        <f>Assets!AR61</f>
        <v>0</v>
      </c>
      <c r="AS65" s="638">
        <f>Assets!AS61</f>
        <v>0</v>
      </c>
      <c r="AT65" s="638">
        <f>Assets!AT61</f>
        <v>0</v>
      </c>
      <c r="AU65" s="638">
        <f>Assets!AU61</f>
        <v>0</v>
      </c>
      <c r="AV65" s="638">
        <f>Assets!AV61</f>
        <v>0</v>
      </c>
      <c r="AW65" s="638">
        <f>Assets!AW61</f>
        <v>0</v>
      </c>
      <c r="AX65" s="638">
        <f>Assets!AX61</f>
        <v>0</v>
      </c>
      <c r="AY65" s="638">
        <f>Assets!AY61</f>
        <v>0</v>
      </c>
      <c r="AZ65" s="638">
        <f>Assets!AZ61</f>
        <v>0</v>
      </c>
      <c r="BA65" s="638">
        <f>Assets!BA61</f>
        <v>0</v>
      </c>
      <c r="BB65" s="638">
        <f>Assets!BB61</f>
        <v>0</v>
      </c>
      <c r="BC65" s="638">
        <f>Assets!BC61</f>
        <v>0</v>
      </c>
      <c r="BD65" s="638">
        <f>Assets!BD61</f>
        <v>0</v>
      </c>
      <c r="BE65" s="638">
        <f>Assets!BE61</f>
        <v>0</v>
      </c>
      <c r="BF65" s="638">
        <f>Assets!BF61</f>
        <v>0</v>
      </c>
      <c r="BG65" s="638">
        <f>Assets!BG61</f>
        <v>0</v>
      </c>
      <c r="BH65" s="638">
        <f>Assets!BH61</f>
        <v>0</v>
      </c>
      <c r="BI65" s="638">
        <f>Assets!BI61</f>
        <v>0</v>
      </c>
      <c r="BJ65" s="42"/>
    </row>
    <row r="66" spans="1:62" s="31" customFormat="1">
      <c r="A66" s="42"/>
      <c r="B66" s="124" t="s">
        <v>297</v>
      </c>
      <c r="C66" s="42"/>
      <c r="D66" s="45"/>
      <c r="E66" s="42"/>
      <c r="F66" s="333">
        <f ca="1">SUMPRODUCT(OFFSET(G66,0,0,1,55+1),OFFSET(G13,0,0,1,55+1))</f>
        <v>1.9118772817514673</v>
      </c>
      <c r="G66" s="334">
        <v>0</v>
      </c>
      <c r="H66" s="334">
        <v>0</v>
      </c>
      <c r="I66" s="334">
        <v>0</v>
      </c>
      <c r="J66" s="334">
        <v>0</v>
      </c>
      <c r="K66" s="334">
        <v>0</v>
      </c>
      <c r="L66" s="334">
        <v>0</v>
      </c>
      <c r="M66" s="334">
        <v>0</v>
      </c>
      <c r="N66" s="334">
        <v>0</v>
      </c>
      <c r="O66" s="334">
        <v>0</v>
      </c>
      <c r="P66" s="334">
        <v>0</v>
      </c>
      <c r="Q66" s="334">
        <v>0</v>
      </c>
      <c r="R66" s="334">
        <v>0</v>
      </c>
      <c r="S66" s="334">
        <v>0</v>
      </c>
      <c r="T66" s="334">
        <v>0</v>
      </c>
      <c r="U66" s="334">
        <v>0</v>
      </c>
      <c r="V66" s="334">
        <v>0</v>
      </c>
      <c r="W66" s="334">
        <v>0</v>
      </c>
      <c r="X66" s="334">
        <v>0</v>
      </c>
      <c r="Y66" s="334">
        <v>0</v>
      </c>
      <c r="Z66" s="334">
        <v>0</v>
      </c>
      <c r="AA66" s="334">
        <v>0</v>
      </c>
      <c r="AB66" s="334">
        <v>0</v>
      </c>
      <c r="AC66" s="334">
        <v>0</v>
      </c>
      <c r="AD66" s="334">
        <v>0</v>
      </c>
      <c r="AE66" s="334">
        <v>0</v>
      </c>
      <c r="AF66" s="334">
        <v>0</v>
      </c>
      <c r="AG66" s="334">
        <v>0</v>
      </c>
      <c r="AH66" s="334">
        <v>0</v>
      </c>
      <c r="AI66" s="334">
        <v>0</v>
      </c>
      <c r="AJ66" s="334">
        <v>0</v>
      </c>
      <c r="AK66" s="334">
        <v>0</v>
      </c>
      <c r="AL66" s="334">
        <v>0</v>
      </c>
      <c r="AM66" s="334">
        <v>0</v>
      </c>
      <c r="AN66" s="334">
        <v>0</v>
      </c>
      <c r="AO66" s="334">
        <v>0</v>
      </c>
      <c r="AP66" s="334">
        <v>0</v>
      </c>
      <c r="AQ66" s="334">
        <v>0</v>
      </c>
      <c r="AR66" s="334">
        <v>0</v>
      </c>
      <c r="AS66" s="334">
        <v>0</v>
      </c>
      <c r="AT66" s="334">
        <v>0</v>
      </c>
      <c r="AU66" s="334">
        <v>0</v>
      </c>
      <c r="AV66" s="334">
        <v>0</v>
      </c>
      <c r="AW66" s="334">
        <v>0</v>
      </c>
      <c r="AX66" s="334">
        <v>0</v>
      </c>
      <c r="AY66" s="334">
        <v>0</v>
      </c>
      <c r="AZ66" s="334">
        <v>0</v>
      </c>
      <c r="BA66" s="334">
        <v>0</v>
      </c>
      <c r="BB66" s="334">
        <v>0</v>
      </c>
      <c r="BC66" s="334">
        <v>0</v>
      </c>
      <c r="BD66" s="334">
        <v>0</v>
      </c>
      <c r="BE66" s="334">
        <v>0</v>
      </c>
      <c r="BF66" s="334">
        <v>0</v>
      </c>
      <c r="BG66" s="334">
        <v>0</v>
      </c>
      <c r="BH66" s="334">
        <v>0</v>
      </c>
      <c r="BI66" s="334">
        <f ca="1">+Assets!BI774</f>
        <v>77.008160172932705</v>
      </c>
      <c r="BJ66" s="302"/>
    </row>
    <row r="67" spans="1:62" s="31" customFormat="1">
      <c r="A67" s="42"/>
      <c r="B67" s="124"/>
      <c r="C67" s="42"/>
      <c r="D67" s="45"/>
      <c r="E67" s="4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42"/>
    </row>
    <row r="68" spans="1:62" s="1" customFormat="1">
      <c r="A68" s="25"/>
      <c r="B68" s="29" t="s">
        <v>298</v>
      </c>
      <c r="C68" s="25"/>
      <c r="D68" s="25"/>
      <c r="E68" s="25"/>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c r="BH68" s="314"/>
      <c r="BI68" s="314"/>
      <c r="BJ68" s="25"/>
    </row>
    <row r="69" spans="1:62" s="1" customFormat="1">
      <c r="A69" s="25"/>
      <c r="B69" s="25" t="s">
        <v>299</v>
      </c>
      <c r="C69" s="25"/>
      <c r="D69" s="25"/>
      <c r="E69" s="25"/>
      <c r="F69" s="650">
        <f>Assets!F9+Assets!F61</f>
        <v>595.92154938552414</v>
      </c>
      <c r="G69" s="634">
        <f ca="1">Assets!G9+Assets!G61</f>
        <v>27.902381523927986</v>
      </c>
      <c r="H69" s="634">
        <f ca="1">Assets!H9+Assets!H61</f>
        <v>21.40328303572014</v>
      </c>
      <c r="I69" s="634">
        <f ca="1">Assets!I9+Assets!I61</f>
        <v>15.892891234071408</v>
      </c>
      <c r="J69" s="634">
        <f ca="1">Assets!J9+Assets!J61</f>
        <v>17.804775219968562</v>
      </c>
      <c r="K69" s="634">
        <f ca="1">Assets!K9+Assets!K61</f>
        <v>12.364748862543067</v>
      </c>
      <c r="L69" s="634">
        <f ca="1">Assets!L9+Assets!L61</f>
        <v>0</v>
      </c>
      <c r="M69" s="634">
        <f ca="1">Assets!M9+Assets!M61</f>
        <v>0</v>
      </c>
      <c r="N69" s="634">
        <f ca="1">Assets!N9+Assets!N61</f>
        <v>0</v>
      </c>
      <c r="O69" s="634">
        <f ca="1">Assets!O9+Assets!O61</f>
        <v>0</v>
      </c>
      <c r="P69" s="634">
        <f ca="1">Assets!P9+Assets!P61</f>
        <v>0</v>
      </c>
      <c r="Q69" s="634">
        <f>Assets!Q9+Assets!Q61</f>
        <v>0</v>
      </c>
      <c r="R69" s="634">
        <f>Assets!R9+Assets!R61</f>
        <v>0</v>
      </c>
      <c r="S69" s="634">
        <f>Assets!S9+Assets!S61</f>
        <v>0</v>
      </c>
      <c r="T69" s="634">
        <f>Assets!T9+Assets!T61</f>
        <v>0</v>
      </c>
      <c r="U69" s="634">
        <f>Assets!U9+Assets!U61</f>
        <v>0</v>
      </c>
      <c r="V69" s="634">
        <f>Assets!V9+Assets!V61</f>
        <v>0</v>
      </c>
      <c r="W69" s="634">
        <f>Assets!W9+Assets!W61</f>
        <v>0</v>
      </c>
      <c r="X69" s="634">
        <f>Assets!X9+Assets!X61</f>
        <v>0</v>
      </c>
      <c r="Y69" s="634">
        <f>Assets!Y9+Assets!Y61</f>
        <v>0</v>
      </c>
      <c r="Z69" s="634">
        <f>Assets!Z9+Assets!Z61</f>
        <v>0</v>
      </c>
      <c r="AA69" s="634">
        <f>Assets!AA9+Assets!AA61</f>
        <v>0</v>
      </c>
      <c r="AB69" s="634">
        <f>Assets!AB9+Assets!AB61</f>
        <v>0</v>
      </c>
      <c r="AC69" s="634">
        <f>Assets!AC9+Assets!AC61</f>
        <v>0</v>
      </c>
      <c r="AD69" s="634">
        <f>Assets!AD9+Assets!AD61</f>
        <v>0</v>
      </c>
      <c r="AE69" s="634">
        <f>Assets!AE9+Assets!AE61</f>
        <v>0</v>
      </c>
      <c r="AF69" s="634">
        <f>Assets!AF9+Assets!AF61</f>
        <v>0</v>
      </c>
      <c r="AG69" s="634">
        <f>Assets!AG9+Assets!AG61</f>
        <v>0</v>
      </c>
      <c r="AH69" s="634">
        <f>Assets!AH9+Assets!AH61</f>
        <v>0</v>
      </c>
      <c r="AI69" s="634">
        <f>Assets!AI9+Assets!AI61</f>
        <v>0</v>
      </c>
      <c r="AJ69" s="634">
        <f>Assets!AJ9+Assets!AJ61</f>
        <v>0</v>
      </c>
      <c r="AK69" s="634">
        <f>Assets!AK9+Assets!AK61</f>
        <v>0</v>
      </c>
      <c r="AL69" s="634">
        <f>Assets!AL9+Assets!AL61</f>
        <v>0</v>
      </c>
      <c r="AM69" s="634">
        <f>Assets!AM9+Assets!AM61</f>
        <v>0</v>
      </c>
      <c r="AN69" s="634">
        <f>Assets!AN9+Assets!AN61</f>
        <v>0</v>
      </c>
      <c r="AO69" s="634">
        <f>Assets!AO9+Assets!AO61</f>
        <v>0</v>
      </c>
      <c r="AP69" s="634">
        <f>Assets!AP9+Assets!AP61</f>
        <v>0</v>
      </c>
      <c r="AQ69" s="634">
        <f>Assets!AQ9+Assets!AQ61</f>
        <v>0</v>
      </c>
      <c r="AR69" s="634">
        <f>Assets!AR9+Assets!AR61</f>
        <v>0</v>
      </c>
      <c r="AS69" s="634">
        <f>Assets!AS9+Assets!AS61</f>
        <v>0</v>
      </c>
      <c r="AT69" s="634">
        <f>Assets!AT9+Assets!AT61</f>
        <v>0</v>
      </c>
      <c r="AU69" s="634">
        <f>Assets!AU9+Assets!AU61</f>
        <v>0</v>
      </c>
      <c r="AV69" s="634">
        <f>Assets!AV9+Assets!AV61</f>
        <v>0</v>
      </c>
      <c r="AW69" s="634">
        <f>Assets!AW9+Assets!AW61</f>
        <v>0</v>
      </c>
      <c r="AX69" s="634">
        <f>Assets!AX9+Assets!AX61</f>
        <v>0</v>
      </c>
      <c r="AY69" s="634">
        <f>Assets!AY9+Assets!AY61</f>
        <v>0</v>
      </c>
      <c r="AZ69" s="634">
        <f>Assets!AZ9+Assets!AZ61</f>
        <v>0</v>
      </c>
      <c r="BA69" s="634">
        <f>Assets!BA9+Assets!BA61</f>
        <v>0</v>
      </c>
      <c r="BB69" s="634">
        <f>Assets!BB9+Assets!BB61</f>
        <v>0</v>
      </c>
      <c r="BC69" s="634">
        <f>Assets!BC9+Assets!BC61</f>
        <v>0</v>
      </c>
      <c r="BD69" s="634">
        <f>Assets!BD9+Assets!BD61</f>
        <v>0</v>
      </c>
      <c r="BE69" s="634">
        <f>Assets!BE9+Assets!BE61</f>
        <v>0</v>
      </c>
      <c r="BF69" s="634">
        <f>Assets!BF9+Assets!BF61</f>
        <v>0</v>
      </c>
      <c r="BG69" s="634">
        <f>Assets!BG9+Assets!BG61</f>
        <v>0</v>
      </c>
      <c r="BH69" s="634">
        <f>Assets!BH9+Assets!BH61</f>
        <v>0</v>
      </c>
      <c r="BI69" s="634">
        <f>Assets!BI9+Assets!BI61</f>
        <v>0</v>
      </c>
      <c r="BJ69" s="25"/>
    </row>
    <row r="70" spans="1:62" s="1" customFormat="1">
      <c r="A70" s="25"/>
      <c r="B70" s="25" t="s">
        <v>300</v>
      </c>
      <c r="C70" s="25"/>
      <c r="D70" s="25"/>
      <c r="E70" s="25"/>
      <c r="F70" s="335">
        <f t="shared" ref="F70:AK70" si="53">F26</f>
        <v>0</v>
      </c>
      <c r="G70" s="313">
        <f t="shared" si="53"/>
        <v>17.347925870240793</v>
      </c>
      <c r="H70" s="313">
        <f t="shared" ca="1" si="53"/>
        <v>18.666733796729677</v>
      </c>
      <c r="I70" s="313">
        <f t="shared" ca="1" si="53"/>
        <v>19.883222052048513</v>
      </c>
      <c r="J70" s="313">
        <f t="shared" ca="1" si="53"/>
        <v>21.474092952495663</v>
      </c>
      <c r="K70" s="313">
        <f t="shared" ca="1" si="53"/>
        <v>23.101255436722468</v>
      </c>
      <c r="L70" s="313">
        <f t="shared" ca="1" si="53"/>
        <v>23.381825723022068</v>
      </c>
      <c r="M70" s="313">
        <f t="shared" ca="1" si="53"/>
        <v>23.194263039498288</v>
      </c>
      <c r="N70" s="313">
        <f t="shared" ca="1" si="53"/>
        <v>22.999575200398574</v>
      </c>
      <c r="O70" s="313">
        <f t="shared" ca="1" si="53"/>
        <v>22.801014096603041</v>
      </c>
      <c r="P70" s="313">
        <f t="shared" ca="1" si="53"/>
        <v>22.598173895221628</v>
      </c>
      <c r="Q70" s="313">
        <f t="shared" ca="1" si="53"/>
        <v>22.394937065313453</v>
      </c>
      <c r="R70" s="313">
        <f t="shared" ca="1" si="53"/>
        <v>22.188419212357903</v>
      </c>
      <c r="S70" s="313">
        <f t="shared" ca="1" si="53"/>
        <v>21.981383423877961</v>
      </c>
      <c r="T70" s="313">
        <f t="shared" ca="1" si="53"/>
        <v>21.766562926011282</v>
      </c>
      <c r="U70" s="313">
        <f t="shared" ca="1" si="53"/>
        <v>21.543450117615144</v>
      </c>
      <c r="V70" s="313">
        <f t="shared" ca="1" si="53"/>
        <v>21.316310193410988</v>
      </c>
      <c r="W70" s="313">
        <f t="shared" ca="1" si="53"/>
        <v>21.086037235369584</v>
      </c>
      <c r="X70" s="313">
        <f t="shared" ca="1" si="53"/>
        <v>20.834760717654355</v>
      </c>
      <c r="Y70" s="313">
        <f t="shared" ca="1" si="53"/>
        <v>20.561608887220817</v>
      </c>
      <c r="Z70" s="313">
        <f t="shared" ca="1" si="53"/>
        <v>20.265136409737416</v>
      </c>
      <c r="AA70" s="313">
        <f t="shared" ca="1" si="53"/>
        <v>19.944301099001589</v>
      </c>
      <c r="AB70" s="313">
        <f t="shared" ca="1" si="53"/>
        <v>19.613638649058437</v>
      </c>
      <c r="AC70" s="313">
        <f t="shared" ca="1" si="53"/>
        <v>19.304721931198554</v>
      </c>
      <c r="AD70" s="313">
        <f t="shared" ca="1" si="53"/>
        <v>18.969633220987969</v>
      </c>
      <c r="AE70" s="313">
        <f t="shared" ca="1" si="53"/>
        <v>18.607479948684411</v>
      </c>
      <c r="AF70" s="313">
        <f t="shared" ca="1" si="53"/>
        <v>18.216887827120448</v>
      </c>
      <c r="AG70" s="313">
        <f t="shared" ca="1" si="53"/>
        <v>17.796701168784107</v>
      </c>
      <c r="AH70" s="313">
        <f t="shared" ca="1" si="53"/>
        <v>17.345540711432424</v>
      </c>
      <c r="AI70" s="313">
        <f t="shared" ca="1" si="53"/>
        <v>16.861555536298404</v>
      </c>
      <c r="AJ70" s="313">
        <f t="shared" ca="1" si="53"/>
        <v>16.343407173272229</v>
      </c>
      <c r="AK70" s="313">
        <f t="shared" ca="1" si="53"/>
        <v>15.789711248953486</v>
      </c>
      <c r="AL70" s="313">
        <f t="shared" ref="AL70:BI70" ca="1" si="54">AL26</f>
        <v>15.199036040284378</v>
      </c>
      <c r="AM70" s="313">
        <f t="shared" ca="1" si="54"/>
        <v>14.569900984851502</v>
      </c>
      <c r="AN70" s="313">
        <f t="shared" ca="1" si="54"/>
        <v>13.900775146600967</v>
      </c>
      <c r="AO70" s="313">
        <f t="shared" ca="1" si="54"/>
        <v>13.190075635675944</v>
      </c>
      <c r="AP70" s="313">
        <f t="shared" ca="1" si="54"/>
        <v>12.436165981049204</v>
      </c>
      <c r="AQ70" s="313">
        <f t="shared" ca="1" si="54"/>
        <v>11.637354454585846</v>
      </c>
      <c r="AR70" s="313">
        <f t="shared" ca="1" si="54"/>
        <v>10.791892345132734</v>
      </c>
      <c r="AS70" s="313">
        <f t="shared" ca="1" si="54"/>
        <v>9.8979721811915429</v>
      </c>
      <c r="AT70" s="313">
        <f t="shared" ca="1" si="54"/>
        <v>8.9537259006917083</v>
      </c>
      <c r="AU70" s="313">
        <f t="shared" ca="1" si="54"/>
        <v>7.9572229663375422</v>
      </c>
      <c r="AV70" s="313">
        <f t="shared" ca="1" si="54"/>
        <v>6.9064684249609734</v>
      </c>
      <c r="AW70" s="313">
        <f t="shared" ca="1" si="54"/>
        <v>5.7994009092669492</v>
      </c>
      <c r="AX70" s="313">
        <f t="shared" ca="1" si="54"/>
        <v>4.6338905803132908</v>
      </c>
      <c r="AY70" s="313">
        <f t="shared" ca="1" si="54"/>
        <v>3.4077370090200003</v>
      </c>
      <c r="AZ70" s="313">
        <f t="shared" ca="1" si="54"/>
        <v>2.3919659967121913</v>
      </c>
      <c r="BA70" s="313">
        <f t="shared" ca="1" si="54"/>
        <v>2.327376120274991</v>
      </c>
      <c r="BB70" s="313">
        <f t="shared" ca="1" si="54"/>
        <v>2.301684461548505</v>
      </c>
      <c r="BC70" s="313">
        <f t="shared" ca="1" si="54"/>
        <v>2.3041480956144507</v>
      </c>
      <c r="BD70" s="313">
        <f t="shared" ca="1" si="54"/>
        <v>2.3270829989686432</v>
      </c>
      <c r="BE70" s="313">
        <f t="shared" ca="1" si="54"/>
        <v>2.3714839446307949</v>
      </c>
      <c r="BF70" s="313">
        <f t="shared" ca="1" si="54"/>
        <v>2.4296325855854661</v>
      </c>
      <c r="BG70" s="313">
        <f t="shared" ca="1" si="54"/>
        <v>2.4892070276519398</v>
      </c>
      <c r="BH70" s="313">
        <f t="shared" ca="1" si="54"/>
        <v>2.5502422313860769</v>
      </c>
      <c r="BI70" s="313">
        <f t="shared" ca="1" si="54"/>
        <v>2.6127740145744283</v>
      </c>
      <c r="BJ70" s="25"/>
    </row>
    <row r="71" spans="1:62" s="1" customFormat="1">
      <c r="A71" s="25"/>
      <c r="B71" s="25" t="s">
        <v>301</v>
      </c>
      <c r="C71" s="25"/>
      <c r="D71" s="25"/>
      <c r="E71" s="25"/>
      <c r="F71" s="335">
        <f t="shared" ref="F71:AK71" si="55">F19-G19</f>
        <v>-357.5529296313145</v>
      </c>
      <c r="G71" s="313">
        <f t="shared" ca="1" si="55"/>
        <v>-15.710354114018173</v>
      </c>
      <c r="H71" s="313">
        <f t="shared" ca="1" si="55"/>
        <v>-11.082229640367643</v>
      </c>
      <c r="I71" s="313">
        <f t="shared" ca="1" si="55"/>
        <v>-7.0231297407445936</v>
      </c>
      <c r="J71" s="313">
        <f t="shared" ca="1" si="55"/>
        <v>-7.381927270321512</v>
      </c>
      <c r="K71" s="313">
        <f t="shared" ca="1" si="55"/>
        <v>-4.8429212864555211</v>
      </c>
      <c r="L71" s="313">
        <f t="shared" ca="1" si="55"/>
        <v>3.2375178589369966</v>
      </c>
      <c r="M71" s="313">
        <f t="shared" ca="1" si="55"/>
        <v>3.3605051077406074</v>
      </c>
      <c r="N71" s="313">
        <f t="shared" ca="1" si="55"/>
        <v>3.4273614961729777</v>
      </c>
      <c r="O71" s="313">
        <f t="shared" ca="1" si="55"/>
        <v>3.5012229626127009</v>
      </c>
      <c r="P71" s="313">
        <f t="shared" ca="1" si="55"/>
        <v>3.5080691641844624</v>
      </c>
      <c r="Q71" s="313">
        <f t="shared" ca="1" si="55"/>
        <v>3.5647028746427623</v>
      </c>
      <c r="R71" s="313">
        <f t="shared" ca="1" si="55"/>
        <v>3.5736429552520121</v>
      </c>
      <c r="S71" s="313">
        <f t="shared" ca="1" si="55"/>
        <v>3.7080147566824166</v>
      </c>
      <c r="T71" s="313">
        <f t="shared" ca="1" si="55"/>
        <v>3.8511482570492603</v>
      </c>
      <c r="U71" s="313">
        <f t="shared" ca="1" si="55"/>
        <v>3.9206602681995264</v>
      </c>
      <c r="V71" s="313">
        <f t="shared" ca="1" si="55"/>
        <v>3.9747395381810406</v>
      </c>
      <c r="W71" s="313">
        <f t="shared" ca="1" si="55"/>
        <v>4.337281800147764</v>
      </c>
      <c r="X71" s="313">
        <f t="shared" ca="1" si="55"/>
        <v>4.7148713838794833</v>
      </c>
      <c r="Y71" s="313">
        <f t="shared" ca="1" si="55"/>
        <v>5.11740887101422</v>
      </c>
      <c r="Z71" s="313">
        <f t="shared" ca="1" si="55"/>
        <v>5.5379355251822631</v>
      </c>
      <c r="AA71" s="313">
        <f t="shared" ca="1" si="55"/>
        <v>5.7075616900901309</v>
      </c>
      <c r="AB71" s="313">
        <f t="shared" ca="1" si="55"/>
        <v>5.3322087965797209</v>
      </c>
      <c r="AC71" s="313">
        <f t="shared" ca="1" si="55"/>
        <v>5.7839633303038909</v>
      </c>
      <c r="AD71" s="313">
        <f t="shared" ca="1" si="55"/>
        <v>6.2511245026338997</v>
      </c>
      <c r="AE71" s="313">
        <f t="shared" ca="1" si="55"/>
        <v>6.7420072338808836</v>
      </c>
      <c r="AF71" s="313">
        <f t="shared" ca="1" si="55"/>
        <v>7.25283827728191</v>
      </c>
      <c r="AG71" s="313">
        <f t="shared" ca="1" si="55"/>
        <v>7.7874767543357848</v>
      </c>
      <c r="AH71" s="313">
        <f t="shared" ca="1" si="55"/>
        <v>8.3540639242266934</v>
      </c>
      <c r="AI71" s="313">
        <f t="shared" ca="1" si="55"/>
        <v>8.9437544151129487</v>
      </c>
      <c r="AJ71" s="313">
        <f t="shared" ca="1" si="55"/>
        <v>9.5573405632965773</v>
      </c>
      <c r="AK71" s="313">
        <f t="shared" ca="1" si="55"/>
        <v>10.195639670804496</v>
      </c>
      <c r="AL71" s="313">
        <f t="shared" ref="AL71:BH71" ca="1" si="56">AL19-AM19</f>
        <v>10.859494753331603</v>
      </c>
      <c r="AM71" s="313">
        <f t="shared" ca="1" si="56"/>
        <v>11.549775309850844</v>
      </c>
      <c r="AN71" s="313">
        <f t="shared" ca="1" si="56"/>
        <v>12.26737811450576</v>
      </c>
      <c r="AO71" s="313">
        <f t="shared" ca="1" si="56"/>
        <v>13.013228031415309</v>
      </c>
      <c r="AP71" s="313">
        <f t="shared" ca="1" si="56"/>
        <v>13.788278853037383</v>
      </c>
      <c r="AQ71" s="313">
        <f t="shared" ca="1" si="56"/>
        <v>14.593514162757231</v>
      </c>
      <c r="AR71" s="313">
        <f t="shared" ca="1" si="56"/>
        <v>15.429948222385121</v>
      </c>
      <c r="AS71" s="313">
        <f t="shared" ca="1" si="56"/>
        <v>16.29862688526481</v>
      </c>
      <c r="AT71" s="313">
        <f t="shared" ca="1" si="56"/>
        <v>17.200628535716959</v>
      </c>
      <c r="AU71" s="313">
        <f t="shared" ca="1" si="56"/>
        <v>18.137065055558054</v>
      </c>
      <c r="AV71" s="313">
        <f t="shared" ca="1" si="56"/>
        <v>19.109082818459754</v>
      </c>
      <c r="AW71" s="313">
        <f t="shared" ca="1" si="56"/>
        <v>20.117863712931225</v>
      </c>
      <c r="AX71" s="313">
        <f t="shared" ca="1" si="56"/>
        <v>21.164626194731156</v>
      </c>
      <c r="AY71" s="313">
        <f t="shared" ca="1" si="56"/>
        <v>17.533214662713817</v>
      </c>
      <c r="AZ71" s="313">
        <f t="shared" ca="1" si="56"/>
        <v>1.114885298841763</v>
      </c>
      <c r="BA71" s="313">
        <f t="shared" ca="1" si="56"/>
        <v>0.44346349918889416</v>
      </c>
      <c r="BB71" s="313">
        <f t="shared" ca="1" si="56"/>
        <v>-4.2524766315651163E-2</v>
      </c>
      <c r="BC71" s="313">
        <f t="shared" ca="1" si="56"/>
        <v>-0.39587916853822946</v>
      </c>
      <c r="BD71" s="313">
        <f t="shared" ca="1" si="56"/>
        <v>-0.76640433925485496</v>
      </c>
      <c r="BE71" s="313">
        <f t="shared" ca="1" si="56"/>
        <v>-1.0037031888584451</v>
      </c>
      <c r="BF71" s="313">
        <f t="shared" ca="1" si="56"/>
        <v>-1.0283139295240744</v>
      </c>
      <c r="BG71" s="313">
        <f t="shared" ca="1" si="56"/>
        <v>-1.0535281240422094</v>
      </c>
      <c r="BH71" s="313">
        <f t="shared" ca="1" si="56"/>
        <v>-1.0793605690643631</v>
      </c>
      <c r="BI71" s="313">
        <f ca="1">BI19-Assets!BI$774*D$19</f>
        <v>-1.1058264240549676</v>
      </c>
      <c r="BJ71" s="308"/>
    </row>
    <row r="72" spans="1:62" s="1" customFormat="1">
      <c r="A72" s="25"/>
      <c r="B72" s="25"/>
      <c r="C72" s="25"/>
      <c r="D72" s="25"/>
      <c r="F72" s="336"/>
      <c r="G72" s="336"/>
      <c r="H72" s="336"/>
      <c r="I72" s="336"/>
      <c r="J72" s="336"/>
      <c r="K72" s="336"/>
      <c r="L72" s="336"/>
      <c r="M72" s="336"/>
      <c r="N72" s="336"/>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36"/>
      <c r="AY72" s="336"/>
      <c r="AZ72" s="336"/>
      <c r="BA72" s="336"/>
      <c r="BB72" s="336"/>
      <c r="BC72" s="336"/>
      <c r="BD72" s="336"/>
      <c r="BE72" s="336"/>
      <c r="BF72" s="336"/>
      <c r="BG72" s="336"/>
      <c r="BH72" s="336"/>
      <c r="BI72" s="336"/>
      <c r="BJ72" s="25"/>
    </row>
    <row r="73" spans="1:62" s="1" customFormat="1">
      <c r="A73" s="300"/>
      <c r="B73" s="301" t="s">
        <v>302</v>
      </c>
      <c r="C73" s="300"/>
      <c r="D73" s="300"/>
      <c r="E73" s="300"/>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00"/>
    </row>
    <row r="74" spans="1:62" s="1" customFormat="1">
      <c r="A74" s="25"/>
      <c r="B74" s="29"/>
      <c r="C74" s="25"/>
      <c r="D74" s="25"/>
      <c r="E74" s="25"/>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25"/>
    </row>
    <row r="75" spans="1:62" s="1" customFormat="1">
      <c r="A75" s="25"/>
      <c r="B75" s="29" t="s">
        <v>303</v>
      </c>
      <c r="C75" s="25"/>
      <c r="D75" s="25"/>
      <c r="E75" s="25"/>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25"/>
    </row>
    <row r="76" spans="1:62" s="1" customFormat="1">
      <c r="A76" s="25"/>
      <c r="B76" s="25" t="s">
        <v>304</v>
      </c>
      <c r="C76" s="651" t="s">
        <v>305</v>
      </c>
      <c r="D76" s="652">
        <f ca="1">1-E77/E76</f>
        <v>0.24708629800532533</v>
      </c>
      <c r="E76" s="653">
        <f ca="1">IRR(OFFSET(F76,0,0,1,55+1))</f>
        <v>9.8333757371189323E-2</v>
      </c>
      <c r="F76" s="650">
        <f t="shared" ref="F76:AK76" si="57">F37-F45-F69-F70-F71</f>
        <v>-238.36861975420965</v>
      </c>
      <c r="G76" s="634">
        <f t="shared" ca="1" si="57"/>
        <v>9.8559983587068629</v>
      </c>
      <c r="H76" s="634">
        <f t="shared" ca="1" si="57"/>
        <v>18.916591226287814</v>
      </c>
      <c r="I76" s="634">
        <f t="shared" ca="1" si="57"/>
        <v>17.31612117463121</v>
      </c>
      <c r="J76" s="634">
        <f t="shared" ca="1" si="57"/>
        <v>18.517921812110078</v>
      </c>
      <c r="K76" s="634">
        <f t="shared" ca="1" si="57"/>
        <v>20.055983246340418</v>
      </c>
      <c r="L76" s="634">
        <f t="shared" ca="1" si="57"/>
        <v>28.257134648395187</v>
      </c>
      <c r="M76" s="634">
        <f t="shared" ca="1" si="57"/>
        <v>28.653440563210694</v>
      </c>
      <c r="N76" s="634">
        <f t="shared" ca="1" si="57"/>
        <v>28.734427442204328</v>
      </c>
      <c r="O76" s="634">
        <f t="shared" ca="1" si="57"/>
        <v>28.749372951950996</v>
      </c>
      <c r="P76" s="634">
        <f t="shared" ca="1" si="57"/>
        <v>28.634217933545827</v>
      </c>
      <c r="Q76" s="634">
        <f t="shared" ca="1" si="57"/>
        <v>28.547250173017403</v>
      </c>
      <c r="R76" s="634">
        <f t="shared" ca="1" si="57"/>
        <v>28.337673895539563</v>
      </c>
      <c r="S76" s="634">
        <f t="shared" ca="1" si="57"/>
        <v>28.31706105795125</v>
      </c>
      <c r="T76" s="634">
        <f t="shared" ca="1" si="57"/>
        <v>28.261166053442828</v>
      </c>
      <c r="U76" s="634">
        <f t="shared" ca="1" si="57"/>
        <v>28.110922016056996</v>
      </c>
      <c r="V76" s="634">
        <f t="shared" ca="1" si="57"/>
        <v>27.960898057107716</v>
      </c>
      <c r="W76" s="634">
        <f t="shared" ca="1" si="57"/>
        <v>28.082657770257939</v>
      </c>
      <c r="X76" s="634">
        <f t="shared" ca="1" si="57"/>
        <v>28.165349522610214</v>
      </c>
      <c r="Y76" s="634">
        <f t="shared" ca="1" si="57"/>
        <v>28.243597082525682</v>
      </c>
      <c r="Z76" s="634">
        <f t="shared" ca="1" si="57"/>
        <v>28.304317563964609</v>
      </c>
      <c r="AA76" s="634">
        <f t="shared" ca="1" si="57"/>
        <v>28.124675911967685</v>
      </c>
      <c r="AB76" s="634">
        <f t="shared" ca="1" si="57"/>
        <v>27.415404010224321</v>
      </c>
      <c r="AC76" s="634">
        <f t="shared" ca="1" si="57"/>
        <v>27.483822391465452</v>
      </c>
      <c r="AD76" s="634">
        <f t="shared" ca="1" si="57"/>
        <v>27.524650567508687</v>
      </c>
      <c r="AE76" s="634">
        <f t="shared" ca="1" si="57"/>
        <v>27.567623054951994</v>
      </c>
      <c r="AF76" s="634">
        <f t="shared" ca="1" si="57"/>
        <v>27.594576111921327</v>
      </c>
      <c r="AG76" s="634">
        <f t="shared" ca="1" si="57"/>
        <v>27.612179505422574</v>
      </c>
      <c r="AH76" s="634">
        <f t="shared" ca="1" si="57"/>
        <v>27.631318312482989</v>
      </c>
      <c r="AI76" s="634">
        <f t="shared" ca="1" si="57"/>
        <v>27.617206070913902</v>
      </c>
      <c r="AJ76" s="634">
        <f t="shared" ca="1" si="57"/>
        <v>27.584660888532781</v>
      </c>
      <c r="AK76" s="634">
        <f t="shared" ca="1" si="57"/>
        <v>27.532900118120097</v>
      </c>
      <c r="AL76" s="634">
        <f t="shared" ref="AL76:BH76" ca="1" si="58">AL37-AL45-AL69-AL70-AL71</f>
        <v>27.461102532193955</v>
      </c>
      <c r="AM76" s="634">
        <f t="shared" ca="1" si="58"/>
        <v>27.368408029760971</v>
      </c>
      <c r="AN76" s="634">
        <f t="shared" ca="1" si="58"/>
        <v>27.253917239064137</v>
      </c>
      <c r="AO76" s="634">
        <f t="shared" ca="1" si="58"/>
        <v>27.116691022685018</v>
      </c>
      <c r="AP76" s="634">
        <f t="shared" ca="1" si="58"/>
        <v>26.955749890605802</v>
      </c>
      <c r="AQ76" s="634">
        <f t="shared" ca="1" si="58"/>
        <v>26.770073326152044</v>
      </c>
      <c r="AR76" s="634">
        <f t="shared" ca="1" si="58"/>
        <v>26.55859902912114</v>
      </c>
      <c r="AS76" s="634">
        <f t="shared" ca="1" si="58"/>
        <v>26.320222079843376</v>
      </c>
      <c r="AT76" s="634">
        <f t="shared" ca="1" si="58"/>
        <v>26.053794027413595</v>
      </c>
      <c r="AU76" s="634">
        <f t="shared" ca="1" si="58"/>
        <v>25.758121904874578</v>
      </c>
      <c r="AV76" s="634">
        <f t="shared" ca="1" si="58"/>
        <v>25.431967173712167</v>
      </c>
      <c r="AW76" s="634">
        <f t="shared" ca="1" si="58"/>
        <v>25.074044599645937</v>
      </c>
      <c r="AX76" s="634">
        <f t="shared" ca="1" si="58"/>
        <v>24.683021061350274</v>
      </c>
      <c r="AY76" s="634">
        <f t="shared" ca="1" si="58"/>
        <v>19.948114467866979</v>
      </c>
      <c r="AZ76" s="634">
        <f t="shared" ca="1" si="58"/>
        <v>3.7506174629636337</v>
      </c>
      <c r="BA76" s="634">
        <f t="shared" ca="1" si="58"/>
        <v>3.0723915297900302</v>
      </c>
      <c r="BB76" s="634">
        <f t="shared" ca="1" si="58"/>
        <v>2.6065830699739863</v>
      </c>
      <c r="BC76" s="634">
        <f t="shared" ca="1" si="58"/>
        <v>2.2898195377898261</v>
      </c>
      <c r="BD76" s="634">
        <f t="shared" ca="1" si="58"/>
        <v>1.9807147394237754</v>
      </c>
      <c r="BE76" s="634">
        <f t="shared" ca="1" si="58"/>
        <v>1.8252531946212316</v>
      </c>
      <c r="BF76" s="634">
        <f t="shared" ca="1" si="58"/>
        <v>1.8722389562943902</v>
      </c>
      <c r="BG76" s="634">
        <f t="shared" ca="1" si="58"/>
        <v>1.9181461407378562</v>
      </c>
      <c r="BH76" s="634">
        <f t="shared" ca="1" si="58"/>
        <v>1.9651789665298658</v>
      </c>
      <c r="BI76" s="634">
        <f ca="1">BI37-BI45-BI69-BI70-BI71+Assets!BI$774*D$18</f>
        <v>32.81662910350034</v>
      </c>
      <c r="BJ76" s="308"/>
    </row>
    <row r="77" spans="1:62" s="1" customFormat="1">
      <c r="A77" s="25"/>
      <c r="B77" s="25" t="s">
        <v>306</v>
      </c>
      <c r="C77" s="25"/>
      <c r="D77" s="25"/>
      <c r="E77" s="78">
        <f t="shared" ref="E77:E94" ca="1" si="59">IRR(OFFSET(F77,0,0,1,55+1))</f>
        <v>7.4036833293388282E-2</v>
      </c>
      <c r="F77" s="335">
        <f>F76-F56</f>
        <v>-238.36861975420965</v>
      </c>
      <c r="G77" s="313">
        <f t="shared" ref="G77:J77" ca="1" si="60">G76-G56</f>
        <v>9.8559983587068629</v>
      </c>
      <c r="H77" s="313">
        <f t="shared" ca="1" si="60"/>
        <v>18.916591226287814</v>
      </c>
      <c r="I77" s="313">
        <f t="shared" ca="1" si="60"/>
        <v>17.31612117463121</v>
      </c>
      <c r="J77" s="313">
        <f t="shared" ca="1" si="60"/>
        <v>18.517921812110078</v>
      </c>
      <c r="K77" s="313">
        <f t="shared" ref="K77:AK77" ca="1" si="61">K76-K56</f>
        <v>20.055983246340418</v>
      </c>
      <c r="L77" s="313">
        <f t="shared" ca="1" si="61"/>
        <v>22.37016964156706</v>
      </c>
      <c r="M77" s="313">
        <f t="shared" ca="1" si="61"/>
        <v>21.595857692808661</v>
      </c>
      <c r="N77" s="313">
        <f t="shared" ca="1" si="61"/>
        <v>21.135800564534371</v>
      </c>
      <c r="O77" s="313">
        <f t="shared" ca="1" si="61"/>
        <v>20.765068152076594</v>
      </c>
      <c r="P77" s="313">
        <f t="shared" ca="1" si="61"/>
        <v>20.452864575348372</v>
      </c>
      <c r="Q77" s="313">
        <f t="shared" ca="1" si="61"/>
        <v>20.179556717808651</v>
      </c>
      <c r="R77" s="313">
        <f t="shared" ca="1" si="61"/>
        <v>19.987141973524697</v>
      </c>
      <c r="S77" s="313">
        <f t="shared" ca="1" si="61"/>
        <v>19.737494532455578</v>
      </c>
      <c r="T77" s="313">
        <f t="shared" ca="1" si="61"/>
        <v>19.529952848156228</v>
      </c>
      <c r="U77" s="313">
        <f t="shared" ca="1" si="61"/>
        <v>19.313899149616276</v>
      </c>
      <c r="V77" s="313">
        <f t="shared" ca="1" si="61"/>
        <v>19.064187275170163</v>
      </c>
      <c r="W77" s="313">
        <f t="shared" ca="1" si="61"/>
        <v>18.925097267121131</v>
      </c>
      <c r="X77" s="313">
        <f t="shared" ca="1" si="61"/>
        <v>18.811891054618513</v>
      </c>
      <c r="Y77" s="313">
        <f t="shared" ca="1" si="61"/>
        <v>18.691978330970585</v>
      </c>
      <c r="Z77" s="313">
        <f t="shared" ca="1" si="61"/>
        <v>18.568524868979196</v>
      </c>
      <c r="AA77" s="313">
        <f t="shared" ca="1" si="61"/>
        <v>18.317590559345177</v>
      </c>
      <c r="AB77" s="313">
        <f t="shared" ca="1" si="61"/>
        <v>17.900760292159639</v>
      </c>
      <c r="AC77" s="313">
        <f t="shared" ca="1" si="61"/>
        <v>17.786348178988796</v>
      </c>
      <c r="AD77" s="313">
        <f t="shared" ca="1" si="61"/>
        <v>17.671047238515946</v>
      </c>
      <c r="AE77" s="313">
        <f t="shared" ca="1" si="61"/>
        <v>17.52624108043149</v>
      </c>
      <c r="AF77" s="313">
        <f t="shared" ca="1" si="61"/>
        <v>17.366935846353467</v>
      </c>
      <c r="AG77" s="313">
        <f t="shared" ca="1" si="61"/>
        <v>17.187564375588224</v>
      </c>
      <c r="AH77" s="313">
        <f t="shared" ca="1" si="61"/>
        <v>16.983086676335695</v>
      </c>
      <c r="AI77" s="313">
        <f t="shared" ca="1" si="61"/>
        <v>16.781562656484894</v>
      </c>
      <c r="AJ77" s="313">
        <f t="shared" ca="1" si="61"/>
        <v>16.561440711225117</v>
      </c>
      <c r="AK77" s="313">
        <f t="shared" ca="1" si="61"/>
        <v>16.321780413859749</v>
      </c>
      <c r="AL77" s="313">
        <f t="shared" ref="AL77:BI77" ca="1" si="62">AL76-AL56</f>
        <v>16.061621355711615</v>
      </c>
      <c r="AM77" s="313">
        <f t="shared" ca="1" si="62"/>
        <v>15.779981236135221</v>
      </c>
      <c r="AN77" s="313">
        <f t="shared" ca="1" si="62"/>
        <v>15.47585402042518</v>
      </c>
      <c r="AO77" s="313">
        <f t="shared" ca="1" si="62"/>
        <v>15.148208155143731</v>
      </c>
      <c r="AP77" s="313">
        <f t="shared" ca="1" si="62"/>
        <v>14.795984831332779</v>
      </c>
      <c r="AQ77" s="313">
        <f t="shared" ca="1" si="62"/>
        <v>14.4180962869172</v>
      </c>
      <c r="AR77" s="313">
        <f t="shared" ca="1" si="62"/>
        <v>14.013424140363407</v>
      </c>
      <c r="AS77" s="313">
        <f t="shared" ca="1" si="62"/>
        <v>13.580817748335653</v>
      </c>
      <c r="AT77" s="313">
        <f t="shared" ca="1" si="62"/>
        <v>13.119092580696686</v>
      </c>
      <c r="AU77" s="313">
        <f t="shared" ca="1" si="62"/>
        <v>12.627028606744821</v>
      </c>
      <c r="AV77" s="313">
        <f t="shared" ca="1" si="62"/>
        <v>12.103368687060618</v>
      </c>
      <c r="AW77" s="313">
        <f t="shared" ca="1" si="62"/>
        <v>11.546816965772814</v>
      </c>
      <c r="AX77" s="313">
        <f t="shared" ca="1" si="62"/>
        <v>10.956037258435869</v>
      </c>
      <c r="AY77" s="313">
        <f t="shared" ca="1" si="62"/>
        <v>8.7282950652117606</v>
      </c>
      <c r="AZ77" s="313">
        <f t="shared" ca="1" si="62"/>
        <v>2.3636154222980235</v>
      </c>
      <c r="BA77" s="313">
        <f t="shared" ca="1" si="62"/>
        <v>2.0702939291070477</v>
      </c>
      <c r="BB77" s="313">
        <f t="shared" ca="1" si="62"/>
        <v>1.8740685471400147</v>
      </c>
      <c r="BC77" s="313">
        <f t="shared" ca="1" si="62"/>
        <v>1.7519029621219864</v>
      </c>
      <c r="BD77" s="313">
        <f t="shared" ca="1" si="62"/>
        <v>1.6409491939833014</v>
      </c>
      <c r="BE77" s="313">
        <f t="shared" ca="1" si="62"/>
        <v>1.5831984476955068</v>
      </c>
      <c r="BF77" s="313">
        <f t="shared" ca="1" si="62"/>
        <v>1.6190614482632955</v>
      </c>
      <c r="BG77" s="313">
        <f t="shared" ca="1" si="62"/>
        <v>1.6587607357291621</v>
      </c>
      <c r="BH77" s="313">
        <f t="shared" ca="1" si="62"/>
        <v>1.6994334472902151</v>
      </c>
      <c r="BI77" s="313">
        <f t="shared" ca="1" si="62"/>
        <v>32.544367520418653</v>
      </c>
      <c r="BJ77" s="25"/>
    </row>
    <row r="78" spans="1:62" s="1" customFormat="1">
      <c r="A78" s="25"/>
      <c r="B78" s="25" t="s">
        <v>307</v>
      </c>
      <c r="C78" s="25"/>
      <c r="D78" s="25"/>
      <c r="E78" s="78">
        <f t="shared" ca="1" si="59"/>
        <v>8.8845916067335828E-2</v>
      </c>
      <c r="F78" s="335">
        <f t="shared" ref="F78:AK78" si="63">F77-F35</f>
        <v>-238.36861975420965</v>
      </c>
      <c r="G78" s="313">
        <f t="shared" ca="1" si="63"/>
        <v>9.8559983587068629</v>
      </c>
      <c r="H78" s="313">
        <f t="shared" ca="1" si="63"/>
        <v>18.916591226287814</v>
      </c>
      <c r="I78" s="313">
        <f t="shared" ca="1" si="63"/>
        <v>17.31612117463121</v>
      </c>
      <c r="J78" s="313">
        <f t="shared" ca="1" si="63"/>
        <v>18.517921812110078</v>
      </c>
      <c r="K78" s="313">
        <f t="shared" ca="1" si="63"/>
        <v>20.055983246340418</v>
      </c>
      <c r="L78" s="313">
        <f t="shared" ca="1" si="63"/>
        <v>25.72573969545909</v>
      </c>
      <c r="M78" s="313">
        <f t="shared" ca="1" si="63"/>
        <v>25.618679928937819</v>
      </c>
      <c r="N78" s="313">
        <f t="shared" ca="1" si="63"/>
        <v>25.467017884806246</v>
      </c>
      <c r="O78" s="313">
        <f t="shared" ca="1" si="63"/>
        <v>25.316121888005</v>
      </c>
      <c r="P78" s="313">
        <f t="shared" ca="1" si="63"/>
        <v>25.11623598952092</v>
      </c>
      <c r="Q78" s="313">
        <f t="shared" ca="1" si="63"/>
        <v>24.949141987277638</v>
      </c>
      <c r="R78" s="313">
        <f t="shared" ca="1" si="63"/>
        <v>24.746945169073168</v>
      </c>
      <c r="S78" s="313">
        <f t="shared" ca="1" si="63"/>
        <v>24.62784745198811</v>
      </c>
      <c r="T78" s="313">
        <f t="shared" ca="1" si="63"/>
        <v>24.506744375169589</v>
      </c>
      <c r="U78" s="313">
        <f t="shared" ca="1" si="63"/>
        <v>24.328202183487484</v>
      </c>
      <c r="V78" s="313">
        <f t="shared" ca="1" si="63"/>
        <v>24.13531242087457</v>
      </c>
      <c r="W78" s="313">
        <f t="shared" ca="1" si="63"/>
        <v>24.144906753909112</v>
      </c>
      <c r="X78" s="313">
        <f t="shared" ca="1" si="63"/>
        <v>24.14336238137378</v>
      </c>
      <c r="Y78" s="313">
        <f t="shared" ca="1" si="63"/>
        <v>24.136401019356988</v>
      </c>
      <c r="Z78" s="313">
        <f t="shared" ca="1" si="63"/>
        <v>24.11792670512088</v>
      </c>
      <c r="AA78" s="313">
        <f t="shared" ca="1" si="63"/>
        <v>23.907629210340009</v>
      </c>
      <c r="AB78" s="313">
        <f t="shared" ca="1" si="63"/>
        <v>23.324107211456507</v>
      </c>
      <c r="AC78" s="313">
        <f t="shared" ca="1" si="63"/>
        <v>23.313908480100491</v>
      </c>
      <c r="AD78" s="313">
        <f t="shared" ca="1" si="63"/>
        <v>23.287601136041808</v>
      </c>
      <c r="AE78" s="313">
        <f t="shared" ca="1" si="63"/>
        <v>23.249828805908177</v>
      </c>
      <c r="AF78" s="313">
        <f t="shared" ca="1" si="63"/>
        <v>23.196690797727147</v>
      </c>
      <c r="AG78" s="313">
        <f t="shared" ca="1" si="63"/>
        <v>23.129594999593799</v>
      </c>
      <c r="AH78" s="313">
        <f t="shared" ca="1" si="63"/>
        <v>23.052578708939656</v>
      </c>
      <c r="AI78" s="313">
        <f t="shared" ca="1" si="63"/>
        <v>22.957879402709427</v>
      </c>
      <c r="AJ78" s="313">
        <f t="shared" ca="1" si="63"/>
        <v>22.844676212290487</v>
      </c>
      <c r="AK78" s="313">
        <f t="shared" ca="1" si="63"/>
        <v>22.712118645288147</v>
      </c>
      <c r="AL78" s="313">
        <f t="shared" ref="AL78:BI78" ca="1" si="64">AL77-AL35</f>
        <v>22.559325626306549</v>
      </c>
      <c r="AM78" s="313">
        <f t="shared" ca="1" si="64"/>
        <v>22.385384508501897</v>
      </c>
      <c r="AN78" s="313">
        <f t="shared" ca="1" si="64"/>
        <v>22.189350055049385</v>
      </c>
      <c r="AO78" s="313">
        <f t="shared" ca="1" si="64"/>
        <v>21.970243389642263</v>
      </c>
      <c r="AP78" s="313">
        <f t="shared" ca="1" si="64"/>
        <v>21.727050915118404</v>
      </c>
      <c r="AQ78" s="313">
        <f t="shared" ca="1" si="64"/>
        <v>21.45872319928106</v>
      </c>
      <c r="AR78" s="313">
        <f t="shared" ca="1" si="64"/>
        <v>21.164173826955313</v>
      </c>
      <c r="AS78" s="313">
        <f t="shared" ca="1" si="64"/>
        <v>20.842278217295057</v>
      </c>
      <c r="AT78" s="313">
        <f t="shared" ca="1" si="64"/>
        <v>20.491872405325324</v>
      </c>
      <c r="AU78" s="313">
        <f t="shared" ca="1" si="64"/>
        <v>20.111751786678781</v>
      </c>
      <c r="AV78" s="313">
        <f t="shared" ca="1" si="64"/>
        <v>19.700669824452</v>
      </c>
      <c r="AW78" s="313">
        <f t="shared" ca="1" si="64"/>
        <v>19.257336717080495</v>
      </c>
      <c r="AX78" s="313">
        <f t="shared" ca="1" si="64"/>
        <v>18.780418026097081</v>
      </c>
      <c r="AY78" s="313">
        <f t="shared" ca="1" si="64"/>
        <v>15.123592124725235</v>
      </c>
      <c r="AZ78" s="313">
        <f t="shared" ca="1" si="64"/>
        <v>3.1542065854774215</v>
      </c>
      <c r="BA78" s="313">
        <f t="shared" ca="1" si="64"/>
        <v>2.6414895614963472</v>
      </c>
      <c r="BB78" s="313">
        <f t="shared" ca="1" si="64"/>
        <v>2.2916018251553787</v>
      </c>
      <c r="BC78" s="313">
        <f t="shared" ca="1" si="64"/>
        <v>2.0585154102526548</v>
      </c>
      <c r="BD78" s="313">
        <f t="shared" ca="1" si="64"/>
        <v>1.8346155548843717</v>
      </c>
      <c r="BE78" s="313">
        <f t="shared" ca="1" si="64"/>
        <v>1.72116965344317</v>
      </c>
      <c r="BF78" s="313">
        <f t="shared" ca="1" si="64"/>
        <v>1.7633726278410196</v>
      </c>
      <c r="BG78" s="313">
        <f t="shared" ca="1" si="64"/>
        <v>1.8066104165841175</v>
      </c>
      <c r="BH78" s="313">
        <f t="shared" ca="1" si="64"/>
        <v>1.850908393256816</v>
      </c>
      <c r="BI78" s="313">
        <f t="shared" ca="1" si="64"/>
        <v>32.699556622775212</v>
      </c>
      <c r="BJ78" s="25"/>
    </row>
    <row r="79" spans="1:62" s="1" customFormat="1">
      <c r="A79" s="25"/>
      <c r="B79" s="29" t="s">
        <v>308</v>
      </c>
      <c r="C79" s="25"/>
      <c r="D79" s="25"/>
      <c r="E79" s="49"/>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314"/>
      <c r="AV79" s="314"/>
      <c r="AW79" s="314"/>
      <c r="AX79" s="314"/>
      <c r="AY79" s="314"/>
      <c r="AZ79" s="314"/>
      <c r="BA79" s="314"/>
      <c r="BB79" s="314"/>
      <c r="BC79" s="314"/>
      <c r="BD79" s="314"/>
      <c r="BE79" s="314"/>
      <c r="BF79" s="314"/>
      <c r="BG79" s="314"/>
      <c r="BH79" s="314"/>
      <c r="BI79" s="314"/>
      <c r="BJ79" s="25"/>
    </row>
    <row r="80" spans="1:62" s="1" customFormat="1">
      <c r="A80" s="25"/>
      <c r="B80" s="25" t="s">
        <v>304</v>
      </c>
      <c r="C80" s="25"/>
      <c r="D80" s="25"/>
      <c r="E80" s="632">
        <f t="shared" ca="1" si="59"/>
        <v>7.2047225125677183E-2</v>
      </c>
      <c r="F80" s="650">
        <f t="shared" ref="F80:O80" si="65">F76/F$7</f>
        <v>-238.36861975420965</v>
      </c>
      <c r="G80" s="634">
        <f t="shared" ref="G80:J80" ca="1" si="66">G76/G$7</f>
        <v>9.6201137590309944</v>
      </c>
      <c r="H80" s="634">
        <f t="shared" ca="1" si="66"/>
        <v>18.021961163512373</v>
      </c>
      <c r="I80" s="634">
        <f t="shared" ca="1" si="66"/>
        <v>16.102354060147515</v>
      </c>
      <c r="J80" s="634">
        <f t="shared" ca="1" si="66"/>
        <v>16.807788970796381</v>
      </c>
      <c r="K80" s="634">
        <f t="shared" ca="1" si="65"/>
        <v>17.768136582328189</v>
      </c>
      <c r="L80" s="634">
        <f t="shared" ca="1" si="65"/>
        <v>24.434622397895186</v>
      </c>
      <c r="M80" s="634">
        <f t="shared" ca="1" si="65"/>
        <v>24.18431959822874</v>
      </c>
      <c r="N80" s="634">
        <f t="shared" ca="1" si="65"/>
        <v>23.672233124643011</v>
      </c>
      <c r="O80" s="634">
        <f t="shared" ca="1" si="65"/>
        <v>23.117701045252726</v>
      </c>
      <c r="P80" s="634">
        <f t="shared" ref="P80:BI80" ca="1" si="67">P76/P$7</f>
        <v>22.474041453308178</v>
      </c>
      <c r="Q80" s="634">
        <f t="shared" ca="1" si="67"/>
        <v>21.869543496280144</v>
      </c>
      <c r="R80" s="634">
        <f t="shared" ca="1" si="67"/>
        <v>21.189427356574324</v>
      </c>
      <c r="S80" s="634">
        <f t="shared" ca="1" si="67"/>
        <v>20.667254347219732</v>
      </c>
      <c r="T80" s="634">
        <f t="shared" ca="1" si="67"/>
        <v>20.132804160827586</v>
      </c>
      <c r="U80" s="634">
        <f t="shared" ca="1" si="67"/>
        <v>19.546493872182619</v>
      </c>
      <c r="V80" s="634">
        <f t="shared" ca="1" si="67"/>
        <v>18.976865460038844</v>
      </c>
      <c r="W80" s="634">
        <f t="shared" ca="1" si="67"/>
        <v>18.603349923839652</v>
      </c>
      <c r="X80" s="634">
        <f t="shared" ca="1" si="67"/>
        <v>18.211582176771984</v>
      </c>
      <c r="Y80" s="634">
        <f t="shared" ca="1" si="67"/>
        <v>17.82510616938039</v>
      </c>
      <c r="Z80" s="634">
        <f t="shared" ca="1" si="67"/>
        <v>17.435900874408109</v>
      </c>
      <c r="AA80" s="634">
        <f t="shared" ca="1" si="67"/>
        <v>16.910592133694234</v>
      </c>
      <c r="AB80" s="634">
        <f t="shared" ca="1" si="67"/>
        <v>16.089610239388659</v>
      </c>
      <c r="AC80" s="634">
        <f t="shared" ca="1" si="67"/>
        <v>15.743728505655669</v>
      </c>
      <c r="AD80" s="634">
        <f t="shared" ca="1" si="67"/>
        <v>15.389760381860819</v>
      </c>
      <c r="AE80" s="634">
        <f t="shared" ca="1" si="67"/>
        <v>15.044887712084229</v>
      </c>
      <c r="AF80" s="634">
        <f t="shared" ca="1" si="67"/>
        <v>14.699174349516074</v>
      </c>
      <c r="AG80" s="634">
        <f t="shared" ca="1" si="67"/>
        <v>14.356530146944321</v>
      </c>
      <c r="AH80" s="634">
        <f t="shared" ca="1" si="67"/>
        <v>14.022646640700962</v>
      </c>
      <c r="AI80" s="634">
        <f t="shared" ca="1" si="67"/>
        <v>13.680050797470008</v>
      </c>
      <c r="AJ80" s="634">
        <f t="shared" ca="1" si="67"/>
        <v>13.33690949393921</v>
      </c>
      <c r="AK80" s="634">
        <f t="shared" ca="1" si="67"/>
        <v>12.99328902523928</v>
      </c>
      <c r="AL80" s="634">
        <f t="shared" ca="1" si="67"/>
        <v>12.649247629004421</v>
      </c>
      <c r="AM80" s="634">
        <f t="shared" ca="1" si="67"/>
        <v>12.304836464679001</v>
      </c>
      <c r="AN80" s="634">
        <f t="shared" ca="1" si="67"/>
        <v>11.960100473799352</v>
      </c>
      <c r="AO80" s="634">
        <f t="shared" ca="1" si="67"/>
        <v>11.615079135716783</v>
      </c>
      <c r="AP80" s="634">
        <f t="shared" ca="1" si="67"/>
        <v>11.269807131470547</v>
      </c>
      <c r="AQ80" s="634">
        <f t="shared" ca="1" si="67"/>
        <v>10.924314926973683</v>
      </c>
      <c r="AR80" s="634">
        <f t="shared" ca="1" si="67"/>
        <v>10.57862928531849</v>
      </c>
      <c r="AS80" s="634">
        <f t="shared" ca="1" si="67"/>
        <v>10.232773716816695</v>
      </c>
      <c r="AT80" s="634">
        <f t="shared" ca="1" si="67"/>
        <v>9.8867688743415858</v>
      </c>
      <c r="AU80" s="634">
        <f t="shared" ca="1" si="67"/>
        <v>9.5406329006206558</v>
      </c>
      <c r="AV80" s="634">
        <f t="shared" ca="1" si="67"/>
        <v>9.1943817333180213</v>
      </c>
      <c r="AW80" s="634">
        <f t="shared" ca="1" si="67"/>
        <v>8.8480293730374751</v>
      </c>
      <c r="AX80" s="634">
        <f t="shared" ca="1" si="67"/>
        <v>8.5015881187523465</v>
      </c>
      <c r="AY80" s="634">
        <f t="shared" ca="1" si="67"/>
        <v>6.7063031867842717</v>
      </c>
      <c r="AZ80" s="634">
        <f t="shared" ca="1" si="67"/>
        <v>1.2307325548353185</v>
      </c>
      <c r="BA80" s="634">
        <f t="shared" ca="1" si="67"/>
        <v>0.98404976383506126</v>
      </c>
      <c r="BB80" s="634">
        <f t="shared" ca="1" si="67"/>
        <v>0.81487624505129685</v>
      </c>
      <c r="BC80" s="634">
        <f t="shared" ca="1" si="67"/>
        <v>0.69871638761842636</v>
      </c>
      <c r="BD80" s="634">
        <f t="shared" ca="1" si="67"/>
        <v>0.58993096312785898</v>
      </c>
      <c r="BE80" s="634">
        <f t="shared" ca="1" si="67"/>
        <v>0.53061797778768593</v>
      </c>
      <c r="BF80" s="634">
        <f t="shared" ca="1" si="67"/>
        <v>0.53125093277343116</v>
      </c>
      <c r="BG80" s="634">
        <f t="shared" ca="1" si="67"/>
        <v>0.53125093277342805</v>
      </c>
      <c r="BH80" s="634">
        <f t="shared" ca="1" si="67"/>
        <v>0.53125093277342972</v>
      </c>
      <c r="BI80" s="634">
        <f t="shared" ca="1" si="67"/>
        <v>8.6590680400583775</v>
      </c>
      <c r="BJ80" s="25"/>
    </row>
    <row r="81" spans="1:62" s="1" customFormat="1">
      <c r="A81" s="25"/>
      <c r="B81" s="25" t="s">
        <v>306</v>
      </c>
      <c r="C81" s="25"/>
      <c r="D81" s="25"/>
      <c r="E81" s="78">
        <f t="shared" ca="1" si="59"/>
        <v>4.8331801773444427E-2</v>
      </c>
      <c r="F81" s="335">
        <f t="shared" ref="F81:O82" si="68">F77/F$7</f>
        <v>-238.36861975420965</v>
      </c>
      <c r="G81" s="313">
        <f t="shared" ref="G81:J81" ca="1" si="69">G77/G$7</f>
        <v>9.6201137590309944</v>
      </c>
      <c r="H81" s="313">
        <f t="shared" ca="1" si="69"/>
        <v>18.021961163512373</v>
      </c>
      <c r="I81" s="313">
        <f t="shared" ca="1" si="69"/>
        <v>16.102354060147515</v>
      </c>
      <c r="J81" s="313">
        <f t="shared" ca="1" si="69"/>
        <v>16.807788970796381</v>
      </c>
      <c r="K81" s="313">
        <f t="shared" ca="1" si="68"/>
        <v>17.768136582328189</v>
      </c>
      <c r="L81" s="313">
        <f t="shared" ca="1" si="68"/>
        <v>19.344022490956736</v>
      </c>
      <c r="M81" s="313">
        <f t="shared" ca="1" si="68"/>
        <v>18.227518726366466</v>
      </c>
      <c r="N81" s="313">
        <f t="shared" ca="1" si="68"/>
        <v>17.412269628339484</v>
      </c>
      <c r="O81" s="313">
        <f t="shared" ca="1" si="68"/>
        <v>16.697429837036793</v>
      </c>
      <c r="P81" s="313">
        <f t="shared" ref="P81:BI81" ca="1" si="70">P77/P$7</f>
        <v>16.052770408189645</v>
      </c>
      <c r="Q81" s="313">
        <f t="shared" ca="1" si="70"/>
        <v>15.459201523826554</v>
      </c>
      <c r="R81" s="313">
        <f t="shared" ca="1" si="70"/>
        <v>14.945337238149314</v>
      </c>
      <c r="S81" s="313">
        <f t="shared" ca="1" si="70"/>
        <v>14.405443377203051</v>
      </c>
      <c r="T81" s="313">
        <f t="shared" ca="1" si="70"/>
        <v>13.912827065188516</v>
      </c>
      <c r="U81" s="313">
        <f t="shared" ca="1" si="70"/>
        <v>13.429620385994038</v>
      </c>
      <c r="V81" s="313">
        <f t="shared" ca="1" si="70"/>
        <v>12.938730232733848</v>
      </c>
      <c r="W81" s="313">
        <f t="shared" ca="1" si="70"/>
        <v>12.536926158599915</v>
      </c>
      <c r="X81" s="313">
        <f t="shared" ca="1" si="70"/>
        <v>12.163680041202522</v>
      </c>
      <c r="Y81" s="313">
        <f t="shared" ca="1" si="70"/>
        <v>11.796886115170185</v>
      </c>
      <c r="Z81" s="313">
        <f t="shared" ca="1" si="70"/>
        <v>11.438500796489576</v>
      </c>
      <c r="AA81" s="313">
        <f t="shared" ca="1" si="70"/>
        <v>11.013862125582179</v>
      </c>
      <c r="AB81" s="313">
        <f t="shared" ca="1" si="70"/>
        <v>10.505636027911923</v>
      </c>
      <c r="AC81" s="313">
        <f t="shared" ca="1" si="70"/>
        <v>10.188664183917094</v>
      </c>
      <c r="AD81" s="313">
        <f t="shared" ca="1" si="70"/>
        <v>9.8803500531385229</v>
      </c>
      <c r="AE81" s="313">
        <f t="shared" ca="1" si="70"/>
        <v>9.564855430023897</v>
      </c>
      <c r="AF81" s="313">
        <f t="shared" ca="1" si="70"/>
        <v>9.2510795196496947</v>
      </c>
      <c r="AG81" s="313">
        <f t="shared" ca="1" si="70"/>
        <v>8.9364110523119056</v>
      </c>
      <c r="AH81" s="313">
        <f t="shared" ca="1" si="70"/>
        <v>8.6187644265624517</v>
      </c>
      <c r="AI81" s="313">
        <f t="shared" ca="1" si="70"/>
        <v>8.3126667126339804</v>
      </c>
      <c r="AJ81" s="313">
        <f t="shared" ca="1" si="70"/>
        <v>8.0072920507306637</v>
      </c>
      <c r="AK81" s="313">
        <f t="shared" ca="1" si="70"/>
        <v>7.7025525612610029</v>
      </c>
      <c r="AL81" s="313">
        <f t="shared" ca="1" si="70"/>
        <v>7.3983710455004159</v>
      </c>
      <c r="AM81" s="313">
        <f t="shared" ca="1" si="70"/>
        <v>7.0946796874411744</v>
      </c>
      <c r="AN81" s="313">
        <f t="shared" ca="1" si="70"/>
        <v>6.7914189134190179</v>
      </c>
      <c r="AO81" s="313">
        <f t="shared" ca="1" si="70"/>
        <v>6.4885363903402595</v>
      </c>
      <c r="AP81" s="313">
        <f t="shared" ca="1" si="70"/>
        <v>6.1859861456644749</v>
      </c>
      <c r="AQ81" s="313">
        <f t="shared" ca="1" si="70"/>
        <v>5.8837277943442121</v>
      </c>
      <c r="AR81" s="313">
        <f t="shared" ca="1" si="70"/>
        <v>5.5817258597221642</v>
      </c>
      <c r="AS81" s="313">
        <f t="shared" ca="1" si="70"/>
        <v>5.2799491769665847</v>
      </c>
      <c r="AT81" s="313">
        <f t="shared" ca="1" si="70"/>
        <v>4.9783703690127661</v>
      </c>
      <c r="AU81" s="313">
        <f t="shared" ca="1" si="70"/>
        <v>4.6769653861988125</v>
      </c>
      <c r="AV81" s="313">
        <f t="shared" ca="1" si="70"/>
        <v>4.3757131018536191</v>
      </c>
      <c r="AW81" s="313">
        <f t="shared" ca="1" si="70"/>
        <v>4.0745949570372852</v>
      </c>
      <c r="AX81" s="313">
        <f t="shared" ca="1" si="70"/>
        <v>3.7735946484595768</v>
      </c>
      <c r="AY81" s="313">
        <f t="shared" ca="1" si="70"/>
        <v>2.9343421457357457</v>
      </c>
      <c r="AZ81" s="313">
        <f t="shared" ca="1" si="70"/>
        <v>0.77559987816897025</v>
      </c>
      <c r="BA81" s="313">
        <f t="shared" ca="1" si="70"/>
        <v>0.66309004964161589</v>
      </c>
      <c r="BB81" s="313">
        <f t="shared" ca="1" si="70"/>
        <v>0.58587579972175419</v>
      </c>
      <c r="BC81" s="313">
        <f t="shared" ca="1" si="70"/>
        <v>0.53457632313391901</v>
      </c>
      <c r="BD81" s="313">
        <f t="shared" ca="1" si="70"/>
        <v>0.48873607046114814</v>
      </c>
      <c r="BE81" s="313">
        <f t="shared" ca="1" si="70"/>
        <v>0.46025042510725289</v>
      </c>
      <c r="BF81" s="313">
        <f t="shared" ca="1" si="70"/>
        <v>0.45941139175406193</v>
      </c>
      <c r="BG81" s="313">
        <f t="shared" ca="1" si="70"/>
        <v>0.45941139175405876</v>
      </c>
      <c r="BH81" s="313">
        <f t="shared" ca="1" si="70"/>
        <v>0.45941139175406054</v>
      </c>
      <c r="BI81" s="313">
        <f t="shared" ca="1" si="70"/>
        <v>8.5872284990390089</v>
      </c>
      <c r="BJ81" s="25"/>
    </row>
    <row r="82" spans="1:62" s="1" customFormat="1">
      <c r="A82" s="25"/>
      <c r="B82" s="25" t="s">
        <v>307</v>
      </c>
      <c r="C82" s="25"/>
      <c r="D82" s="25"/>
      <c r="E82" s="78">
        <f t="shared" ca="1" si="59"/>
        <v>6.2786457289967901E-2</v>
      </c>
      <c r="F82" s="335">
        <f t="shared" si="68"/>
        <v>-238.36861975420965</v>
      </c>
      <c r="G82" s="313">
        <f t="shared" ref="G82:J82" ca="1" si="71">G78/G$7</f>
        <v>9.6201137590309944</v>
      </c>
      <c r="H82" s="313">
        <f t="shared" ca="1" si="71"/>
        <v>18.021961163512373</v>
      </c>
      <c r="I82" s="313">
        <f t="shared" ca="1" si="71"/>
        <v>16.102354060147515</v>
      </c>
      <c r="J82" s="313">
        <f t="shared" ca="1" si="71"/>
        <v>16.807788970796381</v>
      </c>
      <c r="K82" s="313">
        <f t="shared" ca="1" si="68"/>
        <v>17.768136582328189</v>
      </c>
      <c r="L82" s="313">
        <f t="shared" ca="1" si="68"/>
        <v>22.24566443791165</v>
      </c>
      <c r="M82" s="313">
        <f t="shared" ca="1" si="68"/>
        <v>21.622895223327962</v>
      </c>
      <c r="N82" s="313">
        <f t="shared" ca="1" si="68"/>
        <v>20.980448821232493</v>
      </c>
      <c r="O82" s="313">
        <f t="shared" ca="1" si="68"/>
        <v>20.356984425719872</v>
      </c>
      <c r="P82" s="313">
        <f t="shared" ref="P82:BI82" ca="1" si="72">P78/P$7</f>
        <v>19.712894903907205</v>
      </c>
      <c r="Q82" s="313">
        <f t="shared" ca="1" si="72"/>
        <v>19.113096448125102</v>
      </c>
      <c r="R82" s="313">
        <f t="shared" ca="1" si="72"/>
        <v>18.504468605651567</v>
      </c>
      <c r="S82" s="313">
        <f t="shared" ca="1" si="72"/>
        <v>17.974675630112557</v>
      </c>
      <c r="T82" s="313">
        <f t="shared" ca="1" si="72"/>
        <v>17.458214009702786</v>
      </c>
      <c r="U82" s="313">
        <f t="shared" ca="1" si="72"/>
        <v>16.916238273121529</v>
      </c>
      <c r="V82" s="313">
        <f t="shared" ca="1" si="72"/>
        <v>16.380467312297696</v>
      </c>
      <c r="W82" s="313">
        <f t="shared" ca="1" si="72"/>
        <v>15.994787704786566</v>
      </c>
      <c r="X82" s="313">
        <f t="shared" ca="1" si="72"/>
        <v>15.610984258477114</v>
      </c>
      <c r="Y82" s="313">
        <f t="shared" ca="1" si="72"/>
        <v>15.232971546070001</v>
      </c>
      <c r="Z82" s="313">
        <f t="shared" ca="1" si="72"/>
        <v>14.857018840903139</v>
      </c>
      <c r="AA82" s="313">
        <f t="shared" ca="1" si="72"/>
        <v>14.374998230206049</v>
      </c>
      <c r="AB82" s="313">
        <f t="shared" ca="1" si="72"/>
        <v>13.688501328453661</v>
      </c>
      <c r="AC82" s="313">
        <f t="shared" ca="1" si="72"/>
        <v>13.355050847308082</v>
      </c>
      <c r="AD82" s="313">
        <f t="shared" ca="1" si="72"/>
        <v>13.02071394051023</v>
      </c>
      <c r="AE82" s="313">
        <f t="shared" ca="1" si="72"/>
        <v>12.688473830798285</v>
      </c>
      <c r="AF82" s="313">
        <f t="shared" ca="1" si="72"/>
        <v>12.35649357267353</v>
      </c>
      <c r="AG82" s="313">
        <f t="shared" ca="1" si="72"/>
        <v>12.025878936252379</v>
      </c>
      <c r="AH82" s="313">
        <f t="shared" ca="1" si="72"/>
        <v>11.698977288621403</v>
      </c>
      <c r="AI82" s="313">
        <f t="shared" ca="1" si="72"/>
        <v>11.372075640990516</v>
      </c>
      <c r="AJ82" s="313">
        <f t="shared" ca="1" si="72"/>
        <v>11.045173993359537</v>
      </c>
      <c r="AK82" s="313">
        <f t="shared" ca="1" si="72"/>
        <v>10.718272345728622</v>
      </c>
      <c r="AL82" s="313">
        <f t="shared" ca="1" si="72"/>
        <v>10.391370698097699</v>
      </c>
      <c r="AM82" s="313">
        <f t="shared" ca="1" si="72"/>
        <v>10.064469050466734</v>
      </c>
      <c r="AN82" s="313">
        <f t="shared" ca="1" si="72"/>
        <v>9.7375674028358095</v>
      </c>
      <c r="AO82" s="313">
        <f t="shared" ca="1" si="72"/>
        <v>9.410665755204878</v>
      </c>
      <c r="AP82" s="313">
        <f t="shared" ca="1" si="72"/>
        <v>9.0837641075739359</v>
      </c>
      <c r="AQ82" s="313">
        <f t="shared" ca="1" si="72"/>
        <v>8.7568624599430098</v>
      </c>
      <c r="AR82" s="313">
        <f t="shared" ca="1" si="72"/>
        <v>8.4299608123120695</v>
      </c>
      <c r="AS82" s="313">
        <f t="shared" ca="1" si="72"/>
        <v>8.1030591646811487</v>
      </c>
      <c r="AT82" s="313">
        <f t="shared" ca="1" si="72"/>
        <v>7.7761575170501924</v>
      </c>
      <c r="AU82" s="313">
        <f t="shared" ca="1" si="72"/>
        <v>7.4492558694192628</v>
      </c>
      <c r="AV82" s="313">
        <f t="shared" ca="1" si="72"/>
        <v>7.1223542217883278</v>
      </c>
      <c r="AW82" s="313">
        <f t="shared" ca="1" si="72"/>
        <v>6.7954525741573946</v>
      </c>
      <c r="AX82" s="313">
        <f t="shared" ca="1" si="72"/>
        <v>6.4685509265264569</v>
      </c>
      <c r="AY82" s="313">
        <f t="shared" ca="1" si="72"/>
        <v>5.0843599391334058</v>
      </c>
      <c r="AZ82" s="313">
        <f t="shared" ca="1" si="72"/>
        <v>1.0350255038687888</v>
      </c>
      <c r="BA82" s="313">
        <f t="shared" ca="1" si="72"/>
        <v>0.84603708673187961</v>
      </c>
      <c r="BB82" s="313">
        <f t="shared" ca="1" si="72"/>
        <v>0.71640605355959353</v>
      </c>
      <c r="BC82" s="313">
        <f t="shared" ca="1" si="72"/>
        <v>0.62813615989008809</v>
      </c>
      <c r="BD82" s="313">
        <f t="shared" ca="1" si="72"/>
        <v>0.5464171592811734</v>
      </c>
      <c r="BE82" s="313">
        <f t="shared" ca="1" si="72"/>
        <v>0.50035993013509972</v>
      </c>
      <c r="BF82" s="313">
        <f t="shared" ca="1" si="72"/>
        <v>0.50035993013510238</v>
      </c>
      <c r="BG82" s="313">
        <f t="shared" ca="1" si="72"/>
        <v>0.50035993013509916</v>
      </c>
      <c r="BH82" s="313">
        <f t="shared" ca="1" si="72"/>
        <v>0.50035993013510094</v>
      </c>
      <c r="BI82" s="313">
        <f t="shared" ca="1" si="72"/>
        <v>8.6281770374200484</v>
      </c>
      <c r="BJ82" s="25"/>
    </row>
    <row r="83" spans="1:62" s="1" customFormat="1">
      <c r="A83" s="25"/>
      <c r="B83" s="29" t="s">
        <v>309</v>
      </c>
      <c r="C83" s="25"/>
      <c r="D83" s="25"/>
      <c r="E83" s="49"/>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14"/>
      <c r="BB83" s="314"/>
      <c r="BC83" s="314"/>
      <c r="BD83" s="314"/>
      <c r="BE83" s="314"/>
      <c r="BF83" s="314"/>
      <c r="BG83" s="314"/>
      <c r="BH83" s="314"/>
      <c r="BI83" s="314"/>
      <c r="BJ83" s="25"/>
    </row>
    <row r="84" spans="1:62" s="1" customFormat="1">
      <c r="A84" s="25"/>
      <c r="B84" s="124" t="s">
        <v>310</v>
      </c>
      <c r="C84" s="25"/>
      <c r="D84" s="25"/>
      <c r="E84" s="162">
        <f ca="1">IRR(F84:BI84)</f>
        <v>5.6386705431873185E-2</v>
      </c>
      <c r="F84" s="654">
        <f>F71</f>
        <v>-357.5529296313145</v>
      </c>
      <c r="G84" s="655">
        <f t="shared" ref="G84:AL84" ca="1" si="73">G26+G71</f>
        <v>1.63757175622262</v>
      </c>
      <c r="H84" s="655">
        <f t="shared" ca="1" si="73"/>
        <v>7.5845041563620335</v>
      </c>
      <c r="I84" s="655">
        <f t="shared" ca="1" si="73"/>
        <v>12.860092311303919</v>
      </c>
      <c r="J84" s="655">
        <f t="shared" ca="1" si="73"/>
        <v>14.092165682174151</v>
      </c>
      <c r="K84" s="655">
        <f t="shared" ca="1" si="73"/>
        <v>18.258334150266947</v>
      </c>
      <c r="L84" s="655">
        <f t="shared" ca="1" si="73"/>
        <v>26.619343581959065</v>
      </c>
      <c r="M84" s="655">
        <f t="shared" ca="1" si="73"/>
        <v>26.554768147238896</v>
      </c>
      <c r="N84" s="655">
        <f t="shared" ca="1" si="73"/>
        <v>26.426936696571552</v>
      </c>
      <c r="O84" s="655">
        <f t="shared" ca="1" si="73"/>
        <v>26.302237059215742</v>
      </c>
      <c r="P84" s="655">
        <f t="shared" ca="1" si="73"/>
        <v>26.10624305940609</v>
      </c>
      <c r="Q84" s="655">
        <f t="shared" ca="1" si="73"/>
        <v>25.959639939956215</v>
      </c>
      <c r="R84" s="655">
        <f t="shared" ca="1" si="73"/>
        <v>25.762062167609916</v>
      </c>
      <c r="S84" s="655">
        <f t="shared" ca="1" si="73"/>
        <v>25.689398180560378</v>
      </c>
      <c r="T84" s="655">
        <f t="shared" ca="1" si="73"/>
        <v>25.617711183060543</v>
      </c>
      <c r="U84" s="655">
        <f t="shared" ca="1" si="73"/>
        <v>25.464110385814671</v>
      </c>
      <c r="V84" s="655">
        <f t="shared" ca="1" si="73"/>
        <v>25.291049731592029</v>
      </c>
      <c r="W84" s="655">
        <f t="shared" ca="1" si="73"/>
        <v>25.423319035517348</v>
      </c>
      <c r="X84" s="655">
        <f t="shared" ca="1" si="73"/>
        <v>25.549632101533838</v>
      </c>
      <c r="Y84" s="655">
        <f t="shared" ca="1" si="73"/>
        <v>25.679017758235037</v>
      </c>
      <c r="Z84" s="655">
        <f t="shared" ca="1" si="73"/>
        <v>25.803071934919679</v>
      </c>
      <c r="AA84" s="655">
        <f t="shared" ca="1" si="73"/>
        <v>25.651862789091719</v>
      </c>
      <c r="AB84" s="655">
        <f t="shared" ca="1" si="73"/>
        <v>24.945847445638158</v>
      </c>
      <c r="AC84" s="655">
        <f t="shared" ca="1" si="73"/>
        <v>25.088685261502444</v>
      </c>
      <c r="AD84" s="655">
        <f t="shared" ca="1" si="73"/>
        <v>25.220757723621869</v>
      </c>
      <c r="AE84" s="655">
        <f t="shared" ca="1" si="73"/>
        <v>25.349487182565294</v>
      </c>
      <c r="AF84" s="655">
        <f t="shared" ca="1" si="73"/>
        <v>25.469726104402358</v>
      </c>
      <c r="AG84" s="655">
        <f t="shared" ca="1" si="73"/>
        <v>25.584177923119892</v>
      </c>
      <c r="AH84" s="655">
        <f t="shared" ca="1" si="73"/>
        <v>25.699604635659117</v>
      </c>
      <c r="AI84" s="655">
        <f t="shared" ca="1" si="73"/>
        <v>25.805309951411353</v>
      </c>
      <c r="AJ84" s="655">
        <f t="shared" ca="1" si="73"/>
        <v>25.900747736568807</v>
      </c>
      <c r="AK84" s="655">
        <f t="shared" ca="1" si="73"/>
        <v>25.985350919757984</v>
      </c>
      <c r="AL84" s="655">
        <f t="shared" ca="1" si="73"/>
        <v>26.058530793615979</v>
      </c>
      <c r="AM84" s="655">
        <f t="shared" ref="AM84:BH84" ca="1" si="74">AM26+AM71</f>
        <v>26.119676294702344</v>
      </c>
      <c r="AN84" s="655">
        <f t="shared" ca="1" si="74"/>
        <v>26.168153261106728</v>
      </c>
      <c r="AO84" s="655">
        <f t="shared" ca="1" si="74"/>
        <v>26.203303667091255</v>
      </c>
      <c r="AP84" s="655">
        <f t="shared" ca="1" si="74"/>
        <v>26.224444834086587</v>
      </c>
      <c r="AQ84" s="655">
        <f t="shared" ca="1" si="74"/>
        <v>26.230868617343077</v>
      </c>
      <c r="AR84" s="655">
        <f t="shared" ca="1" si="74"/>
        <v>26.221840567517855</v>
      </c>
      <c r="AS84" s="655">
        <f t="shared" ca="1" si="74"/>
        <v>26.196599066456351</v>
      </c>
      <c r="AT84" s="655">
        <f t="shared" ca="1" si="74"/>
        <v>26.154354436408667</v>
      </c>
      <c r="AU84" s="655">
        <f t="shared" ca="1" si="74"/>
        <v>26.094288021895597</v>
      </c>
      <c r="AV84" s="655">
        <f t="shared" ca="1" si="74"/>
        <v>26.015551243420727</v>
      </c>
      <c r="AW84" s="655">
        <f t="shared" ca="1" si="74"/>
        <v>25.917264622198175</v>
      </c>
      <c r="AX84" s="655">
        <f t="shared" ca="1" si="74"/>
        <v>25.798516775044448</v>
      </c>
      <c r="AY84" s="655">
        <f t="shared" ca="1" si="74"/>
        <v>20.940951671733817</v>
      </c>
      <c r="AZ84" s="655">
        <f t="shared" ca="1" si="74"/>
        <v>3.5068512955539544</v>
      </c>
      <c r="BA84" s="655">
        <f t="shared" ca="1" si="74"/>
        <v>2.7708396194638851</v>
      </c>
      <c r="BB84" s="655">
        <f t="shared" ca="1" si="74"/>
        <v>2.2591596952328539</v>
      </c>
      <c r="BC84" s="655">
        <f t="shared" ca="1" si="74"/>
        <v>1.9082689270762212</v>
      </c>
      <c r="BD84" s="655">
        <f t="shared" ca="1" si="74"/>
        <v>1.5606786597137883</v>
      </c>
      <c r="BE84" s="655">
        <f t="shared" ca="1" si="74"/>
        <v>1.3677807557723498</v>
      </c>
      <c r="BF84" s="655">
        <f t="shared" ca="1" si="74"/>
        <v>1.4013186560613917</v>
      </c>
      <c r="BG84" s="655">
        <f t="shared" ca="1" si="74"/>
        <v>1.4356789036097304</v>
      </c>
      <c r="BH84" s="655">
        <f t="shared" ca="1" si="74"/>
        <v>1.4708816623217138</v>
      </c>
      <c r="BI84" s="655">
        <f ca="1">BI26+BI71+Assets!$BI$774*$D$19</f>
        <v>47.711843694279082</v>
      </c>
      <c r="BJ84" s="308"/>
    </row>
    <row r="85" spans="1:62" s="5" customFormat="1">
      <c r="A85" s="124"/>
      <c r="B85" s="124" t="s">
        <v>311</v>
      </c>
      <c r="C85" s="124"/>
      <c r="D85" s="25"/>
      <c r="E85" s="49"/>
      <c r="F85" s="83"/>
      <c r="G85" s="319">
        <f t="shared" ref="G85" ca="1" si="75">MAX(0,MIN(G47+G54,F86+G47))</f>
        <v>16.39662786859558</v>
      </c>
      <c r="H85" s="319">
        <f t="shared" ref="H85" ca="1" si="76">MAX(0,MIN(H47+H54,G86+H47))</f>
        <v>19.61803179837489</v>
      </c>
      <c r="I85" s="319">
        <f t="shared" ref="I85" ca="1" si="77">MAX(0,MIN(I47+I54,H86+I47))</f>
        <v>19.883222052048513</v>
      </c>
      <c r="J85" s="319">
        <f t="shared" ref="J85" ca="1" si="78">MAX(0,MIN(J47+J54,I86+J47))</f>
        <v>21.474092952495663</v>
      </c>
      <c r="K85" s="319">
        <f t="shared" ref="K85:AL85" ca="1" si="79">MAX(0,MIN(K47+K54,J86+K47))</f>
        <v>23.101255436722468</v>
      </c>
      <c r="L85" s="319">
        <f t="shared" ca="1" si="79"/>
        <v>23.381825723022068</v>
      </c>
      <c r="M85" s="319">
        <f t="shared" ca="1" si="79"/>
        <v>23.194263039498288</v>
      </c>
      <c r="N85" s="319">
        <f t="shared" ca="1" si="79"/>
        <v>22.999575200398574</v>
      </c>
      <c r="O85" s="319">
        <f t="shared" ca="1" si="79"/>
        <v>22.801014096603041</v>
      </c>
      <c r="P85" s="319">
        <f t="shared" ca="1" si="79"/>
        <v>22.598173895221628</v>
      </c>
      <c r="Q85" s="319">
        <f t="shared" ca="1" si="79"/>
        <v>22.394937065313453</v>
      </c>
      <c r="R85" s="319">
        <f t="shared" ca="1" si="79"/>
        <v>22.188419212357903</v>
      </c>
      <c r="S85" s="319">
        <f t="shared" ca="1" si="79"/>
        <v>21.981383423877961</v>
      </c>
      <c r="T85" s="319">
        <f t="shared" ca="1" si="79"/>
        <v>21.766562926011282</v>
      </c>
      <c r="U85" s="319">
        <f t="shared" ca="1" si="79"/>
        <v>21.543450117615144</v>
      </c>
      <c r="V85" s="319">
        <f t="shared" ca="1" si="79"/>
        <v>21.316310193410988</v>
      </c>
      <c r="W85" s="319">
        <f t="shared" ca="1" si="79"/>
        <v>21.086037235369584</v>
      </c>
      <c r="X85" s="319">
        <f t="shared" ca="1" si="79"/>
        <v>20.834760717654355</v>
      </c>
      <c r="Y85" s="319">
        <f t="shared" ca="1" si="79"/>
        <v>20.561608887220817</v>
      </c>
      <c r="Z85" s="319">
        <f t="shared" ca="1" si="79"/>
        <v>20.265136409737416</v>
      </c>
      <c r="AA85" s="319">
        <f t="shared" ca="1" si="79"/>
        <v>19.944301099001589</v>
      </c>
      <c r="AB85" s="319">
        <f t="shared" ca="1" si="79"/>
        <v>19.613638649058437</v>
      </c>
      <c r="AC85" s="319">
        <f t="shared" ca="1" si="79"/>
        <v>19.304721931198554</v>
      </c>
      <c r="AD85" s="319">
        <f t="shared" ca="1" si="79"/>
        <v>18.969633220987969</v>
      </c>
      <c r="AE85" s="319">
        <f t="shared" ca="1" si="79"/>
        <v>18.607479948684411</v>
      </c>
      <c r="AF85" s="319">
        <f t="shared" ca="1" si="79"/>
        <v>18.216887827120448</v>
      </c>
      <c r="AG85" s="319">
        <f t="shared" ca="1" si="79"/>
        <v>17.796701168784107</v>
      </c>
      <c r="AH85" s="319">
        <f t="shared" ca="1" si="79"/>
        <v>17.345540711432424</v>
      </c>
      <c r="AI85" s="319">
        <f t="shared" ca="1" si="79"/>
        <v>16.861555536298404</v>
      </c>
      <c r="AJ85" s="319">
        <f t="shared" ca="1" si="79"/>
        <v>16.343407173272229</v>
      </c>
      <c r="AK85" s="319">
        <f t="shared" ca="1" si="79"/>
        <v>15.789711248953486</v>
      </c>
      <c r="AL85" s="319">
        <f t="shared" ca="1" si="79"/>
        <v>15.199036040284378</v>
      </c>
      <c r="AM85" s="319">
        <f t="shared" ref="AM85:BI85" ca="1" si="80">MAX(0,MIN(AM47+AM54,AL86+AM47))</f>
        <v>14.569900984851502</v>
      </c>
      <c r="AN85" s="319">
        <f t="shared" ca="1" si="80"/>
        <v>13.900775146600967</v>
      </c>
      <c r="AO85" s="319">
        <f t="shared" ca="1" si="80"/>
        <v>13.190075635675944</v>
      </c>
      <c r="AP85" s="319">
        <f t="shared" ca="1" si="80"/>
        <v>12.436165981049204</v>
      </c>
      <c r="AQ85" s="319">
        <f t="shared" ca="1" si="80"/>
        <v>11.637354454585846</v>
      </c>
      <c r="AR85" s="319">
        <f t="shared" ca="1" si="80"/>
        <v>10.791892345132734</v>
      </c>
      <c r="AS85" s="319">
        <f t="shared" ca="1" si="80"/>
        <v>9.8979721811915429</v>
      </c>
      <c r="AT85" s="319">
        <f t="shared" ca="1" si="80"/>
        <v>8.9537259006917083</v>
      </c>
      <c r="AU85" s="319">
        <f t="shared" ca="1" si="80"/>
        <v>7.9572229663375422</v>
      </c>
      <c r="AV85" s="319">
        <f t="shared" ca="1" si="80"/>
        <v>6.9064684249609734</v>
      </c>
      <c r="AW85" s="319">
        <f t="shared" ca="1" si="80"/>
        <v>5.7994009092669492</v>
      </c>
      <c r="AX85" s="319">
        <f t="shared" ca="1" si="80"/>
        <v>4.6338905803132908</v>
      </c>
      <c r="AY85" s="319">
        <f t="shared" ca="1" si="80"/>
        <v>3.4077370090200003</v>
      </c>
      <c r="AZ85" s="319">
        <f t="shared" ca="1" si="80"/>
        <v>2.3919659967121913</v>
      </c>
      <c r="BA85" s="319">
        <f t="shared" ca="1" si="80"/>
        <v>2.327376120274991</v>
      </c>
      <c r="BB85" s="319">
        <f t="shared" ca="1" si="80"/>
        <v>2.301684461548505</v>
      </c>
      <c r="BC85" s="319">
        <f t="shared" ca="1" si="80"/>
        <v>2.3041480956144507</v>
      </c>
      <c r="BD85" s="319">
        <f t="shared" ca="1" si="80"/>
        <v>2.3270829989686432</v>
      </c>
      <c r="BE85" s="319">
        <f t="shared" ca="1" si="80"/>
        <v>2.3714839446307949</v>
      </c>
      <c r="BF85" s="319">
        <f t="shared" ca="1" si="80"/>
        <v>2.4296325855854661</v>
      </c>
      <c r="BG85" s="319">
        <f t="shared" ca="1" si="80"/>
        <v>2.4892070276519398</v>
      </c>
      <c r="BH85" s="319">
        <f t="shared" ca="1" si="80"/>
        <v>2.5502422313860769</v>
      </c>
      <c r="BI85" s="319">
        <f t="shared" ca="1" si="80"/>
        <v>2.6127740145744283</v>
      </c>
      <c r="BJ85" s="124"/>
    </row>
    <row r="86" spans="1:62" s="1" customFormat="1">
      <c r="A86" s="25"/>
      <c r="B86" s="25" t="s">
        <v>312</v>
      </c>
      <c r="C86" s="25"/>
      <c r="D86" s="117"/>
      <c r="E86" s="49"/>
      <c r="F86" s="656"/>
      <c r="G86" s="319">
        <f t="shared" ref="G86" ca="1" si="81">MAX(0,F86+G47-G85)</f>
        <v>0.95129800164521328</v>
      </c>
      <c r="H86" s="319">
        <f t="shared" ref="H86" ca="1" si="82">MAX(0,G86+H47-H85)</f>
        <v>0</v>
      </c>
      <c r="I86" s="319">
        <f t="shared" ref="I86" ca="1" si="83">MAX(0,H86+I47-I85)</f>
        <v>0</v>
      </c>
      <c r="J86" s="319">
        <f t="shared" ref="J86" ca="1" si="84">MAX(0,I86+J47-J85)</f>
        <v>0</v>
      </c>
      <c r="K86" s="319">
        <f t="shared" ref="K86:AL86" ca="1" si="85">MAX(0,J86+K47-K85)</f>
        <v>0</v>
      </c>
      <c r="L86" s="319">
        <f t="shared" ca="1" si="85"/>
        <v>0</v>
      </c>
      <c r="M86" s="319">
        <f t="shared" ca="1" si="85"/>
        <v>0</v>
      </c>
      <c r="N86" s="319">
        <f t="shared" ca="1" si="85"/>
        <v>0</v>
      </c>
      <c r="O86" s="319">
        <f t="shared" ca="1" si="85"/>
        <v>0</v>
      </c>
      <c r="P86" s="319">
        <f t="shared" ca="1" si="85"/>
        <v>0</v>
      </c>
      <c r="Q86" s="319">
        <f t="shared" ca="1" si="85"/>
        <v>0</v>
      </c>
      <c r="R86" s="319">
        <f t="shared" ca="1" si="85"/>
        <v>0</v>
      </c>
      <c r="S86" s="319">
        <f t="shared" ca="1" si="85"/>
        <v>0</v>
      </c>
      <c r="T86" s="319">
        <f t="shared" ca="1" si="85"/>
        <v>0</v>
      </c>
      <c r="U86" s="319">
        <f t="shared" ca="1" si="85"/>
        <v>0</v>
      </c>
      <c r="V86" s="319">
        <f t="shared" ca="1" si="85"/>
        <v>0</v>
      </c>
      <c r="W86" s="319">
        <f t="shared" ca="1" si="85"/>
        <v>0</v>
      </c>
      <c r="X86" s="319">
        <f t="shared" ca="1" si="85"/>
        <v>0</v>
      </c>
      <c r="Y86" s="319">
        <f t="shared" ca="1" si="85"/>
        <v>0</v>
      </c>
      <c r="Z86" s="319">
        <f t="shared" ca="1" si="85"/>
        <v>0</v>
      </c>
      <c r="AA86" s="319">
        <f t="shared" ca="1" si="85"/>
        <v>0</v>
      </c>
      <c r="AB86" s="319">
        <f t="shared" ca="1" si="85"/>
        <v>0</v>
      </c>
      <c r="AC86" s="319">
        <f t="shared" ca="1" si="85"/>
        <v>0</v>
      </c>
      <c r="AD86" s="319">
        <f t="shared" ca="1" si="85"/>
        <v>0</v>
      </c>
      <c r="AE86" s="319">
        <f t="shared" ca="1" si="85"/>
        <v>0</v>
      </c>
      <c r="AF86" s="319">
        <f t="shared" ca="1" si="85"/>
        <v>0</v>
      </c>
      <c r="AG86" s="319">
        <f t="shared" ca="1" si="85"/>
        <v>0</v>
      </c>
      <c r="AH86" s="319">
        <f t="shared" ca="1" si="85"/>
        <v>0</v>
      </c>
      <c r="AI86" s="319">
        <f t="shared" ca="1" si="85"/>
        <v>0</v>
      </c>
      <c r="AJ86" s="319">
        <f t="shared" ca="1" si="85"/>
        <v>0</v>
      </c>
      <c r="AK86" s="319">
        <f t="shared" ca="1" si="85"/>
        <v>0</v>
      </c>
      <c r="AL86" s="319">
        <f t="shared" ca="1" si="85"/>
        <v>0</v>
      </c>
      <c r="AM86" s="319">
        <f t="shared" ref="AM86:BI86" ca="1" si="86">MAX(0,AL86+AM47-AM85)</f>
        <v>0</v>
      </c>
      <c r="AN86" s="319">
        <f t="shared" ca="1" si="86"/>
        <v>0</v>
      </c>
      <c r="AO86" s="319">
        <f t="shared" ca="1" si="86"/>
        <v>0</v>
      </c>
      <c r="AP86" s="319">
        <f t="shared" ca="1" si="86"/>
        <v>0</v>
      </c>
      <c r="AQ86" s="319">
        <f t="shared" ca="1" si="86"/>
        <v>0</v>
      </c>
      <c r="AR86" s="319">
        <f t="shared" ca="1" si="86"/>
        <v>0</v>
      </c>
      <c r="AS86" s="319">
        <f t="shared" ca="1" si="86"/>
        <v>0</v>
      </c>
      <c r="AT86" s="319">
        <f t="shared" ca="1" si="86"/>
        <v>0</v>
      </c>
      <c r="AU86" s="319">
        <f t="shared" ca="1" si="86"/>
        <v>0</v>
      </c>
      <c r="AV86" s="319">
        <f t="shared" ca="1" si="86"/>
        <v>0</v>
      </c>
      <c r="AW86" s="319">
        <f t="shared" ca="1" si="86"/>
        <v>0</v>
      </c>
      <c r="AX86" s="319">
        <f t="shared" ca="1" si="86"/>
        <v>0</v>
      </c>
      <c r="AY86" s="319">
        <f t="shared" ca="1" si="86"/>
        <v>0</v>
      </c>
      <c r="AZ86" s="319">
        <f t="shared" ca="1" si="86"/>
        <v>0</v>
      </c>
      <c r="BA86" s="319">
        <f t="shared" ca="1" si="86"/>
        <v>0</v>
      </c>
      <c r="BB86" s="319">
        <f t="shared" ca="1" si="86"/>
        <v>0</v>
      </c>
      <c r="BC86" s="319">
        <f t="shared" ca="1" si="86"/>
        <v>0</v>
      </c>
      <c r="BD86" s="319">
        <f t="shared" ca="1" si="86"/>
        <v>0</v>
      </c>
      <c r="BE86" s="319">
        <f t="shared" ca="1" si="86"/>
        <v>0</v>
      </c>
      <c r="BF86" s="319">
        <f t="shared" ca="1" si="86"/>
        <v>0</v>
      </c>
      <c r="BG86" s="319">
        <f t="shared" ca="1" si="86"/>
        <v>0</v>
      </c>
      <c r="BH86" s="319">
        <f t="shared" ca="1" si="86"/>
        <v>0</v>
      </c>
      <c r="BI86" s="319">
        <f t="shared" ca="1" si="86"/>
        <v>0</v>
      </c>
      <c r="BJ86" s="25"/>
    </row>
    <row r="87" spans="1:62" s="1" customFormat="1">
      <c r="A87" s="25"/>
      <c r="B87" s="25" t="s">
        <v>309</v>
      </c>
      <c r="C87" s="646" t="s">
        <v>313</v>
      </c>
      <c r="D87" s="652">
        <f ca="1">1-E87/$E$84</f>
        <v>0.29672534946835716</v>
      </c>
      <c r="E87" s="653">
        <f t="shared" ca="1" si="59"/>
        <v>3.96553405572313E-2</v>
      </c>
      <c r="F87" s="335">
        <f>F71</f>
        <v>-357.5529296313145</v>
      </c>
      <c r="G87" s="313">
        <f ca="1">G47-G85*G52+G71</f>
        <v>-3.2814166043560533</v>
      </c>
      <c r="H87" s="313">
        <f t="shared" ref="H87:J87" ca="1" si="87">H47-H85*H52+H71</f>
        <v>1.6990946168495675</v>
      </c>
      <c r="I87" s="313">
        <f t="shared" ca="1" si="87"/>
        <v>6.8951256956893658</v>
      </c>
      <c r="J87" s="313">
        <f t="shared" ca="1" si="87"/>
        <v>7.6499377964254514</v>
      </c>
      <c r="K87" s="313">
        <f t="shared" ref="K87:BH87" ca="1" si="88">K47-K85*K52+K71</f>
        <v>11.327957519250205</v>
      </c>
      <c r="L87" s="313">
        <f t="shared" ca="1" si="88"/>
        <v>19.604795865052445</v>
      </c>
      <c r="M87" s="313">
        <f t="shared" ca="1" si="88"/>
        <v>19.596489235389409</v>
      </c>
      <c r="N87" s="313">
        <f t="shared" ca="1" si="88"/>
        <v>19.52706413645198</v>
      </c>
      <c r="O87" s="313">
        <f t="shared" ca="1" si="88"/>
        <v>19.461932830234829</v>
      </c>
      <c r="P87" s="313">
        <f t="shared" ca="1" si="88"/>
        <v>19.326790890839604</v>
      </c>
      <c r="Q87" s="313">
        <f t="shared" ca="1" si="88"/>
        <v>19.24115882036218</v>
      </c>
      <c r="R87" s="313">
        <f t="shared" ca="1" si="88"/>
        <v>19.105536403902544</v>
      </c>
      <c r="S87" s="313">
        <f t="shared" ca="1" si="88"/>
        <v>19.094983153396988</v>
      </c>
      <c r="T87" s="313">
        <f t="shared" ca="1" si="88"/>
        <v>19.087742305257159</v>
      </c>
      <c r="U87" s="313">
        <f t="shared" ca="1" si="88"/>
        <v>19.00107535053013</v>
      </c>
      <c r="V87" s="313">
        <f t="shared" ca="1" si="88"/>
        <v>18.896156673568733</v>
      </c>
      <c r="W87" s="313">
        <f t="shared" ca="1" si="88"/>
        <v>19.097507864906472</v>
      </c>
      <c r="X87" s="313">
        <f t="shared" ca="1" si="88"/>
        <v>19.299203886237532</v>
      </c>
      <c r="Y87" s="313">
        <f t="shared" ca="1" si="88"/>
        <v>19.510535092068793</v>
      </c>
      <c r="Z87" s="313">
        <f t="shared" ca="1" si="88"/>
        <v>19.723531011998453</v>
      </c>
      <c r="AA87" s="313">
        <f t="shared" ca="1" si="88"/>
        <v>19.668572459391243</v>
      </c>
      <c r="AB87" s="313">
        <f t="shared" ca="1" si="88"/>
        <v>19.061755850920626</v>
      </c>
      <c r="AC87" s="313">
        <f t="shared" ca="1" si="88"/>
        <v>19.297268682142878</v>
      </c>
      <c r="AD87" s="313">
        <f t="shared" ca="1" si="88"/>
        <v>19.529867757325476</v>
      </c>
      <c r="AE87" s="313">
        <f t="shared" ca="1" si="88"/>
        <v>19.767243197959971</v>
      </c>
      <c r="AF87" s="313">
        <f t="shared" ca="1" si="88"/>
        <v>20.004659756266225</v>
      </c>
      <c r="AG87" s="313">
        <f t="shared" ca="1" si="88"/>
        <v>20.245167572484661</v>
      </c>
      <c r="AH87" s="313">
        <f t="shared" ca="1" si="88"/>
        <v>20.49594242222939</v>
      </c>
      <c r="AI87" s="313">
        <f t="shared" ca="1" si="88"/>
        <v>20.746843290521831</v>
      </c>
      <c r="AJ87" s="313">
        <f t="shared" ca="1" si="88"/>
        <v>20.997725584587137</v>
      </c>
      <c r="AK87" s="313">
        <f t="shared" ca="1" si="88"/>
        <v>21.248437545071937</v>
      </c>
      <c r="AL87" s="313">
        <f t="shared" ca="1" si="88"/>
        <v>21.498819981530666</v>
      </c>
      <c r="AM87" s="313">
        <f t="shared" ca="1" si="88"/>
        <v>21.748705999246894</v>
      </c>
      <c r="AN87" s="313">
        <f t="shared" ca="1" si="88"/>
        <v>21.997920717126437</v>
      </c>
      <c r="AO87" s="313">
        <f t="shared" ca="1" si="88"/>
        <v>22.246280976388469</v>
      </c>
      <c r="AP87" s="313">
        <f t="shared" ca="1" si="88"/>
        <v>22.493595039771826</v>
      </c>
      <c r="AQ87" s="313">
        <f t="shared" ca="1" si="88"/>
        <v>22.739662280967323</v>
      </c>
      <c r="AR87" s="313">
        <f t="shared" ca="1" si="88"/>
        <v>22.984272863978035</v>
      </c>
      <c r="AS87" s="313">
        <f t="shared" ca="1" si="88"/>
        <v>23.227207412098892</v>
      </c>
      <c r="AT87" s="313">
        <f t="shared" ca="1" si="88"/>
        <v>23.468236666201154</v>
      </c>
      <c r="AU87" s="313">
        <f t="shared" ca="1" si="88"/>
        <v>23.707121131994334</v>
      </c>
      <c r="AV87" s="313">
        <f t="shared" ca="1" si="88"/>
        <v>23.943610715932437</v>
      </c>
      <c r="AW87" s="313">
        <f t="shared" ca="1" si="88"/>
        <v>24.177444349418089</v>
      </c>
      <c r="AX87" s="313">
        <f t="shared" ca="1" si="88"/>
        <v>24.408349600950459</v>
      </c>
      <c r="AY87" s="313">
        <f t="shared" ca="1" si="88"/>
        <v>19.918630569027819</v>
      </c>
      <c r="AZ87" s="313">
        <f t="shared" ca="1" si="88"/>
        <v>2.7892614965402971</v>
      </c>
      <c r="BA87" s="313">
        <f t="shared" ca="1" si="88"/>
        <v>2.0726267833813878</v>
      </c>
      <c r="BB87" s="313">
        <f t="shared" ca="1" si="88"/>
        <v>1.5686543567683024</v>
      </c>
      <c r="BC87" s="313">
        <f t="shared" ca="1" si="88"/>
        <v>1.2170244983918859</v>
      </c>
      <c r="BD87" s="313">
        <f t="shared" ca="1" si="88"/>
        <v>0.86255376002319517</v>
      </c>
      <c r="BE87" s="313">
        <f t="shared" ca="1" si="88"/>
        <v>0.65633557238311147</v>
      </c>
      <c r="BF87" s="313">
        <f t="shared" ca="1" si="88"/>
        <v>0.67242888038575188</v>
      </c>
      <c r="BG87" s="313">
        <f t="shared" ca="1" si="88"/>
        <v>0.68891679531414862</v>
      </c>
      <c r="BH87" s="313">
        <f t="shared" ca="1" si="88"/>
        <v>0.70580899290589061</v>
      </c>
      <c r="BI87" s="313">
        <f ca="1">BI47-BI85*BI52+BI71+Assets!BI$774*D$19</f>
        <v>46.928011489906758</v>
      </c>
      <c r="BJ87" s="308"/>
    </row>
    <row r="88" spans="1:62" s="1" customFormat="1">
      <c r="A88" s="25"/>
      <c r="B88" s="377" t="s">
        <v>314</v>
      </c>
      <c r="C88" s="25"/>
      <c r="D88" s="25"/>
      <c r="E88" s="49"/>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314"/>
      <c r="AV88" s="314"/>
      <c r="AW88" s="314"/>
      <c r="AX88" s="314"/>
      <c r="AY88" s="314"/>
      <c r="AZ88" s="314"/>
      <c r="BA88" s="314"/>
      <c r="BB88" s="314"/>
      <c r="BC88" s="314"/>
      <c r="BD88" s="314"/>
      <c r="BE88" s="314"/>
      <c r="BF88" s="314"/>
      <c r="BG88" s="314"/>
      <c r="BH88" s="314"/>
      <c r="BI88" s="314"/>
      <c r="BJ88" s="25"/>
    </row>
    <row r="89" spans="1:62" s="1" customFormat="1">
      <c r="A89" s="25"/>
      <c r="B89" s="307" t="s">
        <v>315</v>
      </c>
      <c r="C89" s="25"/>
      <c r="D89" s="25"/>
      <c r="E89" s="632">
        <f t="shared" ca="1" si="59"/>
        <v>7.3591760182051935E-2</v>
      </c>
      <c r="F89" s="657">
        <f t="shared" ref="F89:AK89" si="89">F37-F69-F30</f>
        <v>-595.92154938552414</v>
      </c>
      <c r="G89" s="658">
        <f t="shared" ca="1" si="89"/>
        <v>11.493570114929479</v>
      </c>
      <c r="H89" s="659">
        <f t="shared" ca="1" si="89"/>
        <v>26.501095382649854</v>
      </c>
      <c r="I89" s="659">
        <f t="shared" ca="1" si="89"/>
        <v>30.176213485935129</v>
      </c>
      <c r="J89" s="659">
        <f t="shared" ca="1" si="89"/>
        <v>32.61008749428423</v>
      </c>
      <c r="K89" s="659">
        <f t="shared" ca="1" si="89"/>
        <v>38.314317396607365</v>
      </c>
      <c r="L89" s="659">
        <f t="shared" ca="1" si="89"/>
        <v>54.876478230354252</v>
      </c>
      <c r="M89" s="659">
        <f t="shared" ca="1" si="89"/>
        <v>55.20820871044959</v>
      </c>
      <c r="N89" s="659">
        <f t="shared" ca="1" si="89"/>
        <v>55.16136413877588</v>
      </c>
      <c r="O89" s="659">
        <f t="shared" ca="1" si="89"/>
        <v>55.051610011166737</v>
      </c>
      <c r="P89" s="659">
        <f t="shared" ca="1" si="89"/>
        <v>54.740460992951917</v>
      </c>
      <c r="Q89" s="659">
        <f t="shared" ca="1" si="89"/>
        <v>54.506890112973615</v>
      </c>
      <c r="R89" s="659">
        <f t="shared" ca="1" si="89"/>
        <v>54.099736063149479</v>
      </c>
      <c r="S89" s="659">
        <f t="shared" ca="1" si="89"/>
        <v>54.006459238511631</v>
      </c>
      <c r="T89" s="659">
        <f t="shared" ca="1" si="89"/>
        <v>53.878877236503371</v>
      </c>
      <c r="U89" s="659">
        <f t="shared" ca="1" si="89"/>
        <v>53.575032401871667</v>
      </c>
      <c r="V89" s="659">
        <f t="shared" ca="1" si="89"/>
        <v>53.251947788699745</v>
      </c>
      <c r="W89" s="659">
        <f t="shared" ca="1" si="89"/>
        <v>53.505976805775283</v>
      </c>
      <c r="X89" s="659">
        <f t="shared" ca="1" si="89"/>
        <v>53.714981624144052</v>
      </c>
      <c r="Y89" s="659">
        <f t="shared" ca="1" si="89"/>
        <v>53.922614840760723</v>
      </c>
      <c r="Z89" s="659">
        <f t="shared" ca="1" si="89"/>
        <v>54.107389498884288</v>
      </c>
      <c r="AA89" s="659">
        <f t="shared" ca="1" si="89"/>
        <v>53.776538701059408</v>
      </c>
      <c r="AB89" s="659">
        <f t="shared" ca="1" si="89"/>
        <v>52.36125145586248</v>
      </c>
      <c r="AC89" s="659">
        <f t="shared" ca="1" si="89"/>
        <v>52.5725076529679</v>
      </c>
      <c r="AD89" s="659">
        <f t="shared" ca="1" si="89"/>
        <v>52.745408291130559</v>
      </c>
      <c r="AE89" s="659">
        <f t="shared" ca="1" si="89"/>
        <v>52.917110237517285</v>
      </c>
      <c r="AF89" s="659">
        <f t="shared" ca="1" si="89"/>
        <v>53.064302216323689</v>
      </c>
      <c r="AG89" s="659">
        <f t="shared" ca="1" si="89"/>
        <v>53.196357428542463</v>
      </c>
      <c r="AH89" s="659">
        <f t="shared" ca="1" si="89"/>
        <v>53.330922948142103</v>
      </c>
      <c r="AI89" s="659">
        <f t="shared" ca="1" si="89"/>
        <v>53.422516022325254</v>
      </c>
      <c r="AJ89" s="659">
        <f t="shared" ca="1" si="89"/>
        <v>53.485408625101591</v>
      </c>
      <c r="AK89" s="659">
        <f t="shared" ca="1" si="89"/>
        <v>53.51825103787808</v>
      </c>
      <c r="AL89" s="659">
        <f t="shared" ref="AL89:BH89" ca="1" si="90">AL37-AL69-AL30</f>
        <v>53.519633325809934</v>
      </c>
      <c r="AM89" s="659">
        <f t="shared" ca="1" si="90"/>
        <v>53.488084324463316</v>
      </c>
      <c r="AN89" s="659">
        <f t="shared" ca="1" si="90"/>
        <v>53.422070500170868</v>
      </c>
      <c r="AO89" s="659">
        <f t="shared" ca="1" si="90"/>
        <v>53.319994689776273</v>
      </c>
      <c r="AP89" s="659">
        <f t="shared" ca="1" si="90"/>
        <v>53.180194724692385</v>
      </c>
      <c r="AQ89" s="659">
        <f t="shared" ca="1" si="90"/>
        <v>53.000941943495121</v>
      </c>
      <c r="AR89" s="659">
        <f t="shared" ca="1" si="90"/>
        <v>52.780439596638992</v>
      </c>
      <c r="AS89" s="659">
        <f t="shared" ca="1" si="90"/>
        <v>52.516821146299726</v>
      </c>
      <c r="AT89" s="659">
        <f t="shared" ca="1" si="90"/>
        <v>52.208148463822262</v>
      </c>
      <c r="AU89" s="659">
        <f t="shared" ca="1" si="90"/>
        <v>51.852409926770171</v>
      </c>
      <c r="AV89" s="659">
        <f t="shared" ca="1" si="90"/>
        <v>51.447518417132898</v>
      </c>
      <c r="AW89" s="659">
        <f t="shared" ca="1" si="90"/>
        <v>50.991309221844112</v>
      </c>
      <c r="AX89" s="659">
        <f t="shared" ca="1" si="90"/>
        <v>50.481537836394722</v>
      </c>
      <c r="AY89" s="659">
        <f t="shared" ca="1" si="90"/>
        <v>40.8890661396008</v>
      </c>
      <c r="AZ89" s="659">
        <f t="shared" ca="1" si="90"/>
        <v>7.2574687585175877</v>
      </c>
      <c r="BA89" s="659">
        <f t="shared" ca="1" si="90"/>
        <v>5.8432311492539153</v>
      </c>
      <c r="BB89" s="659">
        <f t="shared" ca="1" si="90"/>
        <v>4.8657427652068401</v>
      </c>
      <c r="BC89" s="659">
        <f t="shared" ca="1" si="90"/>
        <v>4.1980884648660473</v>
      </c>
      <c r="BD89" s="659">
        <f t="shared" ca="1" si="90"/>
        <v>3.5413933991375637</v>
      </c>
      <c r="BE89" s="659">
        <f t="shared" ca="1" si="90"/>
        <v>3.1930339503935814</v>
      </c>
      <c r="BF89" s="659">
        <f t="shared" ca="1" si="90"/>
        <v>3.2735576123557819</v>
      </c>
      <c r="BG89" s="659">
        <f t="shared" ca="1" si="90"/>
        <v>3.3538250443475865</v>
      </c>
      <c r="BH89" s="659">
        <f t="shared" ca="1" si="90"/>
        <v>3.4360606288515796</v>
      </c>
      <c r="BI89" s="659">
        <f ca="1">BI37-BI69-BI30+Assets!BI$774</f>
        <v>80.528472797779429</v>
      </c>
      <c r="BJ89" s="308"/>
    </row>
    <row r="90" spans="1:62" s="1" customFormat="1">
      <c r="A90" s="25"/>
      <c r="B90" s="307" t="s">
        <v>316</v>
      </c>
      <c r="C90" s="25"/>
      <c r="D90" s="25"/>
      <c r="E90" s="78">
        <f t="shared" ca="1" si="59"/>
        <v>6.2854599889862417E-2</v>
      </c>
      <c r="F90" s="660">
        <f t="shared" ref="F90:AK90" si="91">F89-F56</f>
        <v>-595.92154938552414</v>
      </c>
      <c r="G90" s="319">
        <f t="shared" ref="G90:J90" ca="1" si="92">G89-G56</f>
        <v>11.493570114929479</v>
      </c>
      <c r="H90" s="319">
        <f t="shared" ca="1" si="92"/>
        <v>26.501095382649854</v>
      </c>
      <c r="I90" s="319">
        <f t="shared" ca="1" si="92"/>
        <v>30.176213485935129</v>
      </c>
      <c r="J90" s="319">
        <f t="shared" ca="1" si="92"/>
        <v>32.61008749428423</v>
      </c>
      <c r="K90" s="319">
        <f t="shared" ca="1" si="91"/>
        <v>38.314317396607365</v>
      </c>
      <c r="L90" s="319">
        <f t="shared" ca="1" si="91"/>
        <v>48.989513223526124</v>
      </c>
      <c r="M90" s="319">
        <f t="shared" ca="1" si="91"/>
        <v>48.150625840047553</v>
      </c>
      <c r="N90" s="319">
        <f t="shared" ca="1" si="91"/>
        <v>47.562737261105923</v>
      </c>
      <c r="O90" s="319">
        <f t="shared" ca="1" si="91"/>
        <v>47.067305211292336</v>
      </c>
      <c r="P90" s="319">
        <f t="shared" ca="1" si="91"/>
        <v>46.559107634754461</v>
      </c>
      <c r="Q90" s="319">
        <f t="shared" ca="1" si="91"/>
        <v>46.139196657764863</v>
      </c>
      <c r="R90" s="319">
        <f t="shared" ca="1" si="91"/>
        <v>45.749204141134612</v>
      </c>
      <c r="S90" s="319">
        <f t="shared" ca="1" si="91"/>
        <v>45.42689271301596</v>
      </c>
      <c r="T90" s="319">
        <f t="shared" ca="1" si="91"/>
        <v>45.14766403121677</v>
      </c>
      <c r="U90" s="319">
        <f t="shared" ca="1" si="91"/>
        <v>44.778009535430947</v>
      </c>
      <c r="V90" s="319">
        <f t="shared" ca="1" si="91"/>
        <v>44.355237006762188</v>
      </c>
      <c r="W90" s="319">
        <f t="shared" ca="1" si="91"/>
        <v>44.348416302638476</v>
      </c>
      <c r="X90" s="319">
        <f t="shared" ca="1" si="91"/>
        <v>44.361523156152352</v>
      </c>
      <c r="Y90" s="319">
        <f t="shared" ca="1" si="91"/>
        <v>44.370996089205626</v>
      </c>
      <c r="Z90" s="319">
        <f t="shared" ca="1" si="91"/>
        <v>44.371596803898875</v>
      </c>
      <c r="AA90" s="319">
        <f t="shared" ca="1" si="91"/>
        <v>43.9694533484369</v>
      </c>
      <c r="AB90" s="319">
        <f t="shared" ca="1" si="91"/>
        <v>42.846607737797797</v>
      </c>
      <c r="AC90" s="319">
        <f t="shared" ca="1" si="91"/>
        <v>42.875033440491244</v>
      </c>
      <c r="AD90" s="319">
        <f t="shared" ca="1" si="91"/>
        <v>42.891804962137819</v>
      </c>
      <c r="AE90" s="319">
        <f t="shared" ca="1" si="91"/>
        <v>42.87572826299678</v>
      </c>
      <c r="AF90" s="319">
        <f t="shared" ca="1" si="91"/>
        <v>42.836661950755826</v>
      </c>
      <c r="AG90" s="319">
        <f t="shared" ca="1" si="91"/>
        <v>42.771742298708112</v>
      </c>
      <c r="AH90" s="319">
        <f t="shared" ca="1" si="91"/>
        <v>42.682691311994809</v>
      </c>
      <c r="AI90" s="319">
        <f t="shared" ca="1" si="91"/>
        <v>42.586872607896247</v>
      </c>
      <c r="AJ90" s="319">
        <f t="shared" ca="1" si="91"/>
        <v>42.462188447793928</v>
      </c>
      <c r="AK90" s="319">
        <f t="shared" ca="1" si="91"/>
        <v>42.307131333617733</v>
      </c>
      <c r="AL90" s="319">
        <f t="shared" ref="AL90:BI90" ca="1" si="93">AL89-AL56</f>
        <v>42.120152149327595</v>
      </c>
      <c r="AM90" s="319">
        <f t="shared" ca="1" si="93"/>
        <v>41.899657530837565</v>
      </c>
      <c r="AN90" s="319">
        <f t="shared" ca="1" si="93"/>
        <v>41.644007281531913</v>
      </c>
      <c r="AO90" s="319">
        <f t="shared" ca="1" si="93"/>
        <v>41.351511822234983</v>
      </c>
      <c r="AP90" s="319">
        <f t="shared" ca="1" si="93"/>
        <v>41.020429665419364</v>
      </c>
      <c r="AQ90" s="319">
        <f t="shared" ca="1" si="93"/>
        <v>40.648964904260275</v>
      </c>
      <c r="AR90" s="319">
        <f t="shared" ca="1" si="93"/>
        <v>40.235264707881257</v>
      </c>
      <c r="AS90" s="319">
        <f t="shared" ca="1" si="93"/>
        <v>39.777416814792005</v>
      </c>
      <c r="AT90" s="319">
        <f t="shared" ca="1" si="93"/>
        <v>39.273447017105354</v>
      </c>
      <c r="AU90" s="319">
        <f t="shared" ca="1" si="93"/>
        <v>38.721316628640416</v>
      </c>
      <c r="AV90" s="319">
        <f t="shared" ca="1" si="93"/>
        <v>38.118919930481347</v>
      </c>
      <c r="AW90" s="319">
        <f t="shared" ca="1" si="93"/>
        <v>37.464081587970988</v>
      </c>
      <c r="AX90" s="319">
        <f t="shared" ca="1" si="93"/>
        <v>36.754554033480318</v>
      </c>
      <c r="AY90" s="319">
        <f t="shared" ca="1" si="93"/>
        <v>29.669246736945581</v>
      </c>
      <c r="AZ90" s="319">
        <f t="shared" ca="1" si="93"/>
        <v>5.8704667178519774</v>
      </c>
      <c r="BA90" s="319">
        <f t="shared" ca="1" si="93"/>
        <v>4.8411335485709328</v>
      </c>
      <c r="BB90" s="319">
        <f t="shared" ca="1" si="93"/>
        <v>4.1332282423728683</v>
      </c>
      <c r="BC90" s="319">
        <f t="shared" ca="1" si="93"/>
        <v>3.6601718891982076</v>
      </c>
      <c r="BD90" s="319">
        <f t="shared" ca="1" si="93"/>
        <v>3.2016278536970897</v>
      </c>
      <c r="BE90" s="319">
        <f t="shared" ca="1" si="93"/>
        <v>2.9509792034678566</v>
      </c>
      <c r="BF90" s="319">
        <f t="shared" ca="1" si="93"/>
        <v>3.020380104324687</v>
      </c>
      <c r="BG90" s="319">
        <f t="shared" ca="1" si="93"/>
        <v>3.0944396393388924</v>
      </c>
      <c r="BH90" s="319">
        <f t="shared" ca="1" si="93"/>
        <v>3.1703151096119289</v>
      </c>
      <c r="BI90" s="319">
        <f t="shared" ca="1" si="93"/>
        <v>80.256211214697743</v>
      </c>
      <c r="BJ90" s="25"/>
    </row>
    <row r="91" spans="1:62" s="1" customFormat="1">
      <c r="A91" s="25"/>
      <c r="B91" s="307" t="s">
        <v>317</v>
      </c>
      <c r="C91" s="25"/>
      <c r="D91" s="25"/>
      <c r="E91" s="78">
        <f t="shared" ca="1" si="59"/>
        <v>4.7897380642798471E-2</v>
      </c>
      <c r="F91" s="660">
        <f>F89/F$7</f>
        <v>-595.92154938552414</v>
      </c>
      <c r="G91" s="319">
        <f t="shared" ref="G91:J91" ca="1" si="94">G89/G$7</f>
        <v>11.218493345764678</v>
      </c>
      <c r="H91" s="319">
        <f t="shared" ca="1" si="94"/>
        <v>25.247768271957163</v>
      </c>
      <c r="I91" s="319">
        <f t="shared" ca="1" si="94"/>
        <v>28.061022953396744</v>
      </c>
      <c r="J91" s="319">
        <f t="shared" ca="1" si="94"/>
        <v>29.598541050362076</v>
      </c>
      <c r="K91" s="319">
        <f t="shared" ref="K91:O92" ca="1" si="95">K89/K$7</f>
        <v>33.943687337583533</v>
      </c>
      <c r="L91" s="319">
        <f t="shared" ca="1" si="95"/>
        <v>47.453007559673949</v>
      </c>
      <c r="M91" s="319">
        <f t="shared" ca="1" si="95"/>
        <v>46.597299928215634</v>
      </c>
      <c r="N91" s="319">
        <f t="shared" ca="1" si="95"/>
        <v>45.443490182390534</v>
      </c>
      <c r="O91" s="319">
        <f t="shared" ca="1" si="95"/>
        <v>44.267632008009713</v>
      </c>
      <c r="P91" s="319">
        <f t="shared" ref="P91:BI91" ca="1" si="96">P89/P$7</f>
        <v>42.963959846360574</v>
      </c>
      <c r="Q91" s="319">
        <f t="shared" ca="1" si="96"/>
        <v>41.756764555184532</v>
      </c>
      <c r="R91" s="319">
        <f t="shared" ca="1" si="96"/>
        <v>40.452947251269904</v>
      </c>
      <c r="S91" s="319">
        <f t="shared" ca="1" si="96"/>
        <v>39.416704551041775</v>
      </c>
      <c r="T91" s="319">
        <f t="shared" ca="1" si="96"/>
        <v>38.382453213590935</v>
      </c>
      <c r="U91" s="319">
        <f t="shared" ca="1" si="96"/>
        <v>37.252568305906351</v>
      </c>
      <c r="V91" s="319">
        <f t="shared" ca="1" si="96"/>
        <v>36.141723581524339</v>
      </c>
      <c r="W91" s="319">
        <f t="shared" ca="1" si="96"/>
        <v>35.445021538840734</v>
      </c>
      <c r="X91" s="319">
        <f t="shared" ca="1" si="96"/>
        <v>34.731853804498385</v>
      </c>
      <c r="Y91" s="319">
        <f t="shared" ca="1" si="96"/>
        <v>34.031654383777003</v>
      </c>
      <c r="Z91" s="319">
        <f t="shared" ca="1" si="96"/>
        <v>33.33099544772746</v>
      </c>
      <c r="AA91" s="319">
        <f t="shared" ca="1" si="96"/>
        <v>32.334349920401088</v>
      </c>
      <c r="AB91" s="319">
        <f t="shared" ca="1" si="96"/>
        <v>30.729881903518802</v>
      </c>
      <c r="AC91" s="319">
        <f t="shared" ca="1" si="96"/>
        <v>30.115435748371493</v>
      </c>
      <c r="AD91" s="319">
        <f t="shared" ca="1" si="96"/>
        <v>29.491353318109951</v>
      </c>
      <c r="AE91" s="319">
        <f t="shared" ca="1" si="96"/>
        <v>28.87923924324047</v>
      </c>
      <c r="AF91" s="319">
        <f t="shared" ca="1" si="96"/>
        <v>28.266476239733944</v>
      </c>
      <c r="AG91" s="319">
        <f t="shared" ca="1" si="96"/>
        <v>27.658631908448744</v>
      </c>
      <c r="AH91" s="319">
        <f t="shared" ca="1" si="96"/>
        <v>27.064965886422982</v>
      </c>
      <c r="AI91" s="319">
        <f t="shared" ca="1" si="96"/>
        <v>26.462587527409525</v>
      </c>
      <c r="AJ91" s="319">
        <f t="shared" ca="1" si="96"/>
        <v>25.859663708096335</v>
      </c>
      <c r="AK91" s="319">
        <f t="shared" ca="1" si="96"/>
        <v>25.256260723613931</v>
      </c>
      <c r="AL91" s="319">
        <f t="shared" ca="1" si="96"/>
        <v>24.652436811596615</v>
      </c>
      <c r="AM91" s="319">
        <f t="shared" ca="1" si="96"/>
        <v>24.048243131488775</v>
      </c>
      <c r="AN91" s="319">
        <f t="shared" ca="1" si="96"/>
        <v>23.443724624826672</v>
      </c>
      <c r="AO91" s="319">
        <f t="shared" ca="1" si="96"/>
        <v>22.838920770961646</v>
      </c>
      <c r="AP91" s="319">
        <f t="shared" ca="1" si="96"/>
        <v>22.233866250932973</v>
      </c>
      <c r="AQ91" s="319">
        <f t="shared" ca="1" si="96"/>
        <v>21.628591530653651</v>
      </c>
      <c r="AR91" s="319">
        <f t="shared" ca="1" si="96"/>
        <v>21.02312337321602</v>
      </c>
      <c r="AS91" s="319">
        <f t="shared" ca="1" si="96"/>
        <v>20.417485288931761</v>
      </c>
      <c r="AT91" s="319">
        <f t="shared" ca="1" si="96"/>
        <v>19.811697930674224</v>
      </c>
      <c r="AU91" s="319">
        <f t="shared" ca="1" si="96"/>
        <v>19.205779441170844</v>
      </c>
      <c r="AV91" s="319">
        <f t="shared" ca="1" si="96"/>
        <v>18.599745758085763</v>
      </c>
      <c r="AW91" s="319">
        <f t="shared" ca="1" si="96"/>
        <v>17.993610882022772</v>
      </c>
      <c r="AX91" s="319">
        <f t="shared" ca="1" si="96"/>
        <v>17.387387111955196</v>
      </c>
      <c r="AY91" s="319">
        <f t="shared" ca="1" si="96"/>
        <v>13.746385654561518</v>
      </c>
      <c r="AZ91" s="319">
        <f t="shared" ca="1" si="96"/>
        <v>2.3814753583933985</v>
      </c>
      <c r="BA91" s="319">
        <f t="shared" ca="1" si="96"/>
        <v>1.8715161061682626</v>
      </c>
      <c r="BB91" s="319">
        <f t="shared" ca="1" si="96"/>
        <v>1.5211401622188985</v>
      </c>
      <c r="BC91" s="319">
        <f t="shared" ca="1" si="96"/>
        <v>1.2810062796062243</v>
      </c>
      <c r="BD91" s="319">
        <f t="shared" ca="1" si="96"/>
        <v>1.0547594649473067</v>
      </c>
      <c r="BE91" s="319">
        <f t="shared" ca="1" si="96"/>
        <v>0.92824448835815254</v>
      </c>
      <c r="BF91" s="319">
        <f t="shared" ca="1" si="96"/>
        <v>0.92887744334389488</v>
      </c>
      <c r="BG91" s="319">
        <f t="shared" ca="1" si="96"/>
        <v>0.9288774433438951</v>
      </c>
      <c r="BH91" s="319">
        <f t="shared" ca="1" si="96"/>
        <v>0.92887744334389477</v>
      </c>
      <c r="BI91" s="319">
        <f t="shared" ca="1" si="96"/>
        <v>21.248420211556269</v>
      </c>
      <c r="BJ91" s="25"/>
    </row>
    <row r="92" spans="1:62" s="1" customFormat="1">
      <c r="A92" s="25"/>
      <c r="B92" s="307" t="s">
        <v>318</v>
      </c>
      <c r="C92" s="25"/>
      <c r="D92" s="25"/>
      <c r="E92" s="78">
        <f t="shared" ca="1" si="59"/>
        <v>3.7417193887539169E-2</v>
      </c>
      <c r="F92" s="660">
        <f>F90/F$7</f>
        <v>-595.92154938552414</v>
      </c>
      <c r="G92" s="319">
        <f t="shared" ref="G92:J92" ca="1" si="97">G90/G$7</f>
        <v>11.218493345764678</v>
      </c>
      <c r="H92" s="319">
        <f t="shared" ca="1" si="97"/>
        <v>25.247768271957163</v>
      </c>
      <c r="I92" s="319">
        <f t="shared" ca="1" si="97"/>
        <v>28.061022953396744</v>
      </c>
      <c r="J92" s="319">
        <f t="shared" ca="1" si="97"/>
        <v>29.598541050362076</v>
      </c>
      <c r="K92" s="319">
        <f t="shared" ca="1" si="95"/>
        <v>33.943687337583533</v>
      </c>
      <c r="L92" s="319">
        <f t="shared" ca="1" si="95"/>
        <v>42.362407652735506</v>
      </c>
      <c r="M92" s="319">
        <f t="shared" ca="1" si="95"/>
        <v>40.640499056353356</v>
      </c>
      <c r="N92" s="319">
        <f t="shared" ca="1" si="95"/>
        <v>39.183526686087006</v>
      </c>
      <c r="O92" s="319">
        <f t="shared" ca="1" si="95"/>
        <v>37.847360799793783</v>
      </c>
      <c r="P92" s="319">
        <f t="shared" ref="P92:BI92" ca="1" si="98">P90/P$7</f>
        <v>36.542688801242036</v>
      </c>
      <c r="Q92" s="319">
        <f t="shared" ca="1" si="98"/>
        <v>35.346422582730945</v>
      </c>
      <c r="R92" s="319">
        <f t="shared" ca="1" si="98"/>
        <v>34.208857132844891</v>
      </c>
      <c r="S92" s="319">
        <f t="shared" ca="1" si="98"/>
        <v>33.154893581025092</v>
      </c>
      <c r="T92" s="319">
        <f t="shared" ca="1" si="98"/>
        <v>32.162476117951869</v>
      </c>
      <c r="U92" s="319">
        <f t="shared" ca="1" si="98"/>
        <v>31.135694819717767</v>
      </c>
      <c r="V92" s="319">
        <f t="shared" ca="1" si="98"/>
        <v>30.103588354219344</v>
      </c>
      <c r="W92" s="319">
        <f t="shared" ca="1" si="98"/>
        <v>29.378597773600998</v>
      </c>
      <c r="X92" s="319">
        <f t="shared" ca="1" si="98"/>
        <v>28.683951668928927</v>
      </c>
      <c r="Y92" s="319">
        <f t="shared" ca="1" si="98"/>
        <v>28.003434329566801</v>
      </c>
      <c r="Z92" s="319">
        <f t="shared" ca="1" si="98"/>
        <v>27.333595369808926</v>
      </c>
      <c r="AA92" s="319">
        <f t="shared" ca="1" si="98"/>
        <v>26.437619912289033</v>
      </c>
      <c r="AB92" s="319">
        <f t="shared" ca="1" si="98"/>
        <v>25.145907692042066</v>
      </c>
      <c r="AC92" s="319">
        <f t="shared" ca="1" si="98"/>
        <v>24.560371426632916</v>
      </c>
      <c r="AD92" s="319">
        <f t="shared" ca="1" si="98"/>
        <v>23.981942989387655</v>
      </c>
      <c r="AE92" s="319">
        <f t="shared" ca="1" si="98"/>
        <v>23.399206961180138</v>
      </c>
      <c r="AF92" s="319">
        <f t="shared" ca="1" si="98"/>
        <v>22.818381409867566</v>
      </c>
      <c r="AG92" s="319">
        <f t="shared" ca="1" si="98"/>
        <v>22.238512813816328</v>
      </c>
      <c r="AH92" s="319">
        <f t="shared" ca="1" si="98"/>
        <v>21.66108367228447</v>
      </c>
      <c r="AI92" s="319">
        <f t="shared" ca="1" si="98"/>
        <v>21.095203442573499</v>
      </c>
      <c r="AJ92" s="319">
        <f t="shared" ca="1" si="98"/>
        <v>20.530046264887787</v>
      </c>
      <c r="AK92" s="319">
        <f t="shared" ca="1" si="98"/>
        <v>19.965524259635654</v>
      </c>
      <c r="AL92" s="319">
        <f t="shared" ca="1" si="98"/>
        <v>19.40156022809261</v>
      </c>
      <c r="AM92" s="319">
        <f t="shared" ca="1" si="98"/>
        <v>18.838086354250947</v>
      </c>
      <c r="AN92" s="319">
        <f t="shared" ca="1" si="98"/>
        <v>18.275043064446336</v>
      </c>
      <c r="AO92" s="319">
        <f t="shared" ca="1" si="98"/>
        <v>17.712378025585121</v>
      </c>
      <c r="AP92" s="319">
        <f t="shared" ca="1" si="98"/>
        <v>17.150045265126906</v>
      </c>
      <c r="AQ92" s="319">
        <f t="shared" ca="1" si="98"/>
        <v>16.588004398024179</v>
      </c>
      <c r="AR92" s="319">
        <f t="shared" ca="1" si="98"/>
        <v>16.02621994761969</v>
      </c>
      <c r="AS92" s="319">
        <f t="shared" ca="1" si="98"/>
        <v>15.464660749081652</v>
      </c>
      <c r="AT92" s="319">
        <f t="shared" ca="1" si="98"/>
        <v>14.903299425345406</v>
      </c>
      <c r="AU92" s="319">
        <f t="shared" ca="1" si="98"/>
        <v>14.342111926749002</v>
      </c>
      <c r="AV92" s="319">
        <f t="shared" ca="1" si="98"/>
        <v>13.781077126621359</v>
      </c>
      <c r="AW92" s="319">
        <f t="shared" ca="1" si="98"/>
        <v>13.220176466022579</v>
      </c>
      <c r="AX92" s="319">
        <f t="shared" ca="1" si="98"/>
        <v>12.659393641662428</v>
      </c>
      <c r="AY92" s="319">
        <f t="shared" ca="1" si="98"/>
        <v>9.9744246135129924</v>
      </c>
      <c r="AZ92" s="319">
        <f t="shared" ca="1" si="98"/>
        <v>1.9263426817270501</v>
      </c>
      <c r="BA92" s="319">
        <f t="shared" ca="1" si="98"/>
        <v>1.5505563919748173</v>
      </c>
      <c r="BB92" s="319">
        <f t="shared" ca="1" si="98"/>
        <v>1.2921397168893558</v>
      </c>
      <c r="BC92" s="319">
        <f t="shared" ca="1" si="98"/>
        <v>1.116866215121717</v>
      </c>
      <c r="BD92" s="319">
        <f t="shared" ca="1" si="98"/>
        <v>0.95356457228059588</v>
      </c>
      <c r="BE92" s="319">
        <f t="shared" ca="1" si="98"/>
        <v>0.8578769356777195</v>
      </c>
      <c r="BF92" s="319">
        <f t="shared" ca="1" si="98"/>
        <v>0.85703790232452559</v>
      </c>
      <c r="BG92" s="319">
        <f t="shared" ca="1" si="98"/>
        <v>0.85703790232452581</v>
      </c>
      <c r="BH92" s="319">
        <f t="shared" ca="1" si="98"/>
        <v>0.85703790232452559</v>
      </c>
      <c r="BI92" s="319">
        <f t="shared" ca="1" si="98"/>
        <v>21.1765806705369</v>
      </c>
      <c r="BJ92" s="25"/>
    </row>
    <row r="93" spans="1:62" s="1" customFormat="1">
      <c r="A93" s="25"/>
      <c r="B93" s="150" t="s">
        <v>319</v>
      </c>
      <c r="C93" s="25"/>
      <c r="D93" s="25"/>
      <c r="E93" s="78">
        <f t="shared" ca="1" si="59"/>
        <v>6.9175860514013143E-2</v>
      </c>
      <c r="F93" s="660">
        <f t="shared" ref="F93:AL93" si="99">(F89-F56+F57)</f>
        <v>-595.92154938552414</v>
      </c>
      <c r="G93" s="79">
        <f t="shared" ref="G93:J93" ca="1" si="100">(G89-G56+G57)</f>
        <v>11.493570114929479</v>
      </c>
      <c r="H93" s="79">
        <f t="shared" ca="1" si="100"/>
        <v>26.501095382649854</v>
      </c>
      <c r="I93" s="79">
        <f t="shared" ca="1" si="100"/>
        <v>30.176213485935129</v>
      </c>
      <c r="J93" s="79">
        <f t="shared" ca="1" si="100"/>
        <v>32.61008749428423</v>
      </c>
      <c r="K93" s="79">
        <f t="shared" ca="1" si="99"/>
        <v>38.314317396607365</v>
      </c>
      <c r="L93" s="79">
        <f t="shared" ca="1" si="99"/>
        <v>52.345083277418155</v>
      </c>
      <c r="M93" s="79">
        <f t="shared" ca="1" si="99"/>
        <v>52.173448076176712</v>
      </c>
      <c r="N93" s="79">
        <f t="shared" ca="1" si="99"/>
        <v>51.893954581377798</v>
      </c>
      <c r="O93" s="79">
        <f t="shared" ca="1" si="99"/>
        <v>51.618358947220742</v>
      </c>
      <c r="P93" s="79">
        <f t="shared" ca="1" si="99"/>
        <v>51.222479048927013</v>
      </c>
      <c r="Q93" s="79">
        <f t="shared" ca="1" si="99"/>
        <v>50.908781927233846</v>
      </c>
      <c r="R93" s="79">
        <f t="shared" ca="1" si="99"/>
        <v>50.509007336683084</v>
      </c>
      <c r="S93" s="79">
        <f t="shared" ca="1" si="99"/>
        <v>50.317245632548492</v>
      </c>
      <c r="T93" s="79">
        <f t="shared" ca="1" si="99"/>
        <v>50.124455558230132</v>
      </c>
      <c r="U93" s="79">
        <f t="shared" ca="1" si="99"/>
        <v>49.792312569302155</v>
      </c>
      <c r="V93" s="79">
        <f t="shared" ca="1" si="99"/>
        <v>49.426362152466595</v>
      </c>
      <c r="W93" s="79">
        <f t="shared" ca="1" si="99"/>
        <v>49.568225789426457</v>
      </c>
      <c r="X93" s="79">
        <f t="shared" ca="1" si="99"/>
        <v>49.692994482907622</v>
      </c>
      <c r="Y93" s="79">
        <f t="shared" ca="1" si="99"/>
        <v>49.815418777592029</v>
      </c>
      <c r="Z93" s="79">
        <f t="shared" ca="1" si="99"/>
        <v>49.920998640040558</v>
      </c>
      <c r="AA93" s="79">
        <f t="shared" ca="1" si="99"/>
        <v>49.559491999431728</v>
      </c>
      <c r="AB93" s="79">
        <f t="shared" ca="1" si="99"/>
        <v>48.269954657094665</v>
      </c>
      <c r="AC93" s="79">
        <f t="shared" ca="1" si="99"/>
        <v>48.402593741602935</v>
      </c>
      <c r="AD93" s="79">
        <f t="shared" ca="1" si="99"/>
        <v>48.50835885966368</v>
      </c>
      <c r="AE93" s="79">
        <f t="shared" ca="1" si="99"/>
        <v>48.599315988473464</v>
      </c>
      <c r="AF93" s="79">
        <f t="shared" ca="1" si="99"/>
        <v>48.666416902129505</v>
      </c>
      <c r="AG93" s="79">
        <f t="shared" ca="1" si="99"/>
        <v>48.713772922713687</v>
      </c>
      <c r="AH93" s="79">
        <f t="shared" ca="1" si="99"/>
        <v>48.75218334459877</v>
      </c>
      <c r="AI93" s="79">
        <f t="shared" ca="1" si="99"/>
        <v>48.763189354120783</v>
      </c>
      <c r="AJ93" s="79">
        <f t="shared" ca="1" si="99"/>
        <v>48.745423948859298</v>
      </c>
      <c r="AK93" s="79">
        <f t="shared" ca="1" si="99"/>
        <v>48.697469565046134</v>
      </c>
      <c r="AL93" s="79">
        <f t="shared" ca="1" si="99"/>
        <v>48.617856419922532</v>
      </c>
      <c r="AM93" s="79">
        <f t="shared" ref="AM93:BI93" ca="1" si="101">(AM89-AM56+AM57)</f>
        <v>48.505060803204245</v>
      </c>
      <c r="AN93" s="79">
        <f t="shared" ca="1" si="101"/>
        <v>48.357503316156119</v>
      </c>
      <c r="AO93" s="79">
        <f t="shared" ca="1" si="101"/>
        <v>48.173547056733518</v>
      </c>
      <c r="AP93" s="79">
        <f t="shared" ca="1" si="101"/>
        <v>47.951495749204987</v>
      </c>
      <c r="AQ93" s="79">
        <f t="shared" ca="1" si="101"/>
        <v>47.689591816624137</v>
      </c>
      <c r="AR93" s="79">
        <f t="shared" ca="1" si="101"/>
        <v>47.386014394473165</v>
      </c>
      <c r="AS93" s="79">
        <f t="shared" ca="1" si="101"/>
        <v>47.038877283751404</v>
      </c>
      <c r="AT93" s="79">
        <f t="shared" ca="1" si="101"/>
        <v>46.646226841733991</v>
      </c>
      <c r="AU93" s="79">
        <f t="shared" ca="1" si="101"/>
        <v>46.206039808574374</v>
      </c>
      <c r="AV93" s="79">
        <f t="shared" ca="1" si="101"/>
        <v>45.716221067872731</v>
      </c>
      <c r="AW93" s="79">
        <f t="shared" ca="1" si="101"/>
        <v>45.174601339278667</v>
      </c>
      <c r="AX93" s="79">
        <f t="shared" ca="1" si="101"/>
        <v>44.578934801141529</v>
      </c>
      <c r="AY93" s="79">
        <f t="shared" ca="1" si="101"/>
        <v>36.064543796459056</v>
      </c>
      <c r="AZ93" s="79">
        <f t="shared" ca="1" si="101"/>
        <v>6.6610578810313754</v>
      </c>
      <c r="BA93" s="79">
        <f t="shared" ca="1" si="101"/>
        <v>5.4123291809602323</v>
      </c>
      <c r="BB93" s="79">
        <f t="shared" ca="1" si="101"/>
        <v>4.5507615203882317</v>
      </c>
      <c r="BC93" s="79">
        <f t="shared" ca="1" si="101"/>
        <v>3.9667843373288765</v>
      </c>
      <c r="BD93" s="79">
        <f t="shared" ca="1" si="101"/>
        <v>3.3952942145981599</v>
      </c>
      <c r="BE93" s="79">
        <f t="shared" ca="1" si="101"/>
        <v>3.0889504092155198</v>
      </c>
      <c r="BF93" s="79">
        <f t="shared" ca="1" si="101"/>
        <v>3.1646912839024108</v>
      </c>
      <c r="BG93" s="79">
        <f t="shared" ca="1" si="101"/>
        <v>3.2422893201938479</v>
      </c>
      <c r="BH93" s="79">
        <f t="shared" ca="1" si="101"/>
        <v>3.3217900555785298</v>
      </c>
      <c r="BI93" s="79">
        <f t="shared" ca="1" si="101"/>
        <v>80.411400317054301</v>
      </c>
      <c r="BJ93" s="25"/>
    </row>
    <row r="94" spans="1:62" s="1" customFormat="1">
      <c r="A94" s="25"/>
      <c r="B94" s="25" t="s">
        <v>320</v>
      </c>
      <c r="C94" s="25"/>
      <c r="D94" s="25"/>
      <c r="E94" s="78">
        <f t="shared" ca="1" si="59"/>
        <v>4.3587167141812433E-2</v>
      </c>
      <c r="F94" s="660">
        <f>F93/F$7</f>
        <v>-595.92154938552414</v>
      </c>
      <c r="G94" s="319">
        <f t="shared" ref="G94:J94" ca="1" si="102">G93/G$7</f>
        <v>11.218493345764678</v>
      </c>
      <c r="H94" s="319">
        <f t="shared" ca="1" si="102"/>
        <v>25.247768271957163</v>
      </c>
      <c r="I94" s="319">
        <f t="shared" ca="1" si="102"/>
        <v>28.061022953396744</v>
      </c>
      <c r="J94" s="319">
        <f t="shared" ca="1" si="102"/>
        <v>29.598541050362076</v>
      </c>
      <c r="K94" s="319">
        <f t="shared" ref="K94:O94" ca="1" si="103">K93/K$7</f>
        <v>33.943687337583533</v>
      </c>
      <c r="L94" s="319">
        <f t="shared" ca="1" si="103"/>
        <v>45.264049599690416</v>
      </c>
      <c r="M94" s="319">
        <f t="shared" ca="1" si="103"/>
        <v>44.035875553314852</v>
      </c>
      <c r="N94" s="319">
        <f t="shared" ca="1" si="103"/>
        <v>42.751705878980019</v>
      </c>
      <c r="O94" s="319">
        <f t="shared" ca="1" si="103"/>
        <v>41.506915388476862</v>
      </c>
      <c r="P94" s="319">
        <f t="shared" ref="P94:BI94" ca="1" si="104">P93/P$7</f>
        <v>40.202813296959604</v>
      </c>
      <c r="Q94" s="319">
        <f t="shared" ca="1" si="104"/>
        <v>39.000317507029486</v>
      </c>
      <c r="R94" s="319">
        <f t="shared" ca="1" si="104"/>
        <v>37.767988500347151</v>
      </c>
      <c r="S94" s="319">
        <f t="shared" ca="1" si="104"/>
        <v>36.7241258339346</v>
      </c>
      <c r="T94" s="319">
        <f t="shared" ca="1" si="104"/>
        <v>35.707863062466139</v>
      </c>
      <c r="U94" s="319">
        <f t="shared" ca="1" si="104"/>
        <v>34.622312706845257</v>
      </c>
      <c r="V94" s="319">
        <f t="shared" ca="1" si="104"/>
        <v>33.545325433783191</v>
      </c>
      <c r="W94" s="319">
        <f t="shared" ca="1" si="104"/>
        <v>32.83645931978765</v>
      </c>
      <c r="X94" s="319">
        <f t="shared" ca="1" si="104"/>
        <v>32.131255886203519</v>
      </c>
      <c r="Y94" s="319">
        <f t="shared" ca="1" si="104"/>
        <v>31.439519760466617</v>
      </c>
      <c r="Z94" s="319">
        <f t="shared" ca="1" si="104"/>
        <v>30.752113414222489</v>
      </c>
      <c r="AA94" s="319">
        <f t="shared" ca="1" si="104"/>
        <v>29.798756016912904</v>
      </c>
      <c r="AB94" s="319">
        <f t="shared" ca="1" si="104"/>
        <v>28.328772992583804</v>
      </c>
      <c r="AC94" s="319">
        <f t="shared" ca="1" si="104"/>
        <v>27.726758090023903</v>
      </c>
      <c r="AD94" s="319">
        <f t="shared" ca="1" si="104"/>
        <v>27.122306876759364</v>
      </c>
      <c r="AE94" s="319">
        <f t="shared" ca="1" si="104"/>
        <v>26.522825361954524</v>
      </c>
      <c r="AF94" s="319">
        <f t="shared" ca="1" si="104"/>
        <v>25.923795462891402</v>
      </c>
      <c r="AG94" s="319">
        <f t="shared" ca="1" si="104"/>
        <v>25.327980697756804</v>
      </c>
      <c r="AH94" s="319">
        <f t="shared" ca="1" si="104"/>
        <v>24.741296534343423</v>
      </c>
      <c r="AI94" s="319">
        <f t="shared" ca="1" si="104"/>
        <v>24.154612370930035</v>
      </c>
      <c r="AJ94" s="319">
        <f t="shared" ca="1" si="104"/>
        <v>23.567928207516658</v>
      </c>
      <c r="AK94" s="319">
        <f t="shared" ca="1" si="104"/>
        <v>22.981244044103274</v>
      </c>
      <c r="AL94" s="319">
        <f t="shared" ca="1" si="104"/>
        <v>22.394559880689894</v>
      </c>
      <c r="AM94" s="319">
        <f t="shared" ca="1" si="104"/>
        <v>21.807875717276509</v>
      </c>
      <c r="AN94" s="319">
        <f t="shared" ca="1" si="104"/>
        <v>21.221191553863129</v>
      </c>
      <c r="AO94" s="319">
        <f t="shared" ca="1" si="104"/>
        <v>20.634507390449741</v>
      </c>
      <c r="AP94" s="319">
        <f t="shared" ca="1" si="104"/>
        <v>20.047823227036364</v>
      </c>
      <c r="AQ94" s="319">
        <f t="shared" ca="1" si="104"/>
        <v>19.46113906362298</v>
      </c>
      <c r="AR94" s="319">
        <f t="shared" ca="1" si="104"/>
        <v>18.874454900209596</v>
      </c>
      <c r="AS94" s="319">
        <f t="shared" ca="1" si="104"/>
        <v>18.287770736796212</v>
      </c>
      <c r="AT94" s="319">
        <f t="shared" ca="1" si="104"/>
        <v>17.701086573382831</v>
      </c>
      <c r="AU94" s="319">
        <f t="shared" ca="1" si="104"/>
        <v>17.114402409969451</v>
      </c>
      <c r="AV94" s="319">
        <f t="shared" ca="1" si="104"/>
        <v>16.52771824655607</v>
      </c>
      <c r="AW94" s="319">
        <f t="shared" ca="1" si="104"/>
        <v>15.941034083142688</v>
      </c>
      <c r="AX94" s="319">
        <f t="shared" ca="1" si="104"/>
        <v>15.354349919729307</v>
      </c>
      <c r="AY94" s="319">
        <f t="shared" ca="1" si="104"/>
        <v>12.124442406910651</v>
      </c>
      <c r="AZ94" s="319">
        <f t="shared" ca="1" si="104"/>
        <v>2.1857683074268688</v>
      </c>
      <c r="BA94" s="319">
        <f t="shared" ca="1" si="104"/>
        <v>1.733503429065081</v>
      </c>
      <c r="BB94" s="319">
        <f t="shared" ca="1" si="104"/>
        <v>1.4226699707271948</v>
      </c>
      <c r="BC94" s="319">
        <f t="shared" ca="1" si="104"/>
        <v>1.2104260518778862</v>
      </c>
      <c r="BD94" s="319">
        <f t="shared" ca="1" si="104"/>
        <v>1.0112456611006211</v>
      </c>
      <c r="BE94" s="319">
        <f t="shared" ca="1" si="104"/>
        <v>0.89798644070556632</v>
      </c>
      <c r="BF94" s="319">
        <f t="shared" ca="1" si="104"/>
        <v>0.89798644070556599</v>
      </c>
      <c r="BG94" s="319">
        <f t="shared" ca="1" si="104"/>
        <v>0.89798644070556632</v>
      </c>
      <c r="BH94" s="319">
        <f t="shared" ca="1" si="104"/>
        <v>0.8979864407055661</v>
      </c>
      <c r="BI94" s="319">
        <f t="shared" ca="1" si="104"/>
        <v>21.217529208917941</v>
      </c>
      <c r="BJ94" s="25"/>
    </row>
    <row r="95" spans="1:62" s="1" customFormat="1">
      <c r="A95" s="25"/>
      <c r="C95" s="25"/>
      <c r="D95" s="25"/>
      <c r="E95" s="25"/>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c r="BH95" s="314"/>
      <c r="BI95" s="314"/>
      <c r="BJ95" s="25"/>
    </row>
    <row r="96" spans="1:62" s="1" customFormat="1">
      <c r="A96" s="300"/>
      <c r="B96" s="301" t="s">
        <v>321</v>
      </c>
      <c r="C96" s="300"/>
      <c r="D96" s="300"/>
      <c r="E96" s="300"/>
      <c r="F96" s="337"/>
      <c r="G96" s="337"/>
      <c r="H96" s="337"/>
      <c r="I96" s="337"/>
      <c r="J96" s="337"/>
      <c r="K96" s="337"/>
      <c r="L96" s="337"/>
      <c r="M96" s="337"/>
      <c r="N96" s="337"/>
      <c r="O96" s="337"/>
      <c r="P96" s="337"/>
      <c r="Q96" s="337"/>
      <c r="R96" s="337"/>
      <c r="S96" s="337"/>
      <c r="T96" s="337"/>
      <c r="U96" s="337"/>
      <c r="V96" s="337"/>
      <c r="W96" s="337"/>
      <c r="X96" s="337"/>
      <c r="Y96" s="337"/>
      <c r="Z96" s="337"/>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c r="BC96" s="337"/>
      <c r="BD96" s="337"/>
      <c r="BE96" s="337"/>
      <c r="BF96" s="337"/>
      <c r="BG96" s="337"/>
      <c r="BH96" s="337"/>
      <c r="BI96" s="337"/>
      <c r="BJ96" s="300"/>
    </row>
    <row r="97" spans="1:62" s="1" customFormat="1">
      <c r="A97" s="25"/>
      <c r="B97" s="29"/>
      <c r="C97" s="25"/>
      <c r="D97" s="25"/>
      <c r="E97" s="25"/>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25"/>
    </row>
    <row r="98" spans="1:62" s="1" customFormat="1">
      <c r="A98" s="25"/>
      <c r="B98" s="377" t="s">
        <v>322</v>
      </c>
      <c r="C98" s="25"/>
      <c r="D98" s="25"/>
      <c r="E98" s="25"/>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25"/>
    </row>
    <row r="99" spans="1:62" s="31" customFormat="1">
      <c r="A99" s="29"/>
      <c r="B99" s="378" t="s">
        <v>323</v>
      </c>
      <c r="C99" s="29"/>
      <c r="D99" s="29"/>
      <c r="E99" s="303"/>
      <c r="F99" s="330"/>
      <c r="G99" s="304">
        <f t="shared" ref="G99:AL99" ca="1" si="105">MAX(0,(G25+G26+G28+G30-G45-G46-G47+F55)*G52/(1-(1-$D$35)*G52))</f>
        <v>0</v>
      </c>
      <c r="H99" s="304">
        <f t="shared" ca="1" si="105"/>
        <v>0</v>
      </c>
      <c r="I99" s="304">
        <f t="shared" ca="1" si="105"/>
        <v>0</v>
      </c>
      <c r="J99" s="304">
        <f t="shared" ca="1" si="105"/>
        <v>0</v>
      </c>
      <c r="K99" s="304">
        <f t="shared" ca="1" si="105"/>
        <v>0</v>
      </c>
      <c r="L99" s="304">
        <f t="shared" ca="1" si="105"/>
        <v>5.8869650068281256</v>
      </c>
      <c r="M99" s="304">
        <f t="shared" ca="1" si="105"/>
        <v>7.057582870402034</v>
      </c>
      <c r="N99" s="304">
        <f t="shared" ca="1" si="105"/>
        <v>7.5986268776699593</v>
      </c>
      <c r="O99" s="304">
        <f t="shared" ca="1" si="105"/>
        <v>7.9843047998744003</v>
      </c>
      <c r="P99" s="304">
        <f t="shared" ca="1" si="105"/>
        <v>8.1813533581974553</v>
      </c>
      <c r="Q99" s="304">
        <f t="shared" ca="1" si="105"/>
        <v>8.3676934552087499</v>
      </c>
      <c r="R99" s="304">
        <f t="shared" ca="1" si="105"/>
        <v>8.3505319220148646</v>
      </c>
      <c r="S99" s="304">
        <f t="shared" ca="1" si="105"/>
        <v>8.5795665254956699</v>
      </c>
      <c r="T99" s="304">
        <f t="shared" ca="1" si="105"/>
        <v>8.7312132052865987</v>
      </c>
      <c r="U99" s="304">
        <f t="shared" ca="1" si="105"/>
        <v>8.7970228664407202</v>
      </c>
      <c r="V99" s="304">
        <f t="shared" ca="1" si="105"/>
        <v>8.8967107819375535</v>
      </c>
      <c r="W99" s="304">
        <f t="shared" ca="1" si="105"/>
        <v>9.1575605031368053</v>
      </c>
      <c r="X99" s="304">
        <f t="shared" ca="1" si="105"/>
        <v>9.3534584679916968</v>
      </c>
      <c r="Y99" s="304">
        <f t="shared" ca="1" si="105"/>
        <v>9.5516187515550968</v>
      </c>
      <c r="Z99" s="304">
        <f t="shared" ca="1" si="105"/>
        <v>9.7357926949854132</v>
      </c>
      <c r="AA99" s="304">
        <f t="shared" ca="1" si="105"/>
        <v>9.8070853526225097</v>
      </c>
      <c r="AB99" s="304">
        <f t="shared" ca="1" si="105"/>
        <v>9.5146437180646863</v>
      </c>
      <c r="AC99" s="304">
        <f t="shared" ca="1" si="105"/>
        <v>9.6974742124766582</v>
      </c>
      <c r="AD99" s="304">
        <f t="shared" ca="1" si="105"/>
        <v>9.853603328992742</v>
      </c>
      <c r="AE99" s="304">
        <f t="shared" ca="1" si="105"/>
        <v>10.041381974520505</v>
      </c>
      <c r="AF99" s="304">
        <f t="shared" ca="1" si="105"/>
        <v>10.22764026556786</v>
      </c>
      <c r="AG99" s="304">
        <f t="shared" ca="1" si="105"/>
        <v>10.424615129834347</v>
      </c>
      <c r="AH99" s="304">
        <f t="shared" ca="1" si="105"/>
        <v>10.648231636147294</v>
      </c>
      <c r="AI99" s="304">
        <f t="shared" ca="1" si="105"/>
        <v>10.835643414429009</v>
      </c>
      <c r="AJ99" s="304">
        <f t="shared" ca="1" si="105"/>
        <v>11.023220177307666</v>
      </c>
      <c r="AK99" s="304">
        <f t="shared" ca="1" si="105"/>
        <v>11.21111970426035</v>
      </c>
      <c r="AL99" s="304">
        <f t="shared" ca="1" si="105"/>
        <v>11.399481176482341</v>
      </c>
      <c r="AM99" s="304">
        <f t="shared" ref="AM99:BI99" ca="1" si="106">MAX(0,(AM25+AM26+AM28+AM30-AM45-AM46-AM47+AL55)*AM52/(1-(1-$D$35)*AM52))</f>
        <v>11.588426793625752</v>
      </c>
      <c r="AN99" s="304">
        <f t="shared" ca="1" si="106"/>
        <v>11.778063218638957</v>
      </c>
      <c r="AO99" s="304">
        <f t="shared" ca="1" si="106"/>
        <v>11.968482867541287</v>
      </c>
      <c r="AP99" s="304">
        <f t="shared" ca="1" si="106"/>
        <v>12.159765059273024</v>
      </c>
      <c r="AQ99" s="304">
        <f t="shared" ca="1" si="106"/>
        <v>12.351977039234844</v>
      </c>
      <c r="AR99" s="304">
        <f t="shared" ca="1" si="106"/>
        <v>12.545174888757732</v>
      </c>
      <c r="AS99" s="304">
        <f t="shared" ca="1" si="106"/>
        <v>12.739404331507727</v>
      </c>
      <c r="AT99" s="304">
        <f t="shared" ca="1" si="106"/>
        <v>12.934701446716909</v>
      </c>
      <c r="AU99" s="304">
        <f t="shared" ca="1" si="106"/>
        <v>13.131093298129757</v>
      </c>
      <c r="AV99" s="304">
        <f t="shared" ca="1" si="106"/>
        <v>13.328598486651551</v>
      </c>
      <c r="AW99" s="304">
        <f t="shared" ca="1" si="106"/>
        <v>13.527227633873123</v>
      </c>
      <c r="AX99" s="304">
        <f t="shared" ca="1" si="106"/>
        <v>13.726983802914406</v>
      </c>
      <c r="AY99" s="304">
        <f t="shared" ca="1" si="106"/>
        <v>11.219819402655219</v>
      </c>
      <c r="AZ99" s="304">
        <f t="shared" ca="1" si="106"/>
        <v>1.3870020406656103</v>
      </c>
      <c r="BA99" s="304">
        <f t="shared" ca="1" si="106"/>
        <v>1.0020976006829823</v>
      </c>
      <c r="BB99" s="304">
        <f t="shared" ca="1" si="106"/>
        <v>0.73251452283397167</v>
      </c>
      <c r="BC99" s="304">
        <f t="shared" ca="1" si="106"/>
        <v>0.53791657566783979</v>
      </c>
      <c r="BD99" s="304">
        <f t="shared" ca="1" si="106"/>
        <v>0.33976554544047405</v>
      </c>
      <c r="BE99" s="304">
        <f t="shared" ca="1" si="106"/>
        <v>0.24205474692572498</v>
      </c>
      <c r="BF99" s="304">
        <f t="shared" ca="1" si="106"/>
        <v>0.25317750803109473</v>
      </c>
      <c r="BG99" s="304">
        <f t="shared" ca="1" si="106"/>
        <v>0.25938540500869395</v>
      </c>
      <c r="BH99" s="304">
        <f t="shared" ca="1" si="106"/>
        <v>0.26574551923965084</v>
      </c>
      <c r="BI99" s="304">
        <f t="shared" ca="1" si="106"/>
        <v>0.27226158308168741</v>
      </c>
      <c r="BJ99" s="29"/>
    </row>
    <row r="100" spans="1:62" s="7" customFormat="1" ht="13.5" customHeight="1">
      <c r="A100" s="124"/>
      <c r="B100" s="378" t="s">
        <v>324</v>
      </c>
      <c r="C100" s="124"/>
      <c r="D100" s="124"/>
      <c r="E100" s="305"/>
      <c r="F100" s="304"/>
      <c r="G100" s="306">
        <f ca="1">-$D$35*G99</f>
        <v>0</v>
      </c>
      <c r="H100" s="306">
        <f t="shared" ref="H100:BH100" ca="1" si="107">-$D$35*H99</f>
        <v>0</v>
      </c>
      <c r="I100" s="306">
        <f t="shared" ca="1" si="107"/>
        <v>0</v>
      </c>
      <c r="J100" s="306">
        <f t="shared" ca="1" si="107"/>
        <v>0</v>
      </c>
      <c r="K100" s="306">
        <f t="shared" ca="1" si="107"/>
        <v>0</v>
      </c>
      <c r="L100" s="306">
        <f t="shared" ca="1" si="107"/>
        <v>-3.3555700538920314</v>
      </c>
      <c r="M100" s="306">
        <f t="shared" ca="1" si="107"/>
        <v>-4.0228222361291595</v>
      </c>
      <c r="N100" s="306">
        <f t="shared" ca="1" si="107"/>
        <v>-4.3312173202718762</v>
      </c>
      <c r="O100" s="306">
        <f t="shared" ca="1" si="107"/>
        <v>-4.5510537359284076</v>
      </c>
      <c r="P100" s="306">
        <f t="shared" ca="1" si="107"/>
        <v>-4.6633714141725493</v>
      </c>
      <c r="Q100" s="306">
        <f t="shared" ca="1" si="107"/>
        <v>-4.7695852694689869</v>
      </c>
      <c r="R100" s="306">
        <f t="shared" ca="1" si="107"/>
        <v>-4.7598031955484723</v>
      </c>
      <c r="S100" s="306">
        <f t="shared" ca="1" si="107"/>
        <v>-4.890352919532531</v>
      </c>
      <c r="T100" s="306">
        <f t="shared" ca="1" si="107"/>
        <v>-4.9767915270133605</v>
      </c>
      <c r="U100" s="306">
        <f t="shared" ca="1" si="107"/>
        <v>-5.0143030338712098</v>
      </c>
      <c r="V100" s="306">
        <f t="shared" ca="1" si="107"/>
        <v>-5.0711251457044053</v>
      </c>
      <c r="W100" s="306">
        <f t="shared" ca="1" si="107"/>
        <v>-5.2198094867879785</v>
      </c>
      <c r="X100" s="306">
        <f t="shared" ca="1" si="107"/>
        <v>-5.3314713267552669</v>
      </c>
      <c r="Y100" s="306">
        <f t="shared" ca="1" si="107"/>
        <v>-5.4444226883864051</v>
      </c>
      <c r="Z100" s="306">
        <f t="shared" ca="1" si="107"/>
        <v>-5.5494018361416853</v>
      </c>
      <c r="AA100" s="306">
        <f t="shared" ca="1" si="107"/>
        <v>-5.5900386509948303</v>
      </c>
      <c r="AB100" s="306">
        <f t="shared" ca="1" si="107"/>
        <v>-5.4233469192968711</v>
      </c>
      <c r="AC100" s="306">
        <f t="shared" ca="1" si="107"/>
        <v>-5.5275603011116949</v>
      </c>
      <c r="AD100" s="306">
        <f t="shared" ca="1" si="107"/>
        <v>-5.6165538975258622</v>
      </c>
      <c r="AE100" s="306">
        <f t="shared" ca="1" si="107"/>
        <v>-5.7235877254766869</v>
      </c>
      <c r="AF100" s="306">
        <f t="shared" ca="1" si="107"/>
        <v>-5.8297549513736797</v>
      </c>
      <c r="AG100" s="306">
        <f t="shared" ca="1" si="107"/>
        <v>-5.9420306240055769</v>
      </c>
      <c r="AH100" s="306">
        <f t="shared" ca="1" si="107"/>
        <v>-6.0694920326039572</v>
      </c>
      <c r="AI100" s="306">
        <f t="shared" ca="1" si="107"/>
        <v>-6.1763167462245345</v>
      </c>
      <c r="AJ100" s="306">
        <f t="shared" ca="1" si="107"/>
        <v>-6.2832355010653691</v>
      </c>
      <c r="AK100" s="306">
        <f t="shared" ca="1" si="107"/>
        <v>-6.390338231428399</v>
      </c>
      <c r="AL100" s="306">
        <f t="shared" ca="1" si="107"/>
        <v>-6.4977042705949337</v>
      </c>
      <c r="AM100" s="306">
        <f t="shared" ca="1" si="107"/>
        <v>-6.6054032723666785</v>
      </c>
      <c r="AN100" s="306">
        <f t="shared" ca="1" si="107"/>
        <v>-6.713496034624205</v>
      </c>
      <c r="AO100" s="306">
        <f t="shared" ca="1" si="107"/>
        <v>-6.8220352344985331</v>
      </c>
      <c r="AP100" s="306">
        <f t="shared" ca="1" si="107"/>
        <v>-6.9310660837856233</v>
      </c>
      <c r="AQ100" s="306">
        <f t="shared" ca="1" si="107"/>
        <v>-7.0406269123638605</v>
      </c>
      <c r="AR100" s="306">
        <f t="shared" ca="1" si="107"/>
        <v>-7.1507496865919062</v>
      </c>
      <c r="AS100" s="306">
        <f t="shared" ca="1" si="107"/>
        <v>-7.2614604689594033</v>
      </c>
      <c r="AT100" s="306">
        <f t="shared" ca="1" si="107"/>
        <v>-7.3727798246286378</v>
      </c>
      <c r="AU100" s="306">
        <f t="shared" ca="1" si="107"/>
        <v>-7.4847231799339609</v>
      </c>
      <c r="AV100" s="306">
        <f t="shared" ca="1" si="107"/>
        <v>-7.5973011373913835</v>
      </c>
      <c r="AW100" s="306">
        <f t="shared" ca="1" si="107"/>
        <v>-7.7105197513076797</v>
      </c>
      <c r="AX100" s="306">
        <f t="shared" ca="1" si="107"/>
        <v>-7.8243807676612107</v>
      </c>
      <c r="AY100" s="306">
        <f t="shared" ca="1" si="107"/>
        <v>-6.3952970595134744</v>
      </c>
      <c r="AZ100" s="306">
        <f t="shared" ca="1" si="107"/>
        <v>-0.79059116317939782</v>
      </c>
      <c r="BA100" s="306">
        <f t="shared" ca="1" si="107"/>
        <v>-0.57119563238929982</v>
      </c>
      <c r="BB100" s="306">
        <f t="shared" ca="1" si="107"/>
        <v>-0.41753327801536383</v>
      </c>
      <c r="BC100" s="306">
        <f t="shared" ca="1" si="107"/>
        <v>-0.30661244813066868</v>
      </c>
      <c r="BD100" s="306">
        <f t="shared" ca="1" si="107"/>
        <v>-0.1936663609010702</v>
      </c>
      <c r="BE100" s="306">
        <f t="shared" ca="1" si="107"/>
        <v>-0.13797120574766322</v>
      </c>
      <c r="BF100" s="306">
        <f t="shared" ca="1" si="107"/>
        <v>-0.14431117957772399</v>
      </c>
      <c r="BG100" s="306">
        <f t="shared" ca="1" si="107"/>
        <v>-0.14784968085495553</v>
      </c>
      <c r="BH100" s="306">
        <f t="shared" ca="1" si="107"/>
        <v>-0.15147494596660097</v>
      </c>
      <c r="BI100" s="306">
        <f t="shared" ref="BI100" ca="1" si="108">-$D$35*BI99</f>
        <v>-0.1551891023565618</v>
      </c>
      <c r="BJ100" s="124"/>
    </row>
    <row r="101" spans="1:62" s="7" customFormat="1" ht="13.5" customHeight="1">
      <c r="A101" s="124"/>
      <c r="B101" s="379" t="s">
        <v>325</v>
      </c>
      <c r="C101" s="124"/>
      <c r="D101" s="124"/>
      <c r="E101" s="305"/>
      <c r="F101" s="304"/>
      <c r="G101" s="306">
        <f t="shared" ref="G101:AL101" ca="1" si="109">SUM(G25:G30)+SUM(G99:G100)</f>
        <v>68.553564141030662</v>
      </c>
      <c r="H101" s="306">
        <f t="shared" ca="1" si="109"/>
        <v>72.771479340917026</v>
      </c>
      <c r="I101" s="306">
        <f t="shared" ca="1" si="109"/>
        <v>76.690087712153428</v>
      </c>
      <c r="J101" s="306">
        <f t="shared" ca="1" si="109"/>
        <v>80.795825373113303</v>
      </c>
      <c r="K101" s="306">
        <f t="shared" ca="1" si="109"/>
        <v>82.455247000636476</v>
      </c>
      <c r="L101" s="306">
        <f t="shared" ca="1" si="109"/>
        <v>54.876478230354252</v>
      </c>
      <c r="M101" s="306">
        <f t="shared" ca="1" si="109"/>
        <v>55.208208710449583</v>
      </c>
      <c r="N101" s="306">
        <f t="shared" ca="1" si="109"/>
        <v>55.16136413877588</v>
      </c>
      <c r="O101" s="306">
        <f t="shared" ca="1" si="109"/>
        <v>55.051610011166737</v>
      </c>
      <c r="P101" s="306">
        <f t="shared" ca="1" si="109"/>
        <v>54.740460992951917</v>
      </c>
      <c r="Q101" s="306">
        <f t="shared" ca="1" si="109"/>
        <v>54.506890112973608</v>
      </c>
      <c r="R101" s="306">
        <f t="shared" ca="1" si="109"/>
        <v>54.099736063149479</v>
      </c>
      <c r="S101" s="306">
        <f t="shared" ca="1" si="109"/>
        <v>54.006459238511631</v>
      </c>
      <c r="T101" s="306">
        <f t="shared" ca="1" si="109"/>
        <v>53.878877236503371</v>
      </c>
      <c r="U101" s="306">
        <f t="shared" ca="1" si="109"/>
        <v>53.575032401871667</v>
      </c>
      <c r="V101" s="306">
        <f t="shared" ca="1" si="109"/>
        <v>53.251947788699745</v>
      </c>
      <c r="W101" s="306">
        <f t="shared" ca="1" si="109"/>
        <v>53.505976805775283</v>
      </c>
      <c r="X101" s="306">
        <f t="shared" ca="1" si="109"/>
        <v>53.714981624144052</v>
      </c>
      <c r="Y101" s="306">
        <f t="shared" ca="1" si="109"/>
        <v>53.922614840760723</v>
      </c>
      <c r="Z101" s="306">
        <f t="shared" ca="1" si="109"/>
        <v>54.107389498884288</v>
      </c>
      <c r="AA101" s="306">
        <f t="shared" ca="1" si="109"/>
        <v>53.776538701059408</v>
      </c>
      <c r="AB101" s="306">
        <f t="shared" ca="1" si="109"/>
        <v>52.36125145586248</v>
      </c>
      <c r="AC101" s="306">
        <f t="shared" ca="1" si="109"/>
        <v>52.572507652967907</v>
      </c>
      <c r="AD101" s="306">
        <f t="shared" ca="1" si="109"/>
        <v>52.745408291130559</v>
      </c>
      <c r="AE101" s="306">
        <f t="shared" ca="1" si="109"/>
        <v>52.917110237517278</v>
      </c>
      <c r="AF101" s="306">
        <f t="shared" ca="1" si="109"/>
        <v>53.064302216323682</v>
      </c>
      <c r="AG101" s="306">
        <f t="shared" ca="1" si="109"/>
        <v>53.196357428542456</v>
      </c>
      <c r="AH101" s="306">
        <f t="shared" ca="1" si="109"/>
        <v>53.330922948142103</v>
      </c>
      <c r="AI101" s="306">
        <f t="shared" ca="1" si="109"/>
        <v>53.422516022325254</v>
      </c>
      <c r="AJ101" s="306">
        <f t="shared" ca="1" si="109"/>
        <v>53.485408625101591</v>
      </c>
      <c r="AK101" s="306">
        <f t="shared" ca="1" si="109"/>
        <v>53.518251037878088</v>
      </c>
      <c r="AL101" s="306">
        <f t="shared" ca="1" si="109"/>
        <v>53.519633325809934</v>
      </c>
      <c r="AM101" s="306">
        <f t="shared" ref="AM101:BI101" ca="1" si="110">SUM(AM25:AM30)+SUM(AM99:AM100)</f>
        <v>53.488084324463316</v>
      </c>
      <c r="AN101" s="306">
        <f t="shared" ca="1" si="110"/>
        <v>53.422070500170875</v>
      </c>
      <c r="AO101" s="306">
        <f t="shared" ca="1" si="110"/>
        <v>53.31999468977628</v>
      </c>
      <c r="AP101" s="306">
        <f t="shared" ca="1" si="110"/>
        <v>53.180194724692385</v>
      </c>
      <c r="AQ101" s="306">
        <f t="shared" ca="1" si="110"/>
        <v>53.000941943495121</v>
      </c>
      <c r="AR101" s="306">
        <f t="shared" ca="1" si="110"/>
        <v>52.780439596638992</v>
      </c>
      <c r="AS101" s="306">
        <f t="shared" ca="1" si="110"/>
        <v>52.516821146299726</v>
      </c>
      <c r="AT101" s="306">
        <f t="shared" ca="1" si="110"/>
        <v>52.208148463822262</v>
      </c>
      <c r="AU101" s="306">
        <f t="shared" ca="1" si="110"/>
        <v>51.852409926770171</v>
      </c>
      <c r="AV101" s="306">
        <f t="shared" ca="1" si="110"/>
        <v>51.447518417132898</v>
      </c>
      <c r="AW101" s="306">
        <f t="shared" ca="1" si="110"/>
        <v>50.991309221844112</v>
      </c>
      <c r="AX101" s="306">
        <f t="shared" ca="1" si="110"/>
        <v>50.481537836394722</v>
      </c>
      <c r="AY101" s="306">
        <f t="shared" ca="1" si="110"/>
        <v>40.8890661396008</v>
      </c>
      <c r="AZ101" s="306">
        <f t="shared" ca="1" si="110"/>
        <v>7.2574687585175885</v>
      </c>
      <c r="BA101" s="306">
        <f t="shared" ca="1" si="110"/>
        <v>5.8432311492539144</v>
      </c>
      <c r="BB101" s="306">
        <f t="shared" ca="1" si="110"/>
        <v>4.8657427652068401</v>
      </c>
      <c r="BC101" s="306">
        <f t="shared" ca="1" si="110"/>
        <v>4.1980884648660473</v>
      </c>
      <c r="BD101" s="306">
        <f t="shared" ca="1" si="110"/>
        <v>3.5413933991375637</v>
      </c>
      <c r="BE101" s="306">
        <f t="shared" ca="1" si="110"/>
        <v>3.1930339503935814</v>
      </c>
      <c r="BF101" s="306">
        <f t="shared" ca="1" si="110"/>
        <v>3.2735576123557819</v>
      </c>
      <c r="BG101" s="306">
        <f t="shared" ca="1" si="110"/>
        <v>3.3538250443475861</v>
      </c>
      <c r="BH101" s="306">
        <f t="shared" ca="1" si="110"/>
        <v>3.4360606288515796</v>
      </c>
      <c r="BI101" s="306">
        <f t="shared" ca="1" si="110"/>
        <v>3.5203126248467198</v>
      </c>
      <c r="BJ101" s="124"/>
    </row>
    <row r="102" spans="1:62" s="7" customFormat="1" ht="13.5" customHeight="1">
      <c r="A102" s="124"/>
      <c r="B102" s="378" t="s">
        <v>326</v>
      </c>
      <c r="C102" s="124"/>
      <c r="D102" s="124"/>
      <c r="E102" s="305"/>
      <c r="F102" s="304"/>
      <c r="G102" s="306">
        <f t="shared" ref="G102:AL102" ca="1" si="111">G101-G45-G46-G47</f>
        <v>-0.95129800164520972</v>
      </c>
      <c r="H102" s="306">
        <f t="shared" ca="1" si="111"/>
        <v>5.0820733998940391</v>
      </c>
      <c r="I102" s="306">
        <f t="shared" ca="1" si="111"/>
        <v>15.635474026775224</v>
      </c>
      <c r="J102" s="306">
        <f t="shared" ca="1" si="111"/>
        <v>16.76854086883483</v>
      </c>
      <c r="K102" s="306">
        <f t="shared" ca="1" si="111"/>
        <v>15.093457868250646</v>
      </c>
      <c r="L102" s="306">
        <f t="shared" ca="1" si="111"/>
        <v>20.691765407642102</v>
      </c>
      <c r="M102" s="306">
        <f t="shared" ca="1" si="111"/>
        <v>23.525276234673441</v>
      </c>
      <c r="N102" s="306">
        <f t="shared" ca="1" si="111"/>
        <v>25.328756258899865</v>
      </c>
      <c r="O102" s="306">
        <f t="shared" ca="1" si="111"/>
        <v>26.614349332914671</v>
      </c>
      <c r="P102" s="306">
        <f t="shared" ca="1" si="111"/>
        <v>27.271177860658184</v>
      </c>
      <c r="Q102" s="306">
        <f t="shared" ca="1" si="111"/>
        <v>27.892311517362497</v>
      </c>
      <c r="R102" s="306">
        <f t="shared" ca="1" si="111"/>
        <v>27.835106406716218</v>
      </c>
      <c r="S102" s="306">
        <f t="shared" ca="1" si="111"/>
        <v>28.598555084985566</v>
      </c>
      <c r="T102" s="306">
        <f t="shared" ca="1" si="111"/>
        <v>29.104044017622002</v>
      </c>
      <c r="U102" s="306">
        <f t="shared" ca="1" si="111"/>
        <v>29.323409554802403</v>
      </c>
      <c r="V102" s="306">
        <f t="shared" ca="1" si="111"/>
        <v>29.655702606458515</v>
      </c>
      <c r="W102" s="306">
        <f t="shared" ca="1" si="111"/>
        <v>30.525201677122684</v>
      </c>
      <c r="X102" s="306">
        <f t="shared" ca="1" si="111"/>
        <v>31.178194893305658</v>
      </c>
      <c r="Y102" s="306">
        <f t="shared" ca="1" si="111"/>
        <v>31.838729171850328</v>
      </c>
      <c r="Z102" s="306">
        <f t="shared" ca="1" si="111"/>
        <v>32.452642316618046</v>
      </c>
      <c r="AA102" s="306">
        <f t="shared" ca="1" si="111"/>
        <v>32.690284508741698</v>
      </c>
      <c r="AB102" s="306">
        <f t="shared" ca="1" si="111"/>
        <v>31.715479060215621</v>
      </c>
      <c r="AC102" s="306">
        <f t="shared" ca="1" si="111"/>
        <v>32.324914041588869</v>
      </c>
      <c r="AD102" s="306">
        <f t="shared" ca="1" si="111"/>
        <v>32.84534442997581</v>
      </c>
      <c r="AE102" s="306">
        <f t="shared" ca="1" si="111"/>
        <v>33.471273248401673</v>
      </c>
      <c r="AF102" s="306">
        <f t="shared" ca="1" si="111"/>
        <v>34.092134218559536</v>
      </c>
      <c r="AG102" s="306">
        <f t="shared" ca="1" si="111"/>
        <v>34.74871709944783</v>
      </c>
      <c r="AH102" s="306">
        <f t="shared" ca="1" si="111"/>
        <v>35.494105453824318</v>
      </c>
      <c r="AI102" s="306">
        <f t="shared" ca="1" si="111"/>
        <v>36.118811381430028</v>
      </c>
      <c r="AJ102" s="306">
        <f t="shared" ca="1" si="111"/>
        <v>36.744067257692222</v>
      </c>
      <c r="AK102" s="306">
        <f t="shared" ca="1" si="111"/>
        <v>37.370399014201169</v>
      </c>
      <c r="AL102" s="306">
        <f t="shared" ca="1" si="111"/>
        <v>37.998270588274472</v>
      </c>
      <c r="AM102" s="306">
        <f t="shared" ref="AM102:BI102" ca="1" si="112">AM101-AM45-AM46-AM47</f>
        <v>38.628089312085841</v>
      </c>
      <c r="AN102" s="306">
        <f t="shared" ca="1" si="112"/>
        <v>39.260210728796523</v>
      </c>
      <c r="AO102" s="306">
        <f t="shared" ca="1" si="112"/>
        <v>39.894942891804291</v>
      </c>
      <c r="AP102" s="306">
        <f t="shared" ca="1" si="112"/>
        <v>40.532550197576739</v>
      </c>
      <c r="AQ102" s="306">
        <f t="shared" ca="1" si="112"/>
        <v>41.173256797449483</v>
      </c>
      <c r="AR102" s="306">
        <f t="shared" ca="1" si="112"/>
        <v>41.817249629192446</v>
      </c>
      <c r="AS102" s="306">
        <f t="shared" ca="1" si="112"/>
        <v>42.464681105025754</v>
      </c>
      <c r="AT102" s="306">
        <f t="shared" ca="1" si="112"/>
        <v>43.115671489056368</v>
      </c>
      <c r="AU102" s="306">
        <f t="shared" ca="1" si="112"/>
        <v>43.770310993765861</v>
      </c>
      <c r="AV102" s="306">
        <f t="shared" ca="1" si="112"/>
        <v>44.42866162217183</v>
      </c>
      <c r="AW102" s="306">
        <f t="shared" ca="1" si="112"/>
        <v>45.090758779577079</v>
      </c>
      <c r="AX102" s="306">
        <f t="shared" ca="1" si="112"/>
        <v>45.756612676381351</v>
      </c>
      <c r="AY102" s="306">
        <f t="shared" ca="1" si="112"/>
        <v>37.399398008850731</v>
      </c>
      <c r="AZ102" s="306">
        <f t="shared" ca="1" si="112"/>
        <v>4.6233401355520343</v>
      </c>
      <c r="BA102" s="306">
        <f t="shared" ca="1" si="112"/>
        <v>3.3403253356099407</v>
      </c>
      <c r="BB102" s="306">
        <f t="shared" ca="1" si="112"/>
        <v>2.4417150761132387</v>
      </c>
      <c r="BC102" s="306">
        <f t="shared" ca="1" si="112"/>
        <v>1.7930552522261327</v>
      </c>
      <c r="BD102" s="306">
        <f t="shared" ca="1" si="112"/>
        <v>1.1325518181349135</v>
      </c>
      <c r="BE102" s="306">
        <f t="shared" ca="1" si="112"/>
        <v>0.80684915641908317</v>
      </c>
      <c r="BF102" s="306">
        <f t="shared" ca="1" si="112"/>
        <v>0.84392502677031578</v>
      </c>
      <c r="BG102" s="306">
        <f t="shared" ca="1" si="112"/>
        <v>0.86461801669564631</v>
      </c>
      <c r="BH102" s="306">
        <f t="shared" ca="1" si="112"/>
        <v>0.88581839746550273</v>
      </c>
      <c r="BI102" s="306">
        <f t="shared" ca="1" si="112"/>
        <v>0.90753861027229155</v>
      </c>
      <c r="BJ102" s="124"/>
    </row>
    <row r="103" spans="1:62" s="7" customFormat="1" ht="13.5" customHeight="1">
      <c r="A103" s="124"/>
      <c r="B103" s="378" t="s">
        <v>327</v>
      </c>
      <c r="C103" s="124"/>
      <c r="D103" s="124"/>
      <c r="E103" s="305"/>
      <c r="F103" s="304"/>
      <c r="G103" s="306">
        <f ca="1">F105+G102</f>
        <v>-53.648094881969755</v>
      </c>
      <c r="H103" s="306">
        <f t="shared" ref="H103:BH103" ca="1" si="113">G105+H102</f>
        <v>-48.566021482075712</v>
      </c>
      <c r="I103" s="306">
        <f t="shared" ca="1" si="113"/>
        <v>-32.930547455300484</v>
      </c>
      <c r="J103" s="306">
        <f t="shared" ca="1" si="113"/>
        <v>-16.162006586465655</v>
      </c>
      <c r="K103" s="306">
        <f t="shared" ca="1" si="113"/>
        <v>-1.0685487182150091</v>
      </c>
      <c r="L103" s="306">
        <f t="shared" ca="1" si="113"/>
        <v>19.623216689427093</v>
      </c>
      <c r="M103" s="306">
        <f t="shared" ca="1" si="113"/>
        <v>23.525276234673441</v>
      </c>
      <c r="N103" s="306">
        <f t="shared" ca="1" si="113"/>
        <v>25.328756258899865</v>
      </c>
      <c r="O103" s="306">
        <f t="shared" ca="1" si="113"/>
        <v>26.614349332914671</v>
      </c>
      <c r="P103" s="306">
        <f t="shared" ca="1" si="113"/>
        <v>27.271177860658184</v>
      </c>
      <c r="Q103" s="306">
        <f t="shared" ca="1" si="113"/>
        <v>27.892311517362497</v>
      </c>
      <c r="R103" s="306">
        <f t="shared" ca="1" si="113"/>
        <v>27.835106406716218</v>
      </c>
      <c r="S103" s="306">
        <f t="shared" ca="1" si="113"/>
        <v>28.598555084985566</v>
      </c>
      <c r="T103" s="306">
        <f t="shared" ca="1" si="113"/>
        <v>29.104044017622002</v>
      </c>
      <c r="U103" s="306">
        <f t="shared" ca="1" si="113"/>
        <v>29.323409554802403</v>
      </c>
      <c r="V103" s="306">
        <f t="shared" ca="1" si="113"/>
        <v>29.655702606458515</v>
      </c>
      <c r="W103" s="306">
        <f t="shared" ca="1" si="113"/>
        <v>30.525201677122684</v>
      </c>
      <c r="X103" s="306">
        <f t="shared" ca="1" si="113"/>
        <v>31.178194893305658</v>
      </c>
      <c r="Y103" s="306">
        <f t="shared" ca="1" si="113"/>
        <v>31.838729171850328</v>
      </c>
      <c r="Z103" s="306">
        <f t="shared" ca="1" si="113"/>
        <v>32.452642316618046</v>
      </c>
      <c r="AA103" s="306">
        <f t="shared" ca="1" si="113"/>
        <v>32.690284508741698</v>
      </c>
      <c r="AB103" s="306">
        <f t="shared" ca="1" si="113"/>
        <v>31.715479060215621</v>
      </c>
      <c r="AC103" s="306">
        <f t="shared" ca="1" si="113"/>
        <v>32.324914041588869</v>
      </c>
      <c r="AD103" s="306">
        <f t="shared" ca="1" si="113"/>
        <v>32.84534442997581</v>
      </c>
      <c r="AE103" s="306">
        <f t="shared" ca="1" si="113"/>
        <v>33.471273248401673</v>
      </c>
      <c r="AF103" s="306">
        <f t="shared" ca="1" si="113"/>
        <v>34.092134218559536</v>
      </c>
      <c r="AG103" s="306">
        <f t="shared" ca="1" si="113"/>
        <v>34.74871709944783</v>
      </c>
      <c r="AH103" s="306">
        <f t="shared" ca="1" si="113"/>
        <v>35.494105453824318</v>
      </c>
      <c r="AI103" s="306">
        <f t="shared" ca="1" si="113"/>
        <v>36.118811381430028</v>
      </c>
      <c r="AJ103" s="306">
        <f t="shared" ca="1" si="113"/>
        <v>36.744067257692222</v>
      </c>
      <c r="AK103" s="306">
        <f t="shared" ca="1" si="113"/>
        <v>37.370399014201169</v>
      </c>
      <c r="AL103" s="306">
        <f t="shared" ca="1" si="113"/>
        <v>37.998270588274472</v>
      </c>
      <c r="AM103" s="306">
        <f t="shared" ca="1" si="113"/>
        <v>38.628089312085841</v>
      </c>
      <c r="AN103" s="306">
        <f t="shared" ca="1" si="113"/>
        <v>39.260210728796523</v>
      </c>
      <c r="AO103" s="306">
        <f t="shared" ca="1" si="113"/>
        <v>39.894942891804291</v>
      </c>
      <c r="AP103" s="306">
        <f t="shared" ca="1" si="113"/>
        <v>40.532550197576739</v>
      </c>
      <c r="AQ103" s="306">
        <f t="shared" ca="1" si="113"/>
        <v>41.173256797449483</v>
      </c>
      <c r="AR103" s="306">
        <f t="shared" ca="1" si="113"/>
        <v>41.817249629192446</v>
      </c>
      <c r="AS103" s="306">
        <f t="shared" ca="1" si="113"/>
        <v>42.464681105025754</v>
      </c>
      <c r="AT103" s="306">
        <f t="shared" ca="1" si="113"/>
        <v>43.115671489056368</v>
      </c>
      <c r="AU103" s="306">
        <f t="shared" ca="1" si="113"/>
        <v>43.770310993765861</v>
      </c>
      <c r="AV103" s="306">
        <f t="shared" ca="1" si="113"/>
        <v>44.42866162217183</v>
      </c>
      <c r="AW103" s="306">
        <f t="shared" ca="1" si="113"/>
        <v>45.090758779577079</v>
      </c>
      <c r="AX103" s="306">
        <f t="shared" ca="1" si="113"/>
        <v>45.756612676381351</v>
      </c>
      <c r="AY103" s="306">
        <f t="shared" ca="1" si="113"/>
        <v>37.399398008850731</v>
      </c>
      <c r="AZ103" s="306">
        <f t="shared" ca="1" si="113"/>
        <v>4.6233401355520343</v>
      </c>
      <c r="BA103" s="306">
        <f t="shared" ca="1" si="113"/>
        <v>3.3403253356099407</v>
      </c>
      <c r="BB103" s="306">
        <f t="shared" ca="1" si="113"/>
        <v>2.4417150761132387</v>
      </c>
      <c r="BC103" s="306">
        <f t="shared" ca="1" si="113"/>
        <v>1.7930552522261327</v>
      </c>
      <c r="BD103" s="306">
        <f t="shared" ca="1" si="113"/>
        <v>1.1325518181349135</v>
      </c>
      <c r="BE103" s="306">
        <f t="shared" ca="1" si="113"/>
        <v>0.80684915641908317</v>
      </c>
      <c r="BF103" s="306">
        <f t="shared" ca="1" si="113"/>
        <v>0.84392502677031578</v>
      </c>
      <c r="BG103" s="306">
        <f t="shared" ca="1" si="113"/>
        <v>0.86461801669564631</v>
      </c>
      <c r="BH103" s="306">
        <f t="shared" ca="1" si="113"/>
        <v>0.88581839746550273</v>
      </c>
      <c r="BI103" s="306">
        <f t="shared" ref="BI103" ca="1" si="114">BH105+BI102</f>
        <v>0.90753861027229155</v>
      </c>
      <c r="BJ103" s="307"/>
    </row>
    <row r="104" spans="1:62" s="7" customFormat="1" ht="13.5" customHeight="1">
      <c r="A104" s="124"/>
      <c r="B104" s="378" t="s">
        <v>328</v>
      </c>
      <c r="C104" s="124"/>
      <c r="D104" s="124"/>
      <c r="E104" s="305"/>
      <c r="F104" s="304"/>
      <c r="G104" s="306">
        <f ca="1">IF(G103&gt;0,G52*G103,0)</f>
        <v>0</v>
      </c>
      <c r="H104" s="306">
        <f t="shared" ref="H104:BH104" ca="1" si="115">IF(H103&gt;0,H52*H103,0)</f>
        <v>0</v>
      </c>
      <c r="I104" s="306">
        <f t="shared" ca="1" si="115"/>
        <v>0</v>
      </c>
      <c r="J104" s="306">
        <f t="shared" ca="1" si="115"/>
        <v>0</v>
      </c>
      <c r="K104" s="306">
        <f t="shared" ca="1" si="115"/>
        <v>0</v>
      </c>
      <c r="L104" s="306">
        <f t="shared" ca="1" si="115"/>
        <v>5.8869650068281274</v>
      </c>
      <c r="M104" s="306">
        <f t="shared" ca="1" si="115"/>
        <v>7.0575828704020322</v>
      </c>
      <c r="N104" s="306">
        <f t="shared" ca="1" si="115"/>
        <v>7.5986268776699593</v>
      </c>
      <c r="O104" s="306">
        <f t="shared" ca="1" si="115"/>
        <v>7.9843047998744012</v>
      </c>
      <c r="P104" s="306">
        <f t="shared" ca="1" si="115"/>
        <v>8.1813533581974553</v>
      </c>
      <c r="Q104" s="306">
        <f t="shared" ca="1" si="115"/>
        <v>8.3676934552087481</v>
      </c>
      <c r="R104" s="306">
        <f t="shared" ca="1" si="115"/>
        <v>8.3505319220148646</v>
      </c>
      <c r="S104" s="306">
        <f t="shared" ca="1" si="115"/>
        <v>8.5795665254956699</v>
      </c>
      <c r="T104" s="306">
        <f t="shared" ca="1" si="115"/>
        <v>8.7312132052866005</v>
      </c>
      <c r="U104" s="306">
        <f t="shared" ca="1" si="115"/>
        <v>8.7970228664407202</v>
      </c>
      <c r="V104" s="306">
        <f t="shared" ca="1" si="115"/>
        <v>8.8967107819375535</v>
      </c>
      <c r="W104" s="306">
        <f t="shared" ca="1" si="115"/>
        <v>9.1575605031368053</v>
      </c>
      <c r="X104" s="306">
        <f t="shared" ca="1" si="115"/>
        <v>9.3534584679916968</v>
      </c>
      <c r="Y104" s="306">
        <f t="shared" ca="1" si="115"/>
        <v>9.5516187515550985</v>
      </c>
      <c r="Z104" s="306">
        <f t="shared" ca="1" si="115"/>
        <v>9.7357926949854132</v>
      </c>
      <c r="AA104" s="306">
        <f t="shared" ca="1" si="115"/>
        <v>9.8070853526225097</v>
      </c>
      <c r="AB104" s="306">
        <f t="shared" ca="1" si="115"/>
        <v>9.5146437180646863</v>
      </c>
      <c r="AC104" s="306">
        <f t="shared" ca="1" si="115"/>
        <v>9.69747421247666</v>
      </c>
      <c r="AD104" s="306">
        <f t="shared" ca="1" si="115"/>
        <v>9.853603328992742</v>
      </c>
      <c r="AE104" s="306">
        <f t="shared" ca="1" si="115"/>
        <v>10.041381974520501</v>
      </c>
      <c r="AF104" s="306">
        <f t="shared" ca="1" si="115"/>
        <v>10.22764026556786</v>
      </c>
      <c r="AG104" s="306">
        <f t="shared" ca="1" si="115"/>
        <v>10.424615129834349</v>
      </c>
      <c r="AH104" s="306">
        <f t="shared" ca="1" si="115"/>
        <v>10.648231636147296</v>
      </c>
      <c r="AI104" s="306">
        <f t="shared" ca="1" si="115"/>
        <v>10.835643414429008</v>
      </c>
      <c r="AJ104" s="306">
        <f t="shared" ca="1" si="115"/>
        <v>11.023220177307666</v>
      </c>
      <c r="AK104" s="306">
        <f t="shared" ca="1" si="115"/>
        <v>11.21111970426035</v>
      </c>
      <c r="AL104" s="306">
        <f t="shared" ca="1" si="115"/>
        <v>11.399481176482341</v>
      </c>
      <c r="AM104" s="306">
        <f t="shared" ca="1" si="115"/>
        <v>11.588426793625752</v>
      </c>
      <c r="AN104" s="306">
        <f t="shared" ca="1" si="115"/>
        <v>11.778063218638957</v>
      </c>
      <c r="AO104" s="306">
        <f t="shared" ca="1" si="115"/>
        <v>11.968482867541287</v>
      </c>
      <c r="AP104" s="306">
        <f t="shared" ca="1" si="115"/>
        <v>12.159765059273022</v>
      </c>
      <c r="AQ104" s="306">
        <f t="shared" ca="1" si="115"/>
        <v>12.351977039234844</v>
      </c>
      <c r="AR104" s="306">
        <f t="shared" ca="1" si="115"/>
        <v>12.545174888757733</v>
      </c>
      <c r="AS104" s="306">
        <f t="shared" ca="1" si="115"/>
        <v>12.739404331507727</v>
      </c>
      <c r="AT104" s="306">
        <f t="shared" ca="1" si="115"/>
        <v>12.934701446716909</v>
      </c>
      <c r="AU104" s="306">
        <f t="shared" ca="1" si="115"/>
        <v>13.131093298129757</v>
      </c>
      <c r="AV104" s="306">
        <f t="shared" ca="1" si="115"/>
        <v>13.328598486651549</v>
      </c>
      <c r="AW104" s="306">
        <f t="shared" ca="1" si="115"/>
        <v>13.527227633873123</v>
      </c>
      <c r="AX104" s="306">
        <f t="shared" ca="1" si="115"/>
        <v>13.726983802914406</v>
      </c>
      <c r="AY104" s="306">
        <f t="shared" ca="1" si="115"/>
        <v>11.219819402655219</v>
      </c>
      <c r="AZ104" s="306">
        <f t="shared" ca="1" si="115"/>
        <v>1.3870020406656103</v>
      </c>
      <c r="BA104" s="306">
        <f t="shared" ca="1" si="115"/>
        <v>1.0020976006829823</v>
      </c>
      <c r="BB104" s="306">
        <f t="shared" ca="1" si="115"/>
        <v>0.73251452283397156</v>
      </c>
      <c r="BC104" s="306">
        <f t="shared" ca="1" si="115"/>
        <v>0.53791657566783979</v>
      </c>
      <c r="BD104" s="306">
        <f t="shared" ca="1" si="115"/>
        <v>0.33976554544047405</v>
      </c>
      <c r="BE104" s="306">
        <f t="shared" ca="1" si="115"/>
        <v>0.24205474692572493</v>
      </c>
      <c r="BF104" s="306">
        <f t="shared" ca="1" si="115"/>
        <v>0.25317750803109473</v>
      </c>
      <c r="BG104" s="306">
        <f t="shared" ca="1" si="115"/>
        <v>0.25938540500869389</v>
      </c>
      <c r="BH104" s="306">
        <f t="shared" ca="1" si="115"/>
        <v>0.26574551923965078</v>
      </c>
      <c r="BI104" s="306">
        <f t="shared" ref="BI104" ca="1" si="116">IF(BI103&gt;0,BI52*BI103,0)</f>
        <v>0.27226158308168746</v>
      </c>
      <c r="BJ104" s="124"/>
    </row>
    <row r="105" spans="1:62" s="7" customFormat="1" ht="13.5" customHeight="1">
      <c r="A105" s="124"/>
      <c r="B105" s="378" t="s">
        <v>329</v>
      </c>
      <c r="C105" s="124"/>
      <c r="D105" s="124"/>
      <c r="E105" s="305"/>
      <c r="F105" s="304">
        <f>F55</f>
        <v>-52.696796880324541</v>
      </c>
      <c r="G105" s="306">
        <f ca="1">IF(G103&lt;0,G103,0)</f>
        <v>-53.648094881969755</v>
      </c>
      <c r="H105" s="306">
        <f t="shared" ref="H105:BH105" ca="1" si="117">IF(H103&lt;0,H103,0)</f>
        <v>-48.566021482075712</v>
      </c>
      <c r="I105" s="306">
        <f t="shared" ca="1" si="117"/>
        <v>-32.930547455300484</v>
      </c>
      <c r="J105" s="306">
        <f t="shared" ca="1" si="117"/>
        <v>-16.162006586465655</v>
      </c>
      <c r="K105" s="306">
        <f t="shared" ca="1" si="117"/>
        <v>-1.0685487182150091</v>
      </c>
      <c r="L105" s="306">
        <f t="shared" ca="1" si="117"/>
        <v>0</v>
      </c>
      <c r="M105" s="306">
        <f t="shared" ca="1" si="117"/>
        <v>0</v>
      </c>
      <c r="N105" s="306">
        <f t="shared" ca="1" si="117"/>
        <v>0</v>
      </c>
      <c r="O105" s="306">
        <f t="shared" ca="1" si="117"/>
        <v>0</v>
      </c>
      <c r="P105" s="306">
        <f t="shared" ca="1" si="117"/>
        <v>0</v>
      </c>
      <c r="Q105" s="306">
        <f t="shared" ca="1" si="117"/>
        <v>0</v>
      </c>
      <c r="R105" s="306">
        <f t="shared" ca="1" si="117"/>
        <v>0</v>
      </c>
      <c r="S105" s="306">
        <f t="shared" ca="1" si="117"/>
        <v>0</v>
      </c>
      <c r="T105" s="306">
        <f t="shared" ca="1" si="117"/>
        <v>0</v>
      </c>
      <c r="U105" s="306">
        <f t="shared" ca="1" si="117"/>
        <v>0</v>
      </c>
      <c r="V105" s="306">
        <f t="shared" ca="1" si="117"/>
        <v>0</v>
      </c>
      <c r="W105" s="306">
        <f t="shared" ca="1" si="117"/>
        <v>0</v>
      </c>
      <c r="X105" s="306">
        <f t="shared" ca="1" si="117"/>
        <v>0</v>
      </c>
      <c r="Y105" s="306">
        <f t="shared" ca="1" si="117"/>
        <v>0</v>
      </c>
      <c r="Z105" s="306">
        <f t="shared" ca="1" si="117"/>
        <v>0</v>
      </c>
      <c r="AA105" s="306">
        <f t="shared" ca="1" si="117"/>
        <v>0</v>
      </c>
      <c r="AB105" s="306">
        <f t="shared" ca="1" si="117"/>
        <v>0</v>
      </c>
      <c r="AC105" s="306">
        <f t="shared" ca="1" si="117"/>
        <v>0</v>
      </c>
      <c r="AD105" s="306">
        <f t="shared" ca="1" si="117"/>
        <v>0</v>
      </c>
      <c r="AE105" s="306">
        <f t="shared" ca="1" si="117"/>
        <v>0</v>
      </c>
      <c r="AF105" s="306">
        <f t="shared" ca="1" si="117"/>
        <v>0</v>
      </c>
      <c r="AG105" s="306">
        <f t="shared" ca="1" si="117"/>
        <v>0</v>
      </c>
      <c r="AH105" s="306">
        <f t="shared" ca="1" si="117"/>
        <v>0</v>
      </c>
      <c r="AI105" s="306">
        <f t="shared" ca="1" si="117"/>
        <v>0</v>
      </c>
      <c r="AJ105" s="306">
        <f t="shared" ca="1" si="117"/>
        <v>0</v>
      </c>
      <c r="AK105" s="306">
        <f t="shared" ca="1" si="117"/>
        <v>0</v>
      </c>
      <c r="AL105" s="306">
        <f t="shared" ca="1" si="117"/>
        <v>0</v>
      </c>
      <c r="AM105" s="306">
        <f t="shared" ca="1" si="117"/>
        <v>0</v>
      </c>
      <c r="AN105" s="306">
        <f t="shared" ca="1" si="117"/>
        <v>0</v>
      </c>
      <c r="AO105" s="306">
        <f t="shared" ca="1" si="117"/>
        <v>0</v>
      </c>
      <c r="AP105" s="306">
        <f t="shared" ca="1" si="117"/>
        <v>0</v>
      </c>
      <c r="AQ105" s="306">
        <f t="shared" ca="1" si="117"/>
        <v>0</v>
      </c>
      <c r="AR105" s="306">
        <f t="shared" ca="1" si="117"/>
        <v>0</v>
      </c>
      <c r="AS105" s="306">
        <f t="shared" ca="1" si="117"/>
        <v>0</v>
      </c>
      <c r="AT105" s="306">
        <f t="shared" ca="1" si="117"/>
        <v>0</v>
      </c>
      <c r="AU105" s="306">
        <f t="shared" ca="1" si="117"/>
        <v>0</v>
      </c>
      <c r="AV105" s="306">
        <f t="shared" ca="1" si="117"/>
        <v>0</v>
      </c>
      <c r="AW105" s="306">
        <f t="shared" ca="1" si="117"/>
        <v>0</v>
      </c>
      <c r="AX105" s="306">
        <f t="shared" ca="1" si="117"/>
        <v>0</v>
      </c>
      <c r="AY105" s="306">
        <f t="shared" ca="1" si="117"/>
        <v>0</v>
      </c>
      <c r="AZ105" s="306">
        <f t="shared" ca="1" si="117"/>
        <v>0</v>
      </c>
      <c r="BA105" s="306">
        <f t="shared" ca="1" si="117"/>
        <v>0</v>
      </c>
      <c r="BB105" s="306">
        <f t="shared" ca="1" si="117"/>
        <v>0</v>
      </c>
      <c r="BC105" s="306">
        <f t="shared" ca="1" si="117"/>
        <v>0</v>
      </c>
      <c r="BD105" s="306">
        <f t="shared" ca="1" si="117"/>
        <v>0</v>
      </c>
      <c r="BE105" s="306">
        <f t="shared" ca="1" si="117"/>
        <v>0</v>
      </c>
      <c r="BF105" s="306">
        <f t="shared" ca="1" si="117"/>
        <v>0</v>
      </c>
      <c r="BG105" s="306">
        <f t="shared" ca="1" si="117"/>
        <v>0</v>
      </c>
      <c r="BH105" s="306">
        <f t="shared" ca="1" si="117"/>
        <v>0</v>
      </c>
      <c r="BI105" s="306">
        <f t="shared" ref="BI105" ca="1" si="118">IF(BI103&lt;0,BI103,0)</f>
        <v>0</v>
      </c>
      <c r="BJ105" s="124"/>
    </row>
    <row r="106" spans="1:62" s="1" customFormat="1">
      <c r="A106" s="25"/>
      <c r="B106" s="29"/>
      <c r="C106" s="25"/>
      <c r="D106" s="25"/>
      <c r="E106" s="25"/>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25"/>
    </row>
    <row r="107" spans="1:62" s="1" customFormat="1">
      <c r="A107" s="25"/>
      <c r="B107" s="29" t="s">
        <v>303</v>
      </c>
      <c r="C107" s="25"/>
      <c r="D107" s="25"/>
      <c r="E107" s="25"/>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14"/>
      <c r="BJ107" s="25"/>
    </row>
    <row r="108" spans="1:62" s="1" customFormat="1">
      <c r="A108" s="25"/>
      <c r="B108" s="25" t="s">
        <v>304</v>
      </c>
      <c r="C108" s="651" t="s">
        <v>305</v>
      </c>
      <c r="D108" s="652">
        <f ca="1">1-E109/E108</f>
        <v>0.25012022388073962</v>
      </c>
      <c r="E108" s="653">
        <f ca="1">IRR(OFFSET(F108,0,0,1,55+1))</f>
        <v>9.7069271525334289E-2</v>
      </c>
      <c r="F108" s="661">
        <f t="shared" ref="F108:AK108" si="119">SUM(F25:F30)+SUM(F99:F100)-F45-F69-F70-F71</f>
        <v>-238.36861975420965</v>
      </c>
      <c r="G108" s="662">
        <f t="shared" ca="1" si="119"/>
        <v>10.40533747400324</v>
      </c>
      <c r="H108" s="662">
        <f t="shared" ca="1" si="119"/>
        <v>14.408142499154415</v>
      </c>
      <c r="I108" s="662">
        <f t="shared" ca="1" si="119"/>
        <v>17.761343611154789</v>
      </c>
      <c r="J108" s="662">
        <f t="shared" ca="1" si="119"/>
        <v>17.932253132307967</v>
      </c>
      <c r="K108" s="662">
        <f t="shared" ca="1" si="119"/>
        <v>20.055983246340418</v>
      </c>
      <c r="L108" s="662">
        <f t="shared" ca="1" si="119"/>
        <v>28.257134648395187</v>
      </c>
      <c r="M108" s="662">
        <f t="shared" ca="1" si="119"/>
        <v>28.653440563210687</v>
      </c>
      <c r="N108" s="662">
        <f t="shared" ca="1" si="119"/>
        <v>28.734427442204328</v>
      </c>
      <c r="O108" s="662">
        <f t="shared" ca="1" si="119"/>
        <v>28.749372951950996</v>
      </c>
      <c r="P108" s="662">
        <f t="shared" ca="1" si="119"/>
        <v>28.634217933545827</v>
      </c>
      <c r="Q108" s="662">
        <f t="shared" ca="1" si="119"/>
        <v>28.547250173017389</v>
      </c>
      <c r="R108" s="662">
        <f t="shared" ca="1" si="119"/>
        <v>28.337673895539563</v>
      </c>
      <c r="S108" s="662">
        <f t="shared" ca="1" si="119"/>
        <v>28.31706105795125</v>
      </c>
      <c r="T108" s="662">
        <f t="shared" ca="1" si="119"/>
        <v>28.261166053442828</v>
      </c>
      <c r="U108" s="662">
        <f t="shared" ca="1" si="119"/>
        <v>28.110922016056996</v>
      </c>
      <c r="V108" s="662">
        <f t="shared" ca="1" si="119"/>
        <v>27.960898057107716</v>
      </c>
      <c r="W108" s="662">
        <f t="shared" ca="1" si="119"/>
        <v>28.082657770257939</v>
      </c>
      <c r="X108" s="662">
        <f t="shared" ca="1" si="119"/>
        <v>28.165349522610214</v>
      </c>
      <c r="Y108" s="662">
        <f t="shared" ca="1" si="119"/>
        <v>28.243597082525682</v>
      </c>
      <c r="Z108" s="662">
        <f t="shared" ca="1" si="119"/>
        <v>28.304317563964609</v>
      </c>
      <c r="AA108" s="662">
        <f t="shared" ca="1" si="119"/>
        <v>28.124675911967685</v>
      </c>
      <c r="AB108" s="662">
        <f t="shared" ca="1" si="119"/>
        <v>27.415404010224321</v>
      </c>
      <c r="AC108" s="662">
        <f t="shared" ca="1" si="119"/>
        <v>27.483822391465466</v>
      </c>
      <c r="AD108" s="662">
        <f t="shared" ca="1" si="119"/>
        <v>27.524650567508687</v>
      </c>
      <c r="AE108" s="662">
        <f t="shared" ca="1" si="119"/>
        <v>27.56762305495198</v>
      </c>
      <c r="AF108" s="662">
        <f t="shared" ca="1" si="119"/>
        <v>27.594576111921327</v>
      </c>
      <c r="AG108" s="662">
        <f t="shared" ca="1" si="119"/>
        <v>27.61217950542256</v>
      </c>
      <c r="AH108" s="662">
        <f t="shared" ca="1" si="119"/>
        <v>27.631318312482989</v>
      </c>
      <c r="AI108" s="662">
        <f t="shared" ca="1" si="119"/>
        <v>27.617206070913902</v>
      </c>
      <c r="AJ108" s="662">
        <f t="shared" ca="1" si="119"/>
        <v>27.584660888532781</v>
      </c>
      <c r="AK108" s="662">
        <f t="shared" ca="1" si="119"/>
        <v>27.532900118120104</v>
      </c>
      <c r="AL108" s="662">
        <f t="shared" ref="AL108:BH108" ca="1" si="120">SUM(AL25:AL30)+SUM(AL99:AL100)-AL45-AL69-AL70-AL71</f>
        <v>27.461102532193955</v>
      </c>
      <c r="AM108" s="662">
        <f t="shared" ca="1" si="120"/>
        <v>27.368408029760971</v>
      </c>
      <c r="AN108" s="662">
        <f t="shared" ca="1" si="120"/>
        <v>27.253917239064151</v>
      </c>
      <c r="AO108" s="662">
        <f t="shared" ca="1" si="120"/>
        <v>27.116691022685025</v>
      </c>
      <c r="AP108" s="662">
        <f t="shared" ca="1" si="120"/>
        <v>26.955749890605802</v>
      </c>
      <c r="AQ108" s="662">
        <f t="shared" ca="1" si="120"/>
        <v>26.770073326152044</v>
      </c>
      <c r="AR108" s="662">
        <f t="shared" ca="1" si="120"/>
        <v>26.55859902912114</v>
      </c>
      <c r="AS108" s="662">
        <f t="shared" ca="1" si="120"/>
        <v>26.320222079843376</v>
      </c>
      <c r="AT108" s="662">
        <f t="shared" ca="1" si="120"/>
        <v>26.053794027413595</v>
      </c>
      <c r="AU108" s="662">
        <f t="shared" ca="1" si="120"/>
        <v>25.758121904874578</v>
      </c>
      <c r="AV108" s="662">
        <f t="shared" ca="1" si="120"/>
        <v>25.431967173712167</v>
      </c>
      <c r="AW108" s="662">
        <f t="shared" ca="1" si="120"/>
        <v>25.074044599645937</v>
      </c>
      <c r="AX108" s="662">
        <f t="shared" ca="1" si="120"/>
        <v>24.683021061350274</v>
      </c>
      <c r="AY108" s="662">
        <f t="shared" ca="1" si="120"/>
        <v>19.948114467866979</v>
      </c>
      <c r="AZ108" s="662">
        <f t="shared" ca="1" si="120"/>
        <v>3.7506174629636337</v>
      </c>
      <c r="BA108" s="662">
        <f t="shared" ca="1" si="120"/>
        <v>3.0723915297900293</v>
      </c>
      <c r="BB108" s="662">
        <f t="shared" ca="1" si="120"/>
        <v>2.6065830699739863</v>
      </c>
      <c r="BC108" s="662">
        <f t="shared" ca="1" si="120"/>
        <v>2.2898195377898261</v>
      </c>
      <c r="BD108" s="662">
        <f t="shared" ca="1" si="120"/>
        <v>1.9807147394237754</v>
      </c>
      <c r="BE108" s="662">
        <f t="shared" ca="1" si="120"/>
        <v>1.8252531946212316</v>
      </c>
      <c r="BF108" s="662">
        <f t="shared" ca="1" si="120"/>
        <v>1.8722389562943902</v>
      </c>
      <c r="BG108" s="662">
        <f t="shared" ca="1" si="120"/>
        <v>1.9181461407378557</v>
      </c>
      <c r="BH108" s="662">
        <f t="shared" ca="1" si="120"/>
        <v>1.9651789665298658</v>
      </c>
      <c r="BI108" s="662">
        <f ca="1">SUM(BI25:BI30)+SUM(BI99:BI100)-BI45-BI69-BI70-BI71+Assets!BI$774*D$18</f>
        <v>32.81662910350034</v>
      </c>
      <c r="BJ108" s="308"/>
    </row>
    <row r="109" spans="1:62" s="1" customFormat="1">
      <c r="A109" s="25"/>
      <c r="B109" s="25" t="s">
        <v>306</v>
      </c>
      <c r="C109" s="25"/>
      <c r="D109" s="25"/>
      <c r="E109" s="78">
        <f t="shared" ref="E109:E110" ca="1" si="121">IRR(OFFSET(F109,0,0,1,55+1))</f>
        <v>7.2790283599477368E-2</v>
      </c>
      <c r="F109" s="339">
        <f t="shared" ref="F109" si="122">F108-F99</f>
        <v>-238.36861975420965</v>
      </c>
      <c r="G109" s="340">
        <f t="shared" ref="F109:G110" ca="1" si="123">G108-G99</f>
        <v>10.40533747400324</v>
      </c>
      <c r="H109" s="340">
        <f t="shared" ref="H109:BH109" ca="1" si="124">H108-H99</f>
        <v>14.408142499154415</v>
      </c>
      <c r="I109" s="340">
        <f t="shared" ca="1" si="124"/>
        <v>17.761343611154789</v>
      </c>
      <c r="J109" s="340">
        <f t="shared" ca="1" si="124"/>
        <v>17.932253132307967</v>
      </c>
      <c r="K109" s="340">
        <f t="shared" ca="1" si="124"/>
        <v>20.055983246340418</v>
      </c>
      <c r="L109" s="340">
        <f t="shared" ca="1" si="124"/>
        <v>22.37016964156706</v>
      </c>
      <c r="M109" s="340">
        <f t="shared" ca="1" si="124"/>
        <v>21.595857692808654</v>
      </c>
      <c r="N109" s="340">
        <f t="shared" ca="1" si="124"/>
        <v>21.135800564534371</v>
      </c>
      <c r="O109" s="340">
        <f t="shared" ca="1" si="124"/>
        <v>20.765068152076594</v>
      </c>
      <c r="P109" s="340">
        <f t="shared" ca="1" si="124"/>
        <v>20.452864575348372</v>
      </c>
      <c r="Q109" s="340">
        <f t="shared" ca="1" si="124"/>
        <v>20.179556717808637</v>
      </c>
      <c r="R109" s="340">
        <f t="shared" ca="1" si="124"/>
        <v>19.9871419735247</v>
      </c>
      <c r="S109" s="340">
        <f t="shared" ca="1" si="124"/>
        <v>19.737494532455578</v>
      </c>
      <c r="T109" s="340">
        <f t="shared" ca="1" si="124"/>
        <v>19.529952848156228</v>
      </c>
      <c r="U109" s="340">
        <f t="shared" ca="1" si="124"/>
        <v>19.313899149616276</v>
      </c>
      <c r="V109" s="340">
        <f t="shared" ca="1" si="124"/>
        <v>19.064187275170163</v>
      </c>
      <c r="W109" s="340">
        <f t="shared" ca="1" si="124"/>
        <v>18.925097267121131</v>
      </c>
      <c r="X109" s="340">
        <f t="shared" ca="1" si="124"/>
        <v>18.811891054618517</v>
      </c>
      <c r="Y109" s="340">
        <f t="shared" ca="1" si="124"/>
        <v>18.691978330970585</v>
      </c>
      <c r="Z109" s="340">
        <f t="shared" ca="1" si="124"/>
        <v>18.568524868979196</v>
      </c>
      <c r="AA109" s="340">
        <f t="shared" ca="1" si="124"/>
        <v>18.317590559345177</v>
      </c>
      <c r="AB109" s="340">
        <f t="shared" ca="1" si="124"/>
        <v>17.900760292159635</v>
      </c>
      <c r="AC109" s="340">
        <f t="shared" ca="1" si="124"/>
        <v>17.78634817898881</v>
      </c>
      <c r="AD109" s="340">
        <f t="shared" ca="1" si="124"/>
        <v>17.671047238515946</v>
      </c>
      <c r="AE109" s="340">
        <f t="shared" ca="1" si="124"/>
        <v>17.526241080431475</v>
      </c>
      <c r="AF109" s="340">
        <f t="shared" ca="1" si="124"/>
        <v>17.366935846353467</v>
      </c>
      <c r="AG109" s="340">
        <f t="shared" ca="1" si="124"/>
        <v>17.187564375588213</v>
      </c>
      <c r="AH109" s="340">
        <f t="shared" ca="1" si="124"/>
        <v>16.983086676335695</v>
      </c>
      <c r="AI109" s="340">
        <f t="shared" ca="1" si="124"/>
        <v>16.781562656484894</v>
      </c>
      <c r="AJ109" s="340">
        <f t="shared" ca="1" si="124"/>
        <v>16.561440711225117</v>
      </c>
      <c r="AK109" s="340">
        <f t="shared" ca="1" si="124"/>
        <v>16.321780413859756</v>
      </c>
      <c r="AL109" s="340">
        <f t="shared" ca="1" si="124"/>
        <v>16.061621355711615</v>
      </c>
      <c r="AM109" s="340">
        <f t="shared" ca="1" si="124"/>
        <v>15.779981236135219</v>
      </c>
      <c r="AN109" s="340">
        <f t="shared" ca="1" si="124"/>
        <v>15.475854020425194</v>
      </c>
      <c r="AO109" s="340">
        <f t="shared" ca="1" si="124"/>
        <v>15.148208155143738</v>
      </c>
      <c r="AP109" s="340">
        <f t="shared" ca="1" si="124"/>
        <v>14.795984831332778</v>
      </c>
      <c r="AQ109" s="340">
        <f t="shared" ca="1" si="124"/>
        <v>14.4180962869172</v>
      </c>
      <c r="AR109" s="340">
        <f t="shared" ca="1" si="124"/>
        <v>14.013424140363409</v>
      </c>
      <c r="AS109" s="340">
        <f t="shared" ca="1" si="124"/>
        <v>13.580817748335649</v>
      </c>
      <c r="AT109" s="340">
        <f t="shared" ca="1" si="124"/>
        <v>13.119092580696686</v>
      </c>
      <c r="AU109" s="340">
        <f t="shared" ca="1" si="124"/>
        <v>12.627028606744821</v>
      </c>
      <c r="AV109" s="340">
        <f t="shared" ca="1" si="124"/>
        <v>12.103368687060616</v>
      </c>
      <c r="AW109" s="340">
        <f t="shared" ca="1" si="124"/>
        <v>11.546816965772814</v>
      </c>
      <c r="AX109" s="340">
        <f t="shared" ca="1" si="124"/>
        <v>10.956037258435869</v>
      </c>
      <c r="AY109" s="340">
        <f t="shared" ca="1" si="124"/>
        <v>8.7282950652117606</v>
      </c>
      <c r="AZ109" s="340">
        <f t="shared" ca="1" si="124"/>
        <v>2.3636154222980235</v>
      </c>
      <c r="BA109" s="340">
        <f t="shared" ca="1" si="124"/>
        <v>2.0702939291070468</v>
      </c>
      <c r="BB109" s="340">
        <f t="shared" ca="1" si="124"/>
        <v>1.8740685471400145</v>
      </c>
      <c r="BC109" s="340">
        <f t="shared" ca="1" si="124"/>
        <v>1.7519029621219864</v>
      </c>
      <c r="BD109" s="340">
        <f t="shared" ca="1" si="124"/>
        <v>1.6409491939833014</v>
      </c>
      <c r="BE109" s="340">
        <f t="shared" ca="1" si="124"/>
        <v>1.5831984476955065</v>
      </c>
      <c r="BF109" s="340">
        <f t="shared" ca="1" si="124"/>
        <v>1.6190614482632955</v>
      </c>
      <c r="BG109" s="340">
        <f t="shared" ca="1" si="124"/>
        <v>1.6587607357291618</v>
      </c>
      <c r="BH109" s="340">
        <f t="shared" ca="1" si="124"/>
        <v>1.6994334472902151</v>
      </c>
      <c r="BI109" s="340">
        <f t="shared" ref="BI109" ca="1" si="125">BI108-BI99</f>
        <v>32.544367520418653</v>
      </c>
      <c r="BJ109" s="25"/>
    </row>
    <row r="110" spans="1:62" s="1" customFormat="1">
      <c r="A110" s="25"/>
      <c r="B110" s="25" t="s">
        <v>307</v>
      </c>
      <c r="C110" s="25"/>
      <c r="D110" s="25"/>
      <c r="E110" s="78">
        <f t="shared" ca="1" si="121"/>
        <v>8.7590836851307641E-2</v>
      </c>
      <c r="F110" s="373">
        <f t="shared" si="123"/>
        <v>-238.36861975420965</v>
      </c>
      <c r="G110" s="340">
        <f t="shared" ca="1" si="123"/>
        <v>10.40533747400324</v>
      </c>
      <c r="H110" s="340">
        <f t="shared" ref="H110:BH110" ca="1" si="126">H109-H100</f>
        <v>14.408142499154415</v>
      </c>
      <c r="I110" s="340">
        <f t="shared" ca="1" si="126"/>
        <v>17.761343611154789</v>
      </c>
      <c r="J110" s="340">
        <f t="shared" ca="1" si="126"/>
        <v>17.932253132307967</v>
      </c>
      <c r="K110" s="340">
        <f t="shared" ca="1" si="126"/>
        <v>20.055983246340418</v>
      </c>
      <c r="L110" s="340">
        <f t="shared" ca="1" si="126"/>
        <v>25.72573969545909</v>
      </c>
      <c r="M110" s="340">
        <f t="shared" ca="1" si="126"/>
        <v>25.618679928937812</v>
      </c>
      <c r="N110" s="340">
        <f t="shared" ca="1" si="126"/>
        <v>25.467017884806246</v>
      </c>
      <c r="O110" s="340">
        <f t="shared" ca="1" si="126"/>
        <v>25.316121888005</v>
      </c>
      <c r="P110" s="340">
        <f t="shared" ca="1" si="126"/>
        <v>25.11623598952092</v>
      </c>
      <c r="Q110" s="340">
        <f t="shared" ca="1" si="126"/>
        <v>24.949141987277624</v>
      </c>
      <c r="R110" s="340">
        <f t="shared" ca="1" si="126"/>
        <v>24.746945169073172</v>
      </c>
      <c r="S110" s="340">
        <f t="shared" ca="1" si="126"/>
        <v>24.62784745198811</v>
      </c>
      <c r="T110" s="340">
        <f t="shared" ca="1" si="126"/>
        <v>24.506744375169589</v>
      </c>
      <c r="U110" s="340">
        <f t="shared" ca="1" si="126"/>
        <v>24.328202183487484</v>
      </c>
      <c r="V110" s="340">
        <f t="shared" ca="1" si="126"/>
        <v>24.13531242087457</v>
      </c>
      <c r="W110" s="340">
        <f t="shared" ca="1" si="126"/>
        <v>24.144906753909112</v>
      </c>
      <c r="X110" s="340">
        <f t="shared" ca="1" si="126"/>
        <v>24.143362381373784</v>
      </c>
      <c r="Y110" s="340">
        <f t="shared" ca="1" si="126"/>
        <v>24.136401019356988</v>
      </c>
      <c r="Z110" s="340">
        <f t="shared" ca="1" si="126"/>
        <v>24.11792670512088</v>
      </c>
      <c r="AA110" s="340">
        <f t="shared" ca="1" si="126"/>
        <v>23.907629210340009</v>
      </c>
      <c r="AB110" s="340">
        <f t="shared" ca="1" si="126"/>
        <v>23.324107211456507</v>
      </c>
      <c r="AC110" s="340">
        <f t="shared" ca="1" si="126"/>
        <v>23.313908480100505</v>
      </c>
      <c r="AD110" s="340">
        <f t="shared" ca="1" si="126"/>
        <v>23.287601136041808</v>
      </c>
      <c r="AE110" s="340">
        <f t="shared" ca="1" si="126"/>
        <v>23.249828805908162</v>
      </c>
      <c r="AF110" s="340">
        <f t="shared" ca="1" si="126"/>
        <v>23.196690797727147</v>
      </c>
      <c r="AG110" s="340">
        <f t="shared" ca="1" si="126"/>
        <v>23.129594999593792</v>
      </c>
      <c r="AH110" s="340">
        <f t="shared" ca="1" si="126"/>
        <v>23.052578708939652</v>
      </c>
      <c r="AI110" s="340">
        <f t="shared" ca="1" si="126"/>
        <v>22.95787940270943</v>
      </c>
      <c r="AJ110" s="340">
        <f t="shared" ca="1" si="126"/>
        <v>22.844676212290487</v>
      </c>
      <c r="AK110" s="340">
        <f t="shared" ca="1" si="126"/>
        <v>22.712118645288154</v>
      </c>
      <c r="AL110" s="340">
        <f t="shared" ca="1" si="126"/>
        <v>22.559325626306549</v>
      </c>
      <c r="AM110" s="340">
        <f t="shared" ca="1" si="126"/>
        <v>22.385384508501897</v>
      </c>
      <c r="AN110" s="340">
        <f t="shared" ca="1" si="126"/>
        <v>22.189350055049399</v>
      </c>
      <c r="AO110" s="340">
        <f t="shared" ca="1" si="126"/>
        <v>21.97024338964227</v>
      </c>
      <c r="AP110" s="340">
        <f t="shared" ca="1" si="126"/>
        <v>21.727050915118401</v>
      </c>
      <c r="AQ110" s="340">
        <f t="shared" ca="1" si="126"/>
        <v>21.45872319928106</v>
      </c>
      <c r="AR110" s="340">
        <f t="shared" ca="1" si="126"/>
        <v>21.164173826955313</v>
      </c>
      <c r="AS110" s="340">
        <f t="shared" ca="1" si="126"/>
        <v>20.842278217295053</v>
      </c>
      <c r="AT110" s="340">
        <f t="shared" ca="1" si="126"/>
        <v>20.491872405325324</v>
      </c>
      <c r="AU110" s="340">
        <f t="shared" ca="1" si="126"/>
        <v>20.111751786678781</v>
      </c>
      <c r="AV110" s="340">
        <f t="shared" ca="1" si="126"/>
        <v>19.700669824452</v>
      </c>
      <c r="AW110" s="340">
        <f t="shared" ca="1" si="126"/>
        <v>19.257336717080495</v>
      </c>
      <c r="AX110" s="340">
        <f t="shared" ca="1" si="126"/>
        <v>18.780418026097081</v>
      </c>
      <c r="AY110" s="340">
        <f t="shared" ca="1" si="126"/>
        <v>15.123592124725235</v>
      </c>
      <c r="AZ110" s="340">
        <f t="shared" ca="1" si="126"/>
        <v>3.1542065854774215</v>
      </c>
      <c r="BA110" s="340">
        <f t="shared" ca="1" si="126"/>
        <v>2.6414895614963467</v>
      </c>
      <c r="BB110" s="340">
        <f t="shared" ca="1" si="126"/>
        <v>2.2916018251553782</v>
      </c>
      <c r="BC110" s="340">
        <f t="shared" ca="1" si="126"/>
        <v>2.0585154102526548</v>
      </c>
      <c r="BD110" s="340">
        <f t="shared" ca="1" si="126"/>
        <v>1.8346155548843717</v>
      </c>
      <c r="BE110" s="340">
        <f t="shared" ca="1" si="126"/>
        <v>1.7211696534431697</v>
      </c>
      <c r="BF110" s="340">
        <f t="shared" ca="1" si="126"/>
        <v>1.7633726278410196</v>
      </c>
      <c r="BG110" s="340">
        <f t="shared" ca="1" si="126"/>
        <v>1.8066104165841175</v>
      </c>
      <c r="BH110" s="340">
        <f t="shared" ca="1" si="126"/>
        <v>1.850908393256816</v>
      </c>
      <c r="BI110" s="340">
        <f t="shared" ref="BI110" ca="1" si="127">BI109-BI100</f>
        <v>32.699556622775212</v>
      </c>
      <c r="BJ110" s="25"/>
    </row>
    <row r="111" spans="1:62" s="1" customFormat="1">
      <c r="A111" s="25"/>
      <c r="B111" s="29" t="s">
        <v>308</v>
      </c>
      <c r="C111" s="25"/>
      <c r="D111" s="25"/>
      <c r="E111" s="49"/>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338"/>
      <c r="AP111" s="338"/>
      <c r="AQ111" s="338"/>
      <c r="AR111" s="338"/>
      <c r="AS111" s="338"/>
      <c r="AT111" s="338"/>
      <c r="AU111" s="338"/>
      <c r="AV111" s="338"/>
      <c r="AW111" s="338"/>
      <c r="AX111" s="338"/>
      <c r="AY111" s="338"/>
      <c r="AZ111" s="338"/>
      <c r="BA111" s="338"/>
      <c r="BB111" s="338"/>
      <c r="BC111" s="338"/>
      <c r="BD111" s="338"/>
      <c r="BE111" s="338"/>
      <c r="BF111" s="338"/>
      <c r="BG111" s="338"/>
      <c r="BH111" s="338"/>
      <c r="BI111" s="338"/>
      <c r="BJ111" s="25"/>
    </row>
    <row r="112" spans="1:62" s="1" customFormat="1">
      <c r="A112" s="25"/>
      <c r="B112" s="25" t="s">
        <v>304</v>
      </c>
      <c r="C112" s="25"/>
      <c r="D112" s="25"/>
      <c r="E112" s="632">
        <f t="shared" ref="E112:E114" ca="1" si="128">IRR(OFFSET(F112,0,0,1,55+1))</f>
        <v>7.0813002346806098E-2</v>
      </c>
      <c r="F112" s="661">
        <f t="shared" ref="F112:F114" si="129">F108/F$7</f>
        <v>-238.36861975420965</v>
      </c>
      <c r="G112" s="663">
        <f t="shared" ref="G112:G114" ca="1" si="130">G108/G$7</f>
        <v>10.156305486048485</v>
      </c>
      <c r="H112" s="663">
        <f t="shared" ref="H112:BH112" ca="1" si="131">H108/H$7</f>
        <v>13.726732340511074</v>
      </c>
      <c r="I112" s="663">
        <f t="shared" ca="1" si="131"/>
        <v>16.516368794516971</v>
      </c>
      <c r="J112" s="663">
        <f t="shared" ca="1" si="131"/>
        <v>16.276206880927024</v>
      </c>
      <c r="K112" s="663">
        <f t="shared" ca="1" si="131"/>
        <v>17.768136582328189</v>
      </c>
      <c r="L112" s="663">
        <f t="shared" ca="1" si="131"/>
        <v>24.434622397895186</v>
      </c>
      <c r="M112" s="663">
        <f t="shared" ca="1" si="131"/>
        <v>24.184319598228733</v>
      </c>
      <c r="N112" s="663">
        <f t="shared" ca="1" si="131"/>
        <v>23.672233124643011</v>
      </c>
      <c r="O112" s="663">
        <f t="shared" ca="1" si="131"/>
        <v>23.117701045252726</v>
      </c>
      <c r="P112" s="663">
        <f t="shared" ca="1" si="131"/>
        <v>22.474041453308178</v>
      </c>
      <c r="Q112" s="663">
        <f t="shared" ca="1" si="131"/>
        <v>21.869543496280134</v>
      </c>
      <c r="R112" s="663">
        <f t="shared" ca="1" si="131"/>
        <v>21.189427356574324</v>
      </c>
      <c r="S112" s="663">
        <f t="shared" ca="1" si="131"/>
        <v>20.667254347219732</v>
      </c>
      <c r="T112" s="663">
        <f t="shared" ca="1" si="131"/>
        <v>20.132804160827586</v>
      </c>
      <c r="U112" s="663">
        <f t="shared" ca="1" si="131"/>
        <v>19.546493872182619</v>
      </c>
      <c r="V112" s="663">
        <f t="shared" ca="1" si="131"/>
        <v>18.976865460038844</v>
      </c>
      <c r="W112" s="663">
        <f t="shared" ca="1" si="131"/>
        <v>18.603349923839652</v>
      </c>
      <c r="X112" s="663">
        <f t="shared" ca="1" si="131"/>
        <v>18.211582176771984</v>
      </c>
      <c r="Y112" s="663">
        <f t="shared" ca="1" si="131"/>
        <v>17.82510616938039</v>
      </c>
      <c r="Z112" s="663">
        <f t="shared" ca="1" si="131"/>
        <v>17.435900874408109</v>
      </c>
      <c r="AA112" s="663">
        <f t="shared" ca="1" si="131"/>
        <v>16.910592133694234</v>
      </c>
      <c r="AB112" s="663">
        <f t="shared" ca="1" si="131"/>
        <v>16.089610239388659</v>
      </c>
      <c r="AC112" s="663">
        <f t="shared" ca="1" si="131"/>
        <v>15.743728505655676</v>
      </c>
      <c r="AD112" s="663">
        <f t="shared" ca="1" si="131"/>
        <v>15.389760381860819</v>
      </c>
      <c r="AE112" s="663">
        <f t="shared" ca="1" si="131"/>
        <v>15.044887712084222</v>
      </c>
      <c r="AF112" s="663">
        <f t="shared" ca="1" si="131"/>
        <v>14.699174349516074</v>
      </c>
      <c r="AG112" s="663">
        <f t="shared" ca="1" si="131"/>
        <v>14.356530146944312</v>
      </c>
      <c r="AH112" s="663">
        <f t="shared" ca="1" si="131"/>
        <v>14.022646640700962</v>
      </c>
      <c r="AI112" s="663">
        <f t="shared" ca="1" si="131"/>
        <v>13.680050797470008</v>
      </c>
      <c r="AJ112" s="663">
        <f t="shared" ca="1" si="131"/>
        <v>13.33690949393921</v>
      </c>
      <c r="AK112" s="663">
        <f t="shared" ca="1" si="131"/>
        <v>12.993289025239283</v>
      </c>
      <c r="AL112" s="663">
        <f t="shared" ca="1" si="131"/>
        <v>12.649247629004421</v>
      </c>
      <c r="AM112" s="663">
        <f t="shared" ca="1" si="131"/>
        <v>12.304836464679001</v>
      </c>
      <c r="AN112" s="663">
        <f t="shared" ca="1" si="131"/>
        <v>11.960100473799359</v>
      </c>
      <c r="AO112" s="663">
        <f t="shared" ca="1" si="131"/>
        <v>11.615079135716787</v>
      </c>
      <c r="AP112" s="663">
        <f t="shared" ca="1" si="131"/>
        <v>11.269807131470547</v>
      </c>
      <c r="AQ112" s="663">
        <f t="shared" ca="1" si="131"/>
        <v>10.924314926973683</v>
      </c>
      <c r="AR112" s="663">
        <f t="shared" ca="1" si="131"/>
        <v>10.57862928531849</v>
      </c>
      <c r="AS112" s="663">
        <f t="shared" ca="1" si="131"/>
        <v>10.232773716816695</v>
      </c>
      <c r="AT112" s="663">
        <f t="shared" ca="1" si="131"/>
        <v>9.8867688743415858</v>
      </c>
      <c r="AU112" s="663">
        <f t="shared" ca="1" si="131"/>
        <v>9.5406329006206558</v>
      </c>
      <c r="AV112" s="663">
        <f t="shared" ca="1" si="131"/>
        <v>9.1943817333180213</v>
      </c>
      <c r="AW112" s="663">
        <f t="shared" ca="1" si="131"/>
        <v>8.8480293730374751</v>
      </c>
      <c r="AX112" s="663">
        <f t="shared" ca="1" si="131"/>
        <v>8.5015881187523465</v>
      </c>
      <c r="AY112" s="663">
        <f t="shared" ca="1" si="131"/>
        <v>6.7063031867842717</v>
      </c>
      <c r="AZ112" s="663">
        <f t="shared" ca="1" si="131"/>
        <v>1.2307325548353185</v>
      </c>
      <c r="BA112" s="663">
        <f t="shared" ca="1" si="131"/>
        <v>0.98404976383506093</v>
      </c>
      <c r="BB112" s="663">
        <f t="shared" ca="1" si="131"/>
        <v>0.81487624505129685</v>
      </c>
      <c r="BC112" s="663">
        <f t="shared" ca="1" si="131"/>
        <v>0.69871638761842636</v>
      </c>
      <c r="BD112" s="663">
        <f t="shared" ca="1" si="131"/>
        <v>0.58993096312785898</v>
      </c>
      <c r="BE112" s="663">
        <f t="shared" ca="1" si="131"/>
        <v>0.53061797778768593</v>
      </c>
      <c r="BF112" s="663">
        <f t="shared" ca="1" si="131"/>
        <v>0.53125093277343116</v>
      </c>
      <c r="BG112" s="663">
        <f t="shared" ca="1" si="131"/>
        <v>0.53125093277342794</v>
      </c>
      <c r="BH112" s="663">
        <f t="shared" ca="1" si="131"/>
        <v>0.53125093277342972</v>
      </c>
      <c r="BI112" s="663">
        <f t="shared" ref="BI112" ca="1" si="132">BI108/BI$7</f>
        <v>8.6590680400583775</v>
      </c>
      <c r="BJ112" s="25"/>
    </row>
    <row r="113" spans="1:62" s="1" customFormat="1">
      <c r="A113" s="25"/>
      <c r="B113" s="25" t="s">
        <v>306</v>
      </c>
      <c r="C113" s="25"/>
      <c r="D113" s="25"/>
      <c r="E113" s="78">
        <f t="shared" ca="1" si="128"/>
        <v>4.7115085875778062E-2</v>
      </c>
      <c r="F113" s="339">
        <f t="shared" si="129"/>
        <v>-238.36861975420965</v>
      </c>
      <c r="G113" s="340">
        <f t="shared" ca="1" si="130"/>
        <v>10.156305486048485</v>
      </c>
      <c r="H113" s="340">
        <f t="shared" ref="H113:BH113" ca="1" si="133">H109/H$7</f>
        <v>13.726732340511074</v>
      </c>
      <c r="I113" s="340">
        <f t="shared" ca="1" si="133"/>
        <v>16.516368794516971</v>
      </c>
      <c r="J113" s="340">
        <f t="shared" ca="1" si="133"/>
        <v>16.276206880927024</v>
      </c>
      <c r="K113" s="340">
        <f t="shared" ca="1" si="133"/>
        <v>17.768136582328189</v>
      </c>
      <c r="L113" s="340">
        <f t="shared" ca="1" si="133"/>
        <v>19.344022490956736</v>
      </c>
      <c r="M113" s="340">
        <f t="shared" ca="1" si="133"/>
        <v>18.227518726366458</v>
      </c>
      <c r="N113" s="340">
        <f t="shared" ca="1" si="133"/>
        <v>17.412269628339484</v>
      </c>
      <c r="O113" s="340">
        <f t="shared" ca="1" si="133"/>
        <v>16.697429837036793</v>
      </c>
      <c r="P113" s="340">
        <f t="shared" ca="1" si="133"/>
        <v>16.052770408189645</v>
      </c>
      <c r="Q113" s="340">
        <f t="shared" ca="1" si="133"/>
        <v>15.459201523826543</v>
      </c>
      <c r="R113" s="340">
        <f t="shared" ca="1" si="133"/>
        <v>14.945337238149316</v>
      </c>
      <c r="S113" s="340">
        <f t="shared" ca="1" si="133"/>
        <v>14.405443377203051</v>
      </c>
      <c r="T113" s="340">
        <f t="shared" ca="1" si="133"/>
        <v>13.912827065188516</v>
      </c>
      <c r="U113" s="340">
        <f t="shared" ca="1" si="133"/>
        <v>13.429620385994038</v>
      </c>
      <c r="V113" s="340">
        <f t="shared" ca="1" si="133"/>
        <v>12.938730232733848</v>
      </c>
      <c r="W113" s="340">
        <f t="shared" ca="1" si="133"/>
        <v>12.536926158599915</v>
      </c>
      <c r="X113" s="340">
        <f t="shared" ca="1" si="133"/>
        <v>12.163680041202523</v>
      </c>
      <c r="Y113" s="340">
        <f t="shared" ca="1" si="133"/>
        <v>11.796886115170185</v>
      </c>
      <c r="Z113" s="340">
        <f t="shared" ca="1" si="133"/>
        <v>11.438500796489576</v>
      </c>
      <c r="AA113" s="340">
        <f t="shared" ca="1" si="133"/>
        <v>11.013862125582179</v>
      </c>
      <c r="AB113" s="340">
        <f t="shared" ca="1" si="133"/>
        <v>10.505636027911919</v>
      </c>
      <c r="AC113" s="340">
        <f t="shared" ca="1" si="133"/>
        <v>10.188664183917101</v>
      </c>
      <c r="AD113" s="340">
        <f t="shared" ca="1" si="133"/>
        <v>9.8803500531385229</v>
      </c>
      <c r="AE113" s="340">
        <f t="shared" ca="1" si="133"/>
        <v>9.5648554300238882</v>
      </c>
      <c r="AF113" s="340">
        <f t="shared" ca="1" si="133"/>
        <v>9.2510795196496947</v>
      </c>
      <c r="AG113" s="340">
        <f t="shared" ca="1" si="133"/>
        <v>8.9364110523119002</v>
      </c>
      <c r="AH113" s="340">
        <f t="shared" ca="1" si="133"/>
        <v>8.6187644265624517</v>
      </c>
      <c r="AI113" s="340">
        <f t="shared" ca="1" si="133"/>
        <v>8.3126667126339804</v>
      </c>
      <c r="AJ113" s="340">
        <f t="shared" ca="1" si="133"/>
        <v>8.0072920507306637</v>
      </c>
      <c r="AK113" s="340">
        <f t="shared" ca="1" si="133"/>
        <v>7.7025525612610064</v>
      </c>
      <c r="AL113" s="340">
        <f t="shared" ca="1" si="133"/>
        <v>7.3983710455004159</v>
      </c>
      <c r="AM113" s="340">
        <f t="shared" ca="1" si="133"/>
        <v>7.0946796874411735</v>
      </c>
      <c r="AN113" s="340">
        <f t="shared" ca="1" si="133"/>
        <v>6.7914189134190242</v>
      </c>
      <c r="AO113" s="340">
        <f t="shared" ca="1" si="133"/>
        <v>6.4885363903402631</v>
      </c>
      <c r="AP113" s="340">
        <f t="shared" ca="1" si="133"/>
        <v>6.1859861456644749</v>
      </c>
      <c r="AQ113" s="340">
        <f t="shared" ca="1" si="133"/>
        <v>5.8837277943442121</v>
      </c>
      <c r="AR113" s="340">
        <f t="shared" ca="1" si="133"/>
        <v>5.5817258597221651</v>
      </c>
      <c r="AS113" s="340">
        <f t="shared" ca="1" si="133"/>
        <v>5.2799491769665829</v>
      </c>
      <c r="AT113" s="340">
        <f t="shared" ca="1" si="133"/>
        <v>4.9783703690127661</v>
      </c>
      <c r="AU113" s="340">
        <f t="shared" ca="1" si="133"/>
        <v>4.6769653861988125</v>
      </c>
      <c r="AV113" s="340">
        <f t="shared" ca="1" si="133"/>
        <v>4.3757131018536182</v>
      </c>
      <c r="AW113" s="340">
        <f t="shared" ca="1" si="133"/>
        <v>4.0745949570372852</v>
      </c>
      <c r="AX113" s="340">
        <f t="shared" ca="1" si="133"/>
        <v>3.7735946484595768</v>
      </c>
      <c r="AY113" s="340">
        <f t="shared" ca="1" si="133"/>
        <v>2.9343421457357457</v>
      </c>
      <c r="AZ113" s="340">
        <f t="shared" ca="1" si="133"/>
        <v>0.77559987816897025</v>
      </c>
      <c r="BA113" s="340">
        <f t="shared" ca="1" si="133"/>
        <v>0.66309004964161566</v>
      </c>
      <c r="BB113" s="340">
        <f t="shared" ca="1" si="133"/>
        <v>0.58587579972175419</v>
      </c>
      <c r="BC113" s="340">
        <f t="shared" ca="1" si="133"/>
        <v>0.53457632313391901</v>
      </c>
      <c r="BD113" s="340">
        <f t="shared" ca="1" si="133"/>
        <v>0.48873607046114814</v>
      </c>
      <c r="BE113" s="340">
        <f t="shared" ca="1" si="133"/>
        <v>0.46025042510725284</v>
      </c>
      <c r="BF113" s="340">
        <f t="shared" ca="1" si="133"/>
        <v>0.45941139175406193</v>
      </c>
      <c r="BG113" s="340">
        <f t="shared" ca="1" si="133"/>
        <v>0.45941139175405871</v>
      </c>
      <c r="BH113" s="340">
        <f t="shared" ca="1" si="133"/>
        <v>0.45941139175406054</v>
      </c>
      <c r="BI113" s="340">
        <f t="shared" ref="BI113" ca="1" si="134">BI109/BI$7</f>
        <v>8.5872284990390089</v>
      </c>
      <c r="BJ113" s="25"/>
    </row>
    <row r="114" spans="1:62" s="1" customFormat="1">
      <c r="A114" s="25"/>
      <c r="B114" s="25" t="s">
        <v>307</v>
      </c>
      <c r="C114" s="25"/>
      <c r="D114" s="25"/>
      <c r="E114" s="78">
        <f t="shared" ca="1" si="128"/>
        <v>6.1561416023234505E-2</v>
      </c>
      <c r="F114" s="339">
        <f t="shared" si="129"/>
        <v>-238.36861975420965</v>
      </c>
      <c r="G114" s="340">
        <f t="shared" ca="1" si="130"/>
        <v>10.156305486048485</v>
      </c>
      <c r="H114" s="340">
        <f t="shared" ref="H114:BH114" ca="1" si="135">H110/H$7</f>
        <v>13.726732340511074</v>
      </c>
      <c r="I114" s="340">
        <f t="shared" ca="1" si="135"/>
        <v>16.516368794516971</v>
      </c>
      <c r="J114" s="340">
        <f t="shared" ca="1" si="135"/>
        <v>16.276206880927024</v>
      </c>
      <c r="K114" s="340">
        <f t="shared" ca="1" si="135"/>
        <v>17.768136582328189</v>
      </c>
      <c r="L114" s="340">
        <f t="shared" ca="1" si="135"/>
        <v>22.24566443791165</v>
      </c>
      <c r="M114" s="340">
        <f t="shared" ca="1" si="135"/>
        <v>21.622895223327955</v>
      </c>
      <c r="N114" s="340">
        <f t="shared" ca="1" si="135"/>
        <v>20.980448821232493</v>
      </c>
      <c r="O114" s="340">
        <f t="shared" ca="1" si="135"/>
        <v>20.356984425719872</v>
      </c>
      <c r="P114" s="340">
        <f t="shared" ca="1" si="135"/>
        <v>19.712894903907205</v>
      </c>
      <c r="Q114" s="340">
        <f t="shared" ca="1" si="135"/>
        <v>19.113096448125088</v>
      </c>
      <c r="R114" s="340">
        <f t="shared" ca="1" si="135"/>
        <v>18.504468605651571</v>
      </c>
      <c r="S114" s="340">
        <f t="shared" ca="1" si="135"/>
        <v>17.974675630112557</v>
      </c>
      <c r="T114" s="340">
        <f t="shared" ca="1" si="135"/>
        <v>17.458214009702786</v>
      </c>
      <c r="U114" s="340">
        <f t="shared" ca="1" si="135"/>
        <v>16.916238273121529</v>
      </c>
      <c r="V114" s="340">
        <f t="shared" ca="1" si="135"/>
        <v>16.380467312297696</v>
      </c>
      <c r="W114" s="340">
        <f t="shared" ca="1" si="135"/>
        <v>15.994787704786566</v>
      </c>
      <c r="X114" s="340">
        <f t="shared" ca="1" si="135"/>
        <v>15.610984258477115</v>
      </c>
      <c r="Y114" s="340">
        <f t="shared" ca="1" si="135"/>
        <v>15.232971546070001</v>
      </c>
      <c r="Z114" s="340">
        <f t="shared" ca="1" si="135"/>
        <v>14.857018840903139</v>
      </c>
      <c r="AA114" s="340">
        <f t="shared" ca="1" si="135"/>
        <v>14.374998230206049</v>
      </c>
      <c r="AB114" s="340">
        <f t="shared" ca="1" si="135"/>
        <v>13.688501328453661</v>
      </c>
      <c r="AC114" s="340">
        <f t="shared" ca="1" si="135"/>
        <v>13.355050847308091</v>
      </c>
      <c r="AD114" s="340">
        <f t="shared" ca="1" si="135"/>
        <v>13.02071394051023</v>
      </c>
      <c r="AE114" s="340">
        <f t="shared" ca="1" si="135"/>
        <v>12.688473830798278</v>
      </c>
      <c r="AF114" s="340">
        <f t="shared" ca="1" si="135"/>
        <v>12.35649357267353</v>
      </c>
      <c r="AG114" s="340">
        <f t="shared" ca="1" si="135"/>
        <v>12.025878936252376</v>
      </c>
      <c r="AH114" s="340">
        <f t="shared" ca="1" si="135"/>
        <v>11.698977288621402</v>
      </c>
      <c r="AI114" s="340">
        <f t="shared" ca="1" si="135"/>
        <v>11.372075640990518</v>
      </c>
      <c r="AJ114" s="340">
        <f t="shared" ca="1" si="135"/>
        <v>11.045173993359537</v>
      </c>
      <c r="AK114" s="340">
        <f t="shared" ca="1" si="135"/>
        <v>10.718272345728625</v>
      </c>
      <c r="AL114" s="340">
        <f t="shared" ca="1" si="135"/>
        <v>10.391370698097699</v>
      </c>
      <c r="AM114" s="340">
        <f t="shared" ca="1" si="135"/>
        <v>10.064469050466734</v>
      </c>
      <c r="AN114" s="340">
        <f t="shared" ca="1" si="135"/>
        <v>9.7375674028358148</v>
      </c>
      <c r="AO114" s="340">
        <f t="shared" ca="1" si="135"/>
        <v>9.4106657552048816</v>
      </c>
      <c r="AP114" s="340">
        <f t="shared" ca="1" si="135"/>
        <v>9.0837641075739359</v>
      </c>
      <c r="AQ114" s="340">
        <f t="shared" ca="1" si="135"/>
        <v>8.7568624599430098</v>
      </c>
      <c r="AR114" s="340">
        <f t="shared" ca="1" si="135"/>
        <v>8.4299608123120695</v>
      </c>
      <c r="AS114" s="340">
        <f t="shared" ca="1" si="135"/>
        <v>8.103059164681147</v>
      </c>
      <c r="AT114" s="340">
        <f t="shared" ca="1" si="135"/>
        <v>7.7761575170501924</v>
      </c>
      <c r="AU114" s="340">
        <f t="shared" ca="1" si="135"/>
        <v>7.4492558694192628</v>
      </c>
      <c r="AV114" s="340">
        <f t="shared" ca="1" si="135"/>
        <v>7.1223542217883278</v>
      </c>
      <c r="AW114" s="340">
        <f t="shared" ca="1" si="135"/>
        <v>6.7954525741573946</v>
      </c>
      <c r="AX114" s="340">
        <f t="shared" ca="1" si="135"/>
        <v>6.4685509265264569</v>
      </c>
      <c r="AY114" s="340">
        <f t="shared" ca="1" si="135"/>
        <v>5.0843599391334058</v>
      </c>
      <c r="AZ114" s="340">
        <f t="shared" ca="1" si="135"/>
        <v>1.0350255038687888</v>
      </c>
      <c r="BA114" s="340">
        <f t="shared" ca="1" si="135"/>
        <v>0.84603708673187938</v>
      </c>
      <c r="BB114" s="340">
        <f t="shared" ca="1" si="135"/>
        <v>0.71640605355959341</v>
      </c>
      <c r="BC114" s="340">
        <f t="shared" ca="1" si="135"/>
        <v>0.62813615989008809</v>
      </c>
      <c r="BD114" s="340">
        <f t="shared" ca="1" si="135"/>
        <v>0.5464171592811734</v>
      </c>
      <c r="BE114" s="340">
        <f t="shared" ca="1" si="135"/>
        <v>0.50035993013509972</v>
      </c>
      <c r="BF114" s="340">
        <f t="shared" ca="1" si="135"/>
        <v>0.50035993013510238</v>
      </c>
      <c r="BG114" s="340">
        <f t="shared" ca="1" si="135"/>
        <v>0.50035993013509916</v>
      </c>
      <c r="BH114" s="340">
        <f t="shared" ca="1" si="135"/>
        <v>0.50035993013510094</v>
      </c>
      <c r="BI114" s="340">
        <f t="shared" ref="BI114" ca="1" si="136">BI110/BI$7</f>
        <v>8.6281770374200484</v>
      </c>
      <c r="BJ114" s="25"/>
    </row>
    <row r="115" spans="1:62" s="1" customFormat="1">
      <c r="A115" s="25"/>
      <c r="B115" s="29" t="s">
        <v>309</v>
      </c>
      <c r="C115" s="25"/>
      <c r="D115" s="25"/>
      <c r="E115" s="49"/>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8"/>
      <c r="AY115" s="338"/>
      <c r="AZ115" s="338"/>
      <c r="BA115" s="338"/>
      <c r="BB115" s="338"/>
      <c r="BC115" s="338"/>
      <c r="BD115" s="338"/>
      <c r="BE115" s="338"/>
      <c r="BF115" s="338"/>
      <c r="BG115" s="338"/>
      <c r="BH115" s="338"/>
      <c r="BI115" s="338"/>
      <c r="BJ115" s="25"/>
    </row>
    <row r="116" spans="1:62" s="1" customFormat="1">
      <c r="A116" s="25"/>
      <c r="B116" s="124" t="s">
        <v>310</v>
      </c>
      <c r="C116" s="25"/>
      <c r="D116" s="25"/>
      <c r="E116" s="162">
        <f ca="1">IRR(F116:BI116)</f>
        <v>5.6386705431873185E-2</v>
      </c>
      <c r="F116" s="664">
        <f>F71</f>
        <v>-357.5529296313145</v>
      </c>
      <c r="G116" s="665">
        <f ca="1">G47+G71</f>
        <v>1.63757175622262</v>
      </c>
      <c r="H116" s="665">
        <f t="shared" ref="H116:BH116" ca="1" si="137">H47+H71</f>
        <v>7.5845041563620335</v>
      </c>
      <c r="I116" s="665">
        <f t="shared" ca="1" si="137"/>
        <v>12.860092311303919</v>
      </c>
      <c r="J116" s="665">
        <f t="shared" ca="1" si="137"/>
        <v>14.092165682174151</v>
      </c>
      <c r="K116" s="665">
        <f t="shared" ca="1" si="137"/>
        <v>18.258334150266947</v>
      </c>
      <c r="L116" s="665">
        <f t="shared" ca="1" si="137"/>
        <v>26.619343581959065</v>
      </c>
      <c r="M116" s="665">
        <f t="shared" ca="1" si="137"/>
        <v>26.554768147238896</v>
      </c>
      <c r="N116" s="665">
        <f t="shared" ca="1" si="137"/>
        <v>26.426936696571552</v>
      </c>
      <c r="O116" s="665">
        <f t="shared" ca="1" si="137"/>
        <v>26.302237059215742</v>
      </c>
      <c r="P116" s="665">
        <f t="shared" ca="1" si="137"/>
        <v>26.10624305940609</v>
      </c>
      <c r="Q116" s="665">
        <f t="shared" ca="1" si="137"/>
        <v>25.959639939956215</v>
      </c>
      <c r="R116" s="665">
        <f t="shared" ca="1" si="137"/>
        <v>25.762062167609916</v>
      </c>
      <c r="S116" s="665">
        <f t="shared" ca="1" si="137"/>
        <v>25.689398180560378</v>
      </c>
      <c r="T116" s="665">
        <f t="shared" ca="1" si="137"/>
        <v>25.617711183060543</v>
      </c>
      <c r="U116" s="665">
        <f t="shared" ca="1" si="137"/>
        <v>25.464110385814671</v>
      </c>
      <c r="V116" s="665">
        <f t="shared" ca="1" si="137"/>
        <v>25.291049731592029</v>
      </c>
      <c r="W116" s="665">
        <f t="shared" ca="1" si="137"/>
        <v>25.423319035517348</v>
      </c>
      <c r="X116" s="665">
        <f t="shared" ca="1" si="137"/>
        <v>25.549632101533838</v>
      </c>
      <c r="Y116" s="665">
        <f t="shared" ca="1" si="137"/>
        <v>25.679017758235037</v>
      </c>
      <c r="Z116" s="665">
        <f t="shared" ca="1" si="137"/>
        <v>25.803071934919679</v>
      </c>
      <c r="AA116" s="665">
        <f t="shared" ca="1" si="137"/>
        <v>25.651862789091719</v>
      </c>
      <c r="AB116" s="665">
        <f t="shared" ca="1" si="137"/>
        <v>24.945847445638158</v>
      </c>
      <c r="AC116" s="665">
        <f t="shared" ca="1" si="137"/>
        <v>25.088685261502444</v>
      </c>
      <c r="AD116" s="665">
        <f t="shared" ca="1" si="137"/>
        <v>25.220757723621869</v>
      </c>
      <c r="AE116" s="665">
        <f t="shared" ca="1" si="137"/>
        <v>25.349487182565294</v>
      </c>
      <c r="AF116" s="665">
        <f t="shared" ca="1" si="137"/>
        <v>25.469726104402358</v>
      </c>
      <c r="AG116" s="665">
        <f t="shared" ca="1" si="137"/>
        <v>25.584177923119892</v>
      </c>
      <c r="AH116" s="665">
        <f t="shared" ca="1" si="137"/>
        <v>25.699604635659117</v>
      </c>
      <c r="AI116" s="665">
        <f t="shared" ca="1" si="137"/>
        <v>25.805309951411353</v>
      </c>
      <c r="AJ116" s="665">
        <f t="shared" ca="1" si="137"/>
        <v>25.900747736568807</v>
      </c>
      <c r="AK116" s="665">
        <f t="shared" ca="1" si="137"/>
        <v>25.985350919757984</v>
      </c>
      <c r="AL116" s="665">
        <f t="shared" ca="1" si="137"/>
        <v>26.058530793615979</v>
      </c>
      <c r="AM116" s="665">
        <f t="shared" ca="1" si="137"/>
        <v>26.119676294702344</v>
      </c>
      <c r="AN116" s="665">
        <f t="shared" ca="1" si="137"/>
        <v>26.168153261106728</v>
      </c>
      <c r="AO116" s="665">
        <f t="shared" ca="1" si="137"/>
        <v>26.203303667091255</v>
      </c>
      <c r="AP116" s="665">
        <f t="shared" ca="1" si="137"/>
        <v>26.224444834086587</v>
      </c>
      <c r="AQ116" s="665">
        <f t="shared" ca="1" si="137"/>
        <v>26.230868617343077</v>
      </c>
      <c r="AR116" s="665">
        <f t="shared" ca="1" si="137"/>
        <v>26.221840567517855</v>
      </c>
      <c r="AS116" s="665">
        <f t="shared" ca="1" si="137"/>
        <v>26.196599066456351</v>
      </c>
      <c r="AT116" s="665">
        <f t="shared" ca="1" si="137"/>
        <v>26.154354436408667</v>
      </c>
      <c r="AU116" s="665">
        <f t="shared" ca="1" si="137"/>
        <v>26.094288021895597</v>
      </c>
      <c r="AV116" s="665">
        <f t="shared" ca="1" si="137"/>
        <v>26.015551243420727</v>
      </c>
      <c r="AW116" s="665">
        <f t="shared" ca="1" si="137"/>
        <v>25.917264622198175</v>
      </c>
      <c r="AX116" s="665">
        <f t="shared" ca="1" si="137"/>
        <v>25.798516775044448</v>
      </c>
      <c r="AY116" s="665">
        <f t="shared" ca="1" si="137"/>
        <v>20.940951671733817</v>
      </c>
      <c r="AZ116" s="665">
        <f t="shared" ca="1" si="137"/>
        <v>3.5068512955539544</v>
      </c>
      <c r="BA116" s="665">
        <f t="shared" ca="1" si="137"/>
        <v>2.7708396194638851</v>
      </c>
      <c r="BB116" s="665">
        <f t="shared" ca="1" si="137"/>
        <v>2.2591596952328539</v>
      </c>
      <c r="BC116" s="665">
        <f t="shared" ca="1" si="137"/>
        <v>1.9082689270762212</v>
      </c>
      <c r="BD116" s="665">
        <f t="shared" ca="1" si="137"/>
        <v>1.5606786597137883</v>
      </c>
      <c r="BE116" s="665">
        <f t="shared" ca="1" si="137"/>
        <v>1.3677807557723498</v>
      </c>
      <c r="BF116" s="665">
        <f t="shared" ca="1" si="137"/>
        <v>1.4013186560613917</v>
      </c>
      <c r="BG116" s="665">
        <f t="shared" ca="1" si="137"/>
        <v>1.4356789036097304</v>
      </c>
      <c r="BH116" s="665">
        <f t="shared" ca="1" si="137"/>
        <v>1.4708816623217138</v>
      </c>
      <c r="BI116" s="665">
        <f ca="1">BI47+BI71+Assets!$BI$774*$D$19</f>
        <v>47.711843694279082</v>
      </c>
      <c r="BJ116" s="308"/>
    </row>
    <row r="117" spans="1:62" s="5" customFormat="1">
      <c r="A117" s="124"/>
      <c r="B117" s="124" t="s">
        <v>311</v>
      </c>
      <c r="C117" s="124"/>
      <c r="D117" s="25"/>
      <c r="E117" s="49"/>
      <c r="F117" s="83"/>
      <c r="G117" s="341">
        <f ca="1">MAX(0,MIN(G47+G102,F118+G47))</f>
        <v>16.396627868595584</v>
      </c>
      <c r="H117" s="341">
        <f t="shared" ref="H117:BH117" ca="1" si="138">MAX(0,MIN(H47+H102,G118+H47))</f>
        <v>19.618031798374886</v>
      </c>
      <c r="I117" s="341">
        <f t="shared" ca="1" si="138"/>
        <v>19.883222052048513</v>
      </c>
      <c r="J117" s="341">
        <f t="shared" ca="1" si="138"/>
        <v>21.474092952495663</v>
      </c>
      <c r="K117" s="341">
        <f t="shared" ca="1" si="138"/>
        <v>23.101255436722468</v>
      </c>
      <c r="L117" s="341">
        <f t="shared" ca="1" si="138"/>
        <v>23.381825723022068</v>
      </c>
      <c r="M117" s="341">
        <f t="shared" ca="1" si="138"/>
        <v>23.194263039498288</v>
      </c>
      <c r="N117" s="341">
        <f t="shared" ca="1" si="138"/>
        <v>22.999575200398574</v>
      </c>
      <c r="O117" s="341">
        <f t="shared" ca="1" si="138"/>
        <v>22.801014096603041</v>
      </c>
      <c r="P117" s="341">
        <f t="shared" ca="1" si="138"/>
        <v>22.598173895221628</v>
      </c>
      <c r="Q117" s="341">
        <f t="shared" ca="1" si="138"/>
        <v>22.394937065313453</v>
      </c>
      <c r="R117" s="341">
        <f t="shared" ca="1" si="138"/>
        <v>22.188419212357903</v>
      </c>
      <c r="S117" s="341">
        <f t="shared" ca="1" si="138"/>
        <v>21.981383423877961</v>
      </c>
      <c r="T117" s="341">
        <f t="shared" ca="1" si="138"/>
        <v>21.766562926011282</v>
      </c>
      <c r="U117" s="341">
        <f t="shared" ca="1" si="138"/>
        <v>21.543450117615144</v>
      </c>
      <c r="V117" s="341">
        <f t="shared" ca="1" si="138"/>
        <v>21.316310193410988</v>
      </c>
      <c r="W117" s="341">
        <f t="shared" ca="1" si="138"/>
        <v>21.086037235369584</v>
      </c>
      <c r="X117" s="341">
        <f t="shared" ca="1" si="138"/>
        <v>20.834760717654355</v>
      </c>
      <c r="Y117" s="341">
        <f t="shared" ca="1" si="138"/>
        <v>20.561608887220817</v>
      </c>
      <c r="Z117" s="341">
        <f t="shared" ca="1" si="138"/>
        <v>20.265136409737416</v>
      </c>
      <c r="AA117" s="341">
        <f t="shared" ca="1" si="138"/>
        <v>19.944301099001589</v>
      </c>
      <c r="AB117" s="341">
        <f t="shared" ca="1" si="138"/>
        <v>19.613638649058437</v>
      </c>
      <c r="AC117" s="341">
        <f t="shared" ca="1" si="138"/>
        <v>19.304721931198554</v>
      </c>
      <c r="AD117" s="341">
        <f t="shared" ca="1" si="138"/>
        <v>18.969633220987969</v>
      </c>
      <c r="AE117" s="341">
        <f t="shared" ca="1" si="138"/>
        <v>18.607479948684411</v>
      </c>
      <c r="AF117" s="341">
        <f t="shared" ca="1" si="138"/>
        <v>18.216887827120448</v>
      </c>
      <c r="AG117" s="341">
        <f t="shared" ca="1" si="138"/>
        <v>17.796701168784107</v>
      </c>
      <c r="AH117" s="341">
        <f t="shared" ca="1" si="138"/>
        <v>17.345540711432424</v>
      </c>
      <c r="AI117" s="341">
        <f t="shared" ca="1" si="138"/>
        <v>16.861555536298404</v>
      </c>
      <c r="AJ117" s="341">
        <f t="shared" ca="1" si="138"/>
        <v>16.343407173272229</v>
      </c>
      <c r="AK117" s="341">
        <f t="shared" ca="1" si="138"/>
        <v>15.789711248953486</v>
      </c>
      <c r="AL117" s="341">
        <f t="shared" ca="1" si="138"/>
        <v>15.199036040284378</v>
      </c>
      <c r="AM117" s="341">
        <f t="shared" ca="1" si="138"/>
        <v>14.569900984851502</v>
      </c>
      <c r="AN117" s="341">
        <f t="shared" ca="1" si="138"/>
        <v>13.900775146600967</v>
      </c>
      <c r="AO117" s="341">
        <f t="shared" ca="1" si="138"/>
        <v>13.190075635675944</v>
      </c>
      <c r="AP117" s="341">
        <f t="shared" ca="1" si="138"/>
        <v>12.436165981049204</v>
      </c>
      <c r="AQ117" s="341">
        <f t="shared" ca="1" si="138"/>
        <v>11.637354454585846</v>
      </c>
      <c r="AR117" s="341">
        <f t="shared" ca="1" si="138"/>
        <v>10.791892345132734</v>
      </c>
      <c r="AS117" s="341">
        <f t="shared" ca="1" si="138"/>
        <v>9.8979721811915429</v>
      </c>
      <c r="AT117" s="341">
        <f t="shared" ca="1" si="138"/>
        <v>8.9537259006917083</v>
      </c>
      <c r="AU117" s="341">
        <f t="shared" ca="1" si="138"/>
        <v>7.9572229663375422</v>
      </c>
      <c r="AV117" s="341">
        <f t="shared" ca="1" si="138"/>
        <v>6.9064684249609734</v>
      </c>
      <c r="AW117" s="341">
        <f t="shared" ca="1" si="138"/>
        <v>5.7994009092669492</v>
      </c>
      <c r="AX117" s="341">
        <f t="shared" ca="1" si="138"/>
        <v>4.6338905803132908</v>
      </c>
      <c r="AY117" s="341">
        <f t="shared" ca="1" si="138"/>
        <v>3.4077370090200003</v>
      </c>
      <c r="AZ117" s="341">
        <f t="shared" ca="1" si="138"/>
        <v>2.3919659967121913</v>
      </c>
      <c r="BA117" s="341">
        <f t="shared" ca="1" si="138"/>
        <v>2.327376120274991</v>
      </c>
      <c r="BB117" s="341">
        <f t="shared" ca="1" si="138"/>
        <v>2.301684461548505</v>
      </c>
      <c r="BC117" s="341">
        <f t="shared" ca="1" si="138"/>
        <v>2.3041480956144507</v>
      </c>
      <c r="BD117" s="341">
        <f t="shared" ca="1" si="138"/>
        <v>2.3270829989686432</v>
      </c>
      <c r="BE117" s="341">
        <f t="shared" ca="1" si="138"/>
        <v>2.3714839446307949</v>
      </c>
      <c r="BF117" s="341">
        <f t="shared" ca="1" si="138"/>
        <v>2.4296325855854661</v>
      </c>
      <c r="BG117" s="341">
        <f t="shared" ca="1" si="138"/>
        <v>2.4892070276519398</v>
      </c>
      <c r="BH117" s="341">
        <f t="shared" ca="1" si="138"/>
        <v>2.5502422313860769</v>
      </c>
      <c r="BI117" s="341">
        <f t="shared" ref="BI117" ca="1" si="139">MAX(0,MIN(BI47+BI102,BH118+BI47))</f>
        <v>2.6127740145744283</v>
      </c>
      <c r="BJ117" s="124"/>
    </row>
    <row r="118" spans="1:62" s="1" customFormat="1">
      <c r="A118" s="25"/>
      <c r="B118" s="25" t="s">
        <v>312</v>
      </c>
      <c r="C118" s="25"/>
      <c r="D118" s="117"/>
      <c r="E118" s="49"/>
      <c r="F118" s="342"/>
      <c r="G118" s="309">
        <f ca="1">MAX(0,F118+G47-G117)</f>
        <v>0.95129800164520972</v>
      </c>
      <c r="H118" s="309">
        <f t="shared" ref="H118:BI118" ca="1" si="140">MAX(0,G118+H47-H117)</f>
        <v>0</v>
      </c>
      <c r="I118" s="309">
        <f t="shared" ca="1" si="140"/>
        <v>0</v>
      </c>
      <c r="J118" s="309">
        <f t="shared" ca="1" si="140"/>
        <v>0</v>
      </c>
      <c r="K118" s="309">
        <f t="shared" ca="1" si="140"/>
        <v>0</v>
      </c>
      <c r="L118" s="309">
        <f t="shared" ca="1" si="140"/>
        <v>0</v>
      </c>
      <c r="M118" s="309">
        <f t="shared" ca="1" si="140"/>
        <v>0</v>
      </c>
      <c r="N118" s="309">
        <f t="shared" ca="1" si="140"/>
        <v>0</v>
      </c>
      <c r="O118" s="309">
        <f t="shared" ca="1" si="140"/>
        <v>0</v>
      </c>
      <c r="P118" s="309">
        <f t="shared" ca="1" si="140"/>
        <v>0</v>
      </c>
      <c r="Q118" s="309">
        <f t="shared" ca="1" si="140"/>
        <v>0</v>
      </c>
      <c r="R118" s="309">
        <f t="shared" ca="1" si="140"/>
        <v>0</v>
      </c>
      <c r="S118" s="309">
        <f t="shared" ca="1" si="140"/>
        <v>0</v>
      </c>
      <c r="T118" s="309">
        <f t="shared" ca="1" si="140"/>
        <v>0</v>
      </c>
      <c r="U118" s="309">
        <f t="shared" ca="1" si="140"/>
        <v>0</v>
      </c>
      <c r="V118" s="309">
        <f t="shared" ca="1" si="140"/>
        <v>0</v>
      </c>
      <c r="W118" s="309">
        <f t="shared" ca="1" si="140"/>
        <v>0</v>
      </c>
      <c r="X118" s="309">
        <f t="shared" ca="1" si="140"/>
        <v>0</v>
      </c>
      <c r="Y118" s="309">
        <f t="shared" ca="1" si="140"/>
        <v>0</v>
      </c>
      <c r="Z118" s="309">
        <f t="shared" ca="1" si="140"/>
        <v>0</v>
      </c>
      <c r="AA118" s="309">
        <f t="shared" ca="1" si="140"/>
        <v>0</v>
      </c>
      <c r="AB118" s="309">
        <f t="shared" ca="1" si="140"/>
        <v>0</v>
      </c>
      <c r="AC118" s="309">
        <f t="shared" ca="1" si="140"/>
        <v>0</v>
      </c>
      <c r="AD118" s="309">
        <f t="shared" ca="1" si="140"/>
        <v>0</v>
      </c>
      <c r="AE118" s="309">
        <f t="shared" ca="1" si="140"/>
        <v>0</v>
      </c>
      <c r="AF118" s="309">
        <f t="shared" ca="1" si="140"/>
        <v>0</v>
      </c>
      <c r="AG118" s="309">
        <f t="shared" ca="1" si="140"/>
        <v>0</v>
      </c>
      <c r="AH118" s="309">
        <f t="shared" ca="1" si="140"/>
        <v>0</v>
      </c>
      <c r="AI118" s="309">
        <f t="shared" ca="1" si="140"/>
        <v>0</v>
      </c>
      <c r="AJ118" s="309">
        <f t="shared" ca="1" si="140"/>
        <v>0</v>
      </c>
      <c r="AK118" s="309">
        <f t="shared" ca="1" si="140"/>
        <v>0</v>
      </c>
      <c r="AL118" s="309">
        <f t="shared" ca="1" si="140"/>
        <v>0</v>
      </c>
      <c r="AM118" s="309">
        <f t="shared" ca="1" si="140"/>
        <v>0</v>
      </c>
      <c r="AN118" s="309">
        <f t="shared" ca="1" si="140"/>
        <v>0</v>
      </c>
      <c r="AO118" s="309">
        <f t="shared" ca="1" si="140"/>
        <v>0</v>
      </c>
      <c r="AP118" s="309">
        <f t="shared" ca="1" si="140"/>
        <v>0</v>
      </c>
      <c r="AQ118" s="309">
        <f t="shared" ca="1" si="140"/>
        <v>0</v>
      </c>
      <c r="AR118" s="309">
        <f t="shared" ca="1" si="140"/>
        <v>0</v>
      </c>
      <c r="AS118" s="309">
        <f t="shared" ca="1" si="140"/>
        <v>0</v>
      </c>
      <c r="AT118" s="309">
        <f t="shared" ca="1" si="140"/>
        <v>0</v>
      </c>
      <c r="AU118" s="309">
        <f t="shared" ca="1" si="140"/>
        <v>0</v>
      </c>
      <c r="AV118" s="309">
        <f t="shared" ca="1" si="140"/>
        <v>0</v>
      </c>
      <c r="AW118" s="309">
        <f t="shared" ca="1" si="140"/>
        <v>0</v>
      </c>
      <c r="AX118" s="309">
        <f t="shared" ca="1" si="140"/>
        <v>0</v>
      </c>
      <c r="AY118" s="309">
        <f t="shared" ca="1" si="140"/>
        <v>0</v>
      </c>
      <c r="AZ118" s="309">
        <f t="shared" ca="1" si="140"/>
        <v>0</v>
      </c>
      <c r="BA118" s="309">
        <f t="shared" ca="1" si="140"/>
        <v>0</v>
      </c>
      <c r="BB118" s="309">
        <f t="shared" ca="1" si="140"/>
        <v>0</v>
      </c>
      <c r="BC118" s="309">
        <f t="shared" ca="1" si="140"/>
        <v>0</v>
      </c>
      <c r="BD118" s="309">
        <f t="shared" ca="1" si="140"/>
        <v>0</v>
      </c>
      <c r="BE118" s="309">
        <f t="shared" ca="1" si="140"/>
        <v>0</v>
      </c>
      <c r="BF118" s="309">
        <f t="shared" ca="1" si="140"/>
        <v>0</v>
      </c>
      <c r="BG118" s="309">
        <f t="shared" ca="1" si="140"/>
        <v>0</v>
      </c>
      <c r="BH118" s="309">
        <f t="shared" ca="1" si="140"/>
        <v>0</v>
      </c>
      <c r="BI118" s="309">
        <f t="shared" ca="1" si="140"/>
        <v>0</v>
      </c>
      <c r="BJ118" s="25"/>
    </row>
    <row r="119" spans="1:62" s="1" customFormat="1">
      <c r="A119" s="25"/>
      <c r="B119" s="25" t="s">
        <v>309</v>
      </c>
      <c r="C119" s="646" t="s">
        <v>313</v>
      </c>
      <c r="D119" s="652">
        <f ca="1">1-E119/$E$116</f>
        <v>0.29672534946835716</v>
      </c>
      <c r="E119" s="653">
        <f t="shared" ref="E119" ca="1" si="141">IRR(OFFSET(F119,0,0,1,55+1))</f>
        <v>3.96553405572313E-2</v>
      </c>
      <c r="F119" s="339">
        <f>F71</f>
        <v>-357.5529296313145</v>
      </c>
      <c r="G119" s="340">
        <f ca="1">G47-G117*G52+G71</f>
        <v>-3.2814166043560551</v>
      </c>
      <c r="H119" s="340">
        <f t="shared" ref="H119:BH119" ca="1" si="142">H47-H117*H52+H71</f>
        <v>1.6990946168495675</v>
      </c>
      <c r="I119" s="340">
        <f t="shared" ca="1" si="142"/>
        <v>6.8951256956893658</v>
      </c>
      <c r="J119" s="340">
        <f t="shared" ca="1" si="142"/>
        <v>7.6499377964254514</v>
      </c>
      <c r="K119" s="340">
        <f t="shared" ca="1" si="142"/>
        <v>11.327957519250205</v>
      </c>
      <c r="L119" s="340">
        <f t="shared" ca="1" si="142"/>
        <v>19.604795865052445</v>
      </c>
      <c r="M119" s="340">
        <f t="shared" ca="1" si="142"/>
        <v>19.596489235389409</v>
      </c>
      <c r="N119" s="340">
        <f t="shared" ca="1" si="142"/>
        <v>19.52706413645198</v>
      </c>
      <c r="O119" s="340">
        <f t="shared" ca="1" si="142"/>
        <v>19.461932830234829</v>
      </c>
      <c r="P119" s="340">
        <f t="shared" ca="1" si="142"/>
        <v>19.326790890839604</v>
      </c>
      <c r="Q119" s="340">
        <f t="shared" ca="1" si="142"/>
        <v>19.24115882036218</v>
      </c>
      <c r="R119" s="340">
        <f t="shared" ca="1" si="142"/>
        <v>19.105536403902544</v>
      </c>
      <c r="S119" s="340">
        <f t="shared" ca="1" si="142"/>
        <v>19.094983153396988</v>
      </c>
      <c r="T119" s="340">
        <f t="shared" ca="1" si="142"/>
        <v>19.087742305257159</v>
      </c>
      <c r="U119" s="340">
        <f t="shared" ca="1" si="142"/>
        <v>19.00107535053013</v>
      </c>
      <c r="V119" s="340">
        <f t="shared" ca="1" si="142"/>
        <v>18.896156673568733</v>
      </c>
      <c r="W119" s="340">
        <f t="shared" ca="1" si="142"/>
        <v>19.097507864906472</v>
      </c>
      <c r="X119" s="340">
        <f t="shared" ca="1" si="142"/>
        <v>19.299203886237532</v>
      </c>
      <c r="Y119" s="340">
        <f t="shared" ca="1" si="142"/>
        <v>19.510535092068793</v>
      </c>
      <c r="Z119" s="340">
        <f t="shared" ca="1" si="142"/>
        <v>19.723531011998453</v>
      </c>
      <c r="AA119" s="340">
        <f t="shared" ca="1" si="142"/>
        <v>19.668572459391243</v>
      </c>
      <c r="AB119" s="340">
        <f t="shared" ca="1" si="142"/>
        <v>19.061755850920626</v>
      </c>
      <c r="AC119" s="340">
        <f t="shared" ca="1" si="142"/>
        <v>19.297268682142878</v>
      </c>
      <c r="AD119" s="340">
        <f t="shared" ca="1" si="142"/>
        <v>19.529867757325476</v>
      </c>
      <c r="AE119" s="340">
        <f t="shared" ca="1" si="142"/>
        <v>19.767243197959971</v>
      </c>
      <c r="AF119" s="340">
        <f t="shared" ca="1" si="142"/>
        <v>20.004659756266225</v>
      </c>
      <c r="AG119" s="340">
        <f t="shared" ca="1" si="142"/>
        <v>20.245167572484661</v>
      </c>
      <c r="AH119" s="340">
        <f t="shared" ca="1" si="142"/>
        <v>20.49594242222939</v>
      </c>
      <c r="AI119" s="340">
        <f t="shared" ca="1" si="142"/>
        <v>20.746843290521831</v>
      </c>
      <c r="AJ119" s="340">
        <f t="shared" ca="1" si="142"/>
        <v>20.997725584587137</v>
      </c>
      <c r="AK119" s="340">
        <f t="shared" ca="1" si="142"/>
        <v>21.248437545071937</v>
      </c>
      <c r="AL119" s="340">
        <f t="shared" ca="1" si="142"/>
        <v>21.498819981530666</v>
      </c>
      <c r="AM119" s="340">
        <f t="shared" ca="1" si="142"/>
        <v>21.748705999246894</v>
      </c>
      <c r="AN119" s="340">
        <f t="shared" ca="1" si="142"/>
        <v>21.997920717126437</v>
      </c>
      <c r="AO119" s="340">
        <f t="shared" ca="1" si="142"/>
        <v>22.246280976388469</v>
      </c>
      <c r="AP119" s="340">
        <f t="shared" ca="1" si="142"/>
        <v>22.493595039771826</v>
      </c>
      <c r="AQ119" s="340">
        <f t="shared" ca="1" si="142"/>
        <v>22.739662280967323</v>
      </c>
      <c r="AR119" s="340">
        <f t="shared" ca="1" si="142"/>
        <v>22.984272863978035</v>
      </c>
      <c r="AS119" s="340">
        <f t="shared" ca="1" si="142"/>
        <v>23.227207412098892</v>
      </c>
      <c r="AT119" s="340">
        <f t="shared" ca="1" si="142"/>
        <v>23.468236666201154</v>
      </c>
      <c r="AU119" s="340">
        <f t="shared" ca="1" si="142"/>
        <v>23.707121131994334</v>
      </c>
      <c r="AV119" s="340">
        <f t="shared" ca="1" si="142"/>
        <v>23.943610715932437</v>
      </c>
      <c r="AW119" s="340">
        <f t="shared" ca="1" si="142"/>
        <v>24.177444349418089</v>
      </c>
      <c r="AX119" s="340">
        <f t="shared" ca="1" si="142"/>
        <v>24.408349600950459</v>
      </c>
      <c r="AY119" s="340">
        <f t="shared" ca="1" si="142"/>
        <v>19.918630569027819</v>
      </c>
      <c r="AZ119" s="340">
        <f t="shared" ca="1" si="142"/>
        <v>2.7892614965402971</v>
      </c>
      <c r="BA119" s="340">
        <f t="shared" ca="1" si="142"/>
        <v>2.0726267833813878</v>
      </c>
      <c r="BB119" s="340">
        <f t="shared" ca="1" si="142"/>
        <v>1.5686543567683024</v>
      </c>
      <c r="BC119" s="340">
        <f t="shared" ca="1" si="142"/>
        <v>1.2170244983918859</v>
      </c>
      <c r="BD119" s="340">
        <f t="shared" ca="1" si="142"/>
        <v>0.86255376002319517</v>
      </c>
      <c r="BE119" s="340">
        <f t="shared" ca="1" si="142"/>
        <v>0.65633557238311147</v>
      </c>
      <c r="BF119" s="340">
        <f t="shared" ca="1" si="142"/>
        <v>0.67242888038575188</v>
      </c>
      <c r="BG119" s="340">
        <f t="shared" ca="1" si="142"/>
        <v>0.68891679531414862</v>
      </c>
      <c r="BH119" s="340">
        <f t="shared" ca="1" si="142"/>
        <v>0.70580899290589061</v>
      </c>
      <c r="BI119" s="340">
        <f ca="1">BI47-BI117*BI52+BI71+Assets!BI$774*D$19</f>
        <v>46.928011489906758</v>
      </c>
      <c r="BJ119" s="308"/>
    </row>
    <row r="120" spans="1:62" s="1" customFormat="1">
      <c r="A120" s="25"/>
      <c r="B120" s="29" t="s">
        <v>314</v>
      </c>
      <c r="C120" s="25"/>
      <c r="D120" s="25"/>
      <c r="E120" s="49"/>
      <c r="F120" s="338"/>
      <c r="G120" s="338"/>
      <c r="H120" s="338"/>
      <c r="I120" s="338"/>
      <c r="J120" s="338"/>
      <c r="K120" s="338"/>
      <c r="L120" s="338"/>
      <c r="M120" s="338"/>
      <c r="N120" s="338"/>
      <c r="O120" s="338"/>
      <c r="P120" s="338"/>
      <c r="Q120" s="338"/>
      <c r="R120" s="338"/>
      <c r="S120" s="338"/>
      <c r="T120" s="338"/>
      <c r="U120" s="338"/>
      <c r="V120" s="338"/>
      <c r="W120" s="338"/>
      <c r="X120" s="338"/>
      <c r="Y120" s="338"/>
      <c r="Z120" s="338"/>
      <c r="AA120" s="338"/>
      <c r="AB120" s="338"/>
      <c r="AC120" s="338"/>
      <c r="AD120" s="338"/>
      <c r="AE120" s="338"/>
      <c r="AF120" s="338"/>
      <c r="AG120" s="338"/>
      <c r="AH120" s="338"/>
      <c r="AI120" s="338"/>
      <c r="AJ120" s="338"/>
      <c r="AK120" s="338"/>
      <c r="AL120" s="338"/>
      <c r="AM120" s="338"/>
      <c r="AN120" s="338"/>
      <c r="AO120" s="338"/>
      <c r="AP120" s="338"/>
      <c r="AQ120" s="338"/>
      <c r="AR120" s="338"/>
      <c r="AS120" s="338"/>
      <c r="AT120" s="338"/>
      <c r="AU120" s="338"/>
      <c r="AV120" s="338"/>
      <c r="AW120" s="338"/>
      <c r="AX120" s="338"/>
      <c r="AY120" s="338"/>
      <c r="AZ120" s="338"/>
      <c r="BA120" s="338"/>
      <c r="BB120" s="338"/>
      <c r="BC120" s="338"/>
      <c r="BD120" s="338"/>
      <c r="BE120" s="338"/>
      <c r="BF120" s="338"/>
      <c r="BG120" s="338"/>
      <c r="BH120" s="338"/>
      <c r="BI120" s="338"/>
      <c r="BJ120" s="25"/>
    </row>
    <row r="121" spans="1:62" s="1" customFormat="1">
      <c r="A121" s="25"/>
      <c r="B121" s="25" t="s">
        <v>330</v>
      </c>
      <c r="C121" s="25"/>
      <c r="D121" s="25"/>
      <c r="E121" s="632">
        <f t="shared" ref="E121:E126" ca="1" si="143">IRR(OFFSET(F121,0,0,1,55+1))</f>
        <v>7.3163888408872335E-2</v>
      </c>
      <c r="F121" s="343">
        <f t="shared" ref="F121:AK121" si="144">F101-F69-F30</f>
        <v>-595.92154938552414</v>
      </c>
      <c r="G121" s="344">
        <f t="shared" ca="1" si="144"/>
        <v>12.042909230225856</v>
      </c>
      <c r="H121" s="344">
        <f t="shared" ca="1" si="144"/>
        <v>21.992646655516456</v>
      </c>
      <c r="I121" s="344">
        <f t="shared" ca="1" si="144"/>
        <v>30.621435922458708</v>
      </c>
      <c r="J121" s="344">
        <f t="shared" ca="1" si="144"/>
        <v>32.024418814482118</v>
      </c>
      <c r="K121" s="344">
        <f t="shared" ca="1" si="144"/>
        <v>38.314317396607365</v>
      </c>
      <c r="L121" s="344">
        <f t="shared" ca="1" si="144"/>
        <v>54.876478230354252</v>
      </c>
      <c r="M121" s="344">
        <f t="shared" ca="1" si="144"/>
        <v>55.208208710449583</v>
      </c>
      <c r="N121" s="344">
        <f t="shared" ca="1" si="144"/>
        <v>55.16136413877588</v>
      </c>
      <c r="O121" s="344">
        <f t="shared" ca="1" si="144"/>
        <v>55.051610011166737</v>
      </c>
      <c r="P121" s="344">
        <f t="shared" ca="1" si="144"/>
        <v>54.740460992951917</v>
      </c>
      <c r="Q121" s="344">
        <f t="shared" ca="1" si="144"/>
        <v>54.506890112973608</v>
      </c>
      <c r="R121" s="344">
        <f t="shared" ca="1" si="144"/>
        <v>54.099736063149479</v>
      </c>
      <c r="S121" s="344">
        <f t="shared" ca="1" si="144"/>
        <v>54.006459238511631</v>
      </c>
      <c r="T121" s="344">
        <f t="shared" ca="1" si="144"/>
        <v>53.878877236503371</v>
      </c>
      <c r="U121" s="344">
        <f t="shared" ca="1" si="144"/>
        <v>53.575032401871667</v>
      </c>
      <c r="V121" s="344">
        <f t="shared" ca="1" si="144"/>
        <v>53.251947788699745</v>
      </c>
      <c r="W121" s="344">
        <f t="shared" ca="1" si="144"/>
        <v>53.505976805775283</v>
      </c>
      <c r="X121" s="344">
        <f t="shared" ca="1" si="144"/>
        <v>53.714981624144052</v>
      </c>
      <c r="Y121" s="344">
        <f t="shared" ca="1" si="144"/>
        <v>53.922614840760723</v>
      </c>
      <c r="Z121" s="344">
        <f t="shared" ca="1" si="144"/>
        <v>54.107389498884288</v>
      </c>
      <c r="AA121" s="344">
        <f t="shared" ca="1" si="144"/>
        <v>53.776538701059408</v>
      </c>
      <c r="AB121" s="344">
        <f t="shared" ca="1" si="144"/>
        <v>52.36125145586248</v>
      </c>
      <c r="AC121" s="344">
        <f t="shared" ca="1" si="144"/>
        <v>52.572507652967907</v>
      </c>
      <c r="AD121" s="344">
        <f t="shared" ca="1" si="144"/>
        <v>52.745408291130559</v>
      </c>
      <c r="AE121" s="344">
        <f t="shared" ca="1" si="144"/>
        <v>52.917110237517278</v>
      </c>
      <c r="AF121" s="344">
        <f t="shared" ca="1" si="144"/>
        <v>53.064302216323682</v>
      </c>
      <c r="AG121" s="344">
        <f t="shared" ca="1" si="144"/>
        <v>53.196357428542456</v>
      </c>
      <c r="AH121" s="344">
        <f t="shared" ca="1" si="144"/>
        <v>53.330922948142103</v>
      </c>
      <c r="AI121" s="344">
        <f t="shared" ca="1" si="144"/>
        <v>53.422516022325254</v>
      </c>
      <c r="AJ121" s="344">
        <f t="shared" ca="1" si="144"/>
        <v>53.485408625101591</v>
      </c>
      <c r="AK121" s="344">
        <f t="shared" ca="1" si="144"/>
        <v>53.518251037878088</v>
      </c>
      <c r="AL121" s="344">
        <f t="shared" ref="AL121:BH121" ca="1" si="145">AL101-AL69-AL30</f>
        <v>53.519633325809934</v>
      </c>
      <c r="AM121" s="344">
        <f t="shared" ca="1" si="145"/>
        <v>53.488084324463316</v>
      </c>
      <c r="AN121" s="344">
        <f t="shared" ca="1" si="145"/>
        <v>53.422070500170875</v>
      </c>
      <c r="AO121" s="344">
        <f t="shared" ca="1" si="145"/>
        <v>53.31999468977628</v>
      </c>
      <c r="AP121" s="344">
        <f t="shared" ca="1" si="145"/>
        <v>53.180194724692385</v>
      </c>
      <c r="AQ121" s="344">
        <f t="shared" ca="1" si="145"/>
        <v>53.000941943495121</v>
      </c>
      <c r="AR121" s="344">
        <f t="shared" ca="1" si="145"/>
        <v>52.780439596638992</v>
      </c>
      <c r="AS121" s="344">
        <f t="shared" ca="1" si="145"/>
        <v>52.516821146299726</v>
      </c>
      <c r="AT121" s="344">
        <f t="shared" ca="1" si="145"/>
        <v>52.208148463822262</v>
      </c>
      <c r="AU121" s="344">
        <f t="shared" ca="1" si="145"/>
        <v>51.852409926770171</v>
      </c>
      <c r="AV121" s="344">
        <f t="shared" ca="1" si="145"/>
        <v>51.447518417132898</v>
      </c>
      <c r="AW121" s="344">
        <f t="shared" ca="1" si="145"/>
        <v>50.991309221844112</v>
      </c>
      <c r="AX121" s="344">
        <f t="shared" ca="1" si="145"/>
        <v>50.481537836394722</v>
      </c>
      <c r="AY121" s="344">
        <f t="shared" ca="1" si="145"/>
        <v>40.8890661396008</v>
      </c>
      <c r="AZ121" s="344">
        <f t="shared" ca="1" si="145"/>
        <v>7.2574687585175885</v>
      </c>
      <c r="BA121" s="344">
        <f t="shared" ca="1" si="145"/>
        <v>5.8432311492539144</v>
      </c>
      <c r="BB121" s="344">
        <f t="shared" ca="1" si="145"/>
        <v>4.8657427652068401</v>
      </c>
      <c r="BC121" s="344">
        <f t="shared" ca="1" si="145"/>
        <v>4.1980884648660473</v>
      </c>
      <c r="BD121" s="344">
        <f t="shared" ca="1" si="145"/>
        <v>3.5413933991375637</v>
      </c>
      <c r="BE121" s="344">
        <f t="shared" ca="1" si="145"/>
        <v>3.1930339503935814</v>
      </c>
      <c r="BF121" s="344">
        <f t="shared" ca="1" si="145"/>
        <v>3.2735576123557819</v>
      </c>
      <c r="BG121" s="344">
        <f t="shared" ca="1" si="145"/>
        <v>3.3538250443475861</v>
      </c>
      <c r="BH121" s="344">
        <f t="shared" ca="1" si="145"/>
        <v>3.4360606288515796</v>
      </c>
      <c r="BI121" s="344">
        <f ca="1">BI101-BI69-BI30+Assets!BI$774</f>
        <v>80.528472797779429</v>
      </c>
      <c r="BJ121" s="308"/>
    </row>
    <row r="122" spans="1:62" s="1" customFormat="1">
      <c r="A122" s="25"/>
      <c r="B122" s="25" t="s">
        <v>331</v>
      </c>
      <c r="C122" s="25"/>
      <c r="D122" s="25"/>
      <c r="E122" s="78">
        <f t="shared" ca="1" si="143"/>
        <v>6.2434341723196507E-2</v>
      </c>
      <c r="F122" s="345">
        <f>F121-F104</f>
        <v>-595.92154938552414</v>
      </c>
      <c r="G122" s="309">
        <f t="shared" ref="G122" ca="1" si="146">G121-G104</f>
        <v>12.042909230225856</v>
      </c>
      <c r="H122" s="309">
        <f t="shared" ref="H122" ca="1" si="147">H121-H104</f>
        <v>21.992646655516456</v>
      </c>
      <c r="I122" s="309">
        <f t="shared" ref="I122" ca="1" si="148">I121-I104</f>
        <v>30.621435922458708</v>
      </c>
      <c r="J122" s="309">
        <f t="shared" ref="J122" ca="1" si="149">J121-J104</f>
        <v>32.024418814482118</v>
      </c>
      <c r="K122" s="309">
        <f t="shared" ref="K122" ca="1" si="150">K121-K104</f>
        <v>38.314317396607365</v>
      </c>
      <c r="L122" s="309">
        <f t="shared" ref="L122" ca="1" si="151">L121-L104</f>
        <v>48.989513223526124</v>
      </c>
      <c r="M122" s="309">
        <f t="shared" ref="M122" ca="1" si="152">M121-M104</f>
        <v>48.150625840047553</v>
      </c>
      <c r="N122" s="309">
        <f t="shared" ref="N122" ca="1" si="153">N121-N104</f>
        <v>47.562737261105923</v>
      </c>
      <c r="O122" s="309">
        <f t="shared" ref="O122" ca="1" si="154">O121-O104</f>
        <v>47.067305211292336</v>
      </c>
      <c r="P122" s="309">
        <f t="shared" ref="P122" ca="1" si="155">P121-P104</f>
        <v>46.559107634754461</v>
      </c>
      <c r="Q122" s="309">
        <f t="shared" ref="Q122" ca="1" si="156">Q121-Q104</f>
        <v>46.139196657764856</v>
      </c>
      <c r="R122" s="309">
        <f t="shared" ref="R122" ca="1" si="157">R121-R104</f>
        <v>45.749204141134612</v>
      </c>
      <c r="S122" s="309">
        <f t="shared" ref="S122" ca="1" si="158">S121-S104</f>
        <v>45.42689271301596</v>
      </c>
      <c r="T122" s="309">
        <f t="shared" ref="T122" ca="1" si="159">T121-T104</f>
        <v>45.14766403121677</v>
      </c>
      <c r="U122" s="309">
        <f t="shared" ref="U122" ca="1" si="160">U121-U104</f>
        <v>44.778009535430947</v>
      </c>
      <c r="V122" s="309">
        <f t="shared" ref="V122" ca="1" si="161">V121-V104</f>
        <v>44.355237006762195</v>
      </c>
      <c r="W122" s="309">
        <f t="shared" ref="W122" ca="1" si="162">W121-W104</f>
        <v>44.348416302638476</v>
      </c>
      <c r="X122" s="309">
        <f t="shared" ref="X122" ca="1" si="163">X121-X104</f>
        <v>44.361523156152359</v>
      </c>
      <c r="Y122" s="309">
        <f t="shared" ref="Y122" ca="1" si="164">Y121-Y104</f>
        <v>44.370996089205626</v>
      </c>
      <c r="Z122" s="309">
        <f t="shared" ref="Z122" ca="1" si="165">Z121-Z104</f>
        <v>44.371596803898875</v>
      </c>
      <c r="AA122" s="309">
        <f t="shared" ref="AA122" ca="1" si="166">AA121-AA104</f>
        <v>43.9694533484369</v>
      </c>
      <c r="AB122" s="309">
        <f t="shared" ref="AB122" ca="1" si="167">AB121-AB104</f>
        <v>42.846607737797797</v>
      </c>
      <c r="AC122" s="309">
        <f t="shared" ref="AC122" ca="1" si="168">AC121-AC104</f>
        <v>42.875033440491251</v>
      </c>
      <c r="AD122" s="309">
        <f t="shared" ref="AD122" ca="1" si="169">AD121-AD104</f>
        <v>42.891804962137819</v>
      </c>
      <c r="AE122" s="309">
        <f t="shared" ref="AE122" ca="1" si="170">AE121-AE104</f>
        <v>42.875728262996773</v>
      </c>
      <c r="AF122" s="309">
        <f t="shared" ref="AF122" ca="1" si="171">AF121-AF104</f>
        <v>42.836661950755826</v>
      </c>
      <c r="AG122" s="309">
        <f t="shared" ref="AG122" ca="1" si="172">AG121-AG104</f>
        <v>42.771742298708105</v>
      </c>
      <c r="AH122" s="309">
        <f t="shared" ref="AH122" ca="1" si="173">AH121-AH104</f>
        <v>42.682691311994809</v>
      </c>
      <c r="AI122" s="309">
        <f t="shared" ref="AI122" ca="1" si="174">AI121-AI104</f>
        <v>42.586872607896247</v>
      </c>
      <c r="AJ122" s="309">
        <f t="shared" ref="AJ122" ca="1" si="175">AJ121-AJ104</f>
        <v>42.462188447793928</v>
      </c>
      <c r="AK122" s="309">
        <f t="shared" ref="AK122" ca="1" si="176">AK121-AK104</f>
        <v>42.30713133361774</v>
      </c>
      <c r="AL122" s="309">
        <f t="shared" ref="AL122" ca="1" si="177">AL121-AL104</f>
        <v>42.120152149327595</v>
      </c>
      <c r="AM122" s="309">
        <f t="shared" ref="AM122" ca="1" si="178">AM121-AM104</f>
        <v>41.899657530837565</v>
      </c>
      <c r="AN122" s="309">
        <f t="shared" ref="AN122" ca="1" si="179">AN121-AN104</f>
        <v>41.64400728153192</v>
      </c>
      <c r="AO122" s="309">
        <f t="shared" ref="AO122" ca="1" si="180">AO121-AO104</f>
        <v>41.351511822234997</v>
      </c>
      <c r="AP122" s="309">
        <f t="shared" ref="AP122" ca="1" si="181">AP121-AP104</f>
        <v>41.020429665419364</v>
      </c>
      <c r="AQ122" s="309">
        <f t="shared" ref="AQ122" ca="1" si="182">AQ121-AQ104</f>
        <v>40.648964904260275</v>
      </c>
      <c r="AR122" s="309">
        <f t="shared" ref="AR122" ca="1" si="183">AR121-AR104</f>
        <v>40.235264707881257</v>
      </c>
      <c r="AS122" s="309">
        <f t="shared" ref="AS122" ca="1" si="184">AS121-AS104</f>
        <v>39.777416814791998</v>
      </c>
      <c r="AT122" s="309">
        <f t="shared" ref="AT122" ca="1" si="185">AT121-AT104</f>
        <v>39.273447017105354</v>
      </c>
      <c r="AU122" s="309">
        <f t="shared" ref="AU122" ca="1" si="186">AU121-AU104</f>
        <v>38.721316628640416</v>
      </c>
      <c r="AV122" s="309">
        <f t="shared" ref="AV122" ca="1" si="187">AV121-AV104</f>
        <v>38.118919930481347</v>
      </c>
      <c r="AW122" s="309">
        <f t="shared" ref="AW122" ca="1" si="188">AW121-AW104</f>
        <v>37.464081587970988</v>
      </c>
      <c r="AX122" s="309">
        <f t="shared" ref="AX122" ca="1" si="189">AX121-AX104</f>
        <v>36.754554033480318</v>
      </c>
      <c r="AY122" s="309">
        <f t="shared" ref="AY122" ca="1" si="190">AY121-AY104</f>
        <v>29.669246736945581</v>
      </c>
      <c r="AZ122" s="309">
        <f t="shared" ref="AZ122" ca="1" si="191">AZ121-AZ104</f>
        <v>5.8704667178519783</v>
      </c>
      <c r="BA122" s="309">
        <f t="shared" ref="BA122" ca="1" si="192">BA121-BA104</f>
        <v>4.8411335485709319</v>
      </c>
      <c r="BB122" s="309">
        <f t="shared" ref="BB122" ca="1" si="193">BB121-BB104</f>
        <v>4.1332282423728683</v>
      </c>
      <c r="BC122" s="309">
        <f t="shared" ref="BC122" ca="1" si="194">BC121-BC104</f>
        <v>3.6601718891982076</v>
      </c>
      <c r="BD122" s="309">
        <f t="shared" ref="BD122" ca="1" si="195">BD121-BD104</f>
        <v>3.2016278536970897</v>
      </c>
      <c r="BE122" s="309">
        <f t="shared" ref="BE122" ca="1" si="196">BE121-BE104</f>
        <v>2.9509792034678566</v>
      </c>
      <c r="BF122" s="309">
        <f t="shared" ref="BF122" ca="1" si="197">BF121-BF104</f>
        <v>3.020380104324687</v>
      </c>
      <c r="BG122" s="309">
        <f t="shared" ref="BG122" ca="1" si="198">BG121-BG104</f>
        <v>3.0944396393388924</v>
      </c>
      <c r="BH122" s="309">
        <f t="shared" ref="BH122:BI122" ca="1" si="199">BH121-BH104</f>
        <v>3.1703151096119289</v>
      </c>
      <c r="BI122" s="309">
        <f t="shared" ca="1" si="199"/>
        <v>80.256211214697743</v>
      </c>
      <c r="BJ122" s="25"/>
    </row>
    <row r="123" spans="1:62" s="1" customFormat="1">
      <c r="A123" s="25"/>
      <c r="B123" s="25" t="s">
        <v>332</v>
      </c>
      <c r="C123" s="25"/>
      <c r="D123" s="25"/>
      <c r="E123" s="78">
        <f t="shared" ca="1" si="143"/>
        <v>4.7479749167732788E-2</v>
      </c>
      <c r="F123" s="345">
        <f t="shared" ref="F123:F124" si="200">F121/F$7</f>
        <v>-595.92154938552414</v>
      </c>
      <c r="G123" s="309">
        <f t="shared" ref="G123:V124" ca="1" si="201">G121/G$7</f>
        <v>11.75468507278217</v>
      </c>
      <c r="H123" s="309">
        <f t="shared" ca="1" si="201"/>
        <v>20.952539448955864</v>
      </c>
      <c r="I123" s="309">
        <f t="shared" ca="1" si="201"/>
        <v>28.4750376877662</v>
      </c>
      <c r="J123" s="309">
        <f t="shared" ca="1" si="201"/>
        <v>29.06695896049272</v>
      </c>
      <c r="K123" s="309">
        <f t="shared" ca="1" si="201"/>
        <v>33.943687337583533</v>
      </c>
      <c r="L123" s="309">
        <f t="shared" ca="1" si="201"/>
        <v>47.453007559673949</v>
      </c>
      <c r="M123" s="309">
        <f t="shared" ca="1" si="201"/>
        <v>46.597299928215627</v>
      </c>
      <c r="N123" s="309">
        <f t="shared" ca="1" si="201"/>
        <v>45.443490182390534</v>
      </c>
      <c r="O123" s="309">
        <f t="shared" ca="1" si="201"/>
        <v>44.267632008009713</v>
      </c>
      <c r="P123" s="309">
        <f t="shared" ca="1" si="201"/>
        <v>42.963959846360574</v>
      </c>
      <c r="Q123" s="309">
        <f t="shared" ca="1" si="201"/>
        <v>41.756764555184532</v>
      </c>
      <c r="R123" s="309">
        <f t="shared" ca="1" si="201"/>
        <v>40.452947251269904</v>
      </c>
      <c r="S123" s="309">
        <f t="shared" ca="1" si="201"/>
        <v>39.416704551041775</v>
      </c>
      <c r="T123" s="309">
        <f t="shared" ca="1" si="201"/>
        <v>38.382453213590935</v>
      </c>
      <c r="U123" s="309">
        <f t="shared" ca="1" si="201"/>
        <v>37.252568305906351</v>
      </c>
      <c r="V123" s="309">
        <f t="shared" ca="1" si="201"/>
        <v>36.141723581524339</v>
      </c>
      <c r="W123" s="309">
        <f t="shared" ref="H123:BH124" ca="1" si="202">W121/W$7</f>
        <v>35.445021538840734</v>
      </c>
      <c r="X123" s="309">
        <f t="shared" ca="1" si="202"/>
        <v>34.731853804498385</v>
      </c>
      <c r="Y123" s="309">
        <f t="shared" ca="1" si="202"/>
        <v>34.031654383777003</v>
      </c>
      <c r="Z123" s="309">
        <f t="shared" ca="1" si="202"/>
        <v>33.33099544772746</v>
      </c>
      <c r="AA123" s="309">
        <f t="shared" ca="1" si="202"/>
        <v>32.334349920401088</v>
      </c>
      <c r="AB123" s="309">
        <f t="shared" ca="1" si="202"/>
        <v>30.729881903518802</v>
      </c>
      <c r="AC123" s="309">
        <f t="shared" ca="1" si="202"/>
        <v>30.115435748371496</v>
      </c>
      <c r="AD123" s="309">
        <f t="shared" ca="1" si="202"/>
        <v>29.491353318109951</v>
      </c>
      <c r="AE123" s="309">
        <f t="shared" ca="1" si="202"/>
        <v>28.879239243240466</v>
      </c>
      <c r="AF123" s="309">
        <f t="shared" ca="1" si="202"/>
        <v>28.26647623973394</v>
      </c>
      <c r="AG123" s="309">
        <f t="shared" ca="1" si="202"/>
        <v>27.65863190844874</v>
      </c>
      <c r="AH123" s="309">
        <f t="shared" ca="1" si="202"/>
        <v>27.064965886422982</v>
      </c>
      <c r="AI123" s="309">
        <f t="shared" ca="1" si="202"/>
        <v>26.462587527409525</v>
      </c>
      <c r="AJ123" s="309">
        <f t="shared" ca="1" si="202"/>
        <v>25.859663708096335</v>
      </c>
      <c r="AK123" s="309">
        <f t="shared" ca="1" si="202"/>
        <v>25.256260723613934</v>
      </c>
      <c r="AL123" s="309">
        <f t="shared" ca="1" si="202"/>
        <v>24.652436811596615</v>
      </c>
      <c r="AM123" s="309">
        <f t="shared" ca="1" si="202"/>
        <v>24.048243131488775</v>
      </c>
      <c r="AN123" s="309">
        <f t="shared" ca="1" si="202"/>
        <v>23.443724624826675</v>
      </c>
      <c r="AO123" s="309">
        <f t="shared" ca="1" si="202"/>
        <v>22.83892077096165</v>
      </c>
      <c r="AP123" s="309">
        <f t="shared" ca="1" si="202"/>
        <v>22.233866250932973</v>
      </c>
      <c r="AQ123" s="309">
        <f t="shared" ca="1" si="202"/>
        <v>21.628591530653651</v>
      </c>
      <c r="AR123" s="309">
        <f t="shared" ca="1" si="202"/>
        <v>21.02312337321602</v>
      </c>
      <c r="AS123" s="309">
        <f t="shared" ca="1" si="202"/>
        <v>20.417485288931761</v>
      </c>
      <c r="AT123" s="309">
        <f t="shared" ca="1" si="202"/>
        <v>19.811697930674224</v>
      </c>
      <c r="AU123" s="309">
        <f t="shared" ca="1" si="202"/>
        <v>19.205779441170844</v>
      </c>
      <c r="AV123" s="309">
        <f t="shared" ca="1" si="202"/>
        <v>18.599745758085763</v>
      </c>
      <c r="AW123" s="309">
        <f t="shared" ca="1" si="202"/>
        <v>17.993610882022772</v>
      </c>
      <c r="AX123" s="309">
        <f t="shared" ca="1" si="202"/>
        <v>17.387387111955196</v>
      </c>
      <c r="AY123" s="309">
        <f t="shared" ca="1" si="202"/>
        <v>13.746385654561518</v>
      </c>
      <c r="AZ123" s="309">
        <f t="shared" ca="1" si="202"/>
        <v>2.3814753583933985</v>
      </c>
      <c r="BA123" s="309">
        <f t="shared" ca="1" si="202"/>
        <v>1.8715161061682624</v>
      </c>
      <c r="BB123" s="309">
        <f t="shared" ca="1" si="202"/>
        <v>1.5211401622188985</v>
      </c>
      <c r="BC123" s="309">
        <f t="shared" ca="1" si="202"/>
        <v>1.2810062796062243</v>
      </c>
      <c r="BD123" s="309">
        <f t="shared" ca="1" si="202"/>
        <v>1.0547594649473067</v>
      </c>
      <c r="BE123" s="309">
        <f t="shared" ca="1" si="202"/>
        <v>0.92824448835815254</v>
      </c>
      <c r="BF123" s="309">
        <f t="shared" ca="1" si="202"/>
        <v>0.92887744334389488</v>
      </c>
      <c r="BG123" s="309">
        <f t="shared" ca="1" si="202"/>
        <v>0.92887744334389499</v>
      </c>
      <c r="BH123" s="309">
        <f t="shared" ca="1" si="202"/>
        <v>0.92887744334389477</v>
      </c>
      <c r="BI123" s="309">
        <f t="shared" ref="BI123" ca="1" si="203">BI121/BI$7</f>
        <v>21.248420211556269</v>
      </c>
      <c r="BJ123" s="25"/>
    </row>
    <row r="124" spans="1:62" s="1" customFormat="1">
      <c r="A124" s="25"/>
      <c r="B124" s="25" t="s">
        <v>333</v>
      </c>
      <c r="C124" s="25"/>
      <c r="D124" s="25"/>
      <c r="E124" s="78">
        <f t="shared" ca="1" si="143"/>
        <v>3.7006993801831811E-2</v>
      </c>
      <c r="F124" s="345">
        <f t="shared" si="200"/>
        <v>-595.92154938552414</v>
      </c>
      <c r="G124" s="309">
        <f t="shared" ca="1" si="201"/>
        <v>11.75468507278217</v>
      </c>
      <c r="H124" s="309">
        <f t="shared" ca="1" si="202"/>
        <v>20.952539448955864</v>
      </c>
      <c r="I124" s="309">
        <f t="shared" ca="1" si="202"/>
        <v>28.4750376877662</v>
      </c>
      <c r="J124" s="309">
        <f t="shared" ca="1" si="202"/>
        <v>29.06695896049272</v>
      </c>
      <c r="K124" s="309">
        <f t="shared" ca="1" si="202"/>
        <v>33.943687337583533</v>
      </c>
      <c r="L124" s="309">
        <f t="shared" ca="1" si="202"/>
        <v>42.362407652735506</v>
      </c>
      <c r="M124" s="309">
        <f t="shared" ca="1" si="202"/>
        <v>40.640499056353356</v>
      </c>
      <c r="N124" s="309">
        <f t="shared" ca="1" si="202"/>
        <v>39.183526686087006</v>
      </c>
      <c r="O124" s="309">
        <f t="shared" ca="1" si="202"/>
        <v>37.847360799793783</v>
      </c>
      <c r="P124" s="309">
        <f t="shared" ca="1" si="202"/>
        <v>36.542688801242036</v>
      </c>
      <c r="Q124" s="309">
        <f t="shared" ca="1" si="202"/>
        <v>35.346422582730938</v>
      </c>
      <c r="R124" s="309">
        <f t="shared" ca="1" si="202"/>
        <v>34.208857132844891</v>
      </c>
      <c r="S124" s="309">
        <f t="shared" ca="1" si="202"/>
        <v>33.154893581025092</v>
      </c>
      <c r="T124" s="309">
        <f t="shared" ca="1" si="202"/>
        <v>32.162476117951869</v>
      </c>
      <c r="U124" s="309">
        <f t="shared" ca="1" si="202"/>
        <v>31.135694819717767</v>
      </c>
      <c r="V124" s="309">
        <f t="shared" ca="1" si="202"/>
        <v>30.103588354219347</v>
      </c>
      <c r="W124" s="309">
        <f t="shared" ca="1" si="202"/>
        <v>29.378597773600998</v>
      </c>
      <c r="X124" s="309">
        <f t="shared" ca="1" si="202"/>
        <v>28.68395166892893</v>
      </c>
      <c r="Y124" s="309">
        <f t="shared" ca="1" si="202"/>
        <v>28.003434329566801</v>
      </c>
      <c r="Z124" s="309">
        <f t="shared" ca="1" si="202"/>
        <v>27.333595369808926</v>
      </c>
      <c r="AA124" s="309">
        <f t="shared" ca="1" si="202"/>
        <v>26.437619912289033</v>
      </c>
      <c r="AB124" s="309">
        <f t="shared" ca="1" si="202"/>
        <v>25.145907692042066</v>
      </c>
      <c r="AC124" s="309">
        <f t="shared" ca="1" si="202"/>
        <v>24.560371426632919</v>
      </c>
      <c r="AD124" s="309">
        <f t="shared" ca="1" si="202"/>
        <v>23.981942989387655</v>
      </c>
      <c r="AE124" s="309">
        <f t="shared" ca="1" si="202"/>
        <v>23.399206961180134</v>
      </c>
      <c r="AF124" s="309">
        <f t="shared" ca="1" si="202"/>
        <v>22.818381409867566</v>
      </c>
      <c r="AG124" s="309">
        <f t="shared" ca="1" si="202"/>
        <v>22.238512813816325</v>
      </c>
      <c r="AH124" s="309">
        <f t="shared" ca="1" si="202"/>
        <v>21.66108367228447</v>
      </c>
      <c r="AI124" s="309">
        <f t="shared" ca="1" si="202"/>
        <v>21.095203442573499</v>
      </c>
      <c r="AJ124" s="309">
        <f t="shared" ca="1" si="202"/>
        <v>20.530046264887787</v>
      </c>
      <c r="AK124" s="309">
        <f t="shared" ca="1" si="202"/>
        <v>19.965524259635657</v>
      </c>
      <c r="AL124" s="309">
        <f t="shared" ca="1" si="202"/>
        <v>19.40156022809261</v>
      </c>
      <c r="AM124" s="309">
        <f t="shared" ca="1" si="202"/>
        <v>18.838086354250947</v>
      </c>
      <c r="AN124" s="309">
        <f t="shared" ca="1" si="202"/>
        <v>18.27504306444634</v>
      </c>
      <c r="AO124" s="309">
        <f t="shared" ca="1" si="202"/>
        <v>17.712378025585128</v>
      </c>
      <c r="AP124" s="309">
        <f t="shared" ca="1" si="202"/>
        <v>17.150045265126906</v>
      </c>
      <c r="AQ124" s="309">
        <f t="shared" ca="1" si="202"/>
        <v>16.588004398024179</v>
      </c>
      <c r="AR124" s="309">
        <f t="shared" ca="1" si="202"/>
        <v>16.02621994761969</v>
      </c>
      <c r="AS124" s="309">
        <f t="shared" ca="1" si="202"/>
        <v>15.464660749081649</v>
      </c>
      <c r="AT124" s="309">
        <f t="shared" ca="1" si="202"/>
        <v>14.903299425345406</v>
      </c>
      <c r="AU124" s="309">
        <f t="shared" ca="1" si="202"/>
        <v>14.342111926749002</v>
      </c>
      <c r="AV124" s="309">
        <f t="shared" ca="1" si="202"/>
        <v>13.781077126621359</v>
      </c>
      <c r="AW124" s="309">
        <f t="shared" ca="1" si="202"/>
        <v>13.220176466022579</v>
      </c>
      <c r="AX124" s="309">
        <f t="shared" ca="1" si="202"/>
        <v>12.659393641662428</v>
      </c>
      <c r="AY124" s="309">
        <f t="shared" ca="1" si="202"/>
        <v>9.9744246135129924</v>
      </c>
      <c r="AZ124" s="309">
        <f t="shared" ca="1" si="202"/>
        <v>1.9263426817270504</v>
      </c>
      <c r="BA124" s="309">
        <f t="shared" ca="1" si="202"/>
        <v>1.5505563919748169</v>
      </c>
      <c r="BB124" s="309">
        <f t="shared" ca="1" si="202"/>
        <v>1.2921397168893558</v>
      </c>
      <c r="BC124" s="309">
        <f t="shared" ca="1" si="202"/>
        <v>1.116866215121717</v>
      </c>
      <c r="BD124" s="309">
        <f t="shared" ca="1" si="202"/>
        <v>0.95356457228059588</v>
      </c>
      <c r="BE124" s="309">
        <f t="shared" ca="1" si="202"/>
        <v>0.8578769356777195</v>
      </c>
      <c r="BF124" s="309">
        <f t="shared" ca="1" si="202"/>
        <v>0.85703790232452559</v>
      </c>
      <c r="BG124" s="309">
        <f t="shared" ca="1" si="202"/>
        <v>0.85703790232452581</v>
      </c>
      <c r="BH124" s="309">
        <f t="shared" ca="1" si="202"/>
        <v>0.85703790232452559</v>
      </c>
      <c r="BI124" s="309">
        <f t="shared" ref="BI124" ca="1" si="204">BI122/BI$7</f>
        <v>21.1765806705369</v>
      </c>
      <c r="BJ124" s="25"/>
    </row>
    <row r="125" spans="1:62" s="1" customFormat="1">
      <c r="A125" s="25"/>
      <c r="B125" s="25" t="s">
        <v>319</v>
      </c>
      <c r="C125" s="25"/>
      <c r="D125" s="25"/>
      <c r="E125" s="78">
        <f t="shared" ca="1" si="143"/>
        <v>6.8751228559567945E-2</v>
      </c>
      <c r="F125" s="346">
        <f>(F121-F104-F100)</f>
        <v>-595.92154938552414</v>
      </c>
      <c r="G125" s="79">
        <f ca="1">(G121-G104-G100)</f>
        <v>12.042909230225856</v>
      </c>
      <c r="H125" s="79">
        <f t="shared" ref="H125:BH125" ca="1" si="205">(H121-H104-H100)</f>
        <v>21.992646655516456</v>
      </c>
      <c r="I125" s="79">
        <f t="shared" ca="1" si="205"/>
        <v>30.621435922458708</v>
      </c>
      <c r="J125" s="79">
        <f t="shared" ca="1" si="205"/>
        <v>32.024418814482118</v>
      </c>
      <c r="K125" s="79">
        <f t="shared" ca="1" si="205"/>
        <v>38.314317396607365</v>
      </c>
      <c r="L125" s="79">
        <f t="shared" ca="1" si="205"/>
        <v>52.345083277418155</v>
      </c>
      <c r="M125" s="79">
        <f t="shared" ca="1" si="205"/>
        <v>52.173448076176712</v>
      </c>
      <c r="N125" s="79">
        <f t="shared" ca="1" si="205"/>
        <v>51.893954581377798</v>
      </c>
      <c r="O125" s="79">
        <f t="shared" ca="1" si="205"/>
        <v>51.618358947220742</v>
      </c>
      <c r="P125" s="79">
        <f t="shared" ca="1" si="205"/>
        <v>51.222479048927013</v>
      </c>
      <c r="Q125" s="79">
        <f t="shared" ca="1" si="205"/>
        <v>50.908781927233846</v>
      </c>
      <c r="R125" s="79">
        <f t="shared" ca="1" si="205"/>
        <v>50.509007336683084</v>
      </c>
      <c r="S125" s="79">
        <f t="shared" ca="1" si="205"/>
        <v>50.317245632548492</v>
      </c>
      <c r="T125" s="79">
        <f t="shared" ca="1" si="205"/>
        <v>50.124455558230132</v>
      </c>
      <c r="U125" s="79">
        <f t="shared" ca="1" si="205"/>
        <v>49.792312569302155</v>
      </c>
      <c r="V125" s="79">
        <f t="shared" ca="1" si="205"/>
        <v>49.426362152466602</v>
      </c>
      <c r="W125" s="79">
        <f t="shared" ca="1" si="205"/>
        <v>49.568225789426457</v>
      </c>
      <c r="X125" s="79">
        <f t="shared" ca="1" si="205"/>
        <v>49.692994482907622</v>
      </c>
      <c r="Y125" s="79">
        <f t="shared" ca="1" si="205"/>
        <v>49.815418777592029</v>
      </c>
      <c r="Z125" s="79">
        <f t="shared" ca="1" si="205"/>
        <v>49.920998640040558</v>
      </c>
      <c r="AA125" s="79">
        <f t="shared" ca="1" si="205"/>
        <v>49.559491999431728</v>
      </c>
      <c r="AB125" s="79">
        <f t="shared" ca="1" si="205"/>
        <v>48.269954657094665</v>
      </c>
      <c r="AC125" s="79">
        <f t="shared" ca="1" si="205"/>
        <v>48.402593741602942</v>
      </c>
      <c r="AD125" s="79">
        <f t="shared" ca="1" si="205"/>
        <v>48.50835885966368</v>
      </c>
      <c r="AE125" s="79">
        <f t="shared" ca="1" si="205"/>
        <v>48.599315988473464</v>
      </c>
      <c r="AF125" s="79">
        <f t="shared" ca="1" si="205"/>
        <v>48.666416902129505</v>
      </c>
      <c r="AG125" s="79">
        <f t="shared" ca="1" si="205"/>
        <v>48.71377292271368</v>
      </c>
      <c r="AH125" s="79">
        <f t="shared" ca="1" si="205"/>
        <v>48.752183344598762</v>
      </c>
      <c r="AI125" s="79">
        <f t="shared" ca="1" si="205"/>
        <v>48.763189354120783</v>
      </c>
      <c r="AJ125" s="79">
        <f t="shared" ca="1" si="205"/>
        <v>48.745423948859298</v>
      </c>
      <c r="AK125" s="79">
        <f t="shared" ca="1" si="205"/>
        <v>48.697469565046141</v>
      </c>
      <c r="AL125" s="79">
        <f t="shared" ca="1" si="205"/>
        <v>48.617856419922532</v>
      </c>
      <c r="AM125" s="79">
        <f t="shared" ca="1" si="205"/>
        <v>48.505060803204245</v>
      </c>
      <c r="AN125" s="79">
        <f t="shared" ca="1" si="205"/>
        <v>48.357503316156127</v>
      </c>
      <c r="AO125" s="79">
        <f t="shared" ca="1" si="205"/>
        <v>48.173547056733533</v>
      </c>
      <c r="AP125" s="79">
        <f t="shared" ca="1" si="205"/>
        <v>47.951495749204987</v>
      </c>
      <c r="AQ125" s="79">
        <f t="shared" ca="1" si="205"/>
        <v>47.689591816624137</v>
      </c>
      <c r="AR125" s="79">
        <f t="shared" ca="1" si="205"/>
        <v>47.386014394473165</v>
      </c>
      <c r="AS125" s="79">
        <f t="shared" ca="1" si="205"/>
        <v>47.038877283751404</v>
      </c>
      <c r="AT125" s="79">
        <f t="shared" ca="1" si="205"/>
        <v>46.646226841733991</v>
      </c>
      <c r="AU125" s="79">
        <f t="shared" ca="1" si="205"/>
        <v>46.206039808574374</v>
      </c>
      <c r="AV125" s="79">
        <f t="shared" ca="1" si="205"/>
        <v>45.716221067872731</v>
      </c>
      <c r="AW125" s="79">
        <f t="shared" ca="1" si="205"/>
        <v>45.174601339278667</v>
      </c>
      <c r="AX125" s="79">
        <f t="shared" ca="1" si="205"/>
        <v>44.578934801141529</v>
      </c>
      <c r="AY125" s="79">
        <f t="shared" ca="1" si="205"/>
        <v>36.064543796459056</v>
      </c>
      <c r="AZ125" s="79">
        <f t="shared" ca="1" si="205"/>
        <v>6.6610578810313763</v>
      </c>
      <c r="BA125" s="79">
        <f t="shared" ca="1" si="205"/>
        <v>5.4123291809602314</v>
      </c>
      <c r="BB125" s="79">
        <f t="shared" ca="1" si="205"/>
        <v>4.5507615203882326</v>
      </c>
      <c r="BC125" s="79">
        <f t="shared" ca="1" si="205"/>
        <v>3.9667843373288765</v>
      </c>
      <c r="BD125" s="79">
        <f t="shared" ca="1" si="205"/>
        <v>3.3952942145981599</v>
      </c>
      <c r="BE125" s="79">
        <f t="shared" ca="1" si="205"/>
        <v>3.0889504092155198</v>
      </c>
      <c r="BF125" s="79">
        <f t="shared" ca="1" si="205"/>
        <v>3.1646912839024108</v>
      </c>
      <c r="BG125" s="79">
        <f t="shared" ca="1" si="205"/>
        <v>3.2422893201938479</v>
      </c>
      <c r="BH125" s="79">
        <f t="shared" ca="1" si="205"/>
        <v>3.3217900555785298</v>
      </c>
      <c r="BI125" s="79">
        <f t="shared" ref="BI125" ca="1" si="206">(BI121-BI104-BI100)</f>
        <v>80.411400317054301</v>
      </c>
      <c r="BJ125" s="25"/>
    </row>
    <row r="126" spans="1:62" s="1" customFormat="1">
      <c r="A126" s="25"/>
      <c r="B126" s="25" t="s">
        <v>320</v>
      </c>
      <c r="C126" s="25"/>
      <c r="D126" s="25"/>
      <c r="E126" s="78">
        <f t="shared" ca="1" si="143"/>
        <v>4.317269794495493E-2</v>
      </c>
      <c r="F126" s="347">
        <f>F125/F$7</f>
        <v>-595.92154938552414</v>
      </c>
      <c r="G126" s="309">
        <f t="shared" ref="G126:BH126" ca="1" si="207">G125/G$7</f>
        <v>11.75468507278217</v>
      </c>
      <c r="H126" s="309">
        <f t="shared" ca="1" si="207"/>
        <v>20.952539448955864</v>
      </c>
      <c r="I126" s="309">
        <f t="shared" ca="1" si="207"/>
        <v>28.4750376877662</v>
      </c>
      <c r="J126" s="309">
        <f t="shared" ca="1" si="207"/>
        <v>29.06695896049272</v>
      </c>
      <c r="K126" s="309">
        <f t="shared" ca="1" si="207"/>
        <v>33.943687337583533</v>
      </c>
      <c r="L126" s="309">
        <f t="shared" ca="1" si="207"/>
        <v>45.264049599690416</v>
      </c>
      <c r="M126" s="309">
        <f t="shared" ca="1" si="207"/>
        <v>44.035875553314852</v>
      </c>
      <c r="N126" s="309">
        <f t="shared" ca="1" si="207"/>
        <v>42.751705878980019</v>
      </c>
      <c r="O126" s="309">
        <f t="shared" ca="1" si="207"/>
        <v>41.506915388476862</v>
      </c>
      <c r="P126" s="309">
        <f t="shared" ca="1" si="207"/>
        <v>40.202813296959604</v>
      </c>
      <c r="Q126" s="309">
        <f t="shared" ca="1" si="207"/>
        <v>39.000317507029486</v>
      </c>
      <c r="R126" s="309">
        <f t="shared" ca="1" si="207"/>
        <v>37.767988500347151</v>
      </c>
      <c r="S126" s="309">
        <f t="shared" ca="1" si="207"/>
        <v>36.7241258339346</v>
      </c>
      <c r="T126" s="309">
        <f t="shared" ca="1" si="207"/>
        <v>35.707863062466139</v>
      </c>
      <c r="U126" s="309">
        <f t="shared" ca="1" si="207"/>
        <v>34.622312706845257</v>
      </c>
      <c r="V126" s="309">
        <f t="shared" ca="1" si="207"/>
        <v>33.545325433783198</v>
      </c>
      <c r="W126" s="309">
        <f t="shared" ca="1" si="207"/>
        <v>32.83645931978765</v>
      </c>
      <c r="X126" s="309">
        <f t="shared" ca="1" si="207"/>
        <v>32.131255886203519</v>
      </c>
      <c r="Y126" s="309">
        <f t="shared" ca="1" si="207"/>
        <v>31.439519760466617</v>
      </c>
      <c r="Z126" s="309">
        <f t="shared" ca="1" si="207"/>
        <v>30.752113414222489</v>
      </c>
      <c r="AA126" s="309">
        <f t="shared" ca="1" si="207"/>
        <v>29.798756016912904</v>
      </c>
      <c r="AB126" s="309">
        <f t="shared" ca="1" si="207"/>
        <v>28.328772992583804</v>
      </c>
      <c r="AC126" s="309">
        <f t="shared" ca="1" si="207"/>
        <v>27.726758090023907</v>
      </c>
      <c r="AD126" s="309">
        <f t="shared" ca="1" si="207"/>
        <v>27.122306876759364</v>
      </c>
      <c r="AE126" s="309">
        <f t="shared" ca="1" si="207"/>
        <v>26.522825361954524</v>
      </c>
      <c r="AF126" s="309">
        <f t="shared" ca="1" si="207"/>
        <v>25.923795462891402</v>
      </c>
      <c r="AG126" s="309">
        <f t="shared" ca="1" si="207"/>
        <v>25.3279806977568</v>
      </c>
      <c r="AH126" s="309">
        <f t="shared" ca="1" si="207"/>
        <v>24.741296534343419</v>
      </c>
      <c r="AI126" s="309">
        <f t="shared" ca="1" si="207"/>
        <v>24.154612370930035</v>
      </c>
      <c r="AJ126" s="309">
        <f t="shared" ca="1" si="207"/>
        <v>23.567928207516658</v>
      </c>
      <c r="AK126" s="309">
        <f t="shared" ca="1" si="207"/>
        <v>22.981244044103278</v>
      </c>
      <c r="AL126" s="309">
        <f t="shared" ca="1" si="207"/>
        <v>22.394559880689894</v>
      </c>
      <c r="AM126" s="309">
        <f t="shared" ca="1" si="207"/>
        <v>21.807875717276509</v>
      </c>
      <c r="AN126" s="309">
        <f t="shared" ca="1" si="207"/>
        <v>21.221191553863132</v>
      </c>
      <c r="AO126" s="309">
        <f t="shared" ca="1" si="207"/>
        <v>20.634507390449748</v>
      </c>
      <c r="AP126" s="309">
        <f t="shared" ca="1" si="207"/>
        <v>20.047823227036364</v>
      </c>
      <c r="AQ126" s="309">
        <f t="shared" ca="1" si="207"/>
        <v>19.46113906362298</v>
      </c>
      <c r="AR126" s="309">
        <f t="shared" ca="1" si="207"/>
        <v>18.874454900209596</v>
      </c>
      <c r="AS126" s="309">
        <f t="shared" ca="1" si="207"/>
        <v>18.287770736796212</v>
      </c>
      <c r="AT126" s="309">
        <f t="shared" ca="1" si="207"/>
        <v>17.701086573382831</v>
      </c>
      <c r="AU126" s="309">
        <f t="shared" ca="1" si="207"/>
        <v>17.114402409969451</v>
      </c>
      <c r="AV126" s="309">
        <f t="shared" ca="1" si="207"/>
        <v>16.52771824655607</v>
      </c>
      <c r="AW126" s="309">
        <f t="shared" ca="1" si="207"/>
        <v>15.941034083142688</v>
      </c>
      <c r="AX126" s="309">
        <f t="shared" ca="1" si="207"/>
        <v>15.354349919729307</v>
      </c>
      <c r="AY126" s="309">
        <f t="shared" ca="1" si="207"/>
        <v>12.124442406910651</v>
      </c>
      <c r="AZ126" s="309">
        <f t="shared" ca="1" si="207"/>
        <v>2.1857683074268688</v>
      </c>
      <c r="BA126" s="309">
        <f t="shared" ca="1" si="207"/>
        <v>1.7335034290650806</v>
      </c>
      <c r="BB126" s="309">
        <f t="shared" ca="1" si="207"/>
        <v>1.422669970727195</v>
      </c>
      <c r="BC126" s="309">
        <f t="shared" ca="1" si="207"/>
        <v>1.2104260518778862</v>
      </c>
      <c r="BD126" s="309">
        <f t="shared" ca="1" si="207"/>
        <v>1.0112456611006211</v>
      </c>
      <c r="BE126" s="309">
        <f t="shared" ca="1" si="207"/>
        <v>0.89798644070556632</v>
      </c>
      <c r="BF126" s="309">
        <f t="shared" ca="1" si="207"/>
        <v>0.89798644070556599</v>
      </c>
      <c r="BG126" s="309">
        <f t="shared" ca="1" si="207"/>
        <v>0.89798644070556632</v>
      </c>
      <c r="BH126" s="309">
        <f t="shared" ca="1" si="207"/>
        <v>0.8979864407055661</v>
      </c>
      <c r="BI126" s="309">
        <f t="shared" ref="BI126" ca="1" si="208">BI125/BI$7</f>
        <v>21.217529208917941</v>
      </c>
      <c r="BJ126" s="25"/>
    </row>
    <row r="127" spans="1:62" s="1" customFormat="1">
      <c r="A127" s="25"/>
      <c r="C127" s="25"/>
      <c r="D127" s="25"/>
      <c r="E127" s="25"/>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4"/>
      <c r="AJ127" s="314"/>
      <c r="AK127" s="314"/>
      <c r="AL127" s="314"/>
      <c r="AM127" s="314"/>
      <c r="AN127" s="314"/>
      <c r="AO127" s="314"/>
      <c r="AP127" s="314"/>
      <c r="AQ127" s="314"/>
      <c r="AR127" s="314"/>
      <c r="AS127" s="314"/>
      <c r="AT127" s="314"/>
      <c r="AU127" s="314"/>
      <c r="AV127" s="314"/>
      <c r="AW127" s="314"/>
      <c r="AX127" s="314"/>
      <c r="AY127" s="314"/>
      <c r="AZ127" s="314"/>
      <c r="BA127" s="314"/>
      <c r="BB127" s="314"/>
      <c r="BC127" s="314"/>
      <c r="BD127" s="314"/>
      <c r="BE127" s="314"/>
      <c r="BF127" s="314"/>
      <c r="BG127" s="314"/>
      <c r="BH127" s="314"/>
      <c r="BI127" s="314"/>
      <c r="BJ127" s="25"/>
    </row>
    <row r="128" spans="1:62" s="1" customFormat="1">
      <c r="A128" s="300"/>
      <c r="B128" s="301" t="s">
        <v>334</v>
      </c>
      <c r="C128" s="300"/>
      <c r="D128" s="300"/>
      <c r="E128" s="300"/>
      <c r="F128" s="337"/>
      <c r="G128" s="337"/>
      <c r="H128" s="337"/>
      <c r="I128" s="337"/>
      <c r="J128" s="337"/>
      <c r="K128" s="337"/>
      <c r="L128" s="337"/>
      <c r="M128" s="337"/>
      <c r="N128" s="337"/>
      <c r="O128" s="337"/>
      <c r="P128" s="337"/>
      <c r="Q128" s="337"/>
      <c r="R128" s="337"/>
      <c r="S128" s="337"/>
      <c r="T128" s="337"/>
      <c r="U128" s="337"/>
      <c r="V128" s="337"/>
      <c r="W128" s="337"/>
      <c r="X128" s="337"/>
      <c r="Y128" s="337"/>
      <c r="Z128" s="337"/>
      <c r="AA128" s="337"/>
      <c r="AB128" s="337"/>
      <c r="AC128" s="337"/>
      <c r="AD128" s="337"/>
      <c r="AE128" s="337"/>
      <c r="AF128" s="337"/>
      <c r="AG128" s="337"/>
      <c r="AH128" s="337"/>
      <c r="AI128" s="337"/>
      <c r="AJ128" s="337"/>
      <c r="AK128" s="337"/>
      <c r="AL128" s="337"/>
      <c r="AM128" s="337"/>
      <c r="AN128" s="337"/>
      <c r="AO128" s="337"/>
      <c r="AP128" s="337"/>
      <c r="AQ128" s="337"/>
      <c r="AR128" s="337"/>
      <c r="AS128" s="337"/>
      <c r="AT128" s="337"/>
      <c r="AU128" s="337"/>
      <c r="AV128" s="337"/>
      <c r="AW128" s="337"/>
      <c r="AX128" s="337"/>
      <c r="AY128" s="337"/>
      <c r="AZ128" s="337"/>
      <c r="BA128" s="337"/>
      <c r="BB128" s="337"/>
      <c r="BC128" s="337"/>
      <c r="BD128" s="337"/>
      <c r="BE128" s="337"/>
      <c r="BF128" s="337"/>
      <c r="BG128" s="337"/>
      <c r="BH128" s="337"/>
      <c r="BI128" s="337"/>
      <c r="BJ128" s="300"/>
    </row>
    <row r="129" spans="1:62" s="1" customFormat="1">
      <c r="A129" s="25"/>
      <c r="C129" s="25"/>
      <c r="D129" s="25"/>
      <c r="E129" s="25"/>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c r="BF129" s="314"/>
      <c r="BG129" s="314"/>
      <c r="BH129" s="314"/>
      <c r="BI129" s="314"/>
      <c r="BJ129" s="25"/>
    </row>
    <row r="130" spans="1:62" s="1" customFormat="1">
      <c r="A130" s="25"/>
      <c r="B130" s="29" t="s">
        <v>335</v>
      </c>
      <c r="C130" s="25"/>
      <c r="D130" s="49"/>
      <c r="E130" s="25"/>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25"/>
    </row>
    <row r="131" spans="1:62" s="1" customFormat="1">
      <c r="A131" s="25"/>
      <c r="B131" s="25" t="s">
        <v>336</v>
      </c>
      <c r="C131" s="25"/>
      <c r="D131" s="49"/>
      <c r="E131" s="25"/>
      <c r="F131" s="61"/>
      <c r="G131" s="666">
        <f t="shared" ref="G131:BH131" ca="1" si="209">G110</f>
        <v>10.40533747400324</v>
      </c>
      <c r="H131" s="667">
        <f t="shared" ca="1" si="209"/>
        <v>14.408142499154415</v>
      </c>
      <c r="I131" s="667">
        <f t="shared" ca="1" si="209"/>
        <v>17.761343611154789</v>
      </c>
      <c r="J131" s="667">
        <f t="shared" ca="1" si="209"/>
        <v>17.932253132307967</v>
      </c>
      <c r="K131" s="667">
        <f t="shared" ca="1" si="209"/>
        <v>20.055983246340418</v>
      </c>
      <c r="L131" s="667">
        <f t="shared" ca="1" si="209"/>
        <v>25.72573969545909</v>
      </c>
      <c r="M131" s="667">
        <f t="shared" ca="1" si="209"/>
        <v>25.618679928937812</v>
      </c>
      <c r="N131" s="667">
        <f t="shared" ca="1" si="209"/>
        <v>25.467017884806246</v>
      </c>
      <c r="O131" s="667">
        <f t="shared" ca="1" si="209"/>
        <v>25.316121888005</v>
      </c>
      <c r="P131" s="667">
        <f t="shared" ca="1" si="209"/>
        <v>25.11623598952092</v>
      </c>
      <c r="Q131" s="667">
        <f t="shared" ca="1" si="209"/>
        <v>24.949141987277624</v>
      </c>
      <c r="R131" s="667">
        <f t="shared" ca="1" si="209"/>
        <v>24.746945169073172</v>
      </c>
      <c r="S131" s="667">
        <f t="shared" ca="1" si="209"/>
        <v>24.62784745198811</v>
      </c>
      <c r="T131" s="667">
        <f t="shared" ca="1" si="209"/>
        <v>24.506744375169589</v>
      </c>
      <c r="U131" s="667">
        <f t="shared" ca="1" si="209"/>
        <v>24.328202183487484</v>
      </c>
      <c r="V131" s="667">
        <f t="shared" ca="1" si="209"/>
        <v>24.13531242087457</v>
      </c>
      <c r="W131" s="667">
        <f t="shared" ca="1" si="209"/>
        <v>24.144906753909112</v>
      </c>
      <c r="X131" s="667">
        <f t="shared" ca="1" si="209"/>
        <v>24.143362381373784</v>
      </c>
      <c r="Y131" s="667">
        <f t="shared" ca="1" si="209"/>
        <v>24.136401019356988</v>
      </c>
      <c r="Z131" s="667">
        <f t="shared" ca="1" si="209"/>
        <v>24.11792670512088</v>
      </c>
      <c r="AA131" s="667">
        <f t="shared" ca="1" si="209"/>
        <v>23.907629210340009</v>
      </c>
      <c r="AB131" s="667">
        <f t="shared" ca="1" si="209"/>
        <v>23.324107211456507</v>
      </c>
      <c r="AC131" s="667">
        <f t="shared" ca="1" si="209"/>
        <v>23.313908480100505</v>
      </c>
      <c r="AD131" s="667">
        <f t="shared" ca="1" si="209"/>
        <v>23.287601136041808</v>
      </c>
      <c r="AE131" s="667">
        <f t="shared" ca="1" si="209"/>
        <v>23.249828805908162</v>
      </c>
      <c r="AF131" s="667">
        <f t="shared" ca="1" si="209"/>
        <v>23.196690797727147</v>
      </c>
      <c r="AG131" s="667">
        <f t="shared" ca="1" si="209"/>
        <v>23.129594999593792</v>
      </c>
      <c r="AH131" s="667">
        <f t="shared" ca="1" si="209"/>
        <v>23.052578708939652</v>
      </c>
      <c r="AI131" s="667">
        <f t="shared" ca="1" si="209"/>
        <v>22.95787940270943</v>
      </c>
      <c r="AJ131" s="667">
        <f t="shared" ca="1" si="209"/>
        <v>22.844676212290487</v>
      </c>
      <c r="AK131" s="667">
        <f t="shared" ca="1" si="209"/>
        <v>22.712118645288154</v>
      </c>
      <c r="AL131" s="667">
        <f t="shared" ca="1" si="209"/>
        <v>22.559325626306549</v>
      </c>
      <c r="AM131" s="667">
        <f t="shared" ca="1" si="209"/>
        <v>22.385384508501897</v>
      </c>
      <c r="AN131" s="667">
        <f t="shared" ca="1" si="209"/>
        <v>22.189350055049399</v>
      </c>
      <c r="AO131" s="667">
        <f t="shared" ca="1" si="209"/>
        <v>21.97024338964227</v>
      </c>
      <c r="AP131" s="667">
        <f t="shared" ca="1" si="209"/>
        <v>21.727050915118401</v>
      </c>
      <c r="AQ131" s="667">
        <f t="shared" ca="1" si="209"/>
        <v>21.45872319928106</v>
      </c>
      <c r="AR131" s="667">
        <f t="shared" ca="1" si="209"/>
        <v>21.164173826955313</v>
      </c>
      <c r="AS131" s="667">
        <f t="shared" ca="1" si="209"/>
        <v>20.842278217295053</v>
      </c>
      <c r="AT131" s="667">
        <f t="shared" ca="1" si="209"/>
        <v>20.491872405325324</v>
      </c>
      <c r="AU131" s="667">
        <f t="shared" ca="1" si="209"/>
        <v>20.111751786678781</v>
      </c>
      <c r="AV131" s="667">
        <f t="shared" ca="1" si="209"/>
        <v>19.700669824452</v>
      </c>
      <c r="AW131" s="667">
        <f t="shared" ca="1" si="209"/>
        <v>19.257336717080495</v>
      </c>
      <c r="AX131" s="667">
        <f t="shared" ca="1" si="209"/>
        <v>18.780418026097081</v>
      </c>
      <c r="AY131" s="667">
        <f t="shared" ca="1" si="209"/>
        <v>15.123592124725235</v>
      </c>
      <c r="AZ131" s="667">
        <f t="shared" ca="1" si="209"/>
        <v>3.1542065854774215</v>
      </c>
      <c r="BA131" s="667">
        <f t="shared" ca="1" si="209"/>
        <v>2.6414895614963467</v>
      </c>
      <c r="BB131" s="667">
        <f t="shared" ca="1" si="209"/>
        <v>2.2916018251553782</v>
      </c>
      <c r="BC131" s="667">
        <f t="shared" ca="1" si="209"/>
        <v>2.0585154102526548</v>
      </c>
      <c r="BD131" s="667">
        <f t="shared" ca="1" si="209"/>
        <v>1.8346155548843717</v>
      </c>
      <c r="BE131" s="667">
        <f t="shared" ca="1" si="209"/>
        <v>1.7211696534431697</v>
      </c>
      <c r="BF131" s="667">
        <f t="shared" ca="1" si="209"/>
        <v>1.7633726278410196</v>
      </c>
      <c r="BG131" s="667">
        <f t="shared" ca="1" si="209"/>
        <v>1.8066104165841175</v>
      </c>
      <c r="BH131" s="667">
        <f t="shared" ca="1" si="209"/>
        <v>1.850908393256816</v>
      </c>
      <c r="BI131" s="667">
        <f ca="1">BI110-Assets!BI$774*D$18</f>
        <v>1.8962925536021302</v>
      </c>
      <c r="BJ131" s="308"/>
    </row>
    <row r="132" spans="1:62" s="1" customFormat="1">
      <c r="A132" s="25"/>
      <c r="B132" s="25" t="s">
        <v>337</v>
      </c>
      <c r="C132" s="25"/>
      <c r="D132" s="25"/>
      <c r="E132" s="25"/>
      <c r="F132" s="61"/>
      <c r="G132" s="311">
        <f t="shared" ref="G132" ca="1" si="210">G69</f>
        <v>27.902381523927986</v>
      </c>
      <c r="H132" s="668">
        <f t="shared" ref="H132:AM132" ca="1" si="211">H69</f>
        <v>21.40328303572014</v>
      </c>
      <c r="I132" s="668">
        <f t="shared" ca="1" si="211"/>
        <v>15.892891234071408</v>
      </c>
      <c r="J132" s="668">
        <f t="shared" ca="1" si="211"/>
        <v>17.804775219968562</v>
      </c>
      <c r="K132" s="668">
        <f t="shared" ca="1" si="211"/>
        <v>12.364748862543067</v>
      </c>
      <c r="L132" s="668">
        <f t="shared" ca="1" si="211"/>
        <v>0</v>
      </c>
      <c r="M132" s="668">
        <f t="shared" ca="1" si="211"/>
        <v>0</v>
      </c>
      <c r="N132" s="668">
        <f t="shared" ca="1" si="211"/>
        <v>0</v>
      </c>
      <c r="O132" s="668">
        <f t="shared" ca="1" si="211"/>
        <v>0</v>
      </c>
      <c r="P132" s="668">
        <f t="shared" ca="1" si="211"/>
        <v>0</v>
      </c>
      <c r="Q132" s="668">
        <f t="shared" si="211"/>
        <v>0</v>
      </c>
      <c r="R132" s="668">
        <f t="shared" si="211"/>
        <v>0</v>
      </c>
      <c r="S132" s="668">
        <f t="shared" si="211"/>
        <v>0</v>
      </c>
      <c r="T132" s="668">
        <f t="shared" si="211"/>
        <v>0</v>
      </c>
      <c r="U132" s="668">
        <f t="shared" si="211"/>
        <v>0</v>
      </c>
      <c r="V132" s="668">
        <f t="shared" si="211"/>
        <v>0</v>
      </c>
      <c r="W132" s="668">
        <f t="shared" si="211"/>
        <v>0</v>
      </c>
      <c r="X132" s="668">
        <f t="shared" si="211"/>
        <v>0</v>
      </c>
      <c r="Y132" s="668">
        <f t="shared" si="211"/>
        <v>0</v>
      </c>
      <c r="Z132" s="668">
        <f t="shared" si="211"/>
        <v>0</v>
      </c>
      <c r="AA132" s="668">
        <f t="shared" si="211"/>
        <v>0</v>
      </c>
      <c r="AB132" s="668">
        <f t="shared" si="211"/>
        <v>0</v>
      </c>
      <c r="AC132" s="668">
        <f t="shared" si="211"/>
        <v>0</v>
      </c>
      <c r="AD132" s="668">
        <f t="shared" si="211"/>
        <v>0</v>
      </c>
      <c r="AE132" s="668">
        <f t="shared" si="211"/>
        <v>0</v>
      </c>
      <c r="AF132" s="668">
        <f t="shared" si="211"/>
        <v>0</v>
      </c>
      <c r="AG132" s="668">
        <f t="shared" si="211"/>
        <v>0</v>
      </c>
      <c r="AH132" s="668">
        <f t="shared" si="211"/>
        <v>0</v>
      </c>
      <c r="AI132" s="668">
        <f t="shared" si="211"/>
        <v>0</v>
      </c>
      <c r="AJ132" s="668">
        <f t="shared" si="211"/>
        <v>0</v>
      </c>
      <c r="AK132" s="668">
        <f t="shared" si="211"/>
        <v>0</v>
      </c>
      <c r="AL132" s="668">
        <f t="shared" si="211"/>
        <v>0</v>
      </c>
      <c r="AM132" s="668">
        <f t="shared" si="211"/>
        <v>0</v>
      </c>
      <c r="AN132" s="668">
        <f t="shared" ref="AN132:BI132" si="212">AN69</f>
        <v>0</v>
      </c>
      <c r="AO132" s="668">
        <f t="shared" si="212"/>
        <v>0</v>
      </c>
      <c r="AP132" s="668">
        <f t="shared" si="212"/>
        <v>0</v>
      </c>
      <c r="AQ132" s="668">
        <f t="shared" si="212"/>
        <v>0</v>
      </c>
      <c r="AR132" s="668">
        <f t="shared" si="212"/>
        <v>0</v>
      </c>
      <c r="AS132" s="668">
        <f t="shared" si="212"/>
        <v>0</v>
      </c>
      <c r="AT132" s="668">
        <f t="shared" si="212"/>
        <v>0</v>
      </c>
      <c r="AU132" s="668">
        <f t="shared" si="212"/>
        <v>0</v>
      </c>
      <c r="AV132" s="668">
        <f t="shared" si="212"/>
        <v>0</v>
      </c>
      <c r="AW132" s="668">
        <f t="shared" si="212"/>
        <v>0</v>
      </c>
      <c r="AX132" s="668">
        <f t="shared" si="212"/>
        <v>0</v>
      </c>
      <c r="AY132" s="668">
        <f t="shared" si="212"/>
        <v>0</v>
      </c>
      <c r="AZ132" s="668">
        <f t="shared" si="212"/>
        <v>0</v>
      </c>
      <c r="BA132" s="668">
        <f t="shared" si="212"/>
        <v>0</v>
      </c>
      <c r="BB132" s="668">
        <f t="shared" si="212"/>
        <v>0</v>
      </c>
      <c r="BC132" s="668">
        <f t="shared" si="212"/>
        <v>0</v>
      </c>
      <c r="BD132" s="668">
        <f t="shared" si="212"/>
        <v>0</v>
      </c>
      <c r="BE132" s="668">
        <f t="shared" si="212"/>
        <v>0</v>
      </c>
      <c r="BF132" s="668">
        <f t="shared" si="212"/>
        <v>0</v>
      </c>
      <c r="BG132" s="668">
        <f t="shared" si="212"/>
        <v>0</v>
      </c>
      <c r="BH132" s="668">
        <f t="shared" si="212"/>
        <v>0</v>
      </c>
      <c r="BI132" s="668">
        <f t="shared" si="212"/>
        <v>0</v>
      </c>
      <c r="BJ132" s="25"/>
    </row>
    <row r="133" spans="1:62" s="1" customFormat="1">
      <c r="A133" s="25"/>
      <c r="B133" s="307" t="s">
        <v>338</v>
      </c>
      <c r="C133" s="25"/>
      <c r="D133" s="25"/>
      <c r="E133" s="25"/>
      <c r="F133" s="61"/>
      <c r="G133" s="311">
        <f ca="1">-Assets!G773</f>
        <v>-1.7184580005644197</v>
      </c>
      <c r="H133" s="668">
        <f ca="1">-Assets!H773</f>
        <v>-2.9329003017740565</v>
      </c>
      <c r="I133" s="668">
        <f ca="1">-Assets!I773</f>
        <v>-4.1876749994970659</v>
      </c>
      <c r="J133" s="668">
        <f ca="1">-Assets!J773</f>
        <v>-5.5015631027660064</v>
      </c>
      <c r="K133" s="668">
        <f ca="1">-Assets!K773</f>
        <v>-4.2932133851172658</v>
      </c>
      <c r="L133" s="668">
        <f ca="1">-Assets!L773</f>
        <v>-5.3958630982284781</v>
      </c>
      <c r="M133" s="668">
        <f ca="1">-Assets!M773</f>
        <v>-5.6008418462342426</v>
      </c>
      <c r="N133" s="668">
        <f ca="1">-Assets!N773</f>
        <v>-5.7122691602883116</v>
      </c>
      <c r="O133" s="668">
        <f ca="1">-Assets!O773</f>
        <v>-5.8353716043544814</v>
      </c>
      <c r="P133" s="668">
        <f ca="1">-Assets!P773</f>
        <v>-5.846781940307535</v>
      </c>
      <c r="Q133" s="668">
        <f ca="1">-Assets!Q773</f>
        <v>-5.9411714577378696</v>
      </c>
      <c r="R133" s="668">
        <f ca="1">-Assets!R773</f>
        <v>-5.9560715920866727</v>
      </c>
      <c r="S133" s="668">
        <f ca="1">-Assets!S773</f>
        <v>-6.1800245944707477</v>
      </c>
      <c r="T133" s="668">
        <f ca="1">-Assets!T773</f>
        <v>-6.4185804284154759</v>
      </c>
      <c r="U133" s="668">
        <f ca="1">-Assets!U773</f>
        <v>-6.5344337803324173</v>
      </c>
      <c r="V133" s="668">
        <f ca="1">-Assets!V773</f>
        <v>-6.6245658969683809</v>
      </c>
      <c r="W133" s="668">
        <f ca="1">-Assets!W773</f>
        <v>-7.2288030002463231</v>
      </c>
      <c r="X133" s="668">
        <f ca="1">-Assets!X773</f>
        <v>-7.8581189731324788</v>
      </c>
      <c r="Y133" s="668">
        <f ca="1">-Assets!Y773</f>
        <v>-8.5290147850237616</v>
      </c>
      <c r="Z133" s="668">
        <f ca="1">-Assets!Z773</f>
        <v>-9.2298925419704663</v>
      </c>
      <c r="AA133" s="668">
        <f ca="1">-Assets!AA773</f>
        <v>-9.5126028168167842</v>
      </c>
      <c r="AB133" s="668">
        <f ca="1">-Assets!AB773</f>
        <v>-8.887014660966285</v>
      </c>
      <c r="AC133" s="668">
        <f ca="1">-Assets!AC773</f>
        <v>-9.6399388838397861</v>
      </c>
      <c r="AD133" s="668">
        <f ca="1">-Assets!AD773</f>
        <v>-10.418540837723283</v>
      </c>
      <c r="AE133" s="668">
        <f ca="1">-Assets!AE773</f>
        <v>-11.236678723134665</v>
      </c>
      <c r="AF133" s="668">
        <f ca="1">-Assets!AF773</f>
        <v>-12.088063795469871</v>
      </c>
      <c r="AG133" s="668">
        <f ca="1">-Assets!AG773</f>
        <v>-12.979127923893005</v>
      </c>
      <c r="AH133" s="668">
        <f ca="1">-Assets!AH773</f>
        <v>-13.923439873711054</v>
      </c>
      <c r="AI133" s="668">
        <f ca="1">-Assets!AI773</f>
        <v>-14.906257358521659</v>
      </c>
      <c r="AJ133" s="668">
        <f ca="1">-Assets!AJ773</f>
        <v>-15.928900938827546</v>
      </c>
      <c r="AK133" s="668">
        <f ca="1">-Assets!AK773</f>
        <v>-16.992732784674157</v>
      </c>
      <c r="AL133" s="668">
        <f ca="1">-Assets!AL773</f>
        <v>-18.099157922219369</v>
      </c>
      <c r="AM133" s="668">
        <f ca="1">-Assets!AM773</f>
        <v>-19.249625516418014</v>
      </c>
      <c r="AN133" s="668">
        <f ca="1">-Assets!AN773</f>
        <v>-20.445630190842913</v>
      </c>
      <c r="AO133" s="668">
        <f ca="1">-Assets!AO773</f>
        <v>-21.688713385692189</v>
      </c>
      <c r="AP133" s="668">
        <f ca="1">-Assets!AP773</f>
        <v>-22.980464755062265</v>
      </c>
      <c r="AQ133" s="668">
        <f ca="1">-Assets!AQ773</f>
        <v>-24.3225236045954</v>
      </c>
      <c r="AR133" s="668">
        <f ca="1">-Assets!AR773</f>
        <v>-25.716580370641857</v>
      </c>
      <c r="AS133" s="668">
        <f ca="1">-Assets!AS773</f>
        <v>-27.16437814210807</v>
      </c>
      <c r="AT133" s="668">
        <f ca="1">-Assets!AT773</f>
        <v>-28.66771422619491</v>
      </c>
      <c r="AU133" s="668">
        <f ca="1">-Assets!AU773</f>
        <v>-30.228441759263415</v>
      </c>
      <c r="AV133" s="668">
        <f ca="1">-Assets!AV773</f>
        <v>-31.848471364099606</v>
      </c>
      <c r="AW133" s="668">
        <f ca="1">-Assets!AW773</f>
        <v>-33.529772854885387</v>
      </c>
      <c r="AX133" s="668">
        <f ca="1">-Assets!AX773</f>
        <v>-35.274376991218602</v>
      </c>
      <c r="AY133" s="668">
        <f ca="1">-Assets!AY773</f>
        <v>-29.222024437856348</v>
      </c>
      <c r="AZ133" s="668">
        <f ca="1">-Assets!AZ773</f>
        <v>-1.858142164736283</v>
      </c>
      <c r="BA133" s="668">
        <f ca="1">-Assets!BA773</f>
        <v>-0.73910583198147584</v>
      </c>
      <c r="BB133" s="668">
        <f ca="1">-Assets!BB773</f>
        <v>7.0874610526078463E-2</v>
      </c>
      <c r="BC133" s="668">
        <f ca="1">-Assets!BC773</f>
        <v>0.65979861423037478</v>
      </c>
      <c r="BD133" s="668">
        <f ca="1">-Assets!BD773</f>
        <v>1.2773405654247774</v>
      </c>
      <c r="BE133" s="668">
        <f ca="1">-Assets!BE773</f>
        <v>1.6728386480974111</v>
      </c>
      <c r="BF133" s="668">
        <f ca="1">-Assets!BF773</f>
        <v>1.7138565492067765</v>
      </c>
      <c r="BG133" s="668">
        <f ca="1">-Assets!BG773</f>
        <v>1.7558802067370205</v>
      </c>
      <c r="BH133" s="668">
        <f ca="1">-Assets!BH773</f>
        <v>1.7989342817739318</v>
      </c>
      <c r="BI133" s="668">
        <f ca="1">-Assets!BI773</f>
        <v>1.8430440400916115</v>
      </c>
      <c r="BJ133" s="25"/>
    </row>
    <row r="134" spans="1:62" s="1" customFormat="1">
      <c r="A134" s="25"/>
      <c r="B134" s="150" t="s">
        <v>339</v>
      </c>
      <c r="C134" s="25"/>
      <c r="D134" s="25"/>
      <c r="E134" s="25"/>
      <c r="F134" s="61"/>
      <c r="G134" s="311">
        <f t="shared" ref="G134:AL134" ca="1" si="213">G71</f>
        <v>-15.710354114018173</v>
      </c>
      <c r="H134" s="668">
        <f t="shared" ca="1" si="213"/>
        <v>-11.082229640367643</v>
      </c>
      <c r="I134" s="668">
        <f t="shared" ca="1" si="213"/>
        <v>-7.0231297407445936</v>
      </c>
      <c r="J134" s="668">
        <f t="shared" ca="1" si="213"/>
        <v>-7.381927270321512</v>
      </c>
      <c r="K134" s="668">
        <f t="shared" ca="1" si="213"/>
        <v>-4.8429212864555211</v>
      </c>
      <c r="L134" s="668">
        <f t="shared" ca="1" si="213"/>
        <v>3.2375178589369966</v>
      </c>
      <c r="M134" s="668">
        <f t="shared" ca="1" si="213"/>
        <v>3.3605051077406074</v>
      </c>
      <c r="N134" s="668">
        <f t="shared" ca="1" si="213"/>
        <v>3.4273614961729777</v>
      </c>
      <c r="O134" s="668">
        <f t="shared" ca="1" si="213"/>
        <v>3.5012229626127009</v>
      </c>
      <c r="P134" s="668">
        <f t="shared" ca="1" si="213"/>
        <v>3.5080691641844624</v>
      </c>
      <c r="Q134" s="668">
        <f t="shared" ca="1" si="213"/>
        <v>3.5647028746427623</v>
      </c>
      <c r="R134" s="668">
        <f t="shared" ca="1" si="213"/>
        <v>3.5736429552520121</v>
      </c>
      <c r="S134" s="668">
        <f t="shared" ca="1" si="213"/>
        <v>3.7080147566824166</v>
      </c>
      <c r="T134" s="668">
        <f t="shared" ca="1" si="213"/>
        <v>3.8511482570492603</v>
      </c>
      <c r="U134" s="668">
        <f t="shared" ca="1" si="213"/>
        <v>3.9206602681995264</v>
      </c>
      <c r="V134" s="668">
        <f t="shared" ca="1" si="213"/>
        <v>3.9747395381810406</v>
      </c>
      <c r="W134" s="668">
        <f t="shared" ca="1" si="213"/>
        <v>4.337281800147764</v>
      </c>
      <c r="X134" s="668">
        <f t="shared" ca="1" si="213"/>
        <v>4.7148713838794833</v>
      </c>
      <c r="Y134" s="668">
        <f t="shared" ca="1" si="213"/>
        <v>5.11740887101422</v>
      </c>
      <c r="Z134" s="668">
        <f t="shared" ca="1" si="213"/>
        <v>5.5379355251822631</v>
      </c>
      <c r="AA134" s="668">
        <f t="shared" ca="1" si="213"/>
        <v>5.7075616900901309</v>
      </c>
      <c r="AB134" s="668">
        <f t="shared" ca="1" si="213"/>
        <v>5.3322087965797209</v>
      </c>
      <c r="AC134" s="668">
        <f t="shared" ca="1" si="213"/>
        <v>5.7839633303038909</v>
      </c>
      <c r="AD134" s="668">
        <f t="shared" ca="1" si="213"/>
        <v>6.2511245026338997</v>
      </c>
      <c r="AE134" s="668">
        <f t="shared" ca="1" si="213"/>
        <v>6.7420072338808836</v>
      </c>
      <c r="AF134" s="668">
        <f t="shared" ca="1" si="213"/>
        <v>7.25283827728191</v>
      </c>
      <c r="AG134" s="668">
        <f t="shared" ca="1" si="213"/>
        <v>7.7874767543357848</v>
      </c>
      <c r="AH134" s="668">
        <f t="shared" ca="1" si="213"/>
        <v>8.3540639242266934</v>
      </c>
      <c r="AI134" s="668">
        <f t="shared" ca="1" si="213"/>
        <v>8.9437544151129487</v>
      </c>
      <c r="AJ134" s="668">
        <f t="shared" ca="1" si="213"/>
        <v>9.5573405632965773</v>
      </c>
      <c r="AK134" s="668">
        <f t="shared" ca="1" si="213"/>
        <v>10.195639670804496</v>
      </c>
      <c r="AL134" s="668">
        <f t="shared" ca="1" si="213"/>
        <v>10.859494753331603</v>
      </c>
      <c r="AM134" s="668">
        <f t="shared" ref="AM134:BI134" ca="1" si="214">AM71</f>
        <v>11.549775309850844</v>
      </c>
      <c r="AN134" s="668">
        <f t="shared" ca="1" si="214"/>
        <v>12.26737811450576</v>
      </c>
      <c r="AO134" s="668">
        <f t="shared" ca="1" si="214"/>
        <v>13.013228031415309</v>
      </c>
      <c r="AP134" s="668">
        <f t="shared" ca="1" si="214"/>
        <v>13.788278853037383</v>
      </c>
      <c r="AQ134" s="668">
        <f t="shared" ca="1" si="214"/>
        <v>14.593514162757231</v>
      </c>
      <c r="AR134" s="668">
        <f t="shared" ca="1" si="214"/>
        <v>15.429948222385121</v>
      </c>
      <c r="AS134" s="668">
        <f t="shared" ca="1" si="214"/>
        <v>16.29862688526481</v>
      </c>
      <c r="AT134" s="668">
        <f t="shared" ca="1" si="214"/>
        <v>17.200628535716959</v>
      </c>
      <c r="AU134" s="668">
        <f t="shared" ca="1" si="214"/>
        <v>18.137065055558054</v>
      </c>
      <c r="AV134" s="668">
        <f t="shared" ca="1" si="214"/>
        <v>19.109082818459754</v>
      </c>
      <c r="AW134" s="668">
        <f t="shared" ca="1" si="214"/>
        <v>20.117863712931225</v>
      </c>
      <c r="AX134" s="668">
        <f t="shared" ca="1" si="214"/>
        <v>21.164626194731156</v>
      </c>
      <c r="AY134" s="668">
        <f t="shared" ca="1" si="214"/>
        <v>17.533214662713817</v>
      </c>
      <c r="AZ134" s="668">
        <f t="shared" ca="1" si="214"/>
        <v>1.114885298841763</v>
      </c>
      <c r="BA134" s="668">
        <f t="shared" ca="1" si="214"/>
        <v>0.44346349918889416</v>
      </c>
      <c r="BB134" s="668">
        <f t="shared" ca="1" si="214"/>
        <v>-4.2524766315651163E-2</v>
      </c>
      <c r="BC134" s="668">
        <f t="shared" ca="1" si="214"/>
        <v>-0.39587916853822946</v>
      </c>
      <c r="BD134" s="668">
        <f t="shared" ca="1" si="214"/>
        <v>-0.76640433925485496</v>
      </c>
      <c r="BE134" s="668">
        <f t="shared" ca="1" si="214"/>
        <v>-1.0037031888584451</v>
      </c>
      <c r="BF134" s="668">
        <f t="shared" ca="1" si="214"/>
        <v>-1.0283139295240744</v>
      </c>
      <c r="BG134" s="668">
        <f t="shared" ca="1" si="214"/>
        <v>-1.0535281240422094</v>
      </c>
      <c r="BH134" s="668">
        <f t="shared" ca="1" si="214"/>
        <v>-1.0793605690643631</v>
      </c>
      <c r="BI134" s="668">
        <f t="shared" ca="1" si="214"/>
        <v>-1.1058264240549676</v>
      </c>
      <c r="BJ134" s="25"/>
    </row>
    <row r="135" spans="1:62" s="1" customFormat="1">
      <c r="A135" s="25"/>
      <c r="B135" s="377" t="s">
        <v>340</v>
      </c>
      <c r="C135" s="28"/>
      <c r="D135" s="28"/>
      <c r="E135" s="28"/>
      <c r="F135" s="348"/>
      <c r="G135" s="172">
        <f t="shared" ref="G135:J135" ca="1" si="215">SUM(G131:G134)</f>
        <v>20.878906883348634</v>
      </c>
      <c r="H135" s="80">
        <f t="shared" ca="1" si="215"/>
        <v>21.796295592732861</v>
      </c>
      <c r="I135" s="80">
        <f t="shared" ca="1" si="215"/>
        <v>22.443430104984539</v>
      </c>
      <c r="J135" s="80">
        <f t="shared" ca="1" si="215"/>
        <v>22.853537979189007</v>
      </c>
      <c r="K135" s="80">
        <f t="shared" ref="K135:AL135" ca="1" si="216">SUM(K131:K134)</f>
        <v>23.284597437310698</v>
      </c>
      <c r="L135" s="80">
        <f t="shared" ca="1" si="216"/>
        <v>23.567394456167609</v>
      </c>
      <c r="M135" s="80">
        <f t="shared" ca="1" si="216"/>
        <v>23.378343190444177</v>
      </c>
      <c r="N135" s="80">
        <f t="shared" ca="1" si="216"/>
        <v>23.182110220690912</v>
      </c>
      <c r="O135" s="80">
        <f t="shared" ca="1" si="216"/>
        <v>22.98197324626322</v>
      </c>
      <c r="P135" s="80">
        <f t="shared" ca="1" si="216"/>
        <v>22.777523213397849</v>
      </c>
      <c r="Q135" s="80">
        <f t="shared" ca="1" si="216"/>
        <v>22.572673404182517</v>
      </c>
      <c r="R135" s="80">
        <f t="shared" ca="1" si="216"/>
        <v>22.364516532238511</v>
      </c>
      <c r="S135" s="80">
        <f t="shared" ca="1" si="216"/>
        <v>22.155837614199779</v>
      </c>
      <c r="T135" s="80">
        <f t="shared" ca="1" si="216"/>
        <v>21.939312203803375</v>
      </c>
      <c r="U135" s="80">
        <f t="shared" ca="1" si="216"/>
        <v>21.714428671354593</v>
      </c>
      <c r="V135" s="80">
        <f t="shared" ca="1" si="216"/>
        <v>21.485486062087229</v>
      </c>
      <c r="W135" s="80">
        <f t="shared" ca="1" si="216"/>
        <v>21.253385553810553</v>
      </c>
      <c r="X135" s="80">
        <f t="shared" ca="1" si="216"/>
        <v>21.00011479212079</v>
      </c>
      <c r="Y135" s="80">
        <f t="shared" ca="1" si="216"/>
        <v>20.724795105347447</v>
      </c>
      <c r="Z135" s="80">
        <f t="shared" ca="1" si="216"/>
        <v>20.425969688332678</v>
      </c>
      <c r="AA135" s="80">
        <f t="shared" ca="1" si="216"/>
        <v>20.102588083613355</v>
      </c>
      <c r="AB135" s="80">
        <f t="shared" ca="1" si="216"/>
        <v>19.769301347069941</v>
      </c>
      <c r="AC135" s="80">
        <f t="shared" ca="1" si="216"/>
        <v>19.457932926564609</v>
      </c>
      <c r="AD135" s="80">
        <f t="shared" ca="1" si="216"/>
        <v>19.120184800952423</v>
      </c>
      <c r="AE135" s="80">
        <f t="shared" ca="1" si="216"/>
        <v>18.755157316654383</v>
      </c>
      <c r="AF135" s="80">
        <f t="shared" ca="1" si="216"/>
        <v>18.361465279539186</v>
      </c>
      <c r="AG135" s="80">
        <f t="shared" ca="1" si="216"/>
        <v>17.937943830036573</v>
      </c>
      <c r="AH135" s="80">
        <f t="shared" ca="1" si="216"/>
        <v>17.483202759455292</v>
      </c>
      <c r="AI135" s="80">
        <f t="shared" ca="1" si="216"/>
        <v>16.995376459300722</v>
      </c>
      <c r="AJ135" s="80">
        <f t="shared" ca="1" si="216"/>
        <v>16.473115836759519</v>
      </c>
      <c r="AK135" s="80">
        <f t="shared" ca="1" si="216"/>
        <v>15.915025531418493</v>
      </c>
      <c r="AL135" s="80">
        <f t="shared" ca="1" si="216"/>
        <v>15.319662457418783</v>
      </c>
      <c r="AM135" s="80">
        <f t="shared" ref="AM135:BI135" ca="1" si="217">SUM(AM131:AM134)</f>
        <v>14.685534301934727</v>
      </c>
      <c r="AN135" s="80">
        <f t="shared" ca="1" si="217"/>
        <v>14.011097978712247</v>
      </c>
      <c r="AO135" s="80">
        <f t="shared" ca="1" si="217"/>
        <v>13.29475803536539</v>
      </c>
      <c r="AP135" s="80">
        <f t="shared" ca="1" si="217"/>
        <v>12.534865013093519</v>
      </c>
      <c r="AQ135" s="80">
        <f t="shared" ca="1" si="217"/>
        <v>11.729713757442891</v>
      </c>
      <c r="AR135" s="80">
        <f t="shared" ca="1" si="217"/>
        <v>10.877541678698577</v>
      </c>
      <c r="AS135" s="80">
        <f t="shared" ca="1" si="217"/>
        <v>9.9765269604517925</v>
      </c>
      <c r="AT135" s="80">
        <f t="shared" ca="1" si="217"/>
        <v>9.024786714847373</v>
      </c>
      <c r="AU135" s="80">
        <f t="shared" ca="1" si="217"/>
        <v>8.0203750829734197</v>
      </c>
      <c r="AV135" s="80">
        <f t="shared" ca="1" si="217"/>
        <v>6.9612812788121481</v>
      </c>
      <c r="AW135" s="80">
        <f t="shared" ca="1" si="217"/>
        <v>5.8454275751263332</v>
      </c>
      <c r="AX135" s="80">
        <f t="shared" ca="1" si="217"/>
        <v>4.6706672296096343</v>
      </c>
      <c r="AY135" s="80">
        <f t="shared" ca="1" si="217"/>
        <v>3.4347823495827043</v>
      </c>
      <c r="AZ135" s="80">
        <f t="shared" ca="1" si="217"/>
        <v>2.4109497195829013</v>
      </c>
      <c r="BA135" s="80">
        <f t="shared" ca="1" si="217"/>
        <v>2.3458472287037653</v>
      </c>
      <c r="BB135" s="80">
        <f t="shared" ca="1" si="217"/>
        <v>2.3199516693658055</v>
      </c>
      <c r="BC135" s="80">
        <f t="shared" ca="1" si="217"/>
        <v>2.3224348559448003</v>
      </c>
      <c r="BD135" s="80">
        <f t="shared" ca="1" si="217"/>
        <v>2.3455517810542941</v>
      </c>
      <c r="BE135" s="80">
        <f t="shared" ca="1" si="217"/>
        <v>2.3903051126821357</v>
      </c>
      <c r="BF135" s="80">
        <f t="shared" ca="1" si="217"/>
        <v>2.4489152475237219</v>
      </c>
      <c r="BG135" s="80">
        <f t="shared" ca="1" si="217"/>
        <v>2.5089624992789288</v>
      </c>
      <c r="BH135" s="80">
        <f t="shared" ca="1" si="217"/>
        <v>2.5704821059663847</v>
      </c>
      <c r="BI135" s="80">
        <f t="shared" ca="1" si="217"/>
        <v>2.6335101696387744</v>
      </c>
      <c r="BJ135" s="25"/>
    </row>
    <row r="136" spans="1:62" s="1" customFormat="1">
      <c r="A136" s="25"/>
      <c r="B136" s="307" t="s">
        <v>341</v>
      </c>
      <c r="C136" s="25"/>
      <c r="D136" s="25"/>
      <c r="E136" s="25"/>
      <c r="F136" s="61"/>
      <c r="G136" s="311">
        <f ca="1">-$D$18*(Assets!G775-Assets!F774)</f>
        <v>-5.8447839448080234</v>
      </c>
      <c r="H136" s="668">
        <f ca="1">-$D$18*(Assets!H775-Assets!G774)</f>
        <v>-6.1015952247142655</v>
      </c>
      <c r="I136" s="668">
        <f ca="1">-$D$18*(Assets!I775-Assets!H774)</f>
        <v>-6.2827522856884572</v>
      </c>
      <c r="J136" s="668">
        <f ca="1">-$D$18*(Assets!J775-Assets!I774)</f>
        <v>-6.3975567595136908</v>
      </c>
      <c r="K136" s="668">
        <f ca="1">-$D$18*(Assets!K775-Assets!J774)</f>
        <v>-6.5182263622933991</v>
      </c>
      <c r="L136" s="668">
        <f ca="1">-$D$18*(Assets!L775-Assets!K774)</f>
        <v>-6.5973917843477921</v>
      </c>
      <c r="M136" s="668">
        <f ca="1">-$D$18*(Assets!M775-Assets!L774)</f>
        <v>-6.5444692913829847</v>
      </c>
      <c r="N136" s="668">
        <f ca="1">-$D$18*(Assets!N775-Assets!M774)</f>
        <v>-6.4895363718836965</v>
      </c>
      <c r="O136" s="668">
        <f ca="1">-$D$18*(Assets!O775-Assets!N774)</f>
        <v>-6.433510576020308</v>
      </c>
      <c r="P136" s="668">
        <f ca="1">-$D$18*(Assets!P775-Assets!O774)</f>
        <v>-6.376277394403906</v>
      </c>
      <c r="Q136" s="668">
        <f ca="1">-$D$18*(Assets!Q775-Assets!P774)</f>
        <v>-6.3189323004921789</v>
      </c>
      <c r="R136" s="668">
        <f ca="1">-$D$18*(Assets!R775-Assets!Q774)</f>
        <v>-6.2606614365079629</v>
      </c>
      <c r="S136" s="668">
        <f ca="1">-$D$18*(Assets!S775-Assets!R774)</f>
        <v>-6.2022444323713444</v>
      </c>
      <c r="T136" s="668">
        <f ca="1">-$D$18*(Assets!T775-Assets!S774)</f>
        <v>-6.1416309026784806</v>
      </c>
      <c r="U136" s="668">
        <f ca="1">-$D$18*(Assets!U775-Assets!T774)</f>
        <v>-6.0786776232155262</v>
      </c>
      <c r="V136" s="668">
        <f ca="1">-$D$18*(Assets!V775-Assets!U774)</f>
        <v>-6.0145880569176375</v>
      </c>
      <c r="W136" s="668">
        <f ca="1">-$D$18*(Assets!W775-Assets!V774)</f>
        <v>-5.9496144770297636</v>
      </c>
      <c r="X136" s="668">
        <f ca="1">-$D$18*(Assets!X775-Assets!W774)</f>
        <v>-5.8787145544483339</v>
      </c>
      <c r="Y136" s="668">
        <f ca="1">-$D$18*(Assets!Y775-Assets!X774)</f>
        <v>-5.8016423162352568</v>
      </c>
      <c r="Z136" s="668">
        <f ca="1">-$D$18*(Assets!Z775-Assets!Y774)</f>
        <v>-5.7179899483489862</v>
      </c>
      <c r="AA136" s="668">
        <f ca="1">-$D$18*(Assets!AA775-Assets!Z774)</f>
        <v>-5.6274633886076124</v>
      </c>
      <c r="AB136" s="668">
        <f ca="1">-$D$18*(Assets!AB775-Assets!AA774)</f>
        <v>-5.5341640134224237</v>
      </c>
      <c r="AC136" s="668">
        <f ca="1">-$D$18*(Assets!AC775-Assets!AB774)</f>
        <v>-5.4470003915308105</v>
      </c>
      <c r="AD136" s="668">
        <f ca="1">-$D$18*(Assets!AD775-Assets!AC774)</f>
        <v>-5.3524521073224607</v>
      </c>
      <c r="AE136" s="668">
        <f ca="1">-$D$18*(Assets!AE775-Assets!AD774)</f>
        <v>-5.2502673142411371</v>
      </c>
      <c r="AF136" s="668">
        <f ca="1">-$D$18*(Assets!AF775-Assets!AE774)</f>
        <v>-5.1400582448398842</v>
      </c>
      <c r="AG136" s="668">
        <f ca="1">-$D$18*(Assets!AG775-Assets!AF774)</f>
        <v>-5.0214988115244754</v>
      </c>
      <c r="AH136" s="668">
        <f ca="1">-$D$18*(Assets!AH775-Assets!AG774)</f>
        <v>-4.8941998430857669</v>
      </c>
      <c r="AI136" s="668">
        <f ca="1">-$D$18*(Assets!AI775-Assets!AH774)</f>
        <v>-4.7576390861971047</v>
      </c>
      <c r="AJ136" s="668">
        <f ca="1">-$D$18*(Assets!AJ775-Assets!AI774)</f>
        <v>-4.6114388795153678</v>
      </c>
      <c r="AK136" s="668">
        <f ca="1">-$D$18*(Assets!AK775-Assets!AJ774)</f>
        <v>-4.4552086096724679</v>
      </c>
      <c r="AL136" s="668">
        <f ca="1">-$D$18*(Assets!AL775-Assets!AK774)</f>
        <v>-4.2885443031699202</v>
      </c>
      <c r="AM136" s="668">
        <f ca="1">-$D$18*(Assets!AM775-Assets!AL774)</f>
        <v>-4.1110282060470125</v>
      </c>
      <c r="AN136" s="668">
        <f ca="1">-$D$18*(Assets!AN775-Assets!AM774)</f>
        <v>-3.9222283509688851</v>
      </c>
      <c r="AO136" s="668">
        <f ca="1">-$D$18*(Assets!AO775-Assets!AN774)</f>
        <v>-3.7216981113691645</v>
      </c>
      <c r="AP136" s="668">
        <f ca="1">-$D$18*(Assets!AP775-Assets!AO774)</f>
        <v>-3.508975742273833</v>
      </c>
      <c r="AQ136" s="668">
        <f ca="1">-$D$18*(Assets!AQ775-Assets!AP774)</f>
        <v>-3.2835839074205526</v>
      </c>
      <c r="AR136" s="668">
        <f ca="1">-$D$18*(Assets!AR775-Assets!AQ774)</f>
        <v>-3.045029192277366</v>
      </c>
      <c r="AS136" s="668">
        <f ca="1">-$D$18*(Assets!AS775-Assets!AR774)</f>
        <v>-2.7928016025540732</v>
      </c>
      <c r="AT136" s="668">
        <f ca="1">-$D$18*(Assets!AT775-Assets!AS774)</f>
        <v>-2.5263740477871579</v>
      </c>
      <c r="AU136" s="668">
        <f ca="1">-$D$18*(Assets!AU775-Assets!AT774)</f>
        <v>-2.2452018095682433</v>
      </c>
      <c r="AV136" s="668">
        <f ca="1">-$D$18*(Assets!AV775-Assets!AU774)</f>
        <v>-1.948721993972913</v>
      </c>
      <c r="AW136" s="668">
        <f ca="1">-$D$18*(Assets!AW775-Assets!AV774)</f>
        <v>-1.6363529677352973</v>
      </c>
      <c r="AX136" s="668">
        <f ca="1">-$D$18*(Assets!AX775-Assets!AW774)</f>
        <v>-1.307493777700347</v>
      </c>
      <c r="AY136" s="668">
        <f ca="1">-$D$18*(Assets!AY775-Assets!AX774)</f>
        <v>-0.96152355307267501</v>
      </c>
      <c r="AZ136" s="668">
        <f ca="1">-$D$18*(Assets!AZ775-Assets!AY774)</f>
        <v>-0.67491465388907845</v>
      </c>
      <c r="BA136" s="668">
        <f ca="1">-$D$18*(Assets!BA775-Assets!AZ774)</f>
        <v>-0.65669004109764162</v>
      </c>
      <c r="BB136" s="668">
        <f ca="1">-$D$18*(Assets!BB775-Assets!BA774)</f>
        <v>-0.64944090921991349</v>
      </c>
      <c r="BC136" s="668">
        <f ca="1">-$D$18*(Assets!BC775-Assets!BB774)</f>
        <v>-0.65013604566215699</v>
      </c>
      <c r="BD136" s="668">
        <f ca="1">-$D$18*(Assets!BD775-Assets!BC774)</f>
        <v>-0.65660733429274387</v>
      </c>
      <c r="BE136" s="668">
        <f ca="1">-$D$18*(Assets!BE775-Assets!BD774)</f>
        <v>-0.66913545923896445</v>
      </c>
      <c r="BF136" s="668">
        <f ca="1">-$D$18*(Assets!BF775-Assets!BE774)</f>
        <v>-0.68554261968271257</v>
      </c>
      <c r="BG136" s="668">
        <f ca="1">-$D$18*(Assets!BG775-Assets!BF774)</f>
        <v>-0.70235208269480731</v>
      </c>
      <c r="BH136" s="668">
        <f ca="1">-$D$18*(Assets!BH775-Assets!BG774)</f>
        <v>-0.71957371270957537</v>
      </c>
      <c r="BI136" s="668">
        <f ca="1">-$D$18*(Assets!BI775-Assets!BH774)</f>
        <v>-0.73721761603664504</v>
      </c>
      <c r="BJ136" s="25"/>
    </row>
    <row r="137" spans="1:62" s="4" customFormat="1">
      <c r="A137" s="28"/>
      <c r="B137" s="377" t="s">
        <v>342</v>
      </c>
      <c r="C137" s="28"/>
      <c r="D137" s="28"/>
      <c r="E137" s="28"/>
      <c r="F137" s="348"/>
      <c r="G137" s="172">
        <f t="shared" ref="G137:J137" ca="1" si="218">G135+G136</f>
        <v>15.034122938540611</v>
      </c>
      <c r="H137" s="80">
        <f t="shared" ca="1" si="218"/>
        <v>15.694700368018594</v>
      </c>
      <c r="I137" s="80">
        <f t="shared" ca="1" si="218"/>
        <v>16.160677819296083</v>
      </c>
      <c r="J137" s="80">
        <f t="shared" ca="1" si="218"/>
        <v>16.455981219675316</v>
      </c>
      <c r="K137" s="80">
        <f t="shared" ref="K137:O137" ca="1" si="219">K135+K136</f>
        <v>16.766371075017297</v>
      </c>
      <c r="L137" s="80">
        <f t="shared" ca="1" si="219"/>
        <v>16.970002671819817</v>
      </c>
      <c r="M137" s="80">
        <f t="shared" ca="1" si="219"/>
        <v>16.833873899061192</v>
      </c>
      <c r="N137" s="80">
        <f t="shared" ca="1" si="219"/>
        <v>16.692573848807214</v>
      </c>
      <c r="O137" s="80">
        <f t="shared" ca="1" si="219"/>
        <v>16.548462670242913</v>
      </c>
      <c r="P137" s="80">
        <f ca="1">P135+P136</f>
        <v>16.401245818993942</v>
      </c>
      <c r="Q137" s="80">
        <f ca="1">Q135+Q136</f>
        <v>16.253741103690338</v>
      </c>
      <c r="R137" s="80">
        <f ca="1">R135+R136</f>
        <v>16.103855095730548</v>
      </c>
      <c r="S137" s="80">
        <f t="shared" ref="S137:AP137" ca="1" si="220">S135+S136</f>
        <v>15.953593181828435</v>
      </c>
      <c r="T137" s="80">
        <f t="shared" ca="1" si="220"/>
        <v>15.797681301124895</v>
      </c>
      <c r="U137" s="80">
        <f t="shared" ca="1" si="220"/>
        <v>15.635751048139067</v>
      </c>
      <c r="V137" s="80">
        <f t="shared" ca="1" si="220"/>
        <v>15.470898005169591</v>
      </c>
      <c r="W137" s="80">
        <f t="shared" ca="1" si="220"/>
        <v>15.303771076780789</v>
      </c>
      <c r="X137" s="80">
        <f t="shared" ca="1" si="220"/>
        <v>15.121400237672457</v>
      </c>
      <c r="Y137" s="80">
        <f t="shared" ca="1" si="220"/>
        <v>14.923152789112191</v>
      </c>
      <c r="Z137" s="80">
        <f t="shared" ca="1" si="220"/>
        <v>14.707979739983692</v>
      </c>
      <c r="AA137" s="80">
        <f t="shared" ca="1" si="220"/>
        <v>14.475124695005743</v>
      </c>
      <c r="AB137" s="80">
        <f t="shared" ca="1" si="220"/>
        <v>14.235137333647518</v>
      </c>
      <c r="AC137" s="80">
        <f t="shared" ca="1" si="220"/>
        <v>14.010932535033799</v>
      </c>
      <c r="AD137" s="80">
        <f t="shared" ca="1" si="220"/>
        <v>13.767732693629963</v>
      </c>
      <c r="AE137" s="80">
        <f t="shared" ca="1" si="220"/>
        <v>13.504890002413246</v>
      </c>
      <c r="AF137" s="80">
        <f t="shared" ca="1" si="220"/>
        <v>13.2214070346993</v>
      </c>
      <c r="AG137" s="80">
        <f t="shared" ca="1" si="220"/>
        <v>12.916445018512098</v>
      </c>
      <c r="AH137" s="80">
        <f t="shared" ca="1" si="220"/>
        <v>12.589002916369525</v>
      </c>
      <c r="AI137" s="80">
        <f t="shared" ca="1" si="220"/>
        <v>12.237737373103617</v>
      </c>
      <c r="AJ137" s="80">
        <f t="shared" ca="1" si="220"/>
        <v>11.86167695724415</v>
      </c>
      <c r="AK137" s="80">
        <f t="shared" ca="1" si="220"/>
        <v>11.459816921746025</v>
      </c>
      <c r="AL137" s="80">
        <f t="shared" ca="1" si="220"/>
        <v>11.031118154248862</v>
      </c>
      <c r="AM137" s="80">
        <f t="shared" ca="1" si="220"/>
        <v>10.574506095887713</v>
      </c>
      <c r="AN137" s="80">
        <f t="shared" ca="1" si="220"/>
        <v>10.088869627743362</v>
      </c>
      <c r="AO137" s="80">
        <f t="shared" ca="1" si="220"/>
        <v>9.573059923996226</v>
      </c>
      <c r="AP137" s="80">
        <f t="shared" ca="1" si="220"/>
        <v>9.0258892708196861</v>
      </c>
      <c r="AQ137" s="80">
        <f t="shared" ref="AQ137:BI137" ca="1" si="221">AQ135+AQ136</f>
        <v>8.4461298500223378</v>
      </c>
      <c r="AR137" s="80">
        <f t="shared" ca="1" si="221"/>
        <v>7.8325124864212112</v>
      </c>
      <c r="AS137" s="80">
        <f t="shared" ca="1" si="221"/>
        <v>7.1837253578977194</v>
      </c>
      <c r="AT137" s="80">
        <f t="shared" ca="1" si="221"/>
        <v>6.4984126670602151</v>
      </c>
      <c r="AU137" s="80">
        <f t="shared" ca="1" si="221"/>
        <v>5.7751732734051764</v>
      </c>
      <c r="AV137" s="80">
        <f t="shared" ca="1" si="221"/>
        <v>5.0125592848392353</v>
      </c>
      <c r="AW137" s="80">
        <f t="shared" ca="1" si="221"/>
        <v>4.2090746073910363</v>
      </c>
      <c r="AX137" s="80">
        <f t="shared" ca="1" si="221"/>
        <v>3.3631734519092875</v>
      </c>
      <c r="AY137" s="80">
        <f t="shared" ca="1" si="221"/>
        <v>2.4732587965100294</v>
      </c>
      <c r="AZ137" s="80">
        <f t="shared" ca="1" si="221"/>
        <v>1.7360350656938228</v>
      </c>
      <c r="BA137" s="80">
        <f t="shared" ca="1" si="221"/>
        <v>1.6891571876061238</v>
      </c>
      <c r="BB137" s="80">
        <f t="shared" ca="1" si="221"/>
        <v>1.6705107601458922</v>
      </c>
      <c r="BC137" s="80">
        <f t="shared" ca="1" si="221"/>
        <v>1.6722988102826433</v>
      </c>
      <c r="BD137" s="80">
        <f t="shared" ca="1" si="221"/>
        <v>1.6889444467615502</v>
      </c>
      <c r="BE137" s="80">
        <f t="shared" ca="1" si="221"/>
        <v>1.7211696534431713</v>
      </c>
      <c r="BF137" s="80">
        <f t="shared" ca="1" si="221"/>
        <v>1.7633726278410093</v>
      </c>
      <c r="BG137" s="80">
        <f t="shared" ca="1" si="221"/>
        <v>1.8066104165841215</v>
      </c>
      <c r="BH137" s="80">
        <f t="shared" ca="1" si="221"/>
        <v>1.8509083932568093</v>
      </c>
      <c r="BI137" s="80">
        <f t="shared" ca="1" si="221"/>
        <v>1.8962925536021293</v>
      </c>
      <c r="BJ137" s="28"/>
    </row>
    <row r="138" spans="1:62" s="6" customFormat="1">
      <c r="A138" s="43"/>
      <c r="B138" s="307" t="s">
        <v>343</v>
      </c>
      <c r="C138" s="43"/>
      <c r="D138" s="43"/>
      <c r="E138" s="43"/>
      <c r="F138" s="349"/>
      <c r="G138" s="669">
        <f t="shared" ref="G138:J138" ca="1" si="222">G135/G141</f>
        <v>8.7590836851250034E-2</v>
      </c>
      <c r="H138" s="670">
        <f t="shared" ca="1" si="222"/>
        <v>8.7590836851250048E-2</v>
      </c>
      <c r="I138" s="670">
        <f t="shared" ca="1" si="222"/>
        <v>8.759083685125002E-2</v>
      </c>
      <c r="J138" s="670">
        <f t="shared" ca="1" si="222"/>
        <v>8.7590836851249979E-2</v>
      </c>
      <c r="K138" s="670">
        <f t="shared" ref="K138:P138" ca="1" si="223">K135/K141</f>
        <v>8.7590836851250006E-2</v>
      </c>
      <c r="L138" s="670">
        <f t="shared" ca="1" si="223"/>
        <v>8.7590836851249992E-2</v>
      </c>
      <c r="M138" s="670">
        <f t="shared" ca="1" si="223"/>
        <v>8.759083685125002E-2</v>
      </c>
      <c r="N138" s="670">
        <f t="shared" ca="1" si="223"/>
        <v>8.759083685125002E-2</v>
      </c>
      <c r="O138" s="670">
        <f t="shared" ca="1" si="223"/>
        <v>8.7590836851250034E-2</v>
      </c>
      <c r="P138" s="670">
        <f t="shared" ca="1" si="223"/>
        <v>8.7590836851250034E-2</v>
      </c>
      <c r="Q138" s="670">
        <f ca="1">Q135/Q141</f>
        <v>8.7590836851249979E-2</v>
      </c>
      <c r="R138" s="670">
        <f ca="1">R135/R141</f>
        <v>8.759083685125002E-2</v>
      </c>
      <c r="S138" s="670">
        <f t="shared" ref="S138:AQ138" ca="1" si="224">S135/S141</f>
        <v>8.759083685125002E-2</v>
      </c>
      <c r="T138" s="670">
        <f t="shared" ca="1" si="224"/>
        <v>8.7590836851250006E-2</v>
      </c>
      <c r="U138" s="670">
        <f t="shared" ca="1" si="224"/>
        <v>8.7590836851250006E-2</v>
      </c>
      <c r="V138" s="670">
        <f t="shared" ca="1" si="224"/>
        <v>8.7590836851249992E-2</v>
      </c>
      <c r="W138" s="670">
        <f t="shared" ca="1" si="224"/>
        <v>8.7590836851250048E-2</v>
      </c>
      <c r="X138" s="670">
        <f t="shared" ca="1" si="224"/>
        <v>8.759083685125002E-2</v>
      </c>
      <c r="Y138" s="670">
        <f t="shared" ca="1" si="224"/>
        <v>8.759083685125002E-2</v>
      </c>
      <c r="Z138" s="670">
        <f t="shared" ca="1" si="224"/>
        <v>8.7590836851250006E-2</v>
      </c>
      <c r="AA138" s="670">
        <f t="shared" ca="1" si="224"/>
        <v>8.7590836851250006E-2</v>
      </c>
      <c r="AB138" s="670">
        <f t="shared" ca="1" si="224"/>
        <v>8.759083685125002E-2</v>
      </c>
      <c r="AC138" s="670">
        <f t="shared" ca="1" si="224"/>
        <v>8.7590836851250062E-2</v>
      </c>
      <c r="AD138" s="670">
        <f t="shared" ca="1" si="224"/>
        <v>8.7590836851250006E-2</v>
      </c>
      <c r="AE138" s="670">
        <f t="shared" ca="1" si="224"/>
        <v>8.7590836851250006E-2</v>
      </c>
      <c r="AF138" s="670">
        <f t="shared" ca="1" si="224"/>
        <v>8.7590836851250034E-2</v>
      </c>
      <c r="AG138" s="670">
        <f t="shared" ca="1" si="224"/>
        <v>8.7590836851249979E-2</v>
      </c>
      <c r="AH138" s="670">
        <f t="shared" ca="1" si="224"/>
        <v>8.7590836851250006E-2</v>
      </c>
      <c r="AI138" s="670">
        <f t="shared" ca="1" si="224"/>
        <v>8.7590836851249992E-2</v>
      </c>
      <c r="AJ138" s="670">
        <f t="shared" ca="1" si="224"/>
        <v>8.7590836851250006E-2</v>
      </c>
      <c r="AK138" s="670">
        <f t="shared" ca="1" si="224"/>
        <v>8.759083685125002E-2</v>
      </c>
      <c r="AL138" s="670">
        <f t="shared" ca="1" si="224"/>
        <v>8.7590836851250048E-2</v>
      </c>
      <c r="AM138" s="670">
        <f t="shared" ca="1" si="224"/>
        <v>8.7590836851249992E-2</v>
      </c>
      <c r="AN138" s="670">
        <f t="shared" ca="1" si="224"/>
        <v>8.7590836851250076E-2</v>
      </c>
      <c r="AO138" s="670">
        <f t="shared" ca="1" si="224"/>
        <v>8.7590836851250034E-2</v>
      </c>
      <c r="AP138" s="670">
        <f t="shared" ca="1" si="224"/>
        <v>8.7590836851250034E-2</v>
      </c>
      <c r="AQ138" s="670">
        <f t="shared" ca="1" si="224"/>
        <v>8.759083685125002E-2</v>
      </c>
      <c r="AR138" s="670">
        <f t="shared" ref="AR138:BI138" ca="1" si="225">AR135/AR141</f>
        <v>8.7590836851250062E-2</v>
      </c>
      <c r="AS138" s="670">
        <f t="shared" ca="1" si="225"/>
        <v>8.7590836851250006E-2</v>
      </c>
      <c r="AT138" s="670">
        <f t="shared" ca="1" si="225"/>
        <v>8.7590836851250006E-2</v>
      </c>
      <c r="AU138" s="670">
        <f t="shared" ca="1" si="225"/>
        <v>8.7590836851250062E-2</v>
      </c>
      <c r="AV138" s="670">
        <f t="shared" ca="1" si="225"/>
        <v>8.7590836851249951E-2</v>
      </c>
      <c r="AW138" s="670">
        <f t="shared" ca="1" si="225"/>
        <v>8.7590836851250048E-2</v>
      </c>
      <c r="AX138" s="670">
        <f t="shared" ca="1" si="225"/>
        <v>8.7590836851249979E-2</v>
      </c>
      <c r="AY138" s="670">
        <f t="shared" ca="1" si="225"/>
        <v>8.7590836851249895E-2</v>
      </c>
      <c r="AZ138" s="670">
        <f t="shared" ca="1" si="225"/>
        <v>8.7590836851249992E-2</v>
      </c>
      <c r="BA138" s="670">
        <f t="shared" ca="1" si="225"/>
        <v>8.759083685125002E-2</v>
      </c>
      <c r="BB138" s="670">
        <f t="shared" ca="1" si="225"/>
        <v>8.7590836851250006E-2</v>
      </c>
      <c r="BC138" s="670">
        <f t="shared" ca="1" si="225"/>
        <v>8.759083685125002E-2</v>
      </c>
      <c r="BD138" s="670">
        <f t="shared" ca="1" si="225"/>
        <v>8.759083685125002E-2</v>
      </c>
      <c r="BE138" s="670">
        <f t="shared" ca="1" si="225"/>
        <v>8.759083685125002E-2</v>
      </c>
      <c r="BF138" s="670">
        <f t="shared" ca="1" si="225"/>
        <v>8.759083685125002E-2</v>
      </c>
      <c r="BG138" s="670">
        <f t="shared" ca="1" si="225"/>
        <v>8.759083685125002E-2</v>
      </c>
      <c r="BH138" s="670">
        <f t="shared" ca="1" si="225"/>
        <v>8.7590836851250006E-2</v>
      </c>
      <c r="BI138" s="670">
        <f t="shared" ca="1" si="225"/>
        <v>8.7590836851249895E-2</v>
      </c>
      <c r="BJ138" s="43"/>
    </row>
    <row r="139" spans="1:62" s="6" customFormat="1">
      <c r="A139" s="43"/>
      <c r="B139" s="307" t="s">
        <v>344</v>
      </c>
      <c r="C139" s="43"/>
      <c r="D139" s="43"/>
      <c r="E139" s="43"/>
      <c r="F139" s="349"/>
      <c r="G139" s="669">
        <f t="shared" ref="G139:J139" ca="1" si="226">G137/G141/(1+G$6)</f>
        <v>6.1561416002659332E-2</v>
      </c>
      <c r="H139" s="670">
        <f t="shared" ca="1" si="226"/>
        <v>6.156141600265954E-2</v>
      </c>
      <c r="I139" s="670">
        <f t="shared" ca="1" si="226"/>
        <v>6.1561416002659256E-2</v>
      </c>
      <c r="J139" s="670">
        <f t="shared" ca="1" si="226"/>
        <v>6.1561416002659346E-2</v>
      </c>
      <c r="K139" s="670">
        <f t="shared" ref="K139:P139" ca="1" si="227">K137/K141/(1+K$6)</f>
        <v>6.15614160026592E-2</v>
      </c>
      <c r="L139" s="670">
        <f t="shared" ca="1" si="227"/>
        <v>6.1561416002659172E-2</v>
      </c>
      <c r="M139" s="670">
        <f t="shared" ca="1" si="227"/>
        <v>6.1561416002659346E-2</v>
      </c>
      <c r="N139" s="670">
        <f t="shared" ca="1" si="227"/>
        <v>6.1561416002659387E-2</v>
      </c>
      <c r="O139" s="670">
        <f t="shared" ca="1" si="227"/>
        <v>6.156141600265936E-2</v>
      </c>
      <c r="P139" s="670">
        <f t="shared" ca="1" si="227"/>
        <v>6.156141600265929E-2</v>
      </c>
      <c r="Q139" s="670">
        <f ca="1">Q137/Q141/(1+Q$6)</f>
        <v>6.1561416002659457E-2</v>
      </c>
      <c r="R139" s="670">
        <f ca="1">R137/R141/(1+R$6)</f>
        <v>6.1561416002659276E-2</v>
      </c>
      <c r="S139" s="670">
        <f t="shared" ref="S139:AQ139" ca="1" si="228">S137/S141/(1+S$6)</f>
        <v>6.1561416002659276E-2</v>
      </c>
      <c r="T139" s="670">
        <f t="shared" ca="1" si="228"/>
        <v>6.156141600265936E-2</v>
      </c>
      <c r="U139" s="670">
        <f t="shared" ca="1" si="228"/>
        <v>6.1561416002659387E-2</v>
      </c>
      <c r="V139" s="670">
        <f t="shared" ca="1" si="228"/>
        <v>6.1561416002659276E-2</v>
      </c>
      <c r="W139" s="670">
        <f t="shared" ca="1" si="228"/>
        <v>6.15614160026592E-2</v>
      </c>
      <c r="X139" s="670">
        <f t="shared" ca="1" si="228"/>
        <v>6.1561416002659318E-2</v>
      </c>
      <c r="Y139" s="670">
        <f t="shared" ca="1" si="228"/>
        <v>6.1561416002659256E-2</v>
      </c>
      <c r="Z139" s="670">
        <f t="shared" ca="1" si="228"/>
        <v>6.156141600265936E-2</v>
      </c>
      <c r="AA139" s="670">
        <f t="shared" ca="1" si="228"/>
        <v>6.1561416002659415E-2</v>
      </c>
      <c r="AB139" s="670">
        <f t="shared" ca="1" si="228"/>
        <v>6.1561416002659387E-2</v>
      </c>
      <c r="AC139" s="670">
        <f t="shared" ca="1" si="228"/>
        <v>6.156141600265954E-2</v>
      </c>
      <c r="AD139" s="670">
        <f t="shared" ca="1" si="228"/>
        <v>6.1561416002659387E-2</v>
      </c>
      <c r="AE139" s="670">
        <f t="shared" ca="1" si="228"/>
        <v>6.1561416002659457E-2</v>
      </c>
      <c r="AF139" s="670">
        <f t="shared" ca="1" si="228"/>
        <v>6.1561416002659387E-2</v>
      </c>
      <c r="AG139" s="670">
        <f t="shared" ca="1" si="228"/>
        <v>6.1561416002659429E-2</v>
      </c>
      <c r="AH139" s="670">
        <f t="shared" ca="1" si="228"/>
        <v>6.1561416002659401E-2</v>
      </c>
      <c r="AI139" s="670">
        <f t="shared" ca="1" si="228"/>
        <v>6.1561416002659269E-2</v>
      </c>
      <c r="AJ139" s="670">
        <f t="shared" ca="1" si="228"/>
        <v>6.1561416002659276E-2</v>
      </c>
      <c r="AK139" s="670">
        <f t="shared" ca="1" si="228"/>
        <v>6.1561416002659318E-2</v>
      </c>
      <c r="AL139" s="670">
        <f t="shared" ca="1" si="228"/>
        <v>6.1561416002659214E-2</v>
      </c>
      <c r="AM139" s="670">
        <f t="shared" ca="1" si="228"/>
        <v>6.156141600265936E-2</v>
      </c>
      <c r="AN139" s="670">
        <f t="shared" ca="1" si="228"/>
        <v>6.1561416002659387E-2</v>
      </c>
      <c r="AO139" s="670">
        <f t="shared" ca="1" si="228"/>
        <v>6.1561416002659276E-2</v>
      </c>
      <c r="AP139" s="670">
        <f t="shared" ca="1" si="228"/>
        <v>6.1561416002659429E-2</v>
      </c>
      <c r="AQ139" s="670">
        <f t="shared" ca="1" si="228"/>
        <v>6.1561416002659401E-2</v>
      </c>
      <c r="AR139" s="670">
        <f t="shared" ref="AR139:BI139" ca="1" si="229">AR137/AR141/(1+AR$6)</f>
        <v>6.1561416002659401E-2</v>
      </c>
      <c r="AS139" s="670">
        <f t="shared" ca="1" si="229"/>
        <v>6.1561416002659186E-2</v>
      </c>
      <c r="AT139" s="670">
        <f t="shared" ca="1" si="229"/>
        <v>6.1561416002659332E-2</v>
      </c>
      <c r="AU139" s="670">
        <f t="shared" ca="1" si="229"/>
        <v>6.1561416002659429E-2</v>
      </c>
      <c r="AV139" s="670">
        <f t="shared" ca="1" si="229"/>
        <v>6.1561416002659269E-2</v>
      </c>
      <c r="AW139" s="670">
        <f t="shared" ca="1" si="229"/>
        <v>6.156141600265936E-2</v>
      </c>
      <c r="AX139" s="670">
        <f t="shared" ca="1" si="229"/>
        <v>6.1561416002659373E-2</v>
      </c>
      <c r="AY139" s="670">
        <f t="shared" ca="1" si="229"/>
        <v>6.1561416002659304E-2</v>
      </c>
      <c r="AZ139" s="670">
        <f t="shared" ca="1" si="229"/>
        <v>6.1561416002659304E-2</v>
      </c>
      <c r="BA139" s="670">
        <f t="shared" ca="1" si="229"/>
        <v>6.156141600265954E-2</v>
      </c>
      <c r="BB139" s="670">
        <f t="shared" ca="1" si="229"/>
        <v>6.156141600265929E-2</v>
      </c>
      <c r="BC139" s="670">
        <f t="shared" ca="1" si="229"/>
        <v>6.1561416002659373E-2</v>
      </c>
      <c r="BD139" s="670">
        <f t="shared" ca="1" si="229"/>
        <v>6.1561416002659387E-2</v>
      </c>
      <c r="BE139" s="670">
        <f t="shared" ca="1" si="229"/>
        <v>6.1561416002659346E-2</v>
      </c>
      <c r="BF139" s="670">
        <f t="shared" ca="1" si="229"/>
        <v>6.1561416002659276E-2</v>
      </c>
      <c r="BG139" s="670">
        <f t="shared" ca="1" si="229"/>
        <v>6.1561416002659373E-2</v>
      </c>
      <c r="BH139" s="670">
        <f t="shared" ca="1" si="229"/>
        <v>6.1561416002659242E-2</v>
      </c>
      <c r="BI139" s="670">
        <f t="shared" ca="1" si="229"/>
        <v>6.1561416002659214E-2</v>
      </c>
      <c r="BJ139" s="43"/>
    </row>
    <row r="140" spans="1:62" s="1" customFormat="1">
      <c r="A140" s="25"/>
      <c r="B140" s="150"/>
      <c r="C140" s="25"/>
      <c r="D140" s="25"/>
      <c r="E140" s="25"/>
      <c r="F140" s="61"/>
      <c r="G140" s="311"/>
      <c r="H140" s="668"/>
      <c r="I140" s="668"/>
      <c r="J140" s="668"/>
      <c r="K140" s="668"/>
      <c r="L140" s="668"/>
      <c r="M140" s="668"/>
      <c r="N140" s="668"/>
      <c r="O140" s="668"/>
      <c r="P140" s="668"/>
      <c r="Q140" s="668"/>
      <c r="R140" s="668"/>
      <c r="S140" s="668"/>
      <c r="T140" s="668"/>
      <c r="U140" s="668"/>
      <c r="V140" s="668"/>
      <c r="W140" s="668"/>
      <c r="X140" s="668"/>
      <c r="Y140" s="668"/>
      <c r="Z140" s="668"/>
      <c r="AA140" s="668"/>
      <c r="AB140" s="668"/>
      <c r="AC140" s="668"/>
      <c r="AD140" s="668"/>
      <c r="AE140" s="668"/>
      <c r="AF140" s="668"/>
      <c r="AG140" s="668"/>
      <c r="AH140" s="668"/>
      <c r="AI140" s="668"/>
      <c r="AJ140" s="668"/>
      <c r="AK140" s="668"/>
      <c r="AL140" s="668"/>
      <c r="AM140" s="668"/>
      <c r="AN140" s="668"/>
      <c r="AO140" s="668"/>
      <c r="AP140" s="668"/>
      <c r="AQ140" s="668"/>
      <c r="AR140" s="668"/>
      <c r="AS140" s="668"/>
      <c r="AT140" s="668"/>
      <c r="AU140" s="668"/>
      <c r="AV140" s="668"/>
      <c r="AW140" s="668"/>
      <c r="AX140" s="668"/>
      <c r="AY140" s="668"/>
      <c r="AZ140" s="668"/>
      <c r="BA140" s="668"/>
      <c r="BB140" s="668"/>
      <c r="BC140" s="668"/>
      <c r="BD140" s="668"/>
      <c r="BE140" s="668"/>
      <c r="BF140" s="668"/>
      <c r="BG140" s="668"/>
      <c r="BH140" s="668"/>
      <c r="BI140" s="668"/>
      <c r="BJ140" s="25"/>
    </row>
    <row r="141" spans="1:62" s="1" customFormat="1">
      <c r="A141" s="25"/>
      <c r="B141" s="150" t="s">
        <v>345</v>
      </c>
      <c r="C141" s="25"/>
      <c r="D141" s="25"/>
      <c r="E141" s="25"/>
      <c r="F141" s="61"/>
      <c r="G141" s="311">
        <f t="shared" ref="G141:AL141" si="230">G18</f>
        <v>238.36861975420967</v>
      </c>
      <c r="H141" s="668">
        <f t="shared" ca="1" si="230"/>
        <v>248.84218916355513</v>
      </c>
      <c r="I141" s="668">
        <f t="shared" ca="1" si="230"/>
        <v>256.23034225713354</v>
      </c>
      <c r="J141" s="668">
        <f t="shared" ca="1" si="230"/>
        <v>260.91242875096327</v>
      </c>
      <c r="K141" s="668">
        <f t="shared" ca="1" si="230"/>
        <v>265.83371359784428</v>
      </c>
      <c r="L141" s="668">
        <f t="shared" ca="1" si="230"/>
        <v>269.06232778881463</v>
      </c>
      <c r="M141" s="668">
        <f t="shared" ca="1" si="230"/>
        <v>266.90398254952328</v>
      </c>
      <c r="N141" s="668">
        <f t="shared" ca="1" si="230"/>
        <v>264.6636458110296</v>
      </c>
      <c r="O141" s="668">
        <f t="shared" ca="1" si="230"/>
        <v>262.37873814691426</v>
      </c>
      <c r="P141" s="668">
        <f t="shared" ca="1" si="230"/>
        <v>260.0445895051725</v>
      </c>
      <c r="Q141" s="668">
        <f t="shared" ca="1" si="230"/>
        <v>257.70587672904952</v>
      </c>
      <c r="R141" s="668">
        <f t="shared" ca="1" si="230"/>
        <v>255.32940814595432</v>
      </c>
      <c r="S141" s="668">
        <f t="shared" ca="1" si="230"/>
        <v>252.94697950911964</v>
      </c>
      <c r="T141" s="668">
        <f t="shared" ca="1" si="230"/>
        <v>250.47496967133134</v>
      </c>
      <c r="U141" s="668">
        <f t="shared" ca="1" si="230"/>
        <v>247.90753749996517</v>
      </c>
      <c r="V141" s="668">
        <f t="shared" ca="1" si="230"/>
        <v>245.29376398783216</v>
      </c>
      <c r="W141" s="668">
        <f t="shared" ca="1" si="230"/>
        <v>242.64393762904479</v>
      </c>
      <c r="X141" s="668">
        <f t="shared" ca="1" si="230"/>
        <v>239.7524164289463</v>
      </c>
      <c r="Y141" s="668">
        <f t="shared" ca="1" si="230"/>
        <v>236.60916883969333</v>
      </c>
      <c r="Z141" s="668">
        <f t="shared" ca="1" si="230"/>
        <v>233.19756292568383</v>
      </c>
      <c r="AA141" s="668">
        <f t="shared" ca="1" si="230"/>
        <v>229.50560590889563</v>
      </c>
      <c r="AB141" s="668">
        <f t="shared" ca="1" si="230"/>
        <v>225.7005647821689</v>
      </c>
      <c r="AC141" s="668">
        <f t="shared" ca="1" si="230"/>
        <v>222.14575891778242</v>
      </c>
      <c r="AD141" s="668">
        <f t="shared" ca="1" si="230"/>
        <v>218.28978336424649</v>
      </c>
      <c r="AE141" s="668">
        <f t="shared" ca="1" si="230"/>
        <v>214.1223670291572</v>
      </c>
      <c r="AF141" s="668">
        <f t="shared" ca="1" si="230"/>
        <v>209.6276955399033</v>
      </c>
      <c r="AG141" s="668">
        <f t="shared" ca="1" si="230"/>
        <v>204.79247002171536</v>
      </c>
      <c r="AH141" s="668">
        <f t="shared" ca="1" si="230"/>
        <v>199.60081885215817</v>
      </c>
      <c r="AI141" s="668">
        <f t="shared" ca="1" si="230"/>
        <v>194.03144290267372</v>
      </c>
      <c r="AJ141" s="668">
        <f t="shared" ca="1" si="230"/>
        <v>188.06893995926507</v>
      </c>
      <c r="AK141" s="668">
        <f t="shared" ca="1" si="230"/>
        <v>181.69737958373403</v>
      </c>
      <c r="AL141" s="668">
        <f t="shared" ca="1" si="230"/>
        <v>174.90028646986434</v>
      </c>
      <c r="AM141" s="668">
        <f t="shared" ref="AM141:BI141" ca="1" si="231">AM18</f>
        <v>167.66062330097662</v>
      </c>
      <c r="AN141" s="668">
        <f t="shared" ca="1" si="231"/>
        <v>159.9607730944094</v>
      </c>
      <c r="AO141" s="668">
        <f t="shared" ca="1" si="231"/>
        <v>151.7825210180722</v>
      </c>
      <c r="AP141" s="668">
        <f t="shared" ca="1" si="231"/>
        <v>143.10703566379536</v>
      </c>
      <c r="AQ141" s="668">
        <f t="shared" ca="1" si="231"/>
        <v>133.91484976177043</v>
      </c>
      <c r="AR141" s="668">
        <f t="shared" ca="1" si="231"/>
        <v>124.18584031993225</v>
      </c>
      <c r="AS141" s="668">
        <f t="shared" ca="1" si="231"/>
        <v>113.89920817167553</v>
      </c>
      <c r="AT141" s="668">
        <f t="shared" ca="1" si="231"/>
        <v>103.0334569148323</v>
      </c>
      <c r="AU141" s="668">
        <f t="shared" ca="1" si="231"/>
        <v>91.566371224354342</v>
      </c>
      <c r="AV141" s="668">
        <f t="shared" ca="1" si="231"/>
        <v>79.474994520648977</v>
      </c>
      <c r="AW141" s="668">
        <f t="shared" ca="1" si="231"/>
        <v>66.735605975009136</v>
      </c>
      <c r="AX141" s="668">
        <f t="shared" ca="1" si="231"/>
        <v>53.323696833054981</v>
      </c>
      <c r="AY141" s="668">
        <f t="shared" ca="1" si="231"/>
        <v>39.213946036567535</v>
      </c>
      <c r="AZ141" s="668">
        <f t="shared" ca="1" si="231"/>
        <v>27.52513626142499</v>
      </c>
      <c r="BA141" s="668">
        <f t="shared" ca="1" si="231"/>
        <v>26.781879395530485</v>
      </c>
      <c r="BB141" s="668">
        <f t="shared" ca="1" si="231"/>
        <v>26.486237062737889</v>
      </c>
      <c r="BC141" s="668">
        <f t="shared" ca="1" si="231"/>
        <v>26.51458690694832</v>
      </c>
      <c r="BD141" s="668">
        <f t="shared" ca="1" si="231"/>
        <v>26.778506352640473</v>
      </c>
      <c r="BE141" s="668">
        <f t="shared" ca="1" si="231"/>
        <v>27.28944257881038</v>
      </c>
      <c r="BF141" s="668">
        <f t="shared" ca="1" si="231"/>
        <v>27.958578038049342</v>
      </c>
      <c r="BG141" s="668">
        <f t="shared" ca="1" si="231"/>
        <v>28.644120657732056</v>
      </c>
      <c r="BH141" s="668">
        <f t="shared" ca="1" si="231"/>
        <v>29.346472740426861</v>
      </c>
      <c r="BI141" s="668">
        <f t="shared" ca="1" si="231"/>
        <v>30.066046453136437</v>
      </c>
      <c r="BJ141" s="25"/>
    </row>
    <row r="142" spans="1:62" s="1" customFormat="1">
      <c r="A142" s="25"/>
      <c r="B142" s="150"/>
      <c r="C142" s="25"/>
      <c r="D142" s="25"/>
      <c r="E142" s="25"/>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25"/>
    </row>
    <row r="143" spans="1:62" s="1" customFormat="1">
      <c r="A143" s="300"/>
      <c r="B143" s="405" t="s">
        <v>346</v>
      </c>
      <c r="C143" s="300"/>
      <c r="D143" s="300"/>
      <c r="E143" s="300"/>
      <c r="F143" s="337"/>
      <c r="G143" s="337"/>
      <c r="H143" s="337"/>
      <c r="I143" s="337"/>
      <c r="J143" s="337"/>
      <c r="K143" s="337"/>
      <c r="L143" s="337"/>
      <c r="M143" s="337"/>
      <c r="N143" s="337"/>
      <c r="O143" s="337"/>
      <c r="P143" s="337"/>
      <c r="Q143" s="337"/>
      <c r="R143" s="337"/>
      <c r="S143" s="337"/>
      <c r="T143" s="337"/>
      <c r="U143" s="337"/>
      <c r="V143" s="337"/>
      <c r="W143" s="337"/>
      <c r="X143" s="337"/>
      <c r="Y143" s="337"/>
      <c r="Z143" s="337"/>
      <c r="AA143" s="337"/>
      <c r="AB143" s="337"/>
      <c r="AC143" s="337"/>
      <c r="AD143" s="337"/>
      <c r="AE143" s="337"/>
      <c r="AF143" s="337"/>
      <c r="AG143" s="337"/>
      <c r="AH143" s="337"/>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00"/>
    </row>
    <row r="144" spans="1:62" s="1" customFormat="1">
      <c r="A144" s="25"/>
      <c r="B144" s="150"/>
      <c r="C144" s="25"/>
      <c r="D144" s="25"/>
      <c r="E144" s="25"/>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25"/>
    </row>
    <row r="145" spans="1:62" s="1" customFormat="1">
      <c r="A145" s="25"/>
      <c r="B145" s="150" t="s">
        <v>347</v>
      </c>
      <c r="C145" s="25"/>
      <c r="D145" s="25"/>
      <c r="E145" s="25"/>
      <c r="F145" s="671">
        <f>F101</f>
        <v>0</v>
      </c>
      <c r="G145" s="672">
        <f ca="1">G101</f>
        <v>68.553564141030662</v>
      </c>
      <c r="H145" s="672">
        <f ca="1">IF(COUNT($G145:G145)&gt;='PTRM input'!$R$7,0,H101)</f>
        <v>72.771479340917026</v>
      </c>
      <c r="I145" s="672">
        <f ca="1">IF(COUNT($G145:H145)&gt;='PTRM input'!$R$7,0,I101)</f>
        <v>76.690087712153428</v>
      </c>
      <c r="J145" s="672">
        <f ca="1">IF(COUNT($G145:I145)&gt;='PTRM input'!$R$7,0,J101)</f>
        <v>80.795825373113303</v>
      </c>
      <c r="K145" s="672">
        <f ca="1">IF(COUNT($G145:J145)&gt;='PTRM input'!$R$7,0,K101)</f>
        <v>82.455247000636476</v>
      </c>
      <c r="L145" s="672">
        <f ca="1">IF(COUNT($G145:K145)&gt;='PTRM input'!$R$7,0,L101)</f>
        <v>0</v>
      </c>
      <c r="M145" s="672">
        <f ca="1">IF(COUNT($G145:L145)&gt;='PTRM input'!$R$7,0,M101)</f>
        <v>0</v>
      </c>
      <c r="N145" s="672">
        <f ca="1">IF(COUNT($G145:M145)&gt;='PTRM input'!$R$7,0,N101)</f>
        <v>0</v>
      </c>
      <c r="O145" s="672">
        <f ca="1">IF(COUNT($G145:N145)&gt;='PTRM input'!$R$7,0,O101)</f>
        <v>0</v>
      </c>
      <c r="P145" s="672">
        <f ca="1">IF(COUNT($G145:O145)&gt;='PTRM input'!$R$7,0,P101)</f>
        <v>0</v>
      </c>
      <c r="Q145" s="672"/>
      <c r="R145" s="672"/>
      <c r="S145" s="672"/>
      <c r="T145" s="672"/>
      <c r="U145" s="672"/>
      <c r="V145" s="655"/>
      <c r="W145" s="655"/>
      <c r="X145" s="655"/>
      <c r="Y145" s="655"/>
      <c r="Z145" s="655"/>
      <c r="AA145" s="655"/>
      <c r="AB145" s="655"/>
      <c r="AC145" s="655"/>
      <c r="AD145" s="655"/>
      <c r="AE145" s="655"/>
      <c r="AF145" s="655"/>
      <c r="AG145" s="655"/>
      <c r="AH145" s="655"/>
      <c r="AI145" s="655"/>
      <c r="AJ145" s="655"/>
      <c r="AK145" s="655"/>
      <c r="AL145" s="655"/>
      <c r="AM145" s="655"/>
      <c r="AN145" s="655"/>
      <c r="AO145" s="655"/>
      <c r="AP145" s="655"/>
      <c r="AQ145" s="655"/>
      <c r="AR145" s="655"/>
      <c r="AS145" s="655"/>
      <c r="AT145" s="655"/>
      <c r="AU145" s="655"/>
      <c r="AV145" s="655"/>
      <c r="AW145" s="655"/>
      <c r="AX145" s="655"/>
      <c r="AY145" s="655"/>
      <c r="AZ145" s="655"/>
      <c r="BA145" s="655"/>
      <c r="BB145" s="655"/>
      <c r="BC145" s="655"/>
      <c r="BD145" s="655"/>
      <c r="BE145" s="655"/>
      <c r="BF145" s="655"/>
      <c r="BG145" s="655"/>
      <c r="BH145" s="655"/>
      <c r="BI145" s="655"/>
      <c r="BJ145" s="673"/>
    </row>
    <row r="146" spans="1:62" s="1" customFormat="1">
      <c r="A146" s="25"/>
      <c r="B146" s="150" t="s">
        <v>348</v>
      </c>
      <c r="C146" s="25"/>
      <c r="D146" s="25"/>
      <c r="E146" s="25"/>
      <c r="F146" s="83">
        <f>-F30</f>
        <v>0</v>
      </c>
      <c r="G146" s="79">
        <f ca="1">-G30</f>
        <v>-28.608273386876821</v>
      </c>
      <c r="H146" s="79">
        <f ca="1">IF(COUNT($G146:G146)&gt;='PTRM input'!$R$7,0,-H30)</f>
        <v>-29.375549649680433</v>
      </c>
      <c r="I146" s="79">
        <f ca="1">IF(COUNT($G146:H146)&gt;='PTRM input'!$R$7,0,-I30)</f>
        <v>-30.175760555623313</v>
      </c>
      <c r="J146" s="79">
        <f ca="1">IF(COUNT($G146:I146)&gt;='PTRM input'!$R$7,0,-J30)</f>
        <v>-30.966631338662619</v>
      </c>
      <c r="K146" s="79">
        <f ca="1">IF(COUNT($G146:J146)&gt;='PTRM input'!$R$7,0,-K30)</f>
        <v>-31.776180741486044</v>
      </c>
      <c r="L146" s="79">
        <f ca="1">IF(COUNT($G146:K146)&gt;='PTRM input'!$R$7,0,-L30)</f>
        <v>0</v>
      </c>
      <c r="M146" s="79">
        <f ca="1">IF(COUNT($G146:L146)&gt;='PTRM input'!$R$7,0,-M30)</f>
        <v>0</v>
      </c>
      <c r="N146" s="79">
        <f ca="1">IF(COUNT($G146:M146)&gt;='PTRM input'!$R$7,0,-N30)</f>
        <v>0</v>
      </c>
      <c r="O146" s="79">
        <f ca="1">IF(COUNT($G146:N146)&gt;='PTRM input'!$R$7,0,-O30)</f>
        <v>0</v>
      </c>
      <c r="P146" s="79">
        <f ca="1">IF(COUNT($G146:O146)&gt;='PTRM input'!$R$7,0,-P30)</f>
        <v>0</v>
      </c>
      <c r="Q146" s="79"/>
      <c r="R146" s="79"/>
      <c r="S146" s="79"/>
      <c r="T146" s="79"/>
      <c r="U146" s="79"/>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25"/>
    </row>
    <row r="147" spans="1:62" s="1" customFormat="1">
      <c r="A147" s="25"/>
      <c r="B147" s="150" t="s">
        <v>349</v>
      </c>
      <c r="C147" s="25"/>
      <c r="D147" s="25"/>
      <c r="E147" s="25"/>
      <c r="F147" s="83">
        <f>-F47</f>
        <v>0</v>
      </c>
      <c r="G147" s="79">
        <f>-G47</f>
        <v>-17.347925870240793</v>
      </c>
      <c r="H147" s="79">
        <f ca="1">IF(COUNT($G147:G147)&gt;='PTRM input'!$R$7,0,-H47)</f>
        <v>-18.666733796729677</v>
      </c>
      <c r="I147" s="79">
        <f ca="1">IF(COUNT($G147:H147)&gt;='PTRM input'!$R$7,0,-I47)</f>
        <v>-19.883222052048513</v>
      </c>
      <c r="J147" s="79">
        <f ca="1">IF(COUNT($G147:I147)&gt;='PTRM input'!$R$7,0,-J47)</f>
        <v>-21.474092952495663</v>
      </c>
      <c r="K147" s="79">
        <f ca="1">IF(COUNT($G147:J147)&gt;='PTRM input'!$R$7,0,-K47)</f>
        <v>-23.101255436722468</v>
      </c>
      <c r="L147" s="79">
        <f ca="1">IF(COUNT($G147:K147)&gt;='PTRM input'!$R$7,0,-L47)</f>
        <v>0</v>
      </c>
      <c r="M147" s="79">
        <f ca="1">IF(COUNT($G147:L147)&gt;='PTRM input'!$R$7,0,-M47)</f>
        <v>0</v>
      </c>
      <c r="N147" s="79">
        <f ca="1">IF(COUNT($G147:M147)&gt;='PTRM input'!$R$7,0,-N47)</f>
        <v>0</v>
      </c>
      <c r="O147" s="79">
        <f ca="1">IF(COUNT($G147:N147)&gt;='PTRM input'!$R$7,0,-O47)</f>
        <v>0</v>
      </c>
      <c r="P147" s="79">
        <f ca="1">IF(COUNT($G147:O147)&gt;='PTRM input'!$R$7,0,-P47)</f>
        <v>0</v>
      </c>
      <c r="Q147" s="79"/>
      <c r="R147" s="79"/>
      <c r="S147" s="79"/>
      <c r="T147" s="79"/>
      <c r="U147" s="79"/>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25"/>
    </row>
    <row r="148" spans="1:62" s="1" customFormat="1">
      <c r="A148" s="25"/>
      <c r="B148" s="150" t="s">
        <v>350</v>
      </c>
      <c r="C148" s="25"/>
      <c r="D148" s="25"/>
      <c r="E148" s="25"/>
      <c r="F148" s="83">
        <f>-F104</f>
        <v>0</v>
      </c>
      <c r="G148" s="79">
        <f ca="1">-G104</f>
        <v>0</v>
      </c>
      <c r="H148" s="79">
        <f ca="1">IF(COUNT($G148:G148)&gt;='PTRM input'!$R$7,0,-H104)</f>
        <v>0</v>
      </c>
      <c r="I148" s="79">
        <f ca="1">IF(COUNT($G148:H148)&gt;='PTRM input'!$R$7,0,-I104)</f>
        <v>0</v>
      </c>
      <c r="J148" s="79">
        <f ca="1">IF(COUNT($G148:I148)&gt;='PTRM input'!$R$7,0,-J104)</f>
        <v>0</v>
      </c>
      <c r="K148" s="79">
        <f ca="1">IF(COUNT($G148:J148)&gt;='PTRM input'!$R$7,0,-K104)</f>
        <v>0</v>
      </c>
      <c r="L148" s="79">
        <f ca="1">IF(COUNT($G148:K148)&gt;='PTRM input'!$R$7,0,-L104)</f>
        <v>0</v>
      </c>
      <c r="M148" s="79">
        <f ca="1">IF(COUNT($G148:L148)&gt;='PTRM input'!$R$7,0,-M104)</f>
        <v>0</v>
      </c>
      <c r="N148" s="79">
        <f ca="1">IF(COUNT($G148:M148)&gt;='PTRM input'!$R$7,0,-N104)</f>
        <v>0</v>
      </c>
      <c r="O148" s="79">
        <f ca="1">IF(COUNT($G148:N148)&gt;='PTRM input'!$R$7,0,-O104)</f>
        <v>0</v>
      </c>
      <c r="P148" s="79">
        <f ca="1">IF(COUNT($G148:O148)&gt;='PTRM input'!$R$7,0,-P104)</f>
        <v>0</v>
      </c>
      <c r="Q148" s="79"/>
      <c r="R148" s="79"/>
      <c r="S148" s="79"/>
      <c r="T148" s="79"/>
      <c r="U148" s="79"/>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25"/>
    </row>
    <row r="149" spans="1:62" s="1" customFormat="1">
      <c r="A149" s="25"/>
      <c r="B149" s="150" t="s">
        <v>351</v>
      </c>
      <c r="C149" s="25"/>
      <c r="D149" s="25"/>
      <c r="E149" s="25"/>
      <c r="F149" s="83">
        <f>-F100</f>
        <v>0</v>
      </c>
      <c r="G149" s="79">
        <f ca="1">-G100</f>
        <v>0</v>
      </c>
      <c r="H149" s="79">
        <f ca="1">IF(COUNT($G149:G149)&gt;='PTRM input'!$R$7,0,-H100)</f>
        <v>0</v>
      </c>
      <c r="I149" s="79">
        <f ca="1">IF(COUNT($G149:H149)&gt;='PTRM input'!$R$7,0,-I100)</f>
        <v>0</v>
      </c>
      <c r="J149" s="79">
        <f ca="1">IF(COUNT($G149:I149)&gt;='PTRM input'!$R$7,0,-J100)</f>
        <v>0</v>
      </c>
      <c r="K149" s="79">
        <f ca="1">IF(COUNT($G149:J149)&gt;='PTRM input'!$R$7,0,-K100)</f>
        <v>0</v>
      </c>
      <c r="L149" s="79">
        <f ca="1">IF(COUNT($G149:K149)&gt;='PTRM input'!$R$7,0,-L100)</f>
        <v>0</v>
      </c>
      <c r="M149" s="79">
        <f ca="1">IF(COUNT($G149:L149)&gt;='PTRM input'!$R$7,0,-M100)</f>
        <v>0</v>
      </c>
      <c r="N149" s="79">
        <f ca="1">IF(COUNT($G149:M149)&gt;='PTRM input'!$R$7,0,-N100)</f>
        <v>0</v>
      </c>
      <c r="O149" s="79">
        <f ca="1">IF(COUNT($G149:N149)&gt;='PTRM input'!$R$7,0,-O100)</f>
        <v>0</v>
      </c>
      <c r="P149" s="79">
        <f ca="1">IF(COUNT($G149:O149)&gt;='PTRM input'!$R$7,0,-P100)</f>
        <v>0</v>
      </c>
      <c r="Q149" s="79"/>
      <c r="R149" s="79"/>
      <c r="S149" s="79"/>
      <c r="T149" s="79"/>
      <c r="U149" s="79"/>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25"/>
    </row>
    <row r="150" spans="1:62" s="1" customFormat="1">
      <c r="A150" s="25"/>
      <c r="B150" s="150" t="s">
        <v>352</v>
      </c>
      <c r="C150" s="25"/>
      <c r="D150" s="25"/>
      <c r="E150" s="25"/>
      <c r="F150" s="83">
        <f t="shared" ref="F150:G150" si="232">-F69</f>
        <v>-595.92154938552414</v>
      </c>
      <c r="G150" s="79">
        <f t="shared" ca="1" si="232"/>
        <v>-27.902381523927986</v>
      </c>
      <c r="H150" s="79">
        <f ca="1">IF(COUNT($G150:G150)&gt;='PTRM input'!$R$7,0,-H69)</f>
        <v>-21.40328303572014</v>
      </c>
      <c r="I150" s="79">
        <f ca="1">IF(COUNT($G150:H150)&gt;='PTRM input'!$R$7,0,-I69)</f>
        <v>-15.892891234071408</v>
      </c>
      <c r="J150" s="79">
        <f ca="1">IF(COUNT($G150:I150)&gt;='PTRM input'!$R$7,0,-J69)</f>
        <v>-17.804775219968562</v>
      </c>
      <c r="K150" s="79">
        <f ca="1">IF(COUNT($G150:J150)&gt;='PTRM input'!$R$7,0,-K69)</f>
        <v>-12.364748862543067</v>
      </c>
      <c r="L150" s="79">
        <f ca="1">IF(COUNT($G150:K150)&gt;='PTRM input'!$R$7,0,-L69)</f>
        <v>0</v>
      </c>
      <c r="M150" s="79">
        <f ca="1">IF(COUNT($G150:L150)&gt;='PTRM input'!$R$7,0,-M69)</f>
        <v>0</v>
      </c>
      <c r="N150" s="79">
        <f ca="1">IF(COUNT($G150:M150)&gt;='PTRM input'!$R$7,0,-N69)</f>
        <v>0</v>
      </c>
      <c r="O150" s="79">
        <f ca="1">IF(COUNT($G150:N150)&gt;='PTRM input'!$R$7,0,-O69)</f>
        <v>0</v>
      </c>
      <c r="P150" s="79">
        <f ca="1">IF(COUNT($G150:O150)&gt;='PTRM input'!$R$7,0,-P69)</f>
        <v>0</v>
      </c>
      <c r="Q150" s="79"/>
      <c r="R150" s="79"/>
      <c r="S150" s="79"/>
      <c r="T150" s="79"/>
      <c r="U150" s="79"/>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25"/>
    </row>
    <row r="151" spans="1:62" s="1" customFormat="1">
      <c r="A151" s="25"/>
      <c r="B151" s="150" t="s">
        <v>353</v>
      </c>
      <c r="C151" s="25"/>
      <c r="D151" s="25"/>
      <c r="E151" s="25"/>
      <c r="F151" s="83">
        <f t="shared" ref="F151:G151" si="233">-F71</f>
        <v>357.5529296313145</v>
      </c>
      <c r="G151" s="79">
        <f t="shared" ca="1" si="233"/>
        <v>15.710354114018173</v>
      </c>
      <c r="H151" s="79">
        <f ca="1">IF(COUNT($G151:G151)&gt;='PTRM input'!$R$7,0,-H71)</f>
        <v>11.082229640367643</v>
      </c>
      <c r="I151" s="79">
        <f ca="1">IF(COUNT($G151:H151)&gt;='PTRM input'!$R$7,0,-I71)</f>
        <v>7.0231297407445936</v>
      </c>
      <c r="J151" s="79">
        <f ca="1">IF(COUNT($G151:I151)&gt;='PTRM input'!$R$7,0,-J71)</f>
        <v>7.381927270321512</v>
      </c>
      <c r="K151" s="79">
        <f ca="1">IF(COUNT($G151:J151)&gt;='PTRM input'!$R$7,0,-K71)</f>
        <v>4.8429212864555211</v>
      </c>
      <c r="L151" s="79">
        <f ca="1">IF(COUNT($G151:K151)&gt;='PTRM input'!$R$7,0,-L71)</f>
        <v>0</v>
      </c>
      <c r="M151" s="79">
        <f ca="1">IF(COUNT($G151:L151)&gt;='PTRM input'!$R$7,0,-M71)</f>
        <v>0</v>
      </c>
      <c r="N151" s="79">
        <f ca="1">IF(COUNT($G151:M151)&gt;='PTRM input'!$R$7,0,-N71)</f>
        <v>0</v>
      </c>
      <c r="O151" s="79">
        <f ca="1">IF(COUNT($G151:N151)&gt;='PTRM input'!$R$7,0,-O71)</f>
        <v>0</v>
      </c>
      <c r="P151" s="79">
        <f ca="1">IF(COUNT($G151:O151)&gt;='PTRM input'!$R$7,0,-P71)</f>
        <v>0</v>
      </c>
      <c r="Q151" s="79"/>
      <c r="R151" s="79"/>
      <c r="S151" s="79"/>
      <c r="T151" s="79"/>
      <c r="U151" s="79"/>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25"/>
    </row>
    <row r="152" spans="1:62" s="1" customFormat="1">
      <c r="A152" s="25"/>
      <c r="B152" s="307" t="s">
        <v>354</v>
      </c>
      <c r="C152" s="25"/>
      <c r="D152" s="25"/>
      <c r="E152" s="25"/>
      <c r="F152" s="84"/>
      <c r="G152" s="61">
        <v>0</v>
      </c>
      <c r="H152" s="61">
        <f>IF((COUNT($G152:G152)+1)='PTRM input'!$R$7,I18,0)</f>
        <v>0</v>
      </c>
      <c r="I152" s="61">
        <f>IF((COUNT($G152:H152)+1)='PTRM input'!$R$7,J18,0)</f>
        <v>0</v>
      </c>
      <c r="J152" s="61">
        <f>IF((COUNT($G152:I152)+1)='PTRM input'!$R$7,K18,0)</f>
        <v>0</v>
      </c>
      <c r="K152" s="61">
        <f ca="1">IF((COUNT($G152:J152)+1)='PTRM input'!$R$7,L18,0)</f>
        <v>269.06232778881463</v>
      </c>
      <c r="L152" s="61">
        <f ca="1">IF((COUNT($G152:K152)+1)='PTRM input'!$R$7,M18,0)</f>
        <v>0</v>
      </c>
      <c r="M152" s="61">
        <f ca="1">IF((COUNT($G152:L152)+1)='PTRM input'!$R$7,N18,0)</f>
        <v>0</v>
      </c>
      <c r="N152" s="61">
        <f ca="1">IF((COUNT($G152:M152)+1)='PTRM input'!$R$7,O18,0)</f>
        <v>0</v>
      </c>
      <c r="O152" s="61">
        <f ca="1">IF((COUNT($G152:N152)+1)='PTRM input'!$R$7,P18,0)</f>
        <v>0</v>
      </c>
      <c r="P152" s="61">
        <f ca="1">IF((COUNT($G152:O152)+1)='PTRM input'!$R$7,Q18,0)</f>
        <v>0</v>
      </c>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25"/>
    </row>
    <row r="153" spans="1:62" s="1" customFormat="1">
      <c r="A153" s="25"/>
      <c r="B153" s="25" t="s">
        <v>355</v>
      </c>
      <c r="C153" s="25"/>
      <c r="D153" s="25"/>
      <c r="E153" s="25"/>
      <c r="F153" s="84">
        <f t="shared" ref="F153:P153" si="234">SUM(F145:F152)</f>
        <v>-238.36861975420965</v>
      </c>
      <c r="G153" s="61">
        <f t="shared" ca="1" si="234"/>
        <v>10.40533747400324</v>
      </c>
      <c r="H153" s="61">
        <f t="shared" ca="1" si="234"/>
        <v>14.408142499154415</v>
      </c>
      <c r="I153" s="61">
        <f t="shared" ca="1" si="234"/>
        <v>17.761343611154786</v>
      </c>
      <c r="J153" s="61">
        <f t="shared" ca="1" si="234"/>
        <v>17.932253132307967</v>
      </c>
      <c r="K153" s="61">
        <f t="shared" ca="1" si="234"/>
        <v>289.11831103515505</v>
      </c>
      <c r="L153" s="61">
        <f t="shared" ca="1" si="234"/>
        <v>0</v>
      </c>
      <c r="M153" s="61">
        <f t="shared" ca="1" si="234"/>
        <v>0</v>
      </c>
      <c r="N153" s="61">
        <f t="shared" ca="1" si="234"/>
        <v>0</v>
      </c>
      <c r="O153" s="61">
        <f t="shared" ca="1" si="234"/>
        <v>0</v>
      </c>
      <c r="P153" s="61">
        <f t="shared" ca="1" si="234"/>
        <v>0</v>
      </c>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25"/>
    </row>
    <row r="154" spans="1:62" s="1" customFormat="1">
      <c r="A154" s="25"/>
      <c r="B154" s="25"/>
      <c r="C154" s="25"/>
      <c r="D154" s="25"/>
      <c r="E154" s="25"/>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25"/>
    </row>
    <row r="155" spans="1:62" s="1" customFormat="1">
      <c r="A155" s="25"/>
      <c r="B155" s="406" t="s">
        <v>356</v>
      </c>
      <c r="C155" s="73"/>
      <c r="D155" s="73"/>
      <c r="E155" s="81">
        <f ca="1">IRR(F153:P153)</f>
        <v>8.7590836851208165E-2</v>
      </c>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25"/>
    </row>
    <row r="156" spans="1:62" s="1" customFormat="1">
      <c r="A156" s="25"/>
      <c r="B156" s="407" t="s">
        <v>357</v>
      </c>
      <c r="C156" s="75"/>
      <c r="D156" s="75"/>
      <c r="E156" s="82">
        <f>WACC!G10</f>
        <v>8.759083685125002E-2</v>
      </c>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25"/>
    </row>
    <row r="157" spans="1:62" s="1" customFormat="1">
      <c r="A157" s="25"/>
      <c r="B157" s="25"/>
      <c r="C157" s="25"/>
      <c r="D157" s="25"/>
      <c r="E157" s="25"/>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25"/>
    </row>
    <row r="158" spans="1:62" s="1" customFormat="1">
      <c r="A158" s="628"/>
      <c r="B158" s="628" t="s">
        <v>358</v>
      </c>
      <c r="C158" s="674"/>
      <c r="D158" s="674"/>
      <c r="E158" s="674"/>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75"/>
      <c r="AY158" s="675"/>
      <c r="AZ158" s="675"/>
      <c r="BA158" s="675"/>
      <c r="BB158" s="675"/>
      <c r="BC158" s="675"/>
      <c r="BD158" s="675"/>
      <c r="BE158" s="675"/>
      <c r="BF158" s="675"/>
      <c r="BG158" s="675"/>
      <c r="BH158" s="675"/>
      <c r="BI158" s="675"/>
      <c r="BJ158" s="674"/>
    </row>
    <row r="159" spans="1:62" s="1" customFormat="1">
      <c r="A159" s="676"/>
      <c r="B159" s="676"/>
      <c r="C159" s="676"/>
      <c r="D159" s="676"/>
      <c r="E159" s="676"/>
      <c r="F159" s="677"/>
      <c r="G159" s="677"/>
      <c r="H159" s="677"/>
      <c r="I159" s="677"/>
      <c r="J159" s="677"/>
      <c r="K159" s="677"/>
      <c r="L159" s="677"/>
      <c r="M159" s="677"/>
      <c r="N159" s="677"/>
      <c r="O159" s="677"/>
      <c r="P159" s="677"/>
      <c r="Q159" s="677"/>
      <c r="R159" s="677"/>
      <c r="S159" s="677"/>
      <c r="T159" s="677"/>
      <c r="U159" s="677"/>
      <c r="V159" s="677"/>
      <c r="W159" s="677"/>
      <c r="X159" s="677"/>
      <c r="Y159" s="677"/>
      <c r="Z159" s="677"/>
      <c r="AA159" s="677"/>
      <c r="AB159" s="677"/>
      <c r="AC159" s="677"/>
      <c r="AD159" s="677"/>
      <c r="AE159" s="677"/>
      <c r="AF159" s="677"/>
      <c r="AG159" s="677"/>
      <c r="AH159" s="677"/>
      <c r="AI159" s="677"/>
      <c r="AJ159" s="677"/>
      <c r="AK159" s="677"/>
      <c r="AL159" s="677"/>
      <c r="AM159" s="677"/>
      <c r="AN159" s="677"/>
      <c r="AO159" s="677"/>
      <c r="AP159" s="677"/>
      <c r="AQ159" s="677"/>
      <c r="AR159" s="677"/>
      <c r="AS159" s="677"/>
      <c r="AT159" s="677"/>
      <c r="AU159" s="677"/>
      <c r="AV159" s="677"/>
      <c r="AW159" s="677"/>
      <c r="AX159" s="677"/>
      <c r="AY159" s="677"/>
      <c r="AZ159" s="677"/>
      <c r="BA159" s="677"/>
      <c r="BB159" s="677"/>
      <c r="BC159" s="677"/>
      <c r="BD159" s="677"/>
      <c r="BE159" s="677"/>
      <c r="BF159" s="677"/>
      <c r="BG159" s="677"/>
      <c r="BH159" s="677"/>
      <c r="BI159" s="677"/>
      <c r="BJ159" s="150"/>
    </row>
    <row r="160" spans="1:62" s="1" customFormat="1">
      <c r="A160" s="25"/>
      <c r="B160" s="173" t="s">
        <v>268</v>
      </c>
      <c r="C160" s="124"/>
      <c r="D160" s="124"/>
      <c r="E160" s="124"/>
      <c r="F160" s="350"/>
      <c r="G160" s="304">
        <f t="shared" ref="G160:P160" si="235">G25+G26</f>
        <v>38.226832753589427</v>
      </c>
      <c r="H160" s="304">
        <f t="shared" ca="1" si="235"/>
        <v>40.463029389462534</v>
      </c>
      <c r="I160" s="304">
        <f t="shared" ca="1" si="235"/>
        <v>42.326652157033053</v>
      </c>
      <c r="J160" s="304">
        <f t="shared" ca="1" si="235"/>
        <v>44.327630931684681</v>
      </c>
      <c r="K160" s="304">
        <f t="shared" ca="1" si="235"/>
        <v>46.385852874033169</v>
      </c>
      <c r="L160" s="304">
        <f t="shared" ca="1" si="235"/>
        <v>46.94922017918968</v>
      </c>
      <c r="M160" s="304">
        <f t="shared" ca="1" si="235"/>
        <v>46.572606229942465</v>
      </c>
      <c r="N160" s="304">
        <f t="shared" ca="1" si="235"/>
        <v>46.181685421089483</v>
      </c>
      <c r="O160" s="304">
        <f t="shared" ca="1" si="235"/>
        <v>45.782987342866257</v>
      </c>
      <c r="P160" s="304">
        <f t="shared" ca="1" si="235"/>
        <v>45.375697108619477</v>
      </c>
      <c r="Q160" s="351"/>
      <c r="R160" s="351"/>
      <c r="S160" s="351"/>
      <c r="T160" s="351"/>
      <c r="U160" s="351"/>
      <c r="V160" s="351"/>
      <c r="W160" s="351"/>
      <c r="X160" s="351"/>
      <c r="Y160" s="351"/>
      <c r="Z160" s="351"/>
      <c r="AA160" s="351"/>
      <c r="AB160" s="351"/>
      <c r="AC160" s="351"/>
      <c r="AD160" s="351"/>
      <c r="AE160" s="351"/>
      <c r="AF160" s="351"/>
      <c r="AG160" s="351"/>
      <c r="AH160" s="351"/>
      <c r="AI160" s="351"/>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25"/>
    </row>
    <row r="161" spans="1:62" s="1" customFormat="1">
      <c r="A161" s="25"/>
      <c r="B161" s="173" t="s">
        <v>359</v>
      </c>
      <c r="C161" s="124"/>
      <c r="D161" s="124"/>
      <c r="E161" s="124"/>
      <c r="F161" s="350"/>
      <c r="G161" s="304">
        <f t="shared" ref="G161:P161" ca="1" si="236">G30</f>
        <v>28.608273386876821</v>
      </c>
      <c r="H161" s="304">
        <f t="shared" ca="1" si="236"/>
        <v>29.375549649680433</v>
      </c>
      <c r="I161" s="304">
        <f t="shared" ca="1" si="236"/>
        <v>30.175760555623313</v>
      </c>
      <c r="J161" s="304">
        <f t="shared" ca="1" si="236"/>
        <v>30.966631338662619</v>
      </c>
      <c r="K161" s="304">
        <f t="shared" ca="1" si="236"/>
        <v>31.776180741486044</v>
      </c>
      <c r="L161" s="304">
        <f t="shared" ca="1" si="236"/>
        <v>0</v>
      </c>
      <c r="M161" s="304">
        <f t="shared" ca="1" si="236"/>
        <v>0</v>
      </c>
      <c r="N161" s="304">
        <f t="shared" ca="1" si="236"/>
        <v>0</v>
      </c>
      <c r="O161" s="304">
        <f t="shared" ca="1" si="236"/>
        <v>0</v>
      </c>
      <c r="P161" s="304">
        <f t="shared" ca="1" si="236"/>
        <v>0</v>
      </c>
      <c r="Q161" s="351"/>
      <c r="R161" s="351"/>
      <c r="S161" s="351"/>
      <c r="T161" s="351"/>
      <c r="U161" s="351"/>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25"/>
    </row>
    <row r="162" spans="1:62" s="1" customFormat="1">
      <c r="A162" s="25"/>
      <c r="B162" s="173" t="s">
        <v>360</v>
      </c>
      <c r="C162" s="124"/>
      <c r="D162" s="124"/>
      <c r="E162" s="124"/>
      <c r="F162" s="350"/>
      <c r="G162" s="304">
        <f t="shared" ref="G162:P162" ca="1" si="237">G32</f>
        <v>-0.54933911529637802</v>
      </c>
      <c r="H162" s="304">
        <f t="shared" ca="1" si="237"/>
        <v>4.5084487271334028</v>
      </c>
      <c r="I162" s="304">
        <f t="shared" ca="1" si="237"/>
        <v>-0.44522243652357685</v>
      </c>
      <c r="J162" s="304">
        <f t="shared" ca="1" si="237"/>
        <v>0.58566867980210835</v>
      </c>
      <c r="K162" s="304">
        <f t="shared" ca="1" si="237"/>
        <v>0</v>
      </c>
      <c r="L162" s="304">
        <f t="shared" ca="1" si="237"/>
        <v>0</v>
      </c>
      <c r="M162" s="304">
        <f t="shared" ca="1" si="237"/>
        <v>0</v>
      </c>
      <c r="N162" s="304">
        <f t="shared" ca="1" si="237"/>
        <v>0</v>
      </c>
      <c r="O162" s="304">
        <f t="shared" ca="1" si="237"/>
        <v>0</v>
      </c>
      <c r="P162" s="304">
        <f t="shared" ca="1" si="237"/>
        <v>0</v>
      </c>
      <c r="Q162" s="351"/>
      <c r="R162" s="351"/>
      <c r="S162" s="351"/>
      <c r="T162" s="351"/>
      <c r="U162" s="351"/>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1"/>
      <c r="AR162" s="351"/>
      <c r="AS162" s="351"/>
      <c r="AT162" s="351"/>
      <c r="AU162" s="351"/>
      <c r="AV162" s="351"/>
      <c r="AW162" s="351"/>
      <c r="AX162" s="351"/>
      <c r="AY162" s="351"/>
      <c r="AZ162" s="351"/>
      <c r="BA162" s="351"/>
      <c r="BB162" s="351"/>
      <c r="BC162" s="351"/>
      <c r="BD162" s="351"/>
      <c r="BE162" s="351"/>
      <c r="BF162" s="351"/>
      <c r="BG162" s="351"/>
      <c r="BH162" s="351"/>
      <c r="BI162" s="351"/>
      <c r="BJ162" s="25"/>
    </row>
    <row r="163" spans="1:62" s="1" customFormat="1">
      <c r="A163" s="25"/>
      <c r="B163" s="173" t="s">
        <v>361</v>
      </c>
      <c r="C163" s="124"/>
      <c r="D163" s="124"/>
      <c r="E163" s="124"/>
      <c r="F163" s="350"/>
      <c r="G163" s="304">
        <f t="shared" ref="G163:P163" ca="1" si="238">G28</f>
        <v>1.7184580005644197</v>
      </c>
      <c r="H163" s="304">
        <f t="shared" ca="1" si="238"/>
        <v>2.9329003017740565</v>
      </c>
      <c r="I163" s="304">
        <f t="shared" ca="1" si="238"/>
        <v>4.1876749994970659</v>
      </c>
      <c r="J163" s="304">
        <f t="shared" ca="1" si="238"/>
        <v>5.5015631027660064</v>
      </c>
      <c r="K163" s="304">
        <f t="shared" ca="1" si="238"/>
        <v>4.2932133851172658</v>
      </c>
      <c r="L163" s="304">
        <f t="shared" ca="1" si="238"/>
        <v>5.3958630982284781</v>
      </c>
      <c r="M163" s="304">
        <f t="shared" ca="1" si="238"/>
        <v>5.6008418462342426</v>
      </c>
      <c r="N163" s="304">
        <f t="shared" ca="1" si="238"/>
        <v>5.7122691602883116</v>
      </c>
      <c r="O163" s="304">
        <f t="shared" ca="1" si="238"/>
        <v>5.8353716043544814</v>
      </c>
      <c r="P163" s="304">
        <f t="shared" ca="1" si="238"/>
        <v>5.846781940307535</v>
      </c>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1"/>
      <c r="AR163" s="351"/>
      <c r="AS163" s="351"/>
      <c r="AT163" s="351"/>
      <c r="AU163" s="351"/>
      <c r="AV163" s="351"/>
      <c r="AW163" s="351"/>
      <c r="AX163" s="351"/>
      <c r="AY163" s="351"/>
      <c r="AZ163" s="351"/>
      <c r="BA163" s="351"/>
      <c r="BB163" s="351"/>
      <c r="BC163" s="351"/>
      <c r="BD163" s="351"/>
      <c r="BE163" s="351"/>
      <c r="BF163" s="351"/>
      <c r="BG163" s="351"/>
      <c r="BH163" s="351"/>
      <c r="BI163" s="351"/>
      <c r="BJ163" s="25"/>
    </row>
    <row r="164" spans="1:62" s="1" customFormat="1">
      <c r="A164" s="25"/>
      <c r="B164" s="173" t="s">
        <v>362</v>
      </c>
      <c r="C164" s="124"/>
      <c r="D164" s="124"/>
      <c r="E164" s="124"/>
      <c r="F164" s="350"/>
      <c r="G164" s="304">
        <f t="shared" ref="G164:P164" ca="1" si="239">G34+G35</f>
        <v>0</v>
      </c>
      <c r="H164" s="304">
        <f t="shared" ca="1" si="239"/>
        <v>0</v>
      </c>
      <c r="I164" s="304">
        <f t="shared" ca="1" si="239"/>
        <v>0</v>
      </c>
      <c r="J164" s="304">
        <f t="shared" ca="1" si="239"/>
        <v>0</v>
      </c>
      <c r="K164" s="304">
        <f t="shared" ca="1" si="239"/>
        <v>0</v>
      </c>
      <c r="L164" s="304">
        <f t="shared" ca="1" si="239"/>
        <v>2.5313949529360942</v>
      </c>
      <c r="M164" s="304">
        <f t="shared" ca="1" si="239"/>
        <v>3.0347606342728746</v>
      </c>
      <c r="N164" s="304">
        <f t="shared" ca="1" si="239"/>
        <v>3.267409557398083</v>
      </c>
      <c r="O164" s="304">
        <f t="shared" ca="1" si="239"/>
        <v>3.4332510639459919</v>
      </c>
      <c r="P164" s="304">
        <f t="shared" ca="1" si="239"/>
        <v>3.517981944024906</v>
      </c>
      <c r="Q164" s="351"/>
      <c r="R164" s="351"/>
      <c r="S164" s="351"/>
      <c r="T164" s="351"/>
      <c r="U164" s="351"/>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1"/>
      <c r="AR164" s="351"/>
      <c r="AS164" s="351"/>
      <c r="AT164" s="351"/>
      <c r="AU164" s="351"/>
      <c r="AV164" s="351"/>
      <c r="AW164" s="351"/>
      <c r="AX164" s="351"/>
      <c r="AY164" s="351"/>
      <c r="AZ164" s="351"/>
      <c r="BA164" s="351"/>
      <c r="BB164" s="351"/>
      <c r="BC164" s="351"/>
      <c r="BD164" s="351"/>
      <c r="BE164" s="351"/>
      <c r="BF164" s="351"/>
      <c r="BG164" s="351"/>
      <c r="BH164" s="351"/>
      <c r="BI164" s="351"/>
      <c r="BJ164" s="25"/>
    </row>
    <row r="165" spans="1:62" s="1" customFormat="1">
      <c r="A165" s="25"/>
      <c r="B165" s="246" t="s">
        <v>363</v>
      </c>
      <c r="C165" s="29"/>
      <c r="D165" s="29"/>
      <c r="E165" s="29"/>
      <c r="F165" s="352"/>
      <c r="G165" s="330">
        <f t="shared" ref="G165:P165" ca="1" si="240">SUM(G160,G161,G162,G163,G164)</f>
        <v>68.0042250257343</v>
      </c>
      <c r="H165" s="330">
        <f t="shared" ca="1" si="240"/>
        <v>77.279928068050424</v>
      </c>
      <c r="I165" s="330">
        <f t="shared" ca="1" si="240"/>
        <v>76.244865275629849</v>
      </c>
      <c r="J165" s="330">
        <f t="shared" ca="1" si="240"/>
        <v>81.381494052915428</v>
      </c>
      <c r="K165" s="330">
        <f t="shared" ca="1" si="240"/>
        <v>82.45524700063649</v>
      </c>
      <c r="L165" s="330">
        <f t="shared" ca="1" si="240"/>
        <v>54.876478230354252</v>
      </c>
      <c r="M165" s="330">
        <f t="shared" ca="1" si="240"/>
        <v>55.208208710449583</v>
      </c>
      <c r="N165" s="330">
        <f t="shared" ca="1" si="240"/>
        <v>55.16136413877588</v>
      </c>
      <c r="O165" s="330">
        <f t="shared" ca="1" si="240"/>
        <v>55.05161001116673</v>
      </c>
      <c r="P165" s="330">
        <f t="shared" ca="1" si="240"/>
        <v>54.740460992951917</v>
      </c>
      <c r="Q165" s="351"/>
      <c r="R165" s="351"/>
      <c r="S165" s="351"/>
      <c r="T165" s="351"/>
      <c r="U165" s="351"/>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1"/>
      <c r="AR165" s="351"/>
      <c r="AS165" s="351"/>
      <c r="AT165" s="351"/>
      <c r="AU165" s="351"/>
      <c r="AV165" s="351"/>
      <c r="AW165" s="351"/>
      <c r="AX165" s="351"/>
      <c r="AY165" s="351"/>
      <c r="AZ165" s="351"/>
      <c r="BA165" s="351"/>
      <c r="BB165" s="351"/>
      <c r="BC165" s="351"/>
      <c r="BD165" s="351"/>
      <c r="BE165" s="351"/>
      <c r="BF165" s="351"/>
      <c r="BG165" s="351"/>
      <c r="BH165" s="351"/>
      <c r="BI165" s="351"/>
      <c r="BJ165" s="25"/>
    </row>
    <row r="166" spans="1:62" s="1" customFormat="1">
      <c r="A166" s="25"/>
      <c r="B166" s="124"/>
      <c r="C166" s="124"/>
      <c r="D166" s="124"/>
      <c r="E166" s="124"/>
      <c r="F166" s="304"/>
      <c r="G166" s="304"/>
      <c r="H166" s="304"/>
      <c r="I166" s="304"/>
      <c r="J166" s="304"/>
      <c r="K166" s="304"/>
      <c r="L166" s="304"/>
      <c r="M166" s="304"/>
      <c r="N166" s="304"/>
      <c r="O166" s="304"/>
      <c r="P166" s="304"/>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1"/>
      <c r="AR166" s="351"/>
      <c r="AS166" s="351"/>
      <c r="AT166" s="351"/>
      <c r="AU166" s="351"/>
      <c r="AV166" s="351"/>
      <c r="AW166" s="351"/>
      <c r="AX166" s="351"/>
      <c r="AY166" s="351"/>
      <c r="AZ166" s="351"/>
      <c r="BA166" s="351"/>
      <c r="BB166" s="351"/>
      <c r="BC166" s="351"/>
      <c r="BD166" s="351"/>
      <c r="BE166" s="351"/>
      <c r="BF166" s="351"/>
      <c r="BG166" s="351"/>
      <c r="BH166" s="351"/>
      <c r="BI166" s="351"/>
      <c r="BJ166" s="25"/>
    </row>
    <row r="167" spans="1:62" s="1" customFormat="1">
      <c r="A167" s="25"/>
      <c r="B167" s="124"/>
      <c r="C167" s="124"/>
      <c r="D167" s="124"/>
      <c r="E167" s="124"/>
      <c r="F167" s="350" t="s">
        <v>364</v>
      </c>
      <c r="G167" s="304">
        <f t="shared" ref="G167:P167" ca="1" si="241">G160+G161+G162+G163</f>
        <v>68.0042250257343</v>
      </c>
      <c r="H167" s="304">
        <f t="shared" ca="1" si="241"/>
        <v>77.279928068050424</v>
      </c>
      <c r="I167" s="304">
        <f t="shared" ca="1" si="241"/>
        <v>76.244865275629849</v>
      </c>
      <c r="J167" s="304">
        <f t="shared" ca="1" si="241"/>
        <v>81.381494052915428</v>
      </c>
      <c r="K167" s="304">
        <f t="shared" ca="1" si="241"/>
        <v>82.45524700063649</v>
      </c>
      <c r="L167" s="304">
        <f t="shared" ca="1" si="241"/>
        <v>52.345083277418155</v>
      </c>
      <c r="M167" s="304">
        <f t="shared" ca="1" si="241"/>
        <v>52.173448076176712</v>
      </c>
      <c r="N167" s="304">
        <f t="shared" ca="1" si="241"/>
        <v>51.893954581377798</v>
      </c>
      <c r="O167" s="304">
        <f t="shared" ca="1" si="241"/>
        <v>51.618358947220742</v>
      </c>
      <c r="P167" s="304">
        <f t="shared" ca="1" si="241"/>
        <v>51.222479048927013</v>
      </c>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1"/>
      <c r="BB167" s="351"/>
      <c r="BC167" s="351"/>
      <c r="BD167" s="351"/>
      <c r="BE167" s="351"/>
      <c r="BF167" s="351"/>
      <c r="BG167" s="351"/>
      <c r="BH167" s="351"/>
      <c r="BI167" s="351"/>
      <c r="BJ167" s="25"/>
    </row>
    <row r="168" spans="1:62" s="1" customFormat="1"/>
    <row r="169" spans="1:62" s="1" customFormat="1"/>
    <row r="170" spans="1:62" s="1" customFormat="1"/>
    <row r="171" spans="1:62" s="1" customFormat="1"/>
    <row r="172" spans="1:62" s="1" customFormat="1"/>
    <row r="173" spans="1:62" s="1" customFormat="1"/>
    <row r="174" spans="1:62" s="1" customFormat="1"/>
    <row r="175" spans="1:62" s="1" customFormat="1"/>
    <row r="176" spans="1:62"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sheetData>
  <phoneticPr fontId="0" type="noConversion"/>
  <printOptions headings="1"/>
  <pageMargins left="0.74803149606299213" right="0.74803149606299213" top="0.98425196850393704" bottom="0.98425196850393704" header="0.51181102362204722" footer="0.51181102362204722"/>
  <pageSetup paperSize="9" scale="63" fitToHeight="3" orientation="landscape" horizontalDpi="1200" verticalDpi="1200" r:id="rId1"/>
  <headerFooter alignWithMargins="0"/>
  <rowBreaks count="2" manualBreakCount="2">
    <brk id="59" max="13" man="1"/>
    <brk id="127" max="13" man="1"/>
  </rowBreaks>
  <colBreaks count="2" manualBreakCount="2">
    <brk id="17" max="112" man="1"/>
    <brk id="39" max="112" man="1"/>
  </colBreaks>
  <ignoredErrors>
    <ignoredError sqref="G6:BI7 K17:BI17 F4:BI4 E155:E156 K23:BI23 K28:BI29 K37:BI37 D24:D25 K35:BI35 D57 D28:D29 D18:D20 G50:J51 D76:E83 D85:E94 C84:BI84 F153:G153 F13 G55:J57 F63:BI63 G52:BJ53 G17:J25 D33:D35 G10:BI13 F40 T33:BJ33 G59:BI59 BJ30 G33:J37 F152 G165:P167 G43:J47 G27:J27 F65:BI65 F64:BH64 F66 G30:P30 G32:P32 G40:P40 G42:BI42 F55 G58:BI58 BI64 BI66 G99:BI105 E116:BI116 E108:E110 F105 E112:E114 D119:E119 D108 E121:E126 H153:J153 H152:P152 K153:P153 G163:G164 G160 G161:P162 H160:P160 H163:P164 B2 G29:J29 H28:J28" unlockedFormula="1"/>
    <ignoredError sqref="K133:BI133 G133:J13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1">
    <pageSetUpPr fitToPage="1"/>
  </sheetPr>
  <dimension ref="A1:Z73"/>
  <sheetViews>
    <sheetView topLeftCell="A6" workbookViewId="0">
      <selection activeCell="R41" sqref="R41"/>
    </sheetView>
  </sheetViews>
  <sheetFormatPr defaultColWidth="8.85546875" defaultRowHeight="12.75" outlineLevelCol="1"/>
  <cols>
    <col min="1" max="1" width="1" customWidth="1"/>
    <col min="2" max="2" width="1.28515625" customWidth="1"/>
    <col min="3" max="3" width="1.140625" customWidth="1"/>
    <col min="4" max="4" width="13" customWidth="1"/>
    <col min="5" max="5" width="42.7109375" customWidth="1"/>
    <col min="6" max="6" width="12.42578125" customWidth="1"/>
    <col min="7" max="11" width="13.28515625" customWidth="1"/>
    <col min="12" max="16" width="13.28515625" customWidth="1" outlineLevel="1"/>
    <col min="17" max="17" width="7.140625" customWidth="1"/>
    <col min="18" max="18" width="13.140625" customWidth="1"/>
    <col min="19" max="19" width="29" customWidth="1"/>
    <col min="20" max="20" width="13.28515625" customWidth="1"/>
    <col min="21" max="21" width="25.28515625" bestFit="1" customWidth="1"/>
    <col min="22" max="22" width="26.140625" bestFit="1" customWidth="1"/>
    <col min="23" max="23" width="5.7109375" customWidth="1"/>
    <col min="24" max="24" width="34.28515625" bestFit="1" customWidth="1"/>
    <col min="25" max="25" width="24.85546875" bestFit="1" customWidth="1"/>
    <col min="26" max="26" width="11.7109375" bestFit="1" customWidth="1"/>
  </cols>
  <sheetData>
    <row r="1" spans="1:26">
      <c r="A1" s="9"/>
      <c r="B1" s="9"/>
      <c r="C1" s="9"/>
      <c r="D1" s="14"/>
      <c r="E1" s="14"/>
      <c r="F1" s="56"/>
      <c r="G1" s="181"/>
      <c r="H1" s="181"/>
      <c r="I1" s="181"/>
      <c r="J1" s="181"/>
      <c r="K1" s="181"/>
      <c r="L1" s="57"/>
      <c r="M1" s="118"/>
      <c r="N1" s="118"/>
      <c r="O1" s="57"/>
      <c r="P1" s="57"/>
      <c r="Q1" s="9"/>
      <c r="R1" s="9"/>
      <c r="S1" s="9"/>
      <c r="T1" s="9"/>
      <c r="U1" s="241" t="s">
        <v>365</v>
      </c>
      <c r="V1" s="242" t="s">
        <v>366</v>
      </c>
      <c r="W1" s="236"/>
      <c r="X1" s="241" t="s">
        <v>367</v>
      </c>
      <c r="Y1" s="242" t="s">
        <v>368</v>
      </c>
      <c r="Z1" s="9"/>
    </row>
    <row r="2" spans="1:26" ht="15.75">
      <c r="A2" s="9"/>
      <c r="B2" s="9"/>
      <c r="C2" s="9"/>
      <c r="D2" s="58" t="str">
        <f>'DMS input'!$C$16&amp;" - X Factor Calculations"&amp;" - TNSP PTRM - version "&amp;Intro!$L$4</f>
        <v>RBP - X Factor Calculations - TNSP PTRM - version 2.1</v>
      </c>
      <c r="E2" s="14"/>
      <c r="F2" s="56"/>
      <c r="G2" s="181"/>
      <c r="H2" s="181"/>
      <c r="I2" s="181"/>
      <c r="J2" s="181"/>
      <c r="K2" s="181"/>
      <c r="L2" s="57"/>
      <c r="N2" s="118"/>
      <c r="O2" s="57"/>
      <c r="P2" s="57"/>
      <c r="Q2" s="9"/>
      <c r="R2" s="9"/>
      <c r="S2" s="9"/>
      <c r="T2" s="9"/>
      <c r="U2" s="239" t="s">
        <v>369</v>
      </c>
      <c r="V2" s="240" t="s">
        <v>0</v>
      </c>
      <c r="W2" s="237"/>
      <c r="X2" s="244" t="s">
        <v>370</v>
      </c>
      <c r="Y2" s="243" t="s">
        <v>371</v>
      </c>
      <c r="Z2" s="9"/>
    </row>
    <row r="3" spans="1:26">
      <c r="A3" s="9"/>
      <c r="B3" s="9"/>
      <c r="C3" s="9"/>
      <c r="D3" s="14"/>
      <c r="E3" s="14"/>
      <c r="F3" s="56"/>
      <c r="G3" s="181"/>
      <c r="H3" s="181"/>
      <c r="I3" s="181"/>
      <c r="J3" s="181"/>
      <c r="K3" s="181"/>
      <c r="L3" s="57"/>
      <c r="M3" s="118"/>
      <c r="N3" s="118"/>
      <c r="O3" s="57"/>
      <c r="P3" s="57"/>
      <c r="Q3" s="9"/>
      <c r="R3" s="9"/>
      <c r="S3" s="9"/>
      <c r="T3" s="9"/>
      <c r="U3" s="235"/>
      <c r="V3" s="235"/>
      <c r="W3" s="237"/>
      <c r="X3" s="239" t="s">
        <v>372</v>
      </c>
      <c r="Y3" s="240" t="s">
        <v>373</v>
      </c>
      <c r="Z3" s="9"/>
    </row>
    <row r="4" spans="1:26" s="32" customFormat="1" ht="15.75">
      <c r="A4" s="76"/>
      <c r="B4" s="76"/>
      <c r="C4" s="76"/>
      <c r="D4" s="77" t="s">
        <v>147</v>
      </c>
      <c r="E4" s="76"/>
      <c r="F4" s="104" t="str">
        <f>Assets!F4</f>
        <v>2026-27</v>
      </c>
      <c r="G4" s="104" t="str">
        <f>Assets!G4</f>
        <v>2027-28</v>
      </c>
      <c r="H4" s="104" t="str">
        <f>Assets!H4</f>
        <v>2028-29</v>
      </c>
      <c r="I4" s="104" t="str">
        <f>Assets!I4</f>
        <v>2029-30</v>
      </c>
      <c r="J4" s="104" t="str">
        <f>Assets!J4</f>
        <v>2030-31</v>
      </c>
      <c r="K4" s="104" t="str">
        <f>Assets!K4</f>
        <v>2031-32</v>
      </c>
      <c r="L4" s="104" t="str">
        <f>Assets!L4</f>
        <v>2032-33</v>
      </c>
      <c r="M4" s="104" t="str">
        <f>Assets!M4</f>
        <v>2033-34</v>
      </c>
      <c r="N4" s="104" t="str">
        <f>Assets!N4</f>
        <v>2034-35</v>
      </c>
      <c r="O4" s="104" t="str">
        <f>Assets!O4</f>
        <v>2035-36</v>
      </c>
      <c r="P4" s="104" t="str">
        <f>Assets!P4</f>
        <v>2036-37</v>
      </c>
      <c r="Q4" s="76"/>
      <c r="R4" s="76"/>
      <c r="S4" s="76"/>
      <c r="T4" s="12"/>
      <c r="U4" s="235"/>
      <c r="V4" s="235"/>
      <c r="W4" s="237"/>
      <c r="X4" s="238"/>
      <c r="Y4" s="238"/>
      <c r="Z4" s="9"/>
    </row>
    <row r="5" spans="1:26" ht="18" customHeight="1">
      <c r="A5" s="69"/>
      <c r="B5" s="69"/>
      <c r="C5" s="69"/>
      <c r="D5" s="709" t="s">
        <v>374</v>
      </c>
      <c r="E5" s="709"/>
      <c r="F5" s="94"/>
      <c r="G5" s="94"/>
      <c r="H5" s="91"/>
      <c r="I5" s="91"/>
      <c r="J5" s="91"/>
      <c r="K5" s="91"/>
      <c r="L5" s="91"/>
      <c r="M5" s="91"/>
      <c r="N5" s="91"/>
      <c r="O5" s="91"/>
      <c r="P5" s="91"/>
      <c r="Q5" s="91"/>
      <c r="R5" s="69"/>
      <c r="S5" s="69"/>
      <c r="T5" s="9"/>
      <c r="U5" s="236"/>
      <c r="V5" s="236"/>
      <c r="W5" s="237"/>
      <c r="X5" s="236"/>
      <c r="Y5" s="236"/>
      <c r="Z5" s="9"/>
    </row>
    <row r="6" spans="1:26">
      <c r="A6" s="116"/>
      <c r="B6" s="116"/>
      <c r="C6" s="116"/>
      <c r="D6" s="133"/>
      <c r="E6" s="133"/>
      <c r="F6" s="134"/>
      <c r="G6" s="134"/>
      <c r="H6" s="135"/>
      <c r="I6" s="135"/>
      <c r="J6" s="135"/>
      <c r="K6" s="135"/>
      <c r="L6" s="135"/>
      <c r="M6" s="135"/>
      <c r="N6" s="135"/>
      <c r="O6" s="135"/>
      <c r="P6" s="135"/>
      <c r="Q6" s="135"/>
      <c r="R6" s="116"/>
      <c r="S6" s="116"/>
      <c r="T6" s="116"/>
      <c r="U6" s="236"/>
      <c r="V6" s="236"/>
      <c r="W6" s="237"/>
      <c r="X6" s="236"/>
      <c r="Y6" s="236"/>
      <c r="Z6" s="9"/>
    </row>
    <row r="7" spans="1:26">
      <c r="A7" s="116"/>
      <c r="B7" s="116"/>
      <c r="C7" s="116"/>
      <c r="D7" s="133" t="s">
        <v>375</v>
      </c>
      <c r="E7" s="133"/>
      <c r="F7" s="92"/>
      <c r="G7" s="136">
        <f>vanilla01</f>
        <v>6.414742476254881E-2</v>
      </c>
      <c r="H7" s="136">
        <f>vanilla02</f>
        <v>6.5042072689478897E-2</v>
      </c>
      <c r="I7" s="136">
        <f>vanilla03</f>
        <v>6.6075940552828366E-2</v>
      </c>
      <c r="J7" s="136">
        <f>vanilla04</f>
        <v>6.7957867923562509E-2</v>
      </c>
      <c r="K7" s="136">
        <f>vanilla05</f>
        <v>6.9796794765025358E-2</v>
      </c>
      <c r="L7" s="136">
        <f>vanilla06</f>
        <v>6.9796794765025358E-2</v>
      </c>
      <c r="M7" s="136">
        <f>vanilla07</f>
        <v>6.9796794765025358E-2</v>
      </c>
      <c r="N7" s="136">
        <f>vanilla08</f>
        <v>6.9796794765025358E-2</v>
      </c>
      <c r="O7" s="136">
        <f>vanilla09</f>
        <v>6.9796794765025358E-2</v>
      </c>
      <c r="P7" s="136">
        <f>vanilla10</f>
        <v>6.9796794765025358E-2</v>
      </c>
      <c r="Q7" s="135"/>
      <c r="R7" s="116"/>
      <c r="S7" s="116"/>
      <c r="T7" s="116"/>
      <c r="U7" s="236"/>
      <c r="V7" s="236"/>
      <c r="W7" s="237"/>
      <c r="X7" s="236"/>
      <c r="Y7" s="236"/>
      <c r="Z7" s="9"/>
    </row>
    <row r="8" spans="1:26">
      <c r="A8" s="116"/>
      <c r="B8" s="116"/>
      <c r="C8" s="116"/>
      <c r="D8" s="148" t="s">
        <v>376</v>
      </c>
      <c r="E8" s="133"/>
      <c r="F8" s="99">
        <v>1</v>
      </c>
      <c r="G8" s="34">
        <f>F8*(1+G7)</f>
        <v>1.0641474247625489</v>
      </c>
      <c r="H8" s="413">
        <f>G8*(1+H7)</f>
        <v>1.1333617789162764</v>
      </c>
      <c r="I8" s="413">
        <f>H8*(1+I7)</f>
        <v>1.2082497244447961</v>
      </c>
      <c r="J8" s="413">
        <f>I8*(1+J7)</f>
        <v>1.2903597996372964</v>
      </c>
      <c r="K8" s="413">
        <f>J8*(1+K7)</f>
        <v>1.3804227777456199</v>
      </c>
      <c r="L8" s="413">
        <f t="shared" ref="L8:P8" si="0">K8*(1+L7)</f>
        <v>1.4767718630528972</v>
      </c>
      <c r="M8" s="413">
        <f t="shared" si="0"/>
        <v>1.5798458056931644</v>
      </c>
      <c r="N8" s="413">
        <f t="shared" si="0"/>
        <v>1.6901139791535162</v>
      </c>
      <c r="O8" s="413">
        <f t="shared" si="0"/>
        <v>1.8080785176859946</v>
      </c>
      <c r="P8" s="413">
        <f t="shared" si="0"/>
        <v>1.9342766029039751</v>
      </c>
      <c r="Q8" s="135"/>
      <c r="R8" s="116"/>
      <c r="S8" s="116"/>
      <c r="T8" s="116"/>
      <c r="U8" s="236"/>
      <c r="V8" s="236"/>
      <c r="W8" s="237"/>
      <c r="X8" s="236"/>
      <c r="Y8" s="236"/>
      <c r="Z8" s="9"/>
    </row>
    <row r="9" spans="1:26">
      <c r="A9" s="14"/>
      <c r="B9" s="14"/>
      <c r="C9" s="14"/>
      <c r="D9" s="9"/>
      <c r="E9" s="9"/>
      <c r="F9" s="35"/>
      <c r="G9" s="35"/>
      <c r="H9" s="35"/>
      <c r="I9" s="35"/>
      <c r="J9" s="35"/>
      <c r="K9" s="35"/>
      <c r="L9" s="35"/>
      <c r="M9" s="35"/>
      <c r="N9" s="35"/>
      <c r="O9" s="35"/>
      <c r="P9" s="35"/>
      <c r="Q9" s="14"/>
      <c r="R9" s="14"/>
      <c r="S9" s="14"/>
      <c r="T9" s="9"/>
      <c r="U9" s="236"/>
      <c r="V9" s="236"/>
      <c r="W9" s="237"/>
      <c r="X9" s="236"/>
      <c r="Y9" s="236"/>
      <c r="Z9" s="9"/>
    </row>
    <row r="10" spans="1:26">
      <c r="A10" s="9"/>
      <c r="B10" s="9"/>
      <c r="C10" s="9"/>
      <c r="D10" s="29" t="s">
        <v>377</v>
      </c>
      <c r="E10" s="9"/>
      <c r="F10" s="53"/>
      <c r="G10" s="90">
        <f ca="1">WACC!G6</f>
        <v>2.4519938701808908E-2</v>
      </c>
      <c r="H10" s="90">
        <f ca="1">WACC!H6</f>
        <v>2.4519938701808908E-2</v>
      </c>
      <c r="I10" s="90">
        <f ca="1">WACC!I6</f>
        <v>2.4519938701808908E-2</v>
      </c>
      <c r="J10" s="90">
        <f ca="1">WACC!J6</f>
        <v>2.4519938701808908E-2</v>
      </c>
      <c r="K10" s="90">
        <f ca="1">WACC!K6</f>
        <v>2.4519938701808908E-2</v>
      </c>
      <c r="L10" s="90">
        <f ca="1">WACC!L6</f>
        <v>2.4519938701808908E-2</v>
      </c>
      <c r="M10" s="90">
        <f ca="1">WACC!M6</f>
        <v>2.4519938701808908E-2</v>
      </c>
      <c r="N10" s="90">
        <f ca="1">WACC!N6</f>
        <v>2.4519938701808908E-2</v>
      </c>
      <c r="O10" s="90">
        <f ca="1">WACC!O6</f>
        <v>2.4519938701808908E-2</v>
      </c>
      <c r="P10" s="90">
        <f ca="1">WACC!P6</f>
        <v>2.4519938701808908E-2</v>
      </c>
      <c r="Q10" s="119"/>
      <c r="R10" s="9"/>
      <c r="S10" s="9"/>
      <c r="T10" s="9"/>
      <c r="U10" s="236"/>
      <c r="V10" s="236"/>
      <c r="W10" s="237"/>
      <c r="X10" s="236"/>
      <c r="Y10" s="236"/>
      <c r="Z10" s="9"/>
    </row>
    <row r="11" spans="1:26">
      <c r="A11" s="9"/>
      <c r="B11" s="9"/>
      <c r="C11" s="9"/>
      <c r="D11" s="124" t="s">
        <v>231</v>
      </c>
      <c r="E11" s="9"/>
      <c r="F11" s="99">
        <v>1</v>
      </c>
      <c r="G11" s="34">
        <f t="shared" ref="G11:P11" ca="1" si="1">F11*(1+G10)</f>
        <v>1.0245199387018089</v>
      </c>
      <c r="H11" s="34">
        <f t="shared" ca="1" si="1"/>
        <v>1.0496411047975582</v>
      </c>
      <c r="I11" s="34">
        <f t="shared" ca="1" si="1"/>
        <v>1.0753782403460934</v>
      </c>
      <c r="J11" s="34">
        <f t="shared" ca="1" si="1"/>
        <v>1.1017464488806388</v>
      </c>
      <c r="K11" s="34">
        <f t="shared" ca="1" si="1"/>
        <v>1.1287612042721278</v>
      </c>
      <c r="L11" s="34">
        <f t="shared" ca="1" si="1"/>
        <v>1.1564383598098604</v>
      </c>
      <c r="M11" s="34">
        <f t="shared" ca="1" si="1"/>
        <v>1.1847941575048186</v>
      </c>
      <c r="N11" s="34">
        <f t="shared" ca="1" si="1"/>
        <v>1.2138452376210982</v>
      </c>
      <c r="O11" s="34">
        <f t="shared" ca="1" si="1"/>
        <v>1.2436086484410502</v>
      </c>
      <c r="P11" s="34">
        <f t="shared" ca="1" si="1"/>
        <v>1.2741018562698643</v>
      </c>
      <c r="Q11" s="119"/>
      <c r="R11" s="9"/>
      <c r="S11" s="9"/>
      <c r="T11" s="9"/>
      <c r="U11" s="236"/>
      <c r="V11" s="236"/>
      <c r="W11" s="237"/>
      <c r="X11" s="236"/>
      <c r="Y11" s="236"/>
      <c r="Z11" s="9"/>
    </row>
    <row r="12" spans="1:26" ht="17.25" customHeight="1">
      <c r="A12" s="9"/>
      <c r="B12" s="9"/>
      <c r="C12" s="9"/>
      <c r="D12" s="29"/>
      <c r="E12" s="9"/>
      <c r="F12" s="90"/>
      <c r="G12" s="85"/>
      <c r="H12" s="85"/>
      <c r="I12" s="85"/>
      <c r="J12" s="85"/>
      <c r="K12" s="85"/>
      <c r="L12" s="85"/>
      <c r="M12" s="85"/>
      <c r="N12" s="85"/>
      <c r="O12" s="85"/>
      <c r="P12" s="85"/>
      <c r="Q12" s="119"/>
      <c r="R12" s="9"/>
      <c r="S12" s="9"/>
      <c r="T12" s="116"/>
      <c r="U12" s="116"/>
      <c r="V12" s="116"/>
      <c r="W12" s="116"/>
      <c r="X12" s="116"/>
      <c r="Y12" s="116"/>
      <c r="Z12" s="116"/>
    </row>
    <row r="13" spans="1:26" ht="18" customHeight="1">
      <c r="A13" s="190"/>
      <c r="B13" s="94"/>
      <c r="C13" s="94"/>
      <c r="D13" s="94" t="s">
        <v>378</v>
      </c>
      <c r="E13" s="94"/>
      <c r="F13" s="191"/>
      <c r="G13" s="191"/>
      <c r="H13" s="191"/>
      <c r="I13" s="191"/>
      <c r="J13" s="191"/>
      <c r="K13" s="191"/>
      <c r="L13" s="191"/>
      <c r="M13" s="191"/>
      <c r="N13" s="191"/>
      <c r="O13" s="191"/>
      <c r="P13" s="190"/>
      <c r="Q13" s="190"/>
      <c r="R13" s="190"/>
      <c r="S13" s="190"/>
      <c r="T13" s="116"/>
      <c r="U13" s="116"/>
      <c r="V13" s="116"/>
      <c r="W13" s="116"/>
      <c r="X13" s="116"/>
      <c r="Y13" s="116"/>
      <c r="Z13" s="116"/>
    </row>
    <row r="14" spans="1:26">
      <c r="A14" s="9"/>
      <c r="B14" s="9"/>
      <c r="C14" s="9"/>
      <c r="D14" s="29"/>
      <c r="E14" s="9"/>
      <c r="F14" s="90"/>
      <c r="G14" s="85"/>
      <c r="H14" s="85"/>
      <c r="I14" s="85"/>
      <c r="J14" s="85"/>
      <c r="K14" s="85"/>
      <c r="L14" s="85"/>
      <c r="M14" s="85"/>
      <c r="N14" s="85"/>
      <c r="O14" s="85"/>
      <c r="P14" s="85"/>
      <c r="Q14" s="119"/>
      <c r="R14" s="9"/>
      <c r="S14" s="9"/>
      <c r="T14" s="116"/>
      <c r="U14" s="116"/>
      <c r="V14" s="116"/>
      <c r="W14" s="116"/>
      <c r="X14" s="116"/>
      <c r="Y14" s="116"/>
      <c r="Z14" s="116"/>
    </row>
    <row r="15" spans="1:26">
      <c r="A15" s="9"/>
      <c r="B15" s="9"/>
      <c r="C15" s="9"/>
      <c r="D15" s="118" t="s">
        <v>379</v>
      </c>
      <c r="E15" s="9"/>
      <c r="F15" s="90"/>
      <c r="G15" s="85"/>
      <c r="H15" s="85"/>
      <c r="I15" s="85"/>
      <c r="J15" s="85"/>
      <c r="K15" s="85"/>
      <c r="L15" s="85"/>
      <c r="M15" s="85"/>
      <c r="N15" s="85"/>
      <c r="O15" s="85"/>
      <c r="P15" s="85"/>
      <c r="Q15" s="119"/>
      <c r="R15" s="9"/>
      <c r="S15" s="9"/>
      <c r="T15" s="116"/>
      <c r="U15" s="116"/>
      <c r="V15" s="116"/>
      <c r="W15" s="116"/>
      <c r="X15" s="116"/>
      <c r="Y15" s="116"/>
      <c r="Z15" s="116"/>
    </row>
    <row r="16" spans="1:26">
      <c r="A16" s="9"/>
      <c r="B16" s="9"/>
      <c r="C16" s="9"/>
      <c r="D16" s="192" t="s">
        <v>380</v>
      </c>
      <c r="E16" s="194"/>
      <c r="F16" s="90"/>
      <c r="G16" s="761" t="s">
        <v>370</v>
      </c>
      <c r="H16" s="762"/>
      <c r="I16" s="762"/>
      <c r="J16" s="85"/>
      <c r="K16" s="85"/>
      <c r="L16" s="85"/>
      <c r="M16" s="85"/>
      <c r="N16" s="85"/>
      <c r="O16" s="85"/>
      <c r="P16" s="85"/>
      <c r="Q16" s="119"/>
      <c r="R16" s="9"/>
      <c r="S16" s="9"/>
      <c r="T16" s="116"/>
      <c r="U16" s="116"/>
      <c r="V16" s="116"/>
      <c r="W16" s="116"/>
      <c r="X16" s="116"/>
      <c r="Y16" s="116"/>
      <c r="Z16" s="116"/>
    </row>
    <row r="17" spans="1:26">
      <c r="A17" s="9"/>
      <c r="B17" s="9"/>
      <c r="C17" s="9"/>
      <c r="D17" s="14"/>
      <c r="E17" s="9"/>
      <c r="F17" s="90"/>
      <c r="G17" s="85"/>
      <c r="H17" s="85"/>
      <c r="I17" s="85"/>
      <c r="J17" s="85"/>
      <c r="K17" s="85"/>
      <c r="L17" s="85"/>
      <c r="M17" s="85"/>
      <c r="N17" s="85"/>
      <c r="O17" s="85"/>
      <c r="P17" s="85"/>
      <c r="Q17" s="119"/>
      <c r="R17" s="9"/>
      <c r="S17" s="9"/>
      <c r="T17" s="116"/>
      <c r="U17" s="116"/>
      <c r="V17" s="116"/>
      <c r="W17" s="116"/>
      <c r="X17" s="116"/>
      <c r="Y17" s="116"/>
      <c r="Z17" s="116"/>
    </row>
    <row r="18" spans="1:26" ht="12.75" customHeight="1">
      <c r="A18" s="14"/>
      <c r="B18" s="116"/>
      <c r="C18" s="118"/>
      <c r="D18" s="127" t="s">
        <v>381</v>
      </c>
      <c r="E18" s="248"/>
      <c r="F18" s="195"/>
      <c r="G18" s="195"/>
      <c r="H18" s="195"/>
      <c r="I18" s="195"/>
      <c r="J18" s="195"/>
      <c r="K18" s="195"/>
      <c r="L18" s="195"/>
      <c r="M18" s="195"/>
      <c r="N18" s="195"/>
      <c r="O18" s="187"/>
      <c r="P18" s="14"/>
      <c r="Q18" s="14"/>
      <c r="R18" s="14"/>
      <c r="S18" s="14"/>
      <c r="T18" s="116"/>
      <c r="U18" s="116"/>
      <c r="V18" s="116"/>
      <c r="W18" s="116"/>
      <c r="X18" s="116"/>
      <c r="Y18" s="116"/>
      <c r="Z18" s="116"/>
    </row>
    <row r="19" spans="1:26" ht="12.75" customHeight="1">
      <c r="A19" s="14"/>
      <c r="B19" s="116"/>
      <c r="C19" s="118"/>
      <c r="D19" s="127" t="s">
        <v>382</v>
      </c>
      <c r="E19" s="248"/>
      <c r="F19" s="195"/>
      <c r="G19" s="195"/>
      <c r="H19" s="195"/>
      <c r="I19" s="195"/>
      <c r="J19" s="195"/>
      <c r="K19" s="195"/>
      <c r="L19" s="195"/>
      <c r="M19" s="195"/>
      <c r="N19" s="195"/>
      <c r="O19" s="187"/>
      <c r="P19" s="14"/>
      <c r="Q19" s="14"/>
      <c r="R19" s="14"/>
      <c r="S19" s="14"/>
      <c r="T19" s="116"/>
      <c r="U19" s="116"/>
      <c r="V19" s="116"/>
      <c r="W19" s="116"/>
      <c r="X19" s="116"/>
      <c r="Y19" s="116"/>
      <c r="Z19" s="116"/>
    </row>
    <row r="20" spans="1:26">
      <c r="A20" s="9"/>
      <c r="B20" s="9"/>
      <c r="C20" s="9"/>
      <c r="D20" s="377"/>
      <c r="E20" s="116"/>
      <c r="F20" s="90"/>
      <c r="G20" s="85"/>
      <c r="H20" s="85"/>
      <c r="I20" s="85"/>
      <c r="J20" s="85"/>
      <c r="K20" s="85"/>
      <c r="L20" s="85"/>
      <c r="M20" s="85"/>
      <c r="N20" s="85"/>
      <c r="O20" s="85"/>
      <c r="P20" s="85"/>
      <c r="Q20" s="119"/>
      <c r="R20" s="9"/>
      <c r="S20" s="9"/>
      <c r="T20" s="116"/>
      <c r="U20" s="116"/>
      <c r="V20" s="116"/>
      <c r="W20" s="116"/>
      <c r="X20" s="116"/>
      <c r="Y20" s="116"/>
      <c r="Z20" s="116"/>
    </row>
    <row r="21" spans="1:26">
      <c r="A21" s="9"/>
      <c r="B21" s="9"/>
      <c r="C21" s="9"/>
      <c r="D21" s="386" t="s">
        <v>383</v>
      </c>
      <c r="E21" s="116"/>
      <c r="F21" s="458" t="s">
        <v>8</v>
      </c>
      <c r="G21" s="193" t="s">
        <v>384</v>
      </c>
      <c r="I21" s="138"/>
      <c r="J21" s="138"/>
      <c r="K21" s="138"/>
      <c r="L21" s="119"/>
      <c r="M21" s="119"/>
      <c r="N21" s="119"/>
      <c r="O21" s="119"/>
      <c r="P21" s="119"/>
      <c r="Q21" s="119"/>
      <c r="R21" s="14"/>
      <c r="S21" s="9"/>
      <c r="T21" s="116"/>
      <c r="U21" s="116"/>
      <c r="V21" s="116"/>
      <c r="W21" s="116"/>
      <c r="X21" s="116"/>
      <c r="Y21" s="116"/>
      <c r="Z21" s="116"/>
    </row>
    <row r="22" spans="1:26">
      <c r="A22" s="9"/>
      <c r="B22" s="9"/>
      <c r="C22" s="9"/>
      <c r="D22" s="377"/>
      <c r="E22" s="116"/>
      <c r="F22" s="90"/>
      <c r="G22" s="85"/>
      <c r="H22" s="85"/>
      <c r="I22" s="85"/>
      <c r="J22" s="85"/>
      <c r="K22" s="85"/>
      <c r="L22" s="85"/>
      <c r="M22" s="85"/>
      <c r="N22" s="85"/>
      <c r="O22" s="85"/>
      <c r="P22" s="85"/>
      <c r="Q22" s="119"/>
      <c r="R22" s="9"/>
      <c r="S22" s="9"/>
      <c r="T22" s="9"/>
      <c r="U22" s="9"/>
      <c r="V22" s="9"/>
      <c r="W22" s="9"/>
      <c r="X22" s="9"/>
      <c r="Y22" s="9"/>
      <c r="Z22" s="9"/>
    </row>
    <row r="23" spans="1:26">
      <c r="A23" s="9"/>
      <c r="B23" s="9"/>
      <c r="C23" s="9"/>
      <c r="D23" s="387" t="s">
        <v>385</v>
      </c>
      <c r="E23" s="388" t="str">
        <f ca="1">IF(AND(D25="",D26="",D24="", D27=""),"This section is blank because no cautions are active.","")</f>
        <v/>
      </c>
      <c r="F23" s="90"/>
      <c r="G23" s="85"/>
      <c r="H23" s="85"/>
      <c r="I23" s="85"/>
      <c r="J23" s="85"/>
      <c r="K23" s="85"/>
      <c r="L23" s="85"/>
      <c r="M23" s="85"/>
      <c r="N23" s="85"/>
      <c r="O23" s="85"/>
      <c r="P23" s="85"/>
      <c r="Q23" s="119"/>
      <c r="R23" s="9"/>
      <c r="S23" s="9"/>
      <c r="T23" s="9"/>
      <c r="U23" s="9"/>
      <c r="V23" s="9"/>
      <c r="W23" s="9"/>
      <c r="X23" s="9"/>
      <c r="Y23" s="9"/>
      <c r="Z23" s="9"/>
    </row>
    <row r="24" spans="1:26">
      <c r="A24" s="9"/>
      <c r="B24" s="9"/>
      <c r="C24" s="9"/>
      <c r="D24" s="389" t="str">
        <f>IF(F21&lt;&gt;G4,"Caution - If you are updating the cost of debt within the access arrangement period (cell F21), you should not adjust X factors for past years.","")</f>
        <v>Caution - If you are updating the cost of debt within the access arrangement period (cell F21), you should not adjust X factors for past years.</v>
      </c>
      <c r="E24" s="116"/>
      <c r="F24" s="90"/>
      <c r="G24" s="85"/>
      <c r="H24" s="85"/>
      <c r="I24" s="85"/>
      <c r="J24" s="85"/>
      <c r="K24" s="85"/>
      <c r="L24" s="85"/>
      <c r="M24" s="85"/>
      <c r="N24" s="85"/>
      <c r="O24" s="85"/>
      <c r="P24" s="85"/>
      <c r="Q24" s="119"/>
      <c r="R24" s="9"/>
      <c r="S24" s="9"/>
      <c r="T24" s="9"/>
      <c r="U24" s="9"/>
      <c r="V24" s="9"/>
      <c r="W24" s="9"/>
      <c r="X24" s="9"/>
      <c r="Y24" s="9"/>
      <c r="Z24" s="9"/>
    </row>
    <row r="25" spans="1:26">
      <c r="A25" s="9"/>
      <c r="B25" s="9"/>
      <c r="C25" s="9"/>
      <c r="D25" s="123" t="str">
        <f>IF(ISERROR(HLOOKUP("Value expected",'PTRM input'!G497:P497,1,FALSE)),"","Caution - the PTRM input page does not appear to have all necessary cost of debt inputs (cells G487:P487)")</f>
        <v/>
      </c>
      <c r="E25" s="116"/>
      <c r="F25" s="90"/>
      <c r="G25" s="85"/>
      <c r="H25" s="85"/>
      <c r="I25" s="85"/>
      <c r="J25" s="85"/>
      <c r="K25" s="85"/>
      <c r="L25" s="85"/>
      <c r="M25" s="85"/>
      <c r="N25" s="85"/>
      <c r="O25" s="85"/>
      <c r="P25" s="85"/>
      <c r="Q25" s="119"/>
      <c r="R25" s="9"/>
      <c r="S25" s="9"/>
      <c r="T25" s="9"/>
      <c r="U25" s="9"/>
      <c r="V25" s="9"/>
      <c r="W25" s="9"/>
      <c r="X25" s="9"/>
      <c r="Y25" s="9"/>
      <c r="Z25" s="9"/>
    </row>
    <row r="26" spans="1:26">
      <c r="A26" s="9"/>
      <c r="B26" s="9"/>
      <c r="C26" s="9"/>
      <c r="D26" s="389" t="str">
        <f ca="1">IF(OR(ERC_Final_Calc&lt;&gt;ERC_Yr01_Inc, ERC_Final_Calc&lt;&gt;ERC_Yr01_Com),"Caution - The equity raising costs shown on the PTRM input tab (cells G110, G272) do not appear to match the equity raising costs currently shown on the Equity Raising Costs tab (cell Q52)","")</f>
        <v/>
      </c>
      <c r="E26" s="116"/>
      <c r="F26" s="90"/>
      <c r="G26" s="85"/>
      <c r="H26" s="85"/>
      <c r="I26" s="85"/>
      <c r="J26" s="85"/>
      <c r="K26" s="85"/>
      <c r="L26" s="85"/>
      <c r="M26" s="85"/>
      <c r="N26" s="85"/>
      <c r="O26" s="85"/>
      <c r="P26" s="85"/>
      <c r="Q26" s="119"/>
      <c r="R26" s="9"/>
      <c r="S26" s="9"/>
      <c r="T26" s="9"/>
      <c r="U26" s="9"/>
      <c r="V26" s="9"/>
      <c r="W26" s="9"/>
      <c r="X26" s="9"/>
      <c r="Y26" s="9"/>
      <c r="Z26" s="9"/>
    </row>
    <row r="27" spans="1:26">
      <c r="A27" s="9"/>
      <c r="B27" s="9"/>
      <c r="C27" s="9"/>
      <c r="D27" s="389" t="str">
        <f t="array" aca="1" ref="D27" ca="1">IF(AND(G58:P58=TRUE),"", "Caution - Smoothing required. The displayed X factors do not appear to match those impliled by the displayed forecast (smoothed) revenues.")</f>
        <v>Caution - Smoothing required. The displayed X factors do not appear to match those impliled by the displayed forecast (smoothed) revenues.</v>
      </c>
      <c r="E27" s="116"/>
      <c r="F27" s="90"/>
      <c r="G27" s="85"/>
      <c r="H27" s="85"/>
      <c r="I27" s="85"/>
      <c r="J27" s="85"/>
      <c r="K27" s="85"/>
      <c r="L27" s="85"/>
      <c r="M27" s="85"/>
      <c r="N27" s="85"/>
      <c r="O27" s="85"/>
      <c r="P27" s="85"/>
      <c r="Q27" s="119"/>
      <c r="R27" s="9"/>
      <c r="S27" s="9"/>
      <c r="T27" s="9"/>
      <c r="U27" s="9"/>
      <c r="V27" s="9"/>
      <c r="W27" s="9"/>
      <c r="X27" s="9"/>
      <c r="Y27" s="9"/>
      <c r="Z27" s="9"/>
    </row>
    <row r="28" spans="1:26" ht="17.25" customHeight="1">
      <c r="A28" s="9"/>
      <c r="B28" s="9"/>
      <c r="C28" s="9"/>
      <c r="D28" s="377"/>
      <c r="E28" s="116"/>
      <c r="F28" s="90"/>
      <c r="G28" s="85"/>
      <c r="H28" s="85"/>
      <c r="I28" s="85"/>
      <c r="J28" s="85"/>
      <c r="K28" s="85"/>
      <c r="L28" s="85"/>
      <c r="M28" s="85"/>
      <c r="N28" s="85"/>
      <c r="O28" s="85"/>
      <c r="P28" s="85"/>
      <c r="Q28" s="119"/>
      <c r="R28" s="9"/>
      <c r="S28" s="9"/>
      <c r="T28" s="9"/>
      <c r="U28" s="9"/>
      <c r="V28" s="9"/>
      <c r="W28" s="9"/>
      <c r="X28" s="9"/>
      <c r="Y28" s="9"/>
      <c r="Z28" s="9"/>
    </row>
    <row r="29" spans="1:26" ht="17.25" customHeight="1">
      <c r="A29" s="190"/>
      <c r="B29" s="94"/>
      <c r="C29" s="94"/>
      <c r="D29" s="94" t="s">
        <v>386</v>
      </c>
      <c r="E29" s="94"/>
      <c r="F29" s="191"/>
      <c r="G29" s="191"/>
      <c r="H29" s="191"/>
      <c r="I29" s="191"/>
      <c r="J29" s="191"/>
      <c r="K29" s="191"/>
      <c r="L29" s="191"/>
      <c r="M29" s="191"/>
      <c r="N29" s="191"/>
      <c r="O29" s="191"/>
      <c r="P29" s="190"/>
      <c r="Q29" s="190"/>
      <c r="R29" s="190"/>
      <c r="S29" s="190"/>
      <c r="T29" s="116"/>
      <c r="U29" s="116"/>
      <c r="V29" s="116"/>
      <c r="W29" s="116"/>
      <c r="X29" s="116"/>
      <c r="Y29" s="116"/>
      <c r="Z29" s="116"/>
    </row>
    <row r="30" spans="1:26">
      <c r="A30" s="9"/>
      <c r="B30" s="9"/>
      <c r="C30" s="9"/>
      <c r="D30" s="29"/>
      <c r="E30" s="9"/>
      <c r="F30" s="90"/>
      <c r="G30" s="34"/>
      <c r="H30" s="34"/>
      <c r="I30" s="34"/>
      <c r="J30" s="34"/>
      <c r="K30" s="34"/>
      <c r="L30" s="85"/>
      <c r="M30" s="85"/>
      <c r="N30" s="85"/>
      <c r="O30" s="85"/>
      <c r="P30" s="85"/>
      <c r="Q30" s="119"/>
      <c r="R30" s="9"/>
      <c r="S30" s="9"/>
      <c r="T30" s="9"/>
      <c r="U30" s="9"/>
      <c r="V30" s="9"/>
      <c r="W30" s="9"/>
      <c r="X30" s="9"/>
      <c r="Y30" s="9"/>
      <c r="Z30" s="9"/>
    </row>
    <row r="31" spans="1:26">
      <c r="A31" s="9"/>
      <c r="B31" s="9"/>
      <c r="C31" s="9"/>
      <c r="D31" s="127" t="s">
        <v>268</v>
      </c>
      <c r="E31" s="116"/>
      <c r="F31" s="90"/>
      <c r="G31" s="119">
        <f>Analysis!G25+Analysis!G26</f>
        <v>38.226832753589427</v>
      </c>
      <c r="H31" s="119">
        <f ca="1">IF(COUNT($G31:G31)&gt;='PTRM input'!$R$7,0,Analysis!H25+Analysis!H26)</f>
        <v>40.463029389462534</v>
      </c>
      <c r="I31" s="119">
        <f ca="1">IF(COUNT($G31:H31)&gt;='PTRM input'!$R$7,0,Analysis!I25+Analysis!I26)</f>
        <v>42.326652157033053</v>
      </c>
      <c r="J31" s="119">
        <f ca="1">IF(COUNT($G31:I31)&gt;='PTRM input'!$R$7,0,Analysis!J25+Analysis!J26)</f>
        <v>44.327630931684681</v>
      </c>
      <c r="K31" s="119">
        <f ca="1">IF(COUNT($G31:J31)&gt;='PTRM input'!$R$7,0,Analysis!K25+Analysis!K26)</f>
        <v>46.385852874033169</v>
      </c>
      <c r="L31" s="119">
        <f ca="1">IF(COUNT($G31:K31)&gt;='PTRM input'!$R$7,0,Analysis!L25+Analysis!L26)</f>
        <v>0</v>
      </c>
      <c r="M31" s="119">
        <f ca="1">IF(COUNT($G31:L31)&gt;='PTRM input'!$R$7,0,Analysis!M25+Analysis!M26)</f>
        <v>0</v>
      </c>
      <c r="N31" s="119">
        <f ca="1">IF(COUNT($G31:M31)&gt;='PTRM input'!$R$7,0,Analysis!N25+Analysis!N26)</f>
        <v>0</v>
      </c>
      <c r="O31" s="119">
        <f ca="1">IF(COUNT($G31:N31)&gt;='PTRM input'!$R$7,0,Analysis!O25+Analysis!O26)</f>
        <v>0</v>
      </c>
      <c r="P31" s="119">
        <f ca="1">IF(COUNT($G31:O31)&gt;='PTRM input'!$R$7,0,Analysis!P25+Analysis!P26)</f>
        <v>0</v>
      </c>
      <c r="Q31" s="119"/>
      <c r="R31" s="9"/>
      <c r="S31" s="9"/>
      <c r="T31" s="9"/>
      <c r="U31" s="9"/>
      <c r="V31" s="9"/>
      <c r="W31" s="9"/>
      <c r="X31" s="9"/>
      <c r="Y31" s="9"/>
      <c r="Z31" s="9"/>
    </row>
    <row r="32" spans="1:26">
      <c r="A32" s="9"/>
      <c r="B32" s="9"/>
      <c r="C32" s="9"/>
      <c r="D32" s="127" t="s">
        <v>271</v>
      </c>
      <c r="E32" s="116"/>
      <c r="F32" s="90"/>
      <c r="G32" s="119">
        <f ca="1">Analysis!G28</f>
        <v>1.7184580005644197</v>
      </c>
      <c r="H32" s="119">
        <f ca="1">IF(COUNT($G32:G32)&gt;='PTRM input'!$R$7,0,Analysis!H28)</f>
        <v>2.9329003017740565</v>
      </c>
      <c r="I32" s="119">
        <f ca="1">IF(COUNT($G32:H32)&gt;='PTRM input'!$R$7,0,Analysis!I28)</f>
        <v>4.1876749994970659</v>
      </c>
      <c r="J32" s="119">
        <f ca="1">IF(COUNT($G32:I32)&gt;='PTRM input'!$R$7,0,Analysis!J28)</f>
        <v>5.5015631027660064</v>
      </c>
      <c r="K32" s="119">
        <f ca="1">IF(COUNT($G32:J32)&gt;='PTRM input'!$R$7,0,Analysis!K28)</f>
        <v>4.2932133851172658</v>
      </c>
      <c r="L32" s="119">
        <f ca="1">IF(COUNT($G32:K32)&gt;='PTRM input'!$R$7,0,Analysis!L28)</f>
        <v>0</v>
      </c>
      <c r="M32" s="119">
        <f ca="1">IF(COUNT($G32:L32)&gt;='PTRM input'!$R$7,0,Analysis!M28)</f>
        <v>0</v>
      </c>
      <c r="N32" s="119">
        <f ca="1">IF(COUNT($G32:M32)&gt;='PTRM input'!$R$7,0,Analysis!N28)</f>
        <v>0</v>
      </c>
      <c r="O32" s="119">
        <f ca="1">IF(COUNT($G32:N32)&gt;='PTRM input'!$R$7,0,Analysis!O28)</f>
        <v>0</v>
      </c>
      <c r="P32" s="119">
        <f ca="1">IF(COUNT($G32:O32)&gt;='PTRM input'!$R$7,0,Analysis!P28)</f>
        <v>0</v>
      </c>
      <c r="Q32" s="119"/>
      <c r="R32" s="9"/>
      <c r="S32" s="9"/>
      <c r="T32" s="9"/>
      <c r="U32" s="9"/>
      <c r="V32" s="9"/>
      <c r="W32" s="9"/>
      <c r="X32" s="9"/>
      <c r="Y32" s="9"/>
      <c r="Z32" s="9"/>
    </row>
    <row r="33" spans="1:26">
      <c r="A33" s="9"/>
      <c r="B33" s="9"/>
      <c r="C33" s="9"/>
      <c r="D33" s="127" t="s">
        <v>272</v>
      </c>
      <c r="E33" s="116"/>
      <c r="F33" s="90"/>
      <c r="G33" s="119">
        <f ca="1">Analysis!G30</f>
        <v>28.608273386876821</v>
      </c>
      <c r="H33" s="119">
        <f ca="1">IF(COUNT($G33:G33)&gt;='PTRM input'!$R$7,0,Analysis!H30)</f>
        <v>29.375549649680433</v>
      </c>
      <c r="I33" s="119">
        <f ca="1">IF(COUNT($G33:H33)&gt;='PTRM input'!$R$7,0,Analysis!I30)</f>
        <v>30.175760555623313</v>
      </c>
      <c r="J33" s="119">
        <f ca="1">IF(COUNT($G33:I33)&gt;='PTRM input'!$R$7,0,Analysis!J30)</f>
        <v>30.966631338662619</v>
      </c>
      <c r="K33" s="119">
        <f ca="1">IF(COUNT($G33:J33)&gt;='PTRM input'!$R$7,0,Analysis!K30)</f>
        <v>31.776180741486044</v>
      </c>
      <c r="L33" s="119">
        <f ca="1">IF(COUNT($G33:K33)&gt;='PTRM input'!$R$7,0,Analysis!L30)</f>
        <v>0</v>
      </c>
      <c r="M33" s="119">
        <f ca="1">IF(COUNT($G33:L33)&gt;='PTRM input'!$R$7,0,Analysis!M30)</f>
        <v>0</v>
      </c>
      <c r="N33" s="119">
        <f ca="1">IF(COUNT($G33:M33)&gt;='PTRM input'!$R$7,0,Analysis!N30)</f>
        <v>0</v>
      </c>
      <c r="O33" s="119">
        <f ca="1">IF(COUNT($G33:N33)&gt;='PTRM input'!$R$7,0,Analysis!O30)</f>
        <v>0</v>
      </c>
      <c r="P33" s="119">
        <f ca="1">IF(COUNT($G33:O33)&gt;='PTRM input'!$R$7,0,Analysis!P30)</f>
        <v>0</v>
      </c>
      <c r="Q33" s="119"/>
      <c r="R33" s="9"/>
      <c r="S33" s="9"/>
      <c r="T33" s="9"/>
      <c r="U33" s="9"/>
      <c r="V33" s="9"/>
      <c r="W33" s="9"/>
      <c r="X33" s="9"/>
      <c r="Y33" s="9"/>
      <c r="Z33" s="9"/>
    </row>
    <row r="34" spans="1:26">
      <c r="A34" s="9"/>
      <c r="B34" s="9"/>
      <c r="C34" s="9"/>
      <c r="D34" s="127" t="s">
        <v>360</v>
      </c>
      <c r="E34" s="116"/>
      <c r="F34" s="90"/>
      <c r="G34" s="411">
        <f ca="1">Analysis!G32</f>
        <v>-0.54933911529637802</v>
      </c>
      <c r="H34" s="411">
        <f ca="1">IF(COUNT($G34:G34)&gt;='PTRM input'!$R$7,0,Analysis!H32)</f>
        <v>4.5084487271334028</v>
      </c>
      <c r="I34" s="411">
        <f ca="1">IF(COUNT($G34:H34)&gt;='PTRM input'!$R$7,0,Analysis!I32)</f>
        <v>-0.44522243652357685</v>
      </c>
      <c r="J34" s="411">
        <f ca="1">IF(COUNT($G34:I34)&gt;='PTRM input'!$R$7,0,Analysis!J32)</f>
        <v>0.58566867980210835</v>
      </c>
      <c r="K34" s="411">
        <f ca="1">IF(COUNT($G34:J34)&gt;='PTRM input'!$R$7,0,Analysis!K32)</f>
        <v>0</v>
      </c>
      <c r="L34" s="411">
        <f ca="1">IF(COUNT($G34:K34)&gt;='PTRM input'!$R$7,0,Analysis!L32)</f>
        <v>0</v>
      </c>
      <c r="M34" s="411">
        <f ca="1">IF(COUNT($G34:L34)&gt;='PTRM input'!$R$7,0,Analysis!M32)</f>
        <v>0</v>
      </c>
      <c r="N34" s="411">
        <f ca="1">IF(COUNT($G34:M34)&gt;='PTRM input'!$R$7,0,Analysis!N32)</f>
        <v>0</v>
      </c>
      <c r="O34" s="411">
        <f ca="1">IF(COUNT($G34:N34)&gt;='PTRM input'!$R$7,0,Analysis!O32)</f>
        <v>0</v>
      </c>
      <c r="P34" s="411">
        <f ca="1">IF(COUNT($G34:O34)&gt;='PTRM input'!$R$7,0,Analysis!P32)</f>
        <v>0</v>
      </c>
      <c r="Q34" s="119"/>
      <c r="R34" s="9"/>
      <c r="S34" s="9"/>
      <c r="T34" s="9"/>
      <c r="U34" s="9"/>
      <c r="V34" s="9"/>
      <c r="W34" s="9"/>
      <c r="X34" s="9"/>
      <c r="Y34" s="9"/>
      <c r="Z34" s="9"/>
    </row>
    <row r="35" spans="1:26">
      <c r="A35" s="9"/>
      <c r="B35" s="9"/>
      <c r="C35" s="9"/>
      <c r="D35" s="127" t="s">
        <v>387</v>
      </c>
      <c r="E35" s="116"/>
      <c r="F35" s="90"/>
      <c r="G35" s="411">
        <f ca="1">Analysis!G34+Analysis!G35</f>
        <v>0</v>
      </c>
      <c r="H35" s="411">
        <f ca="1">IF(COUNT($G35:G35)&gt;='PTRM input'!$R$7,0,Analysis!H34+Analysis!H35)</f>
        <v>0</v>
      </c>
      <c r="I35" s="411">
        <f ca="1">IF(COUNT($G35:H35)&gt;='PTRM input'!$R$7,0,Analysis!I34+Analysis!I35)</f>
        <v>0</v>
      </c>
      <c r="J35" s="411">
        <f ca="1">IF(COUNT($G35:I35)&gt;='PTRM input'!$R$7,0,Analysis!J34+Analysis!J35)</f>
        <v>0</v>
      </c>
      <c r="K35" s="411">
        <f ca="1">IF(COUNT($G35:J35)&gt;='PTRM input'!$R$7,0,Analysis!K34+Analysis!K35)</f>
        <v>0</v>
      </c>
      <c r="L35" s="411">
        <f ca="1">IF(COUNT($G35:K35)&gt;='PTRM input'!$R$7,0,Analysis!L34+Analysis!L35)</f>
        <v>0</v>
      </c>
      <c r="M35" s="411">
        <f ca="1">IF(COUNT($G35:L35)&gt;='PTRM input'!$R$7,0,Analysis!M34+Analysis!M35)</f>
        <v>0</v>
      </c>
      <c r="N35" s="411">
        <f ca="1">IF(COUNT($G35:M35)&gt;='PTRM input'!$R$7,0,Analysis!N34+Analysis!N35)</f>
        <v>0</v>
      </c>
      <c r="O35" s="411">
        <f ca="1">IF(COUNT($G35:N35)&gt;='PTRM input'!$R$7,0,Analysis!O34+Analysis!O35)</f>
        <v>0</v>
      </c>
      <c r="P35" s="411">
        <f ca="1">IF(COUNT($G35:O35)&gt;='PTRM input'!$R$7,0,Analysis!P34+Analysis!P35)</f>
        <v>0</v>
      </c>
      <c r="Q35" s="119"/>
      <c r="R35" s="9"/>
      <c r="S35" s="9"/>
      <c r="T35" s="9"/>
      <c r="U35" s="9"/>
      <c r="V35" s="9"/>
      <c r="W35" s="9"/>
      <c r="X35" s="9"/>
      <c r="Y35" s="9"/>
      <c r="Z35" s="9"/>
    </row>
    <row r="36" spans="1:26" ht="13.5" thickBot="1">
      <c r="A36" s="9"/>
      <c r="B36" s="9"/>
      <c r="C36" s="9"/>
      <c r="D36" s="127" t="s">
        <v>388</v>
      </c>
      <c r="E36" s="127"/>
      <c r="F36" s="90"/>
      <c r="G36" s="412">
        <f ca="1">SUM(G31:G35)</f>
        <v>68.004225025734286</v>
      </c>
      <c r="H36" s="412">
        <f t="shared" ref="H36:P36" ca="1" si="2">SUM(H31:H35)</f>
        <v>77.279928068050424</v>
      </c>
      <c r="I36" s="412">
        <f t="shared" ca="1" si="2"/>
        <v>76.244865275629849</v>
      </c>
      <c r="J36" s="412">
        <f t="shared" ca="1" si="2"/>
        <v>81.381494052915414</v>
      </c>
      <c r="K36" s="412">
        <f t="shared" ca="1" si="2"/>
        <v>82.455247000636476</v>
      </c>
      <c r="L36" s="412">
        <f t="shared" ca="1" si="2"/>
        <v>0</v>
      </c>
      <c r="M36" s="412">
        <f t="shared" ca="1" si="2"/>
        <v>0</v>
      </c>
      <c r="N36" s="412">
        <f t="shared" ca="1" si="2"/>
        <v>0</v>
      </c>
      <c r="O36" s="412">
        <f t="shared" ca="1" si="2"/>
        <v>0</v>
      </c>
      <c r="P36" s="412">
        <f t="shared" ca="1" si="2"/>
        <v>0</v>
      </c>
      <c r="Q36" s="119"/>
      <c r="R36" s="9"/>
      <c r="S36" s="9"/>
      <c r="T36" s="9"/>
      <c r="U36" s="9"/>
      <c r="V36" s="9"/>
      <c r="W36" s="9"/>
      <c r="X36" s="9"/>
      <c r="Y36" s="9"/>
      <c r="Z36" s="9"/>
    </row>
    <row r="37" spans="1:26" ht="17.25" customHeight="1" thickTop="1">
      <c r="A37" s="9"/>
      <c r="B37" s="9"/>
      <c r="C37" s="9"/>
      <c r="D37" s="29"/>
      <c r="E37" s="9"/>
      <c r="F37" s="90"/>
      <c r="G37" s="85"/>
      <c r="H37" s="85"/>
      <c r="I37" s="85"/>
      <c r="J37" s="85"/>
      <c r="K37" s="85"/>
      <c r="L37" s="85"/>
      <c r="M37" s="85"/>
      <c r="N37" s="85"/>
      <c r="O37" s="85"/>
      <c r="P37" s="85"/>
      <c r="Q37" s="119"/>
      <c r="R37" s="9"/>
      <c r="S37" s="9"/>
      <c r="T37" s="9"/>
      <c r="U37" s="9"/>
      <c r="V37" s="9"/>
      <c r="W37" s="9"/>
      <c r="X37" s="9"/>
      <c r="Y37" s="9"/>
      <c r="Z37" s="9"/>
    </row>
    <row r="38" spans="1:26" ht="18.75" customHeight="1">
      <c r="A38" s="69"/>
      <c r="B38" s="69"/>
      <c r="C38" s="69"/>
      <c r="D38" s="384" t="s">
        <v>389</v>
      </c>
      <c r="E38" s="94"/>
      <c r="F38" s="69"/>
      <c r="G38" s="69"/>
      <c r="H38" s="91"/>
      <c r="I38" s="91"/>
      <c r="J38" s="91"/>
      <c r="K38" s="91"/>
      <c r="L38" s="91"/>
      <c r="M38" s="91"/>
      <c r="N38" s="91"/>
      <c r="O38" s="91"/>
      <c r="P38" s="91"/>
      <c r="Q38" s="91"/>
      <c r="R38" s="69"/>
      <c r="S38" s="69"/>
      <c r="T38" s="9"/>
      <c r="U38" s="9"/>
      <c r="V38" s="9"/>
      <c r="W38" s="9"/>
      <c r="X38" s="9"/>
      <c r="Y38" s="9"/>
      <c r="Z38" s="9"/>
    </row>
    <row r="39" spans="1:26">
      <c r="A39" s="9"/>
      <c r="B39" s="9"/>
      <c r="C39" s="9"/>
      <c r="D39" s="116"/>
      <c r="E39" s="9"/>
      <c r="G39" s="179"/>
      <c r="H39" s="180"/>
      <c r="I39" s="180"/>
      <c r="J39" s="180"/>
      <c r="K39" s="180"/>
      <c r="L39" s="33"/>
      <c r="M39" s="33"/>
      <c r="N39" s="33"/>
      <c r="O39" s="33"/>
      <c r="P39" s="33"/>
      <c r="Q39" s="33"/>
      <c r="R39" s="12" t="s">
        <v>390</v>
      </c>
      <c r="S39" s="9"/>
      <c r="T39" s="9"/>
      <c r="U39" s="9"/>
      <c r="V39" s="9"/>
      <c r="W39" s="9"/>
      <c r="X39" s="9"/>
      <c r="Y39" s="9"/>
      <c r="Z39" s="9"/>
    </row>
    <row r="40" spans="1:26">
      <c r="A40" s="9"/>
      <c r="B40" s="9"/>
      <c r="C40" s="9"/>
      <c r="D40" s="188" t="s">
        <v>391</v>
      </c>
      <c r="E40" s="9"/>
      <c r="F40" s="99">
        <f>'PTRM input'!G511</f>
        <v>50.345440077473498</v>
      </c>
      <c r="G40" s="678">
        <f ca="1">G36</f>
        <v>68.004225025734286</v>
      </c>
      <c r="H40" s="678">
        <f ca="1">IF(COUNT($G40:G40)&gt;='PTRM input'!$R$7,0,H36)</f>
        <v>77.279928068050424</v>
      </c>
      <c r="I40" s="678">
        <f ca="1">IF(COUNT($G40:H40)&gt;='PTRM input'!$R$7,0,I36)</f>
        <v>76.244865275629849</v>
      </c>
      <c r="J40" s="678">
        <f ca="1">IF(COUNT($G40:I40)&gt;='PTRM input'!$R$7,0,J36)</f>
        <v>81.381494052915414</v>
      </c>
      <c r="K40" s="678">
        <f ca="1">IF(COUNT($G40:J40)&gt;='PTRM input'!$R$7,0,K36)</f>
        <v>82.455247000636476</v>
      </c>
      <c r="L40" s="119">
        <f ca="1">IF(COUNT($G40:K40)&gt;='PTRM input'!$R$7,0,L36)</f>
        <v>0</v>
      </c>
      <c r="M40" s="119">
        <f ca="1">IF(COUNT($G40:L40)&gt;='PTRM input'!$R$7,0,M36)</f>
        <v>0</v>
      </c>
      <c r="N40" s="119">
        <f ca="1">IF(COUNT($G40:M40)&gt;='PTRM input'!$R$7,0,N36)</f>
        <v>0</v>
      </c>
      <c r="O40" s="119">
        <f ca="1">IF(COUNT($G40:N40)&gt;='PTRM input'!$R$7,0,O36)</f>
        <v>0</v>
      </c>
      <c r="P40" s="119">
        <f ca="1">IF(COUNT($G40:O40)&gt;='PTRM input'!$R$7,0,P36)</f>
        <v>0</v>
      </c>
      <c r="Q40" s="34"/>
      <c r="R40" s="679">
        <f ca="1">G40/G$8+H40/H$8+I40/I$8+J40/J$8+K40/K$8+L40/L$8+M40/M$8+N40/N$8+O40/O$8+P40/P$8</f>
        <v>317.99563464172491</v>
      </c>
      <c r="T40" s="22"/>
      <c r="U40" s="9"/>
      <c r="V40" s="109"/>
      <c r="W40" s="110"/>
      <c r="X40" s="9"/>
      <c r="Y40" s="9"/>
      <c r="Z40" s="9"/>
    </row>
    <row r="41" spans="1:26">
      <c r="A41" s="9"/>
      <c r="B41" s="9"/>
      <c r="C41" s="9"/>
      <c r="D41" s="116"/>
      <c r="E41" s="9"/>
      <c r="F41" s="93"/>
      <c r="G41" s="60"/>
      <c r="H41" s="59"/>
      <c r="I41" s="59"/>
      <c r="J41" s="59"/>
      <c r="K41" s="59"/>
      <c r="L41" s="119"/>
      <c r="M41" s="119"/>
      <c r="N41" s="119"/>
      <c r="O41" s="119"/>
      <c r="P41" s="119"/>
      <c r="Q41" s="119"/>
      <c r="R41" s="60"/>
      <c r="S41" s="111"/>
      <c r="T41" s="112"/>
      <c r="U41" s="9"/>
      <c r="V41" s="9"/>
      <c r="W41" s="9"/>
      <c r="X41" s="9"/>
      <c r="Y41" s="9"/>
      <c r="Z41" s="9"/>
    </row>
    <row r="42" spans="1:26">
      <c r="A42" s="9"/>
      <c r="B42" s="9"/>
      <c r="C42" s="9"/>
      <c r="D42" s="116"/>
      <c r="E42" s="9"/>
      <c r="F42" s="9"/>
      <c r="G42" s="174">
        <f ca="1">G45-G40</f>
        <v>-6.5035904376044442</v>
      </c>
      <c r="H42" s="175" t="s">
        <v>392</v>
      </c>
      <c r="I42" s="9"/>
      <c r="J42" s="9"/>
      <c r="K42" s="9"/>
      <c r="L42" s="9"/>
      <c r="M42" s="9"/>
      <c r="N42" s="9"/>
      <c r="O42" s="9"/>
      <c r="P42" s="9"/>
      <c r="Q42" s="9"/>
      <c r="R42" s="177">
        <f ca="1">OFFSET(F45,0,'PTRM input'!$R$7,1,1)-OFFSET(F40,0,'PTRM input'!$R$7,1,1)</f>
        <v>13.919387003391932</v>
      </c>
      <c r="S42" s="178" t="s">
        <v>393</v>
      </c>
      <c r="T42" s="9"/>
      <c r="U42" s="9"/>
      <c r="V42" s="9"/>
      <c r="W42" s="9"/>
      <c r="X42" s="9"/>
      <c r="Y42" s="9"/>
      <c r="Z42" s="9"/>
    </row>
    <row r="43" spans="1:26">
      <c r="A43" s="9"/>
      <c r="B43" s="9"/>
      <c r="C43" s="9"/>
      <c r="D43" s="116"/>
      <c r="E43" s="9"/>
      <c r="F43" s="9"/>
      <c r="G43" s="176">
        <f ca="1">Yr_01_Diff_RevCap/G40</f>
        <v>-9.5635093777531377E-2</v>
      </c>
      <c r="H43" s="175" t="s">
        <v>394</v>
      </c>
      <c r="I43" s="9"/>
      <c r="J43" s="9"/>
      <c r="K43" s="9"/>
      <c r="L43" s="9"/>
      <c r="M43" s="9"/>
      <c r="N43" s="9"/>
      <c r="O43" s="9"/>
      <c r="P43" s="9"/>
      <c r="Q43" s="9"/>
      <c r="R43" s="176">
        <f ca="1">R42/OFFSET(F40,0,'PTRM input'!R7,1,1)</f>
        <v>0.16881141600709157</v>
      </c>
      <c r="S43" s="178" t="s">
        <v>395</v>
      </c>
      <c r="T43" s="9"/>
      <c r="U43" s="9"/>
      <c r="V43" s="9"/>
      <c r="W43" s="9"/>
      <c r="X43" s="9"/>
      <c r="Y43" s="9"/>
      <c r="Z43" s="9"/>
    </row>
    <row r="44" spans="1:26">
      <c r="A44" s="9"/>
      <c r="B44" s="9"/>
      <c r="C44" s="9"/>
      <c r="D44" s="116"/>
      <c r="E44" s="9"/>
      <c r="F44" s="9"/>
      <c r="G44" s="374"/>
      <c r="H44" s="374"/>
      <c r="I44" s="374"/>
      <c r="J44" s="374"/>
      <c r="K44" s="374"/>
      <c r="L44" s="374"/>
      <c r="M44" s="374"/>
      <c r="N44" s="374"/>
      <c r="O44" s="374"/>
      <c r="P44" s="374"/>
      <c r="Q44" s="9"/>
      <c r="R44" s="51"/>
      <c r="S44" s="9"/>
      <c r="T44" s="9"/>
      <c r="U44" s="9"/>
      <c r="V44" s="9"/>
      <c r="W44" s="9"/>
      <c r="X44" s="9"/>
      <c r="Y44" s="9"/>
      <c r="Z44" s="9"/>
    </row>
    <row r="45" spans="1:26">
      <c r="A45" s="9"/>
      <c r="B45" s="9"/>
      <c r="C45" s="9"/>
      <c r="D45" s="188" t="s">
        <v>396</v>
      </c>
      <c r="E45" s="9"/>
      <c r="F45" s="245">
        <f>'PTRM input'!G511</f>
        <v>50.345440077473498</v>
      </c>
      <c r="G45" s="463">
        <v>61.500634588129842</v>
      </c>
      <c r="H45" s="463">
        <v>67.672821184449873</v>
      </c>
      <c r="I45" s="463">
        <v>76.909238512536248</v>
      </c>
      <c r="J45" s="463">
        <v>86.48439879583907</v>
      </c>
      <c r="K45" s="463">
        <v>96.374634004028408</v>
      </c>
      <c r="L45" s="385">
        <f ca="1">IF(total_rev_06=0, 0, s_rev_05_RevCap*(1-X_06_RevCap)*(1+f))</f>
        <v>0</v>
      </c>
      <c r="M45" s="385">
        <f ca="1">IF(total_rev_07=0, 0, s_rev_06_RevCap*(1-X_07_RevCap)*(1+f))</f>
        <v>0</v>
      </c>
      <c r="N45" s="385">
        <f ca="1">IF(total_rev_08=0, 0, s_rev_07_RevCap*(1-X_08_RevCap)*(1+f))</f>
        <v>0</v>
      </c>
      <c r="O45" s="385">
        <f ca="1">IF(total_rev_09=0, 0, s_rev_08_RevCap*(1-X_09_RevCap)*(1+f))</f>
        <v>0</v>
      </c>
      <c r="P45" s="385">
        <f ca="1">IF(total_rev_10=0, 0, s_rev_09_RevCap*(1-X_10_RevCap)*(1+f))</f>
        <v>0</v>
      </c>
      <c r="Q45" s="41"/>
      <c r="R45" s="679">
        <f ca="1">G45/G$8+H45/H$8+I45/I$8+J45/J$8+K45/K$8+L45/L$8+M45/M$8+N45/N$8+O45/O$8+P45/P$8</f>
        <v>317.99536258979521</v>
      </c>
      <c r="T45" s="9"/>
      <c r="U45" s="9"/>
      <c r="V45" s="9"/>
      <c r="W45" s="9"/>
      <c r="X45" s="9"/>
      <c r="Y45" s="9"/>
      <c r="Z45" s="9"/>
    </row>
    <row r="46" spans="1:26" s="116" customFormat="1">
      <c r="D46" s="383" t="s">
        <v>397</v>
      </c>
    </row>
    <row r="47" spans="1:26" s="116" customFormat="1"/>
    <row r="48" spans="1:26" s="116" customFormat="1">
      <c r="D48" s="188" t="s">
        <v>398</v>
      </c>
      <c r="G48" s="375" t="s">
        <v>399</v>
      </c>
      <c r="H48" s="375" t="s">
        <v>400</v>
      </c>
      <c r="I48" s="375" t="s">
        <v>401</v>
      </c>
      <c r="J48" s="375" t="s">
        <v>402</v>
      </c>
      <c r="K48" s="375" t="s">
        <v>403</v>
      </c>
      <c r="L48" s="375" t="s">
        <v>404</v>
      </c>
      <c r="M48" s="375" t="s">
        <v>405</v>
      </c>
      <c r="N48" s="375" t="s">
        <v>406</v>
      </c>
      <c r="O48" s="375" t="s">
        <v>407</v>
      </c>
      <c r="P48" s="375" t="s">
        <v>408</v>
      </c>
    </row>
    <row r="49" spans="1:26" ht="12.75" customHeight="1">
      <c r="A49" s="9"/>
      <c r="B49" s="9"/>
      <c r="C49" s="9"/>
      <c r="D49" s="383" t="s">
        <v>409</v>
      </c>
      <c r="E49" s="137"/>
      <c r="F49" s="245"/>
      <c r="G49" s="376">
        <v>-0.13528672191574587</v>
      </c>
      <c r="H49" s="376">
        <v>-0.12228672191574586</v>
      </c>
      <c r="I49" s="376">
        <v>-0.10928672191574584</v>
      </c>
      <c r="J49" s="376">
        <v>-9.7586721915745842E-2</v>
      </c>
      <c r="K49" s="376">
        <v>-8.4716721915745835E-2</v>
      </c>
      <c r="L49" s="376"/>
      <c r="M49" s="376"/>
      <c r="N49" s="376"/>
      <c r="O49" s="376"/>
      <c r="P49" s="376"/>
      <c r="Q49" s="119"/>
      <c r="R49" s="9"/>
      <c r="S49" s="9"/>
      <c r="T49" s="9"/>
      <c r="U49" s="9"/>
      <c r="V49" s="9"/>
      <c r="W49" s="9"/>
      <c r="X49" s="9"/>
      <c r="Y49" s="9"/>
      <c r="Z49" s="9"/>
    </row>
    <row r="50" spans="1:26" ht="12.75" customHeight="1">
      <c r="A50" s="9"/>
      <c r="B50" s="9"/>
      <c r="C50" s="9"/>
      <c r="D50" s="9"/>
      <c r="E50" s="137"/>
      <c r="F50" s="9"/>
      <c r="G50" s="160"/>
      <c r="H50" s="9"/>
      <c r="I50" s="9"/>
      <c r="J50" s="9"/>
      <c r="K50" s="9"/>
      <c r="L50" s="119"/>
      <c r="M50" s="119"/>
      <c r="N50" s="119"/>
      <c r="O50" s="119"/>
      <c r="P50" s="119"/>
      <c r="Q50" s="119"/>
      <c r="R50" s="9"/>
      <c r="S50" s="9"/>
      <c r="T50" s="9"/>
      <c r="U50" s="9"/>
      <c r="V50" s="9"/>
      <c r="W50" s="9"/>
      <c r="X50" s="9"/>
      <c r="Y50" s="9"/>
      <c r="Z50" s="9"/>
    </row>
    <row r="51" spans="1:26" ht="12.75" customHeight="1">
      <c r="A51" s="9"/>
      <c r="B51" s="9"/>
      <c r="C51" s="9"/>
      <c r="D51" s="14"/>
      <c r="E51" s="116"/>
      <c r="F51" s="116"/>
      <c r="G51" s="116"/>
      <c r="H51" s="411"/>
      <c r="I51" s="411"/>
      <c r="J51" s="119"/>
      <c r="K51" s="119"/>
      <c r="L51" s="119"/>
      <c r="M51" s="119"/>
      <c r="N51" s="119"/>
      <c r="O51" s="119"/>
      <c r="P51" s="119"/>
      <c r="Q51" s="119"/>
      <c r="R51" s="679">
        <f ca="1">(R45-R40)</f>
        <v>-2.7205192969859127E-4</v>
      </c>
      <c r="S51" s="178" t="s">
        <v>410</v>
      </c>
      <c r="T51" s="9"/>
      <c r="U51" s="9"/>
      <c r="V51" s="9"/>
      <c r="W51" s="9"/>
      <c r="X51" s="9"/>
      <c r="Y51" s="9"/>
      <c r="Z51" s="9"/>
    </row>
    <row r="52" spans="1:26" ht="12.75" customHeight="1">
      <c r="A52" s="9"/>
      <c r="B52" s="9"/>
      <c r="C52" s="9"/>
      <c r="D52" s="188"/>
      <c r="E52" s="116"/>
      <c r="F52" s="116"/>
      <c r="G52" s="164"/>
      <c r="H52" s="164"/>
      <c r="I52" s="164"/>
      <c r="J52" s="164"/>
      <c r="K52" s="164"/>
      <c r="L52" s="164"/>
      <c r="M52" s="164"/>
      <c r="N52" s="164"/>
      <c r="O52" s="164"/>
      <c r="P52" s="164"/>
      <c r="Q52" s="411"/>
      <c r="R52" s="188"/>
      <c r="S52" s="116"/>
      <c r="T52" s="116"/>
      <c r="U52" s="9"/>
      <c r="V52" s="9"/>
      <c r="W52" s="9"/>
      <c r="X52" s="9"/>
      <c r="Y52" s="9"/>
      <c r="Z52" s="9"/>
    </row>
    <row r="53" spans="1:26" ht="12.75" customHeight="1">
      <c r="A53" s="9"/>
      <c r="B53" s="9"/>
      <c r="C53" s="9"/>
      <c r="D53" s="188"/>
      <c r="E53" s="197"/>
      <c r="F53" s="196" t="str">
        <f>IF($F$21=$G$4,"","Caution - do not use default smoothing within the period")</f>
        <v>Caution - do not use default smoothing within the period</v>
      </c>
      <c r="G53" s="198"/>
      <c r="H53" s="198" t="str">
        <f>IF(H$4=$F$21,"Smooth this year","")</f>
        <v/>
      </c>
      <c r="I53" s="198" t="str">
        <f t="shared" ref="I53:P53" si="3">IF(I$4=$F$21,"Smooth this year","")</f>
        <v/>
      </c>
      <c r="J53" s="198" t="str">
        <f t="shared" si="3"/>
        <v/>
      </c>
      <c r="K53" s="198" t="str">
        <f t="shared" si="3"/>
        <v/>
      </c>
      <c r="L53" s="198" t="str">
        <f t="shared" si="3"/>
        <v/>
      </c>
      <c r="M53" s="198" t="str">
        <f t="shared" si="3"/>
        <v/>
      </c>
      <c r="N53" s="198" t="str">
        <f t="shared" si="3"/>
        <v/>
      </c>
      <c r="O53" s="198" t="str">
        <f t="shared" si="3"/>
        <v/>
      </c>
      <c r="P53" s="198" t="str">
        <f t="shared" si="3"/>
        <v/>
      </c>
      <c r="Q53" s="411"/>
      <c r="R53" s="188"/>
      <c r="S53" s="116"/>
      <c r="T53" s="116"/>
      <c r="U53" s="9"/>
      <c r="V53" s="9"/>
      <c r="W53" s="9"/>
      <c r="X53" s="9"/>
      <c r="Y53" s="9"/>
      <c r="Z53" s="9"/>
    </row>
    <row r="54" spans="1:26" ht="12.75" customHeight="1">
      <c r="A54" s="9"/>
      <c r="B54" s="9"/>
      <c r="C54" s="9"/>
      <c r="D54" s="188"/>
      <c r="E54" s="197"/>
      <c r="F54" s="196"/>
      <c r="G54" s="198"/>
      <c r="H54" s="198"/>
      <c r="I54" s="198"/>
      <c r="J54" s="198"/>
      <c r="K54" s="198"/>
      <c r="L54" s="198"/>
      <c r="M54" s="198"/>
      <c r="N54" s="198"/>
      <c r="O54" s="198"/>
      <c r="P54" s="198"/>
      <c r="Q54" s="411"/>
      <c r="R54" s="188"/>
      <c r="S54" s="116"/>
      <c r="T54" s="116"/>
      <c r="U54" s="9"/>
      <c r="V54" s="9"/>
      <c r="W54" s="9"/>
      <c r="X54" s="9"/>
      <c r="Y54" s="9"/>
      <c r="Z54" s="9"/>
    </row>
    <row r="55" spans="1:26" ht="12.75" customHeight="1">
      <c r="A55" s="9"/>
      <c r="B55" s="9"/>
      <c r="C55" s="9"/>
      <c r="D55" s="462" t="s">
        <v>411</v>
      </c>
      <c r="E55" s="459"/>
      <c r="F55" s="454"/>
      <c r="G55" s="454"/>
      <c r="H55" s="454"/>
      <c r="I55" s="454"/>
      <c r="J55" s="454"/>
      <c r="K55" s="454"/>
      <c r="L55" s="198"/>
      <c r="M55" s="198"/>
      <c r="N55" s="198"/>
      <c r="O55" s="198"/>
      <c r="P55" s="198"/>
      <c r="Q55" s="411"/>
      <c r="R55" s="188"/>
      <c r="S55" s="116"/>
      <c r="T55" s="116"/>
      <c r="U55" s="9"/>
      <c r="V55" s="9"/>
      <c r="W55" s="9"/>
      <c r="X55" s="9"/>
      <c r="Y55" s="9"/>
      <c r="Z55" s="9"/>
    </row>
    <row r="56" spans="1:26" ht="12.75" customHeight="1">
      <c r="A56" s="9"/>
      <c r="B56" s="9"/>
      <c r="C56" s="9"/>
      <c r="D56" s="454"/>
      <c r="E56" s="454"/>
      <c r="F56" s="454"/>
      <c r="G56" s="460" t="s">
        <v>399</v>
      </c>
      <c r="H56" s="460" t="s">
        <v>400</v>
      </c>
      <c r="I56" s="460" t="s">
        <v>401</v>
      </c>
      <c r="J56" s="460" t="s">
        <v>402</v>
      </c>
      <c r="K56" s="460" t="s">
        <v>403</v>
      </c>
      <c r="L56" s="198"/>
      <c r="M56" s="198"/>
      <c r="N56" s="198"/>
      <c r="O56" s="198"/>
      <c r="P56" s="198"/>
      <c r="Q56" s="411"/>
      <c r="R56" s="188"/>
      <c r="S56" s="116"/>
      <c r="T56" s="116"/>
      <c r="U56" s="9"/>
      <c r="V56" s="9"/>
      <c r="W56" s="9"/>
      <c r="X56" s="9"/>
      <c r="Y56" s="9"/>
      <c r="Z56" s="9"/>
    </row>
    <row r="57" spans="1:26" ht="12.75" customHeight="1">
      <c r="A57" s="9"/>
      <c r="B57" s="9"/>
      <c r="C57" s="9"/>
      <c r="D57" s="459" t="s">
        <v>412</v>
      </c>
      <c r="E57" s="459"/>
      <c r="F57" s="454"/>
      <c r="G57" s="461">
        <v>-5.0874481254176394E-2</v>
      </c>
      <c r="H57" s="464">
        <v>-0.20349792501670558</v>
      </c>
      <c r="I57" s="464">
        <v>-0.20349792501670558</v>
      </c>
      <c r="J57" s="464">
        <v>-0.20349792501670558</v>
      </c>
      <c r="K57" s="461">
        <v>-0.20349792501670558</v>
      </c>
      <c r="L57" s="198"/>
      <c r="M57" s="198"/>
      <c r="N57" s="198"/>
      <c r="O57" s="198"/>
      <c r="P57" s="198"/>
      <c r="Q57" s="411"/>
      <c r="R57" s="188"/>
      <c r="S57" s="116"/>
      <c r="T57" s="116"/>
      <c r="U57" s="9"/>
      <c r="V57" s="9"/>
      <c r="W57" s="9"/>
      <c r="X57" s="9"/>
      <c r="Y57" s="9"/>
      <c r="Z57" s="9"/>
    </row>
    <row r="58" spans="1:26">
      <c r="A58" s="14"/>
      <c r="B58" s="14"/>
      <c r="C58" s="14"/>
      <c r="D58" s="188"/>
      <c r="E58" s="116"/>
      <c r="F58" s="380"/>
      <c r="G58" s="381" t="b">
        <f ca="1">IF(s_rev_01_RevCap=0, TRUE, IF(s_rev_00_RevCap*(1-P_0_RevCap)*(1+G$10)=s_rev_01_RevCap, TRUE, FALSE))</f>
        <v>0</v>
      </c>
      <c r="H58" s="381" t="b">
        <f ca="1">IF(s_rev_02_RevCap=0, TRUE, IF(s_rev_01_RevCap*(1-X_02_RevCap)*(1+H$10)=s_rev_02_RevCap, TRUE, FALSE))</f>
        <v>0</v>
      </c>
      <c r="I58" s="381" t="b">
        <f ca="1">IF(s_rev_03_RevCap=0, TRUE, IF(s_rev_02_RevCap*(1-X_03_RevCap)*(1+I$10)=s_rev_03_RevCap, TRUE, FALSE))</f>
        <v>1</v>
      </c>
      <c r="J58" s="381" t="b">
        <f ca="1">IF(s_rev_04_RevCap=0, TRUE, IF(s_rev_03_RevCap*(1-X_04_RevCap)*(1+J$10)=s_rev_04_RevCap, TRUE, FALSE))</f>
        <v>1</v>
      </c>
      <c r="K58" s="381" t="b">
        <f ca="1">IF(s_rev_05_RevCap=0, TRUE, IF(s_rev_04_RevCap*(1-X_05_RevCap)*(1+K$10)=s_rev_05_RevCap, TRUE, FALSE))</f>
        <v>0</v>
      </c>
      <c r="L58" s="381" t="b">
        <f ca="1">IF(s_rev_06_RevCap=0, TRUE, IF(s_rev_06_RevCap*(1-X_05_RevCap)*(1+L$10)=s_rev_06_RevCap, TRUE, FALSE))</f>
        <v>1</v>
      </c>
      <c r="M58" s="381" t="b">
        <f ca="1">IF(s_rev_07_RevCap=0, TRUE, IF(s_rev_06_RevCap*(1-X_07_RevCap)*(1+M$10)=s_rev_07_RevCap, TRUE, FALSE))</f>
        <v>1</v>
      </c>
      <c r="N58" s="381" t="b">
        <f ca="1">IF(s_rev_08_RevCap=0, TRUE, IF(s_rev_07_RevCap*(1-X_08_RevCap)*(1+N$10)=s_rev_08_RevCap, TRUE, FALSE))</f>
        <v>1</v>
      </c>
      <c r="O58" s="381" t="b">
        <f ca="1">IF(s_rev_09_RevCap=0, TRUE, IF(s_rev_08_RevCap*(1-X_09_RevCap)*(1+O$10)=s_rev_09_RevCap, TRUE, FALSE))</f>
        <v>1</v>
      </c>
      <c r="P58" s="381" t="b">
        <f ca="1">IF(s_rev_10_RevCap=0, TRUE, IF(s_rev_09_RevCap*(1-X_10_RevCap)*(1+P$10)=s_rev_10_RevCap, TRUE, FALSE))</f>
        <v>1</v>
      </c>
      <c r="Q58" s="188"/>
      <c r="R58" s="188"/>
      <c r="S58" s="188"/>
      <c r="T58" s="116"/>
      <c r="U58" s="9"/>
      <c r="V58" s="9"/>
      <c r="W58" s="9"/>
      <c r="X58" s="9"/>
      <c r="Y58" s="9"/>
      <c r="Z58" s="9"/>
    </row>
    <row r="59" spans="1:26">
      <c r="A59" s="14"/>
      <c r="B59" s="14"/>
      <c r="C59" s="14"/>
      <c r="D59" s="293" t="s">
        <v>413</v>
      </c>
      <c r="E59" s="380"/>
      <c r="F59" s="257"/>
      <c r="G59" s="257"/>
      <c r="H59" s="257"/>
      <c r="I59" s="257"/>
      <c r="J59" s="257"/>
      <c r="K59" s="257"/>
      <c r="L59" s="257"/>
      <c r="M59" s="257"/>
      <c r="N59" s="257"/>
      <c r="O59" s="257"/>
      <c r="P59" s="257"/>
      <c r="Q59" s="188"/>
      <c r="R59" s="188"/>
      <c r="S59" s="188"/>
      <c r="T59" s="116"/>
      <c r="U59" s="9"/>
      <c r="V59" s="9"/>
      <c r="W59" s="9"/>
      <c r="X59" s="9"/>
      <c r="Y59" s="9"/>
      <c r="Z59" s="9"/>
    </row>
    <row r="60" spans="1:26">
      <c r="A60" s="14"/>
      <c r="B60" s="14"/>
      <c r="C60" s="14"/>
      <c r="D60" s="293"/>
      <c r="E60" s="380"/>
      <c r="F60" s="257"/>
      <c r="G60" s="257"/>
      <c r="H60" s="257"/>
      <c r="I60" s="257"/>
      <c r="J60" s="257"/>
      <c r="K60" s="257"/>
      <c r="L60" s="257"/>
      <c r="M60" s="257"/>
      <c r="N60" s="257"/>
      <c r="O60" s="257"/>
      <c r="P60" s="257"/>
      <c r="Q60" s="188"/>
      <c r="R60" s="188"/>
      <c r="S60" s="188"/>
      <c r="T60" s="116"/>
      <c r="U60" s="9"/>
      <c r="V60" s="9"/>
      <c r="W60" s="9"/>
      <c r="X60" s="9"/>
      <c r="Y60" s="9"/>
      <c r="Z60" s="9"/>
    </row>
    <row r="61" spans="1:26">
      <c r="A61" s="14"/>
      <c r="B61" s="14"/>
      <c r="C61" s="14"/>
      <c r="D61" s="188"/>
      <c r="E61" s="257" t="s">
        <v>414</v>
      </c>
      <c r="F61" s="257"/>
      <c r="G61" s="257"/>
      <c r="H61" s="257"/>
      <c r="I61" s="257"/>
      <c r="J61" s="257"/>
      <c r="K61" s="257"/>
      <c r="L61" s="257"/>
      <c r="M61" s="257"/>
      <c r="N61" s="257"/>
      <c r="O61" s="257"/>
      <c r="P61" s="257"/>
      <c r="Q61" s="188"/>
      <c r="R61" s="188"/>
      <c r="S61" s="188"/>
      <c r="T61" s="116"/>
      <c r="U61" s="9"/>
      <c r="V61" s="9"/>
      <c r="W61" s="9"/>
      <c r="X61" s="9"/>
      <c r="Y61" s="9"/>
      <c r="Z61" s="9"/>
    </row>
    <row r="62" spans="1:26">
      <c r="A62" s="14"/>
      <c r="B62" s="14"/>
      <c r="C62" s="14"/>
      <c r="D62" s="188"/>
      <c r="E62" s="382" t="s">
        <v>415</v>
      </c>
      <c r="F62" s="257"/>
      <c r="G62" s="257"/>
      <c r="H62" s="257"/>
      <c r="I62" s="257"/>
      <c r="J62" s="257"/>
      <c r="K62" s="257"/>
      <c r="L62" s="257"/>
      <c r="M62" s="257"/>
      <c r="N62" s="257"/>
      <c r="O62" s="257"/>
      <c r="P62" s="257"/>
      <c r="Q62" s="188"/>
      <c r="R62" s="188"/>
      <c r="S62" s="188"/>
      <c r="T62" s="116"/>
      <c r="U62" s="9"/>
      <c r="V62" s="9"/>
      <c r="W62" s="9"/>
      <c r="X62" s="9"/>
      <c r="Y62" s="9"/>
      <c r="Z62" s="9"/>
    </row>
    <row r="63" spans="1:26">
      <c r="A63" s="14"/>
      <c r="B63" s="14"/>
      <c r="C63" s="14"/>
      <c r="D63" s="188"/>
      <c r="E63" s="257" t="s">
        <v>416</v>
      </c>
      <c r="F63" s="257"/>
      <c r="G63" s="257"/>
      <c r="H63" s="257"/>
      <c r="I63" s="257"/>
      <c r="J63" s="257"/>
      <c r="K63" s="257"/>
      <c r="L63" s="257"/>
      <c r="M63" s="257"/>
      <c r="N63" s="257"/>
      <c r="O63" s="257"/>
      <c r="P63" s="257"/>
      <c r="Q63" s="188"/>
      <c r="R63" s="188"/>
      <c r="S63" s="188"/>
      <c r="T63" s="116"/>
      <c r="U63" s="9"/>
      <c r="V63" s="9"/>
      <c r="W63" s="9"/>
      <c r="X63" s="9"/>
      <c r="Y63" s="9"/>
      <c r="Z63" s="9"/>
    </row>
    <row r="64" spans="1:26">
      <c r="A64" s="14"/>
      <c r="B64" s="14"/>
      <c r="C64" s="14"/>
      <c r="D64" s="188"/>
      <c r="E64" s="382" t="s">
        <v>417</v>
      </c>
      <c r="F64" s="257"/>
      <c r="G64" s="257"/>
      <c r="H64" s="257"/>
      <c r="I64" s="257"/>
      <c r="J64" s="257"/>
      <c r="K64" s="257"/>
      <c r="L64" s="257"/>
      <c r="M64" s="257"/>
      <c r="N64" s="257"/>
      <c r="O64" s="257"/>
      <c r="P64" s="257"/>
      <c r="Q64" s="188"/>
      <c r="R64" s="188"/>
      <c r="S64" s="188"/>
      <c r="T64" s="116"/>
      <c r="U64" s="9"/>
      <c r="V64" s="9"/>
      <c r="W64" s="9"/>
      <c r="X64" s="9"/>
      <c r="Y64" s="9"/>
      <c r="Z64" s="9"/>
    </row>
    <row r="65" spans="1:26">
      <c r="A65" s="14"/>
      <c r="B65" s="14"/>
      <c r="C65" s="14"/>
      <c r="D65" s="188"/>
      <c r="E65" s="116"/>
      <c r="F65" s="257"/>
      <c r="G65" s="257"/>
      <c r="H65" s="257"/>
      <c r="I65" s="257"/>
      <c r="J65" s="257"/>
      <c r="K65" s="257"/>
      <c r="L65" s="257"/>
      <c r="M65" s="257"/>
      <c r="N65" s="257"/>
      <c r="O65" s="257"/>
      <c r="P65" s="257"/>
      <c r="Q65" s="188"/>
      <c r="R65" s="188"/>
      <c r="S65" s="188"/>
      <c r="T65" s="116"/>
      <c r="U65" s="9"/>
      <c r="V65" s="9"/>
      <c r="W65" s="9"/>
      <c r="X65" s="9"/>
      <c r="Y65" s="9"/>
      <c r="Z65" s="9"/>
    </row>
    <row r="66" spans="1:26">
      <c r="A66" s="14"/>
      <c r="B66" s="14"/>
      <c r="C66" s="14"/>
      <c r="D66" s="188"/>
      <c r="E66" s="257" t="s">
        <v>418</v>
      </c>
      <c r="F66" s="188"/>
      <c r="G66" s="256"/>
      <c r="H66" s="188"/>
      <c r="I66" s="188"/>
      <c r="J66" s="188"/>
      <c r="K66" s="188"/>
      <c r="L66" s="188"/>
      <c r="M66" s="188"/>
      <c r="N66" s="188"/>
      <c r="O66" s="188"/>
      <c r="P66" s="188"/>
      <c r="Q66" s="188"/>
      <c r="R66" s="188"/>
      <c r="S66" s="188"/>
      <c r="T66" s="116"/>
      <c r="U66" s="9"/>
      <c r="V66" s="9"/>
      <c r="W66" s="9"/>
      <c r="X66" s="9"/>
      <c r="Y66" s="9"/>
      <c r="Z66" s="9"/>
    </row>
    <row r="67" spans="1:26" ht="12.75" customHeight="1">
      <c r="A67" s="9"/>
      <c r="B67" s="9"/>
      <c r="C67" s="9"/>
      <c r="D67" s="116"/>
      <c r="E67" s="257" t="s">
        <v>419</v>
      </c>
      <c r="F67" s="116"/>
      <c r="G67" s="116"/>
      <c r="H67" s="116"/>
      <c r="I67" s="116"/>
      <c r="J67" s="116"/>
      <c r="K67" s="116"/>
      <c r="L67" s="116"/>
      <c r="M67" s="116"/>
      <c r="N67" s="116"/>
      <c r="O67" s="116"/>
      <c r="P67" s="116"/>
      <c r="Q67" s="116"/>
      <c r="R67" s="116"/>
      <c r="S67" s="116"/>
      <c r="T67" s="116"/>
      <c r="U67" s="9"/>
      <c r="V67" s="9"/>
      <c r="W67" s="9"/>
      <c r="X67" s="9"/>
      <c r="Y67" s="9"/>
      <c r="Z67" s="9"/>
    </row>
    <row r="68" spans="1:26">
      <c r="A68" s="9"/>
      <c r="B68" s="9"/>
      <c r="C68" s="9"/>
      <c r="D68" s="116"/>
      <c r="E68" s="257"/>
      <c r="F68" s="116"/>
      <c r="G68" s="116"/>
      <c r="H68" s="116"/>
      <c r="I68" s="116"/>
      <c r="J68" s="116"/>
      <c r="K68" s="116"/>
      <c r="L68" s="116"/>
      <c r="M68" s="116"/>
      <c r="N68" s="116"/>
      <c r="O68" s="116"/>
      <c r="P68" s="116"/>
      <c r="Q68" s="116"/>
      <c r="R68" s="116"/>
      <c r="S68" s="116"/>
      <c r="T68" s="116"/>
      <c r="U68" s="9"/>
      <c r="V68" s="9"/>
      <c r="W68" s="9"/>
      <c r="X68" s="9"/>
      <c r="Y68" s="9"/>
      <c r="Z68" s="9"/>
    </row>
    <row r="69" spans="1:26">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c r="A71" s="9"/>
      <c r="B71" s="9"/>
      <c r="C71" s="9"/>
      <c r="D71" s="9"/>
      <c r="E71" s="9"/>
      <c r="F71" s="9"/>
      <c r="G71" s="9"/>
      <c r="H71" s="9"/>
      <c r="I71" s="9"/>
      <c r="J71" s="9"/>
      <c r="K71" s="9"/>
      <c r="L71" s="116"/>
      <c r="M71" s="9"/>
      <c r="N71" s="9"/>
      <c r="O71" s="9"/>
      <c r="P71" s="9"/>
      <c r="Q71" s="9"/>
      <c r="R71" s="22"/>
      <c r="S71" s="9"/>
      <c r="T71" s="9"/>
      <c r="U71" s="9"/>
      <c r="V71" s="9"/>
      <c r="W71" s="9"/>
      <c r="X71" s="9"/>
      <c r="Y71" s="9"/>
      <c r="Z71" s="9"/>
    </row>
    <row r="72" spans="1:26">
      <c r="A72" s="9"/>
      <c r="B72" s="9"/>
      <c r="C72" s="9"/>
      <c r="D72" s="9"/>
      <c r="E72" s="9"/>
      <c r="F72" s="9"/>
      <c r="G72" s="9"/>
      <c r="H72" s="9"/>
      <c r="I72" s="9"/>
      <c r="J72" s="9"/>
      <c r="K72" s="9"/>
      <c r="L72" s="116"/>
      <c r="M72" s="9"/>
      <c r="N72" s="9"/>
      <c r="O72" s="9"/>
      <c r="P72" s="9"/>
      <c r="Q72" s="9"/>
      <c r="R72" s="9"/>
      <c r="S72" s="9"/>
      <c r="T72" s="9"/>
      <c r="U72" s="9"/>
      <c r="V72" s="9"/>
      <c r="W72" s="9"/>
      <c r="X72" s="9"/>
      <c r="Y72" s="9"/>
      <c r="Z72" s="9"/>
    </row>
    <row r="73" spans="1:26">
      <c r="E73" s="9"/>
      <c r="F73" s="9"/>
      <c r="G73" s="9"/>
      <c r="H73" s="9"/>
      <c r="I73" s="9"/>
      <c r="J73" s="9"/>
      <c r="K73" s="9"/>
    </row>
  </sheetData>
  <mergeCells count="2">
    <mergeCell ref="D5:E5"/>
    <mergeCell ref="G16:I16"/>
  </mergeCells>
  <phoneticPr fontId="0" type="noConversion"/>
  <dataValidations count="2">
    <dataValidation type="list" allowBlank="1" showInputMessage="1" showErrorMessage="1" sqref="F21" xr:uid="{00000000-0002-0000-0B00-000000000000}">
      <formula1>$G$4:$P$4</formula1>
    </dataValidation>
    <dataValidation type="list" allowBlank="1" showInputMessage="1" showErrorMessage="1" sqref="G16" xr:uid="{00000000-0002-0000-0B00-000001000000}">
      <formula1>$X$2:$X$3</formula1>
    </dataValidation>
  </dataValidations>
  <printOptions headings="1"/>
  <pageMargins left="0.74803149606299213" right="0.74803149606299213" top="0.98425196850393704" bottom="0.98425196850393704" header="0.51181102362204722" footer="0.51181102362204722"/>
  <pageSetup paperSize="9" scale="51" orientation="landscape" horizontalDpi="1200" verticalDpi="1200" r:id="rId1"/>
  <headerFooter alignWithMargins="0"/>
  <ignoredErrors>
    <ignoredError sqref="D2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pageSetUpPr fitToPage="1"/>
  </sheetPr>
  <dimension ref="A1:X34"/>
  <sheetViews>
    <sheetView topLeftCell="B1" workbookViewId="0">
      <selection activeCell="Q12" sqref="Q12"/>
    </sheetView>
  </sheetViews>
  <sheetFormatPr defaultColWidth="8.85546875" defaultRowHeight="12.75" outlineLevelCol="1"/>
  <cols>
    <col min="1" max="1" width="1.140625" customWidth="1"/>
    <col min="2" max="3" width="1" customWidth="1"/>
    <col min="4" max="4" width="45.42578125" customWidth="1"/>
    <col min="5" max="5" width="13.28515625" customWidth="1"/>
    <col min="6" max="11" width="12.42578125" customWidth="1"/>
    <col min="12" max="16" width="12.42578125" hidden="1" customWidth="1" outlineLevel="1"/>
    <col min="17" max="17" width="12.5703125" customWidth="1" collapsed="1"/>
    <col min="18" max="18" width="6.28515625" customWidth="1"/>
    <col min="19" max="19" width="11.85546875" customWidth="1"/>
    <col min="20" max="20" width="22.42578125" customWidth="1"/>
  </cols>
  <sheetData>
    <row r="1" spans="1:24">
      <c r="A1" s="9"/>
      <c r="B1" s="9"/>
      <c r="C1" s="9"/>
      <c r="D1" s="14"/>
      <c r="E1" s="14"/>
      <c r="F1" s="56"/>
      <c r="G1" s="55"/>
      <c r="H1" s="57"/>
      <c r="I1" s="57"/>
      <c r="J1" s="57"/>
      <c r="K1" s="57"/>
      <c r="L1" s="57"/>
      <c r="M1" s="118"/>
      <c r="N1" s="118"/>
      <c r="O1" s="57"/>
      <c r="P1" s="57"/>
      <c r="Q1" s="9"/>
      <c r="R1" s="9"/>
      <c r="S1" s="9"/>
      <c r="T1" s="9"/>
      <c r="U1" s="9"/>
      <c r="V1" s="9"/>
      <c r="W1" s="9"/>
      <c r="X1" s="9"/>
    </row>
    <row r="2" spans="1:24" ht="15.75">
      <c r="A2" s="9"/>
      <c r="B2" s="9"/>
      <c r="C2" s="9"/>
      <c r="D2" s="58" t="str">
        <f>'DMS input'!$C$16&amp;" - Revenue and Price Summary"&amp;" - TNSP PTRM - version "&amp;Intro!$L$4</f>
        <v>RBP - Revenue and Price Summary - TNSP PTRM - version 2.1</v>
      </c>
      <c r="E2" s="14"/>
      <c r="F2" s="56"/>
      <c r="G2" s="55"/>
      <c r="H2" s="57"/>
      <c r="I2" s="57"/>
      <c r="J2" s="57"/>
      <c r="K2" s="57"/>
      <c r="L2" s="57"/>
      <c r="N2" s="118"/>
      <c r="O2" s="57"/>
      <c r="P2" s="57"/>
      <c r="Q2" s="9"/>
      <c r="R2" s="9"/>
      <c r="S2" s="9"/>
      <c r="T2" s="9"/>
      <c r="U2" s="9"/>
      <c r="V2" s="9"/>
      <c r="W2" s="9"/>
      <c r="X2" s="9"/>
    </row>
    <row r="3" spans="1:24">
      <c r="A3" s="9"/>
      <c r="B3" s="9"/>
      <c r="C3" s="9"/>
      <c r="D3" s="14"/>
      <c r="E3" s="14"/>
      <c r="F3" s="56"/>
      <c r="G3" s="55"/>
      <c r="H3" s="57"/>
      <c r="I3" s="57"/>
      <c r="J3" s="57"/>
      <c r="K3" s="57"/>
      <c r="L3" s="57"/>
      <c r="M3" s="118"/>
      <c r="N3" s="118"/>
      <c r="O3" s="57"/>
      <c r="P3" s="57"/>
      <c r="Q3" s="9"/>
      <c r="R3" s="9"/>
      <c r="S3" s="9"/>
      <c r="T3" s="9"/>
      <c r="U3" s="9"/>
      <c r="V3" s="9"/>
      <c r="W3" s="9"/>
      <c r="X3" s="9"/>
    </row>
    <row r="4" spans="1:24">
      <c r="A4" s="76"/>
      <c r="B4" s="76"/>
      <c r="C4" s="76"/>
      <c r="D4" s="186" t="s">
        <v>147</v>
      </c>
      <c r="E4" s="186"/>
      <c r="F4" s="104" t="str">
        <f>'X factors'!F4</f>
        <v>2026-27</v>
      </c>
      <c r="G4" s="104" t="str">
        <f>'X factors'!G4</f>
        <v>2027-28</v>
      </c>
      <c r="H4" s="104" t="str">
        <f>'X factors'!H4</f>
        <v>2028-29</v>
      </c>
      <c r="I4" s="104" t="str">
        <f>'X factors'!I4</f>
        <v>2029-30</v>
      </c>
      <c r="J4" s="104" t="str">
        <f>'X factors'!J4</f>
        <v>2030-31</v>
      </c>
      <c r="K4" s="104" t="str">
        <f>'X factors'!K4</f>
        <v>2031-32</v>
      </c>
      <c r="L4" s="104" t="str">
        <f>'X factors'!L4</f>
        <v>2032-33</v>
      </c>
      <c r="M4" s="104" t="str">
        <f>'X factors'!M4</f>
        <v>2033-34</v>
      </c>
      <c r="N4" s="104" t="str">
        <f>'X factors'!N4</f>
        <v>2034-35</v>
      </c>
      <c r="O4" s="104" t="str">
        <f>'X factors'!O4</f>
        <v>2035-36</v>
      </c>
      <c r="P4" s="104" t="str">
        <f>'X factors'!P4</f>
        <v>2036-37</v>
      </c>
      <c r="Q4" s="104" t="s">
        <v>146</v>
      </c>
      <c r="R4" s="76"/>
      <c r="S4" s="76"/>
      <c r="T4" s="76"/>
      <c r="U4" s="76"/>
      <c r="V4" s="9"/>
      <c r="W4" s="9"/>
      <c r="X4" s="9"/>
    </row>
    <row r="5" spans="1:24">
      <c r="A5" s="680"/>
      <c r="B5" s="680"/>
      <c r="C5" s="680"/>
      <c r="D5" s="763" t="s">
        <v>420</v>
      </c>
      <c r="E5" s="763"/>
      <c r="F5" s="69"/>
      <c r="G5" s="69"/>
      <c r="H5" s="69"/>
      <c r="I5" s="69"/>
      <c r="J5" s="69"/>
      <c r="K5" s="69"/>
      <c r="L5" s="69"/>
      <c r="M5" s="69"/>
      <c r="N5" s="69"/>
      <c r="O5" s="69"/>
      <c r="P5" s="69"/>
      <c r="Q5" s="69"/>
      <c r="R5" s="69"/>
      <c r="S5" s="69"/>
      <c r="T5" s="69"/>
      <c r="U5" s="69"/>
      <c r="V5" s="9"/>
      <c r="W5" s="9"/>
      <c r="X5" s="9"/>
    </row>
    <row r="6" spans="1:24">
      <c r="A6" s="9"/>
      <c r="B6" s="9"/>
      <c r="C6" s="9"/>
      <c r="D6" s="9"/>
      <c r="E6" s="9"/>
      <c r="F6" s="9"/>
      <c r="G6" s="9"/>
      <c r="H6" s="9"/>
      <c r="I6" s="9"/>
      <c r="J6" s="9"/>
      <c r="K6" s="9"/>
      <c r="L6" s="9"/>
      <c r="M6" s="9"/>
      <c r="N6" s="9"/>
      <c r="O6" s="9"/>
      <c r="P6" s="9"/>
      <c r="Q6" s="9"/>
      <c r="R6" s="9"/>
      <c r="S6" s="9"/>
      <c r="T6" s="9"/>
      <c r="U6" s="9"/>
      <c r="V6" s="9"/>
      <c r="W6" s="9"/>
      <c r="X6" s="9"/>
    </row>
    <row r="7" spans="1:24">
      <c r="A7" s="9"/>
      <c r="B7" s="9"/>
      <c r="C7" s="9"/>
      <c r="D7" s="118" t="s">
        <v>268</v>
      </c>
      <c r="E7" s="9"/>
      <c r="F7" s="41"/>
      <c r="G7" s="414">
        <f>'X factors'!G31</f>
        <v>38.226832753589427</v>
      </c>
      <c r="H7" s="414">
        <f ca="1">'X factors'!H31</f>
        <v>40.463029389462534</v>
      </c>
      <c r="I7" s="414">
        <f ca="1">'X factors'!I31</f>
        <v>42.326652157033053</v>
      </c>
      <c r="J7" s="414">
        <f ca="1">'X factors'!J31</f>
        <v>44.327630931684681</v>
      </c>
      <c r="K7" s="414">
        <f ca="1">'X factors'!K31</f>
        <v>46.385852874033169</v>
      </c>
      <c r="L7" s="414">
        <f ca="1">'X factors'!L31</f>
        <v>0</v>
      </c>
      <c r="M7" s="414">
        <f ca="1">'X factors'!M31</f>
        <v>0</v>
      </c>
      <c r="N7" s="414">
        <f ca="1">'X factors'!N31</f>
        <v>0</v>
      </c>
      <c r="O7" s="414">
        <f ca="1">'X factors'!O31</f>
        <v>0</v>
      </c>
      <c r="P7" s="414">
        <f ca="1">'X factors'!P31</f>
        <v>0</v>
      </c>
      <c r="Q7" s="415">
        <f ca="1">SUM(G7:P7)</f>
        <v>211.72999810580285</v>
      </c>
      <c r="R7" s="41"/>
      <c r="S7" s="41"/>
      <c r="T7" s="9"/>
      <c r="U7" s="9"/>
      <c r="V7" s="9"/>
      <c r="W7" s="9"/>
      <c r="X7" s="9"/>
    </row>
    <row r="8" spans="1:24">
      <c r="A8" s="9"/>
      <c r="B8" s="9"/>
      <c r="C8" s="9"/>
      <c r="D8" s="118" t="s">
        <v>271</v>
      </c>
      <c r="E8" s="9"/>
      <c r="F8" s="41"/>
      <c r="G8" s="414">
        <f ca="1">'X factors'!G32</f>
        <v>1.7184580005644197</v>
      </c>
      <c r="H8" s="414">
        <f ca="1">'X factors'!H32</f>
        <v>2.9329003017740565</v>
      </c>
      <c r="I8" s="414">
        <f ca="1">'X factors'!I32</f>
        <v>4.1876749994970659</v>
      </c>
      <c r="J8" s="414">
        <f ca="1">'X factors'!J32</f>
        <v>5.5015631027660064</v>
      </c>
      <c r="K8" s="414">
        <f ca="1">'X factors'!K32</f>
        <v>4.2932133851172658</v>
      </c>
      <c r="L8" s="414">
        <f ca="1">'X factors'!L32</f>
        <v>0</v>
      </c>
      <c r="M8" s="414">
        <f ca="1">'X factors'!M32</f>
        <v>0</v>
      </c>
      <c r="N8" s="414">
        <f ca="1">'X factors'!N32</f>
        <v>0</v>
      </c>
      <c r="O8" s="414">
        <f ca="1">'X factors'!O32</f>
        <v>0</v>
      </c>
      <c r="P8" s="414">
        <f ca="1">'X factors'!P32</f>
        <v>0</v>
      </c>
      <c r="Q8" s="415">
        <f t="shared" ref="Q8:Q12" ca="1" si="0">SUM(G8:P8)</f>
        <v>18.633809789718814</v>
      </c>
      <c r="R8" s="41"/>
      <c r="S8" s="41"/>
      <c r="T8" s="9"/>
      <c r="U8" s="9"/>
      <c r="V8" s="9"/>
      <c r="W8" s="9"/>
      <c r="X8" s="9"/>
    </row>
    <row r="9" spans="1:24">
      <c r="A9" s="9"/>
      <c r="B9" s="9"/>
      <c r="C9" s="9"/>
      <c r="D9" s="118" t="s">
        <v>272</v>
      </c>
      <c r="E9" s="9"/>
      <c r="F9" s="41"/>
      <c r="G9" s="414">
        <f ca="1">'X factors'!G33</f>
        <v>28.608273386876821</v>
      </c>
      <c r="H9" s="414">
        <f ca="1">'X factors'!H33</f>
        <v>29.375549649680433</v>
      </c>
      <c r="I9" s="414">
        <f ca="1">'X factors'!I33</f>
        <v>30.175760555623313</v>
      </c>
      <c r="J9" s="414">
        <f ca="1">'X factors'!J33</f>
        <v>30.966631338662619</v>
      </c>
      <c r="K9" s="414">
        <f ca="1">'X factors'!K33</f>
        <v>31.776180741486044</v>
      </c>
      <c r="L9" s="414">
        <f ca="1">'X factors'!L33</f>
        <v>0</v>
      </c>
      <c r="M9" s="414">
        <f ca="1">'X factors'!M33</f>
        <v>0</v>
      </c>
      <c r="N9" s="414">
        <f ca="1">'X factors'!N33</f>
        <v>0</v>
      </c>
      <c r="O9" s="414">
        <f ca="1">'X factors'!O33</f>
        <v>0</v>
      </c>
      <c r="P9" s="414">
        <f ca="1">'X factors'!P33</f>
        <v>0</v>
      </c>
      <c r="Q9" s="415">
        <f t="shared" ca="1" si="0"/>
        <v>150.90239567232925</v>
      </c>
      <c r="R9" s="41"/>
      <c r="S9" s="41"/>
      <c r="T9" s="9"/>
      <c r="U9" s="9"/>
      <c r="V9" s="9"/>
      <c r="W9" s="9"/>
      <c r="X9" s="9"/>
    </row>
    <row r="10" spans="1:24">
      <c r="A10" s="9"/>
      <c r="B10" s="9"/>
      <c r="C10" s="9"/>
      <c r="D10" s="118" t="s">
        <v>360</v>
      </c>
      <c r="E10" s="9"/>
      <c r="F10" s="41"/>
      <c r="G10" s="414">
        <f ca="1">'X factors'!G34</f>
        <v>-0.54933911529637802</v>
      </c>
      <c r="H10" s="414">
        <f ca="1">'X factors'!H34</f>
        <v>4.5084487271334028</v>
      </c>
      <c r="I10" s="414">
        <f ca="1">'X factors'!I34</f>
        <v>-0.44522243652357685</v>
      </c>
      <c r="J10" s="414">
        <f ca="1">'X factors'!J34</f>
        <v>0.58566867980210835</v>
      </c>
      <c r="K10" s="414">
        <f ca="1">'X factors'!K34</f>
        <v>0</v>
      </c>
      <c r="L10" s="414">
        <f ca="1">'X factors'!L34</f>
        <v>0</v>
      </c>
      <c r="M10" s="414">
        <f ca="1">'X factors'!M34</f>
        <v>0</v>
      </c>
      <c r="N10" s="414">
        <f ca="1">'X factors'!N34</f>
        <v>0</v>
      </c>
      <c r="O10" s="414">
        <f ca="1">'X factors'!O34</f>
        <v>0</v>
      </c>
      <c r="P10" s="414">
        <f ca="1">'X factors'!P34</f>
        <v>0</v>
      </c>
      <c r="Q10" s="415">
        <f t="shared" ca="1" si="0"/>
        <v>4.0995558551155558</v>
      </c>
      <c r="R10" s="41"/>
      <c r="S10" s="41"/>
      <c r="T10" s="9"/>
      <c r="U10" s="9"/>
      <c r="V10" s="9"/>
      <c r="W10" s="9"/>
      <c r="X10" s="9"/>
    </row>
    <row r="11" spans="1:24">
      <c r="A11" s="9"/>
      <c r="B11" s="9"/>
      <c r="C11" s="9"/>
      <c r="D11" s="118" t="s">
        <v>387</v>
      </c>
      <c r="E11" s="9"/>
      <c r="F11" s="41"/>
      <c r="G11" s="414">
        <f ca="1">'X factors'!G35</f>
        <v>0</v>
      </c>
      <c r="H11" s="414">
        <f ca="1">'X factors'!H35</f>
        <v>0</v>
      </c>
      <c r="I11" s="414">
        <f ca="1">'X factors'!I35</f>
        <v>0</v>
      </c>
      <c r="J11" s="414">
        <f ca="1">'X factors'!J35</f>
        <v>0</v>
      </c>
      <c r="K11" s="414">
        <f ca="1">'X factors'!K35</f>
        <v>0</v>
      </c>
      <c r="L11" s="414">
        <f ca="1">'X factors'!L35</f>
        <v>0</v>
      </c>
      <c r="M11" s="414">
        <f ca="1">'X factors'!M35</f>
        <v>0</v>
      </c>
      <c r="N11" s="414">
        <f ca="1">'X factors'!N35</f>
        <v>0</v>
      </c>
      <c r="O11" s="414">
        <f ca="1">'X factors'!O35</f>
        <v>0</v>
      </c>
      <c r="P11" s="414">
        <f ca="1">'X factors'!P35</f>
        <v>0</v>
      </c>
      <c r="Q11" s="415">
        <f t="shared" ca="1" si="0"/>
        <v>0</v>
      </c>
      <c r="R11" s="41"/>
      <c r="S11" s="41"/>
      <c r="T11" s="9"/>
      <c r="U11" s="9"/>
      <c r="V11" s="9"/>
      <c r="W11" s="9"/>
      <c r="X11" s="9"/>
    </row>
    <row r="12" spans="1:24">
      <c r="A12" s="9"/>
      <c r="B12" s="9"/>
      <c r="C12" s="9"/>
      <c r="D12" s="188" t="s">
        <v>388</v>
      </c>
      <c r="E12" s="9"/>
      <c r="F12" s="245">
        <f>'PTRM input'!G511</f>
        <v>50.345440077473498</v>
      </c>
      <c r="G12" s="416">
        <f ca="1">'X factors'!G36</f>
        <v>68.004225025734286</v>
      </c>
      <c r="H12" s="416">
        <f ca="1">'X factors'!H36</f>
        <v>77.279928068050424</v>
      </c>
      <c r="I12" s="416">
        <f ca="1">'X factors'!I36</f>
        <v>76.244865275629849</v>
      </c>
      <c r="J12" s="416">
        <f ca="1">'X factors'!J36</f>
        <v>81.381494052915414</v>
      </c>
      <c r="K12" s="416">
        <f ca="1">'X factors'!K36</f>
        <v>82.455247000636476</v>
      </c>
      <c r="L12" s="416">
        <f ca="1">'X factors'!L36</f>
        <v>0</v>
      </c>
      <c r="M12" s="416">
        <f ca="1">'X factors'!M36</f>
        <v>0</v>
      </c>
      <c r="N12" s="416">
        <f ca="1">'X factors'!N36</f>
        <v>0</v>
      </c>
      <c r="O12" s="416">
        <f ca="1">'X factors'!O36</f>
        <v>0</v>
      </c>
      <c r="P12" s="416">
        <f ca="1">'X factors'!P36</f>
        <v>0</v>
      </c>
      <c r="Q12" s="417">
        <f t="shared" ca="1" si="0"/>
        <v>385.36575942296645</v>
      </c>
      <c r="R12" s="41"/>
      <c r="S12" s="681">
        <f ca="1">G12/'X factors'!G$8+H12/'X factors'!H$8+I12/'X factors'!I$8+J12/'X factors'!J$8+K12/'X factors'!K$8+L12/'X factors'!L$8+M12/'X factors'!M$8+N12/'X factors'!N$8+O12/'X factors'!O$8+P12/'X factors'!P$8</f>
        <v>317.99563464172491</v>
      </c>
      <c r="T12" s="118" t="s">
        <v>390</v>
      </c>
      <c r="U12" s="118"/>
      <c r="V12" s="9"/>
      <c r="W12" s="9"/>
      <c r="X12" s="9"/>
    </row>
    <row r="13" spans="1:24">
      <c r="A13" s="9"/>
      <c r="B13" s="9"/>
      <c r="C13" s="9"/>
      <c r="D13" s="9"/>
      <c r="E13" s="9"/>
      <c r="F13" s="41"/>
      <c r="G13" s="414"/>
      <c r="H13" s="414"/>
      <c r="I13" s="414"/>
      <c r="J13" s="414"/>
      <c r="K13" s="414"/>
      <c r="L13" s="414"/>
      <c r="M13" s="414"/>
      <c r="N13" s="414"/>
      <c r="O13" s="414"/>
      <c r="P13" s="414"/>
      <c r="Q13" s="414"/>
      <c r="R13" s="41"/>
      <c r="S13" s="41"/>
      <c r="T13" s="9"/>
      <c r="U13" s="9"/>
      <c r="V13" s="9"/>
      <c r="W13" s="9"/>
      <c r="X13" s="9"/>
    </row>
    <row r="14" spans="1:24">
      <c r="A14" s="680"/>
      <c r="B14" s="680"/>
      <c r="C14" s="680"/>
      <c r="D14" s="185" t="s">
        <v>421</v>
      </c>
      <c r="E14" s="69"/>
      <c r="F14" s="418"/>
      <c r="G14" s="419"/>
      <c r="H14" s="419"/>
      <c r="I14" s="419"/>
      <c r="J14" s="419"/>
      <c r="K14" s="419"/>
      <c r="L14" s="419"/>
      <c r="M14" s="419"/>
      <c r="N14" s="419"/>
      <c r="O14" s="419"/>
      <c r="P14" s="419"/>
      <c r="Q14" s="419"/>
      <c r="R14" s="418"/>
      <c r="S14" s="418"/>
      <c r="T14" s="69"/>
      <c r="U14" s="69"/>
      <c r="V14" s="9"/>
      <c r="W14" s="9"/>
      <c r="X14" s="9"/>
    </row>
    <row r="15" spans="1:24">
      <c r="A15" s="9"/>
      <c r="B15" s="9"/>
      <c r="C15" s="9"/>
      <c r="D15" s="9"/>
      <c r="E15" s="9"/>
      <c r="F15" s="41"/>
      <c r="G15" s="414"/>
      <c r="H15" s="414"/>
      <c r="I15" s="414"/>
      <c r="J15" s="414"/>
      <c r="K15" s="414"/>
      <c r="L15" s="414"/>
      <c r="M15" s="414"/>
      <c r="N15" s="414"/>
      <c r="O15" s="414"/>
      <c r="P15" s="414"/>
      <c r="Q15" s="414"/>
      <c r="R15" s="41"/>
      <c r="S15" s="41"/>
      <c r="T15" s="9"/>
      <c r="U15" s="9"/>
      <c r="V15" s="9"/>
      <c r="W15" s="9"/>
      <c r="X15" s="9"/>
    </row>
    <row r="16" spans="1:24">
      <c r="A16" s="9"/>
      <c r="B16" s="9"/>
      <c r="C16" s="9"/>
      <c r="D16" s="188" t="s">
        <v>422</v>
      </c>
      <c r="E16" s="116"/>
      <c r="F16" s="420">
        <f>'X factors'!F45</f>
        <v>50.345440077473498</v>
      </c>
      <c r="G16" s="421">
        <f>'X factors'!G45</f>
        <v>61.500634588129842</v>
      </c>
      <c r="H16" s="421">
        <f>IF(COUNT($G16:G16)&gt;='PTRM input'!$R$7,0,'X factors'!H45)</f>
        <v>67.672821184449873</v>
      </c>
      <c r="I16" s="421">
        <f>IF(COUNT($G16:H16)&gt;='PTRM input'!$R$7,0,'X factors'!I45)</f>
        <v>76.909238512536248</v>
      </c>
      <c r="J16" s="421">
        <f>IF(COUNT($G16:I16)&gt;='PTRM input'!$R$7,0,'X factors'!J45)</f>
        <v>86.48439879583907</v>
      </c>
      <c r="K16" s="421">
        <f>IF(COUNT($G16:J16)&gt;='PTRM input'!$R$7,0,'X factors'!K45)</f>
        <v>96.374634004028408</v>
      </c>
      <c r="L16" s="421">
        <f>IF(COUNT($G16:K16)&gt;='PTRM input'!$R$7,0,'X factors'!L45)</f>
        <v>0</v>
      </c>
      <c r="M16" s="421">
        <f>IF(COUNT($G16:L16)&gt;='PTRM input'!$R$7,0,'X factors'!M45)</f>
        <v>0</v>
      </c>
      <c r="N16" s="421">
        <f>IF(COUNT($G16:M16)&gt;='PTRM input'!$R$7,0,'X factors'!N45)</f>
        <v>0</v>
      </c>
      <c r="O16" s="421">
        <f>IF(COUNT($G16:N16)&gt;='PTRM input'!$R$7,0,'X factors'!O45)</f>
        <v>0</v>
      </c>
      <c r="P16" s="421">
        <f>IF(COUNT($G16:O16)&gt;='PTRM input'!$R$7,0,'X factors'!P45)</f>
        <v>0</v>
      </c>
      <c r="Q16" s="422">
        <f>SUM(G16:P16)</f>
        <v>388.94172708498343</v>
      </c>
      <c r="R16" s="41"/>
      <c r="S16" s="681">
        <f>G16/'X factors'!G$8+H16/'X factors'!H$8+I16/'X factors'!I$8+J16/'X factors'!J$8+K16/'X factors'!K$8+L16/'X factors'!L$8+M16/'X factors'!M$8+N16/'X factors'!N$8+O16/'X factors'!O$8+P16/'X factors'!P$8</f>
        <v>317.99536258979521</v>
      </c>
      <c r="T16" s="118" t="s">
        <v>390</v>
      </c>
      <c r="U16" s="118"/>
      <c r="V16" s="9"/>
      <c r="W16" s="9"/>
      <c r="X16" s="9"/>
    </row>
    <row r="17" spans="1:24">
      <c r="A17" s="9"/>
      <c r="B17" s="9"/>
      <c r="C17" s="9"/>
      <c r="D17" s="127" t="s">
        <v>423</v>
      </c>
      <c r="E17" s="116"/>
      <c r="F17" s="116"/>
      <c r="G17" s="252">
        <f>G16/F16-1</f>
        <v>0.2215730857350795</v>
      </c>
      <c r="H17" s="252">
        <f t="shared" ref="H17" si="1">H16/G16-1</f>
        <v>0.10035972210132793</v>
      </c>
      <c r="I17" s="252">
        <f t="shared" ref="I17" si="2">I16/H16-1</f>
        <v>0.1364863643398504</v>
      </c>
      <c r="J17" s="252">
        <f t="shared" ref="J17" si="3">J16/I16-1</f>
        <v>0.12449948105703923</v>
      </c>
      <c r="K17" s="390">
        <f t="shared" ref="K17" si="4">K16/J16-1</f>
        <v>0.11435860508826456</v>
      </c>
      <c r="L17" s="116"/>
      <c r="M17" s="116"/>
      <c r="N17" s="116"/>
      <c r="O17" s="116"/>
      <c r="P17" s="116"/>
      <c r="Q17" s="391" t="s">
        <v>3</v>
      </c>
      <c r="R17" s="9"/>
      <c r="S17" s="9"/>
      <c r="T17" s="9"/>
      <c r="U17" s="9"/>
      <c r="V17" s="9"/>
      <c r="W17" s="9"/>
      <c r="X17" s="9"/>
    </row>
    <row r="18" spans="1:24">
      <c r="A18" s="9"/>
      <c r="B18" s="9"/>
      <c r="C18" s="9"/>
      <c r="D18" s="9"/>
      <c r="E18" s="9"/>
      <c r="F18" s="9"/>
      <c r="G18" s="9"/>
      <c r="H18" s="9"/>
      <c r="I18" s="9"/>
      <c r="J18" s="9"/>
      <c r="K18" s="9"/>
      <c r="L18" s="9"/>
      <c r="M18" s="9"/>
      <c r="N18" s="9"/>
      <c r="O18" s="9"/>
      <c r="P18" s="9"/>
      <c r="Q18" s="9"/>
      <c r="R18" s="9"/>
      <c r="S18" s="9"/>
      <c r="T18" s="9"/>
      <c r="U18" s="9"/>
      <c r="V18" s="9"/>
      <c r="W18" s="9"/>
      <c r="X18" s="9"/>
    </row>
    <row r="19" spans="1:24">
      <c r="A19" s="680"/>
      <c r="B19" s="680"/>
      <c r="C19" s="680"/>
      <c r="D19" s="764" t="str">
        <f>"Building Block Components ($m Real "&amp;Assets!$F$4&amp;")"</f>
        <v>Building Block Components ($m Real 2026-27)</v>
      </c>
      <c r="E19" s="764"/>
      <c r="F19" s="69"/>
      <c r="G19" s="69"/>
      <c r="H19" s="69"/>
      <c r="I19" s="69"/>
      <c r="J19" s="69"/>
      <c r="K19" s="69"/>
      <c r="L19" s="69"/>
      <c r="M19" s="69"/>
      <c r="N19" s="69"/>
      <c r="O19" s="69"/>
      <c r="P19" s="69"/>
      <c r="Q19" s="69"/>
      <c r="R19" s="69"/>
      <c r="S19" s="69"/>
      <c r="T19" s="69"/>
      <c r="U19" s="69"/>
      <c r="V19" s="9"/>
      <c r="W19" s="9"/>
      <c r="X19" s="9"/>
    </row>
    <row r="20" spans="1:24">
      <c r="A20" s="9"/>
      <c r="B20" s="9"/>
      <c r="C20" s="9"/>
      <c r="D20" s="9"/>
      <c r="E20" s="9"/>
      <c r="F20" s="41"/>
      <c r="G20" s="41"/>
      <c r="H20" s="41"/>
      <c r="I20" s="41"/>
      <c r="J20" s="41"/>
      <c r="K20" s="41"/>
      <c r="L20" s="41"/>
      <c r="M20" s="41"/>
      <c r="N20" s="41"/>
      <c r="O20" s="41"/>
      <c r="P20" s="41"/>
      <c r="Q20" s="41"/>
      <c r="R20" s="41"/>
      <c r="S20" s="41"/>
      <c r="T20" s="9"/>
      <c r="U20" s="9"/>
      <c r="V20" s="9"/>
      <c r="W20" s="9"/>
      <c r="X20" s="9"/>
    </row>
    <row r="21" spans="1:24">
      <c r="A21" s="9"/>
      <c r="B21" s="9"/>
      <c r="C21" s="9"/>
      <c r="D21" s="118" t="s">
        <v>268</v>
      </c>
      <c r="E21" s="9"/>
      <c r="F21" s="41"/>
      <c r="G21" s="414">
        <f ca="1">G7/'X factors'!G$11</f>
        <v>37.31194612183679</v>
      </c>
      <c r="H21" s="414">
        <f ca="1">IF(COUNT($G21:G21)&gt;='PTRM input'!$R$7,0,H7/'X factors'!H$11)</f>
        <v>38.549394840312146</v>
      </c>
      <c r="I21" s="414">
        <f ca="1">IF(COUNT($G21:H21)&gt;='PTRM input'!$R$7,0,I7/'X factors'!I$11)</f>
        <v>39.359781116094453</v>
      </c>
      <c r="J21" s="414">
        <f ca="1">IF(COUNT($G21:I21)&gt;='PTRM input'!$R$7,0,J7/'X factors'!J$11)</f>
        <v>40.233967603636046</v>
      </c>
      <c r="K21" s="414">
        <f ca="1">IF(COUNT($G21:J21)&gt;='PTRM input'!$R$7,0,K7/'X factors'!K$11)</f>
        <v>41.094478352438323</v>
      </c>
      <c r="L21" s="414">
        <f ca="1">IF(COUNT($G21:K21)&gt;='PTRM input'!$R$7,0,L7/'X factors'!L$11)</f>
        <v>0</v>
      </c>
      <c r="M21" s="414">
        <f ca="1">IF(COUNT($G21:L21)&gt;='PTRM input'!$R$7,0,M7/'X factors'!M$11)</f>
        <v>0</v>
      </c>
      <c r="N21" s="414">
        <f ca="1">IF(COUNT($G21:M21)&gt;='PTRM input'!$R$7,0,N7/'X factors'!N$11)</f>
        <v>0</v>
      </c>
      <c r="O21" s="414">
        <f ca="1">IF(COUNT($G21:N21)&gt;='PTRM input'!$R$7,0,O7/'X factors'!O$11)</f>
        <v>0</v>
      </c>
      <c r="P21" s="414">
        <f ca="1">IF(COUNT($G21:O21)&gt;='PTRM input'!$R$7,0,P7/'X factors'!P$11)</f>
        <v>0</v>
      </c>
      <c r="Q21" s="483">
        <f ca="1">SUM(G21:P21)</f>
        <v>196.54956803431776</v>
      </c>
      <c r="R21" s="41"/>
      <c r="S21" s="41"/>
      <c r="T21" s="9"/>
      <c r="U21" s="9"/>
      <c r="V21" s="9"/>
      <c r="W21" s="9"/>
      <c r="X21" s="9"/>
    </row>
    <row r="22" spans="1:24">
      <c r="A22" s="9"/>
      <c r="B22" s="9"/>
      <c r="C22" s="9"/>
      <c r="D22" s="118" t="s">
        <v>271</v>
      </c>
      <c r="E22" s="9"/>
      <c r="F22" s="41"/>
      <c r="G22" s="414">
        <f ca="1">G8/'X factors'!G$11</f>
        <v>1.6773299724570656</v>
      </c>
      <c r="H22" s="414">
        <f ca="1">IF(COUNT($G22:G22)&gt;='PTRM input'!$R$7,0,H8/'X factors'!H$11)</f>
        <v>2.7941934518081948</v>
      </c>
      <c r="I22" s="414">
        <f ca="1">IF(COUNT($G22:H22)&gt;='PTRM input'!$R$7,0,I8/'X factors'!I$11)</f>
        <v>3.8941414679818416</v>
      </c>
      <c r="J22" s="414">
        <f ca="1">IF(COUNT($G22:I22)&gt;='PTRM input'!$R$7,0,J8/'X factors'!J$11)</f>
        <v>4.993492929662291</v>
      </c>
      <c r="K22" s="414">
        <f ca="1">IF(COUNT($G22:J22)&gt;='PTRM input'!$R$7,0,K8/'X factors'!K$11)</f>
        <v>3.8034735503562143</v>
      </c>
      <c r="L22" s="414">
        <f ca="1">IF(COUNT($G22:K22)&gt;='PTRM input'!$R$7,0,L8/'X factors'!L$11)</f>
        <v>0</v>
      </c>
      <c r="M22" s="414">
        <f ca="1">IF(COUNT($G22:L22)&gt;='PTRM input'!$R$7,0,M8/'X factors'!M$11)</f>
        <v>0</v>
      </c>
      <c r="N22" s="414">
        <f ca="1">IF(COUNT($G22:M22)&gt;='PTRM input'!$R$7,0,N8/'X factors'!N$11)</f>
        <v>0</v>
      </c>
      <c r="O22" s="414">
        <f ca="1">IF(COUNT($G22:N22)&gt;='PTRM input'!$R$7,0,O8/'X factors'!O$11)</f>
        <v>0</v>
      </c>
      <c r="P22" s="414">
        <f ca="1">IF(COUNT($G22:O22)&gt;='PTRM input'!$R$7,0,P8/'X factors'!P$11)</f>
        <v>0</v>
      </c>
      <c r="Q22" s="483">
        <f t="shared" ref="Q22:Q26" ca="1" si="5">SUM(G22:P22)</f>
        <v>17.162631372265608</v>
      </c>
      <c r="R22" s="41"/>
      <c r="S22" s="41"/>
      <c r="T22" s="9"/>
      <c r="U22" s="9"/>
      <c r="V22" s="9"/>
      <c r="W22" s="9"/>
      <c r="X22" s="9"/>
    </row>
    <row r="23" spans="1:24">
      <c r="A23" s="9"/>
      <c r="B23" s="9"/>
      <c r="C23" s="9"/>
      <c r="D23" s="118" t="s">
        <v>272</v>
      </c>
      <c r="E23" s="9"/>
      <c r="F23" s="41"/>
      <c r="G23" s="414">
        <f ca="1">G9/'X factors'!G$11</f>
        <v>27.923588703531699</v>
      </c>
      <c r="H23" s="414">
        <f ca="1">IF(COUNT($G23:G23)&gt;='PTRM input'!$R$7,0,H9/'X factors'!H$11)</f>
        <v>27.986279801176448</v>
      </c>
      <c r="I23" s="414">
        <f ca="1">IF(COUNT($G23:H23)&gt;='PTRM input'!$R$7,0,I9/'X factors'!I$11)</f>
        <v>28.060601771067752</v>
      </c>
      <c r="J23" s="414">
        <f ca="1">IF(COUNT($G23:I23)&gt;='PTRM input'!$R$7,0,J9/'X factors'!J$11)</f>
        <v>28.106858315835144</v>
      </c>
      <c r="K23" s="414">
        <f ca="1">IF(COUNT($G23:J23)&gt;='PTRM input'!$R$7,0,K9/'X factors'!K$11)</f>
        <v>28.151375703930796</v>
      </c>
      <c r="L23" s="414">
        <f ca="1">IF(COUNT($G23:K23)&gt;='PTRM input'!$R$7,0,L9/'X factors'!L$11)</f>
        <v>0</v>
      </c>
      <c r="M23" s="414">
        <f ca="1">IF(COUNT($G23:L23)&gt;='PTRM input'!$R$7,0,M9/'X factors'!M$11)</f>
        <v>0</v>
      </c>
      <c r="N23" s="414">
        <f ca="1">IF(COUNT($G23:M23)&gt;='PTRM input'!$R$7,0,N9/'X factors'!N$11)</f>
        <v>0</v>
      </c>
      <c r="O23" s="414">
        <f ca="1">IF(COUNT($G23:N23)&gt;='PTRM input'!$R$7,0,O9/'X factors'!O$11)</f>
        <v>0</v>
      </c>
      <c r="P23" s="414">
        <f ca="1">IF(COUNT($G23:O23)&gt;='PTRM input'!$R$7,0,P9/'X factors'!P$11)</f>
        <v>0</v>
      </c>
      <c r="Q23" s="483">
        <f t="shared" ca="1" si="5"/>
        <v>140.22870429554183</v>
      </c>
      <c r="R23" s="41"/>
      <c r="S23" s="41"/>
      <c r="T23" s="9"/>
      <c r="U23" s="9"/>
      <c r="V23" s="9"/>
      <c r="W23" s="9"/>
      <c r="X23" s="9"/>
    </row>
    <row r="24" spans="1:24">
      <c r="A24" s="9"/>
      <c r="B24" s="9"/>
      <c r="C24" s="9"/>
      <c r="D24" s="118" t="s">
        <v>360</v>
      </c>
      <c r="E24" s="9"/>
      <c r="F24" s="41"/>
      <c r="G24" s="414">
        <f ca="1">G10/'X factors'!G$11</f>
        <v>-0.53619172701749207</v>
      </c>
      <c r="H24" s="414">
        <f ca="1">IF(COUNT($G24:G24)&gt;='PTRM input'!$R$7,0,H10/'X factors'!H$11)</f>
        <v>4.2952288230013025</v>
      </c>
      <c r="I24" s="414">
        <f ca="1">IF(COUNT($G24:H24)&gt;='PTRM input'!$R$7,0,I10/'X factors'!I$11)</f>
        <v>-0.41401473436945224</v>
      </c>
      <c r="J24" s="414">
        <f ca="1">IF(COUNT($G24:I24)&gt;='PTRM input'!$R$7,0,J10/'X factors'!J$11)</f>
        <v>0.53158208986935307</v>
      </c>
      <c r="K24" s="414">
        <f ca="1">IF(COUNT($G24:J24)&gt;='PTRM input'!$R$7,0,K10/'X factors'!K$11)</f>
        <v>0</v>
      </c>
      <c r="L24" s="414">
        <f ca="1">IF(COUNT($G24:K24)&gt;='PTRM input'!$R$7,0,L10/'X factors'!L$11)</f>
        <v>0</v>
      </c>
      <c r="M24" s="414">
        <f ca="1">IF(COUNT($G24:L24)&gt;='PTRM input'!$R$7,0,M10/'X factors'!M$11)</f>
        <v>0</v>
      </c>
      <c r="N24" s="414">
        <f ca="1">IF(COUNT($G24:M24)&gt;='PTRM input'!$R$7,0,N10/'X factors'!N$11)</f>
        <v>0</v>
      </c>
      <c r="O24" s="414">
        <f ca="1">IF(COUNT($G24:N24)&gt;='PTRM input'!$R$7,0,O10/'X factors'!O$11)</f>
        <v>0</v>
      </c>
      <c r="P24" s="414">
        <f ca="1">IF(COUNT($G24:O24)&gt;='PTRM input'!$R$7,0,P10/'X factors'!P$11)</f>
        <v>0</v>
      </c>
      <c r="Q24" s="483">
        <f t="shared" ca="1" si="5"/>
        <v>3.8766044514837112</v>
      </c>
      <c r="R24" s="41"/>
      <c r="S24" s="41"/>
      <c r="T24" s="9"/>
      <c r="U24" s="9"/>
      <c r="V24" s="9"/>
      <c r="W24" s="9"/>
      <c r="X24" s="9"/>
    </row>
    <row r="25" spans="1:24">
      <c r="A25" s="9"/>
      <c r="B25" s="9"/>
      <c r="C25" s="9"/>
      <c r="D25" s="118" t="s">
        <v>387</v>
      </c>
      <c r="E25" s="9"/>
      <c r="F25" s="41"/>
      <c r="G25" s="414">
        <f ca="1">G11/'X factors'!G$11</f>
        <v>0</v>
      </c>
      <c r="H25" s="414">
        <f ca="1">IF(COUNT($G25:G25)&gt;='PTRM input'!$R$7,0,H11/'X factors'!H$11)</f>
        <v>0</v>
      </c>
      <c r="I25" s="414">
        <f ca="1">IF(COUNT($G25:H25)&gt;='PTRM input'!$R$7,0,I11/'X factors'!I$11)</f>
        <v>0</v>
      </c>
      <c r="J25" s="414">
        <f ca="1">IF(COUNT($G25:I25)&gt;='PTRM input'!$R$7,0,J11/'X factors'!J$11)</f>
        <v>0</v>
      </c>
      <c r="K25" s="414">
        <f ca="1">IF(COUNT($G25:J25)&gt;='PTRM input'!$R$7,0,K11/'X factors'!K$11)</f>
        <v>0</v>
      </c>
      <c r="L25" s="414">
        <f ca="1">IF(COUNT($G25:K25)&gt;='PTRM input'!$R$7,0,L11/'X factors'!L$11)</f>
        <v>0</v>
      </c>
      <c r="M25" s="414">
        <f ca="1">IF(COUNT($G25:L25)&gt;='PTRM input'!$R$7,0,M11/'X factors'!M$11)</f>
        <v>0</v>
      </c>
      <c r="N25" s="414">
        <f ca="1">IF(COUNT($G25:M25)&gt;='PTRM input'!$R$7,0,N11/'X factors'!N$11)</f>
        <v>0</v>
      </c>
      <c r="O25" s="414">
        <f ca="1">IF(COUNT($G25:N25)&gt;='PTRM input'!$R$7,0,O11/'X factors'!O$11)</f>
        <v>0</v>
      </c>
      <c r="P25" s="414">
        <f ca="1">IF(COUNT($G25:O25)&gt;='PTRM input'!$R$7,0,P11/'X factors'!P$11)</f>
        <v>0</v>
      </c>
      <c r="Q25" s="483">
        <f t="shared" ca="1" si="5"/>
        <v>0</v>
      </c>
      <c r="R25" s="41"/>
      <c r="S25" s="41"/>
      <c r="T25" s="9"/>
      <c r="U25" s="9"/>
      <c r="V25" s="9"/>
      <c r="W25" s="9"/>
      <c r="X25" s="9"/>
    </row>
    <row r="26" spans="1:24">
      <c r="A26" s="9"/>
      <c r="B26" s="9"/>
      <c r="C26" s="9"/>
      <c r="D26" s="188" t="s">
        <v>388</v>
      </c>
      <c r="E26" s="9"/>
      <c r="F26" s="245">
        <f>F12</f>
        <v>50.345440077473498</v>
      </c>
      <c r="G26" s="416">
        <f ca="1">Analysis!G37/'X factors'!G$11</f>
        <v>66.376673070808067</v>
      </c>
      <c r="H26" s="416">
        <f ca="1">IF(COUNT($G26:G26)&gt;='PTRM input'!$R$7,0,Analysis!H37/'X factors'!H$11)</f>
        <v>73.625096916298091</v>
      </c>
      <c r="I26" s="416">
        <f ca="1">IF(COUNT($G26:H26)&gt;='PTRM input'!$R$7,0,Analysis!I37/'X factors'!I$11)</f>
        <v>70.900509620774599</v>
      </c>
      <c r="J26" s="416">
        <f ca="1">IF(COUNT($G26:I26)&gt;='PTRM input'!$R$7,0,Analysis!J37/'X factors'!J$11)</f>
        <v>73.865900939002842</v>
      </c>
      <c r="K26" s="416">
        <f ca="1">IF(COUNT($G26:J26)&gt;='PTRM input'!$R$7,0,Analysis!K37/'X factors'!K$11)</f>
        <v>73.049327606725328</v>
      </c>
      <c r="L26" s="416">
        <f ca="1">IF(COUNT($G26:K26)&gt;='PTRM input'!$R$7,0,Analysis!L37/'X factors'!L$11)</f>
        <v>0</v>
      </c>
      <c r="M26" s="416">
        <f ca="1">IF(COUNT($G26:L26)&gt;='PTRM input'!$R$7,0,Analysis!M37/'X factors'!M$11)</f>
        <v>0</v>
      </c>
      <c r="N26" s="416">
        <f ca="1">IF(COUNT($G26:M26)&gt;='PTRM input'!$R$7,0,Analysis!N37/'X factors'!N$11)</f>
        <v>0</v>
      </c>
      <c r="O26" s="416">
        <f ca="1">IF(COUNT($G26:N26)&gt;='PTRM input'!$R$7,0,Analysis!O37/'X factors'!O$11)</f>
        <v>0</v>
      </c>
      <c r="P26" s="416">
        <f ca="1">IF(COUNT($G26:O26)&gt;='PTRM input'!$R$7,0,Analysis!P37/'X factors'!P$11)</f>
        <v>0</v>
      </c>
      <c r="Q26" s="484">
        <f t="shared" ca="1" si="5"/>
        <v>357.81750815360897</v>
      </c>
      <c r="R26" s="41"/>
      <c r="S26" s="41"/>
      <c r="T26" s="118"/>
      <c r="U26" s="118"/>
      <c r="V26" s="9"/>
      <c r="W26" s="9"/>
      <c r="X26" s="9"/>
    </row>
    <row r="27" spans="1:24">
      <c r="A27" s="9"/>
      <c r="B27" s="9"/>
      <c r="C27" s="9"/>
      <c r="D27" s="9"/>
      <c r="E27" s="9"/>
      <c r="F27" s="41"/>
      <c r="G27" s="414"/>
      <c r="H27" s="414"/>
      <c r="I27" s="414"/>
      <c r="J27" s="414"/>
      <c r="K27" s="414"/>
      <c r="L27" s="414"/>
      <c r="M27" s="414"/>
      <c r="N27" s="414"/>
      <c r="O27" s="414"/>
      <c r="P27" s="414"/>
      <c r="Q27" s="414"/>
      <c r="R27" s="41"/>
      <c r="S27" s="41"/>
      <c r="T27" s="9"/>
      <c r="U27" s="9"/>
      <c r="V27" s="9"/>
      <c r="W27" s="9"/>
      <c r="X27" s="9"/>
    </row>
    <row r="28" spans="1:24">
      <c r="A28" s="680"/>
      <c r="B28" s="680"/>
      <c r="C28" s="680"/>
      <c r="D28" s="392" t="str">
        <f>"Revenue Smoothing ($m Real "&amp;Assets!$F$4&amp;")"</f>
        <v>Revenue Smoothing ($m Real 2026-27)</v>
      </c>
      <c r="E28" s="69"/>
      <c r="F28" s="418"/>
      <c r="G28" s="419"/>
      <c r="H28" s="419"/>
      <c r="I28" s="419"/>
      <c r="J28" s="419"/>
      <c r="K28" s="419"/>
      <c r="L28" s="419"/>
      <c r="M28" s="419"/>
      <c r="N28" s="419"/>
      <c r="O28" s="419"/>
      <c r="P28" s="419"/>
      <c r="Q28" s="419"/>
      <c r="R28" s="418"/>
      <c r="S28" s="418"/>
      <c r="T28" s="69"/>
      <c r="U28" s="69"/>
      <c r="V28" s="9"/>
      <c r="W28" s="9"/>
      <c r="X28" s="9"/>
    </row>
    <row r="29" spans="1:24">
      <c r="A29" s="9"/>
      <c r="B29" s="9"/>
      <c r="C29" s="9"/>
      <c r="D29" s="9"/>
      <c r="E29" s="9"/>
      <c r="F29" s="41"/>
      <c r="G29" s="414"/>
      <c r="H29" s="414"/>
      <c r="I29" s="414"/>
      <c r="J29" s="414"/>
      <c r="K29" s="414"/>
      <c r="L29" s="414"/>
      <c r="M29" s="414"/>
      <c r="N29" s="414"/>
      <c r="O29" s="414"/>
      <c r="P29" s="414"/>
      <c r="Q29" s="414"/>
      <c r="R29" s="41"/>
      <c r="S29" s="41"/>
      <c r="T29" s="9"/>
      <c r="U29" s="9"/>
      <c r="V29" s="9"/>
      <c r="W29" s="9"/>
      <c r="X29" s="9"/>
    </row>
    <row r="30" spans="1:24">
      <c r="A30" s="9"/>
      <c r="B30" s="9"/>
      <c r="C30" s="9"/>
      <c r="D30" s="188" t="s">
        <v>422</v>
      </c>
      <c r="E30" s="116"/>
      <c r="F30" s="420">
        <f>F16</f>
        <v>50.345440077473498</v>
      </c>
      <c r="G30" s="421">
        <f ca="1">G16/'X factors'!G11</f>
        <v>60.028733717040794</v>
      </c>
      <c r="H30" s="421">
        <f ca="1">IF(COUNT($G30:G30)&gt;='PTRM input'!$R$7,0,H16/'X factors'!H$11)</f>
        <v>64.472342856182038</v>
      </c>
      <c r="I30" s="421">
        <f ca="1">IF(COUNT($G30:H30)&gt;='PTRM input'!$R$7,0,I16/'X factors'!I$11)</f>
        <v>71.518313861162213</v>
      </c>
      <c r="J30" s="421">
        <f ca="1">IF(COUNT($G30:I30)&gt;='PTRM input'!$R$7,0,J16/'X factors'!J$11)</f>
        <v>78.497551667814477</v>
      </c>
      <c r="K30" s="421">
        <f ca="1">IF(COUNT($G30:J30)&gt;='PTRM input'!$R$7,0,K16/'X factors'!K$11)</f>
        <v>85.380888038382565</v>
      </c>
      <c r="L30" s="421">
        <f ca="1">IF(COUNT($G30:K30)&gt;='PTRM input'!$R$7,0,L16/'X factors'!L$11)</f>
        <v>0</v>
      </c>
      <c r="M30" s="421">
        <f ca="1">IF(COUNT($G30:L30)&gt;='PTRM input'!$R$7,0,M16/'X factors'!M$11)</f>
        <v>0</v>
      </c>
      <c r="N30" s="421">
        <f ca="1">IF(COUNT($G30:M30)&gt;='PTRM input'!$R$7,0,N16/'X factors'!N$11)</f>
        <v>0</v>
      </c>
      <c r="O30" s="421">
        <f ca="1">IF(COUNT($G30:N30)&gt;='PTRM input'!$R$7,0,O16/'X factors'!O$11)</f>
        <v>0</v>
      </c>
      <c r="P30" s="421">
        <f ca="1">IF(COUNT($G30:O30)&gt;='PTRM input'!$R$7,0,P16/'X factors'!P$11)</f>
        <v>0</v>
      </c>
      <c r="Q30" s="509">
        <f ca="1">SUM(G30:P30)</f>
        <v>359.89783014058213</v>
      </c>
      <c r="R30" s="423"/>
      <c r="S30" s="41"/>
      <c r="T30" s="118"/>
      <c r="U30" s="118"/>
      <c r="V30" s="9"/>
      <c r="W30" s="9"/>
      <c r="X30" s="9"/>
    </row>
    <row r="31" spans="1:24">
      <c r="A31" s="9"/>
      <c r="B31" s="9"/>
      <c r="C31" s="9"/>
      <c r="D31" s="127" t="s">
        <v>423</v>
      </c>
      <c r="E31" s="116"/>
      <c r="F31" s="116"/>
      <c r="G31" s="252">
        <f ca="1">G30/F30-1</f>
        <v>0.19233705425290304</v>
      </c>
      <c r="H31" s="252">
        <f t="shared" ref="H31:K31" ca="1" si="6">H30/G30-1</f>
        <v>7.4024702238218332E-2</v>
      </c>
      <c r="I31" s="252">
        <f t="shared" ca="1" si="6"/>
        <v>0.10928672191574562</v>
      </c>
      <c r="J31" s="252">
        <f t="shared" ca="1" si="6"/>
        <v>9.75867219157458E-2</v>
      </c>
      <c r="K31" s="390">
        <f t="shared" ca="1" si="6"/>
        <v>8.7688548551131396E-2</v>
      </c>
      <c r="L31" s="116"/>
      <c r="M31" s="116"/>
      <c r="N31" s="116"/>
      <c r="O31" s="116"/>
      <c r="P31" s="116"/>
      <c r="Q31" s="391" t="s">
        <v>3</v>
      </c>
      <c r="R31" s="116"/>
      <c r="S31" s="9"/>
      <c r="T31" s="9"/>
      <c r="U31" s="9"/>
      <c r="V31" s="9"/>
      <c r="W31" s="9"/>
      <c r="X31" s="9"/>
    </row>
    <row r="32" spans="1:24">
      <c r="A32" s="116"/>
      <c r="B32" s="116"/>
      <c r="C32" s="116"/>
      <c r="D32" s="116"/>
      <c r="E32" s="116"/>
      <c r="F32" s="116"/>
      <c r="G32" s="116"/>
      <c r="H32" s="116"/>
      <c r="I32" s="116"/>
      <c r="J32" s="116"/>
      <c r="K32" s="116"/>
      <c r="L32" s="116"/>
      <c r="M32" s="116"/>
      <c r="N32" s="116"/>
      <c r="O32" s="116"/>
      <c r="P32" s="116"/>
      <c r="Q32" s="116"/>
      <c r="R32" s="116"/>
      <c r="S32" s="116"/>
      <c r="T32" s="116"/>
      <c r="U32" s="116"/>
      <c r="V32" s="9"/>
      <c r="W32" s="9"/>
      <c r="X32" s="9"/>
    </row>
    <row r="33" spans="1:24">
      <c r="A33" s="116"/>
      <c r="B33" s="116"/>
      <c r="C33" s="116"/>
      <c r="D33" s="116"/>
      <c r="E33" s="116"/>
      <c r="F33" s="116"/>
      <c r="G33" s="116"/>
      <c r="H33" s="116"/>
      <c r="I33" s="116"/>
      <c r="J33" s="116"/>
      <c r="K33" s="9"/>
      <c r="L33" s="9"/>
      <c r="M33" s="9"/>
      <c r="N33" s="9"/>
      <c r="O33" s="9"/>
      <c r="P33" s="9"/>
      <c r="Q33" s="116"/>
      <c r="R33" s="116"/>
      <c r="S33" s="9"/>
      <c r="T33" s="9"/>
      <c r="U33" s="9"/>
      <c r="V33" s="9"/>
      <c r="W33" s="9"/>
      <c r="X33" s="9"/>
    </row>
    <row r="34" spans="1:24">
      <c r="A34" s="14"/>
      <c r="B34" s="14"/>
      <c r="C34" s="35"/>
      <c r="D34" s="14"/>
      <c r="E34" s="14"/>
      <c r="F34" s="14"/>
      <c r="G34" s="14"/>
      <c r="H34" s="14"/>
      <c r="I34" s="14"/>
      <c r="J34" s="14"/>
      <c r="K34" s="14"/>
      <c r="L34" s="14"/>
      <c r="M34" s="14"/>
      <c r="N34" s="14"/>
      <c r="O34" s="14"/>
      <c r="P34" s="14"/>
      <c r="Q34" s="14"/>
      <c r="R34" s="14"/>
      <c r="S34" s="14"/>
      <c r="T34" s="14"/>
      <c r="U34" s="14"/>
      <c r="V34" s="9"/>
      <c r="W34" s="9"/>
      <c r="X34" s="9"/>
    </row>
  </sheetData>
  <mergeCells count="2">
    <mergeCell ref="D5:E5"/>
    <mergeCell ref="D19:E19"/>
  </mergeCells>
  <phoneticPr fontId="35" type="noConversion"/>
  <printOptions headings="1"/>
  <pageMargins left="0.70866141732283472" right="0.70866141732283472" top="0.74803149606299213" bottom="0.74803149606299213" header="0.31496062992125984" footer="0.31496062992125984"/>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1D43-ACD0-4798-925C-366DF6AA575C}">
  <sheetPr>
    <tabColor theme="6"/>
  </sheetPr>
  <dimension ref="B1:R13"/>
  <sheetViews>
    <sheetView zoomScale="85" zoomScaleNormal="85" workbookViewId="0">
      <selection activeCell="C3" sqref="C3"/>
    </sheetView>
  </sheetViews>
  <sheetFormatPr defaultColWidth="9.140625" defaultRowHeight="12.75"/>
  <cols>
    <col min="1" max="1" width="9.140625" style="473"/>
    <col min="2" max="2" width="47" style="473" customWidth="1"/>
    <col min="3" max="13" width="8.85546875" style="473" customWidth="1"/>
    <col min="14" max="16" width="9.140625" style="473"/>
    <col min="17" max="17" width="16" style="473" customWidth="1"/>
    <col min="18" max="16384" width="9.140625" style="473"/>
  </cols>
  <sheetData>
    <row r="1" spans="2:18">
      <c r="C1" s="765" t="s">
        <v>424</v>
      </c>
      <c r="D1" s="765"/>
      <c r="E1" s="765"/>
      <c r="F1" s="765"/>
      <c r="G1" s="765"/>
      <c r="H1" s="766" t="s">
        <v>425</v>
      </c>
      <c r="I1" s="766"/>
      <c r="J1" s="766"/>
      <c r="K1" s="766"/>
      <c r="L1" s="766"/>
    </row>
    <row r="2" spans="2:18" s="471" customFormat="1">
      <c r="B2" s="471" t="s">
        <v>426</v>
      </c>
      <c r="C2" s="472" t="s">
        <v>5</v>
      </c>
      <c r="D2" s="472" t="s">
        <v>6</v>
      </c>
      <c r="E2" s="472" t="s">
        <v>7</v>
      </c>
      <c r="F2" s="472" t="s">
        <v>8</v>
      </c>
      <c r="G2" s="471" t="s">
        <v>9</v>
      </c>
      <c r="H2" s="471" t="s">
        <v>10</v>
      </c>
      <c r="I2" s="471" t="s">
        <v>11</v>
      </c>
      <c r="J2" s="471" t="s">
        <v>12</v>
      </c>
      <c r="K2" s="471" t="s">
        <v>13</v>
      </c>
      <c r="L2" s="471" t="s">
        <v>14</v>
      </c>
      <c r="M2" s="471" t="s">
        <v>425</v>
      </c>
      <c r="N2" s="471" t="s">
        <v>424</v>
      </c>
      <c r="O2" s="482" t="s">
        <v>427</v>
      </c>
      <c r="Q2" s="471" t="s">
        <v>428</v>
      </c>
    </row>
    <row r="3" spans="2:18" ht="38.25">
      <c r="B3" s="473" t="s">
        <v>429</v>
      </c>
      <c r="C3" s="474">
        <v>28.747920485867731</v>
      </c>
      <c r="D3" s="474">
        <v>29.676106111242685</v>
      </c>
      <c r="E3" s="474">
        <v>29.578484149184916</v>
      </c>
      <c r="F3" s="474">
        <v>29.33888295445297</v>
      </c>
      <c r="G3" s="474">
        <v>28.998973720843043</v>
      </c>
      <c r="H3" s="475">
        <f ca="1">'Revenue summary'!G21</f>
        <v>37.31194612183679</v>
      </c>
      <c r="I3" s="475">
        <f ca="1">'Revenue summary'!H21</f>
        <v>38.549394840312146</v>
      </c>
      <c r="J3" s="475">
        <f ca="1">'Revenue summary'!I21</f>
        <v>39.359781116094453</v>
      </c>
      <c r="K3" s="475">
        <f ca="1">'Revenue summary'!J21</f>
        <v>40.233967603636046</v>
      </c>
      <c r="L3" s="475">
        <f ca="1">'Revenue summary'!K21</f>
        <v>41.094478352438323</v>
      </c>
      <c r="M3" s="496">
        <f ca="1">SUM(H3:L3)</f>
        <v>196.54956803431776</v>
      </c>
      <c r="N3" s="499">
        <f>SUM(C3:G3)</f>
        <v>146.34036742159134</v>
      </c>
      <c r="O3" s="482">
        <f t="shared" ref="O3:O8" ca="1" si="0">M3-N3</f>
        <v>50.20920061272642</v>
      </c>
      <c r="Q3" s="495" t="s">
        <v>430</v>
      </c>
      <c r="R3" s="494">
        <f>N9</f>
        <v>274.81447856091597</v>
      </c>
    </row>
    <row r="4" spans="2:18" ht="25.5">
      <c r="B4" s="473" t="s">
        <v>431</v>
      </c>
      <c r="C4" s="474">
        <v>0.75314359758466276</v>
      </c>
      <c r="D4" s="474">
        <v>2.3048470971624959</v>
      </c>
      <c r="E4" s="474">
        <v>3.6607114948307955</v>
      </c>
      <c r="F4" s="474">
        <v>4.8263015161560823</v>
      </c>
      <c r="G4" s="474">
        <v>1.1194945579840667</v>
      </c>
      <c r="H4" s="475">
        <f ca="1">'Revenue summary'!G22</f>
        <v>1.6773299724570656</v>
      </c>
      <c r="I4" s="475">
        <f ca="1">'Revenue summary'!H22</f>
        <v>2.7941934518081948</v>
      </c>
      <c r="J4" s="475">
        <f ca="1">'Revenue summary'!I22</f>
        <v>3.8941414679818416</v>
      </c>
      <c r="K4" s="475">
        <f ca="1">'Revenue summary'!J22</f>
        <v>4.993492929662291</v>
      </c>
      <c r="L4" s="475">
        <f ca="1">'Revenue summary'!K22</f>
        <v>3.8034735503562143</v>
      </c>
      <c r="M4" s="496">
        <f t="shared" ref="M4:M9" ca="1" si="1">SUM(H4:L4)</f>
        <v>17.162631372265608</v>
      </c>
      <c r="N4" s="499">
        <f t="shared" ref="N4:N13" si="2">SUM(C4:G4)</f>
        <v>12.664498263718103</v>
      </c>
      <c r="O4" s="482">
        <f t="shared" ca="1" si="0"/>
        <v>4.4981331085475045</v>
      </c>
      <c r="Q4" s="495" t="s">
        <v>432</v>
      </c>
      <c r="R4" s="480">
        <f ca="1">O3</f>
        <v>50.20920061272642</v>
      </c>
    </row>
    <row r="5" spans="2:18" ht="25.5">
      <c r="B5" s="473" t="s">
        <v>433</v>
      </c>
      <c r="C5" s="474">
        <v>25.058717568334846</v>
      </c>
      <c r="D5" s="474">
        <v>25.560273586641831</v>
      </c>
      <c r="E5" s="474">
        <v>24.783801791558766</v>
      </c>
      <c r="F5" s="474">
        <v>24.503479184418111</v>
      </c>
      <c r="G5" s="474">
        <v>24.586960320033523</v>
      </c>
      <c r="H5" s="475">
        <f ca="1">'Revenue summary'!G23</f>
        <v>27.923588703531699</v>
      </c>
      <c r="I5" s="475">
        <f ca="1">'Revenue summary'!H23</f>
        <v>27.986279801176448</v>
      </c>
      <c r="J5" s="475">
        <f ca="1">'Revenue summary'!I23</f>
        <v>28.060601771067752</v>
      </c>
      <c r="K5" s="475">
        <f ca="1">'Revenue summary'!J23</f>
        <v>28.106858315835144</v>
      </c>
      <c r="L5" s="475">
        <f ca="1">'Revenue summary'!K23</f>
        <v>28.151375703930796</v>
      </c>
      <c r="M5" s="496">
        <f t="shared" ca="1" si="1"/>
        <v>140.22870429554183</v>
      </c>
      <c r="N5" s="499">
        <f t="shared" si="2"/>
        <v>124.49323245098708</v>
      </c>
      <c r="O5" s="482">
        <f t="shared" ca="1" si="0"/>
        <v>15.735471844554752</v>
      </c>
      <c r="Q5" s="495" t="s">
        <v>434</v>
      </c>
      <c r="R5" s="480">
        <f ca="1">O5</f>
        <v>15.735471844554752</v>
      </c>
    </row>
    <row r="6" spans="2:18" ht="38.25">
      <c r="B6" s="473" t="s">
        <v>273</v>
      </c>
      <c r="C6" s="474">
        <v>-4.0196706819545485</v>
      </c>
      <c r="D6" s="474">
        <v>-3.624866139931918</v>
      </c>
      <c r="E6" s="474">
        <v>-1.4043934087775163</v>
      </c>
      <c r="F6" s="474">
        <v>0</v>
      </c>
      <c r="G6" s="474">
        <v>0.85403602846747417</v>
      </c>
      <c r="H6" s="475">
        <f ca="1">'Revenue summary'!G24</f>
        <v>-0.53619172701749207</v>
      </c>
      <c r="I6" s="475">
        <f ca="1">'Revenue summary'!H24</f>
        <v>4.2952288230013025</v>
      </c>
      <c r="J6" s="475">
        <f ca="1">'Revenue summary'!I24</f>
        <v>-0.41401473436945224</v>
      </c>
      <c r="K6" s="475">
        <f ca="1">'Revenue summary'!J24</f>
        <v>0.53158208986935307</v>
      </c>
      <c r="L6" s="475">
        <f ca="1">'Revenue summary'!K24</f>
        <v>0</v>
      </c>
      <c r="M6" s="496">
        <f t="shared" ca="1" si="1"/>
        <v>3.8766044514837112</v>
      </c>
      <c r="N6" s="499">
        <f t="shared" si="2"/>
        <v>-8.1948942021965081</v>
      </c>
      <c r="O6" s="482">
        <f t="shared" ca="1" si="0"/>
        <v>12.071498653680219</v>
      </c>
      <c r="Q6" s="495" t="s">
        <v>435</v>
      </c>
      <c r="R6" s="480">
        <f ca="1">O6</f>
        <v>12.071498653680219</v>
      </c>
    </row>
    <row r="7" spans="2:18">
      <c r="B7" s="473" t="s">
        <v>436</v>
      </c>
      <c r="C7" s="474">
        <v>0</v>
      </c>
      <c r="D7" s="474">
        <v>0</v>
      </c>
      <c r="E7" s="474">
        <v>0</v>
      </c>
      <c r="F7" s="474">
        <v>0</v>
      </c>
      <c r="G7" s="474">
        <v>0</v>
      </c>
      <c r="H7" s="475">
        <f ca="1">'Revenue summary'!G25</f>
        <v>0</v>
      </c>
      <c r="I7" s="475">
        <f ca="1">'Revenue summary'!H25</f>
        <v>0</v>
      </c>
      <c r="J7" s="475">
        <f ca="1">'Revenue summary'!I25</f>
        <v>0</v>
      </c>
      <c r="K7" s="475">
        <f ca="1">'Revenue summary'!J25</f>
        <v>0</v>
      </c>
      <c r="L7" s="475">
        <f ca="1">'Revenue summary'!K25</f>
        <v>0</v>
      </c>
      <c r="M7" s="496">
        <f t="shared" ca="1" si="1"/>
        <v>0</v>
      </c>
      <c r="N7" s="499">
        <f t="shared" si="2"/>
        <v>0</v>
      </c>
      <c r="O7" s="482">
        <f t="shared" ca="1" si="0"/>
        <v>0</v>
      </c>
      <c r="Q7" s="473" t="s">
        <v>437</v>
      </c>
      <c r="R7" s="480">
        <f ca="1">R9-SUM(R3:R6,R8)</f>
        <v>2.5690473601572421</v>
      </c>
    </row>
    <row r="8" spans="2:18" s="471" customFormat="1" ht="25.5">
      <c r="B8" s="471" t="s">
        <v>388</v>
      </c>
      <c r="C8" s="477">
        <f t="shared" ref="C8:G8" si="3">SUM(C3:C7)</f>
        <v>50.540110969832689</v>
      </c>
      <c r="D8" s="477">
        <f t="shared" si="3"/>
        <v>53.916360655115092</v>
      </c>
      <c r="E8" s="477">
        <f t="shared" si="3"/>
        <v>56.618604026796959</v>
      </c>
      <c r="F8" s="477">
        <f t="shared" si="3"/>
        <v>58.66866365502716</v>
      </c>
      <c r="G8" s="477">
        <f t="shared" si="3"/>
        <v>55.559464627328111</v>
      </c>
      <c r="H8" s="477">
        <f ca="1">SUM(H3:H7)</f>
        <v>66.376673070808067</v>
      </c>
      <c r="I8" s="477">
        <f t="shared" ref="I8:M8" ca="1" si="4">SUM(I3:I7)</f>
        <v>73.625096916298105</v>
      </c>
      <c r="J8" s="477">
        <f t="shared" ca="1" si="4"/>
        <v>70.900509620774585</v>
      </c>
      <c r="K8" s="477">
        <f t="shared" ca="1" si="4"/>
        <v>73.865900939002842</v>
      </c>
      <c r="L8" s="477">
        <f t="shared" ca="1" si="4"/>
        <v>73.049327606725342</v>
      </c>
      <c r="M8" s="497">
        <f t="shared" ca="1" si="4"/>
        <v>357.81750815360891</v>
      </c>
      <c r="N8" s="499">
        <f>SUM(C8:G8)</f>
        <v>275.3032039341</v>
      </c>
      <c r="O8" s="482">
        <f t="shared" ca="1" si="0"/>
        <v>82.514304219508915</v>
      </c>
      <c r="P8" s="500">
        <f ca="1">O8/N8</f>
        <v>0.29972155441845338</v>
      </c>
      <c r="Q8" s="495" t="s">
        <v>438</v>
      </c>
      <c r="R8" s="480">
        <f ca="1">O4</f>
        <v>4.4981331085475045</v>
      </c>
    </row>
    <row r="9" spans="2:18" s="471" customFormat="1" ht="38.25">
      <c r="B9" s="471" t="s">
        <v>439</v>
      </c>
      <c r="C9" s="481">
        <v>58.825282827664488</v>
      </c>
      <c r="D9" s="481">
        <v>53.708915846435389</v>
      </c>
      <c r="E9" s="481">
        <v>53.397716570277858</v>
      </c>
      <c r="F9" s="481">
        <v>53.088067821262364</v>
      </c>
      <c r="G9" s="481">
        <v>55.794495495275868</v>
      </c>
      <c r="H9" s="476">
        <f ca="1">'Revenue summary'!G30</f>
        <v>60.028733717040794</v>
      </c>
      <c r="I9" s="476">
        <f ca="1">'Revenue summary'!H30</f>
        <v>64.472342856182038</v>
      </c>
      <c r="J9" s="476">
        <f ca="1">'Revenue summary'!I30</f>
        <v>71.518313861162213</v>
      </c>
      <c r="K9" s="476">
        <f ca="1">'Revenue summary'!J30</f>
        <v>78.497551667814477</v>
      </c>
      <c r="L9" s="476">
        <f ca="1">'Revenue summary'!K30</f>
        <v>85.380888038382565</v>
      </c>
      <c r="M9" s="496">
        <f t="shared" ca="1" si="1"/>
        <v>359.89783014058213</v>
      </c>
      <c r="N9" s="499">
        <f t="shared" si="2"/>
        <v>274.81447856091597</v>
      </c>
      <c r="O9" s="482">
        <f ca="1">M9-N9</f>
        <v>85.083351579666157</v>
      </c>
      <c r="P9" s="500">
        <f ca="1">O9/N9</f>
        <v>0.30960287109038326</v>
      </c>
      <c r="Q9" s="495" t="s">
        <v>440</v>
      </c>
      <c r="R9" s="475">
        <f ca="1">M9</f>
        <v>359.89783014058213</v>
      </c>
    </row>
    <row r="10" spans="2:18">
      <c r="B10" s="473" t="s">
        <v>423</v>
      </c>
      <c r="G10" s="478">
        <f>G9/F9-1</f>
        <v>5.0979961883818037E-2</v>
      </c>
      <c r="H10" s="478">
        <f ca="1">H9/G9-1</f>
        <v>7.5889891721011127E-2</v>
      </c>
      <c r="I10" s="478">
        <f t="shared" ref="I10:L10" ca="1" si="5">I9/H9-1</f>
        <v>7.4024702238218332E-2</v>
      </c>
      <c r="J10" s="478">
        <f t="shared" ca="1" si="5"/>
        <v>0.10928672191574562</v>
      </c>
      <c r="K10" s="478">
        <f t="shared" ca="1" si="5"/>
        <v>9.75867219157458E-2</v>
      </c>
      <c r="L10" s="478">
        <f t="shared" ca="1" si="5"/>
        <v>8.7688548551131396E-2</v>
      </c>
      <c r="M10" s="498"/>
      <c r="N10" s="499"/>
      <c r="O10" s="480">
        <f ca="1">O9-O8</f>
        <v>2.5690473601572421</v>
      </c>
    </row>
    <row r="11" spans="2:18">
      <c r="B11" s="473" t="s">
        <v>441</v>
      </c>
      <c r="C11" s="479">
        <f>SUM(C3:C5,C7)</f>
        <v>54.55978165178724</v>
      </c>
      <c r="D11" s="479">
        <f t="shared" ref="D11:E11" si="6">SUM(D3:D5,D7)</f>
        <v>57.54122679504701</v>
      </c>
      <c r="E11" s="479">
        <f t="shared" si="6"/>
        <v>58.022997435574474</v>
      </c>
      <c r="F11" s="479">
        <f>SUM(F3:F5,F7)</f>
        <v>58.66866365502716</v>
      </c>
      <c r="G11" s="479">
        <f t="shared" ref="G11" si="7">SUM(G3:G5,G7)</f>
        <v>54.705428598860635</v>
      </c>
      <c r="H11" s="479">
        <f ca="1">SUM(H3:H5,H7)</f>
        <v>66.912864797825563</v>
      </c>
      <c r="I11" s="479">
        <f ca="1">SUM(I3:I5,I7)</f>
        <v>69.329868093296795</v>
      </c>
      <c r="J11" s="479">
        <f ca="1">SUM(J3:J5,J7)</f>
        <v>71.314524355144044</v>
      </c>
      <c r="K11" s="479">
        <f ca="1">SUM(K3:K5,K7)</f>
        <v>73.334318849133481</v>
      </c>
      <c r="L11" s="479">
        <f ca="1">SUM(L3:L5,L7)</f>
        <v>73.049327606725342</v>
      </c>
      <c r="M11" s="496">
        <f ca="1">SUM(G11:K11)</f>
        <v>335.59700469426053</v>
      </c>
      <c r="N11" s="499">
        <f t="shared" si="2"/>
        <v>283.49809813629651</v>
      </c>
    </row>
    <row r="12" spans="2:18">
      <c r="M12" s="496"/>
      <c r="N12" s="499">
        <f t="shared" si="2"/>
        <v>0</v>
      </c>
    </row>
    <row r="13" spans="2:18">
      <c r="B13" s="473" t="s">
        <v>442</v>
      </c>
      <c r="C13" s="480">
        <f t="shared" ref="C13:E13" si="8">C5+C6</f>
        <v>21.039046886380298</v>
      </c>
      <c r="D13" s="480">
        <f t="shared" si="8"/>
        <v>21.935407446709913</v>
      </c>
      <c r="E13" s="480">
        <f t="shared" si="8"/>
        <v>23.37940838278125</v>
      </c>
      <c r="F13" s="480">
        <f>F5+F6</f>
        <v>24.503479184418111</v>
      </c>
      <c r="G13" s="480">
        <f t="shared" ref="G13" si="9">G5+G6</f>
        <v>25.440996348500995</v>
      </c>
      <c r="H13" s="480">
        <f ca="1">H5+H6</f>
        <v>27.387396976514207</v>
      </c>
      <c r="I13" s="480">
        <f ca="1">I5+I6</f>
        <v>32.281508624177746</v>
      </c>
      <c r="J13" s="480">
        <f ca="1">J5+J6</f>
        <v>27.6465870366983</v>
      </c>
      <c r="K13" s="480">
        <f ca="1">K5+K6</f>
        <v>28.638440405704497</v>
      </c>
      <c r="L13" s="480">
        <f ca="1">L5+L6</f>
        <v>28.151375703930796</v>
      </c>
      <c r="M13" s="496">
        <f ca="1">SUM(F13:K13)</f>
        <v>165.89840857601385</v>
      </c>
      <c r="N13" s="499">
        <f t="shared" si="2"/>
        <v>116.29833824879057</v>
      </c>
    </row>
  </sheetData>
  <mergeCells count="2">
    <mergeCell ref="C1:G1"/>
    <mergeCell ref="H1:L1"/>
  </mergeCells>
  <phoneticPr fontId="11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532</vt:i4>
      </vt:variant>
    </vt:vector>
  </HeadingPairs>
  <TitlesOfParts>
    <vt:vector size="545" baseType="lpstr">
      <vt:lpstr>Intro</vt:lpstr>
      <vt:lpstr>DMS input</vt:lpstr>
      <vt:lpstr>PTRM input</vt:lpstr>
      <vt:lpstr>WACC</vt:lpstr>
      <vt:lpstr>Assets</vt:lpstr>
      <vt:lpstr>Analysis</vt:lpstr>
      <vt:lpstr>X factors</vt:lpstr>
      <vt:lpstr>Revenue summary</vt:lpstr>
      <vt:lpstr>APA Revenue Chart</vt:lpstr>
      <vt:lpstr>Tables</vt:lpstr>
      <vt:lpstr>Equity raising costs</vt:lpstr>
      <vt:lpstr>Chart 1-Revenue</vt:lpstr>
      <vt:lpstr>Chart 2-Building blocks</vt:lpstr>
      <vt:lpstr>A10acvalue</vt:lpstr>
      <vt:lpstr>A10remlife</vt:lpstr>
      <vt:lpstr>A10stdlife</vt:lpstr>
      <vt:lpstr>A10taxremlife</vt:lpstr>
      <vt:lpstr>A10taxstdlife</vt:lpstr>
      <vt:lpstr>A10taxvalue</vt:lpstr>
      <vt:lpstr>A10value</vt:lpstr>
      <vt:lpstr>A11acvalue</vt:lpstr>
      <vt:lpstr>A11remlife</vt:lpstr>
      <vt:lpstr>A11stdlife</vt:lpstr>
      <vt:lpstr>A11taxremlife</vt:lpstr>
      <vt:lpstr>A11taxstdlife</vt:lpstr>
      <vt:lpstr>A11taxvalue</vt:lpstr>
      <vt:lpstr>A11value</vt:lpstr>
      <vt:lpstr>A12acvalue</vt:lpstr>
      <vt:lpstr>A12remlife</vt:lpstr>
      <vt:lpstr>A12stdlife</vt:lpstr>
      <vt:lpstr>A12taxremlife</vt:lpstr>
      <vt:lpstr>A12taxstdlife</vt:lpstr>
      <vt:lpstr>A12taxvalue</vt:lpstr>
      <vt:lpstr>A12value</vt:lpstr>
      <vt:lpstr>A13acvalue</vt:lpstr>
      <vt:lpstr>A13remlife</vt:lpstr>
      <vt:lpstr>A13stdlife</vt:lpstr>
      <vt:lpstr>A13taxremlife</vt:lpstr>
      <vt:lpstr>A13taxstdlife</vt:lpstr>
      <vt:lpstr>A13taxvalue</vt:lpstr>
      <vt:lpstr>A13value</vt:lpstr>
      <vt:lpstr>A14acvalue</vt:lpstr>
      <vt:lpstr>A14remlife</vt:lpstr>
      <vt:lpstr>A14stdlife</vt:lpstr>
      <vt:lpstr>A14taxremlife</vt:lpstr>
      <vt:lpstr>A14taxstdlife</vt:lpstr>
      <vt:lpstr>A14taxvalue</vt:lpstr>
      <vt:lpstr>A14value</vt:lpstr>
      <vt:lpstr>A15acvalue</vt:lpstr>
      <vt:lpstr>A15remlife</vt:lpstr>
      <vt:lpstr>A15stdlife</vt:lpstr>
      <vt:lpstr>A15taxremlife</vt:lpstr>
      <vt:lpstr>A15taxstdlife</vt:lpstr>
      <vt:lpstr>A15taxvalue</vt:lpstr>
      <vt:lpstr>A15value</vt:lpstr>
      <vt:lpstr>A16acvalue</vt:lpstr>
      <vt:lpstr>A16remlife</vt:lpstr>
      <vt:lpstr>A16stdlife</vt:lpstr>
      <vt:lpstr>A16taxremlife</vt:lpstr>
      <vt:lpstr>A16taxstdlife</vt:lpstr>
      <vt:lpstr>A16taxvalue</vt:lpstr>
      <vt:lpstr>A16value</vt:lpstr>
      <vt:lpstr>A17acvalue</vt:lpstr>
      <vt:lpstr>A17remlife</vt:lpstr>
      <vt:lpstr>A17stdlife</vt:lpstr>
      <vt:lpstr>A17taxremlife</vt:lpstr>
      <vt:lpstr>A17taxstdlife</vt:lpstr>
      <vt:lpstr>A17taxvalue</vt:lpstr>
      <vt:lpstr>A17value</vt:lpstr>
      <vt:lpstr>A18acvalue</vt:lpstr>
      <vt:lpstr>A18remlife</vt:lpstr>
      <vt:lpstr>A18stdlife</vt:lpstr>
      <vt:lpstr>A18taxremlife</vt:lpstr>
      <vt:lpstr>A18taxstdlife</vt:lpstr>
      <vt:lpstr>A18taxvalue</vt:lpstr>
      <vt:lpstr>A18value</vt:lpstr>
      <vt:lpstr>A19acvalue</vt:lpstr>
      <vt:lpstr>A19remlife</vt:lpstr>
      <vt:lpstr>A19stdlife</vt:lpstr>
      <vt:lpstr>A19taxremlife</vt:lpstr>
      <vt:lpstr>A19taxstdlife</vt:lpstr>
      <vt:lpstr>A19taxvalue</vt:lpstr>
      <vt:lpstr>A19value</vt:lpstr>
      <vt:lpstr>A1acvalue</vt:lpstr>
      <vt:lpstr>A1remlife</vt:lpstr>
      <vt:lpstr>A1stdlife</vt:lpstr>
      <vt:lpstr>A1taxremlife</vt:lpstr>
      <vt:lpstr>A1taxstdlife</vt:lpstr>
      <vt:lpstr>A1taxvalue</vt:lpstr>
      <vt:lpstr>A1value</vt:lpstr>
      <vt:lpstr>A20acvalue</vt:lpstr>
      <vt:lpstr>A20remlife</vt:lpstr>
      <vt:lpstr>A20stdlife</vt:lpstr>
      <vt:lpstr>A20taxremlife</vt:lpstr>
      <vt:lpstr>A20taxstdlife</vt:lpstr>
      <vt:lpstr>A20taxvalue</vt:lpstr>
      <vt:lpstr>A20value</vt:lpstr>
      <vt:lpstr>A21acvalue</vt:lpstr>
      <vt:lpstr>A21remlife</vt:lpstr>
      <vt:lpstr>A21stdlife</vt:lpstr>
      <vt:lpstr>A21taxremlife</vt:lpstr>
      <vt:lpstr>A21taxstdlife</vt:lpstr>
      <vt:lpstr>A21taxvalue</vt:lpstr>
      <vt:lpstr>A21value</vt:lpstr>
      <vt:lpstr>A22acvalue</vt:lpstr>
      <vt:lpstr>A22remlife</vt:lpstr>
      <vt:lpstr>A22stdlife</vt:lpstr>
      <vt:lpstr>A22taxremlife</vt:lpstr>
      <vt:lpstr>A22taxstdlife</vt:lpstr>
      <vt:lpstr>A22taxvalue</vt:lpstr>
      <vt:lpstr>A22value</vt:lpstr>
      <vt:lpstr>A23acvalue</vt:lpstr>
      <vt:lpstr>A23remlife</vt:lpstr>
      <vt:lpstr>A23stdlife</vt:lpstr>
      <vt:lpstr>A23taxremlife</vt:lpstr>
      <vt:lpstr>A23taxstdlife</vt:lpstr>
      <vt:lpstr>A23taxvalue</vt:lpstr>
      <vt:lpstr>A23value</vt:lpstr>
      <vt:lpstr>A24acvalue</vt:lpstr>
      <vt:lpstr>A24remlife</vt:lpstr>
      <vt:lpstr>A24stdlife</vt:lpstr>
      <vt:lpstr>A24taxremlife</vt:lpstr>
      <vt:lpstr>A24taxstdlife</vt:lpstr>
      <vt:lpstr>A24taxvalue</vt:lpstr>
      <vt:lpstr>A24value</vt:lpstr>
      <vt:lpstr>A25acvalue</vt:lpstr>
      <vt:lpstr>A25remlife</vt:lpstr>
      <vt:lpstr>A25stdlife</vt:lpstr>
      <vt:lpstr>A25taxremlife</vt:lpstr>
      <vt:lpstr>A25taxstdlife</vt:lpstr>
      <vt:lpstr>A25taxvalue</vt:lpstr>
      <vt:lpstr>A25value</vt:lpstr>
      <vt:lpstr>A26acvalue</vt:lpstr>
      <vt:lpstr>A26remlife</vt:lpstr>
      <vt:lpstr>A26stdlife</vt:lpstr>
      <vt:lpstr>A26taxremlife</vt:lpstr>
      <vt:lpstr>A26taxstdlife</vt:lpstr>
      <vt:lpstr>A26taxvalue</vt:lpstr>
      <vt:lpstr>A26value</vt:lpstr>
      <vt:lpstr>A27acvalue</vt:lpstr>
      <vt:lpstr>A27remlife</vt:lpstr>
      <vt:lpstr>A27stdlife</vt:lpstr>
      <vt:lpstr>A27taxremlife</vt:lpstr>
      <vt:lpstr>A27taxstdlife</vt:lpstr>
      <vt:lpstr>A27taxvalue</vt:lpstr>
      <vt:lpstr>A27value</vt:lpstr>
      <vt:lpstr>A28acvalue</vt:lpstr>
      <vt:lpstr>A28remlife</vt:lpstr>
      <vt:lpstr>A28stdlife</vt:lpstr>
      <vt:lpstr>A28taxremlife</vt:lpstr>
      <vt:lpstr>A28taxstdlife</vt:lpstr>
      <vt:lpstr>A28taxvalue</vt:lpstr>
      <vt:lpstr>A28value</vt:lpstr>
      <vt:lpstr>A29acvalue</vt:lpstr>
      <vt:lpstr>A29remlife</vt:lpstr>
      <vt:lpstr>A29stdlife</vt:lpstr>
      <vt:lpstr>A29taxremlife</vt:lpstr>
      <vt:lpstr>A29taxstdlife</vt:lpstr>
      <vt:lpstr>A29taxvalue</vt:lpstr>
      <vt:lpstr>A29value</vt:lpstr>
      <vt:lpstr>A2acvalue</vt:lpstr>
      <vt:lpstr>A2remlife</vt:lpstr>
      <vt:lpstr>A2stdlife</vt:lpstr>
      <vt:lpstr>A2taxremlife</vt:lpstr>
      <vt:lpstr>A2taxstdlife</vt:lpstr>
      <vt:lpstr>A2taxvalue</vt:lpstr>
      <vt:lpstr>A2value</vt:lpstr>
      <vt:lpstr>A30acvalue</vt:lpstr>
      <vt:lpstr>A30remlife</vt:lpstr>
      <vt:lpstr>A30stdlife</vt:lpstr>
      <vt:lpstr>A30taxremlife</vt:lpstr>
      <vt:lpstr>A30taxstdlife</vt:lpstr>
      <vt:lpstr>A30taxvalue</vt:lpstr>
      <vt:lpstr>A30value</vt:lpstr>
      <vt:lpstr>A31acvalue</vt:lpstr>
      <vt:lpstr>A31remlife</vt:lpstr>
      <vt:lpstr>A31stdlife</vt:lpstr>
      <vt:lpstr>A31taxremlife</vt:lpstr>
      <vt:lpstr>A31taxstdlife</vt:lpstr>
      <vt:lpstr>A31taxvalue</vt:lpstr>
      <vt:lpstr>A31value</vt:lpstr>
      <vt:lpstr>A32acvalue</vt:lpstr>
      <vt:lpstr>A32remlife</vt:lpstr>
      <vt:lpstr>A32stdlife</vt:lpstr>
      <vt:lpstr>A32taxremlife</vt:lpstr>
      <vt:lpstr>A32taxstdlife</vt:lpstr>
      <vt:lpstr>A32taxvalue</vt:lpstr>
      <vt:lpstr>A32value</vt:lpstr>
      <vt:lpstr>A33acvalue</vt:lpstr>
      <vt:lpstr>A33remlife</vt:lpstr>
      <vt:lpstr>A33stdlife</vt:lpstr>
      <vt:lpstr>A33taxremlife</vt:lpstr>
      <vt:lpstr>A33taxstdlife</vt:lpstr>
      <vt:lpstr>A33taxvalue</vt:lpstr>
      <vt:lpstr>A33value</vt:lpstr>
      <vt:lpstr>A34acvalue</vt:lpstr>
      <vt:lpstr>A34remlife</vt:lpstr>
      <vt:lpstr>A34stdlife</vt:lpstr>
      <vt:lpstr>A34taxremlife</vt:lpstr>
      <vt:lpstr>A34taxstdlife</vt:lpstr>
      <vt:lpstr>A34taxvalue</vt:lpstr>
      <vt:lpstr>A34value</vt:lpstr>
      <vt:lpstr>A35acvalue</vt:lpstr>
      <vt:lpstr>A35remlife</vt:lpstr>
      <vt:lpstr>A35stdlife</vt:lpstr>
      <vt:lpstr>A35taxremlife</vt:lpstr>
      <vt:lpstr>A35taxstdlife</vt:lpstr>
      <vt:lpstr>A35taxvalue</vt:lpstr>
      <vt:lpstr>A35value</vt:lpstr>
      <vt:lpstr>A36acvalue</vt:lpstr>
      <vt:lpstr>A36remlife</vt:lpstr>
      <vt:lpstr>A36stdlife</vt:lpstr>
      <vt:lpstr>A36taxremlife</vt:lpstr>
      <vt:lpstr>A36taxstdlife</vt:lpstr>
      <vt:lpstr>A36taxvalue</vt:lpstr>
      <vt:lpstr>A36value</vt:lpstr>
      <vt:lpstr>A37acvalue</vt:lpstr>
      <vt:lpstr>A37remlife</vt:lpstr>
      <vt:lpstr>A37stdlife</vt:lpstr>
      <vt:lpstr>A37taxremlife</vt:lpstr>
      <vt:lpstr>A37taxstdlife</vt:lpstr>
      <vt:lpstr>A37taxvalue</vt:lpstr>
      <vt:lpstr>A37value</vt:lpstr>
      <vt:lpstr>A38acvalue</vt:lpstr>
      <vt:lpstr>A38remlife</vt:lpstr>
      <vt:lpstr>A38stdlife</vt:lpstr>
      <vt:lpstr>A38taxremlife</vt:lpstr>
      <vt:lpstr>A38taxstdlife</vt:lpstr>
      <vt:lpstr>A38taxvalue</vt:lpstr>
      <vt:lpstr>A38value</vt:lpstr>
      <vt:lpstr>A39acvalue</vt:lpstr>
      <vt:lpstr>A39remlife</vt:lpstr>
      <vt:lpstr>A39stdlife</vt:lpstr>
      <vt:lpstr>A39taxremlife</vt:lpstr>
      <vt:lpstr>A39taxstdlife</vt:lpstr>
      <vt:lpstr>A39taxvalue</vt:lpstr>
      <vt:lpstr>A39value</vt:lpstr>
      <vt:lpstr>A3acvalue</vt:lpstr>
      <vt:lpstr>A3remlife</vt:lpstr>
      <vt:lpstr>A3stdlife</vt:lpstr>
      <vt:lpstr>A3taxremlife</vt:lpstr>
      <vt:lpstr>A3taxstdlife</vt:lpstr>
      <vt:lpstr>A3taxvalue</vt:lpstr>
      <vt:lpstr>A3value</vt:lpstr>
      <vt:lpstr>A40acvalue</vt:lpstr>
      <vt:lpstr>A40remlife</vt:lpstr>
      <vt:lpstr>A40stdlife</vt:lpstr>
      <vt:lpstr>A40taxremlife</vt:lpstr>
      <vt:lpstr>A40taxstdlife</vt:lpstr>
      <vt:lpstr>A40taxvalue</vt:lpstr>
      <vt:lpstr>A40value</vt:lpstr>
      <vt:lpstr>A41acvalue</vt:lpstr>
      <vt:lpstr>A41remlife</vt:lpstr>
      <vt:lpstr>A41stdlife</vt:lpstr>
      <vt:lpstr>A41taxremlife</vt:lpstr>
      <vt:lpstr>A41taxstdlife</vt:lpstr>
      <vt:lpstr>A41taxvalue</vt:lpstr>
      <vt:lpstr>A41value</vt:lpstr>
      <vt:lpstr>A42acvalue</vt:lpstr>
      <vt:lpstr>A42remlife</vt:lpstr>
      <vt:lpstr>A42stdlife</vt:lpstr>
      <vt:lpstr>A42taxremlife</vt:lpstr>
      <vt:lpstr>A42taxstdlife</vt:lpstr>
      <vt:lpstr>A42taxvalue</vt:lpstr>
      <vt:lpstr>A42value</vt:lpstr>
      <vt:lpstr>A43acvalue</vt:lpstr>
      <vt:lpstr>A43remlife</vt:lpstr>
      <vt:lpstr>A43stdlife</vt:lpstr>
      <vt:lpstr>A43taxremlife</vt:lpstr>
      <vt:lpstr>A43taxstdlife</vt:lpstr>
      <vt:lpstr>A43taxvalue</vt:lpstr>
      <vt:lpstr>A43value</vt:lpstr>
      <vt:lpstr>A44acvalue</vt:lpstr>
      <vt:lpstr>A44remlife</vt:lpstr>
      <vt:lpstr>A44stdlife</vt:lpstr>
      <vt:lpstr>A44taxremlife</vt:lpstr>
      <vt:lpstr>A44taxstdlife</vt:lpstr>
      <vt:lpstr>A44taxvalue</vt:lpstr>
      <vt:lpstr>A44value</vt:lpstr>
      <vt:lpstr>A45acvalue</vt:lpstr>
      <vt:lpstr>A45remlife</vt:lpstr>
      <vt:lpstr>A45stdlife</vt:lpstr>
      <vt:lpstr>A45taxremlife</vt:lpstr>
      <vt:lpstr>A45taxstdlife</vt:lpstr>
      <vt:lpstr>A45taxvalue</vt:lpstr>
      <vt:lpstr>A45value</vt:lpstr>
      <vt:lpstr>A46acvalue</vt:lpstr>
      <vt:lpstr>A46remlife</vt:lpstr>
      <vt:lpstr>A46stdlife</vt:lpstr>
      <vt:lpstr>A46taxremlife</vt:lpstr>
      <vt:lpstr>A46taxstdlife</vt:lpstr>
      <vt:lpstr>A46taxvalue</vt:lpstr>
      <vt:lpstr>A46value</vt:lpstr>
      <vt:lpstr>A47acvalue</vt:lpstr>
      <vt:lpstr>A47remlife</vt:lpstr>
      <vt:lpstr>A47stdlife</vt:lpstr>
      <vt:lpstr>A47taxremlife</vt:lpstr>
      <vt:lpstr>A47taxstdlife</vt:lpstr>
      <vt:lpstr>A47taxvalue</vt:lpstr>
      <vt:lpstr>A47value</vt:lpstr>
      <vt:lpstr>A48acvalue</vt:lpstr>
      <vt:lpstr>A48remlife</vt:lpstr>
      <vt:lpstr>A48stdlife</vt:lpstr>
      <vt:lpstr>A48taxremlife</vt:lpstr>
      <vt:lpstr>A48taxstdlife</vt:lpstr>
      <vt:lpstr>A48taxvalue</vt:lpstr>
      <vt:lpstr>A48value</vt:lpstr>
      <vt:lpstr>A49acvalue</vt:lpstr>
      <vt:lpstr>A49remlife</vt:lpstr>
      <vt:lpstr>A49stdlife</vt:lpstr>
      <vt:lpstr>A49taxremlife</vt:lpstr>
      <vt:lpstr>A49taxstdlife</vt:lpstr>
      <vt:lpstr>A49taxvalue</vt:lpstr>
      <vt:lpstr>A49value</vt:lpstr>
      <vt:lpstr>A4acvalue</vt:lpstr>
      <vt:lpstr>A4remlife</vt:lpstr>
      <vt:lpstr>A4stdlife</vt:lpstr>
      <vt:lpstr>A4taxremlife</vt:lpstr>
      <vt:lpstr>A4taxstdlife</vt:lpstr>
      <vt:lpstr>A4taxvalue</vt:lpstr>
      <vt:lpstr>A4value</vt:lpstr>
      <vt:lpstr>A50acvalue</vt:lpstr>
      <vt:lpstr>A50remlife</vt:lpstr>
      <vt:lpstr>A50stdlife</vt:lpstr>
      <vt:lpstr>A50taxremlife</vt:lpstr>
      <vt:lpstr>A50taxstdlife</vt:lpstr>
      <vt:lpstr>A50taxvalue</vt:lpstr>
      <vt:lpstr>A50value</vt:lpstr>
      <vt:lpstr>A5acvalue</vt:lpstr>
      <vt:lpstr>A5remlife</vt:lpstr>
      <vt:lpstr>A5stdlife</vt:lpstr>
      <vt:lpstr>A5taxremlife</vt:lpstr>
      <vt:lpstr>A5taxstdlife</vt:lpstr>
      <vt:lpstr>A5taxvalue</vt:lpstr>
      <vt:lpstr>A5value</vt:lpstr>
      <vt:lpstr>A6acvalue</vt:lpstr>
      <vt:lpstr>A6remlife</vt:lpstr>
      <vt:lpstr>A6stdlife</vt:lpstr>
      <vt:lpstr>A6taxremlife</vt:lpstr>
      <vt:lpstr>A6taxstdlife</vt:lpstr>
      <vt:lpstr>A6taxvalue</vt:lpstr>
      <vt:lpstr>A6value</vt:lpstr>
      <vt:lpstr>A7acvalue</vt:lpstr>
      <vt:lpstr>A7remlife</vt:lpstr>
      <vt:lpstr>A7stdlife</vt:lpstr>
      <vt:lpstr>A7taxremlife</vt:lpstr>
      <vt:lpstr>A7taxstdlife</vt:lpstr>
      <vt:lpstr>A7taxvalue</vt:lpstr>
      <vt:lpstr>A7value</vt:lpstr>
      <vt:lpstr>A8acvalue</vt:lpstr>
      <vt:lpstr>A8remlife</vt:lpstr>
      <vt:lpstr>A8stdlife</vt:lpstr>
      <vt:lpstr>A8taxremlife</vt:lpstr>
      <vt:lpstr>A8taxstdlife</vt:lpstr>
      <vt:lpstr>A8taxvalue</vt:lpstr>
      <vt:lpstr>A8value</vt:lpstr>
      <vt:lpstr>A9acvalue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Base_Reg_Year</vt:lpstr>
      <vt:lpstr>Chosen_ERC_approach</vt:lpstr>
      <vt:lpstr>DMS_50_01_01a</vt:lpstr>
      <vt:lpstr>DMS_50_01_01a_AC</vt:lpstr>
      <vt:lpstr>DMS_50_01_01a_AI</vt:lpstr>
      <vt:lpstr>DMS_50_01_01aa</vt:lpstr>
      <vt:lpstr>DMS_50_01_01b</vt:lpstr>
      <vt:lpstr>DMS_50_01_01bb</vt:lpstr>
      <vt:lpstr>DMS_50_01_01c</vt:lpstr>
      <vt:lpstr>DMS_50_01_01d</vt:lpstr>
      <vt:lpstr>DMS_50_01_01dd</vt:lpstr>
      <vt:lpstr>DMS_50_01_02</vt:lpstr>
      <vt:lpstr>DMS_50_01_03</vt:lpstr>
      <vt:lpstr>DMS_50_01_05</vt:lpstr>
      <vt:lpstr>DMS_50_01_06</vt:lpstr>
      <vt:lpstr>DMS_50_01_07</vt:lpstr>
      <vt:lpstr>DMS_50_01_09</vt:lpstr>
      <vt:lpstr>DMS_50_01_10</vt:lpstr>
      <vt:lpstr>DMS_50_01_11</vt:lpstr>
      <vt:lpstr>DMS_50_01_12</vt:lpstr>
      <vt:lpstr>DMS_50_01_15</vt:lpstr>
      <vt:lpstr>DMS_50_02_01</vt:lpstr>
      <vt:lpstr>DMS_50_02_02</vt:lpstr>
      <vt:lpstr>DMS_50_02_04</vt:lpstr>
      <vt:lpstr>DMS_50_03_01</vt:lpstr>
      <vt:lpstr>DMS_50_03_02</vt:lpstr>
      <vt:lpstr>DMS_50_04_01</vt:lpstr>
      <vt:lpstr>DMS_50_04_02_02a</vt:lpstr>
      <vt:lpstr>DMS_assetclassnames</vt:lpstr>
      <vt:lpstr>DMS_assetlife</vt:lpstr>
      <vt:lpstr>DMS_BuildBlock</vt:lpstr>
      <vt:lpstr>DMS_CostOfCapitalParameters</vt:lpstr>
      <vt:lpstr>DMS_DandEcosts</vt:lpstr>
      <vt:lpstr>DMS_FCOpex</vt:lpstr>
      <vt:lpstr>dms_InputFOC</vt:lpstr>
      <vt:lpstr>dms_InputSource</vt:lpstr>
      <vt:lpstr>DMS_oassetvalue</vt:lpstr>
      <vt:lpstr>DMS_otaxvalue</vt:lpstr>
      <vt:lpstr>DMS_RAB</vt:lpstr>
      <vt:lpstr>DMS_RevAdjust</vt:lpstr>
      <vt:lpstr>DMS_RSrevcap1</vt:lpstr>
      <vt:lpstr>DMS_TAB</vt:lpstr>
      <vt:lpstr>DMS_taxassetlife</vt:lpstr>
      <vt:lpstr>DMS_TaxRates</vt:lpstr>
      <vt:lpstr>DMS_WACCAnalysis</vt:lpstr>
      <vt:lpstr>Drc</vt:lpstr>
      <vt:lpstr>Drpc</vt:lpstr>
      <vt:lpstr>Drpt</vt:lpstr>
      <vt:lpstr>Dv</vt:lpstr>
      <vt:lpstr>ERC_Final_Calc</vt:lpstr>
      <vt:lpstr>ERC_Form_of_control</vt:lpstr>
      <vt:lpstr>ERC_table</vt:lpstr>
      <vt:lpstr>ERC_Yr01_Com</vt:lpstr>
      <vt:lpstr>ERC_Yr01_Inc</vt:lpstr>
      <vt:lpstr>f</vt:lpstr>
      <vt:lpstr>Form_of_control_reverse_table</vt:lpstr>
      <vt:lpstr>g</vt:lpstr>
      <vt:lpstr>Icpr</vt:lpstr>
      <vt:lpstr>NPV_Diff_RevCap</vt:lpstr>
      <vt:lpstr>P_0_RevCap</vt:lpstr>
      <vt:lpstr>Pr</vt:lpstr>
      <vt:lpstr>Analysis!Print_Area</vt:lpstr>
      <vt:lpstr>Assets!Print_Area</vt:lpstr>
      <vt:lpstr>'Chart 1-Revenue'!Print_Area</vt:lpstr>
      <vt:lpstr>'Chart 2-Building blocks'!Print_Area</vt:lpstr>
      <vt:lpstr>'Equity raising costs'!Print_Area</vt:lpstr>
      <vt:lpstr>Intro!Print_Area</vt:lpstr>
      <vt:lpstr>'PTRM input'!Print_Area</vt:lpstr>
      <vt:lpstr>'Revenue summary'!Print_Area</vt:lpstr>
      <vt:lpstr>WACC!Print_Area</vt:lpstr>
      <vt:lpstr>'X factors'!Print_Area</vt:lpstr>
      <vt:lpstr>RAB</vt:lpstr>
      <vt:lpstr>Reg_Period_Length</vt:lpstr>
      <vt:lpstr>rvanilla01</vt:lpstr>
      <vt:lpstr>rvanilla02</vt:lpstr>
      <vt:lpstr>rvanilla03</vt:lpstr>
      <vt:lpstr>rvanilla04</vt:lpstr>
      <vt:lpstr>rvanilla05</vt:lpstr>
      <vt:lpstr>rvanilla06</vt:lpstr>
      <vt:lpstr>rvanilla07</vt:lpstr>
      <vt:lpstr>rvanilla08</vt:lpstr>
      <vt:lpstr>rvanilla09</vt:lpstr>
      <vt:lpstr>rvanilla10</vt:lpstr>
      <vt:lpstr>s_rev_00_RevCap</vt:lpstr>
      <vt:lpstr>s_rev_01_RevCap</vt:lpstr>
      <vt:lpstr>s_rev_02_RevCap</vt:lpstr>
      <vt:lpstr>s_rev_03_RevCap</vt:lpstr>
      <vt:lpstr>s_rev_04_RevCap</vt:lpstr>
      <vt:lpstr>s_rev_05_RevCap</vt:lpstr>
      <vt:lpstr>s_rev_06_RevCap</vt:lpstr>
      <vt:lpstr>s_rev_07_RevCap</vt:lpstr>
      <vt:lpstr>s_rev_08_RevCap</vt:lpstr>
      <vt:lpstr>s_rev_09_RevCap</vt:lpstr>
      <vt:lpstr>s_rev_10_RevCap</vt:lpstr>
      <vt:lpstr>Seo</vt:lpstr>
      <vt:lpstr>Td</vt:lpstr>
      <vt:lpstr>Td_Cashflow_Calc</vt:lpstr>
      <vt:lpstr>Td_Final</vt:lpstr>
      <vt:lpstr>Te</vt:lpstr>
      <vt:lpstr>Te_Cashflow_Calc</vt:lpstr>
      <vt:lpstr>Te_Final</vt:lpstr>
      <vt:lpstr>total_rev_01</vt:lpstr>
      <vt:lpstr>total_rev_02</vt:lpstr>
      <vt:lpstr>total_rev_03</vt:lpstr>
      <vt:lpstr>total_rev_04</vt:lpstr>
      <vt:lpstr>total_rev_05</vt:lpstr>
      <vt:lpstr>total_rev_06</vt:lpstr>
      <vt:lpstr>total_rev_07</vt:lpstr>
      <vt:lpstr>total_rev_08</vt:lpstr>
      <vt:lpstr>total_rev_09</vt:lpstr>
      <vt:lpstr>total_rev_10</vt:lpstr>
      <vt:lpstr>vanilla01</vt:lpstr>
      <vt:lpstr>vanilla02</vt:lpstr>
      <vt:lpstr>vanilla03</vt:lpstr>
      <vt:lpstr>vanilla04</vt:lpstr>
      <vt:lpstr>vanilla05</vt:lpstr>
      <vt:lpstr>vanilla06</vt:lpstr>
      <vt:lpstr>vanilla07</vt:lpstr>
      <vt:lpstr>vanilla08</vt:lpstr>
      <vt:lpstr>vanilla09</vt:lpstr>
      <vt:lpstr>vanilla10</vt:lpstr>
      <vt:lpstr>X_02_RevCap</vt:lpstr>
      <vt:lpstr>X_03_RevCap</vt:lpstr>
      <vt:lpstr>X_04_RevCap</vt:lpstr>
      <vt:lpstr>X_05_RevCap</vt:lpstr>
      <vt:lpstr>X_06_RevCap</vt:lpstr>
      <vt:lpstr>X_07_RevCap</vt:lpstr>
      <vt:lpstr>X_08_RevCap</vt:lpstr>
      <vt:lpstr>X_09_RevCap</vt:lpstr>
      <vt:lpstr>X_10_RevCap</vt:lpstr>
      <vt:lpstr>Year_Of_Update</vt:lpstr>
      <vt:lpstr>Yr_01_Diff_RevCap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2026-07-13T05:15:43Z</dcterms:created>
  <dcterms:modified xsi:type="dcterms:W3CDTF">2026-07-13T05:16:41Z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2026-07-13T05:16:26Z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f76186d6-0718-431d-a1fc-409c5bc15a49</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